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gabovmv\Desktop\Шаблоны\"/>
    </mc:Choice>
  </mc:AlternateContent>
  <bookViews>
    <workbookView xWindow="0" yWindow="0" windowWidth="28800" windowHeight="12432" activeTab="1"/>
  </bookViews>
  <sheets>
    <sheet name="Readme" sheetId="16" r:id="rId1"/>
    <sheet name="Template" sheetId="1" r:id="rId2"/>
    <sheet name="DM_CALC" sheetId="19" r:id="rId3"/>
    <sheet name="Curves" sheetId="9" r:id="rId4"/>
    <sheet name="G-Curve" sheetId="4" r:id="rId5"/>
    <sheet name="Help" sheetId="20" r:id="rId6"/>
    <sheet name="Data" sheetId="8" r:id="rId7"/>
    <sheet name="Лист1" sheetId="17" r:id="rId8"/>
    <sheet name="Рейтинги" sheetId="12" state="hidden" r:id="rId9"/>
    <sheet name="Help Page" sheetId="13" state="hidden" r:id="rId10"/>
    <sheet name="Шкала рейтингов" sheetId="7" state="hidden" r:id="rId11"/>
  </sheets>
  <functionGroups builtInGroupCount="18"/>
  <definedNames>
    <definedName name="_a1" localSheetId="4">'G-Curve'!$J$2</definedName>
    <definedName name="_a2" localSheetId="4">'G-Curve'!$J$3</definedName>
    <definedName name="_a3" localSheetId="4">'G-Curve'!$J$4</definedName>
    <definedName name="_a4" localSheetId="4">'G-Curve'!$J$5</definedName>
    <definedName name="_a5" localSheetId="4">'G-Curve'!$J$6</definedName>
    <definedName name="_a6" localSheetId="4">'G-Curve'!$J$7</definedName>
    <definedName name="_a7" localSheetId="4">'G-Curve'!$J$8</definedName>
    <definedName name="_a8" localSheetId="4">'G-Curve'!$J$9</definedName>
    <definedName name="_a9" localSheetId="4">'G-Curve'!$J$10</definedName>
    <definedName name="_b1" localSheetId="4">'G-Curve'!$M$2</definedName>
    <definedName name="_b2" localSheetId="4">'G-Curve'!$M$3</definedName>
    <definedName name="_b3" localSheetId="4">'G-Curve'!$M$4</definedName>
    <definedName name="_b4" localSheetId="4">'G-Curve'!$M$5</definedName>
    <definedName name="_b5" localSheetId="4">'G-Curve'!$M$6</definedName>
    <definedName name="_b6" localSheetId="4">'G-Curve'!$M$7</definedName>
    <definedName name="_b7" localSheetId="4">'G-Curve'!$M$8</definedName>
    <definedName name="_b8" localSheetId="4">'G-Curve'!$M$9</definedName>
    <definedName name="_b9" localSheetId="4">'G-Curve'!$M$10</definedName>
    <definedName name="_beta0" localSheetId="4">'G-Curve'!$R$1</definedName>
    <definedName name="_beta1" localSheetId="4">'G-Curve'!$R$2</definedName>
    <definedName name="_beta2" localSheetId="4">'G-Curve'!$R$3</definedName>
    <definedName name="_g1" localSheetId="4">'G-Curve'!$R$5</definedName>
    <definedName name="_g2" localSheetId="4">'G-Curve'!$R$6</definedName>
    <definedName name="_g3" localSheetId="4">'G-Curve'!$R$7</definedName>
    <definedName name="_g4" localSheetId="4">'G-Curve'!$R$8</definedName>
    <definedName name="_g5" localSheetId="4">'G-Curve'!$R$9</definedName>
    <definedName name="_g6" localSheetId="4">'G-Curve'!$R$10</definedName>
    <definedName name="_g7" localSheetId="4">'G-Curve'!$R$11</definedName>
    <definedName name="_g8" localSheetId="4">'G-Curve'!$R$12</definedName>
    <definedName name="_g9" localSheetId="4">'G-Curve'!$R$13</definedName>
    <definedName name="_k" localSheetId="4">'G-Curve'!$J$1</definedName>
    <definedName name="_t" localSheetId="4">'G-Curve'!$I$16</definedName>
    <definedName name="_tau" localSheetId="4">'G-Curve'!$R$4</definedName>
    <definedName name="_xlnm._FilterDatabase" localSheetId="3" hidden="1">Curves!$D$4:$I$22</definedName>
    <definedName name="_xlnm._FilterDatabase" localSheetId="9" hidden="1">'Help Page'!$E$1:$F$354</definedName>
    <definedName name="axe1x_max" localSheetId="2">#REF!</definedName>
    <definedName name="axe1x_max">#REF!</definedName>
    <definedName name="axe1x_min" localSheetId="2">#REF!</definedName>
    <definedName name="axe1x_min">#REF!</definedName>
    <definedName name="axe1y_max" localSheetId="2">#REF!</definedName>
    <definedName name="axe1y_max">#REF!</definedName>
    <definedName name="axe1y_min" localSheetId="2">#REF!</definedName>
    <definedName name="axe1y_min">#REF!</definedName>
    <definedName name="axe2x_max" localSheetId="2">#REF!</definedName>
    <definedName name="axe2x_max">#REF!</definedName>
    <definedName name="axe2x_min" localSheetId="2">#REF!</definedName>
    <definedName name="axe2x_min">#REF!</definedName>
    <definedName name="axe2y_max" localSheetId="2">#REF!</definedName>
    <definedName name="axe2y_max">#REF!</definedName>
    <definedName name="axe2y_min" localSheetId="2">#REF!</definedName>
    <definedName name="axe2y_min">#REF!</definedName>
    <definedName name="axe3x_max" localSheetId="2">#REF!</definedName>
    <definedName name="axe3x_max">#REF!</definedName>
    <definedName name="axe3x_min" localSheetId="2">#REF!</definedName>
    <definedName name="axe3x_min">#REF!</definedName>
    <definedName name="axe3y_max" localSheetId="2">#REF!</definedName>
    <definedName name="axe3y_max">#REF!</definedName>
    <definedName name="axe3y_min" localSheetId="2">#REF!</definedName>
    <definedName name="axe3y_min">#REF!</definedName>
    <definedName name="axe4x_max" localSheetId="2">#REF!</definedName>
    <definedName name="axe4x_max">#REF!</definedName>
    <definedName name="axe4x_min" localSheetId="2">#REF!</definedName>
    <definedName name="axe4x_min">#REF!</definedName>
    <definedName name="axe4y_max" localSheetId="2">#REF!</definedName>
    <definedName name="axe4y_max">#REF!</definedName>
    <definedName name="axe4y_min" localSheetId="2">#REF!</definedName>
    <definedName name="axe4y_min">#REF!</definedName>
    <definedName name="b0" localSheetId="2">#REF!</definedName>
    <definedName name="b0">#REF!</definedName>
    <definedName name="solver_adj" localSheetId="3" hidden="1">Curves!$AJ$29:$AN$29</definedName>
    <definedName name="solver_adj" localSheetId="2" hidden="1">DM_CALC!#REF!</definedName>
    <definedName name="solver_adj" localSheetId="1" hidden="1">Template!#REF!</definedName>
    <definedName name="solver_cvg" localSheetId="3" hidden="1">0.0001</definedName>
    <definedName name="solver_cvg" localSheetId="2" hidden="1">0.0001</definedName>
    <definedName name="solver_cvg" localSheetId="1" hidden="1">0.0001</definedName>
    <definedName name="solver_drv" localSheetId="3" hidden="1">1</definedName>
    <definedName name="solver_drv" localSheetId="2" hidden="1">2</definedName>
    <definedName name="solver_drv" localSheetId="1" hidden="1">2</definedName>
    <definedName name="solver_eng" localSheetId="3" hidden="1">1</definedName>
    <definedName name="solver_eng" localSheetId="2" hidden="1">1</definedName>
    <definedName name="solver_eng" localSheetId="1" hidden="1">1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itr" localSheetId="3" hidden="1">2147483647</definedName>
    <definedName name="solver_itr" localSheetId="2" hidden="1">2147483647</definedName>
    <definedName name="solver_itr" localSheetId="1" hidden="1">2147483647</definedName>
    <definedName name="solver_lhs1" localSheetId="3" hidden="1">Curves!$AM$33</definedName>
    <definedName name="solver_lhs1" localSheetId="2" hidden="1">DM_CALC!#REF!</definedName>
    <definedName name="solver_lhs1" localSheetId="1" hidden="1">Template!$F$35</definedName>
    <definedName name="solver_lhs2" localSheetId="3" hidden="1">Curves!#REF!</definedName>
    <definedName name="solver_lhs3" localSheetId="3" hidden="1">Curves!#REF!</definedName>
    <definedName name="solver_lhs4" localSheetId="3" hidden="1">Curves!#REF!</definedName>
    <definedName name="solver_lhs5" localSheetId="3" hidden="1">Curves!#REF!</definedName>
    <definedName name="solver_lhs6" localSheetId="3" hidden="1">Curves!#REF!</definedName>
    <definedName name="solver_mip" localSheetId="3" hidden="1">2147483647</definedName>
    <definedName name="solver_mip" localSheetId="2" hidden="1">2147483647</definedName>
    <definedName name="solver_mip" localSheetId="1" hidden="1">2147483647</definedName>
    <definedName name="solver_mni" localSheetId="3" hidden="1">30</definedName>
    <definedName name="solver_mni" localSheetId="2" hidden="1">30</definedName>
    <definedName name="solver_mni" localSheetId="1" hidden="1">30</definedName>
    <definedName name="solver_mrt" localSheetId="3" hidden="1">0.075</definedName>
    <definedName name="solver_mrt" localSheetId="2" hidden="1">0.075</definedName>
    <definedName name="solver_mrt" localSheetId="1" hidden="1">0.075</definedName>
    <definedName name="solver_msl" localSheetId="3" hidden="1">2</definedName>
    <definedName name="solver_msl" localSheetId="2" hidden="1">2</definedName>
    <definedName name="solver_msl" localSheetId="1" hidden="1">2</definedName>
    <definedName name="solver_neg" localSheetId="3" hidden="1">1</definedName>
    <definedName name="solver_neg" localSheetId="2" hidden="1">1</definedName>
    <definedName name="solver_neg" localSheetId="1" hidden="1">1</definedName>
    <definedName name="solver_nod" localSheetId="3" hidden="1">2147483647</definedName>
    <definedName name="solver_nod" localSheetId="2" hidden="1">2147483647</definedName>
    <definedName name="solver_nod" localSheetId="1" hidden="1">2147483647</definedName>
    <definedName name="solver_num" localSheetId="3" hidden="1">0</definedName>
    <definedName name="solver_num" localSheetId="2" hidden="1">0</definedName>
    <definedName name="solver_num" localSheetId="1" hidden="1">0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opt" localSheetId="3" hidden="1">Curves!$AO$29</definedName>
    <definedName name="solver_opt" localSheetId="2" hidden="1">DM_CALC!#REF!</definedName>
    <definedName name="solver_opt" localSheetId="1" hidden="1">Template!#REF!</definedName>
    <definedName name="solver_pre" localSheetId="3" hidden="1">0.000001</definedName>
    <definedName name="solver_pre" localSheetId="2" hidden="1">0.000001</definedName>
    <definedName name="solver_pre" localSheetId="1" hidden="1">0.000001</definedName>
    <definedName name="solver_rbv" localSheetId="3" hidden="1">1</definedName>
    <definedName name="solver_rbv" localSheetId="2" hidden="1">2</definedName>
    <definedName name="solver_rbv" localSheetId="1" hidden="1">2</definedName>
    <definedName name="solver_rel1" localSheetId="3" hidden="1">2</definedName>
    <definedName name="solver_rel1" localSheetId="2" hidden="1">2</definedName>
    <definedName name="solver_rel1" localSheetId="1" hidden="1">2</definedName>
    <definedName name="solver_rel2" localSheetId="3" hidden="1">2</definedName>
    <definedName name="solver_rel3" localSheetId="3" hidden="1">2</definedName>
    <definedName name="solver_rel4" localSheetId="3" hidden="1">2</definedName>
    <definedName name="solver_rel5" localSheetId="3" hidden="1">2</definedName>
    <definedName name="solver_rel6" localSheetId="3" hidden="1">2</definedName>
    <definedName name="solver_rhs1" localSheetId="3" hidden="1">Curves!$AM$5</definedName>
    <definedName name="solver_rhs1" localSheetId="2" hidden="1">DM_CALC!#REF!</definedName>
    <definedName name="solver_rhs1" localSheetId="1" hidden="1">Template!$AF$5</definedName>
    <definedName name="solver_rhs2" localSheetId="3" hidden="1">Curves!$G$5</definedName>
    <definedName name="solver_rhs3" localSheetId="3" hidden="1">Curves!$G$5</definedName>
    <definedName name="solver_rhs4" localSheetId="3" hidden="1">Curves!$G$5</definedName>
    <definedName name="solver_rhs5" localSheetId="3" hidden="1">Curves!$G$5</definedName>
    <definedName name="solver_rhs6" localSheetId="3" hidden="1">Curves!$G$5</definedName>
    <definedName name="solver_rlx" localSheetId="3" hidden="1">2</definedName>
    <definedName name="solver_rlx" localSheetId="2" hidden="1">2</definedName>
    <definedName name="solver_rlx" localSheetId="1" hidden="1">2</definedName>
    <definedName name="solver_rsd" localSheetId="3" hidden="1">0</definedName>
    <definedName name="solver_rsd" localSheetId="2" hidden="1">0</definedName>
    <definedName name="solver_rsd" localSheetId="1" hidden="1">0</definedName>
    <definedName name="solver_scl" localSheetId="3" hidden="1">1</definedName>
    <definedName name="solver_scl" localSheetId="2" hidden="1">2</definedName>
    <definedName name="solver_scl" localSheetId="1" hidden="1">2</definedName>
    <definedName name="solver_sho" localSheetId="3" hidden="1">2</definedName>
    <definedName name="solver_sho" localSheetId="2" hidden="1">2</definedName>
    <definedName name="solver_sho" localSheetId="1" hidden="1">2</definedName>
    <definedName name="solver_ssz" localSheetId="3" hidden="1">100</definedName>
    <definedName name="solver_ssz" localSheetId="2" hidden="1">100</definedName>
    <definedName name="solver_ssz" localSheetId="1" hidden="1">100</definedName>
    <definedName name="solver_tim" localSheetId="3" hidden="1">2147483647</definedName>
    <definedName name="solver_tim" localSheetId="2" hidden="1">2147483647</definedName>
    <definedName name="solver_tim" localSheetId="1" hidden="1">2147483647</definedName>
    <definedName name="solver_tol" localSheetId="3" hidden="1">0.01</definedName>
    <definedName name="solver_tol" localSheetId="2" hidden="1">0.01</definedName>
    <definedName name="solver_tol" localSheetId="1" hidden="1">0.01</definedName>
    <definedName name="solver_typ" localSheetId="3" hidden="1">3</definedName>
    <definedName name="solver_typ" localSheetId="2" hidden="1">3</definedName>
    <definedName name="solver_typ" localSheetId="1" hidden="1">3</definedName>
    <definedName name="solver_val" localSheetId="3" hidden="1">0</definedName>
    <definedName name="solver_val" localSheetId="2" hidden="1">0</definedName>
    <definedName name="solver_val" localSheetId="1" hidden="1">0</definedName>
    <definedName name="solver_ver" localSheetId="3" hidden="1">3</definedName>
    <definedName name="solver_ver" localSheetId="2" hidden="1">3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30" i="1"/>
  <c r="J11" i="1"/>
  <c r="G22" i="9"/>
  <c r="G7" i="9"/>
  <c r="G14" i="9"/>
  <c r="G21" i="9"/>
  <c r="G18" i="9"/>
  <c r="G15" i="9"/>
  <c r="G5" i="9"/>
  <c r="G6" i="9"/>
  <c r="G9" i="9"/>
  <c r="G17" i="9"/>
  <c r="G11" i="9"/>
  <c r="C21" i="1"/>
  <c r="G8" i="9"/>
  <c r="G20" i="9"/>
  <c r="G13" i="9"/>
  <c r="G19" i="9"/>
  <c r="G10" i="9"/>
  <c r="G12" i="9"/>
  <c r="G16" i="9"/>
  <c r="AM6" i="9"/>
  <c r="AM10" i="9"/>
  <c r="AM9" i="9"/>
  <c r="AM15" i="9"/>
  <c r="AM11" i="9"/>
  <c r="AM16" i="9"/>
  <c r="AM14" i="9"/>
  <c r="AM8" i="9"/>
  <c r="AM12" i="9"/>
  <c r="AM13" i="9"/>
  <c r="AM18" i="9"/>
  <c r="AM17" i="9"/>
  <c r="AM5" i="9"/>
  <c r="AM7" i="9"/>
  <c r="F12" i="1" l="1"/>
  <c r="J40" i="1"/>
  <c r="C23" i="1"/>
  <c r="J44" i="1" l="1"/>
  <c r="K44" i="1" s="1"/>
  <c r="J43" i="1"/>
  <c r="K43" i="1" s="1"/>
  <c r="J42" i="1"/>
  <c r="K42" i="1" s="1"/>
  <c r="J41" i="1"/>
  <c r="K41" i="1" s="1"/>
  <c r="J39" i="1"/>
  <c r="J38" i="1"/>
  <c r="J37" i="1"/>
  <c r="J36" i="1"/>
  <c r="J35" i="1"/>
  <c r="J34" i="1"/>
  <c r="J33" i="1"/>
  <c r="J32" i="1"/>
  <c r="J7" i="1" s="1"/>
  <c r="B40" i="1"/>
  <c r="C6" i="19" l="1"/>
  <c r="C4" i="19"/>
  <c r="G6" i="19" s="1"/>
  <c r="G7" i="19"/>
  <c r="CZ6" i="19" l="1"/>
  <c r="BS6" i="19"/>
  <c r="AM6" i="19"/>
  <c r="BC6" i="19"/>
  <c r="W6" i="19"/>
  <c r="CQ6" i="19"/>
  <c r="BK6" i="19"/>
  <c r="AE6" i="19"/>
  <c r="CI6" i="19"/>
  <c r="CA6" i="19"/>
  <c r="AU6" i="19"/>
  <c r="O6" i="19"/>
  <c r="K35" i="1"/>
  <c r="K39" i="1"/>
  <c r="K34" i="1"/>
  <c r="K32" i="1"/>
  <c r="K36" i="1"/>
  <c r="K40" i="1"/>
  <c r="K37" i="1"/>
  <c r="K33" i="1"/>
  <c r="K38" i="1"/>
  <c r="C9" i="19"/>
  <c r="BE6" i="19" s="1"/>
  <c r="BK7" i="19"/>
  <c r="AE14" i="19"/>
  <c r="N14" i="19"/>
  <c r="BC8" i="19"/>
  <c r="AE7" i="19"/>
  <c r="O8" i="19"/>
  <c r="CQ8" i="19"/>
  <c r="F14" i="19"/>
  <c r="CA14" i="19"/>
  <c r="W14" i="19"/>
  <c r="O7" i="19"/>
  <c r="G14" i="19"/>
  <c r="AM8" i="19"/>
  <c r="CI8" i="19"/>
  <c r="CI7" i="19"/>
  <c r="CY14" i="19"/>
  <c r="BR14" i="19"/>
  <c r="BS14" i="19"/>
  <c r="CA7" i="19"/>
  <c r="CP14" i="19"/>
  <c r="BS8" i="19"/>
  <c r="BK14" i="19"/>
  <c r="AU7" i="19"/>
  <c r="CI14" i="19"/>
  <c r="CZ14" i="19"/>
  <c r="AU14" i="19"/>
  <c r="AE8" i="19"/>
  <c r="CZ8" i="19"/>
  <c r="BJ14" i="19"/>
  <c r="G8" i="19"/>
  <c r="AL14" i="19"/>
  <c r="AD14" i="19"/>
  <c r="BC14" i="19"/>
  <c r="CQ14" i="19"/>
  <c r="BS7" i="19"/>
  <c r="W8" i="19"/>
  <c r="BK8" i="19"/>
  <c r="BC7" i="19"/>
  <c r="BZ14" i="19"/>
  <c r="BB14" i="19"/>
  <c r="CQ7" i="19"/>
  <c r="AT14" i="19"/>
  <c r="O14" i="19"/>
  <c r="CZ7" i="19"/>
  <c r="CA8" i="19"/>
  <c r="CH14" i="19"/>
  <c r="AM7" i="19"/>
  <c r="AM14" i="19"/>
  <c r="AU8" i="19"/>
  <c r="W7" i="19"/>
  <c r="V14" i="19"/>
  <c r="G9" i="19" l="1"/>
  <c r="L32" i="1"/>
  <c r="H14" i="19"/>
  <c r="AO6" i="19"/>
  <c r="Y6" i="19"/>
  <c r="AG6" i="19"/>
  <c r="DB6" i="19"/>
  <c r="CC6" i="19"/>
  <c r="CK6" i="19"/>
  <c r="Q6" i="19"/>
  <c r="I6" i="19"/>
  <c r="CS6" i="19"/>
  <c r="BM6" i="19"/>
  <c r="BU6" i="19"/>
  <c r="AW6" i="19"/>
  <c r="L44" i="1"/>
  <c r="L33" i="1"/>
  <c r="L43" i="1"/>
  <c r="L38" i="1"/>
  <c r="L34" i="1"/>
  <c r="L42" i="1"/>
  <c r="L36" i="1"/>
  <c r="L37" i="1"/>
  <c r="L39" i="1"/>
  <c r="L35" i="1"/>
  <c r="L40" i="1"/>
  <c r="L41" i="1"/>
  <c r="DA14" i="19"/>
  <c r="CZ9" i="19"/>
  <c r="O9" i="19"/>
  <c r="P14" i="19"/>
  <c r="CR14" i="19"/>
  <c r="CQ9" i="19"/>
  <c r="BC9" i="19"/>
  <c r="BD14" i="19"/>
  <c r="X14" i="19"/>
  <c r="W9" i="19"/>
  <c r="CI9" i="19"/>
  <c r="CJ14" i="19"/>
  <c r="AN14" i="19"/>
  <c r="AM9" i="19"/>
  <c r="AV14" i="19"/>
  <c r="AU9" i="19"/>
  <c r="BK9" i="19"/>
  <c r="BL14" i="19"/>
  <c r="AE9" i="19"/>
  <c r="AF14" i="19"/>
  <c r="BT14" i="19"/>
  <c r="BS9" i="19"/>
  <c r="CB14" i="19"/>
  <c r="CA9" i="19"/>
  <c r="BU14" i="19"/>
  <c r="BM14" i="19"/>
  <c r="Y14" i="19"/>
  <c r="AO14" i="19"/>
  <c r="CC14" i="19"/>
  <c r="AW14" i="19"/>
  <c r="CS14" i="19"/>
  <c r="DB14" i="19"/>
  <c r="Q14" i="19"/>
  <c r="AG14" i="19"/>
  <c r="I14" i="19"/>
  <c r="BE14" i="19"/>
  <c r="CK14" i="19"/>
  <c r="J14" i="19" l="1"/>
  <c r="CD14" i="19"/>
  <c r="CT14" i="19"/>
  <c r="AH14" i="19"/>
  <c r="BN14" i="19"/>
  <c r="CL14" i="19"/>
  <c r="BF14" i="19"/>
  <c r="R14" i="19"/>
  <c r="BV14" i="19"/>
  <c r="AX14" i="19"/>
  <c r="AP14" i="19"/>
  <c r="Z14" i="19"/>
  <c r="DC14" i="19"/>
  <c r="CD5" i="9" l="1"/>
  <c r="C12" i="1"/>
  <c r="C19" i="1"/>
  <c r="BX6" i="9" l="1"/>
  <c r="BX9" i="9"/>
  <c r="BX20" i="9"/>
  <c r="BX16" i="9"/>
  <c r="BY6" i="9"/>
  <c r="BX15" i="9"/>
  <c r="BY18" i="9"/>
  <c r="BY10" i="9"/>
  <c r="BX21" i="9"/>
  <c r="BX11" i="9"/>
  <c r="BX19" i="9"/>
  <c r="BX13" i="9"/>
  <c r="BX8" i="9"/>
  <c r="BX5" i="9"/>
  <c r="BX17" i="9"/>
  <c r="BX12" i="9"/>
  <c r="BX7" i="9"/>
  <c r="BX22" i="9"/>
  <c r="BX18" i="9"/>
  <c r="BX14" i="9"/>
  <c r="BX10" i="9"/>
  <c r="BU5" i="9"/>
  <c r="BY5" i="9" s="1"/>
  <c r="BU22" i="9"/>
  <c r="BY22" i="9" s="1"/>
  <c r="BU21" i="9"/>
  <c r="BY21" i="9" s="1"/>
  <c r="BU20" i="9"/>
  <c r="BY20" i="9" s="1"/>
  <c r="BU19" i="9"/>
  <c r="BY19" i="9" s="1"/>
  <c r="BU18" i="9"/>
  <c r="BU17" i="9"/>
  <c r="BY17" i="9" s="1"/>
  <c r="BU16" i="9"/>
  <c r="BY16" i="9" s="1"/>
  <c r="BU15" i="9"/>
  <c r="BY15" i="9" s="1"/>
  <c r="BU14" i="9"/>
  <c r="BY14" i="9" s="1"/>
  <c r="BU13" i="9"/>
  <c r="BY13" i="9" s="1"/>
  <c r="BU12" i="9"/>
  <c r="BY12" i="9" s="1"/>
  <c r="BU11" i="9"/>
  <c r="BY11" i="9" s="1"/>
  <c r="BU10" i="9"/>
  <c r="BU9" i="9"/>
  <c r="BY9" i="9" s="1"/>
  <c r="BU8" i="9"/>
  <c r="BY8" i="9" s="1"/>
  <c r="BU7" i="9"/>
  <c r="BY7" i="9" s="1"/>
  <c r="BU6" i="9"/>
  <c r="BB7" i="9" l="1"/>
  <c r="BB8" i="9" s="1"/>
  <c r="AU5" i="9"/>
  <c r="AU6" i="9"/>
  <c r="BB9" i="9" l="1"/>
  <c r="BB10" i="9" s="1"/>
  <c r="BB11" i="9" s="1"/>
  <c r="BB12" i="9" s="1"/>
  <c r="BB13" i="9" s="1"/>
  <c r="BB14" i="9" s="1"/>
  <c r="BB15" i="9" s="1"/>
  <c r="BB16" i="9" s="1"/>
  <c r="BB17" i="9" s="1"/>
  <c r="BB18" i="9" s="1"/>
  <c r="BB19" i="9" s="1"/>
  <c r="BB20" i="9" s="1"/>
  <c r="BB21" i="9" s="1"/>
  <c r="BB22" i="9" s="1"/>
  <c r="BB23" i="9" s="1"/>
  <c r="BB24" i="9" s="1"/>
  <c r="BB25" i="9" s="1"/>
  <c r="BB26" i="9" s="1"/>
  <c r="BB27" i="9" s="1"/>
  <c r="BB28" i="9" s="1"/>
  <c r="BB29" i="9" s="1"/>
  <c r="BB30" i="9" s="1"/>
  <c r="BB31" i="9" s="1"/>
  <c r="BB32" i="9" s="1"/>
  <c r="BB33" i="9" s="1"/>
  <c r="BB34" i="9" s="1"/>
  <c r="BB35" i="9" s="1"/>
  <c r="BB36" i="9" s="1"/>
  <c r="BB37" i="9" s="1"/>
  <c r="BB38" i="9" s="1"/>
  <c r="BB39" i="9" s="1"/>
  <c r="BB40" i="9" s="1"/>
  <c r="BB41" i="9" s="1"/>
  <c r="BB42" i="9" s="1"/>
  <c r="BB43" i="9" s="1"/>
  <c r="BB44" i="9" s="1"/>
  <c r="BB45" i="9" s="1"/>
  <c r="BB46" i="9" s="1"/>
  <c r="BB47" i="9" s="1"/>
  <c r="BB48" i="9" s="1"/>
  <c r="BB49" i="9" s="1"/>
  <c r="BB50" i="9" s="1"/>
  <c r="BB51" i="9" s="1"/>
  <c r="BB52" i="9" s="1"/>
  <c r="BB53" i="9" s="1"/>
  <c r="BB54" i="9" s="1"/>
  <c r="BB55" i="9" s="1"/>
  <c r="BB56" i="9" s="1"/>
  <c r="BB57" i="9" s="1"/>
  <c r="BB58" i="9" s="1"/>
  <c r="BB59" i="9" s="1"/>
  <c r="BB60" i="9" s="1"/>
  <c r="BB61" i="9" s="1"/>
  <c r="BB62" i="9" s="1"/>
  <c r="BB63" i="9" s="1"/>
  <c r="BB64" i="9" s="1"/>
  <c r="BB65" i="9" s="1"/>
  <c r="BB66" i="9" s="1"/>
  <c r="BB67" i="9" s="1"/>
  <c r="BB68" i="9" s="1"/>
  <c r="BB69" i="9" s="1"/>
  <c r="BB70" i="9" s="1"/>
  <c r="BB71" i="9" s="1"/>
  <c r="BB72" i="9" s="1"/>
  <c r="BB73" i="9" s="1"/>
  <c r="BB74" i="9" s="1"/>
  <c r="BB75" i="9" s="1"/>
  <c r="BB76" i="9" s="1"/>
  <c r="BB77" i="9" s="1"/>
  <c r="BB78" i="9" s="1"/>
  <c r="BB79" i="9" s="1"/>
  <c r="BB80" i="9" s="1"/>
  <c r="BB81" i="9" s="1"/>
  <c r="BB82" i="9" s="1"/>
  <c r="BB83" i="9" s="1"/>
  <c r="BB84" i="9" s="1"/>
  <c r="BB85" i="9" s="1"/>
  <c r="BB86" i="9" s="1"/>
  <c r="BB87" i="9" s="1"/>
  <c r="BB88" i="9" s="1"/>
  <c r="BB89" i="9" s="1"/>
  <c r="BB90" i="9" s="1"/>
  <c r="BB91" i="9" s="1"/>
  <c r="BB92" i="9" s="1"/>
  <c r="BB93" i="9" s="1"/>
  <c r="BB94" i="9" s="1"/>
  <c r="BB95" i="9" s="1"/>
  <c r="BB96" i="9" s="1"/>
  <c r="BB97" i="9" s="1"/>
  <c r="BB98" i="9" s="1"/>
  <c r="BB99" i="9" s="1"/>
  <c r="BB100" i="9" s="1"/>
  <c r="BB101" i="9" s="1"/>
  <c r="BB102" i="9" s="1"/>
  <c r="BB103" i="9" s="1"/>
  <c r="BB104" i="9" s="1"/>
  <c r="BB105" i="9" s="1"/>
  <c r="BB106" i="9" s="1"/>
  <c r="BB107" i="9" s="1"/>
  <c r="BB108" i="9" s="1"/>
  <c r="BB109" i="9" s="1"/>
  <c r="BB110" i="9" s="1"/>
  <c r="BB111" i="9" s="1"/>
  <c r="BB112" i="9" s="1"/>
  <c r="BB113" i="9" s="1"/>
  <c r="BB114" i="9" s="1"/>
  <c r="BB115" i="9" s="1"/>
  <c r="BB116" i="9" s="1"/>
  <c r="BB117" i="9" s="1"/>
  <c r="BB118" i="9" s="1"/>
  <c r="BB119" i="9" s="1"/>
  <c r="BB120" i="9" s="1"/>
  <c r="BB121" i="9" s="1"/>
  <c r="BB122" i="9" s="1"/>
  <c r="BB123" i="9" s="1"/>
  <c r="BB124" i="9" s="1"/>
  <c r="BB125" i="9" s="1"/>
  <c r="BB126" i="9" s="1"/>
  <c r="BB127" i="9" s="1"/>
  <c r="BB128" i="9" s="1"/>
  <c r="BB129" i="9" s="1"/>
  <c r="BB130" i="9" s="1"/>
  <c r="BB131" i="9" s="1"/>
  <c r="BB132" i="9" s="1"/>
  <c r="BB133" i="9" s="1"/>
  <c r="BB134" i="9" s="1"/>
  <c r="BB135" i="9" s="1"/>
  <c r="BB136" i="9" s="1"/>
  <c r="BB137" i="9" s="1"/>
  <c r="BB138" i="9" s="1"/>
  <c r="BB139" i="9" s="1"/>
  <c r="BB140" i="9" s="1"/>
  <c r="BB141" i="9" s="1"/>
  <c r="BB142" i="9" s="1"/>
  <c r="BB143" i="9" s="1"/>
  <c r="BB144" i="9" s="1"/>
  <c r="BB145" i="9" s="1"/>
  <c r="BB146" i="9" s="1"/>
  <c r="BB147" i="9" s="1"/>
  <c r="BB148" i="9" s="1"/>
  <c r="BB149" i="9" s="1"/>
  <c r="BB150" i="9" s="1"/>
  <c r="BB151" i="9" s="1"/>
  <c r="BB152" i="9" s="1"/>
  <c r="BB153" i="9" s="1"/>
  <c r="BB154" i="9" s="1"/>
  <c r="BB155" i="9" s="1"/>
  <c r="BB156" i="9" s="1"/>
  <c r="BB157" i="9" s="1"/>
  <c r="BB158" i="9" s="1"/>
  <c r="BB159" i="9" s="1"/>
  <c r="BB160" i="9" s="1"/>
  <c r="BB161" i="9" s="1"/>
  <c r="BB162" i="9" s="1"/>
  <c r="BB163" i="9" s="1"/>
  <c r="BB164" i="9" s="1"/>
  <c r="BB165" i="9" s="1"/>
  <c r="BB166" i="9" s="1"/>
  <c r="BB167" i="9" s="1"/>
  <c r="BB168" i="9" s="1"/>
  <c r="BB169" i="9" s="1"/>
  <c r="BB170" i="9" s="1"/>
  <c r="BB171" i="9" s="1"/>
  <c r="BB172" i="9" s="1"/>
  <c r="BB173" i="9" s="1"/>
  <c r="BB174" i="9" s="1"/>
  <c r="BB175" i="9" s="1"/>
  <c r="BB176" i="9" s="1"/>
  <c r="BB177" i="9" s="1"/>
  <c r="BB178" i="9" s="1"/>
  <c r="BB179" i="9" s="1"/>
  <c r="BB180" i="9" s="1"/>
  <c r="BB181" i="9" s="1"/>
  <c r="BB182" i="9" s="1"/>
  <c r="BB183" i="9" s="1"/>
  <c r="BB184" i="9" s="1"/>
  <c r="BB185" i="9" s="1"/>
  <c r="BB186" i="9" s="1"/>
  <c r="BB187" i="9" s="1"/>
  <c r="BB188" i="9" s="1"/>
  <c r="BB189" i="9" s="1"/>
  <c r="BB190" i="9" s="1"/>
  <c r="BB191" i="9" s="1"/>
  <c r="BB192" i="9" s="1"/>
  <c r="BB193" i="9" s="1"/>
  <c r="BB194" i="9" s="1"/>
  <c r="BB195" i="9" s="1"/>
  <c r="BB196" i="9" s="1"/>
  <c r="BB197" i="9" s="1"/>
  <c r="BB198" i="9" s="1"/>
  <c r="BB199" i="9" s="1"/>
  <c r="BB200" i="9" s="1"/>
  <c r="BB201" i="9" s="1"/>
  <c r="BB202" i="9" s="1"/>
  <c r="BB203" i="9" s="1"/>
  <c r="BB204" i="9" s="1"/>
  <c r="BB205" i="9" s="1"/>
  <c r="BB206" i="9" s="1"/>
  <c r="BB207" i="9" s="1"/>
  <c r="BB208" i="9" s="1"/>
  <c r="BB209" i="9" s="1"/>
  <c r="BB210" i="9" s="1"/>
  <c r="BB211" i="9" s="1"/>
  <c r="BB212" i="9" s="1"/>
  <c r="BB213" i="9" s="1"/>
  <c r="BB214" i="9" s="1"/>
  <c r="BB215" i="9" s="1"/>
  <c r="BB216" i="9" s="1"/>
  <c r="BB217" i="9" s="1"/>
  <c r="BB218" i="9" s="1"/>
  <c r="BB219" i="9" s="1"/>
  <c r="BB220" i="9" s="1"/>
  <c r="BB221" i="9" s="1"/>
  <c r="BB222" i="9" s="1"/>
  <c r="BB223" i="9" s="1"/>
  <c r="BB224" i="9" s="1"/>
  <c r="BB225" i="9" s="1"/>
  <c r="BB226" i="9" s="1"/>
  <c r="BB227" i="9" s="1"/>
  <c r="BB228" i="9" s="1"/>
  <c r="BB229" i="9" s="1"/>
  <c r="BB230" i="9" s="1"/>
  <c r="BB231" i="9" s="1"/>
  <c r="BB232" i="9" s="1"/>
  <c r="BB233" i="9" s="1"/>
  <c r="BB234" i="9" s="1"/>
  <c r="BB235" i="9" s="1"/>
  <c r="BB236" i="9" s="1"/>
  <c r="BB237" i="9" s="1"/>
  <c r="BB238" i="9" s="1"/>
  <c r="BB239" i="9" s="1"/>
  <c r="BB240" i="9" s="1"/>
  <c r="BB241" i="9" s="1"/>
  <c r="BB242" i="9" s="1"/>
  <c r="BB243" i="9" s="1"/>
  <c r="BB244" i="9" s="1"/>
  <c r="BB245" i="9" s="1"/>
  <c r="BB246" i="9" s="1"/>
  <c r="BB247" i="9" s="1"/>
  <c r="BB248" i="9" s="1"/>
  <c r="BB249" i="9" s="1"/>
  <c r="BB250" i="9" s="1"/>
  <c r="BB251" i="9" s="1"/>
  <c r="BB252" i="9" s="1"/>
  <c r="BB253" i="9" s="1"/>
  <c r="BB254" i="9" s="1"/>
  <c r="BB255" i="9" s="1"/>
  <c r="BB256" i="9" s="1"/>
  <c r="BB257" i="9" s="1"/>
  <c r="BB258" i="9" s="1"/>
  <c r="BB259" i="9" s="1"/>
  <c r="BB260" i="9" s="1"/>
  <c r="BB261" i="9" s="1"/>
  <c r="BB262" i="9" s="1"/>
  <c r="BB263" i="9" s="1"/>
  <c r="BB264" i="9" s="1"/>
  <c r="BB265" i="9" s="1"/>
  <c r="BB266" i="9" s="1"/>
  <c r="BB267" i="9" s="1"/>
  <c r="BB268" i="9" s="1"/>
  <c r="BB269" i="9" s="1"/>
  <c r="BB270" i="9" s="1"/>
  <c r="BB271" i="9" s="1"/>
  <c r="BB272" i="9" s="1"/>
  <c r="BB273" i="9" s="1"/>
  <c r="BB274" i="9" s="1"/>
  <c r="BB275" i="9" s="1"/>
  <c r="BB276" i="9" s="1"/>
  <c r="BB277" i="9" s="1"/>
  <c r="BB278" i="9" s="1"/>
  <c r="BB279" i="9" s="1"/>
  <c r="BB280" i="9" s="1"/>
  <c r="BB281" i="9" s="1"/>
  <c r="BB282" i="9" s="1"/>
  <c r="BB283" i="9" s="1"/>
  <c r="BB284" i="9" s="1"/>
  <c r="BB285" i="9" s="1"/>
  <c r="BB286" i="9" s="1"/>
  <c r="BB287" i="9" s="1"/>
  <c r="BB288" i="9" s="1"/>
  <c r="BB289" i="9" s="1"/>
  <c r="BB290" i="9" s="1"/>
  <c r="BB291" i="9" s="1"/>
  <c r="BB292" i="9" s="1"/>
  <c r="BB293" i="9" s="1"/>
  <c r="BB294" i="9" s="1"/>
  <c r="BB295" i="9" s="1"/>
  <c r="BB296" i="9" s="1"/>
  <c r="BB297" i="9" s="1"/>
  <c r="BB298" i="9" s="1"/>
  <c r="BB299" i="9" s="1"/>
  <c r="BB300" i="9" s="1"/>
  <c r="BB301" i="9" s="1"/>
  <c r="BB302" i="9" s="1"/>
  <c r="BB303" i="9" s="1"/>
  <c r="BB304" i="9" s="1"/>
  <c r="BB305" i="9" s="1"/>
  <c r="BB306" i="9" s="1"/>
  <c r="BB307" i="9" s="1"/>
  <c r="BB308" i="9" s="1"/>
  <c r="BB309" i="9" s="1"/>
  <c r="BB310" i="9" s="1"/>
  <c r="BB311" i="9" s="1"/>
  <c r="BB312" i="9" s="1"/>
  <c r="BB313" i="9" s="1"/>
  <c r="BB314" i="9" s="1"/>
  <c r="BB315" i="9" s="1"/>
  <c r="BB316" i="9" s="1"/>
  <c r="BB317" i="9" s="1"/>
  <c r="BB318" i="9" s="1"/>
  <c r="BB319" i="9" s="1"/>
  <c r="BB320" i="9" s="1"/>
  <c r="BB321" i="9" s="1"/>
  <c r="BB322" i="9" s="1"/>
  <c r="BB323" i="9" s="1"/>
  <c r="BB324" i="9" s="1"/>
  <c r="BB325" i="9" s="1"/>
  <c r="BB326" i="9" s="1"/>
  <c r="BB327" i="9" s="1"/>
  <c r="BB328" i="9" s="1"/>
  <c r="BB329" i="9" s="1"/>
  <c r="BB330" i="9" s="1"/>
  <c r="BB331" i="9" s="1"/>
  <c r="BB332" i="9" s="1"/>
  <c r="BB333" i="9" s="1"/>
  <c r="BB334" i="9" s="1"/>
  <c r="BB335" i="9" s="1"/>
  <c r="BB336" i="9" s="1"/>
  <c r="BB337" i="9" s="1"/>
  <c r="BB338" i="9" s="1"/>
  <c r="BB339" i="9" s="1"/>
  <c r="BB340" i="9" s="1"/>
  <c r="BB341" i="9" s="1"/>
  <c r="BB342" i="9" s="1"/>
  <c r="BB343" i="9" s="1"/>
  <c r="BB344" i="9" s="1"/>
  <c r="BB345" i="9" s="1"/>
  <c r="BB346" i="9" s="1"/>
  <c r="BB347" i="9" s="1"/>
  <c r="BB348" i="9" s="1"/>
  <c r="BB349" i="9" s="1"/>
  <c r="BB350" i="9" s="1"/>
  <c r="BB351" i="9" s="1"/>
  <c r="BB352" i="9" s="1"/>
  <c r="BB353" i="9" s="1"/>
  <c r="BB354" i="9" s="1"/>
  <c r="BB355" i="9" s="1"/>
  <c r="BB356" i="9" s="1"/>
  <c r="BB357" i="9" s="1"/>
  <c r="BB358" i="9" s="1"/>
  <c r="BB359" i="9" s="1"/>
  <c r="BB360" i="9" s="1"/>
  <c r="BB361" i="9" s="1"/>
  <c r="BB362" i="9" s="1"/>
  <c r="BB363" i="9" s="1"/>
  <c r="BB364" i="9" s="1"/>
  <c r="BB365" i="9" s="1"/>
  <c r="BB366" i="9" s="1"/>
  <c r="BB367" i="9" s="1"/>
  <c r="BB368" i="9" s="1"/>
  <c r="BB369" i="9" s="1"/>
  <c r="BB370" i="9" s="1"/>
  <c r="BB371" i="9" s="1"/>
  <c r="BB372" i="9" s="1"/>
  <c r="BB373" i="9" s="1"/>
  <c r="BB374" i="9" s="1"/>
  <c r="BB375" i="9" s="1"/>
  <c r="BB376" i="9" s="1"/>
  <c r="BB377" i="9" s="1"/>
  <c r="BB378" i="9" s="1"/>
  <c r="BB379" i="9" s="1"/>
  <c r="BB380" i="9" s="1"/>
  <c r="BB381" i="9" s="1"/>
  <c r="BB382" i="9" s="1"/>
  <c r="BB383" i="9" s="1"/>
  <c r="BB384" i="9" s="1"/>
  <c r="BB385" i="9" s="1"/>
  <c r="BB386" i="9" s="1"/>
  <c r="BB387" i="9" s="1"/>
  <c r="BB388" i="9" s="1"/>
  <c r="BB389" i="9" s="1"/>
  <c r="BB390" i="9" s="1"/>
  <c r="BB391" i="9" s="1"/>
  <c r="BB392" i="9" s="1"/>
  <c r="BB393" i="9" s="1"/>
  <c r="BB394" i="9" s="1"/>
  <c r="BB395" i="9" s="1"/>
  <c r="BB396" i="9" s="1"/>
  <c r="BB397" i="9" s="1"/>
  <c r="BB398" i="9" s="1"/>
  <c r="BB399" i="9" s="1"/>
  <c r="BB400" i="9" s="1"/>
  <c r="BB401" i="9" s="1"/>
  <c r="BB402" i="9" s="1"/>
  <c r="BB403" i="9" s="1"/>
  <c r="BB404" i="9" s="1"/>
  <c r="BB405" i="9" s="1"/>
  <c r="BB406" i="9" s="1"/>
  <c r="BB407" i="9" s="1"/>
  <c r="BB408" i="9" s="1"/>
  <c r="BB409" i="9" s="1"/>
  <c r="BB410" i="9" s="1"/>
  <c r="BB411" i="9" s="1"/>
  <c r="BB412" i="9" s="1"/>
  <c r="BB413" i="9" s="1"/>
  <c r="BB414" i="9" s="1"/>
  <c r="BB415" i="9" s="1"/>
  <c r="BB416" i="9" s="1"/>
  <c r="BB417" i="9" s="1"/>
  <c r="BB418" i="9" s="1"/>
  <c r="BB419" i="9" s="1"/>
  <c r="BB420" i="9" s="1"/>
  <c r="BB421" i="9" s="1"/>
  <c r="BB422" i="9" s="1"/>
  <c r="BB423" i="9" s="1"/>
  <c r="BB424" i="9" s="1"/>
  <c r="BB425" i="9" s="1"/>
  <c r="BB426" i="9" s="1"/>
  <c r="BB427" i="9" s="1"/>
  <c r="BB428" i="9" s="1"/>
  <c r="BB429" i="9" s="1"/>
  <c r="BB430" i="9" s="1"/>
  <c r="BB431" i="9" s="1"/>
  <c r="BB432" i="9" s="1"/>
  <c r="BB433" i="9" s="1"/>
  <c r="BB434" i="9" s="1"/>
  <c r="BB435" i="9" s="1"/>
  <c r="BB436" i="9" s="1"/>
  <c r="BB437" i="9" s="1"/>
  <c r="BB438" i="9" s="1"/>
  <c r="BB439" i="9" s="1"/>
  <c r="BB440" i="9" s="1"/>
  <c r="BB441" i="9" s="1"/>
  <c r="BB442" i="9" s="1"/>
  <c r="BB443" i="9" s="1"/>
  <c r="BB444" i="9" s="1"/>
  <c r="BB445" i="9" s="1"/>
  <c r="BB446" i="9" s="1"/>
  <c r="BB447" i="9" s="1"/>
  <c r="BB448" i="9" s="1"/>
  <c r="BB449" i="9" s="1"/>
  <c r="BB450" i="9" s="1"/>
  <c r="BB451" i="9" s="1"/>
  <c r="BB452" i="9" s="1"/>
  <c r="BB453" i="9" s="1"/>
  <c r="BB454" i="9" s="1"/>
  <c r="BB455" i="9" s="1"/>
  <c r="BB456" i="9" s="1"/>
  <c r="BB457" i="9" s="1"/>
  <c r="BB458" i="9" s="1"/>
  <c r="BB459" i="9" s="1"/>
  <c r="BB460" i="9" s="1"/>
  <c r="BB461" i="9" s="1"/>
  <c r="BB462" i="9" s="1"/>
  <c r="BB463" i="9" s="1"/>
  <c r="BB464" i="9" s="1"/>
  <c r="BB465" i="9" s="1"/>
  <c r="BB466" i="9" s="1"/>
  <c r="BB467" i="9" s="1"/>
  <c r="BB468" i="9" s="1"/>
  <c r="BB469" i="9" s="1"/>
  <c r="BB470" i="9" s="1"/>
  <c r="BB471" i="9" s="1"/>
  <c r="BB472" i="9" s="1"/>
  <c r="BB473" i="9" s="1"/>
  <c r="BB474" i="9" s="1"/>
  <c r="BB475" i="9" s="1"/>
  <c r="BB476" i="9" s="1"/>
  <c r="BB477" i="9" s="1"/>
  <c r="BB478" i="9" s="1"/>
  <c r="BB479" i="9" s="1"/>
  <c r="BB480" i="9" s="1"/>
  <c r="BB481" i="9" s="1"/>
  <c r="BB482" i="9" s="1"/>
  <c r="BB483" i="9" s="1"/>
  <c r="BB484" i="9" s="1"/>
  <c r="BB485" i="9" s="1"/>
  <c r="BB486" i="9" s="1"/>
  <c r="BB487" i="9" s="1"/>
  <c r="BB488" i="9" s="1"/>
  <c r="BB489" i="9" s="1"/>
  <c r="BB490" i="9" s="1"/>
  <c r="BB491" i="9" s="1"/>
  <c r="BB492" i="9" s="1"/>
  <c r="BB493" i="9" s="1"/>
  <c r="BB494" i="9" s="1"/>
  <c r="BB495" i="9" s="1"/>
  <c r="BB496" i="9" s="1"/>
  <c r="BB497" i="9" s="1"/>
  <c r="BB498" i="9" s="1"/>
  <c r="BB499" i="9" s="1"/>
  <c r="BB500" i="9" s="1"/>
  <c r="BB501" i="9" s="1"/>
  <c r="BB502" i="9" s="1"/>
  <c r="BB503" i="9" s="1"/>
  <c r="BB504" i="9" s="1"/>
  <c r="BB505" i="9" s="1"/>
  <c r="BB506" i="9" s="1"/>
  <c r="BB507" i="9" s="1"/>
  <c r="BB508" i="9" s="1"/>
  <c r="BB509" i="9" s="1"/>
  <c r="BB510" i="9" s="1"/>
  <c r="BB511" i="9" s="1"/>
  <c r="BB512" i="9" s="1"/>
  <c r="BB513" i="9" s="1"/>
  <c r="BB514" i="9" s="1"/>
  <c r="BB515" i="9" s="1"/>
  <c r="BB516" i="9" s="1"/>
  <c r="BB517" i="9" s="1"/>
  <c r="BB518" i="9" s="1"/>
  <c r="BB519" i="9" s="1"/>
  <c r="BB520" i="9" s="1"/>
  <c r="BB521" i="9" s="1"/>
  <c r="BB522" i="9" s="1"/>
  <c r="BB523" i="9" s="1"/>
  <c r="BB524" i="9" s="1"/>
  <c r="BB525" i="9" s="1"/>
  <c r="BB526" i="9" s="1"/>
  <c r="BB527" i="9" s="1"/>
  <c r="BB528" i="9" s="1"/>
  <c r="BB529" i="9" s="1"/>
  <c r="BB530" i="9" s="1"/>
  <c r="BB531" i="9" s="1"/>
  <c r="BB532" i="9" s="1"/>
  <c r="BB533" i="9" s="1"/>
  <c r="BB534" i="9" s="1"/>
  <c r="BB535" i="9" s="1"/>
  <c r="BB536" i="9" s="1"/>
  <c r="BB537" i="9" s="1"/>
  <c r="BB538" i="9" s="1"/>
  <c r="BB539" i="9" s="1"/>
  <c r="BB540" i="9" s="1"/>
  <c r="BB541" i="9" s="1"/>
  <c r="BB542" i="9" s="1"/>
  <c r="BB543" i="9" s="1"/>
  <c r="BB544" i="9" s="1"/>
  <c r="BB545" i="9" s="1"/>
  <c r="BB546" i="9" s="1"/>
  <c r="BB547" i="9" s="1"/>
  <c r="BB548" i="9" s="1"/>
  <c r="BB549" i="9" s="1"/>
  <c r="BB550" i="9" s="1"/>
  <c r="BB551" i="9" s="1"/>
  <c r="BB552" i="9" s="1"/>
  <c r="BB553" i="9" s="1"/>
  <c r="BB554" i="9" s="1"/>
  <c r="BB555" i="9" s="1"/>
  <c r="BB556" i="9" s="1"/>
  <c r="BB557" i="9" s="1"/>
  <c r="BB558" i="9" s="1"/>
  <c r="BB559" i="9" s="1"/>
  <c r="BB560" i="9" s="1"/>
  <c r="BB561" i="9" s="1"/>
  <c r="BB562" i="9" s="1"/>
  <c r="BB563" i="9" s="1"/>
  <c r="BB564" i="9" s="1"/>
  <c r="BB565" i="9" s="1"/>
  <c r="BB566" i="9" s="1"/>
  <c r="BB567" i="9" s="1"/>
  <c r="BB568" i="9" s="1"/>
  <c r="BB569" i="9" s="1"/>
  <c r="BB570" i="9" s="1"/>
  <c r="BB571" i="9" s="1"/>
  <c r="BB572" i="9" s="1"/>
  <c r="BB573" i="9" s="1"/>
  <c r="BB574" i="9" s="1"/>
  <c r="BB575" i="9" s="1"/>
  <c r="BB576" i="9" s="1"/>
  <c r="BB577" i="9" s="1"/>
  <c r="BB578" i="9" s="1"/>
  <c r="BB579" i="9" s="1"/>
  <c r="BB580" i="9" s="1"/>
  <c r="BB581" i="9" s="1"/>
  <c r="BB582" i="9" s="1"/>
  <c r="BB583" i="9" s="1"/>
  <c r="BB584" i="9" s="1"/>
  <c r="BB585" i="9" s="1"/>
  <c r="BB586" i="9" s="1"/>
  <c r="BB587" i="9" s="1"/>
  <c r="BB588" i="9" s="1"/>
  <c r="BB589" i="9" s="1"/>
  <c r="BB590" i="9" s="1"/>
  <c r="BB591" i="9" s="1"/>
  <c r="BB592" i="9" s="1"/>
  <c r="BB593" i="9" s="1"/>
  <c r="BB594" i="9" s="1"/>
  <c r="BB595" i="9" s="1"/>
  <c r="BB596" i="9" s="1"/>
  <c r="BB597" i="9" s="1"/>
  <c r="BB598" i="9" s="1"/>
  <c r="BB599" i="9" s="1"/>
  <c r="BB600" i="9" s="1"/>
  <c r="BB601" i="9" s="1"/>
  <c r="BB602" i="9" s="1"/>
  <c r="BB603" i="9" s="1"/>
  <c r="BB604" i="9" s="1"/>
  <c r="BB605" i="9" s="1"/>
  <c r="BB606" i="9" s="1"/>
  <c r="BB607" i="9" s="1"/>
  <c r="BB608" i="9" s="1"/>
  <c r="BB609" i="9" s="1"/>
  <c r="BB610" i="9" s="1"/>
  <c r="BB611" i="9" s="1"/>
  <c r="BB612" i="9" s="1"/>
  <c r="BB613" i="9" s="1"/>
  <c r="BB614" i="9" s="1"/>
  <c r="BB615" i="9" s="1"/>
  <c r="BB616" i="9" s="1"/>
  <c r="BB617" i="9" s="1"/>
  <c r="BB618" i="9" s="1"/>
  <c r="BB619" i="9" s="1"/>
  <c r="BB620" i="9" s="1"/>
  <c r="BB621" i="9" s="1"/>
  <c r="BB622" i="9" s="1"/>
  <c r="BB623" i="9" s="1"/>
  <c r="BB624" i="9" s="1"/>
  <c r="BB625" i="9" s="1"/>
  <c r="BB626" i="9" s="1"/>
  <c r="BB627" i="9" s="1"/>
  <c r="BB628" i="9" s="1"/>
  <c r="BB629" i="9" s="1"/>
  <c r="BB630" i="9" s="1"/>
  <c r="BB631" i="9" s="1"/>
  <c r="BB632" i="9" s="1"/>
  <c r="BB633" i="9" s="1"/>
  <c r="BB634" i="9" s="1"/>
  <c r="BB635" i="9" s="1"/>
  <c r="BB636" i="9" s="1"/>
  <c r="BB637" i="9" s="1"/>
  <c r="BB638" i="9" s="1"/>
  <c r="BB639" i="9" s="1"/>
  <c r="BB640" i="9" s="1"/>
  <c r="BB641" i="9" s="1"/>
  <c r="BB642" i="9" s="1"/>
  <c r="BB643" i="9" s="1"/>
  <c r="BB644" i="9" s="1"/>
  <c r="BB645" i="9" s="1"/>
  <c r="BB646" i="9" s="1"/>
  <c r="BB647" i="9" s="1"/>
  <c r="BB648" i="9" s="1"/>
  <c r="BB649" i="9" s="1"/>
  <c r="BB650" i="9" s="1"/>
  <c r="BB651" i="9" s="1"/>
  <c r="BB652" i="9" s="1"/>
  <c r="BB653" i="9" s="1"/>
  <c r="BB654" i="9" s="1"/>
  <c r="BB655" i="9" s="1"/>
  <c r="BB656" i="9" s="1"/>
  <c r="BB657" i="9" s="1"/>
  <c r="BB658" i="9" s="1"/>
  <c r="BB659" i="9" s="1"/>
  <c r="BB660" i="9" s="1"/>
  <c r="BB661" i="9" s="1"/>
  <c r="BB662" i="9" s="1"/>
  <c r="BB663" i="9" s="1"/>
  <c r="BB664" i="9" s="1"/>
  <c r="BB665" i="9" s="1"/>
  <c r="BB666" i="9" s="1"/>
  <c r="BB667" i="9" s="1"/>
  <c r="BB668" i="9" s="1"/>
  <c r="BB669" i="9" s="1"/>
  <c r="BB670" i="9" s="1"/>
  <c r="BB671" i="9" s="1"/>
  <c r="BB672" i="9" s="1"/>
  <c r="BB673" i="9" s="1"/>
  <c r="BB674" i="9" s="1"/>
  <c r="BB675" i="9" s="1"/>
  <c r="BB676" i="9" s="1"/>
  <c r="BB677" i="9" s="1"/>
  <c r="BB678" i="9" s="1"/>
  <c r="BB679" i="9" s="1"/>
  <c r="BB680" i="9" s="1"/>
  <c r="BB681" i="9" s="1"/>
  <c r="BB682" i="9" s="1"/>
  <c r="BB683" i="9" s="1"/>
  <c r="BB684" i="9" s="1"/>
  <c r="BB685" i="9" s="1"/>
  <c r="BB686" i="9" s="1"/>
  <c r="BB687" i="9" s="1"/>
  <c r="BB688" i="9" s="1"/>
  <c r="BB689" i="9" s="1"/>
  <c r="BB690" i="9" s="1"/>
  <c r="BB691" i="9" s="1"/>
  <c r="BB692" i="9" s="1"/>
  <c r="BB693" i="9" s="1"/>
  <c r="BB694" i="9" s="1"/>
  <c r="BB695" i="9" s="1"/>
  <c r="BB696" i="9" s="1"/>
  <c r="BB697" i="9" s="1"/>
  <c r="BB698" i="9" s="1"/>
  <c r="BB699" i="9" s="1"/>
  <c r="BB700" i="9" s="1"/>
  <c r="BB701" i="9" s="1"/>
  <c r="BB702" i="9" s="1"/>
  <c r="BB703" i="9" s="1"/>
  <c r="BB704" i="9" s="1"/>
  <c r="BB705" i="9" s="1"/>
  <c r="BB706" i="9" s="1"/>
  <c r="BB707" i="9" s="1"/>
  <c r="BB708" i="9" s="1"/>
  <c r="BB709" i="9" s="1"/>
  <c r="BB710" i="9" s="1"/>
  <c r="BB711" i="9" s="1"/>
  <c r="BB712" i="9" s="1"/>
  <c r="BB713" i="9" s="1"/>
  <c r="BB714" i="9" s="1"/>
  <c r="BB715" i="9" s="1"/>
  <c r="BB716" i="9" s="1"/>
  <c r="BB717" i="9" s="1"/>
  <c r="BB718" i="9" s="1"/>
  <c r="BB719" i="9" s="1"/>
  <c r="BB720" i="9" s="1"/>
  <c r="BB721" i="9" s="1"/>
  <c r="BB722" i="9" s="1"/>
  <c r="BB723" i="9" s="1"/>
  <c r="BB724" i="9" s="1"/>
  <c r="BB725" i="9" s="1"/>
  <c r="BB726" i="9" s="1"/>
  <c r="BB727" i="9" s="1"/>
  <c r="BB728" i="9" s="1"/>
  <c r="BB729" i="9" s="1"/>
  <c r="BB730" i="9" s="1"/>
  <c r="BB731" i="9" s="1"/>
  <c r="BB732" i="9" s="1"/>
  <c r="BB733" i="9" s="1"/>
  <c r="BB734" i="9" s="1"/>
  <c r="BB735" i="9" s="1"/>
  <c r="BB736" i="9" s="1"/>
  <c r="BB737" i="9" s="1"/>
  <c r="BB738" i="9" s="1"/>
  <c r="BB739" i="9" s="1"/>
  <c r="BB740" i="9" s="1"/>
  <c r="BB741" i="9" s="1"/>
  <c r="BB742" i="9" s="1"/>
  <c r="BB743" i="9" s="1"/>
  <c r="BB744" i="9" s="1"/>
  <c r="BB745" i="9" s="1"/>
  <c r="BB746" i="9" s="1"/>
  <c r="BB747" i="9" s="1"/>
  <c r="BB748" i="9" s="1"/>
  <c r="BB749" i="9" s="1"/>
  <c r="BB750" i="9" s="1"/>
  <c r="BB751" i="9" s="1"/>
  <c r="BB752" i="9" s="1"/>
  <c r="BB753" i="9" s="1"/>
  <c r="BB754" i="9" s="1"/>
  <c r="BB755" i="9" s="1"/>
  <c r="BB756" i="9" s="1"/>
  <c r="BB757" i="9" s="1"/>
  <c r="BB758" i="9" s="1"/>
  <c r="BB759" i="9" s="1"/>
  <c r="BB760" i="9" s="1"/>
  <c r="BB761" i="9" s="1"/>
  <c r="BB762" i="9" s="1"/>
  <c r="BB763" i="9" s="1"/>
  <c r="BB764" i="9" s="1"/>
  <c r="BB765" i="9" s="1"/>
  <c r="BB766" i="9" s="1"/>
  <c r="BB767" i="9" s="1"/>
  <c r="BB768" i="9" s="1"/>
  <c r="BB769" i="9" s="1"/>
  <c r="BB770" i="9" s="1"/>
  <c r="BB771" i="9" s="1"/>
  <c r="BB772" i="9" s="1"/>
  <c r="BB773" i="9" s="1"/>
  <c r="BB774" i="9" s="1"/>
  <c r="BB775" i="9" s="1"/>
  <c r="BB776" i="9" s="1"/>
  <c r="BB777" i="9" s="1"/>
  <c r="BB778" i="9" s="1"/>
  <c r="BB779" i="9" s="1"/>
  <c r="BB780" i="9" s="1"/>
  <c r="BB781" i="9" s="1"/>
  <c r="BB782" i="9" s="1"/>
  <c r="BB783" i="9" s="1"/>
  <c r="BB784" i="9" s="1"/>
  <c r="BB785" i="9" s="1"/>
  <c r="BB786" i="9" s="1"/>
  <c r="BB787" i="9" s="1"/>
  <c r="BB788" i="9" s="1"/>
  <c r="BB789" i="9" s="1"/>
  <c r="BB790" i="9" s="1"/>
  <c r="BB791" i="9" s="1"/>
  <c r="BB792" i="9" s="1"/>
  <c r="BB793" i="9" s="1"/>
  <c r="BB794" i="9" s="1"/>
  <c r="BB795" i="9" s="1"/>
  <c r="BB796" i="9" s="1"/>
  <c r="BB797" i="9" s="1"/>
  <c r="BB798" i="9" s="1"/>
  <c r="BB799" i="9" s="1"/>
  <c r="BB800" i="9" s="1"/>
  <c r="BB801" i="9" s="1"/>
  <c r="BB802" i="9" s="1"/>
  <c r="BB803" i="9" s="1"/>
  <c r="BB804" i="9" s="1"/>
  <c r="BB805" i="9" s="1"/>
  <c r="BB806" i="9" s="1"/>
  <c r="BB807" i="9" s="1"/>
  <c r="BB808" i="9" s="1"/>
  <c r="BB809" i="9" s="1"/>
  <c r="BB810" i="9" s="1"/>
  <c r="BB811" i="9" s="1"/>
  <c r="BB812" i="9" s="1"/>
  <c r="BB813" i="9" s="1"/>
  <c r="BB814" i="9" s="1"/>
  <c r="BB815" i="9" s="1"/>
  <c r="BB816" i="9" s="1"/>
  <c r="BB817" i="9" s="1"/>
  <c r="BB818" i="9" s="1"/>
  <c r="BB819" i="9" s="1"/>
  <c r="BB820" i="9" s="1"/>
  <c r="BB821" i="9" s="1"/>
  <c r="BB822" i="9" s="1"/>
  <c r="BB823" i="9" s="1"/>
  <c r="BB824" i="9" s="1"/>
  <c r="BB825" i="9" s="1"/>
  <c r="BB826" i="9" s="1"/>
  <c r="BB827" i="9" s="1"/>
  <c r="BB828" i="9" s="1"/>
  <c r="BB829" i="9" s="1"/>
  <c r="BB830" i="9" s="1"/>
  <c r="BB831" i="9" s="1"/>
  <c r="BB832" i="9" s="1"/>
  <c r="BB833" i="9" s="1"/>
  <c r="BB834" i="9" s="1"/>
  <c r="BB835" i="9" s="1"/>
  <c r="BB836" i="9" s="1"/>
  <c r="BB837" i="9" s="1"/>
  <c r="BB838" i="9" s="1"/>
  <c r="BB839" i="9" s="1"/>
  <c r="BB840" i="9" s="1"/>
  <c r="BB841" i="9" s="1"/>
  <c r="BB842" i="9" s="1"/>
  <c r="BB843" i="9" s="1"/>
  <c r="BB844" i="9" s="1"/>
  <c r="BB845" i="9" s="1"/>
  <c r="BB846" i="9" s="1"/>
  <c r="BB847" i="9" s="1"/>
  <c r="BB848" i="9" s="1"/>
  <c r="BB849" i="9" s="1"/>
  <c r="BB850" i="9" s="1"/>
  <c r="BB851" i="9" s="1"/>
  <c r="BB852" i="9" s="1"/>
  <c r="BB853" i="9" s="1"/>
  <c r="BB854" i="9" s="1"/>
  <c r="BB855" i="9" s="1"/>
  <c r="BB856" i="9" s="1"/>
  <c r="BB857" i="9" s="1"/>
  <c r="BB858" i="9" s="1"/>
  <c r="BB859" i="9" s="1"/>
  <c r="BB860" i="9" s="1"/>
  <c r="BB861" i="9" s="1"/>
  <c r="BB862" i="9" s="1"/>
  <c r="BB863" i="9" s="1"/>
  <c r="BB864" i="9" s="1"/>
  <c r="BB865" i="9" s="1"/>
  <c r="BB866" i="9" s="1"/>
  <c r="BB867" i="9" s="1"/>
  <c r="BB868" i="9" s="1"/>
  <c r="BB869" i="9" s="1"/>
  <c r="BB870" i="9" s="1"/>
  <c r="BB871" i="9" s="1"/>
  <c r="BB872" i="9" s="1"/>
  <c r="BB873" i="9" s="1"/>
  <c r="BB874" i="9" s="1"/>
  <c r="BB875" i="9" s="1"/>
  <c r="BB876" i="9" s="1"/>
  <c r="BB877" i="9" s="1"/>
  <c r="BB878" i="9" s="1"/>
  <c r="BB879" i="9" s="1"/>
  <c r="BB880" i="9" s="1"/>
  <c r="BB881" i="9" s="1"/>
  <c r="BB882" i="9" s="1"/>
  <c r="BB883" i="9" s="1"/>
  <c r="BB884" i="9" s="1"/>
  <c r="BB885" i="9" s="1"/>
  <c r="BB886" i="9" s="1"/>
  <c r="BB887" i="9" s="1"/>
  <c r="BB888" i="9" s="1"/>
  <c r="BB889" i="9" s="1"/>
  <c r="BB890" i="9" s="1"/>
  <c r="BB891" i="9" s="1"/>
  <c r="BB892" i="9" s="1"/>
  <c r="BB893" i="9" s="1"/>
  <c r="BB894" i="9" s="1"/>
  <c r="BB895" i="9" s="1"/>
  <c r="BB896" i="9" s="1"/>
  <c r="BB897" i="9" s="1"/>
  <c r="BB898" i="9" s="1"/>
  <c r="BB899" i="9" s="1"/>
  <c r="BB900" i="9" s="1"/>
  <c r="BB901" i="9" s="1"/>
  <c r="BB902" i="9" s="1"/>
  <c r="BB903" i="9" s="1"/>
  <c r="BB904" i="9" s="1"/>
  <c r="BB905" i="9" s="1"/>
  <c r="BB906" i="9" s="1"/>
  <c r="BB907" i="9" s="1"/>
  <c r="BB908" i="9" s="1"/>
  <c r="BB909" i="9" s="1"/>
  <c r="BB910" i="9" s="1"/>
  <c r="BB911" i="9" s="1"/>
  <c r="BB912" i="9" s="1"/>
  <c r="BB913" i="9" s="1"/>
  <c r="BB914" i="9" s="1"/>
  <c r="BB915" i="9" s="1"/>
  <c r="BB916" i="9" s="1"/>
  <c r="BB917" i="9" s="1"/>
  <c r="BB918" i="9" s="1"/>
  <c r="BB919" i="9" s="1"/>
  <c r="BB920" i="9" s="1"/>
  <c r="BB921" i="9" s="1"/>
  <c r="BB922" i="9" s="1"/>
  <c r="BB923" i="9" s="1"/>
  <c r="BB924" i="9" s="1"/>
  <c r="BB925" i="9" s="1"/>
  <c r="BB926" i="9" s="1"/>
  <c r="BB927" i="9" s="1"/>
  <c r="BB928" i="9" s="1"/>
  <c r="BB929" i="9" s="1"/>
  <c r="BB930" i="9" s="1"/>
  <c r="BB931" i="9" s="1"/>
  <c r="BB932" i="9" s="1"/>
  <c r="BB933" i="9" s="1"/>
  <c r="BB934" i="9" s="1"/>
  <c r="BB935" i="9" s="1"/>
  <c r="BB936" i="9" s="1"/>
  <c r="BB937" i="9" s="1"/>
  <c r="BB938" i="9" s="1"/>
  <c r="BB939" i="9" s="1"/>
  <c r="BB940" i="9" s="1"/>
  <c r="BB941" i="9" s="1"/>
  <c r="BB942" i="9" s="1"/>
  <c r="BB943" i="9" s="1"/>
  <c r="BB944" i="9" s="1"/>
  <c r="BB945" i="9" s="1"/>
  <c r="BB946" i="9" s="1"/>
  <c r="BB947" i="9" s="1"/>
  <c r="BB948" i="9" s="1"/>
  <c r="BB949" i="9" s="1"/>
  <c r="BB950" i="9" s="1"/>
  <c r="BB951" i="9" s="1"/>
  <c r="BB952" i="9" s="1"/>
  <c r="BB953" i="9" s="1"/>
  <c r="BB954" i="9" s="1"/>
  <c r="BB955" i="9" s="1"/>
  <c r="BB956" i="9" s="1"/>
  <c r="BB957" i="9" s="1"/>
  <c r="BB958" i="9" s="1"/>
  <c r="BB959" i="9" s="1"/>
  <c r="BB960" i="9" s="1"/>
  <c r="BB961" i="9" s="1"/>
  <c r="BB962" i="9" s="1"/>
  <c r="BB963" i="9" s="1"/>
  <c r="BB964" i="9" s="1"/>
  <c r="BB965" i="9" s="1"/>
  <c r="BB966" i="9" s="1"/>
  <c r="BB967" i="9" s="1"/>
  <c r="BB968" i="9" s="1"/>
  <c r="BB969" i="9" s="1"/>
  <c r="BB970" i="9" s="1"/>
  <c r="BB971" i="9" s="1"/>
  <c r="BB972" i="9" s="1"/>
  <c r="BB973" i="9" s="1"/>
  <c r="BB974" i="9" s="1"/>
  <c r="BB975" i="9" s="1"/>
  <c r="BB976" i="9" s="1"/>
  <c r="BB977" i="9" s="1"/>
  <c r="BB978" i="9" s="1"/>
  <c r="BB979" i="9" s="1"/>
  <c r="BB980" i="9" s="1"/>
  <c r="BB981" i="9" s="1"/>
  <c r="BB982" i="9" s="1"/>
  <c r="BB983" i="9" s="1"/>
  <c r="BB984" i="9" s="1"/>
  <c r="BB985" i="9" s="1"/>
  <c r="BB986" i="9" s="1"/>
  <c r="BB987" i="9" s="1"/>
  <c r="BB988" i="9" s="1"/>
  <c r="BB989" i="9" s="1"/>
  <c r="BB990" i="9" s="1"/>
  <c r="BB991" i="9" s="1"/>
  <c r="BB992" i="9" s="1"/>
  <c r="BB993" i="9" s="1"/>
  <c r="BB994" i="9" s="1"/>
  <c r="BB995" i="9" s="1"/>
  <c r="BB996" i="9" s="1"/>
  <c r="BB997" i="9" s="1"/>
  <c r="BB998" i="9" s="1"/>
  <c r="BB999" i="9" s="1"/>
  <c r="BB1000" i="9" s="1"/>
  <c r="BB1001" i="9" s="1"/>
  <c r="BB1002" i="9" s="1"/>
  <c r="BB1003" i="9" s="1"/>
  <c r="BB1004" i="9" s="1"/>
  <c r="BB1005" i="9" s="1"/>
  <c r="BB1006" i="9" s="1"/>
  <c r="BB1007" i="9" s="1"/>
  <c r="BB1008" i="9" s="1"/>
  <c r="BB1009" i="9" s="1"/>
  <c r="BB1010" i="9" s="1"/>
  <c r="BB1011" i="9" s="1"/>
  <c r="BB1012" i="9" s="1"/>
  <c r="BB1013" i="9" s="1"/>
  <c r="BB1014" i="9" s="1"/>
  <c r="BB1015" i="9" s="1"/>
  <c r="BB1016" i="9" s="1"/>
  <c r="BB1017" i="9" s="1"/>
  <c r="BB1018" i="9" s="1"/>
  <c r="BB1019" i="9" s="1"/>
  <c r="BB1020" i="9" s="1"/>
  <c r="BB1021" i="9" s="1"/>
  <c r="BB1022" i="9" s="1"/>
  <c r="BB1023" i="9" s="1"/>
  <c r="BB1024" i="9" s="1"/>
  <c r="BB1025" i="9" s="1"/>
  <c r="BB1026" i="9" s="1"/>
  <c r="BB1027" i="9" s="1"/>
  <c r="BB1028" i="9" s="1"/>
  <c r="BB1029" i="9" s="1"/>
  <c r="BB1030" i="9" s="1"/>
  <c r="BB1031" i="9" s="1"/>
  <c r="BB1032" i="9" s="1"/>
  <c r="BB1033" i="9" s="1"/>
  <c r="BB1034" i="9" s="1"/>
  <c r="BB1035" i="9" s="1"/>
  <c r="BB1036" i="9" s="1"/>
  <c r="BB1037" i="9" s="1"/>
  <c r="BB1038" i="9" s="1"/>
  <c r="BB1039" i="9" s="1"/>
  <c r="BB1040" i="9" s="1"/>
  <c r="BB1041" i="9" s="1"/>
  <c r="BB1042" i="9" s="1"/>
  <c r="BB1043" i="9" s="1"/>
  <c r="BB1044" i="9" s="1"/>
  <c r="BB1045" i="9" s="1"/>
  <c r="BB1046" i="9" s="1"/>
  <c r="BB1047" i="9" s="1"/>
  <c r="BB1048" i="9" s="1"/>
  <c r="BB1049" i="9" s="1"/>
  <c r="BB1050" i="9" s="1"/>
  <c r="BB1051" i="9" s="1"/>
  <c r="BB1052" i="9" s="1"/>
  <c r="BB1053" i="9" s="1"/>
  <c r="BB1054" i="9" s="1"/>
  <c r="BB1055" i="9" s="1"/>
  <c r="BB1056" i="9" s="1"/>
  <c r="BB1057" i="9" s="1"/>
  <c r="BB1058" i="9" s="1"/>
  <c r="BB1059" i="9" s="1"/>
  <c r="BB1060" i="9" s="1"/>
  <c r="BB1061" i="9" s="1"/>
  <c r="BB1062" i="9" s="1"/>
  <c r="BB1063" i="9" s="1"/>
  <c r="BB1064" i="9" s="1"/>
  <c r="BB1065" i="9" s="1"/>
  <c r="BB1066" i="9" s="1"/>
  <c r="BB1067" i="9" s="1"/>
  <c r="BB1068" i="9" s="1"/>
  <c r="BB1069" i="9" s="1"/>
  <c r="BB1070" i="9" s="1"/>
  <c r="BB1071" i="9" s="1"/>
  <c r="BB1072" i="9" s="1"/>
  <c r="BB1073" i="9" s="1"/>
  <c r="BB1074" i="9" s="1"/>
  <c r="BB1075" i="9" s="1"/>
  <c r="BB1076" i="9" s="1"/>
  <c r="BB1077" i="9" s="1"/>
  <c r="BB1078" i="9" s="1"/>
  <c r="BB1079" i="9" s="1"/>
  <c r="BB1080" i="9" s="1"/>
  <c r="BB1081" i="9" s="1"/>
  <c r="BB1082" i="9" s="1"/>
  <c r="BB1083" i="9" s="1"/>
  <c r="BB1084" i="9" s="1"/>
  <c r="BB1085" i="9" s="1"/>
  <c r="BB1086" i="9" s="1"/>
  <c r="BB1087" i="9" s="1"/>
  <c r="BB1088" i="9" s="1"/>
  <c r="BB1089" i="9" s="1"/>
  <c r="BB1090" i="9" s="1"/>
  <c r="BB1091" i="9" s="1"/>
  <c r="BB1092" i="9" s="1"/>
  <c r="BB1093" i="9" s="1"/>
  <c r="BB1094" i="9" s="1"/>
  <c r="BB1095" i="9" s="1"/>
  <c r="BB1096" i="9" s="1"/>
  <c r="BB1097" i="9" s="1"/>
  <c r="BB1098" i="9" s="1"/>
  <c r="BB1099" i="9" s="1"/>
  <c r="BB1100" i="9" s="1"/>
  <c r="BB1101" i="9" s="1"/>
  <c r="BB1102" i="9" s="1"/>
  <c r="BB1103" i="9" s="1"/>
  <c r="BB1104" i="9" s="1"/>
  <c r="BB1105" i="9" s="1"/>
  <c r="BB1106" i="9" s="1"/>
  <c r="BB1107" i="9" s="1"/>
  <c r="BB1108" i="9" s="1"/>
  <c r="BB1109" i="9" s="1"/>
  <c r="BB1110" i="9" s="1"/>
  <c r="BB1111" i="9" s="1"/>
  <c r="BB1112" i="9" s="1"/>
  <c r="BB1113" i="9" s="1"/>
  <c r="BB1114" i="9" s="1"/>
  <c r="BB1115" i="9" s="1"/>
  <c r="BB1116" i="9" s="1"/>
  <c r="BB1117" i="9" s="1"/>
  <c r="BB1118" i="9" s="1"/>
  <c r="BB1119" i="9" s="1"/>
  <c r="BB1120" i="9" s="1"/>
  <c r="BB1121" i="9" s="1"/>
  <c r="BB1122" i="9" s="1"/>
  <c r="BB1123" i="9" s="1"/>
  <c r="BB1124" i="9" s="1"/>
  <c r="BB1125" i="9" s="1"/>
  <c r="BB1126" i="9" s="1"/>
  <c r="BB1127" i="9" s="1"/>
  <c r="BB1128" i="9" s="1"/>
  <c r="BB1129" i="9" s="1"/>
  <c r="BB1130" i="9" s="1"/>
  <c r="BB1131" i="9" s="1"/>
  <c r="BB1132" i="9" s="1"/>
  <c r="BB1133" i="9" s="1"/>
  <c r="BB1134" i="9" s="1"/>
  <c r="BB1135" i="9" s="1"/>
  <c r="BB1136" i="9" s="1"/>
  <c r="BB1137" i="9" s="1"/>
  <c r="BB1138" i="9" s="1"/>
  <c r="BB1139" i="9" s="1"/>
  <c r="BB1140" i="9" s="1"/>
  <c r="BB1141" i="9" s="1"/>
  <c r="BB1142" i="9" s="1"/>
  <c r="BB1143" i="9" s="1"/>
  <c r="BB1144" i="9" s="1"/>
  <c r="BB1145" i="9" s="1"/>
  <c r="BB1146" i="9" s="1"/>
  <c r="BB1147" i="9" s="1"/>
  <c r="BB1148" i="9" s="1"/>
  <c r="BB1149" i="9" s="1"/>
  <c r="BB1150" i="9" s="1"/>
  <c r="BB1151" i="9" s="1"/>
  <c r="BB1152" i="9" s="1"/>
  <c r="BB1153" i="9" s="1"/>
  <c r="BB1154" i="9" s="1"/>
  <c r="BB1155" i="9" s="1"/>
  <c r="BB1156" i="9" s="1"/>
  <c r="BB1157" i="9" s="1"/>
  <c r="BB1158" i="9" s="1"/>
  <c r="BB1159" i="9" s="1"/>
  <c r="BB1160" i="9" s="1"/>
  <c r="BB1161" i="9" s="1"/>
  <c r="BB1162" i="9" s="1"/>
  <c r="BB1163" i="9" s="1"/>
  <c r="BB1164" i="9" s="1"/>
  <c r="BB1165" i="9" s="1"/>
  <c r="BB1166" i="9" s="1"/>
  <c r="BB1167" i="9" s="1"/>
  <c r="BB1168" i="9" s="1"/>
  <c r="BB1169" i="9" s="1"/>
  <c r="BB1170" i="9" s="1"/>
  <c r="BB1171" i="9" s="1"/>
  <c r="BB1172" i="9" s="1"/>
  <c r="BB1173" i="9" s="1"/>
  <c r="BB1174" i="9" s="1"/>
  <c r="BB1175" i="9" s="1"/>
  <c r="BB1176" i="9" s="1"/>
  <c r="BB1177" i="9" s="1"/>
  <c r="BB1178" i="9" s="1"/>
  <c r="BB1179" i="9" s="1"/>
  <c r="BB1180" i="9" s="1"/>
  <c r="BB1181" i="9" s="1"/>
  <c r="BB1182" i="9" s="1"/>
  <c r="BB1183" i="9" s="1"/>
  <c r="BB1184" i="9" s="1"/>
  <c r="BB1185" i="9" s="1"/>
  <c r="BB1186" i="9" s="1"/>
  <c r="BB1187" i="9" s="1"/>
  <c r="BB1188" i="9" s="1"/>
  <c r="BB1189" i="9" s="1"/>
  <c r="BB1190" i="9" s="1"/>
  <c r="BB1191" i="9" s="1"/>
  <c r="BB1192" i="9" s="1"/>
  <c r="BB1193" i="9" s="1"/>
  <c r="BB1194" i="9" s="1"/>
  <c r="BB1195" i="9" s="1"/>
  <c r="BB1196" i="9" s="1"/>
  <c r="BB1197" i="9" s="1"/>
  <c r="BB1198" i="9" s="1"/>
  <c r="BB1199" i="9" s="1"/>
  <c r="BB1200" i="9" s="1"/>
  <c r="BB1201" i="9" s="1"/>
  <c r="BB1202" i="9" s="1"/>
  <c r="BB1203" i="9" s="1"/>
  <c r="BB1204" i="9" s="1"/>
  <c r="BB1205" i="9" s="1"/>
  <c r="BB1206" i="9" s="1"/>
  <c r="BB1207" i="9" s="1"/>
  <c r="BB1208" i="9" s="1"/>
  <c r="BB1209" i="9" s="1"/>
  <c r="BB1210" i="9" s="1"/>
  <c r="BB1211" i="9" s="1"/>
  <c r="BB1212" i="9" s="1"/>
  <c r="BB1213" i="9" s="1"/>
  <c r="BB1214" i="9" s="1"/>
  <c r="BB1215" i="9" s="1"/>
  <c r="BB1216" i="9" s="1"/>
  <c r="BB1217" i="9" s="1"/>
  <c r="BB1218" i="9" s="1"/>
  <c r="BB1219" i="9" s="1"/>
  <c r="BB1220" i="9" s="1"/>
  <c r="BB1221" i="9" s="1"/>
  <c r="BB1222" i="9" s="1"/>
  <c r="BB1223" i="9" s="1"/>
  <c r="BB1224" i="9" s="1"/>
  <c r="BB1225" i="9" s="1"/>
  <c r="BB1226" i="9" s="1"/>
  <c r="BB1227" i="9" s="1"/>
  <c r="BB1228" i="9" s="1"/>
  <c r="BB1229" i="9" s="1"/>
  <c r="BB1230" i="9" s="1"/>
  <c r="BB1231" i="9" s="1"/>
  <c r="BB1232" i="9" s="1"/>
  <c r="BB1233" i="9" s="1"/>
  <c r="BB1234" i="9" s="1"/>
  <c r="BB1235" i="9" s="1"/>
  <c r="BB1236" i="9" s="1"/>
  <c r="BB1237" i="9" s="1"/>
  <c r="BB1238" i="9" s="1"/>
  <c r="BB1239" i="9" s="1"/>
  <c r="BB1240" i="9" s="1"/>
  <c r="BB1241" i="9" s="1"/>
  <c r="BB1242" i="9" s="1"/>
  <c r="BB1243" i="9" s="1"/>
  <c r="BB1244" i="9" s="1"/>
  <c r="BB1245" i="9" s="1"/>
  <c r="BB1246" i="9" s="1"/>
  <c r="BB1247" i="9" s="1"/>
  <c r="BB1248" i="9" s="1"/>
  <c r="BB1249" i="9" s="1"/>
  <c r="BB1250" i="9" s="1"/>
  <c r="BB1251" i="9" s="1"/>
  <c r="BB1252" i="9" s="1"/>
  <c r="BB1253" i="9" s="1"/>
  <c r="BB1254" i="9" s="1"/>
  <c r="BB1255" i="9" s="1"/>
  <c r="BB1256" i="9" s="1"/>
  <c r="BB1257" i="9" s="1"/>
  <c r="BB1258" i="9" s="1"/>
  <c r="BB1259" i="9" s="1"/>
  <c r="BB1260" i="9" s="1"/>
  <c r="BB1261" i="9" s="1"/>
  <c r="BB1262" i="9" s="1"/>
  <c r="BB1263" i="9" s="1"/>
  <c r="BB1264" i="9" s="1"/>
  <c r="BB1265" i="9" s="1"/>
  <c r="BB1266" i="9" s="1"/>
  <c r="BB1267" i="9" s="1"/>
  <c r="BB1268" i="9" s="1"/>
  <c r="BB1269" i="9" s="1"/>
  <c r="BB1270" i="9" s="1"/>
  <c r="BB1271" i="9" s="1"/>
  <c r="BB1272" i="9" s="1"/>
  <c r="BB1273" i="9" s="1"/>
  <c r="BB1274" i="9" s="1"/>
  <c r="BB1275" i="9" s="1"/>
  <c r="BB1276" i="9" s="1"/>
  <c r="BB1277" i="9" s="1"/>
  <c r="BB1278" i="9" s="1"/>
  <c r="BB1279" i="9" s="1"/>
  <c r="BB1280" i="9" s="1"/>
  <c r="BB1281" i="9" s="1"/>
  <c r="BB1282" i="9" s="1"/>
  <c r="BB1283" i="9" s="1"/>
  <c r="BB1284" i="9" s="1"/>
  <c r="BB1285" i="9" s="1"/>
  <c r="BB1286" i="9" s="1"/>
  <c r="BB1287" i="9" s="1"/>
  <c r="BB1288" i="9" s="1"/>
  <c r="BB1289" i="9" s="1"/>
  <c r="BB1290" i="9" s="1"/>
  <c r="BB1291" i="9" s="1"/>
  <c r="BB1292" i="9" s="1"/>
  <c r="BB1293" i="9" s="1"/>
  <c r="BB1294" i="9" s="1"/>
  <c r="BB1295" i="9" s="1"/>
  <c r="BB1296" i="9" s="1"/>
  <c r="BB1297" i="9" s="1"/>
  <c r="BB1298" i="9" s="1"/>
  <c r="BB1299" i="9" s="1"/>
  <c r="BB1300" i="9" s="1"/>
  <c r="BB1301" i="9" s="1"/>
  <c r="BB1302" i="9" s="1"/>
  <c r="BB1303" i="9" s="1"/>
  <c r="BB1304" i="9" s="1"/>
  <c r="BB1305" i="9" s="1"/>
  <c r="BB1306" i="9" s="1"/>
  <c r="BB1307" i="9" s="1"/>
  <c r="BB1308" i="9" s="1"/>
  <c r="BB1309" i="9" s="1"/>
  <c r="BB1310" i="9" s="1"/>
  <c r="BB1311" i="9" s="1"/>
  <c r="BB1312" i="9" s="1"/>
  <c r="BB1313" i="9" s="1"/>
  <c r="BB1314" i="9" s="1"/>
  <c r="BB1315" i="9" s="1"/>
  <c r="BB1316" i="9" s="1"/>
  <c r="BB1317" i="9" s="1"/>
  <c r="BB1318" i="9" s="1"/>
  <c r="BB1319" i="9" s="1"/>
  <c r="BB1320" i="9" s="1"/>
  <c r="BB1321" i="9" s="1"/>
  <c r="BB1322" i="9" s="1"/>
  <c r="BB1323" i="9" s="1"/>
  <c r="BB1324" i="9" s="1"/>
  <c r="BB1325" i="9" s="1"/>
  <c r="BB1326" i="9" s="1"/>
  <c r="BB1327" i="9" s="1"/>
  <c r="BB1328" i="9" s="1"/>
  <c r="BB1329" i="9" s="1"/>
  <c r="BB1330" i="9" s="1"/>
  <c r="BB1331" i="9" s="1"/>
  <c r="BB1332" i="9" s="1"/>
  <c r="BB1333" i="9" s="1"/>
  <c r="BB1334" i="9" s="1"/>
  <c r="BB1335" i="9" s="1"/>
  <c r="BB1336" i="9" s="1"/>
  <c r="BB1337" i="9" s="1"/>
  <c r="BB1338" i="9" s="1"/>
  <c r="BB1339" i="9" s="1"/>
  <c r="BB1340" i="9" s="1"/>
  <c r="BB1341" i="9" s="1"/>
  <c r="BB1342" i="9" s="1"/>
  <c r="BB1343" i="9" s="1"/>
  <c r="BB1344" i="9" s="1"/>
  <c r="BB1345" i="9" s="1"/>
  <c r="BB1346" i="9" s="1"/>
  <c r="BB1347" i="9" s="1"/>
  <c r="BB1348" i="9" s="1"/>
  <c r="BB1349" i="9" s="1"/>
  <c r="BB1350" i="9" s="1"/>
  <c r="BB1351" i="9" s="1"/>
  <c r="BB1352" i="9" s="1"/>
  <c r="BB1353" i="9" s="1"/>
  <c r="BB1354" i="9" s="1"/>
  <c r="BB1355" i="9" s="1"/>
  <c r="BB1356" i="9" s="1"/>
  <c r="BB1357" i="9" s="1"/>
  <c r="BB1358" i="9" s="1"/>
  <c r="BB1359" i="9" s="1"/>
  <c r="BB1360" i="9" s="1"/>
  <c r="BB1361" i="9" s="1"/>
  <c r="BB1362" i="9" s="1"/>
  <c r="BB1363" i="9" s="1"/>
  <c r="BB1364" i="9" s="1"/>
  <c r="BB1365" i="9" s="1"/>
  <c r="BB1366" i="9" s="1"/>
  <c r="BB1367" i="9" s="1"/>
  <c r="BB1368" i="9" s="1"/>
  <c r="BB1369" i="9" s="1"/>
  <c r="BB1370" i="9" s="1"/>
  <c r="BB1371" i="9" s="1"/>
  <c r="BB1372" i="9" s="1"/>
  <c r="BB1373" i="9" s="1"/>
  <c r="BB1374" i="9" s="1"/>
  <c r="BB1375" i="9" s="1"/>
  <c r="BB1376" i="9" s="1"/>
  <c r="BB1377" i="9" s="1"/>
  <c r="BB1378" i="9" s="1"/>
  <c r="BB1379" i="9" s="1"/>
  <c r="BB1380" i="9" s="1"/>
  <c r="BB1381" i="9" s="1"/>
  <c r="BB1382" i="9" s="1"/>
  <c r="BB1383" i="9" s="1"/>
  <c r="BB1384" i="9" s="1"/>
  <c r="BB1385" i="9" s="1"/>
  <c r="BB1386" i="9" s="1"/>
  <c r="BB1387" i="9" s="1"/>
  <c r="BB1388" i="9" s="1"/>
  <c r="BB1389" i="9" s="1"/>
  <c r="BB1390" i="9" s="1"/>
  <c r="BB1391" i="9" s="1"/>
  <c r="BB1392" i="9" s="1"/>
  <c r="BB1393" i="9" s="1"/>
  <c r="BB1394" i="9" s="1"/>
  <c r="BB1395" i="9" s="1"/>
  <c r="BB1396" i="9" s="1"/>
  <c r="BB1397" i="9" s="1"/>
  <c r="BB1398" i="9" s="1"/>
  <c r="BB1399" i="9" s="1"/>
  <c r="BB1400" i="9" s="1"/>
  <c r="BB1401" i="9" s="1"/>
  <c r="BB1402" i="9" s="1"/>
  <c r="BB1403" i="9" s="1"/>
  <c r="BB1404" i="9" s="1"/>
  <c r="BB1405" i="9" s="1"/>
  <c r="BB1406" i="9" s="1"/>
  <c r="BB1407" i="9" s="1"/>
  <c r="BB1408" i="9" s="1"/>
  <c r="BB1409" i="9" s="1"/>
  <c r="BB1410" i="9" s="1"/>
  <c r="BB1411" i="9" s="1"/>
  <c r="BB1412" i="9" s="1"/>
  <c r="BB1413" i="9" s="1"/>
  <c r="BB1414" i="9" s="1"/>
  <c r="BB1415" i="9" s="1"/>
  <c r="BB1416" i="9" s="1"/>
  <c r="BB1417" i="9" s="1"/>
  <c r="BB1418" i="9" s="1"/>
  <c r="BB1419" i="9" s="1"/>
  <c r="BB1420" i="9" s="1"/>
  <c r="BB1421" i="9" s="1"/>
  <c r="BB1422" i="9" s="1"/>
  <c r="BB1423" i="9" s="1"/>
  <c r="BB1424" i="9" s="1"/>
  <c r="BB1425" i="9" s="1"/>
  <c r="BB1426" i="9" s="1"/>
  <c r="BB1427" i="9" s="1"/>
  <c r="BB1428" i="9" s="1"/>
  <c r="BB1429" i="9" s="1"/>
  <c r="BB1430" i="9" s="1"/>
  <c r="BB1431" i="9" s="1"/>
  <c r="BB1432" i="9" s="1"/>
  <c r="BB1433" i="9" s="1"/>
  <c r="BB1434" i="9" s="1"/>
  <c r="BB1435" i="9" s="1"/>
  <c r="BB1436" i="9" s="1"/>
  <c r="BB1437" i="9" s="1"/>
  <c r="BB1438" i="9" s="1"/>
  <c r="BB1439" i="9" s="1"/>
  <c r="BB1440" i="9" s="1"/>
  <c r="BB1441" i="9" s="1"/>
  <c r="BB1442" i="9" s="1"/>
  <c r="BB1443" i="9" s="1"/>
  <c r="BB1444" i="9" s="1"/>
  <c r="BB1445" i="9" s="1"/>
  <c r="BB1446" i="9" s="1"/>
  <c r="BB1447" i="9" s="1"/>
  <c r="BB1448" i="9" s="1"/>
  <c r="BB1449" i="9" s="1"/>
  <c r="BB1450" i="9" s="1"/>
  <c r="BB1451" i="9" s="1"/>
  <c r="BB1452" i="9" s="1"/>
  <c r="BB1453" i="9" s="1"/>
  <c r="BB1454" i="9" s="1"/>
  <c r="BB1455" i="9" s="1"/>
  <c r="BB1456" i="9" s="1"/>
  <c r="BB1457" i="9" s="1"/>
  <c r="BB1458" i="9" s="1"/>
  <c r="BB1459" i="9" s="1"/>
  <c r="BB1460" i="9" s="1"/>
  <c r="BB1461" i="9" s="1"/>
  <c r="BB1462" i="9" s="1"/>
  <c r="BB1463" i="9" s="1"/>
  <c r="BB1464" i="9" s="1"/>
  <c r="BB1465" i="9" s="1"/>
  <c r="BB1466" i="9" s="1"/>
  <c r="BB1467" i="9" s="1"/>
  <c r="BB1468" i="9" s="1"/>
  <c r="BB1469" i="9" s="1"/>
  <c r="BB1470" i="9" s="1"/>
  <c r="BB1471" i="9" s="1"/>
  <c r="BB1472" i="9" s="1"/>
  <c r="BB1473" i="9" s="1"/>
  <c r="BB1474" i="9" s="1"/>
  <c r="BB1475" i="9" s="1"/>
  <c r="BB1476" i="9" s="1"/>
  <c r="BB1477" i="9" s="1"/>
  <c r="BB1478" i="9" s="1"/>
  <c r="BB1479" i="9" s="1"/>
  <c r="BB1480" i="9" s="1"/>
  <c r="BB1481" i="9" s="1"/>
  <c r="BB1482" i="9" s="1"/>
  <c r="BB1483" i="9" s="1"/>
  <c r="BB1484" i="9" s="1"/>
  <c r="BB1485" i="9" s="1"/>
  <c r="BB1486" i="9" s="1"/>
  <c r="BB1487" i="9" s="1"/>
  <c r="BB1488" i="9" s="1"/>
  <c r="BB1489" i="9" s="1"/>
  <c r="BB1490" i="9" s="1"/>
  <c r="BB1491" i="9" s="1"/>
  <c r="BB1492" i="9" s="1"/>
  <c r="BB1493" i="9" s="1"/>
  <c r="BB1494" i="9" s="1"/>
  <c r="BB1495" i="9" s="1"/>
  <c r="BB1496" i="9" s="1"/>
  <c r="BB1497" i="9" s="1"/>
  <c r="BB1498" i="9" s="1"/>
  <c r="BB1499" i="9" s="1"/>
  <c r="BB1500" i="9" s="1"/>
  <c r="BB1501" i="9" s="1"/>
  <c r="BB1502" i="9" s="1"/>
  <c r="BB1503" i="9" s="1"/>
  <c r="BB1504" i="9" s="1"/>
  <c r="BB1505" i="9" s="1"/>
  <c r="BB1506" i="9" s="1"/>
  <c r="BB1507" i="9" s="1"/>
  <c r="BB1508" i="9" s="1"/>
  <c r="BB1509" i="9" s="1"/>
  <c r="BB1510" i="9" s="1"/>
  <c r="BB1511" i="9" s="1"/>
  <c r="BB1512" i="9" s="1"/>
  <c r="BB1513" i="9" s="1"/>
  <c r="BB1514" i="9" s="1"/>
  <c r="BB1515" i="9" s="1"/>
  <c r="BB1516" i="9" s="1"/>
  <c r="BB1517" i="9" s="1"/>
  <c r="BB1518" i="9" s="1"/>
  <c r="BB1519" i="9" s="1"/>
  <c r="BB1520" i="9" s="1"/>
  <c r="BB1521" i="9" s="1"/>
  <c r="BB1522" i="9" s="1"/>
  <c r="BB1523" i="9" s="1"/>
  <c r="BB1524" i="9" s="1"/>
  <c r="BB1525" i="9" s="1"/>
  <c r="BB1526" i="9" s="1"/>
  <c r="BB1527" i="9" s="1"/>
  <c r="BB1528" i="9" s="1"/>
  <c r="BB1529" i="9" s="1"/>
  <c r="BB1530" i="9" s="1"/>
  <c r="BB1531" i="9" s="1"/>
  <c r="BB1532" i="9" s="1"/>
  <c r="BB1533" i="9" s="1"/>
  <c r="BB1534" i="9" s="1"/>
  <c r="BB1535" i="9" s="1"/>
  <c r="BB1536" i="9" s="1"/>
  <c r="BB1537" i="9" s="1"/>
  <c r="BB1538" i="9" s="1"/>
  <c r="BB1539" i="9" s="1"/>
  <c r="BB1540" i="9" s="1"/>
  <c r="BB1541" i="9" s="1"/>
  <c r="BB1542" i="9" s="1"/>
  <c r="BB1543" i="9" s="1"/>
  <c r="BB1544" i="9" s="1"/>
  <c r="BB1545" i="9" s="1"/>
  <c r="BB1546" i="9" s="1"/>
  <c r="BB1547" i="9" s="1"/>
  <c r="BB1548" i="9" s="1"/>
  <c r="BB1549" i="9" s="1"/>
  <c r="BB1550" i="9" s="1"/>
  <c r="BB1551" i="9" s="1"/>
  <c r="BB1552" i="9" s="1"/>
  <c r="BB1553" i="9" s="1"/>
  <c r="BB1554" i="9" s="1"/>
  <c r="BB1555" i="9" s="1"/>
  <c r="BB1556" i="9" s="1"/>
  <c r="BB1557" i="9" s="1"/>
  <c r="BB1558" i="9" s="1"/>
  <c r="BB1559" i="9" s="1"/>
  <c r="BB1560" i="9" s="1"/>
  <c r="BB1561" i="9" s="1"/>
  <c r="BB1562" i="9" s="1"/>
  <c r="BB1563" i="9" s="1"/>
  <c r="BB1564" i="9" s="1"/>
  <c r="BB1565" i="9" s="1"/>
  <c r="BB1566" i="9" s="1"/>
  <c r="BB1567" i="9" s="1"/>
  <c r="BB1568" i="9" s="1"/>
  <c r="BB1569" i="9" s="1"/>
  <c r="BB1570" i="9" s="1"/>
  <c r="BB1571" i="9" s="1"/>
  <c r="BB1572" i="9" s="1"/>
  <c r="BB1573" i="9" s="1"/>
  <c r="BB1574" i="9" s="1"/>
  <c r="BB1575" i="9" s="1"/>
  <c r="BB1576" i="9" s="1"/>
  <c r="BB1577" i="9" s="1"/>
  <c r="BB1578" i="9" s="1"/>
  <c r="BB1579" i="9" s="1"/>
  <c r="BB1580" i="9" s="1"/>
  <c r="BB1581" i="9" s="1"/>
  <c r="BB1582" i="9" s="1"/>
  <c r="BB1583" i="9" s="1"/>
  <c r="BB1584" i="9" s="1"/>
  <c r="BB1585" i="9" s="1"/>
  <c r="BB1586" i="9" s="1"/>
  <c r="BB1587" i="9" s="1"/>
  <c r="BB1588" i="9" s="1"/>
  <c r="BB1589" i="9" s="1"/>
  <c r="BB1590" i="9" s="1"/>
  <c r="BB1591" i="9" s="1"/>
  <c r="BB1592" i="9" s="1"/>
  <c r="BB1593" i="9" s="1"/>
  <c r="BB1594" i="9" s="1"/>
  <c r="BB1595" i="9" s="1"/>
  <c r="BB1596" i="9" s="1"/>
  <c r="BB1597" i="9" s="1"/>
  <c r="BB1598" i="9" s="1"/>
  <c r="BB1599" i="9" s="1"/>
  <c r="BB1600" i="9" s="1"/>
  <c r="BB1601" i="9" s="1"/>
  <c r="BB1602" i="9" s="1"/>
  <c r="BB1603" i="9" s="1"/>
  <c r="BB1604" i="9" s="1"/>
  <c r="BB1605" i="9" s="1"/>
  <c r="BB1606" i="9" s="1"/>
  <c r="BB1607" i="9" s="1"/>
  <c r="BB1608" i="9" s="1"/>
  <c r="BB1609" i="9" s="1"/>
  <c r="BB1610" i="9" s="1"/>
  <c r="BB1611" i="9" s="1"/>
  <c r="BB1612" i="9" s="1"/>
  <c r="BB1613" i="9" s="1"/>
  <c r="BB1614" i="9" s="1"/>
  <c r="BB1615" i="9" s="1"/>
  <c r="BB1616" i="9" s="1"/>
  <c r="BB1617" i="9" s="1"/>
  <c r="BB1618" i="9" s="1"/>
  <c r="BB1619" i="9" s="1"/>
  <c r="BB1620" i="9" s="1"/>
  <c r="BB1621" i="9" s="1"/>
  <c r="BB1622" i="9" s="1"/>
  <c r="BB1623" i="9" s="1"/>
  <c r="BB1624" i="9" s="1"/>
  <c r="BB1625" i="9" s="1"/>
  <c r="BB1626" i="9" s="1"/>
  <c r="BB1627" i="9" s="1"/>
  <c r="BB1628" i="9" s="1"/>
  <c r="BB1629" i="9" s="1"/>
  <c r="BB1630" i="9" s="1"/>
  <c r="BB1631" i="9" s="1"/>
  <c r="BB1632" i="9" s="1"/>
  <c r="BB1633" i="9" s="1"/>
  <c r="BB1634" i="9" s="1"/>
  <c r="BB1635" i="9" s="1"/>
  <c r="BB1636" i="9" s="1"/>
  <c r="BB1637" i="9" s="1"/>
  <c r="BB1638" i="9" s="1"/>
  <c r="BB1639" i="9" s="1"/>
  <c r="BB1640" i="9" s="1"/>
  <c r="BB1641" i="9" s="1"/>
  <c r="BB1642" i="9" s="1"/>
  <c r="BB1643" i="9" s="1"/>
  <c r="BB1644" i="9" s="1"/>
  <c r="BB1645" i="9" s="1"/>
  <c r="BB1646" i="9" s="1"/>
  <c r="BB1647" i="9" s="1"/>
  <c r="BB1648" i="9" s="1"/>
  <c r="BB1649" i="9" s="1"/>
  <c r="BB1650" i="9" s="1"/>
  <c r="BB1651" i="9" s="1"/>
  <c r="BB1652" i="9" s="1"/>
  <c r="BB1653" i="9" s="1"/>
  <c r="BB1654" i="9" s="1"/>
  <c r="BB1655" i="9" s="1"/>
  <c r="BB1656" i="9" s="1"/>
  <c r="BB1657" i="9" s="1"/>
  <c r="BB1658" i="9" s="1"/>
  <c r="BB1659" i="9" s="1"/>
  <c r="BB1660" i="9" s="1"/>
  <c r="BB1661" i="9" s="1"/>
  <c r="BB1662" i="9" s="1"/>
  <c r="BB1663" i="9" s="1"/>
  <c r="BB1664" i="9" s="1"/>
  <c r="BB1665" i="9" s="1"/>
  <c r="BB1666" i="9" s="1"/>
  <c r="BB1667" i="9" s="1"/>
  <c r="BB1668" i="9" s="1"/>
  <c r="BB1669" i="9" s="1"/>
  <c r="BB1670" i="9" s="1"/>
  <c r="BB1671" i="9" s="1"/>
  <c r="BB1672" i="9" s="1"/>
  <c r="BB1673" i="9" s="1"/>
  <c r="BB1674" i="9" s="1"/>
  <c r="BB1675" i="9" s="1"/>
  <c r="BB1676" i="9" s="1"/>
  <c r="BB1677" i="9" s="1"/>
  <c r="BB1678" i="9" s="1"/>
  <c r="BB1679" i="9" s="1"/>
  <c r="BB1680" i="9" s="1"/>
  <c r="BB1681" i="9" s="1"/>
  <c r="BB1682" i="9" s="1"/>
  <c r="BB1683" i="9" s="1"/>
  <c r="BB1684" i="9" s="1"/>
  <c r="BB1685" i="9" s="1"/>
  <c r="BB1686" i="9" s="1"/>
  <c r="BB1687" i="9" s="1"/>
  <c r="BB1688" i="9" s="1"/>
  <c r="BB1689" i="9" s="1"/>
  <c r="BB1690" i="9" s="1"/>
  <c r="BB1691" i="9" s="1"/>
  <c r="BB1692" i="9" s="1"/>
  <c r="BB1693" i="9" s="1"/>
  <c r="BB1694" i="9" s="1"/>
  <c r="BB1695" i="9" s="1"/>
  <c r="BB1696" i="9" s="1"/>
  <c r="BB1697" i="9" s="1"/>
  <c r="BB1698" i="9" s="1"/>
  <c r="BB1699" i="9" s="1"/>
  <c r="BB1700" i="9" s="1"/>
  <c r="BB1701" i="9" s="1"/>
  <c r="BB1702" i="9" s="1"/>
  <c r="BB1703" i="9" s="1"/>
  <c r="BB1704" i="9" s="1"/>
  <c r="BB1705" i="9" s="1"/>
  <c r="BB1706" i="9" s="1"/>
  <c r="BB1707" i="9" s="1"/>
  <c r="BB1708" i="9" s="1"/>
  <c r="BB1709" i="9" s="1"/>
  <c r="BB1710" i="9" s="1"/>
  <c r="BB1711" i="9" s="1"/>
  <c r="BB1712" i="9" s="1"/>
  <c r="BB1713" i="9" s="1"/>
  <c r="BB1714" i="9" s="1"/>
  <c r="BB1715" i="9" s="1"/>
  <c r="BB1716" i="9" s="1"/>
  <c r="BB1717" i="9" s="1"/>
  <c r="BB1718" i="9" s="1"/>
  <c r="BB1719" i="9" s="1"/>
  <c r="BB1720" i="9" s="1"/>
  <c r="BB1721" i="9" s="1"/>
  <c r="BB1722" i="9" s="1"/>
  <c r="BB1723" i="9" s="1"/>
  <c r="BB1724" i="9" s="1"/>
  <c r="BB1725" i="9" s="1"/>
  <c r="BB1726" i="9" s="1"/>
  <c r="BB1727" i="9" s="1"/>
  <c r="BB1728" i="9" s="1"/>
  <c r="BB1729" i="9" s="1"/>
  <c r="BB1730" i="9" s="1"/>
  <c r="BB1731" i="9" s="1"/>
  <c r="BB1732" i="9" s="1"/>
  <c r="BB1733" i="9" s="1"/>
  <c r="BB1734" i="9" s="1"/>
  <c r="BB1735" i="9" s="1"/>
  <c r="BB1736" i="9" s="1"/>
  <c r="BB1737" i="9" s="1"/>
  <c r="BB1738" i="9" s="1"/>
  <c r="BB1739" i="9" s="1"/>
  <c r="BB1740" i="9" s="1"/>
  <c r="BB1741" i="9" s="1"/>
  <c r="BB1742" i="9" s="1"/>
  <c r="BB1743" i="9" s="1"/>
  <c r="BB1744" i="9" s="1"/>
  <c r="BB1745" i="9" s="1"/>
  <c r="BB1746" i="9" s="1"/>
  <c r="BB1747" i="9" s="1"/>
  <c r="BB1748" i="9" s="1"/>
  <c r="BB1749" i="9" s="1"/>
  <c r="BB1750" i="9" s="1"/>
  <c r="BB1751" i="9" s="1"/>
  <c r="BB1752" i="9" s="1"/>
  <c r="BB1753" i="9" s="1"/>
  <c r="BB1754" i="9" s="1"/>
  <c r="BB1755" i="9" s="1"/>
  <c r="BB1756" i="9" s="1"/>
  <c r="BB1757" i="9" s="1"/>
  <c r="BB1758" i="9" s="1"/>
  <c r="BB1759" i="9" s="1"/>
  <c r="BB1760" i="9" s="1"/>
  <c r="BB1761" i="9" s="1"/>
  <c r="BB1762" i="9" s="1"/>
  <c r="BB1763" i="9" s="1"/>
  <c r="BB1764" i="9" s="1"/>
  <c r="BB1765" i="9" s="1"/>
  <c r="BB1766" i="9" s="1"/>
  <c r="BB1767" i="9" s="1"/>
  <c r="BB1768" i="9" s="1"/>
  <c r="BB1769" i="9" s="1"/>
  <c r="BB1770" i="9" s="1"/>
  <c r="BB1771" i="9" s="1"/>
  <c r="BB1772" i="9" s="1"/>
  <c r="BB1773" i="9" s="1"/>
  <c r="BB1774" i="9" s="1"/>
  <c r="BB1775" i="9" s="1"/>
  <c r="BB1776" i="9" s="1"/>
  <c r="BB1777" i="9" s="1"/>
  <c r="BB1778" i="9" s="1"/>
  <c r="BB1779" i="9" s="1"/>
  <c r="BB1780" i="9" s="1"/>
  <c r="BB1781" i="9" s="1"/>
  <c r="BB1782" i="9" s="1"/>
  <c r="BB1783" i="9" s="1"/>
  <c r="BB1784" i="9" s="1"/>
  <c r="BB1785" i="9" s="1"/>
  <c r="BB1786" i="9" s="1"/>
  <c r="BB1787" i="9" s="1"/>
  <c r="BB1788" i="9" s="1"/>
  <c r="BB1789" i="9" s="1"/>
  <c r="BB1790" i="9" s="1"/>
  <c r="BB1791" i="9" s="1"/>
  <c r="BB1792" i="9" s="1"/>
  <c r="BB1793" i="9" s="1"/>
  <c r="BB1794" i="9" s="1"/>
  <c r="BB1795" i="9" s="1"/>
  <c r="BB1796" i="9" s="1"/>
  <c r="BB1797" i="9" s="1"/>
  <c r="BB1798" i="9" s="1"/>
  <c r="BB1799" i="9" s="1"/>
  <c r="BB1800" i="9" s="1"/>
  <c r="BB1801" i="9" s="1"/>
  <c r="BB1802" i="9" s="1"/>
  <c r="BB1803" i="9" s="1"/>
  <c r="BB1804" i="9" s="1"/>
  <c r="BB1805" i="9" s="1"/>
  <c r="BB1806" i="9" s="1"/>
  <c r="BB1807" i="9" s="1"/>
  <c r="BB1808" i="9" s="1"/>
  <c r="BB1809" i="9" s="1"/>
  <c r="BB1810" i="9" s="1"/>
  <c r="BB1811" i="9" s="1"/>
  <c r="BB1812" i="9" s="1"/>
  <c r="BB1813" i="9" s="1"/>
  <c r="BB1814" i="9" s="1"/>
  <c r="BB1815" i="9" s="1"/>
  <c r="BB1816" i="9" s="1"/>
  <c r="BB1817" i="9" s="1"/>
  <c r="BB1818" i="9" s="1"/>
  <c r="BB1819" i="9" s="1"/>
  <c r="BB1820" i="9" s="1"/>
  <c r="BB1821" i="9" s="1"/>
  <c r="BB1822" i="9" s="1"/>
  <c r="BB1823" i="9" s="1"/>
  <c r="BB1824" i="9" s="1"/>
  <c r="BB1825" i="9" s="1"/>
  <c r="BB1826" i="9" s="1"/>
  <c r="BB1827" i="9" s="1"/>
  <c r="BB1828" i="9" s="1"/>
  <c r="BB1829" i="9" s="1"/>
  <c r="BB1830" i="9" s="1"/>
  <c r="BB1831" i="9" s="1"/>
  <c r="BB1832" i="9" s="1"/>
  <c r="BB1833" i="9" s="1"/>
  <c r="BB1834" i="9" s="1"/>
  <c r="BB1835" i="9" s="1"/>
  <c r="BB1836" i="9" s="1"/>
  <c r="BB1837" i="9" s="1"/>
  <c r="BB1838" i="9" s="1"/>
  <c r="BB1839" i="9" s="1"/>
  <c r="BB1840" i="9" s="1"/>
  <c r="BB1841" i="9" s="1"/>
  <c r="BB1842" i="9" s="1"/>
  <c r="BB1843" i="9" s="1"/>
  <c r="BB1844" i="9" s="1"/>
  <c r="BB1845" i="9" s="1"/>
  <c r="BB1846" i="9" s="1"/>
  <c r="BB1847" i="9" s="1"/>
  <c r="BB1848" i="9" s="1"/>
  <c r="BB1849" i="9" s="1"/>
  <c r="BB1850" i="9" s="1"/>
  <c r="BB1851" i="9" s="1"/>
  <c r="BB1852" i="9" s="1"/>
  <c r="BB1853" i="9" s="1"/>
  <c r="BB1854" i="9" s="1"/>
  <c r="BB1855" i="9" s="1"/>
  <c r="BB1856" i="9" s="1"/>
  <c r="BB1857" i="9" s="1"/>
  <c r="BB1858" i="9" s="1"/>
  <c r="BB1859" i="9" s="1"/>
  <c r="BB1860" i="9" s="1"/>
  <c r="BB1861" i="9" s="1"/>
  <c r="BB1862" i="9" s="1"/>
  <c r="BB1863" i="9" s="1"/>
  <c r="BB1864" i="9" s="1"/>
  <c r="BB1865" i="9" s="1"/>
  <c r="BB1866" i="9" s="1"/>
  <c r="BB1867" i="9" s="1"/>
  <c r="BB1868" i="9" s="1"/>
  <c r="BB1869" i="9" s="1"/>
  <c r="BB1870" i="9" s="1"/>
  <c r="BB1871" i="9" s="1"/>
  <c r="BB1872" i="9" s="1"/>
  <c r="BB1873" i="9" s="1"/>
  <c r="BB1874" i="9" s="1"/>
  <c r="BB1875" i="9" s="1"/>
  <c r="BB1876" i="9" s="1"/>
  <c r="BB1877" i="9" s="1"/>
  <c r="BB1878" i="9" s="1"/>
  <c r="BB1879" i="9" s="1"/>
  <c r="BB1880" i="9" s="1"/>
  <c r="BB1881" i="9" s="1"/>
  <c r="BB1882" i="9" s="1"/>
  <c r="BB1883" i="9" s="1"/>
  <c r="BB1884" i="9" s="1"/>
  <c r="BB1885" i="9" s="1"/>
  <c r="BB1886" i="9" s="1"/>
  <c r="BB1887" i="9" s="1"/>
  <c r="BB1888" i="9" s="1"/>
  <c r="BB1889" i="9" s="1"/>
  <c r="BB1890" i="9" s="1"/>
  <c r="BB1891" i="9" s="1"/>
  <c r="BB1892" i="9" s="1"/>
  <c r="BB1893" i="9" s="1"/>
  <c r="BB1894" i="9" s="1"/>
  <c r="BB1895" i="9" s="1"/>
  <c r="BB1896" i="9" s="1"/>
  <c r="BB1897" i="9" s="1"/>
  <c r="BB1898" i="9" s="1"/>
  <c r="BB1899" i="9" s="1"/>
  <c r="BB1900" i="9" s="1"/>
  <c r="BB1901" i="9" s="1"/>
  <c r="BB1902" i="9" s="1"/>
  <c r="BB1903" i="9" s="1"/>
  <c r="BB1904" i="9" s="1"/>
  <c r="BB1905" i="9" s="1"/>
  <c r="BB1906" i="9" s="1"/>
  <c r="BB1907" i="9" s="1"/>
  <c r="BB1908" i="9" s="1"/>
  <c r="BB1909" i="9" s="1"/>
  <c r="BB1910" i="9" s="1"/>
  <c r="BB1911" i="9" s="1"/>
  <c r="BB1912" i="9" s="1"/>
  <c r="BB1913" i="9" s="1"/>
  <c r="BB1914" i="9" s="1"/>
  <c r="BB1915" i="9" s="1"/>
  <c r="BB1916" i="9" s="1"/>
  <c r="BB1917" i="9" s="1"/>
  <c r="BB1918" i="9" s="1"/>
  <c r="BB1919" i="9" s="1"/>
  <c r="BB1920" i="9" s="1"/>
  <c r="BB1921" i="9" s="1"/>
  <c r="BB1922" i="9" s="1"/>
  <c r="BB1923" i="9" s="1"/>
  <c r="BB1924" i="9" s="1"/>
  <c r="BB1925" i="9" s="1"/>
  <c r="BB1926" i="9" s="1"/>
  <c r="BB1927" i="9" s="1"/>
  <c r="BB1928" i="9" s="1"/>
  <c r="BB1929" i="9" s="1"/>
  <c r="BB1930" i="9" s="1"/>
  <c r="BB1931" i="9" s="1"/>
  <c r="BB1932" i="9" s="1"/>
  <c r="BB1933" i="9" s="1"/>
  <c r="BB1934" i="9" s="1"/>
  <c r="BB1935" i="9" s="1"/>
  <c r="BB1936" i="9" s="1"/>
  <c r="BB1937" i="9" s="1"/>
  <c r="BB1938" i="9" s="1"/>
  <c r="BB1939" i="9" s="1"/>
  <c r="BB1940" i="9" s="1"/>
  <c r="BB1941" i="9" s="1"/>
  <c r="BB1942" i="9" s="1"/>
  <c r="BB1943" i="9" s="1"/>
  <c r="BB1944" i="9" s="1"/>
  <c r="BB1945" i="9" s="1"/>
  <c r="BB1946" i="9" s="1"/>
  <c r="BB1947" i="9" s="1"/>
  <c r="BB1948" i="9" s="1"/>
  <c r="BB1949" i="9" s="1"/>
  <c r="BB1950" i="9" s="1"/>
  <c r="BB1951" i="9" s="1"/>
  <c r="BB1952" i="9" s="1"/>
  <c r="BB1953" i="9" s="1"/>
  <c r="BB1954" i="9" s="1"/>
  <c r="BB1955" i="9" s="1"/>
  <c r="BB1956" i="9" s="1"/>
  <c r="BB1957" i="9" s="1"/>
  <c r="BB1958" i="9" s="1"/>
  <c r="BB1959" i="9" s="1"/>
  <c r="BB1960" i="9" s="1"/>
  <c r="BB1961" i="9" s="1"/>
  <c r="BB1962" i="9" s="1"/>
  <c r="BB1963" i="9" s="1"/>
  <c r="BB1964" i="9" s="1"/>
  <c r="BB1965" i="9" s="1"/>
  <c r="BB1966" i="9" s="1"/>
  <c r="BB1967" i="9" s="1"/>
  <c r="BB1968" i="9" s="1"/>
  <c r="BB1969" i="9" s="1"/>
  <c r="BB1970" i="9" s="1"/>
  <c r="BB1971" i="9" s="1"/>
  <c r="BB1972" i="9" s="1"/>
  <c r="BB1973" i="9" s="1"/>
  <c r="BB1974" i="9" s="1"/>
  <c r="BB1975" i="9" s="1"/>
  <c r="BB1976" i="9" s="1"/>
  <c r="BB1977" i="9" s="1"/>
  <c r="BB1978" i="9" s="1"/>
  <c r="BB1979" i="9" s="1"/>
  <c r="BB1980" i="9" s="1"/>
  <c r="BB1981" i="9" s="1"/>
  <c r="BB1982" i="9" s="1"/>
  <c r="BB1983" i="9" s="1"/>
  <c r="BB1984" i="9" s="1"/>
  <c r="BB1985" i="9" s="1"/>
  <c r="BB1986" i="9" s="1"/>
  <c r="BB1987" i="9" s="1"/>
  <c r="BB1988" i="9" s="1"/>
  <c r="BB1989" i="9" s="1"/>
  <c r="BB1990" i="9" s="1"/>
  <c r="BB1991" i="9" s="1"/>
  <c r="BB1992" i="9" s="1"/>
  <c r="BB1993" i="9" s="1"/>
  <c r="BB1994" i="9" s="1"/>
  <c r="BB1995" i="9" s="1"/>
  <c r="BB1996" i="9" s="1"/>
  <c r="BB1997" i="9" s="1"/>
  <c r="BB1998" i="9" s="1"/>
  <c r="BB1999" i="9" s="1"/>
  <c r="BB2000" i="9" s="1"/>
  <c r="BB2001" i="9" s="1"/>
  <c r="BB2002" i="9" s="1"/>
  <c r="BB2003" i="9" s="1"/>
  <c r="BB2004" i="9" s="1"/>
  <c r="BB2005" i="9" s="1"/>
  <c r="BB2006" i="9" s="1"/>
  <c r="BB2007" i="9" s="1"/>
  <c r="BB2008" i="9" s="1"/>
  <c r="BB2009" i="9" s="1"/>
  <c r="BB2010" i="9" s="1"/>
  <c r="BB2011" i="9" s="1"/>
  <c r="BB2012" i="9" s="1"/>
  <c r="BB2013" i="9" s="1"/>
  <c r="BB2014" i="9" s="1"/>
  <c r="BB2015" i="9" s="1"/>
  <c r="BB2016" i="9" s="1"/>
  <c r="BB2017" i="9" s="1"/>
  <c r="BB2018" i="9" s="1"/>
  <c r="BB2019" i="9" s="1"/>
  <c r="BB2020" i="9" s="1"/>
  <c r="BB2021" i="9" s="1"/>
  <c r="BB2022" i="9" s="1"/>
  <c r="BB2023" i="9" s="1"/>
  <c r="BB2024" i="9" s="1"/>
  <c r="BB2025" i="9" s="1"/>
  <c r="BB2026" i="9" s="1"/>
  <c r="BB2027" i="9" s="1"/>
  <c r="BB2028" i="9" s="1"/>
  <c r="BB2029" i="9" s="1"/>
  <c r="BB2030" i="9" s="1"/>
  <c r="BB2031" i="9" s="1"/>
  <c r="BB2032" i="9" s="1"/>
  <c r="BB2033" i="9" s="1"/>
  <c r="BB2034" i="9" s="1"/>
  <c r="BB2035" i="9" s="1"/>
  <c r="BB2036" i="9" s="1"/>
  <c r="BB2037" i="9" s="1"/>
  <c r="BB2038" i="9" s="1"/>
  <c r="BB2039" i="9" s="1"/>
  <c r="BB2040" i="9" s="1"/>
  <c r="BB2041" i="9" s="1"/>
  <c r="BB2042" i="9" s="1"/>
  <c r="BB2043" i="9" s="1"/>
  <c r="BB2044" i="9" s="1"/>
  <c r="BB2045" i="9" s="1"/>
  <c r="BB2046" i="9" s="1"/>
  <c r="BB2047" i="9" s="1"/>
  <c r="BB2048" i="9" s="1"/>
  <c r="BB2049" i="9" s="1"/>
  <c r="BB2050" i="9" s="1"/>
  <c r="BB2051" i="9" s="1"/>
  <c r="BB2052" i="9" s="1"/>
  <c r="BB2053" i="9" s="1"/>
  <c r="BB2054" i="9" s="1"/>
  <c r="BB2055" i="9" s="1"/>
  <c r="BB2056" i="9" s="1"/>
  <c r="BB2057" i="9" s="1"/>
  <c r="BB2058" i="9" s="1"/>
  <c r="BB2059" i="9" s="1"/>
  <c r="BB2060" i="9" s="1"/>
  <c r="BB2061" i="9" s="1"/>
  <c r="BB2062" i="9" s="1"/>
  <c r="BB2063" i="9" s="1"/>
  <c r="BB2064" i="9" s="1"/>
  <c r="BB2065" i="9" s="1"/>
  <c r="BB2066" i="9" s="1"/>
  <c r="BB2067" i="9" s="1"/>
  <c r="BB2068" i="9" s="1"/>
  <c r="BB2069" i="9" s="1"/>
  <c r="BB2070" i="9" s="1"/>
  <c r="BB2071" i="9" s="1"/>
  <c r="BB2072" i="9" s="1"/>
  <c r="BB2073" i="9" s="1"/>
  <c r="BB2074" i="9" s="1"/>
  <c r="BB2075" i="9" s="1"/>
  <c r="BB2076" i="9" s="1"/>
  <c r="BB2077" i="9" s="1"/>
  <c r="BB2078" i="9" s="1"/>
  <c r="BB2079" i="9" s="1"/>
  <c r="BB2080" i="9" s="1"/>
  <c r="BB2081" i="9" s="1"/>
  <c r="BB2082" i="9" s="1"/>
  <c r="BB2083" i="9" s="1"/>
  <c r="BB2084" i="9" s="1"/>
  <c r="BB2085" i="9" s="1"/>
  <c r="BB2086" i="9" s="1"/>
  <c r="BB2087" i="9" s="1"/>
  <c r="BB2088" i="9" s="1"/>
  <c r="BB2089" i="9" s="1"/>
  <c r="BB2090" i="9" s="1"/>
  <c r="BB2091" i="9" s="1"/>
  <c r="BB2092" i="9" s="1"/>
  <c r="BB2093" i="9" s="1"/>
  <c r="BB2094" i="9" s="1"/>
  <c r="BB2095" i="9" s="1"/>
  <c r="BB2096" i="9" s="1"/>
  <c r="BB2097" i="9" s="1"/>
  <c r="BB2098" i="9" s="1"/>
  <c r="BB2099" i="9" s="1"/>
  <c r="BB2100" i="9" s="1"/>
  <c r="BB2101" i="9" s="1"/>
  <c r="BB2102" i="9" s="1"/>
  <c r="BB2103" i="9" s="1"/>
  <c r="BB2104" i="9" s="1"/>
  <c r="BB2105" i="9" s="1"/>
  <c r="BB2106" i="9" s="1"/>
  <c r="BB2107" i="9" s="1"/>
  <c r="BB2108" i="9" s="1"/>
  <c r="BB2109" i="9" s="1"/>
  <c r="BB2110" i="9" s="1"/>
  <c r="BB2111" i="9" s="1"/>
  <c r="BB2112" i="9" s="1"/>
  <c r="BB2113" i="9" s="1"/>
  <c r="BB2114" i="9" s="1"/>
  <c r="BB2115" i="9" s="1"/>
  <c r="BB2116" i="9" s="1"/>
  <c r="BB2117" i="9" s="1"/>
  <c r="BB2118" i="9" s="1"/>
  <c r="BB2119" i="9" s="1"/>
  <c r="BB2120" i="9" s="1"/>
  <c r="BB2121" i="9" s="1"/>
  <c r="BB2122" i="9" s="1"/>
  <c r="BB2123" i="9" s="1"/>
  <c r="BB2124" i="9" s="1"/>
  <c r="BB2125" i="9" s="1"/>
  <c r="BB2126" i="9" s="1"/>
  <c r="BB2127" i="9" s="1"/>
  <c r="BB2128" i="9" s="1"/>
  <c r="BB2129" i="9" s="1"/>
  <c r="BB2130" i="9" s="1"/>
  <c r="BB2131" i="9" s="1"/>
  <c r="BB2132" i="9" s="1"/>
  <c r="BB2133" i="9" s="1"/>
  <c r="BB2134" i="9" s="1"/>
  <c r="BB2135" i="9" s="1"/>
  <c r="BB2136" i="9" s="1"/>
  <c r="BB2137" i="9" s="1"/>
  <c r="BB2138" i="9" s="1"/>
  <c r="BB2139" i="9" s="1"/>
  <c r="BB2140" i="9" s="1"/>
  <c r="BB2141" i="9" s="1"/>
  <c r="BB2142" i="9" s="1"/>
  <c r="BB2143" i="9" s="1"/>
  <c r="BB2144" i="9" s="1"/>
  <c r="BB2145" i="9" s="1"/>
  <c r="BB2146" i="9" s="1"/>
  <c r="BB2147" i="9" s="1"/>
  <c r="BB2148" i="9" s="1"/>
  <c r="BB2149" i="9" s="1"/>
  <c r="BB2150" i="9" s="1"/>
  <c r="BB2151" i="9" s="1"/>
  <c r="BB2152" i="9" s="1"/>
  <c r="BB2153" i="9" s="1"/>
  <c r="BB2154" i="9" s="1"/>
  <c r="BB2155" i="9" s="1"/>
  <c r="BB2156" i="9" s="1"/>
  <c r="BB2157" i="9" s="1"/>
  <c r="BB2158" i="9" s="1"/>
  <c r="BB2159" i="9" s="1"/>
  <c r="BB2160" i="9" s="1"/>
  <c r="BB2161" i="9" s="1"/>
  <c r="BB2162" i="9" s="1"/>
  <c r="BB2163" i="9" s="1"/>
  <c r="BB2164" i="9" s="1"/>
  <c r="BB2165" i="9" s="1"/>
  <c r="BB2166" i="9" s="1"/>
  <c r="BB2167" i="9" s="1"/>
  <c r="BB2168" i="9" s="1"/>
  <c r="BB2169" i="9" s="1"/>
  <c r="BB2170" i="9" s="1"/>
  <c r="BB2171" i="9" s="1"/>
  <c r="BB2172" i="9" s="1"/>
  <c r="BB2173" i="9" s="1"/>
  <c r="BB2174" i="9" s="1"/>
  <c r="BB2175" i="9" s="1"/>
  <c r="BB2176" i="9" s="1"/>
  <c r="BB2177" i="9" s="1"/>
  <c r="BB2178" i="9" s="1"/>
  <c r="BB2179" i="9" s="1"/>
  <c r="BB2180" i="9" s="1"/>
  <c r="BB2181" i="9" s="1"/>
  <c r="BB2182" i="9" s="1"/>
  <c r="BB2183" i="9" s="1"/>
  <c r="BB2184" i="9" s="1"/>
  <c r="BB2185" i="9" s="1"/>
  <c r="BB2186" i="9" s="1"/>
  <c r="BB2187" i="9" s="1"/>
  <c r="BB2188" i="9" s="1"/>
  <c r="BB2189" i="9" s="1"/>
  <c r="BB2190" i="9" s="1"/>
  <c r="BB2191" i="9" s="1"/>
  <c r="BB2192" i="9" s="1"/>
  <c r="BB2193" i="9" s="1"/>
  <c r="BB2194" i="9" s="1"/>
  <c r="BB2195" i="9" s="1"/>
  <c r="BB2196" i="9" s="1"/>
  <c r="BB2197" i="9" s="1"/>
  <c r="BB2198" i="9" s="1"/>
  <c r="BB2199" i="9" s="1"/>
  <c r="BB2200" i="9" s="1"/>
  <c r="BB2201" i="9" s="1"/>
  <c r="BB2202" i="9" s="1"/>
  <c r="BB2203" i="9" s="1"/>
  <c r="BB2204" i="9" s="1"/>
  <c r="BB2205" i="9" s="1"/>
  <c r="BB2206" i="9" s="1"/>
  <c r="BB2207" i="9" s="1"/>
  <c r="BB2208" i="9" s="1"/>
  <c r="BB2209" i="9" s="1"/>
  <c r="BB2210" i="9" s="1"/>
  <c r="BB2211" i="9" s="1"/>
  <c r="BB2212" i="9" s="1"/>
  <c r="BB2213" i="9" s="1"/>
  <c r="BB2214" i="9" s="1"/>
  <c r="BB2215" i="9" s="1"/>
  <c r="BB2216" i="9" s="1"/>
  <c r="BB2217" i="9" s="1"/>
  <c r="BB2218" i="9" s="1"/>
  <c r="BB2219" i="9" s="1"/>
  <c r="BB2220" i="9" s="1"/>
  <c r="BB2221" i="9" s="1"/>
  <c r="BB2222" i="9" s="1"/>
  <c r="BB2223" i="9" s="1"/>
  <c r="BB2224" i="9" s="1"/>
  <c r="BB2225" i="9" s="1"/>
  <c r="BB2226" i="9" s="1"/>
  <c r="BB2227" i="9" s="1"/>
  <c r="BB2228" i="9" s="1"/>
  <c r="BB2229" i="9" s="1"/>
  <c r="BB2230" i="9" s="1"/>
  <c r="BB2231" i="9" s="1"/>
  <c r="BB2232" i="9" s="1"/>
  <c r="BB2233" i="9" s="1"/>
  <c r="BB2234" i="9" s="1"/>
  <c r="BB2235" i="9" s="1"/>
  <c r="BB2236" i="9" s="1"/>
  <c r="BB2237" i="9" s="1"/>
  <c r="BB2238" i="9" s="1"/>
  <c r="BB2239" i="9" s="1"/>
  <c r="BB2240" i="9" s="1"/>
  <c r="BB2241" i="9" s="1"/>
  <c r="BB2242" i="9" s="1"/>
  <c r="BB2243" i="9" s="1"/>
  <c r="BB2244" i="9" s="1"/>
  <c r="BB2245" i="9" s="1"/>
  <c r="BB2246" i="9" s="1"/>
  <c r="BB2247" i="9" s="1"/>
  <c r="BB2248" i="9" s="1"/>
  <c r="BB2249" i="9" s="1"/>
  <c r="BB2250" i="9" s="1"/>
  <c r="BB2251" i="9" s="1"/>
  <c r="BB2252" i="9" s="1"/>
  <c r="BB2253" i="9" s="1"/>
  <c r="BB2254" i="9" s="1"/>
  <c r="BB2255" i="9" s="1"/>
  <c r="BB2256" i="9" s="1"/>
  <c r="BB2257" i="9" s="1"/>
  <c r="BB2258" i="9" s="1"/>
  <c r="BB2259" i="9" s="1"/>
  <c r="BB2260" i="9" s="1"/>
  <c r="BB2261" i="9" s="1"/>
  <c r="BB2262" i="9" s="1"/>
  <c r="BB2263" i="9" s="1"/>
  <c r="BB2264" i="9" s="1"/>
  <c r="BB2265" i="9" s="1"/>
  <c r="BB2266" i="9" s="1"/>
  <c r="BB2267" i="9" s="1"/>
  <c r="BB2268" i="9" s="1"/>
  <c r="BB2269" i="9" s="1"/>
  <c r="BB2270" i="9" s="1"/>
  <c r="BB2271" i="9" s="1"/>
  <c r="BB2272" i="9" s="1"/>
  <c r="BB2273" i="9" s="1"/>
  <c r="BB2274" i="9" s="1"/>
  <c r="BB2275" i="9" s="1"/>
  <c r="BB2276" i="9" s="1"/>
  <c r="BB2277" i="9" s="1"/>
  <c r="BB2278" i="9" s="1"/>
  <c r="BB2279" i="9" s="1"/>
  <c r="BB2280" i="9" s="1"/>
  <c r="BB2281" i="9" s="1"/>
  <c r="BB2282" i="9" s="1"/>
  <c r="BB2283" i="9" s="1"/>
  <c r="BB2284" i="9" s="1"/>
  <c r="BB2285" i="9" s="1"/>
  <c r="BB2286" i="9" s="1"/>
  <c r="BB2287" i="9" s="1"/>
  <c r="BB2288" i="9" s="1"/>
  <c r="BB2289" i="9" s="1"/>
  <c r="BB2290" i="9" s="1"/>
  <c r="BB2291" i="9" s="1"/>
  <c r="BB2292" i="9" s="1"/>
  <c r="BB2293" i="9" s="1"/>
  <c r="BB2294" i="9" s="1"/>
  <c r="BB2295" i="9" s="1"/>
  <c r="BB2296" i="9" s="1"/>
  <c r="BB2297" i="9" s="1"/>
  <c r="BB2298" i="9" s="1"/>
  <c r="BB2299" i="9" s="1"/>
  <c r="BB2300" i="9" s="1"/>
  <c r="BB2301" i="9" s="1"/>
  <c r="BB2302" i="9" s="1"/>
  <c r="BB2303" i="9" s="1"/>
  <c r="BB2304" i="9" s="1"/>
  <c r="BB2305" i="9" s="1"/>
  <c r="BB2306" i="9" s="1"/>
  <c r="BB2307" i="9" s="1"/>
  <c r="BB2308" i="9" s="1"/>
  <c r="BB2309" i="9" s="1"/>
  <c r="BB2310" i="9" s="1"/>
  <c r="BB2311" i="9" s="1"/>
  <c r="BB2312" i="9" s="1"/>
  <c r="BB2313" i="9" s="1"/>
  <c r="BB2314" i="9" s="1"/>
  <c r="BB2315" i="9" s="1"/>
  <c r="BB2316" i="9" s="1"/>
  <c r="BB2317" i="9" s="1"/>
  <c r="BB2318" i="9" s="1"/>
  <c r="BB2319" i="9" s="1"/>
  <c r="BB2320" i="9" s="1"/>
  <c r="BB2321" i="9" s="1"/>
  <c r="BB2322" i="9" s="1"/>
  <c r="BB2323" i="9" s="1"/>
  <c r="BB2324" i="9" s="1"/>
  <c r="BB2325" i="9" s="1"/>
  <c r="BB2326" i="9" s="1"/>
  <c r="BB2327" i="9" s="1"/>
  <c r="BB2328" i="9" s="1"/>
  <c r="BB2329" i="9" s="1"/>
  <c r="BB2330" i="9" s="1"/>
  <c r="BB2331" i="9" s="1"/>
  <c r="BB2332" i="9" s="1"/>
  <c r="BB2333" i="9" s="1"/>
  <c r="BB2334" i="9" s="1"/>
  <c r="BB2335" i="9" s="1"/>
  <c r="BB2336" i="9" s="1"/>
  <c r="BB2337" i="9" s="1"/>
  <c r="BB2338" i="9" s="1"/>
  <c r="BB2339" i="9" s="1"/>
  <c r="BB2340" i="9" s="1"/>
  <c r="BB2341" i="9" s="1"/>
  <c r="BB2342" i="9" s="1"/>
  <c r="BB2343" i="9" s="1"/>
  <c r="BB2344" i="9" s="1"/>
  <c r="BB2345" i="9" s="1"/>
  <c r="BB2346" i="9" s="1"/>
  <c r="BB2347" i="9" s="1"/>
  <c r="BB2348" i="9" s="1"/>
  <c r="BB2349" i="9" s="1"/>
  <c r="BB2350" i="9" s="1"/>
  <c r="BB2351" i="9" s="1"/>
  <c r="BB2352" i="9" s="1"/>
  <c r="BB2353" i="9" s="1"/>
  <c r="BB2354" i="9" s="1"/>
  <c r="BB2355" i="9" s="1"/>
  <c r="BB2356" i="9" s="1"/>
  <c r="BB2357" i="9" s="1"/>
  <c r="BB2358" i="9" s="1"/>
  <c r="BB2359" i="9" s="1"/>
  <c r="BB2360" i="9" s="1"/>
  <c r="BB2361" i="9" s="1"/>
  <c r="BB2362" i="9" s="1"/>
  <c r="BB2363" i="9" s="1"/>
  <c r="BB2364" i="9" s="1"/>
  <c r="BB2365" i="9" s="1"/>
  <c r="BB2366" i="9" s="1"/>
  <c r="BB2367" i="9" s="1"/>
  <c r="BB2368" i="9" s="1"/>
  <c r="BB2369" i="9" s="1"/>
  <c r="BB2370" i="9" s="1"/>
  <c r="BB2371" i="9" s="1"/>
  <c r="BB2372" i="9" s="1"/>
  <c r="BB2373" i="9" s="1"/>
  <c r="BB2374" i="9" s="1"/>
  <c r="BB2375" i="9" s="1"/>
  <c r="BB2376" i="9" s="1"/>
  <c r="BB2377" i="9" s="1"/>
  <c r="BB2378" i="9" s="1"/>
  <c r="BB2379" i="9" s="1"/>
  <c r="BB2380" i="9" s="1"/>
  <c r="BB2381" i="9" s="1"/>
  <c r="BB2382" i="9" s="1"/>
  <c r="BB2383" i="9" s="1"/>
  <c r="BB2384" i="9" s="1"/>
  <c r="BB2385" i="9" s="1"/>
  <c r="BB2386" i="9" s="1"/>
  <c r="BB2387" i="9" s="1"/>
  <c r="BB2388" i="9" s="1"/>
  <c r="BB2389" i="9" s="1"/>
  <c r="BB2390" i="9" s="1"/>
  <c r="BB2391" i="9" s="1"/>
  <c r="BB2392" i="9" s="1"/>
  <c r="BB2393" i="9" s="1"/>
  <c r="BB2394" i="9" s="1"/>
  <c r="BB2395" i="9" s="1"/>
  <c r="BB2396" i="9" s="1"/>
  <c r="BB2397" i="9" s="1"/>
  <c r="BB2398" i="9" s="1"/>
  <c r="BB2399" i="9" s="1"/>
  <c r="BB2400" i="9" s="1"/>
  <c r="BB2401" i="9" s="1"/>
  <c r="BB2402" i="9" s="1"/>
  <c r="BB2403" i="9" s="1"/>
  <c r="BB2404" i="9" s="1"/>
  <c r="BB2405" i="9" s="1"/>
  <c r="BB2406" i="9" s="1"/>
  <c r="BB2407" i="9" s="1"/>
  <c r="BB2408" i="9" s="1"/>
  <c r="BB2409" i="9" s="1"/>
  <c r="BB2410" i="9" s="1"/>
  <c r="BB2411" i="9" s="1"/>
  <c r="BB2412" i="9" s="1"/>
  <c r="BB2413" i="9" s="1"/>
  <c r="BB2414" i="9" s="1"/>
  <c r="BB2415" i="9" s="1"/>
  <c r="BB2416" i="9" s="1"/>
  <c r="BB2417" i="9" s="1"/>
  <c r="BB2418" i="9" s="1"/>
  <c r="BB2419" i="9" s="1"/>
  <c r="BB2420" i="9" s="1"/>
  <c r="BB2421" i="9" s="1"/>
  <c r="BB2422" i="9" s="1"/>
  <c r="BB2423" i="9" s="1"/>
  <c r="BB2424" i="9" s="1"/>
  <c r="BB2425" i="9" s="1"/>
  <c r="BB2426" i="9" s="1"/>
  <c r="BB2427" i="9" s="1"/>
  <c r="BB2428" i="9" s="1"/>
  <c r="BB2429" i="9" s="1"/>
  <c r="BB2430" i="9" s="1"/>
  <c r="BB2431" i="9" s="1"/>
  <c r="BB2432" i="9" s="1"/>
  <c r="BB2433" i="9" s="1"/>
  <c r="BB2434" i="9" s="1"/>
  <c r="BB2435" i="9" s="1"/>
  <c r="BB2436" i="9" s="1"/>
  <c r="BB2437" i="9" s="1"/>
  <c r="BB2438" i="9" s="1"/>
  <c r="BB2439" i="9" s="1"/>
  <c r="BB2440" i="9" s="1"/>
  <c r="BB2441" i="9" s="1"/>
  <c r="BB2442" i="9" s="1"/>
  <c r="BB2443" i="9" s="1"/>
  <c r="BB2444" i="9" s="1"/>
  <c r="BB2445" i="9" s="1"/>
  <c r="BB2446" i="9" s="1"/>
  <c r="BB2447" i="9" s="1"/>
  <c r="BB2448" i="9" s="1"/>
  <c r="BB2449" i="9" s="1"/>
  <c r="BB2450" i="9" s="1"/>
  <c r="BB2451" i="9" s="1"/>
  <c r="BB2452" i="9" s="1"/>
  <c r="BB2453" i="9" s="1"/>
  <c r="BB2454" i="9" s="1"/>
  <c r="BB2455" i="9" s="1"/>
  <c r="BB2456" i="9" s="1"/>
  <c r="BB2457" i="9" s="1"/>
  <c r="BB2458" i="9" s="1"/>
  <c r="BB2459" i="9" s="1"/>
  <c r="BB2460" i="9" s="1"/>
  <c r="BB2461" i="9" s="1"/>
  <c r="BB2462" i="9" s="1"/>
  <c r="BB2463" i="9" s="1"/>
  <c r="BB2464" i="9" s="1"/>
  <c r="BB2465" i="9" s="1"/>
  <c r="BB2466" i="9" s="1"/>
  <c r="BB2467" i="9" s="1"/>
  <c r="BB2468" i="9" s="1"/>
  <c r="BB2469" i="9" s="1"/>
  <c r="BB2470" i="9" s="1"/>
  <c r="BB2471" i="9" s="1"/>
  <c r="BB2472" i="9" s="1"/>
  <c r="BB2473" i="9" s="1"/>
  <c r="BB2474" i="9" s="1"/>
  <c r="BB2475" i="9" s="1"/>
  <c r="BB2476" i="9" s="1"/>
  <c r="BB2477" i="9" s="1"/>
  <c r="BB2478" i="9" s="1"/>
  <c r="BB2479" i="9" s="1"/>
  <c r="BB2480" i="9" s="1"/>
  <c r="BB2481" i="9" s="1"/>
  <c r="BB2482" i="9" s="1"/>
  <c r="BB2483" i="9" s="1"/>
  <c r="BB2484" i="9" s="1"/>
  <c r="BB2485" i="9" s="1"/>
  <c r="BB2486" i="9" s="1"/>
  <c r="BB2487" i="9" s="1"/>
  <c r="BB2488" i="9" s="1"/>
  <c r="BB2489" i="9" s="1"/>
  <c r="BB2490" i="9" s="1"/>
  <c r="BB2491" i="9" s="1"/>
  <c r="BB2492" i="9" s="1"/>
  <c r="BB2493" i="9" s="1"/>
  <c r="BB2494" i="9" s="1"/>
  <c r="BB2495" i="9" s="1"/>
  <c r="BB2496" i="9" s="1"/>
  <c r="BB2497" i="9" s="1"/>
  <c r="BB2498" i="9" s="1"/>
  <c r="BB2499" i="9" s="1"/>
  <c r="BB2500" i="9" s="1"/>
  <c r="BB2501" i="9" s="1"/>
  <c r="BB2502" i="9" s="1"/>
  <c r="BB2503" i="9" s="1"/>
  <c r="BB2504" i="9" s="1"/>
  <c r="BB2505" i="9" s="1"/>
  <c r="BB2506" i="9" s="1"/>
  <c r="BB2507" i="9" s="1"/>
  <c r="BB2508" i="9" s="1"/>
  <c r="BB2509" i="9" s="1"/>
  <c r="BB2510" i="9" s="1"/>
  <c r="BB2511" i="9" s="1"/>
  <c r="BB2512" i="9" s="1"/>
  <c r="BB2513" i="9" s="1"/>
  <c r="BB2514" i="9" s="1"/>
  <c r="BB2515" i="9" s="1"/>
  <c r="BB2516" i="9" s="1"/>
  <c r="BB2517" i="9" s="1"/>
  <c r="BB2518" i="9" s="1"/>
  <c r="BB2519" i="9" s="1"/>
  <c r="BB2520" i="9" s="1"/>
  <c r="BB2521" i="9" s="1"/>
  <c r="BB2522" i="9" s="1"/>
  <c r="BB2523" i="9" s="1"/>
  <c r="BB2524" i="9" s="1"/>
  <c r="BB2525" i="9" s="1"/>
  <c r="BB2526" i="9" s="1"/>
  <c r="BB2527" i="9" s="1"/>
  <c r="BB2528" i="9" s="1"/>
  <c r="BB2529" i="9" s="1"/>
  <c r="BB2530" i="9" s="1"/>
  <c r="BB2531" i="9" s="1"/>
  <c r="BB2532" i="9" s="1"/>
  <c r="BB2533" i="9" s="1"/>
  <c r="BB2534" i="9" s="1"/>
  <c r="BB2535" i="9" s="1"/>
  <c r="BB2536" i="9" s="1"/>
  <c r="BB2537" i="9" s="1"/>
  <c r="BB2538" i="9" s="1"/>
  <c r="BB2539" i="9" s="1"/>
  <c r="BB2540" i="9" s="1"/>
  <c r="BB2541" i="9" s="1"/>
  <c r="BB2542" i="9" s="1"/>
  <c r="BB2543" i="9" s="1"/>
  <c r="BB2544" i="9" s="1"/>
  <c r="BB2545" i="9" s="1"/>
  <c r="BB2546" i="9" s="1"/>
  <c r="BB2547" i="9" s="1"/>
  <c r="BB2548" i="9" s="1"/>
  <c r="BB2549" i="9" s="1"/>
  <c r="BB2550" i="9" s="1"/>
  <c r="BB2551" i="9" s="1"/>
  <c r="BB2552" i="9" s="1"/>
  <c r="BB2553" i="9" s="1"/>
  <c r="BB2554" i="9" s="1"/>
  <c r="BB2555" i="9" s="1"/>
  <c r="BB2556" i="9" s="1"/>
  <c r="BB2557" i="9" s="1"/>
  <c r="BB2558" i="9" s="1"/>
  <c r="BB2559" i="9" s="1"/>
  <c r="BB2560" i="9" s="1"/>
  <c r="BB2561" i="9" s="1"/>
  <c r="BB2562" i="9" s="1"/>
  <c r="BB2563" i="9" s="1"/>
  <c r="BB2564" i="9" s="1"/>
  <c r="BB2565" i="9" s="1"/>
  <c r="BB2566" i="9" s="1"/>
  <c r="BB2567" i="9" s="1"/>
  <c r="BB2568" i="9" s="1"/>
  <c r="BB2569" i="9" s="1"/>
  <c r="BB2570" i="9" s="1"/>
  <c r="BB2571" i="9" s="1"/>
  <c r="BB2572" i="9" s="1"/>
  <c r="BB2573" i="9" s="1"/>
  <c r="BB2574" i="9" s="1"/>
  <c r="BB2575" i="9" s="1"/>
  <c r="BB2576" i="9" s="1"/>
  <c r="BB2577" i="9" s="1"/>
  <c r="BB2578" i="9" s="1"/>
  <c r="BB2579" i="9" s="1"/>
  <c r="BB2580" i="9" s="1"/>
  <c r="BB2581" i="9" s="1"/>
  <c r="BB2582" i="9" s="1"/>
  <c r="BB2583" i="9" s="1"/>
  <c r="BB2584" i="9" s="1"/>
  <c r="BB2585" i="9" s="1"/>
  <c r="BB2586" i="9" s="1"/>
  <c r="BB2587" i="9" s="1"/>
  <c r="BB2588" i="9" s="1"/>
  <c r="BB2589" i="9" s="1"/>
  <c r="BB2590" i="9" s="1"/>
  <c r="BB2591" i="9" s="1"/>
  <c r="BB2592" i="9" s="1"/>
  <c r="BB2593" i="9" s="1"/>
  <c r="BB2594" i="9" s="1"/>
  <c r="BB2595" i="9" s="1"/>
  <c r="BB2596" i="9" s="1"/>
  <c r="BB2597" i="9" s="1"/>
  <c r="BB2598" i="9" s="1"/>
  <c r="BB2599" i="9" s="1"/>
  <c r="BB2600" i="9" s="1"/>
  <c r="BB2601" i="9" s="1"/>
  <c r="BB2602" i="9" s="1"/>
  <c r="BB2603" i="9" s="1"/>
  <c r="BB2604" i="9" s="1"/>
  <c r="BB2605" i="9" s="1"/>
  <c r="BB2606" i="9" s="1"/>
  <c r="BB2607" i="9" s="1"/>
  <c r="BB2608" i="9" s="1"/>
  <c r="BB2609" i="9" s="1"/>
  <c r="BB2610" i="9" s="1"/>
  <c r="BB2611" i="9" s="1"/>
  <c r="BB2612" i="9" s="1"/>
  <c r="BB2613" i="9" s="1"/>
  <c r="BB2614" i="9" s="1"/>
  <c r="BB2615" i="9" s="1"/>
  <c r="BB2616" i="9" s="1"/>
  <c r="BB2617" i="9" s="1"/>
  <c r="BB2618" i="9" s="1"/>
  <c r="BB2619" i="9" s="1"/>
  <c r="BB2620" i="9" s="1"/>
  <c r="BB2621" i="9" s="1"/>
  <c r="BB2622" i="9" s="1"/>
  <c r="BB2623" i="9" s="1"/>
  <c r="BB2624" i="9" s="1"/>
  <c r="BB2625" i="9" s="1"/>
  <c r="BB2626" i="9" s="1"/>
  <c r="BB2627" i="9" s="1"/>
  <c r="BB2628" i="9" s="1"/>
  <c r="BB2629" i="9" s="1"/>
  <c r="BB2630" i="9" s="1"/>
  <c r="BB2631" i="9" s="1"/>
  <c r="BB2632" i="9" s="1"/>
  <c r="BB2633" i="9" s="1"/>
  <c r="BB2634" i="9" s="1"/>
  <c r="BB2635" i="9" s="1"/>
  <c r="BB2636" i="9" s="1"/>
  <c r="BB2637" i="9" s="1"/>
  <c r="BB2638" i="9" s="1"/>
  <c r="BB2639" i="9" s="1"/>
  <c r="BB2640" i="9" s="1"/>
  <c r="BB2641" i="9" s="1"/>
  <c r="BB2642" i="9" s="1"/>
  <c r="BB2643" i="9" s="1"/>
  <c r="BB2644" i="9" s="1"/>
  <c r="BB2645" i="9" s="1"/>
  <c r="BB2646" i="9" s="1"/>
  <c r="BB2647" i="9" s="1"/>
  <c r="BB2648" i="9" s="1"/>
  <c r="BB2649" i="9" s="1"/>
  <c r="BB2650" i="9" s="1"/>
  <c r="BB2651" i="9" s="1"/>
  <c r="BB2652" i="9" s="1"/>
  <c r="BB2653" i="9" s="1"/>
  <c r="BB2654" i="9" s="1"/>
  <c r="BB2655" i="9" s="1"/>
  <c r="BB2656" i="9" s="1"/>
  <c r="BB2657" i="9" s="1"/>
  <c r="BB2658" i="9" s="1"/>
  <c r="BB2659" i="9" s="1"/>
  <c r="BB2660" i="9" s="1"/>
  <c r="BB2661" i="9" s="1"/>
  <c r="BB2662" i="9" s="1"/>
  <c r="BB2663" i="9" s="1"/>
  <c r="BB2664" i="9" s="1"/>
  <c r="BB2665" i="9" s="1"/>
  <c r="BB2666" i="9" s="1"/>
  <c r="BB2667" i="9" s="1"/>
  <c r="BB2668" i="9" s="1"/>
  <c r="BB2669" i="9" s="1"/>
  <c r="BB2670" i="9" s="1"/>
  <c r="BB2671" i="9" s="1"/>
  <c r="BB2672" i="9" s="1"/>
  <c r="BB2673" i="9" s="1"/>
  <c r="BB2674" i="9" s="1"/>
  <c r="BB2675" i="9" s="1"/>
  <c r="BB2676" i="9" s="1"/>
  <c r="BB2677" i="9" s="1"/>
  <c r="BB2678" i="9" s="1"/>
  <c r="BB2679" i="9" s="1"/>
  <c r="BB2680" i="9" s="1"/>
  <c r="BB2681" i="9" s="1"/>
  <c r="BB2682" i="9" s="1"/>
  <c r="BB2683" i="9" s="1"/>
  <c r="BB2684" i="9" s="1"/>
  <c r="BB2685" i="9" s="1"/>
  <c r="BB2686" i="9" s="1"/>
  <c r="BB2687" i="9" s="1"/>
  <c r="BB2688" i="9" s="1"/>
  <c r="BB2689" i="9" s="1"/>
  <c r="BB2690" i="9" s="1"/>
  <c r="BB2691" i="9" s="1"/>
  <c r="BB2692" i="9" s="1"/>
  <c r="BB2693" i="9" s="1"/>
  <c r="BB2694" i="9" s="1"/>
  <c r="BB2695" i="9" s="1"/>
  <c r="BB2696" i="9" s="1"/>
  <c r="BB2697" i="9" s="1"/>
  <c r="BB2698" i="9" s="1"/>
  <c r="BB2699" i="9" s="1"/>
  <c r="BB2700" i="9" s="1"/>
  <c r="BB2701" i="9" s="1"/>
  <c r="BB2702" i="9" s="1"/>
  <c r="BB2703" i="9" s="1"/>
  <c r="BB2704" i="9" s="1"/>
  <c r="BB2705" i="9" s="1"/>
  <c r="BB2706" i="9" s="1"/>
  <c r="BB2707" i="9" s="1"/>
  <c r="BB2708" i="9" s="1"/>
  <c r="BB2709" i="9" s="1"/>
  <c r="BB2710" i="9" s="1"/>
  <c r="BB2711" i="9" s="1"/>
  <c r="BB2712" i="9" s="1"/>
  <c r="BB2713" i="9" s="1"/>
  <c r="BB2714" i="9" s="1"/>
  <c r="BB2715" i="9" s="1"/>
  <c r="BB2716" i="9" s="1"/>
  <c r="BB2717" i="9" s="1"/>
  <c r="BB2718" i="9" s="1"/>
  <c r="BB2719" i="9" s="1"/>
  <c r="BB2720" i="9" s="1"/>
  <c r="BB2721" i="9" s="1"/>
  <c r="BB2722" i="9" s="1"/>
  <c r="BB2723" i="9" s="1"/>
  <c r="BB2724" i="9" s="1"/>
  <c r="BB2725" i="9" s="1"/>
  <c r="BB2726" i="9" s="1"/>
  <c r="BB2727" i="9" s="1"/>
  <c r="BB2728" i="9" s="1"/>
  <c r="BB2729" i="9" s="1"/>
  <c r="BB2730" i="9" s="1"/>
  <c r="BB2731" i="9" s="1"/>
  <c r="BB2732" i="9" s="1"/>
  <c r="BB2733" i="9" s="1"/>
  <c r="BB2734" i="9" s="1"/>
  <c r="BB2735" i="9" s="1"/>
  <c r="BB2736" i="9" s="1"/>
  <c r="BB2737" i="9" s="1"/>
  <c r="BB2738" i="9" s="1"/>
  <c r="BB2739" i="9" s="1"/>
  <c r="BB2740" i="9" s="1"/>
  <c r="BB2741" i="9" s="1"/>
  <c r="BB2742" i="9" s="1"/>
  <c r="BB2743" i="9" s="1"/>
  <c r="BB2744" i="9" s="1"/>
  <c r="BB2745" i="9" s="1"/>
  <c r="BB2746" i="9" s="1"/>
  <c r="BB2747" i="9" s="1"/>
  <c r="BB2748" i="9" s="1"/>
  <c r="BB2749" i="9" s="1"/>
  <c r="BB2750" i="9" s="1"/>
  <c r="BB2751" i="9" s="1"/>
  <c r="BB2752" i="9" s="1"/>
  <c r="BB2753" i="9" s="1"/>
  <c r="BB2754" i="9" s="1"/>
  <c r="BB2755" i="9" s="1"/>
  <c r="BB2756" i="9" s="1"/>
  <c r="BB2757" i="9" s="1"/>
  <c r="BB2758" i="9" s="1"/>
  <c r="BB2759" i="9" s="1"/>
  <c r="BB2760" i="9" s="1"/>
  <c r="BB2761" i="9" s="1"/>
  <c r="BB2762" i="9" s="1"/>
  <c r="BB2763" i="9" s="1"/>
  <c r="BB2764" i="9" s="1"/>
  <c r="BB2765" i="9" s="1"/>
  <c r="BB2766" i="9" s="1"/>
  <c r="BB2767" i="9" s="1"/>
  <c r="BB2768" i="9" s="1"/>
  <c r="BB2769" i="9" s="1"/>
  <c r="BB2770" i="9" s="1"/>
  <c r="BB2771" i="9" s="1"/>
  <c r="BB2772" i="9" s="1"/>
  <c r="BB2773" i="9" s="1"/>
  <c r="BB2774" i="9" s="1"/>
  <c r="BB2775" i="9" s="1"/>
  <c r="BB2776" i="9" s="1"/>
  <c r="BB2777" i="9" s="1"/>
  <c r="BB2778" i="9" s="1"/>
  <c r="BB2779" i="9" s="1"/>
  <c r="BB2780" i="9" s="1"/>
  <c r="BB2781" i="9" s="1"/>
  <c r="BB2782" i="9" s="1"/>
  <c r="BB2783" i="9" s="1"/>
  <c r="BB2784" i="9" s="1"/>
  <c r="BB2785" i="9" s="1"/>
  <c r="BB2786" i="9" s="1"/>
  <c r="BB2787" i="9" s="1"/>
  <c r="BB2788" i="9" s="1"/>
  <c r="BB2789" i="9" s="1"/>
  <c r="BB2790" i="9" s="1"/>
  <c r="BB2791" i="9" s="1"/>
  <c r="BB2792" i="9" s="1"/>
  <c r="BB2793" i="9" s="1"/>
  <c r="BB2794" i="9" s="1"/>
  <c r="BB2795" i="9" s="1"/>
  <c r="BB2796" i="9" s="1"/>
  <c r="BB2797" i="9" s="1"/>
  <c r="BB2798" i="9" s="1"/>
  <c r="BB2799" i="9" s="1"/>
  <c r="BB2800" i="9" s="1"/>
  <c r="BB2801" i="9" s="1"/>
  <c r="BB2802" i="9" s="1"/>
  <c r="BB2803" i="9" s="1"/>
  <c r="BB2804" i="9" s="1"/>
  <c r="BB2805" i="9" s="1"/>
  <c r="BB2806" i="9" s="1"/>
  <c r="BB2807" i="9" s="1"/>
  <c r="BB2808" i="9" s="1"/>
  <c r="BB2809" i="9" s="1"/>
  <c r="BB2810" i="9" s="1"/>
  <c r="BB2811" i="9" s="1"/>
  <c r="BB2812" i="9" s="1"/>
  <c r="BB2813" i="9" s="1"/>
  <c r="BB2814" i="9" s="1"/>
  <c r="BB2815" i="9" s="1"/>
  <c r="BB2816" i="9" s="1"/>
  <c r="BB2817" i="9" s="1"/>
  <c r="BB2818" i="9" s="1"/>
  <c r="BB2819" i="9" s="1"/>
  <c r="BB2820" i="9" s="1"/>
  <c r="BB2821" i="9" s="1"/>
  <c r="BB2822" i="9" s="1"/>
  <c r="BB2823" i="9" s="1"/>
  <c r="BB2824" i="9" s="1"/>
  <c r="BB2825" i="9" s="1"/>
  <c r="BB2826" i="9" s="1"/>
  <c r="BB2827" i="9" s="1"/>
  <c r="BB2828" i="9" s="1"/>
  <c r="BB2829" i="9" s="1"/>
  <c r="BB2830" i="9" s="1"/>
  <c r="BB2831" i="9" s="1"/>
  <c r="BB2832" i="9" s="1"/>
  <c r="BB2833" i="9" s="1"/>
  <c r="BB2834" i="9" s="1"/>
  <c r="BB2835" i="9" s="1"/>
  <c r="BB2836" i="9" s="1"/>
  <c r="BB2837" i="9" s="1"/>
  <c r="BB2838" i="9" s="1"/>
  <c r="BB2839" i="9" s="1"/>
  <c r="BB2840" i="9" s="1"/>
  <c r="BB2841" i="9" s="1"/>
  <c r="BB2842" i="9" s="1"/>
  <c r="BB2843" i="9" s="1"/>
  <c r="BB2844" i="9" s="1"/>
  <c r="BB2845" i="9" s="1"/>
  <c r="BB2846" i="9" s="1"/>
  <c r="BB2847" i="9" s="1"/>
  <c r="BB2848" i="9" s="1"/>
  <c r="BB2849" i="9" s="1"/>
  <c r="BB2850" i="9" s="1"/>
  <c r="BB2851" i="9" s="1"/>
  <c r="BB2852" i="9" s="1"/>
  <c r="BB2853" i="9" s="1"/>
  <c r="BB2854" i="9" s="1"/>
  <c r="BB2855" i="9" s="1"/>
  <c r="BB2856" i="9" s="1"/>
  <c r="BB2857" i="9" s="1"/>
  <c r="BB2858" i="9" s="1"/>
  <c r="BB2859" i="9" s="1"/>
  <c r="BB2860" i="9" s="1"/>
  <c r="BB2861" i="9" s="1"/>
  <c r="BB2862" i="9" s="1"/>
  <c r="BB2863" i="9" s="1"/>
  <c r="BB2864" i="9" s="1"/>
  <c r="BB2865" i="9" s="1"/>
  <c r="BB2866" i="9" s="1"/>
  <c r="BB2867" i="9" s="1"/>
  <c r="BB2868" i="9" s="1"/>
  <c r="BB2869" i="9" s="1"/>
  <c r="BB2870" i="9" s="1"/>
  <c r="BB2871" i="9" s="1"/>
  <c r="BB2872" i="9" s="1"/>
  <c r="BB2873" i="9" s="1"/>
  <c r="BB2874" i="9" s="1"/>
  <c r="BB2875" i="9" s="1"/>
  <c r="BB2876" i="9" s="1"/>
  <c r="BB2877" i="9" s="1"/>
  <c r="BB2878" i="9" s="1"/>
  <c r="BB2879" i="9" s="1"/>
  <c r="BB2880" i="9" s="1"/>
  <c r="BB2881" i="9" s="1"/>
  <c r="BB2882" i="9" s="1"/>
  <c r="BB2883" i="9" s="1"/>
  <c r="BB2884" i="9" s="1"/>
  <c r="BB2885" i="9" s="1"/>
  <c r="BB2886" i="9" s="1"/>
  <c r="BB2887" i="9" s="1"/>
  <c r="BB2888" i="9" s="1"/>
  <c r="BB2889" i="9" s="1"/>
  <c r="BB2890" i="9" s="1"/>
  <c r="BB2891" i="9" s="1"/>
  <c r="BB2892" i="9" s="1"/>
  <c r="BB2893" i="9" s="1"/>
  <c r="BB2894" i="9" s="1"/>
  <c r="BB2895" i="9" s="1"/>
  <c r="BB2896" i="9" s="1"/>
  <c r="BB2897" i="9" s="1"/>
  <c r="BB2898" i="9" s="1"/>
  <c r="BB2899" i="9" s="1"/>
  <c r="BB2900" i="9" s="1"/>
  <c r="BB2901" i="9" s="1"/>
  <c r="BB2902" i="9" s="1"/>
  <c r="BB2903" i="9" s="1"/>
  <c r="BB2904" i="9" s="1"/>
  <c r="BB2905" i="9" s="1"/>
  <c r="BB2906" i="9" s="1"/>
  <c r="BB2907" i="9" s="1"/>
  <c r="BB2908" i="9" s="1"/>
  <c r="BB2909" i="9" s="1"/>
  <c r="BB2910" i="9" s="1"/>
  <c r="BB2911" i="9" s="1"/>
  <c r="BB2912" i="9" s="1"/>
  <c r="BB2913" i="9" s="1"/>
  <c r="BB2914" i="9" s="1"/>
  <c r="BB2915" i="9" s="1"/>
  <c r="BB2916" i="9" s="1"/>
  <c r="BB2917" i="9" s="1"/>
  <c r="BB2918" i="9" s="1"/>
  <c r="BB2919" i="9" s="1"/>
  <c r="BB2920" i="9" s="1"/>
  <c r="BB2921" i="9" s="1"/>
  <c r="BB2922" i="9" s="1"/>
  <c r="BB2923" i="9" s="1"/>
  <c r="BB2924" i="9" s="1"/>
  <c r="BB2925" i="9" s="1"/>
  <c r="BB2926" i="9" s="1"/>
  <c r="BB2927" i="9" s="1"/>
  <c r="BB2928" i="9" s="1"/>
  <c r="BB2929" i="9" s="1"/>
  <c r="BB2930" i="9" s="1"/>
  <c r="BB2931" i="9" s="1"/>
  <c r="BB2932" i="9" s="1"/>
  <c r="BB2933" i="9" s="1"/>
  <c r="BB2934" i="9" s="1"/>
  <c r="BB2935" i="9" s="1"/>
  <c r="BB2936" i="9" s="1"/>
  <c r="BB2937" i="9" s="1"/>
  <c r="BB2938" i="9" s="1"/>
  <c r="BB2939" i="9" s="1"/>
  <c r="BB2940" i="9" s="1"/>
  <c r="BB2941" i="9" s="1"/>
  <c r="BB2942" i="9" s="1"/>
  <c r="BB2943" i="9" s="1"/>
  <c r="BB2944" i="9" s="1"/>
  <c r="BB2945" i="9" s="1"/>
  <c r="BB2946" i="9" s="1"/>
  <c r="BB2947" i="9" s="1"/>
  <c r="BB2948" i="9" s="1"/>
  <c r="BB2949" i="9" s="1"/>
  <c r="BB2950" i="9" s="1"/>
  <c r="BB2951" i="9" s="1"/>
  <c r="BB2952" i="9" s="1"/>
  <c r="BB2953" i="9" s="1"/>
  <c r="BB2954" i="9" s="1"/>
  <c r="BB2955" i="9" s="1"/>
  <c r="BB2956" i="9" s="1"/>
  <c r="BB2957" i="9" s="1"/>
  <c r="BB2958" i="9" s="1"/>
  <c r="BB2959" i="9" s="1"/>
  <c r="BB2960" i="9" s="1"/>
  <c r="BB2961" i="9" s="1"/>
  <c r="BB2962" i="9" s="1"/>
  <c r="BB2963" i="9" s="1"/>
  <c r="BB2964" i="9" s="1"/>
  <c r="BB2965" i="9" s="1"/>
  <c r="BB2966" i="9" s="1"/>
  <c r="BB2967" i="9" s="1"/>
  <c r="BB2968" i="9" s="1"/>
  <c r="BB2969" i="9" s="1"/>
  <c r="BB2970" i="9" s="1"/>
  <c r="BB2971" i="9" s="1"/>
  <c r="BB2972" i="9" s="1"/>
  <c r="BB2973" i="9" s="1"/>
  <c r="BB2974" i="9" s="1"/>
  <c r="BB2975" i="9" s="1"/>
  <c r="BB2976" i="9" s="1"/>
  <c r="BB2977" i="9" s="1"/>
  <c r="BB2978" i="9" s="1"/>
  <c r="BB2979" i="9" s="1"/>
  <c r="BB2980" i="9" s="1"/>
  <c r="BB2981" i="9" s="1"/>
  <c r="BB2982" i="9" s="1"/>
  <c r="BB2983" i="9" s="1"/>
  <c r="BB2984" i="9" s="1"/>
  <c r="BB2985" i="9" s="1"/>
  <c r="BB2986" i="9" s="1"/>
  <c r="BB2987" i="9" s="1"/>
  <c r="BB2988" i="9" s="1"/>
  <c r="BB2989" i="9" s="1"/>
  <c r="BB2990" i="9" s="1"/>
  <c r="BB2991" i="9" s="1"/>
  <c r="BB2992" i="9" s="1"/>
  <c r="BB2993" i="9" s="1"/>
  <c r="BB2994" i="9" s="1"/>
  <c r="BB2995" i="9" s="1"/>
  <c r="BB2996" i="9" s="1"/>
  <c r="BB2997" i="9" s="1"/>
  <c r="BB2998" i="9" s="1"/>
  <c r="BB2999" i="9" s="1"/>
  <c r="BB3000" i="9" s="1"/>
  <c r="BB3001" i="9" s="1"/>
  <c r="BB3002" i="9" s="1"/>
  <c r="BB3003" i="9" s="1"/>
  <c r="BB3004" i="9" s="1"/>
  <c r="BB3005" i="9" s="1"/>
  <c r="BB3006" i="9" s="1"/>
  <c r="BB3007" i="9" s="1"/>
  <c r="BB3008" i="9" s="1"/>
  <c r="BB3009" i="9" s="1"/>
  <c r="BB3010" i="9" s="1"/>
  <c r="BB3011" i="9" s="1"/>
  <c r="BB3012" i="9" s="1"/>
  <c r="BB3013" i="9" s="1"/>
  <c r="BB3014" i="9" s="1"/>
  <c r="BB3015" i="9" s="1"/>
  <c r="BB3016" i="9" s="1"/>
  <c r="BB3017" i="9" s="1"/>
  <c r="BB3018" i="9" s="1"/>
  <c r="BB3019" i="9" s="1"/>
  <c r="BB3020" i="9" s="1"/>
  <c r="BB3021" i="9" s="1"/>
  <c r="BB3022" i="9" s="1"/>
  <c r="BB3023" i="9" s="1"/>
  <c r="BB3024" i="9" s="1"/>
  <c r="BB3025" i="9" s="1"/>
  <c r="BB3026" i="9" s="1"/>
  <c r="BB3027" i="9" s="1"/>
  <c r="BB3028" i="9" s="1"/>
  <c r="BB3029" i="9" s="1"/>
  <c r="BB3030" i="9" s="1"/>
  <c r="BB3031" i="9" s="1"/>
  <c r="BB3032" i="9" s="1"/>
  <c r="BB3033" i="9" s="1"/>
  <c r="BB3034" i="9" s="1"/>
  <c r="BB3035" i="9" s="1"/>
  <c r="BB3036" i="9" s="1"/>
  <c r="BB3037" i="9" s="1"/>
  <c r="BB3038" i="9" s="1"/>
  <c r="BB3039" i="9" s="1"/>
  <c r="BB3040" i="9" s="1"/>
  <c r="BB3041" i="9" s="1"/>
  <c r="BB3042" i="9" s="1"/>
  <c r="BB3043" i="9" s="1"/>
  <c r="BB3044" i="9" s="1"/>
  <c r="BB3045" i="9" s="1"/>
  <c r="BB3046" i="9" s="1"/>
  <c r="BB3047" i="9" s="1"/>
  <c r="BB3048" i="9" s="1"/>
  <c r="BB3049" i="9" s="1"/>
  <c r="BB3050" i="9" s="1"/>
  <c r="BB3051" i="9" s="1"/>
  <c r="BB3052" i="9" s="1"/>
  <c r="BB3053" i="9" s="1"/>
  <c r="BB3054" i="9" s="1"/>
  <c r="BB3055" i="9" s="1"/>
  <c r="BB3056" i="9" s="1"/>
  <c r="BB3057" i="9" s="1"/>
  <c r="BB3058" i="9" s="1"/>
  <c r="BB3059" i="9" s="1"/>
  <c r="BB3060" i="9" s="1"/>
  <c r="BB3061" i="9" s="1"/>
  <c r="BB3062" i="9" s="1"/>
  <c r="BB3063" i="9" s="1"/>
  <c r="BB3064" i="9" s="1"/>
  <c r="BB3065" i="9" s="1"/>
  <c r="BB3066" i="9" s="1"/>
  <c r="BB3067" i="9" s="1"/>
  <c r="BB3068" i="9" s="1"/>
  <c r="BB3069" i="9" s="1"/>
  <c r="BB3070" i="9" s="1"/>
  <c r="BB3071" i="9" s="1"/>
  <c r="BB3072" i="9" s="1"/>
  <c r="BB3073" i="9" s="1"/>
  <c r="BB3074" i="9" s="1"/>
  <c r="BB3075" i="9" s="1"/>
  <c r="BB3076" i="9" s="1"/>
  <c r="BB3077" i="9" s="1"/>
  <c r="BB3078" i="9" s="1"/>
  <c r="BB3079" i="9" s="1"/>
  <c r="BB3080" i="9" s="1"/>
  <c r="BB3081" i="9" s="1"/>
  <c r="BB3082" i="9" s="1"/>
  <c r="BB3083" i="9" s="1"/>
  <c r="BB3084" i="9" s="1"/>
  <c r="BB3085" i="9" s="1"/>
  <c r="BB3086" i="9" s="1"/>
  <c r="BB3087" i="9" s="1"/>
  <c r="BB3088" i="9" s="1"/>
  <c r="BB3089" i="9" s="1"/>
  <c r="BB3090" i="9" s="1"/>
  <c r="BB3091" i="9" s="1"/>
  <c r="BB3092" i="9" s="1"/>
  <c r="BB3093" i="9" s="1"/>
  <c r="BB3094" i="9" s="1"/>
  <c r="BB3095" i="9" s="1"/>
  <c r="BB3096" i="9" s="1"/>
  <c r="BB3097" i="9" s="1"/>
  <c r="BB3098" i="9" s="1"/>
  <c r="BB3099" i="9" s="1"/>
  <c r="BB3100" i="9" s="1"/>
  <c r="BB3101" i="9" s="1"/>
  <c r="BB3102" i="9" s="1"/>
  <c r="BB3103" i="9" s="1"/>
  <c r="BB3104" i="9" s="1"/>
  <c r="BB3105" i="9" s="1"/>
  <c r="BB3106" i="9" s="1"/>
  <c r="BB3107" i="9" s="1"/>
  <c r="BB3108" i="9" s="1"/>
  <c r="BB3109" i="9" s="1"/>
  <c r="BB3110" i="9" s="1"/>
  <c r="BB3111" i="9" s="1"/>
  <c r="BB3112" i="9" s="1"/>
  <c r="BB3113" i="9" s="1"/>
  <c r="BB3114" i="9" s="1"/>
  <c r="BB3115" i="9" s="1"/>
  <c r="BB3116" i="9" s="1"/>
  <c r="BB3117" i="9" s="1"/>
  <c r="BB3118" i="9" s="1"/>
  <c r="BB3119" i="9" s="1"/>
  <c r="BB3120" i="9" s="1"/>
  <c r="BB3121" i="9" s="1"/>
  <c r="BB3122" i="9" s="1"/>
  <c r="BB3123" i="9" s="1"/>
  <c r="BB3124" i="9" s="1"/>
  <c r="BB3125" i="9" s="1"/>
  <c r="BB3126" i="9" s="1"/>
  <c r="BB3127" i="9" s="1"/>
  <c r="BB3128" i="9" s="1"/>
  <c r="BB3129" i="9" s="1"/>
  <c r="BB3130" i="9" s="1"/>
  <c r="BB3131" i="9" s="1"/>
  <c r="BB3132" i="9" s="1"/>
  <c r="BB3133" i="9" s="1"/>
  <c r="BB3134" i="9" s="1"/>
  <c r="BB3135" i="9" s="1"/>
  <c r="BB3136" i="9" s="1"/>
  <c r="BB3137" i="9" s="1"/>
  <c r="BB3138" i="9" s="1"/>
  <c r="BB3139" i="9" s="1"/>
  <c r="BB3140" i="9" s="1"/>
  <c r="BB3141" i="9" s="1"/>
  <c r="BB3142" i="9" s="1"/>
  <c r="BB3143" i="9" s="1"/>
  <c r="BB3144" i="9" s="1"/>
  <c r="BB3145" i="9" s="1"/>
  <c r="BB3146" i="9" s="1"/>
  <c r="BB3147" i="9" s="1"/>
  <c r="BB3148" i="9" s="1"/>
  <c r="BB3149" i="9" s="1"/>
  <c r="BB3150" i="9" s="1"/>
  <c r="BB3151" i="9" s="1"/>
  <c r="BB3152" i="9" s="1"/>
  <c r="BB3153" i="9" s="1"/>
  <c r="BB3154" i="9" s="1"/>
  <c r="BB3155" i="9" s="1"/>
  <c r="BB3156" i="9" s="1"/>
  <c r="BB3157" i="9" s="1"/>
  <c r="BB3158" i="9" s="1"/>
  <c r="BB3159" i="9" s="1"/>
  <c r="BB3160" i="9" s="1"/>
  <c r="BB3161" i="9" s="1"/>
  <c r="BB3162" i="9" s="1"/>
  <c r="BB3163" i="9" s="1"/>
  <c r="BB3164" i="9" s="1"/>
  <c r="BB3165" i="9" s="1"/>
  <c r="BB3166" i="9" s="1"/>
  <c r="BB3167" i="9" s="1"/>
  <c r="BB3168" i="9" s="1"/>
  <c r="BB3169" i="9" s="1"/>
  <c r="BB3170" i="9" s="1"/>
  <c r="BB3171" i="9" s="1"/>
  <c r="BB3172" i="9" s="1"/>
  <c r="BB3173" i="9" s="1"/>
  <c r="BB3174" i="9" s="1"/>
  <c r="BB3175" i="9" s="1"/>
  <c r="BB3176" i="9" s="1"/>
  <c r="BB3177" i="9" s="1"/>
  <c r="BB3178" i="9" s="1"/>
  <c r="BB3179" i="9" s="1"/>
  <c r="BB3180" i="9" s="1"/>
  <c r="BB3181" i="9" s="1"/>
  <c r="BB3182" i="9" s="1"/>
  <c r="BB3183" i="9" s="1"/>
  <c r="BB3184" i="9" s="1"/>
  <c r="BB3185" i="9" s="1"/>
  <c r="BB3186" i="9" s="1"/>
  <c r="BB3187" i="9" s="1"/>
  <c r="BB3188" i="9" s="1"/>
  <c r="BB3189" i="9" s="1"/>
  <c r="BB3190" i="9" s="1"/>
  <c r="BB3191" i="9" s="1"/>
  <c r="BB3192" i="9" s="1"/>
  <c r="BB3193" i="9" s="1"/>
  <c r="BB3194" i="9" s="1"/>
  <c r="BB3195" i="9" s="1"/>
  <c r="BB3196" i="9" s="1"/>
  <c r="BB3197" i="9" s="1"/>
  <c r="BB3198" i="9" s="1"/>
  <c r="BB3199" i="9" s="1"/>
  <c r="BB3200" i="9" s="1"/>
  <c r="BB3201" i="9" s="1"/>
  <c r="BB3202" i="9" s="1"/>
  <c r="BB3203" i="9" s="1"/>
  <c r="BB3204" i="9" s="1"/>
  <c r="BB3205" i="9" s="1"/>
  <c r="BB3206" i="9" s="1"/>
  <c r="BB3207" i="9" s="1"/>
  <c r="BB3208" i="9" s="1"/>
  <c r="BB3209" i="9" s="1"/>
  <c r="BB3210" i="9" s="1"/>
  <c r="BB3211" i="9" s="1"/>
  <c r="BB3212" i="9" s="1"/>
  <c r="BB3213" i="9" s="1"/>
  <c r="BB3214" i="9" s="1"/>
  <c r="BB3215" i="9" s="1"/>
  <c r="BB3216" i="9" s="1"/>
  <c r="BB3217" i="9" s="1"/>
  <c r="BB3218" i="9" s="1"/>
  <c r="BB3219" i="9" s="1"/>
  <c r="BB3220" i="9" s="1"/>
  <c r="BB3221" i="9" s="1"/>
  <c r="BB3222" i="9" s="1"/>
  <c r="BB3223" i="9" s="1"/>
  <c r="BB3224" i="9" s="1"/>
  <c r="BB3225" i="9" s="1"/>
  <c r="BB3226" i="9" s="1"/>
  <c r="BB3227" i="9" s="1"/>
  <c r="BB3228" i="9" s="1"/>
  <c r="BB3229" i="9" s="1"/>
  <c r="BB3230" i="9" s="1"/>
  <c r="BB3231" i="9" s="1"/>
  <c r="BB3232" i="9" s="1"/>
  <c r="BB3233" i="9" s="1"/>
  <c r="BB3234" i="9" s="1"/>
  <c r="BB3235" i="9" s="1"/>
  <c r="BB3236" i="9" s="1"/>
  <c r="BB3237" i="9" s="1"/>
  <c r="BB3238" i="9" s="1"/>
  <c r="BB3239" i="9" s="1"/>
  <c r="BB3240" i="9" s="1"/>
  <c r="BB3241" i="9" s="1"/>
  <c r="BB3242" i="9" s="1"/>
  <c r="BB3243" i="9" s="1"/>
  <c r="BB3244" i="9" s="1"/>
  <c r="BB3245" i="9" s="1"/>
  <c r="BB3246" i="9" s="1"/>
  <c r="BB3247" i="9" s="1"/>
  <c r="BB3248" i="9" s="1"/>
  <c r="BB3249" i="9" s="1"/>
  <c r="BB3250" i="9" s="1"/>
  <c r="BB3251" i="9" s="1"/>
  <c r="BB3252" i="9" s="1"/>
  <c r="BB3253" i="9" s="1"/>
  <c r="BB3254" i="9" s="1"/>
  <c r="BB3255" i="9" s="1"/>
  <c r="BB3256" i="9" s="1"/>
  <c r="BB3257" i="9" s="1"/>
  <c r="BB3258" i="9" s="1"/>
  <c r="BB3259" i="9" s="1"/>
  <c r="BB3260" i="9" s="1"/>
  <c r="BB3261" i="9" s="1"/>
  <c r="BB3262" i="9" s="1"/>
  <c r="BB3263" i="9" s="1"/>
  <c r="BB3264" i="9" s="1"/>
  <c r="BB3265" i="9" s="1"/>
  <c r="BB3266" i="9" s="1"/>
  <c r="BB3267" i="9" s="1"/>
  <c r="BB3268" i="9" s="1"/>
  <c r="BB3269" i="9" s="1"/>
  <c r="BB3270" i="9" s="1"/>
  <c r="BB3271" i="9" s="1"/>
  <c r="BB3272" i="9" s="1"/>
  <c r="BB3273" i="9" s="1"/>
  <c r="BB3274" i="9" s="1"/>
  <c r="BB3275" i="9" s="1"/>
  <c r="BB3276" i="9" s="1"/>
  <c r="BB3277" i="9" s="1"/>
  <c r="BB3278" i="9" s="1"/>
  <c r="BB3279" i="9" s="1"/>
  <c r="BB3280" i="9" s="1"/>
  <c r="BB3281" i="9" s="1"/>
  <c r="BB3282" i="9" s="1"/>
  <c r="BB3283" i="9" s="1"/>
  <c r="BB3284" i="9" s="1"/>
  <c r="BB3285" i="9" s="1"/>
  <c r="BB3286" i="9" s="1"/>
  <c r="BB3287" i="9" s="1"/>
  <c r="BB3288" i="9" s="1"/>
  <c r="BB3289" i="9" s="1"/>
  <c r="BB3290" i="9" s="1"/>
  <c r="BB3291" i="9" s="1"/>
  <c r="BB3292" i="9" s="1"/>
  <c r="BB3293" i="9" s="1"/>
  <c r="BB3294" i="9" s="1"/>
  <c r="BB3295" i="9" s="1"/>
  <c r="BB3296" i="9" s="1"/>
  <c r="BB3297" i="9" s="1"/>
  <c r="BB3298" i="9" s="1"/>
  <c r="BB3299" i="9" s="1"/>
  <c r="BB3300" i="9" s="1"/>
  <c r="BB3301" i="9" s="1"/>
  <c r="BB3302" i="9" s="1"/>
  <c r="BB3303" i="9" s="1"/>
  <c r="BB3304" i="9" s="1"/>
  <c r="BB3305" i="9" s="1"/>
  <c r="BB3306" i="9" s="1"/>
  <c r="BB3307" i="9" s="1"/>
  <c r="BB3308" i="9" s="1"/>
  <c r="BB3309" i="9" s="1"/>
  <c r="BB3310" i="9" s="1"/>
  <c r="BB3311" i="9" s="1"/>
  <c r="BB3312" i="9" s="1"/>
  <c r="BB3313" i="9" s="1"/>
  <c r="BB3314" i="9" s="1"/>
  <c r="BB3315" i="9" s="1"/>
  <c r="BB3316" i="9" s="1"/>
  <c r="BB3317" i="9" s="1"/>
  <c r="BB3318" i="9" s="1"/>
  <c r="BB3319" i="9" s="1"/>
  <c r="BB3320" i="9" s="1"/>
  <c r="BB3321" i="9" s="1"/>
  <c r="BB3322" i="9" s="1"/>
  <c r="BB3323" i="9" s="1"/>
  <c r="BB3324" i="9" s="1"/>
  <c r="BB3325" i="9" s="1"/>
  <c r="BB3326" i="9" s="1"/>
  <c r="BB3327" i="9" s="1"/>
  <c r="BB3328" i="9" s="1"/>
  <c r="BB3329" i="9" s="1"/>
  <c r="BB3330" i="9" s="1"/>
  <c r="BB3331" i="9" s="1"/>
  <c r="BB3332" i="9" s="1"/>
  <c r="BB3333" i="9" s="1"/>
  <c r="BB3334" i="9" s="1"/>
  <c r="BB3335" i="9" s="1"/>
  <c r="BB3336" i="9" s="1"/>
  <c r="BB3337" i="9" s="1"/>
  <c r="BB3338" i="9" s="1"/>
  <c r="BB3339" i="9" s="1"/>
  <c r="BB3340" i="9" s="1"/>
  <c r="BB3341" i="9" s="1"/>
  <c r="BB3342" i="9" s="1"/>
  <c r="BB3343" i="9" s="1"/>
  <c r="BB3344" i="9" s="1"/>
  <c r="BB3345" i="9" s="1"/>
  <c r="BB3346" i="9" s="1"/>
  <c r="BB3347" i="9" s="1"/>
  <c r="BB3348" i="9" s="1"/>
  <c r="BB3349" i="9" s="1"/>
  <c r="BB3350" i="9" s="1"/>
  <c r="BB3351" i="9" s="1"/>
  <c r="BB3352" i="9" s="1"/>
  <c r="BB3353" i="9" s="1"/>
  <c r="BB3354" i="9" s="1"/>
  <c r="BB3355" i="9" s="1"/>
  <c r="BB3356" i="9" s="1"/>
  <c r="BB3357" i="9" s="1"/>
  <c r="BB3358" i="9" s="1"/>
  <c r="BB3359" i="9" s="1"/>
  <c r="BB3360" i="9" s="1"/>
  <c r="BB3361" i="9" s="1"/>
  <c r="BB3362" i="9" s="1"/>
  <c r="BB3363" i="9" s="1"/>
  <c r="BB3364" i="9" s="1"/>
  <c r="BB3365" i="9" s="1"/>
  <c r="BB3366" i="9" s="1"/>
  <c r="BB3367" i="9" s="1"/>
  <c r="BB3368" i="9" s="1"/>
  <c r="BB3369" i="9" s="1"/>
  <c r="BB3370" i="9" s="1"/>
  <c r="BB3371" i="9" s="1"/>
  <c r="BB3372" i="9" s="1"/>
  <c r="BB3373" i="9" s="1"/>
  <c r="BB3374" i="9" s="1"/>
  <c r="BB3375" i="9" s="1"/>
  <c r="BB3376" i="9" s="1"/>
  <c r="BB3377" i="9" s="1"/>
  <c r="BB3378" i="9" s="1"/>
  <c r="BB3379" i="9" s="1"/>
  <c r="BB3380" i="9" s="1"/>
  <c r="BB3381" i="9" s="1"/>
  <c r="BB3382" i="9" s="1"/>
  <c r="BB3383" i="9" s="1"/>
  <c r="BB3384" i="9" s="1"/>
  <c r="BB3385" i="9" s="1"/>
  <c r="BB3386" i="9" s="1"/>
  <c r="BB3387" i="9" s="1"/>
  <c r="BB3388" i="9" s="1"/>
  <c r="BB3389" i="9" s="1"/>
  <c r="BB3390" i="9" s="1"/>
  <c r="BB3391" i="9" s="1"/>
  <c r="BB3392" i="9" s="1"/>
  <c r="BB3393" i="9" s="1"/>
  <c r="BB3394" i="9" s="1"/>
  <c r="BB3395" i="9" s="1"/>
  <c r="BB3396" i="9" s="1"/>
  <c r="BB3397" i="9" s="1"/>
  <c r="BB3398" i="9" s="1"/>
  <c r="BB3399" i="9" s="1"/>
  <c r="BB3400" i="9" s="1"/>
  <c r="BB3401" i="9" s="1"/>
  <c r="BB3402" i="9" s="1"/>
  <c r="BB3403" i="9" s="1"/>
  <c r="BB3404" i="9" s="1"/>
  <c r="BB3405" i="9" s="1"/>
  <c r="BB3406" i="9" s="1"/>
  <c r="BB3407" i="9" s="1"/>
  <c r="BB3408" i="9" s="1"/>
  <c r="BB3409" i="9" s="1"/>
  <c r="BB3410" i="9" s="1"/>
  <c r="BB3411" i="9" s="1"/>
  <c r="BB3412" i="9" s="1"/>
  <c r="BB3413" i="9" s="1"/>
  <c r="BB3414" i="9" s="1"/>
  <c r="BB3415" i="9" s="1"/>
  <c r="BB3416" i="9" s="1"/>
  <c r="BB3417" i="9" s="1"/>
  <c r="BB3418" i="9" s="1"/>
  <c r="BB3419" i="9" s="1"/>
  <c r="BB3420" i="9" s="1"/>
  <c r="BB3421" i="9" s="1"/>
  <c r="BB3422" i="9" s="1"/>
  <c r="BB3423" i="9" s="1"/>
  <c r="BB3424" i="9" s="1"/>
  <c r="BB3425" i="9" s="1"/>
  <c r="BB3426" i="9" s="1"/>
  <c r="BB3427" i="9" s="1"/>
  <c r="BB3428" i="9" s="1"/>
  <c r="BB3429" i="9" s="1"/>
  <c r="BB3430" i="9" s="1"/>
  <c r="BB3431" i="9" s="1"/>
  <c r="BB3432" i="9" s="1"/>
  <c r="BB3433" i="9" s="1"/>
  <c r="BB3434" i="9" s="1"/>
  <c r="BB3435" i="9" s="1"/>
  <c r="BB3436" i="9" s="1"/>
  <c r="BB3437" i="9" s="1"/>
  <c r="BB3438" i="9" s="1"/>
  <c r="BB3439" i="9" s="1"/>
  <c r="BB3440" i="9" s="1"/>
  <c r="BB3441" i="9" s="1"/>
  <c r="BB3442" i="9" s="1"/>
  <c r="BB3443" i="9" s="1"/>
  <c r="BB3444" i="9" s="1"/>
  <c r="BB3445" i="9" s="1"/>
  <c r="BB3446" i="9" s="1"/>
  <c r="BB3447" i="9" s="1"/>
  <c r="BB3448" i="9" s="1"/>
  <c r="BB3449" i="9" s="1"/>
  <c r="BB3450" i="9" s="1"/>
  <c r="BB3451" i="9" s="1"/>
  <c r="BB3452" i="9" s="1"/>
  <c r="BB3453" i="9" s="1"/>
  <c r="BB3454" i="9" s="1"/>
  <c r="BB3455" i="9" s="1"/>
  <c r="BB3456" i="9" s="1"/>
  <c r="BB3457" i="9" s="1"/>
  <c r="BB3458" i="9" s="1"/>
  <c r="BB3459" i="9" s="1"/>
  <c r="BB3460" i="9" s="1"/>
  <c r="BB3461" i="9" s="1"/>
  <c r="BB3462" i="9" s="1"/>
  <c r="BB3463" i="9" s="1"/>
  <c r="BB3464" i="9" s="1"/>
  <c r="BB3465" i="9" s="1"/>
  <c r="BB3466" i="9" s="1"/>
  <c r="BB3467" i="9" s="1"/>
  <c r="BB3468" i="9" s="1"/>
  <c r="BB3469" i="9" s="1"/>
  <c r="BB3470" i="9" s="1"/>
  <c r="BB3471" i="9" s="1"/>
  <c r="BB3472" i="9" s="1"/>
  <c r="BB3473" i="9" s="1"/>
  <c r="BB3474" i="9" s="1"/>
  <c r="BB3475" i="9" s="1"/>
  <c r="BB3476" i="9" s="1"/>
  <c r="BB3477" i="9" s="1"/>
  <c r="BB3478" i="9" s="1"/>
  <c r="BB3479" i="9" s="1"/>
  <c r="BB3480" i="9" s="1"/>
  <c r="BB3481" i="9" s="1"/>
  <c r="BB3482" i="9" s="1"/>
  <c r="BB3483" i="9" s="1"/>
  <c r="BB3484" i="9" s="1"/>
  <c r="BB3485" i="9" s="1"/>
  <c r="BB3486" i="9" s="1"/>
  <c r="BB3487" i="9" s="1"/>
  <c r="BB3488" i="9" s="1"/>
  <c r="BB3489" i="9" s="1"/>
  <c r="BB3490" i="9" s="1"/>
  <c r="BB3491" i="9" s="1"/>
  <c r="BB3492" i="9" s="1"/>
  <c r="BB3493" i="9" s="1"/>
  <c r="BB3494" i="9" s="1"/>
  <c r="BB3495" i="9" s="1"/>
  <c r="BB3496" i="9" s="1"/>
  <c r="BB3497" i="9" s="1"/>
  <c r="BB3498" i="9" s="1"/>
  <c r="BB3499" i="9" s="1"/>
  <c r="BB3500" i="9" s="1"/>
  <c r="BB3501" i="9" s="1"/>
  <c r="BB3502" i="9" s="1"/>
  <c r="BB3503" i="9" s="1"/>
  <c r="BB3504" i="9" s="1"/>
  <c r="BB3505" i="9" s="1"/>
  <c r="BB3506" i="9" s="1"/>
  <c r="BB3507" i="9" s="1"/>
  <c r="BB3508" i="9" s="1"/>
  <c r="BB3509" i="9" s="1"/>
  <c r="BB3510" i="9" s="1"/>
  <c r="BB3511" i="9" s="1"/>
  <c r="BB3512" i="9" s="1"/>
  <c r="BB3513" i="9" s="1"/>
  <c r="BB3514" i="9" s="1"/>
  <c r="BB3515" i="9" s="1"/>
  <c r="BB3516" i="9" s="1"/>
  <c r="BB3517" i="9" s="1"/>
  <c r="BB3518" i="9" s="1"/>
  <c r="BB3519" i="9" s="1"/>
  <c r="BB3520" i="9" s="1"/>
  <c r="BB3521" i="9" s="1"/>
  <c r="BB3522" i="9" s="1"/>
  <c r="BB3523" i="9" s="1"/>
  <c r="BB3524" i="9" s="1"/>
  <c r="BB3525" i="9" s="1"/>
  <c r="BB3526" i="9" s="1"/>
  <c r="BB3527" i="9" s="1"/>
  <c r="BB3528" i="9" s="1"/>
  <c r="BB3529" i="9" s="1"/>
  <c r="BB3530" i="9" s="1"/>
  <c r="BB3531" i="9" s="1"/>
  <c r="BB3532" i="9" s="1"/>
  <c r="BB3533" i="9" s="1"/>
  <c r="BB3534" i="9" s="1"/>
  <c r="BB3535" i="9" s="1"/>
  <c r="BB3536" i="9" s="1"/>
  <c r="BB3537" i="9" s="1"/>
  <c r="BB3538" i="9" s="1"/>
  <c r="BB3539" i="9" s="1"/>
  <c r="BB3540" i="9" s="1"/>
  <c r="BB3541" i="9" s="1"/>
  <c r="BB3542" i="9" s="1"/>
  <c r="BB3543" i="9" s="1"/>
  <c r="BB3544" i="9" s="1"/>
  <c r="BB3545" i="9" s="1"/>
  <c r="BB3546" i="9" s="1"/>
  <c r="BB3547" i="9" s="1"/>
  <c r="BB3548" i="9" s="1"/>
  <c r="BB3549" i="9" s="1"/>
  <c r="BB3550" i="9" s="1"/>
  <c r="BB3551" i="9" s="1"/>
  <c r="BB3552" i="9" s="1"/>
  <c r="BB3553" i="9" s="1"/>
  <c r="BB3554" i="9" s="1"/>
  <c r="BB3555" i="9" s="1"/>
  <c r="BB3556" i="9" s="1"/>
  <c r="BB3557" i="9" s="1"/>
  <c r="BB3558" i="9" s="1"/>
  <c r="BB3559" i="9" s="1"/>
  <c r="BB3560" i="9" s="1"/>
  <c r="BB3561" i="9" s="1"/>
  <c r="BB3562" i="9" s="1"/>
  <c r="BB3563" i="9" s="1"/>
  <c r="BB3564" i="9" s="1"/>
  <c r="BB3565" i="9" s="1"/>
  <c r="BB3566" i="9" s="1"/>
  <c r="BB3567" i="9" s="1"/>
  <c r="BB3568" i="9" s="1"/>
  <c r="BB3569" i="9" s="1"/>
  <c r="BB3570" i="9" s="1"/>
  <c r="BB3571" i="9" s="1"/>
  <c r="BB3572" i="9" s="1"/>
  <c r="BB3573" i="9" s="1"/>
  <c r="BB3574" i="9" s="1"/>
  <c r="BB3575" i="9" s="1"/>
  <c r="BB3576" i="9" s="1"/>
  <c r="BB3577" i="9" s="1"/>
  <c r="BB3578" i="9" s="1"/>
  <c r="BB3579" i="9" s="1"/>
  <c r="BB3580" i="9" s="1"/>
  <c r="BB3581" i="9" s="1"/>
  <c r="BB3582" i="9" s="1"/>
  <c r="BB3583" i="9" s="1"/>
  <c r="BB3584" i="9" s="1"/>
  <c r="BB3585" i="9" s="1"/>
  <c r="BB3586" i="9" s="1"/>
  <c r="BB3587" i="9" s="1"/>
  <c r="BB3588" i="9" s="1"/>
  <c r="BB3589" i="9" s="1"/>
  <c r="BB3590" i="9" s="1"/>
  <c r="BB3591" i="9" s="1"/>
  <c r="BB3592" i="9" s="1"/>
  <c r="BB3593" i="9" s="1"/>
  <c r="BB3594" i="9" s="1"/>
  <c r="BB3595" i="9" s="1"/>
  <c r="BB3596" i="9" s="1"/>
  <c r="BB3597" i="9" s="1"/>
  <c r="BB3598" i="9" s="1"/>
  <c r="BB3599" i="9" s="1"/>
  <c r="BB3600" i="9" s="1"/>
  <c r="BB3601" i="9" s="1"/>
  <c r="BB3602" i="9" s="1"/>
  <c r="BB3603" i="9" s="1"/>
  <c r="BB3604" i="9" s="1"/>
  <c r="BB3605" i="9" s="1"/>
  <c r="BB3606" i="9" s="1"/>
  <c r="BB3607" i="9" s="1"/>
  <c r="BB3608" i="9" s="1"/>
  <c r="BB3609" i="9" s="1"/>
  <c r="BB3610" i="9" s="1"/>
  <c r="BB3611" i="9" s="1"/>
  <c r="BB3612" i="9" s="1"/>
  <c r="BB3613" i="9" s="1"/>
  <c r="BB3614" i="9" s="1"/>
  <c r="BB3615" i="9" s="1"/>
  <c r="BB3616" i="9" s="1"/>
  <c r="BB3617" i="9" s="1"/>
  <c r="BB3618" i="9" s="1"/>
  <c r="BB3619" i="9" s="1"/>
  <c r="BB3620" i="9" s="1"/>
  <c r="BB3621" i="9" s="1"/>
  <c r="BB3622" i="9" s="1"/>
  <c r="BB3623" i="9" s="1"/>
  <c r="BB3624" i="9" s="1"/>
  <c r="BB3625" i="9" s="1"/>
  <c r="BB3626" i="9" s="1"/>
  <c r="BB3627" i="9" s="1"/>
  <c r="BB3628" i="9" s="1"/>
  <c r="BB3629" i="9" s="1"/>
  <c r="BB3630" i="9" s="1"/>
  <c r="BB3631" i="9" s="1"/>
  <c r="BB3632" i="9" s="1"/>
  <c r="BB3633" i="9" s="1"/>
  <c r="BB3634" i="9" s="1"/>
  <c r="BB3635" i="9" s="1"/>
  <c r="BB3636" i="9" s="1"/>
  <c r="BB3637" i="9" s="1"/>
  <c r="BB3638" i="9" s="1"/>
  <c r="BB3639" i="9" s="1"/>
  <c r="BB3640" i="9" s="1"/>
  <c r="BB3641" i="9" s="1"/>
  <c r="BB3642" i="9" s="1"/>
  <c r="BB3643" i="9" s="1"/>
  <c r="BB3644" i="9" s="1"/>
  <c r="BB3645" i="9" s="1"/>
  <c r="BB3646" i="9" s="1"/>
  <c r="BB3647" i="9" s="1"/>
  <c r="BB3648" i="9" s="1"/>
  <c r="BB3649" i="9" s="1"/>
  <c r="BB3650" i="9" s="1"/>
  <c r="BB3651" i="9" s="1"/>
  <c r="BB3652" i="9" s="1"/>
  <c r="BB3653" i="9" s="1"/>
  <c r="BB3654" i="9" s="1"/>
  <c r="BB3655" i="9" s="1"/>
  <c r="BB3656" i="9" s="1"/>
  <c r="BB3657" i="9" s="1"/>
  <c r="BB3658" i="9" s="1"/>
  <c r="BB3659" i="9" s="1"/>
  <c r="BB3660" i="9" s="1"/>
  <c r="BB3661" i="9" s="1"/>
  <c r="BB3662" i="9" s="1"/>
  <c r="BB3663" i="9" s="1"/>
  <c r="BB3664" i="9" s="1"/>
  <c r="BB3665" i="9" s="1"/>
  <c r="BB3666" i="9" s="1"/>
  <c r="BB3667" i="9" s="1"/>
  <c r="BB3668" i="9" s="1"/>
  <c r="BB3669" i="9" s="1"/>
  <c r="BB3670" i="9" s="1"/>
  <c r="BB3671" i="9" s="1"/>
  <c r="BB3672" i="9" s="1"/>
  <c r="BB3673" i="9" s="1"/>
  <c r="BB3674" i="9" s="1"/>
  <c r="BB3675" i="9" s="1"/>
  <c r="BB3676" i="9" s="1"/>
  <c r="BB3677" i="9" s="1"/>
  <c r="BB3678" i="9" s="1"/>
  <c r="BB3679" i="9" s="1"/>
  <c r="BB3680" i="9" s="1"/>
  <c r="BB3681" i="9" s="1"/>
  <c r="BB3682" i="9" s="1"/>
  <c r="BB3683" i="9" s="1"/>
  <c r="BB3684" i="9" s="1"/>
  <c r="BB3685" i="9" s="1"/>
  <c r="BB3686" i="9" s="1"/>
  <c r="BB3687" i="9" s="1"/>
  <c r="BB3688" i="9" s="1"/>
  <c r="BB3689" i="9" s="1"/>
  <c r="BB3690" i="9" s="1"/>
  <c r="BB3691" i="9" s="1"/>
  <c r="BB3692" i="9" s="1"/>
  <c r="BB3693" i="9" s="1"/>
  <c r="BB3694" i="9" s="1"/>
  <c r="BB3695" i="9" s="1"/>
  <c r="BB3696" i="9" s="1"/>
  <c r="BB3697" i="9" s="1"/>
  <c r="BB3698" i="9" s="1"/>
  <c r="BB3699" i="9" s="1"/>
  <c r="BB3700" i="9" s="1"/>
  <c r="BB3701" i="9" s="1"/>
  <c r="BB3702" i="9" s="1"/>
  <c r="BB3703" i="9" s="1"/>
  <c r="BB3704" i="9" s="1"/>
  <c r="BB3705" i="9" s="1"/>
  <c r="BB3706" i="9" s="1"/>
  <c r="BB3707" i="9" s="1"/>
  <c r="BB3708" i="9" s="1"/>
  <c r="BB3709" i="9" s="1"/>
  <c r="BB3710" i="9" s="1"/>
  <c r="BB3711" i="9" s="1"/>
  <c r="BB3712" i="9" s="1"/>
  <c r="BB3713" i="9" s="1"/>
  <c r="BB3714" i="9" s="1"/>
  <c r="BB3715" i="9" s="1"/>
  <c r="BB3716" i="9" s="1"/>
  <c r="BB3717" i="9" s="1"/>
  <c r="BB3718" i="9" s="1"/>
  <c r="BB3719" i="9" s="1"/>
  <c r="BB3720" i="9" s="1"/>
  <c r="BB3721" i="9" s="1"/>
  <c r="BB3722" i="9" s="1"/>
  <c r="BB3723" i="9" s="1"/>
  <c r="BB3724" i="9" s="1"/>
  <c r="BB3725" i="9" s="1"/>
  <c r="BB3726" i="9" s="1"/>
  <c r="BB3727" i="9" s="1"/>
  <c r="BB3728" i="9" s="1"/>
  <c r="BB3729" i="9" s="1"/>
  <c r="BB3730" i="9" s="1"/>
  <c r="BB3731" i="9" s="1"/>
  <c r="BB3732" i="9" s="1"/>
  <c r="BB3733" i="9" s="1"/>
  <c r="BB3734" i="9" s="1"/>
  <c r="BB3735" i="9" s="1"/>
  <c r="BB3736" i="9" s="1"/>
  <c r="BB3737" i="9" s="1"/>
  <c r="BB3738" i="9" s="1"/>
  <c r="BB3739" i="9" s="1"/>
  <c r="BB3740" i="9" s="1"/>
  <c r="BB3741" i="9" s="1"/>
  <c r="BB3742" i="9" s="1"/>
  <c r="BB3743" i="9" s="1"/>
  <c r="BB3744" i="9" s="1"/>
  <c r="BB3745" i="9" s="1"/>
  <c r="BB3746" i="9" s="1"/>
  <c r="BB3747" i="9" s="1"/>
  <c r="BB3748" i="9" s="1"/>
  <c r="BB3749" i="9" s="1"/>
  <c r="BB3750" i="9" s="1"/>
  <c r="BB3751" i="9" s="1"/>
  <c r="BB3752" i="9" s="1"/>
  <c r="BB3753" i="9" s="1"/>
  <c r="BB3754" i="9" s="1"/>
  <c r="BB3755" i="9" s="1"/>
  <c r="BB3756" i="9" s="1"/>
  <c r="BB3757" i="9" s="1"/>
  <c r="BB3758" i="9" s="1"/>
  <c r="BB3759" i="9" s="1"/>
  <c r="BB3760" i="9" s="1"/>
  <c r="BB3761" i="9" s="1"/>
  <c r="BB3762" i="9" s="1"/>
  <c r="BB3763" i="9" s="1"/>
  <c r="BB3764" i="9" s="1"/>
  <c r="BB3765" i="9" s="1"/>
  <c r="BB3766" i="9" s="1"/>
  <c r="BB3767" i="9" s="1"/>
  <c r="BB3768" i="9" s="1"/>
  <c r="BB3769" i="9" s="1"/>
  <c r="BB3770" i="9" s="1"/>
  <c r="BB3771" i="9" s="1"/>
  <c r="BB3772" i="9" s="1"/>
  <c r="BB3773" i="9" s="1"/>
  <c r="BB3774" i="9" s="1"/>
  <c r="BB3775" i="9" s="1"/>
  <c r="BB3776" i="9" s="1"/>
  <c r="BB3777" i="9" s="1"/>
  <c r="BB3778" i="9" s="1"/>
  <c r="BB3779" i="9" s="1"/>
  <c r="BB3780" i="9" s="1"/>
  <c r="BB3781" i="9" s="1"/>
  <c r="BB3782" i="9" s="1"/>
  <c r="BB3783" i="9" s="1"/>
  <c r="BB3784" i="9" s="1"/>
  <c r="BB3785" i="9" s="1"/>
  <c r="BB3786" i="9" s="1"/>
  <c r="BB3787" i="9" s="1"/>
  <c r="BB3788" i="9" s="1"/>
  <c r="BB3789" i="9" s="1"/>
  <c r="BB3790" i="9" s="1"/>
  <c r="BB3791" i="9" s="1"/>
  <c r="BB3792" i="9" s="1"/>
  <c r="BB3793" i="9" s="1"/>
  <c r="BB3794" i="9" s="1"/>
  <c r="BB3795" i="9" s="1"/>
  <c r="BB3796" i="9" s="1"/>
  <c r="BB3797" i="9" s="1"/>
  <c r="BB3798" i="9" s="1"/>
  <c r="BB3799" i="9" s="1"/>
  <c r="BB3800" i="9" s="1"/>
  <c r="BB3801" i="9" s="1"/>
  <c r="BB3802" i="9" s="1"/>
  <c r="BB3803" i="9" s="1"/>
  <c r="BB3804" i="9" s="1"/>
  <c r="BB3805" i="9" s="1"/>
  <c r="BB3806" i="9" s="1"/>
  <c r="BB3807" i="9" s="1"/>
  <c r="BB3808" i="9" s="1"/>
  <c r="BB3809" i="9" s="1"/>
  <c r="BB3810" i="9" s="1"/>
  <c r="BB3811" i="9" s="1"/>
  <c r="BB3812" i="9" s="1"/>
  <c r="BB3813" i="9" s="1"/>
  <c r="BB3814" i="9" s="1"/>
  <c r="BB3815" i="9" s="1"/>
  <c r="BB3816" i="9" s="1"/>
  <c r="BB3817" i="9" s="1"/>
  <c r="BB3818" i="9" s="1"/>
  <c r="BB3819" i="9" s="1"/>
  <c r="BB3820" i="9" s="1"/>
  <c r="BB3821" i="9" s="1"/>
  <c r="BB3822" i="9" s="1"/>
  <c r="BB3823" i="9" s="1"/>
  <c r="BB3824" i="9" s="1"/>
  <c r="BB3825" i="9" s="1"/>
  <c r="BB3826" i="9" s="1"/>
  <c r="BB3827" i="9" s="1"/>
  <c r="BB3828" i="9" s="1"/>
  <c r="BB3829" i="9" s="1"/>
  <c r="BB3830" i="9" s="1"/>
  <c r="BB3831" i="9" s="1"/>
  <c r="BB3832" i="9" s="1"/>
  <c r="BB3833" i="9" s="1"/>
  <c r="BB3834" i="9" s="1"/>
  <c r="BB3835" i="9" s="1"/>
  <c r="BB3836" i="9" s="1"/>
  <c r="BB3837" i="9" s="1"/>
  <c r="BB3838" i="9" s="1"/>
  <c r="BB3839" i="9" s="1"/>
  <c r="BB3840" i="9" s="1"/>
  <c r="BB3841" i="9" s="1"/>
  <c r="BB3842" i="9" s="1"/>
  <c r="BB3843" i="9" s="1"/>
  <c r="BB3844" i="9" s="1"/>
  <c r="BB3845" i="9" s="1"/>
  <c r="BB3846" i="9" s="1"/>
  <c r="BB3847" i="9" s="1"/>
  <c r="BB3848" i="9" s="1"/>
  <c r="BB3849" i="9" s="1"/>
  <c r="BB3850" i="9" s="1"/>
  <c r="BB3851" i="9" s="1"/>
  <c r="BB3852" i="9" s="1"/>
  <c r="BB3853" i="9" s="1"/>
  <c r="BB3854" i="9" s="1"/>
  <c r="BB3855" i="9" s="1"/>
  <c r="BB3856" i="9" s="1"/>
  <c r="BB3857" i="9" s="1"/>
  <c r="BB3858" i="9" s="1"/>
  <c r="BB3859" i="9" s="1"/>
  <c r="BB3860" i="9" s="1"/>
  <c r="BB3861" i="9" s="1"/>
  <c r="BB3862" i="9" s="1"/>
  <c r="BB3863" i="9" s="1"/>
  <c r="BB3864" i="9" s="1"/>
  <c r="BB3865" i="9" s="1"/>
  <c r="BB3866" i="9" s="1"/>
  <c r="BB3867" i="9" s="1"/>
  <c r="BB3868" i="9" s="1"/>
  <c r="BB3869" i="9" s="1"/>
  <c r="BB3870" i="9" s="1"/>
  <c r="BB3871" i="9" s="1"/>
  <c r="BB3872" i="9" s="1"/>
  <c r="BB3873" i="9" s="1"/>
  <c r="BB3874" i="9" s="1"/>
  <c r="BB3875" i="9" s="1"/>
  <c r="BB3876" i="9" s="1"/>
  <c r="BB3877" i="9" s="1"/>
  <c r="BB3878" i="9" s="1"/>
  <c r="BB3879" i="9" s="1"/>
  <c r="BB3880" i="9" s="1"/>
  <c r="BB3881" i="9" s="1"/>
  <c r="BB3882" i="9" s="1"/>
  <c r="BB3883" i="9" s="1"/>
  <c r="BB3884" i="9" s="1"/>
  <c r="BB3885" i="9" s="1"/>
  <c r="BB3886" i="9" s="1"/>
  <c r="BB3887" i="9" s="1"/>
  <c r="BB3888" i="9" s="1"/>
  <c r="BB3889" i="9" s="1"/>
  <c r="BB3890" i="9" s="1"/>
  <c r="BB3891" i="9" s="1"/>
  <c r="BB3892" i="9" s="1"/>
  <c r="BB3893" i="9" s="1"/>
  <c r="BB3894" i="9" s="1"/>
  <c r="BB3895" i="9" s="1"/>
  <c r="BB3896" i="9" s="1"/>
  <c r="BB3897" i="9" s="1"/>
  <c r="BB3898" i="9" s="1"/>
  <c r="BB3899" i="9" s="1"/>
  <c r="BB3900" i="9" s="1"/>
  <c r="BB3901" i="9" s="1"/>
  <c r="BB3902" i="9" s="1"/>
  <c r="BB3903" i="9" s="1"/>
  <c r="BB3904" i="9" s="1"/>
  <c r="BB3905" i="9" s="1"/>
  <c r="BB3906" i="9" s="1"/>
  <c r="BB3907" i="9" s="1"/>
  <c r="BB3908" i="9" s="1"/>
  <c r="BB3909" i="9" s="1"/>
  <c r="BB3910" i="9" s="1"/>
  <c r="BB3911" i="9" s="1"/>
  <c r="BB3912" i="9" s="1"/>
  <c r="BB3913" i="9" s="1"/>
  <c r="BB3914" i="9" s="1"/>
  <c r="BB3915" i="9" s="1"/>
  <c r="BB3916" i="9" s="1"/>
  <c r="BB3917" i="9" s="1"/>
  <c r="BB3918" i="9" s="1"/>
  <c r="BB3919" i="9" s="1"/>
  <c r="BB3920" i="9" s="1"/>
  <c r="BB3921" i="9" s="1"/>
  <c r="BB3922" i="9" s="1"/>
  <c r="BB3923" i="9" s="1"/>
  <c r="BB3924" i="9" s="1"/>
  <c r="BB3925" i="9" s="1"/>
  <c r="BB3926" i="9" s="1"/>
  <c r="BB3927" i="9" s="1"/>
  <c r="BB3928" i="9" s="1"/>
  <c r="BB3929" i="9" s="1"/>
  <c r="BB3930" i="9" s="1"/>
  <c r="BB3931" i="9" s="1"/>
  <c r="BB3932" i="9" s="1"/>
  <c r="BB3933" i="9" s="1"/>
  <c r="BB3934" i="9" s="1"/>
  <c r="BB3935" i="9" s="1"/>
  <c r="BB3936" i="9" s="1"/>
  <c r="BB3937" i="9" s="1"/>
  <c r="BB3938" i="9" s="1"/>
  <c r="BB3939" i="9" s="1"/>
  <c r="BB3940" i="9" s="1"/>
  <c r="BB3941" i="9" s="1"/>
  <c r="BB3942" i="9" s="1"/>
  <c r="BB3943" i="9" s="1"/>
  <c r="BB3944" i="9" s="1"/>
  <c r="BB3945" i="9" s="1"/>
  <c r="BB3946" i="9" s="1"/>
  <c r="BB3947" i="9" s="1"/>
  <c r="BB3948" i="9" s="1"/>
  <c r="BB3949" i="9" s="1"/>
  <c r="BB3950" i="9" s="1"/>
  <c r="BB3951" i="9" s="1"/>
  <c r="BB3952" i="9" s="1"/>
  <c r="BB3953" i="9" s="1"/>
  <c r="BB3954" i="9" s="1"/>
  <c r="BB3955" i="9" s="1"/>
  <c r="BB3956" i="9" s="1"/>
  <c r="BB3957" i="9" s="1"/>
  <c r="BB3958" i="9" s="1"/>
  <c r="BB3959" i="9" s="1"/>
  <c r="BB3960" i="9" s="1"/>
  <c r="BB3961" i="9" s="1"/>
  <c r="BB3962" i="9" s="1"/>
  <c r="BB3963" i="9" s="1"/>
  <c r="BB3964" i="9" s="1"/>
  <c r="BB3965" i="9" s="1"/>
  <c r="BB3966" i="9" s="1"/>
  <c r="BB3967" i="9" s="1"/>
  <c r="BB3968" i="9" s="1"/>
  <c r="BB3969" i="9" s="1"/>
  <c r="BB3970" i="9" s="1"/>
  <c r="BB3971" i="9" s="1"/>
  <c r="BB3972" i="9" s="1"/>
  <c r="BB3973" i="9" s="1"/>
  <c r="BB3974" i="9" s="1"/>
  <c r="BB3975" i="9" s="1"/>
  <c r="BB3976" i="9" s="1"/>
  <c r="BB3977" i="9" s="1"/>
  <c r="BB3978" i="9" s="1"/>
  <c r="BB3979" i="9" s="1"/>
  <c r="BB3980" i="9" s="1"/>
  <c r="BB3981" i="9" s="1"/>
  <c r="BB3982" i="9" s="1"/>
  <c r="BB3983" i="9" s="1"/>
  <c r="BB3984" i="9" s="1"/>
  <c r="BB3985" i="9" s="1"/>
  <c r="BB3986" i="9" s="1"/>
  <c r="BB3987" i="9" s="1"/>
  <c r="BB3988" i="9" s="1"/>
  <c r="BB3989" i="9" s="1"/>
  <c r="BB3990" i="9" s="1"/>
  <c r="BB3991" i="9" s="1"/>
  <c r="BB3992" i="9" s="1"/>
  <c r="BB3993" i="9" s="1"/>
  <c r="BB3994" i="9" s="1"/>
  <c r="BB3995" i="9" s="1"/>
  <c r="BB3996" i="9" s="1"/>
  <c r="BB3997" i="9" s="1"/>
  <c r="BB3998" i="9" s="1"/>
  <c r="BB3999" i="9" s="1"/>
  <c r="BB4000" i="9" s="1"/>
  <c r="BB4001" i="9" s="1"/>
  <c r="BB4002" i="9" s="1"/>
  <c r="BB4003" i="9" s="1"/>
  <c r="BB4004" i="9" s="1"/>
  <c r="BB4005" i="9" s="1"/>
  <c r="BB4006" i="9" s="1"/>
  <c r="BB4007" i="9" s="1"/>
  <c r="BB4008" i="9" s="1"/>
  <c r="BB4009" i="9" s="1"/>
  <c r="BB4010" i="9" s="1"/>
  <c r="BB4011" i="9" s="1"/>
  <c r="BB4012" i="9" s="1"/>
  <c r="BB4013" i="9" s="1"/>
  <c r="BB4014" i="9" s="1"/>
  <c r="BB4015" i="9" s="1"/>
  <c r="BB4016" i="9" s="1"/>
  <c r="BB4017" i="9" s="1"/>
  <c r="BB4018" i="9" s="1"/>
  <c r="BB4019" i="9" s="1"/>
  <c r="BB4020" i="9" s="1"/>
  <c r="BB4021" i="9" s="1"/>
  <c r="BB4022" i="9" s="1"/>
  <c r="BB4023" i="9" s="1"/>
  <c r="BB4024" i="9" s="1"/>
  <c r="BB4025" i="9" s="1"/>
  <c r="BB4026" i="9" s="1"/>
  <c r="BB4027" i="9" s="1"/>
  <c r="BB4028" i="9" s="1"/>
  <c r="BB4029" i="9" s="1"/>
  <c r="BB4030" i="9" s="1"/>
  <c r="BB4031" i="9" s="1"/>
  <c r="BB4032" i="9" s="1"/>
  <c r="BB4033" i="9" s="1"/>
  <c r="BB4034" i="9" s="1"/>
  <c r="BB4035" i="9" s="1"/>
  <c r="BB4036" i="9" s="1"/>
  <c r="BB4037" i="9" s="1"/>
  <c r="BB4038" i="9" s="1"/>
  <c r="BB4039" i="9" s="1"/>
  <c r="BB4040" i="9" s="1"/>
  <c r="BB4041" i="9" s="1"/>
  <c r="BB4042" i="9" s="1"/>
  <c r="BB4043" i="9" s="1"/>
  <c r="BB4044" i="9" s="1"/>
  <c r="BB4045" i="9" s="1"/>
  <c r="BB4046" i="9" s="1"/>
  <c r="BB4047" i="9" s="1"/>
  <c r="BB4048" i="9" s="1"/>
  <c r="BB4049" i="9" s="1"/>
  <c r="BB4050" i="9" s="1"/>
  <c r="BB4051" i="9" s="1"/>
  <c r="BB4052" i="9" s="1"/>
  <c r="BB4053" i="9" s="1"/>
  <c r="BB4054" i="9" s="1"/>
  <c r="BB4055" i="9" s="1"/>
  <c r="BB4056" i="9" s="1"/>
  <c r="BB4057" i="9" s="1"/>
  <c r="BB4058" i="9" s="1"/>
  <c r="BB4059" i="9" s="1"/>
  <c r="BB4060" i="9" s="1"/>
  <c r="BB4061" i="9" s="1"/>
  <c r="BB4062" i="9" s="1"/>
  <c r="BB4063" i="9" s="1"/>
  <c r="BB4064" i="9" s="1"/>
  <c r="BB4065" i="9" s="1"/>
  <c r="BB4066" i="9" s="1"/>
  <c r="BB4067" i="9" s="1"/>
  <c r="BB4068" i="9" s="1"/>
  <c r="BB4069" i="9" s="1"/>
  <c r="BB4070" i="9" s="1"/>
  <c r="BB4071" i="9" s="1"/>
  <c r="BB4072" i="9" s="1"/>
  <c r="BB4073" i="9" s="1"/>
  <c r="BB4074" i="9" s="1"/>
  <c r="BB4075" i="9" s="1"/>
  <c r="BB4076" i="9" s="1"/>
  <c r="BB4077" i="9" s="1"/>
  <c r="BB4078" i="9" s="1"/>
  <c r="BB4079" i="9" s="1"/>
  <c r="BB4080" i="9" s="1"/>
  <c r="BB4081" i="9" s="1"/>
  <c r="BB4082" i="9" s="1"/>
  <c r="BB4083" i="9" s="1"/>
  <c r="BB4084" i="9" s="1"/>
  <c r="BB4085" i="9" s="1"/>
  <c r="BB4086" i="9" s="1"/>
  <c r="BB4087" i="9" s="1"/>
  <c r="BB4088" i="9" s="1"/>
  <c r="BB4089" i="9" s="1"/>
  <c r="BB4090" i="9" s="1"/>
  <c r="BB4091" i="9" s="1"/>
  <c r="BB4092" i="9" s="1"/>
  <c r="BB4093" i="9" s="1"/>
  <c r="BB4094" i="9" s="1"/>
  <c r="BB4095" i="9" s="1"/>
  <c r="BB4096" i="9" s="1"/>
  <c r="BB4097" i="9" s="1"/>
  <c r="BB4098" i="9" s="1"/>
  <c r="BB4099" i="9" s="1"/>
  <c r="BB4100" i="9" s="1"/>
  <c r="BB4101" i="9" s="1"/>
  <c r="BB4102" i="9" s="1"/>
  <c r="BB4103" i="9" s="1"/>
  <c r="BB4104" i="9" s="1"/>
  <c r="BB4105" i="9" s="1"/>
  <c r="BB4106" i="9" s="1"/>
  <c r="BB4107" i="9" s="1"/>
  <c r="BB4108" i="9" s="1"/>
  <c r="BB4109" i="9" s="1"/>
  <c r="BB4110" i="9" s="1"/>
  <c r="BB4111" i="9" s="1"/>
  <c r="BB4112" i="9" s="1"/>
  <c r="BB4113" i="9" s="1"/>
  <c r="BB4114" i="9" s="1"/>
  <c r="BB4115" i="9" s="1"/>
  <c r="BB4116" i="9" s="1"/>
  <c r="BB4117" i="9" s="1"/>
  <c r="BB4118" i="9" s="1"/>
  <c r="BB4119" i="9" s="1"/>
  <c r="BB4120" i="9" s="1"/>
  <c r="BB4121" i="9" s="1"/>
  <c r="BB4122" i="9" s="1"/>
  <c r="BB4123" i="9" s="1"/>
  <c r="BB4124" i="9" s="1"/>
  <c r="BB4125" i="9" s="1"/>
  <c r="BB4126" i="9" s="1"/>
  <c r="BB4127" i="9" s="1"/>
  <c r="BB4128" i="9" s="1"/>
  <c r="BB4129" i="9" s="1"/>
  <c r="BB4130" i="9" s="1"/>
  <c r="BB4131" i="9" s="1"/>
  <c r="BB4132" i="9" s="1"/>
  <c r="BB4133" i="9" s="1"/>
  <c r="BB4134" i="9" s="1"/>
  <c r="BB4135" i="9" s="1"/>
  <c r="BB4136" i="9" s="1"/>
  <c r="BB4137" i="9" s="1"/>
  <c r="BB4138" i="9" s="1"/>
  <c r="BB4139" i="9" s="1"/>
  <c r="BB4140" i="9" s="1"/>
  <c r="BB4141" i="9" s="1"/>
  <c r="BB4142" i="9" s="1"/>
  <c r="BB4143" i="9" s="1"/>
  <c r="BB4144" i="9" s="1"/>
  <c r="BB4145" i="9" s="1"/>
  <c r="BB4146" i="9" s="1"/>
  <c r="BB4147" i="9" s="1"/>
  <c r="BB4148" i="9" s="1"/>
  <c r="BB4149" i="9" s="1"/>
  <c r="BB4150" i="9" s="1"/>
  <c r="BB4151" i="9" s="1"/>
  <c r="BB4152" i="9" s="1"/>
  <c r="BB4153" i="9" s="1"/>
  <c r="BB4154" i="9" s="1"/>
  <c r="BB4155" i="9" s="1"/>
  <c r="BB4156" i="9" s="1"/>
  <c r="BB4157" i="9" s="1"/>
  <c r="BB4158" i="9" s="1"/>
  <c r="BB4159" i="9" s="1"/>
  <c r="BB4160" i="9" s="1"/>
  <c r="BB4161" i="9" s="1"/>
  <c r="BB4162" i="9" s="1"/>
  <c r="BB4163" i="9" s="1"/>
  <c r="BB4164" i="9" s="1"/>
  <c r="BB4165" i="9" s="1"/>
  <c r="BB4166" i="9" s="1"/>
  <c r="BB4167" i="9" s="1"/>
  <c r="BB4168" i="9" s="1"/>
  <c r="BB4169" i="9" s="1"/>
  <c r="BB4170" i="9" s="1"/>
  <c r="BB4171" i="9" s="1"/>
  <c r="BB4172" i="9" s="1"/>
  <c r="BB4173" i="9" s="1"/>
  <c r="BB4174" i="9" s="1"/>
  <c r="BB4175" i="9" s="1"/>
  <c r="BB4176" i="9" s="1"/>
  <c r="BB4177" i="9" s="1"/>
  <c r="BB4178" i="9" s="1"/>
  <c r="BB4179" i="9" s="1"/>
  <c r="BB4180" i="9" s="1"/>
  <c r="BB4181" i="9" s="1"/>
  <c r="BB4182" i="9" s="1"/>
  <c r="BB4183" i="9" s="1"/>
  <c r="BB4184" i="9" s="1"/>
  <c r="BB4185" i="9" s="1"/>
  <c r="BB4186" i="9" s="1"/>
  <c r="BB4187" i="9" s="1"/>
  <c r="BB4188" i="9" s="1"/>
  <c r="BB4189" i="9" s="1"/>
  <c r="BB4190" i="9" s="1"/>
  <c r="BB4191" i="9" s="1"/>
  <c r="BB4192" i="9" s="1"/>
  <c r="BB4193" i="9" s="1"/>
  <c r="BB4194" i="9" s="1"/>
  <c r="BB4195" i="9" s="1"/>
  <c r="BB4196" i="9" s="1"/>
  <c r="BB4197" i="9" s="1"/>
  <c r="BB4198" i="9" s="1"/>
  <c r="BB4199" i="9" s="1"/>
  <c r="BB4200" i="9" s="1"/>
  <c r="BB4201" i="9" s="1"/>
  <c r="BB4202" i="9" s="1"/>
  <c r="BB4203" i="9" s="1"/>
  <c r="BB4204" i="9" s="1"/>
  <c r="BB4205" i="9" s="1"/>
  <c r="BB4206" i="9" s="1"/>
  <c r="BB4207" i="9" s="1"/>
  <c r="BB4208" i="9" s="1"/>
  <c r="BB4209" i="9" s="1"/>
  <c r="BB4210" i="9" s="1"/>
  <c r="BB4211" i="9" s="1"/>
  <c r="BB4212" i="9" s="1"/>
  <c r="BB4213" i="9" s="1"/>
  <c r="BB4214" i="9" s="1"/>
  <c r="BB4215" i="9" s="1"/>
  <c r="BB4216" i="9" s="1"/>
  <c r="BB4217" i="9" s="1"/>
  <c r="BB4218" i="9" s="1"/>
  <c r="BB4219" i="9" s="1"/>
  <c r="BB4220" i="9" s="1"/>
  <c r="BB4221" i="9" s="1"/>
  <c r="BB4222" i="9" s="1"/>
  <c r="BB4223" i="9" s="1"/>
  <c r="BB4224" i="9" s="1"/>
  <c r="BB4225" i="9" s="1"/>
  <c r="BB4226" i="9" s="1"/>
  <c r="BB4227" i="9" s="1"/>
  <c r="BB4228" i="9" s="1"/>
  <c r="BB4229" i="9" s="1"/>
  <c r="BB4230" i="9" s="1"/>
  <c r="BB4231" i="9" s="1"/>
  <c r="BB4232" i="9" s="1"/>
  <c r="BB4233" i="9" s="1"/>
  <c r="BB4234" i="9" s="1"/>
  <c r="BB4235" i="9" s="1"/>
  <c r="BB4236" i="9" s="1"/>
  <c r="BB4237" i="9" s="1"/>
  <c r="BB4238" i="9" s="1"/>
  <c r="BB4239" i="9" s="1"/>
  <c r="BB4240" i="9" s="1"/>
  <c r="BB4241" i="9" s="1"/>
  <c r="BB4242" i="9" s="1"/>
  <c r="BB4243" i="9" s="1"/>
  <c r="BB4244" i="9" s="1"/>
  <c r="BB4245" i="9" s="1"/>
  <c r="BB4246" i="9" s="1"/>
  <c r="BB4247" i="9" s="1"/>
  <c r="BB4248" i="9" s="1"/>
  <c r="BB4249" i="9" s="1"/>
  <c r="BB4250" i="9" s="1"/>
  <c r="BB4251" i="9" s="1"/>
  <c r="BB4252" i="9" s="1"/>
  <c r="BB4253" i="9" s="1"/>
  <c r="BB4254" i="9" s="1"/>
  <c r="BB4255" i="9" s="1"/>
  <c r="BB4256" i="9" s="1"/>
  <c r="BB4257" i="9" s="1"/>
  <c r="BB4258" i="9" s="1"/>
  <c r="BB4259" i="9" s="1"/>
  <c r="BB4260" i="9" s="1"/>
  <c r="BB4261" i="9" s="1"/>
  <c r="BB4262" i="9" s="1"/>
  <c r="BB4263" i="9" s="1"/>
  <c r="BB4264" i="9" s="1"/>
  <c r="BB4265" i="9" s="1"/>
  <c r="BB4266" i="9" s="1"/>
  <c r="BB4267" i="9" s="1"/>
  <c r="BB4268" i="9" s="1"/>
  <c r="BB4269" i="9" s="1"/>
  <c r="BB4270" i="9" s="1"/>
  <c r="BB4271" i="9" s="1"/>
  <c r="BB4272" i="9" s="1"/>
  <c r="BB4273" i="9" s="1"/>
  <c r="BB4274" i="9" s="1"/>
  <c r="BB4275" i="9" s="1"/>
  <c r="BB4276" i="9" s="1"/>
  <c r="BB4277" i="9" s="1"/>
  <c r="BB4278" i="9" s="1"/>
  <c r="BB4279" i="9" s="1"/>
  <c r="BB4280" i="9" s="1"/>
  <c r="BB4281" i="9" s="1"/>
  <c r="BB4282" i="9" s="1"/>
  <c r="BB4283" i="9" s="1"/>
  <c r="BB4284" i="9" s="1"/>
  <c r="BB4285" i="9" s="1"/>
  <c r="BB4286" i="9" s="1"/>
  <c r="BB4287" i="9" s="1"/>
  <c r="BB4288" i="9" s="1"/>
  <c r="BB4289" i="9" s="1"/>
  <c r="BB4290" i="9" s="1"/>
  <c r="BB4291" i="9" s="1"/>
  <c r="BB4292" i="9" s="1"/>
  <c r="BB4293" i="9" s="1"/>
  <c r="BB4294" i="9" s="1"/>
  <c r="BB4295" i="9" s="1"/>
  <c r="BB4296" i="9" s="1"/>
  <c r="BB4297" i="9" s="1"/>
  <c r="BB4298" i="9" s="1"/>
  <c r="BB4299" i="9" s="1"/>
  <c r="BB4300" i="9" s="1"/>
  <c r="BB4301" i="9" s="1"/>
  <c r="BB4302" i="9" s="1"/>
  <c r="BB4303" i="9" s="1"/>
  <c r="BB4304" i="9" s="1"/>
  <c r="BB4305" i="9" s="1"/>
  <c r="BB4306" i="9" s="1"/>
  <c r="BB4307" i="9" s="1"/>
  <c r="BB4308" i="9" s="1"/>
  <c r="BB4309" i="9" s="1"/>
  <c r="BB4310" i="9" s="1"/>
  <c r="BB4311" i="9" s="1"/>
  <c r="BB4312" i="9" s="1"/>
  <c r="BB4313" i="9" s="1"/>
  <c r="BB4314" i="9" s="1"/>
  <c r="BB4315" i="9" s="1"/>
  <c r="BB4316" i="9" s="1"/>
  <c r="BB4317" i="9" s="1"/>
  <c r="BB4318" i="9" s="1"/>
  <c r="BB4319" i="9" s="1"/>
  <c r="BB4320" i="9" s="1"/>
  <c r="BB4321" i="9" s="1"/>
  <c r="BB4322" i="9" s="1"/>
  <c r="BB4323" i="9" s="1"/>
  <c r="BB4324" i="9" s="1"/>
  <c r="BB4325" i="9" s="1"/>
  <c r="BB4326" i="9" s="1"/>
  <c r="BB4327" i="9" s="1"/>
  <c r="BB4328" i="9" s="1"/>
  <c r="BB4329" i="9" s="1"/>
  <c r="BB4330" i="9" s="1"/>
  <c r="BB4331" i="9" s="1"/>
  <c r="BB4332" i="9" s="1"/>
  <c r="BB4333" i="9" s="1"/>
  <c r="BB4334" i="9" s="1"/>
  <c r="BB4335" i="9" s="1"/>
  <c r="BB4336" i="9" s="1"/>
  <c r="BB4337" i="9" s="1"/>
  <c r="BB4338" i="9" s="1"/>
  <c r="BB4339" i="9" s="1"/>
  <c r="BB4340" i="9" s="1"/>
  <c r="BB4341" i="9" s="1"/>
  <c r="BB4342" i="9" s="1"/>
  <c r="BB4343" i="9" s="1"/>
  <c r="BB4344" i="9" s="1"/>
  <c r="BB4345" i="9" s="1"/>
  <c r="BB4346" i="9" s="1"/>
  <c r="BB4347" i="9" s="1"/>
  <c r="BB4348" i="9" s="1"/>
  <c r="BB4349" i="9" s="1"/>
  <c r="BB4350" i="9" s="1"/>
  <c r="BB4351" i="9" s="1"/>
  <c r="BB4352" i="9" s="1"/>
  <c r="BB4353" i="9" s="1"/>
  <c r="BB4354" i="9" s="1"/>
  <c r="BB4355" i="9" s="1"/>
  <c r="BB4356" i="9" s="1"/>
  <c r="BB4357" i="9" s="1"/>
  <c r="BB4358" i="9" s="1"/>
  <c r="BB4359" i="9" s="1"/>
  <c r="BB4360" i="9" s="1"/>
  <c r="BB4361" i="9" s="1"/>
  <c r="BB4362" i="9" s="1"/>
  <c r="BB4363" i="9" s="1"/>
  <c r="BB4364" i="9" s="1"/>
  <c r="BB4365" i="9" s="1"/>
  <c r="BB4366" i="9" s="1"/>
  <c r="BB4367" i="9" s="1"/>
  <c r="BB4368" i="9" s="1"/>
  <c r="BB4369" i="9" s="1"/>
  <c r="BB4370" i="9" s="1"/>
  <c r="BB4371" i="9" s="1"/>
  <c r="BB4372" i="9" s="1"/>
  <c r="BB4373" i="9" s="1"/>
  <c r="BB4374" i="9" s="1"/>
  <c r="BB4375" i="9" s="1"/>
  <c r="BB4376" i="9" s="1"/>
  <c r="BB4377" i="9" s="1"/>
  <c r="BB4378" i="9" s="1"/>
  <c r="BB4379" i="9" s="1"/>
  <c r="BB4380" i="9" s="1"/>
  <c r="BB4381" i="9" s="1"/>
  <c r="BB4382" i="9" s="1"/>
  <c r="BB4383" i="9" s="1"/>
  <c r="BB4384" i="9" s="1"/>
  <c r="BB4385" i="9" s="1"/>
  <c r="BB4386" i="9" s="1"/>
  <c r="BB4387" i="9" s="1"/>
  <c r="BB4388" i="9" s="1"/>
  <c r="BB4389" i="9" s="1"/>
  <c r="BB4390" i="9" s="1"/>
  <c r="BB4391" i="9" s="1"/>
  <c r="BB4392" i="9" s="1"/>
  <c r="BB4393" i="9" s="1"/>
  <c r="BB4394" i="9" s="1"/>
  <c r="BB4395" i="9" s="1"/>
  <c r="BB4396" i="9" s="1"/>
  <c r="BB4397" i="9" s="1"/>
  <c r="BB4398" i="9" s="1"/>
  <c r="BB4399" i="9" s="1"/>
  <c r="BB4400" i="9" s="1"/>
  <c r="BB4401" i="9" s="1"/>
  <c r="BB4402" i="9" s="1"/>
  <c r="BB4403" i="9" s="1"/>
  <c r="BB4404" i="9" s="1"/>
  <c r="BB4405" i="9" s="1"/>
  <c r="BB4406" i="9" s="1"/>
  <c r="BB4407" i="9" s="1"/>
  <c r="BB4408" i="9" s="1"/>
  <c r="BB4409" i="9" s="1"/>
  <c r="BB4410" i="9" s="1"/>
  <c r="BB4411" i="9" s="1"/>
  <c r="BB4412" i="9" s="1"/>
  <c r="BB4413" i="9" s="1"/>
  <c r="BB4414" i="9" s="1"/>
  <c r="BB4415" i="9" s="1"/>
  <c r="BB4416" i="9" s="1"/>
  <c r="BB4417" i="9" s="1"/>
  <c r="BB4418" i="9" s="1"/>
  <c r="BB4419" i="9" s="1"/>
  <c r="BB4420" i="9" s="1"/>
  <c r="BB4421" i="9" s="1"/>
  <c r="BB4422" i="9" s="1"/>
  <c r="BB4423" i="9" s="1"/>
  <c r="BB4424" i="9" s="1"/>
  <c r="BB4425" i="9" s="1"/>
  <c r="BB4426" i="9" s="1"/>
  <c r="BB4427" i="9" s="1"/>
  <c r="BB4428" i="9" s="1"/>
  <c r="BB4429" i="9" s="1"/>
  <c r="BB4430" i="9" s="1"/>
  <c r="BB4431" i="9" s="1"/>
  <c r="BB4432" i="9" s="1"/>
  <c r="BB4433" i="9" s="1"/>
  <c r="BB4434" i="9" s="1"/>
  <c r="BB4435" i="9" s="1"/>
  <c r="BB4436" i="9" s="1"/>
  <c r="BB4437" i="9" s="1"/>
  <c r="BB4438" i="9" s="1"/>
  <c r="BB4439" i="9" s="1"/>
  <c r="BB4440" i="9" s="1"/>
  <c r="BB4441" i="9" s="1"/>
  <c r="BB4442" i="9" s="1"/>
  <c r="BB4443" i="9" s="1"/>
  <c r="BB4444" i="9" s="1"/>
  <c r="BB4445" i="9" s="1"/>
  <c r="BB4446" i="9" s="1"/>
  <c r="BB4447" i="9" s="1"/>
  <c r="BB4448" i="9" s="1"/>
  <c r="BB4449" i="9" s="1"/>
  <c r="BB4450" i="9" s="1"/>
  <c r="BB4451" i="9" s="1"/>
  <c r="BB4452" i="9" s="1"/>
  <c r="BB4453" i="9" s="1"/>
  <c r="BB4454" i="9" s="1"/>
  <c r="BB4455" i="9" s="1"/>
  <c r="BB4456" i="9" s="1"/>
  <c r="BB4457" i="9" s="1"/>
  <c r="BB4458" i="9" s="1"/>
  <c r="BB4459" i="9" s="1"/>
  <c r="BB4460" i="9" s="1"/>
  <c r="BB4461" i="9" s="1"/>
  <c r="BB4462" i="9" s="1"/>
  <c r="BB4463" i="9" s="1"/>
  <c r="BB4464" i="9" s="1"/>
  <c r="BB4465" i="9" s="1"/>
  <c r="BB4466" i="9" s="1"/>
  <c r="BB4467" i="9" s="1"/>
  <c r="BB4468" i="9" s="1"/>
  <c r="BB4469" i="9" s="1"/>
  <c r="BB4470" i="9" s="1"/>
  <c r="BB4471" i="9" s="1"/>
  <c r="BB4472" i="9" s="1"/>
  <c r="BB4473" i="9" s="1"/>
  <c r="BB4474" i="9" s="1"/>
  <c r="BB4475" i="9" s="1"/>
  <c r="BB4476" i="9" s="1"/>
  <c r="BB4477" i="9" s="1"/>
  <c r="BB4478" i="9" s="1"/>
  <c r="BB4479" i="9" s="1"/>
  <c r="BB4480" i="9" s="1"/>
  <c r="BB4481" i="9" s="1"/>
  <c r="BB4482" i="9" s="1"/>
  <c r="BB4483" i="9" s="1"/>
  <c r="BB4484" i="9" s="1"/>
  <c r="BB4485" i="9" s="1"/>
  <c r="BB4486" i="9" s="1"/>
  <c r="BB4487" i="9" s="1"/>
  <c r="BB4488" i="9" s="1"/>
  <c r="BB4489" i="9" s="1"/>
  <c r="BB4490" i="9" s="1"/>
  <c r="BB4491" i="9" s="1"/>
  <c r="BB4492" i="9" s="1"/>
  <c r="BB4493" i="9" s="1"/>
  <c r="BB4494" i="9" s="1"/>
  <c r="BB4495" i="9" s="1"/>
  <c r="BB4496" i="9" s="1"/>
  <c r="BB4497" i="9" s="1"/>
  <c r="BB4498" i="9" s="1"/>
  <c r="BB4499" i="9" s="1"/>
  <c r="BB4500" i="9" s="1"/>
  <c r="AU7" i="9"/>
  <c r="AU8" i="9" l="1"/>
  <c r="AU9" i="9" l="1"/>
  <c r="AU10" i="9" l="1"/>
  <c r="AU11" i="9" l="1"/>
  <c r="AU12" i="9" l="1"/>
  <c r="AU13" i="9" l="1"/>
  <c r="AU14" i="9" l="1"/>
  <c r="AU15" i="9" l="1"/>
  <c r="AU16" i="9" l="1"/>
  <c r="AU17" i="9" l="1"/>
  <c r="AU18" i="9" l="1"/>
  <c r="AO5" i="9" l="1"/>
  <c r="AO6" i="9" l="1"/>
  <c r="AO7" i="9" l="1"/>
  <c r="AO8" i="9" l="1"/>
  <c r="AO9" i="9" l="1"/>
  <c r="AO10" i="9" l="1"/>
  <c r="AO11" i="9" l="1"/>
  <c r="AO12" i="9" l="1"/>
  <c r="AO13" i="9" l="1"/>
  <c r="AO14" i="9" l="1"/>
  <c r="AO15" i="9" l="1"/>
  <c r="AO16" i="9" l="1"/>
  <c r="AO17" i="9" l="1"/>
  <c r="AO18" i="9" l="1"/>
  <c r="C11" i="1"/>
  <c r="O5" i="9" l="1"/>
  <c r="O6" i="9"/>
  <c r="O7" i="9" l="1"/>
  <c r="V7" i="9"/>
  <c r="O8" i="9" l="1"/>
  <c r="V8" i="9"/>
  <c r="O9" i="9" l="1"/>
  <c r="V9" i="9"/>
  <c r="O10" i="9" l="1"/>
  <c r="V10" i="9"/>
  <c r="O11" i="9" l="1"/>
  <c r="V11" i="9"/>
  <c r="O12" i="9" l="1"/>
  <c r="V12" i="9"/>
  <c r="O13" i="9" l="1"/>
  <c r="V13" i="9"/>
  <c r="O14" i="9" l="1"/>
  <c r="V14" i="9"/>
  <c r="O15" i="9" l="1"/>
  <c r="V15" i="9"/>
  <c r="O16" i="9" l="1"/>
  <c r="V16" i="9"/>
  <c r="O17" i="9" l="1"/>
  <c r="V17" i="9"/>
  <c r="O18" i="9" l="1"/>
  <c r="V18" i="9"/>
  <c r="O19" i="9" l="1"/>
  <c r="V19" i="9"/>
  <c r="O20" i="9" l="1"/>
  <c r="V20" i="9"/>
  <c r="O21" i="9" l="1"/>
  <c r="V21" i="9"/>
  <c r="O22" i="9" l="1"/>
  <c r="V22" i="9"/>
  <c r="AC8" i="9" l="1"/>
  <c r="AC9" i="9"/>
  <c r="V23" i="9"/>
  <c r="AF8" i="9"/>
  <c r="BL9" i="9"/>
  <c r="AF9" i="9"/>
  <c r="BL8" i="9"/>
  <c r="V24" i="9" l="1"/>
  <c r="V25" i="9" s="1"/>
  <c r="V26" i="9" s="1"/>
  <c r="V27" i="9" s="1"/>
  <c r="V28" i="9" s="1"/>
  <c r="V29" i="9" s="1"/>
  <c r="V30" i="9" s="1"/>
  <c r="V31" i="9" s="1"/>
  <c r="V32" i="9" s="1"/>
  <c r="V33" i="9" s="1"/>
  <c r="V34" i="9" s="1"/>
  <c r="V35" i="9" s="1"/>
  <c r="V36" i="9" s="1"/>
  <c r="V37" i="9" s="1"/>
  <c r="V38" i="9" s="1"/>
  <c r="V39" i="9" s="1"/>
  <c r="V40" i="9" s="1"/>
  <c r="V41" i="9" s="1"/>
  <c r="V42" i="9" s="1"/>
  <c r="V43" i="9" s="1"/>
  <c r="V44" i="9" s="1"/>
  <c r="V45" i="9" s="1"/>
  <c r="V46" i="9" s="1"/>
  <c r="V47" i="9" s="1"/>
  <c r="V48" i="9" s="1"/>
  <c r="V49" i="9" s="1"/>
  <c r="V50" i="9" s="1"/>
  <c r="V51" i="9" s="1"/>
  <c r="V52" i="9" s="1"/>
  <c r="V53" i="9" s="1"/>
  <c r="V54" i="9" s="1"/>
  <c r="V55" i="9" s="1"/>
  <c r="V56" i="9" s="1"/>
  <c r="V57" i="9" s="1"/>
  <c r="V58" i="9" s="1"/>
  <c r="V59" i="9" s="1"/>
  <c r="V60" i="9" s="1"/>
  <c r="V61" i="9" s="1"/>
  <c r="V62" i="9" s="1"/>
  <c r="V63" i="9" s="1"/>
  <c r="V64" i="9" s="1"/>
  <c r="V65" i="9" s="1"/>
  <c r="V66" i="9" s="1"/>
  <c r="V67" i="9" s="1"/>
  <c r="V68" i="9" s="1"/>
  <c r="V69" i="9" s="1"/>
  <c r="V70" i="9" s="1"/>
  <c r="V71" i="9" s="1"/>
  <c r="V72" i="9" s="1"/>
  <c r="V73" i="9" s="1"/>
  <c r="V74" i="9" s="1"/>
  <c r="V75" i="9" s="1"/>
  <c r="V76" i="9" s="1"/>
  <c r="V77" i="9" s="1"/>
  <c r="V78" i="9" s="1"/>
  <c r="V79" i="9" s="1"/>
  <c r="V80" i="9" s="1"/>
  <c r="V81" i="9" s="1"/>
  <c r="V82" i="9" s="1"/>
  <c r="V83" i="9" s="1"/>
  <c r="V84" i="9" s="1"/>
  <c r="V85" i="9" s="1"/>
  <c r="V86" i="9" s="1"/>
  <c r="V87" i="9" s="1"/>
  <c r="V88" i="9" s="1"/>
  <c r="V89" i="9" s="1"/>
  <c r="V90" i="9" s="1"/>
  <c r="V91" i="9" s="1"/>
  <c r="V92" i="9" s="1"/>
  <c r="V93" i="9" s="1"/>
  <c r="V94" i="9" s="1"/>
  <c r="V95" i="9" s="1"/>
  <c r="V96" i="9" s="1"/>
  <c r="V97" i="9" s="1"/>
  <c r="V98" i="9" s="1"/>
  <c r="V99" i="9" s="1"/>
  <c r="V100" i="9" s="1"/>
  <c r="V101" i="9" s="1"/>
  <c r="V102" i="9" s="1"/>
  <c r="V103" i="9" s="1"/>
  <c r="V104" i="9" s="1"/>
  <c r="V105" i="9" s="1"/>
  <c r="V106" i="9" s="1"/>
  <c r="V107" i="9" s="1"/>
  <c r="V108" i="9" s="1"/>
  <c r="V109" i="9" s="1"/>
  <c r="V110" i="9" s="1"/>
  <c r="V111" i="9" s="1"/>
  <c r="V112" i="9" s="1"/>
  <c r="V113" i="9" s="1"/>
  <c r="V114" i="9" s="1"/>
  <c r="V115" i="9" s="1"/>
  <c r="V116" i="9" s="1"/>
  <c r="V117" i="9" s="1"/>
  <c r="V118" i="9" s="1"/>
  <c r="V119" i="9" s="1"/>
  <c r="V120" i="9" s="1"/>
  <c r="V121" i="9" s="1"/>
  <c r="V122" i="9" s="1"/>
  <c r="V123" i="9" s="1"/>
  <c r="V124" i="9" s="1"/>
  <c r="V125" i="9" s="1"/>
  <c r="V126" i="9" s="1"/>
  <c r="V127" i="9" s="1"/>
  <c r="V128" i="9" s="1"/>
  <c r="V129" i="9" s="1"/>
  <c r="V130" i="9" s="1"/>
  <c r="V131" i="9" s="1"/>
  <c r="V132" i="9" s="1"/>
  <c r="V133" i="9" s="1"/>
  <c r="V134" i="9" s="1"/>
  <c r="V135" i="9" s="1"/>
  <c r="V136" i="9" s="1"/>
  <c r="V137" i="9" s="1"/>
  <c r="V138" i="9" s="1"/>
  <c r="V139" i="9" s="1"/>
  <c r="V140" i="9" s="1"/>
  <c r="V141" i="9" s="1"/>
  <c r="V142" i="9" s="1"/>
  <c r="V143" i="9" s="1"/>
  <c r="V144" i="9" s="1"/>
  <c r="V145" i="9" s="1"/>
  <c r="V146" i="9" s="1"/>
  <c r="V147" i="9" s="1"/>
  <c r="V148" i="9" s="1"/>
  <c r="V149" i="9" s="1"/>
  <c r="V150" i="9" s="1"/>
  <c r="V151" i="9" s="1"/>
  <c r="V152" i="9" s="1"/>
  <c r="V153" i="9" s="1"/>
  <c r="V154" i="9" s="1"/>
  <c r="V155" i="9" s="1"/>
  <c r="V156" i="9" s="1"/>
  <c r="V157" i="9" s="1"/>
  <c r="V158" i="9" s="1"/>
  <c r="V159" i="9" s="1"/>
  <c r="V160" i="9" s="1"/>
  <c r="V161" i="9" s="1"/>
  <c r="V162" i="9" s="1"/>
  <c r="V163" i="9" s="1"/>
  <c r="V164" i="9" s="1"/>
  <c r="V165" i="9" s="1"/>
  <c r="V166" i="9" s="1"/>
  <c r="V167" i="9" s="1"/>
  <c r="V168" i="9" s="1"/>
  <c r="V169" i="9" s="1"/>
  <c r="V170" i="9" s="1"/>
  <c r="V171" i="9" s="1"/>
  <c r="V172" i="9" s="1"/>
  <c r="V173" i="9" s="1"/>
  <c r="V174" i="9" s="1"/>
  <c r="V175" i="9" s="1"/>
  <c r="V176" i="9" s="1"/>
  <c r="V177" i="9" s="1"/>
  <c r="V178" i="9" s="1"/>
  <c r="V179" i="9" s="1"/>
  <c r="V180" i="9" s="1"/>
  <c r="V181" i="9" s="1"/>
  <c r="V182" i="9" s="1"/>
  <c r="V183" i="9" s="1"/>
  <c r="V184" i="9" s="1"/>
  <c r="V185" i="9" s="1"/>
  <c r="V186" i="9" s="1"/>
  <c r="V187" i="9" s="1"/>
  <c r="V188" i="9" s="1"/>
  <c r="V189" i="9" s="1"/>
  <c r="V190" i="9" s="1"/>
  <c r="V191" i="9" s="1"/>
  <c r="V192" i="9" s="1"/>
  <c r="V193" i="9" s="1"/>
  <c r="V194" i="9" s="1"/>
  <c r="V195" i="9" s="1"/>
  <c r="V196" i="9" s="1"/>
  <c r="V197" i="9" s="1"/>
  <c r="V198" i="9" s="1"/>
  <c r="V199" i="9" s="1"/>
  <c r="V200" i="9" s="1"/>
  <c r="V201" i="9" s="1"/>
  <c r="V202" i="9" s="1"/>
  <c r="V203" i="9" s="1"/>
  <c r="V204" i="9" s="1"/>
  <c r="V205" i="9" s="1"/>
  <c r="V206" i="9" s="1"/>
  <c r="V207" i="9" s="1"/>
  <c r="V208" i="9" s="1"/>
  <c r="V209" i="9" s="1"/>
  <c r="V210" i="9" s="1"/>
  <c r="V211" i="9" s="1"/>
  <c r="V212" i="9" s="1"/>
  <c r="V213" i="9" s="1"/>
  <c r="V214" i="9" s="1"/>
  <c r="V215" i="9" s="1"/>
  <c r="V216" i="9" s="1"/>
  <c r="V217" i="9" s="1"/>
  <c r="V218" i="9" s="1"/>
  <c r="V219" i="9" s="1"/>
  <c r="V220" i="9" s="1"/>
  <c r="V221" i="9" s="1"/>
  <c r="V222" i="9" s="1"/>
  <c r="V223" i="9" s="1"/>
  <c r="V224" i="9" s="1"/>
  <c r="V225" i="9" s="1"/>
  <c r="V226" i="9" s="1"/>
  <c r="V227" i="9" s="1"/>
  <c r="V228" i="9" s="1"/>
  <c r="V229" i="9" s="1"/>
  <c r="V230" i="9" s="1"/>
  <c r="V231" i="9" s="1"/>
  <c r="V232" i="9" s="1"/>
  <c r="V233" i="9" s="1"/>
  <c r="V234" i="9" s="1"/>
  <c r="V235" i="9" s="1"/>
  <c r="V236" i="9" s="1"/>
  <c r="V237" i="9" s="1"/>
  <c r="V238" i="9" s="1"/>
  <c r="V239" i="9" s="1"/>
  <c r="V240" i="9" s="1"/>
  <c r="V241" i="9" s="1"/>
  <c r="V242" i="9" s="1"/>
  <c r="V243" i="9" s="1"/>
  <c r="V244" i="9" s="1"/>
  <c r="V245" i="9" s="1"/>
  <c r="V246" i="9" s="1"/>
  <c r="V247" i="9" s="1"/>
  <c r="V248" i="9" s="1"/>
  <c r="V249" i="9" s="1"/>
  <c r="V250" i="9" s="1"/>
  <c r="V251" i="9" s="1"/>
  <c r="V252" i="9" s="1"/>
  <c r="V253" i="9" s="1"/>
  <c r="V254" i="9" s="1"/>
  <c r="V255" i="9" s="1"/>
  <c r="V256" i="9" s="1"/>
  <c r="V257" i="9" s="1"/>
  <c r="V258" i="9" s="1"/>
  <c r="V259" i="9" s="1"/>
  <c r="V260" i="9" s="1"/>
  <c r="V261" i="9" s="1"/>
  <c r="V262" i="9" s="1"/>
  <c r="V263" i="9" s="1"/>
  <c r="V264" i="9" s="1"/>
  <c r="V265" i="9" s="1"/>
  <c r="V266" i="9" s="1"/>
  <c r="V267" i="9" s="1"/>
  <c r="V268" i="9" s="1"/>
  <c r="V269" i="9" s="1"/>
  <c r="V270" i="9" s="1"/>
  <c r="V271" i="9" s="1"/>
  <c r="V272" i="9" s="1"/>
  <c r="V273" i="9" s="1"/>
  <c r="V274" i="9" s="1"/>
  <c r="V275" i="9" s="1"/>
  <c r="V276" i="9" s="1"/>
  <c r="V277" i="9" s="1"/>
  <c r="V278" i="9" s="1"/>
  <c r="V279" i="9" s="1"/>
  <c r="V280" i="9" s="1"/>
  <c r="V281" i="9" s="1"/>
  <c r="V282" i="9" s="1"/>
  <c r="V283" i="9" s="1"/>
  <c r="V284" i="9" s="1"/>
  <c r="V285" i="9" s="1"/>
  <c r="V286" i="9" s="1"/>
  <c r="V287" i="9" s="1"/>
  <c r="V288" i="9" s="1"/>
  <c r="V289" i="9" s="1"/>
  <c r="V290" i="9" s="1"/>
  <c r="V291" i="9" s="1"/>
  <c r="V292" i="9" s="1"/>
  <c r="V293" i="9" s="1"/>
  <c r="V294" i="9" s="1"/>
  <c r="V295" i="9" s="1"/>
  <c r="V296" i="9" s="1"/>
  <c r="V297" i="9" s="1"/>
  <c r="V298" i="9" s="1"/>
  <c r="V299" i="9" s="1"/>
  <c r="V300" i="9" s="1"/>
  <c r="V301" i="9" s="1"/>
  <c r="V302" i="9" s="1"/>
  <c r="V303" i="9" s="1"/>
  <c r="V304" i="9" s="1"/>
  <c r="V305" i="9" s="1"/>
  <c r="V306" i="9" s="1"/>
  <c r="V307" i="9" s="1"/>
  <c r="V308" i="9" s="1"/>
  <c r="V309" i="9" s="1"/>
  <c r="V310" i="9" s="1"/>
  <c r="V311" i="9" s="1"/>
  <c r="V312" i="9" s="1"/>
  <c r="V313" i="9" s="1"/>
  <c r="V314" i="9" s="1"/>
  <c r="V315" i="9" s="1"/>
  <c r="V316" i="9" s="1"/>
  <c r="V317" i="9" s="1"/>
  <c r="V318" i="9" s="1"/>
  <c r="V319" i="9" s="1"/>
  <c r="V320" i="9" s="1"/>
  <c r="V321" i="9" s="1"/>
  <c r="V322" i="9" s="1"/>
  <c r="V323" i="9" s="1"/>
  <c r="V324" i="9" s="1"/>
  <c r="V325" i="9" s="1"/>
  <c r="V326" i="9" s="1"/>
  <c r="V327" i="9" s="1"/>
  <c r="V328" i="9" s="1"/>
  <c r="V329" i="9" s="1"/>
  <c r="V330" i="9" s="1"/>
  <c r="V331" i="9" s="1"/>
  <c r="V332" i="9" s="1"/>
  <c r="V333" i="9" s="1"/>
  <c r="V334" i="9" s="1"/>
  <c r="V335" i="9" s="1"/>
  <c r="V336" i="9" s="1"/>
  <c r="V337" i="9" s="1"/>
  <c r="V338" i="9" s="1"/>
  <c r="V339" i="9" s="1"/>
  <c r="V340" i="9" s="1"/>
  <c r="V341" i="9" s="1"/>
  <c r="V342" i="9" s="1"/>
  <c r="V343" i="9" s="1"/>
  <c r="V344" i="9" s="1"/>
  <c r="V345" i="9" s="1"/>
  <c r="V346" i="9" s="1"/>
  <c r="V347" i="9" s="1"/>
  <c r="V348" i="9" s="1"/>
  <c r="V349" i="9" s="1"/>
  <c r="V350" i="9" s="1"/>
  <c r="V351" i="9" s="1"/>
  <c r="V352" i="9" s="1"/>
  <c r="V353" i="9" s="1"/>
  <c r="V354" i="9" s="1"/>
  <c r="V355" i="9" s="1"/>
  <c r="V356" i="9" s="1"/>
  <c r="V357" i="9" s="1"/>
  <c r="V358" i="9" s="1"/>
  <c r="V359" i="9" s="1"/>
  <c r="V360" i="9" s="1"/>
  <c r="V361" i="9" s="1"/>
  <c r="V362" i="9" s="1"/>
  <c r="V363" i="9" s="1"/>
  <c r="V364" i="9" s="1"/>
  <c r="V365" i="9" s="1"/>
  <c r="V366" i="9" s="1"/>
  <c r="V367" i="9" s="1"/>
  <c r="V368" i="9" s="1"/>
  <c r="V369" i="9" s="1"/>
  <c r="V370" i="9" s="1"/>
  <c r="V371" i="9" s="1"/>
  <c r="V372" i="9" s="1"/>
  <c r="V373" i="9" s="1"/>
  <c r="V374" i="9" s="1"/>
  <c r="V375" i="9" s="1"/>
  <c r="V376" i="9" s="1"/>
  <c r="V377" i="9" s="1"/>
  <c r="V378" i="9" s="1"/>
  <c r="V379" i="9" s="1"/>
  <c r="V380" i="9" s="1"/>
  <c r="V381" i="9" s="1"/>
  <c r="V382" i="9" s="1"/>
  <c r="V383" i="9" s="1"/>
  <c r="V384" i="9" s="1"/>
  <c r="V385" i="9" s="1"/>
  <c r="V386" i="9" s="1"/>
  <c r="V387" i="9" s="1"/>
  <c r="V388" i="9" s="1"/>
  <c r="V389" i="9" s="1"/>
  <c r="V390" i="9" s="1"/>
  <c r="V391" i="9" s="1"/>
  <c r="V392" i="9" s="1"/>
  <c r="V393" i="9" s="1"/>
  <c r="V394" i="9" s="1"/>
  <c r="V395" i="9" s="1"/>
  <c r="V396" i="9" s="1"/>
  <c r="V397" i="9" s="1"/>
  <c r="V398" i="9" s="1"/>
  <c r="V399" i="9" s="1"/>
  <c r="V400" i="9" s="1"/>
  <c r="V401" i="9" s="1"/>
  <c r="V402" i="9" s="1"/>
  <c r="V403" i="9" s="1"/>
  <c r="V404" i="9" s="1"/>
  <c r="V405" i="9" s="1"/>
  <c r="V406" i="9" s="1"/>
  <c r="V407" i="9" s="1"/>
  <c r="V408" i="9" s="1"/>
  <c r="V409" i="9" s="1"/>
  <c r="V410" i="9" s="1"/>
  <c r="V411" i="9" s="1"/>
  <c r="V412" i="9" s="1"/>
  <c r="V413" i="9" s="1"/>
  <c r="V414" i="9" s="1"/>
  <c r="V415" i="9" s="1"/>
  <c r="V416" i="9" s="1"/>
  <c r="V417" i="9" s="1"/>
  <c r="V418" i="9" s="1"/>
  <c r="V419" i="9" s="1"/>
  <c r="V420" i="9" s="1"/>
  <c r="V421" i="9" s="1"/>
  <c r="V422" i="9" s="1"/>
  <c r="V423" i="9" s="1"/>
  <c r="V424" i="9" s="1"/>
  <c r="V425" i="9" s="1"/>
  <c r="V426" i="9" s="1"/>
  <c r="V427" i="9" s="1"/>
  <c r="V428" i="9" s="1"/>
  <c r="V429" i="9" s="1"/>
  <c r="V430" i="9" s="1"/>
  <c r="V431" i="9" s="1"/>
  <c r="V432" i="9" s="1"/>
  <c r="V433" i="9" s="1"/>
  <c r="V434" i="9" s="1"/>
  <c r="V435" i="9" s="1"/>
  <c r="V436" i="9" s="1"/>
  <c r="V437" i="9" s="1"/>
  <c r="V438" i="9" s="1"/>
  <c r="V439" i="9" s="1"/>
  <c r="V440" i="9" s="1"/>
  <c r="V441" i="9" s="1"/>
  <c r="V442" i="9" s="1"/>
  <c r="V443" i="9" s="1"/>
  <c r="V444" i="9" s="1"/>
  <c r="V445" i="9" s="1"/>
  <c r="V446" i="9" s="1"/>
  <c r="V447" i="9" s="1"/>
  <c r="V448" i="9" s="1"/>
  <c r="V449" i="9" s="1"/>
  <c r="V450" i="9" s="1"/>
  <c r="V451" i="9" s="1"/>
  <c r="V452" i="9" s="1"/>
  <c r="V453" i="9" s="1"/>
  <c r="V454" i="9" s="1"/>
  <c r="V455" i="9" s="1"/>
  <c r="V456" i="9" s="1"/>
  <c r="V457" i="9" s="1"/>
  <c r="V458" i="9" s="1"/>
  <c r="V459" i="9" s="1"/>
  <c r="V460" i="9" s="1"/>
  <c r="V461" i="9" s="1"/>
  <c r="V462" i="9" s="1"/>
  <c r="V463" i="9" s="1"/>
  <c r="V464" i="9" s="1"/>
  <c r="V465" i="9" s="1"/>
  <c r="V466" i="9" s="1"/>
  <c r="V467" i="9" s="1"/>
  <c r="V468" i="9" s="1"/>
  <c r="V469" i="9" s="1"/>
  <c r="V470" i="9" s="1"/>
  <c r="V471" i="9" s="1"/>
  <c r="V472" i="9" s="1"/>
  <c r="V473" i="9" s="1"/>
  <c r="V474" i="9" s="1"/>
  <c r="V475" i="9" s="1"/>
  <c r="V476" i="9" s="1"/>
  <c r="V477" i="9" s="1"/>
  <c r="V478" i="9" s="1"/>
  <c r="V479" i="9" s="1"/>
  <c r="V480" i="9" s="1"/>
  <c r="V481" i="9" s="1"/>
  <c r="V482" i="9" s="1"/>
  <c r="V483" i="9" s="1"/>
  <c r="V484" i="9" s="1"/>
  <c r="V485" i="9" s="1"/>
  <c r="V486" i="9" s="1"/>
  <c r="V487" i="9" s="1"/>
  <c r="V488" i="9" s="1"/>
  <c r="V489" i="9" s="1"/>
  <c r="V490" i="9" s="1"/>
  <c r="V491" i="9" s="1"/>
  <c r="V492" i="9" s="1"/>
  <c r="V493" i="9" s="1"/>
  <c r="V494" i="9" s="1"/>
  <c r="V495" i="9" s="1"/>
  <c r="V496" i="9" s="1"/>
  <c r="V497" i="9" s="1"/>
  <c r="V498" i="9" s="1"/>
  <c r="V499" i="9" s="1"/>
  <c r="V500" i="9" s="1"/>
  <c r="V501" i="9" s="1"/>
  <c r="V502" i="9" s="1"/>
  <c r="V503" i="9" s="1"/>
  <c r="V504" i="9" s="1"/>
  <c r="V505" i="9" s="1"/>
  <c r="V506" i="9" s="1"/>
  <c r="V507" i="9" s="1"/>
  <c r="V508" i="9" s="1"/>
  <c r="V509" i="9" s="1"/>
  <c r="V510" i="9" s="1"/>
  <c r="V511" i="9" s="1"/>
  <c r="V512" i="9" s="1"/>
  <c r="V513" i="9" s="1"/>
  <c r="V514" i="9" s="1"/>
  <c r="V515" i="9" s="1"/>
  <c r="V516" i="9" s="1"/>
  <c r="V517" i="9" s="1"/>
  <c r="V518" i="9" s="1"/>
  <c r="V519" i="9" s="1"/>
  <c r="V520" i="9" s="1"/>
  <c r="V521" i="9" s="1"/>
  <c r="V522" i="9" s="1"/>
  <c r="V523" i="9" s="1"/>
  <c r="V524" i="9" s="1"/>
  <c r="V525" i="9" s="1"/>
  <c r="V526" i="9" s="1"/>
  <c r="V527" i="9" s="1"/>
  <c r="V528" i="9" s="1"/>
  <c r="V529" i="9" s="1"/>
  <c r="V530" i="9" s="1"/>
  <c r="V531" i="9" s="1"/>
  <c r="V532" i="9" s="1"/>
  <c r="V533" i="9" s="1"/>
  <c r="V534" i="9" s="1"/>
  <c r="V535" i="9" s="1"/>
  <c r="V536" i="9" s="1"/>
  <c r="V537" i="9" s="1"/>
  <c r="V538" i="9" s="1"/>
  <c r="V539" i="9" s="1"/>
  <c r="V540" i="9" s="1"/>
  <c r="V541" i="9" s="1"/>
  <c r="V542" i="9" s="1"/>
  <c r="V543" i="9" s="1"/>
  <c r="V544" i="9" s="1"/>
  <c r="V545" i="9" s="1"/>
  <c r="V546" i="9" s="1"/>
  <c r="V547" i="9" s="1"/>
  <c r="V548" i="9" s="1"/>
  <c r="V549" i="9" s="1"/>
  <c r="V550" i="9" s="1"/>
  <c r="V551" i="9" s="1"/>
  <c r="V552" i="9" s="1"/>
  <c r="V553" i="9" s="1"/>
  <c r="V554" i="9" s="1"/>
  <c r="V555" i="9" s="1"/>
  <c r="V556" i="9" s="1"/>
  <c r="V557" i="9" s="1"/>
  <c r="V558" i="9" s="1"/>
  <c r="V559" i="9" s="1"/>
  <c r="V560" i="9" s="1"/>
  <c r="V561" i="9" s="1"/>
  <c r="V562" i="9" s="1"/>
  <c r="V563" i="9" s="1"/>
  <c r="V564" i="9" s="1"/>
  <c r="V565" i="9" s="1"/>
  <c r="V566" i="9" s="1"/>
  <c r="V567" i="9" s="1"/>
  <c r="V568" i="9" s="1"/>
  <c r="V569" i="9" s="1"/>
  <c r="V570" i="9" s="1"/>
  <c r="V571" i="9" s="1"/>
  <c r="V572" i="9" s="1"/>
  <c r="V573" i="9" s="1"/>
  <c r="V574" i="9" s="1"/>
  <c r="V575" i="9" s="1"/>
  <c r="V576" i="9" s="1"/>
  <c r="V577" i="9" s="1"/>
  <c r="V578" i="9" s="1"/>
  <c r="V579" i="9" s="1"/>
  <c r="V580" i="9" s="1"/>
  <c r="V581" i="9" s="1"/>
  <c r="V582" i="9" s="1"/>
  <c r="V583" i="9" s="1"/>
  <c r="V584" i="9" s="1"/>
  <c r="V585" i="9" s="1"/>
  <c r="V586" i="9" s="1"/>
  <c r="V587" i="9" s="1"/>
  <c r="V588" i="9" s="1"/>
  <c r="V589" i="9" s="1"/>
  <c r="V590" i="9" s="1"/>
  <c r="V591" i="9" s="1"/>
  <c r="V592" i="9" s="1"/>
  <c r="V593" i="9" s="1"/>
  <c r="V594" i="9" s="1"/>
  <c r="V595" i="9" s="1"/>
  <c r="V596" i="9" s="1"/>
  <c r="V597" i="9" s="1"/>
  <c r="V598" i="9" s="1"/>
  <c r="V599" i="9" s="1"/>
  <c r="V600" i="9" s="1"/>
  <c r="V601" i="9" s="1"/>
  <c r="V602" i="9" s="1"/>
  <c r="V603" i="9" s="1"/>
  <c r="V604" i="9" s="1"/>
  <c r="V605" i="9" s="1"/>
  <c r="V606" i="9" s="1"/>
  <c r="V607" i="9" s="1"/>
  <c r="V608" i="9" s="1"/>
  <c r="V609" i="9" s="1"/>
  <c r="V610" i="9" s="1"/>
  <c r="V611" i="9" s="1"/>
  <c r="V612" i="9" s="1"/>
  <c r="V613" i="9" s="1"/>
  <c r="V614" i="9" s="1"/>
  <c r="V615" i="9" s="1"/>
  <c r="V616" i="9" s="1"/>
  <c r="V617" i="9" s="1"/>
  <c r="V618" i="9" s="1"/>
  <c r="V619" i="9" s="1"/>
  <c r="V620" i="9" s="1"/>
  <c r="V621" i="9" s="1"/>
  <c r="V622" i="9" s="1"/>
  <c r="V623" i="9" s="1"/>
  <c r="V624" i="9" s="1"/>
  <c r="V625" i="9" s="1"/>
  <c r="V626" i="9" s="1"/>
  <c r="V627" i="9" s="1"/>
  <c r="V628" i="9" s="1"/>
  <c r="V629" i="9" s="1"/>
  <c r="V630" i="9" s="1"/>
  <c r="V631" i="9" s="1"/>
  <c r="V632" i="9" s="1"/>
  <c r="V633" i="9" s="1"/>
  <c r="V634" i="9" s="1"/>
  <c r="V635" i="9" s="1"/>
  <c r="V636" i="9" s="1"/>
  <c r="V637" i="9" s="1"/>
  <c r="V638" i="9" s="1"/>
  <c r="V639" i="9" s="1"/>
  <c r="V640" i="9" s="1"/>
  <c r="V641" i="9" s="1"/>
  <c r="V642" i="9" s="1"/>
  <c r="V643" i="9" s="1"/>
  <c r="V644" i="9" s="1"/>
  <c r="V645" i="9" s="1"/>
  <c r="V646" i="9" s="1"/>
  <c r="V647" i="9" s="1"/>
  <c r="V648" i="9" s="1"/>
  <c r="V649" i="9" s="1"/>
  <c r="V650" i="9" s="1"/>
  <c r="V651" i="9" s="1"/>
  <c r="V652" i="9" s="1"/>
  <c r="V653" i="9" s="1"/>
  <c r="V654" i="9" s="1"/>
  <c r="V655" i="9" s="1"/>
  <c r="V656" i="9" s="1"/>
  <c r="V657" i="9" s="1"/>
  <c r="V658" i="9" s="1"/>
  <c r="V659" i="9" s="1"/>
  <c r="V660" i="9" s="1"/>
  <c r="V661" i="9" s="1"/>
  <c r="V662" i="9" s="1"/>
  <c r="V663" i="9" s="1"/>
  <c r="V664" i="9" s="1"/>
  <c r="V665" i="9" s="1"/>
  <c r="V666" i="9" s="1"/>
  <c r="V667" i="9" s="1"/>
  <c r="V668" i="9" s="1"/>
  <c r="V669" i="9" s="1"/>
  <c r="V670" i="9" s="1"/>
  <c r="V671" i="9" s="1"/>
  <c r="V672" i="9" s="1"/>
  <c r="V673" i="9" s="1"/>
  <c r="V674" i="9" s="1"/>
  <c r="V675" i="9" s="1"/>
  <c r="V676" i="9" s="1"/>
  <c r="V677" i="9" s="1"/>
  <c r="V678" i="9" s="1"/>
  <c r="V679" i="9" s="1"/>
  <c r="V680" i="9" s="1"/>
  <c r="V681" i="9" s="1"/>
  <c r="V682" i="9" s="1"/>
  <c r="V683" i="9" s="1"/>
  <c r="V684" i="9" s="1"/>
  <c r="V685" i="9" s="1"/>
  <c r="V686" i="9" s="1"/>
  <c r="V687" i="9" s="1"/>
  <c r="V688" i="9" s="1"/>
  <c r="V689" i="9" s="1"/>
  <c r="V690" i="9" s="1"/>
  <c r="V691" i="9" s="1"/>
  <c r="V692" i="9" s="1"/>
  <c r="V693" i="9" s="1"/>
  <c r="V694" i="9" s="1"/>
  <c r="V695" i="9" s="1"/>
  <c r="V696" i="9" s="1"/>
  <c r="V697" i="9" s="1"/>
  <c r="V698" i="9" s="1"/>
  <c r="V699" i="9" s="1"/>
  <c r="V700" i="9" s="1"/>
  <c r="V701" i="9" s="1"/>
  <c r="V702" i="9" s="1"/>
  <c r="V703" i="9" s="1"/>
  <c r="V704" i="9" s="1"/>
  <c r="V705" i="9" s="1"/>
  <c r="V706" i="9" s="1"/>
  <c r="V707" i="9" s="1"/>
  <c r="V708" i="9" s="1"/>
  <c r="V709" i="9" s="1"/>
  <c r="V710" i="9" s="1"/>
  <c r="V711" i="9" s="1"/>
  <c r="V712" i="9" s="1"/>
  <c r="V713" i="9" s="1"/>
  <c r="V714" i="9" s="1"/>
  <c r="V715" i="9" s="1"/>
  <c r="V716" i="9" s="1"/>
  <c r="V717" i="9" s="1"/>
  <c r="V718" i="9" s="1"/>
  <c r="V719" i="9" s="1"/>
  <c r="V720" i="9" s="1"/>
  <c r="V721" i="9" s="1"/>
  <c r="V722" i="9" s="1"/>
  <c r="V723" i="9" s="1"/>
  <c r="V724" i="9" s="1"/>
  <c r="V725" i="9" s="1"/>
  <c r="V726" i="9" s="1"/>
  <c r="V727" i="9" s="1"/>
  <c r="V728" i="9" s="1"/>
  <c r="V729" i="9" s="1"/>
  <c r="V730" i="9" s="1"/>
  <c r="V731" i="9" s="1"/>
  <c r="V732" i="9" s="1"/>
  <c r="V733" i="9" s="1"/>
  <c r="V734" i="9" s="1"/>
  <c r="V735" i="9" s="1"/>
  <c r="V736" i="9" s="1"/>
  <c r="V737" i="9" s="1"/>
  <c r="V738" i="9" s="1"/>
  <c r="V739" i="9" s="1"/>
  <c r="V740" i="9" s="1"/>
  <c r="V741" i="9" s="1"/>
  <c r="V742" i="9" s="1"/>
  <c r="V743" i="9" s="1"/>
  <c r="V744" i="9" s="1"/>
  <c r="V745" i="9" s="1"/>
  <c r="V746" i="9" s="1"/>
  <c r="V747" i="9" s="1"/>
  <c r="V748" i="9" s="1"/>
  <c r="V749" i="9" s="1"/>
  <c r="V750" i="9" s="1"/>
  <c r="V751" i="9" s="1"/>
  <c r="V752" i="9" s="1"/>
  <c r="V753" i="9" s="1"/>
  <c r="V754" i="9" s="1"/>
  <c r="V755" i="9" s="1"/>
  <c r="V756" i="9" s="1"/>
  <c r="V757" i="9" s="1"/>
  <c r="V758" i="9" s="1"/>
  <c r="V759" i="9" s="1"/>
  <c r="V760" i="9" s="1"/>
  <c r="V761" i="9" s="1"/>
  <c r="V762" i="9" s="1"/>
  <c r="V763" i="9" s="1"/>
  <c r="V764" i="9" s="1"/>
  <c r="V765" i="9" s="1"/>
  <c r="V766" i="9" s="1"/>
  <c r="V767" i="9" s="1"/>
  <c r="V768" i="9" s="1"/>
  <c r="V769" i="9" s="1"/>
  <c r="V770" i="9" s="1"/>
  <c r="V771" i="9" s="1"/>
  <c r="V772" i="9" s="1"/>
  <c r="V773" i="9" s="1"/>
  <c r="V774" i="9" s="1"/>
  <c r="V775" i="9" s="1"/>
  <c r="V776" i="9" s="1"/>
  <c r="V777" i="9" s="1"/>
  <c r="V778" i="9" s="1"/>
  <c r="V779" i="9" s="1"/>
  <c r="V780" i="9" s="1"/>
  <c r="V781" i="9" s="1"/>
  <c r="V782" i="9" s="1"/>
  <c r="V783" i="9" s="1"/>
  <c r="V784" i="9" s="1"/>
  <c r="V785" i="9" s="1"/>
  <c r="V786" i="9" s="1"/>
  <c r="V787" i="9" s="1"/>
  <c r="V788" i="9" s="1"/>
  <c r="V789" i="9" s="1"/>
  <c r="V790" i="9" s="1"/>
  <c r="V791" i="9" s="1"/>
  <c r="V792" i="9" s="1"/>
  <c r="V793" i="9" s="1"/>
  <c r="V794" i="9" s="1"/>
  <c r="V795" i="9" s="1"/>
  <c r="V796" i="9" s="1"/>
  <c r="V797" i="9" s="1"/>
  <c r="V798" i="9" s="1"/>
  <c r="V799" i="9" s="1"/>
  <c r="V800" i="9" s="1"/>
  <c r="V801" i="9" s="1"/>
  <c r="V802" i="9" s="1"/>
  <c r="V803" i="9" s="1"/>
  <c r="V804" i="9" s="1"/>
  <c r="V805" i="9" s="1"/>
  <c r="V806" i="9" s="1"/>
  <c r="V807" i="9" s="1"/>
  <c r="V808" i="9" s="1"/>
  <c r="V809" i="9" s="1"/>
  <c r="V810" i="9" s="1"/>
  <c r="V811" i="9" s="1"/>
  <c r="V812" i="9" s="1"/>
  <c r="V813" i="9" s="1"/>
  <c r="V814" i="9" s="1"/>
  <c r="V815" i="9" s="1"/>
  <c r="V816" i="9" s="1"/>
  <c r="V817" i="9" s="1"/>
  <c r="V818" i="9" s="1"/>
  <c r="V819" i="9" s="1"/>
  <c r="V820" i="9" s="1"/>
  <c r="V821" i="9" s="1"/>
  <c r="V822" i="9" s="1"/>
  <c r="V823" i="9" s="1"/>
  <c r="V824" i="9" s="1"/>
  <c r="V825" i="9" s="1"/>
  <c r="V826" i="9" s="1"/>
  <c r="V827" i="9" s="1"/>
  <c r="V828" i="9" s="1"/>
  <c r="V829" i="9" s="1"/>
  <c r="V830" i="9" s="1"/>
  <c r="V831" i="9" s="1"/>
  <c r="V832" i="9" s="1"/>
  <c r="V833" i="9" s="1"/>
  <c r="V834" i="9" s="1"/>
  <c r="V835" i="9" s="1"/>
  <c r="V836" i="9" s="1"/>
  <c r="V837" i="9" s="1"/>
  <c r="V838" i="9" s="1"/>
  <c r="V839" i="9" s="1"/>
  <c r="V840" i="9" s="1"/>
  <c r="V841" i="9" s="1"/>
  <c r="V842" i="9" s="1"/>
  <c r="V843" i="9" s="1"/>
  <c r="V844" i="9" s="1"/>
  <c r="V845" i="9" s="1"/>
  <c r="V846" i="9" s="1"/>
  <c r="V847" i="9" s="1"/>
  <c r="V848" i="9" s="1"/>
  <c r="V849" i="9" s="1"/>
  <c r="V850" i="9" s="1"/>
  <c r="V851" i="9" s="1"/>
  <c r="V852" i="9" s="1"/>
  <c r="V853" i="9" s="1"/>
  <c r="V854" i="9" s="1"/>
  <c r="V855" i="9" s="1"/>
  <c r="V856" i="9" s="1"/>
  <c r="V857" i="9" s="1"/>
  <c r="V858" i="9" s="1"/>
  <c r="V859" i="9" s="1"/>
  <c r="V860" i="9" s="1"/>
  <c r="V861" i="9" s="1"/>
  <c r="V862" i="9" s="1"/>
  <c r="V863" i="9" s="1"/>
  <c r="V864" i="9" s="1"/>
  <c r="V865" i="9" s="1"/>
  <c r="V866" i="9" s="1"/>
  <c r="V867" i="9" s="1"/>
  <c r="V868" i="9" s="1"/>
  <c r="V869" i="9" s="1"/>
  <c r="V870" i="9" s="1"/>
  <c r="V871" i="9" s="1"/>
  <c r="V872" i="9" s="1"/>
  <c r="V873" i="9" s="1"/>
  <c r="V874" i="9" s="1"/>
  <c r="V875" i="9" s="1"/>
  <c r="V876" i="9" s="1"/>
  <c r="V877" i="9" s="1"/>
  <c r="V878" i="9" s="1"/>
  <c r="V879" i="9" s="1"/>
  <c r="V880" i="9" s="1"/>
  <c r="V881" i="9" s="1"/>
  <c r="V882" i="9" s="1"/>
  <c r="V883" i="9" s="1"/>
  <c r="V884" i="9" s="1"/>
  <c r="V885" i="9" s="1"/>
  <c r="V886" i="9" s="1"/>
  <c r="V887" i="9" s="1"/>
  <c r="V888" i="9" s="1"/>
  <c r="V889" i="9" s="1"/>
  <c r="V890" i="9" s="1"/>
  <c r="V891" i="9" s="1"/>
  <c r="V892" i="9" s="1"/>
  <c r="V893" i="9" s="1"/>
  <c r="V894" i="9" s="1"/>
  <c r="V895" i="9" s="1"/>
  <c r="V896" i="9" s="1"/>
  <c r="V897" i="9" s="1"/>
  <c r="V898" i="9" s="1"/>
  <c r="V899" i="9" s="1"/>
  <c r="V900" i="9" s="1"/>
  <c r="V901" i="9" s="1"/>
  <c r="V902" i="9" s="1"/>
  <c r="V903" i="9" s="1"/>
  <c r="V904" i="9" s="1"/>
  <c r="V905" i="9" s="1"/>
  <c r="V906" i="9" s="1"/>
  <c r="V907" i="9" s="1"/>
  <c r="V908" i="9" s="1"/>
  <c r="V909" i="9" s="1"/>
  <c r="V910" i="9" s="1"/>
  <c r="V911" i="9" s="1"/>
  <c r="V912" i="9" s="1"/>
  <c r="V913" i="9" s="1"/>
  <c r="V914" i="9" s="1"/>
  <c r="V915" i="9" s="1"/>
  <c r="V916" i="9" s="1"/>
  <c r="V917" i="9" s="1"/>
  <c r="V918" i="9" s="1"/>
  <c r="V919" i="9" s="1"/>
  <c r="V920" i="9" s="1"/>
  <c r="V921" i="9" s="1"/>
  <c r="V922" i="9" s="1"/>
  <c r="V923" i="9" s="1"/>
  <c r="V924" i="9" s="1"/>
  <c r="V925" i="9" s="1"/>
  <c r="V926" i="9" s="1"/>
  <c r="V927" i="9" s="1"/>
  <c r="V928" i="9" s="1"/>
  <c r="V929" i="9" s="1"/>
  <c r="V930" i="9" s="1"/>
  <c r="V931" i="9" s="1"/>
  <c r="V932" i="9" s="1"/>
  <c r="V933" i="9" s="1"/>
  <c r="V934" i="9" s="1"/>
  <c r="V935" i="9" s="1"/>
  <c r="V936" i="9" s="1"/>
  <c r="V937" i="9" s="1"/>
  <c r="V938" i="9" s="1"/>
  <c r="V939" i="9" s="1"/>
  <c r="V940" i="9" s="1"/>
  <c r="V941" i="9" s="1"/>
  <c r="V942" i="9" s="1"/>
  <c r="V943" i="9" s="1"/>
  <c r="V944" i="9" s="1"/>
  <c r="V945" i="9" s="1"/>
  <c r="V946" i="9" s="1"/>
  <c r="V947" i="9" s="1"/>
  <c r="V948" i="9" s="1"/>
  <c r="V949" i="9" s="1"/>
  <c r="V950" i="9" s="1"/>
  <c r="V951" i="9" s="1"/>
  <c r="V952" i="9" s="1"/>
  <c r="V953" i="9" s="1"/>
  <c r="V954" i="9" s="1"/>
  <c r="V955" i="9" s="1"/>
  <c r="V956" i="9" s="1"/>
  <c r="V957" i="9" s="1"/>
  <c r="V958" i="9" s="1"/>
  <c r="V959" i="9" s="1"/>
  <c r="V960" i="9" s="1"/>
  <c r="V961" i="9" s="1"/>
  <c r="V962" i="9" s="1"/>
  <c r="V963" i="9" s="1"/>
  <c r="V964" i="9" s="1"/>
  <c r="V965" i="9" s="1"/>
  <c r="V966" i="9" s="1"/>
  <c r="V967" i="9" s="1"/>
  <c r="V968" i="9" s="1"/>
  <c r="V969" i="9" s="1"/>
  <c r="V970" i="9" s="1"/>
  <c r="V971" i="9" s="1"/>
  <c r="V972" i="9" s="1"/>
  <c r="V973" i="9" s="1"/>
  <c r="V974" i="9" s="1"/>
  <c r="V975" i="9" s="1"/>
  <c r="V976" i="9" s="1"/>
  <c r="V977" i="9" s="1"/>
  <c r="V978" i="9" s="1"/>
  <c r="V979" i="9" s="1"/>
  <c r="V980" i="9" s="1"/>
  <c r="V981" i="9" s="1"/>
  <c r="V982" i="9" s="1"/>
  <c r="V983" i="9" s="1"/>
  <c r="V984" i="9" s="1"/>
  <c r="V985" i="9" s="1"/>
  <c r="V986" i="9" s="1"/>
  <c r="V987" i="9" s="1"/>
  <c r="V988" i="9" s="1"/>
  <c r="V989" i="9" s="1"/>
  <c r="V990" i="9" s="1"/>
  <c r="V991" i="9" s="1"/>
  <c r="V992" i="9" s="1"/>
  <c r="V993" i="9" s="1"/>
  <c r="V994" i="9" s="1"/>
  <c r="V995" i="9" s="1"/>
  <c r="V996" i="9" s="1"/>
  <c r="V997" i="9" s="1"/>
  <c r="V998" i="9" s="1"/>
  <c r="V999" i="9" s="1"/>
  <c r="V1000" i="9" s="1"/>
  <c r="V1001" i="9" s="1"/>
  <c r="V1002" i="9" s="1"/>
  <c r="V1003" i="9" s="1"/>
  <c r="V1004" i="9" s="1"/>
  <c r="V1005" i="9" s="1"/>
  <c r="V1006" i="9" s="1"/>
  <c r="V1007" i="9" s="1"/>
  <c r="V1008" i="9" s="1"/>
  <c r="V1009" i="9" s="1"/>
  <c r="V1010" i="9" s="1"/>
  <c r="V1011" i="9" s="1"/>
  <c r="V1012" i="9" s="1"/>
  <c r="V1013" i="9" s="1"/>
  <c r="V1014" i="9" s="1"/>
  <c r="V1015" i="9" s="1"/>
  <c r="V1016" i="9" s="1"/>
  <c r="V1017" i="9" s="1"/>
  <c r="V1018" i="9" s="1"/>
  <c r="V1019" i="9" s="1"/>
  <c r="V1020" i="9" s="1"/>
  <c r="V1021" i="9" s="1"/>
  <c r="V1022" i="9" s="1"/>
  <c r="V1023" i="9" s="1"/>
  <c r="V1024" i="9" s="1"/>
  <c r="V1025" i="9" s="1"/>
  <c r="V1026" i="9" s="1"/>
  <c r="V1027" i="9" s="1"/>
  <c r="V1028" i="9" s="1"/>
  <c r="V1029" i="9" s="1"/>
  <c r="V1030" i="9" s="1"/>
  <c r="V1031" i="9" s="1"/>
  <c r="V1032" i="9" s="1"/>
  <c r="V1033" i="9" s="1"/>
  <c r="V1034" i="9" s="1"/>
  <c r="V1035" i="9" s="1"/>
  <c r="V1036" i="9" s="1"/>
  <c r="V1037" i="9" s="1"/>
  <c r="V1038" i="9" s="1"/>
  <c r="V1039" i="9" s="1"/>
  <c r="V1040" i="9" s="1"/>
  <c r="V1041" i="9" s="1"/>
  <c r="V1042" i="9" s="1"/>
  <c r="V1043" i="9" s="1"/>
  <c r="V1044" i="9" s="1"/>
  <c r="V1045" i="9" s="1"/>
  <c r="V1046" i="9" s="1"/>
  <c r="V1047" i="9" s="1"/>
  <c r="V1048" i="9" s="1"/>
  <c r="V1049" i="9" s="1"/>
  <c r="V1050" i="9" s="1"/>
  <c r="V1051" i="9" s="1"/>
  <c r="V1052" i="9" s="1"/>
  <c r="V1053" i="9" s="1"/>
  <c r="V1054" i="9" s="1"/>
  <c r="V1055" i="9" s="1"/>
  <c r="V1056" i="9" s="1"/>
  <c r="V1057" i="9" s="1"/>
  <c r="V1058" i="9" s="1"/>
  <c r="V1059" i="9" s="1"/>
  <c r="V1060" i="9" s="1"/>
  <c r="V1061" i="9" s="1"/>
  <c r="V1062" i="9" s="1"/>
  <c r="V1063" i="9" s="1"/>
  <c r="V1064" i="9" s="1"/>
  <c r="V1065" i="9" s="1"/>
  <c r="V1066" i="9" s="1"/>
  <c r="V1067" i="9" s="1"/>
  <c r="V1068" i="9" s="1"/>
  <c r="V1069" i="9" s="1"/>
  <c r="V1070" i="9" s="1"/>
  <c r="V1071" i="9" s="1"/>
  <c r="V1072" i="9" s="1"/>
  <c r="V1073" i="9" s="1"/>
  <c r="V1074" i="9" s="1"/>
  <c r="V1075" i="9" s="1"/>
  <c r="V1076" i="9" s="1"/>
  <c r="V1077" i="9" s="1"/>
  <c r="V1078" i="9" s="1"/>
  <c r="V1079" i="9" s="1"/>
  <c r="V1080" i="9" s="1"/>
  <c r="V1081" i="9" s="1"/>
  <c r="V1082" i="9" s="1"/>
  <c r="V1083" i="9" s="1"/>
  <c r="V1084" i="9" s="1"/>
  <c r="V1085" i="9" s="1"/>
  <c r="V1086" i="9" s="1"/>
  <c r="V1087" i="9" s="1"/>
  <c r="V1088" i="9" s="1"/>
  <c r="V1089" i="9" s="1"/>
  <c r="V1090" i="9" s="1"/>
  <c r="V1091" i="9" s="1"/>
  <c r="V1092" i="9" s="1"/>
  <c r="V1093" i="9" s="1"/>
  <c r="V1094" i="9" s="1"/>
  <c r="V1095" i="9" s="1"/>
  <c r="V1096" i="9" s="1"/>
  <c r="V1097" i="9" s="1"/>
  <c r="V1098" i="9" s="1"/>
  <c r="V1099" i="9" s="1"/>
  <c r="V1100" i="9" s="1"/>
  <c r="V1101" i="9" s="1"/>
  <c r="V1102" i="9" s="1"/>
  <c r="V1103" i="9" s="1"/>
  <c r="V1104" i="9" s="1"/>
  <c r="V1105" i="9" s="1"/>
  <c r="V1106" i="9" s="1"/>
  <c r="V1107" i="9" s="1"/>
  <c r="V1108" i="9" s="1"/>
  <c r="V1109" i="9" s="1"/>
  <c r="V1110" i="9" s="1"/>
  <c r="V1111" i="9" s="1"/>
  <c r="V1112" i="9" s="1"/>
  <c r="V1113" i="9" s="1"/>
  <c r="V1114" i="9" s="1"/>
  <c r="V1115" i="9" s="1"/>
  <c r="V1116" i="9" s="1"/>
  <c r="V1117" i="9" s="1"/>
  <c r="V1118" i="9" s="1"/>
  <c r="V1119" i="9" s="1"/>
  <c r="V1120" i="9" s="1"/>
  <c r="V1121" i="9" s="1"/>
  <c r="V1122" i="9" s="1"/>
  <c r="V1123" i="9" s="1"/>
  <c r="V1124" i="9" s="1"/>
  <c r="V1125" i="9" s="1"/>
  <c r="V1126" i="9" s="1"/>
  <c r="V1127" i="9" s="1"/>
  <c r="V1128" i="9" s="1"/>
  <c r="V1129" i="9" s="1"/>
  <c r="V1130" i="9" s="1"/>
  <c r="V1131" i="9" s="1"/>
  <c r="V1132" i="9" s="1"/>
  <c r="V1133" i="9" s="1"/>
  <c r="V1134" i="9" s="1"/>
  <c r="V1135" i="9" s="1"/>
  <c r="V1136" i="9" s="1"/>
  <c r="V1137" i="9" s="1"/>
  <c r="V1138" i="9" s="1"/>
  <c r="V1139" i="9" s="1"/>
  <c r="V1140" i="9" s="1"/>
  <c r="V1141" i="9" s="1"/>
  <c r="V1142" i="9" s="1"/>
  <c r="V1143" i="9" s="1"/>
  <c r="V1144" i="9" s="1"/>
  <c r="V1145" i="9" s="1"/>
  <c r="V1146" i="9" s="1"/>
  <c r="V1147" i="9" s="1"/>
  <c r="V1148" i="9" s="1"/>
  <c r="V1149" i="9" s="1"/>
  <c r="V1150" i="9" s="1"/>
  <c r="V1151" i="9" s="1"/>
  <c r="V1152" i="9" s="1"/>
  <c r="V1153" i="9" s="1"/>
  <c r="V1154" i="9" s="1"/>
  <c r="V1155" i="9" s="1"/>
  <c r="V1156" i="9" s="1"/>
  <c r="V1157" i="9" s="1"/>
  <c r="V1158" i="9" s="1"/>
  <c r="V1159" i="9" s="1"/>
  <c r="V1160" i="9" s="1"/>
  <c r="V1161" i="9" s="1"/>
  <c r="V1162" i="9" s="1"/>
  <c r="V1163" i="9" s="1"/>
  <c r="V1164" i="9" s="1"/>
  <c r="V1165" i="9" s="1"/>
  <c r="V1166" i="9" s="1"/>
  <c r="V1167" i="9" s="1"/>
  <c r="V1168" i="9" s="1"/>
  <c r="V1169" i="9" s="1"/>
  <c r="V1170" i="9" s="1"/>
  <c r="V1171" i="9" s="1"/>
  <c r="V1172" i="9" s="1"/>
  <c r="V1173" i="9" s="1"/>
  <c r="V1174" i="9" s="1"/>
  <c r="V1175" i="9" s="1"/>
  <c r="V1176" i="9" s="1"/>
  <c r="V1177" i="9" s="1"/>
  <c r="V1178" i="9" s="1"/>
  <c r="V1179" i="9" s="1"/>
  <c r="V1180" i="9" s="1"/>
  <c r="V1181" i="9" s="1"/>
  <c r="V1182" i="9" s="1"/>
  <c r="V1183" i="9" s="1"/>
  <c r="V1184" i="9" s="1"/>
  <c r="V1185" i="9" s="1"/>
  <c r="V1186" i="9" s="1"/>
  <c r="V1187" i="9" s="1"/>
  <c r="V1188" i="9" s="1"/>
  <c r="V1189" i="9" s="1"/>
  <c r="V1190" i="9" s="1"/>
  <c r="V1191" i="9" s="1"/>
  <c r="V1192" i="9" s="1"/>
  <c r="V1193" i="9" s="1"/>
  <c r="V1194" i="9" s="1"/>
  <c r="V1195" i="9" s="1"/>
  <c r="V1196" i="9" s="1"/>
  <c r="V1197" i="9" s="1"/>
  <c r="V1198" i="9" s="1"/>
  <c r="V1199" i="9" s="1"/>
  <c r="V1200" i="9" s="1"/>
  <c r="V1201" i="9" s="1"/>
  <c r="V1202" i="9" s="1"/>
  <c r="V1203" i="9" s="1"/>
  <c r="V1204" i="9" s="1"/>
  <c r="V1205" i="9" s="1"/>
  <c r="V1206" i="9" s="1"/>
  <c r="V1207" i="9" s="1"/>
  <c r="V1208" i="9" s="1"/>
  <c r="V1209" i="9" s="1"/>
  <c r="V1210" i="9" s="1"/>
  <c r="V1211" i="9" s="1"/>
  <c r="V1212" i="9" s="1"/>
  <c r="V1213" i="9" s="1"/>
  <c r="V1214" i="9" s="1"/>
  <c r="V1215" i="9" s="1"/>
  <c r="V1216" i="9" s="1"/>
  <c r="V1217" i="9" s="1"/>
  <c r="V1218" i="9" s="1"/>
  <c r="V1219" i="9" s="1"/>
  <c r="V1220" i="9" s="1"/>
  <c r="V1221" i="9" s="1"/>
  <c r="V1222" i="9" s="1"/>
  <c r="V1223" i="9" s="1"/>
  <c r="V1224" i="9" s="1"/>
  <c r="V1225" i="9" s="1"/>
  <c r="V1226" i="9" s="1"/>
  <c r="V1227" i="9" s="1"/>
  <c r="V1228" i="9" s="1"/>
  <c r="V1229" i="9" s="1"/>
  <c r="V1230" i="9" s="1"/>
  <c r="V1231" i="9" s="1"/>
  <c r="V1232" i="9" s="1"/>
  <c r="V1233" i="9" s="1"/>
  <c r="V1234" i="9" s="1"/>
  <c r="V1235" i="9" s="1"/>
  <c r="V1236" i="9" s="1"/>
  <c r="V1237" i="9" s="1"/>
  <c r="V1238" i="9" s="1"/>
  <c r="V1239" i="9" s="1"/>
  <c r="V1240" i="9" s="1"/>
  <c r="V1241" i="9" s="1"/>
  <c r="V1242" i="9" s="1"/>
  <c r="V1243" i="9" s="1"/>
  <c r="V1244" i="9" s="1"/>
  <c r="V1245" i="9" s="1"/>
  <c r="V1246" i="9" s="1"/>
  <c r="V1247" i="9" s="1"/>
  <c r="V1248" i="9" s="1"/>
  <c r="V1249" i="9" s="1"/>
  <c r="V1250" i="9" s="1"/>
  <c r="V1251" i="9" s="1"/>
  <c r="V1252" i="9" s="1"/>
  <c r="V1253" i="9" s="1"/>
  <c r="V1254" i="9" s="1"/>
  <c r="V1255" i="9" s="1"/>
  <c r="V1256" i="9" s="1"/>
  <c r="V1257" i="9" s="1"/>
  <c r="V1258" i="9" s="1"/>
  <c r="V1259" i="9" s="1"/>
  <c r="V1260" i="9" s="1"/>
  <c r="V1261" i="9" s="1"/>
  <c r="V1262" i="9" s="1"/>
  <c r="V1263" i="9" s="1"/>
  <c r="V1264" i="9" s="1"/>
  <c r="V1265" i="9" s="1"/>
  <c r="V1266" i="9" s="1"/>
  <c r="V1267" i="9" s="1"/>
  <c r="V1268" i="9" s="1"/>
  <c r="V1269" i="9" s="1"/>
  <c r="V1270" i="9" s="1"/>
  <c r="V1271" i="9" s="1"/>
  <c r="V1272" i="9" s="1"/>
  <c r="V1273" i="9" s="1"/>
  <c r="V1274" i="9" s="1"/>
  <c r="V1275" i="9" s="1"/>
  <c r="V1276" i="9" s="1"/>
  <c r="V1277" i="9" s="1"/>
  <c r="V1278" i="9" s="1"/>
  <c r="V1279" i="9" s="1"/>
  <c r="V1280" i="9" s="1"/>
  <c r="V1281" i="9" s="1"/>
  <c r="V1282" i="9" s="1"/>
  <c r="V1283" i="9" s="1"/>
  <c r="V1284" i="9" s="1"/>
  <c r="V1285" i="9" s="1"/>
  <c r="V1286" i="9" s="1"/>
  <c r="V1287" i="9" s="1"/>
  <c r="V1288" i="9" s="1"/>
  <c r="V1289" i="9" s="1"/>
  <c r="V1290" i="9" s="1"/>
  <c r="V1291" i="9" s="1"/>
  <c r="V1292" i="9" s="1"/>
  <c r="V1293" i="9" s="1"/>
  <c r="V1294" i="9" s="1"/>
  <c r="V1295" i="9" s="1"/>
  <c r="V1296" i="9" s="1"/>
  <c r="V1297" i="9" s="1"/>
  <c r="V1298" i="9" s="1"/>
  <c r="V1299" i="9" s="1"/>
  <c r="V1300" i="9" s="1"/>
  <c r="V1301" i="9" s="1"/>
  <c r="V1302" i="9" s="1"/>
  <c r="V1303" i="9" s="1"/>
  <c r="V1304" i="9" s="1"/>
  <c r="V1305" i="9" s="1"/>
  <c r="V1306" i="9" s="1"/>
  <c r="V1307" i="9" s="1"/>
  <c r="V1308" i="9" s="1"/>
  <c r="V1309" i="9" s="1"/>
  <c r="V1310" i="9" s="1"/>
  <c r="V1311" i="9" s="1"/>
  <c r="V1312" i="9" s="1"/>
  <c r="V1313" i="9" s="1"/>
  <c r="V1314" i="9" s="1"/>
  <c r="V1315" i="9" s="1"/>
  <c r="V1316" i="9" s="1"/>
  <c r="V1317" i="9" s="1"/>
  <c r="V1318" i="9" s="1"/>
  <c r="V1319" i="9" s="1"/>
  <c r="V1320" i="9" s="1"/>
  <c r="V1321" i="9" s="1"/>
  <c r="V1322" i="9" s="1"/>
  <c r="V1323" i="9" s="1"/>
  <c r="V1324" i="9" s="1"/>
  <c r="V1325" i="9" s="1"/>
  <c r="V1326" i="9" s="1"/>
  <c r="V1327" i="9" s="1"/>
  <c r="V1328" i="9" s="1"/>
  <c r="V1329" i="9" s="1"/>
  <c r="V1330" i="9" s="1"/>
  <c r="V1331" i="9" s="1"/>
  <c r="V1332" i="9" s="1"/>
  <c r="V1333" i="9" s="1"/>
  <c r="V1334" i="9" s="1"/>
  <c r="V1335" i="9" s="1"/>
  <c r="V1336" i="9" s="1"/>
  <c r="V1337" i="9" s="1"/>
  <c r="V1338" i="9" s="1"/>
  <c r="V1339" i="9" s="1"/>
  <c r="V1340" i="9" s="1"/>
  <c r="V1341" i="9" s="1"/>
  <c r="V1342" i="9" s="1"/>
  <c r="V1343" i="9" s="1"/>
  <c r="V1344" i="9" s="1"/>
  <c r="V1345" i="9" s="1"/>
  <c r="V1346" i="9" s="1"/>
  <c r="V1347" i="9" s="1"/>
  <c r="V1348" i="9" s="1"/>
  <c r="V1349" i="9" s="1"/>
  <c r="V1350" i="9" s="1"/>
  <c r="V1351" i="9" s="1"/>
  <c r="V1352" i="9" s="1"/>
  <c r="V1353" i="9" s="1"/>
  <c r="V1354" i="9" s="1"/>
  <c r="V1355" i="9" s="1"/>
  <c r="V1356" i="9" s="1"/>
  <c r="V1357" i="9" s="1"/>
  <c r="V1358" i="9" s="1"/>
  <c r="V1359" i="9" s="1"/>
  <c r="V1360" i="9" s="1"/>
  <c r="V1361" i="9" s="1"/>
  <c r="V1362" i="9" s="1"/>
  <c r="V1363" i="9" s="1"/>
  <c r="V1364" i="9" s="1"/>
  <c r="V1365" i="9" s="1"/>
  <c r="V1366" i="9" s="1"/>
  <c r="V1367" i="9" s="1"/>
  <c r="V1368" i="9" s="1"/>
  <c r="V1369" i="9" s="1"/>
  <c r="V1370" i="9" s="1"/>
  <c r="V1371" i="9" s="1"/>
  <c r="V1372" i="9" s="1"/>
  <c r="V1373" i="9" s="1"/>
  <c r="V1374" i="9" s="1"/>
  <c r="V1375" i="9" s="1"/>
  <c r="V1376" i="9" s="1"/>
  <c r="V1377" i="9" s="1"/>
  <c r="V1378" i="9" s="1"/>
  <c r="V1379" i="9" s="1"/>
  <c r="V1380" i="9" s="1"/>
  <c r="V1381" i="9" s="1"/>
  <c r="V1382" i="9" s="1"/>
  <c r="V1383" i="9" s="1"/>
  <c r="V1384" i="9" s="1"/>
  <c r="V1385" i="9" s="1"/>
  <c r="V1386" i="9" s="1"/>
  <c r="V1387" i="9" s="1"/>
  <c r="V1388" i="9" s="1"/>
  <c r="V1389" i="9" s="1"/>
  <c r="V1390" i="9" s="1"/>
  <c r="V1391" i="9" s="1"/>
  <c r="V1392" i="9" s="1"/>
  <c r="V1393" i="9" s="1"/>
  <c r="V1394" i="9" s="1"/>
  <c r="V1395" i="9" s="1"/>
  <c r="V1396" i="9" s="1"/>
  <c r="V1397" i="9" s="1"/>
  <c r="V1398" i="9" s="1"/>
  <c r="V1399" i="9" s="1"/>
  <c r="V1400" i="9" s="1"/>
  <c r="V1401" i="9" s="1"/>
  <c r="V1402" i="9" s="1"/>
  <c r="V1403" i="9" s="1"/>
  <c r="V1404" i="9" s="1"/>
  <c r="V1405" i="9" s="1"/>
  <c r="V1406" i="9" s="1"/>
  <c r="V1407" i="9" s="1"/>
  <c r="V1408" i="9" s="1"/>
  <c r="V1409" i="9" s="1"/>
  <c r="V1410" i="9" s="1"/>
  <c r="V1411" i="9" s="1"/>
  <c r="V1412" i="9" s="1"/>
  <c r="V1413" i="9" s="1"/>
  <c r="V1414" i="9" s="1"/>
  <c r="V1415" i="9" s="1"/>
  <c r="V1416" i="9" s="1"/>
  <c r="V1417" i="9" s="1"/>
  <c r="V1418" i="9" s="1"/>
  <c r="V1419" i="9" s="1"/>
  <c r="V1420" i="9" s="1"/>
  <c r="V1421" i="9" s="1"/>
  <c r="V1422" i="9" s="1"/>
  <c r="V1423" i="9" s="1"/>
  <c r="V1424" i="9" s="1"/>
  <c r="V1425" i="9" s="1"/>
  <c r="V1426" i="9" s="1"/>
  <c r="V1427" i="9" s="1"/>
  <c r="V1428" i="9" s="1"/>
  <c r="V1429" i="9" s="1"/>
  <c r="V1430" i="9" s="1"/>
  <c r="V1431" i="9" s="1"/>
  <c r="V1432" i="9" s="1"/>
  <c r="V1433" i="9" s="1"/>
  <c r="V1434" i="9" s="1"/>
  <c r="V1435" i="9" s="1"/>
  <c r="V1436" i="9" s="1"/>
  <c r="V1437" i="9" s="1"/>
  <c r="V1438" i="9" s="1"/>
  <c r="V1439" i="9" s="1"/>
  <c r="V1440" i="9" s="1"/>
  <c r="V1441" i="9" s="1"/>
  <c r="V1442" i="9" s="1"/>
  <c r="V1443" i="9" s="1"/>
  <c r="V1444" i="9" s="1"/>
  <c r="V1445" i="9" s="1"/>
  <c r="V1446" i="9" s="1"/>
  <c r="V1447" i="9" s="1"/>
  <c r="V1448" i="9" s="1"/>
  <c r="V1449" i="9" s="1"/>
  <c r="V1450" i="9" s="1"/>
  <c r="V1451" i="9" s="1"/>
  <c r="V1452" i="9" s="1"/>
  <c r="V1453" i="9" s="1"/>
  <c r="V1454" i="9" s="1"/>
  <c r="V1455" i="9" s="1"/>
  <c r="V1456" i="9" s="1"/>
  <c r="V1457" i="9" s="1"/>
  <c r="V1458" i="9" s="1"/>
  <c r="V1459" i="9" s="1"/>
  <c r="V1460" i="9" s="1"/>
  <c r="V1461" i="9" s="1"/>
  <c r="V1462" i="9" s="1"/>
  <c r="V1463" i="9" s="1"/>
  <c r="V1464" i="9" s="1"/>
  <c r="V1465" i="9" s="1"/>
  <c r="V1466" i="9" s="1"/>
  <c r="V1467" i="9" s="1"/>
  <c r="V1468" i="9" s="1"/>
  <c r="V1469" i="9" s="1"/>
  <c r="V1470" i="9" s="1"/>
  <c r="V1471" i="9" s="1"/>
  <c r="V1472" i="9" s="1"/>
  <c r="V1473" i="9" s="1"/>
  <c r="V1474" i="9" s="1"/>
  <c r="V1475" i="9" s="1"/>
  <c r="V1476" i="9" s="1"/>
  <c r="V1477" i="9" s="1"/>
  <c r="V1478" i="9" s="1"/>
  <c r="V1479" i="9" s="1"/>
  <c r="V1480" i="9" s="1"/>
  <c r="V1481" i="9" s="1"/>
  <c r="V1482" i="9" s="1"/>
  <c r="V1483" i="9" s="1"/>
  <c r="V1484" i="9" s="1"/>
  <c r="V1485" i="9" s="1"/>
  <c r="V1486" i="9" s="1"/>
  <c r="V1487" i="9" s="1"/>
  <c r="V1488" i="9" s="1"/>
  <c r="V1489" i="9" s="1"/>
  <c r="V1490" i="9" s="1"/>
  <c r="V1491" i="9" s="1"/>
  <c r="V1492" i="9" s="1"/>
  <c r="V1493" i="9" s="1"/>
  <c r="V1494" i="9" s="1"/>
  <c r="V1495" i="9" s="1"/>
  <c r="V1496" i="9" s="1"/>
  <c r="V1497" i="9" s="1"/>
  <c r="V1498" i="9" s="1"/>
  <c r="V1499" i="9" s="1"/>
  <c r="V1500" i="9" s="1"/>
  <c r="V1501" i="9" s="1"/>
  <c r="V1502" i="9" s="1"/>
  <c r="V1503" i="9" s="1"/>
  <c r="V1504" i="9" s="1"/>
  <c r="V1505" i="9" s="1"/>
  <c r="V1506" i="9" s="1"/>
  <c r="V1507" i="9" s="1"/>
  <c r="V1508" i="9" s="1"/>
  <c r="V1509" i="9" s="1"/>
  <c r="V1510" i="9" s="1"/>
  <c r="V1511" i="9" s="1"/>
  <c r="V1512" i="9" s="1"/>
  <c r="V1513" i="9" s="1"/>
  <c r="V1514" i="9" s="1"/>
  <c r="V1515" i="9" s="1"/>
  <c r="V1516" i="9" s="1"/>
  <c r="V1517" i="9" s="1"/>
  <c r="V1518" i="9" s="1"/>
  <c r="V1519" i="9" s="1"/>
  <c r="V1520" i="9" s="1"/>
  <c r="V1521" i="9" s="1"/>
  <c r="V1522" i="9" s="1"/>
  <c r="V1523" i="9" s="1"/>
  <c r="V1524" i="9" s="1"/>
  <c r="V1525" i="9" s="1"/>
  <c r="V1526" i="9" s="1"/>
  <c r="V1527" i="9" s="1"/>
  <c r="V1528" i="9" s="1"/>
  <c r="V1529" i="9" s="1"/>
  <c r="V1530" i="9" s="1"/>
  <c r="V1531" i="9" s="1"/>
  <c r="V1532" i="9" s="1"/>
  <c r="V1533" i="9" s="1"/>
  <c r="V1534" i="9" s="1"/>
  <c r="V1535" i="9" s="1"/>
  <c r="V1536" i="9" s="1"/>
  <c r="V1537" i="9" s="1"/>
  <c r="V1538" i="9" s="1"/>
  <c r="V1539" i="9" s="1"/>
  <c r="V1540" i="9" s="1"/>
  <c r="V1541" i="9" s="1"/>
  <c r="V1542" i="9" s="1"/>
  <c r="V1543" i="9" s="1"/>
  <c r="V1544" i="9" s="1"/>
  <c r="V1545" i="9" s="1"/>
  <c r="V1546" i="9" s="1"/>
  <c r="V1547" i="9" s="1"/>
  <c r="V1548" i="9" s="1"/>
  <c r="V1549" i="9" s="1"/>
  <c r="V1550" i="9" s="1"/>
  <c r="V1551" i="9" s="1"/>
  <c r="V1552" i="9" s="1"/>
  <c r="V1553" i="9" s="1"/>
  <c r="V1554" i="9" s="1"/>
  <c r="V1555" i="9" s="1"/>
  <c r="V1556" i="9" s="1"/>
  <c r="V1557" i="9" s="1"/>
  <c r="V1558" i="9" s="1"/>
  <c r="V1559" i="9" s="1"/>
  <c r="V1560" i="9" s="1"/>
  <c r="V1561" i="9" s="1"/>
  <c r="V1562" i="9" s="1"/>
  <c r="V1563" i="9" s="1"/>
  <c r="V1564" i="9" s="1"/>
  <c r="V1565" i="9" s="1"/>
  <c r="V1566" i="9" s="1"/>
  <c r="V1567" i="9" s="1"/>
  <c r="V1568" i="9" s="1"/>
  <c r="V1569" i="9" s="1"/>
  <c r="V1570" i="9" s="1"/>
  <c r="V1571" i="9" s="1"/>
  <c r="V1572" i="9" s="1"/>
  <c r="V1573" i="9" s="1"/>
  <c r="V1574" i="9" s="1"/>
  <c r="V1575" i="9" s="1"/>
  <c r="V1576" i="9" s="1"/>
  <c r="V1577" i="9" s="1"/>
  <c r="V1578" i="9" s="1"/>
  <c r="V1579" i="9" s="1"/>
  <c r="V1580" i="9" s="1"/>
  <c r="V1581" i="9" s="1"/>
  <c r="V1582" i="9" s="1"/>
  <c r="V1583" i="9" s="1"/>
  <c r="V1584" i="9" s="1"/>
  <c r="V1585" i="9" s="1"/>
  <c r="V1586" i="9" s="1"/>
  <c r="V1587" i="9" s="1"/>
  <c r="V1588" i="9" s="1"/>
  <c r="V1589" i="9" s="1"/>
  <c r="V1590" i="9" s="1"/>
  <c r="V1591" i="9" s="1"/>
  <c r="V1592" i="9" s="1"/>
  <c r="V1593" i="9" s="1"/>
  <c r="V1594" i="9" s="1"/>
  <c r="V1595" i="9" s="1"/>
  <c r="V1596" i="9" s="1"/>
  <c r="V1597" i="9" s="1"/>
  <c r="V1598" i="9" s="1"/>
  <c r="V1599" i="9" s="1"/>
  <c r="V1600" i="9" s="1"/>
  <c r="V1601" i="9" s="1"/>
  <c r="V1602" i="9" s="1"/>
  <c r="V1603" i="9" s="1"/>
  <c r="V1604" i="9" s="1"/>
  <c r="V1605" i="9" s="1"/>
  <c r="V1606" i="9" s="1"/>
  <c r="V1607" i="9" s="1"/>
  <c r="V1608" i="9" s="1"/>
  <c r="V1609" i="9" s="1"/>
  <c r="V1610" i="9" s="1"/>
  <c r="V1611" i="9" s="1"/>
  <c r="V1612" i="9" s="1"/>
  <c r="V1613" i="9" s="1"/>
  <c r="V1614" i="9" s="1"/>
  <c r="V1615" i="9" s="1"/>
  <c r="V1616" i="9" s="1"/>
  <c r="V1617" i="9" s="1"/>
  <c r="V1618" i="9" s="1"/>
  <c r="V1619" i="9" s="1"/>
  <c r="V1620" i="9" s="1"/>
  <c r="V1621" i="9" s="1"/>
  <c r="V1622" i="9" s="1"/>
  <c r="V1623" i="9" s="1"/>
  <c r="V1624" i="9" s="1"/>
  <c r="V1625" i="9" s="1"/>
  <c r="V1626" i="9" s="1"/>
  <c r="V1627" i="9" s="1"/>
  <c r="V1628" i="9" s="1"/>
  <c r="V1629" i="9" s="1"/>
  <c r="V1630" i="9" s="1"/>
  <c r="V1631" i="9" s="1"/>
  <c r="V1632" i="9" s="1"/>
  <c r="V1633" i="9" s="1"/>
  <c r="V1634" i="9" s="1"/>
  <c r="V1635" i="9" s="1"/>
  <c r="V1636" i="9" s="1"/>
  <c r="V1637" i="9" s="1"/>
  <c r="V1638" i="9" s="1"/>
  <c r="V1639" i="9" s="1"/>
  <c r="V1640" i="9" s="1"/>
  <c r="V1641" i="9" s="1"/>
  <c r="V1642" i="9" s="1"/>
  <c r="V1643" i="9" s="1"/>
  <c r="V1644" i="9" s="1"/>
  <c r="V1645" i="9" s="1"/>
  <c r="V1646" i="9" s="1"/>
  <c r="V1647" i="9" s="1"/>
  <c r="V1648" i="9" s="1"/>
  <c r="V1649" i="9" s="1"/>
  <c r="V1650" i="9" s="1"/>
  <c r="V1651" i="9" s="1"/>
  <c r="V1652" i="9" s="1"/>
  <c r="V1653" i="9" s="1"/>
  <c r="V1654" i="9" s="1"/>
  <c r="V1655" i="9" s="1"/>
  <c r="V1656" i="9" s="1"/>
  <c r="V1657" i="9" s="1"/>
  <c r="V1658" i="9" s="1"/>
  <c r="V1659" i="9" s="1"/>
  <c r="V1660" i="9" s="1"/>
  <c r="V1661" i="9" s="1"/>
  <c r="V1662" i="9" s="1"/>
  <c r="V1663" i="9" s="1"/>
  <c r="V1664" i="9" s="1"/>
  <c r="V1665" i="9" s="1"/>
  <c r="V1666" i="9" s="1"/>
  <c r="V1667" i="9" s="1"/>
  <c r="V1668" i="9" s="1"/>
  <c r="V1669" i="9" s="1"/>
  <c r="V1670" i="9" s="1"/>
  <c r="V1671" i="9" s="1"/>
  <c r="V1672" i="9" s="1"/>
  <c r="V1673" i="9" s="1"/>
  <c r="V1674" i="9" s="1"/>
  <c r="V1675" i="9" s="1"/>
  <c r="V1676" i="9" s="1"/>
  <c r="V1677" i="9" s="1"/>
  <c r="V1678" i="9" s="1"/>
  <c r="V1679" i="9" s="1"/>
  <c r="V1680" i="9" s="1"/>
  <c r="V1681" i="9" s="1"/>
  <c r="V1682" i="9" s="1"/>
  <c r="V1683" i="9" s="1"/>
  <c r="V1684" i="9" s="1"/>
  <c r="V1685" i="9" s="1"/>
  <c r="V1686" i="9" s="1"/>
  <c r="V1687" i="9" s="1"/>
  <c r="V1688" i="9" s="1"/>
  <c r="V1689" i="9" s="1"/>
  <c r="V1690" i="9" s="1"/>
  <c r="V1691" i="9" s="1"/>
  <c r="V1692" i="9" s="1"/>
  <c r="V1693" i="9" s="1"/>
  <c r="V1694" i="9" s="1"/>
  <c r="V1695" i="9" s="1"/>
  <c r="V1696" i="9" s="1"/>
  <c r="V1697" i="9" s="1"/>
  <c r="V1698" i="9" s="1"/>
  <c r="V1699" i="9" s="1"/>
  <c r="V1700" i="9" s="1"/>
  <c r="V1701" i="9" s="1"/>
  <c r="V1702" i="9" s="1"/>
  <c r="V1703" i="9" s="1"/>
  <c r="V1704" i="9" s="1"/>
  <c r="V1705" i="9" s="1"/>
  <c r="V1706" i="9" s="1"/>
  <c r="V1707" i="9" s="1"/>
  <c r="V1708" i="9" s="1"/>
  <c r="V1709" i="9" s="1"/>
  <c r="V1710" i="9" s="1"/>
  <c r="V1711" i="9" s="1"/>
  <c r="V1712" i="9" s="1"/>
  <c r="V1713" i="9" s="1"/>
  <c r="V1714" i="9" s="1"/>
  <c r="V1715" i="9" s="1"/>
  <c r="V1716" i="9" s="1"/>
  <c r="V1717" i="9" s="1"/>
  <c r="V1718" i="9" s="1"/>
  <c r="V1719" i="9" s="1"/>
  <c r="V1720" i="9" s="1"/>
  <c r="V1721" i="9" s="1"/>
  <c r="V1722" i="9" s="1"/>
  <c r="V1723" i="9" s="1"/>
  <c r="V1724" i="9" s="1"/>
  <c r="V1725" i="9" s="1"/>
  <c r="V1726" i="9" s="1"/>
  <c r="V1727" i="9" s="1"/>
  <c r="V1728" i="9" s="1"/>
  <c r="V1729" i="9" s="1"/>
  <c r="V1730" i="9" s="1"/>
  <c r="V1731" i="9" s="1"/>
  <c r="V1732" i="9" s="1"/>
  <c r="V1733" i="9" s="1"/>
  <c r="V1734" i="9" s="1"/>
  <c r="V1735" i="9" s="1"/>
  <c r="V1736" i="9" s="1"/>
  <c r="V1737" i="9" s="1"/>
  <c r="V1738" i="9" s="1"/>
  <c r="V1739" i="9" s="1"/>
  <c r="V1740" i="9" s="1"/>
  <c r="V1741" i="9" s="1"/>
  <c r="V1742" i="9" s="1"/>
  <c r="V1743" i="9" s="1"/>
  <c r="V1744" i="9" s="1"/>
  <c r="V1745" i="9" s="1"/>
  <c r="V1746" i="9" s="1"/>
  <c r="V1747" i="9" s="1"/>
  <c r="V1748" i="9" s="1"/>
  <c r="V1749" i="9" s="1"/>
  <c r="V1750" i="9" s="1"/>
  <c r="V1751" i="9" s="1"/>
  <c r="V1752" i="9" s="1"/>
  <c r="V1753" i="9" s="1"/>
  <c r="V1754" i="9" s="1"/>
  <c r="V1755" i="9" s="1"/>
  <c r="V1756" i="9" s="1"/>
  <c r="V1757" i="9" s="1"/>
  <c r="V1758" i="9" s="1"/>
  <c r="V1759" i="9" s="1"/>
  <c r="V1760" i="9" s="1"/>
  <c r="V1761" i="9" s="1"/>
  <c r="V1762" i="9" s="1"/>
  <c r="V1763" i="9" s="1"/>
  <c r="V1764" i="9" s="1"/>
  <c r="V1765" i="9" s="1"/>
  <c r="V1766" i="9" s="1"/>
  <c r="V1767" i="9" s="1"/>
  <c r="V1768" i="9" s="1"/>
  <c r="V1769" i="9" s="1"/>
  <c r="V1770" i="9" s="1"/>
  <c r="V1771" i="9" s="1"/>
  <c r="V1772" i="9" s="1"/>
  <c r="V1773" i="9" s="1"/>
  <c r="V1774" i="9" s="1"/>
  <c r="V1775" i="9" s="1"/>
  <c r="V1776" i="9" s="1"/>
  <c r="V1777" i="9" s="1"/>
  <c r="V1778" i="9" s="1"/>
  <c r="V1779" i="9" s="1"/>
  <c r="V1780" i="9" s="1"/>
  <c r="V1781" i="9" s="1"/>
  <c r="V1782" i="9" s="1"/>
  <c r="V1783" i="9" s="1"/>
  <c r="V1784" i="9" s="1"/>
  <c r="V1785" i="9" s="1"/>
  <c r="V1786" i="9" s="1"/>
  <c r="V1787" i="9" s="1"/>
  <c r="V1788" i="9" s="1"/>
  <c r="V1789" i="9" s="1"/>
  <c r="V1790" i="9" s="1"/>
  <c r="V1791" i="9" s="1"/>
  <c r="V1792" i="9" s="1"/>
  <c r="V1793" i="9" s="1"/>
  <c r="V1794" i="9" s="1"/>
  <c r="V1795" i="9" s="1"/>
  <c r="V1796" i="9" s="1"/>
  <c r="V1797" i="9" s="1"/>
  <c r="V1798" i="9" s="1"/>
  <c r="V1799" i="9" s="1"/>
  <c r="V1800" i="9" s="1"/>
  <c r="V1801" i="9" s="1"/>
  <c r="V1802" i="9" s="1"/>
  <c r="V1803" i="9" s="1"/>
  <c r="V1804" i="9" s="1"/>
  <c r="V1805" i="9" s="1"/>
  <c r="V1806" i="9" s="1"/>
  <c r="V1807" i="9" s="1"/>
  <c r="V1808" i="9" s="1"/>
  <c r="V1809" i="9" s="1"/>
  <c r="V1810" i="9" s="1"/>
  <c r="V1811" i="9" s="1"/>
  <c r="V1812" i="9" s="1"/>
  <c r="V1813" i="9" s="1"/>
  <c r="V1814" i="9" s="1"/>
  <c r="V1815" i="9" s="1"/>
  <c r="V1816" i="9" s="1"/>
  <c r="V1817" i="9" s="1"/>
  <c r="V1818" i="9" s="1"/>
  <c r="V1819" i="9" s="1"/>
  <c r="V1820" i="9" s="1"/>
  <c r="V1821" i="9" s="1"/>
  <c r="V1822" i="9" s="1"/>
  <c r="V1823" i="9" s="1"/>
  <c r="V1824" i="9" s="1"/>
  <c r="V1825" i="9" s="1"/>
  <c r="V1826" i="9" s="1"/>
  <c r="V1827" i="9" s="1"/>
  <c r="V1828" i="9" s="1"/>
  <c r="V1829" i="9" s="1"/>
  <c r="V1830" i="9" s="1"/>
  <c r="V1831" i="9" s="1"/>
  <c r="V1832" i="9" s="1"/>
  <c r="V1833" i="9" s="1"/>
  <c r="V1834" i="9" s="1"/>
  <c r="V1835" i="9" s="1"/>
  <c r="V1836" i="9" s="1"/>
  <c r="V1837" i="9" s="1"/>
  <c r="V1838" i="9" s="1"/>
  <c r="V1839" i="9" s="1"/>
  <c r="V1840" i="9" s="1"/>
  <c r="V1841" i="9" s="1"/>
  <c r="V1842" i="9" s="1"/>
  <c r="V1843" i="9" s="1"/>
  <c r="V1844" i="9" s="1"/>
  <c r="V1845" i="9" s="1"/>
  <c r="V1846" i="9" s="1"/>
  <c r="V1847" i="9" s="1"/>
  <c r="V1848" i="9" s="1"/>
  <c r="V1849" i="9" s="1"/>
  <c r="V1850" i="9" s="1"/>
  <c r="V1851" i="9" s="1"/>
  <c r="V1852" i="9" s="1"/>
  <c r="V1853" i="9" s="1"/>
  <c r="V1854" i="9" s="1"/>
  <c r="V1855" i="9" s="1"/>
  <c r="V1856" i="9" s="1"/>
  <c r="V1857" i="9" s="1"/>
  <c r="V1858" i="9" s="1"/>
  <c r="V1859" i="9" s="1"/>
  <c r="V1860" i="9" s="1"/>
  <c r="V1861" i="9" s="1"/>
  <c r="V1862" i="9" s="1"/>
  <c r="V1863" i="9" s="1"/>
  <c r="V1864" i="9" s="1"/>
  <c r="V1865" i="9" s="1"/>
  <c r="V1866" i="9" s="1"/>
  <c r="V1867" i="9" s="1"/>
  <c r="V1868" i="9" s="1"/>
  <c r="V1869" i="9" s="1"/>
  <c r="V1870" i="9" s="1"/>
  <c r="V1871" i="9" s="1"/>
  <c r="V1872" i="9" s="1"/>
  <c r="V1873" i="9" s="1"/>
  <c r="V1874" i="9" s="1"/>
  <c r="V1875" i="9" s="1"/>
  <c r="V1876" i="9" s="1"/>
  <c r="V1877" i="9" s="1"/>
  <c r="V1878" i="9" s="1"/>
  <c r="V1879" i="9" s="1"/>
  <c r="V1880" i="9" s="1"/>
  <c r="V1881" i="9" s="1"/>
  <c r="V1882" i="9" s="1"/>
  <c r="V1883" i="9" s="1"/>
  <c r="V1884" i="9" s="1"/>
  <c r="V1885" i="9" s="1"/>
  <c r="V1886" i="9" s="1"/>
  <c r="V1887" i="9" s="1"/>
  <c r="V1888" i="9" s="1"/>
  <c r="V1889" i="9" s="1"/>
  <c r="V1890" i="9" s="1"/>
  <c r="V1891" i="9" s="1"/>
  <c r="V1892" i="9" s="1"/>
  <c r="V1893" i="9" s="1"/>
  <c r="V1894" i="9" s="1"/>
  <c r="V1895" i="9" s="1"/>
  <c r="V1896" i="9" s="1"/>
  <c r="V1897" i="9" s="1"/>
  <c r="V1898" i="9" s="1"/>
  <c r="V1899" i="9" s="1"/>
  <c r="V1900" i="9" s="1"/>
  <c r="V1901" i="9" s="1"/>
  <c r="V1902" i="9" s="1"/>
  <c r="V1903" i="9" s="1"/>
  <c r="V1904" i="9" s="1"/>
  <c r="V1905" i="9" s="1"/>
  <c r="V1906" i="9" s="1"/>
  <c r="V1907" i="9" s="1"/>
  <c r="V1908" i="9" s="1"/>
  <c r="V1909" i="9" s="1"/>
  <c r="V1910" i="9" s="1"/>
  <c r="V1911" i="9" s="1"/>
  <c r="V1912" i="9" s="1"/>
  <c r="V1913" i="9" s="1"/>
  <c r="V1914" i="9" s="1"/>
  <c r="V1915" i="9" s="1"/>
  <c r="V1916" i="9" s="1"/>
  <c r="V1917" i="9" s="1"/>
  <c r="V1918" i="9" s="1"/>
  <c r="V1919" i="9" s="1"/>
  <c r="V1920" i="9" s="1"/>
  <c r="V1921" i="9" s="1"/>
  <c r="V1922" i="9" s="1"/>
  <c r="V1923" i="9" s="1"/>
  <c r="V1924" i="9" s="1"/>
  <c r="V1925" i="9" s="1"/>
  <c r="V1926" i="9" s="1"/>
  <c r="V1927" i="9" s="1"/>
  <c r="V1928" i="9" s="1"/>
  <c r="V1929" i="9" s="1"/>
  <c r="V1930" i="9" s="1"/>
  <c r="V1931" i="9" s="1"/>
  <c r="V1932" i="9" s="1"/>
  <c r="V1933" i="9" s="1"/>
  <c r="V1934" i="9" s="1"/>
  <c r="V1935" i="9" s="1"/>
  <c r="V1936" i="9" s="1"/>
  <c r="V1937" i="9" s="1"/>
  <c r="V1938" i="9" s="1"/>
  <c r="V1939" i="9" s="1"/>
  <c r="V1940" i="9" s="1"/>
  <c r="V1941" i="9" s="1"/>
  <c r="V1942" i="9" s="1"/>
  <c r="V1943" i="9" s="1"/>
  <c r="V1944" i="9" s="1"/>
  <c r="V1945" i="9" s="1"/>
  <c r="V1946" i="9" s="1"/>
  <c r="V1947" i="9" s="1"/>
  <c r="V1948" i="9" s="1"/>
  <c r="V1949" i="9" s="1"/>
  <c r="V1950" i="9" s="1"/>
  <c r="V1951" i="9" s="1"/>
  <c r="V1952" i="9" s="1"/>
  <c r="V1953" i="9" s="1"/>
  <c r="V1954" i="9" s="1"/>
  <c r="V1955" i="9" s="1"/>
  <c r="V1956" i="9" s="1"/>
  <c r="V1957" i="9" s="1"/>
  <c r="V1958" i="9" s="1"/>
  <c r="V1959" i="9" s="1"/>
  <c r="V1960" i="9" s="1"/>
  <c r="V1961" i="9" s="1"/>
  <c r="V1962" i="9" s="1"/>
  <c r="V1963" i="9" s="1"/>
  <c r="V1964" i="9" s="1"/>
  <c r="V1965" i="9" s="1"/>
  <c r="V1966" i="9" s="1"/>
  <c r="V1967" i="9" s="1"/>
  <c r="V1968" i="9" s="1"/>
  <c r="V1969" i="9" s="1"/>
  <c r="V1970" i="9" s="1"/>
  <c r="V1971" i="9" s="1"/>
  <c r="V1972" i="9" s="1"/>
  <c r="V1973" i="9" s="1"/>
  <c r="V1974" i="9" s="1"/>
  <c r="V1975" i="9" s="1"/>
  <c r="V1976" i="9" s="1"/>
  <c r="V1977" i="9" s="1"/>
  <c r="V1978" i="9" s="1"/>
  <c r="V1979" i="9" s="1"/>
  <c r="V1980" i="9" s="1"/>
  <c r="V1981" i="9" s="1"/>
  <c r="V1982" i="9" s="1"/>
  <c r="V1983" i="9" s="1"/>
  <c r="V1984" i="9" s="1"/>
  <c r="V1985" i="9" s="1"/>
  <c r="V1986" i="9" s="1"/>
  <c r="V1987" i="9" s="1"/>
  <c r="V1988" i="9" s="1"/>
  <c r="V1989" i="9" s="1"/>
  <c r="V1990" i="9" s="1"/>
  <c r="V1991" i="9" s="1"/>
  <c r="V1992" i="9" s="1"/>
  <c r="V1993" i="9" s="1"/>
  <c r="V1994" i="9" s="1"/>
  <c r="V1995" i="9" s="1"/>
  <c r="V1996" i="9" s="1"/>
  <c r="V1997" i="9" s="1"/>
  <c r="V1998" i="9" s="1"/>
  <c r="V1999" i="9" s="1"/>
  <c r="V2000" i="9" s="1"/>
  <c r="V2001" i="9" s="1"/>
  <c r="V2002" i="9" s="1"/>
  <c r="V2003" i="9" s="1"/>
  <c r="V2004" i="9" s="1"/>
  <c r="V2005" i="9" s="1"/>
  <c r="V2006" i="9" s="1"/>
  <c r="V2007" i="9" s="1"/>
  <c r="V2008" i="9" s="1"/>
  <c r="V2009" i="9" s="1"/>
  <c r="V2010" i="9" s="1"/>
  <c r="V2011" i="9" s="1"/>
  <c r="V2012" i="9" s="1"/>
  <c r="V2013" i="9" s="1"/>
  <c r="V2014" i="9" s="1"/>
  <c r="V2015" i="9" s="1"/>
  <c r="V2016" i="9" s="1"/>
  <c r="V2017" i="9" s="1"/>
  <c r="V2018" i="9" s="1"/>
  <c r="V2019" i="9" s="1"/>
  <c r="V2020" i="9" s="1"/>
  <c r="V2021" i="9" s="1"/>
  <c r="V2022" i="9" s="1"/>
  <c r="V2023" i="9" s="1"/>
  <c r="V2024" i="9" s="1"/>
  <c r="V2025" i="9" s="1"/>
  <c r="V2026" i="9" s="1"/>
  <c r="V2027" i="9" s="1"/>
  <c r="V2028" i="9" s="1"/>
  <c r="V2029" i="9" s="1"/>
  <c r="V2030" i="9" s="1"/>
  <c r="V2031" i="9" s="1"/>
  <c r="V2032" i="9" s="1"/>
  <c r="V2033" i="9" s="1"/>
  <c r="V2034" i="9" s="1"/>
  <c r="V2035" i="9" s="1"/>
  <c r="V2036" i="9" s="1"/>
  <c r="V2037" i="9" s="1"/>
  <c r="V2038" i="9" s="1"/>
  <c r="V2039" i="9" s="1"/>
  <c r="V2040" i="9" s="1"/>
  <c r="V2041" i="9" s="1"/>
  <c r="V2042" i="9" s="1"/>
  <c r="V2043" i="9" s="1"/>
  <c r="V2044" i="9" s="1"/>
  <c r="V2045" i="9" s="1"/>
  <c r="V2046" i="9" s="1"/>
  <c r="V2047" i="9" s="1"/>
  <c r="V2048" i="9" s="1"/>
  <c r="V2049" i="9" s="1"/>
  <c r="V2050" i="9" s="1"/>
  <c r="V2051" i="9" s="1"/>
  <c r="V2052" i="9" s="1"/>
  <c r="V2053" i="9" s="1"/>
  <c r="V2054" i="9" s="1"/>
  <c r="V2055" i="9" s="1"/>
  <c r="V2056" i="9" s="1"/>
  <c r="V2057" i="9" s="1"/>
  <c r="V2058" i="9" s="1"/>
  <c r="V2059" i="9" s="1"/>
  <c r="V2060" i="9" s="1"/>
  <c r="V2061" i="9" s="1"/>
  <c r="V2062" i="9" s="1"/>
  <c r="V2063" i="9" s="1"/>
  <c r="V2064" i="9" s="1"/>
  <c r="V2065" i="9" s="1"/>
  <c r="V2066" i="9" s="1"/>
  <c r="V2067" i="9" s="1"/>
  <c r="V2068" i="9" s="1"/>
  <c r="V2069" i="9" s="1"/>
  <c r="V2070" i="9" s="1"/>
  <c r="V2071" i="9" s="1"/>
  <c r="V2072" i="9" s="1"/>
  <c r="V2073" i="9" s="1"/>
  <c r="V2074" i="9" s="1"/>
  <c r="V2075" i="9" s="1"/>
  <c r="V2076" i="9" s="1"/>
  <c r="V2077" i="9" s="1"/>
  <c r="V2078" i="9" s="1"/>
  <c r="V2079" i="9" s="1"/>
  <c r="V2080" i="9" s="1"/>
  <c r="V2081" i="9" s="1"/>
  <c r="V2082" i="9" s="1"/>
  <c r="V2083" i="9" s="1"/>
  <c r="V2084" i="9" s="1"/>
  <c r="V2085" i="9" s="1"/>
  <c r="V2086" i="9" s="1"/>
  <c r="V2087" i="9" s="1"/>
  <c r="V2088" i="9" s="1"/>
  <c r="V2089" i="9" s="1"/>
  <c r="V2090" i="9" s="1"/>
  <c r="V2091" i="9" s="1"/>
  <c r="V2092" i="9" s="1"/>
  <c r="V2093" i="9" s="1"/>
  <c r="V2094" i="9" s="1"/>
  <c r="V2095" i="9" s="1"/>
  <c r="V2096" i="9" s="1"/>
  <c r="V2097" i="9" s="1"/>
  <c r="V2098" i="9" s="1"/>
  <c r="V2099" i="9" s="1"/>
  <c r="V2100" i="9" s="1"/>
  <c r="V2101" i="9" s="1"/>
  <c r="V2102" i="9" s="1"/>
  <c r="V2103" i="9" s="1"/>
  <c r="V2104" i="9" s="1"/>
  <c r="V2105" i="9" s="1"/>
  <c r="V2106" i="9" s="1"/>
  <c r="V2107" i="9" s="1"/>
  <c r="V2108" i="9" s="1"/>
  <c r="V2109" i="9" s="1"/>
  <c r="V2110" i="9" s="1"/>
  <c r="V2111" i="9" s="1"/>
  <c r="V2112" i="9" s="1"/>
  <c r="V2113" i="9" s="1"/>
  <c r="V2114" i="9" s="1"/>
  <c r="V2115" i="9" s="1"/>
  <c r="V2116" i="9" s="1"/>
  <c r="V2117" i="9" s="1"/>
  <c r="V2118" i="9" s="1"/>
  <c r="V2119" i="9" s="1"/>
  <c r="V2120" i="9" s="1"/>
  <c r="V2121" i="9" s="1"/>
  <c r="V2122" i="9" s="1"/>
  <c r="V2123" i="9" s="1"/>
  <c r="V2124" i="9" s="1"/>
  <c r="V2125" i="9" s="1"/>
  <c r="V2126" i="9" s="1"/>
  <c r="V2127" i="9" s="1"/>
  <c r="V2128" i="9" s="1"/>
  <c r="V2129" i="9" s="1"/>
  <c r="V2130" i="9" s="1"/>
  <c r="V2131" i="9" s="1"/>
  <c r="V2132" i="9" s="1"/>
  <c r="V2133" i="9" s="1"/>
  <c r="V2134" i="9" s="1"/>
  <c r="V2135" i="9" s="1"/>
  <c r="V2136" i="9" s="1"/>
  <c r="V2137" i="9" s="1"/>
  <c r="V2138" i="9" s="1"/>
  <c r="V2139" i="9" s="1"/>
  <c r="V2140" i="9" s="1"/>
  <c r="V2141" i="9" s="1"/>
  <c r="V2142" i="9" s="1"/>
  <c r="V2143" i="9" s="1"/>
  <c r="V2144" i="9" s="1"/>
  <c r="V2145" i="9" s="1"/>
  <c r="V2146" i="9" s="1"/>
  <c r="V2147" i="9" s="1"/>
  <c r="V2148" i="9" s="1"/>
  <c r="V2149" i="9" s="1"/>
  <c r="V2150" i="9" s="1"/>
  <c r="V2151" i="9" s="1"/>
  <c r="V2152" i="9" s="1"/>
  <c r="V2153" i="9" s="1"/>
  <c r="V2154" i="9" s="1"/>
  <c r="V2155" i="9" s="1"/>
  <c r="V2156" i="9" s="1"/>
  <c r="V2157" i="9" s="1"/>
  <c r="V2158" i="9" s="1"/>
  <c r="V2159" i="9" s="1"/>
  <c r="V2160" i="9" s="1"/>
  <c r="V2161" i="9" s="1"/>
  <c r="V2162" i="9" s="1"/>
  <c r="V2163" i="9" s="1"/>
  <c r="V2164" i="9" s="1"/>
  <c r="V2165" i="9" s="1"/>
  <c r="V2166" i="9" s="1"/>
  <c r="V2167" i="9" s="1"/>
  <c r="V2168" i="9" s="1"/>
  <c r="V2169" i="9" s="1"/>
  <c r="V2170" i="9" s="1"/>
  <c r="V2171" i="9" s="1"/>
  <c r="V2172" i="9" s="1"/>
  <c r="V2173" i="9" s="1"/>
  <c r="V2174" i="9" s="1"/>
  <c r="V2175" i="9" s="1"/>
  <c r="V2176" i="9" s="1"/>
  <c r="V2177" i="9" s="1"/>
  <c r="V2178" i="9" s="1"/>
  <c r="V2179" i="9" s="1"/>
  <c r="V2180" i="9" s="1"/>
  <c r="V2181" i="9" s="1"/>
  <c r="V2182" i="9" s="1"/>
  <c r="V2183" i="9" s="1"/>
  <c r="V2184" i="9" s="1"/>
  <c r="V2185" i="9" s="1"/>
  <c r="V2186" i="9" s="1"/>
  <c r="V2187" i="9" s="1"/>
  <c r="V2188" i="9" s="1"/>
  <c r="V2189" i="9" s="1"/>
  <c r="V2190" i="9" s="1"/>
  <c r="V2191" i="9" s="1"/>
  <c r="V2192" i="9" s="1"/>
  <c r="V2193" i="9" s="1"/>
  <c r="V2194" i="9" s="1"/>
  <c r="V2195" i="9" s="1"/>
  <c r="V2196" i="9" s="1"/>
  <c r="V2197" i="9" s="1"/>
  <c r="V2198" i="9" s="1"/>
  <c r="V2199" i="9" s="1"/>
  <c r="V2200" i="9" s="1"/>
  <c r="V2201" i="9" s="1"/>
  <c r="V2202" i="9" s="1"/>
  <c r="V2203" i="9" s="1"/>
  <c r="V2204" i="9" s="1"/>
  <c r="V2205" i="9" s="1"/>
  <c r="V2206" i="9" s="1"/>
  <c r="V2207" i="9" s="1"/>
  <c r="V2208" i="9" s="1"/>
  <c r="V2209" i="9" s="1"/>
  <c r="V2210" i="9" s="1"/>
  <c r="V2211" i="9" s="1"/>
  <c r="V2212" i="9" s="1"/>
  <c r="V2213" i="9" s="1"/>
  <c r="V2214" i="9" s="1"/>
  <c r="V2215" i="9" s="1"/>
  <c r="V2216" i="9" s="1"/>
  <c r="V2217" i="9" s="1"/>
  <c r="V2218" i="9" s="1"/>
  <c r="V2219" i="9" s="1"/>
  <c r="V2220" i="9" s="1"/>
  <c r="V2221" i="9" s="1"/>
  <c r="V2222" i="9" s="1"/>
  <c r="V2223" i="9" s="1"/>
  <c r="V2224" i="9" s="1"/>
  <c r="V2225" i="9" s="1"/>
  <c r="V2226" i="9" s="1"/>
  <c r="V2227" i="9" s="1"/>
  <c r="V2228" i="9" s="1"/>
  <c r="V2229" i="9" s="1"/>
  <c r="V2230" i="9" s="1"/>
  <c r="V2231" i="9" s="1"/>
  <c r="V2232" i="9" s="1"/>
  <c r="V2233" i="9" s="1"/>
  <c r="V2234" i="9" s="1"/>
  <c r="V2235" i="9" s="1"/>
  <c r="V2236" i="9" s="1"/>
  <c r="V2237" i="9" s="1"/>
  <c r="V2238" i="9" s="1"/>
  <c r="V2239" i="9" s="1"/>
  <c r="V2240" i="9" s="1"/>
  <c r="V2241" i="9" s="1"/>
  <c r="V2242" i="9" s="1"/>
  <c r="V2243" i="9" s="1"/>
  <c r="V2244" i="9" s="1"/>
  <c r="V2245" i="9" s="1"/>
  <c r="V2246" i="9" s="1"/>
  <c r="V2247" i="9" s="1"/>
  <c r="V2248" i="9" s="1"/>
  <c r="V2249" i="9" s="1"/>
  <c r="V2250" i="9" s="1"/>
  <c r="V2251" i="9" s="1"/>
  <c r="V2252" i="9" s="1"/>
  <c r="V2253" i="9" s="1"/>
  <c r="V2254" i="9" s="1"/>
  <c r="V2255" i="9" s="1"/>
  <c r="V2256" i="9" s="1"/>
  <c r="V2257" i="9" s="1"/>
  <c r="V2258" i="9" s="1"/>
  <c r="V2259" i="9" s="1"/>
  <c r="V2260" i="9" s="1"/>
  <c r="V2261" i="9" s="1"/>
  <c r="V2262" i="9" s="1"/>
  <c r="V2263" i="9" s="1"/>
  <c r="V2264" i="9" s="1"/>
  <c r="V2265" i="9" s="1"/>
  <c r="V2266" i="9" s="1"/>
  <c r="V2267" i="9" s="1"/>
  <c r="V2268" i="9" s="1"/>
  <c r="V2269" i="9" s="1"/>
  <c r="V2270" i="9" s="1"/>
  <c r="V2271" i="9" s="1"/>
  <c r="V2272" i="9" s="1"/>
  <c r="V2273" i="9" s="1"/>
  <c r="V2274" i="9" s="1"/>
  <c r="V2275" i="9" s="1"/>
  <c r="V2276" i="9" s="1"/>
  <c r="V2277" i="9" s="1"/>
  <c r="V2278" i="9" s="1"/>
  <c r="V2279" i="9" s="1"/>
  <c r="V2280" i="9" s="1"/>
  <c r="V2281" i="9" s="1"/>
  <c r="V2282" i="9" s="1"/>
  <c r="V2283" i="9" s="1"/>
  <c r="V2284" i="9" s="1"/>
  <c r="V2285" i="9" s="1"/>
  <c r="V2286" i="9" s="1"/>
  <c r="V2287" i="9" s="1"/>
  <c r="V2288" i="9" s="1"/>
  <c r="V2289" i="9" s="1"/>
  <c r="V2290" i="9" s="1"/>
  <c r="V2291" i="9" s="1"/>
  <c r="V2292" i="9" s="1"/>
  <c r="V2293" i="9" s="1"/>
  <c r="V2294" i="9" s="1"/>
  <c r="V2295" i="9" s="1"/>
  <c r="V2296" i="9" s="1"/>
  <c r="V2297" i="9" s="1"/>
  <c r="V2298" i="9" s="1"/>
  <c r="V2299" i="9" s="1"/>
  <c r="V2300" i="9" s="1"/>
  <c r="V2301" i="9" s="1"/>
  <c r="V2302" i="9" s="1"/>
  <c r="V2303" i="9" s="1"/>
  <c r="V2304" i="9" s="1"/>
  <c r="V2305" i="9" s="1"/>
  <c r="V2306" i="9" s="1"/>
  <c r="V2307" i="9" s="1"/>
  <c r="V2308" i="9" s="1"/>
  <c r="V2309" i="9" s="1"/>
  <c r="V2310" i="9" s="1"/>
  <c r="V2311" i="9" s="1"/>
  <c r="V2312" i="9" s="1"/>
  <c r="V2313" i="9" s="1"/>
  <c r="V2314" i="9" s="1"/>
  <c r="V2315" i="9" s="1"/>
  <c r="V2316" i="9" s="1"/>
  <c r="V2317" i="9" s="1"/>
  <c r="V2318" i="9" s="1"/>
  <c r="V2319" i="9" s="1"/>
  <c r="V2320" i="9" s="1"/>
  <c r="V2321" i="9" s="1"/>
  <c r="V2322" i="9" s="1"/>
  <c r="V2323" i="9" s="1"/>
  <c r="V2324" i="9" s="1"/>
  <c r="V2325" i="9" s="1"/>
  <c r="V2326" i="9" s="1"/>
  <c r="V2327" i="9" s="1"/>
  <c r="V2328" i="9" s="1"/>
  <c r="V2329" i="9" s="1"/>
  <c r="V2330" i="9" s="1"/>
  <c r="V2331" i="9" s="1"/>
  <c r="V2332" i="9" s="1"/>
  <c r="V2333" i="9" s="1"/>
  <c r="V2334" i="9" s="1"/>
  <c r="V2335" i="9" s="1"/>
  <c r="V2336" i="9" s="1"/>
  <c r="V2337" i="9" s="1"/>
  <c r="V2338" i="9" s="1"/>
  <c r="V2339" i="9" s="1"/>
  <c r="V2340" i="9" s="1"/>
  <c r="V2341" i="9" s="1"/>
  <c r="V2342" i="9" s="1"/>
  <c r="V2343" i="9" s="1"/>
  <c r="V2344" i="9" s="1"/>
  <c r="V2345" i="9" s="1"/>
  <c r="V2346" i="9" s="1"/>
  <c r="V2347" i="9" s="1"/>
  <c r="V2348" i="9" s="1"/>
  <c r="V2349" i="9" s="1"/>
  <c r="V2350" i="9" s="1"/>
  <c r="V2351" i="9" s="1"/>
  <c r="V2352" i="9" s="1"/>
  <c r="V2353" i="9" s="1"/>
  <c r="V2354" i="9" s="1"/>
  <c r="V2355" i="9" s="1"/>
  <c r="V2356" i="9" s="1"/>
  <c r="V2357" i="9" s="1"/>
  <c r="V2358" i="9" s="1"/>
  <c r="V2359" i="9" s="1"/>
  <c r="V2360" i="9" s="1"/>
  <c r="V2361" i="9" s="1"/>
  <c r="V2362" i="9" s="1"/>
  <c r="V2363" i="9" s="1"/>
  <c r="V2364" i="9" s="1"/>
  <c r="V2365" i="9" s="1"/>
  <c r="V2366" i="9" s="1"/>
  <c r="V2367" i="9" s="1"/>
  <c r="V2368" i="9" s="1"/>
  <c r="V2369" i="9" s="1"/>
  <c r="V2370" i="9" s="1"/>
  <c r="V2371" i="9" s="1"/>
  <c r="V2372" i="9" s="1"/>
  <c r="V2373" i="9" s="1"/>
  <c r="V2374" i="9" s="1"/>
  <c r="V2375" i="9" s="1"/>
  <c r="V2376" i="9" s="1"/>
  <c r="V2377" i="9" s="1"/>
  <c r="V2378" i="9" s="1"/>
  <c r="V2379" i="9" s="1"/>
  <c r="V2380" i="9" s="1"/>
  <c r="V2381" i="9" s="1"/>
  <c r="V2382" i="9" s="1"/>
  <c r="V2383" i="9" s="1"/>
  <c r="V2384" i="9" s="1"/>
  <c r="V2385" i="9" s="1"/>
  <c r="V2386" i="9" s="1"/>
  <c r="V2387" i="9" s="1"/>
  <c r="V2388" i="9" s="1"/>
  <c r="V2389" i="9" s="1"/>
  <c r="V2390" i="9" s="1"/>
  <c r="V2391" i="9" s="1"/>
  <c r="V2392" i="9" s="1"/>
  <c r="V2393" i="9" s="1"/>
  <c r="V2394" i="9" s="1"/>
  <c r="V2395" i="9" s="1"/>
  <c r="V2396" i="9" s="1"/>
  <c r="V2397" i="9" s="1"/>
  <c r="V2398" i="9" s="1"/>
  <c r="V2399" i="9" s="1"/>
  <c r="V2400" i="9" s="1"/>
  <c r="V2401" i="9" s="1"/>
  <c r="V2402" i="9" s="1"/>
  <c r="V2403" i="9" s="1"/>
  <c r="V2404" i="9" s="1"/>
  <c r="V2405" i="9" s="1"/>
  <c r="V2406" i="9" s="1"/>
  <c r="V2407" i="9" s="1"/>
  <c r="V2408" i="9" s="1"/>
  <c r="V2409" i="9" s="1"/>
  <c r="V2410" i="9" s="1"/>
  <c r="V2411" i="9" s="1"/>
  <c r="V2412" i="9" s="1"/>
  <c r="V2413" i="9" s="1"/>
  <c r="V2414" i="9" s="1"/>
  <c r="V2415" i="9" s="1"/>
  <c r="V2416" i="9" s="1"/>
  <c r="V2417" i="9" s="1"/>
  <c r="V2418" i="9" s="1"/>
  <c r="V2419" i="9" s="1"/>
  <c r="V2420" i="9" s="1"/>
  <c r="V2421" i="9" s="1"/>
  <c r="V2422" i="9" s="1"/>
  <c r="V2423" i="9" s="1"/>
  <c r="V2424" i="9" s="1"/>
  <c r="V2425" i="9" s="1"/>
  <c r="V2426" i="9" s="1"/>
  <c r="V2427" i="9" s="1"/>
  <c r="V2428" i="9" s="1"/>
  <c r="V2429" i="9" s="1"/>
  <c r="V2430" i="9" s="1"/>
  <c r="V2431" i="9" s="1"/>
  <c r="V2432" i="9" s="1"/>
  <c r="V2433" i="9" s="1"/>
  <c r="V2434" i="9" s="1"/>
  <c r="V2435" i="9" s="1"/>
  <c r="V2436" i="9" s="1"/>
  <c r="V2437" i="9" s="1"/>
  <c r="V2438" i="9" s="1"/>
  <c r="V2439" i="9" s="1"/>
  <c r="V2440" i="9" s="1"/>
  <c r="V2441" i="9" s="1"/>
  <c r="V2442" i="9" s="1"/>
  <c r="V2443" i="9" s="1"/>
  <c r="V2444" i="9" s="1"/>
  <c r="V2445" i="9" s="1"/>
  <c r="V2446" i="9" s="1"/>
  <c r="V2447" i="9" s="1"/>
  <c r="V2448" i="9" s="1"/>
  <c r="V2449" i="9" s="1"/>
  <c r="V2450" i="9" s="1"/>
  <c r="V2451" i="9" s="1"/>
  <c r="V2452" i="9" s="1"/>
  <c r="V2453" i="9" s="1"/>
  <c r="V2454" i="9" s="1"/>
  <c r="V2455" i="9" s="1"/>
  <c r="V2456" i="9" s="1"/>
  <c r="V2457" i="9" s="1"/>
  <c r="V2458" i="9" s="1"/>
  <c r="V2459" i="9" s="1"/>
  <c r="V2460" i="9" s="1"/>
  <c r="V2461" i="9" s="1"/>
  <c r="V2462" i="9" s="1"/>
  <c r="V2463" i="9" s="1"/>
  <c r="V2464" i="9" s="1"/>
  <c r="V2465" i="9" s="1"/>
  <c r="V2466" i="9" s="1"/>
  <c r="V2467" i="9" s="1"/>
  <c r="V2468" i="9" s="1"/>
  <c r="V2469" i="9" s="1"/>
  <c r="V2470" i="9" s="1"/>
  <c r="V2471" i="9" s="1"/>
  <c r="V2472" i="9" s="1"/>
  <c r="V2473" i="9" s="1"/>
  <c r="V2474" i="9" s="1"/>
  <c r="V2475" i="9" s="1"/>
  <c r="V2476" i="9" s="1"/>
  <c r="V2477" i="9" s="1"/>
  <c r="V2478" i="9" s="1"/>
  <c r="V2479" i="9" s="1"/>
  <c r="V2480" i="9" s="1"/>
  <c r="V2481" i="9" s="1"/>
  <c r="V2482" i="9" s="1"/>
  <c r="V2483" i="9" s="1"/>
  <c r="V2484" i="9" s="1"/>
  <c r="V2485" i="9" s="1"/>
  <c r="V2486" i="9" s="1"/>
  <c r="V2487" i="9" s="1"/>
  <c r="V2488" i="9" s="1"/>
  <c r="V2489" i="9" s="1"/>
  <c r="V2490" i="9" s="1"/>
  <c r="V2491" i="9" s="1"/>
  <c r="V2492" i="9" s="1"/>
  <c r="V2493" i="9" s="1"/>
  <c r="V2494" i="9" s="1"/>
  <c r="V2495" i="9" s="1"/>
  <c r="V2496" i="9" s="1"/>
  <c r="V2497" i="9" s="1"/>
  <c r="V2498" i="9" s="1"/>
  <c r="V2499" i="9" s="1"/>
  <c r="V2500" i="9" s="1"/>
  <c r="V2501" i="9" s="1"/>
  <c r="V2502" i="9" s="1"/>
  <c r="V2503" i="9" s="1"/>
  <c r="V2504" i="9" s="1"/>
  <c r="V2505" i="9" s="1"/>
  <c r="V2506" i="9" s="1"/>
  <c r="V2507" i="9" s="1"/>
  <c r="V2508" i="9" s="1"/>
  <c r="V2509" i="9" s="1"/>
  <c r="V2510" i="9" s="1"/>
  <c r="V2511" i="9" s="1"/>
  <c r="V2512" i="9" s="1"/>
  <c r="V2513" i="9" s="1"/>
  <c r="V2514" i="9" s="1"/>
  <c r="V2515" i="9" s="1"/>
  <c r="V2516" i="9" s="1"/>
  <c r="V2517" i="9" s="1"/>
  <c r="V2518" i="9" s="1"/>
  <c r="V2519" i="9" s="1"/>
  <c r="V2520" i="9" s="1"/>
  <c r="V2521" i="9" s="1"/>
  <c r="V2522" i="9" s="1"/>
  <c r="V2523" i="9" s="1"/>
  <c r="V2524" i="9" s="1"/>
  <c r="V2525" i="9" s="1"/>
  <c r="V2526" i="9" s="1"/>
  <c r="V2527" i="9" s="1"/>
  <c r="V2528" i="9" s="1"/>
  <c r="V2529" i="9" s="1"/>
  <c r="V2530" i="9" s="1"/>
  <c r="V2531" i="9" s="1"/>
  <c r="V2532" i="9" s="1"/>
  <c r="V2533" i="9" s="1"/>
  <c r="V2534" i="9" s="1"/>
  <c r="V2535" i="9" s="1"/>
  <c r="V2536" i="9" s="1"/>
  <c r="V2537" i="9" s="1"/>
  <c r="V2538" i="9" s="1"/>
  <c r="V2539" i="9" s="1"/>
  <c r="V2540" i="9" s="1"/>
  <c r="V2541" i="9" s="1"/>
  <c r="V2542" i="9" s="1"/>
  <c r="V2543" i="9" s="1"/>
  <c r="V2544" i="9" s="1"/>
  <c r="V2545" i="9" s="1"/>
  <c r="V2546" i="9" s="1"/>
  <c r="V2547" i="9" s="1"/>
  <c r="V2548" i="9" s="1"/>
  <c r="V2549" i="9" s="1"/>
  <c r="V2550" i="9" s="1"/>
  <c r="V2551" i="9" s="1"/>
  <c r="V2552" i="9" s="1"/>
  <c r="V2553" i="9" s="1"/>
  <c r="V2554" i="9" s="1"/>
  <c r="V2555" i="9" s="1"/>
  <c r="V2556" i="9" s="1"/>
  <c r="V2557" i="9" s="1"/>
  <c r="V2558" i="9" s="1"/>
  <c r="V2559" i="9" s="1"/>
  <c r="V2560" i="9" s="1"/>
  <c r="V2561" i="9" s="1"/>
  <c r="V2562" i="9" s="1"/>
  <c r="V2563" i="9" s="1"/>
  <c r="V2564" i="9" s="1"/>
  <c r="V2565" i="9" s="1"/>
  <c r="V2566" i="9" s="1"/>
  <c r="V2567" i="9" s="1"/>
  <c r="V2568" i="9" s="1"/>
  <c r="V2569" i="9" s="1"/>
  <c r="V2570" i="9" s="1"/>
  <c r="V2571" i="9" s="1"/>
  <c r="V2572" i="9" s="1"/>
  <c r="V2573" i="9" s="1"/>
  <c r="V2574" i="9" s="1"/>
  <c r="V2575" i="9" s="1"/>
  <c r="V2576" i="9" s="1"/>
  <c r="V2577" i="9" s="1"/>
  <c r="V2578" i="9" s="1"/>
  <c r="V2579" i="9" s="1"/>
  <c r="V2580" i="9" s="1"/>
  <c r="V2581" i="9" s="1"/>
  <c r="V2582" i="9" s="1"/>
  <c r="V2583" i="9" s="1"/>
  <c r="V2584" i="9" s="1"/>
  <c r="V2585" i="9" s="1"/>
  <c r="V2586" i="9" s="1"/>
  <c r="V2587" i="9" s="1"/>
  <c r="V2588" i="9" s="1"/>
  <c r="V2589" i="9" s="1"/>
  <c r="V2590" i="9" s="1"/>
  <c r="V2591" i="9" s="1"/>
  <c r="V2592" i="9" s="1"/>
  <c r="V2593" i="9" s="1"/>
  <c r="V2594" i="9" s="1"/>
  <c r="V2595" i="9" s="1"/>
  <c r="V2596" i="9" s="1"/>
  <c r="V2597" i="9" s="1"/>
  <c r="V2598" i="9" s="1"/>
  <c r="V2599" i="9" s="1"/>
  <c r="V2600" i="9" s="1"/>
  <c r="V2601" i="9" s="1"/>
  <c r="V2602" i="9" s="1"/>
  <c r="V2603" i="9" s="1"/>
  <c r="V2604" i="9" s="1"/>
  <c r="V2605" i="9" s="1"/>
  <c r="V2606" i="9" s="1"/>
  <c r="V2607" i="9" s="1"/>
  <c r="V2608" i="9" s="1"/>
  <c r="V2609" i="9" s="1"/>
  <c r="V2610" i="9" s="1"/>
  <c r="V2611" i="9" s="1"/>
  <c r="V2612" i="9" s="1"/>
  <c r="V2613" i="9" s="1"/>
  <c r="V2614" i="9" s="1"/>
  <c r="V2615" i="9" s="1"/>
  <c r="V2616" i="9" s="1"/>
  <c r="V2617" i="9" s="1"/>
  <c r="V2618" i="9" s="1"/>
  <c r="V2619" i="9" s="1"/>
  <c r="V2620" i="9" s="1"/>
  <c r="V2621" i="9" s="1"/>
  <c r="V2622" i="9" s="1"/>
  <c r="V2623" i="9" s="1"/>
  <c r="V2624" i="9" s="1"/>
  <c r="V2625" i="9" s="1"/>
  <c r="V2626" i="9" s="1"/>
  <c r="V2627" i="9" s="1"/>
  <c r="V2628" i="9" s="1"/>
  <c r="V2629" i="9" s="1"/>
  <c r="V2630" i="9" s="1"/>
  <c r="V2631" i="9" s="1"/>
  <c r="V2632" i="9" s="1"/>
  <c r="V2633" i="9" s="1"/>
  <c r="V2634" i="9" s="1"/>
  <c r="V2635" i="9" s="1"/>
  <c r="V2636" i="9" s="1"/>
  <c r="V2637" i="9" s="1"/>
  <c r="V2638" i="9" s="1"/>
  <c r="V2639" i="9" s="1"/>
  <c r="V2640" i="9" s="1"/>
  <c r="V2641" i="9" s="1"/>
  <c r="V2642" i="9" s="1"/>
  <c r="V2643" i="9" s="1"/>
  <c r="V2644" i="9" s="1"/>
  <c r="V2645" i="9" s="1"/>
  <c r="V2646" i="9" s="1"/>
  <c r="V2647" i="9" s="1"/>
  <c r="V2648" i="9" s="1"/>
  <c r="V2649" i="9" s="1"/>
  <c r="V2650" i="9" s="1"/>
  <c r="V2651" i="9" s="1"/>
  <c r="V2652" i="9" s="1"/>
  <c r="V2653" i="9" s="1"/>
  <c r="V2654" i="9" s="1"/>
  <c r="V2655" i="9" s="1"/>
  <c r="V2656" i="9" s="1"/>
  <c r="V2657" i="9" s="1"/>
  <c r="V2658" i="9" s="1"/>
  <c r="V2659" i="9" s="1"/>
  <c r="V2660" i="9" s="1"/>
  <c r="V2661" i="9" s="1"/>
  <c r="V2662" i="9" s="1"/>
  <c r="V2663" i="9" s="1"/>
  <c r="V2664" i="9" s="1"/>
  <c r="V2665" i="9" s="1"/>
  <c r="V2666" i="9" s="1"/>
  <c r="V2667" i="9" s="1"/>
  <c r="V2668" i="9" s="1"/>
  <c r="V2669" i="9" s="1"/>
  <c r="V2670" i="9" s="1"/>
  <c r="V2671" i="9" s="1"/>
  <c r="V2672" i="9" s="1"/>
  <c r="V2673" i="9" s="1"/>
  <c r="V2674" i="9" s="1"/>
  <c r="V2675" i="9" s="1"/>
  <c r="V2676" i="9" s="1"/>
  <c r="V2677" i="9" s="1"/>
  <c r="V2678" i="9" s="1"/>
  <c r="V2679" i="9" s="1"/>
  <c r="V2680" i="9" s="1"/>
  <c r="V2681" i="9" s="1"/>
  <c r="V2682" i="9" s="1"/>
  <c r="V2683" i="9" s="1"/>
  <c r="V2684" i="9" s="1"/>
  <c r="V2685" i="9" s="1"/>
  <c r="V2686" i="9" s="1"/>
  <c r="V2687" i="9" s="1"/>
  <c r="V2688" i="9" s="1"/>
  <c r="V2689" i="9" s="1"/>
  <c r="V2690" i="9" s="1"/>
  <c r="V2691" i="9" s="1"/>
  <c r="V2692" i="9" s="1"/>
  <c r="V2693" i="9" s="1"/>
  <c r="V2694" i="9" s="1"/>
  <c r="V2695" i="9" s="1"/>
  <c r="V2696" i="9" s="1"/>
  <c r="V2697" i="9" s="1"/>
  <c r="V2698" i="9" s="1"/>
  <c r="V2699" i="9" s="1"/>
  <c r="V2700" i="9" s="1"/>
  <c r="V2701" i="9" s="1"/>
  <c r="V2702" i="9" s="1"/>
  <c r="V2703" i="9" s="1"/>
  <c r="V2704" i="9" s="1"/>
  <c r="V2705" i="9" s="1"/>
  <c r="V2706" i="9" s="1"/>
  <c r="V2707" i="9" s="1"/>
  <c r="V2708" i="9" s="1"/>
  <c r="V2709" i="9" s="1"/>
  <c r="V2710" i="9" s="1"/>
  <c r="V2711" i="9" s="1"/>
  <c r="V2712" i="9" s="1"/>
  <c r="V2713" i="9" s="1"/>
  <c r="V2714" i="9" s="1"/>
  <c r="V2715" i="9" s="1"/>
  <c r="V2716" i="9" s="1"/>
  <c r="V2717" i="9" s="1"/>
  <c r="V2718" i="9" s="1"/>
  <c r="V2719" i="9" s="1"/>
  <c r="V2720" i="9" s="1"/>
  <c r="V2721" i="9" s="1"/>
  <c r="V2722" i="9" s="1"/>
  <c r="V2723" i="9" s="1"/>
  <c r="V2724" i="9" s="1"/>
  <c r="V2725" i="9" s="1"/>
  <c r="V2726" i="9" s="1"/>
  <c r="V2727" i="9" s="1"/>
  <c r="V2728" i="9" s="1"/>
  <c r="V2729" i="9" s="1"/>
  <c r="V2730" i="9" s="1"/>
  <c r="V2731" i="9" s="1"/>
  <c r="V2732" i="9" s="1"/>
  <c r="V2733" i="9" s="1"/>
  <c r="V2734" i="9" s="1"/>
  <c r="V2735" i="9" s="1"/>
  <c r="V2736" i="9" s="1"/>
  <c r="V2737" i="9" s="1"/>
  <c r="V2738" i="9" s="1"/>
  <c r="V2739" i="9" s="1"/>
  <c r="V2740" i="9" s="1"/>
  <c r="V2741" i="9" s="1"/>
  <c r="V2742" i="9" s="1"/>
  <c r="V2743" i="9" s="1"/>
  <c r="V2744" i="9" s="1"/>
  <c r="V2745" i="9" s="1"/>
  <c r="V2746" i="9" s="1"/>
  <c r="V2747" i="9" s="1"/>
  <c r="V2748" i="9" s="1"/>
  <c r="V2749" i="9" s="1"/>
  <c r="V2750" i="9" s="1"/>
  <c r="V2751" i="9" s="1"/>
  <c r="V2752" i="9" s="1"/>
  <c r="V2753" i="9" s="1"/>
  <c r="V2754" i="9" s="1"/>
  <c r="V2755" i="9" s="1"/>
  <c r="V2756" i="9" s="1"/>
  <c r="V2757" i="9" s="1"/>
  <c r="V2758" i="9" s="1"/>
  <c r="V2759" i="9" s="1"/>
  <c r="V2760" i="9" s="1"/>
  <c r="V2761" i="9" s="1"/>
  <c r="V2762" i="9" s="1"/>
  <c r="V2763" i="9" s="1"/>
  <c r="V2764" i="9" s="1"/>
  <c r="V2765" i="9" s="1"/>
  <c r="V2766" i="9" s="1"/>
  <c r="V2767" i="9" s="1"/>
  <c r="V2768" i="9" s="1"/>
  <c r="V2769" i="9" s="1"/>
  <c r="V2770" i="9" s="1"/>
  <c r="V2771" i="9" s="1"/>
  <c r="V2772" i="9" s="1"/>
  <c r="V2773" i="9" s="1"/>
  <c r="V2774" i="9" s="1"/>
  <c r="V2775" i="9" s="1"/>
  <c r="V2776" i="9" s="1"/>
  <c r="V2777" i="9" s="1"/>
  <c r="V2778" i="9" s="1"/>
  <c r="V2779" i="9" s="1"/>
  <c r="V2780" i="9" s="1"/>
  <c r="V2781" i="9" s="1"/>
  <c r="V2782" i="9" s="1"/>
  <c r="V2783" i="9" s="1"/>
  <c r="V2784" i="9" s="1"/>
  <c r="V2785" i="9" s="1"/>
  <c r="V2786" i="9" s="1"/>
  <c r="V2787" i="9" s="1"/>
  <c r="V2788" i="9" s="1"/>
  <c r="V2789" i="9" s="1"/>
  <c r="V2790" i="9" s="1"/>
  <c r="V2791" i="9" s="1"/>
  <c r="V2792" i="9" s="1"/>
  <c r="V2793" i="9" s="1"/>
  <c r="V2794" i="9" s="1"/>
  <c r="V2795" i="9" s="1"/>
  <c r="V2796" i="9" s="1"/>
  <c r="V2797" i="9" s="1"/>
  <c r="V2798" i="9" s="1"/>
  <c r="V2799" i="9" s="1"/>
  <c r="V2800" i="9" s="1"/>
  <c r="V2801" i="9" s="1"/>
  <c r="V2802" i="9" s="1"/>
  <c r="V2803" i="9" s="1"/>
  <c r="V2804" i="9" s="1"/>
  <c r="V2805" i="9" s="1"/>
  <c r="V2806" i="9" s="1"/>
  <c r="V2807" i="9" s="1"/>
  <c r="V2808" i="9" s="1"/>
  <c r="V2809" i="9" s="1"/>
  <c r="V2810" i="9" s="1"/>
  <c r="V2811" i="9" s="1"/>
  <c r="V2812" i="9" s="1"/>
  <c r="V2813" i="9" s="1"/>
  <c r="V2814" i="9" s="1"/>
  <c r="V2815" i="9" s="1"/>
  <c r="V2816" i="9" s="1"/>
  <c r="V2817" i="9" s="1"/>
  <c r="V2818" i="9" s="1"/>
  <c r="V2819" i="9" s="1"/>
  <c r="V2820" i="9" s="1"/>
  <c r="V2821" i="9" s="1"/>
  <c r="V2822" i="9" s="1"/>
  <c r="V2823" i="9" s="1"/>
  <c r="V2824" i="9" s="1"/>
  <c r="V2825" i="9" s="1"/>
  <c r="V2826" i="9" s="1"/>
  <c r="V2827" i="9" s="1"/>
  <c r="V2828" i="9" s="1"/>
  <c r="V2829" i="9" s="1"/>
  <c r="V2830" i="9" s="1"/>
  <c r="V2831" i="9" s="1"/>
  <c r="V2832" i="9" s="1"/>
  <c r="V2833" i="9" s="1"/>
  <c r="V2834" i="9" s="1"/>
  <c r="V2835" i="9" s="1"/>
  <c r="V2836" i="9" s="1"/>
  <c r="V2837" i="9" s="1"/>
  <c r="V2838" i="9" s="1"/>
  <c r="V2839" i="9" s="1"/>
  <c r="V2840" i="9" s="1"/>
  <c r="V2841" i="9" s="1"/>
  <c r="V2842" i="9" s="1"/>
  <c r="V2843" i="9" s="1"/>
  <c r="V2844" i="9" s="1"/>
  <c r="V2845" i="9" s="1"/>
  <c r="V2846" i="9" s="1"/>
  <c r="V2847" i="9" s="1"/>
  <c r="V2848" i="9" s="1"/>
  <c r="V2849" i="9" s="1"/>
  <c r="V2850" i="9" s="1"/>
  <c r="V2851" i="9" s="1"/>
  <c r="V2852" i="9" s="1"/>
  <c r="V2853" i="9" s="1"/>
  <c r="V2854" i="9" s="1"/>
  <c r="V2855" i="9" s="1"/>
  <c r="V2856" i="9" s="1"/>
  <c r="V2857" i="9" s="1"/>
  <c r="V2858" i="9" s="1"/>
  <c r="V2859" i="9" s="1"/>
  <c r="V2860" i="9" s="1"/>
  <c r="V2861" i="9" s="1"/>
  <c r="V2862" i="9" s="1"/>
  <c r="V2863" i="9" s="1"/>
  <c r="V2864" i="9" s="1"/>
  <c r="V2865" i="9" s="1"/>
  <c r="V2866" i="9" s="1"/>
  <c r="V2867" i="9" s="1"/>
  <c r="V2868" i="9" s="1"/>
  <c r="V2869" i="9" s="1"/>
  <c r="V2870" i="9" s="1"/>
  <c r="V2871" i="9" s="1"/>
  <c r="V2872" i="9" s="1"/>
  <c r="V2873" i="9" s="1"/>
  <c r="V2874" i="9" s="1"/>
  <c r="V2875" i="9" s="1"/>
  <c r="V2876" i="9" s="1"/>
  <c r="V2877" i="9" s="1"/>
  <c r="V2878" i="9" s="1"/>
  <c r="V2879" i="9" s="1"/>
  <c r="V2880" i="9" s="1"/>
  <c r="V2881" i="9" s="1"/>
  <c r="V2882" i="9" s="1"/>
  <c r="V2883" i="9" s="1"/>
  <c r="V2884" i="9" s="1"/>
  <c r="V2885" i="9" s="1"/>
  <c r="V2886" i="9" s="1"/>
  <c r="V2887" i="9" s="1"/>
  <c r="V2888" i="9" s="1"/>
  <c r="V2889" i="9" s="1"/>
  <c r="V2890" i="9" s="1"/>
  <c r="V2891" i="9" s="1"/>
  <c r="V2892" i="9" s="1"/>
  <c r="V2893" i="9" s="1"/>
  <c r="V2894" i="9" s="1"/>
  <c r="V2895" i="9" s="1"/>
  <c r="V2896" i="9" s="1"/>
  <c r="V2897" i="9" s="1"/>
  <c r="V2898" i="9" s="1"/>
  <c r="V2899" i="9" s="1"/>
  <c r="V2900" i="9" s="1"/>
  <c r="V2901" i="9" s="1"/>
  <c r="V2902" i="9" s="1"/>
  <c r="V2903" i="9" s="1"/>
  <c r="V2904" i="9" s="1"/>
  <c r="V2905" i="9" s="1"/>
  <c r="V2906" i="9" s="1"/>
  <c r="V2907" i="9" s="1"/>
  <c r="V2908" i="9" s="1"/>
  <c r="V2909" i="9" s="1"/>
  <c r="V2910" i="9" s="1"/>
  <c r="V2911" i="9" s="1"/>
  <c r="V2912" i="9" s="1"/>
  <c r="V2913" i="9" s="1"/>
  <c r="V2914" i="9" s="1"/>
  <c r="V2915" i="9" s="1"/>
  <c r="V2916" i="9" s="1"/>
  <c r="V2917" i="9" s="1"/>
  <c r="V2918" i="9" s="1"/>
  <c r="V2919" i="9" s="1"/>
  <c r="V2920" i="9" s="1"/>
  <c r="V2921" i="9" s="1"/>
  <c r="V2922" i="9" s="1"/>
  <c r="V2923" i="9" s="1"/>
  <c r="V2924" i="9" s="1"/>
  <c r="V2925" i="9" s="1"/>
  <c r="V2926" i="9" s="1"/>
  <c r="V2927" i="9" s="1"/>
  <c r="V2928" i="9" s="1"/>
  <c r="V2929" i="9" s="1"/>
  <c r="V2930" i="9" s="1"/>
  <c r="V2931" i="9" s="1"/>
  <c r="V2932" i="9" s="1"/>
  <c r="V2933" i="9" s="1"/>
  <c r="V2934" i="9" s="1"/>
  <c r="V2935" i="9" s="1"/>
  <c r="V2936" i="9" s="1"/>
  <c r="V2937" i="9" s="1"/>
  <c r="V2938" i="9" s="1"/>
  <c r="V2939" i="9" s="1"/>
  <c r="V2940" i="9" s="1"/>
  <c r="V2941" i="9" s="1"/>
  <c r="V2942" i="9" s="1"/>
  <c r="V2943" i="9" s="1"/>
  <c r="V2944" i="9" s="1"/>
  <c r="V2945" i="9" s="1"/>
  <c r="V2946" i="9" s="1"/>
  <c r="V2947" i="9" s="1"/>
  <c r="V2948" i="9" s="1"/>
  <c r="V2949" i="9" s="1"/>
  <c r="V2950" i="9" s="1"/>
  <c r="V2951" i="9" s="1"/>
  <c r="V2952" i="9" s="1"/>
  <c r="V2953" i="9" s="1"/>
  <c r="V2954" i="9" s="1"/>
  <c r="V2955" i="9" s="1"/>
  <c r="V2956" i="9" s="1"/>
  <c r="V2957" i="9" s="1"/>
  <c r="V2958" i="9" s="1"/>
  <c r="V2959" i="9" s="1"/>
  <c r="V2960" i="9" s="1"/>
  <c r="V2961" i="9" s="1"/>
  <c r="V2962" i="9" s="1"/>
  <c r="V2963" i="9" s="1"/>
  <c r="V2964" i="9" s="1"/>
  <c r="V2965" i="9" s="1"/>
  <c r="V2966" i="9" s="1"/>
  <c r="V2967" i="9" s="1"/>
  <c r="V2968" i="9" s="1"/>
  <c r="V2969" i="9" s="1"/>
  <c r="V2970" i="9" s="1"/>
  <c r="V2971" i="9" s="1"/>
  <c r="V2972" i="9" s="1"/>
  <c r="V2973" i="9" s="1"/>
  <c r="V2974" i="9" s="1"/>
  <c r="V2975" i="9" s="1"/>
  <c r="V2976" i="9" s="1"/>
  <c r="V2977" i="9" s="1"/>
  <c r="V2978" i="9" s="1"/>
  <c r="V2979" i="9" s="1"/>
  <c r="V2980" i="9" s="1"/>
  <c r="V2981" i="9" s="1"/>
  <c r="V2982" i="9" s="1"/>
  <c r="V2983" i="9" s="1"/>
  <c r="V2984" i="9" s="1"/>
  <c r="V2985" i="9" s="1"/>
  <c r="V2986" i="9" s="1"/>
  <c r="V2987" i="9" s="1"/>
  <c r="V2988" i="9" s="1"/>
  <c r="V2989" i="9" s="1"/>
  <c r="V2990" i="9" s="1"/>
  <c r="V2991" i="9" s="1"/>
  <c r="V2992" i="9" s="1"/>
  <c r="V2993" i="9" s="1"/>
  <c r="V2994" i="9" s="1"/>
  <c r="V2995" i="9" s="1"/>
  <c r="V2996" i="9" s="1"/>
  <c r="V2997" i="9" s="1"/>
  <c r="V2998" i="9" s="1"/>
  <c r="V2999" i="9" s="1"/>
  <c r="V3000" i="9" s="1"/>
  <c r="V3001" i="9" s="1"/>
  <c r="V3002" i="9" s="1"/>
  <c r="V3003" i="9" s="1"/>
  <c r="V3004" i="9" s="1"/>
  <c r="V3005" i="9" s="1"/>
  <c r="V3006" i="9" s="1"/>
  <c r="V3007" i="9" s="1"/>
  <c r="V3008" i="9" s="1"/>
  <c r="V3009" i="9" s="1"/>
  <c r="V3010" i="9" s="1"/>
  <c r="V3011" i="9" s="1"/>
  <c r="V3012" i="9" s="1"/>
  <c r="V3013" i="9" s="1"/>
  <c r="V3014" i="9" s="1"/>
  <c r="V3015" i="9" s="1"/>
  <c r="V3016" i="9" s="1"/>
  <c r="V3017" i="9" s="1"/>
  <c r="V3018" i="9" s="1"/>
  <c r="V3019" i="9" s="1"/>
  <c r="V3020" i="9" s="1"/>
  <c r="V3021" i="9" s="1"/>
  <c r="V3022" i="9" s="1"/>
  <c r="V3023" i="9" s="1"/>
  <c r="V3024" i="9" s="1"/>
  <c r="V3025" i="9" s="1"/>
  <c r="V3026" i="9" s="1"/>
  <c r="V3027" i="9" s="1"/>
  <c r="V3028" i="9" s="1"/>
  <c r="V3029" i="9" s="1"/>
  <c r="V3030" i="9" s="1"/>
  <c r="V3031" i="9" s="1"/>
  <c r="V3032" i="9" s="1"/>
  <c r="V3033" i="9" s="1"/>
  <c r="V3034" i="9" s="1"/>
  <c r="V3035" i="9" s="1"/>
  <c r="V3036" i="9" s="1"/>
  <c r="V3037" i="9" s="1"/>
  <c r="V3038" i="9" s="1"/>
  <c r="V3039" i="9" s="1"/>
  <c r="V3040" i="9" s="1"/>
  <c r="V3041" i="9" s="1"/>
  <c r="V3042" i="9" s="1"/>
  <c r="V3043" i="9" s="1"/>
  <c r="V3044" i="9" s="1"/>
  <c r="V3045" i="9" s="1"/>
  <c r="V3046" i="9" s="1"/>
  <c r="V3047" i="9" s="1"/>
  <c r="V3048" i="9" s="1"/>
  <c r="V3049" i="9" s="1"/>
  <c r="V3050" i="9" s="1"/>
  <c r="V3051" i="9" s="1"/>
  <c r="V3052" i="9" s="1"/>
  <c r="V3053" i="9" s="1"/>
  <c r="V3054" i="9" s="1"/>
  <c r="V3055" i="9" s="1"/>
  <c r="V3056" i="9" s="1"/>
  <c r="V3057" i="9" s="1"/>
  <c r="V3058" i="9" s="1"/>
  <c r="V3059" i="9" s="1"/>
  <c r="V3060" i="9" s="1"/>
  <c r="V3061" i="9" s="1"/>
  <c r="V3062" i="9" s="1"/>
  <c r="V3063" i="9" s="1"/>
  <c r="V3064" i="9" s="1"/>
  <c r="V3065" i="9" s="1"/>
  <c r="V3066" i="9" s="1"/>
  <c r="V3067" i="9" s="1"/>
  <c r="V3068" i="9" s="1"/>
  <c r="V3069" i="9" s="1"/>
  <c r="V3070" i="9" s="1"/>
  <c r="V3071" i="9" s="1"/>
  <c r="V3072" i="9" s="1"/>
  <c r="V3073" i="9" s="1"/>
  <c r="V3074" i="9" s="1"/>
  <c r="V3075" i="9" s="1"/>
  <c r="V3076" i="9" s="1"/>
  <c r="V3077" i="9" s="1"/>
  <c r="V3078" i="9" s="1"/>
  <c r="V3079" i="9" s="1"/>
  <c r="V3080" i="9" s="1"/>
  <c r="V3081" i="9" s="1"/>
  <c r="V3082" i="9" s="1"/>
  <c r="V3083" i="9" s="1"/>
  <c r="V3084" i="9" s="1"/>
  <c r="V3085" i="9" s="1"/>
  <c r="V3086" i="9" s="1"/>
  <c r="V3087" i="9" s="1"/>
  <c r="V3088" i="9" s="1"/>
  <c r="V3089" i="9" s="1"/>
  <c r="V3090" i="9" s="1"/>
  <c r="V3091" i="9" s="1"/>
  <c r="V3092" i="9" s="1"/>
  <c r="V3093" i="9" s="1"/>
  <c r="V3094" i="9" s="1"/>
  <c r="V3095" i="9" s="1"/>
  <c r="V3096" i="9" s="1"/>
  <c r="V3097" i="9" s="1"/>
  <c r="V3098" i="9" s="1"/>
  <c r="V3099" i="9" s="1"/>
  <c r="V3100" i="9" s="1"/>
  <c r="V3101" i="9" s="1"/>
  <c r="V3102" i="9" s="1"/>
  <c r="V3103" i="9" s="1"/>
  <c r="V3104" i="9" s="1"/>
  <c r="V3105" i="9" s="1"/>
  <c r="V3106" i="9" s="1"/>
  <c r="V3107" i="9" s="1"/>
  <c r="V3108" i="9" s="1"/>
  <c r="V3109" i="9" s="1"/>
  <c r="V3110" i="9" s="1"/>
  <c r="V3111" i="9" s="1"/>
  <c r="V3112" i="9" s="1"/>
  <c r="V3113" i="9" s="1"/>
  <c r="V3114" i="9" s="1"/>
  <c r="V3115" i="9" s="1"/>
  <c r="V3116" i="9" s="1"/>
  <c r="V3117" i="9" s="1"/>
  <c r="V3118" i="9" s="1"/>
  <c r="V3119" i="9" s="1"/>
  <c r="V3120" i="9" s="1"/>
  <c r="V3121" i="9" s="1"/>
  <c r="V3122" i="9" s="1"/>
  <c r="V3123" i="9" s="1"/>
  <c r="V3124" i="9" s="1"/>
  <c r="V3125" i="9" s="1"/>
  <c r="V3126" i="9" s="1"/>
  <c r="V3127" i="9" s="1"/>
  <c r="V3128" i="9" s="1"/>
  <c r="V3129" i="9" s="1"/>
  <c r="V3130" i="9" s="1"/>
  <c r="V3131" i="9" s="1"/>
  <c r="V3132" i="9" s="1"/>
  <c r="V3133" i="9" s="1"/>
  <c r="V3134" i="9" s="1"/>
  <c r="V3135" i="9" s="1"/>
  <c r="V3136" i="9" s="1"/>
  <c r="V3137" i="9" s="1"/>
  <c r="V3138" i="9" s="1"/>
  <c r="V3139" i="9" s="1"/>
  <c r="V3140" i="9" s="1"/>
  <c r="V3141" i="9" s="1"/>
  <c r="V3142" i="9" s="1"/>
  <c r="V3143" i="9" s="1"/>
  <c r="V3144" i="9" s="1"/>
  <c r="V3145" i="9" s="1"/>
  <c r="V3146" i="9" s="1"/>
  <c r="V3147" i="9" s="1"/>
  <c r="V3148" i="9" s="1"/>
  <c r="V3149" i="9" s="1"/>
  <c r="V3150" i="9" s="1"/>
  <c r="V3151" i="9" s="1"/>
  <c r="V3152" i="9" s="1"/>
  <c r="V3153" i="9" s="1"/>
  <c r="V3154" i="9" s="1"/>
  <c r="V3155" i="9" s="1"/>
  <c r="V3156" i="9" s="1"/>
  <c r="V3157" i="9" s="1"/>
  <c r="V3158" i="9" s="1"/>
  <c r="V3159" i="9" s="1"/>
  <c r="V3160" i="9" s="1"/>
  <c r="V3161" i="9" s="1"/>
  <c r="V3162" i="9" s="1"/>
  <c r="V3163" i="9" s="1"/>
  <c r="V3164" i="9" s="1"/>
  <c r="V3165" i="9" s="1"/>
  <c r="V3166" i="9" s="1"/>
  <c r="V3167" i="9" s="1"/>
  <c r="V3168" i="9" s="1"/>
  <c r="V3169" i="9" s="1"/>
  <c r="V3170" i="9" s="1"/>
  <c r="V3171" i="9" s="1"/>
  <c r="V3172" i="9" s="1"/>
  <c r="V3173" i="9" s="1"/>
  <c r="V3174" i="9" s="1"/>
  <c r="V3175" i="9" s="1"/>
  <c r="V3176" i="9" s="1"/>
  <c r="V3177" i="9" s="1"/>
  <c r="V3178" i="9" s="1"/>
  <c r="V3179" i="9" s="1"/>
  <c r="V3180" i="9" s="1"/>
  <c r="V3181" i="9" s="1"/>
  <c r="V3182" i="9" s="1"/>
  <c r="V3183" i="9" s="1"/>
  <c r="V3184" i="9" s="1"/>
  <c r="V3185" i="9" s="1"/>
  <c r="V3186" i="9" s="1"/>
  <c r="V3187" i="9" s="1"/>
  <c r="V3188" i="9" s="1"/>
  <c r="V3189" i="9" s="1"/>
  <c r="V3190" i="9" s="1"/>
  <c r="V3191" i="9" s="1"/>
  <c r="V3192" i="9" s="1"/>
  <c r="V3193" i="9" s="1"/>
  <c r="V3194" i="9" s="1"/>
  <c r="V3195" i="9" s="1"/>
  <c r="V3196" i="9" s="1"/>
  <c r="V3197" i="9" s="1"/>
  <c r="V3198" i="9" s="1"/>
  <c r="V3199" i="9" s="1"/>
  <c r="V3200" i="9" s="1"/>
  <c r="V3201" i="9" s="1"/>
  <c r="V3202" i="9" s="1"/>
  <c r="V3203" i="9" s="1"/>
  <c r="V3204" i="9" s="1"/>
  <c r="V3205" i="9" s="1"/>
  <c r="V3206" i="9" s="1"/>
  <c r="V3207" i="9" s="1"/>
  <c r="V3208" i="9" s="1"/>
  <c r="V3209" i="9" s="1"/>
  <c r="V3210" i="9" s="1"/>
  <c r="V3211" i="9" s="1"/>
  <c r="V3212" i="9" s="1"/>
  <c r="V3213" i="9" s="1"/>
  <c r="V3214" i="9" s="1"/>
  <c r="V3215" i="9" s="1"/>
  <c r="V3216" i="9" s="1"/>
  <c r="V3217" i="9" s="1"/>
  <c r="V3218" i="9" s="1"/>
  <c r="V3219" i="9" s="1"/>
  <c r="V3220" i="9" s="1"/>
  <c r="V3221" i="9" s="1"/>
  <c r="V3222" i="9" s="1"/>
  <c r="V3223" i="9" s="1"/>
  <c r="V3224" i="9" s="1"/>
  <c r="V3225" i="9" s="1"/>
  <c r="V3226" i="9" s="1"/>
  <c r="V3227" i="9" s="1"/>
  <c r="V3228" i="9" s="1"/>
  <c r="V3229" i="9" s="1"/>
  <c r="V3230" i="9" s="1"/>
  <c r="V3231" i="9" s="1"/>
  <c r="V3232" i="9" s="1"/>
  <c r="V3233" i="9" s="1"/>
  <c r="V3234" i="9" s="1"/>
  <c r="V3235" i="9" s="1"/>
  <c r="V3236" i="9" s="1"/>
  <c r="V3237" i="9" s="1"/>
  <c r="V3238" i="9" s="1"/>
  <c r="V3239" i="9" s="1"/>
  <c r="V3240" i="9" s="1"/>
  <c r="V3241" i="9" s="1"/>
  <c r="V3242" i="9" s="1"/>
  <c r="V3243" i="9" s="1"/>
  <c r="V3244" i="9" s="1"/>
  <c r="V3245" i="9" s="1"/>
  <c r="V3246" i="9" s="1"/>
  <c r="V3247" i="9" s="1"/>
  <c r="V3248" i="9" s="1"/>
  <c r="V3249" i="9" s="1"/>
  <c r="V3250" i="9" s="1"/>
  <c r="V3251" i="9" s="1"/>
  <c r="V3252" i="9" s="1"/>
  <c r="V3253" i="9" s="1"/>
  <c r="V3254" i="9" s="1"/>
  <c r="V3255" i="9" s="1"/>
  <c r="V3256" i="9" s="1"/>
  <c r="V3257" i="9" s="1"/>
  <c r="V3258" i="9" s="1"/>
  <c r="V3259" i="9" s="1"/>
  <c r="V3260" i="9" s="1"/>
  <c r="V3261" i="9" s="1"/>
  <c r="V3262" i="9" s="1"/>
  <c r="V3263" i="9" s="1"/>
  <c r="V3264" i="9" s="1"/>
  <c r="V3265" i="9" s="1"/>
  <c r="V3266" i="9" s="1"/>
  <c r="V3267" i="9" s="1"/>
  <c r="V3268" i="9" s="1"/>
  <c r="V3269" i="9" s="1"/>
  <c r="V3270" i="9" s="1"/>
  <c r="V3271" i="9" s="1"/>
  <c r="V3272" i="9" s="1"/>
  <c r="V3273" i="9" s="1"/>
  <c r="V3274" i="9" s="1"/>
  <c r="V3275" i="9" s="1"/>
  <c r="V3276" i="9" s="1"/>
  <c r="V3277" i="9" s="1"/>
  <c r="V3278" i="9" s="1"/>
  <c r="V3279" i="9" s="1"/>
  <c r="V3280" i="9" s="1"/>
  <c r="V3281" i="9" s="1"/>
  <c r="V3282" i="9" s="1"/>
  <c r="V3283" i="9" s="1"/>
  <c r="V3284" i="9" s="1"/>
  <c r="V3285" i="9" s="1"/>
  <c r="V3286" i="9" s="1"/>
  <c r="V3287" i="9" s="1"/>
  <c r="V3288" i="9" s="1"/>
  <c r="V3289" i="9" s="1"/>
  <c r="V3290" i="9" s="1"/>
  <c r="V3291" i="9" s="1"/>
  <c r="V3292" i="9" s="1"/>
  <c r="V3293" i="9" s="1"/>
  <c r="V3294" i="9" s="1"/>
  <c r="V3295" i="9" s="1"/>
  <c r="V3296" i="9" s="1"/>
  <c r="V3297" i="9" s="1"/>
  <c r="V3298" i="9" s="1"/>
  <c r="V3299" i="9" s="1"/>
  <c r="V3300" i="9" s="1"/>
  <c r="V3301" i="9" s="1"/>
  <c r="V3302" i="9" s="1"/>
  <c r="V3303" i="9" s="1"/>
  <c r="V3304" i="9" s="1"/>
  <c r="V3305" i="9" s="1"/>
  <c r="V3306" i="9" s="1"/>
  <c r="V3307" i="9" s="1"/>
  <c r="V3308" i="9" s="1"/>
  <c r="V3309" i="9" s="1"/>
  <c r="V3310" i="9" s="1"/>
  <c r="V3311" i="9" s="1"/>
  <c r="V3312" i="9" s="1"/>
  <c r="V3313" i="9" s="1"/>
  <c r="V3314" i="9" s="1"/>
  <c r="V3315" i="9" s="1"/>
  <c r="V3316" i="9" s="1"/>
  <c r="V3317" i="9" s="1"/>
  <c r="V3318" i="9" s="1"/>
  <c r="V3319" i="9" s="1"/>
  <c r="V3320" i="9" s="1"/>
  <c r="V3321" i="9" s="1"/>
  <c r="V3322" i="9" s="1"/>
  <c r="V3323" i="9" s="1"/>
  <c r="V3324" i="9" s="1"/>
  <c r="V3325" i="9" s="1"/>
  <c r="V3326" i="9" s="1"/>
  <c r="V3327" i="9" s="1"/>
  <c r="V3328" i="9" s="1"/>
  <c r="V3329" i="9" s="1"/>
  <c r="V3330" i="9" s="1"/>
  <c r="V3331" i="9" s="1"/>
  <c r="V3332" i="9" s="1"/>
  <c r="V3333" i="9" s="1"/>
  <c r="V3334" i="9" s="1"/>
  <c r="V3335" i="9" s="1"/>
  <c r="V3336" i="9" s="1"/>
  <c r="V3337" i="9" s="1"/>
  <c r="V3338" i="9" s="1"/>
  <c r="V3339" i="9" s="1"/>
  <c r="V3340" i="9" s="1"/>
  <c r="V3341" i="9" s="1"/>
  <c r="V3342" i="9" s="1"/>
  <c r="V3343" i="9" s="1"/>
  <c r="V3344" i="9" s="1"/>
  <c r="V3345" i="9" s="1"/>
  <c r="V3346" i="9" s="1"/>
  <c r="V3347" i="9" s="1"/>
  <c r="V3348" i="9" s="1"/>
  <c r="V3349" i="9" s="1"/>
  <c r="V3350" i="9" s="1"/>
  <c r="V3351" i="9" s="1"/>
  <c r="V3352" i="9" s="1"/>
  <c r="V3353" i="9" s="1"/>
  <c r="V3354" i="9" s="1"/>
  <c r="V3355" i="9" s="1"/>
  <c r="V3356" i="9" s="1"/>
  <c r="V3357" i="9" s="1"/>
  <c r="V3358" i="9" s="1"/>
  <c r="V3359" i="9" s="1"/>
  <c r="V3360" i="9" s="1"/>
  <c r="V3361" i="9" s="1"/>
  <c r="V3362" i="9" s="1"/>
  <c r="V3363" i="9" s="1"/>
  <c r="V3364" i="9" s="1"/>
  <c r="V3365" i="9" s="1"/>
  <c r="V3366" i="9" s="1"/>
  <c r="V3367" i="9" s="1"/>
  <c r="V3368" i="9" s="1"/>
  <c r="V3369" i="9" s="1"/>
  <c r="V3370" i="9" s="1"/>
  <c r="V3371" i="9" s="1"/>
  <c r="V3372" i="9" s="1"/>
  <c r="V3373" i="9" s="1"/>
  <c r="V3374" i="9" s="1"/>
  <c r="V3375" i="9" s="1"/>
  <c r="V3376" i="9" s="1"/>
  <c r="V3377" i="9" s="1"/>
  <c r="V3378" i="9" s="1"/>
  <c r="V3379" i="9" s="1"/>
  <c r="V3380" i="9" s="1"/>
  <c r="V3381" i="9" s="1"/>
  <c r="V3382" i="9" s="1"/>
  <c r="V3383" i="9" s="1"/>
  <c r="V3384" i="9" s="1"/>
  <c r="V3385" i="9" s="1"/>
  <c r="V3386" i="9" s="1"/>
  <c r="V3387" i="9" s="1"/>
  <c r="V3388" i="9" s="1"/>
  <c r="V3389" i="9" s="1"/>
  <c r="V3390" i="9" s="1"/>
  <c r="V3391" i="9" s="1"/>
  <c r="V3392" i="9" s="1"/>
  <c r="V3393" i="9" s="1"/>
  <c r="V3394" i="9" s="1"/>
  <c r="V3395" i="9" s="1"/>
  <c r="V3396" i="9" s="1"/>
  <c r="V3397" i="9" s="1"/>
  <c r="V3398" i="9" s="1"/>
  <c r="V3399" i="9" s="1"/>
  <c r="V3400" i="9" s="1"/>
  <c r="V3401" i="9" s="1"/>
  <c r="V3402" i="9" s="1"/>
  <c r="V3403" i="9" s="1"/>
  <c r="V3404" i="9" s="1"/>
  <c r="V3405" i="9" s="1"/>
  <c r="V3406" i="9" s="1"/>
  <c r="V3407" i="9" s="1"/>
  <c r="V3408" i="9" s="1"/>
  <c r="V3409" i="9" s="1"/>
  <c r="V3410" i="9" s="1"/>
  <c r="V3411" i="9" s="1"/>
  <c r="V3412" i="9" s="1"/>
  <c r="V3413" i="9" s="1"/>
  <c r="V3414" i="9" s="1"/>
  <c r="V3415" i="9" s="1"/>
  <c r="V3416" i="9" s="1"/>
  <c r="V3417" i="9" s="1"/>
  <c r="V3418" i="9" s="1"/>
  <c r="V3419" i="9" s="1"/>
  <c r="V3420" i="9" s="1"/>
  <c r="V3421" i="9" s="1"/>
  <c r="V3422" i="9" s="1"/>
  <c r="V3423" i="9" s="1"/>
  <c r="V3424" i="9" s="1"/>
  <c r="V3425" i="9" s="1"/>
  <c r="V3426" i="9" s="1"/>
  <c r="V3427" i="9" s="1"/>
  <c r="V3428" i="9" s="1"/>
  <c r="V3429" i="9" s="1"/>
  <c r="V3430" i="9" s="1"/>
  <c r="V3431" i="9" s="1"/>
  <c r="V3432" i="9" s="1"/>
  <c r="V3433" i="9" s="1"/>
  <c r="V3434" i="9" s="1"/>
  <c r="V3435" i="9" s="1"/>
  <c r="V3436" i="9" s="1"/>
  <c r="V3437" i="9" s="1"/>
  <c r="V3438" i="9" s="1"/>
  <c r="V3439" i="9" s="1"/>
  <c r="V3440" i="9" s="1"/>
  <c r="V3441" i="9" s="1"/>
  <c r="V3442" i="9" s="1"/>
  <c r="V3443" i="9" s="1"/>
  <c r="V3444" i="9" s="1"/>
  <c r="V3445" i="9" s="1"/>
  <c r="V3446" i="9" s="1"/>
  <c r="V3447" i="9" s="1"/>
  <c r="V3448" i="9" s="1"/>
  <c r="V3449" i="9" s="1"/>
  <c r="V3450" i="9" s="1"/>
  <c r="V3451" i="9" s="1"/>
  <c r="V3452" i="9" s="1"/>
  <c r="V3453" i="9" s="1"/>
  <c r="V3454" i="9" s="1"/>
  <c r="V3455" i="9" s="1"/>
  <c r="V3456" i="9" s="1"/>
  <c r="V3457" i="9" s="1"/>
  <c r="V3458" i="9" s="1"/>
  <c r="V3459" i="9" s="1"/>
  <c r="V3460" i="9" s="1"/>
  <c r="V3461" i="9" s="1"/>
  <c r="V3462" i="9" s="1"/>
  <c r="V3463" i="9" s="1"/>
  <c r="V3464" i="9" s="1"/>
  <c r="V3465" i="9" s="1"/>
  <c r="V3466" i="9" s="1"/>
  <c r="V3467" i="9" s="1"/>
  <c r="V3468" i="9" s="1"/>
  <c r="V3469" i="9" s="1"/>
  <c r="V3470" i="9" s="1"/>
  <c r="V3471" i="9" s="1"/>
  <c r="V3472" i="9" s="1"/>
  <c r="V3473" i="9" s="1"/>
  <c r="V3474" i="9" s="1"/>
  <c r="V3475" i="9" s="1"/>
  <c r="V3476" i="9" s="1"/>
  <c r="V3477" i="9" s="1"/>
  <c r="V3478" i="9" s="1"/>
  <c r="V3479" i="9" s="1"/>
  <c r="V3480" i="9" s="1"/>
  <c r="V3481" i="9" s="1"/>
  <c r="V3482" i="9" s="1"/>
  <c r="V3483" i="9" s="1"/>
  <c r="V3484" i="9" s="1"/>
  <c r="V3485" i="9" s="1"/>
  <c r="V3486" i="9" s="1"/>
  <c r="V3487" i="9" s="1"/>
  <c r="V3488" i="9" s="1"/>
  <c r="V3489" i="9" s="1"/>
  <c r="V3490" i="9" s="1"/>
  <c r="V3491" i="9" s="1"/>
  <c r="V3492" i="9" s="1"/>
  <c r="V3493" i="9" s="1"/>
  <c r="V3494" i="9" s="1"/>
  <c r="V3495" i="9" s="1"/>
  <c r="V3496" i="9" s="1"/>
  <c r="V3497" i="9" s="1"/>
  <c r="V3498" i="9" s="1"/>
  <c r="V3499" i="9" s="1"/>
  <c r="V3500" i="9" s="1"/>
  <c r="V3501" i="9" s="1"/>
  <c r="V3502" i="9" s="1"/>
  <c r="V3503" i="9" s="1"/>
  <c r="V3504" i="9" s="1"/>
  <c r="V3505" i="9" s="1"/>
  <c r="V3506" i="9" s="1"/>
  <c r="V3507" i="9" s="1"/>
  <c r="V3508" i="9" s="1"/>
  <c r="V3509" i="9" s="1"/>
  <c r="V3510" i="9" s="1"/>
  <c r="V3511" i="9" s="1"/>
  <c r="V3512" i="9" s="1"/>
  <c r="V3513" i="9" s="1"/>
  <c r="V3514" i="9" s="1"/>
  <c r="V3515" i="9" s="1"/>
  <c r="V3516" i="9" s="1"/>
  <c r="V3517" i="9" s="1"/>
  <c r="V3518" i="9" s="1"/>
  <c r="V3519" i="9" s="1"/>
  <c r="V3520" i="9" s="1"/>
  <c r="V3521" i="9" s="1"/>
  <c r="V3522" i="9" s="1"/>
  <c r="V3523" i="9" s="1"/>
  <c r="V3524" i="9" s="1"/>
  <c r="V3525" i="9" s="1"/>
  <c r="V3526" i="9" s="1"/>
  <c r="V3527" i="9" s="1"/>
  <c r="V3528" i="9" s="1"/>
  <c r="V3529" i="9" s="1"/>
  <c r="V3530" i="9" s="1"/>
  <c r="V3531" i="9" s="1"/>
  <c r="V3532" i="9" s="1"/>
  <c r="V3533" i="9" s="1"/>
  <c r="V3534" i="9" s="1"/>
  <c r="V3535" i="9" s="1"/>
  <c r="V3536" i="9" s="1"/>
  <c r="V3537" i="9" s="1"/>
  <c r="V3538" i="9" s="1"/>
  <c r="V3539" i="9" s="1"/>
  <c r="V3540" i="9" s="1"/>
  <c r="V3541" i="9" s="1"/>
  <c r="V3542" i="9" s="1"/>
  <c r="V3543" i="9" s="1"/>
  <c r="V3544" i="9" s="1"/>
  <c r="V3545" i="9" s="1"/>
  <c r="V3546" i="9" s="1"/>
  <c r="V3547" i="9" s="1"/>
  <c r="V3548" i="9" s="1"/>
  <c r="V3549" i="9" s="1"/>
  <c r="V3550" i="9" s="1"/>
  <c r="V3551" i="9" s="1"/>
  <c r="V3552" i="9" s="1"/>
  <c r="V3553" i="9" s="1"/>
  <c r="V3554" i="9" s="1"/>
  <c r="V3555" i="9" s="1"/>
  <c r="V3556" i="9" s="1"/>
  <c r="V3557" i="9" s="1"/>
  <c r="V3558" i="9" s="1"/>
  <c r="V3559" i="9" s="1"/>
  <c r="V3560" i="9" s="1"/>
  <c r="V3561" i="9" s="1"/>
  <c r="V3562" i="9" s="1"/>
  <c r="V3563" i="9" s="1"/>
  <c r="V3564" i="9" s="1"/>
  <c r="V3565" i="9" s="1"/>
  <c r="V3566" i="9" s="1"/>
  <c r="V3567" i="9" s="1"/>
  <c r="V3568" i="9" s="1"/>
  <c r="V3569" i="9" s="1"/>
  <c r="V3570" i="9" s="1"/>
  <c r="V3571" i="9" s="1"/>
  <c r="V3572" i="9" s="1"/>
  <c r="V3573" i="9" s="1"/>
  <c r="V3574" i="9" s="1"/>
  <c r="V3575" i="9" s="1"/>
  <c r="V3576" i="9" s="1"/>
  <c r="V3577" i="9" s="1"/>
  <c r="V3578" i="9" s="1"/>
  <c r="V3579" i="9" s="1"/>
  <c r="V3580" i="9" s="1"/>
  <c r="V3581" i="9" s="1"/>
  <c r="V3582" i="9" s="1"/>
  <c r="V3583" i="9" s="1"/>
  <c r="V3584" i="9" s="1"/>
  <c r="V3585" i="9" s="1"/>
  <c r="V3586" i="9" s="1"/>
  <c r="V3587" i="9" s="1"/>
  <c r="V3588" i="9" s="1"/>
  <c r="V3589" i="9" s="1"/>
  <c r="V3590" i="9" s="1"/>
  <c r="V3591" i="9" s="1"/>
  <c r="V3592" i="9" s="1"/>
  <c r="V3593" i="9" s="1"/>
  <c r="V3594" i="9" s="1"/>
  <c r="V3595" i="9" s="1"/>
  <c r="V3596" i="9" s="1"/>
  <c r="V3597" i="9" s="1"/>
  <c r="V3598" i="9" s="1"/>
  <c r="V3599" i="9" s="1"/>
  <c r="V3600" i="9" s="1"/>
  <c r="V3601" i="9" s="1"/>
  <c r="V3602" i="9" s="1"/>
  <c r="V3603" i="9" s="1"/>
  <c r="V3604" i="9" s="1"/>
  <c r="V3605" i="9" s="1"/>
  <c r="V3606" i="9" s="1"/>
  <c r="V3607" i="9" s="1"/>
  <c r="V3608" i="9" s="1"/>
  <c r="V3609" i="9" s="1"/>
  <c r="V3610" i="9" s="1"/>
  <c r="V3611" i="9" s="1"/>
  <c r="V3612" i="9" s="1"/>
  <c r="V3613" i="9" s="1"/>
  <c r="V3614" i="9" s="1"/>
  <c r="V3615" i="9" s="1"/>
  <c r="V3616" i="9" s="1"/>
  <c r="V3617" i="9" s="1"/>
  <c r="V3618" i="9" s="1"/>
  <c r="V3619" i="9" s="1"/>
  <c r="V3620" i="9" s="1"/>
  <c r="V3621" i="9" s="1"/>
  <c r="V3622" i="9" s="1"/>
  <c r="V3623" i="9" s="1"/>
  <c r="V3624" i="9" s="1"/>
  <c r="V3625" i="9" s="1"/>
  <c r="V3626" i="9" s="1"/>
  <c r="V3627" i="9" s="1"/>
  <c r="V3628" i="9" s="1"/>
  <c r="V3629" i="9" s="1"/>
  <c r="V3630" i="9" s="1"/>
  <c r="V3631" i="9" s="1"/>
  <c r="V3632" i="9" s="1"/>
  <c r="V3633" i="9" s="1"/>
  <c r="V3634" i="9" s="1"/>
  <c r="V3635" i="9" s="1"/>
  <c r="V3636" i="9" s="1"/>
  <c r="V3637" i="9" s="1"/>
  <c r="V3638" i="9" s="1"/>
  <c r="V3639" i="9" s="1"/>
  <c r="V3640" i="9" s="1"/>
  <c r="V3641" i="9" s="1"/>
  <c r="V3642" i="9" s="1"/>
  <c r="V3643" i="9" s="1"/>
  <c r="V3644" i="9" s="1"/>
  <c r="V3645" i="9" s="1"/>
  <c r="V3646" i="9" s="1"/>
  <c r="V3647" i="9" s="1"/>
  <c r="V3648" i="9" s="1"/>
  <c r="V3649" i="9" s="1"/>
  <c r="V3650" i="9" s="1"/>
  <c r="V3651" i="9" s="1"/>
  <c r="V3652" i="9" s="1"/>
  <c r="V3653" i="9" s="1"/>
  <c r="V3654" i="9" s="1"/>
  <c r="V3655" i="9" s="1"/>
  <c r="V3656" i="9" s="1"/>
  <c r="V3657" i="9" s="1"/>
  <c r="V3658" i="9" s="1"/>
  <c r="V3659" i="9" s="1"/>
  <c r="V3660" i="9" s="1"/>
  <c r="V3661" i="9" s="1"/>
  <c r="V3662" i="9" s="1"/>
  <c r="V3663" i="9" s="1"/>
  <c r="V3664" i="9" s="1"/>
  <c r="V3665" i="9" s="1"/>
  <c r="V3666" i="9" s="1"/>
  <c r="V3667" i="9" s="1"/>
  <c r="V3668" i="9" s="1"/>
  <c r="V3669" i="9" s="1"/>
  <c r="V3670" i="9" s="1"/>
  <c r="V3671" i="9" s="1"/>
  <c r="V3672" i="9" s="1"/>
  <c r="V3673" i="9" s="1"/>
  <c r="V3674" i="9" s="1"/>
  <c r="V3675" i="9" s="1"/>
  <c r="V3676" i="9" s="1"/>
  <c r="V3677" i="9" s="1"/>
  <c r="V3678" i="9" s="1"/>
  <c r="V3679" i="9" s="1"/>
  <c r="V3680" i="9" s="1"/>
  <c r="V3681" i="9" s="1"/>
  <c r="V3682" i="9" s="1"/>
  <c r="V3683" i="9" s="1"/>
  <c r="V3684" i="9" s="1"/>
  <c r="V3685" i="9" s="1"/>
  <c r="V3686" i="9" s="1"/>
  <c r="V3687" i="9" s="1"/>
  <c r="V3688" i="9" s="1"/>
  <c r="V3689" i="9" s="1"/>
  <c r="V3690" i="9" s="1"/>
  <c r="V3691" i="9" s="1"/>
  <c r="V3692" i="9" s="1"/>
  <c r="V3693" i="9" s="1"/>
  <c r="V3694" i="9" s="1"/>
  <c r="V3695" i="9" s="1"/>
  <c r="V3696" i="9" s="1"/>
  <c r="V3697" i="9" s="1"/>
  <c r="V3698" i="9" s="1"/>
  <c r="V3699" i="9" s="1"/>
  <c r="V3700" i="9" s="1"/>
  <c r="V3701" i="9" s="1"/>
  <c r="V3702" i="9" s="1"/>
  <c r="V3703" i="9" s="1"/>
  <c r="V3704" i="9" s="1"/>
  <c r="V3705" i="9" s="1"/>
  <c r="V3706" i="9" s="1"/>
  <c r="V3707" i="9" s="1"/>
  <c r="V3708" i="9" s="1"/>
  <c r="V3709" i="9" s="1"/>
  <c r="V3710" i="9" s="1"/>
  <c r="V3711" i="9" s="1"/>
  <c r="V3712" i="9" s="1"/>
  <c r="V3713" i="9" s="1"/>
  <c r="V3714" i="9" s="1"/>
  <c r="V3715" i="9" s="1"/>
  <c r="V3716" i="9" s="1"/>
  <c r="V3717" i="9" s="1"/>
  <c r="V3718" i="9" s="1"/>
  <c r="V3719" i="9" s="1"/>
  <c r="V3720" i="9" s="1"/>
  <c r="V3721" i="9" s="1"/>
  <c r="V3722" i="9" s="1"/>
  <c r="V3723" i="9" s="1"/>
  <c r="V3724" i="9" s="1"/>
  <c r="V3725" i="9" s="1"/>
  <c r="V3726" i="9" s="1"/>
  <c r="V3727" i="9" s="1"/>
  <c r="V3728" i="9" s="1"/>
  <c r="V3729" i="9" s="1"/>
  <c r="V3730" i="9" s="1"/>
  <c r="V3731" i="9" s="1"/>
  <c r="V3732" i="9" s="1"/>
  <c r="V3733" i="9" s="1"/>
  <c r="V3734" i="9" s="1"/>
  <c r="V3735" i="9" s="1"/>
  <c r="V3736" i="9" s="1"/>
  <c r="V3737" i="9" s="1"/>
  <c r="V3738" i="9" s="1"/>
  <c r="V3739" i="9" s="1"/>
  <c r="V3740" i="9" s="1"/>
  <c r="V3741" i="9" s="1"/>
  <c r="V3742" i="9" s="1"/>
  <c r="V3743" i="9" s="1"/>
  <c r="V3744" i="9" s="1"/>
  <c r="V3745" i="9" s="1"/>
  <c r="V3746" i="9" s="1"/>
  <c r="V3747" i="9" s="1"/>
  <c r="V3748" i="9" s="1"/>
  <c r="V3749" i="9" s="1"/>
  <c r="V3750" i="9" s="1"/>
  <c r="V3751" i="9" s="1"/>
  <c r="V3752" i="9" s="1"/>
  <c r="V3753" i="9" s="1"/>
  <c r="V3754" i="9" s="1"/>
  <c r="V3755" i="9" s="1"/>
  <c r="V3756" i="9" s="1"/>
  <c r="V3757" i="9" s="1"/>
  <c r="V3758" i="9" s="1"/>
  <c r="V3759" i="9" s="1"/>
  <c r="V3760" i="9" s="1"/>
  <c r="V3761" i="9" s="1"/>
  <c r="V3762" i="9" s="1"/>
  <c r="V3763" i="9" s="1"/>
  <c r="V3764" i="9" s="1"/>
  <c r="V3765" i="9" s="1"/>
  <c r="V3766" i="9" s="1"/>
  <c r="V3767" i="9" s="1"/>
  <c r="V3768" i="9" s="1"/>
  <c r="V3769" i="9" s="1"/>
  <c r="V3770" i="9" s="1"/>
  <c r="V3771" i="9" s="1"/>
  <c r="V3772" i="9" s="1"/>
  <c r="V3773" i="9" s="1"/>
  <c r="V3774" i="9" s="1"/>
  <c r="V3775" i="9" s="1"/>
  <c r="V3776" i="9" s="1"/>
  <c r="V3777" i="9" s="1"/>
  <c r="V3778" i="9" s="1"/>
  <c r="V3779" i="9" s="1"/>
  <c r="V3780" i="9" s="1"/>
  <c r="V3781" i="9" s="1"/>
  <c r="V3782" i="9" s="1"/>
  <c r="V3783" i="9" s="1"/>
  <c r="V3784" i="9" s="1"/>
  <c r="V3785" i="9" s="1"/>
  <c r="V3786" i="9" s="1"/>
  <c r="V3787" i="9" s="1"/>
  <c r="V3788" i="9" s="1"/>
  <c r="V3789" i="9" s="1"/>
  <c r="V3790" i="9" s="1"/>
  <c r="V3791" i="9" s="1"/>
  <c r="V3792" i="9" s="1"/>
  <c r="V3793" i="9" s="1"/>
  <c r="V3794" i="9" s="1"/>
  <c r="V3795" i="9" s="1"/>
  <c r="V3796" i="9" s="1"/>
  <c r="V3797" i="9" s="1"/>
  <c r="V3798" i="9" s="1"/>
  <c r="V3799" i="9" s="1"/>
  <c r="V3800" i="9" s="1"/>
  <c r="V3801" i="9" s="1"/>
  <c r="V3802" i="9" s="1"/>
  <c r="V3803" i="9" s="1"/>
  <c r="V3804" i="9" s="1"/>
  <c r="V3805" i="9" s="1"/>
  <c r="V3806" i="9" s="1"/>
  <c r="V3807" i="9" s="1"/>
  <c r="V3808" i="9" s="1"/>
  <c r="V3809" i="9" s="1"/>
  <c r="V3810" i="9" s="1"/>
  <c r="V3811" i="9" s="1"/>
  <c r="V3812" i="9" s="1"/>
  <c r="V3813" i="9" s="1"/>
  <c r="V3814" i="9" s="1"/>
  <c r="V3815" i="9" s="1"/>
  <c r="V3816" i="9" s="1"/>
  <c r="V3817" i="9" s="1"/>
  <c r="V3818" i="9" s="1"/>
  <c r="V3819" i="9" s="1"/>
  <c r="V3820" i="9" s="1"/>
  <c r="V3821" i="9" s="1"/>
  <c r="V3822" i="9" s="1"/>
  <c r="V3823" i="9" s="1"/>
  <c r="V3824" i="9" s="1"/>
  <c r="V3825" i="9" s="1"/>
  <c r="V3826" i="9" s="1"/>
  <c r="V3827" i="9" s="1"/>
  <c r="V3828" i="9" s="1"/>
  <c r="V3829" i="9" s="1"/>
  <c r="V3830" i="9" s="1"/>
  <c r="V3831" i="9" s="1"/>
  <c r="V3832" i="9" s="1"/>
  <c r="V3833" i="9" s="1"/>
  <c r="V3834" i="9" s="1"/>
  <c r="V3835" i="9" s="1"/>
  <c r="V3836" i="9" s="1"/>
  <c r="V3837" i="9" s="1"/>
  <c r="V3838" i="9" s="1"/>
  <c r="V3839" i="9" s="1"/>
  <c r="V3840" i="9" s="1"/>
  <c r="V3841" i="9" s="1"/>
  <c r="V3842" i="9" s="1"/>
  <c r="V3843" i="9" s="1"/>
  <c r="V3844" i="9" s="1"/>
  <c r="V3845" i="9" s="1"/>
  <c r="V3846" i="9" s="1"/>
  <c r="V3847" i="9" s="1"/>
  <c r="V3848" i="9" s="1"/>
  <c r="V3849" i="9" s="1"/>
  <c r="V3850" i="9" s="1"/>
  <c r="V3851" i="9" s="1"/>
  <c r="V3852" i="9" s="1"/>
  <c r="V3853" i="9" s="1"/>
  <c r="V3854" i="9" s="1"/>
  <c r="V3855" i="9" s="1"/>
  <c r="V3856" i="9" s="1"/>
  <c r="V3857" i="9" s="1"/>
  <c r="V3858" i="9" s="1"/>
  <c r="V3859" i="9" s="1"/>
  <c r="V3860" i="9" s="1"/>
  <c r="V3861" i="9" s="1"/>
  <c r="V3862" i="9" s="1"/>
  <c r="V3863" i="9" s="1"/>
  <c r="V3864" i="9" s="1"/>
  <c r="V3865" i="9" s="1"/>
  <c r="V3866" i="9" s="1"/>
  <c r="V3867" i="9" s="1"/>
  <c r="V3868" i="9" s="1"/>
  <c r="V3869" i="9" s="1"/>
  <c r="V3870" i="9" s="1"/>
  <c r="V3871" i="9" s="1"/>
  <c r="V3872" i="9" s="1"/>
  <c r="V3873" i="9" s="1"/>
  <c r="V3874" i="9" s="1"/>
  <c r="V3875" i="9" s="1"/>
  <c r="V3876" i="9" s="1"/>
  <c r="V3877" i="9" s="1"/>
  <c r="V3878" i="9" s="1"/>
  <c r="V3879" i="9" s="1"/>
  <c r="V3880" i="9" s="1"/>
  <c r="V3881" i="9" s="1"/>
  <c r="V3882" i="9" s="1"/>
  <c r="V3883" i="9" s="1"/>
  <c r="V3884" i="9" s="1"/>
  <c r="V3885" i="9" s="1"/>
  <c r="V3886" i="9" s="1"/>
  <c r="V3887" i="9" s="1"/>
  <c r="V3888" i="9" s="1"/>
  <c r="V3889" i="9" s="1"/>
  <c r="V3890" i="9" s="1"/>
  <c r="V3891" i="9" s="1"/>
  <c r="V3892" i="9" s="1"/>
  <c r="V3893" i="9" s="1"/>
  <c r="V3894" i="9" s="1"/>
  <c r="V3895" i="9" s="1"/>
  <c r="V3896" i="9" s="1"/>
  <c r="V3897" i="9" s="1"/>
  <c r="V3898" i="9" s="1"/>
  <c r="V3899" i="9" s="1"/>
  <c r="V3900" i="9" s="1"/>
  <c r="V3901" i="9" s="1"/>
  <c r="V3902" i="9" s="1"/>
  <c r="V3903" i="9" s="1"/>
  <c r="V3904" i="9" s="1"/>
  <c r="V3905" i="9" s="1"/>
  <c r="V3906" i="9" s="1"/>
  <c r="V3907" i="9" s="1"/>
  <c r="V3908" i="9" s="1"/>
  <c r="V3909" i="9" s="1"/>
  <c r="V3910" i="9" s="1"/>
  <c r="V3911" i="9" s="1"/>
  <c r="V3912" i="9" s="1"/>
  <c r="V3913" i="9" s="1"/>
  <c r="V3914" i="9" s="1"/>
  <c r="V3915" i="9" s="1"/>
  <c r="V3916" i="9" s="1"/>
  <c r="V3917" i="9" s="1"/>
  <c r="V3918" i="9" s="1"/>
  <c r="V3919" i="9" s="1"/>
  <c r="V3920" i="9" s="1"/>
  <c r="V3921" i="9" s="1"/>
  <c r="V3922" i="9" s="1"/>
  <c r="V3923" i="9" s="1"/>
  <c r="V3924" i="9" s="1"/>
  <c r="V3925" i="9" s="1"/>
  <c r="V3926" i="9" s="1"/>
  <c r="V3927" i="9" s="1"/>
  <c r="V3928" i="9" s="1"/>
  <c r="V3929" i="9" s="1"/>
  <c r="V3930" i="9" s="1"/>
  <c r="V3931" i="9" s="1"/>
  <c r="V3932" i="9" s="1"/>
  <c r="V3933" i="9" s="1"/>
  <c r="V3934" i="9" s="1"/>
  <c r="V3935" i="9" s="1"/>
  <c r="V3936" i="9" s="1"/>
  <c r="V3937" i="9" s="1"/>
  <c r="V3938" i="9" s="1"/>
  <c r="V3939" i="9" s="1"/>
  <c r="V3940" i="9" s="1"/>
  <c r="V3941" i="9" s="1"/>
  <c r="V3942" i="9" s="1"/>
  <c r="V3943" i="9" s="1"/>
  <c r="V3944" i="9" s="1"/>
  <c r="V3945" i="9" s="1"/>
  <c r="V3946" i="9" s="1"/>
  <c r="V3947" i="9" s="1"/>
  <c r="V3948" i="9" s="1"/>
  <c r="V3949" i="9" s="1"/>
  <c r="V3950" i="9" s="1"/>
  <c r="V3951" i="9" s="1"/>
  <c r="V3952" i="9" s="1"/>
  <c r="V3953" i="9" s="1"/>
  <c r="V3954" i="9" s="1"/>
  <c r="V3955" i="9" s="1"/>
  <c r="V3956" i="9" s="1"/>
  <c r="V3957" i="9" s="1"/>
  <c r="V3958" i="9" s="1"/>
  <c r="V3959" i="9" s="1"/>
  <c r="V3960" i="9" s="1"/>
  <c r="V3961" i="9" s="1"/>
  <c r="V3962" i="9" s="1"/>
  <c r="V3963" i="9" s="1"/>
  <c r="V3964" i="9" s="1"/>
  <c r="V3965" i="9" s="1"/>
  <c r="V3966" i="9" s="1"/>
  <c r="V3967" i="9" s="1"/>
  <c r="V3968" i="9" s="1"/>
  <c r="V3969" i="9" s="1"/>
  <c r="V3970" i="9" s="1"/>
  <c r="V3971" i="9" s="1"/>
  <c r="V3972" i="9" s="1"/>
  <c r="V3973" i="9" s="1"/>
  <c r="V3974" i="9" s="1"/>
  <c r="V3975" i="9" s="1"/>
  <c r="V3976" i="9" s="1"/>
  <c r="V3977" i="9" s="1"/>
  <c r="V3978" i="9" s="1"/>
  <c r="V3979" i="9" s="1"/>
  <c r="V3980" i="9" s="1"/>
  <c r="V3981" i="9" s="1"/>
  <c r="V3982" i="9" s="1"/>
  <c r="V3983" i="9" s="1"/>
  <c r="V3984" i="9" s="1"/>
  <c r="V3985" i="9" s="1"/>
  <c r="V3986" i="9" s="1"/>
  <c r="V3987" i="9" s="1"/>
  <c r="V3988" i="9" s="1"/>
  <c r="V3989" i="9" s="1"/>
  <c r="V3990" i="9" s="1"/>
  <c r="V3991" i="9" s="1"/>
  <c r="V3992" i="9" s="1"/>
  <c r="V3993" i="9" s="1"/>
  <c r="V3994" i="9" s="1"/>
  <c r="V3995" i="9" s="1"/>
  <c r="V3996" i="9" s="1"/>
  <c r="V3997" i="9" s="1"/>
  <c r="V3998" i="9" s="1"/>
  <c r="V3999" i="9" s="1"/>
  <c r="V4000" i="9" s="1"/>
  <c r="V4001" i="9" s="1"/>
  <c r="V4002" i="9" s="1"/>
  <c r="V4003" i="9" s="1"/>
  <c r="V4004" i="9" s="1"/>
  <c r="V4005" i="9" s="1"/>
  <c r="V4006" i="9" s="1"/>
  <c r="V4007" i="9" s="1"/>
  <c r="V4008" i="9" s="1"/>
  <c r="V4009" i="9" s="1"/>
  <c r="V4010" i="9" s="1"/>
  <c r="V4011" i="9" s="1"/>
  <c r="V4012" i="9" s="1"/>
  <c r="V4013" i="9" s="1"/>
  <c r="V4014" i="9" s="1"/>
  <c r="V4015" i="9" s="1"/>
  <c r="V4016" i="9" s="1"/>
  <c r="V4017" i="9" s="1"/>
  <c r="V4018" i="9" s="1"/>
  <c r="V4019" i="9" s="1"/>
  <c r="V4020" i="9" s="1"/>
  <c r="V4021" i="9" s="1"/>
  <c r="V4022" i="9" s="1"/>
  <c r="V4023" i="9" s="1"/>
  <c r="V4024" i="9" s="1"/>
  <c r="V4025" i="9" s="1"/>
  <c r="V4026" i="9" s="1"/>
  <c r="V4027" i="9" s="1"/>
  <c r="V4028" i="9" s="1"/>
  <c r="V4029" i="9" s="1"/>
  <c r="V4030" i="9" s="1"/>
  <c r="V4031" i="9" s="1"/>
  <c r="V4032" i="9" s="1"/>
  <c r="V4033" i="9" s="1"/>
  <c r="V4034" i="9" s="1"/>
  <c r="V4035" i="9" s="1"/>
  <c r="V4036" i="9" s="1"/>
  <c r="V4037" i="9" s="1"/>
  <c r="V4038" i="9" s="1"/>
  <c r="V4039" i="9" s="1"/>
  <c r="V4040" i="9" s="1"/>
  <c r="V4041" i="9" s="1"/>
  <c r="V4042" i="9" s="1"/>
  <c r="V4043" i="9" s="1"/>
  <c r="V4044" i="9" s="1"/>
  <c r="V4045" i="9" s="1"/>
  <c r="V4046" i="9" s="1"/>
  <c r="V4047" i="9" s="1"/>
  <c r="V4048" i="9" s="1"/>
  <c r="V4049" i="9" s="1"/>
  <c r="V4050" i="9" s="1"/>
  <c r="V4051" i="9" s="1"/>
  <c r="V4052" i="9" s="1"/>
  <c r="V4053" i="9" s="1"/>
  <c r="V4054" i="9" s="1"/>
  <c r="V4055" i="9" s="1"/>
  <c r="V4056" i="9" s="1"/>
  <c r="V4057" i="9" s="1"/>
  <c r="V4058" i="9" s="1"/>
  <c r="V4059" i="9" s="1"/>
  <c r="V4060" i="9" s="1"/>
  <c r="V4061" i="9" s="1"/>
  <c r="V4062" i="9" s="1"/>
  <c r="V4063" i="9" s="1"/>
  <c r="V4064" i="9" s="1"/>
  <c r="V4065" i="9" s="1"/>
  <c r="V4066" i="9" s="1"/>
  <c r="V4067" i="9" s="1"/>
  <c r="V4068" i="9" s="1"/>
  <c r="V4069" i="9" s="1"/>
  <c r="V4070" i="9" s="1"/>
  <c r="V4071" i="9" s="1"/>
  <c r="V4072" i="9" s="1"/>
  <c r="V4073" i="9" s="1"/>
  <c r="V4074" i="9" s="1"/>
  <c r="V4075" i="9" s="1"/>
  <c r="V4076" i="9" s="1"/>
  <c r="V4077" i="9" s="1"/>
  <c r="V4078" i="9" s="1"/>
  <c r="V4079" i="9" s="1"/>
  <c r="V4080" i="9" s="1"/>
  <c r="V4081" i="9" s="1"/>
  <c r="V4082" i="9" s="1"/>
  <c r="V4083" i="9" s="1"/>
  <c r="V4084" i="9" s="1"/>
  <c r="V4085" i="9" s="1"/>
  <c r="V4086" i="9" s="1"/>
  <c r="V4087" i="9" s="1"/>
  <c r="V4088" i="9" s="1"/>
  <c r="V4089" i="9" s="1"/>
  <c r="V4090" i="9" s="1"/>
  <c r="V4091" i="9" s="1"/>
  <c r="V4092" i="9" s="1"/>
  <c r="V4093" i="9" s="1"/>
  <c r="V4094" i="9" s="1"/>
  <c r="V4095" i="9" s="1"/>
  <c r="V4096" i="9" s="1"/>
  <c r="V4097" i="9" s="1"/>
  <c r="V4098" i="9" s="1"/>
  <c r="V4099" i="9" s="1"/>
  <c r="V4100" i="9" s="1"/>
  <c r="V4101" i="9" s="1"/>
  <c r="V4102" i="9" s="1"/>
  <c r="V4103" i="9" s="1"/>
  <c r="V4104" i="9" s="1"/>
  <c r="V4105" i="9" s="1"/>
  <c r="V4106" i="9" s="1"/>
  <c r="V4107" i="9" s="1"/>
  <c r="V4108" i="9" s="1"/>
  <c r="V4109" i="9" s="1"/>
  <c r="V4110" i="9" s="1"/>
  <c r="V4111" i="9" s="1"/>
  <c r="V4112" i="9" s="1"/>
  <c r="V4113" i="9" s="1"/>
  <c r="V4114" i="9" s="1"/>
  <c r="V4115" i="9" s="1"/>
  <c r="V4116" i="9" s="1"/>
  <c r="V4117" i="9" s="1"/>
  <c r="V4118" i="9" s="1"/>
  <c r="V4119" i="9" s="1"/>
  <c r="V4120" i="9" s="1"/>
  <c r="V4121" i="9" s="1"/>
  <c r="V4122" i="9" s="1"/>
  <c r="V4123" i="9" s="1"/>
  <c r="V4124" i="9" s="1"/>
  <c r="V4125" i="9" s="1"/>
  <c r="V4126" i="9" s="1"/>
  <c r="V4127" i="9" s="1"/>
  <c r="V4128" i="9" s="1"/>
  <c r="V4129" i="9" s="1"/>
  <c r="V4130" i="9" s="1"/>
  <c r="V4131" i="9" s="1"/>
  <c r="V4132" i="9" s="1"/>
  <c r="V4133" i="9" s="1"/>
  <c r="V4134" i="9" s="1"/>
  <c r="V4135" i="9" s="1"/>
  <c r="V4136" i="9" s="1"/>
  <c r="V4137" i="9" s="1"/>
  <c r="V4138" i="9" s="1"/>
  <c r="V4139" i="9" s="1"/>
  <c r="V4140" i="9" s="1"/>
  <c r="V4141" i="9" s="1"/>
  <c r="V4142" i="9" s="1"/>
  <c r="V4143" i="9" s="1"/>
  <c r="V4144" i="9" s="1"/>
  <c r="V4145" i="9" s="1"/>
  <c r="V4146" i="9" s="1"/>
  <c r="V4147" i="9" s="1"/>
  <c r="V4148" i="9" s="1"/>
  <c r="V4149" i="9" s="1"/>
  <c r="V4150" i="9" s="1"/>
  <c r="V4151" i="9" s="1"/>
  <c r="V4152" i="9" s="1"/>
  <c r="V4153" i="9" s="1"/>
  <c r="V4154" i="9" s="1"/>
  <c r="V4155" i="9" s="1"/>
  <c r="V4156" i="9" s="1"/>
  <c r="V4157" i="9" s="1"/>
  <c r="V4158" i="9" s="1"/>
  <c r="V4159" i="9" s="1"/>
  <c r="V4160" i="9" s="1"/>
  <c r="V4161" i="9" s="1"/>
  <c r="V4162" i="9" s="1"/>
  <c r="V4163" i="9" s="1"/>
  <c r="V4164" i="9" s="1"/>
  <c r="V4165" i="9" s="1"/>
  <c r="V4166" i="9" s="1"/>
  <c r="V4167" i="9" s="1"/>
  <c r="V4168" i="9" s="1"/>
  <c r="V4169" i="9" s="1"/>
  <c r="V4170" i="9" s="1"/>
  <c r="V4171" i="9" s="1"/>
  <c r="V4172" i="9" s="1"/>
  <c r="V4173" i="9" s="1"/>
  <c r="V4174" i="9" s="1"/>
  <c r="V4175" i="9" s="1"/>
  <c r="V4176" i="9" s="1"/>
  <c r="V4177" i="9" s="1"/>
  <c r="V4178" i="9" s="1"/>
  <c r="V4179" i="9" s="1"/>
  <c r="V4180" i="9" s="1"/>
  <c r="V4181" i="9" s="1"/>
  <c r="V4182" i="9" s="1"/>
  <c r="V4183" i="9" s="1"/>
  <c r="V4184" i="9" s="1"/>
  <c r="V4185" i="9" s="1"/>
  <c r="V4186" i="9" s="1"/>
  <c r="V4187" i="9" s="1"/>
  <c r="V4188" i="9" s="1"/>
  <c r="V4189" i="9" s="1"/>
  <c r="V4190" i="9" s="1"/>
  <c r="V4191" i="9" s="1"/>
  <c r="V4192" i="9" s="1"/>
  <c r="V4193" i="9" s="1"/>
  <c r="V4194" i="9" s="1"/>
  <c r="V4195" i="9" s="1"/>
  <c r="V4196" i="9" s="1"/>
  <c r="V4197" i="9" s="1"/>
  <c r="V4198" i="9" s="1"/>
  <c r="V4199" i="9" s="1"/>
  <c r="V4200" i="9" s="1"/>
  <c r="V4201" i="9" s="1"/>
  <c r="V4202" i="9" s="1"/>
  <c r="V4203" i="9" s="1"/>
  <c r="V4204" i="9" s="1"/>
  <c r="V4205" i="9" s="1"/>
  <c r="V4206" i="9" s="1"/>
  <c r="V4207" i="9" s="1"/>
  <c r="V4208" i="9" s="1"/>
  <c r="V4209" i="9" s="1"/>
  <c r="V4210" i="9" s="1"/>
  <c r="V4211" i="9" s="1"/>
  <c r="V4212" i="9" s="1"/>
  <c r="V4213" i="9" s="1"/>
  <c r="V4214" i="9" s="1"/>
  <c r="V4215" i="9" s="1"/>
  <c r="V4216" i="9" s="1"/>
  <c r="V4217" i="9" s="1"/>
  <c r="V4218" i="9" s="1"/>
  <c r="V4219" i="9" s="1"/>
  <c r="V4220" i="9" s="1"/>
  <c r="V4221" i="9" s="1"/>
  <c r="V4222" i="9" s="1"/>
  <c r="V4223" i="9" s="1"/>
  <c r="V4224" i="9" s="1"/>
  <c r="V4225" i="9" s="1"/>
  <c r="V4226" i="9" s="1"/>
  <c r="V4227" i="9" s="1"/>
  <c r="V4228" i="9" s="1"/>
  <c r="V4229" i="9" s="1"/>
  <c r="V4230" i="9" s="1"/>
  <c r="V4231" i="9" s="1"/>
  <c r="V4232" i="9" s="1"/>
  <c r="V4233" i="9" s="1"/>
  <c r="V4234" i="9" s="1"/>
  <c r="V4235" i="9" s="1"/>
  <c r="V4236" i="9" s="1"/>
  <c r="V4237" i="9" s="1"/>
  <c r="V4238" i="9" s="1"/>
  <c r="V4239" i="9" s="1"/>
  <c r="V4240" i="9" s="1"/>
  <c r="V4241" i="9" s="1"/>
  <c r="V4242" i="9" s="1"/>
  <c r="V4243" i="9" s="1"/>
  <c r="V4244" i="9" s="1"/>
  <c r="V4245" i="9" s="1"/>
  <c r="V4246" i="9" s="1"/>
  <c r="V4247" i="9" s="1"/>
  <c r="V4248" i="9" s="1"/>
  <c r="V4249" i="9" s="1"/>
  <c r="V4250" i="9" s="1"/>
  <c r="V4251" i="9" s="1"/>
  <c r="V4252" i="9" s="1"/>
  <c r="V4253" i="9" s="1"/>
  <c r="V4254" i="9" s="1"/>
  <c r="V4255" i="9" s="1"/>
  <c r="V4256" i="9" s="1"/>
  <c r="V4257" i="9" s="1"/>
  <c r="V4258" i="9" s="1"/>
  <c r="V4259" i="9" s="1"/>
  <c r="V4260" i="9" s="1"/>
  <c r="V4261" i="9" s="1"/>
  <c r="V4262" i="9" s="1"/>
  <c r="V4263" i="9" s="1"/>
  <c r="V4264" i="9" s="1"/>
  <c r="V4265" i="9" s="1"/>
  <c r="V4266" i="9" s="1"/>
  <c r="V4267" i="9" s="1"/>
  <c r="V4268" i="9" s="1"/>
  <c r="V4269" i="9" s="1"/>
  <c r="V4270" i="9" s="1"/>
  <c r="V4271" i="9" s="1"/>
  <c r="V4272" i="9" s="1"/>
  <c r="V4273" i="9" s="1"/>
  <c r="V4274" i="9" s="1"/>
  <c r="V4275" i="9" s="1"/>
  <c r="V4276" i="9" s="1"/>
  <c r="V4277" i="9" s="1"/>
  <c r="V4278" i="9" s="1"/>
  <c r="V4279" i="9" s="1"/>
  <c r="V4280" i="9" s="1"/>
  <c r="V4281" i="9" s="1"/>
  <c r="V4282" i="9" s="1"/>
  <c r="V4283" i="9" s="1"/>
  <c r="V4284" i="9" s="1"/>
  <c r="V4285" i="9" s="1"/>
  <c r="V4286" i="9" s="1"/>
  <c r="V4287" i="9" s="1"/>
  <c r="V4288" i="9" s="1"/>
  <c r="V4289" i="9" s="1"/>
  <c r="V4290" i="9" s="1"/>
  <c r="V4291" i="9" s="1"/>
  <c r="V4292" i="9" s="1"/>
  <c r="V4293" i="9" s="1"/>
  <c r="V4294" i="9" s="1"/>
  <c r="V4295" i="9" s="1"/>
  <c r="V4296" i="9" s="1"/>
  <c r="V4297" i="9" s="1"/>
  <c r="V4298" i="9" s="1"/>
  <c r="V4299" i="9" s="1"/>
  <c r="V4300" i="9" s="1"/>
  <c r="V4301" i="9" s="1"/>
  <c r="V4302" i="9" s="1"/>
  <c r="V4303" i="9" s="1"/>
  <c r="V4304" i="9" s="1"/>
  <c r="V4305" i="9" s="1"/>
  <c r="V4306" i="9" s="1"/>
  <c r="V4307" i="9" s="1"/>
  <c r="V4308" i="9" s="1"/>
  <c r="V4309" i="9" s="1"/>
  <c r="V4310" i="9" s="1"/>
  <c r="V4311" i="9" s="1"/>
  <c r="V4312" i="9" s="1"/>
  <c r="V4313" i="9" s="1"/>
  <c r="V4314" i="9" s="1"/>
  <c r="V4315" i="9" s="1"/>
  <c r="V4316" i="9" s="1"/>
  <c r="V4317" i="9" s="1"/>
  <c r="V4318" i="9" s="1"/>
  <c r="V4319" i="9" s="1"/>
  <c r="V4320" i="9" s="1"/>
  <c r="V4321" i="9" s="1"/>
  <c r="V4322" i="9" s="1"/>
  <c r="V4323" i="9" s="1"/>
  <c r="V4324" i="9" s="1"/>
  <c r="V4325" i="9" s="1"/>
  <c r="V4326" i="9" s="1"/>
  <c r="V4327" i="9" s="1"/>
  <c r="V4328" i="9" s="1"/>
  <c r="V4329" i="9" s="1"/>
  <c r="V4330" i="9" s="1"/>
  <c r="V4331" i="9" s="1"/>
  <c r="V4332" i="9" s="1"/>
  <c r="V4333" i="9" s="1"/>
  <c r="V4334" i="9" s="1"/>
  <c r="V4335" i="9" s="1"/>
  <c r="V4336" i="9" s="1"/>
  <c r="V4337" i="9" s="1"/>
  <c r="V4338" i="9" s="1"/>
  <c r="V4339" i="9" s="1"/>
  <c r="V4340" i="9" s="1"/>
  <c r="V4341" i="9" s="1"/>
  <c r="V4342" i="9" s="1"/>
  <c r="V4343" i="9" s="1"/>
  <c r="V4344" i="9" s="1"/>
  <c r="V4345" i="9" s="1"/>
  <c r="V4346" i="9" s="1"/>
  <c r="V4347" i="9" s="1"/>
  <c r="V4348" i="9" s="1"/>
  <c r="V4349" i="9" s="1"/>
  <c r="V4350" i="9" s="1"/>
  <c r="V4351" i="9" s="1"/>
  <c r="V4352" i="9" s="1"/>
  <c r="V4353" i="9" s="1"/>
  <c r="V4354" i="9" s="1"/>
  <c r="V4355" i="9" s="1"/>
  <c r="V4356" i="9" s="1"/>
  <c r="V4357" i="9" s="1"/>
  <c r="V4358" i="9" s="1"/>
  <c r="V4359" i="9" s="1"/>
  <c r="V4360" i="9" s="1"/>
  <c r="V4361" i="9" s="1"/>
  <c r="V4362" i="9" s="1"/>
  <c r="V4363" i="9" s="1"/>
  <c r="V4364" i="9" s="1"/>
  <c r="V4365" i="9" s="1"/>
  <c r="V4366" i="9" s="1"/>
  <c r="V4367" i="9" s="1"/>
  <c r="V4368" i="9" s="1"/>
  <c r="V4369" i="9" s="1"/>
  <c r="V4370" i="9" s="1"/>
  <c r="V4371" i="9" s="1"/>
  <c r="V4372" i="9" s="1"/>
  <c r="V4373" i="9" s="1"/>
  <c r="V4374" i="9" s="1"/>
  <c r="V4375" i="9" s="1"/>
  <c r="V4376" i="9" s="1"/>
  <c r="V4377" i="9" s="1"/>
  <c r="V4378" i="9" s="1"/>
  <c r="V4379" i="9" s="1"/>
  <c r="V4380" i="9" s="1"/>
  <c r="V4381" i="9" s="1"/>
  <c r="V4382" i="9" s="1"/>
  <c r="V4383" i="9" s="1"/>
  <c r="V4384" i="9" s="1"/>
  <c r="V4385" i="9" s="1"/>
  <c r="V4386" i="9" s="1"/>
  <c r="V4387" i="9" s="1"/>
  <c r="V4388" i="9" s="1"/>
  <c r="V4389" i="9" s="1"/>
  <c r="V4390" i="9" s="1"/>
  <c r="V4391" i="9" s="1"/>
  <c r="V4392" i="9" s="1"/>
  <c r="V4393" i="9" s="1"/>
  <c r="V4394" i="9" s="1"/>
  <c r="V4395" i="9" s="1"/>
  <c r="V4396" i="9" s="1"/>
  <c r="V4397" i="9" s="1"/>
  <c r="V4398" i="9" s="1"/>
  <c r="V4399" i="9" s="1"/>
  <c r="V4400" i="9" s="1"/>
  <c r="V4401" i="9" s="1"/>
  <c r="V4402" i="9" s="1"/>
  <c r="V4403" i="9" s="1"/>
  <c r="V4404" i="9" s="1"/>
  <c r="V4405" i="9" s="1"/>
  <c r="V4406" i="9" s="1"/>
  <c r="V4407" i="9" s="1"/>
  <c r="V4408" i="9" s="1"/>
  <c r="V4409" i="9" s="1"/>
  <c r="V4410" i="9" s="1"/>
  <c r="V4411" i="9" s="1"/>
  <c r="V4412" i="9" s="1"/>
  <c r="V4413" i="9" s="1"/>
  <c r="V4414" i="9" s="1"/>
  <c r="V4415" i="9" s="1"/>
  <c r="V4416" i="9" s="1"/>
  <c r="V4417" i="9" s="1"/>
  <c r="V4418" i="9" s="1"/>
  <c r="V4419" i="9" s="1"/>
  <c r="V4420" i="9" s="1"/>
  <c r="V4421" i="9" s="1"/>
  <c r="V4422" i="9" s="1"/>
  <c r="V4423" i="9" s="1"/>
  <c r="V4424" i="9" s="1"/>
  <c r="V4425" i="9" s="1"/>
  <c r="V4426" i="9" s="1"/>
  <c r="V4427" i="9" s="1"/>
  <c r="V4428" i="9" s="1"/>
  <c r="V4429" i="9" s="1"/>
  <c r="V4430" i="9" s="1"/>
  <c r="V4431" i="9" s="1"/>
  <c r="V4432" i="9" s="1"/>
  <c r="V4433" i="9" s="1"/>
  <c r="V4434" i="9" s="1"/>
  <c r="V4435" i="9" s="1"/>
  <c r="V4436" i="9" s="1"/>
  <c r="V4437" i="9" s="1"/>
  <c r="V4438" i="9" s="1"/>
  <c r="V4439" i="9" s="1"/>
  <c r="V4440" i="9" s="1"/>
  <c r="V4441" i="9" s="1"/>
  <c r="V4442" i="9" s="1"/>
  <c r="V4443" i="9" s="1"/>
  <c r="V4444" i="9" s="1"/>
  <c r="V4445" i="9" s="1"/>
  <c r="V4446" i="9" s="1"/>
  <c r="V4447" i="9" s="1"/>
  <c r="V4448" i="9" s="1"/>
  <c r="V4449" i="9" s="1"/>
  <c r="V4450" i="9" s="1"/>
  <c r="V4451" i="9" s="1"/>
  <c r="V4452" i="9" s="1"/>
  <c r="V4453" i="9" s="1"/>
  <c r="V4454" i="9" s="1"/>
  <c r="V4455" i="9" s="1"/>
  <c r="V4456" i="9" s="1"/>
  <c r="V4457" i="9" s="1"/>
  <c r="V4458" i="9" s="1"/>
  <c r="V4459" i="9" s="1"/>
  <c r="V4460" i="9" s="1"/>
  <c r="V4461" i="9" s="1"/>
  <c r="V4462" i="9" s="1"/>
  <c r="V4463" i="9" s="1"/>
  <c r="V4464" i="9" s="1"/>
  <c r="V4465" i="9" s="1"/>
  <c r="V4466" i="9" s="1"/>
  <c r="V4467" i="9" s="1"/>
  <c r="V4468" i="9" s="1"/>
  <c r="V4469" i="9" s="1"/>
  <c r="V4470" i="9" s="1"/>
  <c r="V4471" i="9" s="1"/>
  <c r="V4472" i="9" s="1"/>
  <c r="V4473" i="9" s="1"/>
  <c r="V4474" i="9" s="1"/>
  <c r="V4475" i="9" s="1"/>
  <c r="V4476" i="9" s="1"/>
  <c r="V4477" i="9" s="1"/>
  <c r="V4478" i="9" s="1"/>
  <c r="V4479" i="9" s="1"/>
  <c r="V4480" i="9" s="1"/>
  <c r="V4481" i="9" s="1"/>
  <c r="V4482" i="9" s="1"/>
  <c r="V4483" i="9" s="1"/>
  <c r="V4484" i="9" s="1"/>
  <c r="V4485" i="9" s="1"/>
  <c r="V4486" i="9" s="1"/>
  <c r="V4487" i="9" s="1"/>
  <c r="V4488" i="9" s="1"/>
  <c r="V4489" i="9" s="1"/>
  <c r="V4490" i="9" s="1"/>
  <c r="V4491" i="9" s="1"/>
  <c r="V4492" i="9" s="1"/>
  <c r="V4493" i="9" s="1"/>
  <c r="V4494" i="9" s="1"/>
  <c r="V4495" i="9" s="1"/>
  <c r="V4496" i="9" s="1"/>
  <c r="V4497" i="9" s="1"/>
  <c r="V4498" i="9" s="1"/>
  <c r="V4499" i="9" s="1"/>
  <c r="V4500" i="9" s="1"/>
  <c r="C15" i="1"/>
  <c r="C14" i="1"/>
  <c r="C22" i="1"/>
  <c r="C24" i="1"/>
  <c r="C11" i="19" l="1"/>
  <c r="I32" i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C9" i="1"/>
  <c r="C8" i="1"/>
  <c r="C7" i="1"/>
  <c r="BB15" i="19" l="1"/>
  <c r="BB16" i="19" s="1"/>
  <c r="BB17" i="19" s="1"/>
  <c r="BB18" i="19" s="1"/>
  <c r="BB19" i="19" s="1"/>
  <c r="BB20" i="19" s="1"/>
  <c r="BB21" i="19" s="1"/>
  <c r="BB22" i="19" s="1"/>
  <c r="BB23" i="19" s="1"/>
  <c r="BB24" i="19" s="1"/>
  <c r="BB25" i="19" s="1"/>
  <c r="BB26" i="19" s="1"/>
  <c r="BB27" i="19" s="1"/>
  <c r="BB28" i="19" s="1"/>
  <c r="BB29" i="19" s="1"/>
  <c r="BB30" i="19" s="1"/>
  <c r="BB31" i="19" s="1"/>
  <c r="BB32" i="19" s="1"/>
  <c r="AL15" i="19"/>
  <c r="AL16" i="19" s="1"/>
  <c r="AL17" i="19" s="1"/>
  <c r="AL18" i="19" s="1"/>
  <c r="AL19" i="19" s="1"/>
  <c r="AL20" i="19" s="1"/>
  <c r="AL21" i="19" s="1"/>
  <c r="AL22" i="19" s="1"/>
  <c r="AL23" i="19" s="1"/>
  <c r="AL24" i="19" s="1"/>
  <c r="AL25" i="19" s="1"/>
  <c r="AL26" i="19" s="1"/>
  <c r="AL27" i="19" s="1"/>
  <c r="AL28" i="19" s="1"/>
  <c r="AL29" i="19" s="1"/>
  <c r="AL30" i="19" s="1"/>
  <c r="AL31" i="19" s="1"/>
  <c r="BR15" i="19"/>
  <c r="BR16" i="19" s="1"/>
  <c r="BR17" i="19" s="1"/>
  <c r="BR18" i="19" s="1"/>
  <c r="BR19" i="19" s="1"/>
  <c r="BR20" i="19" s="1"/>
  <c r="BR21" i="19" s="1"/>
  <c r="BR22" i="19" s="1"/>
  <c r="BR23" i="19" s="1"/>
  <c r="BR24" i="19" s="1"/>
  <c r="BR25" i="19" s="1"/>
  <c r="BR26" i="19" s="1"/>
  <c r="BR27" i="19" s="1"/>
  <c r="BR28" i="19" s="1"/>
  <c r="BR29" i="19" s="1"/>
  <c r="BR30" i="19" s="1"/>
  <c r="BR31" i="19" s="1"/>
  <c r="BR32" i="19" s="1"/>
  <c r="F15" i="19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N15" i="19"/>
  <c r="N16" i="19" s="1"/>
  <c r="N17" i="19" s="1"/>
  <c r="N18" i="19" s="1"/>
  <c r="N19" i="19" s="1"/>
  <c r="N20" i="19" s="1"/>
  <c r="N21" i="19" s="1"/>
  <c r="N22" i="19" s="1"/>
  <c r="N23" i="19" s="1"/>
  <c r="N24" i="19" s="1"/>
  <c r="N25" i="19" s="1"/>
  <c r="N26" i="19" s="1"/>
  <c r="N27" i="19" s="1"/>
  <c r="N28" i="19" s="1"/>
  <c r="N29" i="19" s="1"/>
  <c r="N30" i="19" s="1"/>
  <c r="CH15" i="19"/>
  <c r="CH16" i="19" s="1"/>
  <c r="CH17" i="19" s="1"/>
  <c r="CH18" i="19" s="1"/>
  <c r="CH19" i="19" s="1"/>
  <c r="CH20" i="19" s="1"/>
  <c r="CH21" i="19" s="1"/>
  <c r="CH22" i="19" s="1"/>
  <c r="CH23" i="19" s="1"/>
  <c r="CH24" i="19" s="1"/>
  <c r="CH25" i="19" s="1"/>
  <c r="CH26" i="19" s="1"/>
  <c r="CH27" i="19" s="1"/>
  <c r="CH28" i="19" s="1"/>
  <c r="CH29" i="19" s="1"/>
  <c r="CH30" i="19" s="1"/>
  <c r="CH31" i="19" s="1"/>
  <c r="CH32" i="19" s="1"/>
  <c r="CH33" i="19" s="1"/>
  <c r="AD15" i="19"/>
  <c r="AD16" i="19" s="1"/>
  <c r="AD17" i="19" s="1"/>
  <c r="AD18" i="19" s="1"/>
  <c r="AD19" i="19" s="1"/>
  <c r="AD20" i="19" s="1"/>
  <c r="AD21" i="19" s="1"/>
  <c r="AD22" i="19" s="1"/>
  <c r="AD23" i="19" s="1"/>
  <c r="AD24" i="19" s="1"/>
  <c r="AD25" i="19" s="1"/>
  <c r="AD26" i="19" s="1"/>
  <c r="AD27" i="19" s="1"/>
  <c r="AD28" i="19" s="1"/>
  <c r="AD29" i="19" s="1"/>
  <c r="AD30" i="19" s="1"/>
  <c r="AD31" i="19" s="1"/>
  <c r="BZ15" i="19"/>
  <c r="BZ16" i="19" s="1"/>
  <c r="BZ17" i="19" s="1"/>
  <c r="BZ18" i="19" s="1"/>
  <c r="BZ19" i="19" s="1"/>
  <c r="BZ20" i="19" s="1"/>
  <c r="BZ21" i="19" s="1"/>
  <c r="BZ22" i="19" s="1"/>
  <c r="BZ23" i="19" s="1"/>
  <c r="BZ24" i="19" s="1"/>
  <c r="BZ25" i="19" s="1"/>
  <c r="BZ26" i="19" s="1"/>
  <c r="BZ27" i="19" s="1"/>
  <c r="BZ28" i="19" s="1"/>
  <c r="BZ29" i="19" s="1"/>
  <c r="BZ30" i="19" s="1"/>
  <c r="BZ31" i="19" s="1"/>
  <c r="BZ32" i="19" s="1"/>
  <c r="BZ33" i="19" s="1"/>
  <c r="CY15" i="19"/>
  <c r="CY16" i="19" s="1"/>
  <c r="CY17" i="19" s="1"/>
  <c r="CY18" i="19" s="1"/>
  <c r="CY19" i="19" s="1"/>
  <c r="CY20" i="19" s="1"/>
  <c r="CY21" i="19" s="1"/>
  <c r="CY22" i="19" s="1"/>
  <c r="CY23" i="19" s="1"/>
  <c r="CY24" i="19" s="1"/>
  <c r="CY25" i="19" s="1"/>
  <c r="CY26" i="19" s="1"/>
  <c r="CY27" i="19" s="1"/>
  <c r="CY28" i="19" s="1"/>
  <c r="CY29" i="19" s="1"/>
  <c r="CY30" i="19" s="1"/>
  <c r="CY31" i="19" s="1"/>
  <c r="CY32" i="19" s="1"/>
  <c r="CY33" i="19" s="1"/>
  <c r="CY34" i="19" s="1"/>
  <c r="CP15" i="19"/>
  <c r="CP16" i="19" s="1"/>
  <c r="CP17" i="19" s="1"/>
  <c r="CP18" i="19" s="1"/>
  <c r="CP19" i="19" s="1"/>
  <c r="CP20" i="19" s="1"/>
  <c r="CP21" i="19" s="1"/>
  <c r="CP22" i="19" s="1"/>
  <c r="CP23" i="19" s="1"/>
  <c r="CP24" i="19" s="1"/>
  <c r="CP25" i="19" s="1"/>
  <c r="CP26" i="19" s="1"/>
  <c r="CP27" i="19" s="1"/>
  <c r="CP28" i="19" s="1"/>
  <c r="CP29" i="19" s="1"/>
  <c r="CP30" i="19" s="1"/>
  <c r="CP31" i="19" s="1"/>
  <c r="CP32" i="19" s="1"/>
  <c r="CP33" i="19" s="1"/>
  <c r="V15" i="19"/>
  <c r="V16" i="19" s="1"/>
  <c r="V17" i="19" s="1"/>
  <c r="V18" i="19" s="1"/>
  <c r="V19" i="19" s="1"/>
  <c r="V20" i="19" s="1"/>
  <c r="V21" i="19" s="1"/>
  <c r="V22" i="19" s="1"/>
  <c r="V23" i="19" s="1"/>
  <c r="V24" i="19" s="1"/>
  <c r="V25" i="19" s="1"/>
  <c r="V26" i="19" s="1"/>
  <c r="V27" i="19" s="1"/>
  <c r="V28" i="19" s="1"/>
  <c r="V29" i="19" s="1"/>
  <c r="V30" i="19" s="1"/>
  <c r="AT15" i="19"/>
  <c r="AT16" i="19" s="1"/>
  <c r="AT17" i="19" s="1"/>
  <c r="AT18" i="19" s="1"/>
  <c r="AT19" i="19" s="1"/>
  <c r="AT20" i="19" s="1"/>
  <c r="AT21" i="19" s="1"/>
  <c r="AT22" i="19" s="1"/>
  <c r="AT23" i="19" s="1"/>
  <c r="AT24" i="19" s="1"/>
  <c r="AT25" i="19" s="1"/>
  <c r="AT26" i="19" s="1"/>
  <c r="AT27" i="19" s="1"/>
  <c r="AT28" i="19" s="1"/>
  <c r="AT29" i="19" s="1"/>
  <c r="AT30" i="19" s="1"/>
  <c r="AT31" i="19" s="1"/>
  <c r="BJ15" i="19"/>
  <c r="BJ16" i="19" s="1"/>
  <c r="BJ17" i="19" s="1"/>
  <c r="BJ18" i="19" s="1"/>
  <c r="BJ19" i="19" s="1"/>
  <c r="BJ20" i="19" s="1"/>
  <c r="BJ21" i="19" s="1"/>
  <c r="BJ22" i="19" s="1"/>
  <c r="BJ23" i="19" s="1"/>
  <c r="BJ24" i="19" s="1"/>
  <c r="BJ25" i="19" s="1"/>
  <c r="BJ26" i="19" s="1"/>
  <c r="BJ27" i="19" s="1"/>
  <c r="BJ28" i="19" s="1"/>
  <c r="BJ29" i="19" s="1"/>
  <c r="BJ30" i="19" s="1"/>
  <c r="BJ31" i="19" s="1"/>
  <c r="BJ32" i="19" s="1"/>
  <c r="AC75" i="9"/>
  <c r="AT32" i="19" l="1"/>
  <c r="BZ34" i="19"/>
  <c r="F31" i="19"/>
  <c r="V31" i="19"/>
  <c r="AD32" i="19"/>
  <c r="BR33" i="19"/>
  <c r="CP34" i="19"/>
  <c r="CH34" i="19"/>
  <c r="AL32" i="19"/>
  <c r="BJ33" i="19"/>
  <c r="CY35" i="19"/>
  <c r="N31" i="19"/>
  <c r="BB33" i="19"/>
  <c r="AC5" i="9"/>
  <c r="AF5" i="9"/>
  <c r="CY36" i="19" l="1"/>
  <c r="F32" i="19"/>
  <c r="N32" i="19"/>
  <c r="CH35" i="19"/>
  <c r="AD33" i="19"/>
  <c r="AL33" i="19"/>
  <c r="CP35" i="19"/>
  <c r="BR34" i="19"/>
  <c r="V32" i="19"/>
  <c r="BZ35" i="19"/>
  <c r="BJ34" i="19"/>
  <c r="BB34" i="19"/>
  <c r="AT33" i="19"/>
  <c r="AC6" i="9"/>
  <c r="AC7" i="9"/>
  <c r="AC10" i="9"/>
  <c r="AC11" i="9"/>
  <c r="AC12" i="9"/>
  <c r="AC13" i="9"/>
  <c r="AC14" i="9"/>
  <c r="AC15" i="9"/>
  <c r="AC16" i="9"/>
  <c r="AC17" i="9"/>
  <c r="AC18" i="9"/>
  <c r="AC19" i="9"/>
  <c r="AC20" i="9"/>
  <c r="AC21" i="9"/>
  <c r="AC22" i="9"/>
  <c r="AF17" i="9"/>
  <c r="AF13" i="9"/>
  <c r="AF6" i="9"/>
  <c r="AF22" i="9"/>
  <c r="BL18" i="9"/>
  <c r="AF15" i="9"/>
  <c r="AF21" i="9"/>
  <c r="BL15" i="9"/>
  <c r="BL19" i="9"/>
  <c r="BL14" i="9"/>
  <c r="BL22" i="9"/>
  <c r="AF12" i="9"/>
  <c r="AF11" i="9"/>
  <c r="AF19" i="9"/>
  <c r="BL17" i="9"/>
  <c r="BL20" i="9"/>
  <c r="BL21" i="9"/>
  <c r="BL10" i="9"/>
  <c r="AF7" i="9"/>
  <c r="AF16" i="9"/>
  <c r="BL13" i="9"/>
  <c r="AF10" i="9"/>
  <c r="AF14" i="9"/>
  <c r="BL5" i="9"/>
  <c r="BL12" i="9"/>
  <c r="BL16" i="9"/>
  <c r="BL11" i="9"/>
  <c r="CH36" i="19" l="1"/>
  <c r="BR35" i="19"/>
  <c r="CP36" i="19"/>
  <c r="F33" i="19"/>
  <c r="BZ36" i="19"/>
  <c r="CY37" i="19"/>
  <c r="AT34" i="19"/>
  <c r="BB35" i="19"/>
  <c r="BJ35" i="19"/>
  <c r="V33" i="19"/>
  <c r="AL34" i="19"/>
  <c r="AD34" i="19"/>
  <c r="N33" i="19"/>
  <c r="AC42" i="9"/>
  <c r="AF20" i="9"/>
  <c r="BL7" i="9"/>
  <c r="BL6" i="9"/>
  <c r="AF18" i="9"/>
  <c r="AD35" i="19" l="1"/>
  <c r="V34" i="19"/>
  <c r="F34" i="19"/>
  <c r="CY38" i="19"/>
  <c r="BR36" i="19"/>
  <c r="CH37" i="19"/>
  <c r="BJ36" i="19"/>
  <c r="BB36" i="19"/>
  <c r="AT35" i="19"/>
  <c r="CP37" i="19"/>
  <c r="N34" i="19"/>
  <c r="AL35" i="19"/>
  <c r="BZ37" i="19"/>
  <c r="AC43" i="9"/>
  <c r="BZ38" i="19" l="1"/>
  <c r="AL36" i="19"/>
  <c r="CH38" i="19"/>
  <c r="V35" i="19"/>
  <c r="CP38" i="19"/>
  <c r="CY39" i="19"/>
  <c r="N35" i="19"/>
  <c r="BB37" i="19"/>
  <c r="BJ37" i="19"/>
  <c r="BR37" i="19"/>
  <c r="AT36" i="19"/>
  <c r="F35" i="19"/>
  <c r="AD36" i="19"/>
  <c r="AC44" i="9"/>
  <c r="AC45" i="9"/>
  <c r="AC46" i="9"/>
  <c r="V36" i="19" l="1"/>
  <c r="CH39" i="19"/>
  <c r="AL37" i="19"/>
  <c r="F36" i="19"/>
  <c r="BR38" i="19"/>
  <c r="BZ39" i="19"/>
  <c r="AD37" i="19"/>
  <c r="BB38" i="19"/>
  <c r="CY40" i="19"/>
  <c r="CP39" i="19"/>
  <c r="AT37" i="19"/>
  <c r="BJ38" i="19"/>
  <c r="N36" i="19"/>
  <c r="G5" i="17"/>
  <c r="I5" i="17" s="1"/>
  <c r="G6" i="17"/>
  <c r="I6" i="17" s="1"/>
  <c r="G7" i="17"/>
  <c r="I7" i="17" s="1"/>
  <c r="G8" i="17"/>
  <c r="I8" i="17" s="1"/>
  <c r="G9" i="17"/>
  <c r="I9" i="17" s="1"/>
  <c r="G10" i="17"/>
  <c r="I10" i="17" s="1"/>
  <c r="G11" i="17"/>
  <c r="I11" i="17" s="1"/>
  <c r="G12" i="17"/>
  <c r="I12" i="17" s="1"/>
  <c r="G13" i="17"/>
  <c r="I13" i="17" s="1"/>
  <c r="G14" i="17"/>
  <c r="I14" i="17" s="1"/>
  <c r="G15" i="17"/>
  <c r="I15" i="17" s="1"/>
  <c r="G16" i="17"/>
  <c r="I16" i="17" s="1"/>
  <c r="G17" i="17"/>
  <c r="I17" i="17" s="1"/>
  <c r="G18" i="17"/>
  <c r="I18" i="17" s="1"/>
  <c r="G4" i="17"/>
  <c r="I4" i="17" s="1"/>
  <c r="CP40" i="19" l="1"/>
  <c r="BB39" i="19"/>
  <c r="BR39" i="19"/>
  <c r="CH40" i="19"/>
  <c r="AD38" i="19"/>
  <c r="AT38" i="19"/>
  <c r="CY41" i="19"/>
  <c r="BZ40" i="19"/>
  <c r="F37" i="19"/>
  <c r="V37" i="19"/>
  <c r="N37" i="19"/>
  <c r="BJ39" i="19"/>
  <c r="AL38" i="19"/>
  <c r="AC3900" i="9"/>
  <c r="AC3901" i="9"/>
  <c r="AC3902" i="9"/>
  <c r="AC3903" i="9"/>
  <c r="AC3904" i="9"/>
  <c r="AC3905" i="9"/>
  <c r="AC3906" i="9"/>
  <c r="AC3907" i="9"/>
  <c r="AC3908" i="9"/>
  <c r="AC3909" i="9"/>
  <c r="AC3910" i="9"/>
  <c r="AC3911" i="9"/>
  <c r="AC3912" i="9"/>
  <c r="AC3913" i="9"/>
  <c r="AC3914" i="9"/>
  <c r="AC3915" i="9"/>
  <c r="AC3916" i="9"/>
  <c r="AC3917" i="9"/>
  <c r="AC3918" i="9"/>
  <c r="AC3919" i="9"/>
  <c r="AC3920" i="9"/>
  <c r="AC3921" i="9"/>
  <c r="AC3922" i="9"/>
  <c r="AC3923" i="9"/>
  <c r="AC3924" i="9"/>
  <c r="AC3925" i="9"/>
  <c r="AC3926" i="9"/>
  <c r="AC3927" i="9"/>
  <c r="AC3928" i="9"/>
  <c r="AC3929" i="9"/>
  <c r="AC3930" i="9"/>
  <c r="AC3931" i="9"/>
  <c r="AC3932" i="9"/>
  <c r="AC3933" i="9"/>
  <c r="AC3934" i="9"/>
  <c r="AC3935" i="9"/>
  <c r="AC3936" i="9"/>
  <c r="AC3937" i="9"/>
  <c r="AC3938" i="9"/>
  <c r="AC3939" i="9"/>
  <c r="AC3940" i="9"/>
  <c r="AC3941" i="9"/>
  <c r="AC3942" i="9"/>
  <c r="AC3943" i="9"/>
  <c r="AC3944" i="9"/>
  <c r="AC3945" i="9"/>
  <c r="AC3946" i="9"/>
  <c r="AC3947" i="9"/>
  <c r="AC3948" i="9"/>
  <c r="AC3949" i="9"/>
  <c r="AC3950" i="9"/>
  <c r="AC3951" i="9"/>
  <c r="AC3952" i="9"/>
  <c r="AC3953" i="9"/>
  <c r="AC3954" i="9"/>
  <c r="AC3955" i="9"/>
  <c r="AC3956" i="9"/>
  <c r="AC3957" i="9"/>
  <c r="AC3958" i="9"/>
  <c r="AC3959" i="9"/>
  <c r="AC3960" i="9"/>
  <c r="AC3961" i="9"/>
  <c r="AC3962" i="9"/>
  <c r="AC3963" i="9"/>
  <c r="AC3964" i="9"/>
  <c r="AC3965" i="9"/>
  <c r="AC3966" i="9"/>
  <c r="AC3967" i="9"/>
  <c r="AC3968" i="9"/>
  <c r="AC3969" i="9"/>
  <c r="AC3970" i="9"/>
  <c r="AC3971" i="9"/>
  <c r="AC3972" i="9"/>
  <c r="AC3973" i="9"/>
  <c r="AC3974" i="9"/>
  <c r="AC3975" i="9"/>
  <c r="AC3976" i="9"/>
  <c r="AC3977" i="9"/>
  <c r="AC3978" i="9"/>
  <c r="AC3979" i="9"/>
  <c r="AC3980" i="9"/>
  <c r="AC3981" i="9"/>
  <c r="AC3982" i="9"/>
  <c r="AC3983" i="9"/>
  <c r="AC3984" i="9"/>
  <c r="AC3985" i="9"/>
  <c r="AC3986" i="9"/>
  <c r="AC3987" i="9"/>
  <c r="AC3988" i="9"/>
  <c r="AC3989" i="9"/>
  <c r="AC3990" i="9"/>
  <c r="AC3991" i="9"/>
  <c r="AC3992" i="9"/>
  <c r="AC3993" i="9"/>
  <c r="AC3994" i="9"/>
  <c r="AC3995" i="9"/>
  <c r="AC3996" i="9"/>
  <c r="AC3997" i="9"/>
  <c r="AC3998" i="9"/>
  <c r="AC3999" i="9"/>
  <c r="AC4000" i="9"/>
  <c r="AC4001" i="9"/>
  <c r="AC4002" i="9"/>
  <c r="AC4003" i="9"/>
  <c r="AC4004" i="9"/>
  <c r="AC4005" i="9"/>
  <c r="AC4006" i="9"/>
  <c r="AC4007" i="9"/>
  <c r="AC4008" i="9"/>
  <c r="AC4009" i="9"/>
  <c r="AC4010" i="9"/>
  <c r="AC4011" i="9"/>
  <c r="AC4012" i="9"/>
  <c r="AC4013" i="9"/>
  <c r="AC4014" i="9"/>
  <c r="AC4015" i="9"/>
  <c r="AC4016" i="9"/>
  <c r="AC4017" i="9"/>
  <c r="AC4018" i="9"/>
  <c r="AC4019" i="9"/>
  <c r="AC4020" i="9"/>
  <c r="AC4021" i="9"/>
  <c r="AC4022" i="9"/>
  <c r="AC4023" i="9"/>
  <c r="AC4024" i="9"/>
  <c r="AC4025" i="9"/>
  <c r="AC4026" i="9"/>
  <c r="AC4027" i="9"/>
  <c r="AC4028" i="9"/>
  <c r="AC4029" i="9"/>
  <c r="AC4030" i="9"/>
  <c r="AC4031" i="9"/>
  <c r="AC4032" i="9"/>
  <c r="AC4033" i="9"/>
  <c r="AC4034" i="9"/>
  <c r="AC4035" i="9"/>
  <c r="AC4036" i="9"/>
  <c r="AC4037" i="9"/>
  <c r="AC4038" i="9"/>
  <c r="AC4039" i="9"/>
  <c r="AC4040" i="9"/>
  <c r="AC4041" i="9"/>
  <c r="AC4042" i="9"/>
  <c r="AC4043" i="9"/>
  <c r="AC4044" i="9"/>
  <c r="AC4045" i="9"/>
  <c r="AC4046" i="9"/>
  <c r="AC4047" i="9"/>
  <c r="AC4048" i="9"/>
  <c r="AC4049" i="9"/>
  <c r="AC4050" i="9"/>
  <c r="AC4051" i="9"/>
  <c r="AC4052" i="9"/>
  <c r="AC4053" i="9"/>
  <c r="AC4054" i="9"/>
  <c r="AC4055" i="9"/>
  <c r="AC4056" i="9"/>
  <c r="AC4057" i="9"/>
  <c r="AC4058" i="9"/>
  <c r="AC4059" i="9"/>
  <c r="AC4060" i="9"/>
  <c r="AC4061" i="9"/>
  <c r="AC4062" i="9"/>
  <c r="AC4063" i="9"/>
  <c r="AC4064" i="9"/>
  <c r="AC4065" i="9"/>
  <c r="AC4066" i="9"/>
  <c r="AC4067" i="9"/>
  <c r="AC4068" i="9"/>
  <c r="AC4069" i="9"/>
  <c r="AC4070" i="9"/>
  <c r="AC4071" i="9"/>
  <c r="AC4072" i="9"/>
  <c r="AC4073" i="9"/>
  <c r="AC4074" i="9"/>
  <c r="AC4075" i="9"/>
  <c r="AC4076" i="9"/>
  <c r="AC4077" i="9"/>
  <c r="AC4078" i="9"/>
  <c r="AC4079" i="9"/>
  <c r="AC4080" i="9"/>
  <c r="AC4081" i="9"/>
  <c r="AC4082" i="9"/>
  <c r="AC4083" i="9"/>
  <c r="AC4084" i="9"/>
  <c r="AC4085" i="9"/>
  <c r="AC4086" i="9"/>
  <c r="AC4087" i="9"/>
  <c r="AC4088" i="9"/>
  <c r="AC4089" i="9"/>
  <c r="AC4090" i="9"/>
  <c r="AC4091" i="9"/>
  <c r="AC4092" i="9"/>
  <c r="AC4093" i="9"/>
  <c r="AC4094" i="9"/>
  <c r="AC4095" i="9"/>
  <c r="AC4096" i="9"/>
  <c r="AC4097" i="9"/>
  <c r="AC4098" i="9"/>
  <c r="AC4099" i="9"/>
  <c r="AC4100" i="9"/>
  <c r="AC4101" i="9"/>
  <c r="AC4102" i="9"/>
  <c r="AC4103" i="9"/>
  <c r="AC4104" i="9"/>
  <c r="AC4105" i="9"/>
  <c r="AC4106" i="9"/>
  <c r="AC4107" i="9"/>
  <c r="AC4108" i="9"/>
  <c r="AC4109" i="9"/>
  <c r="AC4110" i="9"/>
  <c r="AC4111" i="9"/>
  <c r="AC4112" i="9"/>
  <c r="AC4113" i="9"/>
  <c r="AC4114" i="9"/>
  <c r="AC4115" i="9"/>
  <c r="AC4116" i="9"/>
  <c r="AC4117" i="9"/>
  <c r="AC4118" i="9"/>
  <c r="AC4119" i="9"/>
  <c r="AC4120" i="9"/>
  <c r="AC4121" i="9"/>
  <c r="AC4122" i="9"/>
  <c r="AC4123" i="9"/>
  <c r="AC4124" i="9"/>
  <c r="AC4125" i="9"/>
  <c r="AC4126" i="9"/>
  <c r="AC4127" i="9"/>
  <c r="AC4128" i="9"/>
  <c r="AC4129" i="9"/>
  <c r="AC4130" i="9"/>
  <c r="AC4131" i="9"/>
  <c r="AC4132" i="9"/>
  <c r="AC4133" i="9"/>
  <c r="AC4134" i="9"/>
  <c r="AC4135" i="9"/>
  <c r="AC4136" i="9"/>
  <c r="AC4137" i="9"/>
  <c r="AC4138" i="9"/>
  <c r="AC4139" i="9"/>
  <c r="AC4140" i="9"/>
  <c r="AC4141" i="9"/>
  <c r="AC4142" i="9"/>
  <c r="AC4143" i="9"/>
  <c r="AC4144" i="9"/>
  <c r="AC4145" i="9"/>
  <c r="AC4146" i="9"/>
  <c r="AC4147" i="9"/>
  <c r="AC4148" i="9"/>
  <c r="AC4149" i="9"/>
  <c r="AC4150" i="9"/>
  <c r="AC4151" i="9"/>
  <c r="AC4152" i="9"/>
  <c r="AC4153" i="9"/>
  <c r="AC4154" i="9"/>
  <c r="AC4155" i="9"/>
  <c r="AC4156" i="9"/>
  <c r="AC4157" i="9"/>
  <c r="AC4158" i="9"/>
  <c r="AC4159" i="9"/>
  <c r="AC4160" i="9"/>
  <c r="AC4161" i="9"/>
  <c r="AC4162" i="9"/>
  <c r="AC4163" i="9"/>
  <c r="AC4164" i="9"/>
  <c r="AC4165" i="9"/>
  <c r="AC4166" i="9"/>
  <c r="AC4167" i="9"/>
  <c r="AC4168" i="9"/>
  <c r="AC4169" i="9"/>
  <c r="AC4170" i="9"/>
  <c r="AC4171" i="9"/>
  <c r="AC4172" i="9"/>
  <c r="AC4173" i="9"/>
  <c r="AC4174" i="9"/>
  <c r="AC4175" i="9"/>
  <c r="AC4176" i="9"/>
  <c r="AC4177" i="9"/>
  <c r="AC4178" i="9"/>
  <c r="AC4179" i="9"/>
  <c r="AC4180" i="9"/>
  <c r="AC4181" i="9"/>
  <c r="AC4182" i="9"/>
  <c r="AC4183" i="9"/>
  <c r="AC4184" i="9"/>
  <c r="AC4185" i="9"/>
  <c r="AC4186" i="9"/>
  <c r="AC4187" i="9"/>
  <c r="AC4188" i="9"/>
  <c r="AC4189" i="9"/>
  <c r="AC4190" i="9"/>
  <c r="AC4191" i="9"/>
  <c r="AC4192" i="9"/>
  <c r="AC4193" i="9"/>
  <c r="AC4194" i="9"/>
  <c r="AC4195" i="9"/>
  <c r="AC4196" i="9"/>
  <c r="AC4197" i="9"/>
  <c r="AC4198" i="9"/>
  <c r="AC4199" i="9"/>
  <c r="AC4200" i="9"/>
  <c r="AC4201" i="9"/>
  <c r="AC4202" i="9"/>
  <c r="AC4203" i="9"/>
  <c r="AC4204" i="9"/>
  <c r="AC4205" i="9"/>
  <c r="AC4206" i="9"/>
  <c r="AC4207" i="9"/>
  <c r="AC4208" i="9"/>
  <c r="AC4209" i="9"/>
  <c r="AC4210" i="9"/>
  <c r="AC4211" i="9"/>
  <c r="AC4212" i="9"/>
  <c r="AC4213" i="9"/>
  <c r="AC4214" i="9"/>
  <c r="AC4215" i="9"/>
  <c r="AC4216" i="9"/>
  <c r="AC4217" i="9"/>
  <c r="AC4218" i="9"/>
  <c r="AC4219" i="9"/>
  <c r="AC4220" i="9"/>
  <c r="AC4221" i="9"/>
  <c r="AC4222" i="9"/>
  <c r="AC4223" i="9"/>
  <c r="AC4224" i="9"/>
  <c r="AC4225" i="9"/>
  <c r="AC4226" i="9"/>
  <c r="AC4227" i="9"/>
  <c r="AC4228" i="9"/>
  <c r="AC4229" i="9"/>
  <c r="AC4230" i="9"/>
  <c r="AC4231" i="9"/>
  <c r="AC4232" i="9"/>
  <c r="AC4233" i="9"/>
  <c r="AC4234" i="9"/>
  <c r="AC4235" i="9"/>
  <c r="AC4236" i="9"/>
  <c r="AC4237" i="9"/>
  <c r="AC4238" i="9"/>
  <c r="AC4239" i="9"/>
  <c r="AC4240" i="9"/>
  <c r="AC4241" i="9"/>
  <c r="AC4242" i="9"/>
  <c r="AC4243" i="9"/>
  <c r="AC4244" i="9"/>
  <c r="AC4245" i="9"/>
  <c r="AC4246" i="9"/>
  <c r="AC4247" i="9"/>
  <c r="AC4248" i="9"/>
  <c r="AC4249" i="9"/>
  <c r="AC4250" i="9"/>
  <c r="AC4251" i="9"/>
  <c r="AC4252" i="9"/>
  <c r="AC4253" i="9"/>
  <c r="AC4254" i="9"/>
  <c r="AC4255" i="9"/>
  <c r="AC4256" i="9"/>
  <c r="AC4257" i="9"/>
  <c r="AC4258" i="9"/>
  <c r="AC4259" i="9"/>
  <c r="AC4260" i="9"/>
  <c r="AC4261" i="9"/>
  <c r="AC4262" i="9"/>
  <c r="AC4263" i="9"/>
  <c r="AC4264" i="9"/>
  <c r="AC4265" i="9"/>
  <c r="AC4266" i="9"/>
  <c r="AC4267" i="9"/>
  <c r="AC4268" i="9"/>
  <c r="AC4269" i="9"/>
  <c r="AC4270" i="9"/>
  <c r="AC4271" i="9"/>
  <c r="AC4272" i="9"/>
  <c r="AC4273" i="9"/>
  <c r="AC4274" i="9"/>
  <c r="AC4275" i="9"/>
  <c r="AC4276" i="9"/>
  <c r="AC4277" i="9"/>
  <c r="AC4278" i="9"/>
  <c r="AC4279" i="9"/>
  <c r="AC4280" i="9"/>
  <c r="AC4281" i="9"/>
  <c r="AC4282" i="9"/>
  <c r="AC4283" i="9"/>
  <c r="AC4284" i="9"/>
  <c r="AC4285" i="9"/>
  <c r="AC4286" i="9"/>
  <c r="AC4287" i="9"/>
  <c r="AC4288" i="9"/>
  <c r="AC4289" i="9"/>
  <c r="AC4290" i="9"/>
  <c r="AC4291" i="9"/>
  <c r="AC4292" i="9"/>
  <c r="AC4293" i="9"/>
  <c r="AC4294" i="9"/>
  <c r="AC4295" i="9"/>
  <c r="AC4296" i="9"/>
  <c r="AC4297" i="9"/>
  <c r="AC4298" i="9"/>
  <c r="AC4299" i="9"/>
  <c r="AC4300" i="9"/>
  <c r="AC4301" i="9"/>
  <c r="AC4302" i="9"/>
  <c r="AC4303" i="9"/>
  <c r="AC4304" i="9"/>
  <c r="AC4305" i="9"/>
  <c r="AC4306" i="9"/>
  <c r="AC4307" i="9"/>
  <c r="AC4308" i="9"/>
  <c r="AC4309" i="9"/>
  <c r="AC4310" i="9"/>
  <c r="AC4311" i="9"/>
  <c r="AC4312" i="9"/>
  <c r="AC4313" i="9"/>
  <c r="AC4314" i="9"/>
  <c r="AC4315" i="9"/>
  <c r="AC4316" i="9"/>
  <c r="AC4317" i="9"/>
  <c r="AC4318" i="9"/>
  <c r="AC4319" i="9"/>
  <c r="AC4320" i="9"/>
  <c r="AC4321" i="9"/>
  <c r="AC4322" i="9"/>
  <c r="AC4323" i="9"/>
  <c r="AC4324" i="9"/>
  <c r="AC4325" i="9"/>
  <c r="AC4326" i="9"/>
  <c r="AC4327" i="9"/>
  <c r="AC4328" i="9"/>
  <c r="AC4329" i="9"/>
  <c r="AC4330" i="9"/>
  <c r="AC4331" i="9"/>
  <c r="AC4332" i="9"/>
  <c r="AC4333" i="9"/>
  <c r="AC4334" i="9"/>
  <c r="AC4335" i="9"/>
  <c r="AC4336" i="9"/>
  <c r="AC4337" i="9"/>
  <c r="AC4338" i="9"/>
  <c r="AC4339" i="9"/>
  <c r="AC4340" i="9"/>
  <c r="AC4341" i="9"/>
  <c r="AC4342" i="9"/>
  <c r="AC4343" i="9"/>
  <c r="AC4344" i="9"/>
  <c r="AC4345" i="9"/>
  <c r="AC4346" i="9"/>
  <c r="AC4347" i="9"/>
  <c r="AC4348" i="9"/>
  <c r="AC4349" i="9"/>
  <c r="AC4350" i="9"/>
  <c r="AC4351" i="9"/>
  <c r="AC4352" i="9"/>
  <c r="AC4353" i="9"/>
  <c r="AC4354" i="9"/>
  <c r="AC4355" i="9"/>
  <c r="AC4356" i="9"/>
  <c r="AC4357" i="9"/>
  <c r="AC4358" i="9"/>
  <c r="AC4359" i="9"/>
  <c r="AC4360" i="9"/>
  <c r="AC4361" i="9"/>
  <c r="AC4362" i="9"/>
  <c r="AC4363" i="9"/>
  <c r="AC4364" i="9"/>
  <c r="AC4365" i="9"/>
  <c r="AC4366" i="9"/>
  <c r="AC4367" i="9"/>
  <c r="AC4368" i="9"/>
  <c r="AC4369" i="9"/>
  <c r="AC4370" i="9"/>
  <c r="AC4371" i="9"/>
  <c r="AC4372" i="9"/>
  <c r="AC4373" i="9"/>
  <c r="AC4374" i="9"/>
  <c r="AC4375" i="9"/>
  <c r="AC4376" i="9"/>
  <c r="AC4377" i="9"/>
  <c r="AC4378" i="9"/>
  <c r="AC4379" i="9"/>
  <c r="AC4380" i="9"/>
  <c r="AC4381" i="9"/>
  <c r="AC4382" i="9"/>
  <c r="AC4383" i="9"/>
  <c r="AC4384" i="9"/>
  <c r="AC4385" i="9"/>
  <c r="AC4386" i="9"/>
  <c r="AC4387" i="9"/>
  <c r="AC4388" i="9"/>
  <c r="AC4389" i="9"/>
  <c r="AC4390" i="9"/>
  <c r="AC4391" i="9"/>
  <c r="AC4392" i="9"/>
  <c r="AC4393" i="9"/>
  <c r="AC4394" i="9"/>
  <c r="AC4395" i="9"/>
  <c r="AC4396" i="9"/>
  <c r="AC4397" i="9"/>
  <c r="AC4398" i="9"/>
  <c r="AC4399" i="9"/>
  <c r="AC4400" i="9"/>
  <c r="AC4401" i="9"/>
  <c r="AC4402" i="9"/>
  <c r="AC4403" i="9"/>
  <c r="AC4404" i="9"/>
  <c r="AC4405" i="9"/>
  <c r="AC4406" i="9"/>
  <c r="AC4407" i="9"/>
  <c r="AC4408" i="9"/>
  <c r="AC4409" i="9"/>
  <c r="AC4410" i="9"/>
  <c r="AC4411" i="9"/>
  <c r="AC4412" i="9"/>
  <c r="AC4413" i="9"/>
  <c r="AC4414" i="9"/>
  <c r="AC4415" i="9"/>
  <c r="AC4416" i="9"/>
  <c r="AC4417" i="9"/>
  <c r="AC4418" i="9"/>
  <c r="AC4419" i="9"/>
  <c r="AC4420" i="9"/>
  <c r="AC4421" i="9"/>
  <c r="AC4422" i="9"/>
  <c r="AC4423" i="9"/>
  <c r="AC4424" i="9"/>
  <c r="AC4425" i="9"/>
  <c r="AC4426" i="9"/>
  <c r="AC4427" i="9"/>
  <c r="AC4428" i="9"/>
  <c r="AC4429" i="9"/>
  <c r="AC4430" i="9"/>
  <c r="AC4431" i="9"/>
  <c r="AC4432" i="9"/>
  <c r="AC4433" i="9"/>
  <c r="AC4434" i="9"/>
  <c r="AC4435" i="9"/>
  <c r="AC4436" i="9"/>
  <c r="AC4437" i="9"/>
  <c r="AC4438" i="9"/>
  <c r="AC4439" i="9"/>
  <c r="AC4440" i="9"/>
  <c r="AC4441" i="9"/>
  <c r="AC4442" i="9"/>
  <c r="AC4443" i="9"/>
  <c r="AC4444" i="9"/>
  <c r="AC4445" i="9"/>
  <c r="AC4446" i="9"/>
  <c r="AC4447" i="9"/>
  <c r="AC4448" i="9"/>
  <c r="AC4449" i="9"/>
  <c r="AC4450" i="9"/>
  <c r="AC4451" i="9"/>
  <c r="AC4452" i="9"/>
  <c r="AC4453" i="9"/>
  <c r="AC4454" i="9"/>
  <c r="AC4455" i="9"/>
  <c r="AC4456" i="9"/>
  <c r="AC4457" i="9"/>
  <c r="AC4458" i="9"/>
  <c r="AC4459" i="9"/>
  <c r="AC4460" i="9"/>
  <c r="AC4461" i="9"/>
  <c r="AC4462" i="9"/>
  <c r="AC4463" i="9"/>
  <c r="AC4464" i="9"/>
  <c r="AC4465" i="9"/>
  <c r="AC4466" i="9"/>
  <c r="AC4467" i="9"/>
  <c r="AC4468" i="9"/>
  <c r="AC4469" i="9"/>
  <c r="AC4470" i="9"/>
  <c r="AC4471" i="9"/>
  <c r="AC4472" i="9"/>
  <c r="AC4473" i="9"/>
  <c r="AC4474" i="9"/>
  <c r="AC4475" i="9"/>
  <c r="AC4476" i="9"/>
  <c r="AC4477" i="9"/>
  <c r="AC4478" i="9"/>
  <c r="AC4479" i="9"/>
  <c r="AC4480" i="9"/>
  <c r="AC4481" i="9"/>
  <c r="AC4482" i="9"/>
  <c r="AC4483" i="9"/>
  <c r="AC4484" i="9"/>
  <c r="AC4485" i="9"/>
  <c r="AC4486" i="9"/>
  <c r="AC4487" i="9"/>
  <c r="AC4488" i="9"/>
  <c r="AC4489" i="9"/>
  <c r="AC4490" i="9"/>
  <c r="AC4491" i="9"/>
  <c r="AC4492" i="9"/>
  <c r="AC4493" i="9"/>
  <c r="AC4494" i="9"/>
  <c r="AC4495" i="9"/>
  <c r="AC4496" i="9"/>
  <c r="AC4497" i="9"/>
  <c r="AC4498" i="9"/>
  <c r="AC4499" i="9"/>
  <c r="AC4500" i="9"/>
  <c r="AC3821" i="9"/>
  <c r="AC3822" i="9"/>
  <c r="AC3823" i="9"/>
  <c r="AC3824" i="9"/>
  <c r="AC3825" i="9"/>
  <c r="AC3826" i="9"/>
  <c r="AC3827" i="9"/>
  <c r="AC3828" i="9"/>
  <c r="AC3829" i="9"/>
  <c r="AC3830" i="9"/>
  <c r="AC3831" i="9"/>
  <c r="AC3832" i="9"/>
  <c r="AC3833" i="9"/>
  <c r="AC3834" i="9"/>
  <c r="AC3835" i="9"/>
  <c r="AC3836" i="9"/>
  <c r="AC3837" i="9"/>
  <c r="AC3838" i="9"/>
  <c r="AC3839" i="9"/>
  <c r="AC3840" i="9"/>
  <c r="AC3841" i="9"/>
  <c r="AC3842" i="9"/>
  <c r="AC3843" i="9"/>
  <c r="AC3844" i="9"/>
  <c r="AC3845" i="9"/>
  <c r="AC3846" i="9"/>
  <c r="AC3847" i="9"/>
  <c r="AC3848" i="9"/>
  <c r="AC3849" i="9"/>
  <c r="AC3850" i="9"/>
  <c r="AC3851" i="9"/>
  <c r="AC3852" i="9"/>
  <c r="AC3853" i="9"/>
  <c r="AC3854" i="9"/>
  <c r="AC3855" i="9"/>
  <c r="AC3856" i="9"/>
  <c r="AC3857" i="9"/>
  <c r="AC3858" i="9"/>
  <c r="AC3859" i="9"/>
  <c r="AC3860" i="9"/>
  <c r="AC3861" i="9"/>
  <c r="AC3862" i="9"/>
  <c r="AC3863" i="9"/>
  <c r="AC3864" i="9"/>
  <c r="AC3865" i="9"/>
  <c r="AC3866" i="9"/>
  <c r="AC3867" i="9"/>
  <c r="AC3868" i="9"/>
  <c r="AC3869" i="9"/>
  <c r="AC3870" i="9"/>
  <c r="AC3871" i="9"/>
  <c r="AC3872" i="9"/>
  <c r="AC3873" i="9"/>
  <c r="AC3874" i="9"/>
  <c r="AC3875" i="9"/>
  <c r="AC3876" i="9"/>
  <c r="AC3877" i="9"/>
  <c r="AC3878" i="9"/>
  <c r="AC3879" i="9"/>
  <c r="AC3880" i="9"/>
  <c r="AC3881" i="9"/>
  <c r="AC3882" i="9"/>
  <c r="AC3883" i="9"/>
  <c r="AC3884" i="9"/>
  <c r="AC3885" i="9"/>
  <c r="AC3886" i="9"/>
  <c r="AC3887" i="9"/>
  <c r="AC3888" i="9"/>
  <c r="AC3889" i="9"/>
  <c r="AC3890" i="9"/>
  <c r="AC3891" i="9"/>
  <c r="AC3892" i="9"/>
  <c r="AC3893" i="9"/>
  <c r="AC3894" i="9"/>
  <c r="AC3895" i="9"/>
  <c r="AC3896" i="9"/>
  <c r="AC3897" i="9"/>
  <c r="AC3898" i="9"/>
  <c r="AC3899" i="9"/>
  <c r="AC3743" i="9"/>
  <c r="AC3744" i="9"/>
  <c r="AC3745" i="9"/>
  <c r="AC3746" i="9"/>
  <c r="AC3747" i="9"/>
  <c r="AC3748" i="9"/>
  <c r="AC3749" i="9"/>
  <c r="AC3750" i="9"/>
  <c r="AC3751" i="9"/>
  <c r="AC3752" i="9"/>
  <c r="AC3753" i="9"/>
  <c r="AC3754" i="9"/>
  <c r="AC3755" i="9"/>
  <c r="AC3756" i="9"/>
  <c r="AC3757" i="9"/>
  <c r="AC3758" i="9"/>
  <c r="AC3759" i="9"/>
  <c r="AC3760" i="9"/>
  <c r="AC3761" i="9"/>
  <c r="AC3762" i="9"/>
  <c r="AC3763" i="9"/>
  <c r="AC3764" i="9"/>
  <c r="AC3765" i="9"/>
  <c r="AC3766" i="9"/>
  <c r="AC3767" i="9"/>
  <c r="AC3768" i="9"/>
  <c r="AC3769" i="9"/>
  <c r="AC3770" i="9"/>
  <c r="AC3771" i="9"/>
  <c r="AC3772" i="9"/>
  <c r="AC3773" i="9"/>
  <c r="AC3774" i="9"/>
  <c r="AC3775" i="9"/>
  <c r="AC3776" i="9"/>
  <c r="AC3777" i="9"/>
  <c r="AC3778" i="9"/>
  <c r="AC3779" i="9"/>
  <c r="AC3780" i="9"/>
  <c r="AC3781" i="9"/>
  <c r="AC3782" i="9"/>
  <c r="AC3783" i="9"/>
  <c r="AC3784" i="9"/>
  <c r="AC3785" i="9"/>
  <c r="AC3786" i="9"/>
  <c r="AC3787" i="9"/>
  <c r="AC3788" i="9"/>
  <c r="AC3789" i="9"/>
  <c r="AC3790" i="9"/>
  <c r="AC3791" i="9"/>
  <c r="AC3792" i="9"/>
  <c r="AC3793" i="9"/>
  <c r="AC3794" i="9"/>
  <c r="AC3795" i="9"/>
  <c r="AC3796" i="9"/>
  <c r="AC3797" i="9"/>
  <c r="AC3798" i="9"/>
  <c r="AC3799" i="9"/>
  <c r="AC3800" i="9"/>
  <c r="AC3801" i="9"/>
  <c r="AC3802" i="9"/>
  <c r="AC3803" i="9"/>
  <c r="AC3804" i="9"/>
  <c r="AC3805" i="9"/>
  <c r="AC3806" i="9"/>
  <c r="AC3807" i="9"/>
  <c r="AC3808" i="9"/>
  <c r="AC3809" i="9"/>
  <c r="AC3810" i="9"/>
  <c r="AC3811" i="9"/>
  <c r="AC3812" i="9"/>
  <c r="AC3813" i="9"/>
  <c r="AC3814" i="9"/>
  <c r="AC3815" i="9"/>
  <c r="AC3816" i="9"/>
  <c r="AC3817" i="9"/>
  <c r="AC3818" i="9"/>
  <c r="AC3819" i="9"/>
  <c r="AC3820" i="9"/>
  <c r="C18" i="1"/>
  <c r="C16" i="1"/>
  <c r="C8" i="19" l="1"/>
  <c r="AT39" i="19"/>
  <c r="AD39" i="19"/>
  <c r="BB40" i="19"/>
  <c r="BJ40" i="19"/>
  <c r="CH41" i="19"/>
  <c r="CY42" i="19"/>
  <c r="BR40" i="19"/>
  <c r="CP41" i="19"/>
  <c r="AL39" i="19"/>
  <c r="N38" i="19"/>
  <c r="V38" i="19"/>
  <c r="F38" i="19"/>
  <c r="BZ41" i="19"/>
  <c r="AC27" i="9"/>
  <c r="AF27" i="9"/>
  <c r="BL27" i="9"/>
  <c r="V39" i="19" l="1"/>
  <c r="CY43" i="19"/>
  <c r="AT40" i="19"/>
  <c r="N39" i="19"/>
  <c r="CH42" i="19"/>
  <c r="BB41" i="19"/>
  <c r="AD40" i="19"/>
  <c r="BZ42" i="19"/>
  <c r="AL40" i="19"/>
  <c r="CP42" i="19"/>
  <c r="BR41" i="19"/>
  <c r="F39" i="19"/>
  <c r="BJ41" i="19"/>
  <c r="AC28" i="9"/>
  <c r="AC29" i="9"/>
  <c r="AC30" i="9"/>
  <c r="AC31" i="9"/>
  <c r="BL29" i="9"/>
  <c r="BL28" i="9"/>
  <c r="BR42" i="19" l="1"/>
  <c r="BZ43" i="19"/>
  <c r="CP43" i="19"/>
  <c r="BB42" i="19"/>
  <c r="CH43" i="19"/>
  <c r="AL41" i="19"/>
  <c r="AD41" i="19"/>
  <c r="N40" i="19"/>
  <c r="AT41" i="19"/>
  <c r="V40" i="19"/>
  <c r="BJ42" i="19"/>
  <c r="F40" i="19"/>
  <c r="CY44" i="19"/>
  <c r="AC26" i="9"/>
  <c r="AF28" i="9"/>
  <c r="AF29" i="9"/>
  <c r="AF26" i="9"/>
  <c r="AL42" i="19" l="1"/>
  <c r="BB43" i="19"/>
  <c r="BZ44" i="19"/>
  <c r="CY45" i="19"/>
  <c r="N41" i="19"/>
  <c r="BR43" i="19"/>
  <c r="F41" i="19"/>
  <c r="V41" i="19"/>
  <c r="AT42" i="19"/>
  <c r="BJ43" i="19"/>
  <c r="AD42" i="19"/>
  <c r="CH44" i="19"/>
  <c r="CP44" i="19"/>
  <c r="B84" i="4"/>
  <c r="D84" i="4" s="1"/>
  <c r="B85" i="4"/>
  <c r="C85" i="4" s="1"/>
  <c r="B86" i="4"/>
  <c r="C86" i="4" s="1"/>
  <c r="B87" i="4"/>
  <c r="C87" i="4" s="1"/>
  <c r="B88" i="4"/>
  <c r="D88" i="4" s="1"/>
  <c r="B89" i="4"/>
  <c r="D89" i="4" s="1"/>
  <c r="B90" i="4"/>
  <c r="C90" i="4" s="1"/>
  <c r="B91" i="4"/>
  <c r="C91" i="4" s="1"/>
  <c r="F20" i="1"/>
  <c r="BL26" i="9"/>
  <c r="BJ44" i="19" l="1"/>
  <c r="AT43" i="19"/>
  <c r="V42" i="19"/>
  <c r="BR44" i="19"/>
  <c r="CY46" i="19"/>
  <c r="BZ45" i="19"/>
  <c r="AD43" i="19"/>
  <c r="N42" i="19"/>
  <c r="BB44" i="19"/>
  <c r="AL43" i="19"/>
  <c r="CP45" i="19"/>
  <c r="CH45" i="19"/>
  <c r="F42" i="19"/>
  <c r="C89" i="4"/>
  <c r="D85" i="4"/>
  <c r="D90" i="4"/>
  <c r="C84" i="4"/>
  <c r="D86" i="4"/>
  <c r="C88" i="4"/>
  <c r="D91" i="4"/>
  <c r="D87" i="4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20" i="12"/>
  <c r="AH21" i="12"/>
  <c r="AH22" i="12"/>
  <c r="AH23" i="12"/>
  <c r="AH24" i="12"/>
  <c r="AH25" i="12"/>
  <c r="AH26" i="12"/>
  <c r="AH27" i="12"/>
  <c r="AH28" i="12"/>
  <c r="AH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6" i="12"/>
  <c r="AF53" i="12"/>
  <c r="AE53" i="12"/>
  <c r="AD53" i="12"/>
  <c r="AC53" i="12"/>
  <c r="AB53" i="12"/>
  <c r="AA53" i="12"/>
  <c r="Z53" i="12" s="1"/>
  <c r="AF52" i="12"/>
  <c r="AE52" i="12"/>
  <c r="AD52" i="12"/>
  <c r="AC52" i="12"/>
  <c r="AB52" i="12"/>
  <c r="AA52" i="12"/>
  <c r="Z52" i="12" s="1"/>
  <c r="AF51" i="12"/>
  <c r="AE51" i="12"/>
  <c r="AD51" i="12"/>
  <c r="AC51" i="12"/>
  <c r="AB51" i="12"/>
  <c r="AA51" i="12"/>
  <c r="Z51" i="12" s="1"/>
  <c r="AF50" i="12"/>
  <c r="AE50" i="12"/>
  <c r="AD50" i="12"/>
  <c r="AC50" i="12"/>
  <c r="AB50" i="12"/>
  <c r="AA50" i="12"/>
  <c r="Z50" i="12" s="1"/>
  <c r="AF49" i="12"/>
  <c r="AE49" i="12"/>
  <c r="AD49" i="12"/>
  <c r="AC49" i="12"/>
  <c r="AB49" i="12"/>
  <c r="AA49" i="12"/>
  <c r="Z49" i="12" s="1"/>
  <c r="AF48" i="12"/>
  <c r="AE48" i="12"/>
  <c r="AD48" i="12"/>
  <c r="AC48" i="12"/>
  <c r="AB48" i="12"/>
  <c r="AA48" i="12"/>
  <c r="Z48" i="12" s="1"/>
  <c r="AF47" i="12"/>
  <c r="AE47" i="12"/>
  <c r="AD47" i="12"/>
  <c r="AC47" i="12"/>
  <c r="AB47" i="12"/>
  <c r="AA47" i="12"/>
  <c r="Z47" i="12" s="1"/>
  <c r="AF46" i="12"/>
  <c r="AE46" i="12"/>
  <c r="AD46" i="12"/>
  <c r="AC46" i="12"/>
  <c r="AB46" i="12"/>
  <c r="AA46" i="12"/>
  <c r="Z46" i="12" s="1"/>
  <c r="AF45" i="12"/>
  <c r="AE45" i="12"/>
  <c r="AD45" i="12"/>
  <c r="AC45" i="12"/>
  <c r="AB45" i="12"/>
  <c r="AA45" i="12"/>
  <c r="Z45" i="12" s="1"/>
  <c r="AF44" i="12"/>
  <c r="AE44" i="12"/>
  <c r="AD44" i="12"/>
  <c r="AC44" i="12"/>
  <c r="AB44" i="12"/>
  <c r="AA44" i="12"/>
  <c r="Z44" i="12" s="1"/>
  <c r="AF43" i="12"/>
  <c r="AE43" i="12"/>
  <c r="AD43" i="12"/>
  <c r="AC43" i="12"/>
  <c r="AB43" i="12"/>
  <c r="AA43" i="12"/>
  <c r="Z43" i="12" s="1"/>
  <c r="AF42" i="12"/>
  <c r="AE42" i="12"/>
  <c r="AD42" i="12"/>
  <c r="AC42" i="12"/>
  <c r="AB42" i="12"/>
  <c r="AA42" i="12"/>
  <c r="Z42" i="12" s="1"/>
  <c r="AF41" i="12"/>
  <c r="AE41" i="12"/>
  <c r="AD41" i="12"/>
  <c r="AC41" i="12"/>
  <c r="AB41" i="12"/>
  <c r="AA41" i="12"/>
  <c r="Z41" i="12" s="1"/>
  <c r="AF40" i="12"/>
  <c r="AE40" i="12"/>
  <c r="AD40" i="12"/>
  <c r="AC40" i="12"/>
  <c r="AB40" i="12"/>
  <c r="AA40" i="12"/>
  <c r="Z40" i="12" s="1"/>
  <c r="AF39" i="12"/>
  <c r="AE39" i="12"/>
  <c r="AD39" i="12"/>
  <c r="AC39" i="12"/>
  <c r="AB39" i="12"/>
  <c r="AA39" i="12"/>
  <c r="Z39" i="12" s="1"/>
  <c r="AF38" i="12"/>
  <c r="AE38" i="12"/>
  <c r="AD38" i="12"/>
  <c r="AC38" i="12"/>
  <c r="AB38" i="12"/>
  <c r="AA38" i="12"/>
  <c r="Z38" i="12" s="1"/>
  <c r="AF37" i="12"/>
  <c r="AE37" i="12"/>
  <c r="AD37" i="12"/>
  <c r="AC37" i="12"/>
  <c r="AB37" i="12"/>
  <c r="AA37" i="12"/>
  <c r="Z37" i="12" s="1"/>
  <c r="AF36" i="12"/>
  <c r="AE36" i="12"/>
  <c r="AD36" i="12"/>
  <c r="AC36" i="12"/>
  <c r="AB36" i="12"/>
  <c r="AA36" i="12"/>
  <c r="Z36" i="12" s="1"/>
  <c r="AF35" i="12"/>
  <c r="AE35" i="12"/>
  <c r="AD35" i="12"/>
  <c r="AC35" i="12"/>
  <c r="AB35" i="12"/>
  <c r="AA35" i="12"/>
  <c r="Z35" i="12" s="1"/>
  <c r="AF34" i="12"/>
  <c r="AE34" i="12"/>
  <c r="AD34" i="12"/>
  <c r="AC34" i="12"/>
  <c r="AB34" i="12"/>
  <c r="AA34" i="12"/>
  <c r="Z34" i="12" s="1"/>
  <c r="AF33" i="12"/>
  <c r="AE33" i="12"/>
  <c r="AD33" i="12"/>
  <c r="AC33" i="12"/>
  <c r="AB33" i="12"/>
  <c r="AA33" i="12"/>
  <c r="Z33" i="12" s="1"/>
  <c r="AF32" i="12"/>
  <c r="AE32" i="12"/>
  <c r="AD32" i="12"/>
  <c r="AC32" i="12"/>
  <c r="AB32" i="12"/>
  <c r="AA32" i="12"/>
  <c r="Z32" i="12" s="1"/>
  <c r="AF31" i="12"/>
  <c r="AE31" i="12"/>
  <c r="AD31" i="12"/>
  <c r="AC31" i="12"/>
  <c r="AB31" i="12"/>
  <c r="AA31" i="12"/>
  <c r="Z31" i="12" s="1"/>
  <c r="AF30" i="12"/>
  <c r="AE30" i="12"/>
  <c r="AD30" i="12"/>
  <c r="AC30" i="12"/>
  <c r="AB30" i="12"/>
  <c r="AA30" i="12"/>
  <c r="Z30" i="12" s="1"/>
  <c r="AF29" i="12"/>
  <c r="AE29" i="12"/>
  <c r="AD29" i="12"/>
  <c r="AC29" i="12"/>
  <c r="AB29" i="12"/>
  <c r="AA29" i="12"/>
  <c r="Z29" i="12" s="1"/>
  <c r="AV28" i="12"/>
  <c r="AU28" i="12"/>
  <c r="AT28" i="12"/>
  <c r="AS28" i="12"/>
  <c r="AR28" i="12"/>
  <c r="AQ28" i="12"/>
  <c r="AP28" i="12" s="1"/>
  <c r="AF28" i="12"/>
  <c r="AE28" i="12"/>
  <c r="AD28" i="12"/>
  <c r="AC28" i="12"/>
  <c r="AB28" i="12"/>
  <c r="AA28" i="12"/>
  <c r="Z28" i="12" s="1"/>
  <c r="O28" i="12"/>
  <c r="N28" i="12"/>
  <c r="L28" i="12"/>
  <c r="K28" i="12"/>
  <c r="J28" i="12" s="1"/>
  <c r="AV27" i="12"/>
  <c r="AU27" i="12"/>
  <c r="AT27" i="12"/>
  <c r="AS27" i="12"/>
  <c r="AR27" i="12"/>
  <c r="AQ27" i="12"/>
  <c r="AP27" i="12" s="1"/>
  <c r="AF27" i="12"/>
  <c r="AE27" i="12"/>
  <c r="AD27" i="12"/>
  <c r="AC27" i="12"/>
  <c r="AB27" i="12"/>
  <c r="AA27" i="12"/>
  <c r="Z27" i="12" s="1"/>
  <c r="O27" i="12"/>
  <c r="N27" i="12"/>
  <c r="L27" i="12"/>
  <c r="K27" i="12"/>
  <c r="J27" i="12" s="1"/>
  <c r="AV26" i="12"/>
  <c r="AU26" i="12"/>
  <c r="AT26" i="12"/>
  <c r="AS26" i="12"/>
  <c r="AR26" i="12"/>
  <c r="AQ26" i="12"/>
  <c r="AP26" i="12" s="1"/>
  <c r="AF26" i="12"/>
  <c r="AE26" i="12"/>
  <c r="AD26" i="12"/>
  <c r="AC26" i="12"/>
  <c r="AB26" i="12"/>
  <c r="AA26" i="12"/>
  <c r="Z26" i="12" s="1"/>
  <c r="O26" i="12"/>
  <c r="N26" i="12"/>
  <c r="L26" i="12"/>
  <c r="K26" i="12"/>
  <c r="J26" i="12" s="1"/>
  <c r="AV25" i="12"/>
  <c r="AU25" i="12"/>
  <c r="AT25" i="12"/>
  <c r="AS25" i="12"/>
  <c r="AR25" i="12"/>
  <c r="AQ25" i="12"/>
  <c r="AP25" i="12" s="1"/>
  <c r="AF25" i="12"/>
  <c r="AE25" i="12"/>
  <c r="AD25" i="12"/>
  <c r="AC25" i="12"/>
  <c r="AB25" i="12"/>
  <c r="AA25" i="12"/>
  <c r="Z25" i="12" s="1"/>
  <c r="O25" i="12"/>
  <c r="N25" i="12"/>
  <c r="L25" i="12"/>
  <c r="K25" i="12"/>
  <c r="J25" i="12" s="1"/>
  <c r="AV24" i="12"/>
  <c r="AU24" i="12"/>
  <c r="AT24" i="12"/>
  <c r="AS24" i="12"/>
  <c r="AR24" i="12"/>
  <c r="AQ24" i="12"/>
  <c r="AP24" i="12" s="1"/>
  <c r="AF24" i="12"/>
  <c r="AE24" i="12"/>
  <c r="AD24" i="12"/>
  <c r="AC24" i="12"/>
  <c r="AB24" i="12"/>
  <c r="AA24" i="12"/>
  <c r="Z24" i="12" s="1"/>
  <c r="O24" i="12"/>
  <c r="N24" i="12"/>
  <c r="L24" i="12"/>
  <c r="K24" i="12"/>
  <c r="J24" i="12" s="1"/>
  <c r="AV23" i="12"/>
  <c r="AU23" i="12"/>
  <c r="AT23" i="12"/>
  <c r="AS23" i="12"/>
  <c r="AR23" i="12"/>
  <c r="AQ23" i="12"/>
  <c r="AP23" i="12" s="1"/>
  <c r="AF23" i="12"/>
  <c r="AE23" i="12"/>
  <c r="AD23" i="12"/>
  <c r="AC23" i="12"/>
  <c r="AB23" i="12"/>
  <c r="AA23" i="12"/>
  <c r="Z23" i="12" s="1"/>
  <c r="O23" i="12"/>
  <c r="N23" i="12"/>
  <c r="L23" i="12"/>
  <c r="K23" i="12"/>
  <c r="J23" i="12" s="1"/>
  <c r="AV22" i="12"/>
  <c r="AU22" i="12"/>
  <c r="AT22" i="12"/>
  <c r="AS22" i="12"/>
  <c r="AR22" i="12"/>
  <c r="AQ22" i="12"/>
  <c r="AP22" i="12" s="1"/>
  <c r="AF22" i="12"/>
  <c r="AE22" i="12"/>
  <c r="AD22" i="12"/>
  <c r="AC22" i="12"/>
  <c r="AB22" i="12"/>
  <c r="AA22" i="12"/>
  <c r="Z22" i="12" s="1"/>
  <c r="O22" i="12"/>
  <c r="N22" i="12"/>
  <c r="L22" i="12"/>
  <c r="K22" i="12"/>
  <c r="J22" i="12" s="1"/>
  <c r="AV21" i="12"/>
  <c r="AU21" i="12"/>
  <c r="AT21" i="12"/>
  <c r="AS21" i="12"/>
  <c r="AR21" i="12"/>
  <c r="AQ21" i="12"/>
  <c r="AP21" i="12" s="1"/>
  <c r="AF21" i="12"/>
  <c r="AE21" i="12"/>
  <c r="AD21" i="12"/>
  <c r="AC21" i="12"/>
  <c r="AB21" i="12"/>
  <c r="AA21" i="12"/>
  <c r="Z21" i="12" s="1"/>
  <c r="O21" i="12"/>
  <c r="N21" i="12"/>
  <c r="L21" i="12"/>
  <c r="K21" i="12"/>
  <c r="J21" i="12" s="1"/>
  <c r="AV20" i="12"/>
  <c r="AU20" i="12"/>
  <c r="AT20" i="12"/>
  <c r="AS20" i="12"/>
  <c r="AR20" i="12"/>
  <c r="AQ20" i="12"/>
  <c r="AP20" i="12" s="1"/>
  <c r="AF20" i="12"/>
  <c r="AE20" i="12"/>
  <c r="AD20" i="12"/>
  <c r="AC20" i="12"/>
  <c r="AB20" i="12"/>
  <c r="AA20" i="12"/>
  <c r="Z20" i="12" s="1"/>
  <c r="O20" i="12"/>
  <c r="N20" i="12"/>
  <c r="L20" i="12"/>
  <c r="K20" i="12"/>
  <c r="J20" i="12" s="1"/>
  <c r="AV19" i="12"/>
  <c r="AU19" i="12"/>
  <c r="AT19" i="12"/>
  <c r="AS19" i="12"/>
  <c r="AR19" i="12"/>
  <c r="AQ19" i="12"/>
  <c r="AP19" i="12" s="1"/>
  <c r="AF19" i="12"/>
  <c r="AE19" i="12"/>
  <c r="AD19" i="12"/>
  <c r="AC19" i="12"/>
  <c r="AB19" i="12"/>
  <c r="AA19" i="12"/>
  <c r="Z19" i="12" s="1"/>
  <c r="O19" i="12"/>
  <c r="N19" i="12"/>
  <c r="L19" i="12"/>
  <c r="K19" i="12"/>
  <c r="J19" i="12" s="1"/>
  <c r="AV18" i="12"/>
  <c r="AU18" i="12"/>
  <c r="AT18" i="12"/>
  <c r="AS18" i="12"/>
  <c r="AR18" i="12"/>
  <c r="AQ18" i="12"/>
  <c r="AP18" i="12" s="1"/>
  <c r="AF18" i="12"/>
  <c r="AE18" i="12"/>
  <c r="AD18" i="12"/>
  <c r="AC18" i="12"/>
  <c r="AB18" i="12"/>
  <c r="AA18" i="12"/>
  <c r="Z18" i="12" s="1"/>
  <c r="O18" i="12"/>
  <c r="N18" i="12"/>
  <c r="L18" i="12"/>
  <c r="K18" i="12"/>
  <c r="J18" i="12" s="1"/>
  <c r="AV17" i="12"/>
  <c r="AU17" i="12"/>
  <c r="AT17" i="12"/>
  <c r="AS17" i="12"/>
  <c r="AR17" i="12"/>
  <c r="AQ17" i="12"/>
  <c r="AP17" i="12" s="1"/>
  <c r="AF17" i="12"/>
  <c r="AE17" i="12"/>
  <c r="AD17" i="12"/>
  <c r="AC17" i="12"/>
  <c r="AB17" i="12"/>
  <c r="AA17" i="12"/>
  <c r="Z17" i="12" s="1"/>
  <c r="O17" i="12"/>
  <c r="N17" i="12"/>
  <c r="L17" i="12"/>
  <c r="K17" i="12"/>
  <c r="J17" i="12" s="1"/>
  <c r="AV16" i="12"/>
  <c r="AU16" i="12"/>
  <c r="AT16" i="12"/>
  <c r="AS16" i="12"/>
  <c r="AR16" i="12"/>
  <c r="AQ16" i="12"/>
  <c r="AP16" i="12" s="1"/>
  <c r="AF16" i="12"/>
  <c r="AE16" i="12"/>
  <c r="AD16" i="12"/>
  <c r="AC16" i="12"/>
  <c r="AB16" i="12"/>
  <c r="AA16" i="12"/>
  <c r="Z16" i="12" s="1"/>
  <c r="O16" i="12"/>
  <c r="N16" i="12"/>
  <c r="L16" i="12"/>
  <c r="K16" i="12"/>
  <c r="J16" i="12" s="1"/>
  <c r="AV15" i="12"/>
  <c r="AU15" i="12"/>
  <c r="AT15" i="12"/>
  <c r="AS15" i="12"/>
  <c r="AR15" i="12"/>
  <c r="AQ15" i="12"/>
  <c r="AP15" i="12" s="1"/>
  <c r="AF15" i="12"/>
  <c r="AE15" i="12"/>
  <c r="AD15" i="12"/>
  <c r="AC15" i="12"/>
  <c r="AB15" i="12"/>
  <c r="AA15" i="12"/>
  <c r="Z15" i="12" s="1"/>
  <c r="O15" i="12"/>
  <c r="N15" i="12"/>
  <c r="L15" i="12"/>
  <c r="K15" i="12"/>
  <c r="J15" i="12" s="1"/>
  <c r="AV14" i="12"/>
  <c r="AU14" i="12"/>
  <c r="AT14" i="12"/>
  <c r="AS14" i="12"/>
  <c r="AR14" i="12"/>
  <c r="AQ14" i="12"/>
  <c r="AP14" i="12" s="1"/>
  <c r="AF14" i="12"/>
  <c r="AE14" i="12"/>
  <c r="AD14" i="12"/>
  <c r="AC14" i="12"/>
  <c r="AB14" i="12"/>
  <c r="AA14" i="12"/>
  <c r="Z14" i="12" s="1"/>
  <c r="O14" i="12"/>
  <c r="N14" i="12"/>
  <c r="L14" i="12"/>
  <c r="K14" i="12"/>
  <c r="J14" i="12" s="1"/>
  <c r="AV13" i="12"/>
  <c r="AU13" i="12"/>
  <c r="AT13" i="12"/>
  <c r="AS13" i="12"/>
  <c r="AR13" i="12"/>
  <c r="AQ13" i="12"/>
  <c r="AP13" i="12" s="1"/>
  <c r="AF13" i="12"/>
  <c r="AE13" i="12"/>
  <c r="AD13" i="12"/>
  <c r="AC13" i="12"/>
  <c r="AB13" i="12"/>
  <c r="AA13" i="12"/>
  <c r="Z13" i="12" s="1"/>
  <c r="O13" i="12"/>
  <c r="N13" i="12"/>
  <c r="L13" i="12"/>
  <c r="K13" i="12"/>
  <c r="J13" i="12" s="1"/>
  <c r="AV12" i="12"/>
  <c r="AU12" i="12"/>
  <c r="AT12" i="12"/>
  <c r="AS12" i="12"/>
  <c r="AR12" i="12"/>
  <c r="AQ12" i="12"/>
  <c r="AP12" i="12" s="1"/>
  <c r="AF12" i="12"/>
  <c r="AE12" i="12"/>
  <c r="AD12" i="12"/>
  <c r="AC12" i="12"/>
  <c r="AB12" i="12"/>
  <c r="AA12" i="12"/>
  <c r="Z12" i="12" s="1"/>
  <c r="O12" i="12"/>
  <c r="N12" i="12"/>
  <c r="L12" i="12"/>
  <c r="K12" i="12"/>
  <c r="J12" i="12" s="1"/>
  <c r="AV11" i="12"/>
  <c r="AU11" i="12"/>
  <c r="AT11" i="12"/>
  <c r="AS11" i="12"/>
  <c r="AR11" i="12"/>
  <c r="AQ11" i="12"/>
  <c r="AP11" i="12" s="1"/>
  <c r="AF11" i="12"/>
  <c r="AE11" i="12"/>
  <c r="AD11" i="12"/>
  <c r="AC11" i="12"/>
  <c r="AB11" i="12"/>
  <c r="AA11" i="12"/>
  <c r="Z11" i="12" s="1"/>
  <c r="O11" i="12"/>
  <c r="N11" i="12"/>
  <c r="L11" i="12"/>
  <c r="K11" i="12"/>
  <c r="J11" i="12" s="1"/>
  <c r="AV10" i="12"/>
  <c r="AU10" i="12"/>
  <c r="AT10" i="12"/>
  <c r="AS10" i="12"/>
  <c r="AR10" i="12"/>
  <c r="AQ10" i="12"/>
  <c r="AP10" i="12" s="1"/>
  <c r="AF10" i="12"/>
  <c r="AE10" i="12"/>
  <c r="AD10" i="12"/>
  <c r="AC10" i="12"/>
  <c r="AB10" i="12"/>
  <c r="AA10" i="12"/>
  <c r="Z10" i="12" s="1"/>
  <c r="O10" i="12"/>
  <c r="N10" i="12"/>
  <c r="L10" i="12"/>
  <c r="K10" i="12"/>
  <c r="J10" i="12" s="1"/>
  <c r="AV9" i="12"/>
  <c r="AU9" i="12"/>
  <c r="AT9" i="12"/>
  <c r="AS9" i="12"/>
  <c r="AR9" i="12"/>
  <c r="AQ9" i="12"/>
  <c r="AP9" i="12" s="1"/>
  <c r="AF9" i="12"/>
  <c r="AE9" i="12"/>
  <c r="AD9" i="12"/>
  <c r="AC9" i="12"/>
  <c r="AB9" i="12"/>
  <c r="AA9" i="12"/>
  <c r="Z9" i="12" s="1"/>
  <c r="O9" i="12"/>
  <c r="N9" i="12"/>
  <c r="L9" i="12"/>
  <c r="K9" i="12"/>
  <c r="J9" i="12" s="1"/>
  <c r="AV8" i="12"/>
  <c r="AU8" i="12"/>
  <c r="AT8" i="12"/>
  <c r="AS8" i="12"/>
  <c r="AR8" i="12"/>
  <c r="AQ8" i="12"/>
  <c r="AP8" i="12" s="1"/>
  <c r="AF8" i="12"/>
  <c r="AE8" i="12"/>
  <c r="AD8" i="12"/>
  <c r="AC8" i="12"/>
  <c r="AB8" i="12"/>
  <c r="AA8" i="12"/>
  <c r="Z8" i="12" s="1"/>
  <c r="O8" i="12"/>
  <c r="N8" i="12"/>
  <c r="L8" i="12"/>
  <c r="K8" i="12"/>
  <c r="J8" i="12" s="1"/>
  <c r="AV7" i="12"/>
  <c r="AU7" i="12"/>
  <c r="AT7" i="12"/>
  <c r="AS7" i="12"/>
  <c r="AR7" i="12"/>
  <c r="AQ7" i="12"/>
  <c r="AP7" i="12" s="1"/>
  <c r="AF7" i="12"/>
  <c r="AE7" i="12"/>
  <c r="AD7" i="12"/>
  <c r="AC7" i="12"/>
  <c r="AB7" i="12"/>
  <c r="AA7" i="12"/>
  <c r="Z7" i="12" s="1"/>
  <c r="O7" i="12"/>
  <c r="N7" i="12"/>
  <c r="L7" i="12"/>
  <c r="K7" i="12"/>
  <c r="J7" i="12" s="1"/>
  <c r="AV6" i="12"/>
  <c r="AU6" i="12"/>
  <c r="AT6" i="12"/>
  <c r="AS6" i="12"/>
  <c r="AR6" i="12"/>
  <c r="AQ6" i="12"/>
  <c r="AP6" i="12" s="1"/>
  <c r="AF6" i="12"/>
  <c r="AE6" i="12"/>
  <c r="AD6" i="12"/>
  <c r="AC6" i="12"/>
  <c r="AB6" i="12"/>
  <c r="AA6" i="12"/>
  <c r="Z6" i="12" s="1"/>
  <c r="O6" i="12"/>
  <c r="N6" i="12"/>
  <c r="L6" i="12"/>
  <c r="K6" i="12"/>
  <c r="J6" i="12" s="1"/>
  <c r="CP46" i="19" l="1"/>
  <c r="N43" i="19"/>
  <c r="BR45" i="19"/>
  <c r="V43" i="19"/>
  <c r="AT44" i="19"/>
  <c r="BJ45" i="19"/>
  <c r="CH46" i="19"/>
  <c r="AL44" i="19"/>
  <c r="BZ46" i="19"/>
  <c r="CY47" i="19"/>
  <c r="G42" i="19"/>
  <c r="H42" i="19"/>
  <c r="I42" i="19"/>
  <c r="J42" i="19"/>
  <c r="K42" i="19"/>
  <c r="F43" i="19"/>
  <c r="BB45" i="19"/>
  <c r="AD44" i="19"/>
  <c r="AZ24" i="12"/>
  <c r="AZ25" i="12"/>
  <c r="AZ26" i="12"/>
  <c r="AZ23" i="12"/>
  <c r="AZ7" i="12"/>
  <c r="AZ10" i="12"/>
  <c r="BA25" i="12"/>
  <c r="BA23" i="12"/>
  <c r="BA26" i="12"/>
  <c r="BA24" i="12"/>
  <c r="AZ18" i="12"/>
  <c r="AZ17" i="12"/>
  <c r="AZ16" i="12"/>
  <c r="AZ15" i="12"/>
  <c r="BA17" i="12"/>
  <c r="BA15" i="12"/>
  <c r="BA18" i="12"/>
  <c r="BA16" i="12"/>
  <c r="BA10" i="12"/>
  <c r="BA7" i="12"/>
  <c r="BA9" i="12"/>
  <c r="BA8" i="12"/>
  <c r="AZ8" i="12"/>
  <c r="AZ9" i="12"/>
  <c r="CY48" i="19" l="1"/>
  <c r="AL45" i="19"/>
  <c r="AT45" i="19"/>
  <c r="V44" i="19"/>
  <c r="BB46" i="19"/>
  <c r="BJ46" i="19"/>
  <c r="CP47" i="19"/>
  <c r="F44" i="19"/>
  <c r="G43" i="19"/>
  <c r="H43" i="19"/>
  <c r="K43" i="19"/>
  <c r="I43" i="19"/>
  <c r="J43" i="19"/>
  <c r="CH47" i="19"/>
  <c r="S43" i="19"/>
  <c r="P43" i="19"/>
  <c r="N44" i="19"/>
  <c r="R43" i="19"/>
  <c r="Q43" i="19"/>
  <c r="O43" i="19"/>
  <c r="AD45" i="19"/>
  <c r="BZ47" i="19"/>
  <c r="BR46" i="19"/>
  <c r="C35" i="1"/>
  <c r="C36" i="1"/>
  <c r="C37" i="1"/>
  <c r="C34" i="1"/>
  <c r="E36" i="1"/>
  <c r="E35" i="1"/>
  <c r="E34" i="1"/>
  <c r="E37" i="1"/>
  <c r="D34" i="1"/>
  <c r="D36" i="1"/>
  <c r="D35" i="1"/>
  <c r="D37" i="1"/>
  <c r="AC3706" i="9"/>
  <c r="AC3707" i="9"/>
  <c r="AC3708" i="9"/>
  <c r="AC3709" i="9"/>
  <c r="AC3710" i="9"/>
  <c r="AC3711" i="9"/>
  <c r="AC3712" i="9"/>
  <c r="AC3713" i="9"/>
  <c r="AC3714" i="9"/>
  <c r="AC3715" i="9"/>
  <c r="AC3716" i="9"/>
  <c r="AC3717" i="9"/>
  <c r="AC3718" i="9"/>
  <c r="AC3719" i="9"/>
  <c r="AC3720" i="9"/>
  <c r="AC3721" i="9"/>
  <c r="AC3722" i="9"/>
  <c r="AC3723" i="9"/>
  <c r="AC3724" i="9"/>
  <c r="AC3725" i="9"/>
  <c r="AC3726" i="9"/>
  <c r="AC3727" i="9"/>
  <c r="AC3728" i="9"/>
  <c r="AC3729" i="9"/>
  <c r="AC3730" i="9"/>
  <c r="AC3731" i="9"/>
  <c r="AC3732" i="9"/>
  <c r="AC3733" i="9"/>
  <c r="AC3734" i="9"/>
  <c r="AC3735" i="9"/>
  <c r="AC3736" i="9"/>
  <c r="AC3737" i="9"/>
  <c r="AC3738" i="9"/>
  <c r="AC3739" i="9"/>
  <c r="AC3740" i="9"/>
  <c r="AC3741" i="9"/>
  <c r="AC3742" i="9"/>
  <c r="AC3684" i="9"/>
  <c r="AC3685" i="9"/>
  <c r="AC3686" i="9"/>
  <c r="AC3687" i="9"/>
  <c r="AC3688" i="9"/>
  <c r="AC3689" i="9"/>
  <c r="AC3690" i="9"/>
  <c r="AC3691" i="9"/>
  <c r="AC3692" i="9"/>
  <c r="AC3693" i="9"/>
  <c r="AC3694" i="9"/>
  <c r="AC3695" i="9"/>
  <c r="AC3696" i="9"/>
  <c r="AC3697" i="9"/>
  <c r="AC3698" i="9"/>
  <c r="AC3699" i="9"/>
  <c r="AC3700" i="9"/>
  <c r="AC3701" i="9"/>
  <c r="AC3702" i="9"/>
  <c r="AC3703" i="9"/>
  <c r="AC3704" i="9"/>
  <c r="AC3705" i="9"/>
  <c r="L15" i="8"/>
  <c r="L16" i="8" s="1"/>
  <c r="L17" i="8" s="1"/>
  <c r="L18" i="8" s="1"/>
  <c r="L19" i="8" s="1"/>
  <c r="L20" i="8" s="1"/>
  <c r="L21" i="8" s="1"/>
  <c r="L22" i="8" s="1"/>
  <c r="L23" i="8" s="1"/>
  <c r="L24" i="8" s="1"/>
  <c r="L25" i="8" s="1"/>
  <c r="L26" i="8" s="1"/>
  <c r="L27" i="8" s="1"/>
  <c r="L28" i="8" s="1"/>
  <c r="L29" i="8" s="1"/>
  <c r="L30" i="8" s="1"/>
  <c r="L31" i="8" s="1"/>
  <c r="L32" i="8" s="1"/>
  <c r="L33" i="8" s="1"/>
  <c r="L34" i="8" s="1"/>
  <c r="L35" i="8" s="1"/>
  <c r="L36" i="8" s="1"/>
  <c r="L37" i="8" s="1"/>
  <c r="L38" i="8" s="1"/>
  <c r="L39" i="8" s="1"/>
  <c r="L40" i="8" s="1"/>
  <c r="L41" i="8" s="1"/>
  <c r="L42" i="8" s="1"/>
  <c r="L43" i="8" s="1"/>
  <c r="L44" i="8" s="1"/>
  <c r="L45" i="8" s="1"/>
  <c r="L46" i="8" s="1"/>
  <c r="L47" i="8" s="1"/>
  <c r="L48" i="8" s="1"/>
  <c r="L49" i="8" s="1"/>
  <c r="L50" i="8" s="1"/>
  <c r="L51" i="8" s="1"/>
  <c r="L52" i="8" s="1"/>
  <c r="L53" i="8" s="1"/>
  <c r="L54" i="8" s="1"/>
  <c r="L55" i="8" s="1"/>
  <c r="L56" i="8" s="1"/>
  <c r="L57" i="8" s="1"/>
  <c r="L58" i="8" s="1"/>
  <c r="L59" i="8" s="1"/>
  <c r="L60" i="8" s="1"/>
  <c r="L61" i="8" s="1"/>
  <c r="L62" i="8" s="1"/>
  <c r="L63" i="8" s="1"/>
  <c r="L64" i="8" s="1"/>
  <c r="L65" i="8" s="1"/>
  <c r="L66" i="8" s="1"/>
  <c r="L67" i="8" s="1"/>
  <c r="L68" i="8" s="1"/>
  <c r="L69" i="8" s="1"/>
  <c r="L70" i="8" s="1"/>
  <c r="L71" i="8" s="1"/>
  <c r="L72" i="8" s="1"/>
  <c r="L73" i="8" s="1"/>
  <c r="L74" i="8" s="1"/>
  <c r="L75" i="8" s="1"/>
  <c r="L76" i="8" s="1"/>
  <c r="L77" i="8" s="1"/>
  <c r="L78" i="8" s="1"/>
  <c r="L79" i="8" s="1"/>
  <c r="L80" i="8" s="1"/>
  <c r="L81" i="8" s="1"/>
  <c r="L82" i="8" s="1"/>
  <c r="L83" i="8" s="1"/>
  <c r="L84" i="8" s="1"/>
  <c r="L85" i="8" s="1"/>
  <c r="L86" i="8" s="1"/>
  <c r="L87" i="8" s="1"/>
  <c r="L88" i="8" s="1"/>
  <c r="L89" i="8" s="1"/>
  <c r="L90" i="8" s="1"/>
  <c r="L91" i="8" s="1"/>
  <c r="L92" i="8" s="1"/>
  <c r="L93" i="8" s="1"/>
  <c r="L94" i="8" s="1"/>
  <c r="L95" i="8" s="1"/>
  <c r="L96" i="8" s="1"/>
  <c r="L97" i="8" s="1"/>
  <c r="L98" i="8" s="1"/>
  <c r="L99" i="8" s="1"/>
  <c r="L100" i="8" s="1"/>
  <c r="L101" i="8" s="1"/>
  <c r="L102" i="8" s="1"/>
  <c r="L103" i="8" s="1"/>
  <c r="L104" i="8" s="1"/>
  <c r="L105" i="8" s="1"/>
  <c r="L106" i="8" s="1"/>
  <c r="L107" i="8" s="1"/>
  <c r="L108" i="8" s="1"/>
  <c r="L109" i="8" s="1"/>
  <c r="L110" i="8" s="1"/>
  <c r="L111" i="8" s="1"/>
  <c r="L112" i="8" s="1"/>
  <c r="L113" i="8" s="1"/>
  <c r="L114" i="8" s="1"/>
  <c r="L115" i="8" s="1"/>
  <c r="L116" i="8" s="1"/>
  <c r="L117" i="8" s="1"/>
  <c r="L118" i="8" s="1"/>
  <c r="L119" i="8" s="1"/>
  <c r="L120" i="8" s="1"/>
  <c r="L121" i="8" s="1"/>
  <c r="L122" i="8" s="1"/>
  <c r="L123" i="8" s="1"/>
  <c r="L124" i="8" s="1"/>
  <c r="L125" i="8" s="1"/>
  <c r="L126" i="8" s="1"/>
  <c r="L127" i="8" s="1"/>
  <c r="L128" i="8" s="1"/>
  <c r="L129" i="8" s="1"/>
  <c r="L130" i="8" s="1"/>
  <c r="L131" i="8" s="1"/>
  <c r="L132" i="8" s="1"/>
  <c r="L133" i="8" s="1"/>
  <c r="L134" i="8" s="1"/>
  <c r="L135" i="8" s="1"/>
  <c r="L136" i="8" s="1"/>
  <c r="L137" i="8" s="1"/>
  <c r="L138" i="8" s="1"/>
  <c r="L139" i="8" s="1"/>
  <c r="L140" i="8" s="1"/>
  <c r="L141" i="8" s="1"/>
  <c r="L142" i="8" s="1"/>
  <c r="L143" i="8" s="1"/>
  <c r="L144" i="8" s="1"/>
  <c r="L145" i="8" s="1"/>
  <c r="L146" i="8" s="1"/>
  <c r="L147" i="8" s="1"/>
  <c r="L148" i="8" s="1"/>
  <c r="L149" i="8" s="1"/>
  <c r="L150" i="8" s="1"/>
  <c r="L151" i="8" s="1"/>
  <c r="L152" i="8" s="1"/>
  <c r="L153" i="8" s="1"/>
  <c r="L154" i="8" s="1"/>
  <c r="L155" i="8" s="1"/>
  <c r="L156" i="8" s="1"/>
  <c r="L157" i="8" s="1"/>
  <c r="L158" i="8" s="1"/>
  <c r="L159" i="8" s="1"/>
  <c r="L160" i="8" s="1"/>
  <c r="L161" i="8" s="1"/>
  <c r="L162" i="8" s="1"/>
  <c r="L163" i="8" s="1"/>
  <c r="L164" i="8" s="1"/>
  <c r="L165" i="8" s="1"/>
  <c r="L166" i="8" s="1"/>
  <c r="L167" i="8" s="1"/>
  <c r="L168" i="8" s="1"/>
  <c r="L169" i="8" s="1"/>
  <c r="L170" i="8" s="1"/>
  <c r="L171" i="8" s="1"/>
  <c r="L172" i="8" s="1"/>
  <c r="L173" i="8" s="1"/>
  <c r="L174" i="8" s="1"/>
  <c r="L175" i="8" s="1"/>
  <c r="L176" i="8" s="1"/>
  <c r="L177" i="8" s="1"/>
  <c r="L178" i="8" s="1"/>
  <c r="L179" i="8" s="1"/>
  <c r="L180" i="8" s="1"/>
  <c r="L181" i="8" s="1"/>
  <c r="L182" i="8" s="1"/>
  <c r="L183" i="8" s="1"/>
  <c r="L184" i="8" s="1"/>
  <c r="L185" i="8" s="1"/>
  <c r="L186" i="8" s="1"/>
  <c r="L187" i="8" s="1"/>
  <c r="L188" i="8" s="1"/>
  <c r="L189" i="8" s="1"/>
  <c r="L190" i="8" s="1"/>
  <c r="L191" i="8" s="1"/>
  <c r="L192" i="8" s="1"/>
  <c r="L193" i="8" s="1"/>
  <c r="L194" i="8" s="1"/>
  <c r="AC23" i="9"/>
  <c r="AC24" i="9"/>
  <c r="AC25" i="9"/>
  <c r="AC32" i="9"/>
  <c r="AC33" i="9"/>
  <c r="AC34" i="9"/>
  <c r="AC35" i="9"/>
  <c r="AC36" i="9"/>
  <c r="AC37" i="9"/>
  <c r="AC38" i="9"/>
  <c r="AC39" i="9"/>
  <c r="AC40" i="9"/>
  <c r="AC41" i="9"/>
  <c r="AC47" i="9"/>
  <c r="AC48" i="9"/>
  <c r="AC49" i="9"/>
  <c r="AC50" i="9"/>
  <c r="AC51" i="9"/>
  <c r="AC52" i="9"/>
  <c r="AC53" i="9"/>
  <c r="AC54" i="9"/>
  <c r="AC55" i="9"/>
  <c r="AC56" i="9"/>
  <c r="AC57" i="9"/>
  <c r="AC58" i="9"/>
  <c r="AC59" i="9"/>
  <c r="AC60" i="9"/>
  <c r="AC61" i="9"/>
  <c r="AC62" i="9"/>
  <c r="AC63" i="9"/>
  <c r="AC64" i="9"/>
  <c r="AC65" i="9"/>
  <c r="AC66" i="9"/>
  <c r="AC67" i="9"/>
  <c r="AC68" i="9"/>
  <c r="AC69" i="9"/>
  <c r="AC70" i="9"/>
  <c r="AC71" i="9"/>
  <c r="AC72" i="9"/>
  <c r="AC73" i="9"/>
  <c r="AC74" i="9"/>
  <c r="AC76" i="9"/>
  <c r="AC77" i="9"/>
  <c r="AC78" i="9"/>
  <c r="AC79" i="9"/>
  <c r="AC80" i="9"/>
  <c r="AC81" i="9"/>
  <c r="AC82" i="9"/>
  <c r="AC83" i="9"/>
  <c r="AC84" i="9"/>
  <c r="AC85" i="9"/>
  <c r="AC86" i="9"/>
  <c r="AC87" i="9"/>
  <c r="AC88" i="9"/>
  <c r="AC89" i="9"/>
  <c r="AC90" i="9"/>
  <c r="AC91" i="9"/>
  <c r="AC92" i="9"/>
  <c r="AC93" i="9"/>
  <c r="AC94" i="9"/>
  <c r="AC95" i="9"/>
  <c r="AC96" i="9"/>
  <c r="AC97" i="9"/>
  <c r="AC98" i="9"/>
  <c r="AC99" i="9"/>
  <c r="AC100" i="9"/>
  <c r="AC101" i="9"/>
  <c r="AC102" i="9"/>
  <c r="AC103" i="9"/>
  <c r="AC104" i="9"/>
  <c r="AC105" i="9"/>
  <c r="AC106" i="9"/>
  <c r="AC107" i="9"/>
  <c r="AC108" i="9"/>
  <c r="AC109" i="9"/>
  <c r="AC110" i="9"/>
  <c r="AC111" i="9"/>
  <c r="AC112" i="9"/>
  <c r="AC113" i="9"/>
  <c r="AC114" i="9"/>
  <c r="AC115" i="9"/>
  <c r="AC116" i="9"/>
  <c r="AC117" i="9"/>
  <c r="AC118" i="9"/>
  <c r="AC119" i="9"/>
  <c r="AC120" i="9"/>
  <c r="AC121" i="9"/>
  <c r="AC122" i="9"/>
  <c r="AC123" i="9"/>
  <c r="AC124" i="9"/>
  <c r="AC125" i="9"/>
  <c r="AC126" i="9"/>
  <c r="AC127" i="9"/>
  <c r="AC128" i="9"/>
  <c r="AC129" i="9"/>
  <c r="AC130" i="9"/>
  <c r="AC131" i="9"/>
  <c r="AC132" i="9"/>
  <c r="AC133" i="9"/>
  <c r="AC134" i="9"/>
  <c r="AC135" i="9"/>
  <c r="AC136" i="9"/>
  <c r="AC137" i="9"/>
  <c r="AC138" i="9"/>
  <c r="AC139" i="9"/>
  <c r="AC140" i="9"/>
  <c r="AC141" i="9"/>
  <c r="AC142" i="9"/>
  <c r="AC143" i="9"/>
  <c r="AC144" i="9"/>
  <c r="AC145" i="9"/>
  <c r="AC146" i="9"/>
  <c r="AC147" i="9"/>
  <c r="AC148" i="9"/>
  <c r="AC149" i="9"/>
  <c r="AC150" i="9"/>
  <c r="AC151" i="9"/>
  <c r="AC152" i="9"/>
  <c r="AC153" i="9"/>
  <c r="AC154" i="9"/>
  <c r="AC155" i="9"/>
  <c r="AC156" i="9"/>
  <c r="AC157" i="9"/>
  <c r="AC158" i="9"/>
  <c r="AC159" i="9"/>
  <c r="AC160" i="9"/>
  <c r="AC161" i="9"/>
  <c r="AC162" i="9"/>
  <c r="AC163" i="9"/>
  <c r="AC164" i="9"/>
  <c r="AC165" i="9"/>
  <c r="AC166" i="9"/>
  <c r="AC167" i="9"/>
  <c r="AC168" i="9"/>
  <c r="AC169" i="9"/>
  <c r="AC170" i="9"/>
  <c r="AC171" i="9"/>
  <c r="AC172" i="9"/>
  <c r="AC173" i="9"/>
  <c r="AC174" i="9"/>
  <c r="AC175" i="9"/>
  <c r="AC176" i="9"/>
  <c r="AC177" i="9"/>
  <c r="AC178" i="9"/>
  <c r="AC179" i="9"/>
  <c r="AC180" i="9"/>
  <c r="AC181" i="9"/>
  <c r="AC182" i="9"/>
  <c r="AC183" i="9"/>
  <c r="AC184" i="9"/>
  <c r="AC185" i="9"/>
  <c r="AC186" i="9"/>
  <c r="AC187" i="9"/>
  <c r="AC188" i="9"/>
  <c r="AC189" i="9"/>
  <c r="AC190" i="9"/>
  <c r="AC191" i="9"/>
  <c r="AC192" i="9"/>
  <c r="AC193" i="9"/>
  <c r="AC194" i="9"/>
  <c r="AC195" i="9"/>
  <c r="AC196" i="9"/>
  <c r="AC197" i="9"/>
  <c r="AC198" i="9"/>
  <c r="AC199" i="9"/>
  <c r="AC200" i="9"/>
  <c r="AC201" i="9"/>
  <c r="AC202" i="9"/>
  <c r="AC203" i="9"/>
  <c r="AC204" i="9"/>
  <c r="AC205" i="9"/>
  <c r="AC206" i="9"/>
  <c r="AC207" i="9"/>
  <c r="AC208" i="9"/>
  <c r="AC209" i="9"/>
  <c r="AC210" i="9"/>
  <c r="AC211" i="9"/>
  <c r="AC212" i="9"/>
  <c r="AC213" i="9"/>
  <c r="AC214" i="9"/>
  <c r="AC215" i="9"/>
  <c r="AC216" i="9"/>
  <c r="AC217" i="9"/>
  <c r="AC218" i="9"/>
  <c r="AC219" i="9"/>
  <c r="AC220" i="9"/>
  <c r="AC221" i="9"/>
  <c r="AC222" i="9"/>
  <c r="AC223" i="9"/>
  <c r="AC224" i="9"/>
  <c r="AC225" i="9"/>
  <c r="AC226" i="9"/>
  <c r="AC227" i="9"/>
  <c r="AC228" i="9"/>
  <c r="AC229" i="9"/>
  <c r="AC230" i="9"/>
  <c r="AC231" i="9"/>
  <c r="AC232" i="9"/>
  <c r="AC233" i="9"/>
  <c r="AC234" i="9"/>
  <c r="AC235" i="9"/>
  <c r="AC236" i="9"/>
  <c r="AC237" i="9"/>
  <c r="AC238" i="9"/>
  <c r="AC239" i="9"/>
  <c r="AC240" i="9"/>
  <c r="AC241" i="9"/>
  <c r="AC242" i="9"/>
  <c r="AC243" i="9"/>
  <c r="AC244" i="9"/>
  <c r="AC245" i="9"/>
  <c r="AC246" i="9"/>
  <c r="AC247" i="9"/>
  <c r="AC248" i="9"/>
  <c r="AC249" i="9"/>
  <c r="AC250" i="9"/>
  <c r="AC251" i="9"/>
  <c r="AC252" i="9"/>
  <c r="AC253" i="9"/>
  <c r="AC254" i="9"/>
  <c r="AC255" i="9"/>
  <c r="AC256" i="9"/>
  <c r="AC257" i="9"/>
  <c r="AC258" i="9"/>
  <c r="AC259" i="9"/>
  <c r="AC260" i="9"/>
  <c r="AC261" i="9"/>
  <c r="AC262" i="9"/>
  <c r="AC263" i="9"/>
  <c r="AC264" i="9"/>
  <c r="AC265" i="9"/>
  <c r="AC266" i="9"/>
  <c r="AC267" i="9"/>
  <c r="AC268" i="9"/>
  <c r="AC269" i="9"/>
  <c r="AC270" i="9"/>
  <c r="AC271" i="9"/>
  <c r="AC272" i="9"/>
  <c r="AC273" i="9"/>
  <c r="AC274" i="9"/>
  <c r="AC275" i="9"/>
  <c r="AC276" i="9"/>
  <c r="AC277" i="9"/>
  <c r="AC278" i="9"/>
  <c r="AC279" i="9"/>
  <c r="AC280" i="9"/>
  <c r="AC281" i="9"/>
  <c r="AC282" i="9"/>
  <c r="AC283" i="9"/>
  <c r="AC284" i="9"/>
  <c r="AC285" i="9"/>
  <c r="AC286" i="9"/>
  <c r="AC287" i="9"/>
  <c r="AC288" i="9"/>
  <c r="AC289" i="9"/>
  <c r="AC290" i="9"/>
  <c r="AC291" i="9"/>
  <c r="AC292" i="9"/>
  <c r="AC293" i="9"/>
  <c r="AC294" i="9"/>
  <c r="AC295" i="9"/>
  <c r="AC296" i="9"/>
  <c r="AC297" i="9"/>
  <c r="AC298" i="9"/>
  <c r="AC299" i="9"/>
  <c r="AC300" i="9"/>
  <c r="AC301" i="9"/>
  <c r="AC302" i="9"/>
  <c r="AC303" i="9"/>
  <c r="AC304" i="9"/>
  <c r="AC305" i="9"/>
  <c r="AC306" i="9"/>
  <c r="AC307" i="9"/>
  <c r="AC308" i="9"/>
  <c r="AC309" i="9"/>
  <c r="AC310" i="9"/>
  <c r="AC311" i="9"/>
  <c r="AC312" i="9"/>
  <c r="AC313" i="9"/>
  <c r="AC314" i="9"/>
  <c r="AC315" i="9"/>
  <c r="AC316" i="9"/>
  <c r="AC317" i="9"/>
  <c r="AC318" i="9"/>
  <c r="AC319" i="9"/>
  <c r="AC320" i="9"/>
  <c r="AC321" i="9"/>
  <c r="AC322" i="9"/>
  <c r="AC323" i="9"/>
  <c r="AC324" i="9"/>
  <c r="AC325" i="9"/>
  <c r="AC326" i="9"/>
  <c r="AC327" i="9"/>
  <c r="AC328" i="9"/>
  <c r="AC329" i="9"/>
  <c r="AC330" i="9"/>
  <c r="AC331" i="9"/>
  <c r="AC332" i="9"/>
  <c r="AC333" i="9"/>
  <c r="AC334" i="9"/>
  <c r="AC335" i="9"/>
  <c r="AC336" i="9"/>
  <c r="AC337" i="9"/>
  <c r="AC338" i="9"/>
  <c r="AC339" i="9"/>
  <c r="AC340" i="9"/>
  <c r="AC341" i="9"/>
  <c r="AC342" i="9"/>
  <c r="AC343" i="9"/>
  <c r="AC344" i="9"/>
  <c r="AC345" i="9"/>
  <c r="AC346" i="9"/>
  <c r="AC347" i="9"/>
  <c r="AC348" i="9"/>
  <c r="AC349" i="9"/>
  <c r="AC350" i="9"/>
  <c r="AC351" i="9"/>
  <c r="AC352" i="9"/>
  <c r="AC353" i="9"/>
  <c r="AC354" i="9"/>
  <c r="AC355" i="9"/>
  <c r="AC356" i="9"/>
  <c r="AC357" i="9"/>
  <c r="AC358" i="9"/>
  <c r="AC359" i="9"/>
  <c r="AC360" i="9"/>
  <c r="AC361" i="9"/>
  <c r="AC362" i="9"/>
  <c r="AC363" i="9"/>
  <c r="AC364" i="9"/>
  <c r="AC365" i="9"/>
  <c r="AC366" i="9"/>
  <c r="AC367" i="9"/>
  <c r="AC368" i="9"/>
  <c r="AC369" i="9"/>
  <c r="AC370" i="9"/>
  <c r="AC371" i="9"/>
  <c r="AC372" i="9"/>
  <c r="AC373" i="9"/>
  <c r="AC374" i="9"/>
  <c r="AC375" i="9"/>
  <c r="AC376" i="9"/>
  <c r="AC377" i="9"/>
  <c r="AC378" i="9"/>
  <c r="AC379" i="9"/>
  <c r="AC380" i="9"/>
  <c r="AC381" i="9"/>
  <c r="AC382" i="9"/>
  <c r="AC383" i="9"/>
  <c r="AC384" i="9"/>
  <c r="AC385" i="9"/>
  <c r="AC386" i="9"/>
  <c r="AC387" i="9"/>
  <c r="AC388" i="9"/>
  <c r="AC389" i="9"/>
  <c r="AC390" i="9"/>
  <c r="AC391" i="9"/>
  <c r="AC392" i="9"/>
  <c r="AC393" i="9"/>
  <c r="AC394" i="9"/>
  <c r="AC395" i="9"/>
  <c r="AC396" i="9"/>
  <c r="AC397" i="9"/>
  <c r="AC398" i="9"/>
  <c r="AC399" i="9"/>
  <c r="AC400" i="9"/>
  <c r="AC401" i="9"/>
  <c r="AC402" i="9"/>
  <c r="AC403" i="9"/>
  <c r="AC404" i="9"/>
  <c r="AC405" i="9"/>
  <c r="AC406" i="9"/>
  <c r="AC407" i="9"/>
  <c r="AC408" i="9"/>
  <c r="AC409" i="9"/>
  <c r="AC410" i="9"/>
  <c r="AC411" i="9"/>
  <c r="AC412" i="9"/>
  <c r="AC413" i="9"/>
  <c r="AC414" i="9"/>
  <c r="AC415" i="9"/>
  <c r="AC416" i="9"/>
  <c r="AC417" i="9"/>
  <c r="AC418" i="9"/>
  <c r="AC419" i="9"/>
  <c r="AC420" i="9"/>
  <c r="AC421" i="9"/>
  <c r="AC422" i="9"/>
  <c r="AC423" i="9"/>
  <c r="AC424" i="9"/>
  <c r="AC425" i="9"/>
  <c r="AC426" i="9"/>
  <c r="AC427" i="9"/>
  <c r="AC428" i="9"/>
  <c r="AC429" i="9"/>
  <c r="AC430" i="9"/>
  <c r="AC431" i="9"/>
  <c r="AC432" i="9"/>
  <c r="AC433" i="9"/>
  <c r="AC434" i="9"/>
  <c r="AC435" i="9"/>
  <c r="AC436" i="9"/>
  <c r="AC437" i="9"/>
  <c r="AC438" i="9"/>
  <c r="AC439" i="9"/>
  <c r="AC440" i="9"/>
  <c r="AC441" i="9"/>
  <c r="AC442" i="9"/>
  <c r="AC443" i="9"/>
  <c r="AC444" i="9"/>
  <c r="AC445" i="9"/>
  <c r="AC446" i="9"/>
  <c r="AC447" i="9"/>
  <c r="AC448" i="9"/>
  <c r="AC449" i="9"/>
  <c r="AC450" i="9"/>
  <c r="AC451" i="9"/>
  <c r="AC452" i="9"/>
  <c r="AC453" i="9"/>
  <c r="AC454" i="9"/>
  <c r="AC455" i="9"/>
  <c r="AC456" i="9"/>
  <c r="AC457" i="9"/>
  <c r="AC458" i="9"/>
  <c r="AC459" i="9"/>
  <c r="AC460" i="9"/>
  <c r="AC461" i="9"/>
  <c r="AC462" i="9"/>
  <c r="AC463" i="9"/>
  <c r="AC464" i="9"/>
  <c r="AC465" i="9"/>
  <c r="AC466" i="9"/>
  <c r="AC467" i="9"/>
  <c r="AC468" i="9"/>
  <c r="AC469" i="9"/>
  <c r="AC470" i="9"/>
  <c r="AC471" i="9"/>
  <c r="AC472" i="9"/>
  <c r="AC473" i="9"/>
  <c r="AC474" i="9"/>
  <c r="AC475" i="9"/>
  <c r="AC476" i="9"/>
  <c r="AC477" i="9"/>
  <c r="AC478" i="9"/>
  <c r="AC479" i="9"/>
  <c r="AC480" i="9"/>
  <c r="AC481" i="9"/>
  <c r="AC482" i="9"/>
  <c r="AC483" i="9"/>
  <c r="AC484" i="9"/>
  <c r="AC485" i="9"/>
  <c r="AC486" i="9"/>
  <c r="AC487" i="9"/>
  <c r="AC488" i="9"/>
  <c r="AC489" i="9"/>
  <c r="AC490" i="9"/>
  <c r="AC491" i="9"/>
  <c r="AC492" i="9"/>
  <c r="AC493" i="9"/>
  <c r="AC494" i="9"/>
  <c r="AC495" i="9"/>
  <c r="AC496" i="9"/>
  <c r="AC497" i="9"/>
  <c r="AC498" i="9"/>
  <c r="AC499" i="9"/>
  <c r="AC500" i="9"/>
  <c r="AC501" i="9"/>
  <c r="AC502" i="9"/>
  <c r="AC503" i="9"/>
  <c r="AC504" i="9"/>
  <c r="AC505" i="9"/>
  <c r="AC506" i="9"/>
  <c r="AC507" i="9"/>
  <c r="AC508" i="9"/>
  <c r="AC509" i="9"/>
  <c r="AC510" i="9"/>
  <c r="AC511" i="9"/>
  <c r="AC512" i="9"/>
  <c r="AC513" i="9"/>
  <c r="AC514" i="9"/>
  <c r="AC515" i="9"/>
  <c r="AC516" i="9"/>
  <c r="AC517" i="9"/>
  <c r="AC518" i="9"/>
  <c r="AC519" i="9"/>
  <c r="AC520" i="9"/>
  <c r="AC521" i="9"/>
  <c r="AC522" i="9"/>
  <c r="AC523" i="9"/>
  <c r="AC524" i="9"/>
  <c r="AC525" i="9"/>
  <c r="AC526" i="9"/>
  <c r="AC527" i="9"/>
  <c r="AC528" i="9"/>
  <c r="AC529" i="9"/>
  <c r="AC530" i="9"/>
  <c r="AC531" i="9"/>
  <c r="AC532" i="9"/>
  <c r="AC533" i="9"/>
  <c r="AC534" i="9"/>
  <c r="AC535" i="9"/>
  <c r="AC536" i="9"/>
  <c r="AC537" i="9"/>
  <c r="AC538" i="9"/>
  <c r="AC539" i="9"/>
  <c r="AC540" i="9"/>
  <c r="AC541" i="9"/>
  <c r="AC542" i="9"/>
  <c r="AC543" i="9"/>
  <c r="AC544" i="9"/>
  <c r="AC545" i="9"/>
  <c r="AC546" i="9"/>
  <c r="AC547" i="9"/>
  <c r="AC548" i="9"/>
  <c r="AC549" i="9"/>
  <c r="AC550" i="9"/>
  <c r="AC551" i="9"/>
  <c r="AC552" i="9"/>
  <c r="AC553" i="9"/>
  <c r="AC554" i="9"/>
  <c r="AC555" i="9"/>
  <c r="AC556" i="9"/>
  <c r="AC557" i="9"/>
  <c r="AC558" i="9"/>
  <c r="AC559" i="9"/>
  <c r="AC560" i="9"/>
  <c r="AC561" i="9"/>
  <c r="AC562" i="9"/>
  <c r="AC563" i="9"/>
  <c r="AC564" i="9"/>
  <c r="AC565" i="9"/>
  <c r="AC566" i="9"/>
  <c r="AC567" i="9"/>
  <c r="AC568" i="9"/>
  <c r="AC569" i="9"/>
  <c r="AC570" i="9"/>
  <c r="AC571" i="9"/>
  <c r="AC572" i="9"/>
  <c r="AC573" i="9"/>
  <c r="AC574" i="9"/>
  <c r="AC575" i="9"/>
  <c r="AC576" i="9"/>
  <c r="AC577" i="9"/>
  <c r="AC578" i="9"/>
  <c r="AC579" i="9"/>
  <c r="AC580" i="9"/>
  <c r="AC581" i="9"/>
  <c r="AC582" i="9"/>
  <c r="AC583" i="9"/>
  <c r="AC584" i="9"/>
  <c r="AC585" i="9"/>
  <c r="AC586" i="9"/>
  <c r="AC587" i="9"/>
  <c r="AC588" i="9"/>
  <c r="AC589" i="9"/>
  <c r="AC590" i="9"/>
  <c r="AC591" i="9"/>
  <c r="AC592" i="9"/>
  <c r="AC593" i="9"/>
  <c r="AC594" i="9"/>
  <c r="AC595" i="9"/>
  <c r="AC596" i="9"/>
  <c r="AC597" i="9"/>
  <c r="AC598" i="9"/>
  <c r="AC599" i="9"/>
  <c r="AC600" i="9"/>
  <c r="AC601" i="9"/>
  <c r="AC602" i="9"/>
  <c r="AC603" i="9"/>
  <c r="AC604" i="9"/>
  <c r="AC605" i="9"/>
  <c r="AC606" i="9"/>
  <c r="AC607" i="9"/>
  <c r="AC608" i="9"/>
  <c r="AC609" i="9"/>
  <c r="AC610" i="9"/>
  <c r="AC611" i="9"/>
  <c r="AC612" i="9"/>
  <c r="AC613" i="9"/>
  <c r="AC614" i="9"/>
  <c r="AC615" i="9"/>
  <c r="AC616" i="9"/>
  <c r="AC617" i="9"/>
  <c r="AC618" i="9"/>
  <c r="AC619" i="9"/>
  <c r="AC620" i="9"/>
  <c r="AC621" i="9"/>
  <c r="AC622" i="9"/>
  <c r="AC623" i="9"/>
  <c r="AC624" i="9"/>
  <c r="AC625" i="9"/>
  <c r="AC626" i="9"/>
  <c r="AC627" i="9"/>
  <c r="AC628" i="9"/>
  <c r="AC629" i="9"/>
  <c r="AC630" i="9"/>
  <c r="AC631" i="9"/>
  <c r="AC632" i="9"/>
  <c r="AC633" i="9"/>
  <c r="AC634" i="9"/>
  <c r="AC635" i="9"/>
  <c r="AC636" i="9"/>
  <c r="AC637" i="9"/>
  <c r="AC638" i="9"/>
  <c r="AC639" i="9"/>
  <c r="AC640" i="9"/>
  <c r="AC641" i="9"/>
  <c r="AC642" i="9"/>
  <c r="AC643" i="9"/>
  <c r="AC644" i="9"/>
  <c r="AC645" i="9"/>
  <c r="AC646" i="9"/>
  <c r="AC647" i="9"/>
  <c r="AC648" i="9"/>
  <c r="AC649" i="9"/>
  <c r="AC650" i="9"/>
  <c r="AC651" i="9"/>
  <c r="AC652" i="9"/>
  <c r="AC653" i="9"/>
  <c r="AC654" i="9"/>
  <c r="AC655" i="9"/>
  <c r="AC656" i="9"/>
  <c r="AC657" i="9"/>
  <c r="AC658" i="9"/>
  <c r="AC659" i="9"/>
  <c r="AC660" i="9"/>
  <c r="AC661" i="9"/>
  <c r="AC662" i="9"/>
  <c r="AC663" i="9"/>
  <c r="AC664" i="9"/>
  <c r="AC665" i="9"/>
  <c r="AC666" i="9"/>
  <c r="AC667" i="9"/>
  <c r="AC668" i="9"/>
  <c r="AC669" i="9"/>
  <c r="AC670" i="9"/>
  <c r="AC671" i="9"/>
  <c r="AC672" i="9"/>
  <c r="AC673" i="9"/>
  <c r="AC674" i="9"/>
  <c r="AC675" i="9"/>
  <c r="AC676" i="9"/>
  <c r="AC677" i="9"/>
  <c r="AC678" i="9"/>
  <c r="AC679" i="9"/>
  <c r="AC680" i="9"/>
  <c r="AC681" i="9"/>
  <c r="AC682" i="9"/>
  <c r="AC683" i="9"/>
  <c r="AC684" i="9"/>
  <c r="AC685" i="9"/>
  <c r="AC686" i="9"/>
  <c r="AC687" i="9"/>
  <c r="AC688" i="9"/>
  <c r="AC689" i="9"/>
  <c r="AC690" i="9"/>
  <c r="AC691" i="9"/>
  <c r="AC692" i="9"/>
  <c r="AC693" i="9"/>
  <c r="AC694" i="9"/>
  <c r="AC695" i="9"/>
  <c r="AC696" i="9"/>
  <c r="AC697" i="9"/>
  <c r="AC698" i="9"/>
  <c r="AC699" i="9"/>
  <c r="AC700" i="9"/>
  <c r="AC701" i="9"/>
  <c r="AC702" i="9"/>
  <c r="AC703" i="9"/>
  <c r="AC704" i="9"/>
  <c r="AC705" i="9"/>
  <c r="AC706" i="9"/>
  <c r="AC707" i="9"/>
  <c r="AC708" i="9"/>
  <c r="AC709" i="9"/>
  <c r="AC710" i="9"/>
  <c r="AC711" i="9"/>
  <c r="AC712" i="9"/>
  <c r="AC713" i="9"/>
  <c r="AC714" i="9"/>
  <c r="AC715" i="9"/>
  <c r="AC716" i="9"/>
  <c r="AC717" i="9"/>
  <c r="AC718" i="9"/>
  <c r="AC719" i="9"/>
  <c r="AC720" i="9"/>
  <c r="AC721" i="9"/>
  <c r="AC722" i="9"/>
  <c r="AC723" i="9"/>
  <c r="AC724" i="9"/>
  <c r="AC725" i="9"/>
  <c r="AC726" i="9"/>
  <c r="AC727" i="9"/>
  <c r="AC728" i="9"/>
  <c r="AC729" i="9"/>
  <c r="AC730" i="9"/>
  <c r="AC731" i="9"/>
  <c r="AC732" i="9"/>
  <c r="AC733" i="9"/>
  <c r="AC734" i="9"/>
  <c r="AC735" i="9"/>
  <c r="AC736" i="9"/>
  <c r="AC737" i="9"/>
  <c r="AC738" i="9"/>
  <c r="AC739" i="9"/>
  <c r="AC740" i="9"/>
  <c r="AC741" i="9"/>
  <c r="AC742" i="9"/>
  <c r="AC743" i="9"/>
  <c r="AC744" i="9"/>
  <c r="AC745" i="9"/>
  <c r="AC746" i="9"/>
  <c r="AC747" i="9"/>
  <c r="AC748" i="9"/>
  <c r="AC749" i="9"/>
  <c r="AC750" i="9"/>
  <c r="AC751" i="9"/>
  <c r="AC752" i="9"/>
  <c r="AC753" i="9"/>
  <c r="AC754" i="9"/>
  <c r="AC755" i="9"/>
  <c r="AC756" i="9"/>
  <c r="AC757" i="9"/>
  <c r="AC758" i="9"/>
  <c r="AC759" i="9"/>
  <c r="AC760" i="9"/>
  <c r="AC761" i="9"/>
  <c r="AC762" i="9"/>
  <c r="AC763" i="9"/>
  <c r="AC764" i="9"/>
  <c r="AC765" i="9"/>
  <c r="AC766" i="9"/>
  <c r="AC767" i="9"/>
  <c r="AC768" i="9"/>
  <c r="AC769" i="9"/>
  <c r="AC770" i="9"/>
  <c r="AC771" i="9"/>
  <c r="AC772" i="9"/>
  <c r="AC773" i="9"/>
  <c r="AC774" i="9"/>
  <c r="AC775" i="9"/>
  <c r="AC776" i="9"/>
  <c r="AC777" i="9"/>
  <c r="AC778" i="9"/>
  <c r="AC779" i="9"/>
  <c r="AC780" i="9"/>
  <c r="AC781" i="9"/>
  <c r="AC782" i="9"/>
  <c r="AC783" i="9"/>
  <c r="AC784" i="9"/>
  <c r="AC785" i="9"/>
  <c r="AC786" i="9"/>
  <c r="AC787" i="9"/>
  <c r="AC788" i="9"/>
  <c r="AC789" i="9"/>
  <c r="AC790" i="9"/>
  <c r="AC791" i="9"/>
  <c r="AC792" i="9"/>
  <c r="AC793" i="9"/>
  <c r="AC794" i="9"/>
  <c r="AC795" i="9"/>
  <c r="AC796" i="9"/>
  <c r="AC797" i="9"/>
  <c r="AC798" i="9"/>
  <c r="AC799" i="9"/>
  <c r="AC800" i="9"/>
  <c r="AC801" i="9"/>
  <c r="AC802" i="9"/>
  <c r="AC803" i="9"/>
  <c r="AC804" i="9"/>
  <c r="AC805" i="9"/>
  <c r="AC806" i="9"/>
  <c r="AC807" i="9"/>
  <c r="AC808" i="9"/>
  <c r="AC809" i="9"/>
  <c r="AC810" i="9"/>
  <c r="AC811" i="9"/>
  <c r="AC812" i="9"/>
  <c r="AC813" i="9"/>
  <c r="AC814" i="9"/>
  <c r="AC815" i="9"/>
  <c r="AC816" i="9"/>
  <c r="AC817" i="9"/>
  <c r="AC818" i="9"/>
  <c r="AC819" i="9"/>
  <c r="AC820" i="9"/>
  <c r="AC821" i="9"/>
  <c r="AC822" i="9"/>
  <c r="AC823" i="9"/>
  <c r="AC824" i="9"/>
  <c r="AC825" i="9"/>
  <c r="AC826" i="9"/>
  <c r="AC827" i="9"/>
  <c r="AC828" i="9"/>
  <c r="AC829" i="9"/>
  <c r="AC830" i="9"/>
  <c r="AC831" i="9"/>
  <c r="AC832" i="9"/>
  <c r="AC833" i="9"/>
  <c r="AC834" i="9"/>
  <c r="AC835" i="9"/>
  <c r="AC836" i="9"/>
  <c r="AC837" i="9"/>
  <c r="AC838" i="9"/>
  <c r="AC839" i="9"/>
  <c r="AC840" i="9"/>
  <c r="AC841" i="9"/>
  <c r="AC842" i="9"/>
  <c r="AC843" i="9"/>
  <c r="AC844" i="9"/>
  <c r="AC845" i="9"/>
  <c r="AC846" i="9"/>
  <c r="AC847" i="9"/>
  <c r="AC848" i="9"/>
  <c r="AC849" i="9"/>
  <c r="AC850" i="9"/>
  <c r="AC851" i="9"/>
  <c r="AC852" i="9"/>
  <c r="AC853" i="9"/>
  <c r="AC854" i="9"/>
  <c r="AC855" i="9"/>
  <c r="AC856" i="9"/>
  <c r="AC857" i="9"/>
  <c r="AC858" i="9"/>
  <c r="AC859" i="9"/>
  <c r="AC860" i="9"/>
  <c r="AC861" i="9"/>
  <c r="AC862" i="9"/>
  <c r="AC863" i="9"/>
  <c r="AC864" i="9"/>
  <c r="AC865" i="9"/>
  <c r="AC866" i="9"/>
  <c r="AC867" i="9"/>
  <c r="AC868" i="9"/>
  <c r="AC869" i="9"/>
  <c r="AC870" i="9"/>
  <c r="AC871" i="9"/>
  <c r="AC872" i="9"/>
  <c r="AC873" i="9"/>
  <c r="AC874" i="9"/>
  <c r="AC875" i="9"/>
  <c r="AC876" i="9"/>
  <c r="AC877" i="9"/>
  <c r="AC878" i="9"/>
  <c r="AC879" i="9"/>
  <c r="AC880" i="9"/>
  <c r="AC881" i="9"/>
  <c r="AC882" i="9"/>
  <c r="AC883" i="9"/>
  <c r="AC884" i="9"/>
  <c r="AC885" i="9"/>
  <c r="AC886" i="9"/>
  <c r="AC887" i="9"/>
  <c r="AC888" i="9"/>
  <c r="AC889" i="9"/>
  <c r="AC890" i="9"/>
  <c r="AC891" i="9"/>
  <c r="AC892" i="9"/>
  <c r="AC893" i="9"/>
  <c r="AC894" i="9"/>
  <c r="AC895" i="9"/>
  <c r="AC896" i="9"/>
  <c r="AC897" i="9"/>
  <c r="AC898" i="9"/>
  <c r="AC899" i="9"/>
  <c r="AC900" i="9"/>
  <c r="AC901" i="9"/>
  <c r="AC902" i="9"/>
  <c r="AC903" i="9"/>
  <c r="AC904" i="9"/>
  <c r="AC905" i="9"/>
  <c r="AC906" i="9"/>
  <c r="AC907" i="9"/>
  <c r="AC908" i="9"/>
  <c r="AC909" i="9"/>
  <c r="AC910" i="9"/>
  <c r="AC911" i="9"/>
  <c r="AC912" i="9"/>
  <c r="AC913" i="9"/>
  <c r="AC914" i="9"/>
  <c r="AC915" i="9"/>
  <c r="AC916" i="9"/>
  <c r="AC917" i="9"/>
  <c r="AC918" i="9"/>
  <c r="AC919" i="9"/>
  <c r="AC920" i="9"/>
  <c r="AC921" i="9"/>
  <c r="AC922" i="9"/>
  <c r="AC923" i="9"/>
  <c r="AC924" i="9"/>
  <c r="AC925" i="9"/>
  <c r="AC926" i="9"/>
  <c r="AC927" i="9"/>
  <c r="AC928" i="9"/>
  <c r="AC929" i="9"/>
  <c r="AC930" i="9"/>
  <c r="AC931" i="9"/>
  <c r="AC932" i="9"/>
  <c r="AC933" i="9"/>
  <c r="AC934" i="9"/>
  <c r="AC935" i="9"/>
  <c r="AC936" i="9"/>
  <c r="AC937" i="9"/>
  <c r="AC938" i="9"/>
  <c r="AC939" i="9"/>
  <c r="AC940" i="9"/>
  <c r="AC941" i="9"/>
  <c r="AC942" i="9"/>
  <c r="AC943" i="9"/>
  <c r="AC944" i="9"/>
  <c r="AC945" i="9"/>
  <c r="AC946" i="9"/>
  <c r="AC947" i="9"/>
  <c r="AC948" i="9"/>
  <c r="AC949" i="9"/>
  <c r="AC950" i="9"/>
  <c r="AC951" i="9"/>
  <c r="AC952" i="9"/>
  <c r="AC953" i="9"/>
  <c r="AC954" i="9"/>
  <c r="AC955" i="9"/>
  <c r="AC956" i="9"/>
  <c r="AC957" i="9"/>
  <c r="AC958" i="9"/>
  <c r="AC959" i="9"/>
  <c r="AC960" i="9"/>
  <c r="AC961" i="9"/>
  <c r="AC962" i="9"/>
  <c r="AC963" i="9"/>
  <c r="AC964" i="9"/>
  <c r="AC965" i="9"/>
  <c r="AC966" i="9"/>
  <c r="AC967" i="9"/>
  <c r="AC968" i="9"/>
  <c r="AC969" i="9"/>
  <c r="AC970" i="9"/>
  <c r="AC971" i="9"/>
  <c r="AC972" i="9"/>
  <c r="AC973" i="9"/>
  <c r="AC974" i="9"/>
  <c r="AC975" i="9"/>
  <c r="AC976" i="9"/>
  <c r="AC977" i="9"/>
  <c r="AC978" i="9"/>
  <c r="AC979" i="9"/>
  <c r="AC980" i="9"/>
  <c r="AC981" i="9"/>
  <c r="AC982" i="9"/>
  <c r="AC983" i="9"/>
  <c r="AC984" i="9"/>
  <c r="AC985" i="9"/>
  <c r="AC986" i="9"/>
  <c r="AC987" i="9"/>
  <c r="AC988" i="9"/>
  <c r="AC989" i="9"/>
  <c r="AC990" i="9"/>
  <c r="AC991" i="9"/>
  <c r="AC992" i="9"/>
  <c r="AC993" i="9"/>
  <c r="AC994" i="9"/>
  <c r="AC995" i="9"/>
  <c r="AC996" i="9"/>
  <c r="AC997" i="9"/>
  <c r="AC998" i="9"/>
  <c r="AC999" i="9"/>
  <c r="AC1000" i="9"/>
  <c r="AC1001" i="9"/>
  <c r="AC1002" i="9"/>
  <c r="AC1003" i="9"/>
  <c r="AC1004" i="9"/>
  <c r="AC1005" i="9"/>
  <c r="AC1006" i="9"/>
  <c r="AC1007" i="9"/>
  <c r="AC1008" i="9"/>
  <c r="AC1009" i="9"/>
  <c r="AC1010" i="9"/>
  <c r="AC1011" i="9"/>
  <c r="AC1012" i="9"/>
  <c r="AC1013" i="9"/>
  <c r="AC1014" i="9"/>
  <c r="AC1015" i="9"/>
  <c r="AC1016" i="9"/>
  <c r="AC1017" i="9"/>
  <c r="AC1018" i="9"/>
  <c r="AC1019" i="9"/>
  <c r="AC1020" i="9"/>
  <c r="AC1021" i="9"/>
  <c r="AC1022" i="9"/>
  <c r="AC1023" i="9"/>
  <c r="AC1024" i="9"/>
  <c r="AC1025" i="9"/>
  <c r="AC1026" i="9"/>
  <c r="AC1027" i="9"/>
  <c r="AC1028" i="9"/>
  <c r="AC1029" i="9"/>
  <c r="AC1030" i="9"/>
  <c r="AC1031" i="9"/>
  <c r="AC1032" i="9"/>
  <c r="AC1033" i="9"/>
  <c r="AC1034" i="9"/>
  <c r="AC1035" i="9"/>
  <c r="AC1036" i="9"/>
  <c r="AC1037" i="9"/>
  <c r="AC1038" i="9"/>
  <c r="AC1039" i="9"/>
  <c r="AC1040" i="9"/>
  <c r="AC1041" i="9"/>
  <c r="AC1042" i="9"/>
  <c r="AC1043" i="9"/>
  <c r="AC1044" i="9"/>
  <c r="AC1045" i="9"/>
  <c r="AC1046" i="9"/>
  <c r="AC1047" i="9"/>
  <c r="AC1048" i="9"/>
  <c r="AC1049" i="9"/>
  <c r="AC1050" i="9"/>
  <c r="AC1051" i="9"/>
  <c r="AC1052" i="9"/>
  <c r="AC1053" i="9"/>
  <c r="AC1054" i="9"/>
  <c r="AC1055" i="9"/>
  <c r="AC1056" i="9"/>
  <c r="AC1057" i="9"/>
  <c r="AC1058" i="9"/>
  <c r="AC1059" i="9"/>
  <c r="AC1060" i="9"/>
  <c r="AC1061" i="9"/>
  <c r="AC1062" i="9"/>
  <c r="AC1063" i="9"/>
  <c r="AC1064" i="9"/>
  <c r="AC1065" i="9"/>
  <c r="AC1066" i="9"/>
  <c r="AC1067" i="9"/>
  <c r="AC1068" i="9"/>
  <c r="AC1069" i="9"/>
  <c r="AC1070" i="9"/>
  <c r="AC1071" i="9"/>
  <c r="AC1072" i="9"/>
  <c r="AC1073" i="9"/>
  <c r="AC1074" i="9"/>
  <c r="AC1075" i="9"/>
  <c r="AC1076" i="9"/>
  <c r="AC1077" i="9"/>
  <c r="AC1078" i="9"/>
  <c r="AC1079" i="9"/>
  <c r="AC1080" i="9"/>
  <c r="AC1081" i="9"/>
  <c r="AC1082" i="9"/>
  <c r="AC1083" i="9"/>
  <c r="AC1084" i="9"/>
  <c r="AC1085" i="9"/>
  <c r="AC1086" i="9"/>
  <c r="AC1087" i="9"/>
  <c r="AC1088" i="9"/>
  <c r="AC1089" i="9"/>
  <c r="AC1090" i="9"/>
  <c r="AC1091" i="9"/>
  <c r="AC1092" i="9"/>
  <c r="AC1093" i="9"/>
  <c r="AC1094" i="9"/>
  <c r="AC1095" i="9"/>
  <c r="AC1096" i="9"/>
  <c r="AC1097" i="9"/>
  <c r="AC1098" i="9"/>
  <c r="AC1099" i="9"/>
  <c r="AC1100" i="9"/>
  <c r="AC1101" i="9"/>
  <c r="AC1102" i="9"/>
  <c r="AC1103" i="9"/>
  <c r="AC1104" i="9"/>
  <c r="AC1105" i="9"/>
  <c r="AC1106" i="9"/>
  <c r="AC1107" i="9"/>
  <c r="AC1108" i="9"/>
  <c r="AC1109" i="9"/>
  <c r="AC1110" i="9"/>
  <c r="AC1111" i="9"/>
  <c r="AC1112" i="9"/>
  <c r="AC1113" i="9"/>
  <c r="AC1114" i="9"/>
  <c r="AC1115" i="9"/>
  <c r="AC1116" i="9"/>
  <c r="AC1117" i="9"/>
  <c r="AC1118" i="9"/>
  <c r="AC1119" i="9"/>
  <c r="AC1120" i="9"/>
  <c r="AC1121" i="9"/>
  <c r="AC1122" i="9"/>
  <c r="AC1123" i="9"/>
  <c r="AC1124" i="9"/>
  <c r="AC1125" i="9"/>
  <c r="AC1126" i="9"/>
  <c r="AC1127" i="9"/>
  <c r="AC1128" i="9"/>
  <c r="AC1129" i="9"/>
  <c r="AC1130" i="9"/>
  <c r="AC1131" i="9"/>
  <c r="AC1132" i="9"/>
  <c r="AC1133" i="9"/>
  <c r="AC1134" i="9"/>
  <c r="AC1135" i="9"/>
  <c r="AC1136" i="9"/>
  <c r="AC1137" i="9"/>
  <c r="AC1138" i="9"/>
  <c r="AC1139" i="9"/>
  <c r="AC1140" i="9"/>
  <c r="AC1141" i="9"/>
  <c r="AC1142" i="9"/>
  <c r="AC1143" i="9"/>
  <c r="AC1144" i="9"/>
  <c r="AC1145" i="9"/>
  <c r="AC1146" i="9"/>
  <c r="AC1147" i="9"/>
  <c r="AC1148" i="9"/>
  <c r="AC1149" i="9"/>
  <c r="AC1150" i="9"/>
  <c r="AC1151" i="9"/>
  <c r="AC1152" i="9"/>
  <c r="AC1153" i="9"/>
  <c r="AC1154" i="9"/>
  <c r="AC1155" i="9"/>
  <c r="AC1156" i="9"/>
  <c r="AC1157" i="9"/>
  <c r="AC1158" i="9"/>
  <c r="AC1159" i="9"/>
  <c r="AC1160" i="9"/>
  <c r="AC1161" i="9"/>
  <c r="AC1162" i="9"/>
  <c r="AC1163" i="9"/>
  <c r="AC1164" i="9"/>
  <c r="AC1165" i="9"/>
  <c r="AC1166" i="9"/>
  <c r="AC1167" i="9"/>
  <c r="AC1168" i="9"/>
  <c r="AC1169" i="9"/>
  <c r="AC1170" i="9"/>
  <c r="AC1171" i="9"/>
  <c r="AC1172" i="9"/>
  <c r="AC1173" i="9"/>
  <c r="AC1174" i="9"/>
  <c r="AC1175" i="9"/>
  <c r="AC1176" i="9"/>
  <c r="AC1177" i="9"/>
  <c r="AC1178" i="9"/>
  <c r="AC1179" i="9"/>
  <c r="AC1180" i="9"/>
  <c r="AC1181" i="9"/>
  <c r="AC1182" i="9"/>
  <c r="AC1183" i="9"/>
  <c r="AC1184" i="9"/>
  <c r="AC1185" i="9"/>
  <c r="AC1186" i="9"/>
  <c r="AC1187" i="9"/>
  <c r="AC1188" i="9"/>
  <c r="AC1189" i="9"/>
  <c r="AC1190" i="9"/>
  <c r="AC1191" i="9"/>
  <c r="AC1192" i="9"/>
  <c r="AC1193" i="9"/>
  <c r="AC1194" i="9"/>
  <c r="AC1195" i="9"/>
  <c r="AC1196" i="9"/>
  <c r="AC1197" i="9"/>
  <c r="AC1198" i="9"/>
  <c r="AC1199" i="9"/>
  <c r="AC1200" i="9"/>
  <c r="AC1201" i="9"/>
  <c r="AC1202" i="9"/>
  <c r="AC1203" i="9"/>
  <c r="AC1204" i="9"/>
  <c r="AC1205" i="9"/>
  <c r="AC1206" i="9"/>
  <c r="AC1207" i="9"/>
  <c r="AC1208" i="9"/>
  <c r="AC1209" i="9"/>
  <c r="AC1210" i="9"/>
  <c r="AC1211" i="9"/>
  <c r="AC1212" i="9"/>
  <c r="AC1213" i="9"/>
  <c r="AC1214" i="9"/>
  <c r="AC1215" i="9"/>
  <c r="AC1216" i="9"/>
  <c r="AC1217" i="9"/>
  <c r="AC1218" i="9"/>
  <c r="AC1219" i="9"/>
  <c r="AC1220" i="9"/>
  <c r="AC1221" i="9"/>
  <c r="AC1222" i="9"/>
  <c r="AC1223" i="9"/>
  <c r="AC1224" i="9"/>
  <c r="AC1225" i="9"/>
  <c r="AC1226" i="9"/>
  <c r="AC1227" i="9"/>
  <c r="AC1228" i="9"/>
  <c r="AC1229" i="9"/>
  <c r="AC1230" i="9"/>
  <c r="AC1231" i="9"/>
  <c r="AC1232" i="9"/>
  <c r="AC1233" i="9"/>
  <c r="AC1234" i="9"/>
  <c r="AC1235" i="9"/>
  <c r="AC1236" i="9"/>
  <c r="AC1237" i="9"/>
  <c r="AC1238" i="9"/>
  <c r="AC1239" i="9"/>
  <c r="AC1240" i="9"/>
  <c r="AC1241" i="9"/>
  <c r="AC1242" i="9"/>
  <c r="AC1243" i="9"/>
  <c r="AC1244" i="9"/>
  <c r="AC1245" i="9"/>
  <c r="AC1246" i="9"/>
  <c r="AC1247" i="9"/>
  <c r="AC1248" i="9"/>
  <c r="AC1249" i="9"/>
  <c r="AC1250" i="9"/>
  <c r="AC1251" i="9"/>
  <c r="AC1252" i="9"/>
  <c r="AC1253" i="9"/>
  <c r="AC1254" i="9"/>
  <c r="AC1255" i="9"/>
  <c r="AC1256" i="9"/>
  <c r="AC1257" i="9"/>
  <c r="AC1258" i="9"/>
  <c r="AC1259" i="9"/>
  <c r="AC1260" i="9"/>
  <c r="AC1261" i="9"/>
  <c r="AC1262" i="9"/>
  <c r="AC1263" i="9"/>
  <c r="AC1264" i="9"/>
  <c r="AC1265" i="9"/>
  <c r="AC1266" i="9"/>
  <c r="AC1267" i="9"/>
  <c r="AC1268" i="9"/>
  <c r="AC1269" i="9"/>
  <c r="AC1270" i="9"/>
  <c r="AC1271" i="9"/>
  <c r="AC1272" i="9"/>
  <c r="AC1273" i="9"/>
  <c r="AC1274" i="9"/>
  <c r="AC1275" i="9"/>
  <c r="AC1276" i="9"/>
  <c r="AC1277" i="9"/>
  <c r="AC1278" i="9"/>
  <c r="AC1279" i="9"/>
  <c r="AC1280" i="9"/>
  <c r="AC1281" i="9"/>
  <c r="AC1282" i="9"/>
  <c r="AC1283" i="9"/>
  <c r="AC1284" i="9"/>
  <c r="AC1285" i="9"/>
  <c r="AC1286" i="9"/>
  <c r="AC1287" i="9"/>
  <c r="AC1288" i="9"/>
  <c r="AC1289" i="9"/>
  <c r="AC1290" i="9"/>
  <c r="AC1291" i="9"/>
  <c r="AC1292" i="9"/>
  <c r="AC1293" i="9"/>
  <c r="AC1294" i="9"/>
  <c r="AC1295" i="9"/>
  <c r="AC1296" i="9"/>
  <c r="AC1297" i="9"/>
  <c r="AC1298" i="9"/>
  <c r="AC1299" i="9"/>
  <c r="AC1300" i="9"/>
  <c r="AC1301" i="9"/>
  <c r="AC1302" i="9"/>
  <c r="AC1303" i="9"/>
  <c r="AC1304" i="9"/>
  <c r="AC1305" i="9"/>
  <c r="AC1306" i="9"/>
  <c r="AC1307" i="9"/>
  <c r="AC1308" i="9"/>
  <c r="AC1309" i="9"/>
  <c r="AC1310" i="9"/>
  <c r="AC1311" i="9"/>
  <c r="AC1312" i="9"/>
  <c r="AC1313" i="9"/>
  <c r="AC1314" i="9"/>
  <c r="AC1315" i="9"/>
  <c r="AC1316" i="9"/>
  <c r="AC1317" i="9"/>
  <c r="AC1318" i="9"/>
  <c r="AC1319" i="9"/>
  <c r="AC1320" i="9"/>
  <c r="AC1321" i="9"/>
  <c r="AC1322" i="9"/>
  <c r="AC1323" i="9"/>
  <c r="AC1324" i="9"/>
  <c r="AC1325" i="9"/>
  <c r="AC1326" i="9"/>
  <c r="AC1327" i="9"/>
  <c r="AC1328" i="9"/>
  <c r="AC1329" i="9"/>
  <c r="AC1330" i="9"/>
  <c r="AC1331" i="9"/>
  <c r="AC1332" i="9"/>
  <c r="AC1333" i="9"/>
  <c r="AC1334" i="9"/>
  <c r="AC1335" i="9"/>
  <c r="AC1336" i="9"/>
  <c r="AC1337" i="9"/>
  <c r="AC1338" i="9"/>
  <c r="AC1339" i="9"/>
  <c r="AC1340" i="9"/>
  <c r="AC1341" i="9"/>
  <c r="AC1342" i="9"/>
  <c r="AC1343" i="9"/>
  <c r="AC1344" i="9"/>
  <c r="AC1345" i="9"/>
  <c r="AC1346" i="9"/>
  <c r="AC1347" i="9"/>
  <c r="AC1348" i="9"/>
  <c r="AC1349" i="9"/>
  <c r="AC1350" i="9"/>
  <c r="AC1351" i="9"/>
  <c r="AC1352" i="9"/>
  <c r="AC1353" i="9"/>
  <c r="AC1354" i="9"/>
  <c r="AC1355" i="9"/>
  <c r="AC1356" i="9"/>
  <c r="AC1357" i="9"/>
  <c r="AC1358" i="9"/>
  <c r="AC1359" i="9"/>
  <c r="AC1360" i="9"/>
  <c r="AC1361" i="9"/>
  <c r="AC1362" i="9"/>
  <c r="AC1363" i="9"/>
  <c r="AC1364" i="9"/>
  <c r="AC1365" i="9"/>
  <c r="AC1366" i="9"/>
  <c r="AC1367" i="9"/>
  <c r="AC1368" i="9"/>
  <c r="AC1369" i="9"/>
  <c r="AC1370" i="9"/>
  <c r="AC1371" i="9"/>
  <c r="AC1372" i="9"/>
  <c r="AC1373" i="9"/>
  <c r="AC1374" i="9"/>
  <c r="AC1375" i="9"/>
  <c r="AC1376" i="9"/>
  <c r="AC1377" i="9"/>
  <c r="AC1378" i="9"/>
  <c r="AC1379" i="9"/>
  <c r="AC1380" i="9"/>
  <c r="AC1381" i="9"/>
  <c r="AC1382" i="9"/>
  <c r="AC1383" i="9"/>
  <c r="AC1384" i="9"/>
  <c r="AC1385" i="9"/>
  <c r="AC1386" i="9"/>
  <c r="AC1387" i="9"/>
  <c r="AC1388" i="9"/>
  <c r="AC1389" i="9"/>
  <c r="AC1390" i="9"/>
  <c r="AC1391" i="9"/>
  <c r="AC1392" i="9"/>
  <c r="AC1393" i="9"/>
  <c r="AC1394" i="9"/>
  <c r="AC1395" i="9"/>
  <c r="AC1396" i="9"/>
  <c r="AC1397" i="9"/>
  <c r="AC1398" i="9"/>
  <c r="AC1399" i="9"/>
  <c r="AC1400" i="9"/>
  <c r="AC1401" i="9"/>
  <c r="AC1402" i="9"/>
  <c r="AC1403" i="9"/>
  <c r="AC1404" i="9"/>
  <c r="AC1405" i="9"/>
  <c r="AC1406" i="9"/>
  <c r="AC1407" i="9"/>
  <c r="AC1408" i="9"/>
  <c r="AC1409" i="9"/>
  <c r="AC1410" i="9"/>
  <c r="AC1411" i="9"/>
  <c r="AC1412" i="9"/>
  <c r="AC1413" i="9"/>
  <c r="AC1414" i="9"/>
  <c r="AC1415" i="9"/>
  <c r="AC1416" i="9"/>
  <c r="AC1417" i="9"/>
  <c r="AC1418" i="9"/>
  <c r="AC1419" i="9"/>
  <c r="AC1420" i="9"/>
  <c r="AC1421" i="9"/>
  <c r="AC1422" i="9"/>
  <c r="AC1423" i="9"/>
  <c r="AC1424" i="9"/>
  <c r="AC1425" i="9"/>
  <c r="AC1426" i="9"/>
  <c r="AC1427" i="9"/>
  <c r="AC1428" i="9"/>
  <c r="AC1429" i="9"/>
  <c r="AC1430" i="9"/>
  <c r="AC1431" i="9"/>
  <c r="AC1432" i="9"/>
  <c r="AC1433" i="9"/>
  <c r="AC1434" i="9"/>
  <c r="AC1435" i="9"/>
  <c r="AC1436" i="9"/>
  <c r="AC1437" i="9"/>
  <c r="AC1438" i="9"/>
  <c r="AC1439" i="9"/>
  <c r="AC1440" i="9"/>
  <c r="AC1441" i="9"/>
  <c r="AC1442" i="9"/>
  <c r="AC1443" i="9"/>
  <c r="AC1444" i="9"/>
  <c r="AC1445" i="9"/>
  <c r="AC1446" i="9"/>
  <c r="AC1447" i="9"/>
  <c r="AC1448" i="9"/>
  <c r="AC1449" i="9"/>
  <c r="AC1450" i="9"/>
  <c r="AC1451" i="9"/>
  <c r="AC1452" i="9"/>
  <c r="AC1453" i="9"/>
  <c r="AC1454" i="9"/>
  <c r="AC1455" i="9"/>
  <c r="AC1456" i="9"/>
  <c r="AC1457" i="9"/>
  <c r="AC1458" i="9"/>
  <c r="AC1459" i="9"/>
  <c r="AC1460" i="9"/>
  <c r="AC1461" i="9"/>
  <c r="AC1462" i="9"/>
  <c r="AC1463" i="9"/>
  <c r="AC1464" i="9"/>
  <c r="AC1465" i="9"/>
  <c r="AC1466" i="9"/>
  <c r="AC1467" i="9"/>
  <c r="AC1468" i="9"/>
  <c r="AC1469" i="9"/>
  <c r="AC1470" i="9"/>
  <c r="AC1471" i="9"/>
  <c r="AC1472" i="9"/>
  <c r="AC1473" i="9"/>
  <c r="AC1474" i="9"/>
  <c r="AC1475" i="9"/>
  <c r="AC1476" i="9"/>
  <c r="AC1477" i="9"/>
  <c r="AC1478" i="9"/>
  <c r="AC1479" i="9"/>
  <c r="AC1480" i="9"/>
  <c r="AC1481" i="9"/>
  <c r="AC1482" i="9"/>
  <c r="AC1483" i="9"/>
  <c r="AC1484" i="9"/>
  <c r="AC1485" i="9"/>
  <c r="AC1486" i="9"/>
  <c r="AC1487" i="9"/>
  <c r="AC1488" i="9"/>
  <c r="AC1489" i="9"/>
  <c r="AC1490" i="9"/>
  <c r="AC1491" i="9"/>
  <c r="AC1492" i="9"/>
  <c r="AC1493" i="9"/>
  <c r="AC1494" i="9"/>
  <c r="AC1495" i="9"/>
  <c r="AC1496" i="9"/>
  <c r="AC1497" i="9"/>
  <c r="AC1498" i="9"/>
  <c r="AC1499" i="9"/>
  <c r="AC1500" i="9"/>
  <c r="AC1501" i="9"/>
  <c r="AC1502" i="9"/>
  <c r="AC1503" i="9"/>
  <c r="AC1504" i="9"/>
  <c r="AC1505" i="9"/>
  <c r="AC1506" i="9"/>
  <c r="AC1507" i="9"/>
  <c r="AC1508" i="9"/>
  <c r="AC1509" i="9"/>
  <c r="AC1510" i="9"/>
  <c r="AC1511" i="9"/>
  <c r="AC1512" i="9"/>
  <c r="AC1513" i="9"/>
  <c r="AC1514" i="9"/>
  <c r="AC1515" i="9"/>
  <c r="AC1516" i="9"/>
  <c r="AC1517" i="9"/>
  <c r="AC1518" i="9"/>
  <c r="AC1519" i="9"/>
  <c r="AC1520" i="9"/>
  <c r="AC1521" i="9"/>
  <c r="AC1522" i="9"/>
  <c r="AC1523" i="9"/>
  <c r="AC1524" i="9"/>
  <c r="AC1525" i="9"/>
  <c r="AC1526" i="9"/>
  <c r="AC1527" i="9"/>
  <c r="AC1528" i="9"/>
  <c r="AC1529" i="9"/>
  <c r="AC1530" i="9"/>
  <c r="AC1531" i="9"/>
  <c r="AC1532" i="9"/>
  <c r="AC1533" i="9"/>
  <c r="AC1534" i="9"/>
  <c r="AC1535" i="9"/>
  <c r="AC1536" i="9"/>
  <c r="AC1537" i="9"/>
  <c r="AC1538" i="9"/>
  <c r="AC1539" i="9"/>
  <c r="AC1540" i="9"/>
  <c r="AC1541" i="9"/>
  <c r="AC1542" i="9"/>
  <c r="AC1543" i="9"/>
  <c r="AC1544" i="9"/>
  <c r="AC1545" i="9"/>
  <c r="AC1546" i="9"/>
  <c r="AC1547" i="9"/>
  <c r="AC1548" i="9"/>
  <c r="AC1549" i="9"/>
  <c r="AC1550" i="9"/>
  <c r="AC1551" i="9"/>
  <c r="AC1552" i="9"/>
  <c r="AC1553" i="9"/>
  <c r="AC1554" i="9"/>
  <c r="AC1555" i="9"/>
  <c r="AC1556" i="9"/>
  <c r="AC1557" i="9"/>
  <c r="AC1558" i="9"/>
  <c r="AC1559" i="9"/>
  <c r="AC1560" i="9"/>
  <c r="AC1561" i="9"/>
  <c r="AC1562" i="9"/>
  <c r="AC1563" i="9"/>
  <c r="AC1564" i="9"/>
  <c r="AC1565" i="9"/>
  <c r="AC1566" i="9"/>
  <c r="AC1567" i="9"/>
  <c r="AC1568" i="9"/>
  <c r="AC1569" i="9"/>
  <c r="AC1570" i="9"/>
  <c r="AC1571" i="9"/>
  <c r="AC1572" i="9"/>
  <c r="AC1573" i="9"/>
  <c r="AC1574" i="9"/>
  <c r="AC1575" i="9"/>
  <c r="AC1576" i="9"/>
  <c r="AC1577" i="9"/>
  <c r="AC1578" i="9"/>
  <c r="AC1579" i="9"/>
  <c r="AC1580" i="9"/>
  <c r="AC1581" i="9"/>
  <c r="AC1582" i="9"/>
  <c r="AC1583" i="9"/>
  <c r="AC1584" i="9"/>
  <c r="AC1585" i="9"/>
  <c r="AC1586" i="9"/>
  <c r="AC1587" i="9"/>
  <c r="AC1588" i="9"/>
  <c r="AC1589" i="9"/>
  <c r="AC1590" i="9"/>
  <c r="AC1591" i="9"/>
  <c r="AC1592" i="9"/>
  <c r="AC1593" i="9"/>
  <c r="AC1594" i="9"/>
  <c r="AC1595" i="9"/>
  <c r="AC1596" i="9"/>
  <c r="AC1597" i="9"/>
  <c r="AC1598" i="9"/>
  <c r="AC1599" i="9"/>
  <c r="AC1600" i="9"/>
  <c r="AC1601" i="9"/>
  <c r="AC1602" i="9"/>
  <c r="AC1603" i="9"/>
  <c r="AC1604" i="9"/>
  <c r="AC1605" i="9"/>
  <c r="AC1606" i="9"/>
  <c r="AC1607" i="9"/>
  <c r="AC1608" i="9"/>
  <c r="AC1609" i="9"/>
  <c r="AC1610" i="9"/>
  <c r="AC1611" i="9"/>
  <c r="AC1612" i="9"/>
  <c r="AC1613" i="9"/>
  <c r="AC1614" i="9"/>
  <c r="AC1615" i="9"/>
  <c r="AC1616" i="9"/>
  <c r="AC1617" i="9"/>
  <c r="AC1618" i="9"/>
  <c r="AC1619" i="9"/>
  <c r="AC1620" i="9"/>
  <c r="AC1621" i="9"/>
  <c r="AC1622" i="9"/>
  <c r="AC1623" i="9"/>
  <c r="AC1624" i="9"/>
  <c r="AC1625" i="9"/>
  <c r="AC1626" i="9"/>
  <c r="AC1627" i="9"/>
  <c r="AC1628" i="9"/>
  <c r="AC1629" i="9"/>
  <c r="AC1630" i="9"/>
  <c r="AC1631" i="9"/>
  <c r="AC1632" i="9"/>
  <c r="AC1633" i="9"/>
  <c r="AC1634" i="9"/>
  <c r="AC1635" i="9"/>
  <c r="AC1636" i="9"/>
  <c r="AC1637" i="9"/>
  <c r="AC1638" i="9"/>
  <c r="AC1639" i="9"/>
  <c r="AC1640" i="9"/>
  <c r="AC1641" i="9"/>
  <c r="AC1642" i="9"/>
  <c r="AC1643" i="9"/>
  <c r="AC1644" i="9"/>
  <c r="AC1645" i="9"/>
  <c r="AC1646" i="9"/>
  <c r="AC1647" i="9"/>
  <c r="AC1648" i="9"/>
  <c r="AC1649" i="9"/>
  <c r="AC1650" i="9"/>
  <c r="AC1651" i="9"/>
  <c r="AC1652" i="9"/>
  <c r="AC1653" i="9"/>
  <c r="AC1654" i="9"/>
  <c r="AC1655" i="9"/>
  <c r="AC1656" i="9"/>
  <c r="AC1657" i="9"/>
  <c r="AC1658" i="9"/>
  <c r="AC1659" i="9"/>
  <c r="AC1660" i="9"/>
  <c r="AC1661" i="9"/>
  <c r="AC1662" i="9"/>
  <c r="AC1663" i="9"/>
  <c r="AC1664" i="9"/>
  <c r="AC1665" i="9"/>
  <c r="AC1666" i="9"/>
  <c r="AC1667" i="9"/>
  <c r="AC1668" i="9"/>
  <c r="AC1669" i="9"/>
  <c r="AC1670" i="9"/>
  <c r="AC1671" i="9"/>
  <c r="AC1672" i="9"/>
  <c r="AC1673" i="9"/>
  <c r="AC1674" i="9"/>
  <c r="AC1675" i="9"/>
  <c r="AC1676" i="9"/>
  <c r="AC1677" i="9"/>
  <c r="AC1678" i="9"/>
  <c r="AC1679" i="9"/>
  <c r="AC1680" i="9"/>
  <c r="AC1681" i="9"/>
  <c r="AC1682" i="9"/>
  <c r="AC1683" i="9"/>
  <c r="AC1684" i="9"/>
  <c r="AC1685" i="9"/>
  <c r="AC1686" i="9"/>
  <c r="AC1687" i="9"/>
  <c r="AC1688" i="9"/>
  <c r="AC1689" i="9"/>
  <c r="AC1690" i="9"/>
  <c r="AC1691" i="9"/>
  <c r="AC1692" i="9"/>
  <c r="AC1693" i="9"/>
  <c r="AC1694" i="9"/>
  <c r="AC1695" i="9"/>
  <c r="AC1696" i="9"/>
  <c r="AC1697" i="9"/>
  <c r="AC1698" i="9"/>
  <c r="AC1699" i="9"/>
  <c r="AC1700" i="9"/>
  <c r="AC1701" i="9"/>
  <c r="AC1702" i="9"/>
  <c r="AC1703" i="9"/>
  <c r="AC1704" i="9"/>
  <c r="AC1705" i="9"/>
  <c r="AC1706" i="9"/>
  <c r="AC1707" i="9"/>
  <c r="AC1708" i="9"/>
  <c r="AC1709" i="9"/>
  <c r="AC1710" i="9"/>
  <c r="AC1711" i="9"/>
  <c r="AC1712" i="9"/>
  <c r="AC1713" i="9"/>
  <c r="AC1714" i="9"/>
  <c r="AC1715" i="9"/>
  <c r="AC1716" i="9"/>
  <c r="AC1717" i="9"/>
  <c r="AC1718" i="9"/>
  <c r="AC1719" i="9"/>
  <c r="AC1720" i="9"/>
  <c r="AC1721" i="9"/>
  <c r="AC1722" i="9"/>
  <c r="AC1723" i="9"/>
  <c r="AC1724" i="9"/>
  <c r="AC1725" i="9"/>
  <c r="AC1726" i="9"/>
  <c r="AC1727" i="9"/>
  <c r="AC1728" i="9"/>
  <c r="AC1729" i="9"/>
  <c r="AC1730" i="9"/>
  <c r="AC1731" i="9"/>
  <c r="AC1732" i="9"/>
  <c r="AC1733" i="9"/>
  <c r="AC1734" i="9"/>
  <c r="AC1735" i="9"/>
  <c r="AC1736" i="9"/>
  <c r="AC1737" i="9"/>
  <c r="AC1738" i="9"/>
  <c r="AC1739" i="9"/>
  <c r="AC1740" i="9"/>
  <c r="AC1741" i="9"/>
  <c r="AC1742" i="9"/>
  <c r="AC1743" i="9"/>
  <c r="AC1744" i="9"/>
  <c r="AC1745" i="9"/>
  <c r="AC1746" i="9"/>
  <c r="AC1747" i="9"/>
  <c r="AC1748" i="9"/>
  <c r="AC1749" i="9"/>
  <c r="AC1750" i="9"/>
  <c r="AC1751" i="9"/>
  <c r="AC1752" i="9"/>
  <c r="AC1753" i="9"/>
  <c r="AC1754" i="9"/>
  <c r="AC1755" i="9"/>
  <c r="AC1756" i="9"/>
  <c r="AC1757" i="9"/>
  <c r="AC1758" i="9"/>
  <c r="AC1759" i="9"/>
  <c r="AC1760" i="9"/>
  <c r="AC1761" i="9"/>
  <c r="AC1762" i="9"/>
  <c r="AC1763" i="9"/>
  <c r="AC1764" i="9"/>
  <c r="AC1765" i="9"/>
  <c r="AC1766" i="9"/>
  <c r="AC1767" i="9"/>
  <c r="AC1768" i="9"/>
  <c r="AC1769" i="9"/>
  <c r="AC1770" i="9"/>
  <c r="AC1771" i="9"/>
  <c r="AC1772" i="9"/>
  <c r="AC1773" i="9"/>
  <c r="AC1774" i="9"/>
  <c r="AC1775" i="9"/>
  <c r="AC1776" i="9"/>
  <c r="AC1777" i="9"/>
  <c r="AC1778" i="9"/>
  <c r="AC1779" i="9"/>
  <c r="AC1780" i="9"/>
  <c r="AC1781" i="9"/>
  <c r="AC1782" i="9"/>
  <c r="AC1783" i="9"/>
  <c r="AC1784" i="9"/>
  <c r="AC1785" i="9"/>
  <c r="AC1786" i="9"/>
  <c r="AC1787" i="9"/>
  <c r="AC1788" i="9"/>
  <c r="AC1789" i="9"/>
  <c r="AC1790" i="9"/>
  <c r="AC1791" i="9"/>
  <c r="AC1792" i="9"/>
  <c r="AC1793" i="9"/>
  <c r="AC1794" i="9"/>
  <c r="AC1795" i="9"/>
  <c r="AC1796" i="9"/>
  <c r="AC1797" i="9"/>
  <c r="AC1798" i="9"/>
  <c r="AC1799" i="9"/>
  <c r="AC1800" i="9"/>
  <c r="AC1801" i="9"/>
  <c r="AC1802" i="9"/>
  <c r="AC1803" i="9"/>
  <c r="AC1804" i="9"/>
  <c r="AC1805" i="9"/>
  <c r="AC1806" i="9"/>
  <c r="AC1807" i="9"/>
  <c r="AC1808" i="9"/>
  <c r="AC1809" i="9"/>
  <c r="AC1810" i="9"/>
  <c r="AC1811" i="9"/>
  <c r="AC1812" i="9"/>
  <c r="AC1813" i="9"/>
  <c r="AC1814" i="9"/>
  <c r="AC1815" i="9"/>
  <c r="AC1816" i="9"/>
  <c r="AC1817" i="9"/>
  <c r="AC1818" i="9"/>
  <c r="AC1819" i="9"/>
  <c r="AC1820" i="9"/>
  <c r="AC1821" i="9"/>
  <c r="AC1822" i="9"/>
  <c r="AC1823" i="9"/>
  <c r="AC1824" i="9"/>
  <c r="AC1825" i="9"/>
  <c r="AC1826" i="9"/>
  <c r="AC1827" i="9"/>
  <c r="AC1828" i="9"/>
  <c r="AC1829" i="9"/>
  <c r="AC1830" i="9"/>
  <c r="AC1831" i="9"/>
  <c r="AC1832" i="9"/>
  <c r="AC1833" i="9"/>
  <c r="AC1834" i="9"/>
  <c r="AC1835" i="9"/>
  <c r="AC1836" i="9"/>
  <c r="AC1837" i="9"/>
  <c r="AC1838" i="9"/>
  <c r="AC1839" i="9"/>
  <c r="AC1840" i="9"/>
  <c r="AC1841" i="9"/>
  <c r="AC1842" i="9"/>
  <c r="AC1843" i="9"/>
  <c r="AC1844" i="9"/>
  <c r="AC1845" i="9"/>
  <c r="AC1846" i="9"/>
  <c r="AC1847" i="9"/>
  <c r="AC1848" i="9"/>
  <c r="AC1849" i="9"/>
  <c r="AC1850" i="9"/>
  <c r="AC1851" i="9"/>
  <c r="AC1852" i="9"/>
  <c r="AC1853" i="9"/>
  <c r="AC1854" i="9"/>
  <c r="AC1855" i="9"/>
  <c r="AC1856" i="9"/>
  <c r="AC1857" i="9"/>
  <c r="AC1858" i="9"/>
  <c r="AC1859" i="9"/>
  <c r="AC1860" i="9"/>
  <c r="AC1861" i="9"/>
  <c r="AC1862" i="9"/>
  <c r="AC1863" i="9"/>
  <c r="AC1864" i="9"/>
  <c r="AC1865" i="9"/>
  <c r="AC1866" i="9"/>
  <c r="AC1867" i="9"/>
  <c r="AC1868" i="9"/>
  <c r="AC1869" i="9"/>
  <c r="AC1870" i="9"/>
  <c r="AC1871" i="9"/>
  <c r="AC1872" i="9"/>
  <c r="AC1873" i="9"/>
  <c r="AC1874" i="9"/>
  <c r="AC1875" i="9"/>
  <c r="AC1876" i="9"/>
  <c r="AC1877" i="9"/>
  <c r="AC1878" i="9"/>
  <c r="AC1879" i="9"/>
  <c r="AC1880" i="9"/>
  <c r="AC1881" i="9"/>
  <c r="AC1882" i="9"/>
  <c r="AC1883" i="9"/>
  <c r="AC1884" i="9"/>
  <c r="AC1885" i="9"/>
  <c r="AC1886" i="9"/>
  <c r="AC1887" i="9"/>
  <c r="AC1888" i="9"/>
  <c r="AC1889" i="9"/>
  <c r="AC1890" i="9"/>
  <c r="AC1891" i="9"/>
  <c r="AC1892" i="9"/>
  <c r="AC1893" i="9"/>
  <c r="AC1894" i="9"/>
  <c r="AC1895" i="9"/>
  <c r="AC1896" i="9"/>
  <c r="AC1897" i="9"/>
  <c r="AC1898" i="9"/>
  <c r="AC1899" i="9"/>
  <c r="AC1900" i="9"/>
  <c r="AC1901" i="9"/>
  <c r="AC1902" i="9"/>
  <c r="AC1903" i="9"/>
  <c r="AC1904" i="9"/>
  <c r="AC1905" i="9"/>
  <c r="AC1906" i="9"/>
  <c r="AC1907" i="9"/>
  <c r="AC1908" i="9"/>
  <c r="AC1909" i="9"/>
  <c r="AC1910" i="9"/>
  <c r="AC1911" i="9"/>
  <c r="AC1912" i="9"/>
  <c r="AC1913" i="9"/>
  <c r="AC1914" i="9"/>
  <c r="AC1915" i="9"/>
  <c r="AC1916" i="9"/>
  <c r="AC1917" i="9"/>
  <c r="AC1918" i="9"/>
  <c r="AC1919" i="9"/>
  <c r="AC1920" i="9"/>
  <c r="AC1921" i="9"/>
  <c r="AC1922" i="9"/>
  <c r="AC1923" i="9"/>
  <c r="AC1924" i="9"/>
  <c r="AC1925" i="9"/>
  <c r="AC1926" i="9"/>
  <c r="AC1927" i="9"/>
  <c r="AC1928" i="9"/>
  <c r="AC1929" i="9"/>
  <c r="AC1930" i="9"/>
  <c r="AC1931" i="9"/>
  <c r="AC1932" i="9"/>
  <c r="AC1933" i="9"/>
  <c r="AC1934" i="9"/>
  <c r="AC1935" i="9"/>
  <c r="AC1936" i="9"/>
  <c r="AC1937" i="9"/>
  <c r="AC1938" i="9"/>
  <c r="AC1939" i="9"/>
  <c r="AC1940" i="9"/>
  <c r="AC1941" i="9"/>
  <c r="AC1942" i="9"/>
  <c r="AC1943" i="9"/>
  <c r="AC1944" i="9"/>
  <c r="AC1945" i="9"/>
  <c r="AC1946" i="9"/>
  <c r="AC1947" i="9"/>
  <c r="AC1948" i="9"/>
  <c r="AC1949" i="9"/>
  <c r="AC1950" i="9"/>
  <c r="AC1951" i="9"/>
  <c r="AC1952" i="9"/>
  <c r="AC1953" i="9"/>
  <c r="AC1954" i="9"/>
  <c r="AC1955" i="9"/>
  <c r="AC1956" i="9"/>
  <c r="AC1957" i="9"/>
  <c r="AC1958" i="9"/>
  <c r="AC1959" i="9"/>
  <c r="AC1960" i="9"/>
  <c r="AC1961" i="9"/>
  <c r="AC1962" i="9"/>
  <c r="AC1963" i="9"/>
  <c r="AC1964" i="9"/>
  <c r="AC1965" i="9"/>
  <c r="AC1966" i="9"/>
  <c r="AC1967" i="9"/>
  <c r="AC1968" i="9"/>
  <c r="AC1969" i="9"/>
  <c r="AC1970" i="9"/>
  <c r="AC1971" i="9"/>
  <c r="AC1972" i="9"/>
  <c r="AC1973" i="9"/>
  <c r="AC1974" i="9"/>
  <c r="AC1975" i="9"/>
  <c r="AC1976" i="9"/>
  <c r="AC1977" i="9"/>
  <c r="AC1978" i="9"/>
  <c r="AC1979" i="9"/>
  <c r="AC1980" i="9"/>
  <c r="AC1981" i="9"/>
  <c r="AC1982" i="9"/>
  <c r="AC1983" i="9"/>
  <c r="AC1984" i="9"/>
  <c r="AC1985" i="9"/>
  <c r="AC1986" i="9"/>
  <c r="AC1987" i="9"/>
  <c r="AC1988" i="9"/>
  <c r="AC1989" i="9"/>
  <c r="AC1990" i="9"/>
  <c r="AC1991" i="9"/>
  <c r="AC1992" i="9"/>
  <c r="AC1993" i="9"/>
  <c r="AC1994" i="9"/>
  <c r="AC1995" i="9"/>
  <c r="AC1996" i="9"/>
  <c r="AC1997" i="9"/>
  <c r="AC1998" i="9"/>
  <c r="AC1999" i="9"/>
  <c r="AC2000" i="9"/>
  <c r="AC2001" i="9"/>
  <c r="AC2002" i="9"/>
  <c r="AC2003" i="9"/>
  <c r="AC2004" i="9"/>
  <c r="AC2005" i="9"/>
  <c r="AC2006" i="9"/>
  <c r="AC2007" i="9"/>
  <c r="AC2008" i="9"/>
  <c r="AC2009" i="9"/>
  <c r="AC2010" i="9"/>
  <c r="AC2011" i="9"/>
  <c r="AC2012" i="9"/>
  <c r="AC2013" i="9"/>
  <c r="AC2014" i="9"/>
  <c r="AC2015" i="9"/>
  <c r="AC2016" i="9"/>
  <c r="AC2017" i="9"/>
  <c r="AC2018" i="9"/>
  <c r="AC2019" i="9"/>
  <c r="AC2020" i="9"/>
  <c r="AC2021" i="9"/>
  <c r="AC2022" i="9"/>
  <c r="AC2023" i="9"/>
  <c r="AC2024" i="9"/>
  <c r="AC2025" i="9"/>
  <c r="AC2026" i="9"/>
  <c r="AC2027" i="9"/>
  <c r="AC2028" i="9"/>
  <c r="AC2029" i="9"/>
  <c r="AC2030" i="9"/>
  <c r="AC2031" i="9"/>
  <c r="AC2032" i="9"/>
  <c r="AC2033" i="9"/>
  <c r="AC2034" i="9"/>
  <c r="AC2035" i="9"/>
  <c r="AC2036" i="9"/>
  <c r="AC2037" i="9"/>
  <c r="AC2038" i="9"/>
  <c r="AC2039" i="9"/>
  <c r="AC2040" i="9"/>
  <c r="AC2041" i="9"/>
  <c r="AC2042" i="9"/>
  <c r="AC2043" i="9"/>
  <c r="AC2044" i="9"/>
  <c r="AC2045" i="9"/>
  <c r="AC2046" i="9"/>
  <c r="AC2047" i="9"/>
  <c r="AC2048" i="9"/>
  <c r="AC2049" i="9"/>
  <c r="AC2050" i="9"/>
  <c r="AC2051" i="9"/>
  <c r="AC2052" i="9"/>
  <c r="AC2053" i="9"/>
  <c r="AC2054" i="9"/>
  <c r="AC2055" i="9"/>
  <c r="AC2056" i="9"/>
  <c r="AC2057" i="9"/>
  <c r="AC2058" i="9"/>
  <c r="AC2059" i="9"/>
  <c r="AC2060" i="9"/>
  <c r="AC2061" i="9"/>
  <c r="AC2062" i="9"/>
  <c r="AC2063" i="9"/>
  <c r="AC2064" i="9"/>
  <c r="AC2065" i="9"/>
  <c r="AC2066" i="9"/>
  <c r="AC2067" i="9"/>
  <c r="AC2068" i="9"/>
  <c r="AC2069" i="9"/>
  <c r="AC2070" i="9"/>
  <c r="AC2071" i="9"/>
  <c r="AC2072" i="9"/>
  <c r="AC2073" i="9"/>
  <c r="AC2074" i="9"/>
  <c r="AC2075" i="9"/>
  <c r="AC2076" i="9"/>
  <c r="AC2077" i="9"/>
  <c r="AC2078" i="9"/>
  <c r="AC2079" i="9"/>
  <c r="AC2080" i="9"/>
  <c r="AC2081" i="9"/>
  <c r="AC2082" i="9"/>
  <c r="AC2083" i="9"/>
  <c r="AC2084" i="9"/>
  <c r="AC2085" i="9"/>
  <c r="AC2086" i="9"/>
  <c r="AC2087" i="9"/>
  <c r="AC2088" i="9"/>
  <c r="AC2089" i="9"/>
  <c r="AC2090" i="9"/>
  <c r="AC2091" i="9"/>
  <c r="AC2092" i="9"/>
  <c r="AC2093" i="9"/>
  <c r="AC2094" i="9"/>
  <c r="AC2095" i="9"/>
  <c r="AC2096" i="9"/>
  <c r="AC2097" i="9"/>
  <c r="AC2098" i="9"/>
  <c r="AC2099" i="9"/>
  <c r="AC2100" i="9"/>
  <c r="AC2101" i="9"/>
  <c r="AC2102" i="9"/>
  <c r="AC2103" i="9"/>
  <c r="AC2104" i="9"/>
  <c r="AC2105" i="9"/>
  <c r="AC2106" i="9"/>
  <c r="AC2107" i="9"/>
  <c r="AC2108" i="9"/>
  <c r="AC2109" i="9"/>
  <c r="AC2110" i="9"/>
  <c r="AC2111" i="9"/>
  <c r="AC2112" i="9"/>
  <c r="AC2113" i="9"/>
  <c r="AC2114" i="9"/>
  <c r="AC2115" i="9"/>
  <c r="AC2116" i="9"/>
  <c r="AC2117" i="9"/>
  <c r="AC2118" i="9"/>
  <c r="AC2119" i="9"/>
  <c r="AC2120" i="9"/>
  <c r="AC2121" i="9"/>
  <c r="AC2122" i="9"/>
  <c r="AC2123" i="9"/>
  <c r="AC2124" i="9"/>
  <c r="AC2125" i="9"/>
  <c r="AC2126" i="9"/>
  <c r="AC2127" i="9"/>
  <c r="AC2128" i="9"/>
  <c r="AC2129" i="9"/>
  <c r="AC2130" i="9"/>
  <c r="AC2131" i="9"/>
  <c r="AC2132" i="9"/>
  <c r="AC2133" i="9"/>
  <c r="AC2134" i="9"/>
  <c r="AC2135" i="9"/>
  <c r="AC2136" i="9"/>
  <c r="AC2137" i="9"/>
  <c r="AC2138" i="9"/>
  <c r="AC2139" i="9"/>
  <c r="AC2140" i="9"/>
  <c r="AC2141" i="9"/>
  <c r="AC2142" i="9"/>
  <c r="AC2143" i="9"/>
  <c r="AC2144" i="9"/>
  <c r="AC2145" i="9"/>
  <c r="AC2146" i="9"/>
  <c r="AC2147" i="9"/>
  <c r="AC2148" i="9"/>
  <c r="AC2149" i="9"/>
  <c r="AC2150" i="9"/>
  <c r="AC2151" i="9"/>
  <c r="AC2152" i="9"/>
  <c r="AC2153" i="9"/>
  <c r="AC2154" i="9"/>
  <c r="AC2155" i="9"/>
  <c r="AC2156" i="9"/>
  <c r="AC2157" i="9"/>
  <c r="AC2158" i="9"/>
  <c r="AC2159" i="9"/>
  <c r="AC2160" i="9"/>
  <c r="AC2161" i="9"/>
  <c r="AC2162" i="9"/>
  <c r="AC2163" i="9"/>
  <c r="AC2164" i="9"/>
  <c r="AC2165" i="9"/>
  <c r="AC2166" i="9"/>
  <c r="AC2167" i="9"/>
  <c r="AC2168" i="9"/>
  <c r="AC2169" i="9"/>
  <c r="AC2170" i="9"/>
  <c r="AC2171" i="9"/>
  <c r="AC2172" i="9"/>
  <c r="AC2173" i="9"/>
  <c r="AC2174" i="9"/>
  <c r="AC2175" i="9"/>
  <c r="AC2176" i="9"/>
  <c r="AC2177" i="9"/>
  <c r="AC2178" i="9"/>
  <c r="AC2179" i="9"/>
  <c r="AC2180" i="9"/>
  <c r="AC2181" i="9"/>
  <c r="AC2182" i="9"/>
  <c r="AC2183" i="9"/>
  <c r="AC2184" i="9"/>
  <c r="AC2185" i="9"/>
  <c r="AC2186" i="9"/>
  <c r="AC2187" i="9"/>
  <c r="AC2188" i="9"/>
  <c r="AC2189" i="9"/>
  <c r="AC2190" i="9"/>
  <c r="AC2191" i="9"/>
  <c r="AC2192" i="9"/>
  <c r="AC2193" i="9"/>
  <c r="AC2194" i="9"/>
  <c r="AC2195" i="9"/>
  <c r="AC2196" i="9"/>
  <c r="AC2197" i="9"/>
  <c r="AC2198" i="9"/>
  <c r="AC2199" i="9"/>
  <c r="AC2200" i="9"/>
  <c r="AC2201" i="9"/>
  <c r="AC2202" i="9"/>
  <c r="AC2203" i="9"/>
  <c r="AC2204" i="9"/>
  <c r="AC2205" i="9"/>
  <c r="AC2206" i="9"/>
  <c r="AC2207" i="9"/>
  <c r="AC2208" i="9"/>
  <c r="AC2209" i="9"/>
  <c r="AC2210" i="9"/>
  <c r="AC2211" i="9"/>
  <c r="AC2212" i="9"/>
  <c r="AC2213" i="9"/>
  <c r="AC2214" i="9"/>
  <c r="AC2215" i="9"/>
  <c r="AC2216" i="9"/>
  <c r="AC2217" i="9"/>
  <c r="AC2218" i="9"/>
  <c r="AC2219" i="9"/>
  <c r="AC2220" i="9"/>
  <c r="AC2221" i="9"/>
  <c r="AC2222" i="9"/>
  <c r="AC2223" i="9"/>
  <c r="AC2224" i="9"/>
  <c r="AC2225" i="9"/>
  <c r="AC2226" i="9"/>
  <c r="AC2227" i="9"/>
  <c r="AC2228" i="9"/>
  <c r="AC2229" i="9"/>
  <c r="AC2230" i="9"/>
  <c r="AC2231" i="9"/>
  <c r="AC2232" i="9"/>
  <c r="AC2233" i="9"/>
  <c r="AC2234" i="9"/>
  <c r="AC2235" i="9"/>
  <c r="AC2236" i="9"/>
  <c r="AC2237" i="9"/>
  <c r="AC2238" i="9"/>
  <c r="AC2239" i="9"/>
  <c r="AC2240" i="9"/>
  <c r="AC2241" i="9"/>
  <c r="AC2242" i="9"/>
  <c r="AC2243" i="9"/>
  <c r="AC2244" i="9"/>
  <c r="AC2245" i="9"/>
  <c r="AC2246" i="9"/>
  <c r="AC2247" i="9"/>
  <c r="AC2248" i="9"/>
  <c r="AC2249" i="9"/>
  <c r="AC2250" i="9"/>
  <c r="AC2251" i="9"/>
  <c r="AC2252" i="9"/>
  <c r="AC2253" i="9"/>
  <c r="AC2254" i="9"/>
  <c r="AC2255" i="9"/>
  <c r="AC2256" i="9"/>
  <c r="AC2257" i="9"/>
  <c r="AC2258" i="9"/>
  <c r="AC2259" i="9"/>
  <c r="AC2260" i="9"/>
  <c r="AC2261" i="9"/>
  <c r="AC2262" i="9"/>
  <c r="AC2263" i="9"/>
  <c r="AC2264" i="9"/>
  <c r="AC2265" i="9"/>
  <c r="AC2266" i="9"/>
  <c r="AC2267" i="9"/>
  <c r="AC2268" i="9"/>
  <c r="AC2269" i="9"/>
  <c r="AC2270" i="9"/>
  <c r="AC2271" i="9"/>
  <c r="AC2272" i="9"/>
  <c r="AC2273" i="9"/>
  <c r="AC2274" i="9"/>
  <c r="AC2275" i="9"/>
  <c r="AC2276" i="9"/>
  <c r="AC2277" i="9"/>
  <c r="AC2278" i="9"/>
  <c r="AC2279" i="9"/>
  <c r="AC2280" i="9"/>
  <c r="AC2281" i="9"/>
  <c r="AC2282" i="9"/>
  <c r="AC2283" i="9"/>
  <c r="AC2284" i="9"/>
  <c r="AC2285" i="9"/>
  <c r="AC2286" i="9"/>
  <c r="AC2287" i="9"/>
  <c r="AC2288" i="9"/>
  <c r="AC2289" i="9"/>
  <c r="AC2290" i="9"/>
  <c r="AC2291" i="9"/>
  <c r="AC2292" i="9"/>
  <c r="AC2293" i="9"/>
  <c r="AC2294" i="9"/>
  <c r="AC2295" i="9"/>
  <c r="AC2296" i="9"/>
  <c r="AC2297" i="9"/>
  <c r="AC2298" i="9"/>
  <c r="AC2299" i="9"/>
  <c r="AC2300" i="9"/>
  <c r="AC2301" i="9"/>
  <c r="AC2302" i="9"/>
  <c r="AC2303" i="9"/>
  <c r="AC2304" i="9"/>
  <c r="AC2305" i="9"/>
  <c r="AC2306" i="9"/>
  <c r="AC2307" i="9"/>
  <c r="AC2308" i="9"/>
  <c r="AC2309" i="9"/>
  <c r="AC2310" i="9"/>
  <c r="AC2311" i="9"/>
  <c r="AC2312" i="9"/>
  <c r="AC2313" i="9"/>
  <c r="AC2314" i="9"/>
  <c r="AC2315" i="9"/>
  <c r="AC2316" i="9"/>
  <c r="AC2317" i="9"/>
  <c r="AC2318" i="9"/>
  <c r="AC2319" i="9"/>
  <c r="AC2320" i="9"/>
  <c r="AC2321" i="9"/>
  <c r="AC2322" i="9"/>
  <c r="AC2323" i="9"/>
  <c r="AC2324" i="9"/>
  <c r="AC2325" i="9"/>
  <c r="AC2326" i="9"/>
  <c r="AC2327" i="9"/>
  <c r="AC2328" i="9"/>
  <c r="AC2329" i="9"/>
  <c r="AC2330" i="9"/>
  <c r="AC2331" i="9"/>
  <c r="AC2332" i="9"/>
  <c r="AC2333" i="9"/>
  <c r="AC2334" i="9"/>
  <c r="AC2335" i="9"/>
  <c r="AC2336" i="9"/>
  <c r="AC2337" i="9"/>
  <c r="AC2338" i="9"/>
  <c r="AC2339" i="9"/>
  <c r="AC2340" i="9"/>
  <c r="AC2341" i="9"/>
  <c r="AC2342" i="9"/>
  <c r="AC2343" i="9"/>
  <c r="AC2344" i="9"/>
  <c r="AC2345" i="9"/>
  <c r="AC2346" i="9"/>
  <c r="AC2347" i="9"/>
  <c r="AC2348" i="9"/>
  <c r="AC2349" i="9"/>
  <c r="AC2350" i="9"/>
  <c r="AC2351" i="9"/>
  <c r="AC2352" i="9"/>
  <c r="AC2353" i="9"/>
  <c r="AC2354" i="9"/>
  <c r="AC2355" i="9"/>
  <c r="AC2356" i="9"/>
  <c r="AC2357" i="9"/>
  <c r="AC2358" i="9"/>
  <c r="AC2359" i="9"/>
  <c r="AC2360" i="9"/>
  <c r="AC2361" i="9"/>
  <c r="AC2362" i="9"/>
  <c r="AC2363" i="9"/>
  <c r="AC2364" i="9"/>
  <c r="AC2365" i="9"/>
  <c r="AC2366" i="9"/>
  <c r="AC2367" i="9"/>
  <c r="AC2368" i="9"/>
  <c r="AC2369" i="9"/>
  <c r="AC2370" i="9"/>
  <c r="AC2371" i="9"/>
  <c r="AC2372" i="9"/>
  <c r="AC2373" i="9"/>
  <c r="AC2374" i="9"/>
  <c r="AC2375" i="9"/>
  <c r="AC2376" i="9"/>
  <c r="AC2377" i="9"/>
  <c r="AC2378" i="9"/>
  <c r="AC2379" i="9"/>
  <c r="AC2380" i="9"/>
  <c r="AC2381" i="9"/>
  <c r="AC2382" i="9"/>
  <c r="AC2383" i="9"/>
  <c r="AC2384" i="9"/>
  <c r="AC2385" i="9"/>
  <c r="AC2386" i="9"/>
  <c r="AC2387" i="9"/>
  <c r="AC2388" i="9"/>
  <c r="AC2389" i="9"/>
  <c r="AC2390" i="9"/>
  <c r="AC2391" i="9"/>
  <c r="AC2392" i="9"/>
  <c r="AC2393" i="9"/>
  <c r="AC2394" i="9"/>
  <c r="AC2395" i="9"/>
  <c r="AC2396" i="9"/>
  <c r="AC2397" i="9"/>
  <c r="AC2398" i="9"/>
  <c r="AC2399" i="9"/>
  <c r="AC2400" i="9"/>
  <c r="AC2401" i="9"/>
  <c r="AC2402" i="9"/>
  <c r="AC2403" i="9"/>
  <c r="AC2404" i="9"/>
  <c r="AC2405" i="9"/>
  <c r="AC2406" i="9"/>
  <c r="AC2407" i="9"/>
  <c r="AC2408" i="9"/>
  <c r="AC2409" i="9"/>
  <c r="AC2410" i="9"/>
  <c r="AC2411" i="9"/>
  <c r="AC2412" i="9"/>
  <c r="AC2413" i="9"/>
  <c r="AC2414" i="9"/>
  <c r="AC2415" i="9"/>
  <c r="AC2416" i="9"/>
  <c r="AC2417" i="9"/>
  <c r="AC2418" i="9"/>
  <c r="AC2419" i="9"/>
  <c r="AC2420" i="9"/>
  <c r="AC2421" i="9"/>
  <c r="AC2422" i="9"/>
  <c r="AC2423" i="9"/>
  <c r="AC2424" i="9"/>
  <c r="AC2425" i="9"/>
  <c r="AC2426" i="9"/>
  <c r="AC2427" i="9"/>
  <c r="AC2428" i="9"/>
  <c r="AC2429" i="9"/>
  <c r="AC2430" i="9"/>
  <c r="AC2431" i="9"/>
  <c r="AC2432" i="9"/>
  <c r="AC2433" i="9"/>
  <c r="AC2434" i="9"/>
  <c r="AC2435" i="9"/>
  <c r="AC2436" i="9"/>
  <c r="AC2437" i="9"/>
  <c r="AC2438" i="9"/>
  <c r="AC2439" i="9"/>
  <c r="AC2440" i="9"/>
  <c r="AC2441" i="9"/>
  <c r="AC2442" i="9"/>
  <c r="AC2443" i="9"/>
  <c r="AC2444" i="9"/>
  <c r="AC2445" i="9"/>
  <c r="AC2446" i="9"/>
  <c r="AC2447" i="9"/>
  <c r="AC2448" i="9"/>
  <c r="AC2449" i="9"/>
  <c r="AC2450" i="9"/>
  <c r="AC2451" i="9"/>
  <c r="AC2452" i="9"/>
  <c r="AC2453" i="9"/>
  <c r="AC2454" i="9"/>
  <c r="AC2455" i="9"/>
  <c r="AC2456" i="9"/>
  <c r="AC2457" i="9"/>
  <c r="AC2458" i="9"/>
  <c r="AC2459" i="9"/>
  <c r="AC2460" i="9"/>
  <c r="AC2461" i="9"/>
  <c r="AC2462" i="9"/>
  <c r="AC2463" i="9"/>
  <c r="AC2464" i="9"/>
  <c r="AC2465" i="9"/>
  <c r="AC2466" i="9"/>
  <c r="AC2467" i="9"/>
  <c r="AC2468" i="9"/>
  <c r="AC2469" i="9"/>
  <c r="AC2470" i="9"/>
  <c r="AC2471" i="9"/>
  <c r="AC2472" i="9"/>
  <c r="AC2473" i="9"/>
  <c r="AC2474" i="9"/>
  <c r="AC2475" i="9"/>
  <c r="AC2476" i="9"/>
  <c r="AC2477" i="9"/>
  <c r="AC2478" i="9"/>
  <c r="AC2479" i="9"/>
  <c r="AC2480" i="9"/>
  <c r="AC2481" i="9"/>
  <c r="AC2482" i="9"/>
  <c r="AC2483" i="9"/>
  <c r="AC2484" i="9"/>
  <c r="AC2485" i="9"/>
  <c r="AC2486" i="9"/>
  <c r="AC2487" i="9"/>
  <c r="AC2488" i="9"/>
  <c r="AC2489" i="9"/>
  <c r="AC2490" i="9"/>
  <c r="AC2491" i="9"/>
  <c r="AC2492" i="9"/>
  <c r="AC2493" i="9"/>
  <c r="AC2494" i="9"/>
  <c r="AC2495" i="9"/>
  <c r="AC2496" i="9"/>
  <c r="AC2497" i="9"/>
  <c r="AC2498" i="9"/>
  <c r="AC2499" i="9"/>
  <c r="AC2500" i="9"/>
  <c r="AC2501" i="9"/>
  <c r="AC2502" i="9"/>
  <c r="AC2503" i="9"/>
  <c r="AC2504" i="9"/>
  <c r="AC2505" i="9"/>
  <c r="AC2506" i="9"/>
  <c r="AC2507" i="9"/>
  <c r="AC2508" i="9"/>
  <c r="AC2509" i="9"/>
  <c r="AC2510" i="9"/>
  <c r="AC2511" i="9"/>
  <c r="AC2512" i="9"/>
  <c r="AC2513" i="9"/>
  <c r="AC2514" i="9"/>
  <c r="AC2515" i="9"/>
  <c r="AC2516" i="9"/>
  <c r="AC2517" i="9"/>
  <c r="AC2518" i="9"/>
  <c r="AC2519" i="9"/>
  <c r="AC2520" i="9"/>
  <c r="AC2521" i="9"/>
  <c r="AC2522" i="9"/>
  <c r="AC2523" i="9"/>
  <c r="AC2524" i="9"/>
  <c r="AC2525" i="9"/>
  <c r="AC2526" i="9"/>
  <c r="AC2527" i="9"/>
  <c r="AC2528" i="9"/>
  <c r="AC2529" i="9"/>
  <c r="AC2530" i="9"/>
  <c r="AC2531" i="9"/>
  <c r="AC2532" i="9"/>
  <c r="AC2533" i="9"/>
  <c r="AC2534" i="9"/>
  <c r="AC2535" i="9"/>
  <c r="AC2536" i="9"/>
  <c r="AC2537" i="9"/>
  <c r="AC2538" i="9"/>
  <c r="AC2539" i="9"/>
  <c r="AC2540" i="9"/>
  <c r="AC2541" i="9"/>
  <c r="AC2542" i="9"/>
  <c r="AC2543" i="9"/>
  <c r="AC2544" i="9"/>
  <c r="AC2545" i="9"/>
  <c r="AC2546" i="9"/>
  <c r="AC2547" i="9"/>
  <c r="AC2548" i="9"/>
  <c r="AC2549" i="9"/>
  <c r="AC2550" i="9"/>
  <c r="AC2551" i="9"/>
  <c r="AC2552" i="9"/>
  <c r="AC2553" i="9"/>
  <c r="AC2554" i="9"/>
  <c r="AC2555" i="9"/>
  <c r="AC2556" i="9"/>
  <c r="AC2557" i="9"/>
  <c r="AC2558" i="9"/>
  <c r="AC2559" i="9"/>
  <c r="AC2560" i="9"/>
  <c r="AC2561" i="9"/>
  <c r="AC2562" i="9"/>
  <c r="AC2563" i="9"/>
  <c r="AC2564" i="9"/>
  <c r="AC2565" i="9"/>
  <c r="AC2566" i="9"/>
  <c r="AC2567" i="9"/>
  <c r="AC2568" i="9"/>
  <c r="AC2569" i="9"/>
  <c r="AC2570" i="9"/>
  <c r="AC2571" i="9"/>
  <c r="AC2572" i="9"/>
  <c r="AC2573" i="9"/>
  <c r="AC2574" i="9"/>
  <c r="AC2575" i="9"/>
  <c r="AC2576" i="9"/>
  <c r="AC2577" i="9"/>
  <c r="AC2578" i="9"/>
  <c r="AC2579" i="9"/>
  <c r="AC2580" i="9"/>
  <c r="AC2581" i="9"/>
  <c r="AC2582" i="9"/>
  <c r="AC2583" i="9"/>
  <c r="AC2584" i="9"/>
  <c r="AC2585" i="9"/>
  <c r="AC2586" i="9"/>
  <c r="AC2587" i="9"/>
  <c r="AC2588" i="9"/>
  <c r="AC2589" i="9"/>
  <c r="AC2590" i="9"/>
  <c r="AC2591" i="9"/>
  <c r="AC2592" i="9"/>
  <c r="AC2593" i="9"/>
  <c r="AC2594" i="9"/>
  <c r="AC2595" i="9"/>
  <c r="AC2596" i="9"/>
  <c r="AC2597" i="9"/>
  <c r="AC2598" i="9"/>
  <c r="AC2599" i="9"/>
  <c r="AC2600" i="9"/>
  <c r="AC2601" i="9"/>
  <c r="AC2602" i="9"/>
  <c r="AC2603" i="9"/>
  <c r="AC2604" i="9"/>
  <c r="AC2605" i="9"/>
  <c r="AC2606" i="9"/>
  <c r="AC2607" i="9"/>
  <c r="AC2608" i="9"/>
  <c r="AC2609" i="9"/>
  <c r="AC2610" i="9"/>
  <c r="AC2611" i="9"/>
  <c r="AC2612" i="9"/>
  <c r="AC2613" i="9"/>
  <c r="AC2614" i="9"/>
  <c r="AC2615" i="9"/>
  <c r="AC2616" i="9"/>
  <c r="AC2617" i="9"/>
  <c r="AC2618" i="9"/>
  <c r="AC2619" i="9"/>
  <c r="AC2620" i="9"/>
  <c r="AC2621" i="9"/>
  <c r="AC2622" i="9"/>
  <c r="AC2623" i="9"/>
  <c r="AC2624" i="9"/>
  <c r="AC2625" i="9"/>
  <c r="AC2626" i="9"/>
  <c r="AC2627" i="9"/>
  <c r="AC2628" i="9"/>
  <c r="AC2629" i="9"/>
  <c r="AC2630" i="9"/>
  <c r="AC2631" i="9"/>
  <c r="AC2632" i="9"/>
  <c r="AC2633" i="9"/>
  <c r="AC2634" i="9"/>
  <c r="AC2635" i="9"/>
  <c r="AC2636" i="9"/>
  <c r="AC2637" i="9"/>
  <c r="AC2638" i="9"/>
  <c r="AC2639" i="9"/>
  <c r="AC2640" i="9"/>
  <c r="AC2641" i="9"/>
  <c r="AC2642" i="9"/>
  <c r="AC2643" i="9"/>
  <c r="AC2644" i="9"/>
  <c r="AC2645" i="9"/>
  <c r="AC2646" i="9"/>
  <c r="AC2647" i="9"/>
  <c r="AC2648" i="9"/>
  <c r="AC2649" i="9"/>
  <c r="AC2650" i="9"/>
  <c r="AC2651" i="9"/>
  <c r="AC2652" i="9"/>
  <c r="AC2653" i="9"/>
  <c r="AC2654" i="9"/>
  <c r="AC2655" i="9"/>
  <c r="AC2656" i="9"/>
  <c r="AC2657" i="9"/>
  <c r="AC2658" i="9"/>
  <c r="AC2659" i="9"/>
  <c r="AC2660" i="9"/>
  <c r="AC2661" i="9"/>
  <c r="AC2662" i="9"/>
  <c r="AC2663" i="9"/>
  <c r="AC2664" i="9"/>
  <c r="AC2665" i="9"/>
  <c r="AC2666" i="9"/>
  <c r="AC2667" i="9"/>
  <c r="AC2668" i="9"/>
  <c r="AC2669" i="9"/>
  <c r="AC2670" i="9"/>
  <c r="AC2671" i="9"/>
  <c r="AC2672" i="9"/>
  <c r="AC2673" i="9"/>
  <c r="AC2674" i="9"/>
  <c r="AC2675" i="9"/>
  <c r="AC2676" i="9"/>
  <c r="AC2677" i="9"/>
  <c r="AC2678" i="9"/>
  <c r="AC2679" i="9"/>
  <c r="AC2680" i="9"/>
  <c r="AC2681" i="9"/>
  <c r="AC2682" i="9"/>
  <c r="AC2683" i="9"/>
  <c r="AC2684" i="9"/>
  <c r="AC2685" i="9"/>
  <c r="AC2686" i="9"/>
  <c r="AC2687" i="9"/>
  <c r="AC2688" i="9"/>
  <c r="AC2689" i="9"/>
  <c r="AC2690" i="9"/>
  <c r="AC2691" i="9"/>
  <c r="AC2692" i="9"/>
  <c r="AC2693" i="9"/>
  <c r="AC2694" i="9"/>
  <c r="AC2695" i="9"/>
  <c r="AC2696" i="9"/>
  <c r="AC2697" i="9"/>
  <c r="AC2698" i="9"/>
  <c r="AC2699" i="9"/>
  <c r="AC2700" i="9"/>
  <c r="AC2701" i="9"/>
  <c r="AC2702" i="9"/>
  <c r="AC2703" i="9"/>
  <c r="AC2704" i="9"/>
  <c r="AC2705" i="9"/>
  <c r="AC2706" i="9"/>
  <c r="AC2707" i="9"/>
  <c r="AC2708" i="9"/>
  <c r="AC2709" i="9"/>
  <c r="AC2710" i="9"/>
  <c r="AC2711" i="9"/>
  <c r="AC2712" i="9"/>
  <c r="AC2713" i="9"/>
  <c r="AC2714" i="9"/>
  <c r="AC2715" i="9"/>
  <c r="AC2716" i="9"/>
  <c r="AC2717" i="9"/>
  <c r="AC2718" i="9"/>
  <c r="AC2719" i="9"/>
  <c r="AC2720" i="9"/>
  <c r="AC2721" i="9"/>
  <c r="AC2722" i="9"/>
  <c r="AC2723" i="9"/>
  <c r="AC2724" i="9"/>
  <c r="AC2725" i="9"/>
  <c r="AC2726" i="9"/>
  <c r="AC2727" i="9"/>
  <c r="AC2728" i="9"/>
  <c r="AC2729" i="9"/>
  <c r="AC2730" i="9"/>
  <c r="AC2731" i="9"/>
  <c r="AC2732" i="9"/>
  <c r="AC2733" i="9"/>
  <c r="AC2734" i="9"/>
  <c r="AC2735" i="9"/>
  <c r="AC2736" i="9"/>
  <c r="AC2737" i="9"/>
  <c r="AC2738" i="9"/>
  <c r="AC2739" i="9"/>
  <c r="AC2740" i="9"/>
  <c r="AC2741" i="9"/>
  <c r="AC2742" i="9"/>
  <c r="AC2743" i="9"/>
  <c r="AC2744" i="9"/>
  <c r="AC2745" i="9"/>
  <c r="AC2746" i="9"/>
  <c r="AC2747" i="9"/>
  <c r="AC2748" i="9"/>
  <c r="AC2749" i="9"/>
  <c r="AC2750" i="9"/>
  <c r="AC2751" i="9"/>
  <c r="AC2752" i="9"/>
  <c r="AC2753" i="9"/>
  <c r="AC2754" i="9"/>
  <c r="AC2755" i="9"/>
  <c r="AC2756" i="9"/>
  <c r="AC2757" i="9"/>
  <c r="AC2758" i="9"/>
  <c r="AC2759" i="9"/>
  <c r="AC2760" i="9"/>
  <c r="AC2761" i="9"/>
  <c r="AC2762" i="9"/>
  <c r="AC2763" i="9"/>
  <c r="AC2764" i="9"/>
  <c r="AC2765" i="9"/>
  <c r="AC2766" i="9"/>
  <c r="AC2767" i="9"/>
  <c r="AC2768" i="9"/>
  <c r="AC2769" i="9"/>
  <c r="AC2770" i="9"/>
  <c r="AC2771" i="9"/>
  <c r="AC2772" i="9"/>
  <c r="AC2773" i="9"/>
  <c r="AC2774" i="9"/>
  <c r="AC2775" i="9"/>
  <c r="AC2776" i="9"/>
  <c r="AC2777" i="9"/>
  <c r="AC2778" i="9"/>
  <c r="AC2779" i="9"/>
  <c r="AC2780" i="9"/>
  <c r="AC2781" i="9"/>
  <c r="AC2782" i="9"/>
  <c r="AC2783" i="9"/>
  <c r="AC2784" i="9"/>
  <c r="AC2785" i="9"/>
  <c r="AC2786" i="9"/>
  <c r="AC2787" i="9"/>
  <c r="AC2788" i="9"/>
  <c r="AC2789" i="9"/>
  <c r="AC2790" i="9"/>
  <c r="AC2791" i="9"/>
  <c r="AC2792" i="9"/>
  <c r="AC2793" i="9"/>
  <c r="AC2794" i="9"/>
  <c r="AC2795" i="9"/>
  <c r="AC2796" i="9"/>
  <c r="AC2797" i="9"/>
  <c r="AC2798" i="9"/>
  <c r="AC2799" i="9"/>
  <c r="AC2800" i="9"/>
  <c r="AC2801" i="9"/>
  <c r="AC2802" i="9"/>
  <c r="AC2803" i="9"/>
  <c r="AC2804" i="9"/>
  <c r="AC2805" i="9"/>
  <c r="AC2806" i="9"/>
  <c r="AC2807" i="9"/>
  <c r="AC2808" i="9"/>
  <c r="AC2809" i="9"/>
  <c r="AC2810" i="9"/>
  <c r="AC2811" i="9"/>
  <c r="AC2812" i="9"/>
  <c r="AC2813" i="9"/>
  <c r="AC2814" i="9"/>
  <c r="AC2815" i="9"/>
  <c r="AC2816" i="9"/>
  <c r="AC2817" i="9"/>
  <c r="AC2818" i="9"/>
  <c r="AC2819" i="9"/>
  <c r="AC2820" i="9"/>
  <c r="AC2821" i="9"/>
  <c r="AC2822" i="9"/>
  <c r="AC2823" i="9"/>
  <c r="AC2824" i="9"/>
  <c r="AC2825" i="9"/>
  <c r="AC2826" i="9"/>
  <c r="AC2827" i="9"/>
  <c r="AC2828" i="9"/>
  <c r="AC2829" i="9"/>
  <c r="AC2830" i="9"/>
  <c r="AC2831" i="9"/>
  <c r="AC2832" i="9"/>
  <c r="AC2833" i="9"/>
  <c r="AC2834" i="9"/>
  <c r="AC2835" i="9"/>
  <c r="AC2836" i="9"/>
  <c r="AC2837" i="9"/>
  <c r="AC2838" i="9"/>
  <c r="AC2839" i="9"/>
  <c r="AC2840" i="9"/>
  <c r="AC2841" i="9"/>
  <c r="AC2842" i="9"/>
  <c r="AC2843" i="9"/>
  <c r="AC2844" i="9"/>
  <c r="AC2845" i="9"/>
  <c r="AC2846" i="9"/>
  <c r="AC2847" i="9"/>
  <c r="AC2848" i="9"/>
  <c r="AC2849" i="9"/>
  <c r="AC2850" i="9"/>
  <c r="AC2851" i="9"/>
  <c r="AC2852" i="9"/>
  <c r="AC2853" i="9"/>
  <c r="AC2854" i="9"/>
  <c r="AC2855" i="9"/>
  <c r="AC2856" i="9"/>
  <c r="AC2857" i="9"/>
  <c r="AC2858" i="9"/>
  <c r="AC2859" i="9"/>
  <c r="AC2860" i="9"/>
  <c r="AC2861" i="9"/>
  <c r="AC2862" i="9"/>
  <c r="AC2863" i="9"/>
  <c r="AC2864" i="9"/>
  <c r="AC2865" i="9"/>
  <c r="AC2866" i="9"/>
  <c r="AC2867" i="9"/>
  <c r="AC2868" i="9"/>
  <c r="AC2869" i="9"/>
  <c r="AC2870" i="9"/>
  <c r="AC2871" i="9"/>
  <c r="AC2872" i="9"/>
  <c r="AC2873" i="9"/>
  <c r="AC2874" i="9"/>
  <c r="AC2875" i="9"/>
  <c r="AC2876" i="9"/>
  <c r="AC2877" i="9"/>
  <c r="AC2878" i="9"/>
  <c r="AC2879" i="9"/>
  <c r="AC2880" i="9"/>
  <c r="AC2881" i="9"/>
  <c r="AC2882" i="9"/>
  <c r="AC2883" i="9"/>
  <c r="AC2884" i="9"/>
  <c r="AC2885" i="9"/>
  <c r="AC2886" i="9"/>
  <c r="AC2887" i="9"/>
  <c r="AC2888" i="9"/>
  <c r="AC2889" i="9"/>
  <c r="AC2890" i="9"/>
  <c r="AC2891" i="9"/>
  <c r="AC2892" i="9"/>
  <c r="AC2893" i="9"/>
  <c r="AC2894" i="9"/>
  <c r="AC2895" i="9"/>
  <c r="AC2896" i="9"/>
  <c r="AC2897" i="9"/>
  <c r="AC2898" i="9"/>
  <c r="AC2899" i="9"/>
  <c r="AC2900" i="9"/>
  <c r="AC2901" i="9"/>
  <c r="AC2902" i="9"/>
  <c r="AC2903" i="9"/>
  <c r="AC2904" i="9"/>
  <c r="AC2905" i="9"/>
  <c r="AC2906" i="9"/>
  <c r="AC2907" i="9"/>
  <c r="AC2908" i="9"/>
  <c r="AC2909" i="9"/>
  <c r="AC2910" i="9"/>
  <c r="AC2911" i="9"/>
  <c r="AC2912" i="9"/>
  <c r="AC2913" i="9"/>
  <c r="AC2914" i="9"/>
  <c r="AC2915" i="9"/>
  <c r="AC2916" i="9"/>
  <c r="AC2917" i="9"/>
  <c r="AC2918" i="9"/>
  <c r="AC2919" i="9"/>
  <c r="AC2920" i="9"/>
  <c r="AC2921" i="9"/>
  <c r="AC2922" i="9"/>
  <c r="AC2923" i="9"/>
  <c r="AC2924" i="9"/>
  <c r="AC2925" i="9"/>
  <c r="AC2926" i="9"/>
  <c r="AC2927" i="9"/>
  <c r="AC2928" i="9"/>
  <c r="AC2929" i="9"/>
  <c r="AC2930" i="9"/>
  <c r="AC2931" i="9"/>
  <c r="AC2932" i="9"/>
  <c r="AC2933" i="9"/>
  <c r="AC2934" i="9"/>
  <c r="AC2935" i="9"/>
  <c r="AC2936" i="9"/>
  <c r="AC2937" i="9"/>
  <c r="AC2938" i="9"/>
  <c r="AC2939" i="9"/>
  <c r="AC2940" i="9"/>
  <c r="AC2941" i="9"/>
  <c r="AC2942" i="9"/>
  <c r="AC2943" i="9"/>
  <c r="AC2944" i="9"/>
  <c r="AC2945" i="9"/>
  <c r="AC2946" i="9"/>
  <c r="AC2947" i="9"/>
  <c r="AC2948" i="9"/>
  <c r="AC2949" i="9"/>
  <c r="AC2950" i="9"/>
  <c r="AC2951" i="9"/>
  <c r="AC2952" i="9"/>
  <c r="AC2953" i="9"/>
  <c r="AC2954" i="9"/>
  <c r="AC2955" i="9"/>
  <c r="AC2956" i="9"/>
  <c r="AC2957" i="9"/>
  <c r="AC2958" i="9"/>
  <c r="AC2959" i="9"/>
  <c r="AC2960" i="9"/>
  <c r="AC2961" i="9"/>
  <c r="AC2962" i="9"/>
  <c r="AC2963" i="9"/>
  <c r="AC2964" i="9"/>
  <c r="AC2965" i="9"/>
  <c r="AC2966" i="9"/>
  <c r="AC2967" i="9"/>
  <c r="AC2968" i="9"/>
  <c r="AC2969" i="9"/>
  <c r="AC2970" i="9"/>
  <c r="AC2971" i="9"/>
  <c r="AC2972" i="9"/>
  <c r="AC2973" i="9"/>
  <c r="AC2974" i="9"/>
  <c r="AC2975" i="9"/>
  <c r="AC2976" i="9"/>
  <c r="AC2977" i="9"/>
  <c r="AC2978" i="9"/>
  <c r="AC2979" i="9"/>
  <c r="AC2980" i="9"/>
  <c r="AC2981" i="9"/>
  <c r="AC2982" i="9"/>
  <c r="AC2983" i="9"/>
  <c r="AC2984" i="9"/>
  <c r="AC2985" i="9"/>
  <c r="AC2986" i="9"/>
  <c r="AC2987" i="9"/>
  <c r="AC2988" i="9"/>
  <c r="AC2989" i="9"/>
  <c r="AC2990" i="9"/>
  <c r="AC2991" i="9"/>
  <c r="AC2992" i="9"/>
  <c r="AC2993" i="9"/>
  <c r="AC2994" i="9"/>
  <c r="AC2995" i="9"/>
  <c r="AC2996" i="9"/>
  <c r="AC2997" i="9"/>
  <c r="AC2998" i="9"/>
  <c r="AC2999" i="9"/>
  <c r="AC3000" i="9"/>
  <c r="AC3001" i="9"/>
  <c r="AC3002" i="9"/>
  <c r="AC3003" i="9"/>
  <c r="AC3004" i="9"/>
  <c r="AC3005" i="9"/>
  <c r="AC3006" i="9"/>
  <c r="AC3007" i="9"/>
  <c r="AC3008" i="9"/>
  <c r="AC3009" i="9"/>
  <c r="AC3010" i="9"/>
  <c r="AC3011" i="9"/>
  <c r="AC3012" i="9"/>
  <c r="AC3013" i="9"/>
  <c r="AC3014" i="9"/>
  <c r="AC3015" i="9"/>
  <c r="AC3016" i="9"/>
  <c r="AC3017" i="9"/>
  <c r="AC3018" i="9"/>
  <c r="AC3019" i="9"/>
  <c r="AC3020" i="9"/>
  <c r="AC3021" i="9"/>
  <c r="AC3022" i="9"/>
  <c r="AC3023" i="9"/>
  <c r="AC3024" i="9"/>
  <c r="AC3025" i="9"/>
  <c r="AC3026" i="9"/>
  <c r="AC3027" i="9"/>
  <c r="AC3028" i="9"/>
  <c r="AC3029" i="9"/>
  <c r="AC3030" i="9"/>
  <c r="AC3031" i="9"/>
  <c r="AC3032" i="9"/>
  <c r="AC3033" i="9"/>
  <c r="AC3034" i="9"/>
  <c r="AC3035" i="9"/>
  <c r="AC3036" i="9"/>
  <c r="AC3037" i="9"/>
  <c r="AC3038" i="9"/>
  <c r="AC3039" i="9"/>
  <c r="AC3040" i="9"/>
  <c r="AC3041" i="9"/>
  <c r="AC3042" i="9"/>
  <c r="AC3043" i="9"/>
  <c r="AC3044" i="9"/>
  <c r="AC3045" i="9"/>
  <c r="AC3046" i="9"/>
  <c r="AC3047" i="9"/>
  <c r="AC3048" i="9"/>
  <c r="AC3049" i="9"/>
  <c r="AC3050" i="9"/>
  <c r="AC3051" i="9"/>
  <c r="AC3052" i="9"/>
  <c r="AC3053" i="9"/>
  <c r="AC3054" i="9"/>
  <c r="AC3055" i="9"/>
  <c r="AC3056" i="9"/>
  <c r="AC3057" i="9"/>
  <c r="AC3058" i="9"/>
  <c r="AC3059" i="9"/>
  <c r="AC3060" i="9"/>
  <c r="AC3061" i="9"/>
  <c r="AC3062" i="9"/>
  <c r="AC3063" i="9"/>
  <c r="AC3064" i="9"/>
  <c r="AC3065" i="9"/>
  <c r="AC3066" i="9"/>
  <c r="AC3067" i="9"/>
  <c r="AC3068" i="9"/>
  <c r="AC3069" i="9"/>
  <c r="AC3070" i="9"/>
  <c r="AC3071" i="9"/>
  <c r="AC3072" i="9"/>
  <c r="AC3073" i="9"/>
  <c r="AC3074" i="9"/>
  <c r="AC3075" i="9"/>
  <c r="AC3076" i="9"/>
  <c r="AC3077" i="9"/>
  <c r="AC3078" i="9"/>
  <c r="AC3079" i="9"/>
  <c r="AC3080" i="9"/>
  <c r="AC3081" i="9"/>
  <c r="AC3082" i="9"/>
  <c r="AC3083" i="9"/>
  <c r="AC3084" i="9"/>
  <c r="AC3085" i="9"/>
  <c r="AC3086" i="9"/>
  <c r="AC3087" i="9"/>
  <c r="AC3088" i="9"/>
  <c r="AC3089" i="9"/>
  <c r="AC3090" i="9"/>
  <c r="AC3091" i="9"/>
  <c r="AC3092" i="9"/>
  <c r="AC3093" i="9"/>
  <c r="AC3094" i="9"/>
  <c r="AC3095" i="9"/>
  <c r="AC3096" i="9"/>
  <c r="AC3097" i="9"/>
  <c r="AC3098" i="9"/>
  <c r="AC3099" i="9"/>
  <c r="AC3100" i="9"/>
  <c r="AC3101" i="9"/>
  <c r="AC3102" i="9"/>
  <c r="AC3103" i="9"/>
  <c r="AC3104" i="9"/>
  <c r="AC3105" i="9"/>
  <c r="AC3106" i="9"/>
  <c r="AC3107" i="9"/>
  <c r="AC3108" i="9"/>
  <c r="AC3109" i="9"/>
  <c r="AC3110" i="9"/>
  <c r="AC3111" i="9"/>
  <c r="AC3112" i="9"/>
  <c r="AC3113" i="9"/>
  <c r="AC3114" i="9"/>
  <c r="AC3115" i="9"/>
  <c r="AC3116" i="9"/>
  <c r="AC3117" i="9"/>
  <c r="AC3118" i="9"/>
  <c r="AC3119" i="9"/>
  <c r="AC3120" i="9"/>
  <c r="AC3121" i="9"/>
  <c r="AC3122" i="9"/>
  <c r="AC3123" i="9"/>
  <c r="AC3124" i="9"/>
  <c r="AC3125" i="9"/>
  <c r="AC3126" i="9"/>
  <c r="AC3127" i="9"/>
  <c r="AC3128" i="9"/>
  <c r="AC3129" i="9"/>
  <c r="AC3130" i="9"/>
  <c r="AC3131" i="9"/>
  <c r="AC3132" i="9"/>
  <c r="AC3133" i="9"/>
  <c r="AC3134" i="9"/>
  <c r="AC3135" i="9"/>
  <c r="AC3136" i="9"/>
  <c r="AC3137" i="9"/>
  <c r="AC3138" i="9"/>
  <c r="AC3139" i="9"/>
  <c r="AC3140" i="9"/>
  <c r="AC3141" i="9"/>
  <c r="AC3142" i="9"/>
  <c r="AC3143" i="9"/>
  <c r="AC3144" i="9"/>
  <c r="AC3145" i="9"/>
  <c r="AC3146" i="9"/>
  <c r="AC3147" i="9"/>
  <c r="AC3148" i="9"/>
  <c r="AC3149" i="9"/>
  <c r="AC3150" i="9"/>
  <c r="AC3151" i="9"/>
  <c r="AC3152" i="9"/>
  <c r="AC3153" i="9"/>
  <c r="AC3154" i="9"/>
  <c r="AC3155" i="9"/>
  <c r="AC3156" i="9"/>
  <c r="AC3157" i="9"/>
  <c r="AC3158" i="9"/>
  <c r="AC3159" i="9"/>
  <c r="AC3160" i="9"/>
  <c r="AC3161" i="9"/>
  <c r="AC3162" i="9"/>
  <c r="AC3163" i="9"/>
  <c r="AC3164" i="9"/>
  <c r="AC3165" i="9"/>
  <c r="AC3166" i="9"/>
  <c r="AC3167" i="9"/>
  <c r="AC3168" i="9"/>
  <c r="AC3169" i="9"/>
  <c r="AC3170" i="9"/>
  <c r="AC3171" i="9"/>
  <c r="AC3172" i="9"/>
  <c r="AC3173" i="9"/>
  <c r="AC3174" i="9"/>
  <c r="AC3175" i="9"/>
  <c r="AC3176" i="9"/>
  <c r="AC3177" i="9"/>
  <c r="AC3178" i="9"/>
  <c r="AC3179" i="9"/>
  <c r="AC3180" i="9"/>
  <c r="AC3181" i="9"/>
  <c r="AC3182" i="9"/>
  <c r="AC3183" i="9"/>
  <c r="AC3184" i="9"/>
  <c r="AC3185" i="9"/>
  <c r="AC3186" i="9"/>
  <c r="AC3187" i="9"/>
  <c r="AC3188" i="9"/>
  <c r="AC3189" i="9"/>
  <c r="AC3190" i="9"/>
  <c r="AC3191" i="9"/>
  <c r="AC3192" i="9"/>
  <c r="AC3193" i="9"/>
  <c r="AC3194" i="9"/>
  <c r="AC3195" i="9"/>
  <c r="AC3196" i="9"/>
  <c r="AC3197" i="9"/>
  <c r="AC3198" i="9"/>
  <c r="AC3199" i="9"/>
  <c r="AC3200" i="9"/>
  <c r="AC3201" i="9"/>
  <c r="AC3202" i="9"/>
  <c r="AC3203" i="9"/>
  <c r="AC3204" i="9"/>
  <c r="AC3205" i="9"/>
  <c r="AC3206" i="9"/>
  <c r="AC3207" i="9"/>
  <c r="AC3208" i="9"/>
  <c r="AC3209" i="9"/>
  <c r="AC3210" i="9"/>
  <c r="AC3211" i="9"/>
  <c r="AC3212" i="9"/>
  <c r="AC3213" i="9"/>
  <c r="AC3214" i="9"/>
  <c r="AC3215" i="9"/>
  <c r="AC3216" i="9"/>
  <c r="AC3217" i="9"/>
  <c r="AC3218" i="9"/>
  <c r="AC3219" i="9"/>
  <c r="AC3220" i="9"/>
  <c r="AC3221" i="9"/>
  <c r="AC3222" i="9"/>
  <c r="AC3223" i="9"/>
  <c r="AC3224" i="9"/>
  <c r="AC3225" i="9"/>
  <c r="AC3226" i="9"/>
  <c r="AC3227" i="9"/>
  <c r="AC3228" i="9"/>
  <c r="AC3229" i="9"/>
  <c r="AC3230" i="9"/>
  <c r="AC3231" i="9"/>
  <c r="AC3232" i="9"/>
  <c r="AC3233" i="9"/>
  <c r="AC3234" i="9"/>
  <c r="AC3235" i="9"/>
  <c r="AC3236" i="9"/>
  <c r="AC3237" i="9"/>
  <c r="AC3238" i="9"/>
  <c r="AC3239" i="9"/>
  <c r="AC3240" i="9"/>
  <c r="AC3241" i="9"/>
  <c r="AC3242" i="9"/>
  <c r="AC3243" i="9"/>
  <c r="AC3244" i="9"/>
  <c r="AC3245" i="9"/>
  <c r="AC3246" i="9"/>
  <c r="AC3247" i="9"/>
  <c r="AC3248" i="9"/>
  <c r="AC3249" i="9"/>
  <c r="AC3250" i="9"/>
  <c r="AC3251" i="9"/>
  <c r="AC3252" i="9"/>
  <c r="AC3253" i="9"/>
  <c r="AC3254" i="9"/>
  <c r="AC3255" i="9"/>
  <c r="AC3256" i="9"/>
  <c r="AC3257" i="9"/>
  <c r="AC3258" i="9"/>
  <c r="AC3259" i="9"/>
  <c r="AC3260" i="9"/>
  <c r="AC3261" i="9"/>
  <c r="AC3262" i="9"/>
  <c r="AC3263" i="9"/>
  <c r="AC3264" i="9"/>
  <c r="AC3265" i="9"/>
  <c r="AC3266" i="9"/>
  <c r="AC3267" i="9"/>
  <c r="AC3268" i="9"/>
  <c r="AC3269" i="9"/>
  <c r="AC3270" i="9"/>
  <c r="AC3271" i="9"/>
  <c r="AC3272" i="9"/>
  <c r="AC3273" i="9"/>
  <c r="AC3274" i="9"/>
  <c r="AC3275" i="9"/>
  <c r="AC3276" i="9"/>
  <c r="AC3277" i="9"/>
  <c r="AC3278" i="9"/>
  <c r="AC3279" i="9"/>
  <c r="AC3280" i="9"/>
  <c r="AC3281" i="9"/>
  <c r="AC3282" i="9"/>
  <c r="AC3283" i="9"/>
  <c r="AC3284" i="9"/>
  <c r="AC3285" i="9"/>
  <c r="AC3286" i="9"/>
  <c r="AC3287" i="9"/>
  <c r="AC3288" i="9"/>
  <c r="AC3289" i="9"/>
  <c r="AC3290" i="9"/>
  <c r="AC3291" i="9"/>
  <c r="AC3292" i="9"/>
  <c r="AC3293" i="9"/>
  <c r="AC3294" i="9"/>
  <c r="AC3295" i="9"/>
  <c r="AC3296" i="9"/>
  <c r="AC3297" i="9"/>
  <c r="AC3298" i="9"/>
  <c r="AC3299" i="9"/>
  <c r="AC3300" i="9"/>
  <c r="AC3301" i="9"/>
  <c r="AC3302" i="9"/>
  <c r="AC3303" i="9"/>
  <c r="AC3304" i="9"/>
  <c r="AC3305" i="9"/>
  <c r="AC3306" i="9"/>
  <c r="AC3307" i="9"/>
  <c r="AC3308" i="9"/>
  <c r="AC3309" i="9"/>
  <c r="AC3310" i="9"/>
  <c r="AC3311" i="9"/>
  <c r="AC3312" i="9"/>
  <c r="AC3313" i="9"/>
  <c r="AC3314" i="9"/>
  <c r="AC3315" i="9"/>
  <c r="AC3316" i="9"/>
  <c r="AC3317" i="9"/>
  <c r="AC3318" i="9"/>
  <c r="AC3319" i="9"/>
  <c r="AC3320" i="9"/>
  <c r="AC3321" i="9"/>
  <c r="AC3322" i="9"/>
  <c r="AC3323" i="9"/>
  <c r="AC3324" i="9"/>
  <c r="AC3325" i="9"/>
  <c r="AC3326" i="9"/>
  <c r="AC3327" i="9"/>
  <c r="AC3328" i="9"/>
  <c r="AC3329" i="9"/>
  <c r="AC3330" i="9"/>
  <c r="AC3331" i="9"/>
  <c r="AC3332" i="9"/>
  <c r="AC3333" i="9"/>
  <c r="AC3334" i="9"/>
  <c r="AC3335" i="9"/>
  <c r="AC3336" i="9"/>
  <c r="AC3337" i="9"/>
  <c r="AC3338" i="9"/>
  <c r="AC3339" i="9"/>
  <c r="AC3340" i="9"/>
  <c r="AC3341" i="9"/>
  <c r="AC3342" i="9"/>
  <c r="AC3343" i="9"/>
  <c r="AC3344" i="9"/>
  <c r="AC3345" i="9"/>
  <c r="AC3346" i="9"/>
  <c r="AC3347" i="9"/>
  <c r="AC3348" i="9"/>
  <c r="AC3349" i="9"/>
  <c r="AC3350" i="9"/>
  <c r="AC3351" i="9"/>
  <c r="AC3352" i="9"/>
  <c r="AC3353" i="9"/>
  <c r="AC3354" i="9"/>
  <c r="AC3355" i="9"/>
  <c r="AC3356" i="9"/>
  <c r="AC3357" i="9"/>
  <c r="AC3358" i="9"/>
  <c r="AC3359" i="9"/>
  <c r="AC3360" i="9"/>
  <c r="AC3361" i="9"/>
  <c r="AC3362" i="9"/>
  <c r="AC3363" i="9"/>
  <c r="AC3364" i="9"/>
  <c r="AC3365" i="9"/>
  <c r="AC3366" i="9"/>
  <c r="AC3367" i="9"/>
  <c r="AC3368" i="9"/>
  <c r="AC3369" i="9"/>
  <c r="AC3370" i="9"/>
  <c r="AC3371" i="9"/>
  <c r="AC3372" i="9"/>
  <c r="AC3373" i="9"/>
  <c r="AC3374" i="9"/>
  <c r="AC3375" i="9"/>
  <c r="AC3376" i="9"/>
  <c r="AC3377" i="9"/>
  <c r="AC3378" i="9"/>
  <c r="AC3379" i="9"/>
  <c r="AC3380" i="9"/>
  <c r="AC3381" i="9"/>
  <c r="AC3382" i="9"/>
  <c r="AC3383" i="9"/>
  <c r="AC3384" i="9"/>
  <c r="AC3385" i="9"/>
  <c r="AC3386" i="9"/>
  <c r="AC3387" i="9"/>
  <c r="AC3388" i="9"/>
  <c r="AC3389" i="9"/>
  <c r="AC3390" i="9"/>
  <c r="AC3391" i="9"/>
  <c r="AC3392" i="9"/>
  <c r="AC3393" i="9"/>
  <c r="AC3394" i="9"/>
  <c r="AC3395" i="9"/>
  <c r="AC3396" i="9"/>
  <c r="AC3397" i="9"/>
  <c r="AC3398" i="9"/>
  <c r="AC3399" i="9"/>
  <c r="AC3400" i="9"/>
  <c r="AC3401" i="9"/>
  <c r="AC3402" i="9"/>
  <c r="AC3403" i="9"/>
  <c r="AC3404" i="9"/>
  <c r="AC3405" i="9"/>
  <c r="AC3406" i="9"/>
  <c r="AC3407" i="9"/>
  <c r="AC3408" i="9"/>
  <c r="AC3409" i="9"/>
  <c r="AC3410" i="9"/>
  <c r="AC3411" i="9"/>
  <c r="AC3412" i="9"/>
  <c r="AC3413" i="9"/>
  <c r="AC3414" i="9"/>
  <c r="AC3415" i="9"/>
  <c r="AC3416" i="9"/>
  <c r="AC3417" i="9"/>
  <c r="AC3418" i="9"/>
  <c r="AC3419" i="9"/>
  <c r="AC3420" i="9"/>
  <c r="AC3421" i="9"/>
  <c r="AC3422" i="9"/>
  <c r="AC3423" i="9"/>
  <c r="AC3424" i="9"/>
  <c r="AC3425" i="9"/>
  <c r="AC3426" i="9"/>
  <c r="AC3427" i="9"/>
  <c r="AC3428" i="9"/>
  <c r="AC3429" i="9"/>
  <c r="AC3430" i="9"/>
  <c r="AC3431" i="9"/>
  <c r="AC3432" i="9"/>
  <c r="AC3433" i="9"/>
  <c r="AC3434" i="9"/>
  <c r="AC3435" i="9"/>
  <c r="AC3436" i="9"/>
  <c r="AC3437" i="9"/>
  <c r="AC3438" i="9"/>
  <c r="AC3439" i="9"/>
  <c r="AC3440" i="9"/>
  <c r="AC3441" i="9"/>
  <c r="AC3442" i="9"/>
  <c r="AC3443" i="9"/>
  <c r="AC3444" i="9"/>
  <c r="AC3445" i="9"/>
  <c r="AC3446" i="9"/>
  <c r="AC3447" i="9"/>
  <c r="AC3448" i="9"/>
  <c r="AC3449" i="9"/>
  <c r="AC3450" i="9"/>
  <c r="AC3451" i="9"/>
  <c r="AC3452" i="9"/>
  <c r="AC3453" i="9"/>
  <c r="AC3454" i="9"/>
  <c r="AC3455" i="9"/>
  <c r="AC3456" i="9"/>
  <c r="AC3457" i="9"/>
  <c r="AC3458" i="9"/>
  <c r="AC3459" i="9"/>
  <c r="AC3460" i="9"/>
  <c r="AC3461" i="9"/>
  <c r="AC3462" i="9"/>
  <c r="AC3463" i="9"/>
  <c r="AC3464" i="9"/>
  <c r="AC3465" i="9"/>
  <c r="AC3466" i="9"/>
  <c r="AC3467" i="9"/>
  <c r="AC3468" i="9"/>
  <c r="AC3469" i="9"/>
  <c r="AC3470" i="9"/>
  <c r="AC3471" i="9"/>
  <c r="AC3472" i="9"/>
  <c r="AC3473" i="9"/>
  <c r="AC3474" i="9"/>
  <c r="AC3475" i="9"/>
  <c r="AC3476" i="9"/>
  <c r="AC3477" i="9"/>
  <c r="AC3478" i="9"/>
  <c r="AC3479" i="9"/>
  <c r="AC3480" i="9"/>
  <c r="AC3481" i="9"/>
  <c r="AC3482" i="9"/>
  <c r="AC3483" i="9"/>
  <c r="AC3484" i="9"/>
  <c r="AC3485" i="9"/>
  <c r="AC3486" i="9"/>
  <c r="AC3487" i="9"/>
  <c r="AC3488" i="9"/>
  <c r="AC3489" i="9"/>
  <c r="AC3490" i="9"/>
  <c r="AC3491" i="9"/>
  <c r="AC3492" i="9"/>
  <c r="AC3493" i="9"/>
  <c r="AC3494" i="9"/>
  <c r="AC3495" i="9"/>
  <c r="AC3496" i="9"/>
  <c r="AC3497" i="9"/>
  <c r="AC3498" i="9"/>
  <c r="AC3499" i="9"/>
  <c r="AC3500" i="9"/>
  <c r="AC3501" i="9"/>
  <c r="AC3502" i="9"/>
  <c r="AC3503" i="9"/>
  <c r="AC3504" i="9"/>
  <c r="AC3505" i="9"/>
  <c r="AC3506" i="9"/>
  <c r="AC3507" i="9"/>
  <c r="AC3508" i="9"/>
  <c r="AC3509" i="9"/>
  <c r="AC3510" i="9"/>
  <c r="AC3511" i="9"/>
  <c r="AC3512" i="9"/>
  <c r="AC3513" i="9"/>
  <c r="AC3514" i="9"/>
  <c r="AC3515" i="9"/>
  <c r="AC3516" i="9"/>
  <c r="AC3517" i="9"/>
  <c r="AC3518" i="9"/>
  <c r="AC3519" i="9"/>
  <c r="AC3520" i="9"/>
  <c r="AC3521" i="9"/>
  <c r="AC3522" i="9"/>
  <c r="AC3523" i="9"/>
  <c r="AC3524" i="9"/>
  <c r="AC3525" i="9"/>
  <c r="AC3526" i="9"/>
  <c r="AC3527" i="9"/>
  <c r="AC3528" i="9"/>
  <c r="AC3529" i="9"/>
  <c r="AC3530" i="9"/>
  <c r="AC3531" i="9"/>
  <c r="AC3532" i="9"/>
  <c r="AC3533" i="9"/>
  <c r="AC3534" i="9"/>
  <c r="AC3535" i="9"/>
  <c r="AC3536" i="9"/>
  <c r="AC3537" i="9"/>
  <c r="AC3538" i="9"/>
  <c r="AC3539" i="9"/>
  <c r="AC3540" i="9"/>
  <c r="AC3541" i="9"/>
  <c r="AC3542" i="9"/>
  <c r="AC3543" i="9"/>
  <c r="AC3544" i="9"/>
  <c r="AC3545" i="9"/>
  <c r="AC3546" i="9"/>
  <c r="AC3547" i="9"/>
  <c r="AC3548" i="9"/>
  <c r="AC3549" i="9"/>
  <c r="AC3550" i="9"/>
  <c r="AC3551" i="9"/>
  <c r="AC3552" i="9"/>
  <c r="AC3553" i="9"/>
  <c r="AC3554" i="9"/>
  <c r="AC3555" i="9"/>
  <c r="AC3556" i="9"/>
  <c r="AC3557" i="9"/>
  <c r="AC3558" i="9"/>
  <c r="AC3559" i="9"/>
  <c r="AC3560" i="9"/>
  <c r="AC3561" i="9"/>
  <c r="AC3562" i="9"/>
  <c r="AC3563" i="9"/>
  <c r="AC3564" i="9"/>
  <c r="AC3565" i="9"/>
  <c r="AC3566" i="9"/>
  <c r="AC3567" i="9"/>
  <c r="AC3568" i="9"/>
  <c r="AC3569" i="9"/>
  <c r="AC3570" i="9"/>
  <c r="AC3571" i="9"/>
  <c r="AC3572" i="9"/>
  <c r="AC3573" i="9"/>
  <c r="AC3574" i="9"/>
  <c r="AC3575" i="9"/>
  <c r="AC3576" i="9"/>
  <c r="AC3577" i="9"/>
  <c r="AC3578" i="9"/>
  <c r="AC3579" i="9"/>
  <c r="AC3580" i="9"/>
  <c r="AC3581" i="9"/>
  <c r="AC3582" i="9"/>
  <c r="AC3583" i="9"/>
  <c r="AC3584" i="9"/>
  <c r="AC3585" i="9"/>
  <c r="AC3586" i="9"/>
  <c r="AC3587" i="9"/>
  <c r="AC3588" i="9"/>
  <c r="AC3589" i="9"/>
  <c r="AC3590" i="9"/>
  <c r="AC3591" i="9"/>
  <c r="AC3592" i="9"/>
  <c r="AC3593" i="9"/>
  <c r="AC3594" i="9"/>
  <c r="AC3595" i="9"/>
  <c r="AC3596" i="9"/>
  <c r="AC3597" i="9"/>
  <c r="AC3598" i="9"/>
  <c r="AC3599" i="9"/>
  <c r="AC3600" i="9"/>
  <c r="AC3601" i="9"/>
  <c r="AC3602" i="9"/>
  <c r="AC3603" i="9"/>
  <c r="AC3604" i="9"/>
  <c r="AC3605" i="9"/>
  <c r="AC3606" i="9"/>
  <c r="AC3607" i="9"/>
  <c r="AC3608" i="9"/>
  <c r="AC3609" i="9"/>
  <c r="AC3610" i="9"/>
  <c r="AC3611" i="9"/>
  <c r="AC3612" i="9"/>
  <c r="AC3613" i="9"/>
  <c r="AC3614" i="9"/>
  <c r="AC3615" i="9"/>
  <c r="AC3616" i="9"/>
  <c r="AC3617" i="9"/>
  <c r="AC3618" i="9"/>
  <c r="AC3619" i="9"/>
  <c r="AC3620" i="9"/>
  <c r="AC3621" i="9"/>
  <c r="AC3622" i="9"/>
  <c r="AC3623" i="9"/>
  <c r="AC3624" i="9"/>
  <c r="AC3625" i="9"/>
  <c r="AC3626" i="9"/>
  <c r="AC3627" i="9"/>
  <c r="AC3628" i="9"/>
  <c r="AC3629" i="9"/>
  <c r="AC3630" i="9"/>
  <c r="AC3631" i="9"/>
  <c r="AC3632" i="9"/>
  <c r="AC3633" i="9"/>
  <c r="AC3634" i="9"/>
  <c r="AC3635" i="9"/>
  <c r="AC3636" i="9"/>
  <c r="AC3637" i="9"/>
  <c r="AC3638" i="9"/>
  <c r="AC3639" i="9"/>
  <c r="AC3640" i="9"/>
  <c r="AC3641" i="9"/>
  <c r="AC3642" i="9"/>
  <c r="AC3643" i="9"/>
  <c r="AC3644" i="9"/>
  <c r="AC3645" i="9"/>
  <c r="AC3646" i="9"/>
  <c r="AC3647" i="9"/>
  <c r="AC3648" i="9"/>
  <c r="AC3649" i="9"/>
  <c r="AC3650" i="9"/>
  <c r="AC3651" i="9"/>
  <c r="AC3652" i="9"/>
  <c r="AC3653" i="9"/>
  <c r="AC3654" i="9"/>
  <c r="AC3655" i="9"/>
  <c r="AC3656" i="9"/>
  <c r="AC3657" i="9"/>
  <c r="AC3658" i="9"/>
  <c r="AC3659" i="9"/>
  <c r="AC3660" i="9"/>
  <c r="AC3661" i="9"/>
  <c r="AC3662" i="9"/>
  <c r="AC3663" i="9"/>
  <c r="AC3664" i="9"/>
  <c r="AC3665" i="9"/>
  <c r="AC3666" i="9"/>
  <c r="AC3667" i="9"/>
  <c r="AC3668" i="9"/>
  <c r="AC3669" i="9"/>
  <c r="AC3670" i="9"/>
  <c r="AC3671" i="9"/>
  <c r="AC3672" i="9"/>
  <c r="AC3673" i="9"/>
  <c r="AC3674" i="9"/>
  <c r="AC3675" i="9"/>
  <c r="AC3676" i="9"/>
  <c r="AC3677" i="9"/>
  <c r="AC3678" i="9"/>
  <c r="AC3679" i="9"/>
  <c r="AC3680" i="9"/>
  <c r="AC3681" i="9"/>
  <c r="AC3682" i="9"/>
  <c r="AC3683" i="9"/>
  <c r="AF25" i="9"/>
  <c r="BL23" i="9"/>
  <c r="AF23" i="9"/>
  <c r="BL25" i="9"/>
  <c r="BL24" i="9"/>
  <c r="AF24" i="9"/>
  <c r="BZ48" i="19" l="1"/>
  <c r="CL47" i="19"/>
  <c r="CI47" i="19"/>
  <c r="CH48" i="19"/>
  <c r="CM47" i="19"/>
  <c r="CK47" i="19"/>
  <c r="CJ47" i="19"/>
  <c r="V45" i="19"/>
  <c r="Z44" i="19"/>
  <c r="Y44" i="19"/>
  <c r="X44" i="19"/>
  <c r="W44" i="19"/>
  <c r="AA44" i="19"/>
  <c r="AT46" i="19"/>
  <c r="AL46" i="19"/>
  <c r="BR47" i="19"/>
  <c r="G44" i="19"/>
  <c r="H44" i="19"/>
  <c r="I44" i="19"/>
  <c r="J44" i="19"/>
  <c r="K44" i="19"/>
  <c r="F45" i="19"/>
  <c r="AH45" i="19"/>
  <c r="AE45" i="19"/>
  <c r="AD46" i="19"/>
  <c r="AG45" i="19"/>
  <c r="AF45" i="19"/>
  <c r="AI45" i="19"/>
  <c r="CP48" i="19"/>
  <c r="BB47" i="19"/>
  <c r="CY49" i="19"/>
  <c r="O44" i="19"/>
  <c r="Q44" i="19"/>
  <c r="P44" i="19"/>
  <c r="N45" i="19"/>
  <c r="R44" i="19"/>
  <c r="S44" i="19"/>
  <c r="BJ47" i="19"/>
  <c r="K16" i="8"/>
  <c r="K17" i="8" s="1"/>
  <c r="K18" i="8" s="1"/>
  <c r="K19" i="8" s="1"/>
  <c r="K20" i="8" s="1"/>
  <c r="K21" i="8" s="1"/>
  <c r="BJ48" i="19" l="1"/>
  <c r="CQ48" i="19"/>
  <c r="CU48" i="19"/>
  <c r="CR48" i="19"/>
  <c r="CP49" i="19"/>
  <c r="CS48" i="19"/>
  <c r="CT48" i="19"/>
  <c r="P45" i="19"/>
  <c r="N46" i="19"/>
  <c r="O45" i="19"/>
  <c r="R45" i="19"/>
  <c r="Q45" i="19"/>
  <c r="S45" i="19"/>
  <c r="BB48" i="19"/>
  <c r="I45" i="19"/>
  <c r="H45" i="19"/>
  <c r="F46" i="19"/>
  <c r="G45" i="19"/>
  <c r="J45" i="19"/>
  <c r="K45" i="19"/>
  <c r="AP46" i="19"/>
  <c r="AL47" i="19"/>
  <c r="AO46" i="19"/>
  <c r="AN46" i="19"/>
  <c r="AQ46" i="19"/>
  <c r="AM46" i="19"/>
  <c r="AT47" i="19"/>
  <c r="BZ49" i="19"/>
  <c r="BR48" i="19"/>
  <c r="DD49" i="19"/>
  <c r="DC49" i="19"/>
  <c r="DB49" i="19"/>
  <c r="DA49" i="19"/>
  <c r="CZ49" i="19"/>
  <c r="CY50" i="19"/>
  <c r="AI46" i="19"/>
  <c r="AH46" i="19"/>
  <c r="AF46" i="19"/>
  <c r="AE46" i="19"/>
  <c r="AD47" i="19"/>
  <c r="AG46" i="19"/>
  <c r="Z45" i="19"/>
  <c r="X45" i="19"/>
  <c r="W45" i="19"/>
  <c r="Y45" i="19"/>
  <c r="V46" i="19"/>
  <c r="AA45" i="19"/>
  <c r="CH49" i="19"/>
  <c r="CJ48" i="19"/>
  <c r="CK48" i="19"/>
  <c r="CL48" i="19"/>
  <c r="CI48" i="19"/>
  <c r="CM48" i="19"/>
  <c r="K9" i="8"/>
  <c r="DB50" i="19" l="1"/>
  <c r="DA50" i="19"/>
  <c r="DD50" i="19"/>
  <c r="DC50" i="19"/>
  <c r="CZ50" i="19"/>
  <c r="CY51" i="19"/>
  <c r="V47" i="19"/>
  <c r="Y46" i="19"/>
  <c r="Z46" i="19"/>
  <c r="X46" i="19"/>
  <c r="AA46" i="19"/>
  <c r="W46" i="19"/>
  <c r="G46" i="19"/>
  <c r="F47" i="19"/>
  <c r="I46" i="19"/>
  <c r="J46" i="19"/>
  <c r="K46" i="19"/>
  <c r="H46" i="19"/>
  <c r="BZ50" i="19"/>
  <c r="AQ47" i="19"/>
  <c r="AP47" i="19"/>
  <c r="AO47" i="19"/>
  <c r="AM47" i="19"/>
  <c r="AN47" i="19"/>
  <c r="AL48" i="19"/>
  <c r="BR49" i="19"/>
  <c r="P46" i="19"/>
  <c r="N47" i="19"/>
  <c r="Q46" i="19"/>
  <c r="R46" i="19"/>
  <c r="S46" i="19"/>
  <c r="O46" i="19"/>
  <c r="CP50" i="19"/>
  <c r="CS49" i="19"/>
  <c r="CR49" i="19"/>
  <c r="CT49" i="19"/>
  <c r="CQ49" i="19"/>
  <c r="CU49" i="19"/>
  <c r="AT48" i="19"/>
  <c r="AW47" i="19"/>
  <c r="AV47" i="19"/>
  <c r="AX47" i="19"/>
  <c r="AU47" i="19"/>
  <c r="AY47" i="19"/>
  <c r="BB49" i="19"/>
  <c r="BF48" i="19"/>
  <c r="BE48" i="19"/>
  <c r="BG48" i="19"/>
  <c r="BC48" i="19"/>
  <c r="BD48" i="19"/>
  <c r="CM49" i="19"/>
  <c r="CH50" i="19"/>
  <c r="CI49" i="19"/>
  <c r="CL49" i="19"/>
  <c r="CK49" i="19"/>
  <c r="CJ49" i="19"/>
  <c r="AE47" i="19"/>
  <c r="AD48" i="19"/>
  <c r="AI47" i="19"/>
  <c r="AG47" i="19"/>
  <c r="AF47" i="19"/>
  <c r="AH47" i="19"/>
  <c r="BJ49" i="19"/>
  <c r="I6" i="9"/>
  <c r="I7" i="9"/>
  <c r="I8" i="9"/>
  <c r="I9" i="9"/>
  <c r="AI5" i="12"/>
  <c r="E6" i="8"/>
  <c r="C26" i="1"/>
  <c r="E5" i="8"/>
  <c r="BZ11" i="9"/>
  <c r="C13" i="1"/>
  <c r="E7" i="8"/>
  <c r="E9" i="8"/>
  <c r="E13" i="8"/>
  <c r="C10" i="1"/>
  <c r="E4" i="8"/>
  <c r="BZ15" i="9"/>
  <c r="E11" i="8"/>
  <c r="E17" i="8"/>
  <c r="S5" i="12"/>
  <c r="BZ17" i="9"/>
  <c r="E12" i="8"/>
  <c r="E16" i="8"/>
  <c r="F21" i="1"/>
  <c r="E15" i="8"/>
  <c r="E14" i="8"/>
  <c r="BZ16" i="9"/>
  <c r="BZ14" i="9"/>
  <c r="BZ21" i="9"/>
  <c r="C28" i="1"/>
  <c r="BZ8" i="9"/>
  <c r="C5" i="12"/>
  <c r="BZ19" i="9"/>
  <c r="BZ10" i="9"/>
  <c r="C27" i="1"/>
  <c r="BZ18" i="9"/>
  <c r="BZ22" i="9"/>
  <c r="E8" i="8"/>
  <c r="BZ12" i="9"/>
  <c r="BZ9" i="9"/>
  <c r="BZ5" i="9"/>
  <c r="BZ6" i="9"/>
  <c r="C29" i="1"/>
  <c r="C17" i="1"/>
  <c r="E10" i="8"/>
  <c r="BZ13" i="9"/>
  <c r="BZ7" i="9"/>
  <c r="F22" i="1"/>
  <c r="BZ20" i="9"/>
  <c r="BR17" i="9"/>
  <c r="BR7" i="9"/>
  <c r="BR22" i="9"/>
  <c r="BR11" i="9"/>
  <c r="BR13" i="9"/>
  <c r="BR18" i="9"/>
  <c r="BR14" i="9"/>
  <c r="BR9" i="9"/>
  <c r="BR6" i="9"/>
  <c r="BR21" i="9"/>
  <c r="BR8" i="9"/>
  <c r="BR20" i="9"/>
  <c r="BR10" i="9"/>
  <c r="BR12" i="9"/>
  <c r="BR16" i="9"/>
  <c r="BR15" i="9"/>
  <c r="BR19" i="9"/>
  <c r="BR5" i="9"/>
  <c r="C5" i="19" l="1"/>
  <c r="AU48" i="19"/>
  <c r="AY48" i="19"/>
  <c r="AT49" i="19"/>
  <c r="AX48" i="19"/>
  <c r="AV48" i="19"/>
  <c r="AW48" i="19"/>
  <c r="BL49" i="19"/>
  <c r="BO49" i="19"/>
  <c r="BJ50" i="19"/>
  <c r="BN49" i="19"/>
  <c r="BK49" i="19"/>
  <c r="BM49" i="19"/>
  <c r="CB50" i="19"/>
  <c r="BZ51" i="19"/>
  <c r="CA50" i="19"/>
  <c r="CE50" i="19"/>
  <c r="CC50" i="19"/>
  <c r="CD50" i="19"/>
  <c r="BG49" i="19"/>
  <c r="BB50" i="19"/>
  <c r="BC49" i="19"/>
  <c r="BE49" i="19"/>
  <c r="BD49" i="19"/>
  <c r="BF49" i="19"/>
  <c r="CQ50" i="19"/>
  <c r="CU50" i="19"/>
  <c r="CR50" i="19"/>
  <c r="CP51" i="19"/>
  <c r="CT50" i="19"/>
  <c r="CS50" i="19"/>
  <c r="BR50" i="19"/>
  <c r="W47" i="19"/>
  <c r="Y47" i="19"/>
  <c r="V48" i="19"/>
  <c r="AA47" i="19"/>
  <c r="Z47" i="19"/>
  <c r="X47" i="19"/>
  <c r="AG48" i="19"/>
  <c r="AI48" i="19"/>
  <c r="AD49" i="19"/>
  <c r="AE48" i="19"/>
  <c r="AF48" i="19"/>
  <c r="AH48" i="19"/>
  <c r="CM50" i="19"/>
  <c r="CI50" i="19"/>
  <c r="CK50" i="19"/>
  <c r="CJ50" i="19"/>
  <c r="CL50" i="19"/>
  <c r="CH51" i="19"/>
  <c r="O47" i="19"/>
  <c r="R47" i="19"/>
  <c r="N48" i="19"/>
  <c r="S47" i="19"/>
  <c r="Q47" i="19"/>
  <c r="P47" i="19"/>
  <c r="AM48" i="19"/>
  <c r="AP48" i="19"/>
  <c r="AN48" i="19"/>
  <c r="AO48" i="19"/>
  <c r="AQ48" i="19"/>
  <c r="AL49" i="19"/>
  <c r="G47" i="19"/>
  <c r="J47" i="19"/>
  <c r="I47" i="19"/>
  <c r="H47" i="19"/>
  <c r="F48" i="19"/>
  <c r="K47" i="19"/>
  <c r="DB51" i="19"/>
  <c r="CZ51" i="19"/>
  <c r="DA51" i="19"/>
  <c r="CY52" i="19"/>
  <c r="DD51" i="19"/>
  <c r="DC51" i="19"/>
  <c r="C12" i="19"/>
  <c r="C7" i="19"/>
  <c r="C14" i="19"/>
  <c r="C10" i="19"/>
  <c r="CA13" i="9"/>
  <c r="CA7" i="9"/>
  <c r="CA22" i="9"/>
  <c r="CA12" i="9"/>
  <c r="CA14" i="9"/>
  <c r="CA15" i="9"/>
  <c r="CA6" i="9"/>
  <c r="CA16" i="9"/>
  <c r="CA17" i="9"/>
  <c r="CA18" i="9"/>
  <c r="CA19" i="9"/>
  <c r="CA20" i="9"/>
  <c r="CA21" i="9"/>
  <c r="CA5" i="9"/>
  <c r="CA8" i="9"/>
  <c r="P14" i="1"/>
  <c r="CA11" i="9"/>
  <c r="CA10" i="9"/>
  <c r="CA9" i="9"/>
  <c r="G22" i="1"/>
  <c r="BS5" i="9"/>
  <c r="BS8" i="9"/>
  <c r="BS12" i="9"/>
  <c r="BS16" i="9"/>
  <c r="CB16" i="9" s="1"/>
  <c r="BS20" i="9"/>
  <c r="BS9" i="9"/>
  <c r="BS13" i="9"/>
  <c r="BS17" i="9"/>
  <c r="BS21" i="9"/>
  <c r="CB21" i="9" s="1"/>
  <c r="BS6" i="9"/>
  <c r="BS10" i="9"/>
  <c r="BS14" i="9"/>
  <c r="BS18" i="9"/>
  <c r="BS22" i="9"/>
  <c r="BS7" i="9"/>
  <c r="BS11" i="9"/>
  <c r="BS15" i="9"/>
  <c r="BS19" i="9"/>
  <c r="AS5" i="9"/>
  <c r="BD5" i="9"/>
  <c r="BH5" i="9" s="1"/>
  <c r="T5" i="9"/>
  <c r="U5" i="9" s="1"/>
  <c r="AZ5" i="9"/>
  <c r="M5" i="9"/>
  <c r="X5" i="9"/>
  <c r="AB5" i="9" s="1"/>
  <c r="C22" i="8"/>
  <c r="D26" i="8"/>
  <c r="E26" i="8"/>
  <c r="F26" i="8"/>
  <c r="C26" i="8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5" i="9"/>
  <c r="K14" i="19" l="1"/>
  <c r="DD52" i="19"/>
  <c r="DA52" i="19"/>
  <c r="DC52" i="19"/>
  <c r="DB52" i="19"/>
  <c r="CY53" i="19"/>
  <c r="CZ52" i="19"/>
  <c r="CR51" i="19"/>
  <c r="CU51" i="19"/>
  <c r="CS51" i="19"/>
  <c r="CT51" i="19"/>
  <c r="CQ51" i="19"/>
  <c r="CP52" i="19"/>
  <c r="BE50" i="19"/>
  <c r="BB51" i="19"/>
  <c r="BD50" i="19"/>
  <c r="BF50" i="19"/>
  <c r="BG50" i="19"/>
  <c r="BC50" i="19"/>
  <c r="H48" i="19"/>
  <c r="J48" i="19"/>
  <c r="F49" i="19"/>
  <c r="G48" i="19"/>
  <c r="K48" i="19"/>
  <c r="I48" i="19"/>
  <c r="V49" i="19"/>
  <c r="X48" i="19"/>
  <c r="Z48" i="19"/>
  <c r="Y48" i="19"/>
  <c r="AA48" i="19"/>
  <c r="W48" i="19"/>
  <c r="BU50" i="19"/>
  <c r="BR51" i="19"/>
  <c r="BW50" i="19"/>
  <c r="BV50" i="19"/>
  <c r="BT50" i="19"/>
  <c r="BS50" i="19"/>
  <c r="AU49" i="19"/>
  <c r="AW49" i="19"/>
  <c r="AT50" i="19"/>
  <c r="AY49" i="19"/>
  <c r="AV49" i="19"/>
  <c r="AX49" i="19"/>
  <c r="AO49" i="19"/>
  <c r="AQ49" i="19"/>
  <c r="AL50" i="19"/>
  <c r="AP49" i="19"/>
  <c r="AM49" i="19"/>
  <c r="AN49" i="19"/>
  <c r="CM51" i="19"/>
  <c r="CI51" i="19"/>
  <c r="CK51" i="19"/>
  <c r="CJ51" i="19"/>
  <c r="CL51" i="19"/>
  <c r="CH52" i="19"/>
  <c r="CC51" i="19"/>
  <c r="CE51" i="19"/>
  <c r="CB51" i="19"/>
  <c r="BZ52" i="19"/>
  <c r="CD51" i="19"/>
  <c r="CA51" i="19"/>
  <c r="N49" i="19"/>
  <c r="R48" i="19"/>
  <c r="Q48" i="19"/>
  <c r="S48" i="19"/>
  <c r="O48" i="19"/>
  <c r="P48" i="19"/>
  <c r="AG49" i="19"/>
  <c r="AE49" i="19"/>
  <c r="AD50" i="19"/>
  <c r="AH49" i="19"/>
  <c r="AF49" i="19"/>
  <c r="AI49" i="19"/>
  <c r="BN50" i="19"/>
  <c r="BM50" i="19"/>
  <c r="BK50" i="19"/>
  <c r="BO50" i="19"/>
  <c r="BL50" i="19"/>
  <c r="BJ51" i="19"/>
  <c r="C13" i="19"/>
  <c r="BO14" i="19"/>
  <c r="S14" i="19"/>
  <c r="CU14" i="19"/>
  <c r="CE14" i="19"/>
  <c r="AQ14" i="19"/>
  <c r="AY14" i="19"/>
  <c r="BW14" i="19"/>
  <c r="AA14" i="19"/>
  <c r="BG14" i="19"/>
  <c r="AI14" i="19"/>
  <c r="DD14" i="19"/>
  <c r="CM14" i="19"/>
  <c r="G15" i="19"/>
  <c r="BK15" i="19"/>
  <c r="O15" i="19"/>
  <c r="CQ15" i="19"/>
  <c r="W15" i="19"/>
  <c r="BS15" i="19"/>
  <c r="AU15" i="19"/>
  <c r="CA15" i="19"/>
  <c r="AE15" i="19"/>
  <c r="CI15" i="19"/>
  <c r="BC15" i="19"/>
  <c r="CZ15" i="19"/>
  <c r="AM15" i="19"/>
  <c r="CB7" i="9"/>
  <c r="CB10" i="9"/>
  <c r="CB14" i="9"/>
  <c r="CB17" i="9"/>
  <c r="T6" i="9"/>
  <c r="U6" i="9" s="1"/>
  <c r="CB11" i="9"/>
  <c r="CB13" i="9"/>
  <c r="AW5" i="9"/>
  <c r="Q5" i="9"/>
  <c r="CB12" i="9"/>
  <c r="CB19" i="9"/>
  <c r="CB22" i="9"/>
  <c r="CB6" i="9"/>
  <c r="CB9" i="9"/>
  <c r="CB8" i="9"/>
  <c r="CB15" i="9"/>
  <c r="CB18" i="9"/>
  <c r="CB20" i="9"/>
  <c r="CB5" i="9"/>
  <c r="BA5" i="9"/>
  <c r="AZ6" i="9"/>
  <c r="F23" i="1"/>
  <c r="P13" i="1"/>
  <c r="O14" i="1"/>
  <c r="C24" i="8"/>
  <c r="D24" i="8"/>
  <c r="F24" i="8"/>
  <c r="E24" i="8"/>
  <c r="C25" i="8"/>
  <c r="D25" i="8"/>
  <c r="F25" i="8"/>
  <c r="E25" i="8"/>
  <c r="D22" i="8"/>
  <c r="E22" i="8"/>
  <c r="F22" i="8"/>
  <c r="C23" i="8"/>
  <c r="D23" i="8"/>
  <c r="F23" i="8"/>
  <c r="E23" i="8"/>
  <c r="AX5" i="9"/>
  <c r="W13" i="1"/>
  <c r="R5" i="9"/>
  <c r="W14" i="1"/>
  <c r="AW6" i="9" l="1"/>
  <c r="W6" i="9"/>
  <c r="BW51" i="19"/>
  <c r="BV51" i="19"/>
  <c r="BT51" i="19"/>
  <c r="BU51" i="19"/>
  <c r="BS51" i="19"/>
  <c r="BR52" i="19"/>
  <c r="CQ52" i="19"/>
  <c r="CT52" i="19"/>
  <c r="CR52" i="19"/>
  <c r="CP53" i="19"/>
  <c r="CS52" i="19"/>
  <c r="CU52" i="19"/>
  <c r="AU50" i="19"/>
  <c r="AY50" i="19"/>
  <c r="AV50" i="19"/>
  <c r="AT51" i="19"/>
  <c r="AX50" i="19"/>
  <c r="AW50" i="19"/>
  <c r="BN51" i="19"/>
  <c r="BK51" i="19"/>
  <c r="BO51" i="19"/>
  <c r="BM51" i="19"/>
  <c r="BJ52" i="19"/>
  <c r="BL51" i="19"/>
  <c r="CE52" i="19"/>
  <c r="BZ53" i="19"/>
  <c r="CC52" i="19"/>
  <c r="CD52" i="19"/>
  <c r="CA52" i="19"/>
  <c r="CB52" i="19"/>
  <c r="CL52" i="19"/>
  <c r="CI52" i="19"/>
  <c r="CH53" i="19"/>
  <c r="CJ52" i="19"/>
  <c r="CK52" i="19"/>
  <c r="CM52" i="19"/>
  <c r="BF51" i="19"/>
  <c r="BC51" i="19"/>
  <c r="BD51" i="19"/>
  <c r="BG51" i="19"/>
  <c r="BE51" i="19"/>
  <c r="BB52" i="19"/>
  <c r="AE50" i="19"/>
  <c r="AI50" i="19"/>
  <c r="AD51" i="19"/>
  <c r="AF50" i="19"/>
  <c r="AG50" i="19"/>
  <c r="AH50" i="19"/>
  <c r="O49" i="19"/>
  <c r="R49" i="19"/>
  <c r="Q49" i="19"/>
  <c r="P49" i="19"/>
  <c r="S49" i="19"/>
  <c r="N50" i="19"/>
  <c r="AL51" i="19"/>
  <c r="AN50" i="19"/>
  <c r="AM50" i="19"/>
  <c r="AQ50" i="19"/>
  <c r="AP50" i="19"/>
  <c r="AO50" i="19"/>
  <c r="W49" i="19"/>
  <c r="Y49" i="19"/>
  <c r="V50" i="19"/>
  <c r="AA49" i="19"/>
  <c r="Z49" i="19"/>
  <c r="X49" i="19"/>
  <c r="I49" i="19"/>
  <c r="G49" i="19"/>
  <c r="J49" i="19"/>
  <c r="F50" i="19"/>
  <c r="K49" i="19"/>
  <c r="H49" i="19"/>
  <c r="CZ53" i="19"/>
  <c r="DD53" i="19"/>
  <c r="DA53" i="19"/>
  <c r="CY54" i="19"/>
  <c r="DB53" i="19"/>
  <c r="DC53" i="19"/>
  <c r="CJ15" i="19"/>
  <c r="CI16" i="19"/>
  <c r="BT15" i="19"/>
  <c r="BS16" i="19"/>
  <c r="BL15" i="19"/>
  <c r="BK16" i="19"/>
  <c r="AN15" i="19"/>
  <c r="AM16" i="19"/>
  <c r="AF15" i="19"/>
  <c r="AE16" i="19"/>
  <c r="X15" i="19"/>
  <c r="W16" i="19"/>
  <c r="H15" i="19"/>
  <c r="G16" i="19"/>
  <c r="DA15" i="19"/>
  <c r="CZ16" i="19"/>
  <c r="CB15" i="19"/>
  <c r="CA16" i="19"/>
  <c r="CR15" i="19"/>
  <c r="CQ16" i="19"/>
  <c r="BD15" i="19"/>
  <c r="BC16" i="19"/>
  <c r="AV15" i="19"/>
  <c r="AU16" i="19"/>
  <c r="P15" i="19"/>
  <c r="O16" i="19"/>
  <c r="T7" i="9"/>
  <c r="U7" i="9" s="1"/>
  <c r="Q6" i="9"/>
  <c r="X14" i="1"/>
  <c r="AZ7" i="9"/>
  <c r="BA6" i="9"/>
  <c r="BC6" i="9"/>
  <c r="Z14" i="1"/>
  <c r="AD5" i="9"/>
  <c r="Q14" i="1"/>
  <c r="O15" i="1"/>
  <c r="BJ5" i="9"/>
  <c r="BK5" i="9" s="1"/>
  <c r="B3" i="4"/>
  <c r="C3" i="4" s="1"/>
  <c r="S14" i="1"/>
  <c r="CC15" i="19"/>
  <c r="AW15" i="19"/>
  <c r="CK15" i="19"/>
  <c r="X6" i="9"/>
  <c r="AX6" i="9"/>
  <c r="BU15" i="19"/>
  <c r="R6" i="9"/>
  <c r="CS15" i="19"/>
  <c r="AO15" i="19"/>
  <c r="Y15" i="19"/>
  <c r="BE15" i="19"/>
  <c r="BM15" i="19"/>
  <c r="I15" i="19"/>
  <c r="AG15" i="19"/>
  <c r="Q15" i="19"/>
  <c r="D3" i="4"/>
  <c r="DB15" i="19"/>
  <c r="BD6" i="9"/>
  <c r="AW7" i="9" l="1"/>
  <c r="AW8" i="9" s="1"/>
  <c r="T8" i="9"/>
  <c r="U8" i="9" s="1"/>
  <c r="Y6" i="9"/>
  <c r="DD54" i="19"/>
  <c r="DC54" i="19"/>
  <c r="DA54" i="19"/>
  <c r="DB54" i="19"/>
  <c r="CY55" i="19"/>
  <c r="CZ54" i="19"/>
  <c r="AW51" i="19"/>
  <c r="AU51" i="19"/>
  <c r="AT52" i="19"/>
  <c r="AV51" i="19"/>
  <c r="AX51" i="19"/>
  <c r="AY51" i="19"/>
  <c r="AA50" i="19"/>
  <c r="W50" i="19"/>
  <c r="V51" i="19"/>
  <c r="X50" i="19"/>
  <c r="Z50" i="19"/>
  <c r="Y50" i="19"/>
  <c r="AL52" i="19"/>
  <c r="AP51" i="19"/>
  <c r="AQ51" i="19"/>
  <c r="AO51" i="19"/>
  <c r="AM51" i="19"/>
  <c r="AN51" i="19"/>
  <c r="BK52" i="19"/>
  <c r="BL52" i="19"/>
  <c r="BO52" i="19"/>
  <c r="BJ53" i="19"/>
  <c r="BM52" i="19"/>
  <c r="BN52" i="19"/>
  <c r="K50" i="19"/>
  <c r="G50" i="19"/>
  <c r="H50" i="19"/>
  <c r="I50" i="19"/>
  <c r="F51" i="19"/>
  <c r="J50" i="19"/>
  <c r="P50" i="19"/>
  <c r="N51" i="19"/>
  <c r="O50" i="19"/>
  <c r="Q50" i="19"/>
  <c r="S50" i="19"/>
  <c r="R50" i="19"/>
  <c r="BF52" i="19"/>
  <c r="BC52" i="19"/>
  <c r="BE52" i="19"/>
  <c r="BD52" i="19"/>
  <c r="BB53" i="19"/>
  <c r="BG52" i="19"/>
  <c r="BZ54" i="19"/>
  <c r="CB53" i="19"/>
  <c r="CD53" i="19"/>
  <c r="CC53" i="19"/>
  <c r="CE53" i="19"/>
  <c r="CA53" i="19"/>
  <c r="CR53" i="19"/>
  <c r="CS53" i="19"/>
  <c r="CQ53" i="19"/>
  <c r="CT53" i="19"/>
  <c r="CP54" i="19"/>
  <c r="CU53" i="19"/>
  <c r="BT52" i="19"/>
  <c r="BW52" i="19"/>
  <c r="BV52" i="19"/>
  <c r="BS52" i="19"/>
  <c r="BR53" i="19"/>
  <c r="BU52" i="19"/>
  <c r="AI51" i="19"/>
  <c r="AF51" i="19"/>
  <c r="AD52" i="19"/>
  <c r="AE51" i="19"/>
  <c r="AH51" i="19"/>
  <c r="AG51" i="19"/>
  <c r="CI53" i="19"/>
  <c r="CK53" i="19"/>
  <c r="CH54" i="19"/>
  <c r="CM53" i="19"/>
  <c r="CJ53" i="19"/>
  <c r="CL53" i="19"/>
  <c r="R15" i="19"/>
  <c r="S15" i="19" s="1"/>
  <c r="BF15" i="19"/>
  <c r="BG15" i="19" s="1"/>
  <c r="CD15" i="19"/>
  <c r="CE15" i="19" s="1"/>
  <c r="J15" i="19"/>
  <c r="K15" i="19" s="1"/>
  <c r="AH15" i="19"/>
  <c r="AI15" i="19" s="1"/>
  <c r="BV15" i="19"/>
  <c r="BW15" i="19" s="1"/>
  <c r="AX15" i="19"/>
  <c r="AY15" i="19" s="1"/>
  <c r="CT15" i="19"/>
  <c r="CU15" i="19" s="1"/>
  <c r="DC15" i="19"/>
  <c r="DD15" i="19" s="1"/>
  <c r="Z15" i="19"/>
  <c r="AA15" i="19" s="1"/>
  <c r="AP15" i="19"/>
  <c r="AQ15" i="19" s="1"/>
  <c r="BN15" i="19"/>
  <c r="BO15" i="19" s="1"/>
  <c r="CL15" i="19"/>
  <c r="CM15" i="19" s="1"/>
  <c r="BD16" i="19"/>
  <c r="BC17" i="19"/>
  <c r="H16" i="19"/>
  <c r="G17" i="19"/>
  <c r="BT16" i="19"/>
  <c r="BS17" i="19"/>
  <c r="AF16" i="19"/>
  <c r="AE17" i="19"/>
  <c r="AV16" i="19"/>
  <c r="AU17" i="19"/>
  <c r="CR16" i="19"/>
  <c r="CQ17" i="19"/>
  <c r="DA16" i="19"/>
  <c r="CZ17" i="19"/>
  <c r="X16" i="19"/>
  <c r="W17" i="19"/>
  <c r="AN16" i="19"/>
  <c r="AM17" i="19"/>
  <c r="BL16" i="19"/>
  <c r="BK17" i="19"/>
  <c r="CJ16" i="19"/>
  <c r="CI17" i="19"/>
  <c r="P16" i="19"/>
  <c r="O17" i="19"/>
  <c r="CB16" i="19"/>
  <c r="CA17" i="19"/>
  <c r="W7" i="9"/>
  <c r="Q7" i="9"/>
  <c r="BE6" i="9"/>
  <c r="BH6" i="9"/>
  <c r="BA7" i="9"/>
  <c r="AZ8" i="9"/>
  <c r="BC7" i="9"/>
  <c r="W8" i="9"/>
  <c r="AD6" i="9"/>
  <c r="Z15" i="1"/>
  <c r="P15" i="1"/>
  <c r="AP17" i="1"/>
  <c r="BJ6" i="9"/>
  <c r="CS16" i="19"/>
  <c r="AG16" i="19"/>
  <c r="S15" i="1"/>
  <c r="X8" i="9"/>
  <c r="Q16" i="19"/>
  <c r="R7" i="9"/>
  <c r="BM16" i="19"/>
  <c r="AX7" i="9"/>
  <c r="W15" i="1"/>
  <c r="AX8" i="9"/>
  <c r="X7" i="9"/>
  <c r="CK16" i="19"/>
  <c r="DB16" i="19"/>
  <c r="AW16" i="19"/>
  <c r="CC16" i="19"/>
  <c r="BU16" i="19"/>
  <c r="AO16" i="19"/>
  <c r="Y16" i="19"/>
  <c r="BE16" i="19"/>
  <c r="I16" i="19"/>
  <c r="BD7" i="9"/>
  <c r="T9" i="9" l="1"/>
  <c r="T10" i="9" s="1"/>
  <c r="BL53" i="19"/>
  <c r="BM53" i="19"/>
  <c r="BK53" i="19"/>
  <c r="BN53" i="19"/>
  <c r="BJ54" i="19"/>
  <c r="BO53" i="19"/>
  <c r="CM54" i="19"/>
  <c r="CH55" i="19"/>
  <c r="CJ54" i="19"/>
  <c r="CK54" i="19"/>
  <c r="CL54" i="19"/>
  <c r="CI54" i="19"/>
  <c r="CP55" i="19"/>
  <c r="CT54" i="19"/>
  <c r="CS54" i="19"/>
  <c r="CR54" i="19"/>
  <c r="CU54" i="19"/>
  <c r="CQ54" i="19"/>
  <c r="BE53" i="19"/>
  <c r="BB54" i="19"/>
  <c r="BD53" i="19"/>
  <c r="BG53" i="19"/>
  <c r="BF53" i="19"/>
  <c r="BC53" i="19"/>
  <c r="H51" i="19"/>
  <c r="I51" i="19"/>
  <c r="F52" i="19"/>
  <c r="J51" i="19"/>
  <c r="G51" i="19"/>
  <c r="K51" i="19"/>
  <c r="AP52" i="19"/>
  <c r="AM52" i="19"/>
  <c r="AL53" i="19"/>
  <c r="AN52" i="19"/>
  <c r="AO52" i="19"/>
  <c r="AQ52" i="19"/>
  <c r="V52" i="19"/>
  <c r="X51" i="19"/>
  <c r="Z51" i="19"/>
  <c r="W51" i="19"/>
  <c r="Y51" i="19"/>
  <c r="AA51" i="19"/>
  <c r="P51" i="19"/>
  <c r="O51" i="19"/>
  <c r="Q51" i="19"/>
  <c r="R51" i="19"/>
  <c r="S51" i="19"/>
  <c r="N52" i="19"/>
  <c r="AI52" i="19"/>
  <c r="AD53" i="19"/>
  <c r="AH52" i="19"/>
  <c r="AG52" i="19"/>
  <c r="AE52" i="19"/>
  <c r="AF52" i="19"/>
  <c r="BU53" i="19"/>
  <c r="BV53" i="19"/>
  <c r="BW53" i="19"/>
  <c r="BS53" i="19"/>
  <c r="BR54" i="19"/>
  <c r="BT53" i="19"/>
  <c r="CD54" i="19"/>
  <c r="CE54" i="19"/>
  <c r="CA54" i="19"/>
  <c r="BZ55" i="19"/>
  <c r="CB54" i="19"/>
  <c r="CC54" i="19"/>
  <c r="AY52" i="19"/>
  <c r="AX52" i="19"/>
  <c r="AT53" i="19"/>
  <c r="AW52" i="19"/>
  <c r="AU52" i="19"/>
  <c r="AV52" i="19"/>
  <c r="DB55" i="19"/>
  <c r="DC55" i="19"/>
  <c r="CZ55" i="19"/>
  <c r="DD55" i="19"/>
  <c r="DA55" i="19"/>
  <c r="CY56" i="19"/>
  <c r="J16" i="19"/>
  <c r="K16" i="19" s="1"/>
  <c r="CT16" i="19"/>
  <c r="CU16" i="19" s="1"/>
  <c r="CD16" i="19"/>
  <c r="CE16" i="19" s="1"/>
  <c r="R16" i="19"/>
  <c r="S16" i="19" s="1"/>
  <c r="BN16" i="19"/>
  <c r="BO16" i="19" s="1"/>
  <c r="AP16" i="19"/>
  <c r="AQ16" i="19" s="1"/>
  <c r="DC16" i="19"/>
  <c r="DD16" i="19" s="1"/>
  <c r="AX16" i="19"/>
  <c r="AY16" i="19" s="1"/>
  <c r="BV16" i="19"/>
  <c r="BW16" i="19" s="1"/>
  <c r="BF16" i="19"/>
  <c r="BG16" i="19" s="1"/>
  <c r="CL16" i="19"/>
  <c r="CM16" i="19" s="1"/>
  <c r="Z16" i="19"/>
  <c r="AA16" i="19" s="1"/>
  <c r="AH16" i="19"/>
  <c r="AI16" i="19" s="1"/>
  <c r="CB17" i="19"/>
  <c r="CA18" i="19"/>
  <c r="P17" i="19"/>
  <c r="O18" i="19"/>
  <c r="BL17" i="19"/>
  <c r="BK18" i="19"/>
  <c r="AN17" i="19"/>
  <c r="AM18" i="19"/>
  <c r="DA17" i="19"/>
  <c r="CZ18" i="19"/>
  <c r="AV17" i="19"/>
  <c r="AU18" i="19"/>
  <c r="BT17" i="19"/>
  <c r="BS18" i="19"/>
  <c r="BD17" i="19"/>
  <c r="BC18" i="19"/>
  <c r="CJ17" i="19"/>
  <c r="CI18" i="19"/>
  <c r="X17" i="19"/>
  <c r="W18" i="19"/>
  <c r="CR17" i="19"/>
  <c r="CQ18" i="19"/>
  <c r="AF17" i="19"/>
  <c r="AE18" i="19"/>
  <c r="H17" i="19"/>
  <c r="G18" i="19"/>
  <c r="Y7" i="9"/>
  <c r="Q8" i="9"/>
  <c r="X15" i="1"/>
  <c r="AD7" i="9"/>
  <c r="BJ7" i="9"/>
  <c r="BE7" i="9"/>
  <c r="AW9" i="9"/>
  <c r="BF6" i="9"/>
  <c r="BG6" i="9"/>
  <c r="BA8" i="9"/>
  <c r="AZ9" i="9"/>
  <c r="BC8" i="9"/>
  <c r="Y8" i="9"/>
  <c r="Q15" i="1"/>
  <c r="DB17" i="19"/>
  <c r="X9" i="9"/>
  <c r="CK17" i="19"/>
  <c r="CS17" i="19"/>
  <c r="BM17" i="19"/>
  <c r="Q17" i="19"/>
  <c r="BU17" i="19"/>
  <c r="AX9" i="9"/>
  <c r="BE17" i="19"/>
  <c r="R8" i="9"/>
  <c r="AW17" i="19"/>
  <c r="CC17" i="19"/>
  <c r="AO17" i="19"/>
  <c r="I17" i="19"/>
  <c r="AG17" i="19"/>
  <c r="Y17" i="19"/>
  <c r="BD8" i="9"/>
  <c r="W9" i="9" l="1"/>
  <c r="U9" i="9"/>
  <c r="CA55" i="19"/>
  <c r="CC55" i="19"/>
  <c r="BZ56" i="19"/>
  <c r="CE55" i="19"/>
  <c r="CB55" i="19"/>
  <c r="CD55" i="19"/>
  <c r="S52" i="19"/>
  <c r="R52" i="19"/>
  <c r="O52" i="19"/>
  <c r="P52" i="19"/>
  <c r="Q52" i="19"/>
  <c r="N53" i="19"/>
  <c r="BC54" i="19"/>
  <c r="BB55" i="19"/>
  <c r="BG54" i="19"/>
  <c r="BF54" i="19"/>
  <c r="BD54" i="19"/>
  <c r="BE54" i="19"/>
  <c r="CK55" i="19"/>
  <c r="CH56" i="19"/>
  <c r="CL55" i="19"/>
  <c r="CI55" i="19"/>
  <c r="CM55" i="19"/>
  <c r="CJ55" i="19"/>
  <c r="BW54" i="19"/>
  <c r="BS54" i="19"/>
  <c r="BR55" i="19"/>
  <c r="BT54" i="19"/>
  <c r="BV54" i="19"/>
  <c r="BU54" i="19"/>
  <c r="K52" i="19"/>
  <c r="H52" i="19"/>
  <c r="J52" i="19"/>
  <c r="I52" i="19"/>
  <c r="F53" i="19"/>
  <c r="G52" i="19"/>
  <c r="DD56" i="19"/>
  <c r="CY57" i="19"/>
  <c r="DC56" i="19"/>
  <c r="CZ56" i="19"/>
  <c r="DB56" i="19"/>
  <c r="DA56" i="19"/>
  <c r="AE53" i="19"/>
  <c r="AD54" i="19"/>
  <c r="AG53" i="19"/>
  <c r="AI53" i="19"/>
  <c r="AH53" i="19"/>
  <c r="AF53" i="19"/>
  <c r="AU53" i="19"/>
  <c r="AY53" i="19"/>
  <c r="AW53" i="19"/>
  <c r="AX53" i="19"/>
  <c r="AV53" i="19"/>
  <c r="AT54" i="19"/>
  <c r="X52" i="19"/>
  <c r="Y52" i="19"/>
  <c r="V53" i="19"/>
  <c r="AA52" i="19"/>
  <c r="W52" i="19"/>
  <c r="Z52" i="19"/>
  <c r="AO53" i="19"/>
  <c r="AP53" i="19"/>
  <c r="AM53" i="19"/>
  <c r="AN53" i="19"/>
  <c r="AQ53" i="19"/>
  <c r="AL54" i="19"/>
  <c r="CP56" i="19"/>
  <c r="CU55" i="19"/>
  <c r="CR55" i="19"/>
  <c r="CS55" i="19"/>
  <c r="CT55" i="19"/>
  <c r="CQ55" i="19"/>
  <c r="BJ55" i="19"/>
  <c r="BM54" i="19"/>
  <c r="BN54" i="19"/>
  <c r="BL54" i="19"/>
  <c r="BK54" i="19"/>
  <c r="BO54" i="19"/>
  <c r="J17" i="19"/>
  <c r="K17" i="19" s="1"/>
  <c r="AH17" i="19"/>
  <c r="AI17" i="19" s="1"/>
  <c r="BV17" i="19"/>
  <c r="BW17" i="19" s="1"/>
  <c r="AP17" i="19"/>
  <c r="AQ17" i="19" s="1"/>
  <c r="Z17" i="19"/>
  <c r="AA17" i="19" s="1"/>
  <c r="AX17" i="19"/>
  <c r="AY17" i="19" s="1"/>
  <c r="R17" i="19"/>
  <c r="S17" i="19" s="1"/>
  <c r="CT17" i="19"/>
  <c r="CU17" i="19" s="1"/>
  <c r="BF17" i="19"/>
  <c r="BG17" i="19" s="1"/>
  <c r="DC17" i="19"/>
  <c r="DD17" i="19" s="1"/>
  <c r="BN17" i="19"/>
  <c r="BO17" i="19" s="1"/>
  <c r="CD17" i="19"/>
  <c r="CE17" i="19" s="1"/>
  <c r="CL17" i="19"/>
  <c r="CM17" i="19" s="1"/>
  <c r="CR18" i="19"/>
  <c r="CQ19" i="19"/>
  <c r="CJ18" i="19"/>
  <c r="CI19" i="19"/>
  <c r="BD18" i="19"/>
  <c r="BC19" i="19"/>
  <c r="DA18" i="19"/>
  <c r="CZ19" i="19"/>
  <c r="BL18" i="19"/>
  <c r="BK19" i="19"/>
  <c r="CB18" i="19"/>
  <c r="CA19" i="19"/>
  <c r="H18" i="19"/>
  <c r="G19" i="19"/>
  <c r="AF18" i="19"/>
  <c r="AE19" i="19"/>
  <c r="X18" i="19"/>
  <c r="W19" i="19"/>
  <c r="BT18" i="19"/>
  <c r="BS19" i="19"/>
  <c r="AV18" i="19"/>
  <c r="AU19" i="19"/>
  <c r="AN18" i="19"/>
  <c r="AM19" i="19"/>
  <c r="P18" i="19"/>
  <c r="O19" i="19"/>
  <c r="Q9" i="9"/>
  <c r="Q10" i="9" s="1"/>
  <c r="BJ8" i="9"/>
  <c r="AD8" i="9"/>
  <c r="BF7" i="9"/>
  <c r="BH7" i="9" s="1"/>
  <c r="BG7" i="9" s="1"/>
  <c r="BE8" i="9"/>
  <c r="BA9" i="9"/>
  <c r="AZ10" i="9"/>
  <c r="BC9" i="9"/>
  <c r="AW10" i="9"/>
  <c r="Y9" i="9"/>
  <c r="U10" i="9"/>
  <c r="T11" i="9"/>
  <c r="W10" i="9"/>
  <c r="Y18" i="19"/>
  <c r="BM18" i="19"/>
  <c r="AO18" i="19"/>
  <c r="X10" i="9"/>
  <c r="R9" i="9"/>
  <c r="AG18" i="19"/>
  <c r="CS18" i="19"/>
  <c r="DB18" i="19"/>
  <c r="R10" i="9"/>
  <c r="AX10" i="9"/>
  <c r="I18" i="19"/>
  <c r="CC18" i="19"/>
  <c r="Q18" i="19"/>
  <c r="CK18" i="19"/>
  <c r="AW18" i="19"/>
  <c r="BU18" i="19"/>
  <c r="BE18" i="19"/>
  <c r="BD9" i="9"/>
  <c r="AE54" i="19" l="1"/>
  <c r="AH54" i="19"/>
  <c r="AG54" i="19"/>
  <c r="AF54" i="19"/>
  <c r="AD55" i="19"/>
  <c r="AI54" i="19"/>
  <c r="CM56" i="19"/>
  <c r="CK56" i="19"/>
  <c r="CI56" i="19"/>
  <c r="CH57" i="19"/>
  <c r="CJ56" i="19"/>
  <c r="CL56" i="19"/>
  <c r="O53" i="19"/>
  <c r="N54" i="19"/>
  <c r="R53" i="19"/>
  <c r="S53" i="19"/>
  <c r="P53" i="19"/>
  <c r="Q53" i="19"/>
  <c r="CQ56" i="19"/>
  <c r="CR56" i="19"/>
  <c r="CU56" i="19"/>
  <c r="CT56" i="19"/>
  <c r="CP57" i="19"/>
  <c r="CS56" i="19"/>
  <c r="I53" i="19"/>
  <c r="J53" i="19"/>
  <c r="H53" i="19"/>
  <c r="K53" i="19"/>
  <c r="G53" i="19"/>
  <c r="F54" i="19"/>
  <c r="BU55" i="19"/>
  <c r="BR56" i="19"/>
  <c r="BV55" i="19"/>
  <c r="BS55" i="19"/>
  <c r="BT55" i="19"/>
  <c r="BW55" i="19"/>
  <c r="CE56" i="19"/>
  <c r="CB56" i="19"/>
  <c r="BZ57" i="19"/>
  <c r="CD56" i="19"/>
  <c r="CC56" i="19"/>
  <c r="CA56" i="19"/>
  <c r="AQ54" i="19"/>
  <c r="AM54" i="19"/>
  <c r="AN54" i="19"/>
  <c r="AO54" i="19"/>
  <c r="AL55" i="19"/>
  <c r="AP54" i="19"/>
  <c r="AY54" i="19"/>
  <c r="AT55" i="19"/>
  <c r="AW54" i="19"/>
  <c r="AX54" i="19"/>
  <c r="AV54" i="19"/>
  <c r="AU54" i="19"/>
  <c r="DA57" i="19"/>
  <c r="CY58" i="19"/>
  <c r="DD57" i="19"/>
  <c r="DC57" i="19"/>
  <c r="DB57" i="19"/>
  <c r="CZ57" i="19"/>
  <c r="BB56" i="19"/>
  <c r="BD55" i="19"/>
  <c r="BC55" i="19"/>
  <c r="BF55" i="19"/>
  <c r="BG55" i="19"/>
  <c r="BE55" i="19"/>
  <c r="BL55" i="19"/>
  <c r="BM55" i="19"/>
  <c r="BN55" i="19"/>
  <c r="BK55" i="19"/>
  <c r="BJ56" i="19"/>
  <c r="BO55" i="19"/>
  <c r="V54" i="19"/>
  <c r="Y53" i="19"/>
  <c r="Z53" i="19"/>
  <c r="W53" i="19"/>
  <c r="X53" i="19"/>
  <c r="AA53" i="19"/>
  <c r="AP18" i="19"/>
  <c r="AQ18" i="19" s="1"/>
  <c r="BV18" i="19"/>
  <c r="BW18" i="19" s="1"/>
  <c r="Z18" i="19"/>
  <c r="AA18" i="19" s="1"/>
  <c r="J18" i="19"/>
  <c r="K18" i="19" s="1"/>
  <c r="CD18" i="19"/>
  <c r="CE18" i="19" s="1"/>
  <c r="DC18" i="19"/>
  <c r="DD18" i="19" s="1"/>
  <c r="CL18" i="19"/>
  <c r="CM18" i="19" s="1"/>
  <c r="R18" i="19"/>
  <c r="S18" i="19" s="1"/>
  <c r="AX18" i="19"/>
  <c r="AY18" i="19" s="1"/>
  <c r="AH18" i="19"/>
  <c r="AI18" i="19" s="1"/>
  <c r="BN18" i="19"/>
  <c r="BO18" i="19" s="1"/>
  <c r="BF18" i="19"/>
  <c r="BG18" i="19" s="1"/>
  <c r="CT18" i="19"/>
  <c r="CU18" i="19" s="1"/>
  <c r="P19" i="19"/>
  <c r="O20" i="19"/>
  <c r="AV19" i="19"/>
  <c r="AU20" i="19"/>
  <c r="AF19" i="19"/>
  <c r="AE20" i="19"/>
  <c r="BL19" i="19"/>
  <c r="BK20" i="19"/>
  <c r="BD19" i="19"/>
  <c r="BC20" i="19"/>
  <c r="CR19" i="19"/>
  <c r="CQ20" i="19"/>
  <c r="AN19" i="19"/>
  <c r="AM20" i="19"/>
  <c r="BT19" i="19"/>
  <c r="BS20" i="19"/>
  <c r="X19" i="19"/>
  <c r="W20" i="19"/>
  <c r="H19" i="19"/>
  <c r="G20" i="19"/>
  <c r="CB19" i="19"/>
  <c r="CA20" i="19"/>
  <c r="DA19" i="19"/>
  <c r="CZ20" i="19"/>
  <c r="CJ19" i="19"/>
  <c r="CI20" i="19"/>
  <c r="AD9" i="9"/>
  <c r="BJ9" i="9"/>
  <c r="BF8" i="9"/>
  <c r="BE9" i="9"/>
  <c r="AW11" i="9"/>
  <c r="BA10" i="9"/>
  <c r="AZ11" i="9"/>
  <c r="BC10" i="9"/>
  <c r="Y10" i="9"/>
  <c r="U11" i="9"/>
  <c r="T12" i="9"/>
  <c r="W11" i="9"/>
  <c r="Q11" i="9"/>
  <c r="AO19" i="19"/>
  <c r="CK19" i="19"/>
  <c r="R11" i="9"/>
  <c r="CC19" i="19"/>
  <c r="AX11" i="9"/>
  <c r="BE19" i="19"/>
  <c r="BM19" i="19"/>
  <c r="Q19" i="19"/>
  <c r="DB19" i="19"/>
  <c r="I19" i="19"/>
  <c r="X11" i="9"/>
  <c r="BU19" i="19"/>
  <c r="Y19" i="19"/>
  <c r="CS19" i="19"/>
  <c r="AG19" i="19"/>
  <c r="AW19" i="19"/>
  <c r="BD10" i="9"/>
  <c r="DB58" i="19" l="1"/>
  <c r="DA58" i="19"/>
  <c r="DD58" i="19"/>
  <c r="DC58" i="19"/>
  <c r="CY59" i="19"/>
  <c r="CZ58" i="19"/>
  <c r="BW56" i="19"/>
  <c r="BT56" i="19"/>
  <c r="BV56" i="19"/>
  <c r="BS56" i="19"/>
  <c r="BU56" i="19"/>
  <c r="BR57" i="19"/>
  <c r="BK56" i="19"/>
  <c r="BO56" i="19"/>
  <c r="BN56" i="19"/>
  <c r="BM56" i="19"/>
  <c r="BJ57" i="19"/>
  <c r="BL56" i="19"/>
  <c r="AO55" i="19"/>
  <c r="AL56" i="19"/>
  <c r="AM55" i="19"/>
  <c r="AP55" i="19"/>
  <c r="AN55" i="19"/>
  <c r="AQ55" i="19"/>
  <c r="CB57" i="19"/>
  <c r="CD57" i="19"/>
  <c r="CC57" i="19"/>
  <c r="CE57" i="19"/>
  <c r="CA57" i="19"/>
  <c r="BZ58" i="19"/>
  <c r="CS57" i="19"/>
  <c r="CR57" i="19"/>
  <c r="CP58" i="19"/>
  <c r="CQ57" i="19"/>
  <c r="CU57" i="19"/>
  <c r="CT57" i="19"/>
  <c r="AT56" i="19"/>
  <c r="AY55" i="19"/>
  <c r="AV55" i="19"/>
  <c r="AW55" i="19"/>
  <c r="AX55" i="19"/>
  <c r="AU55" i="19"/>
  <c r="J54" i="19"/>
  <c r="K54" i="19"/>
  <c r="H54" i="19"/>
  <c r="F55" i="19"/>
  <c r="G54" i="19"/>
  <c r="I54" i="19"/>
  <c r="N55" i="19"/>
  <c r="O54" i="19"/>
  <c r="S54" i="19"/>
  <c r="P54" i="19"/>
  <c r="Q54" i="19"/>
  <c r="R54" i="19"/>
  <c r="CK57" i="19"/>
  <c r="CM57" i="19"/>
  <c r="CJ57" i="19"/>
  <c r="CH58" i="19"/>
  <c r="CI57" i="19"/>
  <c r="CL57" i="19"/>
  <c r="Z54" i="19"/>
  <c r="X54" i="19"/>
  <c r="Y54" i="19"/>
  <c r="W54" i="19"/>
  <c r="V55" i="19"/>
  <c r="AA54" i="19"/>
  <c r="BF56" i="19"/>
  <c r="BC56" i="19"/>
  <c r="BG56" i="19"/>
  <c r="BB57" i="19"/>
  <c r="BE56" i="19"/>
  <c r="BD56" i="19"/>
  <c r="AF55" i="19"/>
  <c r="AE55" i="19"/>
  <c r="AD56" i="19"/>
  <c r="AG55" i="19"/>
  <c r="AH55" i="19"/>
  <c r="AI55" i="19"/>
  <c r="BN19" i="19"/>
  <c r="BO19" i="19" s="1"/>
  <c r="R19" i="19"/>
  <c r="S19" i="19" s="1"/>
  <c r="CL19" i="19"/>
  <c r="CM19" i="19" s="1"/>
  <c r="CD19" i="19"/>
  <c r="CE19" i="19" s="1"/>
  <c r="Z19" i="19"/>
  <c r="AA19" i="19" s="1"/>
  <c r="AP19" i="19"/>
  <c r="AQ19" i="19" s="1"/>
  <c r="DC19" i="19"/>
  <c r="DD19" i="19" s="1"/>
  <c r="J19" i="19"/>
  <c r="K19" i="19" s="1"/>
  <c r="BV19" i="19"/>
  <c r="BW19" i="19" s="1"/>
  <c r="CT19" i="19"/>
  <c r="CU19" i="19" s="1"/>
  <c r="BF19" i="19"/>
  <c r="BG19" i="19" s="1"/>
  <c r="AH19" i="19"/>
  <c r="AI19" i="19" s="1"/>
  <c r="AX19" i="19"/>
  <c r="AY19" i="19" s="1"/>
  <c r="DA20" i="19"/>
  <c r="CZ21" i="19"/>
  <c r="H20" i="19"/>
  <c r="G21" i="19"/>
  <c r="BT20" i="19"/>
  <c r="BS21" i="19"/>
  <c r="CR20" i="19"/>
  <c r="CQ21" i="19"/>
  <c r="BD20" i="19"/>
  <c r="BC21" i="19"/>
  <c r="AF20" i="19"/>
  <c r="AE21" i="19"/>
  <c r="AV20" i="19"/>
  <c r="AU21" i="19"/>
  <c r="CJ20" i="19"/>
  <c r="CI21" i="19"/>
  <c r="CB20" i="19"/>
  <c r="CA21" i="19"/>
  <c r="X20" i="19"/>
  <c r="W21" i="19"/>
  <c r="AN20" i="19"/>
  <c r="AM21" i="19"/>
  <c r="BL20" i="19"/>
  <c r="BK21" i="19"/>
  <c r="P20" i="19"/>
  <c r="O21" i="19"/>
  <c r="BJ10" i="9"/>
  <c r="AD10" i="9"/>
  <c r="BE10" i="9"/>
  <c r="AW12" i="9"/>
  <c r="BA11" i="9"/>
  <c r="AZ12" i="9"/>
  <c r="BC11" i="9"/>
  <c r="Y11" i="9"/>
  <c r="U12" i="9"/>
  <c r="T13" i="9"/>
  <c r="W12" i="9"/>
  <c r="Q12" i="9"/>
  <c r="BE20" i="19"/>
  <c r="AW20" i="19"/>
  <c r="R12" i="9"/>
  <c r="BU20" i="19"/>
  <c r="CK20" i="19"/>
  <c r="AX12" i="9"/>
  <c r="CS20" i="19"/>
  <c r="X12" i="9"/>
  <c r="BM20" i="19"/>
  <c r="Q20" i="19"/>
  <c r="AO20" i="19"/>
  <c r="CC20" i="19"/>
  <c r="DB20" i="19"/>
  <c r="AG20" i="19"/>
  <c r="I20" i="19"/>
  <c r="Y20" i="19"/>
  <c r="BD11" i="9"/>
  <c r="AP56" i="19" l="1"/>
  <c r="AM56" i="19"/>
  <c r="AO56" i="19"/>
  <c r="AQ56" i="19"/>
  <c r="AN56" i="19"/>
  <c r="AL57" i="19"/>
  <c r="BU57" i="19"/>
  <c r="BV57" i="19"/>
  <c r="BT57" i="19"/>
  <c r="BR58" i="19"/>
  <c r="BS57" i="19"/>
  <c r="BW57" i="19"/>
  <c r="AI56" i="19"/>
  <c r="AD57" i="19"/>
  <c r="AH56" i="19"/>
  <c r="AE56" i="19"/>
  <c r="AF56" i="19"/>
  <c r="AG56" i="19"/>
  <c r="BE57" i="19"/>
  <c r="BG57" i="19"/>
  <c r="BD57" i="19"/>
  <c r="BC57" i="19"/>
  <c r="BF57" i="19"/>
  <c r="BB58" i="19"/>
  <c r="CK58" i="19"/>
  <c r="CH59" i="19"/>
  <c r="CM58" i="19"/>
  <c r="CL58" i="19"/>
  <c r="CI58" i="19"/>
  <c r="CJ58" i="19"/>
  <c r="I55" i="19"/>
  <c r="H55" i="19"/>
  <c r="K55" i="19"/>
  <c r="G55" i="19"/>
  <c r="F56" i="19"/>
  <c r="J55" i="19"/>
  <c r="CA58" i="19"/>
  <c r="CE58" i="19"/>
  <c r="CC58" i="19"/>
  <c r="CD58" i="19"/>
  <c r="CB58" i="19"/>
  <c r="BZ59" i="19"/>
  <c r="V56" i="19"/>
  <c r="Y55" i="19"/>
  <c r="Z55" i="19"/>
  <c r="W55" i="19"/>
  <c r="AA55" i="19"/>
  <c r="X55" i="19"/>
  <c r="N56" i="19"/>
  <c r="O55" i="19"/>
  <c r="Q55" i="19"/>
  <c r="P55" i="19"/>
  <c r="R55" i="19"/>
  <c r="S55" i="19"/>
  <c r="AY56" i="19"/>
  <c r="AV56" i="19"/>
  <c r="AW56" i="19"/>
  <c r="AT57" i="19"/>
  <c r="AX56" i="19"/>
  <c r="AU56" i="19"/>
  <c r="CT58" i="19"/>
  <c r="CS58" i="19"/>
  <c r="CQ58" i="19"/>
  <c r="CU58" i="19"/>
  <c r="CP59" i="19"/>
  <c r="CR58" i="19"/>
  <c r="BM57" i="19"/>
  <c r="BL57" i="19"/>
  <c r="BK57" i="19"/>
  <c r="BO57" i="19"/>
  <c r="BN57" i="19"/>
  <c r="BJ58" i="19"/>
  <c r="DA59" i="19"/>
  <c r="CY60" i="19"/>
  <c r="DD59" i="19"/>
  <c r="DC59" i="19"/>
  <c r="CZ59" i="19"/>
  <c r="DB59" i="19"/>
  <c r="BN20" i="19"/>
  <c r="BO20" i="19" s="1"/>
  <c r="CL20" i="19"/>
  <c r="CM20" i="19" s="1"/>
  <c r="AH20" i="19"/>
  <c r="AI20" i="19" s="1"/>
  <c r="J20" i="19"/>
  <c r="K20" i="19" s="1"/>
  <c r="DC20" i="19"/>
  <c r="DD20" i="19" s="1"/>
  <c r="Z20" i="19"/>
  <c r="AA20" i="19" s="1"/>
  <c r="R20" i="19"/>
  <c r="S20" i="19" s="1"/>
  <c r="AP20" i="19"/>
  <c r="AQ20" i="19" s="1"/>
  <c r="CD20" i="19"/>
  <c r="CE20" i="19" s="1"/>
  <c r="AX20" i="19"/>
  <c r="AY20" i="19" s="1"/>
  <c r="BF20" i="19"/>
  <c r="BG20" i="19" s="1"/>
  <c r="CT20" i="19"/>
  <c r="CU20" i="19" s="1"/>
  <c r="BV20" i="19"/>
  <c r="BW20" i="19" s="1"/>
  <c r="P21" i="19"/>
  <c r="O22" i="19"/>
  <c r="AN21" i="19"/>
  <c r="AM22" i="19"/>
  <c r="CB21" i="19"/>
  <c r="CA22" i="19"/>
  <c r="AV21" i="19"/>
  <c r="AU22" i="19"/>
  <c r="BD21" i="19"/>
  <c r="BC22" i="19"/>
  <c r="CR21" i="19"/>
  <c r="CQ22" i="19"/>
  <c r="BT21" i="19"/>
  <c r="BS22" i="19"/>
  <c r="BL21" i="19"/>
  <c r="BK22" i="19"/>
  <c r="X21" i="19"/>
  <c r="W22" i="19"/>
  <c r="CJ21" i="19"/>
  <c r="CI22" i="19"/>
  <c r="AF21" i="19"/>
  <c r="AE22" i="19"/>
  <c r="H21" i="19"/>
  <c r="G22" i="19"/>
  <c r="DA21" i="19"/>
  <c r="CZ22" i="19"/>
  <c r="AD11" i="9"/>
  <c r="BJ11" i="9"/>
  <c r="BE11" i="9"/>
  <c r="AZ13" i="9"/>
  <c r="BA12" i="9"/>
  <c r="BC12" i="9"/>
  <c r="AW13" i="9"/>
  <c r="Y12" i="9"/>
  <c r="T14" i="9"/>
  <c r="U13" i="9"/>
  <c r="W13" i="9"/>
  <c r="Q13" i="9"/>
  <c r="CK21" i="19"/>
  <c r="Y21" i="19"/>
  <c r="BE21" i="19"/>
  <c r="R13" i="9"/>
  <c r="AX13" i="9"/>
  <c r="CC21" i="19"/>
  <c r="AG21" i="19"/>
  <c r="DB21" i="19"/>
  <c r="Q21" i="19"/>
  <c r="AW21" i="19"/>
  <c r="BM21" i="19"/>
  <c r="X13" i="9"/>
  <c r="AO21" i="19"/>
  <c r="BU21" i="19"/>
  <c r="I21" i="19"/>
  <c r="CS21" i="19"/>
  <c r="BD12" i="9"/>
  <c r="BL58" i="19" l="1"/>
  <c r="BM58" i="19"/>
  <c r="BN58" i="19"/>
  <c r="BK58" i="19"/>
  <c r="BJ59" i="19"/>
  <c r="BO58" i="19"/>
  <c r="BD58" i="19"/>
  <c r="BC58" i="19"/>
  <c r="BG58" i="19"/>
  <c r="BF58" i="19"/>
  <c r="BE58" i="19"/>
  <c r="BB59" i="19"/>
  <c r="AA56" i="19"/>
  <c r="V57" i="19"/>
  <c r="Y56" i="19"/>
  <c r="Z56" i="19"/>
  <c r="W56" i="19"/>
  <c r="X56" i="19"/>
  <c r="K56" i="19"/>
  <c r="J56" i="19"/>
  <c r="H56" i="19"/>
  <c r="G56" i="19"/>
  <c r="F57" i="19"/>
  <c r="I56" i="19"/>
  <c r="DC60" i="19"/>
  <c r="CZ60" i="19"/>
  <c r="DB60" i="19"/>
  <c r="CY61" i="19"/>
  <c r="DD60" i="19"/>
  <c r="DA60" i="19"/>
  <c r="AW57" i="19"/>
  <c r="AV57" i="19"/>
  <c r="AT58" i="19"/>
  <c r="AU57" i="19"/>
  <c r="AY57" i="19"/>
  <c r="AX57" i="19"/>
  <c r="CB59" i="19"/>
  <c r="CA59" i="19"/>
  <c r="CC59" i="19"/>
  <c r="BZ60" i="19"/>
  <c r="CD59" i="19"/>
  <c r="CE59" i="19"/>
  <c r="CL59" i="19"/>
  <c r="CH60" i="19"/>
  <c r="CM59" i="19"/>
  <c r="CI59" i="19"/>
  <c r="CK59" i="19"/>
  <c r="CJ59" i="19"/>
  <c r="AG57" i="19"/>
  <c r="AF57" i="19"/>
  <c r="AD58" i="19"/>
  <c r="AI57" i="19"/>
  <c r="AH57" i="19"/>
  <c r="AE57" i="19"/>
  <c r="BU58" i="19"/>
  <c r="BR59" i="19"/>
  <c r="BT58" i="19"/>
  <c r="BW58" i="19"/>
  <c r="BV58" i="19"/>
  <c r="BS58" i="19"/>
  <c r="AN57" i="19"/>
  <c r="AL58" i="19"/>
  <c r="AQ57" i="19"/>
  <c r="AP57" i="19"/>
  <c r="AO57" i="19"/>
  <c r="AM57" i="19"/>
  <c r="CR59" i="19"/>
  <c r="CU59" i="19"/>
  <c r="CP60" i="19"/>
  <c r="CT59" i="19"/>
  <c r="CQ59" i="19"/>
  <c r="CS59" i="19"/>
  <c r="R56" i="19"/>
  <c r="P56" i="19"/>
  <c r="S56" i="19"/>
  <c r="Q56" i="19"/>
  <c r="O56" i="19"/>
  <c r="N57" i="19"/>
  <c r="DC21" i="19"/>
  <c r="DD21" i="19" s="1"/>
  <c r="J21" i="19"/>
  <c r="K21" i="19" s="1"/>
  <c r="CL21" i="19"/>
  <c r="CM21" i="19" s="1"/>
  <c r="BN21" i="19"/>
  <c r="BO21" i="19" s="1"/>
  <c r="CT21" i="19"/>
  <c r="CU21" i="19" s="1"/>
  <c r="AX21" i="19"/>
  <c r="AY21" i="19" s="1"/>
  <c r="AP21" i="19"/>
  <c r="AQ21" i="19" s="1"/>
  <c r="AH21" i="19"/>
  <c r="AI21" i="19" s="1"/>
  <c r="Z21" i="19"/>
  <c r="AA21" i="19" s="1"/>
  <c r="BV21" i="19"/>
  <c r="BW21" i="19" s="1"/>
  <c r="BF21" i="19"/>
  <c r="BG21" i="19" s="1"/>
  <c r="CD21" i="19"/>
  <c r="CE21" i="19" s="1"/>
  <c r="R21" i="19"/>
  <c r="S21" i="19" s="1"/>
  <c r="DA22" i="19"/>
  <c r="CZ23" i="19"/>
  <c r="CJ22" i="19"/>
  <c r="CI23" i="19"/>
  <c r="BL22" i="19"/>
  <c r="BK23" i="19"/>
  <c r="CR22" i="19"/>
  <c r="CQ23" i="19"/>
  <c r="AV22" i="19"/>
  <c r="AU23" i="19"/>
  <c r="AF22" i="19"/>
  <c r="AE23" i="19"/>
  <c r="X22" i="19"/>
  <c r="W23" i="19"/>
  <c r="BT22" i="19"/>
  <c r="BS23" i="19"/>
  <c r="BD22" i="19"/>
  <c r="BC23" i="19"/>
  <c r="CB22" i="19"/>
  <c r="CA23" i="19"/>
  <c r="P22" i="19"/>
  <c r="O23" i="19"/>
  <c r="H22" i="19"/>
  <c r="G23" i="19"/>
  <c r="AN22" i="19"/>
  <c r="AM23" i="19"/>
  <c r="BJ12" i="9"/>
  <c r="AD12" i="9"/>
  <c r="BE12" i="9"/>
  <c r="AW14" i="9"/>
  <c r="AZ14" i="9"/>
  <c r="BA13" i="9"/>
  <c r="BC13" i="9"/>
  <c r="Y13" i="9"/>
  <c r="Q14" i="9"/>
  <c r="T15" i="9"/>
  <c r="U14" i="9"/>
  <c r="W14" i="9"/>
  <c r="R14" i="9"/>
  <c r="AG22" i="19"/>
  <c r="BU22" i="19"/>
  <c r="Y22" i="19"/>
  <c r="AW22" i="19"/>
  <c r="AX14" i="9"/>
  <c r="AO22" i="19"/>
  <c r="CK22" i="19"/>
  <c r="X14" i="9"/>
  <c r="Q22" i="19"/>
  <c r="BM22" i="19"/>
  <c r="CC22" i="19"/>
  <c r="CS22" i="19"/>
  <c r="I22" i="19"/>
  <c r="DB22" i="19"/>
  <c r="BE22" i="19"/>
  <c r="BD13" i="9"/>
  <c r="BW59" i="19" l="1"/>
  <c r="BV59" i="19"/>
  <c r="BS59" i="19"/>
  <c r="BU59" i="19"/>
  <c r="BT59" i="19"/>
  <c r="BR60" i="19"/>
  <c r="CM60" i="19"/>
  <c r="CK60" i="19"/>
  <c r="CL60" i="19"/>
  <c r="CI60" i="19"/>
  <c r="CH61" i="19"/>
  <c r="CJ60" i="19"/>
  <c r="CC60" i="19"/>
  <c r="CD60" i="19"/>
  <c r="CA60" i="19"/>
  <c r="CE60" i="19"/>
  <c r="CB60" i="19"/>
  <c r="BZ61" i="19"/>
  <c r="DA61" i="19"/>
  <c r="CY62" i="19"/>
  <c r="DD61" i="19"/>
  <c r="DC61" i="19"/>
  <c r="CZ61" i="19"/>
  <c r="DB61" i="19"/>
  <c r="BD59" i="19"/>
  <c r="BB60" i="19"/>
  <c r="BE59" i="19"/>
  <c r="BG59" i="19"/>
  <c r="BC59" i="19"/>
  <c r="BF59" i="19"/>
  <c r="AD59" i="19"/>
  <c r="AG58" i="19"/>
  <c r="AH58" i="19"/>
  <c r="AE58" i="19"/>
  <c r="AF58" i="19"/>
  <c r="AI58" i="19"/>
  <c r="G57" i="19"/>
  <c r="F58" i="19"/>
  <c r="J57" i="19"/>
  <c r="I57" i="19"/>
  <c r="H57" i="19"/>
  <c r="K57" i="19"/>
  <c r="O57" i="19"/>
  <c r="N58" i="19"/>
  <c r="S57" i="19"/>
  <c r="R57" i="19"/>
  <c r="P57" i="19"/>
  <c r="Q57" i="19"/>
  <c r="AO58" i="19"/>
  <c r="AN58" i="19"/>
  <c r="AL59" i="19"/>
  <c r="AP58" i="19"/>
  <c r="AQ58" i="19"/>
  <c r="AM58" i="19"/>
  <c r="Z57" i="19"/>
  <c r="X57" i="19"/>
  <c r="Y57" i="19"/>
  <c r="V58" i="19"/>
  <c r="AA57" i="19"/>
  <c r="W57" i="19"/>
  <c r="CQ60" i="19"/>
  <c r="CU60" i="19"/>
  <c r="CT60" i="19"/>
  <c r="CR60" i="19"/>
  <c r="CP61" i="19"/>
  <c r="CS60" i="19"/>
  <c r="AU58" i="19"/>
  <c r="AY58" i="19"/>
  <c r="AV58" i="19"/>
  <c r="AT59" i="19"/>
  <c r="AX58" i="19"/>
  <c r="AW58" i="19"/>
  <c r="BM59" i="19"/>
  <c r="BO59" i="19"/>
  <c r="BJ60" i="19"/>
  <c r="BK59" i="19"/>
  <c r="BN59" i="19"/>
  <c r="BL59" i="19"/>
  <c r="CT22" i="19"/>
  <c r="CU22" i="19" s="1"/>
  <c r="CL22" i="19"/>
  <c r="CM22" i="19" s="1"/>
  <c r="AP22" i="19"/>
  <c r="AQ22" i="19" s="1"/>
  <c r="J22" i="19"/>
  <c r="K22" i="19" s="1"/>
  <c r="R22" i="19"/>
  <c r="S22" i="19" s="1"/>
  <c r="BV22" i="19"/>
  <c r="BW22" i="19" s="1"/>
  <c r="Z22" i="19"/>
  <c r="AA22" i="19" s="1"/>
  <c r="AH22" i="19"/>
  <c r="AI22" i="19" s="1"/>
  <c r="CD22" i="19"/>
  <c r="CE22" i="19" s="1"/>
  <c r="BF22" i="19"/>
  <c r="BG22" i="19" s="1"/>
  <c r="AX22" i="19"/>
  <c r="AY22" i="19" s="1"/>
  <c r="BN22" i="19"/>
  <c r="BO22" i="19" s="1"/>
  <c r="DC22" i="19"/>
  <c r="DD22" i="19" s="1"/>
  <c r="CB23" i="19"/>
  <c r="CA24" i="19"/>
  <c r="BD23" i="19"/>
  <c r="BC24" i="19"/>
  <c r="AV23" i="19"/>
  <c r="AU24" i="19"/>
  <c r="BL23" i="19"/>
  <c r="BK24" i="19"/>
  <c r="DA23" i="19"/>
  <c r="CZ24" i="19"/>
  <c r="AN23" i="19"/>
  <c r="AM24" i="19"/>
  <c r="H23" i="19"/>
  <c r="G24" i="19"/>
  <c r="P23" i="19"/>
  <c r="O24" i="19"/>
  <c r="BT23" i="19"/>
  <c r="BS24" i="19"/>
  <c r="X23" i="19"/>
  <c r="W24" i="19"/>
  <c r="AF23" i="19"/>
  <c r="AE24" i="19"/>
  <c r="CR23" i="19"/>
  <c r="CQ24" i="19"/>
  <c r="CJ23" i="19"/>
  <c r="CI24" i="19"/>
  <c r="AD13" i="9"/>
  <c r="BJ13" i="9"/>
  <c r="BE13" i="9"/>
  <c r="BA14" i="9"/>
  <c r="AZ15" i="9"/>
  <c r="BC14" i="9"/>
  <c r="AW15" i="9"/>
  <c r="Y14" i="9"/>
  <c r="T16" i="9"/>
  <c r="U15" i="9"/>
  <c r="W15" i="9"/>
  <c r="Q15" i="9"/>
  <c r="BE23" i="19"/>
  <c r="R15" i="9"/>
  <c r="BU23" i="19"/>
  <c r="CS23" i="19"/>
  <c r="AX15" i="9"/>
  <c r="AG23" i="19"/>
  <c r="X15" i="9"/>
  <c r="Y23" i="19"/>
  <c r="BM23" i="19"/>
  <c r="DB23" i="19"/>
  <c r="CC23" i="19"/>
  <c r="I23" i="19"/>
  <c r="AW23" i="19"/>
  <c r="CK23" i="19"/>
  <c r="AO23" i="19"/>
  <c r="Q23" i="19"/>
  <c r="BD14" i="9"/>
  <c r="N59" i="19" l="1"/>
  <c r="P58" i="19"/>
  <c r="O58" i="19"/>
  <c r="Q58" i="19"/>
  <c r="S58" i="19"/>
  <c r="R58" i="19"/>
  <c r="DD62" i="19"/>
  <c r="DA62" i="19"/>
  <c r="DC62" i="19"/>
  <c r="DB62" i="19"/>
  <c r="CY63" i="19"/>
  <c r="CZ62" i="19"/>
  <c r="BO60" i="19"/>
  <c r="BM60" i="19"/>
  <c r="BK60" i="19"/>
  <c r="BJ61" i="19"/>
  <c r="BL60" i="19"/>
  <c r="BN60" i="19"/>
  <c r="AM59" i="19"/>
  <c r="AP59" i="19"/>
  <c r="AN59" i="19"/>
  <c r="AQ59" i="19"/>
  <c r="AO59" i="19"/>
  <c r="AL60" i="19"/>
  <c r="AF59" i="19"/>
  <c r="AD60" i="19"/>
  <c r="AH59" i="19"/>
  <c r="AG59" i="19"/>
  <c r="AI59" i="19"/>
  <c r="AE59" i="19"/>
  <c r="CI61" i="19"/>
  <c r="CL61" i="19"/>
  <c r="CK61" i="19"/>
  <c r="CJ61" i="19"/>
  <c r="CM61" i="19"/>
  <c r="CH62" i="19"/>
  <c r="AX59" i="19"/>
  <c r="AY59" i="19"/>
  <c r="AW59" i="19"/>
  <c r="AU59" i="19"/>
  <c r="AT60" i="19"/>
  <c r="AV59" i="19"/>
  <c r="X58" i="19"/>
  <c r="Z58" i="19"/>
  <c r="Y58" i="19"/>
  <c r="AA58" i="19"/>
  <c r="W58" i="19"/>
  <c r="V59" i="19"/>
  <c r="G58" i="19"/>
  <c r="F59" i="19"/>
  <c r="J58" i="19"/>
  <c r="I58" i="19"/>
  <c r="K58" i="19"/>
  <c r="H58" i="19"/>
  <c r="BB61" i="19"/>
  <c r="BD60" i="19"/>
  <c r="BE60" i="19"/>
  <c r="BG60" i="19"/>
  <c r="BF60" i="19"/>
  <c r="BC60" i="19"/>
  <c r="CA61" i="19"/>
  <c r="BZ62" i="19"/>
  <c r="CD61" i="19"/>
  <c r="CB61" i="19"/>
  <c r="CE61" i="19"/>
  <c r="CC61" i="19"/>
  <c r="BW60" i="19"/>
  <c r="BS60" i="19"/>
  <c r="BU60" i="19"/>
  <c r="BT60" i="19"/>
  <c r="BV60" i="19"/>
  <c r="BR61" i="19"/>
  <c r="CT61" i="19"/>
  <c r="CU61" i="19"/>
  <c r="CR61" i="19"/>
  <c r="CQ61" i="19"/>
  <c r="CP62" i="19"/>
  <c r="CS61" i="19"/>
  <c r="R23" i="19"/>
  <c r="S23" i="19" s="1"/>
  <c r="BN23" i="19"/>
  <c r="BO23" i="19" s="1"/>
  <c r="CD23" i="19"/>
  <c r="CE23" i="19" s="1"/>
  <c r="CL23" i="19"/>
  <c r="CM23" i="19" s="1"/>
  <c r="BF23" i="19"/>
  <c r="BG23" i="19" s="1"/>
  <c r="AH23" i="19"/>
  <c r="AI23" i="19" s="1"/>
  <c r="BV23" i="19"/>
  <c r="BW23" i="19" s="1"/>
  <c r="AP23" i="19"/>
  <c r="AQ23" i="19" s="1"/>
  <c r="DC23" i="19"/>
  <c r="DD23" i="19" s="1"/>
  <c r="AX23" i="19"/>
  <c r="AY23" i="19" s="1"/>
  <c r="Z23" i="19"/>
  <c r="AA23" i="19" s="1"/>
  <c r="CT23" i="19"/>
  <c r="CU23" i="19" s="1"/>
  <c r="J23" i="19"/>
  <c r="K23" i="19" s="1"/>
  <c r="BD24" i="19"/>
  <c r="BC25" i="19"/>
  <c r="AF24" i="19"/>
  <c r="AE25" i="19"/>
  <c r="BT24" i="19"/>
  <c r="BS25" i="19"/>
  <c r="AN24" i="19"/>
  <c r="AM25" i="19"/>
  <c r="DA24" i="19"/>
  <c r="CZ25" i="19"/>
  <c r="AV24" i="19"/>
  <c r="AU25" i="19"/>
  <c r="CR24" i="19"/>
  <c r="CQ25" i="19"/>
  <c r="H24" i="19"/>
  <c r="G25" i="19"/>
  <c r="CJ24" i="19"/>
  <c r="CI25" i="19"/>
  <c r="X24" i="19"/>
  <c r="W25" i="19"/>
  <c r="P24" i="19"/>
  <c r="O25" i="19"/>
  <c r="BL24" i="19"/>
  <c r="BK25" i="19"/>
  <c r="CB24" i="19"/>
  <c r="CA25" i="19"/>
  <c r="BJ14" i="9"/>
  <c r="AD14" i="9"/>
  <c r="BE14" i="9"/>
  <c r="AW16" i="9"/>
  <c r="BA15" i="9"/>
  <c r="AZ16" i="9"/>
  <c r="BC15" i="9"/>
  <c r="Y15" i="9"/>
  <c r="Q16" i="9"/>
  <c r="T17" i="9"/>
  <c r="U16" i="9"/>
  <c r="W16" i="9"/>
  <c r="R16" i="9"/>
  <c r="BM24" i="19"/>
  <c r="AG24" i="19"/>
  <c r="AW24" i="19"/>
  <c r="BU24" i="19"/>
  <c r="AX16" i="9"/>
  <c r="X16" i="9"/>
  <c r="DB24" i="19"/>
  <c r="AO24" i="19"/>
  <c r="CC24" i="19"/>
  <c r="I24" i="19"/>
  <c r="Q24" i="19"/>
  <c r="BE24" i="19"/>
  <c r="CS24" i="19"/>
  <c r="Y24" i="19"/>
  <c r="CK24" i="19"/>
  <c r="BD15" i="9"/>
  <c r="BS61" i="19" l="1"/>
  <c r="BV61" i="19"/>
  <c r="BU61" i="19"/>
  <c r="BT61" i="19"/>
  <c r="BR62" i="19"/>
  <c r="BW61" i="19"/>
  <c r="V60" i="19"/>
  <c r="X59" i="19"/>
  <c r="Z59" i="19"/>
  <c r="Y59" i="19"/>
  <c r="W59" i="19"/>
  <c r="AA59" i="19"/>
  <c r="CL62" i="19"/>
  <c r="CI62" i="19"/>
  <c r="CK62" i="19"/>
  <c r="CH63" i="19"/>
  <c r="CM62" i="19"/>
  <c r="CJ62" i="19"/>
  <c r="AP60" i="19"/>
  <c r="AM60" i="19"/>
  <c r="AO60" i="19"/>
  <c r="AN60" i="19"/>
  <c r="AL61" i="19"/>
  <c r="AQ60" i="19"/>
  <c r="BM61" i="19"/>
  <c r="BO61" i="19"/>
  <c r="BJ62" i="19"/>
  <c r="BK61" i="19"/>
  <c r="BL61" i="19"/>
  <c r="BN61" i="19"/>
  <c r="BG61" i="19"/>
  <c r="BE61" i="19"/>
  <c r="BD61" i="19"/>
  <c r="BB62" i="19"/>
  <c r="BC61" i="19"/>
  <c r="BF61" i="19"/>
  <c r="DA63" i="19"/>
  <c r="CY64" i="19"/>
  <c r="DD63" i="19"/>
  <c r="DC63" i="19"/>
  <c r="DB63" i="19"/>
  <c r="CZ63" i="19"/>
  <c r="CE62" i="19"/>
  <c r="CD62" i="19"/>
  <c r="CB62" i="19"/>
  <c r="CC62" i="19"/>
  <c r="CA62" i="19"/>
  <c r="BZ63" i="19"/>
  <c r="G59" i="19"/>
  <c r="F60" i="19"/>
  <c r="J59" i="19"/>
  <c r="I59" i="19"/>
  <c r="H59" i="19"/>
  <c r="K59" i="19"/>
  <c r="AE60" i="19"/>
  <c r="AD61" i="19"/>
  <c r="AI60" i="19"/>
  <c r="AF60" i="19"/>
  <c r="AG60" i="19"/>
  <c r="AH60" i="19"/>
  <c r="CU62" i="19"/>
  <c r="CT62" i="19"/>
  <c r="CR62" i="19"/>
  <c r="CS62" i="19"/>
  <c r="CQ62" i="19"/>
  <c r="CP63" i="19"/>
  <c r="AV60" i="19"/>
  <c r="AX60" i="19"/>
  <c r="AY60" i="19"/>
  <c r="AU60" i="19"/>
  <c r="AT61" i="19"/>
  <c r="AW60" i="19"/>
  <c r="S59" i="19"/>
  <c r="P59" i="19"/>
  <c r="Q59" i="19"/>
  <c r="O59" i="19"/>
  <c r="R59" i="19"/>
  <c r="N60" i="19"/>
  <c r="CT24" i="19"/>
  <c r="CU24" i="19" s="1"/>
  <c r="BN24" i="19"/>
  <c r="BO24" i="19" s="1"/>
  <c r="DC24" i="19"/>
  <c r="DD24" i="19" s="1"/>
  <c r="AP24" i="19"/>
  <c r="AQ24" i="19" s="1"/>
  <c r="AH24" i="19"/>
  <c r="AI24" i="19" s="1"/>
  <c r="CD24" i="19"/>
  <c r="CE24" i="19" s="1"/>
  <c r="R24" i="19"/>
  <c r="S24" i="19" s="1"/>
  <c r="CL24" i="19"/>
  <c r="CM24" i="19" s="1"/>
  <c r="J24" i="19"/>
  <c r="K24" i="19" s="1"/>
  <c r="BF24" i="19"/>
  <c r="BG24" i="19" s="1"/>
  <c r="Z24" i="19"/>
  <c r="AA24" i="19" s="1"/>
  <c r="AX24" i="19"/>
  <c r="AY24" i="19" s="1"/>
  <c r="BV24" i="19"/>
  <c r="BW24" i="19" s="1"/>
  <c r="DA25" i="19"/>
  <c r="CZ26" i="19"/>
  <c r="AN25" i="19"/>
  <c r="AM26" i="19"/>
  <c r="AF25" i="19"/>
  <c r="AE26" i="19"/>
  <c r="CB25" i="19"/>
  <c r="CA26" i="19"/>
  <c r="P25" i="19"/>
  <c r="O26" i="19"/>
  <c r="CJ25" i="19"/>
  <c r="CI26" i="19"/>
  <c r="H25" i="19"/>
  <c r="G26" i="19"/>
  <c r="BD25" i="19"/>
  <c r="BC26" i="19"/>
  <c r="AV25" i="19"/>
  <c r="AU26" i="19"/>
  <c r="BT25" i="19"/>
  <c r="BS26" i="19"/>
  <c r="BL25" i="19"/>
  <c r="BK26" i="19"/>
  <c r="X25" i="19"/>
  <c r="W26" i="19"/>
  <c r="CR25" i="19"/>
  <c r="CQ26" i="19"/>
  <c r="AD15" i="9"/>
  <c r="BJ15" i="9"/>
  <c r="BE15" i="9"/>
  <c r="AW17" i="9"/>
  <c r="BA16" i="9"/>
  <c r="AZ17" i="9"/>
  <c r="BC16" i="9"/>
  <c r="Y16" i="9"/>
  <c r="Q17" i="9"/>
  <c r="T18" i="9"/>
  <c r="U17" i="9"/>
  <c r="W17" i="9"/>
  <c r="BE25" i="19"/>
  <c r="CS25" i="19"/>
  <c r="X17" i="9"/>
  <c r="R17" i="9"/>
  <c r="AW25" i="19"/>
  <c r="Q25" i="19"/>
  <c r="AX17" i="9"/>
  <c r="DB25" i="19"/>
  <c r="CC25" i="19"/>
  <c r="I25" i="19"/>
  <c r="BU25" i="19"/>
  <c r="AO25" i="19"/>
  <c r="Y25" i="19"/>
  <c r="CK25" i="19"/>
  <c r="BM25" i="19"/>
  <c r="AG25" i="19"/>
  <c r="BD16" i="9"/>
  <c r="AH61" i="19" l="1"/>
  <c r="AE61" i="19"/>
  <c r="AF61" i="19"/>
  <c r="AG61" i="19"/>
  <c r="AI61" i="19"/>
  <c r="AD62" i="19"/>
  <c r="CD63" i="19"/>
  <c r="CA63" i="19"/>
  <c r="CC63" i="19"/>
  <c r="CB63" i="19"/>
  <c r="CE63" i="19"/>
  <c r="BZ64" i="19"/>
  <c r="CJ63" i="19"/>
  <c r="CH64" i="19"/>
  <c r="CM63" i="19"/>
  <c r="CI63" i="19"/>
  <c r="CK63" i="19"/>
  <c r="CL63" i="19"/>
  <c r="AU61" i="19"/>
  <c r="AY61" i="19"/>
  <c r="AT62" i="19"/>
  <c r="AW61" i="19"/>
  <c r="AX61" i="19"/>
  <c r="AV61" i="19"/>
  <c r="BK62" i="19"/>
  <c r="BJ63" i="19"/>
  <c r="BN62" i="19"/>
  <c r="BL62" i="19"/>
  <c r="BM62" i="19"/>
  <c r="BO62" i="19"/>
  <c r="AO61" i="19"/>
  <c r="AL62" i="19"/>
  <c r="AQ61" i="19"/>
  <c r="AM61" i="19"/>
  <c r="AN61" i="19"/>
  <c r="AP61" i="19"/>
  <c r="V61" i="19"/>
  <c r="Z60" i="19"/>
  <c r="X60" i="19"/>
  <c r="Y60" i="19"/>
  <c r="W60" i="19"/>
  <c r="AA60" i="19"/>
  <c r="N61" i="19"/>
  <c r="R60" i="19"/>
  <c r="P60" i="19"/>
  <c r="S60" i="19"/>
  <c r="Q60" i="19"/>
  <c r="O60" i="19"/>
  <c r="CS63" i="19"/>
  <c r="CR63" i="19"/>
  <c r="CQ63" i="19"/>
  <c r="CU63" i="19"/>
  <c r="CP64" i="19"/>
  <c r="CT63" i="19"/>
  <c r="J60" i="19"/>
  <c r="H60" i="19"/>
  <c r="I60" i="19"/>
  <c r="F61" i="19"/>
  <c r="K60" i="19"/>
  <c r="G60" i="19"/>
  <c r="DC64" i="19"/>
  <c r="DA64" i="19"/>
  <c r="DB64" i="19"/>
  <c r="CZ64" i="19"/>
  <c r="DD64" i="19"/>
  <c r="CY65" i="19"/>
  <c r="BG62" i="19"/>
  <c r="BD62" i="19"/>
  <c r="BC62" i="19"/>
  <c r="BE62" i="19"/>
  <c r="BB63" i="19"/>
  <c r="BF62" i="19"/>
  <c r="BW62" i="19"/>
  <c r="BV62" i="19"/>
  <c r="BT62" i="19"/>
  <c r="BS62" i="19"/>
  <c r="BU62" i="19"/>
  <c r="BR63" i="19"/>
  <c r="CT25" i="19"/>
  <c r="CU25" i="19" s="1"/>
  <c r="BN25" i="19"/>
  <c r="BO25" i="19" s="1"/>
  <c r="AX25" i="19"/>
  <c r="AY25" i="19" s="1"/>
  <c r="J25" i="19"/>
  <c r="K25" i="19" s="1"/>
  <c r="R25" i="19"/>
  <c r="S25" i="19" s="1"/>
  <c r="AH25" i="19"/>
  <c r="AI25" i="19" s="1"/>
  <c r="DC25" i="19"/>
  <c r="DD25" i="19" s="1"/>
  <c r="Z25" i="19"/>
  <c r="AA25" i="19" s="1"/>
  <c r="BV25" i="19"/>
  <c r="BW25" i="19" s="1"/>
  <c r="BF25" i="19"/>
  <c r="BG25" i="19" s="1"/>
  <c r="CL25" i="19"/>
  <c r="CM25" i="19" s="1"/>
  <c r="CD25" i="19"/>
  <c r="CE25" i="19" s="1"/>
  <c r="AP25" i="19"/>
  <c r="AQ25" i="19" s="1"/>
  <c r="X26" i="19"/>
  <c r="W27" i="19"/>
  <c r="BT26" i="19"/>
  <c r="BS27" i="19"/>
  <c r="BD26" i="19"/>
  <c r="BC27" i="19"/>
  <c r="CJ26" i="19"/>
  <c r="CI27" i="19"/>
  <c r="CB26" i="19"/>
  <c r="CA27" i="19"/>
  <c r="AN26" i="19"/>
  <c r="AM27" i="19"/>
  <c r="CR26" i="19"/>
  <c r="CQ27" i="19"/>
  <c r="BL26" i="19"/>
  <c r="BK27" i="19"/>
  <c r="AV26" i="19"/>
  <c r="AU27" i="19"/>
  <c r="H26" i="19"/>
  <c r="G27" i="19"/>
  <c r="P26" i="19"/>
  <c r="O27" i="19"/>
  <c r="AF26" i="19"/>
  <c r="AE27" i="19"/>
  <c r="DA26" i="19"/>
  <c r="CZ27" i="19"/>
  <c r="BJ16" i="9"/>
  <c r="AD16" i="9"/>
  <c r="BE16" i="9"/>
  <c r="AZ18" i="9"/>
  <c r="BA17" i="9"/>
  <c r="BC17" i="9"/>
  <c r="AW18" i="9"/>
  <c r="Y17" i="9"/>
  <c r="T19" i="9"/>
  <c r="U18" i="9"/>
  <c r="W18" i="9"/>
  <c r="Q18" i="9"/>
  <c r="I26" i="19"/>
  <c r="CK26" i="19"/>
  <c r="CS26" i="19"/>
  <c r="R18" i="9"/>
  <c r="AX18" i="9"/>
  <c r="X18" i="9"/>
  <c r="DB26" i="19"/>
  <c r="Q26" i="19"/>
  <c r="AG26" i="19"/>
  <c r="AW26" i="19"/>
  <c r="Y26" i="19"/>
  <c r="CC26" i="19"/>
  <c r="AO26" i="19"/>
  <c r="BM26" i="19"/>
  <c r="BE26" i="19"/>
  <c r="BU26" i="19"/>
  <c r="BD17" i="9"/>
  <c r="BD63" i="19" l="1"/>
  <c r="BB64" i="19"/>
  <c r="BG63" i="19"/>
  <c r="BC63" i="19"/>
  <c r="BE63" i="19"/>
  <c r="BF63" i="19"/>
  <c r="O61" i="19"/>
  <c r="N62" i="19"/>
  <c r="Q61" i="19"/>
  <c r="R61" i="19"/>
  <c r="S61" i="19"/>
  <c r="P61" i="19"/>
  <c r="CE64" i="19"/>
  <c r="CC64" i="19"/>
  <c r="BZ65" i="19"/>
  <c r="CB64" i="19"/>
  <c r="CD64" i="19"/>
  <c r="CA64" i="19"/>
  <c r="BU63" i="19"/>
  <c r="BR64" i="19"/>
  <c r="BV63" i="19"/>
  <c r="BT63" i="19"/>
  <c r="BW63" i="19"/>
  <c r="BS63" i="19"/>
  <c r="CZ65" i="19"/>
  <c r="DA65" i="19"/>
  <c r="CY66" i="19"/>
  <c r="DD65" i="19"/>
  <c r="DC65" i="19"/>
  <c r="DB65" i="19"/>
  <c r="F62" i="19"/>
  <c r="H61" i="19"/>
  <c r="K61" i="19"/>
  <c r="I61" i="19"/>
  <c r="J61" i="19"/>
  <c r="G61" i="19"/>
  <c r="BN63" i="19"/>
  <c r="BL63" i="19"/>
  <c r="BJ64" i="19"/>
  <c r="BM63" i="19"/>
  <c r="BK63" i="19"/>
  <c r="BO63" i="19"/>
  <c r="CL64" i="19"/>
  <c r="CI64" i="19"/>
  <c r="CH65" i="19"/>
  <c r="CJ64" i="19"/>
  <c r="CM64" i="19"/>
  <c r="CK64" i="19"/>
  <c r="AD63" i="19"/>
  <c r="AE62" i="19"/>
  <c r="AI62" i="19"/>
  <c r="AG62" i="19"/>
  <c r="AF62" i="19"/>
  <c r="AH62" i="19"/>
  <c r="AP62" i="19"/>
  <c r="AM62" i="19"/>
  <c r="AO62" i="19"/>
  <c r="AL63" i="19"/>
  <c r="AQ62" i="19"/>
  <c r="AN62" i="19"/>
  <c r="CU64" i="19"/>
  <c r="CT64" i="19"/>
  <c r="CP65" i="19"/>
  <c r="CS64" i="19"/>
  <c r="CQ64" i="19"/>
  <c r="CR64" i="19"/>
  <c r="W61" i="19"/>
  <c r="X61" i="19"/>
  <c r="Y61" i="19"/>
  <c r="Z61" i="19"/>
  <c r="V62" i="19"/>
  <c r="AA61" i="19"/>
  <c r="AU62" i="19"/>
  <c r="AX62" i="19"/>
  <c r="AT63" i="19"/>
  <c r="AV62" i="19"/>
  <c r="AW62" i="19"/>
  <c r="AY62" i="19"/>
  <c r="Z26" i="19"/>
  <c r="AA26" i="19" s="1"/>
  <c r="J26" i="19"/>
  <c r="K26" i="19" s="1"/>
  <c r="CD26" i="19"/>
  <c r="CE26" i="19" s="1"/>
  <c r="BF26" i="19"/>
  <c r="BG26" i="19" s="1"/>
  <c r="AH26" i="19"/>
  <c r="AI26" i="19" s="1"/>
  <c r="BN26" i="19"/>
  <c r="BO26" i="19" s="1"/>
  <c r="DC26" i="19"/>
  <c r="DD26" i="19" s="1"/>
  <c r="R26" i="19"/>
  <c r="S26" i="19" s="1"/>
  <c r="AX26" i="19"/>
  <c r="AY26" i="19" s="1"/>
  <c r="CT26" i="19"/>
  <c r="CU26" i="19" s="1"/>
  <c r="AP26" i="19"/>
  <c r="AQ26" i="19" s="1"/>
  <c r="CL26" i="19"/>
  <c r="CM26" i="19" s="1"/>
  <c r="BV26" i="19"/>
  <c r="BW26" i="19" s="1"/>
  <c r="DA27" i="19"/>
  <c r="CZ28" i="19"/>
  <c r="P27" i="19"/>
  <c r="O28" i="19"/>
  <c r="AV27" i="19"/>
  <c r="AU28" i="19"/>
  <c r="CR27" i="19"/>
  <c r="CQ28" i="19"/>
  <c r="AN27" i="19"/>
  <c r="AM28" i="19"/>
  <c r="CJ27" i="19"/>
  <c r="CI28" i="19"/>
  <c r="BT27" i="19"/>
  <c r="BS28" i="19"/>
  <c r="AF27" i="19"/>
  <c r="AE28" i="19"/>
  <c r="H27" i="19"/>
  <c r="G28" i="19"/>
  <c r="BL27" i="19"/>
  <c r="BK28" i="19"/>
  <c r="CB27" i="19"/>
  <c r="CA28" i="19"/>
  <c r="BD27" i="19"/>
  <c r="BC28" i="19"/>
  <c r="X27" i="19"/>
  <c r="W28" i="19"/>
  <c r="AD17" i="9"/>
  <c r="BJ17" i="9"/>
  <c r="BE17" i="9"/>
  <c r="BA18" i="9"/>
  <c r="AZ19" i="9"/>
  <c r="BC18" i="9"/>
  <c r="Y18" i="9"/>
  <c r="Q19" i="9"/>
  <c r="U19" i="9"/>
  <c r="T20" i="9"/>
  <c r="W19" i="9"/>
  <c r="Q27" i="19"/>
  <c r="I27" i="19"/>
  <c r="R19" i="9"/>
  <c r="CK27" i="19"/>
  <c r="Y27" i="19"/>
  <c r="AO27" i="19"/>
  <c r="X19" i="9"/>
  <c r="BE27" i="19"/>
  <c r="CS27" i="19"/>
  <c r="AG27" i="19"/>
  <c r="CC27" i="19"/>
  <c r="BU27" i="19"/>
  <c r="AW27" i="19"/>
  <c r="BM27" i="19"/>
  <c r="DB27" i="19"/>
  <c r="BD18" i="9"/>
  <c r="BW64" i="19" l="1"/>
  <c r="BU64" i="19"/>
  <c r="BV64" i="19"/>
  <c r="BT64" i="19"/>
  <c r="BR65" i="19"/>
  <c r="BS64" i="19"/>
  <c r="R62" i="19"/>
  <c r="N63" i="19"/>
  <c r="O62" i="19"/>
  <c r="P62" i="19"/>
  <c r="Q62" i="19"/>
  <c r="S62" i="19"/>
  <c r="AX63" i="19"/>
  <c r="AW63" i="19"/>
  <c r="AV63" i="19"/>
  <c r="AT64" i="19"/>
  <c r="AU63" i="19"/>
  <c r="AY63" i="19"/>
  <c r="V63" i="19"/>
  <c r="Y62" i="19"/>
  <c r="AA62" i="19"/>
  <c r="X62" i="19"/>
  <c r="Z62" i="19"/>
  <c r="W62" i="19"/>
  <c r="CT65" i="19"/>
  <c r="CS65" i="19"/>
  <c r="CR65" i="19"/>
  <c r="CQ65" i="19"/>
  <c r="CU65" i="19"/>
  <c r="CP66" i="19"/>
  <c r="BL64" i="19"/>
  <c r="BK64" i="19"/>
  <c r="BO64" i="19"/>
  <c r="BN64" i="19"/>
  <c r="BJ65" i="19"/>
  <c r="BM64" i="19"/>
  <c r="K62" i="19"/>
  <c r="F63" i="19"/>
  <c r="J62" i="19"/>
  <c r="I62" i="19"/>
  <c r="H62" i="19"/>
  <c r="G62" i="19"/>
  <c r="DD66" i="19"/>
  <c r="CZ66" i="19"/>
  <c r="DA66" i="19"/>
  <c r="DC66" i="19"/>
  <c r="DB66" i="19"/>
  <c r="CY67" i="19"/>
  <c r="CD65" i="19"/>
  <c r="CC65" i="19"/>
  <c r="BZ66" i="19"/>
  <c r="CE65" i="19"/>
  <c r="CA65" i="19"/>
  <c r="CB65" i="19"/>
  <c r="AN63" i="19"/>
  <c r="AP63" i="19"/>
  <c r="AL64" i="19"/>
  <c r="AQ63" i="19"/>
  <c r="AO63" i="19"/>
  <c r="AM63" i="19"/>
  <c r="BG64" i="19"/>
  <c r="BE64" i="19"/>
  <c r="BF64" i="19"/>
  <c r="BD64" i="19"/>
  <c r="BB65" i="19"/>
  <c r="BC64" i="19"/>
  <c r="AF63" i="19"/>
  <c r="AD64" i="19"/>
  <c r="AG63" i="19"/>
  <c r="AI63" i="19"/>
  <c r="AH63" i="19"/>
  <c r="AE63" i="19"/>
  <c r="CM65" i="19"/>
  <c r="CJ65" i="19"/>
  <c r="CH66" i="19"/>
  <c r="CI65" i="19"/>
  <c r="CL65" i="19"/>
  <c r="CK65" i="19"/>
  <c r="Z27" i="19"/>
  <c r="AA27" i="19" s="1"/>
  <c r="CD27" i="19"/>
  <c r="CE27" i="19" s="1"/>
  <c r="J27" i="19"/>
  <c r="K27" i="19" s="1"/>
  <c r="BV27" i="19"/>
  <c r="BW27" i="19" s="1"/>
  <c r="AP27" i="19"/>
  <c r="AQ27" i="19" s="1"/>
  <c r="AX27" i="19"/>
  <c r="AY27" i="19" s="1"/>
  <c r="DC27" i="19"/>
  <c r="DD27" i="19" s="1"/>
  <c r="BF27" i="19"/>
  <c r="BG27" i="19" s="1"/>
  <c r="BN27" i="19"/>
  <c r="BO27" i="19" s="1"/>
  <c r="AH27" i="19"/>
  <c r="AI27" i="19" s="1"/>
  <c r="CL27" i="19"/>
  <c r="CM27" i="19" s="1"/>
  <c r="CT27" i="19"/>
  <c r="CU27" i="19" s="1"/>
  <c r="R27" i="19"/>
  <c r="S27" i="19" s="1"/>
  <c r="AF28" i="19"/>
  <c r="AE29" i="19"/>
  <c r="X28" i="19"/>
  <c r="W29" i="19"/>
  <c r="CB28" i="19"/>
  <c r="CA29" i="19"/>
  <c r="H28" i="19"/>
  <c r="G29" i="19"/>
  <c r="BT28" i="19"/>
  <c r="BS29" i="19"/>
  <c r="AN28" i="19"/>
  <c r="AM29" i="19"/>
  <c r="AV28" i="19"/>
  <c r="AU29" i="19"/>
  <c r="DA28" i="19"/>
  <c r="CZ29" i="19"/>
  <c r="BD28" i="19"/>
  <c r="BC29" i="19"/>
  <c r="CJ28" i="19"/>
  <c r="CI29" i="19"/>
  <c r="CR28" i="19"/>
  <c r="CQ29" i="19"/>
  <c r="P28" i="19"/>
  <c r="O29" i="19"/>
  <c r="BL28" i="19"/>
  <c r="BK29" i="19"/>
  <c r="BJ18" i="9"/>
  <c r="AD18" i="9"/>
  <c r="BE18" i="9"/>
  <c r="AZ20" i="9"/>
  <c r="BA19" i="9"/>
  <c r="BC19" i="9"/>
  <c r="Y19" i="9"/>
  <c r="Q20" i="9"/>
  <c r="T21" i="9"/>
  <c r="U20" i="9"/>
  <c r="W20" i="9"/>
  <c r="Y28" i="19"/>
  <c r="I28" i="19"/>
  <c r="Q28" i="19"/>
  <c r="BE28" i="19"/>
  <c r="X20" i="9"/>
  <c r="AO28" i="19"/>
  <c r="BU28" i="19"/>
  <c r="BM28" i="19"/>
  <c r="R20" i="9"/>
  <c r="AW28" i="19"/>
  <c r="AG28" i="19"/>
  <c r="DB28" i="19"/>
  <c r="CK28" i="19"/>
  <c r="CS28" i="19"/>
  <c r="CC28" i="19"/>
  <c r="BD19" i="9"/>
  <c r="P29" i="19" l="1"/>
  <c r="O30" i="19"/>
  <c r="H29" i="19"/>
  <c r="G30" i="19"/>
  <c r="X29" i="19"/>
  <c r="W30" i="19"/>
  <c r="AI64" i="19"/>
  <c r="AG64" i="19"/>
  <c r="AH64" i="19"/>
  <c r="AD65" i="19"/>
  <c r="AE64" i="19"/>
  <c r="AF64" i="19"/>
  <c r="DA67" i="19"/>
  <c r="CY68" i="19"/>
  <c r="DC67" i="19"/>
  <c r="DB67" i="19"/>
  <c r="DD67" i="19"/>
  <c r="CZ67" i="19"/>
  <c r="AV64" i="19"/>
  <c r="AU64" i="19"/>
  <c r="AY64" i="19"/>
  <c r="AX64" i="19"/>
  <c r="AT65" i="19"/>
  <c r="AW64" i="19"/>
  <c r="P63" i="19"/>
  <c r="R63" i="19"/>
  <c r="S63" i="19"/>
  <c r="O63" i="19"/>
  <c r="N64" i="19"/>
  <c r="Q63" i="19"/>
  <c r="CL66" i="19"/>
  <c r="CH67" i="19"/>
  <c r="CK66" i="19"/>
  <c r="CM66" i="19"/>
  <c r="CI66" i="19"/>
  <c r="CJ66" i="19"/>
  <c r="CB66" i="19"/>
  <c r="BZ67" i="19"/>
  <c r="CA66" i="19"/>
  <c r="CD66" i="19"/>
  <c r="CE66" i="19"/>
  <c r="CC66" i="19"/>
  <c r="BN65" i="19"/>
  <c r="BM65" i="19"/>
  <c r="BL65" i="19"/>
  <c r="BK65" i="19"/>
  <c r="BO65" i="19"/>
  <c r="BJ66" i="19"/>
  <c r="AA63" i="19"/>
  <c r="Y63" i="19"/>
  <c r="X63" i="19"/>
  <c r="V64" i="19"/>
  <c r="W63" i="19"/>
  <c r="Z63" i="19"/>
  <c r="H63" i="19"/>
  <c r="F64" i="19"/>
  <c r="K63" i="19"/>
  <c r="I63" i="19"/>
  <c r="J63" i="19"/>
  <c r="G63" i="19"/>
  <c r="CT66" i="19"/>
  <c r="CS66" i="19"/>
  <c r="CP67" i="19"/>
  <c r="CU66" i="19"/>
  <c r="CR66" i="19"/>
  <c r="CQ66" i="19"/>
  <c r="BC65" i="19"/>
  <c r="BF65" i="19"/>
  <c r="BE65" i="19"/>
  <c r="BG65" i="19"/>
  <c r="BD65" i="19"/>
  <c r="BB66" i="19"/>
  <c r="AP64" i="19"/>
  <c r="AM64" i="19"/>
  <c r="AO64" i="19"/>
  <c r="AN64" i="19"/>
  <c r="AQ64" i="19"/>
  <c r="AL65" i="19"/>
  <c r="BW65" i="19"/>
  <c r="BV65" i="19"/>
  <c r="BU65" i="19"/>
  <c r="BS65" i="19"/>
  <c r="BT65" i="19"/>
  <c r="BR66" i="19"/>
  <c r="DC28" i="19"/>
  <c r="DD28" i="19" s="1"/>
  <c r="AP28" i="19"/>
  <c r="AQ28" i="19" s="1"/>
  <c r="J28" i="19"/>
  <c r="K28" i="19" s="1"/>
  <c r="Z28" i="19"/>
  <c r="AA28" i="19" s="1"/>
  <c r="CT28" i="19"/>
  <c r="CU28" i="19" s="1"/>
  <c r="BF28" i="19"/>
  <c r="BG28" i="19" s="1"/>
  <c r="BN28" i="19"/>
  <c r="BO28" i="19" s="1"/>
  <c r="AX28" i="19"/>
  <c r="AY28" i="19" s="1"/>
  <c r="BV28" i="19"/>
  <c r="BW28" i="19" s="1"/>
  <c r="CD28" i="19"/>
  <c r="CE28" i="19" s="1"/>
  <c r="AH28" i="19"/>
  <c r="AI28" i="19" s="1"/>
  <c r="R28" i="19"/>
  <c r="S28" i="19" s="1"/>
  <c r="CL28" i="19"/>
  <c r="CM28" i="19" s="1"/>
  <c r="CR29" i="19"/>
  <c r="CQ30" i="19"/>
  <c r="BD29" i="19"/>
  <c r="BC30" i="19"/>
  <c r="AV29" i="19"/>
  <c r="AU30" i="19"/>
  <c r="BT29" i="19"/>
  <c r="BS30" i="19"/>
  <c r="CB29" i="19"/>
  <c r="CA30" i="19"/>
  <c r="AF29" i="19"/>
  <c r="AE30" i="19"/>
  <c r="CJ29" i="19"/>
  <c r="CI30" i="19"/>
  <c r="BL29" i="19"/>
  <c r="BK30" i="19"/>
  <c r="DA29" i="19"/>
  <c r="CZ30" i="19"/>
  <c r="AN29" i="19"/>
  <c r="AM30" i="19"/>
  <c r="AD19" i="9"/>
  <c r="BJ19" i="9"/>
  <c r="BE19" i="9"/>
  <c r="BA20" i="9"/>
  <c r="AZ21" i="9"/>
  <c r="BC20" i="9"/>
  <c r="Y20" i="9"/>
  <c r="U21" i="9"/>
  <c r="T22" i="9"/>
  <c r="W21" i="9"/>
  <c r="Q21" i="9"/>
  <c r="AW19" i="9"/>
  <c r="Q29" i="19"/>
  <c r="Y29" i="19"/>
  <c r="I29" i="19"/>
  <c r="AG29" i="19"/>
  <c r="AO29" i="19"/>
  <c r="BU29" i="19"/>
  <c r="X21" i="9"/>
  <c r="BM29" i="19"/>
  <c r="AW29" i="19"/>
  <c r="CS29" i="19"/>
  <c r="BE29" i="19"/>
  <c r="R21" i="9"/>
  <c r="CC29" i="19"/>
  <c r="DB29" i="19"/>
  <c r="CK29" i="19"/>
  <c r="BD20" i="9"/>
  <c r="AX19" i="9"/>
  <c r="J29" i="19" l="1"/>
  <c r="K29" i="19" s="1"/>
  <c r="Z29" i="19"/>
  <c r="AA29" i="19" s="1"/>
  <c r="R29" i="19"/>
  <c r="S29" i="19" s="1"/>
  <c r="AN30" i="19"/>
  <c r="AM31" i="19"/>
  <c r="AF30" i="19"/>
  <c r="AE31" i="19"/>
  <c r="AV30" i="19"/>
  <c r="AU31" i="19"/>
  <c r="X30" i="19"/>
  <c r="W31" i="19"/>
  <c r="H30" i="19"/>
  <c r="G31" i="19"/>
  <c r="P30" i="19"/>
  <c r="O31" i="19"/>
  <c r="AQ65" i="19"/>
  <c r="AM65" i="19"/>
  <c r="AO65" i="19"/>
  <c r="AL66" i="19"/>
  <c r="AN65" i="19"/>
  <c r="AP65" i="19"/>
  <c r="BZ68" i="19"/>
  <c r="CC67" i="19"/>
  <c r="CA67" i="19"/>
  <c r="CD67" i="19"/>
  <c r="CE67" i="19"/>
  <c r="CB67" i="19"/>
  <c r="CY69" i="19"/>
  <c r="DA68" i="19"/>
  <c r="DB68" i="19"/>
  <c r="DC68" i="19"/>
  <c r="CZ68" i="19"/>
  <c r="DD68" i="19"/>
  <c r="AD66" i="19"/>
  <c r="AF65" i="19"/>
  <c r="AI65" i="19"/>
  <c r="AH65" i="19"/>
  <c r="AG65" i="19"/>
  <c r="AE65" i="19"/>
  <c r="R64" i="19"/>
  <c r="O64" i="19"/>
  <c r="Q64" i="19"/>
  <c r="N65" i="19"/>
  <c r="S64" i="19"/>
  <c r="P64" i="19"/>
  <c r="BW66" i="19"/>
  <c r="BT66" i="19"/>
  <c r="BR67" i="19"/>
  <c r="BV66" i="19"/>
  <c r="BS66" i="19"/>
  <c r="BU66" i="19"/>
  <c r="BB67" i="19"/>
  <c r="BC66" i="19"/>
  <c r="BF66" i="19"/>
  <c r="BD66" i="19"/>
  <c r="BG66" i="19"/>
  <c r="BE66" i="19"/>
  <c r="J64" i="19"/>
  <c r="K64" i="19"/>
  <c r="G64" i="19"/>
  <c r="H64" i="19"/>
  <c r="I64" i="19"/>
  <c r="F65" i="19"/>
  <c r="Z64" i="19"/>
  <c r="AA64" i="19"/>
  <c r="X64" i="19"/>
  <c r="Y64" i="19"/>
  <c r="W64" i="19"/>
  <c r="V65" i="19"/>
  <c r="BK66" i="19"/>
  <c r="BO66" i="19"/>
  <c r="BL66" i="19"/>
  <c r="BJ67" i="19"/>
  <c r="BN66" i="19"/>
  <c r="BM66" i="19"/>
  <c r="CJ67" i="19"/>
  <c r="CH68" i="19"/>
  <c r="CI67" i="19"/>
  <c r="CK67" i="19"/>
  <c r="CL67" i="19"/>
  <c r="CM67" i="19"/>
  <c r="CP68" i="19"/>
  <c r="CS67" i="19"/>
  <c r="CR67" i="19"/>
  <c r="CT67" i="19"/>
  <c r="CQ67" i="19"/>
  <c r="CU67" i="19"/>
  <c r="AX65" i="19"/>
  <c r="AW65" i="19"/>
  <c r="AY65" i="19"/>
  <c r="AU65" i="19"/>
  <c r="AV65" i="19"/>
  <c r="AT66" i="19"/>
  <c r="BN29" i="19"/>
  <c r="BO29" i="19" s="1"/>
  <c r="AH29" i="19"/>
  <c r="AI29" i="19" s="1"/>
  <c r="BV29" i="19"/>
  <c r="BW29" i="19" s="1"/>
  <c r="BF29" i="19"/>
  <c r="BG29" i="19" s="1"/>
  <c r="AP29" i="19"/>
  <c r="AQ29" i="19" s="1"/>
  <c r="DC29" i="19"/>
  <c r="DD29" i="19" s="1"/>
  <c r="CL29" i="19"/>
  <c r="CM29" i="19" s="1"/>
  <c r="CD29" i="19"/>
  <c r="CE29" i="19" s="1"/>
  <c r="AX29" i="19"/>
  <c r="AY29" i="19" s="1"/>
  <c r="CT29" i="19"/>
  <c r="CU29" i="19" s="1"/>
  <c r="DA30" i="19"/>
  <c r="CZ31" i="19"/>
  <c r="CJ30" i="19"/>
  <c r="CI31" i="19"/>
  <c r="BT30" i="19"/>
  <c r="BS31" i="19"/>
  <c r="BD30" i="19"/>
  <c r="BC31" i="19"/>
  <c r="CB30" i="19"/>
  <c r="CA31" i="19"/>
  <c r="CR30" i="19"/>
  <c r="CQ31" i="19"/>
  <c r="BL30" i="19"/>
  <c r="BK31" i="19"/>
  <c r="BJ20" i="9"/>
  <c r="AD20" i="9"/>
  <c r="BE20" i="9"/>
  <c r="AZ22" i="9"/>
  <c r="BA21" i="9"/>
  <c r="BC21" i="9"/>
  <c r="Y21" i="9"/>
  <c r="U22" i="9"/>
  <c r="W22" i="9"/>
  <c r="Q22" i="9"/>
  <c r="AW20" i="9"/>
  <c r="AG30" i="19"/>
  <c r="Y30" i="19"/>
  <c r="AO30" i="19"/>
  <c r="Q30" i="19"/>
  <c r="I30" i="19"/>
  <c r="X22" i="9"/>
  <c r="BU30" i="19"/>
  <c r="CS30" i="19"/>
  <c r="CC30" i="19"/>
  <c r="CK30" i="19"/>
  <c r="R22" i="9"/>
  <c r="BE30" i="19"/>
  <c r="DB30" i="19"/>
  <c r="AW30" i="19"/>
  <c r="BM30" i="19"/>
  <c r="AX20" i="9"/>
  <c r="BD21" i="9"/>
  <c r="J30" i="19" l="1"/>
  <c r="K30" i="19" s="1"/>
  <c r="AP30" i="19"/>
  <c r="AQ30" i="19" s="1"/>
  <c r="R30" i="19"/>
  <c r="S30" i="19" s="1"/>
  <c r="Z30" i="19"/>
  <c r="AA30" i="19" s="1"/>
  <c r="AH30" i="19"/>
  <c r="AI30" i="19" s="1"/>
  <c r="AX30" i="19"/>
  <c r="AY30" i="19" s="1"/>
  <c r="BL31" i="19"/>
  <c r="BK32" i="19"/>
  <c r="BD31" i="19"/>
  <c r="BC32" i="19"/>
  <c r="BT31" i="19"/>
  <c r="BS32" i="19"/>
  <c r="P31" i="19"/>
  <c r="O32" i="19"/>
  <c r="H31" i="19"/>
  <c r="G32" i="19"/>
  <c r="X31" i="19"/>
  <c r="W32" i="19"/>
  <c r="AV31" i="19"/>
  <c r="AU32" i="19"/>
  <c r="AF31" i="19"/>
  <c r="AE32" i="19"/>
  <c r="AN31" i="19"/>
  <c r="AM32" i="19"/>
  <c r="CR68" i="19"/>
  <c r="CS68" i="19"/>
  <c r="CU68" i="19"/>
  <c r="CT68" i="19"/>
  <c r="CP69" i="19"/>
  <c r="CQ68" i="19"/>
  <c r="AO66" i="19"/>
  <c r="AM66" i="19"/>
  <c r="AQ66" i="19"/>
  <c r="AP66" i="19"/>
  <c r="AN66" i="19"/>
  <c r="AL67" i="19"/>
  <c r="AX66" i="19"/>
  <c r="AW66" i="19"/>
  <c r="AV66" i="19"/>
  <c r="AT67" i="19"/>
  <c r="AY66" i="19"/>
  <c r="AU66" i="19"/>
  <c r="CM68" i="19"/>
  <c r="CK68" i="19"/>
  <c r="CH69" i="19"/>
  <c r="CI68" i="19"/>
  <c r="CJ68" i="19"/>
  <c r="CL68" i="19"/>
  <c r="BJ68" i="19"/>
  <c r="BM67" i="19"/>
  <c r="BL67" i="19"/>
  <c r="BN67" i="19"/>
  <c r="BK67" i="19"/>
  <c r="BO67" i="19"/>
  <c r="W65" i="19"/>
  <c r="V66" i="19"/>
  <c r="Z65" i="19"/>
  <c r="X65" i="19"/>
  <c r="AA65" i="19"/>
  <c r="Y65" i="19"/>
  <c r="AE66" i="19"/>
  <c r="AH66" i="19"/>
  <c r="AG66" i="19"/>
  <c r="AF66" i="19"/>
  <c r="AD67" i="19"/>
  <c r="AI66" i="19"/>
  <c r="CA68" i="19"/>
  <c r="CD68" i="19"/>
  <c r="BZ69" i="19"/>
  <c r="CC68" i="19"/>
  <c r="CE68" i="19"/>
  <c r="CB68" i="19"/>
  <c r="BD67" i="19"/>
  <c r="BB68" i="19"/>
  <c r="BC67" i="19"/>
  <c r="BE67" i="19"/>
  <c r="BG67" i="19"/>
  <c r="BF67" i="19"/>
  <c r="BT67" i="19"/>
  <c r="BR68" i="19"/>
  <c r="BW67" i="19"/>
  <c r="BU67" i="19"/>
  <c r="BS67" i="19"/>
  <c r="BV67" i="19"/>
  <c r="J65" i="19"/>
  <c r="I65" i="19"/>
  <c r="H65" i="19"/>
  <c r="K65" i="19"/>
  <c r="G65" i="19"/>
  <c r="F66" i="19"/>
  <c r="Q65" i="19"/>
  <c r="S65" i="19"/>
  <c r="N66" i="19"/>
  <c r="R65" i="19"/>
  <c r="P65" i="19"/>
  <c r="O65" i="19"/>
  <c r="DB69" i="19"/>
  <c r="DA69" i="19"/>
  <c r="CZ69" i="19"/>
  <c r="DD69" i="19"/>
  <c r="CY70" i="19"/>
  <c r="DC69" i="19"/>
  <c r="CT30" i="19"/>
  <c r="CU30" i="19" s="1"/>
  <c r="BF30" i="19"/>
  <c r="BG30" i="19" s="1"/>
  <c r="CL30" i="19"/>
  <c r="CM30" i="19" s="1"/>
  <c r="BN30" i="19"/>
  <c r="BO30" i="19" s="1"/>
  <c r="CD30" i="19"/>
  <c r="CE30" i="19" s="1"/>
  <c r="BV30" i="19"/>
  <c r="BW30" i="19" s="1"/>
  <c r="DC30" i="19"/>
  <c r="DD30" i="19" s="1"/>
  <c r="CJ31" i="19"/>
  <c r="CI32" i="19"/>
  <c r="CB31" i="19"/>
  <c r="CA32" i="19"/>
  <c r="DA31" i="19"/>
  <c r="CZ32" i="19"/>
  <c r="CR31" i="19"/>
  <c r="CQ32" i="19"/>
  <c r="BJ21" i="9"/>
  <c r="AD21" i="9"/>
  <c r="BE21" i="9"/>
  <c r="BA22" i="9"/>
  <c r="AZ23" i="9"/>
  <c r="BC22" i="9"/>
  <c r="Y22" i="9"/>
  <c r="AW21" i="9"/>
  <c r="Q31" i="19"/>
  <c r="AW31" i="19"/>
  <c r="Y31" i="19"/>
  <c r="AO31" i="19"/>
  <c r="AG31" i="19"/>
  <c r="I31" i="19"/>
  <c r="BE31" i="19"/>
  <c r="CC31" i="19"/>
  <c r="BM31" i="19"/>
  <c r="CS31" i="19"/>
  <c r="BU31" i="19"/>
  <c r="CK31" i="19"/>
  <c r="DB31" i="19"/>
  <c r="AX21" i="9"/>
  <c r="BD22" i="9"/>
  <c r="CR32" i="19" l="1"/>
  <c r="CQ33" i="19"/>
  <c r="CJ32" i="19"/>
  <c r="CI33" i="19"/>
  <c r="CB32" i="19"/>
  <c r="CA33" i="19"/>
  <c r="AP31" i="19"/>
  <c r="AQ31" i="19" s="1"/>
  <c r="AX31" i="19"/>
  <c r="AY31" i="19" s="1"/>
  <c r="J31" i="19"/>
  <c r="K31" i="19" s="1"/>
  <c r="BV31" i="19"/>
  <c r="BW31" i="19" s="1"/>
  <c r="BN31" i="19"/>
  <c r="BO31" i="19" s="1"/>
  <c r="AH31" i="19"/>
  <c r="AI31" i="19" s="1"/>
  <c r="Z31" i="19"/>
  <c r="AA31" i="19" s="1"/>
  <c r="R31" i="19"/>
  <c r="S31" i="19" s="1"/>
  <c r="BF31" i="19"/>
  <c r="BG31" i="19" s="1"/>
  <c r="AN32" i="19"/>
  <c r="AM33" i="19"/>
  <c r="AF32" i="19"/>
  <c r="AE33" i="19"/>
  <c r="AV32" i="19"/>
  <c r="AU33" i="19"/>
  <c r="X32" i="19"/>
  <c r="W33" i="19"/>
  <c r="H32" i="19"/>
  <c r="G33" i="19"/>
  <c r="P32" i="19"/>
  <c r="O33" i="19"/>
  <c r="BT32" i="19"/>
  <c r="BS33" i="19"/>
  <c r="BD32" i="19"/>
  <c r="BC33" i="19"/>
  <c r="BL32" i="19"/>
  <c r="BK33" i="19"/>
  <c r="K66" i="19"/>
  <c r="F67" i="19"/>
  <c r="J66" i="19"/>
  <c r="I66" i="19"/>
  <c r="G66" i="19"/>
  <c r="H66" i="19"/>
  <c r="BG68" i="19"/>
  <c r="BD68" i="19"/>
  <c r="BE68" i="19"/>
  <c r="BF68" i="19"/>
  <c r="BB69" i="19"/>
  <c r="BC68" i="19"/>
  <c r="DD70" i="19"/>
  <c r="DA70" i="19"/>
  <c r="DC70" i="19"/>
  <c r="CZ70" i="19"/>
  <c r="DB70" i="19"/>
  <c r="CY71" i="19"/>
  <c r="P66" i="19"/>
  <c r="N67" i="19"/>
  <c r="Q66" i="19"/>
  <c r="S66" i="19"/>
  <c r="R66" i="19"/>
  <c r="O66" i="19"/>
  <c r="CD69" i="19"/>
  <c r="CC69" i="19"/>
  <c r="CA69" i="19"/>
  <c r="BZ70" i="19"/>
  <c r="CE69" i="19"/>
  <c r="CB69" i="19"/>
  <c r="AI67" i="19"/>
  <c r="AF67" i="19"/>
  <c r="AG67" i="19"/>
  <c r="AE67" i="19"/>
  <c r="AH67" i="19"/>
  <c r="AD68" i="19"/>
  <c r="BM68" i="19"/>
  <c r="BO68" i="19"/>
  <c r="BN68" i="19"/>
  <c r="BK68" i="19"/>
  <c r="BJ69" i="19"/>
  <c r="BL68" i="19"/>
  <c r="CK69" i="19"/>
  <c r="CJ69" i="19"/>
  <c r="CM69" i="19"/>
  <c r="CI69" i="19"/>
  <c r="CH70" i="19"/>
  <c r="CL69" i="19"/>
  <c r="BS68" i="19"/>
  <c r="BR69" i="19"/>
  <c r="BT68" i="19"/>
  <c r="BV68" i="19"/>
  <c r="BU68" i="19"/>
  <c r="BW68" i="19"/>
  <c r="Y66" i="19"/>
  <c r="X66" i="19"/>
  <c r="V67" i="19"/>
  <c r="W66" i="19"/>
  <c r="Z66" i="19"/>
  <c r="AA66" i="19"/>
  <c r="AT68" i="19"/>
  <c r="AX67" i="19"/>
  <c r="AW67" i="19"/>
  <c r="AV67" i="19"/>
  <c r="AU67" i="19"/>
  <c r="AY67" i="19"/>
  <c r="CR69" i="19"/>
  <c r="CQ69" i="19"/>
  <c r="CP70" i="19"/>
  <c r="CT69" i="19"/>
  <c r="CU69" i="19"/>
  <c r="CS69" i="19"/>
  <c r="AO67" i="19"/>
  <c r="AM67" i="19"/>
  <c r="AN67" i="19"/>
  <c r="AL68" i="19"/>
  <c r="AQ67" i="19"/>
  <c r="AP67" i="19"/>
  <c r="CD31" i="19"/>
  <c r="CE31" i="19" s="1"/>
  <c r="DC31" i="19"/>
  <c r="DD31" i="19" s="1"/>
  <c r="CL31" i="19"/>
  <c r="CM31" i="19" s="1"/>
  <c r="CT31" i="19"/>
  <c r="CU31" i="19" s="1"/>
  <c r="DA32" i="19"/>
  <c r="CZ33" i="19"/>
  <c r="BJ22" i="9"/>
  <c r="AD22" i="9"/>
  <c r="BE22" i="9"/>
  <c r="AZ24" i="9"/>
  <c r="BA23" i="9"/>
  <c r="BC23" i="9"/>
  <c r="AW22" i="9"/>
  <c r="T23" i="9"/>
  <c r="I32" i="19"/>
  <c r="AG32" i="19"/>
  <c r="Y32" i="19"/>
  <c r="Q32" i="19"/>
  <c r="AW32" i="19"/>
  <c r="BE32" i="19"/>
  <c r="AO32" i="19"/>
  <c r="BM32" i="19"/>
  <c r="CC32" i="19"/>
  <c r="BU32" i="19"/>
  <c r="DB32" i="19"/>
  <c r="CK32" i="19"/>
  <c r="CS32" i="19"/>
  <c r="AX22" i="9"/>
  <c r="BD23" i="9"/>
  <c r="CL32" i="19" l="1"/>
  <c r="CM32" i="19" s="1"/>
  <c r="CT32" i="19"/>
  <c r="CU32" i="19" s="1"/>
  <c r="CR33" i="19"/>
  <c r="CQ34" i="19"/>
  <c r="CJ33" i="19"/>
  <c r="CI34" i="19"/>
  <c r="DA33" i="19"/>
  <c r="CZ34" i="19"/>
  <c r="CD32" i="19"/>
  <c r="CE32" i="19" s="1"/>
  <c r="CB33" i="19"/>
  <c r="CA34" i="19"/>
  <c r="BF32" i="19"/>
  <c r="BG32" i="19" s="1"/>
  <c r="R32" i="19"/>
  <c r="S32" i="19" s="1"/>
  <c r="Z32" i="19"/>
  <c r="AA32" i="19" s="1"/>
  <c r="AH32" i="19"/>
  <c r="AI32" i="19" s="1"/>
  <c r="BN32" i="19"/>
  <c r="BO32" i="19" s="1"/>
  <c r="BV32" i="19"/>
  <c r="BW32" i="19" s="1"/>
  <c r="J32" i="19"/>
  <c r="K32" i="19" s="1"/>
  <c r="AX32" i="19"/>
  <c r="AY32" i="19" s="1"/>
  <c r="AP32" i="19"/>
  <c r="AQ32" i="19" s="1"/>
  <c r="BL33" i="19"/>
  <c r="BK34" i="19"/>
  <c r="BD33" i="19"/>
  <c r="BC34" i="19"/>
  <c r="BT33" i="19"/>
  <c r="BS34" i="19"/>
  <c r="P33" i="19"/>
  <c r="O34" i="19"/>
  <c r="H33" i="19"/>
  <c r="G34" i="19"/>
  <c r="X33" i="19"/>
  <c r="W34" i="19"/>
  <c r="AV33" i="19"/>
  <c r="AU34" i="19"/>
  <c r="AF33" i="19"/>
  <c r="AE34" i="19"/>
  <c r="AN33" i="19"/>
  <c r="AM34" i="19"/>
  <c r="CU70" i="19"/>
  <c r="CT70" i="19"/>
  <c r="CR70" i="19"/>
  <c r="CS70" i="19"/>
  <c r="CQ70" i="19"/>
  <c r="CP71" i="19"/>
  <c r="AV68" i="19"/>
  <c r="AX68" i="19"/>
  <c r="AT69" i="19"/>
  <c r="AW68" i="19"/>
  <c r="AU68" i="19"/>
  <c r="AY68" i="19"/>
  <c r="AA67" i="19"/>
  <c r="Z67" i="19"/>
  <c r="W67" i="19"/>
  <c r="X67" i="19"/>
  <c r="V68" i="19"/>
  <c r="Y67" i="19"/>
  <c r="CL70" i="19"/>
  <c r="CI70" i="19"/>
  <c r="CK70" i="19"/>
  <c r="CH71" i="19"/>
  <c r="CM70" i="19"/>
  <c r="CJ70" i="19"/>
  <c r="BF69" i="19"/>
  <c r="BD69" i="19"/>
  <c r="BE69" i="19"/>
  <c r="BG69" i="19"/>
  <c r="BC69" i="19"/>
  <c r="BB70" i="19"/>
  <c r="AP68" i="19"/>
  <c r="AM68" i="19"/>
  <c r="AQ68" i="19"/>
  <c r="AN68" i="19"/>
  <c r="AL69" i="19"/>
  <c r="AO68" i="19"/>
  <c r="DA71" i="19"/>
  <c r="DC71" i="19"/>
  <c r="CZ71" i="19"/>
  <c r="DB71" i="19"/>
  <c r="DD71" i="19"/>
  <c r="CY72" i="19"/>
  <c r="I67" i="19"/>
  <c r="G67" i="19"/>
  <c r="F68" i="19"/>
  <c r="J67" i="19"/>
  <c r="K67" i="19"/>
  <c r="H67" i="19"/>
  <c r="BN69" i="19"/>
  <c r="BO69" i="19"/>
  <c r="BL69" i="19"/>
  <c r="BK69" i="19"/>
  <c r="BM69" i="19"/>
  <c r="BJ70" i="19"/>
  <c r="BW69" i="19"/>
  <c r="BR70" i="19"/>
  <c r="BU69" i="19"/>
  <c r="BV69" i="19"/>
  <c r="BS69" i="19"/>
  <c r="BT69" i="19"/>
  <c r="AD69" i="19"/>
  <c r="AH68" i="19"/>
  <c r="AF68" i="19"/>
  <c r="AE68" i="19"/>
  <c r="AG68" i="19"/>
  <c r="AI68" i="19"/>
  <c r="CA70" i="19"/>
  <c r="CB70" i="19"/>
  <c r="CE70" i="19"/>
  <c r="CD70" i="19"/>
  <c r="BZ71" i="19"/>
  <c r="CC70" i="19"/>
  <c r="Q67" i="19"/>
  <c r="P67" i="19"/>
  <c r="N68" i="19"/>
  <c r="O67" i="19"/>
  <c r="S67" i="19"/>
  <c r="R67" i="19"/>
  <c r="DC32" i="19"/>
  <c r="DD32" i="19" s="1"/>
  <c r="U23" i="9"/>
  <c r="BJ23" i="9"/>
  <c r="BE23" i="9"/>
  <c r="AZ25" i="9"/>
  <c r="BA24" i="9"/>
  <c r="BC24" i="9"/>
  <c r="W23" i="9"/>
  <c r="Q23" i="9"/>
  <c r="AW23" i="9"/>
  <c r="AD23" i="9"/>
  <c r="T24" i="9"/>
  <c r="U24" i="9" s="1"/>
  <c r="I33" i="19"/>
  <c r="Q33" i="19"/>
  <c r="AW33" i="19"/>
  <c r="AG33" i="19"/>
  <c r="BE33" i="19"/>
  <c r="BM33" i="19"/>
  <c r="AO33" i="19"/>
  <c r="Y33" i="19"/>
  <c r="R23" i="9"/>
  <c r="CC33" i="19"/>
  <c r="CK33" i="19"/>
  <c r="CS33" i="19"/>
  <c r="DB33" i="19"/>
  <c r="BU33" i="19"/>
  <c r="BD24" i="9"/>
  <c r="AX23" i="9"/>
  <c r="DC33" i="19" l="1"/>
  <c r="DD33" i="19" s="1"/>
  <c r="CT33" i="19"/>
  <c r="CU33" i="19" s="1"/>
  <c r="CL33" i="19"/>
  <c r="CM33" i="19" s="1"/>
  <c r="CR34" i="19"/>
  <c r="CQ35" i="19"/>
  <c r="DA34" i="19"/>
  <c r="CZ35" i="19"/>
  <c r="CJ34" i="19"/>
  <c r="CI35" i="19"/>
  <c r="CD33" i="19"/>
  <c r="CE33" i="19" s="1"/>
  <c r="CB34" i="19"/>
  <c r="CA35" i="19"/>
  <c r="BF33" i="19"/>
  <c r="BG33" i="19" s="1"/>
  <c r="AH33" i="19"/>
  <c r="AI33" i="19" s="1"/>
  <c r="R33" i="19"/>
  <c r="S33" i="19" s="1"/>
  <c r="AP33" i="19"/>
  <c r="AQ33" i="19" s="1"/>
  <c r="AX33" i="19"/>
  <c r="AY33" i="19" s="1"/>
  <c r="J33" i="19"/>
  <c r="K33" i="19" s="1"/>
  <c r="BV33" i="19"/>
  <c r="BW33" i="19" s="1"/>
  <c r="BN33" i="19"/>
  <c r="BO33" i="19" s="1"/>
  <c r="Z33" i="19"/>
  <c r="AA33" i="19" s="1"/>
  <c r="AN34" i="19"/>
  <c r="AM35" i="19"/>
  <c r="AF34" i="19"/>
  <c r="AE35" i="19"/>
  <c r="AV34" i="19"/>
  <c r="AU35" i="19"/>
  <c r="X34" i="19"/>
  <c r="W35" i="19"/>
  <c r="H34" i="19"/>
  <c r="G35" i="19"/>
  <c r="P34" i="19"/>
  <c r="O35" i="19"/>
  <c r="BT34" i="19"/>
  <c r="BS35" i="19"/>
  <c r="BD34" i="19"/>
  <c r="BC35" i="19"/>
  <c r="BL34" i="19"/>
  <c r="BK35" i="19"/>
  <c r="AH69" i="19"/>
  <c r="AF69" i="19"/>
  <c r="AE69" i="19"/>
  <c r="AG69" i="19"/>
  <c r="AD70" i="19"/>
  <c r="AI69" i="19"/>
  <c r="BK70" i="19"/>
  <c r="BJ71" i="19"/>
  <c r="BO70" i="19"/>
  <c r="BN70" i="19"/>
  <c r="BL70" i="19"/>
  <c r="BM70" i="19"/>
  <c r="CZ72" i="19"/>
  <c r="DA72" i="19"/>
  <c r="DC72" i="19"/>
  <c r="DD72" i="19"/>
  <c r="CY73" i="19"/>
  <c r="DB72" i="19"/>
  <c r="BD70" i="19"/>
  <c r="BF70" i="19"/>
  <c r="BB71" i="19"/>
  <c r="BE70" i="19"/>
  <c r="BC70" i="19"/>
  <c r="BG70" i="19"/>
  <c r="BW70" i="19"/>
  <c r="BT70" i="19"/>
  <c r="BV70" i="19"/>
  <c r="BS70" i="19"/>
  <c r="BU70" i="19"/>
  <c r="BR71" i="19"/>
  <c r="H68" i="19"/>
  <c r="J68" i="19"/>
  <c r="F69" i="19"/>
  <c r="G68" i="19"/>
  <c r="I68" i="19"/>
  <c r="K68" i="19"/>
  <c r="CM71" i="19"/>
  <c r="CH72" i="19"/>
  <c r="CK71" i="19"/>
  <c r="CI71" i="19"/>
  <c r="CL71" i="19"/>
  <c r="CJ71" i="19"/>
  <c r="CS71" i="19"/>
  <c r="CU71" i="19"/>
  <c r="CP72" i="19"/>
  <c r="CQ71" i="19"/>
  <c r="CR71" i="19"/>
  <c r="CT71" i="19"/>
  <c r="CC71" i="19"/>
  <c r="BZ72" i="19"/>
  <c r="CA71" i="19"/>
  <c r="CD71" i="19"/>
  <c r="CB71" i="19"/>
  <c r="CE71" i="19"/>
  <c r="AA68" i="19"/>
  <c r="Y68" i="19"/>
  <c r="Z68" i="19"/>
  <c r="X68" i="19"/>
  <c r="W68" i="19"/>
  <c r="V69" i="19"/>
  <c r="AT70" i="19"/>
  <c r="AY69" i="19"/>
  <c r="AV69" i="19"/>
  <c r="AU69" i="19"/>
  <c r="AW69" i="19"/>
  <c r="AX69" i="19"/>
  <c r="S68" i="19"/>
  <c r="R68" i="19"/>
  <c r="P68" i="19"/>
  <c r="Q68" i="19"/>
  <c r="O68" i="19"/>
  <c r="N69" i="19"/>
  <c r="AO69" i="19"/>
  <c r="AL70" i="19"/>
  <c r="AM69" i="19"/>
  <c r="AP69" i="19"/>
  <c r="AN69" i="19"/>
  <c r="AQ69" i="19"/>
  <c r="BJ24" i="9"/>
  <c r="BE24" i="9"/>
  <c r="AZ26" i="9"/>
  <c r="BA25" i="9"/>
  <c r="BC25" i="9"/>
  <c r="W24" i="9"/>
  <c r="Q24" i="9"/>
  <c r="AW24" i="9"/>
  <c r="AD24" i="9"/>
  <c r="T25" i="9"/>
  <c r="I34" i="19"/>
  <c r="Y34" i="19"/>
  <c r="Q34" i="19"/>
  <c r="AO34" i="19"/>
  <c r="BU34" i="19"/>
  <c r="AG34" i="19"/>
  <c r="BM34" i="19"/>
  <c r="BE34" i="19"/>
  <c r="AW34" i="19"/>
  <c r="CK34" i="19"/>
  <c r="CS34" i="19"/>
  <c r="DB34" i="19"/>
  <c r="CC34" i="19"/>
  <c r="BD25" i="9"/>
  <c r="R24" i="9"/>
  <c r="AX24" i="9"/>
  <c r="CL34" i="19" l="1"/>
  <c r="CM34" i="19" s="1"/>
  <c r="DC34" i="19"/>
  <c r="DD34" i="19" s="1"/>
  <c r="CT34" i="19"/>
  <c r="CU34" i="19" s="1"/>
  <c r="DA35" i="19"/>
  <c r="CZ36" i="19"/>
  <c r="CJ35" i="19"/>
  <c r="CI36" i="19"/>
  <c r="CR35" i="19"/>
  <c r="CQ36" i="19"/>
  <c r="CD34" i="19"/>
  <c r="CE34" i="19" s="1"/>
  <c r="CB35" i="19"/>
  <c r="CA36" i="19"/>
  <c r="Z34" i="19"/>
  <c r="AA34" i="19" s="1"/>
  <c r="BF34" i="19"/>
  <c r="BG34" i="19" s="1"/>
  <c r="R34" i="19"/>
  <c r="S34" i="19" s="1"/>
  <c r="AH34" i="19"/>
  <c r="AI34" i="19" s="1"/>
  <c r="BN34" i="19"/>
  <c r="BO34" i="19" s="1"/>
  <c r="BV34" i="19"/>
  <c r="BW34" i="19" s="1"/>
  <c r="J34" i="19"/>
  <c r="K34" i="19" s="1"/>
  <c r="AX34" i="19"/>
  <c r="AY34" i="19" s="1"/>
  <c r="AP34" i="19"/>
  <c r="AQ34" i="19" s="1"/>
  <c r="BL35" i="19"/>
  <c r="BK36" i="19"/>
  <c r="BD35" i="19"/>
  <c r="BC36" i="19"/>
  <c r="BT35" i="19"/>
  <c r="BS36" i="19"/>
  <c r="P35" i="19"/>
  <c r="O36" i="19"/>
  <c r="H35" i="19"/>
  <c r="G36" i="19"/>
  <c r="X35" i="19"/>
  <c r="W36" i="19"/>
  <c r="AV35" i="19"/>
  <c r="AU36" i="19"/>
  <c r="AF35" i="19"/>
  <c r="AE36" i="19"/>
  <c r="AN35" i="19"/>
  <c r="AM36" i="19"/>
  <c r="BL71" i="19"/>
  <c r="BM71" i="19"/>
  <c r="BK71" i="19"/>
  <c r="BJ72" i="19"/>
  <c r="BN71" i="19"/>
  <c r="BO71" i="19"/>
  <c r="Q69" i="19"/>
  <c r="N70" i="19"/>
  <c r="S69" i="19"/>
  <c r="R69" i="19"/>
  <c r="P69" i="19"/>
  <c r="O69" i="19"/>
  <c r="AY70" i="19"/>
  <c r="AV70" i="19"/>
  <c r="AW70" i="19"/>
  <c r="AT71" i="19"/>
  <c r="AU70" i="19"/>
  <c r="AX70" i="19"/>
  <c r="AM70" i="19"/>
  <c r="AO70" i="19"/>
  <c r="AL71" i="19"/>
  <c r="AQ70" i="19"/>
  <c r="AN70" i="19"/>
  <c r="AP70" i="19"/>
  <c r="X69" i="19"/>
  <c r="Y69" i="19"/>
  <c r="V70" i="19"/>
  <c r="AA69" i="19"/>
  <c r="Z69" i="19"/>
  <c r="W69" i="19"/>
  <c r="CC72" i="19"/>
  <c r="BZ73" i="19"/>
  <c r="CA72" i="19"/>
  <c r="CE72" i="19"/>
  <c r="CD72" i="19"/>
  <c r="CB72" i="19"/>
  <c r="CI72" i="19"/>
  <c r="CJ72" i="19"/>
  <c r="CM72" i="19"/>
  <c r="CL72" i="19"/>
  <c r="CK72" i="19"/>
  <c r="CH73" i="19"/>
  <c r="BW71" i="19"/>
  <c r="BS71" i="19"/>
  <c r="BU71" i="19"/>
  <c r="BV71" i="19"/>
  <c r="BT71" i="19"/>
  <c r="BR72" i="19"/>
  <c r="CS72" i="19"/>
  <c r="CP73" i="19"/>
  <c r="CU72" i="19"/>
  <c r="CQ72" i="19"/>
  <c r="CR72" i="19"/>
  <c r="CT72" i="19"/>
  <c r="G69" i="19"/>
  <c r="J69" i="19"/>
  <c r="I69" i="19"/>
  <c r="K69" i="19"/>
  <c r="H69" i="19"/>
  <c r="F70" i="19"/>
  <c r="BE71" i="19"/>
  <c r="BD71" i="19"/>
  <c r="BF71" i="19"/>
  <c r="BG71" i="19"/>
  <c r="BB72" i="19"/>
  <c r="BC71" i="19"/>
  <c r="DA73" i="19"/>
  <c r="CY74" i="19"/>
  <c r="DD73" i="19"/>
  <c r="DC73" i="19"/>
  <c r="DB73" i="19"/>
  <c r="CZ73" i="19"/>
  <c r="AI70" i="19"/>
  <c r="AG70" i="19"/>
  <c r="AF70" i="19"/>
  <c r="AH70" i="19"/>
  <c r="AE70" i="19"/>
  <c r="AD71" i="19"/>
  <c r="BJ25" i="9"/>
  <c r="BE25" i="9"/>
  <c r="AZ27" i="9"/>
  <c r="BA26" i="9"/>
  <c r="BC26" i="9"/>
  <c r="W25" i="9"/>
  <c r="U25" i="9"/>
  <c r="T26" i="9"/>
  <c r="Q25" i="9"/>
  <c r="AW25" i="9"/>
  <c r="AD25" i="9"/>
  <c r="I35" i="19"/>
  <c r="Y35" i="19"/>
  <c r="Q35" i="19"/>
  <c r="AG35" i="19"/>
  <c r="CC35" i="19"/>
  <c r="AW35" i="19"/>
  <c r="BE35" i="19"/>
  <c r="AO35" i="19"/>
  <c r="BM35" i="19"/>
  <c r="BU35" i="19"/>
  <c r="DB35" i="19"/>
  <c r="CK35" i="19"/>
  <c r="CS35" i="19"/>
  <c r="AX25" i="9"/>
  <c r="R25" i="9"/>
  <c r="BD26" i="9"/>
  <c r="CT35" i="19" l="1"/>
  <c r="CU35" i="19" s="1"/>
  <c r="CL35" i="19"/>
  <c r="CM35" i="19" s="1"/>
  <c r="DC35" i="19"/>
  <c r="DD35" i="19" s="1"/>
  <c r="CJ36" i="19"/>
  <c r="CI37" i="19"/>
  <c r="CR36" i="19"/>
  <c r="CQ37" i="19"/>
  <c r="DA36" i="19"/>
  <c r="CZ37" i="19"/>
  <c r="CD35" i="19"/>
  <c r="CE35" i="19" s="1"/>
  <c r="CB36" i="19"/>
  <c r="CA37" i="19"/>
  <c r="BF35" i="19"/>
  <c r="BG35" i="19" s="1"/>
  <c r="AH35" i="19"/>
  <c r="AI35" i="19" s="1"/>
  <c r="R35" i="19"/>
  <c r="S35" i="19" s="1"/>
  <c r="AP35" i="19"/>
  <c r="AQ35" i="19" s="1"/>
  <c r="AX35" i="19"/>
  <c r="AY35" i="19" s="1"/>
  <c r="J35" i="19"/>
  <c r="K35" i="19" s="1"/>
  <c r="BV35" i="19"/>
  <c r="BW35" i="19" s="1"/>
  <c r="BN35" i="19"/>
  <c r="BO35" i="19" s="1"/>
  <c r="Z35" i="19"/>
  <c r="AA35" i="19" s="1"/>
  <c r="AN36" i="19"/>
  <c r="AM37" i="19"/>
  <c r="AF36" i="19"/>
  <c r="AE37" i="19"/>
  <c r="AV36" i="19"/>
  <c r="AU37" i="19"/>
  <c r="X36" i="19"/>
  <c r="W37" i="19"/>
  <c r="H36" i="19"/>
  <c r="G37" i="19"/>
  <c r="P36" i="19"/>
  <c r="O37" i="19"/>
  <c r="BT36" i="19"/>
  <c r="BS37" i="19"/>
  <c r="BD36" i="19"/>
  <c r="BC37" i="19"/>
  <c r="BL36" i="19"/>
  <c r="BK37" i="19"/>
  <c r="BB73" i="19"/>
  <c r="BC72" i="19"/>
  <c r="BG72" i="19"/>
  <c r="BE72" i="19"/>
  <c r="BF72" i="19"/>
  <c r="BD72" i="19"/>
  <c r="CS73" i="19"/>
  <c r="CR73" i="19"/>
  <c r="CQ73" i="19"/>
  <c r="CU73" i="19"/>
  <c r="CP74" i="19"/>
  <c r="CT73" i="19"/>
  <c r="CJ73" i="19"/>
  <c r="CH74" i="19"/>
  <c r="CI73" i="19"/>
  <c r="CL73" i="19"/>
  <c r="CK73" i="19"/>
  <c r="CM73" i="19"/>
  <c r="CZ74" i="19"/>
  <c r="DB74" i="19"/>
  <c r="DA74" i="19"/>
  <c r="DD74" i="19"/>
  <c r="DC74" i="19"/>
  <c r="CY75" i="19"/>
  <c r="F71" i="19"/>
  <c r="I70" i="19"/>
  <c r="H70" i="19"/>
  <c r="G70" i="19"/>
  <c r="J70" i="19"/>
  <c r="K70" i="19"/>
  <c r="AN71" i="19"/>
  <c r="AQ71" i="19"/>
  <c r="AO71" i="19"/>
  <c r="AL72" i="19"/>
  <c r="AM71" i="19"/>
  <c r="AP71" i="19"/>
  <c r="BV72" i="19"/>
  <c r="BU72" i="19"/>
  <c r="BS72" i="19"/>
  <c r="BW72" i="19"/>
  <c r="BR73" i="19"/>
  <c r="BT72" i="19"/>
  <c r="CC73" i="19"/>
  <c r="BZ74" i="19"/>
  <c r="CE73" i="19"/>
  <c r="CA73" i="19"/>
  <c r="CB73" i="19"/>
  <c r="CD73" i="19"/>
  <c r="AH71" i="19"/>
  <c r="AG71" i="19"/>
  <c r="AD72" i="19"/>
  <c r="AF71" i="19"/>
  <c r="AE71" i="19"/>
  <c r="AI71" i="19"/>
  <c r="V71" i="19"/>
  <c r="W70" i="19"/>
  <c r="X70" i="19"/>
  <c r="Y70" i="19"/>
  <c r="Z70" i="19"/>
  <c r="AA70" i="19"/>
  <c r="AW71" i="19"/>
  <c r="AT72" i="19"/>
  <c r="AX71" i="19"/>
  <c r="AY71" i="19"/>
  <c r="AV71" i="19"/>
  <c r="AU71" i="19"/>
  <c r="S70" i="19"/>
  <c r="N71" i="19"/>
  <c r="P70" i="19"/>
  <c r="R70" i="19"/>
  <c r="Q70" i="19"/>
  <c r="O70" i="19"/>
  <c r="BN72" i="19"/>
  <c r="BK72" i="19"/>
  <c r="BJ73" i="19"/>
  <c r="BL72" i="19"/>
  <c r="BM72" i="19"/>
  <c r="BO72" i="19"/>
  <c r="BJ26" i="9"/>
  <c r="AD26" i="9"/>
  <c r="AD27" i="9" s="1"/>
  <c r="AD28" i="9" s="1"/>
  <c r="AD29" i="9" s="1"/>
  <c r="AD30" i="9" s="1"/>
  <c r="AD31" i="9" s="1"/>
  <c r="BE26" i="9"/>
  <c r="AZ28" i="9"/>
  <c r="BA27" i="9"/>
  <c r="BC27" i="9"/>
  <c r="Q26" i="9"/>
  <c r="Q27" i="9" s="1"/>
  <c r="T27" i="9"/>
  <c r="U26" i="9"/>
  <c r="W26" i="9"/>
  <c r="AW26" i="9"/>
  <c r="I36" i="19"/>
  <c r="Y36" i="19"/>
  <c r="AO36" i="19"/>
  <c r="AG36" i="19"/>
  <c r="Q36" i="19"/>
  <c r="BU36" i="19"/>
  <c r="BM36" i="19"/>
  <c r="CK36" i="19"/>
  <c r="AW36" i="19"/>
  <c r="BE36" i="19"/>
  <c r="CC36" i="19"/>
  <c r="CS36" i="19"/>
  <c r="DB36" i="19"/>
  <c r="R26" i="9"/>
  <c r="BD27" i="9"/>
  <c r="R27" i="9"/>
  <c r="AX26" i="9"/>
  <c r="DC36" i="19" l="1"/>
  <c r="DD36" i="19" s="1"/>
  <c r="CL36" i="19"/>
  <c r="CM36" i="19" s="1"/>
  <c r="CT36" i="19"/>
  <c r="CU36" i="19" s="1"/>
  <c r="CR37" i="19"/>
  <c r="CQ38" i="19"/>
  <c r="DA37" i="19"/>
  <c r="CZ38" i="19"/>
  <c r="CJ37" i="19"/>
  <c r="CI38" i="19"/>
  <c r="CD36" i="19"/>
  <c r="CE36" i="19" s="1"/>
  <c r="CB37" i="19"/>
  <c r="CA38" i="19"/>
  <c r="Z36" i="19"/>
  <c r="AA36" i="19" s="1"/>
  <c r="R36" i="19"/>
  <c r="S36" i="19" s="1"/>
  <c r="AH36" i="19"/>
  <c r="AI36" i="19" s="1"/>
  <c r="BN36" i="19"/>
  <c r="BO36" i="19" s="1"/>
  <c r="BV36" i="19"/>
  <c r="BW36" i="19" s="1"/>
  <c r="J36" i="19"/>
  <c r="K36" i="19" s="1"/>
  <c r="AX36" i="19"/>
  <c r="AY36" i="19" s="1"/>
  <c r="AP36" i="19"/>
  <c r="AQ36" i="19" s="1"/>
  <c r="BF36" i="19"/>
  <c r="BG36" i="19" s="1"/>
  <c r="BL37" i="19"/>
  <c r="BK38" i="19"/>
  <c r="BD37" i="19"/>
  <c r="BC38" i="19"/>
  <c r="BT37" i="19"/>
  <c r="BS38" i="19"/>
  <c r="P37" i="19"/>
  <c r="O38" i="19"/>
  <c r="H37" i="19"/>
  <c r="G38" i="19"/>
  <c r="X37" i="19"/>
  <c r="W38" i="19"/>
  <c r="AV37" i="19"/>
  <c r="AU38" i="19"/>
  <c r="AF37" i="19"/>
  <c r="AE38" i="19"/>
  <c r="AN37" i="19"/>
  <c r="AM38" i="19"/>
  <c r="AX72" i="19"/>
  <c r="AT73" i="19"/>
  <c r="AY72" i="19"/>
  <c r="AU72" i="19"/>
  <c r="AV72" i="19"/>
  <c r="AW72" i="19"/>
  <c r="AH72" i="19"/>
  <c r="AE72" i="19"/>
  <c r="AG72" i="19"/>
  <c r="AI72" i="19"/>
  <c r="AD73" i="19"/>
  <c r="AF72" i="19"/>
  <c r="DB75" i="19"/>
  <c r="DA75" i="19"/>
  <c r="CY76" i="19"/>
  <c r="DD75" i="19"/>
  <c r="DC75" i="19"/>
  <c r="CZ75" i="19"/>
  <c r="Q71" i="19"/>
  <c r="O71" i="19"/>
  <c r="R71" i="19"/>
  <c r="P71" i="19"/>
  <c r="S71" i="19"/>
  <c r="N72" i="19"/>
  <c r="BU73" i="19"/>
  <c r="BS73" i="19"/>
  <c r="BT73" i="19"/>
  <c r="BR74" i="19"/>
  <c r="BW73" i="19"/>
  <c r="BV73" i="19"/>
  <c r="AN72" i="19"/>
  <c r="AM72" i="19"/>
  <c r="AQ72" i="19"/>
  <c r="AL73" i="19"/>
  <c r="AO72" i="19"/>
  <c r="AP72" i="19"/>
  <c r="CP75" i="19"/>
  <c r="CR74" i="19"/>
  <c r="CT74" i="19"/>
  <c r="CS74" i="19"/>
  <c r="CQ74" i="19"/>
  <c r="CU74" i="19"/>
  <c r="BM73" i="19"/>
  <c r="BL73" i="19"/>
  <c r="BK73" i="19"/>
  <c r="BO73" i="19"/>
  <c r="BJ74" i="19"/>
  <c r="BN73" i="19"/>
  <c r="Z71" i="19"/>
  <c r="W71" i="19"/>
  <c r="X71" i="19"/>
  <c r="Y71" i="19"/>
  <c r="V72" i="19"/>
  <c r="AA71" i="19"/>
  <c r="CC74" i="19"/>
  <c r="CD74" i="19"/>
  <c r="CB74" i="19"/>
  <c r="BZ75" i="19"/>
  <c r="CA74" i="19"/>
  <c r="CE74" i="19"/>
  <c r="K71" i="19"/>
  <c r="G71" i="19"/>
  <c r="I71" i="19"/>
  <c r="H71" i="19"/>
  <c r="J71" i="19"/>
  <c r="F72" i="19"/>
  <c r="CJ74" i="19"/>
  <c r="CM74" i="19"/>
  <c r="CI74" i="19"/>
  <c r="CH75" i="19"/>
  <c r="CK74" i="19"/>
  <c r="CL74" i="19"/>
  <c r="BE73" i="19"/>
  <c r="BG73" i="19"/>
  <c r="BD73" i="19"/>
  <c r="BB74" i="19"/>
  <c r="BC73" i="19"/>
  <c r="BF73" i="19"/>
  <c r="U27" i="9"/>
  <c r="BJ27" i="9"/>
  <c r="BE27" i="9"/>
  <c r="BA28" i="9"/>
  <c r="AZ29" i="9"/>
  <c r="BC28" i="9"/>
  <c r="T28" i="9"/>
  <c r="W27" i="9"/>
  <c r="Q28" i="9"/>
  <c r="AW27" i="9"/>
  <c r="I37" i="19"/>
  <c r="Q37" i="19"/>
  <c r="AW37" i="19"/>
  <c r="AG37" i="19"/>
  <c r="AO37" i="19"/>
  <c r="Y37" i="19"/>
  <c r="CK37" i="19"/>
  <c r="CC37" i="19"/>
  <c r="BM37" i="19"/>
  <c r="BU37" i="19"/>
  <c r="CS37" i="19"/>
  <c r="BE37" i="19"/>
  <c r="DB37" i="19"/>
  <c r="AX27" i="9"/>
  <c r="BD28" i="9"/>
  <c r="R28" i="9"/>
  <c r="CT37" i="19" l="1"/>
  <c r="CU37" i="19" s="1"/>
  <c r="DC37" i="19"/>
  <c r="DD37" i="19" s="1"/>
  <c r="CL37" i="19"/>
  <c r="CM37" i="19" s="1"/>
  <c r="DA38" i="19"/>
  <c r="CZ39" i="19"/>
  <c r="CJ38" i="19"/>
  <c r="CI39" i="19"/>
  <c r="CR38" i="19"/>
  <c r="CQ39" i="19"/>
  <c r="CD37" i="19"/>
  <c r="CE37" i="19" s="1"/>
  <c r="CB38" i="19"/>
  <c r="CA39" i="19"/>
  <c r="AH37" i="19"/>
  <c r="AI37" i="19" s="1"/>
  <c r="Z37" i="19"/>
  <c r="AA37" i="19" s="1"/>
  <c r="BF37" i="19"/>
  <c r="BG37" i="19" s="1"/>
  <c r="AP37" i="19"/>
  <c r="AQ37" i="19" s="1"/>
  <c r="AX37" i="19"/>
  <c r="AY37" i="19" s="1"/>
  <c r="J37" i="19"/>
  <c r="K37" i="19" s="1"/>
  <c r="BV37" i="19"/>
  <c r="BW37" i="19" s="1"/>
  <c r="BN37" i="19"/>
  <c r="BO37" i="19" s="1"/>
  <c r="R37" i="19"/>
  <c r="S37" i="19" s="1"/>
  <c r="AN38" i="19"/>
  <c r="AM39" i="19"/>
  <c r="AF38" i="19"/>
  <c r="AE39" i="19"/>
  <c r="AV38" i="19"/>
  <c r="AU39" i="19"/>
  <c r="X38" i="19"/>
  <c r="W39" i="19"/>
  <c r="H38" i="19"/>
  <c r="G39" i="19"/>
  <c r="P38" i="19"/>
  <c r="O39" i="19"/>
  <c r="BT38" i="19"/>
  <c r="BS39" i="19"/>
  <c r="BD38" i="19"/>
  <c r="BC39" i="19"/>
  <c r="BL38" i="19"/>
  <c r="BK39" i="19"/>
  <c r="BR75" i="19"/>
  <c r="BW74" i="19"/>
  <c r="BS74" i="19"/>
  <c r="BT74" i="19"/>
  <c r="BU74" i="19"/>
  <c r="BV74" i="19"/>
  <c r="CK75" i="19"/>
  <c r="CL75" i="19"/>
  <c r="CJ75" i="19"/>
  <c r="CH76" i="19"/>
  <c r="CM75" i="19"/>
  <c r="CI75" i="19"/>
  <c r="BL74" i="19"/>
  <c r="BN74" i="19"/>
  <c r="BM74" i="19"/>
  <c r="BO74" i="19"/>
  <c r="BK74" i="19"/>
  <c r="BJ75" i="19"/>
  <c r="S72" i="19"/>
  <c r="O72" i="19"/>
  <c r="P72" i="19"/>
  <c r="Q72" i="19"/>
  <c r="R72" i="19"/>
  <c r="N73" i="19"/>
  <c r="J72" i="19"/>
  <c r="I72" i="19"/>
  <c r="G72" i="19"/>
  <c r="H72" i="19"/>
  <c r="F73" i="19"/>
  <c r="K72" i="19"/>
  <c r="BZ76" i="19"/>
  <c r="CB75" i="19"/>
  <c r="CC75" i="19"/>
  <c r="CA75" i="19"/>
  <c r="CD75" i="19"/>
  <c r="CE75" i="19"/>
  <c r="AN73" i="19"/>
  <c r="AL74" i="19"/>
  <c r="AQ73" i="19"/>
  <c r="AP73" i="19"/>
  <c r="AO73" i="19"/>
  <c r="AM73" i="19"/>
  <c r="DA76" i="19"/>
  <c r="CY77" i="19"/>
  <c r="DC76" i="19"/>
  <c r="DB76" i="19"/>
  <c r="CZ76" i="19"/>
  <c r="DD76" i="19"/>
  <c r="AI73" i="19"/>
  <c r="AH73" i="19"/>
  <c r="AG73" i="19"/>
  <c r="AE73" i="19"/>
  <c r="AD74" i="19"/>
  <c r="AF73" i="19"/>
  <c r="BB75" i="19"/>
  <c r="BE74" i="19"/>
  <c r="BF74" i="19"/>
  <c r="BG74" i="19"/>
  <c r="BD74" i="19"/>
  <c r="BC74" i="19"/>
  <c r="AA72" i="19"/>
  <c r="X72" i="19"/>
  <c r="V73" i="19"/>
  <c r="Z72" i="19"/>
  <c r="Y72" i="19"/>
  <c r="W72" i="19"/>
  <c r="CS75" i="19"/>
  <c r="CR75" i="19"/>
  <c r="CQ75" i="19"/>
  <c r="CU75" i="19"/>
  <c r="CP76" i="19"/>
  <c r="CT75" i="19"/>
  <c r="AT74" i="19"/>
  <c r="AX73" i="19"/>
  <c r="AW73" i="19"/>
  <c r="AV73" i="19"/>
  <c r="AU73" i="19"/>
  <c r="AY73" i="19"/>
  <c r="U28" i="9"/>
  <c r="BJ28" i="9"/>
  <c r="BE28" i="9"/>
  <c r="BA29" i="9"/>
  <c r="AZ30" i="9"/>
  <c r="BC29" i="9"/>
  <c r="T29" i="9"/>
  <c r="W28" i="9"/>
  <c r="Q29" i="9"/>
  <c r="AW28" i="9"/>
  <c r="I38" i="19"/>
  <c r="Q38" i="19"/>
  <c r="Y38" i="19"/>
  <c r="AW38" i="19"/>
  <c r="AO38" i="19"/>
  <c r="BE38" i="19"/>
  <c r="AG38" i="19"/>
  <c r="DB38" i="19"/>
  <c r="BU38" i="19"/>
  <c r="CK38" i="19"/>
  <c r="CC38" i="19"/>
  <c r="BM38" i="19"/>
  <c r="CS38" i="19"/>
  <c r="R29" i="9"/>
  <c r="BD29" i="9"/>
  <c r="AX28" i="9"/>
  <c r="DC38" i="19" l="1"/>
  <c r="DD38" i="19" s="1"/>
  <c r="CL38" i="19"/>
  <c r="CM38" i="19" s="1"/>
  <c r="CT38" i="19"/>
  <c r="CU38" i="19" s="1"/>
  <c r="CJ39" i="19"/>
  <c r="CI40" i="19"/>
  <c r="CR39" i="19"/>
  <c r="CQ40" i="19"/>
  <c r="DA39" i="19"/>
  <c r="CZ40" i="19"/>
  <c r="CD38" i="19"/>
  <c r="CE38" i="19" s="1"/>
  <c r="CB39" i="19"/>
  <c r="CA40" i="19"/>
  <c r="AH38" i="19"/>
  <c r="AI38" i="19" s="1"/>
  <c r="BF38" i="19"/>
  <c r="BG38" i="19" s="1"/>
  <c r="Z38" i="19"/>
  <c r="AA38" i="19" s="1"/>
  <c r="BN38" i="19"/>
  <c r="BO38" i="19" s="1"/>
  <c r="BV38" i="19"/>
  <c r="BW38" i="19" s="1"/>
  <c r="J38" i="19"/>
  <c r="K38" i="19" s="1"/>
  <c r="AX38" i="19"/>
  <c r="AY38" i="19" s="1"/>
  <c r="AP38" i="19"/>
  <c r="AQ38" i="19" s="1"/>
  <c r="R38" i="19"/>
  <c r="S38" i="19" s="1"/>
  <c r="BL39" i="19"/>
  <c r="BK40" i="19"/>
  <c r="BD39" i="19"/>
  <c r="BC40" i="19"/>
  <c r="BT39" i="19"/>
  <c r="BS40" i="19"/>
  <c r="P39" i="19"/>
  <c r="O40" i="19"/>
  <c r="H39" i="19"/>
  <c r="G40" i="19"/>
  <c r="X39" i="19"/>
  <c r="W40" i="19"/>
  <c r="AV39" i="19"/>
  <c r="AU40" i="19"/>
  <c r="AF39" i="19"/>
  <c r="AE40" i="19"/>
  <c r="AN39" i="19"/>
  <c r="AM40" i="19"/>
  <c r="AW74" i="19"/>
  <c r="AU74" i="19"/>
  <c r="AY74" i="19"/>
  <c r="AV74" i="19"/>
  <c r="AT75" i="19"/>
  <c r="AX74" i="19"/>
  <c r="AI74" i="19"/>
  <c r="AE74" i="19"/>
  <c r="AF74" i="19"/>
  <c r="AD75" i="19"/>
  <c r="AG74" i="19"/>
  <c r="AH74" i="19"/>
  <c r="H73" i="19"/>
  <c r="K73" i="19"/>
  <c r="G73" i="19"/>
  <c r="I73" i="19"/>
  <c r="J73" i="19"/>
  <c r="F74" i="19"/>
  <c r="CZ77" i="19"/>
  <c r="CY78" i="19"/>
  <c r="DD77" i="19"/>
  <c r="DC77" i="19"/>
  <c r="DB77" i="19"/>
  <c r="DA77" i="19"/>
  <c r="Q73" i="19"/>
  <c r="S73" i="19"/>
  <c r="P73" i="19"/>
  <c r="R73" i="19"/>
  <c r="O73" i="19"/>
  <c r="N74" i="19"/>
  <c r="BU75" i="19"/>
  <c r="BT75" i="19"/>
  <c r="BR76" i="19"/>
  <c r="BW75" i="19"/>
  <c r="BV75" i="19"/>
  <c r="BS75" i="19"/>
  <c r="CP77" i="19"/>
  <c r="CS76" i="19"/>
  <c r="CQ76" i="19"/>
  <c r="CR76" i="19"/>
  <c r="CU76" i="19"/>
  <c r="CT76" i="19"/>
  <c r="Y73" i="19"/>
  <c r="W73" i="19"/>
  <c r="X73" i="19"/>
  <c r="V74" i="19"/>
  <c r="AA73" i="19"/>
  <c r="Z73" i="19"/>
  <c r="BD75" i="19"/>
  <c r="BB76" i="19"/>
  <c r="BG75" i="19"/>
  <c r="BE75" i="19"/>
  <c r="BF75" i="19"/>
  <c r="BC75" i="19"/>
  <c r="CC76" i="19"/>
  <c r="CD76" i="19"/>
  <c r="CB76" i="19"/>
  <c r="BZ77" i="19"/>
  <c r="CA76" i="19"/>
  <c r="CE76" i="19"/>
  <c r="AL75" i="19"/>
  <c r="AQ74" i="19"/>
  <c r="AM74" i="19"/>
  <c r="AN74" i="19"/>
  <c r="AO74" i="19"/>
  <c r="AP74" i="19"/>
  <c r="BM75" i="19"/>
  <c r="BL75" i="19"/>
  <c r="BJ76" i="19"/>
  <c r="BN75" i="19"/>
  <c r="BK75" i="19"/>
  <c r="BO75" i="19"/>
  <c r="CK76" i="19"/>
  <c r="CL76" i="19"/>
  <c r="CI76" i="19"/>
  <c r="CH77" i="19"/>
  <c r="CJ76" i="19"/>
  <c r="CM76" i="19"/>
  <c r="U29" i="9"/>
  <c r="BJ29" i="9"/>
  <c r="BE29" i="9"/>
  <c r="BA30" i="9"/>
  <c r="AZ31" i="9"/>
  <c r="BC30" i="9"/>
  <c r="W29" i="9"/>
  <c r="T30" i="9"/>
  <c r="Q30" i="9"/>
  <c r="AW29" i="9"/>
  <c r="I39" i="19"/>
  <c r="Y39" i="19"/>
  <c r="Q39" i="19"/>
  <c r="AG39" i="19"/>
  <c r="AW39" i="19"/>
  <c r="AO39" i="19"/>
  <c r="BM39" i="19"/>
  <c r="BE39" i="19"/>
  <c r="CS39" i="19"/>
  <c r="BU39" i="19"/>
  <c r="CC39" i="19"/>
  <c r="DB39" i="19"/>
  <c r="CK39" i="19"/>
  <c r="BD30" i="9"/>
  <c r="AX29" i="9"/>
  <c r="R30" i="9"/>
  <c r="CL39" i="19" l="1"/>
  <c r="CM39" i="19" s="1"/>
  <c r="CT39" i="19"/>
  <c r="CU39" i="19" s="1"/>
  <c r="DC39" i="19"/>
  <c r="DD39" i="19" s="1"/>
  <c r="CR40" i="19"/>
  <c r="CQ41" i="19"/>
  <c r="DA40" i="19"/>
  <c r="CZ41" i="19"/>
  <c r="CJ40" i="19"/>
  <c r="CI41" i="19"/>
  <c r="CD39" i="19"/>
  <c r="CE39" i="19" s="1"/>
  <c r="CB40" i="19"/>
  <c r="CA41" i="19"/>
  <c r="AH39" i="19"/>
  <c r="AI39" i="19" s="1"/>
  <c r="BF39" i="19"/>
  <c r="BG39" i="19" s="1"/>
  <c r="R39" i="19"/>
  <c r="S39" i="19" s="1"/>
  <c r="AP39" i="19"/>
  <c r="AQ39" i="19" s="1"/>
  <c r="AX39" i="19"/>
  <c r="AY39" i="19" s="1"/>
  <c r="J39" i="19"/>
  <c r="K39" i="19" s="1"/>
  <c r="BV39" i="19"/>
  <c r="BW39" i="19" s="1"/>
  <c r="BN39" i="19"/>
  <c r="BO39" i="19" s="1"/>
  <c r="Z39" i="19"/>
  <c r="AA39" i="19" s="1"/>
  <c r="AN40" i="19"/>
  <c r="AM41" i="19"/>
  <c r="AF40" i="19"/>
  <c r="AE41" i="19"/>
  <c r="AV40" i="19"/>
  <c r="AU41" i="19"/>
  <c r="X40" i="19"/>
  <c r="W41" i="19"/>
  <c r="H40" i="19"/>
  <c r="G41" i="19"/>
  <c r="H41" i="19" s="1"/>
  <c r="P40" i="19"/>
  <c r="O41" i="19"/>
  <c r="BT40" i="19"/>
  <c r="BS41" i="19"/>
  <c r="BD40" i="19"/>
  <c r="BC41" i="19"/>
  <c r="BL40" i="19"/>
  <c r="BK41" i="19"/>
  <c r="CI77" i="19"/>
  <c r="CL77" i="19"/>
  <c r="CK77" i="19"/>
  <c r="CJ77" i="19"/>
  <c r="CM77" i="19"/>
  <c r="CH78" i="19"/>
  <c r="DA78" i="19"/>
  <c r="CZ78" i="19"/>
  <c r="DB78" i="19"/>
  <c r="CY79" i="19"/>
  <c r="DD78" i="19"/>
  <c r="DC78" i="19"/>
  <c r="CD77" i="19"/>
  <c r="CB77" i="19"/>
  <c r="CE77" i="19"/>
  <c r="BZ78" i="19"/>
  <c r="CA77" i="19"/>
  <c r="CC77" i="19"/>
  <c r="BE76" i="19"/>
  <c r="BD76" i="19"/>
  <c r="BG76" i="19"/>
  <c r="BF76" i="19"/>
  <c r="BB77" i="19"/>
  <c r="BC76" i="19"/>
  <c r="V75" i="19"/>
  <c r="Y74" i="19"/>
  <c r="Z74" i="19"/>
  <c r="AA74" i="19"/>
  <c r="X74" i="19"/>
  <c r="W74" i="19"/>
  <c r="P74" i="19"/>
  <c r="Q74" i="19"/>
  <c r="R74" i="19"/>
  <c r="N75" i="19"/>
  <c r="S74" i="19"/>
  <c r="O74" i="19"/>
  <c r="K74" i="19"/>
  <c r="F75" i="19"/>
  <c r="J74" i="19"/>
  <c r="I74" i="19"/>
  <c r="G74" i="19"/>
  <c r="H74" i="19"/>
  <c r="AG75" i="19"/>
  <c r="AE75" i="19"/>
  <c r="AH75" i="19"/>
  <c r="AD76" i="19"/>
  <c r="AI75" i="19"/>
  <c r="AF75" i="19"/>
  <c r="BL76" i="19"/>
  <c r="BO76" i="19"/>
  <c r="BN76" i="19"/>
  <c r="BK76" i="19"/>
  <c r="BJ77" i="19"/>
  <c r="BM76" i="19"/>
  <c r="AO75" i="19"/>
  <c r="AN75" i="19"/>
  <c r="AL76" i="19"/>
  <c r="AQ75" i="19"/>
  <c r="AP75" i="19"/>
  <c r="AM75" i="19"/>
  <c r="CP78" i="19"/>
  <c r="CS77" i="19"/>
  <c r="CT77" i="19"/>
  <c r="CQ77" i="19"/>
  <c r="CR77" i="19"/>
  <c r="CU77" i="19"/>
  <c r="BU76" i="19"/>
  <c r="BS76" i="19"/>
  <c r="BW76" i="19"/>
  <c r="BR77" i="19"/>
  <c r="BV76" i="19"/>
  <c r="BT76" i="19"/>
  <c r="AW75" i="19"/>
  <c r="AV75" i="19"/>
  <c r="AU75" i="19"/>
  <c r="AY75" i="19"/>
  <c r="AT76" i="19"/>
  <c r="AX75" i="19"/>
  <c r="U30" i="9"/>
  <c r="BJ30" i="9"/>
  <c r="BE30" i="9"/>
  <c r="AZ32" i="9"/>
  <c r="BA31" i="9"/>
  <c r="BC31" i="9"/>
  <c r="T31" i="9"/>
  <c r="U31" i="9" s="1"/>
  <c r="W30" i="9"/>
  <c r="Q31" i="9"/>
  <c r="AW30" i="9"/>
  <c r="I41" i="19"/>
  <c r="AG40" i="19"/>
  <c r="I40" i="19"/>
  <c r="Y40" i="19"/>
  <c r="Q40" i="19"/>
  <c r="AO40" i="19"/>
  <c r="BU40" i="19"/>
  <c r="AW40" i="19"/>
  <c r="BM40" i="19"/>
  <c r="BE40" i="19"/>
  <c r="CS40" i="19"/>
  <c r="CC40" i="19"/>
  <c r="CK40" i="19"/>
  <c r="DB40" i="19"/>
  <c r="AX30" i="9"/>
  <c r="BD31" i="9"/>
  <c r="R31" i="9"/>
  <c r="CL40" i="19" l="1"/>
  <c r="CM40" i="19" s="1"/>
  <c r="CT40" i="19"/>
  <c r="CU40" i="19" s="1"/>
  <c r="DC40" i="19"/>
  <c r="DD40" i="19" s="1"/>
  <c r="DA41" i="19"/>
  <c r="CZ42" i="19"/>
  <c r="CJ41" i="19"/>
  <c r="CI42" i="19"/>
  <c r="CR41" i="19"/>
  <c r="CQ42" i="19"/>
  <c r="CD40" i="19"/>
  <c r="CE40" i="19" s="1"/>
  <c r="CB41" i="19"/>
  <c r="CA42" i="19"/>
  <c r="Z40" i="19"/>
  <c r="AA40" i="19" s="1"/>
  <c r="J41" i="19"/>
  <c r="K41" i="19" s="1"/>
  <c r="R40" i="19"/>
  <c r="S40" i="19" s="1"/>
  <c r="BN40" i="19"/>
  <c r="BO40" i="19" s="1"/>
  <c r="BV40" i="19"/>
  <c r="BW40" i="19" s="1"/>
  <c r="J40" i="19"/>
  <c r="K40" i="19" s="1"/>
  <c r="AX40" i="19"/>
  <c r="AY40" i="19" s="1"/>
  <c r="AP40" i="19"/>
  <c r="AQ40" i="19" s="1"/>
  <c r="BF40" i="19"/>
  <c r="BG40" i="19" s="1"/>
  <c r="AH40" i="19"/>
  <c r="AI40" i="19" s="1"/>
  <c r="BL41" i="19"/>
  <c r="BK42" i="19"/>
  <c r="BD41" i="19"/>
  <c r="BC42" i="19"/>
  <c r="BT41" i="19"/>
  <c r="BS42" i="19"/>
  <c r="P41" i="19"/>
  <c r="O42" i="19"/>
  <c r="P42" i="19" s="1"/>
  <c r="X41" i="19"/>
  <c r="W42" i="19"/>
  <c r="AV41" i="19"/>
  <c r="AU42" i="19"/>
  <c r="AF41" i="19"/>
  <c r="AE42" i="19"/>
  <c r="AN41" i="19"/>
  <c r="AM42" i="19"/>
  <c r="AH76" i="19"/>
  <c r="AD77" i="19"/>
  <c r="AE76" i="19"/>
  <c r="AI76" i="19"/>
  <c r="AG76" i="19"/>
  <c r="AF76" i="19"/>
  <c r="CA78" i="19"/>
  <c r="CE78" i="19"/>
  <c r="BZ79" i="19"/>
  <c r="CB78" i="19"/>
  <c r="CD78" i="19"/>
  <c r="CC78" i="19"/>
  <c r="BS77" i="19"/>
  <c r="BR78" i="19"/>
  <c r="BW77" i="19"/>
  <c r="BV77" i="19"/>
  <c r="BU77" i="19"/>
  <c r="BT77" i="19"/>
  <c r="BG77" i="19"/>
  <c r="BB78" i="19"/>
  <c r="BC77" i="19"/>
  <c r="BF77" i="19"/>
  <c r="BE77" i="19"/>
  <c r="BD77" i="19"/>
  <c r="H75" i="19"/>
  <c r="I75" i="19"/>
  <c r="F76" i="19"/>
  <c r="G75" i="19"/>
  <c r="K75" i="19"/>
  <c r="J75" i="19"/>
  <c r="Q75" i="19"/>
  <c r="O75" i="19"/>
  <c r="P75" i="19"/>
  <c r="N76" i="19"/>
  <c r="S75" i="19"/>
  <c r="R75" i="19"/>
  <c r="DA79" i="19"/>
  <c r="DB79" i="19"/>
  <c r="CY80" i="19"/>
  <c r="CZ79" i="19"/>
  <c r="DC79" i="19"/>
  <c r="DD79" i="19"/>
  <c r="CL78" i="19"/>
  <c r="CI78" i="19"/>
  <c r="CK78" i="19"/>
  <c r="CH79" i="19"/>
  <c r="CM78" i="19"/>
  <c r="CJ78" i="19"/>
  <c r="AT77" i="19"/>
  <c r="AV76" i="19"/>
  <c r="AU76" i="19"/>
  <c r="AW76" i="19"/>
  <c r="AX76" i="19"/>
  <c r="AY76" i="19"/>
  <c r="CT78" i="19"/>
  <c r="CS78" i="19"/>
  <c r="CQ78" i="19"/>
  <c r="CU78" i="19"/>
  <c r="CP79" i="19"/>
  <c r="CR78" i="19"/>
  <c r="AO76" i="19"/>
  <c r="AM76" i="19"/>
  <c r="AQ76" i="19"/>
  <c r="AL77" i="19"/>
  <c r="AP76" i="19"/>
  <c r="AN76" i="19"/>
  <c r="BJ78" i="19"/>
  <c r="BO77" i="19"/>
  <c r="BN77" i="19"/>
  <c r="BK77" i="19"/>
  <c r="BL77" i="19"/>
  <c r="BM77" i="19"/>
  <c r="Y75" i="19"/>
  <c r="W75" i="19"/>
  <c r="X75" i="19"/>
  <c r="V76" i="19"/>
  <c r="AA75" i="19"/>
  <c r="Z75" i="19"/>
  <c r="BJ31" i="9"/>
  <c r="BE31" i="9"/>
  <c r="AZ33" i="9"/>
  <c r="BA32" i="9"/>
  <c r="BC32" i="9"/>
  <c r="W31" i="9"/>
  <c r="AW31" i="9"/>
  <c r="Q32" i="9"/>
  <c r="T32" i="9"/>
  <c r="Q42" i="19"/>
  <c r="AG41" i="19"/>
  <c r="AO41" i="19"/>
  <c r="Y41" i="19"/>
  <c r="Q41" i="19"/>
  <c r="AW41" i="19"/>
  <c r="BM41" i="19"/>
  <c r="CC41" i="19"/>
  <c r="BU41" i="19"/>
  <c r="BE41" i="19"/>
  <c r="DB41" i="19"/>
  <c r="CK41" i="19"/>
  <c r="CS41" i="19"/>
  <c r="AX31" i="9"/>
  <c r="R32" i="9"/>
  <c r="BD32" i="9"/>
  <c r="DC41" i="19" l="1"/>
  <c r="DD41" i="19" s="1"/>
  <c r="CL41" i="19"/>
  <c r="CM41" i="19" s="1"/>
  <c r="CT41" i="19"/>
  <c r="CU41" i="19" s="1"/>
  <c r="CJ42" i="19"/>
  <c r="CI43" i="19"/>
  <c r="CR42" i="19"/>
  <c r="CQ43" i="19"/>
  <c r="DA42" i="19"/>
  <c r="CZ43" i="19"/>
  <c r="CD41" i="19"/>
  <c r="CE41" i="19" s="1"/>
  <c r="CB42" i="19"/>
  <c r="CA43" i="19"/>
  <c r="AH41" i="19"/>
  <c r="AI41" i="19" s="1"/>
  <c r="Z41" i="19"/>
  <c r="AA41" i="19" s="1"/>
  <c r="BV41" i="19"/>
  <c r="BW41" i="19" s="1"/>
  <c r="BN41" i="19"/>
  <c r="BO41" i="19" s="1"/>
  <c r="R42" i="19"/>
  <c r="S42" i="19" s="1"/>
  <c r="AP41" i="19"/>
  <c r="AQ41" i="19" s="1"/>
  <c r="AX41" i="19"/>
  <c r="AY41" i="19" s="1"/>
  <c r="R41" i="19"/>
  <c r="S41" i="19" s="1"/>
  <c r="BF41" i="19"/>
  <c r="BG41" i="19" s="1"/>
  <c r="AN42" i="19"/>
  <c r="AM43" i="19"/>
  <c r="AF42" i="19"/>
  <c r="AE43" i="19"/>
  <c r="AV42" i="19"/>
  <c r="AU43" i="19"/>
  <c r="X42" i="19"/>
  <c r="W43" i="19"/>
  <c r="X43" i="19" s="1"/>
  <c r="BT42" i="19"/>
  <c r="BS43" i="19"/>
  <c r="BD42" i="19"/>
  <c r="BC43" i="19"/>
  <c r="BL42" i="19"/>
  <c r="BK43" i="19"/>
  <c r="W76" i="19"/>
  <c r="Z76" i="19"/>
  <c r="X76" i="19"/>
  <c r="AA76" i="19"/>
  <c r="Y76" i="19"/>
  <c r="V77" i="19"/>
  <c r="AM77" i="19"/>
  <c r="AN77" i="19"/>
  <c r="AQ77" i="19"/>
  <c r="AL78" i="19"/>
  <c r="AO77" i="19"/>
  <c r="AP77" i="19"/>
  <c r="BE78" i="19"/>
  <c r="BB79" i="19"/>
  <c r="BG78" i="19"/>
  <c r="BF78" i="19"/>
  <c r="BD78" i="19"/>
  <c r="BC78" i="19"/>
  <c r="BK78" i="19"/>
  <c r="BO78" i="19"/>
  <c r="BJ79" i="19"/>
  <c r="BL78" i="19"/>
  <c r="BN78" i="19"/>
  <c r="BM78" i="19"/>
  <c r="CP80" i="19"/>
  <c r="CT79" i="19"/>
  <c r="CS79" i="19"/>
  <c r="CR79" i="19"/>
  <c r="CQ79" i="19"/>
  <c r="CU79" i="19"/>
  <c r="DC80" i="19"/>
  <c r="CZ80" i="19"/>
  <c r="DB80" i="19"/>
  <c r="DA80" i="19"/>
  <c r="DD80" i="19"/>
  <c r="CY81" i="19"/>
  <c r="K76" i="19"/>
  <c r="J76" i="19"/>
  <c r="H76" i="19"/>
  <c r="I76" i="19"/>
  <c r="F77" i="19"/>
  <c r="G76" i="19"/>
  <c r="CJ79" i="19"/>
  <c r="CL79" i="19"/>
  <c r="CK79" i="19"/>
  <c r="CI79" i="19"/>
  <c r="CH80" i="19"/>
  <c r="CM79" i="19"/>
  <c r="O76" i="19"/>
  <c r="R76" i="19"/>
  <c r="P76" i="19"/>
  <c r="S76" i="19"/>
  <c r="Q76" i="19"/>
  <c r="N77" i="19"/>
  <c r="BT78" i="19"/>
  <c r="BS78" i="19"/>
  <c r="BU78" i="19"/>
  <c r="BR79" i="19"/>
  <c r="BW78" i="19"/>
  <c r="BV78" i="19"/>
  <c r="AI77" i="19"/>
  <c r="AF77" i="19"/>
  <c r="AH77" i="19"/>
  <c r="AG77" i="19"/>
  <c r="AE77" i="19"/>
  <c r="AD78" i="19"/>
  <c r="AW77" i="19"/>
  <c r="AV77" i="19"/>
  <c r="AT78" i="19"/>
  <c r="AY77" i="19"/>
  <c r="AX77" i="19"/>
  <c r="AU77" i="19"/>
  <c r="CB79" i="19"/>
  <c r="BZ80" i="19"/>
  <c r="CC79" i="19"/>
  <c r="CD79" i="19"/>
  <c r="CE79" i="19"/>
  <c r="CA79" i="19"/>
  <c r="U32" i="9"/>
  <c r="BJ32" i="9"/>
  <c r="BE32" i="9"/>
  <c r="BA33" i="9"/>
  <c r="AZ34" i="9"/>
  <c r="BC33" i="9"/>
  <c r="W32" i="9"/>
  <c r="AW32" i="9"/>
  <c r="Q33" i="9"/>
  <c r="AD32" i="9"/>
  <c r="T33" i="9"/>
  <c r="Y43" i="19"/>
  <c r="AO42" i="19"/>
  <c r="AW42" i="19"/>
  <c r="Y42" i="19"/>
  <c r="AG42" i="19"/>
  <c r="BE42" i="19"/>
  <c r="CC42" i="19"/>
  <c r="BM42" i="19"/>
  <c r="BU42" i="19"/>
  <c r="CK42" i="19"/>
  <c r="DB42" i="19"/>
  <c r="CS42" i="19"/>
  <c r="BD33" i="9"/>
  <c r="AX32" i="9"/>
  <c r="R33" i="9"/>
  <c r="CL42" i="19" l="1"/>
  <c r="CM42" i="19" s="1"/>
  <c r="CT42" i="19"/>
  <c r="CU42" i="19" s="1"/>
  <c r="DC42" i="19"/>
  <c r="DD42" i="19" s="1"/>
  <c r="CR43" i="19"/>
  <c r="CQ44" i="19"/>
  <c r="DA43" i="19"/>
  <c r="CZ44" i="19"/>
  <c r="CJ43" i="19"/>
  <c r="CI44" i="19"/>
  <c r="CD42" i="19"/>
  <c r="CE42" i="19" s="1"/>
  <c r="CB43" i="19"/>
  <c r="CA44" i="19"/>
  <c r="Z42" i="19"/>
  <c r="AA42" i="19" s="1"/>
  <c r="BF42" i="19"/>
  <c r="BG42" i="19" s="1"/>
  <c r="AH42" i="19"/>
  <c r="AI42" i="19" s="1"/>
  <c r="BN42" i="19"/>
  <c r="BO42" i="19" s="1"/>
  <c r="BV42" i="19"/>
  <c r="BW42" i="19" s="1"/>
  <c r="AX42" i="19"/>
  <c r="AY42" i="19" s="1"/>
  <c r="AP42" i="19"/>
  <c r="AQ42" i="19" s="1"/>
  <c r="Z43" i="19"/>
  <c r="AA43" i="19" s="1"/>
  <c r="BL43" i="19"/>
  <c r="BK44" i="19"/>
  <c r="BD43" i="19"/>
  <c r="BC44" i="19"/>
  <c r="BT43" i="19"/>
  <c r="BS44" i="19"/>
  <c r="AV43" i="19"/>
  <c r="AU44" i="19"/>
  <c r="AF43" i="19"/>
  <c r="AE44" i="19"/>
  <c r="AF44" i="19" s="1"/>
  <c r="AN43" i="19"/>
  <c r="AM44" i="19"/>
  <c r="DD81" i="19"/>
  <c r="CY82" i="19"/>
  <c r="DB81" i="19"/>
  <c r="DC81" i="19"/>
  <c r="DA81" i="19"/>
  <c r="CZ81" i="19"/>
  <c r="CM80" i="19"/>
  <c r="CK80" i="19"/>
  <c r="CL80" i="19"/>
  <c r="CI80" i="19"/>
  <c r="CH81" i="19"/>
  <c r="CJ80" i="19"/>
  <c r="CA80" i="19"/>
  <c r="CD80" i="19"/>
  <c r="CE80" i="19"/>
  <c r="CC80" i="19"/>
  <c r="BZ81" i="19"/>
  <c r="CB80" i="19"/>
  <c r="AD79" i="19"/>
  <c r="AG78" i="19"/>
  <c r="AF78" i="19"/>
  <c r="AH78" i="19"/>
  <c r="AE78" i="19"/>
  <c r="AI78" i="19"/>
  <c r="BR80" i="19"/>
  <c r="BS79" i="19"/>
  <c r="BT79" i="19"/>
  <c r="BW79" i="19"/>
  <c r="BV79" i="19"/>
  <c r="BU79" i="19"/>
  <c r="O77" i="19"/>
  <c r="N78" i="19"/>
  <c r="S77" i="19"/>
  <c r="R77" i="19"/>
  <c r="P77" i="19"/>
  <c r="Q77" i="19"/>
  <c r="BB80" i="19"/>
  <c r="BC79" i="19"/>
  <c r="BD79" i="19"/>
  <c r="BG79" i="19"/>
  <c r="BF79" i="19"/>
  <c r="BE79" i="19"/>
  <c r="AO78" i="19"/>
  <c r="AL79" i="19"/>
  <c r="AQ78" i="19"/>
  <c r="AP78" i="19"/>
  <c r="AN78" i="19"/>
  <c r="AM78" i="19"/>
  <c r="Y77" i="19"/>
  <c r="V78" i="19"/>
  <c r="AA77" i="19"/>
  <c r="Z77" i="19"/>
  <c r="W77" i="19"/>
  <c r="X77" i="19"/>
  <c r="AT79" i="19"/>
  <c r="AX78" i="19"/>
  <c r="AY78" i="19"/>
  <c r="AW78" i="19"/>
  <c r="AU78" i="19"/>
  <c r="AV78" i="19"/>
  <c r="H77" i="19"/>
  <c r="J77" i="19"/>
  <c r="G77" i="19"/>
  <c r="I77" i="19"/>
  <c r="F78" i="19"/>
  <c r="K77" i="19"/>
  <c r="CU80" i="19"/>
  <c r="CT80" i="19"/>
  <c r="CP81" i="19"/>
  <c r="CS80" i="19"/>
  <c r="CQ80" i="19"/>
  <c r="CR80" i="19"/>
  <c r="BL79" i="19"/>
  <c r="BJ80" i="19"/>
  <c r="BM79" i="19"/>
  <c r="BN79" i="19"/>
  <c r="BK79" i="19"/>
  <c r="BO79" i="19"/>
  <c r="U33" i="9"/>
  <c r="BJ33" i="9"/>
  <c r="BE33" i="9"/>
  <c r="BA34" i="9"/>
  <c r="AZ35" i="9"/>
  <c r="BC34" i="9"/>
  <c r="W33" i="9"/>
  <c r="AW33" i="9"/>
  <c r="Q34" i="9"/>
  <c r="AD33" i="9"/>
  <c r="T34" i="9"/>
  <c r="U34" i="9" s="1"/>
  <c r="AG44" i="19"/>
  <c r="BE43" i="19"/>
  <c r="AW43" i="19"/>
  <c r="AO43" i="19"/>
  <c r="AG43" i="19"/>
  <c r="BM43" i="19"/>
  <c r="CK43" i="19"/>
  <c r="BU43" i="19"/>
  <c r="CC43" i="19"/>
  <c r="CS43" i="19"/>
  <c r="DB43" i="19"/>
  <c r="R34" i="9"/>
  <c r="AX33" i="9"/>
  <c r="BD34" i="9"/>
  <c r="CL43" i="19" l="1"/>
  <c r="CM43" i="19" s="1"/>
  <c r="DC43" i="19"/>
  <c r="DD43" i="19" s="1"/>
  <c r="CT43" i="19"/>
  <c r="CU43" i="19" s="1"/>
  <c r="DA44" i="19"/>
  <c r="CZ45" i="19"/>
  <c r="CJ44" i="19"/>
  <c r="CI45" i="19"/>
  <c r="CR44" i="19"/>
  <c r="CQ45" i="19"/>
  <c r="CD43" i="19"/>
  <c r="CE43" i="19" s="1"/>
  <c r="CB44" i="19"/>
  <c r="CA45" i="19"/>
  <c r="BF43" i="19"/>
  <c r="BG43" i="19" s="1"/>
  <c r="AH44" i="19"/>
  <c r="AI44" i="19" s="1"/>
  <c r="AP43" i="19"/>
  <c r="AQ43" i="19" s="1"/>
  <c r="AX43" i="19"/>
  <c r="AY43" i="19" s="1"/>
  <c r="AH43" i="19"/>
  <c r="AI43" i="19" s="1"/>
  <c r="BV43" i="19"/>
  <c r="BW43" i="19" s="1"/>
  <c r="BN43" i="19"/>
  <c r="BO43" i="19" s="1"/>
  <c r="AN44" i="19"/>
  <c r="AM45" i="19"/>
  <c r="AN45" i="19" s="1"/>
  <c r="AV44" i="19"/>
  <c r="AU45" i="19"/>
  <c r="BT44" i="19"/>
  <c r="BS45" i="19"/>
  <c r="BD44" i="19"/>
  <c r="BC45" i="19"/>
  <c r="BL44" i="19"/>
  <c r="BK45" i="19"/>
  <c r="AN79" i="19"/>
  <c r="AM79" i="19"/>
  <c r="AO79" i="19"/>
  <c r="AP79" i="19"/>
  <c r="AL80" i="19"/>
  <c r="AQ79" i="19"/>
  <c r="R78" i="19"/>
  <c r="O78" i="19"/>
  <c r="Q78" i="19"/>
  <c r="P78" i="19"/>
  <c r="S78" i="19"/>
  <c r="N79" i="19"/>
  <c r="AW79" i="19"/>
  <c r="AV79" i="19"/>
  <c r="AU79" i="19"/>
  <c r="AY79" i="19"/>
  <c r="AT80" i="19"/>
  <c r="AX79" i="19"/>
  <c r="AG79" i="19"/>
  <c r="AF79" i="19"/>
  <c r="AH79" i="19"/>
  <c r="AE79" i="19"/>
  <c r="AD80" i="19"/>
  <c r="AI79" i="19"/>
  <c r="CJ81" i="19"/>
  <c r="CI81" i="19"/>
  <c r="CM81" i="19"/>
  <c r="CK81" i="19"/>
  <c r="CH82" i="19"/>
  <c r="CL81" i="19"/>
  <c r="BJ81" i="19"/>
  <c r="BO80" i="19"/>
  <c r="BK80" i="19"/>
  <c r="BM80" i="19"/>
  <c r="BL80" i="19"/>
  <c r="BN80" i="19"/>
  <c r="X78" i="19"/>
  <c r="Z78" i="19"/>
  <c r="Y78" i="19"/>
  <c r="W78" i="19"/>
  <c r="AA78" i="19"/>
  <c r="V79" i="19"/>
  <c r="DC82" i="19"/>
  <c r="CZ82" i="19"/>
  <c r="DB82" i="19"/>
  <c r="DA82" i="19"/>
  <c r="DD82" i="19"/>
  <c r="CY83" i="19"/>
  <c r="CS81" i="19"/>
  <c r="CR81" i="19"/>
  <c r="CQ81" i="19"/>
  <c r="CP82" i="19"/>
  <c r="CT81" i="19"/>
  <c r="CU81" i="19"/>
  <c r="F79" i="19"/>
  <c r="I78" i="19"/>
  <c r="J78" i="19"/>
  <c r="G78" i="19"/>
  <c r="H78" i="19"/>
  <c r="K78" i="19"/>
  <c r="BG80" i="19"/>
  <c r="BE80" i="19"/>
  <c r="BF80" i="19"/>
  <c r="BC80" i="19"/>
  <c r="BB81" i="19"/>
  <c r="BD80" i="19"/>
  <c r="BU80" i="19"/>
  <c r="BT80" i="19"/>
  <c r="BW80" i="19"/>
  <c r="BV80" i="19"/>
  <c r="BR81" i="19"/>
  <c r="BS80" i="19"/>
  <c r="CE81" i="19"/>
  <c r="CB81" i="19"/>
  <c r="CD81" i="19"/>
  <c r="CC81" i="19"/>
  <c r="BZ82" i="19"/>
  <c r="CA81" i="19"/>
  <c r="BJ34" i="9"/>
  <c r="BE34" i="9"/>
  <c r="AZ36" i="9"/>
  <c r="BA35" i="9"/>
  <c r="BC35" i="9"/>
  <c r="W34" i="9"/>
  <c r="AW34" i="9"/>
  <c r="Q35" i="9"/>
  <c r="AD34" i="9"/>
  <c r="T35" i="9"/>
  <c r="U35" i="9" s="1"/>
  <c r="AO45" i="19"/>
  <c r="AW44" i="19"/>
  <c r="BE44" i="19"/>
  <c r="AO44" i="19"/>
  <c r="BM44" i="19"/>
  <c r="BU44" i="19"/>
  <c r="CC44" i="19"/>
  <c r="CK44" i="19"/>
  <c r="DB44" i="19"/>
  <c r="CS44" i="19"/>
  <c r="AX34" i="9"/>
  <c r="R35" i="9"/>
  <c r="BD35" i="9"/>
  <c r="DC44" i="19" l="1"/>
  <c r="DD44" i="19" s="1"/>
  <c r="CL44" i="19"/>
  <c r="CM44" i="19" s="1"/>
  <c r="CT44" i="19"/>
  <c r="CU44" i="19" s="1"/>
  <c r="CJ45" i="19"/>
  <c r="CI46" i="19"/>
  <c r="CJ46" i="19" s="1"/>
  <c r="CR45" i="19"/>
  <c r="CQ46" i="19"/>
  <c r="DA45" i="19"/>
  <c r="CZ46" i="19"/>
  <c r="CD44" i="19"/>
  <c r="CE44" i="19" s="1"/>
  <c r="CB45" i="19"/>
  <c r="CA46" i="19"/>
  <c r="BN44" i="19"/>
  <c r="BO44" i="19" s="1"/>
  <c r="BV44" i="19"/>
  <c r="BW44" i="19" s="1"/>
  <c r="BF44" i="19"/>
  <c r="BG44" i="19" s="1"/>
  <c r="AX44" i="19"/>
  <c r="AY44" i="19" s="1"/>
  <c r="AP44" i="19"/>
  <c r="AQ44" i="19" s="1"/>
  <c r="AP45" i="19"/>
  <c r="AQ45" i="19" s="1"/>
  <c r="BL45" i="19"/>
  <c r="BK46" i="19"/>
  <c r="BD45" i="19"/>
  <c r="BC46" i="19"/>
  <c r="BT45" i="19"/>
  <c r="BS46" i="19"/>
  <c r="AV45" i="19"/>
  <c r="AU46" i="19"/>
  <c r="AV46" i="19" s="1"/>
  <c r="CU82" i="19"/>
  <c r="CT82" i="19"/>
  <c r="CP83" i="19"/>
  <c r="CS82" i="19"/>
  <c r="CR82" i="19"/>
  <c r="CQ82" i="19"/>
  <c r="DA83" i="19"/>
  <c r="DC83" i="19"/>
  <c r="CZ83" i="19"/>
  <c r="DD83" i="19"/>
  <c r="CY84" i="19"/>
  <c r="DB83" i="19"/>
  <c r="P79" i="19"/>
  <c r="R79" i="19"/>
  <c r="O79" i="19"/>
  <c r="N80" i="19"/>
  <c r="S79" i="19"/>
  <c r="Q79" i="19"/>
  <c r="BS81" i="19"/>
  <c r="BT81" i="19"/>
  <c r="BR82" i="19"/>
  <c r="BW81" i="19"/>
  <c r="BV81" i="19"/>
  <c r="BU81" i="19"/>
  <c r="I79" i="19"/>
  <c r="H79" i="19"/>
  <c r="F80" i="19"/>
  <c r="J79" i="19"/>
  <c r="K79" i="19"/>
  <c r="G79" i="19"/>
  <c r="BM81" i="19"/>
  <c r="BO81" i="19"/>
  <c r="BN81" i="19"/>
  <c r="BJ82" i="19"/>
  <c r="BK81" i="19"/>
  <c r="BL81" i="19"/>
  <c r="AI80" i="19"/>
  <c r="AG80" i="19"/>
  <c r="AH80" i="19"/>
  <c r="AD81" i="19"/>
  <c r="AE80" i="19"/>
  <c r="AF80" i="19"/>
  <c r="Z79" i="19"/>
  <c r="AA79" i="19"/>
  <c r="W79" i="19"/>
  <c r="Y79" i="19"/>
  <c r="V80" i="19"/>
  <c r="X79" i="19"/>
  <c r="CA82" i="19"/>
  <c r="BZ83" i="19"/>
  <c r="CC82" i="19"/>
  <c r="CD82" i="19"/>
  <c r="CE82" i="19"/>
  <c r="CB82" i="19"/>
  <c r="BE81" i="19"/>
  <c r="BB82" i="19"/>
  <c r="BC81" i="19"/>
  <c r="BG81" i="19"/>
  <c r="BF81" i="19"/>
  <c r="BD81" i="19"/>
  <c r="CL82" i="19"/>
  <c r="CI82" i="19"/>
  <c r="CK82" i="19"/>
  <c r="CH83" i="19"/>
  <c r="CM82" i="19"/>
  <c r="CJ82" i="19"/>
  <c r="AU80" i="19"/>
  <c r="AV80" i="19"/>
  <c r="AY80" i="19"/>
  <c r="AX80" i="19"/>
  <c r="AT81" i="19"/>
  <c r="AW80" i="19"/>
  <c r="AQ80" i="19"/>
  <c r="AL81" i="19"/>
  <c r="AP80" i="19"/>
  <c r="AM80" i="19"/>
  <c r="AO80" i="19"/>
  <c r="AN80" i="19"/>
  <c r="BJ35" i="9"/>
  <c r="BE35" i="9"/>
  <c r="BA36" i="9"/>
  <c r="AZ37" i="9"/>
  <c r="BC36" i="9"/>
  <c r="W35" i="9"/>
  <c r="AW35" i="9"/>
  <c r="Q36" i="9"/>
  <c r="AD35" i="9"/>
  <c r="T36" i="9"/>
  <c r="U36" i="9" s="1"/>
  <c r="AW46" i="19"/>
  <c r="BM45" i="19"/>
  <c r="BU45" i="19"/>
  <c r="BE45" i="19"/>
  <c r="AW45" i="19"/>
  <c r="CK46" i="19"/>
  <c r="CC45" i="19"/>
  <c r="CS45" i="19"/>
  <c r="DB45" i="19"/>
  <c r="CK45" i="19"/>
  <c r="R36" i="9"/>
  <c r="AX35" i="9"/>
  <c r="BD36" i="9"/>
  <c r="DC45" i="19" l="1"/>
  <c r="DD45" i="19" s="1"/>
  <c r="CL45" i="19"/>
  <c r="CM45" i="19" s="1"/>
  <c r="CT45" i="19"/>
  <c r="CU45" i="19" s="1"/>
  <c r="CL46" i="19"/>
  <c r="CM46" i="19" s="1"/>
  <c r="CR46" i="19"/>
  <c r="CQ47" i="19"/>
  <c r="CR47" i="19" s="1"/>
  <c r="DA46" i="19"/>
  <c r="CZ47" i="19"/>
  <c r="CD45" i="19"/>
  <c r="CE45" i="19" s="1"/>
  <c r="CB46" i="19"/>
  <c r="CA47" i="19"/>
  <c r="BV45" i="19"/>
  <c r="BW45" i="19" s="1"/>
  <c r="AX46" i="19"/>
  <c r="AY46" i="19" s="1"/>
  <c r="BN45" i="19"/>
  <c r="BO45" i="19" s="1"/>
  <c r="AX45" i="19"/>
  <c r="AY45" i="19" s="1"/>
  <c r="BF45" i="19"/>
  <c r="BG45" i="19" s="1"/>
  <c r="BT46" i="19"/>
  <c r="BS47" i="19"/>
  <c r="BD46" i="19"/>
  <c r="BC47" i="19"/>
  <c r="BD47" i="19" s="1"/>
  <c r="BL46" i="19"/>
  <c r="BK47" i="19"/>
  <c r="CL83" i="19"/>
  <c r="CM83" i="19"/>
  <c r="CI83" i="19"/>
  <c r="CK83" i="19"/>
  <c r="CH84" i="19"/>
  <c r="CJ83" i="19"/>
  <c r="BG82" i="19"/>
  <c r="BE82" i="19"/>
  <c r="BD82" i="19"/>
  <c r="BB83" i="19"/>
  <c r="BF82" i="19"/>
  <c r="BC82" i="19"/>
  <c r="AI81" i="19"/>
  <c r="AG81" i="19"/>
  <c r="AF81" i="19"/>
  <c r="AH81" i="19"/>
  <c r="AE81" i="19"/>
  <c r="AD82" i="19"/>
  <c r="P80" i="19"/>
  <c r="O80" i="19"/>
  <c r="Q80" i="19"/>
  <c r="N81" i="19"/>
  <c r="S80" i="19"/>
  <c r="R80" i="19"/>
  <c r="AU81" i="19"/>
  <c r="AT82" i="19"/>
  <c r="AY81" i="19"/>
  <c r="AX81" i="19"/>
  <c r="AW81" i="19"/>
  <c r="AV81" i="19"/>
  <c r="AA80" i="19"/>
  <c r="V81" i="19"/>
  <c r="Z80" i="19"/>
  <c r="W80" i="19"/>
  <c r="Y80" i="19"/>
  <c r="X80" i="19"/>
  <c r="G80" i="19"/>
  <c r="H80" i="19"/>
  <c r="I80" i="19"/>
  <c r="J80" i="19"/>
  <c r="K80" i="19"/>
  <c r="F81" i="19"/>
  <c r="DD84" i="19"/>
  <c r="DC84" i="19"/>
  <c r="DA84" i="19"/>
  <c r="CZ84" i="19"/>
  <c r="DB84" i="19"/>
  <c r="CY85" i="19"/>
  <c r="CU83" i="19"/>
  <c r="CP84" i="19"/>
  <c r="CQ83" i="19"/>
  <c r="CT83" i="19"/>
  <c r="CS83" i="19"/>
  <c r="CR83" i="19"/>
  <c r="AQ81" i="19"/>
  <c r="AP81" i="19"/>
  <c r="AO81" i="19"/>
  <c r="AN81" i="19"/>
  <c r="AL82" i="19"/>
  <c r="AM81" i="19"/>
  <c r="CC83" i="19"/>
  <c r="BZ84" i="19"/>
  <c r="CD83" i="19"/>
  <c r="CB83" i="19"/>
  <c r="CE83" i="19"/>
  <c r="CA83" i="19"/>
  <c r="BO82" i="19"/>
  <c r="BN82" i="19"/>
  <c r="BJ83" i="19"/>
  <c r="BM82" i="19"/>
  <c r="BK82" i="19"/>
  <c r="BL82" i="19"/>
  <c r="BW82" i="19"/>
  <c r="BU82" i="19"/>
  <c r="BR83" i="19"/>
  <c r="BV82" i="19"/>
  <c r="BS82" i="19"/>
  <c r="BT82" i="19"/>
  <c r="BJ36" i="9"/>
  <c r="BE36" i="9"/>
  <c r="BA37" i="9"/>
  <c r="AZ38" i="9"/>
  <c r="BC37" i="9"/>
  <c r="W36" i="9"/>
  <c r="AW36" i="9"/>
  <c r="Q37" i="9"/>
  <c r="AD36" i="9"/>
  <c r="T37" i="9"/>
  <c r="BE47" i="19"/>
  <c r="BM46" i="19"/>
  <c r="CC46" i="19"/>
  <c r="BU46" i="19"/>
  <c r="BE46" i="19"/>
  <c r="CS47" i="19"/>
  <c r="DB46" i="19"/>
  <c r="CS46" i="19"/>
  <c r="R37" i="9"/>
  <c r="BD37" i="9"/>
  <c r="AX36" i="9"/>
  <c r="CT47" i="19" l="1"/>
  <c r="CU47" i="19" s="1"/>
  <c r="DC46" i="19"/>
  <c r="DD46" i="19" s="1"/>
  <c r="CT46" i="19"/>
  <c r="CU46" i="19" s="1"/>
  <c r="DA47" i="19"/>
  <c r="CZ48" i="19"/>
  <c r="DA48" i="19" s="1"/>
  <c r="CD46" i="19"/>
  <c r="CE46" i="19" s="1"/>
  <c r="CB47" i="19"/>
  <c r="CA48" i="19"/>
  <c r="BF46" i="19"/>
  <c r="BG46" i="19" s="1"/>
  <c r="BN46" i="19"/>
  <c r="BO46" i="19" s="1"/>
  <c r="BV46" i="19"/>
  <c r="BW46" i="19" s="1"/>
  <c r="BF47" i="19"/>
  <c r="BG47" i="19" s="1"/>
  <c r="BL47" i="19"/>
  <c r="BK48" i="19"/>
  <c r="BL48" i="19" s="1"/>
  <c r="BT47" i="19"/>
  <c r="BS48" i="19"/>
  <c r="CZ85" i="19"/>
  <c r="DA85" i="19"/>
  <c r="CY86" i="19"/>
  <c r="DD85" i="19"/>
  <c r="DC85" i="19"/>
  <c r="DB85" i="19"/>
  <c r="Y81" i="19"/>
  <c r="Z81" i="19"/>
  <c r="V82" i="19"/>
  <c r="W81" i="19"/>
  <c r="X81" i="19"/>
  <c r="AA81" i="19"/>
  <c r="AP82" i="19"/>
  <c r="AM82" i="19"/>
  <c r="AL83" i="19"/>
  <c r="AO82" i="19"/>
  <c r="AN82" i="19"/>
  <c r="AQ82" i="19"/>
  <c r="CB84" i="19"/>
  <c r="CC84" i="19"/>
  <c r="BZ85" i="19"/>
  <c r="CD84" i="19"/>
  <c r="CA84" i="19"/>
  <c r="CE84" i="19"/>
  <c r="CS84" i="19"/>
  <c r="CQ84" i="19"/>
  <c r="CU84" i="19"/>
  <c r="CR84" i="19"/>
  <c r="CP85" i="19"/>
  <c r="CT84" i="19"/>
  <c r="H81" i="19"/>
  <c r="K81" i="19"/>
  <c r="F82" i="19"/>
  <c r="G81" i="19"/>
  <c r="I81" i="19"/>
  <c r="J81" i="19"/>
  <c r="AY82" i="19"/>
  <c r="AX82" i="19"/>
  <c r="AT83" i="19"/>
  <c r="AW82" i="19"/>
  <c r="AV82" i="19"/>
  <c r="AU82" i="19"/>
  <c r="O81" i="19"/>
  <c r="N82" i="19"/>
  <c r="Q81" i="19"/>
  <c r="R81" i="19"/>
  <c r="P81" i="19"/>
  <c r="S81" i="19"/>
  <c r="AE82" i="19"/>
  <c r="AH82" i="19"/>
  <c r="AD83" i="19"/>
  <c r="AF82" i="19"/>
  <c r="AI82" i="19"/>
  <c r="AG82" i="19"/>
  <c r="BF83" i="19"/>
  <c r="BG83" i="19"/>
  <c r="BC83" i="19"/>
  <c r="BE83" i="19"/>
  <c r="BB84" i="19"/>
  <c r="BD83" i="19"/>
  <c r="BS83" i="19"/>
  <c r="BW83" i="19"/>
  <c r="BV83" i="19"/>
  <c r="BU83" i="19"/>
  <c r="BR84" i="19"/>
  <c r="BT83" i="19"/>
  <c r="BM83" i="19"/>
  <c r="BJ84" i="19"/>
  <c r="BK83" i="19"/>
  <c r="BN83" i="19"/>
  <c r="BO83" i="19"/>
  <c r="BL83" i="19"/>
  <c r="CI84" i="19"/>
  <c r="CK84" i="19"/>
  <c r="CJ84" i="19"/>
  <c r="CM84" i="19"/>
  <c r="CL84" i="19"/>
  <c r="CH85" i="19"/>
  <c r="U37" i="9"/>
  <c r="BJ37" i="9"/>
  <c r="BE37" i="9"/>
  <c r="BA38" i="9"/>
  <c r="AZ39" i="9"/>
  <c r="BC38" i="9"/>
  <c r="W37" i="9"/>
  <c r="AW37" i="9"/>
  <c r="Q38" i="9"/>
  <c r="AD37" i="9"/>
  <c r="T38" i="9"/>
  <c r="BM48" i="19"/>
  <c r="CC47" i="19"/>
  <c r="BU47" i="19"/>
  <c r="BM47" i="19"/>
  <c r="DB48" i="19"/>
  <c r="DB47" i="19"/>
  <c r="AX37" i="9"/>
  <c r="BD38" i="9"/>
  <c r="R38" i="9"/>
  <c r="DC47" i="19" l="1"/>
  <c r="DD47" i="19" s="1"/>
  <c r="DC48" i="19"/>
  <c r="DD48" i="19" s="1"/>
  <c r="CD47" i="19"/>
  <c r="CE47" i="19" s="1"/>
  <c r="CB48" i="19"/>
  <c r="CA49" i="19"/>
  <c r="CB49" i="19" s="1"/>
  <c r="BV47" i="19"/>
  <c r="BW47" i="19" s="1"/>
  <c r="BN48" i="19"/>
  <c r="BO48" i="19" s="1"/>
  <c r="BN47" i="19"/>
  <c r="BO47" i="19" s="1"/>
  <c r="BT48" i="19"/>
  <c r="BS49" i="19"/>
  <c r="BT49" i="19" s="1"/>
  <c r="BM84" i="19"/>
  <c r="BK84" i="19"/>
  <c r="BO84" i="19"/>
  <c r="BL84" i="19"/>
  <c r="BJ85" i="19"/>
  <c r="BN84" i="19"/>
  <c r="S82" i="19"/>
  <c r="Q82" i="19"/>
  <c r="N83" i="19"/>
  <c r="P82" i="19"/>
  <c r="R82" i="19"/>
  <c r="O82" i="19"/>
  <c r="BC84" i="19"/>
  <c r="BB85" i="19"/>
  <c r="BD84" i="19"/>
  <c r="BG84" i="19"/>
  <c r="BF84" i="19"/>
  <c r="BE84" i="19"/>
  <c r="AE83" i="19"/>
  <c r="AI83" i="19"/>
  <c r="AG83" i="19"/>
  <c r="AH83" i="19"/>
  <c r="AD84" i="19"/>
  <c r="AF83" i="19"/>
  <c r="AX83" i="19"/>
  <c r="AV83" i="19"/>
  <c r="AT84" i="19"/>
  <c r="AY83" i="19"/>
  <c r="AU83" i="19"/>
  <c r="AW83" i="19"/>
  <c r="AM83" i="19"/>
  <c r="AN83" i="19"/>
  <c r="AO83" i="19"/>
  <c r="AQ83" i="19"/>
  <c r="AL84" i="19"/>
  <c r="AP83" i="19"/>
  <c r="CZ86" i="19"/>
  <c r="DA86" i="19"/>
  <c r="CY87" i="19"/>
  <c r="DB86" i="19"/>
  <c r="DD86" i="19"/>
  <c r="DC86" i="19"/>
  <c r="CI85" i="19"/>
  <c r="CJ85" i="19"/>
  <c r="CH86" i="19"/>
  <c r="CM85" i="19"/>
  <c r="CL85" i="19"/>
  <c r="CK85" i="19"/>
  <c r="BS84" i="19"/>
  <c r="BU84" i="19"/>
  <c r="BT84" i="19"/>
  <c r="BW84" i="19"/>
  <c r="BV84" i="19"/>
  <c r="BR85" i="19"/>
  <c r="I82" i="19"/>
  <c r="F83" i="19"/>
  <c r="G82" i="19"/>
  <c r="K82" i="19"/>
  <c r="J82" i="19"/>
  <c r="H82" i="19"/>
  <c r="CP86" i="19"/>
  <c r="CT85" i="19"/>
  <c r="CS85" i="19"/>
  <c r="CR85" i="19"/>
  <c r="CQ85" i="19"/>
  <c r="CU85" i="19"/>
  <c r="CA85" i="19"/>
  <c r="CB85" i="19"/>
  <c r="CE85" i="19"/>
  <c r="BZ86" i="19"/>
  <c r="CC85" i="19"/>
  <c r="CD85" i="19"/>
  <c r="AA82" i="19"/>
  <c r="X82" i="19"/>
  <c r="V83" i="19"/>
  <c r="Z82" i="19"/>
  <c r="W82" i="19"/>
  <c r="Y82" i="19"/>
  <c r="U38" i="9"/>
  <c r="BJ38" i="9"/>
  <c r="BE38" i="9"/>
  <c r="BA39" i="9"/>
  <c r="AZ40" i="9"/>
  <c r="BC39" i="9"/>
  <c r="W38" i="9"/>
  <c r="AW38" i="9"/>
  <c r="Q39" i="9"/>
  <c r="AD38" i="9"/>
  <c r="T39" i="9"/>
  <c r="U39" i="9" s="1"/>
  <c r="BU49" i="19"/>
  <c r="CC49" i="19"/>
  <c r="CC48" i="19"/>
  <c r="BU48" i="19"/>
  <c r="AX38" i="9"/>
  <c r="BD39" i="9"/>
  <c r="R39" i="9"/>
  <c r="CD48" i="19" l="1"/>
  <c r="CE48" i="19" s="1"/>
  <c r="CD49" i="19"/>
  <c r="CE49" i="19" s="1"/>
  <c r="BV48" i="19"/>
  <c r="BW48" i="19" s="1"/>
  <c r="BV49" i="19"/>
  <c r="BW49" i="19" s="1"/>
  <c r="I83" i="19"/>
  <c r="F84" i="19"/>
  <c r="J83" i="19"/>
  <c r="K83" i="19"/>
  <c r="H83" i="19"/>
  <c r="G83" i="19"/>
  <c r="W83" i="19"/>
  <c r="X83" i="19"/>
  <c r="V84" i="19"/>
  <c r="Y83" i="19"/>
  <c r="AA83" i="19"/>
  <c r="Z83" i="19"/>
  <c r="CY88" i="19"/>
  <c r="DB87" i="19"/>
  <c r="DC87" i="19"/>
  <c r="CZ87" i="19"/>
  <c r="DA87" i="19"/>
  <c r="DD87" i="19"/>
  <c r="AQ84" i="19"/>
  <c r="AP84" i="19"/>
  <c r="AL85" i="19"/>
  <c r="AM84" i="19"/>
  <c r="AO84" i="19"/>
  <c r="AN84" i="19"/>
  <c r="AV84" i="19"/>
  <c r="AT85" i="19"/>
  <c r="AX84" i="19"/>
  <c r="AW84" i="19"/>
  <c r="AU84" i="19"/>
  <c r="AY84" i="19"/>
  <c r="AF84" i="19"/>
  <c r="AH84" i="19"/>
  <c r="AG84" i="19"/>
  <c r="AD85" i="19"/>
  <c r="AE84" i="19"/>
  <c r="AI84" i="19"/>
  <c r="CC86" i="19"/>
  <c r="CA86" i="19"/>
  <c r="CD86" i="19"/>
  <c r="CB86" i="19"/>
  <c r="CE86" i="19"/>
  <c r="BZ87" i="19"/>
  <c r="BW85" i="19"/>
  <c r="BV85" i="19"/>
  <c r="BU85" i="19"/>
  <c r="BS85" i="19"/>
  <c r="BT85" i="19"/>
  <c r="BR86" i="19"/>
  <c r="BD85" i="19"/>
  <c r="BB86" i="19"/>
  <c r="BC85" i="19"/>
  <c r="BF85" i="19"/>
  <c r="BE85" i="19"/>
  <c r="BG85" i="19"/>
  <c r="CS86" i="19"/>
  <c r="CQ86" i="19"/>
  <c r="CT86" i="19"/>
  <c r="CP87" i="19"/>
  <c r="CU86" i="19"/>
  <c r="CR86" i="19"/>
  <c r="CJ86" i="19"/>
  <c r="CL86" i="19"/>
  <c r="CI86" i="19"/>
  <c r="CM86" i="19"/>
  <c r="CH87" i="19"/>
  <c r="CK86" i="19"/>
  <c r="S83" i="19"/>
  <c r="R83" i="19"/>
  <c r="Q83" i="19"/>
  <c r="N84" i="19"/>
  <c r="O83" i="19"/>
  <c r="P83" i="19"/>
  <c r="BJ86" i="19"/>
  <c r="BN85" i="19"/>
  <c r="BM85" i="19"/>
  <c r="BL85" i="19"/>
  <c r="BK85" i="19"/>
  <c r="BO85" i="19"/>
  <c r="BJ39" i="9"/>
  <c r="BE39" i="9"/>
  <c r="AZ41" i="9"/>
  <c r="BA40" i="9"/>
  <c r="BC40" i="9"/>
  <c r="W39" i="9"/>
  <c r="AW39" i="9"/>
  <c r="Q40" i="9"/>
  <c r="AD39" i="9"/>
  <c r="T40" i="9"/>
  <c r="U40" i="9" s="1"/>
  <c r="BD40" i="9"/>
  <c r="R40" i="9"/>
  <c r="AX39" i="9"/>
  <c r="BS86" i="19" l="1"/>
  <c r="BW86" i="19"/>
  <c r="BR87" i="19"/>
  <c r="BU86" i="19"/>
  <c r="BT86" i="19"/>
  <c r="BV86" i="19"/>
  <c r="S84" i="19"/>
  <c r="R84" i="19"/>
  <c r="N85" i="19"/>
  <c r="O84" i="19"/>
  <c r="P84" i="19"/>
  <c r="Q84" i="19"/>
  <c r="CQ87" i="19"/>
  <c r="CP88" i="19"/>
  <c r="CS87" i="19"/>
  <c r="CU87" i="19"/>
  <c r="CT87" i="19"/>
  <c r="CR87" i="19"/>
  <c r="BD86" i="19"/>
  <c r="BF86" i="19"/>
  <c r="BC86" i="19"/>
  <c r="BG86" i="19"/>
  <c r="BB87" i="19"/>
  <c r="BE86" i="19"/>
  <c r="BZ88" i="19"/>
  <c r="CD87" i="19"/>
  <c r="CC87" i="19"/>
  <c r="CA87" i="19"/>
  <c r="CE87" i="19"/>
  <c r="CB87" i="19"/>
  <c r="AG85" i="19"/>
  <c r="AE85" i="19"/>
  <c r="AD86" i="19"/>
  <c r="AF85" i="19"/>
  <c r="AI85" i="19"/>
  <c r="AH85" i="19"/>
  <c r="AX85" i="19"/>
  <c r="AW85" i="19"/>
  <c r="AV85" i="19"/>
  <c r="AU85" i="19"/>
  <c r="AY85" i="19"/>
  <c r="AT86" i="19"/>
  <c r="I84" i="19"/>
  <c r="J84" i="19"/>
  <c r="K84" i="19"/>
  <c r="H84" i="19"/>
  <c r="F85" i="19"/>
  <c r="G84" i="19"/>
  <c r="BL86" i="19"/>
  <c r="BK86" i="19"/>
  <c r="BM86" i="19"/>
  <c r="BJ87" i="19"/>
  <c r="BO86" i="19"/>
  <c r="BN86" i="19"/>
  <c r="CH88" i="19"/>
  <c r="CK87" i="19"/>
  <c r="CM87" i="19"/>
  <c r="CL87" i="19"/>
  <c r="CI87" i="19"/>
  <c r="CJ87" i="19"/>
  <c r="AQ85" i="19"/>
  <c r="AP85" i="19"/>
  <c r="AO85" i="19"/>
  <c r="AM85" i="19"/>
  <c r="AN85" i="19"/>
  <c r="AL86" i="19"/>
  <c r="CY89" i="19"/>
  <c r="DC88" i="19"/>
  <c r="DB88" i="19"/>
  <c r="CZ88" i="19"/>
  <c r="DD88" i="19"/>
  <c r="DA88" i="19"/>
  <c r="AA84" i="19"/>
  <c r="Z84" i="19"/>
  <c r="V85" i="19"/>
  <c r="W84" i="19"/>
  <c r="Y84" i="19"/>
  <c r="X84" i="19"/>
  <c r="BJ40" i="9"/>
  <c r="BE40" i="9"/>
  <c r="BA41" i="9"/>
  <c r="AZ42" i="9"/>
  <c r="BC41" i="9"/>
  <c r="W40" i="9"/>
  <c r="AW40" i="9"/>
  <c r="Q41" i="9"/>
  <c r="AD40" i="9"/>
  <c r="T41" i="9"/>
  <c r="AX40" i="9"/>
  <c r="BD41" i="9"/>
  <c r="R41" i="9"/>
  <c r="BO87" i="19" l="1"/>
  <c r="BN87" i="19"/>
  <c r="BM87" i="19"/>
  <c r="BL87" i="19"/>
  <c r="BJ88" i="19"/>
  <c r="BK87" i="19"/>
  <c r="W85" i="19"/>
  <c r="X85" i="19"/>
  <c r="V86" i="19"/>
  <c r="AA85" i="19"/>
  <c r="Z85" i="19"/>
  <c r="Y85" i="19"/>
  <c r="DB89" i="19"/>
  <c r="DC89" i="19"/>
  <c r="CZ89" i="19"/>
  <c r="DA89" i="19"/>
  <c r="DD89" i="19"/>
  <c r="CY90" i="19"/>
  <c r="CJ88" i="19"/>
  <c r="CM88" i="19"/>
  <c r="CL88" i="19"/>
  <c r="CH89" i="19"/>
  <c r="CK88" i="19"/>
  <c r="CI88" i="19"/>
  <c r="G85" i="19"/>
  <c r="K85" i="19"/>
  <c r="I85" i="19"/>
  <c r="F86" i="19"/>
  <c r="H85" i="19"/>
  <c r="J85" i="19"/>
  <c r="BB88" i="19"/>
  <c r="BE87" i="19"/>
  <c r="BC87" i="19"/>
  <c r="BF87" i="19"/>
  <c r="BG87" i="19"/>
  <c r="BD87" i="19"/>
  <c r="BR88" i="19"/>
  <c r="BU87" i="19"/>
  <c r="BV87" i="19"/>
  <c r="BS87" i="19"/>
  <c r="BW87" i="19"/>
  <c r="BT87" i="19"/>
  <c r="AQ86" i="19"/>
  <c r="AP86" i="19"/>
  <c r="AM86" i="19"/>
  <c r="AN86" i="19"/>
  <c r="AL87" i="19"/>
  <c r="AO86" i="19"/>
  <c r="AW86" i="19"/>
  <c r="AT87" i="19"/>
  <c r="AY86" i="19"/>
  <c r="AX86" i="19"/>
  <c r="AV86" i="19"/>
  <c r="AU86" i="19"/>
  <c r="CR88" i="19"/>
  <c r="CQ88" i="19"/>
  <c r="CS88" i="19"/>
  <c r="CU88" i="19"/>
  <c r="CT88" i="19"/>
  <c r="CP89" i="19"/>
  <c r="AF86" i="19"/>
  <c r="AE86" i="19"/>
  <c r="AH86" i="19"/>
  <c r="AD87" i="19"/>
  <c r="AI86" i="19"/>
  <c r="AG86" i="19"/>
  <c r="CA88" i="19"/>
  <c r="BZ89" i="19"/>
  <c r="CB88" i="19"/>
  <c r="CC88" i="19"/>
  <c r="CE88" i="19"/>
  <c r="CD88" i="19"/>
  <c r="O85" i="19"/>
  <c r="S85" i="19"/>
  <c r="Q85" i="19"/>
  <c r="R85" i="19"/>
  <c r="P85" i="19"/>
  <c r="N86" i="19"/>
  <c r="BJ41" i="9"/>
  <c r="BE41" i="9"/>
  <c r="BA42" i="9"/>
  <c r="AZ43" i="9"/>
  <c r="BC42" i="9"/>
  <c r="W41" i="9"/>
  <c r="U41" i="9"/>
  <c r="T42" i="9"/>
  <c r="U42" i="9" s="1"/>
  <c r="Q42" i="9"/>
  <c r="AW41" i="9"/>
  <c r="AD41" i="9"/>
  <c r="AD42" i="9" s="1"/>
  <c r="AD43" i="9" s="1"/>
  <c r="AD44" i="9" s="1"/>
  <c r="AD45" i="9" s="1"/>
  <c r="AD46" i="9" s="1"/>
  <c r="BD42" i="9"/>
  <c r="R42" i="9"/>
  <c r="AX41" i="9"/>
  <c r="BZ90" i="19" l="1"/>
  <c r="CB89" i="19"/>
  <c r="CA89" i="19"/>
  <c r="CD89" i="19"/>
  <c r="CE89" i="19"/>
  <c r="CC89" i="19"/>
  <c r="AD88" i="19"/>
  <c r="AF87" i="19"/>
  <c r="AG87" i="19"/>
  <c r="AE87" i="19"/>
  <c r="AI87" i="19"/>
  <c r="AH87" i="19"/>
  <c r="CT89" i="19"/>
  <c r="CU89" i="19"/>
  <c r="CS89" i="19"/>
  <c r="CQ89" i="19"/>
  <c r="CP90" i="19"/>
  <c r="CR89" i="19"/>
  <c r="G86" i="19"/>
  <c r="J86" i="19"/>
  <c r="I86" i="19"/>
  <c r="H86" i="19"/>
  <c r="K86" i="19"/>
  <c r="F87" i="19"/>
  <c r="AL88" i="19"/>
  <c r="AO87" i="19"/>
  <c r="AP87" i="19"/>
  <c r="AM87" i="19"/>
  <c r="AQ87" i="19"/>
  <c r="AN87" i="19"/>
  <c r="BD88" i="19"/>
  <c r="BG88" i="19"/>
  <c r="BF88" i="19"/>
  <c r="BE88" i="19"/>
  <c r="BB89" i="19"/>
  <c r="BC88" i="19"/>
  <c r="S86" i="19"/>
  <c r="R86" i="19"/>
  <c r="O86" i="19"/>
  <c r="N87" i="19"/>
  <c r="P86" i="19"/>
  <c r="Q86" i="19"/>
  <c r="AY87" i="19"/>
  <c r="AX87" i="19"/>
  <c r="AW87" i="19"/>
  <c r="AV87" i="19"/>
  <c r="AU87" i="19"/>
  <c r="AT88" i="19"/>
  <c r="CM89" i="19"/>
  <c r="CH90" i="19"/>
  <c r="CJ89" i="19"/>
  <c r="CK89" i="19"/>
  <c r="CL89" i="19"/>
  <c r="CI89" i="19"/>
  <c r="CZ90" i="19"/>
  <c r="DB90" i="19"/>
  <c r="DA90" i="19"/>
  <c r="DD90" i="19"/>
  <c r="DC90" i="19"/>
  <c r="CY91" i="19"/>
  <c r="BT88" i="19"/>
  <c r="BV88" i="19"/>
  <c r="BR89" i="19"/>
  <c r="BU88" i="19"/>
  <c r="BS88" i="19"/>
  <c r="BW88" i="19"/>
  <c r="W86" i="19"/>
  <c r="X86" i="19"/>
  <c r="V87" i="19"/>
  <c r="Y86" i="19"/>
  <c r="AA86" i="19"/>
  <c r="Z86" i="19"/>
  <c r="BK88" i="19"/>
  <c r="BN88" i="19"/>
  <c r="BO88" i="19"/>
  <c r="BL88" i="19"/>
  <c r="BJ89" i="19"/>
  <c r="BM88" i="19"/>
  <c r="BJ42" i="9"/>
  <c r="T43" i="9"/>
  <c r="U43" i="9" s="1"/>
  <c r="BE42" i="9"/>
  <c r="BA43" i="9"/>
  <c r="AZ44" i="9"/>
  <c r="BC43" i="9"/>
  <c r="W42" i="9"/>
  <c r="Q43" i="9"/>
  <c r="AW42" i="9"/>
  <c r="AX42" i="9"/>
  <c r="R43" i="9"/>
  <c r="BD43" i="9"/>
  <c r="DB91" i="19" l="1"/>
  <c r="DA91" i="19"/>
  <c r="CZ91" i="19"/>
  <c r="CY92" i="19"/>
  <c r="DD91" i="19"/>
  <c r="DC91" i="19"/>
  <c r="AU88" i="19"/>
  <c r="AV88" i="19"/>
  <c r="AY88" i="19"/>
  <c r="AX88" i="19"/>
  <c r="AT89" i="19"/>
  <c r="AW88" i="19"/>
  <c r="P87" i="19"/>
  <c r="S87" i="19"/>
  <c r="R87" i="19"/>
  <c r="N88" i="19"/>
  <c r="Q87" i="19"/>
  <c r="O87" i="19"/>
  <c r="F88" i="19"/>
  <c r="K87" i="19"/>
  <c r="G87" i="19"/>
  <c r="H87" i="19"/>
  <c r="I87" i="19"/>
  <c r="J87" i="19"/>
  <c r="BU89" i="19"/>
  <c r="BT89" i="19"/>
  <c r="BV89" i="19"/>
  <c r="BS89" i="19"/>
  <c r="BW89" i="19"/>
  <c r="BR90" i="19"/>
  <c r="BE89" i="19"/>
  <c r="BD89" i="19"/>
  <c r="BG89" i="19"/>
  <c r="BC89" i="19"/>
  <c r="BB90" i="19"/>
  <c r="BF89" i="19"/>
  <c r="AD89" i="19"/>
  <c r="AE88" i="19"/>
  <c r="AF88" i="19"/>
  <c r="AI88" i="19"/>
  <c r="AG88" i="19"/>
  <c r="AH88" i="19"/>
  <c r="CM90" i="19"/>
  <c r="CL90" i="19"/>
  <c r="CH91" i="19"/>
  <c r="CI90" i="19"/>
  <c r="CK90" i="19"/>
  <c r="CJ90" i="19"/>
  <c r="BJ90" i="19"/>
  <c r="BO89" i="19"/>
  <c r="BN89" i="19"/>
  <c r="BK89" i="19"/>
  <c r="BM89" i="19"/>
  <c r="BL89" i="19"/>
  <c r="X87" i="19"/>
  <c r="AA87" i="19"/>
  <c r="Z87" i="19"/>
  <c r="W87" i="19"/>
  <c r="V88" i="19"/>
  <c r="Y87" i="19"/>
  <c r="AM88" i="19"/>
  <c r="AN88" i="19"/>
  <c r="AL89" i="19"/>
  <c r="AP88" i="19"/>
  <c r="AO88" i="19"/>
  <c r="AQ88" i="19"/>
  <c r="CP91" i="19"/>
  <c r="CR90" i="19"/>
  <c r="CT90" i="19"/>
  <c r="CS90" i="19"/>
  <c r="CQ90" i="19"/>
  <c r="CU90" i="19"/>
  <c r="BZ91" i="19"/>
  <c r="CA90" i="19"/>
  <c r="CD90" i="19"/>
  <c r="CC90" i="19"/>
  <c r="CE90" i="19"/>
  <c r="CB90" i="19"/>
  <c r="BJ43" i="9"/>
  <c r="T44" i="9"/>
  <c r="U44" i="9" s="1"/>
  <c r="W43" i="9"/>
  <c r="BE43" i="9"/>
  <c r="BA44" i="9"/>
  <c r="AZ45" i="9"/>
  <c r="BC44" i="9"/>
  <c r="Q44" i="9"/>
  <c r="AW43" i="9"/>
  <c r="AX43" i="9"/>
  <c r="BD44" i="9"/>
  <c r="R44" i="9"/>
  <c r="O88" i="19" l="1"/>
  <c r="S88" i="19"/>
  <c r="N89" i="19"/>
  <c r="R88" i="19"/>
  <c r="P88" i="19"/>
  <c r="Q88" i="19"/>
  <c r="AN89" i="19"/>
  <c r="AP89" i="19"/>
  <c r="AO89" i="19"/>
  <c r="AM89" i="19"/>
  <c r="AQ89" i="19"/>
  <c r="AL90" i="19"/>
  <c r="BC90" i="19"/>
  <c r="BE90" i="19"/>
  <c r="BB91" i="19"/>
  <c r="BG90" i="19"/>
  <c r="BF90" i="19"/>
  <c r="BD90" i="19"/>
  <c r="J88" i="19"/>
  <c r="K88" i="19"/>
  <c r="I88" i="19"/>
  <c r="G88" i="19"/>
  <c r="H88" i="19"/>
  <c r="F89" i="19"/>
  <c r="BW90" i="19"/>
  <c r="BV90" i="19"/>
  <c r="BR91" i="19"/>
  <c r="BS90" i="19"/>
  <c r="BU90" i="19"/>
  <c r="BT90" i="19"/>
  <c r="CZ92" i="19"/>
  <c r="DB92" i="19"/>
  <c r="CY93" i="19"/>
  <c r="DD92" i="19"/>
  <c r="DC92" i="19"/>
  <c r="DA92" i="19"/>
  <c r="CU91" i="19"/>
  <c r="CP92" i="19"/>
  <c r="CS91" i="19"/>
  <c r="CT91" i="19"/>
  <c r="CQ91" i="19"/>
  <c r="CR91" i="19"/>
  <c r="V89" i="19"/>
  <c r="Y88" i="19"/>
  <c r="W88" i="19"/>
  <c r="X88" i="19"/>
  <c r="AA88" i="19"/>
  <c r="Z88" i="19"/>
  <c r="AW89" i="19"/>
  <c r="AT90" i="19"/>
  <c r="AY89" i="19"/>
  <c r="AX89" i="19"/>
  <c r="AU89" i="19"/>
  <c r="AV89" i="19"/>
  <c r="CE91" i="19"/>
  <c r="BZ92" i="19"/>
  <c r="CC91" i="19"/>
  <c r="CB91" i="19"/>
  <c r="CD91" i="19"/>
  <c r="CA91" i="19"/>
  <c r="BM90" i="19"/>
  <c r="BK90" i="19"/>
  <c r="BO90" i="19"/>
  <c r="BL90" i="19"/>
  <c r="BJ91" i="19"/>
  <c r="BN90" i="19"/>
  <c r="CK91" i="19"/>
  <c r="CJ91" i="19"/>
  <c r="CI91" i="19"/>
  <c r="CH92" i="19"/>
  <c r="CM91" i="19"/>
  <c r="CL91" i="19"/>
  <c r="AG89" i="19"/>
  <c r="AI89" i="19"/>
  <c r="AF89" i="19"/>
  <c r="AH89" i="19"/>
  <c r="AD90" i="19"/>
  <c r="AE89" i="19"/>
  <c r="BJ44" i="9"/>
  <c r="T45" i="9"/>
  <c r="U45" i="9" s="1"/>
  <c r="W44" i="9"/>
  <c r="BE44" i="9"/>
  <c r="AZ46" i="9"/>
  <c r="BA45" i="9"/>
  <c r="BC45" i="9"/>
  <c r="Q45" i="9"/>
  <c r="AW44" i="9"/>
  <c r="R45" i="9"/>
  <c r="BD45" i="9"/>
  <c r="AX44" i="9"/>
  <c r="CB92" i="19" l="1"/>
  <c r="CC92" i="19"/>
  <c r="BZ93" i="19"/>
  <c r="CD92" i="19"/>
  <c r="CA92" i="19"/>
  <c r="CE92" i="19"/>
  <c r="H89" i="19"/>
  <c r="I89" i="19"/>
  <c r="K89" i="19"/>
  <c r="F90" i="19"/>
  <c r="J89" i="19"/>
  <c r="G89" i="19"/>
  <c r="AM90" i="19"/>
  <c r="AO90" i="19"/>
  <c r="AN90" i="19"/>
  <c r="AQ90" i="19"/>
  <c r="AP90" i="19"/>
  <c r="AL91" i="19"/>
  <c r="X89" i="19"/>
  <c r="Z89" i="19"/>
  <c r="Y89" i="19"/>
  <c r="W89" i="19"/>
  <c r="AA89" i="19"/>
  <c r="V90" i="19"/>
  <c r="BR92" i="19"/>
  <c r="BW91" i="19"/>
  <c r="BV91" i="19"/>
  <c r="BU91" i="19"/>
  <c r="BT91" i="19"/>
  <c r="BS91" i="19"/>
  <c r="BE91" i="19"/>
  <c r="BD91" i="19"/>
  <c r="BF91" i="19"/>
  <c r="BB92" i="19"/>
  <c r="BG91" i="19"/>
  <c r="BC91" i="19"/>
  <c r="O89" i="19"/>
  <c r="S89" i="19"/>
  <c r="Q89" i="19"/>
  <c r="P89" i="19"/>
  <c r="R89" i="19"/>
  <c r="N90" i="19"/>
  <c r="CL92" i="19"/>
  <c r="CK92" i="19"/>
  <c r="CI92" i="19"/>
  <c r="CH93" i="19"/>
  <c r="CJ92" i="19"/>
  <c r="CM92" i="19"/>
  <c r="AV90" i="19"/>
  <c r="AT91" i="19"/>
  <c r="AX90" i="19"/>
  <c r="AW90" i="19"/>
  <c r="AU90" i="19"/>
  <c r="AY90" i="19"/>
  <c r="CU92" i="19"/>
  <c r="CQ92" i="19"/>
  <c r="CS92" i="19"/>
  <c r="CP93" i="19"/>
  <c r="CR92" i="19"/>
  <c r="CT92" i="19"/>
  <c r="AD91" i="19"/>
  <c r="AF90" i="19"/>
  <c r="AG90" i="19"/>
  <c r="AH90" i="19"/>
  <c r="AE90" i="19"/>
  <c r="AI90" i="19"/>
  <c r="BO91" i="19"/>
  <c r="BJ92" i="19"/>
  <c r="BM91" i="19"/>
  <c r="BN91" i="19"/>
  <c r="BK91" i="19"/>
  <c r="BL91" i="19"/>
  <c r="CY94" i="19"/>
  <c r="DD93" i="19"/>
  <c r="DC93" i="19"/>
  <c r="DB93" i="19"/>
  <c r="DA93" i="19"/>
  <c r="CZ93" i="19"/>
  <c r="BJ45" i="9"/>
  <c r="W45" i="9"/>
  <c r="T46" i="9"/>
  <c r="U46" i="9" s="1"/>
  <c r="BE45" i="9"/>
  <c r="AZ47" i="9"/>
  <c r="BA46" i="9"/>
  <c r="BC46" i="9"/>
  <c r="Q46" i="9"/>
  <c r="AW45" i="9"/>
  <c r="AX45" i="9"/>
  <c r="R46" i="9"/>
  <c r="BD46" i="9"/>
  <c r="BL92" i="19" l="1"/>
  <c r="BO92" i="19"/>
  <c r="BN92" i="19"/>
  <c r="BJ93" i="19"/>
  <c r="BK92" i="19"/>
  <c r="BM92" i="19"/>
  <c r="AA90" i="19"/>
  <c r="Z90" i="19"/>
  <c r="X90" i="19"/>
  <c r="W90" i="19"/>
  <c r="Y90" i="19"/>
  <c r="V91" i="19"/>
  <c r="CA93" i="19"/>
  <c r="CB93" i="19"/>
  <c r="CD93" i="19"/>
  <c r="BZ94" i="19"/>
  <c r="CE93" i="19"/>
  <c r="CC93" i="19"/>
  <c r="CU93" i="19"/>
  <c r="CP94" i="19"/>
  <c r="CS93" i="19"/>
  <c r="CT93" i="19"/>
  <c r="CQ93" i="19"/>
  <c r="CR93" i="19"/>
  <c r="AY91" i="19"/>
  <c r="AT92" i="19"/>
  <c r="AW91" i="19"/>
  <c r="AX91" i="19"/>
  <c r="AU91" i="19"/>
  <c r="AV91" i="19"/>
  <c r="CK93" i="19"/>
  <c r="CJ93" i="19"/>
  <c r="CI93" i="19"/>
  <c r="CH94" i="19"/>
  <c r="CM93" i="19"/>
  <c r="CL93" i="19"/>
  <c r="O90" i="19"/>
  <c r="Q90" i="19"/>
  <c r="P90" i="19"/>
  <c r="S90" i="19"/>
  <c r="R90" i="19"/>
  <c r="N91" i="19"/>
  <c r="BE92" i="19"/>
  <c r="BF92" i="19"/>
  <c r="BG92" i="19"/>
  <c r="BC92" i="19"/>
  <c r="BB93" i="19"/>
  <c r="BD92" i="19"/>
  <c r="AL92" i="19"/>
  <c r="AQ91" i="19"/>
  <c r="AP91" i="19"/>
  <c r="AO91" i="19"/>
  <c r="AN91" i="19"/>
  <c r="AM91" i="19"/>
  <c r="J90" i="19"/>
  <c r="K90" i="19"/>
  <c r="H90" i="19"/>
  <c r="G90" i="19"/>
  <c r="I90" i="19"/>
  <c r="F91" i="19"/>
  <c r="CZ94" i="19"/>
  <c r="DC94" i="19"/>
  <c r="DD94" i="19"/>
  <c r="DD6" i="19" s="1"/>
  <c r="DC9" i="19" s="1"/>
  <c r="DB94" i="19"/>
  <c r="DA94" i="19"/>
  <c r="AF91" i="19"/>
  <c r="AH91" i="19"/>
  <c r="AE91" i="19"/>
  <c r="AD92" i="19"/>
  <c r="AI91" i="19"/>
  <c r="AG91" i="19"/>
  <c r="BS92" i="19"/>
  <c r="BU92" i="19"/>
  <c r="BT92" i="19"/>
  <c r="BW92" i="19"/>
  <c r="BV92" i="19"/>
  <c r="BR93" i="19"/>
  <c r="BJ46" i="9"/>
  <c r="W46" i="9"/>
  <c r="BE46" i="9"/>
  <c r="AZ48" i="9"/>
  <c r="BA47" i="9"/>
  <c r="BC47" i="9"/>
  <c r="AW46" i="9"/>
  <c r="Q47" i="9"/>
  <c r="T47" i="9"/>
  <c r="U47" i="9" s="1"/>
  <c r="BD47" i="9"/>
  <c r="AX46" i="9"/>
  <c r="R47" i="9"/>
  <c r="BU93" i="19" l="1"/>
  <c r="BT93" i="19"/>
  <c r="BS93" i="19"/>
  <c r="BR94" i="19"/>
  <c r="BW93" i="19"/>
  <c r="BV93" i="19"/>
  <c r="J91" i="19"/>
  <c r="G91" i="19"/>
  <c r="K91" i="19"/>
  <c r="I91" i="19"/>
  <c r="F92" i="19"/>
  <c r="H91" i="19"/>
  <c r="CU94" i="19"/>
  <c r="CU6" i="19" s="1"/>
  <c r="CT9" i="19" s="1"/>
  <c r="CR94" i="19"/>
  <c r="CQ94" i="19"/>
  <c r="CS94" i="19"/>
  <c r="CT94" i="19"/>
  <c r="CE94" i="19"/>
  <c r="CE6" i="19" s="1"/>
  <c r="CD9" i="19" s="1"/>
  <c r="CA94" i="19"/>
  <c r="CB94" i="19"/>
  <c r="CD94" i="19"/>
  <c r="CC94" i="19"/>
  <c r="V92" i="19"/>
  <c r="AA91" i="19"/>
  <c r="Z91" i="19"/>
  <c r="Y91" i="19"/>
  <c r="X91" i="19"/>
  <c r="W91" i="19"/>
  <c r="BO93" i="19"/>
  <c r="BJ94" i="19"/>
  <c r="BM93" i="19"/>
  <c r="BN93" i="19"/>
  <c r="BK93" i="19"/>
  <c r="BL93" i="19"/>
  <c r="BE93" i="19"/>
  <c r="BD93" i="19"/>
  <c r="BG93" i="19"/>
  <c r="BB94" i="19"/>
  <c r="BC93" i="19"/>
  <c r="BF93" i="19"/>
  <c r="Q91" i="19"/>
  <c r="P91" i="19"/>
  <c r="R91" i="19"/>
  <c r="N92" i="19"/>
  <c r="S91" i="19"/>
  <c r="O91" i="19"/>
  <c r="CL94" i="19"/>
  <c r="CI94" i="19"/>
  <c r="CK94" i="19"/>
  <c r="CM94" i="19"/>
  <c r="CM6" i="19" s="1"/>
  <c r="CL9" i="19" s="1"/>
  <c r="CJ94" i="19"/>
  <c r="AY92" i="19"/>
  <c r="AU92" i="19"/>
  <c r="AW92" i="19"/>
  <c r="AV92" i="19"/>
  <c r="AT93" i="19"/>
  <c r="AX92" i="19"/>
  <c r="AF92" i="19"/>
  <c r="AI92" i="19"/>
  <c r="AG92" i="19"/>
  <c r="AH92" i="19"/>
  <c r="AE92" i="19"/>
  <c r="AD93" i="19"/>
  <c r="AL93" i="19"/>
  <c r="AO92" i="19"/>
  <c r="AM92" i="19"/>
  <c r="AQ92" i="19"/>
  <c r="AN92" i="19"/>
  <c r="AP92" i="19"/>
  <c r="BJ47" i="9"/>
  <c r="BE47" i="9"/>
  <c r="BA48" i="9"/>
  <c r="AZ49" i="9"/>
  <c r="BC48" i="9"/>
  <c r="W47" i="9"/>
  <c r="AW47" i="9"/>
  <c r="Q48" i="9"/>
  <c r="AD47" i="9"/>
  <c r="T48" i="9"/>
  <c r="U48" i="9" s="1"/>
  <c r="AX47" i="9"/>
  <c r="R48" i="9"/>
  <c r="BD48" i="9"/>
  <c r="AL94" i="19" l="1"/>
  <c r="AQ93" i="19"/>
  <c r="AP93" i="19"/>
  <c r="AO93" i="19"/>
  <c r="AN93" i="19"/>
  <c r="AM93" i="19"/>
  <c r="AX93" i="19"/>
  <c r="AU93" i="19"/>
  <c r="AV93" i="19"/>
  <c r="AY93" i="19"/>
  <c r="AT94" i="19"/>
  <c r="AW93" i="19"/>
  <c r="N93" i="19"/>
  <c r="P92" i="19"/>
  <c r="O92" i="19"/>
  <c r="Q92" i="19"/>
  <c r="S92" i="19"/>
  <c r="R92" i="19"/>
  <c r="BW94" i="19"/>
  <c r="BW6" i="19" s="1"/>
  <c r="BV9" i="19" s="1"/>
  <c r="BV94" i="19"/>
  <c r="BT94" i="19"/>
  <c r="BU94" i="19"/>
  <c r="BS94" i="19"/>
  <c r="AF93" i="19"/>
  <c r="AI93" i="19"/>
  <c r="AG93" i="19"/>
  <c r="AH93" i="19"/>
  <c r="AD94" i="19"/>
  <c r="AE93" i="19"/>
  <c r="AA92" i="19"/>
  <c r="X92" i="19"/>
  <c r="Z92" i="19"/>
  <c r="V93" i="19"/>
  <c r="Y92" i="19"/>
  <c r="W92" i="19"/>
  <c r="F93" i="19"/>
  <c r="J92" i="19"/>
  <c r="K92" i="19"/>
  <c r="H92" i="19"/>
  <c r="G92" i="19"/>
  <c r="I92" i="19"/>
  <c r="BG94" i="19"/>
  <c r="BG6" i="19" s="1"/>
  <c r="BF9" i="19" s="1"/>
  <c r="BD94" i="19"/>
  <c r="BF94" i="19"/>
  <c r="BC94" i="19"/>
  <c r="BE94" i="19"/>
  <c r="BM94" i="19"/>
  <c r="BN94" i="19"/>
  <c r="BO94" i="19"/>
  <c r="BO6" i="19" s="1"/>
  <c r="BN9" i="19" s="1"/>
  <c r="BL94" i="19"/>
  <c r="BK94" i="19"/>
  <c r="BJ48" i="9"/>
  <c r="BE48" i="9"/>
  <c r="AZ50" i="9"/>
  <c r="BA49" i="9"/>
  <c r="BC49" i="9"/>
  <c r="W48" i="9"/>
  <c r="AW48" i="9"/>
  <c r="Q49" i="9"/>
  <c r="AD48" i="9"/>
  <c r="T49" i="9"/>
  <c r="U49" i="9" s="1"/>
  <c r="BD49" i="9"/>
  <c r="R49" i="9"/>
  <c r="AX48" i="9"/>
  <c r="G93" i="19" l="1"/>
  <c r="K93" i="19"/>
  <c r="I93" i="19"/>
  <c r="J93" i="19"/>
  <c r="F94" i="19"/>
  <c r="H93" i="19"/>
  <c r="AE94" i="19"/>
  <c r="AH94" i="19"/>
  <c r="AG94" i="19"/>
  <c r="AI94" i="19"/>
  <c r="AI6" i="19" s="1"/>
  <c r="AH9" i="19" s="1"/>
  <c r="AF94" i="19"/>
  <c r="AX94" i="19"/>
  <c r="AW94" i="19"/>
  <c r="AY94" i="19"/>
  <c r="AY6" i="19" s="1"/>
  <c r="AX9" i="19" s="1"/>
  <c r="AU94" i="19"/>
  <c r="AV94" i="19"/>
  <c r="Y93" i="19"/>
  <c r="X93" i="19"/>
  <c r="W93" i="19"/>
  <c r="V94" i="19"/>
  <c r="AA93" i="19"/>
  <c r="Z93" i="19"/>
  <c r="S93" i="19"/>
  <c r="R93" i="19"/>
  <c r="P93" i="19"/>
  <c r="O93" i="19"/>
  <c r="N94" i="19"/>
  <c r="Q93" i="19"/>
  <c r="AN94" i="19"/>
  <c r="AM94" i="19"/>
  <c r="AP94" i="19"/>
  <c r="AQ94" i="19"/>
  <c r="AQ6" i="19" s="1"/>
  <c r="AP9" i="19" s="1"/>
  <c r="AO94" i="19"/>
  <c r="BJ49" i="9"/>
  <c r="BE49" i="9"/>
  <c r="BA50" i="9"/>
  <c r="AZ51" i="9"/>
  <c r="BC50" i="9"/>
  <c r="W49" i="9"/>
  <c r="AW49" i="9"/>
  <c r="Q50" i="9"/>
  <c r="AD49" i="9"/>
  <c r="T50" i="9"/>
  <c r="U50" i="9" s="1"/>
  <c r="AX49" i="9"/>
  <c r="BD50" i="9"/>
  <c r="R50" i="9"/>
  <c r="X94" i="19" l="1"/>
  <c r="Z94" i="19"/>
  <c r="W94" i="19"/>
  <c r="Y94" i="19"/>
  <c r="AA94" i="19"/>
  <c r="AA6" i="19" s="1"/>
  <c r="Z9" i="19" s="1"/>
  <c r="Q94" i="19"/>
  <c r="S94" i="19"/>
  <c r="S6" i="19" s="1"/>
  <c r="R9" i="19" s="1"/>
  <c r="O94" i="19"/>
  <c r="P94" i="19"/>
  <c r="R94" i="19"/>
  <c r="I94" i="19"/>
  <c r="K94" i="19"/>
  <c r="K6" i="19" s="1"/>
  <c r="J9" i="19" s="1"/>
  <c r="J94" i="19"/>
  <c r="G94" i="19"/>
  <c r="H94" i="19"/>
  <c r="BJ50" i="9"/>
  <c r="BE50" i="9"/>
  <c r="BA51" i="9"/>
  <c r="AZ52" i="9"/>
  <c r="BC51" i="9"/>
  <c r="W50" i="9"/>
  <c r="AW50" i="9"/>
  <c r="Q51" i="9"/>
  <c r="AD50" i="9"/>
  <c r="T51" i="9"/>
  <c r="U51" i="9" s="1"/>
  <c r="AX50" i="9"/>
  <c r="R51" i="9"/>
  <c r="BD51" i="9"/>
  <c r="BJ51" i="9" l="1"/>
  <c r="BE51" i="9"/>
  <c r="AZ53" i="9"/>
  <c r="BA52" i="9"/>
  <c r="BC52" i="9"/>
  <c r="W51" i="9"/>
  <c r="AW51" i="9"/>
  <c r="Q52" i="9"/>
  <c r="AD51" i="9"/>
  <c r="T52" i="9"/>
  <c r="U52" i="9" s="1"/>
  <c r="BD52" i="9"/>
  <c r="AX51" i="9"/>
  <c r="R52" i="9"/>
  <c r="BJ52" i="9" l="1"/>
  <c r="BE52" i="9"/>
  <c r="BA53" i="9"/>
  <c r="AZ54" i="9"/>
  <c r="BC53" i="9"/>
  <c r="W52" i="9"/>
  <c r="AW52" i="9"/>
  <c r="Q53" i="9"/>
  <c r="AD52" i="9"/>
  <c r="T53" i="9"/>
  <c r="U53" i="9" s="1"/>
  <c r="BD53" i="9"/>
  <c r="R53" i="9"/>
  <c r="AX52" i="9"/>
  <c r="BJ53" i="9" l="1"/>
  <c r="BE53" i="9"/>
  <c r="AZ55" i="9"/>
  <c r="BA54" i="9"/>
  <c r="BC54" i="9"/>
  <c r="W53" i="9"/>
  <c r="AW53" i="9"/>
  <c r="Q54" i="9"/>
  <c r="AD53" i="9"/>
  <c r="T54" i="9"/>
  <c r="U54" i="9" s="1"/>
  <c r="R54" i="9"/>
  <c r="BD54" i="9"/>
  <c r="AX53" i="9"/>
  <c r="BJ54" i="9" l="1"/>
  <c r="BE54" i="9"/>
  <c r="BA55" i="9"/>
  <c r="AZ56" i="9"/>
  <c r="BC55" i="9"/>
  <c r="W54" i="9"/>
  <c r="AW54" i="9"/>
  <c r="Q55" i="9"/>
  <c r="AD54" i="9"/>
  <c r="T55" i="9"/>
  <c r="U55" i="9" s="1"/>
  <c r="AX54" i="9"/>
  <c r="R55" i="9"/>
  <c r="BD55" i="9"/>
  <c r="BJ55" i="9" l="1"/>
  <c r="BE55" i="9"/>
  <c r="AZ57" i="9"/>
  <c r="BA56" i="9"/>
  <c r="BC56" i="9"/>
  <c r="W55" i="9"/>
  <c r="AW55" i="9"/>
  <c r="Q56" i="9"/>
  <c r="AD55" i="9"/>
  <c r="T56" i="9"/>
  <c r="U56" i="9" s="1"/>
  <c r="BD56" i="9"/>
  <c r="AX55" i="9"/>
  <c r="R56" i="9"/>
  <c r="BJ56" i="9" l="1"/>
  <c r="BE56" i="9"/>
  <c r="BA57" i="9"/>
  <c r="AZ58" i="9"/>
  <c r="BC57" i="9"/>
  <c r="W56" i="9"/>
  <c r="AW56" i="9"/>
  <c r="Q57" i="9"/>
  <c r="AD56" i="9"/>
  <c r="T57" i="9"/>
  <c r="U57" i="9" s="1"/>
  <c r="AX56" i="9"/>
  <c r="R57" i="9"/>
  <c r="BD57" i="9"/>
  <c r="BJ57" i="9" l="1"/>
  <c r="BE57" i="9"/>
  <c r="BA58" i="9"/>
  <c r="AZ59" i="9"/>
  <c r="BC58" i="9"/>
  <c r="W57" i="9"/>
  <c r="AW57" i="9"/>
  <c r="Q58" i="9"/>
  <c r="AD57" i="9"/>
  <c r="T58" i="9"/>
  <c r="U58" i="9" s="1"/>
  <c r="BD58" i="9"/>
  <c r="R58" i="9"/>
  <c r="AX57" i="9"/>
  <c r="BJ58" i="9" l="1"/>
  <c r="BE58" i="9"/>
  <c r="AZ60" i="9"/>
  <c r="BA59" i="9"/>
  <c r="BC59" i="9"/>
  <c r="W58" i="9"/>
  <c r="AW58" i="9"/>
  <c r="Q59" i="9"/>
  <c r="AD58" i="9"/>
  <c r="T59" i="9"/>
  <c r="U59" i="9" s="1"/>
  <c r="BD59" i="9"/>
  <c r="AX58" i="9"/>
  <c r="R59" i="9"/>
  <c r="BJ59" i="9" l="1"/>
  <c r="BE59" i="9"/>
  <c r="AZ61" i="9"/>
  <c r="BA60" i="9"/>
  <c r="BC60" i="9"/>
  <c r="W59" i="9"/>
  <c r="AW59" i="9"/>
  <c r="Q60" i="9"/>
  <c r="AD59" i="9"/>
  <c r="T60" i="9"/>
  <c r="U60" i="9" s="1"/>
  <c r="AX59" i="9"/>
  <c r="R60" i="9"/>
  <c r="BD60" i="9"/>
  <c r="BJ60" i="9" l="1"/>
  <c r="BE60" i="9"/>
  <c r="AZ62" i="9"/>
  <c r="BA61" i="9"/>
  <c r="BC61" i="9"/>
  <c r="W60" i="9"/>
  <c r="AW60" i="9"/>
  <c r="Q61" i="9"/>
  <c r="AD60" i="9"/>
  <c r="T61" i="9"/>
  <c r="U61" i="9" s="1"/>
  <c r="BD61" i="9"/>
  <c r="R61" i="9"/>
  <c r="AX60" i="9"/>
  <c r="BJ61" i="9" l="1"/>
  <c r="BE61" i="9"/>
  <c r="AZ63" i="9"/>
  <c r="BA62" i="9"/>
  <c r="BC62" i="9"/>
  <c r="W61" i="9"/>
  <c r="AW61" i="9"/>
  <c r="Q62" i="9"/>
  <c r="AD61" i="9"/>
  <c r="T62" i="9"/>
  <c r="U62" i="9" s="1"/>
  <c r="BD62" i="9"/>
  <c r="AX61" i="9"/>
  <c r="R62" i="9"/>
  <c r="BJ62" i="9" l="1"/>
  <c r="BE62" i="9"/>
  <c r="BA63" i="9"/>
  <c r="AZ64" i="9"/>
  <c r="BC63" i="9"/>
  <c r="W62" i="9"/>
  <c r="AW62" i="9"/>
  <c r="Q63" i="9"/>
  <c r="AD62" i="9"/>
  <c r="T63" i="9"/>
  <c r="U63" i="9" s="1"/>
  <c r="AX62" i="9"/>
  <c r="BD63" i="9"/>
  <c r="R63" i="9"/>
  <c r="BJ63" i="9" l="1"/>
  <c r="BE63" i="9"/>
  <c r="BA64" i="9"/>
  <c r="AZ65" i="9"/>
  <c r="BC64" i="9"/>
  <c r="W63" i="9"/>
  <c r="AW63" i="9"/>
  <c r="Q64" i="9"/>
  <c r="AD63" i="9"/>
  <c r="T64" i="9"/>
  <c r="U64" i="9" s="1"/>
  <c r="AX63" i="9"/>
  <c r="R64" i="9"/>
  <c r="BD64" i="9"/>
  <c r="BJ64" i="9" l="1"/>
  <c r="BE64" i="9"/>
  <c r="BA65" i="9"/>
  <c r="AZ66" i="9"/>
  <c r="BC65" i="9"/>
  <c r="W64" i="9"/>
  <c r="AW64" i="9"/>
  <c r="Q65" i="9"/>
  <c r="AD64" i="9"/>
  <c r="T65" i="9"/>
  <c r="U65" i="9" s="1"/>
  <c r="BD65" i="9"/>
  <c r="AX64" i="9"/>
  <c r="R65" i="9"/>
  <c r="BJ65" i="9" l="1"/>
  <c r="BE65" i="9"/>
  <c r="BA66" i="9"/>
  <c r="AZ67" i="9"/>
  <c r="BC66" i="9"/>
  <c r="W65" i="9"/>
  <c r="AW65" i="9"/>
  <c r="Q66" i="9"/>
  <c r="AD65" i="9"/>
  <c r="T66" i="9"/>
  <c r="U66" i="9" s="1"/>
  <c r="BD66" i="9"/>
  <c r="R66" i="9"/>
  <c r="AX65" i="9"/>
  <c r="BJ66" i="9" l="1"/>
  <c r="BE66" i="9"/>
  <c r="BA67" i="9"/>
  <c r="AZ68" i="9"/>
  <c r="BC67" i="9"/>
  <c r="W66" i="9"/>
  <c r="AW66" i="9"/>
  <c r="Q67" i="9"/>
  <c r="AD66" i="9"/>
  <c r="T67" i="9"/>
  <c r="U67" i="9" s="1"/>
  <c r="BD67" i="9"/>
  <c r="AX66" i="9"/>
  <c r="R67" i="9"/>
  <c r="BJ67" i="9" l="1"/>
  <c r="BE67" i="9"/>
  <c r="AZ69" i="9"/>
  <c r="BA68" i="9"/>
  <c r="BC68" i="9"/>
  <c r="W67" i="9"/>
  <c r="AW67" i="9"/>
  <c r="Q68" i="9"/>
  <c r="AD67" i="9"/>
  <c r="T68" i="9"/>
  <c r="U68" i="9" s="1"/>
  <c r="AX67" i="9"/>
  <c r="BD68" i="9"/>
  <c r="R68" i="9"/>
  <c r="BJ68" i="9" l="1"/>
  <c r="BE68" i="9"/>
  <c r="AZ70" i="9"/>
  <c r="BA69" i="9"/>
  <c r="BC69" i="9"/>
  <c r="W68" i="9"/>
  <c r="AW68" i="9"/>
  <c r="Q69" i="9"/>
  <c r="AD68" i="9"/>
  <c r="T69" i="9"/>
  <c r="U69" i="9" s="1"/>
  <c r="BD69" i="9"/>
  <c r="AX68" i="9"/>
  <c r="R69" i="9"/>
  <c r="BJ69" i="9" l="1"/>
  <c r="BE69" i="9"/>
  <c r="BA70" i="9"/>
  <c r="AZ71" i="9"/>
  <c r="BC70" i="9"/>
  <c r="W69" i="9"/>
  <c r="AW69" i="9"/>
  <c r="Q70" i="9"/>
  <c r="AD69" i="9"/>
  <c r="T70" i="9"/>
  <c r="U70" i="9" s="1"/>
  <c r="AX69" i="9"/>
  <c r="R70" i="9"/>
  <c r="BD70" i="9"/>
  <c r="BJ70" i="9" l="1"/>
  <c r="BE70" i="9"/>
  <c r="BA71" i="9"/>
  <c r="AZ72" i="9"/>
  <c r="BC71" i="9"/>
  <c r="W70" i="9"/>
  <c r="AW70" i="9"/>
  <c r="Q71" i="9"/>
  <c r="AD70" i="9"/>
  <c r="T71" i="9"/>
  <c r="U71" i="9" s="1"/>
  <c r="R71" i="9"/>
  <c r="AX70" i="9"/>
  <c r="BD71" i="9"/>
  <c r="BJ71" i="9" l="1"/>
  <c r="BE71" i="9"/>
  <c r="BC72" i="9"/>
  <c r="AZ73" i="9"/>
  <c r="BA72" i="9"/>
  <c r="W71" i="9"/>
  <c r="AW71" i="9"/>
  <c r="Q72" i="9"/>
  <c r="AD71" i="9"/>
  <c r="T72" i="9"/>
  <c r="U72" i="9" s="1"/>
  <c r="AX71" i="9"/>
  <c r="R72" i="9"/>
  <c r="BD72" i="9"/>
  <c r="BJ72" i="9" l="1"/>
  <c r="BE72" i="9"/>
  <c r="BA73" i="9"/>
  <c r="AZ74" i="9"/>
  <c r="BC73" i="9"/>
  <c r="W72" i="9"/>
  <c r="AW72" i="9"/>
  <c r="Q73" i="9"/>
  <c r="AD72" i="9"/>
  <c r="T73" i="9"/>
  <c r="U73" i="9" s="1"/>
  <c r="BD73" i="9"/>
  <c r="AX72" i="9"/>
  <c r="R73" i="9"/>
  <c r="BJ73" i="9" l="1"/>
  <c r="BE73" i="9"/>
  <c r="AZ75" i="9"/>
  <c r="BC74" i="9"/>
  <c r="BA74" i="9"/>
  <c r="W73" i="9"/>
  <c r="AW73" i="9"/>
  <c r="Q74" i="9"/>
  <c r="AD73" i="9"/>
  <c r="T74" i="9"/>
  <c r="U74" i="9" s="1"/>
  <c r="BD74" i="9"/>
  <c r="R74" i="9"/>
  <c r="AX73" i="9"/>
  <c r="BJ74" i="9" l="1"/>
  <c r="BE74" i="9"/>
  <c r="BA75" i="9"/>
  <c r="AZ76" i="9"/>
  <c r="BC75" i="9"/>
  <c r="W74" i="9"/>
  <c r="AW74" i="9"/>
  <c r="Q75" i="9"/>
  <c r="AD74" i="9"/>
  <c r="T75" i="9"/>
  <c r="U75" i="9" s="1"/>
  <c r="BD75" i="9"/>
  <c r="AX74" i="9"/>
  <c r="R75" i="9"/>
  <c r="BJ75" i="9" l="1"/>
  <c r="BE75" i="9"/>
  <c r="BA76" i="9"/>
  <c r="AZ77" i="9"/>
  <c r="BC76" i="9"/>
  <c r="W75" i="9"/>
  <c r="AW75" i="9"/>
  <c r="Q76" i="9"/>
  <c r="AD75" i="9"/>
  <c r="T76" i="9"/>
  <c r="U76" i="9" s="1"/>
  <c r="BD76" i="9"/>
  <c r="R76" i="9"/>
  <c r="AX75" i="9"/>
  <c r="BJ76" i="9" l="1"/>
  <c r="BE76" i="9"/>
  <c r="BA77" i="9"/>
  <c r="BC77" i="9"/>
  <c r="AZ78" i="9"/>
  <c r="W76" i="9"/>
  <c r="AW76" i="9"/>
  <c r="Q77" i="9"/>
  <c r="AD76" i="9"/>
  <c r="T77" i="9"/>
  <c r="U77" i="9" s="1"/>
  <c r="AX76" i="9"/>
  <c r="BD77" i="9"/>
  <c r="R77" i="9"/>
  <c r="BJ77" i="9" l="1"/>
  <c r="BE77" i="9"/>
  <c r="BA78" i="9"/>
  <c r="AZ79" i="9"/>
  <c r="BC78" i="9"/>
  <c r="W77" i="9"/>
  <c r="AW77" i="9"/>
  <c r="Q78" i="9"/>
  <c r="AD77" i="9"/>
  <c r="T78" i="9"/>
  <c r="U78" i="9" s="1"/>
  <c r="R78" i="9"/>
  <c r="AX77" i="9"/>
  <c r="BD78" i="9"/>
  <c r="BJ78" i="9" l="1"/>
  <c r="BE78" i="9"/>
  <c r="AZ80" i="9"/>
  <c r="BA79" i="9"/>
  <c r="BC79" i="9"/>
  <c r="W78" i="9"/>
  <c r="AW78" i="9"/>
  <c r="Q79" i="9"/>
  <c r="AD78" i="9"/>
  <c r="T79" i="9"/>
  <c r="U79" i="9" s="1"/>
  <c r="BD79" i="9"/>
  <c r="R79" i="9"/>
  <c r="AX78" i="9"/>
  <c r="BJ79" i="9" l="1"/>
  <c r="BE79" i="9"/>
  <c r="BA80" i="9"/>
  <c r="BC80" i="9"/>
  <c r="AZ81" i="9"/>
  <c r="W79" i="9"/>
  <c r="AW79" i="9"/>
  <c r="Q80" i="9"/>
  <c r="AD79" i="9"/>
  <c r="T80" i="9"/>
  <c r="U80" i="9" s="1"/>
  <c r="BD80" i="9"/>
  <c r="AX79" i="9"/>
  <c r="R80" i="9"/>
  <c r="BJ80" i="9" l="1"/>
  <c r="BE80" i="9"/>
  <c r="AZ82" i="9"/>
  <c r="BA81" i="9"/>
  <c r="BC81" i="9"/>
  <c r="W80" i="9"/>
  <c r="AW80" i="9"/>
  <c r="Q81" i="9"/>
  <c r="AD80" i="9"/>
  <c r="T81" i="9"/>
  <c r="U81" i="9" s="1"/>
  <c r="R81" i="9"/>
  <c r="BD81" i="9"/>
  <c r="AX80" i="9"/>
  <c r="BJ81" i="9" l="1"/>
  <c r="BE81" i="9"/>
  <c r="BC82" i="9"/>
  <c r="AZ83" i="9"/>
  <c r="BA82" i="9"/>
  <c r="W81" i="9"/>
  <c r="AW81" i="9"/>
  <c r="Q82" i="9"/>
  <c r="AD81" i="9"/>
  <c r="T82" i="9"/>
  <c r="U82" i="9" s="1"/>
  <c r="AX81" i="9"/>
  <c r="BD82" i="9"/>
  <c r="R82" i="9"/>
  <c r="BJ82" i="9" l="1"/>
  <c r="BE82" i="9"/>
  <c r="BC83" i="9"/>
  <c r="BA83" i="9"/>
  <c r="AZ84" i="9"/>
  <c r="W82" i="9"/>
  <c r="AW82" i="9"/>
  <c r="Q83" i="9"/>
  <c r="AD82" i="9"/>
  <c r="T83" i="9"/>
  <c r="U83" i="9" s="1"/>
  <c r="AX82" i="9"/>
  <c r="R83" i="9"/>
  <c r="BD83" i="9"/>
  <c r="BJ83" i="9" l="1"/>
  <c r="BE83" i="9"/>
  <c r="AZ85" i="9"/>
  <c r="BA84" i="9"/>
  <c r="BC84" i="9"/>
  <c r="W83" i="9"/>
  <c r="AW83" i="9"/>
  <c r="Q84" i="9"/>
  <c r="AD83" i="9"/>
  <c r="T84" i="9"/>
  <c r="U84" i="9" s="1"/>
  <c r="AX83" i="9"/>
  <c r="BD84" i="9"/>
  <c r="R84" i="9"/>
  <c r="BJ84" i="9" l="1"/>
  <c r="BE84" i="9"/>
  <c r="AZ86" i="9"/>
  <c r="BA85" i="9"/>
  <c r="BC85" i="9"/>
  <c r="W84" i="9"/>
  <c r="AW84" i="9"/>
  <c r="Q85" i="9"/>
  <c r="AD84" i="9"/>
  <c r="T85" i="9"/>
  <c r="U85" i="9" s="1"/>
  <c r="BD85" i="9"/>
  <c r="AX84" i="9"/>
  <c r="R85" i="9"/>
  <c r="BJ85" i="9" l="1"/>
  <c r="BE85" i="9"/>
  <c r="AZ87" i="9"/>
  <c r="BA86" i="9"/>
  <c r="BC86" i="9"/>
  <c r="W85" i="9"/>
  <c r="AW85" i="9"/>
  <c r="Q86" i="9"/>
  <c r="AD85" i="9"/>
  <c r="T86" i="9"/>
  <c r="U86" i="9" s="1"/>
  <c r="AX85" i="9"/>
  <c r="R86" i="9"/>
  <c r="BD86" i="9"/>
  <c r="BJ86" i="9" l="1"/>
  <c r="BE86" i="9"/>
  <c r="BA87" i="9"/>
  <c r="BC87" i="9"/>
  <c r="AZ88" i="9"/>
  <c r="W86" i="9"/>
  <c r="AW86" i="9"/>
  <c r="Q87" i="9"/>
  <c r="AD86" i="9"/>
  <c r="T87" i="9"/>
  <c r="U87" i="9" s="1"/>
  <c r="R87" i="9"/>
  <c r="BD87" i="9"/>
  <c r="AX86" i="9"/>
  <c r="BJ87" i="9" l="1"/>
  <c r="BE87" i="9"/>
  <c r="AZ89" i="9"/>
  <c r="BC88" i="9"/>
  <c r="BA88" i="9"/>
  <c r="W87" i="9"/>
  <c r="AW87" i="9"/>
  <c r="Q88" i="9"/>
  <c r="AD87" i="9"/>
  <c r="T88" i="9"/>
  <c r="U88" i="9" s="1"/>
  <c r="R88" i="9"/>
  <c r="BD88" i="9"/>
  <c r="AX87" i="9"/>
  <c r="BJ88" i="9" l="1"/>
  <c r="BE88" i="9"/>
  <c r="BA89" i="9"/>
  <c r="AZ90" i="9"/>
  <c r="BC89" i="9"/>
  <c r="W88" i="9"/>
  <c r="AW88" i="9"/>
  <c r="Q89" i="9"/>
  <c r="AD88" i="9"/>
  <c r="T89" i="9"/>
  <c r="U89" i="9" s="1"/>
  <c r="AX88" i="9"/>
  <c r="R89" i="9"/>
  <c r="BD89" i="9"/>
  <c r="BJ89" i="9" l="1"/>
  <c r="BE89" i="9"/>
  <c r="AZ91" i="9"/>
  <c r="BC90" i="9"/>
  <c r="BA90" i="9"/>
  <c r="W89" i="9"/>
  <c r="AW89" i="9"/>
  <c r="Q90" i="9"/>
  <c r="AD89" i="9"/>
  <c r="T90" i="9"/>
  <c r="U90" i="9" s="1"/>
  <c r="R90" i="9"/>
  <c r="BD90" i="9"/>
  <c r="AX89" i="9"/>
  <c r="BJ90" i="9" l="1"/>
  <c r="BE90" i="9"/>
  <c r="BC91" i="9"/>
  <c r="BA91" i="9"/>
  <c r="AZ92" i="9"/>
  <c r="W90" i="9"/>
  <c r="AW90" i="9"/>
  <c r="Q91" i="9"/>
  <c r="AD90" i="9"/>
  <c r="T91" i="9"/>
  <c r="U91" i="9" s="1"/>
  <c r="BD91" i="9"/>
  <c r="AX90" i="9"/>
  <c r="R91" i="9"/>
  <c r="BJ91" i="9" l="1"/>
  <c r="BE91" i="9"/>
  <c r="BC92" i="9"/>
  <c r="AZ93" i="9"/>
  <c r="BA92" i="9"/>
  <c r="W91" i="9"/>
  <c r="AW91" i="9"/>
  <c r="Q92" i="9"/>
  <c r="AD91" i="9"/>
  <c r="T92" i="9"/>
  <c r="U92" i="9" s="1"/>
  <c r="R92" i="9"/>
  <c r="BD92" i="9"/>
  <c r="AX91" i="9"/>
  <c r="BJ92" i="9" l="1"/>
  <c r="BE92" i="9"/>
  <c r="AZ94" i="9"/>
  <c r="BC93" i="9"/>
  <c r="BA93" i="9"/>
  <c r="W92" i="9"/>
  <c r="AW92" i="9"/>
  <c r="Q93" i="9"/>
  <c r="AD92" i="9"/>
  <c r="T93" i="9"/>
  <c r="U93" i="9" s="1"/>
  <c r="AX92" i="9"/>
  <c r="BD93" i="9"/>
  <c r="R93" i="9"/>
  <c r="BJ93" i="9" l="1"/>
  <c r="BE93" i="9"/>
  <c r="AZ95" i="9"/>
  <c r="BC94" i="9"/>
  <c r="BA94" i="9"/>
  <c r="W93" i="9"/>
  <c r="AW93" i="9"/>
  <c r="Q94" i="9"/>
  <c r="AD93" i="9"/>
  <c r="T94" i="9"/>
  <c r="U94" i="9" s="1"/>
  <c r="AX93" i="9"/>
  <c r="R94" i="9"/>
  <c r="BD94" i="9"/>
  <c r="BJ94" i="9" l="1"/>
  <c r="BE94" i="9"/>
  <c r="BA95" i="9"/>
  <c r="BC95" i="9"/>
  <c r="AZ96" i="9"/>
  <c r="W94" i="9"/>
  <c r="AW94" i="9"/>
  <c r="Q95" i="9"/>
  <c r="AD94" i="9"/>
  <c r="T95" i="9"/>
  <c r="U95" i="9" s="1"/>
  <c r="R95" i="9"/>
  <c r="AX94" i="9"/>
  <c r="BD95" i="9"/>
  <c r="BJ95" i="9" l="1"/>
  <c r="BE95" i="9"/>
  <c r="AZ97" i="9"/>
  <c r="BA96" i="9"/>
  <c r="BC96" i="9"/>
  <c r="W95" i="9"/>
  <c r="AW95" i="9"/>
  <c r="Q96" i="9"/>
  <c r="AD95" i="9"/>
  <c r="T96" i="9"/>
  <c r="U96" i="9" s="1"/>
  <c r="AX95" i="9"/>
  <c r="R96" i="9"/>
  <c r="BD96" i="9"/>
  <c r="BJ96" i="9" l="1"/>
  <c r="BE96" i="9"/>
  <c r="AZ98" i="9"/>
  <c r="BC97" i="9"/>
  <c r="BA97" i="9"/>
  <c r="W96" i="9"/>
  <c r="AW96" i="9"/>
  <c r="Q97" i="9"/>
  <c r="AD96" i="9"/>
  <c r="T97" i="9"/>
  <c r="U97" i="9" s="1"/>
  <c r="BD97" i="9"/>
  <c r="R97" i="9"/>
  <c r="AX96" i="9"/>
  <c r="BJ97" i="9" l="1"/>
  <c r="BE97" i="9"/>
  <c r="BC98" i="9"/>
  <c r="AZ99" i="9"/>
  <c r="BA98" i="9"/>
  <c r="W97" i="9"/>
  <c r="AW97" i="9"/>
  <c r="Q98" i="9"/>
  <c r="AD97" i="9"/>
  <c r="T98" i="9"/>
  <c r="U98" i="9" s="1"/>
  <c r="R98" i="9"/>
  <c r="AX97" i="9"/>
  <c r="BD98" i="9"/>
  <c r="BJ98" i="9" l="1"/>
  <c r="BE98" i="9"/>
  <c r="BA99" i="9"/>
  <c r="BC99" i="9"/>
  <c r="AZ100" i="9"/>
  <c r="W98" i="9"/>
  <c r="AW98" i="9"/>
  <c r="Q99" i="9"/>
  <c r="AD98" i="9"/>
  <c r="T99" i="9"/>
  <c r="U99" i="9" s="1"/>
  <c r="AX98" i="9"/>
  <c r="R99" i="9"/>
  <c r="BD99" i="9"/>
  <c r="BJ99" i="9" l="1"/>
  <c r="BE99" i="9"/>
  <c r="BC100" i="9"/>
  <c r="AZ101" i="9"/>
  <c r="BA100" i="9"/>
  <c r="W99" i="9"/>
  <c r="AW99" i="9"/>
  <c r="Q100" i="9"/>
  <c r="AD99" i="9"/>
  <c r="T100" i="9"/>
  <c r="U100" i="9" s="1"/>
  <c r="AX99" i="9"/>
  <c r="R100" i="9"/>
  <c r="BD100" i="9"/>
  <c r="BJ100" i="9" l="1"/>
  <c r="BE100" i="9"/>
  <c r="AZ102" i="9"/>
  <c r="BC101" i="9"/>
  <c r="BA101" i="9"/>
  <c r="W100" i="9"/>
  <c r="AW100" i="9"/>
  <c r="Q101" i="9"/>
  <c r="AD100" i="9"/>
  <c r="T101" i="9"/>
  <c r="U101" i="9" s="1"/>
  <c r="R101" i="9"/>
  <c r="BD101" i="9"/>
  <c r="AX100" i="9"/>
  <c r="BJ101" i="9" l="1"/>
  <c r="BE101" i="9"/>
  <c r="BA102" i="9"/>
  <c r="AZ103" i="9"/>
  <c r="BC102" i="9"/>
  <c r="W101" i="9"/>
  <c r="AW101" i="9"/>
  <c r="Q102" i="9"/>
  <c r="AD101" i="9"/>
  <c r="T102" i="9"/>
  <c r="U102" i="9" s="1"/>
  <c r="R102" i="9"/>
  <c r="BD102" i="9"/>
  <c r="AX101" i="9"/>
  <c r="BJ102" i="9" l="1"/>
  <c r="BE102" i="9"/>
  <c r="BC103" i="9"/>
  <c r="AZ104" i="9"/>
  <c r="BA103" i="9"/>
  <c r="W102" i="9"/>
  <c r="AW102" i="9"/>
  <c r="Q103" i="9"/>
  <c r="AD102" i="9"/>
  <c r="T103" i="9"/>
  <c r="U103" i="9" s="1"/>
  <c r="BD103" i="9"/>
  <c r="AX102" i="9"/>
  <c r="R103" i="9"/>
  <c r="BJ103" i="9" l="1"/>
  <c r="BE103" i="9"/>
  <c r="BA104" i="9"/>
  <c r="AZ105" i="9"/>
  <c r="BC104" i="9"/>
  <c r="W103" i="9"/>
  <c r="AW103" i="9"/>
  <c r="Q104" i="9"/>
  <c r="AD103" i="9"/>
  <c r="T104" i="9"/>
  <c r="U104" i="9" s="1"/>
  <c r="BD104" i="9"/>
  <c r="R104" i="9"/>
  <c r="AX103" i="9"/>
  <c r="BJ104" i="9" l="1"/>
  <c r="BE104" i="9"/>
  <c r="AZ106" i="9"/>
  <c r="BA105" i="9"/>
  <c r="BC105" i="9"/>
  <c r="W104" i="9"/>
  <c r="AW104" i="9"/>
  <c r="Q105" i="9"/>
  <c r="AD104" i="9"/>
  <c r="T105" i="9"/>
  <c r="U105" i="9" s="1"/>
  <c r="BD105" i="9"/>
  <c r="R105" i="9"/>
  <c r="AX104" i="9"/>
  <c r="BJ105" i="9" l="1"/>
  <c r="BE105" i="9"/>
  <c r="AZ107" i="9"/>
  <c r="BC106" i="9"/>
  <c r="BA106" i="9"/>
  <c r="W105" i="9"/>
  <c r="AW105" i="9"/>
  <c r="Q106" i="9"/>
  <c r="AD105" i="9"/>
  <c r="T106" i="9"/>
  <c r="U106" i="9" s="1"/>
  <c r="AX105" i="9"/>
  <c r="R106" i="9"/>
  <c r="BD106" i="9"/>
  <c r="BJ106" i="9" l="1"/>
  <c r="BE106" i="9"/>
  <c r="BC107" i="9"/>
  <c r="AZ108" i="9"/>
  <c r="BA107" i="9"/>
  <c r="W106" i="9"/>
  <c r="AW106" i="9"/>
  <c r="Q107" i="9"/>
  <c r="AD106" i="9"/>
  <c r="T107" i="9"/>
  <c r="U107" i="9" s="1"/>
  <c r="AX106" i="9"/>
  <c r="R107" i="9"/>
  <c r="BD107" i="9"/>
  <c r="BJ107" i="9" l="1"/>
  <c r="BE107" i="9"/>
  <c r="BC108" i="9"/>
  <c r="BA108" i="9"/>
  <c r="AZ109" i="9"/>
  <c r="W107" i="9"/>
  <c r="AW107" i="9"/>
  <c r="Q108" i="9"/>
  <c r="AD107" i="9"/>
  <c r="T108" i="9"/>
  <c r="U108" i="9" s="1"/>
  <c r="R108" i="9"/>
  <c r="BD108" i="9"/>
  <c r="AX107" i="9"/>
  <c r="BJ108" i="9" l="1"/>
  <c r="BE108" i="9"/>
  <c r="AZ110" i="9"/>
  <c r="BA109" i="9"/>
  <c r="BC109" i="9"/>
  <c r="W108" i="9"/>
  <c r="AW108" i="9"/>
  <c r="Q109" i="9"/>
  <c r="AD108" i="9"/>
  <c r="T109" i="9"/>
  <c r="U109" i="9" s="1"/>
  <c r="R109" i="9"/>
  <c r="AX108" i="9"/>
  <c r="BD109" i="9"/>
  <c r="BJ109" i="9" l="1"/>
  <c r="BE109" i="9"/>
  <c r="BC110" i="9"/>
  <c r="BA110" i="9"/>
  <c r="AZ111" i="9"/>
  <c r="W109" i="9"/>
  <c r="AW109" i="9"/>
  <c r="Q110" i="9"/>
  <c r="AD109" i="9"/>
  <c r="T110" i="9"/>
  <c r="U110" i="9" s="1"/>
  <c r="R110" i="9"/>
  <c r="BD110" i="9"/>
  <c r="AX109" i="9"/>
  <c r="BJ110" i="9" l="1"/>
  <c r="BE110" i="9"/>
  <c r="BC111" i="9"/>
  <c r="BA111" i="9"/>
  <c r="AZ112" i="9"/>
  <c r="W110" i="9"/>
  <c r="AW110" i="9"/>
  <c r="Q111" i="9"/>
  <c r="AD110" i="9"/>
  <c r="T111" i="9"/>
  <c r="U111" i="9" s="1"/>
  <c r="BD111" i="9"/>
  <c r="AX110" i="9"/>
  <c r="R111" i="9"/>
  <c r="BJ111" i="9" l="1"/>
  <c r="BE111" i="9"/>
  <c r="AZ113" i="9"/>
  <c r="BC112" i="9"/>
  <c r="BA112" i="9"/>
  <c r="W111" i="9"/>
  <c r="AW111" i="9"/>
  <c r="Q112" i="9"/>
  <c r="AD111" i="9"/>
  <c r="T112" i="9"/>
  <c r="U112" i="9" s="1"/>
  <c r="BD112" i="9"/>
  <c r="AX111" i="9"/>
  <c r="R112" i="9"/>
  <c r="BJ112" i="9" l="1"/>
  <c r="BE112" i="9"/>
  <c r="AZ114" i="9"/>
  <c r="BC113" i="9"/>
  <c r="BA113" i="9"/>
  <c r="W112" i="9"/>
  <c r="AW112" i="9"/>
  <c r="Q113" i="9"/>
  <c r="AD112" i="9"/>
  <c r="T113" i="9"/>
  <c r="U113" i="9" s="1"/>
  <c r="AX112" i="9"/>
  <c r="R113" i="9"/>
  <c r="BD113" i="9"/>
  <c r="BJ113" i="9" l="1"/>
  <c r="BE113" i="9"/>
  <c r="BC114" i="9"/>
  <c r="BA114" i="9"/>
  <c r="AZ115" i="9"/>
  <c r="W113" i="9"/>
  <c r="AW113" i="9"/>
  <c r="Q114" i="9"/>
  <c r="AD113" i="9"/>
  <c r="T114" i="9"/>
  <c r="U114" i="9" s="1"/>
  <c r="AX113" i="9"/>
  <c r="R114" i="9"/>
  <c r="BD114" i="9"/>
  <c r="BJ114" i="9" l="1"/>
  <c r="BE114" i="9"/>
  <c r="BA115" i="9"/>
  <c r="AZ116" i="9"/>
  <c r="BC115" i="9"/>
  <c r="W114" i="9"/>
  <c r="AW114" i="9"/>
  <c r="Q115" i="9"/>
  <c r="AD114" i="9"/>
  <c r="T115" i="9"/>
  <c r="U115" i="9" s="1"/>
  <c r="AX114" i="9"/>
  <c r="R115" i="9"/>
  <c r="BD115" i="9"/>
  <c r="BJ115" i="9" l="1"/>
  <c r="BE115" i="9"/>
  <c r="AZ117" i="9"/>
  <c r="BA116" i="9"/>
  <c r="BC116" i="9"/>
  <c r="W115" i="9"/>
  <c r="AW115" i="9"/>
  <c r="Q116" i="9"/>
  <c r="AD115" i="9"/>
  <c r="T116" i="9"/>
  <c r="U116" i="9" s="1"/>
  <c r="BD116" i="9"/>
  <c r="R116" i="9"/>
  <c r="AX115" i="9"/>
  <c r="BJ116" i="9" l="1"/>
  <c r="BE116" i="9"/>
  <c r="BC117" i="9"/>
  <c r="AZ118" i="9"/>
  <c r="BA117" i="9"/>
  <c r="W116" i="9"/>
  <c r="AW116" i="9"/>
  <c r="Q117" i="9"/>
  <c r="AD116" i="9"/>
  <c r="T117" i="9"/>
  <c r="U117" i="9" s="1"/>
  <c r="AX116" i="9"/>
  <c r="BD117" i="9"/>
  <c r="R117" i="9"/>
  <c r="BJ117" i="9" l="1"/>
  <c r="BE117" i="9"/>
  <c r="BA118" i="9"/>
  <c r="AZ119" i="9"/>
  <c r="BC118" i="9"/>
  <c r="W117" i="9"/>
  <c r="AW117" i="9"/>
  <c r="Q118" i="9"/>
  <c r="AD117" i="9"/>
  <c r="T118" i="9"/>
  <c r="U118" i="9" s="1"/>
  <c r="R118" i="9"/>
  <c r="AX117" i="9"/>
  <c r="BD118" i="9"/>
  <c r="BJ118" i="9" l="1"/>
  <c r="BE118" i="9"/>
  <c r="BA119" i="9"/>
  <c r="AZ120" i="9"/>
  <c r="BC119" i="9"/>
  <c r="W118" i="9"/>
  <c r="AW118" i="9"/>
  <c r="Q119" i="9"/>
  <c r="AD118" i="9"/>
  <c r="T119" i="9"/>
  <c r="U119" i="9" s="1"/>
  <c r="R119" i="9"/>
  <c r="AX118" i="9"/>
  <c r="BD119" i="9"/>
  <c r="BJ119" i="9" l="1"/>
  <c r="BE119" i="9"/>
  <c r="BA120" i="9"/>
  <c r="BC120" i="9"/>
  <c r="AZ121" i="9"/>
  <c r="W119" i="9"/>
  <c r="AW119" i="9"/>
  <c r="Q120" i="9"/>
  <c r="AD119" i="9"/>
  <c r="T120" i="9"/>
  <c r="U120" i="9" s="1"/>
  <c r="R120" i="9"/>
  <c r="BD120" i="9"/>
  <c r="AX119" i="9"/>
  <c r="BJ120" i="9" l="1"/>
  <c r="BE120" i="9"/>
  <c r="AZ122" i="9"/>
  <c r="BA121" i="9"/>
  <c r="BC121" i="9"/>
  <c r="W120" i="9"/>
  <c r="AW120" i="9"/>
  <c r="Q121" i="9"/>
  <c r="AD120" i="9"/>
  <c r="T121" i="9"/>
  <c r="U121" i="9" s="1"/>
  <c r="AX120" i="9"/>
  <c r="R121" i="9"/>
  <c r="BD121" i="9"/>
  <c r="BJ121" i="9" l="1"/>
  <c r="BE121" i="9"/>
  <c r="AZ123" i="9"/>
  <c r="BC122" i="9"/>
  <c r="BA122" i="9"/>
  <c r="W121" i="9"/>
  <c r="AW121" i="9"/>
  <c r="Q122" i="9"/>
  <c r="AD121" i="9"/>
  <c r="T122" i="9"/>
  <c r="U122" i="9" s="1"/>
  <c r="BD122" i="9"/>
  <c r="AX121" i="9"/>
  <c r="R122" i="9"/>
  <c r="BJ122" i="9" l="1"/>
  <c r="BE122" i="9"/>
  <c r="BC123" i="9"/>
  <c r="BA123" i="9"/>
  <c r="AZ124" i="9"/>
  <c r="W122" i="9"/>
  <c r="AW122" i="9"/>
  <c r="Q123" i="9"/>
  <c r="AD122" i="9"/>
  <c r="T123" i="9"/>
  <c r="U123" i="9" s="1"/>
  <c r="BD123" i="9"/>
  <c r="AX122" i="9"/>
  <c r="R123" i="9"/>
  <c r="BJ123" i="9" l="1"/>
  <c r="BE123" i="9"/>
  <c r="BA124" i="9"/>
  <c r="AZ125" i="9"/>
  <c r="BC124" i="9"/>
  <c r="W123" i="9"/>
  <c r="AW123" i="9"/>
  <c r="Q124" i="9"/>
  <c r="AD123" i="9"/>
  <c r="T124" i="9"/>
  <c r="U124" i="9" s="1"/>
  <c r="R124" i="9"/>
  <c r="AX123" i="9"/>
  <c r="BD124" i="9"/>
  <c r="BJ124" i="9" l="1"/>
  <c r="BE124" i="9"/>
  <c r="AZ126" i="9"/>
  <c r="BC125" i="9"/>
  <c r="BA125" i="9"/>
  <c r="W124" i="9"/>
  <c r="AW124" i="9"/>
  <c r="Q125" i="9"/>
  <c r="AD124" i="9"/>
  <c r="T125" i="9"/>
  <c r="U125" i="9" s="1"/>
  <c r="AX124" i="9"/>
  <c r="BD125" i="9"/>
  <c r="R125" i="9"/>
  <c r="BJ125" i="9" l="1"/>
  <c r="BE125" i="9"/>
  <c r="BA126" i="9"/>
  <c r="AZ127" i="9"/>
  <c r="BC126" i="9"/>
  <c r="W125" i="9"/>
  <c r="AW125" i="9"/>
  <c r="Q126" i="9"/>
  <c r="AD125" i="9"/>
  <c r="T126" i="9"/>
  <c r="U126" i="9" s="1"/>
  <c r="AX125" i="9"/>
  <c r="R126" i="9"/>
  <c r="BD126" i="9"/>
  <c r="BJ126" i="9" l="1"/>
  <c r="BE126" i="9"/>
  <c r="BC127" i="9"/>
  <c r="BA127" i="9"/>
  <c r="AZ128" i="9"/>
  <c r="W126" i="9"/>
  <c r="AW126" i="9"/>
  <c r="Q127" i="9"/>
  <c r="AD126" i="9"/>
  <c r="T127" i="9"/>
  <c r="U127" i="9" s="1"/>
  <c r="AX126" i="9"/>
  <c r="R127" i="9"/>
  <c r="BD127" i="9"/>
  <c r="BJ127" i="9" l="1"/>
  <c r="BE127" i="9"/>
  <c r="AZ129" i="9"/>
  <c r="BC128" i="9"/>
  <c r="BA128" i="9"/>
  <c r="W127" i="9"/>
  <c r="AW127" i="9"/>
  <c r="Q128" i="9"/>
  <c r="AD127" i="9"/>
  <c r="T128" i="9"/>
  <c r="U128" i="9" s="1"/>
  <c r="BD128" i="9"/>
  <c r="AX127" i="9"/>
  <c r="R128" i="9"/>
  <c r="BJ128" i="9" l="1"/>
  <c r="BE128" i="9"/>
  <c r="AZ130" i="9"/>
  <c r="BC129" i="9"/>
  <c r="BA129" i="9"/>
  <c r="W128" i="9"/>
  <c r="AW128" i="9"/>
  <c r="Q129" i="9"/>
  <c r="AD128" i="9"/>
  <c r="T129" i="9"/>
  <c r="U129" i="9" s="1"/>
  <c r="AX128" i="9"/>
  <c r="BD129" i="9"/>
  <c r="R129" i="9"/>
  <c r="BJ129" i="9" l="1"/>
  <c r="BE129" i="9"/>
  <c r="BA130" i="9"/>
  <c r="BC130" i="9"/>
  <c r="AZ131" i="9"/>
  <c r="W129" i="9"/>
  <c r="AW129" i="9"/>
  <c r="Q130" i="9"/>
  <c r="AD129" i="9"/>
  <c r="T130" i="9"/>
  <c r="U130" i="9" s="1"/>
  <c r="BD130" i="9"/>
  <c r="AX129" i="9"/>
  <c r="R130" i="9"/>
  <c r="BJ130" i="9" l="1"/>
  <c r="BE130" i="9"/>
  <c r="AZ132" i="9"/>
  <c r="BA131" i="9"/>
  <c r="BC131" i="9"/>
  <c r="W130" i="9"/>
  <c r="AW130" i="9"/>
  <c r="Q131" i="9"/>
  <c r="AD130" i="9"/>
  <c r="T131" i="9"/>
  <c r="U131" i="9" s="1"/>
  <c r="AX130" i="9"/>
  <c r="R131" i="9"/>
  <c r="BD131" i="9"/>
  <c r="BJ131" i="9" l="1"/>
  <c r="BE131" i="9"/>
  <c r="BA132" i="9"/>
  <c r="AZ133" i="9"/>
  <c r="BC132" i="9"/>
  <c r="W131" i="9"/>
  <c r="AW131" i="9"/>
  <c r="Q132" i="9"/>
  <c r="AD131" i="9"/>
  <c r="T132" i="9"/>
  <c r="U132" i="9" s="1"/>
  <c r="AX131" i="9"/>
  <c r="BD132" i="9"/>
  <c r="R132" i="9"/>
  <c r="BJ132" i="9" l="1"/>
  <c r="BE132" i="9"/>
  <c r="BA133" i="9"/>
  <c r="AZ134" i="9"/>
  <c r="BC133" i="9"/>
  <c r="W132" i="9"/>
  <c r="AW132" i="9"/>
  <c r="Q133" i="9"/>
  <c r="AD132" i="9"/>
  <c r="T133" i="9"/>
  <c r="U133" i="9" s="1"/>
  <c r="BD133" i="9"/>
  <c r="AX132" i="9"/>
  <c r="R133" i="9"/>
  <c r="BJ133" i="9" l="1"/>
  <c r="BE133" i="9"/>
  <c r="BC134" i="9"/>
  <c r="AZ135" i="9"/>
  <c r="BA134" i="9"/>
  <c r="W133" i="9"/>
  <c r="AW133" i="9"/>
  <c r="Q134" i="9"/>
  <c r="AD133" i="9"/>
  <c r="T134" i="9"/>
  <c r="U134" i="9" s="1"/>
  <c r="BD134" i="9"/>
  <c r="AX133" i="9"/>
  <c r="R134" i="9"/>
  <c r="BJ134" i="9" l="1"/>
  <c r="BE134" i="9"/>
  <c r="BC135" i="9"/>
  <c r="BA135" i="9"/>
  <c r="AZ136" i="9"/>
  <c r="W134" i="9"/>
  <c r="AW134" i="9"/>
  <c r="Q135" i="9"/>
  <c r="AD134" i="9"/>
  <c r="T135" i="9"/>
  <c r="U135" i="9" s="1"/>
  <c r="BD135" i="9"/>
  <c r="R135" i="9"/>
  <c r="AX134" i="9"/>
  <c r="BJ135" i="9" l="1"/>
  <c r="BE135" i="9"/>
  <c r="BA136" i="9"/>
  <c r="AZ137" i="9"/>
  <c r="BC136" i="9"/>
  <c r="W135" i="9"/>
  <c r="AW135" i="9"/>
  <c r="Q136" i="9"/>
  <c r="AD135" i="9"/>
  <c r="T136" i="9"/>
  <c r="U136" i="9" s="1"/>
  <c r="R136" i="9"/>
  <c r="AX135" i="9"/>
  <c r="BD136" i="9"/>
  <c r="BJ136" i="9" l="1"/>
  <c r="BE136" i="9"/>
  <c r="BA137" i="9"/>
  <c r="AZ138" i="9"/>
  <c r="BC137" i="9"/>
  <c r="W136" i="9"/>
  <c r="AW136" i="9"/>
  <c r="Q137" i="9"/>
  <c r="AD136" i="9"/>
  <c r="T137" i="9"/>
  <c r="U137" i="9" s="1"/>
  <c r="BD137" i="9"/>
  <c r="AX136" i="9"/>
  <c r="R137" i="9"/>
  <c r="BJ137" i="9" l="1"/>
  <c r="BE137" i="9"/>
  <c r="AZ139" i="9"/>
  <c r="BC138" i="9"/>
  <c r="BA138" i="9"/>
  <c r="W137" i="9"/>
  <c r="AW137" i="9"/>
  <c r="Q138" i="9"/>
  <c r="AD137" i="9"/>
  <c r="T138" i="9"/>
  <c r="U138" i="9" s="1"/>
  <c r="AX137" i="9"/>
  <c r="R138" i="9"/>
  <c r="BD138" i="9"/>
  <c r="BJ138" i="9" l="1"/>
  <c r="BE138" i="9"/>
  <c r="BA139" i="9"/>
  <c r="AZ140" i="9"/>
  <c r="BC139" i="9"/>
  <c r="W138" i="9"/>
  <c r="AW138" i="9"/>
  <c r="Q139" i="9"/>
  <c r="AD138" i="9"/>
  <c r="T139" i="9"/>
  <c r="U139" i="9" s="1"/>
  <c r="AX138" i="9"/>
  <c r="BD139" i="9"/>
  <c r="R139" i="9"/>
  <c r="BJ139" i="9" l="1"/>
  <c r="BE139" i="9"/>
  <c r="AZ141" i="9"/>
  <c r="BA140" i="9"/>
  <c r="BC140" i="9"/>
  <c r="W139" i="9"/>
  <c r="AW139" i="9"/>
  <c r="Q140" i="9"/>
  <c r="AD139" i="9"/>
  <c r="T140" i="9"/>
  <c r="U140" i="9" s="1"/>
  <c r="R140" i="9"/>
  <c r="AX139" i="9"/>
  <c r="BD140" i="9"/>
  <c r="BJ140" i="9" l="1"/>
  <c r="BE140" i="9"/>
  <c r="AZ142" i="9"/>
  <c r="BA141" i="9"/>
  <c r="BC141" i="9"/>
  <c r="W140" i="9"/>
  <c r="AW140" i="9"/>
  <c r="Q141" i="9"/>
  <c r="AD140" i="9"/>
  <c r="T141" i="9"/>
  <c r="U141" i="9" s="1"/>
  <c r="R141" i="9"/>
  <c r="AX140" i="9"/>
  <c r="BD141" i="9"/>
  <c r="BJ141" i="9" l="1"/>
  <c r="BE141" i="9"/>
  <c r="AZ143" i="9"/>
  <c r="BC142" i="9"/>
  <c r="BA142" i="9"/>
  <c r="W141" i="9"/>
  <c r="AW141" i="9"/>
  <c r="Q142" i="9"/>
  <c r="AD141" i="9"/>
  <c r="T142" i="9"/>
  <c r="U142" i="9" s="1"/>
  <c r="AX141" i="9"/>
  <c r="BD142" i="9"/>
  <c r="R142" i="9"/>
  <c r="BJ142" i="9" l="1"/>
  <c r="BE142" i="9"/>
  <c r="BC143" i="9"/>
  <c r="BA143" i="9"/>
  <c r="AZ144" i="9"/>
  <c r="W142" i="9"/>
  <c r="AW142" i="9"/>
  <c r="Q143" i="9"/>
  <c r="AD142" i="9"/>
  <c r="T143" i="9"/>
  <c r="U143" i="9" s="1"/>
  <c r="AX142" i="9"/>
  <c r="BD143" i="9"/>
  <c r="R143" i="9"/>
  <c r="BJ143" i="9" l="1"/>
  <c r="BE143" i="9"/>
  <c r="AZ145" i="9"/>
  <c r="BA144" i="9"/>
  <c r="BC144" i="9"/>
  <c r="W143" i="9"/>
  <c r="AW143" i="9"/>
  <c r="Q144" i="9"/>
  <c r="AD143" i="9"/>
  <c r="T144" i="9"/>
  <c r="U144" i="9" s="1"/>
  <c r="R144" i="9"/>
  <c r="BD144" i="9"/>
  <c r="AX143" i="9"/>
  <c r="BJ144" i="9" l="1"/>
  <c r="BE144" i="9"/>
  <c r="BA145" i="9"/>
  <c r="BC145" i="9"/>
  <c r="AZ146" i="9"/>
  <c r="W144" i="9"/>
  <c r="AW144" i="9"/>
  <c r="Q145" i="9"/>
  <c r="AD144" i="9"/>
  <c r="T145" i="9"/>
  <c r="U145" i="9" s="1"/>
  <c r="R145" i="9"/>
  <c r="AX144" i="9"/>
  <c r="BD145" i="9"/>
  <c r="BJ145" i="9" l="1"/>
  <c r="BE145" i="9"/>
  <c r="BA146" i="9"/>
  <c r="AZ147" i="9"/>
  <c r="BC146" i="9"/>
  <c r="W145" i="9"/>
  <c r="AW145" i="9"/>
  <c r="Q146" i="9"/>
  <c r="AD145" i="9"/>
  <c r="T146" i="9"/>
  <c r="U146" i="9" s="1"/>
  <c r="BD146" i="9"/>
  <c r="R146" i="9"/>
  <c r="AX145" i="9"/>
  <c r="BJ146" i="9" l="1"/>
  <c r="BE146" i="9"/>
  <c r="AZ148" i="9"/>
  <c r="BA147" i="9"/>
  <c r="BC147" i="9"/>
  <c r="W146" i="9"/>
  <c r="AW146" i="9"/>
  <c r="Q147" i="9"/>
  <c r="AD146" i="9"/>
  <c r="T147" i="9"/>
  <c r="U147" i="9" s="1"/>
  <c r="BD147" i="9"/>
  <c r="R147" i="9"/>
  <c r="AX146" i="9"/>
  <c r="BJ147" i="9" l="1"/>
  <c r="BE147" i="9"/>
  <c r="BA148" i="9"/>
  <c r="AZ149" i="9"/>
  <c r="BC148" i="9"/>
  <c r="W147" i="9"/>
  <c r="AW147" i="9"/>
  <c r="Q148" i="9"/>
  <c r="AD147" i="9"/>
  <c r="T148" i="9"/>
  <c r="U148" i="9" s="1"/>
  <c r="AX147" i="9"/>
  <c r="R148" i="9"/>
  <c r="BD148" i="9"/>
  <c r="BJ148" i="9" l="1"/>
  <c r="BE148" i="9"/>
  <c r="AZ150" i="9"/>
  <c r="BC149" i="9"/>
  <c r="BA149" i="9"/>
  <c r="W148" i="9"/>
  <c r="AW148" i="9"/>
  <c r="Q149" i="9"/>
  <c r="AD148" i="9"/>
  <c r="T149" i="9"/>
  <c r="U149" i="9" s="1"/>
  <c r="AX148" i="9"/>
  <c r="R149" i="9"/>
  <c r="BD149" i="9"/>
  <c r="BJ149" i="9" l="1"/>
  <c r="BE149" i="9"/>
  <c r="BC150" i="9"/>
  <c r="BA150" i="9"/>
  <c r="AZ151" i="9"/>
  <c r="W149" i="9"/>
  <c r="AW149" i="9"/>
  <c r="Q150" i="9"/>
  <c r="AD149" i="9"/>
  <c r="T150" i="9"/>
  <c r="U150" i="9" s="1"/>
  <c r="R150" i="9"/>
  <c r="AX149" i="9"/>
  <c r="BD150" i="9"/>
  <c r="BJ150" i="9" l="1"/>
  <c r="BE150" i="9"/>
  <c r="BA151" i="9"/>
  <c r="BC151" i="9"/>
  <c r="AZ152" i="9"/>
  <c r="W150" i="9"/>
  <c r="AW150" i="9"/>
  <c r="Q151" i="9"/>
  <c r="AD150" i="9"/>
  <c r="T151" i="9"/>
  <c r="U151" i="9" s="1"/>
  <c r="AX150" i="9"/>
  <c r="BD151" i="9"/>
  <c r="R151" i="9"/>
  <c r="BJ151" i="9" l="1"/>
  <c r="BE151" i="9"/>
  <c r="BA152" i="9"/>
  <c r="BC152" i="9"/>
  <c r="AZ153" i="9"/>
  <c r="W151" i="9"/>
  <c r="AW151" i="9"/>
  <c r="Q152" i="9"/>
  <c r="AD151" i="9"/>
  <c r="T152" i="9"/>
  <c r="U152" i="9" s="1"/>
  <c r="R152" i="9"/>
  <c r="AX151" i="9"/>
  <c r="BD152" i="9"/>
  <c r="BJ152" i="9" l="1"/>
  <c r="BE152" i="9"/>
  <c r="BA153" i="9"/>
  <c r="AZ154" i="9"/>
  <c r="BC153" i="9"/>
  <c r="W152" i="9"/>
  <c r="AW152" i="9"/>
  <c r="Q153" i="9"/>
  <c r="AD152" i="9"/>
  <c r="T153" i="9"/>
  <c r="U153" i="9" s="1"/>
  <c r="BD153" i="9"/>
  <c r="R153" i="9"/>
  <c r="AX152" i="9"/>
  <c r="BJ153" i="9" l="1"/>
  <c r="BE153" i="9"/>
  <c r="BC154" i="9"/>
  <c r="AZ155" i="9"/>
  <c r="BA154" i="9"/>
  <c r="W153" i="9"/>
  <c r="AW153" i="9"/>
  <c r="Q154" i="9"/>
  <c r="AD153" i="9"/>
  <c r="T154" i="9"/>
  <c r="U154" i="9" s="1"/>
  <c r="AX153" i="9"/>
  <c r="R154" i="9"/>
  <c r="BD154" i="9"/>
  <c r="BJ154" i="9" l="1"/>
  <c r="BE154" i="9"/>
  <c r="BC155" i="9"/>
  <c r="AZ156" i="9"/>
  <c r="BA155" i="9"/>
  <c r="W154" i="9"/>
  <c r="AW154" i="9"/>
  <c r="Q155" i="9"/>
  <c r="AD154" i="9"/>
  <c r="T155" i="9"/>
  <c r="U155" i="9" s="1"/>
  <c r="AX154" i="9"/>
  <c r="BD155" i="9"/>
  <c r="R155" i="9"/>
  <c r="BJ155" i="9" l="1"/>
  <c r="BE155" i="9"/>
  <c r="AZ157" i="9"/>
  <c r="BC156" i="9"/>
  <c r="BA156" i="9"/>
  <c r="W155" i="9"/>
  <c r="AW155" i="9"/>
  <c r="Q156" i="9"/>
  <c r="AD155" i="9"/>
  <c r="T156" i="9"/>
  <c r="U156" i="9" s="1"/>
  <c r="BD156" i="9"/>
  <c r="R156" i="9"/>
  <c r="AX155" i="9"/>
  <c r="BJ156" i="9" l="1"/>
  <c r="BE156" i="9"/>
  <c r="BA157" i="9"/>
  <c r="AZ158" i="9"/>
  <c r="BC157" i="9"/>
  <c r="W156" i="9"/>
  <c r="AW156" i="9"/>
  <c r="Q157" i="9"/>
  <c r="AD156" i="9"/>
  <c r="T157" i="9"/>
  <c r="U157" i="9" s="1"/>
  <c r="AX156" i="9"/>
  <c r="R157" i="9"/>
  <c r="BD157" i="9"/>
  <c r="BJ157" i="9" l="1"/>
  <c r="BE157" i="9"/>
  <c r="BA158" i="9"/>
  <c r="BC158" i="9"/>
  <c r="AZ159" i="9"/>
  <c r="W157" i="9"/>
  <c r="AW157" i="9"/>
  <c r="Q158" i="9"/>
  <c r="AD157" i="9"/>
  <c r="T158" i="9"/>
  <c r="U158" i="9" s="1"/>
  <c r="R158" i="9"/>
  <c r="BD158" i="9"/>
  <c r="AX157" i="9"/>
  <c r="BJ158" i="9" l="1"/>
  <c r="BE158" i="9"/>
  <c r="AZ160" i="9"/>
  <c r="BA159" i="9"/>
  <c r="BC159" i="9"/>
  <c r="W158" i="9"/>
  <c r="AW158" i="9"/>
  <c r="Q159" i="9"/>
  <c r="AD158" i="9"/>
  <c r="T159" i="9"/>
  <c r="U159" i="9" s="1"/>
  <c r="R159" i="9"/>
  <c r="BD159" i="9"/>
  <c r="AX158" i="9"/>
  <c r="BJ159" i="9" l="1"/>
  <c r="BE159" i="9"/>
  <c r="BC160" i="9"/>
  <c r="AZ161" i="9"/>
  <c r="BA160" i="9"/>
  <c r="W159" i="9"/>
  <c r="AW159" i="9"/>
  <c r="Q160" i="9"/>
  <c r="AD159" i="9"/>
  <c r="T160" i="9"/>
  <c r="U160" i="9" s="1"/>
  <c r="R160" i="9"/>
  <c r="BD160" i="9"/>
  <c r="AX159" i="9"/>
  <c r="BJ160" i="9" l="1"/>
  <c r="BE160" i="9"/>
  <c r="BA161" i="9"/>
  <c r="AZ162" i="9"/>
  <c r="BC161" i="9"/>
  <c r="W160" i="9"/>
  <c r="AW160" i="9"/>
  <c r="Q161" i="9"/>
  <c r="AD160" i="9"/>
  <c r="T161" i="9"/>
  <c r="U161" i="9" s="1"/>
  <c r="BD161" i="9"/>
  <c r="R161" i="9"/>
  <c r="AX160" i="9"/>
  <c r="BJ161" i="9" l="1"/>
  <c r="BE161" i="9"/>
  <c r="BA162" i="9"/>
  <c r="BC162" i="9"/>
  <c r="AZ163" i="9"/>
  <c r="W161" i="9"/>
  <c r="AW161" i="9"/>
  <c r="Q162" i="9"/>
  <c r="AD161" i="9"/>
  <c r="T162" i="9"/>
  <c r="U162" i="9" s="1"/>
  <c r="R162" i="9"/>
  <c r="AX161" i="9"/>
  <c r="BD162" i="9"/>
  <c r="BJ162" i="9" l="1"/>
  <c r="BE162" i="9"/>
  <c r="BC163" i="9"/>
  <c r="AZ164" i="9"/>
  <c r="BA163" i="9"/>
  <c r="W162" i="9"/>
  <c r="AW162" i="9"/>
  <c r="Q163" i="9"/>
  <c r="AD162" i="9"/>
  <c r="T163" i="9"/>
  <c r="U163" i="9" s="1"/>
  <c r="R163" i="9"/>
  <c r="AX162" i="9"/>
  <c r="BD163" i="9"/>
  <c r="BJ163" i="9" l="1"/>
  <c r="BE163" i="9"/>
  <c r="AZ165" i="9"/>
  <c r="BC164" i="9"/>
  <c r="BA164" i="9"/>
  <c r="W163" i="9"/>
  <c r="AW163" i="9"/>
  <c r="Q164" i="9"/>
  <c r="AD163" i="9"/>
  <c r="T164" i="9"/>
  <c r="U164" i="9" s="1"/>
  <c r="AX163" i="9"/>
  <c r="BD164" i="9"/>
  <c r="R164" i="9"/>
  <c r="BJ164" i="9" l="1"/>
  <c r="BE164" i="9"/>
  <c r="BA165" i="9"/>
  <c r="BC165" i="9"/>
  <c r="AZ166" i="9"/>
  <c r="W164" i="9"/>
  <c r="AW164" i="9"/>
  <c r="Q165" i="9"/>
  <c r="AD164" i="9"/>
  <c r="T165" i="9"/>
  <c r="U165" i="9" s="1"/>
  <c r="BD165" i="9"/>
  <c r="R165" i="9"/>
  <c r="AX164" i="9"/>
  <c r="BJ165" i="9" l="1"/>
  <c r="BE165" i="9"/>
  <c r="BA166" i="9"/>
  <c r="BC166" i="9"/>
  <c r="AZ167" i="9"/>
  <c r="W165" i="9"/>
  <c r="AW165" i="9"/>
  <c r="Q166" i="9"/>
  <c r="AD165" i="9"/>
  <c r="T166" i="9"/>
  <c r="U166" i="9" s="1"/>
  <c r="R166" i="9"/>
  <c r="BD166" i="9"/>
  <c r="AX165" i="9"/>
  <c r="BJ166" i="9" l="1"/>
  <c r="BE166" i="9"/>
  <c r="BA167" i="9"/>
  <c r="BC167" i="9"/>
  <c r="AZ168" i="9"/>
  <c r="W166" i="9"/>
  <c r="AW166" i="9"/>
  <c r="Q167" i="9"/>
  <c r="AD166" i="9"/>
  <c r="T167" i="9"/>
  <c r="U167" i="9" s="1"/>
  <c r="BD167" i="9"/>
  <c r="AX166" i="9"/>
  <c r="R167" i="9"/>
  <c r="BJ167" i="9" l="1"/>
  <c r="BE167" i="9"/>
  <c r="BC168" i="9"/>
  <c r="AZ169" i="9"/>
  <c r="BA168" i="9"/>
  <c r="W167" i="9"/>
  <c r="AW167" i="9"/>
  <c r="Q168" i="9"/>
  <c r="AD167" i="9"/>
  <c r="T168" i="9"/>
  <c r="U168" i="9" s="1"/>
  <c r="AX167" i="9"/>
  <c r="R168" i="9"/>
  <c r="BD168" i="9"/>
  <c r="BJ168" i="9" l="1"/>
  <c r="BE168" i="9"/>
  <c r="BA169" i="9"/>
  <c r="BC169" i="9"/>
  <c r="AZ170" i="9"/>
  <c r="W168" i="9"/>
  <c r="AW168" i="9"/>
  <c r="Q169" i="9"/>
  <c r="AD168" i="9"/>
  <c r="T169" i="9"/>
  <c r="U169" i="9" s="1"/>
  <c r="AX168" i="9"/>
  <c r="BD169" i="9"/>
  <c r="R169" i="9"/>
  <c r="BJ169" i="9" l="1"/>
  <c r="BE169" i="9"/>
  <c r="BA170" i="9"/>
  <c r="AZ171" i="9"/>
  <c r="BC170" i="9"/>
  <c r="W169" i="9"/>
  <c r="AW169" i="9"/>
  <c r="Q170" i="9"/>
  <c r="AD169" i="9"/>
  <c r="T170" i="9"/>
  <c r="U170" i="9" s="1"/>
  <c r="BD170" i="9"/>
  <c r="AX169" i="9"/>
  <c r="R170" i="9"/>
  <c r="BJ170" i="9" l="1"/>
  <c r="BE170" i="9"/>
  <c r="BA171" i="9"/>
  <c r="BC171" i="9"/>
  <c r="AZ172" i="9"/>
  <c r="W170" i="9"/>
  <c r="AW170" i="9"/>
  <c r="Q171" i="9"/>
  <c r="AD170" i="9"/>
  <c r="T171" i="9"/>
  <c r="U171" i="9" s="1"/>
  <c r="R171" i="9"/>
  <c r="AX170" i="9"/>
  <c r="BD171" i="9"/>
  <c r="BJ171" i="9" l="1"/>
  <c r="BE171" i="9"/>
  <c r="BC172" i="9"/>
  <c r="BA172" i="9"/>
  <c r="AZ173" i="9"/>
  <c r="W171" i="9"/>
  <c r="AW171" i="9"/>
  <c r="Q172" i="9"/>
  <c r="AD171" i="9"/>
  <c r="T172" i="9"/>
  <c r="U172" i="9" s="1"/>
  <c r="R172" i="9"/>
  <c r="BD172" i="9"/>
  <c r="AX171" i="9"/>
  <c r="BJ172" i="9" l="1"/>
  <c r="BE172" i="9"/>
  <c r="AZ174" i="9"/>
  <c r="BC173" i="9"/>
  <c r="BA173" i="9"/>
  <c r="W172" i="9"/>
  <c r="AW172" i="9"/>
  <c r="Q173" i="9"/>
  <c r="AD172" i="9"/>
  <c r="T173" i="9"/>
  <c r="U173" i="9" s="1"/>
  <c r="R173" i="9"/>
  <c r="BD173" i="9"/>
  <c r="AX172" i="9"/>
  <c r="BJ173" i="9" l="1"/>
  <c r="BE173" i="9"/>
  <c r="AZ175" i="9"/>
  <c r="BC174" i="9"/>
  <c r="BA174" i="9"/>
  <c r="W173" i="9"/>
  <c r="AW173" i="9"/>
  <c r="Q174" i="9"/>
  <c r="AD173" i="9"/>
  <c r="T174" i="9"/>
  <c r="U174" i="9" s="1"/>
  <c r="BD174" i="9"/>
  <c r="R174" i="9"/>
  <c r="AX173" i="9"/>
  <c r="BJ174" i="9" l="1"/>
  <c r="BE174" i="9"/>
  <c r="AZ176" i="9"/>
  <c r="BA175" i="9"/>
  <c r="BC175" i="9"/>
  <c r="W174" i="9"/>
  <c r="AW174" i="9"/>
  <c r="Q175" i="9"/>
  <c r="AD174" i="9"/>
  <c r="T175" i="9"/>
  <c r="U175" i="9" s="1"/>
  <c r="AX174" i="9"/>
  <c r="BD175" i="9"/>
  <c r="R175" i="9"/>
  <c r="BJ175" i="9" l="1"/>
  <c r="BE175" i="9"/>
  <c r="BC176" i="9"/>
  <c r="BA176" i="9"/>
  <c r="AZ177" i="9"/>
  <c r="W175" i="9"/>
  <c r="AW175" i="9"/>
  <c r="Q176" i="9"/>
  <c r="AD175" i="9"/>
  <c r="T176" i="9"/>
  <c r="U176" i="9" s="1"/>
  <c r="R176" i="9"/>
  <c r="BD176" i="9"/>
  <c r="AX175" i="9"/>
  <c r="BJ176" i="9" l="1"/>
  <c r="BE176" i="9"/>
  <c r="BA177" i="9"/>
  <c r="BC177" i="9"/>
  <c r="AZ178" i="9"/>
  <c r="W176" i="9"/>
  <c r="AW176" i="9"/>
  <c r="Q177" i="9"/>
  <c r="AD176" i="9"/>
  <c r="T177" i="9"/>
  <c r="U177" i="9" s="1"/>
  <c r="AX176" i="9"/>
  <c r="BD177" i="9"/>
  <c r="R177" i="9"/>
  <c r="BJ177" i="9" l="1"/>
  <c r="BE177" i="9"/>
  <c r="BA178" i="9"/>
  <c r="BC178" i="9"/>
  <c r="AZ179" i="9"/>
  <c r="W177" i="9"/>
  <c r="AW177" i="9"/>
  <c r="Q178" i="9"/>
  <c r="AD177" i="9"/>
  <c r="T178" i="9"/>
  <c r="U178" i="9" s="1"/>
  <c r="AX177" i="9"/>
  <c r="R178" i="9"/>
  <c r="BD178" i="9"/>
  <c r="BJ178" i="9" l="1"/>
  <c r="BE178" i="9"/>
  <c r="BC179" i="9"/>
  <c r="AZ180" i="9"/>
  <c r="BA179" i="9"/>
  <c r="W178" i="9"/>
  <c r="AW178" i="9"/>
  <c r="Q179" i="9"/>
  <c r="AD178" i="9"/>
  <c r="T179" i="9"/>
  <c r="U179" i="9" s="1"/>
  <c r="R179" i="9"/>
  <c r="BD179" i="9"/>
  <c r="AX178" i="9"/>
  <c r="BJ179" i="9" l="1"/>
  <c r="BE179" i="9"/>
  <c r="BA180" i="9"/>
  <c r="AZ181" i="9"/>
  <c r="BC180" i="9"/>
  <c r="W179" i="9"/>
  <c r="AW179" i="9"/>
  <c r="Q180" i="9"/>
  <c r="AD179" i="9"/>
  <c r="T180" i="9"/>
  <c r="U180" i="9" s="1"/>
  <c r="AX179" i="9"/>
  <c r="R180" i="9"/>
  <c r="BD180" i="9"/>
  <c r="BJ180" i="9" l="1"/>
  <c r="BE180" i="9"/>
  <c r="AZ182" i="9"/>
  <c r="BA181" i="9"/>
  <c r="BC181" i="9"/>
  <c r="W180" i="9"/>
  <c r="AW180" i="9"/>
  <c r="Q181" i="9"/>
  <c r="AD180" i="9"/>
  <c r="T181" i="9"/>
  <c r="U181" i="9" s="1"/>
  <c r="BD181" i="9"/>
  <c r="AX180" i="9"/>
  <c r="R181" i="9"/>
  <c r="BJ181" i="9" l="1"/>
  <c r="BE181" i="9"/>
  <c r="BA182" i="9"/>
  <c r="BC182" i="9"/>
  <c r="AZ183" i="9"/>
  <c r="W181" i="9"/>
  <c r="AW181" i="9"/>
  <c r="Q182" i="9"/>
  <c r="AD181" i="9"/>
  <c r="T182" i="9"/>
  <c r="U182" i="9" s="1"/>
  <c r="BD182" i="9"/>
  <c r="R182" i="9"/>
  <c r="AX181" i="9"/>
  <c r="BJ182" i="9" l="1"/>
  <c r="BE182" i="9"/>
  <c r="BC183" i="9"/>
  <c r="AZ184" i="9"/>
  <c r="BA183" i="9"/>
  <c r="W182" i="9"/>
  <c r="AW182" i="9"/>
  <c r="Q183" i="9"/>
  <c r="AD182" i="9"/>
  <c r="T183" i="9"/>
  <c r="U183" i="9" s="1"/>
  <c r="R183" i="9"/>
  <c r="AX182" i="9"/>
  <c r="BD183" i="9"/>
  <c r="BJ183" i="9" l="1"/>
  <c r="BE183" i="9"/>
  <c r="BC184" i="9"/>
  <c r="BA184" i="9"/>
  <c r="AZ185" i="9"/>
  <c r="W183" i="9"/>
  <c r="AW183" i="9"/>
  <c r="Q184" i="9"/>
  <c r="AD183" i="9"/>
  <c r="T184" i="9"/>
  <c r="U184" i="9" s="1"/>
  <c r="AX183" i="9"/>
  <c r="R184" i="9"/>
  <c r="BD184" i="9"/>
  <c r="BJ184" i="9" l="1"/>
  <c r="BE184" i="9"/>
  <c r="BC185" i="9"/>
  <c r="AZ186" i="9"/>
  <c r="BA185" i="9"/>
  <c r="W184" i="9"/>
  <c r="AW184" i="9"/>
  <c r="Q185" i="9"/>
  <c r="AD184" i="9"/>
  <c r="T185" i="9"/>
  <c r="U185" i="9" s="1"/>
  <c r="AX184" i="9"/>
  <c r="R185" i="9"/>
  <c r="BD185" i="9"/>
  <c r="BJ185" i="9" l="1"/>
  <c r="BE185" i="9"/>
  <c r="BA186" i="9"/>
  <c r="AZ187" i="9"/>
  <c r="BC186" i="9"/>
  <c r="W185" i="9"/>
  <c r="AW185" i="9"/>
  <c r="Q186" i="9"/>
  <c r="AD185" i="9"/>
  <c r="T186" i="9"/>
  <c r="U186" i="9" s="1"/>
  <c r="BD186" i="9"/>
  <c r="AX185" i="9"/>
  <c r="R186" i="9"/>
  <c r="BJ186" i="9" l="1"/>
  <c r="BE186" i="9"/>
  <c r="BA187" i="9"/>
  <c r="AZ188" i="9"/>
  <c r="BC187" i="9"/>
  <c r="W186" i="9"/>
  <c r="AW186" i="9"/>
  <c r="Q187" i="9"/>
  <c r="AD186" i="9"/>
  <c r="T187" i="9"/>
  <c r="U187" i="9" s="1"/>
  <c r="BD187" i="9"/>
  <c r="AX186" i="9"/>
  <c r="R187" i="9"/>
  <c r="BJ187" i="9" l="1"/>
  <c r="BE187" i="9"/>
  <c r="BA188" i="9"/>
  <c r="AZ189" i="9"/>
  <c r="BC188" i="9"/>
  <c r="W187" i="9"/>
  <c r="Q188" i="9"/>
  <c r="AW187" i="9"/>
  <c r="AD187" i="9"/>
  <c r="T188" i="9"/>
  <c r="U188" i="9" s="1"/>
  <c r="BD188" i="9"/>
  <c r="AX187" i="9"/>
  <c r="R188" i="9"/>
  <c r="BJ188" i="9" l="1"/>
  <c r="BE188" i="9"/>
  <c r="BC189" i="9"/>
  <c r="AZ190" i="9"/>
  <c r="BA189" i="9"/>
  <c r="W188" i="9"/>
  <c r="AW188" i="9"/>
  <c r="Q189" i="9"/>
  <c r="AD188" i="9"/>
  <c r="T189" i="9"/>
  <c r="U189" i="9" s="1"/>
  <c r="BD189" i="9"/>
  <c r="AX188" i="9"/>
  <c r="R189" i="9"/>
  <c r="BJ189" i="9" l="1"/>
  <c r="BE189" i="9"/>
  <c r="AZ191" i="9"/>
  <c r="BC190" i="9"/>
  <c r="BA190" i="9"/>
  <c r="W189" i="9"/>
  <c r="Q190" i="9"/>
  <c r="AW189" i="9"/>
  <c r="AD189" i="9"/>
  <c r="T190" i="9"/>
  <c r="U190" i="9" s="1"/>
  <c r="R190" i="9"/>
  <c r="BD190" i="9"/>
  <c r="AX189" i="9"/>
  <c r="BJ190" i="9" l="1"/>
  <c r="BE190" i="9"/>
  <c r="AZ192" i="9"/>
  <c r="BA191" i="9"/>
  <c r="BC191" i="9"/>
  <c r="W190" i="9"/>
  <c r="AW190" i="9"/>
  <c r="Q191" i="9"/>
  <c r="AD190" i="9"/>
  <c r="T191" i="9"/>
  <c r="U191" i="9" s="1"/>
  <c r="R191" i="9"/>
  <c r="BD191" i="9"/>
  <c r="AX190" i="9"/>
  <c r="BJ191" i="9" l="1"/>
  <c r="BE191" i="9"/>
  <c r="BA192" i="9"/>
  <c r="BC192" i="9"/>
  <c r="AZ193" i="9"/>
  <c r="W191" i="9"/>
  <c r="Q192" i="9"/>
  <c r="AW191" i="9"/>
  <c r="AD191" i="9"/>
  <c r="T192" i="9"/>
  <c r="U192" i="9" s="1"/>
  <c r="BD192" i="9"/>
  <c r="R192" i="9"/>
  <c r="AX191" i="9"/>
  <c r="BJ192" i="9" l="1"/>
  <c r="BE192" i="9"/>
  <c r="BC193" i="9"/>
  <c r="AZ194" i="9"/>
  <c r="BA193" i="9"/>
  <c r="W192" i="9"/>
  <c r="AW192" i="9"/>
  <c r="Q193" i="9"/>
  <c r="AD192" i="9"/>
  <c r="T193" i="9"/>
  <c r="U193" i="9" s="1"/>
  <c r="R193" i="9"/>
  <c r="BD193" i="9"/>
  <c r="AX192" i="9"/>
  <c r="BJ193" i="9" l="1"/>
  <c r="BE193" i="9"/>
  <c r="BA194" i="9"/>
  <c r="AZ195" i="9"/>
  <c r="BC194" i="9"/>
  <c r="W193" i="9"/>
  <c r="Q194" i="9"/>
  <c r="AW193" i="9"/>
  <c r="AD193" i="9"/>
  <c r="T194" i="9"/>
  <c r="U194" i="9" s="1"/>
  <c r="BD194" i="9"/>
  <c r="AX193" i="9"/>
  <c r="R194" i="9"/>
  <c r="BJ194" i="9" l="1"/>
  <c r="BE194" i="9"/>
  <c r="BC195" i="9"/>
  <c r="BA195" i="9"/>
  <c r="AZ196" i="9"/>
  <c r="W194" i="9"/>
  <c r="AW194" i="9"/>
  <c r="Q195" i="9"/>
  <c r="AD194" i="9"/>
  <c r="T195" i="9"/>
  <c r="U195" i="9" s="1"/>
  <c r="BD195" i="9"/>
  <c r="AX194" i="9"/>
  <c r="R195" i="9"/>
  <c r="BJ195" i="9" l="1"/>
  <c r="BE195" i="9"/>
  <c r="AZ197" i="9"/>
  <c r="BC196" i="9"/>
  <c r="BA196" i="9"/>
  <c r="W195" i="9"/>
  <c r="Q196" i="9"/>
  <c r="AW195" i="9"/>
  <c r="AD195" i="9"/>
  <c r="T196" i="9"/>
  <c r="U196" i="9" s="1"/>
  <c r="BD196" i="9"/>
  <c r="AX195" i="9"/>
  <c r="R196" i="9"/>
  <c r="BJ196" i="9" l="1"/>
  <c r="BE196" i="9"/>
  <c r="BA197" i="9"/>
  <c r="BC197" i="9"/>
  <c r="AZ198" i="9"/>
  <c r="W196" i="9"/>
  <c r="AW196" i="9"/>
  <c r="Q197" i="9"/>
  <c r="AD196" i="9"/>
  <c r="T197" i="9"/>
  <c r="U197" i="9" s="1"/>
  <c r="AX196" i="9"/>
  <c r="R197" i="9"/>
  <c r="BD197" i="9"/>
  <c r="BJ197" i="9" l="1"/>
  <c r="BE197" i="9"/>
  <c r="BA198" i="9"/>
  <c r="AZ199" i="9"/>
  <c r="BC198" i="9"/>
  <c r="W197" i="9"/>
  <c r="Q198" i="9"/>
  <c r="AW197" i="9"/>
  <c r="AD197" i="9"/>
  <c r="T198" i="9"/>
  <c r="U198" i="9" s="1"/>
  <c r="R198" i="9"/>
  <c r="BD198" i="9"/>
  <c r="AX197" i="9"/>
  <c r="BJ198" i="9" l="1"/>
  <c r="BE198" i="9"/>
  <c r="BA199" i="9"/>
  <c r="AZ200" i="9"/>
  <c r="BC199" i="9"/>
  <c r="W198" i="9"/>
  <c r="AW198" i="9"/>
  <c r="Q199" i="9"/>
  <c r="AD198" i="9"/>
  <c r="T199" i="9"/>
  <c r="U199" i="9" s="1"/>
  <c r="R199" i="9"/>
  <c r="AX198" i="9"/>
  <c r="BD199" i="9"/>
  <c r="BJ199" i="9" l="1"/>
  <c r="BE199" i="9"/>
  <c r="BA200" i="9"/>
  <c r="AZ201" i="9"/>
  <c r="BC200" i="9"/>
  <c r="W199" i="9"/>
  <c r="Q200" i="9"/>
  <c r="AW199" i="9"/>
  <c r="AD199" i="9"/>
  <c r="T200" i="9"/>
  <c r="U200" i="9" s="1"/>
  <c r="BD200" i="9"/>
  <c r="AX199" i="9"/>
  <c r="R200" i="9"/>
  <c r="BJ200" i="9" l="1"/>
  <c r="BE200" i="9"/>
  <c r="BC201" i="9"/>
  <c r="BA201" i="9"/>
  <c r="AZ202" i="9"/>
  <c r="W200" i="9"/>
  <c r="AW200" i="9"/>
  <c r="Q201" i="9"/>
  <c r="AD200" i="9"/>
  <c r="T201" i="9"/>
  <c r="U201" i="9" s="1"/>
  <c r="BD201" i="9"/>
  <c r="AX200" i="9"/>
  <c r="R201" i="9"/>
  <c r="BJ201" i="9" l="1"/>
  <c r="BE201" i="9"/>
  <c r="BC202" i="9"/>
  <c r="BA202" i="9"/>
  <c r="AZ203" i="9"/>
  <c r="W201" i="9"/>
  <c r="Q202" i="9"/>
  <c r="AW201" i="9"/>
  <c r="AD201" i="9"/>
  <c r="T202" i="9"/>
  <c r="U202" i="9" s="1"/>
  <c r="R202" i="9"/>
  <c r="AX201" i="9"/>
  <c r="BD202" i="9"/>
  <c r="BJ202" i="9" l="1"/>
  <c r="BE202" i="9"/>
  <c r="BC203" i="9"/>
  <c r="BA203" i="9"/>
  <c r="AZ204" i="9"/>
  <c r="W202" i="9"/>
  <c r="AW202" i="9"/>
  <c r="Q203" i="9"/>
  <c r="AD202" i="9"/>
  <c r="T203" i="9"/>
  <c r="U203" i="9" s="1"/>
  <c r="AX202" i="9"/>
  <c r="BD203" i="9"/>
  <c r="R203" i="9"/>
  <c r="BJ203" i="9" l="1"/>
  <c r="BE203" i="9"/>
  <c r="AZ205" i="9"/>
  <c r="BC204" i="9"/>
  <c r="BA204" i="9"/>
  <c r="W203" i="9"/>
  <c r="Q204" i="9"/>
  <c r="AW203" i="9"/>
  <c r="AD203" i="9"/>
  <c r="T204" i="9"/>
  <c r="U204" i="9" s="1"/>
  <c r="R204" i="9"/>
  <c r="BD204" i="9"/>
  <c r="AX203" i="9"/>
  <c r="BJ204" i="9" l="1"/>
  <c r="BE204" i="9"/>
  <c r="BA205" i="9"/>
  <c r="AZ206" i="9"/>
  <c r="BC205" i="9"/>
  <c r="W204" i="9"/>
  <c r="AW204" i="9"/>
  <c r="Q205" i="9"/>
  <c r="AD204" i="9"/>
  <c r="T205" i="9"/>
  <c r="U205" i="9" s="1"/>
  <c r="AX204" i="9"/>
  <c r="BD205" i="9"/>
  <c r="R205" i="9"/>
  <c r="BJ205" i="9" l="1"/>
  <c r="BE205" i="9"/>
  <c r="BA206" i="9"/>
  <c r="AZ207" i="9"/>
  <c r="BC206" i="9"/>
  <c r="W205" i="9"/>
  <c r="Q206" i="9"/>
  <c r="AW205" i="9"/>
  <c r="AD205" i="9"/>
  <c r="T206" i="9"/>
  <c r="U206" i="9" s="1"/>
  <c r="BD206" i="9"/>
  <c r="AX205" i="9"/>
  <c r="R206" i="9"/>
  <c r="BJ206" i="9" l="1"/>
  <c r="BE206" i="9"/>
  <c r="AZ208" i="9"/>
  <c r="BC207" i="9"/>
  <c r="BA207" i="9"/>
  <c r="W206" i="9"/>
  <c r="AW206" i="9"/>
  <c r="Q207" i="9"/>
  <c r="AD206" i="9"/>
  <c r="T207" i="9"/>
  <c r="U207" i="9" s="1"/>
  <c r="BD207" i="9"/>
  <c r="R207" i="9"/>
  <c r="AX206" i="9"/>
  <c r="BJ207" i="9" l="1"/>
  <c r="BE207" i="9"/>
  <c r="BC208" i="9"/>
  <c r="AZ209" i="9"/>
  <c r="BA208" i="9"/>
  <c r="W207" i="9"/>
  <c r="Q208" i="9"/>
  <c r="AW207" i="9"/>
  <c r="AD207" i="9"/>
  <c r="T208" i="9"/>
  <c r="U208" i="9" s="1"/>
  <c r="AX207" i="9"/>
  <c r="R208" i="9"/>
  <c r="BD208" i="9"/>
  <c r="BJ208" i="9" l="1"/>
  <c r="BE208" i="9"/>
  <c r="AZ210" i="9"/>
  <c r="BA209" i="9"/>
  <c r="BC209" i="9"/>
  <c r="W208" i="9"/>
  <c r="AW208" i="9"/>
  <c r="Q209" i="9"/>
  <c r="AD208" i="9"/>
  <c r="T209" i="9"/>
  <c r="U209" i="9" s="1"/>
  <c r="AX208" i="9"/>
  <c r="BD209" i="9"/>
  <c r="R209" i="9"/>
  <c r="BJ209" i="9" l="1"/>
  <c r="BE209" i="9"/>
  <c r="AZ211" i="9"/>
  <c r="BC210" i="9"/>
  <c r="BA210" i="9"/>
  <c r="W209" i="9"/>
  <c r="Q210" i="9"/>
  <c r="AW209" i="9"/>
  <c r="AD209" i="9"/>
  <c r="T210" i="9"/>
  <c r="U210" i="9" s="1"/>
  <c r="BD210" i="9"/>
  <c r="R210" i="9"/>
  <c r="AX209" i="9"/>
  <c r="BJ210" i="9" l="1"/>
  <c r="BE210" i="9"/>
  <c r="BC211" i="9"/>
  <c r="BA211" i="9"/>
  <c r="AZ212" i="9"/>
  <c r="W210" i="9"/>
  <c r="AW210" i="9"/>
  <c r="Q211" i="9"/>
  <c r="AD210" i="9"/>
  <c r="T211" i="9"/>
  <c r="U211" i="9" s="1"/>
  <c r="R211" i="9"/>
  <c r="BD211" i="9"/>
  <c r="AX210" i="9"/>
  <c r="BJ211" i="9" l="1"/>
  <c r="BE211" i="9"/>
  <c r="AZ213" i="9"/>
  <c r="BC212" i="9"/>
  <c r="BA212" i="9"/>
  <c r="W211" i="9"/>
  <c r="Q212" i="9"/>
  <c r="AW211" i="9"/>
  <c r="AD211" i="9"/>
  <c r="T212" i="9"/>
  <c r="U212" i="9" s="1"/>
  <c r="BD212" i="9"/>
  <c r="R212" i="9"/>
  <c r="AX211" i="9"/>
  <c r="BJ212" i="9" l="1"/>
  <c r="BE212" i="9"/>
  <c r="AZ214" i="9"/>
  <c r="BC213" i="9"/>
  <c r="BA213" i="9"/>
  <c r="W212" i="9"/>
  <c r="AW212" i="9"/>
  <c r="Q213" i="9"/>
  <c r="AD212" i="9"/>
  <c r="T213" i="9"/>
  <c r="U213" i="9" s="1"/>
  <c r="AX212" i="9"/>
  <c r="BD213" i="9"/>
  <c r="R213" i="9"/>
  <c r="BJ213" i="9" l="1"/>
  <c r="BE213" i="9"/>
  <c r="BA214" i="9"/>
  <c r="AZ215" i="9"/>
  <c r="BC214" i="9"/>
  <c r="W213" i="9"/>
  <c r="Q214" i="9"/>
  <c r="AW213" i="9"/>
  <c r="AD213" i="9"/>
  <c r="T214" i="9"/>
  <c r="U214" i="9" s="1"/>
  <c r="BD214" i="9"/>
  <c r="R214" i="9"/>
  <c r="AX213" i="9"/>
  <c r="BJ214" i="9" l="1"/>
  <c r="BE214" i="9"/>
  <c r="BC215" i="9"/>
  <c r="BA215" i="9"/>
  <c r="AZ216" i="9"/>
  <c r="W214" i="9"/>
  <c r="AW214" i="9"/>
  <c r="Q215" i="9"/>
  <c r="AD214" i="9"/>
  <c r="T215" i="9"/>
  <c r="U215" i="9" s="1"/>
  <c r="AX214" i="9"/>
  <c r="BD215" i="9"/>
  <c r="R215" i="9"/>
  <c r="BJ215" i="9" l="1"/>
  <c r="BE215" i="9"/>
  <c r="AZ217" i="9"/>
  <c r="BC216" i="9"/>
  <c r="BA216" i="9"/>
  <c r="W215" i="9"/>
  <c r="Q216" i="9"/>
  <c r="AW215" i="9"/>
  <c r="AD215" i="9"/>
  <c r="T216" i="9"/>
  <c r="U216" i="9" s="1"/>
  <c r="R216" i="9"/>
  <c r="AX215" i="9"/>
  <c r="BD216" i="9"/>
  <c r="BJ216" i="9" l="1"/>
  <c r="BE216" i="9"/>
  <c r="AZ218" i="9"/>
  <c r="BC217" i="9"/>
  <c r="BA217" i="9"/>
  <c r="W216" i="9"/>
  <c r="AW216" i="9"/>
  <c r="Q217" i="9"/>
  <c r="AD216" i="9"/>
  <c r="T217" i="9"/>
  <c r="U217" i="9" s="1"/>
  <c r="AX216" i="9"/>
  <c r="BD217" i="9"/>
  <c r="R217" i="9"/>
  <c r="BJ217" i="9" l="1"/>
  <c r="BE217" i="9"/>
  <c r="BC218" i="9"/>
  <c r="BA218" i="9"/>
  <c r="AZ219" i="9"/>
  <c r="W217" i="9"/>
  <c r="Q218" i="9"/>
  <c r="AW217" i="9"/>
  <c r="AD217" i="9"/>
  <c r="T218" i="9"/>
  <c r="U218" i="9" s="1"/>
  <c r="AX217" i="9"/>
  <c r="R218" i="9"/>
  <c r="BD218" i="9"/>
  <c r="BJ218" i="9" l="1"/>
  <c r="BE218" i="9"/>
  <c r="AZ220" i="9"/>
  <c r="BC219" i="9"/>
  <c r="BA219" i="9"/>
  <c r="W218" i="9"/>
  <c r="AW218" i="9"/>
  <c r="Q219" i="9"/>
  <c r="AD218" i="9"/>
  <c r="T219" i="9"/>
  <c r="U219" i="9" s="1"/>
  <c r="R219" i="9"/>
  <c r="AX218" i="9"/>
  <c r="BD219" i="9"/>
  <c r="BJ219" i="9" l="1"/>
  <c r="BE219" i="9"/>
  <c r="BA220" i="9"/>
  <c r="AZ221" i="9"/>
  <c r="BC220" i="9"/>
  <c r="W219" i="9"/>
  <c r="Q220" i="9"/>
  <c r="AW219" i="9"/>
  <c r="AD219" i="9"/>
  <c r="T220" i="9"/>
  <c r="U220" i="9" s="1"/>
  <c r="AX219" i="9"/>
  <c r="R220" i="9"/>
  <c r="BD220" i="9"/>
  <c r="BJ220" i="9" l="1"/>
  <c r="BE220" i="9"/>
  <c r="BA221" i="9"/>
  <c r="AZ222" i="9"/>
  <c r="BC221" i="9"/>
  <c r="W220" i="9"/>
  <c r="AW220" i="9"/>
  <c r="Q221" i="9"/>
  <c r="AD220" i="9"/>
  <c r="T221" i="9"/>
  <c r="U221" i="9" s="1"/>
  <c r="AX220" i="9"/>
  <c r="BD221" i="9"/>
  <c r="R221" i="9"/>
  <c r="BJ221" i="9" l="1"/>
  <c r="BE221" i="9"/>
  <c r="BC222" i="9"/>
  <c r="BA222" i="9"/>
  <c r="AZ223" i="9"/>
  <c r="W221" i="9"/>
  <c r="Q222" i="9"/>
  <c r="AW221" i="9"/>
  <c r="AD221" i="9"/>
  <c r="T222" i="9"/>
  <c r="U222" i="9" s="1"/>
  <c r="R222" i="9"/>
  <c r="BD222" i="9"/>
  <c r="AX221" i="9"/>
  <c r="BJ222" i="9" l="1"/>
  <c r="BE222" i="9"/>
  <c r="BC223" i="9"/>
  <c r="BA223" i="9"/>
  <c r="AZ224" i="9"/>
  <c r="W222" i="9"/>
  <c r="AW222" i="9"/>
  <c r="Q223" i="9"/>
  <c r="AD222" i="9"/>
  <c r="T223" i="9"/>
  <c r="U223" i="9" s="1"/>
  <c r="AX222" i="9"/>
  <c r="R223" i="9"/>
  <c r="BD223" i="9"/>
  <c r="BJ223" i="9" l="1"/>
  <c r="BE223" i="9"/>
  <c r="AZ225" i="9"/>
  <c r="BC224" i="9"/>
  <c r="BA224" i="9"/>
  <c r="W223" i="9"/>
  <c r="Q224" i="9"/>
  <c r="AW223" i="9"/>
  <c r="AD223" i="9"/>
  <c r="T224" i="9"/>
  <c r="U224" i="9" s="1"/>
  <c r="R224" i="9"/>
  <c r="AX223" i="9"/>
  <c r="BD224" i="9"/>
  <c r="BJ224" i="9" l="1"/>
  <c r="BE224" i="9"/>
  <c r="BC225" i="9"/>
  <c r="AZ226" i="9"/>
  <c r="BA225" i="9"/>
  <c r="W224" i="9"/>
  <c r="AW224" i="9"/>
  <c r="Q225" i="9"/>
  <c r="AD224" i="9"/>
  <c r="T225" i="9"/>
  <c r="U225" i="9" s="1"/>
  <c r="R225" i="9"/>
  <c r="BD225" i="9"/>
  <c r="AX224" i="9"/>
  <c r="BJ225" i="9" l="1"/>
  <c r="BE225" i="9"/>
  <c r="BA226" i="9"/>
  <c r="AZ227" i="9"/>
  <c r="BC226" i="9"/>
  <c r="W225" i="9"/>
  <c r="Q226" i="9"/>
  <c r="AW225" i="9"/>
  <c r="AD225" i="9"/>
  <c r="T226" i="9"/>
  <c r="U226" i="9" s="1"/>
  <c r="AX225" i="9"/>
  <c r="BD226" i="9"/>
  <c r="R226" i="9"/>
  <c r="BJ226" i="9" l="1"/>
  <c r="BE226" i="9"/>
  <c r="BC227" i="9"/>
  <c r="BA227" i="9"/>
  <c r="AZ228" i="9"/>
  <c r="W226" i="9"/>
  <c r="AW226" i="9"/>
  <c r="Q227" i="9"/>
  <c r="AD226" i="9"/>
  <c r="T227" i="9"/>
  <c r="U227" i="9" s="1"/>
  <c r="R227" i="9"/>
  <c r="AX226" i="9"/>
  <c r="BD227" i="9"/>
  <c r="BJ227" i="9" l="1"/>
  <c r="BE227" i="9"/>
  <c r="BC228" i="9"/>
  <c r="BA228" i="9"/>
  <c r="AZ229" i="9"/>
  <c r="W227" i="9"/>
  <c r="Q228" i="9"/>
  <c r="AW227" i="9"/>
  <c r="AD227" i="9"/>
  <c r="T228" i="9"/>
  <c r="U228" i="9" s="1"/>
  <c r="BD228" i="9"/>
  <c r="AX227" i="9"/>
  <c r="R228" i="9"/>
  <c r="BJ228" i="9" l="1"/>
  <c r="BE228" i="9"/>
  <c r="BC229" i="9"/>
  <c r="BA229" i="9"/>
  <c r="AZ230" i="9"/>
  <c r="W228" i="9"/>
  <c r="AW228" i="9"/>
  <c r="Q229" i="9"/>
  <c r="AD228" i="9"/>
  <c r="T229" i="9"/>
  <c r="U229" i="9" s="1"/>
  <c r="AX228" i="9"/>
  <c r="BD229" i="9"/>
  <c r="R229" i="9"/>
  <c r="BJ229" i="9" l="1"/>
  <c r="BE229" i="9"/>
  <c r="AZ231" i="9"/>
  <c r="BC230" i="9"/>
  <c r="BA230" i="9"/>
  <c r="W229" i="9"/>
  <c r="Q230" i="9"/>
  <c r="AW229" i="9"/>
  <c r="AD229" i="9"/>
  <c r="T230" i="9"/>
  <c r="U230" i="9" s="1"/>
  <c r="R230" i="9"/>
  <c r="BD230" i="9"/>
  <c r="AX229" i="9"/>
  <c r="BJ230" i="9" l="1"/>
  <c r="BE230" i="9"/>
  <c r="AZ232" i="9"/>
  <c r="BC231" i="9"/>
  <c r="BA231" i="9"/>
  <c r="W230" i="9"/>
  <c r="AW230" i="9"/>
  <c r="Q231" i="9"/>
  <c r="AD230" i="9"/>
  <c r="T231" i="9"/>
  <c r="U231" i="9" s="1"/>
  <c r="R231" i="9"/>
  <c r="BD231" i="9"/>
  <c r="AX230" i="9"/>
  <c r="BJ231" i="9" l="1"/>
  <c r="BE231" i="9"/>
  <c r="BA232" i="9"/>
  <c r="AZ233" i="9"/>
  <c r="BC232" i="9"/>
  <c r="W231" i="9"/>
  <c r="Q232" i="9"/>
  <c r="AW231" i="9"/>
  <c r="AD231" i="9"/>
  <c r="T232" i="9"/>
  <c r="U232" i="9" s="1"/>
  <c r="BD232" i="9"/>
  <c r="R232" i="9"/>
  <c r="AX231" i="9"/>
  <c r="BJ232" i="9" l="1"/>
  <c r="BE232" i="9"/>
  <c r="BC233" i="9"/>
  <c r="BA233" i="9"/>
  <c r="AZ234" i="9"/>
  <c r="W232" i="9"/>
  <c r="AW232" i="9"/>
  <c r="Q233" i="9"/>
  <c r="AD232" i="9"/>
  <c r="T233" i="9"/>
  <c r="U233" i="9" s="1"/>
  <c r="BD233" i="9"/>
  <c r="AX232" i="9"/>
  <c r="R233" i="9"/>
  <c r="BJ233" i="9" l="1"/>
  <c r="BE233" i="9"/>
  <c r="AZ235" i="9"/>
  <c r="BC234" i="9"/>
  <c r="BA234" i="9"/>
  <c r="W233" i="9"/>
  <c r="Q234" i="9"/>
  <c r="AW233" i="9"/>
  <c r="AD233" i="9"/>
  <c r="T234" i="9"/>
  <c r="U234" i="9" s="1"/>
  <c r="BD234" i="9"/>
  <c r="R234" i="9"/>
  <c r="AX233" i="9"/>
  <c r="BJ234" i="9" l="1"/>
  <c r="BE234" i="9"/>
  <c r="BA235" i="9"/>
  <c r="BC235" i="9"/>
  <c r="AZ236" i="9"/>
  <c r="W234" i="9"/>
  <c r="AW234" i="9"/>
  <c r="Q235" i="9"/>
  <c r="AD234" i="9"/>
  <c r="T235" i="9"/>
  <c r="U235" i="9" s="1"/>
  <c r="BD235" i="9"/>
  <c r="R235" i="9"/>
  <c r="AX234" i="9"/>
  <c r="BJ235" i="9" l="1"/>
  <c r="BE235" i="9"/>
  <c r="BA236" i="9"/>
  <c r="AZ237" i="9"/>
  <c r="BC236" i="9"/>
  <c r="W235" i="9"/>
  <c r="Q236" i="9"/>
  <c r="AW235" i="9"/>
  <c r="AD235" i="9"/>
  <c r="T236" i="9"/>
  <c r="U236" i="9" s="1"/>
  <c r="BD236" i="9"/>
  <c r="AX235" i="9"/>
  <c r="R236" i="9"/>
  <c r="BJ236" i="9" l="1"/>
  <c r="BE236" i="9"/>
  <c r="BC237" i="9"/>
  <c r="BA237" i="9"/>
  <c r="AZ238" i="9"/>
  <c r="W236" i="9"/>
  <c r="AW236" i="9"/>
  <c r="Q237" i="9"/>
  <c r="AD236" i="9"/>
  <c r="T237" i="9"/>
  <c r="U237" i="9" s="1"/>
  <c r="AX236" i="9"/>
  <c r="R237" i="9"/>
  <c r="BD237" i="9"/>
  <c r="BJ237" i="9" l="1"/>
  <c r="BE237" i="9"/>
  <c r="AZ239" i="9"/>
  <c r="BC238" i="9"/>
  <c r="BA238" i="9"/>
  <c r="W237" i="9"/>
  <c r="Q238" i="9"/>
  <c r="AW237" i="9"/>
  <c r="AD237" i="9"/>
  <c r="T238" i="9"/>
  <c r="U238" i="9" s="1"/>
  <c r="BD238" i="9"/>
  <c r="AX237" i="9"/>
  <c r="R238" i="9"/>
  <c r="BJ238" i="9" l="1"/>
  <c r="BE238" i="9"/>
  <c r="BA239" i="9"/>
  <c r="AZ240" i="9"/>
  <c r="BC239" i="9"/>
  <c r="W238" i="9"/>
  <c r="AW238" i="9"/>
  <c r="Q239" i="9"/>
  <c r="AD238" i="9"/>
  <c r="T239" i="9"/>
  <c r="U239" i="9" s="1"/>
  <c r="R239" i="9"/>
  <c r="BD239" i="9"/>
  <c r="AX238" i="9"/>
  <c r="BJ239" i="9" l="1"/>
  <c r="BE239" i="9"/>
  <c r="AZ241" i="9"/>
  <c r="BC240" i="9"/>
  <c r="BA240" i="9"/>
  <c r="W239" i="9"/>
  <c r="Q240" i="9"/>
  <c r="AW239" i="9"/>
  <c r="AD239" i="9"/>
  <c r="T240" i="9"/>
  <c r="U240" i="9" s="1"/>
  <c r="BD240" i="9"/>
  <c r="AX239" i="9"/>
  <c r="R240" i="9"/>
  <c r="BJ240" i="9" l="1"/>
  <c r="BE240" i="9"/>
  <c r="BC241" i="9"/>
  <c r="BA241" i="9"/>
  <c r="AZ242" i="9"/>
  <c r="W240" i="9"/>
  <c r="AW240" i="9"/>
  <c r="Q241" i="9"/>
  <c r="AD240" i="9"/>
  <c r="T241" i="9"/>
  <c r="U241" i="9" s="1"/>
  <c r="BD241" i="9"/>
  <c r="AX240" i="9"/>
  <c r="R241" i="9"/>
  <c r="BJ241" i="9" l="1"/>
  <c r="BE241" i="9"/>
  <c r="AZ243" i="9"/>
  <c r="BA242" i="9"/>
  <c r="BC242" i="9"/>
  <c r="W241" i="9"/>
  <c r="Q242" i="9"/>
  <c r="AW241" i="9"/>
  <c r="AD241" i="9"/>
  <c r="T242" i="9"/>
  <c r="U242" i="9" s="1"/>
  <c r="AX241" i="9"/>
  <c r="R242" i="9"/>
  <c r="BD242" i="9"/>
  <c r="BJ242" i="9" l="1"/>
  <c r="BE242" i="9"/>
  <c r="AZ244" i="9"/>
  <c r="BC243" i="9"/>
  <c r="BA243" i="9"/>
  <c r="W242" i="9"/>
  <c r="AW242" i="9"/>
  <c r="Q243" i="9"/>
  <c r="AD242" i="9"/>
  <c r="T243" i="9"/>
  <c r="U243" i="9" s="1"/>
  <c r="R243" i="9"/>
  <c r="AX242" i="9"/>
  <c r="BD243" i="9"/>
  <c r="BJ243" i="9" l="1"/>
  <c r="BE243" i="9"/>
  <c r="BA244" i="9"/>
  <c r="BC244" i="9"/>
  <c r="AZ245" i="9"/>
  <c r="W243" i="9"/>
  <c r="Q244" i="9"/>
  <c r="AW243" i="9"/>
  <c r="AD243" i="9"/>
  <c r="T244" i="9"/>
  <c r="U244" i="9" s="1"/>
  <c r="R244" i="9"/>
  <c r="BD244" i="9"/>
  <c r="AX243" i="9"/>
  <c r="BJ244" i="9" l="1"/>
  <c r="BE244" i="9"/>
  <c r="AZ246" i="9"/>
  <c r="BC245" i="9"/>
  <c r="BA245" i="9"/>
  <c r="W244" i="9"/>
  <c r="AW244" i="9"/>
  <c r="Q245" i="9"/>
  <c r="AD244" i="9"/>
  <c r="T245" i="9"/>
  <c r="U245" i="9" s="1"/>
  <c r="BD245" i="9"/>
  <c r="R245" i="9"/>
  <c r="AX244" i="9"/>
  <c r="BJ245" i="9" l="1"/>
  <c r="BE245" i="9"/>
  <c r="AZ247" i="9"/>
  <c r="BC246" i="9"/>
  <c r="BA246" i="9"/>
  <c r="W245" i="9"/>
  <c r="Q246" i="9"/>
  <c r="AW245" i="9"/>
  <c r="AD245" i="9"/>
  <c r="T246" i="9"/>
  <c r="U246" i="9" s="1"/>
  <c r="R246" i="9"/>
  <c r="AX245" i="9"/>
  <c r="BD246" i="9"/>
  <c r="BJ246" i="9" l="1"/>
  <c r="BE246" i="9"/>
  <c r="AZ248" i="9"/>
  <c r="BC247" i="9"/>
  <c r="BA247" i="9"/>
  <c r="W246" i="9"/>
  <c r="AW246" i="9"/>
  <c r="Q247" i="9"/>
  <c r="AD246" i="9"/>
  <c r="T247" i="9"/>
  <c r="U247" i="9" s="1"/>
  <c r="AX246" i="9"/>
  <c r="BD247" i="9"/>
  <c r="R247" i="9"/>
  <c r="BJ247" i="9" l="1"/>
  <c r="BE247" i="9"/>
  <c r="BA248" i="9"/>
  <c r="AZ249" i="9"/>
  <c r="BC248" i="9"/>
  <c r="W247" i="9"/>
  <c r="Q248" i="9"/>
  <c r="AW247" i="9"/>
  <c r="AD247" i="9"/>
  <c r="T248" i="9"/>
  <c r="U248" i="9" s="1"/>
  <c r="AX247" i="9"/>
  <c r="BD248" i="9"/>
  <c r="R248" i="9"/>
  <c r="BJ248" i="9" l="1"/>
  <c r="BE248" i="9"/>
  <c r="BA249" i="9"/>
  <c r="BC249" i="9"/>
  <c r="AZ250" i="9"/>
  <c r="W248" i="9"/>
  <c r="AW248" i="9"/>
  <c r="Q249" i="9"/>
  <c r="AD248" i="9"/>
  <c r="T249" i="9"/>
  <c r="U249" i="9" s="1"/>
  <c r="BD249" i="9"/>
  <c r="R249" i="9"/>
  <c r="AX248" i="9"/>
  <c r="BJ249" i="9" l="1"/>
  <c r="BE249" i="9"/>
  <c r="AZ251" i="9"/>
  <c r="BC250" i="9"/>
  <c r="BA250" i="9"/>
  <c r="W249" i="9"/>
  <c r="Q250" i="9"/>
  <c r="AW249" i="9"/>
  <c r="AD249" i="9"/>
  <c r="T250" i="9"/>
  <c r="U250" i="9" s="1"/>
  <c r="BD250" i="9"/>
  <c r="R250" i="9"/>
  <c r="AX249" i="9"/>
  <c r="BJ250" i="9" l="1"/>
  <c r="BE250" i="9"/>
  <c r="BA251" i="9"/>
  <c r="AZ252" i="9"/>
  <c r="BC251" i="9"/>
  <c r="W250" i="9"/>
  <c r="AW250" i="9"/>
  <c r="Q251" i="9"/>
  <c r="AD250" i="9"/>
  <c r="T251" i="9"/>
  <c r="U251" i="9" s="1"/>
  <c r="BD251" i="9"/>
  <c r="AX250" i="9"/>
  <c r="R251" i="9"/>
  <c r="BJ251" i="9" l="1"/>
  <c r="BE251" i="9"/>
  <c r="BA252" i="9"/>
  <c r="AZ253" i="9"/>
  <c r="BC252" i="9"/>
  <c r="W251" i="9"/>
  <c r="Q252" i="9"/>
  <c r="AW251" i="9"/>
  <c r="AD251" i="9"/>
  <c r="T252" i="9"/>
  <c r="U252" i="9" s="1"/>
  <c r="AX251" i="9"/>
  <c r="R252" i="9"/>
  <c r="BD252" i="9"/>
  <c r="BJ252" i="9" l="1"/>
  <c r="BE252" i="9"/>
  <c r="BC253" i="9"/>
  <c r="AZ254" i="9"/>
  <c r="BA253" i="9"/>
  <c r="W252" i="9"/>
  <c r="AW252" i="9"/>
  <c r="Q253" i="9"/>
  <c r="AD252" i="9"/>
  <c r="T253" i="9"/>
  <c r="U253" i="9" s="1"/>
  <c r="R253" i="9"/>
  <c r="AX252" i="9"/>
  <c r="BD253" i="9"/>
  <c r="BJ253" i="9" l="1"/>
  <c r="BE253" i="9"/>
  <c r="AZ255" i="9"/>
  <c r="BC254" i="9"/>
  <c r="BA254" i="9"/>
  <c r="W253" i="9"/>
  <c r="Q254" i="9"/>
  <c r="AW253" i="9"/>
  <c r="AD253" i="9"/>
  <c r="T254" i="9"/>
  <c r="U254" i="9" s="1"/>
  <c r="BD254" i="9"/>
  <c r="R254" i="9"/>
  <c r="AX253" i="9"/>
  <c r="BJ254" i="9" l="1"/>
  <c r="BE254" i="9"/>
  <c r="BC255" i="9"/>
  <c r="AZ256" i="9"/>
  <c r="BA255" i="9"/>
  <c r="W254" i="9"/>
  <c r="AW254" i="9"/>
  <c r="Q255" i="9"/>
  <c r="AD254" i="9"/>
  <c r="T255" i="9"/>
  <c r="U255" i="9" s="1"/>
  <c r="BD255" i="9"/>
  <c r="AX254" i="9"/>
  <c r="R255" i="9"/>
  <c r="BJ255" i="9" l="1"/>
  <c r="BE255" i="9"/>
  <c r="AZ257" i="9"/>
  <c r="BC256" i="9"/>
  <c r="BA256" i="9"/>
  <c r="W255" i="9"/>
  <c r="Q256" i="9"/>
  <c r="AW255" i="9"/>
  <c r="AD255" i="9"/>
  <c r="T256" i="9"/>
  <c r="U256" i="9" s="1"/>
  <c r="AX255" i="9"/>
  <c r="R256" i="9"/>
  <c r="BD256" i="9"/>
  <c r="BJ256" i="9" l="1"/>
  <c r="BE256" i="9"/>
  <c r="BC257" i="9"/>
  <c r="BA257" i="9"/>
  <c r="AZ258" i="9"/>
  <c r="W256" i="9"/>
  <c r="AW256" i="9"/>
  <c r="Q257" i="9"/>
  <c r="AD256" i="9"/>
  <c r="T257" i="9"/>
  <c r="U257" i="9" s="1"/>
  <c r="AX256" i="9"/>
  <c r="BD257" i="9"/>
  <c r="R257" i="9"/>
  <c r="BJ257" i="9" l="1"/>
  <c r="BE257" i="9"/>
  <c r="BC258" i="9"/>
  <c r="BA258" i="9"/>
  <c r="AZ259" i="9"/>
  <c r="W257" i="9"/>
  <c r="Q258" i="9"/>
  <c r="AW257" i="9"/>
  <c r="AD257" i="9"/>
  <c r="T258" i="9"/>
  <c r="U258" i="9" s="1"/>
  <c r="R258" i="9"/>
  <c r="BD258" i="9"/>
  <c r="AX257" i="9"/>
  <c r="BJ258" i="9" l="1"/>
  <c r="BE258" i="9"/>
  <c r="BA259" i="9"/>
  <c r="AZ260" i="9"/>
  <c r="BC259" i="9"/>
  <c r="W258" i="9"/>
  <c r="AW258" i="9"/>
  <c r="Q259" i="9"/>
  <c r="AD258" i="9"/>
  <c r="T259" i="9"/>
  <c r="U259" i="9" s="1"/>
  <c r="R259" i="9"/>
  <c r="AX258" i="9"/>
  <c r="BD259" i="9"/>
  <c r="BJ259" i="9" l="1"/>
  <c r="BE259" i="9"/>
  <c r="BC260" i="9"/>
  <c r="BA260" i="9"/>
  <c r="AZ261" i="9"/>
  <c r="W259" i="9"/>
  <c r="Q260" i="9"/>
  <c r="AW259" i="9"/>
  <c r="AD259" i="9"/>
  <c r="T260" i="9"/>
  <c r="U260" i="9" s="1"/>
  <c r="R260" i="9"/>
  <c r="BD260" i="9"/>
  <c r="AX259" i="9"/>
  <c r="BJ260" i="9" l="1"/>
  <c r="BE260" i="9"/>
  <c r="BC261" i="9"/>
  <c r="AZ262" i="9"/>
  <c r="BA261" i="9"/>
  <c r="W260" i="9"/>
  <c r="AW260" i="9"/>
  <c r="Q261" i="9"/>
  <c r="AD260" i="9"/>
  <c r="T261" i="9"/>
  <c r="U261" i="9" s="1"/>
  <c r="AX260" i="9"/>
  <c r="BD261" i="9"/>
  <c r="R261" i="9"/>
  <c r="BJ261" i="9" l="1"/>
  <c r="BE261" i="9"/>
  <c r="AZ263" i="9"/>
  <c r="BC262" i="9"/>
  <c r="BA262" i="9"/>
  <c r="W261" i="9"/>
  <c r="Q262" i="9"/>
  <c r="AW261" i="9"/>
  <c r="AD261" i="9"/>
  <c r="T262" i="9"/>
  <c r="U262" i="9" s="1"/>
  <c r="R262" i="9"/>
  <c r="BD262" i="9"/>
  <c r="AX261" i="9"/>
  <c r="BJ262" i="9" l="1"/>
  <c r="BE262" i="9"/>
  <c r="AZ264" i="9"/>
  <c r="BC263" i="9"/>
  <c r="BA263" i="9"/>
  <c r="W262" i="9"/>
  <c r="AW262" i="9"/>
  <c r="Q263" i="9"/>
  <c r="AD262" i="9"/>
  <c r="T263" i="9"/>
  <c r="U263" i="9" s="1"/>
  <c r="AX262" i="9"/>
  <c r="BD263" i="9"/>
  <c r="R263" i="9"/>
  <c r="BJ263" i="9" l="1"/>
  <c r="BE263" i="9"/>
  <c r="BA264" i="9"/>
  <c r="BC264" i="9"/>
  <c r="AZ265" i="9"/>
  <c r="W263" i="9"/>
  <c r="Q264" i="9"/>
  <c r="AW263" i="9"/>
  <c r="AD263" i="9"/>
  <c r="T264" i="9"/>
  <c r="U264" i="9" s="1"/>
  <c r="R264" i="9"/>
  <c r="BD264" i="9"/>
  <c r="AX263" i="9"/>
  <c r="BJ264" i="9" l="1"/>
  <c r="BE264" i="9"/>
  <c r="BC265" i="9"/>
  <c r="BA265" i="9"/>
  <c r="AZ266" i="9"/>
  <c r="W264" i="9"/>
  <c r="AW264" i="9"/>
  <c r="Q265" i="9"/>
  <c r="AD264" i="9"/>
  <c r="T265" i="9"/>
  <c r="U265" i="9" s="1"/>
  <c r="R265" i="9"/>
  <c r="BD265" i="9"/>
  <c r="AX264" i="9"/>
  <c r="BJ265" i="9" l="1"/>
  <c r="BE265" i="9"/>
  <c r="AZ267" i="9"/>
  <c r="BA266" i="9"/>
  <c r="BC266" i="9"/>
  <c r="W265" i="9"/>
  <c r="Q266" i="9"/>
  <c r="AW265" i="9"/>
  <c r="AD265" i="9"/>
  <c r="T266" i="9"/>
  <c r="U266" i="9" s="1"/>
  <c r="BD266" i="9"/>
  <c r="R266" i="9"/>
  <c r="AX265" i="9"/>
  <c r="BJ266" i="9" l="1"/>
  <c r="BE266" i="9"/>
  <c r="BA267" i="9"/>
  <c r="BC267" i="9"/>
  <c r="AZ268" i="9"/>
  <c r="W266" i="9"/>
  <c r="AW266" i="9"/>
  <c r="Q267" i="9"/>
  <c r="AD266" i="9"/>
  <c r="T267" i="9"/>
  <c r="U267" i="9" s="1"/>
  <c r="R267" i="9"/>
  <c r="BD267" i="9"/>
  <c r="AX266" i="9"/>
  <c r="BJ267" i="9" l="1"/>
  <c r="BE267" i="9"/>
  <c r="AZ269" i="9"/>
  <c r="BC268" i="9"/>
  <c r="BA268" i="9"/>
  <c r="W267" i="9"/>
  <c r="Q268" i="9"/>
  <c r="AW267" i="9"/>
  <c r="AD267" i="9"/>
  <c r="T268" i="9"/>
  <c r="U268" i="9" s="1"/>
  <c r="R268" i="9"/>
  <c r="AX267" i="9"/>
  <c r="BD268" i="9"/>
  <c r="BJ268" i="9" l="1"/>
  <c r="BE268" i="9"/>
  <c r="AZ270" i="9"/>
  <c r="BC269" i="9"/>
  <c r="BA269" i="9"/>
  <c r="W268" i="9"/>
  <c r="AW268" i="9"/>
  <c r="Q269" i="9"/>
  <c r="AD268" i="9"/>
  <c r="T269" i="9"/>
  <c r="U269" i="9" s="1"/>
  <c r="BD269" i="9"/>
  <c r="R269" i="9"/>
  <c r="AX268" i="9"/>
  <c r="BJ269" i="9" l="1"/>
  <c r="BE269" i="9"/>
  <c r="AZ271" i="9"/>
  <c r="BC270" i="9"/>
  <c r="BA270" i="9"/>
  <c r="W269" i="9"/>
  <c r="Q270" i="9"/>
  <c r="AW269" i="9"/>
  <c r="AD269" i="9"/>
  <c r="T270" i="9"/>
  <c r="U270" i="9" s="1"/>
  <c r="R270" i="9"/>
  <c r="BD270" i="9"/>
  <c r="AX269" i="9"/>
  <c r="BJ270" i="9" l="1"/>
  <c r="BE270" i="9"/>
  <c r="BA271" i="9"/>
  <c r="AZ272" i="9"/>
  <c r="BC271" i="9"/>
  <c r="W270" i="9"/>
  <c r="AW270" i="9"/>
  <c r="Q271" i="9"/>
  <c r="AD270" i="9"/>
  <c r="T271" i="9"/>
  <c r="U271" i="9" s="1"/>
  <c r="R271" i="9"/>
  <c r="BD271" i="9"/>
  <c r="AX270" i="9"/>
  <c r="BJ271" i="9" l="1"/>
  <c r="BE271" i="9"/>
  <c r="BA272" i="9"/>
  <c r="AZ273" i="9"/>
  <c r="BC272" i="9"/>
  <c r="W271" i="9"/>
  <c r="Q272" i="9"/>
  <c r="AW271" i="9"/>
  <c r="AD271" i="9"/>
  <c r="T272" i="9"/>
  <c r="U272" i="9" s="1"/>
  <c r="R272" i="9"/>
  <c r="BD272" i="9"/>
  <c r="AX271" i="9"/>
  <c r="BJ272" i="9" l="1"/>
  <c r="BE272" i="9"/>
  <c r="BC273" i="9"/>
  <c r="AZ274" i="9"/>
  <c r="BA273" i="9"/>
  <c r="W272" i="9"/>
  <c r="AW272" i="9"/>
  <c r="Q273" i="9"/>
  <c r="AD272" i="9"/>
  <c r="T273" i="9"/>
  <c r="U273" i="9" s="1"/>
  <c r="BD273" i="9"/>
  <c r="AX272" i="9"/>
  <c r="R273" i="9"/>
  <c r="BJ273" i="9" l="1"/>
  <c r="BE273" i="9"/>
  <c r="BC274" i="9"/>
  <c r="BA274" i="9"/>
  <c r="AZ275" i="9"/>
  <c r="W273" i="9"/>
  <c r="Q274" i="9"/>
  <c r="AW273" i="9"/>
  <c r="AD273" i="9"/>
  <c r="T274" i="9"/>
  <c r="U274" i="9" s="1"/>
  <c r="BD274" i="9"/>
  <c r="AX273" i="9"/>
  <c r="R274" i="9"/>
  <c r="BJ274" i="9" l="1"/>
  <c r="BE274" i="9"/>
  <c r="AZ276" i="9"/>
  <c r="BA275" i="9"/>
  <c r="BC275" i="9"/>
  <c r="W274" i="9"/>
  <c r="AW274" i="9"/>
  <c r="Q275" i="9"/>
  <c r="AD274" i="9"/>
  <c r="T275" i="9"/>
  <c r="U275" i="9" s="1"/>
  <c r="R275" i="9"/>
  <c r="AX274" i="9"/>
  <c r="BD275" i="9"/>
  <c r="BJ275" i="9" l="1"/>
  <c r="BE275" i="9"/>
  <c r="AZ277" i="9"/>
  <c r="BC276" i="9"/>
  <c r="BA276" i="9"/>
  <c r="W275" i="9"/>
  <c r="Q276" i="9"/>
  <c r="AW275" i="9"/>
  <c r="AD275" i="9"/>
  <c r="T276" i="9"/>
  <c r="U276" i="9" s="1"/>
  <c r="R276" i="9"/>
  <c r="BD276" i="9"/>
  <c r="AX275" i="9"/>
  <c r="BJ276" i="9" l="1"/>
  <c r="BE276" i="9"/>
  <c r="AZ278" i="9"/>
  <c r="BA277" i="9"/>
  <c r="BC277" i="9"/>
  <c r="W276" i="9"/>
  <c r="AW276" i="9"/>
  <c r="Q277" i="9"/>
  <c r="AD276" i="9"/>
  <c r="T277" i="9"/>
  <c r="U277" i="9" s="1"/>
  <c r="R277" i="9"/>
  <c r="BD277" i="9"/>
  <c r="AX276" i="9"/>
  <c r="BJ277" i="9" l="1"/>
  <c r="BE277" i="9"/>
  <c r="BA278" i="9"/>
  <c r="AZ279" i="9"/>
  <c r="BC278" i="9"/>
  <c r="W277" i="9"/>
  <c r="Q278" i="9"/>
  <c r="AW277" i="9"/>
  <c r="AD277" i="9"/>
  <c r="T278" i="9"/>
  <c r="U278" i="9" s="1"/>
  <c r="BD278" i="9"/>
  <c r="AX277" i="9"/>
  <c r="R278" i="9"/>
  <c r="BJ278" i="9" l="1"/>
  <c r="BE278" i="9"/>
  <c r="BC279" i="9"/>
  <c r="BA279" i="9"/>
  <c r="AZ280" i="9"/>
  <c r="W278" i="9"/>
  <c r="AW278" i="9"/>
  <c r="Q279" i="9"/>
  <c r="AD278" i="9"/>
  <c r="T279" i="9"/>
  <c r="U279" i="9" s="1"/>
  <c r="AX278" i="9"/>
  <c r="R279" i="9"/>
  <c r="BD279" i="9"/>
  <c r="BJ279" i="9" l="1"/>
  <c r="BE279" i="9"/>
  <c r="BC280" i="9"/>
  <c r="BA280" i="9"/>
  <c r="AZ281" i="9"/>
  <c r="W279" i="9"/>
  <c r="Q280" i="9"/>
  <c r="AW279" i="9"/>
  <c r="AD279" i="9"/>
  <c r="T280" i="9"/>
  <c r="U280" i="9" s="1"/>
  <c r="R280" i="9"/>
  <c r="BD280" i="9"/>
  <c r="AX279" i="9"/>
  <c r="BJ280" i="9" l="1"/>
  <c r="BE280" i="9"/>
  <c r="BC281" i="9"/>
  <c r="AZ282" i="9"/>
  <c r="BA281" i="9"/>
  <c r="W280" i="9"/>
  <c r="AW280" i="9"/>
  <c r="Q281" i="9"/>
  <c r="AD280" i="9"/>
  <c r="T281" i="9"/>
  <c r="U281" i="9" s="1"/>
  <c r="AX280" i="9"/>
  <c r="R281" i="9"/>
  <c r="BD281" i="9"/>
  <c r="BJ281" i="9" l="1"/>
  <c r="BE281" i="9"/>
  <c r="AZ283" i="9"/>
  <c r="BC282" i="9"/>
  <c r="BA282" i="9"/>
  <c r="W281" i="9"/>
  <c r="Q282" i="9"/>
  <c r="AW281" i="9"/>
  <c r="AD281" i="9"/>
  <c r="T282" i="9"/>
  <c r="U282" i="9" s="1"/>
  <c r="AX281" i="9"/>
  <c r="BD282" i="9"/>
  <c r="R282" i="9"/>
  <c r="BJ282" i="9" l="1"/>
  <c r="BE282" i="9"/>
  <c r="BC283" i="9"/>
  <c r="BA283" i="9"/>
  <c r="AZ284" i="9"/>
  <c r="W282" i="9"/>
  <c r="AW282" i="9"/>
  <c r="Q283" i="9"/>
  <c r="AD282" i="9"/>
  <c r="T283" i="9"/>
  <c r="U283" i="9" s="1"/>
  <c r="AX282" i="9"/>
  <c r="BD283" i="9"/>
  <c r="R283" i="9"/>
  <c r="BJ283" i="9" l="1"/>
  <c r="BE283" i="9"/>
  <c r="BC284" i="9"/>
  <c r="BA284" i="9"/>
  <c r="AZ285" i="9"/>
  <c r="W283" i="9"/>
  <c r="Q284" i="9"/>
  <c r="AW283" i="9"/>
  <c r="AD283" i="9"/>
  <c r="T284" i="9"/>
  <c r="U284" i="9" s="1"/>
  <c r="BD284" i="9"/>
  <c r="R284" i="9"/>
  <c r="AX283" i="9"/>
  <c r="BJ284" i="9" l="1"/>
  <c r="BE284" i="9"/>
  <c r="BA285" i="9"/>
  <c r="AZ286" i="9"/>
  <c r="BC285" i="9"/>
  <c r="W284" i="9"/>
  <c r="AW284" i="9"/>
  <c r="Q285" i="9"/>
  <c r="AD284" i="9"/>
  <c r="T285" i="9"/>
  <c r="U285" i="9" s="1"/>
  <c r="BD285" i="9"/>
  <c r="AX284" i="9"/>
  <c r="R285" i="9"/>
  <c r="BJ285" i="9" l="1"/>
  <c r="BE285" i="9"/>
  <c r="BA286" i="9"/>
  <c r="AZ287" i="9"/>
  <c r="BC286" i="9"/>
  <c r="W285" i="9"/>
  <c r="Q286" i="9"/>
  <c r="AW285" i="9"/>
  <c r="AD285" i="9"/>
  <c r="T286" i="9"/>
  <c r="U286" i="9" s="1"/>
  <c r="R286" i="9"/>
  <c r="BD286" i="9"/>
  <c r="AX285" i="9"/>
  <c r="BJ286" i="9" l="1"/>
  <c r="BE286" i="9"/>
  <c r="BC287" i="9"/>
  <c r="AZ288" i="9"/>
  <c r="BA287" i="9"/>
  <c r="W286" i="9"/>
  <c r="AW286" i="9"/>
  <c r="Q287" i="9"/>
  <c r="AD286" i="9"/>
  <c r="T287" i="9"/>
  <c r="U287" i="9" s="1"/>
  <c r="R287" i="9"/>
  <c r="BD287" i="9"/>
  <c r="AX286" i="9"/>
  <c r="BJ287" i="9" l="1"/>
  <c r="BE287" i="9"/>
  <c r="BC288" i="9"/>
  <c r="BA288" i="9"/>
  <c r="AZ289" i="9"/>
  <c r="W287" i="9"/>
  <c r="Q288" i="9"/>
  <c r="AW287" i="9"/>
  <c r="AD287" i="9"/>
  <c r="T288" i="9"/>
  <c r="U288" i="9" s="1"/>
  <c r="AX287" i="9"/>
  <c r="R288" i="9"/>
  <c r="BD288" i="9"/>
  <c r="BJ288" i="9" l="1"/>
  <c r="BE288" i="9"/>
  <c r="AZ290" i="9"/>
  <c r="BC289" i="9"/>
  <c r="BA289" i="9"/>
  <c r="W288" i="9"/>
  <c r="AW288" i="9"/>
  <c r="Q289" i="9"/>
  <c r="AD288" i="9"/>
  <c r="T289" i="9"/>
  <c r="U289" i="9" s="1"/>
  <c r="AX288" i="9"/>
  <c r="R289" i="9"/>
  <c r="BD289" i="9"/>
  <c r="BJ289" i="9" l="1"/>
  <c r="BE289" i="9"/>
  <c r="BC290" i="9"/>
  <c r="BA290" i="9"/>
  <c r="AZ291" i="9"/>
  <c r="W289" i="9"/>
  <c r="Q290" i="9"/>
  <c r="AW289" i="9"/>
  <c r="AD289" i="9"/>
  <c r="T290" i="9"/>
  <c r="U290" i="9" s="1"/>
  <c r="R290" i="9"/>
  <c r="BD290" i="9"/>
  <c r="AX289" i="9"/>
  <c r="BJ290" i="9" l="1"/>
  <c r="BE290" i="9"/>
  <c r="BC291" i="9"/>
  <c r="BA291" i="9"/>
  <c r="AZ292" i="9"/>
  <c r="W290" i="9"/>
  <c r="AW290" i="9"/>
  <c r="Q291" i="9"/>
  <c r="AD290" i="9"/>
  <c r="T291" i="9"/>
  <c r="U291" i="9" s="1"/>
  <c r="R291" i="9"/>
  <c r="BD291" i="9"/>
  <c r="AX290" i="9"/>
  <c r="BJ291" i="9" l="1"/>
  <c r="BE291" i="9"/>
  <c r="BC292" i="9"/>
  <c r="BA292" i="9"/>
  <c r="AZ293" i="9"/>
  <c r="W291" i="9"/>
  <c r="Q292" i="9"/>
  <c r="AW291" i="9"/>
  <c r="AD291" i="9"/>
  <c r="T292" i="9"/>
  <c r="U292" i="9" s="1"/>
  <c r="BD292" i="9"/>
  <c r="AX291" i="9"/>
  <c r="R292" i="9"/>
  <c r="BJ292" i="9" l="1"/>
  <c r="BE292" i="9"/>
  <c r="BA293" i="9"/>
  <c r="BC293" i="9"/>
  <c r="AZ294" i="9"/>
  <c r="W292" i="9"/>
  <c r="AW292" i="9"/>
  <c r="Q293" i="9"/>
  <c r="AD292" i="9"/>
  <c r="T293" i="9"/>
  <c r="U293" i="9" s="1"/>
  <c r="BD293" i="9"/>
  <c r="AX292" i="9"/>
  <c r="R293" i="9"/>
  <c r="BJ293" i="9" l="1"/>
  <c r="BE293" i="9"/>
  <c r="AZ295" i="9"/>
  <c r="BC294" i="9"/>
  <c r="BA294" i="9"/>
  <c r="W293" i="9"/>
  <c r="Q294" i="9"/>
  <c r="AW293" i="9"/>
  <c r="AD293" i="9"/>
  <c r="T294" i="9"/>
  <c r="U294" i="9" s="1"/>
  <c r="R294" i="9"/>
  <c r="BD294" i="9"/>
  <c r="AX293" i="9"/>
  <c r="BJ294" i="9" l="1"/>
  <c r="BE294" i="9"/>
  <c r="BA295" i="9"/>
  <c r="AZ296" i="9"/>
  <c r="BC295" i="9"/>
  <c r="W294" i="9"/>
  <c r="AW294" i="9"/>
  <c r="Q295" i="9"/>
  <c r="AD294" i="9"/>
  <c r="T295" i="9"/>
  <c r="U295" i="9" s="1"/>
  <c r="AX294" i="9"/>
  <c r="BD295" i="9"/>
  <c r="R295" i="9"/>
  <c r="BJ295" i="9" l="1"/>
  <c r="BE295" i="9"/>
  <c r="AZ297" i="9"/>
  <c r="BC296" i="9"/>
  <c r="BA296" i="9"/>
  <c r="W295" i="9"/>
  <c r="Q296" i="9"/>
  <c r="AW295" i="9"/>
  <c r="AD295" i="9"/>
  <c r="T296" i="9"/>
  <c r="U296" i="9" s="1"/>
  <c r="BD296" i="9"/>
  <c r="R296" i="9"/>
  <c r="AX295" i="9"/>
  <c r="BJ296" i="9" l="1"/>
  <c r="BE296" i="9"/>
  <c r="BC297" i="9"/>
  <c r="AZ298" i="9"/>
  <c r="BA297" i="9"/>
  <c r="W296" i="9"/>
  <c r="AW296" i="9"/>
  <c r="Q297" i="9"/>
  <c r="AD296" i="9"/>
  <c r="T297" i="9"/>
  <c r="U297" i="9" s="1"/>
  <c r="R297" i="9"/>
  <c r="AX296" i="9"/>
  <c r="BD297" i="9"/>
  <c r="BJ297" i="9" l="1"/>
  <c r="BE297" i="9"/>
  <c r="AZ299" i="9"/>
  <c r="BC298" i="9"/>
  <c r="BA298" i="9"/>
  <c r="W297" i="9"/>
  <c r="Q298" i="9"/>
  <c r="AW297" i="9"/>
  <c r="AD297" i="9"/>
  <c r="T298" i="9"/>
  <c r="U298" i="9" s="1"/>
  <c r="BD298" i="9"/>
  <c r="AX297" i="9"/>
  <c r="R298" i="9"/>
  <c r="BJ298" i="9" l="1"/>
  <c r="BE298" i="9"/>
  <c r="BC299" i="9"/>
  <c r="BA299" i="9"/>
  <c r="AZ300" i="9"/>
  <c r="W298" i="9"/>
  <c r="AW298" i="9"/>
  <c r="Q299" i="9"/>
  <c r="AD298" i="9"/>
  <c r="T299" i="9"/>
  <c r="U299" i="9" s="1"/>
  <c r="R299" i="9"/>
  <c r="AX298" i="9"/>
  <c r="BD299" i="9"/>
  <c r="BJ299" i="9" l="1"/>
  <c r="BE299" i="9"/>
  <c r="AZ301" i="9"/>
  <c r="BC300" i="9"/>
  <c r="BA300" i="9"/>
  <c r="W299" i="9"/>
  <c r="Q300" i="9"/>
  <c r="AW299" i="9"/>
  <c r="AD299" i="9"/>
  <c r="T300" i="9"/>
  <c r="U300" i="9" s="1"/>
  <c r="BD300" i="9"/>
  <c r="AX299" i="9"/>
  <c r="R300" i="9"/>
  <c r="BJ300" i="9" l="1"/>
  <c r="BE300" i="9"/>
  <c r="BA301" i="9"/>
  <c r="AZ302" i="9"/>
  <c r="BC301" i="9"/>
  <c r="W300" i="9"/>
  <c r="AW300" i="9"/>
  <c r="Q301" i="9"/>
  <c r="AD300" i="9"/>
  <c r="T301" i="9"/>
  <c r="U301" i="9" s="1"/>
  <c r="BD301" i="9"/>
  <c r="AX300" i="9"/>
  <c r="R301" i="9"/>
  <c r="BJ301" i="9" l="1"/>
  <c r="BE301" i="9"/>
  <c r="AZ303" i="9"/>
  <c r="BA302" i="9"/>
  <c r="BC302" i="9"/>
  <c r="W301" i="9"/>
  <c r="Q302" i="9"/>
  <c r="AW301" i="9"/>
  <c r="AD301" i="9"/>
  <c r="T302" i="9"/>
  <c r="U302" i="9" s="1"/>
  <c r="AX301" i="9"/>
  <c r="BD302" i="9"/>
  <c r="R302" i="9"/>
  <c r="BJ302" i="9" l="1"/>
  <c r="BE302" i="9"/>
  <c r="BC303" i="9"/>
  <c r="BA303" i="9"/>
  <c r="AZ304" i="9"/>
  <c r="W302" i="9"/>
  <c r="AW302" i="9"/>
  <c r="Q303" i="9"/>
  <c r="AD302" i="9"/>
  <c r="T303" i="9"/>
  <c r="U303" i="9" s="1"/>
  <c r="AX302" i="9"/>
  <c r="R303" i="9"/>
  <c r="BD303" i="9"/>
  <c r="BJ303" i="9" l="1"/>
  <c r="BE303" i="9"/>
  <c r="BA304" i="9"/>
  <c r="AZ305" i="9"/>
  <c r="BC304" i="9"/>
  <c r="W303" i="9"/>
  <c r="Q304" i="9"/>
  <c r="AW303" i="9"/>
  <c r="AD303" i="9"/>
  <c r="T304" i="9"/>
  <c r="U304" i="9" s="1"/>
  <c r="R304" i="9"/>
  <c r="AX303" i="9"/>
  <c r="BD304" i="9"/>
  <c r="BJ304" i="9" l="1"/>
  <c r="BE304" i="9"/>
  <c r="AZ306" i="9"/>
  <c r="BA305" i="9"/>
  <c r="BC305" i="9"/>
  <c r="W304" i="9"/>
  <c r="AW304" i="9"/>
  <c r="Q305" i="9"/>
  <c r="AD304" i="9"/>
  <c r="T305" i="9"/>
  <c r="U305" i="9" s="1"/>
  <c r="R305" i="9"/>
  <c r="BD305" i="9"/>
  <c r="AX304" i="9"/>
  <c r="BJ305" i="9" l="1"/>
  <c r="BE305" i="9"/>
  <c r="AZ307" i="9"/>
  <c r="BA306" i="9"/>
  <c r="BC306" i="9"/>
  <c r="W305" i="9"/>
  <c r="Q306" i="9"/>
  <c r="AW305" i="9"/>
  <c r="AD305" i="9"/>
  <c r="T306" i="9"/>
  <c r="U306" i="9" s="1"/>
  <c r="AX305" i="9"/>
  <c r="BD306" i="9"/>
  <c r="R306" i="9"/>
  <c r="BJ306" i="9" l="1"/>
  <c r="BE306" i="9"/>
  <c r="AZ308" i="9"/>
  <c r="BC307" i="9"/>
  <c r="BA307" i="9"/>
  <c r="W306" i="9"/>
  <c r="AW306" i="9"/>
  <c r="Q307" i="9"/>
  <c r="AD306" i="9"/>
  <c r="T307" i="9"/>
  <c r="U307" i="9" s="1"/>
  <c r="R307" i="9"/>
  <c r="BD307" i="9"/>
  <c r="AX306" i="9"/>
  <c r="BJ307" i="9" l="1"/>
  <c r="BE307" i="9"/>
  <c r="BA308" i="9"/>
  <c r="AZ309" i="9"/>
  <c r="BC308" i="9"/>
  <c r="W307" i="9"/>
  <c r="Q308" i="9"/>
  <c r="AW307" i="9"/>
  <c r="AD307" i="9"/>
  <c r="T308" i="9"/>
  <c r="U308" i="9" s="1"/>
  <c r="R308" i="9"/>
  <c r="AX307" i="9"/>
  <c r="BD308" i="9"/>
  <c r="BJ308" i="9" l="1"/>
  <c r="BE308" i="9"/>
  <c r="AZ310" i="9"/>
  <c r="BA309" i="9"/>
  <c r="BC309" i="9"/>
  <c r="W308" i="9"/>
  <c r="AW308" i="9"/>
  <c r="Q309" i="9"/>
  <c r="AD308" i="9"/>
  <c r="T309" i="9"/>
  <c r="U309" i="9" s="1"/>
  <c r="AX308" i="9"/>
  <c r="R309" i="9"/>
  <c r="BD309" i="9"/>
  <c r="BJ309" i="9" l="1"/>
  <c r="BE309" i="9"/>
  <c r="BC310" i="9"/>
  <c r="AZ311" i="9"/>
  <c r="BA310" i="9"/>
  <c r="W309" i="9"/>
  <c r="Q310" i="9"/>
  <c r="AW309" i="9"/>
  <c r="AD309" i="9"/>
  <c r="T310" i="9"/>
  <c r="U310" i="9" s="1"/>
  <c r="AX309" i="9"/>
  <c r="R310" i="9"/>
  <c r="BD310" i="9"/>
  <c r="BJ310" i="9" l="1"/>
  <c r="BE310" i="9"/>
  <c r="BA311" i="9"/>
  <c r="AZ312" i="9"/>
  <c r="BC311" i="9"/>
  <c r="W310" i="9"/>
  <c r="AW310" i="9"/>
  <c r="Q311" i="9"/>
  <c r="AD310" i="9"/>
  <c r="T311" i="9"/>
  <c r="U311" i="9" s="1"/>
  <c r="R311" i="9"/>
  <c r="AX310" i="9"/>
  <c r="BD311" i="9"/>
  <c r="BJ311" i="9" l="1"/>
  <c r="BE311" i="9"/>
  <c r="AZ313" i="9"/>
  <c r="BC312" i="9"/>
  <c r="BA312" i="9"/>
  <c r="W311" i="9"/>
  <c r="Q312" i="9"/>
  <c r="AW311" i="9"/>
  <c r="AD311" i="9"/>
  <c r="T312" i="9"/>
  <c r="U312" i="9" s="1"/>
  <c r="AX311" i="9"/>
  <c r="R312" i="9"/>
  <c r="BD312" i="9"/>
  <c r="BJ312" i="9" l="1"/>
  <c r="BE312" i="9"/>
  <c r="BC313" i="9"/>
  <c r="BA313" i="9"/>
  <c r="AZ314" i="9"/>
  <c r="W312" i="9"/>
  <c r="AW312" i="9"/>
  <c r="Q313" i="9"/>
  <c r="AD312" i="9"/>
  <c r="T313" i="9"/>
  <c r="U313" i="9" s="1"/>
  <c r="AX312" i="9"/>
  <c r="BD313" i="9"/>
  <c r="R313" i="9"/>
  <c r="BJ313" i="9" l="1"/>
  <c r="BE313" i="9"/>
  <c r="BA314" i="9"/>
  <c r="BC314" i="9"/>
  <c r="AZ315" i="9"/>
  <c r="W313" i="9"/>
  <c r="Q314" i="9"/>
  <c r="AW313" i="9"/>
  <c r="AD313" i="9"/>
  <c r="T314" i="9"/>
  <c r="U314" i="9" s="1"/>
  <c r="AX313" i="9"/>
  <c r="R314" i="9"/>
  <c r="BD314" i="9"/>
  <c r="BJ314" i="9" l="1"/>
  <c r="BE314" i="9"/>
  <c r="BC315" i="9"/>
  <c r="BA315" i="9"/>
  <c r="AZ316" i="9"/>
  <c r="W314" i="9"/>
  <c r="AW314" i="9"/>
  <c r="Q315" i="9"/>
  <c r="AD314" i="9"/>
  <c r="T315" i="9"/>
  <c r="U315" i="9" s="1"/>
  <c r="BD315" i="9"/>
  <c r="R315" i="9"/>
  <c r="AX314" i="9"/>
  <c r="BJ315" i="9" l="1"/>
  <c r="BE315" i="9"/>
  <c r="BC316" i="9"/>
  <c r="BA316" i="9"/>
  <c r="AZ317" i="9"/>
  <c r="W315" i="9"/>
  <c r="Q316" i="9"/>
  <c r="AW315" i="9"/>
  <c r="AD315" i="9"/>
  <c r="T316" i="9"/>
  <c r="U316" i="9" s="1"/>
  <c r="R316" i="9"/>
  <c r="BD316" i="9"/>
  <c r="AX315" i="9"/>
  <c r="BJ316" i="9" l="1"/>
  <c r="BE316" i="9"/>
  <c r="AZ318" i="9"/>
  <c r="BC317" i="9"/>
  <c r="BA317" i="9"/>
  <c r="W316" i="9"/>
  <c r="AW316" i="9"/>
  <c r="Q317" i="9"/>
  <c r="AD316" i="9"/>
  <c r="T317" i="9"/>
  <c r="U317" i="9" s="1"/>
  <c r="BD317" i="9"/>
  <c r="AX316" i="9"/>
  <c r="R317" i="9"/>
  <c r="BJ317" i="9" l="1"/>
  <c r="BE317" i="9"/>
  <c r="BC318" i="9"/>
  <c r="BA318" i="9"/>
  <c r="AZ319" i="9"/>
  <c r="W317" i="9"/>
  <c r="Q318" i="9"/>
  <c r="AW317" i="9"/>
  <c r="AD317" i="9"/>
  <c r="T318" i="9"/>
  <c r="U318" i="9" s="1"/>
  <c r="BD318" i="9"/>
  <c r="AX317" i="9"/>
  <c r="R318" i="9"/>
  <c r="BJ318" i="9" l="1"/>
  <c r="BE318" i="9"/>
  <c r="BC319" i="9"/>
  <c r="AZ320" i="9"/>
  <c r="BA319" i="9"/>
  <c r="W318" i="9"/>
  <c r="AW318" i="9"/>
  <c r="Q319" i="9"/>
  <c r="AD318" i="9"/>
  <c r="T319" i="9"/>
  <c r="U319" i="9" s="1"/>
  <c r="R319" i="9"/>
  <c r="AX318" i="9"/>
  <c r="BD319" i="9"/>
  <c r="BJ319" i="9" l="1"/>
  <c r="BE319" i="9"/>
  <c r="BA320" i="9"/>
  <c r="BC320" i="9"/>
  <c r="AZ321" i="9"/>
  <c r="W319" i="9"/>
  <c r="Q320" i="9"/>
  <c r="AW319" i="9"/>
  <c r="AD319" i="9"/>
  <c r="T320" i="9"/>
  <c r="U320" i="9" s="1"/>
  <c r="R320" i="9"/>
  <c r="AX319" i="9"/>
  <c r="BD320" i="9"/>
  <c r="BJ320" i="9" l="1"/>
  <c r="BE320" i="9"/>
  <c r="BA321" i="9"/>
  <c r="AZ322" i="9"/>
  <c r="BC321" i="9"/>
  <c r="W320" i="9"/>
  <c r="AW320" i="9"/>
  <c r="Q321" i="9"/>
  <c r="AD320" i="9"/>
  <c r="T321" i="9"/>
  <c r="U321" i="9" s="1"/>
  <c r="AX320" i="9"/>
  <c r="BD321" i="9"/>
  <c r="R321" i="9"/>
  <c r="BJ321" i="9" l="1"/>
  <c r="BE321" i="9"/>
  <c r="BC322" i="9"/>
  <c r="BA322" i="9"/>
  <c r="AZ323" i="9"/>
  <c r="W321" i="9"/>
  <c r="Q322" i="9"/>
  <c r="AW321" i="9"/>
  <c r="AD321" i="9"/>
  <c r="T322" i="9"/>
  <c r="U322" i="9" s="1"/>
  <c r="BD322" i="9"/>
  <c r="R322" i="9"/>
  <c r="AX321" i="9"/>
  <c r="BJ322" i="9" l="1"/>
  <c r="BE322" i="9"/>
  <c r="BC323" i="9"/>
  <c r="BA323" i="9"/>
  <c r="AZ324" i="9"/>
  <c r="W322" i="9"/>
  <c r="AW322" i="9"/>
  <c r="Q323" i="9"/>
  <c r="AD322" i="9"/>
  <c r="T323" i="9"/>
  <c r="U323" i="9" s="1"/>
  <c r="R323" i="9"/>
  <c r="AX322" i="9"/>
  <c r="BD323" i="9"/>
  <c r="BJ323" i="9" l="1"/>
  <c r="BE323" i="9"/>
  <c r="BA324" i="9"/>
  <c r="AZ325" i="9"/>
  <c r="BC324" i="9"/>
  <c r="W323" i="9"/>
  <c r="Q324" i="9"/>
  <c r="AW323" i="9"/>
  <c r="AD323" i="9"/>
  <c r="T324" i="9"/>
  <c r="U324" i="9" s="1"/>
  <c r="AX323" i="9"/>
  <c r="BD324" i="9"/>
  <c r="R324" i="9"/>
  <c r="BJ324" i="9" l="1"/>
  <c r="BE324" i="9"/>
  <c r="AZ326" i="9"/>
  <c r="BC325" i="9"/>
  <c r="BA325" i="9"/>
  <c r="W324" i="9"/>
  <c r="AW324" i="9"/>
  <c r="Q325" i="9"/>
  <c r="AD324" i="9"/>
  <c r="T325" i="9"/>
  <c r="U325" i="9" s="1"/>
  <c r="BD325" i="9"/>
  <c r="AX324" i="9"/>
  <c r="R325" i="9"/>
  <c r="BJ325" i="9" l="1"/>
  <c r="BE325" i="9"/>
  <c r="BC326" i="9"/>
  <c r="BA326" i="9"/>
  <c r="AZ327" i="9"/>
  <c r="W325" i="9"/>
  <c r="Q326" i="9"/>
  <c r="AW325" i="9"/>
  <c r="AD325" i="9"/>
  <c r="T326" i="9"/>
  <c r="U326" i="9" s="1"/>
  <c r="BD326" i="9"/>
  <c r="AX325" i="9"/>
  <c r="R326" i="9"/>
  <c r="BJ326" i="9" l="1"/>
  <c r="BE326" i="9"/>
  <c r="AZ328" i="9"/>
  <c r="BC327" i="9"/>
  <c r="BA327" i="9"/>
  <c r="W326" i="9"/>
  <c r="AW326" i="9"/>
  <c r="Q327" i="9"/>
  <c r="AD326" i="9"/>
  <c r="T327" i="9"/>
  <c r="U327" i="9" s="1"/>
  <c r="AX326" i="9"/>
  <c r="BD327" i="9"/>
  <c r="R327" i="9"/>
  <c r="BJ327" i="9" l="1"/>
  <c r="BE327" i="9"/>
  <c r="BC328" i="9"/>
  <c r="BA328" i="9"/>
  <c r="AZ329" i="9"/>
  <c r="W327" i="9"/>
  <c r="Q328" i="9"/>
  <c r="AW327" i="9"/>
  <c r="AD327" i="9"/>
  <c r="T328" i="9"/>
  <c r="U328" i="9" s="1"/>
  <c r="AX327" i="9"/>
  <c r="R328" i="9"/>
  <c r="BD328" i="9"/>
  <c r="BJ328" i="9" l="1"/>
  <c r="BE328" i="9"/>
  <c r="AZ330" i="9"/>
  <c r="BC329" i="9"/>
  <c r="BA329" i="9"/>
  <c r="W328" i="9"/>
  <c r="AW328" i="9"/>
  <c r="Q329" i="9"/>
  <c r="AD328" i="9"/>
  <c r="T329" i="9"/>
  <c r="U329" i="9" s="1"/>
  <c r="R329" i="9"/>
  <c r="AX328" i="9"/>
  <c r="BD329" i="9"/>
  <c r="BJ329" i="9" l="1"/>
  <c r="BE329" i="9"/>
  <c r="BC330" i="9"/>
  <c r="BA330" i="9"/>
  <c r="AZ331" i="9"/>
  <c r="W329" i="9"/>
  <c r="Q330" i="9"/>
  <c r="AW329" i="9"/>
  <c r="AD329" i="9"/>
  <c r="T330" i="9"/>
  <c r="U330" i="9" s="1"/>
  <c r="AX329" i="9"/>
  <c r="BD330" i="9"/>
  <c r="R330" i="9"/>
  <c r="BJ330" i="9" l="1"/>
  <c r="BE330" i="9"/>
  <c r="BC331" i="9"/>
  <c r="BA331" i="9"/>
  <c r="AZ332" i="9"/>
  <c r="W330" i="9"/>
  <c r="AW330" i="9"/>
  <c r="Q331" i="9"/>
  <c r="AD330" i="9"/>
  <c r="T331" i="9"/>
  <c r="U331" i="9" s="1"/>
  <c r="R331" i="9"/>
  <c r="BD331" i="9"/>
  <c r="AX330" i="9"/>
  <c r="BJ331" i="9" l="1"/>
  <c r="BE331" i="9"/>
  <c r="BC332" i="9"/>
  <c r="BA332" i="9"/>
  <c r="AZ333" i="9"/>
  <c r="W331" i="9"/>
  <c r="Q332" i="9"/>
  <c r="AW331" i="9"/>
  <c r="AD331" i="9"/>
  <c r="T332" i="9"/>
  <c r="U332" i="9" s="1"/>
  <c r="BD332" i="9"/>
  <c r="AX331" i="9"/>
  <c r="R332" i="9"/>
  <c r="BJ332" i="9" l="1"/>
  <c r="BE332" i="9"/>
  <c r="AZ334" i="9"/>
  <c r="BC333" i="9"/>
  <c r="BA333" i="9"/>
  <c r="W332" i="9"/>
  <c r="AW332" i="9"/>
  <c r="Q333" i="9"/>
  <c r="AD332" i="9"/>
  <c r="T333" i="9"/>
  <c r="U333" i="9" s="1"/>
  <c r="AX332" i="9"/>
  <c r="R333" i="9"/>
  <c r="BD333" i="9"/>
  <c r="BJ333" i="9" l="1"/>
  <c r="BE333" i="9"/>
  <c r="BA334" i="9"/>
  <c r="AZ335" i="9"/>
  <c r="BC334" i="9"/>
  <c r="W333" i="9"/>
  <c r="Q334" i="9"/>
  <c r="AW333" i="9"/>
  <c r="AD333" i="9"/>
  <c r="T334" i="9"/>
  <c r="U334" i="9" s="1"/>
  <c r="R334" i="9"/>
  <c r="BD334" i="9"/>
  <c r="AX333" i="9"/>
  <c r="BJ334" i="9" l="1"/>
  <c r="BE334" i="9"/>
  <c r="BC335" i="9"/>
  <c r="BA335" i="9"/>
  <c r="AZ336" i="9"/>
  <c r="W334" i="9"/>
  <c r="AW334" i="9"/>
  <c r="Q335" i="9"/>
  <c r="AD334" i="9"/>
  <c r="T335" i="9"/>
  <c r="U335" i="9" s="1"/>
  <c r="BD335" i="9"/>
  <c r="R335" i="9"/>
  <c r="AX334" i="9"/>
  <c r="BJ335" i="9" l="1"/>
  <c r="BE335" i="9"/>
  <c r="AZ337" i="9"/>
  <c r="BC336" i="9"/>
  <c r="BA336" i="9"/>
  <c r="W335" i="9"/>
  <c r="Q336" i="9"/>
  <c r="AW335" i="9"/>
  <c r="AD335" i="9"/>
  <c r="T336" i="9"/>
  <c r="U336" i="9" s="1"/>
  <c r="AX335" i="9"/>
  <c r="BD336" i="9"/>
  <c r="R336" i="9"/>
  <c r="BJ336" i="9" l="1"/>
  <c r="BE336" i="9"/>
  <c r="AZ338" i="9"/>
  <c r="BC337" i="9"/>
  <c r="BA337" i="9"/>
  <c r="W336" i="9"/>
  <c r="AW336" i="9"/>
  <c r="Q337" i="9"/>
  <c r="AD336" i="9"/>
  <c r="T337" i="9"/>
  <c r="U337" i="9" s="1"/>
  <c r="R337" i="9"/>
  <c r="BD337" i="9"/>
  <c r="AX336" i="9"/>
  <c r="BJ337" i="9" l="1"/>
  <c r="BE337" i="9"/>
  <c r="BC338" i="9"/>
  <c r="AZ339" i="9"/>
  <c r="BA338" i="9"/>
  <c r="W337" i="9"/>
  <c r="Q338" i="9"/>
  <c r="AW337" i="9"/>
  <c r="AD337" i="9"/>
  <c r="T338" i="9"/>
  <c r="U338" i="9" s="1"/>
  <c r="R338" i="9"/>
  <c r="AX337" i="9"/>
  <c r="BD338" i="9"/>
  <c r="BJ338" i="9" l="1"/>
  <c r="BE338" i="9"/>
  <c r="AZ340" i="9"/>
  <c r="BC339" i="9"/>
  <c r="BA339" i="9"/>
  <c r="W338" i="9"/>
  <c r="AW338" i="9"/>
  <c r="Q339" i="9"/>
  <c r="AD338" i="9"/>
  <c r="T339" i="9"/>
  <c r="U339" i="9" s="1"/>
  <c r="AX338" i="9"/>
  <c r="R339" i="9"/>
  <c r="BD339" i="9"/>
  <c r="BJ339" i="9" l="1"/>
  <c r="BE339" i="9"/>
  <c r="BA340" i="9"/>
  <c r="AZ341" i="9"/>
  <c r="BC340" i="9"/>
  <c r="W339" i="9"/>
  <c r="Q340" i="9"/>
  <c r="AW339" i="9"/>
  <c r="AD339" i="9"/>
  <c r="T340" i="9"/>
  <c r="U340" i="9" s="1"/>
  <c r="R340" i="9"/>
  <c r="AX339" i="9"/>
  <c r="BD340" i="9"/>
  <c r="BJ340" i="9" l="1"/>
  <c r="BE340" i="9"/>
  <c r="BA341" i="9"/>
  <c r="AZ342" i="9"/>
  <c r="BC341" i="9"/>
  <c r="W340" i="9"/>
  <c r="AW340" i="9"/>
  <c r="Q341" i="9"/>
  <c r="AD340" i="9"/>
  <c r="T341" i="9"/>
  <c r="U341" i="9" s="1"/>
  <c r="R341" i="9"/>
  <c r="BD341" i="9"/>
  <c r="AX340" i="9"/>
  <c r="BJ341" i="9" l="1"/>
  <c r="BE341" i="9"/>
  <c r="BA342" i="9"/>
  <c r="AZ343" i="9"/>
  <c r="BC342" i="9"/>
  <c r="W341" i="9"/>
  <c r="Q342" i="9"/>
  <c r="AW341" i="9"/>
  <c r="AD341" i="9"/>
  <c r="T342" i="9"/>
  <c r="U342" i="9" s="1"/>
  <c r="AX341" i="9"/>
  <c r="BD342" i="9"/>
  <c r="R342" i="9"/>
  <c r="BJ342" i="9" l="1"/>
  <c r="BE342" i="9"/>
  <c r="BC343" i="9"/>
  <c r="BA343" i="9"/>
  <c r="AZ344" i="9"/>
  <c r="W342" i="9"/>
  <c r="AW342" i="9"/>
  <c r="Q343" i="9"/>
  <c r="AD342" i="9"/>
  <c r="T343" i="9"/>
  <c r="U343" i="9" s="1"/>
  <c r="AX342" i="9"/>
  <c r="BD343" i="9"/>
  <c r="R343" i="9"/>
  <c r="BJ343" i="9" l="1"/>
  <c r="BE343" i="9"/>
  <c r="AZ345" i="9"/>
  <c r="BC344" i="9"/>
  <c r="BA344" i="9"/>
  <c r="W343" i="9"/>
  <c r="Q344" i="9"/>
  <c r="AW343" i="9"/>
  <c r="AD343" i="9"/>
  <c r="T344" i="9"/>
  <c r="U344" i="9" s="1"/>
  <c r="AX343" i="9"/>
  <c r="R344" i="9"/>
  <c r="BD344" i="9"/>
  <c r="BJ344" i="9" l="1"/>
  <c r="BE344" i="9"/>
  <c r="AZ346" i="9"/>
  <c r="BC345" i="9"/>
  <c r="BA345" i="9"/>
  <c r="W344" i="9"/>
  <c r="AW344" i="9"/>
  <c r="Q345" i="9"/>
  <c r="AD344" i="9"/>
  <c r="T345" i="9"/>
  <c r="U345" i="9" s="1"/>
  <c r="R345" i="9"/>
  <c r="BD345" i="9"/>
  <c r="AX344" i="9"/>
  <c r="BJ345" i="9" l="1"/>
  <c r="BE345" i="9"/>
  <c r="BC346" i="9"/>
  <c r="BA346" i="9"/>
  <c r="AZ347" i="9"/>
  <c r="W345" i="9"/>
  <c r="Q346" i="9"/>
  <c r="AW345" i="9"/>
  <c r="AD345" i="9"/>
  <c r="T346" i="9"/>
  <c r="U346" i="9" s="1"/>
  <c r="AX345" i="9"/>
  <c r="R346" i="9"/>
  <c r="BD346" i="9"/>
  <c r="BJ346" i="9" l="1"/>
  <c r="BE346" i="9"/>
  <c r="BC347" i="9"/>
  <c r="BA347" i="9"/>
  <c r="AZ348" i="9"/>
  <c r="W346" i="9"/>
  <c r="AW346" i="9"/>
  <c r="Q347" i="9"/>
  <c r="AD346" i="9"/>
  <c r="T347" i="9"/>
  <c r="U347" i="9" s="1"/>
  <c r="R347" i="9"/>
  <c r="BD347" i="9"/>
  <c r="AX346" i="9"/>
  <c r="BJ347" i="9" l="1"/>
  <c r="BE347" i="9"/>
  <c r="AZ349" i="9"/>
  <c r="BC348" i="9"/>
  <c r="BA348" i="9"/>
  <c r="W347" i="9"/>
  <c r="Q348" i="9"/>
  <c r="AW347" i="9"/>
  <c r="AD347" i="9"/>
  <c r="T348" i="9"/>
  <c r="U348" i="9" s="1"/>
  <c r="AX347" i="9"/>
  <c r="R348" i="9"/>
  <c r="BD348" i="9"/>
  <c r="BJ348" i="9" l="1"/>
  <c r="BE348" i="9"/>
  <c r="BC349" i="9"/>
  <c r="BA349" i="9"/>
  <c r="AZ350" i="9"/>
  <c r="W348" i="9"/>
  <c r="AW348" i="9"/>
  <c r="Q349" i="9"/>
  <c r="AD348" i="9"/>
  <c r="T349" i="9"/>
  <c r="U349" i="9" s="1"/>
  <c r="BD349" i="9"/>
  <c r="AX348" i="9"/>
  <c r="R349" i="9"/>
  <c r="BJ349" i="9" l="1"/>
  <c r="BE349" i="9"/>
  <c r="BC350" i="9"/>
  <c r="BA350" i="9"/>
  <c r="AZ351" i="9"/>
  <c r="W349" i="9"/>
  <c r="Q350" i="9"/>
  <c r="AW349" i="9"/>
  <c r="AD349" i="9"/>
  <c r="T350" i="9"/>
  <c r="U350" i="9" s="1"/>
  <c r="R350" i="9"/>
  <c r="AX349" i="9"/>
  <c r="BD350" i="9"/>
  <c r="BJ350" i="9" l="1"/>
  <c r="BE350" i="9"/>
  <c r="BC351" i="9"/>
  <c r="BA351" i="9"/>
  <c r="AZ352" i="9"/>
  <c r="W350" i="9"/>
  <c r="AW350" i="9"/>
  <c r="Q351" i="9"/>
  <c r="AD350" i="9"/>
  <c r="T351" i="9"/>
  <c r="U351" i="9" s="1"/>
  <c r="R351" i="9"/>
  <c r="AX350" i="9"/>
  <c r="BD351" i="9"/>
  <c r="BJ351" i="9" l="1"/>
  <c r="BE351" i="9"/>
  <c r="AZ353" i="9"/>
  <c r="BA352" i="9"/>
  <c r="BC352" i="9"/>
  <c r="W351" i="9"/>
  <c r="Q352" i="9"/>
  <c r="AW351" i="9"/>
  <c r="AD351" i="9"/>
  <c r="T352" i="9"/>
  <c r="U352" i="9" s="1"/>
  <c r="AX351" i="9"/>
  <c r="R352" i="9"/>
  <c r="BD352" i="9"/>
  <c r="BJ352" i="9" l="1"/>
  <c r="BE352" i="9"/>
  <c r="BC353" i="9"/>
  <c r="AZ354" i="9"/>
  <c r="BA353" i="9"/>
  <c r="W352" i="9"/>
  <c r="AW352" i="9"/>
  <c r="Q353" i="9"/>
  <c r="AD352" i="9"/>
  <c r="T353" i="9"/>
  <c r="U353" i="9" s="1"/>
  <c r="BD353" i="9"/>
  <c r="R353" i="9"/>
  <c r="AX352" i="9"/>
  <c r="BJ353" i="9" l="1"/>
  <c r="BE353" i="9"/>
  <c r="BA354" i="9"/>
  <c r="AZ355" i="9"/>
  <c r="BC354" i="9"/>
  <c r="W353" i="9"/>
  <c r="Q354" i="9"/>
  <c r="AW353" i="9"/>
  <c r="AD353" i="9"/>
  <c r="T354" i="9"/>
  <c r="U354" i="9" s="1"/>
  <c r="BD354" i="9"/>
  <c r="R354" i="9"/>
  <c r="AX353" i="9"/>
  <c r="BJ354" i="9" l="1"/>
  <c r="BE354" i="9"/>
  <c r="BC355" i="9"/>
  <c r="BA355" i="9"/>
  <c r="AZ356" i="9"/>
  <c r="W354" i="9"/>
  <c r="AW354" i="9"/>
  <c r="Q355" i="9"/>
  <c r="AD354" i="9"/>
  <c r="T355" i="9"/>
  <c r="U355" i="9" s="1"/>
  <c r="R355" i="9"/>
  <c r="AX354" i="9"/>
  <c r="BD355" i="9"/>
  <c r="BJ355" i="9" l="1"/>
  <c r="BE355" i="9"/>
  <c r="BC356" i="9"/>
  <c r="BA356" i="9"/>
  <c r="AZ357" i="9"/>
  <c r="W355" i="9"/>
  <c r="Q356" i="9"/>
  <c r="AW355" i="9"/>
  <c r="AD355" i="9"/>
  <c r="T356" i="9"/>
  <c r="U356" i="9" s="1"/>
  <c r="BD356" i="9"/>
  <c r="AX355" i="9"/>
  <c r="R356" i="9"/>
  <c r="BJ356" i="9" l="1"/>
  <c r="BE356" i="9"/>
  <c r="BA357" i="9"/>
  <c r="AZ358" i="9"/>
  <c r="BC357" i="9"/>
  <c r="W356" i="9"/>
  <c r="AW356" i="9"/>
  <c r="Q357" i="9"/>
  <c r="AD356" i="9"/>
  <c r="T357" i="9"/>
  <c r="U357" i="9" s="1"/>
  <c r="BD357" i="9"/>
  <c r="R357" i="9"/>
  <c r="AX356" i="9"/>
  <c r="BJ357" i="9" l="1"/>
  <c r="BE357" i="9"/>
  <c r="BC358" i="9"/>
  <c r="BA358" i="9"/>
  <c r="AZ359" i="9"/>
  <c r="W357" i="9"/>
  <c r="Q358" i="9"/>
  <c r="AW357" i="9"/>
  <c r="AD357" i="9"/>
  <c r="T358" i="9"/>
  <c r="U358" i="9" s="1"/>
  <c r="BD358" i="9"/>
  <c r="R358" i="9"/>
  <c r="AX357" i="9"/>
  <c r="BJ358" i="9" l="1"/>
  <c r="BE358" i="9"/>
  <c r="BA359" i="9"/>
  <c r="AZ360" i="9"/>
  <c r="BC359" i="9"/>
  <c r="W358" i="9"/>
  <c r="AW358" i="9"/>
  <c r="Q359" i="9"/>
  <c r="AD358" i="9"/>
  <c r="T359" i="9"/>
  <c r="U359" i="9" s="1"/>
  <c r="AX358" i="9"/>
  <c r="BD359" i="9"/>
  <c r="R359" i="9"/>
  <c r="BJ359" i="9" l="1"/>
  <c r="BE359" i="9"/>
  <c r="AZ361" i="9"/>
  <c r="BC360" i="9"/>
  <c r="BA360" i="9"/>
  <c r="W359" i="9"/>
  <c r="Q360" i="9"/>
  <c r="AW359" i="9"/>
  <c r="AD359" i="9"/>
  <c r="T360" i="9"/>
  <c r="U360" i="9" s="1"/>
  <c r="BD360" i="9"/>
  <c r="R360" i="9"/>
  <c r="AX359" i="9"/>
  <c r="BJ360" i="9" l="1"/>
  <c r="BE360" i="9"/>
  <c r="BA361" i="9"/>
  <c r="AZ362" i="9"/>
  <c r="BC361" i="9"/>
  <c r="W360" i="9"/>
  <c r="AW360" i="9"/>
  <c r="Q361" i="9"/>
  <c r="AD360" i="9"/>
  <c r="T361" i="9"/>
  <c r="U361" i="9" s="1"/>
  <c r="R361" i="9"/>
  <c r="AX360" i="9"/>
  <c r="BD361" i="9"/>
  <c r="BJ361" i="9" l="1"/>
  <c r="BE361" i="9"/>
  <c r="BC362" i="9"/>
  <c r="BA362" i="9"/>
  <c r="AZ363" i="9"/>
  <c r="W361" i="9"/>
  <c r="Q362" i="9"/>
  <c r="AW361" i="9"/>
  <c r="AD361" i="9"/>
  <c r="T362" i="9"/>
  <c r="U362" i="9" s="1"/>
  <c r="R362" i="9"/>
  <c r="AX361" i="9"/>
  <c r="BD362" i="9"/>
  <c r="BJ362" i="9" l="1"/>
  <c r="BE362" i="9"/>
  <c r="BC363" i="9"/>
  <c r="BA363" i="9"/>
  <c r="AZ364" i="9"/>
  <c r="W362" i="9"/>
  <c r="AW362" i="9"/>
  <c r="Q363" i="9"/>
  <c r="AD362" i="9"/>
  <c r="T363" i="9"/>
  <c r="U363" i="9" s="1"/>
  <c r="AX362" i="9"/>
  <c r="R363" i="9"/>
  <c r="BD363" i="9"/>
  <c r="BJ363" i="9" l="1"/>
  <c r="BE363" i="9"/>
  <c r="AZ365" i="9"/>
  <c r="BC364" i="9"/>
  <c r="BA364" i="9"/>
  <c r="W363" i="9"/>
  <c r="Q364" i="9"/>
  <c r="AW363" i="9"/>
  <c r="AD363" i="9"/>
  <c r="T364" i="9"/>
  <c r="U364" i="9" s="1"/>
  <c r="BD364" i="9"/>
  <c r="AX363" i="9"/>
  <c r="R364" i="9"/>
  <c r="BJ364" i="9" l="1"/>
  <c r="BE364" i="9"/>
  <c r="BC365" i="9"/>
  <c r="BA365" i="9"/>
  <c r="AZ366" i="9"/>
  <c r="W364" i="9"/>
  <c r="AW364" i="9"/>
  <c r="Q365" i="9"/>
  <c r="AD364" i="9"/>
  <c r="T365" i="9"/>
  <c r="U365" i="9" s="1"/>
  <c r="BD365" i="9"/>
  <c r="R365" i="9"/>
  <c r="AX364" i="9"/>
  <c r="BJ365" i="9" l="1"/>
  <c r="BE365" i="9"/>
  <c r="BC366" i="9"/>
  <c r="BA366" i="9"/>
  <c r="AZ367" i="9"/>
  <c r="W365" i="9"/>
  <c r="Q366" i="9"/>
  <c r="AW365" i="9"/>
  <c r="AD365" i="9"/>
  <c r="T366" i="9"/>
  <c r="U366" i="9" s="1"/>
  <c r="R366" i="9"/>
  <c r="BD366" i="9"/>
  <c r="AX365" i="9"/>
  <c r="BJ366" i="9" l="1"/>
  <c r="BE366" i="9"/>
  <c r="AZ368" i="9"/>
  <c r="BC367" i="9"/>
  <c r="BA367" i="9"/>
  <c r="W366" i="9"/>
  <c r="AW366" i="9"/>
  <c r="Q367" i="9"/>
  <c r="AD366" i="9"/>
  <c r="T367" i="9"/>
  <c r="U367" i="9" s="1"/>
  <c r="R367" i="9"/>
  <c r="BD367" i="9"/>
  <c r="AX366" i="9"/>
  <c r="BJ367" i="9" l="1"/>
  <c r="BE367" i="9"/>
  <c r="BA368" i="9"/>
  <c r="AZ369" i="9"/>
  <c r="BC368" i="9"/>
  <c r="W367" i="9"/>
  <c r="Q368" i="9"/>
  <c r="AW367" i="9"/>
  <c r="AD367" i="9"/>
  <c r="T368" i="9"/>
  <c r="U368" i="9" s="1"/>
  <c r="AX367" i="9"/>
  <c r="R368" i="9"/>
  <c r="BD368" i="9"/>
  <c r="BJ368" i="9" l="1"/>
  <c r="BE368" i="9"/>
  <c r="AZ370" i="9"/>
  <c r="BC369" i="9"/>
  <c r="BA369" i="9"/>
  <c r="W368" i="9"/>
  <c r="AW368" i="9"/>
  <c r="Q369" i="9"/>
  <c r="AD368" i="9"/>
  <c r="T369" i="9"/>
  <c r="U369" i="9" s="1"/>
  <c r="AX368" i="9"/>
  <c r="R369" i="9"/>
  <c r="BD369" i="9"/>
  <c r="BJ369" i="9" l="1"/>
  <c r="BE369" i="9"/>
  <c r="AZ371" i="9"/>
  <c r="BC370" i="9"/>
  <c r="BA370" i="9"/>
  <c r="W369" i="9"/>
  <c r="Q370" i="9"/>
  <c r="AW369" i="9"/>
  <c r="AD369" i="9"/>
  <c r="T370" i="9"/>
  <c r="U370" i="9" s="1"/>
  <c r="AX369" i="9"/>
  <c r="R370" i="9"/>
  <c r="BD370" i="9"/>
  <c r="BJ370" i="9" l="1"/>
  <c r="BE370" i="9"/>
  <c r="AZ372" i="9"/>
  <c r="BC371" i="9"/>
  <c r="BA371" i="9"/>
  <c r="W370" i="9"/>
  <c r="AW370" i="9"/>
  <c r="Q371" i="9"/>
  <c r="AD370" i="9"/>
  <c r="T371" i="9"/>
  <c r="U371" i="9" s="1"/>
  <c r="BD371" i="9"/>
  <c r="R371" i="9"/>
  <c r="AX370" i="9"/>
  <c r="BJ371" i="9" l="1"/>
  <c r="BE371" i="9"/>
  <c r="AZ373" i="9"/>
  <c r="BC372" i="9"/>
  <c r="BA372" i="9"/>
  <c r="W371" i="9"/>
  <c r="Q372" i="9"/>
  <c r="AW371" i="9"/>
  <c r="AD371" i="9"/>
  <c r="T372" i="9"/>
  <c r="U372" i="9" s="1"/>
  <c r="BD372" i="9"/>
  <c r="R372" i="9"/>
  <c r="AX371" i="9"/>
  <c r="BJ372" i="9" l="1"/>
  <c r="BE372" i="9"/>
  <c r="BA373" i="9"/>
  <c r="AZ374" i="9"/>
  <c r="BC373" i="9"/>
  <c r="W372" i="9"/>
  <c r="AW372" i="9"/>
  <c r="Q373" i="9"/>
  <c r="AD372" i="9"/>
  <c r="T373" i="9"/>
  <c r="U373" i="9" s="1"/>
  <c r="BD373" i="9"/>
  <c r="R373" i="9"/>
  <c r="AX372" i="9"/>
  <c r="BJ373" i="9" l="1"/>
  <c r="BE373" i="9"/>
  <c r="BC374" i="9"/>
  <c r="BA374" i="9"/>
  <c r="AZ375" i="9"/>
  <c r="W373" i="9"/>
  <c r="Q374" i="9"/>
  <c r="AW373" i="9"/>
  <c r="AD373" i="9"/>
  <c r="T374" i="9"/>
  <c r="U374" i="9" s="1"/>
  <c r="R374" i="9"/>
  <c r="BD374" i="9"/>
  <c r="AX373" i="9"/>
  <c r="BJ374" i="9" l="1"/>
  <c r="BE374" i="9"/>
  <c r="BC375" i="9"/>
  <c r="BA375" i="9"/>
  <c r="AZ376" i="9"/>
  <c r="W374" i="9"/>
  <c r="AW374" i="9"/>
  <c r="Q375" i="9"/>
  <c r="AD374" i="9"/>
  <c r="T375" i="9"/>
  <c r="U375" i="9" s="1"/>
  <c r="AX374" i="9"/>
  <c r="BD375" i="9"/>
  <c r="R375" i="9"/>
  <c r="BJ375" i="9" l="1"/>
  <c r="BE375" i="9"/>
  <c r="BA376" i="9"/>
  <c r="AZ377" i="9"/>
  <c r="BC376" i="9"/>
  <c r="W375" i="9"/>
  <c r="Q376" i="9"/>
  <c r="AW375" i="9"/>
  <c r="AD375" i="9"/>
  <c r="T376" i="9"/>
  <c r="U376" i="9" s="1"/>
  <c r="AX375" i="9"/>
  <c r="R376" i="9"/>
  <c r="BD376" i="9"/>
  <c r="BJ376" i="9" l="1"/>
  <c r="BE376" i="9"/>
  <c r="AZ378" i="9"/>
  <c r="BC377" i="9"/>
  <c r="BA377" i="9"/>
  <c r="W376" i="9"/>
  <c r="AW376" i="9"/>
  <c r="Q377" i="9"/>
  <c r="AD376" i="9"/>
  <c r="T377" i="9"/>
  <c r="U377" i="9" s="1"/>
  <c r="AX376" i="9"/>
  <c r="BD377" i="9"/>
  <c r="R377" i="9"/>
  <c r="BJ377" i="9" l="1"/>
  <c r="BE377" i="9"/>
  <c r="BC378" i="9"/>
  <c r="BA378" i="9"/>
  <c r="AZ379" i="9"/>
  <c r="W377" i="9"/>
  <c r="Q378" i="9"/>
  <c r="AW377" i="9"/>
  <c r="AD377" i="9"/>
  <c r="T378" i="9"/>
  <c r="U378" i="9" s="1"/>
  <c r="AX377" i="9"/>
  <c r="R378" i="9"/>
  <c r="BD378" i="9"/>
  <c r="BJ378" i="9" l="1"/>
  <c r="BE378" i="9"/>
  <c r="BC379" i="9"/>
  <c r="BA379" i="9"/>
  <c r="AZ380" i="9"/>
  <c r="W378" i="9"/>
  <c r="AW378" i="9"/>
  <c r="Q379" i="9"/>
  <c r="AD378" i="9"/>
  <c r="T379" i="9"/>
  <c r="U379" i="9" s="1"/>
  <c r="R379" i="9"/>
  <c r="BD379" i="9"/>
  <c r="AX378" i="9"/>
  <c r="BJ379" i="9" l="1"/>
  <c r="BE379" i="9"/>
  <c r="AZ381" i="9"/>
  <c r="BC380" i="9"/>
  <c r="BA380" i="9"/>
  <c r="W379" i="9"/>
  <c r="Q380" i="9"/>
  <c r="AW379" i="9"/>
  <c r="AD379" i="9"/>
  <c r="T380" i="9"/>
  <c r="U380" i="9" s="1"/>
  <c r="AX379" i="9"/>
  <c r="BD380" i="9"/>
  <c r="R380" i="9"/>
  <c r="BJ380" i="9" l="1"/>
  <c r="BE380" i="9"/>
  <c r="BA381" i="9"/>
  <c r="AZ382" i="9"/>
  <c r="BC381" i="9"/>
  <c r="W380" i="9"/>
  <c r="AW380" i="9"/>
  <c r="Q381" i="9"/>
  <c r="AD380" i="9"/>
  <c r="T381" i="9"/>
  <c r="U381" i="9" s="1"/>
  <c r="AX380" i="9"/>
  <c r="R381" i="9"/>
  <c r="BD381" i="9"/>
  <c r="BJ381" i="9" l="1"/>
  <c r="BE381" i="9"/>
  <c r="AZ383" i="9"/>
  <c r="BC382" i="9"/>
  <c r="BA382" i="9"/>
  <c r="W381" i="9"/>
  <c r="Q382" i="9"/>
  <c r="AW381" i="9"/>
  <c r="AD381" i="9"/>
  <c r="T382" i="9"/>
  <c r="U382" i="9" s="1"/>
  <c r="BD382" i="9"/>
  <c r="R382" i="9"/>
  <c r="AX381" i="9"/>
  <c r="BJ382" i="9" l="1"/>
  <c r="BE382" i="9"/>
  <c r="AZ384" i="9"/>
  <c r="BC383" i="9"/>
  <c r="BA383" i="9"/>
  <c r="W382" i="9"/>
  <c r="AW382" i="9"/>
  <c r="Q383" i="9"/>
  <c r="AD382" i="9"/>
  <c r="T383" i="9"/>
  <c r="U383" i="9" s="1"/>
  <c r="R383" i="9"/>
  <c r="BD383" i="9"/>
  <c r="AX382" i="9"/>
  <c r="BJ383" i="9" l="1"/>
  <c r="BE383" i="9"/>
  <c r="AZ385" i="9"/>
  <c r="BA384" i="9"/>
  <c r="BC384" i="9"/>
  <c r="W383" i="9"/>
  <c r="Q384" i="9"/>
  <c r="AW383" i="9"/>
  <c r="AD383" i="9"/>
  <c r="T384" i="9"/>
  <c r="U384" i="9" s="1"/>
  <c r="R384" i="9"/>
  <c r="AX383" i="9"/>
  <c r="BD384" i="9"/>
  <c r="BJ384" i="9" l="1"/>
  <c r="BE384" i="9"/>
  <c r="BA385" i="9"/>
  <c r="AZ386" i="9"/>
  <c r="BC385" i="9"/>
  <c r="W384" i="9"/>
  <c r="AW384" i="9"/>
  <c r="Q385" i="9"/>
  <c r="AD384" i="9"/>
  <c r="T385" i="9"/>
  <c r="U385" i="9" s="1"/>
  <c r="AX384" i="9"/>
  <c r="BD385" i="9"/>
  <c r="R385" i="9"/>
  <c r="BJ385" i="9" l="1"/>
  <c r="BE385" i="9"/>
  <c r="BC386" i="9"/>
  <c r="BA386" i="9"/>
  <c r="AZ387" i="9"/>
  <c r="W385" i="9"/>
  <c r="Q386" i="9"/>
  <c r="AW385" i="9"/>
  <c r="AD385" i="9"/>
  <c r="T386" i="9"/>
  <c r="U386" i="9" s="1"/>
  <c r="AX385" i="9"/>
  <c r="BD386" i="9"/>
  <c r="R386" i="9"/>
  <c r="BJ386" i="9" l="1"/>
  <c r="BE386" i="9"/>
  <c r="BA387" i="9"/>
  <c r="AZ388" i="9"/>
  <c r="BC387" i="9"/>
  <c r="W386" i="9"/>
  <c r="AW386" i="9"/>
  <c r="Q387" i="9"/>
  <c r="AD386" i="9"/>
  <c r="T387" i="9"/>
  <c r="U387" i="9" s="1"/>
  <c r="BD387" i="9"/>
  <c r="R387" i="9"/>
  <c r="AX386" i="9"/>
  <c r="BJ387" i="9" l="1"/>
  <c r="BE387" i="9"/>
  <c r="AZ389" i="9"/>
  <c r="BC388" i="9"/>
  <c r="BA388" i="9"/>
  <c r="W387" i="9"/>
  <c r="Q388" i="9"/>
  <c r="AW387" i="9"/>
  <c r="AD387" i="9"/>
  <c r="T388" i="9"/>
  <c r="U388" i="9" s="1"/>
  <c r="AX387" i="9"/>
  <c r="BD388" i="9"/>
  <c r="R388" i="9"/>
  <c r="BJ388" i="9" l="1"/>
  <c r="BE388" i="9"/>
  <c r="BA389" i="9"/>
  <c r="AZ390" i="9"/>
  <c r="BC389" i="9"/>
  <c r="W388" i="9"/>
  <c r="AW388" i="9"/>
  <c r="Q389" i="9"/>
  <c r="AD388" i="9"/>
  <c r="T389" i="9"/>
  <c r="U389" i="9" s="1"/>
  <c r="BD389" i="9"/>
  <c r="R389" i="9"/>
  <c r="AX388" i="9"/>
  <c r="BJ389" i="9" l="1"/>
  <c r="BE389" i="9"/>
  <c r="AZ391" i="9"/>
  <c r="BC390" i="9"/>
  <c r="BA390" i="9"/>
  <c r="W389" i="9"/>
  <c r="Q390" i="9"/>
  <c r="AW389" i="9"/>
  <c r="AD389" i="9"/>
  <c r="T390" i="9"/>
  <c r="U390" i="9" s="1"/>
  <c r="BD390" i="9"/>
  <c r="AX389" i="9"/>
  <c r="R390" i="9"/>
  <c r="BJ390" i="9" l="1"/>
  <c r="BE390" i="9"/>
  <c r="BA391" i="9"/>
  <c r="BC391" i="9"/>
  <c r="AZ392" i="9"/>
  <c r="W390" i="9"/>
  <c r="AW390" i="9"/>
  <c r="Q391" i="9"/>
  <c r="AD390" i="9"/>
  <c r="T391" i="9"/>
  <c r="U391" i="9" s="1"/>
  <c r="R391" i="9"/>
  <c r="AX390" i="9"/>
  <c r="BD391" i="9"/>
  <c r="BJ391" i="9" l="1"/>
  <c r="BE391" i="9"/>
  <c r="AZ393" i="9"/>
  <c r="BC392" i="9"/>
  <c r="BA392" i="9"/>
  <c r="W391" i="9"/>
  <c r="Q392" i="9"/>
  <c r="AW391" i="9"/>
  <c r="AD391" i="9"/>
  <c r="T392" i="9"/>
  <c r="U392" i="9" s="1"/>
  <c r="R392" i="9"/>
  <c r="AX391" i="9"/>
  <c r="BD392" i="9"/>
  <c r="BJ392" i="9" l="1"/>
  <c r="BE392" i="9"/>
  <c r="BC393" i="9"/>
  <c r="AZ394" i="9"/>
  <c r="BA393" i="9"/>
  <c r="W392" i="9"/>
  <c r="AW392" i="9"/>
  <c r="Q393" i="9"/>
  <c r="AD392" i="9"/>
  <c r="T393" i="9"/>
  <c r="U393" i="9" s="1"/>
  <c r="AX392" i="9"/>
  <c r="BD393" i="9"/>
  <c r="R393" i="9"/>
  <c r="BJ393" i="9" l="1"/>
  <c r="BE393" i="9"/>
  <c r="BC394" i="9"/>
  <c r="BA394" i="9"/>
  <c r="AZ395" i="9"/>
  <c r="W393" i="9"/>
  <c r="Q394" i="9"/>
  <c r="AW393" i="9"/>
  <c r="AD393" i="9"/>
  <c r="T394" i="9"/>
  <c r="U394" i="9" s="1"/>
  <c r="BD394" i="9"/>
  <c r="AX393" i="9"/>
  <c r="R394" i="9"/>
  <c r="BJ394" i="9" l="1"/>
  <c r="BE394" i="9"/>
  <c r="AZ396" i="9"/>
  <c r="BC395" i="9"/>
  <c r="BA395" i="9"/>
  <c r="W394" i="9"/>
  <c r="AW394" i="9"/>
  <c r="Q395" i="9"/>
  <c r="AD394" i="9"/>
  <c r="T395" i="9"/>
  <c r="U395" i="9" s="1"/>
  <c r="AX394" i="9"/>
  <c r="R395" i="9"/>
  <c r="BD395" i="9"/>
  <c r="BJ395" i="9" l="1"/>
  <c r="BE395" i="9"/>
  <c r="BC396" i="9"/>
  <c r="AZ397" i="9"/>
  <c r="BA396" i="9"/>
  <c r="W395" i="9"/>
  <c r="Q396" i="9"/>
  <c r="AW395" i="9"/>
  <c r="AD395" i="9"/>
  <c r="T396" i="9"/>
  <c r="U396" i="9" s="1"/>
  <c r="AX395" i="9"/>
  <c r="R396" i="9"/>
  <c r="BD396" i="9"/>
  <c r="BJ396" i="9" l="1"/>
  <c r="BE396" i="9"/>
  <c r="AZ398" i="9"/>
  <c r="BC397" i="9"/>
  <c r="BA397" i="9"/>
  <c r="W396" i="9"/>
  <c r="AW396" i="9"/>
  <c r="Q397" i="9"/>
  <c r="AD396" i="9"/>
  <c r="T397" i="9"/>
  <c r="U397" i="9" s="1"/>
  <c r="AX396" i="9"/>
  <c r="BD397" i="9"/>
  <c r="R397" i="9"/>
  <c r="BJ397" i="9" l="1"/>
  <c r="BE397" i="9"/>
  <c r="BC398" i="9"/>
  <c r="BA398" i="9"/>
  <c r="AZ399" i="9"/>
  <c r="W397" i="9"/>
  <c r="Q398" i="9"/>
  <c r="AW397" i="9"/>
  <c r="AD397" i="9"/>
  <c r="T398" i="9"/>
  <c r="U398" i="9" s="1"/>
  <c r="R398" i="9"/>
  <c r="BD398" i="9"/>
  <c r="AX397" i="9"/>
  <c r="BJ398" i="9" l="1"/>
  <c r="BE398" i="9"/>
  <c r="BC399" i="9"/>
  <c r="BA399" i="9"/>
  <c r="AZ400" i="9"/>
  <c r="W398" i="9"/>
  <c r="AW398" i="9"/>
  <c r="Q399" i="9"/>
  <c r="AD398" i="9"/>
  <c r="T399" i="9"/>
  <c r="U399" i="9" s="1"/>
  <c r="AX398" i="9"/>
  <c r="R399" i="9"/>
  <c r="BD399" i="9"/>
  <c r="BJ399" i="9" l="1"/>
  <c r="BE399" i="9"/>
  <c r="AZ401" i="9"/>
  <c r="BC400" i="9"/>
  <c r="BA400" i="9"/>
  <c r="W399" i="9"/>
  <c r="Q400" i="9"/>
  <c r="AW399" i="9"/>
  <c r="AD399" i="9"/>
  <c r="T400" i="9"/>
  <c r="U400" i="9" s="1"/>
  <c r="R400" i="9"/>
  <c r="BD400" i="9"/>
  <c r="AX399" i="9"/>
  <c r="BJ400" i="9" l="1"/>
  <c r="BE400" i="9"/>
  <c r="BA401" i="9"/>
  <c r="AZ402" i="9"/>
  <c r="BC401" i="9"/>
  <c r="W400" i="9"/>
  <c r="AW400" i="9"/>
  <c r="Q401" i="9"/>
  <c r="AD400" i="9"/>
  <c r="T401" i="9"/>
  <c r="U401" i="9" s="1"/>
  <c r="R401" i="9"/>
  <c r="BD401" i="9"/>
  <c r="AX400" i="9"/>
  <c r="BJ401" i="9" l="1"/>
  <c r="BE401" i="9"/>
  <c r="BC402" i="9"/>
  <c r="BA402" i="9"/>
  <c r="AZ403" i="9"/>
  <c r="W401" i="9"/>
  <c r="Q402" i="9"/>
  <c r="AW401" i="9"/>
  <c r="AD401" i="9"/>
  <c r="T402" i="9"/>
  <c r="U402" i="9" s="1"/>
  <c r="BD402" i="9"/>
  <c r="R402" i="9"/>
  <c r="AX401" i="9"/>
  <c r="BJ402" i="9" l="1"/>
  <c r="BE402" i="9"/>
  <c r="AZ404" i="9"/>
  <c r="BC403" i="9"/>
  <c r="BA403" i="9"/>
  <c r="W402" i="9"/>
  <c r="AW402" i="9"/>
  <c r="Q403" i="9"/>
  <c r="AD402" i="9"/>
  <c r="T403" i="9"/>
  <c r="U403" i="9" s="1"/>
  <c r="R403" i="9"/>
  <c r="AX402" i="9"/>
  <c r="BD403" i="9"/>
  <c r="BJ403" i="9" l="1"/>
  <c r="BE403" i="9"/>
  <c r="BC404" i="9"/>
  <c r="BA404" i="9"/>
  <c r="AZ405" i="9"/>
  <c r="W403" i="9"/>
  <c r="Q404" i="9"/>
  <c r="AW403" i="9"/>
  <c r="AD403" i="9"/>
  <c r="T404" i="9"/>
  <c r="U404" i="9" s="1"/>
  <c r="R404" i="9"/>
  <c r="BD404" i="9"/>
  <c r="AX403" i="9"/>
  <c r="BJ404" i="9" l="1"/>
  <c r="BE404" i="9"/>
  <c r="BA405" i="9"/>
  <c r="AZ406" i="9"/>
  <c r="BC405" i="9"/>
  <c r="W404" i="9"/>
  <c r="AW404" i="9"/>
  <c r="Q405" i="9"/>
  <c r="AD404" i="9"/>
  <c r="T405" i="9"/>
  <c r="U405" i="9" s="1"/>
  <c r="BD405" i="9"/>
  <c r="AX404" i="9"/>
  <c r="R405" i="9"/>
  <c r="BJ405" i="9" l="1"/>
  <c r="BE405" i="9"/>
  <c r="AZ407" i="9"/>
  <c r="BC406" i="9"/>
  <c r="BA406" i="9"/>
  <c r="W405" i="9"/>
  <c r="Q406" i="9"/>
  <c r="AW405" i="9"/>
  <c r="AD405" i="9"/>
  <c r="T406" i="9"/>
  <c r="U406" i="9" s="1"/>
  <c r="R406" i="9"/>
  <c r="BD406" i="9"/>
  <c r="AX405" i="9"/>
  <c r="BJ406" i="9" l="1"/>
  <c r="BE406" i="9"/>
  <c r="AZ408" i="9"/>
  <c r="BC407" i="9"/>
  <c r="BA407" i="9"/>
  <c r="W406" i="9"/>
  <c r="AW406" i="9"/>
  <c r="Q407" i="9"/>
  <c r="AD406" i="9"/>
  <c r="T407" i="9"/>
  <c r="U407" i="9" s="1"/>
  <c r="AX406" i="9"/>
  <c r="R407" i="9"/>
  <c r="BD407" i="9"/>
  <c r="BJ407" i="9" l="1"/>
  <c r="BE407" i="9"/>
  <c r="BA408" i="9"/>
  <c r="AZ409" i="9"/>
  <c r="BC408" i="9"/>
  <c r="W407" i="9"/>
  <c r="Q408" i="9"/>
  <c r="AW407" i="9"/>
  <c r="AD407" i="9"/>
  <c r="T408" i="9"/>
  <c r="U408" i="9" s="1"/>
  <c r="R408" i="9"/>
  <c r="AX407" i="9"/>
  <c r="BD408" i="9"/>
  <c r="BJ408" i="9" l="1"/>
  <c r="BE408" i="9"/>
  <c r="BA409" i="9"/>
  <c r="AZ410" i="9"/>
  <c r="BC409" i="9"/>
  <c r="W408" i="9"/>
  <c r="Q409" i="9"/>
  <c r="AW408" i="9"/>
  <c r="AD408" i="9"/>
  <c r="T409" i="9"/>
  <c r="U409" i="9" s="1"/>
  <c r="BD409" i="9"/>
  <c r="AX408" i="9"/>
  <c r="R409" i="9"/>
  <c r="BJ409" i="9" l="1"/>
  <c r="BE409" i="9"/>
  <c r="BC410" i="9"/>
  <c r="BA410" i="9"/>
  <c r="AZ411" i="9"/>
  <c r="W409" i="9"/>
  <c r="AW409" i="9"/>
  <c r="Q410" i="9"/>
  <c r="AD409" i="9"/>
  <c r="T410" i="9"/>
  <c r="U410" i="9" s="1"/>
  <c r="R410" i="9"/>
  <c r="BD410" i="9"/>
  <c r="AX409" i="9"/>
  <c r="BJ410" i="9" l="1"/>
  <c r="BE410" i="9"/>
  <c r="AZ412" i="9"/>
  <c r="BA411" i="9"/>
  <c r="BC411" i="9"/>
  <c r="W410" i="9"/>
  <c r="Q411" i="9"/>
  <c r="AW410" i="9"/>
  <c r="AD410" i="9"/>
  <c r="T411" i="9"/>
  <c r="U411" i="9" s="1"/>
  <c r="R411" i="9"/>
  <c r="AX410" i="9"/>
  <c r="BD411" i="9"/>
  <c r="BJ411" i="9" l="1"/>
  <c r="BE411" i="9"/>
  <c r="AZ413" i="9"/>
  <c r="BC412" i="9"/>
  <c r="BA412" i="9"/>
  <c r="W411" i="9"/>
  <c r="AW411" i="9"/>
  <c r="Q412" i="9"/>
  <c r="AD411" i="9"/>
  <c r="T412" i="9"/>
  <c r="U412" i="9" s="1"/>
  <c r="AX411" i="9"/>
  <c r="BD412" i="9"/>
  <c r="R412" i="9"/>
  <c r="BJ412" i="9" l="1"/>
  <c r="BE412" i="9"/>
  <c r="BA413" i="9"/>
  <c r="AZ414" i="9"/>
  <c r="BC413" i="9"/>
  <c r="W412" i="9"/>
  <c r="Q413" i="9"/>
  <c r="AW412" i="9"/>
  <c r="AD412" i="9"/>
  <c r="T413" i="9"/>
  <c r="U413" i="9" s="1"/>
  <c r="R413" i="9"/>
  <c r="AX412" i="9"/>
  <c r="BD413" i="9"/>
  <c r="BJ413" i="9" l="1"/>
  <c r="BE413" i="9"/>
  <c r="AZ415" i="9"/>
  <c r="BC414" i="9"/>
  <c r="BA414" i="9"/>
  <c r="W413" i="9"/>
  <c r="AW413" i="9"/>
  <c r="Q414" i="9"/>
  <c r="AD413" i="9"/>
  <c r="T414" i="9"/>
  <c r="U414" i="9" s="1"/>
  <c r="BD414" i="9"/>
  <c r="R414" i="9"/>
  <c r="AX413" i="9"/>
  <c r="BJ414" i="9" l="1"/>
  <c r="BE414" i="9"/>
  <c r="AZ416" i="9"/>
  <c r="BC415" i="9"/>
  <c r="BA415" i="9"/>
  <c r="W414" i="9"/>
  <c r="Q415" i="9"/>
  <c r="AW414" i="9"/>
  <c r="AD414" i="9"/>
  <c r="T415" i="9"/>
  <c r="U415" i="9" s="1"/>
  <c r="BD415" i="9"/>
  <c r="AX414" i="9"/>
  <c r="R415" i="9"/>
  <c r="BJ415" i="9" l="1"/>
  <c r="BE415" i="9"/>
  <c r="BC416" i="9"/>
  <c r="BA416" i="9"/>
  <c r="AZ417" i="9"/>
  <c r="W415" i="9"/>
  <c r="AW415" i="9"/>
  <c r="Q416" i="9"/>
  <c r="AD415" i="9"/>
  <c r="T416" i="9"/>
  <c r="U416" i="9" s="1"/>
  <c r="R416" i="9"/>
  <c r="BD416" i="9"/>
  <c r="AX415" i="9"/>
  <c r="BJ416" i="9" l="1"/>
  <c r="BE416" i="9"/>
  <c r="AZ418" i="9"/>
  <c r="BC417" i="9"/>
  <c r="BA417" i="9"/>
  <c r="W416" i="9"/>
  <c r="Q417" i="9"/>
  <c r="AW416" i="9"/>
  <c r="AD416" i="9"/>
  <c r="T417" i="9"/>
  <c r="U417" i="9" s="1"/>
  <c r="R417" i="9"/>
  <c r="BD417" i="9"/>
  <c r="AX416" i="9"/>
  <c r="BJ417" i="9" l="1"/>
  <c r="BE417" i="9"/>
  <c r="BA418" i="9"/>
  <c r="AZ419" i="9"/>
  <c r="BC418" i="9"/>
  <c r="W417" i="9"/>
  <c r="AW417" i="9"/>
  <c r="Q418" i="9"/>
  <c r="AD417" i="9"/>
  <c r="T418" i="9"/>
  <c r="U418" i="9" s="1"/>
  <c r="BD418" i="9"/>
  <c r="AX417" i="9"/>
  <c r="R418" i="9"/>
  <c r="BJ418" i="9" l="1"/>
  <c r="BE418" i="9"/>
  <c r="BA419" i="9"/>
  <c r="AZ420" i="9"/>
  <c r="BC419" i="9"/>
  <c r="W418" i="9"/>
  <c r="Q419" i="9"/>
  <c r="AW418" i="9"/>
  <c r="AD418" i="9"/>
  <c r="T419" i="9"/>
  <c r="U419" i="9" s="1"/>
  <c r="BD419" i="9"/>
  <c r="R419" i="9"/>
  <c r="AX418" i="9"/>
  <c r="BJ419" i="9" l="1"/>
  <c r="BE419" i="9"/>
  <c r="BA420" i="9"/>
  <c r="BC420" i="9"/>
  <c r="AZ421" i="9"/>
  <c r="W419" i="9"/>
  <c r="AW419" i="9"/>
  <c r="Q420" i="9"/>
  <c r="AD419" i="9"/>
  <c r="T420" i="9"/>
  <c r="U420" i="9" s="1"/>
  <c r="AX419" i="9"/>
  <c r="R420" i="9"/>
  <c r="BD420" i="9"/>
  <c r="BJ420" i="9" l="1"/>
  <c r="BE420" i="9"/>
  <c r="BC421" i="9"/>
  <c r="BA421" i="9"/>
  <c r="AZ422" i="9"/>
  <c r="W420" i="9"/>
  <c r="Q421" i="9"/>
  <c r="AW420" i="9"/>
  <c r="AD420" i="9"/>
  <c r="T421" i="9"/>
  <c r="U421" i="9" s="1"/>
  <c r="AX420" i="9"/>
  <c r="BD421" i="9"/>
  <c r="R421" i="9"/>
  <c r="BJ421" i="9" l="1"/>
  <c r="BE421" i="9"/>
  <c r="BA422" i="9"/>
  <c r="AZ423" i="9"/>
  <c r="BC422" i="9"/>
  <c r="W421" i="9"/>
  <c r="AW421" i="9"/>
  <c r="Q422" i="9"/>
  <c r="AD421" i="9"/>
  <c r="T422" i="9"/>
  <c r="U422" i="9" s="1"/>
  <c r="AX421" i="9"/>
  <c r="BD422" i="9"/>
  <c r="R422" i="9"/>
  <c r="BJ422" i="9" l="1"/>
  <c r="BE422" i="9"/>
  <c r="AZ424" i="9"/>
  <c r="BC423" i="9"/>
  <c r="BA423" i="9"/>
  <c r="W422" i="9"/>
  <c r="Q423" i="9"/>
  <c r="AW422" i="9"/>
  <c r="AD422" i="9"/>
  <c r="T423" i="9"/>
  <c r="U423" i="9" s="1"/>
  <c r="AX422" i="9"/>
  <c r="R423" i="9"/>
  <c r="BD423" i="9"/>
  <c r="BJ423" i="9" l="1"/>
  <c r="BE423" i="9"/>
  <c r="BC424" i="9"/>
  <c r="BA424" i="9"/>
  <c r="AZ425" i="9"/>
  <c r="W423" i="9"/>
  <c r="AW423" i="9"/>
  <c r="Q424" i="9"/>
  <c r="AD423" i="9"/>
  <c r="T424" i="9"/>
  <c r="U424" i="9" s="1"/>
  <c r="AX423" i="9"/>
  <c r="BD424" i="9"/>
  <c r="R424" i="9"/>
  <c r="BJ424" i="9" l="1"/>
  <c r="BE424" i="9"/>
  <c r="BC425" i="9"/>
  <c r="BA425" i="9"/>
  <c r="AZ426" i="9"/>
  <c r="W424" i="9"/>
  <c r="Q425" i="9"/>
  <c r="AW424" i="9"/>
  <c r="AD424" i="9"/>
  <c r="T425" i="9"/>
  <c r="U425" i="9" s="1"/>
  <c r="AX424" i="9"/>
  <c r="R425" i="9"/>
  <c r="BD425" i="9"/>
  <c r="BJ425" i="9" l="1"/>
  <c r="BE425" i="9"/>
  <c r="BA426" i="9"/>
  <c r="AZ427" i="9"/>
  <c r="BC426" i="9"/>
  <c r="W425" i="9"/>
  <c r="AW425" i="9"/>
  <c r="Q426" i="9"/>
  <c r="AD425" i="9"/>
  <c r="T426" i="9"/>
  <c r="U426" i="9" s="1"/>
  <c r="AX425" i="9"/>
  <c r="R426" i="9"/>
  <c r="BD426" i="9"/>
  <c r="BJ426" i="9" l="1"/>
  <c r="BE426" i="9"/>
  <c r="BA427" i="9"/>
  <c r="AZ428" i="9"/>
  <c r="BC427" i="9"/>
  <c r="W426" i="9"/>
  <c r="Q427" i="9"/>
  <c r="AW426" i="9"/>
  <c r="AD426" i="9"/>
  <c r="T427" i="9"/>
  <c r="U427" i="9" s="1"/>
  <c r="BD427" i="9"/>
  <c r="R427" i="9"/>
  <c r="AX426" i="9"/>
  <c r="BJ427" i="9" l="1"/>
  <c r="BE427" i="9"/>
  <c r="AZ429" i="9"/>
  <c r="BC428" i="9"/>
  <c r="BA428" i="9"/>
  <c r="W427" i="9"/>
  <c r="AW427" i="9"/>
  <c r="Q428" i="9"/>
  <c r="AD427" i="9"/>
  <c r="T428" i="9"/>
  <c r="U428" i="9" s="1"/>
  <c r="BD428" i="9"/>
  <c r="R428" i="9"/>
  <c r="AX427" i="9"/>
  <c r="BJ428" i="9" l="1"/>
  <c r="BE428" i="9"/>
  <c r="BA429" i="9"/>
  <c r="AZ430" i="9"/>
  <c r="BC429" i="9"/>
  <c r="W428" i="9"/>
  <c r="Q429" i="9"/>
  <c r="AW428" i="9"/>
  <c r="AD428" i="9"/>
  <c r="T429" i="9"/>
  <c r="U429" i="9" s="1"/>
  <c r="R429" i="9"/>
  <c r="AX428" i="9"/>
  <c r="BD429" i="9"/>
  <c r="BJ429" i="9" l="1"/>
  <c r="BE429" i="9"/>
  <c r="BA430" i="9"/>
  <c r="AZ431" i="9"/>
  <c r="BC430" i="9"/>
  <c r="W429" i="9"/>
  <c r="AW429" i="9"/>
  <c r="Q430" i="9"/>
  <c r="AD429" i="9"/>
  <c r="T430" i="9"/>
  <c r="U430" i="9" s="1"/>
  <c r="BD430" i="9"/>
  <c r="R430" i="9"/>
  <c r="AX429" i="9"/>
  <c r="BJ430" i="9" l="1"/>
  <c r="BE430" i="9"/>
  <c r="BA431" i="9"/>
  <c r="AZ432" i="9"/>
  <c r="BC431" i="9"/>
  <c r="W430" i="9"/>
  <c r="Q431" i="9"/>
  <c r="AW430" i="9"/>
  <c r="AD430" i="9"/>
  <c r="T431" i="9"/>
  <c r="U431" i="9" s="1"/>
  <c r="AX430" i="9"/>
  <c r="BD431" i="9"/>
  <c r="R431" i="9"/>
  <c r="BJ431" i="9" l="1"/>
  <c r="BE431" i="9"/>
  <c r="BC432" i="9"/>
  <c r="AZ433" i="9"/>
  <c r="BA432" i="9"/>
  <c r="W431" i="9"/>
  <c r="AW431" i="9"/>
  <c r="Q432" i="9"/>
  <c r="AD431" i="9"/>
  <c r="T432" i="9"/>
  <c r="U432" i="9" s="1"/>
  <c r="AX431" i="9"/>
  <c r="R432" i="9"/>
  <c r="BD432" i="9"/>
  <c r="BJ432" i="9" l="1"/>
  <c r="BE432" i="9"/>
  <c r="BA433" i="9"/>
  <c r="AZ434" i="9"/>
  <c r="BC433" i="9"/>
  <c r="W432" i="9"/>
  <c r="Q433" i="9"/>
  <c r="AW432" i="9"/>
  <c r="AD432" i="9"/>
  <c r="T433" i="9"/>
  <c r="U433" i="9" s="1"/>
  <c r="R433" i="9"/>
  <c r="AX432" i="9"/>
  <c r="BD433" i="9"/>
  <c r="BJ433" i="9" l="1"/>
  <c r="BE433" i="9"/>
  <c r="AZ435" i="9"/>
  <c r="BC434" i="9"/>
  <c r="BA434" i="9"/>
  <c r="W433" i="9"/>
  <c r="AW433" i="9"/>
  <c r="Q434" i="9"/>
  <c r="AD433" i="9"/>
  <c r="T434" i="9"/>
  <c r="U434" i="9" s="1"/>
  <c r="R434" i="9"/>
  <c r="AX433" i="9"/>
  <c r="BD434" i="9"/>
  <c r="BJ434" i="9" l="1"/>
  <c r="BE434" i="9"/>
  <c r="AZ436" i="9"/>
  <c r="BC435" i="9"/>
  <c r="BA435" i="9"/>
  <c r="W434" i="9"/>
  <c r="Q435" i="9"/>
  <c r="AW434" i="9"/>
  <c r="AD434" i="9"/>
  <c r="T435" i="9"/>
  <c r="U435" i="9" s="1"/>
  <c r="AX434" i="9"/>
  <c r="R435" i="9"/>
  <c r="BD435" i="9"/>
  <c r="BJ435" i="9" l="1"/>
  <c r="BE435" i="9"/>
  <c r="AZ437" i="9"/>
  <c r="BA436" i="9"/>
  <c r="BC436" i="9"/>
  <c r="W435" i="9"/>
  <c r="AW435" i="9"/>
  <c r="Q436" i="9"/>
  <c r="AD435" i="9"/>
  <c r="T436" i="9"/>
  <c r="U436" i="9" s="1"/>
  <c r="AX435" i="9"/>
  <c r="R436" i="9"/>
  <c r="BD436" i="9"/>
  <c r="BJ436" i="9" l="1"/>
  <c r="BE436" i="9"/>
  <c r="AZ438" i="9"/>
  <c r="BC437" i="9"/>
  <c r="BA437" i="9"/>
  <c r="W436" i="9"/>
  <c r="Q437" i="9"/>
  <c r="AW436" i="9"/>
  <c r="AD436" i="9"/>
  <c r="T437" i="9"/>
  <c r="U437" i="9" s="1"/>
  <c r="AX436" i="9"/>
  <c r="BD437" i="9"/>
  <c r="R437" i="9"/>
  <c r="BJ437" i="9" l="1"/>
  <c r="BE437" i="9"/>
  <c r="AZ439" i="9"/>
  <c r="BC438" i="9"/>
  <c r="BA438" i="9"/>
  <c r="W437" i="9"/>
  <c r="AW437" i="9"/>
  <c r="Q438" i="9"/>
  <c r="AD437" i="9"/>
  <c r="T438" i="9"/>
  <c r="U438" i="9" s="1"/>
  <c r="BD438" i="9"/>
  <c r="R438" i="9"/>
  <c r="AX437" i="9"/>
  <c r="BJ438" i="9" l="1"/>
  <c r="BE438" i="9"/>
  <c r="BA439" i="9"/>
  <c r="AZ440" i="9"/>
  <c r="BC439" i="9"/>
  <c r="W438" i="9"/>
  <c r="Q439" i="9"/>
  <c r="AW438" i="9"/>
  <c r="AD438" i="9"/>
  <c r="T439" i="9"/>
  <c r="U439" i="9" s="1"/>
  <c r="AX438" i="9"/>
  <c r="BD439" i="9"/>
  <c r="R439" i="9"/>
  <c r="BJ439" i="9" l="1"/>
  <c r="BE439" i="9"/>
  <c r="AZ441" i="9"/>
  <c r="BC440" i="9"/>
  <c r="BA440" i="9"/>
  <c r="W439" i="9"/>
  <c r="AW439" i="9"/>
  <c r="Q440" i="9"/>
  <c r="AD439" i="9"/>
  <c r="T440" i="9"/>
  <c r="U440" i="9" s="1"/>
  <c r="R440" i="9"/>
  <c r="AX439" i="9"/>
  <c r="BD440" i="9"/>
  <c r="BJ440" i="9" l="1"/>
  <c r="BE440" i="9"/>
  <c r="AZ442" i="9"/>
  <c r="BC441" i="9"/>
  <c r="BA441" i="9"/>
  <c r="W440" i="9"/>
  <c r="Q441" i="9"/>
  <c r="AW440" i="9"/>
  <c r="AD440" i="9"/>
  <c r="T441" i="9"/>
  <c r="U441" i="9" s="1"/>
  <c r="BD441" i="9"/>
  <c r="AX440" i="9"/>
  <c r="R441" i="9"/>
  <c r="BJ441" i="9" l="1"/>
  <c r="BE441" i="9"/>
  <c r="BC442" i="9"/>
  <c r="BA442" i="9"/>
  <c r="AZ443" i="9"/>
  <c r="W441" i="9"/>
  <c r="AW441" i="9"/>
  <c r="Q442" i="9"/>
  <c r="AD441" i="9"/>
  <c r="T442" i="9"/>
  <c r="U442" i="9" s="1"/>
  <c r="AX441" i="9"/>
  <c r="R442" i="9"/>
  <c r="BD442" i="9"/>
  <c r="BJ442" i="9" l="1"/>
  <c r="BE442" i="9"/>
  <c r="BA443" i="9"/>
  <c r="AZ444" i="9"/>
  <c r="BC443" i="9"/>
  <c r="W442" i="9"/>
  <c r="Q443" i="9"/>
  <c r="AW442" i="9"/>
  <c r="AD442" i="9"/>
  <c r="T443" i="9"/>
  <c r="U443" i="9" s="1"/>
  <c r="BD443" i="9"/>
  <c r="R443" i="9"/>
  <c r="AX442" i="9"/>
  <c r="BJ443" i="9" l="1"/>
  <c r="BE443" i="9"/>
  <c r="BC444" i="9"/>
  <c r="BA444" i="9"/>
  <c r="AZ445" i="9"/>
  <c r="W443" i="9"/>
  <c r="AW443" i="9"/>
  <c r="Q444" i="9"/>
  <c r="AD443" i="9"/>
  <c r="T444" i="9"/>
  <c r="U444" i="9" s="1"/>
  <c r="AX443" i="9"/>
  <c r="R444" i="9"/>
  <c r="BD444" i="9"/>
  <c r="BJ444" i="9" l="1"/>
  <c r="BE444" i="9"/>
  <c r="BC445" i="9"/>
  <c r="BA445" i="9"/>
  <c r="AZ446" i="9"/>
  <c r="W444" i="9"/>
  <c r="Q445" i="9"/>
  <c r="AW444" i="9"/>
  <c r="AD444" i="9"/>
  <c r="T445" i="9"/>
  <c r="U445" i="9" s="1"/>
  <c r="AX444" i="9"/>
  <c r="R445" i="9"/>
  <c r="BD445" i="9"/>
  <c r="BJ445" i="9" l="1"/>
  <c r="BE445" i="9"/>
  <c r="BA446" i="9"/>
  <c r="AZ447" i="9"/>
  <c r="BC446" i="9"/>
  <c r="W445" i="9"/>
  <c r="AW445" i="9"/>
  <c r="Q446" i="9"/>
  <c r="AD445" i="9"/>
  <c r="T446" i="9"/>
  <c r="U446" i="9" s="1"/>
  <c r="R446" i="9"/>
  <c r="BD446" i="9"/>
  <c r="AX445" i="9"/>
  <c r="BJ446" i="9" l="1"/>
  <c r="BE446" i="9"/>
  <c r="BA447" i="9"/>
  <c r="AZ448" i="9"/>
  <c r="BC447" i="9"/>
  <c r="W446" i="9"/>
  <c r="Q447" i="9"/>
  <c r="AW446" i="9"/>
  <c r="AD446" i="9"/>
  <c r="T447" i="9"/>
  <c r="U447" i="9" s="1"/>
  <c r="BD447" i="9"/>
  <c r="R447" i="9"/>
  <c r="AX446" i="9"/>
  <c r="BJ447" i="9" l="1"/>
  <c r="BE447" i="9"/>
  <c r="BA448" i="9"/>
  <c r="BC448" i="9"/>
  <c r="AZ449" i="9"/>
  <c r="W447" i="9"/>
  <c r="AW447" i="9"/>
  <c r="Q448" i="9"/>
  <c r="AD447" i="9"/>
  <c r="T448" i="9"/>
  <c r="U448" i="9" s="1"/>
  <c r="BD448" i="9"/>
  <c r="AX447" i="9"/>
  <c r="R448" i="9"/>
  <c r="BJ448" i="9" l="1"/>
  <c r="BE448" i="9"/>
  <c r="AZ450" i="9"/>
  <c r="BC449" i="9"/>
  <c r="BA449" i="9"/>
  <c r="W448" i="9"/>
  <c r="Q449" i="9"/>
  <c r="AW448" i="9"/>
  <c r="AD448" i="9"/>
  <c r="T449" i="9"/>
  <c r="U449" i="9" s="1"/>
  <c r="R449" i="9"/>
  <c r="AX448" i="9"/>
  <c r="BD449" i="9"/>
  <c r="BJ449" i="9" l="1"/>
  <c r="BE449" i="9"/>
  <c r="BC450" i="9"/>
  <c r="BA450" i="9"/>
  <c r="AZ451" i="9"/>
  <c r="W449" i="9"/>
  <c r="AW449" i="9"/>
  <c r="Q450" i="9"/>
  <c r="AD449" i="9"/>
  <c r="T450" i="9"/>
  <c r="U450" i="9" s="1"/>
  <c r="R450" i="9"/>
  <c r="AX449" i="9"/>
  <c r="BD450" i="9"/>
  <c r="BJ450" i="9" l="1"/>
  <c r="BE450" i="9"/>
  <c r="BA451" i="9"/>
  <c r="AZ452" i="9"/>
  <c r="BC451" i="9"/>
  <c r="W450" i="9"/>
  <c r="Q451" i="9"/>
  <c r="AW450" i="9"/>
  <c r="AD450" i="9"/>
  <c r="T451" i="9"/>
  <c r="U451" i="9" s="1"/>
  <c r="AX450" i="9"/>
  <c r="R451" i="9"/>
  <c r="BD451" i="9"/>
  <c r="BJ451" i="9" l="1"/>
  <c r="BE451" i="9"/>
  <c r="BA452" i="9"/>
  <c r="AZ453" i="9"/>
  <c r="BC452" i="9"/>
  <c r="W451" i="9"/>
  <c r="AD451" i="9"/>
  <c r="T452" i="9"/>
  <c r="U452" i="9" s="1"/>
  <c r="BD452" i="9"/>
  <c r="BJ452" i="9" l="1"/>
  <c r="BE452" i="9"/>
  <c r="BC453" i="9"/>
  <c r="BA453" i="9"/>
  <c r="AZ454" i="9"/>
  <c r="W452" i="9"/>
  <c r="AD452" i="9"/>
  <c r="T453" i="9"/>
  <c r="U453" i="9" s="1"/>
  <c r="BD453" i="9"/>
  <c r="BJ453" i="9" l="1"/>
  <c r="BE453" i="9"/>
  <c r="AZ455" i="9"/>
  <c r="BC454" i="9"/>
  <c r="BA454" i="9"/>
  <c r="W453" i="9"/>
  <c r="AD453" i="9"/>
  <c r="T454" i="9"/>
  <c r="U454" i="9" s="1"/>
  <c r="BD454" i="9"/>
  <c r="BJ454" i="9" l="1"/>
  <c r="BE454" i="9"/>
  <c r="BC455" i="9"/>
  <c r="BA455" i="9"/>
  <c r="AZ456" i="9"/>
  <c r="W454" i="9"/>
  <c r="AD454" i="9"/>
  <c r="T455" i="9"/>
  <c r="U455" i="9" s="1"/>
  <c r="BD455" i="9"/>
  <c r="BJ455" i="9" l="1"/>
  <c r="BE455" i="9"/>
  <c r="AZ457" i="9"/>
  <c r="BC456" i="9"/>
  <c r="BA456" i="9"/>
  <c r="W455" i="9"/>
  <c r="AD455" i="9"/>
  <c r="T456" i="9"/>
  <c r="U456" i="9" s="1"/>
  <c r="BD456" i="9"/>
  <c r="BJ456" i="9" l="1"/>
  <c r="BE456" i="9"/>
  <c r="BC457" i="9"/>
  <c r="BA457" i="9"/>
  <c r="AZ458" i="9"/>
  <c r="W456" i="9"/>
  <c r="AD456" i="9"/>
  <c r="T457" i="9"/>
  <c r="U457" i="9" s="1"/>
  <c r="BD457" i="9"/>
  <c r="BJ457" i="9" l="1"/>
  <c r="BE457" i="9"/>
  <c r="BC458" i="9"/>
  <c r="BA458" i="9"/>
  <c r="AZ459" i="9"/>
  <c r="W457" i="9"/>
  <c r="AD457" i="9"/>
  <c r="T458" i="9"/>
  <c r="U458" i="9" s="1"/>
  <c r="BD458" i="9"/>
  <c r="BJ458" i="9" l="1"/>
  <c r="BE458" i="9"/>
  <c r="BC459" i="9"/>
  <c r="BA459" i="9"/>
  <c r="AZ460" i="9"/>
  <c r="W458" i="9"/>
  <c r="AD458" i="9"/>
  <c r="T459" i="9"/>
  <c r="U459" i="9" s="1"/>
  <c r="BD459" i="9"/>
  <c r="BJ459" i="9" l="1"/>
  <c r="BE459" i="9"/>
  <c r="BA460" i="9"/>
  <c r="AZ461" i="9"/>
  <c r="BC460" i="9"/>
  <c r="W459" i="9"/>
  <c r="AD459" i="9"/>
  <c r="T460" i="9"/>
  <c r="U460" i="9" s="1"/>
  <c r="BD460" i="9"/>
  <c r="BJ460" i="9" l="1"/>
  <c r="BE460" i="9"/>
  <c r="BC461" i="9"/>
  <c r="BA461" i="9"/>
  <c r="AZ462" i="9"/>
  <c r="W460" i="9"/>
  <c r="AD460" i="9"/>
  <c r="T461" i="9"/>
  <c r="U461" i="9" s="1"/>
  <c r="BD461" i="9"/>
  <c r="BJ461" i="9" l="1"/>
  <c r="BE461" i="9"/>
  <c r="BA462" i="9"/>
  <c r="AZ463" i="9"/>
  <c r="BC462" i="9"/>
  <c r="W461" i="9"/>
  <c r="AD461" i="9"/>
  <c r="T462" i="9"/>
  <c r="U462" i="9" s="1"/>
  <c r="BD462" i="9"/>
  <c r="BJ462" i="9" l="1"/>
  <c r="BE462" i="9"/>
  <c r="BA463" i="9"/>
  <c r="AZ464" i="9"/>
  <c r="BC463" i="9"/>
  <c r="W462" i="9"/>
  <c r="AD462" i="9"/>
  <c r="T463" i="9"/>
  <c r="U463" i="9" s="1"/>
  <c r="BD463" i="9"/>
  <c r="BJ463" i="9" l="1"/>
  <c r="BE463" i="9"/>
  <c r="AZ465" i="9"/>
  <c r="BC464" i="9"/>
  <c r="BA464" i="9"/>
  <c r="W463" i="9"/>
  <c r="AD463" i="9"/>
  <c r="T464" i="9"/>
  <c r="U464" i="9" s="1"/>
  <c r="BD464" i="9"/>
  <c r="BJ464" i="9" l="1"/>
  <c r="BE464" i="9"/>
  <c r="BA465" i="9"/>
  <c r="AZ466" i="9"/>
  <c r="BC465" i="9"/>
  <c r="W464" i="9"/>
  <c r="AD464" i="9"/>
  <c r="T465" i="9"/>
  <c r="U465" i="9" s="1"/>
  <c r="BD465" i="9"/>
  <c r="BJ465" i="9" l="1"/>
  <c r="BE465" i="9"/>
  <c r="BA466" i="9"/>
  <c r="AZ467" i="9"/>
  <c r="BC466" i="9"/>
  <c r="W465" i="9"/>
  <c r="AD465" i="9"/>
  <c r="T466" i="9"/>
  <c r="U466" i="9" s="1"/>
  <c r="BD466" i="9"/>
  <c r="BJ466" i="9" l="1"/>
  <c r="BE466" i="9"/>
  <c r="BA467" i="9"/>
  <c r="AZ468" i="9"/>
  <c r="BC467" i="9"/>
  <c r="W466" i="9"/>
  <c r="AD466" i="9"/>
  <c r="T467" i="9"/>
  <c r="U467" i="9" s="1"/>
  <c r="BD467" i="9"/>
  <c r="BJ467" i="9" l="1"/>
  <c r="BE467" i="9"/>
  <c r="BA468" i="9"/>
  <c r="AZ469" i="9"/>
  <c r="BC468" i="9"/>
  <c r="W467" i="9"/>
  <c r="AD467" i="9"/>
  <c r="T468" i="9"/>
  <c r="U468" i="9" s="1"/>
  <c r="BD468" i="9"/>
  <c r="BJ468" i="9" l="1"/>
  <c r="BE468" i="9"/>
  <c r="BA469" i="9"/>
  <c r="AZ470" i="9"/>
  <c r="BC469" i="9"/>
  <c r="W468" i="9"/>
  <c r="AD468" i="9"/>
  <c r="T469" i="9"/>
  <c r="U469" i="9" s="1"/>
  <c r="BD469" i="9"/>
  <c r="BJ469" i="9" l="1"/>
  <c r="BE469" i="9"/>
  <c r="BC470" i="9"/>
  <c r="BA470" i="9"/>
  <c r="AZ471" i="9"/>
  <c r="W469" i="9"/>
  <c r="AD469" i="9"/>
  <c r="T470" i="9"/>
  <c r="U470" i="9" s="1"/>
  <c r="BD470" i="9"/>
  <c r="BJ470" i="9" l="1"/>
  <c r="BE470" i="9"/>
  <c r="BA471" i="9"/>
  <c r="AZ472" i="9"/>
  <c r="BC471" i="9"/>
  <c r="W470" i="9"/>
  <c r="AD470" i="9"/>
  <c r="T471" i="9"/>
  <c r="U471" i="9" s="1"/>
  <c r="BD471" i="9"/>
  <c r="BJ471" i="9" l="1"/>
  <c r="BE471" i="9"/>
  <c r="BC472" i="9"/>
  <c r="BA472" i="9"/>
  <c r="AZ473" i="9"/>
  <c r="W471" i="9"/>
  <c r="AD471" i="9"/>
  <c r="T472" i="9"/>
  <c r="U472" i="9" s="1"/>
  <c r="BD472" i="9"/>
  <c r="BJ472" i="9" l="1"/>
  <c r="BE472" i="9"/>
  <c r="BA473" i="9"/>
  <c r="AZ474" i="9"/>
  <c r="BC473" i="9"/>
  <c r="W472" i="9"/>
  <c r="AD472" i="9"/>
  <c r="T473" i="9"/>
  <c r="U473" i="9" s="1"/>
  <c r="BD473" i="9"/>
  <c r="BJ473" i="9" l="1"/>
  <c r="BE473" i="9"/>
  <c r="BA474" i="9"/>
  <c r="AZ475" i="9"/>
  <c r="BC474" i="9"/>
  <c r="W473" i="9"/>
  <c r="AD473" i="9"/>
  <c r="T474" i="9"/>
  <c r="U474" i="9" s="1"/>
  <c r="BD474" i="9"/>
  <c r="BJ474" i="9" l="1"/>
  <c r="BE474" i="9"/>
  <c r="BC475" i="9"/>
  <c r="BA475" i="9"/>
  <c r="AZ476" i="9"/>
  <c r="W474" i="9"/>
  <c r="AD474" i="9"/>
  <c r="T475" i="9"/>
  <c r="U475" i="9" s="1"/>
  <c r="BD475" i="9"/>
  <c r="BJ475" i="9" l="1"/>
  <c r="BE475" i="9"/>
  <c r="BA476" i="9"/>
  <c r="AZ477" i="9"/>
  <c r="BC476" i="9"/>
  <c r="W475" i="9"/>
  <c r="AD475" i="9"/>
  <c r="T476" i="9"/>
  <c r="U476" i="9" s="1"/>
  <c r="BD476" i="9"/>
  <c r="BJ476" i="9" l="1"/>
  <c r="BE476" i="9"/>
  <c r="AZ478" i="9"/>
  <c r="BC477" i="9"/>
  <c r="BA477" i="9"/>
  <c r="W476" i="9"/>
  <c r="AD476" i="9"/>
  <c r="T477" i="9"/>
  <c r="U477" i="9" s="1"/>
  <c r="BD477" i="9"/>
  <c r="BJ477" i="9" l="1"/>
  <c r="BE477" i="9"/>
  <c r="BC478" i="9"/>
  <c r="BA478" i="9"/>
  <c r="AZ479" i="9"/>
  <c r="W477" i="9"/>
  <c r="AD477" i="9"/>
  <c r="T478" i="9"/>
  <c r="U478" i="9" s="1"/>
  <c r="BD478" i="9"/>
  <c r="BJ478" i="9" l="1"/>
  <c r="BE478" i="9"/>
  <c r="BC479" i="9"/>
  <c r="BA479" i="9"/>
  <c r="AZ480" i="9"/>
  <c r="W478" i="9"/>
  <c r="AD478" i="9"/>
  <c r="T479" i="9"/>
  <c r="U479" i="9" s="1"/>
  <c r="BD479" i="9"/>
  <c r="BJ479" i="9" l="1"/>
  <c r="BE479" i="9"/>
  <c r="BC480" i="9"/>
  <c r="AZ481" i="9"/>
  <c r="BA480" i="9"/>
  <c r="W479" i="9"/>
  <c r="AD479" i="9"/>
  <c r="T480" i="9"/>
  <c r="U480" i="9" s="1"/>
  <c r="BD480" i="9"/>
  <c r="BJ480" i="9" l="1"/>
  <c r="BE480" i="9"/>
  <c r="BA481" i="9"/>
  <c r="AZ482" i="9"/>
  <c r="BC481" i="9"/>
  <c r="W480" i="9"/>
  <c r="AD480" i="9"/>
  <c r="T481" i="9"/>
  <c r="U481" i="9" s="1"/>
  <c r="BD481" i="9"/>
  <c r="BJ481" i="9" l="1"/>
  <c r="BE481" i="9"/>
  <c r="BA482" i="9"/>
  <c r="AZ483" i="9"/>
  <c r="BC482" i="9"/>
  <c r="W481" i="9"/>
  <c r="AD481" i="9"/>
  <c r="T482" i="9"/>
  <c r="U482" i="9" s="1"/>
  <c r="BD482" i="9"/>
  <c r="BJ482" i="9" l="1"/>
  <c r="BE482" i="9"/>
  <c r="BC483" i="9"/>
  <c r="BA483" i="9"/>
  <c r="AZ484" i="9"/>
  <c r="W482" i="9"/>
  <c r="AD482" i="9"/>
  <c r="T483" i="9"/>
  <c r="U483" i="9" s="1"/>
  <c r="BD483" i="9"/>
  <c r="BJ483" i="9" l="1"/>
  <c r="BE483" i="9"/>
  <c r="BC484" i="9"/>
  <c r="BA484" i="9"/>
  <c r="AZ485" i="9"/>
  <c r="W483" i="9"/>
  <c r="AD483" i="9"/>
  <c r="T484" i="9"/>
  <c r="U484" i="9" s="1"/>
  <c r="BD484" i="9"/>
  <c r="BJ484" i="9" l="1"/>
  <c r="BE484" i="9"/>
  <c r="BC485" i="9"/>
  <c r="BA485" i="9"/>
  <c r="AZ486" i="9"/>
  <c r="W484" i="9"/>
  <c r="AD484" i="9"/>
  <c r="T485" i="9"/>
  <c r="U485" i="9" s="1"/>
  <c r="BD485" i="9"/>
  <c r="BJ485" i="9" l="1"/>
  <c r="BE485" i="9"/>
  <c r="BA486" i="9"/>
  <c r="AZ487" i="9"/>
  <c r="BC486" i="9"/>
  <c r="W485" i="9"/>
  <c r="AD485" i="9"/>
  <c r="T486" i="9"/>
  <c r="U486" i="9" s="1"/>
  <c r="BD486" i="9"/>
  <c r="BJ486" i="9" l="1"/>
  <c r="BE486" i="9"/>
  <c r="BC487" i="9"/>
  <c r="BA487" i="9"/>
  <c r="AZ488" i="9"/>
  <c r="W486" i="9"/>
  <c r="AD486" i="9"/>
  <c r="T487" i="9"/>
  <c r="U487" i="9" s="1"/>
  <c r="BD487" i="9"/>
  <c r="BJ487" i="9" l="1"/>
  <c r="BE487" i="9"/>
  <c r="BC488" i="9"/>
  <c r="BA488" i="9"/>
  <c r="AZ489" i="9"/>
  <c r="W487" i="9"/>
  <c r="AD487" i="9"/>
  <c r="T488" i="9"/>
  <c r="U488" i="9" s="1"/>
  <c r="BD488" i="9"/>
  <c r="BJ488" i="9" l="1"/>
  <c r="BE488" i="9"/>
  <c r="BA489" i="9"/>
  <c r="AZ490" i="9"/>
  <c r="BC489" i="9"/>
  <c r="W488" i="9"/>
  <c r="AD488" i="9"/>
  <c r="T489" i="9"/>
  <c r="U489" i="9" s="1"/>
  <c r="BD489" i="9"/>
  <c r="BJ489" i="9" l="1"/>
  <c r="BE489" i="9"/>
  <c r="BA490" i="9"/>
  <c r="AZ491" i="9"/>
  <c r="BC490" i="9"/>
  <c r="W489" i="9"/>
  <c r="AD489" i="9"/>
  <c r="T490" i="9"/>
  <c r="U490" i="9" s="1"/>
  <c r="BD490" i="9"/>
  <c r="BJ490" i="9" l="1"/>
  <c r="BE490" i="9"/>
  <c r="AZ492" i="9"/>
  <c r="BC491" i="9"/>
  <c r="BA491" i="9"/>
  <c r="W490" i="9"/>
  <c r="AD490" i="9"/>
  <c r="T491" i="9"/>
  <c r="U491" i="9" s="1"/>
  <c r="BD491" i="9"/>
  <c r="BJ491" i="9" l="1"/>
  <c r="BE491" i="9"/>
  <c r="BC492" i="9"/>
  <c r="BA492" i="9"/>
  <c r="AZ493" i="9"/>
  <c r="W491" i="9"/>
  <c r="AD491" i="9"/>
  <c r="T492" i="9"/>
  <c r="U492" i="9" s="1"/>
  <c r="BD492" i="9"/>
  <c r="BJ492" i="9" l="1"/>
  <c r="BE492" i="9"/>
  <c r="BA493" i="9"/>
  <c r="AZ494" i="9"/>
  <c r="BC493" i="9"/>
  <c r="W492" i="9"/>
  <c r="AD492" i="9"/>
  <c r="T493" i="9"/>
  <c r="U493" i="9" s="1"/>
  <c r="BD493" i="9"/>
  <c r="BJ493" i="9" l="1"/>
  <c r="BE493" i="9"/>
  <c r="BA494" i="9"/>
  <c r="AZ495" i="9"/>
  <c r="BC494" i="9"/>
  <c r="W493" i="9"/>
  <c r="AD493" i="9"/>
  <c r="T494" i="9"/>
  <c r="U494" i="9" s="1"/>
  <c r="BD494" i="9"/>
  <c r="BJ494" i="9" l="1"/>
  <c r="BE494" i="9"/>
  <c r="AZ496" i="9"/>
  <c r="BC495" i="9"/>
  <c r="BA495" i="9"/>
  <c r="W494" i="9"/>
  <c r="AD494" i="9"/>
  <c r="T495" i="9"/>
  <c r="U495" i="9" s="1"/>
  <c r="BD495" i="9"/>
  <c r="BJ495" i="9" l="1"/>
  <c r="BE495" i="9"/>
  <c r="BC496" i="9"/>
  <c r="BA496" i="9"/>
  <c r="AZ497" i="9"/>
  <c r="W495" i="9"/>
  <c r="AD495" i="9"/>
  <c r="T496" i="9"/>
  <c r="U496" i="9" s="1"/>
  <c r="BD496" i="9"/>
  <c r="BJ496" i="9" l="1"/>
  <c r="BE496" i="9"/>
  <c r="BA497" i="9"/>
  <c r="AZ498" i="9"/>
  <c r="BC497" i="9"/>
  <c r="W496" i="9"/>
  <c r="AD496" i="9"/>
  <c r="T497" i="9"/>
  <c r="U497" i="9" s="1"/>
  <c r="BD497" i="9"/>
  <c r="BJ497" i="9" l="1"/>
  <c r="BE497" i="9"/>
  <c r="AZ499" i="9"/>
  <c r="BC498" i="9"/>
  <c r="BA498" i="9"/>
  <c r="W497" i="9"/>
  <c r="AD497" i="9"/>
  <c r="T498" i="9"/>
  <c r="U498" i="9" s="1"/>
  <c r="BD498" i="9"/>
  <c r="BJ498" i="9" l="1"/>
  <c r="BE498" i="9"/>
  <c r="AZ500" i="9"/>
  <c r="BC499" i="9"/>
  <c r="BA499" i="9"/>
  <c r="W498" i="9"/>
  <c r="AD498" i="9"/>
  <c r="T499" i="9"/>
  <c r="U499" i="9" s="1"/>
  <c r="BD499" i="9"/>
  <c r="BJ499" i="9" l="1"/>
  <c r="BE499" i="9"/>
  <c r="BA500" i="9"/>
  <c r="AZ501" i="9"/>
  <c r="BC500" i="9"/>
  <c r="W499" i="9"/>
  <c r="AD499" i="9"/>
  <c r="T500" i="9"/>
  <c r="U500" i="9" s="1"/>
  <c r="BD500" i="9"/>
  <c r="BJ500" i="9" l="1"/>
  <c r="BE500" i="9"/>
  <c r="BA501" i="9"/>
  <c r="AZ502" i="9"/>
  <c r="BC501" i="9"/>
  <c r="W500" i="9"/>
  <c r="AD500" i="9"/>
  <c r="T501" i="9"/>
  <c r="U501" i="9" s="1"/>
  <c r="BD501" i="9"/>
  <c r="BJ501" i="9" l="1"/>
  <c r="BE501" i="9"/>
  <c r="BA502" i="9"/>
  <c r="AZ503" i="9"/>
  <c r="BC502" i="9"/>
  <c r="W501" i="9"/>
  <c r="AD501" i="9"/>
  <c r="T502" i="9"/>
  <c r="U502" i="9" s="1"/>
  <c r="BD502" i="9"/>
  <c r="BJ502" i="9" l="1"/>
  <c r="BE502" i="9"/>
  <c r="BC503" i="9"/>
  <c r="BA503" i="9"/>
  <c r="AZ504" i="9"/>
  <c r="W502" i="9"/>
  <c r="AD502" i="9"/>
  <c r="T503" i="9"/>
  <c r="U503" i="9" s="1"/>
  <c r="BD503" i="9"/>
  <c r="BJ503" i="9" l="1"/>
  <c r="BE503" i="9"/>
  <c r="AZ505" i="9"/>
  <c r="BC504" i="9"/>
  <c r="BA504" i="9"/>
  <c r="W503" i="9"/>
  <c r="AD503" i="9"/>
  <c r="T504" i="9"/>
  <c r="U504" i="9" s="1"/>
  <c r="BD504" i="9"/>
  <c r="BJ504" i="9" l="1"/>
  <c r="BE504" i="9"/>
  <c r="AZ506" i="9"/>
  <c r="BC505" i="9"/>
  <c r="BA505" i="9"/>
  <c r="W504" i="9"/>
  <c r="AD504" i="9"/>
  <c r="T505" i="9"/>
  <c r="U505" i="9" s="1"/>
  <c r="BD505" i="9"/>
  <c r="BJ505" i="9" l="1"/>
  <c r="BE505" i="9"/>
  <c r="BC506" i="9"/>
  <c r="BA506" i="9"/>
  <c r="AZ507" i="9"/>
  <c r="W505" i="9"/>
  <c r="AD505" i="9"/>
  <c r="T506" i="9"/>
  <c r="U506" i="9" s="1"/>
  <c r="BD506" i="9"/>
  <c r="BJ506" i="9" l="1"/>
  <c r="BE506" i="9"/>
  <c r="BC507" i="9"/>
  <c r="BA507" i="9"/>
  <c r="AZ508" i="9"/>
  <c r="W506" i="9"/>
  <c r="AD506" i="9"/>
  <c r="T507" i="9"/>
  <c r="U507" i="9" s="1"/>
  <c r="BD507" i="9"/>
  <c r="BJ507" i="9" l="1"/>
  <c r="BE507" i="9"/>
  <c r="BC508" i="9"/>
  <c r="BA508" i="9"/>
  <c r="AZ509" i="9"/>
  <c r="W507" i="9"/>
  <c r="AD507" i="9"/>
  <c r="T508" i="9"/>
  <c r="U508" i="9" s="1"/>
  <c r="BD508" i="9"/>
  <c r="BJ508" i="9" l="1"/>
  <c r="BE508" i="9"/>
  <c r="BA509" i="9"/>
  <c r="AZ510" i="9"/>
  <c r="BC509" i="9"/>
  <c r="W508" i="9"/>
  <c r="AD508" i="9"/>
  <c r="T509" i="9"/>
  <c r="U509" i="9" s="1"/>
  <c r="BD509" i="9"/>
  <c r="BJ509" i="9" l="1"/>
  <c r="BE509" i="9"/>
  <c r="AZ511" i="9"/>
  <c r="BA510" i="9"/>
  <c r="BC510" i="9"/>
  <c r="W509" i="9"/>
  <c r="AD509" i="9"/>
  <c r="T510" i="9"/>
  <c r="U510" i="9" s="1"/>
  <c r="BD510" i="9"/>
  <c r="BJ510" i="9" l="1"/>
  <c r="BE510" i="9"/>
  <c r="BC511" i="9"/>
  <c r="BA511" i="9"/>
  <c r="AZ512" i="9"/>
  <c r="W510" i="9"/>
  <c r="AD510" i="9"/>
  <c r="T511" i="9"/>
  <c r="U511" i="9" s="1"/>
  <c r="BD511" i="9"/>
  <c r="BJ511" i="9" l="1"/>
  <c r="BE511" i="9"/>
  <c r="AZ513" i="9"/>
  <c r="BC512" i="9"/>
  <c r="BA512" i="9"/>
  <c r="W511" i="9"/>
  <c r="AD511" i="9"/>
  <c r="T512" i="9"/>
  <c r="U512" i="9" s="1"/>
  <c r="BD512" i="9"/>
  <c r="BJ512" i="9" l="1"/>
  <c r="BE512" i="9"/>
  <c r="AZ514" i="9"/>
  <c r="BC513" i="9"/>
  <c r="BA513" i="9"/>
  <c r="W512" i="9"/>
  <c r="AD512" i="9"/>
  <c r="T513" i="9"/>
  <c r="U513" i="9" s="1"/>
  <c r="BD513" i="9"/>
  <c r="BJ513" i="9" l="1"/>
  <c r="BE513" i="9"/>
  <c r="BA514" i="9"/>
  <c r="AZ515" i="9"/>
  <c r="BC514" i="9"/>
  <c r="W513" i="9"/>
  <c r="AD513" i="9"/>
  <c r="T514" i="9"/>
  <c r="U514" i="9" s="1"/>
  <c r="BD514" i="9"/>
  <c r="BJ514" i="9" l="1"/>
  <c r="BE514" i="9"/>
  <c r="BA515" i="9"/>
  <c r="AZ516" i="9"/>
  <c r="BC515" i="9"/>
  <c r="W514" i="9"/>
  <c r="AD514" i="9"/>
  <c r="T515" i="9"/>
  <c r="U515" i="9" s="1"/>
  <c r="BD515" i="9"/>
  <c r="BJ515" i="9" l="1"/>
  <c r="BE515" i="9"/>
  <c r="BC516" i="9"/>
  <c r="BA516" i="9"/>
  <c r="AZ517" i="9"/>
  <c r="W515" i="9"/>
  <c r="AD515" i="9"/>
  <c r="T516" i="9"/>
  <c r="U516" i="9" s="1"/>
  <c r="BD516" i="9"/>
  <c r="BJ516" i="9" l="1"/>
  <c r="BE516" i="9"/>
  <c r="BA517" i="9"/>
  <c r="BC517" i="9"/>
  <c r="AZ518" i="9"/>
  <c r="W516" i="9"/>
  <c r="AD516" i="9"/>
  <c r="T517" i="9"/>
  <c r="U517" i="9" s="1"/>
  <c r="BD517" i="9"/>
  <c r="BJ517" i="9" l="1"/>
  <c r="BE517" i="9"/>
  <c r="BC518" i="9"/>
  <c r="BA518" i="9"/>
  <c r="AZ519" i="9"/>
  <c r="W517" i="9"/>
  <c r="AD517" i="9"/>
  <c r="T518" i="9"/>
  <c r="U518" i="9" s="1"/>
  <c r="BD518" i="9"/>
  <c r="BJ518" i="9" l="1"/>
  <c r="BE518" i="9"/>
  <c r="BC519" i="9"/>
  <c r="BA519" i="9"/>
  <c r="AZ520" i="9"/>
  <c r="W518" i="9"/>
  <c r="AD518" i="9"/>
  <c r="T519" i="9"/>
  <c r="U519" i="9" s="1"/>
  <c r="BD519" i="9"/>
  <c r="BJ519" i="9" l="1"/>
  <c r="BE519" i="9"/>
  <c r="BC520" i="9"/>
  <c r="BA520" i="9"/>
  <c r="AZ521" i="9"/>
  <c r="W519" i="9"/>
  <c r="AD519" i="9"/>
  <c r="T520" i="9"/>
  <c r="U520" i="9" s="1"/>
  <c r="BD520" i="9"/>
  <c r="BJ520" i="9" l="1"/>
  <c r="BE520" i="9"/>
  <c r="AZ522" i="9"/>
  <c r="BA521" i="9"/>
  <c r="BC521" i="9"/>
  <c r="W520" i="9"/>
  <c r="AD520" i="9"/>
  <c r="T521" i="9"/>
  <c r="U521" i="9" s="1"/>
  <c r="BD521" i="9"/>
  <c r="BJ521" i="9" l="1"/>
  <c r="BE521" i="9"/>
  <c r="BC522" i="9"/>
  <c r="BA522" i="9"/>
  <c r="AZ523" i="9"/>
  <c r="W521" i="9"/>
  <c r="AD521" i="9"/>
  <c r="T522" i="9"/>
  <c r="U522" i="9" s="1"/>
  <c r="BD522" i="9"/>
  <c r="BJ522" i="9" l="1"/>
  <c r="BE522" i="9"/>
  <c r="BC523" i="9"/>
  <c r="BA523" i="9"/>
  <c r="AZ524" i="9"/>
  <c r="W522" i="9"/>
  <c r="AD522" i="9"/>
  <c r="T523" i="9"/>
  <c r="U523" i="9" s="1"/>
  <c r="BD523" i="9"/>
  <c r="BJ523" i="9" l="1"/>
  <c r="BE523" i="9"/>
  <c r="AZ525" i="9"/>
  <c r="BC524" i="9"/>
  <c r="BA524" i="9"/>
  <c r="W523" i="9"/>
  <c r="AD523" i="9"/>
  <c r="T524" i="9"/>
  <c r="U524" i="9" s="1"/>
  <c r="BD524" i="9"/>
  <c r="BJ524" i="9" l="1"/>
  <c r="BE524" i="9"/>
  <c r="BC525" i="9"/>
  <c r="BA525" i="9"/>
  <c r="AZ526" i="9"/>
  <c r="W524" i="9"/>
  <c r="AD524" i="9"/>
  <c r="T525" i="9"/>
  <c r="U525" i="9" s="1"/>
  <c r="BD525" i="9"/>
  <c r="BJ525" i="9" l="1"/>
  <c r="BE525" i="9"/>
  <c r="BA526" i="9"/>
  <c r="AZ527" i="9"/>
  <c r="BC526" i="9"/>
  <c r="W525" i="9"/>
  <c r="AD525" i="9"/>
  <c r="T526" i="9"/>
  <c r="U526" i="9" s="1"/>
  <c r="BD526" i="9"/>
  <c r="BJ526" i="9" l="1"/>
  <c r="BE526" i="9"/>
  <c r="BA527" i="9"/>
  <c r="AZ528" i="9"/>
  <c r="BC527" i="9"/>
  <c r="W526" i="9"/>
  <c r="AD526" i="9"/>
  <c r="T527" i="9"/>
  <c r="U527" i="9" s="1"/>
  <c r="BD527" i="9"/>
  <c r="BJ527" i="9" l="1"/>
  <c r="BE527" i="9"/>
  <c r="BC528" i="9"/>
  <c r="BA528" i="9"/>
  <c r="AZ529" i="9"/>
  <c r="W527" i="9"/>
  <c r="AD527" i="9"/>
  <c r="T528" i="9"/>
  <c r="U528" i="9" s="1"/>
  <c r="BD528" i="9"/>
  <c r="BJ528" i="9" l="1"/>
  <c r="BE528" i="9"/>
  <c r="BC529" i="9"/>
  <c r="BA529" i="9"/>
  <c r="AZ530" i="9"/>
  <c r="W528" i="9"/>
  <c r="AD528" i="9"/>
  <c r="T529" i="9"/>
  <c r="U529" i="9" s="1"/>
  <c r="BD529" i="9"/>
  <c r="BJ529" i="9" l="1"/>
  <c r="BE529" i="9"/>
  <c r="BA530" i="9"/>
  <c r="BC530" i="9"/>
  <c r="AZ531" i="9"/>
  <c r="W529" i="9"/>
  <c r="AD529" i="9"/>
  <c r="T530" i="9"/>
  <c r="U530" i="9" s="1"/>
  <c r="BD530" i="9"/>
  <c r="BJ530" i="9" l="1"/>
  <c r="BE530" i="9"/>
  <c r="BA531" i="9"/>
  <c r="AZ532" i="9"/>
  <c r="BC531" i="9"/>
  <c r="W530" i="9"/>
  <c r="AD530" i="9"/>
  <c r="T531" i="9"/>
  <c r="U531" i="9" s="1"/>
  <c r="BD531" i="9"/>
  <c r="BJ531" i="9" l="1"/>
  <c r="BE531" i="9"/>
  <c r="BC532" i="9"/>
  <c r="BA532" i="9"/>
  <c r="AZ533" i="9"/>
  <c r="W531" i="9"/>
  <c r="AD531" i="9"/>
  <c r="T532" i="9"/>
  <c r="U532" i="9" s="1"/>
  <c r="BD532" i="9"/>
  <c r="BJ532" i="9" l="1"/>
  <c r="BE532" i="9"/>
  <c r="BC533" i="9"/>
  <c r="AZ534" i="9"/>
  <c r="BA533" i="9"/>
  <c r="W532" i="9"/>
  <c r="AD532" i="9"/>
  <c r="T533" i="9"/>
  <c r="U533" i="9" s="1"/>
  <c r="BD533" i="9"/>
  <c r="BJ533" i="9" l="1"/>
  <c r="BE533" i="9"/>
  <c r="BC534" i="9"/>
  <c r="BA534" i="9"/>
  <c r="AZ535" i="9"/>
  <c r="W533" i="9"/>
  <c r="AD533" i="9"/>
  <c r="T534" i="9"/>
  <c r="U534" i="9" s="1"/>
  <c r="BD534" i="9"/>
  <c r="BJ534" i="9" l="1"/>
  <c r="BE534" i="9"/>
  <c r="BA535" i="9"/>
  <c r="AZ536" i="9"/>
  <c r="BC535" i="9"/>
  <c r="W534" i="9"/>
  <c r="AD534" i="9"/>
  <c r="T535" i="9"/>
  <c r="U535" i="9" s="1"/>
  <c r="BD535" i="9"/>
  <c r="BJ535" i="9" l="1"/>
  <c r="BE535" i="9"/>
  <c r="BC536" i="9"/>
  <c r="AZ537" i="9"/>
  <c r="BA536" i="9"/>
  <c r="W535" i="9"/>
  <c r="AD535" i="9"/>
  <c r="T536" i="9"/>
  <c r="U536" i="9" s="1"/>
  <c r="BD536" i="9"/>
  <c r="BJ536" i="9" l="1"/>
  <c r="BE536" i="9"/>
  <c r="BC537" i="9"/>
  <c r="BA537" i="9"/>
  <c r="AZ538" i="9"/>
  <c r="W536" i="9"/>
  <c r="AD536" i="9"/>
  <c r="T537" i="9"/>
  <c r="U537" i="9" s="1"/>
  <c r="BD537" i="9"/>
  <c r="BJ537" i="9" l="1"/>
  <c r="BE537" i="9"/>
  <c r="BA538" i="9"/>
  <c r="AZ539" i="9"/>
  <c r="BC538" i="9"/>
  <c r="W537" i="9"/>
  <c r="AD537" i="9"/>
  <c r="T538" i="9"/>
  <c r="U538" i="9" s="1"/>
  <c r="BD538" i="9"/>
  <c r="BJ538" i="9" l="1"/>
  <c r="BE538" i="9"/>
  <c r="BA539" i="9"/>
  <c r="AZ540" i="9"/>
  <c r="BC539" i="9"/>
  <c r="W538" i="9"/>
  <c r="AD538" i="9"/>
  <c r="T539" i="9"/>
  <c r="U539" i="9" s="1"/>
  <c r="BD539" i="9"/>
  <c r="BJ539" i="9" l="1"/>
  <c r="BE539" i="9"/>
  <c r="AZ541" i="9"/>
  <c r="BC540" i="9"/>
  <c r="BA540" i="9"/>
  <c r="W539" i="9"/>
  <c r="AD539" i="9"/>
  <c r="T540" i="9"/>
  <c r="U540" i="9" s="1"/>
  <c r="BD540" i="9"/>
  <c r="BJ540" i="9" l="1"/>
  <c r="BE540" i="9"/>
  <c r="AZ542" i="9"/>
  <c r="BC541" i="9"/>
  <c r="BA541" i="9"/>
  <c r="W540" i="9"/>
  <c r="AD540" i="9"/>
  <c r="T541" i="9"/>
  <c r="U541" i="9" s="1"/>
  <c r="BD541" i="9"/>
  <c r="BJ541" i="9" l="1"/>
  <c r="BE541" i="9"/>
  <c r="BC542" i="9"/>
  <c r="BA542" i="9"/>
  <c r="AZ543" i="9"/>
  <c r="W541" i="9"/>
  <c r="AD541" i="9"/>
  <c r="T542" i="9"/>
  <c r="U542" i="9" s="1"/>
  <c r="BD542" i="9"/>
  <c r="BJ542" i="9" l="1"/>
  <c r="BE542" i="9"/>
  <c r="BA543" i="9"/>
  <c r="AZ544" i="9"/>
  <c r="BC543" i="9"/>
  <c r="W542" i="9"/>
  <c r="AD542" i="9"/>
  <c r="T543" i="9"/>
  <c r="U543" i="9" s="1"/>
  <c r="BD543" i="9"/>
  <c r="BJ543" i="9" l="1"/>
  <c r="BE543" i="9"/>
  <c r="BC544" i="9"/>
  <c r="BA544" i="9"/>
  <c r="AZ545" i="9"/>
  <c r="W543" i="9"/>
  <c r="AD543" i="9"/>
  <c r="T544" i="9"/>
  <c r="U544" i="9" s="1"/>
  <c r="BD544" i="9"/>
  <c r="BJ544" i="9" l="1"/>
  <c r="BE544" i="9"/>
  <c r="AZ546" i="9"/>
  <c r="BC545" i="9"/>
  <c r="BA545" i="9"/>
  <c r="W544" i="9"/>
  <c r="AD544" i="9"/>
  <c r="T545" i="9"/>
  <c r="U545" i="9" s="1"/>
  <c r="BD545" i="9"/>
  <c r="BJ545" i="9" l="1"/>
  <c r="BE545" i="9"/>
  <c r="AZ547" i="9"/>
  <c r="BC546" i="9"/>
  <c r="BA546" i="9"/>
  <c r="W545" i="9"/>
  <c r="AD545" i="9"/>
  <c r="T546" i="9"/>
  <c r="U546" i="9" s="1"/>
  <c r="BD546" i="9"/>
  <c r="BJ546" i="9" l="1"/>
  <c r="BE546" i="9"/>
  <c r="BC547" i="9"/>
  <c r="BA547" i="9"/>
  <c r="AZ548" i="9"/>
  <c r="W546" i="9"/>
  <c r="AD546" i="9"/>
  <c r="T547" i="9"/>
  <c r="U547" i="9" s="1"/>
  <c r="BD547" i="9"/>
  <c r="BJ547" i="9" l="1"/>
  <c r="BE547" i="9"/>
  <c r="AZ549" i="9"/>
  <c r="BC548" i="9"/>
  <c r="BA548" i="9"/>
  <c r="W547" i="9"/>
  <c r="AD547" i="9"/>
  <c r="T548" i="9"/>
  <c r="U548" i="9" s="1"/>
  <c r="BD548" i="9"/>
  <c r="BJ548" i="9" l="1"/>
  <c r="BE548" i="9"/>
  <c r="AZ550" i="9"/>
  <c r="BA549" i="9"/>
  <c r="BC549" i="9"/>
  <c r="W548" i="9"/>
  <c r="AD548" i="9"/>
  <c r="T549" i="9"/>
  <c r="U549" i="9" s="1"/>
  <c r="BD549" i="9"/>
  <c r="BJ549" i="9" l="1"/>
  <c r="BE549" i="9"/>
  <c r="BC550" i="9"/>
  <c r="BA550" i="9"/>
  <c r="AZ551" i="9"/>
  <c r="W549" i="9"/>
  <c r="AD549" i="9"/>
  <c r="T550" i="9"/>
  <c r="U550" i="9" s="1"/>
  <c r="BD550" i="9"/>
  <c r="BJ550" i="9" l="1"/>
  <c r="BE550" i="9"/>
  <c r="BA551" i="9"/>
  <c r="AZ552" i="9"/>
  <c r="BC551" i="9"/>
  <c r="W550" i="9"/>
  <c r="AD550" i="9"/>
  <c r="T551" i="9"/>
  <c r="U551" i="9" s="1"/>
  <c r="BD551" i="9"/>
  <c r="BJ551" i="9" l="1"/>
  <c r="BE551" i="9"/>
  <c r="BC552" i="9"/>
  <c r="BA552" i="9"/>
  <c r="AZ553" i="9"/>
  <c r="W551" i="9"/>
  <c r="AD551" i="9"/>
  <c r="T552" i="9"/>
  <c r="U552" i="9" s="1"/>
  <c r="BD552" i="9"/>
  <c r="BJ552" i="9" l="1"/>
  <c r="BE552" i="9"/>
  <c r="AZ554" i="9"/>
  <c r="BA553" i="9"/>
  <c r="BC553" i="9"/>
  <c r="W552" i="9"/>
  <c r="AD552" i="9"/>
  <c r="T553" i="9"/>
  <c r="U553" i="9" s="1"/>
  <c r="BD553" i="9"/>
  <c r="BJ553" i="9" l="1"/>
  <c r="BE553" i="9"/>
  <c r="AZ555" i="9"/>
  <c r="BC554" i="9"/>
  <c r="BA554" i="9"/>
  <c r="W553" i="9"/>
  <c r="AD553" i="9"/>
  <c r="T554" i="9"/>
  <c r="U554" i="9" s="1"/>
  <c r="BD554" i="9"/>
  <c r="BJ554" i="9" l="1"/>
  <c r="BE554" i="9"/>
  <c r="BC555" i="9"/>
  <c r="AZ556" i="9"/>
  <c r="BA555" i="9"/>
  <c r="W554" i="9"/>
  <c r="AD554" i="9"/>
  <c r="T555" i="9"/>
  <c r="U555" i="9" s="1"/>
  <c r="BD555" i="9"/>
  <c r="BJ555" i="9" l="1"/>
  <c r="BE555" i="9"/>
  <c r="BA556" i="9"/>
  <c r="BC556" i="9"/>
  <c r="AZ557" i="9"/>
  <c r="W555" i="9"/>
  <c r="AD555" i="9"/>
  <c r="T556" i="9"/>
  <c r="U556" i="9" s="1"/>
  <c r="BD556" i="9"/>
  <c r="BJ556" i="9" l="1"/>
  <c r="BE556" i="9"/>
  <c r="AZ558" i="9"/>
  <c r="BC557" i="9"/>
  <c r="BA557" i="9"/>
  <c r="W556" i="9"/>
  <c r="AD556" i="9"/>
  <c r="T557" i="9"/>
  <c r="U557" i="9" s="1"/>
  <c r="BD557" i="9"/>
  <c r="BJ557" i="9" l="1"/>
  <c r="BE557" i="9"/>
  <c r="BA558" i="9"/>
  <c r="AZ559" i="9"/>
  <c r="BC558" i="9"/>
  <c r="W557" i="9"/>
  <c r="AD557" i="9"/>
  <c r="T558" i="9"/>
  <c r="U558" i="9" s="1"/>
  <c r="BD558" i="9"/>
  <c r="BJ558" i="9" l="1"/>
  <c r="BE558" i="9"/>
  <c r="BA559" i="9"/>
  <c r="BC559" i="9"/>
  <c r="AZ560" i="9"/>
  <c r="W558" i="9"/>
  <c r="AD558" i="9"/>
  <c r="T559" i="9"/>
  <c r="U559" i="9" s="1"/>
  <c r="BD559" i="9"/>
  <c r="BJ559" i="9" l="1"/>
  <c r="BE559" i="9"/>
  <c r="AZ561" i="9"/>
  <c r="BA560" i="9"/>
  <c r="BC560" i="9"/>
  <c r="W559" i="9"/>
  <c r="AD559" i="9"/>
  <c r="T560" i="9"/>
  <c r="U560" i="9" s="1"/>
  <c r="BD560" i="9"/>
  <c r="BJ560" i="9" l="1"/>
  <c r="BE560" i="9"/>
  <c r="AZ562" i="9"/>
  <c r="BC561" i="9"/>
  <c r="BA561" i="9"/>
  <c r="W560" i="9"/>
  <c r="AD560" i="9"/>
  <c r="T561" i="9"/>
  <c r="U561" i="9" s="1"/>
  <c r="BD561" i="9"/>
  <c r="BJ561" i="9" l="1"/>
  <c r="BE561" i="9"/>
  <c r="BC562" i="9"/>
  <c r="BA562" i="9"/>
  <c r="AZ563" i="9"/>
  <c r="W561" i="9"/>
  <c r="AD561" i="9"/>
  <c r="T562" i="9"/>
  <c r="U562" i="9" s="1"/>
  <c r="BD562" i="9"/>
  <c r="BJ562" i="9" l="1"/>
  <c r="BE562" i="9"/>
  <c r="BC563" i="9"/>
  <c r="BA563" i="9"/>
  <c r="AZ564" i="9"/>
  <c r="W562" i="9"/>
  <c r="AD562" i="9"/>
  <c r="T563" i="9"/>
  <c r="U563" i="9" s="1"/>
  <c r="BD563" i="9"/>
  <c r="BJ563" i="9" l="1"/>
  <c r="BE563" i="9"/>
  <c r="AZ565" i="9"/>
  <c r="BC564" i="9"/>
  <c r="BA564" i="9"/>
  <c r="W563" i="9"/>
  <c r="AD563" i="9"/>
  <c r="T564" i="9"/>
  <c r="U564" i="9" s="1"/>
  <c r="BD564" i="9"/>
  <c r="BJ564" i="9" l="1"/>
  <c r="BE564" i="9"/>
  <c r="AZ566" i="9"/>
  <c r="BC565" i="9"/>
  <c r="BA565" i="9"/>
  <c r="W564" i="9"/>
  <c r="AD564" i="9"/>
  <c r="T565" i="9"/>
  <c r="U565" i="9" s="1"/>
  <c r="BD565" i="9"/>
  <c r="BJ565" i="9" l="1"/>
  <c r="BE565" i="9"/>
  <c r="BC566" i="9"/>
  <c r="BA566" i="9"/>
  <c r="AZ567" i="9"/>
  <c r="W565" i="9"/>
  <c r="AD565" i="9"/>
  <c r="T566" i="9"/>
  <c r="U566" i="9" s="1"/>
  <c r="BD566" i="9"/>
  <c r="BJ566" i="9" l="1"/>
  <c r="BE566" i="9"/>
  <c r="BC567" i="9"/>
  <c r="BA567" i="9"/>
  <c r="AZ568" i="9"/>
  <c r="W566" i="9"/>
  <c r="AD566" i="9"/>
  <c r="T567" i="9"/>
  <c r="U567" i="9" s="1"/>
  <c r="BD567" i="9"/>
  <c r="BJ567" i="9" l="1"/>
  <c r="BE567" i="9"/>
  <c r="AZ569" i="9"/>
  <c r="BC568" i="9"/>
  <c r="BA568" i="9"/>
  <c r="W567" i="9"/>
  <c r="AD567" i="9"/>
  <c r="T568" i="9"/>
  <c r="U568" i="9" s="1"/>
  <c r="BD568" i="9"/>
  <c r="BJ568" i="9" l="1"/>
  <c r="BE568" i="9"/>
  <c r="BA569" i="9"/>
  <c r="AZ570" i="9"/>
  <c r="BC569" i="9"/>
  <c r="W568" i="9"/>
  <c r="AD568" i="9"/>
  <c r="T569" i="9"/>
  <c r="U569" i="9" s="1"/>
  <c r="BD569" i="9"/>
  <c r="BJ569" i="9" l="1"/>
  <c r="BE569" i="9"/>
  <c r="BC570" i="9"/>
  <c r="AZ571" i="9"/>
  <c r="BA570" i="9"/>
  <c r="W569" i="9"/>
  <c r="AD569" i="9"/>
  <c r="T570" i="9"/>
  <c r="U570" i="9" s="1"/>
  <c r="BD570" i="9"/>
  <c r="BJ570" i="9" l="1"/>
  <c r="BE570" i="9"/>
  <c r="BA571" i="9"/>
  <c r="AZ572" i="9"/>
  <c r="BC571" i="9"/>
  <c r="W570" i="9"/>
  <c r="AD570" i="9"/>
  <c r="T571" i="9"/>
  <c r="U571" i="9" s="1"/>
  <c r="BD571" i="9"/>
  <c r="BJ571" i="9" l="1"/>
  <c r="BE571" i="9"/>
  <c r="BC572" i="9"/>
  <c r="BA572" i="9"/>
  <c r="AZ573" i="9"/>
  <c r="W571" i="9"/>
  <c r="AD571" i="9"/>
  <c r="T572" i="9"/>
  <c r="U572" i="9" s="1"/>
  <c r="BD572" i="9"/>
  <c r="BJ572" i="9" l="1"/>
  <c r="BE572" i="9"/>
  <c r="AZ574" i="9"/>
  <c r="BA573" i="9"/>
  <c r="BC573" i="9"/>
  <c r="W572" i="9"/>
  <c r="AD572" i="9"/>
  <c r="T573" i="9"/>
  <c r="U573" i="9" s="1"/>
  <c r="BD573" i="9"/>
  <c r="BJ573" i="9" l="1"/>
  <c r="BE573" i="9"/>
  <c r="BA574" i="9"/>
  <c r="AZ575" i="9"/>
  <c r="BC574" i="9"/>
  <c r="W573" i="9"/>
  <c r="AD573" i="9"/>
  <c r="T574" i="9"/>
  <c r="U574" i="9" s="1"/>
  <c r="BD574" i="9"/>
  <c r="BJ574" i="9" l="1"/>
  <c r="BE574" i="9"/>
  <c r="BC575" i="9"/>
  <c r="AZ576" i="9"/>
  <c r="BA575" i="9"/>
  <c r="W574" i="9"/>
  <c r="AD574" i="9"/>
  <c r="T575" i="9"/>
  <c r="U575" i="9" s="1"/>
  <c r="BD575" i="9"/>
  <c r="BJ575" i="9" l="1"/>
  <c r="BE575" i="9"/>
  <c r="AZ577" i="9"/>
  <c r="BC576" i="9"/>
  <c r="BA576" i="9"/>
  <c r="W575" i="9"/>
  <c r="AD575" i="9"/>
  <c r="T576" i="9"/>
  <c r="U576" i="9" s="1"/>
  <c r="BD576" i="9"/>
  <c r="BJ576" i="9" l="1"/>
  <c r="BE576" i="9"/>
  <c r="AZ578" i="9"/>
  <c r="BA577" i="9"/>
  <c r="BC577" i="9"/>
  <c r="W576" i="9"/>
  <c r="AD576" i="9"/>
  <c r="T577" i="9"/>
  <c r="U577" i="9" s="1"/>
  <c r="BD577" i="9"/>
  <c r="BJ577" i="9" l="1"/>
  <c r="BE577" i="9"/>
  <c r="BA578" i="9"/>
  <c r="AZ579" i="9"/>
  <c r="BC578" i="9"/>
  <c r="W577" i="9"/>
  <c r="AD577" i="9"/>
  <c r="T578" i="9"/>
  <c r="U578" i="9" s="1"/>
  <c r="BD578" i="9"/>
  <c r="BJ578" i="9" l="1"/>
  <c r="BE578" i="9"/>
  <c r="AZ580" i="9"/>
  <c r="BC579" i="9"/>
  <c r="BA579" i="9"/>
  <c r="W578" i="9"/>
  <c r="AD578" i="9"/>
  <c r="T579" i="9"/>
  <c r="U579" i="9" s="1"/>
  <c r="BD579" i="9"/>
  <c r="BJ579" i="9" l="1"/>
  <c r="BE579" i="9"/>
  <c r="AZ581" i="9"/>
  <c r="BC580" i="9"/>
  <c r="BA580" i="9"/>
  <c r="W579" i="9"/>
  <c r="AD579" i="9"/>
  <c r="T580" i="9"/>
  <c r="U580" i="9" s="1"/>
  <c r="BD580" i="9"/>
  <c r="BJ580" i="9" l="1"/>
  <c r="BE580" i="9"/>
  <c r="BA581" i="9"/>
  <c r="BC581" i="9"/>
  <c r="AZ582" i="9"/>
  <c r="W580" i="9"/>
  <c r="AD580" i="9"/>
  <c r="T581" i="9"/>
  <c r="U581" i="9" s="1"/>
  <c r="BD581" i="9"/>
  <c r="BJ581" i="9" l="1"/>
  <c r="BE581" i="9"/>
  <c r="AZ583" i="9"/>
  <c r="BC582" i="9"/>
  <c r="BA582" i="9"/>
  <c r="W581" i="9"/>
  <c r="AD581" i="9"/>
  <c r="T582" i="9"/>
  <c r="U582" i="9" s="1"/>
  <c r="BD582" i="9"/>
  <c r="BJ582" i="9" l="1"/>
  <c r="BE582" i="9"/>
  <c r="BC583" i="9"/>
  <c r="BA583" i="9"/>
  <c r="AZ584" i="9"/>
  <c r="W582" i="9"/>
  <c r="AD582" i="9"/>
  <c r="T583" i="9"/>
  <c r="U583" i="9" s="1"/>
  <c r="BD583" i="9"/>
  <c r="BJ583" i="9" l="1"/>
  <c r="BE583" i="9"/>
  <c r="AZ585" i="9"/>
  <c r="BA584" i="9"/>
  <c r="BC584" i="9"/>
  <c r="W583" i="9"/>
  <c r="AD583" i="9"/>
  <c r="T584" i="9"/>
  <c r="U584" i="9" s="1"/>
  <c r="BD584" i="9"/>
  <c r="BJ584" i="9" l="1"/>
  <c r="BE584" i="9"/>
  <c r="AZ586" i="9"/>
  <c r="BC585" i="9"/>
  <c r="BA585" i="9"/>
  <c r="W584" i="9"/>
  <c r="AD584" i="9"/>
  <c r="T585" i="9"/>
  <c r="U585" i="9" s="1"/>
  <c r="BD585" i="9"/>
  <c r="BJ585" i="9" l="1"/>
  <c r="BE585" i="9"/>
  <c r="BA586" i="9"/>
  <c r="AZ587" i="9"/>
  <c r="BC586" i="9"/>
  <c r="W585" i="9"/>
  <c r="AD585" i="9"/>
  <c r="T586" i="9"/>
  <c r="U586" i="9" s="1"/>
  <c r="BD586" i="9"/>
  <c r="BJ586" i="9" l="1"/>
  <c r="BE586" i="9"/>
  <c r="BC587" i="9"/>
  <c r="BA587" i="9"/>
  <c r="AZ588" i="9"/>
  <c r="W586" i="9"/>
  <c r="AD586" i="9"/>
  <c r="T587" i="9"/>
  <c r="U587" i="9" s="1"/>
  <c r="BD587" i="9"/>
  <c r="BJ587" i="9" l="1"/>
  <c r="BE587" i="9"/>
  <c r="BA588" i="9"/>
  <c r="AZ589" i="9"/>
  <c r="BC588" i="9"/>
  <c r="W587" i="9"/>
  <c r="AD587" i="9"/>
  <c r="T588" i="9"/>
  <c r="U588" i="9" s="1"/>
  <c r="BD588" i="9"/>
  <c r="BJ588" i="9" l="1"/>
  <c r="BE588" i="9"/>
  <c r="AZ590" i="9"/>
  <c r="BA589" i="9"/>
  <c r="BC589" i="9"/>
  <c r="W588" i="9"/>
  <c r="AD588" i="9"/>
  <c r="T589" i="9"/>
  <c r="U589" i="9" s="1"/>
  <c r="BD589" i="9"/>
  <c r="BJ589" i="9" l="1"/>
  <c r="BE589" i="9"/>
  <c r="AZ591" i="9"/>
  <c r="BC590" i="9"/>
  <c r="BA590" i="9"/>
  <c r="W589" i="9"/>
  <c r="AD589" i="9"/>
  <c r="T590" i="9"/>
  <c r="U590" i="9" s="1"/>
  <c r="BD590" i="9"/>
  <c r="BJ590" i="9" l="1"/>
  <c r="BE590" i="9"/>
  <c r="BC591" i="9"/>
  <c r="BA591" i="9"/>
  <c r="AZ592" i="9"/>
  <c r="W590" i="9"/>
  <c r="AD590" i="9"/>
  <c r="T591" i="9"/>
  <c r="U591" i="9" s="1"/>
  <c r="BD591" i="9"/>
  <c r="BJ591" i="9" l="1"/>
  <c r="BE591" i="9"/>
  <c r="BA592" i="9"/>
  <c r="AZ593" i="9"/>
  <c r="BC592" i="9"/>
  <c r="W591" i="9"/>
  <c r="AD591" i="9"/>
  <c r="T592" i="9"/>
  <c r="U592" i="9" s="1"/>
  <c r="BD592" i="9"/>
  <c r="BJ592" i="9" l="1"/>
  <c r="BE592" i="9"/>
  <c r="BC593" i="9"/>
  <c r="BA593" i="9"/>
  <c r="AZ594" i="9"/>
  <c r="W592" i="9"/>
  <c r="AD592" i="9"/>
  <c r="T593" i="9"/>
  <c r="U593" i="9" s="1"/>
  <c r="BD593" i="9"/>
  <c r="BJ593" i="9" l="1"/>
  <c r="BE593" i="9"/>
  <c r="BC594" i="9"/>
  <c r="BA594" i="9"/>
  <c r="AZ595" i="9"/>
  <c r="W593" i="9"/>
  <c r="AD593" i="9"/>
  <c r="T594" i="9"/>
  <c r="U594" i="9" s="1"/>
  <c r="BD594" i="9"/>
  <c r="BJ594" i="9" l="1"/>
  <c r="BE594" i="9"/>
  <c r="BA595" i="9"/>
  <c r="AZ596" i="9"/>
  <c r="BC595" i="9"/>
  <c r="W594" i="9"/>
  <c r="AD594" i="9"/>
  <c r="T595" i="9"/>
  <c r="U595" i="9" s="1"/>
  <c r="BD595" i="9"/>
  <c r="BJ595" i="9" l="1"/>
  <c r="BE595" i="9"/>
  <c r="BA596" i="9"/>
  <c r="AZ597" i="9"/>
  <c r="BC596" i="9"/>
  <c r="W595" i="9"/>
  <c r="AD595" i="9"/>
  <c r="T596" i="9"/>
  <c r="U596" i="9" s="1"/>
  <c r="BD596" i="9"/>
  <c r="BJ596" i="9" l="1"/>
  <c r="BE596" i="9"/>
  <c r="BA597" i="9"/>
  <c r="AZ598" i="9"/>
  <c r="BC597" i="9"/>
  <c r="W596" i="9"/>
  <c r="AD596" i="9"/>
  <c r="T597" i="9"/>
  <c r="U597" i="9" s="1"/>
  <c r="BD597" i="9"/>
  <c r="BJ597" i="9" l="1"/>
  <c r="BE597" i="9"/>
  <c r="BC598" i="9"/>
  <c r="BA598" i="9"/>
  <c r="AZ599" i="9"/>
  <c r="W597" i="9"/>
  <c r="AD597" i="9"/>
  <c r="T598" i="9"/>
  <c r="U598" i="9" s="1"/>
  <c r="BD598" i="9"/>
  <c r="BJ598" i="9" l="1"/>
  <c r="BE598" i="9"/>
  <c r="AZ600" i="9"/>
  <c r="BA599" i="9"/>
  <c r="BC599" i="9"/>
  <c r="W598" i="9"/>
  <c r="AD598" i="9"/>
  <c r="T599" i="9"/>
  <c r="U599" i="9" s="1"/>
  <c r="BD599" i="9"/>
  <c r="BJ599" i="9" l="1"/>
  <c r="BE599" i="9"/>
  <c r="BC600" i="9"/>
  <c r="BA600" i="9"/>
  <c r="AZ601" i="9"/>
  <c r="W599" i="9"/>
  <c r="AD599" i="9"/>
  <c r="T600" i="9"/>
  <c r="U600" i="9" s="1"/>
  <c r="BD600" i="9"/>
  <c r="BJ600" i="9" l="1"/>
  <c r="BE600" i="9"/>
  <c r="BA601" i="9"/>
  <c r="AZ602" i="9"/>
  <c r="BC601" i="9"/>
  <c r="W600" i="9"/>
  <c r="AD600" i="9"/>
  <c r="T601" i="9"/>
  <c r="U601" i="9" s="1"/>
  <c r="BD601" i="9"/>
  <c r="BJ601" i="9" l="1"/>
  <c r="BE601" i="9"/>
  <c r="BC602" i="9"/>
  <c r="BA602" i="9"/>
  <c r="AZ603" i="9"/>
  <c r="W601" i="9"/>
  <c r="AD601" i="9"/>
  <c r="T602" i="9"/>
  <c r="U602" i="9" s="1"/>
  <c r="BD602" i="9"/>
  <c r="BJ602" i="9" l="1"/>
  <c r="BE602" i="9"/>
  <c r="BC603" i="9"/>
  <c r="BA603" i="9"/>
  <c r="AZ604" i="9"/>
  <c r="W602" i="9"/>
  <c r="AD602" i="9"/>
  <c r="T603" i="9"/>
  <c r="U603" i="9" s="1"/>
  <c r="BD603" i="9"/>
  <c r="BJ603" i="9" l="1"/>
  <c r="BE603" i="9"/>
  <c r="AZ605" i="9"/>
  <c r="BA604" i="9"/>
  <c r="BC604" i="9"/>
  <c r="W603" i="9"/>
  <c r="AD603" i="9"/>
  <c r="T604" i="9"/>
  <c r="U604" i="9" s="1"/>
  <c r="BD604" i="9"/>
  <c r="BJ604" i="9" l="1"/>
  <c r="BE604" i="9"/>
  <c r="BC605" i="9"/>
  <c r="BA605" i="9"/>
  <c r="AZ606" i="9"/>
  <c r="W604" i="9"/>
  <c r="AD604" i="9"/>
  <c r="T605" i="9"/>
  <c r="U605" i="9" s="1"/>
  <c r="BD605" i="9"/>
  <c r="BJ605" i="9" l="1"/>
  <c r="BE605" i="9"/>
  <c r="BC606" i="9"/>
  <c r="BA606" i="9"/>
  <c r="AZ607" i="9"/>
  <c r="W605" i="9"/>
  <c r="AD605" i="9"/>
  <c r="T606" i="9"/>
  <c r="U606" i="9" s="1"/>
  <c r="BD606" i="9"/>
  <c r="BJ606" i="9" l="1"/>
  <c r="BE606" i="9"/>
  <c r="BA607" i="9"/>
  <c r="BC607" i="9"/>
  <c r="AZ608" i="9"/>
  <c r="W606" i="9"/>
  <c r="AD606" i="9"/>
  <c r="T607" i="9"/>
  <c r="U607" i="9" s="1"/>
  <c r="BD607" i="9"/>
  <c r="BJ607" i="9" l="1"/>
  <c r="BE607" i="9"/>
  <c r="AZ609" i="9"/>
  <c r="BC608" i="9"/>
  <c r="BA608" i="9"/>
  <c r="W607" i="9"/>
  <c r="AD607" i="9"/>
  <c r="T608" i="9"/>
  <c r="U608" i="9" s="1"/>
  <c r="BD608" i="9"/>
  <c r="BJ608" i="9" l="1"/>
  <c r="BE608" i="9"/>
  <c r="AZ610" i="9"/>
  <c r="BC609" i="9"/>
  <c r="BA609" i="9"/>
  <c r="W608" i="9"/>
  <c r="AD608" i="9"/>
  <c r="T609" i="9"/>
  <c r="U609" i="9" s="1"/>
  <c r="BD609" i="9"/>
  <c r="BJ609" i="9" l="1"/>
  <c r="BE609" i="9"/>
  <c r="BC610" i="9"/>
  <c r="AZ611" i="9"/>
  <c r="BA610" i="9"/>
  <c r="W609" i="9"/>
  <c r="AD609" i="9"/>
  <c r="T610" i="9"/>
  <c r="U610" i="9" s="1"/>
  <c r="BD610" i="9"/>
  <c r="BJ610" i="9" l="1"/>
  <c r="BE610" i="9"/>
  <c r="BC611" i="9"/>
  <c r="BA611" i="9"/>
  <c r="AZ612" i="9"/>
  <c r="W610" i="9"/>
  <c r="AD610" i="9"/>
  <c r="T611" i="9"/>
  <c r="U611" i="9" s="1"/>
  <c r="BD611" i="9"/>
  <c r="BJ611" i="9" l="1"/>
  <c r="BE611" i="9"/>
  <c r="AZ613" i="9"/>
  <c r="BC612" i="9"/>
  <c r="BA612" i="9"/>
  <c r="W611" i="9"/>
  <c r="AD611" i="9"/>
  <c r="T612" i="9"/>
  <c r="U612" i="9" s="1"/>
  <c r="BD612" i="9"/>
  <c r="BJ612" i="9" l="1"/>
  <c r="BE612" i="9"/>
  <c r="AZ614" i="9"/>
  <c r="BA613" i="9"/>
  <c r="BC613" i="9"/>
  <c r="W612" i="9"/>
  <c r="AD612" i="9"/>
  <c r="T613" i="9"/>
  <c r="U613" i="9" s="1"/>
  <c r="BD613" i="9"/>
  <c r="BJ613" i="9" l="1"/>
  <c r="BE613" i="9"/>
  <c r="BC614" i="9"/>
  <c r="BA614" i="9"/>
  <c r="AZ615" i="9"/>
  <c r="W613" i="9"/>
  <c r="AD613" i="9"/>
  <c r="T614" i="9"/>
  <c r="U614" i="9" s="1"/>
  <c r="BD614" i="9"/>
  <c r="BJ614" i="9" l="1"/>
  <c r="BE614" i="9"/>
  <c r="BA615" i="9"/>
  <c r="AZ616" i="9"/>
  <c r="BC615" i="9"/>
  <c r="W614" i="9"/>
  <c r="AD614" i="9"/>
  <c r="T615" i="9"/>
  <c r="U615" i="9" s="1"/>
  <c r="BD615" i="9"/>
  <c r="BJ615" i="9" l="1"/>
  <c r="BE615" i="9"/>
  <c r="BC616" i="9"/>
  <c r="BA616" i="9"/>
  <c r="AZ617" i="9"/>
  <c r="W615" i="9"/>
  <c r="AD615" i="9"/>
  <c r="T616" i="9"/>
  <c r="U616" i="9" s="1"/>
  <c r="BD616" i="9"/>
  <c r="BJ616" i="9" l="1"/>
  <c r="BE616" i="9"/>
  <c r="AZ618" i="9"/>
  <c r="BC617" i="9"/>
  <c r="BA617" i="9"/>
  <c r="W616" i="9"/>
  <c r="AD616" i="9"/>
  <c r="T617" i="9"/>
  <c r="U617" i="9" s="1"/>
  <c r="BD617" i="9"/>
  <c r="BJ617" i="9" l="1"/>
  <c r="BE617" i="9"/>
  <c r="BC618" i="9"/>
  <c r="BA618" i="9"/>
  <c r="AZ619" i="9"/>
  <c r="W617" i="9"/>
  <c r="AD617" i="9"/>
  <c r="T618" i="9"/>
  <c r="U618" i="9" s="1"/>
  <c r="BD618" i="9"/>
  <c r="BJ618" i="9" l="1"/>
  <c r="BE618" i="9"/>
  <c r="BA619" i="9"/>
  <c r="AZ620" i="9"/>
  <c r="BC619" i="9"/>
  <c r="W618" i="9"/>
  <c r="AD618" i="9"/>
  <c r="T619" i="9"/>
  <c r="U619" i="9" s="1"/>
  <c r="BD619" i="9"/>
  <c r="BJ619" i="9" l="1"/>
  <c r="BE619" i="9"/>
  <c r="AZ621" i="9"/>
  <c r="BA620" i="9"/>
  <c r="BC620" i="9"/>
  <c r="W619" i="9"/>
  <c r="AD619" i="9"/>
  <c r="T620" i="9"/>
  <c r="U620" i="9" s="1"/>
  <c r="BD620" i="9"/>
  <c r="BJ620" i="9" l="1"/>
  <c r="BE620" i="9"/>
  <c r="BC621" i="9"/>
  <c r="AZ622" i="9"/>
  <c r="BA621" i="9"/>
  <c r="W620" i="9"/>
  <c r="AD620" i="9"/>
  <c r="T621" i="9"/>
  <c r="U621" i="9" s="1"/>
  <c r="BD621" i="9"/>
  <c r="BJ621" i="9" l="1"/>
  <c r="BE621" i="9"/>
  <c r="AZ623" i="9"/>
  <c r="BA622" i="9"/>
  <c r="BC622" i="9"/>
  <c r="W621" i="9"/>
  <c r="AD621" i="9"/>
  <c r="T622" i="9"/>
  <c r="U622" i="9" s="1"/>
  <c r="BD622" i="9"/>
  <c r="BJ622" i="9" l="1"/>
  <c r="BE622" i="9"/>
  <c r="BC623" i="9"/>
  <c r="BA623" i="9"/>
  <c r="AZ624" i="9"/>
  <c r="W622" i="9"/>
  <c r="AD622" i="9"/>
  <c r="T623" i="9"/>
  <c r="U623" i="9" s="1"/>
  <c r="BD623" i="9"/>
  <c r="BJ623" i="9" l="1"/>
  <c r="BE623" i="9"/>
  <c r="BA624" i="9"/>
  <c r="AZ625" i="9"/>
  <c r="BC624" i="9"/>
  <c r="W623" i="9"/>
  <c r="AD623" i="9"/>
  <c r="T624" i="9"/>
  <c r="U624" i="9" s="1"/>
  <c r="BD624" i="9"/>
  <c r="BJ624" i="9" l="1"/>
  <c r="BE624" i="9"/>
  <c r="AZ626" i="9"/>
  <c r="BC625" i="9"/>
  <c r="BA625" i="9"/>
  <c r="W624" i="9"/>
  <c r="AD624" i="9"/>
  <c r="T625" i="9"/>
  <c r="U625" i="9" s="1"/>
  <c r="BD625" i="9"/>
  <c r="BJ625" i="9" l="1"/>
  <c r="BE625" i="9"/>
  <c r="BC626" i="9"/>
  <c r="BA626" i="9"/>
  <c r="AZ627" i="9"/>
  <c r="W625" i="9"/>
  <c r="AD625" i="9"/>
  <c r="T626" i="9"/>
  <c r="U626" i="9" s="1"/>
  <c r="BD626" i="9"/>
  <c r="BJ626" i="9" l="1"/>
  <c r="BE626" i="9"/>
  <c r="BA627" i="9"/>
  <c r="BC627" i="9"/>
  <c r="AZ628" i="9"/>
  <c r="W626" i="9"/>
  <c r="AD626" i="9"/>
  <c r="T627" i="9"/>
  <c r="U627" i="9" s="1"/>
  <c r="BD627" i="9"/>
  <c r="BJ627" i="9" l="1"/>
  <c r="BE627" i="9"/>
  <c r="BC628" i="9"/>
  <c r="BA628" i="9"/>
  <c r="AZ629" i="9"/>
  <c r="W627" i="9"/>
  <c r="AD627" i="9"/>
  <c r="T628" i="9"/>
  <c r="U628" i="9" s="1"/>
  <c r="BD628" i="9"/>
  <c r="BJ628" i="9" l="1"/>
  <c r="BE628" i="9"/>
  <c r="BC629" i="9"/>
  <c r="BA629" i="9"/>
  <c r="AZ630" i="9"/>
  <c r="W628" i="9"/>
  <c r="AD628" i="9"/>
  <c r="T629" i="9"/>
  <c r="U629" i="9" s="1"/>
  <c r="BD629" i="9"/>
  <c r="BJ629" i="9" l="1"/>
  <c r="BE629" i="9"/>
  <c r="BC630" i="9"/>
  <c r="BA630" i="9"/>
  <c r="AZ631" i="9"/>
  <c r="W629" i="9"/>
  <c r="AD629" i="9"/>
  <c r="T630" i="9"/>
  <c r="U630" i="9" s="1"/>
  <c r="BD630" i="9"/>
  <c r="BJ630" i="9" l="1"/>
  <c r="BE630" i="9"/>
  <c r="BC631" i="9"/>
  <c r="AZ632" i="9"/>
  <c r="BA631" i="9"/>
  <c r="W630" i="9"/>
  <c r="AD630" i="9"/>
  <c r="T631" i="9"/>
  <c r="U631" i="9" s="1"/>
  <c r="BD631" i="9"/>
  <c r="BJ631" i="9" l="1"/>
  <c r="BE631" i="9"/>
  <c r="AZ633" i="9"/>
  <c r="BC632" i="9"/>
  <c r="BA632" i="9"/>
  <c r="W631" i="9"/>
  <c r="AD631" i="9"/>
  <c r="T632" i="9"/>
  <c r="U632" i="9" s="1"/>
  <c r="BD632" i="9"/>
  <c r="BJ632" i="9" l="1"/>
  <c r="BE632" i="9"/>
  <c r="BC633" i="9"/>
  <c r="BA633" i="9"/>
  <c r="AZ634" i="9"/>
  <c r="W632" i="9"/>
  <c r="AD632" i="9"/>
  <c r="T633" i="9"/>
  <c r="U633" i="9" s="1"/>
  <c r="BD633" i="9"/>
  <c r="BJ633" i="9" l="1"/>
  <c r="BE633" i="9"/>
  <c r="BC634" i="9"/>
  <c r="BA634" i="9"/>
  <c r="AZ635" i="9"/>
  <c r="W633" i="9"/>
  <c r="AD633" i="9"/>
  <c r="T634" i="9"/>
  <c r="U634" i="9" s="1"/>
  <c r="BD634" i="9"/>
  <c r="BJ634" i="9" l="1"/>
  <c r="BE634" i="9"/>
  <c r="BC635" i="9"/>
  <c r="BA635" i="9"/>
  <c r="AZ636" i="9"/>
  <c r="W634" i="9"/>
  <c r="AD634" i="9"/>
  <c r="T635" i="9"/>
  <c r="U635" i="9" s="1"/>
  <c r="BD635" i="9"/>
  <c r="BJ635" i="9" l="1"/>
  <c r="BE635" i="9"/>
  <c r="BC636" i="9"/>
  <c r="BA636" i="9"/>
  <c r="AZ637" i="9"/>
  <c r="W635" i="9"/>
  <c r="AD635" i="9"/>
  <c r="T636" i="9"/>
  <c r="U636" i="9" s="1"/>
  <c r="BD636" i="9"/>
  <c r="BJ636" i="9" l="1"/>
  <c r="BE636" i="9"/>
  <c r="BA637" i="9"/>
  <c r="AZ638" i="9"/>
  <c r="BC637" i="9"/>
  <c r="W636" i="9"/>
  <c r="AD636" i="9"/>
  <c r="T637" i="9"/>
  <c r="U637" i="9" s="1"/>
  <c r="BD637" i="9"/>
  <c r="BJ637" i="9" l="1"/>
  <c r="BE637" i="9"/>
  <c r="BC638" i="9"/>
  <c r="BA638" i="9"/>
  <c r="AZ639" i="9"/>
  <c r="W637" i="9"/>
  <c r="AD637" i="9"/>
  <c r="T638" i="9"/>
  <c r="U638" i="9" s="1"/>
  <c r="BD638" i="9"/>
  <c r="BJ638" i="9" l="1"/>
  <c r="BE638" i="9"/>
  <c r="BC639" i="9"/>
  <c r="BA639" i="9"/>
  <c r="AZ640" i="9"/>
  <c r="W638" i="9"/>
  <c r="AD638" i="9"/>
  <c r="T639" i="9"/>
  <c r="U639" i="9" s="1"/>
  <c r="BD639" i="9"/>
  <c r="BJ639" i="9" l="1"/>
  <c r="BE639" i="9"/>
  <c r="AZ641" i="9"/>
  <c r="BC640" i="9"/>
  <c r="BA640" i="9"/>
  <c r="W639" i="9"/>
  <c r="AD639" i="9"/>
  <c r="T640" i="9"/>
  <c r="U640" i="9" s="1"/>
  <c r="BD640" i="9"/>
  <c r="BJ640" i="9" l="1"/>
  <c r="BE640" i="9"/>
  <c r="BA641" i="9"/>
  <c r="BC641" i="9"/>
  <c r="AZ642" i="9"/>
  <c r="W640" i="9"/>
  <c r="AD640" i="9"/>
  <c r="T641" i="9"/>
  <c r="U641" i="9" s="1"/>
  <c r="BD641" i="9"/>
  <c r="BJ641" i="9" l="1"/>
  <c r="BE641" i="9"/>
  <c r="BC642" i="9"/>
  <c r="BA642" i="9"/>
  <c r="AZ643" i="9"/>
  <c r="W641" i="9"/>
  <c r="AD641" i="9"/>
  <c r="T642" i="9"/>
  <c r="U642" i="9" s="1"/>
  <c r="BD642" i="9"/>
  <c r="BJ642" i="9" l="1"/>
  <c r="BE642" i="9"/>
  <c r="BC643" i="9"/>
  <c r="BA643" i="9"/>
  <c r="AZ644" i="9"/>
  <c r="W642" i="9"/>
  <c r="AD642" i="9"/>
  <c r="T643" i="9"/>
  <c r="U643" i="9" s="1"/>
  <c r="BD643" i="9"/>
  <c r="BJ643" i="9" l="1"/>
  <c r="BE643" i="9"/>
  <c r="BC644" i="9"/>
  <c r="BA644" i="9"/>
  <c r="AZ645" i="9"/>
  <c r="W643" i="9"/>
  <c r="AD643" i="9"/>
  <c r="T644" i="9"/>
  <c r="U644" i="9" s="1"/>
  <c r="BD644" i="9"/>
  <c r="BJ644" i="9" l="1"/>
  <c r="BE644" i="9"/>
  <c r="BC645" i="9"/>
  <c r="AZ646" i="9"/>
  <c r="BA645" i="9"/>
  <c r="W644" i="9"/>
  <c r="AD644" i="9"/>
  <c r="T645" i="9"/>
  <c r="U645" i="9" s="1"/>
  <c r="BD645" i="9"/>
  <c r="BJ645" i="9" l="1"/>
  <c r="BE645" i="9"/>
  <c r="AZ647" i="9"/>
  <c r="BA646" i="9"/>
  <c r="BC646" i="9"/>
  <c r="W645" i="9"/>
  <c r="AD645" i="9"/>
  <c r="T646" i="9"/>
  <c r="U646" i="9" s="1"/>
  <c r="BD646" i="9"/>
  <c r="BJ646" i="9" l="1"/>
  <c r="BE646" i="9"/>
  <c r="BA647" i="9"/>
  <c r="BC647" i="9"/>
  <c r="AZ648" i="9"/>
  <c r="W646" i="9"/>
  <c r="AD646" i="9"/>
  <c r="T647" i="9"/>
  <c r="U647" i="9" s="1"/>
  <c r="BD647" i="9"/>
  <c r="BJ647" i="9" l="1"/>
  <c r="BE647" i="9"/>
  <c r="BA648" i="9"/>
  <c r="AZ649" i="9"/>
  <c r="BC648" i="9"/>
  <c r="W647" i="9"/>
  <c r="AD647" i="9"/>
  <c r="T648" i="9"/>
  <c r="U648" i="9" s="1"/>
  <c r="BD648" i="9"/>
  <c r="BJ648" i="9" l="1"/>
  <c r="BE648" i="9"/>
  <c r="BC649" i="9"/>
  <c r="AZ650" i="9"/>
  <c r="BA649" i="9"/>
  <c r="W648" i="9"/>
  <c r="AD648" i="9"/>
  <c r="T649" i="9"/>
  <c r="U649" i="9" s="1"/>
  <c r="BD649" i="9"/>
  <c r="BJ649" i="9" l="1"/>
  <c r="BE649" i="9"/>
  <c r="AZ651" i="9"/>
  <c r="BC650" i="9"/>
  <c r="BA650" i="9"/>
  <c r="W649" i="9"/>
  <c r="AD649" i="9"/>
  <c r="T650" i="9"/>
  <c r="U650" i="9" s="1"/>
  <c r="BD650" i="9"/>
  <c r="BJ650" i="9" l="1"/>
  <c r="BE650" i="9"/>
  <c r="BA651" i="9"/>
  <c r="BC651" i="9"/>
  <c r="AZ652" i="9"/>
  <c r="W650" i="9"/>
  <c r="AD650" i="9"/>
  <c r="T651" i="9"/>
  <c r="U651" i="9" s="1"/>
  <c r="BD651" i="9"/>
  <c r="BJ651" i="9" l="1"/>
  <c r="BE651" i="9"/>
  <c r="AZ653" i="9"/>
  <c r="BC652" i="9"/>
  <c r="BA652" i="9"/>
  <c r="W651" i="9"/>
  <c r="AD651" i="9"/>
  <c r="T652" i="9"/>
  <c r="U652" i="9" s="1"/>
  <c r="BD652" i="9"/>
  <c r="BJ652" i="9" l="1"/>
  <c r="BE652" i="9"/>
  <c r="AZ654" i="9"/>
  <c r="BC653" i="9"/>
  <c r="BA653" i="9"/>
  <c r="W652" i="9"/>
  <c r="AD652" i="9"/>
  <c r="T653" i="9"/>
  <c r="U653" i="9" s="1"/>
  <c r="BD653" i="9"/>
  <c r="BJ653" i="9" l="1"/>
  <c r="BE653" i="9"/>
  <c r="BC654" i="9"/>
  <c r="BA654" i="9"/>
  <c r="AZ655" i="9"/>
  <c r="W653" i="9"/>
  <c r="AD653" i="9"/>
  <c r="T654" i="9"/>
  <c r="U654" i="9" s="1"/>
  <c r="BD654" i="9"/>
  <c r="BJ654" i="9" l="1"/>
  <c r="BE654" i="9"/>
  <c r="BA655" i="9"/>
  <c r="BC655" i="9"/>
  <c r="AZ656" i="9"/>
  <c r="W654" i="9"/>
  <c r="AD654" i="9"/>
  <c r="T655" i="9"/>
  <c r="U655" i="9" s="1"/>
  <c r="BD655" i="9"/>
  <c r="BJ655" i="9" l="1"/>
  <c r="BE655" i="9"/>
  <c r="BA656" i="9"/>
  <c r="AZ657" i="9"/>
  <c r="BC656" i="9"/>
  <c r="W655" i="9"/>
  <c r="AD655" i="9"/>
  <c r="T656" i="9"/>
  <c r="U656" i="9" s="1"/>
  <c r="BD656" i="9"/>
  <c r="BJ656" i="9" l="1"/>
  <c r="BE656" i="9"/>
  <c r="BA657" i="9"/>
  <c r="BC657" i="9"/>
  <c r="AZ658" i="9"/>
  <c r="W656" i="9"/>
  <c r="AD656" i="9"/>
  <c r="T657" i="9"/>
  <c r="U657" i="9" s="1"/>
  <c r="BD657" i="9"/>
  <c r="BJ657" i="9" l="1"/>
  <c r="BE657" i="9"/>
  <c r="BC658" i="9"/>
  <c r="BA658" i="9"/>
  <c r="AZ659" i="9"/>
  <c r="W657" i="9"/>
  <c r="AD657" i="9"/>
  <c r="T658" i="9"/>
  <c r="U658" i="9" s="1"/>
  <c r="BD658" i="9"/>
  <c r="BJ658" i="9" l="1"/>
  <c r="BE658" i="9"/>
  <c r="BA659" i="9"/>
  <c r="AZ660" i="9"/>
  <c r="BC659" i="9"/>
  <c r="W658" i="9"/>
  <c r="AD658" i="9"/>
  <c r="T659" i="9"/>
  <c r="U659" i="9" s="1"/>
  <c r="BD659" i="9"/>
  <c r="BJ659" i="9" l="1"/>
  <c r="BE659" i="9"/>
  <c r="BC660" i="9"/>
  <c r="BA660" i="9"/>
  <c r="AZ661" i="9"/>
  <c r="W659" i="9"/>
  <c r="AD659" i="9"/>
  <c r="T660" i="9"/>
  <c r="U660" i="9" s="1"/>
  <c r="BD660" i="9"/>
  <c r="BJ660" i="9" l="1"/>
  <c r="BE660" i="9"/>
  <c r="BA661" i="9"/>
  <c r="BC661" i="9"/>
  <c r="AZ662" i="9"/>
  <c r="W660" i="9"/>
  <c r="AD660" i="9"/>
  <c r="T661" i="9"/>
  <c r="U661" i="9" s="1"/>
  <c r="BD661" i="9"/>
  <c r="BJ661" i="9" l="1"/>
  <c r="BE661" i="9"/>
  <c r="AZ663" i="9"/>
  <c r="BC662" i="9"/>
  <c r="BA662" i="9"/>
  <c r="W661" i="9"/>
  <c r="AD661" i="9"/>
  <c r="T662" i="9"/>
  <c r="U662" i="9" s="1"/>
  <c r="BD662" i="9"/>
  <c r="BJ662" i="9" l="1"/>
  <c r="BE662" i="9"/>
  <c r="AZ664" i="9"/>
  <c r="BA663" i="9"/>
  <c r="BC663" i="9"/>
  <c r="W662" i="9"/>
  <c r="AD662" i="9"/>
  <c r="T663" i="9"/>
  <c r="U663" i="9" s="1"/>
  <c r="BD663" i="9"/>
  <c r="BJ663" i="9" l="1"/>
  <c r="BE663" i="9"/>
  <c r="BC664" i="9"/>
  <c r="AZ665" i="9"/>
  <c r="BA664" i="9"/>
  <c r="W663" i="9"/>
  <c r="AD663" i="9"/>
  <c r="T664" i="9"/>
  <c r="U664" i="9" s="1"/>
  <c r="BD664" i="9"/>
  <c r="BJ664" i="9" l="1"/>
  <c r="BE664" i="9"/>
  <c r="BA665" i="9"/>
  <c r="BC665" i="9"/>
  <c r="AZ666" i="9"/>
  <c r="W664" i="9"/>
  <c r="AD664" i="9"/>
  <c r="T665" i="9"/>
  <c r="U665" i="9" s="1"/>
  <c r="BD665" i="9"/>
  <c r="BJ665" i="9" l="1"/>
  <c r="BE665" i="9"/>
  <c r="BC666" i="9"/>
  <c r="AZ667" i="9"/>
  <c r="BA666" i="9"/>
  <c r="W665" i="9"/>
  <c r="AD665" i="9"/>
  <c r="T666" i="9"/>
  <c r="U666" i="9" s="1"/>
  <c r="BD666" i="9"/>
  <c r="BJ666" i="9" l="1"/>
  <c r="BE666" i="9"/>
  <c r="BC667" i="9"/>
  <c r="AZ668" i="9"/>
  <c r="BA667" i="9"/>
  <c r="W666" i="9"/>
  <c r="AD666" i="9"/>
  <c r="T667" i="9"/>
  <c r="U667" i="9" s="1"/>
  <c r="BD667" i="9"/>
  <c r="BJ667" i="9" l="1"/>
  <c r="BE667" i="9"/>
  <c r="BC668" i="9"/>
  <c r="BA668" i="9"/>
  <c r="AZ669" i="9"/>
  <c r="W667" i="9"/>
  <c r="AD667" i="9"/>
  <c r="T668" i="9"/>
  <c r="U668" i="9" s="1"/>
  <c r="BD668" i="9"/>
  <c r="BJ668" i="9" l="1"/>
  <c r="BE668" i="9"/>
  <c r="AZ670" i="9"/>
  <c r="BA669" i="9"/>
  <c r="BC669" i="9"/>
  <c r="W668" i="9"/>
  <c r="AD668" i="9"/>
  <c r="T669" i="9"/>
  <c r="U669" i="9" s="1"/>
  <c r="BD669" i="9"/>
  <c r="BJ669" i="9" l="1"/>
  <c r="BE669" i="9"/>
  <c r="AZ671" i="9"/>
  <c r="BC670" i="9"/>
  <c r="BA670" i="9"/>
  <c r="W669" i="9"/>
  <c r="AD669" i="9"/>
  <c r="T670" i="9"/>
  <c r="U670" i="9" s="1"/>
  <c r="BD670" i="9"/>
  <c r="BJ670" i="9" l="1"/>
  <c r="BE670" i="9"/>
  <c r="AZ672" i="9"/>
  <c r="BC671" i="9"/>
  <c r="BA671" i="9"/>
  <c r="W670" i="9"/>
  <c r="AD670" i="9"/>
  <c r="T671" i="9"/>
  <c r="U671" i="9" s="1"/>
  <c r="BD671" i="9"/>
  <c r="BJ671" i="9" l="1"/>
  <c r="BE671" i="9"/>
  <c r="BC672" i="9"/>
  <c r="AZ673" i="9"/>
  <c r="BA672" i="9"/>
  <c r="W671" i="9"/>
  <c r="AD671" i="9"/>
  <c r="T672" i="9"/>
  <c r="U672" i="9" s="1"/>
  <c r="BD672" i="9"/>
  <c r="BJ672" i="9" l="1"/>
  <c r="BE672" i="9"/>
  <c r="BC673" i="9"/>
  <c r="AZ674" i="9"/>
  <c r="BA673" i="9"/>
  <c r="W672" i="9"/>
  <c r="AD672" i="9"/>
  <c r="T673" i="9"/>
  <c r="U673" i="9" s="1"/>
  <c r="BD673" i="9"/>
  <c r="BJ673" i="9" l="1"/>
  <c r="BE673" i="9"/>
  <c r="BA674" i="9"/>
  <c r="AZ675" i="9"/>
  <c r="BC674" i="9"/>
  <c r="W673" i="9"/>
  <c r="AD673" i="9"/>
  <c r="T674" i="9"/>
  <c r="U674" i="9" s="1"/>
  <c r="BD674" i="9"/>
  <c r="BJ674" i="9" l="1"/>
  <c r="BE674" i="9"/>
  <c r="AZ676" i="9"/>
  <c r="BA675" i="9"/>
  <c r="BC675" i="9"/>
  <c r="W674" i="9"/>
  <c r="AD674" i="9"/>
  <c r="T675" i="9"/>
  <c r="U675" i="9" s="1"/>
  <c r="BD675" i="9"/>
  <c r="BJ675" i="9" l="1"/>
  <c r="BE675" i="9"/>
  <c r="BC676" i="9"/>
  <c r="AZ677" i="9"/>
  <c r="BA676" i="9"/>
  <c r="W675" i="9"/>
  <c r="AD675" i="9"/>
  <c r="T676" i="9"/>
  <c r="U676" i="9" s="1"/>
  <c r="BD676" i="9"/>
  <c r="BJ676" i="9" l="1"/>
  <c r="BE676" i="9"/>
  <c r="AZ678" i="9"/>
  <c r="BA677" i="9"/>
  <c r="BC677" i="9"/>
  <c r="W676" i="9"/>
  <c r="AD676" i="9"/>
  <c r="T677" i="9"/>
  <c r="U677" i="9" s="1"/>
  <c r="BD677" i="9"/>
  <c r="BJ677" i="9" l="1"/>
  <c r="BE677" i="9"/>
  <c r="BA678" i="9"/>
  <c r="BC678" i="9"/>
  <c r="AZ679" i="9"/>
  <c r="W677" i="9"/>
  <c r="AD677" i="9"/>
  <c r="T678" i="9"/>
  <c r="U678" i="9" s="1"/>
  <c r="BD678" i="9"/>
  <c r="BJ678" i="9" l="1"/>
  <c r="BE678" i="9"/>
  <c r="BA679" i="9"/>
  <c r="AZ680" i="9"/>
  <c r="BC679" i="9"/>
  <c r="W678" i="9"/>
  <c r="AD678" i="9"/>
  <c r="T679" i="9"/>
  <c r="U679" i="9" s="1"/>
  <c r="BD679" i="9"/>
  <c r="BJ679" i="9" l="1"/>
  <c r="BE679" i="9"/>
  <c r="BC680" i="9"/>
  <c r="BA680" i="9"/>
  <c r="AZ681" i="9"/>
  <c r="W679" i="9"/>
  <c r="AD679" i="9"/>
  <c r="T680" i="9"/>
  <c r="U680" i="9" s="1"/>
  <c r="BD680" i="9"/>
  <c r="BJ680" i="9" l="1"/>
  <c r="BE680" i="9"/>
  <c r="AZ682" i="9"/>
  <c r="BA681" i="9"/>
  <c r="BC681" i="9"/>
  <c r="W680" i="9"/>
  <c r="AD680" i="9"/>
  <c r="T681" i="9"/>
  <c r="U681" i="9" s="1"/>
  <c r="BD681" i="9"/>
  <c r="BJ681" i="9" l="1"/>
  <c r="BE681" i="9"/>
  <c r="BC682" i="9"/>
  <c r="AZ683" i="9"/>
  <c r="BA682" i="9"/>
  <c r="W681" i="9"/>
  <c r="AD681" i="9"/>
  <c r="T682" i="9"/>
  <c r="U682" i="9" s="1"/>
  <c r="BD682" i="9"/>
  <c r="BJ682" i="9" l="1"/>
  <c r="BE682" i="9"/>
  <c r="AZ684" i="9"/>
  <c r="BC683" i="9"/>
  <c r="BA683" i="9"/>
  <c r="W682" i="9"/>
  <c r="AD682" i="9"/>
  <c r="T683" i="9"/>
  <c r="U683" i="9" s="1"/>
  <c r="BD683" i="9"/>
  <c r="BJ683" i="9" l="1"/>
  <c r="BE683" i="9"/>
  <c r="BC684" i="9"/>
  <c r="AZ685" i="9"/>
  <c r="BA684" i="9"/>
  <c r="W683" i="9"/>
  <c r="AD683" i="9"/>
  <c r="T684" i="9"/>
  <c r="U684" i="9" s="1"/>
  <c r="BD684" i="9"/>
  <c r="BJ684" i="9" l="1"/>
  <c r="BE684" i="9"/>
  <c r="BA685" i="9"/>
  <c r="BC685" i="9"/>
  <c r="AZ686" i="9"/>
  <c r="W684" i="9"/>
  <c r="AD684" i="9"/>
  <c r="T685" i="9"/>
  <c r="U685" i="9" s="1"/>
  <c r="BD685" i="9"/>
  <c r="BJ685" i="9" l="1"/>
  <c r="BE685" i="9"/>
  <c r="AZ687" i="9"/>
  <c r="BA686" i="9"/>
  <c r="BC686" i="9"/>
  <c r="W685" i="9"/>
  <c r="AD685" i="9"/>
  <c r="T686" i="9"/>
  <c r="U686" i="9" s="1"/>
  <c r="BD686" i="9"/>
  <c r="BJ686" i="9" l="1"/>
  <c r="BE686" i="9"/>
  <c r="BC687" i="9"/>
  <c r="AZ688" i="9"/>
  <c r="BA687" i="9"/>
  <c r="W686" i="9"/>
  <c r="AD686" i="9"/>
  <c r="T687" i="9"/>
  <c r="U687" i="9" s="1"/>
  <c r="BD687" i="9"/>
  <c r="BJ687" i="9" l="1"/>
  <c r="BE687" i="9"/>
  <c r="AZ689" i="9"/>
  <c r="BC688" i="9"/>
  <c r="BA688" i="9"/>
  <c r="W687" i="9"/>
  <c r="AD687" i="9"/>
  <c r="T688" i="9"/>
  <c r="U688" i="9" s="1"/>
  <c r="BD688" i="9"/>
  <c r="BJ688" i="9" l="1"/>
  <c r="BE688" i="9"/>
  <c r="BA689" i="9"/>
  <c r="BC689" i="9"/>
  <c r="AZ690" i="9"/>
  <c r="W688" i="9"/>
  <c r="AD688" i="9"/>
  <c r="T689" i="9"/>
  <c r="U689" i="9" s="1"/>
  <c r="BD689" i="9"/>
  <c r="BJ689" i="9" l="1"/>
  <c r="BE689" i="9"/>
  <c r="BC690" i="9"/>
  <c r="AZ691" i="9"/>
  <c r="BA690" i="9"/>
  <c r="W689" i="9"/>
  <c r="AD689" i="9"/>
  <c r="T690" i="9"/>
  <c r="U690" i="9" s="1"/>
  <c r="BD690" i="9"/>
  <c r="BJ690" i="9" l="1"/>
  <c r="BE690" i="9"/>
  <c r="BC691" i="9"/>
  <c r="AZ692" i="9"/>
  <c r="BA691" i="9"/>
  <c r="W690" i="9"/>
  <c r="AD690" i="9"/>
  <c r="T691" i="9"/>
  <c r="U691" i="9" s="1"/>
  <c r="BD691" i="9"/>
  <c r="BJ691" i="9" l="1"/>
  <c r="BE691" i="9"/>
  <c r="BC692" i="9"/>
  <c r="BA692" i="9"/>
  <c r="AZ693" i="9"/>
  <c r="W691" i="9"/>
  <c r="AD691" i="9"/>
  <c r="T692" i="9"/>
  <c r="U692" i="9" s="1"/>
  <c r="BD692" i="9"/>
  <c r="BJ692" i="9" l="1"/>
  <c r="BE692" i="9"/>
  <c r="AZ694" i="9"/>
  <c r="BA693" i="9"/>
  <c r="BC693" i="9"/>
  <c r="W692" i="9"/>
  <c r="AD692" i="9"/>
  <c r="T693" i="9"/>
  <c r="U693" i="9" s="1"/>
  <c r="BD693" i="9"/>
  <c r="BJ693" i="9" l="1"/>
  <c r="BE693" i="9"/>
  <c r="BA694" i="9"/>
  <c r="AZ695" i="9"/>
  <c r="BC694" i="9"/>
  <c r="W693" i="9"/>
  <c r="AD693" i="9"/>
  <c r="T694" i="9"/>
  <c r="U694" i="9" s="1"/>
  <c r="BD694" i="9"/>
  <c r="BJ694" i="9" l="1"/>
  <c r="BE694" i="9"/>
  <c r="AZ696" i="9"/>
  <c r="BA695" i="9"/>
  <c r="BC695" i="9"/>
  <c r="W694" i="9"/>
  <c r="AD694" i="9"/>
  <c r="T695" i="9"/>
  <c r="U695" i="9" s="1"/>
  <c r="BD695" i="9"/>
  <c r="BJ695" i="9" l="1"/>
  <c r="BE695" i="9"/>
  <c r="AZ697" i="9"/>
  <c r="BA696" i="9"/>
  <c r="BC696" i="9"/>
  <c r="W695" i="9"/>
  <c r="AD695" i="9"/>
  <c r="T696" i="9"/>
  <c r="U696" i="9" s="1"/>
  <c r="BD696" i="9"/>
  <c r="BJ696" i="9" l="1"/>
  <c r="BE696" i="9"/>
  <c r="BA697" i="9"/>
  <c r="BC697" i="9"/>
  <c r="AZ698" i="9"/>
  <c r="W696" i="9"/>
  <c r="AD696" i="9"/>
  <c r="T697" i="9"/>
  <c r="U697" i="9" s="1"/>
  <c r="BD697" i="9"/>
  <c r="BJ697" i="9" l="1"/>
  <c r="BE697" i="9"/>
  <c r="BC698" i="9"/>
  <c r="BA698" i="9"/>
  <c r="AZ699" i="9"/>
  <c r="W697" i="9"/>
  <c r="AD697" i="9"/>
  <c r="T698" i="9"/>
  <c r="U698" i="9" s="1"/>
  <c r="BD698" i="9"/>
  <c r="BJ698" i="9" l="1"/>
  <c r="BE698" i="9"/>
  <c r="BA699" i="9"/>
  <c r="BC699" i="9"/>
  <c r="AZ700" i="9"/>
  <c r="W698" i="9"/>
  <c r="AD698" i="9"/>
  <c r="T699" i="9"/>
  <c r="U699" i="9" s="1"/>
  <c r="BD699" i="9"/>
  <c r="BJ699" i="9" l="1"/>
  <c r="BE699" i="9"/>
  <c r="AZ701" i="9"/>
  <c r="BA700" i="9"/>
  <c r="BC700" i="9"/>
  <c r="W699" i="9"/>
  <c r="AD699" i="9"/>
  <c r="T700" i="9"/>
  <c r="U700" i="9" s="1"/>
  <c r="BD700" i="9"/>
  <c r="BJ700" i="9" l="1"/>
  <c r="BE700" i="9"/>
  <c r="AZ702" i="9"/>
  <c r="BA701" i="9"/>
  <c r="BC701" i="9"/>
  <c r="W700" i="9"/>
  <c r="AD700" i="9"/>
  <c r="T701" i="9"/>
  <c r="U701" i="9" s="1"/>
  <c r="BD701" i="9"/>
  <c r="BJ701" i="9" l="1"/>
  <c r="BE701" i="9"/>
  <c r="AZ703" i="9"/>
  <c r="BA702" i="9"/>
  <c r="BC702" i="9"/>
  <c r="W701" i="9"/>
  <c r="AD701" i="9"/>
  <c r="T702" i="9"/>
  <c r="U702" i="9" s="1"/>
  <c r="BD702" i="9"/>
  <c r="BJ702" i="9" l="1"/>
  <c r="BE702" i="9"/>
  <c r="BC703" i="9"/>
  <c r="BA703" i="9"/>
  <c r="AZ704" i="9"/>
  <c r="W702" i="9"/>
  <c r="AD702" i="9"/>
  <c r="T703" i="9"/>
  <c r="U703" i="9" s="1"/>
  <c r="BD703" i="9"/>
  <c r="BJ703" i="9" l="1"/>
  <c r="BE703" i="9"/>
  <c r="AZ705" i="9"/>
  <c r="BA704" i="9"/>
  <c r="BC704" i="9"/>
  <c r="W703" i="9"/>
  <c r="AD703" i="9"/>
  <c r="T704" i="9"/>
  <c r="U704" i="9" s="1"/>
  <c r="BD704" i="9"/>
  <c r="BJ704" i="9" l="1"/>
  <c r="BE704" i="9"/>
  <c r="AZ706" i="9"/>
  <c r="BC705" i="9"/>
  <c r="BA705" i="9"/>
  <c r="W704" i="9"/>
  <c r="AD704" i="9"/>
  <c r="T705" i="9"/>
  <c r="U705" i="9" s="1"/>
  <c r="BD705" i="9"/>
  <c r="BJ705" i="9" l="1"/>
  <c r="BE705" i="9"/>
  <c r="BC706" i="9"/>
  <c r="AZ707" i="9"/>
  <c r="BA706" i="9"/>
  <c r="W705" i="9"/>
  <c r="AD705" i="9"/>
  <c r="T706" i="9"/>
  <c r="U706" i="9" s="1"/>
  <c r="BD706" i="9"/>
  <c r="BJ706" i="9" l="1"/>
  <c r="BE706" i="9"/>
  <c r="BA707" i="9"/>
  <c r="BC707" i="9"/>
  <c r="AZ708" i="9"/>
  <c r="W706" i="9"/>
  <c r="AD706" i="9"/>
  <c r="T707" i="9"/>
  <c r="U707" i="9" s="1"/>
  <c r="BD707" i="9"/>
  <c r="BJ707" i="9" l="1"/>
  <c r="BE707" i="9"/>
  <c r="BA708" i="9"/>
  <c r="AZ709" i="9"/>
  <c r="BC708" i="9"/>
  <c r="W707" i="9"/>
  <c r="AD707" i="9"/>
  <c r="T708" i="9"/>
  <c r="U708" i="9" s="1"/>
  <c r="BD708" i="9"/>
  <c r="BJ708" i="9" l="1"/>
  <c r="BE708" i="9"/>
  <c r="BA709" i="9"/>
  <c r="BC709" i="9"/>
  <c r="AZ710" i="9"/>
  <c r="W708" i="9"/>
  <c r="AD708" i="9"/>
  <c r="T709" i="9"/>
  <c r="U709" i="9" s="1"/>
  <c r="BD709" i="9"/>
  <c r="BJ709" i="9" l="1"/>
  <c r="BE709" i="9"/>
  <c r="AZ711" i="9"/>
  <c r="BC710" i="9"/>
  <c r="BA710" i="9"/>
  <c r="W709" i="9"/>
  <c r="AD709" i="9"/>
  <c r="T710" i="9"/>
  <c r="U710" i="9" s="1"/>
  <c r="BD710" i="9"/>
  <c r="BJ710" i="9" l="1"/>
  <c r="BE710" i="9"/>
  <c r="BC711" i="9"/>
  <c r="AZ712" i="9"/>
  <c r="BA711" i="9"/>
  <c r="W710" i="9"/>
  <c r="AD710" i="9"/>
  <c r="T711" i="9"/>
  <c r="U711" i="9" s="1"/>
  <c r="BD711" i="9"/>
  <c r="BJ711" i="9" l="1"/>
  <c r="BE711" i="9"/>
  <c r="AZ713" i="9"/>
  <c r="BC712" i="9"/>
  <c r="BA712" i="9"/>
  <c r="W711" i="9"/>
  <c r="AD711" i="9"/>
  <c r="T712" i="9"/>
  <c r="U712" i="9" s="1"/>
  <c r="BD712" i="9"/>
  <c r="BJ712" i="9" l="1"/>
  <c r="BE712" i="9"/>
  <c r="BC713" i="9"/>
  <c r="BA713" i="9"/>
  <c r="AZ714" i="9"/>
  <c r="W712" i="9"/>
  <c r="AD712" i="9"/>
  <c r="T713" i="9"/>
  <c r="U713" i="9" s="1"/>
  <c r="BD713" i="9"/>
  <c r="BJ713" i="9" l="1"/>
  <c r="BE713" i="9"/>
  <c r="AZ715" i="9"/>
  <c r="BA714" i="9"/>
  <c r="BC714" i="9"/>
  <c r="W713" i="9"/>
  <c r="AD713" i="9"/>
  <c r="T714" i="9"/>
  <c r="U714" i="9" s="1"/>
  <c r="BD714" i="9"/>
  <c r="BJ714" i="9" l="1"/>
  <c r="BE714" i="9"/>
  <c r="AZ716" i="9"/>
  <c r="BA715" i="9"/>
  <c r="BC715" i="9"/>
  <c r="W714" i="9"/>
  <c r="AD714" i="9"/>
  <c r="T715" i="9"/>
  <c r="U715" i="9" s="1"/>
  <c r="BD715" i="9"/>
  <c r="BJ715" i="9" l="1"/>
  <c r="BE715" i="9"/>
  <c r="BA716" i="9"/>
  <c r="AZ717" i="9"/>
  <c r="BC716" i="9"/>
  <c r="W715" i="9"/>
  <c r="AD715" i="9"/>
  <c r="T716" i="9"/>
  <c r="U716" i="9" s="1"/>
  <c r="BD716" i="9"/>
  <c r="BJ716" i="9" l="1"/>
  <c r="BE716" i="9"/>
  <c r="AZ718" i="9"/>
  <c r="BA717" i="9"/>
  <c r="BC717" i="9"/>
  <c r="W716" i="9"/>
  <c r="AD716" i="9"/>
  <c r="T717" i="9"/>
  <c r="U717" i="9" s="1"/>
  <c r="BD717" i="9"/>
  <c r="BJ717" i="9" l="1"/>
  <c r="BE717" i="9"/>
  <c r="BC718" i="9"/>
  <c r="AZ719" i="9"/>
  <c r="BA718" i="9"/>
  <c r="W717" i="9"/>
  <c r="AD717" i="9"/>
  <c r="T718" i="9"/>
  <c r="U718" i="9" s="1"/>
  <c r="BD718" i="9"/>
  <c r="BJ718" i="9" l="1"/>
  <c r="BE718" i="9"/>
  <c r="BC719" i="9"/>
  <c r="BA719" i="9"/>
  <c r="AZ720" i="9"/>
  <c r="W718" i="9"/>
  <c r="AD718" i="9"/>
  <c r="T719" i="9"/>
  <c r="U719" i="9" s="1"/>
  <c r="BD719" i="9"/>
  <c r="BJ719" i="9" l="1"/>
  <c r="BE719" i="9"/>
  <c r="AZ721" i="9"/>
  <c r="BC720" i="9"/>
  <c r="BA720" i="9"/>
  <c r="W719" i="9"/>
  <c r="AD719" i="9"/>
  <c r="T720" i="9"/>
  <c r="U720" i="9" s="1"/>
  <c r="BD720" i="9"/>
  <c r="BJ720" i="9" l="1"/>
  <c r="BE720" i="9"/>
  <c r="AZ722" i="9"/>
  <c r="BC721" i="9"/>
  <c r="BA721" i="9"/>
  <c r="W720" i="9"/>
  <c r="AD720" i="9"/>
  <c r="T721" i="9"/>
  <c r="U721" i="9" s="1"/>
  <c r="BD721" i="9"/>
  <c r="BJ721" i="9" l="1"/>
  <c r="BE721" i="9"/>
  <c r="AZ723" i="9"/>
  <c r="BA722" i="9"/>
  <c r="BC722" i="9"/>
  <c r="W721" i="9"/>
  <c r="AD721" i="9"/>
  <c r="T722" i="9"/>
  <c r="U722" i="9" s="1"/>
  <c r="BD722" i="9"/>
  <c r="BJ722" i="9" l="1"/>
  <c r="BE722" i="9"/>
  <c r="BA723" i="9"/>
  <c r="AZ724" i="9"/>
  <c r="BC723" i="9"/>
  <c r="W722" i="9"/>
  <c r="AD722" i="9"/>
  <c r="T723" i="9"/>
  <c r="U723" i="9" s="1"/>
  <c r="BD723" i="9"/>
  <c r="BJ723" i="9" l="1"/>
  <c r="BE723" i="9"/>
  <c r="AZ725" i="9"/>
  <c r="BC724" i="9"/>
  <c r="BA724" i="9"/>
  <c r="W723" i="9"/>
  <c r="AD723" i="9"/>
  <c r="T724" i="9"/>
  <c r="U724" i="9" s="1"/>
  <c r="BD724" i="9"/>
  <c r="BJ724" i="9" l="1"/>
  <c r="BE724" i="9"/>
  <c r="BC725" i="9"/>
  <c r="AZ726" i="9"/>
  <c r="BA725" i="9"/>
  <c r="W724" i="9"/>
  <c r="AD724" i="9"/>
  <c r="T725" i="9"/>
  <c r="U725" i="9" s="1"/>
  <c r="BD725" i="9"/>
  <c r="BJ725" i="9" l="1"/>
  <c r="BE725" i="9"/>
  <c r="BC726" i="9"/>
  <c r="AZ727" i="9"/>
  <c r="BA726" i="9"/>
  <c r="W725" i="9"/>
  <c r="AD725" i="9"/>
  <c r="T726" i="9"/>
  <c r="U726" i="9" s="1"/>
  <c r="BD726" i="9"/>
  <c r="BJ726" i="9" l="1"/>
  <c r="BE726" i="9"/>
  <c r="BC727" i="9"/>
  <c r="BA727" i="9"/>
  <c r="AZ728" i="9"/>
  <c r="W726" i="9"/>
  <c r="AD726" i="9"/>
  <c r="T727" i="9"/>
  <c r="U727" i="9" s="1"/>
  <c r="BD727" i="9"/>
  <c r="BJ727" i="9" l="1"/>
  <c r="BE727" i="9"/>
  <c r="BA728" i="9"/>
  <c r="AZ729" i="9"/>
  <c r="BC728" i="9"/>
  <c r="W727" i="9"/>
  <c r="AD727" i="9"/>
  <c r="T728" i="9"/>
  <c r="U728" i="9" s="1"/>
  <c r="BD728" i="9"/>
  <c r="BJ728" i="9" l="1"/>
  <c r="BE728" i="9"/>
  <c r="AZ730" i="9"/>
  <c r="BC729" i="9"/>
  <c r="BA729" i="9"/>
  <c r="W728" i="9"/>
  <c r="AD728" i="9"/>
  <c r="T729" i="9"/>
  <c r="U729" i="9" s="1"/>
  <c r="BD729" i="9"/>
  <c r="BJ729" i="9" l="1"/>
  <c r="BE729" i="9"/>
  <c r="AZ731" i="9"/>
  <c r="BA730" i="9"/>
  <c r="BC730" i="9"/>
  <c r="W729" i="9"/>
  <c r="AD729" i="9"/>
  <c r="T730" i="9"/>
  <c r="U730" i="9" s="1"/>
  <c r="BD730" i="9"/>
  <c r="BJ730" i="9" l="1"/>
  <c r="BE730" i="9"/>
  <c r="AZ732" i="9"/>
  <c r="BC731" i="9"/>
  <c r="BA731" i="9"/>
  <c r="W730" i="9"/>
  <c r="AD730" i="9"/>
  <c r="T731" i="9"/>
  <c r="U731" i="9" s="1"/>
  <c r="BD731" i="9"/>
  <c r="BJ731" i="9" l="1"/>
  <c r="BE731" i="9"/>
  <c r="BA732" i="9"/>
  <c r="AZ733" i="9"/>
  <c r="BC732" i="9"/>
  <c r="W731" i="9"/>
  <c r="AD731" i="9"/>
  <c r="T732" i="9"/>
  <c r="U732" i="9" s="1"/>
  <c r="BD732" i="9"/>
  <c r="BJ732" i="9" l="1"/>
  <c r="BE732" i="9"/>
  <c r="BC733" i="9"/>
  <c r="AZ734" i="9"/>
  <c r="BA733" i="9"/>
  <c r="W732" i="9"/>
  <c r="AD732" i="9"/>
  <c r="T733" i="9"/>
  <c r="U733" i="9" s="1"/>
  <c r="BD733" i="9"/>
  <c r="BJ733" i="9" l="1"/>
  <c r="BE733" i="9"/>
  <c r="BA734" i="9"/>
  <c r="BC734" i="9"/>
  <c r="AZ735" i="9"/>
  <c r="W733" i="9"/>
  <c r="AD733" i="9"/>
  <c r="T734" i="9"/>
  <c r="U734" i="9" s="1"/>
  <c r="BD734" i="9"/>
  <c r="BJ734" i="9" l="1"/>
  <c r="BE734" i="9"/>
  <c r="BC735" i="9"/>
  <c r="BA735" i="9"/>
  <c r="AZ736" i="9"/>
  <c r="W734" i="9"/>
  <c r="AD734" i="9"/>
  <c r="T735" i="9"/>
  <c r="U735" i="9" s="1"/>
  <c r="BD735" i="9"/>
  <c r="BJ735" i="9" l="1"/>
  <c r="BE735" i="9"/>
  <c r="AZ737" i="9"/>
  <c r="BA736" i="9"/>
  <c r="BC736" i="9"/>
  <c r="W735" i="9"/>
  <c r="AD735" i="9"/>
  <c r="T736" i="9"/>
  <c r="U736" i="9" s="1"/>
  <c r="BD736" i="9"/>
  <c r="BJ736" i="9" l="1"/>
  <c r="BE736" i="9"/>
  <c r="AZ738" i="9"/>
  <c r="BA737" i="9"/>
  <c r="BC737" i="9"/>
  <c r="W736" i="9"/>
  <c r="AD736" i="9"/>
  <c r="T737" i="9"/>
  <c r="U737" i="9" s="1"/>
  <c r="BD737" i="9"/>
  <c r="BJ737" i="9" l="1"/>
  <c r="BE737" i="9"/>
  <c r="AZ739" i="9"/>
  <c r="BC738" i="9"/>
  <c r="BA738" i="9"/>
  <c r="W737" i="9"/>
  <c r="AD737" i="9"/>
  <c r="T738" i="9"/>
  <c r="U738" i="9" s="1"/>
  <c r="BD738" i="9"/>
  <c r="BJ738" i="9" l="1"/>
  <c r="BE738" i="9"/>
  <c r="BC739" i="9"/>
  <c r="AZ740" i="9"/>
  <c r="BA739" i="9"/>
  <c r="W738" i="9"/>
  <c r="AD738" i="9"/>
  <c r="T739" i="9"/>
  <c r="U739" i="9" s="1"/>
  <c r="BD739" i="9"/>
  <c r="BJ739" i="9" l="1"/>
  <c r="BE739" i="9"/>
  <c r="AZ741" i="9"/>
  <c r="BC740" i="9"/>
  <c r="BA740" i="9"/>
  <c r="W739" i="9"/>
  <c r="AD739" i="9"/>
  <c r="T740" i="9"/>
  <c r="U740" i="9" s="1"/>
  <c r="BD740" i="9"/>
  <c r="BJ740" i="9" l="1"/>
  <c r="BE740" i="9"/>
  <c r="BC741" i="9"/>
  <c r="BA741" i="9"/>
  <c r="AZ742" i="9"/>
  <c r="W740" i="9"/>
  <c r="AD740" i="9"/>
  <c r="T741" i="9"/>
  <c r="U741" i="9" s="1"/>
  <c r="BD741" i="9"/>
  <c r="BJ741" i="9" l="1"/>
  <c r="BE741" i="9"/>
  <c r="AZ743" i="9"/>
  <c r="BC742" i="9"/>
  <c r="BA742" i="9"/>
  <c r="W741" i="9"/>
  <c r="AD741" i="9"/>
  <c r="T742" i="9"/>
  <c r="U742" i="9" s="1"/>
  <c r="BD742" i="9"/>
  <c r="BJ742" i="9" l="1"/>
  <c r="BE742" i="9"/>
  <c r="AZ744" i="9"/>
  <c r="BC743" i="9"/>
  <c r="BA743" i="9"/>
  <c r="W742" i="9"/>
  <c r="AD742" i="9"/>
  <c r="T743" i="9"/>
  <c r="U743" i="9" s="1"/>
  <c r="BD743" i="9"/>
  <c r="BJ743" i="9" l="1"/>
  <c r="BE743" i="9"/>
  <c r="BA744" i="9"/>
  <c r="BC744" i="9"/>
  <c r="AZ745" i="9"/>
  <c r="W743" i="9"/>
  <c r="AD743" i="9"/>
  <c r="T744" i="9"/>
  <c r="U744" i="9" s="1"/>
  <c r="BD744" i="9"/>
  <c r="BJ744" i="9" l="1"/>
  <c r="BE744" i="9"/>
  <c r="BA745" i="9"/>
  <c r="BC745" i="9"/>
  <c r="AZ746" i="9"/>
  <c r="W744" i="9"/>
  <c r="AD744" i="9"/>
  <c r="T745" i="9"/>
  <c r="U745" i="9" s="1"/>
  <c r="BD745" i="9"/>
  <c r="BJ745" i="9" l="1"/>
  <c r="BE745" i="9"/>
  <c r="BC746" i="9"/>
  <c r="BA746" i="9"/>
  <c r="AZ747" i="9"/>
  <c r="W745" i="9"/>
  <c r="AD745" i="9"/>
  <c r="T746" i="9"/>
  <c r="U746" i="9" s="1"/>
  <c r="BD746" i="9"/>
  <c r="BJ746" i="9" l="1"/>
  <c r="BE746" i="9"/>
  <c r="BC747" i="9"/>
  <c r="AZ748" i="9"/>
  <c r="BA747" i="9"/>
  <c r="W746" i="9"/>
  <c r="AD746" i="9"/>
  <c r="T747" i="9"/>
  <c r="U747" i="9" s="1"/>
  <c r="BD747" i="9"/>
  <c r="BJ747" i="9" l="1"/>
  <c r="BE747" i="9"/>
  <c r="BA748" i="9"/>
  <c r="AZ749" i="9"/>
  <c r="BC748" i="9"/>
  <c r="W747" i="9"/>
  <c r="AD747" i="9"/>
  <c r="T748" i="9"/>
  <c r="U748" i="9" s="1"/>
  <c r="BD748" i="9"/>
  <c r="BJ748" i="9" l="1"/>
  <c r="BE748" i="9"/>
  <c r="BA749" i="9"/>
  <c r="BC749" i="9"/>
  <c r="AZ750" i="9"/>
  <c r="W748" i="9"/>
  <c r="AD748" i="9"/>
  <c r="T749" i="9"/>
  <c r="U749" i="9" s="1"/>
  <c r="BD749" i="9"/>
  <c r="BJ749" i="9" l="1"/>
  <c r="BE749" i="9"/>
  <c r="BA750" i="9"/>
  <c r="AZ751" i="9"/>
  <c r="BC750" i="9"/>
  <c r="W749" i="9"/>
  <c r="AD749" i="9"/>
  <c r="T750" i="9"/>
  <c r="U750" i="9" s="1"/>
  <c r="BD750" i="9"/>
  <c r="BJ750" i="9" l="1"/>
  <c r="BE750" i="9"/>
  <c r="AZ752" i="9"/>
  <c r="BC751" i="9"/>
  <c r="BA751" i="9"/>
  <c r="W750" i="9"/>
  <c r="AD750" i="9"/>
  <c r="T751" i="9"/>
  <c r="U751" i="9" s="1"/>
  <c r="BD751" i="9"/>
  <c r="BJ751" i="9" l="1"/>
  <c r="BE751" i="9"/>
  <c r="AZ753" i="9"/>
  <c r="BC752" i="9"/>
  <c r="BA752" i="9"/>
  <c r="W751" i="9"/>
  <c r="AD751" i="9"/>
  <c r="T752" i="9"/>
  <c r="U752" i="9" s="1"/>
  <c r="BD752" i="9"/>
  <c r="BJ752" i="9" l="1"/>
  <c r="BE752" i="9"/>
  <c r="BC753" i="9"/>
  <c r="AZ754" i="9"/>
  <c r="BA753" i="9"/>
  <c r="W752" i="9"/>
  <c r="AD752" i="9"/>
  <c r="T753" i="9"/>
  <c r="U753" i="9" s="1"/>
  <c r="BD753" i="9"/>
  <c r="BJ753" i="9" l="1"/>
  <c r="BE753" i="9"/>
  <c r="BC754" i="9"/>
  <c r="BA754" i="9"/>
  <c r="AZ755" i="9"/>
  <c r="W753" i="9"/>
  <c r="AD753" i="9"/>
  <c r="T754" i="9"/>
  <c r="U754" i="9" s="1"/>
  <c r="BD754" i="9"/>
  <c r="BJ754" i="9" l="1"/>
  <c r="BE754" i="9"/>
  <c r="AZ756" i="9"/>
  <c r="BC755" i="9"/>
  <c r="BA755" i="9"/>
  <c r="W754" i="9"/>
  <c r="AD754" i="9"/>
  <c r="T755" i="9"/>
  <c r="U755" i="9" s="1"/>
  <c r="BD755" i="9"/>
  <c r="BJ755" i="9" l="1"/>
  <c r="BE755" i="9"/>
  <c r="BA756" i="9"/>
  <c r="BC756" i="9"/>
  <c r="AZ757" i="9"/>
  <c r="W755" i="9"/>
  <c r="AD755" i="9"/>
  <c r="T756" i="9"/>
  <c r="U756" i="9" s="1"/>
  <c r="BD756" i="9"/>
  <c r="BJ756" i="9" l="1"/>
  <c r="BE756" i="9"/>
  <c r="AZ758" i="9"/>
  <c r="BA757" i="9"/>
  <c r="BC757" i="9"/>
  <c r="W756" i="9"/>
  <c r="AD756" i="9"/>
  <c r="T757" i="9"/>
  <c r="U757" i="9" s="1"/>
  <c r="BD757" i="9"/>
  <c r="BJ757" i="9" l="1"/>
  <c r="BE757" i="9"/>
  <c r="BA758" i="9"/>
  <c r="AZ759" i="9"/>
  <c r="BC758" i="9"/>
  <c r="W757" i="9"/>
  <c r="AD757" i="9"/>
  <c r="T758" i="9"/>
  <c r="U758" i="9" s="1"/>
  <c r="BD758" i="9"/>
  <c r="BJ758" i="9" l="1"/>
  <c r="BE758" i="9"/>
  <c r="BC759" i="9"/>
  <c r="BA759" i="9"/>
  <c r="AZ760" i="9"/>
  <c r="W758" i="9"/>
  <c r="AD758" i="9"/>
  <c r="T759" i="9"/>
  <c r="U759" i="9" s="1"/>
  <c r="BD759" i="9"/>
  <c r="BJ759" i="9" l="1"/>
  <c r="BE759" i="9"/>
  <c r="BC760" i="9"/>
  <c r="AZ761" i="9"/>
  <c r="BA760" i="9"/>
  <c r="W759" i="9"/>
  <c r="AD759" i="9"/>
  <c r="T760" i="9"/>
  <c r="U760" i="9" s="1"/>
  <c r="BD760" i="9"/>
  <c r="BJ760" i="9" l="1"/>
  <c r="BE760" i="9"/>
  <c r="BC761" i="9"/>
  <c r="BA761" i="9"/>
  <c r="AZ762" i="9"/>
  <c r="W760" i="9"/>
  <c r="AD760" i="9"/>
  <c r="T761" i="9"/>
  <c r="U761" i="9" s="1"/>
  <c r="BD761" i="9"/>
  <c r="BJ761" i="9" l="1"/>
  <c r="BE761" i="9"/>
  <c r="BA762" i="9"/>
  <c r="BC762" i="9"/>
  <c r="AZ763" i="9"/>
  <c r="W761" i="9"/>
  <c r="AD761" i="9"/>
  <c r="T762" i="9"/>
  <c r="U762" i="9" s="1"/>
  <c r="BD762" i="9"/>
  <c r="BJ762" i="9" l="1"/>
  <c r="BE762" i="9"/>
  <c r="AZ764" i="9"/>
  <c r="BC763" i="9"/>
  <c r="BA763" i="9"/>
  <c r="W762" i="9"/>
  <c r="AD762" i="9"/>
  <c r="T763" i="9"/>
  <c r="U763" i="9" s="1"/>
  <c r="BD763" i="9"/>
  <c r="BJ763" i="9" l="1"/>
  <c r="BE763" i="9"/>
  <c r="BC764" i="9"/>
  <c r="BA764" i="9"/>
  <c r="AZ765" i="9"/>
  <c r="W763" i="9"/>
  <c r="AD763" i="9"/>
  <c r="T764" i="9"/>
  <c r="U764" i="9" s="1"/>
  <c r="BD764" i="9"/>
  <c r="BJ764" i="9" l="1"/>
  <c r="BE764" i="9"/>
  <c r="AZ766" i="9"/>
  <c r="BA765" i="9"/>
  <c r="BC765" i="9"/>
  <c r="W764" i="9"/>
  <c r="AD764" i="9"/>
  <c r="T765" i="9"/>
  <c r="U765" i="9" s="1"/>
  <c r="BD765" i="9"/>
  <c r="BJ765" i="9" l="1"/>
  <c r="BE765" i="9"/>
  <c r="BA766" i="9"/>
  <c r="BC766" i="9"/>
  <c r="AZ767" i="9"/>
  <c r="W765" i="9"/>
  <c r="AD765" i="9"/>
  <c r="T766" i="9"/>
  <c r="U766" i="9" s="1"/>
  <c r="BD766" i="9"/>
  <c r="BJ766" i="9" l="1"/>
  <c r="BE766" i="9"/>
  <c r="AZ768" i="9"/>
  <c r="BC767" i="9"/>
  <c r="BA767" i="9"/>
  <c r="W766" i="9"/>
  <c r="AD766" i="9"/>
  <c r="T767" i="9"/>
  <c r="U767" i="9" s="1"/>
  <c r="BD767" i="9"/>
  <c r="BJ767" i="9" l="1"/>
  <c r="BE767" i="9"/>
  <c r="AZ769" i="9"/>
  <c r="BA768" i="9"/>
  <c r="BC768" i="9"/>
  <c r="W767" i="9"/>
  <c r="AD767" i="9"/>
  <c r="T768" i="9"/>
  <c r="U768" i="9" s="1"/>
  <c r="BD768" i="9"/>
  <c r="BJ768" i="9" l="1"/>
  <c r="BE768" i="9"/>
  <c r="AZ770" i="9"/>
  <c r="BA769" i="9"/>
  <c r="BC769" i="9"/>
  <c r="W768" i="9"/>
  <c r="AD768" i="9"/>
  <c r="T769" i="9"/>
  <c r="U769" i="9" s="1"/>
  <c r="BD769" i="9"/>
  <c r="BJ769" i="9" l="1"/>
  <c r="BE769" i="9"/>
  <c r="BC770" i="9"/>
  <c r="AZ771" i="9"/>
  <c r="BA770" i="9"/>
  <c r="W769" i="9"/>
  <c r="AD769" i="9"/>
  <c r="T770" i="9"/>
  <c r="U770" i="9" s="1"/>
  <c r="BD770" i="9"/>
  <c r="BJ770" i="9" l="1"/>
  <c r="BE770" i="9"/>
  <c r="AZ772" i="9"/>
  <c r="BC771" i="9"/>
  <c r="BA771" i="9"/>
  <c r="W770" i="9"/>
  <c r="AD770" i="9"/>
  <c r="T771" i="9"/>
  <c r="U771" i="9" s="1"/>
  <c r="BD771" i="9"/>
  <c r="BJ771" i="9" l="1"/>
  <c r="BE771" i="9"/>
  <c r="BA772" i="9"/>
  <c r="BC772" i="9"/>
  <c r="AZ773" i="9"/>
  <c r="W771" i="9"/>
  <c r="AD771" i="9"/>
  <c r="T772" i="9"/>
  <c r="U772" i="9" s="1"/>
  <c r="BD772" i="9"/>
  <c r="BJ772" i="9" l="1"/>
  <c r="BE772" i="9"/>
  <c r="BC773" i="9"/>
  <c r="BA773" i="9"/>
  <c r="AZ774" i="9"/>
  <c r="W772" i="9"/>
  <c r="AD772" i="9"/>
  <c r="T773" i="9"/>
  <c r="U773" i="9" s="1"/>
  <c r="BD773" i="9"/>
  <c r="BJ773" i="9" l="1"/>
  <c r="BE773" i="9"/>
  <c r="BC774" i="9"/>
  <c r="BA774" i="9"/>
  <c r="AZ775" i="9"/>
  <c r="W773" i="9"/>
  <c r="AD773" i="9"/>
  <c r="T774" i="9"/>
  <c r="U774" i="9" s="1"/>
  <c r="BD774" i="9"/>
  <c r="BJ774" i="9" l="1"/>
  <c r="BE774" i="9"/>
  <c r="BC775" i="9"/>
  <c r="BA775" i="9"/>
  <c r="AZ776" i="9"/>
  <c r="W774" i="9"/>
  <c r="AD774" i="9"/>
  <c r="T775" i="9"/>
  <c r="U775" i="9" s="1"/>
  <c r="BD775" i="9"/>
  <c r="BJ775" i="9" l="1"/>
  <c r="BE775" i="9"/>
  <c r="BC776" i="9"/>
  <c r="AZ777" i="9"/>
  <c r="BA776" i="9"/>
  <c r="W775" i="9"/>
  <c r="AD775" i="9"/>
  <c r="T776" i="9"/>
  <c r="U776" i="9" s="1"/>
  <c r="BD776" i="9"/>
  <c r="BJ776" i="9" l="1"/>
  <c r="BE776" i="9"/>
  <c r="AZ778" i="9"/>
  <c r="BA777" i="9"/>
  <c r="BC777" i="9"/>
  <c r="W776" i="9"/>
  <c r="AD776" i="9"/>
  <c r="T777" i="9"/>
  <c r="U777" i="9" s="1"/>
  <c r="BD777" i="9"/>
  <c r="BJ777" i="9" l="1"/>
  <c r="BE777" i="9"/>
  <c r="BC778" i="9"/>
  <c r="BA778" i="9"/>
  <c r="AZ779" i="9"/>
  <c r="W777" i="9"/>
  <c r="AD777" i="9"/>
  <c r="T778" i="9"/>
  <c r="U778" i="9" s="1"/>
  <c r="BD778" i="9"/>
  <c r="BJ778" i="9" l="1"/>
  <c r="BE778" i="9"/>
  <c r="AZ780" i="9"/>
  <c r="BC779" i="9"/>
  <c r="BA779" i="9"/>
  <c r="W778" i="9"/>
  <c r="AD778" i="9"/>
  <c r="T779" i="9"/>
  <c r="U779" i="9" s="1"/>
  <c r="BD779" i="9"/>
  <c r="BJ779" i="9" l="1"/>
  <c r="BE779" i="9"/>
  <c r="AZ781" i="9"/>
  <c r="BC780" i="9"/>
  <c r="BA780" i="9"/>
  <c r="W779" i="9"/>
  <c r="AD779" i="9"/>
  <c r="T780" i="9"/>
  <c r="U780" i="9" s="1"/>
  <c r="BD780" i="9"/>
  <c r="BJ780" i="9" l="1"/>
  <c r="BE780" i="9"/>
  <c r="BA781" i="9"/>
  <c r="BC781" i="9"/>
  <c r="AZ782" i="9"/>
  <c r="W780" i="9"/>
  <c r="AD780" i="9"/>
  <c r="T781" i="9"/>
  <c r="U781" i="9" s="1"/>
  <c r="BD781" i="9"/>
  <c r="BJ781" i="9" l="1"/>
  <c r="BE781" i="9"/>
  <c r="BA782" i="9"/>
  <c r="AZ783" i="9"/>
  <c r="BC782" i="9"/>
  <c r="W781" i="9"/>
  <c r="AD781" i="9"/>
  <c r="T782" i="9"/>
  <c r="U782" i="9" s="1"/>
  <c r="BD782" i="9"/>
  <c r="BJ782" i="9" l="1"/>
  <c r="BE782" i="9"/>
  <c r="BC783" i="9"/>
  <c r="AZ784" i="9"/>
  <c r="BA783" i="9"/>
  <c r="W782" i="9"/>
  <c r="AD782" i="9"/>
  <c r="T783" i="9"/>
  <c r="U783" i="9" s="1"/>
  <c r="BD783" i="9"/>
  <c r="BJ783" i="9" l="1"/>
  <c r="BE783" i="9"/>
  <c r="BA784" i="9"/>
  <c r="AZ785" i="9"/>
  <c r="BC784" i="9"/>
  <c r="W783" i="9"/>
  <c r="AD783" i="9"/>
  <c r="T784" i="9"/>
  <c r="U784" i="9" s="1"/>
  <c r="BD784" i="9"/>
  <c r="BJ784" i="9" l="1"/>
  <c r="BE784" i="9"/>
  <c r="AZ786" i="9"/>
  <c r="BA785" i="9"/>
  <c r="BC785" i="9"/>
  <c r="W784" i="9"/>
  <c r="AD784" i="9"/>
  <c r="T785" i="9"/>
  <c r="U785" i="9" s="1"/>
  <c r="BD785" i="9"/>
  <c r="BJ785" i="9" l="1"/>
  <c r="BE785" i="9"/>
  <c r="BC786" i="9"/>
  <c r="AZ787" i="9"/>
  <c r="BA786" i="9"/>
  <c r="W785" i="9"/>
  <c r="AD785" i="9"/>
  <c r="T786" i="9"/>
  <c r="U786" i="9" s="1"/>
  <c r="BD786" i="9"/>
  <c r="BJ786" i="9" l="1"/>
  <c r="BE786" i="9"/>
  <c r="AZ788" i="9"/>
  <c r="BC787" i="9"/>
  <c r="BA787" i="9"/>
  <c r="W786" i="9"/>
  <c r="AD786" i="9"/>
  <c r="T787" i="9"/>
  <c r="U787" i="9" s="1"/>
  <c r="BD787" i="9"/>
  <c r="BJ787" i="9" l="1"/>
  <c r="BE787" i="9"/>
  <c r="BC788" i="9"/>
  <c r="AZ789" i="9"/>
  <c r="BA788" i="9"/>
  <c r="W787" i="9"/>
  <c r="AD787" i="9"/>
  <c r="T788" i="9"/>
  <c r="U788" i="9" s="1"/>
  <c r="BD788" i="9"/>
  <c r="BJ788" i="9" l="1"/>
  <c r="BE788" i="9"/>
  <c r="BA789" i="9"/>
  <c r="AZ790" i="9"/>
  <c r="BC789" i="9"/>
  <c r="W788" i="9"/>
  <c r="AD788" i="9"/>
  <c r="T789" i="9"/>
  <c r="U789" i="9" s="1"/>
  <c r="BD789" i="9"/>
  <c r="BJ789" i="9" l="1"/>
  <c r="BE789" i="9"/>
  <c r="BC790" i="9"/>
  <c r="BA790" i="9"/>
  <c r="AZ791" i="9"/>
  <c r="W789" i="9"/>
  <c r="AD789" i="9"/>
  <c r="T790" i="9"/>
  <c r="U790" i="9" s="1"/>
  <c r="BD790" i="9"/>
  <c r="BJ790" i="9" l="1"/>
  <c r="BE790" i="9"/>
  <c r="BA791" i="9"/>
  <c r="BC791" i="9"/>
  <c r="AZ792" i="9"/>
  <c r="W790" i="9"/>
  <c r="AD790" i="9"/>
  <c r="T791" i="9"/>
  <c r="U791" i="9" s="1"/>
  <c r="BD791" i="9"/>
  <c r="BJ791" i="9" l="1"/>
  <c r="BE791" i="9"/>
  <c r="BA792" i="9"/>
  <c r="AZ793" i="9"/>
  <c r="BC792" i="9"/>
  <c r="W791" i="9"/>
  <c r="AD791" i="9"/>
  <c r="T792" i="9"/>
  <c r="U792" i="9" s="1"/>
  <c r="BD792" i="9"/>
  <c r="BJ792" i="9" l="1"/>
  <c r="BE792" i="9"/>
  <c r="AZ794" i="9"/>
  <c r="BA793" i="9"/>
  <c r="BC793" i="9"/>
  <c r="W792" i="9"/>
  <c r="AD792" i="9"/>
  <c r="T793" i="9"/>
  <c r="U793" i="9" s="1"/>
  <c r="BD793" i="9"/>
  <c r="BJ793" i="9" l="1"/>
  <c r="BE793" i="9"/>
  <c r="BC794" i="9"/>
  <c r="AZ795" i="9"/>
  <c r="BA794" i="9"/>
  <c r="W793" i="9"/>
  <c r="AD793" i="9"/>
  <c r="T794" i="9"/>
  <c r="U794" i="9" s="1"/>
  <c r="BD794" i="9"/>
  <c r="BJ794" i="9" l="1"/>
  <c r="BE794" i="9"/>
  <c r="BC795" i="9"/>
  <c r="BA795" i="9"/>
  <c r="AZ796" i="9"/>
  <c r="W794" i="9"/>
  <c r="AD794" i="9"/>
  <c r="T795" i="9"/>
  <c r="U795" i="9" s="1"/>
  <c r="BD795" i="9"/>
  <c r="BJ795" i="9" l="1"/>
  <c r="BE795" i="9"/>
  <c r="BC796" i="9"/>
  <c r="AZ797" i="9"/>
  <c r="BA796" i="9"/>
  <c r="W795" i="9"/>
  <c r="AD795" i="9"/>
  <c r="T796" i="9"/>
  <c r="U796" i="9" s="1"/>
  <c r="BD796" i="9"/>
  <c r="BJ796" i="9" l="1"/>
  <c r="BE796" i="9"/>
  <c r="BA797" i="9"/>
  <c r="AZ798" i="9"/>
  <c r="BC797" i="9"/>
  <c r="W796" i="9"/>
  <c r="AD796" i="9"/>
  <c r="T797" i="9"/>
  <c r="U797" i="9" s="1"/>
  <c r="BD797" i="9"/>
  <c r="BJ797" i="9" l="1"/>
  <c r="BE797" i="9"/>
  <c r="AZ799" i="9"/>
  <c r="BA798" i="9"/>
  <c r="BC798" i="9"/>
  <c r="W797" i="9"/>
  <c r="AD797" i="9"/>
  <c r="T798" i="9"/>
  <c r="U798" i="9" s="1"/>
  <c r="BD798" i="9"/>
  <c r="BJ798" i="9" l="1"/>
  <c r="BE798" i="9"/>
  <c r="BA799" i="9"/>
  <c r="AZ800" i="9"/>
  <c r="BC799" i="9"/>
  <c r="W798" i="9"/>
  <c r="AD798" i="9"/>
  <c r="T799" i="9"/>
  <c r="U799" i="9" s="1"/>
  <c r="BD799" i="9"/>
  <c r="BJ799" i="9" l="1"/>
  <c r="BE799" i="9"/>
  <c r="BA800" i="9"/>
  <c r="AZ801" i="9"/>
  <c r="BC800" i="9"/>
  <c r="W799" i="9"/>
  <c r="AD799" i="9"/>
  <c r="T800" i="9"/>
  <c r="U800" i="9" s="1"/>
  <c r="BD800" i="9"/>
  <c r="BJ800" i="9" l="1"/>
  <c r="BE800" i="9"/>
  <c r="AZ802" i="9"/>
  <c r="BC801" i="9"/>
  <c r="BA801" i="9"/>
  <c r="W800" i="9"/>
  <c r="AD800" i="9"/>
  <c r="T801" i="9"/>
  <c r="U801" i="9" s="1"/>
  <c r="BD801" i="9"/>
  <c r="BJ801" i="9" l="1"/>
  <c r="BE801" i="9"/>
  <c r="BC802" i="9"/>
  <c r="BA802" i="9"/>
  <c r="AZ803" i="9"/>
  <c r="W801" i="9"/>
  <c r="AD801" i="9"/>
  <c r="T802" i="9"/>
  <c r="U802" i="9" s="1"/>
  <c r="BD802" i="9"/>
  <c r="BJ802" i="9" l="1"/>
  <c r="BE802" i="9"/>
  <c r="BA803" i="9"/>
  <c r="BC803" i="9"/>
  <c r="AZ804" i="9"/>
  <c r="W802" i="9"/>
  <c r="AD802" i="9"/>
  <c r="T803" i="9"/>
  <c r="U803" i="9" s="1"/>
  <c r="BD803" i="9"/>
  <c r="BJ803" i="9" l="1"/>
  <c r="BE803" i="9"/>
  <c r="BA804" i="9"/>
  <c r="AZ805" i="9"/>
  <c r="BC804" i="9"/>
  <c r="W803" i="9"/>
  <c r="AD803" i="9"/>
  <c r="T804" i="9"/>
  <c r="U804" i="9" s="1"/>
  <c r="BD804" i="9"/>
  <c r="BJ804" i="9" l="1"/>
  <c r="BE804" i="9"/>
  <c r="AZ806" i="9"/>
  <c r="BA805" i="9"/>
  <c r="BC805" i="9"/>
  <c r="W804" i="9"/>
  <c r="AD804" i="9"/>
  <c r="T805" i="9"/>
  <c r="U805" i="9" s="1"/>
  <c r="BD805" i="9"/>
  <c r="BJ805" i="9" l="1"/>
  <c r="BE805" i="9"/>
  <c r="AZ807" i="9"/>
  <c r="BC806" i="9"/>
  <c r="BA806" i="9"/>
  <c r="W805" i="9"/>
  <c r="AD805" i="9"/>
  <c r="T806" i="9"/>
  <c r="U806" i="9" s="1"/>
  <c r="BD806" i="9"/>
  <c r="BJ806" i="9" l="1"/>
  <c r="BE806" i="9"/>
  <c r="BC807" i="9"/>
  <c r="AZ808" i="9"/>
  <c r="BA807" i="9"/>
  <c r="W806" i="9"/>
  <c r="AD806" i="9"/>
  <c r="T807" i="9"/>
  <c r="U807" i="9" s="1"/>
  <c r="BD807" i="9"/>
  <c r="BJ807" i="9" l="1"/>
  <c r="BE807" i="9"/>
  <c r="AZ809" i="9"/>
  <c r="BC808" i="9"/>
  <c r="BA808" i="9"/>
  <c r="W807" i="9"/>
  <c r="AD807" i="9"/>
  <c r="T808" i="9"/>
  <c r="U808" i="9" s="1"/>
  <c r="BD808" i="9"/>
  <c r="BJ808" i="9" l="1"/>
  <c r="BE808" i="9"/>
  <c r="BC809" i="9"/>
  <c r="BA809" i="9"/>
  <c r="AZ810" i="9"/>
  <c r="W808" i="9"/>
  <c r="AD808" i="9"/>
  <c r="T809" i="9"/>
  <c r="U809" i="9" s="1"/>
  <c r="BD809" i="9"/>
  <c r="BJ809" i="9" l="1"/>
  <c r="BE809" i="9"/>
  <c r="BA810" i="9"/>
  <c r="BC810" i="9"/>
  <c r="AZ811" i="9"/>
  <c r="W809" i="9"/>
  <c r="AD809" i="9"/>
  <c r="T810" i="9"/>
  <c r="U810" i="9" s="1"/>
  <c r="BD810" i="9"/>
  <c r="BJ810" i="9" l="1"/>
  <c r="BE810" i="9"/>
  <c r="BC811" i="9"/>
  <c r="AZ812" i="9"/>
  <c r="BA811" i="9"/>
  <c r="W810" i="9"/>
  <c r="AD810" i="9"/>
  <c r="T811" i="9"/>
  <c r="U811" i="9" s="1"/>
  <c r="BD811" i="9"/>
  <c r="BJ811" i="9" l="1"/>
  <c r="BE811" i="9"/>
  <c r="BC812" i="9"/>
  <c r="BA812" i="9"/>
  <c r="AZ813" i="9"/>
  <c r="W811" i="9"/>
  <c r="AD811" i="9"/>
  <c r="T812" i="9"/>
  <c r="U812" i="9" s="1"/>
  <c r="BD812" i="9"/>
  <c r="BJ812" i="9" l="1"/>
  <c r="BE812" i="9"/>
  <c r="BA813" i="9"/>
  <c r="AZ814" i="9"/>
  <c r="BC813" i="9"/>
  <c r="W812" i="9"/>
  <c r="AD812" i="9"/>
  <c r="T813" i="9"/>
  <c r="U813" i="9" s="1"/>
  <c r="BD813" i="9"/>
  <c r="BJ813" i="9" l="1"/>
  <c r="BE813" i="9"/>
  <c r="AZ815" i="9"/>
  <c r="BA814" i="9"/>
  <c r="BC814" i="9"/>
  <c r="W813" i="9"/>
  <c r="AD813" i="9"/>
  <c r="T814" i="9"/>
  <c r="U814" i="9" s="1"/>
  <c r="BD814" i="9"/>
  <c r="BJ814" i="9" l="1"/>
  <c r="BE814" i="9"/>
  <c r="BC815" i="9"/>
  <c r="BA815" i="9"/>
  <c r="AZ816" i="9"/>
  <c r="W814" i="9"/>
  <c r="AD814" i="9"/>
  <c r="T815" i="9"/>
  <c r="U815" i="9" s="1"/>
  <c r="BD815" i="9"/>
  <c r="BJ815" i="9" l="1"/>
  <c r="BE815" i="9"/>
  <c r="AZ817" i="9"/>
  <c r="BC816" i="9"/>
  <c r="BA816" i="9"/>
  <c r="W815" i="9"/>
  <c r="AD815" i="9"/>
  <c r="T816" i="9"/>
  <c r="U816" i="9" s="1"/>
  <c r="BD816" i="9"/>
  <c r="BJ816" i="9" l="1"/>
  <c r="BE816" i="9"/>
  <c r="AZ818" i="9"/>
  <c r="BA817" i="9"/>
  <c r="BC817" i="9"/>
  <c r="W816" i="9"/>
  <c r="AD816" i="9"/>
  <c r="T817" i="9"/>
  <c r="U817" i="9" s="1"/>
  <c r="BD817" i="9"/>
  <c r="BJ817" i="9" l="1"/>
  <c r="BE817" i="9"/>
  <c r="BC818" i="9"/>
  <c r="BA818" i="9"/>
  <c r="AZ819" i="9"/>
  <c r="W817" i="9"/>
  <c r="AD817" i="9"/>
  <c r="T818" i="9"/>
  <c r="U818" i="9" s="1"/>
  <c r="BD818" i="9"/>
  <c r="BJ818" i="9" l="1"/>
  <c r="BE818" i="9"/>
  <c r="BC819" i="9"/>
  <c r="BA819" i="9"/>
  <c r="AZ820" i="9"/>
  <c r="W818" i="9"/>
  <c r="AD818" i="9"/>
  <c r="T819" i="9"/>
  <c r="U819" i="9" s="1"/>
  <c r="BD819" i="9"/>
  <c r="BJ819" i="9" l="1"/>
  <c r="BE819" i="9"/>
  <c r="AZ821" i="9"/>
  <c r="BA820" i="9"/>
  <c r="BC820" i="9"/>
  <c r="W819" i="9"/>
  <c r="AD819" i="9"/>
  <c r="T820" i="9"/>
  <c r="U820" i="9" s="1"/>
  <c r="BD820" i="9"/>
  <c r="BJ820" i="9" l="1"/>
  <c r="BE820" i="9"/>
  <c r="BA821" i="9"/>
  <c r="AZ822" i="9"/>
  <c r="BC821" i="9"/>
  <c r="W820" i="9"/>
  <c r="AD820" i="9"/>
  <c r="T821" i="9"/>
  <c r="U821" i="9" s="1"/>
  <c r="BD821" i="9"/>
  <c r="BJ821" i="9" l="1"/>
  <c r="BE821" i="9"/>
  <c r="AZ823" i="9"/>
  <c r="BA822" i="9"/>
  <c r="BC822" i="9"/>
  <c r="W821" i="9"/>
  <c r="AD821" i="9"/>
  <c r="T822" i="9"/>
  <c r="U822" i="9" s="1"/>
  <c r="BD822" i="9"/>
  <c r="BJ822" i="9" l="1"/>
  <c r="BE822" i="9"/>
  <c r="BC823" i="9"/>
  <c r="AZ824" i="9"/>
  <c r="BA823" i="9"/>
  <c r="W822" i="9"/>
  <c r="AD822" i="9"/>
  <c r="T823" i="9"/>
  <c r="U823" i="9" s="1"/>
  <c r="BD823" i="9"/>
  <c r="BJ823" i="9" l="1"/>
  <c r="BE823" i="9"/>
  <c r="AZ825" i="9"/>
  <c r="BC824" i="9"/>
  <c r="BA824" i="9"/>
  <c r="W823" i="9"/>
  <c r="AD823" i="9"/>
  <c r="T824" i="9"/>
  <c r="U824" i="9" s="1"/>
  <c r="BD824" i="9"/>
  <c r="BJ824" i="9" l="1"/>
  <c r="BE824" i="9"/>
  <c r="AZ826" i="9"/>
  <c r="BA825" i="9"/>
  <c r="BC825" i="9"/>
  <c r="W824" i="9"/>
  <c r="AD824" i="9"/>
  <c r="T825" i="9"/>
  <c r="U825" i="9" s="1"/>
  <c r="BD825" i="9"/>
  <c r="BJ825" i="9" l="1"/>
  <c r="BE825" i="9"/>
  <c r="AZ827" i="9"/>
  <c r="BC826" i="9"/>
  <c r="BA826" i="9"/>
  <c r="W825" i="9"/>
  <c r="AD825" i="9"/>
  <c r="T826" i="9"/>
  <c r="U826" i="9" s="1"/>
  <c r="BD826" i="9"/>
  <c r="BJ826" i="9" l="1"/>
  <c r="BE826" i="9"/>
  <c r="BA827" i="9"/>
  <c r="BC827" i="9"/>
  <c r="AZ828" i="9"/>
  <c r="W826" i="9"/>
  <c r="AD826" i="9"/>
  <c r="T827" i="9"/>
  <c r="U827" i="9" s="1"/>
  <c r="BD827" i="9"/>
  <c r="BJ827" i="9" l="1"/>
  <c r="BE827" i="9"/>
  <c r="BC828" i="9"/>
  <c r="BA828" i="9"/>
  <c r="AZ829" i="9"/>
  <c r="W827" i="9"/>
  <c r="AD827" i="9"/>
  <c r="T828" i="9"/>
  <c r="U828" i="9" s="1"/>
  <c r="BD828" i="9"/>
  <c r="BJ828" i="9" l="1"/>
  <c r="BE828" i="9"/>
  <c r="AZ830" i="9"/>
  <c r="BA829" i="9"/>
  <c r="BC829" i="9"/>
  <c r="W828" i="9"/>
  <c r="AD828" i="9"/>
  <c r="T829" i="9"/>
  <c r="U829" i="9" s="1"/>
  <c r="BD829" i="9"/>
  <c r="BJ829" i="9" l="1"/>
  <c r="BE829" i="9"/>
  <c r="BA830" i="9"/>
  <c r="BC830" i="9"/>
  <c r="AZ831" i="9"/>
  <c r="W829" i="9"/>
  <c r="AD829" i="9"/>
  <c r="T830" i="9"/>
  <c r="U830" i="9" s="1"/>
  <c r="BD830" i="9"/>
  <c r="BJ830" i="9" l="1"/>
  <c r="BE830" i="9"/>
  <c r="BC831" i="9"/>
  <c r="BA831" i="9"/>
  <c r="AZ832" i="9"/>
  <c r="W830" i="9"/>
  <c r="AD830" i="9"/>
  <c r="T831" i="9"/>
  <c r="U831" i="9" s="1"/>
  <c r="BD831" i="9"/>
  <c r="BJ831" i="9" l="1"/>
  <c r="BE831" i="9"/>
  <c r="AZ833" i="9"/>
  <c r="BA832" i="9"/>
  <c r="BC832" i="9"/>
  <c r="W831" i="9"/>
  <c r="AD831" i="9"/>
  <c r="T832" i="9"/>
  <c r="U832" i="9" s="1"/>
  <c r="BD832" i="9"/>
  <c r="BJ832" i="9" l="1"/>
  <c r="BE832" i="9"/>
  <c r="AZ834" i="9"/>
  <c r="BC833" i="9"/>
  <c r="BA833" i="9"/>
  <c r="W832" i="9"/>
  <c r="AD832" i="9"/>
  <c r="T833" i="9"/>
  <c r="U833" i="9" s="1"/>
  <c r="BD833" i="9"/>
  <c r="BJ833" i="9" l="1"/>
  <c r="BE833" i="9"/>
  <c r="BA834" i="9"/>
  <c r="AZ835" i="9"/>
  <c r="BC834" i="9"/>
  <c r="W833" i="9"/>
  <c r="AD833" i="9"/>
  <c r="T834" i="9"/>
  <c r="U834" i="9" s="1"/>
  <c r="BD834" i="9"/>
  <c r="BJ834" i="9" l="1"/>
  <c r="BE834" i="9"/>
  <c r="BA835" i="9"/>
  <c r="AZ836" i="9"/>
  <c r="BC835" i="9"/>
  <c r="W834" i="9"/>
  <c r="AD834" i="9"/>
  <c r="T835" i="9"/>
  <c r="U835" i="9" s="1"/>
  <c r="BD835" i="9"/>
  <c r="BJ835" i="9" l="1"/>
  <c r="BE835" i="9"/>
  <c r="BC836" i="9"/>
  <c r="AZ837" i="9"/>
  <c r="BA836" i="9"/>
  <c r="W835" i="9"/>
  <c r="AD835" i="9"/>
  <c r="T836" i="9"/>
  <c r="U836" i="9" s="1"/>
  <c r="BD836" i="9"/>
  <c r="BJ836" i="9" l="1"/>
  <c r="BE836" i="9"/>
  <c r="AZ838" i="9"/>
  <c r="BC837" i="9"/>
  <c r="BA837" i="9"/>
  <c r="W836" i="9"/>
  <c r="AD836" i="9"/>
  <c r="T837" i="9"/>
  <c r="U837" i="9" s="1"/>
  <c r="BD837" i="9"/>
  <c r="BJ837" i="9" l="1"/>
  <c r="BE837" i="9"/>
  <c r="AZ839" i="9"/>
  <c r="BC838" i="9"/>
  <c r="BA838" i="9"/>
  <c r="W837" i="9"/>
  <c r="AD837" i="9"/>
  <c r="T838" i="9"/>
  <c r="U838" i="9" s="1"/>
  <c r="BD838" i="9"/>
  <c r="BJ838" i="9" l="1"/>
  <c r="BE838" i="9"/>
  <c r="BC839" i="9"/>
  <c r="AZ840" i="9"/>
  <c r="BA839" i="9"/>
  <c r="W838" i="9"/>
  <c r="AD838" i="9"/>
  <c r="T839" i="9"/>
  <c r="U839" i="9" s="1"/>
  <c r="BD839" i="9"/>
  <c r="BJ839" i="9" l="1"/>
  <c r="BE839" i="9"/>
  <c r="AZ841" i="9"/>
  <c r="BA840" i="9"/>
  <c r="BC840" i="9"/>
  <c r="W839" i="9"/>
  <c r="AD839" i="9"/>
  <c r="T840" i="9"/>
  <c r="U840" i="9" s="1"/>
  <c r="BD840" i="9"/>
  <c r="BJ840" i="9" l="1"/>
  <c r="BE840" i="9"/>
  <c r="AZ842" i="9"/>
  <c r="BA841" i="9"/>
  <c r="BC841" i="9"/>
  <c r="W840" i="9"/>
  <c r="AD840" i="9"/>
  <c r="T841" i="9"/>
  <c r="U841" i="9" s="1"/>
  <c r="BD841" i="9"/>
  <c r="BJ841" i="9" l="1"/>
  <c r="BE841" i="9"/>
  <c r="BC842" i="9"/>
  <c r="AZ843" i="9"/>
  <c r="BA842" i="9"/>
  <c r="W841" i="9"/>
  <c r="AD841" i="9"/>
  <c r="T842" i="9"/>
  <c r="U842" i="9" s="1"/>
  <c r="BD842" i="9"/>
  <c r="BJ842" i="9" l="1"/>
  <c r="BE842" i="9"/>
  <c r="BC843" i="9"/>
  <c r="AZ844" i="9"/>
  <c r="BA843" i="9"/>
  <c r="W842" i="9"/>
  <c r="AD842" i="9"/>
  <c r="T843" i="9"/>
  <c r="U843" i="9" s="1"/>
  <c r="BD843" i="9"/>
  <c r="BJ843" i="9" l="1"/>
  <c r="BE843" i="9"/>
  <c r="BC844" i="9"/>
  <c r="AZ845" i="9"/>
  <c r="BA844" i="9"/>
  <c r="W843" i="9"/>
  <c r="AD843" i="9"/>
  <c r="T844" i="9"/>
  <c r="U844" i="9" s="1"/>
  <c r="BD844" i="9"/>
  <c r="BJ844" i="9" l="1"/>
  <c r="BE844" i="9"/>
  <c r="BA845" i="9"/>
  <c r="BC845" i="9"/>
  <c r="AZ846" i="9"/>
  <c r="W844" i="9"/>
  <c r="AD844" i="9"/>
  <c r="T845" i="9"/>
  <c r="U845" i="9" s="1"/>
  <c r="BD845" i="9"/>
  <c r="BJ845" i="9" l="1"/>
  <c r="BE845" i="9"/>
  <c r="AZ847" i="9"/>
  <c r="BC846" i="9"/>
  <c r="BA846" i="9"/>
  <c r="W845" i="9"/>
  <c r="AD845" i="9"/>
  <c r="T846" i="9"/>
  <c r="U846" i="9" s="1"/>
  <c r="BD846" i="9"/>
  <c r="BJ846" i="9" l="1"/>
  <c r="BE846" i="9"/>
  <c r="BA847" i="9"/>
  <c r="BC847" i="9"/>
  <c r="AZ848" i="9"/>
  <c r="W846" i="9"/>
  <c r="AD846" i="9"/>
  <c r="T847" i="9"/>
  <c r="U847" i="9" s="1"/>
  <c r="BD847" i="9"/>
  <c r="BJ847" i="9" l="1"/>
  <c r="BE847" i="9"/>
  <c r="BA848" i="9"/>
  <c r="AZ849" i="9"/>
  <c r="BC848" i="9"/>
  <c r="W847" i="9"/>
  <c r="AD847" i="9"/>
  <c r="T848" i="9"/>
  <c r="U848" i="9" s="1"/>
  <c r="BD848" i="9"/>
  <c r="BJ848" i="9" l="1"/>
  <c r="BE848" i="9"/>
  <c r="BA849" i="9"/>
  <c r="AZ850" i="9"/>
  <c r="BC849" i="9"/>
  <c r="W848" i="9"/>
  <c r="AD848" i="9"/>
  <c r="T849" i="9"/>
  <c r="U849" i="9" s="1"/>
  <c r="BD849" i="9"/>
  <c r="BJ849" i="9" l="1"/>
  <c r="BE849" i="9"/>
  <c r="BC850" i="9"/>
  <c r="BA850" i="9"/>
  <c r="AZ851" i="9"/>
  <c r="W849" i="9"/>
  <c r="AD849" i="9"/>
  <c r="T850" i="9"/>
  <c r="U850" i="9" s="1"/>
  <c r="BD850" i="9"/>
  <c r="BJ850" i="9" l="1"/>
  <c r="BE850" i="9"/>
  <c r="BC851" i="9"/>
  <c r="BA851" i="9"/>
  <c r="AZ852" i="9"/>
  <c r="W850" i="9"/>
  <c r="AD850" i="9"/>
  <c r="T851" i="9"/>
  <c r="U851" i="9" s="1"/>
  <c r="BD851" i="9"/>
  <c r="BJ851" i="9" l="1"/>
  <c r="BE851" i="9"/>
  <c r="BC852" i="9"/>
  <c r="AZ853" i="9"/>
  <c r="BA852" i="9"/>
  <c r="W851" i="9"/>
  <c r="AD851" i="9"/>
  <c r="T852" i="9"/>
  <c r="U852" i="9" s="1"/>
  <c r="BD852" i="9"/>
  <c r="BJ852" i="9" l="1"/>
  <c r="BE852" i="9"/>
  <c r="AZ854" i="9"/>
  <c r="BC853" i="9"/>
  <c r="BA853" i="9"/>
  <c r="W852" i="9"/>
  <c r="AD852" i="9"/>
  <c r="T853" i="9"/>
  <c r="U853" i="9" s="1"/>
  <c r="BD853" i="9"/>
  <c r="BJ853" i="9" l="1"/>
  <c r="BE853" i="9"/>
  <c r="BC854" i="9"/>
  <c r="AZ855" i="9"/>
  <c r="BA854" i="9"/>
  <c r="W853" i="9"/>
  <c r="AD853" i="9"/>
  <c r="T854" i="9"/>
  <c r="U854" i="9" s="1"/>
  <c r="BD854" i="9"/>
  <c r="BJ854" i="9" l="1"/>
  <c r="BE854" i="9"/>
  <c r="BC855" i="9"/>
  <c r="BA855" i="9"/>
  <c r="AZ856" i="9"/>
  <c r="W854" i="9"/>
  <c r="AD854" i="9"/>
  <c r="T855" i="9"/>
  <c r="U855" i="9" s="1"/>
  <c r="BD855" i="9"/>
  <c r="BJ855" i="9" l="1"/>
  <c r="BE855" i="9"/>
  <c r="AZ857" i="9"/>
  <c r="BA856" i="9"/>
  <c r="BC856" i="9"/>
  <c r="W855" i="9"/>
  <c r="AD855" i="9"/>
  <c r="T856" i="9"/>
  <c r="U856" i="9" s="1"/>
  <c r="BD856" i="9"/>
  <c r="BJ856" i="9" l="1"/>
  <c r="BE856" i="9"/>
  <c r="BA857" i="9"/>
  <c r="AZ858" i="9"/>
  <c r="BC857" i="9"/>
  <c r="W856" i="9"/>
  <c r="AD856" i="9"/>
  <c r="T857" i="9"/>
  <c r="U857" i="9" s="1"/>
  <c r="BD857" i="9"/>
  <c r="BJ857" i="9" l="1"/>
  <c r="BE857" i="9"/>
  <c r="BA858" i="9"/>
  <c r="BC858" i="9"/>
  <c r="AZ859" i="9"/>
  <c r="W857" i="9"/>
  <c r="AD857" i="9"/>
  <c r="T858" i="9"/>
  <c r="U858" i="9" s="1"/>
  <c r="BD858" i="9"/>
  <c r="BJ858" i="9" l="1"/>
  <c r="BE858" i="9"/>
  <c r="BC859" i="9"/>
  <c r="AZ860" i="9"/>
  <c r="BA859" i="9"/>
  <c r="W858" i="9"/>
  <c r="AD858" i="9"/>
  <c r="T859" i="9"/>
  <c r="U859" i="9" s="1"/>
  <c r="BD859" i="9"/>
  <c r="BJ859" i="9" l="1"/>
  <c r="BE859" i="9"/>
  <c r="AZ861" i="9"/>
  <c r="BA860" i="9"/>
  <c r="BC860" i="9"/>
  <c r="W859" i="9"/>
  <c r="AD859" i="9"/>
  <c r="T860" i="9"/>
  <c r="U860" i="9" s="1"/>
  <c r="BD860" i="9"/>
  <c r="BJ860" i="9" l="1"/>
  <c r="BE860" i="9"/>
  <c r="AZ862" i="9"/>
  <c r="BA861" i="9"/>
  <c r="BC861" i="9"/>
  <c r="W860" i="9"/>
  <c r="AD860" i="9"/>
  <c r="T861" i="9"/>
  <c r="U861" i="9" s="1"/>
  <c r="BD861" i="9"/>
  <c r="BJ861" i="9" l="1"/>
  <c r="BE861" i="9"/>
  <c r="BC862" i="9"/>
  <c r="BA862" i="9"/>
  <c r="AZ863" i="9"/>
  <c r="W861" i="9"/>
  <c r="AD861" i="9"/>
  <c r="T862" i="9"/>
  <c r="U862" i="9" s="1"/>
  <c r="BD862" i="9"/>
  <c r="BJ862" i="9" l="1"/>
  <c r="BE862" i="9"/>
  <c r="AZ864" i="9"/>
  <c r="BC863" i="9"/>
  <c r="BA863" i="9"/>
  <c r="W862" i="9"/>
  <c r="AD862" i="9"/>
  <c r="T863" i="9"/>
  <c r="U863" i="9" s="1"/>
  <c r="BD863" i="9"/>
  <c r="BJ863" i="9" l="1"/>
  <c r="BE863" i="9"/>
  <c r="BA864" i="9"/>
  <c r="AZ865" i="9"/>
  <c r="BC864" i="9"/>
  <c r="W863" i="9"/>
  <c r="AD863" i="9"/>
  <c r="T864" i="9"/>
  <c r="U864" i="9" s="1"/>
  <c r="BD864" i="9"/>
  <c r="BJ864" i="9" l="1"/>
  <c r="BE864" i="9"/>
  <c r="AZ866" i="9"/>
  <c r="BC865" i="9"/>
  <c r="BA865" i="9"/>
  <c r="W864" i="9"/>
  <c r="AD864" i="9"/>
  <c r="T865" i="9"/>
  <c r="U865" i="9" s="1"/>
  <c r="BD865" i="9"/>
  <c r="BJ865" i="9" l="1"/>
  <c r="BE865" i="9"/>
  <c r="BC866" i="9"/>
  <c r="BA866" i="9"/>
  <c r="AZ867" i="9"/>
  <c r="W865" i="9"/>
  <c r="AD865" i="9"/>
  <c r="T866" i="9"/>
  <c r="U866" i="9" s="1"/>
  <c r="BD866" i="9"/>
  <c r="BJ866" i="9" l="1"/>
  <c r="BE866" i="9"/>
  <c r="BC867" i="9"/>
  <c r="BA867" i="9"/>
  <c r="AZ868" i="9"/>
  <c r="W866" i="9"/>
  <c r="AD866" i="9"/>
  <c r="T867" i="9"/>
  <c r="U867" i="9" s="1"/>
  <c r="BD867" i="9"/>
  <c r="BJ867" i="9" l="1"/>
  <c r="BE867" i="9"/>
  <c r="AZ869" i="9"/>
  <c r="BC868" i="9"/>
  <c r="BA868" i="9"/>
  <c r="W867" i="9"/>
  <c r="AD867" i="9"/>
  <c r="T868" i="9"/>
  <c r="U868" i="9" s="1"/>
  <c r="BD868" i="9"/>
  <c r="BJ868" i="9" l="1"/>
  <c r="BE868" i="9"/>
  <c r="BA869" i="9"/>
  <c r="AZ870" i="9"/>
  <c r="BC869" i="9"/>
  <c r="W868" i="9"/>
  <c r="AD868" i="9"/>
  <c r="T869" i="9"/>
  <c r="U869" i="9" s="1"/>
  <c r="BD869" i="9"/>
  <c r="BJ869" i="9" l="1"/>
  <c r="BE869" i="9"/>
  <c r="AZ871" i="9"/>
  <c r="BC870" i="9"/>
  <c r="BA870" i="9"/>
  <c r="W869" i="9"/>
  <c r="AD869" i="9"/>
  <c r="T870" i="9"/>
  <c r="U870" i="9" s="1"/>
  <c r="BD870" i="9"/>
  <c r="BJ870" i="9" l="1"/>
  <c r="BE870" i="9"/>
  <c r="BC871" i="9"/>
  <c r="BA871" i="9"/>
  <c r="AZ872" i="9"/>
  <c r="W870" i="9"/>
  <c r="AD870" i="9"/>
  <c r="T871" i="9"/>
  <c r="U871" i="9" s="1"/>
  <c r="BD871" i="9"/>
  <c r="BJ871" i="9" l="1"/>
  <c r="BE871" i="9"/>
  <c r="BC872" i="9"/>
  <c r="AZ873" i="9"/>
  <c r="BA872" i="9"/>
  <c r="W871" i="9"/>
  <c r="AD871" i="9"/>
  <c r="T872" i="9"/>
  <c r="U872" i="9" s="1"/>
  <c r="BD872" i="9"/>
  <c r="BJ872" i="9" l="1"/>
  <c r="BE872" i="9"/>
  <c r="BC873" i="9"/>
  <c r="BA873" i="9"/>
  <c r="AZ874" i="9"/>
  <c r="W872" i="9"/>
  <c r="AD872" i="9"/>
  <c r="T873" i="9"/>
  <c r="U873" i="9" s="1"/>
  <c r="BD873" i="9"/>
  <c r="BJ873" i="9" l="1"/>
  <c r="BE873" i="9"/>
  <c r="AZ875" i="9"/>
  <c r="BA874" i="9"/>
  <c r="BC874" i="9"/>
  <c r="W873" i="9"/>
  <c r="AD873" i="9"/>
  <c r="T874" i="9"/>
  <c r="U874" i="9" s="1"/>
  <c r="BD874" i="9"/>
  <c r="BJ874" i="9" l="1"/>
  <c r="BE874" i="9"/>
  <c r="BA875" i="9"/>
  <c r="BC875" i="9"/>
  <c r="AZ876" i="9"/>
  <c r="W874" i="9"/>
  <c r="AD874" i="9"/>
  <c r="T875" i="9"/>
  <c r="U875" i="9" s="1"/>
  <c r="BD875" i="9"/>
  <c r="BJ875" i="9" l="1"/>
  <c r="BE875" i="9"/>
  <c r="BA876" i="9"/>
  <c r="BC876" i="9"/>
  <c r="AZ877" i="9"/>
  <c r="W875" i="9"/>
  <c r="AD875" i="9"/>
  <c r="T876" i="9"/>
  <c r="U876" i="9" s="1"/>
  <c r="BD876" i="9"/>
  <c r="BJ876" i="9" l="1"/>
  <c r="BE876" i="9"/>
  <c r="AZ878" i="9"/>
  <c r="BA877" i="9"/>
  <c r="BC877" i="9"/>
  <c r="W876" i="9"/>
  <c r="AD876" i="9"/>
  <c r="T877" i="9"/>
  <c r="U877" i="9" s="1"/>
  <c r="BD877" i="9"/>
  <c r="BJ877" i="9" l="1"/>
  <c r="BE877" i="9"/>
  <c r="BC878" i="9"/>
  <c r="BA878" i="9"/>
  <c r="AZ879" i="9"/>
  <c r="W877" i="9"/>
  <c r="AD877" i="9"/>
  <c r="T878" i="9"/>
  <c r="U878" i="9" s="1"/>
  <c r="BD878" i="9"/>
  <c r="BJ878" i="9" l="1"/>
  <c r="BE878" i="9"/>
  <c r="BC879" i="9"/>
  <c r="AZ880" i="9"/>
  <c r="BA879" i="9"/>
  <c r="W878" i="9"/>
  <c r="AD878" i="9"/>
  <c r="T879" i="9"/>
  <c r="U879" i="9" s="1"/>
  <c r="BD879" i="9"/>
  <c r="BJ879" i="9" l="1"/>
  <c r="BE879" i="9"/>
  <c r="BA880" i="9"/>
  <c r="AZ881" i="9"/>
  <c r="BC880" i="9"/>
  <c r="W879" i="9"/>
  <c r="AD879" i="9"/>
  <c r="T880" i="9"/>
  <c r="U880" i="9" s="1"/>
  <c r="BD880" i="9"/>
  <c r="BJ880" i="9" l="1"/>
  <c r="BE880" i="9"/>
  <c r="BC881" i="9"/>
  <c r="AZ882" i="9"/>
  <c r="BA881" i="9"/>
  <c r="W880" i="9"/>
  <c r="AD880" i="9"/>
  <c r="T881" i="9"/>
  <c r="U881" i="9" s="1"/>
  <c r="BD881" i="9"/>
  <c r="BJ881" i="9" l="1"/>
  <c r="BE881" i="9"/>
  <c r="AZ883" i="9"/>
  <c r="BC882" i="9"/>
  <c r="BA882" i="9"/>
  <c r="W881" i="9"/>
  <c r="AD881" i="9"/>
  <c r="T882" i="9"/>
  <c r="U882" i="9" s="1"/>
  <c r="BD882" i="9"/>
  <c r="BJ882" i="9" l="1"/>
  <c r="BE882" i="9"/>
  <c r="AZ884" i="9"/>
  <c r="BA883" i="9"/>
  <c r="BC883" i="9"/>
  <c r="W882" i="9"/>
  <c r="AD882" i="9"/>
  <c r="T883" i="9"/>
  <c r="U883" i="9" s="1"/>
  <c r="BD883" i="9"/>
  <c r="BJ883" i="9" l="1"/>
  <c r="BE883" i="9"/>
  <c r="AZ885" i="9"/>
  <c r="BA884" i="9"/>
  <c r="BC884" i="9"/>
  <c r="W883" i="9"/>
  <c r="AD883" i="9"/>
  <c r="T884" i="9"/>
  <c r="U884" i="9" s="1"/>
  <c r="BD884" i="9"/>
  <c r="BJ884" i="9" l="1"/>
  <c r="BE884" i="9"/>
  <c r="AZ886" i="9"/>
  <c r="BA885" i="9"/>
  <c r="BC885" i="9"/>
  <c r="W884" i="9"/>
  <c r="AD884" i="9"/>
  <c r="T885" i="9"/>
  <c r="U885" i="9" s="1"/>
  <c r="BD885" i="9"/>
  <c r="BJ885" i="9" l="1"/>
  <c r="BE885" i="9"/>
  <c r="BA886" i="9"/>
  <c r="BC886" i="9"/>
  <c r="AZ887" i="9"/>
  <c r="W885" i="9"/>
  <c r="AD885" i="9"/>
  <c r="T886" i="9"/>
  <c r="U886" i="9" s="1"/>
  <c r="BD886" i="9"/>
  <c r="BJ886" i="9" l="1"/>
  <c r="BE886" i="9"/>
  <c r="AZ888" i="9"/>
  <c r="BC887" i="9"/>
  <c r="BA887" i="9"/>
  <c r="W886" i="9"/>
  <c r="AD886" i="9"/>
  <c r="T887" i="9"/>
  <c r="U887" i="9" s="1"/>
  <c r="BD887" i="9"/>
  <c r="BJ887" i="9" l="1"/>
  <c r="BE887" i="9"/>
  <c r="BC888" i="9"/>
  <c r="BA888" i="9"/>
  <c r="AZ889" i="9"/>
  <c r="W887" i="9"/>
  <c r="AD887" i="9"/>
  <c r="T888" i="9"/>
  <c r="U888" i="9" s="1"/>
  <c r="BD888" i="9"/>
  <c r="BJ888" i="9" l="1"/>
  <c r="BE888" i="9"/>
  <c r="BC889" i="9"/>
  <c r="BA889" i="9"/>
  <c r="AZ890" i="9"/>
  <c r="W888" i="9"/>
  <c r="AD888" i="9"/>
  <c r="T889" i="9"/>
  <c r="U889" i="9" s="1"/>
  <c r="BD889" i="9"/>
  <c r="BJ889" i="9" l="1"/>
  <c r="BE889" i="9"/>
  <c r="BA890" i="9"/>
  <c r="AZ891" i="9"/>
  <c r="BC890" i="9"/>
  <c r="W889" i="9"/>
  <c r="AD889" i="9"/>
  <c r="T890" i="9"/>
  <c r="U890" i="9" s="1"/>
  <c r="BD890" i="9"/>
  <c r="BJ890" i="9" l="1"/>
  <c r="BE890" i="9"/>
  <c r="AZ892" i="9"/>
  <c r="BC891" i="9"/>
  <c r="BA891" i="9"/>
  <c r="W890" i="9"/>
  <c r="AD890" i="9"/>
  <c r="T891" i="9"/>
  <c r="U891" i="9" s="1"/>
  <c r="BD891" i="9"/>
  <c r="BJ891" i="9" l="1"/>
  <c r="BE891" i="9"/>
  <c r="BA892" i="9"/>
  <c r="AZ893" i="9"/>
  <c r="BC892" i="9"/>
  <c r="W891" i="9"/>
  <c r="AD891" i="9"/>
  <c r="T892" i="9"/>
  <c r="U892" i="9" s="1"/>
  <c r="BD892" i="9"/>
  <c r="BJ892" i="9" l="1"/>
  <c r="BE892" i="9"/>
  <c r="BC893" i="9"/>
  <c r="BA893" i="9"/>
  <c r="AZ894" i="9"/>
  <c r="W892" i="9"/>
  <c r="AD892" i="9"/>
  <c r="T893" i="9"/>
  <c r="U893" i="9" s="1"/>
  <c r="BD893" i="9"/>
  <c r="BJ893" i="9" l="1"/>
  <c r="BE893" i="9"/>
  <c r="AZ895" i="9"/>
  <c r="BA894" i="9"/>
  <c r="BC894" i="9"/>
  <c r="W893" i="9"/>
  <c r="AD893" i="9"/>
  <c r="T894" i="9"/>
  <c r="U894" i="9" s="1"/>
  <c r="BD894" i="9"/>
  <c r="BJ894" i="9" l="1"/>
  <c r="BE894" i="9"/>
  <c r="AZ896" i="9"/>
  <c r="BC895" i="9"/>
  <c r="BA895" i="9"/>
  <c r="W894" i="9"/>
  <c r="AD894" i="9"/>
  <c r="T895" i="9"/>
  <c r="U895" i="9" s="1"/>
  <c r="BD895" i="9"/>
  <c r="BJ895" i="9" l="1"/>
  <c r="BE895" i="9"/>
  <c r="BC896" i="9"/>
  <c r="AZ897" i="9"/>
  <c r="BA896" i="9"/>
  <c r="W895" i="9"/>
  <c r="AD895" i="9"/>
  <c r="T896" i="9"/>
  <c r="U896" i="9" s="1"/>
  <c r="BD896" i="9"/>
  <c r="BJ896" i="9" l="1"/>
  <c r="BE896" i="9"/>
  <c r="BA897" i="9"/>
  <c r="AZ898" i="9"/>
  <c r="BC897" i="9"/>
  <c r="W896" i="9"/>
  <c r="AD896" i="9"/>
  <c r="T897" i="9"/>
  <c r="U897" i="9" s="1"/>
  <c r="BD897" i="9"/>
  <c r="BJ897" i="9" l="1"/>
  <c r="BE897" i="9"/>
  <c r="AZ899" i="9"/>
  <c r="BC898" i="9"/>
  <c r="BA898" i="9"/>
  <c r="W897" i="9"/>
  <c r="AD897" i="9"/>
  <c r="T898" i="9"/>
  <c r="U898" i="9" s="1"/>
  <c r="BD898" i="9"/>
  <c r="BJ898" i="9" l="1"/>
  <c r="BE898" i="9"/>
  <c r="BC899" i="9"/>
  <c r="AZ900" i="9"/>
  <c r="BA899" i="9"/>
  <c r="W898" i="9"/>
  <c r="AD898" i="9"/>
  <c r="T899" i="9"/>
  <c r="U899" i="9" s="1"/>
  <c r="BD899" i="9"/>
  <c r="BJ899" i="9" l="1"/>
  <c r="BE899" i="9"/>
  <c r="BC900" i="9"/>
  <c r="AZ901" i="9"/>
  <c r="BA900" i="9"/>
  <c r="W899" i="9"/>
  <c r="AD899" i="9"/>
  <c r="T900" i="9"/>
  <c r="U900" i="9" s="1"/>
  <c r="BD900" i="9"/>
  <c r="BJ900" i="9" l="1"/>
  <c r="BE900" i="9"/>
  <c r="AZ902" i="9"/>
  <c r="BC901" i="9"/>
  <c r="BA901" i="9"/>
  <c r="W900" i="9"/>
  <c r="AD900" i="9"/>
  <c r="T901" i="9"/>
  <c r="U901" i="9" s="1"/>
  <c r="BD901" i="9"/>
  <c r="BJ901" i="9" l="1"/>
  <c r="BE901" i="9"/>
  <c r="BC902" i="9"/>
  <c r="BA902" i="9"/>
  <c r="AZ903" i="9"/>
  <c r="W901" i="9"/>
  <c r="AD901" i="9"/>
  <c r="T902" i="9"/>
  <c r="U902" i="9" s="1"/>
  <c r="BD902" i="9"/>
  <c r="BJ902" i="9" l="1"/>
  <c r="BE902" i="9"/>
  <c r="BC903" i="9"/>
  <c r="AZ904" i="9"/>
  <c r="BA903" i="9"/>
  <c r="W902" i="9"/>
  <c r="AD902" i="9"/>
  <c r="T903" i="9"/>
  <c r="U903" i="9" s="1"/>
  <c r="BD903" i="9"/>
  <c r="BJ903" i="9" l="1"/>
  <c r="BE903" i="9"/>
  <c r="AZ905" i="9"/>
  <c r="BC904" i="9"/>
  <c r="BA904" i="9"/>
  <c r="W903" i="9"/>
  <c r="AD903" i="9"/>
  <c r="T904" i="9"/>
  <c r="U904" i="9" s="1"/>
  <c r="BD904" i="9"/>
  <c r="BJ904" i="9" l="1"/>
  <c r="BE904" i="9"/>
  <c r="BA905" i="9"/>
  <c r="BC905" i="9"/>
  <c r="AZ906" i="9"/>
  <c r="W904" i="9"/>
  <c r="AD904" i="9"/>
  <c r="T905" i="9"/>
  <c r="U905" i="9" s="1"/>
  <c r="BD905" i="9"/>
  <c r="BJ905" i="9" l="1"/>
  <c r="BE905" i="9"/>
  <c r="BC906" i="9"/>
  <c r="BA906" i="9"/>
  <c r="AZ907" i="9"/>
  <c r="W905" i="9"/>
  <c r="AD905" i="9"/>
  <c r="T906" i="9"/>
  <c r="U906" i="9" s="1"/>
  <c r="BD906" i="9"/>
  <c r="BJ906" i="9" l="1"/>
  <c r="BE906" i="9"/>
  <c r="BC907" i="9"/>
  <c r="BA907" i="9"/>
  <c r="AZ908" i="9"/>
  <c r="W906" i="9"/>
  <c r="AD906" i="9"/>
  <c r="T907" i="9"/>
  <c r="U907" i="9" s="1"/>
  <c r="BD907" i="9"/>
  <c r="BJ907" i="9" l="1"/>
  <c r="BE907" i="9"/>
  <c r="BC908" i="9"/>
  <c r="AZ909" i="9"/>
  <c r="BA908" i="9"/>
  <c r="W907" i="9"/>
  <c r="AD907" i="9"/>
  <c r="T908" i="9"/>
  <c r="U908" i="9" s="1"/>
  <c r="BD908" i="9"/>
  <c r="BJ908" i="9" l="1"/>
  <c r="BE908" i="9"/>
  <c r="BA909" i="9"/>
  <c r="BC909" i="9"/>
  <c r="AZ910" i="9"/>
  <c r="W908" i="9"/>
  <c r="AD908" i="9"/>
  <c r="T909" i="9"/>
  <c r="U909" i="9" s="1"/>
  <c r="BD909" i="9"/>
  <c r="BJ909" i="9" l="1"/>
  <c r="BE909" i="9"/>
  <c r="AZ911" i="9"/>
  <c r="BC910" i="9"/>
  <c r="BA910" i="9"/>
  <c r="W909" i="9"/>
  <c r="AD909" i="9"/>
  <c r="T910" i="9"/>
  <c r="U910" i="9" s="1"/>
  <c r="BD910" i="9"/>
  <c r="BJ910" i="9" l="1"/>
  <c r="BE910" i="9"/>
  <c r="AZ912" i="9"/>
  <c r="BC911" i="9"/>
  <c r="BA911" i="9"/>
  <c r="W910" i="9"/>
  <c r="AD910" i="9"/>
  <c r="T911" i="9"/>
  <c r="U911" i="9" s="1"/>
  <c r="BD911" i="9"/>
  <c r="BJ911" i="9" l="1"/>
  <c r="BE911" i="9"/>
  <c r="AZ913" i="9"/>
  <c r="BC912" i="9"/>
  <c r="BA912" i="9"/>
  <c r="W911" i="9"/>
  <c r="AD911" i="9"/>
  <c r="T912" i="9"/>
  <c r="U912" i="9" s="1"/>
  <c r="BD912" i="9"/>
  <c r="BJ912" i="9" l="1"/>
  <c r="BE912" i="9"/>
  <c r="BC913" i="9"/>
  <c r="AZ914" i="9"/>
  <c r="BA913" i="9"/>
  <c r="W912" i="9"/>
  <c r="AD912" i="9"/>
  <c r="T913" i="9"/>
  <c r="U913" i="9" s="1"/>
  <c r="BD913" i="9"/>
  <c r="BJ913" i="9" l="1"/>
  <c r="BE913" i="9"/>
  <c r="BC914" i="9"/>
  <c r="BA914" i="9"/>
  <c r="AZ915" i="9"/>
  <c r="W913" i="9"/>
  <c r="AD913" i="9"/>
  <c r="T914" i="9"/>
  <c r="U914" i="9" s="1"/>
  <c r="BD914" i="9"/>
  <c r="BJ914" i="9" l="1"/>
  <c r="BE914" i="9"/>
  <c r="BC915" i="9"/>
  <c r="BA915" i="9"/>
  <c r="AZ916" i="9"/>
  <c r="W914" i="9"/>
  <c r="AD914" i="9"/>
  <c r="T915" i="9"/>
  <c r="U915" i="9" s="1"/>
  <c r="BD915" i="9"/>
  <c r="BJ915" i="9" l="1"/>
  <c r="BE915" i="9"/>
  <c r="BC916" i="9"/>
  <c r="AZ917" i="9"/>
  <c r="BA916" i="9"/>
  <c r="W915" i="9"/>
  <c r="AD915" i="9"/>
  <c r="T916" i="9"/>
  <c r="U916" i="9" s="1"/>
  <c r="BD916" i="9"/>
  <c r="BJ916" i="9" l="1"/>
  <c r="BE916" i="9"/>
  <c r="AZ918" i="9"/>
  <c r="BA917" i="9"/>
  <c r="BC917" i="9"/>
  <c r="W916" i="9"/>
  <c r="AD916" i="9"/>
  <c r="T917" i="9"/>
  <c r="U917" i="9" s="1"/>
  <c r="BD917" i="9"/>
  <c r="BJ917" i="9" l="1"/>
  <c r="BE917" i="9"/>
  <c r="BC918" i="9"/>
  <c r="BA918" i="9"/>
  <c r="AZ919" i="9"/>
  <c r="W917" i="9"/>
  <c r="AD917" i="9"/>
  <c r="T918" i="9"/>
  <c r="U918" i="9" s="1"/>
  <c r="BD918" i="9"/>
  <c r="BJ918" i="9" l="1"/>
  <c r="BE918" i="9"/>
  <c r="AZ920" i="9"/>
  <c r="BC919" i="9"/>
  <c r="BA919" i="9"/>
  <c r="W918" i="9"/>
  <c r="AD918" i="9"/>
  <c r="T919" i="9"/>
  <c r="U919" i="9" s="1"/>
  <c r="BD919" i="9"/>
  <c r="BJ919" i="9" l="1"/>
  <c r="BE919" i="9"/>
  <c r="BA920" i="9"/>
  <c r="AZ921" i="9"/>
  <c r="BC920" i="9"/>
  <c r="W919" i="9"/>
  <c r="AD919" i="9"/>
  <c r="T920" i="9"/>
  <c r="U920" i="9" s="1"/>
  <c r="BD920" i="9"/>
  <c r="BJ920" i="9" l="1"/>
  <c r="BE920" i="9"/>
  <c r="AZ922" i="9"/>
  <c r="BC921" i="9"/>
  <c r="BA921" i="9"/>
  <c r="W920" i="9"/>
  <c r="AD920" i="9"/>
  <c r="T921" i="9"/>
  <c r="U921" i="9" s="1"/>
  <c r="BD921" i="9"/>
  <c r="BJ921" i="9" l="1"/>
  <c r="BE921" i="9"/>
  <c r="BA922" i="9"/>
  <c r="BC922" i="9"/>
  <c r="AZ923" i="9"/>
  <c r="W921" i="9"/>
  <c r="AD921" i="9"/>
  <c r="T922" i="9"/>
  <c r="U922" i="9" s="1"/>
  <c r="BD922" i="9"/>
  <c r="BJ922" i="9" l="1"/>
  <c r="BE922" i="9"/>
  <c r="BC923" i="9"/>
  <c r="BA923" i="9"/>
  <c r="AZ924" i="9"/>
  <c r="W922" i="9"/>
  <c r="AD922" i="9"/>
  <c r="T923" i="9"/>
  <c r="U923" i="9" s="1"/>
  <c r="BD923" i="9"/>
  <c r="BJ923" i="9" l="1"/>
  <c r="BE923" i="9"/>
  <c r="BC924" i="9"/>
  <c r="BA924" i="9"/>
  <c r="AZ925" i="9"/>
  <c r="W923" i="9"/>
  <c r="AD923" i="9"/>
  <c r="T924" i="9"/>
  <c r="U924" i="9" s="1"/>
  <c r="BD924" i="9"/>
  <c r="BJ924" i="9" l="1"/>
  <c r="BE924" i="9"/>
  <c r="BA925" i="9"/>
  <c r="AZ926" i="9"/>
  <c r="BC925" i="9"/>
  <c r="W924" i="9"/>
  <c r="AD924" i="9"/>
  <c r="T925" i="9"/>
  <c r="U925" i="9" s="1"/>
  <c r="BD925" i="9"/>
  <c r="BJ925" i="9" l="1"/>
  <c r="BE925" i="9"/>
  <c r="AZ927" i="9"/>
  <c r="BC926" i="9"/>
  <c r="BA926" i="9"/>
  <c r="W925" i="9"/>
  <c r="AD925" i="9"/>
  <c r="T926" i="9"/>
  <c r="U926" i="9" s="1"/>
  <c r="BD926" i="9"/>
  <c r="BJ926" i="9" l="1"/>
  <c r="BE926" i="9"/>
  <c r="AZ928" i="9"/>
  <c r="BC927" i="9"/>
  <c r="BA927" i="9"/>
  <c r="W926" i="9"/>
  <c r="AD926" i="9"/>
  <c r="T927" i="9"/>
  <c r="U927" i="9" s="1"/>
  <c r="BD927" i="9"/>
  <c r="BJ927" i="9" l="1"/>
  <c r="BE927" i="9"/>
  <c r="BA928" i="9"/>
  <c r="BC928" i="9"/>
  <c r="AZ929" i="9"/>
  <c r="W927" i="9"/>
  <c r="AD927" i="9"/>
  <c r="T928" i="9"/>
  <c r="U928" i="9" s="1"/>
  <c r="BD928" i="9"/>
  <c r="BJ928" i="9" l="1"/>
  <c r="BE928" i="9"/>
  <c r="BC929" i="9"/>
  <c r="AZ930" i="9"/>
  <c r="BA929" i="9"/>
  <c r="W928" i="9"/>
  <c r="AD928" i="9"/>
  <c r="T929" i="9"/>
  <c r="U929" i="9" s="1"/>
  <c r="BD929" i="9"/>
  <c r="BJ929" i="9" l="1"/>
  <c r="BE929" i="9"/>
  <c r="BC930" i="9"/>
  <c r="BA930" i="9"/>
  <c r="AZ931" i="9"/>
  <c r="W929" i="9"/>
  <c r="AD929" i="9"/>
  <c r="T930" i="9"/>
  <c r="U930" i="9" s="1"/>
  <c r="BD930" i="9"/>
  <c r="BJ930" i="9" l="1"/>
  <c r="BE930" i="9"/>
  <c r="BA931" i="9"/>
  <c r="AZ932" i="9"/>
  <c r="BC931" i="9"/>
  <c r="W930" i="9"/>
  <c r="AD930" i="9"/>
  <c r="T931" i="9"/>
  <c r="U931" i="9" s="1"/>
  <c r="BD931" i="9"/>
  <c r="BJ931" i="9" l="1"/>
  <c r="BE931" i="9"/>
  <c r="BA932" i="9"/>
  <c r="BC932" i="9"/>
  <c r="AZ933" i="9"/>
  <c r="W931" i="9"/>
  <c r="AD931" i="9"/>
  <c r="T932" i="9"/>
  <c r="U932" i="9" s="1"/>
  <c r="BD932" i="9"/>
  <c r="BJ932" i="9" l="1"/>
  <c r="BE932" i="9"/>
  <c r="BA933" i="9"/>
  <c r="BC933" i="9"/>
  <c r="AZ934" i="9"/>
  <c r="W932" i="9"/>
  <c r="AD932" i="9"/>
  <c r="T933" i="9"/>
  <c r="U933" i="9" s="1"/>
  <c r="BD933" i="9"/>
  <c r="BJ933" i="9" l="1"/>
  <c r="BE933" i="9"/>
  <c r="AZ935" i="9"/>
  <c r="BC934" i="9"/>
  <c r="BA934" i="9"/>
  <c r="W933" i="9"/>
  <c r="AD933" i="9"/>
  <c r="T934" i="9"/>
  <c r="U934" i="9" s="1"/>
  <c r="BD934" i="9"/>
  <c r="BJ934" i="9" l="1"/>
  <c r="BE934" i="9"/>
  <c r="AZ936" i="9"/>
  <c r="BC935" i="9"/>
  <c r="BA935" i="9"/>
  <c r="W934" i="9"/>
  <c r="AD934" i="9"/>
  <c r="T935" i="9"/>
  <c r="U935" i="9" s="1"/>
  <c r="BD935" i="9"/>
  <c r="BJ935" i="9" l="1"/>
  <c r="BE935" i="9"/>
  <c r="AZ937" i="9"/>
  <c r="BC936" i="9"/>
  <c r="BA936" i="9"/>
  <c r="W935" i="9"/>
  <c r="AD935" i="9"/>
  <c r="T936" i="9"/>
  <c r="U936" i="9" s="1"/>
  <c r="BD936" i="9"/>
  <c r="BJ936" i="9" l="1"/>
  <c r="BE936" i="9"/>
  <c r="BC937" i="9"/>
  <c r="AZ938" i="9"/>
  <c r="BA937" i="9"/>
  <c r="W936" i="9"/>
  <c r="AD936" i="9"/>
  <c r="T937" i="9"/>
  <c r="U937" i="9" s="1"/>
  <c r="BD937" i="9"/>
  <c r="BJ937" i="9" l="1"/>
  <c r="BE937" i="9"/>
  <c r="BA938" i="9"/>
  <c r="BC938" i="9"/>
  <c r="AZ939" i="9"/>
  <c r="W937" i="9"/>
  <c r="AD937" i="9"/>
  <c r="T938" i="9"/>
  <c r="U938" i="9" s="1"/>
  <c r="BD938" i="9"/>
  <c r="BJ938" i="9" l="1"/>
  <c r="BE938" i="9"/>
  <c r="AZ940" i="9"/>
  <c r="BA939" i="9"/>
  <c r="BC939" i="9"/>
  <c r="W938" i="9"/>
  <c r="AD938" i="9"/>
  <c r="T939" i="9"/>
  <c r="U939" i="9" s="1"/>
  <c r="BD939" i="9"/>
  <c r="BJ939" i="9" l="1"/>
  <c r="BE939" i="9"/>
  <c r="BA940" i="9"/>
  <c r="AZ941" i="9"/>
  <c r="BC940" i="9"/>
  <c r="W939" i="9"/>
  <c r="AD939" i="9"/>
  <c r="T940" i="9"/>
  <c r="U940" i="9" s="1"/>
  <c r="BD940" i="9"/>
  <c r="BJ940" i="9" l="1"/>
  <c r="BE940" i="9"/>
  <c r="BA941" i="9"/>
  <c r="AZ942" i="9"/>
  <c r="BC941" i="9"/>
  <c r="W940" i="9"/>
  <c r="AD940" i="9"/>
  <c r="T941" i="9"/>
  <c r="U941" i="9" s="1"/>
  <c r="BD941" i="9"/>
  <c r="BJ941" i="9" l="1"/>
  <c r="BE941" i="9"/>
  <c r="BA942" i="9"/>
  <c r="AZ943" i="9"/>
  <c r="BC942" i="9"/>
  <c r="W941" i="9"/>
  <c r="AD941" i="9"/>
  <c r="T942" i="9"/>
  <c r="U942" i="9" s="1"/>
  <c r="BD942" i="9"/>
  <c r="BJ942" i="9" l="1"/>
  <c r="BE942" i="9"/>
  <c r="AZ944" i="9"/>
  <c r="BC943" i="9"/>
  <c r="BA943" i="9"/>
  <c r="W942" i="9"/>
  <c r="AD942" i="9"/>
  <c r="T943" i="9"/>
  <c r="U943" i="9" s="1"/>
  <c r="BD943" i="9"/>
  <c r="BJ943" i="9" l="1"/>
  <c r="BE943" i="9"/>
  <c r="BC944" i="9"/>
  <c r="BA944" i="9"/>
  <c r="AZ945" i="9"/>
  <c r="W943" i="9"/>
  <c r="AD943" i="9"/>
  <c r="T944" i="9"/>
  <c r="U944" i="9" s="1"/>
  <c r="BD944" i="9"/>
  <c r="BJ944" i="9" l="1"/>
  <c r="BE944" i="9"/>
  <c r="AZ946" i="9"/>
  <c r="BA945" i="9"/>
  <c r="BC945" i="9"/>
  <c r="W944" i="9"/>
  <c r="AD944" i="9"/>
  <c r="T945" i="9"/>
  <c r="U945" i="9" s="1"/>
  <c r="BD945" i="9"/>
  <c r="BJ945" i="9" l="1"/>
  <c r="BE945" i="9"/>
  <c r="BA946" i="9"/>
  <c r="AZ947" i="9"/>
  <c r="BC946" i="9"/>
  <c r="W945" i="9"/>
  <c r="AD945" i="9"/>
  <c r="T946" i="9"/>
  <c r="U946" i="9" s="1"/>
  <c r="BD946" i="9"/>
  <c r="BJ946" i="9" l="1"/>
  <c r="BE946" i="9"/>
  <c r="BC947" i="9"/>
  <c r="BA947" i="9"/>
  <c r="AZ948" i="9"/>
  <c r="W946" i="9"/>
  <c r="AD946" i="9"/>
  <c r="T947" i="9"/>
  <c r="U947" i="9" s="1"/>
  <c r="BD947" i="9"/>
  <c r="BJ947" i="9" l="1"/>
  <c r="BE947" i="9"/>
  <c r="BC948" i="9"/>
  <c r="BA948" i="9"/>
  <c r="AZ949" i="9"/>
  <c r="W947" i="9"/>
  <c r="AD947" i="9"/>
  <c r="T948" i="9"/>
  <c r="U948" i="9" s="1"/>
  <c r="BD948" i="9"/>
  <c r="BJ948" i="9" l="1"/>
  <c r="BE948" i="9"/>
  <c r="BA949" i="9"/>
  <c r="AZ950" i="9"/>
  <c r="BC949" i="9"/>
  <c r="W948" i="9"/>
  <c r="AD948" i="9"/>
  <c r="T949" i="9"/>
  <c r="U949" i="9" s="1"/>
  <c r="BD949" i="9"/>
  <c r="BJ949" i="9" l="1"/>
  <c r="BE949" i="9"/>
  <c r="BA950" i="9"/>
  <c r="BC950" i="9"/>
  <c r="AZ951" i="9"/>
  <c r="W949" i="9"/>
  <c r="AD949" i="9"/>
  <c r="T950" i="9"/>
  <c r="U950" i="9" s="1"/>
  <c r="BD950" i="9"/>
  <c r="BJ950" i="9" l="1"/>
  <c r="BE950" i="9"/>
  <c r="BA951" i="9"/>
  <c r="AZ952" i="9"/>
  <c r="BC951" i="9"/>
  <c r="W950" i="9"/>
  <c r="AD950" i="9"/>
  <c r="T951" i="9"/>
  <c r="U951" i="9" s="1"/>
  <c r="BD951" i="9"/>
  <c r="BJ951" i="9" l="1"/>
  <c r="BE951" i="9"/>
  <c r="BA952" i="9"/>
  <c r="AZ953" i="9"/>
  <c r="BC952" i="9"/>
  <c r="W951" i="9"/>
  <c r="AD951" i="9"/>
  <c r="T952" i="9"/>
  <c r="U952" i="9" s="1"/>
  <c r="BD952" i="9"/>
  <c r="BJ952" i="9" l="1"/>
  <c r="BE952" i="9"/>
  <c r="BA953" i="9"/>
  <c r="AZ954" i="9"/>
  <c r="BC953" i="9"/>
  <c r="W952" i="9"/>
  <c r="AD952" i="9"/>
  <c r="T953" i="9"/>
  <c r="U953" i="9" s="1"/>
  <c r="BD953" i="9"/>
  <c r="BJ953" i="9" l="1"/>
  <c r="BE953" i="9"/>
  <c r="BA954" i="9"/>
  <c r="BC954" i="9"/>
  <c r="AZ955" i="9"/>
  <c r="W953" i="9"/>
  <c r="AD953" i="9"/>
  <c r="T954" i="9"/>
  <c r="U954" i="9" s="1"/>
  <c r="BD954" i="9"/>
  <c r="BJ954" i="9" l="1"/>
  <c r="BE954" i="9"/>
  <c r="BC955" i="9"/>
  <c r="AZ956" i="9"/>
  <c r="BA955" i="9"/>
  <c r="W954" i="9"/>
  <c r="AD954" i="9"/>
  <c r="T955" i="9"/>
  <c r="U955" i="9" s="1"/>
  <c r="BD955" i="9"/>
  <c r="BJ955" i="9" l="1"/>
  <c r="BE955" i="9"/>
  <c r="BC956" i="9"/>
  <c r="AZ957" i="9"/>
  <c r="BA956" i="9"/>
  <c r="W955" i="9"/>
  <c r="AD955" i="9"/>
  <c r="T956" i="9"/>
  <c r="U956" i="9" s="1"/>
  <c r="BD956" i="9"/>
  <c r="BJ956" i="9" l="1"/>
  <c r="BE956" i="9"/>
  <c r="BA957" i="9"/>
  <c r="AZ958" i="9"/>
  <c r="BC957" i="9"/>
  <c r="W956" i="9"/>
  <c r="AD956" i="9"/>
  <c r="T957" i="9"/>
  <c r="U957" i="9" s="1"/>
  <c r="BD957" i="9"/>
  <c r="BJ957" i="9" l="1"/>
  <c r="BE957" i="9"/>
  <c r="AZ959" i="9"/>
  <c r="BA958" i="9"/>
  <c r="BC958" i="9"/>
  <c r="W957" i="9"/>
  <c r="AD957" i="9"/>
  <c r="T958" i="9"/>
  <c r="U958" i="9" s="1"/>
  <c r="BD958" i="9"/>
  <c r="BJ958" i="9" l="1"/>
  <c r="BE958" i="9"/>
  <c r="BA959" i="9"/>
  <c r="AZ960" i="9"/>
  <c r="BC959" i="9"/>
  <c r="W958" i="9"/>
  <c r="AD958" i="9"/>
  <c r="T959" i="9"/>
  <c r="U959" i="9" s="1"/>
  <c r="BD959" i="9"/>
  <c r="BJ959" i="9" l="1"/>
  <c r="BE959" i="9"/>
  <c r="AZ961" i="9"/>
  <c r="BA960" i="9"/>
  <c r="BC960" i="9"/>
  <c r="W959" i="9"/>
  <c r="AD959" i="9"/>
  <c r="T960" i="9"/>
  <c r="U960" i="9" s="1"/>
  <c r="BD960" i="9"/>
  <c r="BJ960" i="9" l="1"/>
  <c r="BE960" i="9"/>
  <c r="BC961" i="9"/>
  <c r="BA961" i="9"/>
  <c r="AZ962" i="9"/>
  <c r="W960" i="9"/>
  <c r="AD960" i="9"/>
  <c r="T961" i="9"/>
  <c r="U961" i="9" s="1"/>
  <c r="BD961" i="9"/>
  <c r="BJ961" i="9" l="1"/>
  <c r="BE961" i="9"/>
  <c r="AZ963" i="9"/>
  <c r="BA962" i="9"/>
  <c r="BC962" i="9"/>
  <c r="W961" i="9"/>
  <c r="AD961" i="9"/>
  <c r="T962" i="9"/>
  <c r="U962" i="9" s="1"/>
  <c r="BD962" i="9"/>
  <c r="BJ962" i="9" l="1"/>
  <c r="BE962" i="9"/>
  <c r="BA963" i="9"/>
  <c r="AZ964" i="9"/>
  <c r="BC963" i="9"/>
  <c r="W962" i="9"/>
  <c r="AD962" i="9"/>
  <c r="T963" i="9"/>
  <c r="U963" i="9" s="1"/>
  <c r="BD963" i="9"/>
  <c r="BJ963" i="9" l="1"/>
  <c r="BE963" i="9"/>
  <c r="BC964" i="9"/>
  <c r="BA964" i="9"/>
  <c r="AZ965" i="9"/>
  <c r="W963" i="9"/>
  <c r="AD963" i="9"/>
  <c r="T964" i="9"/>
  <c r="U964" i="9" s="1"/>
  <c r="BD964" i="9"/>
  <c r="BJ964" i="9" l="1"/>
  <c r="BE964" i="9"/>
  <c r="BC965" i="9"/>
  <c r="AZ966" i="9"/>
  <c r="BA965" i="9"/>
  <c r="W964" i="9"/>
  <c r="AD964" i="9"/>
  <c r="T965" i="9"/>
  <c r="U965" i="9" s="1"/>
  <c r="BD965" i="9"/>
  <c r="BJ965" i="9" l="1"/>
  <c r="BE965" i="9"/>
  <c r="BA966" i="9"/>
  <c r="AZ967" i="9"/>
  <c r="BC966" i="9"/>
  <c r="W965" i="9"/>
  <c r="AD965" i="9"/>
  <c r="T966" i="9"/>
  <c r="U966" i="9" s="1"/>
  <c r="BD966" i="9"/>
  <c r="BJ966" i="9" l="1"/>
  <c r="BE966" i="9"/>
  <c r="AZ968" i="9"/>
  <c r="BA967" i="9"/>
  <c r="BC967" i="9"/>
  <c r="W966" i="9"/>
  <c r="AD966" i="9"/>
  <c r="T967" i="9"/>
  <c r="U967" i="9" s="1"/>
  <c r="BD967" i="9"/>
  <c r="BJ967" i="9" l="1"/>
  <c r="BE967" i="9"/>
  <c r="BC968" i="9"/>
  <c r="AZ969" i="9"/>
  <c r="BA968" i="9"/>
  <c r="W967" i="9"/>
  <c r="AD967" i="9"/>
  <c r="T968" i="9"/>
  <c r="U968" i="9" s="1"/>
  <c r="BD968" i="9"/>
  <c r="BJ968" i="9" l="1"/>
  <c r="BE968" i="9"/>
  <c r="AZ970" i="9"/>
  <c r="BC969" i="9"/>
  <c r="BA969" i="9"/>
  <c r="W968" i="9"/>
  <c r="AD968" i="9"/>
  <c r="T969" i="9"/>
  <c r="U969" i="9" s="1"/>
  <c r="BD969" i="9"/>
  <c r="BJ969" i="9" l="1"/>
  <c r="BE969" i="9"/>
  <c r="BA970" i="9"/>
  <c r="BC970" i="9"/>
  <c r="AZ971" i="9"/>
  <c r="W969" i="9"/>
  <c r="AD969" i="9"/>
  <c r="T970" i="9"/>
  <c r="U970" i="9" s="1"/>
  <c r="BD970" i="9"/>
  <c r="BJ970" i="9" l="1"/>
  <c r="BE970" i="9"/>
  <c r="BC971" i="9"/>
  <c r="AZ972" i="9"/>
  <c r="BA971" i="9"/>
  <c r="W970" i="9"/>
  <c r="AD970" i="9"/>
  <c r="T971" i="9"/>
  <c r="U971" i="9" s="1"/>
  <c r="BD971" i="9"/>
  <c r="BJ971" i="9" l="1"/>
  <c r="BE971" i="9"/>
  <c r="AZ973" i="9"/>
  <c r="BC972" i="9"/>
  <c r="BA972" i="9"/>
  <c r="W971" i="9"/>
  <c r="AD971" i="9"/>
  <c r="T972" i="9"/>
  <c r="U972" i="9" s="1"/>
  <c r="BD972" i="9"/>
  <c r="BJ972" i="9" l="1"/>
  <c r="BE972" i="9"/>
  <c r="BA973" i="9"/>
  <c r="AZ974" i="9"/>
  <c r="BC973" i="9"/>
  <c r="W972" i="9"/>
  <c r="AD972" i="9"/>
  <c r="T973" i="9"/>
  <c r="U973" i="9" s="1"/>
  <c r="BD973" i="9"/>
  <c r="BJ973" i="9" l="1"/>
  <c r="BE973" i="9"/>
  <c r="BA974" i="9"/>
  <c r="AZ975" i="9"/>
  <c r="BC974" i="9"/>
  <c r="W973" i="9"/>
  <c r="AD973" i="9"/>
  <c r="T974" i="9"/>
  <c r="U974" i="9" s="1"/>
  <c r="BD974" i="9"/>
  <c r="BJ974" i="9" l="1"/>
  <c r="BE974" i="9"/>
  <c r="AZ976" i="9"/>
  <c r="BA975" i="9"/>
  <c r="BC975" i="9"/>
  <c r="W974" i="9"/>
  <c r="AD974" i="9"/>
  <c r="T975" i="9"/>
  <c r="U975" i="9" s="1"/>
  <c r="BD975" i="9"/>
  <c r="BJ975" i="9" l="1"/>
  <c r="BE975" i="9"/>
  <c r="BA976" i="9"/>
  <c r="AZ977" i="9"/>
  <c r="BC976" i="9"/>
  <c r="W975" i="9"/>
  <c r="AD975" i="9"/>
  <c r="T976" i="9"/>
  <c r="U976" i="9" s="1"/>
  <c r="BD976" i="9"/>
  <c r="BJ976" i="9" l="1"/>
  <c r="BE976" i="9"/>
  <c r="BC977" i="9"/>
  <c r="AZ978" i="9"/>
  <c r="BA977" i="9"/>
  <c r="W976" i="9"/>
  <c r="AD976" i="9"/>
  <c r="T977" i="9"/>
  <c r="U977" i="9" s="1"/>
  <c r="BD977" i="9"/>
  <c r="BJ977" i="9" l="1"/>
  <c r="BE977" i="9"/>
  <c r="AZ979" i="9"/>
  <c r="BC978" i="9"/>
  <c r="BA978" i="9"/>
  <c r="W977" i="9"/>
  <c r="AD977" i="9"/>
  <c r="T978" i="9"/>
  <c r="U978" i="9" s="1"/>
  <c r="BD978" i="9"/>
  <c r="BJ978" i="9" l="1"/>
  <c r="BE978" i="9"/>
  <c r="BA979" i="9"/>
  <c r="BC979" i="9"/>
  <c r="AZ980" i="9"/>
  <c r="W978" i="9"/>
  <c r="AD978" i="9"/>
  <c r="T979" i="9"/>
  <c r="U979" i="9" s="1"/>
  <c r="BD979" i="9"/>
  <c r="BJ979" i="9" l="1"/>
  <c r="BE979" i="9"/>
  <c r="BC980" i="9"/>
  <c r="AZ981" i="9"/>
  <c r="BA980" i="9"/>
  <c r="W979" i="9"/>
  <c r="AD979" i="9"/>
  <c r="T980" i="9"/>
  <c r="U980" i="9" s="1"/>
  <c r="BD980" i="9"/>
  <c r="BJ980" i="9" l="1"/>
  <c r="BE980" i="9"/>
  <c r="BA981" i="9"/>
  <c r="AZ982" i="9"/>
  <c r="BC981" i="9"/>
  <c r="W980" i="9"/>
  <c r="AD980" i="9"/>
  <c r="T981" i="9"/>
  <c r="U981" i="9" s="1"/>
  <c r="BD981" i="9"/>
  <c r="BJ981" i="9" l="1"/>
  <c r="BE981" i="9"/>
  <c r="BA982" i="9"/>
  <c r="BC982" i="9"/>
  <c r="AZ983" i="9"/>
  <c r="W981" i="9"/>
  <c r="AD981" i="9"/>
  <c r="T982" i="9"/>
  <c r="U982" i="9" s="1"/>
  <c r="BD982" i="9"/>
  <c r="BJ982" i="9" l="1"/>
  <c r="BE982" i="9"/>
  <c r="BC983" i="9"/>
  <c r="BA983" i="9"/>
  <c r="AZ984" i="9"/>
  <c r="W982" i="9"/>
  <c r="AD982" i="9"/>
  <c r="T983" i="9"/>
  <c r="U983" i="9" s="1"/>
  <c r="BD983" i="9"/>
  <c r="BJ983" i="9" l="1"/>
  <c r="BE983" i="9"/>
  <c r="AZ985" i="9"/>
  <c r="BC984" i="9"/>
  <c r="BA984" i="9"/>
  <c r="W983" i="9"/>
  <c r="AD983" i="9"/>
  <c r="T984" i="9"/>
  <c r="U984" i="9" s="1"/>
  <c r="BD984" i="9"/>
  <c r="BJ984" i="9" l="1"/>
  <c r="BE984" i="9"/>
  <c r="BA985" i="9"/>
  <c r="AZ986" i="9"/>
  <c r="BC985" i="9"/>
  <c r="W984" i="9"/>
  <c r="AD984" i="9"/>
  <c r="T985" i="9"/>
  <c r="U985" i="9" s="1"/>
  <c r="BD985" i="9"/>
  <c r="BJ985" i="9" l="1"/>
  <c r="BE985" i="9"/>
  <c r="BA986" i="9"/>
  <c r="AZ987" i="9"/>
  <c r="BC986" i="9"/>
  <c r="W985" i="9"/>
  <c r="AD985" i="9"/>
  <c r="T986" i="9"/>
  <c r="U986" i="9" s="1"/>
  <c r="BD986" i="9"/>
  <c r="BJ986" i="9" l="1"/>
  <c r="BE986" i="9"/>
  <c r="BC987" i="9"/>
  <c r="AZ988" i="9"/>
  <c r="BA987" i="9"/>
  <c r="W986" i="9"/>
  <c r="AD986" i="9"/>
  <c r="T987" i="9"/>
  <c r="U987" i="9" s="1"/>
  <c r="BD987" i="9"/>
  <c r="BJ987" i="9" l="1"/>
  <c r="BE987" i="9"/>
  <c r="BC988" i="9"/>
  <c r="AZ989" i="9"/>
  <c r="BA988" i="9"/>
  <c r="W987" i="9"/>
  <c r="AD987" i="9"/>
  <c r="T988" i="9"/>
  <c r="U988" i="9" s="1"/>
  <c r="BD988" i="9"/>
  <c r="BJ988" i="9" l="1"/>
  <c r="BE988" i="9"/>
  <c r="AZ990" i="9"/>
  <c r="BC989" i="9"/>
  <c r="BA989" i="9"/>
  <c r="W988" i="9"/>
  <c r="AD988" i="9"/>
  <c r="T989" i="9"/>
  <c r="U989" i="9" s="1"/>
  <c r="BD989" i="9"/>
  <c r="BJ989" i="9" l="1"/>
  <c r="BE989" i="9"/>
  <c r="BA990" i="9"/>
  <c r="BC990" i="9"/>
  <c r="AZ991" i="9"/>
  <c r="W989" i="9"/>
  <c r="AD989" i="9"/>
  <c r="T990" i="9"/>
  <c r="U990" i="9" s="1"/>
  <c r="BD990" i="9"/>
  <c r="BJ990" i="9" l="1"/>
  <c r="BE990" i="9"/>
  <c r="BA991" i="9"/>
  <c r="BC991" i="9"/>
  <c r="AZ992" i="9"/>
  <c r="W990" i="9"/>
  <c r="AD990" i="9"/>
  <c r="T991" i="9"/>
  <c r="U991" i="9" s="1"/>
  <c r="BD991" i="9"/>
  <c r="BJ991" i="9" l="1"/>
  <c r="BE991" i="9"/>
  <c r="BA992" i="9"/>
  <c r="BC992" i="9"/>
  <c r="AZ993" i="9"/>
  <c r="W991" i="9"/>
  <c r="AD991" i="9"/>
  <c r="T992" i="9"/>
  <c r="U992" i="9" s="1"/>
  <c r="BD992" i="9"/>
  <c r="BJ992" i="9" l="1"/>
  <c r="BE992" i="9"/>
  <c r="AZ994" i="9"/>
  <c r="BC993" i="9"/>
  <c r="BA993" i="9"/>
  <c r="W992" i="9"/>
  <c r="AD992" i="9"/>
  <c r="T993" i="9"/>
  <c r="U993" i="9" s="1"/>
  <c r="BD993" i="9"/>
  <c r="BJ993" i="9" l="1"/>
  <c r="BE993" i="9"/>
  <c r="BA994" i="9"/>
  <c r="BC994" i="9"/>
  <c r="AZ995" i="9"/>
  <c r="W993" i="9"/>
  <c r="AD993" i="9"/>
  <c r="T994" i="9"/>
  <c r="U994" i="9" s="1"/>
  <c r="BD994" i="9"/>
  <c r="BJ994" i="9" l="1"/>
  <c r="BE994" i="9"/>
  <c r="AZ996" i="9"/>
  <c r="BC995" i="9"/>
  <c r="BA995" i="9"/>
  <c r="W994" i="9"/>
  <c r="AD994" i="9"/>
  <c r="T995" i="9"/>
  <c r="U995" i="9" s="1"/>
  <c r="BD995" i="9"/>
  <c r="BJ995" i="9" l="1"/>
  <c r="BE995" i="9"/>
  <c r="AZ997" i="9"/>
  <c r="BA996" i="9"/>
  <c r="BC996" i="9"/>
  <c r="W995" i="9"/>
  <c r="AD995" i="9"/>
  <c r="T996" i="9"/>
  <c r="U996" i="9" s="1"/>
  <c r="BD996" i="9"/>
  <c r="BJ996" i="9" l="1"/>
  <c r="BE996" i="9"/>
  <c r="AZ998" i="9"/>
  <c r="BC997" i="9"/>
  <c r="BA997" i="9"/>
  <c r="W996" i="9"/>
  <c r="AD996" i="9"/>
  <c r="T997" i="9"/>
  <c r="U997" i="9" s="1"/>
  <c r="BD997" i="9"/>
  <c r="BJ997" i="9" l="1"/>
  <c r="BE997" i="9"/>
  <c r="BA998" i="9"/>
  <c r="BC998" i="9"/>
  <c r="AZ999" i="9"/>
  <c r="W997" i="9"/>
  <c r="AD997" i="9"/>
  <c r="T998" i="9"/>
  <c r="U998" i="9" s="1"/>
  <c r="BD998" i="9"/>
  <c r="BJ998" i="9" l="1"/>
  <c r="BE998" i="9"/>
  <c r="BA999" i="9"/>
  <c r="AZ1000" i="9"/>
  <c r="BC999" i="9"/>
  <c r="W998" i="9"/>
  <c r="AD998" i="9"/>
  <c r="T999" i="9"/>
  <c r="U999" i="9" s="1"/>
  <c r="BD999" i="9"/>
  <c r="BJ999" i="9" l="1"/>
  <c r="BE999" i="9"/>
  <c r="BA1000" i="9"/>
  <c r="AZ1001" i="9"/>
  <c r="BC1000" i="9"/>
  <c r="W999" i="9"/>
  <c r="AD999" i="9"/>
  <c r="T1000" i="9"/>
  <c r="U1000" i="9" s="1"/>
  <c r="BD1000" i="9"/>
  <c r="BJ1000" i="9" l="1"/>
  <c r="BE1000" i="9"/>
  <c r="BA1001" i="9"/>
  <c r="AZ1002" i="9"/>
  <c r="BC1001" i="9"/>
  <c r="W1000" i="9"/>
  <c r="AD1000" i="9"/>
  <c r="T1001" i="9"/>
  <c r="U1001" i="9" s="1"/>
  <c r="BD1001" i="9"/>
  <c r="BJ1001" i="9" l="1"/>
  <c r="BE1001" i="9"/>
  <c r="BA1002" i="9"/>
  <c r="AZ1003" i="9"/>
  <c r="BC1002" i="9"/>
  <c r="W1001" i="9"/>
  <c r="AD1001" i="9"/>
  <c r="T1002" i="9"/>
  <c r="U1002" i="9" s="1"/>
  <c r="BD1002" i="9"/>
  <c r="BJ1002" i="9" l="1"/>
  <c r="BE1002" i="9"/>
  <c r="BC1003" i="9"/>
  <c r="BA1003" i="9"/>
  <c r="AZ1004" i="9"/>
  <c r="W1002" i="9"/>
  <c r="AD1002" i="9"/>
  <c r="T1003" i="9"/>
  <c r="U1003" i="9" s="1"/>
  <c r="BD1003" i="9"/>
  <c r="BJ1003" i="9" l="1"/>
  <c r="BE1003" i="9"/>
  <c r="BC1004" i="9"/>
  <c r="AZ1005" i="9"/>
  <c r="BA1004" i="9"/>
  <c r="W1003" i="9"/>
  <c r="AD1003" i="9"/>
  <c r="T1004" i="9"/>
  <c r="U1004" i="9" s="1"/>
  <c r="BD1004" i="9"/>
  <c r="BJ1004" i="9" l="1"/>
  <c r="BE1004" i="9"/>
  <c r="AZ1006" i="9"/>
  <c r="BA1005" i="9"/>
  <c r="BC1005" i="9"/>
  <c r="W1004" i="9"/>
  <c r="AD1004" i="9"/>
  <c r="T1005" i="9"/>
  <c r="U1005" i="9" s="1"/>
  <c r="BD1005" i="9"/>
  <c r="BJ1005" i="9" l="1"/>
  <c r="BE1005" i="9"/>
  <c r="AZ1007" i="9"/>
  <c r="BA1006" i="9"/>
  <c r="BC1006" i="9"/>
  <c r="W1005" i="9"/>
  <c r="AD1005" i="9"/>
  <c r="T1006" i="9"/>
  <c r="U1006" i="9" s="1"/>
  <c r="BD1006" i="9"/>
  <c r="BJ1006" i="9" l="1"/>
  <c r="BE1006" i="9"/>
  <c r="BC1007" i="9"/>
  <c r="BA1007" i="9"/>
  <c r="AZ1008" i="9"/>
  <c r="W1006" i="9"/>
  <c r="AD1006" i="9"/>
  <c r="T1007" i="9"/>
  <c r="U1007" i="9" s="1"/>
  <c r="BD1007" i="9"/>
  <c r="BJ1007" i="9" l="1"/>
  <c r="BE1007" i="9"/>
  <c r="AZ1009" i="9"/>
  <c r="BA1008" i="9"/>
  <c r="BC1008" i="9"/>
  <c r="W1007" i="9"/>
  <c r="AD1007" i="9"/>
  <c r="T1008" i="9"/>
  <c r="U1008" i="9" s="1"/>
  <c r="BD1008" i="9"/>
  <c r="BJ1008" i="9" l="1"/>
  <c r="BE1008" i="9"/>
  <c r="BA1009" i="9"/>
  <c r="BC1009" i="9"/>
  <c r="AZ1010" i="9"/>
  <c r="W1008" i="9"/>
  <c r="AD1008" i="9"/>
  <c r="T1009" i="9"/>
  <c r="U1009" i="9" s="1"/>
  <c r="BD1009" i="9"/>
  <c r="BJ1009" i="9" l="1"/>
  <c r="BE1009" i="9"/>
  <c r="AZ1011" i="9"/>
  <c r="BA1010" i="9"/>
  <c r="BC1010" i="9"/>
  <c r="W1009" i="9"/>
  <c r="AD1009" i="9"/>
  <c r="T1010" i="9"/>
  <c r="U1010" i="9" s="1"/>
  <c r="BD1010" i="9"/>
  <c r="BJ1010" i="9" l="1"/>
  <c r="BE1010" i="9"/>
  <c r="BC1011" i="9"/>
  <c r="BA1011" i="9"/>
  <c r="AZ1012" i="9"/>
  <c r="W1010" i="9"/>
  <c r="AD1010" i="9"/>
  <c r="T1011" i="9"/>
  <c r="U1011" i="9" s="1"/>
  <c r="BD1011" i="9"/>
  <c r="BJ1011" i="9" l="1"/>
  <c r="BE1011" i="9"/>
  <c r="BC1012" i="9"/>
  <c r="BA1012" i="9"/>
  <c r="AZ1013" i="9"/>
  <c r="W1011" i="9"/>
  <c r="AD1011" i="9"/>
  <c r="T1012" i="9"/>
  <c r="U1012" i="9" s="1"/>
  <c r="BD1012" i="9"/>
  <c r="BJ1012" i="9" l="1"/>
  <c r="BE1012" i="9"/>
  <c r="BC1013" i="9"/>
  <c r="AZ1014" i="9"/>
  <c r="BA1013" i="9"/>
  <c r="W1012" i="9"/>
  <c r="AD1012" i="9"/>
  <c r="T1013" i="9"/>
  <c r="U1013" i="9" s="1"/>
  <c r="BD1013" i="9"/>
  <c r="BJ1013" i="9" l="1"/>
  <c r="BE1013" i="9"/>
  <c r="BA1014" i="9"/>
  <c r="AZ1015" i="9"/>
  <c r="BC1014" i="9"/>
  <c r="W1013" i="9"/>
  <c r="AD1013" i="9"/>
  <c r="T1014" i="9"/>
  <c r="U1014" i="9" s="1"/>
  <c r="BD1014" i="9"/>
  <c r="BJ1014" i="9" l="1"/>
  <c r="BE1014" i="9"/>
  <c r="BC1015" i="9"/>
  <c r="BA1015" i="9"/>
  <c r="AZ1016" i="9"/>
  <c r="W1014" i="9"/>
  <c r="AD1014" i="9"/>
  <c r="T1015" i="9"/>
  <c r="U1015" i="9" s="1"/>
  <c r="BD1015" i="9"/>
  <c r="BJ1015" i="9" l="1"/>
  <c r="BE1015" i="9"/>
  <c r="BA1016" i="9"/>
  <c r="AZ1017" i="9"/>
  <c r="BC1016" i="9"/>
  <c r="W1015" i="9"/>
  <c r="AD1015" i="9"/>
  <c r="T1016" i="9"/>
  <c r="U1016" i="9" s="1"/>
  <c r="BD1016" i="9"/>
  <c r="BJ1016" i="9" l="1"/>
  <c r="BE1016" i="9"/>
  <c r="BC1017" i="9"/>
  <c r="BA1017" i="9"/>
  <c r="AZ1018" i="9"/>
  <c r="W1016" i="9"/>
  <c r="AD1016" i="9"/>
  <c r="T1017" i="9"/>
  <c r="U1017" i="9" s="1"/>
  <c r="BD1017" i="9"/>
  <c r="BJ1017" i="9" l="1"/>
  <c r="BE1017" i="9"/>
  <c r="BC1018" i="9"/>
  <c r="AZ1019" i="9"/>
  <c r="BA1018" i="9"/>
  <c r="W1017" i="9"/>
  <c r="AD1017" i="9"/>
  <c r="T1018" i="9"/>
  <c r="U1018" i="9" s="1"/>
  <c r="BD1018" i="9"/>
  <c r="BJ1018" i="9" l="1"/>
  <c r="BE1018" i="9"/>
  <c r="BC1019" i="9"/>
  <c r="AZ1020" i="9"/>
  <c r="BA1019" i="9"/>
  <c r="W1018" i="9"/>
  <c r="AD1018" i="9"/>
  <c r="T1019" i="9"/>
  <c r="U1019" i="9" s="1"/>
  <c r="BD1019" i="9"/>
  <c r="BJ1019" i="9" l="1"/>
  <c r="BE1019" i="9"/>
  <c r="AZ1021" i="9"/>
  <c r="BC1020" i="9"/>
  <c r="BA1020" i="9"/>
  <c r="W1019" i="9"/>
  <c r="AD1019" i="9"/>
  <c r="T1020" i="9"/>
  <c r="U1020" i="9" s="1"/>
  <c r="BD1020" i="9"/>
  <c r="BJ1020" i="9" l="1"/>
  <c r="BE1020" i="9"/>
  <c r="BC1021" i="9"/>
  <c r="AZ1022" i="9"/>
  <c r="BA1021" i="9"/>
  <c r="W1020" i="9"/>
  <c r="AD1020" i="9"/>
  <c r="T1021" i="9"/>
  <c r="U1021" i="9" s="1"/>
  <c r="BD1021" i="9"/>
  <c r="BJ1021" i="9" l="1"/>
  <c r="BE1021" i="9"/>
  <c r="BA1022" i="9"/>
  <c r="BC1022" i="9"/>
  <c r="AZ1023" i="9"/>
  <c r="W1021" i="9"/>
  <c r="AD1021" i="9"/>
  <c r="T1022" i="9"/>
  <c r="U1022" i="9" s="1"/>
  <c r="BD1022" i="9"/>
  <c r="BJ1022" i="9" l="1"/>
  <c r="BE1022" i="9"/>
  <c r="BA1023" i="9"/>
  <c r="BC1023" i="9"/>
  <c r="AZ1024" i="9"/>
  <c r="W1022" i="9"/>
  <c r="AD1022" i="9"/>
  <c r="T1023" i="9"/>
  <c r="U1023" i="9" s="1"/>
  <c r="BD1023" i="9"/>
  <c r="BJ1023" i="9" l="1"/>
  <c r="BE1023" i="9"/>
  <c r="BC1024" i="9"/>
  <c r="BA1024" i="9"/>
  <c r="AZ1025" i="9"/>
  <c r="W1023" i="9"/>
  <c r="AD1023" i="9"/>
  <c r="T1024" i="9"/>
  <c r="U1024" i="9" s="1"/>
  <c r="BD1024" i="9"/>
  <c r="BJ1024" i="9" l="1"/>
  <c r="BE1024" i="9"/>
  <c r="AZ1026" i="9"/>
  <c r="BC1025" i="9"/>
  <c r="BA1025" i="9"/>
  <c r="W1024" i="9"/>
  <c r="AD1024" i="9"/>
  <c r="T1025" i="9"/>
  <c r="U1025" i="9" s="1"/>
  <c r="BD1025" i="9"/>
  <c r="BJ1025" i="9" l="1"/>
  <c r="BE1025" i="9"/>
  <c r="BC1026" i="9"/>
  <c r="BA1026" i="9"/>
  <c r="AZ1027" i="9"/>
  <c r="W1025" i="9"/>
  <c r="AD1025" i="9"/>
  <c r="T1026" i="9"/>
  <c r="U1026" i="9" s="1"/>
  <c r="BD1026" i="9"/>
  <c r="BJ1026" i="9" l="1"/>
  <c r="BE1026" i="9"/>
  <c r="BA1027" i="9"/>
  <c r="BC1027" i="9"/>
  <c r="AZ1028" i="9"/>
  <c r="W1026" i="9"/>
  <c r="AD1026" i="9"/>
  <c r="T1027" i="9"/>
  <c r="U1027" i="9" s="1"/>
  <c r="BD1027" i="9"/>
  <c r="BJ1027" i="9" l="1"/>
  <c r="BE1027" i="9"/>
  <c r="BC1028" i="9"/>
  <c r="BA1028" i="9"/>
  <c r="AZ1029" i="9"/>
  <c r="W1027" i="9"/>
  <c r="AD1027" i="9"/>
  <c r="T1028" i="9"/>
  <c r="U1028" i="9" s="1"/>
  <c r="BD1028" i="9"/>
  <c r="BJ1028" i="9" l="1"/>
  <c r="BE1028" i="9"/>
  <c r="BA1029" i="9"/>
  <c r="AZ1030" i="9"/>
  <c r="BC1029" i="9"/>
  <c r="W1028" i="9"/>
  <c r="AD1028" i="9"/>
  <c r="T1029" i="9"/>
  <c r="U1029" i="9" s="1"/>
  <c r="BD1029" i="9"/>
  <c r="BJ1029" i="9" l="1"/>
  <c r="BE1029" i="9"/>
  <c r="BA1030" i="9"/>
  <c r="AZ1031" i="9"/>
  <c r="BC1030" i="9"/>
  <c r="W1029" i="9"/>
  <c r="AD1029" i="9"/>
  <c r="T1030" i="9"/>
  <c r="U1030" i="9" s="1"/>
  <c r="BD1030" i="9"/>
  <c r="BJ1030" i="9" l="1"/>
  <c r="BE1030" i="9"/>
  <c r="AZ1032" i="9"/>
  <c r="BC1031" i="9"/>
  <c r="BA1031" i="9"/>
  <c r="W1030" i="9"/>
  <c r="AD1030" i="9"/>
  <c r="T1031" i="9"/>
  <c r="U1031" i="9" s="1"/>
  <c r="BD1031" i="9"/>
  <c r="BJ1031" i="9" l="1"/>
  <c r="BE1031" i="9"/>
  <c r="BC1032" i="9"/>
  <c r="BA1032" i="9"/>
  <c r="AZ1033" i="9"/>
  <c r="W1031" i="9"/>
  <c r="AD1031" i="9"/>
  <c r="T1032" i="9"/>
  <c r="U1032" i="9" s="1"/>
  <c r="BD1032" i="9"/>
  <c r="BJ1032" i="9" l="1"/>
  <c r="BE1032" i="9"/>
  <c r="BA1033" i="9"/>
  <c r="AZ1034" i="9"/>
  <c r="BC1033" i="9"/>
  <c r="W1032" i="9"/>
  <c r="AD1032" i="9"/>
  <c r="T1033" i="9"/>
  <c r="U1033" i="9" s="1"/>
  <c r="BD1033" i="9"/>
  <c r="BJ1033" i="9" l="1"/>
  <c r="BE1033" i="9"/>
  <c r="AZ1035" i="9"/>
  <c r="BA1034" i="9"/>
  <c r="BC1034" i="9"/>
  <c r="W1033" i="9"/>
  <c r="AD1033" i="9"/>
  <c r="T1034" i="9"/>
  <c r="U1034" i="9" s="1"/>
  <c r="BD1034" i="9"/>
  <c r="BJ1034" i="9" l="1"/>
  <c r="BE1034" i="9"/>
  <c r="BC1035" i="9"/>
  <c r="BA1035" i="9"/>
  <c r="AZ1036" i="9"/>
  <c r="W1034" i="9"/>
  <c r="AD1034" i="9"/>
  <c r="T1035" i="9"/>
  <c r="U1035" i="9" s="1"/>
  <c r="BD1035" i="9"/>
  <c r="BJ1035" i="9" l="1"/>
  <c r="BE1035" i="9"/>
  <c r="AZ1037" i="9"/>
  <c r="BA1036" i="9"/>
  <c r="BC1036" i="9"/>
  <c r="W1035" i="9"/>
  <c r="AD1035" i="9"/>
  <c r="T1036" i="9"/>
  <c r="U1036" i="9" s="1"/>
  <c r="BD1036" i="9"/>
  <c r="BJ1036" i="9" l="1"/>
  <c r="BE1036" i="9"/>
  <c r="BA1037" i="9"/>
  <c r="BC1037" i="9"/>
  <c r="AZ1038" i="9"/>
  <c r="W1036" i="9"/>
  <c r="AD1036" i="9"/>
  <c r="T1037" i="9"/>
  <c r="U1037" i="9" s="1"/>
  <c r="BD1037" i="9"/>
  <c r="BJ1037" i="9" l="1"/>
  <c r="BE1037" i="9"/>
  <c r="BA1038" i="9"/>
  <c r="AZ1039" i="9"/>
  <c r="BC1038" i="9"/>
  <c r="W1037" i="9"/>
  <c r="AD1037" i="9"/>
  <c r="T1038" i="9"/>
  <c r="U1038" i="9" s="1"/>
  <c r="BD1038" i="9"/>
  <c r="BJ1038" i="9" l="1"/>
  <c r="BE1038" i="9"/>
  <c r="BA1039" i="9"/>
  <c r="AZ1040" i="9"/>
  <c r="BC1039" i="9"/>
  <c r="W1038" i="9"/>
  <c r="AD1038" i="9"/>
  <c r="T1039" i="9"/>
  <c r="U1039" i="9" s="1"/>
  <c r="BD1039" i="9"/>
  <c r="BJ1039" i="9" l="1"/>
  <c r="BE1039" i="9"/>
  <c r="BA1040" i="9"/>
  <c r="AZ1041" i="9"/>
  <c r="BC1040" i="9"/>
  <c r="W1039" i="9"/>
  <c r="AD1039" i="9"/>
  <c r="T1040" i="9"/>
  <c r="U1040" i="9" s="1"/>
  <c r="BD1040" i="9"/>
  <c r="BJ1040" i="9" l="1"/>
  <c r="BE1040" i="9"/>
  <c r="AZ1042" i="9"/>
  <c r="BA1041" i="9"/>
  <c r="BC1041" i="9"/>
  <c r="W1040" i="9"/>
  <c r="AD1040" i="9"/>
  <c r="T1041" i="9"/>
  <c r="U1041" i="9" s="1"/>
  <c r="BD1041" i="9"/>
  <c r="BJ1041" i="9" l="1"/>
  <c r="BE1041" i="9"/>
  <c r="BC1042" i="9"/>
  <c r="AZ1043" i="9"/>
  <c r="BA1042" i="9"/>
  <c r="W1041" i="9"/>
  <c r="AD1041" i="9"/>
  <c r="T1042" i="9"/>
  <c r="U1042" i="9" s="1"/>
  <c r="BD1042" i="9"/>
  <c r="BJ1042" i="9" l="1"/>
  <c r="BE1042" i="9"/>
  <c r="AZ1044" i="9"/>
  <c r="BA1043" i="9"/>
  <c r="BC1043" i="9"/>
  <c r="W1042" i="9"/>
  <c r="AD1042" i="9"/>
  <c r="T1043" i="9"/>
  <c r="U1043" i="9" s="1"/>
  <c r="BD1043" i="9"/>
  <c r="BJ1043" i="9" l="1"/>
  <c r="BE1043" i="9"/>
  <c r="AZ1045" i="9"/>
  <c r="BC1044" i="9"/>
  <c r="BA1044" i="9"/>
  <c r="W1043" i="9"/>
  <c r="AD1043" i="9"/>
  <c r="T1044" i="9"/>
  <c r="U1044" i="9" s="1"/>
  <c r="BD1044" i="9"/>
  <c r="BJ1044" i="9" l="1"/>
  <c r="BE1044" i="9"/>
  <c r="BA1045" i="9"/>
  <c r="AZ1046" i="9"/>
  <c r="BC1045" i="9"/>
  <c r="W1044" i="9"/>
  <c r="AD1044" i="9"/>
  <c r="T1045" i="9"/>
  <c r="U1045" i="9" s="1"/>
  <c r="BD1045" i="9"/>
  <c r="BJ1045" i="9" l="1"/>
  <c r="BE1045" i="9"/>
  <c r="BA1046" i="9"/>
  <c r="AZ1047" i="9"/>
  <c r="BC1046" i="9"/>
  <c r="W1045" i="9"/>
  <c r="AD1045" i="9"/>
  <c r="T1046" i="9"/>
  <c r="U1046" i="9" s="1"/>
  <c r="BD1046" i="9"/>
  <c r="BJ1046" i="9" l="1"/>
  <c r="BE1046" i="9"/>
  <c r="BA1047" i="9"/>
  <c r="BC1047" i="9"/>
  <c r="AZ1048" i="9"/>
  <c r="W1046" i="9"/>
  <c r="AD1046" i="9"/>
  <c r="T1047" i="9"/>
  <c r="U1047" i="9" s="1"/>
  <c r="BD1047" i="9"/>
  <c r="BJ1047" i="9" l="1"/>
  <c r="BE1047" i="9"/>
  <c r="BA1048" i="9"/>
  <c r="BC1048" i="9"/>
  <c r="AZ1049" i="9"/>
  <c r="W1047" i="9"/>
  <c r="AD1047" i="9"/>
  <c r="T1048" i="9"/>
  <c r="U1048" i="9" s="1"/>
  <c r="BD1048" i="9"/>
  <c r="BJ1048" i="9" l="1"/>
  <c r="BE1048" i="9"/>
  <c r="BC1049" i="9"/>
  <c r="BA1049" i="9"/>
  <c r="AZ1050" i="9"/>
  <c r="W1048" i="9"/>
  <c r="AD1048" i="9"/>
  <c r="T1049" i="9"/>
  <c r="U1049" i="9" s="1"/>
  <c r="BD1049" i="9"/>
  <c r="BJ1049" i="9" l="1"/>
  <c r="BE1049" i="9"/>
  <c r="AZ1051" i="9"/>
  <c r="BA1050" i="9"/>
  <c r="BC1050" i="9"/>
  <c r="W1049" i="9"/>
  <c r="AD1049" i="9"/>
  <c r="T1050" i="9"/>
  <c r="U1050" i="9" s="1"/>
  <c r="BD1050" i="9"/>
  <c r="BJ1050" i="9" l="1"/>
  <c r="BE1050" i="9"/>
  <c r="BC1051" i="9"/>
  <c r="BA1051" i="9"/>
  <c r="AZ1052" i="9"/>
  <c r="W1050" i="9"/>
  <c r="AD1050" i="9"/>
  <c r="T1051" i="9"/>
  <c r="U1051" i="9" s="1"/>
  <c r="BD1051" i="9"/>
  <c r="BJ1051" i="9" l="1"/>
  <c r="BE1051" i="9"/>
  <c r="BC1052" i="9"/>
  <c r="BA1052" i="9"/>
  <c r="AZ1053" i="9"/>
  <c r="W1051" i="9"/>
  <c r="AD1051" i="9"/>
  <c r="T1052" i="9"/>
  <c r="U1052" i="9" s="1"/>
  <c r="BD1052" i="9"/>
  <c r="BJ1052" i="9" l="1"/>
  <c r="BE1052" i="9"/>
  <c r="BA1053" i="9"/>
  <c r="AZ1054" i="9"/>
  <c r="BC1053" i="9"/>
  <c r="W1052" i="9"/>
  <c r="AD1052" i="9"/>
  <c r="T1053" i="9"/>
  <c r="U1053" i="9" s="1"/>
  <c r="BD1053" i="9"/>
  <c r="BJ1053" i="9" l="1"/>
  <c r="BE1053" i="9"/>
  <c r="BA1054" i="9"/>
  <c r="AZ1055" i="9"/>
  <c r="BC1054" i="9"/>
  <c r="W1053" i="9"/>
  <c r="AD1053" i="9"/>
  <c r="T1054" i="9"/>
  <c r="U1054" i="9" s="1"/>
  <c r="BD1054" i="9"/>
  <c r="BJ1054" i="9" l="1"/>
  <c r="BE1054" i="9"/>
  <c r="AZ1056" i="9"/>
  <c r="BC1055" i="9"/>
  <c r="BA1055" i="9"/>
  <c r="W1054" i="9"/>
  <c r="AD1054" i="9"/>
  <c r="T1055" i="9"/>
  <c r="U1055" i="9" s="1"/>
  <c r="BD1055" i="9"/>
  <c r="BJ1055" i="9" l="1"/>
  <c r="BE1055" i="9"/>
  <c r="BC1056" i="9"/>
  <c r="AZ1057" i="9"/>
  <c r="BA1056" i="9"/>
  <c r="W1055" i="9"/>
  <c r="AD1055" i="9"/>
  <c r="T1056" i="9"/>
  <c r="U1056" i="9" s="1"/>
  <c r="BD1056" i="9"/>
  <c r="BJ1056" i="9" l="1"/>
  <c r="BE1056" i="9"/>
  <c r="AZ1058" i="9"/>
  <c r="BA1057" i="9"/>
  <c r="BC1057" i="9"/>
  <c r="W1056" i="9"/>
  <c r="AD1056" i="9"/>
  <c r="T1057" i="9"/>
  <c r="U1057" i="9" s="1"/>
  <c r="BD1057" i="9"/>
  <c r="BJ1057" i="9" l="1"/>
  <c r="BE1057" i="9"/>
  <c r="BA1058" i="9"/>
  <c r="AZ1059" i="9"/>
  <c r="BC1058" i="9"/>
  <c r="W1057" i="9"/>
  <c r="AD1057" i="9"/>
  <c r="T1058" i="9"/>
  <c r="U1058" i="9" s="1"/>
  <c r="BD1058" i="9"/>
  <c r="BJ1058" i="9" l="1"/>
  <c r="BE1058" i="9"/>
  <c r="AZ1060" i="9"/>
  <c r="BC1059" i="9"/>
  <c r="BA1059" i="9"/>
  <c r="W1058" i="9"/>
  <c r="AD1058" i="9"/>
  <c r="T1059" i="9"/>
  <c r="U1059" i="9" s="1"/>
  <c r="BD1059" i="9"/>
  <c r="BJ1059" i="9" l="1"/>
  <c r="BE1059" i="9"/>
  <c r="BC1060" i="9"/>
  <c r="BA1060" i="9"/>
  <c r="AZ1061" i="9"/>
  <c r="W1059" i="9"/>
  <c r="AD1059" i="9"/>
  <c r="T1060" i="9"/>
  <c r="U1060" i="9" s="1"/>
  <c r="BD1060" i="9"/>
  <c r="BJ1060" i="9" l="1"/>
  <c r="BE1060" i="9"/>
  <c r="AZ1062" i="9"/>
  <c r="BC1061" i="9"/>
  <c r="BA1061" i="9"/>
  <c r="W1060" i="9"/>
  <c r="AD1060" i="9"/>
  <c r="T1061" i="9"/>
  <c r="U1061" i="9" s="1"/>
  <c r="BD1061" i="9"/>
  <c r="BJ1061" i="9" l="1"/>
  <c r="BE1061" i="9"/>
  <c r="BC1062" i="9"/>
  <c r="AZ1063" i="9"/>
  <c r="BA1062" i="9"/>
  <c r="W1061" i="9"/>
  <c r="AD1061" i="9"/>
  <c r="T1062" i="9"/>
  <c r="U1062" i="9" s="1"/>
  <c r="BD1062" i="9"/>
  <c r="BJ1062" i="9" l="1"/>
  <c r="BE1062" i="9"/>
  <c r="BC1063" i="9"/>
  <c r="BA1063" i="9"/>
  <c r="AZ1064" i="9"/>
  <c r="W1062" i="9"/>
  <c r="AD1062" i="9"/>
  <c r="T1063" i="9"/>
  <c r="U1063" i="9" s="1"/>
  <c r="BD1063" i="9"/>
  <c r="BJ1063" i="9" l="1"/>
  <c r="BE1063" i="9"/>
  <c r="BA1064" i="9"/>
  <c r="BC1064" i="9"/>
  <c r="AZ1065" i="9"/>
  <c r="W1063" i="9"/>
  <c r="AD1063" i="9"/>
  <c r="T1064" i="9"/>
  <c r="U1064" i="9" s="1"/>
  <c r="BD1064" i="9"/>
  <c r="BJ1064" i="9" l="1"/>
  <c r="BE1064" i="9"/>
  <c r="BC1065" i="9"/>
  <c r="BA1065" i="9"/>
  <c r="AZ1066" i="9"/>
  <c r="W1064" i="9"/>
  <c r="AD1064" i="9"/>
  <c r="T1065" i="9"/>
  <c r="U1065" i="9" s="1"/>
  <c r="BD1065" i="9"/>
  <c r="BJ1065" i="9" l="1"/>
  <c r="BE1065" i="9"/>
  <c r="AZ1067" i="9"/>
  <c r="BA1066" i="9"/>
  <c r="BC1066" i="9"/>
  <c r="W1065" i="9"/>
  <c r="AD1065" i="9"/>
  <c r="T1066" i="9"/>
  <c r="U1066" i="9" s="1"/>
  <c r="BD1066" i="9"/>
  <c r="BJ1066" i="9" l="1"/>
  <c r="BE1066" i="9"/>
  <c r="BA1067" i="9"/>
  <c r="BC1067" i="9"/>
  <c r="AZ1068" i="9"/>
  <c r="W1066" i="9"/>
  <c r="AD1066" i="9"/>
  <c r="T1067" i="9"/>
  <c r="U1067" i="9" s="1"/>
  <c r="BD1067" i="9"/>
  <c r="BJ1067" i="9" l="1"/>
  <c r="BE1067" i="9"/>
  <c r="BC1068" i="9"/>
  <c r="BA1068" i="9"/>
  <c r="AZ1069" i="9"/>
  <c r="W1067" i="9"/>
  <c r="AD1067" i="9"/>
  <c r="T1068" i="9"/>
  <c r="U1068" i="9" s="1"/>
  <c r="BD1068" i="9"/>
  <c r="BJ1068" i="9" l="1"/>
  <c r="BE1068" i="9"/>
  <c r="BA1069" i="9"/>
  <c r="AZ1070" i="9"/>
  <c r="BC1069" i="9"/>
  <c r="W1068" i="9"/>
  <c r="AD1068" i="9"/>
  <c r="T1069" i="9"/>
  <c r="U1069" i="9" s="1"/>
  <c r="BD1069" i="9"/>
  <c r="BJ1069" i="9" l="1"/>
  <c r="BE1069" i="9"/>
  <c r="BA1070" i="9"/>
  <c r="BC1070" i="9"/>
  <c r="AZ1071" i="9"/>
  <c r="W1069" i="9"/>
  <c r="AD1069" i="9"/>
  <c r="T1070" i="9"/>
  <c r="U1070" i="9" s="1"/>
  <c r="BD1070" i="9"/>
  <c r="BJ1070" i="9" l="1"/>
  <c r="BE1070" i="9"/>
  <c r="AZ1072" i="9"/>
  <c r="BC1071" i="9"/>
  <c r="BA1071" i="9"/>
  <c r="W1070" i="9"/>
  <c r="AD1070" i="9"/>
  <c r="T1071" i="9"/>
  <c r="U1071" i="9" s="1"/>
  <c r="BD1071" i="9"/>
  <c r="BJ1071" i="9" l="1"/>
  <c r="BE1071" i="9"/>
  <c r="BA1072" i="9"/>
  <c r="AZ1073" i="9"/>
  <c r="BC1072" i="9"/>
  <c r="W1071" i="9"/>
  <c r="AD1071" i="9"/>
  <c r="T1072" i="9"/>
  <c r="U1072" i="9" s="1"/>
  <c r="BD1072" i="9"/>
  <c r="BJ1072" i="9" l="1"/>
  <c r="BE1072" i="9"/>
  <c r="AZ1074" i="9"/>
  <c r="BC1073" i="9"/>
  <c r="BA1073" i="9"/>
  <c r="W1072" i="9"/>
  <c r="AD1072" i="9"/>
  <c r="T1073" i="9"/>
  <c r="U1073" i="9" s="1"/>
  <c r="BD1073" i="9"/>
  <c r="BJ1073" i="9" l="1"/>
  <c r="BE1073" i="9"/>
  <c r="BC1074" i="9"/>
  <c r="BA1074" i="9"/>
  <c r="AZ1075" i="9"/>
  <c r="W1073" i="9"/>
  <c r="AD1073" i="9"/>
  <c r="T1074" i="9"/>
  <c r="U1074" i="9" s="1"/>
  <c r="BD1074" i="9"/>
  <c r="BJ1074" i="9" l="1"/>
  <c r="BE1074" i="9"/>
  <c r="BA1075" i="9"/>
  <c r="BC1075" i="9"/>
  <c r="AZ1076" i="9"/>
  <c r="W1074" i="9"/>
  <c r="AD1074" i="9"/>
  <c r="T1075" i="9"/>
  <c r="U1075" i="9" s="1"/>
  <c r="BD1075" i="9"/>
  <c r="BJ1075" i="9" l="1"/>
  <c r="BE1075" i="9"/>
  <c r="BA1076" i="9"/>
  <c r="AZ1077" i="9"/>
  <c r="BC1076" i="9"/>
  <c r="W1075" i="9"/>
  <c r="AD1075" i="9"/>
  <c r="T1076" i="9"/>
  <c r="U1076" i="9" s="1"/>
  <c r="BD1076" i="9"/>
  <c r="BJ1076" i="9" l="1"/>
  <c r="BE1076" i="9"/>
  <c r="AZ1078" i="9"/>
  <c r="BA1077" i="9"/>
  <c r="BC1077" i="9"/>
  <c r="W1076" i="9"/>
  <c r="AD1076" i="9"/>
  <c r="T1077" i="9"/>
  <c r="U1077" i="9" s="1"/>
  <c r="BD1077" i="9"/>
  <c r="BJ1077" i="9" l="1"/>
  <c r="BE1077" i="9"/>
  <c r="AZ1079" i="9"/>
  <c r="BA1078" i="9"/>
  <c r="BC1078" i="9"/>
  <c r="W1077" i="9"/>
  <c r="AD1077" i="9"/>
  <c r="T1078" i="9"/>
  <c r="U1078" i="9" s="1"/>
  <c r="BD1078" i="9"/>
  <c r="BJ1078" i="9" l="1"/>
  <c r="BE1078" i="9"/>
  <c r="AZ1080" i="9"/>
  <c r="BC1079" i="9"/>
  <c r="BA1079" i="9"/>
  <c r="W1078" i="9"/>
  <c r="AD1078" i="9"/>
  <c r="T1079" i="9"/>
  <c r="U1079" i="9" s="1"/>
  <c r="BD1079" i="9"/>
  <c r="BJ1079" i="9" l="1"/>
  <c r="BE1079" i="9"/>
  <c r="AZ1081" i="9"/>
  <c r="BA1080" i="9"/>
  <c r="BC1080" i="9"/>
  <c r="W1079" i="9"/>
  <c r="AD1079" i="9"/>
  <c r="T1080" i="9"/>
  <c r="U1080" i="9" s="1"/>
  <c r="BD1080" i="9"/>
  <c r="BJ1080" i="9" l="1"/>
  <c r="BE1080" i="9"/>
  <c r="BA1081" i="9"/>
  <c r="AZ1082" i="9"/>
  <c r="BC1081" i="9"/>
  <c r="W1080" i="9"/>
  <c r="AD1080" i="9"/>
  <c r="T1081" i="9"/>
  <c r="U1081" i="9" s="1"/>
  <c r="BD1081" i="9"/>
  <c r="BJ1081" i="9" l="1"/>
  <c r="BE1081" i="9"/>
  <c r="BA1082" i="9"/>
  <c r="AZ1083" i="9"/>
  <c r="BC1082" i="9"/>
  <c r="W1081" i="9"/>
  <c r="AD1081" i="9"/>
  <c r="T1082" i="9"/>
  <c r="U1082" i="9" s="1"/>
  <c r="BD1082" i="9"/>
  <c r="BJ1082" i="9" l="1"/>
  <c r="BE1082" i="9"/>
  <c r="AZ1084" i="9"/>
  <c r="BC1083" i="9"/>
  <c r="BA1083" i="9"/>
  <c r="W1082" i="9"/>
  <c r="AD1082" i="9"/>
  <c r="T1083" i="9"/>
  <c r="U1083" i="9" s="1"/>
  <c r="BD1083" i="9"/>
  <c r="BJ1083" i="9" l="1"/>
  <c r="BE1083" i="9"/>
  <c r="BC1084" i="9"/>
  <c r="BA1084" i="9"/>
  <c r="AZ1085" i="9"/>
  <c r="W1083" i="9"/>
  <c r="AD1083" i="9"/>
  <c r="T1084" i="9"/>
  <c r="U1084" i="9" s="1"/>
  <c r="BD1084" i="9"/>
  <c r="BJ1084" i="9" l="1"/>
  <c r="BE1084" i="9"/>
  <c r="BC1085" i="9"/>
  <c r="BA1085" i="9"/>
  <c r="AZ1086" i="9"/>
  <c r="W1084" i="9"/>
  <c r="AD1084" i="9"/>
  <c r="T1085" i="9"/>
  <c r="U1085" i="9" s="1"/>
  <c r="BD1085" i="9"/>
  <c r="BJ1085" i="9" l="1"/>
  <c r="BE1085" i="9"/>
  <c r="BA1086" i="9"/>
  <c r="AZ1087" i="9"/>
  <c r="BC1086" i="9"/>
  <c r="W1085" i="9"/>
  <c r="AD1085" i="9"/>
  <c r="T1086" i="9"/>
  <c r="U1086" i="9" s="1"/>
  <c r="BD1086" i="9"/>
  <c r="BJ1086" i="9" l="1"/>
  <c r="BE1086" i="9"/>
  <c r="AZ1088" i="9"/>
  <c r="BC1087" i="9"/>
  <c r="BA1087" i="9"/>
  <c r="W1086" i="9"/>
  <c r="AD1086" i="9"/>
  <c r="T1087" i="9"/>
  <c r="U1087" i="9" s="1"/>
  <c r="BD1087" i="9"/>
  <c r="BJ1087" i="9" l="1"/>
  <c r="BE1087" i="9"/>
  <c r="BC1088" i="9"/>
  <c r="AZ1089" i="9"/>
  <c r="BA1088" i="9"/>
  <c r="W1087" i="9"/>
  <c r="AD1087" i="9"/>
  <c r="T1088" i="9"/>
  <c r="U1088" i="9" s="1"/>
  <c r="BD1088" i="9"/>
  <c r="BJ1088" i="9" l="1"/>
  <c r="BE1088" i="9"/>
  <c r="AZ1090" i="9"/>
  <c r="BA1089" i="9"/>
  <c r="BC1089" i="9"/>
  <c r="W1088" i="9"/>
  <c r="AD1088" i="9"/>
  <c r="T1089" i="9"/>
  <c r="U1089" i="9" s="1"/>
  <c r="BD1089" i="9"/>
  <c r="BJ1089" i="9" l="1"/>
  <c r="BE1089" i="9"/>
  <c r="AZ1091" i="9"/>
  <c r="BA1090" i="9"/>
  <c r="BC1090" i="9"/>
  <c r="W1089" i="9"/>
  <c r="AD1089" i="9"/>
  <c r="T1090" i="9"/>
  <c r="U1090" i="9" s="1"/>
  <c r="BD1090" i="9"/>
  <c r="BJ1090" i="9" l="1"/>
  <c r="BE1090" i="9"/>
  <c r="BC1091" i="9"/>
  <c r="BA1091" i="9"/>
  <c r="AZ1092" i="9"/>
  <c r="W1090" i="9"/>
  <c r="AD1090" i="9"/>
  <c r="T1091" i="9"/>
  <c r="U1091" i="9" s="1"/>
  <c r="BD1091" i="9"/>
  <c r="BJ1091" i="9" l="1"/>
  <c r="BE1091" i="9"/>
  <c r="BA1092" i="9"/>
  <c r="BC1092" i="9"/>
  <c r="AZ1093" i="9"/>
  <c r="W1091" i="9"/>
  <c r="AD1091" i="9"/>
  <c r="T1092" i="9"/>
  <c r="U1092" i="9" s="1"/>
  <c r="BD1092" i="9"/>
  <c r="BJ1092" i="9" l="1"/>
  <c r="BE1092" i="9"/>
  <c r="BA1093" i="9"/>
  <c r="AZ1094" i="9"/>
  <c r="BC1093" i="9"/>
  <c r="W1092" i="9"/>
  <c r="AD1092" i="9"/>
  <c r="T1093" i="9"/>
  <c r="U1093" i="9" s="1"/>
  <c r="BD1093" i="9"/>
  <c r="BJ1093" i="9" l="1"/>
  <c r="BE1093" i="9"/>
  <c r="BA1094" i="9"/>
  <c r="BC1094" i="9"/>
  <c r="AZ1095" i="9"/>
  <c r="W1093" i="9"/>
  <c r="AD1093" i="9"/>
  <c r="T1094" i="9"/>
  <c r="U1094" i="9" s="1"/>
  <c r="BD1094" i="9"/>
  <c r="BJ1094" i="9" l="1"/>
  <c r="BE1094" i="9"/>
  <c r="BC1095" i="9"/>
  <c r="BA1095" i="9"/>
  <c r="AZ1096" i="9"/>
  <c r="W1094" i="9"/>
  <c r="AD1094" i="9"/>
  <c r="T1095" i="9"/>
  <c r="U1095" i="9" s="1"/>
  <c r="BD1095" i="9"/>
  <c r="BJ1095" i="9" l="1"/>
  <c r="BE1095" i="9"/>
  <c r="BA1096" i="9"/>
  <c r="AZ1097" i="9"/>
  <c r="BC1096" i="9"/>
  <c r="W1095" i="9"/>
  <c r="AD1095" i="9"/>
  <c r="T1096" i="9"/>
  <c r="U1096" i="9" s="1"/>
  <c r="BD1096" i="9"/>
  <c r="BJ1096" i="9" l="1"/>
  <c r="BE1096" i="9"/>
  <c r="BC1097" i="9"/>
  <c r="AZ1098" i="9"/>
  <c r="BA1097" i="9"/>
  <c r="W1096" i="9"/>
  <c r="AD1096" i="9"/>
  <c r="T1097" i="9"/>
  <c r="U1097" i="9" s="1"/>
  <c r="BD1097" i="9"/>
  <c r="BJ1097" i="9" l="1"/>
  <c r="BE1097" i="9"/>
  <c r="AZ1099" i="9"/>
  <c r="BA1098" i="9"/>
  <c r="BC1098" i="9"/>
  <c r="W1097" i="9"/>
  <c r="AD1097" i="9"/>
  <c r="T1098" i="9"/>
  <c r="U1098" i="9" s="1"/>
  <c r="BD1098" i="9"/>
  <c r="BJ1098" i="9" l="1"/>
  <c r="BE1098" i="9"/>
  <c r="BA1099" i="9"/>
  <c r="AZ1100" i="9"/>
  <c r="BC1099" i="9"/>
  <c r="W1098" i="9"/>
  <c r="AD1098" i="9"/>
  <c r="T1099" i="9"/>
  <c r="U1099" i="9" s="1"/>
  <c r="BD1099" i="9"/>
  <c r="BJ1099" i="9" l="1"/>
  <c r="BE1099" i="9"/>
  <c r="AZ1101" i="9"/>
  <c r="BA1100" i="9"/>
  <c r="BC1100" i="9"/>
  <c r="W1099" i="9"/>
  <c r="AD1099" i="9"/>
  <c r="T1100" i="9"/>
  <c r="U1100" i="9" s="1"/>
  <c r="BD1100" i="9"/>
  <c r="BJ1100" i="9" l="1"/>
  <c r="BE1100" i="9"/>
  <c r="AZ1102" i="9"/>
  <c r="BA1101" i="9"/>
  <c r="BC1101" i="9"/>
  <c r="W1100" i="9"/>
  <c r="AD1100" i="9"/>
  <c r="T1101" i="9"/>
  <c r="U1101" i="9" s="1"/>
  <c r="BD1101" i="9"/>
  <c r="BJ1101" i="9" l="1"/>
  <c r="BE1101" i="9"/>
  <c r="BA1102" i="9"/>
  <c r="AZ1103" i="9"/>
  <c r="BC1102" i="9"/>
  <c r="W1101" i="9"/>
  <c r="AD1101" i="9"/>
  <c r="T1102" i="9"/>
  <c r="U1102" i="9" s="1"/>
  <c r="BD1102" i="9"/>
  <c r="BJ1102" i="9" l="1"/>
  <c r="BE1102" i="9"/>
  <c r="AZ1104" i="9"/>
  <c r="BC1103" i="9"/>
  <c r="BA1103" i="9"/>
  <c r="W1102" i="9"/>
  <c r="AD1102" i="9"/>
  <c r="T1103" i="9"/>
  <c r="U1103" i="9" s="1"/>
  <c r="BD1103" i="9"/>
  <c r="BJ1103" i="9" l="1"/>
  <c r="BE1103" i="9"/>
  <c r="AZ1105" i="9"/>
  <c r="BA1104" i="9"/>
  <c r="BC1104" i="9"/>
  <c r="W1103" i="9"/>
  <c r="AD1103" i="9"/>
  <c r="T1104" i="9"/>
  <c r="U1104" i="9" s="1"/>
  <c r="BD1104" i="9"/>
  <c r="BJ1104" i="9" l="1"/>
  <c r="BE1104" i="9"/>
  <c r="BC1105" i="9"/>
  <c r="AZ1106" i="9"/>
  <c r="BA1105" i="9"/>
  <c r="W1104" i="9"/>
  <c r="AD1104" i="9"/>
  <c r="T1105" i="9"/>
  <c r="U1105" i="9" s="1"/>
  <c r="BD1105" i="9"/>
  <c r="BJ1105" i="9" l="1"/>
  <c r="BE1105" i="9"/>
  <c r="BC1106" i="9"/>
  <c r="AZ1107" i="9"/>
  <c r="BA1106" i="9"/>
  <c r="W1105" i="9"/>
  <c r="AD1105" i="9"/>
  <c r="T1106" i="9"/>
  <c r="U1106" i="9" s="1"/>
  <c r="BD1106" i="9"/>
  <c r="BJ1106" i="9" l="1"/>
  <c r="BE1106" i="9"/>
  <c r="BA1107" i="9"/>
  <c r="AZ1108" i="9"/>
  <c r="BC1107" i="9"/>
  <c r="W1106" i="9"/>
  <c r="AD1106" i="9"/>
  <c r="T1107" i="9"/>
  <c r="U1107" i="9" s="1"/>
  <c r="BD1107" i="9"/>
  <c r="BJ1107" i="9" l="1"/>
  <c r="BE1107" i="9"/>
  <c r="BC1108" i="9"/>
  <c r="BA1108" i="9"/>
  <c r="AZ1109" i="9"/>
  <c r="W1107" i="9"/>
  <c r="AD1107" i="9"/>
  <c r="T1108" i="9"/>
  <c r="U1108" i="9" s="1"/>
  <c r="BD1108" i="9"/>
  <c r="BJ1108" i="9" l="1"/>
  <c r="BE1108" i="9"/>
  <c r="BC1109" i="9"/>
  <c r="BA1109" i="9"/>
  <c r="AZ1110" i="9"/>
  <c r="W1108" i="9"/>
  <c r="AD1108" i="9"/>
  <c r="T1109" i="9"/>
  <c r="U1109" i="9" s="1"/>
  <c r="BD1109" i="9"/>
  <c r="BJ1109" i="9" l="1"/>
  <c r="BE1109" i="9"/>
  <c r="AZ1111" i="9"/>
  <c r="BA1110" i="9"/>
  <c r="BC1110" i="9"/>
  <c r="W1109" i="9"/>
  <c r="AD1109" i="9"/>
  <c r="T1110" i="9"/>
  <c r="U1110" i="9" s="1"/>
  <c r="BD1110" i="9"/>
  <c r="BJ1110" i="9" l="1"/>
  <c r="BE1110" i="9"/>
  <c r="BC1111" i="9"/>
  <c r="BA1111" i="9"/>
  <c r="AZ1112" i="9"/>
  <c r="W1110" i="9"/>
  <c r="AD1110" i="9"/>
  <c r="T1111" i="9"/>
  <c r="U1111" i="9" s="1"/>
  <c r="BD1111" i="9"/>
  <c r="BJ1111" i="9" l="1"/>
  <c r="BE1111" i="9"/>
  <c r="BA1112" i="9"/>
  <c r="AZ1113" i="9"/>
  <c r="BC1112" i="9"/>
  <c r="W1111" i="9"/>
  <c r="AD1111" i="9"/>
  <c r="T1112" i="9"/>
  <c r="U1112" i="9" s="1"/>
  <c r="BD1112" i="9"/>
  <c r="BJ1112" i="9" l="1"/>
  <c r="BE1112" i="9"/>
  <c r="BC1113" i="9"/>
  <c r="BA1113" i="9"/>
  <c r="AZ1114" i="9"/>
  <c r="W1112" i="9"/>
  <c r="AD1112" i="9"/>
  <c r="T1113" i="9"/>
  <c r="U1113" i="9" s="1"/>
  <c r="BD1113" i="9"/>
  <c r="BJ1113" i="9" l="1"/>
  <c r="BE1113" i="9"/>
  <c r="BA1114" i="9"/>
  <c r="AZ1115" i="9"/>
  <c r="BC1114" i="9"/>
  <c r="W1113" i="9"/>
  <c r="AD1113" i="9"/>
  <c r="T1114" i="9"/>
  <c r="U1114" i="9" s="1"/>
  <c r="BD1114" i="9"/>
  <c r="BJ1114" i="9" l="1"/>
  <c r="BE1114" i="9"/>
  <c r="BC1115" i="9"/>
  <c r="AZ1116" i="9"/>
  <c r="BA1115" i="9"/>
  <c r="W1114" i="9"/>
  <c r="AD1114" i="9"/>
  <c r="T1115" i="9"/>
  <c r="U1115" i="9" s="1"/>
  <c r="BD1115" i="9"/>
  <c r="BJ1115" i="9" l="1"/>
  <c r="BE1115" i="9"/>
  <c r="BC1116" i="9"/>
  <c r="BA1116" i="9"/>
  <c r="AZ1117" i="9"/>
  <c r="W1115" i="9"/>
  <c r="AD1115" i="9"/>
  <c r="T1116" i="9"/>
  <c r="U1116" i="9" s="1"/>
  <c r="BD1116" i="9"/>
  <c r="BJ1116" i="9" l="1"/>
  <c r="BE1116" i="9"/>
  <c r="AZ1118" i="9"/>
  <c r="BA1117" i="9"/>
  <c r="BC1117" i="9"/>
  <c r="W1116" i="9"/>
  <c r="AD1116" i="9"/>
  <c r="T1117" i="9"/>
  <c r="U1117" i="9" s="1"/>
  <c r="BD1117" i="9"/>
  <c r="BJ1117" i="9" l="1"/>
  <c r="BE1117" i="9"/>
  <c r="BA1118" i="9"/>
  <c r="BC1118" i="9"/>
  <c r="AZ1119" i="9"/>
  <c r="W1117" i="9"/>
  <c r="AD1117" i="9"/>
  <c r="T1118" i="9"/>
  <c r="U1118" i="9" s="1"/>
  <c r="BD1118" i="9"/>
  <c r="BJ1118" i="9" l="1"/>
  <c r="BE1118" i="9"/>
  <c r="AZ1120" i="9"/>
  <c r="BC1119" i="9"/>
  <c r="BA1119" i="9"/>
  <c r="W1118" i="9"/>
  <c r="AD1118" i="9"/>
  <c r="T1119" i="9"/>
  <c r="U1119" i="9" s="1"/>
  <c r="BD1119" i="9"/>
  <c r="BJ1119" i="9" l="1"/>
  <c r="BE1119" i="9"/>
  <c r="BA1120" i="9"/>
  <c r="AZ1121" i="9"/>
  <c r="BC1120" i="9"/>
  <c r="W1119" i="9"/>
  <c r="AD1119" i="9"/>
  <c r="T1120" i="9"/>
  <c r="U1120" i="9" s="1"/>
  <c r="BD1120" i="9"/>
  <c r="BJ1120" i="9" l="1"/>
  <c r="BE1120" i="9"/>
  <c r="BA1121" i="9"/>
  <c r="AZ1122" i="9"/>
  <c r="BC1121" i="9"/>
  <c r="W1120" i="9"/>
  <c r="AD1120" i="9"/>
  <c r="T1121" i="9"/>
  <c r="U1121" i="9" s="1"/>
  <c r="BD1121" i="9"/>
  <c r="BJ1121" i="9" l="1"/>
  <c r="BE1121" i="9"/>
  <c r="BA1122" i="9"/>
  <c r="AZ1123" i="9"/>
  <c r="BC1122" i="9"/>
  <c r="W1121" i="9"/>
  <c r="AD1121" i="9"/>
  <c r="T1122" i="9"/>
  <c r="U1122" i="9" s="1"/>
  <c r="BD1122" i="9"/>
  <c r="BJ1122" i="9" l="1"/>
  <c r="BE1122" i="9"/>
  <c r="BA1123" i="9"/>
  <c r="AZ1124" i="9"/>
  <c r="BC1123" i="9"/>
  <c r="W1122" i="9"/>
  <c r="AD1122" i="9"/>
  <c r="T1123" i="9"/>
  <c r="U1123" i="9" s="1"/>
  <c r="BD1123" i="9"/>
  <c r="BJ1123" i="9" l="1"/>
  <c r="BE1123" i="9"/>
  <c r="BC1124" i="9"/>
  <c r="AZ1125" i="9"/>
  <c r="BA1124" i="9"/>
  <c r="W1123" i="9"/>
  <c r="AD1123" i="9"/>
  <c r="T1124" i="9"/>
  <c r="U1124" i="9" s="1"/>
  <c r="BD1124" i="9"/>
  <c r="BJ1124" i="9" l="1"/>
  <c r="BE1124" i="9"/>
  <c r="BC1125" i="9"/>
  <c r="AZ1126" i="9"/>
  <c r="BA1125" i="9"/>
  <c r="W1124" i="9"/>
  <c r="AD1124" i="9"/>
  <c r="T1125" i="9"/>
  <c r="U1125" i="9" s="1"/>
  <c r="BD1125" i="9"/>
  <c r="BJ1125" i="9" l="1"/>
  <c r="BE1125" i="9"/>
  <c r="BC1126" i="9"/>
  <c r="AZ1127" i="9"/>
  <c r="BA1126" i="9"/>
  <c r="W1125" i="9"/>
  <c r="AD1125" i="9"/>
  <c r="T1126" i="9"/>
  <c r="U1126" i="9" s="1"/>
  <c r="BD1126" i="9"/>
  <c r="BJ1126" i="9" l="1"/>
  <c r="BE1126" i="9"/>
  <c r="BC1127" i="9"/>
  <c r="BA1127" i="9"/>
  <c r="AZ1128" i="9"/>
  <c r="W1126" i="9"/>
  <c r="AD1126" i="9"/>
  <c r="T1127" i="9"/>
  <c r="U1127" i="9" s="1"/>
  <c r="BD1127" i="9"/>
  <c r="BJ1127" i="9" l="1"/>
  <c r="BE1127" i="9"/>
  <c r="BC1128" i="9"/>
  <c r="AZ1129" i="9"/>
  <c r="BA1128" i="9"/>
  <c r="W1127" i="9"/>
  <c r="AD1127" i="9"/>
  <c r="T1128" i="9"/>
  <c r="U1128" i="9" s="1"/>
  <c r="BD1128" i="9"/>
  <c r="BJ1128" i="9" l="1"/>
  <c r="BE1128" i="9"/>
  <c r="BA1129" i="9"/>
  <c r="AZ1130" i="9"/>
  <c r="BC1129" i="9"/>
  <c r="W1128" i="9"/>
  <c r="AD1128" i="9"/>
  <c r="T1129" i="9"/>
  <c r="U1129" i="9" s="1"/>
  <c r="BD1129" i="9"/>
  <c r="BJ1129" i="9" l="1"/>
  <c r="BE1129" i="9"/>
  <c r="AZ1131" i="9"/>
  <c r="BA1130" i="9"/>
  <c r="BC1130" i="9"/>
  <c r="W1129" i="9"/>
  <c r="AD1129" i="9"/>
  <c r="T1130" i="9"/>
  <c r="U1130" i="9" s="1"/>
  <c r="BD1130" i="9"/>
  <c r="BJ1130" i="9" l="1"/>
  <c r="BE1130" i="9"/>
  <c r="BC1131" i="9"/>
  <c r="BA1131" i="9"/>
  <c r="AZ1132" i="9"/>
  <c r="W1130" i="9"/>
  <c r="AD1130" i="9"/>
  <c r="T1131" i="9"/>
  <c r="U1131" i="9" s="1"/>
  <c r="BD1131" i="9"/>
  <c r="BJ1131" i="9" l="1"/>
  <c r="BE1131" i="9"/>
  <c r="BA1132" i="9"/>
  <c r="BC1132" i="9"/>
  <c r="AZ1133" i="9"/>
  <c r="W1131" i="9"/>
  <c r="AD1131" i="9"/>
  <c r="T1132" i="9"/>
  <c r="U1132" i="9" s="1"/>
  <c r="BD1132" i="9"/>
  <c r="BJ1132" i="9" l="1"/>
  <c r="BE1132" i="9"/>
  <c r="AZ1134" i="9"/>
  <c r="BC1133" i="9"/>
  <c r="BA1133" i="9"/>
  <c r="W1132" i="9"/>
  <c r="AD1132" i="9"/>
  <c r="T1133" i="9"/>
  <c r="U1133" i="9" s="1"/>
  <c r="BD1133" i="9"/>
  <c r="BJ1133" i="9" l="1"/>
  <c r="BE1133" i="9"/>
  <c r="BA1134" i="9"/>
  <c r="BC1134" i="9"/>
  <c r="AZ1135" i="9"/>
  <c r="W1133" i="9"/>
  <c r="AD1133" i="9"/>
  <c r="T1134" i="9"/>
  <c r="U1134" i="9" s="1"/>
  <c r="BD1134" i="9"/>
  <c r="BJ1134" i="9" l="1"/>
  <c r="BE1134" i="9"/>
  <c r="BA1135" i="9"/>
  <c r="AZ1136" i="9"/>
  <c r="BC1135" i="9"/>
  <c r="W1134" i="9"/>
  <c r="AD1134" i="9"/>
  <c r="T1135" i="9"/>
  <c r="U1135" i="9" s="1"/>
  <c r="BD1135" i="9"/>
  <c r="BJ1135" i="9" l="1"/>
  <c r="BE1135" i="9"/>
  <c r="AZ1137" i="9"/>
  <c r="BA1136" i="9"/>
  <c r="BC1136" i="9"/>
  <c r="W1135" i="9"/>
  <c r="AD1135" i="9"/>
  <c r="T1136" i="9"/>
  <c r="U1136" i="9" s="1"/>
  <c r="BD1136" i="9"/>
  <c r="BJ1136" i="9" l="1"/>
  <c r="BE1136" i="9"/>
  <c r="BC1137" i="9"/>
  <c r="BA1137" i="9"/>
  <c r="AZ1138" i="9"/>
  <c r="W1136" i="9"/>
  <c r="AD1136" i="9"/>
  <c r="T1137" i="9"/>
  <c r="U1137" i="9" s="1"/>
  <c r="BD1137" i="9"/>
  <c r="BJ1137" i="9" l="1"/>
  <c r="BE1137" i="9"/>
  <c r="BC1138" i="9"/>
  <c r="BA1138" i="9"/>
  <c r="AZ1139" i="9"/>
  <c r="W1137" i="9"/>
  <c r="AD1137" i="9"/>
  <c r="T1138" i="9"/>
  <c r="U1138" i="9" s="1"/>
  <c r="BD1138" i="9"/>
  <c r="BJ1138" i="9" l="1"/>
  <c r="BE1138" i="9"/>
  <c r="BA1139" i="9"/>
  <c r="BC1139" i="9"/>
  <c r="AZ1140" i="9"/>
  <c r="W1138" i="9"/>
  <c r="AD1138" i="9"/>
  <c r="T1139" i="9"/>
  <c r="U1139" i="9" s="1"/>
  <c r="BD1139" i="9"/>
  <c r="BJ1139" i="9" l="1"/>
  <c r="BE1139" i="9"/>
  <c r="BC1140" i="9"/>
  <c r="BA1140" i="9"/>
  <c r="AZ1141" i="9"/>
  <c r="W1139" i="9"/>
  <c r="AD1139" i="9"/>
  <c r="T1140" i="9"/>
  <c r="U1140" i="9" s="1"/>
  <c r="BD1140" i="9"/>
  <c r="BJ1140" i="9" l="1"/>
  <c r="BE1140" i="9"/>
  <c r="BC1141" i="9"/>
  <c r="BA1141" i="9"/>
  <c r="AZ1142" i="9"/>
  <c r="W1140" i="9"/>
  <c r="AD1140" i="9"/>
  <c r="T1141" i="9"/>
  <c r="U1141" i="9" s="1"/>
  <c r="BD1141" i="9"/>
  <c r="BJ1141" i="9" l="1"/>
  <c r="BE1141" i="9"/>
  <c r="BA1142" i="9"/>
  <c r="BC1142" i="9"/>
  <c r="AZ1143" i="9"/>
  <c r="W1141" i="9"/>
  <c r="AD1141" i="9"/>
  <c r="T1142" i="9"/>
  <c r="U1142" i="9" s="1"/>
  <c r="BD1142" i="9"/>
  <c r="BJ1142" i="9" l="1"/>
  <c r="BE1142" i="9"/>
  <c r="BA1143" i="9"/>
  <c r="AZ1144" i="9"/>
  <c r="BC1143" i="9"/>
  <c r="W1142" i="9"/>
  <c r="AD1142" i="9"/>
  <c r="T1143" i="9"/>
  <c r="U1143" i="9" s="1"/>
  <c r="BD1143" i="9"/>
  <c r="BJ1143" i="9" l="1"/>
  <c r="BE1143" i="9"/>
  <c r="BA1144" i="9"/>
  <c r="BC1144" i="9"/>
  <c r="AZ1145" i="9"/>
  <c r="W1143" i="9"/>
  <c r="AD1143" i="9"/>
  <c r="T1144" i="9"/>
  <c r="U1144" i="9" s="1"/>
  <c r="BD1144" i="9"/>
  <c r="BJ1144" i="9" l="1"/>
  <c r="BE1144" i="9"/>
  <c r="AZ1146" i="9"/>
  <c r="BC1145" i="9"/>
  <c r="BA1145" i="9"/>
  <c r="W1144" i="9"/>
  <c r="AD1144" i="9"/>
  <c r="T1145" i="9"/>
  <c r="U1145" i="9" s="1"/>
  <c r="BD1145" i="9"/>
  <c r="BJ1145" i="9" l="1"/>
  <c r="BE1145" i="9"/>
  <c r="AZ1147" i="9"/>
  <c r="BC1146" i="9"/>
  <c r="BA1146" i="9"/>
  <c r="W1145" i="9"/>
  <c r="AD1145" i="9"/>
  <c r="T1146" i="9"/>
  <c r="U1146" i="9" s="1"/>
  <c r="BD1146" i="9"/>
  <c r="BJ1146" i="9" l="1"/>
  <c r="BE1146" i="9"/>
  <c r="BC1147" i="9"/>
  <c r="AZ1148" i="9"/>
  <c r="BA1147" i="9"/>
  <c r="W1146" i="9"/>
  <c r="AD1146" i="9"/>
  <c r="T1147" i="9"/>
  <c r="U1147" i="9" s="1"/>
  <c r="BD1147" i="9"/>
  <c r="BJ1147" i="9" l="1"/>
  <c r="BE1147" i="9"/>
  <c r="BC1148" i="9"/>
  <c r="BA1148" i="9"/>
  <c r="AZ1149" i="9"/>
  <c r="W1147" i="9"/>
  <c r="AD1147" i="9"/>
  <c r="T1148" i="9"/>
  <c r="U1148" i="9" s="1"/>
  <c r="BD1148" i="9"/>
  <c r="BJ1148" i="9" l="1"/>
  <c r="BE1148" i="9"/>
  <c r="BA1149" i="9"/>
  <c r="BC1149" i="9"/>
  <c r="AZ1150" i="9"/>
  <c r="W1148" i="9"/>
  <c r="AD1148" i="9"/>
  <c r="T1149" i="9"/>
  <c r="U1149" i="9" s="1"/>
  <c r="BD1149" i="9"/>
  <c r="BJ1149" i="9" l="1"/>
  <c r="BE1149" i="9"/>
  <c r="BA1150" i="9"/>
  <c r="AZ1151" i="9"/>
  <c r="BC1150" i="9"/>
  <c r="W1149" i="9"/>
  <c r="AD1149" i="9"/>
  <c r="T1150" i="9"/>
  <c r="U1150" i="9" s="1"/>
  <c r="BD1150" i="9"/>
  <c r="BJ1150" i="9" l="1"/>
  <c r="BE1150" i="9"/>
  <c r="AZ1152" i="9"/>
  <c r="BC1151" i="9"/>
  <c r="BA1151" i="9"/>
  <c r="W1150" i="9"/>
  <c r="AD1150" i="9"/>
  <c r="T1151" i="9"/>
  <c r="U1151" i="9" s="1"/>
  <c r="BD1151" i="9"/>
  <c r="BJ1151" i="9" l="1"/>
  <c r="BE1151" i="9"/>
  <c r="BC1152" i="9"/>
  <c r="BA1152" i="9"/>
  <c r="AZ1153" i="9"/>
  <c r="W1151" i="9"/>
  <c r="AD1151" i="9"/>
  <c r="T1152" i="9"/>
  <c r="U1152" i="9" s="1"/>
  <c r="BD1152" i="9"/>
  <c r="BJ1152" i="9" l="1"/>
  <c r="BE1152" i="9"/>
  <c r="AZ1154" i="9"/>
  <c r="BA1153" i="9"/>
  <c r="BC1153" i="9"/>
  <c r="W1152" i="9"/>
  <c r="AD1152" i="9"/>
  <c r="T1153" i="9"/>
  <c r="U1153" i="9" s="1"/>
  <c r="BD1153" i="9"/>
  <c r="BJ1153" i="9" l="1"/>
  <c r="BE1153" i="9"/>
  <c r="BC1154" i="9"/>
  <c r="AZ1155" i="9"/>
  <c r="BA1154" i="9"/>
  <c r="W1153" i="9"/>
  <c r="AD1153" i="9"/>
  <c r="T1154" i="9"/>
  <c r="U1154" i="9" s="1"/>
  <c r="BD1154" i="9"/>
  <c r="BJ1154" i="9" l="1"/>
  <c r="BE1154" i="9"/>
  <c r="BA1155" i="9"/>
  <c r="AZ1156" i="9"/>
  <c r="BC1155" i="9"/>
  <c r="W1154" i="9"/>
  <c r="AD1154" i="9"/>
  <c r="T1155" i="9"/>
  <c r="U1155" i="9" s="1"/>
  <c r="BD1155" i="9"/>
  <c r="BJ1155" i="9" l="1"/>
  <c r="BE1155" i="9"/>
  <c r="BA1156" i="9"/>
  <c r="BC1156" i="9"/>
  <c r="AZ1157" i="9"/>
  <c r="W1155" i="9"/>
  <c r="AD1155" i="9"/>
  <c r="T1156" i="9"/>
  <c r="U1156" i="9" s="1"/>
  <c r="BD1156" i="9"/>
  <c r="BJ1156" i="9" l="1"/>
  <c r="BE1156" i="9"/>
  <c r="BC1157" i="9"/>
  <c r="AZ1158" i="9"/>
  <c r="BA1157" i="9"/>
  <c r="W1156" i="9"/>
  <c r="AD1156" i="9"/>
  <c r="T1157" i="9"/>
  <c r="U1157" i="9" s="1"/>
  <c r="BD1157" i="9"/>
  <c r="BJ1157" i="9" l="1"/>
  <c r="BE1157" i="9"/>
  <c r="BC1158" i="9"/>
  <c r="AZ1159" i="9"/>
  <c r="BA1158" i="9"/>
  <c r="W1157" i="9"/>
  <c r="AD1157" i="9"/>
  <c r="T1158" i="9"/>
  <c r="U1158" i="9" s="1"/>
  <c r="BD1158" i="9"/>
  <c r="BJ1158" i="9" l="1"/>
  <c r="BE1158" i="9"/>
  <c r="AZ1160" i="9"/>
  <c r="BA1159" i="9"/>
  <c r="BC1159" i="9"/>
  <c r="W1158" i="9"/>
  <c r="AD1158" i="9"/>
  <c r="T1159" i="9"/>
  <c r="U1159" i="9" s="1"/>
  <c r="BD1159" i="9"/>
  <c r="BJ1159" i="9" l="1"/>
  <c r="BE1159" i="9"/>
  <c r="BC1160" i="9"/>
  <c r="BA1160" i="9"/>
  <c r="AZ1161" i="9"/>
  <c r="W1159" i="9"/>
  <c r="AD1159" i="9"/>
  <c r="T1160" i="9"/>
  <c r="U1160" i="9" s="1"/>
  <c r="BD1160" i="9"/>
  <c r="BJ1160" i="9" l="1"/>
  <c r="BE1160" i="9"/>
  <c r="BC1161" i="9"/>
  <c r="AZ1162" i="9"/>
  <c r="BA1161" i="9"/>
  <c r="W1160" i="9"/>
  <c r="AD1160" i="9"/>
  <c r="T1161" i="9"/>
  <c r="U1161" i="9" s="1"/>
  <c r="BD1161" i="9"/>
  <c r="BJ1161" i="9" l="1"/>
  <c r="BE1161" i="9"/>
  <c r="AZ1163" i="9"/>
  <c r="BA1162" i="9"/>
  <c r="BC1162" i="9"/>
  <c r="W1161" i="9"/>
  <c r="AD1161" i="9"/>
  <c r="T1162" i="9"/>
  <c r="U1162" i="9" s="1"/>
  <c r="BD1162" i="9"/>
  <c r="BJ1162" i="9" l="1"/>
  <c r="BE1162" i="9"/>
  <c r="BC1163" i="9"/>
  <c r="AZ1164" i="9"/>
  <c r="BA1163" i="9"/>
  <c r="W1162" i="9"/>
  <c r="AD1162" i="9"/>
  <c r="T1163" i="9"/>
  <c r="U1163" i="9" s="1"/>
  <c r="BD1163" i="9"/>
  <c r="BJ1163" i="9" l="1"/>
  <c r="BE1163" i="9"/>
  <c r="BA1164" i="9"/>
  <c r="BC1164" i="9"/>
  <c r="AZ1165" i="9"/>
  <c r="W1163" i="9"/>
  <c r="AD1163" i="9"/>
  <c r="T1164" i="9"/>
  <c r="U1164" i="9" s="1"/>
  <c r="BD1164" i="9"/>
  <c r="BJ1164" i="9" l="1"/>
  <c r="BE1164" i="9"/>
  <c r="BA1165" i="9"/>
  <c r="BC1165" i="9"/>
  <c r="AZ1166" i="9"/>
  <c r="W1164" i="9"/>
  <c r="AD1164" i="9"/>
  <c r="T1165" i="9"/>
  <c r="U1165" i="9" s="1"/>
  <c r="BD1165" i="9"/>
  <c r="BJ1165" i="9" l="1"/>
  <c r="BE1165" i="9"/>
  <c r="BA1166" i="9"/>
  <c r="BC1166" i="9"/>
  <c r="AZ1167" i="9"/>
  <c r="W1165" i="9"/>
  <c r="AD1165" i="9"/>
  <c r="T1166" i="9"/>
  <c r="U1166" i="9" s="1"/>
  <c r="BD1166" i="9"/>
  <c r="BJ1166" i="9" l="1"/>
  <c r="BE1166" i="9"/>
  <c r="BA1167" i="9"/>
  <c r="AZ1168" i="9"/>
  <c r="BC1167" i="9"/>
  <c r="W1166" i="9"/>
  <c r="AD1166" i="9"/>
  <c r="T1167" i="9"/>
  <c r="U1167" i="9" s="1"/>
  <c r="BD1167" i="9"/>
  <c r="BJ1167" i="9" l="1"/>
  <c r="BE1167" i="9"/>
  <c r="BC1168" i="9"/>
  <c r="AZ1169" i="9"/>
  <c r="BA1168" i="9"/>
  <c r="W1167" i="9"/>
  <c r="AD1167" i="9"/>
  <c r="T1168" i="9"/>
  <c r="U1168" i="9" s="1"/>
  <c r="BD1168" i="9"/>
  <c r="BJ1168" i="9" l="1"/>
  <c r="BE1168" i="9"/>
  <c r="AZ1170" i="9"/>
  <c r="BC1169" i="9"/>
  <c r="BA1169" i="9"/>
  <c r="W1168" i="9"/>
  <c r="AD1168" i="9"/>
  <c r="T1169" i="9"/>
  <c r="U1169" i="9" s="1"/>
  <c r="BD1169" i="9"/>
  <c r="BJ1169" i="9" l="1"/>
  <c r="BE1169" i="9"/>
  <c r="BA1170" i="9"/>
  <c r="BC1170" i="9"/>
  <c r="AZ1171" i="9"/>
  <c r="W1169" i="9"/>
  <c r="AD1169" i="9"/>
  <c r="T1170" i="9"/>
  <c r="U1170" i="9" s="1"/>
  <c r="BD1170" i="9"/>
  <c r="BJ1170" i="9" l="1"/>
  <c r="BE1170" i="9"/>
  <c r="BA1171" i="9"/>
  <c r="BC1171" i="9"/>
  <c r="AZ1172" i="9"/>
  <c r="W1170" i="9"/>
  <c r="AD1170" i="9"/>
  <c r="T1171" i="9"/>
  <c r="U1171" i="9" s="1"/>
  <c r="BD1171" i="9"/>
  <c r="BJ1171" i="9" l="1"/>
  <c r="BE1171" i="9"/>
  <c r="BC1172" i="9"/>
  <c r="AZ1173" i="9"/>
  <c r="BA1172" i="9"/>
  <c r="W1171" i="9"/>
  <c r="AD1171" i="9"/>
  <c r="T1172" i="9"/>
  <c r="U1172" i="9" s="1"/>
  <c r="BD1172" i="9"/>
  <c r="BJ1172" i="9" l="1"/>
  <c r="BE1172" i="9"/>
  <c r="BC1173" i="9"/>
  <c r="AZ1174" i="9"/>
  <c r="BA1173" i="9"/>
  <c r="W1172" i="9"/>
  <c r="AD1172" i="9"/>
  <c r="T1173" i="9"/>
  <c r="U1173" i="9" s="1"/>
  <c r="BD1173" i="9"/>
  <c r="BJ1173" i="9" l="1"/>
  <c r="BE1173" i="9"/>
  <c r="AZ1175" i="9"/>
  <c r="BA1174" i="9"/>
  <c r="BC1174" i="9"/>
  <c r="W1173" i="9"/>
  <c r="AD1173" i="9"/>
  <c r="T1174" i="9"/>
  <c r="U1174" i="9" s="1"/>
  <c r="BD1174" i="9"/>
  <c r="BJ1174" i="9" l="1"/>
  <c r="BE1174" i="9"/>
  <c r="BA1175" i="9"/>
  <c r="AZ1176" i="9"/>
  <c r="BC1175" i="9"/>
  <c r="W1174" i="9"/>
  <c r="AD1174" i="9"/>
  <c r="T1175" i="9"/>
  <c r="U1175" i="9" s="1"/>
  <c r="BD1175" i="9"/>
  <c r="BJ1175" i="9" l="1"/>
  <c r="BE1175" i="9"/>
  <c r="BC1176" i="9"/>
  <c r="BA1176" i="9"/>
  <c r="AZ1177" i="9"/>
  <c r="W1175" i="9"/>
  <c r="AD1175" i="9"/>
  <c r="T1176" i="9"/>
  <c r="U1176" i="9" s="1"/>
  <c r="BD1176" i="9"/>
  <c r="BJ1176" i="9" l="1"/>
  <c r="BE1176" i="9"/>
  <c r="BA1177" i="9"/>
  <c r="AZ1178" i="9"/>
  <c r="BC1177" i="9"/>
  <c r="W1176" i="9"/>
  <c r="AD1176" i="9"/>
  <c r="T1177" i="9"/>
  <c r="U1177" i="9" s="1"/>
  <c r="BD1177" i="9"/>
  <c r="BJ1177" i="9" l="1"/>
  <c r="BE1177" i="9"/>
  <c r="AZ1179" i="9"/>
  <c r="BC1178" i="9"/>
  <c r="BA1178" i="9"/>
  <c r="W1177" i="9"/>
  <c r="AD1177" i="9"/>
  <c r="T1178" i="9"/>
  <c r="U1178" i="9" s="1"/>
  <c r="BD1178" i="9"/>
  <c r="BJ1178" i="9" l="1"/>
  <c r="BE1178" i="9"/>
  <c r="AZ1180" i="9"/>
  <c r="BC1179" i="9"/>
  <c r="BA1179" i="9"/>
  <c r="W1178" i="9"/>
  <c r="AD1178" i="9"/>
  <c r="T1179" i="9"/>
  <c r="U1179" i="9" s="1"/>
  <c r="BD1179" i="9"/>
  <c r="BJ1179" i="9" l="1"/>
  <c r="BE1179" i="9"/>
  <c r="AZ1181" i="9"/>
  <c r="BC1180" i="9"/>
  <c r="BA1180" i="9"/>
  <c r="W1179" i="9"/>
  <c r="AD1179" i="9"/>
  <c r="T1180" i="9"/>
  <c r="U1180" i="9" s="1"/>
  <c r="BD1180" i="9"/>
  <c r="BJ1180" i="9" l="1"/>
  <c r="BE1180" i="9"/>
  <c r="BA1181" i="9"/>
  <c r="BC1181" i="9"/>
  <c r="AZ1182" i="9"/>
  <c r="W1180" i="9"/>
  <c r="AD1180" i="9"/>
  <c r="T1181" i="9"/>
  <c r="U1181" i="9" s="1"/>
  <c r="BD1181" i="9"/>
  <c r="BJ1181" i="9" l="1"/>
  <c r="BE1181" i="9"/>
  <c r="BC1182" i="9"/>
  <c r="BA1182" i="9"/>
  <c r="AZ1183" i="9"/>
  <c r="W1181" i="9"/>
  <c r="AD1181" i="9"/>
  <c r="T1182" i="9"/>
  <c r="U1182" i="9" s="1"/>
  <c r="BD1182" i="9"/>
  <c r="BJ1182" i="9" l="1"/>
  <c r="BE1182" i="9"/>
  <c r="BC1183" i="9"/>
  <c r="BA1183" i="9"/>
  <c r="AZ1184" i="9"/>
  <c r="W1182" i="9"/>
  <c r="AD1182" i="9"/>
  <c r="T1183" i="9"/>
  <c r="U1183" i="9" s="1"/>
  <c r="BD1183" i="9"/>
  <c r="BJ1183" i="9" l="1"/>
  <c r="BE1183" i="9"/>
  <c r="AZ1185" i="9"/>
  <c r="BA1184" i="9"/>
  <c r="BC1184" i="9"/>
  <c r="W1183" i="9"/>
  <c r="AD1183" i="9"/>
  <c r="T1184" i="9"/>
  <c r="U1184" i="9" s="1"/>
  <c r="BD1184" i="9"/>
  <c r="BJ1184" i="9" l="1"/>
  <c r="BE1184" i="9"/>
  <c r="AZ1186" i="9"/>
  <c r="BA1185" i="9"/>
  <c r="BC1185" i="9"/>
  <c r="W1184" i="9"/>
  <c r="AD1184" i="9"/>
  <c r="T1185" i="9"/>
  <c r="U1185" i="9" s="1"/>
  <c r="BD1185" i="9"/>
  <c r="BJ1185" i="9" l="1"/>
  <c r="BE1185" i="9"/>
  <c r="BC1186" i="9"/>
  <c r="BA1186" i="9"/>
  <c r="AZ1187" i="9"/>
  <c r="W1185" i="9"/>
  <c r="AD1185" i="9"/>
  <c r="T1186" i="9"/>
  <c r="U1186" i="9" s="1"/>
  <c r="BD1186" i="9"/>
  <c r="BJ1186" i="9" l="1"/>
  <c r="BE1186" i="9"/>
  <c r="AZ1188" i="9"/>
  <c r="BC1187" i="9"/>
  <c r="BA1187" i="9"/>
  <c r="W1186" i="9"/>
  <c r="AD1186" i="9"/>
  <c r="T1187" i="9"/>
  <c r="U1187" i="9" s="1"/>
  <c r="BD1187" i="9"/>
  <c r="BJ1187" i="9" l="1"/>
  <c r="BE1187" i="9"/>
  <c r="AZ1189" i="9"/>
  <c r="BC1188" i="9"/>
  <c r="BA1188" i="9"/>
  <c r="W1187" i="9"/>
  <c r="AD1187" i="9"/>
  <c r="T1188" i="9"/>
  <c r="U1188" i="9" s="1"/>
  <c r="BD1188" i="9"/>
  <c r="BJ1188" i="9" l="1"/>
  <c r="BE1188" i="9"/>
  <c r="BC1189" i="9"/>
  <c r="BA1189" i="9"/>
  <c r="AZ1190" i="9"/>
  <c r="W1188" i="9"/>
  <c r="AD1188" i="9"/>
  <c r="T1189" i="9"/>
  <c r="U1189" i="9" s="1"/>
  <c r="BD1189" i="9"/>
  <c r="BJ1189" i="9" l="1"/>
  <c r="BE1189" i="9"/>
  <c r="BC1190" i="9"/>
  <c r="BA1190" i="9"/>
  <c r="AZ1191" i="9"/>
  <c r="W1189" i="9"/>
  <c r="AD1189" i="9"/>
  <c r="T1190" i="9"/>
  <c r="U1190" i="9" s="1"/>
  <c r="BD1190" i="9"/>
  <c r="BJ1190" i="9" l="1"/>
  <c r="BE1190" i="9"/>
  <c r="AZ1192" i="9"/>
  <c r="BC1191" i="9"/>
  <c r="BA1191" i="9"/>
  <c r="W1190" i="9"/>
  <c r="AD1190" i="9"/>
  <c r="T1191" i="9"/>
  <c r="U1191" i="9" s="1"/>
  <c r="BD1191" i="9"/>
  <c r="BJ1191" i="9" l="1"/>
  <c r="BE1191" i="9"/>
  <c r="BA1192" i="9"/>
  <c r="AZ1193" i="9"/>
  <c r="BC1192" i="9"/>
  <c r="W1191" i="9"/>
  <c r="AD1191" i="9"/>
  <c r="T1192" i="9"/>
  <c r="U1192" i="9" s="1"/>
  <c r="BD1192" i="9"/>
  <c r="BJ1192" i="9" l="1"/>
  <c r="BE1192" i="9"/>
  <c r="BA1193" i="9"/>
  <c r="BC1193" i="9"/>
  <c r="AZ1194" i="9"/>
  <c r="W1192" i="9"/>
  <c r="AD1192" i="9"/>
  <c r="T1193" i="9"/>
  <c r="U1193" i="9" s="1"/>
  <c r="BD1193" i="9"/>
  <c r="BJ1193" i="9" l="1"/>
  <c r="BE1193" i="9"/>
  <c r="BC1194" i="9"/>
  <c r="BA1194" i="9"/>
  <c r="AZ1195" i="9"/>
  <c r="W1193" i="9"/>
  <c r="AD1193" i="9"/>
  <c r="T1194" i="9"/>
  <c r="U1194" i="9" s="1"/>
  <c r="BD1194" i="9"/>
  <c r="BJ1194" i="9" l="1"/>
  <c r="BE1194" i="9"/>
  <c r="BC1195" i="9"/>
  <c r="BA1195" i="9"/>
  <c r="AZ1196" i="9"/>
  <c r="W1194" i="9"/>
  <c r="AD1194" i="9"/>
  <c r="T1195" i="9"/>
  <c r="U1195" i="9" s="1"/>
  <c r="BD1195" i="9"/>
  <c r="BJ1195" i="9" l="1"/>
  <c r="BE1195" i="9"/>
  <c r="AZ1197" i="9"/>
  <c r="BC1196" i="9"/>
  <c r="BA1196" i="9"/>
  <c r="W1195" i="9"/>
  <c r="AD1195" i="9"/>
  <c r="T1196" i="9"/>
  <c r="U1196" i="9" s="1"/>
  <c r="BD1196" i="9"/>
  <c r="BJ1196" i="9" l="1"/>
  <c r="BE1196" i="9"/>
  <c r="AZ1198" i="9"/>
  <c r="BC1197" i="9"/>
  <c r="BA1197" i="9"/>
  <c r="W1196" i="9"/>
  <c r="AD1196" i="9"/>
  <c r="T1197" i="9"/>
  <c r="U1197" i="9" s="1"/>
  <c r="BD1197" i="9"/>
  <c r="BJ1197" i="9" l="1"/>
  <c r="BE1197" i="9"/>
  <c r="AZ1199" i="9"/>
  <c r="BA1198" i="9"/>
  <c r="BC1198" i="9"/>
  <c r="W1197" i="9"/>
  <c r="AD1197" i="9"/>
  <c r="T1198" i="9"/>
  <c r="U1198" i="9" s="1"/>
  <c r="BD1198" i="9"/>
  <c r="BJ1198" i="9" l="1"/>
  <c r="BE1198" i="9"/>
  <c r="AZ1200" i="9"/>
  <c r="BA1199" i="9"/>
  <c r="BC1199" i="9"/>
  <c r="W1198" i="9"/>
  <c r="AD1198" i="9"/>
  <c r="T1199" i="9"/>
  <c r="U1199" i="9" s="1"/>
  <c r="BD1199" i="9"/>
  <c r="BJ1199" i="9" l="1"/>
  <c r="BE1199" i="9"/>
  <c r="AZ1201" i="9"/>
  <c r="BC1200" i="9"/>
  <c r="BA1200" i="9"/>
  <c r="W1199" i="9"/>
  <c r="AD1199" i="9"/>
  <c r="T1200" i="9"/>
  <c r="U1200" i="9" s="1"/>
  <c r="BD1200" i="9"/>
  <c r="BJ1200" i="9" l="1"/>
  <c r="BE1200" i="9"/>
  <c r="AZ1202" i="9"/>
  <c r="BA1201" i="9"/>
  <c r="BC1201" i="9"/>
  <c r="W1200" i="9"/>
  <c r="AD1200" i="9"/>
  <c r="T1201" i="9"/>
  <c r="U1201" i="9" s="1"/>
  <c r="BD1201" i="9"/>
  <c r="BJ1201" i="9" l="1"/>
  <c r="BE1201" i="9"/>
  <c r="BC1202" i="9"/>
  <c r="BA1202" i="9"/>
  <c r="AZ1203" i="9"/>
  <c r="W1201" i="9"/>
  <c r="AD1201" i="9"/>
  <c r="T1202" i="9"/>
  <c r="U1202" i="9" s="1"/>
  <c r="BD1202" i="9"/>
  <c r="BJ1202" i="9" l="1"/>
  <c r="BE1202" i="9"/>
  <c r="BC1203" i="9"/>
  <c r="AZ1204" i="9"/>
  <c r="BA1203" i="9"/>
  <c r="W1202" i="9"/>
  <c r="AD1202" i="9"/>
  <c r="T1203" i="9"/>
  <c r="U1203" i="9" s="1"/>
  <c r="BD1203" i="9"/>
  <c r="BJ1203" i="9" l="1"/>
  <c r="BE1203" i="9"/>
  <c r="AZ1205" i="9"/>
  <c r="BA1204" i="9"/>
  <c r="BC1204" i="9"/>
  <c r="W1203" i="9"/>
  <c r="AD1203" i="9"/>
  <c r="T1204" i="9"/>
  <c r="U1204" i="9" s="1"/>
  <c r="BD1204" i="9"/>
  <c r="BJ1204" i="9" l="1"/>
  <c r="BE1204" i="9"/>
  <c r="BA1205" i="9"/>
  <c r="AZ1206" i="9"/>
  <c r="BC1205" i="9"/>
  <c r="W1204" i="9"/>
  <c r="AD1204" i="9"/>
  <c r="T1205" i="9"/>
  <c r="U1205" i="9" s="1"/>
  <c r="BD1205" i="9"/>
  <c r="BJ1205" i="9" l="1"/>
  <c r="BE1205" i="9"/>
  <c r="AZ1207" i="9"/>
  <c r="BC1206" i="9"/>
  <c r="BA1206" i="9"/>
  <c r="W1205" i="9"/>
  <c r="AD1205" i="9"/>
  <c r="T1206" i="9"/>
  <c r="U1206" i="9" s="1"/>
  <c r="BD1206" i="9"/>
  <c r="BJ1206" i="9" l="1"/>
  <c r="BE1206" i="9"/>
  <c r="BC1207" i="9"/>
  <c r="AZ1208" i="9"/>
  <c r="BA1207" i="9"/>
  <c r="W1206" i="9"/>
  <c r="AD1206" i="9"/>
  <c r="T1207" i="9"/>
  <c r="U1207" i="9" s="1"/>
  <c r="BD1207" i="9"/>
  <c r="BJ1207" i="9" l="1"/>
  <c r="BE1207" i="9"/>
  <c r="AZ1209" i="9"/>
  <c r="BC1208" i="9"/>
  <c r="BA1208" i="9"/>
  <c r="W1207" i="9"/>
  <c r="AD1207" i="9"/>
  <c r="T1208" i="9"/>
  <c r="U1208" i="9" s="1"/>
  <c r="BD1208" i="9"/>
  <c r="BJ1208" i="9" l="1"/>
  <c r="BE1208" i="9"/>
  <c r="BA1209" i="9"/>
  <c r="AZ1210" i="9"/>
  <c r="BC1209" i="9"/>
  <c r="W1208" i="9"/>
  <c r="AD1208" i="9"/>
  <c r="T1209" i="9"/>
  <c r="U1209" i="9" s="1"/>
  <c r="BD1209" i="9"/>
  <c r="BJ1209" i="9" l="1"/>
  <c r="BE1209" i="9"/>
  <c r="BC1210" i="9"/>
  <c r="BA1210" i="9"/>
  <c r="AZ1211" i="9"/>
  <c r="W1209" i="9"/>
  <c r="AD1209" i="9"/>
  <c r="T1210" i="9"/>
  <c r="U1210" i="9" s="1"/>
  <c r="BD1210" i="9"/>
  <c r="BJ1210" i="9" l="1"/>
  <c r="BE1210" i="9"/>
  <c r="BC1211" i="9"/>
  <c r="AZ1212" i="9"/>
  <c r="BA1211" i="9"/>
  <c r="W1210" i="9"/>
  <c r="AD1210" i="9"/>
  <c r="T1211" i="9"/>
  <c r="U1211" i="9" s="1"/>
  <c r="BD1211" i="9"/>
  <c r="BJ1211" i="9" l="1"/>
  <c r="BE1211" i="9"/>
  <c r="BA1212" i="9"/>
  <c r="AZ1213" i="9"/>
  <c r="BC1212" i="9"/>
  <c r="W1211" i="9"/>
  <c r="AD1211" i="9"/>
  <c r="T1212" i="9"/>
  <c r="U1212" i="9" s="1"/>
  <c r="BD1212" i="9"/>
  <c r="BJ1212" i="9" l="1"/>
  <c r="BE1212" i="9"/>
  <c r="BC1213" i="9"/>
  <c r="AZ1214" i="9"/>
  <c r="BA1213" i="9"/>
  <c r="W1212" i="9"/>
  <c r="AD1212" i="9"/>
  <c r="T1213" i="9"/>
  <c r="U1213" i="9" s="1"/>
  <c r="BD1213" i="9"/>
  <c r="BJ1213" i="9" l="1"/>
  <c r="BE1213" i="9"/>
  <c r="BC1214" i="9"/>
  <c r="BA1214" i="9"/>
  <c r="AZ1215" i="9"/>
  <c r="W1213" i="9"/>
  <c r="AD1213" i="9"/>
  <c r="T1214" i="9"/>
  <c r="U1214" i="9" s="1"/>
  <c r="BD1214" i="9"/>
  <c r="BJ1214" i="9" l="1"/>
  <c r="BE1214" i="9"/>
  <c r="BC1215" i="9"/>
  <c r="BA1215" i="9"/>
  <c r="AZ1216" i="9"/>
  <c r="W1214" i="9"/>
  <c r="AD1214" i="9"/>
  <c r="T1215" i="9"/>
  <c r="U1215" i="9" s="1"/>
  <c r="BD1215" i="9"/>
  <c r="BJ1215" i="9" l="1"/>
  <c r="BE1215" i="9"/>
  <c r="AZ1217" i="9"/>
  <c r="BC1216" i="9"/>
  <c r="BA1216" i="9"/>
  <c r="W1215" i="9"/>
  <c r="AD1215" i="9"/>
  <c r="T1216" i="9"/>
  <c r="U1216" i="9" s="1"/>
  <c r="BD1216" i="9"/>
  <c r="BJ1216" i="9" l="1"/>
  <c r="BE1216" i="9"/>
  <c r="AZ1218" i="9"/>
  <c r="BC1217" i="9"/>
  <c r="BA1217" i="9"/>
  <c r="W1216" i="9"/>
  <c r="AD1216" i="9"/>
  <c r="T1217" i="9"/>
  <c r="U1217" i="9" s="1"/>
  <c r="BD1217" i="9"/>
  <c r="BJ1217" i="9" l="1"/>
  <c r="BE1217" i="9"/>
  <c r="BA1218" i="9"/>
  <c r="BC1218" i="9"/>
  <c r="AZ1219" i="9"/>
  <c r="W1217" i="9"/>
  <c r="AD1217" i="9"/>
  <c r="T1218" i="9"/>
  <c r="U1218" i="9" s="1"/>
  <c r="BD1218" i="9"/>
  <c r="BJ1218" i="9" l="1"/>
  <c r="BE1218" i="9"/>
  <c r="AZ1220" i="9"/>
  <c r="BC1219" i="9"/>
  <c r="BA1219" i="9"/>
  <c r="W1218" i="9"/>
  <c r="AD1218" i="9"/>
  <c r="T1219" i="9"/>
  <c r="U1219" i="9" s="1"/>
  <c r="BD1219" i="9"/>
  <c r="BJ1219" i="9" l="1"/>
  <c r="BE1219" i="9"/>
  <c r="BA1220" i="9"/>
  <c r="AZ1221" i="9"/>
  <c r="BC1220" i="9"/>
  <c r="W1219" i="9"/>
  <c r="AD1219" i="9"/>
  <c r="T1220" i="9"/>
  <c r="U1220" i="9" s="1"/>
  <c r="BD1220" i="9"/>
  <c r="BJ1220" i="9" l="1"/>
  <c r="BE1220" i="9"/>
  <c r="AZ1222" i="9"/>
  <c r="BC1221" i="9"/>
  <c r="BA1221" i="9"/>
  <c r="W1220" i="9"/>
  <c r="AD1220" i="9"/>
  <c r="T1221" i="9"/>
  <c r="U1221" i="9" s="1"/>
  <c r="BD1221" i="9"/>
  <c r="BJ1221" i="9" l="1"/>
  <c r="BE1221" i="9"/>
  <c r="BC1222" i="9"/>
  <c r="BA1222" i="9"/>
  <c r="AZ1223" i="9"/>
  <c r="W1221" i="9"/>
  <c r="AD1221" i="9"/>
  <c r="T1222" i="9"/>
  <c r="U1222" i="9" s="1"/>
  <c r="BD1222" i="9"/>
  <c r="BJ1222" i="9" l="1"/>
  <c r="BE1222" i="9"/>
  <c r="BC1223" i="9"/>
  <c r="AZ1224" i="9"/>
  <c r="BA1223" i="9"/>
  <c r="W1222" i="9"/>
  <c r="AD1222" i="9"/>
  <c r="T1223" i="9"/>
  <c r="U1223" i="9" s="1"/>
  <c r="BD1223" i="9"/>
  <c r="BJ1223" i="9" l="1"/>
  <c r="BE1223" i="9"/>
  <c r="AZ1225" i="9"/>
  <c r="BC1224" i="9"/>
  <c r="BA1224" i="9"/>
  <c r="W1223" i="9"/>
  <c r="AD1223" i="9"/>
  <c r="T1224" i="9"/>
  <c r="U1224" i="9" s="1"/>
  <c r="BD1224" i="9"/>
  <c r="BJ1224" i="9" l="1"/>
  <c r="BE1224" i="9"/>
  <c r="BA1225" i="9"/>
  <c r="AZ1226" i="9"/>
  <c r="BC1225" i="9"/>
  <c r="W1224" i="9"/>
  <c r="AD1224" i="9"/>
  <c r="T1225" i="9"/>
  <c r="U1225" i="9" s="1"/>
  <c r="BD1225" i="9"/>
  <c r="BJ1225" i="9" l="1"/>
  <c r="BE1225" i="9"/>
  <c r="BA1226" i="9"/>
  <c r="AZ1227" i="9"/>
  <c r="BC1226" i="9"/>
  <c r="W1225" i="9"/>
  <c r="AD1225" i="9"/>
  <c r="T1226" i="9"/>
  <c r="U1226" i="9" s="1"/>
  <c r="BD1226" i="9"/>
  <c r="BJ1226" i="9" l="1"/>
  <c r="BE1226" i="9"/>
  <c r="AZ1228" i="9"/>
  <c r="BC1227" i="9"/>
  <c r="BA1227" i="9"/>
  <c r="W1226" i="9"/>
  <c r="AD1226" i="9"/>
  <c r="T1227" i="9"/>
  <c r="U1227" i="9" s="1"/>
  <c r="BD1227" i="9"/>
  <c r="BJ1227" i="9" l="1"/>
  <c r="BE1227" i="9"/>
  <c r="AZ1229" i="9"/>
  <c r="BC1228" i="9"/>
  <c r="BA1228" i="9"/>
  <c r="W1227" i="9"/>
  <c r="AD1227" i="9"/>
  <c r="T1228" i="9"/>
  <c r="U1228" i="9" s="1"/>
  <c r="BD1228" i="9"/>
  <c r="BJ1228" i="9" l="1"/>
  <c r="BE1228" i="9"/>
  <c r="BA1229" i="9"/>
  <c r="AZ1230" i="9"/>
  <c r="BC1229" i="9"/>
  <c r="W1228" i="9"/>
  <c r="AD1228" i="9"/>
  <c r="T1229" i="9"/>
  <c r="U1229" i="9" s="1"/>
  <c r="BD1229" i="9"/>
  <c r="BJ1229" i="9" l="1"/>
  <c r="BE1229" i="9"/>
  <c r="BC1230" i="9"/>
  <c r="BA1230" i="9"/>
  <c r="AZ1231" i="9"/>
  <c r="W1229" i="9"/>
  <c r="AD1229" i="9"/>
  <c r="T1230" i="9"/>
  <c r="U1230" i="9" s="1"/>
  <c r="BD1230" i="9"/>
  <c r="BJ1230" i="9" l="1"/>
  <c r="BE1230" i="9"/>
  <c r="BC1231" i="9"/>
  <c r="BA1231" i="9"/>
  <c r="AZ1232" i="9"/>
  <c r="W1230" i="9"/>
  <c r="AD1230" i="9"/>
  <c r="T1231" i="9"/>
  <c r="U1231" i="9" s="1"/>
  <c r="BD1231" i="9"/>
  <c r="BJ1231" i="9" l="1"/>
  <c r="BE1231" i="9"/>
  <c r="AZ1233" i="9"/>
  <c r="BC1232" i="9"/>
  <c r="BA1232" i="9"/>
  <c r="W1231" i="9"/>
  <c r="AD1231" i="9"/>
  <c r="T1232" i="9"/>
  <c r="U1232" i="9" s="1"/>
  <c r="BD1232" i="9"/>
  <c r="BJ1232" i="9" l="1"/>
  <c r="BE1232" i="9"/>
  <c r="BA1233" i="9"/>
  <c r="AZ1234" i="9"/>
  <c r="BC1233" i="9"/>
  <c r="W1232" i="9"/>
  <c r="AD1232" i="9"/>
  <c r="T1233" i="9"/>
  <c r="U1233" i="9" s="1"/>
  <c r="BD1233" i="9"/>
  <c r="BJ1233" i="9" l="1"/>
  <c r="BE1233" i="9"/>
  <c r="AZ1235" i="9"/>
  <c r="BC1234" i="9"/>
  <c r="BA1234" i="9"/>
  <c r="W1233" i="9"/>
  <c r="AD1233" i="9"/>
  <c r="T1234" i="9"/>
  <c r="U1234" i="9" s="1"/>
  <c r="BD1234" i="9"/>
  <c r="BJ1234" i="9" l="1"/>
  <c r="BE1234" i="9"/>
  <c r="BC1235" i="9"/>
  <c r="AZ1236" i="9"/>
  <c r="BA1235" i="9"/>
  <c r="W1234" i="9"/>
  <c r="AD1234" i="9"/>
  <c r="T1235" i="9"/>
  <c r="U1235" i="9" s="1"/>
  <c r="BD1235" i="9"/>
  <c r="BJ1235" i="9" l="1"/>
  <c r="BE1235" i="9"/>
  <c r="AZ1237" i="9"/>
  <c r="BA1236" i="9"/>
  <c r="BC1236" i="9"/>
  <c r="W1235" i="9"/>
  <c r="AD1235" i="9"/>
  <c r="T1236" i="9"/>
  <c r="U1236" i="9" s="1"/>
  <c r="BD1236" i="9"/>
  <c r="BJ1236" i="9" l="1"/>
  <c r="BE1236" i="9"/>
  <c r="AZ1238" i="9"/>
  <c r="BC1237" i="9"/>
  <c r="BA1237" i="9"/>
  <c r="W1236" i="9"/>
  <c r="AD1236" i="9"/>
  <c r="T1237" i="9"/>
  <c r="U1237" i="9" s="1"/>
  <c r="BD1237" i="9"/>
  <c r="BJ1237" i="9" l="1"/>
  <c r="BE1237" i="9"/>
  <c r="BC1238" i="9"/>
  <c r="BA1238" i="9"/>
  <c r="AZ1239" i="9"/>
  <c r="W1237" i="9"/>
  <c r="AD1237" i="9"/>
  <c r="T1238" i="9"/>
  <c r="U1238" i="9" s="1"/>
  <c r="BD1238" i="9"/>
  <c r="BJ1238" i="9" l="1"/>
  <c r="BE1238" i="9"/>
  <c r="BC1239" i="9"/>
  <c r="BA1239" i="9"/>
  <c r="AZ1240" i="9"/>
  <c r="W1238" i="9"/>
  <c r="AD1238" i="9"/>
  <c r="T1239" i="9"/>
  <c r="U1239" i="9" s="1"/>
  <c r="BD1239" i="9"/>
  <c r="BJ1239" i="9" l="1"/>
  <c r="BE1239" i="9"/>
  <c r="BA1240" i="9"/>
  <c r="AZ1241" i="9"/>
  <c r="BC1240" i="9"/>
  <c r="W1239" i="9"/>
  <c r="AD1239" i="9"/>
  <c r="T1240" i="9"/>
  <c r="U1240" i="9" s="1"/>
  <c r="BD1240" i="9"/>
  <c r="BJ1240" i="9" l="1"/>
  <c r="BE1240" i="9"/>
  <c r="AZ1242" i="9"/>
  <c r="BA1241" i="9"/>
  <c r="BC1241" i="9"/>
  <c r="W1240" i="9"/>
  <c r="AD1240" i="9"/>
  <c r="T1241" i="9"/>
  <c r="U1241" i="9" s="1"/>
  <c r="BD1241" i="9"/>
  <c r="BJ1241" i="9" l="1"/>
  <c r="BE1241" i="9"/>
  <c r="AZ1243" i="9"/>
  <c r="BC1242" i="9"/>
  <c r="BA1242" i="9"/>
  <c r="W1241" i="9"/>
  <c r="AD1241" i="9"/>
  <c r="T1242" i="9"/>
  <c r="U1242" i="9" s="1"/>
  <c r="BD1242" i="9"/>
  <c r="BJ1242" i="9" l="1"/>
  <c r="BE1242" i="9"/>
  <c r="BC1243" i="9"/>
  <c r="AZ1244" i="9"/>
  <c r="BA1243" i="9"/>
  <c r="W1242" i="9"/>
  <c r="AD1242" i="9"/>
  <c r="T1243" i="9"/>
  <c r="U1243" i="9" s="1"/>
  <c r="BD1243" i="9"/>
  <c r="BJ1243" i="9" l="1"/>
  <c r="BE1243" i="9"/>
  <c r="AZ1245" i="9"/>
  <c r="BC1244" i="9"/>
  <c r="BA1244" i="9"/>
  <c r="W1243" i="9"/>
  <c r="AD1243" i="9"/>
  <c r="T1244" i="9"/>
  <c r="U1244" i="9" s="1"/>
  <c r="BD1244" i="9"/>
  <c r="BJ1244" i="9" l="1"/>
  <c r="BE1244" i="9"/>
  <c r="BA1245" i="9"/>
  <c r="BC1245" i="9"/>
  <c r="AZ1246" i="9"/>
  <c r="W1244" i="9"/>
  <c r="AD1244" i="9"/>
  <c r="T1245" i="9"/>
  <c r="U1245" i="9" s="1"/>
  <c r="BD1245" i="9"/>
  <c r="BJ1245" i="9" l="1"/>
  <c r="BE1245" i="9"/>
  <c r="AZ1247" i="9"/>
  <c r="BC1246" i="9"/>
  <c r="BA1246" i="9"/>
  <c r="W1245" i="9"/>
  <c r="AD1245" i="9"/>
  <c r="T1246" i="9"/>
  <c r="U1246" i="9" s="1"/>
  <c r="BD1246" i="9"/>
  <c r="BJ1246" i="9" l="1"/>
  <c r="BE1246" i="9"/>
  <c r="AZ1248" i="9"/>
  <c r="BC1247" i="9"/>
  <c r="BA1247" i="9"/>
  <c r="W1246" i="9"/>
  <c r="AD1246" i="9"/>
  <c r="T1247" i="9"/>
  <c r="U1247" i="9" s="1"/>
  <c r="BD1247" i="9"/>
  <c r="BJ1247" i="9" l="1"/>
  <c r="BE1247" i="9"/>
  <c r="BA1248" i="9"/>
  <c r="BC1248" i="9"/>
  <c r="AZ1249" i="9"/>
  <c r="W1247" i="9"/>
  <c r="AD1247" i="9"/>
  <c r="T1248" i="9"/>
  <c r="U1248" i="9" s="1"/>
  <c r="BD1248" i="9"/>
  <c r="BJ1248" i="9" l="1"/>
  <c r="BE1248" i="9"/>
  <c r="AZ1250" i="9"/>
  <c r="BA1249" i="9"/>
  <c r="BC1249" i="9"/>
  <c r="W1248" i="9"/>
  <c r="AD1248" i="9"/>
  <c r="T1249" i="9"/>
  <c r="U1249" i="9" s="1"/>
  <c r="BD1249" i="9"/>
  <c r="BJ1249" i="9" l="1"/>
  <c r="BE1249" i="9"/>
  <c r="BC1250" i="9"/>
  <c r="BA1250" i="9"/>
  <c r="AZ1251" i="9"/>
  <c r="W1249" i="9"/>
  <c r="AD1249" i="9"/>
  <c r="T1250" i="9"/>
  <c r="U1250" i="9" s="1"/>
  <c r="BD1250" i="9"/>
  <c r="BJ1250" i="9" l="1"/>
  <c r="BE1250" i="9"/>
  <c r="BC1251" i="9"/>
  <c r="BA1251" i="9"/>
  <c r="AZ1252" i="9"/>
  <c r="W1250" i="9"/>
  <c r="AD1250" i="9"/>
  <c r="T1251" i="9"/>
  <c r="U1251" i="9" s="1"/>
  <c r="BD1251" i="9"/>
  <c r="BJ1251" i="9" l="1"/>
  <c r="BE1251" i="9"/>
  <c r="AZ1253" i="9"/>
  <c r="BC1252" i="9"/>
  <c r="BA1252" i="9"/>
  <c r="W1251" i="9"/>
  <c r="AD1251" i="9"/>
  <c r="T1252" i="9"/>
  <c r="U1252" i="9" s="1"/>
  <c r="BD1252" i="9"/>
  <c r="BJ1252" i="9" l="1"/>
  <c r="BE1252" i="9"/>
  <c r="AZ1254" i="9"/>
  <c r="BC1253" i="9"/>
  <c r="BA1253" i="9"/>
  <c r="W1252" i="9"/>
  <c r="AD1252" i="9"/>
  <c r="T1253" i="9"/>
  <c r="U1253" i="9" s="1"/>
  <c r="BD1253" i="9"/>
  <c r="BJ1253" i="9" l="1"/>
  <c r="BE1253" i="9"/>
  <c r="AZ1255" i="9"/>
  <c r="BA1254" i="9"/>
  <c r="BC1254" i="9"/>
  <c r="W1253" i="9"/>
  <c r="AD1253" i="9"/>
  <c r="T1254" i="9"/>
  <c r="U1254" i="9" s="1"/>
  <c r="BD1254" i="9"/>
  <c r="BJ1254" i="9" l="1"/>
  <c r="BE1254" i="9"/>
  <c r="AZ1256" i="9"/>
  <c r="BC1255" i="9"/>
  <c r="BA1255" i="9"/>
  <c r="W1254" i="9"/>
  <c r="AD1254" i="9"/>
  <c r="T1255" i="9"/>
  <c r="U1255" i="9" s="1"/>
  <c r="BD1255" i="9"/>
  <c r="BJ1255" i="9" l="1"/>
  <c r="BE1255" i="9"/>
  <c r="AZ1257" i="9"/>
  <c r="BA1256" i="9"/>
  <c r="BC1256" i="9"/>
  <c r="W1255" i="9"/>
  <c r="AD1255" i="9"/>
  <c r="T1256" i="9"/>
  <c r="U1256" i="9" s="1"/>
  <c r="BD1256" i="9"/>
  <c r="BJ1256" i="9" l="1"/>
  <c r="BE1256" i="9"/>
  <c r="BA1257" i="9"/>
  <c r="BC1257" i="9"/>
  <c r="AZ1258" i="9"/>
  <c r="W1256" i="9"/>
  <c r="AD1256" i="9"/>
  <c r="T1257" i="9"/>
  <c r="U1257" i="9" s="1"/>
  <c r="BD1257" i="9"/>
  <c r="BJ1257" i="9" l="1"/>
  <c r="BE1257" i="9"/>
  <c r="BA1258" i="9"/>
  <c r="BC1258" i="9"/>
  <c r="AZ1259" i="9"/>
  <c r="W1257" i="9"/>
  <c r="AD1257" i="9"/>
  <c r="T1258" i="9"/>
  <c r="U1258" i="9" s="1"/>
  <c r="BD1258" i="9"/>
  <c r="BJ1258" i="9" l="1"/>
  <c r="BE1258" i="9"/>
  <c r="BA1259" i="9"/>
  <c r="BC1259" i="9"/>
  <c r="AZ1260" i="9"/>
  <c r="W1258" i="9"/>
  <c r="AD1258" i="9"/>
  <c r="T1259" i="9"/>
  <c r="U1259" i="9" s="1"/>
  <c r="BD1259" i="9"/>
  <c r="BJ1259" i="9" l="1"/>
  <c r="BE1259" i="9"/>
  <c r="BA1260" i="9"/>
  <c r="AZ1261" i="9"/>
  <c r="BC1260" i="9"/>
  <c r="W1259" i="9"/>
  <c r="AD1259" i="9"/>
  <c r="T1260" i="9"/>
  <c r="U1260" i="9" s="1"/>
  <c r="BD1260" i="9"/>
  <c r="BJ1260" i="9" l="1"/>
  <c r="BE1260" i="9"/>
  <c r="AZ1262" i="9"/>
  <c r="BC1261" i="9"/>
  <c r="BA1261" i="9"/>
  <c r="W1260" i="9"/>
  <c r="AD1260" i="9"/>
  <c r="T1261" i="9"/>
  <c r="U1261" i="9" s="1"/>
  <c r="BD1261" i="9"/>
  <c r="BJ1261" i="9" l="1"/>
  <c r="BE1261" i="9"/>
  <c r="AZ1263" i="9"/>
  <c r="BC1262" i="9"/>
  <c r="BA1262" i="9"/>
  <c r="W1261" i="9"/>
  <c r="AD1261" i="9"/>
  <c r="T1262" i="9"/>
  <c r="U1262" i="9" s="1"/>
  <c r="BD1262" i="9"/>
  <c r="BJ1262" i="9" l="1"/>
  <c r="BE1262" i="9"/>
  <c r="BA1263" i="9"/>
  <c r="BC1263" i="9"/>
  <c r="AZ1264" i="9"/>
  <c r="W1262" i="9"/>
  <c r="AD1262" i="9"/>
  <c r="T1263" i="9"/>
  <c r="U1263" i="9" s="1"/>
  <c r="BD1263" i="9"/>
  <c r="BJ1263" i="9" l="1"/>
  <c r="BE1263" i="9"/>
  <c r="BC1264" i="9"/>
  <c r="AZ1265" i="9"/>
  <c r="BA1264" i="9"/>
  <c r="W1263" i="9"/>
  <c r="AD1263" i="9"/>
  <c r="T1264" i="9"/>
  <c r="U1264" i="9" s="1"/>
  <c r="BD1264" i="9"/>
  <c r="BJ1264" i="9" l="1"/>
  <c r="BE1264" i="9"/>
  <c r="AZ1266" i="9"/>
  <c r="BA1265" i="9"/>
  <c r="BC1265" i="9"/>
  <c r="W1264" i="9"/>
  <c r="AD1264" i="9"/>
  <c r="T1265" i="9"/>
  <c r="U1265" i="9" s="1"/>
  <c r="BD1265" i="9"/>
  <c r="BJ1265" i="9" l="1"/>
  <c r="BE1265" i="9"/>
  <c r="BA1266" i="9"/>
  <c r="BC1266" i="9"/>
  <c r="AZ1267" i="9"/>
  <c r="W1265" i="9"/>
  <c r="AD1265" i="9"/>
  <c r="T1266" i="9"/>
  <c r="U1266" i="9" s="1"/>
  <c r="BD1266" i="9"/>
  <c r="BJ1266" i="9" l="1"/>
  <c r="BE1266" i="9"/>
  <c r="BA1267" i="9"/>
  <c r="AZ1268" i="9"/>
  <c r="BC1267" i="9"/>
  <c r="W1266" i="9"/>
  <c r="AD1266" i="9"/>
  <c r="T1267" i="9"/>
  <c r="U1267" i="9" s="1"/>
  <c r="BD1267" i="9"/>
  <c r="BJ1267" i="9" l="1"/>
  <c r="BE1267" i="9"/>
  <c r="BC1268" i="9"/>
  <c r="BA1268" i="9"/>
  <c r="AZ1269" i="9"/>
  <c r="W1267" i="9"/>
  <c r="AD1267" i="9"/>
  <c r="T1268" i="9"/>
  <c r="U1268" i="9" s="1"/>
  <c r="BD1268" i="9"/>
  <c r="BJ1268" i="9" l="1"/>
  <c r="BE1268" i="9"/>
  <c r="BA1269" i="9"/>
  <c r="AZ1270" i="9"/>
  <c r="BC1269" i="9"/>
  <c r="W1268" i="9"/>
  <c r="AD1268" i="9"/>
  <c r="T1269" i="9"/>
  <c r="U1269" i="9" s="1"/>
  <c r="BD1269" i="9"/>
  <c r="BJ1269" i="9" l="1"/>
  <c r="BE1269" i="9"/>
  <c r="BC1270" i="9"/>
  <c r="AZ1271" i="9"/>
  <c r="BA1270" i="9"/>
  <c r="W1269" i="9"/>
  <c r="AD1269" i="9"/>
  <c r="T1270" i="9"/>
  <c r="U1270" i="9" s="1"/>
  <c r="BD1270" i="9"/>
  <c r="BJ1270" i="9" l="1"/>
  <c r="BE1270" i="9"/>
  <c r="AZ1272" i="9"/>
  <c r="BC1271" i="9"/>
  <c r="BA1271" i="9"/>
  <c r="W1270" i="9"/>
  <c r="AD1270" i="9"/>
  <c r="T1271" i="9"/>
  <c r="U1271" i="9" s="1"/>
  <c r="BD1271" i="9"/>
  <c r="BJ1271" i="9" l="1"/>
  <c r="BE1271" i="9"/>
  <c r="BC1272" i="9"/>
  <c r="BA1272" i="9"/>
  <c r="AZ1273" i="9"/>
  <c r="W1271" i="9"/>
  <c r="AD1271" i="9"/>
  <c r="T1272" i="9"/>
  <c r="U1272" i="9" s="1"/>
  <c r="BD1272" i="9"/>
  <c r="BJ1272" i="9" l="1"/>
  <c r="BE1272" i="9"/>
  <c r="BC1273" i="9"/>
  <c r="BA1273" i="9"/>
  <c r="AZ1274" i="9"/>
  <c r="W1272" i="9"/>
  <c r="AD1272" i="9"/>
  <c r="T1273" i="9"/>
  <c r="U1273" i="9" s="1"/>
  <c r="BD1273" i="9"/>
  <c r="BJ1273" i="9" l="1"/>
  <c r="BE1273" i="9"/>
  <c r="AZ1275" i="9"/>
  <c r="BC1274" i="9"/>
  <c r="BA1274" i="9"/>
  <c r="W1273" i="9"/>
  <c r="AD1273" i="9"/>
  <c r="T1274" i="9"/>
  <c r="U1274" i="9" s="1"/>
  <c r="BD1274" i="9"/>
  <c r="BJ1274" i="9" l="1"/>
  <c r="BE1274" i="9"/>
  <c r="BC1275" i="9"/>
  <c r="BA1275" i="9"/>
  <c r="AZ1276" i="9"/>
  <c r="W1274" i="9"/>
  <c r="AD1274" i="9"/>
  <c r="T1275" i="9"/>
  <c r="U1275" i="9" s="1"/>
  <c r="BD1275" i="9"/>
  <c r="BJ1275" i="9" l="1"/>
  <c r="BE1275" i="9"/>
  <c r="AZ1277" i="9"/>
  <c r="BA1276" i="9"/>
  <c r="BC1276" i="9"/>
  <c r="W1275" i="9"/>
  <c r="AD1275" i="9"/>
  <c r="T1276" i="9"/>
  <c r="U1276" i="9" s="1"/>
  <c r="BD1276" i="9"/>
  <c r="BJ1276" i="9" l="1"/>
  <c r="BE1276" i="9"/>
  <c r="AZ1278" i="9"/>
  <c r="BA1277" i="9"/>
  <c r="BC1277" i="9"/>
  <c r="W1276" i="9"/>
  <c r="AD1276" i="9"/>
  <c r="T1277" i="9"/>
  <c r="U1277" i="9" s="1"/>
  <c r="BD1277" i="9"/>
  <c r="BJ1277" i="9" l="1"/>
  <c r="BE1277" i="9"/>
  <c r="BC1278" i="9"/>
  <c r="BA1278" i="9"/>
  <c r="AZ1279" i="9"/>
  <c r="W1277" i="9"/>
  <c r="AD1277" i="9"/>
  <c r="T1278" i="9"/>
  <c r="U1278" i="9" s="1"/>
  <c r="BD1278" i="9"/>
  <c r="BJ1278" i="9" l="1"/>
  <c r="BE1278" i="9"/>
  <c r="BA1279" i="9"/>
  <c r="BC1279" i="9"/>
  <c r="AZ1280" i="9"/>
  <c r="W1278" i="9"/>
  <c r="AD1278" i="9"/>
  <c r="T1279" i="9"/>
  <c r="U1279" i="9" s="1"/>
  <c r="BD1279" i="9"/>
  <c r="BJ1279" i="9" l="1"/>
  <c r="BE1279" i="9"/>
  <c r="AZ1281" i="9"/>
  <c r="BA1280" i="9"/>
  <c r="BC1280" i="9"/>
  <c r="W1279" i="9"/>
  <c r="AD1279" i="9"/>
  <c r="T1280" i="9"/>
  <c r="U1280" i="9" s="1"/>
  <c r="BD1280" i="9"/>
  <c r="BJ1280" i="9" l="1"/>
  <c r="BE1280" i="9"/>
  <c r="AZ1282" i="9"/>
  <c r="BA1281" i="9"/>
  <c r="BC1281" i="9"/>
  <c r="W1280" i="9"/>
  <c r="AD1280" i="9"/>
  <c r="T1281" i="9"/>
  <c r="U1281" i="9" s="1"/>
  <c r="BD1281" i="9"/>
  <c r="BJ1281" i="9" l="1"/>
  <c r="BE1281" i="9"/>
  <c r="BA1282" i="9"/>
  <c r="AZ1283" i="9"/>
  <c r="BC1282" i="9"/>
  <c r="W1281" i="9"/>
  <c r="AD1281" i="9"/>
  <c r="T1282" i="9"/>
  <c r="U1282" i="9" s="1"/>
  <c r="BD1282" i="9"/>
  <c r="BJ1282" i="9" l="1"/>
  <c r="BE1282" i="9"/>
  <c r="AZ1284" i="9"/>
  <c r="BA1283" i="9"/>
  <c r="BC1283" i="9"/>
  <c r="W1282" i="9"/>
  <c r="AD1282" i="9"/>
  <c r="T1283" i="9"/>
  <c r="U1283" i="9" s="1"/>
  <c r="BD1283" i="9"/>
  <c r="BJ1283" i="9" l="1"/>
  <c r="BE1283" i="9"/>
  <c r="BA1284" i="9"/>
  <c r="BC1284" i="9"/>
  <c r="AZ1285" i="9"/>
  <c r="W1283" i="9"/>
  <c r="AD1283" i="9"/>
  <c r="T1284" i="9"/>
  <c r="U1284" i="9" s="1"/>
  <c r="BD1284" i="9"/>
  <c r="BJ1284" i="9" l="1"/>
  <c r="BE1284" i="9"/>
  <c r="BA1285" i="9"/>
  <c r="AZ1286" i="9"/>
  <c r="BC1285" i="9"/>
  <c r="W1284" i="9"/>
  <c r="AD1284" i="9"/>
  <c r="T1285" i="9"/>
  <c r="U1285" i="9" s="1"/>
  <c r="BD1285" i="9"/>
  <c r="BJ1285" i="9" l="1"/>
  <c r="BE1285" i="9"/>
  <c r="BA1286" i="9"/>
  <c r="BC1286" i="9"/>
  <c r="AZ1287" i="9"/>
  <c r="W1285" i="9"/>
  <c r="AD1285" i="9"/>
  <c r="T1286" i="9"/>
  <c r="U1286" i="9" s="1"/>
  <c r="BD1286" i="9"/>
  <c r="BJ1286" i="9" l="1"/>
  <c r="BE1286" i="9"/>
  <c r="BA1287" i="9"/>
  <c r="BC1287" i="9"/>
  <c r="AZ1288" i="9"/>
  <c r="W1286" i="9"/>
  <c r="AD1286" i="9"/>
  <c r="T1287" i="9"/>
  <c r="U1287" i="9" s="1"/>
  <c r="BD1287" i="9"/>
  <c r="BJ1287" i="9" l="1"/>
  <c r="BE1287" i="9"/>
  <c r="BC1288" i="9"/>
  <c r="AZ1289" i="9"/>
  <c r="BA1288" i="9"/>
  <c r="W1287" i="9"/>
  <c r="AD1287" i="9"/>
  <c r="T1288" i="9"/>
  <c r="U1288" i="9" s="1"/>
  <c r="BD1288" i="9"/>
  <c r="BJ1288" i="9" l="1"/>
  <c r="BE1288" i="9"/>
  <c r="AZ1290" i="9"/>
  <c r="BA1289" i="9"/>
  <c r="BC1289" i="9"/>
  <c r="W1288" i="9"/>
  <c r="AD1288" i="9"/>
  <c r="T1289" i="9"/>
  <c r="U1289" i="9" s="1"/>
  <c r="BD1289" i="9"/>
  <c r="BJ1289" i="9" l="1"/>
  <c r="BE1289" i="9"/>
  <c r="BC1290" i="9"/>
  <c r="BA1290" i="9"/>
  <c r="AZ1291" i="9"/>
  <c r="W1289" i="9"/>
  <c r="AD1289" i="9"/>
  <c r="T1290" i="9"/>
  <c r="U1290" i="9" s="1"/>
  <c r="BD1290" i="9"/>
  <c r="BJ1290" i="9" l="1"/>
  <c r="BE1290" i="9"/>
  <c r="BA1291" i="9"/>
  <c r="BC1291" i="9"/>
  <c r="AZ1292" i="9"/>
  <c r="W1290" i="9"/>
  <c r="AD1290" i="9"/>
  <c r="T1291" i="9"/>
  <c r="U1291" i="9" s="1"/>
  <c r="BD1291" i="9"/>
  <c r="BJ1291" i="9" l="1"/>
  <c r="BE1291" i="9"/>
  <c r="AZ1293" i="9"/>
  <c r="BC1292" i="9"/>
  <c r="BA1292" i="9"/>
  <c r="W1291" i="9"/>
  <c r="AD1291" i="9"/>
  <c r="T1292" i="9"/>
  <c r="U1292" i="9" s="1"/>
  <c r="BD1292" i="9"/>
  <c r="BJ1292" i="9" l="1"/>
  <c r="BE1292" i="9"/>
  <c r="BC1293" i="9"/>
  <c r="AZ1294" i="9"/>
  <c r="BA1293" i="9"/>
  <c r="W1292" i="9"/>
  <c r="AD1292" i="9"/>
  <c r="T1293" i="9"/>
  <c r="U1293" i="9" s="1"/>
  <c r="BD1293" i="9"/>
  <c r="BJ1293" i="9" l="1"/>
  <c r="BE1293" i="9"/>
  <c r="AZ1295" i="9"/>
  <c r="BC1294" i="9"/>
  <c r="BA1294" i="9"/>
  <c r="W1293" i="9"/>
  <c r="AD1293" i="9"/>
  <c r="T1294" i="9"/>
  <c r="U1294" i="9" s="1"/>
  <c r="BD1294" i="9"/>
  <c r="BJ1294" i="9" l="1"/>
  <c r="BE1294" i="9"/>
  <c r="BC1295" i="9"/>
  <c r="BA1295" i="9"/>
  <c r="AZ1296" i="9"/>
  <c r="W1294" i="9"/>
  <c r="AD1294" i="9"/>
  <c r="T1295" i="9"/>
  <c r="U1295" i="9" s="1"/>
  <c r="BD1295" i="9"/>
  <c r="BJ1295" i="9" l="1"/>
  <c r="BE1295" i="9"/>
  <c r="AZ1297" i="9"/>
  <c r="BA1296" i="9"/>
  <c r="BC1296" i="9"/>
  <c r="W1295" i="9"/>
  <c r="AD1295" i="9"/>
  <c r="T1296" i="9"/>
  <c r="U1296" i="9" s="1"/>
  <c r="BD1296" i="9"/>
  <c r="BJ1296" i="9" l="1"/>
  <c r="BE1296" i="9"/>
  <c r="AZ1298" i="9"/>
  <c r="BA1297" i="9"/>
  <c r="BC1297" i="9"/>
  <c r="W1296" i="9"/>
  <c r="AD1296" i="9"/>
  <c r="T1297" i="9"/>
  <c r="U1297" i="9" s="1"/>
  <c r="BD1297" i="9"/>
  <c r="BJ1297" i="9" l="1"/>
  <c r="BE1297" i="9"/>
  <c r="AZ1299" i="9"/>
  <c r="BC1298" i="9"/>
  <c r="BA1298" i="9"/>
  <c r="W1297" i="9"/>
  <c r="AD1297" i="9"/>
  <c r="T1298" i="9"/>
  <c r="U1298" i="9" s="1"/>
  <c r="BD1298" i="9"/>
  <c r="BJ1298" i="9" l="1"/>
  <c r="BE1298" i="9"/>
  <c r="BA1299" i="9"/>
  <c r="BC1299" i="9"/>
  <c r="AZ1300" i="9"/>
  <c r="W1298" i="9"/>
  <c r="AD1298" i="9"/>
  <c r="T1299" i="9"/>
  <c r="U1299" i="9" s="1"/>
  <c r="BD1299" i="9"/>
  <c r="BJ1299" i="9" l="1"/>
  <c r="BE1299" i="9"/>
  <c r="AZ1301" i="9"/>
  <c r="BA1300" i="9"/>
  <c r="BC1300" i="9"/>
  <c r="W1299" i="9"/>
  <c r="AD1299" i="9"/>
  <c r="T1300" i="9"/>
  <c r="U1300" i="9" s="1"/>
  <c r="BD1300" i="9"/>
  <c r="BJ1300" i="9" l="1"/>
  <c r="BE1300" i="9"/>
  <c r="BC1301" i="9"/>
  <c r="AZ1302" i="9"/>
  <c r="BA1301" i="9"/>
  <c r="W1300" i="9"/>
  <c r="AD1300" i="9"/>
  <c r="T1301" i="9"/>
  <c r="U1301" i="9" s="1"/>
  <c r="BD1301" i="9"/>
  <c r="BJ1301" i="9" l="1"/>
  <c r="BE1301" i="9"/>
  <c r="BA1302" i="9"/>
  <c r="BC1302" i="9"/>
  <c r="AZ1303" i="9"/>
  <c r="W1301" i="9"/>
  <c r="AD1301" i="9"/>
  <c r="T1302" i="9"/>
  <c r="U1302" i="9" s="1"/>
  <c r="BD1302" i="9"/>
  <c r="BJ1302" i="9" l="1"/>
  <c r="BE1302" i="9"/>
  <c r="AZ1304" i="9"/>
  <c r="BA1303" i="9"/>
  <c r="BC1303" i="9"/>
  <c r="W1302" i="9"/>
  <c r="AD1302" i="9"/>
  <c r="T1303" i="9"/>
  <c r="U1303" i="9" s="1"/>
  <c r="BD1303" i="9"/>
  <c r="BJ1303" i="9" l="1"/>
  <c r="BE1303" i="9"/>
  <c r="AZ1305" i="9"/>
  <c r="BC1304" i="9"/>
  <c r="BA1304" i="9"/>
  <c r="W1303" i="9"/>
  <c r="AD1303" i="9"/>
  <c r="T1304" i="9"/>
  <c r="U1304" i="9" s="1"/>
  <c r="BD1304" i="9"/>
  <c r="BJ1304" i="9" l="1"/>
  <c r="BE1304" i="9"/>
  <c r="BA1305" i="9"/>
  <c r="AZ1306" i="9"/>
  <c r="BC1305" i="9"/>
  <c r="W1304" i="9"/>
  <c r="AD1304" i="9"/>
  <c r="T1305" i="9"/>
  <c r="U1305" i="9" s="1"/>
  <c r="BD1305" i="9"/>
  <c r="BJ1305" i="9" l="1"/>
  <c r="BE1305" i="9"/>
  <c r="BA1306" i="9"/>
  <c r="BC1306" i="9"/>
  <c r="AZ1307" i="9"/>
  <c r="W1305" i="9"/>
  <c r="AD1305" i="9"/>
  <c r="T1306" i="9"/>
  <c r="U1306" i="9" s="1"/>
  <c r="BD1306" i="9"/>
  <c r="BJ1306" i="9" l="1"/>
  <c r="BE1306" i="9"/>
  <c r="AZ1308" i="9"/>
  <c r="BC1307" i="9"/>
  <c r="BA1307" i="9"/>
  <c r="W1306" i="9"/>
  <c r="AD1306" i="9"/>
  <c r="T1307" i="9"/>
  <c r="U1307" i="9" s="1"/>
  <c r="BD1307" i="9"/>
  <c r="BJ1307" i="9" l="1"/>
  <c r="BE1307" i="9"/>
  <c r="BC1308" i="9"/>
  <c r="AZ1309" i="9"/>
  <c r="BA1308" i="9"/>
  <c r="W1307" i="9"/>
  <c r="AD1307" i="9"/>
  <c r="T1308" i="9"/>
  <c r="U1308" i="9" s="1"/>
  <c r="BD1308" i="9"/>
  <c r="BJ1308" i="9" l="1"/>
  <c r="BE1308" i="9"/>
  <c r="BA1309" i="9"/>
  <c r="BC1309" i="9"/>
  <c r="AZ1310" i="9"/>
  <c r="W1308" i="9"/>
  <c r="AD1308" i="9"/>
  <c r="T1309" i="9"/>
  <c r="U1309" i="9" s="1"/>
  <c r="BD1309" i="9"/>
  <c r="BJ1309" i="9" l="1"/>
  <c r="BE1309" i="9"/>
  <c r="BA1310" i="9"/>
  <c r="AZ1311" i="9"/>
  <c r="BC1310" i="9"/>
  <c r="W1309" i="9"/>
  <c r="AD1309" i="9"/>
  <c r="T1310" i="9"/>
  <c r="U1310" i="9" s="1"/>
  <c r="BD1310" i="9"/>
  <c r="BJ1310" i="9" l="1"/>
  <c r="BE1310" i="9"/>
  <c r="AZ1312" i="9"/>
  <c r="BC1311" i="9"/>
  <c r="BA1311" i="9"/>
  <c r="W1310" i="9"/>
  <c r="AD1310" i="9"/>
  <c r="T1311" i="9"/>
  <c r="U1311" i="9" s="1"/>
  <c r="BD1311" i="9"/>
  <c r="BJ1311" i="9" l="1"/>
  <c r="BE1311" i="9"/>
  <c r="BA1312" i="9"/>
  <c r="AZ1313" i="9"/>
  <c r="BC1312" i="9"/>
  <c r="W1311" i="9"/>
  <c r="AD1311" i="9"/>
  <c r="T1312" i="9"/>
  <c r="U1312" i="9" s="1"/>
  <c r="BD1312" i="9"/>
  <c r="BJ1312" i="9" l="1"/>
  <c r="BE1312" i="9"/>
  <c r="BA1313" i="9"/>
  <c r="BC1313" i="9"/>
  <c r="AZ1314" i="9"/>
  <c r="W1312" i="9"/>
  <c r="AD1312" i="9"/>
  <c r="T1313" i="9"/>
  <c r="U1313" i="9" s="1"/>
  <c r="BD1313" i="9"/>
  <c r="BJ1313" i="9" l="1"/>
  <c r="BE1313" i="9"/>
  <c r="BA1314" i="9"/>
  <c r="BC1314" i="9"/>
  <c r="AZ1315" i="9"/>
  <c r="W1313" i="9"/>
  <c r="AD1313" i="9"/>
  <c r="T1314" i="9"/>
  <c r="U1314" i="9" s="1"/>
  <c r="BD1314" i="9"/>
  <c r="BJ1314" i="9" l="1"/>
  <c r="BE1314" i="9"/>
  <c r="BC1315" i="9"/>
  <c r="BA1315" i="9"/>
  <c r="AZ1316" i="9"/>
  <c r="W1314" i="9"/>
  <c r="AD1314" i="9"/>
  <c r="T1315" i="9"/>
  <c r="U1315" i="9" s="1"/>
  <c r="BD1315" i="9"/>
  <c r="BJ1315" i="9" l="1"/>
  <c r="BE1315" i="9"/>
  <c r="AZ1317" i="9"/>
  <c r="BC1316" i="9"/>
  <c r="BA1316" i="9"/>
  <c r="W1315" i="9"/>
  <c r="AD1315" i="9"/>
  <c r="T1316" i="9"/>
  <c r="U1316" i="9" s="1"/>
  <c r="BD1316" i="9"/>
  <c r="BJ1316" i="9" l="1"/>
  <c r="BE1316" i="9"/>
  <c r="BA1317" i="9"/>
  <c r="AZ1318" i="9"/>
  <c r="BC1317" i="9"/>
  <c r="W1316" i="9"/>
  <c r="AD1316" i="9"/>
  <c r="T1317" i="9"/>
  <c r="U1317" i="9" s="1"/>
  <c r="BD1317" i="9"/>
  <c r="BJ1317" i="9" l="1"/>
  <c r="BE1317" i="9"/>
  <c r="BC1318" i="9"/>
  <c r="AZ1319" i="9"/>
  <c r="BA1318" i="9"/>
  <c r="W1317" i="9"/>
  <c r="AD1317" i="9"/>
  <c r="T1318" i="9"/>
  <c r="U1318" i="9" s="1"/>
  <c r="BD1318" i="9"/>
  <c r="BJ1318" i="9" l="1"/>
  <c r="BE1318" i="9"/>
  <c r="BA1319" i="9"/>
  <c r="BC1319" i="9"/>
  <c r="AZ1320" i="9"/>
  <c r="W1318" i="9"/>
  <c r="AD1318" i="9"/>
  <c r="T1319" i="9"/>
  <c r="U1319" i="9" s="1"/>
  <c r="BD1319" i="9"/>
  <c r="BJ1319" i="9" l="1"/>
  <c r="BE1319" i="9"/>
  <c r="AZ1321" i="9"/>
  <c r="BC1320" i="9"/>
  <c r="BA1320" i="9"/>
  <c r="W1319" i="9"/>
  <c r="AD1319" i="9"/>
  <c r="T1320" i="9"/>
  <c r="U1320" i="9" s="1"/>
  <c r="BD1320" i="9"/>
  <c r="BJ1320" i="9" l="1"/>
  <c r="BE1320" i="9"/>
  <c r="BA1321" i="9"/>
  <c r="AZ1322" i="9"/>
  <c r="BC1321" i="9"/>
  <c r="W1320" i="9"/>
  <c r="AD1320" i="9"/>
  <c r="T1321" i="9"/>
  <c r="U1321" i="9" s="1"/>
  <c r="BD1321" i="9"/>
  <c r="BJ1321" i="9" l="1"/>
  <c r="BE1321" i="9"/>
  <c r="BC1322" i="9"/>
  <c r="BA1322" i="9"/>
  <c r="AZ1323" i="9"/>
  <c r="W1321" i="9"/>
  <c r="AD1321" i="9"/>
  <c r="T1322" i="9"/>
  <c r="U1322" i="9" s="1"/>
  <c r="BD1322" i="9"/>
  <c r="BJ1322" i="9" l="1"/>
  <c r="BE1322" i="9"/>
  <c r="BC1323" i="9"/>
  <c r="BA1323" i="9"/>
  <c r="AZ1324" i="9"/>
  <c r="W1322" i="9"/>
  <c r="AD1322" i="9"/>
  <c r="T1323" i="9"/>
  <c r="U1323" i="9" s="1"/>
  <c r="BD1323" i="9"/>
  <c r="BJ1323" i="9" l="1"/>
  <c r="BE1323" i="9"/>
  <c r="BA1324" i="9"/>
  <c r="AZ1325" i="9"/>
  <c r="BC1324" i="9"/>
  <c r="W1323" i="9"/>
  <c r="AD1323" i="9"/>
  <c r="T1324" i="9"/>
  <c r="U1324" i="9" s="1"/>
  <c r="BD1324" i="9"/>
  <c r="BJ1324" i="9" l="1"/>
  <c r="BE1324" i="9"/>
  <c r="AZ1326" i="9"/>
  <c r="BA1325" i="9"/>
  <c r="BC1325" i="9"/>
  <c r="W1324" i="9"/>
  <c r="AD1324" i="9"/>
  <c r="T1325" i="9"/>
  <c r="U1325" i="9" s="1"/>
  <c r="BD1325" i="9"/>
  <c r="BJ1325" i="9" l="1"/>
  <c r="BE1325" i="9"/>
  <c r="BA1326" i="9"/>
  <c r="AZ1327" i="9"/>
  <c r="BC1326" i="9"/>
  <c r="W1325" i="9"/>
  <c r="AD1325" i="9"/>
  <c r="T1326" i="9"/>
  <c r="U1326" i="9" s="1"/>
  <c r="BD1326" i="9"/>
  <c r="BJ1326" i="9" l="1"/>
  <c r="BE1326" i="9"/>
  <c r="BA1327" i="9"/>
  <c r="BC1327" i="9"/>
  <c r="AZ1328" i="9"/>
  <c r="W1326" i="9"/>
  <c r="AD1326" i="9"/>
  <c r="T1327" i="9"/>
  <c r="U1327" i="9" s="1"/>
  <c r="BD1327" i="9"/>
  <c r="BJ1327" i="9" l="1"/>
  <c r="BE1327" i="9"/>
  <c r="BA1328" i="9"/>
  <c r="AZ1329" i="9"/>
  <c r="BC1328" i="9"/>
  <c r="W1327" i="9"/>
  <c r="AD1327" i="9"/>
  <c r="T1328" i="9"/>
  <c r="U1328" i="9" s="1"/>
  <c r="BD1328" i="9"/>
  <c r="BJ1328" i="9" l="1"/>
  <c r="BE1328" i="9"/>
  <c r="BC1329" i="9"/>
  <c r="AZ1330" i="9"/>
  <c r="BA1329" i="9"/>
  <c r="W1328" i="9"/>
  <c r="AD1328" i="9"/>
  <c r="T1329" i="9"/>
  <c r="U1329" i="9" s="1"/>
  <c r="BD1329" i="9"/>
  <c r="BJ1329" i="9" l="1"/>
  <c r="BE1329" i="9"/>
  <c r="AZ1331" i="9"/>
  <c r="BA1330" i="9"/>
  <c r="BC1330" i="9"/>
  <c r="W1329" i="9"/>
  <c r="AD1329" i="9"/>
  <c r="T1330" i="9"/>
  <c r="U1330" i="9" s="1"/>
  <c r="BD1330" i="9"/>
  <c r="BJ1330" i="9" l="1"/>
  <c r="BE1330" i="9"/>
  <c r="BC1331" i="9"/>
  <c r="BA1331" i="9"/>
  <c r="AZ1332" i="9"/>
  <c r="W1330" i="9"/>
  <c r="AD1330" i="9"/>
  <c r="T1331" i="9"/>
  <c r="U1331" i="9" s="1"/>
  <c r="BD1331" i="9"/>
  <c r="BJ1331" i="9" l="1"/>
  <c r="BE1331" i="9"/>
  <c r="AZ1333" i="9"/>
  <c r="BC1332" i="9"/>
  <c r="BA1332" i="9"/>
  <c r="W1331" i="9"/>
  <c r="AD1331" i="9"/>
  <c r="T1332" i="9"/>
  <c r="U1332" i="9" s="1"/>
  <c r="BD1332" i="9"/>
  <c r="BJ1332" i="9" l="1"/>
  <c r="BE1332" i="9"/>
  <c r="BC1333" i="9"/>
  <c r="BA1333" i="9"/>
  <c r="AZ1334" i="9"/>
  <c r="W1332" i="9"/>
  <c r="AD1332" i="9"/>
  <c r="T1333" i="9"/>
  <c r="U1333" i="9" s="1"/>
  <c r="BD1333" i="9"/>
  <c r="BJ1333" i="9" l="1"/>
  <c r="BE1333" i="9"/>
  <c r="BA1334" i="9"/>
  <c r="BC1334" i="9"/>
  <c r="AZ1335" i="9"/>
  <c r="W1333" i="9"/>
  <c r="AD1333" i="9"/>
  <c r="T1334" i="9"/>
  <c r="U1334" i="9" s="1"/>
  <c r="BD1334" i="9"/>
  <c r="BJ1334" i="9" l="1"/>
  <c r="BE1334" i="9"/>
  <c r="BC1335" i="9"/>
  <c r="AZ1336" i="9"/>
  <c r="BA1335" i="9"/>
  <c r="W1334" i="9"/>
  <c r="AD1334" i="9"/>
  <c r="T1335" i="9"/>
  <c r="U1335" i="9" s="1"/>
  <c r="BD1335" i="9"/>
  <c r="BJ1335" i="9" l="1"/>
  <c r="BE1335" i="9"/>
  <c r="AZ1337" i="9"/>
  <c r="BA1336" i="9"/>
  <c r="BC1336" i="9"/>
  <c r="W1335" i="9"/>
  <c r="AD1335" i="9"/>
  <c r="T1336" i="9"/>
  <c r="U1336" i="9" s="1"/>
  <c r="BD1336" i="9"/>
  <c r="BJ1336" i="9" l="1"/>
  <c r="BE1336" i="9"/>
  <c r="BA1337" i="9"/>
  <c r="BC1337" i="9"/>
  <c r="AZ1338" i="9"/>
  <c r="W1336" i="9"/>
  <c r="AD1336" i="9"/>
  <c r="T1337" i="9"/>
  <c r="U1337" i="9" s="1"/>
  <c r="BD1337" i="9"/>
  <c r="BJ1337" i="9" l="1"/>
  <c r="BE1337" i="9"/>
  <c r="AZ1339" i="9"/>
  <c r="BA1338" i="9"/>
  <c r="BC1338" i="9"/>
  <c r="W1337" i="9"/>
  <c r="AD1337" i="9"/>
  <c r="T1338" i="9"/>
  <c r="U1338" i="9" s="1"/>
  <c r="BD1338" i="9"/>
  <c r="BJ1338" i="9" l="1"/>
  <c r="BE1338" i="9"/>
  <c r="AZ1340" i="9"/>
  <c r="BC1339" i="9"/>
  <c r="BA1339" i="9"/>
  <c r="W1338" i="9"/>
  <c r="AD1338" i="9"/>
  <c r="T1339" i="9"/>
  <c r="U1339" i="9" s="1"/>
  <c r="AB14" i="1"/>
  <c r="AE14" i="1" s="1"/>
  <c r="X42" i="9"/>
  <c r="X43" i="9"/>
  <c r="X46" i="9"/>
  <c r="X45" i="9"/>
  <c r="X30" i="9"/>
  <c r="X44" i="9"/>
  <c r="BD1339" i="9"/>
  <c r="BJ1339" i="9" l="1"/>
  <c r="BE1339" i="9"/>
  <c r="BA1340" i="9"/>
  <c r="AZ1341" i="9"/>
  <c r="BC1340" i="9"/>
  <c r="Y46" i="9"/>
  <c r="Y44" i="9"/>
  <c r="Y43" i="9"/>
  <c r="Y30" i="9"/>
  <c r="Y45" i="9"/>
  <c r="Y42" i="9"/>
  <c r="W1339" i="9"/>
  <c r="AB6" i="9"/>
  <c r="AD1339" i="9"/>
  <c r="T1340" i="9"/>
  <c r="U1340" i="9" s="1"/>
  <c r="BD1340" i="9"/>
  <c r="BJ1340" i="9" l="1"/>
  <c r="BE1340" i="9"/>
  <c r="AZ1342" i="9"/>
  <c r="BA1341" i="9"/>
  <c r="BC1341" i="9"/>
  <c r="W1340" i="9"/>
  <c r="AA6" i="9"/>
  <c r="AD1340" i="9"/>
  <c r="T1341" i="9"/>
  <c r="U1341" i="9" s="1"/>
  <c r="BD1341" i="9"/>
  <c r="BJ1341" i="9" l="1"/>
  <c r="BE1341" i="9"/>
  <c r="BC1342" i="9"/>
  <c r="AZ1343" i="9"/>
  <c r="BA1342" i="9"/>
  <c r="W1341" i="9"/>
  <c r="Z7" i="9"/>
  <c r="AB7" i="9" s="1"/>
  <c r="AD1341" i="9"/>
  <c r="T1342" i="9"/>
  <c r="U1342" i="9" s="1"/>
  <c r="BD1342" i="9"/>
  <c r="BJ1342" i="9" l="1"/>
  <c r="BE1342" i="9"/>
  <c r="BC1343" i="9"/>
  <c r="BA1343" i="9"/>
  <c r="AZ1344" i="9"/>
  <c r="W1342" i="9"/>
  <c r="AA7" i="9"/>
  <c r="AD1342" i="9"/>
  <c r="T1343" i="9"/>
  <c r="U1343" i="9" s="1"/>
  <c r="BD1343" i="9"/>
  <c r="BJ1343" i="9" l="1"/>
  <c r="BE1343" i="9"/>
  <c r="BC1344" i="9"/>
  <c r="AZ1345" i="9"/>
  <c r="BA1344" i="9"/>
  <c r="W1343" i="9"/>
  <c r="Z8" i="9"/>
  <c r="AB8" i="9" s="1"/>
  <c r="AD1343" i="9"/>
  <c r="T1344" i="9"/>
  <c r="U1344" i="9" s="1"/>
  <c r="BD1344" i="9"/>
  <c r="BJ1344" i="9" l="1"/>
  <c r="BE1344" i="9"/>
  <c r="BC1345" i="9"/>
  <c r="BA1345" i="9"/>
  <c r="AZ1346" i="9"/>
  <c r="AA8" i="9"/>
  <c r="Z9" i="9" s="1"/>
  <c r="AB9" i="9" s="1"/>
  <c r="W1344" i="9"/>
  <c r="AD1344" i="9"/>
  <c r="T1345" i="9"/>
  <c r="U1345" i="9" s="1"/>
  <c r="BD1345" i="9"/>
  <c r="BJ1345" i="9" l="1"/>
  <c r="BE1345" i="9"/>
  <c r="AA9" i="9"/>
  <c r="Z10" i="9" s="1"/>
  <c r="AB10" i="9" s="1"/>
  <c r="AZ1347" i="9"/>
  <c r="BC1346" i="9"/>
  <c r="BA1346" i="9"/>
  <c r="W1345" i="9"/>
  <c r="AD1345" i="9"/>
  <c r="T1346" i="9"/>
  <c r="U1346" i="9" s="1"/>
  <c r="BD1346" i="9"/>
  <c r="BJ1346" i="9" l="1"/>
  <c r="BE1346" i="9"/>
  <c r="BC1347" i="9"/>
  <c r="AZ1348" i="9"/>
  <c r="BA1347" i="9"/>
  <c r="W1346" i="9"/>
  <c r="AD1346" i="9"/>
  <c r="T1347" i="9"/>
  <c r="U1347" i="9" s="1"/>
  <c r="BD1347" i="9"/>
  <c r="BJ1347" i="9" l="1"/>
  <c r="BE1347" i="9"/>
  <c r="AZ1349" i="9"/>
  <c r="BC1348" i="9"/>
  <c r="BA1348" i="9"/>
  <c r="W1347" i="9"/>
  <c r="AD1347" i="9"/>
  <c r="T1348" i="9"/>
  <c r="U1348" i="9" s="1"/>
  <c r="BD1348" i="9"/>
  <c r="BJ1348" i="9" l="1"/>
  <c r="BE1348" i="9"/>
  <c r="BC1349" i="9"/>
  <c r="BA1349" i="9"/>
  <c r="AZ1350" i="9"/>
  <c r="W1348" i="9"/>
  <c r="AD1348" i="9"/>
  <c r="T1349" i="9"/>
  <c r="U1349" i="9" s="1"/>
  <c r="BD1349" i="9"/>
  <c r="BJ1349" i="9" l="1"/>
  <c r="BE1349" i="9"/>
  <c r="BA1350" i="9"/>
  <c r="BC1350" i="9"/>
  <c r="AZ1351" i="9"/>
  <c r="W1349" i="9"/>
  <c r="AD1349" i="9"/>
  <c r="T1350" i="9"/>
  <c r="U1350" i="9" s="1"/>
  <c r="BD1350" i="9"/>
  <c r="BJ1350" i="9" l="1"/>
  <c r="BE1350" i="9"/>
  <c r="AZ1352" i="9"/>
  <c r="BC1351" i="9"/>
  <c r="BA1351" i="9"/>
  <c r="W1350" i="9"/>
  <c r="AD1350" i="9"/>
  <c r="T1351" i="9"/>
  <c r="U1351" i="9" s="1"/>
  <c r="BD1351" i="9"/>
  <c r="BJ1351" i="9" l="1"/>
  <c r="BE1351" i="9"/>
  <c r="BA1352" i="9"/>
  <c r="AZ1353" i="9"/>
  <c r="BC1352" i="9"/>
  <c r="W1351" i="9"/>
  <c r="AD1351" i="9"/>
  <c r="T1352" i="9"/>
  <c r="U1352" i="9" s="1"/>
  <c r="BD1352" i="9"/>
  <c r="BJ1352" i="9" l="1"/>
  <c r="BE1352" i="9"/>
  <c r="BA1353" i="9"/>
  <c r="BC1353" i="9"/>
  <c r="AZ1354" i="9"/>
  <c r="W1352" i="9"/>
  <c r="AD1352" i="9"/>
  <c r="T1353" i="9"/>
  <c r="U1353" i="9" s="1"/>
  <c r="K4" i="8"/>
  <c r="K5" i="8"/>
  <c r="K6" i="8"/>
  <c r="K7" i="8"/>
  <c r="K8" i="8"/>
  <c r="K3" i="8"/>
  <c r="BD1353" i="9"/>
  <c r="BJ1353" i="9" l="1"/>
  <c r="BE1353" i="9"/>
  <c r="BA1354" i="9"/>
  <c r="AZ1355" i="9"/>
  <c r="BC1354" i="9"/>
  <c r="W1353" i="9"/>
  <c r="AD1353" i="9"/>
  <c r="T1354" i="9"/>
  <c r="U1354" i="9" s="1"/>
  <c r="BJ1354" i="9" l="1"/>
  <c r="AZ1356" i="9"/>
  <c r="BC1355" i="9"/>
  <c r="BA1355" i="9"/>
  <c r="W1354" i="9"/>
  <c r="X294" i="9"/>
  <c r="X243" i="9"/>
  <c r="X303" i="9"/>
  <c r="X88" i="9"/>
  <c r="X119" i="9"/>
  <c r="X226" i="9"/>
  <c r="X393" i="9"/>
  <c r="X304" i="9"/>
  <c r="X167" i="9"/>
  <c r="X431" i="9"/>
  <c r="X191" i="9"/>
  <c r="X162" i="9"/>
  <c r="X316" i="9"/>
  <c r="X425" i="9"/>
  <c r="X177" i="9"/>
  <c r="X305" i="9"/>
  <c r="X318" i="9"/>
  <c r="X383" i="9"/>
  <c r="X127" i="9"/>
  <c r="X63" i="9"/>
  <c r="X241" i="9"/>
  <c r="X37" i="9"/>
  <c r="X354" i="9"/>
  <c r="X87" i="9"/>
  <c r="X308" i="9"/>
  <c r="X296" i="9"/>
  <c r="X437" i="9"/>
  <c r="X199" i="9"/>
  <c r="X186" i="9"/>
  <c r="X166" i="9"/>
  <c r="X193" i="9"/>
  <c r="X54" i="9"/>
  <c r="X221" i="9"/>
  <c r="X90" i="9"/>
  <c r="X39" i="9"/>
  <c r="X282" i="9"/>
  <c r="X229" i="9"/>
  <c r="X346" i="9"/>
  <c r="X211" i="9"/>
  <c r="X25" i="9"/>
  <c r="X35" i="9"/>
  <c r="X252" i="9"/>
  <c r="X314" i="9"/>
  <c r="X387" i="9"/>
  <c r="X429" i="9"/>
  <c r="X81" i="9"/>
  <c r="X320" i="9"/>
  <c r="X373" i="9"/>
  <c r="X301" i="9"/>
  <c r="X263" i="9"/>
  <c r="X150" i="9"/>
  <c r="X198" i="9"/>
  <c r="X319" i="9"/>
  <c r="X153" i="9"/>
  <c r="X253" i="9"/>
  <c r="X180" i="9"/>
  <c r="X202" i="9"/>
  <c r="X133" i="9"/>
  <c r="X207" i="9"/>
  <c r="X334" i="9"/>
  <c r="X298" i="9"/>
  <c r="X231" i="9"/>
  <c r="X277" i="9"/>
  <c r="X225" i="9"/>
  <c r="X41" i="9"/>
  <c r="X171" i="9"/>
  <c r="X23" i="9"/>
  <c r="X129" i="9"/>
  <c r="X185" i="9"/>
  <c r="X427" i="9"/>
  <c r="X406" i="9"/>
  <c r="X386" i="9"/>
  <c r="X293" i="9"/>
  <c r="X216" i="9"/>
  <c r="X124" i="9"/>
  <c r="X85" i="9"/>
  <c r="X116" i="9"/>
  <c r="X338" i="9"/>
  <c r="X71" i="9"/>
  <c r="X60" i="9"/>
  <c r="X302" i="9"/>
  <c r="X97" i="9"/>
  <c r="X68" i="9"/>
  <c r="X215" i="9"/>
  <c r="X436" i="9"/>
  <c r="X325" i="9"/>
  <c r="X376" i="9"/>
  <c r="X280" i="9"/>
  <c r="X76" i="9"/>
  <c r="X448" i="9"/>
  <c r="X441" i="9"/>
  <c r="X197" i="9"/>
  <c r="X450" i="9"/>
  <c r="X300" i="9"/>
  <c r="X210" i="9"/>
  <c r="X66" i="9"/>
  <c r="X194" i="9"/>
  <c r="X247" i="9"/>
  <c r="X59" i="9"/>
  <c r="X235" i="9"/>
  <c r="X141" i="9"/>
  <c r="X416" i="9"/>
  <c r="X369" i="9"/>
  <c r="X50" i="9"/>
  <c r="X250" i="9"/>
  <c r="X73" i="9"/>
  <c r="X284" i="9"/>
  <c r="X67" i="9"/>
  <c r="X339" i="9"/>
  <c r="X53" i="9"/>
  <c r="X397" i="9"/>
  <c r="X310" i="9"/>
  <c r="X111" i="9"/>
  <c r="X236" i="9"/>
  <c r="X330" i="9"/>
  <c r="X388" i="9"/>
  <c r="X106" i="9"/>
  <c r="X385" i="9"/>
  <c r="X75" i="9"/>
  <c r="X135" i="9"/>
  <c r="X285" i="9"/>
  <c r="X183" i="9"/>
  <c r="X128" i="9"/>
  <c r="X392" i="9"/>
  <c r="X83" i="9"/>
  <c r="X172" i="9"/>
  <c r="X51" i="9"/>
  <c r="X27" i="9"/>
  <c r="X324" i="9"/>
  <c r="X428" i="9"/>
  <c r="X438" i="9"/>
  <c r="X422" i="9"/>
  <c r="X381" i="9"/>
  <c r="X117" i="9"/>
  <c r="X391" i="9"/>
  <c r="X98" i="9"/>
  <c r="X378" i="9"/>
  <c r="X363" i="9"/>
  <c r="X148" i="9"/>
  <c r="X454" i="9"/>
  <c r="X102" i="9"/>
  <c r="X266" i="9"/>
  <c r="X259" i="9"/>
  <c r="X260" i="9"/>
  <c r="X430" i="9"/>
  <c r="X157" i="9"/>
  <c r="X400" i="9"/>
  <c r="X328" i="9"/>
  <c r="X80" i="9"/>
  <c r="X364" i="9"/>
  <c r="X283" i="9"/>
  <c r="X101" i="9"/>
  <c r="X358" i="9"/>
  <c r="X410" i="9"/>
  <c r="X168" i="9"/>
  <c r="X40" i="9"/>
  <c r="X38" i="9"/>
  <c r="X58" i="9"/>
  <c r="X395" i="9"/>
  <c r="X187" i="9"/>
  <c r="X189" i="9"/>
  <c r="X56" i="9"/>
  <c r="X214" i="9"/>
  <c r="X374" i="9"/>
  <c r="X345" i="9"/>
  <c r="X104" i="9"/>
  <c r="X366" i="9"/>
  <c r="X426" i="9"/>
  <c r="X249" i="9"/>
  <c r="X414" i="9"/>
  <c r="X206" i="9"/>
  <c r="X233" i="9"/>
  <c r="X29" i="9"/>
  <c r="X377" i="9"/>
  <c r="X274" i="9"/>
  <c r="X349" i="9"/>
  <c r="X404" i="9"/>
  <c r="X138" i="9"/>
  <c r="X228" i="9"/>
  <c r="X273" i="9"/>
  <c r="X257" i="9"/>
  <c r="X313" i="9"/>
  <c r="X332" i="9"/>
  <c r="X65" i="9"/>
  <c r="X401" i="9"/>
  <c r="X100" i="9"/>
  <c r="X333" i="9"/>
  <c r="X323" i="9"/>
  <c r="X205" i="9"/>
  <c r="X48" i="9"/>
  <c r="X399" i="9"/>
  <c r="X279" i="9"/>
  <c r="X371" i="9"/>
  <c r="X52" i="9"/>
  <c r="X209" i="9"/>
  <c r="X275" i="9"/>
  <c r="X281" i="9"/>
  <c r="X99" i="9"/>
  <c r="X359" i="9"/>
  <c r="X55" i="9"/>
  <c r="X394" i="9"/>
  <c r="X447" i="9"/>
  <c r="X118" i="9"/>
  <c r="X350" i="9"/>
  <c r="X398" i="9"/>
  <c r="X224" i="9"/>
  <c r="X79" i="9"/>
  <c r="X237" i="9"/>
  <c r="X47" i="9"/>
  <c r="X409" i="9"/>
  <c r="X114" i="9"/>
  <c r="X433" i="9"/>
  <c r="X286" i="9"/>
  <c r="X192" i="9"/>
  <c r="X120" i="9"/>
  <c r="X115" i="9"/>
  <c r="X74" i="9"/>
  <c r="X227" i="9"/>
  <c r="X317" i="9"/>
  <c r="X315" i="9"/>
  <c r="X239" i="9"/>
  <c r="X149" i="9"/>
  <c r="X143" i="9"/>
  <c r="X244" i="9"/>
  <c r="X62" i="9"/>
  <c r="X105" i="9"/>
  <c r="X103" i="9"/>
  <c r="X34" i="9"/>
  <c r="X36" i="9"/>
  <c r="X203" i="9"/>
  <c r="X269" i="9"/>
  <c r="X212" i="9"/>
  <c r="X86" i="9"/>
  <c r="X451" i="9"/>
  <c r="X213" i="9"/>
  <c r="X344" i="9"/>
  <c r="X348" i="9"/>
  <c r="X158" i="9"/>
  <c r="X178" i="9"/>
  <c r="X311" i="9"/>
  <c r="X389" i="9"/>
  <c r="X91" i="9"/>
  <c r="X147" i="9"/>
  <c r="X321" i="9"/>
  <c r="X33" i="9"/>
  <c r="X254" i="9"/>
  <c r="X107" i="9"/>
  <c r="X125" i="9"/>
  <c r="X312" i="9"/>
  <c r="X92" i="9"/>
  <c r="X419" i="9"/>
  <c r="X182" i="9"/>
  <c r="X93" i="9"/>
  <c r="X230" i="9"/>
  <c r="X380" i="9"/>
  <c r="X145" i="9"/>
  <c r="X32" i="9"/>
  <c r="X407" i="9"/>
  <c r="X82" i="9"/>
  <c r="X234" i="9"/>
  <c r="X140" i="9"/>
  <c r="X159" i="9"/>
  <c r="X196" i="9"/>
  <c r="X442" i="9"/>
  <c r="X278" i="9"/>
  <c r="X288" i="9"/>
  <c r="X403" i="9"/>
  <c r="X352" i="9"/>
  <c r="X347" i="9"/>
  <c r="X170" i="9"/>
  <c r="X70" i="9"/>
  <c r="X307" i="9"/>
  <c r="X375" i="9"/>
  <c r="X368" i="9"/>
  <c r="X137" i="9"/>
  <c r="X26" i="9"/>
  <c r="X353" i="9"/>
  <c r="X161" i="9"/>
  <c r="X449" i="9"/>
  <c r="X272" i="9"/>
  <c r="X341" i="9"/>
  <c r="X179" i="9"/>
  <c r="X390" i="9"/>
  <c r="X365" i="9"/>
  <c r="X144" i="9"/>
  <c r="X415" i="9"/>
  <c r="X268" i="9"/>
  <c r="X78" i="9"/>
  <c r="X238" i="9"/>
  <c r="X173" i="9"/>
  <c r="X444" i="9"/>
  <c r="X384" i="9"/>
  <c r="X256" i="9"/>
  <c r="X248" i="9"/>
  <c r="X190" i="9"/>
  <c r="X240" i="9"/>
  <c r="X276" i="9"/>
  <c r="X89" i="9"/>
  <c r="X139" i="9"/>
  <c r="X331" i="9"/>
  <c r="X84" i="9"/>
  <c r="X362" i="9"/>
  <c r="X184" i="9"/>
  <c r="X77" i="9"/>
  <c r="X297" i="9"/>
  <c r="X306" i="9"/>
  <c r="X28" i="9"/>
  <c r="X146" i="9"/>
  <c r="X402" i="9"/>
  <c r="X122" i="9"/>
  <c r="X232" i="9"/>
  <c r="X382" i="9"/>
  <c r="X271" i="9"/>
  <c r="X251" i="9"/>
  <c r="X69" i="9"/>
  <c r="X420" i="9"/>
  <c r="X130" i="9"/>
  <c r="X110" i="9"/>
  <c r="X356" i="9"/>
  <c r="X299" i="9"/>
  <c r="X439" i="9"/>
  <c r="X112" i="9"/>
  <c r="X49" i="9"/>
  <c r="X95" i="9"/>
  <c r="X446" i="9"/>
  <c r="X188" i="9"/>
  <c r="X142" i="9"/>
  <c r="X61" i="9"/>
  <c r="X367" i="9"/>
  <c r="X351" i="9"/>
  <c r="X262" i="9"/>
  <c r="X290" i="9"/>
  <c r="X242" i="9"/>
  <c r="X372" i="9"/>
  <c r="X123" i="9"/>
  <c r="X218" i="9"/>
  <c r="X342" i="9"/>
  <c r="X264" i="9"/>
  <c r="X154" i="9"/>
  <c r="X220" i="9"/>
  <c r="X445" i="9"/>
  <c r="X432" i="9"/>
  <c r="X443" i="9"/>
  <c r="X337" i="9"/>
  <c r="X357" i="9"/>
  <c r="X245" i="9"/>
  <c r="X309" i="9"/>
  <c r="X412" i="9"/>
  <c r="X134" i="9"/>
  <c r="X165" i="9"/>
  <c r="X217" i="9"/>
  <c r="X113" i="9"/>
  <c r="X258" i="9"/>
  <c r="X434" i="9"/>
  <c r="X204" i="9"/>
  <c r="X201" i="9"/>
  <c r="X136" i="9"/>
  <c r="X270" i="9"/>
  <c r="X126" i="9"/>
  <c r="X131" i="9"/>
  <c r="X295" i="9"/>
  <c r="X435" i="9"/>
  <c r="X24" i="9"/>
  <c r="X327" i="9"/>
  <c r="X405" i="9"/>
  <c r="X156" i="9"/>
  <c r="X208" i="9"/>
  <c r="X169" i="9"/>
  <c r="X176" i="9"/>
  <c r="X421" i="9"/>
  <c r="X155" i="9"/>
  <c r="X417" i="9"/>
  <c r="X418" i="9"/>
  <c r="X413" i="9"/>
  <c r="X336" i="9"/>
  <c r="X326" i="9"/>
  <c r="X246" i="9"/>
  <c r="X64" i="9"/>
  <c r="X355" i="9"/>
  <c r="X223" i="9"/>
  <c r="X396" i="9"/>
  <c r="X109" i="9"/>
  <c r="X200" i="9"/>
  <c r="X408" i="9"/>
  <c r="X121" i="9"/>
  <c r="X379" i="9"/>
  <c r="X424" i="9"/>
  <c r="X255" i="9"/>
  <c r="X440" i="9"/>
  <c r="X292" i="9"/>
  <c r="X265" i="9"/>
  <c r="X72" i="9"/>
  <c r="X96" i="9"/>
  <c r="X160" i="9"/>
  <c r="X31" i="9"/>
  <c r="X261" i="9"/>
  <c r="X370" i="9"/>
  <c r="X151" i="9"/>
  <c r="X195" i="9"/>
  <c r="X267" i="9"/>
  <c r="X340" i="9"/>
  <c r="X181" i="9"/>
  <c r="X57" i="9"/>
  <c r="X219" i="9"/>
  <c r="X163" i="9"/>
  <c r="X222" i="9"/>
  <c r="X152" i="9"/>
  <c r="X360" i="9"/>
  <c r="X329" i="9"/>
  <c r="X343" i="9"/>
  <c r="X335" i="9"/>
  <c r="X291" i="9"/>
  <c r="X108" i="9"/>
  <c r="X175" i="9"/>
  <c r="X361" i="9"/>
  <c r="X287" i="9"/>
  <c r="X423" i="9"/>
  <c r="X174" i="9"/>
  <c r="X94" i="9"/>
  <c r="X411" i="9"/>
  <c r="X164" i="9"/>
  <c r="X132" i="9"/>
  <c r="X322" i="9"/>
  <c r="X289" i="9"/>
  <c r="BJ1355" i="9" l="1"/>
  <c r="Y432" i="9"/>
  <c r="Y257" i="9"/>
  <c r="Y29" i="9"/>
  <c r="Y349" i="9"/>
  <c r="Y50" i="9"/>
  <c r="Y296" i="9"/>
  <c r="Y375" i="9"/>
  <c r="Y145" i="9"/>
  <c r="Y102" i="9"/>
  <c r="Y24" i="9"/>
  <c r="Y76" i="9"/>
  <c r="Y186" i="9"/>
  <c r="Y282" i="9"/>
  <c r="Y261" i="9"/>
  <c r="Y140" i="9"/>
  <c r="Y415" i="9"/>
  <c r="Y171" i="9"/>
  <c r="Y363" i="9"/>
  <c r="Y197" i="9"/>
  <c r="Y88" i="9"/>
  <c r="Y446" i="9"/>
  <c r="Y194" i="9"/>
  <c r="Y381" i="9"/>
  <c r="Y107" i="9"/>
  <c r="Y214" i="9"/>
  <c r="Y117" i="9"/>
  <c r="Y92" i="9"/>
  <c r="Y219" i="9"/>
  <c r="Y101" i="9"/>
  <c r="Y209" i="9"/>
  <c r="Y324" i="9"/>
  <c r="Y156" i="9"/>
  <c r="Y309" i="9"/>
  <c r="Y39" i="9"/>
  <c r="Y370" i="9"/>
  <c r="Y215" i="9"/>
  <c r="Y180" i="9"/>
  <c r="Y263" i="9"/>
  <c r="Y150" i="9"/>
  <c r="Y178" i="9"/>
  <c r="Y56" i="9"/>
  <c r="Y259" i="9"/>
  <c r="Y434" i="9"/>
  <c r="Y196" i="9"/>
  <c r="Y359" i="9"/>
  <c r="Y241" i="9"/>
  <c r="Y141" i="9"/>
  <c r="Y300" i="9"/>
  <c r="Y258" i="9"/>
  <c r="Y374" i="9"/>
  <c r="Y66" i="9"/>
  <c r="Y357" i="9"/>
  <c r="Y176" i="9"/>
  <c r="Y433" i="9"/>
  <c r="Y61" i="9"/>
  <c r="Y429" i="9"/>
  <c r="Y181" i="9"/>
  <c r="Y122" i="9"/>
  <c r="Y364" i="9"/>
  <c r="Y327" i="9"/>
  <c r="Y283" i="9"/>
  <c r="Y63" i="9"/>
  <c r="Y294" i="9"/>
  <c r="Y157" i="9"/>
  <c r="Y286" i="9"/>
  <c r="Y385" i="9"/>
  <c r="Y82" i="9"/>
  <c r="Y248" i="9"/>
  <c r="Y52" i="9"/>
  <c r="Y195" i="9"/>
  <c r="Y319" i="9"/>
  <c r="Y447" i="9"/>
  <c r="Y233" i="9"/>
  <c r="Y338" i="9"/>
  <c r="Y57" i="9"/>
  <c r="Y384" i="9"/>
  <c r="Y34" i="9"/>
  <c r="Y167" i="9"/>
  <c r="Y81" i="9"/>
  <c r="Y302" i="9"/>
  <c r="Y239" i="9"/>
  <c r="Y322" i="9"/>
  <c r="Y153" i="9"/>
  <c r="Y443" i="9"/>
  <c r="Y442" i="9"/>
  <c r="Y396" i="9"/>
  <c r="Y168" i="9"/>
  <c r="Y351" i="9"/>
  <c r="Y412" i="9"/>
  <c r="Y79" i="9"/>
  <c r="Y340" i="9"/>
  <c r="Y110" i="9"/>
  <c r="Y317" i="9"/>
  <c r="Y32" i="9"/>
  <c r="Y203" i="9"/>
  <c r="Y71" i="9"/>
  <c r="Y407" i="9"/>
  <c r="Y398" i="9"/>
  <c r="Y260" i="9"/>
  <c r="Y192" i="9"/>
  <c r="Y378" i="9"/>
  <c r="Y331" i="9"/>
  <c r="Y97" i="9"/>
  <c r="Y190" i="9"/>
  <c r="Y96" i="9"/>
  <c r="Y414" i="9"/>
  <c r="Y409" i="9"/>
  <c r="Y142" i="9"/>
  <c r="Y270" i="9"/>
  <c r="Y419" i="9"/>
  <c r="Y361" i="9"/>
  <c r="Y423" i="9"/>
  <c r="Y106" i="9"/>
  <c r="Y367" i="9"/>
  <c r="Y175" i="9"/>
  <c r="Y54" i="9"/>
  <c r="Y184" i="9"/>
  <c r="Y172" i="9"/>
  <c r="Y314" i="9"/>
  <c r="Y445" i="9"/>
  <c r="Y169" i="9"/>
  <c r="Y265" i="9"/>
  <c r="Y285" i="9"/>
  <c r="Y332" i="9"/>
  <c r="Y121" i="9"/>
  <c r="Y173" i="9"/>
  <c r="Y201" i="9"/>
  <c r="Y151" i="9"/>
  <c r="Y373" i="9"/>
  <c r="Y251" i="9"/>
  <c r="Y238" i="9"/>
  <c r="Y334" i="9"/>
  <c r="Y228" i="9"/>
  <c r="Y404" i="9"/>
  <c r="Y139" i="9"/>
  <c r="Y451" i="9"/>
  <c r="Y220" i="9"/>
  <c r="Y376" i="9"/>
  <c r="Y27" i="9"/>
  <c r="Y103" i="9"/>
  <c r="Y341" i="9"/>
  <c r="Y133" i="9"/>
  <c r="Y439" i="9"/>
  <c r="Y390" i="9"/>
  <c r="Y163" i="9"/>
  <c r="Y149" i="9"/>
  <c r="Y111" i="9"/>
  <c r="Y389" i="9"/>
  <c r="Y308" i="9"/>
  <c r="Y23" i="9"/>
  <c r="Y293" i="9"/>
  <c r="Y188" i="9"/>
  <c r="Y250" i="9"/>
  <c r="Y312" i="9"/>
  <c r="Y329" i="9"/>
  <c r="Y211" i="9"/>
  <c r="Y108" i="9"/>
  <c r="Y147" i="9"/>
  <c r="Y170" i="9"/>
  <c r="Y438" i="9"/>
  <c r="Y402" i="9"/>
  <c r="Y129" i="9"/>
  <c r="Y237" i="9"/>
  <c r="Y98" i="9"/>
  <c r="Y352" i="9"/>
  <c r="Y276" i="9"/>
  <c r="Y303" i="9"/>
  <c r="Y253" i="9"/>
  <c r="Y403" i="9"/>
  <c r="Y86" i="9"/>
  <c r="Y59" i="9"/>
  <c r="Y36" i="9"/>
  <c r="Y394" i="9"/>
  <c r="Y113" i="9"/>
  <c r="Y67" i="9"/>
  <c r="Y235" i="9"/>
  <c r="Y231" i="9"/>
  <c r="Y60" i="9"/>
  <c r="Y93" i="9"/>
  <c r="Y350" i="9"/>
  <c r="Y371" i="9"/>
  <c r="Y379" i="9"/>
  <c r="Y227" i="9"/>
  <c r="Y130" i="9"/>
  <c r="Y33" i="9"/>
  <c r="Y269" i="9"/>
  <c r="Y62" i="9"/>
  <c r="Y249" i="9"/>
  <c r="Y244" i="9"/>
  <c r="Y410" i="9"/>
  <c r="Y392" i="9"/>
  <c r="Y206" i="9"/>
  <c r="Y307" i="9"/>
  <c r="Y120" i="9"/>
  <c r="Y344" i="9"/>
  <c r="Y284" i="9"/>
  <c r="Y391" i="9"/>
  <c r="Y271" i="9"/>
  <c r="Y266" i="9"/>
  <c r="Y95" i="9"/>
  <c r="Y152" i="9"/>
  <c r="Y73" i="9"/>
  <c r="Y37" i="9"/>
  <c r="Y159" i="9"/>
  <c r="Y182" i="9"/>
  <c r="Y174" i="9"/>
  <c r="Y450" i="9"/>
  <c r="Y40" i="9"/>
  <c r="Y252" i="9"/>
  <c r="Y26" i="9"/>
  <c r="Y160" i="9"/>
  <c r="Y65" i="9"/>
  <c r="Y185" i="9"/>
  <c r="Y146" i="9"/>
  <c r="Y242" i="9"/>
  <c r="Y354" i="9"/>
  <c r="Y401" i="9"/>
  <c r="Y28" i="9"/>
  <c r="Y304" i="9"/>
  <c r="Y383" i="9"/>
  <c r="Y38" i="9"/>
  <c r="Y289" i="9"/>
  <c r="Y193" i="9"/>
  <c r="Y426" i="9"/>
  <c r="Y115" i="9"/>
  <c r="Y274" i="9"/>
  <c r="Y316" i="9"/>
  <c r="Y310" i="9"/>
  <c r="Y333" i="9"/>
  <c r="Y372" i="9"/>
  <c r="Y362" i="9"/>
  <c r="Y125" i="9"/>
  <c r="Y179" i="9"/>
  <c r="Y165" i="9"/>
  <c r="Y90" i="9"/>
  <c r="Y123" i="9"/>
  <c r="Y264" i="9"/>
  <c r="Y199" i="9"/>
  <c r="Y70" i="9"/>
  <c r="Y360" i="9"/>
  <c r="Y400" i="9"/>
  <c r="Y353" i="9"/>
  <c r="Y418" i="9"/>
  <c r="Y127" i="9"/>
  <c r="Y154" i="9"/>
  <c r="Y417" i="9"/>
  <c r="Y183" i="9"/>
  <c r="Y348" i="9"/>
  <c r="Y326" i="9"/>
  <c r="Y124" i="9"/>
  <c r="Y69" i="9"/>
  <c r="Y272" i="9"/>
  <c r="Y313" i="9"/>
  <c r="Y387" i="9"/>
  <c r="Y84" i="9"/>
  <c r="Y421" i="9"/>
  <c r="Y299" i="9"/>
  <c r="Y416" i="9"/>
  <c r="Y230" i="9"/>
  <c r="Y191" i="9"/>
  <c r="Y72" i="9"/>
  <c r="Y198" i="9"/>
  <c r="Y55" i="9"/>
  <c r="Y85" i="9"/>
  <c r="Y143" i="9"/>
  <c r="Y254" i="9"/>
  <c r="Y368" i="9"/>
  <c r="Y406" i="9"/>
  <c r="Y25" i="9"/>
  <c r="Y382" i="9"/>
  <c r="Y422" i="9"/>
  <c r="Y80" i="9"/>
  <c r="Y380" i="9"/>
  <c r="Y430" i="9"/>
  <c r="Y420" i="9"/>
  <c r="Y428" i="9"/>
  <c r="Y262" i="9"/>
  <c r="Y100" i="9"/>
  <c r="Y51" i="9"/>
  <c r="Y305" i="9"/>
  <c r="Y292" i="9"/>
  <c r="Y298" i="9"/>
  <c r="Y441" i="9"/>
  <c r="Y161" i="9"/>
  <c r="Y435" i="9"/>
  <c r="Y58" i="9"/>
  <c r="Y346" i="9"/>
  <c r="Y240" i="9"/>
  <c r="Y321" i="9"/>
  <c r="Y291" i="9"/>
  <c r="Y273" i="9"/>
  <c r="Y137" i="9"/>
  <c r="Y222" i="9"/>
  <c r="Y225" i="9"/>
  <c r="Y35" i="9"/>
  <c r="Y386" i="9"/>
  <c r="Y431" i="9"/>
  <c r="Y226" i="9"/>
  <c r="Y449" i="9"/>
  <c r="Y232" i="9"/>
  <c r="Y213" i="9"/>
  <c r="Y287" i="9"/>
  <c r="Y408" i="9"/>
  <c r="Y278" i="9"/>
  <c r="Y31" i="9"/>
  <c r="Y229" i="9"/>
  <c r="Y342" i="9"/>
  <c r="Y99" i="9"/>
  <c r="Y83" i="9"/>
  <c r="Y205" i="9"/>
  <c r="Y138" i="9"/>
  <c r="Y369" i="9"/>
  <c r="Y355" i="9"/>
  <c r="Y448" i="9"/>
  <c r="Y444" i="9"/>
  <c r="Y236" i="9"/>
  <c r="Y202" i="9"/>
  <c r="Y166" i="9"/>
  <c r="Y311" i="9"/>
  <c r="Y224" i="9"/>
  <c r="Y136" i="9"/>
  <c r="Y267" i="9"/>
  <c r="Y126" i="9"/>
  <c r="Y48" i="9"/>
  <c r="Y339" i="9"/>
  <c r="Y427" i="9"/>
  <c r="Y306" i="9"/>
  <c r="Y218" i="9"/>
  <c r="Y255" i="9"/>
  <c r="Y413" i="9"/>
  <c r="Y177" i="9"/>
  <c r="Y41" i="9"/>
  <c r="Y295" i="9"/>
  <c r="Y223" i="9"/>
  <c r="Y77" i="9"/>
  <c r="Y246" i="9"/>
  <c r="Y345" i="9"/>
  <c r="Y247" i="9"/>
  <c r="Y189" i="9"/>
  <c r="Y204" i="9"/>
  <c r="Y208" i="9"/>
  <c r="Y114" i="9"/>
  <c r="Y256" i="9"/>
  <c r="Y358" i="9"/>
  <c r="Y53" i="9"/>
  <c r="Y365" i="9"/>
  <c r="Y217" i="9"/>
  <c r="Y454" i="9"/>
  <c r="Y330" i="9"/>
  <c r="Y297" i="9"/>
  <c r="Y343" i="9"/>
  <c r="Y162" i="9"/>
  <c r="Y337" i="9"/>
  <c r="Y94" i="9"/>
  <c r="Y132" i="9"/>
  <c r="Y164" i="9"/>
  <c r="Y112" i="9"/>
  <c r="Y216" i="9"/>
  <c r="Y281" i="9"/>
  <c r="Y335" i="9"/>
  <c r="Y47" i="9"/>
  <c r="Y393" i="9"/>
  <c r="Y356" i="9"/>
  <c r="Y187" i="9"/>
  <c r="Y288" i="9"/>
  <c r="Y212" i="9"/>
  <c r="Y105" i="9"/>
  <c r="Y399" i="9"/>
  <c r="Y411" i="9"/>
  <c r="Y245" i="9"/>
  <c r="Y135" i="9"/>
  <c r="Y437" i="9"/>
  <c r="Y425" i="9"/>
  <c r="Y277" i="9"/>
  <c r="Y301" i="9"/>
  <c r="Y74" i="9"/>
  <c r="Y268" i="9"/>
  <c r="Y315" i="9"/>
  <c r="Y207" i="9"/>
  <c r="Y320" i="9"/>
  <c r="Y200" i="9"/>
  <c r="Y388" i="9"/>
  <c r="Y328" i="9"/>
  <c r="Y234" i="9"/>
  <c r="Y131" i="9"/>
  <c r="Y366" i="9"/>
  <c r="Y148" i="9"/>
  <c r="Y405" i="9"/>
  <c r="Y91" i="9"/>
  <c r="Y104" i="9"/>
  <c r="Y118" i="9"/>
  <c r="Y290" i="9"/>
  <c r="Y144" i="9"/>
  <c r="Y377" i="9"/>
  <c r="Y64" i="9"/>
  <c r="Y397" i="9"/>
  <c r="Y68" i="9"/>
  <c r="Y347" i="9"/>
  <c r="Y78" i="9"/>
  <c r="Y436" i="9"/>
  <c r="Y221" i="9"/>
  <c r="Y49" i="9"/>
  <c r="Y336" i="9"/>
  <c r="Y243" i="9"/>
  <c r="Y210" i="9"/>
  <c r="Y109" i="9"/>
  <c r="Y116" i="9"/>
  <c r="Y318" i="9"/>
  <c r="Y75" i="9"/>
  <c r="Y424" i="9"/>
  <c r="Y87" i="9"/>
  <c r="Y158" i="9"/>
  <c r="Y325" i="9"/>
  <c r="Y119" i="9"/>
  <c r="Y395" i="9"/>
  <c r="Y134" i="9"/>
  <c r="Y275" i="9"/>
  <c r="Y89" i="9"/>
  <c r="Y279" i="9"/>
  <c r="Y155" i="9"/>
  <c r="Y323" i="9"/>
  <c r="Y128" i="9"/>
  <c r="Y280" i="9"/>
  <c r="Y440" i="9"/>
  <c r="AZ1357" i="9"/>
  <c r="BA1356" i="9"/>
  <c r="BC1356" i="9"/>
  <c r="AD1354" i="9"/>
  <c r="O16" i="1"/>
  <c r="T1355" i="9"/>
  <c r="U1355" i="9" s="1"/>
  <c r="P16" i="1" l="1"/>
  <c r="BJ1356" i="9"/>
  <c r="BA1357" i="9"/>
  <c r="BC1357" i="9"/>
  <c r="AZ1358" i="9"/>
  <c r="W1355" i="9"/>
  <c r="Z16" i="1"/>
  <c r="AD1355" i="9"/>
  <c r="B4" i="4"/>
  <c r="C4" i="4" s="1"/>
  <c r="O17" i="1"/>
  <c r="T1356" i="9"/>
  <c r="U1356" i="9" s="1"/>
  <c r="S16" i="1"/>
  <c r="W16" i="1"/>
  <c r="D4" i="4"/>
  <c r="X16" i="1" l="1"/>
  <c r="BJ1357" i="9"/>
  <c r="AZ1359" i="9"/>
  <c r="BA1358" i="9"/>
  <c r="BC1358" i="9"/>
  <c r="W1356" i="9"/>
  <c r="Z17" i="1"/>
  <c r="Q16" i="1"/>
  <c r="P17" i="1"/>
  <c r="AP18" i="1"/>
  <c r="AB15" i="1"/>
  <c r="AE15" i="1" s="1"/>
  <c r="S17" i="1"/>
  <c r="W17" i="1"/>
  <c r="X17" i="1" l="1"/>
  <c r="BJ1358" i="9"/>
  <c r="BC1359" i="9"/>
  <c r="AZ1360" i="9"/>
  <c r="BA1359" i="9"/>
  <c r="Q17" i="1"/>
  <c r="AD1356" i="9"/>
  <c r="B5" i="4"/>
  <c r="C5" i="4" s="1"/>
  <c r="O18" i="1"/>
  <c r="X1238" i="9"/>
  <c r="X1299" i="9"/>
  <c r="X717" i="9"/>
  <c r="X852" i="9"/>
  <c r="X634" i="9"/>
  <c r="X957" i="9"/>
  <c r="X841" i="9"/>
  <c r="X689" i="9"/>
  <c r="X777" i="9"/>
  <c r="X1325" i="9"/>
  <c r="X1236" i="9"/>
  <c r="X868" i="9"/>
  <c r="X1221" i="9"/>
  <c r="X939" i="9"/>
  <c r="X1175" i="9"/>
  <c r="X886" i="9"/>
  <c r="X768" i="9"/>
  <c r="X1140" i="9"/>
  <c r="X885" i="9"/>
  <c r="X603" i="9"/>
  <c r="X1171" i="9"/>
  <c r="X1332" i="9"/>
  <c r="X568" i="9"/>
  <c r="X1096" i="9"/>
  <c r="X1038" i="9"/>
  <c r="X1296" i="9"/>
  <c r="X579" i="9"/>
  <c r="X732" i="9"/>
  <c r="X1250" i="9"/>
  <c r="X1145" i="9"/>
  <c r="X945" i="9"/>
  <c r="X792" i="9"/>
  <c r="X1160" i="9"/>
  <c r="X974" i="9"/>
  <c r="X967" i="9"/>
  <c r="X1287" i="9"/>
  <c r="X850" i="9"/>
  <c r="X752" i="9"/>
  <c r="X1232" i="9"/>
  <c r="X1035" i="9"/>
  <c r="X1317" i="9"/>
  <c r="X1335" i="9"/>
  <c r="X794" i="9"/>
  <c r="X921" i="9"/>
  <c r="X1090" i="9"/>
  <c r="X1311" i="9"/>
  <c r="X759" i="9"/>
  <c r="X865" i="9"/>
  <c r="X468" i="9"/>
  <c r="X539" i="9"/>
  <c r="X866" i="9"/>
  <c r="X890" i="9"/>
  <c r="X1324" i="9"/>
  <c r="X1094" i="9"/>
  <c r="X625" i="9"/>
  <c r="X508" i="9"/>
  <c r="X617" i="9"/>
  <c r="X910" i="9"/>
  <c r="X688" i="9"/>
  <c r="X744" i="9"/>
  <c r="X1190" i="9"/>
  <c r="X1162" i="9"/>
  <c r="X802" i="9"/>
  <c r="X666" i="9"/>
  <c r="X544" i="9"/>
  <c r="X504" i="9"/>
  <c r="X527" i="9"/>
  <c r="X988" i="9"/>
  <c r="X531" i="9"/>
  <c r="X986" i="9"/>
  <c r="X1209" i="9"/>
  <c r="X1339" i="9"/>
  <c r="X647" i="9"/>
  <c r="X1088" i="9"/>
  <c r="X1069" i="9"/>
  <c r="X955" i="9"/>
  <c r="X653" i="9"/>
  <c r="X1083" i="9"/>
  <c r="X733" i="9"/>
  <c r="X1313" i="9"/>
  <c r="X810" i="9"/>
  <c r="X1109" i="9"/>
  <c r="X680" i="9"/>
  <c r="X1205" i="9"/>
  <c r="X877" i="9"/>
  <c r="X920" i="9"/>
  <c r="X861" i="9"/>
  <c r="X1255" i="9"/>
  <c r="X1121" i="9"/>
  <c r="X530" i="9"/>
  <c r="X608" i="9"/>
  <c r="X533" i="9"/>
  <c r="X907" i="9"/>
  <c r="X1139" i="9"/>
  <c r="X1020" i="9"/>
  <c r="X612" i="9"/>
  <c r="X739" i="9"/>
  <c r="X1173" i="9"/>
  <c r="X538" i="9"/>
  <c r="X894" i="9"/>
  <c r="X786" i="9"/>
  <c r="X1151" i="9"/>
  <c r="X1309" i="9"/>
  <c r="X1227" i="9"/>
  <c r="X1078" i="9"/>
  <c r="X1029" i="9"/>
  <c r="X813" i="9"/>
  <c r="X1016" i="9"/>
  <c r="X779" i="9"/>
  <c r="X473" i="9"/>
  <c r="X795" i="9"/>
  <c r="X721" i="9"/>
  <c r="X522" i="9"/>
  <c r="X710" i="9"/>
  <c r="X1249" i="9"/>
  <c r="X1344" i="9"/>
  <c r="X1101" i="9"/>
  <c r="X565" i="9"/>
  <c r="X963" i="9"/>
  <c r="X1352" i="9"/>
  <c r="X489" i="9"/>
  <c r="X547" i="9"/>
  <c r="X466" i="9"/>
  <c r="X1349" i="9"/>
  <c r="X804" i="9"/>
  <c r="X1030" i="9"/>
  <c r="X564" i="9"/>
  <c r="X480" i="9"/>
  <c r="X1048" i="9"/>
  <c r="X652" i="9"/>
  <c r="X1161" i="9"/>
  <c r="X751" i="9"/>
  <c r="X1141" i="9"/>
  <c r="X572" i="9"/>
  <c r="X758" i="9"/>
  <c r="X704" i="9"/>
  <c r="X757" i="9"/>
  <c r="X700" i="9"/>
  <c r="X917" i="9"/>
  <c r="X1125" i="9"/>
  <c r="X711" i="9"/>
  <c r="X1291" i="9"/>
  <c r="X1198" i="9"/>
  <c r="X1024" i="9"/>
  <c r="X784" i="9"/>
  <c r="X685" i="9"/>
  <c r="X1243" i="9"/>
  <c r="X563" i="9"/>
  <c r="X589" i="9"/>
  <c r="X1177" i="9"/>
  <c r="X1216" i="9"/>
  <c r="X1302" i="9"/>
  <c r="X605" i="9"/>
  <c r="X924" i="9"/>
  <c r="X862" i="9"/>
  <c r="X1059" i="9"/>
  <c r="X470" i="9"/>
  <c r="X722" i="9"/>
  <c r="X665" i="9"/>
  <c r="X712" i="9"/>
  <c r="X715" i="9"/>
  <c r="X799" i="9"/>
  <c r="X870" i="9"/>
  <c r="X1241" i="9"/>
  <c r="X1075" i="9"/>
  <c r="X1132" i="9"/>
  <c r="X1031" i="9"/>
  <c r="X1081" i="9"/>
  <c r="X893" i="9"/>
  <c r="X948" i="9"/>
  <c r="X1259" i="9"/>
  <c r="X824" i="9"/>
  <c r="X494" i="9"/>
  <c r="X760" i="9"/>
  <c r="X1092" i="9"/>
  <c r="X552" i="9"/>
  <c r="X953" i="9"/>
  <c r="X927" i="9"/>
  <c r="X478" i="9"/>
  <c r="X651" i="9"/>
  <c r="X1271" i="9"/>
  <c r="X1066" i="9"/>
  <c r="X532" i="9"/>
  <c r="X959" i="9"/>
  <c r="X828" i="9"/>
  <c r="X1257" i="9"/>
  <c r="X1341" i="9"/>
  <c r="X540" i="9"/>
  <c r="X1074" i="9"/>
  <c r="X930" i="9"/>
  <c r="X1169" i="9"/>
  <c r="X1061" i="9"/>
  <c r="X1025" i="9"/>
  <c r="X922" i="9"/>
  <c r="X592" i="9"/>
  <c r="X1228" i="9"/>
  <c r="X962" i="9"/>
  <c r="X942" i="9"/>
  <c r="X1012" i="9"/>
  <c r="X1155" i="9"/>
  <c r="X1112" i="9"/>
  <c r="X908" i="9"/>
  <c r="X1182" i="9"/>
  <c r="X1043" i="9"/>
  <c r="X1053" i="9"/>
  <c r="X1347" i="9"/>
  <c r="X525" i="9"/>
  <c r="X966" i="9"/>
  <c r="X738" i="9"/>
  <c r="X736" i="9"/>
  <c r="X994" i="9"/>
  <c r="X981" i="9"/>
  <c r="X452" i="9"/>
  <c r="X630" i="9"/>
  <c r="X1322" i="9"/>
  <c r="X901" i="9"/>
  <c r="X654" i="9"/>
  <c r="X526" i="9"/>
  <c r="X734" i="9"/>
  <c r="X735" i="9"/>
  <c r="X474" i="9"/>
  <c r="X495" i="9"/>
  <c r="X823" i="9"/>
  <c r="X1220" i="9"/>
  <c r="X1006" i="9"/>
  <c r="X1005" i="9"/>
  <c r="X950" i="9"/>
  <c r="X1183" i="9"/>
  <c r="X588" i="9"/>
  <c r="X1306" i="9"/>
  <c r="X1176" i="9"/>
  <c r="X1126" i="9"/>
  <c r="X935" i="9"/>
  <c r="X691" i="9"/>
  <c r="X1119" i="9"/>
  <c r="X1052" i="9"/>
  <c r="X993" i="9"/>
  <c r="X1170" i="9"/>
  <c r="X821" i="9"/>
  <c r="X1308" i="9"/>
  <c r="X1338" i="9"/>
  <c r="X911" i="9"/>
  <c r="X618" i="9"/>
  <c r="X574" i="9"/>
  <c r="X793" i="9"/>
  <c r="BD1356" i="9"/>
  <c r="X661" i="9"/>
  <c r="X698" i="9"/>
  <c r="X1105" i="9"/>
  <c r="X1058" i="9"/>
  <c r="X570" i="9"/>
  <c r="X851" i="9"/>
  <c r="X575" i="9"/>
  <c r="X720" i="9"/>
  <c r="X827" i="9"/>
  <c r="X511" i="9"/>
  <c r="X1270" i="9"/>
  <c r="X577" i="9"/>
  <c r="X543" i="9"/>
  <c r="X1143" i="9"/>
  <c r="X1285" i="9"/>
  <c r="X836" i="9"/>
  <c r="X983" i="9"/>
  <c r="X1080" i="9"/>
  <c r="X1054" i="9"/>
  <c r="X459" i="9"/>
  <c r="X980" i="9"/>
  <c r="X1039" i="9"/>
  <c r="X706" i="9"/>
  <c r="X933" i="9"/>
  <c r="X915" i="9"/>
  <c r="X1265" i="9"/>
  <c r="X750" i="9"/>
  <c r="X867" i="9"/>
  <c r="X763" i="9"/>
  <c r="X1284" i="9"/>
  <c r="X1022" i="9"/>
  <c r="X520" i="9"/>
  <c r="X627" i="9"/>
  <c r="X561" i="9"/>
  <c r="X632" i="9"/>
  <c r="X1138" i="9"/>
  <c r="X748" i="9"/>
  <c r="X1004" i="9"/>
  <c r="X679" i="9"/>
  <c r="X1333" i="9"/>
  <c r="X1185" i="9"/>
  <c r="X1189" i="9"/>
  <c r="X1015" i="9"/>
  <c r="X1292" i="9"/>
  <c r="BD1359" i="9"/>
  <c r="X724" i="9"/>
  <c r="X1264" i="9"/>
  <c r="X997" i="9"/>
  <c r="X818" i="9"/>
  <c r="X766" i="9"/>
  <c r="X457" i="9"/>
  <c r="X846" i="9"/>
  <c r="X519" i="9"/>
  <c r="X1089" i="9"/>
  <c r="X1342" i="9"/>
  <c r="X553" i="9"/>
  <c r="X542" i="9"/>
  <c r="X1095" i="9"/>
  <c r="X498" i="9"/>
  <c r="X1002" i="9"/>
  <c r="X1295" i="9"/>
  <c r="X1003" i="9"/>
  <c r="X1033" i="9"/>
  <c r="X1165" i="9"/>
  <c r="X1064" i="9"/>
  <c r="X1158" i="9"/>
  <c r="X1199" i="9"/>
  <c r="X1275" i="9"/>
  <c r="X1251" i="9"/>
  <c r="X1045" i="9"/>
  <c r="X906" i="9"/>
  <c r="X1293" i="9"/>
  <c r="X458" i="9"/>
  <c r="X591" i="9"/>
  <c r="X521" i="9"/>
  <c r="X834" i="9"/>
  <c r="X1327" i="9"/>
  <c r="X741" i="9"/>
  <c r="X1082" i="9"/>
  <c r="X601" i="9"/>
  <c r="X487" i="9"/>
  <c r="X951" i="9"/>
  <c r="X1240" i="9"/>
  <c r="X610" i="9"/>
  <c r="X937" i="9"/>
  <c r="X502" i="9"/>
  <c r="X702" i="9"/>
  <c r="X936" i="9"/>
  <c r="X1134" i="9"/>
  <c r="X940" i="9"/>
  <c r="X1298" i="9"/>
  <c r="X1278" i="9"/>
  <c r="X567" i="9"/>
  <c r="X1163" i="9"/>
  <c r="X1007" i="9"/>
  <c r="X1290" i="9"/>
  <c r="X646" i="9"/>
  <c r="BD1355" i="9"/>
  <c r="X705" i="9"/>
  <c r="X909" i="9"/>
  <c r="X703" i="9"/>
  <c r="X1247" i="9"/>
  <c r="X830" i="9"/>
  <c r="X999" i="9"/>
  <c r="X472" i="9"/>
  <c r="X918" i="9"/>
  <c r="X1107" i="9"/>
  <c r="X1116" i="9"/>
  <c r="X1273" i="9"/>
  <c r="X765" i="9"/>
  <c r="X528" i="9"/>
  <c r="X778" i="9"/>
  <c r="X934" i="9"/>
  <c r="X1017" i="9"/>
  <c r="X826" i="9"/>
  <c r="X1208" i="9"/>
  <c r="X607" i="9"/>
  <c r="X1034" i="9"/>
  <c r="X633" i="9"/>
  <c r="X972" i="9"/>
  <c r="X899" i="9"/>
  <c r="X512" i="9"/>
  <c r="X595" i="9"/>
  <c r="X979" i="9"/>
  <c r="X1244" i="9"/>
  <c r="X713" i="9"/>
  <c r="X854" i="9"/>
  <c r="X686" i="9"/>
  <c r="X597" i="9"/>
  <c r="X1219" i="9"/>
  <c r="X837" i="9"/>
  <c r="X1248" i="9"/>
  <c r="X996" i="9"/>
  <c r="X965" i="9"/>
  <c r="X1135" i="9"/>
  <c r="X1263" i="9"/>
  <c r="X728" i="9"/>
  <c r="X812" i="9"/>
  <c r="X929" i="9"/>
  <c r="X1350" i="9"/>
  <c r="X1337" i="9"/>
  <c r="X1178" i="9"/>
  <c r="X1037" i="9"/>
  <c r="X787" i="9"/>
  <c r="X708" i="9"/>
  <c r="X782" i="9"/>
  <c r="X1266" i="9"/>
  <c r="X775" i="9"/>
  <c r="X1226" i="9"/>
  <c r="X998" i="9"/>
  <c r="X1055" i="9"/>
  <c r="X523" i="9"/>
  <c r="X514" i="9"/>
  <c r="X582" i="9"/>
  <c r="X1130" i="9"/>
  <c r="X536" i="9"/>
  <c r="X1277" i="9"/>
  <c r="X461" i="9"/>
  <c r="X624" i="9"/>
  <c r="X1049" i="9"/>
  <c r="X672" i="9"/>
  <c r="X1013" i="9"/>
  <c r="X1060" i="9"/>
  <c r="X1072" i="9"/>
  <c r="X882" i="9"/>
  <c r="X891" i="9"/>
  <c r="X1222" i="9"/>
  <c r="X583" i="9"/>
  <c r="X674" i="9"/>
  <c r="X1201" i="9"/>
  <c r="X1142" i="9"/>
  <c r="X1026" i="9"/>
  <c r="X545" i="9"/>
  <c r="X1314" i="9"/>
  <c r="X1331" i="9"/>
  <c r="X620" i="9"/>
  <c r="X819" i="9"/>
  <c r="X820" i="9"/>
  <c r="X1108" i="9"/>
  <c r="X892" i="9"/>
  <c r="X635" i="9"/>
  <c r="X1113" i="9"/>
  <c r="X991" i="9"/>
  <c r="X800" i="9"/>
  <c r="X496" i="9"/>
  <c r="X1305" i="9"/>
  <c r="X716" i="9"/>
  <c r="X849" i="9"/>
  <c r="X958" i="9"/>
  <c r="X1136" i="9"/>
  <c r="X919" i="9"/>
  <c r="X1184" i="9"/>
  <c r="X856" i="9"/>
  <c r="X975" i="9"/>
  <c r="X562" i="9"/>
  <c r="X524" i="9"/>
  <c r="X747" i="9"/>
  <c r="X1351" i="9"/>
  <c r="X881" i="9"/>
  <c r="X1150" i="9"/>
  <c r="X798" i="9"/>
  <c r="X1334" i="9"/>
  <c r="X1040" i="9"/>
  <c r="X1117" i="9"/>
  <c r="X678" i="9"/>
  <c r="X726" i="9"/>
  <c r="X916" i="9"/>
  <c r="X1323" i="9"/>
  <c r="X1041" i="9"/>
  <c r="X1254" i="9"/>
  <c r="X518" i="9"/>
  <c r="X1099" i="9"/>
  <c r="X1345" i="9"/>
  <c r="X719" i="9"/>
  <c r="X648" i="9"/>
  <c r="X481" i="9"/>
  <c r="X1028" i="9"/>
  <c r="X1282" i="9"/>
  <c r="X1093" i="9"/>
  <c r="X968" i="9"/>
  <c r="X1001" i="9"/>
  <c r="X746" i="9"/>
  <c r="X1133" i="9"/>
  <c r="X455" i="9"/>
  <c r="X1353" i="9"/>
  <c r="X465" i="9"/>
  <c r="X505" i="9"/>
  <c r="X604" i="9"/>
  <c r="X926" i="9"/>
  <c r="X1354" i="9"/>
  <c r="X873" i="9"/>
  <c r="X845" i="9"/>
  <c r="X855" i="9"/>
  <c r="X1320" i="9"/>
  <c r="X492" i="9"/>
  <c r="X977" i="9"/>
  <c r="X1065" i="9"/>
  <c r="X1246" i="9"/>
  <c r="X1267" i="9"/>
  <c r="X1111" i="9"/>
  <c r="X727" i="9"/>
  <c r="X1063" i="9"/>
  <c r="X1127" i="9"/>
  <c r="X961" i="9"/>
  <c r="X815" i="9"/>
  <c r="X756" i="9"/>
  <c r="X535" i="9"/>
  <c r="X941" i="9"/>
  <c r="X978" i="9"/>
  <c r="X1062" i="9"/>
  <c r="X622" i="9"/>
  <c r="X932" i="9"/>
  <c r="X1245" i="9"/>
  <c r="X1076" i="9"/>
  <c r="X1294" i="9"/>
  <c r="X889" i="9"/>
  <c r="X1068" i="9"/>
  <c r="X1272" i="9"/>
  <c r="X1288" i="9"/>
  <c r="X1050" i="9"/>
  <c r="X903" i="9"/>
  <c r="X900" i="9"/>
  <c r="X853" i="9"/>
  <c r="X1213" i="9"/>
  <c r="X1203" i="9"/>
  <c r="X1274" i="9"/>
  <c r="X801" i="9"/>
  <c r="X613" i="9"/>
  <c r="X1110" i="9"/>
  <c r="X1237" i="9"/>
  <c r="X1195" i="9"/>
  <c r="X1321" i="9"/>
  <c r="X1147" i="9"/>
  <c r="X631" i="9"/>
  <c r="X479" i="9"/>
  <c r="X1286" i="9"/>
  <c r="X883" i="9"/>
  <c r="X1301" i="9"/>
  <c r="X1036" i="9"/>
  <c r="X1312" i="9"/>
  <c r="X869" i="9"/>
  <c r="X662" i="9"/>
  <c r="X1218" i="9"/>
  <c r="X875" i="9"/>
  <c r="X1018" i="9"/>
  <c r="X1137" i="9"/>
  <c r="X723" i="9"/>
  <c r="X1156" i="9"/>
  <c r="X783" i="9"/>
  <c r="X829" i="9"/>
  <c r="X501" i="9"/>
  <c r="X506" i="9"/>
  <c r="X982" i="9"/>
  <c r="X1230" i="9"/>
  <c r="X896" i="9"/>
  <c r="X581" i="9"/>
  <c r="X1131" i="9"/>
  <c r="X1316" i="9"/>
  <c r="X640" i="9"/>
  <c r="X898" i="9"/>
  <c r="X571" i="9"/>
  <c r="X811" i="9"/>
  <c r="X602" i="9"/>
  <c r="X755" i="9"/>
  <c r="X1328" i="9"/>
  <c r="X637" i="9"/>
  <c r="X880" i="9"/>
  <c r="X1252" i="9"/>
  <c r="X1281" i="9"/>
  <c r="X516" i="9"/>
  <c r="X753" i="9"/>
  <c r="X1186" i="9"/>
  <c r="X559" i="9"/>
  <c r="X840" i="9"/>
  <c r="X585" i="9"/>
  <c r="X743" i="9"/>
  <c r="X629" i="9"/>
  <c r="X1180" i="9"/>
  <c r="X952" i="9"/>
  <c r="X537" i="9"/>
  <c r="X1258" i="9"/>
  <c r="X534" i="9"/>
  <c r="X781" i="9"/>
  <c r="X594" i="9"/>
  <c r="X1231" i="9"/>
  <c r="X614" i="9"/>
  <c r="X806" i="9"/>
  <c r="X509" i="9"/>
  <c r="X476" i="9"/>
  <c r="X482" i="9"/>
  <c r="X859" i="9"/>
  <c r="X1223" i="9"/>
  <c r="X1084" i="9"/>
  <c r="X641" i="9"/>
  <c r="X725" i="9"/>
  <c r="X1009" i="9"/>
  <c r="X1122" i="9"/>
  <c r="X857" i="9"/>
  <c r="X770" i="9"/>
  <c r="X1212" i="9"/>
  <c r="X557" i="9"/>
  <c r="X976" i="9"/>
  <c r="X764" i="9"/>
  <c r="X644" i="9"/>
  <c r="X1077" i="9"/>
  <c r="X649" i="9"/>
  <c r="X694" i="9"/>
  <c r="X1046" i="9"/>
  <c r="X1276" i="9"/>
  <c r="X822" i="9"/>
  <c r="X1307" i="9"/>
  <c r="X1157" i="9"/>
  <c r="X642" i="9"/>
  <c r="X1172" i="9"/>
  <c r="X796" i="9"/>
  <c r="X1197" i="9"/>
  <c r="X1087" i="9"/>
  <c r="X1008" i="9"/>
  <c r="X1289" i="9"/>
  <c r="X569" i="9"/>
  <c r="X817" i="9"/>
  <c r="X499" i="9"/>
  <c r="X639" i="9"/>
  <c r="X586" i="9"/>
  <c r="X1164" i="9"/>
  <c r="X773" i="9"/>
  <c r="X807" i="9"/>
  <c r="X486" i="9"/>
  <c r="X1010" i="9"/>
  <c r="X771" i="9"/>
  <c r="X477" i="9"/>
  <c r="X456" i="9"/>
  <c r="X1152" i="9"/>
  <c r="X660" i="9"/>
  <c r="X1067" i="9"/>
  <c r="X772" i="9"/>
  <c r="X912" i="9"/>
  <c r="X1235" i="9"/>
  <c r="X1262" i="9"/>
  <c r="X1229" i="9"/>
  <c r="X831" i="9"/>
  <c r="X1207" i="9"/>
  <c r="X914" i="9"/>
  <c r="X1011" i="9"/>
  <c r="X558" i="9"/>
  <c r="X1179" i="9"/>
  <c r="X510" i="9"/>
  <c r="X1280" i="9"/>
  <c r="X690" i="9"/>
  <c r="X895" i="9"/>
  <c r="X780" i="9"/>
  <c r="X1123" i="9"/>
  <c r="X835" i="9"/>
  <c r="X467" i="9"/>
  <c r="X684" i="9"/>
  <c r="X500" i="9"/>
  <c r="X969" i="9"/>
  <c r="X776" i="9"/>
  <c r="X599" i="9"/>
  <c r="X1071" i="9"/>
  <c r="X1260" i="9"/>
  <c r="X551" i="9"/>
  <c r="X584" i="9"/>
  <c r="X754" i="9"/>
  <c r="X673" i="9"/>
  <c r="X1202" i="9"/>
  <c r="X611" i="9"/>
  <c r="X1129" i="9"/>
  <c r="X791" i="9"/>
  <c r="X1115" i="9"/>
  <c r="X987" i="9"/>
  <c r="X785" i="9"/>
  <c r="BD1358" i="9"/>
  <c r="X897" i="9"/>
  <c r="X560" i="9"/>
  <c r="X946" i="9"/>
  <c r="X797" i="9"/>
  <c r="X1118" i="9"/>
  <c r="X860" i="9"/>
  <c r="X1187" i="9"/>
  <c r="X928" i="9"/>
  <c r="X973" i="9"/>
  <c r="X616" i="9"/>
  <c r="X871" i="9"/>
  <c r="X954" i="9"/>
  <c r="X1225" i="9"/>
  <c r="X1224" i="9"/>
  <c r="X1174" i="9"/>
  <c r="X1326" i="9"/>
  <c r="X596" i="9"/>
  <c r="X1300" i="9"/>
  <c r="X1044" i="9"/>
  <c r="X842" i="9"/>
  <c r="X992" i="9"/>
  <c r="X1239" i="9"/>
  <c r="X469" i="9"/>
  <c r="X628" i="9"/>
  <c r="X1336" i="9"/>
  <c r="X1196" i="9"/>
  <c r="X809" i="9"/>
  <c r="X1233" i="9"/>
  <c r="X844" i="9"/>
  <c r="X858" i="9"/>
  <c r="X956" i="9"/>
  <c r="X555" i="9"/>
  <c r="X1120" i="9"/>
  <c r="X621" i="9"/>
  <c r="X463" i="9"/>
  <c r="X668" i="9"/>
  <c r="X1079" i="9"/>
  <c r="X1319" i="9"/>
  <c r="X761" i="9"/>
  <c r="X1194" i="9"/>
  <c r="X1073" i="9"/>
  <c r="X1206" i="9"/>
  <c r="X1315" i="9"/>
  <c r="X1106" i="9"/>
  <c r="X663" i="9"/>
  <c r="X701" i="9"/>
  <c r="X1167" i="9"/>
  <c r="X774" i="9"/>
  <c r="X1217" i="9"/>
  <c r="X714" i="9"/>
  <c r="X944" i="9"/>
  <c r="X471" i="9"/>
  <c r="X1269" i="9"/>
  <c r="X697" i="9"/>
  <c r="X931" i="9"/>
  <c r="X546" i="9"/>
  <c r="X1097" i="9"/>
  <c r="X1355" i="9"/>
  <c r="X1000" i="9"/>
  <c r="X1023" i="9"/>
  <c r="X1329" i="9"/>
  <c r="X884" i="9"/>
  <c r="X687" i="9"/>
  <c r="X623" i="9"/>
  <c r="X789" i="9"/>
  <c r="X1188" i="9"/>
  <c r="X609" i="9"/>
  <c r="X1057" i="9"/>
  <c r="X491" i="9"/>
  <c r="X745" i="9"/>
  <c r="X848" i="9"/>
  <c r="X1103" i="9"/>
  <c r="X949" i="9"/>
  <c r="X677" i="9"/>
  <c r="X970" i="9"/>
  <c r="X1102" i="9"/>
  <c r="X593" i="9"/>
  <c r="X790" i="9"/>
  <c r="X1014" i="9"/>
  <c r="X1124" i="9"/>
  <c r="X960" i="9"/>
  <c r="X1279" i="9"/>
  <c r="X938" i="9"/>
  <c r="X529" i="9"/>
  <c r="X816" i="9"/>
  <c r="X669" i="9"/>
  <c r="X1148" i="9"/>
  <c r="X947" i="9"/>
  <c r="X887" i="9"/>
  <c r="X1310" i="9"/>
  <c r="X645" i="9"/>
  <c r="X464" i="9"/>
  <c r="X1214" i="9"/>
  <c r="X838" i="9"/>
  <c r="X1283" i="9"/>
  <c r="X692" i="9"/>
  <c r="X888" i="9"/>
  <c r="X843" i="9"/>
  <c r="X1346" i="9"/>
  <c r="X484" i="9"/>
  <c r="X943" i="9"/>
  <c r="X1330" i="9"/>
  <c r="X1211" i="9"/>
  <c r="X832" i="9"/>
  <c r="X709" i="9"/>
  <c r="X731" i="9"/>
  <c r="X1021" i="9"/>
  <c r="X902" i="9"/>
  <c r="X1193" i="9"/>
  <c r="X696" i="9"/>
  <c r="X825" i="9"/>
  <c r="X1210" i="9"/>
  <c r="X556" i="9"/>
  <c r="X839" i="9"/>
  <c r="X1100" i="9"/>
  <c r="X1215" i="9"/>
  <c r="X879" i="9"/>
  <c r="X803" i="9"/>
  <c r="X643" i="9"/>
  <c r="X578" i="9"/>
  <c r="X1098" i="9"/>
  <c r="X874" i="9"/>
  <c r="X1234" i="9"/>
  <c r="X667" i="9"/>
  <c r="X767" i="9"/>
  <c r="X1027" i="9"/>
  <c r="X1192" i="9"/>
  <c r="X453" i="9"/>
  <c r="X1091" i="9"/>
  <c r="X872" i="9"/>
  <c r="X814" i="9"/>
  <c r="X1159" i="9"/>
  <c r="X1200" i="9"/>
  <c r="X904" i="9"/>
  <c r="X876" i="9"/>
  <c r="X1019" i="9"/>
  <c r="X730" i="9"/>
  <c r="X460" i="9"/>
  <c r="X636" i="9"/>
  <c r="X619" i="9"/>
  <c r="X497" i="9"/>
  <c r="X580" i="9"/>
  <c r="X541" i="9"/>
  <c r="X549" i="9"/>
  <c r="X1144" i="9"/>
  <c r="X1304" i="9"/>
  <c r="X1086" i="9"/>
  <c r="X1348" i="9"/>
  <c r="X670" i="9"/>
  <c r="X971" i="9"/>
  <c r="X718" i="9"/>
  <c r="X683" i="9"/>
  <c r="X985" i="9"/>
  <c r="X989" i="9"/>
  <c r="X606" i="9"/>
  <c r="X695" i="9"/>
  <c r="X805" i="9"/>
  <c r="X657" i="9"/>
  <c r="X864" i="9"/>
  <c r="X707" i="9"/>
  <c r="X964" i="9"/>
  <c r="X1146" i="9"/>
  <c r="X1191" i="9"/>
  <c r="X490" i="9"/>
  <c r="X1340" i="9"/>
  <c r="X788" i="9"/>
  <c r="X590" i="9"/>
  <c r="X554" i="9"/>
  <c r="X1047" i="9"/>
  <c r="X1149" i="9"/>
  <c r="X905" i="9"/>
  <c r="X655" i="9"/>
  <c r="X1268" i="9"/>
  <c r="X1085" i="9"/>
  <c r="X681" i="9"/>
  <c r="X1032" i="9"/>
  <c r="X1154" i="9"/>
  <c r="X1253" i="9"/>
  <c r="X729" i="9"/>
  <c r="X600" i="9"/>
  <c r="X638" i="9"/>
  <c r="X675" i="9"/>
  <c r="X847" i="9"/>
  <c r="X576" i="9"/>
  <c r="X1318" i="9"/>
  <c r="X833" i="9"/>
  <c r="X742" i="9"/>
  <c r="X656" i="9"/>
  <c r="X1153" i="9"/>
  <c r="X1114" i="9"/>
  <c r="X1256" i="9"/>
  <c r="X548" i="9"/>
  <c r="X573" i="9"/>
  <c r="X485" i="9"/>
  <c r="X995" i="9"/>
  <c r="X493" i="9"/>
  <c r="X550" i="9"/>
  <c r="X658" i="9"/>
  <c r="X1056" i="9"/>
  <c r="X878" i="9"/>
  <c r="X769" i="9"/>
  <c r="X990" i="9"/>
  <c r="X515" i="9"/>
  <c r="X615" i="9"/>
  <c r="X483" i="9"/>
  <c r="X566" i="9"/>
  <c r="X863" i="9"/>
  <c r="X462" i="9"/>
  <c r="X1297" i="9"/>
  <c r="X1343" i="9"/>
  <c r="X626" i="9"/>
  <c r="X682" i="9"/>
  <c r="X1104" i="9"/>
  <c r="X650" i="9"/>
  <c r="X517" i="9"/>
  <c r="X1181" i="9"/>
  <c r="X671" i="9"/>
  <c r="X1242" i="9"/>
  <c r="X925" i="9"/>
  <c r="X693" i="9"/>
  <c r="X598" i="9"/>
  <c r="X808" i="9"/>
  <c r="X1303" i="9"/>
  <c r="X1168" i="9"/>
  <c r="X737" i="9"/>
  <c r="X1042" i="9"/>
  <c r="X923" i="9"/>
  <c r="X1166" i="9"/>
  <c r="X913" i="9"/>
  <c r="X507" i="9"/>
  <c r="X488" i="9"/>
  <c r="X1261" i="9"/>
  <c r="X1070" i="9"/>
  <c r="X984" i="9"/>
  <c r="BD1357" i="9"/>
  <c r="X1051" i="9"/>
  <c r="X664" i="9"/>
  <c r="X699" i="9"/>
  <c r="X659" i="9"/>
  <c r="X513" i="9"/>
  <c r="X475" i="9"/>
  <c r="X749" i="9"/>
  <c r="X503" i="9"/>
  <c r="X587" i="9"/>
  <c r="X676" i="9"/>
  <c r="X1128" i="9"/>
  <c r="X762" i="9"/>
  <c r="X1204" i="9"/>
  <c r="BD1354" i="9"/>
  <c r="X740" i="9"/>
  <c r="Y492" i="9" l="1"/>
  <c r="Y975" i="9"/>
  <c r="Y652" i="9"/>
  <c r="Y1122" i="9"/>
  <c r="Y1292" i="9"/>
  <c r="Y1037" i="9"/>
  <c r="Y1126" i="9"/>
  <c r="Y1207" i="9"/>
  <c r="Y853" i="9"/>
  <c r="Y677" i="9"/>
  <c r="Y1137" i="9"/>
  <c r="Y857" i="9"/>
  <c r="Y848" i="9"/>
  <c r="Y696" i="9"/>
  <c r="Y702" i="9"/>
  <c r="Y552" i="9"/>
  <c r="Y703" i="9"/>
  <c r="Y701" i="9"/>
  <c r="Y678" i="9"/>
  <c r="Y681" i="9"/>
  <c r="Y817" i="9"/>
  <c r="Y769" i="9"/>
  <c r="Y729" i="9"/>
  <c r="Y724" i="9"/>
  <c r="Y574" i="9"/>
  <c r="Y973" i="9"/>
  <c r="Y464" i="9"/>
  <c r="Y1205" i="9"/>
  <c r="Y897" i="9"/>
  <c r="Y1086" i="9"/>
  <c r="Y1072" i="9"/>
  <c r="Y974" i="9"/>
  <c r="Y725" i="9"/>
  <c r="Y1075" i="9"/>
  <c r="Y1006" i="9"/>
  <c r="Y1264" i="9"/>
  <c r="Y1290" i="9"/>
  <c r="Y774" i="9"/>
  <c r="Y1095" i="9"/>
  <c r="Y1295" i="9"/>
  <c r="Y1099" i="9"/>
  <c r="Y692" i="9"/>
  <c r="Y859" i="9"/>
  <c r="Y619" i="9"/>
  <c r="Y766" i="9"/>
  <c r="Y715" i="9"/>
  <c r="Y618" i="9"/>
  <c r="Y1067" i="9"/>
  <c r="Y605" i="9"/>
  <c r="Y869" i="9"/>
  <c r="Y789" i="9"/>
  <c r="Y453" i="9"/>
  <c r="Y1273" i="9"/>
  <c r="Y728" i="9"/>
  <c r="Y1041" i="9"/>
  <c r="Y617" i="9"/>
  <c r="Y718" i="9"/>
  <c r="Y792" i="9"/>
  <c r="Y1134" i="9"/>
  <c r="Y1336" i="9"/>
  <c r="Y1208" i="9"/>
  <c r="Y1124" i="9"/>
  <c r="Y1315" i="9"/>
  <c r="Y1106" i="9"/>
  <c r="Y1325" i="9"/>
  <c r="Y741" i="9"/>
  <c r="Y1233" i="9"/>
  <c r="Y550" i="9"/>
  <c r="Y734" i="9"/>
  <c r="Y675" i="9"/>
  <c r="Y553" i="9"/>
  <c r="Y1077" i="9"/>
  <c r="Y1123" i="9"/>
  <c r="Y674" i="9"/>
  <c r="Y1011" i="9"/>
  <c r="Y920" i="9"/>
  <c r="Y689" i="9"/>
  <c r="Y1185" i="9"/>
  <c r="Y1127" i="9"/>
  <c r="Y1338" i="9"/>
  <c r="Y1158" i="9"/>
  <c r="Y682" i="9"/>
  <c r="Y730" i="9"/>
  <c r="Y1229" i="9"/>
  <c r="Y1253" i="9"/>
  <c r="Y1143" i="9"/>
  <c r="Y907" i="9"/>
  <c r="Y1085" i="9"/>
  <c r="Y511" i="9"/>
  <c r="Y992" i="9"/>
  <c r="Y627" i="9"/>
  <c r="Y865" i="9"/>
  <c r="Y929" i="9"/>
  <c r="Y639" i="9"/>
  <c r="Y1350" i="9"/>
  <c r="Y918" i="9"/>
  <c r="Y1341" i="9"/>
  <c r="Y644" i="9"/>
  <c r="Y802" i="9"/>
  <c r="Y950" i="9"/>
  <c r="Y1076" i="9"/>
  <c r="Y806" i="9"/>
  <c r="Y641" i="9"/>
  <c r="Y765" i="9"/>
  <c r="Y624" i="9"/>
  <c r="Y457" i="9"/>
  <c r="Y1286" i="9"/>
  <c r="Y890" i="9"/>
  <c r="Y960" i="9"/>
  <c r="Y1313" i="9"/>
  <c r="Y1250" i="9"/>
  <c r="Y909" i="9"/>
  <c r="Y1218" i="9"/>
  <c r="Y810" i="9"/>
  <c r="Y667" i="9"/>
  <c r="Y664" i="9"/>
  <c r="Y753" i="9"/>
  <c r="Y649" i="9"/>
  <c r="Y876" i="9"/>
  <c r="Y695" i="9"/>
  <c r="Y1002" i="9"/>
  <c r="Y801" i="9"/>
  <c r="Y1284" i="9"/>
  <c r="Y854" i="9"/>
  <c r="Y1192" i="9"/>
  <c r="Y1266" i="9"/>
  <c r="Y1214" i="9"/>
  <c r="Y1215" i="9"/>
  <c r="Y606" i="9"/>
  <c r="Y844" i="9"/>
  <c r="Y908" i="9"/>
  <c r="Y580" i="9"/>
  <c r="Y670" i="9"/>
  <c r="Y793" i="9"/>
  <c r="Y596" i="9"/>
  <c r="Y1043" i="9"/>
  <c r="Y943" i="9"/>
  <c r="Y1056" i="9"/>
  <c r="Y825" i="9"/>
  <c r="Y1279" i="9"/>
  <c r="Y1237" i="9"/>
  <c r="Y1198" i="9"/>
  <c r="Y1150" i="9"/>
  <c r="Y895" i="9"/>
  <c r="Y1298" i="9"/>
  <c r="Y1121" i="9"/>
  <c r="Y679" i="9"/>
  <c r="Y899" i="9"/>
  <c r="Y1222" i="9"/>
  <c r="Y594" i="9"/>
  <c r="Y586" i="9"/>
  <c r="Y491" i="9"/>
  <c r="Y1081" i="9"/>
  <c r="Y504" i="9"/>
  <c r="Y1038" i="9"/>
  <c r="Y1268" i="9"/>
  <c r="Y483" i="9"/>
  <c r="Y776" i="9"/>
  <c r="Y1347" i="9"/>
  <c r="Y1333" i="9"/>
  <c r="Y1344" i="9"/>
  <c r="Y1139" i="9"/>
  <c r="Y1026" i="9"/>
  <c r="Y665" i="9"/>
  <c r="Y811" i="9"/>
  <c r="Y615" i="9"/>
  <c r="Y902" i="9"/>
  <c r="Y964" i="9"/>
  <c r="Y861" i="9"/>
  <c r="Y1194" i="9"/>
  <c r="Y1129" i="9"/>
  <c r="Y546" i="9"/>
  <c r="Y756" i="9"/>
  <c r="Y818" i="9"/>
  <c r="Y1294" i="9"/>
  <c r="Y1145" i="9"/>
  <c r="Y1047" i="9"/>
  <c r="Y597" i="9"/>
  <c r="Y870" i="9"/>
  <c r="Y510" i="9"/>
  <c r="Y866" i="9"/>
  <c r="Y1080" i="9"/>
  <c r="Y1234" i="9"/>
  <c r="Y1073" i="9"/>
  <c r="Y758" i="9"/>
  <c r="Y997" i="9"/>
  <c r="Y760" i="9"/>
  <c r="Y809" i="9"/>
  <c r="Y961" i="9"/>
  <c r="Y845" i="9"/>
  <c r="Y477" i="9"/>
  <c r="Y622" i="9"/>
  <c r="Y1029" i="9"/>
  <c r="Y1276" i="9"/>
  <c r="Y1070" i="9"/>
  <c r="Y849" i="9"/>
  <c r="Y1036" i="9"/>
  <c r="Y1055" i="9"/>
  <c r="Y637" i="9"/>
  <c r="Y498" i="9"/>
  <c r="Y752" i="9"/>
  <c r="Y1178" i="9"/>
  <c r="Y647" i="9"/>
  <c r="Y831" i="9"/>
  <c r="Y887" i="9"/>
  <c r="Y1182" i="9"/>
  <c r="Y1003" i="9"/>
  <c r="Y1235" i="9"/>
  <c r="Y963" i="9"/>
  <c r="Y1163" i="9"/>
  <c r="BE1358" i="9"/>
  <c r="Y794" i="9"/>
  <c r="Y1227" i="9"/>
  <c r="Y939" i="9"/>
  <c r="Y1243" i="9"/>
  <c r="Y1223" i="9"/>
  <c r="Y720" i="9"/>
  <c r="Y1187" i="9"/>
  <c r="Y773" i="9"/>
  <c r="Y1352" i="9"/>
  <c r="Y863" i="9"/>
  <c r="Y688" i="9"/>
  <c r="Y1012" i="9"/>
  <c r="Y623" i="9"/>
  <c r="Y1291" i="9"/>
  <c r="Y459" i="9"/>
  <c r="Y886" i="9"/>
  <c r="Y1293" i="9"/>
  <c r="Y1175" i="9"/>
  <c r="Y820" i="9"/>
  <c r="Y1060" i="9"/>
  <c r="Y1131" i="9"/>
  <c r="Y923" i="9"/>
  <c r="Y507" i="9"/>
  <c r="Y520" i="9"/>
  <c r="Y1155" i="9"/>
  <c r="Y654" i="9"/>
  <c r="Y1230" i="9"/>
  <c r="Y1209" i="9"/>
  <c r="Y548" i="9"/>
  <c r="Y1244" i="9"/>
  <c r="Y838" i="9"/>
  <c r="Y632" i="9"/>
  <c r="Y524" i="9"/>
  <c r="Y463" i="9"/>
  <c r="Y484" i="9"/>
  <c r="Y592" i="9"/>
  <c r="Y602" i="9"/>
  <c r="Y1054" i="9"/>
  <c r="Y534" i="9"/>
  <c r="Y481" i="9"/>
  <c r="Y528" i="9"/>
  <c r="Y1334" i="9"/>
  <c r="Y1110" i="9"/>
  <c r="Y737" i="9"/>
  <c r="Y900" i="9"/>
  <c r="Y506" i="9"/>
  <c r="Y526" i="9"/>
  <c r="Y1330" i="9"/>
  <c r="Y808" i="9"/>
  <c r="Y914" i="9"/>
  <c r="Y912" i="9"/>
  <c r="Y1304" i="9"/>
  <c r="Y751" i="9"/>
  <c r="Y642" i="9"/>
  <c r="Y835" i="9"/>
  <c r="Y805" i="9"/>
  <c r="Y1004" i="9"/>
  <c r="Y573" i="9"/>
  <c r="Y1091" i="9"/>
  <c r="Y1322" i="9"/>
  <c r="Y482" i="9"/>
  <c r="Y1117" i="9"/>
  <c r="Y847" i="9"/>
  <c r="Y486" i="9"/>
  <c r="Y1219" i="9"/>
  <c r="Y1147" i="9"/>
  <c r="Y996" i="9"/>
  <c r="Y841" i="9"/>
  <c r="Y1017" i="9"/>
  <c r="Y896" i="9"/>
  <c r="Y672" i="9"/>
  <c r="Y1119" i="9"/>
  <c r="Y1170" i="9"/>
  <c r="Y962" i="9"/>
  <c r="Y987" i="9"/>
  <c r="Y795" i="9"/>
  <c r="Y1261" i="9"/>
  <c r="Y903" i="9"/>
  <c r="Y1120" i="9"/>
  <c r="Y926" i="9"/>
  <c r="Y705" i="9"/>
  <c r="Y1161" i="9"/>
  <c r="Y1265" i="9"/>
  <c r="Y1087" i="9"/>
  <c r="Y503" i="9"/>
  <c r="Y562" i="9"/>
  <c r="Y1138" i="9"/>
  <c r="Y1349" i="9"/>
  <c r="Y1307" i="9"/>
  <c r="Y911" i="9"/>
  <c r="Y826" i="9"/>
  <c r="Y593" i="9"/>
  <c r="Y1103" i="9"/>
  <c r="Y588" i="9"/>
  <c r="Y719" i="9"/>
  <c r="Y536" i="9"/>
  <c r="Y466" i="9"/>
  <c r="Y1251" i="9"/>
  <c r="Y1156" i="9"/>
  <c r="Y1188" i="9"/>
  <c r="Y540" i="9"/>
  <c r="Y915" i="9"/>
  <c r="Y478" i="9"/>
  <c r="Y1320" i="9"/>
  <c r="Y527" i="9"/>
  <c r="Y1104" i="9"/>
  <c r="Y937" i="9"/>
  <c r="Y1263" i="9"/>
  <c r="Y468" i="9"/>
  <c r="Y1058" i="9"/>
  <c r="Y1113" i="9"/>
  <c r="Y989" i="9"/>
  <c r="Y532" i="9"/>
  <c r="Y921" i="9"/>
  <c r="Y1346" i="9"/>
  <c r="Y1094" i="9"/>
  <c r="Y676" i="9"/>
  <c r="Y830" i="9"/>
  <c r="Y465" i="9"/>
  <c r="Y711" i="9"/>
  <c r="Y998" i="9"/>
  <c r="Y956" i="9"/>
  <c r="Y1179" i="9"/>
  <c r="Y827" i="9"/>
  <c r="Y1289" i="9"/>
  <c r="Y855" i="9"/>
  <c r="Y529" i="9"/>
  <c r="Y968" i="9"/>
  <c r="Y479" i="9"/>
  <c r="Y1083" i="9"/>
  <c r="Y640" i="9"/>
  <c r="Y834" i="9"/>
  <c r="Y1097" i="9"/>
  <c r="Y1339" i="9"/>
  <c r="Y487" i="9"/>
  <c r="Y882" i="9"/>
  <c r="Y945" i="9"/>
  <c r="Y584" i="9"/>
  <c r="Y995" i="9"/>
  <c r="Y1316" i="9"/>
  <c r="Y772" i="9"/>
  <c r="Y745" i="9"/>
  <c r="Y777" i="9"/>
  <c r="Y932" i="9"/>
  <c r="Y726" i="9"/>
  <c r="Y488" i="9"/>
  <c r="Y661" i="9"/>
  <c r="Y924" i="9"/>
  <c r="Y530" i="9"/>
  <c r="Y763" i="9"/>
  <c r="Y1308" i="9"/>
  <c r="Y1048" i="9"/>
  <c r="Y496" i="9"/>
  <c r="Y1049" i="9"/>
  <c r="Y1142" i="9"/>
  <c r="Y936" i="9"/>
  <c r="Y743" i="9"/>
  <c r="Y614" i="9"/>
  <c r="Y1184" i="9"/>
  <c r="Y736" i="9"/>
  <c r="Y585" i="9"/>
  <c r="Y1016" i="9"/>
  <c r="Y1203" i="9"/>
  <c r="Y1149" i="9"/>
  <c r="Y694" i="9"/>
  <c r="Y613" i="9"/>
  <c r="Y954" i="9"/>
  <c r="Y971" i="9"/>
  <c r="Y1144" i="9"/>
  <c r="Y891" i="9"/>
  <c r="Y1300" i="9"/>
  <c r="Y851" i="9"/>
  <c r="Y1105" i="9"/>
  <c r="Y578" i="9"/>
  <c r="Y1169" i="9"/>
  <c r="Y533" i="9"/>
  <c r="Y1088" i="9"/>
  <c r="Y999" i="9"/>
  <c r="Y1101" i="9"/>
  <c r="Y555" i="9"/>
  <c r="Y1064" i="9"/>
  <c r="Y1317" i="9"/>
  <c r="Y1151" i="9"/>
  <c r="Y505" i="9"/>
  <c r="Y666" i="9"/>
  <c r="Y1133" i="9"/>
  <c r="Y1318" i="9"/>
  <c r="Y1045" i="9"/>
  <c r="Y1177" i="9"/>
  <c r="Y1160" i="9"/>
  <c r="Y646" i="9"/>
  <c r="Y643" i="9"/>
  <c r="Y958" i="9"/>
  <c r="Y1328" i="9"/>
  <c r="Y662" i="9"/>
  <c r="Y850" i="9"/>
  <c r="Y455" i="9"/>
  <c r="Y577" i="9"/>
  <c r="Y749" i="9"/>
  <c r="Y1299" i="9"/>
  <c r="Y985" i="9"/>
  <c r="Y1272" i="9"/>
  <c r="Y598" i="9"/>
  <c r="Y1228" i="9"/>
  <c r="Y1167" i="9"/>
  <c r="Y626" i="9"/>
  <c r="BE1357" i="9"/>
  <c r="Y609" i="9"/>
  <c r="Y821" i="9"/>
  <c r="Y1019" i="9"/>
  <c r="Y576" i="9"/>
  <c r="Y1015" i="9"/>
  <c r="Y561" i="9"/>
  <c r="Y755" i="9"/>
  <c r="Y780" i="9"/>
  <c r="Y509" i="9"/>
  <c r="Y991" i="9"/>
  <c r="Y1039" i="9"/>
  <c r="Y1331" i="9"/>
  <c r="Y704" i="9"/>
  <c r="Y687" i="9"/>
  <c r="Y710" i="9"/>
  <c r="Y1343" i="9"/>
  <c r="Y549" i="9"/>
  <c r="Y722" i="9"/>
  <c r="Y875" i="9"/>
  <c r="Y1254" i="9"/>
  <c r="Y799" i="9"/>
  <c r="Y1301" i="9"/>
  <c r="Y927" i="9"/>
  <c r="Y981" i="9"/>
  <c r="Y620" i="9"/>
  <c r="Y842" i="9"/>
  <c r="Y480" i="9"/>
  <c r="Y955" i="9"/>
  <c r="Y625" i="9"/>
  <c r="Y983" i="9"/>
  <c r="Y727" i="9"/>
  <c r="Y658" i="9"/>
  <c r="Y1111" i="9"/>
  <c r="Y747" i="9"/>
  <c r="Y489" i="9"/>
  <c r="Y790" i="9"/>
  <c r="Y1258" i="9"/>
  <c r="Y638" i="9"/>
  <c r="Y587" i="9"/>
  <c r="Y1166" i="9"/>
  <c r="Y832" i="9"/>
  <c r="Y738" i="9"/>
  <c r="Y595" i="9"/>
  <c r="Y1281" i="9"/>
  <c r="Y1211" i="9"/>
  <c r="Y636" i="9"/>
  <c r="Y782" i="9"/>
  <c r="Y843" i="9"/>
  <c r="Y1125" i="9"/>
  <c r="Y1297" i="9"/>
  <c r="Y663" i="9"/>
  <c r="Y493" i="9"/>
  <c r="Y916" i="9"/>
  <c r="Y551" i="9"/>
  <c r="Y1326" i="9"/>
  <c r="Y779" i="9"/>
  <c r="Y871" i="9"/>
  <c r="Y1173" i="9"/>
  <c r="Y839" i="9"/>
  <c r="Y1018" i="9"/>
  <c r="Y693" i="9"/>
  <c r="Y698" i="9"/>
  <c r="Y860" i="9"/>
  <c r="Y940" i="9"/>
  <c r="Y1107" i="9"/>
  <c r="Y757" i="9"/>
  <c r="Y768" i="9"/>
  <c r="Y571" i="9"/>
  <c r="Y1052" i="9"/>
  <c r="Y1280" i="9"/>
  <c r="Y862" i="9"/>
  <c r="Y935" i="9"/>
  <c r="Y1181" i="9"/>
  <c r="Y633" i="9"/>
  <c r="Y535" i="9"/>
  <c r="Y1306" i="9"/>
  <c r="Y898" i="9"/>
  <c r="Y700" i="9"/>
  <c r="Y836" i="9"/>
  <c r="Y1062" i="9"/>
  <c r="Y949" i="9"/>
  <c r="Y713" i="9"/>
  <c r="Y470" i="9"/>
  <c r="Y660" i="9"/>
  <c r="Y721" i="9"/>
  <c r="Y942" i="9"/>
  <c r="Y1044" i="9"/>
  <c r="Y1305" i="9"/>
  <c r="Y1174" i="9"/>
  <c r="Y541" i="9"/>
  <c r="BE1354" i="9"/>
  <c r="Y560" i="9"/>
  <c r="Y1190" i="9"/>
  <c r="Y1239" i="9"/>
  <c r="Y512" i="9"/>
  <c r="Y1001" i="9"/>
  <c r="Y1010" i="9"/>
  <c r="Y874" i="9"/>
  <c r="Y1066" i="9"/>
  <c r="Y1303" i="9"/>
  <c r="Y884" i="9"/>
  <c r="Y581" i="9"/>
  <c r="Y784" i="9"/>
  <c r="Y812" i="9"/>
  <c r="Y864" i="9"/>
  <c r="Y919" i="9"/>
  <c r="Y754" i="9"/>
  <c r="Y1000" i="9"/>
  <c r="Y867" i="9"/>
  <c r="Y823" i="9"/>
  <c r="Y1204" i="9"/>
  <c r="Y917" i="9"/>
  <c r="Y1153" i="9"/>
  <c r="Y1140" i="9"/>
  <c r="Y518" i="9"/>
  <c r="Y892" i="9"/>
  <c r="Y807" i="9"/>
  <c r="Y582" i="9"/>
  <c r="Y630" i="9"/>
  <c r="Y868" i="9"/>
  <c r="Y906" i="9"/>
  <c r="Y1114" i="9"/>
  <c r="Y1024" i="9"/>
  <c r="Y931" i="9"/>
  <c r="Y822" i="9"/>
  <c r="Y1323" i="9"/>
  <c r="Y837" i="9"/>
  <c r="Y746" i="9"/>
  <c r="Y1193" i="9"/>
  <c r="Y523" i="9"/>
  <c r="Y980" i="9"/>
  <c r="Y723" i="9"/>
  <c r="Y645" i="9"/>
  <c r="Y1102" i="9"/>
  <c r="Y1165" i="9"/>
  <c r="Y767" i="9"/>
  <c r="Y798" i="9"/>
  <c r="Y655" i="9"/>
  <c r="Y600" i="9"/>
  <c r="Y1108" i="9"/>
  <c r="Y1050" i="9"/>
  <c r="Y1061" i="9"/>
  <c r="Y972" i="9"/>
  <c r="Y547" i="9"/>
  <c r="Y880" i="9"/>
  <c r="Y514" i="9"/>
  <c r="Y1257" i="9"/>
  <c r="Y778" i="9"/>
  <c r="Y612" i="9"/>
  <c r="Y628" i="9"/>
  <c r="Y1309" i="9"/>
  <c r="Y668" i="9"/>
  <c r="Y775" i="9"/>
  <c r="Y910" i="9"/>
  <c r="Y1136" i="9"/>
  <c r="Y944" i="9"/>
  <c r="Y1332" i="9"/>
  <c r="Y1246" i="9"/>
  <c r="Y1074" i="9"/>
  <c r="Y1118" i="9"/>
  <c r="Y1089" i="9"/>
  <c r="Y1008" i="9"/>
  <c r="Y1009" i="9"/>
  <c r="Y508" i="9"/>
  <c r="Y1302" i="9"/>
  <c r="Y1327" i="9"/>
  <c r="Y1028" i="9"/>
  <c r="Y531" i="9"/>
  <c r="Y1068" i="9"/>
  <c r="Y1046" i="9"/>
  <c r="Y877" i="9"/>
  <c r="Y894" i="9"/>
  <c r="Y803" i="9"/>
  <c r="Y1025" i="9"/>
  <c r="Y629" i="9"/>
  <c r="Y714" i="9"/>
  <c r="Y797" i="9"/>
  <c r="Y1236" i="9"/>
  <c r="Y893" i="9"/>
  <c r="Y610" i="9"/>
  <c r="Y953" i="9"/>
  <c r="Y616" i="9"/>
  <c r="Y631" i="9"/>
  <c r="Y1310" i="9"/>
  <c r="Y471" i="9"/>
  <c r="Y708" i="9"/>
  <c r="Y1079" i="9"/>
  <c r="Y648" i="9"/>
  <c r="Y833" i="9"/>
  <c r="Y1195" i="9"/>
  <c r="Y452" i="9"/>
  <c r="Y787" i="9"/>
  <c r="Y1146" i="9"/>
  <c r="Y706" i="9"/>
  <c r="Y1282" i="9"/>
  <c r="Y473" i="9"/>
  <c r="Y1278" i="9"/>
  <c r="Y1259" i="9"/>
  <c r="Y1092" i="9"/>
  <c r="Y1032" i="9"/>
  <c r="Y816" i="9"/>
  <c r="Y878" i="9"/>
  <c r="Y1172" i="9"/>
  <c r="Y1096" i="9"/>
  <c r="Y732" i="9"/>
  <c r="Y933" i="9"/>
  <c r="Y590" i="9"/>
  <c r="Y901" i="9"/>
  <c r="Y686" i="9"/>
  <c r="Y1186" i="9"/>
  <c r="Y621" i="9"/>
  <c r="Y635" i="9"/>
  <c r="Y521" i="9"/>
  <c r="Y1285" i="9"/>
  <c r="Y1335" i="9"/>
  <c r="Y984" i="9"/>
  <c r="Y1162" i="9"/>
  <c r="Y770" i="9"/>
  <c r="Y1314" i="9"/>
  <c r="Y1116" i="9"/>
  <c r="Y872" i="9"/>
  <c r="Y1007" i="9"/>
  <c r="Y657" i="9"/>
  <c r="Y1057" i="9"/>
  <c r="Y1274" i="9"/>
  <c r="Y650" i="9"/>
  <c r="Y748" i="9"/>
  <c r="Y558" i="9"/>
  <c r="Y814" i="9"/>
  <c r="Y500" i="9"/>
  <c r="Y1013" i="9"/>
  <c r="Y1241" i="9"/>
  <c r="Y1082" i="9"/>
  <c r="Y883" i="9"/>
  <c r="Y1269" i="9"/>
  <c r="Y554" i="9"/>
  <c r="Y1196" i="9"/>
  <c r="Y1027" i="9"/>
  <c r="Y699" i="9"/>
  <c r="Y815" i="9"/>
  <c r="Y764" i="9"/>
  <c r="Y957" i="9"/>
  <c r="Y1040" i="9"/>
  <c r="Y669" i="9"/>
  <c r="Y1065" i="9"/>
  <c r="Y1324" i="9"/>
  <c r="Y1154" i="9"/>
  <c r="Y537" i="9"/>
  <c r="Y762" i="9"/>
  <c r="Y656" i="9"/>
  <c r="Y1130" i="9"/>
  <c r="Y494" i="9"/>
  <c r="Y761" i="9"/>
  <c r="Y1355" i="9"/>
  <c r="Y846" i="9"/>
  <c r="Y1353" i="9"/>
  <c r="Y1109" i="9"/>
  <c r="Y1148" i="9"/>
  <c r="Y879" i="9"/>
  <c r="Y1238" i="9"/>
  <c r="Y1296" i="9"/>
  <c r="BE1355" i="9"/>
  <c r="Y495" i="9"/>
  <c r="Y913" i="9"/>
  <c r="Y1063" i="9"/>
  <c r="Y1312" i="9"/>
  <c r="Y1262" i="9"/>
  <c r="Y922" i="9"/>
  <c r="Y556" i="9"/>
  <c r="Y946" i="9"/>
  <c r="Y1022" i="9"/>
  <c r="Y959" i="9"/>
  <c r="Y1071" i="9"/>
  <c r="Y515" i="9"/>
  <c r="Y522" i="9"/>
  <c r="Y1283" i="9"/>
  <c r="Y685" i="9"/>
  <c r="Y771" i="9"/>
  <c r="Y948" i="9"/>
  <c r="Y1034" i="9"/>
  <c r="Y889" i="9"/>
  <c r="Y1069" i="9"/>
  <c r="Y570" i="9"/>
  <c r="Y707" i="9"/>
  <c r="Y904" i="9"/>
  <c r="Y947" i="9"/>
  <c r="Y583" i="9"/>
  <c r="Y925" i="9"/>
  <c r="Y856" i="9"/>
  <c r="Y519" i="9"/>
  <c r="Y539" i="9"/>
  <c r="Y467" i="9"/>
  <c r="Y601" i="9"/>
  <c r="Y653" i="9"/>
  <c r="Y800" i="9"/>
  <c r="Y1245" i="9"/>
  <c r="Y608" i="9"/>
  <c r="Y462" i="9"/>
  <c r="Y1242" i="9"/>
  <c r="Y499" i="9"/>
  <c r="Y1287" i="9"/>
  <c r="Y988" i="9"/>
  <c r="Y1351" i="9"/>
  <c r="Y603" i="9"/>
  <c r="Y978" i="9"/>
  <c r="Y1329" i="9"/>
  <c r="Y1033" i="9"/>
  <c r="Y881" i="9"/>
  <c r="Y1217" i="9"/>
  <c r="Y1202" i="9"/>
  <c r="Y659" i="9"/>
  <c r="Y502" i="9"/>
  <c r="Y1232" i="9"/>
  <c r="Y951" i="9"/>
  <c r="Y930" i="9"/>
  <c r="Y1206" i="9"/>
  <c r="Y1220" i="9"/>
  <c r="Y690" i="9"/>
  <c r="Y1231" i="9"/>
  <c r="Y575" i="9"/>
  <c r="Y1225" i="9"/>
  <c r="Y697" i="9"/>
  <c r="Y941" i="9"/>
  <c r="Y1132" i="9"/>
  <c r="Y905" i="9"/>
  <c r="Y579" i="9"/>
  <c r="Y967" i="9"/>
  <c r="Y1180" i="9"/>
  <c r="Y781" i="9"/>
  <c r="Y458" i="9"/>
  <c r="Y1112" i="9"/>
  <c r="Y673" i="9"/>
  <c r="Y712" i="9"/>
  <c r="Y791" i="9"/>
  <c r="Y1267" i="9"/>
  <c r="Y970" i="9"/>
  <c r="Y1128" i="9"/>
  <c r="Y1030" i="9"/>
  <c r="Y1252" i="9"/>
  <c r="Y599" i="9"/>
  <c r="Y750" i="9"/>
  <c r="Y591" i="9"/>
  <c r="Y1042" i="9"/>
  <c r="Y858" i="9"/>
  <c r="Y759" i="9"/>
  <c r="Y1157" i="9"/>
  <c r="Y1084" i="9"/>
  <c r="Y559" i="9"/>
  <c r="Y952" i="9"/>
  <c r="Y1354" i="9"/>
  <c r="Y1141" i="9"/>
  <c r="Y568" i="9"/>
  <c r="Y1224" i="9"/>
  <c r="Y934" i="9"/>
  <c r="Y1226" i="9"/>
  <c r="Y572" i="9"/>
  <c r="Y990" i="9"/>
  <c r="Y829" i="9"/>
  <c r="Y476" i="9"/>
  <c r="Y461" i="9"/>
  <c r="Y611" i="9"/>
  <c r="Y566" i="9"/>
  <c r="Y460" i="9"/>
  <c r="Y684" i="9"/>
  <c r="Y497" i="9"/>
  <c r="Y709" i="9"/>
  <c r="Y1248" i="9"/>
  <c r="Y786" i="9"/>
  <c r="Y804" i="9"/>
  <c r="Y1093" i="9"/>
  <c r="Y873" i="9"/>
  <c r="Y796" i="9"/>
  <c r="Y567" i="9"/>
  <c r="Y1100" i="9"/>
  <c r="Y1053" i="9"/>
  <c r="Y691" i="9"/>
  <c r="Y888" i="9"/>
  <c r="Y545" i="9"/>
  <c r="Y456" i="9"/>
  <c r="Y828" i="9"/>
  <c r="Y965" i="9"/>
  <c r="Y1197" i="9"/>
  <c r="Y1183" i="9"/>
  <c r="Y1014" i="9"/>
  <c r="Y589" i="9"/>
  <c r="Y472" i="9"/>
  <c r="Y813" i="9"/>
  <c r="Y744" i="9"/>
  <c r="Y607" i="9"/>
  <c r="Y469" i="9"/>
  <c r="Y1255" i="9"/>
  <c r="Y1115" i="9"/>
  <c r="Y474" i="9"/>
  <c r="Y1345" i="9"/>
  <c r="Y1168" i="9"/>
  <c r="Y544" i="9"/>
  <c r="Y501" i="9"/>
  <c r="Y1271" i="9"/>
  <c r="Y1212" i="9"/>
  <c r="Y1078" i="9"/>
  <c r="Y543" i="9"/>
  <c r="Y1256" i="9"/>
  <c r="Y1348" i="9"/>
  <c r="Y938" i="9"/>
  <c r="Y1210" i="9"/>
  <c r="Y1135" i="9"/>
  <c r="Y1247" i="9"/>
  <c r="Y986" i="9"/>
  <c r="Y1337" i="9"/>
  <c r="Y840" i="9"/>
  <c r="Y969" i="9"/>
  <c r="Y1152" i="9"/>
  <c r="Y1005" i="9"/>
  <c r="Y634" i="9"/>
  <c r="Y1275" i="9"/>
  <c r="Y1098" i="9"/>
  <c r="Y1031" i="9"/>
  <c r="Y1200" i="9"/>
  <c r="Y1249" i="9"/>
  <c r="Y928" i="9"/>
  <c r="Y569" i="9"/>
  <c r="Y739" i="9"/>
  <c r="Y604" i="9"/>
  <c r="Y966" i="9"/>
  <c r="Y1216" i="9"/>
  <c r="Y977" i="9"/>
  <c r="Y1191" i="9"/>
  <c r="Y1221" i="9"/>
  <c r="Y788" i="9"/>
  <c r="Y563" i="9"/>
  <c r="Y517" i="9"/>
  <c r="Y1311" i="9"/>
  <c r="Y557" i="9"/>
  <c r="Y1277" i="9"/>
  <c r="Y731" i="9"/>
  <c r="Y1199" i="9"/>
  <c r="Y819" i="9"/>
  <c r="Y1171" i="9"/>
  <c r="Y1321" i="9"/>
  <c r="Y1164" i="9"/>
  <c r="Y1319" i="9"/>
  <c r="Y717" i="9"/>
  <c r="Y1051" i="9"/>
  <c r="Y1023" i="9"/>
  <c r="Y976" i="9"/>
  <c r="Y785" i="9"/>
  <c r="Y565" i="9"/>
  <c r="Y1342" i="9"/>
  <c r="Y680" i="9"/>
  <c r="Y1059" i="9"/>
  <c r="Y671" i="9"/>
  <c r="Y885" i="9"/>
  <c r="Y1270" i="9"/>
  <c r="Y735" i="9"/>
  <c r="Y742" i="9"/>
  <c r="Y1201" i="9"/>
  <c r="Y1213" i="9"/>
  <c r="Y651" i="9"/>
  <c r="Y525" i="9"/>
  <c r="Y733" i="9"/>
  <c r="Y1159" i="9"/>
  <c r="Y740" i="9"/>
  <c r="Y485" i="9"/>
  <c r="Y542" i="9"/>
  <c r="Y783" i="9"/>
  <c r="Y1090" i="9"/>
  <c r="Y1189" i="9"/>
  <c r="Y1176" i="9"/>
  <c r="Y1021" i="9"/>
  <c r="Y1340" i="9"/>
  <c r="Y1260" i="9"/>
  <c r="Y716" i="9"/>
  <c r="Y824" i="9"/>
  <c r="Y994" i="9"/>
  <c r="Y979" i="9"/>
  <c r="Y852" i="9"/>
  <c r="BE1356" i="9"/>
  <c r="Y564" i="9"/>
  <c r="Y490" i="9"/>
  <c r="Y1240" i="9"/>
  <c r="Y1035" i="9"/>
  <c r="Y993" i="9"/>
  <c r="Y516" i="9"/>
  <c r="Y513" i="9"/>
  <c r="Y982" i="9"/>
  <c r="Y683" i="9"/>
  <c r="Y538" i="9"/>
  <c r="Y1020" i="9"/>
  <c r="Y1288" i="9"/>
  <c r="Y475" i="9"/>
  <c r="P18" i="1"/>
  <c r="BJ1359" i="9"/>
  <c r="BE1359" i="9"/>
  <c r="AZ1361" i="9"/>
  <c r="BA1360" i="9"/>
  <c r="BC1360" i="9"/>
  <c r="AP19" i="1"/>
  <c r="D5" i="4"/>
  <c r="S18" i="1"/>
  <c r="W18" i="1"/>
  <c r="BD1360" i="9"/>
  <c r="X18" i="1" l="1"/>
  <c r="BJ1360" i="9"/>
  <c r="BE1360" i="9"/>
  <c r="BC1361" i="9"/>
  <c r="AZ1362" i="9"/>
  <c r="BA1361" i="9"/>
  <c r="Z18" i="1"/>
  <c r="Q18" i="1"/>
  <c r="AD1357" i="9"/>
  <c r="B6" i="4"/>
  <c r="C6" i="4" s="1"/>
  <c r="O19" i="1"/>
  <c r="T1357" i="9"/>
  <c r="U1357" i="9" s="1"/>
  <c r="AB16" i="1"/>
  <c r="AE16" i="1" s="1"/>
  <c r="D6" i="4"/>
  <c r="X1356" i="9"/>
  <c r="BD1361" i="9"/>
  <c r="P19" i="1" l="1"/>
  <c r="BJ1361" i="9"/>
  <c r="BE1361" i="9"/>
  <c r="BC1362" i="9"/>
  <c r="BA1362" i="9"/>
  <c r="AZ1363" i="9"/>
  <c r="Y1356" i="9"/>
  <c r="W1357" i="9"/>
  <c r="Z19" i="1"/>
  <c r="AP20" i="1"/>
  <c r="AD1358" i="9"/>
  <c r="B7" i="4"/>
  <c r="C7" i="4" s="1"/>
  <c r="O20" i="1"/>
  <c r="T1358" i="9"/>
  <c r="U1358" i="9" s="1"/>
  <c r="AB17" i="1"/>
  <c r="AE17" i="1" s="1"/>
  <c r="D7" i="4"/>
  <c r="S19" i="1"/>
  <c r="W19" i="1"/>
  <c r="X1357" i="9"/>
  <c r="BD1362" i="9"/>
  <c r="X19" i="1" l="1"/>
  <c r="BJ1362" i="9"/>
  <c r="BE1362" i="9"/>
  <c r="BC1363" i="9"/>
  <c r="AZ1364" i="9"/>
  <c r="BA1363" i="9"/>
  <c r="Y1357" i="9"/>
  <c r="W1358" i="9"/>
  <c r="Q19" i="1"/>
  <c r="P20" i="1"/>
  <c r="AD1359" i="9"/>
  <c r="B8" i="4"/>
  <c r="O21" i="1"/>
  <c r="AB18" i="1"/>
  <c r="AE18" i="1" s="1"/>
  <c r="S20" i="1"/>
  <c r="W20" i="1"/>
  <c r="BD1363" i="9"/>
  <c r="X20" i="1" l="1"/>
  <c r="BJ1363" i="9"/>
  <c r="BE1363" i="9"/>
  <c r="BC1364" i="9"/>
  <c r="AZ1365" i="9"/>
  <c r="BA1364" i="9"/>
  <c r="Q20" i="1"/>
  <c r="P21" i="1"/>
  <c r="C8" i="4"/>
  <c r="AD1360" i="9"/>
  <c r="B9" i="4"/>
  <c r="O22" i="1"/>
  <c r="AP21" i="1"/>
  <c r="T1359" i="9"/>
  <c r="U1359" i="9" s="1"/>
  <c r="D8" i="4"/>
  <c r="W21" i="1"/>
  <c r="S21" i="1"/>
  <c r="BD1364" i="9"/>
  <c r="X1358" i="9"/>
  <c r="X21" i="1" l="1"/>
  <c r="BJ1364" i="9"/>
  <c r="BE1364" i="9"/>
  <c r="BA1365" i="9"/>
  <c r="BC1365" i="9"/>
  <c r="AZ1366" i="9"/>
  <c r="Y1358" i="9"/>
  <c r="W1359" i="9"/>
  <c r="Z22" i="1"/>
  <c r="Z20" i="1"/>
  <c r="Q21" i="1"/>
  <c r="O23" i="1"/>
  <c r="P22" i="1"/>
  <c r="AB19" i="1"/>
  <c r="AE19" i="1" s="1"/>
  <c r="S22" i="1"/>
  <c r="W22" i="1"/>
  <c r="BD1365" i="9"/>
  <c r="X22" i="1" l="1"/>
  <c r="BJ1365" i="9"/>
  <c r="BE1365" i="9"/>
  <c r="BC1366" i="9"/>
  <c r="BA1366" i="9"/>
  <c r="AZ1367" i="9"/>
  <c r="Z23" i="1"/>
  <c r="Z21" i="1"/>
  <c r="Q22" i="1"/>
  <c r="O24" i="1"/>
  <c r="C9" i="4"/>
  <c r="AD1361" i="9"/>
  <c r="B10" i="4"/>
  <c r="AP22" i="1"/>
  <c r="T1360" i="9"/>
  <c r="U1360" i="9" s="1"/>
  <c r="D9" i="4"/>
  <c r="X1359" i="9"/>
  <c r="BD1366" i="9"/>
  <c r="BJ1366" i="9" l="1"/>
  <c r="BE1366" i="9"/>
  <c r="BA1367" i="9"/>
  <c r="AZ1368" i="9"/>
  <c r="BC1367" i="9"/>
  <c r="Y1359" i="9"/>
  <c r="W1360" i="9"/>
  <c r="Z24" i="1"/>
  <c r="O25" i="1"/>
  <c r="P23" i="1"/>
  <c r="C10" i="4"/>
  <c r="AD1362" i="9"/>
  <c r="B11" i="4"/>
  <c r="AB20" i="1"/>
  <c r="AE20" i="1" s="1"/>
  <c r="D10" i="4"/>
  <c r="W23" i="1"/>
  <c r="S23" i="1"/>
  <c r="BD1367" i="9"/>
  <c r="X23" i="1" l="1"/>
  <c r="BJ1367" i="9"/>
  <c r="BE1367" i="9"/>
  <c r="AZ1369" i="9"/>
  <c r="BA1368" i="9"/>
  <c r="BC1368" i="9"/>
  <c r="Q23" i="1"/>
  <c r="O26" i="1"/>
  <c r="P24" i="1"/>
  <c r="AB21" i="1"/>
  <c r="AE21" i="1" s="1"/>
  <c r="S24" i="1"/>
  <c r="W24" i="1"/>
  <c r="BD1368" i="9"/>
  <c r="X24" i="1" l="1"/>
  <c r="BJ1368" i="9"/>
  <c r="BE1368" i="9"/>
  <c r="AZ1370" i="9"/>
  <c r="BA1369" i="9"/>
  <c r="BC1369" i="9"/>
  <c r="Q24" i="1"/>
  <c r="O27" i="1"/>
  <c r="C11" i="4"/>
  <c r="AD1363" i="9"/>
  <c r="B12" i="4"/>
  <c r="B13" i="4"/>
  <c r="AP23" i="1"/>
  <c r="T1361" i="9"/>
  <c r="U1361" i="9" s="1"/>
  <c r="D11" i="4"/>
  <c r="BD1369" i="9"/>
  <c r="X1360" i="9"/>
  <c r="BJ1369" i="9" l="1"/>
  <c r="BE1369" i="9"/>
  <c r="AZ1371" i="9"/>
  <c r="BC1370" i="9"/>
  <c r="BA1370" i="9"/>
  <c r="Y1360" i="9"/>
  <c r="W1361" i="9"/>
  <c r="Z27" i="1"/>
  <c r="O28" i="1"/>
  <c r="P25" i="1"/>
  <c r="C13" i="4"/>
  <c r="C12" i="4"/>
  <c r="AD1364" i="9"/>
  <c r="AP24" i="1"/>
  <c r="T1362" i="9"/>
  <c r="U1362" i="9" s="1"/>
  <c r="AB22" i="1"/>
  <c r="AE22" i="1" s="1"/>
  <c r="D13" i="4"/>
  <c r="D12" i="4"/>
  <c r="W25" i="1"/>
  <c r="S25" i="1"/>
  <c r="X1361" i="9"/>
  <c r="BD1370" i="9"/>
  <c r="X25" i="1" l="1"/>
  <c r="Z25" i="1" s="1"/>
  <c r="BJ1370" i="9"/>
  <c r="BE1370" i="9"/>
  <c r="BC1371" i="9"/>
  <c r="BA1371" i="9"/>
  <c r="AZ1372" i="9"/>
  <c r="Y1361" i="9"/>
  <c r="W1362" i="9"/>
  <c r="Q25" i="1"/>
  <c r="O29" i="1"/>
  <c r="B14" i="4"/>
  <c r="P26" i="1"/>
  <c r="AB23" i="1"/>
  <c r="AE23" i="1" s="1"/>
  <c r="AB24" i="1"/>
  <c r="AE24" i="1" s="1"/>
  <c r="S26" i="1"/>
  <c r="W26" i="1"/>
  <c r="BD1371" i="9"/>
  <c r="X26" i="1" l="1"/>
  <c r="BJ1371" i="9"/>
  <c r="BE1371" i="9"/>
  <c r="BA1372" i="9"/>
  <c r="AZ1373" i="9"/>
  <c r="BC1372" i="9"/>
  <c r="Q26" i="1"/>
  <c r="O30" i="1"/>
  <c r="P27" i="1"/>
  <c r="C14" i="4"/>
  <c r="AD1365" i="9"/>
  <c r="W27" i="1"/>
  <c r="S27" i="1"/>
  <c r="D14" i="4"/>
  <c r="BD1372" i="9"/>
  <c r="X27" i="1" l="1"/>
  <c r="BJ1372" i="9"/>
  <c r="BE1372" i="9"/>
  <c r="AZ1374" i="9"/>
  <c r="BC1373" i="9"/>
  <c r="BA1373" i="9"/>
  <c r="Q27" i="1"/>
  <c r="O31" i="1"/>
  <c r="P28" i="1"/>
  <c r="AD1366" i="9"/>
  <c r="B15" i="4"/>
  <c r="AP25" i="1"/>
  <c r="T1363" i="9"/>
  <c r="U1363" i="9" s="1"/>
  <c r="AB25" i="1"/>
  <c r="AE25" i="1" s="1"/>
  <c r="W28" i="1"/>
  <c r="S28" i="1"/>
  <c r="BD1373" i="9"/>
  <c r="X1362" i="9"/>
  <c r="X28" i="1" l="1"/>
  <c r="Z28" i="1" s="1"/>
  <c r="BJ1373" i="9"/>
  <c r="BE1373" i="9"/>
  <c r="BC1374" i="9"/>
  <c r="AZ1375" i="9"/>
  <c r="BA1374" i="9"/>
  <c r="Y1362" i="9"/>
  <c r="W1363" i="9"/>
  <c r="Q28" i="1"/>
  <c r="O32" i="1"/>
  <c r="P29" i="1"/>
  <c r="W29" i="1"/>
  <c r="S29" i="1"/>
  <c r="BD1374" i="9"/>
  <c r="X29" i="1" l="1"/>
  <c r="Z29" i="1" s="1"/>
  <c r="BJ1374" i="9"/>
  <c r="BE1374" i="9"/>
  <c r="BA1375" i="9"/>
  <c r="BC1375" i="9"/>
  <c r="AZ1376" i="9"/>
  <c r="Q29" i="1"/>
  <c r="O33" i="1"/>
  <c r="P30" i="1"/>
  <c r="C15" i="4"/>
  <c r="AD1367" i="9"/>
  <c r="B16" i="4"/>
  <c r="AP26" i="1"/>
  <c r="T1364" i="9"/>
  <c r="U1364" i="9" s="1"/>
  <c r="D15" i="4"/>
  <c r="S30" i="1"/>
  <c r="W30" i="1"/>
  <c r="X1363" i="9"/>
  <c r="BD1375" i="9"/>
  <c r="X30" i="1" l="1"/>
  <c r="BJ1375" i="9"/>
  <c r="BE1375" i="9"/>
  <c r="AZ1377" i="9"/>
  <c r="BC1376" i="9"/>
  <c r="BA1376" i="9"/>
  <c r="Y1363" i="9"/>
  <c r="W1364" i="9"/>
  <c r="P31" i="1"/>
  <c r="Q30" i="1"/>
  <c r="O34" i="1"/>
  <c r="C16" i="4"/>
  <c r="AD1368" i="9"/>
  <c r="B17" i="4"/>
  <c r="AB26" i="1"/>
  <c r="AE26" i="1" s="1"/>
  <c r="D16" i="4"/>
  <c r="W31" i="1"/>
  <c r="S31" i="1"/>
  <c r="BD1376" i="9"/>
  <c r="X31" i="1" l="1"/>
  <c r="BJ1376" i="9"/>
  <c r="BE1376" i="9"/>
  <c r="BA1377" i="9"/>
  <c r="AZ1378" i="9"/>
  <c r="BC1377" i="9"/>
  <c r="Z30" i="1"/>
  <c r="P32" i="1"/>
  <c r="Z34" i="1"/>
  <c r="Q31" i="1"/>
  <c r="O35" i="1"/>
  <c r="AB27" i="1"/>
  <c r="AE27" i="1" s="1"/>
  <c r="S32" i="1"/>
  <c r="W32" i="1"/>
  <c r="BD1377" i="9"/>
  <c r="X32" i="1" l="1"/>
  <c r="BJ1377" i="9"/>
  <c r="BE1377" i="9"/>
  <c r="BC1378" i="9"/>
  <c r="BA1378" i="9"/>
  <c r="AZ1379" i="9"/>
  <c r="Z31" i="1"/>
  <c r="P33" i="1"/>
  <c r="Q32" i="1"/>
  <c r="O36" i="1"/>
  <c r="C17" i="4"/>
  <c r="AD1369" i="9"/>
  <c r="B18" i="4"/>
  <c r="AP27" i="1"/>
  <c r="T1365" i="9"/>
  <c r="U1365" i="9" s="1"/>
  <c r="W33" i="1"/>
  <c r="S33" i="1"/>
  <c r="D17" i="4"/>
  <c r="BD1378" i="9"/>
  <c r="X1364" i="9"/>
  <c r="X33" i="1" l="1"/>
  <c r="Z33" i="1" s="1"/>
  <c r="BJ1378" i="9"/>
  <c r="BE1378" i="9"/>
  <c r="BA1379" i="9"/>
  <c r="AZ1380" i="9"/>
  <c r="BC1379" i="9"/>
  <c r="Y1364" i="9"/>
  <c r="W1365" i="9"/>
  <c r="Z32" i="1"/>
  <c r="P34" i="1"/>
  <c r="Q33" i="1"/>
  <c r="O37" i="1"/>
  <c r="C18" i="4"/>
  <c r="AD1370" i="9"/>
  <c r="B19" i="4"/>
  <c r="AP28" i="1"/>
  <c r="T1366" i="9"/>
  <c r="U1366" i="9" s="1"/>
  <c r="AB28" i="1"/>
  <c r="AE28" i="1" s="1"/>
  <c r="S34" i="1"/>
  <c r="W34" i="1"/>
  <c r="D18" i="4"/>
  <c r="X1365" i="9"/>
  <c r="BD1379" i="9"/>
  <c r="X34" i="1" l="1"/>
  <c r="BJ1379" i="9"/>
  <c r="BE1379" i="9"/>
  <c r="BA1380" i="9"/>
  <c r="AZ1381" i="9"/>
  <c r="BC1380" i="9"/>
  <c r="Y1365" i="9"/>
  <c r="W1366" i="9"/>
  <c r="P35" i="1"/>
  <c r="Z37" i="1"/>
  <c r="Q34" i="1"/>
  <c r="O38" i="1"/>
  <c r="AB29" i="1"/>
  <c r="AE29" i="1" s="1"/>
  <c r="S35" i="1"/>
  <c r="W35" i="1"/>
  <c r="BD1380" i="9"/>
  <c r="X35" i="1" l="1"/>
  <c r="BJ1380" i="9"/>
  <c r="BE1380" i="9"/>
  <c r="BC1381" i="9"/>
  <c r="BA1381" i="9"/>
  <c r="AZ1382" i="9"/>
  <c r="P36" i="1"/>
  <c r="Z35" i="1"/>
  <c r="Q35" i="1"/>
  <c r="O39" i="1"/>
  <c r="C19" i="4"/>
  <c r="AD1371" i="9"/>
  <c r="B20" i="4"/>
  <c r="W36" i="1"/>
  <c r="S36" i="1"/>
  <c r="D19" i="4"/>
  <c r="BD1381" i="9"/>
  <c r="X36" i="1" l="1"/>
  <c r="Z36" i="1" s="1"/>
  <c r="BJ1381" i="9"/>
  <c r="BE1381" i="9"/>
  <c r="BC1382" i="9"/>
  <c r="BA1382" i="9"/>
  <c r="AZ1383" i="9"/>
  <c r="P37" i="1"/>
  <c r="Z39" i="1"/>
  <c r="Q36" i="1"/>
  <c r="O40" i="1"/>
  <c r="C20" i="4"/>
  <c r="AD1372" i="9"/>
  <c r="B21" i="4"/>
  <c r="B22" i="4"/>
  <c r="AP29" i="1"/>
  <c r="T1367" i="9"/>
  <c r="U1367" i="9" s="1"/>
  <c r="AB30" i="1"/>
  <c r="AE30" i="1" s="1"/>
  <c r="W37" i="1"/>
  <c r="S37" i="1"/>
  <c r="D20" i="4"/>
  <c r="X1366" i="9"/>
  <c r="BD1382" i="9"/>
  <c r="X37" i="1" l="1"/>
  <c r="BJ1382" i="9"/>
  <c r="BE1382" i="9"/>
  <c r="BC1383" i="9"/>
  <c r="AZ1384" i="9"/>
  <c r="BA1383" i="9"/>
  <c r="Y1366" i="9"/>
  <c r="W1367" i="9"/>
  <c r="P38" i="1"/>
  <c r="Q37" i="1"/>
  <c r="O41" i="1"/>
  <c r="AB31" i="1"/>
  <c r="AE31" i="1" s="1"/>
  <c r="W38" i="1"/>
  <c r="S38" i="1"/>
  <c r="BD1383" i="9"/>
  <c r="X38" i="1" l="1"/>
  <c r="BJ1383" i="9"/>
  <c r="BE1383" i="9"/>
  <c r="BC1384" i="9"/>
  <c r="BA1384" i="9"/>
  <c r="AZ1385" i="9"/>
  <c r="P39" i="1"/>
  <c r="Q38" i="1"/>
  <c r="O42" i="1"/>
  <c r="AE42" i="1" s="1"/>
  <c r="C21" i="4"/>
  <c r="C22" i="4"/>
  <c r="AD1373" i="9"/>
  <c r="AP30" i="1"/>
  <c r="T1368" i="9"/>
  <c r="U1368" i="9" s="1"/>
  <c r="S39" i="1"/>
  <c r="W39" i="1"/>
  <c r="D21" i="4"/>
  <c r="D22" i="4"/>
  <c r="X1367" i="9"/>
  <c r="BD1384" i="9"/>
  <c r="AK42" i="1" l="1"/>
  <c r="X39" i="1"/>
  <c r="BJ1384" i="9"/>
  <c r="BE1384" i="9"/>
  <c r="BA1385" i="9"/>
  <c r="BC1385" i="9"/>
  <c r="AZ1386" i="9"/>
  <c r="Y1367" i="9"/>
  <c r="W1368" i="9"/>
  <c r="Z38" i="1"/>
  <c r="Q39" i="1"/>
  <c r="P40" i="1"/>
  <c r="O43" i="1"/>
  <c r="AE43" i="1" s="1"/>
  <c r="AD1374" i="9"/>
  <c r="B23" i="4"/>
  <c r="T1369" i="9"/>
  <c r="U1369" i="9" s="1"/>
  <c r="AB33" i="1"/>
  <c r="AE33" i="1" s="1"/>
  <c r="AB32" i="1"/>
  <c r="AE32" i="1" s="1"/>
  <c r="S40" i="1"/>
  <c r="W40" i="1"/>
  <c r="X1368" i="9"/>
  <c r="BD1385" i="9"/>
  <c r="AK43" i="1" l="1"/>
  <c r="X40" i="1"/>
  <c r="Z40" i="1" s="1"/>
  <c r="BJ1385" i="9"/>
  <c r="BE1385" i="9"/>
  <c r="BA1386" i="9"/>
  <c r="AZ1387" i="9"/>
  <c r="BC1386" i="9"/>
  <c r="Y1368" i="9"/>
  <c r="W1369" i="9"/>
  <c r="P41" i="1"/>
  <c r="Q40" i="1"/>
  <c r="Z43" i="1"/>
  <c r="O44" i="1"/>
  <c r="AE44" i="1" s="1"/>
  <c r="S41" i="1"/>
  <c r="W41" i="1"/>
  <c r="BD1386" i="9"/>
  <c r="AK44" i="1" l="1"/>
  <c r="X41" i="1"/>
  <c r="Z41" i="1" s="1"/>
  <c r="BJ1386" i="9"/>
  <c r="BE1386" i="9"/>
  <c r="AZ1388" i="9"/>
  <c r="BA1387" i="9"/>
  <c r="BC1387" i="9"/>
  <c r="Q41" i="1"/>
  <c r="P42" i="1"/>
  <c r="Z44" i="1"/>
  <c r="O45" i="1"/>
  <c r="AE45" i="1" s="1"/>
  <c r="C23" i="4"/>
  <c r="AD1375" i="9"/>
  <c r="B24" i="4"/>
  <c r="B25" i="4"/>
  <c r="T1370" i="9"/>
  <c r="U1370" i="9" s="1"/>
  <c r="W42" i="1"/>
  <c r="S42" i="1"/>
  <c r="D23" i="4"/>
  <c r="BD1387" i="9"/>
  <c r="X1369" i="9"/>
  <c r="AK45" i="1" l="1"/>
  <c r="X42" i="1"/>
  <c r="BJ1387" i="9"/>
  <c r="BE1387" i="9"/>
  <c r="AZ1389" i="9"/>
  <c r="BC1388" i="9"/>
  <c r="BA1388" i="9"/>
  <c r="Y1369" i="9"/>
  <c r="W1370" i="9"/>
  <c r="Q42" i="1"/>
  <c r="P43" i="1"/>
  <c r="Z45" i="1"/>
  <c r="O46" i="1"/>
  <c r="AE46" i="1" s="1"/>
  <c r="C24" i="4"/>
  <c r="C25" i="4"/>
  <c r="AD1376" i="9"/>
  <c r="T1371" i="9"/>
  <c r="U1371" i="9" s="1"/>
  <c r="G21" i="1"/>
  <c r="G20" i="1"/>
  <c r="F18" i="1"/>
  <c r="F17" i="1" s="1"/>
  <c r="AB34" i="1"/>
  <c r="AE34" i="1" s="1"/>
  <c r="W43" i="1"/>
  <c r="S43" i="1"/>
  <c r="D25" i="4"/>
  <c r="D24" i="4"/>
  <c r="X1370" i="9"/>
  <c r="BD1388" i="9"/>
  <c r="AK46" i="1" l="1"/>
  <c r="X43" i="1"/>
  <c r="BJ1388" i="9"/>
  <c r="BE1388" i="9"/>
  <c r="BA1389" i="9"/>
  <c r="AZ1390" i="9"/>
  <c r="BC1389" i="9"/>
  <c r="Y1370" i="9"/>
  <c r="W1371" i="9"/>
  <c r="Q43" i="1"/>
  <c r="Z42" i="1"/>
  <c r="P44" i="1"/>
  <c r="Z46" i="1"/>
  <c r="O47" i="1"/>
  <c r="AE47" i="1" s="1"/>
  <c r="AB35" i="1"/>
  <c r="AE35" i="1" s="1"/>
  <c r="AB36" i="1"/>
  <c r="AE36" i="1" s="1"/>
  <c r="W44" i="1"/>
  <c r="S44" i="1"/>
  <c r="BD1389" i="9"/>
  <c r="AK47" i="1" l="1"/>
  <c r="X44" i="1"/>
  <c r="BJ1389" i="9"/>
  <c r="BE1389" i="9"/>
  <c r="BC1390" i="9"/>
  <c r="AZ1391" i="9"/>
  <c r="BA1390" i="9"/>
  <c r="P45" i="1"/>
  <c r="Q44" i="1"/>
  <c r="Z47" i="1"/>
  <c r="O48" i="1"/>
  <c r="AE48" i="1" s="1"/>
  <c r="AD1377" i="9"/>
  <c r="B27" i="4"/>
  <c r="B26" i="4"/>
  <c r="T1372" i="9"/>
  <c r="U1372" i="9" s="1"/>
  <c r="G23" i="1"/>
  <c r="F14" i="1" s="1"/>
  <c r="W45" i="1"/>
  <c r="S45" i="1"/>
  <c r="X1371" i="9"/>
  <c r="BD1390" i="9"/>
  <c r="AK48" i="1" l="1"/>
  <c r="X45" i="1"/>
  <c r="BJ1390" i="9"/>
  <c r="BE1390" i="9"/>
  <c r="BC1391" i="9"/>
  <c r="BA1391" i="9"/>
  <c r="AZ1392" i="9"/>
  <c r="Y1371" i="9"/>
  <c r="W1372" i="9"/>
  <c r="Q45" i="1"/>
  <c r="P46" i="1"/>
  <c r="Z48" i="1"/>
  <c r="O49" i="1"/>
  <c r="AE49" i="1" s="1"/>
  <c r="C27" i="4"/>
  <c r="C26" i="4"/>
  <c r="AD1378" i="9"/>
  <c r="B28" i="4"/>
  <c r="T1373" i="9"/>
  <c r="U1373" i="9" s="1"/>
  <c r="W46" i="1"/>
  <c r="S46" i="1"/>
  <c r="D27" i="4"/>
  <c r="D26" i="4"/>
  <c r="BD1391" i="9"/>
  <c r="X1372" i="9"/>
  <c r="AK49" i="1" l="1"/>
  <c r="X46" i="1"/>
  <c r="BJ1391" i="9"/>
  <c r="Q46" i="1"/>
  <c r="BE1391" i="9"/>
  <c r="AZ1393" i="9"/>
  <c r="BC1392" i="9"/>
  <c r="BA1392" i="9"/>
  <c r="Y1372" i="9"/>
  <c r="W1373" i="9"/>
  <c r="P47" i="1"/>
  <c r="Z49" i="1"/>
  <c r="O50" i="1"/>
  <c r="AE50" i="1" s="1"/>
  <c r="AB38" i="1"/>
  <c r="AE38" i="1" s="1"/>
  <c r="AB37" i="1"/>
  <c r="AE37" i="1" s="1"/>
  <c r="S47" i="1"/>
  <c r="W47" i="1"/>
  <c r="BD1392" i="9"/>
  <c r="AK50" i="1" l="1"/>
  <c r="X47" i="1"/>
  <c r="BJ1392" i="9"/>
  <c r="BE1392" i="9"/>
  <c r="BA1393" i="9"/>
  <c r="AZ1394" i="9"/>
  <c r="BC1393" i="9"/>
  <c r="Q47" i="1"/>
  <c r="P48" i="1"/>
  <c r="Z50" i="1"/>
  <c r="O51" i="1"/>
  <c r="AE51" i="1" s="1"/>
  <c r="C28" i="4"/>
  <c r="AD1379" i="9"/>
  <c r="B29" i="4"/>
  <c r="T1374" i="9"/>
  <c r="U1374" i="9" s="1"/>
  <c r="W48" i="1"/>
  <c r="S48" i="1"/>
  <c r="D28" i="4"/>
  <c r="X1373" i="9"/>
  <c r="BD1393" i="9"/>
  <c r="AK51" i="1" l="1"/>
  <c r="X48" i="1"/>
  <c r="BJ1393" i="9"/>
  <c r="BE1393" i="9"/>
  <c r="AZ1395" i="9"/>
  <c r="BA1394" i="9"/>
  <c r="BC1394" i="9"/>
  <c r="Y1373" i="9"/>
  <c r="W1374" i="9"/>
  <c r="P49" i="1"/>
  <c r="Q48" i="1"/>
  <c r="Z51" i="1"/>
  <c r="O52" i="1"/>
  <c r="AE52" i="1" s="1"/>
  <c r="C29" i="4"/>
  <c r="AD1380" i="9"/>
  <c r="B30" i="4"/>
  <c r="T1375" i="9"/>
  <c r="U1375" i="9" s="1"/>
  <c r="AB39" i="1"/>
  <c r="AE39" i="1" s="1"/>
  <c r="S49" i="1"/>
  <c r="W49" i="1"/>
  <c r="D29" i="4"/>
  <c r="X1374" i="9"/>
  <c r="BD1394" i="9"/>
  <c r="AK52" i="1" l="1"/>
  <c r="X49" i="1"/>
  <c r="BJ1394" i="9"/>
  <c r="BE1394" i="9"/>
  <c r="BC1395" i="9"/>
  <c r="BA1395" i="9"/>
  <c r="AZ1396" i="9"/>
  <c r="Y1374" i="9"/>
  <c r="W1375" i="9"/>
  <c r="P50" i="1"/>
  <c r="Q49" i="1"/>
  <c r="Z52" i="1"/>
  <c r="O53" i="1"/>
  <c r="AE53" i="1" s="1"/>
  <c r="AB40" i="1"/>
  <c r="AE40" i="1" s="1"/>
  <c r="W50" i="1"/>
  <c r="S50" i="1"/>
  <c r="BD1395" i="9"/>
  <c r="X53" i="1" l="1"/>
  <c r="AK53" i="1"/>
  <c r="X50" i="1"/>
  <c r="BJ1395" i="9"/>
  <c r="BE1395" i="9"/>
  <c r="AZ1397" i="9"/>
  <c r="BA1396" i="9"/>
  <c r="BC1396" i="9"/>
  <c r="Q50" i="1"/>
  <c r="P51" i="1"/>
  <c r="O54" i="1"/>
  <c r="AE54" i="1" s="1"/>
  <c r="C30" i="4"/>
  <c r="AD1381" i="9"/>
  <c r="B31" i="4"/>
  <c r="T1376" i="9"/>
  <c r="U1376" i="9" s="1"/>
  <c r="AQ17" i="1"/>
  <c r="W51" i="1"/>
  <c r="S51" i="1"/>
  <c r="D30" i="4"/>
  <c r="X1375" i="9"/>
  <c r="BD1396" i="9"/>
  <c r="X54" i="1" l="1"/>
  <c r="AK54" i="1"/>
  <c r="X51" i="1"/>
  <c r="BJ1396" i="9"/>
  <c r="BE1396" i="9"/>
  <c r="AZ1398" i="9"/>
  <c r="BC1397" i="9"/>
  <c r="BA1397" i="9"/>
  <c r="Y1375" i="9"/>
  <c r="W1376" i="9"/>
  <c r="Q51" i="1"/>
  <c r="P52" i="1"/>
  <c r="O55" i="1"/>
  <c r="AE55" i="1" s="1"/>
  <c r="C31" i="4"/>
  <c r="AD1382" i="9"/>
  <c r="B32" i="4"/>
  <c r="T1377" i="9"/>
  <c r="U1377" i="9" s="1"/>
  <c r="AB41" i="1"/>
  <c r="AE41" i="1" s="1"/>
  <c r="S52" i="1"/>
  <c r="W52" i="1"/>
  <c r="D31" i="4"/>
  <c r="X1376" i="9"/>
  <c r="BD1397" i="9"/>
  <c r="AK55" i="1" l="1"/>
  <c r="W55" i="1"/>
  <c r="X55" i="1"/>
  <c r="X52" i="1"/>
  <c r="BJ1397" i="9"/>
  <c r="R55" i="1"/>
  <c r="T55" i="1"/>
  <c r="S55" i="1"/>
  <c r="BE1397" i="9"/>
  <c r="BC1398" i="9"/>
  <c r="BA1398" i="9"/>
  <c r="AZ1399" i="9"/>
  <c r="Y1376" i="9"/>
  <c r="W1377" i="9"/>
  <c r="Q52" i="1"/>
  <c r="P53" i="1"/>
  <c r="Z55" i="1"/>
  <c r="O56" i="1"/>
  <c r="AE56" i="1" s="1"/>
  <c r="AB42" i="1"/>
  <c r="S53" i="1"/>
  <c r="W53" i="1"/>
  <c r="BD1398" i="9"/>
  <c r="AK56" i="1" l="1"/>
  <c r="W56" i="1"/>
  <c r="X56" i="1"/>
  <c r="BJ1398" i="9"/>
  <c r="Z53" i="1"/>
  <c r="R56" i="1"/>
  <c r="S56" i="1"/>
  <c r="T56" i="1"/>
  <c r="BE1398" i="9"/>
  <c r="AZ1400" i="9"/>
  <c r="BC1399" i="9"/>
  <c r="BA1399" i="9"/>
  <c r="Q53" i="1"/>
  <c r="P54" i="1"/>
  <c r="Z56" i="1"/>
  <c r="O57" i="1"/>
  <c r="AE57" i="1" s="1"/>
  <c r="C32" i="4"/>
  <c r="AD1383" i="9"/>
  <c r="B33" i="4"/>
  <c r="AQ18" i="1"/>
  <c r="T1378" i="9"/>
  <c r="U1378" i="9" s="1"/>
  <c r="D32" i="4"/>
  <c r="W54" i="1"/>
  <c r="S54" i="1"/>
  <c r="BD1399" i="9"/>
  <c r="X1377" i="9"/>
  <c r="AK57" i="1" l="1"/>
  <c r="W57" i="1"/>
  <c r="X57" i="1"/>
  <c r="BJ1399" i="9"/>
  <c r="R57" i="1"/>
  <c r="S57" i="1"/>
  <c r="T57" i="1"/>
  <c r="BE1399" i="9"/>
  <c r="BA1400" i="9"/>
  <c r="AZ1401" i="9"/>
  <c r="BC1400" i="9"/>
  <c r="Y1377" i="9"/>
  <c r="W1378" i="9"/>
  <c r="Q54" i="1"/>
  <c r="P55" i="1"/>
  <c r="Z57" i="1"/>
  <c r="O58" i="1"/>
  <c r="AE58" i="1" s="1"/>
  <c r="C33" i="4"/>
  <c r="AD1384" i="9"/>
  <c r="B34" i="4"/>
  <c r="T1379" i="9"/>
  <c r="U1379" i="9" s="1"/>
  <c r="AB43" i="1"/>
  <c r="R54" i="1"/>
  <c r="D33" i="4"/>
  <c r="X1378" i="9"/>
  <c r="BD1400" i="9"/>
  <c r="AK58" i="1" l="1"/>
  <c r="W58" i="1"/>
  <c r="X58" i="1"/>
  <c r="BJ1400" i="9"/>
  <c r="R58" i="1"/>
  <c r="T58" i="1"/>
  <c r="S58" i="1"/>
  <c r="BE1400" i="9"/>
  <c r="AZ1402" i="9"/>
  <c r="BA1401" i="9"/>
  <c r="BC1401" i="9"/>
  <c r="Y1378" i="9"/>
  <c r="W1379" i="9"/>
  <c r="Q55" i="1"/>
  <c r="Z54" i="1"/>
  <c r="P56" i="1"/>
  <c r="Z58" i="1"/>
  <c r="O59" i="1"/>
  <c r="AE59" i="1" s="1"/>
  <c r="AB44" i="1"/>
  <c r="BD1401" i="9"/>
  <c r="AK59" i="1" l="1"/>
  <c r="W59" i="1"/>
  <c r="X59" i="1"/>
  <c r="BJ1401" i="9"/>
  <c r="R59" i="1"/>
  <c r="T59" i="1"/>
  <c r="S59" i="1"/>
  <c r="BE1401" i="9"/>
  <c r="AZ1403" i="9"/>
  <c r="BC1402" i="9"/>
  <c r="BA1402" i="9"/>
  <c r="Q56" i="1"/>
  <c r="P57" i="1"/>
  <c r="Z59" i="1"/>
  <c r="O60" i="1"/>
  <c r="AE60" i="1" s="1"/>
  <c r="C34" i="4"/>
  <c r="AD1385" i="9"/>
  <c r="B35" i="4"/>
  <c r="AQ19" i="1"/>
  <c r="AQ20" i="1"/>
  <c r="T1380" i="9"/>
  <c r="U1380" i="9" s="1"/>
  <c r="D34" i="4"/>
  <c r="X1379" i="9"/>
  <c r="BD1402" i="9"/>
  <c r="AK60" i="1" l="1"/>
  <c r="W60" i="1"/>
  <c r="X60" i="1"/>
  <c r="BJ1402" i="9"/>
  <c r="R60" i="1"/>
  <c r="T60" i="1"/>
  <c r="S60" i="1"/>
  <c r="BE1402" i="9"/>
  <c r="BC1403" i="9"/>
  <c r="AZ1404" i="9"/>
  <c r="BA1403" i="9"/>
  <c r="Y1379" i="9"/>
  <c r="W1380" i="9"/>
  <c r="Q57" i="1"/>
  <c r="P58" i="1"/>
  <c r="Z60" i="1"/>
  <c r="O61" i="1"/>
  <c r="AE61" i="1" s="1"/>
  <c r="C35" i="4"/>
  <c r="AD1386" i="9"/>
  <c r="B36" i="4"/>
  <c r="T1381" i="9"/>
  <c r="U1381" i="9" s="1"/>
  <c r="AQ21" i="1"/>
  <c r="AB45" i="1"/>
  <c r="D35" i="4"/>
  <c r="BD1403" i="9"/>
  <c r="X1380" i="9"/>
  <c r="AK61" i="1" l="1"/>
  <c r="W61" i="1"/>
  <c r="X61" i="1"/>
  <c r="BJ1403" i="9"/>
  <c r="R61" i="1"/>
  <c r="S61" i="1"/>
  <c r="T61" i="1"/>
  <c r="BE1403" i="9"/>
  <c r="AZ1405" i="9"/>
  <c r="BC1404" i="9"/>
  <c r="BA1404" i="9"/>
  <c r="Y1380" i="9"/>
  <c r="W1381" i="9"/>
  <c r="P59" i="1"/>
  <c r="Q58" i="1"/>
  <c r="O62" i="1"/>
  <c r="AE62" i="1" s="1"/>
  <c r="AB46" i="1"/>
  <c r="BD1404" i="9"/>
  <c r="AK62" i="1" l="1"/>
  <c r="W62" i="1"/>
  <c r="X62" i="1"/>
  <c r="BJ1404" i="9"/>
  <c r="R62" i="1"/>
  <c r="S62" i="1"/>
  <c r="T62" i="1"/>
  <c r="BE1404" i="9"/>
  <c r="AZ1406" i="9"/>
  <c r="BA1405" i="9"/>
  <c r="BC1405" i="9"/>
  <c r="Q59" i="1"/>
  <c r="P60" i="1"/>
  <c r="Z62" i="1"/>
  <c r="O63" i="1"/>
  <c r="AE63" i="1" s="1"/>
  <c r="C36" i="4"/>
  <c r="AD1387" i="9"/>
  <c r="B37" i="4"/>
  <c r="AQ22" i="1"/>
  <c r="T1382" i="9"/>
  <c r="U1382" i="9" s="1"/>
  <c r="D36" i="4"/>
  <c r="BD1405" i="9"/>
  <c r="X1381" i="9"/>
  <c r="AK63" i="1" l="1"/>
  <c r="W63" i="1"/>
  <c r="X63" i="1"/>
  <c r="BJ1405" i="9"/>
  <c r="R63" i="1"/>
  <c r="T63" i="1"/>
  <c r="S63" i="1"/>
  <c r="BE1405" i="9"/>
  <c r="BC1406" i="9"/>
  <c r="AZ1407" i="9"/>
  <c r="BA1406" i="9"/>
  <c r="Y1381" i="9"/>
  <c r="W1382" i="9"/>
  <c r="Q60" i="1"/>
  <c r="P61" i="1"/>
  <c r="Z63" i="1"/>
  <c r="O64" i="1"/>
  <c r="AE64" i="1" s="1"/>
  <c r="C37" i="4"/>
  <c r="AD1388" i="9"/>
  <c r="B38" i="4"/>
  <c r="T1383" i="9"/>
  <c r="U1383" i="9" s="1"/>
  <c r="AB47" i="1"/>
  <c r="D37" i="4"/>
  <c r="BD1406" i="9"/>
  <c r="X1382" i="9"/>
  <c r="AK64" i="1" l="1"/>
  <c r="W64" i="1"/>
  <c r="X64" i="1"/>
  <c r="BJ1406" i="9"/>
  <c r="R64" i="1"/>
  <c r="S64" i="1"/>
  <c r="T64" i="1"/>
  <c r="BE1406" i="9"/>
  <c r="BC1407" i="9"/>
  <c r="AZ1408" i="9"/>
  <c r="BA1407" i="9"/>
  <c r="Y1382" i="9"/>
  <c r="W1383" i="9"/>
  <c r="Q61" i="1"/>
  <c r="P62" i="1"/>
  <c r="O65" i="1"/>
  <c r="AE65" i="1" s="1"/>
  <c r="AB48" i="1"/>
  <c r="BD1407" i="9"/>
  <c r="AK65" i="1" l="1"/>
  <c r="W65" i="1"/>
  <c r="X65" i="1"/>
  <c r="BJ1407" i="9"/>
  <c r="R65" i="1"/>
  <c r="S65" i="1"/>
  <c r="T65" i="1"/>
  <c r="BE1407" i="9"/>
  <c r="BA1408" i="9"/>
  <c r="BC1408" i="9"/>
  <c r="AZ1409" i="9"/>
  <c r="Z61" i="1"/>
  <c r="V62" i="1"/>
  <c r="AA62" i="1" s="1"/>
  <c r="P63" i="1"/>
  <c r="Q62" i="1"/>
  <c r="Z65" i="1"/>
  <c r="O66" i="1"/>
  <c r="AE66" i="1" s="1"/>
  <c r="C38" i="4"/>
  <c r="AD1389" i="9"/>
  <c r="B39" i="4"/>
  <c r="T1384" i="9"/>
  <c r="U1384" i="9" s="1"/>
  <c r="D38" i="4"/>
  <c r="BD1408" i="9"/>
  <c r="X1383" i="9"/>
  <c r="AK66" i="1" l="1"/>
  <c r="W66" i="1"/>
  <c r="X66" i="1"/>
  <c r="BJ1408" i="9"/>
  <c r="R66" i="1"/>
  <c r="S66" i="1"/>
  <c r="T66" i="1"/>
  <c r="BE1408" i="9"/>
  <c r="BA1409" i="9"/>
  <c r="AZ1410" i="9"/>
  <c r="BC1409" i="9"/>
  <c r="Y1383" i="9"/>
  <c r="W1384" i="9"/>
  <c r="Y62" i="1"/>
  <c r="V63" i="1"/>
  <c r="AA63" i="1" s="1"/>
  <c r="P64" i="1"/>
  <c r="Q63" i="1"/>
  <c r="Z66" i="1"/>
  <c r="O67" i="1"/>
  <c r="AE67" i="1" s="1"/>
  <c r="C39" i="4"/>
  <c r="AD1390" i="9"/>
  <c r="B40" i="4"/>
  <c r="T1385" i="9"/>
  <c r="U1385" i="9" s="1"/>
  <c r="AB49" i="1"/>
  <c r="D39" i="4"/>
  <c r="X1384" i="9"/>
  <c r="BD1409" i="9"/>
  <c r="AK67" i="1" l="1"/>
  <c r="W67" i="1"/>
  <c r="X67" i="1"/>
  <c r="BJ1409" i="9"/>
  <c r="R67" i="1"/>
  <c r="T67" i="1"/>
  <c r="S67" i="1"/>
  <c r="BE1409" i="9"/>
  <c r="BA1410" i="9"/>
  <c r="AZ1411" i="9"/>
  <c r="BC1410" i="9"/>
  <c r="Y1384" i="9"/>
  <c r="W1385" i="9"/>
  <c r="Q64" i="1"/>
  <c r="Y63" i="1"/>
  <c r="V64" i="1"/>
  <c r="P65" i="1"/>
  <c r="Z67" i="1"/>
  <c r="Z64" i="1"/>
  <c r="O68" i="1"/>
  <c r="AE68" i="1" s="1"/>
  <c r="AB50" i="1"/>
  <c r="BD1410" i="9"/>
  <c r="AK68" i="1" l="1"/>
  <c r="AA64" i="1"/>
  <c r="W68" i="1"/>
  <c r="X68" i="1"/>
  <c r="BJ1410" i="9"/>
  <c r="R68" i="1"/>
  <c r="T68" i="1"/>
  <c r="S68" i="1"/>
  <c r="BE1410" i="9"/>
  <c r="BC1411" i="9"/>
  <c r="AZ1412" i="9"/>
  <c r="BA1411" i="9"/>
  <c r="Q65" i="1"/>
  <c r="V65" i="1"/>
  <c r="AA65" i="1" s="1"/>
  <c r="P66" i="1"/>
  <c r="Z68" i="1"/>
  <c r="O69" i="1"/>
  <c r="AE69" i="1" s="1"/>
  <c r="C40" i="4"/>
  <c r="AD1391" i="9"/>
  <c r="B41" i="4"/>
  <c r="T1386" i="9"/>
  <c r="U1386" i="9" s="1"/>
  <c r="D40" i="4"/>
  <c r="BD1411" i="9"/>
  <c r="X1385" i="9"/>
  <c r="AK69" i="1" l="1"/>
  <c r="W69" i="1"/>
  <c r="X69" i="1"/>
  <c r="BJ1411" i="9"/>
  <c r="R69" i="1"/>
  <c r="S69" i="1"/>
  <c r="T69" i="1"/>
  <c r="BE1411" i="9"/>
  <c r="BC1412" i="9"/>
  <c r="AZ1413" i="9"/>
  <c r="BA1412" i="9"/>
  <c r="Y1385" i="9"/>
  <c r="W1386" i="9"/>
  <c r="Q66" i="1"/>
  <c r="Y64" i="1"/>
  <c r="V66" i="1"/>
  <c r="AA66" i="1" s="1"/>
  <c r="P67" i="1"/>
  <c r="Z69" i="1"/>
  <c r="Y65" i="1"/>
  <c r="O70" i="1"/>
  <c r="AE70" i="1" s="1"/>
  <c r="C41" i="4"/>
  <c r="AD1392" i="9"/>
  <c r="B42" i="4"/>
  <c r="T1387" i="9"/>
  <c r="U1387" i="9" s="1"/>
  <c r="AB51" i="1"/>
  <c r="D41" i="4"/>
  <c r="BD1412" i="9"/>
  <c r="X1386" i="9"/>
  <c r="AK70" i="1" l="1"/>
  <c r="W70" i="1"/>
  <c r="X70" i="1"/>
  <c r="BJ1412" i="9"/>
  <c r="R70" i="1"/>
  <c r="T70" i="1"/>
  <c r="S70" i="1"/>
  <c r="BE1412" i="9"/>
  <c r="BC1413" i="9"/>
  <c r="AZ1414" i="9"/>
  <c r="BA1413" i="9"/>
  <c r="Y1386" i="9"/>
  <c r="W1387" i="9"/>
  <c r="Y66" i="1"/>
  <c r="V67" i="1"/>
  <c r="AA67" i="1" s="1"/>
  <c r="P68" i="1"/>
  <c r="Q67" i="1"/>
  <c r="Z70" i="1"/>
  <c r="O71" i="1"/>
  <c r="AE71" i="1" s="1"/>
  <c r="AB52" i="1"/>
  <c r="BD1413" i="9"/>
  <c r="AK71" i="1" l="1"/>
  <c r="W71" i="1"/>
  <c r="X71" i="1"/>
  <c r="BJ1413" i="9"/>
  <c r="R71" i="1"/>
  <c r="T71" i="1"/>
  <c r="S71" i="1"/>
  <c r="BE1413" i="9"/>
  <c r="BA1414" i="9"/>
  <c r="AZ1415" i="9"/>
  <c r="BC1414" i="9"/>
  <c r="Q68" i="1"/>
  <c r="P69" i="1"/>
  <c r="Z71" i="1"/>
  <c r="O72" i="1"/>
  <c r="AE72" i="1" s="1"/>
  <c r="C42" i="4"/>
  <c r="AD1393" i="9"/>
  <c r="B43" i="4"/>
  <c r="T1388" i="9"/>
  <c r="U1388" i="9" s="1"/>
  <c r="D42" i="4"/>
  <c r="X1387" i="9"/>
  <c r="BD1414" i="9"/>
  <c r="AK72" i="1" l="1"/>
  <c r="W72" i="1"/>
  <c r="X72" i="1"/>
  <c r="BJ1414" i="9"/>
  <c r="R72" i="1"/>
  <c r="S72" i="1"/>
  <c r="T72" i="1"/>
  <c r="BE1414" i="9"/>
  <c r="BC1415" i="9"/>
  <c r="AZ1416" i="9"/>
  <c r="BA1415" i="9"/>
  <c r="Y1387" i="9"/>
  <c r="W1388" i="9"/>
  <c r="V69" i="1"/>
  <c r="AA69" i="1" s="1"/>
  <c r="V68" i="1"/>
  <c r="AA68" i="1" s="1"/>
  <c r="Y67" i="1"/>
  <c r="P70" i="1"/>
  <c r="Q69" i="1"/>
  <c r="Z72" i="1"/>
  <c r="O73" i="1"/>
  <c r="AE73" i="1" s="1"/>
  <c r="C43" i="4"/>
  <c r="AD1394" i="9"/>
  <c r="B44" i="4"/>
  <c r="T1389" i="9"/>
  <c r="U1389" i="9" s="1"/>
  <c r="AB53" i="1"/>
  <c r="D43" i="4"/>
  <c r="BD1415" i="9"/>
  <c r="X1388" i="9"/>
  <c r="AK73" i="1" l="1"/>
  <c r="W73" i="1"/>
  <c r="X73" i="1"/>
  <c r="BJ1415" i="9"/>
  <c r="R73" i="1"/>
  <c r="S73" i="1"/>
  <c r="T73" i="1"/>
  <c r="BE1415" i="9"/>
  <c r="BC1416" i="9"/>
  <c r="BA1416" i="9"/>
  <c r="AZ1417" i="9"/>
  <c r="Y1388" i="9"/>
  <c r="W1389" i="9"/>
  <c r="Q70" i="1"/>
  <c r="AB54" i="1"/>
  <c r="Y68" i="1"/>
  <c r="V70" i="1"/>
  <c r="AA70" i="1" s="1"/>
  <c r="P71" i="1"/>
  <c r="Z73" i="1"/>
  <c r="O74" i="1"/>
  <c r="AE74" i="1" s="1"/>
  <c r="BD1416" i="9"/>
  <c r="AK74" i="1" l="1"/>
  <c r="W74" i="1"/>
  <c r="X74" i="1"/>
  <c r="BJ1416" i="9"/>
  <c r="R74" i="1"/>
  <c r="S74" i="1"/>
  <c r="T74" i="1"/>
  <c r="BE1416" i="9"/>
  <c r="BA1417" i="9"/>
  <c r="AZ1418" i="9"/>
  <c r="BC1417" i="9"/>
  <c r="Q71" i="1"/>
  <c r="Y70" i="1"/>
  <c r="Y69" i="1"/>
  <c r="V71" i="1"/>
  <c r="AA71" i="1" s="1"/>
  <c r="P72" i="1"/>
  <c r="Z74" i="1"/>
  <c r="O75" i="1"/>
  <c r="AE75" i="1" s="1"/>
  <c r="C44" i="4"/>
  <c r="AD1395" i="9"/>
  <c r="AQ25" i="1"/>
  <c r="AQ27" i="1"/>
  <c r="AQ28" i="1"/>
  <c r="AQ24" i="1"/>
  <c r="T1390" i="9"/>
  <c r="U1390" i="9" s="1"/>
  <c r="AQ26" i="1"/>
  <c r="AQ30" i="1"/>
  <c r="AQ29" i="1"/>
  <c r="AQ23" i="1"/>
  <c r="D44" i="4"/>
  <c r="X1389" i="9"/>
  <c r="BD1417" i="9"/>
  <c r="AK75" i="1" l="1"/>
  <c r="W75" i="1"/>
  <c r="X75" i="1"/>
  <c r="BJ1417" i="9"/>
  <c r="R75" i="1"/>
  <c r="T75" i="1"/>
  <c r="S75" i="1"/>
  <c r="BE1417" i="9"/>
  <c r="BC1418" i="9"/>
  <c r="BA1418" i="9"/>
  <c r="AZ1419" i="9"/>
  <c r="Y1389" i="9"/>
  <c r="W1390" i="9"/>
  <c r="Q72" i="1"/>
  <c r="AB55" i="1"/>
  <c r="Y71" i="1"/>
  <c r="V72" i="1"/>
  <c r="AA72" i="1" s="1"/>
  <c r="P73" i="1"/>
  <c r="Z75" i="1"/>
  <c r="Q73" i="1"/>
  <c r="O76" i="1"/>
  <c r="AE76" i="1" s="1"/>
  <c r="B45" i="4"/>
  <c r="AD1396" i="9"/>
  <c r="T1391" i="9"/>
  <c r="U1391" i="9" s="1"/>
  <c r="BD1418" i="9"/>
  <c r="X1390" i="9"/>
  <c r="AK76" i="1" l="1"/>
  <c r="W76" i="1"/>
  <c r="X76" i="1"/>
  <c r="BJ1418" i="9"/>
  <c r="R76" i="1"/>
  <c r="T76" i="1"/>
  <c r="S76" i="1"/>
  <c r="BE1418" i="9"/>
  <c r="BC1419" i="9"/>
  <c r="AZ1420" i="9"/>
  <c r="BA1419" i="9"/>
  <c r="Y1390" i="9"/>
  <c r="W1391" i="9"/>
  <c r="Y72" i="1"/>
  <c r="V73" i="1"/>
  <c r="AA73" i="1" s="1"/>
  <c r="P74" i="1"/>
  <c r="Z76" i="1"/>
  <c r="O77" i="1"/>
  <c r="AE77" i="1" s="1"/>
  <c r="BD1419" i="9"/>
  <c r="AK77" i="1" l="1"/>
  <c r="W77" i="1"/>
  <c r="X77" i="1"/>
  <c r="BJ1419" i="9"/>
  <c r="R77" i="1"/>
  <c r="S77" i="1"/>
  <c r="T77" i="1"/>
  <c r="BE1419" i="9"/>
  <c r="AZ1421" i="9"/>
  <c r="BA1420" i="9"/>
  <c r="BC1420" i="9"/>
  <c r="Q74" i="1"/>
  <c r="V74" i="1"/>
  <c r="AA74" i="1" s="1"/>
  <c r="P75" i="1"/>
  <c r="Z77" i="1"/>
  <c r="O78" i="1"/>
  <c r="AE78" i="1" s="1"/>
  <c r="B46" i="4"/>
  <c r="C45" i="4"/>
  <c r="AD1397" i="9"/>
  <c r="B47" i="4"/>
  <c r="T1392" i="9"/>
  <c r="U1392" i="9" s="1"/>
  <c r="D45" i="4"/>
  <c r="X1391" i="9"/>
  <c r="BD1420" i="9"/>
  <c r="AK78" i="1" l="1"/>
  <c r="W78" i="1"/>
  <c r="X78" i="1"/>
  <c r="BJ1420" i="9"/>
  <c r="R78" i="1"/>
  <c r="T78" i="1"/>
  <c r="S78" i="1"/>
  <c r="BE1420" i="9"/>
  <c r="BC1421" i="9"/>
  <c r="BA1421" i="9"/>
  <c r="AZ1422" i="9"/>
  <c r="Y1391" i="9"/>
  <c r="W1392" i="9"/>
  <c r="Q75" i="1"/>
  <c r="AB56" i="1"/>
  <c r="Y73" i="1"/>
  <c r="V75" i="1"/>
  <c r="AA75" i="1" s="1"/>
  <c r="P76" i="1"/>
  <c r="Z78" i="1"/>
  <c r="O79" i="1"/>
  <c r="AE79" i="1" s="1"/>
  <c r="C46" i="4"/>
  <c r="C47" i="4"/>
  <c r="AD1398" i="9"/>
  <c r="B48" i="4"/>
  <c r="T1393" i="9"/>
  <c r="U1393" i="9" s="1"/>
  <c r="D46" i="4"/>
  <c r="D47" i="4"/>
  <c r="X1392" i="9"/>
  <c r="BD1421" i="9"/>
  <c r="AK79" i="1" l="1"/>
  <c r="W79" i="1"/>
  <c r="X79" i="1"/>
  <c r="BJ1421" i="9"/>
  <c r="R79" i="1"/>
  <c r="T79" i="1"/>
  <c r="S79" i="1"/>
  <c r="BE1421" i="9"/>
  <c r="AZ1423" i="9"/>
  <c r="BC1422" i="9"/>
  <c r="BA1422" i="9"/>
  <c r="Y1392" i="9"/>
  <c r="W1393" i="9"/>
  <c r="AB58" i="1"/>
  <c r="AB57" i="1"/>
  <c r="Y75" i="1"/>
  <c r="Q76" i="1"/>
  <c r="Y74" i="1"/>
  <c r="V76" i="1"/>
  <c r="AA76" i="1" s="1"/>
  <c r="P77" i="1"/>
  <c r="Z79" i="1"/>
  <c r="O80" i="1"/>
  <c r="AE80" i="1" s="1"/>
  <c r="BD1422" i="9"/>
  <c r="AK80" i="1" l="1"/>
  <c r="W80" i="1"/>
  <c r="X80" i="1"/>
  <c r="BJ1422" i="9"/>
  <c r="R80" i="1"/>
  <c r="T80" i="1"/>
  <c r="S80" i="1"/>
  <c r="BE1422" i="9"/>
  <c r="AZ1424" i="9"/>
  <c r="BA1423" i="9"/>
  <c r="BC1423" i="9"/>
  <c r="V77" i="1"/>
  <c r="AA77" i="1" s="1"/>
  <c r="Q77" i="1"/>
  <c r="P78" i="1"/>
  <c r="Z80" i="1"/>
  <c r="O81" i="1"/>
  <c r="AE81" i="1" s="1"/>
  <c r="C48" i="4"/>
  <c r="AD1399" i="9"/>
  <c r="B49" i="4"/>
  <c r="T1394" i="9"/>
  <c r="U1394" i="9" s="1"/>
  <c r="D48" i="4"/>
  <c r="X1393" i="9"/>
  <c r="BD1423" i="9"/>
  <c r="AK81" i="1" l="1"/>
  <c r="W81" i="1"/>
  <c r="X81" i="1"/>
  <c r="BJ1423" i="9"/>
  <c r="R81" i="1"/>
  <c r="S81" i="1"/>
  <c r="T81" i="1"/>
  <c r="BE1423" i="9"/>
  <c r="AZ1425" i="9"/>
  <c r="BC1424" i="9"/>
  <c r="BA1424" i="9"/>
  <c r="Y1393" i="9"/>
  <c r="W1394" i="9"/>
  <c r="AB59" i="1"/>
  <c r="Y77" i="1"/>
  <c r="Y76" i="1"/>
  <c r="V78" i="1"/>
  <c r="AA78" i="1" s="1"/>
  <c r="P79" i="1"/>
  <c r="Q78" i="1"/>
  <c r="Z81" i="1"/>
  <c r="Q79" i="1"/>
  <c r="O82" i="1"/>
  <c r="AE82" i="1" s="1"/>
  <c r="C49" i="4"/>
  <c r="AD1400" i="9"/>
  <c r="B50" i="4"/>
  <c r="T1395" i="9"/>
  <c r="U1395" i="9" s="1"/>
  <c r="D49" i="4"/>
  <c r="X1394" i="9"/>
  <c r="BD1424" i="9"/>
  <c r="AK82" i="1" l="1"/>
  <c r="W82" i="1"/>
  <c r="X82" i="1"/>
  <c r="BJ1424" i="9"/>
  <c r="R82" i="1"/>
  <c r="S82" i="1"/>
  <c r="T82" i="1"/>
  <c r="BE1424" i="9"/>
  <c r="AZ1426" i="9"/>
  <c r="BC1425" i="9"/>
  <c r="BA1425" i="9"/>
  <c r="Y1394" i="9"/>
  <c r="W1395" i="9"/>
  <c r="AB60" i="1"/>
  <c r="Y78" i="1"/>
  <c r="V79" i="1"/>
  <c r="AA79" i="1" s="1"/>
  <c r="P80" i="1"/>
  <c r="Z82" i="1"/>
  <c r="O83" i="1"/>
  <c r="AE83" i="1" s="1"/>
  <c r="BD1425" i="9"/>
  <c r="AK83" i="1" l="1"/>
  <c r="W83" i="1"/>
  <c r="X83" i="1"/>
  <c r="BJ1425" i="9"/>
  <c r="R83" i="1"/>
  <c r="T83" i="1"/>
  <c r="S83" i="1"/>
  <c r="BE1425" i="9"/>
  <c r="BC1426" i="9"/>
  <c r="BA1426" i="9"/>
  <c r="AZ1427" i="9"/>
  <c r="V80" i="1"/>
  <c r="AA80" i="1" s="1"/>
  <c r="Q80" i="1"/>
  <c r="Y79" i="1"/>
  <c r="P81" i="1"/>
  <c r="Z83" i="1"/>
  <c r="O84" i="1"/>
  <c r="AE84" i="1" s="1"/>
  <c r="C50" i="4"/>
  <c r="AD1401" i="9"/>
  <c r="B51" i="4"/>
  <c r="T1396" i="9"/>
  <c r="U1396" i="9" s="1"/>
  <c r="D50" i="4"/>
  <c r="X1395" i="9"/>
  <c r="BD1426" i="9"/>
  <c r="AK84" i="1" l="1"/>
  <c r="W84" i="1"/>
  <c r="X84" i="1"/>
  <c r="BJ1426" i="9"/>
  <c r="R84" i="1"/>
  <c r="T84" i="1"/>
  <c r="S84" i="1"/>
  <c r="BE1426" i="9"/>
  <c r="BC1427" i="9"/>
  <c r="BA1427" i="9"/>
  <c r="AZ1428" i="9"/>
  <c r="Y1395" i="9"/>
  <c r="W1396" i="9"/>
  <c r="AB61" i="1"/>
  <c r="Y80" i="1"/>
  <c r="V81" i="1"/>
  <c r="AA81" i="1" s="1"/>
  <c r="P82" i="1"/>
  <c r="Q81" i="1"/>
  <c r="Z84" i="1"/>
  <c r="Q82" i="1"/>
  <c r="O85" i="1"/>
  <c r="AE85" i="1" s="1"/>
  <c r="C51" i="4"/>
  <c r="AD1402" i="9"/>
  <c r="T1397" i="9"/>
  <c r="U1397" i="9" s="1"/>
  <c r="D51" i="4"/>
  <c r="BD1427" i="9"/>
  <c r="X1396" i="9"/>
  <c r="AK85" i="1" l="1"/>
  <c r="W85" i="1"/>
  <c r="X85" i="1"/>
  <c r="BJ1427" i="9"/>
  <c r="R85" i="1"/>
  <c r="S85" i="1"/>
  <c r="T85" i="1"/>
  <c r="BE1427" i="9"/>
  <c r="AZ1429" i="9"/>
  <c r="BC1428" i="9"/>
  <c r="BA1428" i="9"/>
  <c r="Y1396" i="9"/>
  <c r="W1397" i="9"/>
  <c r="AB62" i="1"/>
  <c r="Y81" i="1"/>
  <c r="V82" i="1"/>
  <c r="AA82" i="1" s="1"/>
  <c r="P83" i="1"/>
  <c r="Z85" i="1"/>
  <c r="O86" i="1"/>
  <c r="AE86" i="1" s="1"/>
  <c r="BD1428" i="9"/>
  <c r="AK86" i="1" l="1"/>
  <c r="W86" i="1"/>
  <c r="X86" i="1"/>
  <c r="BJ1428" i="9"/>
  <c r="R86" i="1"/>
  <c r="T86" i="1"/>
  <c r="S86" i="1"/>
  <c r="BE1428" i="9"/>
  <c r="BA1429" i="9"/>
  <c r="AZ1430" i="9"/>
  <c r="BC1429" i="9"/>
  <c r="Q83" i="1"/>
  <c r="V83" i="1"/>
  <c r="AA83" i="1" s="1"/>
  <c r="P84" i="1"/>
  <c r="Z86" i="1"/>
  <c r="O87" i="1"/>
  <c r="AE87" i="1" s="1"/>
  <c r="B52" i="4"/>
  <c r="AD1403" i="9"/>
  <c r="T1398" i="9"/>
  <c r="U1398" i="9" s="1"/>
  <c r="BD1429" i="9"/>
  <c r="X1397" i="9"/>
  <c r="AK87" i="1" l="1"/>
  <c r="W87" i="1"/>
  <c r="X87" i="1"/>
  <c r="BJ1429" i="9"/>
  <c r="R87" i="1"/>
  <c r="T87" i="1"/>
  <c r="S87" i="1"/>
  <c r="BE1429" i="9"/>
  <c r="BA1430" i="9"/>
  <c r="AZ1431" i="9"/>
  <c r="BC1430" i="9"/>
  <c r="Y1397" i="9"/>
  <c r="W1398" i="9"/>
  <c r="Y83" i="1"/>
  <c r="Q84" i="1"/>
  <c r="Y82" i="1"/>
  <c r="V84" i="1"/>
  <c r="AA84" i="1" s="1"/>
  <c r="P85" i="1"/>
  <c r="Z87" i="1"/>
  <c r="O88" i="1"/>
  <c r="AE88" i="1" s="1"/>
  <c r="C52" i="4"/>
  <c r="B53" i="4"/>
  <c r="AD1404" i="9"/>
  <c r="T1399" i="9"/>
  <c r="U1399" i="9" s="1"/>
  <c r="D52" i="4"/>
  <c r="BD1430" i="9"/>
  <c r="X1398" i="9"/>
  <c r="AK88" i="1" l="1"/>
  <c r="W88" i="1"/>
  <c r="X88" i="1"/>
  <c r="BJ1430" i="9"/>
  <c r="R88" i="1"/>
  <c r="T88" i="1"/>
  <c r="S88" i="1"/>
  <c r="BE1430" i="9"/>
  <c r="BA1431" i="9"/>
  <c r="BC1431" i="9"/>
  <c r="AZ1432" i="9"/>
  <c r="Y1398" i="9"/>
  <c r="W1399" i="9"/>
  <c r="AB63" i="1"/>
  <c r="Y84" i="1"/>
  <c r="Q85" i="1"/>
  <c r="V85" i="1"/>
  <c r="AA85" i="1" s="1"/>
  <c r="P86" i="1"/>
  <c r="Z88" i="1"/>
  <c r="O89" i="1"/>
  <c r="AE89" i="1" s="1"/>
  <c r="BD1431" i="9"/>
  <c r="AK89" i="1" l="1"/>
  <c r="W89" i="1"/>
  <c r="X89" i="1"/>
  <c r="BJ1431" i="9"/>
  <c r="R89" i="1"/>
  <c r="S89" i="1"/>
  <c r="T89" i="1"/>
  <c r="BE1431" i="9"/>
  <c r="BC1432" i="9"/>
  <c r="BA1432" i="9"/>
  <c r="AZ1433" i="9"/>
  <c r="V86" i="1"/>
  <c r="AA86" i="1" s="1"/>
  <c r="P87" i="1"/>
  <c r="Q86" i="1"/>
  <c r="Z89" i="1"/>
  <c r="O90" i="1"/>
  <c r="AE90" i="1" s="1"/>
  <c r="C53" i="4"/>
  <c r="B54" i="4"/>
  <c r="AD1405" i="9"/>
  <c r="B55" i="4"/>
  <c r="T1400" i="9"/>
  <c r="U1400" i="9" s="1"/>
  <c r="D53" i="4"/>
  <c r="BD1432" i="9"/>
  <c r="X1399" i="9"/>
  <c r="AK90" i="1" l="1"/>
  <c r="W90" i="1"/>
  <c r="X90" i="1"/>
  <c r="BJ1432" i="9"/>
  <c r="R90" i="1"/>
  <c r="S90" i="1"/>
  <c r="T90" i="1"/>
  <c r="BE1432" i="9"/>
  <c r="BA1433" i="9"/>
  <c r="BC1433" i="9"/>
  <c r="AZ1434" i="9"/>
  <c r="Y1399" i="9"/>
  <c r="W1400" i="9"/>
  <c r="Q87" i="1"/>
  <c r="AB64" i="1"/>
  <c r="Y86" i="1"/>
  <c r="Y85" i="1"/>
  <c r="V87" i="1"/>
  <c r="AA87" i="1" s="1"/>
  <c r="P88" i="1"/>
  <c r="Z90" i="1"/>
  <c r="O91" i="1"/>
  <c r="AE91" i="1" s="1"/>
  <c r="C54" i="4"/>
  <c r="C55" i="4"/>
  <c r="AD1406" i="9"/>
  <c r="T1401" i="9"/>
  <c r="U1401" i="9" s="1"/>
  <c r="D55" i="4"/>
  <c r="D54" i="4"/>
  <c r="BD1433" i="9"/>
  <c r="X1400" i="9"/>
  <c r="AK91" i="1" l="1"/>
  <c r="W91" i="1"/>
  <c r="X91" i="1"/>
  <c r="BJ1433" i="9"/>
  <c r="R91" i="1"/>
  <c r="T91" i="1"/>
  <c r="S91" i="1"/>
  <c r="BE1433" i="9"/>
  <c r="BA1434" i="9"/>
  <c r="AZ1435" i="9"/>
  <c r="BC1434" i="9"/>
  <c r="Y1400" i="9"/>
  <c r="W1401" i="9"/>
  <c r="AB65" i="1"/>
  <c r="AB66" i="1"/>
  <c r="Y87" i="1"/>
  <c r="Q88" i="1"/>
  <c r="V88" i="1"/>
  <c r="AA88" i="1" s="1"/>
  <c r="P89" i="1"/>
  <c r="Z91" i="1"/>
  <c r="O92" i="1"/>
  <c r="AE92" i="1" s="1"/>
  <c r="BD1434" i="9"/>
  <c r="AK92" i="1" l="1"/>
  <c r="W92" i="1"/>
  <c r="X92" i="1"/>
  <c r="BJ1434" i="9"/>
  <c r="R92" i="1"/>
  <c r="T92" i="1"/>
  <c r="S92" i="1"/>
  <c r="BE1434" i="9"/>
  <c r="BC1435" i="9"/>
  <c r="BA1435" i="9"/>
  <c r="AZ1436" i="9"/>
  <c r="Q89" i="1"/>
  <c r="V89" i="1"/>
  <c r="AA89" i="1" s="1"/>
  <c r="P90" i="1"/>
  <c r="Z92" i="1"/>
  <c r="O93" i="1"/>
  <c r="AE93" i="1" s="1"/>
  <c r="B56" i="4"/>
  <c r="AD1407" i="9"/>
  <c r="B57" i="4"/>
  <c r="T1402" i="9"/>
  <c r="U1402" i="9" s="1"/>
  <c r="BD1435" i="9"/>
  <c r="X1401" i="9"/>
  <c r="AK93" i="1" l="1"/>
  <c r="W93" i="1"/>
  <c r="X93" i="1"/>
  <c r="BJ1435" i="9"/>
  <c r="R93" i="1"/>
  <c r="S93" i="1"/>
  <c r="T93" i="1"/>
  <c r="BE1435" i="9"/>
  <c r="BA1436" i="9"/>
  <c r="AZ1437" i="9"/>
  <c r="BC1436" i="9"/>
  <c r="Y1401" i="9"/>
  <c r="W1402" i="9"/>
  <c r="Y89" i="1"/>
  <c r="Y88" i="1"/>
  <c r="V90" i="1"/>
  <c r="AA90" i="1" s="1"/>
  <c r="P91" i="1"/>
  <c r="Q90" i="1"/>
  <c r="Z93" i="1"/>
  <c r="Q91" i="1"/>
  <c r="O94" i="1"/>
  <c r="AE94" i="1" s="1"/>
  <c r="C57" i="4"/>
  <c r="C56" i="4"/>
  <c r="AD1408" i="9"/>
  <c r="T1403" i="9"/>
  <c r="U1403" i="9" s="1"/>
  <c r="D57" i="4"/>
  <c r="D56" i="4"/>
  <c r="BD1436" i="9"/>
  <c r="X1402" i="9"/>
  <c r="AK94" i="1" l="1"/>
  <c r="W94" i="1"/>
  <c r="X94" i="1"/>
  <c r="BJ1436" i="9"/>
  <c r="R94" i="1"/>
  <c r="S94" i="1"/>
  <c r="T94" i="1"/>
  <c r="BE1436" i="9"/>
  <c r="BC1437" i="9"/>
  <c r="AZ1438" i="9"/>
  <c r="BA1437" i="9"/>
  <c r="Y1402" i="9"/>
  <c r="W1403" i="9"/>
  <c r="AB67" i="1"/>
  <c r="AB68" i="1"/>
  <c r="Y90" i="1"/>
  <c r="V91" i="1"/>
  <c r="AA91" i="1" s="1"/>
  <c r="P92" i="1"/>
  <c r="Z94" i="1"/>
  <c r="BD1437" i="9"/>
  <c r="BJ1437" i="9" l="1"/>
  <c r="BE1437" i="9"/>
  <c r="BC1438" i="9"/>
  <c r="BA1438" i="9"/>
  <c r="AZ1439" i="9"/>
  <c r="Y91" i="1"/>
  <c r="Q92" i="1"/>
  <c r="V92" i="1"/>
  <c r="AA92" i="1" s="1"/>
  <c r="P93" i="1"/>
  <c r="B58" i="4"/>
  <c r="AD1409" i="9"/>
  <c r="T1404" i="9"/>
  <c r="U1404" i="9" s="1"/>
  <c r="BD1438" i="9"/>
  <c r="X1403" i="9"/>
  <c r="BJ1438" i="9" l="1"/>
  <c r="BE1438" i="9"/>
  <c r="BA1439" i="9"/>
  <c r="AZ1440" i="9"/>
  <c r="BC1439" i="9"/>
  <c r="Y1403" i="9"/>
  <c r="W1404" i="9"/>
  <c r="V93" i="1"/>
  <c r="AA93" i="1" s="1"/>
  <c r="Q93" i="1"/>
  <c r="P94" i="1"/>
  <c r="B59" i="4"/>
  <c r="C58" i="4"/>
  <c r="AD1410" i="9"/>
  <c r="T1405" i="9"/>
  <c r="U1405" i="9" s="1"/>
  <c r="D58" i="4"/>
  <c r="X1404" i="9"/>
  <c r="BD1439" i="9"/>
  <c r="BJ1439" i="9" l="1"/>
  <c r="BE1439" i="9"/>
  <c r="AZ1441" i="9"/>
  <c r="BC1440" i="9"/>
  <c r="BA1440" i="9"/>
  <c r="Y1404" i="9"/>
  <c r="W1405" i="9"/>
  <c r="AB69" i="1"/>
  <c r="Y93" i="1"/>
  <c r="Q94" i="1"/>
  <c r="Y92" i="1"/>
  <c r="V94" i="1"/>
  <c r="AA94" i="1" s="1"/>
  <c r="BD1440" i="9"/>
  <c r="BJ1440" i="9" l="1"/>
  <c r="BE1440" i="9"/>
  <c r="AZ1442" i="9"/>
  <c r="BC1441" i="9"/>
  <c r="BA1441" i="9"/>
  <c r="Y94" i="1"/>
  <c r="C59" i="4"/>
  <c r="B60" i="4"/>
  <c r="AD1411" i="9"/>
  <c r="T1406" i="9"/>
  <c r="U1406" i="9" s="1"/>
  <c r="D59" i="4"/>
  <c r="BD1441" i="9"/>
  <c r="X1405" i="9"/>
  <c r="BJ1441" i="9" l="1"/>
  <c r="BE1441" i="9"/>
  <c r="BC1442" i="9"/>
  <c r="AZ1443" i="9"/>
  <c r="BA1442" i="9"/>
  <c r="Y1405" i="9"/>
  <c r="W1406" i="9"/>
  <c r="AB70" i="1"/>
  <c r="C60" i="4"/>
  <c r="B61" i="4"/>
  <c r="AD1412" i="9"/>
  <c r="B62" i="4"/>
  <c r="T1407" i="9"/>
  <c r="U1407" i="9" s="1"/>
  <c r="D60" i="4"/>
  <c r="X1406" i="9"/>
  <c r="BD1442" i="9"/>
  <c r="BJ1442" i="9" l="1"/>
  <c r="BE1442" i="9"/>
  <c r="AZ1444" i="9"/>
  <c r="BC1443" i="9"/>
  <c r="BA1443" i="9"/>
  <c r="Y1406" i="9"/>
  <c r="W1407" i="9"/>
  <c r="AB71" i="1"/>
  <c r="BD1443" i="9"/>
  <c r="BJ1443" i="9" l="1"/>
  <c r="BE1443" i="9"/>
  <c r="AZ1445" i="9"/>
  <c r="BA1444" i="9"/>
  <c r="BC1444" i="9"/>
  <c r="C62" i="4"/>
  <c r="C61" i="4"/>
  <c r="AD1413" i="9"/>
  <c r="B63" i="4"/>
  <c r="T1408" i="9"/>
  <c r="U1408" i="9" s="1"/>
  <c r="D61" i="4"/>
  <c r="D62" i="4"/>
  <c r="X1407" i="9"/>
  <c r="BD1444" i="9"/>
  <c r="BJ1444" i="9" l="1"/>
  <c r="BE1444" i="9"/>
  <c r="BC1445" i="9"/>
  <c r="BA1445" i="9"/>
  <c r="AZ1446" i="9"/>
  <c r="Y1407" i="9"/>
  <c r="W1408" i="9"/>
  <c r="AB73" i="1"/>
  <c r="AB72" i="1"/>
  <c r="C63" i="4"/>
  <c r="AD1414" i="9"/>
  <c r="B64" i="4"/>
  <c r="T1409" i="9"/>
  <c r="U1409" i="9" s="1"/>
  <c r="D63" i="4"/>
  <c r="BD1445" i="9"/>
  <c r="X1408" i="9"/>
  <c r="BJ1445" i="9" l="1"/>
  <c r="BE1445" i="9"/>
  <c r="BC1446" i="9"/>
  <c r="AZ1447" i="9"/>
  <c r="BA1446" i="9"/>
  <c r="Y1408" i="9"/>
  <c r="W1409" i="9"/>
  <c r="AB74" i="1"/>
  <c r="BD1446" i="9"/>
  <c r="BJ1446" i="9" l="1"/>
  <c r="BE1446" i="9"/>
  <c r="BA1447" i="9"/>
  <c r="BC1447" i="9"/>
  <c r="AZ1448" i="9"/>
  <c r="C64" i="4"/>
  <c r="AD1415" i="9"/>
  <c r="B65" i="4"/>
  <c r="T1410" i="9"/>
  <c r="U1410" i="9" s="1"/>
  <c r="D64" i="4"/>
  <c r="X1409" i="9"/>
  <c r="BD1447" i="9"/>
  <c r="BJ1447" i="9" l="1"/>
  <c r="BE1447" i="9"/>
  <c r="BC1448" i="9"/>
  <c r="BA1448" i="9"/>
  <c r="AZ1449" i="9"/>
  <c r="Y1409" i="9"/>
  <c r="W1410" i="9"/>
  <c r="AB75" i="1"/>
  <c r="C65" i="4"/>
  <c r="AD1416" i="9"/>
  <c r="B66" i="4"/>
  <c r="T1411" i="9"/>
  <c r="U1411" i="9" s="1"/>
  <c r="D65" i="4"/>
  <c r="X1410" i="9"/>
  <c r="BD1448" i="9"/>
  <c r="BJ1448" i="9" l="1"/>
  <c r="BE1448" i="9"/>
  <c r="BA1449" i="9"/>
  <c r="BC1449" i="9"/>
  <c r="AZ1450" i="9"/>
  <c r="Y1410" i="9"/>
  <c r="W1411" i="9"/>
  <c r="AB76" i="1"/>
  <c r="BD1449" i="9"/>
  <c r="BJ1449" i="9" l="1"/>
  <c r="BE1449" i="9"/>
  <c r="AZ1451" i="9"/>
  <c r="BC1450" i="9"/>
  <c r="BA1450" i="9"/>
  <c r="C66" i="4"/>
  <c r="AD1417" i="9"/>
  <c r="B67" i="4"/>
  <c r="T1412" i="9"/>
  <c r="U1412" i="9" s="1"/>
  <c r="D66" i="4"/>
  <c r="BD1450" i="9"/>
  <c r="X1411" i="9"/>
  <c r="BJ1450" i="9" l="1"/>
  <c r="BE1450" i="9"/>
  <c r="BC1451" i="9"/>
  <c r="BA1451" i="9"/>
  <c r="AZ1452" i="9"/>
  <c r="Y1411" i="9"/>
  <c r="W1412" i="9"/>
  <c r="AB77" i="1"/>
  <c r="C67" i="4"/>
  <c r="AD1418" i="9"/>
  <c r="B68" i="4"/>
  <c r="T1413" i="9"/>
  <c r="U1413" i="9" s="1"/>
  <c r="D67" i="4"/>
  <c r="X1412" i="9"/>
  <c r="BD1451" i="9"/>
  <c r="BJ1451" i="9" l="1"/>
  <c r="BE1451" i="9"/>
  <c r="BC1452" i="9"/>
  <c r="BA1452" i="9"/>
  <c r="AZ1453" i="9"/>
  <c r="Y1412" i="9"/>
  <c r="W1413" i="9"/>
  <c r="AB78" i="1"/>
  <c r="BD1452" i="9"/>
  <c r="BJ1452" i="9" l="1"/>
  <c r="BE1452" i="9"/>
  <c r="BC1453" i="9"/>
  <c r="BA1453" i="9"/>
  <c r="AZ1454" i="9"/>
  <c r="C68" i="4"/>
  <c r="AD1419" i="9"/>
  <c r="B69" i="4"/>
  <c r="T1414" i="9"/>
  <c r="U1414" i="9" s="1"/>
  <c r="D68" i="4"/>
  <c r="BD1453" i="9"/>
  <c r="X1413" i="9"/>
  <c r="BJ1453" i="9" l="1"/>
  <c r="BE1453" i="9"/>
  <c r="BA1454" i="9"/>
  <c r="AZ1455" i="9"/>
  <c r="BC1454" i="9"/>
  <c r="Y1413" i="9"/>
  <c r="W1414" i="9"/>
  <c r="AB79" i="1"/>
  <c r="C69" i="4"/>
  <c r="AD1420" i="9"/>
  <c r="B70" i="4"/>
  <c r="T1415" i="9"/>
  <c r="U1415" i="9" s="1"/>
  <c r="D69" i="4"/>
  <c r="X1414" i="9"/>
  <c r="BD1454" i="9"/>
  <c r="BJ1454" i="9" l="1"/>
  <c r="BE1454" i="9"/>
  <c r="BA1455" i="9"/>
  <c r="AZ1456" i="9"/>
  <c r="BC1455" i="9"/>
  <c r="Y1414" i="9"/>
  <c r="W1415" i="9"/>
  <c r="AB80" i="1"/>
  <c r="BD1455" i="9"/>
  <c r="BJ1455" i="9" l="1"/>
  <c r="BE1455" i="9"/>
  <c r="AZ1457" i="9"/>
  <c r="BA1456" i="9"/>
  <c r="BC1456" i="9"/>
  <c r="C70" i="4"/>
  <c r="AD1421" i="9"/>
  <c r="B71" i="4"/>
  <c r="T1416" i="9"/>
  <c r="U1416" i="9" s="1"/>
  <c r="D70" i="4"/>
  <c r="X1415" i="9"/>
  <c r="BD1456" i="9"/>
  <c r="BJ1456" i="9" l="1"/>
  <c r="BE1456" i="9"/>
  <c r="BA1457" i="9"/>
  <c r="AZ1458" i="9"/>
  <c r="BC1457" i="9"/>
  <c r="Y1415" i="9"/>
  <c r="W1416" i="9"/>
  <c r="AB81" i="1"/>
  <c r="C71" i="4"/>
  <c r="AD1422" i="9"/>
  <c r="B72" i="4"/>
  <c r="T1417" i="9"/>
  <c r="U1417" i="9" s="1"/>
  <c r="D71" i="4"/>
  <c r="BD1457" i="9"/>
  <c r="X1416" i="9"/>
  <c r="BJ1457" i="9" l="1"/>
  <c r="BE1457" i="9"/>
  <c r="BA1458" i="9"/>
  <c r="BC1458" i="9"/>
  <c r="AZ1459" i="9"/>
  <c r="Y1416" i="9"/>
  <c r="W1417" i="9"/>
  <c r="AB82" i="1"/>
  <c r="BD1458" i="9"/>
  <c r="BJ1458" i="9" l="1"/>
  <c r="BE1458" i="9"/>
  <c r="BA1459" i="9"/>
  <c r="BC1459" i="9"/>
  <c r="AZ1460" i="9"/>
  <c r="C72" i="4"/>
  <c r="AD1423" i="9"/>
  <c r="T1418" i="9"/>
  <c r="U1418" i="9" s="1"/>
  <c r="D72" i="4"/>
  <c r="BD1459" i="9"/>
  <c r="X1417" i="9"/>
  <c r="BJ1459" i="9" l="1"/>
  <c r="BE1459" i="9"/>
  <c r="AZ1461" i="9"/>
  <c r="BC1460" i="9"/>
  <c r="BA1460" i="9"/>
  <c r="Y1417" i="9"/>
  <c r="W1418" i="9"/>
  <c r="AB83" i="1"/>
  <c r="B73" i="4"/>
  <c r="AD1424" i="9"/>
  <c r="T1419" i="9"/>
  <c r="U1419" i="9" s="1"/>
  <c r="BD1460" i="9"/>
  <c r="X1418" i="9"/>
  <c r="BJ1460" i="9" l="1"/>
  <c r="BE1460" i="9"/>
  <c r="BC1461" i="9"/>
  <c r="BA1461" i="9"/>
  <c r="AZ1462" i="9"/>
  <c r="Y1418" i="9"/>
  <c r="W1419" i="9"/>
  <c r="BD1461" i="9"/>
  <c r="BJ1461" i="9" l="1"/>
  <c r="BE1461" i="9"/>
  <c r="BA1462" i="9"/>
  <c r="AZ1463" i="9"/>
  <c r="BC1462" i="9"/>
  <c r="C73" i="4"/>
  <c r="B74" i="4"/>
  <c r="AD1425" i="9"/>
  <c r="T1420" i="9"/>
  <c r="U1420" i="9" s="1"/>
  <c r="D73" i="4"/>
  <c r="BD1462" i="9"/>
  <c r="X1419" i="9"/>
  <c r="BJ1462" i="9" l="1"/>
  <c r="BE1462" i="9"/>
  <c r="AZ1464" i="9"/>
  <c r="BC1463" i="9"/>
  <c r="BA1463" i="9"/>
  <c r="Y1419" i="9"/>
  <c r="W1420" i="9"/>
  <c r="AB84" i="1"/>
  <c r="C74" i="4"/>
  <c r="B75" i="4"/>
  <c r="AD1426" i="9"/>
  <c r="T1421" i="9"/>
  <c r="U1421" i="9" s="1"/>
  <c r="D74" i="4"/>
  <c r="X1420" i="9"/>
  <c r="BD1463" i="9"/>
  <c r="BJ1463" i="9" l="1"/>
  <c r="BE1463" i="9"/>
  <c r="BA1464" i="9"/>
  <c r="AZ1465" i="9"/>
  <c r="BC1464" i="9"/>
  <c r="Y1420" i="9"/>
  <c r="W1421" i="9"/>
  <c r="AB85" i="1"/>
  <c r="BD1464" i="9"/>
  <c r="BJ1464" i="9" l="1"/>
  <c r="BE1464" i="9"/>
  <c r="BA1465" i="9"/>
  <c r="AZ1466" i="9"/>
  <c r="BC1465" i="9"/>
  <c r="C75" i="4"/>
  <c r="B76" i="4"/>
  <c r="AD1427" i="9"/>
  <c r="B77" i="4"/>
  <c r="T1422" i="9"/>
  <c r="U1422" i="9" s="1"/>
  <c r="D75" i="4"/>
  <c r="BD1465" i="9"/>
  <c r="X1421" i="9"/>
  <c r="BJ1465" i="9" l="1"/>
  <c r="BE1465" i="9"/>
  <c r="AZ1467" i="9"/>
  <c r="BC1466" i="9"/>
  <c r="BA1466" i="9"/>
  <c r="Y1421" i="9"/>
  <c r="W1422" i="9"/>
  <c r="AB86" i="1"/>
  <c r="C76" i="4"/>
  <c r="C77" i="4"/>
  <c r="AD1428" i="9"/>
  <c r="T1423" i="9"/>
  <c r="U1423" i="9" s="1"/>
  <c r="D76" i="4"/>
  <c r="D77" i="4"/>
  <c r="BD1466" i="9"/>
  <c r="X1422" i="9"/>
  <c r="BJ1466" i="9" l="1"/>
  <c r="BE1466" i="9"/>
  <c r="BA1467" i="9"/>
  <c r="AZ1468" i="9"/>
  <c r="BC1467" i="9"/>
  <c r="Y1422" i="9"/>
  <c r="W1423" i="9"/>
  <c r="AB88" i="1"/>
  <c r="AB87" i="1"/>
  <c r="BD1467" i="9"/>
  <c r="BJ1467" i="9" l="1"/>
  <c r="BE1467" i="9"/>
  <c r="AZ1469" i="9"/>
  <c r="BC1468" i="9"/>
  <c r="BA1468" i="9"/>
  <c r="B78" i="4"/>
  <c r="AD1429" i="9"/>
  <c r="T1424" i="9"/>
  <c r="U1424" i="9" s="1"/>
  <c r="BD1468" i="9"/>
  <c r="X1423" i="9"/>
  <c r="BJ1468" i="9" l="1"/>
  <c r="BE1468" i="9"/>
  <c r="BA1469" i="9"/>
  <c r="BC1469" i="9"/>
  <c r="AZ1470" i="9"/>
  <c r="Y1423" i="9"/>
  <c r="W1424" i="9"/>
  <c r="B79" i="4"/>
  <c r="C78" i="4"/>
  <c r="AD1430" i="9"/>
  <c r="B80" i="4"/>
  <c r="T1425" i="9"/>
  <c r="U1425" i="9" s="1"/>
  <c r="D78" i="4"/>
  <c r="X1424" i="9"/>
  <c r="BD1469" i="9"/>
  <c r="BJ1469" i="9" l="1"/>
  <c r="BE1469" i="9"/>
  <c r="BA1470" i="9"/>
  <c r="BC1470" i="9"/>
  <c r="AZ1471" i="9"/>
  <c r="Y1424" i="9"/>
  <c r="W1425" i="9"/>
  <c r="AB89" i="1"/>
  <c r="BD1470" i="9"/>
  <c r="BJ1470" i="9" l="1"/>
  <c r="BE1470" i="9"/>
  <c r="BC1471" i="9"/>
  <c r="AZ1472" i="9"/>
  <c r="BA1471" i="9"/>
  <c r="C80" i="4"/>
  <c r="C79" i="4"/>
  <c r="AD1431" i="9"/>
  <c r="T1426" i="9"/>
  <c r="U1426" i="9" s="1"/>
  <c r="D80" i="4"/>
  <c r="D79" i="4"/>
  <c r="BD1471" i="9"/>
  <c r="X1425" i="9"/>
  <c r="BJ1471" i="9" l="1"/>
  <c r="BE1471" i="9"/>
  <c r="BA1472" i="9"/>
  <c r="AZ1473" i="9"/>
  <c r="BC1472" i="9"/>
  <c r="Y1425" i="9"/>
  <c r="W1426" i="9"/>
  <c r="AB90" i="1"/>
  <c r="AB91" i="1"/>
  <c r="B81" i="4"/>
  <c r="AD1432" i="9"/>
  <c r="B82" i="4"/>
  <c r="T1427" i="9"/>
  <c r="U1427" i="9" s="1"/>
  <c r="X1426" i="9"/>
  <c r="BD1472" i="9"/>
  <c r="BJ1472" i="9" l="1"/>
  <c r="BE1472" i="9"/>
  <c r="BC1473" i="9"/>
  <c r="AZ1474" i="9"/>
  <c r="BA1473" i="9"/>
  <c r="Y1426" i="9"/>
  <c r="W1427" i="9"/>
  <c r="BD1473" i="9"/>
  <c r="BJ1473" i="9" l="1"/>
  <c r="BE1473" i="9"/>
  <c r="BC1474" i="9"/>
  <c r="BA1474" i="9"/>
  <c r="AZ1475" i="9"/>
  <c r="C82" i="4"/>
  <c r="C81" i="4"/>
  <c r="AD1433" i="9"/>
  <c r="B83" i="4"/>
  <c r="T1428" i="9"/>
  <c r="U1428" i="9" s="1"/>
  <c r="D82" i="4"/>
  <c r="D81" i="4"/>
  <c r="BD1474" i="9"/>
  <c r="X1427" i="9"/>
  <c r="BJ1474" i="9" l="1"/>
  <c r="BE1474" i="9"/>
  <c r="BC1475" i="9"/>
  <c r="BA1475" i="9"/>
  <c r="AZ1476" i="9"/>
  <c r="Y1427" i="9"/>
  <c r="W1428" i="9"/>
  <c r="AB92" i="1"/>
  <c r="AB93" i="1"/>
  <c r="C83" i="4"/>
  <c r="AD1434" i="9"/>
  <c r="T1429" i="9"/>
  <c r="U1429" i="9" s="1"/>
  <c r="D83" i="4"/>
  <c r="BD1475" i="9"/>
  <c r="X1428" i="9"/>
  <c r="BJ1475" i="9" l="1"/>
  <c r="BE1475" i="9"/>
  <c r="BC1476" i="9"/>
  <c r="AZ1477" i="9"/>
  <c r="BA1476" i="9"/>
  <c r="Y1428" i="9"/>
  <c r="W1429" i="9"/>
  <c r="AB94" i="1"/>
  <c r="BD1476" i="9"/>
  <c r="BJ1476" i="9" l="1"/>
  <c r="BE1476" i="9"/>
  <c r="AZ1478" i="9"/>
  <c r="BC1477" i="9"/>
  <c r="BA1477" i="9"/>
  <c r="AD1435" i="9"/>
  <c r="T1430" i="9"/>
  <c r="U1430" i="9" s="1"/>
  <c r="BD1477" i="9"/>
  <c r="X1429" i="9"/>
  <c r="BJ1477" i="9" l="1"/>
  <c r="BE1477" i="9"/>
  <c r="BC1478" i="9"/>
  <c r="AZ1479" i="9"/>
  <c r="BA1478" i="9"/>
  <c r="Y1429" i="9"/>
  <c r="W1430" i="9"/>
  <c r="AD1436" i="9"/>
  <c r="T1431" i="9"/>
  <c r="U1431" i="9" s="1"/>
  <c r="X1430" i="9"/>
  <c r="BD1478" i="9"/>
  <c r="BJ1478" i="9" l="1"/>
  <c r="BE1478" i="9"/>
  <c r="BC1479" i="9"/>
  <c r="AZ1480" i="9"/>
  <c r="BA1479" i="9"/>
  <c r="Y1430" i="9"/>
  <c r="W1431" i="9"/>
  <c r="BD1479" i="9"/>
  <c r="BJ1479" i="9" l="1"/>
  <c r="BE1479" i="9"/>
  <c r="AZ1481" i="9"/>
  <c r="BA1480" i="9"/>
  <c r="BC1480" i="9"/>
  <c r="AD1437" i="9"/>
  <c r="T1432" i="9"/>
  <c r="U1432" i="9" s="1"/>
  <c r="BD1480" i="9"/>
  <c r="X1431" i="9"/>
  <c r="BJ1480" i="9" l="1"/>
  <c r="BE1480" i="9"/>
  <c r="BC1481" i="9"/>
  <c r="BA1481" i="9"/>
  <c r="AZ1482" i="9"/>
  <c r="Y1431" i="9"/>
  <c r="W1432" i="9"/>
  <c r="AD1438" i="9"/>
  <c r="T1433" i="9"/>
  <c r="U1433" i="9" s="1"/>
  <c r="BD1481" i="9"/>
  <c r="X1432" i="9"/>
  <c r="BJ1481" i="9" l="1"/>
  <c r="BE1481" i="9"/>
  <c r="AZ1483" i="9"/>
  <c r="BC1482" i="9"/>
  <c r="BA1482" i="9"/>
  <c r="Y1432" i="9"/>
  <c r="W1433" i="9"/>
  <c r="BD1482" i="9"/>
  <c r="BJ1482" i="9" l="1"/>
  <c r="BE1482" i="9"/>
  <c r="BA1483" i="9"/>
  <c r="AZ1484" i="9"/>
  <c r="BC1483" i="9"/>
  <c r="AD1439" i="9"/>
  <c r="T1434" i="9"/>
  <c r="U1434" i="9" s="1"/>
  <c r="BD1483" i="9"/>
  <c r="X1433" i="9"/>
  <c r="BJ1483" i="9" l="1"/>
  <c r="BE1483" i="9"/>
  <c r="BC1484" i="9"/>
  <c r="AZ1485" i="9"/>
  <c r="BA1484" i="9"/>
  <c r="Y1433" i="9"/>
  <c r="W1434" i="9"/>
  <c r="AD1440" i="9"/>
  <c r="T1435" i="9"/>
  <c r="U1435" i="9" s="1"/>
  <c r="X1434" i="9"/>
  <c r="BD1484" i="9"/>
  <c r="BJ1484" i="9" l="1"/>
  <c r="BE1484" i="9"/>
  <c r="BA1485" i="9"/>
  <c r="BC1485" i="9"/>
  <c r="AZ1486" i="9"/>
  <c r="Y1434" i="9"/>
  <c r="W1435" i="9"/>
  <c r="BD1485" i="9"/>
  <c r="BJ1485" i="9" l="1"/>
  <c r="BE1485" i="9"/>
  <c r="BC1486" i="9"/>
  <c r="BA1486" i="9"/>
  <c r="AZ1487" i="9"/>
  <c r="AD1441" i="9"/>
  <c r="T1436" i="9"/>
  <c r="U1436" i="9" s="1"/>
  <c r="X1435" i="9"/>
  <c r="BD1486" i="9"/>
  <c r="BJ1486" i="9" l="1"/>
  <c r="BE1486" i="9"/>
  <c r="BC1487" i="9"/>
  <c r="BA1487" i="9"/>
  <c r="AZ1488" i="9"/>
  <c r="Y1435" i="9"/>
  <c r="W1436" i="9"/>
  <c r="AD1442" i="9"/>
  <c r="T1437" i="9"/>
  <c r="U1437" i="9" s="1"/>
  <c r="BD1487" i="9"/>
  <c r="X1436" i="9"/>
  <c r="BJ1487" i="9" l="1"/>
  <c r="BE1487" i="9"/>
  <c r="AZ1489" i="9"/>
  <c r="BA1488" i="9"/>
  <c r="BC1488" i="9"/>
  <c r="Y1436" i="9"/>
  <c r="W1437" i="9"/>
  <c r="BD1488" i="9"/>
  <c r="BJ1488" i="9" l="1"/>
  <c r="BE1488" i="9"/>
  <c r="BC1489" i="9"/>
  <c r="AZ1490" i="9"/>
  <c r="BA1489" i="9"/>
  <c r="AD1443" i="9"/>
  <c r="T1438" i="9"/>
  <c r="U1438" i="9" s="1"/>
  <c r="BD1489" i="9"/>
  <c r="X1437" i="9"/>
  <c r="BJ1489" i="9" l="1"/>
  <c r="BE1489" i="9"/>
  <c r="AZ1491" i="9"/>
  <c r="BA1490" i="9"/>
  <c r="BC1490" i="9"/>
  <c r="Y1437" i="9"/>
  <c r="W1438" i="9"/>
  <c r="AD1444" i="9"/>
  <c r="T1439" i="9"/>
  <c r="U1439" i="9" s="1"/>
  <c r="BD1490" i="9"/>
  <c r="X1438" i="9"/>
  <c r="BJ1490" i="9" l="1"/>
  <c r="BE1490" i="9"/>
  <c r="BC1491" i="9"/>
  <c r="AZ1492" i="9"/>
  <c r="BA1491" i="9"/>
  <c r="Y1438" i="9"/>
  <c r="W1439" i="9"/>
  <c r="BD1491" i="9"/>
  <c r="BJ1491" i="9" l="1"/>
  <c r="BE1491" i="9"/>
  <c r="AZ1493" i="9"/>
  <c r="BC1492" i="9"/>
  <c r="BA1492" i="9"/>
  <c r="AD1445" i="9"/>
  <c r="T1440" i="9"/>
  <c r="U1440" i="9" s="1"/>
  <c r="X1439" i="9"/>
  <c r="BD1492" i="9"/>
  <c r="BJ1492" i="9" l="1"/>
  <c r="BE1492" i="9"/>
  <c r="BA1493" i="9"/>
  <c r="AZ1494" i="9"/>
  <c r="BC1493" i="9"/>
  <c r="Y1439" i="9"/>
  <c r="W1440" i="9"/>
  <c r="AD1446" i="9"/>
  <c r="T1441" i="9"/>
  <c r="U1441" i="9" s="1"/>
  <c r="X1440" i="9"/>
  <c r="BD1493" i="9"/>
  <c r="BJ1493" i="9" l="1"/>
  <c r="BE1493" i="9"/>
  <c r="BA1494" i="9"/>
  <c r="AZ1495" i="9"/>
  <c r="BC1494" i="9"/>
  <c r="Y1440" i="9"/>
  <c r="W1441" i="9"/>
  <c r="BD1494" i="9"/>
  <c r="BJ1494" i="9" l="1"/>
  <c r="BE1494" i="9"/>
  <c r="AZ1496" i="9"/>
  <c r="BA1495" i="9"/>
  <c r="BC1495" i="9"/>
  <c r="AD1447" i="9"/>
  <c r="T1442" i="9"/>
  <c r="U1442" i="9" s="1"/>
  <c r="BD1495" i="9"/>
  <c r="X1441" i="9"/>
  <c r="BJ1495" i="9" l="1"/>
  <c r="BE1495" i="9"/>
  <c r="BC1496" i="9"/>
  <c r="BA1496" i="9"/>
  <c r="AZ1497" i="9"/>
  <c r="Y1441" i="9"/>
  <c r="W1442" i="9"/>
  <c r="AD1448" i="9"/>
  <c r="T1443" i="9"/>
  <c r="U1443" i="9" s="1"/>
  <c r="X1442" i="9"/>
  <c r="BD1496" i="9"/>
  <c r="BJ1496" i="9" l="1"/>
  <c r="BE1496" i="9"/>
  <c r="AZ1498" i="9"/>
  <c r="BA1497" i="9"/>
  <c r="BC1497" i="9"/>
  <c r="Y1442" i="9"/>
  <c r="W1443" i="9"/>
  <c r="BD1497" i="9"/>
  <c r="BJ1497" i="9" l="1"/>
  <c r="BE1497" i="9"/>
  <c r="BC1498" i="9"/>
  <c r="BA1498" i="9"/>
  <c r="AZ1499" i="9"/>
  <c r="AD1449" i="9"/>
  <c r="T1444" i="9"/>
  <c r="U1444" i="9" s="1"/>
  <c r="BD1498" i="9"/>
  <c r="X1443" i="9"/>
  <c r="BJ1498" i="9" l="1"/>
  <c r="BE1498" i="9"/>
  <c r="BC1499" i="9"/>
  <c r="BA1499" i="9"/>
  <c r="AZ1500" i="9"/>
  <c r="Y1443" i="9"/>
  <c r="W1444" i="9"/>
  <c r="AD1450" i="9"/>
  <c r="T1445" i="9"/>
  <c r="U1445" i="9" s="1"/>
  <c r="X1444" i="9"/>
  <c r="BD1499" i="9"/>
  <c r="BJ1499" i="9" l="1"/>
  <c r="BE1499" i="9"/>
  <c r="BC1500" i="9"/>
  <c r="BA1500" i="9"/>
  <c r="AZ1501" i="9"/>
  <c r="Y1444" i="9"/>
  <c r="W1445" i="9"/>
  <c r="BD1500" i="9"/>
  <c r="BJ1500" i="9" l="1"/>
  <c r="BE1500" i="9"/>
  <c r="AZ1502" i="9"/>
  <c r="BA1501" i="9"/>
  <c r="BC1501" i="9"/>
  <c r="AD1451" i="9"/>
  <c r="T1446" i="9"/>
  <c r="U1446" i="9" s="1"/>
  <c r="X1445" i="9"/>
  <c r="BD1501" i="9"/>
  <c r="BJ1501" i="9" l="1"/>
  <c r="BE1501" i="9"/>
  <c r="BC1502" i="9"/>
  <c r="BA1502" i="9"/>
  <c r="AZ1503" i="9"/>
  <c r="Y1445" i="9"/>
  <c r="W1446" i="9"/>
  <c r="AD1452" i="9"/>
  <c r="T1447" i="9"/>
  <c r="U1447" i="9" s="1"/>
  <c r="X1446" i="9"/>
  <c r="BD1502" i="9"/>
  <c r="BJ1502" i="9" l="1"/>
  <c r="BE1502" i="9"/>
  <c r="BC1503" i="9"/>
  <c r="AZ1504" i="9"/>
  <c r="BA1503" i="9"/>
  <c r="Y1446" i="9"/>
  <c r="W1447" i="9"/>
  <c r="BD1503" i="9"/>
  <c r="BJ1503" i="9" l="1"/>
  <c r="BE1503" i="9"/>
  <c r="BC1504" i="9"/>
  <c r="AZ1505" i="9"/>
  <c r="BA1504" i="9"/>
  <c r="AD1453" i="9"/>
  <c r="T1448" i="9"/>
  <c r="U1448" i="9" s="1"/>
  <c r="X1447" i="9"/>
  <c r="BD1504" i="9"/>
  <c r="BJ1504" i="9" l="1"/>
  <c r="BE1504" i="9"/>
  <c r="AZ1506" i="9"/>
  <c r="BA1505" i="9"/>
  <c r="BC1505" i="9"/>
  <c r="Y1447" i="9"/>
  <c r="W1448" i="9"/>
  <c r="AD1454" i="9"/>
  <c r="T1449" i="9"/>
  <c r="U1449" i="9" s="1"/>
  <c r="BD1505" i="9"/>
  <c r="X1448" i="9"/>
  <c r="BJ1505" i="9" l="1"/>
  <c r="BE1505" i="9"/>
  <c r="BC1506" i="9"/>
  <c r="BA1506" i="9"/>
  <c r="AZ1507" i="9"/>
  <c r="Y1448" i="9"/>
  <c r="W1449" i="9"/>
  <c r="BD1506" i="9"/>
  <c r="BJ1506" i="9" l="1"/>
  <c r="BE1506" i="9"/>
  <c r="BC1507" i="9"/>
  <c r="BA1507" i="9"/>
  <c r="AZ1508" i="9"/>
  <c r="AD1455" i="9"/>
  <c r="T1450" i="9"/>
  <c r="U1450" i="9" s="1"/>
  <c r="BD1507" i="9"/>
  <c r="X1449" i="9"/>
  <c r="BJ1507" i="9" l="1"/>
  <c r="BE1507" i="9"/>
  <c r="BA1508" i="9"/>
  <c r="BC1508" i="9"/>
  <c r="AZ1509" i="9"/>
  <c r="Y1449" i="9"/>
  <c r="W1450" i="9"/>
  <c r="AD1456" i="9"/>
  <c r="T1451" i="9"/>
  <c r="U1451" i="9" s="1"/>
  <c r="BD1508" i="9"/>
  <c r="X1450" i="9"/>
  <c r="BJ1508" i="9" l="1"/>
  <c r="BE1508" i="9"/>
  <c r="AZ1510" i="9"/>
  <c r="BA1509" i="9"/>
  <c r="BC1509" i="9"/>
  <c r="Y1450" i="9"/>
  <c r="W1451" i="9"/>
  <c r="BD1509" i="9"/>
  <c r="BJ1509" i="9" l="1"/>
  <c r="BE1509" i="9"/>
  <c r="AZ1511" i="9"/>
  <c r="BC1510" i="9"/>
  <c r="BA1510" i="9"/>
  <c r="AD1457" i="9"/>
  <c r="T1452" i="9"/>
  <c r="U1452" i="9" s="1"/>
  <c r="BD1510" i="9"/>
  <c r="X1451" i="9"/>
  <c r="BJ1510" i="9" l="1"/>
  <c r="BE1510" i="9"/>
  <c r="BA1511" i="9"/>
  <c r="BC1511" i="9"/>
  <c r="AZ1512" i="9"/>
  <c r="Y1451" i="9"/>
  <c r="W1452" i="9"/>
  <c r="AD1458" i="9"/>
  <c r="T1453" i="9"/>
  <c r="U1453" i="9" s="1"/>
  <c r="X1452" i="9"/>
  <c r="BD1511" i="9"/>
  <c r="BJ1511" i="9" l="1"/>
  <c r="BE1511" i="9"/>
  <c r="BC1512" i="9"/>
  <c r="AZ1513" i="9"/>
  <c r="BA1512" i="9"/>
  <c r="Y1452" i="9"/>
  <c r="W1453" i="9"/>
  <c r="BD1512" i="9"/>
  <c r="BJ1512" i="9" l="1"/>
  <c r="BE1512" i="9"/>
  <c r="AZ1514" i="9"/>
  <c r="BA1513" i="9"/>
  <c r="BC1513" i="9"/>
  <c r="AD1459" i="9"/>
  <c r="T1454" i="9"/>
  <c r="U1454" i="9" s="1"/>
  <c r="BD1513" i="9"/>
  <c r="X1453" i="9"/>
  <c r="BJ1513" i="9" l="1"/>
  <c r="BE1513" i="9"/>
  <c r="BC1514" i="9"/>
  <c r="BA1514" i="9"/>
  <c r="AZ1515" i="9"/>
  <c r="Y1453" i="9"/>
  <c r="W1454" i="9"/>
  <c r="AD1460" i="9"/>
  <c r="T1455" i="9"/>
  <c r="U1455" i="9" s="1"/>
  <c r="BD1514" i="9"/>
  <c r="X1454" i="9"/>
  <c r="BJ1514" i="9" l="1"/>
  <c r="BE1514" i="9"/>
  <c r="BA1515" i="9"/>
  <c r="BC1515" i="9"/>
  <c r="AZ1516" i="9"/>
  <c r="Y1454" i="9"/>
  <c r="W1455" i="9"/>
  <c r="BD1515" i="9"/>
  <c r="BJ1515" i="9" l="1"/>
  <c r="BE1515" i="9"/>
  <c r="BC1516" i="9"/>
  <c r="BA1516" i="9"/>
  <c r="AZ1517" i="9"/>
  <c r="AD1461" i="9"/>
  <c r="T1456" i="9"/>
  <c r="U1456" i="9" s="1"/>
  <c r="BD1516" i="9"/>
  <c r="X1455" i="9"/>
  <c r="BJ1516" i="9" l="1"/>
  <c r="BE1516" i="9"/>
  <c r="BA1517" i="9"/>
  <c r="BC1517" i="9"/>
  <c r="AZ1518" i="9"/>
  <c r="Y1455" i="9"/>
  <c r="W1456" i="9"/>
  <c r="AD1462" i="9"/>
  <c r="T1457" i="9"/>
  <c r="U1457" i="9" s="1"/>
  <c r="X1456" i="9"/>
  <c r="BD1517" i="9"/>
  <c r="BJ1517" i="9" l="1"/>
  <c r="BE1517" i="9"/>
  <c r="BA1518" i="9"/>
  <c r="BC1518" i="9"/>
  <c r="AZ1519" i="9"/>
  <c r="Y1456" i="9"/>
  <c r="W1457" i="9"/>
  <c r="BD1518" i="9"/>
  <c r="BJ1518" i="9" l="1"/>
  <c r="BE1518" i="9"/>
  <c r="BA1519" i="9"/>
  <c r="BC1519" i="9"/>
  <c r="AZ1520" i="9"/>
  <c r="AD1463" i="9"/>
  <c r="T1458" i="9"/>
  <c r="U1458" i="9" s="1"/>
  <c r="X1457" i="9"/>
  <c r="BD1519" i="9"/>
  <c r="BJ1519" i="9" l="1"/>
  <c r="BE1519" i="9"/>
  <c r="AZ1521" i="9"/>
  <c r="BA1520" i="9"/>
  <c r="BC1520" i="9"/>
  <c r="Y1457" i="9"/>
  <c r="W1458" i="9"/>
  <c r="AD1464" i="9"/>
  <c r="T1459" i="9"/>
  <c r="U1459" i="9" s="1"/>
  <c r="X1458" i="9"/>
  <c r="BD1520" i="9"/>
  <c r="BJ1520" i="9" l="1"/>
  <c r="BE1520" i="9"/>
  <c r="AZ1522" i="9"/>
  <c r="BA1521" i="9"/>
  <c r="BC1521" i="9"/>
  <c r="Y1458" i="9"/>
  <c r="W1459" i="9"/>
  <c r="BD1521" i="9"/>
  <c r="BJ1521" i="9" l="1"/>
  <c r="BE1521" i="9"/>
  <c r="BA1522" i="9"/>
  <c r="AZ1523" i="9"/>
  <c r="BC1522" i="9"/>
  <c r="AD1465" i="9"/>
  <c r="T1460" i="9"/>
  <c r="U1460" i="9" s="1"/>
  <c r="X1459" i="9"/>
  <c r="BD1522" i="9"/>
  <c r="BJ1522" i="9" l="1"/>
  <c r="BE1522" i="9"/>
  <c r="BA1523" i="9"/>
  <c r="AZ1524" i="9"/>
  <c r="BC1523" i="9"/>
  <c r="Y1459" i="9"/>
  <c r="W1460" i="9"/>
  <c r="AD1466" i="9"/>
  <c r="T1461" i="9"/>
  <c r="U1461" i="9" s="1"/>
  <c r="BD1523" i="9"/>
  <c r="X1460" i="9"/>
  <c r="BJ1523" i="9" l="1"/>
  <c r="BE1523" i="9"/>
  <c r="BC1524" i="9"/>
  <c r="BA1524" i="9"/>
  <c r="AZ1525" i="9"/>
  <c r="Y1460" i="9"/>
  <c r="W1461" i="9"/>
  <c r="BD1524" i="9"/>
  <c r="BJ1524" i="9" l="1"/>
  <c r="BE1524" i="9"/>
  <c r="BC1525" i="9"/>
  <c r="AZ1526" i="9"/>
  <c r="BA1525" i="9"/>
  <c r="AD1467" i="9"/>
  <c r="T1462" i="9"/>
  <c r="U1462" i="9" s="1"/>
  <c r="X1461" i="9"/>
  <c r="BD1525" i="9"/>
  <c r="BJ1525" i="9" l="1"/>
  <c r="BE1525" i="9"/>
  <c r="BA1526" i="9"/>
  <c r="AZ1527" i="9"/>
  <c r="BC1526" i="9"/>
  <c r="Y1461" i="9"/>
  <c r="W1462" i="9"/>
  <c r="AD1468" i="9"/>
  <c r="T1463" i="9"/>
  <c r="U1463" i="9" s="1"/>
  <c r="BD1526" i="9"/>
  <c r="X1462" i="9"/>
  <c r="BJ1526" i="9" l="1"/>
  <c r="BE1526" i="9"/>
  <c r="BA1527" i="9"/>
  <c r="BC1527" i="9"/>
  <c r="AZ1528" i="9"/>
  <c r="Y1462" i="9"/>
  <c r="W1463" i="9"/>
  <c r="BD1527" i="9"/>
  <c r="BJ1527" i="9" l="1"/>
  <c r="BE1527" i="9"/>
  <c r="AZ1529" i="9"/>
  <c r="BA1528" i="9"/>
  <c r="BC1528" i="9"/>
  <c r="AD1469" i="9"/>
  <c r="T1464" i="9"/>
  <c r="U1464" i="9" s="1"/>
  <c r="X1463" i="9"/>
  <c r="BD1528" i="9"/>
  <c r="BJ1528" i="9" l="1"/>
  <c r="BE1528" i="9"/>
  <c r="BC1529" i="9"/>
  <c r="BA1529" i="9"/>
  <c r="AZ1530" i="9"/>
  <c r="Y1463" i="9"/>
  <c r="W1464" i="9"/>
  <c r="AD1470" i="9"/>
  <c r="T1465" i="9"/>
  <c r="U1465" i="9" s="1"/>
  <c r="X1464" i="9"/>
  <c r="BD1529" i="9"/>
  <c r="BJ1529" i="9" l="1"/>
  <c r="BE1529" i="9"/>
  <c r="BA1530" i="9"/>
  <c r="BC1530" i="9"/>
  <c r="AZ1531" i="9"/>
  <c r="Y1464" i="9"/>
  <c r="W1465" i="9"/>
  <c r="BD1530" i="9"/>
  <c r="BJ1530" i="9" l="1"/>
  <c r="BE1530" i="9"/>
  <c r="BA1531" i="9"/>
  <c r="AZ1532" i="9"/>
  <c r="BC1531" i="9"/>
  <c r="AD1471" i="9"/>
  <c r="T1466" i="9"/>
  <c r="U1466" i="9" s="1"/>
  <c r="X1465" i="9"/>
  <c r="BD1531" i="9"/>
  <c r="BJ1531" i="9" l="1"/>
  <c r="BE1531" i="9"/>
  <c r="BA1532" i="9"/>
  <c r="BC1532" i="9"/>
  <c r="AZ1533" i="9"/>
  <c r="Y1465" i="9"/>
  <c r="W1466" i="9"/>
  <c r="AD1472" i="9"/>
  <c r="T1467" i="9"/>
  <c r="U1467" i="9" s="1"/>
  <c r="X1466" i="9"/>
  <c r="BD1532" i="9"/>
  <c r="BJ1532" i="9" l="1"/>
  <c r="BE1532" i="9"/>
  <c r="AZ1534" i="9"/>
  <c r="BC1533" i="9"/>
  <c r="BA1533" i="9"/>
  <c r="Y1466" i="9"/>
  <c r="W1467" i="9"/>
  <c r="BD1533" i="9"/>
  <c r="BJ1533" i="9" l="1"/>
  <c r="BE1533" i="9"/>
  <c r="AZ1535" i="9"/>
  <c r="BA1534" i="9"/>
  <c r="BC1534" i="9"/>
  <c r="AD1473" i="9"/>
  <c r="T1468" i="9"/>
  <c r="U1468" i="9" s="1"/>
  <c r="X1467" i="9"/>
  <c r="BD1534" i="9"/>
  <c r="BJ1534" i="9" l="1"/>
  <c r="BE1534" i="9"/>
  <c r="BA1535" i="9"/>
  <c r="BC1535" i="9"/>
  <c r="AZ1536" i="9"/>
  <c r="Y1467" i="9"/>
  <c r="W1468" i="9"/>
  <c r="AD1474" i="9"/>
  <c r="T1469" i="9"/>
  <c r="U1469" i="9" s="1"/>
  <c r="X1468" i="9"/>
  <c r="BD1535" i="9"/>
  <c r="BJ1535" i="9" l="1"/>
  <c r="BE1535" i="9"/>
  <c r="AZ1537" i="9"/>
  <c r="BA1536" i="9"/>
  <c r="BC1536" i="9"/>
  <c r="Y1468" i="9"/>
  <c r="W1469" i="9"/>
  <c r="BD1536" i="9"/>
  <c r="BJ1536" i="9" l="1"/>
  <c r="BE1536" i="9"/>
  <c r="BC1537" i="9"/>
  <c r="BA1537" i="9"/>
  <c r="AZ1538" i="9"/>
  <c r="AD1475" i="9"/>
  <c r="T1470" i="9"/>
  <c r="U1470" i="9" s="1"/>
  <c r="X1469" i="9"/>
  <c r="BD1537" i="9"/>
  <c r="BJ1537" i="9" l="1"/>
  <c r="BE1537" i="9"/>
  <c r="BA1538" i="9"/>
  <c r="BC1538" i="9"/>
  <c r="AZ1539" i="9"/>
  <c r="Y1469" i="9"/>
  <c r="W1470" i="9"/>
  <c r="AD1476" i="9"/>
  <c r="T1471" i="9"/>
  <c r="U1471" i="9" s="1"/>
  <c r="BD1538" i="9"/>
  <c r="X1470" i="9"/>
  <c r="BJ1538" i="9" l="1"/>
  <c r="BE1538" i="9"/>
  <c r="BC1539" i="9"/>
  <c r="BA1539" i="9"/>
  <c r="AZ1540" i="9"/>
  <c r="Y1470" i="9"/>
  <c r="W1471" i="9"/>
  <c r="BD1539" i="9"/>
  <c r="BJ1539" i="9" l="1"/>
  <c r="BE1539" i="9"/>
  <c r="BC1540" i="9"/>
  <c r="BA1540" i="9"/>
  <c r="AZ1541" i="9"/>
  <c r="AD1477" i="9"/>
  <c r="T1472" i="9"/>
  <c r="U1472" i="9" s="1"/>
  <c r="X1471" i="9"/>
  <c r="BD1540" i="9"/>
  <c r="BJ1540" i="9" l="1"/>
  <c r="BE1540" i="9"/>
  <c r="BA1541" i="9"/>
  <c r="BC1541" i="9"/>
  <c r="AZ1542" i="9"/>
  <c r="Y1471" i="9"/>
  <c r="W1472" i="9"/>
  <c r="AD1478" i="9"/>
  <c r="T1473" i="9"/>
  <c r="U1473" i="9" s="1"/>
  <c r="X1472" i="9"/>
  <c r="BD1541" i="9"/>
  <c r="BJ1541" i="9" l="1"/>
  <c r="BE1541" i="9"/>
  <c r="AZ1543" i="9"/>
  <c r="BC1542" i="9"/>
  <c r="BA1542" i="9"/>
  <c r="Y1472" i="9"/>
  <c r="W1473" i="9"/>
  <c r="BD1542" i="9"/>
  <c r="BJ1542" i="9" l="1"/>
  <c r="BE1542" i="9"/>
  <c r="BA1543" i="9"/>
  <c r="AZ1544" i="9"/>
  <c r="BC1543" i="9"/>
  <c r="AD1479" i="9"/>
  <c r="T1474" i="9"/>
  <c r="U1474" i="9" s="1"/>
  <c r="X1473" i="9"/>
  <c r="BD1543" i="9"/>
  <c r="BJ1543" i="9" l="1"/>
  <c r="BE1543" i="9"/>
  <c r="AZ1545" i="9"/>
  <c r="BC1544" i="9"/>
  <c r="BA1544" i="9"/>
  <c r="Y1473" i="9"/>
  <c r="W1474" i="9"/>
  <c r="AD1480" i="9"/>
  <c r="T1475" i="9"/>
  <c r="U1475" i="9" s="1"/>
  <c r="X1474" i="9"/>
  <c r="BD1544" i="9"/>
  <c r="BJ1544" i="9" l="1"/>
  <c r="BE1544" i="9"/>
  <c r="BC1545" i="9"/>
  <c r="AZ1546" i="9"/>
  <c r="BA1545" i="9"/>
  <c r="Y1474" i="9"/>
  <c r="W1475" i="9"/>
  <c r="BD1545" i="9"/>
  <c r="BJ1545" i="9" l="1"/>
  <c r="BE1545" i="9"/>
  <c r="AZ1547" i="9"/>
  <c r="BC1546" i="9"/>
  <c r="BA1546" i="9"/>
  <c r="AD1481" i="9"/>
  <c r="T1476" i="9"/>
  <c r="U1476" i="9" s="1"/>
  <c r="X1475" i="9"/>
  <c r="BD1546" i="9"/>
  <c r="BJ1546" i="9" l="1"/>
  <c r="BE1546" i="9"/>
  <c r="AZ1548" i="9"/>
  <c r="BC1547" i="9"/>
  <c r="BA1547" i="9"/>
  <c r="Y1475" i="9"/>
  <c r="W1476" i="9"/>
  <c r="AD1482" i="9"/>
  <c r="T1477" i="9"/>
  <c r="U1477" i="9" s="1"/>
  <c r="X1476" i="9"/>
  <c r="BD1547" i="9"/>
  <c r="BJ1547" i="9" l="1"/>
  <c r="BE1547" i="9"/>
  <c r="AZ1549" i="9"/>
  <c r="BC1548" i="9"/>
  <c r="BA1548" i="9"/>
  <c r="Y1476" i="9"/>
  <c r="W1477" i="9"/>
  <c r="BD1548" i="9"/>
  <c r="BJ1548" i="9" l="1"/>
  <c r="BE1548" i="9"/>
  <c r="BA1549" i="9"/>
  <c r="BC1549" i="9"/>
  <c r="AZ1550" i="9"/>
  <c r="AD1483" i="9"/>
  <c r="T1478" i="9"/>
  <c r="U1478" i="9" s="1"/>
  <c r="X1477" i="9"/>
  <c r="BD1549" i="9"/>
  <c r="BJ1549" i="9" l="1"/>
  <c r="BE1549" i="9"/>
  <c r="AZ1551" i="9"/>
  <c r="BA1550" i="9"/>
  <c r="BC1550" i="9"/>
  <c r="Y1477" i="9"/>
  <c r="W1478" i="9"/>
  <c r="AD1484" i="9"/>
  <c r="T1479" i="9"/>
  <c r="U1479" i="9" s="1"/>
  <c r="BD1550" i="9"/>
  <c r="X1478" i="9"/>
  <c r="BJ1550" i="9" l="1"/>
  <c r="BE1550" i="9"/>
  <c r="BA1551" i="9"/>
  <c r="AZ1552" i="9"/>
  <c r="BC1551" i="9"/>
  <c r="Y1478" i="9"/>
  <c r="W1479" i="9"/>
  <c r="BD1551" i="9"/>
  <c r="BJ1551" i="9" l="1"/>
  <c r="BE1551" i="9"/>
  <c r="BA1552" i="9"/>
  <c r="BC1552" i="9"/>
  <c r="AZ1553" i="9"/>
  <c r="AD1485" i="9"/>
  <c r="T1480" i="9"/>
  <c r="U1480" i="9" s="1"/>
  <c r="X1479" i="9"/>
  <c r="BD1552" i="9"/>
  <c r="BJ1552" i="9" l="1"/>
  <c r="BE1552" i="9"/>
  <c r="BC1553" i="9"/>
  <c r="AZ1554" i="9"/>
  <c r="BA1553" i="9"/>
  <c r="Y1479" i="9"/>
  <c r="W1480" i="9"/>
  <c r="AD1486" i="9"/>
  <c r="T1481" i="9"/>
  <c r="U1481" i="9" s="1"/>
  <c r="X1480" i="9"/>
  <c r="BD1553" i="9"/>
  <c r="BJ1553" i="9" l="1"/>
  <c r="BE1553" i="9"/>
  <c r="BC1554" i="9"/>
  <c r="BA1554" i="9"/>
  <c r="AZ1555" i="9"/>
  <c r="Y1480" i="9"/>
  <c r="W1481" i="9"/>
  <c r="BD1554" i="9"/>
  <c r="BJ1554" i="9" l="1"/>
  <c r="BE1554" i="9"/>
  <c r="BC1555" i="9"/>
  <c r="BA1555" i="9"/>
  <c r="AZ1556" i="9"/>
  <c r="AD1487" i="9"/>
  <c r="T1482" i="9"/>
  <c r="U1482" i="9" s="1"/>
  <c r="X1481" i="9"/>
  <c r="BD1555" i="9"/>
  <c r="BJ1555" i="9" l="1"/>
  <c r="BE1555" i="9"/>
  <c r="BA1556" i="9"/>
  <c r="AZ1557" i="9"/>
  <c r="BC1556" i="9"/>
  <c r="Y1481" i="9"/>
  <c r="W1482" i="9"/>
  <c r="AD1488" i="9"/>
  <c r="T1483" i="9"/>
  <c r="U1483" i="9" s="1"/>
  <c r="X1482" i="9"/>
  <c r="BD1556" i="9"/>
  <c r="BJ1556" i="9" l="1"/>
  <c r="BE1556" i="9"/>
  <c r="BC1557" i="9"/>
  <c r="AZ1558" i="9"/>
  <c r="BA1557" i="9"/>
  <c r="Y1482" i="9"/>
  <c r="W1483" i="9"/>
  <c r="BD1557" i="9"/>
  <c r="BJ1557" i="9" l="1"/>
  <c r="BE1557" i="9"/>
  <c r="BC1558" i="9"/>
  <c r="BA1558" i="9"/>
  <c r="AZ1559" i="9"/>
  <c r="AD1489" i="9"/>
  <c r="T1484" i="9"/>
  <c r="U1484" i="9" s="1"/>
  <c r="X1483" i="9"/>
  <c r="BD1558" i="9"/>
  <c r="BJ1558" i="9" l="1"/>
  <c r="BE1558" i="9"/>
  <c r="BC1559" i="9"/>
  <c r="AZ1560" i="9"/>
  <c r="BA1559" i="9"/>
  <c r="Y1483" i="9"/>
  <c r="W1484" i="9"/>
  <c r="AD1490" i="9"/>
  <c r="T1485" i="9"/>
  <c r="U1485" i="9" s="1"/>
  <c r="BD1559" i="9"/>
  <c r="X1484" i="9"/>
  <c r="BJ1559" i="9" l="1"/>
  <c r="BE1559" i="9"/>
  <c r="BC1560" i="9"/>
  <c r="BA1560" i="9"/>
  <c r="AZ1561" i="9"/>
  <c r="Y1484" i="9"/>
  <c r="W1485" i="9"/>
  <c r="BD1560" i="9"/>
  <c r="BJ1560" i="9" l="1"/>
  <c r="BE1560" i="9"/>
  <c r="BA1561" i="9"/>
  <c r="AZ1562" i="9"/>
  <c r="BC1561" i="9"/>
  <c r="AD1491" i="9"/>
  <c r="T1486" i="9"/>
  <c r="U1486" i="9" s="1"/>
  <c r="X1485" i="9"/>
  <c r="BD1561" i="9"/>
  <c r="BJ1561" i="9" l="1"/>
  <c r="BE1561" i="9"/>
  <c r="AZ1563" i="9"/>
  <c r="BC1562" i="9"/>
  <c r="BA1562" i="9"/>
  <c r="Y1485" i="9"/>
  <c r="W1486" i="9"/>
  <c r="AD1492" i="9"/>
  <c r="T1487" i="9"/>
  <c r="U1487" i="9" s="1"/>
  <c r="BD1562" i="9"/>
  <c r="X1486" i="9"/>
  <c r="BJ1562" i="9" l="1"/>
  <c r="BE1562" i="9"/>
  <c r="BC1563" i="9"/>
  <c r="AZ1564" i="9"/>
  <c r="BA1563" i="9"/>
  <c r="Y1486" i="9"/>
  <c r="W1487" i="9"/>
  <c r="BD1563" i="9"/>
  <c r="BJ1563" i="9" l="1"/>
  <c r="BE1563" i="9"/>
  <c r="AZ1565" i="9"/>
  <c r="BA1564" i="9"/>
  <c r="BC1564" i="9"/>
  <c r="AD1493" i="9"/>
  <c r="T1488" i="9"/>
  <c r="U1488" i="9" s="1"/>
  <c r="BD1564" i="9"/>
  <c r="X1487" i="9"/>
  <c r="BJ1564" i="9" l="1"/>
  <c r="BE1564" i="9"/>
  <c r="BA1565" i="9"/>
  <c r="BC1565" i="9"/>
  <c r="AZ1566" i="9"/>
  <c r="Y1487" i="9"/>
  <c r="W1488" i="9"/>
  <c r="AD1494" i="9"/>
  <c r="T1489" i="9"/>
  <c r="U1489" i="9" s="1"/>
  <c r="X1488" i="9"/>
  <c r="BD1565" i="9"/>
  <c r="BJ1565" i="9" l="1"/>
  <c r="BE1565" i="9"/>
  <c r="AZ1567" i="9"/>
  <c r="BA1566" i="9"/>
  <c r="BC1566" i="9"/>
  <c r="Y1488" i="9"/>
  <c r="W1489" i="9"/>
  <c r="BD1566" i="9"/>
  <c r="BJ1566" i="9" l="1"/>
  <c r="BE1566" i="9"/>
  <c r="AZ1568" i="9"/>
  <c r="BC1567" i="9"/>
  <c r="BA1567" i="9"/>
  <c r="AD1495" i="9"/>
  <c r="T1490" i="9"/>
  <c r="U1490" i="9" s="1"/>
  <c r="X1489" i="9"/>
  <c r="BD1567" i="9"/>
  <c r="BJ1567" i="9" l="1"/>
  <c r="BE1567" i="9"/>
  <c r="AZ1569" i="9"/>
  <c r="BA1568" i="9"/>
  <c r="BC1568" i="9"/>
  <c r="Y1489" i="9"/>
  <c r="W1490" i="9"/>
  <c r="AD1496" i="9"/>
  <c r="T1491" i="9"/>
  <c r="U1491" i="9" s="1"/>
  <c r="BD1568" i="9"/>
  <c r="X1490" i="9"/>
  <c r="BJ1568" i="9" l="1"/>
  <c r="BE1568" i="9"/>
  <c r="AZ1570" i="9"/>
  <c r="BC1569" i="9"/>
  <c r="BA1569" i="9"/>
  <c r="Y1490" i="9"/>
  <c r="W1491" i="9"/>
  <c r="BD1569" i="9"/>
  <c r="BJ1569" i="9" l="1"/>
  <c r="BE1569" i="9"/>
  <c r="AZ1571" i="9"/>
  <c r="BC1570" i="9"/>
  <c r="BA1570" i="9"/>
  <c r="AD1497" i="9"/>
  <c r="T1492" i="9"/>
  <c r="U1492" i="9" s="1"/>
  <c r="X1491" i="9"/>
  <c r="BD1570" i="9"/>
  <c r="BJ1570" i="9" l="1"/>
  <c r="BE1570" i="9"/>
  <c r="BC1571" i="9"/>
  <c r="AZ1572" i="9"/>
  <c r="BA1571" i="9"/>
  <c r="Y1491" i="9"/>
  <c r="W1492" i="9"/>
  <c r="AD1498" i="9"/>
  <c r="T1493" i="9"/>
  <c r="U1493" i="9" s="1"/>
  <c r="BD1571" i="9"/>
  <c r="X1492" i="9"/>
  <c r="BJ1571" i="9" l="1"/>
  <c r="BE1571" i="9"/>
  <c r="BA1572" i="9"/>
  <c r="BC1572" i="9"/>
  <c r="AZ1573" i="9"/>
  <c r="Y1492" i="9"/>
  <c r="W1493" i="9"/>
  <c r="BD1572" i="9"/>
  <c r="BJ1572" i="9" l="1"/>
  <c r="BE1572" i="9"/>
  <c r="BA1573" i="9"/>
  <c r="AZ1574" i="9"/>
  <c r="BC1573" i="9"/>
  <c r="AD1499" i="9"/>
  <c r="T1494" i="9"/>
  <c r="U1494" i="9" s="1"/>
  <c r="X1493" i="9"/>
  <c r="BD1573" i="9"/>
  <c r="BJ1573" i="9" l="1"/>
  <c r="BE1573" i="9"/>
  <c r="AZ1575" i="9"/>
  <c r="BC1574" i="9"/>
  <c r="BA1574" i="9"/>
  <c r="Y1493" i="9"/>
  <c r="W1494" i="9"/>
  <c r="AD1500" i="9"/>
  <c r="T1495" i="9"/>
  <c r="U1495" i="9" s="1"/>
  <c r="X1494" i="9"/>
  <c r="BD1574" i="9"/>
  <c r="BJ1574" i="9" l="1"/>
  <c r="BE1574" i="9"/>
  <c r="BA1575" i="9"/>
  <c r="AZ1576" i="9"/>
  <c r="BC1575" i="9"/>
  <c r="Y1494" i="9"/>
  <c r="W1495" i="9"/>
  <c r="BD1575" i="9"/>
  <c r="BJ1575" i="9" l="1"/>
  <c r="BE1575" i="9"/>
  <c r="BA1576" i="9"/>
  <c r="AZ1577" i="9"/>
  <c r="BC1576" i="9"/>
  <c r="AD1501" i="9"/>
  <c r="T1496" i="9"/>
  <c r="U1496" i="9" s="1"/>
  <c r="X1495" i="9"/>
  <c r="BD1576" i="9"/>
  <c r="BJ1576" i="9" l="1"/>
  <c r="BE1576" i="9"/>
  <c r="AZ1578" i="9"/>
  <c r="BC1577" i="9"/>
  <c r="BA1577" i="9"/>
  <c r="Y1495" i="9"/>
  <c r="W1496" i="9"/>
  <c r="AD1502" i="9"/>
  <c r="T1497" i="9"/>
  <c r="U1497" i="9" s="1"/>
  <c r="BD1577" i="9"/>
  <c r="X1496" i="9"/>
  <c r="BJ1577" i="9" l="1"/>
  <c r="BE1577" i="9"/>
  <c r="BC1578" i="9"/>
  <c r="AZ1579" i="9"/>
  <c r="BA1578" i="9"/>
  <c r="Y1496" i="9"/>
  <c r="W1497" i="9"/>
  <c r="BD1578" i="9"/>
  <c r="BJ1578" i="9" l="1"/>
  <c r="BE1578" i="9"/>
  <c r="BA1579" i="9"/>
  <c r="BC1579" i="9"/>
  <c r="AZ1580" i="9"/>
  <c r="AD1503" i="9"/>
  <c r="T1498" i="9"/>
  <c r="U1498" i="9" s="1"/>
  <c r="X1497" i="9"/>
  <c r="BD1579" i="9"/>
  <c r="BJ1579" i="9" l="1"/>
  <c r="BE1579" i="9"/>
  <c r="AZ1581" i="9"/>
  <c r="BC1580" i="9"/>
  <c r="BA1580" i="9"/>
  <c r="Y1497" i="9"/>
  <c r="W1498" i="9"/>
  <c r="AD1504" i="9"/>
  <c r="T1499" i="9"/>
  <c r="U1499" i="9" s="1"/>
  <c r="X1498" i="9"/>
  <c r="BD1580" i="9"/>
  <c r="BJ1580" i="9" l="1"/>
  <c r="BE1580" i="9"/>
  <c r="BC1581" i="9"/>
  <c r="AZ1582" i="9"/>
  <c r="BA1581" i="9"/>
  <c r="Y1498" i="9"/>
  <c r="W1499" i="9"/>
  <c r="BD1581" i="9"/>
  <c r="BJ1581" i="9" l="1"/>
  <c r="BE1581" i="9"/>
  <c r="BC1582" i="9"/>
  <c r="BA1582" i="9"/>
  <c r="AZ1583" i="9"/>
  <c r="AD1505" i="9"/>
  <c r="T1500" i="9"/>
  <c r="U1500" i="9" s="1"/>
  <c r="X1499" i="9"/>
  <c r="BD1582" i="9"/>
  <c r="BJ1582" i="9" l="1"/>
  <c r="BE1582" i="9"/>
  <c r="BA1583" i="9"/>
  <c r="BC1583" i="9"/>
  <c r="AZ1584" i="9"/>
  <c r="Y1499" i="9"/>
  <c r="W1500" i="9"/>
  <c r="AD1506" i="9"/>
  <c r="T1501" i="9"/>
  <c r="U1501" i="9" s="1"/>
  <c r="X1500" i="9"/>
  <c r="BD1583" i="9"/>
  <c r="BJ1583" i="9" l="1"/>
  <c r="BE1583" i="9"/>
  <c r="AZ1585" i="9"/>
  <c r="BA1584" i="9"/>
  <c r="BC1584" i="9"/>
  <c r="Y1500" i="9"/>
  <c r="W1501" i="9"/>
  <c r="BD1584" i="9"/>
  <c r="BJ1584" i="9" l="1"/>
  <c r="BE1584" i="9"/>
  <c r="BC1585" i="9"/>
  <c r="BA1585" i="9"/>
  <c r="AZ1586" i="9"/>
  <c r="AD1507" i="9"/>
  <c r="T1502" i="9"/>
  <c r="U1502" i="9" s="1"/>
  <c r="BD1585" i="9"/>
  <c r="X1501" i="9"/>
  <c r="BJ1585" i="9" l="1"/>
  <c r="BE1585" i="9"/>
  <c r="BA1586" i="9"/>
  <c r="BC1586" i="9"/>
  <c r="AZ1587" i="9"/>
  <c r="Y1501" i="9"/>
  <c r="W1502" i="9"/>
  <c r="AD1508" i="9"/>
  <c r="T1503" i="9"/>
  <c r="U1503" i="9" s="1"/>
  <c r="BD1586" i="9"/>
  <c r="X1502" i="9"/>
  <c r="BJ1586" i="9" l="1"/>
  <c r="BE1586" i="9"/>
  <c r="BA1587" i="9"/>
  <c r="AZ1588" i="9"/>
  <c r="BC1587" i="9"/>
  <c r="Y1502" i="9"/>
  <c r="W1503" i="9"/>
  <c r="BD1587" i="9"/>
  <c r="BJ1587" i="9" l="1"/>
  <c r="BE1587" i="9"/>
  <c r="BC1588" i="9"/>
  <c r="BA1588" i="9"/>
  <c r="AZ1589" i="9"/>
  <c r="AD1509" i="9"/>
  <c r="T1504" i="9"/>
  <c r="U1504" i="9" s="1"/>
  <c r="BD1588" i="9"/>
  <c r="X1503" i="9"/>
  <c r="BJ1588" i="9" l="1"/>
  <c r="BE1588" i="9"/>
  <c r="BA1589" i="9"/>
  <c r="BC1589" i="9"/>
  <c r="AZ1590" i="9"/>
  <c r="Y1503" i="9"/>
  <c r="W1504" i="9"/>
  <c r="AD1510" i="9"/>
  <c r="T1505" i="9"/>
  <c r="U1505" i="9" s="1"/>
  <c r="X1504" i="9"/>
  <c r="BD1589" i="9"/>
  <c r="BJ1589" i="9" l="1"/>
  <c r="BE1589" i="9"/>
  <c r="BC1590" i="9"/>
  <c r="BA1590" i="9"/>
  <c r="AZ1591" i="9"/>
  <c r="Y1504" i="9"/>
  <c r="W1505" i="9"/>
  <c r="BD1590" i="9"/>
  <c r="BJ1590" i="9" l="1"/>
  <c r="BE1590" i="9"/>
  <c r="BA1591" i="9"/>
  <c r="BC1591" i="9"/>
  <c r="AZ1592" i="9"/>
  <c r="AD1511" i="9"/>
  <c r="T1506" i="9"/>
  <c r="U1506" i="9" s="1"/>
  <c r="BD1591" i="9"/>
  <c r="X1505" i="9"/>
  <c r="BJ1591" i="9" l="1"/>
  <c r="BE1591" i="9"/>
  <c r="AZ1593" i="9"/>
  <c r="BC1592" i="9"/>
  <c r="BA1592" i="9"/>
  <c r="Y1505" i="9"/>
  <c r="W1506" i="9"/>
  <c r="AD1512" i="9"/>
  <c r="T1507" i="9"/>
  <c r="U1507" i="9" s="1"/>
  <c r="BD1592" i="9"/>
  <c r="X1506" i="9"/>
  <c r="BJ1592" i="9" l="1"/>
  <c r="BE1592" i="9"/>
  <c r="AZ1594" i="9"/>
  <c r="BA1593" i="9"/>
  <c r="BC1593" i="9"/>
  <c r="Y1506" i="9"/>
  <c r="W1507" i="9"/>
  <c r="BD1593" i="9"/>
  <c r="BJ1593" i="9" l="1"/>
  <c r="BE1593" i="9"/>
  <c r="AZ1595" i="9"/>
  <c r="BC1594" i="9"/>
  <c r="BA1594" i="9"/>
  <c r="AD1513" i="9"/>
  <c r="T1508" i="9"/>
  <c r="U1508" i="9" s="1"/>
  <c r="X1507" i="9"/>
  <c r="BD1594" i="9"/>
  <c r="BJ1594" i="9" l="1"/>
  <c r="BE1594" i="9"/>
  <c r="BA1595" i="9"/>
  <c r="AZ1596" i="9"/>
  <c r="BC1595" i="9"/>
  <c r="Y1507" i="9"/>
  <c r="W1508" i="9"/>
  <c r="AD1514" i="9"/>
  <c r="T1509" i="9"/>
  <c r="U1509" i="9" s="1"/>
  <c r="BD1595" i="9"/>
  <c r="X1508" i="9"/>
  <c r="BJ1595" i="9" l="1"/>
  <c r="BE1595" i="9"/>
  <c r="BC1596" i="9"/>
  <c r="BA1596" i="9"/>
  <c r="AZ1597" i="9"/>
  <c r="Y1508" i="9"/>
  <c r="W1509" i="9"/>
  <c r="BD1596" i="9"/>
  <c r="BJ1596" i="9" l="1"/>
  <c r="BE1596" i="9"/>
  <c r="BA1597" i="9"/>
  <c r="AZ1598" i="9"/>
  <c r="BC1597" i="9"/>
  <c r="AD1515" i="9"/>
  <c r="T1510" i="9"/>
  <c r="U1510" i="9" s="1"/>
  <c r="X1509" i="9"/>
  <c r="BD1597" i="9"/>
  <c r="BJ1597" i="9" l="1"/>
  <c r="BE1597" i="9"/>
  <c r="BC1598" i="9"/>
  <c r="AZ1599" i="9"/>
  <c r="BA1598" i="9"/>
  <c r="Y1509" i="9"/>
  <c r="W1510" i="9"/>
  <c r="AD1516" i="9"/>
  <c r="T1511" i="9"/>
  <c r="U1511" i="9" s="1"/>
  <c r="BD1598" i="9"/>
  <c r="X1510" i="9"/>
  <c r="BJ1598" i="9" l="1"/>
  <c r="BE1598" i="9"/>
  <c r="BC1599" i="9"/>
  <c r="BA1599" i="9"/>
  <c r="AZ1600" i="9"/>
  <c r="Y1510" i="9"/>
  <c r="W1511" i="9"/>
  <c r="BD1599" i="9"/>
  <c r="BJ1599" i="9" l="1"/>
  <c r="BE1599" i="9"/>
  <c r="BC1600" i="9"/>
  <c r="AZ1601" i="9"/>
  <c r="BA1600" i="9"/>
  <c r="AD1517" i="9"/>
  <c r="T1512" i="9"/>
  <c r="U1512" i="9" s="1"/>
  <c r="BD1600" i="9"/>
  <c r="X1511" i="9"/>
  <c r="BJ1600" i="9" l="1"/>
  <c r="BE1600" i="9"/>
  <c r="BA1601" i="9"/>
  <c r="BC1601" i="9"/>
  <c r="AZ1602" i="9"/>
  <c r="Y1511" i="9"/>
  <c r="W1512" i="9"/>
  <c r="AD1518" i="9"/>
  <c r="T1513" i="9"/>
  <c r="U1513" i="9" s="1"/>
  <c r="X1512" i="9"/>
  <c r="BD1601" i="9"/>
  <c r="BJ1601" i="9" l="1"/>
  <c r="BE1601" i="9"/>
  <c r="BA1602" i="9"/>
  <c r="AZ1603" i="9"/>
  <c r="BC1602" i="9"/>
  <c r="Y1512" i="9"/>
  <c r="W1513" i="9"/>
  <c r="BD1602" i="9"/>
  <c r="BJ1602" i="9" l="1"/>
  <c r="BE1602" i="9"/>
  <c r="AZ1604" i="9"/>
  <c r="BC1603" i="9"/>
  <c r="BA1603" i="9"/>
  <c r="AD1519" i="9"/>
  <c r="T1514" i="9"/>
  <c r="U1514" i="9" s="1"/>
  <c r="BD1603" i="9"/>
  <c r="X1513" i="9"/>
  <c r="BJ1603" i="9" l="1"/>
  <c r="BE1603" i="9"/>
  <c r="AZ1605" i="9"/>
  <c r="BC1604" i="9"/>
  <c r="BA1604" i="9"/>
  <c r="Y1513" i="9"/>
  <c r="W1514" i="9"/>
  <c r="AD1520" i="9"/>
  <c r="T1515" i="9"/>
  <c r="U1515" i="9" s="1"/>
  <c r="X1514" i="9"/>
  <c r="BD1604" i="9"/>
  <c r="BJ1604" i="9" l="1"/>
  <c r="BE1604" i="9"/>
  <c r="AZ1606" i="9"/>
  <c r="BC1605" i="9"/>
  <c r="BA1605" i="9"/>
  <c r="Y1514" i="9"/>
  <c r="W1515" i="9"/>
  <c r="BD1605" i="9"/>
  <c r="BJ1605" i="9" l="1"/>
  <c r="BE1605" i="9"/>
  <c r="BC1606" i="9"/>
  <c r="BA1606" i="9"/>
  <c r="AZ1607" i="9"/>
  <c r="AD1521" i="9"/>
  <c r="T1516" i="9"/>
  <c r="U1516" i="9" s="1"/>
  <c r="X1515" i="9"/>
  <c r="BD1606" i="9"/>
  <c r="BJ1606" i="9" l="1"/>
  <c r="BE1606" i="9"/>
  <c r="BA1607" i="9"/>
  <c r="AZ1608" i="9"/>
  <c r="BC1607" i="9"/>
  <c r="Y1515" i="9"/>
  <c r="W1516" i="9"/>
  <c r="AD1522" i="9"/>
  <c r="T1517" i="9"/>
  <c r="U1517" i="9" s="1"/>
  <c r="BD1607" i="9"/>
  <c r="X1516" i="9"/>
  <c r="BJ1607" i="9" l="1"/>
  <c r="BE1607" i="9"/>
  <c r="BA1608" i="9"/>
  <c r="AZ1609" i="9"/>
  <c r="BC1608" i="9"/>
  <c r="Y1516" i="9"/>
  <c r="W1517" i="9"/>
  <c r="BD1608" i="9"/>
  <c r="BJ1608" i="9" l="1"/>
  <c r="BE1608" i="9"/>
  <c r="AZ1610" i="9"/>
  <c r="BA1609" i="9"/>
  <c r="BC1609" i="9"/>
  <c r="AD1523" i="9"/>
  <c r="T1518" i="9"/>
  <c r="U1518" i="9" s="1"/>
  <c r="X1517" i="9"/>
  <c r="BD1609" i="9"/>
  <c r="BJ1609" i="9" l="1"/>
  <c r="BE1609" i="9"/>
  <c r="AZ1611" i="9"/>
  <c r="BA1610" i="9"/>
  <c r="BC1610" i="9"/>
  <c r="Y1517" i="9"/>
  <c r="W1518" i="9"/>
  <c r="AD1524" i="9"/>
  <c r="T1519" i="9"/>
  <c r="U1519" i="9" s="1"/>
  <c r="BD1610" i="9"/>
  <c r="X1518" i="9"/>
  <c r="BJ1610" i="9" l="1"/>
  <c r="BE1610" i="9"/>
  <c r="BC1611" i="9"/>
  <c r="BA1611" i="9"/>
  <c r="AZ1612" i="9"/>
  <c r="Y1518" i="9"/>
  <c r="W1519" i="9"/>
  <c r="BD1611" i="9"/>
  <c r="BJ1611" i="9" l="1"/>
  <c r="BE1611" i="9"/>
  <c r="BC1612" i="9"/>
  <c r="AZ1613" i="9"/>
  <c r="BA1612" i="9"/>
  <c r="AD1525" i="9"/>
  <c r="T1520" i="9"/>
  <c r="U1520" i="9" s="1"/>
  <c r="X1519" i="9"/>
  <c r="BD1612" i="9"/>
  <c r="BJ1612" i="9" l="1"/>
  <c r="BE1612" i="9"/>
  <c r="BC1613" i="9"/>
  <c r="BA1613" i="9"/>
  <c r="AZ1614" i="9"/>
  <c r="Y1519" i="9"/>
  <c r="W1520" i="9"/>
  <c r="AD1526" i="9"/>
  <c r="T1521" i="9"/>
  <c r="U1521" i="9" s="1"/>
  <c r="X1520" i="9"/>
  <c r="BD1613" i="9"/>
  <c r="BJ1613" i="9" l="1"/>
  <c r="BE1613" i="9"/>
  <c r="BA1614" i="9"/>
  <c r="AZ1615" i="9"/>
  <c r="BC1614" i="9"/>
  <c r="Y1520" i="9"/>
  <c r="W1521" i="9"/>
  <c r="BD1614" i="9"/>
  <c r="BJ1614" i="9" l="1"/>
  <c r="BE1614" i="9"/>
  <c r="BC1615" i="9"/>
  <c r="BA1615" i="9"/>
  <c r="AZ1616" i="9"/>
  <c r="AD1527" i="9"/>
  <c r="T1522" i="9"/>
  <c r="U1522" i="9" s="1"/>
  <c r="X1521" i="9"/>
  <c r="BD1615" i="9"/>
  <c r="BJ1615" i="9" l="1"/>
  <c r="BE1615" i="9"/>
  <c r="AZ1617" i="9"/>
  <c r="BC1616" i="9"/>
  <c r="BA1616" i="9"/>
  <c r="Y1521" i="9"/>
  <c r="W1522" i="9"/>
  <c r="AD1528" i="9"/>
  <c r="T1523" i="9"/>
  <c r="U1523" i="9" s="1"/>
  <c r="X1522" i="9"/>
  <c r="BD1616" i="9"/>
  <c r="BJ1616" i="9" l="1"/>
  <c r="BE1616" i="9"/>
  <c r="BC1617" i="9"/>
  <c r="AZ1618" i="9"/>
  <c r="BA1617" i="9"/>
  <c r="Y1522" i="9"/>
  <c r="W1523" i="9"/>
  <c r="BD1617" i="9"/>
  <c r="BJ1617" i="9" l="1"/>
  <c r="BE1617" i="9"/>
  <c r="BA1618" i="9"/>
  <c r="AZ1619" i="9"/>
  <c r="BC1618" i="9"/>
  <c r="AD1529" i="9"/>
  <c r="T1524" i="9"/>
  <c r="U1524" i="9" s="1"/>
  <c r="X1523" i="9"/>
  <c r="BD1618" i="9"/>
  <c r="BJ1618" i="9" l="1"/>
  <c r="BE1618" i="9"/>
  <c r="AZ1620" i="9"/>
  <c r="BC1619" i="9"/>
  <c r="BA1619" i="9"/>
  <c r="Y1523" i="9"/>
  <c r="W1524" i="9"/>
  <c r="AD1530" i="9"/>
  <c r="T1525" i="9"/>
  <c r="U1525" i="9" s="1"/>
  <c r="BD1619" i="9"/>
  <c r="X1524" i="9"/>
  <c r="BJ1619" i="9" l="1"/>
  <c r="BE1619" i="9"/>
  <c r="BC1620" i="9"/>
  <c r="BA1620" i="9"/>
  <c r="AZ1621" i="9"/>
  <c r="Y1524" i="9"/>
  <c r="W1525" i="9"/>
  <c r="BD1620" i="9"/>
  <c r="BJ1620" i="9" l="1"/>
  <c r="BE1620" i="9"/>
  <c r="BA1621" i="9"/>
  <c r="AZ1622" i="9"/>
  <c r="BC1621" i="9"/>
  <c r="AD1531" i="9"/>
  <c r="T1526" i="9"/>
  <c r="U1526" i="9" s="1"/>
  <c r="X1525" i="9"/>
  <c r="BD1621" i="9"/>
  <c r="BJ1621" i="9" l="1"/>
  <c r="BE1621" i="9"/>
  <c r="BC1622" i="9"/>
  <c r="AZ1623" i="9"/>
  <c r="BA1622" i="9"/>
  <c r="Y1525" i="9"/>
  <c r="W1526" i="9"/>
  <c r="AD1532" i="9"/>
  <c r="T1527" i="9"/>
  <c r="U1527" i="9" s="1"/>
  <c r="BD1622" i="9"/>
  <c r="X1526" i="9"/>
  <c r="BJ1622" i="9" l="1"/>
  <c r="BE1622" i="9"/>
  <c r="BA1623" i="9"/>
  <c r="AZ1624" i="9"/>
  <c r="BC1623" i="9"/>
  <c r="Y1526" i="9"/>
  <c r="W1527" i="9"/>
  <c r="BD1623" i="9"/>
  <c r="BJ1623" i="9" l="1"/>
  <c r="BE1623" i="9"/>
  <c r="BA1624" i="9"/>
  <c r="BC1624" i="9"/>
  <c r="AZ1625" i="9"/>
  <c r="AD1533" i="9"/>
  <c r="T1528" i="9"/>
  <c r="U1528" i="9" s="1"/>
  <c r="BD1624" i="9"/>
  <c r="X1527" i="9"/>
  <c r="BJ1624" i="9" l="1"/>
  <c r="BE1624" i="9"/>
  <c r="BA1625" i="9"/>
  <c r="AZ1626" i="9"/>
  <c r="BC1625" i="9"/>
  <c r="Y1527" i="9"/>
  <c r="W1528" i="9"/>
  <c r="AD1534" i="9"/>
  <c r="T1529" i="9"/>
  <c r="U1529" i="9" s="1"/>
  <c r="BD1625" i="9"/>
  <c r="X1528" i="9"/>
  <c r="BJ1625" i="9" l="1"/>
  <c r="BE1625" i="9"/>
  <c r="BC1626" i="9"/>
  <c r="BA1626" i="9"/>
  <c r="AZ1627" i="9"/>
  <c r="Y1528" i="9"/>
  <c r="W1529" i="9"/>
  <c r="BD1626" i="9"/>
  <c r="BJ1626" i="9" l="1"/>
  <c r="BE1626" i="9"/>
  <c r="BC1627" i="9"/>
  <c r="AZ1628" i="9"/>
  <c r="BA1627" i="9"/>
  <c r="AD1535" i="9"/>
  <c r="T1530" i="9"/>
  <c r="U1530" i="9" s="1"/>
  <c r="X1529" i="9"/>
  <c r="BD1627" i="9"/>
  <c r="BJ1627" i="9" l="1"/>
  <c r="BE1627" i="9"/>
  <c r="BC1628" i="9"/>
  <c r="BA1628" i="9"/>
  <c r="AZ1629" i="9"/>
  <c r="Y1529" i="9"/>
  <c r="W1530" i="9"/>
  <c r="AD1536" i="9"/>
  <c r="T1531" i="9"/>
  <c r="U1531" i="9" s="1"/>
  <c r="X1530" i="9"/>
  <c r="BD1628" i="9"/>
  <c r="BJ1628" i="9" l="1"/>
  <c r="BE1628" i="9"/>
  <c r="BC1629" i="9"/>
  <c r="BA1629" i="9"/>
  <c r="AZ1630" i="9"/>
  <c r="Y1530" i="9"/>
  <c r="W1531" i="9"/>
  <c r="BD1629" i="9"/>
  <c r="BJ1629" i="9" l="1"/>
  <c r="BE1629" i="9"/>
  <c r="BA1630" i="9"/>
  <c r="BC1630" i="9"/>
  <c r="AZ1631" i="9"/>
  <c r="AD1537" i="9"/>
  <c r="T1532" i="9"/>
  <c r="U1532" i="9" s="1"/>
  <c r="X1531" i="9"/>
  <c r="BD1630" i="9"/>
  <c r="BJ1630" i="9" l="1"/>
  <c r="BE1630" i="9"/>
  <c r="BA1631" i="9"/>
  <c r="AZ1632" i="9"/>
  <c r="BC1631" i="9"/>
  <c r="Y1531" i="9"/>
  <c r="W1532" i="9"/>
  <c r="AD1538" i="9"/>
  <c r="T1533" i="9"/>
  <c r="U1533" i="9" s="1"/>
  <c r="BD1631" i="9"/>
  <c r="X1532" i="9"/>
  <c r="BJ1631" i="9" l="1"/>
  <c r="BE1631" i="9"/>
  <c r="AZ1633" i="9"/>
  <c r="BC1632" i="9"/>
  <c r="BA1632" i="9"/>
  <c r="Y1532" i="9"/>
  <c r="W1533" i="9"/>
  <c r="BD1632" i="9"/>
  <c r="BJ1632" i="9" l="1"/>
  <c r="BE1632" i="9"/>
  <c r="AZ1634" i="9"/>
  <c r="BC1633" i="9"/>
  <c r="BA1633" i="9"/>
  <c r="AD1539" i="9"/>
  <c r="T1534" i="9"/>
  <c r="U1534" i="9" s="1"/>
  <c r="X1533" i="9"/>
  <c r="BD1633" i="9"/>
  <c r="BJ1633" i="9" l="1"/>
  <c r="BE1633" i="9"/>
  <c r="BA1634" i="9"/>
  <c r="BC1634" i="9"/>
  <c r="AZ1635" i="9"/>
  <c r="Y1533" i="9"/>
  <c r="W1534" i="9"/>
  <c r="AD1540" i="9"/>
  <c r="T1535" i="9"/>
  <c r="U1535" i="9" s="1"/>
  <c r="X1534" i="9"/>
  <c r="BD1634" i="9"/>
  <c r="BJ1634" i="9" l="1"/>
  <c r="BE1634" i="9"/>
  <c r="BC1635" i="9"/>
  <c r="BA1635" i="9"/>
  <c r="AZ1636" i="9"/>
  <c r="Y1534" i="9"/>
  <c r="W1535" i="9"/>
  <c r="BD1635" i="9"/>
  <c r="BJ1635" i="9" l="1"/>
  <c r="BE1635" i="9"/>
  <c r="BC1636" i="9"/>
  <c r="BA1636" i="9"/>
  <c r="AZ1637" i="9"/>
  <c r="AD1541" i="9"/>
  <c r="T1536" i="9"/>
  <c r="U1536" i="9" s="1"/>
  <c r="X1535" i="9"/>
  <c r="BD1636" i="9"/>
  <c r="BJ1636" i="9" l="1"/>
  <c r="BE1636" i="9"/>
  <c r="BC1637" i="9"/>
  <c r="AZ1638" i="9"/>
  <c r="BA1637" i="9"/>
  <c r="Y1535" i="9"/>
  <c r="W1536" i="9"/>
  <c r="AD1542" i="9"/>
  <c r="T1537" i="9"/>
  <c r="U1537" i="9" s="1"/>
  <c r="X1536" i="9"/>
  <c r="BD1637" i="9"/>
  <c r="BJ1637" i="9" l="1"/>
  <c r="BE1637" i="9"/>
  <c r="BA1638" i="9"/>
  <c r="AZ1639" i="9"/>
  <c r="BC1638" i="9"/>
  <c r="Y1536" i="9"/>
  <c r="W1537" i="9"/>
  <c r="BD1638" i="9"/>
  <c r="BJ1638" i="9" l="1"/>
  <c r="BE1638" i="9"/>
  <c r="BC1639" i="9"/>
  <c r="AZ1640" i="9"/>
  <c r="BA1639" i="9"/>
  <c r="AD1543" i="9"/>
  <c r="T1538" i="9"/>
  <c r="U1538" i="9" s="1"/>
  <c r="BD1639" i="9"/>
  <c r="X1537" i="9"/>
  <c r="BJ1639" i="9" l="1"/>
  <c r="BE1639" i="9"/>
  <c r="BA1640" i="9"/>
  <c r="AZ1641" i="9"/>
  <c r="BC1640" i="9"/>
  <c r="Y1537" i="9"/>
  <c r="W1538" i="9"/>
  <c r="AD1544" i="9"/>
  <c r="T1539" i="9"/>
  <c r="U1539" i="9" s="1"/>
  <c r="BD1640" i="9"/>
  <c r="X1538" i="9"/>
  <c r="BJ1640" i="9" l="1"/>
  <c r="BE1640" i="9"/>
  <c r="BC1641" i="9"/>
  <c r="BA1641" i="9"/>
  <c r="AZ1642" i="9"/>
  <c r="Y1538" i="9"/>
  <c r="W1539" i="9"/>
  <c r="BD1641" i="9"/>
  <c r="BJ1641" i="9" l="1"/>
  <c r="BE1641" i="9"/>
  <c r="BA1642" i="9"/>
  <c r="BC1642" i="9"/>
  <c r="AZ1643" i="9"/>
  <c r="AD1545" i="9"/>
  <c r="T1540" i="9"/>
  <c r="U1540" i="9" s="1"/>
  <c r="BD1642" i="9"/>
  <c r="X1539" i="9"/>
  <c r="BJ1642" i="9" l="1"/>
  <c r="BE1642" i="9"/>
  <c r="BC1643" i="9"/>
  <c r="AZ1644" i="9"/>
  <c r="BA1643" i="9"/>
  <c r="Y1539" i="9"/>
  <c r="W1540" i="9"/>
  <c r="AD1546" i="9"/>
  <c r="T1541" i="9"/>
  <c r="U1541" i="9" s="1"/>
  <c r="X1540" i="9"/>
  <c r="BD1643" i="9"/>
  <c r="BJ1643" i="9" l="1"/>
  <c r="BE1643" i="9"/>
  <c r="BC1644" i="9"/>
  <c r="BA1644" i="9"/>
  <c r="AZ1645" i="9"/>
  <c r="Y1540" i="9"/>
  <c r="W1541" i="9"/>
  <c r="BD1644" i="9"/>
  <c r="BJ1644" i="9" l="1"/>
  <c r="BE1644" i="9"/>
  <c r="AZ1646" i="9"/>
  <c r="BA1645" i="9"/>
  <c r="BC1645" i="9"/>
  <c r="AD1547" i="9"/>
  <c r="T1542" i="9"/>
  <c r="U1542" i="9" s="1"/>
  <c r="X1541" i="9"/>
  <c r="BD1645" i="9"/>
  <c r="BJ1645" i="9" l="1"/>
  <c r="BE1645" i="9"/>
  <c r="AZ1647" i="9"/>
  <c r="BA1646" i="9"/>
  <c r="BC1646" i="9"/>
  <c r="Y1541" i="9"/>
  <c r="W1542" i="9"/>
  <c r="AD1548" i="9"/>
  <c r="T1543" i="9"/>
  <c r="U1543" i="9" s="1"/>
  <c r="X1542" i="9"/>
  <c r="BD1646" i="9"/>
  <c r="BJ1646" i="9" l="1"/>
  <c r="BE1646" i="9"/>
  <c r="BC1647" i="9"/>
  <c r="BA1647" i="9"/>
  <c r="AZ1648" i="9"/>
  <c r="Y1542" i="9"/>
  <c r="W1543" i="9"/>
  <c r="BD1647" i="9"/>
  <c r="BJ1647" i="9" l="1"/>
  <c r="BE1647" i="9"/>
  <c r="AZ1649" i="9"/>
  <c r="BC1648" i="9"/>
  <c r="BA1648" i="9"/>
  <c r="AD1549" i="9"/>
  <c r="T1544" i="9"/>
  <c r="U1544" i="9" s="1"/>
  <c r="BD1648" i="9"/>
  <c r="X1543" i="9"/>
  <c r="BJ1648" i="9" l="1"/>
  <c r="BE1648" i="9"/>
  <c r="BA1649" i="9"/>
  <c r="AZ1650" i="9"/>
  <c r="BC1649" i="9"/>
  <c r="Y1543" i="9"/>
  <c r="W1544" i="9"/>
  <c r="AD1550" i="9"/>
  <c r="T1545" i="9"/>
  <c r="U1545" i="9" s="1"/>
  <c r="X1544" i="9"/>
  <c r="BD1649" i="9"/>
  <c r="BJ1649" i="9" l="1"/>
  <c r="BE1649" i="9"/>
  <c r="BA1650" i="9"/>
  <c r="AZ1651" i="9"/>
  <c r="BC1650" i="9"/>
  <c r="Y1544" i="9"/>
  <c r="W1545" i="9"/>
  <c r="BD1650" i="9"/>
  <c r="BJ1650" i="9" l="1"/>
  <c r="BE1650" i="9"/>
  <c r="BC1651" i="9"/>
  <c r="AZ1652" i="9"/>
  <c r="BA1651" i="9"/>
  <c r="AD1551" i="9"/>
  <c r="T1546" i="9"/>
  <c r="U1546" i="9" s="1"/>
  <c r="X1545" i="9"/>
  <c r="BD1651" i="9"/>
  <c r="BJ1651" i="9" l="1"/>
  <c r="BE1651" i="9"/>
  <c r="AZ1653" i="9"/>
  <c r="BC1652" i="9"/>
  <c r="BA1652" i="9"/>
  <c r="Y1545" i="9"/>
  <c r="W1546" i="9"/>
  <c r="AD1552" i="9"/>
  <c r="T1547" i="9"/>
  <c r="U1547" i="9" s="1"/>
  <c r="BD1652" i="9"/>
  <c r="X1546" i="9"/>
  <c r="BJ1652" i="9" l="1"/>
  <c r="BE1652" i="9"/>
  <c r="AZ1654" i="9"/>
  <c r="BC1653" i="9"/>
  <c r="BA1653" i="9"/>
  <c r="Y1546" i="9"/>
  <c r="W1547" i="9"/>
  <c r="BD1653" i="9"/>
  <c r="BJ1653" i="9" l="1"/>
  <c r="BE1653" i="9"/>
  <c r="BA1654" i="9"/>
  <c r="AZ1655" i="9"/>
  <c r="BC1654" i="9"/>
  <c r="AD1553" i="9"/>
  <c r="T1548" i="9"/>
  <c r="U1548" i="9" s="1"/>
  <c r="BD1654" i="9"/>
  <c r="X1547" i="9"/>
  <c r="BJ1654" i="9" l="1"/>
  <c r="BE1654" i="9"/>
  <c r="BC1655" i="9"/>
  <c r="AZ1656" i="9"/>
  <c r="BA1655" i="9"/>
  <c r="Y1547" i="9"/>
  <c r="W1548" i="9"/>
  <c r="AD1554" i="9"/>
  <c r="T1549" i="9"/>
  <c r="U1549" i="9" s="1"/>
  <c r="X1548" i="9"/>
  <c r="BD1655" i="9"/>
  <c r="BJ1655" i="9" l="1"/>
  <c r="BE1655" i="9"/>
  <c r="BC1656" i="9"/>
  <c r="AZ1657" i="9"/>
  <c r="BA1656" i="9"/>
  <c r="Y1548" i="9"/>
  <c r="W1549" i="9"/>
  <c r="BD1656" i="9"/>
  <c r="BJ1656" i="9" l="1"/>
  <c r="BE1656" i="9"/>
  <c r="BC1657" i="9"/>
  <c r="BA1657" i="9"/>
  <c r="AZ1658" i="9"/>
  <c r="AD1555" i="9"/>
  <c r="T1550" i="9"/>
  <c r="U1550" i="9" s="1"/>
  <c r="X1549" i="9"/>
  <c r="BD1657" i="9"/>
  <c r="BJ1657" i="9" l="1"/>
  <c r="BE1657" i="9"/>
  <c r="BA1658" i="9"/>
  <c r="AZ1659" i="9"/>
  <c r="BC1658" i="9"/>
  <c r="Y1549" i="9"/>
  <c r="W1550" i="9"/>
  <c r="AD1556" i="9"/>
  <c r="T1551" i="9"/>
  <c r="U1551" i="9" s="1"/>
  <c r="BD1658" i="9"/>
  <c r="X1550" i="9"/>
  <c r="BJ1658" i="9" l="1"/>
  <c r="BE1658" i="9"/>
  <c r="AZ1660" i="9"/>
  <c r="BA1659" i="9"/>
  <c r="BC1659" i="9"/>
  <c r="Y1550" i="9"/>
  <c r="W1551" i="9"/>
  <c r="BD1659" i="9"/>
  <c r="BJ1659" i="9" l="1"/>
  <c r="BE1659" i="9"/>
  <c r="AZ1661" i="9"/>
  <c r="BC1660" i="9"/>
  <c r="BA1660" i="9"/>
  <c r="AD1557" i="9"/>
  <c r="T1552" i="9"/>
  <c r="U1552" i="9" s="1"/>
  <c r="BD1660" i="9"/>
  <c r="X1551" i="9"/>
  <c r="BJ1660" i="9" l="1"/>
  <c r="BE1660" i="9"/>
  <c r="BA1661" i="9"/>
  <c r="AZ1662" i="9"/>
  <c r="BC1661" i="9"/>
  <c r="Y1551" i="9"/>
  <c r="W1552" i="9"/>
  <c r="AD1558" i="9"/>
  <c r="T1553" i="9"/>
  <c r="U1553" i="9" s="1"/>
  <c r="BD1661" i="9"/>
  <c r="X1552" i="9"/>
  <c r="BJ1661" i="9" l="1"/>
  <c r="BE1661" i="9"/>
  <c r="BA1662" i="9"/>
  <c r="AZ1663" i="9"/>
  <c r="BC1662" i="9"/>
  <c r="Y1552" i="9"/>
  <c r="W1553" i="9"/>
  <c r="BD1662" i="9"/>
  <c r="BJ1662" i="9" l="1"/>
  <c r="BE1662" i="9"/>
  <c r="AZ1664" i="9"/>
  <c r="BC1663" i="9"/>
  <c r="BA1663" i="9"/>
  <c r="AD1559" i="9"/>
  <c r="T1554" i="9"/>
  <c r="U1554" i="9" s="1"/>
  <c r="X1553" i="9"/>
  <c r="BD1663" i="9"/>
  <c r="BJ1663" i="9" l="1"/>
  <c r="BE1663" i="9"/>
  <c r="BA1664" i="9"/>
  <c r="AZ1665" i="9"/>
  <c r="BC1664" i="9"/>
  <c r="Y1553" i="9"/>
  <c r="W1554" i="9"/>
  <c r="AD1560" i="9"/>
  <c r="T1555" i="9"/>
  <c r="U1555" i="9" s="1"/>
  <c r="X1554" i="9"/>
  <c r="BD1664" i="9"/>
  <c r="BJ1664" i="9" l="1"/>
  <c r="BE1664" i="9"/>
  <c r="BA1665" i="9"/>
  <c r="AZ1666" i="9"/>
  <c r="BC1665" i="9"/>
  <c r="Y1554" i="9"/>
  <c r="W1555" i="9"/>
  <c r="BD1665" i="9"/>
  <c r="BJ1665" i="9" l="1"/>
  <c r="BE1665" i="9"/>
  <c r="AZ1667" i="9"/>
  <c r="BA1666" i="9"/>
  <c r="BC1666" i="9"/>
  <c r="AD1561" i="9"/>
  <c r="T1556" i="9"/>
  <c r="U1556" i="9" s="1"/>
  <c r="BD1666" i="9"/>
  <c r="X1555" i="9"/>
  <c r="BJ1666" i="9" l="1"/>
  <c r="BE1666" i="9"/>
  <c r="BC1667" i="9"/>
  <c r="BA1667" i="9"/>
  <c r="AZ1668" i="9"/>
  <c r="Y1555" i="9"/>
  <c r="W1556" i="9"/>
  <c r="AD1562" i="9"/>
  <c r="T1557" i="9"/>
  <c r="U1557" i="9" s="1"/>
  <c r="BD1667" i="9"/>
  <c r="X1556" i="9"/>
  <c r="BJ1667" i="9" l="1"/>
  <c r="BE1667" i="9"/>
  <c r="AZ1669" i="9"/>
  <c r="BA1668" i="9"/>
  <c r="BC1668" i="9"/>
  <c r="Y1556" i="9"/>
  <c r="W1557" i="9"/>
  <c r="BD1668" i="9"/>
  <c r="BJ1668" i="9" l="1"/>
  <c r="BE1668" i="9"/>
  <c r="AZ1670" i="9"/>
  <c r="BC1669" i="9"/>
  <c r="BA1669" i="9"/>
  <c r="AD1563" i="9"/>
  <c r="T1558" i="9"/>
  <c r="U1558" i="9" s="1"/>
  <c r="BD1669" i="9"/>
  <c r="X1557" i="9"/>
  <c r="BJ1669" i="9" l="1"/>
  <c r="BE1669" i="9"/>
  <c r="BA1670" i="9"/>
  <c r="BC1670" i="9"/>
  <c r="AZ1671" i="9"/>
  <c r="Y1557" i="9"/>
  <c r="W1558" i="9"/>
  <c r="AD1564" i="9"/>
  <c r="T1559" i="9"/>
  <c r="U1559" i="9" s="1"/>
  <c r="BD1670" i="9"/>
  <c r="X1558" i="9"/>
  <c r="BJ1670" i="9" l="1"/>
  <c r="BE1670" i="9"/>
  <c r="BA1671" i="9"/>
  <c r="AZ1672" i="9"/>
  <c r="BC1671" i="9"/>
  <c r="Y1558" i="9"/>
  <c r="W1559" i="9"/>
  <c r="BD1671" i="9"/>
  <c r="BJ1671" i="9" l="1"/>
  <c r="BE1671" i="9"/>
  <c r="AZ1673" i="9"/>
  <c r="BA1672" i="9"/>
  <c r="BC1672" i="9"/>
  <c r="AD1565" i="9"/>
  <c r="T1560" i="9"/>
  <c r="U1560" i="9" s="1"/>
  <c r="X1559" i="9"/>
  <c r="BD1672" i="9"/>
  <c r="BJ1672" i="9" l="1"/>
  <c r="BE1672" i="9"/>
  <c r="BA1673" i="9"/>
  <c r="BC1673" i="9"/>
  <c r="AZ1674" i="9"/>
  <c r="Y1559" i="9"/>
  <c r="W1560" i="9"/>
  <c r="AD1566" i="9"/>
  <c r="T1561" i="9"/>
  <c r="U1561" i="9" s="1"/>
  <c r="BD1673" i="9"/>
  <c r="X1560" i="9"/>
  <c r="BJ1673" i="9" l="1"/>
  <c r="BE1673" i="9"/>
  <c r="BA1674" i="9"/>
  <c r="BC1674" i="9"/>
  <c r="AZ1675" i="9"/>
  <c r="Y1560" i="9"/>
  <c r="W1561" i="9"/>
  <c r="BD1674" i="9"/>
  <c r="BJ1674" i="9" l="1"/>
  <c r="BE1674" i="9"/>
  <c r="BA1675" i="9"/>
  <c r="AZ1676" i="9"/>
  <c r="BC1675" i="9"/>
  <c r="AD1567" i="9"/>
  <c r="T1562" i="9"/>
  <c r="U1562" i="9" s="1"/>
  <c r="X1561" i="9"/>
  <c r="BD1675" i="9"/>
  <c r="BJ1675" i="9" l="1"/>
  <c r="BE1675" i="9"/>
  <c r="AZ1677" i="9"/>
  <c r="BC1676" i="9"/>
  <c r="BA1676" i="9"/>
  <c r="Y1561" i="9"/>
  <c r="W1562" i="9"/>
  <c r="AD1568" i="9"/>
  <c r="T1563" i="9"/>
  <c r="U1563" i="9" s="1"/>
  <c r="BD1676" i="9"/>
  <c r="X1562" i="9"/>
  <c r="BJ1676" i="9" l="1"/>
  <c r="BE1676" i="9"/>
  <c r="BA1677" i="9"/>
  <c r="BC1677" i="9"/>
  <c r="AZ1678" i="9"/>
  <c r="Y1562" i="9"/>
  <c r="W1563" i="9"/>
  <c r="BD1677" i="9"/>
  <c r="BJ1677" i="9" l="1"/>
  <c r="BE1677" i="9"/>
  <c r="BA1678" i="9"/>
  <c r="BC1678" i="9"/>
  <c r="AZ1679" i="9"/>
  <c r="AD1569" i="9"/>
  <c r="T1564" i="9"/>
  <c r="U1564" i="9" s="1"/>
  <c r="X1563" i="9"/>
  <c r="BD1678" i="9"/>
  <c r="BJ1678" i="9" l="1"/>
  <c r="BE1678" i="9"/>
  <c r="BC1679" i="9"/>
  <c r="BA1679" i="9"/>
  <c r="AZ1680" i="9"/>
  <c r="Y1563" i="9"/>
  <c r="W1564" i="9"/>
  <c r="AD1570" i="9"/>
  <c r="T1565" i="9"/>
  <c r="U1565" i="9" s="1"/>
  <c r="X1564" i="9"/>
  <c r="BD1679" i="9"/>
  <c r="BJ1679" i="9" l="1"/>
  <c r="BE1679" i="9"/>
  <c r="AZ1681" i="9"/>
  <c r="BA1680" i="9"/>
  <c r="BC1680" i="9"/>
  <c r="Y1564" i="9"/>
  <c r="W1565" i="9"/>
  <c r="BD1680" i="9"/>
  <c r="BJ1680" i="9" l="1"/>
  <c r="BE1680" i="9"/>
  <c r="BA1681" i="9"/>
  <c r="AZ1682" i="9"/>
  <c r="BC1681" i="9"/>
  <c r="AD1571" i="9"/>
  <c r="T1566" i="9"/>
  <c r="U1566" i="9" s="1"/>
  <c r="BD1681" i="9"/>
  <c r="X1565" i="9"/>
  <c r="BJ1681" i="9" l="1"/>
  <c r="BE1681" i="9"/>
  <c r="AZ1683" i="9"/>
  <c r="BC1682" i="9"/>
  <c r="BA1682" i="9"/>
  <c r="Y1565" i="9"/>
  <c r="W1566" i="9"/>
  <c r="AD1572" i="9"/>
  <c r="T1567" i="9"/>
  <c r="U1567" i="9" s="1"/>
  <c r="BD1682" i="9"/>
  <c r="X1566" i="9"/>
  <c r="BJ1682" i="9" l="1"/>
  <c r="BE1682" i="9"/>
  <c r="BA1683" i="9"/>
  <c r="BC1683" i="9"/>
  <c r="AZ1684" i="9"/>
  <c r="Y1566" i="9"/>
  <c r="W1567" i="9"/>
  <c r="BD1683" i="9"/>
  <c r="BJ1683" i="9" l="1"/>
  <c r="BE1683" i="9"/>
  <c r="AZ1685" i="9"/>
  <c r="BC1684" i="9"/>
  <c r="BA1684" i="9"/>
  <c r="AD1573" i="9"/>
  <c r="T1568" i="9"/>
  <c r="U1568" i="9" s="1"/>
  <c r="X1567" i="9"/>
  <c r="BD1684" i="9"/>
  <c r="BJ1684" i="9" l="1"/>
  <c r="BE1684" i="9"/>
  <c r="BC1685" i="9"/>
  <c r="BA1685" i="9"/>
  <c r="AZ1686" i="9"/>
  <c r="Y1567" i="9"/>
  <c r="W1568" i="9"/>
  <c r="AD1574" i="9"/>
  <c r="T1569" i="9"/>
  <c r="U1569" i="9" s="1"/>
  <c r="BD1685" i="9"/>
  <c r="X1568" i="9"/>
  <c r="BJ1685" i="9" l="1"/>
  <c r="BE1685" i="9"/>
  <c r="AZ1687" i="9"/>
  <c r="BA1686" i="9"/>
  <c r="BC1686" i="9"/>
  <c r="Y1568" i="9"/>
  <c r="W1569" i="9"/>
  <c r="BD1686" i="9"/>
  <c r="BJ1686" i="9" l="1"/>
  <c r="BE1686" i="9"/>
  <c r="BA1687" i="9"/>
  <c r="AZ1688" i="9"/>
  <c r="BC1687" i="9"/>
  <c r="AD1575" i="9"/>
  <c r="T1570" i="9"/>
  <c r="U1570" i="9" s="1"/>
  <c r="X1569" i="9"/>
  <c r="BD1687" i="9"/>
  <c r="BJ1687" i="9" l="1"/>
  <c r="BE1687" i="9"/>
  <c r="AZ1689" i="9"/>
  <c r="BA1688" i="9"/>
  <c r="BC1688" i="9"/>
  <c r="Y1569" i="9"/>
  <c r="W1570" i="9"/>
  <c r="AD1576" i="9"/>
  <c r="T1571" i="9"/>
  <c r="U1571" i="9" s="1"/>
  <c r="BD1688" i="9"/>
  <c r="X1570" i="9"/>
  <c r="BJ1688" i="9" l="1"/>
  <c r="BE1688" i="9"/>
  <c r="BA1689" i="9"/>
  <c r="BC1689" i="9"/>
  <c r="AZ1690" i="9"/>
  <c r="Y1570" i="9"/>
  <c r="W1571" i="9"/>
  <c r="BD1689" i="9"/>
  <c r="BJ1689" i="9" l="1"/>
  <c r="BE1689" i="9"/>
  <c r="AZ1691" i="9"/>
  <c r="BA1690" i="9"/>
  <c r="BC1690" i="9"/>
  <c r="AD1577" i="9"/>
  <c r="T1572" i="9"/>
  <c r="U1572" i="9" s="1"/>
  <c r="BD1690" i="9"/>
  <c r="X1571" i="9"/>
  <c r="BJ1690" i="9" l="1"/>
  <c r="BE1690" i="9"/>
  <c r="BA1691" i="9"/>
  <c r="AZ1692" i="9"/>
  <c r="BC1691" i="9"/>
  <c r="Y1571" i="9"/>
  <c r="W1572" i="9"/>
  <c r="AD1578" i="9"/>
  <c r="T1573" i="9"/>
  <c r="U1573" i="9" s="1"/>
  <c r="X1572" i="9"/>
  <c r="BD1691" i="9"/>
  <c r="BJ1691" i="9" l="1"/>
  <c r="BE1691" i="9"/>
  <c r="BA1692" i="9"/>
  <c r="AZ1693" i="9"/>
  <c r="BC1692" i="9"/>
  <c r="Y1572" i="9"/>
  <c r="W1573" i="9"/>
  <c r="BD1692" i="9"/>
  <c r="BJ1692" i="9" l="1"/>
  <c r="BE1692" i="9"/>
  <c r="BA1693" i="9"/>
  <c r="BC1693" i="9"/>
  <c r="AZ1694" i="9"/>
  <c r="AD1579" i="9"/>
  <c r="T1574" i="9"/>
  <c r="U1574" i="9" s="1"/>
  <c r="BD1693" i="9"/>
  <c r="X1573" i="9"/>
  <c r="BJ1693" i="9" l="1"/>
  <c r="BE1693" i="9"/>
  <c r="BC1694" i="9"/>
  <c r="BA1694" i="9"/>
  <c r="AZ1695" i="9"/>
  <c r="Y1573" i="9"/>
  <c r="W1574" i="9"/>
  <c r="AD1580" i="9"/>
  <c r="T1575" i="9"/>
  <c r="U1575" i="9" s="1"/>
  <c r="BD1694" i="9"/>
  <c r="X1574" i="9"/>
  <c r="BJ1694" i="9" l="1"/>
  <c r="BE1694" i="9"/>
  <c r="BC1695" i="9"/>
  <c r="BA1695" i="9"/>
  <c r="AZ1696" i="9"/>
  <c r="Y1574" i="9"/>
  <c r="W1575" i="9"/>
  <c r="BD1695" i="9"/>
  <c r="BJ1695" i="9" l="1"/>
  <c r="BE1695" i="9"/>
  <c r="BC1696" i="9"/>
  <c r="AZ1697" i="9"/>
  <c r="BA1696" i="9"/>
  <c r="AD1581" i="9"/>
  <c r="T1576" i="9"/>
  <c r="U1576" i="9" s="1"/>
  <c r="BD1696" i="9"/>
  <c r="X1575" i="9"/>
  <c r="BJ1696" i="9" l="1"/>
  <c r="BE1696" i="9"/>
  <c r="BC1697" i="9"/>
  <c r="AZ1698" i="9"/>
  <c r="BA1697" i="9"/>
  <c r="Y1575" i="9"/>
  <c r="W1576" i="9"/>
  <c r="AD1582" i="9"/>
  <c r="T1577" i="9"/>
  <c r="U1577" i="9" s="1"/>
  <c r="BD1697" i="9"/>
  <c r="X1576" i="9"/>
  <c r="BJ1697" i="9" l="1"/>
  <c r="BE1697" i="9"/>
  <c r="BC1698" i="9"/>
  <c r="BA1698" i="9"/>
  <c r="AZ1699" i="9"/>
  <c r="Y1576" i="9"/>
  <c r="W1577" i="9"/>
  <c r="BD1698" i="9"/>
  <c r="BJ1698" i="9" l="1"/>
  <c r="BE1698" i="9"/>
  <c r="BC1699" i="9"/>
  <c r="BA1699" i="9"/>
  <c r="AZ1700" i="9"/>
  <c r="AD1583" i="9"/>
  <c r="T1578" i="9"/>
  <c r="U1578" i="9" s="1"/>
  <c r="X1577" i="9"/>
  <c r="BD1699" i="9"/>
  <c r="BJ1699" i="9" l="1"/>
  <c r="BE1699" i="9"/>
  <c r="AZ1701" i="9"/>
  <c r="BC1700" i="9"/>
  <c r="BA1700" i="9"/>
  <c r="Y1577" i="9"/>
  <c r="W1578" i="9"/>
  <c r="AD1584" i="9"/>
  <c r="T1579" i="9"/>
  <c r="U1579" i="9" s="1"/>
  <c r="X1578" i="9"/>
  <c r="BD1700" i="9"/>
  <c r="BJ1700" i="9" l="1"/>
  <c r="BE1700" i="9"/>
  <c r="BC1701" i="9"/>
  <c r="AZ1702" i="9"/>
  <c r="BA1701" i="9"/>
  <c r="Y1578" i="9"/>
  <c r="W1579" i="9"/>
  <c r="BD1701" i="9"/>
  <c r="BJ1701" i="9" l="1"/>
  <c r="BE1701" i="9"/>
  <c r="AZ1703" i="9"/>
  <c r="BC1702" i="9"/>
  <c r="BA1702" i="9"/>
  <c r="AD1585" i="9"/>
  <c r="T1580" i="9"/>
  <c r="U1580" i="9" s="1"/>
  <c r="BD1702" i="9"/>
  <c r="X1579" i="9"/>
  <c r="BJ1702" i="9" l="1"/>
  <c r="BE1702" i="9"/>
  <c r="BC1703" i="9"/>
  <c r="BA1703" i="9"/>
  <c r="AZ1704" i="9"/>
  <c r="Y1579" i="9"/>
  <c r="W1580" i="9"/>
  <c r="AD1586" i="9"/>
  <c r="T1581" i="9"/>
  <c r="U1581" i="9" s="1"/>
  <c r="X1580" i="9"/>
  <c r="BD1703" i="9"/>
  <c r="BJ1703" i="9" l="1"/>
  <c r="BE1703" i="9"/>
  <c r="BC1704" i="9"/>
  <c r="AZ1705" i="9"/>
  <c r="BA1704" i="9"/>
  <c r="Y1580" i="9"/>
  <c r="W1581" i="9"/>
  <c r="BD1704" i="9"/>
  <c r="BJ1704" i="9" l="1"/>
  <c r="BE1704" i="9"/>
  <c r="AZ1706" i="9"/>
  <c r="BA1705" i="9"/>
  <c r="BC1705" i="9"/>
  <c r="AD1587" i="9"/>
  <c r="T1582" i="9"/>
  <c r="U1582" i="9" s="1"/>
  <c r="BD1705" i="9"/>
  <c r="X1581" i="9"/>
  <c r="BJ1705" i="9" l="1"/>
  <c r="BE1705" i="9"/>
  <c r="AZ1707" i="9"/>
  <c r="BC1706" i="9"/>
  <c r="BA1706" i="9"/>
  <c r="Y1581" i="9"/>
  <c r="W1582" i="9"/>
  <c r="AD1588" i="9"/>
  <c r="T1583" i="9"/>
  <c r="U1583" i="9" s="1"/>
  <c r="BD1706" i="9"/>
  <c r="X1582" i="9"/>
  <c r="BJ1706" i="9" l="1"/>
  <c r="BE1706" i="9"/>
  <c r="AZ1708" i="9"/>
  <c r="BA1707" i="9"/>
  <c r="BC1707" i="9"/>
  <c r="Y1582" i="9"/>
  <c r="W1583" i="9"/>
  <c r="BD1707" i="9"/>
  <c r="BJ1707" i="9" l="1"/>
  <c r="BE1707" i="9"/>
  <c r="AZ1709" i="9"/>
  <c r="BA1708" i="9"/>
  <c r="BC1708" i="9"/>
  <c r="AD1589" i="9"/>
  <c r="T1584" i="9"/>
  <c r="U1584" i="9" s="1"/>
  <c r="BD1708" i="9"/>
  <c r="X1583" i="9"/>
  <c r="BJ1708" i="9" l="1"/>
  <c r="BE1708" i="9"/>
  <c r="BC1709" i="9"/>
  <c r="AZ1710" i="9"/>
  <c r="BA1709" i="9"/>
  <c r="Y1583" i="9"/>
  <c r="W1584" i="9"/>
  <c r="AD1590" i="9"/>
  <c r="T1585" i="9"/>
  <c r="U1585" i="9" s="1"/>
  <c r="BD1709" i="9"/>
  <c r="X1584" i="9"/>
  <c r="BJ1709" i="9" l="1"/>
  <c r="BE1709" i="9"/>
  <c r="AZ1711" i="9"/>
  <c r="BC1710" i="9"/>
  <c r="BA1710" i="9"/>
  <c r="Y1584" i="9"/>
  <c r="W1585" i="9"/>
  <c r="BD1710" i="9"/>
  <c r="BJ1710" i="9" l="1"/>
  <c r="BE1710" i="9"/>
  <c r="BC1711" i="9"/>
  <c r="AZ1712" i="9"/>
  <c r="BA1711" i="9"/>
  <c r="AD1591" i="9"/>
  <c r="T1586" i="9"/>
  <c r="U1586" i="9" s="1"/>
  <c r="BD1711" i="9"/>
  <c r="X1585" i="9"/>
  <c r="BJ1711" i="9" l="1"/>
  <c r="BE1711" i="9"/>
  <c r="BC1712" i="9"/>
  <c r="BA1712" i="9"/>
  <c r="AZ1713" i="9"/>
  <c r="Y1585" i="9"/>
  <c r="W1586" i="9"/>
  <c r="AD1592" i="9"/>
  <c r="T1587" i="9"/>
  <c r="U1587" i="9" s="1"/>
  <c r="X1586" i="9"/>
  <c r="BD1712" i="9"/>
  <c r="BJ1712" i="9" l="1"/>
  <c r="BE1712" i="9"/>
  <c r="BC1713" i="9"/>
  <c r="AZ1714" i="9"/>
  <c r="BA1713" i="9"/>
  <c r="Y1586" i="9"/>
  <c r="W1587" i="9"/>
  <c r="BD1713" i="9"/>
  <c r="BJ1713" i="9" l="1"/>
  <c r="BE1713" i="9"/>
  <c r="BC1714" i="9"/>
  <c r="BA1714" i="9"/>
  <c r="AZ1715" i="9"/>
  <c r="AD1593" i="9"/>
  <c r="T1588" i="9"/>
  <c r="U1588" i="9" s="1"/>
  <c r="X1587" i="9"/>
  <c r="BD1714" i="9"/>
  <c r="BJ1714" i="9" l="1"/>
  <c r="BE1714" i="9"/>
  <c r="AZ1716" i="9"/>
  <c r="BA1715" i="9"/>
  <c r="BC1715" i="9"/>
  <c r="Y1587" i="9"/>
  <c r="W1588" i="9"/>
  <c r="AD1594" i="9"/>
  <c r="T1589" i="9"/>
  <c r="U1589" i="9" s="1"/>
  <c r="BD1715" i="9"/>
  <c r="X1588" i="9"/>
  <c r="BJ1715" i="9" l="1"/>
  <c r="BE1715" i="9"/>
  <c r="BC1716" i="9"/>
  <c r="BA1716" i="9"/>
  <c r="AZ1717" i="9"/>
  <c r="Y1588" i="9"/>
  <c r="W1589" i="9"/>
  <c r="BD1716" i="9"/>
  <c r="BJ1716" i="9" l="1"/>
  <c r="BE1716" i="9"/>
  <c r="BA1717" i="9"/>
  <c r="BC1717" i="9"/>
  <c r="AZ1718" i="9"/>
  <c r="AD1595" i="9"/>
  <c r="T1590" i="9"/>
  <c r="U1590" i="9" s="1"/>
  <c r="BD1717" i="9"/>
  <c r="X1589" i="9"/>
  <c r="BJ1717" i="9" l="1"/>
  <c r="BE1717" i="9"/>
  <c r="BC1718" i="9"/>
  <c r="BA1718" i="9"/>
  <c r="AZ1719" i="9"/>
  <c r="Y1589" i="9"/>
  <c r="W1590" i="9"/>
  <c r="AD1596" i="9"/>
  <c r="T1591" i="9"/>
  <c r="U1591" i="9" s="1"/>
  <c r="BD1718" i="9"/>
  <c r="X1590" i="9"/>
  <c r="BJ1718" i="9" l="1"/>
  <c r="BE1718" i="9"/>
  <c r="BA1719" i="9"/>
  <c r="AZ1720" i="9"/>
  <c r="BC1719" i="9"/>
  <c r="Y1590" i="9"/>
  <c r="W1591" i="9"/>
  <c r="BD1719" i="9"/>
  <c r="BJ1719" i="9" l="1"/>
  <c r="BE1719" i="9"/>
  <c r="BC1720" i="9"/>
  <c r="BA1720" i="9"/>
  <c r="AZ1721" i="9"/>
  <c r="AD1597" i="9"/>
  <c r="T1592" i="9"/>
  <c r="U1592" i="9" s="1"/>
  <c r="X1591" i="9"/>
  <c r="BD1720" i="9"/>
  <c r="BJ1720" i="9" l="1"/>
  <c r="BE1720" i="9"/>
  <c r="BC1721" i="9"/>
  <c r="BA1721" i="9"/>
  <c r="AZ1722" i="9"/>
  <c r="Y1591" i="9"/>
  <c r="W1592" i="9"/>
  <c r="AD1598" i="9"/>
  <c r="T1593" i="9"/>
  <c r="U1593" i="9" s="1"/>
  <c r="BD1721" i="9"/>
  <c r="X1592" i="9"/>
  <c r="BJ1721" i="9" l="1"/>
  <c r="BE1721" i="9"/>
  <c r="AZ1723" i="9"/>
  <c r="BA1722" i="9"/>
  <c r="BC1722" i="9"/>
  <c r="Y1592" i="9"/>
  <c r="W1593" i="9"/>
  <c r="BD1722" i="9"/>
  <c r="BJ1722" i="9" l="1"/>
  <c r="BE1722" i="9"/>
  <c r="AZ1724" i="9"/>
  <c r="BC1723" i="9"/>
  <c r="BA1723" i="9"/>
  <c r="AD1599" i="9"/>
  <c r="T1594" i="9"/>
  <c r="U1594" i="9" s="1"/>
  <c r="BD1723" i="9"/>
  <c r="X1593" i="9"/>
  <c r="BJ1723" i="9" l="1"/>
  <c r="BE1723" i="9"/>
  <c r="BC1724" i="9"/>
  <c r="AZ1725" i="9"/>
  <c r="BA1724" i="9"/>
  <c r="Y1593" i="9"/>
  <c r="W1594" i="9"/>
  <c r="AD1600" i="9"/>
  <c r="T1595" i="9"/>
  <c r="U1595" i="9" s="1"/>
  <c r="BD1724" i="9"/>
  <c r="X1594" i="9"/>
  <c r="BJ1724" i="9" l="1"/>
  <c r="BE1724" i="9"/>
  <c r="BA1725" i="9"/>
  <c r="AZ1726" i="9"/>
  <c r="BC1725" i="9"/>
  <c r="Y1594" i="9"/>
  <c r="W1595" i="9"/>
  <c r="BD1725" i="9"/>
  <c r="BJ1725" i="9" l="1"/>
  <c r="BE1725" i="9"/>
  <c r="BA1726" i="9"/>
  <c r="AZ1727" i="9"/>
  <c r="BC1726" i="9"/>
  <c r="AD1601" i="9"/>
  <c r="T1596" i="9"/>
  <c r="U1596" i="9" s="1"/>
  <c r="BD1726" i="9"/>
  <c r="X1595" i="9"/>
  <c r="BJ1726" i="9" l="1"/>
  <c r="BE1726" i="9"/>
  <c r="AZ1728" i="9"/>
  <c r="BA1727" i="9"/>
  <c r="BC1727" i="9"/>
  <c r="Y1595" i="9"/>
  <c r="W1596" i="9"/>
  <c r="AD1602" i="9"/>
  <c r="T1597" i="9"/>
  <c r="U1597" i="9" s="1"/>
  <c r="X1596" i="9"/>
  <c r="BD1727" i="9"/>
  <c r="BJ1727" i="9" l="1"/>
  <c r="BE1727" i="9"/>
  <c r="BA1728" i="9"/>
  <c r="AZ1729" i="9"/>
  <c r="BC1728" i="9"/>
  <c r="Y1596" i="9"/>
  <c r="W1597" i="9"/>
  <c r="BD1728" i="9"/>
  <c r="BJ1728" i="9" l="1"/>
  <c r="BE1728" i="9"/>
  <c r="BA1729" i="9"/>
  <c r="BC1729" i="9"/>
  <c r="AZ1730" i="9"/>
  <c r="AD1603" i="9"/>
  <c r="T1598" i="9"/>
  <c r="U1598" i="9" s="1"/>
  <c r="BD1729" i="9"/>
  <c r="X1597" i="9"/>
  <c r="BJ1729" i="9" l="1"/>
  <c r="BE1729" i="9"/>
  <c r="BC1730" i="9"/>
  <c r="BA1730" i="9"/>
  <c r="AZ1731" i="9"/>
  <c r="Y1597" i="9"/>
  <c r="W1598" i="9"/>
  <c r="AD1604" i="9"/>
  <c r="T1599" i="9"/>
  <c r="U1599" i="9" s="1"/>
  <c r="BD1730" i="9"/>
  <c r="X1598" i="9"/>
  <c r="BJ1730" i="9" l="1"/>
  <c r="BE1730" i="9"/>
  <c r="AZ1732" i="9"/>
  <c r="BC1731" i="9"/>
  <c r="BA1731" i="9"/>
  <c r="Y1598" i="9"/>
  <c r="W1599" i="9"/>
  <c r="BD1731" i="9"/>
  <c r="BJ1731" i="9" l="1"/>
  <c r="BE1731" i="9"/>
  <c r="AZ1733" i="9"/>
  <c r="BA1732" i="9"/>
  <c r="BC1732" i="9"/>
  <c r="AD1605" i="9"/>
  <c r="T1600" i="9"/>
  <c r="U1600" i="9" s="1"/>
  <c r="X1599" i="9"/>
  <c r="BD1732" i="9"/>
  <c r="BJ1732" i="9" l="1"/>
  <c r="BE1732" i="9"/>
  <c r="BA1733" i="9"/>
  <c r="BC1733" i="9"/>
  <c r="AZ1734" i="9"/>
  <c r="Y1599" i="9"/>
  <c r="W1600" i="9"/>
  <c r="AD1606" i="9"/>
  <c r="T1601" i="9"/>
  <c r="U1601" i="9" s="1"/>
  <c r="X1600" i="9"/>
  <c r="BD1733" i="9"/>
  <c r="BJ1733" i="9" l="1"/>
  <c r="BE1733" i="9"/>
  <c r="BC1734" i="9"/>
  <c r="BA1734" i="9"/>
  <c r="AZ1735" i="9"/>
  <c r="Y1600" i="9"/>
  <c r="W1601" i="9"/>
  <c r="BD1734" i="9"/>
  <c r="BJ1734" i="9" l="1"/>
  <c r="BE1734" i="9"/>
  <c r="BA1735" i="9"/>
  <c r="AZ1736" i="9"/>
  <c r="BC1735" i="9"/>
  <c r="AD1607" i="9"/>
  <c r="T1602" i="9"/>
  <c r="U1602" i="9" s="1"/>
  <c r="BD1735" i="9"/>
  <c r="X1601" i="9"/>
  <c r="BJ1735" i="9" l="1"/>
  <c r="BE1735" i="9"/>
  <c r="AZ1737" i="9"/>
  <c r="BA1736" i="9"/>
  <c r="BC1736" i="9"/>
  <c r="Y1601" i="9"/>
  <c r="W1602" i="9"/>
  <c r="AD1608" i="9"/>
  <c r="T1603" i="9"/>
  <c r="U1603" i="9" s="1"/>
  <c r="X1602" i="9"/>
  <c r="BD1736" i="9"/>
  <c r="BJ1736" i="9" l="1"/>
  <c r="BE1736" i="9"/>
  <c r="BC1737" i="9"/>
  <c r="BA1737" i="9"/>
  <c r="AZ1738" i="9"/>
  <c r="Y1602" i="9"/>
  <c r="W1603" i="9"/>
  <c r="BD1737" i="9"/>
  <c r="BJ1737" i="9" l="1"/>
  <c r="BE1737" i="9"/>
  <c r="BA1738" i="9"/>
  <c r="AZ1739" i="9"/>
  <c r="BC1738" i="9"/>
  <c r="AD1609" i="9"/>
  <c r="T1604" i="9"/>
  <c r="U1604" i="9" s="1"/>
  <c r="BD1738" i="9"/>
  <c r="X1603" i="9"/>
  <c r="BJ1738" i="9" l="1"/>
  <c r="BE1738" i="9"/>
  <c r="BA1739" i="9"/>
  <c r="BC1739" i="9"/>
  <c r="AZ1740" i="9"/>
  <c r="Y1603" i="9"/>
  <c r="W1604" i="9"/>
  <c r="AD1610" i="9"/>
  <c r="T1605" i="9"/>
  <c r="U1605" i="9" s="1"/>
  <c r="BD1739" i="9"/>
  <c r="X1604" i="9"/>
  <c r="BJ1739" i="9" l="1"/>
  <c r="BE1739" i="9"/>
  <c r="AZ1741" i="9"/>
  <c r="BA1740" i="9"/>
  <c r="BC1740" i="9"/>
  <c r="Y1604" i="9"/>
  <c r="W1605" i="9"/>
  <c r="BD1740" i="9"/>
  <c r="BJ1740" i="9" l="1"/>
  <c r="BE1740" i="9"/>
  <c r="AZ1742" i="9"/>
  <c r="BC1741" i="9"/>
  <c r="BA1741" i="9"/>
  <c r="AD1611" i="9"/>
  <c r="T1606" i="9"/>
  <c r="U1606" i="9" s="1"/>
  <c r="BD1741" i="9"/>
  <c r="X1605" i="9"/>
  <c r="BJ1741" i="9" l="1"/>
  <c r="BE1741" i="9"/>
  <c r="BC1742" i="9"/>
  <c r="AZ1743" i="9"/>
  <c r="BA1742" i="9"/>
  <c r="Y1605" i="9"/>
  <c r="W1606" i="9"/>
  <c r="AD1612" i="9"/>
  <c r="T1607" i="9"/>
  <c r="U1607" i="9" s="1"/>
  <c r="BD1742" i="9"/>
  <c r="X1606" i="9"/>
  <c r="BJ1742" i="9" l="1"/>
  <c r="BE1742" i="9"/>
  <c r="BA1743" i="9"/>
  <c r="BC1743" i="9"/>
  <c r="AZ1744" i="9"/>
  <c r="Y1606" i="9"/>
  <c r="W1607" i="9"/>
  <c r="BD1743" i="9"/>
  <c r="BJ1743" i="9" l="1"/>
  <c r="BE1743" i="9"/>
  <c r="AZ1745" i="9"/>
  <c r="BC1744" i="9"/>
  <c r="BA1744" i="9"/>
  <c r="AD1613" i="9"/>
  <c r="T1608" i="9"/>
  <c r="U1608" i="9" s="1"/>
  <c r="BD1744" i="9"/>
  <c r="X1607" i="9"/>
  <c r="BJ1744" i="9" l="1"/>
  <c r="BE1744" i="9"/>
  <c r="BA1745" i="9"/>
  <c r="AZ1746" i="9"/>
  <c r="BC1745" i="9"/>
  <c r="Y1607" i="9"/>
  <c r="W1608" i="9"/>
  <c r="AD1614" i="9"/>
  <c r="T1609" i="9"/>
  <c r="U1609" i="9" s="1"/>
  <c r="X1608" i="9"/>
  <c r="BD1745" i="9"/>
  <c r="BJ1745" i="9" l="1"/>
  <c r="BE1745" i="9"/>
  <c r="BA1746" i="9"/>
  <c r="BC1746" i="9"/>
  <c r="AZ1747" i="9"/>
  <c r="Y1608" i="9"/>
  <c r="W1609" i="9"/>
  <c r="BD1746" i="9"/>
  <c r="BJ1746" i="9" l="1"/>
  <c r="BE1746" i="9"/>
  <c r="BC1747" i="9"/>
  <c r="BA1747" i="9"/>
  <c r="AZ1748" i="9"/>
  <c r="AD1615" i="9"/>
  <c r="T1610" i="9"/>
  <c r="U1610" i="9" s="1"/>
  <c r="X1609" i="9"/>
  <c r="BD1747" i="9"/>
  <c r="BJ1747" i="9" l="1"/>
  <c r="BE1747" i="9"/>
  <c r="AZ1749" i="9"/>
  <c r="BC1748" i="9"/>
  <c r="BA1748" i="9"/>
  <c r="Y1609" i="9"/>
  <c r="W1610" i="9"/>
  <c r="AD1616" i="9"/>
  <c r="T1611" i="9"/>
  <c r="U1611" i="9" s="1"/>
  <c r="X1610" i="9"/>
  <c r="BD1748" i="9"/>
  <c r="BJ1748" i="9" l="1"/>
  <c r="BE1748" i="9"/>
  <c r="BA1749" i="9"/>
  <c r="AZ1750" i="9"/>
  <c r="BC1749" i="9"/>
  <c r="Y1610" i="9"/>
  <c r="W1611" i="9"/>
  <c r="BD1749" i="9"/>
  <c r="BJ1749" i="9" l="1"/>
  <c r="BE1749" i="9"/>
  <c r="AZ1751" i="9"/>
  <c r="BC1750" i="9"/>
  <c r="BA1750" i="9"/>
  <c r="AD1617" i="9"/>
  <c r="T1612" i="9"/>
  <c r="U1612" i="9" s="1"/>
  <c r="BD1750" i="9"/>
  <c r="X1611" i="9"/>
  <c r="BJ1750" i="9" l="1"/>
  <c r="BE1750" i="9"/>
  <c r="AZ1752" i="9"/>
  <c r="BC1751" i="9"/>
  <c r="BA1751" i="9"/>
  <c r="Y1611" i="9"/>
  <c r="W1612" i="9"/>
  <c r="AD1618" i="9"/>
  <c r="T1613" i="9"/>
  <c r="U1613" i="9" s="1"/>
  <c r="BD1751" i="9"/>
  <c r="X1612" i="9"/>
  <c r="BJ1751" i="9" l="1"/>
  <c r="BE1751" i="9"/>
  <c r="BC1752" i="9"/>
  <c r="AZ1753" i="9"/>
  <c r="BA1752" i="9"/>
  <c r="Y1612" i="9"/>
  <c r="W1613" i="9"/>
  <c r="BD1752" i="9"/>
  <c r="BJ1752" i="9" l="1"/>
  <c r="BE1752" i="9"/>
  <c r="BA1753" i="9"/>
  <c r="BC1753" i="9"/>
  <c r="AZ1754" i="9"/>
  <c r="AD1619" i="9"/>
  <c r="T1614" i="9"/>
  <c r="U1614" i="9" s="1"/>
  <c r="X1613" i="9"/>
  <c r="BD1753" i="9"/>
  <c r="BJ1753" i="9" l="1"/>
  <c r="BE1753" i="9"/>
  <c r="BC1754" i="9"/>
  <c r="BA1754" i="9"/>
  <c r="AZ1755" i="9"/>
  <c r="Y1613" i="9"/>
  <c r="W1614" i="9"/>
  <c r="AD1620" i="9"/>
  <c r="T1615" i="9"/>
  <c r="U1615" i="9" s="1"/>
  <c r="BD1754" i="9"/>
  <c r="X1614" i="9"/>
  <c r="BJ1754" i="9" l="1"/>
  <c r="BE1754" i="9"/>
  <c r="AZ1756" i="9"/>
  <c r="BC1755" i="9"/>
  <c r="BA1755" i="9"/>
  <c r="Y1614" i="9"/>
  <c r="W1615" i="9"/>
  <c r="BD1755" i="9"/>
  <c r="BJ1755" i="9" l="1"/>
  <c r="BE1755" i="9"/>
  <c r="BA1756" i="9"/>
  <c r="AZ1757" i="9"/>
  <c r="BC1756" i="9"/>
  <c r="AD1621" i="9"/>
  <c r="T1616" i="9"/>
  <c r="U1616" i="9" s="1"/>
  <c r="BD1756" i="9"/>
  <c r="X1615" i="9"/>
  <c r="BJ1756" i="9" l="1"/>
  <c r="BE1756" i="9"/>
  <c r="BA1757" i="9"/>
  <c r="BC1757" i="9"/>
  <c r="AZ1758" i="9"/>
  <c r="Y1615" i="9"/>
  <c r="W1616" i="9"/>
  <c r="AD1622" i="9"/>
  <c r="T1617" i="9"/>
  <c r="U1617" i="9" s="1"/>
  <c r="X1616" i="9"/>
  <c r="BD1757" i="9"/>
  <c r="BJ1757" i="9" l="1"/>
  <c r="BE1757" i="9"/>
  <c r="AZ1759" i="9"/>
  <c r="BC1758" i="9"/>
  <c r="BA1758" i="9"/>
  <c r="Y1616" i="9"/>
  <c r="W1617" i="9"/>
  <c r="BD1758" i="9"/>
  <c r="BJ1758" i="9" l="1"/>
  <c r="BE1758" i="9"/>
  <c r="AZ1760" i="9"/>
  <c r="BA1759" i="9"/>
  <c r="BC1759" i="9"/>
  <c r="AD1623" i="9"/>
  <c r="T1618" i="9"/>
  <c r="U1618" i="9" s="1"/>
  <c r="X1617" i="9"/>
  <c r="BD1759" i="9"/>
  <c r="BJ1759" i="9" l="1"/>
  <c r="BE1759" i="9"/>
  <c r="BC1760" i="9"/>
  <c r="BA1760" i="9"/>
  <c r="AZ1761" i="9"/>
  <c r="Y1617" i="9"/>
  <c r="W1618" i="9"/>
  <c r="AD1624" i="9"/>
  <c r="T1619" i="9"/>
  <c r="U1619" i="9" s="1"/>
  <c r="X1618" i="9"/>
  <c r="BD1760" i="9"/>
  <c r="BJ1760" i="9" l="1"/>
  <c r="BE1760" i="9"/>
  <c r="AZ1762" i="9"/>
  <c r="BC1761" i="9"/>
  <c r="BA1761" i="9"/>
  <c r="Y1618" i="9"/>
  <c r="W1619" i="9"/>
  <c r="BD1761" i="9"/>
  <c r="BJ1761" i="9" l="1"/>
  <c r="BE1761" i="9"/>
  <c r="BC1762" i="9"/>
  <c r="BA1762" i="9"/>
  <c r="AZ1763" i="9"/>
  <c r="AD1625" i="9"/>
  <c r="T1620" i="9"/>
  <c r="U1620" i="9" s="1"/>
  <c r="BD1762" i="9"/>
  <c r="X1619" i="9"/>
  <c r="BJ1762" i="9" l="1"/>
  <c r="BE1762" i="9"/>
  <c r="AZ1764" i="9"/>
  <c r="BC1763" i="9"/>
  <c r="BA1763" i="9"/>
  <c r="Y1619" i="9"/>
  <c r="W1620" i="9"/>
  <c r="AD1626" i="9"/>
  <c r="T1621" i="9"/>
  <c r="U1621" i="9" s="1"/>
  <c r="X1620" i="9"/>
  <c r="BD1763" i="9"/>
  <c r="BJ1763" i="9" l="1"/>
  <c r="BE1763" i="9"/>
  <c r="BA1764" i="9"/>
  <c r="BC1764" i="9"/>
  <c r="AZ1765" i="9"/>
  <c r="Y1620" i="9"/>
  <c r="W1621" i="9"/>
  <c r="BD1764" i="9"/>
  <c r="BJ1764" i="9" l="1"/>
  <c r="BE1764" i="9"/>
  <c r="BC1765" i="9"/>
  <c r="BA1765" i="9"/>
  <c r="AZ1766" i="9"/>
  <c r="AD1627" i="9"/>
  <c r="T1622" i="9"/>
  <c r="U1622" i="9" s="1"/>
  <c r="BD1765" i="9"/>
  <c r="X1621" i="9"/>
  <c r="BJ1765" i="9" l="1"/>
  <c r="BE1765" i="9"/>
  <c r="BC1766" i="9"/>
  <c r="BA1766" i="9"/>
  <c r="AZ1767" i="9"/>
  <c r="Y1621" i="9"/>
  <c r="W1622" i="9"/>
  <c r="AD1628" i="9"/>
  <c r="T1623" i="9"/>
  <c r="U1623" i="9" s="1"/>
  <c r="BD1766" i="9"/>
  <c r="X1622" i="9"/>
  <c r="BJ1766" i="9" l="1"/>
  <c r="BE1766" i="9"/>
  <c r="AZ1768" i="9"/>
  <c r="BC1767" i="9"/>
  <c r="BA1767" i="9"/>
  <c r="Y1622" i="9"/>
  <c r="W1623" i="9"/>
  <c r="BD1767" i="9"/>
  <c r="BJ1767" i="9" l="1"/>
  <c r="BE1767" i="9"/>
  <c r="BA1768" i="9"/>
  <c r="BC1768" i="9"/>
  <c r="AZ1769" i="9"/>
  <c r="AD1629" i="9"/>
  <c r="T1624" i="9"/>
  <c r="U1624" i="9" s="1"/>
  <c r="BD1768" i="9"/>
  <c r="X1623" i="9"/>
  <c r="BJ1768" i="9" l="1"/>
  <c r="BE1768" i="9"/>
  <c r="BC1769" i="9"/>
  <c r="AZ1770" i="9"/>
  <c r="BA1769" i="9"/>
  <c r="Y1623" i="9"/>
  <c r="W1624" i="9"/>
  <c r="AD1630" i="9"/>
  <c r="T1625" i="9"/>
  <c r="U1625" i="9" s="1"/>
  <c r="BD1769" i="9"/>
  <c r="X1624" i="9"/>
  <c r="BJ1769" i="9" l="1"/>
  <c r="BE1769" i="9"/>
  <c r="AZ1771" i="9"/>
  <c r="BC1770" i="9"/>
  <c r="BA1770" i="9"/>
  <c r="Y1624" i="9"/>
  <c r="W1625" i="9"/>
  <c r="BD1770" i="9"/>
  <c r="BJ1770" i="9" l="1"/>
  <c r="BE1770" i="9"/>
  <c r="BC1771" i="9"/>
  <c r="AZ1772" i="9"/>
  <c r="BA1771" i="9"/>
  <c r="AD1631" i="9"/>
  <c r="T1626" i="9"/>
  <c r="U1626" i="9" s="1"/>
  <c r="BD1771" i="9"/>
  <c r="X1625" i="9"/>
  <c r="BJ1771" i="9" l="1"/>
  <c r="BE1771" i="9"/>
  <c r="BA1772" i="9"/>
  <c r="BC1772" i="9"/>
  <c r="AZ1773" i="9"/>
  <c r="Y1625" i="9"/>
  <c r="W1626" i="9"/>
  <c r="AD1632" i="9"/>
  <c r="T1627" i="9"/>
  <c r="U1627" i="9" s="1"/>
  <c r="BD1772" i="9"/>
  <c r="X1626" i="9"/>
  <c r="BJ1772" i="9" l="1"/>
  <c r="BE1772" i="9"/>
  <c r="AZ1774" i="9"/>
  <c r="BC1773" i="9"/>
  <c r="BA1773" i="9"/>
  <c r="Y1626" i="9"/>
  <c r="W1627" i="9"/>
  <c r="BD1773" i="9"/>
  <c r="BJ1773" i="9" l="1"/>
  <c r="BE1773" i="9"/>
  <c r="AZ1775" i="9"/>
  <c r="BC1774" i="9"/>
  <c r="BA1774" i="9"/>
  <c r="AD1633" i="9"/>
  <c r="T1628" i="9"/>
  <c r="U1628" i="9" s="1"/>
  <c r="X1627" i="9"/>
  <c r="BD1774" i="9"/>
  <c r="BJ1774" i="9" l="1"/>
  <c r="BE1774" i="9"/>
  <c r="BA1775" i="9"/>
  <c r="BC1775" i="9"/>
  <c r="AZ1776" i="9"/>
  <c r="Y1627" i="9"/>
  <c r="W1628" i="9"/>
  <c r="AD1634" i="9"/>
  <c r="T1629" i="9"/>
  <c r="U1629" i="9" s="1"/>
  <c r="X1628" i="9"/>
  <c r="BD1775" i="9"/>
  <c r="BJ1775" i="9" l="1"/>
  <c r="BE1775" i="9"/>
  <c r="BC1776" i="9"/>
  <c r="AZ1777" i="9"/>
  <c r="BA1776" i="9"/>
  <c r="Y1628" i="9"/>
  <c r="W1629" i="9"/>
  <c r="BD1776" i="9"/>
  <c r="BJ1776" i="9" l="1"/>
  <c r="BE1776" i="9"/>
  <c r="BC1777" i="9"/>
  <c r="AZ1778" i="9"/>
  <c r="BA1777" i="9"/>
  <c r="AD1635" i="9"/>
  <c r="T1630" i="9"/>
  <c r="U1630" i="9" s="1"/>
  <c r="X1629" i="9"/>
  <c r="BD1777" i="9"/>
  <c r="BJ1777" i="9" l="1"/>
  <c r="BE1777" i="9"/>
  <c r="AZ1779" i="9"/>
  <c r="BC1778" i="9"/>
  <c r="BA1778" i="9"/>
  <c r="Y1629" i="9"/>
  <c r="W1630" i="9"/>
  <c r="AD1636" i="9"/>
  <c r="T1631" i="9"/>
  <c r="U1631" i="9" s="1"/>
  <c r="BD1778" i="9"/>
  <c r="X1630" i="9"/>
  <c r="BJ1778" i="9" l="1"/>
  <c r="BE1778" i="9"/>
  <c r="BA1779" i="9"/>
  <c r="AZ1780" i="9"/>
  <c r="BC1779" i="9"/>
  <c r="Y1630" i="9"/>
  <c r="W1631" i="9"/>
  <c r="BD1779" i="9"/>
  <c r="BJ1779" i="9" l="1"/>
  <c r="BE1779" i="9"/>
  <c r="BA1780" i="9"/>
  <c r="AZ1781" i="9"/>
  <c r="BC1780" i="9"/>
  <c r="AD1637" i="9"/>
  <c r="T1632" i="9"/>
  <c r="U1632" i="9" s="1"/>
  <c r="BD1780" i="9"/>
  <c r="X1631" i="9"/>
  <c r="BJ1780" i="9" l="1"/>
  <c r="BE1780" i="9"/>
  <c r="BA1781" i="9"/>
  <c r="AZ1782" i="9"/>
  <c r="BC1781" i="9"/>
  <c r="Y1631" i="9"/>
  <c r="W1632" i="9"/>
  <c r="AD1638" i="9"/>
  <c r="T1633" i="9"/>
  <c r="U1633" i="9" s="1"/>
  <c r="BD1781" i="9"/>
  <c r="X1632" i="9"/>
  <c r="BJ1781" i="9" l="1"/>
  <c r="BE1781" i="9"/>
  <c r="BC1782" i="9"/>
  <c r="AZ1783" i="9"/>
  <c r="BA1782" i="9"/>
  <c r="Y1632" i="9"/>
  <c r="W1633" i="9"/>
  <c r="BD1782" i="9"/>
  <c r="BJ1782" i="9" l="1"/>
  <c r="BE1782" i="9"/>
  <c r="BC1783" i="9"/>
  <c r="BA1783" i="9"/>
  <c r="AZ1784" i="9"/>
  <c r="AD1639" i="9"/>
  <c r="T1634" i="9"/>
  <c r="U1634" i="9" s="1"/>
  <c r="X1633" i="9"/>
  <c r="BD1783" i="9"/>
  <c r="BJ1783" i="9" l="1"/>
  <c r="BE1783" i="9"/>
  <c r="BC1784" i="9"/>
  <c r="BA1784" i="9"/>
  <c r="AZ1785" i="9"/>
  <c r="Y1633" i="9"/>
  <c r="W1634" i="9"/>
  <c r="AD1640" i="9"/>
  <c r="T1635" i="9"/>
  <c r="U1635" i="9" s="1"/>
  <c r="X1634" i="9"/>
  <c r="BD1784" i="9"/>
  <c r="BJ1784" i="9" l="1"/>
  <c r="BE1784" i="9"/>
  <c r="BC1785" i="9"/>
  <c r="AZ1786" i="9"/>
  <c r="BA1785" i="9"/>
  <c r="Y1634" i="9"/>
  <c r="W1635" i="9"/>
  <c r="BD1785" i="9"/>
  <c r="BJ1785" i="9" l="1"/>
  <c r="BE1785" i="9"/>
  <c r="BA1786" i="9"/>
  <c r="AZ1787" i="9"/>
  <c r="BC1786" i="9"/>
  <c r="AD1641" i="9"/>
  <c r="T1636" i="9"/>
  <c r="U1636" i="9" s="1"/>
  <c r="BD1786" i="9"/>
  <c r="X1635" i="9"/>
  <c r="BJ1786" i="9" l="1"/>
  <c r="BE1786" i="9"/>
  <c r="AZ1788" i="9"/>
  <c r="BA1787" i="9"/>
  <c r="BC1787" i="9"/>
  <c r="Y1635" i="9"/>
  <c r="W1636" i="9"/>
  <c r="AD1642" i="9"/>
  <c r="T1637" i="9"/>
  <c r="U1637" i="9" s="1"/>
  <c r="BD1787" i="9"/>
  <c r="X1636" i="9"/>
  <c r="BJ1787" i="9" l="1"/>
  <c r="BE1787" i="9"/>
  <c r="BC1788" i="9"/>
  <c r="BA1788" i="9"/>
  <c r="AZ1789" i="9"/>
  <c r="Y1636" i="9"/>
  <c r="W1637" i="9"/>
  <c r="BD1788" i="9"/>
  <c r="BJ1788" i="9" l="1"/>
  <c r="BE1788" i="9"/>
  <c r="AZ1790" i="9"/>
  <c r="BC1789" i="9"/>
  <c r="BA1789" i="9"/>
  <c r="AD1643" i="9"/>
  <c r="T1638" i="9"/>
  <c r="U1638" i="9" s="1"/>
  <c r="X1637" i="9"/>
  <c r="BD1789" i="9"/>
  <c r="BJ1789" i="9" l="1"/>
  <c r="BE1789" i="9"/>
  <c r="BC1790" i="9"/>
  <c r="BA1790" i="9"/>
  <c r="AZ1791" i="9"/>
  <c r="Y1637" i="9"/>
  <c r="W1638" i="9"/>
  <c r="AD1644" i="9"/>
  <c r="T1639" i="9"/>
  <c r="U1639" i="9" s="1"/>
  <c r="BD1790" i="9"/>
  <c r="X1638" i="9"/>
  <c r="BJ1790" i="9" l="1"/>
  <c r="BE1790" i="9"/>
  <c r="BA1791" i="9"/>
  <c r="BC1791" i="9"/>
  <c r="AZ1792" i="9"/>
  <c r="Y1638" i="9"/>
  <c r="W1639" i="9"/>
  <c r="BD1791" i="9"/>
  <c r="BJ1791" i="9" l="1"/>
  <c r="BE1791" i="9"/>
  <c r="BA1792" i="9"/>
  <c r="AZ1793" i="9"/>
  <c r="BC1792" i="9"/>
  <c r="AD1645" i="9"/>
  <c r="T1640" i="9"/>
  <c r="U1640" i="9" s="1"/>
  <c r="X1639" i="9"/>
  <c r="BD1792" i="9"/>
  <c r="BJ1792" i="9" l="1"/>
  <c r="BE1792" i="9"/>
  <c r="AZ1794" i="9"/>
  <c r="BC1793" i="9"/>
  <c r="BA1793" i="9"/>
  <c r="Y1639" i="9"/>
  <c r="W1640" i="9"/>
  <c r="AD1646" i="9"/>
  <c r="T1641" i="9"/>
  <c r="U1641" i="9" s="1"/>
  <c r="BD1793" i="9"/>
  <c r="X1640" i="9"/>
  <c r="BJ1793" i="9" l="1"/>
  <c r="BE1793" i="9"/>
  <c r="BA1794" i="9"/>
  <c r="AZ1795" i="9"/>
  <c r="BC1794" i="9"/>
  <c r="Y1640" i="9"/>
  <c r="W1641" i="9"/>
  <c r="BD1794" i="9"/>
  <c r="BJ1794" i="9" l="1"/>
  <c r="BE1794" i="9"/>
  <c r="BA1795" i="9"/>
  <c r="AZ1796" i="9"/>
  <c r="BC1795" i="9"/>
  <c r="AD1647" i="9"/>
  <c r="T1642" i="9"/>
  <c r="U1642" i="9" s="1"/>
  <c r="BD1795" i="9"/>
  <c r="X1641" i="9"/>
  <c r="BJ1795" i="9" l="1"/>
  <c r="BE1795" i="9"/>
  <c r="BC1796" i="9"/>
  <c r="BA1796" i="9"/>
  <c r="AZ1797" i="9"/>
  <c r="Y1641" i="9"/>
  <c r="W1642" i="9"/>
  <c r="AD1648" i="9"/>
  <c r="T1643" i="9"/>
  <c r="U1643" i="9" s="1"/>
  <c r="X1642" i="9"/>
  <c r="BD1796" i="9"/>
  <c r="BJ1796" i="9" l="1"/>
  <c r="BE1796" i="9"/>
  <c r="BA1797" i="9"/>
  <c r="AZ1798" i="9"/>
  <c r="BC1797" i="9"/>
  <c r="Y1642" i="9"/>
  <c r="W1643" i="9"/>
  <c r="BD1797" i="9"/>
  <c r="BJ1797" i="9" l="1"/>
  <c r="BE1797" i="9"/>
  <c r="BC1798" i="9"/>
  <c r="BA1798" i="9"/>
  <c r="AZ1799" i="9"/>
  <c r="AD1649" i="9"/>
  <c r="T1644" i="9"/>
  <c r="U1644" i="9" s="1"/>
  <c r="BD1798" i="9"/>
  <c r="X1643" i="9"/>
  <c r="BJ1798" i="9" l="1"/>
  <c r="BE1798" i="9"/>
  <c r="BA1799" i="9"/>
  <c r="AZ1800" i="9"/>
  <c r="BC1799" i="9"/>
  <c r="Y1643" i="9"/>
  <c r="W1644" i="9"/>
  <c r="AD1650" i="9"/>
  <c r="T1645" i="9"/>
  <c r="U1645" i="9" s="1"/>
  <c r="BD1799" i="9"/>
  <c r="X1644" i="9"/>
  <c r="BJ1799" i="9" l="1"/>
  <c r="BE1799" i="9"/>
  <c r="AZ1801" i="9"/>
  <c r="BA1800" i="9"/>
  <c r="BC1800" i="9"/>
  <c r="Y1644" i="9"/>
  <c r="W1645" i="9"/>
  <c r="BD1800" i="9"/>
  <c r="BJ1800" i="9" l="1"/>
  <c r="BE1800" i="9"/>
  <c r="BC1801" i="9"/>
  <c r="AZ1802" i="9"/>
  <c r="BA1801" i="9"/>
  <c r="AD1651" i="9"/>
  <c r="T1646" i="9"/>
  <c r="U1646" i="9" s="1"/>
  <c r="BD1801" i="9"/>
  <c r="X1645" i="9"/>
  <c r="BJ1801" i="9" l="1"/>
  <c r="BE1801" i="9"/>
  <c r="AZ1803" i="9"/>
  <c r="BC1802" i="9"/>
  <c r="BA1802" i="9"/>
  <c r="Y1645" i="9"/>
  <c r="W1646" i="9"/>
  <c r="AD1652" i="9"/>
  <c r="T1647" i="9"/>
  <c r="U1647" i="9" s="1"/>
  <c r="X1646" i="9"/>
  <c r="BD1802" i="9"/>
  <c r="BJ1802" i="9" l="1"/>
  <c r="BE1802" i="9"/>
  <c r="BA1803" i="9"/>
  <c r="BC1803" i="9"/>
  <c r="AZ1804" i="9"/>
  <c r="Y1646" i="9"/>
  <c r="W1647" i="9"/>
  <c r="BD1803" i="9"/>
  <c r="BJ1803" i="9" l="1"/>
  <c r="BE1803" i="9"/>
  <c r="AZ1805" i="9"/>
  <c r="BA1804" i="9"/>
  <c r="BC1804" i="9"/>
  <c r="AD1653" i="9"/>
  <c r="T1648" i="9"/>
  <c r="U1648" i="9" s="1"/>
  <c r="X1647" i="9"/>
  <c r="BD1804" i="9"/>
  <c r="BJ1804" i="9" l="1"/>
  <c r="BE1804" i="9"/>
  <c r="BA1805" i="9"/>
  <c r="BC1805" i="9"/>
  <c r="AZ1806" i="9"/>
  <c r="Y1647" i="9"/>
  <c r="W1648" i="9"/>
  <c r="AD1654" i="9"/>
  <c r="T1649" i="9"/>
  <c r="U1649" i="9" s="1"/>
  <c r="BD1805" i="9"/>
  <c r="X1648" i="9"/>
  <c r="BJ1805" i="9" l="1"/>
  <c r="BE1805" i="9"/>
  <c r="AZ1807" i="9"/>
  <c r="BC1806" i="9"/>
  <c r="BA1806" i="9"/>
  <c r="Y1648" i="9"/>
  <c r="W1649" i="9"/>
  <c r="BD1806" i="9"/>
  <c r="BJ1806" i="9" l="1"/>
  <c r="BE1806" i="9"/>
  <c r="AZ1808" i="9"/>
  <c r="BA1807" i="9"/>
  <c r="BC1807" i="9"/>
  <c r="AD1655" i="9"/>
  <c r="T1650" i="9"/>
  <c r="U1650" i="9" s="1"/>
  <c r="BD1807" i="9"/>
  <c r="X1649" i="9"/>
  <c r="BJ1807" i="9" l="1"/>
  <c r="BE1807" i="9"/>
  <c r="BC1808" i="9"/>
  <c r="BA1808" i="9"/>
  <c r="AZ1809" i="9"/>
  <c r="Y1649" i="9"/>
  <c r="W1650" i="9"/>
  <c r="AD1656" i="9"/>
  <c r="T1651" i="9"/>
  <c r="U1651" i="9" s="1"/>
  <c r="X1650" i="9"/>
  <c r="BD1808" i="9"/>
  <c r="BJ1808" i="9" l="1"/>
  <c r="BE1808" i="9"/>
  <c r="BC1809" i="9"/>
  <c r="BA1809" i="9"/>
  <c r="AZ1810" i="9"/>
  <c r="Y1650" i="9"/>
  <c r="W1651" i="9"/>
  <c r="BD1809" i="9"/>
  <c r="BJ1809" i="9" l="1"/>
  <c r="BE1809" i="9"/>
  <c r="AZ1811" i="9"/>
  <c r="BA1810" i="9"/>
  <c r="BC1810" i="9"/>
  <c r="AD1657" i="9"/>
  <c r="T1652" i="9"/>
  <c r="U1652" i="9" s="1"/>
  <c r="BD1810" i="9"/>
  <c r="X1651" i="9"/>
  <c r="BJ1810" i="9" l="1"/>
  <c r="BE1810" i="9"/>
  <c r="BA1811" i="9"/>
  <c r="AZ1812" i="9"/>
  <c r="BC1811" i="9"/>
  <c r="Y1651" i="9"/>
  <c r="W1652" i="9"/>
  <c r="AD1658" i="9"/>
  <c r="T1653" i="9"/>
  <c r="U1653" i="9" s="1"/>
  <c r="BD1811" i="9"/>
  <c r="X1652" i="9"/>
  <c r="BJ1811" i="9" l="1"/>
  <c r="BE1811" i="9"/>
  <c r="BC1812" i="9"/>
  <c r="AZ1813" i="9"/>
  <c r="BA1812" i="9"/>
  <c r="Y1652" i="9"/>
  <c r="W1653" i="9"/>
  <c r="BD1812" i="9"/>
  <c r="BJ1812" i="9" l="1"/>
  <c r="BE1812" i="9"/>
  <c r="AZ1814" i="9"/>
  <c r="BC1813" i="9"/>
  <c r="BA1813" i="9"/>
  <c r="AD1659" i="9"/>
  <c r="T1654" i="9"/>
  <c r="U1654" i="9" s="1"/>
  <c r="X1653" i="9"/>
  <c r="BD1813" i="9"/>
  <c r="BJ1813" i="9" l="1"/>
  <c r="BE1813" i="9"/>
  <c r="BA1814" i="9"/>
  <c r="AZ1815" i="9"/>
  <c r="BC1814" i="9"/>
  <c r="Y1653" i="9"/>
  <c r="W1654" i="9"/>
  <c r="AD1660" i="9"/>
  <c r="T1655" i="9"/>
  <c r="U1655" i="9" s="1"/>
  <c r="X1654" i="9"/>
  <c r="BD1814" i="9"/>
  <c r="BJ1814" i="9" l="1"/>
  <c r="BE1814" i="9"/>
  <c r="BA1815" i="9"/>
  <c r="AZ1816" i="9"/>
  <c r="BC1815" i="9"/>
  <c r="Y1654" i="9"/>
  <c r="W1655" i="9"/>
  <c r="BD1815" i="9"/>
  <c r="BJ1815" i="9" l="1"/>
  <c r="BE1815" i="9"/>
  <c r="BC1816" i="9"/>
  <c r="BA1816" i="9"/>
  <c r="AZ1817" i="9"/>
  <c r="AD1661" i="9"/>
  <c r="T1656" i="9"/>
  <c r="U1656" i="9" s="1"/>
  <c r="BD1816" i="9"/>
  <c r="X1655" i="9"/>
  <c r="BJ1816" i="9" l="1"/>
  <c r="BE1816" i="9"/>
  <c r="BA1817" i="9"/>
  <c r="AZ1818" i="9"/>
  <c r="BC1817" i="9"/>
  <c r="Y1655" i="9"/>
  <c r="W1656" i="9"/>
  <c r="AD1662" i="9"/>
  <c r="T1657" i="9"/>
  <c r="U1657" i="9" s="1"/>
  <c r="X1656" i="9"/>
  <c r="BD1817" i="9"/>
  <c r="BJ1817" i="9" l="1"/>
  <c r="BE1817" i="9"/>
  <c r="BC1818" i="9"/>
  <c r="BA1818" i="9"/>
  <c r="AZ1819" i="9"/>
  <c r="Y1656" i="9"/>
  <c r="W1657" i="9"/>
  <c r="BD1818" i="9"/>
  <c r="BJ1818" i="9" l="1"/>
  <c r="BE1818" i="9"/>
  <c r="BC1819" i="9"/>
  <c r="AZ1820" i="9"/>
  <c r="BA1819" i="9"/>
  <c r="AD1663" i="9"/>
  <c r="T1658" i="9"/>
  <c r="U1658" i="9" s="1"/>
  <c r="BD1819" i="9"/>
  <c r="X1657" i="9"/>
  <c r="BJ1819" i="9" l="1"/>
  <c r="BE1819" i="9"/>
  <c r="AZ1821" i="9"/>
  <c r="BA1820" i="9"/>
  <c r="BC1820" i="9"/>
  <c r="Y1657" i="9"/>
  <c r="W1658" i="9"/>
  <c r="AD1664" i="9"/>
  <c r="T1659" i="9"/>
  <c r="U1659" i="9" s="1"/>
  <c r="BD1820" i="9"/>
  <c r="X1658" i="9"/>
  <c r="BJ1820" i="9" l="1"/>
  <c r="BE1820" i="9"/>
  <c r="AZ1822" i="9"/>
  <c r="BA1821" i="9"/>
  <c r="BC1821" i="9"/>
  <c r="Y1658" i="9"/>
  <c r="W1659" i="9"/>
  <c r="BD1821" i="9"/>
  <c r="BJ1821" i="9" l="1"/>
  <c r="BE1821" i="9"/>
  <c r="BA1822" i="9"/>
  <c r="AZ1823" i="9"/>
  <c r="BC1822" i="9"/>
  <c r="AD1665" i="9"/>
  <c r="T1660" i="9"/>
  <c r="U1660" i="9" s="1"/>
  <c r="BD1822" i="9"/>
  <c r="X1659" i="9"/>
  <c r="BJ1822" i="9" l="1"/>
  <c r="BE1822" i="9"/>
  <c r="BA1823" i="9"/>
  <c r="BC1823" i="9"/>
  <c r="AZ1824" i="9"/>
  <c r="Y1659" i="9"/>
  <c r="W1660" i="9"/>
  <c r="AD1666" i="9"/>
  <c r="T1661" i="9"/>
  <c r="U1661" i="9" s="1"/>
  <c r="BD1823" i="9"/>
  <c r="X1660" i="9"/>
  <c r="BJ1823" i="9" l="1"/>
  <c r="BE1823" i="9"/>
  <c r="BC1824" i="9"/>
  <c r="BA1824" i="9"/>
  <c r="AZ1825" i="9"/>
  <c r="Y1660" i="9"/>
  <c r="W1661" i="9"/>
  <c r="BD1824" i="9"/>
  <c r="BJ1824" i="9" l="1"/>
  <c r="BE1824" i="9"/>
  <c r="BC1825" i="9"/>
  <c r="BA1825" i="9"/>
  <c r="AZ1826" i="9"/>
  <c r="AD1667" i="9"/>
  <c r="T1662" i="9"/>
  <c r="U1662" i="9" s="1"/>
  <c r="X1661" i="9"/>
  <c r="BD1825" i="9"/>
  <c r="BJ1825" i="9" l="1"/>
  <c r="BE1825" i="9"/>
  <c r="BA1826" i="9"/>
  <c r="BC1826" i="9"/>
  <c r="AZ1827" i="9"/>
  <c r="Y1661" i="9"/>
  <c r="W1662" i="9"/>
  <c r="AD1668" i="9"/>
  <c r="T1663" i="9"/>
  <c r="U1663" i="9" s="1"/>
  <c r="X1662" i="9"/>
  <c r="BD1826" i="9"/>
  <c r="BJ1826" i="9" l="1"/>
  <c r="BE1826" i="9"/>
  <c r="AZ1828" i="9"/>
  <c r="BC1827" i="9"/>
  <c r="BA1827" i="9"/>
  <c r="Y1662" i="9"/>
  <c r="W1663" i="9"/>
  <c r="BD1827" i="9"/>
  <c r="BJ1827" i="9" l="1"/>
  <c r="BE1827" i="9"/>
  <c r="AZ1829" i="9"/>
  <c r="BC1828" i="9"/>
  <c r="BA1828" i="9"/>
  <c r="AD1669" i="9"/>
  <c r="T1664" i="9"/>
  <c r="U1664" i="9" s="1"/>
  <c r="BD1828" i="9"/>
  <c r="X1663" i="9"/>
  <c r="BJ1828" i="9" l="1"/>
  <c r="BE1828" i="9"/>
  <c r="AZ1830" i="9"/>
  <c r="BA1829" i="9"/>
  <c r="BC1829" i="9"/>
  <c r="Y1663" i="9"/>
  <c r="W1664" i="9"/>
  <c r="AD1670" i="9"/>
  <c r="T1665" i="9"/>
  <c r="U1665" i="9" s="1"/>
  <c r="X1664" i="9"/>
  <c r="BD1829" i="9"/>
  <c r="BJ1829" i="9" l="1"/>
  <c r="BE1829" i="9"/>
  <c r="AZ1831" i="9"/>
  <c r="BC1830" i="9"/>
  <c r="BA1830" i="9"/>
  <c r="Y1664" i="9"/>
  <c r="W1665" i="9"/>
  <c r="BD1830" i="9"/>
  <c r="BJ1830" i="9" l="1"/>
  <c r="BE1830" i="9"/>
  <c r="BA1831" i="9"/>
  <c r="BC1831" i="9"/>
  <c r="AZ1832" i="9"/>
  <c r="AD1671" i="9"/>
  <c r="T1666" i="9"/>
  <c r="U1666" i="9" s="1"/>
  <c r="X1665" i="9"/>
  <c r="BD1831" i="9"/>
  <c r="BJ1831" i="9" l="1"/>
  <c r="BE1831" i="9"/>
  <c r="BA1832" i="9"/>
  <c r="BC1832" i="9"/>
  <c r="AZ1833" i="9"/>
  <c r="Y1665" i="9"/>
  <c r="W1666" i="9"/>
  <c r="AD1672" i="9"/>
  <c r="T1667" i="9"/>
  <c r="U1667" i="9" s="1"/>
  <c r="X1666" i="9"/>
  <c r="BD1832" i="9"/>
  <c r="BJ1832" i="9" l="1"/>
  <c r="BE1832" i="9"/>
  <c r="BC1833" i="9"/>
  <c r="BA1833" i="9"/>
  <c r="AZ1834" i="9"/>
  <c r="Y1666" i="9"/>
  <c r="W1667" i="9"/>
  <c r="BD1833" i="9"/>
  <c r="BJ1833" i="9" l="1"/>
  <c r="BE1833" i="9"/>
  <c r="AZ1835" i="9"/>
  <c r="BA1834" i="9"/>
  <c r="BC1834" i="9"/>
  <c r="AD1673" i="9"/>
  <c r="T1668" i="9"/>
  <c r="U1668" i="9" s="1"/>
  <c r="BD1834" i="9"/>
  <c r="X1667" i="9"/>
  <c r="BJ1834" i="9" l="1"/>
  <c r="BE1834" i="9"/>
  <c r="AZ1836" i="9"/>
  <c r="BC1835" i="9"/>
  <c r="BA1835" i="9"/>
  <c r="Y1667" i="9"/>
  <c r="W1668" i="9"/>
  <c r="AD1674" i="9"/>
  <c r="T1669" i="9"/>
  <c r="U1669" i="9" s="1"/>
  <c r="BD1835" i="9"/>
  <c r="X1668" i="9"/>
  <c r="BJ1835" i="9" l="1"/>
  <c r="BE1835" i="9"/>
  <c r="AZ1837" i="9"/>
  <c r="BC1836" i="9"/>
  <c r="BA1836" i="9"/>
  <c r="Y1668" i="9"/>
  <c r="W1669" i="9"/>
  <c r="BD1836" i="9"/>
  <c r="BJ1836" i="9" l="1"/>
  <c r="BE1836" i="9"/>
  <c r="BA1837" i="9"/>
  <c r="AZ1838" i="9"/>
  <c r="BC1837" i="9"/>
  <c r="AD1675" i="9"/>
  <c r="T1670" i="9"/>
  <c r="U1670" i="9" s="1"/>
  <c r="BD1837" i="9"/>
  <c r="X1669" i="9"/>
  <c r="BJ1837" i="9" l="1"/>
  <c r="BE1837" i="9"/>
  <c r="AZ1839" i="9"/>
  <c r="BC1838" i="9"/>
  <c r="BA1838" i="9"/>
  <c r="Y1669" i="9"/>
  <c r="W1670" i="9"/>
  <c r="AD1676" i="9"/>
  <c r="T1671" i="9"/>
  <c r="U1671" i="9" s="1"/>
  <c r="X1670" i="9"/>
  <c r="BD1838" i="9"/>
  <c r="BJ1838" i="9" l="1"/>
  <c r="BE1838" i="9"/>
  <c r="BA1839" i="9"/>
  <c r="BC1839" i="9"/>
  <c r="AZ1840" i="9"/>
  <c r="Y1670" i="9"/>
  <c r="W1671" i="9"/>
  <c r="BD1839" i="9"/>
  <c r="BJ1839" i="9" l="1"/>
  <c r="BE1839" i="9"/>
  <c r="BC1840" i="9"/>
  <c r="BA1840" i="9"/>
  <c r="AZ1841" i="9"/>
  <c r="AD1677" i="9"/>
  <c r="T1672" i="9"/>
  <c r="U1672" i="9" s="1"/>
  <c r="X1671" i="9"/>
  <c r="BD1840" i="9"/>
  <c r="BJ1840" i="9" l="1"/>
  <c r="BE1840" i="9"/>
  <c r="BC1841" i="9"/>
  <c r="AZ1842" i="9"/>
  <c r="BA1841" i="9"/>
  <c r="Y1671" i="9"/>
  <c r="W1672" i="9"/>
  <c r="AD1678" i="9"/>
  <c r="T1673" i="9"/>
  <c r="U1673" i="9" s="1"/>
  <c r="BD1841" i="9"/>
  <c r="X1672" i="9"/>
  <c r="BJ1841" i="9" l="1"/>
  <c r="BE1841" i="9"/>
  <c r="BA1842" i="9"/>
  <c r="BC1842" i="9"/>
  <c r="AZ1843" i="9"/>
  <c r="Y1672" i="9"/>
  <c r="W1673" i="9"/>
  <c r="BD1842" i="9"/>
  <c r="BJ1842" i="9" l="1"/>
  <c r="BE1842" i="9"/>
  <c r="BC1843" i="9"/>
  <c r="AZ1844" i="9"/>
  <c r="BA1843" i="9"/>
  <c r="AD1679" i="9"/>
  <c r="T1674" i="9"/>
  <c r="U1674" i="9" s="1"/>
  <c r="X1673" i="9"/>
  <c r="BD1843" i="9"/>
  <c r="BJ1843" i="9" l="1"/>
  <c r="BE1843" i="9"/>
  <c r="BC1844" i="9"/>
  <c r="AZ1845" i="9"/>
  <c r="BA1844" i="9"/>
  <c r="Y1673" i="9"/>
  <c r="W1674" i="9"/>
  <c r="AD1680" i="9"/>
  <c r="T1675" i="9"/>
  <c r="U1675" i="9" s="1"/>
  <c r="BD1844" i="9"/>
  <c r="X1674" i="9"/>
  <c r="BJ1844" i="9" l="1"/>
  <c r="BE1844" i="9"/>
  <c r="BC1845" i="9"/>
  <c r="BA1845" i="9"/>
  <c r="AZ1846" i="9"/>
  <c r="Y1674" i="9"/>
  <c r="W1675" i="9"/>
  <c r="BD1845" i="9"/>
  <c r="BJ1845" i="9" l="1"/>
  <c r="BE1845" i="9"/>
  <c r="AZ1847" i="9"/>
  <c r="BA1846" i="9"/>
  <c r="BC1846" i="9"/>
  <c r="AD1681" i="9"/>
  <c r="T1676" i="9"/>
  <c r="U1676" i="9" s="1"/>
  <c r="X1675" i="9"/>
  <c r="BD1846" i="9"/>
  <c r="BJ1846" i="9" l="1"/>
  <c r="BE1846" i="9"/>
  <c r="AZ1848" i="9"/>
  <c r="BC1847" i="9"/>
  <c r="BA1847" i="9"/>
  <c r="Y1675" i="9"/>
  <c r="W1676" i="9"/>
  <c r="AD1682" i="9"/>
  <c r="T1677" i="9"/>
  <c r="U1677" i="9" s="1"/>
  <c r="BD1847" i="9"/>
  <c r="X1676" i="9"/>
  <c r="BJ1847" i="9" l="1"/>
  <c r="BE1847" i="9"/>
  <c r="BC1848" i="9"/>
  <c r="BA1848" i="9"/>
  <c r="AZ1849" i="9"/>
  <c r="Y1676" i="9"/>
  <c r="W1677" i="9"/>
  <c r="BD1848" i="9"/>
  <c r="BJ1848" i="9" l="1"/>
  <c r="BE1848" i="9"/>
  <c r="BA1849" i="9"/>
  <c r="BC1849" i="9"/>
  <c r="AZ1850" i="9"/>
  <c r="AD1683" i="9"/>
  <c r="T1678" i="9"/>
  <c r="U1678" i="9" s="1"/>
  <c r="BD1849" i="9"/>
  <c r="X1677" i="9"/>
  <c r="BJ1849" i="9" l="1"/>
  <c r="BE1849" i="9"/>
  <c r="BC1850" i="9"/>
  <c r="BA1850" i="9"/>
  <c r="AZ1851" i="9"/>
  <c r="Y1677" i="9"/>
  <c r="W1678" i="9"/>
  <c r="AD1684" i="9"/>
  <c r="T1679" i="9"/>
  <c r="U1679" i="9" s="1"/>
  <c r="X1678" i="9"/>
  <c r="BD1850" i="9"/>
  <c r="BJ1850" i="9" l="1"/>
  <c r="BE1850" i="9"/>
  <c r="BA1851" i="9"/>
  <c r="AZ1852" i="9"/>
  <c r="BC1851" i="9"/>
  <c r="Y1678" i="9"/>
  <c r="W1679" i="9"/>
  <c r="BD1851" i="9"/>
  <c r="BJ1851" i="9" l="1"/>
  <c r="BE1851" i="9"/>
  <c r="BC1852" i="9"/>
  <c r="BA1852" i="9"/>
  <c r="AZ1853" i="9"/>
  <c r="AD1685" i="9"/>
  <c r="T1680" i="9"/>
  <c r="U1680" i="9" s="1"/>
  <c r="BD1852" i="9"/>
  <c r="X1679" i="9"/>
  <c r="BJ1852" i="9" l="1"/>
  <c r="BE1852" i="9"/>
  <c r="BA1853" i="9"/>
  <c r="AZ1854" i="9"/>
  <c r="BC1853" i="9"/>
  <c r="Y1679" i="9"/>
  <c r="W1680" i="9"/>
  <c r="AD1686" i="9"/>
  <c r="T1681" i="9"/>
  <c r="U1681" i="9" s="1"/>
  <c r="BD1853" i="9"/>
  <c r="X1680" i="9"/>
  <c r="BJ1853" i="9" l="1"/>
  <c r="BE1853" i="9"/>
  <c r="BC1854" i="9"/>
  <c r="BA1854" i="9"/>
  <c r="AZ1855" i="9"/>
  <c r="Y1680" i="9"/>
  <c r="W1681" i="9"/>
  <c r="BD1854" i="9"/>
  <c r="BJ1854" i="9" l="1"/>
  <c r="BE1854" i="9"/>
  <c r="BA1855" i="9"/>
  <c r="AZ1856" i="9"/>
  <c r="BC1855" i="9"/>
  <c r="AD1687" i="9"/>
  <c r="T1682" i="9"/>
  <c r="U1682" i="9" s="1"/>
  <c r="X1681" i="9"/>
  <c r="BD1855" i="9"/>
  <c r="BJ1855" i="9" l="1"/>
  <c r="BE1855" i="9"/>
  <c r="AZ1857" i="9"/>
  <c r="BC1856" i="9"/>
  <c r="BA1856" i="9"/>
  <c r="Y1681" i="9"/>
  <c r="W1682" i="9"/>
  <c r="AD1688" i="9"/>
  <c r="T1683" i="9"/>
  <c r="U1683" i="9" s="1"/>
  <c r="BD1856" i="9"/>
  <c r="X1682" i="9"/>
  <c r="BJ1856" i="9" l="1"/>
  <c r="BE1856" i="9"/>
  <c r="BA1857" i="9"/>
  <c r="AZ1858" i="9"/>
  <c r="BC1857" i="9"/>
  <c r="Y1682" i="9"/>
  <c r="W1683" i="9"/>
  <c r="BD1857" i="9"/>
  <c r="BJ1857" i="9" l="1"/>
  <c r="BE1857" i="9"/>
  <c r="BC1858" i="9"/>
  <c r="BA1858" i="9"/>
  <c r="AZ1859" i="9"/>
  <c r="AD1689" i="9"/>
  <c r="T1684" i="9"/>
  <c r="U1684" i="9" s="1"/>
  <c r="X1683" i="9"/>
  <c r="BD1858" i="9"/>
  <c r="BJ1858" i="9" l="1"/>
  <c r="BE1858" i="9"/>
  <c r="AZ1860" i="9"/>
  <c r="BC1859" i="9"/>
  <c r="BA1859" i="9"/>
  <c r="Y1683" i="9"/>
  <c r="W1684" i="9"/>
  <c r="AD1690" i="9"/>
  <c r="T1685" i="9"/>
  <c r="U1685" i="9" s="1"/>
  <c r="X1684" i="9"/>
  <c r="BD1859" i="9"/>
  <c r="BJ1859" i="9" l="1"/>
  <c r="BE1859" i="9"/>
  <c r="BC1860" i="9"/>
  <c r="BA1860" i="9"/>
  <c r="AZ1861" i="9"/>
  <c r="Y1684" i="9"/>
  <c r="W1685" i="9"/>
  <c r="BD1860" i="9"/>
  <c r="BJ1860" i="9" l="1"/>
  <c r="BE1860" i="9"/>
  <c r="BC1861" i="9"/>
  <c r="AZ1862" i="9"/>
  <c r="BA1861" i="9"/>
  <c r="AD1691" i="9"/>
  <c r="T1686" i="9"/>
  <c r="U1686" i="9" s="1"/>
  <c r="BD1861" i="9"/>
  <c r="X1685" i="9"/>
  <c r="BJ1861" i="9" l="1"/>
  <c r="BE1861" i="9"/>
  <c r="BA1862" i="9"/>
  <c r="AZ1863" i="9"/>
  <c r="BC1862" i="9"/>
  <c r="Y1685" i="9"/>
  <c r="W1686" i="9"/>
  <c r="AD1692" i="9"/>
  <c r="T1687" i="9"/>
  <c r="U1687" i="9" s="1"/>
  <c r="BD1862" i="9"/>
  <c r="X1686" i="9"/>
  <c r="BJ1862" i="9" l="1"/>
  <c r="BE1862" i="9"/>
  <c r="AZ1864" i="9"/>
  <c r="BA1863" i="9"/>
  <c r="BC1863" i="9"/>
  <c r="Y1686" i="9"/>
  <c r="W1687" i="9"/>
  <c r="BD1863" i="9"/>
  <c r="BJ1863" i="9" l="1"/>
  <c r="BE1863" i="9"/>
  <c r="BA1864" i="9"/>
  <c r="BC1864" i="9"/>
  <c r="AZ1865" i="9"/>
  <c r="AD1693" i="9"/>
  <c r="T1688" i="9"/>
  <c r="U1688" i="9" s="1"/>
  <c r="X1687" i="9"/>
  <c r="BD1864" i="9"/>
  <c r="BJ1864" i="9" l="1"/>
  <c r="BE1864" i="9"/>
  <c r="BC1865" i="9"/>
  <c r="BA1865" i="9"/>
  <c r="AZ1866" i="9"/>
  <c r="Y1687" i="9"/>
  <c r="W1688" i="9"/>
  <c r="AD1694" i="9"/>
  <c r="T1689" i="9"/>
  <c r="U1689" i="9" s="1"/>
  <c r="BD1865" i="9"/>
  <c r="X1688" i="9"/>
  <c r="BJ1865" i="9" l="1"/>
  <c r="BE1865" i="9"/>
  <c r="AZ1867" i="9"/>
  <c r="BC1866" i="9"/>
  <c r="BA1866" i="9"/>
  <c r="Y1688" i="9"/>
  <c r="W1689" i="9"/>
  <c r="BD1866" i="9"/>
  <c r="BJ1866" i="9" l="1"/>
  <c r="BE1866" i="9"/>
  <c r="BC1867" i="9"/>
  <c r="AZ1868" i="9"/>
  <c r="BA1867" i="9"/>
  <c r="AD1695" i="9"/>
  <c r="T1690" i="9"/>
  <c r="U1690" i="9" s="1"/>
  <c r="X1689" i="9"/>
  <c r="BD1867" i="9"/>
  <c r="BJ1867" i="9" l="1"/>
  <c r="BE1867" i="9"/>
  <c r="BA1868" i="9"/>
  <c r="AZ1869" i="9"/>
  <c r="BC1868" i="9"/>
  <c r="Y1689" i="9"/>
  <c r="W1690" i="9"/>
  <c r="AD1696" i="9"/>
  <c r="T1691" i="9"/>
  <c r="U1691" i="9" s="1"/>
  <c r="X1690" i="9"/>
  <c r="BD1868" i="9"/>
  <c r="BJ1868" i="9" l="1"/>
  <c r="BE1868" i="9"/>
  <c r="BC1869" i="9"/>
  <c r="BA1869" i="9"/>
  <c r="AZ1870" i="9"/>
  <c r="Y1690" i="9"/>
  <c r="W1691" i="9"/>
  <c r="BD1869" i="9"/>
  <c r="BJ1869" i="9" l="1"/>
  <c r="BE1869" i="9"/>
  <c r="BC1870" i="9"/>
  <c r="AZ1871" i="9"/>
  <c r="BA1870" i="9"/>
  <c r="AD1697" i="9"/>
  <c r="T1692" i="9"/>
  <c r="U1692" i="9" s="1"/>
  <c r="BD1870" i="9"/>
  <c r="X1691" i="9"/>
  <c r="BJ1870" i="9" l="1"/>
  <c r="BE1870" i="9"/>
  <c r="AZ1872" i="9"/>
  <c r="BA1871" i="9"/>
  <c r="BC1871" i="9"/>
  <c r="Y1691" i="9"/>
  <c r="W1692" i="9"/>
  <c r="AD1698" i="9"/>
  <c r="T1693" i="9"/>
  <c r="U1693" i="9" s="1"/>
  <c r="X1692" i="9"/>
  <c r="BD1871" i="9"/>
  <c r="BJ1871" i="9" l="1"/>
  <c r="BE1871" i="9"/>
  <c r="BA1872" i="9"/>
  <c r="AZ1873" i="9"/>
  <c r="BC1872" i="9"/>
  <c r="Y1692" i="9"/>
  <c r="W1693" i="9"/>
  <c r="BD1872" i="9"/>
  <c r="BJ1872" i="9" l="1"/>
  <c r="BE1872" i="9"/>
  <c r="BA1873" i="9"/>
  <c r="BC1873" i="9"/>
  <c r="AZ1874" i="9"/>
  <c r="AD1699" i="9"/>
  <c r="T1694" i="9"/>
  <c r="U1694" i="9" s="1"/>
  <c r="BD1873" i="9"/>
  <c r="X1693" i="9"/>
  <c r="BJ1873" i="9" l="1"/>
  <c r="BE1873" i="9"/>
  <c r="AZ1875" i="9"/>
  <c r="BA1874" i="9"/>
  <c r="BC1874" i="9"/>
  <c r="Y1693" i="9"/>
  <c r="W1694" i="9"/>
  <c r="AD1700" i="9"/>
  <c r="T1695" i="9"/>
  <c r="U1695" i="9" s="1"/>
  <c r="X1694" i="9"/>
  <c r="BD1874" i="9"/>
  <c r="BJ1874" i="9" l="1"/>
  <c r="BE1874" i="9"/>
  <c r="AZ1876" i="9"/>
  <c r="BC1875" i="9"/>
  <c r="BA1875" i="9"/>
  <c r="Y1694" i="9"/>
  <c r="W1695" i="9"/>
  <c r="BD1875" i="9"/>
  <c r="BJ1875" i="9" l="1"/>
  <c r="BE1875" i="9"/>
  <c r="AZ1877" i="9"/>
  <c r="BC1876" i="9"/>
  <c r="BA1876" i="9"/>
  <c r="AD1701" i="9"/>
  <c r="T1696" i="9"/>
  <c r="U1696" i="9" s="1"/>
  <c r="BD1876" i="9"/>
  <c r="X1695" i="9"/>
  <c r="BJ1876" i="9" l="1"/>
  <c r="BE1876" i="9"/>
  <c r="AZ1878" i="9"/>
  <c r="BC1877" i="9"/>
  <c r="BA1877" i="9"/>
  <c r="Y1695" i="9"/>
  <c r="W1696" i="9"/>
  <c r="AD1702" i="9"/>
  <c r="T1697" i="9"/>
  <c r="U1697" i="9" s="1"/>
  <c r="BD1877" i="9"/>
  <c r="X1696" i="9"/>
  <c r="BJ1877" i="9" l="1"/>
  <c r="BE1877" i="9"/>
  <c r="AZ1879" i="9"/>
  <c r="BC1878" i="9"/>
  <c r="BA1878" i="9"/>
  <c r="Y1696" i="9"/>
  <c r="W1697" i="9"/>
  <c r="BD1878" i="9"/>
  <c r="BJ1878" i="9" l="1"/>
  <c r="BE1878" i="9"/>
  <c r="BA1879" i="9"/>
  <c r="BC1879" i="9"/>
  <c r="AZ1880" i="9"/>
  <c r="AD1703" i="9"/>
  <c r="T1698" i="9"/>
  <c r="U1698" i="9" s="1"/>
  <c r="X1697" i="9"/>
  <c r="BD1879" i="9"/>
  <c r="BJ1879" i="9" l="1"/>
  <c r="BE1879" i="9"/>
  <c r="BA1880" i="9"/>
  <c r="AZ1881" i="9"/>
  <c r="BC1880" i="9"/>
  <c r="Y1697" i="9"/>
  <c r="W1698" i="9"/>
  <c r="AD1704" i="9"/>
  <c r="T1699" i="9"/>
  <c r="U1699" i="9" s="1"/>
  <c r="BD1880" i="9"/>
  <c r="X1698" i="9"/>
  <c r="BJ1880" i="9" l="1"/>
  <c r="BE1880" i="9"/>
  <c r="BC1881" i="9"/>
  <c r="BA1881" i="9"/>
  <c r="AZ1882" i="9"/>
  <c r="Y1698" i="9"/>
  <c r="W1699" i="9"/>
  <c r="BD1881" i="9"/>
  <c r="BJ1881" i="9" l="1"/>
  <c r="BE1881" i="9"/>
  <c r="BA1882" i="9"/>
  <c r="AZ1883" i="9"/>
  <c r="BC1882" i="9"/>
  <c r="AD1705" i="9"/>
  <c r="T1700" i="9"/>
  <c r="U1700" i="9" s="1"/>
  <c r="BD1882" i="9"/>
  <c r="X1699" i="9"/>
  <c r="BJ1882" i="9" l="1"/>
  <c r="BE1882" i="9"/>
  <c r="BC1883" i="9"/>
  <c r="AZ1884" i="9"/>
  <c r="BA1883" i="9"/>
  <c r="Y1699" i="9"/>
  <c r="W1700" i="9"/>
  <c r="AD1706" i="9"/>
  <c r="T1701" i="9"/>
  <c r="U1701" i="9" s="1"/>
  <c r="X1700" i="9"/>
  <c r="BD1883" i="9"/>
  <c r="BJ1883" i="9" l="1"/>
  <c r="BE1883" i="9"/>
  <c r="BA1884" i="9"/>
  <c r="BC1884" i="9"/>
  <c r="AZ1885" i="9"/>
  <c r="Y1700" i="9"/>
  <c r="W1701" i="9"/>
  <c r="BD1884" i="9"/>
  <c r="BJ1884" i="9" l="1"/>
  <c r="BE1884" i="9"/>
  <c r="BC1885" i="9"/>
  <c r="BA1885" i="9"/>
  <c r="AZ1886" i="9"/>
  <c r="AD1707" i="9"/>
  <c r="T1702" i="9"/>
  <c r="U1702" i="9" s="1"/>
  <c r="BD1885" i="9"/>
  <c r="X1701" i="9"/>
  <c r="BJ1885" i="9" l="1"/>
  <c r="BE1885" i="9"/>
  <c r="BA1886" i="9"/>
  <c r="BC1886" i="9"/>
  <c r="AZ1887" i="9"/>
  <c r="Y1701" i="9"/>
  <c r="W1702" i="9"/>
  <c r="AD1708" i="9"/>
  <c r="T1703" i="9"/>
  <c r="U1703" i="9" s="1"/>
  <c r="X1702" i="9"/>
  <c r="BD1886" i="9"/>
  <c r="BJ1886" i="9" l="1"/>
  <c r="BE1886" i="9"/>
  <c r="BA1887" i="9"/>
  <c r="BC1887" i="9"/>
  <c r="AZ1888" i="9"/>
  <c r="Y1702" i="9"/>
  <c r="W1703" i="9"/>
  <c r="BD1887" i="9"/>
  <c r="BJ1887" i="9" l="1"/>
  <c r="BE1887" i="9"/>
  <c r="BA1888" i="9"/>
  <c r="AZ1889" i="9"/>
  <c r="BC1888" i="9"/>
  <c r="AD1709" i="9"/>
  <c r="T1704" i="9"/>
  <c r="U1704" i="9" s="1"/>
  <c r="BD1888" i="9"/>
  <c r="X1703" i="9"/>
  <c r="BJ1888" i="9" l="1"/>
  <c r="BE1888" i="9"/>
  <c r="BC1889" i="9"/>
  <c r="BA1889" i="9"/>
  <c r="AZ1890" i="9"/>
  <c r="Y1703" i="9"/>
  <c r="W1704" i="9"/>
  <c r="AD1710" i="9"/>
  <c r="T1705" i="9"/>
  <c r="U1705" i="9" s="1"/>
  <c r="BD1889" i="9"/>
  <c r="X1704" i="9"/>
  <c r="BJ1889" i="9" l="1"/>
  <c r="BE1889" i="9"/>
  <c r="AZ1891" i="9"/>
  <c r="BC1890" i="9"/>
  <c r="BA1890" i="9"/>
  <c r="Y1704" i="9"/>
  <c r="W1705" i="9"/>
  <c r="BD1890" i="9"/>
  <c r="BJ1890" i="9" l="1"/>
  <c r="BE1890" i="9"/>
  <c r="AZ1892" i="9"/>
  <c r="BC1891" i="9"/>
  <c r="BA1891" i="9"/>
  <c r="AD1711" i="9"/>
  <c r="T1706" i="9"/>
  <c r="U1706" i="9" s="1"/>
  <c r="X1705" i="9"/>
  <c r="BD1891" i="9"/>
  <c r="BJ1891" i="9" l="1"/>
  <c r="BE1891" i="9"/>
  <c r="BA1892" i="9"/>
  <c r="AZ1893" i="9"/>
  <c r="BC1892" i="9"/>
  <c r="Y1705" i="9"/>
  <c r="W1706" i="9"/>
  <c r="AD1712" i="9"/>
  <c r="T1707" i="9"/>
  <c r="U1707" i="9" s="1"/>
  <c r="BD1892" i="9"/>
  <c r="X1706" i="9"/>
  <c r="BJ1892" i="9" l="1"/>
  <c r="BE1892" i="9"/>
  <c r="BC1893" i="9"/>
  <c r="BA1893" i="9"/>
  <c r="AZ1894" i="9"/>
  <c r="Y1706" i="9"/>
  <c r="W1707" i="9"/>
  <c r="BD1893" i="9"/>
  <c r="BJ1893" i="9" l="1"/>
  <c r="BE1893" i="9"/>
  <c r="AZ1895" i="9"/>
  <c r="BC1894" i="9"/>
  <c r="BA1894" i="9"/>
  <c r="AD1713" i="9"/>
  <c r="T1708" i="9"/>
  <c r="U1708" i="9" s="1"/>
  <c r="BD1894" i="9"/>
  <c r="X1707" i="9"/>
  <c r="BJ1894" i="9" l="1"/>
  <c r="BE1894" i="9"/>
  <c r="BC1895" i="9"/>
  <c r="AZ1896" i="9"/>
  <c r="BA1895" i="9"/>
  <c r="Y1707" i="9"/>
  <c r="W1708" i="9"/>
  <c r="AD1714" i="9"/>
  <c r="T1709" i="9"/>
  <c r="U1709" i="9" s="1"/>
  <c r="X1708" i="9"/>
  <c r="BD1895" i="9"/>
  <c r="BJ1895" i="9" l="1"/>
  <c r="BE1895" i="9"/>
  <c r="BA1896" i="9"/>
  <c r="BC1896" i="9"/>
  <c r="AZ1897" i="9"/>
  <c r="Y1708" i="9"/>
  <c r="W1709" i="9"/>
  <c r="BD1896" i="9"/>
  <c r="BJ1896" i="9" l="1"/>
  <c r="BE1896" i="9"/>
  <c r="BC1897" i="9"/>
  <c r="BA1897" i="9"/>
  <c r="AZ1898" i="9"/>
  <c r="AD1715" i="9"/>
  <c r="T1710" i="9"/>
  <c r="U1710" i="9" s="1"/>
  <c r="X1709" i="9"/>
  <c r="BD1897" i="9"/>
  <c r="BJ1897" i="9" l="1"/>
  <c r="BE1897" i="9"/>
  <c r="BC1898" i="9"/>
  <c r="AZ1899" i="9"/>
  <c r="BA1898" i="9"/>
  <c r="Y1709" i="9"/>
  <c r="W1710" i="9"/>
  <c r="AD1716" i="9"/>
  <c r="T1711" i="9"/>
  <c r="U1711" i="9" s="1"/>
  <c r="BD1898" i="9"/>
  <c r="X1710" i="9"/>
  <c r="BJ1898" i="9" l="1"/>
  <c r="BE1898" i="9"/>
  <c r="AZ1900" i="9"/>
  <c r="BA1899" i="9"/>
  <c r="BC1899" i="9"/>
  <c r="Y1710" i="9"/>
  <c r="W1711" i="9"/>
  <c r="BD1899" i="9"/>
  <c r="BJ1899" i="9" l="1"/>
  <c r="BE1899" i="9"/>
  <c r="BC1900" i="9"/>
  <c r="BA1900" i="9"/>
  <c r="AZ1901" i="9"/>
  <c r="AD1717" i="9"/>
  <c r="T1712" i="9"/>
  <c r="U1712" i="9" s="1"/>
  <c r="X1711" i="9"/>
  <c r="BD1900" i="9"/>
  <c r="BJ1900" i="9" l="1"/>
  <c r="BE1900" i="9"/>
  <c r="AZ1902" i="9"/>
  <c r="BA1901" i="9"/>
  <c r="BC1901" i="9"/>
  <c r="Y1711" i="9"/>
  <c r="W1712" i="9"/>
  <c r="AD1718" i="9"/>
  <c r="T1713" i="9"/>
  <c r="U1713" i="9" s="1"/>
  <c r="BD1901" i="9"/>
  <c r="X1712" i="9"/>
  <c r="BJ1901" i="9" l="1"/>
  <c r="BE1901" i="9"/>
  <c r="AZ1903" i="9"/>
  <c r="BC1902" i="9"/>
  <c r="BA1902" i="9"/>
  <c r="Y1712" i="9"/>
  <c r="W1713" i="9"/>
  <c r="BD1902" i="9"/>
  <c r="BJ1902" i="9" l="1"/>
  <c r="BE1902" i="9"/>
  <c r="AZ1904" i="9"/>
  <c r="BA1903" i="9"/>
  <c r="BC1903" i="9"/>
  <c r="AD1719" i="9"/>
  <c r="T1714" i="9"/>
  <c r="U1714" i="9" s="1"/>
  <c r="BD1903" i="9"/>
  <c r="X1713" i="9"/>
  <c r="BJ1903" i="9" l="1"/>
  <c r="BE1903" i="9"/>
  <c r="AZ1905" i="9"/>
  <c r="BC1904" i="9"/>
  <c r="BA1904" i="9"/>
  <c r="Y1713" i="9"/>
  <c r="W1714" i="9"/>
  <c r="AD1720" i="9"/>
  <c r="T1715" i="9"/>
  <c r="U1715" i="9" s="1"/>
  <c r="X1714" i="9"/>
  <c r="BD1904" i="9"/>
  <c r="BJ1904" i="9" l="1"/>
  <c r="BE1904" i="9"/>
  <c r="AZ1906" i="9"/>
  <c r="BA1905" i="9"/>
  <c r="BC1905" i="9"/>
  <c r="Y1714" i="9"/>
  <c r="W1715" i="9"/>
  <c r="BD1905" i="9"/>
  <c r="BJ1905" i="9" l="1"/>
  <c r="BE1905" i="9"/>
  <c r="AZ1907" i="9"/>
  <c r="BC1906" i="9"/>
  <c r="BA1906" i="9"/>
  <c r="AD1721" i="9"/>
  <c r="T1716" i="9"/>
  <c r="U1716" i="9" s="1"/>
  <c r="X1715" i="9"/>
  <c r="BD1906" i="9"/>
  <c r="BJ1906" i="9" l="1"/>
  <c r="BE1906" i="9"/>
  <c r="BC1907" i="9"/>
  <c r="BA1907" i="9"/>
  <c r="AZ1908" i="9"/>
  <c r="Y1715" i="9"/>
  <c r="W1716" i="9"/>
  <c r="AD1722" i="9"/>
  <c r="T1717" i="9"/>
  <c r="U1717" i="9" s="1"/>
  <c r="X1716" i="9"/>
  <c r="BD1907" i="9"/>
  <c r="BJ1907" i="9" l="1"/>
  <c r="BE1907" i="9"/>
  <c r="BC1908" i="9"/>
  <c r="BA1908" i="9"/>
  <c r="AZ1909" i="9"/>
  <c r="Y1716" i="9"/>
  <c r="W1717" i="9"/>
  <c r="BD1908" i="9"/>
  <c r="BJ1908" i="9" l="1"/>
  <c r="BE1908" i="9"/>
  <c r="AZ1910" i="9"/>
  <c r="BA1909" i="9"/>
  <c r="BC1909" i="9"/>
  <c r="AD1723" i="9"/>
  <c r="T1718" i="9"/>
  <c r="U1718" i="9" s="1"/>
  <c r="BD1909" i="9"/>
  <c r="X1717" i="9"/>
  <c r="BJ1909" i="9" l="1"/>
  <c r="BE1909" i="9"/>
  <c r="BA1910" i="9"/>
  <c r="AZ1911" i="9"/>
  <c r="BC1910" i="9"/>
  <c r="Y1717" i="9"/>
  <c r="W1718" i="9"/>
  <c r="AD1724" i="9"/>
  <c r="T1719" i="9"/>
  <c r="U1719" i="9" s="1"/>
  <c r="X1718" i="9"/>
  <c r="BD1910" i="9"/>
  <c r="BJ1910" i="9" l="1"/>
  <c r="BE1910" i="9"/>
  <c r="AZ1912" i="9"/>
  <c r="BC1911" i="9"/>
  <c r="BA1911" i="9"/>
  <c r="Y1718" i="9"/>
  <c r="W1719" i="9"/>
  <c r="BD1911" i="9"/>
  <c r="BJ1911" i="9" l="1"/>
  <c r="BE1911" i="9"/>
  <c r="BC1912" i="9"/>
  <c r="BA1912" i="9"/>
  <c r="AZ1913" i="9"/>
  <c r="AD1725" i="9"/>
  <c r="T1720" i="9"/>
  <c r="U1720" i="9" s="1"/>
  <c r="X1719" i="9"/>
  <c r="BD1912" i="9"/>
  <c r="BJ1912" i="9" l="1"/>
  <c r="BE1912" i="9"/>
  <c r="BC1913" i="9"/>
  <c r="BA1913" i="9"/>
  <c r="AZ1914" i="9"/>
  <c r="Y1719" i="9"/>
  <c r="W1720" i="9"/>
  <c r="AD1726" i="9"/>
  <c r="T1721" i="9"/>
  <c r="U1721" i="9" s="1"/>
  <c r="X1720" i="9"/>
  <c r="BD1913" i="9"/>
  <c r="BJ1913" i="9" l="1"/>
  <c r="BE1913" i="9"/>
  <c r="AZ1915" i="9"/>
  <c r="BC1914" i="9"/>
  <c r="BA1914" i="9"/>
  <c r="Y1720" i="9"/>
  <c r="W1721" i="9"/>
  <c r="BD1914" i="9"/>
  <c r="BJ1914" i="9" l="1"/>
  <c r="BE1914" i="9"/>
  <c r="BC1915" i="9"/>
  <c r="BA1915" i="9"/>
  <c r="AZ1916" i="9"/>
  <c r="AD1727" i="9"/>
  <c r="T1722" i="9"/>
  <c r="U1722" i="9" s="1"/>
  <c r="BD1915" i="9"/>
  <c r="X1721" i="9"/>
  <c r="BJ1915" i="9" l="1"/>
  <c r="BE1915" i="9"/>
  <c r="BA1916" i="9"/>
  <c r="AZ1917" i="9"/>
  <c r="BC1916" i="9"/>
  <c r="Y1721" i="9"/>
  <c r="W1722" i="9"/>
  <c r="AD1728" i="9"/>
  <c r="T1723" i="9"/>
  <c r="U1723" i="9" s="1"/>
  <c r="X1722" i="9"/>
  <c r="BD1916" i="9"/>
  <c r="BJ1916" i="9" l="1"/>
  <c r="BE1916" i="9"/>
  <c r="BA1917" i="9"/>
  <c r="BC1917" i="9"/>
  <c r="AZ1918" i="9"/>
  <c r="Y1722" i="9"/>
  <c r="W1723" i="9"/>
  <c r="BD1917" i="9"/>
  <c r="BJ1917" i="9" l="1"/>
  <c r="BE1917" i="9"/>
  <c r="BA1918" i="9"/>
  <c r="AZ1919" i="9"/>
  <c r="BC1918" i="9"/>
  <c r="AD1729" i="9"/>
  <c r="T1724" i="9"/>
  <c r="U1724" i="9" s="1"/>
  <c r="X1723" i="9"/>
  <c r="BD1918" i="9"/>
  <c r="BJ1918" i="9" l="1"/>
  <c r="BE1918" i="9"/>
  <c r="BA1919" i="9"/>
  <c r="BC1919" i="9"/>
  <c r="AZ1920" i="9"/>
  <c r="Y1723" i="9"/>
  <c r="W1724" i="9"/>
  <c r="AD1730" i="9"/>
  <c r="T1725" i="9"/>
  <c r="U1725" i="9" s="1"/>
  <c r="BD1919" i="9"/>
  <c r="X1724" i="9"/>
  <c r="BJ1919" i="9" l="1"/>
  <c r="BE1919" i="9"/>
  <c r="AZ1921" i="9"/>
  <c r="BC1920" i="9"/>
  <c r="BA1920" i="9"/>
  <c r="Y1724" i="9"/>
  <c r="W1725" i="9"/>
  <c r="BD1920" i="9"/>
  <c r="BJ1920" i="9" l="1"/>
  <c r="BE1920" i="9"/>
  <c r="BA1921" i="9"/>
  <c r="AZ1922" i="9"/>
  <c r="BC1921" i="9"/>
  <c r="AD1731" i="9"/>
  <c r="T1726" i="9"/>
  <c r="U1726" i="9" s="1"/>
  <c r="BD1921" i="9"/>
  <c r="X1725" i="9"/>
  <c r="BJ1921" i="9" l="1"/>
  <c r="BE1921" i="9"/>
  <c r="BA1922" i="9"/>
  <c r="AZ1923" i="9"/>
  <c r="BC1922" i="9"/>
  <c r="Y1725" i="9"/>
  <c r="W1726" i="9"/>
  <c r="AD1732" i="9"/>
  <c r="T1727" i="9"/>
  <c r="U1727" i="9" s="1"/>
  <c r="BD1922" i="9"/>
  <c r="X1726" i="9"/>
  <c r="BJ1922" i="9" l="1"/>
  <c r="BE1922" i="9"/>
  <c r="AZ1924" i="9"/>
  <c r="BC1923" i="9"/>
  <c r="BA1923" i="9"/>
  <c r="Y1726" i="9"/>
  <c r="W1727" i="9"/>
  <c r="BD1923" i="9"/>
  <c r="BJ1923" i="9" l="1"/>
  <c r="BE1923" i="9"/>
  <c r="BC1924" i="9"/>
  <c r="BA1924" i="9"/>
  <c r="AZ1925" i="9"/>
  <c r="AD1733" i="9"/>
  <c r="T1728" i="9"/>
  <c r="U1728" i="9" s="1"/>
  <c r="BD1924" i="9"/>
  <c r="X1727" i="9"/>
  <c r="BJ1924" i="9" l="1"/>
  <c r="BE1924" i="9"/>
  <c r="BC1925" i="9"/>
  <c r="AZ1926" i="9"/>
  <c r="BA1925" i="9"/>
  <c r="Y1727" i="9"/>
  <c r="W1728" i="9"/>
  <c r="AD1734" i="9"/>
  <c r="T1729" i="9"/>
  <c r="U1729" i="9" s="1"/>
  <c r="X1728" i="9"/>
  <c r="BD1925" i="9"/>
  <c r="BJ1925" i="9" l="1"/>
  <c r="BE1925" i="9"/>
  <c r="BA1926" i="9"/>
  <c r="AZ1927" i="9"/>
  <c r="BC1926" i="9"/>
  <c r="Y1728" i="9"/>
  <c r="W1729" i="9"/>
  <c r="BD1926" i="9"/>
  <c r="BJ1926" i="9" l="1"/>
  <c r="BE1926" i="9"/>
  <c r="AZ1928" i="9"/>
  <c r="BC1927" i="9"/>
  <c r="BA1927" i="9"/>
  <c r="AD1735" i="9"/>
  <c r="T1730" i="9"/>
  <c r="U1730" i="9" s="1"/>
  <c r="BD1927" i="9"/>
  <c r="X1729" i="9"/>
  <c r="BJ1927" i="9" l="1"/>
  <c r="BE1927" i="9"/>
  <c r="BC1928" i="9"/>
  <c r="BA1928" i="9"/>
  <c r="AZ1929" i="9"/>
  <c r="Y1729" i="9"/>
  <c r="W1730" i="9"/>
  <c r="AD1736" i="9"/>
  <c r="T1731" i="9"/>
  <c r="U1731" i="9" s="1"/>
  <c r="X1730" i="9"/>
  <c r="BD1928" i="9"/>
  <c r="BJ1928" i="9" l="1"/>
  <c r="BE1928" i="9"/>
  <c r="BC1929" i="9"/>
  <c r="AZ1930" i="9"/>
  <c r="BA1929" i="9"/>
  <c r="Y1730" i="9"/>
  <c r="W1731" i="9"/>
  <c r="BD1929" i="9"/>
  <c r="BJ1929" i="9" l="1"/>
  <c r="BJ1930" i="9" s="1"/>
  <c r="BE1929" i="9"/>
  <c r="AZ1931" i="9"/>
  <c r="BC1930" i="9"/>
  <c r="BA1930" i="9"/>
  <c r="AD1737" i="9"/>
  <c r="T1732" i="9"/>
  <c r="U1732" i="9" s="1"/>
  <c r="BD1930" i="9"/>
  <c r="X1731" i="9"/>
  <c r="BE1930" i="9" l="1"/>
  <c r="BA1931" i="9"/>
  <c r="BC1931" i="9"/>
  <c r="AZ1932" i="9"/>
  <c r="Y1731" i="9"/>
  <c r="W1732" i="9"/>
  <c r="BJ1931" i="9"/>
  <c r="AD1738" i="9"/>
  <c r="T1733" i="9"/>
  <c r="U1733" i="9" s="1"/>
  <c r="X1732" i="9"/>
  <c r="BD1931" i="9"/>
  <c r="BE1931" i="9" l="1"/>
  <c r="AZ1933" i="9"/>
  <c r="BC1932" i="9"/>
  <c r="BA1932" i="9"/>
  <c r="Y1732" i="9"/>
  <c r="W1733" i="9"/>
  <c r="BD1932" i="9"/>
  <c r="BE1932" i="9" l="1"/>
  <c r="AZ1934" i="9"/>
  <c r="BC1933" i="9"/>
  <c r="BA1933" i="9"/>
  <c r="BJ1932" i="9"/>
  <c r="AD1739" i="9"/>
  <c r="T1734" i="9"/>
  <c r="U1734" i="9" s="1"/>
  <c r="X1733" i="9"/>
  <c r="BD1933" i="9"/>
  <c r="BE1933" i="9" l="1"/>
  <c r="BA1934" i="9"/>
  <c r="AZ1935" i="9"/>
  <c r="BC1934" i="9"/>
  <c r="Y1733" i="9"/>
  <c r="W1734" i="9"/>
  <c r="BJ1933" i="9"/>
  <c r="AD1740" i="9"/>
  <c r="T1735" i="9"/>
  <c r="U1735" i="9" s="1"/>
  <c r="BD1934" i="9"/>
  <c r="X1734" i="9"/>
  <c r="BE1934" i="9" l="1"/>
  <c r="BA1935" i="9"/>
  <c r="BC1935" i="9"/>
  <c r="AZ1936" i="9"/>
  <c r="Y1734" i="9"/>
  <c r="W1735" i="9"/>
  <c r="BD1935" i="9"/>
  <c r="BE1935" i="9" l="1"/>
  <c r="BA1936" i="9"/>
  <c r="AZ1937" i="9"/>
  <c r="BC1936" i="9"/>
  <c r="BJ1934" i="9"/>
  <c r="AD1741" i="9"/>
  <c r="T1736" i="9"/>
  <c r="U1736" i="9" s="1"/>
  <c r="BD1936" i="9"/>
  <c r="X1735" i="9"/>
  <c r="BE1936" i="9" l="1"/>
  <c r="BC1937" i="9"/>
  <c r="BA1937" i="9"/>
  <c r="AZ1938" i="9"/>
  <c r="Y1735" i="9"/>
  <c r="W1736" i="9"/>
  <c r="BJ1935" i="9"/>
  <c r="AD1742" i="9"/>
  <c r="T1737" i="9"/>
  <c r="U1737" i="9" s="1"/>
  <c r="X1736" i="9"/>
  <c r="BD1937" i="9"/>
  <c r="BE1937" i="9" l="1"/>
  <c r="BA1938" i="9"/>
  <c r="AZ1939" i="9"/>
  <c r="BC1938" i="9"/>
  <c r="Y1736" i="9"/>
  <c r="W1737" i="9"/>
  <c r="BD1938" i="9"/>
  <c r="BE1938" i="9" l="1"/>
  <c r="BA1939" i="9"/>
  <c r="AZ1940" i="9"/>
  <c r="BC1939" i="9"/>
  <c r="BJ1936" i="9"/>
  <c r="AD1743" i="9"/>
  <c r="T1738" i="9"/>
  <c r="U1738" i="9" s="1"/>
  <c r="BD1939" i="9"/>
  <c r="X1737" i="9"/>
  <c r="BE1939" i="9" l="1"/>
  <c r="AZ1941" i="9"/>
  <c r="BC1940" i="9"/>
  <c r="BA1940" i="9"/>
  <c r="Y1737" i="9"/>
  <c r="W1738" i="9"/>
  <c r="BJ1937" i="9"/>
  <c r="AD1744" i="9"/>
  <c r="T1739" i="9"/>
  <c r="U1739" i="9" s="1"/>
  <c r="X1738" i="9"/>
  <c r="BD1940" i="9"/>
  <c r="BE1940" i="9" l="1"/>
  <c r="BA1941" i="9"/>
  <c r="AZ1942" i="9"/>
  <c r="BC1941" i="9"/>
  <c r="Y1738" i="9"/>
  <c r="W1739" i="9"/>
  <c r="BD1941" i="9"/>
  <c r="BE1941" i="9" l="1"/>
  <c r="AZ1943" i="9"/>
  <c r="BC1942" i="9"/>
  <c r="BA1942" i="9"/>
  <c r="BJ1938" i="9"/>
  <c r="AD1745" i="9"/>
  <c r="T1740" i="9"/>
  <c r="U1740" i="9" s="1"/>
  <c r="X1739" i="9"/>
  <c r="BD1942" i="9"/>
  <c r="BE1942" i="9" l="1"/>
  <c r="BA1943" i="9"/>
  <c r="AZ1944" i="9"/>
  <c r="BC1943" i="9"/>
  <c r="Y1739" i="9"/>
  <c r="W1740" i="9"/>
  <c r="BJ1939" i="9"/>
  <c r="AD1746" i="9"/>
  <c r="T1741" i="9"/>
  <c r="U1741" i="9" s="1"/>
  <c r="BD1943" i="9"/>
  <c r="X1740" i="9"/>
  <c r="BE1943" i="9" l="1"/>
  <c r="BC1944" i="9"/>
  <c r="AZ1945" i="9"/>
  <c r="BA1944" i="9"/>
  <c r="Y1740" i="9"/>
  <c r="W1741" i="9"/>
  <c r="BD1944" i="9"/>
  <c r="BE1944" i="9" l="1"/>
  <c r="BC1945" i="9"/>
  <c r="BA1945" i="9"/>
  <c r="AZ1946" i="9"/>
  <c r="BJ1940" i="9"/>
  <c r="AD1747" i="9"/>
  <c r="T1742" i="9"/>
  <c r="U1742" i="9" s="1"/>
  <c r="X1741" i="9"/>
  <c r="BD1945" i="9"/>
  <c r="BE1945" i="9" l="1"/>
  <c r="AZ1947" i="9"/>
  <c r="BC1946" i="9"/>
  <c r="BA1946" i="9"/>
  <c r="Y1741" i="9"/>
  <c r="W1742" i="9"/>
  <c r="BJ1941" i="9"/>
  <c r="AD1748" i="9"/>
  <c r="T1743" i="9"/>
  <c r="U1743" i="9" s="1"/>
  <c r="BD1946" i="9"/>
  <c r="X1742" i="9"/>
  <c r="BE1946" i="9" l="1"/>
  <c r="AZ1948" i="9"/>
  <c r="BA1947" i="9"/>
  <c r="BC1947" i="9"/>
  <c r="Y1742" i="9"/>
  <c r="W1743" i="9"/>
  <c r="BD1947" i="9"/>
  <c r="BE1947" i="9" l="1"/>
  <c r="BC1948" i="9"/>
  <c r="BA1948" i="9"/>
  <c r="AZ1949" i="9"/>
  <c r="BJ1942" i="9"/>
  <c r="AD1749" i="9"/>
  <c r="T1744" i="9"/>
  <c r="U1744" i="9" s="1"/>
  <c r="X1743" i="9"/>
  <c r="BD1948" i="9"/>
  <c r="BE1948" i="9" l="1"/>
  <c r="BA1949" i="9"/>
  <c r="AZ1950" i="9"/>
  <c r="BC1949" i="9"/>
  <c r="Y1743" i="9"/>
  <c r="W1744" i="9"/>
  <c r="BJ1943" i="9"/>
  <c r="AD1750" i="9"/>
  <c r="T1745" i="9"/>
  <c r="U1745" i="9" s="1"/>
  <c r="BD1949" i="9"/>
  <c r="X1744" i="9"/>
  <c r="BE1949" i="9" l="1"/>
  <c r="AZ1951" i="9"/>
  <c r="BC1950" i="9"/>
  <c r="BA1950" i="9"/>
  <c r="Y1744" i="9"/>
  <c r="W1745" i="9"/>
  <c r="BD1950" i="9"/>
  <c r="BE1950" i="9" l="1"/>
  <c r="BC1951" i="9"/>
  <c r="AZ1952" i="9"/>
  <c r="BA1951" i="9"/>
  <c r="BJ1944" i="9"/>
  <c r="AD1751" i="9"/>
  <c r="T1746" i="9"/>
  <c r="U1746" i="9" s="1"/>
  <c r="X1745" i="9"/>
  <c r="BD1951" i="9"/>
  <c r="BE1951" i="9" l="1"/>
  <c r="BC1952" i="9"/>
  <c r="BA1952" i="9"/>
  <c r="AZ1953" i="9"/>
  <c r="Y1745" i="9"/>
  <c r="W1746" i="9"/>
  <c r="BJ1945" i="9"/>
  <c r="AD1752" i="9"/>
  <c r="T1747" i="9"/>
  <c r="U1747" i="9" s="1"/>
  <c r="BD1952" i="9"/>
  <c r="X1746" i="9"/>
  <c r="BE1952" i="9" l="1"/>
  <c r="BC1953" i="9"/>
  <c r="BA1953" i="9"/>
  <c r="AZ1954" i="9"/>
  <c r="Y1746" i="9"/>
  <c r="W1747" i="9"/>
  <c r="BD1953" i="9"/>
  <c r="BE1953" i="9" l="1"/>
  <c r="AZ1955" i="9"/>
  <c r="BC1954" i="9"/>
  <c r="BA1954" i="9"/>
  <c r="BJ1946" i="9"/>
  <c r="AD1753" i="9"/>
  <c r="T1748" i="9"/>
  <c r="U1748" i="9" s="1"/>
  <c r="X1747" i="9"/>
  <c r="BD1954" i="9"/>
  <c r="BE1954" i="9" l="1"/>
  <c r="BA1955" i="9"/>
  <c r="AZ1956" i="9"/>
  <c r="BC1955" i="9"/>
  <c r="Y1747" i="9"/>
  <c r="W1748" i="9"/>
  <c r="BJ1947" i="9"/>
  <c r="AD1754" i="9"/>
  <c r="T1749" i="9"/>
  <c r="U1749" i="9" s="1"/>
  <c r="BD1955" i="9"/>
  <c r="X1748" i="9"/>
  <c r="BE1955" i="9" l="1"/>
  <c r="BC1956" i="9"/>
  <c r="BA1956" i="9"/>
  <c r="AZ1957" i="9"/>
  <c r="Y1748" i="9"/>
  <c r="W1749" i="9"/>
  <c r="BD1956" i="9"/>
  <c r="BE1956" i="9" l="1"/>
  <c r="BC1957" i="9"/>
  <c r="BA1957" i="9"/>
  <c r="AZ1958" i="9"/>
  <c r="BJ1948" i="9"/>
  <c r="AD1755" i="9"/>
  <c r="T1750" i="9"/>
  <c r="U1750" i="9" s="1"/>
  <c r="BD1957" i="9"/>
  <c r="X1749" i="9"/>
  <c r="BE1957" i="9" l="1"/>
  <c r="AZ1959" i="9"/>
  <c r="BA1958" i="9"/>
  <c r="BC1958" i="9"/>
  <c r="Y1749" i="9"/>
  <c r="W1750" i="9"/>
  <c r="BJ1949" i="9"/>
  <c r="AD1756" i="9"/>
  <c r="T1751" i="9"/>
  <c r="U1751" i="9" s="1"/>
  <c r="X1750" i="9"/>
  <c r="BD1958" i="9"/>
  <c r="BE1958" i="9" l="1"/>
  <c r="AZ1960" i="9"/>
  <c r="BC1959" i="9"/>
  <c r="BA1959" i="9"/>
  <c r="Y1750" i="9"/>
  <c r="W1751" i="9"/>
  <c r="BD1959" i="9"/>
  <c r="BE1959" i="9" l="1"/>
  <c r="BA1960" i="9"/>
  <c r="BC1960" i="9"/>
  <c r="AZ1961" i="9"/>
  <c r="BJ1950" i="9"/>
  <c r="AD1757" i="9"/>
  <c r="T1752" i="9"/>
  <c r="U1752" i="9" s="1"/>
  <c r="X1751" i="9"/>
  <c r="BD1960" i="9"/>
  <c r="BE1960" i="9" l="1"/>
  <c r="AZ1962" i="9"/>
  <c r="BC1961" i="9"/>
  <c r="BA1961" i="9"/>
  <c r="Y1751" i="9"/>
  <c r="W1752" i="9"/>
  <c r="BJ1951" i="9"/>
  <c r="AD1758" i="9"/>
  <c r="T1753" i="9"/>
  <c r="U1753" i="9" s="1"/>
  <c r="BD1961" i="9"/>
  <c r="X1752" i="9"/>
  <c r="BE1961" i="9" l="1"/>
  <c r="AZ1963" i="9"/>
  <c r="BC1962" i="9"/>
  <c r="BA1962" i="9"/>
  <c r="Y1752" i="9"/>
  <c r="W1753" i="9"/>
  <c r="BD1962" i="9"/>
  <c r="BE1962" i="9" l="1"/>
  <c r="BA1963" i="9"/>
  <c r="BC1963" i="9"/>
  <c r="AZ1964" i="9"/>
  <c r="BJ1952" i="9"/>
  <c r="AD1759" i="9"/>
  <c r="T1754" i="9"/>
  <c r="U1754" i="9" s="1"/>
  <c r="BD1963" i="9"/>
  <c r="X1753" i="9"/>
  <c r="BE1963" i="9" l="1"/>
  <c r="BA1964" i="9"/>
  <c r="AZ1965" i="9"/>
  <c r="BC1964" i="9"/>
  <c r="Y1753" i="9"/>
  <c r="W1754" i="9"/>
  <c r="BJ1953" i="9"/>
  <c r="AD1760" i="9"/>
  <c r="T1755" i="9"/>
  <c r="U1755" i="9" s="1"/>
  <c r="X1754" i="9"/>
  <c r="BD1964" i="9"/>
  <c r="BE1964" i="9" l="1"/>
  <c r="BA1965" i="9"/>
  <c r="BC1965" i="9"/>
  <c r="AZ1966" i="9"/>
  <c r="Y1754" i="9"/>
  <c r="W1755" i="9"/>
  <c r="BD1965" i="9"/>
  <c r="BE1965" i="9" l="1"/>
  <c r="AZ1967" i="9"/>
  <c r="BA1966" i="9"/>
  <c r="BC1966" i="9"/>
  <c r="BJ1954" i="9"/>
  <c r="AD1761" i="9"/>
  <c r="T1756" i="9"/>
  <c r="U1756" i="9" s="1"/>
  <c r="BD1966" i="9"/>
  <c r="X1755" i="9"/>
  <c r="BE1966" i="9" l="1"/>
  <c r="BC1967" i="9"/>
  <c r="BA1967" i="9"/>
  <c r="AZ1968" i="9"/>
  <c r="Y1755" i="9"/>
  <c r="W1756" i="9"/>
  <c r="BJ1955" i="9"/>
  <c r="AD1762" i="9"/>
  <c r="T1757" i="9"/>
  <c r="U1757" i="9" s="1"/>
  <c r="X1756" i="9"/>
  <c r="BD1967" i="9"/>
  <c r="BE1967" i="9" l="1"/>
  <c r="BA1968" i="9"/>
  <c r="AZ1969" i="9"/>
  <c r="BC1968" i="9"/>
  <c r="Y1756" i="9"/>
  <c r="W1757" i="9"/>
  <c r="BD1968" i="9"/>
  <c r="BE1968" i="9" l="1"/>
  <c r="BC1969" i="9"/>
  <c r="BA1969" i="9"/>
  <c r="AZ1970" i="9"/>
  <c r="BJ1956" i="9"/>
  <c r="AD1763" i="9"/>
  <c r="T1758" i="9"/>
  <c r="U1758" i="9" s="1"/>
  <c r="X1757" i="9"/>
  <c r="BD1969" i="9"/>
  <c r="BE1969" i="9" l="1"/>
  <c r="AZ1971" i="9"/>
  <c r="BC1970" i="9"/>
  <c r="BA1970" i="9"/>
  <c r="Y1757" i="9"/>
  <c r="W1758" i="9"/>
  <c r="BJ1957" i="9"/>
  <c r="AD1764" i="9"/>
  <c r="T1759" i="9"/>
  <c r="U1759" i="9" s="1"/>
  <c r="BD1970" i="9"/>
  <c r="X1758" i="9"/>
  <c r="BE1970" i="9" l="1"/>
  <c r="AZ1972" i="9"/>
  <c r="BC1971" i="9"/>
  <c r="BA1971" i="9"/>
  <c r="Y1758" i="9"/>
  <c r="W1759" i="9"/>
  <c r="BD1971" i="9"/>
  <c r="BE1971" i="9" l="1"/>
  <c r="BA1972" i="9"/>
  <c r="BC1972" i="9"/>
  <c r="AZ1973" i="9"/>
  <c r="BJ1958" i="9"/>
  <c r="AD1765" i="9"/>
  <c r="T1760" i="9"/>
  <c r="U1760" i="9" s="1"/>
  <c r="BD1972" i="9"/>
  <c r="X1759" i="9"/>
  <c r="BE1972" i="9" l="1"/>
  <c r="BA1973" i="9"/>
  <c r="AZ1974" i="9"/>
  <c r="BC1973" i="9"/>
  <c r="Y1759" i="9"/>
  <c r="W1760" i="9"/>
  <c r="BJ1959" i="9"/>
  <c r="AD1766" i="9"/>
  <c r="T1761" i="9"/>
  <c r="U1761" i="9" s="1"/>
  <c r="X1760" i="9"/>
  <c r="BD1973" i="9"/>
  <c r="BE1973" i="9" l="1"/>
  <c r="AZ1975" i="9"/>
  <c r="BC1974" i="9"/>
  <c r="BA1974" i="9"/>
  <c r="Y1760" i="9"/>
  <c r="W1761" i="9"/>
  <c r="BD1974" i="9"/>
  <c r="BE1974" i="9" l="1"/>
  <c r="AZ1976" i="9"/>
  <c r="BC1975" i="9"/>
  <c r="BA1975" i="9"/>
  <c r="BJ1960" i="9"/>
  <c r="AD1767" i="9"/>
  <c r="T1762" i="9"/>
  <c r="U1762" i="9" s="1"/>
  <c r="X1761" i="9"/>
  <c r="BD1975" i="9"/>
  <c r="BE1975" i="9" l="1"/>
  <c r="AZ1977" i="9"/>
  <c r="BC1976" i="9"/>
  <c r="BA1976" i="9"/>
  <c r="Y1761" i="9"/>
  <c r="W1762" i="9"/>
  <c r="BJ1961" i="9"/>
  <c r="AD1768" i="9"/>
  <c r="T1763" i="9"/>
  <c r="U1763" i="9" s="1"/>
  <c r="BD1976" i="9"/>
  <c r="X1762" i="9"/>
  <c r="BE1976" i="9" l="1"/>
  <c r="AZ1978" i="9"/>
  <c r="BC1977" i="9"/>
  <c r="BA1977" i="9"/>
  <c r="Y1762" i="9"/>
  <c r="W1763" i="9"/>
  <c r="BD1977" i="9"/>
  <c r="BE1977" i="9" l="1"/>
  <c r="AZ1979" i="9"/>
  <c r="BC1978" i="9"/>
  <c r="BA1978" i="9"/>
  <c r="BJ1962" i="9"/>
  <c r="AD1769" i="9"/>
  <c r="T1764" i="9"/>
  <c r="U1764" i="9" s="1"/>
  <c r="BD1978" i="9"/>
  <c r="X1763" i="9"/>
  <c r="BE1978" i="9" l="1"/>
  <c r="BA1979" i="9"/>
  <c r="BC1979" i="9"/>
  <c r="AZ1980" i="9"/>
  <c r="Y1763" i="9"/>
  <c r="W1764" i="9"/>
  <c r="BJ1963" i="9"/>
  <c r="AD1770" i="9"/>
  <c r="T1765" i="9"/>
  <c r="U1765" i="9" s="1"/>
  <c r="X1764" i="9"/>
  <c r="BD1979" i="9"/>
  <c r="BE1979" i="9" l="1"/>
  <c r="BC1980" i="9"/>
  <c r="BA1980" i="9"/>
  <c r="AZ1981" i="9"/>
  <c r="Y1764" i="9"/>
  <c r="W1765" i="9"/>
  <c r="BD1980" i="9"/>
  <c r="BE1980" i="9" l="1"/>
  <c r="BC1981" i="9"/>
  <c r="BA1981" i="9"/>
  <c r="AZ1982" i="9"/>
  <c r="BJ1964" i="9"/>
  <c r="AD1771" i="9"/>
  <c r="T1766" i="9"/>
  <c r="U1766" i="9" s="1"/>
  <c r="X1765" i="9"/>
  <c r="BD1981" i="9"/>
  <c r="BE1981" i="9" l="1"/>
  <c r="BA1982" i="9"/>
  <c r="AZ1983" i="9"/>
  <c r="BC1982" i="9"/>
  <c r="Y1765" i="9"/>
  <c r="W1766" i="9"/>
  <c r="BJ1965" i="9"/>
  <c r="AD1772" i="9"/>
  <c r="T1767" i="9"/>
  <c r="U1767" i="9" s="1"/>
  <c r="BD1982" i="9"/>
  <c r="X1766" i="9"/>
  <c r="BE1982" i="9" l="1"/>
  <c r="AZ1984" i="9"/>
  <c r="BC1983" i="9"/>
  <c r="BA1983" i="9"/>
  <c r="Y1766" i="9"/>
  <c r="W1767" i="9"/>
  <c r="BD1983" i="9"/>
  <c r="BE1983" i="9" l="1"/>
  <c r="BC1984" i="9"/>
  <c r="AZ1985" i="9"/>
  <c r="BA1984" i="9"/>
  <c r="BJ1966" i="9"/>
  <c r="AD1773" i="9"/>
  <c r="T1768" i="9"/>
  <c r="U1768" i="9" s="1"/>
  <c r="BD1984" i="9"/>
  <c r="X1767" i="9"/>
  <c r="BE1984" i="9" l="1"/>
  <c r="BC1985" i="9"/>
  <c r="AZ1986" i="9"/>
  <c r="BA1985" i="9"/>
  <c r="Y1767" i="9"/>
  <c r="W1768" i="9"/>
  <c r="BJ1967" i="9"/>
  <c r="AD1774" i="9"/>
  <c r="T1769" i="9"/>
  <c r="U1769" i="9" s="1"/>
  <c r="X1768" i="9"/>
  <c r="BD1985" i="9"/>
  <c r="BE1985" i="9" l="1"/>
  <c r="BC1986" i="9"/>
  <c r="AZ1987" i="9"/>
  <c r="BA1986" i="9"/>
  <c r="Y1768" i="9"/>
  <c r="W1769" i="9"/>
  <c r="BD1986" i="9"/>
  <c r="BE1986" i="9" l="1"/>
  <c r="BA1987" i="9"/>
  <c r="BC1987" i="9"/>
  <c r="AZ1988" i="9"/>
  <c r="BJ1968" i="9"/>
  <c r="AD1775" i="9"/>
  <c r="T1770" i="9"/>
  <c r="U1770" i="9" s="1"/>
  <c r="X1769" i="9"/>
  <c r="BD1987" i="9"/>
  <c r="BE1987" i="9" l="1"/>
  <c r="AZ1989" i="9"/>
  <c r="BA1988" i="9"/>
  <c r="BC1988" i="9"/>
  <c r="Y1769" i="9"/>
  <c r="W1770" i="9"/>
  <c r="BJ1969" i="9"/>
  <c r="AD1776" i="9"/>
  <c r="T1771" i="9"/>
  <c r="U1771" i="9" s="1"/>
  <c r="X1770" i="9"/>
  <c r="BD1988" i="9"/>
  <c r="BE1988" i="9" l="1"/>
  <c r="AZ1990" i="9"/>
  <c r="BA1989" i="9"/>
  <c r="BC1989" i="9"/>
  <c r="Y1770" i="9"/>
  <c r="W1771" i="9"/>
  <c r="BD1989" i="9"/>
  <c r="BE1989" i="9" l="1"/>
  <c r="BA1990" i="9"/>
  <c r="AZ1991" i="9"/>
  <c r="BC1990" i="9"/>
  <c r="BJ1970" i="9"/>
  <c r="AD1777" i="9"/>
  <c r="T1772" i="9"/>
  <c r="U1772" i="9" s="1"/>
  <c r="X1771" i="9"/>
  <c r="BD1990" i="9"/>
  <c r="BE1990" i="9" l="1"/>
  <c r="AZ1992" i="9"/>
  <c r="BC1991" i="9"/>
  <c r="BA1991" i="9"/>
  <c r="Y1771" i="9"/>
  <c r="W1772" i="9"/>
  <c r="BJ1971" i="9"/>
  <c r="AD1778" i="9"/>
  <c r="T1773" i="9"/>
  <c r="U1773" i="9" s="1"/>
  <c r="BD1991" i="9"/>
  <c r="X1772" i="9"/>
  <c r="BE1991" i="9" l="1"/>
  <c r="BC1992" i="9"/>
  <c r="BA1992" i="9"/>
  <c r="AZ1993" i="9"/>
  <c r="Y1772" i="9"/>
  <c r="W1773" i="9"/>
  <c r="BD1992" i="9"/>
  <c r="BE1992" i="9" l="1"/>
  <c r="AZ1994" i="9"/>
  <c r="BA1993" i="9"/>
  <c r="BC1993" i="9"/>
  <c r="BJ1972" i="9"/>
  <c r="AD1779" i="9"/>
  <c r="T1774" i="9"/>
  <c r="U1774" i="9" s="1"/>
  <c r="X1773" i="9"/>
  <c r="BD1993" i="9"/>
  <c r="BE1993" i="9" l="1"/>
  <c r="AZ1995" i="9"/>
  <c r="BA1994" i="9"/>
  <c r="BC1994" i="9"/>
  <c r="Y1773" i="9"/>
  <c r="W1774" i="9"/>
  <c r="BJ1973" i="9"/>
  <c r="AD1780" i="9"/>
  <c r="T1775" i="9"/>
  <c r="U1775" i="9" s="1"/>
  <c r="BD1994" i="9"/>
  <c r="X1774" i="9"/>
  <c r="BE1994" i="9" l="1"/>
  <c r="BA1995" i="9"/>
  <c r="AZ1996" i="9"/>
  <c r="BC1995" i="9"/>
  <c r="Y1774" i="9"/>
  <c r="W1775" i="9"/>
  <c r="BD1995" i="9"/>
  <c r="BE1995" i="9" l="1"/>
  <c r="BC1996" i="9"/>
  <c r="BA1996" i="9"/>
  <c r="AZ1997" i="9"/>
  <c r="BJ1974" i="9"/>
  <c r="AD1781" i="9"/>
  <c r="T1776" i="9"/>
  <c r="U1776" i="9" s="1"/>
  <c r="X1775" i="9"/>
  <c r="BD1996" i="9"/>
  <c r="BE1996" i="9" l="1"/>
  <c r="BA1997" i="9"/>
  <c r="AZ1998" i="9"/>
  <c r="BC1997" i="9"/>
  <c r="Y1775" i="9"/>
  <c r="W1776" i="9"/>
  <c r="BJ1975" i="9"/>
  <c r="AD1782" i="9"/>
  <c r="T1777" i="9"/>
  <c r="U1777" i="9" s="1"/>
  <c r="BD1997" i="9"/>
  <c r="X1776" i="9"/>
  <c r="BE1997" i="9" l="1"/>
  <c r="AZ1999" i="9"/>
  <c r="BC1998" i="9"/>
  <c r="BA1998" i="9"/>
  <c r="Y1776" i="9"/>
  <c r="W1777" i="9"/>
  <c r="BD1998" i="9"/>
  <c r="BE1998" i="9" l="1"/>
  <c r="BA1999" i="9"/>
  <c r="BC1999" i="9"/>
  <c r="AZ2000" i="9"/>
  <c r="BJ1976" i="9"/>
  <c r="AD1783" i="9"/>
  <c r="T1778" i="9"/>
  <c r="U1778" i="9" s="1"/>
  <c r="X1777" i="9"/>
  <c r="BD1999" i="9"/>
  <c r="BE1999" i="9" l="1"/>
  <c r="AZ2001" i="9"/>
  <c r="BA2000" i="9"/>
  <c r="BC2000" i="9"/>
  <c r="Y1777" i="9"/>
  <c r="W1778" i="9"/>
  <c r="BJ1977" i="9"/>
  <c r="AD1784" i="9"/>
  <c r="T1779" i="9"/>
  <c r="U1779" i="9" s="1"/>
  <c r="X1778" i="9"/>
  <c r="BD2000" i="9"/>
  <c r="BE2000" i="9" l="1"/>
  <c r="BC2001" i="9"/>
  <c r="AZ2002" i="9"/>
  <c r="BA2001" i="9"/>
  <c r="Y1778" i="9"/>
  <c r="W1779" i="9"/>
  <c r="BD2001" i="9"/>
  <c r="BE2001" i="9" l="1"/>
  <c r="BC2002" i="9"/>
  <c r="BA2002" i="9"/>
  <c r="AZ2003" i="9"/>
  <c r="BJ1978" i="9"/>
  <c r="AD1785" i="9"/>
  <c r="T1780" i="9"/>
  <c r="U1780" i="9" s="1"/>
  <c r="BD2002" i="9"/>
  <c r="X1779" i="9"/>
  <c r="BE2002" i="9" l="1"/>
  <c r="BA2003" i="9"/>
  <c r="AZ2004" i="9"/>
  <c r="BC2003" i="9"/>
  <c r="Y1779" i="9"/>
  <c r="W1780" i="9"/>
  <c r="BJ1979" i="9"/>
  <c r="AD1786" i="9"/>
  <c r="T1781" i="9"/>
  <c r="U1781" i="9" s="1"/>
  <c r="X1780" i="9"/>
  <c r="BD2003" i="9"/>
  <c r="BE2003" i="9" l="1"/>
  <c r="AZ2005" i="9"/>
  <c r="BC2004" i="9"/>
  <c r="BA2004" i="9"/>
  <c r="Y1780" i="9"/>
  <c r="W1781" i="9"/>
  <c r="BD2004" i="9"/>
  <c r="BE2004" i="9" l="1"/>
  <c r="BC2005" i="9"/>
  <c r="BA2005" i="9"/>
  <c r="AZ2006" i="9"/>
  <c r="BJ1980" i="9"/>
  <c r="AD1787" i="9"/>
  <c r="T1782" i="9"/>
  <c r="U1782" i="9" s="1"/>
  <c r="BD2005" i="9"/>
  <c r="X1781" i="9"/>
  <c r="BE2005" i="9" l="1"/>
  <c r="AZ2007" i="9"/>
  <c r="BC2006" i="9"/>
  <c r="BA2006" i="9"/>
  <c r="Y1781" i="9"/>
  <c r="W1782" i="9"/>
  <c r="BJ1981" i="9"/>
  <c r="AD1788" i="9"/>
  <c r="T1783" i="9"/>
  <c r="U1783" i="9" s="1"/>
  <c r="BD2006" i="9"/>
  <c r="X1782" i="9"/>
  <c r="BE2006" i="9" l="1"/>
  <c r="BC2007" i="9"/>
  <c r="BA2007" i="9"/>
  <c r="AZ2008" i="9"/>
  <c r="Y1782" i="9"/>
  <c r="W1783" i="9"/>
  <c r="BD2007" i="9"/>
  <c r="BE2007" i="9" l="1"/>
  <c r="BA2008" i="9"/>
  <c r="BC2008" i="9"/>
  <c r="AZ2009" i="9"/>
  <c r="BJ1982" i="9"/>
  <c r="AD1789" i="9"/>
  <c r="T1784" i="9"/>
  <c r="U1784" i="9" s="1"/>
  <c r="X1783" i="9"/>
  <c r="BD2008" i="9"/>
  <c r="BE2008" i="9" l="1"/>
  <c r="BC2009" i="9"/>
  <c r="AZ2010" i="9"/>
  <c r="BA2009" i="9"/>
  <c r="Y1783" i="9"/>
  <c r="W1784" i="9"/>
  <c r="BJ1983" i="9"/>
  <c r="AD1790" i="9"/>
  <c r="T1785" i="9"/>
  <c r="U1785" i="9" s="1"/>
  <c r="X1784" i="9"/>
  <c r="BD2009" i="9"/>
  <c r="BE2009" i="9" l="1"/>
  <c r="BA2010" i="9"/>
  <c r="AZ2011" i="9"/>
  <c r="BC2010" i="9"/>
  <c r="Y1784" i="9"/>
  <c r="W1785" i="9"/>
  <c r="BD2010" i="9"/>
  <c r="BE2010" i="9" l="1"/>
  <c r="BA2011" i="9"/>
  <c r="BC2011" i="9"/>
  <c r="AZ2012" i="9"/>
  <c r="BJ1984" i="9"/>
  <c r="AD1791" i="9"/>
  <c r="T1786" i="9"/>
  <c r="U1786" i="9" s="1"/>
  <c r="X1785" i="9"/>
  <c r="BD2011" i="9"/>
  <c r="BE2011" i="9" l="1"/>
  <c r="BC2012" i="9"/>
  <c r="BA2012" i="9"/>
  <c r="AZ2013" i="9"/>
  <c r="Y1785" i="9"/>
  <c r="W1786" i="9"/>
  <c r="BJ1985" i="9"/>
  <c r="AD1792" i="9"/>
  <c r="T1787" i="9"/>
  <c r="U1787" i="9" s="1"/>
  <c r="BD2012" i="9"/>
  <c r="X1786" i="9"/>
  <c r="BE2012" i="9" l="1"/>
  <c r="BC2013" i="9"/>
  <c r="BA2013" i="9"/>
  <c r="AZ2014" i="9"/>
  <c r="Y1786" i="9"/>
  <c r="W1787" i="9"/>
  <c r="BD2013" i="9"/>
  <c r="BE2013" i="9" l="1"/>
  <c r="AZ2015" i="9"/>
  <c r="BC2014" i="9"/>
  <c r="BA2014" i="9"/>
  <c r="BJ1986" i="9"/>
  <c r="AD1793" i="9"/>
  <c r="T1788" i="9"/>
  <c r="U1788" i="9" s="1"/>
  <c r="X1787" i="9"/>
  <c r="BD2014" i="9"/>
  <c r="BE2014" i="9" l="1"/>
  <c r="BC2015" i="9"/>
  <c r="AZ2016" i="9"/>
  <c r="BA2015" i="9"/>
  <c r="Y1787" i="9"/>
  <c r="W1788" i="9"/>
  <c r="BJ1987" i="9"/>
  <c r="AD1794" i="9"/>
  <c r="T1789" i="9"/>
  <c r="U1789" i="9" s="1"/>
  <c r="BD2015" i="9"/>
  <c r="X1788" i="9"/>
  <c r="BE2015" i="9" l="1"/>
  <c r="AZ2017" i="9"/>
  <c r="BA2016" i="9"/>
  <c r="BC2016" i="9"/>
  <c r="Y1788" i="9"/>
  <c r="W1789" i="9"/>
  <c r="BD2016" i="9"/>
  <c r="BE2016" i="9" l="1"/>
  <c r="AZ2018" i="9"/>
  <c r="BC2017" i="9"/>
  <c r="BA2017" i="9"/>
  <c r="BJ1988" i="9"/>
  <c r="AD1795" i="9"/>
  <c r="T1790" i="9"/>
  <c r="U1790" i="9" s="1"/>
  <c r="BD2017" i="9"/>
  <c r="X1789" i="9"/>
  <c r="BE2017" i="9" l="1"/>
  <c r="AZ2019" i="9"/>
  <c r="BC2018" i="9"/>
  <c r="BA2018" i="9"/>
  <c r="Y1789" i="9"/>
  <c r="W1790" i="9"/>
  <c r="BJ1989" i="9"/>
  <c r="AD1796" i="9"/>
  <c r="T1791" i="9"/>
  <c r="U1791" i="9" s="1"/>
  <c r="X1790" i="9"/>
  <c r="BD2018" i="9"/>
  <c r="BE2018" i="9" l="1"/>
  <c r="AZ2020" i="9"/>
  <c r="BC2019" i="9"/>
  <c r="BA2019" i="9"/>
  <c r="Y1790" i="9"/>
  <c r="W1791" i="9"/>
  <c r="BD2019" i="9"/>
  <c r="BE2019" i="9" l="1"/>
  <c r="BA2020" i="9"/>
  <c r="AZ2021" i="9"/>
  <c r="BC2020" i="9"/>
  <c r="BJ1990" i="9"/>
  <c r="AD1797" i="9"/>
  <c r="T1792" i="9"/>
  <c r="U1792" i="9" s="1"/>
  <c r="BD2020" i="9"/>
  <c r="X1791" i="9"/>
  <c r="BE2020" i="9" l="1"/>
  <c r="BA2021" i="9"/>
  <c r="AZ2022" i="9"/>
  <c r="BC2021" i="9"/>
  <c r="Y1791" i="9"/>
  <c r="W1792" i="9"/>
  <c r="BJ1991" i="9"/>
  <c r="AD1798" i="9"/>
  <c r="T1793" i="9"/>
  <c r="U1793" i="9" s="1"/>
  <c r="X1792" i="9"/>
  <c r="BD2021" i="9"/>
  <c r="BE2021" i="9" l="1"/>
  <c r="AZ2023" i="9"/>
  <c r="BA2022" i="9"/>
  <c r="BC2022" i="9"/>
  <c r="Y1792" i="9"/>
  <c r="W1793" i="9"/>
  <c r="BD2022" i="9"/>
  <c r="BE2022" i="9" l="1"/>
  <c r="BC2023" i="9"/>
  <c r="BA2023" i="9"/>
  <c r="AZ2024" i="9"/>
  <c r="BJ1992" i="9"/>
  <c r="AD1799" i="9"/>
  <c r="T1794" i="9"/>
  <c r="U1794" i="9" s="1"/>
  <c r="BD2023" i="9"/>
  <c r="X1793" i="9"/>
  <c r="BE2023" i="9" l="1"/>
  <c r="BC2024" i="9"/>
  <c r="BA2024" i="9"/>
  <c r="AZ2025" i="9"/>
  <c r="Y1793" i="9"/>
  <c r="W1794" i="9"/>
  <c r="BJ1993" i="9"/>
  <c r="AD1800" i="9"/>
  <c r="T1795" i="9"/>
  <c r="U1795" i="9" s="1"/>
  <c r="X1794" i="9"/>
  <c r="BD2024" i="9"/>
  <c r="BE2024" i="9" l="1"/>
  <c r="BC2025" i="9"/>
  <c r="BA2025" i="9"/>
  <c r="AZ2026" i="9"/>
  <c r="Y1794" i="9"/>
  <c r="W1795" i="9"/>
  <c r="BD2025" i="9"/>
  <c r="BE2025" i="9" l="1"/>
  <c r="AZ2027" i="9"/>
  <c r="BC2026" i="9"/>
  <c r="BA2026" i="9"/>
  <c r="BJ1994" i="9"/>
  <c r="AD1801" i="9"/>
  <c r="T1796" i="9"/>
  <c r="U1796" i="9" s="1"/>
  <c r="BD2026" i="9"/>
  <c r="X1795" i="9"/>
  <c r="BE2026" i="9" l="1"/>
  <c r="BA2027" i="9"/>
  <c r="AZ2028" i="9"/>
  <c r="BC2027" i="9"/>
  <c r="Y1795" i="9"/>
  <c r="W1796" i="9"/>
  <c r="BJ1995" i="9"/>
  <c r="AD1802" i="9"/>
  <c r="T1797" i="9"/>
  <c r="U1797" i="9" s="1"/>
  <c r="BD2027" i="9"/>
  <c r="X1796" i="9"/>
  <c r="BE2027" i="9" l="1"/>
  <c r="BA2028" i="9"/>
  <c r="AZ2029" i="9"/>
  <c r="BC2028" i="9"/>
  <c r="Y1796" i="9"/>
  <c r="W1797" i="9"/>
  <c r="BD2028" i="9"/>
  <c r="BE2028" i="9" l="1"/>
  <c r="BC2029" i="9"/>
  <c r="BA2029" i="9"/>
  <c r="AZ2030" i="9"/>
  <c r="BJ1996" i="9"/>
  <c r="AD1803" i="9"/>
  <c r="T1798" i="9"/>
  <c r="U1798" i="9" s="1"/>
  <c r="BD2029" i="9"/>
  <c r="X1797" i="9"/>
  <c r="BE2029" i="9" l="1"/>
  <c r="AZ2031" i="9"/>
  <c r="BA2030" i="9"/>
  <c r="BC2030" i="9"/>
  <c r="Y1797" i="9"/>
  <c r="W1798" i="9"/>
  <c r="BJ1997" i="9"/>
  <c r="AD1804" i="9"/>
  <c r="T1799" i="9"/>
  <c r="U1799" i="9" s="1"/>
  <c r="BD2030" i="9"/>
  <c r="X1798" i="9"/>
  <c r="BE2030" i="9" l="1"/>
  <c r="BA2031" i="9"/>
  <c r="BC2031" i="9"/>
  <c r="AZ2032" i="9"/>
  <c r="Y1798" i="9"/>
  <c r="W1799" i="9"/>
  <c r="BD2031" i="9"/>
  <c r="BE2031" i="9" l="1"/>
  <c r="BC2032" i="9"/>
  <c r="BA2032" i="9"/>
  <c r="AZ2033" i="9"/>
  <c r="BJ1998" i="9"/>
  <c r="AD1805" i="9"/>
  <c r="T1800" i="9"/>
  <c r="U1800" i="9" s="1"/>
  <c r="BD2032" i="9"/>
  <c r="X1799" i="9"/>
  <c r="BE2032" i="9" l="1"/>
  <c r="BC2033" i="9"/>
  <c r="BA2033" i="9"/>
  <c r="AZ2034" i="9"/>
  <c r="Y1799" i="9"/>
  <c r="W1800" i="9"/>
  <c r="BJ1999" i="9"/>
  <c r="AD1806" i="9"/>
  <c r="T1801" i="9"/>
  <c r="U1801" i="9" s="1"/>
  <c r="BD2033" i="9"/>
  <c r="X1800" i="9"/>
  <c r="BE2033" i="9" l="1"/>
  <c r="AZ2035" i="9"/>
  <c r="BA2034" i="9"/>
  <c r="BC2034" i="9"/>
  <c r="Y1800" i="9"/>
  <c r="W1801" i="9"/>
  <c r="BD2034" i="9"/>
  <c r="BE2034" i="9" l="1"/>
  <c r="BA2035" i="9"/>
  <c r="BC2035" i="9"/>
  <c r="AZ2036" i="9"/>
  <c r="BJ2000" i="9"/>
  <c r="AD1807" i="9"/>
  <c r="T1802" i="9"/>
  <c r="U1802" i="9" s="1"/>
  <c r="X1801" i="9"/>
  <c r="BD2035" i="9"/>
  <c r="BE2035" i="9" l="1"/>
  <c r="BA2036" i="9"/>
  <c r="AZ2037" i="9"/>
  <c r="BC2036" i="9"/>
  <c r="Y1801" i="9"/>
  <c r="W1802" i="9"/>
  <c r="BJ2001" i="9"/>
  <c r="AD1808" i="9"/>
  <c r="T1803" i="9"/>
  <c r="U1803" i="9" s="1"/>
  <c r="X1802" i="9"/>
  <c r="BD2036" i="9"/>
  <c r="BE2036" i="9" l="1"/>
  <c r="BA2037" i="9"/>
  <c r="BC2037" i="9"/>
  <c r="AZ2038" i="9"/>
  <c r="Y1802" i="9"/>
  <c r="W1803" i="9"/>
  <c r="BD2037" i="9"/>
  <c r="BE2037" i="9" l="1"/>
  <c r="BA2038" i="9"/>
  <c r="BC2038" i="9"/>
  <c r="AZ2039" i="9"/>
  <c r="BJ2002" i="9"/>
  <c r="AD1809" i="9"/>
  <c r="T1804" i="9"/>
  <c r="U1804" i="9" s="1"/>
  <c r="X1803" i="9"/>
  <c r="BD2038" i="9"/>
  <c r="BE2038" i="9" l="1"/>
  <c r="BA2039" i="9"/>
  <c r="AZ2040" i="9"/>
  <c r="BC2039" i="9"/>
  <c r="Y1803" i="9"/>
  <c r="W1804" i="9"/>
  <c r="BJ2003" i="9"/>
  <c r="AD1810" i="9"/>
  <c r="T1805" i="9"/>
  <c r="U1805" i="9" s="1"/>
  <c r="X1804" i="9"/>
  <c r="BD2039" i="9"/>
  <c r="BE2039" i="9" l="1"/>
  <c r="BC2040" i="9"/>
  <c r="BA2040" i="9"/>
  <c r="AZ2041" i="9"/>
  <c r="Y1804" i="9"/>
  <c r="W1805" i="9"/>
  <c r="BD2040" i="9"/>
  <c r="BE2040" i="9" l="1"/>
  <c r="BC2041" i="9"/>
  <c r="BA2041" i="9"/>
  <c r="AZ2042" i="9"/>
  <c r="BJ2004" i="9"/>
  <c r="AD1811" i="9"/>
  <c r="T1806" i="9"/>
  <c r="U1806" i="9" s="1"/>
  <c r="BD2041" i="9"/>
  <c r="X1805" i="9"/>
  <c r="BE2041" i="9" l="1"/>
  <c r="AZ2043" i="9"/>
  <c r="BC2042" i="9"/>
  <c r="BA2042" i="9"/>
  <c r="Y1805" i="9"/>
  <c r="W1806" i="9"/>
  <c r="BJ2005" i="9"/>
  <c r="AD1812" i="9"/>
  <c r="T1807" i="9"/>
  <c r="U1807" i="9" s="1"/>
  <c r="BD2042" i="9"/>
  <c r="X1806" i="9"/>
  <c r="BE2042" i="9" l="1"/>
  <c r="BC2043" i="9"/>
  <c r="AZ2044" i="9"/>
  <c r="BA2043" i="9"/>
  <c r="Y1806" i="9"/>
  <c r="W1807" i="9"/>
  <c r="BD2043" i="9"/>
  <c r="BE2043" i="9" l="1"/>
  <c r="AZ2045" i="9"/>
  <c r="BC2044" i="9"/>
  <c r="BA2044" i="9"/>
  <c r="BJ2006" i="9"/>
  <c r="AD1813" i="9"/>
  <c r="T1808" i="9"/>
  <c r="U1808" i="9" s="1"/>
  <c r="BD2044" i="9"/>
  <c r="X1807" i="9"/>
  <c r="BE2044" i="9" l="1"/>
  <c r="BC2045" i="9"/>
  <c r="AZ2046" i="9"/>
  <c r="BA2045" i="9"/>
  <c r="Y1807" i="9"/>
  <c r="W1808" i="9"/>
  <c r="BJ2007" i="9"/>
  <c r="AD1814" i="9"/>
  <c r="T1809" i="9"/>
  <c r="U1809" i="9" s="1"/>
  <c r="X1808" i="9"/>
  <c r="BD2045" i="9"/>
  <c r="BE2045" i="9" l="1"/>
  <c r="AZ2047" i="9"/>
  <c r="BC2046" i="9"/>
  <c r="BA2046" i="9"/>
  <c r="Y1808" i="9"/>
  <c r="W1809" i="9"/>
  <c r="BD2046" i="9"/>
  <c r="BE2046" i="9" l="1"/>
  <c r="BC2047" i="9"/>
  <c r="BA2047" i="9"/>
  <c r="AZ2048" i="9"/>
  <c r="BJ2008" i="9"/>
  <c r="AD1815" i="9"/>
  <c r="T1810" i="9"/>
  <c r="U1810" i="9" s="1"/>
  <c r="BD2047" i="9"/>
  <c r="X1809" i="9"/>
  <c r="BE2047" i="9" l="1"/>
  <c r="BC2048" i="9"/>
  <c r="AZ2049" i="9"/>
  <c r="BA2048" i="9"/>
  <c r="Y1809" i="9"/>
  <c r="W1810" i="9"/>
  <c r="BJ2009" i="9"/>
  <c r="AD1816" i="9"/>
  <c r="T1811" i="9"/>
  <c r="U1811" i="9" s="1"/>
  <c r="BD2048" i="9"/>
  <c r="X1810" i="9"/>
  <c r="BE2048" i="9" l="1"/>
  <c r="BC2049" i="9"/>
  <c r="AZ2050" i="9"/>
  <c r="BA2049" i="9"/>
  <c r="Y1810" i="9"/>
  <c r="W1811" i="9"/>
  <c r="BD2049" i="9"/>
  <c r="BE2049" i="9" l="1"/>
  <c r="BC2050" i="9"/>
  <c r="BA2050" i="9"/>
  <c r="AZ2051" i="9"/>
  <c r="BJ2010" i="9"/>
  <c r="AD1817" i="9"/>
  <c r="T1812" i="9"/>
  <c r="U1812" i="9" s="1"/>
  <c r="BD2050" i="9"/>
  <c r="X1811" i="9"/>
  <c r="BE2050" i="9" l="1"/>
  <c r="BA2051" i="9"/>
  <c r="AZ2052" i="9"/>
  <c r="BC2051" i="9"/>
  <c r="Y1811" i="9"/>
  <c r="W1812" i="9"/>
  <c r="BJ2011" i="9"/>
  <c r="AD1818" i="9"/>
  <c r="T1813" i="9"/>
  <c r="U1813" i="9" s="1"/>
  <c r="X1812" i="9"/>
  <c r="BD2051" i="9"/>
  <c r="BE2051" i="9" l="1"/>
  <c r="AZ2053" i="9"/>
  <c r="BC2052" i="9"/>
  <c r="BA2052" i="9"/>
  <c r="Y1812" i="9"/>
  <c r="W1813" i="9"/>
  <c r="BD2052" i="9"/>
  <c r="BE2052" i="9" l="1"/>
  <c r="AZ2054" i="9"/>
  <c r="BA2053" i="9"/>
  <c r="BC2053" i="9"/>
  <c r="BJ2012" i="9"/>
  <c r="AD1819" i="9"/>
  <c r="T1814" i="9"/>
  <c r="U1814" i="9" s="1"/>
  <c r="BD2053" i="9"/>
  <c r="X1813" i="9"/>
  <c r="BE2053" i="9" l="1"/>
  <c r="BC2054" i="9"/>
  <c r="AZ2055" i="9"/>
  <c r="BA2054" i="9"/>
  <c r="Y1813" i="9"/>
  <c r="W1814" i="9"/>
  <c r="BJ2013" i="9"/>
  <c r="AD1820" i="9"/>
  <c r="T1815" i="9"/>
  <c r="U1815" i="9" s="1"/>
  <c r="BD2054" i="9"/>
  <c r="X1814" i="9"/>
  <c r="BE2054" i="9" l="1"/>
  <c r="BC2055" i="9"/>
  <c r="BA2055" i="9"/>
  <c r="AZ2056" i="9"/>
  <c r="Y1814" i="9"/>
  <c r="W1815" i="9"/>
  <c r="BD2055" i="9"/>
  <c r="BE2055" i="9" l="1"/>
  <c r="BC2056" i="9"/>
  <c r="BA2056" i="9"/>
  <c r="AZ2057" i="9"/>
  <c r="BJ2014" i="9"/>
  <c r="AD1821" i="9"/>
  <c r="T1816" i="9"/>
  <c r="U1816" i="9" s="1"/>
  <c r="BD2056" i="9"/>
  <c r="X1815" i="9"/>
  <c r="BE2056" i="9" l="1"/>
  <c r="BC2057" i="9"/>
  <c r="BA2057" i="9"/>
  <c r="AZ2058" i="9"/>
  <c r="Y1815" i="9"/>
  <c r="W1816" i="9"/>
  <c r="BJ2015" i="9"/>
  <c r="AD1822" i="9"/>
  <c r="T1817" i="9"/>
  <c r="U1817" i="9" s="1"/>
  <c r="X1816" i="9"/>
  <c r="BD2057" i="9"/>
  <c r="BE2057" i="9" l="1"/>
  <c r="AZ2059" i="9"/>
  <c r="BA2058" i="9"/>
  <c r="BC2058" i="9"/>
  <c r="Y1816" i="9"/>
  <c r="W1817" i="9"/>
  <c r="BD2058" i="9"/>
  <c r="BE2058" i="9" l="1"/>
  <c r="BA2059" i="9"/>
  <c r="BC2059" i="9"/>
  <c r="AZ2060" i="9"/>
  <c r="BJ2016" i="9"/>
  <c r="AD1823" i="9"/>
  <c r="T1818" i="9"/>
  <c r="U1818" i="9" s="1"/>
  <c r="X1817" i="9"/>
  <c r="BD2059" i="9"/>
  <c r="BE2059" i="9" l="1"/>
  <c r="BC2060" i="9"/>
  <c r="AZ2061" i="9"/>
  <c r="BA2060" i="9"/>
  <c r="Y1817" i="9"/>
  <c r="W1818" i="9"/>
  <c r="BJ2017" i="9"/>
  <c r="AD1824" i="9"/>
  <c r="T1819" i="9"/>
  <c r="U1819" i="9" s="1"/>
  <c r="BD2060" i="9"/>
  <c r="X1818" i="9"/>
  <c r="BE2060" i="9" l="1"/>
  <c r="BA2061" i="9"/>
  <c r="BC2061" i="9"/>
  <c r="AZ2062" i="9"/>
  <c r="Y1818" i="9"/>
  <c r="W1819" i="9"/>
  <c r="BD2061" i="9"/>
  <c r="BE2061" i="9" l="1"/>
  <c r="AZ2063" i="9"/>
  <c r="BA2062" i="9"/>
  <c r="BC2062" i="9"/>
  <c r="BJ2018" i="9"/>
  <c r="AD1825" i="9"/>
  <c r="T1820" i="9"/>
  <c r="U1820" i="9" s="1"/>
  <c r="X1819" i="9"/>
  <c r="BD2062" i="9"/>
  <c r="BE2062" i="9" l="1"/>
  <c r="BA2063" i="9"/>
  <c r="AZ2064" i="9"/>
  <c r="BC2063" i="9"/>
  <c r="Y1819" i="9"/>
  <c r="W1820" i="9"/>
  <c r="BJ2019" i="9"/>
  <c r="AD1826" i="9"/>
  <c r="T1821" i="9"/>
  <c r="U1821" i="9" s="1"/>
  <c r="BD2063" i="9"/>
  <c r="X1820" i="9"/>
  <c r="BE2063" i="9" l="1"/>
  <c r="BC2064" i="9"/>
  <c r="BA2064" i="9"/>
  <c r="AZ2065" i="9"/>
  <c r="Y1820" i="9"/>
  <c r="W1821" i="9"/>
  <c r="BD2064" i="9"/>
  <c r="BE2064" i="9" l="1"/>
  <c r="BC2065" i="9"/>
  <c r="BA2065" i="9"/>
  <c r="AZ2066" i="9"/>
  <c r="BJ2020" i="9"/>
  <c r="AD1827" i="9"/>
  <c r="T1822" i="9"/>
  <c r="U1822" i="9" s="1"/>
  <c r="BD2065" i="9"/>
  <c r="X1821" i="9"/>
  <c r="BE2065" i="9" l="1"/>
  <c r="BA2066" i="9"/>
  <c r="AZ2067" i="9"/>
  <c r="BC2066" i="9"/>
  <c r="Y1821" i="9"/>
  <c r="W1822" i="9"/>
  <c r="BJ2021" i="9"/>
  <c r="AD1828" i="9"/>
  <c r="T1823" i="9"/>
  <c r="U1823" i="9" s="1"/>
  <c r="X1822" i="9"/>
  <c r="BD2066" i="9"/>
  <c r="BE2066" i="9" l="1"/>
  <c r="AZ2068" i="9"/>
  <c r="BA2067" i="9"/>
  <c r="BC2067" i="9"/>
  <c r="Y1822" i="9"/>
  <c r="W1823" i="9"/>
  <c r="BD2067" i="9"/>
  <c r="BE2067" i="9" l="1"/>
  <c r="BA2068" i="9"/>
  <c r="BC2068" i="9"/>
  <c r="AZ2069" i="9"/>
  <c r="BJ2022" i="9"/>
  <c r="AD1829" i="9"/>
  <c r="T1824" i="9"/>
  <c r="U1824" i="9" s="1"/>
  <c r="BD2068" i="9"/>
  <c r="X1823" i="9"/>
  <c r="BE2068" i="9" l="1"/>
  <c r="BA2069" i="9"/>
  <c r="AZ2070" i="9"/>
  <c r="BC2069" i="9"/>
  <c r="Y1823" i="9"/>
  <c r="W1824" i="9"/>
  <c r="BJ2023" i="9"/>
  <c r="AD1830" i="9"/>
  <c r="T1825" i="9"/>
  <c r="U1825" i="9" s="1"/>
  <c r="BD2069" i="9"/>
  <c r="X1824" i="9"/>
  <c r="BE2069" i="9" l="1"/>
  <c r="AZ2071" i="9"/>
  <c r="BA2070" i="9"/>
  <c r="BC2070" i="9"/>
  <c r="Y1824" i="9"/>
  <c r="W1825" i="9"/>
  <c r="BD2070" i="9"/>
  <c r="BE2070" i="9" l="1"/>
  <c r="AZ2072" i="9"/>
  <c r="BC2071" i="9"/>
  <c r="BA2071" i="9"/>
  <c r="BJ2024" i="9"/>
  <c r="AD1831" i="9"/>
  <c r="T1826" i="9"/>
  <c r="U1826" i="9" s="1"/>
  <c r="BD2071" i="9"/>
  <c r="X1825" i="9"/>
  <c r="BE2071" i="9" l="1"/>
  <c r="BC2072" i="9"/>
  <c r="AZ2073" i="9"/>
  <c r="BA2072" i="9"/>
  <c r="Y1825" i="9"/>
  <c r="W1826" i="9"/>
  <c r="BJ2025" i="9"/>
  <c r="AD1832" i="9"/>
  <c r="T1827" i="9"/>
  <c r="U1827" i="9" s="1"/>
  <c r="X1826" i="9"/>
  <c r="BD2072" i="9"/>
  <c r="BE2072" i="9" l="1"/>
  <c r="AZ2074" i="9"/>
  <c r="BC2073" i="9"/>
  <c r="BA2073" i="9"/>
  <c r="Y1826" i="9"/>
  <c r="W1827" i="9"/>
  <c r="BD2073" i="9"/>
  <c r="BE2073" i="9" l="1"/>
  <c r="BA2074" i="9"/>
  <c r="BC2074" i="9"/>
  <c r="AZ2075" i="9"/>
  <c r="BJ2026" i="9"/>
  <c r="AD1833" i="9"/>
  <c r="T1828" i="9"/>
  <c r="U1828" i="9" s="1"/>
  <c r="BD2074" i="9"/>
  <c r="X1827" i="9"/>
  <c r="BE2074" i="9" l="1"/>
  <c r="BC2075" i="9"/>
  <c r="BA2075" i="9"/>
  <c r="AZ2076" i="9"/>
  <c r="Y1827" i="9"/>
  <c r="W1828" i="9"/>
  <c r="BJ2027" i="9"/>
  <c r="AD1834" i="9"/>
  <c r="T1829" i="9"/>
  <c r="U1829" i="9" s="1"/>
  <c r="X1828" i="9"/>
  <c r="BD2075" i="9"/>
  <c r="BE2075" i="9" l="1"/>
  <c r="BC2076" i="9"/>
  <c r="AZ2077" i="9"/>
  <c r="BA2076" i="9"/>
  <c r="Y1828" i="9"/>
  <c r="W1829" i="9"/>
  <c r="BD2076" i="9"/>
  <c r="BE2076" i="9" l="1"/>
  <c r="BA2077" i="9"/>
  <c r="AZ2078" i="9"/>
  <c r="BC2077" i="9"/>
  <c r="BJ2028" i="9"/>
  <c r="AD1835" i="9"/>
  <c r="T1830" i="9"/>
  <c r="U1830" i="9" s="1"/>
  <c r="BD2077" i="9"/>
  <c r="X1829" i="9"/>
  <c r="BE2077" i="9" l="1"/>
  <c r="BA2078" i="9"/>
  <c r="BC2078" i="9"/>
  <c r="AZ2079" i="9"/>
  <c r="Y1829" i="9"/>
  <c r="W1830" i="9"/>
  <c r="BJ2029" i="9"/>
  <c r="AD1836" i="9"/>
  <c r="T1831" i="9"/>
  <c r="U1831" i="9" s="1"/>
  <c r="BD2078" i="9"/>
  <c r="X1830" i="9"/>
  <c r="BE2078" i="9" l="1"/>
  <c r="BA2079" i="9"/>
  <c r="AZ2080" i="9"/>
  <c r="BC2079" i="9"/>
  <c r="Y1830" i="9"/>
  <c r="W1831" i="9"/>
  <c r="BD2079" i="9"/>
  <c r="BE2079" i="9" l="1"/>
  <c r="AZ2081" i="9"/>
  <c r="BC2080" i="9"/>
  <c r="BA2080" i="9"/>
  <c r="BJ2030" i="9"/>
  <c r="AD1837" i="9"/>
  <c r="T1832" i="9"/>
  <c r="U1832" i="9" s="1"/>
  <c r="X1831" i="9"/>
  <c r="BD2080" i="9"/>
  <c r="BE2080" i="9" l="1"/>
  <c r="BA2081" i="9"/>
  <c r="AZ2082" i="9"/>
  <c r="BC2081" i="9"/>
  <c r="Y1831" i="9"/>
  <c r="W1832" i="9"/>
  <c r="BJ2031" i="9"/>
  <c r="AD1838" i="9"/>
  <c r="T1833" i="9"/>
  <c r="U1833" i="9" s="1"/>
  <c r="BD2081" i="9"/>
  <c r="X1832" i="9"/>
  <c r="BE2081" i="9" l="1"/>
  <c r="AZ2083" i="9"/>
  <c r="BC2082" i="9"/>
  <c r="BA2082" i="9"/>
  <c r="Y1832" i="9"/>
  <c r="W1833" i="9"/>
  <c r="BD2082" i="9"/>
  <c r="BE2082" i="9" l="1"/>
  <c r="AZ2084" i="9"/>
  <c r="BC2083" i="9"/>
  <c r="BA2083" i="9"/>
  <c r="BJ2032" i="9"/>
  <c r="AD1839" i="9"/>
  <c r="T1834" i="9"/>
  <c r="U1834" i="9" s="1"/>
  <c r="BD2083" i="9"/>
  <c r="X1833" i="9"/>
  <c r="BE2083" i="9" l="1"/>
  <c r="BA2084" i="9"/>
  <c r="BC2084" i="9"/>
  <c r="AZ2085" i="9"/>
  <c r="Y1833" i="9"/>
  <c r="W1834" i="9"/>
  <c r="BJ2033" i="9"/>
  <c r="AD1840" i="9"/>
  <c r="T1835" i="9"/>
  <c r="U1835" i="9" s="1"/>
  <c r="BD2084" i="9"/>
  <c r="X1834" i="9"/>
  <c r="BE2084" i="9" l="1"/>
  <c r="BA2085" i="9"/>
  <c r="AZ2086" i="9"/>
  <c r="BC2085" i="9"/>
  <c r="Y1834" i="9"/>
  <c r="W1835" i="9"/>
  <c r="BD2085" i="9"/>
  <c r="BE2085" i="9" l="1"/>
  <c r="BA2086" i="9"/>
  <c r="AZ2087" i="9"/>
  <c r="BC2086" i="9"/>
  <c r="BJ2034" i="9"/>
  <c r="AD1841" i="9"/>
  <c r="T1836" i="9"/>
  <c r="U1836" i="9" s="1"/>
  <c r="X1835" i="9"/>
  <c r="BD2086" i="9"/>
  <c r="BE2086" i="9" l="1"/>
  <c r="BC2087" i="9"/>
  <c r="AZ2088" i="9"/>
  <c r="BA2087" i="9"/>
  <c r="Y1835" i="9"/>
  <c r="W1836" i="9"/>
  <c r="BJ2035" i="9"/>
  <c r="AD1842" i="9"/>
  <c r="T1837" i="9"/>
  <c r="U1837" i="9" s="1"/>
  <c r="BD2087" i="9"/>
  <c r="X1836" i="9"/>
  <c r="BE2087" i="9" l="1"/>
  <c r="BC2088" i="9"/>
  <c r="BA2088" i="9"/>
  <c r="AZ2089" i="9"/>
  <c r="Y1836" i="9"/>
  <c r="W1837" i="9"/>
  <c r="BD2088" i="9"/>
  <c r="BE2088" i="9" l="1"/>
  <c r="BA2089" i="9"/>
  <c r="BC2089" i="9"/>
  <c r="AZ2090" i="9"/>
  <c r="BJ2036" i="9"/>
  <c r="AD1843" i="9"/>
  <c r="T1838" i="9"/>
  <c r="U1838" i="9" s="1"/>
  <c r="X1837" i="9"/>
  <c r="BD2089" i="9"/>
  <c r="BE2089" i="9" l="1"/>
  <c r="AZ2091" i="9"/>
  <c r="BA2090" i="9"/>
  <c r="BC2090" i="9"/>
  <c r="Y1837" i="9"/>
  <c r="W1838" i="9"/>
  <c r="BJ2037" i="9"/>
  <c r="AD1844" i="9"/>
  <c r="T1839" i="9"/>
  <c r="U1839" i="9" s="1"/>
  <c r="BD2090" i="9"/>
  <c r="X1838" i="9"/>
  <c r="BE2090" i="9" l="1"/>
  <c r="BA2091" i="9"/>
  <c r="BC2091" i="9"/>
  <c r="AZ2092" i="9"/>
  <c r="Y1838" i="9"/>
  <c r="W1839" i="9"/>
  <c r="BD2091" i="9"/>
  <c r="BE2091" i="9" l="1"/>
  <c r="BC2092" i="9"/>
  <c r="BA2092" i="9"/>
  <c r="AZ2093" i="9"/>
  <c r="BJ2038" i="9"/>
  <c r="AD1845" i="9"/>
  <c r="T1840" i="9"/>
  <c r="U1840" i="9" s="1"/>
  <c r="BD2092" i="9"/>
  <c r="X1839" i="9"/>
  <c r="BE2092" i="9" l="1"/>
  <c r="BC2093" i="9"/>
  <c r="BA2093" i="9"/>
  <c r="AZ2094" i="9"/>
  <c r="Y1839" i="9"/>
  <c r="W1840" i="9"/>
  <c r="BJ2039" i="9"/>
  <c r="AD1846" i="9"/>
  <c r="T1841" i="9"/>
  <c r="U1841" i="9" s="1"/>
  <c r="X1840" i="9"/>
  <c r="BD2093" i="9"/>
  <c r="BE2093" i="9" l="1"/>
  <c r="BA2094" i="9"/>
  <c r="BC2094" i="9"/>
  <c r="AZ2095" i="9"/>
  <c r="Y1840" i="9"/>
  <c r="W1841" i="9"/>
  <c r="BD2094" i="9"/>
  <c r="BE2094" i="9" l="1"/>
  <c r="BC2095" i="9"/>
  <c r="AZ2096" i="9"/>
  <c r="BA2095" i="9"/>
  <c r="BJ2040" i="9"/>
  <c r="AD1847" i="9"/>
  <c r="T1842" i="9"/>
  <c r="U1842" i="9" s="1"/>
  <c r="X1841" i="9"/>
  <c r="BD2095" i="9"/>
  <c r="BE2095" i="9" l="1"/>
  <c r="BA2096" i="9"/>
  <c r="BC2096" i="9"/>
  <c r="AZ2097" i="9"/>
  <c r="Y1841" i="9"/>
  <c r="W1842" i="9"/>
  <c r="BJ2041" i="9"/>
  <c r="AD1848" i="9"/>
  <c r="T1843" i="9"/>
  <c r="U1843" i="9" s="1"/>
  <c r="BD2096" i="9"/>
  <c r="X1842" i="9"/>
  <c r="BE2096" i="9" l="1"/>
  <c r="BC2097" i="9"/>
  <c r="AZ2098" i="9"/>
  <c r="BA2097" i="9"/>
  <c r="Y1842" i="9"/>
  <c r="W1843" i="9"/>
  <c r="BD2097" i="9"/>
  <c r="BE2097" i="9" l="1"/>
  <c r="BA2098" i="9"/>
  <c r="BC2098" i="9"/>
  <c r="AZ2099" i="9"/>
  <c r="BJ2042" i="9"/>
  <c r="AD1849" i="9"/>
  <c r="T1844" i="9"/>
  <c r="U1844" i="9" s="1"/>
  <c r="BD2098" i="9"/>
  <c r="X1843" i="9"/>
  <c r="BE2098" i="9" l="1"/>
  <c r="AZ2100" i="9"/>
  <c r="BA2099" i="9"/>
  <c r="BC2099" i="9"/>
  <c r="Y1843" i="9"/>
  <c r="W1844" i="9"/>
  <c r="BJ2043" i="9"/>
  <c r="AD1850" i="9"/>
  <c r="T1845" i="9"/>
  <c r="U1845" i="9" s="1"/>
  <c r="X1844" i="9"/>
  <c r="BD2099" i="9"/>
  <c r="BE2099" i="9" l="1"/>
  <c r="BC2100" i="9"/>
  <c r="BA2100" i="9"/>
  <c r="AZ2101" i="9"/>
  <c r="Y1844" i="9"/>
  <c r="W1845" i="9"/>
  <c r="BD2100" i="9"/>
  <c r="BE2100" i="9" l="1"/>
  <c r="BC2101" i="9"/>
  <c r="BA2101" i="9"/>
  <c r="AZ2102" i="9"/>
  <c r="BJ2044" i="9"/>
  <c r="AD1851" i="9"/>
  <c r="T1846" i="9"/>
  <c r="U1846" i="9" s="1"/>
  <c r="X1845" i="9"/>
  <c r="BD2101" i="9"/>
  <c r="BE2101" i="9" l="1"/>
  <c r="BA2102" i="9"/>
  <c r="AZ2103" i="9"/>
  <c r="BC2102" i="9"/>
  <c r="Y1845" i="9"/>
  <c r="W1846" i="9"/>
  <c r="BJ2045" i="9"/>
  <c r="AD1852" i="9"/>
  <c r="T1847" i="9"/>
  <c r="U1847" i="9" s="1"/>
  <c r="X1846" i="9"/>
  <c r="BD2102" i="9"/>
  <c r="BE2102" i="9" l="1"/>
  <c r="BC2103" i="9"/>
  <c r="BA2103" i="9"/>
  <c r="AZ2104" i="9"/>
  <c r="Y1846" i="9"/>
  <c r="W1847" i="9"/>
  <c r="BD2103" i="9"/>
  <c r="BE2103" i="9" l="1"/>
  <c r="AZ2105" i="9"/>
  <c r="BA2104" i="9"/>
  <c r="BC2104" i="9"/>
  <c r="BJ2046" i="9"/>
  <c r="AD1853" i="9"/>
  <c r="T1848" i="9"/>
  <c r="U1848" i="9" s="1"/>
  <c r="X1847" i="9"/>
  <c r="BD2104" i="9"/>
  <c r="BE2104" i="9" l="1"/>
  <c r="BC2105" i="9"/>
  <c r="AZ2106" i="9"/>
  <c r="BA2105" i="9"/>
  <c r="Y1847" i="9"/>
  <c r="W1848" i="9"/>
  <c r="BJ2047" i="9"/>
  <c r="AD1854" i="9"/>
  <c r="T1849" i="9"/>
  <c r="U1849" i="9" s="1"/>
  <c r="X1848" i="9"/>
  <c r="BD2105" i="9"/>
  <c r="BE2105" i="9" l="1"/>
  <c r="AZ2107" i="9"/>
  <c r="BC2106" i="9"/>
  <c r="BA2106" i="9"/>
  <c r="Y1848" i="9"/>
  <c r="W1849" i="9"/>
  <c r="BD2106" i="9"/>
  <c r="BE2106" i="9" l="1"/>
  <c r="BC2107" i="9"/>
  <c r="AZ2108" i="9"/>
  <c r="BA2107" i="9"/>
  <c r="BJ2048" i="9"/>
  <c r="AD1855" i="9"/>
  <c r="T1850" i="9"/>
  <c r="U1850" i="9" s="1"/>
  <c r="X1849" i="9"/>
  <c r="BD2107" i="9"/>
  <c r="BE2107" i="9" l="1"/>
  <c r="BA2108" i="9"/>
  <c r="AZ2109" i="9"/>
  <c r="BC2108" i="9"/>
  <c r="Y1849" i="9"/>
  <c r="W1850" i="9"/>
  <c r="BJ2049" i="9"/>
  <c r="AD1856" i="9"/>
  <c r="T1851" i="9"/>
  <c r="U1851" i="9" s="1"/>
  <c r="BD2108" i="9"/>
  <c r="X1850" i="9"/>
  <c r="BE2108" i="9" l="1"/>
  <c r="AZ2110" i="9"/>
  <c r="BC2109" i="9"/>
  <c r="BA2109" i="9"/>
  <c r="Y1850" i="9"/>
  <c r="W1851" i="9"/>
  <c r="BD2109" i="9"/>
  <c r="BE2109" i="9" l="1"/>
  <c r="BC2110" i="9"/>
  <c r="BA2110" i="9"/>
  <c r="AZ2111" i="9"/>
  <c r="BJ2050" i="9"/>
  <c r="AD1857" i="9"/>
  <c r="T1852" i="9"/>
  <c r="U1852" i="9" s="1"/>
  <c r="BD2110" i="9"/>
  <c r="X1851" i="9"/>
  <c r="BE2110" i="9" l="1"/>
  <c r="BA2111" i="9"/>
  <c r="BC2111" i="9"/>
  <c r="AZ2112" i="9"/>
  <c r="Y1851" i="9"/>
  <c r="W1852" i="9"/>
  <c r="BJ2051" i="9"/>
  <c r="AD1858" i="9"/>
  <c r="T1853" i="9"/>
  <c r="U1853" i="9" s="1"/>
  <c r="BD2111" i="9"/>
  <c r="X1852" i="9"/>
  <c r="BE2111" i="9" l="1"/>
  <c r="BC2112" i="9"/>
  <c r="BA2112" i="9"/>
  <c r="AZ2113" i="9"/>
  <c r="Y1852" i="9"/>
  <c r="W1853" i="9"/>
  <c r="BD2112" i="9"/>
  <c r="BE2112" i="9" l="1"/>
  <c r="BA2113" i="9"/>
  <c r="BC2113" i="9"/>
  <c r="AZ2114" i="9"/>
  <c r="BJ2052" i="9"/>
  <c r="AD1859" i="9"/>
  <c r="T1854" i="9"/>
  <c r="U1854" i="9" s="1"/>
  <c r="BD2113" i="9"/>
  <c r="X1853" i="9"/>
  <c r="BE2113" i="9" l="1"/>
  <c r="BC2114" i="9"/>
  <c r="BA2114" i="9"/>
  <c r="AZ2115" i="9"/>
  <c r="Y1853" i="9"/>
  <c r="W1854" i="9"/>
  <c r="BJ2053" i="9"/>
  <c r="AD1860" i="9"/>
  <c r="T1855" i="9"/>
  <c r="U1855" i="9" s="1"/>
  <c r="BD2114" i="9"/>
  <c r="X1854" i="9"/>
  <c r="BE2114" i="9" l="1"/>
  <c r="BA2115" i="9"/>
  <c r="BC2115" i="9"/>
  <c r="AZ2116" i="9"/>
  <c r="Y1854" i="9"/>
  <c r="W1855" i="9"/>
  <c r="BD2115" i="9"/>
  <c r="BE2115" i="9" l="1"/>
  <c r="AZ2117" i="9"/>
  <c r="BC2116" i="9"/>
  <c r="BA2116" i="9"/>
  <c r="BJ2054" i="9"/>
  <c r="AD1861" i="9"/>
  <c r="T1856" i="9"/>
  <c r="U1856" i="9" s="1"/>
  <c r="BD2116" i="9"/>
  <c r="X1855" i="9"/>
  <c r="BE2116" i="9" l="1"/>
  <c r="BC2117" i="9"/>
  <c r="AZ2118" i="9"/>
  <c r="BA2117" i="9"/>
  <c r="Y1855" i="9"/>
  <c r="W1856" i="9"/>
  <c r="BJ2055" i="9"/>
  <c r="AD1862" i="9"/>
  <c r="T1857" i="9"/>
  <c r="U1857" i="9" s="1"/>
  <c r="BD2117" i="9"/>
  <c r="X1856" i="9"/>
  <c r="BE2117" i="9" l="1"/>
  <c r="AZ2119" i="9"/>
  <c r="BC2118" i="9"/>
  <c r="BA2118" i="9"/>
  <c r="Y1856" i="9"/>
  <c r="W1857" i="9"/>
  <c r="BD2118" i="9"/>
  <c r="BE2118" i="9" l="1"/>
  <c r="BC2119" i="9"/>
  <c r="AZ2120" i="9"/>
  <c r="BA2119" i="9"/>
  <c r="BJ2056" i="9"/>
  <c r="AD1863" i="9"/>
  <c r="T1858" i="9"/>
  <c r="U1858" i="9" s="1"/>
  <c r="BD2119" i="9"/>
  <c r="X1857" i="9"/>
  <c r="BE2119" i="9" l="1"/>
  <c r="BA2120" i="9"/>
  <c r="BC2120" i="9"/>
  <c r="AZ2121" i="9"/>
  <c r="Y1857" i="9"/>
  <c r="W1858" i="9"/>
  <c r="BJ2057" i="9"/>
  <c r="AD1864" i="9"/>
  <c r="T1859" i="9"/>
  <c r="U1859" i="9" s="1"/>
  <c r="BD2120" i="9"/>
  <c r="X1858" i="9"/>
  <c r="BE2120" i="9" l="1"/>
  <c r="BA2121" i="9"/>
  <c r="BC2121" i="9"/>
  <c r="AZ2122" i="9"/>
  <c r="Y1858" i="9"/>
  <c r="W1859" i="9"/>
  <c r="BD2121" i="9"/>
  <c r="BE2121" i="9" l="1"/>
  <c r="AZ2123" i="9"/>
  <c r="BA2122" i="9"/>
  <c r="BC2122" i="9"/>
  <c r="BJ2058" i="9"/>
  <c r="AD1865" i="9"/>
  <c r="T1860" i="9"/>
  <c r="U1860" i="9" s="1"/>
  <c r="X1859" i="9"/>
  <c r="BD2122" i="9"/>
  <c r="BE2122" i="9" l="1"/>
  <c r="BA2123" i="9"/>
  <c r="BC2123" i="9"/>
  <c r="AZ2124" i="9"/>
  <c r="Y1859" i="9"/>
  <c r="W1860" i="9"/>
  <c r="BJ2059" i="9"/>
  <c r="AD1866" i="9"/>
  <c r="T1861" i="9"/>
  <c r="U1861" i="9" s="1"/>
  <c r="X1860" i="9"/>
  <c r="BD2123" i="9"/>
  <c r="BE2123" i="9" l="1"/>
  <c r="BC2124" i="9"/>
  <c r="BA2124" i="9"/>
  <c r="AZ2125" i="9"/>
  <c r="Y1860" i="9"/>
  <c r="W1861" i="9"/>
  <c r="BD2124" i="9"/>
  <c r="BE2124" i="9" l="1"/>
  <c r="BA2125" i="9"/>
  <c r="AZ2126" i="9"/>
  <c r="BC2125" i="9"/>
  <c r="BJ2060" i="9"/>
  <c r="AD1867" i="9"/>
  <c r="T1862" i="9"/>
  <c r="U1862" i="9" s="1"/>
  <c r="X1861" i="9"/>
  <c r="BD2125" i="9"/>
  <c r="BE2125" i="9" l="1"/>
  <c r="AZ2127" i="9"/>
  <c r="BC2126" i="9"/>
  <c r="BA2126" i="9"/>
  <c r="Y1861" i="9"/>
  <c r="W1862" i="9"/>
  <c r="BJ2061" i="9"/>
  <c r="AD1868" i="9"/>
  <c r="T1863" i="9"/>
  <c r="U1863" i="9" s="1"/>
  <c r="X1862" i="9"/>
  <c r="BD2126" i="9"/>
  <c r="BE2126" i="9" l="1"/>
  <c r="BA2127" i="9"/>
  <c r="AZ2128" i="9"/>
  <c r="BC2127" i="9"/>
  <c r="Y1862" i="9"/>
  <c r="W1863" i="9"/>
  <c r="BD2127" i="9"/>
  <c r="BE2127" i="9" l="1"/>
  <c r="AZ2129" i="9"/>
  <c r="BA2128" i="9"/>
  <c r="BC2128" i="9"/>
  <c r="BJ2062" i="9"/>
  <c r="AD1869" i="9"/>
  <c r="T1864" i="9"/>
  <c r="U1864" i="9" s="1"/>
  <c r="BD2128" i="9"/>
  <c r="X1863" i="9"/>
  <c r="BE2128" i="9" l="1"/>
  <c r="BC2129" i="9"/>
  <c r="AZ2130" i="9"/>
  <c r="BA2129" i="9"/>
  <c r="Y1863" i="9"/>
  <c r="W1864" i="9"/>
  <c r="BJ2063" i="9"/>
  <c r="AD1870" i="9"/>
  <c r="T1865" i="9"/>
  <c r="U1865" i="9" s="1"/>
  <c r="X1864" i="9"/>
  <c r="BD2129" i="9"/>
  <c r="BE2129" i="9" l="1"/>
  <c r="BA2130" i="9"/>
  <c r="AZ2131" i="9"/>
  <c r="BC2130" i="9"/>
  <c r="Y1864" i="9"/>
  <c r="W1865" i="9"/>
  <c r="BD2130" i="9"/>
  <c r="BE2130" i="9" l="1"/>
  <c r="AZ2132" i="9"/>
  <c r="BC2131" i="9"/>
  <c r="BA2131" i="9"/>
  <c r="BJ2064" i="9"/>
  <c r="AD1871" i="9"/>
  <c r="T1866" i="9"/>
  <c r="U1866" i="9" s="1"/>
  <c r="BD2131" i="9"/>
  <c r="X1865" i="9"/>
  <c r="BE2131" i="9" l="1"/>
  <c r="BC2132" i="9"/>
  <c r="BA2132" i="9"/>
  <c r="AZ2133" i="9"/>
  <c r="Y1865" i="9"/>
  <c r="W1866" i="9"/>
  <c r="BJ2065" i="9"/>
  <c r="AD1872" i="9"/>
  <c r="T1867" i="9"/>
  <c r="U1867" i="9" s="1"/>
  <c r="BD2132" i="9"/>
  <c r="X1866" i="9"/>
  <c r="BE2132" i="9" l="1"/>
  <c r="BC2133" i="9"/>
  <c r="BA2133" i="9"/>
  <c r="AZ2134" i="9"/>
  <c r="Y1866" i="9"/>
  <c r="W1867" i="9"/>
  <c r="BD2133" i="9"/>
  <c r="BE2133" i="9" l="1"/>
  <c r="AZ2135" i="9"/>
  <c r="BC2134" i="9"/>
  <c r="BA2134" i="9"/>
  <c r="BJ2066" i="9"/>
  <c r="AD1873" i="9"/>
  <c r="T1868" i="9"/>
  <c r="U1868" i="9" s="1"/>
  <c r="BD2134" i="9"/>
  <c r="X1867" i="9"/>
  <c r="BE2134" i="9" l="1"/>
  <c r="BA2135" i="9"/>
  <c r="AZ2136" i="9"/>
  <c r="BC2135" i="9"/>
  <c r="Y1867" i="9"/>
  <c r="W1868" i="9"/>
  <c r="BJ2067" i="9"/>
  <c r="AD1874" i="9"/>
  <c r="T1869" i="9"/>
  <c r="U1869" i="9" s="1"/>
  <c r="BD2135" i="9"/>
  <c r="X1868" i="9"/>
  <c r="BE2135" i="9" l="1"/>
  <c r="BA2136" i="9"/>
  <c r="AZ2137" i="9"/>
  <c r="BC2136" i="9"/>
  <c r="Y1868" i="9"/>
  <c r="W1869" i="9"/>
  <c r="BD2136" i="9"/>
  <c r="BE2136" i="9" l="1"/>
  <c r="BC2137" i="9"/>
  <c r="BA2137" i="9"/>
  <c r="AZ2138" i="9"/>
  <c r="BJ2068" i="9"/>
  <c r="AD1875" i="9"/>
  <c r="T1870" i="9"/>
  <c r="U1870" i="9" s="1"/>
  <c r="X1869" i="9"/>
  <c r="BD2137" i="9"/>
  <c r="BE2137" i="9" l="1"/>
  <c r="AZ2139" i="9"/>
  <c r="BC2138" i="9"/>
  <c r="BA2138" i="9"/>
  <c r="Y1869" i="9"/>
  <c r="W1870" i="9"/>
  <c r="BJ2069" i="9"/>
  <c r="AD1876" i="9"/>
  <c r="T1871" i="9"/>
  <c r="U1871" i="9" s="1"/>
  <c r="X1870" i="9"/>
  <c r="BD2138" i="9"/>
  <c r="BE2138" i="9" l="1"/>
  <c r="BA2139" i="9"/>
  <c r="BC2139" i="9"/>
  <c r="AZ2140" i="9"/>
  <c r="Y1870" i="9"/>
  <c r="W1871" i="9"/>
  <c r="BD2139" i="9"/>
  <c r="BE2139" i="9" l="1"/>
  <c r="BC2140" i="9"/>
  <c r="AZ2141" i="9"/>
  <c r="BA2140" i="9"/>
  <c r="BJ2070" i="9"/>
  <c r="AD1877" i="9"/>
  <c r="T1872" i="9"/>
  <c r="U1872" i="9" s="1"/>
  <c r="BD2140" i="9"/>
  <c r="X1871" i="9"/>
  <c r="BE2140" i="9" l="1"/>
  <c r="BC2141" i="9"/>
  <c r="BA2141" i="9"/>
  <c r="AZ2142" i="9"/>
  <c r="Y1871" i="9"/>
  <c r="W1872" i="9"/>
  <c r="BJ2071" i="9"/>
  <c r="AD1878" i="9"/>
  <c r="T1873" i="9"/>
  <c r="U1873" i="9" s="1"/>
  <c r="X1872" i="9"/>
  <c r="BD2141" i="9"/>
  <c r="BE2141" i="9" l="1"/>
  <c r="BC2142" i="9"/>
  <c r="BA2142" i="9"/>
  <c r="AZ2143" i="9"/>
  <c r="Y1872" i="9"/>
  <c r="W1873" i="9"/>
  <c r="BD2142" i="9"/>
  <c r="BE2142" i="9" l="1"/>
  <c r="AZ2144" i="9"/>
  <c r="BC2143" i="9"/>
  <c r="BA2143" i="9"/>
  <c r="BJ2072" i="9"/>
  <c r="AD1879" i="9"/>
  <c r="T1874" i="9"/>
  <c r="U1874" i="9" s="1"/>
  <c r="X1873" i="9"/>
  <c r="BD2143" i="9"/>
  <c r="BE2143" i="9" l="1"/>
  <c r="BC2144" i="9"/>
  <c r="BA2144" i="9"/>
  <c r="AZ2145" i="9"/>
  <c r="Y1873" i="9"/>
  <c r="W1874" i="9"/>
  <c r="BJ2073" i="9"/>
  <c r="AD1880" i="9"/>
  <c r="T1875" i="9"/>
  <c r="U1875" i="9" s="1"/>
  <c r="BD2144" i="9"/>
  <c r="X1874" i="9"/>
  <c r="BE2144" i="9" l="1"/>
  <c r="BA2145" i="9"/>
  <c r="AZ2146" i="9"/>
  <c r="BC2145" i="9"/>
  <c r="Y1874" i="9"/>
  <c r="W1875" i="9"/>
  <c r="BD2145" i="9"/>
  <c r="BE2145" i="9" l="1"/>
  <c r="BC2146" i="9"/>
  <c r="AZ2147" i="9"/>
  <c r="BA2146" i="9"/>
  <c r="BJ2074" i="9"/>
  <c r="AD1881" i="9"/>
  <c r="T1876" i="9"/>
  <c r="U1876" i="9" s="1"/>
  <c r="X1875" i="9"/>
  <c r="BD2146" i="9"/>
  <c r="BE2146" i="9" l="1"/>
  <c r="BA2147" i="9"/>
  <c r="AZ2148" i="9"/>
  <c r="BC2147" i="9"/>
  <c r="Y1875" i="9"/>
  <c r="W1876" i="9"/>
  <c r="BJ2075" i="9"/>
  <c r="AD1882" i="9"/>
  <c r="T1877" i="9"/>
  <c r="U1877" i="9" s="1"/>
  <c r="BD2147" i="9"/>
  <c r="X1876" i="9"/>
  <c r="BE2147" i="9" l="1"/>
  <c r="BC2148" i="9"/>
  <c r="AZ2149" i="9"/>
  <c r="BA2148" i="9"/>
  <c r="Y1876" i="9"/>
  <c r="W1877" i="9"/>
  <c r="BD2148" i="9"/>
  <c r="BE2148" i="9" l="1"/>
  <c r="BC2149" i="9"/>
  <c r="BA2149" i="9"/>
  <c r="AZ2150" i="9"/>
  <c r="BJ2076" i="9"/>
  <c r="AD1883" i="9"/>
  <c r="T1878" i="9"/>
  <c r="U1878" i="9" s="1"/>
  <c r="BD2149" i="9"/>
  <c r="X1877" i="9"/>
  <c r="BE2149" i="9" l="1"/>
  <c r="BA2150" i="9"/>
  <c r="AZ2151" i="9"/>
  <c r="BC2150" i="9"/>
  <c r="Y1877" i="9"/>
  <c r="W1878" i="9"/>
  <c r="BJ2077" i="9"/>
  <c r="AD1884" i="9"/>
  <c r="T1879" i="9"/>
  <c r="U1879" i="9" s="1"/>
  <c r="BD2150" i="9"/>
  <c r="X1878" i="9"/>
  <c r="BE2150" i="9" l="1"/>
  <c r="BA2151" i="9"/>
  <c r="AZ2152" i="9"/>
  <c r="BC2151" i="9"/>
  <c r="Y1878" i="9"/>
  <c r="W1879" i="9"/>
  <c r="BD2151" i="9"/>
  <c r="BE2151" i="9" l="1"/>
  <c r="BA2152" i="9"/>
  <c r="BC2152" i="9"/>
  <c r="AZ2153" i="9"/>
  <c r="BJ2078" i="9"/>
  <c r="AD1885" i="9"/>
  <c r="T1880" i="9"/>
  <c r="U1880" i="9" s="1"/>
  <c r="BD2152" i="9"/>
  <c r="X1879" i="9"/>
  <c r="BE2152" i="9" l="1"/>
  <c r="BC2153" i="9"/>
  <c r="BA2153" i="9"/>
  <c r="AZ2154" i="9"/>
  <c r="Y1879" i="9"/>
  <c r="W1880" i="9"/>
  <c r="BJ2079" i="9"/>
  <c r="AD1886" i="9"/>
  <c r="T1881" i="9"/>
  <c r="U1881" i="9" s="1"/>
  <c r="X1880" i="9"/>
  <c r="BD2153" i="9"/>
  <c r="BE2153" i="9" l="1"/>
  <c r="AZ2155" i="9"/>
  <c r="BC2154" i="9"/>
  <c r="BA2154" i="9"/>
  <c r="Y1880" i="9"/>
  <c r="W1881" i="9"/>
  <c r="BD2154" i="9"/>
  <c r="BE2154" i="9" l="1"/>
  <c r="BC2155" i="9"/>
  <c r="AZ2156" i="9"/>
  <c r="BA2155" i="9"/>
  <c r="BJ2080" i="9"/>
  <c r="AD1887" i="9"/>
  <c r="T1882" i="9"/>
  <c r="U1882" i="9" s="1"/>
  <c r="X1881" i="9"/>
  <c r="BD2155" i="9"/>
  <c r="BE2155" i="9" l="1"/>
  <c r="BA2156" i="9"/>
  <c r="AZ2157" i="9"/>
  <c r="BC2156" i="9"/>
  <c r="Y1881" i="9"/>
  <c r="W1882" i="9"/>
  <c r="BJ2081" i="9"/>
  <c r="AD1888" i="9"/>
  <c r="T1883" i="9"/>
  <c r="U1883" i="9" s="1"/>
  <c r="BD2156" i="9"/>
  <c r="X1882" i="9"/>
  <c r="BE2156" i="9" l="1"/>
  <c r="BC2157" i="9"/>
  <c r="AZ2158" i="9"/>
  <c r="BA2157" i="9"/>
  <c r="Y1882" i="9"/>
  <c r="W1883" i="9"/>
  <c r="BD2157" i="9"/>
  <c r="BE2157" i="9" l="1"/>
  <c r="AZ2159" i="9"/>
  <c r="BC2158" i="9"/>
  <c r="BA2158" i="9"/>
  <c r="BJ2082" i="9"/>
  <c r="AD1889" i="9"/>
  <c r="T1884" i="9"/>
  <c r="U1884" i="9" s="1"/>
  <c r="BD2158" i="9"/>
  <c r="X1883" i="9"/>
  <c r="BE2158" i="9" l="1"/>
  <c r="AZ2160" i="9"/>
  <c r="BA2159" i="9"/>
  <c r="BC2159" i="9"/>
  <c r="Y1883" i="9"/>
  <c r="W1884" i="9"/>
  <c r="BJ2083" i="9"/>
  <c r="AD1890" i="9"/>
  <c r="T1885" i="9"/>
  <c r="U1885" i="9" s="1"/>
  <c r="BD2159" i="9"/>
  <c r="X1884" i="9"/>
  <c r="BE2159" i="9" l="1"/>
  <c r="BC2160" i="9"/>
  <c r="AZ2161" i="9"/>
  <c r="BA2160" i="9"/>
  <c r="Y1884" i="9"/>
  <c r="W1885" i="9"/>
  <c r="BD2160" i="9"/>
  <c r="BE2160" i="9" l="1"/>
  <c r="BC2161" i="9"/>
  <c r="AZ2162" i="9"/>
  <c r="BA2161" i="9"/>
  <c r="BJ2084" i="9"/>
  <c r="AD1891" i="9"/>
  <c r="T1886" i="9"/>
  <c r="U1886" i="9" s="1"/>
  <c r="BD2161" i="9"/>
  <c r="X1885" i="9"/>
  <c r="BE2161" i="9" l="1"/>
  <c r="BC2162" i="9"/>
  <c r="BA2162" i="9"/>
  <c r="AZ2163" i="9"/>
  <c r="Y1885" i="9"/>
  <c r="W1886" i="9"/>
  <c r="BJ2085" i="9"/>
  <c r="AD1892" i="9"/>
  <c r="T1887" i="9"/>
  <c r="U1887" i="9" s="1"/>
  <c r="BD2162" i="9"/>
  <c r="X1886" i="9"/>
  <c r="BE2162" i="9" l="1"/>
  <c r="AZ2164" i="9"/>
  <c r="BC2163" i="9"/>
  <c r="BA2163" i="9"/>
  <c r="Y1886" i="9"/>
  <c r="W1887" i="9"/>
  <c r="BD2163" i="9"/>
  <c r="BE2163" i="9" l="1"/>
  <c r="AZ2165" i="9"/>
  <c r="BA2164" i="9"/>
  <c r="BC2164" i="9"/>
  <c r="BJ2086" i="9"/>
  <c r="AD1893" i="9"/>
  <c r="T1888" i="9"/>
  <c r="U1888" i="9" s="1"/>
  <c r="BD2164" i="9"/>
  <c r="X1887" i="9"/>
  <c r="BE2164" i="9" l="1"/>
  <c r="BC2165" i="9"/>
  <c r="BA2165" i="9"/>
  <c r="AZ2166" i="9"/>
  <c r="Y1887" i="9"/>
  <c r="W1888" i="9"/>
  <c r="BJ2087" i="9"/>
  <c r="AD1894" i="9"/>
  <c r="T1889" i="9"/>
  <c r="U1889" i="9" s="1"/>
  <c r="BD2165" i="9"/>
  <c r="X1888" i="9"/>
  <c r="BE2165" i="9" l="1"/>
  <c r="BA2166" i="9"/>
  <c r="AZ2167" i="9"/>
  <c r="BC2166" i="9"/>
  <c r="Y1888" i="9"/>
  <c r="W1889" i="9"/>
  <c r="BD2166" i="9"/>
  <c r="BE2166" i="9" l="1"/>
  <c r="BA2167" i="9"/>
  <c r="AZ2168" i="9"/>
  <c r="BC2167" i="9"/>
  <c r="BJ2088" i="9"/>
  <c r="AD1895" i="9"/>
  <c r="T1890" i="9"/>
  <c r="U1890" i="9" s="1"/>
  <c r="BD2167" i="9"/>
  <c r="X1889" i="9"/>
  <c r="BE2167" i="9" l="1"/>
  <c r="AZ2169" i="9"/>
  <c r="BC2168" i="9"/>
  <c r="BA2168" i="9"/>
  <c r="Y1889" i="9"/>
  <c r="W1890" i="9"/>
  <c r="BJ2089" i="9"/>
  <c r="AD1896" i="9"/>
  <c r="T1891" i="9"/>
  <c r="U1891" i="9" s="1"/>
  <c r="X1890" i="9"/>
  <c r="BD2168" i="9"/>
  <c r="BE2168" i="9" l="1"/>
  <c r="BC2169" i="9"/>
  <c r="BA2169" i="9"/>
  <c r="AZ2170" i="9"/>
  <c r="Y1890" i="9"/>
  <c r="W1891" i="9"/>
  <c r="BD2169" i="9"/>
  <c r="BE2169" i="9" l="1"/>
  <c r="BC2170" i="9"/>
  <c r="BA2170" i="9"/>
  <c r="AZ2171" i="9"/>
  <c r="BJ2090" i="9"/>
  <c r="AD1897" i="9"/>
  <c r="T1892" i="9"/>
  <c r="U1892" i="9" s="1"/>
  <c r="BD2170" i="9"/>
  <c r="X1891" i="9"/>
  <c r="BE2170" i="9" l="1"/>
  <c r="AZ2172" i="9"/>
  <c r="BC2171" i="9"/>
  <c r="BA2171" i="9"/>
  <c r="Y1891" i="9"/>
  <c r="W1892" i="9"/>
  <c r="BJ2091" i="9"/>
  <c r="AD1898" i="9"/>
  <c r="T1893" i="9"/>
  <c r="U1893" i="9" s="1"/>
  <c r="X1892" i="9"/>
  <c r="BD2171" i="9"/>
  <c r="BE2171" i="9" l="1"/>
  <c r="AZ2173" i="9"/>
  <c r="BC2172" i="9"/>
  <c r="BA2172" i="9"/>
  <c r="Y1892" i="9"/>
  <c r="W1893" i="9"/>
  <c r="BD2172" i="9"/>
  <c r="BE2172" i="9" l="1"/>
  <c r="BC2173" i="9"/>
  <c r="BA2173" i="9"/>
  <c r="AZ2174" i="9"/>
  <c r="BJ2092" i="9"/>
  <c r="AD1899" i="9"/>
  <c r="T1894" i="9"/>
  <c r="U1894" i="9" s="1"/>
  <c r="BD2173" i="9"/>
  <c r="X1893" i="9"/>
  <c r="BE2173" i="9" l="1"/>
  <c r="AZ2175" i="9"/>
  <c r="BC2174" i="9"/>
  <c r="BA2174" i="9"/>
  <c r="Y1893" i="9"/>
  <c r="W1894" i="9"/>
  <c r="BJ2093" i="9"/>
  <c r="AD1900" i="9"/>
  <c r="T1895" i="9"/>
  <c r="U1895" i="9" s="1"/>
  <c r="X1894" i="9"/>
  <c r="BD2174" i="9"/>
  <c r="BE2174" i="9" l="1"/>
  <c r="BA2175" i="9"/>
  <c r="BC2175" i="9"/>
  <c r="AZ2176" i="9"/>
  <c r="Y1894" i="9"/>
  <c r="W1895" i="9"/>
  <c r="BD2175" i="9"/>
  <c r="BE2175" i="9" l="1"/>
  <c r="BA2176" i="9"/>
  <c r="BC2176" i="9"/>
  <c r="AZ2177" i="9"/>
  <c r="BJ2094" i="9"/>
  <c r="AD1901" i="9"/>
  <c r="T1896" i="9"/>
  <c r="U1896" i="9" s="1"/>
  <c r="X1895" i="9"/>
  <c r="BD2176" i="9"/>
  <c r="BE2176" i="9" l="1"/>
  <c r="BC2177" i="9"/>
  <c r="AZ2178" i="9"/>
  <c r="BA2177" i="9"/>
  <c r="Y1895" i="9"/>
  <c r="W1896" i="9"/>
  <c r="BJ2095" i="9"/>
  <c r="AD1902" i="9"/>
  <c r="T1897" i="9"/>
  <c r="U1897" i="9" s="1"/>
  <c r="BD2177" i="9"/>
  <c r="X1896" i="9"/>
  <c r="BE2177" i="9" l="1"/>
  <c r="BA2178" i="9"/>
  <c r="AZ2179" i="9"/>
  <c r="BC2178" i="9"/>
  <c r="Y1896" i="9"/>
  <c r="W1897" i="9"/>
  <c r="BD2178" i="9"/>
  <c r="BE2178" i="9" l="1"/>
  <c r="BC2179" i="9"/>
  <c r="BA2179" i="9"/>
  <c r="AZ2180" i="9"/>
  <c r="BJ2096" i="9"/>
  <c r="AD1903" i="9"/>
  <c r="T1898" i="9"/>
  <c r="U1898" i="9" s="1"/>
  <c r="BD2179" i="9"/>
  <c r="X1897" i="9"/>
  <c r="BE2179" i="9" l="1"/>
  <c r="BC2180" i="9"/>
  <c r="AZ2181" i="9"/>
  <c r="BA2180" i="9"/>
  <c r="Y1897" i="9"/>
  <c r="W1898" i="9"/>
  <c r="BJ2097" i="9"/>
  <c r="AD1904" i="9"/>
  <c r="T1899" i="9"/>
  <c r="U1899" i="9" s="1"/>
  <c r="BD2180" i="9"/>
  <c r="X1898" i="9"/>
  <c r="BE2180" i="9" l="1"/>
  <c r="AZ2182" i="9"/>
  <c r="BC2181" i="9"/>
  <c r="BA2181" i="9"/>
  <c r="Y1898" i="9"/>
  <c r="W1899" i="9"/>
  <c r="BD2181" i="9"/>
  <c r="BE2181" i="9" l="1"/>
  <c r="BC2182" i="9"/>
  <c r="BA2182" i="9"/>
  <c r="AZ2183" i="9"/>
  <c r="BJ2098" i="9"/>
  <c r="AD1905" i="9"/>
  <c r="T1900" i="9"/>
  <c r="U1900" i="9" s="1"/>
  <c r="BD2182" i="9"/>
  <c r="X1899" i="9"/>
  <c r="BE2182" i="9" l="1"/>
  <c r="BC2183" i="9"/>
  <c r="BA2183" i="9"/>
  <c r="AZ2184" i="9"/>
  <c r="Y1899" i="9"/>
  <c r="W1900" i="9"/>
  <c r="BJ2099" i="9"/>
  <c r="AD1906" i="9"/>
  <c r="T1901" i="9"/>
  <c r="U1901" i="9" s="1"/>
  <c r="BD2183" i="9"/>
  <c r="X1900" i="9"/>
  <c r="BE2183" i="9" l="1"/>
  <c r="AZ2185" i="9"/>
  <c r="BC2184" i="9"/>
  <c r="BA2184" i="9"/>
  <c r="Y1900" i="9"/>
  <c r="W1901" i="9"/>
  <c r="BD2184" i="9"/>
  <c r="BE2184" i="9" l="1"/>
  <c r="AZ2186" i="9"/>
  <c r="BA2185" i="9"/>
  <c r="BC2185" i="9"/>
  <c r="BJ2100" i="9"/>
  <c r="AD1907" i="9"/>
  <c r="T1902" i="9"/>
  <c r="U1902" i="9" s="1"/>
  <c r="X1901" i="9"/>
  <c r="BD2185" i="9"/>
  <c r="BE2185" i="9" l="1"/>
  <c r="AZ2187" i="9"/>
  <c r="BA2186" i="9"/>
  <c r="BC2186" i="9"/>
  <c r="Y1901" i="9"/>
  <c r="W1902" i="9"/>
  <c r="BJ2101" i="9"/>
  <c r="AD1908" i="9"/>
  <c r="T1903" i="9"/>
  <c r="U1903" i="9" s="1"/>
  <c r="BD2186" i="9"/>
  <c r="X1902" i="9"/>
  <c r="BE2186" i="9" l="1"/>
  <c r="BC2187" i="9"/>
  <c r="BA2187" i="9"/>
  <c r="AZ2188" i="9"/>
  <c r="Y1902" i="9"/>
  <c r="W1903" i="9"/>
  <c r="BD2187" i="9"/>
  <c r="BE2187" i="9" l="1"/>
  <c r="BA2188" i="9"/>
  <c r="AZ2189" i="9"/>
  <c r="BC2188" i="9"/>
  <c r="BJ2102" i="9"/>
  <c r="AD1909" i="9"/>
  <c r="T1904" i="9"/>
  <c r="U1904" i="9" s="1"/>
  <c r="X1903" i="9"/>
  <c r="BD2188" i="9"/>
  <c r="BE2188" i="9" l="1"/>
  <c r="BA2189" i="9"/>
  <c r="BC2189" i="9"/>
  <c r="AZ2190" i="9"/>
  <c r="Y1903" i="9"/>
  <c r="W1904" i="9"/>
  <c r="BJ2103" i="9"/>
  <c r="AD1910" i="9"/>
  <c r="T1905" i="9"/>
  <c r="U1905" i="9" s="1"/>
  <c r="X1904" i="9"/>
  <c r="BD2189" i="9"/>
  <c r="BE2189" i="9" l="1"/>
  <c r="BC2190" i="9"/>
  <c r="AZ2191" i="9"/>
  <c r="BA2190" i="9"/>
  <c r="Y1904" i="9"/>
  <c r="W1905" i="9"/>
  <c r="BD2190" i="9"/>
  <c r="BE2190" i="9" l="1"/>
  <c r="BC2191" i="9"/>
  <c r="BA2191" i="9"/>
  <c r="AZ2192" i="9"/>
  <c r="BJ2104" i="9"/>
  <c r="AD1911" i="9"/>
  <c r="T1906" i="9"/>
  <c r="U1906" i="9" s="1"/>
  <c r="X1905" i="9"/>
  <c r="BD2191" i="9"/>
  <c r="BE2191" i="9" l="1"/>
  <c r="BA2192" i="9"/>
  <c r="BC2192" i="9"/>
  <c r="AZ2193" i="9"/>
  <c r="Y1905" i="9"/>
  <c r="W1906" i="9"/>
  <c r="BJ2105" i="9"/>
  <c r="AD1912" i="9"/>
  <c r="T1907" i="9"/>
  <c r="U1907" i="9" s="1"/>
  <c r="BD2192" i="9"/>
  <c r="X1906" i="9"/>
  <c r="BE2192" i="9" l="1"/>
  <c r="AZ2194" i="9"/>
  <c r="BC2193" i="9"/>
  <c r="BA2193" i="9"/>
  <c r="Y1906" i="9"/>
  <c r="W1907" i="9"/>
  <c r="BD2193" i="9"/>
  <c r="BE2193" i="9" l="1"/>
  <c r="BA2194" i="9"/>
  <c r="AZ2195" i="9"/>
  <c r="BC2194" i="9"/>
  <c r="BJ2106" i="9"/>
  <c r="AD1913" i="9"/>
  <c r="T1908" i="9"/>
  <c r="U1908" i="9" s="1"/>
  <c r="BD2194" i="9"/>
  <c r="X1907" i="9"/>
  <c r="BE2194" i="9" l="1"/>
  <c r="BA2195" i="9"/>
  <c r="AZ2196" i="9"/>
  <c r="BC2195" i="9"/>
  <c r="Y1907" i="9"/>
  <c r="W1908" i="9"/>
  <c r="BJ2107" i="9"/>
  <c r="AD1914" i="9"/>
  <c r="T1909" i="9"/>
  <c r="U1909" i="9" s="1"/>
  <c r="X1908" i="9"/>
  <c r="BD2195" i="9"/>
  <c r="BE2195" i="9" l="1"/>
  <c r="BC2196" i="9"/>
  <c r="BA2196" i="9"/>
  <c r="AZ2197" i="9"/>
  <c r="Y1908" i="9"/>
  <c r="W1909" i="9"/>
  <c r="BD2196" i="9"/>
  <c r="BE2196" i="9" l="1"/>
  <c r="AZ2198" i="9"/>
  <c r="BA2197" i="9"/>
  <c r="BC2197" i="9"/>
  <c r="BJ2108" i="9"/>
  <c r="AD1915" i="9"/>
  <c r="T1910" i="9"/>
  <c r="U1910" i="9" s="1"/>
  <c r="X1909" i="9"/>
  <c r="BD2197" i="9"/>
  <c r="BE2197" i="9" l="1"/>
  <c r="AZ2199" i="9"/>
  <c r="BC2198" i="9"/>
  <c r="BA2198" i="9"/>
  <c r="Y1909" i="9"/>
  <c r="W1910" i="9"/>
  <c r="BJ2109" i="9"/>
  <c r="AD1916" i="9"/>
  <c r="T1911" i="9"/>
  <c r="U1911" i="9" s="1"/>
  <c r="BD2198" i="9"/>
  <c r="X1910" i="9"/>
  <c r="BE2198" i="9" l="1"/>
  <c r="AZ2200" i="9"/>
  <c r="BC2199" i="9"/>
  <c r="BA2199" i="9"/>
  <c r="Y1910" i="9"/>
  <c r="W1911" i="9"/>
  <c r="BD2199" i="9"/>
  <c r="BE2199" i="9" l="1"/>
  <c r="AZ2201" i="9"/>
  <c r="BA2200" i="9"/>
  <c r="BC2200" i="9"/>
  <c r="BJ2110" i="9"/>
  <c r="AD1917" i="9"/>
  <c r="T1912" i="9"/>
  <c r="U1912" i="9" s="1"/>
  <c r="BD2200" i="9"/>
  <c r="X1911" i="9"/>
  <c r="BE2200" i="9" l="1"/>
  <c r="AZ2202" i="9"/>
  <c r="BA2201" i="9"/>
  <c r="BC2201" i="9"/>
  <c r="Y1911" i="9"/>
  <c r="W1912" i="9"/>
  <c r="BJ2111" i="9"/>
  <c r="AD1918" i="9"/>
  <c r="T1913" i="9"/>
  <c r="U1913" i="9" s="1"/>
  <c r="X1912" i="9"/>
  <c r="BD2201" i="9"/>
  <c r="BE2201" i="9" l="1"/>
  <c r="BC2202" i="9"/>
  <c r="AZ2203" i="9"/>
  <c r="BA2202" i="9"/>
  <c r="Y1912" i="9"/>
  <c r="W1913" i="9"/>
  <c r="BD2202" i="9"/>
  <c r="BE2202" i="9" l="1"/>
  <c r="BA2203" i="9"/>
  <c r="BC2203" i="9"/>
  <c r="AZ2204" i="9"/>
  <c r="BJ2112" i="9"/>
  <c r="AD1919" i="9"/>
  <c r="T1914" i="9"/>
  <c r="U1914" i="9" s="1"/>
  <c r="X1913" i="9"/>
  <c r="BD2203" i="9"/>
  <c r="BE2203" i="9" l="1"/>
  <c r="AZ2205" i="9"/>
  <c r="BA2204" i="9"/>
  <c r="BC2204" i="9"/>
  <c r="Y1913" i="9"/>
  <c r="W1914" i="9"/>
  <c r="BJ2113" i="9"/>
  <c r="AD1920" i="9"/>
  <c r="T1915" i="9"/>
  <c r="U1915" i="9" s="1"/>
  <c r="X1914" i="9"/>
  <c r="BD2204" i="9"/>
  <c r="BE2204" i="9" l="1"/>
  <c r="BA2205" i="9"/>
  <c r="BC2205" i="9"/>
  <c r="AZ2206" i="9"/>
  <c r="Y1914" i="9"/>
  <c r="W1915" i="9"/>
  <c r="BD2205" i="9"/>
  <c r="BE2205" i="9" l="1"/>
  <c r="AZ2207" i="9"/>
  <c r="BC2206" i="9"/>
  <c r="BA2206" i="9"/>
  <c r="BJ2114" i="9"/>
  <c r="AD1921" i="9"/>
  <c r="T1916" i="9"/>
  <c r="U1916" i="9" s="1"/>
  <c r="BD2206" i="9"/>
  <c r="X1915" i="9"/>
  <c r="BE2206" i="9" l="1"/>
  <c r="AZ2208" i="9"/>
  <c r="BC2207" i="9"/>
  <c r="BA2207" i="9"/>
  <c r="Y1915" i="9"/>
  <c r="W1916" i="9"/>
  <c r="BJ2115" i="9"/>
  <c r="AD1922" i="9"/>
  <c r="T1917" i="9"/>
  <c r="U1917" i="9" s="1"/>
  <c r="X1916" i="9"/>
  <c r="BD2207" i="9"/>
  <c r="BE2207" i="9" l="1"/>
  <c r="AZ2209" i="9"/>
  <c r="BC2208" i="9"/>
  <c r="BA2208" i="9"/>
  <c r="Y1916" i="9"/>
  <c r="W1917" i="9"/>
  <c r="BD2208" i="9"/>
  <c r="BE2208" i="9" l="1"/>
  <c r="BA2209" i="9"/>
  <c r="BC2209" i="9"/>
  <c r="AZ2210" i="9"/>
  <c r="BJ2116" i="9"/>
  <c r="AD1923" i="9"/>
  <c r="T1918" i="9"/>
  <c r="U1918" i="9" s="1"/>
  <c r="X1917" i="9"/>
  <c r="BD2209" i="9"/>
  <c r="BE2209" i="9" l="1"/>
  <c r="BC2210" i="9"/>
  <c r="BA2210" i="9"/>
  <c r="AZ2211" i="9"/>
  <c r="Y1917" i="9"/>
  <c r="W1918" i="9"/>
  <c r="BJ2117" i="9"/>
  <c r="AD1924" i="9"/>
  <c r="T1919" i="9"/>
  <c r="U1919" i="9" s="1"/>
  <c r="BD2210" i="9"/>
  <c r="X1918" i="9"/>
  <c r="BE2210" i="9" l="1"/>
  <c r="BC2211" i="9"/>
  <c r="AZ2212" i="9"/>
  <c r="BA2211" i="9"/>
  <c r="Y1918" i="9"/>
  <c r="W1919" i="9"/>
  <c r="BD2211" i="9"/>
  <c r="BE2211" i="9" l="1"/>
  <c r="BC2212" i="9"/>
  <c r="BA2212" i="9"/>
  <c r="AZ2213" i="9"/>
  <c r="BJ2118" i="9"/>
  <c r="AD1925" i="9"/>
  <c r="T1920" i="9"/>
  <c r="U1920" i="9" s="1"/>
  <c r="BD2212" i="9"/>
  <c r="X1919" i="9"/>
  <c r="BE2212" i="9" l="1"/>
  <c r="BA2213" i="9"/>
  <c r="BC2213" i="9"/>
  <c r="AZ2214" i="9"/>
  <c r="Y1919" i="9"/>
  <c r="W1920" i="9"/>
  <c r="BJ2119" i="9"/>
  <c r="AD1926" i="9"/>
  <c r="T1921" i="9"/>
  <c r="U1921" i="9" s="1"/>
  <c r="X1920" i="9"/>
  <c r="BD2213" i="9"/>
  <c r="BE2213" i="9" l="1"/>
  <c r="AZ2215" i="9"/>
  <c r="BA2214" i="9"/>
  <c r="BC2214" i="9"/>
  <c r="Y1920" i="9"/>
  <c r="W1921" i="9"/>
  <c r="BD2214" i="9"/>
  <c r="BE2214" i="9" l="1"/>
  <c r="BC2215" i="9"/>
  <c r="BA2215" i="9"/>
  <c r="AZ2216" i="9"/>
  <c r="BJ2120" i="9"/>
  <c r="AD1927" i="9"/>
  <c r="T1922" i="9"/>
  <c r="U1922" i="9" s="1"/>
  <c r="BD2215" i="9"/>
  <c r="X1921" i="9"/>
  <c r="BE2215" i="9" l="1"/>
  <c r="AZ2217" i="9"/>
  <c r="BC2216" i="9"/>
  <c r="BA2216" i="9"/>
  <c r="Y1921" i="9"/>
  <c r="W1922" i="9"/>
  <c r="BJ2121" i="9"/>
  <c r="AD1928" i="9"/>
  <c r="T1923" i="9"/>
  <c r="U1923" i="9" s="1"/>
  <c r="X1922" i="9"/>
  <c r="BD2216" i="9"/>
  <c r="BE2216" i="9" l="1"/>
  <c r="BA2217" i="9"/>
  <c r="BC2217" i="9"/>
  <c r="AZ2218" i="9"/>
  <c r="Y1922" i="9"/>
  <c r="W1923" i="9"/>
  <c r="BD2217" i="9"/>
  <c r="BE2217" i="9" l="1"/>
  <c r="BC2218" i="9"/>
  <c r="AZ2219" i="9"/>
  <c r="BA2218" i="9"/>
  <c r="BJ2122" i="9"/>
  <c r="AD1929" i="9"/>
  <c r="T1924" i="9"/>
  <c r="U1924" i="9" s="1"/>
  <c r="BD2218" i="9"/>
  <c r="X1923" i="9"/>
  <c r="BE2218" i="9" l="1"/>
  <c r="BC2219" i="9"/>
  <c r="BA2219" i="9"/>
  <c r="AZ2220" i="9"/>
  <c r="Y1923" i="9"/>
  <c r="W1924" i="9"/>
  <c r="BJ2123" i="9"/>
  <c r="AD1930" i="9"/>
  <c r="T1925" i="9"/>
  <c r="U1925" i="9" s="1"/>
  <c r="BD2219" i="9"/>
  <c r="X1924" i="9"/>
  <c r="BE2219" i="9" l="1"/>
  <c r="BA2220" i="9"/>
  <c r="BC2220" i="9"/>
  <c r="AZ2221" i="9"/>
  <c r="Y1924" i="9"/>
  <c r="W1925" i="9"/>
  <c r="BD2220" i="9"/>
  <c r="BE2220" i="9" l="1"/>
  <c r="BA2221" i="9"/>
  <c r="AZ2222" i="9"/>
  <c r="BC2221" i="9"/>
  <c r="BJ2124" i="9"/>
  <c r="AD1931" i="9"/>
  <c r="T1926" i="9"/>
  <c r="U1926" i="9" s="1"/>
  <c r="X1925" i="9"/>
  <c r="BD2221" i="9"/>
  <c r="BE2221" i="9" l="1"/>
  <c r="BA2222" i="9"/>
  <c r="BC2222" i="9"/>
  <c r="AZ2223" i="9"/>
  <c r="Y1925" i="9"/>
  <c r="W1926" i="9"/>
  <c r="BJ2125" i="9"/>
  <c r="AD1932" i="9"/>
  <c r="T1927" i="9"/>
  <c r="U1927" i="9" s="1"/>
  <c r="X1926" i="9"/>
  <c r="BD2222" i="9"/>
  <c r="BE2222" i="9" l="1"/>
  <c r="BC2223" i="9"/>
  <c r="AZ2224" i="9"/>
  <c r="BA2223" i="9"/>
  <c r="Y1926" i="9"/>
  <c r="W1927" i="9"/>
  <c r="BD2223" i="9"/>
  <c r="BE2223" i="9" l="1"/>
  <c r="BC2224" i="9"/>
  <c r="BA2224" i="9"/>
  <c r="AZ2225" i="9"/>
  <c r="BJ2126" i="9"/>
  <c r="AD1933" i="9"/>
  <c r="T1928" i="9"/>
  <c r="U1928" i="9" s="1"/>
  <c r="X1927" i="9"/>
  <c r="BD2224" i="9"/>
  <c r="BE2224" i="9" l="1"/>
  <c r="BA2225" i="9"/>
  <c r="AZ2226" i="9"/>
  <c r="BC2225" i="9"/>
  <c r="Y1927" i="9"/>
  <c r="W1928" i="9"/>
  <c r="BJ2127" i="9"/>
  <c r="AD1934" i="9"/>
  <c r="T1929" i="9"/>
  <c r="U1929" i="9" s="1"/>
  <c r="BD2225" i="9"/>
  <c r="X1928" i="9"/>
  <c r="BE2225" i="9" l="1"/>
  <c r="BC2226" i="9"/>
  <c r="BA2226" i="9"/>
  <c r="AZ2227" i="9"/>
  <c r="Y1928" i="9"/>
  <c r="W1929" i="9"/>
  <c r="BD2226" i="9"/>
  <c r="BE2226" i="9" l="1"/>
  <c r="BA2227" i="9"/>
  <c r="AZ2228" i="9"/>
  <c r="BC2227" i="9"/>
  <c r="BJ2128" i="9"/>
  <c r="AD1935" i="9"/>
  <c r="T1930" i="9"/>
  <c r="U1930" i="9" s="1"/>
  <c r="X1929" i="9"/>
  <c r="BD2227" i="9"/>
  <c r="BE2227" i="9" l="1"/>
  <c r="BA2228" i="9"/>
  <c r="AZ2229" i="9"/>
  <c r="BC2228" i="9"/>
  <c r="Y1929" i="9"/>
  <c r="W1930" i="9"/>
  <c r="BJ2129" i="9"/>
  <c r="AD1936" i="9"/>
  <c r="T1931" i="9"/>
  <c r="U1931" i="9" s="1"/>
  <c r="X1930" i="9"/>
  <c r="BD2228" i="9"/>
  <c r="BE2228" i="9" l="1"/>
  <c r="AZ2230" i="9"/>
  <c r="BC2229" i="9"/>
  <c r="BA2229" i="9"/>
  <c r="Y1930" i="9"/>
  <c r="W1931" i="9"/>
  <c r="BD2229" i="9"/>
  <c r="BE2229" i="9" l="1"/>
  <c r="BC2230" i="9"/>
  <c r="BA2230" i="9"/>
  <c r="AZ2231" i="9"/>
  <c r="BJ2130" i="9"/>
  <c r="AD1937" i="9"/>
  <c r="T1932" i="9"/>
  <c r="U1932" i="9" s="1"/>
  <c r="BD2230" i="9"/>
  <c r="X1931" i="9"/>
  <c r="BE2230" i="9" l="1"/>
  <c r="BC2231" i="9"/>
  <c r="BA2231" i="9"/>
  <c r="AZ2232" i="9"/>
  <c r="Y1931" i="9"/>
  <c r="W1932" i="9"/>
  <c r="BJ2131" i="9"/>
  <c r="AD1938" i="9"/>
  <c r="T1933" i="9"/>
  <c r="U1933" i="9" s="1"/>
  <c r="BD2231" i="9"/>
  <c r="X1932" i="9"/>
  <c r="BE2231" i="9" l="1"/>
  <c r="AZ2233" i="9"/>
  <c r="BC2232" i="9"/>
  <c r="BA2232" i="9"/>
  <c r="Y1932" i="9"/>
  <c r="W1933" i="9"/>
  <c r="BD2232" i="9"/>
  <c r="BE2232" i="9" l="1"/>
  <c r="AZ2234" i="9"/>
  <c r="BA2233" i="9"/>
  <c r="BC2233" i="9"/>
  <c r="BJ2132" i="9"/>
  <c r="AD1939" i="9"/>
  <c r="T1934" i="9"/>
  <c r="U1934" i="9" s="1"/>
  <c r="X1933" i="9"/>
  <c r="BD2233" i="9"/>
  <c r="BE2233" i="9" l="1"/>
  <c r="AZ2235" i="9"/>
  <c r="BA2234" i="9"/>
  <c r="BC2234" i="9"/>
  <c r="Y1933" i="9"/>
  <c r="W1934" i="9"/>
  <c r="BJ2133" i="9"/>
  <c r="AD1940" i="9"/>
  <c r="T1935" i="9"/>
  <c r="U1935" i="9" s="1"/>
  <c r="BD2234" i="9"/>
  <c r="X1934" i="9"/>
  <c r="BE2234" i="9" l="1"/>
  <c r="AZ2236" i="9"/>
  <c r="BC2235" i="9"/>
  <c r="BA2235" i="9"/>
  <c r="Y1934" i="9"/>
  <c r="W1935" i="9"/>
  <c r="BD2235" i="9"/>
  <c r="BE2235" i="9" l="1"/>
  <c r="BC2236" i="9"/>
  <c r="AZ2237" i="9"/>
  <c r="BA2236" i="9"/>
  <c r="BJ2134" i="9"/>
  <c r="AD1941" i="9"/>
  <c r="T1936" i="9"/>
  <c r="U1936" i="9" s="1"/>
  <c r="BD2236" i="9"/>
  <c r="X1935" i="9"/>
  <c r="BE2236" i="9" l="1"/>
  <c r="BA2237" i="9"/>
  <c r="BC2237" i="9"/>
  <c r="AZ2238" i="9"/>
  <c r="Y1935" i="9"/>
  <c r="W1936" i="9"/>
  <c r="BJ2135" i="9"/>
  <c r="AD1942" i="9"/>
  <c r="T1937" i="9"/>
  <c r="U1937" i="9" s="1"/>
  <c r="X1936" i="9"/>
  <c r="BD2237" i="9"/>
  <c r="BE2237" i="9" l="1"/>
  <c r="AZ2239" i="9"/>
  <c r="BC2238" i="9"/>
  <c r="BA2238" i="9"/>
  <c r="Y1936" i="9"/>
  <c r="W1937" i="9"/>
  <c r="BD2238" i="9"/>
  <c r="BE2238" i="9" l="1"/>
  <c r="BA2239" i="9"/>
  <c r="BC2239" i="9"/>
  <c r="AZ2240" i="9"/>
  <c r="BJ2136" i="9"/>
  <c r="AD1943" i="9"/>
  <c r="T1938" i="9"/>
  <c r="U1938" i="9" s="1"/>
  <c r="X1937" i="9"/>
  <c r="BD2239" i="9"/>
  <c r="BE2239" i="9" l="1"/>
  <c r="AZ2241" i="9"/>
  <c r="BC2240" i="9"/>
  <c r="BA2240" i="9"/>
  <c r="Y1937" i="9"/>
  <c r="W1938" i="9"/>
  <c r="BJ2137" i="9"/>
  <c r="AD1944" i="9"/>
  <c r="T1939" i="9"/>
  <c r="U1939" i="9" s="1"/>
  <c r="X1938" i="9"/>
  <c r="BD2240" i="9"/>
  <c r="BE2240" i="9" l="1"/>
  <c r="BA2241" i="9"/>
  <c r="AZ2242" i="9"/>
  <c r="BC2241" i="9"/>
  <c r="Y1938" i="9"/>
  <c r="W1939" i="9"/>
  <c r="BD2241" i="9"/>
  <c r="BE2241" i="9" l="1"/>
  <c r="BC2242" i="9"/>
  <c r="BA2242" i="9"/>
  <c r="AZ2243" i="9"/>
  <c r="BJ2138" i="9"/>
  <c r="AD1945" i="9"/>
  <c r="T1940" i="9"/>
  <c r="U1940" i="9" s="1"/>
  <c r="X1939" i="9"/>
  <c r="BD2242" i="9"/>
  <c r="BE2242" i="9" l="1"/>
  <c r="AZ2244" i="9"/>
  <c r="BC2243" i="9"/>
  <c r="BA2243" i="9"/>
  <c r="Y1939" i="9"/>
  <c r="W1940" i="9"/>
  <c r="BJ2139" i="9"/>
  <c r="AD1946" i="9"/>
  <c r="T1941" i="9"/>
  <c r="U1941" i="9" s="1"/>
  <c r="BD2243" i="9"/>
  <c r="X1940" i="9"/>
  <c r="BE2243" i="9" l="1"/>
  <c r="AZ2245" i="9"/>
  <c r="BC2244" i="9"/>
  <c r="BA2244" i="9"/>
  <c r="Y1940" i="9"/>
  <c r="W1941" i="9"/>
  <c r="BD2244" i="9"/>
  <c r="BE2244" i="9" l="1"/>
  <c r="BA2245" i="9"/>
  <c r="AZ2246" i="9"/>
  <c r="BC2245" i="9"/>
  <c r="BJ2140" i="9"/>
  <c r="AD1947" i="9"/>
  <c r="T1942" i="9"/>
  <c r="U1942" i="9" s="1"/>
  <c r="BD2245" i="9"/>
  <c r="X1941" i="9"/>
  <c r="BE2245" i="9" l="1"/>
  <c r="BC2246" i="9"/>
  <c r="AZ2247" i="9"/>
  <c r="BA2246" i="9"/>
  <c r="Y1941" i="9"/>
  <c r="W1942" i="9"/>
  <c r="BJ2141" i="9"/>
  <c r="AD1948" i="9"/>
  <c r="T1943" i="9"/>
  <c r="U1943" i="9" s="1"/>
  <c r="X1942" i="9"/>
  <c r="BD2246" i="9"/>
  <c r="BE2246" i="9" l="1"/>
  <c r="BC2247" i="9"/>
  <c r="AZ2248" i="9"/>
  <c r="BA2247" i="9"/>
  <c r="Y1942" i="9"/>
  <c r="W1943" i="9"/>
  <c r="BD2247" i="9"/>
  <c r="BE2247" i="9" l="1"/>
  <c r="BA2248" i="9"/>
  <c r="AZ2249" i="9"/>
  <c r="BC2248" i="9"/>
  <c r="BJ2142" i="9"/>
  <c r="AD1949" i="9"/>
  <c r="T1944" i="9"/>
  <c r="U1944" i="9" s="1"/>
  <c r="BD2248" i="9"/>
  <c r="X1943" i="9"/>
  <c r="BE2248" i="9" l="1"/>
  <c r="AZ2250" i="9"/>
  <c r="BA2249" i="9"/>
  <c r="BC2249" i="9"/>
  <c r="Y1943" i="9"/>
  <c r="W1944" i="9"/>
  <c r="BJ2143" i="9"/>
  <c r="AD1950" i="9"/>
  <c r="T1945" i="9"/>
  <c r="U1945" i="9" s="1"/>
  <c r="X1944" i="9"/>
  <c r="BD2249" i="9"/>
  <c r="BE2249" i="9" l="1"/>
  <c r="BA2250" i="9"/>
  <c r="BC2250" i="9"/>
  <c r="AZ2251" i="9"/>
  <c r="Y1944" i="9"/>
  <c r="W1945" i="9"/>
  <c r="BD2250" i="9"/>
  <c r="BE2250" i="9" l="1"/>
  <c r="AZ2252" i="9"/>
  <c r="BC2251" i="9"/>
  <c r="BA2251" i="9"/>
  <c r="BJ2144" i="9"/>
  <c r="AD1951" i="9"/>
  <c r="T1946" i="9"/>
  <c r="U1946" i="9" s="1"/>
  <c r="X1945" i="9"/>
  <c r="BD2251" i="9"/>
  <c r="BE2251" i="9" l="1"/>
  <c r="BA2252" i="9"/>
  <c r="AZ2253" i="9"/>
  <c r="BC2252" i="9"/>
  <c r="Y1945" i="9"/>
  <c r="W1946" i="9"/>
  <c r="BJ2145" i="9"/>
  <c r="AD1952" i="9"/>
  <c r="T1947" i="9"/>
  <c r="U1947" i="9" s="1"/>
  <c r="X1946" i="9"/>
  <c r="BD2252" i="9"/>
  <c r="BE2252" i="9" l="1"/>
  <c r="BA2253" i="9"/>
  <c r="BC2253" i="9"/>
  <c r="AZ2254" i="9"/>
  <c r="Y1946" i="9"/>
  <c r="W1947" i="9"/>
  <c r="BD2253" i="9"/>
  <c r="BE2253" i="9" l="1"/>
  <c r="BC2254" i="9"/>
  <c r="BA2254" i="9"/>
  <c r="AZ2255" i="9"/>
  <c r="BJ2146" i="9"/>
  <c r="AD1953" i="9"/>
  <c r="T1948" i="9"/>
  <c r="U1948" i="9" s="1"/>
  <c r="BD2254" i="9"/>
  <c r="X1947" i="9"/>
  <c r="BE2254" i="9" l="1"/>
  <c r="AZ2256" i="9"/>
  <c r="BC2255" i="9"/>
  <c r="BA2255" i="9"/>
  <c r="Y1947" i="9"/>
  <c r="W1948" i="9"/>
  <c r="BJ2147" i="9"/>
  <c r="AD1954" i="9"/>
  <c r="T1949" i="9"/>
  <c r="U1949" i="9" s="1"/>
  <c r="X1948" i="9"/>
  <c r="BD2255" i="9"/>
  <c r="BE2255" i="9" l="1"/>
  <c r="BA2256" i="9"/>
  <c r="AZ2257" i="9"/>
  <c r="BC2256" i="9"/>
  <c r="Y1948" i="9"/>
  <c r="W1949" i="9"/>
  <c r="BD2256" i="9"/>
  <c r="BE2256" i="9" l="1"/>
  <c r="BC2257" i="9"/>
  <c r="BA2257" i="9"/>
  <c r="AZ2258" i="9"/>
  <c r="BJ2148" i="9"/>
  <c r="AD1955" i="9"/>
  <c r="T1950" i="9"/>
  <c r="U1950" i="9" s="1"/>
  <c r="BD2257" i="9"/>
  <c r="X1949" i="9"/>
  <c r="BE2257" i="9" l="1"/>
  <c r="BA2258" i="9"/>
  <c r="AZ2259" i="9"/>
  <c r="BC2258" i="9"/>
  <c r="Y1949" i="9"/>
  <c r="W1950" i="9"/>
  <c r="BJ2149" i="9"/>
  <c r="AD1956" i="9"/>
  <c r="T1951" i="9"/>
  <c r="U1951" i="9" s="1"/>
  <c r="X1950" i="9"/>
  <c r="BD2258" i="9"/>
  <c r="BE2258" i="9" l="1"/>
  <c r="BC2259" i="9"/>
  <c r="BA2259" i="9"/>
  <c r="AZ2260" i="9"/>
  <c r="Y1950" i="9"/>
  <c r="W1951" i="9"/>
  <c r="BD2259" i="9"/>
  <c r="BE2259" i="9" l="1"/>
  <c r="AZ2261" i="9"/>
  <c r="BC2260" i="9"/>
  <c r="BA2260" i="9"/>
  <c r="BJ2150" i="9"/>
  <c r="AD1957" i="9"/>
  <c r="T1952" i="9"/>
  <c r="U1952" i="9" s="1"/>
  <c r="BD2260" i="9"/>
  <c r="X1951" i="9"/>
  <c r="BE2260" i="9" l="1"/>
  <c r="AZ2262" i="9"/>
  <c r="BC2261" i="9"/>
  <c r="BA2261" i="9"/>
  <c r="Y1951" i="9"/>
  <c r="W1952" i="9"/>
  <c r="BJ2151" i="9"/>
  <c r="AD1958" i="9"/>
  <c r="T1953" i="9"/>
  <c r="U1953" i="9" s="1"/>
  <c r="X1952" i="9"/>
  <c r="BD2261" i="9"/>
  <c r="BE2261" i="9" l="1"/>
  <c r="BC2262" i="9"/>
  <c r="AZ2263" i="9"/>
  <c r="BA2262" i="9"/>
  <c r="Y1952" i="9"/>
  <c r="W1953" i="9"/>
  <c r="BD2262" i="9"/>
  <c r="BE2262" i="9" l="1"/>
  <c r="BA2263" i="9"/>
  <c r="BC2263" i="9"/>
  <c r="AZ2264" i="9"/>
  <c r="BJ2152" i="9"/>
  <c r="AD1959" i="9"/>
  <c r="T1954" i="9"/>
  <c r="U1954" i="9" s="1"/>
  <c r="BD2263" i="9"/>
  <c r="X1953" i="9"/>
  <c r="BE2263" i="9" l="1"/>
  <c r="AZ2265" i="9"/>
  <c r="BC2264" i="9"/>
  <c r="BA2264" i="9"/>
  <c r="Y1953" i="9"/>
  <c r="W1954" i="9"/>
  <c r="BJ2153" i="9"/>
  <c r="AD1960" i="9"/>
  <c r="T1955" i="9"/>
  <c r="U1955" i="9" s="1"/>
  <c r="X1954" i="9"/>
  <c r="BD2264" i="9"/>
  <c r="BE2264" i="9" l="1"/>
  <c r="BC2265" i="9"/>
  <c r="AZ2266" i="9"/>
  <c r="BA2265" i="9"/>
  <c r="Y1954" i="9"/>
  <c r="W1955" i="9"/>
  <c r="BD2265" i="9"/>
  <c r="BE2265" i="9" l="1"/>
  <c r="BC2266" i="9"/>
  <c r="BA2266" i="9"/>
  <c r="AZ2267" i="9"/>
  <c r="BJ2154" i="9"/>
  <c r="AD1961" i="9"/>
  <c r="T1956" i="9"/>
  <c r="U1956" i="9" s="1"/>
  <c r="BD2266" i="9"/>
  <c r="X1955" i="9"/>
  <c r="BE2266" i="9" l="1"/>
  <c r="BC2267" i="9"/>
  <c r="AZ2268" i="9"/>
  <c r="BA2267" i="9"/>
  <c r="Y1955" i="9"/>
  <c r="W1956" i="9"/>
  <c r="BJ2155" i="9"/>
  <c r="AD1962" i="9"/>
  <c r="T1957" i="9"/>
  <c r="U1957" i="9" s="1"/>
  <c r="X1956" i="9"/>
  <c r="BD2267" i="9"/>
  <c r="BE2267" i="9" l="1"/>
  <c r="BC2268" i="9"/>
  <c r="AZ2269" i="9"/>
  <c r="BA2268" i="9"/>
  <c r="Y1956" i="9"/>
  <c r="W1957" i="9"/>
  <c r="BD2268" i="9"/>
  <c r="BE2268" i="9" l="1"/>
  <c r="BA2269" i="9"/>
  <c r="AZ2270" i="9"/>
  <c r="BC2269" i="9"/>
  <c r="BJ2156" i="9"/>
  <c r="AD1963" i="9"/>
  <c r="T1958" i="9"/>
  <c r="U1958" i="9" s="1"/>
  <c r="X1957" i="9"/>
  <c r="BD2269" i="9"/>
  <c r="BE2269" i="9" l="1"/>
  <c r="BA2270" i="9"/>
  <c r="AZ2271" i="9"/>
  <c r="BC2270" i="9"/>
  <c r="Y1957" i="9"/>
  <c r="W1958" i="9"/>
  <c r="BJ2157" i="9"/>
  <c r="AD1964" i="9"/>
  <c r="T1959" i="9"/>
  <c r="U1959" i="9" s="1"/>
  <c r="X1958" i="9"/>
  <c r="BD2270" i="9"/>
  <c r="BE2270" i="9" l="1"/>
  <c r="BC2271" i="9"/>
  <c r="AZ2272" i="9"/>
  <c r="BA2271" i="9"/>
  <c r="Y1958" i="9"/>
  <c r="W1959" i="9"/>
  <c r="BD2271" i="9"/>
  <c r="BE2271" i="9" l="1"/>
  <c r="AZ2273" i="9"/>
  <c r="BA2272" i="9"/>
  <c r="BC2272" i="9"/>
  <c r="BJ2158" i="9"/>
  <c r="AD1965" i="9"/>
  <c r="T1960" i="9"/>
  <c r="U1960" i="9" s="1"/>
  <c r="X1959" i="9"/>
  <c r="BD2272" i="9"/>
  <c r="BE2272" i="9" l="1"/>
  <c r="BC2273" i="9"/>
  <c r="AZ2274" i="9"/>
  <c r="BA2273" i="9"/>
  <c r="Y1959" i="9"/>
  <c r="W1960" i="9"/>
  <c r="BJ2159" i="9"/>
  <c r="AD1966" i="9"/>
  <c r="T1961" i="9"/>
  <c r="U1961" i="9" s="1"/>
  <c r="BD2273" i="9"/>
  <c r="X1960" i="9"/>
  <c r="BE2273" i="9" l="1"/>
  <c r="BC2274" i="9"/>
  <c r="AZ2275" i="9"/>
  <c r="BA2274" i="9"/>
  <c r="Y1960" i="9"/>
  <c r="W1961" i="9"/>
  <c r="BD2274" i="9"/>
  <c r="BE2274" i="9" l="1"/>
  <c r="BC2275" i="9"/>
  <c r="BA2275" i="9"/>
  <c r="AZ2276" i="9"/>
  <c r="BJ2160" i="9"/>
  <c r="AD1967" i="9"/>
  <c r="T1962" i="9"/>
  <c r="U1962" i="9" s="1"/>
  <c r="BD2275" i="9"/>
  <c r="X1961" i="9"/>
  <c r="BE2275" i="9" l="1"/>
  <c r="BA2276" i="9"/>
  <c r="BC2276" i="9"/>
  <c r="AZ2277" i="9"/>
  <c r="Y1961" i="9"/>
  <c r="W1962" i="9"/>
  <c r="BJ2161" i="9"/>
  <c r="AD1968" i="9"/>
  <c r="T1963" i="9"/>
  <c r="U1963" i="9" s="1"/>
  <c r="X1962" i="9"/>
  <c r="BD2276" i="9"/>
  <c r="BE2276" i="9" l="1"/>
  <c r="BA2277" i="9"/>
  <c r="AZ2278" i="9"/>
  <c r="BC2277" i="9"/>
  <c r="Y1962" i="9"/>
  <c r="W1963" i="9"/>
  <c r="BD2277" i="9"/>
  <c r="BE2277" i="9" l="1"/>
  <c r="BC2278" i="9"/>
  <c r="AZ2279" i="9"/>
  <c r="BA2278" i="9"/>
  <c r="BJ2162" i="9"/>
  <c r="AD1969" i="9"/>
  <c r="T1964" i="9"/>
  <c r="U1964" i="9" s="1"/>
  <c r="BD2278" i="9"/>
  <c r="X1963" i="9"/>
  <c r="BE2278" i="9" l="1"/>
  <c r="BC2279" i="9"/>
  <c r="AZ2280" i="9"/>
  <c r="BA2279" i="9"/>
  <c r="Y1963" i="9"/>
  <c r="W1964" i="9"/>
  <c r="BJ2163" i="9"/>
  <c r="AD1970" i="9"/>
  <c r="T1965" i="9"/>
  <c r="U1965" i="9" s="1"/>
  <c r="X1964" i="9"/>
  <c r="BD2279" i="9"/>
  <c r="BE2279" i="9" l="1"/>
  <c r="AZ2281" i="9"/>
  <c r="BC2280" i="9"/>
  <c r="BA2280" i="9"/>
  <c r="Y1964" i="9"/>
  <c r="W1965" i="9"/>
  <c r="BD2280" i="9"/>
  <c r="BE2280" i="9" l="1"/>
  <c r="BC2281" i="9"/>
  <c r="BA2281" i="9"/>
  <c r="AZ2282" i="9"/>
  <c r="BJ2164" i="9"/>
  <c r="AD1971" i="9"/>
  <c r="T1966" i="9"/>
  <c r="U1966" i="9" s="1"/>
  <c r="BD2281" i="9"/>
  <c r="X1965" i="9"/>
  <c r="BE2281" i="9" l="1"/>
  <c r="AZ2283" i="9"/>
  <c r="BC2282" i="9"/>
  <c r="BA2282" i="9"/>
  <c r="Y1965" i="9"/>
  <c r="W1966" i="9"/>
  <c r="BJ2165" i="9"/>
  <c r="AD1972" i="9"/>
  <c r="T1967" i="9"/>
  <c r="U1967" i="9" s="1"/>
  <c r="X1966" i="9"/>
  <c r="BD2282" i="9"/>
  <c r="BE2282" i="9" l="1"/>
  <c r="AZ2284" i="9"/>
  <c r="BC2283" i="9"/>
  <c r="BA2283" i="9"/>
  <c r="Y1966" i="9"/>
  <c r="W1967" i="9"/>
  <c r="BD2283" i="9"/>
  <c r="BE2283" i="9" l="1"/>
  <c r="AZ2285" i="9"/>
  <c r="BC2284" i="9"/>
  <c r="BA2284" i="9"/>
  <c r="BJ2166" i="9"/>
  <c r="AD1973" i="9"/>
  <c r="T1968" i="9"/>
  <c r="U1968" i="9" s="1"/>
  <c r="X1967" i="9"/>
  <c r="BD2284" i="9"/>
  <c r="BE2284" i="9" l="1"/>
  <c r="BA2285" i="9"/>
  <c r="BC2285" i="9"/>
  <c r="AZ2286" i="9"/>
  <c r="Y1967" i="9"/>
  <c r="W1968" i="9"/>
  <c r="BJ2167" i="9"/>
  <c r="AD1974" i="9"/>
  <c r="T1969" i="9"/>
  <c r="U1969" i="9" s="1"/>
  <c r="BD2285" i="9"/>
  <c r="X1968" i="9"/>
  <c r="BE2285" i="9" l="1"/>
  <c r="BC2286" i="9"/>
  <c r="BA2286" i="9"/>
  <c r="AZ2287" i="9"/>
  <c r="Y1968" i="9"/>
  <c r="W1969" i="9"/>
  <c r="BD2286" i="9"/>
  <c r="BE2286" i="9" l="1"/>
  <c r="BA2287" i="9"/>
  <c r="BC2287" i="9"/>
  <c r="AZ2288" i="9"/>
  <c r="BJ2168" i="9"/>
  <c r="AD1975" i="9"/>
  <c r="T1970" i="9"/>
  <c r="U1970" i="9" s="1"/>
  <c r="X1969" i="9"/>
  <c r="BD2287" i="9"/>
  <c r="BE2287" i="9" l="1"/>
  <c r="BC2288" i="9"/>
  <c r="BA2288" i="9"/>
  <c r="AZ2289" i="9"/>
  <c r="Y1969" i="9"/>
  <c r="W1970" i="9"/>
  <c r="BJ2169" i="9"/>
  <c r="AD1976" i="9"/>
  <c r="T1971" i="9"/>
  <c r="U1971" i="9" s="1"/>
  <c r="BD2288" i="9"/>
  <c r="X1970" i="9"/>
  <c r="BE2288" i="9" l="1"/>
  <c r="AZ2290" i="9"/>
  <c r="BC2289" i="9"/>
  <c r="BA2289" i="9"/>
  <c r="Y1970" i="9"/>
  <c r="W1971" i="9"/>
  <c r="BD2289" i="9"/>
  <c r="BE2289" i="9" l="1"/>
  <c r="BA2290" i="9"/>
  <c r="BC2290" i="9"/>
  <c r="AZ2291" i="9"/>
  <c r="BJ2170" i="9"/>
  <c r="AD1977" i="9"/>
  <c r="T1972" i="9"/>
  <c r="U1972" i="9" s="1"/>
  <c r="X1971" i="9"/>
  <c r="BD2290" i="9"/>
  <c r="BE2290" i="9" l="1"/>
  <c r="BA2291" i="9"/>
  <c r="AZ2292" i="9"/>
  <c r="BC2291" i="9"/>
  <c r="Y1971" i="9"/>
  <c r="W1972" i="9"/>
  <c r="BJ2171" i="9"/>
  <c r="AD1978" i="9"/>
  <c r="T1973" i="9"/>
  <c r="U1973" i="9" s="1"/>
  <c r="X1972" i="9"/>
  <c r="BD2291" i="9"/>
  <c r="BE2291" i="9" l="1"/>
  <c r="AZ2293" i="9"/>
  <c r="BC2292" i="9"/>
  <c r="BA2292" i="9"/>
  <c r="Y1972" i="9"/>
  <c r="W1973" i="9"/>
  <c r="BD2292" i="9"/>
  <c r="BE2292" i="9" l="1"/>
  <c r="BA2293" i="9"/>
  <c r="BC2293" i="9"/>
  <c r="AZ2294" i="9"/>
  <c r="BJ2172" i="9"/>
  <c r="AD1979" i="9"/>
  <c r="T1974" i="9"/>
  <c r="U1974" i="9" s="1"/>
  <c r="X1973" i="9"/>
  <c r="BD2293" i="9"/>
  <c r="BE2293" i="9" l="1"/>
  <c r="BC2294" i="9"/>
  <c r="BA2294" i="9"/>
  <c r="AZ2295" i="9"/>
  <c r="Y1973" i="9"/>
  <c r="W1974" i="9"/>
  <c r="BJ2173" i="9"/>
  <c r="AD1980" i="9"/>
  <c r="T1975" i="9"/>
  <c r="U1975" i="9" s="1"/>
  <c r="BD2294" i="9"/>
  <c r="X1974" i="9"/>
  <c r="BE2294" i="9" l="1"/>
  <c r="BC2295" i="9"/>
  <c r="BA2295" i="9"/>
  <c r="AZ2296" i="9"/>
  <c r="Y1974" i="9"/>
  <c r="W1975" i="9"/>
  <c r="BD2295" i="9"/>
  <c r="BE2295" i="9" l="1"/>
  <c r="BC2296" i="9"/>
  <c r="BA2296" i="9"/>
  <c r="AZ2297" i="9"/>
  <c r="BJ2174" i="9"/>
  <c r="AD1981" i="9"/>
  <c r="T1976" i="9"/>
  <c r="U1976" i="9" s="1"/>
  <c r="BD2296" i="9"/>
  <c r="X1975" i="9"/>
  <c r="BE2296" i="9" l="1"/>
  <c r="AZ2298" i="9"/>
  <c r="BC2297" i="9"/>
  <c r="BA2297" i="9"/>
  <c r="Y1975" i="9"/>
  <c r="W1976" i="9"/>
  <c r="BJ2175" i="9"/>
  <c r="AD1982" i="9"/>
  <c r="T1977" i="9"/>
  <c r="U1977" i="9" s="1"/>
  <c r="BD2297" i="9"/>
  <c r="X1976" i="9"/>
  <c r="BE2297" i="9" l="1"/>
  <c r="AZ2299" i="9"/>
  <c r="BC2298" i="9"/>
  <c r="BA2298" i="9"/>
  <c r="Y1976" i="9"/>
  <c r="W1977" i="9"/>
  <c r="BD2298" i="9"/>
  <c r="BE2298" i="9" l="1"/>
  <c r="BC2299" i="9"/>
  <c r="AZ2300" i="9"/>
  <c r="BA2299" i="9"/>
  <c r="BJ2176" i="9"/>
  <c r="AD1983" i="9"/>
  <c r="T1978" i="9"/>
  <c r="U1978" i="9" s="1"/>
  <c r="X1977" i="9"/>
  <c r="BD2299" i="9"/>
  <c r="BE2299" i="9" l="1"/>
  <c r="BA2300" i="9"/>
  <c r="AZ2301" i="9"/>
  <c r="BC2300" i="9"/>
  <c r="Y1977" i="9"/>
  <c r="W1978" i="9"/>
  <c r="BJ2177" i="9"/>
  <c r="AD1984" i="9"/>
  <c r="T1979" i="9"/>
  <c r="U1979" i="9" s="1"/>
  <c r="X1978" i="9"/>
  <c r="BD2300" i="9"/>
  <c r="BE2300" i="9" l="1"/>
  <c r="BC2301" i="9"/>
  <c r="BA2301" i="9"/>
  <c r="AZ2302" i="9"/>
  <c r="Y1978" i="9"/>
  <c r="W1979" i="9"/>
  <c r="BD2301" i="9"/>
  <c r="BE2301" i="9" l="1"/>
  <c r="BC2302" i="9"/>
  <c r="BA2302" i="9"/>
  <c r="AZ2303" i="9"/>
  <c r="BJ2178" i="9"/>
  <c r="AD1985" i="9"/>
  <c r="T1980" i="9"/>
  <c r="U1980" i="9" s="1"/>
  <c r="BD2302" i="9"/>
  <c r="X1979" i="9"/>
  <c r="BE2302" i="9" l="1"/>
  <c r="BC2303" i="9"/>
  <c r="BA2303" i="9"/>
  <c r="AZ2304" i="9"/>
  <c r="Y1979" i="9"/>
  <c r="W1980" i="9"/>
  <c r="BJ2179" i="9"/>
  <c r="AD1986" i="9"/>
  <c r="T1981" i="9"/>
  <c r="U1981" i="9" s="1"/>
  <c r="BD2303" i="9"/>
  <c r="X1980" i="9"/>
  <c r="BE2303" i="9" l="1"/>
  <c r="BA2304" i="9"/>
  <c r="AZ2305" i="9"/>
  <c r="BC2304" i="9"/>
  <c r="Y1980" i="9"/>
  <c r="W1981" i="9"/>
  <c r="BD2304" i="9"/>
  <c r="BE2304" i="9" l="1"/>
  <c r="BC2305" i="9"/>
  <c r="AZ2306" i="9"/>
  <c r="BA2305" i="9"/>
  <c r="BJ2180" i="9"/>
  <c r="AD1987" i="9"/>
  <c r="T1982" i="9"/>
  <c r="U1982" i="9" s="1"/>
  <c r="X1981" i="9"/>
  <c r="BD2305" i="9"/>
  <c r="BE2305" i="9" l="1"/>
  <c r="BC2306" i="9"/>
  <c r="AZ2307" i="9"/>
  <c r="BA2306" i="9"/>
  <c r="Y1981" i="9"/>
  <c r="W1982" i="9"/>
  <c r="BJ2181" i="9"/>
  <c r="AD1988" i="9"/>
  <c r="T1983" i="9"/>
  <c r="U1983" i="9" s="1"/>
  <c r="X1982" i="9"/>
  <c r="BD2306" i="9"/>
  <c r="BE2306" i="9" l="1"/>
  <c r="BA2307" i="9"/>
  <c r="AZ2308" i="9"/>
  <c r="BC2307" i="9"/>
  <c r="Y1982" i="9"/>
  <c r="W1983" i="9"/>
  <c r="BD2307" i="9"/>
  <c r="BE2307" i="9" l="1"/>
  <c r="BA2308" i="9"/>
  <c r="AZ2309" i="9"/>
  <c r="BC2308" i="9"/>
  <c r="BJ2182" i="9"/>
  <c r="AD1989" i="9"/>
  <c r="T1984" i="9"/>
  <c r="U1984" i="9" s="1"/>
  <c r="BD2308" i="9"/>
  <c r="X1983" i="9"/>
  <c r="BE2308" i="9" l="1"/>
  <c r="AZ2310" i="9"/>
  <c r="BA2309" i="9"/>
  <c r="BC2309" i="9"/>
  <c r="Y1983" i="9"/>
  <c r="W1984" i="9"/>
  <c r="BJ2183" i="9"/>
  <c r="AD1990" i="9"/>
  <c r="T1985" i="9"/>
  <c r="U1985" i="9" s="1"/>
  <c r="BD2309" i="9"/>
  <c r="X1984" i="9"/>
  <c r="BE2309" i="9" l="1"/>
  <c r="BC2310" i="9"/>
  <c r="AZ2311" i="9"/>
  <c r="BA2310" i="9"/>
  <c r="Y1984" i="9"/>
  <c r="W1985" i="9"/>
  <c r="BD2310" i="9"/>
  <c r="BE2310" i="9" l="1"/>
  <c r="AZ2312" i="9"/>
  <c r="BC2311" i="9"/>
  <c r="BA2311" i="9"/>
  <c r="BJ2184" i="9"/>
  <c r="AD1991" i="9"/>
  <c r="T1986" i="9"/>
  <c r="U1986" i="9" s="1"/>
  <c r="BD2311" i="9"/>
  <c r="X1985" i="9"/>
  <c r="BE2311" i="9" l="1"/>
  <c r="AZ2313" i="9"/>
  <c r="BA2312" i="9"/>
  <c r="BC2312" i="9"/>
  <c r="Y1985" i="9"/>
  <c r="W1986" i="9"/>
  <c r="BJ2185" i="9"/>
  <c r="AD1992" i="9"/>
  <c r="T1987" i="9"/>
  <c r="U1987" i="9" s="1"/>
  <c r="BD2312" i="9"/>
  <c r="X1986" i="9"/>
  <c r="BE2312" i="9" l="1"/>
  <c r="BA2313" i="9"/>
  <c r="BC2313" i="9"/>
  <c r="AZ2314" i="9"/>
  <c r="Y1986" i="9"/>
  <c r="W1987" i="9"/>
  <c r="BD2313" i="9"/>
  <c r="BE2313" i="9" l="1"/>
  <c r="BA2314" i="9"/>
  <c r="BC2314" i="9"/>
  <c r="AZ2315" i="9"/>
  <c r="BJ2186" i="9"/>
  <c r="AD1993" i="9"/>
  <c r="T1988" i="9"/>
  <c r="U1988" i="9" s="1"/>
  <c r="BD2314" i="9"/>
  <c r="X1987" i="9"/>
  <c r="BE2314" i="9" l="1"/>
  <c r="BC2315" i="9"/>
  <c r="BA2315" i="9"/>
  <c r="AZ2316" i="9"/>
  <c r="Y1987" i="9"/>
  <c r="W1988" i="9"/>
  <c r="BJ2187" i="9"/>
  <c r="AD1994" i="9"/>
  <c r="T1989" i="9"/>
  <c r="U1989" i="9" s="1"/>
  <c r="BD2315" i="9"/>
  <c r="X1988" i="9"/>
  <c r="BE2315" i="9" l="1"/>
  <c r="AZ2317" i="9"/>
  <c r="BC2316" i="9"/>
  <c r="BA2316" i="9"/>
  <c r="Y1988" i="9"/>
  <c r="W1989" i="9"/>
  <c r="BD2316" i="9"/>
  <c r="BE2316" i="9" l="1"/>
  <c r="BC2317" i="9"/>
  <c r="AZ2318" i="9"/>
  <c r="BA2317" i="9"/>
  <c r="BJ2188" i="9"/>
  <c r="AD1995" i="9"/>
  <c r="T1990" i="9"/>
  <c r="U1990" i="9" s="1"/>
  <c r="X1989" i="9"/>
  <c r="BD2317" i="9"/>
  <c r="BE2317" i="9" l="1"/>
  <c r="BA2318" i="9"/>
  <c r="AZ2319" i="9"/>
  <c r="BC2318" i="9"/>
  <c r="Y1989" i="9"/>
  <c r="W1990" i="9"/>
  <c r="BJ2189" i="9"/>
  <c r="AD1996" i="9"/>
  <c r="T1991" i="9"/>
  <c r="U1991" i="9" s="1"/>
  <c r="X1990" i="9"/>
  <c r="BD2318" i="9"/>
  <c r="BE2318" i="9" l="1"/>
  <c r="AZ2320" i="9"/>
  <c r="BC2319" i="9"/>
  <c r="BA2319" i="9"/>
  <c r="Y1990" i="9"/>
  <c r="W1991" i="9"/>
  <c r="BD2319" i="9"/>
  <c r="BE2319" i="9" l="1"/>
  <c r="BC2320" i="9"/>
  <c r="BA2320" i="9"/>
  <c r="AZ2321" i="9"/>
  <c r="BJ2190" i="9"/>
  <c r="AD1997" i="9"/>
  <c r="T1992" i="9"/>
  <c r="U1992" i="9" s="1"/>
  <c r="BD2320" i="9"/>
  <c r="X1991" i="9"/>
  <c r="BE2320" i="9" l="1"/>
  <c r="AZ2322" i="9"/>
  <c r="BC2321" i="9"/>
  <c r="BA2321" i="9"/>
  <c r="Y1991" i="9"/>
  <c r="W1992" i="9"/>
  <c r="BJ2191" i="9"/>
  <c r="AD1998" i="9"/>
  <c r="T1993" i="9"/>
  <c r="U1993" i="9" s="1"/>
  <c r="BD2321" i="9"/>
  <c r="X1992" i="9"/>
  <c r="BE2321" i="9" l="1"/>
  <c r="AZ2323" i="9"/>
  <c r="BA2322" i="9"/>
  <c r="BC2322" i="9"/>
  <c r="Y1992" i="9"/>
  <c r="W1993" i="9"/>
  <c r="BD2322" i="9"/>
  <c r="BE2322" i="9" l="1"/>
  <c r="BA2323" i="9"/>
  <c r="AZ2324" i="9"/>
  <c r="BC2323" i="9"/>
  <c r="BJ2192" i="9"/>
  <c r="AD1999" i="9"/>
  <c r="T1994" i="9"/>
  <c r="U1994" i="9" s="1"/>
  <c r="BD2323" i="9"/>
  <c r="X1993" i="9"/>
  <c r="BE2323" i="9" l="1"/>
  <c r="AZ2325" i="9"/>
  <c r="BC2324" i="9"/>
  <c r="BA2324" i="9"/>
  <c r="Y1993" i="9"/>
  <c r="W1994" i="9"/>
  <c r="BJ2193" i="9"/>
  <c r="AD2000" i="9"/>
  <c r="T1995" i="9"/>
  <c r="U1995" i="9" s="1"/>
  <c r="X1994" i="9"/>
  <c r="BD2324" i="9"/>
  <c r="BE2324" i="9" l="1"/>
  <c r="AZ2326" i="9"/>
  <c r="BA2325" i="9"/>
  <c r="BC2325" i="9"/>
  <c r="Y1994" i="9"/>
  <c r="W1995" i="9"/>
  <c r="BD2325" i="9"/>
  <c r="BE2325" i="9" l="1"/>
  <c r="AZ2327" i="9"/>
  <c r="BC2326" i="9"/>
  <c r="BA2326" i="9"/>
  <c r="BJ2194" i="9"/>
  <c r="AD2001" i="9"/>
  <c r="T1996" i="9"/>
  <c r="U1996" i="9" s="1"/>
  <c r="BD2326" i="9"/>
  <c r="X1995" i="9"/>
  <c r="BE2326" i="9" l="1"/>
  <c r="BC2327" i="9"/>
  <c r="BA2327" i="9"/>
  <c r="AZ2328" i="9"/>
  <c r="Y1995" i="9"/>
  <c r="W1996" i="9"/>
  <c r="BJ2195" i="9"/>
  <c r="AD2002" i="9"/>
  <c r="T1997" i="9"/>
  <c r="U1997" i="9" s="1"/>
  <c r="X1996" i="9"/>
  <c r="BD2327" i="9"/>
  <c r="BE2327" i="9" l="1"/>
  <c r="AZ2329" i="9"/>
  <c r="BC2328" i="9"/>
  <c r="BA2328" i="9"/>
  <c r="Y1996" i="9"/>
  <c r="W1997" i="9"/>
  <c r="BD2328" i="9"/>
  <c r="BE2328" i="9" l="1"/>
  <c r="AZ2330" i="9"/>
  <c r="BA2329" i="9"/>
  <c r="BC2329" i="9"/>
  <c r="BJ2196" i="9"/>
  <c r="AD2003" i="9"/>
  <c r="T1998" i="9"/>
  <c r="U1998" i="9" s="1"/>
  <c r="BD2329" i="9"/>
  <c r="X1997" i="9"/>
  <c r="BE2329" i="9" l="1"/>
  <c r="BC2330" i="9"/>
  <c r="BA2330" i="9"/>
  <c r="AZ2331" i="9"/>
  <c r="Y1997" i="9"/>
  <c r="W1998" i="9"/>
  <c r="BJ2197" i="9"/>
  <c r="AD2004" i="9"/>
  <c r="T1999" i="9"/>
  <c r="U1999" i="9" s="1"/>
  <c r="BD2330" i="9"/>
  <c r="X1998" i="9"/>
  <c r="BE2330" i="9" l="1"/>
  <c r="BA2331" i="9"/>
  <c r="BC2331" i="9"/>
  <c r="AZ2332" i="9"/>
  <c r="Y1998" i="9"/>
  <c r="W1999" i="9"/>
  <c r="BD2331" i="9"/>
  <c r="BE2331" i="9" l="1"/>
  <c r="BA2332" i="9"/>
  <c r="AZ2333" i="9"/>
  <c r="BC2332" i="9"/>
  <c r="BJ2198" i="9"/>
  <c r="AD2005" i="9"/>
  <c r="T2000" i="9"/>
  <c r="U2000" i="9" s="1"/>
  <c r="BD2332" i="9"/>
  <c r="X1999" i="9"/>
  <c r="BE2332" i="9" l="1"/>
  <c r="AZ2334" i="9"/>
  <c r="BA2333" i="9"/>
  <c r="BC2333" i="9"/>
  <c r="Y1999" i="9"/>
  <c r="W2000" i="9"/>
  <c r="BJ2199" i="9"/>
  <c r="AD2006" i="9"/>
  <c r="T2001" i="9"/>
  <c r="U2001" i="9" s="1"/>
  <c r="BD2333" i="9"/>
  <c r="X2000" i="9"/>
  <c r="BE2333" i="9" l="1"/>
  <c r="BC2334" i="9"/>
  <c r="BA2334" i="9"/>
  <c r="AZ2335" i="9"/>
  <c r="Y2000" i="9"/>
  <c r="W2001" i="9"/>
  <c r="BD2334" i="9"/>
  <c r="BE2334" i="9" l="1"/>
  <c r="AZ2336" i="9"/>
  <c r="BA2335" i="9"/>
  <c r="BC2335" i="9"/>
  <c r="BJ2200" i="9"/>
  <c r="AD2007" i="9"/>
  <c r="T2002" i="9"/>
  <c r="U2002" i="9" s="1"/>
  <c r="BD2335" i="9"/>
  <c r="X2001" i="9"/>
  <c r="BE2335" i="9" l="1"/>
  <c r="AZ2337" i="9"/>
  <c r="BC2336" i="9"/>
  <c r="BA2336" i="9"/>
  <c r="Y2001" i="9"/>
  <c r="W2002" i="9"/>
  <c r="BJ2201" i="9"/>
  <c r="AD2008" i="9"/>
  <c r="T2003" i="9"/>
  <c r="U2003" i="9" s="1"/>
  <c r="BD2336" i="9"/>
  <c r="X2002" i="9"/>
  <c r="BE2336" i="9" l="1"/>
  <c r="BA2337" i="9"/>
  <c r="AZ2338" i="9"/>
  <c r="BC2337" i="9"/>
  <c r="Y2002" i="9"/>
  <c r="W2003" i="9"/>
  <c r="BD2337" i="9"/>
  <c r="BE2337" i="9" l="1"/>
  <c r="BA2338" i="9"/>
  <c r="BC2338" i="9"/>
  <c r="AZ2339" i="9"/>
  <c r="BJ2202" i="9"/>
  <c r="AD2009" i="9"/>
  <c r="T2004" i="9"/>
  <c r="U2004" i="9" s="1"/>
  <c r="BD2338" i="9"/>
  <c r="X2003" i="9"/>
  <c r="BE2338" i="9" l="1"/>
  <c r="AZ2340" i="9"/>
  <c r="BC2339" i="9"/>
  <c r="BA2339" i="9"/>
  <c r="Y2003" i="9"/>
  <c r="W2004" i="9"/>
  <c r="BJ2203" i="9"/>
  <c r="AD2010" i="9"/>
  <c r="T2005" i="9"/>
  <c r="U2005" i="9" s="1"/>
  <c r="X2004" i="9"/>
  <c r="BD2339" i="9"/>
  <c r="BE2339" i="9" l="1"/>
  <c r="BA2340" i="9"/>
  <c r="BC2340" i="9"/>
  <c r="AZ2341" i="9"/>
  <c r="Y2004" i="9"/>
  <c r="W2005" i="9"/>
  <c r="BD2340" i="9"/>
  <c r="BE2340" i="9" l="1"/>
  <c r="BC2341" i="9"/>
  <c r="AZ2342" i="9"/>
  <c r="BA2341" i="9"/>
  <c r="BJ2204" i="9"/>
  <c r="AD2011" i="9"/>
  <c r="T2006" i="9"/>
  <c r="U2006" i="9" s="1"/>
  <c r="BD2341" i="9"/>
  <c r="X2005" i="9"/>
  <c r="BE2341" i="9" l="1"/>
  <c r="BC2342" i="9"/>
  <c r="BA2342" i="9"/>
  <c r="AZ2343" i="9"/>
  <c r="Y2005" i="9"/>
  <c r="W2006" i="9"/>
  <c r="BJ2205" i="9"/>
  <c r="AD2012" i="9"/>
  <c r="T2007" i="9"/>
  <c r="U2007" i="9" s="1"/>
  <c r="BD2342" i="9"/>
  <c r="X2006" i="9"/>
  <c r="BE2342" i="9" l="1"/>
  <c r="BC2343" i="9"/>
  <c r="BA2343" i="9"/>
  <c r="AZ2344" i="9"/>
  <c r="Y2006" i="9"/>
  <c r="W2007" i="9"/>
  <c r="BD2343" i="9"/>
  <c r="BE2343" i="9" l="1"/>
  <c r="BA2344" i="9"/>
  <c r="AZ2345" i="9"/>
  <c r="BC2344" i="9"/>
  <c r="BJ2206" i="9"/>
  <c r="AD2013" i="9"/>
  <c r="T2008" i="9"/>
  <c r="U2008" i="9" s="1"/>
  <c r="BD2344" i="9"/>
  <c r="X2007" i="9"/>
  <c r="BE2344" i="9" l="1"/>
  <c r="BA2345" i="9"/>
  <c r="AZ2346" i="9"/>
  <c r="BC2345" i="9"/>
  <c r="Y2007" i="9"/>
  <c r="W2008" i="9"/>
  <c r="BJ2207" i="9"/>
  <c r="AD2014" i="9"/>
  <c r="T2009" i="9"/>
  <c r="U2009" i="9" s="1"/>
  <c r="X2008" i="9"/>
  <c r="BD2345" i="9"/>
  <c r="BE2345" i="9" l="1"/>
  <c r="AZ2347" i="9"/>
  <c r="BC2346" i="9"/>
  <c r="BA2346" i="9"/>
  <c r="Y2008" i="9"/>
  <c r="W2009" i="9"/>
  <c r="BD2346" i="9"/>
  <c r="BE2346" i="9" l="1"/>
  <c r="AZ2348" i="9"/>
  <c r="BA2347" i="9"/>
  <c r="BC2347" i="9"/>
  <c r="BJ2208" i="9"/>
  <c r="AD2015" i="9"/>
  <c r="T2010" i="9"/>
  <c r="U2010" i="9" s="1"/>
  <c r="X2009" i="9"/>
  <c r="BD2347" i="9"/>
  <c r="BE2347" i="9" l="1"/>
  <c r="AZ2349" i="9"/>
  <c r="BA2348" i="9"/>
  <c r="BC2348" i="9"/>
  <c r="Y2009" i="9"/>
  <c r="W2010" i="9"/>
  <c r="BJ2209" i="9"/>
  <c r="AD2016" i="9"/>
  <c r="T2011" i="9"/>
  <c r="U2011" i="9" s="1"/>
  <c r="X2010" i="9"/>
  <c r="BD2348" i="9"/>
  <c r="BE2348" i="9" l="1"/>
  <c r="AZ2350" i="9"/>
  <c r="BC2349" i="9"/>
  <c r="BA2349" i="9"/>
  <c r="Y2010" i="9"/>
  <c r="W2011" i="9"/>
  <c r="BD2349" i="9"/>
  <c r="BE2349" i="9" l="1"/>
  <c r="BC2350" i="9"/>
  <c r="BA2350" i="9"/>
  <c r="AZ2351" i="9"/>
  <c r="BJ2210" i="9"/>
  <c r="AD2017" i="9"/>
  <c r="T2012" i="9"/>
  <c r="U2012" i="9" s="1"/>
  <c r="BD2350" i="9"/>
  <c r="X2011" i="9"/>
  <c r="BE2350" i="9" l="1"/>
  <c r="BA2351" i="9"/>
  <c r="AZ2352" i="9"/>
  <c r="BC2351" i="9"/>
  <c r="Y2011" i="9"/>
  <c r="W2012" i="9"/>
  <c r="BJ2211" i="9"/>
  <c r="AD2018" i="9"/>
  <c r="T2013" i="9"/>
  <c r="U2013" i="9" s="1"/>
  <c r="BD2351" i="9"/>
  <c r="X2012" i="9"/>
  <c r="BE2351" i="9" l="1"/>
  <c r="AZ2353" i="9"/>
  <c r="BC2352" i="9"/>
  <c r="BA2352" i="9"/>
  <c r="Y2012" i="9"/>
  <c r="W2013" i="9"/>
  <c r="BD2352" i="9"/>
  <c r="BE2352" i="9" l="1"/>
  <c r="AZ2354" i="9"/>
  <c r="BC2353" i="9"/>
  <c r="BA2353" i="9"/>
  <c r="BJ2212" i="9"/>
  <c r="AD2019" i="9"/>
  <c r="T2014" i="9"/>
  <c r="U2014" i="9" s="1"/>
  <c r="X2013" i="9"/>
  <c r="BD2353" i="9"/>
  <c r="BE2353" i="9" l="1"/>
  <c r="AZ2355" i="9"/>
  <c r="BA2354" i="9"/>
  <c r="BC2354" i="9"/>
  <c r="Y2013" i="9"/>
  <c r="W2014" i="9"/>
  <c r="BJ2213" i="9"/>
  <c r="AD2020" i="9"/>
  <c r="T2015" i="9"/>
  <c r="U2015" i="9" s="1"/>
  <c r="BD2354" i="9"/>
  <c r="X2014" i="9"/>
  <c r="BE2354" i="9" l="1"/>
  <c r="BC2355" i="9"/>
  <c r="AZ2356" i="9"/>
  <c r="BA2355" i="9"/>
  <c r="Y2014" i="9"/>
  <c r="W2015" i="9"/>
  <c r="BD2355" i="9"/>
  <c r="BE2355" i="9" l="1"/>
  <c r="AZ2357" i="9"/>
  <c r="BC2356" i="9"/>
  <c r="BA2356" i="9"/>
  <c r="BJ2214" i="9"/>
  <c r="AD2021" i="9"/>
  <c r="T2016" i="9"/>
  <c r="U2016" i="9" s="1"/>
  <c r="X2015" i="9"/>
  <c r="BD2356" i="9"/>
  <c r="BE2356" i="9" l="1"/>
  <c r="BC2357" i="9"/>
  <c r="BA2357" i="9"/>
  <c r="AZ2358" i="9"/>
  <c r="Y2015" i="9"/>
  <c r="W2016" i="9"/>
  <c r="BJ2215" i="9"/>
  <c r="AD2022" i="9"/>
  <c r="T2017" i="9"/>
  <c r="U2017" i="9" s="1"/>
  <c r="X2016" i="9"/>
  <c r="BD2357" i="9"/>
  <c r="BE2357" i="9" l="1"/>
  <c r="BC2358" i="9"/>
  <c r="BA2358" i="9"/>
  <c r="AZ2359" i="9"/>
  <c r="Y2016" i="9"/>
  <c r="W2017" i="9"/>
  <c r="BD2358" i="9"/>
  <c r="BE2358" i="9" l="1"/>
  <c r="BC2359" i="9"/>
  <c r="AZ2360" i="9"/>
  <c r="BA2359" i="9"/>
  <c r="BJ2216" i="9"/>
  <c r="AD2023" i="9"/>
  <c r="T2018" i="9"/>
  <c r="U2018" i="9" s="1"/>
  <c r="X2017" i="9"/>
  <c r="BD2359" i="9"/>
  <c r="BE2359" i="9" l="1"/>
  <c r="BA2360" i="9"/>
  <c r="BC2360" i="9"/>
  <c r="AZ2361" i="9"/>
  <c r="Y2017" i="9"/>
  <c r="W2018" i="9"/>
  <c r="BJ2217" i="9"/>
  <c r="AD2024" i="9"/>
  <c r="T2019" i="9"/>
  <c r="U2019" i="9" s="1"/>
  <c r="BD2360" i="9"/>
  <c r="X2018" i="9"/>
  <c r="BE2360" i="9" l="1"/>
  <c r="AZ2362" i="9"/>
  <c r="BA2361" i="9"/>
  <c r="BC2361" i="9"/>
  <c r="Y2018" i="9"/>
  <c r="W2019" i="9"/>
  <c r="BD2361" i="9"/>
  <c r="BE2361" i="9" l="1"/>
  <c r="BA2362" i="9"/>
  <c r="BC2362" i="9"/>
  <c r="AZ2363" i="9"/>
  <c r="BJ2218" i="9"/>
  <c r="AD2025" i="9"/>
  <c r="T2020" i="9"/>
  <c r="U2020" i="9" s="1"/>
  <c r="BD2362" i="9"/>
  <c r="X2019" i="9"/>
  <c r="BE2362" i="9" l="1"/>
  <c r="BC2363" i="9"/>
  <c r="AZ2364" i="9"/>
  <c r="BA2363" i="9"/>
  <c r="Y2019" i="9"/>
  <c r="W2020" i="9"/>
  <c r="BJ2219" i="9"/>
  <c r="AD2026" i="9"/>
  <c r="T2021" i="9"/>
  <c r="U2021" i="9" s="1"/>
  <c r="X2020" i="9"/>
  <c r="BD2363" i="9"/>
  <c r="BE2363" i="9" l="1"/>
  <c r="BC2364" i="9"/>
  <c r="AZ2365" i="9"/>
  <c r="BA2364" i="9"/>
  <c r="Y2020" i="9"/>
  <c r="W2021" i="9"/>
  <c r="BD2364" i="9"/>
  <c r="BE2364" i="9" l="1"/>
  <c r="BA2365" i="9"/>
  <c r="BC2365" i="9"/>
  <c r="AZ2366" i="9"/>
  <c r="BJ2220" i="9"/>
  <c r="AD2027" i="9"/>
  <c r="T2022" i="9"/>
  <c r="U2022" i="9" s="1"/>
  <c r="X2021" i="9"/>
  <c r="BD2365" i="9"/>
  <c r="BE2365" i="9" l="1"/>
  <c r="AZ2367" i="9"/>
  <c r="BC2366" i="9"/>
  <c r="BA2366" i="9"/>
  <c r="Y2021" i="9"/>
  <c r="W2022" i="9"/>
  <c r="BJ2221" i="9"/>
  <c r="AD2028" i="9"/>
  <c r="T2023" i="9"/>
  <c r="U2023" i="9" s="1"/>
  <c r="BD2366" i="9"/>
  <c r="X2022" i="9"/>
  <c r="BE2366" i="9" l="1"/>
  <c r="AZ2368" i="9"/>
  <c r="BC2367" i="9"/>
  <c r="BA2367" i="9"/>
  <c r="Y2022" i="9"/>
  <c r="W2023" i="9"/>
  <c r="BD2367" i="9"/>
  <c r="BE2367" i="9" l="1"/>
  <c r="AZ2369" i="9"/>
  <c r="BC2368" i="9"/>
  <c r="BA2368" i="9"/>
  <c r="BJ2222" i="9"/>
  <c r="AD2029" i="9"/>
  <c r="T2024" i="9"/>
  <c r="U2024" i="9" s="1"/>
  <c r="BD2368" i="9"/>
  <c r="X2023" i="9"/>
  <c r="BE2368" i="9" l="1"/>
  <c r="AZ2370" i="9"/>
  <c r="BC2369" i="9"/>
  <c r="BA2369" i="9"/>
  <c r="Y2023" i="9"/>
  <c r="W2024" i="9"/>
  <c r="BJ2223" i="9"/>
  <c r="AD2030" i="9"/>
  <c r="T2025" i="9"/>
  <c r="U2025" i="9" s="1"/>
  <c r="BD2369" i="9"/>
  <c r="X2024" i="9"/>
  <c r="BE2369" i="9" l="1"/>
  <c r="BC2370" i="9"/>
  <c r="BA2370" i="9"/>
  <c r="AZ2371" i="9"/>
  <c r="Y2024" i="9"/>
  <c r="W2025" i="9"/>
  <c r="BD2370" i="9"/>
  <c r="BE2370" i="9" l="1"/>
  <c r="BA2371" i="9"/>
  <c r="BC2371" i="9"/>
  <c r="AZ2372" i="9"/>
  <c r="BJ2224" i="9"/>
  <c r="AD2031" i="9"/>
  <c r="T2026" i="9"/>
  <c r="U2026" i="9" s="1"/>
  <c r="X2025" i="9"/>
  <c r="BD2371" i="9"/>
  <c r="BE2371" i="9" l="1"/>
  <c r="AZ2373" i="9"/>
  <c r="BC2372" i="9"/>
  <c r="BA2372" i="9"/>
  <c r="Y2025" i="9"/>
  <c r="W2026" i="9"/>
  <c r="BJ2225" i="9"/>
  <c r="AD2032" i="9"/>
  <c r="T2027" i="9"/>
  <c r="U2027" i="9" s="1"/>
  <c r="BD2372" i="9"/>
  <c r="X2026" i="9"/>
  <c r="BE2372" i="9" l="1"/>
  <c r="AZ2374" i="9"/>
  <c r="BC2373" i="9"/>
  <c r="BA2373" i="9"/>
  <c r="Y2026" i="9"/>
  <c r="W2027" i="9"/>
  <c r="BD2373" i="9"/>
  <c r="BE2373" i="9" l="1"/>
  <c r="BA2374" i="9"/>
  <c r="BC2374" i="9"/>
  <c r="AZ2375" i="9"/>
  <c r="BJ2226" i="9"/>
  <c r="AD2033" i="9"/>
  <c r="T2028" i="9"/>
  <c r="U2028" i="9" s="1"/>
  <c r="X2027" i="9"/>
  <c r="BD2374" i="9"/>
  <c r="BE2374" i="9" l="1"/>
  <c r="AZ2376" i="9"/>
  <c r="BC2375" i="9"/>
  <c r="BA2375" i="9"/>
  <c r="Y2027" i="9"/>
  <c r="W2028" i="9"/>
  <c r="BJ2227" i="9"/>
  <c r="AD2034" i="9"/>
  <c r="T2029" i="9"/>
  <c r="U2029" i="9" s="1"/>
  <c r="BD2375" i="9"/>
  <c r="X2028" i="9"/>
  <c r="BE2375" i="9" l="1"/>
  <c r="AZ2377" i="9"/>
  <c r="BC2376" i="9"/>
  <c r="BA2376" i="9"/>
  <c r="Y2028" i="9"/>
  <c r="W2029" i="9"/>
  <c r="BD2376" i="9"/>
  <c r="BE2376" i="9" l="1"/>
  <c r="BC2377" i="9"/>
  <c r="AZ2378" i="9"/>
  <c r="BA2377" i="9"/>
  <c r="BJ2228" i="9"/>
  <c r="AD2035" i="9"/>
  <c r="T2030" i="9"/>
  <c r="U2030" i="9" s="1"/>
  <c r="X2029" i="9"/>
  <c r="BD2377" i="9"/>
  <c r="BE2377" i="9" l="1"/>
  <c r="BC2378" i="9"/>
  <c r="AZ2379" i="9"/>
  <c r="BA2378" i="9"/>
  <c r="Y2029" i="9"/>
  <c r="W2030" i="9"/>
  <c r="BJ2229" i="9"/>
  <c r="AD2036" i="9"/>
  <c r="T2031" i="9"/>
  <c r="U2031" i="9" s="1"/>
  <c r="BD2378" i="9"/>
  <c r="X2030" i="9"/>
  <c r="BE2378" i="9" l="1"/>
  <c r="BC2379" i="9"/>
  <c r="BA2379" i="9"/>
  <c r="AZ2380" i="9"/>
  <c r="Y2030" i="9"/>
  <c r="W2031" i="9"/>
  <c r="BD2379" i="9"/>
  <c r="BE2379" i="9" l="1"/>
  <c r="AZ2381" i="9"/>
  <c r="BC2380" i="9"/>
  <c r="BA2380" i="9"/>
  <c r="BJ2230" i="9"/>
  <c r="AD2037" i="9"/>
  <c r="T2032" i="9"/>
  <c r="U2032" i="9" s="1"/>
  <c r="BD2380" i="9"/>
  <c r="X2031" i="9"/>
  <c r="BE2380" i="9" l="1"/>
  <c r="BA2381" i="9"/>
  <c r="AZ2382" i="9"/>
  <c r="BC2381" i="9"/>
  <c r="Y2031" i="9"/>
  <c r="W2032" i="9"/>
  <c r="BJ2231" i="9"/>
  <c r="AD2038" i="9"/>
  <c r="T2033" i="9"/>
  <c r="U2033" i="9" s="1"/>
  <c r="BD2381" i="9"/>
  <c r="X2032" i="9"/>
  <c r="BE2381" i="9" l="1"/>
  <c r="AZ2383" i="9"/>
  <c r="BC2382" i="9"/>
  <c r="BA2382" i="9"/>
  <c r="Y2032" i="9"/>
  <c r="W2033" i="9"/>
  <c r="BD2382" i="9"/>
  <c r="BE2382" i="9" l="1"/>
  <c r="BC2383" i="9"/>
  <c r="AZ2384" i="9"/>
  <c r="BA2383" i="9"/>
  <c r="BJ2232" i="9"/>
  <c r="AD2039" i="9"/>
  <c r="T2034" i="9"/>
  <c r="U2034" i="9" s="1"/>
  <c r="X2033" i="9"/>
  <c r="BD2383" i="9"/>
  <c r="BE2383" i="9" l="1"/>
  <c r="AZ2385" i="9"/>
  <c r="BC2384" i="9"/>
  <c r="BA2384" i="9"/>
  <c r="Y2033" i="9"/>
  <c r="W2034" i="9"/>
  <c r="BJ2233" i="9"/>
  <c r="AD2040" i="9"/>
  <c r="T2035" i="9"/>
  <c r="U2035" i="9" s="1"/>
  <c r="X2034" i="9"/>
  <c r="BD2384" i="9"/>
  <c r="BE2384" i="9" l="1"/>
  <c r="AZ2386" i="9"/>
  <c r="BA2385" i="9"/>
  <c r="BC2385" i="9"/>
  <c r="Y2034" i="9"/>
  <c r="W2035" i="9"/>
  <c r="BD2385" i="9"/>
  <c r="BE2385" i="9" l="1"/>
  <c r="BC2386" i="9"/>
  <c r="BA2386" i="9"/>
  <c r="AZ2387" i="9"/>
  <c r="BJ2234" i="9"/>
  <c r="AD2041" i="9"/>
  <c r="T2036" i="9"/>
  <c r="U2036" i="9" s="1"/>
  <c r="X2035" i="9"/>
  <c r="BD2386" i="9"/>
  <c r="BE2386" i="9" l="1"/>
  <c r="BC2387" i="9"/>
  <c r="BA2387" i="9"/>
  <c r="AZ2388" i="9"/>
  <c r="Y2035" i="9"/>
  <c r="W2036" i="9"/>
  <c r="BJ2235" i="9"/>
  <c r="AD2042" i="9"/>
  <c r="T2037" i="9"/>
  <c r="U2037" i="9" s="1"/>
  <c r="X2036" i="9"/>
  <c r="BD2387" i="9"/>
  <c r="BE2387" i="9" l="1"/>
  <c r="BA2388" i="9"/>
  <c r="BC2388" i="9"/>
  <c r="AZ2389" i="9"/>
  <c r="Y2036" i="9"/>
  <c r="W2037" i="9"/>
  <c r="BD2388" i="9"/>
  <c r="BE2388" i="9" l="1"/>
  <c r="BA2389" i="9"/>
  <c r="BC2389" i="9"/>
  <c r="AZ2390" i="9"/>
  <c r="BJ2236" i="9"/>
  <c r="AD2043" i="9"/>
  <c r="T2038" i="9"/>
  <c r="U2038" i="9" s="1"/>
  <c r="X2037" i="9"/>
  <c r="BD2389" i="9"/>
  <c r="BE2389" i="9" l="1"/>
  <c r="BC2390" i="9"/>
  <c r="BA2390" i="9"/>
  <c r="AZ2391" i="9"/>
  <c r="Y2037" i="9"/>
  <c r="W2038" i="9"/>
  <c r="BJ2237" i="9"/>
  <c r="AD2044" i="9"/>
  <c r="T2039" i="9"/>
  <c r="U2039" i="9" s="1"/>
  <c r="BD2390" i="9"/>
  <c r="X2038" i="9"/>
  <c r="BE2390" i="9" l="1"/>
  <c r="BC2391" i="9"/>
  <c r="AZ2392" i="9"/>
  <c r="BA2391" i="9"/>
  <c r="Y2038" i="9"/>
  <c r="W2039" i="9"/>
  <c r="BD2391" i="9"/>
  <c r="BE2391" i="9" l="1"/>
  <c r="AZ2393" i="9"/>
  <c r="BC2392" i="9"/>
  <c r="BA2392" i="9"/>
  <c r="BJ2238" i="9"/>
  <c r="AD2045" i="9"/>
  <c r="T2040" i="9"/>
  <c r="U2040" i="9" s="1"/>
  <c r="X2039" i="9"/>
  <c r="BD2392" i="9"/>
  <c r="BE2392" i="9" l="1"/>
  <c r="AZ2394" i="9"/>
  <c r="BA2393" i="9"/>
  <c r="BC2393" i="9"/>
  <c r="Y2039" i="9"/>
  <c r="W2040" i="9"/>
  <c r="BJ2239" i="9"/>
  <c r="AD2046" i="9"/>
  <c r="T2041" i="9"/>
  <c r="U2041" i="9" s="1"/>
  <c r="X2040" i="9"/>
  <c r="BD2393" i="9"/>
  <c r="BE2393" i="9" l="1"/>
  <c r="AZ2395" i="9"/>
  <c r="BC2394" i="9"/>
  <c r="BA2394" i="9"/>
  <c r="Y2040" i="9"/>
  <c r="W2041" i="9"/>
  <c r="BD2394" i="9"/>
  <c r="BE2394" i="9" l="1"/>
  <c r="AZ2396" i="9"/>
  <c r="BC2395" i="9"/>
  <c r="BA2395" i="9"/>
  <c r="BJ2240" i="9"/>
  <c r="AD2047" i="9"/>
  <c r="T2042" i="9"/>
  <c r="U2042" i="9" s="1"/>
  <c r="X2041" i="9"/>
  <c r="BD2395" i="9"/>
  <c r="BE2395" i="9" l="1"/>
  <c r="BA2396" i="9"/>
  <c r="AZ2397" i="9"/>
  <c r="BC2396" i="9"/>
  <c r="Y2041" i="9"/>
  <c r="W2042" i="9"/>
  <c r="BJ2241" i="9"/>
  <c r="AD2048" i="9"/>
  <c r="T2043" i="9"/>
  <c r="U2043" i="9" s="1"/>
  <c r="X2042" i="9"/>
  <c r="BD2396" i="9"/>
  <c r="BE2396" i="9" l="1"/>
  <c r="BA2397" i="9"/>
  <c r="AZ2398" i="9"/>
  <c r="BC2397" i="9"/>
  <c r="Y2042" i="9"/>
  <c r="W2043" i="9"/>
  <c r="BD2397" i="9"/>
  <c r="BE2397" i="9" l="1"/>
  <c r="AZ2399" i="9"/>
  <c r="BA2398" i="9"/>
  <c r="BC2398" i="9"/>
  <c r="BJ2242" i="9"/>
  <c r="AD2049" i="9"/>
  <c r="T2044" i="9"/>
  <c r="U2044" i="9" s="1"/>
  <c r="X2043" i="9"/>
  <c r="BD2398" i="9"/>
  <c r="BE2398" i="9" l="1"/>
  <c r="BC2399" i="9"/>
  <c r="BA2399" i="9"/>
  <c r="AZ2400" i="9"/>
  <c r="Y2043" i="9"/>
  <c r="W2044" i="9"/>
  <c r="BJ2243" i="9"/>
  <c r="AD2050" i="9"/>
  <c r="T2045" i="9"/>
  <c r="U2045" i="9" s="1"/>
  <c r="X2044" i="9"/>
  <c r="BD2399" i="9"/>
  <c r="BE2399" i="9" l="1"/>
  <c r="BC2400" i="9"/>
  <c r="AZ2401" i="9"/>
  <c r="BA2400" i="9"/>
  <c r="Y2044" i="9"/>
  <c r="W2045" i="9"/>
  <c r="BD2400" i="9"/>
  <c r="BE2400" i="9" l="1"/>
  <c r="BA2401" i="9"/>
  <c r="BC2401" i="9"/>
  <c r="AZ2402" i="9"/>
  <c r="BJ2244" i="9"/>
  <c r="AD2051" i="9"/>
  <c r="T2046" i="9"/>
  <c r="U2046" i="9" s="1"/>
  <c r="BD2401" i="9"/>
  <c r="X2045" i="9"/>
  <c r="BE2401" i="9" l="1"/>
  <c r="BC2402" i="9"/>
  <c r="AZ2403" i="9"/>
  <c r="BA2402" i="9"/>
  <c r="Y2045" i="9"/>
  <c r="W2046" i="9"/>
  <c r="BJ2245" i="9"/>
  <c r="AD2052" i="9"/>
  <c r="T2047" i="9"/>
  <c r="U2047" i="9" s="1"/>
  <c r="X2046" i="9"/>
  <c r="BD2402" i="9"/>
  <c r="BE2402" i="9" l="1"/>
  <c r="AZ2404" i="9"/>
  <c r="BC2403" i="9"/>
  <c r="BA2403" i="9"/>
  <c r="Y2046" i="9"/>
  <c r="W2047" i="9"/>
  <c r="BD2403" i="9"/>
  <c r="BE2403" i="9" l="1"/>
  <c r="BC2404" i="9"/>
  <c r="BA2404" i="9"/>
  <c r="AZ2405" i="9"/>
  <c r="BJ2246" i="9"/>
  <c r="AD2053" i="9"/>
  <c r="T2048" i="9"/>
  <c r="U2048" i="9" s="1"/>
  <c r="BD2404" i="9"/>
  <c r="X2047" i="9"/>
  <c r="BE2404" i="9" l="1"/>
  <c r="BC2405" i="9"/>
  <c r="AZ2406" i="9"/>
  <c r="BA2405" i="9"/>
  <c r="Y2047" i="9"/>
  <c r="W2048" i="9"/>
  <c r="BJ2247" i="9"/>
  <c r="AD2054" i="9"/>
  <c r="T2049" i="9"/>
  <c r="U2049" i="9" s="1"/>
  <c r="BD2405" i="9"/>
  <c r="X2048" i="9"/>
  <c r="BE2405" i="9" l="1"/>
  <c r="BC2406" i="9"/>
  <c r="AZ2407" i="9"/>
  <c r="BA2406" i="9"/>
  <c r="Y2048" i="9"/>
  <c r="W2049" i="9"/>
  <c r="BD2406" i="9"/>
  <c r="BE2406" i="9" l="1"/>
  <c r="AZ2408" i="9"/>
  <c r="BC2407" i="9"/>
  <c r="BA2407" i="9"/>
  <c r="BJ2248" i="9"/>
  <c r="AD2055" i="9"/>
  <c r="T2050" i="9"/>
  <c r="U2050" i="9" s="1"/>
  <c r="BD2407" i="9"/>
  <c r="X2049" i="9"/>
  <c r="BE2407" i="9" l="1"/>
  <c r="AZ2409" i="9"/>
  <c r="BC2408" i="9"/>
  <c r="BA2408" i="9"/>
  <c r="Y2049" i="9"/>
  <c r="W2050" i="9"/>
  <c r="BJ2249" i="9"/>
  <c r="AD2056" i="9"/>
  <c r="T2051" i="9"/>
  <c r="U2051" i="9" s="1"/>
  <c r="X2050" i="9"/>
  <c r="BD2408" i="9"/>
  <c r="BE2408" i="9" l="1"/>
  <c r="AZ2410" i="9"/>
  <c r="BA2409" i="9"/>
  <c r="BC2409" i="9"/>
  <c r="Y2050" i="9"/>
  <c r="W2051" i="9"/>
  <c r="BD2409" i="9"/>
  <c r="BE2409" i="9" l="1"/>
  <c r="BC2410" i="9"/>
  <c r="BA2410" i="9"/>
  <c r="AZ2411" i="9"/>
  <c r="BJ2250" i="9"/>
  <c r="AD2057" i="9"/>
  <c r="T2052" i="9"/>
  <c r="U2052" i="9" s="1"/>
  <c r="BD2410" i="9"/>
  <c r="X2051" i="9"/>
  <c r="BE2410" i="9" l="1"/>
  <c r="BA2411" i="9"/>
  <c r="AZ2412" i="9"/>
  <c r="BC2411" i="9"/>
  <c r="Y2051" i="9"/>
  <c r="W2052" i="9"/>
  <c r="BJ2251" i="9"/>
  <c r="AD2058" i="9"/>
  <c r="T2053" i="9"/>
  <c r="U2053" i="9" s="1"/>
  <c r="BD2411" i="9"/>
  <c r="X2052" i="9"/>
  <c r="BE2411" i="9" l="1"/>
  <c r="AZ2413" i="9"/>
  <c r="BC2412" i="9"/>
  <c r="BA2412" i="9"/>
  <c r="Y2052" i="9"/>
  <c r="W2053" i="9"/>
  <c r="BD2412" i="9"/>
  <c r="BE2412" i="9" l="1"/>
  <c r="BA2413" i="9"/>
  <c r="BC2413" i="9"/>
  <c r="AZ2414" i="9"/>
  <c r="BJ2252" i="9"/>
  <c r="AD2059" i="9"/>
  <c r="T2054" i="9"/>
  <c r="U2054" i="9" s="1"/>
  <c r="BD2413" i="9"/>
  <c r="X2053" i="9"/>
  <c r="BE2413" i="9" l="1"/>
  <c r="BA2414" i="9"/>
  <c r="AZ2415" i="9"/>
  <c r="BC2414" i="9"/>
  <c r="Y2053" i="9"/>
  <c r="W2054" i="9"/>
  <c r="BJ2253" i="9"/>
  <c r="AD2060" i="9"/>
  <c r="T2055" i="9"/>
  <c r="U2055" i="9" s="1"/>
  <c r="BD2414" i="9"/>
  <c r="X2054" i="9"/>
  <c r="BE2414" i="9" l="1"/>
  <c r="AZ2416" i="9"/>
  <c r="BA2415" i="9"/>
  <c r="BC2415" i="9"/>
  <c r="Y2054" i="9"/>
  <c r="W2055" i="9"/>
  <c r="BD2415" i="9"/>
  <c r="BE2415" i="9" l="1"/>
  <c r="BA2416" i="9"/>
  <c r="BC2416" i="9"/>
  <c r="AZ2417" i="9"/>
  <c r="BJ2254" i="9"/>
  <c r="AD2061" i="9"/>
  <c r="T2056" i="9"/>
  <c r="U2056" i="9" s="1"/>
  <c r="X2055" i="9"/>
  <c r="BD2416" i="9"/>
  <c r="BE2416" i="9" l="1"/>
  <c r="BA2417" i="9"/>
  <c r="BC2417" i="9"/>
  <c r="AZ2418" i="9"/>
  <c r="Y2055" i="9"/>
  <c r="W2056" i="9"/>
  <c r="BJ2255" i="9"/>
  <c r="AD2062" i="9"/>
  <c r="T2057" i="9"/>
  <c r="U2057" i="9" s="1"/>
  <c r="BD2417" i="9"/>
  <c r="X2056" i="9"/>
  <c r="BE2417" i="9" l="1"/>
  <c r="BC2418" i="9"/>
  <c r="AZ2419" i="9"/>
  <c r="BA2418" i="9"/>
  <c r="Y2056" i="9"/>
  <c r="W2057" i="9"/>
  <c r="BD2418" i="9"/>
  <c r="BE2418" i="9" l="1"/>
  <c r="BC2419" i="9"/>
  <c r="BA2419" i="9"/>
  <c r="AZ2420" i="9"/>
  <c r="BJ2256" i="9"/>
  <c r="AD2063" i="9"/>
  <c r="T2058" i="9"/>
  <c r="U2058" i="9" s="1"/>
  <c r="X2057" i="9"/>
  <c r="BD2419" i="9"/>
  <c r="BE2419" i="9" l="1"/>
  <c r="AZ2421" i="9"/>
  <c r="BC2420" i="9"/>
  <c r="BA2420" i="9"/>
  <c r="Y2057" i="9"/>
  <c r="W2058" i="9"/>
  <c r="BJ2257" i="9"/>
  <c r="AD2064" i="9"/>
  <c r="T2059" i="9"/>
  <c r="U2059" i="9" s="1"/>
  <c r="X2058" i="9"/>
  <c r="BD2420" i="9"/>
  <c r="BE2420" i="9" l="1"/>
  <c r="BA2421" i="9"/>
  <c r="AZ2422" i="9"/>
  <c r="BC2421" i="9"/>
  <c r="Y2058" i="9"/>
  <c r="W2059" i="9"/>
  <c r="BD2421" i="9"/>
  <c r="BE2421" i="9" l="1"/>
  <c r="BA2422" i="9"/>
  <c r="BC2422" i="9"/>
  <c r="AZ2423" i="9"/>
  <c r="BJ2258" i="9"/>
  <c r="AD2065" i="9"/>
  <c r="T2060" i="9"/>
  <c r="U2060" i="9" s="1"/>
  <c r="X2059" i="9"/>
  <c r="BD2422" i="9"/>
  <c r="BE2422" i="9" l="1"/>
  <c r="BA2423" i="9"/>
  <c r="AZ2424" i="9"/>
  <c r="BC2423" i="9"/>
  <c r="Y2059" i="9"/>
  <c r="W2060" i="9"/>
  <c r="BJ2259" i="9"/>
  <c r="AD2066" i="9"/>
  <c r="T2061" i="9"/>
  <c r="U2061" i="9" s="1"/>
  <c r="X2060" i="9"/>
  <c r="BD2423" i="9"/>
  <c r="BE2423" i="9" l="1"/>
  <c r="BA2424" i="9"/>
  <c r="BC2424" i="9"/>
  <c r="AZ2425" i="9"/>
  <c r="Y2060" i="9"/>
  <c r="W2061" i="9"/>
  <c r="BD2424" i="9"/>
  <c r="BE2424" i="9" l="1"/>
  <c r="BC2425" i="9"/>
  <c r="AZ2426" i="9"/>
  <c r="BA2425" i="9"/>
  <c r="BJ2260" i="9"/>
  <c r="AD2067" i="9"/>
  <c r="T2062" i="9"/>
  <c r="U2062" i="9" s="1"/>
  <c r="BD2425" i="9"/>
  <c r="X2061" i="9"/>
  <c r="BE2425" i="9" l="1"/>
  <c r="BC2426" i="9"/>
  <c r="BA2426" i="9"/>
  <c r="AZ2427" i="9"/>
  <c r="Y2061" i="9"/>
  <c r="W2062" i="9"/>
  <c r="BJ2261" i="9"/>
  <c r="AD2068" i="9"/>
  <c r="T2063" i="9"/>
  <c r="U2063" i="9" s="1"/>
  <c r="X2062" i="9"/>
  <c r="BD2426" i="9"/>
  <c r="BE2426" i="9" l="1"/>
  <c r="BC2427" i="9"/>
  <c r="BA2427" i="9"/>
  <c r="AZ2428" i="9"/>
  <c r="Y2062" i="9"/>
  <c r="W2063" i="9"/>
  <c r="BD2427" i="9"/>
  <c r="BE2427" i="9" l="1"/>
  <c r="AZ2429" i="9"/>
  <c r="BC2428" i="9"/>
  <c r="BA2428" i="9"/>
  <c r="BJ2262" i="9"/>
  <c r="AD2069" i="9"/>
  <c r="T2064" i="9"/>
  <c r="U2064" i="9" s="1"/>
  <c r="BD2428" i="9"/>
  <c r="X2063" i="9"/>
  <c r="BE2428" i="9" l="1"/>
  <c r="BA2429" i="9"/>
  <c r="AZ2430" i="9"/>
  <c r="BC2429" i="9"/>
  <c r="Y2063" i="9"/>
  <c r="W2064" i="9"/>
  <c r="BJ2263" i="9"/>
  <c r="AD2070" i="9"/>
  <c r="T2065" i="9"/>
  <c r="U2065" i="9" s="1"/>
  <c r="BD2429" i="9"/>
  <c r="X2064" i="9"/>
  <c r="BE2429" i="9" l="1"/>
  <c r="BA2430" i="9"/>
  <c r="AZ2431" i="9"/>
  <c r="BC2430" i="9"/>
  <c r="Y2064" i="9"/>
  <c r="W2065" i="9"/>
  <c r="BD2430" i="9"/>
  <c r="BE2430" i="9" l="1"/>
  <c r="BA2431" i="9"/>
  <c r="AZ2432" i="9"/>
  <c r="BC2431" i="9"/>
  <c r="BJ2264" i="9"/>
  <c r="AD2071" i="9"/>
  <c r="T2066" i="9"/>
  <c r="U2066" i="9" s="1"/>
  <c r="BD2431" i="9"/>
  <c r="X2065" i="9"/>
  <c r="BE2431" i="9" l="1"/>
  <c r="AZ2433" i="9"/>
  <c r="BC2432" i="9"/>
  <c r="BA2432" i="9"/>
  <c r="Y2065" i="9"/>
  <c r="W2066" i="9"/>
  <c r="BJ2265" i="9"/>
  <c r="AD2072" i="9"/>
  <c r="T2067" i="9"/>
  <c r="U2067" i="9" s="1"/>
  <c r="BD2432" i="9"/>
  <c r="X2066" i="9"/>
  <c r="BE2432" i="9" l="1"/>
  <c r="BC2433" i="9"/>
  <c r="AZ2434" i="9"/>
  <c r="BA2433" i="9"/>
  <c r="Y2066" i="9"/>
  <c r="W2067" i="9"/>
  <c r="BD2433" i="9"/>
  <c r="BE2433" i="9" l="1"/>
  <c r="BA2434" i="9"/>
  <c r="BC2434" i="9"/>
  <c r="AZ2435" i="9"/>
  <c r="BJ2266" i="9"/>
  <c r="AD2073" i="9"/>
  <c r="T2068" i="9"/>
  <c r="U2068" i="9" s="1"/>
  <c r="BD2434" i="9"/>
  <c r="X2067" i="9"/>
  <c r="BE2434" i="9" l="1"/>
  <c r="BC2435" i="9"/>
  <c r="BA2435" i="9"/>
  <c r="AZ2436" i="9"/>
  <c r="Y2067" i="9"/>
  <c r="W2068" i="9"/>
  <c r="BJ2267" i="9"/>
  <c r="AD2074" i="9"/>
  <c r="T2069" i="9"/>
  <c r="U2069" i="9" s="1"/>
  <c r="BD2435" i="9"/>
  <c r="X2068" i="9"/>
  <c r="BE2435" i="9" l="1"/>
  <c r="AZ2437" i="9"/>
  <c r="BC2436" i="9"/>
  <c r="BA2436" i="9"/>
  <c r="Y2068" i="9"/>
  <c r="W2069" i="9"/>
  <c r="BD2436" i="9"/>
  <c r="BE2436" i="9" l="1"/>
  <c r="AZ2438" i="9"/>
  <c r="BC2437" i="9"/>
  <c r="BA2437" i="9"/>
  <c r="BJ2268" i="9"/>
  <c r="AD2075" i="9"/>
  <c r="T2070" i="9"/>
  <c r="U2070" i="9" s="1"/>
  <c r="BD2437" i="9"/>
  <c r="X2069" i="9"/>
  <c r="BE2437" i="9" l="1"/>
  <c r="AZ2439" i="9"/>
  <c r="BC2438" i="9"/>
  <c r="BA2438" i="9"/>
  <c r="Y2069" i="9"/>
  <c r="W2070" i="9"/>
  <c r="BJ2269" i="9"/>
  <c r="AD2076" i="9"/>
  <c r="T2071" i="9"/>
  <c r="U2071" i="9" s="1"/>
  <c r="BD2438" i="9"/>
  <c r="X2070" i="9"/>
  <c r="BE2438" i="9" l="1"/>
  <c r="BC2439" i="9"/>
  <c r="BA2439" i="9"/>
  <c r="AZ2440" i="9"/>
  <c r="Y2070" i="9"/>
  <c r="W2071" i="9"/>
  <c r="BD2439" i="9"/>
  <c r="BE2439" i="9" l="1"/>
  <c r="AZ2441" i="9"/>
  <c r="BA2440" i="9"/>
  <c r="BC2440" i="9"/>
  <c r="BJ2270" i="9"/>
  <c r="AD2077" i="9"/>
  <c r="T2072" i="9"/>
  <c r="U2072" i="9" s="1"/>
  <c r="X2071" i="9"/>
  <c r="BD2440" i="9"/>
  <c r="BE2440" i="9" l="1"/>
  <c r="BA2441" i="9"/>
  <c r="BC2441" i="9"/>
  <c r="AZ2442" i="9"/>
  <c r="Y2071" i="9"/>
  <c r="W2072" i="9"/>
  <c r="BJ2271" i="9"/>
  <c r="AD2078" i="9"/>
  <c r="T2073" i="9"/>
  <c r="U2073" i="9" s="1"/>
  <c r="X2072" i="9"/>
  <c r="BD2441" i="9"/>
  <c r="BE2441" i="9" l="1"/>
  <c r="BC2442" i="9"/>
  <c r="BA2442" i="9"/>
  <c r="AZ2443" i="9"/>
  <c r="Y2072" i="9"/>
  <c r="W2073" i="9"/>
  <c r="BD2442" i="9"/>
  <c r="BE2442" i="9" l="1"/>
  <c r="AZ2444" i="9"/>
  <c r="BC2443" i="9"/>
  <c r="BA2443" i="9"/>
  <c r="BJ2272" i="9"/>
  <c r="AD2079" i="9"/>
  <c r="T2074" i="9"/>
  <c r="U2074" i="9" s="1"/>
  <c r="X2073" i="9"/>
  <c r="BD2443" i="9"/>
  <c r="BE2443" i="9" l="1"/>
  <c r="BA2444" i="9"/>
  <c r="BC2444" i="9"/>
  <c r="AZ2445" i="9"/>
  <c r="Y2073" i="9"/>
  <c r="W2074" i="9"/>
  <c r="BJ2273" i="9"/>
  <c r="AD2080" i="9"/>
  <c r="T2075" i="9"/>
  <c r="U2075" i="9" s="1"/>
  <c r="BD2444" i="9"/>
  <c r="X2074" i="9"/>
  <c r="BE2444" i="9" l="1"/>
  <c r="AZ2446" i="9"/>
  <c r="BA2445" i="9"/>
  <c r="BC2445" i="9"/>
  <c r="Y2074" i="9"/>
  <c r="W2075" i="9"/>
  <c r="BD2445" i="9"/>
  <c r="BE2445" i="9" l="1"/>
  <c r="BA2446" i="9"/>
  <c r="BC2446" i="9"/>
  <c r="AZ2447" i="9"/>
  <c r="BJ2274" i="9"/>
  <c r="AD2081" i="9"/>
  <c r="T2076" i="9"/>
  <c r="U2076" i="9" s="1"/>
  <c r="X2075" i="9"/>
  <c r="BD2446" i="9"/>
  <c r="BE2446" i="9" l="1"/>
  <c r="BC2447" i="9"/>
  <c r="AZ2448" i="9"/>
  <c r="BA2447" i="9"/>
  <c r="Y2075" i="9"/>
  <c r="W2076" i="9"/>
  <c r="BJ2275" i="9"/>
  <c r="AD2082" i="9"/>
  <c r="T2077" i="9"/>
  <c r="U2077" i="9" s="1"/>
  <c r="X2076" i="9"/>
  <c r="BD2447" i="9"/>
  <c r="BE2447" i="9" l="1"/>
  <c r="AZ2449" i="9"/>
  <c r="BA2448" i="9"/>
  <c r="BC2448" i="9"/>
  <c r="Y2076" i="9"/>
  <c r="W2077" i="9"/>
  <c r="BD2448" i="9"/>
  <c r="BE2448" i="9" l="1"/>
  <c r="AZ2450" i="9"/>
  <c r="BC2449" i="9"/>
  <c r="BA2449" i="9"/>
  <c r="BJ2276" i="9"/>
  <c r="AD2083" i="9"/>
  <c r="T2078" i="9"/>
  <c r="U2078" i="9" s="1"/>
  <c r="X2077" i="9"/>
  <c r="BD2449" i="9"/>
  <c r="BE2449" i="9" l="1"/>
  <c r="AZ2451" i="9"/>
  <c r="BA2450" i="9"/>
  <c r="BC2450" i="9"/>
  <c r="Y2077" i="9"/>
  <c r="W2078" i="9"/>
  <c r="BJ2277" i="9"/>
  <c r="AD2084" i="9"/>
  <c r="T2079" i="9"/>
  <c r="U2079" i="9" s="1"/>
  <c r="BD2450" i="9"/>
  <c r="X2078" i="9"/>
  <c r="BE2450" i="9" l="1"/>
  <c r="AZ2452" i="9"/>
  <c r="BC2451" i="9"/>
  <c r="BA2451" i="9"/>
  <c r="Y2078" i="9"/>
  <c r="W2079" i="9"/>
  <c r="BD2451" i="9"/>
  <c r="BE2451" i="9" l="1"/>
  <c r="BA2452" i="9"/>
  <c r="AZ2453" i="9"/>
  <c r="BC2452" i="9"/>
  <c r="BJ2278" i="9"/>
  <c r="AD2085" i="9"/>
  <c r="T2080" i="9"/>
  <c r="U2080" i="9" s="1"/>
  <c r="BD2452" i="9"/>
  <c r="X2079" i="9"/>
  <c r="BE2452" i="9" l="1"/>
  <c r="AZ2454" i="9"/>
  <c r="BC2453" i="9"/>
  <c r="BA2453" i="9"/>
  <c r="Y2079" i="9"/>
  <c r="W2080" i="9"/>
  <c r="BJ2279" i="9"/>
  <c r="AD2086" i="9"/>
  <c r="T2081" i="9"/>
  <c r="U2081" i="9" s="1"/>
  <c r="X2080" i="9"/>
  <c r="BD2453" i="9"/>
  <c r="BE2453" i="9" l="1"/>
  <c r="BC2454" i="9"/>
  <c r="BA2454" i="9"/>
  <c r="AZ2455" i="9"/>
  <c r="Y2080" i="9"/>
  <c r="W2081" i="9"/>
  <c r="BD2454" i="9"/>
  <c r="BE2454" i="9" l="1"/>
  <c r="BA2455" i="9"/>
  <c r="AZ2456" i="9"/>
  <c r="BC2455" i="9"/>
  <c r="BJ2280" i="9"/>
  <c r="AD2087" i="9"/>
  <c r="T2082" i="9"/>
  <c r="U2082" i="9" s="1"/>
  <c r="BD2455" i="9"/>
  <c r="X2081" i="9"/>
  <c r="BE2455" i="9" l="1"/>
  <c r="AZ2457" i="9"/>
  <c r="BA2456" i="9"/>
  <c r="BC2456" i="9"/>
  <c r="Y2081" i="9"/>
  <c r="W2082" i="9"/>
  <c r="BJ2281" i="9"/>
  <c r="AD2088" i="9"/>
  <c r="T2083" i="9"/>
  <c r="U2083" i="9" s="1"/>
  <c r="X2082" i="9"/>
  <c r="BD2456" i="9"/>
  <c r="BE2456" i="9" l="1"/>
  <c r="BA2457" i="9"/>
  <c r="BC2457" i="9"/>
  <c r="AZ2458" i="9"/>
  <c r="Y2082" i="9"/>
  <c r="W2083" i="9"/>
  <c r="BD2457" i="9"/>
  <c r="BE2457" i="9" l="1"/>
  <c r="AZ2459" i="9"/>
  <c r="BC2458" i="9"/>
  <c r="BA2458" i="9"/>
  <c r="BJ2282" i="9"/>
  <c r="AD2089" i="9"/>
  <c r="T2084" i="9"/>
  <c r="U2084" i="9" s="1"/>
  <c r="X2083" i="9"/>
  <c r="BD2458" i="9"/>
  <c r="BE2458" i="9" l="1"/>
  <c r="AZ2460" i="9"/>
  <c r="BA2459" i="9"/>
  <c r="BC2459" i="9"/>
  <c r="Y2083" i="9"/>
  <c r="W2084" i="9"/>
  <c r="BJ2283" i="9"/>
  <c r="AD2090" i="9"/>
  <c r="T2085" i="9"/>
  <c r="U2085" i="9" s="1"/>
  <c r="BD2459" i="9"/>
  <c r="X2084" i="9"/>
  <c r="BE2459" i="9" l="1"/>
  <c r="AZ2461" i="9"/>
  <c r="BC2460" i="9"/>
  <c r="BA2460" i="9"/>
  <c r="Y2084" i="9"/>
  <c r="W2085" i="9"/>
  <c r="BD2460" i="9"/>
  <c r="BE2460" i="9" l="1"/>
  <c r="BA2461" i="9"/>
  <c r="BC2461" i="9"/>
  <c r="AZ2462" i="9"/>
  <c r="BJ2284" i="9"/>
  <c r="AD2091" i="9"/>
  <c r="T2086" i="9"/>
  <c r="U2086" i="9" s="1"/>
  <c r="X2085" i="9"/>
  <c r="BD2461" i="9"/>
  <c r="BE2461" i="9" l="1"/>
  <c r="BC2462" i="9"/>
  <c r="BA2462" i="9"/>
  <c r="AZ2463" i="9"/>
  <c r="Y2085" i="9"/>
  <c r="W2086" i="9"/>
  <c r="BJ2285" i="9"/>
  <c r="AD2092" i="9"/>
  <c r="T2087" i="9"/>
  <c r="U2087" i="9" s="1"/>
  <c r="BD2462" i="9"/>
  <c r="X2086" i="9"/>
  <c r="BE2462" i="9" l="1"/>
  <c r="BC2463" i="9"/>
  <c r="BA2463" i="9"/>
  <c r="AZ2464" i="9"/>
  <c r="Y2086" i="9"/>
  <c r="W2087" i="9"/>
  <c r="BD2463" i="9"/>
  <c r="BE2463" i="9" l="1"/>
  <c r="BC2464" i="9"/>
  <c r="BA2464" i="9"/>
  <c r="AZ2465" i="9"/>
  <c r="BJ2286" i="9"/>
  <c r="AD2093" i="9"/>
  <c r="T2088" i="9"/>
  <c r="U2088" i="9" s="1"/>
  <c r="X2087" i="9"/>
  <c r="BD2464" i="9"/>
  <c r="BE2464" i="9" l="1"/>
  <c r="BA2465" i="9"/>
  <c r="AZ2466" i="9"/>
  <c r="BC2465" i="9"/>
  <c r="Y2087" i="9"/>
  <c r="W2088" i="9"/>
  <c r="BJ2287" i="9"/>
  <c r="AD2094" i="9"/>
  <c r="T2089" i="9"/>
  <c r="U2089" i="9" s="1"/>
  <c r="X2088" i="9"/>
  <c r="BD2465" i="9"/>
  <c r="BE2465" i="9" l="1"/>
  <c r="AZ2467" i="9"/>
  <c r="BA2466" i="9"/>
  <c r="BC2466" i="9"/>
  <c r="Y2088" i="9"/>
  <c r="W2089" i="9"/>
  <c r="BD2466" i="9"/>
  <c r="BE2466" i="9" l="1"/>
  <c r="BA2467" i="9"/>
  <c r="BC2467" i="9"/>
  <c r="AZ2468" i="9"/>
  <c r="BJ2288" i="9"/>
  <c r="AD2095" i="9"/>
  <c r="T2090" i="9"/>
  <c r="U2090" i="9" s="1"/>
  <c r="BD2467" i="9"/>
  <c r="X2089" i="9"/>
  <c r="BE2467" i="9" l="1"/>
  <c r="AZ2469" i="9"/>
  <c r="BA2468" i="9"/>
  <c r="BC2468" i="9"/>
  <c r="Y2089" i="9"/>
  <c r="W2090" i="9"/>
  <c r="BJ2289" i="9"/>
  <c r="AD2096" i="9"/>
  <c r="T2091" i="9"/>
  <c r="U2091" i="9" s="1"/>
  <c r="BD2468" i="9"/>
  <c r="X2090" i="9"/>
  <c r="BE2468" i="9" l="1"/>
  <c r="AZ2470" i="9"/>
  <c r="BA2469" i="9"/>
  <c r="BC2469" i="9"/>
  <c r="Y2090" i="9"/>
  <c r="W2091" i="9"/>
  <c r="BD2469" i="9"/>
  <c r="BE2469" i="9" l="1"/>
  <c r="BC2470" i="9"/>
  <c r="BA2470" i="9"/>
  <c r="AZ2471" i="9"/>
  <c r="BJ2290" i="9"/>
  <c r="AD2097" i="9"/>
  <c r="T2092" i="9"/>
  <c r="U2092" i="9" s="1"/>
  <c r="BD2470" i="9"/>
  <c r="X2091" i="9"/>
  <c r="BE2470" i="9" l="1"/>
  <c r="BC2471" i="9"/>
  <c r="AZ2472" i="9"/>
  <c r="BA2471" i="9"/>
  <c r="Y2091" i="9"/>
  <c r="W2092" i="9"/>
  <c r="BJ2291" i="9"/>
  <c r="AD2098" i="9"/>
  <c r="T2093" i="9"/>
  <c r="U2093" i="9" s="1"/>
  <c r="BD2471" i="9"/>
  <c r="X2092" i="9"/>
  <c r="BE2471" i="9" l="1"/>
  <c r="BA2472" i="9"/>
  <c r="BC2472" i="9"/>
  <c r="AZ2473" i="9"/>
  <c r="Y2092" i="9"/>
  <c r="W2093" i="9"/>
  <c r="BD2472" i="9"/>
  <c r="BE2472" i="9" l="1"/>
  <c r="BC2473" i="9"/>
  <c r="AZ2474" i="9"/>
  <c r="BA2473" i="9"/>
  <c r="BJ2292" i="9"/>
  <c r="AD2099" i="9"/>
  <c r="T2094" i="9"/>
  <c r="U2094" i="9" s="1"/>
  <c r="X2093" i="9"/>
  <c r="BD2473" i="9"/>
  <c r="BE2473" i="9" l="1"/>
  <c r="BC2474" i="9"/>
  <c r="BA2474" i="9"/>
  <c r="AZ2475" i="9"/>
  <c r="Y2093" i="9"/>
  <c r="W2094" i="9"/>
  <c r="BJ2293" i="9"/>
  <c r="AD2100" i="9"/>
  <c r="T2095" i="9"/>
  <c r="U2095" i="9" s="1"/>
  <c r="BD2474" i="9"/>
  <c r="X2094" i="9"/>
  <c r="BE2474" i="9" l="1"/>
  <c r="BA2475" i="9"/>
  <c r="BC2475" i="9"/>
  <c r="AZ2476" i="9"/>
  <c r="Y2094" i="9"/>
  <c r="W2095" i="9"/>
  <c r="BD2475" i="9"/>
  <c r="BE2475" i="9" l="1"/>
  <c r="AZ2477" i="9"/>
  <c r="BA2476" i="9"/>
  <c r="BC2476" i="9"/>
  <c r="BJ2294" i="9"/>
  <c r="AD2101" i="9"/>
  <c r="T2096" i="9"/>
  <c r="U2096" i="9" s="1"/>
  <c r="X2095" i="9"/>
  <c r="BD2476" i="9"/>
  <c r="BE2476" i="9" l="1"/>
  <c r="BA2477" i="9"/>
  <c r="AZ2478" i="9"/>
  <c r="BC2477" i="9"/>
  <c r="Y2095" i="9"/>
  <c r="W2096" i="9"/>
  <c r="BJ2295" i="9"/>
  <c r="AD2102" i="9"/>
  <c r="T2097" i="9"/>
  <c r="U2097" i="9" s="1"/>
  <c r="BD2477" i="9"/>
  <c r="X2096" i="9"/>
  <c r="BE2477" i="9" l="1"/>
  <c r="AZ2479" i="9"/>
  <c r="BA2478" i="9"/>
  <c r="BC2478" i="9"/>
  <c r="Y2096" i="9"/>
  <c r="W2097" i="9"/>
  <c r="BD2478" i="9"/>
  <c r="BE2478" i="9" l="1"/>
  <c r="BC2479" i="9"/>
  <c r="BA2479" i="9"/>
  <c r="AZ2480" i="9"/>
  <c r="BJ2296" i="9"/>
  <c r="AD2103" i="9"/>
  <c r="T2098" i="9"/>
  <c r="U2098" i="9" s="1"/>
  <c r="BD2479" i="9"/>
  <c r="X2097" i="9"/>
  <c r="BE2479" i="9" l="1"/>
  <c r="BC2480" i="9"/>
  <c r="BA2480" i="9"/>
  <c r="AZ2481" i="9"/>
  <c r="Y2097" i="9"/>
  <c r="W2098" i="9"/>
  <c r="BJ2297" i="9"/>
  <c r="AD2104" i="9"/>
  <c r="T2099" i="9"/>
  <c r="U2099" i="9" s="1"/>
  <c r="X2098" i="9"/>
  <c r="BD2480" i="9"/>
  <c r="BE2480" i="9" l="1"/>
  <c r="AZ2482" i="9"/>
  <c r="BC2481" i="9"/>
  <c r="BA2481" i="9"/>
  <c r="Y2098" i="9"/>
  <c r="W2099" i="9"/>
  <c r="BD2481" i="9"/>
  <c r="BE2481" i="9" l="1"/>
  <c r="AZ2483" i="9"/>
  <c r="BA2482" i="9"/>
  <c r="BC2482" i="9"/>
  <c r="BJ2298" i="9"/>
  <c r="AD2105" i="9"/>
  <c r="T2100" i="9"/>
  <c r="U2100" i="9" s="1"/>
  <c r="X2099" i="9"/>
  <c r="BD2482" i="9"/>
  <c r="BE2482" i="9" l="1"/>
  <c r="BC2483" i="9"/>
  <c r="BA2483" i="9"/>
  <c r="AZ2484" i="9"/>
  <c r="Y2099" i="9"/>
  <c r="W2100" i="9"/>
  <c r="BJ2299" i="9"/>
  <c r="AD2106" i="9"/>
  <c r="T2101" i="9"/>
  <c r="U2101" i="9" s="1"/>
  <c r="BD2483" i="9"/>
  <c r="X2100" i="9"/>
  <c r="BE2483" i="9" l="1"/>
  <c r="BC2484" i="9"/>
  <c r="BA2484" i="9"/>
  <c r="AZ2485" i="9"/>
  <c r="Y2100" i="9"/>
  <c r="W2101" i="9"/>
  <c r="BD2484" i="9"/>
  <c r="BE2484" i="9" l="1"/>
  <c r="AZ2486" i="9"/>
  <c r="BA2485" i="9"/>
  <c r="BC2485" i="9"/>
  <c r="BJ2300" i="9"/>
  <c r="AD2107" i="9"/>
  <c r="T2102" i="9"/>
  <c r="U2102" i="9" s="1"/>
  <c r="BD2485" i="9"/>
  <c r="X2101" i="9"/>
  <c r="BE2485" i="9" l="1"/>
  <c r="BC2486" i="9"/>
  <c r="AZ2487" i="9"/>
  <c r="BA2486" i="9"/>
  <c r="Y2101" i="9"/>
  <c r="W2102" i="9"/>
  <c r="BJ2301" i="9"/>
  <c r="AD2108" i="9"/>
  <c r="T2103" i="9"/>
  <c r="U2103" i="9" s="1"/>
  <c r="X2102" i="9"/>
  <c r="BD2486" i="9"/>
  <c r="BE2486" i="9" l="1"/>
  <c r="BC2487" i="9"/>
  <c r="AZ2488" i="9"/>
  <c r="BA2487" i="9"/>
  <c r="Y2102" i="9"/>
  <c r="W2103" i="9"/>
  <c r="BD2487" i="9"/>
  <c r="BE2487" i="9" l="1"/>
  <c r="BA2488" i="9"/>
  <c r="AZ2489" i="9"/>
  <c r="BC2488" i="9"/>
  <c r="BJ2302" i="9"/>
  <c r="AD2109" i="9"/>
  <c r="T2104" i="9"/>
  <c r="U2104" i="9" s="1"/>
  <c r="BD2488" i="9"/>
  <c r="X2103" i="9"/>
  <c r="BE2488" i="9" l="1"/>
  <c r="BA2489" i="9"/>
  <c r="BC2489" i="9"/>
  <c r="AZ2490" i="9"/>
  <c r="Y2103" i="9"/>
  <c r="W2104" i="9"/>
  <c r="BJ2303" i="9"/>
  <c r="AD2110" i="9"/>
  <c r="T2105" i="9"/>
  <c r="U2105" i="9" s="1"/>
  <c r="BD2489" i="9"/>
  <c r="X2104" i="9"/>
  <c r="BE2489" i="9" l="1"/>
  <c r="BC2490" i="9"/>
  <c r="AZ2491" i="9"/>
  <c r="BA2490" i="9"/>
  <c r="Y2104" i="9"/>
  <c r="W2105" i="9"/>
  <c r="BD2490" i="9"/>
  <c r="BE2490" i="9" l="1"/>
  <c r="BA2491" i="9"/>
  <c r="AZ2492" i="9"/>
  <c r="BC2491" i="9"/>
  <c r="BJ2304" i="9"/>
  <c r="AD2111" i="9"/>
  <c r="T2106" i="9"/>
  <c r="U2106" i="9" s="1"/>
  <c r="BD2491" i="9"/>
  <c r="X2105" i="9"/>
  <c r="BE2491" i="9" l="1"/>
  <c r="AZ2493" i="9"/>
  <c r="BC2492" i="9"/>
  <c r="BA2492" i="9"/>
  <c r="Y2105" i="9"/>
  <c r="W2106" i="9"/>
  <c r="BJ2305" i="9"/>
  <c r="AD2112" i="9"/>
  <c r="T2107" i="9"/>
  <c r="U2107" i="9" s="1"/>
  <c r="X2106" i="9"/>
  <c r="BD2492" i="9"/>
  <c r="BE2492" i="9" l="1"/>
  <c r="AZ2494" i="9"/>
  <c r="BA2493" i="9"/>
  <c r="BC2493" i="9"/>
  <c r="Y2106" i="9"/>
  <c r="W2107" i="9"/>
  <c r="BD2493" i="9"/>
  <c r="BE2493" i="9" l="1"/>
  <c r="BC2494" i="9"/>
  <c r="BA2494" i="9"/>
  <c r="AZ2495" i="9"/>
  <c r="BJ2306" i="9"/>
  <c r="AD2113" i="9"/>
  <c r="T2108" i="9"/>
  <c r="U2108" i="9" s="1"/>
  <c r="BD2494" i="9"/>
  <c r="X2107" i="9"/>
  <c r="BE2494" i="9" l="1"/>
  <c r="AZ2496" i="9"/>
  <c r="BC2495" i="9"/>
  <c r="BA2495" i="9"/>
  <c r="Y2107" i="9"/>
  <c r="W2108" i="9"/>
  <c r="BJ2307" i="9"/>
  <c r="AD2114" i="9"/>
  <c r="T2109" i="9"/>
  <c r="U2109" i="9" s="1"/>
  <c r="X2108" i="9"/>
  <c r="BD2495" i="9"/>
  <c r="BE2495" i="9" l="1"/>
  <c r="AZ2497" i="9"/>
  <c r="BA2496" i="9"/>
  <c r="BC2496" i="9"/>
  <c r="Y2108" i="9"/>
  <c r="W2109" i="9"/>
  <c r="BD2496" i="9"/>
  <c r="BE2496" i="9" l="1"/>
  <c r="AZ2498" i="9"/>
  <c r="BA2497" i="9"/>
  <c r="BC2497" i="9"/>
  <c r="BJ2308" i="9"/>
  <c r="AD2115" i="9"/>
  <c r="T2110" i="9"/>
  <c r="U2110" i="9" s="1"/>
  <c r="X2109" i="9"/>
  <c r="BD2497" i="9"/>
  <c r="BE2497" i="9" l="1"/>
  <c r="BC2498" i="9"/>
  <c r="BA2498" i="9"/>
  <c r="AZ2499" i="9"/>
  <c r="Y2109" i="9"/>
  <c r="W2110" i="9"/>
  <c r="BJ2309" i="9"/>
  <c r="AD2116" i="9"/>
  <c r="T2111" i="9"/>
  <c r="U2111" i="9" s="1"/>
  <c r="X2110" i="9"/>
  <c r="BD2498" i="9"/>
  <c r="BE2498" i="9" l="1"/>
  <c r="BC2499" i="9"/>
  <c r="AZ2500" i="9"/>
  <c r="BA2499" i="9"/>
  <c r="Y2110" i="9"/>
  <c r="W2111" i="9"/>
  <c r="BD2499" i="9"/>
  <c r="BE2499" i="9" l="1"/>
  <c r="BC2500" i="9"/>
  <c r="AZ2501" i="9"/>
  <c r="BA2500" i="9"/>
  <c r="BJ2310" i="9"/>
  <c r="AD2117" i="9"/>
  <c r="T2112" i="9"/>
  <c r="U2112" i="9" s="1"/>
  <c r="BD2500" i="9"/>
  <c r="X2111" i="9"/>
  <c r="BE2500" i="9" l="1"/>
  <c r="BA2501" i="9"/>
  <c r="AZ2502" i="9"/>
  <c r="BC2501" i="9"/>
  <c r="Y2111" i="9"/>
  <c r="W2112" i="9"/>
  <c r="BJ2311" i="9"/>
  <c r="AD2118" i="9"/>
  <c r="T2113" i="9"/>
  <c r="U2113" i="9" s="1"/>
  <c r="BD2501" i="9"/>
  <c r="X2112" i="9"/>
  <c r="BE2501" i="9" l="1"/>
  <c r="BC2502" i="9"/>
  <c r="BA2502" i="9"/>
  <c r="AZ2503" i="9"/>
  <c r="Y2112" i="9"/>
  <c r="W2113" i="9"/>
  <c r="BD2502" i="9"/>
  <c r="BE2502" i="9" l="1"/>
  <c r="BC2503" i="9"/>
  <c r="AZ2504" i="9"/>
  <c r="BA2503" i="9"/>
  <c r="BJ2312" i="9"/>
  <c r="AD2119" i="9"/>
  <c r="T2114" i="9"/>
  <c r="U2114" i="9" s="1"/>
  <c r="BD2503" i="9"/>
  <c r="X2113" i="9"/>
  <c r="BE2503" i="9" l="1"/>
  <c r="BA2504" i="9"/>
  <c r="AZ2505" i="9"/>
  <c r="BC2504" i="9"/>
  <c r="Y2113" i="9"/>
  <c r="W2114" i="9"/>
  <c r="BJ2313" i="9"/>
  <c r="AD2120" i="9"/>
  <c r="T2115" i="9"/>
  <c r="U2115" i="9" s="1"/>
  <c r="X2114" i="9"/>
  <c r="BD2504" i="9"/>
  <c r="BE2504" i="9" l="1"/>
  <c r="BA2505" i="9"/>
  <c r="BC2505" i="9"/>
  <c r="AZ2506" i="9"/>
  <c r="Y2114" i="9"/>
  <c r="W2115" i="9"/>
  <c r="BD2505" i="9"/>
  <c r="BE2505" i="9" l="1"/>
  <c r="BC2506" i="9"/>
  <c r="BA2506" i="9"/>
  <c r="AZ2507" i="9"/>
  <c r="BJ2314" i="9"/>
  <c r="AD2121" i="9"/>
  <c r="T2116" i="9"/>
  <c r="U2116" i="9" s="1"/>
  <c r="X2115" i="9"/>
  <c r="BD2506" i="9"/>
  <c r="BE2506" i="9" l="1"/>
  <c r="AZ2508" i="9"/>
  <c r="BA2507" i="9"/>
  <c r="BC2507" i="9"/>
  <c r="Y2115" i="9"/>
  <c r="W2116" i="9"/>
  <c r="BJ2315" i="9"/>
  <c r="AD2122" i="9"/>
  <c r="T2117" i="9"/>
  <c r="U2117" i="9" s="1"/>
  <c r="X2116" i="9"/>
  <c r="BD2507" i="9"/>
  <c r="BE2507" i="9" l="1"/>
  <c r="BA2508" i="9"/>
  <c r="BC2508" i="9"/>
  <c r="AZ2509" i="9"/>
  <c r="Y2116" i="9"/>
  <c r="W2117" i="9"/>
  <c r="BD2508" i="9"/>
  <c r="BE2508" i="9" l="1"/>
  <c r="BC2509" i="9"/>
  <c r="BA2509" i="9"/>
  <c r="AZ2510" i="9"/>
  <c r="BJ2316" i="9"/>
  <c r="AD2123" i="9"/>
  <c r="T2118" i="9"/>
  <c r="U2118" i="9" s="1"/>
  <c r="X2117" i="9"/>
  <c r="BD2509" i="9"/>
  <c r="BE2509" i="9" l="1"/>
  <c r="AZ2511" i="9"/>
  <c r="BC2510" i="9"/>
  <c r="BA2510" i="9"/>
  <c r="Y2117" i="9"/>
  <c r="W2118" i="9"/>
  <c r="BJ2317" i="9"/>
  <c r="AD2124" i="9"/>
  <c r="T2119" i="9"/>
  <c r="U2119" i="9" s="1"/>
  <c r="BD2510" i="9"/>
  <c r="X2118" i="9"/>
  <c r="BE2510" i="9" l="1"/>
  <c r="BC2511" i="9"/>
  <c r="BA2511" i="9"/>
  <c r="AZ2512" i="9"/>
  <c r="Y2118" i="9"/>
  <c r="W2119" i="9"/>
  <c r="BD2511" i="9"/>
  <c r="BE2511" i="9" l="1"/>
  <c r="BC2512" i="9"/>
  <c r="AZ2513" i="9"/>
  <c r="BA2512" i="9"/>
  <c r="BJ2318" i="9"/>
  <c r="AD2125" i="9"/>
  <c r="T2120" i="9"/>
  <c r="U2120" i="9" s="1"/>
  <c r="X2119" i="9"/>
  <c r="BD2512" i="9"/>
  <c r="BE2512" i="9" l="1"/>
  <c r="AZ2514" i="9"/>
  <c r="BC2513" i="9"/>
  <c r="BA2513" i="9"/>
  <c r="Y2119" i="9"/>
  <c r="W2120" i="9"/>
  <c r="BJ2319" i="9"/>
  <c r="AD2126" i="9"/>
  <c r="T2121" i="9"/>
  <c r="U2121" i="9" s="1"/>
  <c r="X2120" i="9"/>
  <c r="BD2513" i="9"/>
  <c r="BE2513" i="9" l="1"/>
  <c r="AZ2515" i="9"/>
  <c r="BC2514" i="9"/>
  <c r="BA2514" i="9"/>
  <c r="Y2120" i="9"/>
  <c r="W2121" i="9"/>
  <c r="BD2514" i="9"/>
  <c r="BE2514" i="9" l="1"/>
  <c r="AZ2516" i="9"/>
  <c r="BC2515" i="9"/>
  <c r="BA2515" i="9"/>
  <c r="BJ2320" i="9"/>
  <c r="AD2127" i="9"/>
  <c r="T2122" i="9"/>
  <c r="U2122" i="9" s="1"/>
  <c r="X2121" i="9"/>
  <c r="BD2515" i="9"/>
  <c r="BE2515" i="9" l="1"/>
  <c r="BA2516" i="9"/>
  <c r="AZ2517" i="9"/>
  <c r="BC2516" i="9"/>
  <c r="Y2121" i="9"/>
  <c r="W2122" i="9"/>
  <c r="BJ2321" i="9"/>
  <c r="AD2128" i="9"/>
  <c r="T2123" i="9"/>
  <c r="U2123" i="9" s="1"/>
  <c r="BD2516" i="9"/>
  <c r="X2122" i="9"/>
  <c r="BE2516" i="9" l="1"/>
  <c r="BC2517" i="9"/>
  <c r="BA2517" i="9"/>
  <c r="AZ2518" i="9"/>
  <c r="Y2122" i="9"/>
  <c r="W2123" i="9"/>
  <c r="BD2517" i="9"/>
  <c r="BE2517" i="9" l="1"/>
  <c r="BA2518" i="9"/>
  <c r="BC2518" i="9"/>
  <c r="AZ2519" i="9"/>
  <c r="BJ2322" i="9"/>
  <c r="AD2129" i="9"/>
  <c r="T2124" i="9"/>
  <c r="U2124" i="9" s="1"/>
  <c r="X2123" i="9"/>
  <c r="BD2518" i="9"/>
  <c r="BE2518" i="9" l="1"/>
  <c r="BC2519" i="9"/>
  <c r="AZ2520" i="9"/>
  <c r="BA2519" i="9"/>
  <c r="Y2123" i="9"/>
  <c r="W2124" i="9"/>
  <c r="BJ2323" i="9"/>
  <c r="AD2130" i="9"/>
  <c r="T2125" i="9"/>
  <c r="U2125" i="9" s="1"/>
  <c r="X2124" i="9"/>
  <c r="BD2519" i="9"/>
  <c r="BE2519" i="9" l="1"/>
  <c r="BC2520" i="9"/>
  <c r="AZ2521" i="9"/>
  <c r="BA2520" i="9"/>
  <c r="Y2124" i="9"/>
  <c r="W2125" i="9"/>
  <c r="BD2520" i="9"/>
  <c r="BE2520" i="9" l="1"/>
  <c r="BA2521" i="9"/>
  <c r="AZ2522" i="9"/>
  <c r="BC2521" i="9"/>
  <c r="BJ2324" i="9"/>
  <c r="AD2131" i="9"/>
  <c r="T2126" i="9"/>
  <c r="U2126" i="9" s="1"/>
  <c r="BD2521" i="9"/>
  <c r="X2125" i="9"/>
  <c r="BE2521" i="9" l="1"/>
  <c r="AZ2523" i="9"/>
  <c r="BC2522" i="9"/>
  <c r="BA2522" i="9"/>
  <c r="Y2125" i="9"/>
  <c r="W2126" i="9"/>
  <c r="BJ2325" i="9"/>
  <c r="AD2132" i="9"/>
  <c r="T2127" i="9"/>
  <c r="U2127" i="9" s="1"/>
  <c r="X2126" i="9"/>
  <c r="BD2522" i="9"/>
  <c r="BE2522" i="9" l="1"/>
  <c r="BC2523" i="9"/>
  <c r="AZ2524" i="9"/>
  <c r="BA2523" i="9"/>
  <c r="Y2126" i="9"/>
  <c r="W2127" i="9"/>
  <c r="BD2523" i="9"/>
  <c r="BE2523" i="9" l="1"/>
  <c r="BC2524" i="9"/>
  <c r="BA2524" i="9"/>
  <c r="AZ2525" i="9"/>
  <c r="BJ2326" i="9"/>
  <c r="AD2133" i="9"/>
  <c r="T2128" i="9"/>
  <c r="U2128" i="9" s="1"/>
  <c r="BD2524" i="9"/>
  <c r="X2127" i="9"/>
  <c r="BE2524" i="9" l="1"/>
  <c r="AZ2526" i="9"/>
  <c r="BA2525" i="9"/>
  <c r="BC2525" i="9"/>
  <c r="Y2127" i="9"/>
  <c r="W2128" i="9"/>
  <c r="BJ2327" i="9"/>
  <c r="AD2134" i="9"/>
  <c r="T2129" i="9"/>
  <c r="U2129" i="9" s="1"/>
  <c r="BD2525" i="9"/>
  <c r="X2128" i="9"/>
  <c r="BE2525" i="9" l="1"/>
  <c r="BA2526" i="9"/>
  <c r="BC2526" i="9"/>
  <c r="AZ2527" i="9"/>
  <c r="Y2128" i="9"/>
  <c r="W2129" i="9"/>
  <c r="BD2526" i="9"/>
  <c r="BE2526" i="9" l="1"/>
  <c r="BC2527" i="9"/>
  <c r="BA2527" i="9"/>
  <c r="AZ2528" i="9"/>
  <c r="BJ2328" i="9"/>
  <c r="AD2135" i="9"/>
  <c r="T2130" i="9"/>
  <c r="U2130" i="9" s="1"/>
  <c r="BD2527" i="9"/>
  <c r="X2129" i="9"/>
  <c r="BE2527" i="9" l="1"/>
  <c r="BA2528" i="9"/>
  <c r="BC2528" i="9"/>
  <c r="AZ2529" i="9"/>
  <c r="Y2129" i="9"/>
  <c r="W2130" i="9"/>
  <c r="BJ2329" i="9"/>
  <c r="AD2136" i="9"/>
  <c r="T2131" i="9"/>
  <c r="U2131" i="9" s="1"/>
  <c r="BD2528" i="9"/>
  <c r="X2130" i="9"/>
  <c r="BE2528" i="9" l="1"/>
  <c r="BA2529" i="9"/>
  <c r="BC2529" i="9"/>
  <c r="AZ2530" i="9"/>
  <c r="Y2130" i="9"/>
  <c r="W2131" i="9"/>
  <c r="BD2529" i="9"/>
  <c r="BE2529" i="9" l="1"/>
  <c r="AZ2531" i="9"/>
  <c r="BC2530" i="9"/>
  <c r="BA2530" i="9"/>
  <c r="BJ2330" i="9"/>
  <c r="AD2137" i="9"/>
  <c r="T2132" i="9"/>
  <c r="U2132" i="9" s="1"/>
  <c r="BD2530" i="9"/>
  <c r="X2131" i="9"/>
  <c r="BE2530" i="9" l="1"/>
  <c r="BC2531" i="9"/>
  <c r="BA2531" i="9"/>
  <c r="AZ2532" i="9"/>
  <c r="Y2131" i="9"/>
  <c r="W2132" i="9"/>
  <c r="BJ2331" i="9"/>
  <c r="AD2138" i="9"/>
  <c r="T2133" i="9"/>
  <c r="U2133" i="9" s="1"/>
  <c r="BD2531" i="9"/>
  <c r="X2132" i="9"/>
  <c r="BE2531" i="9" l="1"/>
  <c r="AZ2533" i="9"/>
  <c r="BA2532" i="9"/>
  <c r="BC2532" i="9"/>
  <c r="Y2132" i="9"/>
  <c r="W2133" i="9"/>
  <c r="BD2532" i="9"/>
  <c r="BE2532" i="9" l="1"/>
  <c r="AZ2534" i="9"/>
  <c r="BA2533" i="9"/>
  <c r="BC2533" i="9"/>
  <c r="BJ2332" i="9"/>
  <c r="AD2139" i="9"/>
  <c r="T2134" i="9"/>
  <c r="U2134" i="9" s="1"/>
  <c r="X2133" i="9"/>
  <c r="BD2533" i="9"/>
  <c r="BE2533" i="9" l="1"/>
  <c r="BC2534" i="9"/>
  <c r="BA2534" i="9"/>
  <c r="AZ2535" i="9"/>
  <c r="Y2133" i="9"/>
  <c r="W2134" i="9"/>
  <c r="BJ2333" i="9"/>
  <c r="AD2140" i="9"/>
  <c r="T2135" i="9"/>
  <c r="U2135" i="9" s="1"/>
  <c r="X2134" i="9"/>
  <c r="BD2534" i="9"/>
  <c r="BE2534" i="9" l="1"/>
  <c r="AZ2536" i="9"/>
  <c r="BC2535" i="9"/>
  <c r="BA2535" i="9"/>
  <c r="Y2134" i="9"/>
  <c r="W2135" i="9"/>
  <c r="BD2535" i="9"/>
  <c r="BE2535" i="9" l="1"/>
  <c r="BA2536" i="9"/>
  <c r="AZ2537" i="9"/>
  <c r="BC2536" i="9"/>
  <c r="BJ2334" i="9"/>
  <c r="AD2141" i="9"/>
  <c r="T2136" i="9"/>
  <c r="U2136" i="9" s="1"/>
  <c r="BD2536" i="9"/>
  <c r="X2135" i="9"/>
  <c r="BE2536" i="9" l="1"/>
  <c r="BA2537" i="9"/>
  <c r="AZ2538" i="9"/>
  <c r="BC2537" i="9"/>
  <c r="Y2135" i="9"/>
  <c r="W2136" i="9"/>
  <c r="BJ2335" i="9"/>
  <c r="AD2142" i="9"/>
  <c r="T2137" i="9"/>
  <c r="U2137" i="9" s="1"/>
  <c r="X2136" i="9"/>
  <c r="BD2537" i="9"/>
  <c r="BE2537" i="9" l="1"/>
  <c r="BC2538" i="9"/>
  <c r="BA2538" i="9"/>
  <c r="AZ2539" i="9"/>
  <c r="Y2136" i="9"/>
  <c r="W2137" i="9"/>
  <c r="BD2538" i="9"/>
  <c r="BE2538" i="9" l="1"/>
  <c r="BA2539" i="9"/>
  <c r="BC2539" i="9"/>
  <c r="AZ2540" i="9"/>
  <c r="BJ2336" i="9"/>
  <c r="AD2143" i="9"/>
  <c r="T2138" i="9"/>
  <c r="U2138" i="9" s="1"/>
  <c r="BD2539" i="9"/>
  <c r="X2137" i="9"/>
  <c r="BE2539" i="9" l="1"/>
  <c r="AZ2541" i="9"/>
  <c r="BC2540" i="9"/>
  <c r="BA2540" i="9"/>
  <c r="Y2137" i="9"/>
  <c r="W2138" i="9"/>
  <c r="BJ2337" i="9"/>
  <c r="AD2144" i="9"/>
  <c r="T2139" i="9"/>
  <c r="U2139" i="9" s="1"/>
  <c r="BD2540" i="9"/>
  <c r="X2138" i="9"/>
  <c r="BE2540" i="9" l="1"/>
  <c r="BA2541" i="9"/>
  <c r="AZ2542" i="9"/>
  <c r="BC2541" i="9"/>
  <c r="Y2138" i="9"/>
  <c r="W2139" i="9"/>
  <c r="BD2541" i="9"/>
  <c r="BE2541" i="9" l="1"/>
  <c r="BA2542" i="9"/>
  <c r="AZ2543" i="9"/>
  <c r="BC2542" i="9"/>
  <c r="BJ2338" i="9"/>
  <c r="AD2145" i="9"/>
  <c r="T2140" i="9"/>
  <c r="U2140" i="9" s="1"/>
  <c r="X2139" i="9"/>
  <c r="BD2542" i="9"/>
  <c r="BE2542" i="9" l="1"/>
  <c r="AZ2544" i="9"/>
  <c r="BA2543" i="9"/>
  <c r="BC2543" i="9"/>
  <c r="Y2139" i="9"/>
  <c r="W2140" i="9"/>
  <c r="BJ2339" i="9"/>
  <c r="AD2146" i="9"/>
  <c r="T2141" i="9"/>
  <c r="U2141" i="9" s="1"/>
  <c r="BD2543" i="9"/>
  <c r="X2140" i="9"/>
  <c r="BE2543" i="9" l="1"/>
  <c r="BC2544" i="9"/>
  <c r="BA2544" i="9"/>
  <c r="AZ2545" i="9"/>
  <c r="Y2140" i="9"/>
  <c r="W2141" i="9"/>
  <c r="BD2544" i="9"/>
  <c r="BE2544" i="9" l="1"/>
  <c r="AZ2546" i="9"/>
  <c r="BC2545" i="9"/>
  <c r="BA2545" i="9"/>
  <c r="BJ2340" i="9"/>
  <c r="AD2147" i="9"/>
  <c r="T2142" i="9"/>
  <c r="U2142" i="9" s="1"/>
  <c r="BD2545" i="9"/>
  <c r="X2141" i="9"/>
  <c r="BE2545" i="9" l="1"/>
  <c r="BC2546" i="9"/>
  <c r="BA2546" i="9"/>
  <c r="AZ2547" i="9"/>
  <c r="Y2141" i="9"/>
  <c r="W2142" i="9"/>
  <c r="BJ2341" i="9"/>
  <c r="AD2148" i="9"/>
  <c r="T2143" i="9"/>
  <c r="U2143" i="9" s="1"/>
  <c r="BD2546" i="9"/>
  <c r="X2142" i="9"/>
  <c r="BE2546" i="9" l="1"/>
  <c r="BC2547" i="9"/>
  <c r="AZ2548" i="9"/>
  <c r="BA2547" i="9"/>
  <c r="Y2142" i="9"/>
  <c r="W2143" i="9"/>
  <c r="BD2547" i="9"/>
  <c r="BE2547" i="9" l="1"/>
  <c r="AZ2549" i="9"/>
  <c r="BC2548" i="9"/>
  <c r="BA2548" i="9"/>
  <c r="BJ2342" i="9"/>
  <c r="AD2149" i="9"/>
  <c r="T2144" i="9"/>
  <c r="U2144" i="9" s="1"/>
  <c r="X2143" i="9"/>
  <c r="BD2548" i="9"/>
  <c r="BE2548" i="9" l="1"/>
  <c r="BA2549" i="9"/>
  <c r="AZ2550" i="9"/>
  <c r="BC2549" i="9"/>
  <c r="Y2143" i="9"/>
  <c r="W2144" i="9"/>
  <c r="BJ2343" i="9"/>
  <c r="AD2150" i="9"/>
  <c r="T2145" i="9"/>
  <c r="U2145" i="9" s="1"/>
  <c r="X2144" i="9"/>
  <c r="BD2549" i="9"/>
  <c r="BE2549" i="9" l="1"/>
  <c r="AZ2551" i="9"/>
  <c r="BC2550" i="9"/>
  <c r="BA2550" i="9"/>
  <c r="Y2144" i="9"/>
  <c r="W2145" i="9"/>
  <c r="BD2550" i="9"/>
  <c r="BE2550" i="9" l="1"/>
  <c r="BA2551" i="9"/>
  <c r="BC2551" i="9"/>
  <c r="AZ2552" i="9"/>
  <c r="BJ2344" i="9"/>
  <c r="AD2151" i="9"/>
  <c r="T2146" i="9"/>
  <c r="U2146" i="9" s="1"/>
  <c r="BD2551" i="9"/>
  <c r="X2145" i="9"/>
  <c r="BE2551" i="9" l="1"/>
  <c r="AZ2553" i="9"/>
  <c r="BC2552" i="9"/>
  <c r="BA2552" i="9"/>
  <c r="Y2145" i="9"/>
  <c r="W2146" i="9"/>
  <c r="BJ2345" i="9"/>
  <c r="AD2152" i="9"/>
  <c r="T2147" i="9"/>
  <c r="U2147" i="9" s="1"/>
  <c r="BD2552" i="9"/>
  <c r="X2146" i="9"/>
  <c r="BE2552" i="9" l="1"/>
  <c r="BC2553" i="9"/>
  <c r="AZ2554" i="9"/>
  <c r="BA2553" i="9"/>
  <c r="Y2146" i="9"/>
  <c r="W2147" i="9"/>
  <c r="BD2553" i="9"/>
  <c r="BE2553" i="9" l="1"/>
  <c r="BA2554" i="9"/>
  <c r="BC2554" i="9"/>
  <c r="AZ2555" i="9"/>
  <c r="BJ2346" i="9"/>
  <c r="AD2153" i="9"/>
  <c r="T2148" i="9"/>
  <c r="U2148" i="9" s="1"/>
  <c r="X2147" i="9"/>
  <c r="BD2554" i="9"/>
  <c r="BE2554" i="9" l="1"/>
  <c r="BC2555" i="9"/>
  <c r="BA2555" i="9"/>
  <c r="AZ2556" i="9"/>
  <c r="Y2147" i="9"/>
  <c r="W2148" i="9"/>
  <c r="BJ2347" i="9"/>
  <c r="AD2154" i="9"/>
  <c r="T2149" i="9"/>
  <c r="U2149" i="9" s="1"/>
  <c r="BD2555" i="9"/>
  <c r="X2148" i="9"/>
  <c r="BE2555" i="9" l="1"/>
  <c r="BA2556" i="9"/>
  <c r="BC2556" i="9"/>
  <c r="AZ2557" i="9"/>
  <c r="Y2148" i="9"/>
  <c r="W2149" i="9"/>
  <c r="BD2556" i="9"/>
  <c r="BE2556" i="9" l="1"/>
  <c r="BA2557" i="9"/>
  <c r="BC2557" i="9"/>
  <c r="AZ2558" i="9"/>
  <c r="BJ2348" i="9"/>
  <c r="AD2155" i="9"/>
  <c r="T2150" i="9"/>
  <c r="U2150" i="9" s="1"/>
  <c r="X2149" i="9"/>
  <c r="BD2557" i="9"/>
  <c r="BE2557" i="9" l="1"/>
  <c r="BC2558" i="9"/>
  <c r="BA2558" i="9"/>
  <c r="AZ2559" i="9"/>
  <c r="Y2149" i="9"/>
  <c r="W2150" i="9"/>
  <c r="BJ2349" i="9"/>
  <c r="AD2156" i="9"/>
  <c r="T2151" i="9"/>
  <c r="U2151" i="9" s="1"/>
  <c r="X2150" i="9"/>
  <c r="BD2558" i="9"/>
  <c r="BE2558" i="9" l="1"/>
  <c r="BA2559" i="9"/>
  <c r="AZ2560" i="9"/>
  <c r="BC2559" i="9"/>
  <c r="Y2150" i="9"/>
  <c r="W2151" i="9"/>
  <c r="BD2559" i="9"/>
  <c r="BE2559" i="9" l="1"/>
  <c r="AZ2561" i="9"/>
  <c r="BC2560" i="9"/>
  <c r="BA2560" i="9"/>
  <c r="BJ2350" i="9"/>
  <c r="AD2157" i="9"/>
  <c r="T2152" i="9"/>
  <c r="U2152" i="9" s="1"/>
  <c r="X2151" i="9"/>
  <c r="BD2560" i="9"/>
  <c r="BE2560" i="9" l="1"/>
  <c r="AZ2562" i="9"/>
  <c r="BC2561" i="9"/>
  <c r="BA2561" i="9"/>
  <c r="Y2151" i="9"/>
  <c r="W2152" i="9"/>
  <c r="BJ2351" i="9"/>
  <c r="AD2158" i="9"/>
  <c r="T2153" i="9"/>
  <c r="U2153" i="9" s="1"/>
  <c r="X2152" i="9"/>
  <c r="BD2561" i="9"/>
  <c r="BE2561" i="9" l="1"/>
  <c r="BA2562" i="9"/>
  <c r="AZ2563" i="9"/>
  <c r="BC2562" i="9"/>
  <c r="Y2152" i="9"/>
  <c r="W2153" i="9"/>
  <c r="BD2562" i="9"/>
  <c r="BE2562" i="9" l="1"/>
  <c r="BC2563" i="9"/>
  <c r="AZ2564" i="9"/>
  <c r="BA2563" i="9"/>
  <c r="BJ2352" i="9"/>
  <c r="AD2159" i="9"/>
  <c r="T2154" i="9"/>
  <c r="U2154" i="9" s="1"/>
  <c r="BD2563" i="9"/>
  <c r="X2153" i="9"/>
  <c r="BE2563" i="9" l="1"/>
  <c r="BA2564" i="9"/>
  <c r="AZ2565" i="9"/>
  <c r="BC2564" i="9"/>
  <c r="Y2153" i="9"/>
  <c r="W2154" i="9"/>
  <c r="BJ2353" i="9"/>
  <c r="AD2160" i="9"/>
  <c r="T2155" i="9"/>
  <c r="U2155" i="9" s="1"/>
  <c r="X2154" i="9"/>
  <c r="BD2564" i="9"/>
  <c r="BE2564" i="9" l="1"/>
  <c r="AZ2566" i="9"/>
  <c r="BC2565" i="9"/>
  <c r="BA2565" i="9"/>
  <c r="Y2154" i="9"/>
  <c r="W2155" i="9"/>
  <c r="BD2565" i="9"/>
  <c r="BE2565" i="9" l="1"/>
  <c r="BA2566" i="9"/>
  <c r="BC2566" i="9"/>
  <c r="AZ2567" i="9"/>
  <c r="BJ2354" i="9"/>
  <c r="AD2161" i="9"/>
  <c r="T2156" i="9"/>
  <c r="U2156" i="9" s="1"/>
  <c r="X2155" i="9"/>
  <c r="BD2566" i="9"/>
  <c r="BE2566" i="9" l="1"/>
  <c r="BC2567" i="9"/>
  <c r="BA2567" i="9"/>
  <c r="AZ2568" i="9"/>
  <c r="Y2155" i="9"/>
  <c r="W2156" i="9"/>
  <c r="BJ2355" i="9"/>
  <c r="AD2162" i="9"/>
  <c r="T2157" i="9"/>
  <c r="U2157" i="9" s="1"/>
  <c r="BD2567" i="9"/>
  <c r="X2156" i="9"/>
  <c r="BE2567" i="9" l="1"/>
  <c r="AZ2569" i="9"/>
  <c r="BA2568" i="9"/>
  <c r="BC2568" i="9"/>
  <c r="Y2156" i="9"/>
  <c r="W2157" i="9"/>
  <c r="BD2568" i="9"/>
  <c r="BE2568" i="9" l="1"/>
  <c r="AZ2570" i="9"/>
  <c r="BC2569" i="9"/>
  <c r="BA2569" i="9"/>
  <c r="BJ2356" i="9"/>
  <c r="AD2163" i="9"/>
  <c r="T2158" i="9"/>
  <c r="U2158" i="9" s="1"/>
  <c r="X2157" i="9"/>
  <c r="BD2569" i="9"/>
  <c r="BE2569" i="9" l="1"/>
  <c r="BA2570" i="9"/>
  <c r="BC2570" i="9"/>
  <c r="AZ2571" i="9"/>
  <c r="Y2157" i="9"/>
  <c r="W2158" i="9"/>
  <c r="BJ2357" i="9"/>
  <c r="AD2164" i="9"/>
  <c r="T2159" i="9"/>
  <c r="U2159" i="9" s="1"/>
  <c r="X2158" i="9"/>
  <c r="BD2570" i="9"/>
  <c r="BE2570" i="9" l="1"/>
  <c r="AZ2572" i="9"/>
  <c r="BA2571" i="9"/>
  <c r="BC2571" i="9"/>
  <c r="Y2158" i="9"/>
  <c r="W2159" i="9"/>
  <c r="BD2571" i="9"/>
  <c r="BE2571" i="9" l="1"/>
  <c r="BC2572" i="9"/>
  <c r="BA2572" i="9"/>
  <c r="AZ2573" i="9"/>
  <c r="BJ2358" i="9"/>
  <c r="AD2165" i="9"/>
  <c r="T2160" i="9"/>
  <c r="U2160" i="9" s="1"/>
  <c r="X2159" i="9"/>
  <c r="BD2572" i="9"/>
  <c r="BE2572" i="9" l="1"/>
  <c r="BA2573" i="9"/>
  <c r="AZ2574" i="9"/>
  <c r="BC2573" i="9"/>
  <c r="Y2159" i="9"/>
  <c r="W2160" i="9"/>
  <c r="BJ2359" i="9"/>
  <c r="AD2166" i="9"/>
  <c r="T2161" i="9"/>
  <c r="U2161" i="9" s="1"/>
  <c r="BD2573" i="9"/>
  <c r="X2160" i="9"/>
  <c r="BE2573" i="9" l="1"/>
  <c r="BC2574" i="9"/>
  <c r="BA2574" i="9"/>
  <c r="AZ2575" i="9"/>
  <c r="Y2160" i="9"/>
  <c r="W2161" i="9"/>
  <c r="BD2574" i="9"/>
  <c r="BE2574" i="9" l="1"/>
  <c r="BA2575" i="9"/>
  <c r="AZ2576" i="9"/>
  <c r="BC2575" i="9"/>
  <c r="BJ2360" i="9"/>
  <c r="AD2167" i="9"/>
  <c r="T2162" i="9"/>
  <c r="U2162" i="9" s="1"/>
  <c r="BD2575" i="9"/>
  <c r="X2161" i="9"/>
  <c r="BE2575" i="9" l="1"/>
  <c r="BC2576" i="9"/>
  <c r="AZ2577" i="9"/>
  <c r="BA2576" i="9"/>
  <c r="Y2161" i="9"/>
  <c r="W2162" i="9"/>
  <c r="BJ2361" i="9"/>
  <c r="AD2168" i="9"/>
  <c r="T2163" i="9"/>
  <c r="U2163" i="9" s="1"/>
  <c r="X2162" i="9"/>
  <c r="BD2576" i="9"/>
  <c r="BE2576" i="9" l="1"/>
  <c r="BA2577" i="9"/>
  <c r="AZ2578" i="9"/>
  <c r="BC2577" i="9"/>
  <c r="Y2162" i="9"/>
  <c r="W2163" i="9"/>
  <c r="BD2577" i="9"/>
  <c r="BE2577" i="9" l="1"/>
  <c r="BC2578" i="9"/>
  <c r="BA2578" i="9"/>
  <c r="AZ2579" i="9"/>
  <c r="BJ2362" i="9"/>
  <c r="AD2169" i="9"/>
  <c r="T2164" i="9"/>
  <c r="U2164" i="9" s="1"/>
  <c r="BD2578" i="9"/>
  <c r="X2163" i="9"/>
  <c r="BE2578" i="9" l="1"/>
  <c r="BC2579" i="9"/>
  <c r="BA2579" i="9"/>
  <c r="AZ2580" i="9"/>
  <c r="Y2163" i="9"/>
  <c r="W2164" i="9"/>
  <c r="BJ2363" i="9"/>
  <c r="AD2170" i="9"/>
  <c r="T2165" i="9"/>
  <c r="U2165" i="9" s="1"/>
  <c r="X2164" i="9"/>
  <c r="BD2579" i="9"/>
  <c r="BE2579" i="9" l="1"/>
  <c r="AZ2581" i="9"/>
  <c r="BC2580" i="9"/>
  <c r="BA2580" i="9"/>
  <c r="Y2164" i="9"/>
  <c r="W2165" i="9"/>
  <c r="BD2580" i="9"/>
  <c r="BE2580" i="9" l="1"/>
  <c r="AZ2582" i="9"/>
  <c r="BA2581" i="9"/>
  <c r="BC2581" i="9"/>
  <c r="BJ2364" i="9"/>
  <c r="AD2171" i="9"/>
  <c r="T2166" i="9"/>
  <c r="U2166" i="9" s="1"/>
  <c r="X2165" i="9"/>
  <c r="BD2581" i="9"/>
  <c r="BE2581" i="9" l="1"/>
  <c r="AZ2583" i="9"/>
  <c r="BC2582" i="9"/>
  <c r="BA2582" i="9"/>
  <c r="Y2165" i="9"/>
  <c r="W2166" i="9"/>
  <c r="BJ2365" i="9"/>
  <c r="AD2172" i="9"/>
  <c r="T2167" i="9"/>
  <c r="U2167" i="9" s="1"/>
  <c r="X2166" i="9"/>
  <c r="BD2582" i="9"/>
  <c r="BE2582" i="9" l="1"/>
  <c r="BC2583" i="9"/>
  <c r="BA2583" i="9"/>
  <c r="AZ2584" i="9"/>
  <c r="Y2166" i="9"/>
  <c r="W2167" i="9"/>
  <c r="BD2583" i="9"/>
  <c r="BE2583" i="9" l="1"/>
  <c r="BC2584" i="9"/>
  <c r="AZ2585" i="9"/>
  <c r="BA2584" i="9"/>
  <c r="BJ2366" i="9"/>
  <c r="AD2173" i="9"/>
  <c r="T2168" i="9"/>
  <c r="U2168" i="9" s="1"/>
  <c r="BD2584" i="9"/>
  <c r="X2167" i="9"/>
  <c r="BE2584" i="9" l="1"/>
  <c r="AZ2586" i="9"/>
  <c r="BA2585" i="9"/>
  <c r="BC2585" i="9"/>
  <c r="Y2167" i="9"/>
  <c r="W2168" i="9"/>
  <c r="BJ2367" i="9"/>
  <c r="AD2174" i="9"/>
  <c r="T2169" i="9"/>
  <c r="U2169" i="9" s="1"/>
  <c r="BD2585" i="9"/>
  <c r="X2168" i="9"/>
  <c r="BE2585" i="9" l="1"/>
  <c r="BC2586" i="9"/>
  <c r="AZ2587" i="9"/>
  <c r="BA2586" i="9"/>
  <c r="Y2168" i="9"/>
  <c r="W2169" i="9"/>
  <c r="BD2586" i="9"/>
  <c r="BE2586" i="9" l="1"/>
  <c r="BA2587" i="9"/>
  <c r="BC2587" i="9"/>
  <c r="AZ2588" i="9"/>
  <c r="BJ2368" i="9"/>
  <c r="AD2175" i="9"/>
  <c r="T2170" i="9"/>
  <c r="U2170" i="9" s="1"/>
  <c r="X2169" i="9"/>
  <c r="BD2587" i="9"/>
  <c r="BE2587" i="9" l="1"/>
  <c r="AZ2589" i="9"/>
  <c r="BC2588" i="9"/>
  <c r="BA2588" i="9"/>
  <c r="Y2169" i="9"/>
  <c r="W2170" i="9"/>
  <c r="BJ2369" i="9"/>
  <c r="AD2176" i="9"/>
  <c r="T2171" i="9"/>
  <c r="U2171" i="9" s="1"/>
  <c r="X2170" i="9"/>
  <c r="BD2588" i="9"/>
  <c r="BE2588" i="9" l="1"/>
  <c r="AZ2590" i="9"/>
  <c r="BA2589" i="9"/>
  <c r="BC2589" i="9"/>
  <c r="Y2170" i="9"/>
  <c r="W2171" i="9"/>
  <c r="BD2589" i="9"/>
  <c r="BE2589" i="9" l="1"/>
  <c r="BA2590" i="9"/>
  <c r="AZ2591" i="9"/>
  <c r="BC2590" i="9"/>
  <c r="BJ2370" i="9"/>
  <c r="AD2177" i="9"/>
  <c r="T2172" i="9"/>
  <c r="U2172" i="9" s="1"/>
  <c r="BD2590" i="9"/>
  <c r="X2171" i="9"/>
  <c r="BE2590" i="9" l="1"/>
  <c r="BA2591" i="9"/>
  <c r="AZ2592" i="9"/>
  <c r="BC2591" i="9"/>
  <c r="Y2171" i="9"/>
  <c r="W2172" i="9"/>
  <c r="BJ2371" i="9"/>
  <c r="AD2178" i="9"/>
  <c r="T2173" i="9"/>
  <c r="U2173" i="9" s="1"/>
  <c r="X2172" i="9"/>
  <c r="BD2591" i="9"/>
  <c r="BE2591" i="9" l="1"/>
  <c r="AZ2593" i="9"/>
  <c r="BC2592" i="9"/>
  <c r="BA2592" i="9"/>
  <c r="Y2172" i="9"/>
  <c r="W2173" i="9"/>
  <c r="BD2592" i="9"/>
  <c r="BE2592" i="9" l="1"/>
  <c r="BC2593" i="9"/>
  <c r="AZ2594" i="9"/>
  <c r="BA2593" i="9"/>
  <c r="BJ2372" i="9"/>
  <c r="AD2179" i="9"/>
  <c r="T2174" i="9"/>
  <c r="U2174" i="9" s="1"/>
  <c r="BD2593" i="9"/>
  <c r="X2173" i="9"/>
  <c r="BE2593" i="9" l="1"/>
  <c r="BC2594" i="9"/>
  <c r="BA2594" i="9"/>
  <c r="AZ2595" i="9"/>
  <c r="Y2173" i="9"/>
  <c r="W2174" i="9"/>
  <c r="BJ2373" i="9"/>
  <c r="AD2180" i="9"/>
  <c r="T2175" i="9"/>
  <c r="U2175" i="9" s="1"/>
  <c r="X2174" i="9"/>
  <c r="BD2594" i="9"/>
  <c r="BE2594" i="9" l="1"/>
  <c r="BC2595" i="9"/>
  <c r="BA2595" i="9"/>
  <c r="AZ2596" i="9"/>
  <c r="Y2174" i="9"/>
  <c r="W2175" i="9"/>
  <c r="BD2595" i="9"/>
  <c r="BE2595" i="9" l="1"/>
  <c r="BC2596" i="9"/>
  <c r="BA2596" i="9"/>
  <c r="AZ2597" i="9"/>
  <c r="BJ2374" i="9"/>
  <c r="AD2181" i="9"/>
  <c r="T2176" i="9"/>
  <c r="U2176" i="9" s="1"/>
  <c r="X2175" i="9"/>
  <c r="BD2596" i="9"/>
  <c r="BE2596" i="9" l="1"/>
  <c r="BC2597" i="9"/>
  <c r="BA2597" i="9"/>
  <c r="AZ2598" i="9"/>
  <c r="Y2175" i="9"/>
  <c r="W2176" i="9"/>
  <c r="BJ2375" i="9"/>
  <c r="AD2182" i="9"/>
  <c r="T2177" i="9"/>
  <c r="U2177" i="9" s="1"/>
  <c r="BD2597" i="9"/>
  <c r="X2176" i="9"/>
  <c r="BE2597" i="9" l="1"/>
  <c r="AZ2599" i="9"/>
  <c r="BC2598" i="9"/>
  <c r="BA2598" i="9"/>
  <c r="Y2176" i="9"/>
  <c r="W2177" i="9"/>
  <c r="BD2598" i="9"/>
  <c r="BE2598" i="9" l="1"/>
  <c r="AZ2600" i="9"/>
  <c r="BC2599" i="9"/>
  <c r="BA2599" i="9"/>
  <c r="BJ2376" i="9"/>
  <c r="AD2183" i="9"/>
  <c r="T2178" i="9"/>
  <c r="U2178" i="9" s="1"/>
  <c r="BD2599" i="9"/>
  <c r="X2177" i="9"/>
  <c r="BE2599" i="9" l="1"/>
  <c r="AZ2601" i="9"/>
  <c r="BC2600" i="9"/>
  <c r="BA2600" i="9"/>
  <c r="Y2177" i="9"/>
  <c r="W2178" i="9"/>
  <c r="BJ2377" i="9"/>
  <c r="AD2184" i="9"/>
  <c r="T2179" i="9"/>
  <c r="U2179" i="9" s="1"/>
  <c r="X2178" i="9"/>
  <c r="BD2600" i="9"/>
  <c r="BE2600" i="9" l="1"/>
  <c r="BA2601" i="9"/>
  <c r="BC2601" i="9"/>
  <c r="AZ2602" i="9"/>
  <c r="Y2178" i="9"/>
  <c r="W2179" i="9"/>
  <c r="BD2601" i="9"/>
  <c r="BE2601" i="9" l="1"/>
  <c r="BC2602" i="9"/>
  <c r="AZ2603" i="9"/>
  <c r="BA2602" i="9"/>
  <c r="BJ2378" i="9"/>
  <c r="AD2185" i="9"/>
  <c r="T2180" i="9"/>
  <c r="U2180" i="9" s="1"/>
  <c r="X2179" i="9"/>
  <c r="BD2602" i="9"/>
  <c r="BE2602" i="9" l="1"/>
  <c r="BA2603" i="9"/>
  <c r="AZ2604" i="9"/>
  <c r="BC2603" i="9"/>
  <c r="Y2179" i="9"/>
  <c r="W2180" i="9"/>
  <c r="BJ2379" i="9"/>
  <c r="AD2186" i="9"/>
  <c r="T2181" i="9"/>
  <c r="U2181" i="9" s="1"/>
  <c r="X2180" i="9"/>
  <c r="BD2603" i="9"/>
  <c r="BE2603" i="9" l="1"/>
  <c r="AZ2605" i="9"/>
  <c r="BA2604" i="9"/>
  <c r="BC2604" i="9"/>
  <c r="Y2180" i="9"/>
  <c r="W2181" i="9"/>
  <c r="BD2604" i="9"/>
  <c r="BE2604" i="9" l="1"/>
  <c r="BA2605" i="9"/>
  <c r="BC2605" i="9"/>
  <c r="AZ2606" i="9"/>
  <c r="BJ2380" i="9"/>
  <c r="AD2187" i="9"/>
  <c r="T2182" i="9"/>
  <c r="U2182" i="9" s="1"/>
  <c r="X2181" i="9"/>
  <c r="BD2605" i="9"/>
  <c r="BE2605" i="9" l="1"/>
  <c r="AZ2607" i="9"/>
  <c r="BC2606" i="9"/>
  <c r="BA2606" i="9"/>
  <c r="Y2181" i="9"/>
  <c r="W2182" i="9"/>
  <c r="BJ2381" i="9"/>
  <c r="AD2188" i="9"/>
  <c r="T2183" i="9"/>
  <c r="U2183" i="9" s="1"/>
  <c r="X2182" i="9"/>
  <c r="BD2606" i="9"/>
  <c r="BE2606" i="9" l="1"/>
  <c r="BC2607" i="9"/>
  <c r="AZ2608" i="9"/>
  <c r="BA2607" i="9"/>
  <c r="Y2182" i="9"/>
  <c r="W2183" i="9"/>
  <c r="BD2607" i="9"/>
  <c r="BE2607" i="9" l="1"/>
  <c r="BC2608" i="9"/>
  <c r="BA2608" i="9"/>
  <c r="AZ2609" i="9"/>
  <c r="BJ2382" i="9"/>
  <c r="AD2189" i="9"/>
  <c r="T2184" i="9"/>
  <c r="U2184" i="9" s="1"/>
  <c r="BD2608" i="9"/>
  <c r="X2183" i="9"/>
  <c r="BE2608" i="9" l="1"/>
  <c r="AZ2610" i="9"/>
  <c r="BA2609" i="9"/>
  <c r="BC2609" i="9"/>
  <c r="Y2183" i="9"/>
  <c r="W2184" i="9"/>
  <c r="BJ2383" i="9"/>
  <c r="AD2190" i="9"/>
  <c r="T2185" i="9"/>
  <c r="U2185" i="9" s="1"/>
  <c r="X2184" i="9"/>
  <c r="BD2609" i="9"/>
  <c r="BE2609" i="9" l="1"/>
  <c r="BA2610" i="9"/>
  <c r="AZ2611" i="9"/>
  <c r="BC2610" i="9"/>
  <c r="Y2184" i="9"/>
  <c r="W2185" i="9"/>
  <c r="BD2610" i="9"/>
  <c r="BE2610" i="9" l="1"/>
  <c r="BC2611" i="9"/>
  <c r="BA2611" i="9"/>
  <c r="AZ2612" i="9"/>
  <c r="BJ2384" i="9"/>
  <c r="AD2191" i="9"/>
  <c r="T2186" i="9"/>
  <c r="U2186" i="9" s="1"/>
  <c r="X2185" i="9"/>
  <c r="BD2611" i="9"/>
  <c r="BE2611" i="9" l="1"/>
  <c r="AZ2613" i="9"/>
  <c r="BC2612" i="9"/>
  <c r="BA2612" i="9"/>
  <c r="Y2185" i="9"/>
  <c r="W2186" i="9"/>
  <c r="BJ2385" i="9"/>
  <c r="AD2192" i="9"/>
  <c r="T2187" i="9"/>
  <c r="U2187" i="9" s="1"/>
  <c r="X2186" i="9"/>
  <c r="BD2612" i="9"/>
  <c r="BE2612" i="9" l="1"/>
  <c r="BA2613" i="9"/>
  <c r="BC2613" i="9"/>
  <c r="AZ2614" i="9"/>
  <c r="Y2186" i="9"/>
  <c r="W2187" i="9"/>
  <c r="BD2613" i="9"/>
  <c r="BE2613" i="9" l="1"/>
  <c r="BA2614" i="9"/>
  <c r="BC2614" i="9"/>
  <c r="AZ2615" i="9"/>
  <c r="BJ2386" i="9"/>
  <c r="AD2193" i="9"/>
  <c r="T2188" i="9"/>
  <c r="U2188" i="9" s="1"/>
  <c r="BD2614" i="9"/>
  <c r="X2187" i="9"/>
  <c r="BE2614" i="9" l="1"/>
  <c r="BC2615" i="9"/>
  <c r="BA2615" i="9"/>
  <c r="AZ2616" i="9"/>
  <c r="Y2187" i="9"/>
  <c r="W2188" i="9"/>
  <c r="BJ2387" i="9"/>
  <c r="AD2194" i="9"/>
  <c r="T2189" i="9"/>
  <c r="U2189" i="9" s="1"/>
  <c r="BD2615" i="9"/>
  <c r="X2188" i="9"/>
  <c r="BE2615" i="9" l="1"/>
  <c r="AZ2617" i="9"/>
  <c r="BA2616" i="9"/>
  <c r="BC2616" i="9"/>
  <c r="Y2188" i="9"/>
  <c r="W2189" i="9"/>
  <c r="BD2616" i="9"/>
  <c r="BE2616" i="9" l="1"/>
  <c r="BA2617" i="9"/>
  <c r="BC2617" i="9"/>
  <c r="AZ2618" i="9"/>
  <c r="BJ2388" i="9"/>
  <c r="AD2195" i="9"/>
  <c r="T2190" i="9"/>
  <c r="U2190" i="9" s="1"/>
  <c r="BD2617" i="9"/>
  <c r="X2189" i="9"/>
  <c r="BE2617" i="9" l="1"/>
  <c r="AZ2619" i="9"/>
  <c r="BA2618" i="9"/>
  <c r="BC2618" i="9"/>
  <c r="Y2189" i="9"/>
  <c r="W2190" i="9"/>
  <c r="BJ2389" i="9"/>
  <c r="AD2196" i="9"/>
  <c r="T2191" i="9"/>
  <c r="U2191" i="9" s="1"/>
  <c r="BD2618" i="9"/>
  <c r="X2190" i="9"/>
  <c r="BE2618" i="9" l="1"/>
  <c r="AZ2620" i="9"/>
  <c r="BC2619" i="9"/>
  <c r="BA2619" i="9"/>
  <c r="Y2190" i="9"/>
  <c r="W2191" i="9"/>
  <c r="BD2619" i="9"/>
  <c r="BE2619" i="9" l="1"/>
  <c r="AZ2621" i="9"/>
  <c r="BC2620" i="9"/>
  <c r="BA2620" i="9"/>
  <c r="BJ2390" i="9"/>
  <c r="AD2197" i="9"/>
  <c r="T2192" i="9"/>
  <c r="U2192" i="9" s="1"/>
  <c r="BD2620" i="9"/>
  <c r="X2191" i="9"/>
  <c r="BE2620" i="9" l="1"/>
  <c r="BA2621" i="9"/>
  <c r="BC2621" i="9"/>
  <c r="AZ2622" i="9"/>
  <c r="Y2191" i="9"/>
  <c r="W2192" i="9"/>
  <c r="BJ2391" i="9"/>
  <c r="AD2198" i="9"/>
  <c r="T2193" i="9"/>
  <c r="U2193" i="9" s="1"/>
  <c r="X2192" i="9"/>
  <c r="BD2621" i="9"/>
  <c r="BE2621" i="9" l="1"/>
  <c r="BC2622" i="9"/>
  <c r="BA2622" i="9"/>
  <c r="AZ2623" i="9"/>
  <c r="Y2192" i="9"/>
  <c r="W2193" i="9"/>
  <c r="BD2622" i="9"/>
  <c r="BE2622" i="9" l="1"/>
  <c r="BA2623" i="9"/>
  <c r="AZ2624" i="9"/>
  <c r="BC2623" i="9"/>
  <c r="BJ2392" i="9"/>
  <c r="AD2199" i="9"/>
  <c r="T2194" i="9"/>
  <c r="U2194" i="9" s="1"/>
  <c r="X2193" i="9"/>
  <c r="BD2623" i="9"/>
  <c r="BE2623" i="9" l="1"/>
  <c r="AZ2625" i="9"/>
  <c r="BC2624" i="9"/>
  <c r="BA2624" i="9"/>
  <c r="Y2193" i="9"/>
  <c r="W2194" i="9"/>
  <c r="BJ2393" i="9"/>
  <c r="AD2200" i="9"/>
  <c r="T2195" i="9"/>
  <c r="U2195" i="9" s="1"/>
  <c r="BD2624" i="9"/>
  <c r="X2194" i="9"/>
  <c r="BE2624" i="9" l="1"/>
  <c r="AZ2626" i="9"/>
  <c r="BC2625" i="9"/>
  <c r="BA2625" i="9"/>
  <c r="Y2194" i="9"/>
  <c r="W2195" i="9"/>
  <c r="BD2625" i="9"/>
  <c r="BE2625" i="9" l="1"/>
  <c r="BA2626" i="9"/>
  <c r="AZ2627" i="9"/>
  <c r="BC2626" i="9"/>
  <c r="BJ2394" i="9"/>
  <c r="AD2201" i="9"/>
  <c r="T2196" i="9"/>
  <c r="U2196" i="9" s="1"/>
  <c r="X2195" i="9"/>
  <c r="BD2626" i="9"/>
  <c r="BE2626" i="9" l="1"/>
  <c r="AZ2628" i="9"/>
  <c r="BC2627" i="9"/>
  <c r="BA2627" i="9"/>
  <c r="Y2195" i="9"/>
  <c r="W2196" i="9"/>
  <c r="BJ2395" i="9"/>
  <c r="AD2202" i="9"/>
  <c r="T2197" i="9"/>
  <c r="U2197" i="9" s="1"/>
  <c r="BD2627" i="9"/>
  <c r="X2196" i="9"/>
  <c r="BE2627" i="9" l="1"/>
  <c r="BC2628" i="9"/>
  <c r="AZ2629" i="9"/>
  <c r="BA2628" i="9"/>
  <c r="Y2196" i="9"/>
  <c r="W2197" i="9"/>
  <c r="BD2628" i="9"/>
  <c r="BE2628" i="9" l="1"/>
  <c r="BA2629" i="9"/>
  <c r="AZ2630" i="9"/>
  <c r="BC2629" i="9"/>
  <c r="BJ2396" i="9"/>
  <c r="AD2203" i="9"/>
  <c r="T2198" i="9"/>
  <c r="U2198" i="9" s="1"/>
  <c r="X2197" i="9"/>
  <c r="BD2629" i="9"/>
  <c r="BE2629" i="9" l="1"/>
  <c r="BC2630" i="9"/>
  <c r="BA2630" i="9"/>
  <c r="AZ2631" i="9"/>
  <c r="Y2197" i="9"/>
  <c r="W2198" i="9"/>
  <c r="BJ2397" i="9"/>
  <c r="AD2204" i="9"/>
  <c r="T2199" i="9"/>
  <c r="U2199" i="9" s="1"/>
  <c r="X2198" i="9"/>
  <c r="BD2630" i="9"/>
  <c r="BE2630" i="9" l="1"/>
  <c r="BC2631" i="9"/>
  <c r="AZ2632" i="9"/>
  <c r="BA2631" i="9"/>
  <c r="Y2198" i="9"/>
  <c r="W2199" i="9"/>
  <c r="BD2631" i="9"/>
  <c r="BE2631" i="9" l="1"/>
  <c r="AZ2633" i="9"/>
  <c r="BC2632" i="9"/>
  <c r="BA2632" i="9"/>
  <c r="BJ2398" i="9"/>
  <c r="AD2205" i="9"/>
  <c r="T2200" i="9"/>
  <c r="U2200" i="9" s="1"/>
  <c r="BD2632" i="9"/>
  <c r="X2199" i="9"/>
  <c r="BE2632" i="9" l="1"/>
  <c r="AZ2634" i="9"/>
  <c r="BA2633" i="9"/>
  <c r="BC2633" i="9"/>
  <c r="Y2199" i="9"/>
  <c r="W2200" i="9"/>
  <c r="BJ2399" i="9"/>
  <c r="AD2206" i="9"/>
  <c r="T2201" i="9"/>
  <c r="U2201" i="9" s="1"/>
  <c r="BD2633" i="9"/>
  <c r="X2200" i="9"/>
  <c r="BE2633" i="9" l="1"/>
  <c r="AZ2635" i="9"/>
  <c r="BC2634" i="9"/>
  <c r="BA2634" i="9"/>
  <c r="Y2200" i="9"/>
  <c r="W2201" i="9"/>
  <c r="BD2634" i="9"/>
  <c r="BE2634" i="9" l="1"/>
  <c r="BC2635" i="9"/>
  <c r="BA2635" i="9"/>
  <c r="AZ2636" i="9"/>
  <c r="BJ2400" i="9"/>
  <c r="AD2207" i="9"/>
  <c r="T2202" i="9"/>
  <c r="U2202" i="9" s="1"/>
  <c r="BD2635" i="9"/>
  <c r="X2201" i="9"/>
  <c r="BE2635" i="9" l="1"/>
  <c r="AZ2637" i="9"/>
  <c r="BC2636" i="9"/>
  <c r="BA2636" i="9"/>
  <c r="Y2201" i="9"/>
  <c r="W2202" i="9"/>
  <c r="BJ2401" i="9"/>
  <c r="AD2208" i="9"/>
  <c r="T2203" i="9"/>
  <c r="U2203" i="9" s="1"/>
  <c r="BD2636" i="9"/>
  <c r="X2202" i="9"/>
  <c r="BE2636" i="9" l="1"/>
  <c r="BA2637" i="9"/>
  <c r="BC2637" i="9"/>
  <c r="AZ2638" i="9"/>
  <c r="Y2202" i="9"/>
  <c r="W2203" i="9"/>
  <c r="BD2637" i="9"/>
  <c r="BE2637" i="9" l="1"/>
  <c r="BA2638" i="9"/>
  <c r="BC2638" i="9"/>
  <c r="AZ2639" i="9"/>
  <c r="BJ2402" i="9"/>
  <c r="AD2209" i="9"/>
  <c r="T2204" i="9"/>
  <c r="U2204" i="9" s="1"/>
  <c r="X2203" i="9"/>
  <c r="BD2638" i="9"/>
  <c r="BE2638" i="9" l="1"/>
  <c r="BC2639" i="9"/>
  <c r="AZ2640" i="9"/>
  <c r="BA2639" i="9"/>
  <c r="Y2203" i="9"/>
  <c r="W2204" i="9"/>
  <c r="BJ2403" i="9"/>
  <c r="AD2210" i="9"/>
  <c r="T2205" i="9"/>
  <c r="U2205" i="9" s="1"/>
  <c r="BD2639" i="9"/>
  <c r="X2204" i="9"/>
  <c r="BE2639" i="9" l="1"/>
  <c r="BA2640" i="9"/>
  <c r="AZ2641" i="9"/>
  <c r="BC2640" i="9"/>
  <c r="Y2204" i="9"/>
  <c r="W2205" i="9"/>
  <c r="BD2640" i="9"/>
  <c r="BE2640" i="9" l="1"/>
  <c r="AZ2642" i="9"/>
  <c r="BC2641" i="9"/>
  <c r="BA2641" i="9"/>
  <c r="BJ2404" i="9"/>
  <c r="AD2211" i="9"/>
  <c r="T2206" i="9"/>
  <c r="U2206" i="9" s="1"/>
  <c r="BD2641" i="9"/>
  <c r="X2205" i="9"/>
  <c r="BE2641" i="9" l="1"/>
  <c r="BA2642" i="9"/>
  <c r="AZ2643" i="9"/>
  <c r="BC2642" i="9"/>
  <c r="Y2205" i="9"/>
  <c r="W2206" i="9"/>
  <c r="BJ2405" i="9"/>
  <c r="AD2212" i="9"/>
  <c r="T2207" i="9"/>
  <c r="U2207" i="9" s="1"/>
  <c r="X2206" i="9"/>
  <c r="BD2642" i="9"/>
  <c r="BE2642" i="9" l="1"/>
  <c r="BC2643" i="9"/>
  <c r="AZ2644" i="9"/>
  <c r="BA2643" i="9"/>
  <c r="Y2206" i="9"/>
  <c r="W2207" i="9"/>
  <c r="BD2643" i="9"/>
  <c r="BE2643" i="9" l="1"/>
  <c r="BC2644" i="9"/>
  <c r="BA2644" i="9"/>
  <c r="AZ2645" i="9"/>
  <c r="BJ2406" i="9"/>
  <c r="AD2213" i="9"/>
  <c r="T2208" i="9"/>
  <c r="U2208" i="9" s="1"/>
  <c r="X2207" i="9"/>
  <c r="BD2644" i="9"/>
  <c r="BE2644" i="9" l="1"/>
  <c r="AZ2646" i="9"/>
  <c r="BC2645" i="9"/>
  <c r="BA2645" i="9"/>
  <c r="Y2207" i="9"/>
  <c r="W2208" i="9"/>
  <c r="BJ2407" i="9"/>
  <c r="AD2214" i="9"/>
  <c r="T2209" i="9"/>
  <c r="U2209" i="9" s="1"/>
  <c r="X2208" i="9"/>
  <c r="BD2645" i="9"/>
  <c r="BE2645" i="9" l="1"/>
  <c r="BC2646" i="9"/>
  <c r="BA2646" i="9"/>
  <c r="AZ2647" i="9"/>
  <c r="Y2208" i="9"/>
  <c r="W2209" i="9"/>
  <c r="BD2646" i="9"/>
  <c r="BE2646" i="9" l="1"/>
  <c r="BA2647" i="9"/>
  <c r="BC2647" i="9"/>
  <c r="AZ2648" i="9"/>
  <c r="BJ2408" i="9"/>
  <c r="AD2215" i="9"/>
  <c r="T2210" i="9"/>
  <c r="U2210" i="9" s="1"/>
  <c r="X2209" i="9"/>
  <c r="BD2647" i="9"/>
  <c r="BE2647" i="9" l="1"/>
  <c r="BA2648" i="9"/>
  <c r="AZ2649" i="9"/>
  <c r="BC2648" i="9"/>
  <c r="Y2209" i="9"/>
  <c r="W2210" i="9"/>
  <c r="BJ2409" i="9"/>
  <c r="AD2216" i="9"/>
  <c r="T2211" i="9"/>
  <c r="U2211" i="9" s="1"/>
  <c r="BD2648" i="9"/>
  <c r="X2210" i="9"/>
  <c r="BE2648" i="9" l="1"/>
  <c r="BA2649" i="9"/>
  <c r="BC2649" i="9"/>
  <c r="AZ2650" i="9"/>
  <c r="Y2210" i="9"/>
  <c r="W2211" i="9"/>
  <c r="BD2649" i="9"/>
  <c r="BE2649" i="9" l="1"/>
  <c r="BC2650" i="9"/>
  <c r="BA2650" i="9"/>
  <c r="AZ2651" i="9"/>
  <c r="BJ2410" i="9"/>
  <c r="AD2217" i="9"/>
  <c r="T2212" i="9"/>
  <c r="U2212" i="9" s="1"/>
  <c r="BD2650" i="9"/>
  <c r="X2211" i="9"/>
  <c r="BE2650" i="9" l="1"/>
  <c r="BC2651" i="9"/>
  <c r="BA2651" i="9"/>
  <c r="AZ2652" i="9"/>
  <c r="Y2211" i="9"/>
  <c r="W2212" i="9"/>
  <c r="BJ2411" i="9"/>
  <c r="AD2218" i="9"/>
  <c r="T2213" i="9"/>
  <c r="U2213" i="9" s="1"/>
  <c r="BD2651" i="9"/>
  <c r="X2212" i="9"/>
  <c r="BE2651" i="9" l="1"/>
  <c r="BC2652" i="9"/>
  <c r="BA2652" i="9"/>
  <c r="AZ2653" i="9"/>
  <c r="Y2212" i="9"/>
  <c r="W2213" i="9"/>
  <c r="BD2652" i="9"/>
  <c r="BE2652" i="9" l="1"/>
  <c r="BC2653" i="9"/>
  <c r="AZ2654" i="9"/>
  <c r="BA2653" i="9"/>
  <c r="BJ2412" i="9"/>
  <c r="AD2219" i="9"/>
  <c r="T2214" i="9"/>
  <c r="U2214" i="9" s="1"/>
  <c r="X2213" i="9"/>
  <c r="BD2653" i="9"/>
  <c r="BE2653" i="9" l="1"/>
  <c r="BA2654" i="9"/>
  <c r="BC2654" i="9"/>
  <c r="AZ2655" i="9"/>
  <c r="Y2213" i="9"/>
  <c r="W2214" i="9"/>
  <c r="BJ2413" i="9"/>
  <c r="AD2220" i="9"/>
  <c r="T2215" i="9"/>
  <c r="U2215" i="9" s="1"/>
  <c r="X2214" i="9"/>
  <c r="BD2654" i="9"/>
  <c r="BE2654" i="9" l="1"/>
  <c r="BA2655" i="9"/>
  <c r="AZ2656" i="9"/>
  <c r="BC2655" i="9"/>
  <c r="Y2214" i="9"/>
  <c r="W2215" i="9"/>
  <c r="BD2655" i="9"/>
  <c r="BE2655" i="9" l="1"/>
  <c r="AZ2657" i="9"/>
  <c r="BC2656" i="9"/>
  <c r="BA2656" i="9"/>
  <c r="BJ2414" i="9"/>
  <c r="AD2221" i="9"/>
  <c r="T2216" i="9"/>
  <c r="U2216" i="9" s="1"/>
  <c r="X2215" i="9"/>
  <c r="BD2656" i="9"/>
  <c r="BE2656" i="9" l="1"/>
  <c r="BC2657" i="9"/>
  <c r="BA2657" i="9"/>
  <c r="AZ2658" i="9"/>
  <c r="Y2215" i="9"/>
  <c r="W2216" i="9"/>
  <c r="BJ2415" i="9"/>
  <c r="AD2222" i="9"/>
  <c r="T2217" i="9"/>
  <c r="U2217" i="9" s="1"/>
  <c r="X2216" i="9"/>
  <c r="BD2657" i="9"/>
  <c r="BE2657" i="9" l="1"/>
  <c r="BC2658" i="9"/>
  <c r="BA2658" i="9"/>
  <c r="AZ2659" i="9"/>
  <c r="Y2216" i="9"/>
  <c r="W2217" i="9"/>
  <c r="BD2658" i="9"/>
  <c r="BE2658" i="9" l="1"/>
  <c r="AZ2660" i="9"/>
  <c r="BA2659" i="9"/>
  <c r="BC2659" i="9"/>
  <c r="BJ2416" i="9"/>
  <c r="AD2223" i="9"/>
  <c r="T2218" i="9"/>
  <c r="U2218" i="9" s="1"/>
  <c r="BD2659" i="9"/>
  <c r="X2217" i="9"/>
  <c r="BE2659" i="9" l="1"/>
  <c r="AZ2661" i="9"/>
  <c r="BC2660" i="9"/>
  <c r="BA2660" i="9"/>
  <c r="Y2217" i="9"/>
  <c r="W2218" i="9"/>
  <c r="BJ2417" i="9"/>
  <c r="AD2224" i="9"/>
  <c r="T2219" i="9"/>
  <c r="U2219" i="9" s="1"/>
  <c r="BD2660" i="9"/>
  <c r="X2218" i="9"/>
  <c r="BE2660" i="9" l="1"/>
  <c r="AZ2662" i="9"/>
  <c r="BA2661" i="9"/>
  <c r="BC2661" i="9"/>
  <c r="Y2218" i="9"/>
  <c r="W2219" i="9"/>
  <c r="BD2661" i="9"/>
  <c r="BE2661" i="9" l="1"/>
  <c r="BC2662" i="9"/>
  <c r="BA2662" i="9"/>
  <c r="AZ2663" i="9"/>
  <c r="BJ2418" i="9"/>
  <c r="AD2225" i="9"/>
  <c r="T2220" i="9"/>
  <c r="U2220" i="9" s="1"/>
  <c r="X2219" i="9"/>
  <c r="BD2662" i="9"/>
  <c r="BE2662" i="9" l="1"/>
  <c r="AZ2664" i="9"/>
  <c r="BC2663" i="9"/>
  <c r="BA2663" i="9"/>
  <c r="Y2219" i="9"/>
  <c r="W2220" i="9"/>
  <c r="BJ2419" i="9"/>
  <c r="AD2226" i="9"/>
  <c r="T2221" i="9"/>
  <c r="U2221" i="9" s="1"/>
  <c r="X2220" i="9"/>
  <c r="BD2663" i="9"/>
  <c r="BE2663" i="9" l="1"/>
  <c r="BA2664" i="9"/>
  <c r="BC2664" i="9"/>
  <c r="AZ2665" i="9"/>
  <c r="Y2220" i="9"/>
  <c r="W2221" i="9"/>
  <c r="BD2664" i="9"/>
  <c r="BE2664" i="9" l="1"/>
  <c r="AZ2666" i="9"/>
  <c r="BC2665" i="9"/>
  <c r="BA2665" i="9"/>
  <c r="BJ2420" i="9"/>
  <c r="AD2227" i="9"/>
  <c r="T2222" i="9"/>
  <c r="U2222" i="9" s="1"/>
  <c r="BD2665" i="9"/>
  <c r="X2221" i="9"/>
  <c r="BE2665" i="9" l="1"/>
  <c r="BA2666" i="9"/>
  <c r="BC2666" i="9"/>
  <c r="AZ2667" i="9"/>
  <c r="Y2221" i="9"/>
  <c r="W2222" i="9"/>
  <c r="BJ2421" i="9"/>
  <c r="AD2228" i="9"/>
  <c r="T2223" i="9"/>
  <c r="U2223" i="9" s="1"/>
  <c r="X2222" i="9"/>
  <c r="BD2666" i="9"/>
  <c r="BE2666" i="9" l="1"/>
  <c r="BC2667" i="9"/>
  <c r="AZ2668" i="9"/>
  <c r="BA2667" i="9"/>
  <c r="Y2222" i="9"/>
  <c r="W2223" i="9"/>
  <c r="BD2667" i="9"/>
  <c r="BE2667" i="9" l="1"/>
  <c r="BA2668" i="9"/>
  <c r="BC2668" i="9"/>
  <c r="AZ2669" i="9"/>
  <c r="BJ2422" i="9"/>
  <c r="AD2229" i="9"/>
  <c r="T2224" i="9"/>
  <c r="U2224" i="9" s="1"/>
  <c r="X2223" i="9"/>
  <c r="BD2668" i="9"/>
  <c r="BE2668" i="9" l="1"/>
  <c r="AZ2670" i="9"/>
  <c r="BC2669" i="9"/>
  <c r="BA2669" i="9"/>
  <c r="Y2223" i="9"/>
  <c r="W2224" i="9"/>
  <c r="BJ2423" i="9"/>
  <c r="AD2230" i="9"/>
  <c r="T2225" i="9"/>
  <c r="U2225" i="9" s="1"/>
  <c r="BD2669" i="9"/>
  <c r="X2224" i="9"/>
  <c r="BE2669" i="9" l="1"/>
  <c r="BC2670" i="9"/>
  <c r="BA2670" i="9"/>
  <c r="AZ2671" i="9"/>
  <c r="Y2224" i="9"/>
  <c r="W2225" i="9"/>
  <c r="BD2670" i="9"/>
  <c r="BE2670" i="9" l="1"/>
  <c r="AZ2672" i="9"/>
  <c r="BC2671" i="9"/>
  <c r="BA2671" i="9"/>
  <c r="BJ2424" i="9"/>
  <c r="AD2231" i="9"/>
  <c r="T2226" i="9"/>
  <c r="U2226" i="9" s="1"/>
  <c r="BD2671" i="9"/>
  <c r="X2225" i="9"/>
  <c r="BE2671" i="9" l="1"/>
  <c r="AZ2673" i="9"/>
  <c r="BA2672" i="9"/>
  <c r="BC2672" i="9"/>
  <c r="Y2225" i="9"/>
  <c r="W2226" i="9"/>
  <c r="BJ2425" i="9"/>
  <c r="AD2232" i="9"/>
  <c r="T2227" i="9"/>
  <c r="U2227" i="9" s="1"/>
  <c r="X2226" i="9"/>
  <c r="BD2672" i="9"/>
  <c r="BE2672" i="9" l="1"/>
  <c r="AZ2674" i="9"/>
  <c r="BA2673" i="9"/>
  <c r="BC2673" i="9"/>
  <c r="Y2226" i="9"/>
  <c r="W2227" i="9"/>
  <c r="BD2673" i="9"/>
  <c r="BE2673" i="9" l="1"/>
  <c r="BC2674" i="9"/>
  <c r="AZ2675" i="9"/>
  <c r="BA2674" i="9"/>
  <c r="BJ2426" i="9"/>
  <c r="AD2233" i="9"/>
  <c r="T2228" i="9"/>
  <c r="U2228" i="9" s="1"/>
  <c r="X2227" i="9"/>
  <c r="BD2674" i="9"/>
  <c r="BE2674" i="9" l="1"/>
  <c r="BA2675" i="9"/>
  <c r="AZ2676" i="9"/>
  <c r="BC2675" i="9"/>
  <c r="Y2227" i="9"/>
  <c r="W2228" i="9"/>
  <c r="BJ2427" i="9"/>
  <c r="AD2234" i="9"/>
  <c r="T2229" i="9"/>
  <c r="U2229" i="9" s="1"/>
  <c r="BD2675" i="9"/>
  <c r="X2228" i="9"/>
  <c r="BE2675" i="9" l="1"/>
  <c r="BA2676" i="9"/>
  <c r="AZ2677" i="9"/>
  <c r="BC2676" i="9"/>
  <c r="Y2228" i="9"/>
  <c r="W2229" i="9"/>
  <c r="BD2676" i="9"/>
  <c r="BE2676" i="9" l="1"/>
  <c r="AZ2678" i="9"/>
  <c r="BA2677" i="9"/>
  <c r="BC2677" i="9"/>
  <c r="BJ2428" i="9"/>
  <c r="AD2235" i="9"/>
  <c r="T2230" i="9"/>
  <c r="U2230" i="9" s="1"/>
  <c r="X2229" i="9"/>
  <c r="BD2677" i="9"/>
  <c r="BE2677" i="9" l="1"/>
  <c r="BA2678" i="9"/>
  <c r="AZ2679" i="9"/>
  <c r="BC2678" i="9"/>
  <c r="Y2229" i="9"/>
  <c r="W2230" i="9"/>
  <c r="BJ2429" i="9"/>
  <c r="AD2236" i="9"/>
  <c r="T2231" i="9"/>
  <c r="U2231" i="9" s="1"/>
  <c r="BD2678" i="9"/>
  <c r="X2230" i="9"/>
  <c r="BE2678" i="9" l="1"/>
  <c r="BA2679" i="9"/>
  <c r="BC2679" i="9"/>
  <c r="AZ2680" i="9"/>
  <c r="Y2230" i="9"/>
  <c r="W2231" i="9"/>
  <c r="BD2679" i="9"/>
  <c r="BE2679" i="9" l="1"/>
  <c r="BC2680" i="9"/>
  <c r="AZ2681" i="9"/>
  <c r="BA2680" i="9"/>
  <c r="BJ2430" i="9"/>
  <c r="AD2237" i="9"/>
  <c r="T2232" i="9"/>
  <c r="U2232" i="9" s="1"/>
  <c r="X2231" i="9"/>
  <c r="BD2680" i="9"/>
  <c r="BE2680" i="9" l="1"/>
  <c r="AZ2682" i="9"/>
  <c r="BA2681" i="9"/>
  <c r="BC2681" i="9"/>
  <c r="Y2231" i="9"/>
  <c r="W2232" i="9"/>
  <c r="BJ2431" i="9"/>
  <c r="AD2238" i="9"/>
  <c r="T2233" i="9"/>
  <c r="U2233" i="9" s="1"/>
  <c r="BD2681" i="9"/>
  <c r="X2232" i="9"/>
  <c r="BE2681" i="9" l="1"/>
  <c r="AZ2683" i="9"/>
  <c r="BC2682" i="9"/>
  <c r="BA2682" i="9"/>
  <c r="Y2232" i="9"/>
  <c r="W2233" i="9"/>
  <c r="BD2682" i="9"/>
  <c r="BE2682" i="9" l="1"/>
  <c r="BA2683" i="9"/>
  <c r="AZ2684" i="9"/>
  <c r="BC2683" i="9"/>
  <c r="BJ2432" i="9"/>
  <c r="AD2239" i="9"/>
  <c r="T2234" i="9"/>
  <c r="U2234" i="9" s="1"/>
  <c r="BD2683" i="9"/>
  <c r="X2233" i="9"/>
  <c r="BE2683" i="9" l="1"/>
  <c r="BA2684" i="9"/>
  <c r="BC2684" i="9"/>
  <c r="AZ2685" i="9"/>
  <c r="Y2233" i="9"/>
  <c r="W2234" i="9"/>
  <c r="BJ2433" i="9"/>
  <c r="AD2240" i="9"/>
  <c r="T2235" i="9"/>
  <c r="U2235" i="9" s="1"/>
  <c r="BD2684" i="9"/>
  <c r="X2234" i="9"/>
  <c r="BE2684" i="9" l="1"/>
  <c r="BC2685" i="9"/>
  <c r="AZ2686" i="9"/>
  <c r="BA2685" i="9"/>
  <c r="Y2234" i="9"/>
  <c r="W2235" i="9"/>
  <c r="BD2685" i="9"/>
  <c r="BE2685" i="9" l="1"/>
  <c r="BA2686" i="9"/>
  <c r="AZ2687" i="9"/>
  <c r="BC2686" i="9"/>
  <c r="BJ2434" i="9"/>
  <c r="AD2241" i="9"/>
  <c r="T2236" i="9"/>
  <c r="U2236" i="9" s="1"/>
  <c r="X2235" i="9"/>
  <c r="BD2686" i="9"/>
  <c r="BE2686" i="9" l="1"/>
  <c r="AZ2688" i="9"/>
  <c r="BA2687" i="9"/>
  <c r="BC2687" i="9"/>
  <c r="Y2235" i="9"/>
  <c r="W2236" i="9"/>
  <c r="BJ2435" i="9"/>
  <c r="AD2242" i="9"/>
  <c r="T2237" i="9"/>
  <c r="U2237" i="9" s="1"/>
  <c r="BD2687" i="9"/>
  <c r="X2236" i="9"/>
  <c r="BE2687" i="9" l="1"/>
  <c r="AZ2689" i="9"/>
  <c r="BC2688" i="9"/>
  <c r="BA2688" i="9"/>
  <c r="Y2236" i="9"/>
  <c r="W2237" i="9"/>
  <c r="BD2688" i="9"/>
  <c r="BE2688" i="9" l="1"/>
  <c r="BC2689" i="9"/>
  <c r="BA2689" i="9"/>
  <c r="AZ2690" i="9"/>
  <c r="BJ2436" i="9"/>
  <c r="AD2243" i="9"/>
  <c r="T2238" i="9"/>
  <c r="U2238" i="9" s="1"/>
  <c r="BD2689" i="9"/>
  <c r="X2237" i="9"/>
  <c r="BE2689" i="9" l="1"/>
  <c r="BC2690" i="9"/>
  <c r="BA2690" i="9"/>
  <c r="AZ2691" i="9"/>
  <c r="Y2237" i="9"/>
  <c r="W2238" i="9"/>
  <c r="BJ2437" i="9"/>
  <c r="AD2244" i="9"/>
  <c r="T2239" i="9"/>
  <c r="U2239" i="9" s="1"/>
  <c r="BD2690" i="9"/>
  <c r="X2238" i="9"/>
  <c r="BE2690" i="9" l="1"/>
  <c r="AZ2692" i="9"/>
  <c r="BC2691" i="9"/>
  <c r="BA2691" i="9"/>
  <c r="Y2238" i="9"/>
  <c r="W2239" i="9"/>
  <c r="BD2691" i="9"/>
  <c r="BE2691" i="9" l="1"/>
  <c r="BA2692" i="9"/>
  <c r="AZ2693" i="9"/>
  <c r="BC2692" i="9"/>
  <c r="BJ2438" i="9"/>
  <c r="AD2245" i="9"/>
  <c r="T2240" i="9"/>
  <c r="U2240" i="9" s="1"/>
  <c r="X2239" i="9"/>
  <c r="BD2692" i="9"/>
  <c r="BE2692" i="9" l="1"/>
  <c r="AZ2694" i="9"/>
  <c r="BA2693" i="9"/>
  <c r="BC2693" i="9"/>
  <c r="Y2239" i="9"/>
  <c r="W2240" i="9"/>
  <c r="BJ2439" i="9"/>
  <c r="AD2246" i="9"/>
  <c r="T2241" i="9"/>
  <c r="U2241" i="9" s="1"/>
  <c r="BD2693" i="9"/>
  <c r="X2240" i="9"/>
  <c r="BE2693" i="9" l="1"/>
  <c r="AZ2695" i="9"/>
  <c r="BC2694" i="9"/>
  <c r="BA2694" i="9"/>
  <c r="Y2240" i="9"/>
  <c r="W2241" i="9"/>
  <c r="BD2694" i="9"/>
  <c r="BE2694" i="9" l="1"/>
  <c r="BA2695" i="9"/>
  <c r="AZ2696" i="9"/>
  <c r="BC2695" i="9"/>
  <c r="BJ2440" i="9"/>
  <c r="AD2247" i="9"/>
  <c r="T2242" i="9"/>
  <c r="U2242" i="9" s="1"/>
  <c r="X2241" i="9"/>
  <c r="BD2695" i="9"/>
  <c r="BE2695" i="9" l="1"/>
  <c r="AZ2697" i="9"/>
  <c r="BA2696" i="9"/>
  <c r="BC2696" i="9"/>
  <c r="Y2241" i="9"/>
  <c r="W2242" i="9"/>
  <c r="BJ2441" i="9"/>
  <c r="AD2248" i="9"/>
  <c r="T2243" i="9"/>
  <c r="U2243" i="9" s="1"/>
  <c r="BD2696" i="9"/>
  <c r="X2242" i="9"/>
  <c r="BE2696" i="9" l="1"/>
  <c r="AZ2698" i="9"/>
  <c r="BC2697" i="9"/>
  <c r="BA2697" i="9"/>
  <c r="Y2242" i="9"/>
  <c r="W2243" i="9"/>
  <c r="BD2697" i="9"/>
  <c r="BE2697" i="9" l="1"/>
  <c r="BA2698" i="9"/>
  <c r="BC2698" i="9"/>
  <c r="AZ2699" i="9"/>
  <c r="BJ2442" i="9"/>
  <c r="AD2249" i="9"/>
  <c r="T2244" i="9"/>
  <c r="U2244" i="9" s="1"/>
  <c r="BD2698" i="9"/>
  <c r="X2243" i="9"/>
  <c r="BE2698" i="9" l="1"/>
  <c r="AZ2700" i="9"/>
  <c r="BA2699" i="9"/>
  <c r="BC2699" i="9"/>
  <c r="Y2243" i="9"/>
  <c r="W2244" i="9"/>
  <c r="BJ2443" i="9"/>
  <c r="AD2250" i="9"/>
  <c r="T2245" i="9"/>
  <c r="U2245" i="9" s="1"/>
  <c r="BD2699" i="9"/>
  <c r="X2244" i="9"/>
  <c r="BE2699" i="9" l="1"/>
  <c r="BC2700" i="9"/>
  <c r="AZ2701" i="9"/>
  <c r="BA2700" i="9"/>
  <c r="Y2244" i="9"/>
  <c r="W2245" i="9"/>
  <c r="BD2700" i="9"/>
  <c r="BE2700" i="9" l="1"/>
  <c r="BC2701" i="9"/>
  <c r="AZ2702" i="9"/>
  <c r="BA2701" i="9"/>
  <c r="BJ2444" i="9"/>
  <c r="AD2251" i="9"/>
  <c r="T2246" i="9"/>
  <c r="U2246" i="9" s="1"/>
  <c r="BD2701" i="9"/>
  <c r="X2245" i="9"/>
  <c r="BE2701" i="9" l="1"/>
  <c r="BA2702" i="9"/>
  <c r="AZ2703" i="9"/>
  <c r="BC2702" i="9"/>
  <c r="Y2245" i="9"/>
  <c r="W2246" i="9"/>
  <c r="BJ2445" i="9"/>
  <c r="AD2252" i="9"/>
  <c r="T2247" i="9"/>
  <c r="U2247" i="9" s="1"/>
  <c r="X2246" i="9"/>
  <c r="BD2702" i="9"/>
  <c r="BE2702" i="9" l="1"/>
  <c r="AZ2704" i="9"/>
  <c r="BC2703" i="9"/>
  <c r="BA2703" i="9"/>
  <c r="Y2246" i="9"/>
  <c r="W2247" i="9"/>
  <c r="BD2703" i="9"/>
  <c r="BE2703" i="9" l="1"/>
  <c r="BA2704" i="9"/>
  <c r="AZ2705" i="9"/>
  <c r="BC2704" i="9"/>
  <c r="BJ2446" i="9"/>
  <c r="AD2253" i="9"/>
  <c r="T2248" i="9"/>
  <c r="U2248" i="9" s="1"/>
  <c r="BD2704" i="9"/>
  <c r="X2247" i="9"/>
  <c r="BE2704" i="9" l="1"/>
  <c r="BA2705" i="9"/>
  <c r="BC2705" i="9"/>
  <c r="AZ2706" i="9"/>
  <c r="Y2247" i="9"/>
  <c r="W2248" i="9"/>
  <c r="BJ2447" i="9"/>
  <c r="AD2254" i="9"/>
  <c r="T2249" i="9"/>
  <c r="U2249" i="9" s="1"/>
  <c r="X2248" i="9"/>
  <c r="BD2705" i="9"/>
  <c r="BE2705" i="9" l="1"/>
  <c r="BC2706" i="9"/>
  <c r="BA2706" i="9"/>
  <c r="AZ2707" i="9"/>
  <c r="Y2248" i="9"/>
  <c r="W2249" i="9"/>
  <c r="BD2706" i="9"/>
  <c r="BE2706" i="9" l="1"/>
  <c r="BA2707" i="9"/>
  <c r="AZ2708" i="9"/>
  <c r="BC2707" i="9"/>
  <c r="BJ2448" i="9"/>
  <c r="AD2255" i="9"/>
  <c r="T2250" i="9"/>
  <c r="U2250" i="9" s="1"/>
  <c r="X2249" i="9"/>
  <c r="BD2707" i="9"/>
  <c r="BE2707" i="9" l="1"/>
  <c r="AZ2709" i="9"/>
  <c r="BA2708" i="9"/>
  <c r="BC2708" i="9"/>
  <c r="Y2249" i="9"/>
  <c r="W2250" i="9"/>
  <c r="BJ2449" i="9"/>
  <c r="AD2256" i="9"/>
  <c r="T2251" i="9"/>
  <c r="U2251" i="9" s="1"/>
  <c r="BD2708" i="9"/>
  <c r="X2250" i="9"/>
  <c r="BE2708" i="9" l="1"/>
  <c r="BC2709" i="9"/>
  <c r="BA2709" i="9"/>
  <c r="AZ2710" i="9"/>
  <c r="Y2250" i="9"/>
  <c r="W2251" i="9"/>
  <c r="BD2709" i="9"/>
  <c r="BE2709" i="9" l="1"/>
  <c r="BC2710" i="9"/>
  <c r="BA2710" i="9"/>
  <c r="AZ2711" i="9"/>
  <c r="BJ2450" i="9"/>
  <c r="AD2257" i="9"/>
  <c r="T2252" i="9"/>
  <c r="U2252" i="9" s="1"/>
  <c r="BD2710" i="9"/>
  <c r="X2251" i="9"/>
  <c r="BE2710" i="9" l="1"/>
  <c r="BA2711" i="9"/>
  <c r="BC2711" i="9"/>
  <c r="AZ2712" i="9"/>
  <c r="Y2251" i="9"/>
  <c r="W2252" i="9"/>
  <c r="BJ2451" i="9"/>
  <c r="AD2258" i="9"/>
  <c r="T2253" i="9"/>
  <c r="U2253" i="9" s="1"/>
  <c r="BD2711" i="9"/>
  <c r="X2252" i="9"/>
  <c r="BE2711" i="9" l="1"/>
  <c r="BA2712" i="9"/>
  <c r="AZ2713" i="9"/>
  <c r="BC2712" i="9"/>
  <c r="Y2252" i="9"/>
  <c r="W2253" i="9"/>
  <c r="BD2712" i="9"/>
  <c r="BE2712" i="9" l="1"/>
  <c r="BA2713" i="9"/>
  <c r="BC2713" i="9"/>
  <c r="AZ2714" i="9"/>
  <c r="BJ2452" i="9"/>
  <c r="AD2259" i="9"/>
  <c r="T2254" i="9"/>
  <c r="U2254" i="9" s="1"/>
  <c r="BD2713" i="9"/>
  <c r="X2253" i="9"/>
  <c r="BE2713" i="9" l="1"/>
  <c r="BC2714" i="9"/>
  <c r="AZ2715" i="9"/>
  <c r="BA2714" i="9"/>
  <c r="Y2253" i="9"/>
  <c r="W2254" i="9"/>
  <c r="BJ2453" i="9"/>
  <c r="AD2260" i="9"/>
  <c r="T2255" i="9"/>
  <c r="U2255" i="9" s="1"/>
  <c r="X2254" i="9"/>
  <c r="BD2714" i="9"/>
  <c r="BE2714" i="9" l="1"/>
  <c r="AZ2716" i="9"/>
  <c r="BC2715" i="9"/>
  <c r="BA2715" i="9"/>
  <c r="Y2254" i="9"/>
  <c r="W2255" i="9"/>
  <c r="BD2715" i="9"/>
  <c r="BE2715" i="9" l="1"/>
  <c r="BC2716" i="9"/>
  <c r="AZ2717" i="9"/>
  <c r="BA2716" i="9"/>
  <c r="BJ2454" i="9"/>
  <c r="AD2261" i="9"/>
  <c r="T2256" i="9"/>
  <c r="U2256" i="9" s="1"/>
  <c r="BD2716" i="9"/>
  <c r="X2255" i="9"/>
  <c r="BE2716" i="9" l="1"/>
  <c r="BA2717" i="9"/>
  <c r="BC2717" i="9"/>
  <c r="AZ2718" i="9"/>
  <c r="Y2255" i="9"/>
  <c r="W2256" i="9"/>
  <c r="BJ2455" i="9"/>
  <c r="AD2262" i="9"/>
  <c r="T2257" i="9"/>
  <c r="U2257" i="9" s="1"/>
  <c r="BD2717" i="9"/>
  <c r="X2256" i="9"/>
  <c r="BE2717" i="9" l="1"/>
  <c r="AZ2719" i="9"/>
  <c r="BC2718" i="9"/>
  <c r="BA2718" i="9"/>
  <c r="Y2256" i="9"/>
  <c r="W2257" i="9"/>
  <c r="BD2718" i="9"/>
  <c r="BE2718" i="9" l="1"/>
  <c r="BA2719" i="9"/>
  <c r="AZ2720" i="9"/>
  <c r="BC2719" i="9"/>
  <c r="BJ2456" i="9"/>
  <c r="AD2263" i="9"/>
  <c r="T2258" i="9"/>
  <c r="U2258" i="9" s="1"/>
  <c r="X2257" i="9"/>
  <c r="BD2719" i="9"/>
  <c r="BE2719" i="9" l="1"/>
  <c r="AZ2721" i="9"/>
  <c r="BC2720" i="9"/>
  <c r="BA2720" i="9"/>
  <c r="Y2257" i="9"/>
  <c r="W2258" i="9"/>
  <c r="BJ2457" i="9"/>
  <c r="AD2264" i="9"/>
  <c r="T2259" i="9"/>
  <c r="U2259" i="9" s="1"/>
  <c r="BD2720" i="9"/>
  <c r="X2258" i="9"/>
  <c r="BE2720" i="9" l="1"/>
  <c r="BC2721" i="9"/>
  <c r="AZ2722" i="9"/>
  <c r="BA2721" i="9"/>
  <c r="Y2258" i="9"/>
  <c r="W2259" i="9"/>
  <c r="BD2721" i="9"/>
  <c r="BE2721" i="9" l="1"/>
  <c r="BA2722" i="9"/>
  <c r="BC2722" i="9"/>
  <c r="AZ2723" i="9"/>
  <c r="BJ2458" i="9"/>
  <c r="AD2265" i="9"/>
  <c r="T2260" i="9"/>
  <c r="U2260" i="9" s="1"/>
  <c r="X2259" i="9"/>
  <c r="BD2722" i="9"/>
  <c r="BE2722" i="9" l="1"/>
  <c r="AZ2724" i="9"/>
  <c r="BC2723" i="9"/>
  <c r="BA2723" i="9"/>
  <c r="Y2259" i="9"/>
  <c r="W2260" i="9"/>
  <c r="BJ2459" i="9"/>
  <c r="AD2266" i="9"/>
  <c r="T2261" i="9"/>
  <c r="U2261" i="9" s="1"/>
  <c r="BD2723" i="9"/>
  <c r="X2260" i="9"/>
  <c r="BE2723" i="9" l="1"/>
  <c r="BA2724" i="9"/>
  <c r="BC2724" i="9"/>
  <c r="AZ2725" i="9"/>
  <c r="Y2260" i="9"/>
  <c r="W2261" i="9"/>
  <c r="BD2724" i="9"/>
  <c r="BE2724" i="9" l="1"/>
  <c r="BC2725" i="9"/>
  <c r="AZ2726" i="9"/>
  <c r="BA2725" i="9"/>
  <c r="BJ2460" i="9"/>
  <c r="AD2267" i="9"/>
  <c r="T2262" i="9"/>
  <c r="U2262" i="9" s="1"/>
  <c r="BD2725" i="9"/>
  <c r="X2261" i="9"/>
  <c r="BE2725" i="9" l="1"/>
  <c r="BC2726" i="9"/>
  <c r="AZ2727" i="9"/>
  <c r="BA2726" i="9"/>
  <c r="Y2261" i="9"/>
  <c r="W2262" i="9"/>
  <c r="BJ2461" i="9"/>
  <c r="AD2268" i="9"/>
  <c r="T2263" i="9"/>
  <c r="U2263" i="9" s="1"/>
  <c r="BD2726" i="9"/>
  <c r="X2262" i="9"/>
  <c r="BE2726" i="9" l="1"/>
  <c r="BA2727" i="9"/>
  <c r="BC2727" i="9"/>
  <c r="AZ2728" i="9"/>
  <c r="Y2262" i="9"/>
  <c r="W2263" i="9"/>
  <c r="BD2727" i="9"/>
  <c r="BE2727" i="9" l="1"/>
  <c r="BA2728" i="9"/>
  <c r="BC2728" i="9"/>
  <c r="AZ2729" i="9"/>
  <c r="BJ2462" i="9"/>
  <c r="AD2269" i="9"/>
  <c r="T2264" i="9"/>
  <c r="U2264" i="9" s="1"/>
  <c r="BD2728" i="9"/>
  <c r="X2263" i="9"/>
  <c r="BE2728" i="9" l="1"/>
  <c r="BC2729" i="9"/>
  <c r="AZ2730" i="9"/>
  <c r="BA2729" i="9"/>
  <c r="Y2263" i="9"/>
  <c r="W2264" i="9"/>
  <c r="BJ2463" i="9"/>
  <c r="AD2270" i="9"/>
  <c r="T2265" i="9"/>
  <c r="U2265" i="9" s="1"/>
  <c r="BD2729" i="9"/>
  <c r="X2264" i="9"/>
  <c r="BE2729" i="9" l="1"/>
  <c r="BC2730" i="9"/>
  <c r="AZ2731" i="9"/>
  <c r="BA2730" i="9"/>
  <c r="Y2264" i="9"/>
  <c r="W2265" i="9"/>
  <c r="BD2730" i="9"/>
  <c r="BE2730" i="9" l="1"/>
  <c r="AZ2732" i="9"/>
  <c r="BC2731" i="9"/>
  <c r="BA2731" i="9"/>
  <c r="BJ2464" i="9"/>
  <c r="AD2271" i="9"/>
  <c r="T2266" i="9"/>
  <c r="U2266" i="9" s="1"/>
  <c r="X2265" i="9"/>
  <c r="BD2731" i="9"/>
  <c r="BE2731" i="9" l="1"/>
  <c r="BC2732" i="9"/>
  <c r="BA2732" i="9"/>
  <c r="AZ2733" i="9"/>
  <c r="Y2265" i="9"/>
  <c r="W2266" i="9"/>
  <c r="BJ2465" i="9"/>
  <c r="AD2272" i="9"/>
  <c r="T2267" i="9"/>
  <c r="U2267" i="9" s="1"/>
  <c r="BD2732" i="9"/>
  <c r="X2266" i="9"/>
  <c r="BE2732" i="9" l="1"/>
  <c r="BC2733" i="9"/>
  <c r="AZ2734" i="9"/>
  <c r="BA2733" i="9"/>
  <c r="Y2266" i="9"/>
  <c r="W2267" i="9"/>
  <c r="BD2733" i="9"/>
  <c r="BE2733" i="9" l="1"/>
  <c r="AZ2735" i="9"/>
  <c r="BC2734" i="9"/>
  <c r="BA2734" i="9"/>
  <c r="BJ2466" i="9"/>
  <c r="AD2273" i="9"/>
  <c r="T2268" i="9"/>
  <c r="U2268" i="9" s="1"/>
  <c r="BD2734" i="9"/>
  <c r="X2267" i="9"/>
  <c r="BE2734" i="9" l="1"/>
  <c r="AZ2736" i="9"/>
  <c r="BC2735" i="9"/>
  <c r="BA2735" i="9"/>
  <c r="Y2267" i="9"/>
  <c r="W2268" i="9"/>
  <c r="BJ2467" i="9"/>
  <c r="AD2274" i="9"/>
  <c r="T2269" i="9"/>
  <c r="U2269" i="9" s="1"/>
  <c r="BD2735" i="9"/>
  <c r="X2268" i="9"/>
  <c r="BE2735" i="9" l="1"/>
  <c r="BA2736" i="9"/>
  <c r="BC2736" i="9"/>
  <c r="AZ2737" i="9"/>
  <c r="Y2268" i="9"/>
  <c r="W2269" i="9"/>
  <c r="BD2736" i="9"/>
  <c r="BE2736" i="9" l="1"/>
  <c r="BC2737" i="9"/>
  <c r="BA2737" i="9"/>
  <c r="AZ2738" i="9"/>
  <c r="BJ2468" i="9"/>
  <c r="AD2275" i="9"/>
  <c r="T2270" i="9"/>
  <c r="U2270" i="9" s="1"/>
  <c r="X2269" i="9"/>
  <c r="BD2737" i="9"/>
  <c r="BE2737" i="9" l="1"/>
  <c r="AZ2739" i="9"/>
  <c r="BC2738" i="9"/>
  <c r="BA2738" i="9"/>
  <c r="Y2269" i="9"/>
  <c r="W2270" i="9"/>
  <c r="BJ2469" i="9"/>
  <c r="AD2276" i="9"/>
  <c r="T2271" i="9"/>
  <c r="U2271" i="9" s="1"/>
  <c r="BD2738" i="9"/>
  <c r="X2270" i="9"/>
  <c r="BE2738" i="9" l="1"/>
  <c r="BC2739" i="9"/>
  <c r="BA2739" i="9"/>
  <c r="AZ2740" i="9"/>
  <c r="Y2270" i="9"/>
  <c r="W2271" i="9"/>
  <c r="BD2739" i="9"/>
  <c r="BE2739" i="9" l="1"/>
  <c r="BA2740" i="9"/>
  <c r="BC2740" i="9"/>
  <c r="AZ2741" i="9"/>
  <c r="BJ2470" i="9"/>
  <c r="AD2277" i="9"/>
  <c r="T2272" i="9"/>
  <c r="U2272" i="9" s="1"/>
  <c r="X2271" i="9"/>
  <c r="BD2740" i="9"/>
  <c r="BE2740" i="9" l="1"/>
  <c r="BC2741" i="9"/>
  <c r="BA2741" i="9"/>
  <c r="AZ2742" i="9"/>
  <c r="Y2271" i="9"/>
  <c r="W2272" i="9"/>
  <c r="BJ2471" i="9"/>
  <c r="AD2278" i="9"/>
  <c r="T2273" i="9"/>
  <c r="U2273" i="9" s="1"/>
  <c r="X2272" i="9"/>
  <c r="BD2741" i="9"/>
  <c r="BE2741" i="9" l="1"/>
  <c r="BC2742" i="9"/>
  <c r="AZ2743" i="9"/>
  <c r="BA2742" i="9"/>
  <c r="Y2272" i="9"/>
  <c r="W2273" i="9"/>
  <c r="BD2742" i="9"/>
  <c r="BE2742" i="9" l="1"/>
  <c r="BA2743" i="9"/>
  <c r="AZ2744" i="9"/>
  <c r="BC2743" i="9"/>
  <c r="BJ2472" i="9"/>
  <c r="AD2279" i="9"/>
  <c r="T2274" i="9"/>
  <c r="U2274" i="9" s="1"/>
  <c r="X2273" i="9"/>
  <c r="BD2743" i="9"/>
  <c r="BE2743" i="9" l="1"/>
  <c r="AZ2745" i="9"/>
  <c r="BA2744" i="9"/>
  <c r="BC2744" i="9"/>
  <c r="Y2273" i="9"/>
  <c r="W2274" i="9"/>
  <c r="BJ2473" i="9"/>
  <c r="AD2280" i="9"/>
  <c r="T2275" i="9"/>
  <c r="U2275" i="9" s="1"/>
  <c r="X2274" i="9"/>
  <c r="BD2744" i="9"/>
  <c r="BE2744" i="9" l="1"/>
  <c r="AZ2746" i="9"/>
  <c r="BA2745" i="9"/>
  <c r="BC2745" i="9"/>
  <c r="Y2274" i="9"/>
  <c r="W2275" i="9"/>
  <c r="BD2745" i="9"/>
  <c r="BE2745" i="9" l="1"/>
  <c r="BC2746" i="9"/>
  <c r="BA2746" i="9"/>
  <c r="AZ2747" i="9"/>
  <c r="BJ2474" i="9"/>
  <c r="AD2281" i="9"/>
  <c r="T2276" i="9"/>
  <c r="U2276" i="9" s="1"/>
  <c r="BD2746" i="9"/>
  <c r="X2275" i="9"/>
  <c r="BE2746" i="9" l="1"/>
  <c r="AZ2748" i="9"/>
  <c r="BA2747" i="9"/>
  <c r="BC2747" i="9"/>
  <c r="Y2275" i="9"/>
  <c r="W2276" i="9"/>
  <c r="BJ2475" i="9"/>
  <c r="AD2282" i="9"/>
  <c r="T2277" i="9"/>
  <c r="U2277" i="9" s="1"/>
  <c r="BD2747" i="9"/>
  <c r="X2276" i="9"/>
  <c r="BE2747" i="9" l="1"/>
  <c r="BA2748" i="9"/>
  <c r="AZ2749" i="9"/>
  <c r="BC2748" i="9"/>
  <c r="Y2276" i="9"/>
  <c r="W2277" i="9"/>
  <c r="BD2748" i="9"/>
  <c r="BE2748" i="9" l="1"/>
  <c r="BC2749" i="9"/>
  <c r="AZ2750" i="9"/>
  <c r="BA2749" i="9"/>
  <c r="BJ2476" i="9"/>
  <c r="AD2283" i="9"/>
  <c r="T2278" i="9"/>
  <c r="U2278" i="9" s="1"/>
  <c r="BD2749" i="9"/>
  <c r="X2277" i="9"/>
  <c r="BE2749" i="9" l="1"/>
  <c r="BC2750" i="9"/>
  <c r="BA2750" i="9"/>
  <c r="AZ2751" i="9"/>
  <c r="Y2277" i="9"/>
  <c r="W2278" i="9"/>
  <c r="BJ2477" i="9"/>
  <c r="AD2284" i="9"/>
  <c r="T2279" i="9"/>
  <c r="U2279" i="9" s="1"/>
  <c r="BD2750" i="9"/>
  <c r="X2278" i="9"/>
  <c r="BE2750" i="9" l="1"/>
  <c r="BA2751" i="9"/>
  <c r="AZ2752" i="9"/>
  <c r="BC2751" i="9"/>
  <c r="Y2278" i="9"/>
  <c r="W2279" i="9"/>
  <c r="BD2751" i="9"/>
  <c r="BE2751" i="9" l="1"/>
  <c r="BA2752" i="9"/>
  <c r="AZ2753" i="9"/>
  <c r="BC2752" i="9"/>
  <c r="BJ2478" i="9"/>
  <c r="AD2285" i="9"/>
  <c r="T2280" i="9"/>
  <c r="U2280" i="9" s="1"/>
  <c r="X2279" i="9"/>
  <c r="BD2752" i="9"/>
  <c r="BE2752" i="9" l="1"/>
  <c r="BC2753" i="9"/>
  <c r="BA2753" i="9"/>
  <c r="AZ2754" i="9"/>
  <c r="Y2279" i="9"/>
  <c r="W2280" i="9"/>
  <c r="BJ2479" i="9"/>
  <c r="AD2286" i="9"/>
  <c r="T2281" i="9"/>
  <c r="U2281" i="9" s="1"/>
  <c r="X2280" i="9"/>
  <c r="BD2753" i="9"/>
  <c r="BE2753" i="9" l="1"/>
  <c r="AZ2755" i="9"/>
  <c r="BA2754" i="9"/>
  <c r="BC2754" i="9"/>
  <c r="Y2280" i="9"/>
  <c r="W2281" i="9"/>
  <c r="BD2754" i="9"/>
  <c r="BE2754" i="9" l="1"/>
  <c r="AZ2756" i="9"/>
  <c r="BC2755" i="9"/>
  <c r="BA2755" i="9"/>
  <c r="BJ2480" i="9"/>
  <c r="AD2287" i="9"/>
  <c r="T2282" i="9"/>
  <c r="U2282" i="9" s="1"/>
  <c r="BD2755" i="9"/>
  <c r="X2281" i="9"/>
  <c r="BE2755" i="9" l="1"/>
  <c r="BA2756" i="9"/>
  <c r="AZ2757" i="9"/>
  <c r="BC2756" i="9"/>
  <c r="Y2281" i="9"/>
  <c r="W2282" i="9"/>
  <c r="BJ2481" i="9"/>
  <c r="AD2288" i="9"/>
  <c r="T2283" i="9"/>
  <c r="U2283" i="9" s="1"/>
  <c r="BD2756" i="9"/>
  <c r="X2282" i="9"/>
  <c r="BE2756" i="9" l="1"/>
  <c r="BC2757" i="9"/>
  <c r="BA2757" i="9"/>
  <c r="AZ2758" i="9"/>
  <c r="Y2282" i="9"/>
  <c r="W2283" i="9"/>
  <c r="BD2757" i="9"/>
  <c r="BE2757" i="9" l="1"/>
  <c r="BC2758" i="9"/>
  <c r="BA2758" i="9"/>
  <c r="AZ2759" i="9"/>
  <c r="BJ2482" i="9"/>
  <c r="AD2289" i="9"/>
  <c r="T2284" i="9"/>
  <c r="U2284" i="9" s="1"/>
  <c r="X2283" i="9"/>
  <c r="BD2758" i="9"/>
  <c r="BE2758" i="9" l="1"/>
  <c r="BA2759" i="9"/>
  <c r="AZ2760" i="9"/>
  <c r="BC2759" i="9"/>
  <c r="Y2283" i="9"/>
  <c r="W2284" i="9"/>
  <c r="BJ2483" i="9"/>
  <c r="AD2290" i="9"/>
  <c r="T2285" i="9"/>
  <c r="U2285" i="9" s="1"/>
  <c r="X2284" i="9"/>
  <c r="BD2759" i="9"/>
  <c r="BE2759" i="9" l="1"/>
  <c r="AZ2761" i="9"/>
  <c r="BA2760" i="9"/>
  <c r="BC2760" i="9"/>
  <c r="Y2284" i="9"/>
  <c r="W2285" i="9"/>
  <c r="BD2760" i="9"/>
  <c r="BE2760" i="9" l="1"/>
  <c r="BC2761" i="9"/>
  <c r="BA2761" i="9"/>
  <c r="AZ2762" i="9"/>
  <c r="BJ2484" i="9"/>
  <c r="AD2291" i="9"/>
  <c r="T2286" i="9"/>
  <c r="U2286" i="9" s="1"/>
  <c r="X2285" i="9"/>
  <c r="BD2761" i="9"/>
  <c r="BE2761" i="9" l="1"/>
  <c r="BA2762" i="9"/>
  <c r="AZ2763" i="9"/>
  <c r="BC2762" i="9"/>
  <c r="Y2285" i="9"/>
  <c r="W2286" i="9"/>
  <c r="BJ2485" i="9"/>
  <c r="AD2292" i="9"/>
  <c r="T2287" i="9"/>
  <c r="U2287" i="9" s="1"/>
  <c r="X2286" i="9"/>
  <c r="BD2762" i="9"/>
  <c r="BE2762" i="9" l="1"/>
  <c r="BC2763" i="9"/>
  <c r="BA2763" i="9"/>
  <c r="AZ2764" i="9"/>
  <c r="Y2286" i="9"/>
  <c r="W2287" i="9"/>
  <c r="BD2763" i="9"/>
  <c r="BE2763" i="9" l="1"/>
  <c r="BA2764" i="9"/>
  <c r="BC2764" i="9"/>
  <c r="AZ2765" i="9"/>
  <c r="BJ2486" i="9"/>
  <c r="AD2293" i="9"/>
  <c r="T2288" i="9"/>
  <c r="U2288" i="9" s="1"/>
  <c r="BD2764" i="9"/>
  <c r="X2287" i="9"/>
  <c r="BE2764" i="9" l="1"/>
  <c r="AZ2766" i="9"/>
  <c r="BC2765" i="9"/>
  <c r="BA2765" i="9"/>
  <c r="Y2287" i="9"/>
  <c r="W2288" i="9"/>
  <c r="BJ2487" i="9"/>
  <c r="AD2294" i="9"/>
  <c r="T2289" i="9"/>
  <c r="U2289" i="9" s="1"/>
  <c r="X2288" i="9"/>
  <c r="BD2765" i="9"/>
  <c r="BE2765" i="9" l="1"/>
  <c r="BC2766" i="9"/>
  <c r="AZ2767" i="9"/>
  <c r="BA2766" i="9"/>
  <c r="Y2288" i="9"/>
  <c r="W2289" i="9"/>
  <c r="BD2766" i="9"/>
  <c r="BE2766" i="9" l="1"/>
  <c r="AZ2768" i="9"/>
  <c r="BC2767" i="9"/>
  <c r="BA2767" i="9"/>
  <c r="BJ2488" i="9"/>
  <c r="AD2295" i="9"/>
  <c r="T2290" i="9"/>
  <c r="U2290" i="9" s="1"/>
  <c r="X2289" i="9"/>
  <c r="BD2767" i="9"/>
  <c r="BE2767" i="9" l="1"/>
  <c r="BC2768" i="9"/>
  <c r="AZ2769" i="9"/>
  <c r="BA2768" i="9"/>
  <c r="Y2289" i="9"/>
  <c r="W2290" i="9"/>
  <c r="BJ2489" i="9"/>
  <c r="AD2296" i="9"/>
  <c r="T2291" i="9"/>
  <c r="U2291" i="9" s="1"/>
  <c r="BD2768" i="9"/>
  <c r="X2290" i="9"/>
  <c r="BE2768" i="9" l="1"/>
  <c r="BC2769" i="9"/>
  <c r="BA2769" i="9"/>
  <c r="AZ2770" i="9"/>
  <c r="Y2290" i="9"/>
  <c r="W2291" i="9"/>
  <c r="BD2769" i="9"/>
  <c r="BE2769" i="9" l="1"/>
  <c r="BA2770" i="9"/>
  <c r="BC2770" i="9"/>
  <c r="AZ2771" i="9"/>
  <c r="BJ2490" i="9"/>
  <c r="AD2297" i="9"/>
  <c r="T2292" i="9"/>
  <c r="U2292" i="9" s="1"/>
  <c r="BD2770" i="9"/>
  <c r="X2291" i="9"/>
  <c r="BE2770" i="9" l="1"/>
  <c r="AZ2772" i="9"/>
  <c r="BC2771" i="9"/>
  <c r="BA2771" i="9"/>
  <c r="Y2291" i="9"/>
  <c r="W2292" i="9"/>
  <c r="BJ2491" i="9"/>
  <c r="AD2298" i="9"/>
  <c r="T2293" i="9"/>
  <c r="U2293" i="9" s="1"/>
  <c r="BD2771" i="9"/>
  <c r="X2292" i="9"/>
  <c r="BE2771" i="9" l="1"/>
  <c r="AZ2773" i="9"/>
  <c r="BC2772" i="9"/>
  <c r="BA2772" i="9"/>
  <c r="Y2292" i="9"/>
  <c r="W2293" i="9"/>
  <c r="BD2772" i="9"/>
  <c r="BE2772" i="9" l="1"/>
  <c r="BC2773" i="9"/>
  <c r="BA2773" i="9"/>
  <c r="AZ2774" i="9"/>
  <c r="BJ2492" i="9"/>
  <c r="AD2299" i="9"/>
  <c r="T2294" i="9"/>
  <c r="U2294" i="9" s="1"/>
  <c r="X2293" i="9"/>
  <c r="BD2773" i="9"/>
  <c r="BE2773" i="9" l="1"/>
  <c r="BC2774" i="9"/>
  <c r="BA2774" i="9"/>
  <c r="AZ2775" i="9"/>
  <c r="Y2293" i="9"/>
  <c r="W2294" i="9"/>
  <c r="BJ2493" i="9"/>
  <c r="AD2300" i="9"/>
  <c r="T2295" i="9"/>
  <c r="U2295" i="9" s="1"/>
  <c r="BD2774" i="9"/>
  <c r="X2294" i="9"/>
  <c r="BE2774" i="9" l="1"/>
  <c r="BC2775" i="9"/>
  <c r="BA2775" i="9"/>
  <c r="AZ2776" i="9"/>
  <c r="Y2294" i="9"/>
  <c r="W2295" i="9"/>
  <c r="BD2775" i="9"/>
  <c r="BE2775" i="9" l="1"/>
  <c r="BC2776" i="9"/>
  <c r="AZ2777" i="9"/>
  <c r="BA2776" i="9"/>
  <c r="BJ2494" i="9"/>
  <c r="AD2301" i="9"/>
  <c r="T2296" i="9"/>
  <c r="U2296" i="9" s="1"/>
  <c r="BD2776" i="9"/>
  <c r="X2295" i="9"/>
  <c r="BE2776" i="9" l="1"/>
  <c r="BC2777" i="9"/>
  <c r="BA2777" i="9"/>
  <c r="AZ2778" i="9"/>
  <c r="Y2295" i="9"/>
  <c r="W2296" i="9"/>
  <c r="BJ2495" i="9"/>
  <c r="AD2302" i="9"/>
  <c r="T2297" i="9"/>
  <c r="U2297" i="9" s="1"/>
  <c r="BD2777" i="9"/>
  <c r="X2296" i="9"/>
  <c r="BE2777" i="9" l="1"/>
  <c r="BC2778" i="9"/>
  <c r="BA2778" i="9"/>
  <c r="AZ2779" i="9"/>
  <c r="Y2296" i="9"/>
  <c r="W2297" i="9"/>
  <c r="BD2778" i="9"/>
  <c r="BE2778" i="9" l="1"/>
  <c r="BA2779" i="9"/>
  <c r="AZ2780" i="9"/>
  <c r="BC2779" i="9"/>
  <c r="BJ2496" i="9"/>
  <c r="AD2303" i="9"/>
  <c r="T2298" i="9"/>
  <c r="U2298" i="9" s="1"/>
  <c r="X2297" i="9"/>
  <c r="BD2779" i="9"/>
  <c r="BE2779" i="9" l="1"/>
  <c r="AZ2781" i="9"/>
  <c r="BC2780" i="9"/>
  <c r="BA2780" i="9"/>
  <c r="Y2297" i="9"/>
  <c r="W2298" i="9"/>
  <c r="BJ2497" i="9"/>
  <c r="AD2304" i="9"/>
  <c r="T2299" i="9"/>
  <c r="U2299" i="9" s="1"/>
  <c r="BD2780" i="9"/>
  <c r="X2298" i="9"/>
  <c r="BE2780" i="9" l="1"/>
  <c r="AZ2782" i="9"/>
  <c r="BA2781" i="9"/>
  <c r="BC2781" i="9"/>
  <c r="Y2298" i="9"/>
  <c r="W2299" i="9"/>
  <c r="BD2781" i="9"/>
  <c r="BE2781" i="9" l="1"/>
  <c r="BC2782" i="9"/>
  <c r="BA2782" i="9"/>
  <c r="AZ2783" i="9"/>
  <c r="BJ2498" i="9"/>
  <c r="AD2305" i="9"/>
  <c r="T2300" i="9"/>
  <c r="U2300" i="9" s="1"/>
  <c r="X2299" i="9"/>
  <c r="BD2782" i="9"/>
  <c r="BE2782" i="9" l="1"/>
  <c r="AZ2784" i="9"/>
  <c r="BA2783" i="9"/>
  <c r="BC2783" i="9"/>
  <c r="Y2299" i="9"/>
  <c r="W2300" i="9"/>
  <c r="BJ2499" i="9"/>
  <c r="AD2306" i="9"/>
  <c r="T2301" i="9"/>
  <c r="U2301" i="9" s="1"/>
  <c r="X2300" i="9"/>
  <c r="BD2783" i="9"/>
  <c r="BE2783" i="9" l="1"/>
  <c r="AZ2785" i="9"/>
  <c r="BA2784" i="9"/>
  <c r="BC2784" i="9"/>
  <c r="Y2300" i="9"/>
  <c r="W2301" i="9"/>
  <c r="BD2784" i="9"/>
  <c r="BE2784" i="9" l="1"/>
  <c r="BC2785" i="9"/>
  <c r="AZ2786" i="9"/>
  <c r="BA2785" i="9"/>
  <c r="BJ2500" i="9"/>
  <c r="AD2307" i="9"/>
  <c r="T2302" i="9"/>
  <c r="U2302" i="9" s="1"/>
  <c r="BD2785" i="9"/>
  <c r="X2301" i="9"/>
  <c r="BE2785" i="9" l="1"/>
  <c r="BC2786" i="9"/>
  <c r="BA2786" i="9"/>
  <c r="AZ2787" i="9"/>
  <c r="Y2301" i="9"/>
  <c r="W2302" i="9"/>
  <c r="BJ2501" i="9"/>
  <c r="AD2308" i="9"/>
  <c r="T2303" i="9"/>
  <c r="U2303" i="9" s="1"/>
  <c r="BD2786" i="9"/>
  <c r="X2302" i="9"/>
  <c r="BE2786" i="9" l="1"/>
  <c r="AZ2788" i="9"/>
  <c r="BA2787" i="9"/>
  <c r="BC2787" i="9"/>
  <c r="Y2302" i="9"/>
  <c r="W2303" i="9"/>
  <c r="BD2787" i="9"/>
  <c r="BE2787" i="9" l="1"/>
  <c r="AZ2789" i="9"/>
  <c r="BA2788" i="9"/>
  <c r="BC2788" i="9"/>
  <c r="BJ2502" i="9"/>
  <c r="AD2309" i="9"/>
  <c r="T2304" i="9"/>
  <c r="U2304" i="9" s="1"/>
  <c r="X2303" i="9"/>
  <c r="BD2788" i="9"/>
  <c r="BE2788" i="9" l="1"/>
  <c r="BC2789" i="9"/>
  <c r="AZ2790" i="9"/>
  <c r="BA2789" i="9"/>
  <c r="Y2303" i="9"/>
  <c r="W2304" i="9"/>
  <c r="BJ2503" i="9"/>
  <c r="AD2310" i="9"/>
  <c r="T2305" i="9"/>
  <c r="U2305" i="9" s="1"/>
  <c r="X2304" i="9"/>
  <c r="BD2789" i="9"/>
  <c r="BE2789" i="9" l="1"/>
  <c r="BA2790" i="9"/>
  <c r="BC2790" i="9"/>
  <c r="AZ2791" i="9"/>
  <c r="Y2304" i="9"/>
  <c r="W2305" i="9"/>
  <c r="BD2790" i="9"/>
  <c r="BE2790" i="9" l="1"/>
  <c r="BC2791" i="9"/>
  <c r="BA2791" i="9"/>
  <c r="AZ2792" i="9"/>
  <c r="BJ2504" i="9"/>
  <c r="AD2311" i="9"/>
  <c r="T2306" i="9"/>
  <c r="U2306" i="9" s="1"/>
  <c r="BD2791" i="9"/>
  <c r="X2305" i="9"/>
  <c r="BE2791" i="9" l="1"/>
  <c r="BA2792" i="9"/>
  <c r="BC2792" i="9"/>
  <c r="AZ2793" i="9"/>
  <c r="Y2305" i="9"/>
  <c r="W2306" i="9"/>
  <c r="BJ2505" i="9"/>
  <c r="AD2312" i="9"/>
  <c r="T2307" i="9"/>
  <c r="U2307" i="9" s="1"/>
  <c r="BD2792" i="9"/>
  <c r="X2306" i="9"/>
  <c r="BE2792" i="9" l="1"/>
  <c r="AZ2794" i="9"/>
  <c r="BC2793" i="9"/>
  <c r="BA2793" i="9"/>
  <c r="Y2306" i="9"/>
  <c r="W2307" i="9"/>
  <c r="BD2793" i="9"/>
  <c r="BE2793" i="9" l="1"/>
  <c r="BC2794" i="9"/>
  <c r="BA2794" i="9"/>
  <c r="AZ2795" i="9"/>
  <c r="BJ2506" i="9"/>
  <c r="AD2313" i="9"/>
  <c r="T2308" i="9"/>
  <c r="U2308" i="9" s="1"/>
  <c r="X2307" i="9"/>
  <c r="BD2794" i="9"/>
  <c r="BE2794" i="9" l="1"/>
  <c r="BA2795" i="9"/>
  <c r="AZ2796" i="9"/>
  <c r="BC2795" i="9"/>
  <c r="Y2307" i="9"/>
  <c r="W2308" i="9"/>
  <c r="BJ2507" i="9"/>
  <c r="AD2314" i="9"/>
  <c r="T2309" i="9"/>
  <c r="U2309" i="9" s="1"/>
  <c r="BD2795" i="9"/>
  <c r="X2308" i="9"/>
  <c r="BE2795" i="9" l="1"/>
  <c r="AZ2797" i="9"/>
  <c r="BC2796" i="9"/>
  <c r="BA2796" i="9"/>
  <c r="Y2308" i="9"/>
  <c r="W2309" i="9"/>
  <c r="BD2796" i="9"/>
  <c r="BE2796" i="9" l="1"/>
  <c r="BA2797" i="9"/>
  <c r="BC2797" i="9"/>
  <c r="AZ2798" i="9"/>
  <c r="BJ2508" i="9"/>
  <c r="AD2315" i="9"/>
  <c r="T2310" i="9"/>
  <c r="U2310" i="9" s="1"/>
  <c r="BD2797" i="9"/>
  <c r="X2309" i="9"/>
  <c r="BE2797" i="9" l="1"/>
  <c r="BA2798" i="9"/>
  <c r="AZ2799" i="9"/>
  <c r="BC2798" i="9"/>
  <c r="Y2309" i="9"/>
  <c r="W2310" i="9"/>
  <c r="BJ2509" i="9"/>
  <c r="AD2316" i="9"/>
  <c r="T2311" i="9"/>
  <c r="U2311" i="9" s="1"/>
  <c r="X2310" i="9"/>
  <c r="BD2798" i="9"/>
  <c r="BE2798" i="9" l="1"/>
  <c r="AZ2800" i="9"/>
  <c r="BA2799" i="9"/>
  <c r="BC2799" i="9"/>
  <c r="Y2310" i="9"/>
  <c r="W2311" i="9"/>
  <c r="BD2799" i="9"/>
  <c r="BE2799" i="9" l="1"/>
  <c r="AZ2801" i="9"/>
  <c r="BA2800" i="9"/>
  <c r="BC2800" i="9"/>
  <c r="BJ2510" i="9"/>
  <c r="AD2317" i="9"/>
  <c r="T2312" i="9"/>
  <c r="U2312" i="9" s="1"/>
  <c r="BD2800" i="9"/>
  <c r="X2311" i="9"/>
  <c r="BE2800" i="9" l="1"/>
  <c r="BA2801" i="9"/>
  <c r="BC2801" i="9"/>
  <c r="AZ2802" i="9"/>
  <c r="Y2311" i="9"/>
  <c r="W2312" i="9"/>
  <c r="BJ2511" i="9"/>
  <c r="AD2318" i="9"/>
  <c r="T2313" i="9"/>
  <c r="U2313" i="9" s="1"/>
  <c r="X2312" i="9"/>
  <c r="BD2801" i="9"/>
  <c r="BE2801" i="9" l="1"/>
  <c r="BC2802" i="9"/>
  <c r="BA2802" i="9"/>
  <c r="AZ2803" i="9"/>
  <c r="Y2312" i="9"/>
  <c r="W2313" i="9"/>
  <c r="BD2802" i="9"/>
  <c r="BE2802" i="9" l="1"/>
  <c r="BC2803" i="9"/>
  <c r="BA2803" i="9"/>
  <c r="AZ2804" i="9"/>
  <c r="BJ2512" i="9"/>
  <c r="AD2319" i="9"/>
  <c r="T2314" i="9"/>
  <c r="U2314" i="9" s="1"/>
  <c r="X2313" i="9"/>
  <c r="BD2803" i="9"/>
  <c r="BE2803" i="9" l="1"/>
  <c r="AZ2805" i="9"/>
  <c r="BC2804" i="9"/>
  <c r="BA2804" i="9"/>
  <c r="Y2313" i="9"/>
  <c r="W2314" i="9"/>
  <c r="BJ2513" i="9"/>
  <c r="AD2320" i="9"/>
  <c r="T2315" i="9"/>
  <c r="U2315" i="9" s="1"/>
  <c r="BD2804" i="9"/>
  <c r="X2314" i="9"/>
  <c r="BE2804" i="9" l="1"/>
  <c r="BA2805" i="9"/>
  <c r="AZ2806" i="9"/>
  <c r="BC2805" i="9"/>
  <c r="Y2314" i="9"/>
  <c r="W2315" i="9"/>
  <c r="BD2805" i="9"/>
  <c r="BE2805" i="9" l="1"/>
  <c r="AZ2807" i="9"/>
  <c r="BC2806" i="9"/>
  <c r="BA2806" i="9"/>
  <c r="BJ2514" i="9"/>
  <c r="AD2321" i="9"/>
  <c r="T2316" i="9"/>
  <c r="U2316" i="9" s="1"/>
  <c r="X2315" i="9"/>
  <c r="BD2806" i="9"/>
  <c r="BE2806" i="9" l="1"/>
  <c r="AZ2808" i="9"/>
  <c r="BC2807" i="9"/>
  <c r="BA2807" i="9"/>
  <c r="Y2315" i="9"/>
  <c r="W2316" i="9"/>
  <c r="BJ2515" i="9"/>
  <c r="AD2322" i="9"/>
  <c r="T2317" i="9"/>
  <c r="U2317" i="9" s="1"/>
  <c r="BD2807" i="9"/>
  <c r="X2316" i="9"/>
  <c r="BE2807" i="9" l="1"/>
  <c r="AZ2809" i="9"/>
  <c r="BA2808" i="9"/>
  <c r="BC2808" i="9"/>
  <c r="Y2316" i="9"/>
  <c r="W2317" i="9"/>
  <c r="BD2808" i="9"/>
  <c r="BE2808" i="9" l="1"/>
  <c r="BC2809" i="9"/>
  <c r="BA2809" i="9"/>
  <c r="AZ2810" i="9"/>
  <c r="BJ2516" i="9"/>
  <c r="AD2323" i="9"/>
  <c r="T2318" i="9"/>
  <c r="U2318" i="9" s="1"/>
  <c r="X2317" i="9"/>
  <c r="BD2809" i="9"/>
  <c r="BE2809" i="9" l="1"/>
  <c r="BC2810" i="9"/>
  <c r="BA2810" i="9"/>
  <c r="AZ2811" i="9"/>
  <c r="Y2317" i="9"/>
  <c r="W2318" i="9"/>
  <c r="BJ2517" i="9"/>
  <c r="AD2324" i="9"/>
  <c r="T2319" i="9"/>
  <c r="U2319" i="9" s="1"/>
  <c r="BD2810" i="9"/>
  <c r="X2318" i="9"/>
  <c r="BE2810" i="9" l="1"/>
  <c r="AZ2812" i="9"/>
  <c r="BC2811" i="9"/>
  <c r="BA2811" i="9"/>
  <c r="Y2318" i="9"/>
  <c r="W2319" i="9"/>
  <c r="BD2811" i="9"/>
  <c r="BE2811" i="9" l="1"/>
  <c r="AZ2813" i="9"/>
  <c r="BA2812" i="9"/>
  <c r="BC2812" i="9"/>
  <c r="BJ2518" i="9"/>
  <c r="AD2325" i="9"/>
  <c r="T2320" i="9"/>
  <c r="U2320" i="9" s="1"/>
  <c r="X2319" i="9"/>
  <c r="BD2812" i="9"/>
  <c r="BE2812" i="9" l="1"/>
  <c r="BC2813" i="9"/>
  <c r="BA2813" i="9"/>
  <c r="AZ2814" i="9"/>
  <c r="Y2319" i="9"/>
  <c r="W2320" i="9"/>
  <c r="BJ2519" i="9"/>
  <c r="AD2326" i="9"/>
  <c r="T2321" i="9"/>
  <c r="U2321" i="9" s="1"/>
  <c r="X2320" i="9"/>
  <c r="BD2813" i="9"/>
  <c r="BE2813" i="9" l="1"/>
  <c r="BA2814" i="9"/>
  <c r="AZ2815" i="9"/>
  <c r="BC2814" i="9"/>
  <c r="Y2320" i="9"/>
  <c r="W2321" i="9"/>
  <c r="BD2814" i="9"/>
  <c r="BE2814" i="9" l="1"/>
  <c r="BA2815" i="9"/>
  <c r="AZ2816" i="9"/>
  <c r="BC2815" i="9"/>
  <c r="BJ2520" i="9"/>
  <c r="AD2327" i="9"/>
  <c r="T2322" i="9"/>
  <c r="U2322" i="9" s="1"/>
  <c r="BD2815" i="9"/>
  <c r="X2321" i="9"/>
  <c r="BE2815" i="9" l="1"/>
  <c r="BC2816" i="9"/>
  <c r="AZ2817" i="9"/>
  <c r="BA2816" i="9"/>
  <c r="Y2321" i="9"/>
  <c r="W2322" i="9"/>
  <c r="BJ2521" i="9"/>
  <c r="AD2328" i="9"/>
  <c r="T2323" i="9"/>
  <c r="U2323" i="9" s="1"/>
  <c r="BD2816" i="9"/>
  <c r="X2322" i="9"/>
  <c r="BE2816" i="9" l="1"/>
  <c r="BC2817" i="9"/>
  <c r="BA2817" i="9"/>
  <c r="AZ2818" i="9"/>
  <c r="Y2322" i="9"/>
  <c r="W2323" i="9"/>
  <c r="BD2817" i="9"/>
  <c r="BE2817" i="9" l="1"/>
  <c r="BA2818" i="9"/>
  <c r="BC2818" i="9"/>
  <c r="AZ2819" i="9"/>
  <c r="BJ2522" i="9"/>
  <c r="AD2329" i="9"/>
  <c r="T2324" i="9"/>
  <c r="U2324" i="9" s="1"/>
  <c r="BD2818" i="9"/>
  <c r="X2323" i="9"/>
  <c r="BE2818" i="9" l="1"/>
  <c r="AZ2820" i="9"/>
  <c r="BC2819" i="9"/>
  <c r="BA2819" i="9"/>
  <c r="Y2323" i="9"/>
  <c r="W2324" i="9"/>
  <c r="BJ2523" i="9"/>
  <c r="AD2330" i="9"/>
  <c r="T2325" i="9"/>
  <c r="U2325" i="9" s="1"/>
  <c r="X2324" i="9"/>
  <c r="BD2819" i="9"/>
  <c r="BE2819" i="9" l="1"/>
  <c r="AZ2821" i="9"/>
  <c r="BA2820" i="9"/>
  <c r="BC2820" i="9"/>
  <c r="Y2324" i="9"/>
  <c r="W2325" i="9"/>
  <c r="BD2820" i="9"/>
  <c r="BE2820" i="9" l="1"/>
  <c r="BC2821" i="9"/>
  <c r="BA2821" i="9"/>
  <c r="AZ2822" i="9"/>
  <c r="BJ2524" i="9"/>
  <c r="AD2331" i="9"/>
  <c r="T2326" i="9"/>
  <c r="U2326" i="9" s="1"/>
  <c r="BD2821" i="9"/>
  <c r="X2325" i="9"/>
  <c r="BE2821" i="9" l="1"/>
  <c r="BA2822" i="9"/>
  <c r="BC2822" i="9"/>
  <c r="AZ2823" i="9"/>
  <c r="Y2325" i="9"/>
  <c r="W2326" i="9"/>
  <c r="BJ2525" i="9"/>
  <c r="AD2332" i="9"/>
  <c r="T2327" i="9"/>
  <c r="U2327" i="9" s="1"/>
  <c r="BD2822" i="9"/>
  <c r="X2326" i="9"/>
  <c r="BE2822" i="9" l="1"/>
  <c r="BA2823" i="9"/>
  <c r="AZ2824" i="9"/>
  <c r="BC2823" i="9"/>
  <c r="Y2326" i="9"/>
  <c r="W2327" i="9"/>
  <c r="BD2823" i="9"/>
  <c r="BE2823" i="9" l="1"/>
  <c r="AZ2825" i="9"/>
  <c r="BC2824" i="9"/>
  <c r="BA2824" i="9"/>
  <c r="BJ2526" i="9"/>
  <c r="AD2333" i="9"/>
  <c r="T2328" i="9"/>
  <c r="U2328" i="9" s="1"/>
  <c r="BD2824" i="9"/>
  <c r="X2327" i="9"/>
  <c r="BE2824" i="9" l="1"/>
  <c r="BC2825" i="9"/>
  <c r="AZ2826" i="9"/>
  <c r="BA2825" i="9"/>
  <c r="Y2327" i="9"/>
  <c r="W2328" i="9"/>
  <c r="BJ2527" i="9"/>
  <c r="AD2334" i="9"/>
  <c r="T2329" i="9"/>
  <c r="U2329" i="9" s="1"/>
  <c r="X2328" i="9"/>
  <c r="BD2825" i="9"/>
  <c r="BE2825" i="9" l="1"/>
  <c r="BC2826" i="9"/>
  <c r="AZ2827" i="9"/>
  <c r="BA2826" i="9"/>
  <c r="Y2328" i="9"/>
  <c r="W2329" i="9"/>
  <c r="BD2826" i="9"/>
  <c r="BE2826" i="9" l="1"/>
  <c r="AZ2828" i="9"/>
  <c r="BA2827" i="9"/>
  <c r="BC2827" i="9"/>
  <c r="BJ2528" i="9"/>
  <c r="AD2335" i="9"/>
  <c r="T2330" i="9"/>
  <c r="U2330" i="9" s="1"/>
  <c r="X2329" i="9"/>
  <c r="BD2827" i="9"/>
  <c r="BE2827" i="9" l="1"/>
  <c r="BA2828" i="9"/>
  <c r="AZ2829" i="9"/>
  <c r="BC2828" i="9"/>
  <c r="Y2329" i="9"/>
  <c r="W2330" i="9"/>
  <c r="BJ2529" i="9"/>
  <c r="AD2336" i="9"/>
  <c r="T2331" i="9"/>
  <c r="U2331" i="9" s="1"/>
  <c r="X2330" i="9"/>
  <c r="BD2828" i="9"/>
  <c r="BE2828" i="9" l="1"/>
  <c r="BA2829" i="9"/>
  <c r="BC2829" i="9"/>
  <c r="AZ2830" i="9"/>
  <c r="Y2330" i="9"/>
  <c r="W2331" i="9"/>
  <c r="BD2829" i="9"/>
  <c r="BE2829" i="9" l="1"/>
  <c r="BC2830" i="9"/>
  <c r="BA2830" i="9"/>
  <c r="AZ2831" i="9"/>
  <c r="BJ2530" i="9"/>
  <c r="AD2337" i="9"/>
  <c r="T2332" i="9"/>
  <c r="U2332" i="9" s="1"/>
  <c r="BD2830" i="9"/>
  <c r="X2331" i="9"/>
  <c r="BE2830" i="9" l="1"/>
  <c r="AZ2832" i="9"/>
  <c r="BC2831" i="9"/>
  <c r="BA2831" i="9"/>
  <c r="Y2331" i="9"/>
  <c r="W2332" i="9"/>
  <c r="BJ2531" i="9"/>
  <c r="AD2338" i="9"/>
  <c r="T2333" i="9"/>
  <c r="U2333" i="9" s="1"/>
  <c r="BD2831" i="9"/>
  <c r="X2332" i="9"/>
  <c r="BE2831" i="9" l="1"/>
  <c r="AZ2833" i="9"/>
  <c r="BC2832" i="9"/>
  <c r="BA2832" i="9"/>
  <c r="Y2332" i="9"/>
  <c r="W2333" i="9"/>
  <c r="BD2832" i="9"/>
  <c r="BE2832" i="9" l="1"/>
  <c r="BA2833" i="9"/>
  <c r="BC2833" i="9"/>
  <c r="AZ2834" i="9"/>
  <c r="BJ2532" i="9"/>
  <c r="AD2339" i="9"/>
  <c r="T2334" i="9"/>
  <c r="U2334" i="9" s="1"/>
  <c r="BD2833" i="9"/>
  <c r="X2333" i="9"/>
  <c r="BE2833" i="9" l="1"/>
  <c r="BA2834" i="9"/>
  <c r="AZ2835" i="9"/>
  <c r="BC2834" i="9"/>
  <c r="Y2333" i="9"/>
  <c r="W2334" i="9"/>
  <c r="BJ2533" i="9"/>
  <c r="AD2340" i="9"/>
  <c r="T2335" i="9"/>
  <c r="U2335" i="9" s="1"/>
  <c r="X2334" i="9"/>
  <c r="BD2834" i="9"/>
  <c r="BE2834" i="9" l="1"/>
  <c r="AZ2836" i="9"/>
  <c r="BA2835" i="9"/>
  <c r="BC2835" i="9"/>
  <c r="Y2334" i="9"/>
  <c r="W2335" i="9"/>
  <c r="BD2835" i="9"/>
  <c r="BE2835" i="9" l="1"/>
  <c r="AZ2837" i="9"/>
  <c r="BC2836" i="9"/>
  <c r="BA2836" i="9"/>
  <c r="BJ2534" i="9"/>
  <c r="AD2341" i="9"/>
  <c r="T2336" i="9"/>
  <c r="U2336" i="9" s="1"/>
  <c r="BD2836" i="9"/>
  <c r="X2335" i="9"/>
  <c r="BE2836" i="9" l="1"/>
  <c r="AZ2838" i="9"/>
  <c r="BA2837" i="9"/>
  <c r="BC2837" i="9"/>
  <c r="Y2335" i="9"/>
  <c r="W2336" i="9"/>
  <c r="BJ2535" i="9"/>
  <c r="AD2342" i="9"/>
  <c r="T2337" i="9"/>
  <c r="U2337" i="9" s="1"/>
  <c r="BD2837" i="9"/>
  <c r="X2336" i="9"/>
  <c r="BE2837" i="9" l="1"/>
  <c r="BA2838" i="9"/>
  <c r="AZ2839" i="9"/>
  <c r="BC2838" i="9"/>
  <c r="Y2336" i="9"/>
  <c r="W2337" i="9"/>
  <c r="BD2838" i="9"/>
  <c r="BE2838" i="9" l="1"/>
  <c r="AZ2840" i="9"/>
  <c r="BC2839" i="9"/>
  <c r="BA2839" i="9"/>
  <c r="BJ2536" i="9"/>
  <c r="AD2343" i="9"/>
  <c r="T2338" i="9"/>
  <c r="U2338" i="9" s="1"/>
  <c r="X2337" i="9"/>
  <c r="BD2839" i="9"/>
  <c r="BE2839" i="9" l="1"/>
  <c r="AZ2841" i="9"/>
  <c r="BA2840" i="9"/>
  <c r="BC2840" i="9"/>
  <c r="Y2337" i="9"/>
  <c r="W2338" i="9"/>
  <c r="BJ2537" i="9"/>
  <c r="AD2344" i="9"/>
  <c r="T2339" i="9"/>
  <c r="U2339" i="9" s="1"/>
  <c r="BD2840" i="9"/>
  <c r="X2338" i="9"/>
  <c r="BE2840" i="9" l="1"/>
  <c r="BC2841" i="9"/>
  <c r="AZ2842" i="9"/>
  <c r="BA2841" i="9"/>
  <c r="Y2338" i="9"/>
  <c r="W2339" i="9"/>
  <c r="BD2841" i="9"/>
  <c r="BE2841" i="9" l="1"/>
  <c r="BC2842" i="9"/>
  <c r="BA2842" i="9"/>
  <c r="AZ2843" i="9"/>
  <c r="BJ2538" i="9"/>
  <c r="AD2345" i="9"/>
  <c r="T2340" i="9"/>
  <c r="U2340" i="9" s="1"/>
  <c r="X2339" i="9"/>
  <c r="BD2842" i="9"/>
  <c r="BE2842" i="9" l="1"/>
  <c r="AZ2844" i="9"/>
  <c r="BC2843" i="9"/>
  <c r="BA2843" i="9"/>
  <c r="Y2339" i="9"/>
  <c r="W2340" i="9"/>
  <c r="BJ2539" i="9"/>
  <c r="AD2346" i="9"/>
  <c r="T2341" i="9"/>
  <c r="U2341" i="9" s="1"/>
  <c r="BD2843" i="9"/>
  <c r="X2340" i="9"/>
  <c r="BE2843" i="9" l="1"/>
  <c r="BA2844" i="9"/>
  <c r="AZ2845" i="9"/>
  <c r="BC2844" i="9"/>
  <c r="Y2340" i="9"/>
  <c r="W2341" i="9"/>
  <c r="BD2844" i="9"/>
  <c r="BE2844" i="9" l="1"/>
  <c r="BA2845" i="9"/>
  <c r="BC2845" i="9"/>
  <c r="AZ2846" i="9"/>
  <c r="BJ2540" i="9"/>
  <c r="AD2347" i="9"/>
  <c r="T2342" i="9"/>
  <c r="U2342" i="9" s="1"/>
  <c r="X2341" i="9"/>
  <c r="BD2845" i="9"/>
  <c r="BE2845" i="9" l="1"/>
  <c r="BC2846" i="9"/>
  <c r="BA2846" i="9"/>
  <c r="AZ2847" i="9"/>
  <c r="Y2341" i="9"/>
  <c r="W2342" i="9"/>
  <c r="BJ2541" i="9"/>
  <c r="AD2348" i="9"/>
  <c r="T2343" i="9"/>
  <c r="U2343" i="9" s="1"/>
  <c r="X2342" i="9"/>
  <c r="BD2846" i="9"/>
  <c r="BE2846" i="9" l="1"/>
  <c r="AZ2848" i="9"/>
  <c r="BC2847" i="9"/>
  <c r="BA2847" i="9"/>
  <c r="Y2342" i="9"/>
  <c r="W2343" i="9"/>
  <c r="BD2847" i="9"/>
  <c r="BE2847" i="9" l="1"/>
  <c r="AZ2849" i="9"/>
  <c r="BA2848" i="9"/>
  <c r="BC2848" i="9"/>
  <c r="BJ2542" i="9"/>
  <c r="AD2349" i="9"/>
  <c r="T2344" i="9"/>
  <c r="U2344" i="9" s="1"/>
  <c r="BD2848" i="9"/>
  <c r="X2343" i="9"/>
  <c r="BE2848" i="9" l="1"/>
  <c r="BC2849" i="9"/>
  <c r="BA2849" i="9"/>
  <c r="AZ2850" i="9"/>
  <c r="Y2343" i="9"/>
  <c r="W2344" i="9"/>
  <c r="BJ2543" i="9"/>
  <c r="AD2350" i="9"/>
  <c r="T2345" i="9"/>
  <c r="U2345" i="9" s="1"/>
  <c r="BD2849" i="9"/>
  <c r="X2344" i="9"/>
  <c r="BE2849" i="9" l="1"/>
  <c r="BC2850" i="9"/>
  <c r="BA2850" i="9"/>
  <c r="AZ2851" i="9"/>
  <c r="Y2344" i="9"/>
  <c r="W2345" i="9"/>
  <c r="BD2850" i="9"/>
  <c r="BE2850" i="9" l="1"/>
  <c r="BA2851" i="9"/>
  <c r="AZ2852" i="9"/>
  <c r="BC2851" i="9"/>
  <c r="BJ2544" i="9"/>
  <c r="AD2351" i="9"/>
  <c r="T2346" i="9"/>
  <c r="U2346" i="9" s="1"/>
  <c r="BD2851" i="9"/>
  <c r="X2345" i="9"/>
  <c r="BE2851" i="9" l="1"/>
  <c r="AZ2853" i="9"/>
  <c r="BA2852" i="9"/>
  <c r="BC2852" i="9"/>
  <c r="Y2345" i="9"/>
  <c r="W2346" i="9"/>
  <c r="BJ2545" i="9"/>
  <c r="AD2352" i="9"/>
  <c r="T2347" i="9"/>
  <c r="U2347" i="9" s="1"/>
  <c r="BD2852" i="9"/>
  <c r="X2346" i="9"/>
  <c r="BE2852" i="9" l="1"/>
  <c r="BC2853" i="9"/>
  <c r="BA2853" i="9"/>
  <c r="AZ2854" i="9"/>
  <c r="Y2346" i="9"/>
  <c r="W2347" i="9"/>
  <c r="BD2853" i="9"/>
  <c r="BE2853" i="9" l="1"/>
  <c r="BC2854" i="9"/>
  <c r="AZ2855" i="9"/>
  <c r="BA2854" i="9"/>
  <c r="BJ2546" i="9"/>
  <c r="AD2353" i="9"/>
  <c r="T2348" i="9"/>
  <c r="U2348" i="9" s="1"/>
  <c r="BD2854" i="9"/>
  <c r="X2347" i="9"/>
  <c r="BE2854" i="9" l="1"/>
  <c r="AZ2856" i="9"/>
  <c r="BC2855" i="9"/>
  <c r="BA2855" i="9"/>
  <c r="Y2347" i="9"/>
  <c r="W2348" i="9"/>
  <c r="BJ2547" i="9"/>
  <c r="AD2354" i="9"/>
  <c r="T2349" i="9"/>
  <c r="U2349" i="9" s="1"/>
  <c r="BD2855" i="9"/>
  <c r="X2348" i="9"/>
  <c r="BE2855" i="9" l="1"/>
  <c r="BA2856" i="9"/>
  <c r="BC2856" i="9"/>
  <c r="AZ2857" i="9"/>
  <c r="Y2348" i="9"/>
  <c r="W2349" i="9"/>
  <c r="BD2856" i="9"/>
  <c r="BE2856" i="9" l="1"/>
  <c r="BC2857" i="9"/>
  <c r="AZ2858" i="9"/>
  <c r="BA2857" i="9"/>
  <c r="BJ2548" i="9"/>
  <c r="AD2355" i="9"/>
  <c r="T2350" i="9"/>
  <c r="U2350" i="9" s="1"/>
  <c r="BD2857" i="9"/>
  <c r="X2349" i="9"/>
  <c r="BE2857" i="9" l="1"/>
  <c r="BA2858" i="9"/>
  <c r="AZ2859" i="9"/>
  <c r="BC2858" i="9"/>
  <c r="Y2349" i="9"/>
  <c r="W2350" i="9"/>
  <c r="BJ2549" i="9"/>
  <c r="AD2356" i="9"/>
  <c r="T2351" i="9"/>
  <c r="U2351" i="9" s="1"/>
  <c r="X2350" i="9"/>
  <c r="BD2858" i="9"/>
  <c r="BE2858" i="9" l="1"/>
  <c r="AZ2860" i="9"/>
  <c r="BC2859" i="9"/>
  <c r="BA2859" i="9"/>
  <c r="Y2350" i="9"/>
  <c r="W2351" i="9"/>
  <c r="BD2859" i="9"/>
  <c r="BE2859" i="9" l="1"/>
  <c r="BC2860" i="9"/>
  <c r="AZ2861" i="9"/>
  <c r="BA2860" i="9"/>
  <c r="BJ2550" i="9"/>
  <c r="AD2357" i="9"/>
  <c r="T2352" i="9"/>
  <c r="U2352" i="9" s="1"/>
  <c r="BD2860" i="9"/>
  <c r="X2351" i="9"/>
  <c r="BE2860" i="9" l="1"/>
  <c r="AZ2862" i="9"/>
  <c r="BC2861" i="9"/>
  <c r="BA2861" i="9"/>
  <c r="Y2351" i="9"/>
  <c r="W2352" i="9"/>
  <c r="BJ2551" i="9"/>
  <c r="AD2358" i="9"/>
  <c r="T2353" i="9"/>
  <c r="U2353" i="9" s="1"/>
  <c r="BD2861" i="9"/>
  <c r="X2352" i="9"/>
  <c r="BE2861" i="9" l="1"/>
  <c r="BC2862" i="9"/>
  <c r="BA2862" i="9"/>
  <c r="AZ2863" i="9"/>
  <c r="Y2352" i="9"/>
  <c r="W2353" i="9"/>
  <c r="BD2862" i="9"/>
  <c r="BE2862" i="9" l="1"/>
  <c r="AZ2864" i="9"/>
  <c r="BC2863" i="9"/>
  <c r="BA2863" i="9"/>
  <c r="BJ2552" i="9"/>
  <c r="AD2359" i="9"/>
  <c r="T2354" i="9"/>
  <c r="U2354" i="9" s="1"/>
  <c r="X2353" i="9"/>
  <c r="BD2863" i="9"/>
  <c r="BE2863" i="9" l="1"/>
  <c r="AZ2865" i="9"/>
  <c r="BA2864" i="9"/>
  <c r="BC2864" i="9"/>
  <c r="Y2353" i="9"/>
  <c r="W2354" i="9"/>
  <c r="BJ2553" i="9"/>
  <c r="AD2360" i="9"/>
  <c r="T2355" i="9"/>
  <c r="U2355" i="9" s="1"/>
  <c r="BD2864" i="9"/>
  <c r="X2354" i="9"/>
  <c r="BE2864" i="9" l="1"/>
  <c r="AZ2866" i="9"/>
  <c r="BA2865" i="9"/>
  <c r="BC2865" i="9"/>
  <c r="Y2354" i="9"/>
  <c r="W2355" i="9"/>
  <c r="BD2865" i="9"/>
  <c r="BE2865" i="9" l="1"/>
  <c r="BC2866" i="9"/>
  <c r="AZ2867" i="9"/>
  <c r="BA2866" i="9"/>
  <c r="BJ2554" i="9"/>
  <c r="AD2361" i="9"/>
  <c r="T2356" i="9"/>
  <c r="U2356" i="9" s="1"/>
  <c r="BD2866" i="9"/>
  <c r="X2355" i="9"/>
  <c r="BE2866" i="9" l="1"/>
  <c r="BA2867" i="9"/>
  <c r="AZ2868" i="9"/>
  <c r="BC2867" i="9"/>
  <c r="Y2355" i="9"/>
  <c r="W2356" i="9"/>
  <c r="BJ2555" i="9"/>
  <c r="AD2362" i="9"/>
  <c r="T2357" i="9"/>
  <c r="U2357" i="9" s="1"/>
  <c r="BD2867" i="9"/>
  <c r="X2356" i="9"/>
  <c r="BE2867" i="9" l="1"/>
  <c r="AZ2869" i="9"/>
  <c r="BA2868" i="9"/>
  <c r="BC2868" i="9"/>
  <c r="Y2356" i="9"/>
  <c r="W2357" i="9"/>
  <c r="BD2868" i="9"/>
  <c r="BE2868" i="9" l="1"/>
  <c r="AZ2870" i="9"/>
  <c r="BC2869" i="9"/>
  <c r="BA2869" i="9"/>
  <c r="BJ2556" i="9"/>
  <c r="AD2363" i="9"/>
  <c r="T2358" i="9"/>
  <c r="U2358" i="9" s="1"/>
  <c r="X2357" i="9"/>
  <c r="BD2869" i="9"/>
  <c r="BE2869" i="9" l="1"/>
  <c r="BC2870" i="9"/>
  <c r="BA2870" i="9"/>
  <c r="AZ2871" i="9"/>
  <c r="Y2357" i="9"/>
  <c r="W2358" i="9"/>
  <c r="BJ2557" i="9"/>
  <c r="AD2364" i="9"/>
  <c r="T2359" i="9"/>
  <c r="U2359" i="9" s="1"/>
  <c r="BD2870" i="9"/>
  <c r="X2358" i="9"/>
  <c r="BE2870" i="9" l="1"/>
  <c r="BA2871" i="9"/>
  <c r="BC2871" i="9"/>
  <c r="AZ2872" i="9"/>
  <c r="Y2358" i="9"/>
  <c r="W2359" i="9"/>
  <c r="BD2871" i="9"/>
  <c r="BE2871" i="9" l="1"/>
  <c r="BA2872" i="9"/>
  <c r="AZ2873" i="9"/>
  <c r="BC2872" i="9"/>
  <c r="BJ2558" i="9"/>
  <c r="AD2365" i="9"/>
  <c r="T2360" i="9"/>
  <c r="U2360" i="9" s="1"/>
  <c r="X2359" i="9"/>
  <c r="BD2872" i="9"/>
  <c r="BE2872" i="9" l="1"/>
  <c r="BC2873" i="9"/>
  <c r="BA2873" i="9"/>
  <c r="AZ2874" i="9"/>
  <c r="Y2359" i="9"/>
  <c r="W2360" i="9"/>
  <c r="BJ2559" i="9"/>
  <c r="AD2366" i="9"/>
  <c r="T2361" i="9"/>
  <c r="U2361" i="9" s="1"/>
  <c r="X2360" i="9"/>
  <c r="BD2873" i="9"/>
  <c r="BE2873" i="9" l="1"/>
  <c r="BC2874" i="9"/>
  <c r="AZ2875" i="9"/>
  <c r="BA2874" i="9"/>
  <c r="Y2360" i="9"/>
  <c r="W2361" i="9"/>
  <c r="BD2874" i="9"/>
  <c r="BE2874" i="9" l="1"/>
  <c r="AZ2876" i="9"/>
  <c r="BC2875" i="9"/>
  <c r="BA2875" i="9"/>
  <c r="BJ2560" i="9"/>
  <c r="AD2367" i="9"/>
  <c r="T2362" i="9"/>
  <c r="U2362" i="9" s="1"/>
  <c r="X2361" i="9"/>
  <c r="BD2875" i="9"/>
  <c r="BE2875" i="9" l="1"/>
  <c r="BA2876" i="9"/>
  <c r="BC2876" i="9"/>
  <c r="AZ2877" i="9"/>
  <c r="Y2361" i="9"/>
  <c r="W2362" i="9"/>
  <c r="BJ2561" i="9"/>
  <c r="AD2368" i="9"/>
  <c r="T2363" i="9"/>
  <c r="U2363" i="9" s="1"/>
  <c r="BD2876" i="9"/>
  <c r="X2362" i="9"/>
  <c r="BE2876" i="9" l="1"/>
  <c r="AZ2878" i="9"/>
  <c r="BC2877" i="9"/>
  <c r="BA2877" i="9"/>
  <c r="Y2362" i="9"/>
  <c r="W2363" i="9"/>
  <c r="BD2877" i="9"/>
  <c r="BE2877" i="9" l="1"/>
  <c r="AZ2879" i="9"/>
  <c r="BC2878" i="9"/>
  <c r="BA2878" i="9"/>
  <c r="BJ2562" i="9"/>
  <c r="AD2369" i="9"/>
  <c r="T2364" i="9"/>
  <c r="U2364" i="9" s="1"/>
  <c r="X2363" i="9"/>
  <c r="BD2878" i="9"/>
  <c r="BE2878" i="9" l="1"/>
  <c r="BA2879" i="9"/>
  <c r="AZ2880" i="9"/>
  <c r="BC2879" i="9"/>
  <c r="Y2363" i="9"/>
  <c r="W2364" i="9"/>
  <c r="BJ2563" i="9"/>
  <c r="AD2370" i="9"/>
  <c r="T2365" i="9"/>
  <c r="U2365" i="9" s="1"/>
  <c r="X2364" i="9"/>
  <c r="BD2879" i="9"/>
  <c r="BE2879" i="9" l="1"/>
  <c r="AZ2881" i="9"/>
  <c r="BC2880" i="9"/>
  <c r="BA2880" i="9"/>
  <c r="Y2364" i="9"/>
  <c r="W2365" i="9"/>
  <c r="BD2880" i="9"/>
  <c r="BE2880" i="9" l="1"/>
  <c r="BC2881" i="9"/>
  <c r="BA2881" i="9"/>
  <c r="AZ2882" i="9"/>
  <c r="BJ2564" i="9"/>
  <c r="AD2371" i="9"/>
  <c r="T2366" i="9"/>
  <c r="U2366" i="9" s="1"/>
  <c r="BD2881" i="9"/>
  <c r="X2365" i="9"/>
  <c r="BE2881" i="9" l="1"/>
  <c r="BA2882" i="9"/>
  <c r="AZ2883" i="9"/>
  <c r="BC2882" i="9"/>
  <c r="Y2365" i="9"/>
  <c r="W2366" i="9"/>
  <c r="BJ2565" i="9"/>
  <c r="AD2372" i="9"/>
  <c r="T2367" i="9"/>
  <c r="U2367" i="9" s="1"/>
  <c r="X2366" i="9"/>
  <c r="BD2882" i="9"/>
  <c r="BE2882" i="9" l="1"/>
  <c r="AZ2884" i="9"/>
  <c r="BC2883" i="9"/>
  <c r="BA2883" i="9"/>
  <c r="Y2366" i="9"/>
  <c r="W2367" i="9"/>
  <c r="BD2883" i="9"/>
  <c r="BE2883" i="9" l="1"/>
  <c r="AZ2885" i="9"/>
  <c r="BC2884" i="9"/>
  <c r="BA2884" i="9"/>
  <c r="BJ2566" i="9"/>
  <c r="AD2373" i="9"/>
  <c r="T2368" i="9"/>
  <c r="U2368" i="9" s="1"/>
  <c r="X2367" i="9"/>
  <c r="BD2884" i="9"/>
  <c r="BE2884" i="9" l="1"/>
  <c r="AZ2886" i="9"/>
  <c r="BA2885" i="9"/>
  <c r="BC2885" i="9"/>
  <c r="Y2367" i="9"/>
  <c r="W2368" i="9"/>
  <c r="BJ2567" i="9"/>
  <c r="AD2374" i="9"/>
  <c r="T2369" i="9"/>
  <c r="U2369" i="9" s="1"/>
  <c r="BD2885" i="9"/>
  <c r="X2368" i="9"/>
  <c r="BE2885" i="9" l="1"/>
  <c r="BC2886" i="9"/>
  <c r="BA2886" i="9"/>
  <c r="AZ2887" i="9"/>
  <c r="Y2368" i="9"/>
  <c r="W2369" i="9"/>
  <c r="BD2886" i="9"/>
  <c r="BE2886" i="9" l="1"/>
  <c r="AZ2888" i="9"/>
  <c r="BC2887" i="9"/>
  <c r="BA2887" i="9"/>
  <c r="BJ2568" i="9"/>
  <c r="AD2375" i="9"/>
  <c r="T2370" i="9"/>
  <c r="U2370" i="9" s="1"/>
  <c r="X2369" i="9"/>
  <c r="BD2887" i="9"/>
  <c r="BE2887" i="9" l="1"/>
  <c r="BA2888" i="9"/>
  <c r="AZ2889" i="9"/>
  <c r="BC2888" i="9"/>
  <c r="Y2369" i="9"/>
  <c r="W2370" i="9"/>
  <c r="BJ2569" i="9"/>
  <c r="AD2376" i="9"/>
  <c r="T2371" i="9"/>
  <c r="U2371" i="9" s="1"/>
  <c r="BD2888" i="9"/>
  <c r="X2370" i="9"/>
  <c r="BE2888" i="9" l="1"/>
  <c r="BC2889" i="9"/>
  <c r="AZ2890" i="9"/>
  <c r="BA2889" i="9"/>
  <c r="Y2370" i="9"/>
  <c r="W2371" i="9"/>
  <c r="BD2889" i="9"/>
  <c r="BE2889" i="9" l="1"/>
  <c r="BA2890" i="9"/>
  <c r="BC2890" i="9"/>
  <c r="AZ2891" i="9"/>
  <c r="BJ2570" i="9"/>
  <c r="AD2377" i="9"/>
  <c r="T2372" i="9"/>
  <c r="U2372" i="9" s="1"/>
  <c r="BD2890" i="9"/>
  <c r="X2371" i="9"/>
  <c r="BE2890" i="9" l="1"/>
  <c r="AZ2892" i="9"/>
  <c r="BA2891" i="9"/>
  <c r="BC2891" i="9"/>
  <c r="Y2371" i="9"/>
  <c r="W2372" i="9"/>
  <c r="BJ2571" i="9"/>
  <c r="AD2378" i="9"/>
  <c r="T2373" i="9"/>
  <c r="U2373" i="9" s="1"/>
  <c r="BD2891" i="9"/>
  <c r="X2372" i="9"/>
  <c r="BE2891" i="9" l="1"/>
  <c r="AZ2893" i="9"/>
  <c r="BC2892" i="9"/>
  <c r="BA2892" i="9"/>
  <c r="Y2372" i="9"/>
  <c r="W2373" i="9"/>
  <c r="BD2892" i="9"/>
  <c r="BE2892" i="9" l="1"/>
  <c r="BC2893" i="9"/>
  <c r="BA2893" i="9"/>
  <c r="AZ2894" i="9"/>
  <c r="BJ2572" i="9"/>
  <c r="AD2379" i="9"/>
  <c r="T2374" i="9"/>
  <c r="U2374" i="9" s="1"/>
  <c r="X2373" i="9"/>
  <c r="BD2893" i="9"/>
  <c r="BE2893" i="9" l="1"/>
  <c r="BC2894" i="9"/>
  <c r="AZ2895" i="9"/>
  <c r="BA2894" i="9"/>
  <c r="Y2373" i="9"/>
  <c r="W2374" i="9"/>
  <c r="BJ2573" i="9"/>
  <c r="AD2380" i="9"/>
  <c r="T2375" i="9"/>
  <c r="U2375" i="9" s="1"/>
  <c r="X2374" i="9"/>
  <c r="BD2894" i="9"/>
  <c r="BE2894" i="9" l="1"/>
  <c r="AZ2896" i="9"/>
  <c r="BA2895" i="9"/>
  <c r="BC2895" i="9"/>
  <c r="Y2374" i="9"/>
  <c r="W2375" i="9"/>
  <c r="BD2895" i="9"/>
  <c r="BE2895" i="9" l="1"/>
  <c r="BC2896" i="9"/>
  <c r="BA2896" i="9"/>
  <c r="AZ2897" i="9"/>
  <c r="BJ2574" i="9"/>
  <c r="AD2381" i="9"/>
  <c r="T2376" i="9"/>
  <c r="U2376" i="9" s="1"/>
  <c r="X2375" i="9"/>
  <c r="BD2896" i="9"/>
  <c r="BE2896" i="9" l="1"/>
  <c r="BC2897" i="9"/>
  <c r="BA2897" i="9"/>
  <c r="AZ2898" i="9"/>
  <c r="Y2375" i="9"/>
  <c r="W2376" i="9"/>
  <c r="BJ2575" i="9"/>
  <c r="AD2382" i="9"/>
  <c r="T2377" i="9"/>
  <c r="U2377" i="9" s="1"/>
  <c r="BD2897" i="9"/>
  <c r="X2376" i="9"/>
  <c r="BE2897" i="9" l="1"/>
  <c r="BC2898" i="9"/>
  <c r="BA2898" i="9"/>
  <c r="AZ2899" i="9"/>
  <c r="Y2376" i="9"/>
  <c r="W2377" i="9"/>
  <c r="BD2898" i="9"/>
  <c r="BE2898" i="9" l="1"/>
  <c r="BA2899" i="9"/>
  <c r="AZ2900" i="9"/>
  <c r="BC2899" i="9"/>
  <c r="BJ2576" i="9"/>
  <c r="AD2383" i="9"/>
  <c r="T2378" i="9"/>
  <c r="U2378" i="9" s="1"/>
  <c r="X2377" i="9"/>
  <c r="BD2899" i="9"/>
  <c r="BE2899" i="9" l="1"/>
  <c r="AZ2901" i="9"/>
  <c r="BC2900" i="9"/>
  <c r="BA2900" i="9"/>
  <c r="Y2377" i="9"/>
  <c r="W2378" i="9"/>
  <c r="BJ2577" i="9"/>
  <c r="AD2384" i="9"/>
  <c r="T2379" i="9"/>
  <c r="U2379" i="9" s="1"/>
  <c r="X2378" i="9"/>
  <c r="BD2900" i="9"/>
  <c r="BE2900" i="9" l="1"/>
  <c r="BC2901" i="9"/>
  <c r="AZ2902" i="9"/>
  <c r="BA2901" i="9"/>
  <c r="Y2378" i="9"/>
  <c r="W2379" i="9"/>
  <c r="BD2901" i="9"/>
  <c r="BE2901" i="9" l="1"/>
  <c r="AZ2903" i="9"/>
  <c r="BA2902" i="9"/>
  <c r="BC2902" i="9"/>
  <c r="BJ2578" i="9"/>
  <c r="AD2385" i="9"/>
  <c r="T2380" i="9"/>
  <c r="U2380" i="9" s="1"/>
  <c r="X2379" i="9"/>
  <c r="BD2902" i="9"/>
  <c r="BE2902" i="9" l="1"/>
  <c r="AZ2904" i="9"/>
  <c r="BA2903" i="9"/>
  <c r="BC2903" i="9"/>
  <c r="Y2379" i="9"/>
  <c r="W2380" i="9"/>
  <c r="BJ2579" i="9"/>
  <c r="AD2386" i="9"/>
  <c r="T2381" i="9"/>
  <c r="U2381" i="9" s="1"/>
  <c r="BD2903" i="9"/>
  <c r="X2380" i="9"/>
  <c r="BE2903" i="9" l="1"/>
  <c r="BC2904" i="9"/>
  <c r="BA2904" i="9"/>
  <c r="AZ2905" i="9"/>
  <c r="Y2380" i="9"/>
  <c r="W2381" i="9"/>
  <c r="BD2904" i="9"/>
  <c r="BE2904" i="9" l="1"/>
  <c r="BA2905" i="9"/>
  <c r="AZ2906" i="9"/>
  <c r="BC2905" i="9"/>
  <c r="BJ2580" i="9"/>
  <c r="AD2387" i="9"/>
  <c r="T2382" i="9"/>
  <c r="U2382" i="9" s="1"/>
  <c r="X2381" i="9"/>
  <c r="BD2905" i="9"/>
  <c r="BE2905" i="9" l="1"/>
  <c r="AZ2907" i="9"/>
  <c r="BC2906" i="9"/>
  <c r="BA2906" i="9"/>
  <c r="Y2381" i="9"/>
  <c r="W2382" i="9"/>
  <c r="BJ2581" i="9"/>
  <c r="AD2388" i="9"/>
  <c r="T2383" i="9"/>
  <c r="U2383" i="9" s="1"/>
  <c r="BD2906" i="9"/>
  <c r="X2382" i="9"/>
  <c r="BE2906" i="9" l="1"/>
  <c r="AZ2908" i="9"/>
  <c r="BC2907" i="9"/>
  <c r="BA2907" i="9"/>
  <c r="Y2382" i="9"/>
  <c r="W2383" i="9"/>
  <c r="BD2907" i="9"/>
  <c r="BE2907" i="9" l="1"/>
  <c r="BC2908" i="9"/>
  <c r="AZ2909" i="9"/>
  <c r="BA2908" i="9"/>
  <c r="BJ2582" i="9"/>
  <c r="AD2389" i="9"/>
  <c r="T2384" i="9"/>
  <c r="U2384" i="9" s="1"/>
  <c r="BD2908" i="9"/>
  <c r="X2383" i="9"/>
  <c r="BE2908" i="9" l="1"/>
  <c r="BC2909" i="9"/>
  <c r="BA2909" i="9"/>
  <c r="AZ2910" i="9"/>
  <c r="Y2383" i="9"/>
  <c r="W2384" i="9"/>
  <c r="BJ2583" i="9"/>
  <c r="AD2390" i="9"/>
  <c r="T2385" i="9"/>
  <c r="U2385" i="9" s="1"/>
  <c r="X2384" i="9"/>
  <c r="BD2909" i="9"/>
  <c r="BE2909" i="9" l="1"/>
  <c r="BA2910" i="9"/>
  <c r="BC2910" i="9"/>
  <c r="AZ2911" i="9"/>
  <c r="Y2384" i="9"/>
  <c r="W2385" i="9"/>
  <c r="BD2910" i="9"/>
  <c r="BE2910" i="9" l="1"/>
  <c r="BA2911" i="9"/>
  <c r="AZ2912" i="9"/>
  <c r="BC2911" i="9"/>
  <c r="BJ2584" i="9"/>
  <c r="AD2391" i="9"/>
  <c r="T2386" i="9"/>
  <c r="U2386" i="9" s="1"/>
  <c r="X2385" i="9"/>
  <c r="BD2911" i="9"/>
  <c r="BE2911" i="9" l="1"/>
  <c r="AZ2913" i="9"/>
  <c r="BC2912" i="9"/>
  <c r="BA2912" i="9"/>
  <c r="Y2385" i="9"/>
  <c r="W2386" i="9"/>
  <c r="BJ2585" i="9"/>
  <c r="AD2392" i="9"/>
  <c r="T2387" i="9"/>
  <c r="U2387" i="9" s="1"/>
  <c r="X2386" i="9"/>
  <c r="BD2912" i="9"/>
  <c r="BE2912" i="9" l="1"/>
  <c r="AZ2914" i="9"/>
  <c r="BC2913" i="9"/>
  <c r="BA2913" i="9"/>
  <c r="Y2386" i="9"/>
  <c r="W2387" i="9"/>
  <c r="BD2913" i="9"/>
  <c r="BE2913" i="9" l="1"/>
  <c r="AZ2915" i="9"/>
  <c r="BA2914" i="9"/>
  <c r="BC2914" i="9"/>
  <c r="BJ2586" i="9"/>
  <c r="AD2393" i="9"/>
  <c r="T2388" i="9"/>
  <c r="U2388" i="9" s="1"/>
  <c r="X2387" i="9"/>
  <c r="BD2914" i="9"/>
  <c r="BE2914" i="9" l="1"/>
  <c r="AZ2916" i="9"/>
  <c r="BC2915" i="9"/>
  <c r="BA2915" i="9"/>
  <c r="Y2387" i="9"/>
  <c r="W2388" i="9"/>
  <c r="BJ2587" i="9"/>
  <c r="AD2394" i="9"/>
  <c r="T2389" i="9"/>
  <c r="U2389" i="9" s="1"/>
  <c r="BD2915" i="9"/>
  <c r="X2388" i="9"/>
  <c r="BE2915" i="9" l="1"/>
  <c r="AZ2917" i="9"/>
  <c r="BA2916" i="9"/>
  <c r="BC2916" i="9"/>
  <c r="Y2388" i="9"/>
  <c r="W2389" i="9"/>
  <c r="BD2916" i="9"/>
  <c r="BE2916" i="9" l="1"/>
  <c r="BA2917" i="9"/>
  <c r="BC2917" i="9"/>
  <c r="AZ2918" i="9"/>
  <c r="BJ2588" i="9"/>
  <c r="AD2395" i="9"/>
  <c r="T2390" i="9"/>
  <c r="U2390" i="9" s="1"/>
  <c r="X2389" i="9"/>
  <c r="BD2917" i="9"/>
  <c r="BE2917" i="9" l="1"/>
  <c r="BC2918" i="9"/>
  <c r="BA2918" i="9"/>
  <c r="AZ2919" i="9"/>
  <c r="Y2389" i="9"/>
  <c r="W2390" i="9"/>
  <c r="BJ2589" i="9"/>
  <c r="AD2396" i="9"/>
  <c r="T2391" i="9"/>
  <c r="U2391" i="9" s="1"/>
  <c r="X2390" i="9"/>
  <c r="BD2918" i="9"/>
  <c r="BE2918" i="9" l="1"/>
  <c r="BC2919" i="9"/>
  <c r="AZ2920" i="9"/>
  <c r="BA2919" i="9"/>
  <c r="Y2390" i="9"/>
  <c r="W2391" i="9"/>
  <c r="BD2919" i="9"/>
  <c r="BE2919" i="9" l="1"/>
  <c r="BA2920" i="9"/>
  <c r="BC2920" i="9"/>
  <c r="AZ2921" i="9"/>
  <c r="BJ2590" i="9"/>
  <c r="AD2397" i="9"/>
  <c r="T2392" i="9"/>
  <c r="U2392" i="9" s="1"/>
  <c r="X2391" i="9"/>
  <c r="BD2920" i="9"/>
  <c r="BE2920" i="9" l="1"/>
  <c r="BC2921" i="9"/>
  <c r="BA2921" i="9"/>
  <c r="AZ2922" i="9"/>
  <c r="Y2391" i="9"/>
  <c r="W2392" i="9"/>
  <c r="BJ2591" i="9"/>
  <c r="AD2398" i="9"/>
  <c r="T2393" i="9"/>
  <c r="U2393" i="9" s="1"/>
  <c r="BD2921" i="9"/>
  <c r="X2392" i="9"/>
  <c r="BE2921" i="9" l="1"/>
  <c r="BC2922" i="9"/>
  <c r="AZ2923" i="9"/>
  <c r="BA2922" i="9"/>
  <c r="Y2392" i="9"/>
  <c r="W2393" i="9"/>
  <c r="BD2922" i="9"/>
  <c r="BE2922" i="9" l="1"/>
  <c r="BA2923" i="9"/>
  <c r="AZ2924" i="9"/>
  <c r="BC2923" i="9"/>
  <c r="BJ2592" i="9"/>
  <c r="AD2399" i="9"/>
  <c r="T2394" i="9"/>
  <c r="U2394" i="9" s="1"/>
  <c r="X2393" i="9"/>
  <c r="BD2923" i="9"/>
  <c r="BE2923" i="9" l="1"/>
  <c r="BA2924" i="9"/>
  <c r="BC2924" i="9"/>
  <c r="AZ2925" i="9"/>
  <c r="Y2393" i="9"/>
  <c r="W2394" i="9"/>
  <c r="BJ2593" i="9"/>
  <c r="AD2400" i="9"/>
  <c r="T2395" i="9"/>
  <c r="U2395" i="9" s="1"/>
  <c r="X2394" i="9"/>
  <c r="BD2924" i="9"/>
  <c r="BE2924" i="9" l="1"/>
  <c r="BC2925" i="9"/>
  <c r="AZ2926" i="9"/>
  <c r="BA2925" i="9"/>
  <c r="Y2394" i="9"/>
  <c r="W2395" i="9"/>
  <c r="BD2925" i="9"/>
  <c r="BE2925" i="9" l="1"/>
  <c r="BA2926" i="9"/>
  <c r="BC2926" i="9"/>
  <c r="AZ2927" i="9"/>
  <c r="BJ2594" i="9"/>
  <c r="AD2401" i="9"/>
  <c r="T2396" i="9"/>
  <c r="U2396" i="9" s="1"/>
  <c r="BD2926" i="9"/>
  <c r="X2395" i="9"/>
  <c r="BE2926" i="9" l="1"/>
  <c r="BA2927" i="9"/>
  <c r="AZ2928" i="9"/>
  <c r="BC2927" i="9"/>
  <c r="Y2395" i="9"/>
  <c r="W2396" i="9"/>
  <c r="BJ2595" i="9"/>
  <c r="AD2402" i="9"/>
  <c r="T2397" i="9"/>
  <c r="U2397" i="9" s="1"/>
  <c r="X2396" i="9"/>
  <c r="BD2927" i="9"/>
  <c r="BE2927" i="9" l="1"/>
  <c r="AZ2929" i="9"/>
  <c r="BA2928" i="9"/>
  <c r="BC2928" i="9"/>
  <c r="Y2396" i="9"/>
  <c r="W2397" i="9"/>
  <c r="BD2928" i="9"/>
  <c r="BE2928" i="9" l="1"/>
  <c r="BA2929" i="9"/>
  <c r="AZ2930" i="9"/>
  <c r="BC2929" i="9"/>
  <c r="BJ2596" i="9"/>
  <c r="AD2403" i="9"/>
  <c r="T2398" i="9"/>
  <c r="U2398" i="9" s="1"/>
  <c r="X2397" i="9"/>
  <c r="BD2929" i="9"/>
  <c r="BE2929" i="9" l="1"/>
  <c r="BA2930" i="9"/>
  <c r="AZ2931" i="9"/>
  <c r="BC2930" i="9"/>
  <c r="Y2397" i="9"/>
  <c r="W2398" i="9"/>
  <c r="BJ2597" i="9"/>
  <c r="AD2404" i="9"/>
  <c r="T2399" i="9"/>
  <c r="U2399" i="9" s="1"/>
  <c r="BD2930" i="9"/>
  <c r="X2398" i="9"/>
  <c r="BE2930" i="9" l="1"/>
  <c r="BC2931" i="9"/>
  <c r="AZ2932" i="9"/>
  <c r="BA2931" i="9"/>
  <c r="Y2398" i="9"/>
  <c r="W2399" i="9"/>
  <c r="BD2931" i="9"/>
  <c r="BE2931" i="9" l="1"/>
  <c r="BA2932" i="9"/>
  <c r="AZ2933" i="9"/>
  <c r="BC2932" i="9"/>
  <c r="BJ2598" i="9"/>
  <c r="AD2405" i="9"/>
  <c r="T2400" i="9"/>
  <c r="U2400" i="9" s="1"/>
  <c r="BD2932" i="9"/>
  <c r="X2399" i="9"/>
  <c r="BE2932" i="9" l="1"/>
  <c r="AZ2934" i="9"/>
  <c r="BC2933" i="9"/>
  <c r="BA2933" i="9"/>
  <c r="Y2399" i="9"/>
  <c r="W2400" i="9"/>
  <c r="BJ2599" i="9"/>
  <c r="AD2406" i="9"/>
  <c r="T2401" i="9"/>
  <c r="U2401" i="9" s="1"/>
  <c r="X2400" i="9"/>
  <c r="BD2933" i="9"/>
  <c r="BE2933" i="9" l="1"/>
  <c r="AZ2935" i="9"/>
  <c r="BC2934" i="9"/>
  <c r="BA2934" i="9"/>
  <c r="Y2400" i="9"/>
  <c r="W2401" i="9"/>
  <c r="BD2934" i="9"/>
  <c r="BE2934" i="9" l="1"/>
  <c r="BA2935" i="9"/>
  <c r="AZ2936" i="9"/>
  <c r="BC2935" i="9"/>
  <c r="BJ2600" i="9"/>
  <c r="AD2407" i="9"/>
  <c r="T2402" i="9"/>
  <c r="U2402" i="9" s="1"/>
  <c r="X2401" i="9"/>
  <c r="BD2935" i="9"/>
  <c r="BE2935" i="9" l="1"/>
  <c r="BA2936" i="9"/>
  <c r="BC2936" i="9"/>
  <c r="AZ2937" i="9"/>
  <c r="Y2401" i="9"/>
  <c r="W2402" i="9"/>
  <c r="BJ2601" i="9"/>
  <c r="AD2408" i="9"/>
  <c r="T2403" i="9"/>
  <c r="U2403" i="9" s="1"/>
  <c r="BD2936" i="9"/>
  <c r="X2402" i="9"/>
  <c r="BE2936" i="9" l="1"/>
  <c r="BC2937" i="9"/>
  <c r="BA2937" i="9"/>
  <c r="AZ2938" i="9"/>
  <c r="Y2402" i="9"/>
  <c r="W2403" i="9"/>
  <c r="BD2937" i="9"/>
  <c r="BE2937" i="9" l="1"/>
  <c r="BA2938" i="9"/>
  <c r="BC2938" i="9"/>
  <c r="AZ2939" i="9"/>
  <c r="BJ2602" i="9"/>
  <c r="AD2409" i="9"/>
  <c r="T2404" i="9"/>
  <c r="U2404" i="9" s="1"/>
  <c r="BD2938" i="9"/>
  <c r="X2403" i="9"/>
  <c r="BE2938" i="9" l="1"/>
  <c r="AZ2940" i="9"/>
  <c r="BC2939" i="9"/>
  <c r="BA2939" i="9"/>
  <c r="Y2403" i="9"/>
  <c r="W2404" i="9"/>
  <c r="BJ2603" i="9"/>
  <c r="AD2410" i="9"/>
  <c r="T2405" i="9"/>
  <c r="U2405" i="9" s="1"/>
  <c r="BD2939" i="9"/>
  <c r="X2404" i="9"/>
  <c r="BE2939" i="9" l="1"/>
  <c r="BA2940" i="9"/>
  <c r="BC2940" i="9"/>
  <c r="AZ2941" i="9"/>
  <c r="Y2404" i="9"/>
  <c r="W2405" i="9"/>
  <c r="BD2940" i="9"/>
  <c r="BE2940" i="9" l="1"/>
  <c r="BC2941" i="9"/>
  <c r="BA2941" i="9"/>
  <c r="AZ2942" i="9"/>
  <c r="BJ2604" i="9"/>
  <c r="AD2411" i="9"/>
  <c r="T2406" i="9"/>
  <c r="U2406" i="9" s="1"/>
  <c r="BD2941" i="9"/>
  <c r="X2405" i="9"/>
  <c r="BE2941" i="9" l="1"/>
  <c r="AZ2943" i="9"/>
  <c r="BA2942" i="9"/>
  <c r="BC2942" i="9"/>
  <c r="Y2405" i="9"/>
  <c r="W2406" i="9"/>
  <c r="BJ2605" i="9"/>
  <c r="AD2412" i="9"/>
  <c r="T2407" i="9"/>
  <c r="U2407" i="9" s="1"/>
  <c r="X2406" i="9"/>
  <c r="BD2942" i="9"/>
  <c r="BE2942" i="9" l="1"/>
  <c r="AZ2944" i="9"/>
  <c r="BC2943" i="9"/>
  <c r="BA2943" i="9"/>
  <c r="Y2406" i="9"/>
  <c r="W2407" i="9"/>
  <c r="BD2943" i="9"/>
  <c r="BE2943" i="9" l="1"/>
  <c r="BA2944" i="9"/>
  <c r="BC2944" i="9"/>
  <c r="AZ2945" i="9"/>
  <c r="BJ2606" i="9"/>
  <c r="AD2413" i="9"/>
  <c r="T2408" i="9"/>
  <c r="U2408" i="9" s="1"/>
  <c r="X2407" i="9"/>
  <c r="BD2944" i="9"/>
  <c r="BE2944" i="9" l="1"/>
  <c r="BC2945" i="9"/>
  <c r="BA2945" i="9"/>
  <c r="AZ2946" i="9"/>
  <c r="Y2407" i="9"/>
  <c r="W2408" i="9"/>
  <c r="BJ2607" i="9"/>
  <c r="AD2414" i="9"/>
  <c r="T2409" i="9"/>
  <c r="U2409" i="9" s="1"/>
  <c r="BD2945" i="9"/>
  <c r="X2408" i="9"/>
  <c r="BE2945" i="9" l="1"/>
  <c r="BC2946" i="9"/>
  <c r="BA2946" i="9"/>
  <c r="AZ2947" i="9"/>
  <c r="Y2408" i="9"/>
  <c r="W2409" i="9"/>
  <c r="BD2946" i="9"/>
  <c r="BE2946" i="9" l="1"/>
  <c r="AZ2948" i="9"/>
  <c r="BC2947" i="9"/>
  <c r="BA2947" i="9"/>
  <c r="BJ2608" i="9"/>
  <c r="AD2415" i="9"/>
  <c r="T2410" i="9"/>
  <c r="U2410" i="9" s="1"/>
  <c r="X2409" i="9"/>
  <c r="BD2947" i="9"/>
  <c r="BE2947" i="9" l="1"/>
  <c r="BA2948" i="9"/>
  <c r="AZ2949" i="9"/>
  <c r="BC2948" i="9"/>
  <c r="Y2409" i="9"/>
  <c r="W2410" i="9"/>
  <c r="BJ2609" i="9"/>
  <c r="AD2416" i="9"/>
  <c r="T2411" i="9"/>
  <c r="U2411" i="9" s="1"/>
  <c r="BD2948" i="9"/>
  <c r="X2410" i="9"/>
  <c r="BE2948" i="9" l="1"/>
  <c r="AZ2950" i="9"/>
  <c r="BA2949" i="9"/>
  <c r="BC2949" i="9"/>
  <c r="Y2410" i="9"/>
  <c r="W2411" i="9"/>
  <c r="BD2949" i="9"/>
  <c r="BE2949" i="9" l="1"/>
  <c r="BC2950" i="9"/>
  <c r="BA2950" i="9"/>
  <c r="AZ2951" i="9"/>
  <c r="BJ2610" i="9"/>
  <c r="AD2417" i="9"/>
  <c r="T2412" i="9"/>
  <c r="U2412" i="9" s="1"/>
  <c r="BD2950" i="9"/>
  <c r="X2411" i="9"/>
  <c r="BE2950" i="9" l="1"/>
  <c r="BA2951" i="9"/>
  <c r="AZ2952" i="9"/>
  <c r="BC2951" i="9"/>
  <c r="Y2411" i="9"/>
  <c r="W2412" i="9"/>
  <c r="BJ2611" i="9"/>
  <c r="AD2418" i="9"/>
  <c r="T2413" i="9"/>
  <c r="U2413" i="9" s="1"/>
  <c r="BD2951" i="9"/>
  <c r="X2412" i="9"/>
  <c r="BE2951" i="9" l="1"/>
  <c r="BC2952" i="9"/>
  <c r="BA2952" i="9"/>
  <c r="AZ2953" i="9"/>
  <c r="Y2412" i="9"/>
  <c r="W2413" i="9"/>
  <c r="BD2952" i="9"/>
  <c r="BE2952" i="9" l="1"/>
  <c r="BA2953" i="9"/>
  <c r="AZ2954" i="9"/>
  <c r="BC2953" i="9"/>
  <c r="BJ2612" i="9"/>
  <c r="AD2419" i="9"/>
  <c r="T2414" i="9"/>
  <c r="U2414" i="9" s="1"/>
  <c r="X2413" i="9"/>
  <c r="BD2953" i="9"/>
  <c r="BE2953" i="9" l="1"/>
  <c r="BC2954" i="9"/>
  <c r="BA2954" i="9"/>
  <c r="AZ2955" i="9"/>
  <c r="Y2413" i="9"/>
  <c r="W2414" i="9"/>
  <c r="BJ2613" i="9"/>
  <c r="AD2420" i="9"/>
  <c r="T2415" i="9"/>
  <c r="U2415" i="9" s="1"/>
  <c r="X2414" i="9"/>
  <c r="BD2954" i="9"/>
  <c r="BE2954" i="9" l="1"/>
  <c r="BA2955" i="9"/>
  <c r="AZ2956" i="9"/>
  <c r="BC2955" i="9"/>
  <c r="Y2414" i="9"/>
  <c r="W2415" i="9"/>
  <c r="BD2955" i="9"/>
  <c r="BE2955" i="9" l="1"/>
  <c r="AZ2957" i="9"/>
  <c r="BC2956" i="9"/>
  <c r="BA2956" i="9"/>
  <c r="BJ2614" i="9"/>
  <c r="AD2421" i="9"/>
  <c r="T2416" i="9"/>
  <c r="U2416" i="9" s="1"/>
  <c r="X2415" i="9"/>
  <c r="BD2956" i="9"/>
  <c r="BE2956" i="9" l="1"/>
  <c r="BC2957" i="9"/>
  <c r="BA2957" i="9"/>
  <c r="AZ2958" i="9"/>
  <c r="Y2415" i="9"/>
  <c r="W2416" i="9"/>
  <c r="BJ2615" i="9"/>
  <c r="AD2422" i="9"/>
  <c r="T2417" i="9"/>
  <c r="U2417" i="9" s="1"/>
  <c r="BD2957" i="9"/>
  <c r="X2416" i="9"/>
  <c r="BE2957" i="9" l="1"/>
  <c r="AZ2959" i="9"/>
  <c r="BC2958" i="9"/>
  <c r="BA2958" i="9"/>
  <c r="Y2416" i="9"/>
  <c r="W2417" i="9"/>
  <c r="BD2958" i="9"/>
  <c r="BE2958" i="9" l="1"/>
  <c r="AZ2960" i="9"/>
  <c r="BC2959" i="9"/>
  <c r="BA2959" i="9"/>
  <c r="BJ2616" i="9"/>
  <c r="AD2423" i="9"/>
  <c r="T2418" i="9"/>
  <c r="U2418" i="9" s="1"/>
  <c r="X2417" i="9"/>
  <c r="BD2959" i="9"/>
  <c r="BE2959" i="9" l="1"/>
  <c r="AZ2961" i="9"/>
  <c r="BA2960" i="9"/>
  <c r="BC2960" i="9"/>
  <c r="Y2417" i="9"/>
  <c r="W2418" i="9"/>
  <c r="BJ2617" i="9"/>
  <c r="AD2424" i="9"/>
  <c r="T2419" i="9"/>
  <c r="U2419" i="9" s="1"/>
  <c r="BD2960" i="9"/>
  <c r="X2418" i="9"/>
  <c r="BE2960" i="9" l="1"/>
  <c r="BC2961" i="9"/>
  <c r="BA2961" i="9"/>
  <c r="AZ2962" i="9"/>
  <c r="Y2418" i="9"/>
  <c r="W2419" i="9"/>
  <c r="BD2961" i="9"/>
  <c r="BE2961" i="9" l="1"/>
  <c r="AZ2963" i="9"/>
  <c r="BC2962" i="9"/>
  <c r="BA2962" i="9"/>
  <c r="BJ2618" i="9"/>
  <c r="AD2425" i="9"/>
  <c r="T2420" i="9"/>
  <c r="U2420" i="9" s="1"/>
  <c r="X2419" i="9"/>
  <c r="BD2962" i="9"/>
  <c r="BE2962" i="9" l="1"/>
  <c r="BA2963" i="9"/>
  <c r="AZ2964" i="9"/>
  <c r="BC2963" i="9"/>
  <c r="Y2419" i="9"/>
  <c r="W2420" i="9"/>
  <c r="BJ2619" i="9"/>
  <c r="AD2426" i="9"/>
  <c r="T2421" i="9"/>
  <c r="U2421" i="9" s="1"/>
  <c r="X2420" i="9"/>
  <c r="BD2963" i="9"/>
  <c r="BE2963" i="9" l="1"/>
  <c r="BA2964" i="9"/>
  <c r="BC2964" i="9"/>
  <c r="AZ2965" i="9"/>
  <c r="Y2420" i="9"/>
  <c r="W2421" i="9"/>
  <c r="BD2964" i="9"/>
  <c r="BE2964" i="9" l="1"/>
  <c r="BA2965" i="9"/>
  <c r="BC2965" i="9"/>
  <c r="AZ2966" i="9"/>
  <c r="BJ2620" i="9"/>
  <c r="AD2427" i="9"/>
  <c r="T2422" i="9"/>
  <c r="U2422" i="9" s="1"/>
  <c r="BD2965" i="9"/>
  <c r="X2421" i="9"/>
  <c r="BE2965" i="9" l="1"/>
  <c r="BA2966" i="9"/>
  <c r="BC2966" i="9"/>
  <c r="AZ2967" i="9"/>
  <c r="Y2421" i="9"/>
  <c r="W2422" i="9"/>
  <c r="BJ2621" i="9"/>
  <c r="AD2428" i="9"/>
  <c r="T2423" i="9"/>
  <c r="U2423" i="9" s="1"/>
  <c r="BD2966" i="9"/>
  <c r="X2422" i="9"/>
  <c r="BE2966" i="9" l="1"/>
  <c r="AZ2968" i="9"/>
  <c r="BC2967" i="9"/>
  <c r="BA2967" i="9"/>
  <c r="Y2422" i="9"/>
  <c r="W2423" i="9"/>
  <c r="BD2967" i="9"/>
  <c r="BE2967" i="9" l="1"/>
  <c r="BC2968" i="9"/>
  <c r="AZ2969" i="9"/>
  <c r="BA2968" i="9"/>
  <c r="BJ2622" i="9"/>
  <c r="AD2429" i="9"/>
  <c r="T2424" i="9"/>
  <c r="U2424" i="9" s="1"/>
  <c r="X2423" i="9"/>
  <c r="BD2968" i="9"/>
  <c r="BE2968" i="9" l="1"/>
  <c r="BA2969" i="9"/>
  <c r="AZ2970" i="9"/>
  <c r="BC2969" i="9"/>
  <c r="Y2423" i="9"/>
  <c r="W2424" i="9"/>
  <c r="BJ2623" i="9"/>
  <c r="AD2430" i="9"/>
  <c r="T2425" i="9"/>
  <c r="U2425" i="9" s="1"/>
  <c r="BD2969" i="9"/>
  <c r="X2424" i="9"/>
  <c r="BE2969" i="9" l="1"/>
  <c r="BC2970" i="9"/>
  <c r="AZ2971" i="9"/>
  <c r="BA2970" i="9"/>
  <c r="Y2424" i="9"/>
  <c r="W2425" i="9"/>
  <c r="BD2970" i="9"/>
  <c r="BE2970" i="9" l="1"/>
  <c r="BA2971" i="9"/>
  <c r="AZ2972" i="9"/>
  <c r="BC2971" i="9"/>
  <c r="BJ2624" i="9"/>
  <c r="AD2431" i="9"/>
  <c r="T2426" i="9"/>
  <c r="U2426" i="9" s="1"/>
  <c r="X2425" i="9"/>
  <c r="BD2971" i="9"/>
  <c r="BE2971" i="9" l="1"/>
  <c r="BA2972" i="9"/>
  <c r="AZ2973" i="9"/>
  <c r="BC2972" i="9"/>
  <c r="Y2425" i="9"/>
  <c r="W2426" i="9"/>
  <c r="BJ2625" i="9"/>
  <c r="AD2432" i="9"/>
  <c r="T2427" i="9"/>
  <c r="U2427" i="9" s="1"/>
  <c r="BD2972" i="9"/>
  <c r="X2426" i="9"/>
  <c r="BE2972" i="9" l="1"/>
  <c r="BC2973" i="9"/>
  <c r="BA2973" i="9"/>
  <c r="AZ2974" i="9"/>
  <c r="Y2426" i="9"/>
  <c r="W2427" i="9"/>
  <c r="BD2973" i="9"/>
  <c r="BE2973" i="9" l="1"/>
  <c r="BC2974" i="9"/>
  <c r="AZ2975" i="9"/>
  <c r="BA2974" i="9"/>
  <c r="BJ2626" i="9"/>
  <c r="AD2433" i="9"/>
  <c r="T2428" i="9"/>
  <c r="U2428" i="9" s="1"/>
  <c r="X2427" i="9"/>
  <c r="BD2974" i="9"/>
  <c r="BE2974" i="9" l="1"/>
  <c r="AZ2976" i="9"/>
  <c r="BC2975" i="9"/>
  <c r="BA2975" i="9"/>
  <c r="Y2427" i="9"/>
  <c r="W2428" i="9"/>
  <c r="BJ2627" i="9"/>
  <c r="AD2434" i="9"/>
  <c r="T2429" i="9"/>
  <c r="U2429" i="9" s="1"/>
  <c r="BD2975" i="9"/>
  <c r="X2428" i="9"/>
  <c r="BE2975" i="9" l="1"/>
  <c r="BA2976" i="9"/>
  <c r="BC2976" i="9"/>
  <c r="AZ2977" i="9"/>
  <c r="Y2428" i="9"/>
  <c r="W2429" i="9"/>
  <c r="BD2976" i="9"/>
  <c r="BE2976" i="9" l="1"/>
  <c r="BC2977" i="9"/>
  <c r="BA2977" i="9"/>
  <c r="AZ2978" i="9"/>
  <c r="BJ2628" i="9"/>
  <c r="AD2435" i="9"/>
  <c r="T2430" i="9"/>
  <c r="U2430" i="9" s="1"/>
  <c r="X2429" i="9"/>
  <c r="BD2977" i="9"/>
  <c r="BE2977" i="9" l="1"/>
  <c r="BC2978" i="9"/>
  <c r="BA2978" i="9"/>
  <c r="AZ2979" i="9"/>
  <c r="Y2429" i="9"/>
  <c r="W2430" i="9"/>
  <c r="BJ2629" i="9"/>
  <c r="AD2436" i="9"/>
  <c r="T2431" i="9"/>
  <c r="U2431" i="9" s="1"/>
  <c r="BD2978" i="9"/>
  <c r="X2430" i="9"/>
  <c r="BE2978" i="9" l="1"/>
  <c r="BC2979" i="9"/>
  <c r="AZ2980" i="9"/>
  <c r="BA2979" i="9"/>
  <c r="Y2430" i="9"/>
  <c r="W2431" i="9"/>
  <c r="BD2979" i="9"/>
  <c r="BE2979" i="9" l="1"/>
  <c r="AZ2981" i="9"/>
  <c r="BC2980" i="9"/>
  <c r="BA2980" i="9"/>
  <c r="BJ2630" i="9"/>
  <c r="AD2437" i="9"/>
  <c r="T2432" i="9"/>
  <c r="U2432" i="9" s="1"/>
  <c r="BD2980" i="9"/>
  <c r="X2431" i="9"/>
  <c r="BE2980" i="9" l="1"/>
  <c r="BA2981" i="9"/>
  <c r="AZ2982" i="9"/>
  <c r="BC2981" i="9"/>
  <c r="Y2431" i="9"/>
  <c r="W2432" i="9"/>
  <c r="BJ2631" i="9"/>
  <c r="AD2438" i="9"/>
  <c r="T2433" i="9"/>
  <c r="U2433" i="9" s="1"/>
  <c r="X2432" i="9"/>
  <c r="BD2981" i="9"/>
  <c r="BE2981" i="9" l="1"/>
  <c r="BC2982" i="9"/>
  <c r="AZ2983" i="9"/>
  <c r="BA2982" i="9"/>
  <c r="Y2432" i="9"/>
  <c r="W2433" i="9"/>
  <c r="BD2982" i="9"/>
  <c r="BE2982" i="9" l="1"/>
  <c r="BA2983" i="9"/>
  <c r="AZ2984" i="9"/>
  <c r="BC2983" i="9"/>
  <c r="BJ2632" i="9"/>
  <c r="AD2439" i="9"/>
  <c r="T2434" i="9"/>
  <c r="U2434" i="9" s="1"/>
  <c r="X2433" i="9"/>
  <c r="BD2983" i="9"/>
  <c r="BE2983" i="9" l="1"/>
  <c r="BC2984" i="9"/>
  <c r="AZ2985" i="9"/>
  <c r="BA2984" i="9"/>
  <c r="Y2433" i="9"/>
  <c r="W2434" i="9"/>
  <c r="BJ2633" i="9"/>
  <c r="AD2440" i="9"/>
  <c r="T2435" i="9"/>
  <c r="U2435" i="9" s="1"/>
  <c r="X2434" i="9"/>
  <c r="BD2984" i="9"/>
  <c r="BE2984" i="9" l="1"/>
  <c r="AZ2986" i="9"/>
  <c r="BC2985" i="9"/>
  <c r="BA2985" i="9"/>
  <c r="Y2434" i="9"/>
  <c r="W2435" i="9"/>
  <c r="BD2985" i="9"/>
  <c r="BE2985" i="9" l="1"/>
  <c r="AZ2987" i="9"/>
  <c r="BC2986" i="9"/>
  <c r="BA2986" i="9"/>
  <c r="BJ2634" i="9"/>
  <c r="AD2441" i="9"/>
  <c r="T2436" i="9"/>
  <c r="U2436" i="9" s="1"/>
  <c r="BD2986" i="9"/>
  <c r="X2435" i="9"/>
  <c r="BE2986" i="9" l="1"/>
  <c r="BA2987" i="9"/>
  <c r="AZ2988" i="9"/>
  <c r="BC2987" i="9"/>
  <c r="Y2435" i="9"/>
  <c r="W2436" i="9"/>
  <c r="BJ2635" i="9"/>
  <c r="AD2442" i="9"/>
  <c r="T2437" i="9"/>
  <c r="U2437" i="9" s="1"/>
  <c r="BD2987" i="9"/>
  <c r="X2436" i="9"/>
  <c r="BE2987" i="9" l="1"/>
  <c r="AZ2989" i="9"/>
  <c r="BA2988" i="9"/>
  <c r="BC2988" i="9"/>
  <c r="Y2436" i="9"/>
  <c r="W2437" i="9"/>
  <c r="BD2988" i="9"/>
  <c r="BE2988" i="9" l="1"/>
  <c r="BA2989" i="9"/>
  <c r="BC2989" i="9"/>
  <c r="AZ2990" i="9"/>
  <c r="BJ2636" i="9"/>
  <c r="AD2443" i="9"/>
  <c r="T2438" i="9"/>
  <c r="U2438" i="9" s="1"/>
  <c r="BD2989" i="9"/>
  <c r="X2437" i="9"/>
  <c r="BE2989" i="9" l="1"/>
  <c r="AZ2991" i="9"/>
  <c r="BC2990" i="9"/>
  <c r="BA2990" i="9"/>
  <c r="Y2437" i="9"/>
  <c r="W2438" i="9"/>
  <c r="BJ2637" i="9"/>
  <c r="AD2444" i="9"/>
  <c r="T2439" i="9"/>
  <c r="U2439" i="9" s="1"/>
  <c r="X2438" i="9"/>
  <c r="BD2990" i="9"/>
  <c r="BE2990" i="9" l="1"/>
  <c r="BA2991" i="9"/>
  <c r="AZ2992" i="9"/>
  <c r="BC2991" i="9"/>
  <c r="Y2438" i="9"/>
  <c r="W2439" i="9"/>
  <c r="BD2991" i="9"/>
  <c r="BE2991" i="9" l="1"/>
  <c r="BC2992" i="9"/>
  <c r="BA2992" i="9"/>
  <c r="AZ2993" i="9"/>
  <c r="BJ2638" i="9"/>
  <c r="AD2445" i="9"/>
  <c r="T2440" i="9"/>
  <c r="U2440" i="9" s="1"/>
  <c r="BD2992" i="9"/>
  <c r="X2439" i="9"/>
  <c r="BE2992" i="9" l="1"/>
  <c r="BC2993" i="9"/>
  <c r="BA2993" i="9"/>
  <c r="AZ2994" i="9"/>
  <c r="Y2439" i="9"/>
  <c r="W2440" i="9"/>
  <c r="BJ2639" i="9"/>
  <c r="AD2446" i="9"/>
  <c r="T2441" i="9"/>
  <c r="U2441" i="9" s="1"/>
  <c r="BD2993" i="9"/>
  <c r="X2440" i="9"/>
  <c r="BE2993" i="9" l="1"/>
  <c r="BC2994" i="9"/>
  <c r="AZ2995" i="9"/>
  <c r="BA2994" i="9"/>
  <c r="Y2440" i="9"/>
  <c r="W2441" i="9"/>
  <c r="BD2994" i="9"/>
  <c r="BE2994" i="9" l="1"/>
  <c r="AZ2996" i="9"/>
  <c r="BC2995" i="9"/>
  <c r="BA2995" i="9"/>
  <c r="BJ2640" i="9"/>
  <c r="AD2447" i="9"/>
  <c r="T2442" i="9"/>
  <c r="U2442" i="9" s="1"/>
  <c r="X2441" i="9"/>
  <c r="BD2995" i="9"/>
  <c r="BE2995" i="9" l="1"/>
  <c r="AZ2997" i="9"/>
  <c r="BC2996" i="9"/>
  <c r="BA2996" i="9"/>
  <c r="Y2441" i="9"/>
  <c r="W2442" i="9"/>
  <c r="BJ2641" i="9"/>
  <c r="AD2448" i="9"/>
  <c r="T2443" i="9"/>
  <c r="U2443" i="9" s="1"/>
  <c r="BD2996" i="9"/>
  <c r="X2442" i="9"/>
  <c r="BE2996" i="9" l="1"/>
  <c r="AZ2998" i="9"/>
  <c r="BA2997" i="9"/>
  <c r="BC2997" i="9"/>
  <c r="Y2442" i="9"/>
  <c r="W2443" i="9"/>
  <c r="BD2997" i="9"/>
  <c r="BE2997" i="9" l="1"/>
  <c r="BC2998" i="9"/>
  <c r="BA2998" i="9"/>
  <c r="AZ2999" i="9"/>
  <c r="BJ2642" i="9"/>
  <c r="AD2449" i="9"/>
  <c r="T2444" i="9"/>
  <c r="U2444" i="9" s="1"/>
  <c r="BD2998" i="9"/>
  <c r="X2443" i="9"/>
  <c r="BE2998" i="9" l="1"/>
  <c r="BC2999" i="9"/>
  <c r="BA2999" i="9"/>
  <c r="AZ3000" i="9"/>
  <c r="Y2443" i="9"/>
  <c r="W2444" i="9"/>
  <c r="BJ2643" i="9"/>
  <c r="AD2450" i="9"/>
  <c r="T2445" i="9"/>
  <c r="U2445" i="9" s="1"/>
  <c r="BD2999" i="9"/>
  <c r="X2444" i="9"/>
  <c r="BE2999" i="9" l="1"/>
  <c r="BC3000" i="9"/>
  <c r="BA3000" i="9"/>
  <c r="AZ3001" i="9"/>
  <c r="Y2444" i="9"/>
  <c r="W2445" i="9"/>
  <c r="BD3000" i="9"/>
  <c r="BE3000" i="9" l="1"/>
  <c r="BA3001" i="9"/>
  <c r="BC3001" i="9"/>
  <c r="AZ3002" i="9"/>
  <c r="BJ2644" i="9"/>
  <c r="AD2451" i="9"/>
  <c r="T2446" i="9"/>
  <c r="U2446" i="9" s="1"/>
  <c r="BD3001" i="9"/>
  <c r="X2445" i="9"/>
  <c r="BE3001" i="9" l="1"/>
  <c r="BC3002" i="9"/>
  <c r="AZ3003" i="9"/>
  <c r="BA3002" i="9"/>
  <c r="Y2445" i="9"/>
  <c r="W2446" i="9"/>
  <c r="BJ2645" i="9"/>
  <c r="AD2452" i="9"/>
  <c r="T2447" i="9"/>
  <c r="U2447" i="9" s="1"/>
  <c r="X2446" i="9"/>
  <c r="BD3002" i="9"/>
  <c r="BE3002" i="9" l="1"/>
  <c r="AZ3004" i="9"/>
  <c r="BC3003" i="9"/>
  <c r="BA3003" i="9"/>
  <c r="Y2446" i="9"/>
  <c r="W2447" i="9"/>
  <c r="BD3003" i="9"/>
  <c r="BE3003" i="9" l="1"/>
  <c r="AZ3005" i="9"/>
  <c r="BC3004" i="9"/>
  <c r="BA3004" i="9"/>
  <c r="BJ2646" i="9"/>
  <c r="AD2453" i="9"/>
  <c r="T2448" i="9"/>
  <c r="U2448" i="9" s="1"/>
  <c r="BD3004" i="9"/>
  <c r="X2447" i="9"/>
  <c r="BE3004" i="9" l="1"/>
  <c r="AZ3006" i="9"/>
  <c r="BC3005" i="9"/>
  <c r="BA3005" i="9"/>
  <c r="Y2447" i="9"/>
  <c r="W2448" i="9"/>
  <c r="BJ2647" i="9"/>
  <c r="AD2454" i="9"/>
  <c r="T2449" i="9"/>
  <c r="U2449" i="9" s="1"/>
  <c r="BD3005" i="9"/>
  <c r="X2448" i="9"/>
  <c r="BE3005" i="9" l="1"/>
  <c r="BA3006" i="9"/>
  <c r="AZ3007" i="9"/>
  <c r="BC3006" i="9"/>
  <c r="Y2448" i="9"/>
  <c r="W2449" i="9"/>
  <c r="BD3006" i="9"/>
  <c r="BE3006" i="9" l="1"/>
  <c r="BC3007" i="9"/>
  <c r="AZ3008" i="9"/>
  <c r="BA3007" i="9"/>
  <c r="BJ2648" i="9"/>
  <c r="AD2455" i="9"/>
  <c r="T2450" i="9"/>
  <c r="U2450" i="9" s="1"/>
  <c r="BD3007" i="9"/>
  <c r="X2449" i="9"/>
  <c r="BE3007" i="9" l="1"/>
  <c r="BA3008" i="9"/>
  <c r="AZ3009" i="9"/>
  <c r="BC3008" i="9"/>
  <c r="Y2449" i="9"/>
  <c r="W2450" i="9"/>
  <c r="BJ2649" i="9"/>
  <c r="AD2456" i="9"/>
  <c r="T2451" i="9"/>
  <c r="U2451" i="9" s="1"/>
  <c r="X2450" i="9"/>
  <c r="BD3008" i="9"/>
  <c r="BE3008" i="9" l="1"/>
  <c r="BC3009" i="9"/>
  <c r="AZ3010" i="9"/>
  <c r="BA3009" i="9"/>
  <c r="Y2450" i="9"/>
  <c r="W2451" i="9"/>
  <c r="BD3009" i="9"/>
  <c r="BE3009" i="9" l="1"/>
  <c r="BC3010" i="9"/>
  <c r="BA3010" i="9"/>
  <c r="AZ3011" i="9"/>
  <c r="BJ2650" i="9"/>
  <c r="AD2457" i="9"/>
  <c r="T2452" i="9"/>
  <c r="U2452" i="9" s="1"/>
  <c r="X2451" i="9"/>
  <c r="BD3010" i="9"/>
  <c r="BE3010" i="9" l="1"/>
  <c r="AZ3012" i="9"/>
  <c r="BC3011" i="9"/>
  <c r="BA3011" i="9"/>
  <c r="Y2451" i="9"/>
  <c r="W2452" i="9"/>
  <c r="BJ2651" i="9"/>
  <c r="AD2458" i="9"/>
  <c r="T2453" i="9"/>
  <c r="U2453" i="9" s="1"/>
  <c r="X2452" i="9"/>
  <c r="BD3011" i="9"/>
  <c r="BE3011" i="9" l="1"/>
  <c r="BA3012" i="9"/>
  <c r="BC3012" i="9"/>
  <c r="AZ3013" i="9"/>
  <c r="Y2452" i="9"/>
  <c r="W2453" i="9"/>
  <c r="BD3012" i="9"/>
  <c r="BE3012" i="9" l="1"/>
  <c r="BC3013" i="9"/>
  <c r="BA3013" i="9"/>
  <c r="AZ3014" i="9"/>
  <c r="BJ2652" i="9"/>
  <c r="AD2459" i="9"/>
  <c r="T2454" i="9"/>
  <c r="U2454" i="9" s="1"/>
  <c r="BD3013" i="9"/>
  <c r="X2453" i="9"/>
  <c r="BE3013" i="9" l="1"/>
  <c r="BC3014" i="9"/>
  <c r="AZ3015" i="9"/>
  <c r="BA3014" i="9"/>
  <c r="Y2453" i="9"/>
  <c r="W2454" i="9"/>
  <c r="BJ2653" i="9"/>
  <c r="AD2460" i="9"/>
  <c r="T2455" i="9"/>
  <c r="U2455" i="9" s="1"/>
  <c r="X2454" i="9"/>
  <c r="BD3014" i="9"/>
  <c r="BE3014" i="9" l="1"/>
  <c r="AZ3016" i="9"/>
  <c r="BC3015" i="9"/>
  <c r="BA3015" i="9"/>
  <c r="Y2454" i="9"/>
  <c r="W2455" i="9"/>
  <c r="BD3015" i="9"/>
  <c r="BE3015" i="9" l="1"/>
  <c r="BA3016" i="9"/>
  <c r="BC3016" i="9"/>
  <c r="AZ3017" i="9"/>
  <c r="BJ2654" i="9"/>
  <c r="AD2461" i="9"/>
  <c r="T2456" i="9"/>
  <c r="U2456" i="9" s="1"/>
  <c r="X2455" i="9"/>
  <c r="BD3016" i="9"/>
  <c r="BE3016" i="9" l="1"/>
  <c r="AZ3018" i="9"/>
  <c r="BC3017" i="9"/>
  <c r="BA3017" i="9"/>
  <c r="Y2455" i="9"/>
  <c r="W2456" i="9"/>
  <c r="BJ2655" i="9"/>
  <c r="AD2462" i="9"/>
  <c r="T2457" i="9"/>
  <c r="U2457" i="9" s="1"/>
  <c r="BD3017" i="9"/>
  <c r="X2456" i="9"/>
  <c r="BE3017" i="9" l="1"/>
  <c r="AZ3019" i="9"/>
  <c r="BA3018" i="9"/>
  <c r="BC3018" i="9"/>
  <c r="Y2456" i="9"/>
  <c r="W2457" i="9"/>
  <c r="BD3018" i="9"/>
  <c r="BE3018" i="9" l="1"/>
  <c r="AZ3020" i="9"/>
  <c r="BA3019" i="9"/>
  <c r="BC3019" i="9"/>
  <c r="BJ2656" i="9"/>
  <c r="AD2463" i="9"/>
  <c r="T2458" i="9"/>
  <c r="U2458" i="9" s="1"/>
  <c r="BD3019" i="9"/>
  <c r="X2457" i="9"/>
  <c r="BE3019" i="9" l="1"/>
  <c r="BC3020" i="9"/>
  <c r="AZ3021" i="9"/>
  <c r="BA3020" i="9"/>
  <c r="Y2457" i="9"/>
  <c r="W2458" i="9"/>
  <c r="BJ2657" i="9"/>
  <c r="AD2464" i="9"/>
  <c r="T2459" i="9"/>
  <c r="U2459" i="9" s="1"/>
  <c r="X2458" i="9"/>
  <c r="BD3020" i="9"/>
  <c r="BE3020" i="9" l="1"/>
  <c r="BC3021" i="9"/>
  <c r="BA3021" i="9"/>
  <c r="AZ3022" i="9"/>
  <c r="Y2458" i="9"/>
  <c r="W2459" i="9"/>
  <c r="BD3021" i="9"/>
  <c r="BE3021" i="9" l="1"/>
  <c r="BC3022" i="9"/>
  <c r="BA3022" i="9"/>
  <c r="AZ3023" i="9"/>
  <c r="BJ2658" i="9"/>
  <c r="AD2465" i="9"/>
  <c r="T2460" i="9"/>
  <c r="U2460" i="9" s="1"/>
  <c r="X2459" i="9"/>
  <c r="BD3022" i="9"/>
  <c r="BE3022" i="9" l="1"/>
  <c r="AZ3024" i="9"/>
  <c r="BA3023" i="9"/>
  <c r="BC3023" i="9"/>
  <c r="Y2459" i="9"/>
  <c r="W2460" i="9"/>
  <c r="BJ2659" i="9"/>
  <c r="AD2466" i="9"/>
  <c r="T2461" i="9"/>
  <c r="U2461" i="9" s="1"/>
  <c r="X2460" i="9"/>
  <c r="BD3023" i="9"/>
  <c r="BE3023" i="9" l="1"/>
  <c r="AZ3025" i="9"/>
  <c r="BC3024" i="9"/>
  <c r="BA3024" i="9"/>
  <c r="Y2460" i="9"/>
  <c r="W2461" i="9"/>
  <c r="BD3024" i="9"/>
  <c r="BE3024" i="9" l="1"/>
  <c r="AZ3026" i="9"/>
  <c r="BC3025" i="9"/>
  <c r="BA3025" i="9"/>
  <c r="BJ2660" i="9"/>
  <c r="AD2467" i="9"/>
  <c r="T2462" i="9"/>
  <c r="U2462" i="9" s="1"/>
  <c r="BD3025" i="9"/>
  <c r="X2461" i="9"/>
  <c r="BE3025" i="9" l="1"/>
  <c r="BA3026" i="9"/>
  <c r="AZ3027" i="9"/>
  <c r="BC3026" i="9"/>
  <c r="Y2461" i="9"/>
  <c r="W2462" i="9"/>
  <c r="BJ2661" i="9"/>
  <c r="AD2468" i="9"/>
  <c r="T2463" i="9"/>
  <c r="U2463" i="9" s="1"/>
  <c r="BD3026" i="9"/>
  <c r="X2462" i="9"/>
  <c r="BE3026" i="9" l="1"/>
  <c r="BC3027" i="9"/>
  <c r="AZ3028" i="9"/>
  <c r="BA3027" i="9"/>
  <c r="Y2462" i="9"/>
  <c r="W2463" i="9"/>
  <c r="BD3027" i="9"/>
  <c r="BE3027" i="9" l="1"/>
  <c r="BC3028" i="9"/>
  <c r="BA3028" i="9"/>
  <c r="AZ3029" i="9"/>
  <c r="BJ2662" i="9"/>
  <c r="AD2469" i="9"/>
  <c r="T2464" i="9"/>
  <c r="U2464" i="9" s="1"/>
  <c r="BD3028" i="9"/>
  <c r="X2463" i="9"/>
  <c r="BE3028" i="9" l="1"/>
  <c r="BC3029" i="9"/>
  <c r="BA3029" i="9"/>
  <c r="AZ3030" i="9"/>
  <c r="Y2463" i="9"/>
  <c r="W2464" i="9"/>
  <c r="BJ2663" i="9"/>
  <c r="AD2470" i="9"/>
  <c r="T2465" i="9"/>
  <c r="U2465" i="9" s="1"/>
  <c r="BD3029" i="9"/>
  <c r="X2464" i="9"/>
  <c r="BE3029" i="9" l="1"/>
  <c r="AZ3031" i="9"/>
  <c r="BA3030" i="9"/>
  <c r="BC3030" i="9"/>
  <c r="Y2464" i="9"/>
  <c r="W2465" i="9"/>
  <c r="BD3030" i="9"/>
  <c r="BE3030" i="9" l="1"/>
  <c r="BC3031" i="9"/>
  <c r="BA3031" i="9"/>
  <c r="AZ3032" i="9"/>
  <c r="BJ2664" i="9"/>
  <c r="AD2471" i="9"/>
  <c r="T2466" i="9"/>
  <c r="U2466" i="9" s="1"/>
  <c r="BD3031" i="9"/>
  <c r="X2465" i="9"/>
  <c r="BE3031" i="9" l="1"/>
  <c r="AZ3033" i="9"/>
  <c r="BC3032" i="9"/>
  <c r="BA3032" i="9"/>
  <c r="Y2465" i="9"/>
  <c r="W2466" i="9"/>
  <c r="BJ2665" i="9"/>
  <c r="AD2472" i="9"/>
  <c r="T2467" i="9"/>
  <c r="U2467" i="9" s="1"/>
  <c r="X2466" i="9"/>
  <c r="BD3032" i="9"/>
  <c r="BE3032" i="9" l="1"/>
  <c r="AZ3034" i="9"/>
  <c r="BC3033" i="9"/>
  <c r="BA3033" i="9"/>
  <c r="Y2466" i="9"/>
  <c r="W2467" i="9"/>
  <c r="BD3033" i="9"/>
  <c r="BE3033" i="9" l="1"/>
  <c r="BC3034" i="9"/>
  <c r="BA3034" i="9"/>
  <c r="AZ3035" i="9"/>
  <c r="BJ2666" i="9"/>
  <c r="AD2473" i="9"/>
  <c r="T2468" i="9"/>
  <c r="U2468" i="9" s="1"/>
  <c r="BD3034" i="9"/>
  <c r="X2467" i="9"/>
  <c r="BE3034" i="9" l="1"/>
  <c r="BC3035" i="9"/>
  <c r="BA3035" i="9"/>
  <c r="AZ3036" i="9"/>
  <c r="Y2467" i="9"/>
  <c r="W2468" i="9"/>
  <c r="BJ2667" i="9"/>
  <c r="AD2474" i="9"/>
  <c r="T2469" i="9"/>
  <c r="U2469" i="9" s="1"/>
  <c r="BD3035" i="9"/>
  <c r="X2468" i="9"/>
  <c r="BE3035" i="9" l="1"/>
  <c r="BA3036" i="9"/>
  <c r="AZ3037" i="9"/>
  <c r="BC3036" i="9"/>
  <c r="Y2468" i="9"/>
  <c r="W2469" i="9"/>
  <c r="BD3036" i="9"/>
  <c r="BE3036" i="9" l="1"/>
  <c r="BA3037" i="9"/>
  <c r="BC3037" i="9"/>
  <c r="AZ3038" i="9"/>
  <c r="BJ2668" i="9"/>
  <c r="AD2475" i="9"/>
  <c r="T2470" i="9"/>
  <c r="U2470" i="9" s="1"/>
  <c r="BD3037" i="9"/>
  <c r="X2469" i="9"/>
  <c r="BE3037" i="9" l="1"/>
  <c r="BA3038" i="9"/>
  <c r="AZ3039" i="9"/>
  <c r="BC3038" i="9"/>
  <c r="Y2469" i="9"/>
  <c r="W2470" i="9"/>
  <c r="BJ2669" i="9"/>
  <c r="AD2476" i="9"/>
  <c r="T2471" i="9"/>
  <c r="U2471" i="9" s="1"/>
  <c r="BD3038" i="9"/>
  <c r="X2470" i="9"/>
  <c r="BE3038" i="9" l="1"/>
  <c r="BA3039" i="9"/>
  <c r="BC3039" i="9"/>
  <c r="AZ3040" i="9"/>
  <c r="Y2470" i="9"/>
  <c r="W2471" i="9"/>
  <c r="BD3039" i="9"/>
  <c r="BE3039" i="9" l="1"/>
  <c r="AZ3041" i="9"/>
  <c r="BC3040" i="9"/>
  <c r="BA3040" i="9"/>
  <c r="BJ2670" i="9"/>
  <c r="AD2477" i="9"/>
  <c r="T2472" i="9"/>
  <c r="U2472" i="9" s="1"/>
  <c r="X2471" i="9"/>
  <c r="BD3040" i="9"/>
  <c r="BE3040" i="9" l="1"/>
  <c r="AZ3042" i="9"/>
  <c r="BA3041" i="9"/>
  <c r="BC3041" i="9"/>
  <c r="Y2471" i="9"/>
  <c r="W2472" i="9"/>
  <c r="BJ2671" i="9"/>
  <c r="AD2478" i="9"/>
  <c r="T2473" i="9"/>
  <c r="U2473" i="9" s="1"/>
  <c r="BD3041" i="9"/>
  <c r="X2472" i="9"/>
  <c r="BE3041" i="9" l="1"/>
  <c r="AZ3043" i="9"/>
  <c r="BC3042" i="9"/>
  <c r="BA3042" i="9"/>
  <c r="Y2472" i="9"/>
  <c r="W2473" i="9"/>
  <c r="BD3042" i="9"/>
  <c r="BE3042" i="9" l="1"/>
  <c r="BC3043" i="9"/>
  <c r="BA3043" i="9"/>
  <c r="AZ3044" i="9"/>
  <c r="BJ2672" i="9"/>
  <c r="AD2479" i="9"/>
  <c r="T2474" i="9"/>
  <c r="U2474" i="9" s="1"/>
  <c r="X2473" i="9"/>
  <c r="BD3043" i="9"/>
  <c r="BE3043" i="9" l="1"/>
  <c r="BC3044" i="9"/>
  <c r="BA3044" i="9"/>
  <c r="AZ3045" i="9"/>
  <c r="Y2473" i="9"/>
  <c r="W2474" i="9"/>
  <c r="BJ2673" i="9"/>
  <c r="AD2480" i="9"/>
  <c r="T2475" i="9"/>
  <c r="U2475" i="9" s="1"/>
  <c r="BD3044" i="9"/>
  <c r="X2474" i="9"/>
  <c r="BE3044" i="9" l="1"/>
  <c r="AZ3046" i="9"/>
  <c r="BC3045" i="9"/>
  <c r="BA3045" i="9"/>
  <c r="Y2474" i="9"/>
  <c r="W2475" i="9"/>
  <c r="BD3045" i="9"/>
  <c r="BE3045" i="9" l="1"/>
  <c r="BC3046" i="9"/>
  <c r="BA3046" i="9"/>
  <c r="AZ3047" i="9"/>
  <c r="BJ2674" i="9"/>
  <c r="AD2481" i="9"/>
  <c r="T2476" i="9"/>
  <c r="U2476" i="9" s="1"/>
  <c r="BD3046" i="9"/>
  <c r="X2475" i="9"/>
  <c r="BE3046" i="9" l="1"/>
  <c r="BA3047" i="9"/>
  <c r="AZ3048" i="9"/>
  <c r="BC3047" i="9"/>
  <c r="Y2475" i="9"/>
  <c r="W2476" i="9"/>
  <c r="BJ2675" i="9"/>
  <c r="AD2482" i="9"/>
  <c r="T2477" i="9"/>
  <c r="U2477" i="9" s="1"/>
  <c r="X2476" i="9"/>
  <c r="BD3047" i="9"/>
  <c r="BE3047" i="9" l="1"/>
  <c r="BA3048" i="9"/>
  <c r="AZ3049" i="9"/>
  <c r="BC3048" i="9"/>
  <c r="Y2476" i="9"/>
  <c r="W2477" i="9"/>
  <c r="BD3048" i="9"/>
  <c r="BE3048" i="9" l="1"/>
  <c r="BA3049" i="9"/>
  <c r="BC3049" i="9"/>
  <c r="AZ3050" i="9"/>
  <c r="BJ2676" i="9"/>
  <c r="AD2483" i="9"/>
  <c r="T2478" i="9"/>
  <c r="U2478" i="9" s="1"/>
  <c r="BD3049" i="9"/>
  <c r="X2477" i="9"/>
  <c r="BE3049" i="9" l="1"/>
  <c r="BA3050" i="9"/>
  <c r="BC3050" i="9"/>
  <c r="AZ3051" i="9"/>
  <c r="Y2477" i="9"/>
  <c r="W2478" i="9"/>
  <c r="BJ2677" i="9"/>
  <c r="AD2484" i="9"/>
  <c r="T2479" i="9"/>
  <c r="U2479" i="9" s="1"/>
  <c r="BD3050" i="9"/>
  <c r="X2478" i="9"/>
  <c r="BE3050" i="9" l="1"/>
  <c r="BC3051" i="9"/>
  <c r="AZ3052" i="9"/>
  <c r="BA3051" i="9"/>
  <c r="Y2478" i="9"/>
  <c r="W2479" i="9"/>
  <c r="BD3051" i="9"/>
  <c r="BE3051" i="9" l="1"/>
  <c r="BA3052" i="9"/>
  <c r="BC3052" i="9"/>
  <c r="AZ3053" i="9"/>
  <c r="BJ2678" i="9"/>
  <c r="AD2485" i="9"/>
  <c r="T2480" i="9"/>
  <c r="U2480" i="9" s="1"/>
  <c r="BD3052" i="9"/>
  <c r="X2479" i="9"/>
  <c r="BE3052" i="9" l="1"/>
  <c r="BA3053" i="9"/>
  <c r="AZ3054" i="9"/>
  <c r="BC3053" i="9"/>
  <c r="Y2479" i="9"/>
  <c r="W2480" i="9"/>
  <c r="BJ2679" i="9"/>
  <c r="AD2486" i="9"/>
  <c r="T2481" i="9"/>
  <c r="U2481" i="9" s="1"/>
  <c r="BD3053" i="9"/>
  <c r="X2480" i="9"/>
  <c r="BE3053" i="9" l="1"/>
  <c r="AZ3055" i="9"/>
  <c r="BC3054" i="9"/>
  <c r="BA3054" i="9"/>
  <c r="Y2480" i="9"/>
  <c r="W2481" i="9"/>
  <c r="BD3054" i="9"/>
  <c r="BE3054" i="9" l="1"/>
  <c r="AZ3056" i="9"/>
  <c r="BC3055" i="9"/>
  <c r="BA3055" i="9"/>
  <c r="BJ2680" i="9"/>
  <c r="AD2487" i="9"/>
  <c r="T2482" i="9"/>
  <c r="U2482" i="9" s="1"/>
  <c r="X2481" i="9"/>
  <c r="BD3055" i="9"/>
  <c r="BE3055" i="9" l="1"/>
  <c r="AZ3057" i="9"/>
  <c r="BC3056" i="9"/>
  <c r="BA3056" i="9"/>
  <c r="Y2481" i="9"/>
  <c r="W2482" i="9"/>
  <c r="BJ2681" i="9"/>
  <c r="AD2488" i="9"/>
  <c r="T2483" i="9"/>
  <c r="U2483" i="9" s="1"/>
  <c r="BD3056" i="9"/>
  <c r="X2482" i="9"/>
  <c r="BE3056" i="9" l="1"/>
  <c r="AZ3058" i="9"/>
  <c r="BC3057" i="9"/>
  <c r="BA3057" i="9"/>
  <c r="Y2482" i="9"/>
  <c r="W2483" i="9"/>
  <c r="BD3057" i="9"/>
  <c r="BE3057" i="9" l="1"/>
  <c r="BA3058" i="9"/>
  <c r="AZ3059" i="9"/>
  <c r="BC3058" i="9"/>
  <c r="BJ2682" i="9"/>
  <c r="AD2489" i="9"/>
  <c r="T2484" i="9"/>
  <c r="U2484" i="9" s="1"/>
  <c r="BD3058" i="9"/>
  <c r="X2483" i="9"/>
  <c r="BE3058" i="9" l="1"/>
  <c r="BA3059" i="9"/>
  <c r="AZ3060" i="9"/>
  <c r="BC3059" i="9"/>
  <c r="Y2483" i="9"/>
  <c r="W2484" i="9"/>
  <c r="BJ2683" i="9"/>
  <c r="AD2490" i="9"/>
  <c r="T2485" i="9"/>
  <c r="U2485" i="9" s="1"/>
  <c r="BD3059" i="9"/>
  <c r="X2484" i="9"/>
  <c r="BE3059" i="9" l="1"/>
  <c r="AZ3061" i="9"/>
  <c r="BC3060" i="9"/>
  <c r="BA3060" i="9"/>
  <c r="Y2484" i="9"/>
  <c r="W2485" i="9"/>
  <c r="BD3060" i="9"/>
  <c r="BE3060" i="9" l="1"/>
  <c r="BA3061" i="9"/>
  <c r="AZ3062" i="9"/>
  <c r="BC3061" i="9"/>
  <c r="BJ2684" i="9"/>
  <c r="AD2491" i="9"/>
  <c r="T2486" i="9"/>
  <c r="U2486" i="9" s="1"/>
  <c r="X2485" i="9"/>
  <c r="BD3061" i="9"/>
  <c r="BE3061" i="9" l="1"/>
  <c r="BC3062" i="9"/>
  <c r="BA3062" i="9"/>
  <c r="AZ3063" i="9"/>
  <c r="Y2485" i="9"/>
  <c r="W2486" i="9"/>
  <c r="BJ2685" i="9"/>
  <c r="AD2492" i="9"/>
  <c r="T2487" i="9"/>
  <c r="U2487" i="9" s="1"/>
  <c r="BD3062" i="9"/>
  <c r="X2486" i="9"/>
  <c r="BE3062" i="9" l="1"/>
  <c r="BC3063" i="9"/>
  <c r="BA3063" i="9"/>
  <c r="AZ3064" i="9"/>
  <c r="Y2486" i="9"/>
  <c r="W2487" i="9"/>
  <c r="BD3063" i="9"/>
  <c r="BE3063" i="9" l="1"/>
  <c r="BA3064" i="9"/>
  <c r="BC3064" i="9"/>
  <c r="AZ3065" i="9"/>
  <c r="BJ2686" i="9"/>
  <c r="AD2493" i="9"/>
  <c r="T2488" i="9"/>
  <c r="U2488" i="9" s="1"/>
  <c r="BD3064" i="9"/>
  <c r="X2487" i="9"/>
  <c r="BE3064" i="9" l="1"/>
  <c r="AZ3066" i="9"/>
  <c r="BC3065" i="9"/>
  <c r="BA3065" i="9"/>
  <c r="Y2487" i="9"/>
  <c r="W2488" i="9"/>
  <c r="BJ2687" i="9"/>
  <c r="AD2494" i="9"/>
  <c r="T2489" i="9"/>
  <c r="U2489" i="9" s="1"/>
  <c r="BD3065" i="9"/>
  <c r="X2488" i="9"/>
  <c r="BE3065" i="9" l="1"/>
  <c r="BC3066" i="9"/>
  <c r="BA3066" i="9"/>
  <c r="AZ3067" i="9"/>
  <c r="Y2488" i="9"/>
  <c r="W2489" i="9"/>
  <c r="BD3066" i="9"/>
  <c r="BE3066" i="9" l="1"/>
  <c r="AZ3068" i="9"/>
  <c r="BC3067" i="9"/>
  <c r="BA3067" i="9"/>
  <c r="BJ2688" i="9"/>
  <c r="AD2495" i="9"/>
  <c r="T2490" i="9"/>
  <c r="U2490" i="9" s="1"/>
  <c r="BD3067" i="9"/>
  <c r="X2489" i="9"/>
  <c r="BE3067" i="9" l="1"/>
  <c r="BC3068" i="9"/>
  <c r="AZ3069" i="9"/>
  <c r="BA3068" i="9"/>
  <c r="Y2489" i="9"/>
  <c r="W2490" i="9"/>
  <c r="BJ2689" i="9"/>
  <c r="AD2496" i="9"/>
  <c r="T2491" i="9"/>
  <c r="U2491" i="9" s="1"/>
  <c r="X2490" i="9"/>
  <c r="BD3068" i="9"/>
  <c r="BE3068" i="9" l="1"/>
  <c r="BC3069" i="9"/>
  <c r="BA3069" i="9"/>
  <c r="AZ3070" i="9"/>
  <c r="Y2490" i="9"/>
  <c r="W2491" i="9"/>
  <c r="BD3069" i="9"/>
  <c r="BE3069" i="9" l="1"/>
  <c r="BC3070" i="9"/>
  <c r="AZ3071" i="9"/>
  <c r="BA3070" i="9"/>
  <c r="BJ2690" i="9"/>
  <c r="AD2497" i="9"/>
  <c r="T2492" i="9"/>
  <c r="U2492" i="9" s="1"/>
  <c r="BD3070" i="9"/>
  <c r="X2491" i="9"/>
  <c r="BE3070" i="9" l="1"/>
  <c r="AZ3072" i="9"/>
  <c r="BA3071" i="9"/>
  <c r="BC3071" i="9"/>
  <c r="Y2491" i="9"/>
  <c r="W2492" i="9"/>
  <c r="BJ2691" i="9"/>
  <c r="AD2498" i="9"/>
  <c r="T2493" i="9"/>
  <c r="U2493" i="9" s="1"/>
  <c r="X2492" i="9"/>
  <c r="BD3071" i="9"/>
  <c r="BE3071" i="9" l="1"/>
  <c r="BC3072" i="9"/>
  <c r="AZ3073" i="9"/>
  <c r="BA3072" i="9"/>
  <c r="Y2492" i="9"/>
  <c r="W2493" i="9"/>
  <c r="BD3072" i="9"/>
  <c r="BE3072" i="9" l="1"/>
  <c r="BA3073" i="9"/>
  <c r="AZ3074" i="9"/>
  <c r="BC3073" i="9"/>
  <c r="BJ2692" i="9"/>
  <c r="AD2499" i="9"/>
  <c r="T2494" i="9"/>
  <c r="U2494" i="9" s="1"/>
  <c r="BD3073" i="9"/>
  <c r="X2493" i="9"/>
  <c r="BE3073" i="9" l="1"/>
  <c r="BC3074" i="9"/>
  <c r="BA3074" i="9"/>
  <c r="AZ3075" i="9"/>
  <c r="Y2493" i="9"/>
  <c r="W2494" i="9"/>
  <c r="BJ2693" i="9"/>
  <c r="AD2500" i="9"/>
  <c r="T2495" i="9"/>
  <c r="U2495" i="9" s="1"/>
  <c r="X2494" i="9"/>
  <c r="BD3074" i="9"/>
  <c r="BE3074" i="9" l="1"/>
  <c r="BA3075" i="9"/>
  <c r="AZ3076" i="9"/>
  <c r="BC3075" i="9"/>
  <c r="Y2494" i="9"/>
  <c r="W2495" i="9"/>
  <c r="BD3075" i="9"/>
  <c r="BE3075" i="9" l="1"/>
  <c r="BC3076" i="9"/>
  <c r="BA3076" i="9"/>
  <c r="AZ3077" i="9"/>
  <c r="BJ2694" i="9"/>
  <c r="AD2501" i="9"/>
  <c r="T2496" i="9"/>
  <c r="U2496" i="9" s="1"/>
  <c r="BD3076" i="9"/>
  <c r="X2495" i="9"/>
  <c r="BE3076" i="9" l="1"/>
  <c r="BC3077" i="9"/>
  <c r="AZ3078" i="9"/>
  <c r="BA3077" i="9"/>
  <c r="Y2495" i="9"/>
  <c r="W2496" i="9"/>
  <c r="BJ2695" i="9"/>
  <c r="AD2502" i="9"/>
  <c r="T2497" i="9"/>
  <c r="U2497" i="9" s="1"/>
  <c r="X2496" i="9"/>
  <c r="BD3077" i="9"/>
  <c r="BE3077" i="9" l="1"/>
  <c r="BC3078" i="9"/>
  <c r="AZ3079" i="9"/>
  <c r="BA3078" i="9"/>
  <c r="Y2496" i="9"/>
  <c r="W2497" i="9"/>
  <c r="BD3078" i="9"/>
  <c r="BE3078" i="9" l="1"/>
  <c r="BC3079" i="9"/>
  <c r="BA3079" i="9"/>
  <c r="AZ3080" i="9"/>
  <c r="BJ2696" i="9"/>
  <c r="AD2503" i="9"/>
  <c r="T2498" i="9"/>
  <c r="U2498" i="9" s="1"/>
  <c r="BD3079" i="9"/>
  <c r="X2497" i="9"/>
  <c r="BE3079" i="9" l="1"/>
  <c r="BA3080" i="9"/>
  <c r="AZ3081" i="9"/>
  <c r="BC3080" i="9"/>
  <c r="Y2497" i="9"/>
  <c r="W2498" i="9"/>
  <c r="BJ2697" i="9"/>
  <c r="AD2504" i="9"/>
  <c r="T2499" i="9"/>
  <c r="U2499" i="9" s="1"/>
  <c r="BD3080" i="9"/>
  <c r="X2498" i="9"/>
  <c r="BE3080" i="9" l="1"/>
  <c r="BA3081" i="9"/>
  <c r="AZ3082" i="9"/>
  <c r="BC3081" i="9"/>
  <c r="Y2498" i="9"/>
  <c r="W2499" i="9"/>
  <c r="BD3081" i="9"/>
  <c r="BE3081" i="9" l="1"/>
  <c r="AZ3083" i="9"/>
  <c r="BA3082" i="9"/>
  <c r="BC3082" i="9"/>
  <c r="BJ2698" i="9"/>
  <c r="AD2505" i="9"/>
  <c r="T2500" i="9"/>
  <c r="U2500" i="9" s="1"/>
  <c r="BD3082" i="9"/>
  <c r="X2499" i="9"/>
  <c r="BE3082" i="9" l="1"/>
  <c r="BA3083" i="9"/>
  <c r="AZ3084" i="9"/>
  <c r="BC3083" i="9"/>
  <c r="Y2499" i="9"/>
  <c r="W2500" i="9"/>
  <c r="BJ2699" i="9"/>
  <c r="AD2506" i="9"/>
  <c r="T2501" i="9"/>
  <c r="U2501" i="9" s="1"/>
  <c r="X2500" i="9"/>
  <c r="BD3083" i="9"/>
  <c r="BE3083" i="9" l="1"/>
  <c r="BC3084" i="9"/>
  <c r="BA3084" i="9"/>
  <c r="AZ3085" i="9"/>
  <c r="Y2500" i="9"/>
  <c r="W2501" i="9"/>
  <c r="BD3084" i="9"/>
  <c r="BE3084" i="9" l="1"/>
  <c r="BC3085" i="9"/>
  <c r="BA3085" i="9"/>
  <c r="AZ3086" i="9"/>
  <c r="BJ2700" i="9"/>
  <c r="AD2507" i="9"/>
  <c r="T2502" i="9"/>
  <c r="U2502" i="9" s="1"/>
  <c r="BD3085" i="9"/>
  <c r="X2501" i="9"/>
  <c r="BE3085" i="9" l="1"/>
  <c r="BC3086" i="9"/>
  <c r="BA3086" i="9"/>
  <c r="AZ3087" i="9"/>
  <c r="Y2501" i="9"/>
  <c r="W2502" i="9"/>
  <c r="BJ2701" i="9"/>
  <c r="AD2508" i="9"/>
  <c r="T2503" i="9"/>
  <c r="U2503" i="9" s="1"/>
  <c r="BD3086" i="9"/>
  <c r="X2502" i="9"/>
  <c r="BE3086" i="9" l="1"/>
  <c r="AZ3088" i="9"/>
  <c r="BA3087" i="9"/>
  <c r="BC3087" i="9"/>
  <c r="Y2502" i="9"/>
  <c r="W2503" i="9"/>
  <c r="BD3087" i="9"/>
  <c r="BE3087" i="9" l="1"/>
  <c r="AZ3089" i="9"/>
  <c r="BC3088" i="9"/>
  <c r="BA3088" i="9"/>
  <c r="BJ2702" i="9"/>
  <c r="AD2509" i="9"/>
  <c r="T2504" i="9"/>
  <c r="U2504" i="9" s="1"/>
  <c r="X2503" i="9"/>
  <c r="BD3088" i="9"/>
  <c r="BE3088" i="9" l="1"/>
  <c r="AZ3090" i="9"/>
  <c r="BC3089" i="9"/>
  <c r="BA3089" i="9"/>
  <c r="Y2503" i="9"/>
  <c r="W2504" i="9"/>
  <c r="BJ2703" i="9"/>
  <c r="AD2510" i="9"/>
  <c r="T2505" i="9"/>
  <c r="U2505" i="9" s="1"/>
  <c r="X2504" i="9"/>
  <c r="BD3089" i="9"/>
  <c r="BE3089" i="9" l="1"/>
  <c r="BC3090" i="9"/>
  <c r="AZ3091" i="9"/>
  <c r="BA3090" i="9"/>
  <c r="Y2504" i="9"/>
  <c r="W2505" i="9"/>
  <c r="BD3090" i="9"/>
  <c r="BE3090" i="9" l="1"/>
  <c r="AZ3092" i="9"/>
  <c r="BC3091" i="9"/>
  <c r="BA3091" i="9"/>
  <c r="BJ2704" i="9"/>
  <c r="AD2511" i="9"/>
  <c r="T2506" i="9"/>
  <c r="U2506" i="9" s="1"/>
  <c r="BD3091" i="9"/>
  <c r="X2505" i="9"/>
  <c r="BE3091" i="9" l="1"/>
  <c r="BA3092" i="9"/>
  <c r="BC3092" i="9"/>
  <c r="AZ3093" i="9"/>
  <c r="Y2505" i="9"/>
  <c r="W2506" i="9"/>
  <c r="BJ2705" i="9"/>
  <c r="AD2512" i="9"/>
  <c r="T2507" i="9"/>
  <c r="U2507" i="9" s="1"/>
  <c r="BD3092" i="9"/>
  <c r="X2506" i="9"/>
  <c r="BE3092" i="9" l="1"/>
  <c r="BC3093" i="9"/>
  <c r="BA3093" i="9"/>
  <c r="AZ3094" i="9"/>
  <c r="Y2506" i="9"/>
  <c r="W2507" i="9"/>
  <c r="BD3093" i="9"/>
  <c r="BE3093" i="9" l="1"/>
  <c r="BA3094" i="9"/>
  <c r="BC3094" i="9"/>
  <c r="AZ3095" i="9"/>
  <c r="BJ2706" i="9"/>
  <c r="AD2513" i="9"/>
  <c r="T2508" i="9"/>
  <c r="U2508" i="9" s="1"/>
  <c r="X2507" i="9"/>
  <c r="BD3094" i="9"/>
  <c r="BE3094" i="9" l="1"/>
  <c r="BA3095" i="9"/>
  <c r="BC3095" i="9"/>
  <c r="AZ3096" i="9"/>
  <c r="Y2507" i="9"/>
  <c r="W2508" i="9"/>
  <c r="BJ2707" i="9"/>
  <c r="AD2514" i="9"/>
  <c r="T2509" i="9"/>
  <c r="U2509" i="9" s="1"/>
  <c r="X2508" i="9"/>
  <c r="BD3095" i="9"/>
  <c r="BE3095" i="9" l="1"/>
  <c r="AZ3097" i="9"/>
  <c r="BA3096" i="9"/>
  <c r="BC3096" i="9"/>
  <c r="Y2508" i="9"/>
  <c r="W2509" i="9"/>
  <c r="BD3096" i="9"/>
  <c r="BE3096" i="9" l="1"/>
  <c r="BC3097" i="9"/>
  <c r="BA3097" i="9"/>
  <c r="AZ3098" i="9"/>
  <c r="BJ2708" i="9"/>
  <c r="AD2515" i="9"/>
  <c r="T2510" i="9"/>
  <c r="U2510" i="9" s="1"/>
  <c r="X2509" i="9"/>
  <c r="BD3097" i="9"/>
  <c r="BE3097" i="9" l="1"/>
  <c r="BC3098" i="9"/>
  <c r="BA3098" i="9"/>
  <c r="AZ3099" i="9"/>
  <c r="Y2509" i="9"/>
  <c r="W2510" i="9"/>
  <c r="BJ2709" i="9"/>
  <c r="AD2516" i="9"/>
  <c r="T2511" i="9"/>
  <c r="U2511" i="9" s="1"/>
  <c r="X2510" i="9"/>
  <c r="BD3098" i="9"/>
  <c r="BE3098" i="9" l="1"/>
  <c r="BC3099" i="9"/>
  <c r="AZ3100" i="9"/>
  <c r="BA3099" i="9"/>
  <c r="Y2510" i="9"/>
  <c r="W2511" i="9"/>
  <c r="BD3099" i="9"/>
  <c r="BE3099" i="9" l="1"/>
  <c r="AZ3101" i="9"/>
  <c r="BC3100" i="9"/>
  <c r="BA3100" i="9"/>
  <c r="BJ2710" i="9"/>
  <c r="AD2517" i="9"/>
  <c r="T2512" i="9"/>
  <c r="U2512" i="9" s="1"/>
  <c r="BD3100" i="9"/>
  <c r="X2511" i="9"/>
  <c r="BE3100" i="9" l="1"/>
  <c r="BA3101" i="9"/>
  <c r="AZ3102" i="9"/>
  <c r="BC3101" i="9"/>
  <c r="Y2511" i="9"/>
  <c r="W2512" i="9"/>
  <c r="BJ2711" i="9"/>
  <c r="AD2518" i="9"/>
  <c r="T2513" i="9"/>
  <c r="U2513" i="9" s="1"/>
  <c r="X2512" i="9"/>
  <c r="BD3101" i="9"/>
  <c r="BE3101" i="9" l="1"/>
  <c r="AZ3103" i="9"/>
  <c r="BA3102" i="9"/>
  <c r="BC3102" i="9"/>
  <c r="Y2512" i="9"/>
  <c r="W2513" i="9"/>
  <c r="BD3102" i="9"/>
  <c r="BE3102" i="9" l="1"/>
  <c r="AZ3104" i="9"/>
  <c r="BA3103" i="9"/>
  <c r="BC3103" i="9"/>
  <c r="BJ2712" i="9"/>
  <c r="AD2519" i="9"/>
  <c r="T2514" i="9"/>
  <c r="U2514" i="9" s="1"/>
  <c r="X2513" i="9"/>
  <c r="BD3103" i="9"/>
  <c r="BE3103" i="9" l="1"/>
  <c r="AZ3105" i="9"/>
  <c r="BA3104" i="9"/>
  <c r="BC3104" i="9"/>
  <c r="Y2513" i="9"/>
  <c r="W2514" i="9"/>
  <c r="BJ2713" i="9"/>
  <c r="AD2520" i="9"/>
  <c r="T2515" i="9"/>
  <c r="U2515" i="9" s="1"/>
  <c r="X2514" i="9"/>
  <c r="BD3104" i="9"/>
  <c r="BE3104" i="9" l="1"/>
  <c r="BC3105" i="9"/>
  <c r="BA3105" i="9"/>
  <c r="AZ3106" i="9"/>
  <c r="Y2514" i="9"/>
  <c r="W2515" i="9"/>
  <c r="BD3105" i="9"/>
  <c r="BE3105" i="9" l="1"/>
  <c r="AZ3107" i="9"/>
  <c r="BC3106" i="9"/>
  <c r="BA3106" i="9"/>
  <c r="BJ2714" i="9"/>
  <c r="AD2521" i="9"/>
  <c r="T2516" i="9"/>
  <c r="U2516" i="9" s="1"/>
  <c r="BD3106" i="9"/>
  <c r="X2515" i="9"/>
  <c r="BE3106" i="9" l="1"/>
  <c r="AZ3108" i="9"/>
  <c r="BC3107" i="9"/>
  <c r="BA3107" i="9"/>
  <c r="Y2515" i="9"/>
  <c r="W2516" i="9"/>
  <c r="BJ2715" i="9"/>
  <c r="AD2522" i="9"/>
  <c r="T2517" i="9"/>
  <c r="U2517" i="9" s="1"/>
  <c r="X2516" i="9"/>
  <c r="BD3107" i="9"/>
  <c r="BE3107" i="9" l="1"/>
  <c r="BC3108" i="9"/>
  <c r="AZ3109" i="9"/>
  <c r="BA3108" i="9"/>
  <c r="Y2516" i="9"/>
  <c r="W2517" i="9"/>
  <c r="BD3108" i="9"/>
  <c r="BE3108" i="9" l="1"/>
  <c r="AZ3110" i="9"/>
  <c r="BC3109" i="9"/>
  <c r="BA3109" i="9"/>
  <c r="BJ2716" i="9"/>
  <c r="AD2523" i="9"/>
  <c r="T2518" i="9"/>
  <c r="U2518" i="9" s="1"/>
  <c r="BD3109" i="9"/>
  <c r="X2517" i="9"/>
  <c r="BE3109" i="9" l="1"/>
  <c r="AZ3111" i="9"/>
  <c r="BC3110" i="9"/>
  <c r="BA3110" i="9"/>
  <c r="Y2517" i="9"/>
  <c r="W2518" i="9"/>
  <c r="BJ2717" i="9"/>
  <c r="AD2524" i="9"/>
  <c r="T2519" i="9"/>
  <c r="U2519" i="9" s="1"/>
  <c r="X2518" i="9"/>
  <c r="BD3110" i="9"/>
  <c r="BE3110" i="9" l="1"/>
  <c r="AZ3112" i="9"/>
  <c r="BA3111" i="9"/>
  <c r="BC3111" i="9"/>
  <c r="Y2518" i="9"/>
  <c r="W2519" i="9"/>
  <c r="BD3111" i="9"/>
  <c r="BE3111" i="9" l="1"/>
  <c r="BA3112" i="9"/>
  <c r="AZ3113" i="9"/>
  <c r="BC3112" i="9"/>
  <c r="BJ2718" i="9"/>
  <c r="AD2525" i="9"/>
  <c r="T2520" i="9"/>
  <c r="U2520" i="9" s="1"/>
  <c r="BD3112" i="9"/>
  <c r="X2519" i="9"/>
  <c r="BE3112" i="9" l="1"/>
  <c r="AZ3114" i="9"/>
  <c r="BA3113" i="9"/>
  <c r="BC3113" i="9"/>
  <c r="Y2519" i="9"/>
  <c r="W2520" i="9"/>
  <c r="BJ2719" i="9"/>
  <c r="AD2526" i="9"/>
  <c r="T2521" i="9"/>
  <c r="U2521" i="9" s="1"/>
  <c r="X2520" i="9"/>
  <c r="BD3113" i="9"/>
  <c r="BE3113" i="9" l="1"/>
  <c r="BC3114" i="9"/>
  <c r="BA3114" i="9"/>
  <c r="AZ3115" i="9"/>
  <c r="Y2520" i="9"/>
  <c r="W2521" i="9"/>
  <c r="BD3114" i="9"/>
  <c r="BE3114" i="9" l="1"/>
  <c r="BA3115" i="9"/>
  <c r="AZ3116" i="9"/>
  <c r="BC3115" i="9"/>
  <c r="BJ2720" i="9"/>
  <c r="AD2527" i="9"/>
  <c r="T2522" i="9"/>
  <c r="U2522" i="9" s="1"/>
  <c r="X2521" i="9"/>
  <c r="BD3115" i="9"/>
  <c r="BE3115" i="9" l="1"/>
  <c r="BA3116" i="9"/>
  <c r="AZ3117" i="9"/>
  <c r="BC3116" i="9"/>
  <c r="Y2521" i="9"/>
  <c r="W2522" i="9"/>
  <c r="BJ2721" i="9"/>
  <c r="AD2528" i="9"/>
  <c r="T2523" i="9"/>
  <c r="U2523" i="9" s="1"/>
  <c r="X2522" i="9"/>
  <c r="BD3116" i="9"/>
  <c r="BE3116" i="9" l="1"/>
  <c r="AZ3118" i="9"/>
  <c r="BA3117" i="9"/>
  <c r="BC3117" i="9"/>
  <c r="Y2522" i="9"/>
  <c r="W2523" i="9"/>
  <c r="BD3117" i="9"/>
  <c r="BE3117" i="9" l="1"/>
  <c r="BA3118" i="9"/>
  <c r="BC3118" i="9"/>
  <c r="AZ3119" i="9"/>
  <c r="BJ2722" i="9"/>
  <c r="AD2529" i="9"/>
  <c r="T2524" i="9"/>
  <c r="U2524" i="9" s="1"/>
  <c r="BD3118" i="9"/>
  <c r="X2523" i="9"/>
  <c r="BE3118" i="9" l="1"/>
  <c r="BA3119" i="9"/>
  <c r="AZ3120" i="9"/>
  <c r="BC3119" i="9"/>
  <c r="Y2523" i="9"/>
  <c r="W2524" i="9"/>
  <c r="BJ2723" i="9"/>
  <c r="AD2530" i="9"/>
  <c r="T2525" i="9"/>
  <c r="U2525" i="9" s="1"/>
  <c r="X2524" i="9"/>
  <c r="BD3119" i="9"/>
  <c r="BE3119" i="9" l="1"/>
  <c r="AZ3121" i="9"/>
  <c r="BA3120" i="9"/>
  <c r="BC3120" i="9"/>
  <c r="Y2524" i="9"/>
  <c r="W2525" i="9"/>
  <c r="BD3120" i="9"/>
  <c r="BE3120" i="9" l="1"/>
  <c r="BC3121" i="9"/>
  <c r="BA3121" i="9"/>
  <c r="AZ3122" i="9"/>
  <c r="BJ2724" i="9"/>
  <c r="AD2531" i="9"/>
  <c r="T2526" i="9"/>
  <c r="U2526" i="9" s="1"/>
  <c r="X2525" i="9"/>
  <c r="BD3121" i="9"/>
  <c r="BE3121" i="9" l="1"/>
  <c r="BA3122" i="9"/>
  <c r="BC3122" i="9"/>
  <c r="AZ3123" i="9"/>
  <c r="Y2525" i="9"/>
  <c r="W2526" i="9"/>
  <c r="BJ2725" i="9"/>
  <c r="AD2532" i="9"/>
  <c r="T2527" i="9"/>
  <c r="U2527" i="9" s="1"/>
  <c r="BD3122" i="9"/>
  <c r="X2526" i="9"/>
  <c r="BE3122" i="9" l="1"/>
  <c r="BC3123" i="9"/>
  <c r="BA3123" i="9"/>
  <c r="AZ3124" i="9"/>
  <c r="Y2526" i="9"/>
  <c r="W2527" i="9"/>
  <c r="BD3123" i="9"/>
  <c r="BE3123" i="9" l="1"/>
  <c r="BA3124" i="9"/>
  <c r="AZ3125" i="9"/>
  <c r="BC3124" i="9"/>
  <c r="BJ2726" i="9"/>
  <c r="AD2533" i="9"/>
  <c r="T2528" i="9"/>
  <c r="U2528" i="9" s="1"/>
  <c r="BD3124" i="9"/>
  <c r="X2527" i="9"/>
  <c r="BE3124" i="9" l="1"/>
  <c r="BC3125" i="9"/>
  <c r="AZ3126" i="9"/>
  <c r="BA3125" i="9"/>
  <c r="Y2527" i="9"/>
  <c r="W2528" i="9"/>
  <c r="BJ2727" i="9"/>
  <c r="AD2534" i="9"/>
  <c r="T2529" i="9"/>
  <c r="U2529" i="9" s="1"/>
  <c r="X2528" i="9"/>
  <c r="BD3125" i="9"/>
  <c r="BE3125" i="9" l="1"/>
  <c r="BC3126" i="9"/>
  <c r="BA3126" i="9"/>
  <c r="AZ3127" i="9"/>
  <c r="Y2528" i="9"/>
  <c r="W2529" i="9"/>
  <c r="BD3126" i="9"/>
  <c r="BE3126" i="9" l="1"/>
  <c r="AZ3128" i="9"/>
  <c r="BC3127" i="9"/>
  <c r="BA3127" i="9"/>
  <c r="BJ2728" i="9"/>
  <c r="AD2535" i="9"/>
  <c r="T2530" i="9"/>
  <c r="U2530" i="9" s="1"/>
  <c r="BD3127" i="9"/>
  <c r="X2529" i="9"/>
  <c r="BE3127" i="9" l="1"/>
  <c r="BA3128" i="9"/>
  <c r="BC3128" i="9"/>
  <c r="AZ3129" i="9"/>
  <c r="Y2529" i="9"/>
  <c r="W2530" i="9"/>
  <c r="BJ2729" i="9"/>
  <c r="AD2536" i="9"/>
  <c r="T2531" i="9"/>
  <c r="U2531" i="9" s="1"/>
  <c r="BD3128" i="9"/>
  <c r="X2530" i="9"/>
  <c r="BE3128" i="9" l="1"/>
  <c r="AZ3130" i="9"/>
  <c r="BC3129" i="9"/>
  <c r="BA3129" i="9"/>
  <c r="Y2530" i="9"/>
  <c r="W2531" i="9"/>
  <c r="BD3129" i="9"/>
  <c r="BE3129" i="9" l="1"/>
  <c r="BC3130" i="9"/>
  <c r="AZ3131" i="9"/>
  <c r="BA3130" i="9"/>
  <c r="BJ2730" i="9"/>
  <c r="AD2537" i="9"/>
  <c r="T2532" i="9"/>
  <c r="U2532" i="9" s="1"/>
  <c r="X2531" i="9"/>
  <c r="BD3130" i="9"/>
  <c r="BE3130" i="9" l="1"/>
  <c r="BA3131" i="9"/>
  <c r="AZ3132" i="9"/>
  <c r="BC3131" i="9"/>
  <c r="Y2531" i="9"/>
  <c r="W2532" i="9"/>
  <c r="BJ2731" i="9"/>
  <c r="AD2538" i="9"/>
  <c r="T2533" i="9"/>
  <c r="U2533" i="9" s="1"/>
  <c r="BD3131" i="9"/>
  <c r="X2532" i="9"/>
  <c r="BE3131" i="9" l="1"/>
  <c r="AZ3133" i="9"/>
  <c r="BC3132" i="9"/>
  <c r="BA3132" i="9"/>
  <c r="Y2532" i="9"/>
  <c r="W2533" i="9"/>
  <c r="BD3132" i="9"/>
  <c r="BE3132" i="9" l="1"/>
  <c r="BA3133" i="9"/>
  <c r="AZ3134" i="9"/>
  <c r="BC3133" i="9"/>
  <c r="BJ2732" i="9"/>
  <c r="AD2539" i="9"/>
  <c r="T2534" i="9"/>
  <c r="U2534" i="9" s="1"/>
  <c r="BD3133" i="9"/>
  <c r="X2533" i="9"/>
  <c r="BE3133" i="9" l="1"/>
  <c r="BA3134" i="9"/>
  <c r="AZ3135" i="9"/>
  <c r="BC3134" i="9"/>
  <c r="Y2533" i="9"/>
  <c r="W2534" i="9"/>
  <c r="BJ2733" i="9"/>
  <c r="AD2540" i="9"/>
  <c r="T2535" i="9"/>
  <c r="U2535" i="9" s="1"/>
  <c r="BD3134" i="9"/>
  <c r="X2534" i="9"/>
  <c r="BE3134" i="9" l="1"/>
  <c r="AZ3136" i="9"/>
  <c r="BC3135" i="9"/>
  <c r="BA3135" i="9"/>
  <c r="Y2534" i="9"/>
  <c r="W2535" i="9"/>
  <c r="BD3135" i="9"/>
  <c r="BE3135" i="9" l="1"/>
  <c r="BA3136" i="9"/>
  <c r="BC3136" i="9"/>
  <c r="AZ3137" i="9"/>
  <c r="BJ2734" i="9"/>
  <c r="AD2541" i="9"/>
  <c r="T2536" i="9"/>
  <c r="U2536" i="9" s="1"/>
  <c r="X2535" i="9"/>
  <c r="BD3136" i="9"/>
  <c r="BE3136" i="9" l="1"/>
  <c r="AZ3138" i="9"/>
  <c r="BA3137" i="9"/>
  <c r="BC3137" i="9"/>
  <c r="Y2535" i="9"/>
  <c r="W2536" i="9"/>
  <c r="BJ2735" i="9"/>
  <c r="AD2542" i="9"/>
  <c r="T2537" i="9"/>
  <c r="U2537" i="9" s="1"/>
  <c r="BD3137" i="9"/>
  <c r="X2536" i="9"/>
  <c r="BE3137" i="9" l="1"/>
  <c r="BC3138" i="9"/>
  <c r="AZ3139" i="9"/>
  <c r="BA3138" i="9"/>
  <c r="Y2536" i="9"/>
  <c r="W2537" i="9"/>
  <c r="BD3138" i="9"/>
  <c r="BE3138" i="9" l="1"/>
  <c r="BC3139" i="9"/>
  <c r="AZ3140" i="9"/>
  <c r="BA3139" i="9"/>
  <c r="BJ2736" i="9"/>
  <c r="AD2543" i="9"/>
  <c r="T2538" i="9"/>
  <c r="U2538" i="9" s="1"/>
  <c r="BD3139" i="9"/>
  <c r="X2537" i="9"/>
  <c r="BE3139" i="9" l="1"/>
  <c r="BC3140" i="9"/>
  <c r="BA3140" i="9"/>
  <c r="AZ3141" i="9"/>
  <c r="Y2537" i="9"/>
  <c r="W2538" i="9"/>
  <c r="BJ2737" i="9"/>
  <c r="AD2544" i="9"/>
  <c r="T2539" i="9"/>
  <c r="U2539" i="9" s="1"/>
  <c r="X2538" i="9"/>
  <c r="BD3140" i="9"/>
  <c r="BE3140" i="9" l="1"/>
  <c r="BC3141" i="9"/>
  <c r="AZ3142" i="9"/>
  <c r="BA3141" i="9"/>
  <c r="Y2538" i="9"/>
  <c r="W2539" i="9"/>
  <c r="BD3141" i="9"/>
  <c r="BE3141" i="9" l="1"/>
  <c r="BC3142" i="9"/>
  <c r="BA3142" i="9"/>
  <c r="AZ3143" i="9"/>
  <c r="BJ2738" i="9"/>
  <c r="AD2545" i="9"/>
  <c r="T2540" i="9"/>
  <c r="U2540" i="9" s="1"/>
  <c r="X2539" i="9"/>
  <c r="BD3142" i="9"/>
  <c r="BE3142" i="9" l="1"/>
  <c r="AZ3144" i="9"/>
  <c r="BC3143" i="9"/>
  <c r="BA3143" i="9"/>
  <c r="Y2539" i="9"/>
  <c r="W2540" i="9"/>
  <c r="BJ2739" i="9"/>
  <c r="AD2546" i="9"/>
  <c r="T2541" i="9"/>
  <c r="U2541" i="9" s="1"/>
  <c r="BD3143" i="9"/>
  <c r="X2540" i="9"/>
  <c r="BE3143" i="9" l="1"/>
  <c r="AZ3145" i="9"/>
  <c r="BA3144" i="9"/>
  <c r="BC3144" i="9"/>
  <c r="Y2540" i="9"/>
  <c r="W2541" i="9"/>
  <c r="BD3144" i="9"/>
  <c r="BE3144" i="9" l="1"/>
  <c r="BA3145" i="9"/>
  <c r="BC3145" i="9"/>
  <c r="AZ3146" i="9"/>
  <c r="BJ2740" i="9"/>
  <c r="AD2547" i="9"/>
  <c r="T2542" i="9"/>
  <c r="U2542" i="9" s="1"/>
  <c r="X2541" i="9"/>
  <c r="BD3145" i="9"/>
  <c r="BE3145" i="9" l="1"/>
  <c r="BC3146" i="9"/>
  <c r="BA3146" i="9"/>
  <c r="AZ3147" i="9"/>
  <c r="Y2541" i="9"/>
  <c r="W2542" i="9"/>
  <c r="BJ2741" i="9"/>
  <c r="AD2548" i="9"/>
  <c r="T2543" i="9"/>
  <c r="U2543" i="9" s="1"/>
  <c r="BD3146" i="9"/>
  <c r="X2542" i="9"/>
  <c r="BE3146" i="9" l="1"/>
  <c r="AZ3148" i="9"/>
  <c r="BC3147" i="9"/>
  <c r="BA3147" i="9"/>
  <c r="Y2542" i="9"/>
  <c r="W2543" i="9"/>
  <c r="BD3147" i="9"/>
  <c r="BE3147" i="9" l="1"/>
  <c r="AZ3149" i="9"/>
  <c r="BA3148" i="9"/>
  <c r="BC3148" i="9"/>
  <c r="BJ2742" i="9"/>
  <c r="AD2549" i="9"/>
  <c r="T2544" i="9"/>
  <c r="U2544" i="9" s="1"/>
  <c r="X2543" i="9"/>
  <c r="BD3148" i="9"/>
  <c r="BE3148" i="9" l="1"/>
  <c r="BC3149" i="9"/>
  <c r="BA3149" i="9"/>
  <c r="AZ3150" i="9"/>
  <c r="Y2543" i="9"/>
  <c r="W2544" i="9"/>
  <c r="BJ2743" i="9"/>
  <c r="AD2550" i="9"/>
  <c r="T2545" i="9"/>
  <c r="U2545" i="9" s="1"/>
  <c r="BD3149" i="9"/>
  <c r="X2544" i="9"/>
  <c r="BE3149" i="9" l="1"/>
  <c r="BC3150" i="9"/>
  <c r="BA3150" i="9"/>
  <c r="AZ3151" i="9"/>
  <c r="Y2544" i="9"/>
  <c r="W2545" i="9"/>
  <c r="BD3150" i="9"/>
  <c r="BE3150" i="9" l="1"/>
  <c r="BA3151" i="9"/>
  <c r="AZ3152" i="9"/>
  <c r="BC3151" i="9"/>
  <c r="BJ2744" i="9"/>
  <c r="AD2551" i="9"/>
  <c r="T2546" i="9"/>
  <c r="U2546" i="9" s="1"/>
  <c r="X2545" i="9"/>
  <c r="BD3151" i="9"/>
  <c r="BE3151" i="9" l="1"/>
  <c r="BC3152" i="9"/>
  <c r="BA3152" i="9"/>
  <c r="AZ3153" i="9"/>
  <c r="Y2545" i="9"/>
  <c r="W2546" i="9"/>
  <c r="BJ2745" i="9"/>
  <c r="AD2552" i="9"/>
  <c r="T2547" i="9"/>
  <c r="U2547" i="9" s="1"/>
  <c r="BD3152" i="9"/>
  <c r="X2546" i="9"/>
  <c r="BE3152" i="9" l="1"/>
  <c r="BC3153" i="9"/>
  <c r="AZ3154" i="9"/>
  <c r="BA3153" i="9"/>
  <c r="Y2546" i="9"/>
  <c r="W2547" i="9"/>
  <c r="BD3153" i="9"/>
  <c r="BE3153" i="9" l="1"/>
  <c r="AZ3155" i="9"/>
  <c r="BC3154" i="9"/>
  <c r="BA3154" i="9"/>
  <c r="BJ2746" i="9"/>
  <c r="AD2553" i="9"/>
  <c r="T2548" i="9"/>
  <c r="U2548" i="9" s="1"/>
  <c r="BD3154" i="9"/>
  <c r="X2547" i="9"/>
  <c r="BE3154" i="9" l="1"/>
  <c r="BA3155" i="9"/>
  <c r="AZ3156" i="9"/>
  <c r="BC3155" i="9"/>
  <c r="Y2547" i="9"/>
  <c r="W2548" i="9"/>
  <c r="BJ2747" i="9"/>
  <c r="AD2554" i="9"/>
  <c r="T2549" i="9"/>
  <c r="U2549" i="9" s="1"/>
  <c r="BD3155" i="9"/>
  <c r="X2548" i="9"/>
  <c r="BE3155" i="9" l="1"/>
  <c r="BA3156" i="9"/>
  <c r="BC3156" i="9"/>
  <c r="AZ3157" i="9"/>
  <c r="Y2548" i="9"/>
  <c r="W2549" i="9"/>
  <c r="BD3156" i="9"/>
  <c r="BE3156" i="9" l="1"/>
  <c r="BA3157" i="9"/>
  <c r="BC3157" i="9"/>
  <c r="AZ3158" i="9"/>
  <c r="BJ2748" i="9"/>
  <c r="AD2555" i="9"/>
  <c r="T2550" i="9"/>
  <c r="U2550" i="9" s="1"/>
  <c r="BD3157" i="9"/>
  <c r="X2549" i="9"/>
  <c r="BE3157" i="9" l="1"/>
  <c r="AZ3159" i="9"/>
  <c r="BA3158" i="9"/>
  <c r="BC3158" i="9"/>
  <c r="Y2549" i="9"/>
  <c r="W2550" i="9"/>
  <c r="BJ2749" i="9"/>
  <c r="AD2556" i="9"/>
  <c r="T2551" i="9"/>
  <c r="U2551" i="9" s="1"/>
  <c r="BD3158" i="9"/>
  <c r="X2550" i="9"/>
  <c r="BE3158" i="9" l="1"/>
  <c r="BA3159" i="9"/>
  <c r="AZ3160" i="9"/>
  <c r="BC3159" i="9"/>
  <c r="Y2550" i="9"/>
  <c r="W2551" i="9"/>
  <c r="BD3159" i="9"/>
  <c r="BE3159" i="9" l="1"/>
  <c r="BC3160" i="9"/>
  <c r="AZ3161" i="9"/>
  <c r="BA3160" i="9"/>
  <c r="BJ2750" i="9"/>
  <c r="AD2557" i="9"/>
  <c r="T2552" i="9"/>
  <c r="U2552" i="9" s="1"/>
  <c r="BD3160" i="9"/>
  <c r="X2551" i="9"/>
  <c r="BE3160" i="9" l="1"/>
  <c r="BC3161" i="9"/>
  <c r="AZ3162" i="9"/>
  <c r="BA3161" i="9"/>
  <c r="Y2551" i="9"/>
  <c r="W2552" i="9"/>
  <c r="BJ2751" i="9"/>
  <c r="AD2558" i="9"/>
  <c r="T2553" i="9"/>
  <c r="U2553" i="9" s="1"/>
  <c r="BD3161" i="9"/>
  <c r="X2552" i="9"/>
  <c r="BE3161" i="9" l="1"/>
  <c r="BC3162" i="9"/>
  <c r="BA3162" i="9"/>
  <c r="AZ3163" i="9"/>
  <c r="Y2552" i="9"/>
  <c r="W2553" i="9"/>
  <c r="BD3162" i="9"/>
  <c r="BE3162" i="9" l="1"/>
  <c r="AZ3164" i="9"/>
  <c r="BC3163" i="9"/>
  <c r="BA3163" i="9"/>
  <c r="BJ2752" i="9"/>
  <c r="AD2559" i="9"/>
  <c r="T2554" i="9"/>
  <c r="U2554" i="9" s="1"/>
  <c r="X2553" i="9"/>
  <c r="BD3163" i="9"/>
  <c r="BE3163" i="9" l="1"/>
  <c r="AZ3165" i="9"/>
  <c r="BC3164" i="9"/>
  <c r="BA3164" i="9"/>
  <c r="Y2553" i="9"/>
  <c r="W2554" i="9"/>
  <c r="BJ2753" i="9"/>
  <c r="AD2560" i="9"/>
  <c r="T2555" i="9"/>
  <c r="U2555" i="9" s="1"/>
  <c r="BD3164" i="9"/>
  <c r="X2554" i="9"/>
  <c r="BE3164" i="9" l="1"/>
  <c r="AZ3166" i="9"/>
  <c r="BC3165" i="9"/>
  <c r="BA3165" i="9"/>
  <c r="Y2554" i="9"/>
  <c r="W2555" i="9"/>
  <c r="BD3165" i="9"/>
  <c r="BE3165" i="9" l="1"/>
  <c r="BC3166" i="9"/>
  <c r="AZ3167" i="9"/>
  <c r="BA3166" i="9"/>
  <c r="BJ2754" i="9"/>
  <c r="AD2561" i="9"/>
  <c r="T2556" i="9"/>
  <c r="U2556" i="9" s="1"/>
  <c r="BD3166" i="9"/>
  <c r="X2555" i="9"/>
  <c r="BE3166" i="9" l="1"/>
  <c r="BC3167" i="9"/>
  <c r="AZ3168" i="9"/>
  <c r="BA3167" i="9"/>
  <c r="Y2555" i="9"/>
  <c r="W2556" i="9"/>
  <c r="BJ2755" i="9"/>
  <c r="AD2562" i="9"/>
  <c r="T2557" i="9"/>
  <c r="U2557" i="9" s="1"/>
  <c r="BD3167" i="9"/>
  <c r="X2556" i="9"/>
  <c r="BE3167" i="9" l="1"/>
  <c r="AZ3169" i="9"/>
  <c r="BC3168" i="9"/>
  <c r="BA3168" i="9"/>
  <c r="Y2556" i="9"/>
  <c r="W2557" i="9"/>
  <c r="BD3168" i="9"/>
  <c r="BE3168" i="9" l="1"/>
  <c r="AZ3170" i="9"/>
  <c r="BA3169" i="9"/>
  <c r="BC3169" i="9"/>
  <c r="BJ2756" i="9"/>
  <c r="AD2563" i="9"/>
  <c r="T2558" i="9"/>
  <c r="U2558" i="9" s="1"/>
  <c r="BD3169" i="9"/>
  <c r="X2557" i="9"/>
  <c r="BE3169" i="9" l="1"/>
  <c r="BC3170" i="9"/>
  <c r="BA3170" i="9"/>
  <c r="AZ3171" i="9"/>
  <c r="Y2557" i="9"/>
  <c r="W2558" i="9"/>
  <c r="BJ2757" i="9"/>
  <c r="AD2564" i="9"/>
  <c r="T2559" i="9"/>
  <c r="U2559" i="9" s="1"/>
  <c r="BD3170" i="9"/>
  <c r="X2558" i="9"/>
  <c r="BE3170" i="9" l="1"/>
  <c r="BC3171" i="9"/>
  <c r="BA3171" i="9"/>
  <c r="AZ3172" i="9"/>
  <c r="Y2558" i="9"/>
  <c r="W2559" i="9"/>
  <c r="BD3171" i="9"/>
  <c r="BE3171" i="9" l="1"/>
  <c r="AZ3173" i="9"/>
  <c r="BC3172" i="9"/>
  <c r="BA3172" i="9"/>
  <c r="BJ2758" i="9"/>
  <c r="AD2565" i="9"/>
  <c r="T2560" i="9"/>
  <c r="U2560" i="9" s="1"/>
  <c r="X2559" i="9"/>
  <c r="BD3172" i="9"/>
  <c r="BE3172" i="9" l="1"/>
  <c r="AZ3174" i="9"/>
  <c r="BA3173" i="9"/>
  <c r="BC3173" i="9"/>
  <c r="Y2559" i="9"/>
  <c r="W2560" i="9"/>
  <c r="BJ2759" i="9"/>
  <c r="AD2566" i="9"/>
  <c r="T2561" i="9"/>
  <c r="U2561" i="9" s="1"/>
  <c r="X2560" i="9"/>
  <c r="BD3173" i="9"/>
  <c r="BE3173" i="9" l="1"/>
  <c r="BA3174" i="9"/>
  <c r="BC3174" i="9"/>
  <c r="AZ3175" i="9"/>
  <c r="Y2560" i="9"/>
  <c r="W2561" i="9"/>
  <c r="BD3174" i="9"/>
  <c r="BE3174" i="9" l="1"/>
  <c r="BA3175" i="9"/>
  <c r="BC3175" i="9"/>
  <c r="AZ3176" i="9"/>
  <c r="BJ2760" i="9"/>
  <c r="AD2567" i="9"/>
  <c r="T2562" i="9"/>
  <c r="U2562" i="9" s="1"/>
  <c r="X2561" i="9"/>
  <c r="BD3175" i="9"/>
  <c r="BE3175" i="9" l="1"/>
  <c r="BA3176" i="9"/>
  <c r="AZ3177" i="9"/>
  <c r="BC3176" i="9"/>
  <c r="Y2561" i="9"/>
  <c r="W2562" i="9"/>
  <c r="BJ2761" i="9"/>
  <c r="AD2568" i="9"/>
  <c r="T2563" i="9"/>
  <c r="U2563" i="9" s="1"/>
  <c r="X2562" i="9"/>
  <c r="BD3176" i="9"/>
  <c r="BE3176" i="9" l="1"/>
  <c r="AZ3178" i="9"/>
  <c r="BC3177" i="9"/>
  <c r="BA3177" i="9"/>
  <c r="Y2562" i="9"/>
  <c r="W2563" i="9"/>
  <c r="BD3177" i="9"/>
  <c r="BE3177" i="9" l="1"/>
  <c r="BC3178" i="9"/>
  <c r="BA3178" i="9"/>
  <c r="AZ3179" i="9"/>
  <c r="BJ2762" i="9"/>
  <c r="AD2569" i="9"/>
  <c r="T2564" i="9"/>
  <c r="U2564" i="9" s="1"/>
  <c r="BD3178" i="9"/>
  <c r="X2563" i="9"/>
  <c r="BE3178" i="9" l="1"/>
  <c r="AZ3180" i="9"/>
  <c r="BA3179" i="9"/>
  <c r="BC3179" i="9"/>
  <c r="Y2563" i="9"/>
  <c r="W2564" i="9"/>
  <c r="BJ2763" i="9"/>
  <c r="AD2570" i="9"/>
  <c r="T2565" i="9"/>
  <c r="U2565" i="9" s="1"/>
  <c r="BD3179" i="9"/>
  <c r="X2564" i="9"/>
  <c r="BE3179" i="9" l="1"/>
  <c r="BA3180" i="9"/>
  <c r="AZ3181" i="9"/>
  <c r="BC3180" i="9"/>
  <c r="Y2564" i="9"/>
  <c r="W2565" i="9"/>
  <c r="BD3180" i="9"/>
  <c r="BE3180" i="9" l="1"/>
  <c r="AZ3182" i="9"/>
  <c r="BA3181" i="9"/>
  <c r="BC3181" i="9"/>
  <c r="BJ2764" i="9"/>
  <c r="AD2571" i="9"/>
  <c r="T2566" i="9"/>
  <c r="U2566" i="9" s="1"/>
  <c r="X2565" i="9"/>
  <c r="BD3181" i="9"/>
  <c r="BE3181" i="9" l="1"/>
  <c r="AZ3183" i="9"/>
  <c r="BC3182" i="9"/>
  <c r="BA3182" i="9"/>
  <c r="Y2565" i="9"/>
  <c r="W2566" i="9"/>
  <c r="BJ2765" i="9"/>
  <c r="AD2572" i="9"/>
  <c r="T2567" i="9"/>
  <c r="U2567" i="9" s="1"/>
  <c r="X2566" i="9"/>
  <c r="BD3182" i="9"/>
  <c r="BE3182" i="9" l="1"/>
  <c r="AZ3184" i="9"/>
  <c r="BC3183" i="9"/>
  <c r="BA3183" i="9"/>
  <c r="Y2566" i="9"/>
  <c r="W2567" i="9"/>
  <c r="BD3183" i="9"/>
  <c r="BE3183" i="9" l="1"/>
  <c r="AZ3185" i="9"/>
  <c r="BA3184" i="9"/>
  <c r="BC3184" i="9"/>
  <c r="BJ2766" i="9"/>
  <c r="AD2573" i="9"/>
  <c r="T2568" i="9"/>
  <c r="U2568" i="9" s="1"/>
  <c r="X2567" i="9"/>
  <c r="BD3184" i="9"/>
  <c r="BE3184" i="9" l="1"/>
  <c r="BC3185" i="9"/>
  <c r="BA3185" i="9"/>
  <c r="AZ3186" i="9"/>
  <c r="Y2567" i="9"/>
  <c r="W2568" i="9"/>
  <c r="BJ2767" i="9"/>
  <c r="AD2574" i="9"/>
  <c r="T2569" i="9"/>
  <c r="U2569" i="9" s="1"/>
  <c r="X2568" i="9"/>
  <c r="BD3185" i="9"/>
  <c r="BE3185" i="9" l="1"/>
  <c r="AZ3187" i="9"/>
  <c r="BC3186" i="9"/>
  <c r="BA3186" i="9"/>
  <c r="Y2568" i="9"/>
  <c r="W2569" i="9"/>
  <c r="BD3186" i="9"/>
  <c r="BE3186" i="9" l="1"/>
  <c r="BA3187" i="9"/>
  <c r="AZ3188" i="9"/>
  <c r="BC3187" i="9"/>
  <c r="BJ2768" i="9"/>
  <c r="AD2575" i="9"/>
  <c r="T2570" i="9"/>
  <c r="U2570" i="9" s="1"/>
  <c r="X2569" i="9"/>
  <c r="BD3187" i="9"/>
  <c r="BE3187" i="9" l="1"/>
  <c r="AZ3189" i="9"/>
  <c r="BC3188" i="9"/>
  <c r="BA3188" i="9"/>
  <c r="Y2569" i="9"/>
  <c r="W2570" i="9"/>
  <c r="BJ2769" i="9"/>
  <c r="AD2576" i="9"/>
  <c r="T2571" i="9"/>
  <c r="U2571" i="9" s="1"/>
  <c r="BD3188" i="9"/>
  <c r="X2570" i="9"/>
  <c r="BE3188" i="9" l="1"/>
  <c r="BC3189" i="9"/>
  <c r="AZ3190" i="9"/>
  <c r="BA3189" i="9"/>
  <c r="Y2570" i="9"/>
  <c r="W2571" i="9"/>
  <c r="BD3189" i="9"/>
  <c r="BE3189" i="9" l="1"/>
  <c r="BC3190" i="9"/>
  <c r="AZ3191" i="9"/>
  <c r="BA3190" i="9"/>
  <c r="BJ2770" i="9"/>
  <c r="AD2577" i="9"/>
  <c r="T2572" i="9"/>
  <c r="U2572" i="9" s="1"/>
  <c r="BD3190" i="9"/>
  <c r="X2571" i="9"/>
  <c r="BE3190" i="9" l="1"/>
  <c r="AZ3192" i="9"/>
  <c r="BC3191" i="9"/>
  <c r="BA3191" i="9"/>
  <c r="Y2571" i="9"/>
  <c r="W2572" i="9"/>
  <c r="BJ2771" i="9"/>
  <c r="AD2578" i="9"/>
  <c r="T2573" i="9"/>
  <c r="U2573" i="9" s="1"/>
  <c r="BD3191" i="9"/>
  <c r="X2572" i="9"/>
  <c r="BE3191" i="9" l="1"/>
  <c r="BC3192" i="9"/>
  <c r="AZ3193" i="9"/>
  <c r="BA3192" i="9"/>
  <c r="Y2572" i="9"/>
  <c r="W2573" i="9"/>
  <c r="BD3192" i="9"/>
  <c r="BE3192" i="9" l="1"/>
  <c r="AZ3194" i="9"/>
  <c r="BA3193" i="9"/>
  <c r="BC3193" i="9"/>
  <c r="BJ2772" i="9"/>
  <c r="AD2579" i="9"/>
  <c r="T2574" i="9"/>
  <c r="U2574" i="9" s="1"/>
  <c r="BD3193" i="9"/>
  <c r="X2573" i="9"/>
  <c r="BE3193" i="9" l="1"/>
  <c r="AZ3195" i="9"/>
  <c r="BA3194" i="9"/>
  <c r="BC3194" i="9"/>
  <c r="Y2573" i="9"/>
  <c r="W2574" i="9"/>
  <c r="BJ2773" i="9"/>
  <c r="AD2580" i="9"/>
  <c r="T2575" i="9"/>
  <c r="U2575" i="9" s="1"/>
  <c r="BD3194" i="9"/>
  <c r="X2574" i="9"/>
  <c r="BE3194" i="9" l="1"/>
  <c r="AZ3196" i="9"/>
  <c r="BC3195" i="9"/>
  <c r="BA3195" i="9"/>
  <c r="Y2574" i="9"/>
  <c r="W2575" i="9"/>
  <c r="BD3195" i="9"/>
  <c r="BE3195" i="9" l="1"/>
  <c r="BC3196" i="9"/>
  <c r="BA3196" i="9"/>
  <c r="AZ3197" i="9"/>
  <c r="BJ2774" i="9"/>
  <c r="AD2581" i="9"/>
  <c r="T2576" i="9"/>
  <c r="U2576" i="9" s="1"/>
  <c r="X2575" i="9"/>
  <c r="BD3196" i="9"/>
  <c r="BE3196" i="9" l="1"/>
  <c r="BC3197" i="9"/>
  <c r="BA3197" i="9"/>
  <c r="AZ3198" i="9"/>
  <c r="Y2575" i="9"/>
  <c r="W2576" i="9"/>
  <c r="BJ2775" i="9"/>
  <c r="AD2582" i="9"/>
  <c r="T2577" i="9"/>
  <c r="U2577" i="9" s="1"/>
  <c r="BD3197" i="9"/>
  <c r="X2576" i="9"/>
  <c r="BE3197" i="9" l="1"/>
  <c r="BC3198" i="9"/>
  <c r="AZ3199" i="9"/>
  <c r="BA3198" i="9"/>
  <c r="Y2576" i="9"/>
  <c r="W2577" i="9"/>
  <c r="BD3198" i="9"/>
  <c r="BE3198" i="9" l="1"/>
  <c r="BC3199" i="9"/>
  <c r="AZ3200" i="9"/>
  <c r="BA3199" i="9"/>
  <c r="BJ2776" i="9"/>
  <c r="AD2583" i="9"/>
  <c r="T2578" i="9"/>
  <c r="U2578" i="9" s="1"/>
  <c r="X2577" i="9"/>
  <c r="BD3199" i="9"/>
  <c r="BE3199" i="9" l="1"/>
  <c r="AZ3201" i="9"/>
  <c r="BC3200" i="9"/>
  <c r="BA3200" i="9"/>
  <c r="Y2577" i="9"/>
  <c r="W2578" i="9"/>
  <c r="BJ2777" i="9"/>
  <c r="AD2584" i="9"/>
  <c r="T2579" i="9"/>
  <c r="U2579" i="9" s="1"/>
  <c r="BD3200" i="9"/>
  <c r="X2578" i="9"/>
  <c r="BE3200" i="9" l="1"/>
  <c r="AZ3202" i="9"/>
  <c r="BA3201" i="9"/>
  <c r="BC3201" i="9"/>
  <c r="Y2578" i="9"/>
  <c r="W2579" i="9"/>
  <c r="BD3201" i="9"/>
  <c r="BE3201" i="9" l="1"/>
  <c r="BA3202" i="9"/>
  <c r="BC3202" i="9"/>
  <c r="AZ3203" i="9"/>
  <c r="BJ2778" i="9"/>
  <c r="AD2585" i="9"/>
  <c r="T2580" i="9"/>
  <c r="U2580" i="9" s="1"/>
  <c r="X2579" i="9"/>
  <c r="BD3202" i="9"/>
  <c r="BE3202" i="9" l="1"/>
  <c r="AZ3204" i="9"/>
  <c r="BA3203" i="9"/>
  <c r="BC3203" i="9"/>
  <c r="Y2579" i="9"/>
  <c r="W2580" i="9"/>
  <c r="BJ2779" i="9"/>
  <c r="AD2586" i="9"/>
  <c r="T2581" i="9"/>
  <c r="U2581" i="9" s="1"/>
  <c r="X2580" i="9"/>
  <c r="BD3203" i="9"/>
  <c r="BE3203" i="9" l="1"/>
  <c r="BC3204" i="9"/>
  <c r="BA3204" i="9"/>
  <c r="AZ3205" i="9"/>
  <c r="Y2580" i="9"/>
  <c r="W2581" i="9"/>
  <c r="BD3204" i="9"/>
  <c r="BE3204" i="9" l="1"/>
  <c r="BA3205" i="9"/>
  <c r="BC3205" i="9"/>
  <c r="AZ3206" i="9"/>
  <c r="BJ2780" i="9"/>
  <c r="AD2587" i="9"/>
  <c r="T2582" i="9"/>
  <c r="U2582" i="9" s="1"/>
  <c r="BD3205" i="9"/>
  <c r="X2581" i="9"/>
  <c r="BE3205" i="9" l="1"/>
  <c r="BC3206" i="9"/>
  <c r="BA3206" i="9"/>
  <c r="AZ3207" i="9"/>
  <c r="Y2581" i="9"/>
  <c r="W2582" i="9"/>
  <c r="BJ2781" i="9"/>
  <c r="AD2588" i="9"/>
  <c r="T2583" i="9"/>
  <c r="U2583" i="9" s="1"/>
  <c r="BD3206" i="9"/>
  <c r="X2582" i="9"/>
  <c r="BE3206" i="9" l="1"/>
  <c r="AZ3208" i="9"/>
  <c r="BA3207" i="9"/>
  <c r="BC3207" i="9"/>
  <c r="Y2582" i="9"/>
  <c r="W2583" i="9"/>
  <c r="BD3207" i="9"/>
  <c r="BE3207" i="9" l="1"/>
  <c r="BC3208" i="9"/>
  <c r="BA3208" i="9"/>
  <c r="AZ3209" i="9"/>
  <c r="BJ2782" i="9"/>
  <c r="AD2589" i="9"/>
  <c r="T2584" i="9"/>
  <c r="U2584" i="9" s="1"/>
  <c r="X2583" i="9"/>
  <c r="BD3208" i="9"/>
  <c r="BE3208" i="9" l="1"/>
  <c r="BC3209" i="9"/>
  <c r="BA3209" i="9"/>
  <c r="AZ3210" i="9"/>
  <c r="Y2583" i="9"/>
  <c r="W2584" i="9"/>
  <c r="BJ2783" i="9"/>
  <c r="AD2590" i="9"/>
  <c r="T2585" i="9"/>
  <c r="U2585" i="9" s="1"/>
  <c r="BD3209" i="9"/>
  <c r="X2584" i="9"/>
  <c r="BE3209" i="9" l="1"/>
  <c r="AZ3211" i="9"/>
  <c r="BA3210" i="9"/>
  <c r="BC3210" i="9"/>
  <c r="Y2584" i="9"/>
  <c r="W2585" i="9"/>
  <c r="BD3210" i="9"/>
  <c r="BE3210" i="9" l="1"/>
  <c r="BA3211" i="9"/>
  <c r="AZ3212" i="9"/>
  <c r="BC3211" i="9"/>
  <c r="BJ2784" i="9"/>
  <c r="AD2591" i="9"/>
  <c r="T2586" i="9"/>
  <c r="U2586" i="9" s="1"/>
  <c r="X2585" i="9"/>
  <c r="BD3211" i="9"/>
  <c r="BE3211" i="9" l="1"/>
  <c r="BA3212" i="9"/>
  <c r="BC3212" i="9"/>
  <c r="AZ3213" i="9"/>
  <c r="Y2585" i="9"/>
  <c r="W2586" i="9"/>
  <c r="BJ2785" i="9"/>
  <c r="AD2592" i="9"/>
  <c r="T2587" i="9"/>
  <c r="U2587" i="9" s="1"/>
  <c r="BD3212" i="9"/>
  <c r="X2586" i="9"/>
  <c r="BE3212" i="9" l="1"/>
  <c r="AZ3214" i="9"/>
  <c r="BC3213" i="9"/>
  <c r="BA3213" i="9"/>
  <c r="Y2586" i="9"/>
  <c r="W2587" i="9"/>
  <c r="BD3213" i="9"/>
  <c r="BE3213" i="9" l="1"/>
  <c r="AZ3215" i="9"/>
  <c r="BC3214" i="9"/>
  <c r="BA3214" i="9"/>
  <c r="BJ2786" i="9"/>
  <c r="AD2593" i="9"/>
  <c r="T2588" i="9"/>
  <c r="U2588" i="9" s="1"/>
  <c r="BD3214" i="9"/>
  <c r="X2587" i="9"/>
  <c r="BE3214" i="9" l="1"/>
  <c r="BA3215" i="9"/>
  <c r="BC3215" i="9"/>
  <c r="AZ3216" i="9"/>
  <c r="Y2587" i="9"/>
  <c r="W2588" i="9"/>
  <c r="BJ2787" i="9"/>
  <c r="AD2594" i="9"/>
  <c r="T2589" i="9"/>
  <c r="U2589" i="9" s="1"/>
  <c r="BD3215" i="9"/>
  <c r="X2588" i="9"/>
  <c r="BE3215" i="9" l="1"/>
  <c r="AZ3217" i="9"/>
  <c r="BC3216" i="9"/>
  <c r="BA3216" i="9"/>
  <c r="Y2588" i="9"/>
  <c r="W2589" i="9"/>
  <c r="BD3216" i="9"/>
  <c r="BE3216" i="9" l="1"/>
  <c r="BC3217" i="9"/>
  <c r="BA3217" i="9"/>
  <c r="AZ3218" i="9"/>
  <c r="BJ2788" i="9"/>
  <c r="AD2595" i="9"/>
  <c r="T2590" i="9"/>
  <c r="U2590" i="9" s="1"/>
  <c r="X2589" i="9"/>
  <c r="BD3217" i="9"/>
  <c r="BE3217" i="9" l="1"/>
  <c r="BC3218" i="9"/>
  <c r="BA3218" i="9"/>
  <c r="AZ3219" i="9"/>
  <c r="Y2589" i="9"/>
  <c r="W2590" i="9"/>
  <c r="BJ2789" i="9"/>
  <c r="AD2596" i="9"/>
  <c r="T2591" i="9"/>
  <c r="U2591" i="9" s="1"/>
  <c r="X2590" i="9"/>
  <c r="BD3218" i="9"/>
  <c r="BE3218" i="9" l="1"/>
  <c r="AZ3220" i="9"/>
  <c r="BA3219" i="9"/>
  <c r="BC3219" i="9"/>
  <c r="Y2590" i="9"/>
  <c r="W2591" i="9"/>
  <c r="BD3219" i="9"/>
  <c r="BE3219" i="9" l="1"/>
  <c r="AZ3221" i="9"/>
  <c r="BA3220" i="9"/>
  <c r="BC3220" i="9"/>
  <c r="BJ2790" i="9"/>
  <c r="AD2597" i="9"/>
  <c r="T2592" i="9"/>
  <c r="U2592" i="9" s="1"/>
  <c r="X2591" i="9"/>
  <c r="BD3220" i="9"/>
  <c r="BE3220" i="9" l="1"/>
  <c r="BA3221" i="9"/>
  <c r="AZ3222" i="9"/>
  <c r="BC3221" i="9"/>
  <c r="Y2591" i="9"/>
  <c r="W2592" i="9"/>
  <c r="BJ2791" i="9"/>
  <c r="AD2598" i="9"/>
  <c r="T2593" i="9"/>
  <c r="U2593" i="9" s="1"/>
  <c r="BD3221" i="9"/>
  <c r="X2592" i="9"/>
  <c r="BE3221" i="9" l="1"/>
  <c r="AZ3223" i="9"/>
  <c r="BC3222" i="9"/>
  <c r="BA3222" i="9"/>
  <c r="Y2592" i="9"/>
  <c r="W2593" i="9"/>
  <c r="BD3222" i="9"/>
  <c r="BE3222" i="9" l="1"/>
  <c r="AZ3224" i="9"/>
  <c r="BC3223" i="9"/>
  <c r="BA3223" i="9"/>
  <c r="BJ2792" i="9"/>
  <c r="AD2599" i="9"/>
  <c r="T2594" i="9"/>
  <c r="U2594" i="9" s="1"/>
  <c r="BD3223" i="9"/>
  <c r="X2593" i="9"/>
  <c r="BE3223" i="9" l="1"/>
  <c r="BA3224" i="9"/>
  <c r="BC3224" i="9"/>
  <c r="AZ3225" i="9"/>
  <c r="Y2593" i="9"/>
  <c r="W2594" i="9"/>
  <c r="BJ2793" i="9"/>
  <c r="AD2600" i="9"/>
  <c r="T2595" i="9"/>
  <c r="U2595" i="9" s="1"/>
  <c r="BD3224" i="9"/>
  <c r="X2594" i="9"/>
  <c r="BE3224" i="9" l="1"/>
  <c r="BC3225" i="9"/>
  <c r="BA3225" i="9"/>
  <c r="AZ3226" i="9"/>
  <c r="Y2594" i="9"/>
  <c r="W2595" i="9"/>
  <c r="BD3225" i="9"/>
  <c r="BE3225" i="9" l="1"/>
  <c r="BA3226" i="9"/>
  <c r="BC3226" i="9"/>
  <c r="AZ3227" i="9"/>
  <c r="BJ2794" i="9"/>
  <c r="AD2601" i="9"/>
  <c r="T2596" i="9"/>
  <c r="U2596" i="9" s="1"/>
  <c r="BD3226" i="9"/>
  <c r="X2595" i="9"/>
  <c r="BE3226" i="9" l="1"/>
  <c r="AZ3228" i="9"/>
  <c r="BC3227" i="9"/>
  <c r="BA3227" i="9"/>
  <c r="Y2595" i="9"/>
  <c r="W2596" i="9"/>
  <c r="BJ2795" i="9"/>
  <c r="AD2602" i="9"/>
  <c r="T2597" i="9"/>
  <c r="U2597" i="9" s="1"/>
  <c r="BD3227" i="9"/>
  <c r="X2596" i="9"/>
  <c r="BE3227" i="9" l="1"/>
  <c r="BA3228" i="9"/>
  <c r="BC3228" i="9"/>
  <c r="AZ3229" i="9"/>
  <c r="Y2596" i="9"/>
  <c r="W2597" i="9"/>
  <c r="BD3228" i="9"/>
  <c r="BE3228" i="9" l="1"/>
  <c r="BC3229" i="9"/>
  <c r="BA3229" i="9"/>
  <c r="AZ3230" i="9"/>
  <c r="BJ2796" i="9"/>
  <c r="AD2603" i="9"/>
  <c r="T2598" i="9"/>
  <c r="U2598" i="9" s="1"/>
  <c r="BD3229" i="9"/>
  <c r="X2597" i="9"/>
  <c r="BE3229" i="9" l="1"/>
  <c r="AZ3231" i="9"/>
  <c r="BC3230" i="9"/>
  <c r="BA3230" i="9"/>
  <c r="Y2597" i="9"/>
  <c r="W2598" i="9"/>
  <c r="BJ2797" i="9"/>
  <c r="AD2604" i="9"/>
  <c r="T2599" i="9"/>
  <c r="U2599" i="9" s="1"/>
  <c r="X2598" i="9"/>
  <c r="BD3230" i="9"/>
  <c r="BE3230" i="9" l="1"/>
  <c r="BC3231" i="9"/>
  <c r="BA3231" i="9"/>
  <c r="AZ3232" i="9"/>
  <c r="Y2598" i="9"/>
  <c r="W2599" i="9"/>
  <c r="BD3231" i="9"/>
  <c r="BE3231" i="9" l="1"/>
  <c r="AZ3233" i="9"/>
  <c r="BC3232" i="9"/>
  <c r="BA3232" i="9"/>
  <c r="BJ2798" i="9"/>
  <c r="AD2605" i="9"/>
  <c r="T2600" i="9"/>
  <c r="U2600" i="9" s="1"/>
  <c r="X2599" i="9"/>
  <c r="BD3232" i="9"/>
  <c r="BE3232" i="9" l="1"/>
  <c r="BA3233" i="9"/>
  <c r="AZ3234" i="9"/>
  <c r="BC3233" i="9"/>
  <c r="Y2599" i="9"/>
  <c r="W2600" i="9"/>
  <c r="BJ2799" i="9"/>
  <c r="AD2606" i="9"/>
  <c r="T2601" i="9"/>
  <c r="U2601" i="9" s="1"/>
  <c r="X2600" i="9"/>
  <c r="BD3233" i="9"/>
  <c r="BE3233" i="9" l="1"/>
  <c r="BC3234" i="9"/>
  <c r="BA3234" i="9"/>
  <c r="AZ3235" i="9"/>
  <c r="Y2600" i="9"/>
  <c r="W2601" i="9"/>
  <c r="BD3234" i="9"/>
  <c r="BE3234" i="9" l="1"/>
  <c r="BA3235" i="9"/>
  <c r="AZ3236" i="9"/>
  <c r="BC3235" i="9"/>
  <c r="BJ2800" i="9"/>
  <c r="AD2607" i="9"/>
  <c r="T2602" i="9"/>
  <c r="U2602" i="9" s="1"/>
  <c r="X2601" i="9"/>
  <c r="BD3235" i="9"/>
  <c r="BE3235" i="9" l="1"/>
  <c r="BA3236" i="9"/>
  <c r="AZ3237" i="9"/>
  <c r="BC3236" i="9"/>
  <c r="Y2601" i="9"/>
  <c r="W2602" i="9"/>
  <c r="BJ2801" i="9"/>
  <c r="AD2608" i="9"/>
  <c r="T2603" i="9"/>
  <c r="U2603" i="9" s="1"/>
  <c r="X2602" i="9"/>
  <c r="BD3236" i="9"/>
  <c r="BE3236" i="9" l="1"/>
  <c r="BC3237" i="9"/>
  <c r="BA3237" i="9"/>
  <c r="AZ3238" i="9"/>
  <c r="Y2602" i="9"/>
  <c r="W2603" i="9"/>
  <c r="BD3237" i="9"/>
  <c r="BE3237" i="9" l="1"/>
  <c r="BA3238" i="9"/>
  <c r="AZ3239" i="9"/>
  <c r="BC3238" i="9"/>
  <c r="BJ2802" i="9"/>
  <c r="AD2609" i="9"/>
  <c r="T2604" i="9"/>
  <c r="U2604" i="9" s="1"/>
  <c r="BD3238" i="9"/>
  <c r="X2603" i="9"/>
  <c r="BE3238" i="9" l="1"/>
  <c r="BA3239" i="9"/>
  <c r="AZ3240" i="9"/>
  <c r="BC3239" i="9"/>
  <c r="Y2603" i="9"/>
  <c r="W2604" i="9"/>
  <c r="BJ2803" i="9"/>
  <c r="AD2610" i="9"/>
  <c r="T2605" i="9"/>
  <c r="U2605" i="9" s="1"/>
  <c r="X2604" i="9"/>
  <c r="BD3239" i="9"/>
  <c r="BE3239" i="9" l="1"/>
  <c r="BC3240" i="9"/>
  <c r="AZ3241" i="9"/>
  <c r="BA3240" i="9"/>
  <c r="Y2604" i="9"/>
  <c r="W2605" i="9"/>
  <c r="BD3240" i="9"/>
  <c r="BE3240" i="9" l="1"/>
  <c r="BC3241" i="9"/>
  <c r="BA3241" i="9"/>
  <c r="AZ3242" i="9"/>
  <c r="BJ2804" i="9"/>
  <c r="AD2611" i="9"/>
  <c r="T2606" i="9"/>
  <c r="U2606" i="9" s="1"/>
  <c r="BD3241" i="9"/>
  <c r="X2605" i="9"/>
  <c r="BE3241" i="9" l="1"/>
  <c r="AZ3243" i="9"/>
  <c r="BC3242" i="9"/>
  <c r="BA3242" i="9"/>
  <c r="Y2605" i="9"/>
  <c r="W2606" i="9"/>
  <c r="BJ2805" i="9"/>
  <c r="AD2612" i="9"/>
  <c r="T2607" i="9"/>
  <c r="U2607" i="9" s="1"/>
  <c r="BD3242" i="9"/>
  <c r="X2606" i="9"/>
  <c r="BE3242" i="9" l="1"/>
  <c r="BA3243" i="9"/>
  <c r="AZ3244" i="9"/>
  <c r="BC3243" i="9"/>
  <c r="Y2606" i="9"/>
  <c r="W2607" i="9"/>
  <c r="BD3243" i="9"/>
  <c r="BE3243" i="9" l="1"/>
  <c r="BA3244" i="9"/>
  <c r="BC3244" i="9"/>
  <c r="AZ3245" i="9"/>
  <c r="BJ2806" i="9"/>
  <c r="AD2613" i="9"/>
  <c r="T2608" i="9"/>
  <c r="U2608" i="9" s="1"/>
  <c r="BD3244" i="9"/>
  <c r="X2607" i="9"/>
  <c r="BE3244" i="9" l="1"/>
  <c r="BC3245" i="9"/>
  <c r="AZ3246" i="9"/>
  <c r="BA3245" i="9"/>
  <c r="Y2607" i="9"/>
  <c r="W2608" i="9"/>
  <c r="BJ2807" i="9"/>
  <c r="AD2614" i="9"/>
  <c r="T2609" i="9"/>
  <c r="U2609" i="9" s="1"/>
  <c r="X2608" i="9"/>
  <c r="BD3245" i="9"/>
  <c r="BE3245" i="9" l="1"/>
  <c r="BC3246" i="9"/>
  <c r="AZ3247" i="9"/>
  <c r="BA3246" i="9"/>
  <c r="Y2608" i="9"/>
  <c r="W2609" i="9"/>
  <c r="BD3246" i="9"/>
  <c r="BE3246" i="9" l="1"/>
  <c r="BA3247" i="9"/>
  <c r="AZ3248" i="9"/>
  <c r="BC3247" i="9"/>
  <c r="BJ2808" i="9"/>
  <c r="AD2615" i="9"/>
  <c r="T2610" i="9"/>
  <c r="U2610" i="9" s="1"/>
  <c r="BD3247" i="9"/>
  <c r="X2609" i="9"/>
  <c r="BE3247" i="9" l="1"/>
  <c r="BA3248" i="9"/>
  <c r="BC3248" i="9"/>
  <c r="AZ3249" i="9"/>
  <c r="Y2609" i="9"/>
  <c r="W2610" i="9"/>
  <c r="BJ2809" i="9"/>
  <c r="AD2616" i="9"/>
  <c r="T2611" i="9"/>
  <c r="U2611" i="9" s="1"/>
  <c r="BD3248" i="9"/>
  <c r="X2610" i="9"/>
  <c r="BE3248" i="9" l="1"/>
  <c r="BC3249" i="9"/>
  <c r="BA3249" i="9"/>
  <c r="AZ3250" i="9"/>
  <c r="Y2610" i="9"/>
  <c r="W2611" i="9"/>
  <c r="BD3249" i="9"/>
  <c r="BE3249" i="9" l="1"/>
  <c r="AZ3251" i="9"/>
  <c r="BC3250" i="9"/>
  <c r="BA3250" i="9"/>
  <c r="BJ2810" i="9"/>
  <c r="AD2617" i="9"/>
  <c r="T2612" i="9"/>
  <c r="U2612" i="9" s="1"/>
  <c r="BD3250" i="9"/>
  <c r="X2611" i="9"/>
  <c r="BE3250" i="9" l="1"/>
  <c r="AZ3252" i="9"/>
  <c r="BC3251" i="9"/>
  <c r="BA3251" i="9"/>
  <c r="Y2611" i="9"/>
  <c r="W2612" i="9"/>
  <c r="BJ2811" i="9"/>
  <c r="AD2618" i="9"/>
  <c r="T2613" i="9"/>
  <c r="U2613" i="9" s="1"/>
  <c r="BD3251" i="9"/>
  <c r="X2612" i="9"/>
  <c r="BE3251" i="9" l="1"/>
  <c r="AZ3253" i="9"/>
  <c r="BA3252" i="9"/>
  <c r="BC3252" i="9"/>
  <c r="Y2612" i="9"/>
  <c r="W2613" i="9"/>
  <c r="BD3252" i="9"/>
  <c r="BE3252" i="9" l="1"/>
  <c r="BC3253" i="9"/>
  <c r="BA3253" i="9"/>
  <c r="AZ3254" i="9"/>
  <c r="BJ2812" i="9"/>
  <c r="AD2619" i="9"/>
  <c r="T2614" i="9"/>
  <c r="U2614" i="9" s="1"/>
  <c r="BD3253" i="9"/>
  <c r="X2613" i="9"/>
  <c r="BE3253" i="9" l="1"/>
  <c r="BC3254" i="9"/>
  <c r="AZ3255" i="9"/>
  <c r="BA3254" i="9"/>
  <c r="Y2613" i="9"/>
  <c r="W2614" i="9"/>
  <c r="BJ2813" i="9"/>
  <c r="AD2620" i="9"/>
  <c r="T2615" i="9"/>
  <c r="U2615" i="9" s="1"/>
  <c r="X2614" i="9"/>
  <c r="BD3254" i="9"/>
  <c r="BE3254" i="9" l="1"/>
  <c r="AZ3256" i="9"/>
  <c r="BC3255" i="9"/>
  <c r="BA3255" i="9"/>
  <c r="Y2614" i="9"/>
  <c r="W2615" i="9"/>
  <c r="BD3255" i="9"/>
  <c r="BE3255" i="9" l="1"/>
  <c r="BA3256" i="9"/>
  <c r="BC3256" i="9"/>
  <c r="AZ3257" i="9"/>
  <c r="BJ2814" i="9"/>
  <c r="AD2621" i="9"/>
  <c r="T2616" i="9"/>
  <c r="U2616" i="9" s="1"/>
  <c r="BD3256" i="9"/>
  <c r="X2615" i="9"/>
  <c r="BE3256" i="9" l="1"/>
  <c r="AZ3258" i="9"/>
  <c r="BC3257" i="9"/>
  <c r="BA3257" i="9"/>
  <c r="Y2615" i="9"/>
  <c r="W2616" i="9"/>
  <c r="BJ2815" i="9"/>
  <c r="AD2622" i="9"/>
  <c r="T2617" i="9"/>
  <c r="U2617" i="9" s="1"/>
  <c r="BD3257" i="9"/>
  <c r="X2616" i="9"/>
  <c r="BE3257" i="9" l="1"/>
  <c r="BA3258" i="9"/>
  <c r="AZ3259" i="9"/>
  <c r="BC3258" i="9"/>
  <c r="Y2616" i="9"/>
  <c r="W2617" i="9"/>
  <c r="BD3258" i="9"/>
  <c r="BE3258" i="9" l="1"/>
  <c r="BA3259" i="9"/>
  <c r="AZ3260" i="9"/>
  <c r="BC3259" i="9"/>
  <c r="BJ2816" i="9"/>
  <c r="AD2623" i="9"/>
  <c r="T2618" i="9"/>
  <c r="U2618" i="9" s="1"/>
  <c r="X2617" i="9"/>
  <c r="BD3259" i="9"/>
  <c r="BE3259" i="9" l="1"/>
  <c r="BC3260" i="9"/>
  <c r="AZ3261" i="9"/>
  <c r="BA3260" i="9"/>
  <c r="Y2617" i="9"/>
  <c r="W2618" i="9"/>
  <c r="BJ2817" i="9"/>
  <c r="AD2624" i="9"/>
  <c r="T2619" i="9"/>
  <c r="U2619" i="9" s="1"/>
  <c r="BD3260" i="9"/>
  <c r="X2618" i="9"/>
  <c r="BE3260" i="9" l="1"/>
  <c r="BC3261" i="9"/>
  <c r="BA3261" i="9"/>
  <c r="AZ3262" i="9"/>
  <c r="Y2618" i="9"/>
  <c r="W2619" i="9"/>
  <c r="BD3261" i="9"/>
  <c r="BE3261" i="9" l="1"/>
  <c r="BA3262" i="9"/>
  <c r="BC3262" i="9"/>
  <c r="AZ3263" i="9"/>
  <c r="BJ2818" i="9"/>
  <c r="AD2625" i="9"/>
  <c r="T2620" i="9"/>
  <c r="U2620" i="9" s="1"/>
  <c r="X2619" i="9"/>
  <c r="BD3262" i="9"/>
  <c r="BE3262" i="9" l="1"/>
  <c r="BA3263" i="9"/>
  <c r="AZ3264" i="9"/>
  <c r="BC3263" i="9"/>
  <c r="Y2619" i="9"/>
  <c r="W2620" i="9"/>
  <c r="BJ2819" i="9"/>
  <c r="AD2626" i="9"/>
  <c r="T2621" i="9"/>
  <c r="U2621" i="9" s="1"/>
  <c r="BD3263" i="9"/>
  <c r="X2620" i="9"/>
  <c r="BE3263" i="9" l="1"/>
  <c r="BA3264" i="9"/>
  <c r="BC3264" i="9"/>
  <c r="AZ3265" i="9"/>
  <c r="Y2620" i="9"/>
  <c r="W2621" i="9"/>
  <c r="BD3264" i="9"/>
  <c r="BE3264" i="9" l="1"/>
  <c r="BA3265" i="9"/>
  <c r="BC3265" i="9"/>
  <c r="AZ3266" i="9"/>
  <c r="BJ2820" i="9"/>
  <c r="AD2627" i="9"/>
  <c r="T2622" i="9"/>
  <c r="U2622" i="9" s="1"/>
  <c r="X2621" i="9"/>
  <c r="BD3265" i="9"/>
  <c r="BE3265" i="9" l="1"/>
  <c r="BC3266" i="9"/>
  <c r="AZ3267" i="9"/>
  <c r="BA3266" i="9"/>
  <c r="Y2621" i="9"/>
  <c r="W2622" i="9"/>
  <c r="BJ2821" i="9"/>
  <c r="AD2628" i="9"/>
  <c r="T2623" i="9"/>
  <c r="U2623" i="9" s="1"/>
  <c r="BD3266" i="9"/>
  <c r="X2622" i="9"/>
  <c r="BE3266" i="9" l="1"/>
  <c r="BC3267" i="9"/>
  <c r="AZ3268" i="9"/>
  <c r="BA3267" i="9"/>
  <c r="Y2622" i="9"/>
  <c r="W2623" i="9"/>
  <c r="BD3267" i="9"/>
  <c r="BE3267" i="9" l="1"/>
  <c r="BA3268" i="9"/>
  <c r="AZ3269" i="9"/>
  <c r="BC3268" i="9"/>
  <c r="BJ2822" i="9"/>
  <c r="AD2629" i="9"/>
  <c r="T2624" i="9"/>
  <c r="U2624" i="9" s="1"/>
  <c r="X2623" i="9"/>
  <c r="BD3268" i="9"/>
  <c r="BE3268" i="9" l="1"/>
  <c r="AZ3270" i="9"/>
  <c r="BC3269" i="9"/>
  <c r="BA3269" i="9"/>
  <c r="Y2623" i="9"/>
  <c r="W2624" i="9"/>
  <c r="BJ2823" i="9"/>
  <c r="AD2630" i="9"/>
  <c r="T2625" i="9"/>
  <c r="U2625" i="9" s="1"/>
  <c r="BD3269" i="9"/>
  <c r="X2624" i="9"/>
  <c r="BE3269" i="9" l="1"/>
  <c r="AZ3271" i="9"/>
  <c r="BC3270" i="9"/>
  <c r="BA3270" i="9"/>
  <c r="Y2624" i="9"/>
  <c r="W2625" i="9"/>
  <c r="BD3270" i="9"/>
  <c r="BE3270" i="9" l="1"/>
  <c r="AZ3272" i="9"/>
  <c r="BC3271" i="9"/>
  <c r="BA3271" i="9"/>
  <c r="BJ2824" i="9"/>
  <c r="AD2631" i="9"/>
  <c r="T2626" i="9"/>
  <c r="U2626" i="9" s="1"/>
  <c r="BD3271" i="9"/>
  <c r="X2625" i="9"/>
  <c r="BE3271" i="9" l="1"/>
  <c r="BA3272" i="9"/>
  <c r="BC3272" i="9"/>
  <c r="AZ3273" i="9"/>
  <c r="Y2625" i="9"/>
  <c r="W2626" i="9"/>
  <c r="BJ2825" i="9"/>
  <c r="AD2632" i="9"/>
  <c r="T2627" i="9"/>
  <c r="U2627" i="9" s="1"/>
  <c r="X2626" i="9"/>
  <c r="BD3272" i="9"/>
  <c r="BE3272" i="9" l="1"/>
  <c r="BC3273" i="9"/>
  <c r="BA3273" i="9"/>
  <c r="AZ3274" i="9"/>
  <c r="Y2626" i="9"/>
  <c r="W2627" i="9"/>
  <c r="BD3273" i="9"/>
  <c r="BE3273" i="9" l="1"/>
  <c r="BC3274" i="9"/>
  <c r="AZ3275" i="9"/>
  <c r="BA3274" i="9"/>
  <c r="BJ2826" i="9"/>
  <c r="AD2633" i="9"/>
  <c r="T2628" i="9"/>
  <c r="U2628" i="9" s="1"/>
  <c r="X2627" i="9"/>
  <c r="BD3274" i="9"/>
  <c r="BE3274" i="9" l="1"/>
  <c r="AZ3276" i="9"/>
  <c r="BC3275" i="9"/>
  <c r="BA3275" i="9"/>
  <c r="Y2627" i="9"/>
  <c r="W2628" i="9"/>
  <c r="BJ2827" i="9"/>
  <c r="AD2634" i="9"/>
  <c r="T2629" i="9"/>
  <c r="U2629" i="9" s="1"/>
  <c r="X2628" i="9"/>
  <c r="BD3275" i="9"/>
  <c r="BE3275" i="9" l="1"/>
  <c r="BA3276" i="9"/>
  <c r="AZ3277" i="9"/>
  <c r="BC3276" i="9"/>
  <c r="Y2628" i="9"/>
  <c r="W2629" i="9"/>
  <c r="BD3276" i="9"/>
  <c r="BE3276" i="9" l="1"/>
  <c r="BA3277" i="9"/>
  <c r="AZ3278" i="9"/>
  <c r="BC3277" i="9"/>
  <c r="BJ2828" i="9"/>
  <c r="AD2635" i="9"/>
  <c r="T2630" i="9"/>
  <c r="U2630" i="9" s="1"/>
  <c r="X2629" i="9"/>
  <c r="BD3277" i="9"/>
  <c r="BE3277" i="9" l="1"/>
  <c r="BC3278" i="9"/>
  <c r="AZ3279" i="9"/>
  <c r="BA3278" i="9"/>
  <c r="Y2629" i="9"/>
  <c r="W2630" i="9"/>
  <c r="BJ2829" i="9"/>
  <c r="AD2636" i="9"/>
  <c r="T2631" i="9"/>
  <c r="U2631" i="9" s="1"/>
  <c r="X2630" i="9"/>
  <c r="BD3278" i="9"/>
  <c r="BE3278" i="9" l="1"/>
  <c r="AZ3280" i="9"/>
  <c r="BC3279" i="9"/>
  <c r="BA3279" i="9"/>
  <c r="Y2630" i="9"/>
  <c r="W2631" i="9"/>
  <c r="BD3279" i="9"/>
  <c r="BE3279" i="9" l="1"/>
  <c r="BA3280" i="9"/>
  <c r="AZ3281" i="9"/>
  <c r="BC3280" i="9"/>
  <c r="BJ2830" i="9"/>
  <c r="AD2637" i="9"/>
  <c r="T2632" i="9"/>
  <c r="U2632" i="9" s="1"/>
  <c r="X2631" i="9"/>
  <c r="BD3280" i="9"/>
  <c r="BE3280" i="9" l="1"/>
  <c r="BC3281" i="9"/>
  <c r="BA3281" i="9"/>
  <c r="AZ3282" i="9"/>
  <c r="Y2631" i="9"/>
  <c r="W2632" i="9"/>
  <c r="BJ2831" i="9"/>
  <c r="AD2638" i="9"/>
  <c r="T2633" i="9"/>
  <c r="U2633" i="9" s="1"/>
  <c r="BD3281" i="9"/>
  <c r="X2632" i="9"/>
  <c r="BE3281" i="9" l="1"/>
  <c r="BC3282" i="9"/>
  <c r="AZ3283" i="9"/>
  <c r="BA3282" i="9"/>
  <c r="Y2632" i="9"/>
  <c r="W2633" i="9"/>
  <c r="BD3282" i="9"/>
  <c r="BE3282" i="9" l="1"/>
  <c r="AZ3284" i="9"/>
  <c r="BC3283" i="9"/>
  <c r="BA3283" i="9"/>
  <c r="BJ2832" i="9"/>
  <c r="AD2639" i="9"/>
  <c r="T2634" i="9"/>
  <c r="U2634" i="9" s="1"/>
  <c r="X2633" i="9"/>
  <c r="BD3283" i="9"/>
  <c r="BE3283" i="9" l="1"/>
  <c r="BA3284" i="9"/>
  <c r="AZ3285" i="9"/>
  <c r="BC3284" i="9"/>
  <c r="Y2633" i="9"/>
  <c r="W2634" i="9"/>
  <c r="BJ2833" i="9"/>
  <c r="AD2640" i="9"/>
  <c r="T2635" i="9"/>
  <c r="U2635" i="9" s="1"/>
  <c r="BD3284" i="9"/>
  <c r="X2634" i="9"/>
  <c r="BE3284" i="9" l="1"/>
  <c r="AZ3286" i="9"/>
  <c r="BC3285" i="9"/>
  <c r="BA3285" i="9"/>
  <c r="Y2634" i="9"/>
  <c r="W2635" i="9"/>
  <c r="BD3285" i="9"/>
  <c r="BE3285" i="9" l="1"/>
  <c r="BC3286" i="9"/>
  <c r="BA3286" i="9"/>
  <c r="AZ3287" i="9"/>
  <c r="BJ2834" i="9"/>
  <c r="AD2641" i="9"/>
  <c r="T2636" i="9"/>
  <c r="U2636" i="9" s="1"/>
  <c r="X2635" i="9"/>
  <c r="BD3286" i="9"/>
  <c r="BE3286" i="9" l="1"/>
  <c r="AZ3288" i="9"/>
  <c r="BC3287" i="9"/>
  <c r="BA3287" i="9"/>
  <c r="Y2635" i="9"/>
  <c r="W2636" i="9"/>
  <c r="BJ2835" i="9"/>
  <c r="AD2642" i="9"/>
  <c r="T2637" i="9"/>
  <c r="U2637" i="9" s="1"/>
  <c r="X2636" i="9"/>
  <c r="BD3287" i="9"/>
  <c r="BE3287" i="9" l="1"/>
  <c r="BA3288" i="9"/>
  <c r="BC3288" i="9"/>
  <c r="AZ3289" i="9"/>
  <c r="Y2636" i="9"/>
  <c r="W2637" i="9"/>
  <c r="BD3288" i="9"/>
  <c r="BE3288" i="9" l="1"/>
  <c r="AZ3290" i="9"/>
  <c r="BC3289" i="9"/>
  <c r="BA3289" i="9"/>
  <c r="BJ2836" i="9"/>
  <c r="AD2643" i="9"/>
  <c r="T2638" i="9"/>
  <c r="U2638" i="9" s="1"/>
  <c r="X2637" i="9"/>
  <c r="BD3289" i="9"/>
  <c r="BE3289" i="9" l="1"/>
  <c r="BA3290" i="9"/>
  <c r="BC3290" i="9"/>
  <c r="AZ3291" i="9"/>
  <c r="Y2637" i="9"/>
  <c r="W2638" i="9"/>
  <c r="BJ2837" i="9"/>
  <c r="AD2644" i="9"/>
  <c r="T2639" i="9"/>
  <c r="U2639" i="9" s="1"/>
  <c r="X2638" i="9"/>
  <c r="BD3290" i="9"/>
  <c r="BE3290" i="9" l="1"/>
  <c r="BA3291" i="9"/>
  <c r="AZ3292" i="9"/>
  <c r="BC3291" i="9"/>
  <c r="Y2638" i="9"/>
  <c r="W2639" i="9"/>
  <c r="BD3291" i="9"/>
  <c r="BE3291" i="9" l="1"/>
  <c r="BA3292" i="9"/>
  <c r="BC3292" i="9"/>
  <c r="AZ3293" i="9"/>
  <c r="BJ2838" i="9"/>
  <c r="AD2645" i="9"/>
  <c r="T2640" i="9"/>
  <c r="U2640" i="9" s="1"/>
  <c r="BD3292" i="9"/>
  <c r="X2639" i="9"/>
  <c r="BE3292" i="9" l="1"/>
  <c r="AZ3294" i="9"/>
  <c r="BC3293" i="9"/>
  <c r="BA3293" i="9"/>
  <c r="Y2639" i="9"/>
  <c r="W2640" i="9"/>
  <c r="BJ2839" i="9"/>
  <c r="AD2646" i="9"/>
  <c r="T2641" i="9"/>
  <c r="U2641" i="9" s="1"/>
  <c r="BD3293" i="9"/>
  <c r="X2640" i="9"/>
  <c r="BE3293" i="9" l="1"/>
  <c r="BA3294" i="9"/>
  <c r="AZ3295" i="9"/>
  <c r="BC3294" i="9"/>
  <c r="Y2640" i="9"/>
  <c r="W2641" i="9"/>
  <c r="BD3294" i="9"/>
  <c r="BE3294" i="9" l="1"/>
  <c r="BC3295" i="9"/>
  <c r="BA3295" i="9"/>
  <c r="AZ3296" i="9"/>
  <c r="BJ2840" i="9"/>
  <c r="AD2647" i="9"/>
  <c r="T2642" i="9"/>
  <c r="U2642" i="9" s="1"/>
  <c r="X2641" i="9"/>
  <c r="BD3295" i="9"/>
  <c r="BE3295" i="9" l="1"/>
  <c r="AZ3297" i="9"/>
  <c r="BA3296" i="9"/>
  <c r="BC3296" i="9"/>
  <c r="Y2641" i="9"/>
  <c r="W2642" i="9"/>
  <c r="BJ2841" i="9"/>
  <c r="AD2648" i="9"/>
  <c r="T2643" i="9"/>
  <c r="U2643" i="9" s="1"/>
  <c r="X2642" i="9"/>
  <c r="BD3296" i="9"/>
  <c r="BE3296" i="9" l="1"/>
  <c r="BA3297" i="9"/>
  <c r="AZ3298" i="9"/>
  <c r="BC3297" i="9"/>
  <c r="Y2642" i="9"/>
  <c r="W2643" i="9"/>
  <c r="BD3297" i="9"/>
  <c r="BE3297" i="9" l="1"/>
  <c r="BC3298" i="9"/>
  <c r="AZ3299" i="9"/>
  <c r="BA3298" i="9"/>
  <c r="BJ2842" i="9"/>
  <c r="AD2649" i="9"/>
  <c r="T2644" i="9"/>
  <c r="U2644" i="9" s="1"/>
  <c r="BD3298" i="9"/>
  <c r="X2643" i="9"/>
  <c r="BE3298" i="9" l="1"/>
  <c r="BA3299" i="9"/>
  <c r="AZ3300" i="9"/>
  <c r="BC3299" i="9"/>
  <c r="Y2643" i="9"/>
  <c r="W2644" i="9"/>
  <c r="BJ2843" i="9"/>
  <c r="AD2650" i="9"/>
  <c r="T2645" i="9"/>
  <c r="U2645" i="9" s="1"/>
  <c r="X2644" i="9"/>
  <c r="BD3299" i="9"/>
  <c r="BE3299" i="9" l="1"/>
  <c r="AZ3301" i="9"/>
  <c r="BC3300" i="9"/>
  <c r="BA3300" i="9"/>
  <c r="Y2644" i="9"/>
  <c r="W2645" i="9"/>
  <c r="BD3300" i="9"/>
  <c r="BE3300" i="9" l="1"/>
  <c r="BC3301" i="9"/>
  <c r="AZ3302" i="9"/>
  <c r="BA3301" i="9"/>
  <c r="BJ2844" i="9"/>
  <c r="AD2651" i="9"/>
  <c r="T2646" i="9"/>
  <c r="U2646" i="9" s="1"/>
  <c r="BD3301" i="9"/>
  <c r="X2645" i="9"/>
  <c r="BE3301" i="9" l="1"/>
  <c r="BC3302" i="9"/>
  <c r="BA3302" i="9"/>
  <c r="AZ3303" i="9"/>
  <c r="Y2645" i="9"/>
  <c r="W2646" i="9"/>
  <c r="BJ2845" i="9"/>
  <c r="AD2652" i="9"/>
  <c r="T2647" i="9"/>
  <c r="U2647" i="9" s="1"/>
  <c r="X2646" i="9"/>
  <c r="BD3302" i="9"/>
  <c r="BE3302" i="9" l="1"/>
  <c r="BA3303" i="9"/>
  <c r="AZ3304" i="9"/>
  <c r="BC3303" i="9"/>
  <c r="Y2646" i="9"/>
  <c r="W2647" i="9"/>
  <c r="BD3303" i="9"/>
  <c r="BE3303" i="9" l="1"/>
  <c r="BA3304" i="9"/>
  <c r="AZ3305" i="9"/>
  <c r="BC3304" i="9"/>
  <c r="BJ2846" i="9"/>
  <c r="AD2653" i="9"/>
  <c r="T2648" i="9"/>
  <c r="U2648" i="9" s="1"/>
  <c r="X2647" i="9"/>
  <c r="BD3304" i="9"/>
  <c r="BE3304" i="9" l="1"/>
  <c r="BA3305" i="9"/>
  <c r="AZ3306" i="9"/>
  <c r="BC3305" i="9"/>
  <c r="Y2647" i="9"/>
  <c r="W2648" i="9"/>
  <c r="BJ2847" i="9"/>
  <c r="AD2654" i="9"/>
  <c r="T2649" i="9"/>
  <c r="U2649" i="9" s="1"/>
  <c r="X2648" i="9"/>
  <c r="BD3305" i="9"/>
  <c r="BE3305" i="9" l="1"/>
  <c r="AZ3307" i="9"/>
  <c r="BC3306" i="9"/>
  <c r="BA3306" i="9"/>
  <c r="Y2648" i="9"/>
  <c r="W2649" i="9"/>
  <c r="BD3306" i="9"/>
  <c r="BE3306" i="9" l="1"/>
  <c r="BC3307" i="9"/>
  <c r="AZ3308" i="9"/>
  <c r="BA3307" i="9"/>
  <c r="BJ2848" i="9"/>
  <c r="AD2655" i="9"/>
  <c r="T2650" i="9"/>
  <c r="U2650" i="9" s="1"/>
  <c r="X2649" i="9"/>
  <c r="BD3307" i="9"/>
  <c r="BE3307" i="9" l="1"/>
  <c r="BA3308" i="9"/>
  <c r="AZ3309" i="9"/>
  <c r="BC3308" i="9"/>
  <c r="Y2649" i="9"/>
  <c r="W2650" i="9"/>
  <c r="BJ2849" i="9"/>
  <c r="AD2656" i="9"/>
  <c r="T2651" i="9"/>
  <c r="U2651" i="9" s="1"/>
  <c r="X2650" i="9"/>
  <c r="BD3308" i="9"/>
  <c r="BE3308" i="9" l="1"/>
  <c r="BA3309" i="9"/>
  <c r="BC3309" i="9"/>
  <c r="AZ3310" i="9"/>
  <c r="Y2650" i="9"/>
  <c r="W2651" i="9"/>
  <c r="BD3309" i="9"/>
  <c r="BE3309" i="9" l="1"/>
  <c r="BC3310" i="9"/>
  <c r="BA3310" i="9"/>
  <c r="AZ3311" i="9"/>
  <c r="BJ2850" i="9"/>
  <c r="AD2657" i="9"/>
  <c r="T2652" i="9"/>
  <c r="U2652" i="9" s="1"/>
  <c r="BD3310" i="9"/>
  <c r="X2651" i="9"/>
  <c r="BE3310" i="9" l="1"/>
  <c r="AZ3312" i="9"/>
  <c r="BC3311" i="9"/>
  <c r="BA3311" i="9"/>
  <c r="Y2651" i="9"/>
  <c r="W2652" i="9"/>
  <c r="BJ2851" i="9"/>
  <c r="AD2658" i="9"/>
  <c r="T2653" i="9"/>
  <c r="U2653" i="9" s="1"/>
  <c r="BD3311" i="9"/>
  <c r="X2652" i="9"/>
  <c r="BE3311" i="9" l="1"/>
  <c r="BA3312" i="9"/>
  <c r="AZ3313" i="9"/>
  <c r="BC3312" i="9"/>
  <c r="Y2652" i="9"/>
  <c r="W2653" i="9"/>
  <c r="BD3312" i="9"/>
  <c r="BE3312" i="9" l="1"/>
  <c r="BA3313" i="9"/>
  <c r="AZ3314" i="9"/>
  <c r="BC3313" i="9"/>
  <c r="BJ2852" i="9"/>
  <c r="AD2659" i="9"/>
  <c r="T2654" i="9"/>
  <c r="U2654" i="9" s="1"/>
  <c r="BD3313" i="9"/>
  <c r="X2653" i="9"/>
  <c r="BE3313" i="9" l="1"/>
  <c r="BC3314" i="9"/>
  <c r="AZ3315" i="9"/>
  <c r="BA3314" i="9"/>
  <c r="Y2653" i="9"/>
  <c r="W2654" i="9"/>
  <c r="BJ2853" i="9"/>
  <c r="AD2660" i="9"/>
  <c r="T2655" i="9"/>
  <c r="U2655" i="9" s="1"/>
  <c r="X2654" i="9"/>
  <c r="BD3314" i="9"/>
  <c r="BE3314" i="9" l="1"/>
  <c r="BC3315" i="9"/>
  <c r="AZ3316" i="9"/>
  <c r="BA3315" i="9"/>
  <c r="Y2654" i="9"/>
  <c r="W2655" i="9"/>
  <c r="BD3315" i="9"/>
  <c r="BE3315" i="9" l="1"/>
  <c r="AZ3317" i="9"/>
  <c r="BA3316" i="9"/>
  <c r="BC3316" i="9"/>
  <c r="BJ2854" i="9"/>
  <c r="AD2661" i="9"/>
  <c r="T2656" i="9"/>
  <c r="U2656" i="9" s="1"/>
  <c r="X2655" i="9"/>
  <c r="BD3316" i="9"/>
  <c r="BE3316" i="9" l="1"/>
  <c r="BC3317" i="9"/>
  <c r="AZ3318" i="9"/>
  <c r="BA3317" i="9"/>
  <c r="Y2655" i="9"/>
  <c r="W2656" i="9"/>
  <c r="BJ2855" i="9"/>
  <c r="AD2662" i="9"/>
  <c r="T2657" i="9"/>
  <c r="U2657" i="9" s="1"/>
  <c r="BD3317" i="9"/>
  <c r="X2656" i="9"/>
  <c r="BE3317" i="9" l="1"/>
  <c r="BA3318" i="9"/>
  <c r="BC3318" i="9"/>
  <c r="AZ3319" i="9"/>
  <c r="Y2656" i="9"/>
  <c r="W2657" i="9"/>
  <c r="BD3318" i="9"/>
  <c r="BE3318" i="9" l="1"/>
  <c r="BA3319" i="9"/>
  <c r="AZ3320" i="9"/>
  <c r="BC3319" i="9"/>
  <c r="BJ2856" i="9"/>
  <c r="AD2663" i="9"/>
  <c r="T2658" i="9"/>
  <c r="U2658" i="9" s="1"/>
  <c r="X2657" i="9"/>
  <c r="BD3319" i="9"/>
  <c r="BE3319" i="9" l="1"/>
  <c r="AZ3321" i="9"/>
  <c r="BA3320" i="9"/>
  <c r="BC3320" i="9"/>
  <c r="Y2657" i="9"/>
  <c r="W2658" i="9"/>
  <c r="BJ2857" i="9"/>
  <c r="AD2664" i="9"/>
  <c r="T2659" i="9"/>
  <c r="U2659" i="9" s="1"/>
  <c r="BD3320" i="9"/>
  <c r="X2658" i="9"/>
  <c r="BE3320" i="9" l="1"/>
  <c r="BC3321" i="9"/>
  <c r="AZ3322" i="9"/>
  <c r="BA3321" i="9"/>
  <c r="Y2658" i="9"/>
  <c r="W2659" i="9"/>
  <c r="BD3321" i="9"/>
  <c r="BE3321" i="9" l="1"/>
  <c r="BA3322" i="9"/>
  <c r="BC3322" i="9"/>
  <c r="AZ3323" i="9"/>
  <c r="BJ2858" i="9"/>
  <c r="AD2665" i="9"/>
  <c r="T2660" i="9"/>
  <c r="U2660" i="9" s="1"/>
  <c r="X2659" i="9"/>
  <c r="BD3322" i="9"/>
  <c r="BE3322" i="9" l="1"/>
  <c r="AZ3324" i="9"/>
  <c r="BC3323" i="9"/>
  <c r="BA3323" i="9"/>
  <c r="Y2659" i="9"/>
  <c r="W2660" i="9"/>
  <c r="BJ2859" i="9"/>
  <c r="AD2666" i="9"/>
  <c r="T2661" i="9"/>
  <c r="U2661" i="9" s="1"/>
  <c r="X2660" i="9"/>
  <c r="BD3323" i="9"/>
  <c r="BE3323" i="9" l="1"/>
  <c r="BA3324" i="9"/>
  <c r="BC3324" i="9"/>
  <c r="AZ3325" i="9"/>
  <c r="Y2660" i="9"/>
  <c r="W2661" i="9"/>
  <c r="BD3324" i="9"/>
  <c r="BE3324" i="9" l="1"/>
  <c r="BA3325" i="9"/>
  <c r="AZ3326" i="9"/>
  <c r="BC3325" i="9"/>
  <c r="BJ2860" i="9"/>
  <c r="AD2667" i="9"/>
  <c r="T2662" i="9"/>
  <c r="U2662" i="9" s="1"/>
  <c r="X2661" i="9"/>
  <c r="BD3325" i="9"/>
  <c r="BE3325" i="9" l="1"/>
  <c r="AZ3327" i="9"/>
  <c r="BA3326" i="9"/>
  <c r="BC3326" i="9"/>
  <c r="Y2661" i="9"/>
  <c r="W2662" i="9"/>
  <c r="BJ2861" i="9"/>
  <c r="AD2668" i="9"/>
  <c r="T2663" i="9"/>
  <c r="U2663" i="9" s="1"/>
  <c r="BD3326" i="9"/>
  <c r="X2662" i="9"/>
  <c r="BE3326" i="9" l="1"/>
  <c r="BA3327" i="9"/>
  <c r="AZ3328" i="9"/>
  <c r="BC3327" i="9"/>
  <c r="Y2662" i="9"/>
  <c r="W2663" i="9"/>
  <c r="BD3327" i="9"/>
  <c r="BE3327" i="9" l="1"/>
  <c r="BC3328" i="9"/>
  <c r="BA3328" i="9"/>
  <c r="AZ3329" i="9"/>
  <c r="BJ2862" i="9"/>
  <c r="AD2669" i="9"/>
  <c r="T2664" i="9"/>
  <c r="U2664" i="9" s="1"/>
  <c r="BD3328" i="9"/>
  <c r="X2663" i="9"/>
  <c r="BE3328" i="9" l="1"/>
  <c r="AZ3330" i="9"/>
  <c r="BA3329" i="9"/>
  <c r="BC3329" i="9"/>
  <c r="Y2663" i="9"/>
  <c r="W2664" i="9"/>
  <c r="BJ2863" i="9"/>
  <c r="AD2670" i="9"/>
  <c r="T2665" i="9"/>
  <c r="U2665" i="9" s="1"/>
  <c r="X2664" i="9"/>
  <c r="BD3329" i="9"/>
  <c r="BE3329" i="9" l="1"/>
  <c r="BC3330" i="9"/>
  <c r="AZ3331" i="9"/>
  <c r="BA3330" i="9"/>
  <c r="Y2664" i="9"/>
  <c r="W2665" i="9"/>
  <c r="BD3330" i="9"/>
  <c r="BE3330" i="9" l="1"/>
  <c r="BC3331" i="9"/>
  <c r="BA3331" i="9"/>
  <c r="AZ3332" i="9"/>
  <c r="BJ2864" i="9"/>
  <c r="AD2671" i="9"/>
  <c r="T2666" i="9"/>
  <c r="U2666" i="9" s="1"/>
  <c r="BD3331" i="9"/>
  <c r="X2665" i="9"/>
  <c r="BE3331" i="9" l="1"/>
  <c r="AZ3333" i="9"/>
  <c r="BC3332" i="9"/>
  <c r="BA3332" i="9"/>
  <c r="Y2665" i="9"/>
  <c r="W2666" i="9"/>
  <c r="BJ2865" i="9"/>
  <c r="AD2672" i="9"/>
  <c r="T2667" i="9"/>
  <c r="U2667" i="9" s="1"/>
  <c r="BD3332" i="9"/>
  <c r="X2666" i="9"/>
  <c r="BE3332" i="9" l="1"/>
  <c r="AZ3334" i="9"/>
  <c r="BC3333" i="9"/>
  <c r="BA3333" i="9"/>
  <c r="Y2666" i="9"/>
  <c r="W2667" i="9"/>
  <c r="BD3333" i="9"/>
  <c r="BE3333" i="9" l="1"/>
  <c r="BA3334" i="9"/>
  <c r="AZ3335" i="9"/>
  <c r="BC3334" i="9"/>
  <c r="BJ2866" i="9"/>
  <c r="AD2673" i="9"/>
  <c r="T2668" i="9"/>
  <c r="U2668" i="9" s="1"/>
  <c r="X2667" i="9"/>
  <c r="BD3334" i="9"/>
  <c r="BE3334" i="9" l="1"/>
  <c r="AZ3336" i="9"/>
  <c r="BC3335" i="9"/>
  <c r="BA3335" i="9"/>
  <c r="Y2667" i="9"/>
  <c r="W2668" i="9"/>
  <c r="BJ2867" i="9"/>
  <c r="AD2674" i="9"/>
  <c r="T2669" i="9"/>
  <c r="U2669" i="9" s="1"/>
  <c r="BD3335" i="9"/>
  <c r="X2668" i="9"/>
  <c r="BE3335" i="9" l="1"/>
  <c r="BC3336" i="9"/>
  <c r="BA3336" i="9"/>
  <c r="AZ3337" i="9"/>
  <c r="Y2668" i="9"/>
  <c r="W2669" i="9"/>
  <c r="BD3336" i="9"/>
  <c r="BE3336" i="9" l="1"/>
  <c r="BC3337" i="9"/>
  <c r="BA3337" i="9"/>
  <c r="AZ3338" i="9"/>
  <c r="BJ2868" i="9"/>
  <c r="AD2675" i="9"/>
  <c r="T2670" i="9"/>
  <c r="U2670" i="9" s="1"/>
  <c r="BD3337" i="9"/>
  <c r="X2669" i="9"/>
  <c r="BE3337" i="9" l="1"/>
  <c r="BA3338" i="9"/>
  <c r="BC3338" i="9"/>
  <c r="AZ3339" i="9"/>
  <c r="Y2669" i="9"/>
  <c r="W2670" i="9"/>
  <c r="BJ2869" i="9"/>
  <c r="AD2676" i="9"/>
  <c r="T2671" i="9"/>
  <c r="U2671" i="9" s="1"/>
  <c r="X2670" i="9"/>
  <c r="BD3338" i="9"/>
  <c r="BE3338" i="9" l="1"/>
  <c r="AZ3340" i="9"/>
  <c r="BC3339" i="9"/>
  <c r="BA3339" i="9"/>
  <c r="Y2670" i="9"/>
  <c r="W2671" i="9"/>
  <c r="BD3339" i="9"/>
  <c r="BE3339" i="9" l="1"/>
  <c r="BA3340" i="9"/>
  <c r="BC3340" i="9"/>
  <c r="AZ3341" i="9"/>
  <c r="BJ2870" i="9"/>
  <c r="AD2677" i="9"/>
  <c r="T2672" i="9"/>
  <c r="U2672" i="9" s="1"/>
  <c r="X2671" i="9"/>
  <c r="BD3340" i="9"/>
  <c r="BE3340" i="9" l="1"/>
  <c r="AZ3342" i="9"/>
  <c r="BC3341" i="9"/>
  <c r="BA3341" i="9"/>
  <c r="Y2671" i="9"/>
  <c r="W2672" i="9"/>
  <c r="BJ2871" i="9"/>
  <c r="AD2678" i="9"/>
  <c r="T2673" i="9"/>
  <c r="U2673" i="9" s="1"/>
  <c r="BD3341" i="9"/>
  <c r="X2672" i="9"/>
  <c r="BE3341" i="9" l="1"/>
  <c r="AZ3343" i="9"/>
  <c r="BC3342" i="9"/>
  <c r="BA3342" i="9"/>
  <c r="Y2672" i="9"/>
  <c r="W2673" i="9"/>
  <c r="BD3342" i="9"/>
  <c r="BE3342" i="9" l="1"/>
  <c r="BA3343" i="9"/>
  <c r="AZ3344" i="9"/>
  <c r="BC3343" i="9"/>
  <c r="BJ2872" i="9"/>
  <c r="AD2679" i="9"/>
  <c r="T2674" i="9"/>
  <c r="U2674" i="9" s="1"/>
  <c r="BD3343" i="9"/>
  <c r="X2673" i="9"/>
  <c r="BE3343" i="9" l="1"/>
  <c r="AZ3345" i="9"/>
  <c r="BA3344" i="9"/>
  <c r="BC3344" i="9"/>
  <c r="Y2673" i="9"/>
  <c r="W2674" i="9"/>
  <c r="BJ2873" i="9"/>
  <c r="AD2680" i="9"/>
  <c r="T2675" i="9"/>
  <c r="U2675" i="9" s="1"/>
  <c r="BD3344" i="9"/>
  <c r="X2674" i="9"/>
  <c r="BE3344" i="9" l="1"/>
  <c r="BC3345" i="9"/>
  <c r="AZ3346" i="9"/>
  <c r="BA3345" i="9"/>
  <c r="Y2674" i="9"/>
  <c r="W2675" i="9"/>
  <c r="BD3345" i="9"/>
  <c r="BE3345" i="9" l="1"/>
  <c r="BA3346" i="9"/>
  <c r="BC3346" i="9"/>
  <c r="AZ3347" i="9"/>
  <c r="BJ2874" i="9"/>
  <c r="AD2681" i="9"/>
  <c r="T2676" i="9"/>
  <c r="U2676" i="9" s="1"/>
  <c r="BD3346" i="9"/>
  <c r="X2675" i="9"/>
  <c r="BE3346" i="9" l="1"/>
  <c r="BA3347" i="9"/>
  <c r="AZ3348" i="9"/>
  <c r="BC3347" i="9"/>
  <c r="Y2675" i="9"/>
  <c r="W2676" i="9"/>
  <c r="BJ2875" i="9"/>
  <c r="AD2682" i="9"/>
  <c r="T2677" i="9"/>
  <c r="U2677" i="9" s="1"/>
  <c r="X2676" i="9"/>
  <c r="BD3347" i="9"/>
  <c r="BE3347" i="9" l="1"/>
  <c r="BA3348" i="9"/>
  <c r="BC3348" i="9"/>
  <c r="AZ3349" i="9"/>
  <c r="Y2676" i="9"/>
  <c r="W2677" i="9"/>
  <c r="BD3348" i="9"/>
  <c r="BE3348" i="9" l="1"/>
  <c r="BA3349" i="9"/>
  <c r="AZ3350" i="9"/>
  <c r="BC3349" i="9"/>
  <c r="BJ2876" i="9"/>
  <c r="AD2683" i="9"/>
  <c r="T2678" i="9"/>
  <c r="U2678" i="9" s="1"/>
  <c r="BD3349" i="9"/>
  <c r="X2677" i="9"/>
  <c r="BE3349" i="9" l="1"/>
  <c r="BC3350" i="9"/>
  <c r="BA3350" i="9"/>
  <c r="AZ3351" i="9"/>
  <c r="Y2677" i="9"/>
  <c r="W2678" i="9"/>
  <c r="BJ2877" i="9"/>
  <c r="AD2684" i="9"/>
  <c r="T2679" i="9"/>
  <c r="U2679" i="9" s="1"/>
  <c r="BD3350" i="9"/>
  <c r="X2678" i="9"/>
  <c r="BE3350" i="9" l="1"/>
  <c r="AZ3352" i="9"/>
  <c r="BA3351" i="9"/>
  <c r="BC3351" i="9"/>
  <c r="Y2678" i="9"/>
  <c r="W2679" i="9"/>
  <c r="BD3351" i="9"/>
  <c r="BE3351" i="9" l="1"/>
  <c r="BA3352" i="9"/>
  <c r="BC3352" i="9"/>
  <c r="AZ3353" i="9"/>
  <c r="BJ2878" i="9"/>
  <c r="AD2685" i="9"/>
  <c r="T2680" i="9"/>
  <c r="U2680" i="9" s="1"/>
  <c r="X2679" i="9"/>
  <c r="BD3352" i="9"/>
  <c r="BE3352" i="9" l="1"/>
  <c r="AZ3354" i="9"/>
  <c r="BC3353" i="9"/>
  <c r="BA3353" i="9"/>
  <c r="Y2679" i="9"/>
  <c r="W2680" i="9"/>
  <c r="BJ2879" i="9"/>
  <c r="AD2686" i="9"/>
  <c r="T2681" i="9"/>
  <c r="U2681" i="9" s="1"/>
  <c r="X2680" i="9"/>
  <c r="BD3353" i="9"/>
  <c r="BE3353" i="9" l="1"/>
  <c r="BC3354" i="9"/>
  <c r="BA3354" i="9"/>
  <c r="AZ3355" i="9"/>
  <c r="Y2680" i="9"/>
  <c r="W2681" i="9"/>
  <c r="BD3354" i="9"/>
  <c r="BE3354" i="9" l="1"/>
  <c r="AZ3356" i="9"/>
  <c r="BC3355" i="9"/>
  <c r="BA3355" i="9"/>
  <c r="BJ2880" i="9"/>
  <c r="AD2687" i="9"/>
  <c r="T2682" i="9"/>
  <c r="U2682" i="9" s="1"/>
  <c r="BD3355" i="9"/>
  <c r="X2681" i="9"/>
  <c r="BE3355" i="9" l="1"/>
  <c r="BA3356" i="9"/>
  <c r="AZ3357" i="9"/>
  <c r="BC3356" i="9"/>
  <c r="Y2681" i="9"/>
  <c r="W2682" i="9"/>
  <c r="BJ2881" i="9"/>
  <c r="AD2688" i="9"/>
  <c r="T2683" i="9"/>
  <c r="U2683" i="9" s="1"/>
  <c r="BD3356" i="9"/>
  <c r="X2682" i="9"/>
  <c r="BE3356" i="9" l="1"/>
  <c r="BC3357" i="9"/>
  <c r="BA3357" i="9"/>
  <c r="AZ3358" i="9"/>
  <c r="Y2682" i="9"/>
  <c r="W2683" i="9"/>
  <c r="BD3357" i="9"/>
  <c r="BE3357" i="9" l="1"/>
  <c r="BA3358" i="9"/>
  <c r="BC3358" i="9"/>
  <c r="AZ3359" i="9"/>
  <c r="BJ2882" i="9"/>
  <c r="AD2689" i="9"/>
  <c r="T2684" i="9"/>
  <c r="U2684" i="9" s="1"/>
  <c r="BD3358" i="9"/>
  <c r="X2683" i="9"/>
  <c r="BE3358" i="9" l="1"/>
  <c r="AZ3360" i="9"/>
  <c r="BC3359" i="9"/>
  <c r="BA3359" i="9"/>
  <c r="Y2683" i="9"/>
  <c r="W2684" i="9"/>
  <c r="BJ2883" i="9"/>
  <c r="AD2690" i="9"/>
  <c r="T2685" i="9"/>
  <c r="U2685" i="9" s="1"/>
  <c r="X2684" i="9"/>
  <c r="BD3359" i="9"/>
  <c r="BE3359" i="9" l="1"/>
  <c r="AZ3361" i="9"/>
  <c r="BC3360" i="9"/>
  <c r="BA3360" i="9"/>
  <c r="Y2684" i="9"/>
  <c r="W2685" i="9"/>
  <c r="BD3360" i="9"/>
  <c r="BE3360" i="9" l="1"/>
  <c r="BA3361" i="9"/>
  <c r="AZ3362" i="9"/>
  <c r="BC3361" i="9"/>
  <c r="BJ2884" i="9"/>
  <c r="AD2691" i="9"/>
  <c r="T2686" i="9"/>
  <c r="U2686" i="9" s="1"/>
  <c r="X2685" i="9"/>
  <c r="BD3361" i="9"/>
  <c r="BE3361" i="9" l="1"/>
  <c r="BC3362" i="9"/>
  <c r="BA3362" i="9"/>
  <c r="AZ3363" i="9"/>
  <c r="Y2685" i="9"/>
  <c r="W2686" i="9"/>
  <c r="BJ2885" i="9"/>
  <c r="AD2692" i="9"/>
  <c r="T2687" i="9"/>
  <c r="U2687" i="9" s="1"/>
  <c r="X2686" i="9"/>
  <c r="BD3362" i="9"/>
  <c r="BE3362" i="9" l="1"/>
  <c r="BC3363" i="9"/>
  <c r="AZ3364" i="9"/>
  <c r="BA3363" i="9"/>
  <c r="Y2686" i="9"/>
  <c r="W2687" i="9"/>
  <c r="BD3363" i="9"/>
  <c r="BE3363" i="9" l="1"/>
  <c r="BC3364" i="9"/>
  <c r="BA3364" i="9"/>
  <c r="AZ3365" i="9"/>
  <c r="BJ2886" i="9"/>
  <c r="AD2693" i="9"/>
  <c r="T2688" i="9"/>
  <c r="U2688" i="9" s="1"/>
  <c r="BD3364" i="9"/>
  <c r="X2687" i="9"/>
  <c r="BE3364" i="9" l="1"/>
  <c r="BC3365" i="9"/>
  <c r="AZ3366" i="9"/>
  <c r="BA3365" i="9"/>
  <c r="Y2687" i="9"/>
  <c r="W2688" i="9"/>
  <c r="BJ2887" i="9"/>
  <c r="AD2694" i="9"/>
  <c r="T2689" i="9"/>
  <c r="U2689" i="9" s="1"/>
  <c r="BD3365" i="9"/>
  <c r="X2688" i="9"/>
  <c r="BE3365" i="9" l="1"/>
  <c r="BC3366" i="9"/>
  <c r="BA3366" i="9"/>
  <c r="AZ3367" i="9"/>
  <c r="Y2688" i="9"/>
  <c r="W2689" i="9"/>
  <c r="BD3366" i="9"/>
  <c r="BE3366" i="9" l="1"/>
  <c r="AZ3368" i="9"/>
  <c r="BC3367" i="9"/>
  <c r="BA3367" i="9"/>
  <c r="BJ2888" i="9"/>
  <c r="AD2695" i="9"/>
  <c r="T2690" i="9"/>
  <c r="U2690" i="9" s="1"/>
  <c r="BD3367" i="9"/>
  <c r="X2689" i="9"/>
  <c r="BE3367" i="9" l="1"/>
  <c r="AZ3369" i="9"/>
  <c r="BA3368" i="9"/>
  <c r="BC3368" i="9"/>
  <c r="Y2689" i="9"/>
  <c r="W2690" i="9"/>
  <c r="BJ2889" i="9"/>
  <c r="AD2696" i="9"/>
  <c r="T2691" i="9"/>
  <c r="U2691" i="9" s="1"/>
  <c r="X2690" i="9"/>
  <c r="BD3368" i="9"/>
  <c r="BE3368" i="9" l="1"/>
  <c r="AZ3370" i="9"/>
  <c r="BC3369" i="9"/>
  <c r="BA3369" i="9"/>
  <c r="Y2690" i="9"/>
  <c r="W2691" i="9"/>
  <c r="BD3369" i="9"/>
  <c r="BE3369" i="9" l="1"/>
  <c r="BA3370" i="9"/>
  <c r="BC3370" i="9"/>
  <c r="AZ3371" i="9"/>
  <c r="BJ2890" i="9"/>
  <c r="AD2697" i="9"/>
  <c r="T2692" i="9"/>
  <c r="U2692" i="9" s="1"/>
  <c r="X2691" i="9"/>
  <c r="BD3370" i="9"/>
  <c r="BE3370" i="9" l="1"/>
  <c r="AZ3372" i="9"/>
  <c r="BC3371" i="9"/>
  <c r="BA3371" i="9"/>
  <c r="Y2691" i="9"/>
  <c r="W2692" i="9"/>
  <c r="BJ2891" i="9"/>
  <c r="AD2698" i="9"/>
  <c r="T2693" i="9"/>
  <c r="U2693" i="9" s="1"/>
  <c r="BD3371" i="9"/>
  <c r="X2692" i="9"/>
  <c r="BE3371" i="9" l="1"/>
  <c r="BA3372" i="9"/>
  <c r="BC3372" i="9"/>
  <c r="AZ3373" i="9"/>
  <c r="Y2692" i="9"/>
  <c r="W2693" i="9"/>
  <c r="BD3372" i="9"/>
  <c r="BE3372" i="9" l="1"/>
  <c r="BC3373" i="9"/>
  <c r="AZ3374" i="9"/>
  <c r="BA3373" i="9"/>
  <c r="BJ2892" i="9"/>
  <c r="AD2699" i="9"/>
  <c r="T2694" i="9"/>
  <c r="U2694" i="9" s="1"/>
  <c r="X2693" i="9"/>
  <c r="BD3373" i="9"/>
  <c r="BE3373" i="9" l="1"/>
  <c r="BC3374" i="9"/>
  <c r="AZ3375" i="9"/>
  <c r="BA3374" i="9"/>
  <c r="Y2693" i="9"/>
  <c r="W2694" i="9"/>
  <c r="BJ2893" i="9"/>
  <c r="AD2700" i="9"/>
  <c r="T2695" i="9"/>
  <c r="U2695" i="9" s="1"/>
  <c r="X2694" i="9"/>
  <c r="BD3374" i="9"/>
  <c r="BE3374" i="9" l="1"/>
  <c r="BA3375" i="9"/>
  <c r="BC3375" i="9"/>
  <c r="AZ3376" i="9"/>
  <c r="Y2694" i="9"/>
  <c r="W2695" i="9"/>
  <c r="BD3375" i="9"/>
  <c r="BE3375" i="9" l="1"/>
  <c r="AZ3377" i="9"/>
  <c r="BC3376" i="9"/>
  <c r="BA3376" i="9"/>
  <c r="BJ2894" i="9"/>
  <c r="AD2701" i="9"/>
  <c r="T2696" i="9"/>
  <c r="U2696" i="9" s="1"/>
  <c r="BD3376" i="9"/>
  <c r="X2695" i="9"/>
  <c r="BE3376" i="9" l="1"/>
  <c r="BC3377" i="9"/>
  <c r="AZ3378" i="9"/>
  <c r="BA3377" i="9"/>
  <c r="Y2695" i="9"/>
  <c r="W2696" i="9"/>
  <c r="BJ2895" i="9"/>
  <c r="AD2702" i="9"/>
  <c r="T2697" i="9"/>
  <c r="U2697" i="9" s="1"/>
  <c r="X2696" i="9"/>
  <c r="BD3377" i="9"/>
  <c r="BE3377" i="9" l="1"/>
  <c r="BA3378" i="9"/>
  <c r="BC3378" i="9"/>
  <c r="AZ3379" i="9"/>
  <c r="Y2696" i="9"/>
  <c r="W2697" i="9"/>
  <c r="BD3378" i="9"/>
  <c r="BE3378" i="9" l="1"/>
  <c r="BA3379" i="9"/>
  <c r="AZ3380" i="9"/>
  <c r="BC3379" i="9"/>
  <c r="BJ2896" i="9"/>
  <c r="AD2703" i="9"/>
  <c r="T2698" i="9"/>
  <c r="U2698" i="9" s="1"/>
  <c r="X2697" i="9"/>
  <c r="BD3379" i="9"/>
  <c r="BE3379" i="9" l="1"/>
  <c r="AZ3381" i="9"/>
  <c r="BA3380" i="9"/>
  <c r="BC3380" i="9"/>
  <c r="Y2697" i="9"/>
  <c r="W2698" i="9"/>
  <c r="BJ2897" i="9"/>
  <c r="AD2704" i="9"/>
  <c r="T2699" i="9"/>
  <c r="U2699" i="9" s="1"/>
  <c r="BD3380" i="9"/>
  <c r="X2698" i="9"/>
  <c r="BE3380" i="9" l="1"/>
  <c r="BC3381" i="9"/>
  <c r="BA3381" i="9"/>
  <c r="AZ3382" i="9"/>
  <c r="Y2698" i="9"/>
  <c r="W2699" i="9"/>
  <c r="BD3381" i="9"/>
  <c r="BE3381" i="9" l="1"/>
  <c r="BC3382" i="9"/>
  <c r="BA3382" i="9"/>
  <c r="AZ3383" i="9"/>
  <c r="BJ2898" i="9"/>
  <c r="AD2705" i="9"/>
  <c r="T2700" i="9"/>
  <c r="U2700" i="9" s="1"/>
  <c r="X2699" i="9"/>
  <c r="BD3382" i="9"/>
  <c r="BE3382" i="9" l="1"/>
  <c r="BC3383" i="9"/>
  <c r="BA3383" i="9"/>
  <c r="AZ3384" i="9"/>
  <c r="Y2699" i="9"/>
  <c r="W2700" i="9"/>
  <c r="BJ2899" i="9"/>
  <c r="AD2706" i="9"/>
  <c r="T2701" i="9"/>
  <c r="U2701" i="9" s="1"/>
  <c r="X2700" i="9"/>
  <c r="BD3383" i="9"/>
  <c r="BE3383" i="9" l="1"/>
  <c r="BA3384" i="9"/>
  <c r="BC3384" i="9"/>
  <c r="AZ3385" i="9"/>
  <c r="Y2700" i="9"/>
  <c r="W2701" i="9"/>
  <c r="BD3384" i="9"/>
  <c r="BE3384" i="9" l="1"/>
  <c r="BC3385" i="9"/>
  <c r="BA3385" i="9"/>
  <c r="AZ3386" i="9"/>
  <c r="BJ2900" i="9"/>
  <c r="AD2707" i="9"/>
  <c r="T2702" i="9"/>
  <c r="U2702" i="9" s="1"/>
  <c r="X2701" i="9"/>
  <c r="BD3385" i="9"/>
  <c r="BE3385" i="9" l="1"/>
  <c r="BC3386" i="9"/>
  <c r="AZ3387" i="9"/>
  <c r="BA3386" i="9"/>
  <c r="Y2701" i="9"/>
  <c r="W2702" i="9"/>
  <c r="BJ2901" i="9"/>
  <c r="AD2708" i="9"/>
  <c r="T2703" i="9"/>
  <c r="U2703" i="9" s="1"/>
  <c r="BD3386" i="9"/>
  <c r="X2702" i="9"/>
  <c r="BE3386" i="9" l="1"/>
  <c r="BC3387" i="9"/>
  <c r="AZ3388" i="9"/>
  <c r="BA3387" i="9"/>
  <c r="Y2702" i="9"/>
  <c r="W2703" i="9"/>
  <c r="BD3387" i="9"/>
  <c r="BE3387" i="9" l="1"/>
  <c r="AZ3389" i="9"/>
  <c r="BA3388" i="9"/>
  <c r="BC3388" i="9"/>
  <c r="BJ2902" i="9"/>
  <c r="AD2709" i="9"/>
  <c r="T2704" i="9"/>
  <c r="U2704" i="9" s="1"/>
  <c r="X2703" i="9"/>
  <c r="BD3388" i="9"/>
  <c r="BE3388" i="9" l="1"/>
  <c r="BC3389" i="9"/>
  <c r="BA3389" i="9"/>
  <c r="AZ3390" i="9"/>
  <c r="Y2703" i="9"/>
  <c r="W2704" i="9"/>
  <c r="BJ2903" i="9"/>
  <c r="AD2710" i="9"/>
  <c r="T2705" i="9"/>
  <c r="U2705" i="9" s="1"/>
  <c r="X2704" i="9"/>
  <c r="BD3389" i="9"/>
  <c r="BE3389" i="9" l="1"/>
  <c r="AZ3391" i="9"/>
  <c r="BC3390" i="9"/>
  <c r="BA3390" i="9"/>
  <c r="Y2704" i="9"/>
  <c r="W2705" i="9"/>
  <c r="BD3390" i="9"/>
  <c r="BE3390" i="9" l="1"/>
  <c r="BC3391" i="9"/>
  <c r="BA3391" i="9"/>
  <c r="AZ3392" i="9"/>
  <c r="BJ2904" i="9"/>
  <c r="AD2711" i="9"/>
  <c r="T2706" i="9"/>
  <c r="U2706" i="9" s="1"/>
  <c r="X2705" i="9"/>
  <c r="BD3391" i="9"/>
  <c r="BE3391" i="9" l="1"/>
  <c r="AZ3393" i="9"/>
  <c r="BA3392" i="9"/>
  <c r="BC3392" i="9"/>
  <c r="Y2705" i="9"/>
  <c r="W2706" i="9"/>
  <c r="BJ2905" i="9"/>
  <c r="AD2712" i="9"/>
  <c r="T2707" i="9"/>
  <c r="U2707" i="9" s="1"/>
  <c r="BD3392" i="9"/>
  <c r="X2706" i="9"/>
  <c r="BE3392" i="9" l="1"/>
  <c r="BA3393" i="9"/>
  <c r="BC3393" i="9"/>
  <c r="AZ3394" i="9"/>
  <c r="Y2706" i="9"/>
  <c r="W2707" i="9"/>
  <c r="BD3393" i="9"/>
  <c r="BE3393" i="9" l="1"/>
  <c r="BA3394" i="9"/>
  <c r="BC3394" i="9"/>
  <c r="AZ3395" i="9"/>
  <c r="BJ2906" i="9"/>
  <c r="AD2713" i="9"/>
  <c r="T2708" i="9"/>
  <c r="U2708" i="9" s="1"/>
  <c r="X2707" i="9"/>
  <c r="BD3394" i="9"/>
  <c r="BE3394" i="9" l="1"/>
  <c r="AZ3396" i="9"/>
  <c r="BC3395" i="9"/>
  <c r="BA3395" i="9"/>
  <c r="Y2707" i="9"/>
  <c r="W2708" i="9"/>
  <c r="BJ2907" i="9"/>
  <c r="AD2714" i="9"/>
  <c r="T2709" i="9"/>
  <c r="U2709" i="9" s="1"/>
  <c r="X2708" i="9"/>
  <c r="BD3395" i="9"/>
  <c r="BE3395" i="9" l="1"/>
  <c r="AZ3397" i="9"/>
  <c r="BA3396" i="9"/>
  <c r="BC3396" i="9"/>
  <c r="Y2708" i="9"/>
  <c r="W2709" i="9"/>
  <c r="BD3396" i="9"/>
  <c r="BE3396" i="9" l="1"/>
  <c r="BC3397" i="9"/>
  <c r="BA3397" i="9"/>
  <c r="AZ3398" i="9"/>
  <c r="BJ2908" i="9"/>
  <c r="AD2715" i="9"/>
  <c r="T2710" i="9"/>
  <c r="U2710" i="9" s="1"/>
  <c r="BD3397" i="9"/>
  <c r="X2709" i="9"/>
  <c r="BE3397" i="9" l="1"/>
  <c r="BC3398" i="9"/>
  <c r="AZ3399" i="9"/>
  <c r="BA3398" i="9"/>
  <c r="Y2709" i="9"/>
  <c r="W2710" i="9"/>
  <c r="BJ2909" i="9"/>
  <c r="AD2716" i="9"/>
  <c r="T2711" i="9"/>
  <c r="U2711" i="9" s="1"/>
  <c r="BD3398" i="9"/>
  <c r="X2710" i="9"/>
  <c r="BE3398" i="9" l="1"/>
  <c r="BC3399" i="9"/>
  <c r="AZ3400" i="9"/>
  <c r="BA3399" i="9"/>
  <c r="Y2710" i="9"/>
  <c r="W2711" i="9"/>
  <c r="BD3399" i="9"/>
  <c r="BE3399" i="9" l="1"/>
  <c r="BC3400" i="9"/>
  <c r="AZ3401" i="9"/>
  <c r="BA3400" i="9"/>
  <c r="BJ2910" i="9"/>
  <c r="AD2717" i="9"/>
  <c r="T2712" i="9"/>
  <c r="U2712" i="9" s="1"/>
  <c r="BD3400" i="9"/>
  <c r="X2711" i="9"/>
  <c r="BE3400" i="9" l="1"/>
  <c r="BC3401" i="9"/>
  <c r="AZ3402" i="9"/>
  <c r="BA3401" i="9"/>
  <c r="Y2711" i="9"/>
  <c r="W2712" i="9"/>
  <c r="BJ2911" i="9"/>
  <c r="AD2718" i="9"/>
  <c r="T2713" i="9"/>
  <c r="U2713" i="9" s="1"/>
  <c r="X2712" i="9"/>
  <c r="BD3401" i="9"/>
  <c r="BE3401" i="9" l="1"/>
  <c r="BA3402" i="9"/>
  <c r="BC3402" i="9"/>
  <c r="AZ3403" i="9"/>
  <c r="Y2712" i="9"/>
  <c r="W2713" i="9"/>
  <c r="BD3402" i="9"/>
  <c r="BE3402" i="9" l="1"/>
  <c r="AZ3404" i="9"/>
  <c r="BC3403" i="9"/>
  <c r="BA3403" i="9"/>
  <c r="BJ2912" i="9"/>
  <c r="AD2719" i="9"/>
  <c r="T2714" i="9"/>
  <c r="U2714" i="9" s="1"/>
  <c r="BD3403" i="9"/>
  <c r="X2713" i="9"/>
  <c r="BE3403" i="9" l="1"/>
  <c r="BA3404" i="9"/>
  <c r="AZ3405" i="9"/>
  <c r="BC3404" i="9"/>
  <c r="Y2713" i="9"/>
  <c r="W2714" i="9"/>
  <c r="BJ2913" i="9"/>
  <c r="AD2720" i="9"/>
  <c r="T2715" i="9"/>
  <c r="U2715" i="9" s="1"/>
  <c r="BD3404" i="9"/>
  <c r="X2714" i="9"/>
  <c r="BE3404" i="9" l="1"/>
  <c r="BC3405" i="9"/>
  <c r="AZ3406" i="9"/>
  <c r="BA3405" i="9"/>
  <c r="Y2714" i="9"/>
  <c r="W2715" i="9"/>
  <c r="BD3405" i="9"/>
  <c r="BE3405" i="9" l="1"/>
  <c r="BC3406" i="9"/>
  <c r="AZ3407" i="9"/>
  <c r="BA3406" i="9"/>
  <c r="BJ2914" i="9"/>
  <c r="AD2721" i="9"/>
  <c r="T2716" i="9"/>
  <c r="U2716" i="9" s="1"/>
  <c r="BD3406" i="9"/>
  <c r="X2715" i="9"/>
  <c r="BE3406" i="9" l="1"/>
  <c r="BA3407" i="9"/>
  <c r="AZ3408" i="9"/>
  <c r="BC3407" i="9"/>
  <c r="Y2715" i="9"/>
  <c r="W2716" i="9"/>
  <c r="BJ2915" i="9"/>
  <c r="AD2722" i="9"/>
  <c r="T2717" i="9"/>
  <c r="U2717" i="9" s="1"/>
  <c r="BD3407" i="9"/>
  <c r="X2716" i="9"/>
  <c r="BE3407" i="9" l="1"/>
  <c r="BC3408" i="9"/>
  <c r="BA3408" i="9"/>
  <c r="AZ3409" i="9"/>
  <c r="Y2716" i="9"/>
  <c r="W2717" i="9"/>
  <c r="BD3408" i="9"/>
  <c r="BE3408" i="9" l="1"/>
  <c r="BC3409" i="9"/>
  <c r="BA3409" i="9"/>
  <c r="AZ3410" i="9"/>
  <c r="BJ2916" i="9"/>
  <c r="AD2723" i="9"/>
  <c r="T2718" i="9"/>
  <c r="U2718" i="9" s="1"/>
  <c r="BD3409" i="9"/>
  <c r="X2717" i="9"/>
  <c r="BE3409" i="9" l="1"/>
  <c r="AZ3411" i="9"/>
  <c r="BC3410" i="9"/>
  <c r="BA3410" i="9"/>
  <c r="Y2717" i="9"/>
  <c r="W2718" i="9"/>
  <c r="BJ2917" i="9"/>
  <c r="AD2724" i="9"/>
  <c r="T2719" i="9"/>
  <c r="U2719" i="9" s="1"/>
  <c r="X2718" i="9"/>
  <c r="BD3410" i="9"/>
  <c r="BE3410" i="9" l="1"/>
  <c r="AZ3412" i="9"/>
  <c r="BC3411" i="9"/>
  <c r="BA3411" i="9"/>
  <c r="Y2718" i="9"/>
  <c r="W2719" i="9"/>
  <c r="BD3411" i="9"/>
  <c r="BE3411" i="9" l="1"/>
  <c r="BC3412" i="9"/>
  <c r="AZ3413" i="9"/>
  <c r="BA3412" i="9"/>
  <c r="BJ2918" i="9"/>
  <c r="AD2725" i="9"/>
  <c r="T2720" i="9"/>
  <c r="U2720" i="9" s="1"/>
  <c r="X2719" i="9"/>
  <c r="BD3412" i="9"/>
  <c r="BE3412" i="9" l="1"/>
  <c r="BC3413" i="9"/>
  <c r="BA3413" i="9"/>
  <c r="AZ3414" i="9"/>
  <c r="Y2719" i="9"/>
  <c r="W2720" i="9"/>
  <c r="BJ2919" i="9"/>
  <c r="AD2726" i="9"/>
  <c r="T2721" i="9"/>
  <c r="U2721" i="9" s="1"/>
  <c r="X2720" i="9"/>
  <c r="BD3413" i="9"/>
  <c r="BE3413" i="9" l="1"/>
  <c r="BC3414" i="9"/>
  <c r="BA3414" i="9"/>
  <c r="AZ3415" i="9"/>
  <c r="Y2720" i="9"/>
  <c r="W2721" i="9"/>
  <c r="BD3414" i="9"/>
  <c r="BE3414" i="9" l="1"/>
  <c r="BC3415" i="9"/>
  <c r="BA3415" i="9"/>
  <c r="AZ3416" i="9"/>
  <c r="BJ2920" i="9"/>
  <c r="AD2727" i="9"/>
  <c r="T2722" i="9"/>
  <c r="U2722" i="9" s="1"/>
  <c r="BD3415" i="9"/>
  <c r="X2721" i="9"/>
  <c r="BE3415" i="9" l="1"/>
  <c r="BA3416" i="9"/>
  <c r="BC3416" i="9"/>
  <c r="AZ3417" i="9"/>
  <c r="Y2721" i="9"/>
  <c r="W2722" i="9"/>
  <c r="BJ2921" i="9"/>
  <c r="AD2728" i="9"/>
  <c r="T2723" i="9"/>
  <c r="U2723" i="9" s="1"/>
  <c r="BD3416" i="9"/>
  <c r="X2722" i="9"/>
  <c r="BE3416" i="9" l="1"/>
  <c r="BA3417" i="9"/>
  <c r="AZ3418" i="9"/>
  <c r="BC3417" i="9"/>
  <c r="Y2722" i="9"/>
  <c r="W2723" i="9"/>
  <c r="BD3417" i="9"/>
  <c r="BE3417" i="9" l="1"/>
  <c r="AZ3419" i="9"/>
  <c r="BA3418" i="9"/>
  <c r="BC3418" i="9"/>
  <c r="BJ2922" i="9"/>
  <c r="AD2729" i="9"/>
  <c r="T2724" i="9"/>
  <c r="U2724" i="9" s="1"/>
  <c r="BD3418" i="9"/>
  <c r="X2723" i="9"/>
  <c r="BE3418" i="9" l="1"/>
  <c r="AZ3420" i="9"/>
  <c r="BC3419" i="9"/>
  <c r="BA3419" i="9"/>
  <c r="Y2723" i="9"/>
  <c r="W2724" i="9"/>
  <c r="BJ2923" i="9"/>
  <c r="AD2730" i="9"/>
  <c r="T2725" i="9"/>
  <c r="U2725" i="9" s="1"/>
  <c r="X2724" i="9"/>
  <c r="BD3419" i="9"/>
  <c r="BE3419" i="9" l="1"/>
  <c r="AZ3421" i="9"/>
  <c r="BA3420" i="9"/>
  <c r="BC3420" i="9"/>
  <c r="Y2724" i="9"/>
  <c r="W2725" i="9"/>
  <c r="BD3420" i="9"/>
  <c r="BE3420" i="9" l="1"/>
  <c r="BA3421" i="9"/>
  <c r="BC3421" i="9"/>
  <c r="AZ3422" i="9"/>
  <c r="BJ2924" i="9"/>
  <c r="AD2731" i="9"/>
  <c r="T2726" i="9"/>
  <c r="U2726" i="9" s="1"/>
  <c r="X2725" i="9"/>
  <c r="BD3421" i="9"/>
  <c r="BE3421" i="9" l="1"/>
  <c r="AZ3423" i="9"/>
  <c r="BC3422" i="9"/>
  <c r="BA3422" i="9"/>
  <c r="Y2725" i="9"/>
  <c r="W2726" i="9"/>
  <c r="BJ2925" i="9"/>
  <c r="AD2732" i="9"/>
  <c r="T2727" i="9"/>
  <c r="U2727" i="9" s="1"/>
  <c r="BD3422" i="9"/>
  <c r="X2726" i="9"/>
  <c r="BE3422" i="9" l="1"/>
  <c r="AZ3424" i="9"/>
  <c r="BC3423" i="9"/>
  <c r="BA3423" i="9"/>
  <c r="Y2726" i="9"/>
  <c r="W2727" i="9"/>
  <c r="BD3423" i="9"/>
  <c r="BE3423" i="9" l="1"/>
  <c r="AZ3425" i="9"/>
  <c r="BC3424" i="9"/>
  <c r="BA3424" i="9"/>
  <c r="BJ2926" i="9"/>
  <c r="AD2733" i="9"/>
  <c r="T2728" i="9"/>
  <c r="U2728" i="9" s="1"/>
  <c r="X2727" i="9"/>
  <c r="BD3424" i="9"/>
  <c r="BE3424" i="9" l="1"/>
  <c r="AZ3426" i="9"/>
  <c r="BC3425" i="9"/>
  <c r="BA3425" i="9"/>
  <c r="Y2727" i="9"/>
  <c r="W2728" i="9"/>
  <c r="BJ2927" i="9"/>
  <c r="AD2734" i="9"/>
  <c r="T2729" i="9"/>
  <c r="U2729" i="9" s="1"/>
  <c r="X2728" i="9"/>
  <c r="BD3425" i="9"/>
  <c r="BE3425" i="9" l="1"/>
  <c r="BC3426" i="9"/>
  <c r="BA3426" i="9"/>
  <c r="AZ3427" i="9"/>
  <c r="Y2728" i="9"/>
  <c r="W2729" i="9"/>
  <c r="BD3426" i="9"/>
  <c r="BE3426" i="9" l="1"/>
  <c r="AZ3428" i="9"/>
  <c r="BC3427" i="9"/>
  <c r="BA3427" i="9"/>
  <c r="BJ2928" i="9"/>
  <c r="AD2735" i="9"/>
  <c r="T2730" i="9"/>
  <c r="U2730" i="9" s="1"/>
  <c r="X2729" i="9"/>
  <c r="BD3427" i="9"/>
  <c r="BE3427" i="9" l="1"/>
  <c r="BA3428" i="9"/>
  <c r="BC3428" i="9"/>
  <c r="AZ3429" i="9"/>
  <c r="Y2729" i="9"/>
  <c r="W2730" i="9"/>
  <c r="BJ2929" i="9"/>
  <c r="AD2736" i="9"/>
  <c r="T2731" i="9"/>
  <c r="U2731" i="9" s="1"/>
  <c r="X2730" i="9"/>
  <c r="BD3428" i="9"/>
  <c r="BE3428" i="9" l="1"/>
  <c r="BC3429" i="9"/>
  <c r="AZ3430" i="9"/>
  <c r="BA3429" i="9"/>
  <c r="Y2730" i="9"/>
  <c r="W2731" i="9"/>
  <c r="BD3429" i="9"/>
  <c r="BE3429" i="9" l="1"/>
  <c r="BA3430" i="9"/>
  <c r="AZ3431" i="9"/>
  <c r="BC3430" i="9"/>
  <c r="BJ2930" i="9"/>
  <c r="AD2737" i="9"/>
  <c r="T2732" i="9"/>
  <c r="U2732" i="9" s="1"/>
  <c r="X2731" i="9"/>
  <c r="BD3430" i="9"/>
  <c r="BE3430" i="9" l="1"/>
  <c r="BA3431" i="9"/>
  <c r="AZ3432" i="9"/>
  <c r="BC3431" i="9"/>
  <c r="Y2731" i="9"/>
  <c r="W2732" i="9"/>
  <c r="BJ2931" i="9"/>
  <c r="AD2738" i="9"/>
  <c r="T2733" i="9"/>
  <c r="U2733" i="9" s="1"/>
  <c r="X2732" i="9"/>
  <c r="BD3431" i="9"/>
  <c r="BE3431" i="9" l="1"/>
  <c r="AZ3433" i="9"/>
  <c r="BA3432" i="9"/>
  <c r="BC3432" i="9"/>
  <c r="Y2732" i="9"/>
  <c r="W2733" i="9"/>
  <c r="BD3432" i="9"/>
  <c r="BE3432" i="9" l="1"/>
  <c r="AZ3434" i="9"/>
  <c r="BC3433" i="9"/>
  <c r="BA3433" i="9"/>
  <c r="BJ2932" i="9"/>
  <c r="AD2739" i="9"/>
  <c r="T2734" i="9"/>
  <c r="U2734" i="9" s="1"/>
  <c r="X2733" i="9"/>
  <c r="BD3433" i="9"/>
  <c r="BE3433" i="9" l="1"/>
  <c r="BC3434" i="9"/>
  <c r="BA3434" i="9"/>
  <c r="AZ3435" i="9"/>
  <c r="Y2733" i="9"/>
  <c r="W2734" i="9"/>
  <c r="BJ2933" i="9"/>
  <c r="AD2740" i="9"/>
  <c r="T2735" i="9"/>
  <c r="U2735" i="9" s="1"/>
  <c r="X2734" i="9"/>
  <c r="BD3434" i="9"/>
  <c r="BE3434" i="9" l="1"/>
  <c r="BC3435" i="9"/>
  <c r="AZ3436" i="9"/>
  <c r="BA3435" i="9"/>
  <c r="Y2734" i="9"/>
  <c r="W2735" i="9"/>
  <c r="BD3435" i="9"/>
  <c r="BE3435" i="9" l="1"/>
  <c r="BA3436" i="9"/>
  <c r="AZ3437" i="9"/>
  <c r="BC3436" i="9"/>
  <c r="BJ2934" i="9"/>
  <c r="AD2741" i="9"/>
  <c r="T2736" i="9"/>
  <c r="U2736" i="9" s="1"/>
  <c r="X2735" i="9"/>
  <c r="BD3436" i="9"/>
  <c r="BE3436" i="9" l="1"/>
  <c r="AZ3438" i="9"/>
  <c r="BC3437" i="9"/>
  <c r="BA3437" i="9"/>
  <c r="Y2735" i="9"/>
  <c r="W2736" i="9"/>
  <c r="BJ2935" i="9"/>
  <c r="AD2742" i="9"/>
  <c r="T2737" i="9"/>
  <c r="U2737" i="9" s="1"/>
  <c r="BD3437" i="9"/>
  <c r="X2736" i="9"/>
  <c r="BE3437" i="9" l="1"/>
  <c r="AZ3439" i="9"/>
  <c r="BC3438" i="9"/>
  <c r="BA3438" i="9"/>
  <c r="Y2736" i="9"/>
  <c r="W2737" i="9"/>
  <c r="BD3438" i="9"/>
  <c r="BE3438" i="9" l="1"/>
  <c r="AZ3440" i="9"/>
  <c r="BC3439" i="9"/>
  <c r="BA3439" i="9"/>
  <c r="BJ2936" i="9"/>
  <c r="AD2743" i="9"/>
  <c r="T2738" i="9"/>
  <c r="U2738" i="9" s="1"/>
  <c r="X2737" i="9"/>
  <c r="BD3439" i="9"/>
  <c r="BE3439" i="9" l="1"/>
  <c r="AZ3441" i="9"/>
  <c r="BC3440" i="9"/>
  <c r="BA3440" i="9"/>
  <c r="Y2737" i="9"/>
  <c r="W2738" i="9"/>
  <c r="BJ2937" i="9"/>
  <c r="AD2744" i="9"/>
  <c r="T2739" i="9"/>
  <c r="U2739" i="9" s="1"/>
  <c r="BD3440" i="9"/>
  <c r="X2738" i="9"/>
  <c r="BE3440" i="9" l="1"/>
  <c r="BC3441" i="9"/>
  <c r="BA3441" i="9"/>
  <c r="AZ3442" i="9"/>
  <c r="Y2738" i="9"/>
  <c r="W2739" i="9"/>
  <c r="BD3441" i="9"/>
  <c r="BE3441" i="9" l="1"/>
  <c r="BC3442" i="9"/>
  <c r="BA3442" i="9"/>
  <c r="AZ3443" i="9"/>
  <c r="BJ2938" i="9"/>
  <c r="AD2745" i="9"/>
  <c r="T2740" i="9"/>
  <c r="U2740" i="9" s="1"/>
  <c r="BD3442" i="9"/>
  <c r="X2739" i="9"/>
  <c r="BE3442" i="9" l="1"/>
  <c r="BA3443" i="9"/>
  <c r="BC3443" i="9"/>
  <c r="AZ3444" i="9"/>
  <c r="Y2739" i="9"/>
  <c r="W2740" i="9"/>
  <c r="BJ2939" i="9"/>
  <c r="AD2746" i="9"/>
  <c r="T2741" i="9"/>
  <c r="U2741" i="9" s="1"/>
  <c r="X2740" i="9"/>
  <c r="BD3443" i="9"/>
  <c r="BE3443" i="9" l="1"/>
  <c r="AZ3445" i="9"/>
  <c r="BC3444" i="9"/>
  <c r="BA3444" i="9"/>
  <c r="Y2740" i="9"/>
  <c r="W2741" i="9"/>
  <c r="BD3444" i="9"/>
  <c r="BE3444" i="9" l="1"/>
  <c r="BC3445" i="9"/>
  <c r="BA3445" i="9"/>
  <c r="AZ3446" i="9"/>
  <c r="BJ2940" i="9"/>
  <c r="AD2747" i="9"/>
  <c r="T2742" i="9"/>
  <c r="U2742" i="9" s="1"/>
  <c r="X2741" i="9"/>
  <c r="BD3445" i="9"/>
  <c r="BE3445" i="9" l="1"/>
  <c r="AZ3447" i="9"/>
  <c r="BC3446" i="9"/>
  <c r="BA3446" i="9"/>
  <c r="Y2741" i="9"/>
  <c r="W2742" i="9"/>
  <c r="BJ2941" i="9"/>
  <c r="AD2748" i="9"/>
  <c r="T2743" i="9"/>
  <c r="U2743" i="9" s="1"/>
  <c r="BD3446" i="9"/>
  <c r="X2742" i="9"/>
  <c r="BE3446" i="9" l="1"/>
  <c r="BC3447" i="9"/>
  <c r="AZ3448" i="9"/>
  <c r="BA3447" i="9"/>
  <c r="Y2742" i="9"/>
  <c r="W2743" i="9"/>
  <c r="BD3447" i="9"/>
  <c r="BE3447" i="9" l="1"/>
  <c r="BC3448" i="9"/>
  <c r="BA3448" i="9"/>
  <c r="AZ3449" i="9"/>
  <c r="BJ2942" i="9"/>
  <c r="AD2749" i="9"/>
  <c r="T2744" i="9"/>
  <c r="U2744" i="9" s="1"/>
  <c r="X2743" i="9"/>
  <c r="BD3448" i="9"/>
  <c r="BE3448" i="9" l="1"/>
  <c r="BC3449" i="9"/>
  <c r="BA3449" i="9"/>
  <c r="AZ3450" i="9"/>
  <c r="Y2743" i="9"/>
  <c r="W2744" i="9"/>
  <c r="BJ2943" i="9"/>
  <c r="AD2750" i="9"/>
  <c r="T2745" i="9"/>
  <c r="U2745" i="9" s="1"/>
  <c r="X2744" i="9"/>
  <c r="BD3449" i="9"/>
  <c r="BE3449" i="9" l="1"/>
  <c r="BC3450" i="9"/>
  <c r="BA3450" i="9"/>
  <c r="AZ3451" i="9"/>
  <c r="Y2744" i="9"/>
  <c r="W2745" i="9"/>
  <c r="BD3450" i="9"/>
  <c r="BE3450" i="9" l="1"/>
  <c r="AZ3452" i="9"/>
  <c r="BA3451" i="9"/>
  <c r="BC3451" i="9"/>
  <c r="BJ2944" i="9"/>
  <c r="AD2751" i="9"/>
  <c r="T2746" i="9"/>
  <c r="U2746" i="9" s="1"/>
  <c r="X2745" i="9"/>
  <c r="BD3451" i="9"/>
  <c r="BE3451" i="9" l="1"/>
  <c r="AZ3453" i="9"/>
  <c r="BC3452" i="9"/>
  <c r="BA3452" i="9"/>
  <c r="Y2745" i="9"/>
  <c r="W2746" i="9"/>
  <c r="BJ2945" i="9"/>
  <c r="AD2752" i="9"/>
  <c r="T2747" i="9"/>
  <c r="U2747" i="9" s="1"/>
  <c r="X2746" i="9"/>
  <c r="BD3452" i="9"/>
  <c r="BE3452" i="9" l="1"/>
  <c r="AZ3454" i="9"/>
  <c r="BC3453" i="9"/>
  <c r="BA3453" i="9"/>
  <c r="Y2746" i="9"/>
  <c r="W2747" i="9"/>
  <c r="BD3453" i="9"/>
  <c r="BE3453" i="9" l="1"/>
  <c r="AZ3455" i="9"/>
  <c r="BC3454" i="9"/>
  <c r="BA3454" i="9"/>
  <c r="BJ2946" i="9"/>
  <c r="AD2753" i="9"/>
  <c r="T2748" i="9"/>
  <c r="U2748" i="9" s="1"/>
  <c r="X2747" i="9"/>
  <c r="BD3454" i="9"/>
  <c r="BE3454" i="9" l="1"/>
  <c r="AZ3456" i="9"/>
  <c r="BC3455" i="9"/>
  <c r="BA3455" i="9"/>
  <c r="Y2747" i="9"/>
  <c r="W2748" i="9"/>
  <c r="BJ2947" i="9"/>
  <c r="AD2754" i="9"/>
  <c r="T2749" i="9"/>
  <c r="U2749" i="9" s="1"/>
  <c r="BD3455" i="9"/>
  <c r="X2748" i="9"/>
  <c r="BE3455" i="9" l="1"/>
  <c r="AZ3457" i="9"/>
  <c r="BC3456" i="9"/>
  <c r="BA3456" i="9"/>
  <c r="Y2748" i="9"/>
  <c r="W2749" i="9"/>
  <c r="BD3456" i="9"/>
  <c r="BE3456" i="9" l="1"/>
  <c r="BC3457" i="9"/>
  <c r="BA3457" i="9"/>
  <c r="AZ3458" i="9"/>
  <c r="BJ2948" i="9"/>
  <c r="AD2755" i="9"/>
  <c r="T2750" i="9"/>
  <c r="U2750" i="9" s="1"/>
  <c r="X2749" i="9"/>
  <c r="BD3457" i="9"/>
  <c r="BE3457" i="9" l="1"/>
  <c r="BC3458" i="9"/>
  <c r="AZ3459" i="9"/>
  <c r="BA3458" i="9"/>
  <c r="Y2749" i="9"/>
  <c r="W2750" i="9"/>
  <c r="BJ2949" i="9"/>
  <c r="AD2756" i="9"/>
  <c r="T2751" i="9"/>
  <c r="U2751" i="9" s="1"/>
  <c r="X2750" i="9"/>
  <c r="BD3458" i="9"/>
  <c r="BE3458" i="9" l="1"/>
  <c r="AZ3460" i="9"/>
  <c r="BA3459" i="9"/>
  <c r="BC3459" i="9"/>
  <c r="Y2750" i="9"/>
  <c r="W2751" i="9"/>
  <c r="BD3459" i="9"/>
  <c r="BE3459" i="9" l="1"/>
  <c r="AZ3461" i="9"/>
  <c r="BC3460" i="9"/>
  <c r="BA3460" i="9"/>
  <c r="BJ2950" i="9"/>
  <c r="AD2757" i="9"/>
  <c r="T2752" i="9"/>
  <c r="U2752" i="9" s="1"/>
  <c r="BD3460" i="9"/>
  <c r="X2751" i="9"/>
  <c r="BE3460" i="9" l="1"/>
  <c r="BA3461" i="9"/>
  <c r="BC3461" i="9"/>
  <c r="AZ3462" i="9"/>
  <c r="Y2751" i="9"/>
  <c r="W2752" i="9"/>
  <c r="BJ2951" i="9"/>
  <c r="AD2758" i="9"/>
  <c r="T2753" i="9"/>
  <c r="U2753" i="9" s="1"/>
  <c r="X2752" i="9"/>
  <c r="BD3461" i="9"/>
  <c r="BE3461" i="9" l="1"/>
  <c r="BC3462" i="9"/>
  <c r="AZ3463" i="9"/>
  <c r="BA3462" i="9"/>
  <c r="Y2752" i="9"/>
  <c r="W2753" i="9"/>
  <c r="BD3462" i="9"/>
  <c r="BE3462" i="9" l="1"/>
  <c r="BC3463" i="9"/>
  <c r="AZ3464" i="9"/>
  <c r="BA3463" i="9"/>
  <c r="BJ2952" i="9"/>
  <c r="AD2759" i="9"/>
  <c r="T2754" i="9"/>
  <c r="U2754" i="9" s="1"/>
  <c r="X2753" i="9"/>
  <c r="BD3463" i="9"/>
  <c r="BE3463" i="9" l="1"/>
  <c r="BC3464" i="9"/>
  <c r="AZ3465" i="9"/>
  <c r="BA3464" i="9"/>
  <c r="Y2753" i="9"/>
  <c r="W2754" i="9"/>
  <c r="BJ2953" i="9"/>
  <c r="AD2760" i="9"/>
  <c r="T2755" i="9"/>
  <c r="U2755" i="9" s="1"/>
  <c r="X2754" i="9"/>
  <c r="BD3464" i="9"/>
  <c r="BE3464" i="9" l="1"/>
  <c r="BA3465" i="9"/>
  <c r="AZ3466" i="9"/>
  <c r="BC3465" i="9"/>
  <c r="Y2754" i="9"/>
  <c r="W2755" i="9"/>
  <c r="BD3465" i="9"/>
  <c r="BE3465" i="9" l="1"/>
  <c r="BA3466" i="9"/>
  <c r="AZ3467" i="9"/>
  <c r="BC3466" i="9"/>
  <c r="BJ2954" i="9"/>
  <c r="AD2761" i="9"/>
  <c r="T2756" i="9"/>
  <c r="U2756" i="9" s="1"/>
  <c r="X2755" i="9"/>
  <c r="BD3466" i="9"/>
  <c r="BE3466" i="9" l="1"/>
  <c r="BA3467" i="9"/>
  <c r="AZ3468" i="9"/>
  <c r="BC3467" i="9"/>
  <c r="Y2755" i="9"/>
  <c r="W2756" i="9"/>
  <c r="BJ2955" i="9"/>
  <c r="AD2762" i="9"/>
  <c r="T2757" i="9"/>
  <c r="U2757" i="9" s="1"/>
  <c r="X2756" i="9"/>
  <c r="BD3467" i="9"/>
  <c r="BE3467" i="9" l="1"/>
  <c r="AZ3469" i="9"/>
  <c r="BA3468" i="9"/>
  <c r="BC3468" i="9"/>
  <c r="Y2756" i="9"/>
  <c r="W2757" i="9"/>
  <c r="BD3468" i="9"/>
  <c r="BE3468" i="9" l="1"/>
  <c r="AZ3470" i="9"/>
  <c r="BA3469" i="9"/>
  <c r="BC3469" i="9"/>
  <c r="BJ2956" i="9"/>
  <c r="AD2763" i="9"/>
  <c r="T2758" i="9"/>
  <c r="U2758" i="9" s="1"/>
  <c r="X2757" i="9"/>
  <c r="BD3469" i="9"/>
  <c r="BE3469" i="9" l="1"/>
  <c r="BC3470" i="9"/>
  <c r="BA3470" i="9"/>
  <c r="AZ3471" i="9"/>
  <c r="Y2757" i="9"/>
  <c r="W2758" i="9"/>
  <c r="BJ2957" i="9"/>
  <c r="AD2764" i="9"/>
  <c r="T2759" i="9"/>
  <c r="U2759" i="9" s="1"/>
  <c r="BD3470" i="9"/>
  <c r="X2758" i="9"/>
  <c r="BE3470" i="9" l="1"/>
  <c r="AZ3472" i="9"/>
  <c r="BA3471" i="9"/>
  <c r="BC3471" i="9"/>
  <c r="Y2758" i="9"/>
  <c r="W2759" i="9"/>
  <c r="BD3471" i="9"/>
  <c r="BE3471" i="9" l="1"/>
  <c r="BA3472" i="9"/>
  <c r="AZ3473" i="9"/>
  <c r="BC3472" i="9"/>
  <c r="BJ2958" i="9"/>
  <c r="AD2765" i="9"/>
  <c r="T2760" i="9"/>
  <c r="U2760" i="9" s="1"/>
  <c r="BD3472" i="9"/>
  <c r="X2759" i="9"/>
  <c r="BE3472" i="9" l="1"/>
  <c r="AZ3474" i="9"/>
  <c r="BC3473" i="9"/>
  <c r="BA3473" i="9"/>
  <c r="Y2759" i="9"/>
  <c r="W2760" i="9"/>
  <c r="BJ2959" i="9"/>
  <c r="AD2766" i="9"/>
  <c r="T2761" i="9"/>
  <c r="U2761" i="9" s="1"/>
  <c r="X2760" i="9"/>
  <c r="BD3473" i="9"/>
  <c r="BE3473" i="9" l="1"/>
  <c r="BA3474" i="9"/>
  <c r="AZ3475" i="9"/>
  <c r="BC3474" i="9"/>
  <c r="Y2760" i="9"/>
  <c r="W2761" i="9"/>
  <c r="BD3474" i="9"/>
  <c r="BE3474" i="9" l="1"/>
  <c r="AZ3476" i="9"/>
  <c r="BC3475" i="9"/>
  <c r="BA3475" i="9"/>
  <c r="BJ2960" i="9"/>
  <c r="AD2767" i="9"/>
  <c r="T2762" i="9"/>
  <c r="U2762" i="9" s="1"/>
  <c r="BD3475" i="9"/>
  <c r="X2761" i="9"/>
  <c r="BE3475" i="9" l="1"/>
  <c r="BC3476" i="9"/>
  <c r="AZ3477" i="9"/>
  <c r="BA3476" i="9"/>
  <c r="Y2761" i="9"/>
  <c r="W2762" i="9"/>
  <c r="BJ2961" i="9"/>
  <c r="AD2768" i="9"/>
  <c r="T2763" i="9"/>
  <c r="U2763" i="9" s="1"/>
  <c r="BD3476" i="9"/>
  <c r="X2762" i="9"/>
  <c r="BE3476" i="9" l="1"/>
  <c r="BA3477" i="9"/>
  <c r="BC3477" i="9"/>
  <c r="AZ3478" i="9"/>
  <c r="Y2762" i="9"/>
  <c r="W2763" i="9"/>
  <c r="BD3477" i="9"/>
  <c r="BE3477" i="9" l="1"/>
  <c r="AZ3479" i="9"/>
  <c r="BA3478" i="9"/>
  <c r="BC3478" i="9"/>
  <c r="BJ2962" i="9"/>
  <c r="AD2769" i="9"/>
  <c r="T2764" i="9"/>
  <c r="U2764" i="9" s="1"/>
  <c r="BD3478" i="9"/>
  <c r="X2763" i="9"/>
  <c r="BE3478" i="9" l="1"/>
  <c r="BA3479" i="9"/>
  <c r="AZ3480" i="9"/>
  <c r="BC3479" i="9"/>
  <c r="Y2763" i="9"/>
  <c r="W2764" i="9"/>
  <c r="BJ2963" i="9"/>
  <c r="AD2770" i="9"/>
  <c r="T2765" i="9"/>
  <c r="U2765" i="9" s="1"/>
  <c r="BD3479" i="9"/>
  <c r="X2764" i="9"/>
  <c r="BE3479" i="9" l="1"/>
  <c r="BA3480" i="9"/>
  <c r="AZ3481" i="9"/>
  <c r="BC3480" i="9"/>
  <c r="Y2764" i="9"/>
  <c r="W2765" i="9"/>
  <c r="BD3480" i="9"/>
  <c r="BE3480" i="9" l="1"/>
  <c r="AZ3482" i="9"/>
  <c r="BC3481" i="9"/>
  <c r="BA3481" i="9"/>
  <c r="BJ2964" i="9"/>
  <c r="AD2771" i="9"/>
  <c r="T2766" i="9"/>
  <c r="U2766" i="9" s="1"/>
  <c r="BD3481" i="9"/>
  <c r="X2765" i="9"/>
  <c r="BE3481" i="9" l="1"/>
  <c r="BC3482" i="9"/>
  <c r="BA3482" i="9"/>
  <c r="AZ3483" i="9"/>
  <c r="Y2765" i="9"/>
  <c r="W2766" i="9"/>
  <c r="BJ2965" i="9"/>
  <c r="AD2772" i="9"/>
  <c r="T2767" i="9"/>
  <c r="U2767" i="9" s="1"/>
  <c r="X2766" i="9"/>
  <c r="BD3482" i="9"/>
  <c r="BE3482" i="9" l="1"/>
  <c r="BC3483" i="9"/>
  <c r="AZ3484" i="9"/>
  <c r="BA3483" i="9"/>
  <c r="Y2766" i="9"/>
  <c r="W2767" i="9"/>
  <c r="BD3483" i="9"/>
  <c r="BE3483" i="9" l="1"/>
  <c r="BC3484" i="9"/>
  <c r="BA3484" i="9"/>
  <c r="AZ3485" i="9"/>
  <c r="BJ2966" i="9"/>
  <c r="AD2773" i="9"/>
  <c r="T2768" i="9"/>
  <c r="U2768" i="9" s="1"/>
  <c r="BD3484" i="9"/>
  <c r="X2767" i="9"/>
  <c r="BE3484" i="9" l="1"/>
  <c r="BC3485" i="9"/>
  <c r="AZ3486" i="9"/>
  <c r="BA3485" i="9"/>
  <c r="Y2767" i="9"/>
  <c r="W2768" i="9"/>
  <c r="BJ2967" i="9"/>
  <c r="AD2774" i="9"/>
  <c r="T2769" i="9"/>
  <c r="U2769" i="9" s="1"/>
  <c r="X2768" i="9"/>
  <c r="BD3485" i="9"/>
  <c r="BE3485" i="9" l="1"/>
  <c r="BC3486" i="9"/>
  <c r="AZ3487" i="9"/>
  <c r="BA3486" i="9"/>
  <c r="Y2768" i="9"/>
  <c r="W2769" i="9"/>
  <c r="BD3486" i="9"/>
  <c r="BE3486" i="9" l="1"/>
  <c r="BA3487" i="9"/>
  <c r="AZ3488" i="9"/>
  <c r="BC3487" i="9"/>
  <c r="BJ2968" i="9"/>
  <c r="AD2775" i="9"/>
  <c r="T2770" i="9"/>
  <c r="U2770" i="9" s="1"/>
  <c r="BD3487" i="9"/>
  <c r="X2769" i="9"/>
  <c r="BE3487" i="9" l="1"/>
  <c r="BA3488" i="9"/>
  <c r="AZ3489" i="9"/>
  <c r="BC3488" i="9"/>
  <c r="Y2769" i="9"/>
  <c r="W2770" i="9"/>
  <c r="BJ2969" i="9"/>
  <c r="AD2776" i="9"/>
  <c r="T2771" i="9"/>
  <c r="U2771" i="9" s="1"/>
  <c r="BD3488" i="9"/>
  <c r="X2770" i="9"/>
  <c r="BE3488" i="9" l="1"/>
  <c r="BC3489" i="9"/>
  <c r="BA3489" i="9"/>
  <c r="AZ3490" i="9"/>
  <c r="Y2770" i="9"/>
  <c r="W2771" i="9"/>
  <c r="BD3489" i="9"/>
  <c r="BE3489" i="9" l="1"/>
  <c r="BC3490" i="9"/>
  <c r="AZ3491" i="9"/>
  <c r="BA3490" i="9"/>
  <c r="BJ2970" i="9"/>
  <c r="AD2777" i="9"/>
  <c r="T2772" i="9"/>
  <c r="U2772" i="9" s="1"/>
  <c r="X2771" i="9"/>
  <c r="BD3490" i="9"/>
  <c r="BE3490" i="9" l="1"/>
  <c r="AZ3492" i="9"/>
  <c r="BC3491" i="9"/>
  <c r="BA3491" i="9"/>
  <c r="Y2771" i="9"/>
  <c r="W2772" i="9"/>
  <c r="BJ2971" i="9"/>
  <c r="AD2778" i="9"/>
  <c r="T2773" i="9"/>
  <c r="U2773" i="9" s="1"/>
  <c r="X2772" i="9"/>
  <c r="BD3491" i="9"/>
  <c r="BE3491" i="9" l="1"/>
  <c r="AZ3493" i="9"/>
  <c r="BC3492" i="9"/>
  <c r="BA3492" i="9"/>
  <c r="Y2772" i="9"/>
  <c r="W2773" i="9"/>
  <c r="BD3492" i="9"/>
  <c r="BE3492" i="9" l="1"/>
  <c r="AZ3494" i="9"/>
  <c r="BC3493" i="9"/>
  <c r="BA3493" i="9"/>
  <c r="BJ2972" i="9"/>
  <c r="AD2779" i="9"/>
  <c r="T2774" i="9"/>
  <c r="U2774" i="9" s="1"/>
  <c r="BD3493" i="9"/>
  <c r="X2773" i="9"/>
  <c r="BE3493" i="9" l="1"/>
  <c r="BA3494" i="9"/>
  <c r="AZ3495" i="9"/>
  <c r="BC3494" i="9"/>
  <c r="Y2773" i="9"/>
  <c r="W2774" i="9"/>
  <c r="BJ2973" i="9"/>
  <c r="AD2780" i="9"/>
  <c r="T2775" i="9"/>
  <c r="U2775" i="9" s="1"/>
  <c r="BD3494" i="9"/>
  <c r="X2774" i="9"/>
  <c r="BE3494" i="9" l="1"/>
  <c r="BA3495" i="9"/>
  <c r="AZ3496" i="9"/>
  <c r="BC3495" i="9"/>
  <c r="Y2774" i="9"/>
  <c r="W2775" i="9"/>
  <c r="BD3495" i="9"/>
  <c r="BE3495" i="9" l="1"/>
  <c r="BA3496" i="9"/>
  <c r="AZ3497" i="9"/>
  <c r="BC3496" i="9"/>
  <c r="BJ2974" i="9"/>
  <c r="AD2781" i="9"/>
  <c r="T2776" i="9"/>
  <c r="U2776" i="9" s="1"/>
  <c r="BD3496" i="9"/>
  <c r="X2775" i="9"/>
  <c r="BE3496" i="9" l="1"/>
  <c r="BC3497" i="9"/>
  <c r="AZ3498" i="9"/>
  <c r="BA3497" i="9"/>
  <c r="Y2775" i="9"/>
  <c r="W2776" i="9"/>
  <c r="BJ2975" i="9"/>
  <c r="AD2782" i="9"/>
  <c r="T2777" i="9"/>
  <c r="U2777" i="9" s="1"/>
  <c r="X2776" i="9"/>
  <c r="BD3497" i="9"/>
  <c r="BE3497" i="9" l="1"/>
  <c r="BC3498" i="9"/>
  <c r="BA3498" i="9"/>
  <c r="AZ3499" i="9"/>
  <c r="Y2776" i="9"/>
  <c r="W2777" i="9"/>
  <c r="BD3498" i="9"/>
  <c r="BE3498" i="9" l="1"/>
  <c r="AZ3500" i="9"/>
  <c r="BA3499" i="9"/>
  <c r="BC3499" i="9"/>
  <c r="BJ2976" i="9"/>
  <c r="AD2783" i="9"/>
  <c r="T2778" i="9"/>
  <c r="U2778" i="9" s="1"/>
  <c r="X2777" i="9"/>
  <c r="BD3499" i="9"/>
  <c r="BE3499" i="9" l="1"/>
  <c r="BA3500" i="9"/>
  <c r="BC3500" i="9"/>
  <c r="AZ3501" i="9"/>
  <c r="Y2777" i="9"/>
  <c r="W2778" i="9"/>
  <c r="BJ2977" i="9"/>
  <c r="AD2784" i="9"/>
  <c r="T2779" i="9"/>
  <c r="U2779" i="9" s="1"/>
  <c r="X2778" i="9"/>
  <c r="BD3500" i="9"/>
  <c r="BE3500" i="9" l="1"/>
  <c r="BA3501" i="9"/>
  <c r="BC3501" i="9"/>
  <c r="AZ3502" i="9"/>
  <c r="Y2778" i="9"/>
  <c r="W2779" i="9"/>
  <c r="BD3501" i="9"/>
  <c r="BE3501" i="9" l="1"/>
  <c r="AZ3503" i="9"/>
  <c r="BA3502" i="9"/>
  <c r="BC3502" i="9"/>
  <c r="BJ2978" i="9"/>
  <c r="AD2785" i="9"/>
  <c r="T2780" i="9"/>
  <c r="U2780" i="9" s="1"/>
  <c r="BD3502" i="9"/>
  <c r="X2779" i="9"/>
  <c r="BE3502" i="9" l="1"/>
  <c r="AZ3504" i="9"/>
  <c r="BC3503" i="9"/>
  <c r="BA3503" i="9"/>
  <c r="Y2779" i="9"/>
  <c r="W2780" i="9"/>
  <c r="BJ2979" i="9"/>
  <c r="AD2786" i="9"/>
  <c r="T2781" i="9"/>
  <c r="U2781" i="9" s="1"/>
  <c r="X2780" i="9"/>
  <c r="BD3503" i="9"/>
  <c r="BE3503" i="9" l="1"/>
  <c r="AZ3505" i="9"/>
  <c r="BA3504" i="9"/>
  <c r="BC3504" i="9"/>
  <c r="Y2780" i="9"/>
  <c r="W2781" i="9"/>
  <c r="BD3504" i="9"/>
  <c r="BE3504" i="9" l="1"/>
  <c r="BC3505" i="9"/>
  <c r="BA3505" i="9"/>
  <c r="AZ3506" i="9"/>
  <c r="BJ2980" i="9"/>
  <c r="AD2787" i="9"/>
  <c r="T2782" i="9"/>
  <c r="U2782" i="9" s="1"/>
  <c r="BD3505" i="9"/>
  <c r="X2781" i="9"/>
  <c r="BE3505" i="9" l="1"/>
  <c r="BC3506" i="9"/>
  <c r="AZ3507" i="9"/>
  <c r="BA3506" i="9"/>
  <c r="Y2781" i="9"/>
  <c r="W2782" i="9"/>
  <c r="BJ2981" i="9"/>
  <c r="AD2788" i="9"/>
  <c r="T2783" i="9"/>
  <c r="U2783" i="9" s="1"/>
  <c r="BD3506" i="9"/>
  <c r="X2782" i="9"/>
  <c r="BE3506" i="9" l="1"/>
  <c r="AZ3508" i="9"/>
  <c r="BA3507" i="9"/>
  <c r="BC3507" i="9"/>
  <c r="Y2782" i="9"/>
  <c r="W2783" i="9"/>
  <c r="BD3507" i="9"/>
  <c r="BE3507" i="9" l="1"/>
  <c r="BA3508" i="9"/>
  <c r="AZ3509" i="9"/>
  <c r="BC3508" i="9"/>
  <c r="BJ2982" i="9"/>
  <c r="AD2789" i="9"/>
  <c r="T2784" i="9"/>
  <c r="U2784" i="9" s="1"/>
  <c r="X2783" i="9"/>
  <c r="BD3508" i="9"/>
  <c r="BE3508" i="9" l="1"/>
  <c r="AZ3510" i="9"/>
  <c r="BC3509" i="9"/>
  <c r="BA3509" i="9"/>
  <c r="Y2783" i="9"/>
  <c r="W2784" i="9"/>
  <c r="BJ2983" i="9"/>
  <c r="AD2790" i="9"/>
  <c r="T2785" i="9"/>
  <c r="U2785" i="9" s="1"/>
  <c r="BD3509" i="9"/>
  <c r="X2784" i="9"/>
  <c r="BE3509" i="9" l="1"/>
  <c r="BC3510" i="9"/>
  <c r="AZ3511" i="9"/>
  <c r="BA3510" i="9"/>
  <c r="Y2784" i="9"/>
  <c r="W2785" i="9"/>
  <c r="BD3510" i="9"/>
  <c r="BE3510" i="9" l="1"/>
  <c r="AZ3512" i="9"/>
  <c r="BA3511" i="9"/>
  <c r="BC3511" i="9"/>
  <c r="BJ2984" i="9"/>
  <c r="AD2791" i="9"/>
  <c r="T2786" i="9"/>
  <c r="U2786" i="9" s="1"/>
  <c r="X2785" i="9"/>
  <c r="BD3511" i="9"/>
  <c r="BE3511" i="9" l="1"/>
  <c r="BC3512" i="9"/>
  <c r="BA3512" i="9"/>
  <c r="AZ3513" i="9"/>
  <c r="Y2785" i="9"/>
  <c r="W2786" i="9"/>
  <c r="BJ2985" i="9"/>
  <c r="AD2792" i="9"/>
  <c r="T2787" i="9"/>
  <c r="U2787" i="9" s="1"/>
  <c r="BD3512" i="9"/>
  <c r="X2786" i="9"/>
  <c r="BE3512" i="9" l="1"/>
  <c r="BC3513" i="9"/>
  <c r="AZ3514" i="9"/>
  <c r="BA3513" i="9"/>
  <c r="Y2786" i="9"/>
  <c r="W2787" i="9"/>
  <c r="BD3513" i="9"/>
  <c r="BE3513" i="9" l="1"/>
  <c r="BC3514" i="9"/>
  <c r="AZ3515" i="9"/>
  <c r="BA3514" i="9"/>
  <c r="BJ2986" i="9"/>
  <c r="AD2793" i="9"/>
  <c r="T2788" i="9"/>
  <c r="U2788" i="9" s="1"/>
  <c r="BD3514" i="9"/>
  <c r="X2787" i="9"/>
  <c r="BE3514" i="9" l="1"/>
  <c r="BA3515" i="9"/>
  <c r="AZ3516" i="9"/>
  <c r="BC3515" i="9"/>
  <c r="Y2787" i="9"/>
  <c r="W2788" i="9"/>
  <c r="BJ2987" i="9"/>
  <c r="AD2794" i="9"/>
  <c r="T2789" i="9"/>
  <c r="U2789" i="9" s="1"/>
  <c r="BD3515" i="9"/>
  <c r="X2788" i="9"/>
  <c r="BE3515" i="9" l="1"/>
  <c r="AZ3517" i="9"/>
  <c r="BA3516" i="9"/>
  <c r="BC3516" i="9"/>
  <c r="Y2788" i="9"/>
  <c r="W2789" i="9"/>
  <c r="BD3516" i="9"/>
  <c r="BE3516" i="9" l="1"/>
  <c r="BC3517" i="9"/>
  <c r="BA3517" i="9"/>
  <c r="AZ3518" i="9"/>
  <c r="BJ2988" i="9"/>
  <c r="AD2795" i="9"/>
  <c r="T2790" i="9"/>
  <c r="U2790" i="9" s="1"/>
  <c r="X2789" i="9"/>
  <c r="BD3517" i="9"/>
  <c r="BE3517" i="9" l="1"/>
  <c r="BC3518" i="9"/>
  <c r="AZ3519" i="9"/>
  <c r="BA3518" i="9"/>
  <c r="Y2789" i="9"/>
  <c r="W2790" i="9"/>
  <c r="BJ2989" i="9"/>
  <c r="AD2796" i="9"/>
  <c r="T2791" i="9"/>
  <c r="U2791" i="9" s="1"/>
  <c r="X2790" i="9"/>
  <c r="BD3518" i="9"/>
  <c r="BE3518" i="9" l="1"/>
  <c r="AZ3520" i="9"/>
  <c r="BA3519" i="9"/>
  <c r="BC3519" i="9"/>
  <c r="Y2790" i="9"/>
  <c r="W2791" i="9"/>
  <c r="BD3519" i="9"/>
  <c r="BE3519" i="9" l="1"/>
  <c r="AZ3521" i="9"/>
  <c r="BA3520" i="9"/>
  <c r="BC3520" i="9"/>
  <c r="BJ2990" i="9"/>
  <c r="AD2797" i="9"/>
  <c r="T2792" i="9"/>
  <c r="U2792" i="9" s="1"/>
  <c r="X2791" i="9"/>
  <c r="BD3520" i="9"/>
  <c r="BE3520" i="9" l="1"/>
  <c r="BC3521" i="9"/>
  <c r="BA3521" i="9"/>
  <c r="AZ3522" i="9"/>
  <c r="Y2791" i="9"/>
  <c r="W2792" i="9"/>
  <c r="BJ2991" i="9"/>
  <c r="AD2798" i="9"/>
  <c r="T2793" i="9"/>
  <c r="U2793" i="9" s="1"/>
  <c r="X2792" i="9"/>
  <c r="BD3521" i="9"/>
  <c r="BE3521" i="9" l="1"/>
  <c r="AZ3523" i="9"/>
  <c r="BA3522" i="9"/>
  <c r="BC3522" i="9"/>
  <c r="Y2792" i="9"/>
  <c r="W2793" i="9"/>
  <c r="BD3522" i="9"/>
  <c r="BE3522" i="9" l="1"/>
  <c r="BA3523" i="9"/>
  <c r="AZ3524" i="9"/>
  <c r="BC3523" i="9"/>
  <c r="BJ2992" i="9"/>
  <c r="AD2799" i="9"/>
  <c r="T2794" i="9"/>
  <c r="U2794" i="9" s="1"/>
  <c r="BD3523" i="9"/>
  <c r="X2793" i="9"/>
  <c r="BE3523" i="9" l="1"/>
  <c r="AZ3525" i="9"/>
  <c r="BC3524" i="9"/>
  <c r="BA3524" i="9"/>
  <c r="Y2793" i="9"/>
  <c r="W2794" i="9"/>
  <c r="BJ2993" i="9"/>
  <c r="AD2800" i="9"/>
  <c r="T2795" i="9"/>
  <c r="U2795" i="9" s="1"/>
  <c r="BD3524" i="9"/>
  <c r="X2794" i="9"/>
  <c r="BE3524" i="9" l="1"/>
  <c r="BC3525" i="9"/>
  <c r="BA3525" i="9"/>
  <c r="AZ3526" i="9"/>
  <c r="Y2794" i="9"/>
  <c r="W2795" i="9"/>
  <c r="BD3525" i="9"/>
  <c r="BE3525" i="9" l="1"/>
  <c r="BC3526" i="9"/>
  <c r="BA3526" i="9"/>
  <c r="AZ3527" i="9"/>
  <c r="BJ2994" i="9"/>
  <c r="AD2801" i="9"/>
  <c r="T2796" i="9"/>
  <c r="U2796" i="9" s="1"/>
  <c r="X2795" i="9"/>
  <c r="BD3526" i="9"/>
  <c r="BE3526" i="9" l="1"/>
  <c r="AZ3528" i="9"/>
  <c r="BC3527" i="9"/>
  <c r="BA3527" i="9"/>
  <c r="Y2795" i="9"/>
  <c r="W2796" i="9"/>
  <c r="BJ2995" i="9"/>
  <c r="AD2802" i="9"/>
  <c r="T2797" i="9"/>
  <c r="U2797" i="9" s="1"/>
  <c r="X2796" i="9"/>
  <c r="BD3527" i="9"/>
  <c r="BE3527" i="9" l="1"/>
  <c r="BA3528" i="9"/>
  <c r="BC3528" i="9"/>
  <c r="AZ3529" i="9"/>
  <c r="Y2796" i="9"/>
  <c r="W2797" i="9"/>
  <c r="BD3528" i="9"/>
  <c r="BE3528" i="9" l="1"/>
  <c r="BA3529" i="9"/>
  <c r="AZ3530" i="9"/>
  <c r="BC3529" i="9"/>
  <c r="BJ2996" i="9"/>
  <c r="AD2803" i="9"/>
  <c r="T2798" i="9"/>
  <c r="U2798" i="9" s="1"/>
  <c r="BD3529" i="9"/>
  <c r="X2797" i="9"/>
  <c r="BE3529" i="9" l="1"/>
  <c r="AZ3531" i="9"/>
  <c r="BC3530" i="9"/>
  <c r="BA3530" i="9"/>
  <c r="Y2797" i="9"/>
  <c r="W2798" i="9"/>
  <c r="BJ2997" i="9"/>
  <c r="AD2804" i="9"/>
  <c r="T2799" i="9"/>
  <c r="U2799" i="9" s="1"/>
  <c r="BD3530" i="9"/>
  <c r="X2798" i="9"/>
  <c r="BE3530" i="9" l="1"/>
  <c r="AZ3532" i="9"/>
  <c r="BC3531" i="9"/>
  <c r="BA3531" i="9"/>
  <c r="Y2798" i="9"/>
  <c r="W2799" i="9"/>
  <c r="BD3531" i="9"/>
  <c r="BE3531" i="9" l="1"/>
  <c r="BA3532" i="9"/>
  <c r="BC3532" i="9"/>
  <c r="AZ3533" i="9"/>
  <c r="BJ2998" i="9"/>
  <c r="AD2805" i="9"/>
  <c r="T2800" i="9"/>
  <c r="U2800" i="9" s="1"/>
  <c r="X2799" i="9"/>
  <c r="BD3532" i="9"/>
  <c r="BE3532" i="9" l="1"/>
  <c r="BC3533" i="9"/>
  <c r="BA3533" i="9"/>
  <c r="AZ3534" i="9"/>
  <c r="Y2799" i="9"/>
  <c r="W2800" i="9"/>
  <c r="BJ2999" i="9"/>
  <c r="AD2806" i="9"/>
  <c r="T2801" i="9"/>
  <c r="U2801" i="9" s="1"/>
  <c r="BD3533" i="9"/>
  <c r="X2800" i="9"/>
  <c r="BE3533" i="9" l="1"/>
  <c r="BC3534" i="9"/>
  <c r="AZ3535" i="9"/>
  <c r="BA3534" i="9"/>
  <c r="Y2800" i="9"/>
  <c r="W2801" i="9"/>
  <c r="BD3534" i="9"/>
  <c r="BE3534" i="9" l="1"/>
  <c r="AZ3536" i="9"/>
  <c r="BC3535" i="9"/>
  <c r="BA3535" i="9"/>
  <c r="BJ3000" i="9"/>
  <c r="AD2807" i="9"/>
  <c r="T2802" i="9"/>
  <c r="U2802" i="9" s="1"/>
  <c r="X2801" i="9"/>
  <c r="BD3535" i="9"/>
  <c r="BE3535" i="9" l="1"/>
  <c r="BA3536" i="9"/>
  <c r="BC3536" i="9"/>
  <c r="AZ3537" i="9"/>
  <c r="Y2801" i="9"/>
  <c r="W2802" i="9"/>
  <c r="BJ3001" i="9"/>
  <c r="AD2808" i="9"/>
  <c r="T2803" i="9"/>
  <c r="U2803" i="9" s="1"/>
  <c r="X2802" i="9"/>
  <c r="BD3536" i="9"/>
  <c r="BE3536" i="9" l="1"/>
  <c r="AZ3538" i="9"/>
  <c r="BC3537" i="9"/>
  <c r="BA3537" i="9"/>
  <c r="Y2802" i="9"/>
  <c r="W2803" i="9"/>
  <c r="BD3537" i="9"/>
  <c r="BE3537" i="9" l="1"/>
  <c r="BC3538" i="9"/>
  <c r="AZ3539" i="9"/>
  <c r="BA3538" i="9"/>
  <c r="BJ3002" i="9"/>
  <c r="AD2809" i="9"/>
  <c r="T2804" i="9"/>
  <c r="U2804" i="9" s="1"/>
  <c r="X2803" i="9"/>
  <c r="BD3538" i="9"/>
  <c r="BE3538" i="9" l="1"/>
  <c r="AZ3540" i="9"/>
  <c r="BC3539" i="9"/>
  <c r="BA3539" i="9"/>
  <c r="Y2803" i="9"/>
  <c r="W2804" i="9"/>
  <c r="BJ3003" i="9"/>
  <c r="AD2810" i="9"/>
  <c r="T2805" i="9"/>
  <c r="U2805" i="9" s="1"/>
  <c r="BD3539" i="9"/>
  <c r="X2804" i="9"/>
  <c r="BE3539" i="9" l="1"/>
  <c r="AZ3541" i="9"/>
  <c r="BA3540" i="9"/>
  <c r="BC3540" i="9"/>
  <c r="Y2804" i="9"/>
  <c r="W2805" i="9"/>
  <c r="BD3540" i="9"/>
  <c r="BE3540" i="9" l="1"/>
  <c r="BC3541" i="9"/>
  <c r="BA3541" i="9"/>
  <c r="AZ3542" i="9"/>
  <c r="BJ3004" i="9"/>
  <c r="AD2811" i="9"/>
  <c r="T2806" i="9"/>
  <c r="U2806" i="9" s="1"/>
  <c r="BD3541" i="9"/>
  <c r="X2805" i="9"/>
  <c r="BE3541" i="9" l="1"/>
  <c r="BC3542" i="9"/>
  <c r="BA3542" i="9"/>
  <c r="AZ3543" i="9"/>
  <c r="Y2805" i="9"/>
  <c r="W2806" i="9"/>
  <c r="BJ3005" i="9"/>
  <c r="AD2812" i="9"/>
  <c r="T2807" i="9"/>
  <c r="U2807" i="9" s="1"/>
  <c r="X2806" i="9"/>
  <c r="BD3542" i="9"/>
  <c r="BE3542" i="9" l="1"/>
  <c r="BA3543" i="9"/>
  <c r="AZ3544" i="9"/>
  <c r="BC3543" i="9"/>
  <c r="Y2806" i="9"/>
  <c r="W2807" i="9"/>
  <c r="BD3543" i="9"/>
  <c r="BE3543" i="9" l="1"/>
  <c r="AZ3545" i="9"/>
  <c r="BC3544" i="9"/>
  <c r="BA3544" i="9"/>
  <c r="BJ3006" i="9"/>
  <c r="AD2813" i="9"/>
  <c r="T2808" i="9"/>
  <c r="U2808" i="9" s="1"/>
  <c r="X2807" i="9"/>
  <c r="BD3544" i="9"/>
  <c r="BE3544" i="9" l="1"/>
  <c r="BC3545" i="9"/>
  <c r="AZ3546" i="9"/>
  <c r="BA3545" i="9"/>
  <c r="Y2807" i="9"/>
  <c r="W2808" i="9"/>
  <c r="BJ3007" i="9"/>
  <c r="AD2814" i="9"/>
  <c r="T2809" i="9"/>
  <c r="U2809" i="9" s="1"/>
  <c r="X2808" i="9"/>
  <c r="BD3545" i="9"/>
  <c r="BE3545" i="9" l="1"/>
  <c r="BC3546" i="9"/>
  <c r="BA3546" i="9"/>
  <c r="AZ3547" i="9"/>
  <c r="Y2808" i="9"/>
  <c r="W2809" i="9"/>
  <c r="BD3546" i="9"/>
  <c r="BE3546" i="9" l="1"/>
  <c r="AZ3548" i="9"/>
  <c r="BC3547" i="9"/>
  <c r="BA3547" i="9"/>
  <c r="BJ3008" i="9"/>
  <c r="AD2815" i="9"/>
  <c r="T2810" i="9"/>
  <c r="U2810" i="9" s="1"/>
  <c r="X2809" i="9"/>
  <c r="BD3547" i="9"/>
  <c r="BE3547" i="9" l="1"/>
  <c r="BA3548" i="9"/>
  <c r="BC3548" i="9"/>
  <c r="AZ3549" i="9"/>
  <c r="Y2809" i="9"/>
  <c r="W2810" i="9"/>
  <c r="BJ3009" i="9"/>
  <c r="AD2816" i="9"/>
  <c r="T2811" i="9"/>
  <c r="U2811" i="9" s="1"/>
  <c r="BD3548" i="9"/>
  <c r="X2810" i="9"/>
  <c r="BE3548" i="9" l="1"/>
  <c r="AZ3550" i="9"/>
  <c r="BC3549" i="9"/>
  <c r="BA3549" i="9"/>
  <c r="Y2810" i="9"/>
  <c r="W2811" i="9"/>
  <c r="BD3549" i="9"/>
  <c r="BE3549" i="9" l="1"/>
  <c r="AZ3551" i="9"/>
  <c r="BA3550" i="9"/>
  <c r="BC3550" i="9"/>
  <c r="BJ3010" i="9"/>
  <c r="AD2817" i="9"/>
  <c r="T2812" i="9"/>
  <c r="U2812" i="9" s="1"/>
  <c r="X2811" i="9"/>
  <c r="BD3550" i="9"/>
  <c r="BE3550" i="9" l="1"/>
  <c r="BA3551" i="9"/>
  <c r="AZ3552" i="9"/>
  <c r="BC3551" i="9"/>
  <c r="Y2811" i="9"/>
  <c r="W2812" i="9"/>
  <c r="BJ3011" i="9"/>
  <c r="AD2818" i="9"/>
  <c r="T2813" i="9"/>
  <c r="U2813" i="9" s="1"/>
  <c r="BD3551" i="9"/>
  <c r="X2812" i="9"/>
  <c r="BE3551" i="9" l="1"/>
  <c r="AZ3553" i="9"/>
  <c r="BA3552" i="9"/>
  <c r="BC3552" i="9"/>
  <c r="Y2812" i="9"/>
  <c r="W2813" i="9"/>
  <c r="BD3552" i="9"/>
  <c r="BE3552" i="9" l="1"/>
  <c r="BC3553" i="9"/>
  <c r="BA3553" i="9"/>
  <c r="AZ3554" i="9"/>
  <c r="BJ3012" i="9"/>
  <c r="AD2819" i="9"/>
  <c r="T2814" i="9"/>
  <c r="U2814" i="9" s="1"/>
  <c r="BD3553" i="9"/>
  <c r="X2813" i="9"/>
  <c r="BE3553" i="9" l="1"/>
  <c r="BC3554" i="9"/>
  <c r="BA3554" i="9"/>
  <c r="AZ3555" i="9"/>
  <c r="Y2813" i="9"/>
  <c r="W2814" i="9"/>
  <c r="BJ3013" i="9"/>
  <c r="AD2820" i="9"/>
  <c r="T2815" i="9"/>
  <c r="U2815" i="9" s="1"/>
  <c r="BD3554" i="9"/>
  <c r="X2814" i="9"/>
  <c r="BE3554" i="9" l="1"/>
  <c r="AZ3556" i="9"/>
  <c r="BC3555" i="9"/>
  <c r="BA3555" i="9"/>
  <c r="Y2814" i="9"/>
  <c r="W2815" i="9"/>
  <c r="BD3555" i="9"/>
  <c r="BE3555" i="9" l="1"/>
  <c r="AZ3557" i="9"/>
  <c r="BA3556" i="9"/>
  <c r="BC3556" i="9"/>
  <c r="BJ3014" i="9"/>
  <c r="AD2821" i="9"/>
  <c r="T2816" i="9"/>
  <c r="U2816" i="9" s="1"/>
  <c r="X2815" i="9"/>
  <c r="BD3556" i="9"/>
  <c r="BE3556" i="9" l="1"/>
  <c r="AZ3558" i="9"/>
  <c r="BA3557" i="9"/>
  <c r="BC3557" i="9"/>
  <c r="Y2815" i="9"/>
  <c r="W2816" i="9"/>
  <c r="BJ3015" i="9"/>
  <c r="AD2822" i="9"/>
  <c r="T2817" i="9"/>
  <c r="U2817" i="9" s="1"/>
  <c r="BD3557" i="9"/>
  <c r="X2816" i="9"/>
  <c r="BE3557" i="9" l="1"/>
  <c r="AZ3559" i="9"/>
  <c r="BA3558" i="9"/>
  <c r="BC3558" i="9"/>
  <c r="Y2816" i="9"/>
  <c r="W2817" i="9"/>
  <c r="BD3558" i="9"/>
  <c r="BE3558" i="9" l="1"/>
  <c r="AZ3560" i="9"/>
  <c r="BC3559" i="9"/>
  <c r="BA3559" i="9"/>
  <c r="BJ3016" i="9"/>
  <c r="AD2823" i="9"/>
  <c r="T2818" i="9"/>
  <c r="U2818" i="9" s="1"/>
  <c r="BD3559" i="9"/>
  <c r="X2817" i="9"/>
  <c r="BE3559" i="9" l="1"/>
  <c r="BA3560" i="9"/>
  <c r="BC3560" i="9"/>
  <c r="AZ3561" i="9"/>
  <c r="Y2817" i="9"/>
  <c r="W2818" i="9"/>
  <c r="BJ3017" i="9"/>
  <c r="AD2824" i="9"/>
  <c r="T2819" i="9"/>
  <c r="U2819" i="9" s="1"/>
  <c r="X2818" i="9"/>
  <c r="BD3560" i="9"/>
  <c r="BE3560" i="9" l="1"/>
  <c r="BC3561" i="9"/>
  <c r="BA3561" i="9"/>
  <c r="AZ3562" i="9"/>
  <c r="Y2818" i="9"/>
  <c r="W2819" i="9"/>
  <c r="BD3561" i="9"/>
  <c r="BE3561" i="9" l="1"/>
  <c r="BC3562" i="9"/>
  <c r="BA3562" i="9"/>
  <c r="AZ3563" i="9"/>
  <c r="BJ3018" i="9"/>
  <c r="AD2825" i="9"/>
  <c r="T2820" i="9"/>
  <c r="U2820" i="9" s="1"/>
  <c r="BD3562" i="9"/>
  <c r="X2819" i="9"/>
  <c r="BE3562" i="9" l="1"/>
  <c r="AZ3564" i="9"/>
  <c r="BC3563" i="9"/>
  <c r="BA3563" i="9"/>
  <c r="Y2819" i="9"/>
  <c r="W2820" i="9"/>
  <c r="BJ3019" i="9"/>
  <c r="AD2826" i="9"/>
  <c r="T2821" i="9"/>
  <c r="U2821" i="9" s="1"/>
  <c r="BD3563" i="9"/>
  <c r="X2820" i="9"/>
  <c r="BE3563" i="9" l="1"/>
  <c r="BA3564" i="9"/>
  <c r="AZ3565" i="9"/>
  <c r="BC3564" i="9"/>
  <c r="Y2820" i="9"/>
  <c r="W2821" i="9"/>
  <c r="BD3564" i="9"/>
  <c r="BE3564" i="9" l="1"/>
  <c r="AZ3566" i="9"/>
  <c r="BC3565" i="9"/>
  <c r="BA3565" i="9"/>
  <c r="BJ3020" i="9"/>
  <c r="AD2827" i="9"/>
  <c r="T2822" i="9"/>
  <c r="U2822" i="9" s="1"/>
  <c r="BD3565" i="9"/>
  <c r="X2821" i="9"/>
  <c r="BE3565" i="9" l="1"/>
  <c r="BC3566" i="9"/>
  <c r="BA3566" i="9"/>
  <c r="AZ3567" i="9"/>
  <c r="Y2821" i="9"/>
  <c r="W2822" i="9"/>
  <c r="BJ3021" i="9"/>
  <c r="AD2828" i="9"/>
  <c r="T2823" i="9"/>
  <c r="U2823" i="9" s="1"/>
  <c r="X2822" i="9"/>
  <c r="BD3566" i="9"/>
  <c r="BE3566" i="9" l="1"/>
  <c r="AZ3568" i="9"/>
  <c r="BC3567" i="9"/>
  <c r="BA3567" i="9"/>
  <c r="Y2822" i="9"/>
  <c r="W2823" i="9"/>
  <c r="BD3567" i="9"/>
  <c r="BE3567" i="9" l="1"/>
  <c r="AZ3569" i="9"/>
  <c r="BA3568" i="9"/>
  <c r="BC3568" i="9"/>
  <c r="BJ3022" i="9"/>
  <c r="AD2829" i="9"/>
  <c r="T2824" i="9"/>
  <c r="U2824" i="9" s="1"/>
  <c r="BD3568" i="9"/>
  <c r="X2823" i="9"/>
  <c r="BE3568" i="9" l="1"/>
  <c r="BC3569" i="9"/>
  <c r="BA3569" i="9"/>
  <c r="AZ3570" i="9"/>
  <c r="Y2823" i="9"/>
  <c r="W2824" i="9"/>
  <c r="BJ3023" i="9"/>
  <c r="AD2830" i="9"/>
  <c r="T2825" i="9"/>
  <c r="U2825" i="9" s="1"/>
  <c r="X2824" i="9"/>
  <c r="BD3569" i="9"/>
  <c r="BE3569" i="9" l="1"/>
  <c r="BC3570" i="9"/>
  <c r="AZ3571" i="9"/>
  <c r="BA3570" i="9"/>
  <c r="Y2824" i="9"/>
  <c r="W2825" i="9"/>
  <c r="BD3570" i="9"/>
  <c r="BE3570" i="9" l="1"/>
  <c r="BA3571" i="9"/>
  <c r="BC3571" i="9"/>
  <c r="AZ3572" i="9"/>
  <c r="BJ3024" i="9"/>
  <c r="AD2831" i="9"/>
  <c r="T2826" i="9"/>
  <c r="U2826" i="9" s="1"/>
  <c r="X2825" i="9"/>
  <c r="BD3571" i="9"/>
  <c r="BE3571" i="9" l="1"/>
  <c r="AZ3573" i="9"/>
  <c r="BA3572" i="9"/>
  <c r="BC3572" i="9"/>
  <c r="Y2825" i="9"/>
  <c r="W2826" i="9"/>
  <c r="BJ3025" i="9"/>
  <c r="AD2832" i="9"/>
  <c r="T2827" i="9"/>
  <c r="U2827" i="9" s="1"/>
  <c r="X2826" i="9"/>
  <c r="BD3572" i="9"/>
  <c r="BE3572" i="9" l="1"/>
  <c r="BC3573" i="9"/>
  <c r="BA3573" i="9"/>
  <c r="AZ3574" i="9"/>
  <c r="Y2826" i="9"/>
  <c r="W2827" i="9"/>
  <c r="BD3573" i="9"/>
  <c r="BE3573" i="9" l="1"/>
  <c r="BC3574" i="9"/>
  <c r="BA3574" i="9"/>
  <c r="AZ3575" i="9"/>
  <c r="BJ3026" i="9"/>
  <c r="AD2833" i="9"/>
  <c r="T2828" i="9"/>
  <c r="U2828" i="9" s="1"/>
  <c r="X2827" i="9"/>
  <c r="BD3574" i="9"/>
  <c r="BE3574" i="9" l="1"/>
  <c r="AZ3576" i="9"/>
  <c r="BC3575" i="9"/>
  <c r="BA3575" i="9"/>
  <c r="Y2827" i="9"/>
  <c r="W2828" i="9"/>
  <c r="BJ3027" i="9"/>
  <c r="AD2834" i="9"/>
  <c r="T2829" i="9"/>
  <c r="U2829" i="9" s="1"/>
  <c r="X2828" i="9"/>
  <c r="BD3575" i="9"/>
  <c r="BE3575" i="9" l="1"/>
  <c r="BA3576" i="9"/>
  <c r="BC3576" i="9"/>
  <c r="AZ3577" i="9"/>
  <c r="Y2828" i="9"/>
  <c r="W2829" i="9"/>
  <c r="BD3576" i="9"/>
  <c r="BE3576" i="9" l="1"/>
  <c r="AZ3578" i="9"/>
  <c r="BA3577" i="9"/>
  <c r="BC3577" i="9"/>
  <c r="BJ3028" i="9"/>
  <c r="AD2835" i="9"/>
  <c r="T2830" i="9"/>
  <c r="U2830" i="9" s="1"/>
  <c r="BD3577" i="9"/>
  <c r="X2829" i="9"/>
  <c r="BE3577" i="9" l="1"/>
  <c r="AZ3579" i="9"/>
  <c r="BA3578" i="9"/>
  <c r="BC3578" i="9"/>
  <c r="Y2829" i="9"/>
  <c r="W2830" i="9"/>
  <c r="BJ3029" i="9"/>
  <c r="AD2836" i="9"/>
  <c r="T2831" i="9"/>
  <c r="U2831" i="9" s="1"/>
  <c r="X2830" i="9"/>
  <c r="BD3578" i="9"/>
  <c r="BE3578" i="9" l="1"/>
  <c r="BA3579" i="9"/>
  <c r="BC3579" i="9"/>
  <c r="AZ3580" i="9"/>
  <c r="Y2830" i="9"/>
  <c r="W2831" i="9"/>
  <c r="BD3579" i="9"/>
  <c r="BE3579" i="9" l="1"/>
  <c r="BA3580" i="9"/>
  <c r="AZ3581" i="9"/>
  <c r="BC3580" i="9"/>
  <c r="BJ3030" i="9"/>
  <c r="AD2837" i="9"/>
  <c r="T2832" i="9"/>
  <c r="U2832" i="9" s="1"/>
  <c r="BD3580" i="9"/>
  <c r="X2831" i="9"/>
  <c r="BE3580" i="9" l="1"/>
  <c r="BC3581" i="9"/>
  <c r="BA3581" i="9"/>
  <c r="AZ3582" i="9"/>
  <c r="Y2831" i="9"/>
  <c r="W2832" i="9"/>
  <c r="BJ3031" i="9"/>
  <c r="AD2838" i="9"/>
  <c r="T2833" i="9"/>
  <c r="U2833" i="9" s="1"/>
  <c r="X2832" i="9"/>
  <c r="BD3581" i="9"/>
  <c r="BE3581" i="9" l="1"/>
  <c r="BC3582" i="9"/>
  <c r="AZ3583" i="9"/>
  <c r="BA3582" i="9"/>
  <c r="Y2832" i="9"/>
  <c r="W2833" i="9"/>
  <c r="BD3582" i="9"/>
  <c r="BE3582" i="9" l="1"/>
  <c r="AZ3584" i="9"/>
  <c r="BA3583" i="9"/>
  <c r="BC3583" i="9"/>
  <c r="BJ3032" i="9"/>
  <c r="AD2839" i="9"/>
  <c r="T2834" i="9"/>
  <c r="U2834" i="9" s="1"/>
  <c r="X2833" i="9"/>
  <c r="BD3583" i="9"/>
  <c r="BE3583" i="9" l="1"/>
  <c r="AZ3585" i="9"/>
  <c r="BC3584" i="9"/>
  <c r="BA3584" i="9"/>
  <c r="Y2833" i="9"/>
  <c r="W2834" i="9"/>
  <c r="BJ3033" i="9"/>
  <c r="AD2840" i="9"/>
  <c r="T2835" i="9"/>
  <c r="U2835" i="9" s="1"/>
  <c r="X2834" i="9"/>
  <c r="BD3584" i="9"/>
  <c r="BE3584" i="9" l="1"/>
  <c r="AZ3586" i="9"/>
  <c r="BC3585" i="9"/>
  <c r="BA3585" i="9"/>
  <c r="Y2834" i="9"/>
  <c r="W2835" i="9"/>
  <c r="BD3585" i="9"/>
  <c r="BE3585" i="9" l="1"/>
  <c r="AZ3587" i="9"/>
  <c r="BA3586" i="9"/>
  <c r="BC3586" i="9"/>
  <c r="BJ3034" i="9"/>
  <c r="AD2841" i="9"/>
  <c r="T2836" i="9"/>
  <c r="U2836" i="9" s="1"/>
  <c r="BD3586" i="9"/>
  <c r="X2835" i="9"/>
  <c r="BE3586" i="9" l="1"/>
  <c r="AZ3588" i="9"/>
  <c r="BC3587" i="9"/>
  <c r="BA3587" i="9"/>
  <c r="Y2835" i="9"/>
  <c r="W2836" i="9"/>
  <c r="BJ3035" i="9"/>
  <c r="AD2842" i="9"/>
  <c r="T2837" i="9"/>
  <c r="U2837" i="9" s="1"/>
  <c r="BD3587" i="9"/>
  <c r="X2836" i="9"/>
  <c r="BE3587" i="9" l="1"/>
  <c r="AZ3589" i="9"/>
  <c r="BA3588" i="9"/>
  <c r="BC3588" i="9"/>
  <c r="Y2836" i="9"/>
  <c r="W2837" i="9"/>
  <c r="BD3588" i="9"/>
  <c r="BE3588" i="9" l="1"/>
  <c r="BC3589" i="9"/>
  <c r="BA3589" i="9"/>
  <c r="AZ3590" i="9"/>
  <c r="BJ3036" i="9"/>
  <c r="AD2843" i="9"/>
  <c r="T2838" i="9"/>
  <c r="U2838" i="9" s="1"/>
  <c r="X2837" i="9"/>
  <c r="BD3589" i="9"/>
  <c r="BE3589" i="9" l="1"/>
  <c r="BC3590" i="9"/>
  <c r="AZ3591" i="9"/>
  <c r="BA3590" i="9"/>
  <c r="Y2837" i="9"/>
  <c r="W2838" i="9"/>
  <c r="BJ3037" i="9"/>
  <c r="AD2844" i="9"/>
  <c r="T2839" i="9"/>
  <c r="U2839" i="9" s="1"/>
  <c r="BD3590" i="9"/>
  <c r="X2838" i="9"/>
  <c r="BE3590" i="9" l="1"/>
  <c r="AZ3592" i="9"/>
  <c r="BA3591" i="9"/>
  <c r="BC3591" i="9"/>
  <c r="Y2838" i="9"/>
  <c r="W2839" i="9"/>
  <c r="BD3591" i="9"/>
  <c r="BE3591" i="9" l="1"/>
  <c r="AZ3593" i="9"/>
  <c r="BC3592" i="9"/>
  <c r="BA3592" i="9"/>
  <c r="BJ3038" i="9"/>
  <c r="AD2845" i="9"/>
  <c r="T2840" i="9"/>
  <c r="U2840" i="9" s="1"/>
  <c r="BD3592" i="9"/>
  <c r="X2839" i="9"/>
  <c r="BE3592" i="9" l="1"/>
  <c r="AZ3594" i="9"/>
  <c r="BA3593" i="9"/>
  <c r="BC3593" i="9"/>
  <c r="Y2839" i="9"/>
  <c r="W2840" i="9"/>
  <c r="BJ3039" i="9"/>
  <c r="AD2846" i="9"/>
  <c r="T2841" i="9"/>
  <c r="U2841" i="9" s="1"/>
  <c r="BD3593" i="9"/>
  <c r="X2840" i="9"/>
  <c r="BE3593" i="9" l="1"/>
  <c r="BC3594" i="9"/>
  <c r="BA3594" i="9"/>
  <c r="AZ3595" i="9"/>
  <c r="Y2840" i="9"/>
  <c r="W2841" i="9"/>
  <c r="BD3594" i="9"/>
  <c r="BE3594" i="9" l="1"/>
  <c r="AZ3596" i="9"/>
  <c r="BA3595" i="9"/>
  <c r="BC3595" i="9"/>
  <c r="BJ3040" i="9"/>
  <c r="AD2847" i="9"/>
  <c r="T2842" i="9"/>
  <c r="U2842" i="9" s="1"/>
  <c r="BD3595" i="9"/>
  <c r="X2841" i="9"/>
  <c r="BE3595" i="9" l="1"/>
  <c r="BA3596" i="9"/>
  <c r="BC3596" i="9"/>
  <c r="AZ3597" i="9"/>
  <c r="Y2841" i="9"/>
  <c r="W2842" i="9"/>
  <c r="BJ3041" i="9"/>
  <c r="AD2848" i="9"/>
  <c r="T2843" i="9"/>
  <c r="U2843" i="9" s="1"/>
  <c r="BD3596" i="9"/>
  <c r="X2842" i="9"/>
  <c r="BE3596" i="9" l="1"/>
  <c r="BC3597" i="9"/>
  <c r="AZ3598" i="9"/>
  <c r="BA3597" i="9"/>
  <c r="Y2842" i="9"/>
  <c r="W2843" i="9"/>
  <c r="BD3597" i="9"/>
  <c r="BE3597" i="9" l="1"/>
  <c r="BC3598" i="9"/>
  <c r="BA3598" i="9"/>
  <c r="AZ3599" i="9"/>
  <c r="BJ3042" i="9"/>
  <c r="AD2849" i="9"/>
  <c r="T2844" i="9"/>
  <c r="U2844" i="9" s="1"/>
  <c r="X2843" i="9"/>
  <c r="BD3598" i="9"/>
  <c r="BE3598" i="9" l="1"/>
  <c r="BA3599" i="9"/>
  <c r="BC3599" i="9"/>
  <c r="AZ3600" i="9"/>
  <c r="Y2843" i="9"/>
  <c r="W2844" i="9"/>
  <c r="BJ3043" i="9"/>
  <c r="AD2850" i="9"/>
  <c r="T2845" i="9"/>
  <c r="U2845" i="9" s="1"/>
  <c r="BD3599" i="9"/>
  <c r="X2844" i="9"/>
  <c r="BE3599" i="9" l="1"/>
  <c r="BA3600" i="9"/>
  <c r="BC3600" i="9"/>
  <c r="AZ3601" i="9"/>
  <c r="Y2844" i="9"/>
  <c r="W2845" i="9"/>
  <c r="BD3600" i="9"/>
  <c r="BE3600" i="9" l="1"/>
  <c r="BC3601" i="9"/>
  <c r="AZ3602" i="9"/>
  <c r="BA3601" i="9"/>
  <c r="BJ3044" i="9"/>
  <c r="AD2851" i="9"/>
  <c r="T2846" i="9"/>
  <c r="U2846" i="9" s="1"/>
  <c r="X2845" i="9"/>
  <c r="BD3601" i="9"/>
  <c r="BE3601" i="9" l="1"/>
  <c r="BC3602" i="9"/>
  <c r="AZ3603" i="9"/>
  <c r="BA3602" i="9"/>
  <c r="Y2845" i="9"/>
  <c r="W2846" i="9"/>
  <c r="BJ3045" i="9"/>
  <c r="AD2852" i="9"/>
  <c r="T2847" i="9"/>
  <c r="U2847" i="9" s="1"/>
  <c r="X2846" i="9"/>
  <c r="BD3602" i="9"/>
  <c r="BE3602" i="9" l="1"/>
  <c r="AZ3604" i="9"/>
  <c r="BC3603" i="9"/>
  <c r="BA3603" i="9"/>
  <c r="Y2846" i="9"/>
  <c r="W2847" i="9"/>
  <c r="BD3603" i="9"/>
  <c r="BE3603" i="9" l="1"/>
  <c r="AZ3605" i="9"/>
  <c r="BA3604" i="9"/>
  <c r="BC3604" i="9"/>
  <c r="BJ3046" i="9"/>
  <c r="AD2853" i="9"/>
  <c r="T2848" i="9"/>
  <c r="U2848" i="9" s="1"/>
  <c r="X2847" i="9"/>
  <c r="BD3604" i="9"/>
  <c r="BE3604" i="9" l="1"/>
  <c r="BC3605" i="9"/>
  <c r="BA3605" i="9"/>
  <c r="AZ3606" i="9"/>
  <c r="Y2847" i="9"/>
  <c r="W2848" i="9"/>
  <c r="BJ3047" i="9"/>
  <c r="AD2854" i="9"/>
  <c r="T2849" i="9"/>
  <c r="U2849" i="9" s="1"/>
  <c r="X2848" i="9"/>
  <c r="BD3605" i="9"/>
  <c r="BE3605" i="9" l="1"/>
  <c r="AZ3607" i="9"/>
  <c r="BA3606" i="9"/>
  <c r="BC3606" i="9"/>
  <c r="Y2848" i="9"/>
  <c r="W2849" i="9"/>
  <c r="BD3606" i="9"/>
  <c r="BE3606" i="9" l="1"/>
  <c r="BA3607" i="9"/>
  <c r="AZ3608" i="9"/>
  <c r="BC3607" i="9"/>
  <c r="BJ3048" i="9"/>
  <c r="AD2855" i="9"/>
  <c r="T2850" i="9"/>
  <c r="U2850" i="9" s="1"/>
  <c r="X2849" i="9"/>
  <c r="BD3607" i="9"/>
  <c r="BE3607" i="9" l="1"/>
  <c r="BA3608" i="9"/>
  <c r="BC3608" i="9"/>
  <c r="AZ3609" i="9"/>
  <c r="Y2849" i="9"/>
  <c r="W2850" i="9"/>
  <c r="BJ3049" i="9"/>
  <c r="AD2856" i="9"/>
  <c r="T2851" i="9"/>
  <c r="U2851" i="9" s="1"/>
  <c r="X2850" i="9"/>
  <c r="BD3608" i="9"/>
  <c r="BE3608" i="9" l="1"/>
  <c r="BC3609" i="9"/>
  <c r="AZ3610" i="9"/>
  <c r="BA3609" i="9"/>
  <c r="Y2850" i="9"/>
  <c r="W2851" i="9"/>
  <c r="BD3609" i="9"/>
  <c r="BE3609" i="9" l="1"/>
  <c r="BC3610" i="9"/>
  <c r="BA3610" i="9"/>
  <c r="AZ3611" i="9"/>
  <c r="BJ3050" i="9"/>
  <c r="AD2857" i="9"/>
  <c r="T2852" i="9"/>
  <c r="U2852" i="9" s="1"/>
  <c r="BD3610" i="9"/>
  <c r="X2851" i="9"/>
  <c r="BE3610" i="9" l="1"/>
  <c r="AZ3612" i="9"/>
  <c r="BC3611" i="9"/>
  <c r="BA3611" i="9"/>
  <c r="Y2851" i="9"/>
  <c r="W2852" i="9"/>
  <c r="BJ3051" i="9"/>
  <c r="AD2858" i="9"/>
  <c r="T2853" i="9"/>
  <c r="U2853" i="9" s="1"/>
  <c r="X2852" i="9"/>
  <c r="BD3611" i="9"/>
  <c r="BE3611" i="9" l="1"/>
  <c r="AZ3613" i="9"/>
  <c r="BC3612" i="9"/>
  <c r="BA3612" i="9"/>
  <c r="Y2852" i="9"/>
  <c r="W2853" i="9"/>
  <c r="BD3612" i="9"/>
  <c r="BE3612" i="9" l="1"/>
  <c r="AZ3614" i="9"/>
  <c r="BA3613" i="9"/>
  <c r="BC3613" i="9"/>
  <c r="BJ3052" i="9"/>
  <c r="AD2859" i="9"/>
  <c r="T2854" i="9"/>
  <c r="U2854" i="9" s="1"/>
  <c r="BD3613" i="9"/>
  <c r="X2853" i="9"/>
  <c r="BE3613" i="9" l="1"/>
  <c r="AZ3615" i="9"/>
  <c r="BA3614" i="9"/>
  <c r="BC3614" i="9"/>
  <c r="Y2853" i="9"/>
  <c r="W2854" i="9"/>
  <c r="BJ3053" i="9"/>
  <c r="AD2860" i="9"/>
  <c r="T2855" i="9"/>
  <c r="U2855" i="9" s="1"/>
  <c r="BD3614" i="9"/>
  <c r="X2854" i="9"/>
  <c r="BE3614" i="9" l="1"/>
  <c r="AZ3616" i="9"/>
  <c r="BC3615" i="9"/>
  <c r="BA3615" i="9"/>
  <c r="Y2854" i="9"/>
  <c r="W2855" i="9"/>
  <c r="BD3615" i="9"/>
  <c r="BE3615" i="9" l="1"/>
  <c r="AZ3617" i="9"/>
  <c r="BA3616" i="9"/>
  <c r="BC3616" i="9"/>
  <c r="BJ3054" i="9"/>
  <c r="AD2861" i="9"/>
  <c r="T2856" i="9"/>
  <c r="U2856" i="9" s="1"/>
  <c r="X2855" i="9"/>
  <c r="BD3616" i="9"/>
  <c r="BE3616" i="9" l="1"/>
  <c r="BC3617" i="9"/>
  <c r="BA3617" i="9"/>
  <c r="AZ3618" i="9"/>
  <c r="Y2855" i="9"/>
  <c r="W2856" i="9"/>
  <c r="BJ3055" i="9"/>
  <c r="AD2862" i="9"/>
  <c r="T2857" i="9"/>
  <c r="U2857" i="9" s="1"/>
  <c r="X2856" i="9"/>
  <c r="BD3617" i="9"/>
  <c r="BE3617" i="9" l="1"/>
  <c r="BC3618" i="9"/>
  <c r="BA3618" i="9"/>
  <c r="AZ3619" i="9"/>
  <c r="Y2856" i="9"/>
  <c r="W2857" i="9"/>
  <c r="BD3618" i="9"/>
  <c r="BE3618" i="9" l="1"/>
  <c r="AZ3620" i="9"/>
  <c r="BA3619" i="9"/>
  <c r="BC3619" i="9"/>
  <c r="BJ3056" i="9"/>
  <c r="AD2863" i="9"/>
  <c r="T2858" i="9"/>
  <c r="U2858" i="9" s="1"/>
  <c r="X2857" i="9"/>
  <c r="BD3619" i="9"/>
  <c r="BE3619" i="9" l="1"/>
  <c r="AZ3621" i="9"/>
  <c r="BA3620" i="9"/>
  <c r="BC3620" i="9"/>
  <c r="Y2857" i="9"/>
  <c r="W2858" i="9"/>
  <c r="BJ3057" i="9"/>
  <c r="AD2864" i="9"/>
  <c r="T2859" i="9"/>
  <c r="U2859" i="9" s="1"/>
  <c r="BD3620" i="9"/>
  <c r="X2858" i="9"/>
  <c r="BE3620" i="9" l="1"/>
  <c r="AZ3622" i="9"/>
  <c r="BC3621" i="9"/>
  <c r="BA3621" i="9"/>
  <c r="Y2858" i="9"/>
  <c r="W2859" i="9"/>
  <c r="BD3621" i="9"/>
  <c r="BE3621" i="9" l="1"/>
  <c r="BC3622" i="9"/>
  <c r="AZ3623" i="9"/>
  <c r="BA3622" i="9"/>
  <c r="BJ3058" i="9"/>
  <c r="AD2865" i="9"/>
  <c r="T2860" i="9"/>
  <c r="U2860" i="9" s="1"/>
  <c r="BD3622" i="9"/>
  <c r="X2859" i="9"/>
  <c r="BE3622" i="9" l="1"/>
  <c r="AZ3624" i="9"/>
  <c r="BC3623" i="9"/>
  <c r="BA3623" i="9"/>
  <c r="Y2859" i="9"/>
  <c r="W2860" i="9"/>
  <c r="BJ3059" i="9"/>
  <c r="AD2866" i="9"/>
  <c r="T2861" i="9"/>
  <c r="U2861" i="9" s="1"/>
  <c r="BD3623" i="9"/>
  <c r="X2860" i="9"/>
  <c r="BE3623" i="9" l="1"/>
  <c r="BA3624" i="9"/>
  <c r="BC3624" i="9"/>
  <c r="AZ3625" i="9"/>
  <c r="Y2860" i="9"/>
  <c r="W2861" i="9"/>
  <c r="BD3624" i="9"/>
  <c r="BE3624" i="9" l="1"/>
  <c r="BC3625" i="9"/>
  <c r="AZ3626" i="9"/>
  <c r="BA3625" i="9"/>
  <c r="BJ3060" i="9"/>
  <c r="AD2867" i="9"/>
  <c r="T2862" i="9"/>
  <c r="U2862" i="9" s="1"/>
  <c r="X2861" i="9"/>
  <c r="BD3625" i="9"/>
  <c r="BE3625" i="9" l="1"/>
  <c r="BC3626" i="9"/>
  <c r="BA3626" i="9"/>
  <c r="AZ3627" i="9"/>
  <c r="Y2861" i="9"/>
  <c r="W2862" i="9"/>
  <c r="BJ3061" i="9"/>
  <c r="AD2868" i="9"/>
  <c r="T2863" i="9"/>
  <c r="U2863" i="9" s="1"/>
  <c r="BD3626" i="9"/>
  <c r="X2862" i="9"/>
  <c r="BE3626" i="9" l="1"/>
  <c r="BA3627" i="9"/>
  <c r="AZ3628" i="9"/>
  <c r="BC3627" i="9"/>
  <c r="Y2862" i="9"/>
  <c r="W2863" i="9"/>
  <c r="BD3627" i="9"/>
  <c r="BE3627" i="9" l="1"/>
  <c r="BA3628" i="9"/>
  <c r="AZ3629" i="9"/>
  <c r="BC3628" i="9"/>
  <c r="BJ3062" i="9"/>
  <c r="AD2869" i="9"/>
  <c r="T2864" i="9"/>
  <c r="U2864" i="9" s="1"/>
  <c r="BD3628" i="9"/>
  <c r="X2863" i="9"/>
  <c r="BE3628" i="9" l="1"/>
  <c r="BC3629" i="9"/>
  <c r="BA3629" i="9"/>
  <c r="AZ3630" i="9"/>
  <c r="Y2863" i="9"/>
  <c r="W2864" i="9"/>
  <c r="BJ3063" i="9"/>
  <c r="AD2870" i="9"/>
  <c r="T2865" i="9"/>
  <c r="U2865" i="9" s="1"/>
  <c r="BD3629" i="9"/>
  <c r="X2864" i="9"/>
  <c r="BE3629" i="9" l="1"/>
  <c r="BC3630" i="9"/>
  <c r="BA3630" i="9"/>
  <c r="AZ3631" i="9"/>
  <c r="Y2864" i="9"/>
  <c r="W2865" i="9"/>
  <c r="BD3630" i="9"/>
  <c r="BE3630" i="9" l="1"/>
  <c r="AZ3632" i="9"/>
  <c r="BA3631" i="9"/>
  <c r="BC3631" i="9"/>
  <c r="BJ3064" i="9"/>
  <c r="AD2871" i="9"/>
  <c r="T2866" i="9"/>
  <c r="U2866" i="9" s="1"/>
  <c r="X2865" i="9"/>
  <c r="BD3631" i="9"/>
  <c r="BE3631" i="9" l="1"/>
  <c r="AZ3633" i="9"/>
  <c r="BA3632" i="9"/>
  <c r="BC3632" i="9"/>
  <c r="Y2865" i="9"/>
  <c r="W2866" i="9"/>
  <c r="BJ3065" i="9"/>
  <c r="AD2872" i="9"/>
  <c r="T2867" i="9"/>
  <c r="U2867" i="9" s="1"/>
  <c r="X2866" i="9"/>
  <c r="BD3632" i="9"/>
  <c r="BE3632" i="9" l="1"/>
  <c r="BC3633" i="9"/>
  <c r="BA3633" i="9"/>
  <c r="AZ3634" i="9"/>
  <c r="Y2866" i="9"/>
  <c r="W2867" i="9"/>
  <c r="BD3633" i="9"/>
  <c r="BE3633" i="9" l="1"/>
  <c r="AZ3635" i="9"/>
  <c r="BA3634" i="9"/>
  <c r="BC3634" i="9"/>
  <c r="BJ3066" i="9"/>
  <c r="AD2873" i="9"/>
  <c r="T2868" i="9"/>
  <c r="U2868" i="9" s="1"/>
  <c r="X2867" i="9"/>
  <c r="BD3634" i="9"/>
  <c r="BE3634" i="9" l="1"/>
  <c r="BA3635" i="9"/>
  <c r="AZ3636" i="9"/>
  <c r="BC3635" i="9"/>
  <c r="Y2867" i="9"/>
  <c r="W2868" i="9"/>
  <c r="BJ3067" i="9"/>
  <c r="AD2874" i="9"/>
  <c r="T2869" i="9"/>
  <c r="U2869" i="9" s="1"/>
  <c r="BD3635" i="9"/>
  <c r="X2868" i="9"/>
  <c r="BE3635" i="9" l="1"/>
  <c r="AZ3637" i="9"/>
  <c r="BC3636" i="9"/>
  <c r="BA3636" i="9"/>
  <c r="Y2868" i="9"/>
  <c r="W2869" i="9"/>
  <c r="BD3636" i="9"/>
  <c r="BE3636" i="9" l="1"/>
  <c r="BC3637" i="9"/>
  <c r="BA3637" i="9"/>
  <c r="AZ3638" i="9"/>
  <c r="BJ3068" i="9"/>
  <c r="AD2875" i="9"/>
  <c r="T2870" i="9"/>
  <c r="U2870" i="9" s="1"/>
  <c r="BD3637" i="9"/>
  <c r="X2869" i="9"/>
  <c r="BE3637" i="9" l="1"/>
  <c r="BC3638" i="9"/>
  <c r="BA3638" i="9"/>
  <c r="AZ3639" i="9"/>
  <c r="Y2869" i="9"/>
  <c r="W2870" i="9"/>
  <c r="BJ3069" i="9"/>
  <c r="AD2876" i="9"/>
  <c r="T2871" i="9"/>
  <c r="U2871" i="9" s="1"/>
  <c r="X2870" i="9"/>
  <c r="BD3638" i="9"/>
  <c r="BE3638" i="9" l="1"/>
  <c r="AZ3640" i="9"/>
  <c r="BA3639" i="9"/>
  <c r="BC3639" i="9"/>
  <c r="Y2870" i="9"/>
  <c r="W2871" i="9"/>
  <c r="BD3639" i="9"/>
  <c r="BE3639" i="9" l="1"/>
  <c r="BA3640" i="9"/>
  <c r="AZ3641" i="9"/>
  <c r="BC3640" i="9"/>
  <c r="BJ3070" i="9"/>
  <c r="AD2877" i="9"/>
  <c r="T2872" i="9"/>
  <c r="U2872" i="9" s="1"/>
  <c r="X2871" i="9"/>
  <c r="BD3640" i="9"/>
  <c r="BE3640" i="9" l="1"/>
  <c r="BA3641" i="9"/>
  <c r="AZ3642" i="9"/>
  <c r="BC3641" i="9"/>
  <c r="Y2871" i="9"/>
  <c r="W2872" i="9"/>
  <c r="BJ3071" i="9"/>
  <c r="AD2878" i="9"/>
  <c r="T2873" i="9"/>
  <c r="U2873" i="9" s="1"/>
  <c r="X2872" i="9"/>
  <c r="BD3641" i="9"/>
  <c r="BE3641" i="9" l="1"/>
  <c r="AZ3643" i="9"/>
  <c r="BC3642" i="9"/>
  <c r="BA3642" i="9"/>
  <c r="Y2872" i="9"/>
  <c r="W2873" i="9"/>
  <c r="BD3642" i="9"/>
  <c r="BE3642" i="9" l="1"/>
  <c r="AZ3644" i="9"/>
  <c r="BC3643" i="9"/>
  <c r="BA3643" i="9"/>
  <c r="BJ3072" i="9"/>
  <c r="AD2879" i="9"/>
  <c r="T2874" i="9"/>
  <c r="U2874" i="9" s="1"/>
  <c r="BD3643" i="9"/>
  <c r="X2873" i="9"/>
  <c r="BE3643" i="9" l="1"/>
  <c r="BA3644" i="9"/>
  <c r="AZ3645" i="9"/>
  <c r="BC3644" i="9"/>
  <c r="Y2873" i="9"/>
  <c r="W2874" i="9"/>
  <c r="BJ3073" i="9"/>
  <c r="AD2880" i="9"/>
  <c r="T2875" i="9"/>
  <c r="U2875" i="9" s="1"/>
  <c r="BD3644" i="9"/>
  <c r="X2874" i="9"/>
  <c r="BE3644" i="9" l="1"/>
  <c r="BC3645" i="9"/>
  <c r="BA3645" i="9"/>
  <c r="AZ3646" i="9"/>
  <c r="Y2874" i="9"/>
  <c r="W2875" i="9"/>
  <c r="BD3645" i="9"/>
  <c r="BE3645" i="9" l="1"/>
  <c r="BC3646" i="9"/>
  <c r="BA3646" i="9"/>
  <c r="AZ3647" i="9"/>
  <c r="BJ3074" i="9"/>
  <c r="AD2881" i="9"/>
  <c r="T2876" i="9"/>
  <c r="U2876" i="9" s="1"/>
  <c r="X2875" i="9"/>
  <c r="BD3646" i="9"/>
  <c r="BE3646" i="9" l="1"/>
  <c r="AZ3648" i="9"/>
  <c r="BA3647" i="9"/>
  <c r="BC3647" i="9"/>
  <c r="Y2875" i="9"/>
  <c r="W2876" i="9"/>
  <c r="BJ3075" i="9"/>
  <c r="AD2882" i="9"/>
  <c r="T2877" i="9"/>
  <c r="U2877" i="9" s="1"/>
  <c r="BD3647" i="9"/>
  <c r="X2876" i="9"/>
  <c r="BE3647" i="9" l="1"/>
  <c r="BA3648" i="9"/>
  <c r="AZ3649" i="9"/>
  <c r="BC3648" i="9"/>
  <c r="Y2876" i="9"/>
  <c r="W2877" i="9"/>
  <c r="BD3648" i="9"/>
  <c r="BE3648" i="9" l="1"/>
  <c r="AZ3650" i="9"/>
  <c r="BA3649" i="9"/>
  <c r="BC3649" i="9"/>
  <c r="BJ3076" i="9"/>
  <c r="AD2883" i="9"/>
  <c r="T2878" i="9"/>
  <c r="U2878" i="9" s="1"/>
  <c r="BD3649" i="9"/>
  <c r="X2877" i="9"/>
  <c r="BE3649" i="9" l="1"/>
  <c r="BC3650" i="9"/>
  <c r="BA3650" i="9"/>
  <c r="AZ3651" i="9"/>
  <c r="Y2877" i="9"/>
  <c r="W2878" i="9"/>
  <c r="BJ3077" i="9"/>
  <c r="AD2884" i="9"/>
  <c r="T2879" i="9"/>
  <c r="U2879" i="9" s="1"/>
  <c r="BD3650" i="9"/>
  <c r="X2878" i="9"/>
  <c r="BE3650" i="9" l="1"/>
  <c r="AZ3652" i="9"/>
  <c r="BA3651" i="9"/>
  <c r="BC3651" i="9"/>
  <c r="Y2878" i="9"/>
  <c r="W2879" i="9"/>
  <c r="BD3651" i="9"/>
  <c r="BE3651" i="9" l="1"/>
  <c r="AZ3653" i="9"/>
  <c r="BA3652" i="9"/>
  <c r="BC3652" i="9"/>
  <c r="BJ3078" i="9"/>
  <c r="AD2885" i="9"/>
  <c r="T2880" i="9"/>
  <c r="U2880" i="9" s="1"/>
  <c r="X2879" i="9"/>
  <c r="BD3652" i="9"/>
  <c r="BE3652" i="9" l="1"/>
  <c r="BC3653" i="9"/>
  <c r="BA3653" i="9"/>
  <c r="AZ3654" i="9"/>
  <c r="Y2879" i="9"/>
  <c r="W2880" i="9"/>
  <c r="BJ3079" i="9"/>
  <c r="AD2886" i="9"/>
  <c r="T2881" i="9"/>
  <c r="U2881" i="9" s="1"/>
  <c r="BD3653" i="9"/>
  <c r="X2880" i="9"/>
  <c r="BE3653" i="9" l="1"/>
  <c r="BC3654" i="9"/>
  <c r="BA3654" i="9"/>
  <c r="AZ3655" i="9"/>
  <c r="Y2880" i="9"/>
  <c r="W2881" i="9"/>
  <c r="BD3654" i="9"/>
  <c r="BE3654" i="9" l="1"/>
  <c r="BA3655" i="9"/>
  <c r="AZ3656" i="9"/>
  <c r="BC3655" i="9"/>
  <c r="BJ3080" i="9"/>
  <c r="AD2887" i="9"/>
  <c r="T2882" i="9"/>
  <c r="U2882" i="9" s="1"/>
  <c r="X2881" i="9"/>
  <c r="BD3655" i="9"/>
  <c r="BE3655" i="9" l="1"/>
  <c r="AZ3657" i="9"/>
  <c r="BC3656" i="9"/>
  <c r="BA3656" i="9"/>
  <c r="Y2881" i="9"/>
  <c r="W2882" i="9"/>
  <c r="BJ3081" i="9"/>
  <c r="AD2888" i="9"/>
  <c r="T2883" i="9"/>
  <c r="U2883" i="9" s="1"/>
  <c r="X2882" i="9"/>
  <c r="BD3656" i="9"/>
  <c r="BE3656" i="9" l="1"/>
  <c r="BC3657" i="9"/>
  <c r="BA3657" i="9"/>
  <c r="AZ3658" i="9"/>
  <c r="Y2882" i="9"/>
  <c r="W2883" i="9"/>
  <c r="BD3657" i="9"/>
  <c r="BE3657" i="9" l="1"/>
  <c r="BC3658" i="9"/>
  <c r="BA3658" i="9"/>
  <c r="AZ3659" i="9"/>
  <c r="BJ3082" i="9"/>
  <c r="AD2889" i="9"/>
  <c r="T2884" i="9"/>
  <c r="U2884" i="9" s="1"/>
  <c r="BD3658" i="9"/>
  <c r="X2883" i="9"/>
  <c r="BE3658" i="9" l="1"/>
  <c r="AZ3660" i="9"/>
  <c r="BA3659" i="9"/>
  <c r="BC3659" i="9"/>
  <c r="Y2883" i="9"/>
  <c r="W2884" i="9"/>
  <c r="BJ3083" i="9"/>
  <c r="AD2890" i="9"/>
  <c r="T2885" i="9"/>
  <c r="U2885" i="9" s="1"/>
  <c r="BD3659" i="9"/>
  <c r="X2884" i="9"/>
  <c r="BE3659" i="9" l="1"/>
  <c r="BA3660" i="9"/>
  <c r="AZ3661" i="9"/>
  <c r="BC3660" i="9"/>
  <c r="Y2884" i="9"/>
  <c r="W2885" i="9"/>
  <c r="BD3660" i="9"/>
  <c r="BE3660" i="9" l="1"/>
  <c r="AZ3662" i="9"/>
  <c r="BA3661" i="9"/>
  <c r="BC3661" i="9"/>
  <c r="BJ3084" i="9"/>
  <c r="AD2891" i="9"/>
  <c r="T2886" i="9"/>
  <c r="U2886" i="9" s="1"/>
  <c r="X2885" i="9"/>
  <c r="BD3661" i="9"/>
  <c r="BE3661" i="9" l="1"/>
  <c r="AZ3663" i="9"/>
  <c r="BC3662" i="9"/>
  <c r="BA3662" i="9"/>
  <c r="Y2885" i="9"/>
  <c r="W2886" i="9"/>
  <c r="BJ3085" i="9"/>
  <c r="AD2892" i="9"/>
  <c r="T2887" i="9"/>
  <c r="U2887" i="9" s="1"/>
  <c r="X2886" i="9"/>
  <c r="BD3662" i="9"/>
  <c r="BE3662" i="9" l="1"/>
  <c r="BA3663" i="9"/>
  <c r="AZ3664" i="9"/>
  <c r="BC3663" i="9"/>
  <c r="Y2886" i="9"/>
  <c r="W2887" i="9"/>
  <c r="BD3663" i="9"/>
  <c r="BE3663" i="9" l="1"/>
  <c r="AZ3665" i="9"/>
  <c r="BA3664" i="9"/>
  <c r="BC3664" i="9"/>
  <c r="BJ3086" i="9"/>
  <c r="AD2893" i="9"/>
  <c r="T2888" i="9"/>
  <c r="U2888" i="9" s="1"/>
  <c r="BD3664" i="9"/>
  <c r="X2887" i="9"/>
  <c r="BE3664" i="9" l="1"/>
  <c r="BC3665" i="9"/>
  <c r="AZ3666" i="9"/>
  <c r="BA3665" i="9"/>
  <c r="Y2887" i="9"/>
  <c r="W2888" i="9"/>
  <c r="BJ3087" i="9"/>
  <c r="AD2894" i="9"/>
  <c r="T2889" i="9"/>
  <c r="U2889" i="9" s="1"/>
  <c r="X2888" i="9"/>
  <c r="BD3665" i="9"/>
  <c r="BE3665" i="9" l="1"/>
  <c r="BC3666" i="9"/>
  <c r="AZ3667" i="9"/>
  <c r="BA3666" i="9"/>
  <c r="Y2888" i="9"/>
  <c r="W2889" i="9"/>
  <c r="BD3666" i="9"/>
  <c r="BE3666" i="9" l="1"/>
  <c r="AZ3668" i="9"/>
  <c r="BC3667" i="9"/>
  <c r="BA3667" i="9"/>
  <c r="BJ3088" i="9"/>
  <c r="AD2895" i="9"/>
  <c r="T2890" i="9"/>
  <c r="U2890" i="9" s="1"/>
  <c r="X2889" i="9"/>
  <c r="BD3667" i="9"/>
  <c r="BE3667" i="9" l="1"/>
  <c r="AZ3669" i="9"/>
  <c r="BA3668" i="9"/>
  <c r="BC3668" i="9"/>
  <c r="Y2889" i="9"/>
  <c r="W2890" i="9"/>
  <c r="BJ3089" i="9"/>
  <c r="AD2896" i="9"/>
  <c r="T2891" i="9"/>
  <c r="U2891" i="9" s="1"/>
  <c r="BD3668" i="9"/>
  <c r="X2890" i="9"/>
  <c r="BE3668" i="9" l="1"/>
  <c r="AZ3670" i="9"/>
  <c r="BA3669" i="9"/>
  <c r="BC3669" i="9"/>
  <c r="Y2890" i="9"/>
  <c r="W2891" i="9"/>
  <c r="BD3669" i="9"/>
  <c r="BE3669" i="9" l="1"/>
  <c r="AZ3671" i="9"/>
  <c r="BC3670" i="9"/>
  <c r="BA3670" i="9"/>
  <c r="BJ3090" i="9"/>
  <c r="AD2897" i="9"/>
  <c r="T2892" i="9"/>
  <c r="U2892" i="9" s="1"/>
  <c r="BD3670" i="9"/>
  <c r="X2891" i="9"/>
  <c r="BE3670" i="9" l="1"/>
  <c r="AZ3672" i="9"/>
  <c r="BC3671" i="9"/>
  <c r="BA3671" i="9"/>
  <c r="Y2891" i="9"/>
  <c r="W2892" i="9"/>
  <c r="BJ3091" i="9"/>
  <c r="AD2898" i="9"/>
  <c r="T2893" i="9"/>
  <c r="U2893" i="9" s="1"/>
  <c r="BD3671" i="9"/>
  <c r="X2892" i="9"/>
  <c r="BE3671" i="9" l="1"/>
  <c r="BA3672" i="9"/>
  <c r="BC3672" i="9"/>
  <c r="AZ3673" i="9"/>
  <c r="Y2892" i="9"/>
  <c r="W2893" i="9"/>
  <c r="BD3672" i="9"/>
  <c r="BE3672" i="9" l="1"/>
  <c r="BC3673" i="9"/>
  <c r="AZ3674" i="9"/>
  <c r="BA3673" i="9"/>
  <c r="BJ3092" i="9"/>
  <c r="AD2899" i="9"/>
  <c r="T2894" i="9"/>
  <c r="U2894" i="9" s="1"/>
  <c r="BD3673" i="9"/>
  <c r="X2893" i="9"/>
  <c r="BE3673" i="9" l="1"/>
  <c r="BC3674" i="9"/>
  <c r="AZ3675" i="9"/>
  <c r="BA3674" i="9"/>
  <c r="Y2893" i="9"/>
  <c r="W2894" i="9"/>
  <c r="BJ3093" i="9"/>
  <c r="AD2900" i="9"/>
  <c r="T2895" i="9"/>
  <c r="U2895" i="9" s="1"/>
  <c r="X2894" i="9"/>
  <c r="BD3674" i="9"/>
  <c r="BE3674" i="9" l="1"/>
  <c r="AZ3676" i="9"/>
  <c r="BA3675" i="9"/>
  <c r="BC3675" i="9"/>
  <c r="Y2894" i="9"/>
  <c r="W2895" i="9"/>
  <c r="BD3675" i="9"/>
  <c r="BE3675" i="9" l="1"/>
  <c r="AZ3677" i="9"/>
  <c r="BA3676" i="9"/>
  <c r="BC3676" i="9"/>
  <c r="BJ3094" i="9"/>
  <c r="AD2901" i="9"/>
  <c r="T2896" i="9"/>
  <c r="U2896" i="9" s="1"/>
  <c r="X2895" i="9"/>
  <c r="BD3676" i="9"/>
  <c r="BE3676" i="9" l="1"/>
  <c r="AZ3678" i="9"/>
  <c r="BA3677" i="9"/>
  <c r="BC3677" i="9"/>
  <c r="Y2895" i="9"/>
  <c r="W2896" i="9"/>
  <c r="BJ3095" i="9"/>
  <c r="AD2902" i="9"/>
  <c r="T2897" i="9"/>
  <c r="U2897" i="9" s="1"/>
  <c r="X2896" i="9"/>
  <c r="BD3677" i="9"/>
  <c r="BE3677" i="9" l="1"/>
  <c r="BC3678" i="9"/>
  <c r="BA3678" i="9"/>
  <c r="AZ3679" i="9"/>
  <c r="Y2896" i="9"/>
  <c r="W2897" i="9"/>
  <c r="BD3678" i="9"/>
  <c r="BE3678" i="9" l="1"/>
  <c r="AZ3680" i="9"/>
  <c r="BA3679" i="9"/>
  <c r="BC3679" i="9"/>
  <c r="BJ3096" i="9"/>
  <c r="AD2903" i="9"/>
  <c r="T2898" i="9"/>
  <c r="U2898" i="9" s="1"/>
  <c r="X2897" i="9"/>
  <c r="BD3679" i="9"/>
  <c r="BE3679" i="9" l="1"/>
  <c r="AZ3681" i="9"/>
  <c r="BC3680" i="9"/>
  <c r="BA3680" i="9"/>
  <c r="Y2897" i="9"/>
  <c r="W2898" i="9"/>
  <c r="BJ3097" i="9"/>
  <c r="AD2904" i="9"/>
  <c r="T2899" i="9"/>
  <c r="U2899" i="9" s="1"/>
  <c r="BD3680" i="9"/>
  <c r="X2898" i="9"/>
  <c r="BE3680" i="9" l="1"/>
  <c r="BC3681" i="9"/>
  <c r="AZ3682" i="9"/>
  <c r="BA3681" i="9"/>
  <c r="Y2898" i="9"/>
  <c r="W2899" i="9"/>
  <c r="BD3681" i="9"/>
  <c r="BE3681" i="9" l="1"/>
  <c r="BC3682" i="9"/>
  <c r="BA3682" i="9"/>
  <c r="AZ3683" i="9"/>
  <c r="BJ3098" i="9"/>
  <c r="AD2905" i="9"/>
  <c r="T2900" i="9"/>
  <c r="U2900" i="9" s="1"/>
  <c r="BD3682" i="9"/>
  <c r="X2899" i="9"/>
  <c r="BE3682" i="9" l="1"/>
  <c r="BA3683" i="9"/>
  <c r="BC3683" i="9"/>
  <c r="AZ3684" i="9"/>
  <c r="Y2899" i="9"/>
  <c r="W2900" i="9"/>
  <c r="BJ3099" i="9"/>
  <c r="AD2906" i="9"/>
  <c r="T2901" i="9"/>
  <c r="U2901" i="9" s="1"/>
  <c r="BD3683" i="9"/>
  <c r="X2900" i="9"/>
  <c r="BE3683" i="9" l="1"/>
  <c r="BA3684" i="9"/>
  <c r="BC3684" i="9"/>
  <c r="AZ3685" i="9"/>
  <c r="Y2900" i="9"/>
  <c r="W2901" i="9"/>
  <c r="BD3684" i="9"/>
  <c r="BE3684" i="9" l="1"/>
  <c r="BC3685" i="9"/>
  <c r="BA3685" i="9"/>
  <c r="AZ3686" i="9"/>
  <c r="BJ3100" i="9"/>
  <c r="AD2907" i="9"/>
  <c r="T2902" i="9"/>
  <c r="U2902" i="9" s="1"/>
  <c r="BD3685" i="9"/>
  <c r="X2901" i="9"/>
  <c r="BE3685" i="9" l="1"/>
  <c r="BC3686" i="9"/>
  <c r="BA3686" i="9"/>
  <c r="AZ3687" i="9"/>
  <c r="Y2901" i="9"/>
  <c r="W2902" i="9"/>
  <c r="BJ3101" i="9"/>
  <c r="AD2908" i="9"/>
  <c r="T2903" i="9"/>
  <c r="U2903" i="9" s="1"/>
  <c r="BD3686" i="9"/>
  <c r="X2902" i="9"/>
  <c r="BE3686" i="9" l="1"/>
  <c r="AZ3688" i="9"/>
  <c r="BA3687" i="9"/>
  <c r="BC3687" i="9"/>
  <c r="Y2902" i="9"/>
  <c r="W2903" i="9"/>
  <c r="BD3687" i="9"/>
  <c r="BE3687" i="9" l="1"/>
  <c r="BA3688" i="9"/>
  <c r="BC3688" i="9"/>
  <c r="AZ3689" i="9"/>
  <c r="BJ3102" i="9"/>
  <c r="AD2909" i="9"/>
  <c r="T2904" i="9"/>
  <c r="U2904" i="9" s="1"/>
  <c r="BD3688" i="9"/>
  <c r="X2903" i="9"/>
  <c r="BE3688" i="9" l="1"/>
  <c r="AZ3690" i="9"/>
  <c r="BA3689" i="9"/>
  <c r="BC3689" i="9"/>
  <c r="Y2903" i="9"/>
  <c r="W2904" i="9"/>
  <c r="BJ3103" i="9"/>
  <c r="AD2910" i="9"/>
  <c r="T2905" i="9"/>
  <c r="U2905" i="9" s="1"/>
  <c r="X2904" i="9"/>
  <c r="BD3689" i="9"/>
  <c r="BE3689" i="9" l="1"/>
  <c r="AZ3691" i="9"/>
  <c r="BA3690" i="9"/>
  <c r="BC3690" i="9"/>
  <c r="Y2904" i="9"/>
  <c r="W2905" i="9"/>
  <c r="BD3690" i="9"/>
  <c r="BE3690" i="9" l="1"/>
  <c r="BA3691" i="9"/>
  <c r="AZ3692" i="9"/>
  <c r="BC3691" i="9"/>
  <c r="BJ3104" i="9"/>
  <c r="AD2911" i="9"/>
  <c r="T2906" i="9"/>
  <c r="U2906" i="9" s="1"/>
  <c r="BD3691" i="9"/>
  <c r="X2905" i="9"/>
  <c r="BE3691" i="9" l="1"/>
  <c r="BA3692" i="9"/>
  <c r="BC3692" i="9"/>
  <c r="AZ3693" i="9"/>
  <c r="Y2905" i="9"/>
  <c r="W2906" i="9"/>
  <c r="BJ3105" i="9"/>
  <c r="AD2912" i="9"/>
  <c r="T2907" i="9"/>
  <c r="U2907" i="9" s="1"/>
  <c r="X2906" i="9"/>
  <c r="BD3692" i="9"/>
  <c r="BE3692" i="9" l="1"/>
  <c r="BC3693" i="9"/>
  <c r="BA3693" i="9"/>
  <c r="AZ3694" i="9"/>
  <c r="Y2906" i="9"/>
  <c r="W2907" i="9"/>
  <c r="BD3693" i="9"/>
  <c r="BE3693" i="9" l="1"/>
  <c r="BC3694" i="9"/>
  <c r="BA3694" i="9"/>
  <c r="AZ3695" i="9"/>
  <c r="BJ3106" i="9"/>
  <c r="AD2913" i="9"/>
  <c r="T2908" i="9"/>
  <c r="U2908" i="9" s="1"/>
  <c r="X2907" i="9"/>
  <c r="BD3694" i="9"/>
  <c r="BE3694" i="9" l="1"/>
  <c r="AZ3696" i="9"/>
  <c r="BC3695" i="9"/>
  <c r="BA3695" i="9"/>
  <c r="Y2907" i="9"/>
  <c r="W2908" i="9"/>
  <c r="BJ3107" i="9"/>
  <c r="AD2914" i="9"/>
  <c r="T2909" i="9"/>
  <c r="U2909" i="9" s="1"/>
  <c r="X2908" i="9"/>
  <c r="BD3695" i="9"/>
  <c r="BE3695" i="9" l="1"/>
  <c r="AZ3697" i="9"/>
  <c r="BA3696" i="9"/>
  <c r="BC3696" i="9"/>
  <c r="Y2908" i="9"/>
  <c r="W2909" i="9"/>
  <c r="BD3696" i="9"/>
  <c r="BE3696" i="9" l="1"/>
  <c r="AZ3698" i="9"/>
  <c r="BA3697" i="9"/>
  <c r="BC3697" i="9"/>
  <c r="BJ3108" i="9"/>
  <c r="AD2915" i="9"/>
  <c r="T2910" i="9"/>
  <c r="U2910" i="9" s="1"/>
  <c r="BD3697" i="9"/>
  <c r="X2909" i="9"/>
  <c r="BE3697" i="9" l="1"/>
  <c r="AZ3699" i="9"/>
  <c r="BC3698" i="9"/>
  <c r="BA3698" i="9"/>
  <c r="Y2909" i="9"/>
  <c r="W2910" i="9"/>
  <c r="BJ3109" i="9"/>
  <c r="AD2916" i="9"/>
  <c r="T2911" i="9"/>
  <c r="U2911" i="9" s="1"/>
  <c r="BD3698" i="9"/>
  <c r="X2910" i="9"/>
  <c r="BE3698" i="9" l="1"/>
  <c r="AZ3700" i="9"/>
  <c r="BA3699" i="9"/>
  <c r="BC3699" i="9"/>
  <c r="Y2910" i="9"/>
  <c r="W2911" i="9"/>
  <c r="BD3699" i="9"/>
  <c r="BE3699" i="9" l="1"/>
  <c r="AZ3701" i="9"/>
  <c r="BC3700" i="9"/>
  <c r="BA3700" i="9"/>
  <c r="BJ3110" i="9"/>
  <c r="AD2917" i="9"/>
  <c r="T2912" i="9"/>
  <c r="U2912" i="9" s="1"/>
  <c r="BD3700" i="9"/>
  <c r="X2911" i="9"/>
  <c r="BE3700" i="9" l="1"/>
  <c r="BC3701" i="9"/>
  <c r="AZ3702" i="9"/>
  <c r="BA3701" i="9"/>
  <c r="Y2911" i="9"/>
  <c r="W2912" i="9"/>
  <c r="BJ3111" i="9"/>
  <c r="AD2918" i="9"/>
  <c r="T2913" i="9"/>
  <c r="U2913" i="9" s="1"/>
  <c r="BD3701" i="9"/>
  <c r="X2912" i="9"/>
  <c r="BE3701" i="9" l="1"/>
  <c r="BC3702" i="9"/>
  <c r="BA3702" i="9"/>
  <c r="AZ3703" i="9"/>
  <c r="Y2912" i="9"/>
  <c r="W2913" i="9"/>
  <c r="BD3702" i="9"/>
  <c r="BE3702" i="9" l="1"/>
  <c r="AZ3704" i="9"/>
  <c r="BA3703" i="9"/>
  <c r="BC3703" i="9"/>
  <c r="BJ3112" i="9"/>
  <c r="AD2919" i="9"/>
  <c r="T2914" i="9"/>
  <c r="U2914" i="9" s="1"/>
  <c r="X2913" i="9"/>
  <c r="BD3703" i="9"/>
  <c r="BE3703" i="9" l="1"/>
  <c r="AZ3705" i="9"/>
  <c r="BA3704" i="9"/>
  <c r="BC3704" i="9"/>
  <c r="Y2913" i="9"/>
  <c r="W2914" i="9"/>
  <c r="BJ3113" i="9"/>
  <c r="AD2920" i="9"/>
  <c r="T2915" i="9"/>
  <c r="U2915" i="9" s="1"/>
  <c r="BD3704" i="9"/>
  <c r="X2914" i="9"/>
  <c r="BE3704" i="9" l="1"/>
  <c r="AZ3706" i="9"/>
  <c r="BA3705" i="9"/>
  <c r="BC3705" i="9"/>
  <c r="Y2914" i="9"/>
  <c r="W2915" i="9"/>
  <c r="BD3705" i="9"/>
  <c r="BE3705" i="9" l="1"/>
  <c r="BC3706" i="9"/>
  <c r="AZ3707" i="9"/>
  <c r="BA3706" i="9"/>
  <c r="BJ3114" i="9"/>
  <c r="AD2921" i="9"/>
  <c r="T2916" i="9"/>
  <c r="U2916" i="9" s="1"/>
  <c r="X2915" i="9"/>
  <c r="BD3706" i="9"/>
  <c r="BE3706" i="9" l="1"/>
  <c r="AZ3708" i="9"/>
  <c r="BA3707" i="9"/>
  <c r="BC3707" i="9"/>
  <c r="Y2915" i="9"/>
  <c r="W2916" i="9"/>
  <c r="BJ3115" i="9"/>
  <c r="AD2922" i="9"/>
  <c r="T2917" i="9"/>
  <c r="U2917" i="9" s="1"/>
  <c r="X2916" i="9"/>
  <c r="BD3707" i="9"/>
  <c r="BE3707" i="9" l="1"/>
  <c r="BA3708" i="9"/>
  <c r="BC3708" i="9"/>
  <c r="AZ3709" i="9"/>
  <c r="Y2916" i="9"/>
  <c r="W2917" i="9"/>
  <c r="BD3708" i="9"/>
  <c r="BE3708" i="9" l="1"/>
  <c r="BC3709" i="9"/>
  <c r="AZ3710" i="9"/>
  <c r="BA3709" i="9"/>
  <c r="BJ3116" i="9"/>
  <c r="AD2923" i="9"/>
  <c r="T2918" i="9"/>
  <c r="U2918" i="9" s="1"/>
  <c r="X2917" i="9"/>
  <c r="BD3709" i="9"/>
  <c r="BE3709" i="9" l="1"/>
  <c r="BC3710" i="9"/>
  <c r="BA3710" i="9"/>
  <c r="AZ3711" i="9"/>
  <c r="Y2917" i="9"/>
  <c r="W2918" i="9"/>
  <c r="BJ3117" i="9"/>
  <c r="AD2924" i="9"/>
  <c r="T2919" i="9"/>
  <c r="U2919" i="9" s="1"/>
  <c r="BD3710" i="9"/>
  <c r="X2918" i="9"/>
  <c r="BE3710" i="9" l="1"/>
  <c r="BA3711" i="9"/>
  <c r="AZ3712" i="9"/>
  <c r="BC3711" i="9"/>
  <c r="Y2918" i="9"/>
  <c r="W2919" i="9"/>
  <c r="BD3711" i="9"/>
  <c r="BE3711" i="9" l="1"/>
  <c r="BA3712" i="9"/>
  <c r="AZ3713" i="9"/>
  <c r="BC3712" i="9"/>
  <c r="BJ3118" i="9"/>
  <c r="AD2925" i="9"/>
  <c r="T2920" i="9"/>
  <c r="U2920" i="9" s="1"/>
  <c r="X2919" i="9"/>
  <c r="BD3712" i="9"/>
  <c r="BE3712" i="9" l="1"/>
  <c r="BC3713" i="9"/>
  <c r="BA3713" i="9"/>
  <c r="AZ3714" i="9"/>
  <c r="Y2919" i="9"/>
  <c r="W2920" i="9"/>
  <c r="BJ3119" i="9"/>
  <c r="AD2926" i="9"/>
  <c r="T2921" i="9"/>
  <c r="U2921" i="9" s="1"/>
  <c r="X2920" i="9"/>
  <c r="BD3713" i="9"/>
  <c r="BE3713" i="9" l="1"/>
  <c r="BC3714" i="9"/>
  <c r="AZ3715" i="9"/>
  <c r="BA3714" i="9"/>
  <c r="Y2920" i="9"/>
  <c r="W2921" i="9"/>
  <c r="BD3714" i="9"/>
  <c r="BE3714" i="9" l="1"/>
  <c r="AZ3716" i="9"/>
  <c r="BA3715" i="9"/>
  <c r="BC3715" i="9"/>
  <c r="BJ3120" i="9"/>
  <c r="AD2927" i="9"/>
  <c r="T2922" i="9"/>
  <c r="U2922" i="9" s="1"/>
  <c r="X2921" i="9"/>
  <c r="BD3715" i="9"/>
  <c r="BE3715" i="9" l="1"/>
  <c r="AZ3717" i="9"/>
  <c r="BC3716" i="9"/>
  <c r="BA3716" i="9"/>
  <c r="Y2921" i="9"/>
  <c r="W2922" i="9"/>
  <c r="BJ3121" i="9"/>
  <c r="AD2928" i="9"/>
  <c r="T2923" i="9"/>
  <c r="U2923" i="9" s="1"/>
  <c r="BD3716" i="9"/>
  <c r="X2922" i="9"/>
  <c r="BE3716" i="9" l="1"/>
  <c r="BC3717" i="9"/>
  <c r="BA3717" i="9"/>
  <c r="AZ3718" i="9"/>
  <c r="Y2922" i="9"/>
  <c r="W2923" i="9"/>
  <c r="BD3717" i="9"/>
  <c r="BE3717" i="9" l="1"/>
  <c r="AZ3719" i="9"/>
  <c r="BA3718" i="9"/>
  <c r="BC3718" i="9"/>
  <c r="BJ3122" i="9"/>
  <c r="AD2929" i="9"/>
  <c r="T2924" i="9"/>
  <c r="U2924" i="9" s="1"/>
  <c r="X2923" i="9"/>
  <c r="BD3718" i="9"/>
  <c r="BE3718" i="9" l="1"/>
  <c r="BA3719" i="9"/>
  <c r="AZ3720" i="9"/>
  <c r="BC3719" i="9"/>
  <c r="Y2923" i="9"/>
  <c r="W2924" i="9"/>
  <c r="BJ3123" i="9"/>
  <c r="AD2930" i="9"/>
  <c r="T2925" i="9"/>
  <c r="U2925" i="9" s="1"/>
  <c r="BD3719" i="9"/>
  <c r="X2924" i="9"/>
  <c r="BE3719" i="9" l="1"/>
  <c r="BA3720" i="9"/>
  <c r="AZ3721" i="9"/>
  <c r="BC3720" i="9"/>
  <c r="Y2924" i="9"/>
  <c r="W2925" i="9"/>
  <c r="BD3720" i="9"/>
  <c r="BE3720" i="9" l="1"/>
  <c r="BC3721" i="9"/>
  <c r="AZ3722" i="9"/>
  <c r="BA3721" i="9"/>
  <c r="BJ3124" i="9"/>
  <c r="AD2931" i="9"/>
  <c r="T2926" i="9"/>
  <c r="U2926" i="9" s="1"/>
  <c r="X2925" i="9"/>
  <c r="BD3721" i="9"/>
  <c r="BE3721" i="9" l="1"/>
  <c r="BC3722" i="9"/>
  <c r="AZ3723" i="9"/>
  <c r="BA3722" i="9"/>
  <c r="Y2925" i="9"/>
  <c r="W2926" i="9"/>
  <c r="BJ3125" i="9"/>
  <c r="AD2932" i="9"/>
  <c r="T2927" i="9"/>
  <c r="U2927" i="9" s="1"/>
  <c r="X2926" i="9"/>
  <c r="BD3722" i="9"/>
  <c r="BE3722" i="9" l="1"/>
  <c r="AZ3724" i="9"/>
  <c r="BA3723" i="9"/>
  <c r="BC3723" i="9"/>
  <c r="Y2926" i="9"/>
  <c r="W2927" i="9"/>
  <c r="BD3723" i="9"/>
  <c r="BE3723" i="9" l="1"/>
  <c r="AZ3725" i="9"/>
  <c r="BA3724" i="9"/>
  <c r="BC3724" i="9"/>
  <c r="BJ3126" i="9"/>
  <c r="AD2933" i="9"/>
  <c r="T2928" i="9"/>
  <c r="U2928" i="9" s="1"/>
  <c r="X2927" i="9"/>
  <c r="BD3724" i="9"/>
  <c r="BE3724" i="9" l="1"/>
  <c r="AZ3726" i="9"/>
  <c r="BC3725" i="9"/>
  <c r="BA3725" i="9"/>
  <c r="Y2927" i="9"/>
  <c r="W2928" i="9"/>
  <c r="BJ3127" i="9"/>
  <c r="AD2934" i="9"/>
  <c r="T2929" i="9"/>
  <c r="U2929" i="9" s="1"/>
  <c r="X2928" i="9"/>
  <c r="BD3725" i="9"/>
  <c r="BE3725" i="9" l="1"/>
  <c r="AZ3727" i="9"/>
  <c r="BA3726" i="9"/>
  <c r="BC3726" i="9"/>
  <c r="Y2928" i="9"/>
  <c r="W2929" i="9"/>
  <c r="BD3726" i="9"/>
  <c r="BE3726" i="9" l="1"/>
  <c r="AZ3728" i="9"/>
  <c r="BA3727" i="9"/>
  <c r="BC3727" i="9"/>
  <c r="BJ3128" i="9"/>
  <c r="AD2935" i="9"/>
  <c r="T2930" i="9"/>
  <c r="U2930" i="9" s="1"/>
  <c r="BD3727" i="9"/>
  <c r="X2929" i="9"/>
  <c r="BE3727" i="9" l="1"/>
  <c r="AZ3729" i="9"/>
  <c r="BA3728" i="9"/>
  <c r="BC3728" i="9"/>
  <c r="Y2929" i="9"/>
  <c r="W2930" i="9"/>
  <c r="BJ3129" i="9"/>
  <c r="AD2936" i="9"/>
  <c r="T2931" i="9"/>
  <c r="U2931" i="9" s="1"/>
  <c r="BD3728" i="9"/>
  <c r="X2930" i="9"/>
  <c r="BE3728" i="9" l="1"/>
  <c r="BC3729" i="9"/>
  <c r="BA3729" i="9"/>
  <c r="AZ3730" i="9"/>
  <c r="Y2930" i="9"/>
  <c r="W2931" i="9"/>
  <c r="BD3729" i="9"/>
  <c r="BE3729" i="9" l="1"/>
  <c r="BC3730" i="9"/>
  <c r="AZ3731" i="9"/>
  <c r="BA3730" i="9"/>
  <c r="BJ3130" i="9"/>
  <c r="AD2937" i="9"/>
  <c r="T2932" i="9"/>
  <c r="U2932" i="9" s="1"/>
  <c r="X2931" i="9"/>
  <c r="BD3730" i="9"/>
  <c r="BE3730" i="9" l="1"/>
  <c r="AZ3732" i="9"/>
  <c r="BC3731" i="9"/>
  <c r="BA3731" i="9"/>
  <c r="Y2931" i="9"/>
  <c r="W2932" i="9"/>
  <c r="BJ3131" i="9"/>
  <c r="AD2938" i="9"/>
  <c r="T2933" i="9"/>
  <c r="U2933" i="9" s="1"/>
  <c r="BD3731" i="9"/>
  <c r="X2932" i="9"/>
  <c r="BE3731" i="9" l="1"/>
  <c r="AZ3733" i="9"/>
  <c r="BA3732" i="9"/>
  <c r="BC3732" i="9"/>
  <c r="Y2932" i="9"/>
  <c r="W2933" i="9"/>
  <c r="BD3732" i="9"/>
  <c r="BE3732" i="9" l="1"/>
  <c r="AZ3734" i="9"/>
  <c r="BA3733" i="9"/>
  <c r="BC3733" i="9"/>
  <c r="BJ3132" i="9"/>
  <c r="AD2939" i="9"/>
  <c r="T2934" i="9"/>
  <c r="U2934" i="9" s="1"/>
  <c r="BD3733" i="9"/>
  <c r="X2933" i="9"/>
  <c r="BE3733" i="9" l="1"/>
  <c r="BC3734" i="9"/>
  <c r="BA3734" i="9"/>
  <c r="AZ3735" i="9"/>
  <c r="Y2933" i="9"/>
  <c r="W2934" i="9"/>
  <c r="BJ3133" i="9"/>
  <c r="AD2940" i="9"/>
  <c r="T2935" i="9"/>
  <c r="U2935" i="9" s="1"/>
  <c r="BD3734" i="9"/>
  <c r="X2934" i="9"/>
  <c r="BE3734" i="9" l="1"/>
  <c r="AZ3736" i="9"/>
  <c r="BA3735" i="9"/>
  <c r="BC3735" i="9"/>
  <c r="Y2934" i="9"/>
  <c r="W2935" i="9"/>
  <c r="BD3735" i="9"/>
  <c r="BE3735" i="9" l="1"/>
  <c r="BA3736" i="9"/>
  <c r="AZ3737" i="9"/>
  <c r="BC3736" i="9"/>
  <c r="BJ3134" i="9"/>
  <c r="AD2941" i="9"/>
  <c r="T2936" i="9"/>
  <c r="U2936" i="9" s="1"/>
  <c r="X2935" i="9"/>
  <c r="BD3736" i="9"/>
  <c r="BE3736" i="9" l="1"/>
  <c r="BC3737" i="9"/>
  <c r="BA3737" i="9"/>
  <c r="AZ3738" i="9"/>
  <c r="Y2935" i="9"/>
  <c r="W2936" i="9"/>
  <c r="BJ3135" i="9"/>
  <c r="AD2942" i="9"/>
  <c r="T2937" i="9"/>
  <c r="U2937" i="9" s="1"/>
  <c r="X2936" i="9"/>
  <c r="BD3737" i="9"/>
  <c r="BE3737" i="9" l="1"/>
  <c r="BC3738" i="9"/>
  <c r="BA3738" i="9"/>
  <c r="AZ3739" i="9"/>
  <c r="Y2936" i="9"/>
  <c r="W2937" i="9"/>
  <c r="BD3738" i="9"/>
  <c r="BE3738" i="9" l="1"/>
  <c r="BA3739" i="9"/>
  <c r="BC3739" i="9"/>
  <c r="AZ3740" i="9"/>
  <c r="BJ3136" i="9"/>
  <c r="AD2943" i="9"/>
  <c r="T2938" i="9"/>
  <c r="U2938" i="9" s="1"/>
  <c r="X2937" i="9"/>
  <c r="BD3739" i="9"/>
  <c r="BE3739" i="9" l="1"/>
  <c r="BA3740" i="9"/>
  <c r="AZ3741" i="9"/>
  <c r="BC3740" i="9"/>
  <c r="Y2937" i="9"/>
  <c r="W2938" i="9"/>
  <c r="BJ3137" i="9"/>
  <c r="AD2944" i="9"/>
  <c r="T2939" i="9"/>
  <c r="U2939" i="9" s="1"/>
  <c r="X2938" i="9"/>
  <c r="BD3740" i="9"/>
  <c r="BE3740" i="9" l="1"/>
  <c r="BC3741" i="9"/>
  <c r="BA3741" i="9"/>
  <c r="AZ3742" i="9"/>
  <c r="Y2938" i="9"/>
  <c r="W2939" i="9"/>
  <c r="BD3741" i="9"/>
  <c r="BE3741" i="9" l="1"/>
  <c r="BC3742" i="9"/>
  <c r="BA3742" i="9"/>
  <c r="AZ3743" i="9"/>
  <c r="BJ3138" i="9"/>
  <c r="AD2945" i="9"/>
  <c r="T2940" i="9"/>
  <c r="U2940" i="9" s="1"/>
  <c r="X2939" i="9"/>
  <c r="BD3742" i="9"/>
  <c r="BE3742" i="9" l="1"/>
  <c r="AZ3744" i="9"/>
  <c r="BC3743" i="9"/>
  <c r="BA3743" i="9"/>
  <c r="Y2939" i="9"/>
  <c r="W2940" i="9"/>
  <c r="BJ3139" i="9"/>
  <c r="AD2946" i="9"/>
  <c r="T2941" i="9"/>
  <c r="U2941" i="9" s="1"/>
  <c r="X2940" i="9"/>
  <c r="BD3743" i="9"/>
  <c r="BE3743" i="9" l="1"/>
  <c r="AZ3745" i="9"/>
  <c r="BA3744" i="9"/>
  <c r="BC3744" i="9"/>
  <c r="Y2940" i="9"/>
  <c r="W2941" i="9"/>
  <c r="BD3744" i="9"/>
  <c r="BE3744" i="9" l="1"/>
  <c r="BC3745" i="9"/>
  <c r="BA3745" i="9"/>
  <c r="AZ3746" i="9"/>
  <c r="BJ3140" i="9"/>
  <c r="AD2947" i="9"/>
  <c r="T2942" i="9"/>
  <c r="U2942" i="9" s="1"/>
  <c r="BD3745" i="9"/>
  <c r="X2941" i="9"/>
  <c r="BE3745" i="9" l="1"/>
  <c r="AZ3747" i="9"/>
  <c r="BC3746" i="9"/>
  <c r="BA3746" i="9"/>
  <c r="Y2941" i="9"/>
  <c r="W2942" i="9"/>
  <c r="BJ3141" i="9"/>
  <c r="AD2948" i="9"/>
  <c r="T2943" i="9"/>
  <c r="U2943" i="9" s="1"/>
  <c r="X2942" i="9"/>
  <c r="BD3746" i="9"/>
  <c r="BE3746" i="9" l="1"/>
  <c r="BA3747" i="9"/>
  <c r="AZ3748" i="9"/>
  <c r="BC3747" i="9"/>
  <c r="Y2942" i="9"/>
  <c r="W2943" i="9"/>
  <c r="BD3747" i="9"/>
  <c r="BE3747" i="9" l="1"/>
  <c r="BA3748" i="9"/>
  <c r="BC3748" i="9"/>
  <c r="AZ3749" i="9"/>
  <c r="BJ3142" i="9"/>
  <c r="AD2949" i="9"/>
  <c r="T2944" i="9"/>
  <c r="U2944" i="9" s="1"/>
  <c r="BD3748" i="9"/>
  <c r="X2943" i="9"/>
  <c r="BE3748" i="9" l="1"/>
  <c r="BA3749" i="9"/>
  <c r="AZ3750" i="9"/>
  <c r="BC3749" i="9"/>
  <c r="Y2943" i="9"/>
  <c r="W2944" i="9"/>
  <c r="BJ3143" i="9"/>
  <c r="AD2950" i="9"/>
  <c r="T2945" i="9"/>
  <c r="U2945" i="9" s="1"/>
  <c r="X2944" i="9"/>
  <c r="BD3749" i="9"/>
  <c r="BE3749" i="9" l="1"/>
  <c r="BC3750" i="9"/>
  <c r="AZ3751" i="9"/>
  <c r="BA3750" i="9"/>
  <c r="Y2944" i="9"/>
  <c r="W2945" i="9"/>
  <c r="BD3750" i="9"/>
  <c r="BE3750" i="9" l="1"/>
  <c r="AZ3752" i="9"/>
  <c r="BA3751" i="9"/>
  <c r="BC3751" i="9"/>
  <c r="BJ3144" i="9"/>
  <c r="AD2951" i="9"/>
  <c r="T2946" i="9"/>
  <c r="U2946" i="9" s="1"/>
  <c r="X2945" i="9"/>
  <c r="BD3751" i="9"/>
  <c r="BE3751" i="9" l="1"/>
  <c r="BA3752" i="9"/>
  <c r="BC3752" i="9"/>
  <c r="AZ3753" i="9"/>
  <c r="Y2945" i="9"/>
  <c r="W2946" i="9"/>
  <c r="BJ3145" i="9"/>
  <c r="AD2952" i="9"/>
  <c r="T2947" i="9"/>
  <c r="U2947" i="9" s="1"/>
  <c r="BD3752" i="9"/>
  <c r="X2946" i="9"/>
  <c r="BE3752" i="9" l="1"/>
  <c r="BA3753" i="9"/>
  <c r="BC3753" i="9"/>
  <c r="AZ3754" i="9"/>
  <c r="Y2946" i="9"/>
  <c r="W2947" i="9"/>
  <c r="BD3753" i="9"/>
  <c r="BE3753" i="9" l="1"/>
  <c r="AZ3755" i="9"/>
  <c r="BA3754" i="9"/>
  <c r="BC3754" i="9"/>
  <c r="BJ3146" i="9"/>
  <c r="AD2953" i="9"/>
  <c r="T2948" i="9"/>
  <c r="U2948" i="9" s="1"/>
  <c r="BD3754" i="9"/>
  <c r="X2947" i="9"/>
  <c r="BE3754" i="9" l="1"/>
  <c r="AZ3756" i="9"/>
  <c r="BC3755" i="9"/>
  <c r="BA3755" i="9"/>
  <c r="Y2947" i="9"/>
  <c r="W2948" i="9"/>
  <c r="BJ3147" i="9"/>
  <c r="AD2954" i="9"/>
  <c r="T2949" i="9"/>
  <c r="U2949" i="9" s="1"/>
  <c r="BD3755" i="9"/>
  <c r="X2948" i="9"/>
  <c r="BE3755" i="9" l="1"/>
  <c r="BC3756" i="9"/>
  <c r="AZ3757" i="9"/>
  <c r="BA3756" i="9"/>
  <c r="Y2948" i="9"/>
  <c r="W2949" i="9"/>
  <c r="BD3756" i="9"/>
  <c r="BE3756" i="9" l="1"/>
  <c r="AZ3758" i="9"/>
  <c r="BA3757" i="9"/>
  <c r="BC3757" i="9"/>
  <c r="BJ3148" i="9"/>
  <c r="AD2955" i="9"/>
  <c r="T2950" i="9"/>
  <c r="U2950" i="9" s="1"/>
  <c r="BD3757" i="9"/>
  <c r="X2949" i="9"/>
  <c r="BE3757" i="9" l="1"/>
  <c r="AZ3759" i="9"/>
  <c r="BA3758" i="9"/>
  <c r="BC3758" i="9"/>
  <c r="Y2949" i="9"/>
  <c r="W2950" i="9"/>
  <c r="BJ3149" i="9"/>
  <c r="AD2956" i="9"/>
  <c r="T2951" i="9"/>
  <c r="U2951" i="9" s="1"/>
  <c r="BD3758" i="9"/>
  <c r="X2950" i="9"/>
  <c r="BE3758" i="9" l="1"/>
  <c r="BC3759" i="9"/>
  <c r="BA3759" i="9"/>
  <c r="AZ3760" i="9"/>
  <c r="Y2950" i="9"/>
  <c r="W2951" i="9"/>
  <c r="BD3759" i="9"/>
  <c r="BE3759" i="9" l="1"/>
  <c r="AZ3761" i="9"/>
  <c r="BA3760" i="9"/>
  <c r="BC3760" i="9"/>
  <c r="BJ3150" i="9"/>
  <c r="AD2957" i="9"/>
  <c r="T2952" i="9"/>
  <c r="U2952" i="9" s="1"/>
  <c r="BD3760" i="9"/>
  <c r="X2951" i="9"/>
  <c r="BE3760" i="9" l="1"/>
  <c r="BA3761" i="9"/>
  <c r="AZ3762" i="9"/>
  <c r="BC3761" i="9"/>
  <c r="Y2951" i="9"/>
  <c r="W2952" i="9"/>
  <c r="BJ3151" i="9"/>
  <c r="AD2958" i="9"/>
  <c r="T2953" i="9"/>
  <c r="U2953" i="9" s="1"/>
  <c r="BD3761" i="9"/>
  <c r="X2952" i="9"/>
  <c r="BE3761" i="9" l="1"/>
  <c r="AZ3763" i="9"/>
  <c r="BA3762" i="9"/>
  <c r="BC3762" i="9"/>
  <c r="Y2952" i="9"/>
  <c r="W2953" i="9"/>
  <c r="BD3762" i="9"/>
  <c r="BE3762" i="9" l="1"/>
  <c r="BC3763" i="9"/>
  <c r="BA3763" i="9"/>
  <c r="AZ3764" i="9"/>
  <c r="BJ3152" i="9"/>
  <c r="AD2959" i="9"/>
  <c r="T2954" i="9"/>
  <c r="U2954" i="9" s="1"/>
  <c r="BD3763" i="9"/>
  <c r="X2953" i="9"/>
  <c r="BE3763" i="9" l="1"/>
  <c r="BC3764" i="9"/>
  <c r="BA3764" i="9"/>
  <c r="AZ3765" i="9"/>
  <c r="Y2953" i="9"/>
  <c r="W2954" i="9"/>
  <c r="BJ3153" i="9"/>
  <c r="AD2960" i="9"/>
  <c r="T2955" i="9"/>
  <c r="U2955" i="9" s="1"/>
  <c r="BD3764" i="9"/>
  <c r="X2954" i="9"/>
  <c r="BE3764" i="9" l="1"/>
  <c r="AZ3766" i="9"/>
  <c r="BA3765" i="9"/>
  <c r="BC3765" i="9"/>
  <c r="Y2954" i="9"/>
  <c r="W2955" i="9"/>
  <c r="BD3765" i="9"/>
  <c r="BE3765" i="9" l="1"/>
  <c r="AZ3767" i="9"/>
  <c r="BA3766" i="9"/>
  <c r="BC3766" i="9"/>
  <c r="BJ3154" i="9"/>
  <c r="AD2961" i="9"/>
  <c r="T2956" i="9"/>
  <c r="U2956" i="9" s="1"/>
  <c r="X2955" i="9"/>
  <c r="BD3766" i="9"/>
  <c r="BE3766" i="9" l="1"/>
  <c r="AZ3768" i="9"/>
  <c r="BA3767" i="9"/>
  <c r="BC3767" i="9"/>
  <c r="Y2955" i="9"/>
  <c r="W2956" i="9"/>
  <c r="BJ3155" i="9"/>
  <c r="AD2962" i="9"/>
  <c r="T2957" i="9"/>
  <c r="U2957" i="9" s="1"/>
  <c r="BD3767" i="9"/>
  <c r="X2956" i="9"/>
  <c r="BE3767" i="9" l="1"/>
  <c r="AZ3769" i="9"/>
  <c r="BC3768" i="9"/>
  <c r="BA3768" i="9"/>
  <c r="Y2956" i="9"/>
  <c r="W2957" i="9"/>
  <c r="BD3768" i="9"/>
  <c r="BE3768" i="9" l="1"/>
  <c r="AZ3770" i="9"/>
  <c r="BC3769" i="9"/>
  <c r="BA3769" i="9"/>
  <c r="BJ3156" i="9"/>
  <c r="AD2963" i="9"/>
  <c r="T2958" i="9"/>
  <c r="U2958" i="9" s="1"/>
  <c r="X2957" i="9"/>
  <c r="BD3769" i="9"/>
  <c r="BE3769" i="9" l="1"/>
  <c r="AZ3771" i="9"/>
  <c r="BC3770" i="9"/>
  <c r="BA3770" i="9"/>
  <c r="Y2957" i="9"/>
  <c r="W2958" i="9"/>
  <c r="BJ3157" i="9"/>
  <c r="AD2964" i="9"/>
  <c r="T2959" i="9"/>
  <c r="U2959" i="9" s="1"/>
  <c r="X2958" i="9"/>
  <c r="BD3770" i="9"/>
  <c r="BE3770" i="9" l="1"/>
  <c r="BC3771" i="9"/>
  <c r="AZ3772" i="9"/>
  <c r="BA3771" i="9"/>
  <c r="Y2958" i="9"/>
  <c r="W2959" i="9"/>
  <c r="BD3771" i="9"/>
  <c r="BE3771" i="9" l="1"/>
  <c r="BC3772" i="9"/>
  <c r="AZ3773" i="9"/>
  <c r="BA3772" i="9"/>
  <c r="BJ3158" i="9"/>
  <c r="AD2965" i="9"/>
  <c r="T2960" i="9"/>
  <c r="U2960" i="9" s="1"/>
  <c r="X2959" i="9"/>
  <c r="BD3772" i="9"/>
  <c r="BE3772" i="9" l="1"/>
  <c r="AZ3774" i="9"/>
  <c r="BC3773" i="9"/>
  <c r="BA3773" i="9"/>
  <c r="Y2959" i="9"/>
  <c r="W2960" i="9"/>
  <c r="BJ3159" i="9"/>
  <c r="AD2966" i="9"/>
  <c r="T2961" i="9"/>
  <c r="U2961" i="9" s="1"/>
  <c r="BD3773" i="9"/>
  <c r="X2960" i="9"/>
  <c r="BE3773" i="9" l="1"/>
  <c r="BC3774" i="9"/>
  <c r="BA3774" i="9"/>
  <c r="AZ3775" i="9"/>
  <c r="Y2960" i="9"/>
  <c r="W2961" i="9"/>
  <c r="BD3774" i="9"/>
  <c r="BE3774" i="9" l="1"/>
  <c r="AZ3776" i="9"/>
  <c r="BA3775" i="9"/>
  <c r="BC3775" i="9"/>
  <c r="BJ3160" i="9"/>
  <c r="AD2967" i="9"/>
  <c r="T2962" i="9"/>
  <c r="U2962" i="9" s="1"/>
  <c r="X2961" i="9"/>
  <c r="BD3775" i="9"/>
  <c r="BE3775" i="9" l="1"/>
  <c r="BC3776" i="9"/>
  <c r="BA3776" i="9"/>
  <c r="AZ3777" i="9"/>
  <c r="Y2961" i="9"/>
  <c r="W2962" i="9"/>
  <c r="BJ3161" i="9"/>
  <c r="AD2968" i="9"/>
  <c r="T2963" i="9"/>
  <c r="U2963" i="9" s="1"/>
  <c r="X2962" i="9"/>
  <c r="BD3776" i="9"/>
  <c r="BE3776" i="9" l="1"/>
  <c r="AZ3778" i="9"/>
  <c r="BC3777" i="9"/>
  <c r="BA3777" i="9"/>
  <c r="Y2962" i="9"/>
  <c r="W2963" i="9"/>
  <c r="BD3777" i="9"/>
  <c r="BE3777" i="9" l="1"/>
  <c r="BA3778" i="9"/>
  <c r="BC3778" i="9"/>
  <c r="AZ3779" i="9"/>
  <c r="BJ3162" i="9"/>
  <c r="AD2969" i="9"/>
  <c r="T2964" i="9"/>
  <c r="U2964" i="9" s="1"/>
  <c r="BD3778" i="9"/>
  <c r="X2963" i="9"/>
  <c r="BE3778" i="9" l="1"/>
  <c r="BC3779" i="9"/>
  <c r="BA3779" i="9"/>
  <c r="AZ3780" i="9"/>
  <c r="Y2963" i="9"/>
  <c r="W2964" i="9"/>
  <c r="BJ3163" i="9"/>
  <c r="AD2970" i="9"/>
  <c r="T2965" i="9"/>
  <c r="U2965" i="9" s="1"/>
  <c r="X2964" i="9"/>
  <c r="BD3779" i="9"/>
  <c r="BE3779" i="9" l="1"/>
  <c r="AZ3781" i="9"/>
  <c r="BC3780" i="9"/>
  <c r="BA3780" i="9"/>
  <c r="Y2964" i="9"/>
  <c r="W2965" i="9"/>
  <c r="BD3780" i="9"/>
  <c r="BE3780" i="9" l="1"/>
  <c r="BA3781" i="9"/>
  <c r="AZ3782" i="9"/>
  <c r="BC3781" i="9"/>
  <c r="BJ3164" i="9"/>
  <c r="AD2971" i="9"/>
  <c r="T2966" i="9"/>
  <c r="U2966" i="9" s="1"/>
  <c r="BD3781" i="9"/>
  <c r="X2965" i="9"/>
  <c r="BE3781" i="9" l="1"/>
  <c r="AZ3783" i="9"/>
  <c r="BA3782" i="9"/>
  <c r="BC3782" i="9"/>
  <c r="Y2965" i="9"/>
  <c r="W2966" i="9"/>
  <c r="BJ3165" i="9"/>
  <c r="AD2972" i="9"/>
  <c r="T2967" i="9"/>
  <c r="U2967" i="9" s="1"/>
  <c r="BD3782" i="9"/>
  <c r="X2966" i="9"/>
  <c r="BE3782" i="9" l="1"/>
  <c r="BC3783" i="9"/>
  <c r="AZ3784" i="9"/>
  <c r="BA3783" i="9"/>
  <c r="Y2966" i="9"/>
  <c r="W2967" i="9"/>
  <c r="BD3783" i="9"/>
  <c r="BE3783" i="9" l="1"/>
  <c r="BC3784" i="9"/>
  <c r="BA3784" i="9"/>
  <c r="AZ3785" i="9"/>
  <c r="BJ3166" i="9"/>
  <c r="AD2973" i="9"/>
  <c r="T2968" i="9"/>
  <c r="U2968" i="9" s="1"/>
  <c r="X2967" i="9"/>
  <c r="BD3784" i="9"/>
  <c r="BE3784" i="9" l="1"/>
  <c r="AZ3786" i="9"/>
  <c r="BC3785" i="9"/>
  <c r="BA3785" i="9"/>
  <c r="Y2967" i="9"/>
  <c r="W2968" i="9"/>
  <c r="BJ3167" i="9"/>
  <c r="AD2974" i="9"/>
  <c r="T2969" i="9"/>
  <c r="U2969" i="9" s="1"/>
  <c r="X2968" i="9"/>
  <c r="BD3785" i="9"/>
  <c r="BE3785" i="9" l="1"/>
  <c r="BC3786" i="9"/>
  <c r="BA3786" i="9"/>
  <c r="AZ3787" i="9"/>
  <c r="Y2968" i="9"/>
  <c r="W2969" i="9"/>
  <c r="BD3786" i="9"/>
  <c r="BE3786" i="9" l="1"/>
  <c r="BC3787" i="9"/>
  <c r="BA3787" i="9"/>
  <c r="AZ3788" i="9"/>
  <c r="BJ3168" i="9"/>
  <c r="AD2975" i="9"/>
  <c r="T2970" i="9"/>
  <c r="U2970" i="9" s="1"/>
  <c r="X2969" i="9"/>
  <c r="BD3787" i="9"/>
  <c r="BE3787" i="9" l="1"/>
  <c r="BA3788" i="9"/>
  <c r="BC3788" i="9"/>
  <c r="AZ3789" i="9"/>
  <c r="Y2969" i="9"/>
  <c r="W2970" i="9"/>
  <c r="BJ3169" i="9"/>
  <c r="AD2976" i="9"/>
  <c r="T2971" i="9"/>
  <c r="U2971" i="9" s="1"/>
  <c r="X2970" i="9"/>
  <c r="BD3788" i="9"/>
  <c r="BE3788" i="9" l="1"/>
  <c r="BA3789" i="9"/>
  <c r="AZ3790" i="9"/>
  <c r="BC3789" i="9"/>
  <c r="Y2970" i="9"/>
  <c r="W2971" i="9"/>
  <c r="BD3789" i="9"/>
  <c r="BE3789" i="9" l="1"/>
  <c r="AZ3791" i="9"/>
  <c r="BA3790" i="9"/>
  <c r="BC3790" i="9"/>
  <c r="BJ3170" i="9"/>
  <c r="AD2977" i="9"/>
  <c r="T2972" i="9"/>
  <c r="U2972" i="9" s="1"/>
  <c r="BD3790" i="9"/>
  <c r="X2971" i="9"/>
  <c r="BE3790" i="9" l="1"/>
  <c r="BC3791" i="9"/>
  <c r="AZ3792" i="9"/>
  <c r="BA3791" i="9"/>
  <c r="Y2971" i="9"/>
  <c r="W2972" i="9"/>
  <c r="BJ3171" i="9"/>
  <c r="AD2978" i="9"/>
  <c r="T2973" i="9"/>
  <c r="U2973" i="9" s="1"/>
  <c r="BD3791" i="9"/>
  <c r="X2972" i="9"/>
  <c r="BE3791" i="9" l="1"/>
  <c r="BC3792" i="9"/>
  <c r="AZ3793" i="9"/>
  <c r="BA3792" i="9"/>
  <c r="Y2972" i="9"/>
  <c r="W2973" i="9"/>
  <c r="BD3792" i="9"/>
  <c r="BE3792" i="9" l="1"/>
  <c r="AZ3794" i="9"/>
  <c r="BA3793" i="9"/>
  <c r="BC3793" i="9"/>
  <c r="BJ3172" i="9"/>
  <c r="AD2979" i="9"/>
  <c r="T2974" i="9"/>
  <c r="U2974" i="9" s="1"/>
  <c r="BD3793" i="9"/>
  <c r="X2973" i="9"/>
  <c r="BE3793" i="9" l="1"/>
  <c r="AZ3795" i="9"/>
  <c r="BC3794" i="9"/>
  <c r="BA3794" i="9"/>
  <c r="Y2973" i="9"/>
  <c r="W2974" i="9"/>
  <c r="BJ3173" i="9"/>
  <c r="AD2980" i="9"/>
  <c r="T2975" i="9"/>
  <c r="U2975" i="9" s="1"/>
  <c r="X2974" i="9"/>
  <c r="BD3794" i="9"/>
  <c r="BE3794" i="9" l="1"/>
  <c r="AZ3796" i="9"/>
  <c r="BA3795" i="9"/>
  <c r="BC3795" i="9"/>
  <c r="Y2974" i="9"/>
  <c r="W2975" i="9"/>
  <c r="BD3795" i="9"/>
  <c r="BE3795" i="9" l="1"/>
  <c r="AZ3797" i="9"/>
  <c r="BA3796" i="9"/>
  <c r="BC3796" i="9"/>
  <c r="BJ3174" i="9"/>
  <c r="AD2981" i="9"/>
  <c r="T2976" i="9"/>
  <c r="U2976" i="9" s="1"/>
  <c r="BD3796" i="9"/>
  <c r="X2975" i="9"/>
  <c r="BE3796" i="9" l="1"/>
  <c r="AZ3798" i="9"/>
  <c r="BC3797" i="9"/>
  <c r="BA3797" i="9"/>
  <c r="Y2975" i="9"/>
  <c r="W2976" i="9"/>
  <c r="BJ3175" i="9"/>
  <c r="AD2982" i="9"/>
  <c r="T2977" i="9"/>
  <c r="U2977" i="9" s="1"/>
  <c r="BD3797" i="9"/>
  <c r="X2976" i="9"/>
  <c r="BE3797" i="9" l="1"/>
  <c r="BC3798" i="9"/>
  <c r="AZ3799" i="9"/>
  <c r="BA3798" i="9"/>
  <c r="Y2976" i="9"/>
  <c r="W2977" i="9"/>
  <c r="BD3798" i="9"/>
  <c r="BE3798" i="9" l="1"/>
  <c r="BC3799" i="9"/>
  <c r="BA3799" i="9"/>
  <c r="AZ3800" i="9"/>
  <c r="BJ3176" i="9"/>
  <c r="AD2983" i="9"/>
  <c r="T2978" i="9"/>
  <c r="U2978" i="9" s="1"/>
  <c r="X2977" i="9"/>
  <c r="BD3799" i="9"/>
  <c r="BE3799" i="9" l="1"/>
  <c r="BC3800" i="9"/>
  <c r="BA3800" i="9"/>
  <c r="AZ3801" i="9"/>
  <c r="Y2977" i="9"/>
  <c r="W2978" i="9"/>
  <c r="BJ3177" i="9"/>
  <c r="AD2984" i="9"/>
  <c r="T2979" i="9"/>
  <c r="U2979" i="9" s="1"/>
  <c r="X2978" i="9"/>
  <c r="BD3800" i="9"/>
  <c r="BE3800" i="9" l="1"/>
  <c r="AZ3802" i="9"/>
  <c r="BA3801" i="9"/>
  <c r="BC3801" i="9"/>
  <c r="Y2978" i="9"/>
  <c r="W2979" i="9"/>
  <c r="BD3801" i="9"/>
  <c r="BE3801" i="9" l="1"/>
  <c r="BA3802" i="9"/>
  <c r="AZ3803" i="9"/>
  <c r="BC3802" i="9"/>
  <c r="BJ3178" i="9"/>
  <c r="AD2985" i="9"/>
  <c r="T2980" i="9"/>
  <c r="U2980" i="9" s="1"/>
  <c r="BD3802" i="9"/>
  <c r="X2979" i="9"/>
  <c r="BE3802" i="9" l="1"/>
  <c r="AZ3804" i="9"/>
  <c r="BC3803" i="9"/>
  <c r="BA3803" i="9"/>
  <c r="Y2979" i="9"/>
  <c r="W2980" i="9"/>
  <c r="BJ3179" i="9"/>
  <c r="AD2986" i="9"/>
  <c r="T2981" i="9"/>
  <c r="U2981" i="9" s="1"/>
  <c r="X2980" i="9"/>
  <c r="BD3803" i="9"/>
  <c r="BE3803" i="9" l="1"/>
  <c r="BC3804" i="9"/>
  <c r="BA3804" i="9"/>
  <c r="AZ3805" i="9"/>
  <c r="Y2980" i="9"/>
  <c r="W2981" i="9"/>
  <c r="BD3804" i="9"/>
  <c r="BE3804" i="9" l="1"/>
  <c r="AZ3806" i="9"/>
  <c r="BA3805" i="9"/>
  <c r="BC3805" i="9"/>
  <c r="BJ3180" i="9"/>
  <c r="AD2987" i="9"/>
  <c r="T2982" i="9"/>
  <c r="U2982" i="9" s="1"/>
  <c r="BD3805" i="9"/>
  <c r="X2981" i="9"/>
  <c r="BE3805" i="9" l="1"/>
  <c r="AZ3807" i="9"/>
  <c r="BC3806" i="9"/>
  <c r="BA3806" i="9"/>
  <c r="Y2981" i="9"/>
  <c r="W2982" i="9"/>
  <c r="BJ3181" i="9"/>
  <c r="AD2988" i="9"/>
  <c r="T2983" i="9"/>
  <c r="U2983" i="9" s="1"/>
  <c r="X2982" i="9"/>
  <c r="BD3806" i="9"/>
  <c r="BE3806" i="9" l="1"/>
  <c r="BC3807" i="9"/>
  <c r="AZ3808" i="9"/>
  <c r="BA3807" i="9"/>
  <c r="Y2982" i="9"/>
  <c r="W2983" i="9"/>
  <c r="BD3807" i="9"/>
  <c r="BE3807" i="9" l="1"/>
  <c r="BC3808" i="9"/>
  <c r="BA3808" i="9"/>
  <c r="AZ3809" i="9"/>
  <c r="BJ3182" i="9"/>
  <c r="AD2989" i="9"/>
  <c r="T2984" i="9"/>
  <c r="U2984" i="9" s="1"/>
  <c r="X2983" i="9"/>
  <c r="BD3808" i="9"/>
  <c r="BE3808" i="9" l="1"/>
  <c r="BA3809" i="9"/>
  <c r="BC3809" i="9"/>
  <c r="AZ3810" i="9"/>
  <c r="Y2983" i="9"/>
  <c r="W2984" i="9"/>
  <c r="BJ3183" i="9"/>
  <c r="AD2990" i="9"/>
  <c r="T2985" i="9"/>
  <c r="U2985" i="9" s="1"/>
  <c r="BD3809" i="9"/>
  <c r="X2984" i="9"/>
  <c r="BE3809" i="9" l="1"/>
  <c r="BC3810" i="9"/>
  <c r="AZ3811" i="9"/>
  <c r="BA3810" i="9"/>
  <c r="Y2984" i="9"/>
  <c r="W2985" i="9"/>
  <c r="BD3810" i="9"/>
  <c r="BE3810" i="9" l="1"/>
  <c r="BC3811" i="9"/>
  <c r="BA3811" i="9"/>
  <c r="AZ3812" i="9"/>
  <c r="BJ3184" i="9"/>
  <c r="AD2991" i="9"/>
  <c r="T2986" i="9"/>
  <c r="U2986" i="9" s="1"/>
  <c r="BD3811" i="9"/>
  <c r="X2985" i="9"/>
  <c r="BE3811" i="9" l="1"/>
  <c r="BC3812" i="9"/>
  <c r="BA3812" i="9"/>
  <c r="AZ3813" i="9"/>
  <c r="Y2985" i="9"/>
  <c r="W2986" i="9"/>
  <c r="BJ3185" i="9"/>
  <c r="AD2992" i="9"/>
  <c r="T2987" i="9"/>
  <c r="U2987" i="9" s="1"/>
  <c r="X2986" i="9"/>
  <c r="BD3812" i="9"/>
  <c r="BE3812" i="9" l="1"/>
  <c r="AZ3814" i="9"/>
  <c r="BA3813" i="9"/>
  <c r="BC3813" i="9"/>
  <c r="Y2986" i="9"/>
  <c r="W2987" i="9"/>
  <c r="BD3813" i="9"/>
  <c r="BE3813" i="9" l="1"/>
  <c r="BA3814" i="9"/>
  <c r="AZ3815" i="9"/>
  <c r="BC3814" i="9"/>
  <c r="BJ3186" i="9"/>
  <c r="AD2993" i="9"/>
  <c r="T2988" i="9"/>
  <c r="U2988" i="9" s="1"/>
  <c r="BD3814" i="9"/>
  <c r="X2987" i="9"/>
  <c r="BE3814" i="9" l="1"/>
  <c r="AZ3816" i="9"/>
  <c r="BC3815" i="9"/>
  <c r="BA3815" i="9"/>
  <c r="Y2987" i="9"/>
  <c r="W2988" i="9"/>
  <c r="BJ3187" i="9"/>
  <c r="AD2994" i="9"/>
  <c r="T2989" i="9"/>
  <c r="U2989" i="9" s="1"/>
  <c r="BD3815" i="9"/>
  <c r="X2988" i="9"/>
  <c r="BE3815" i="9" l="1"/>
  <c r="AZ3817" i="9"/>
  <c r="BC3816" i="9"/>
  <c r="BA3816" i="9"/>
  <c r="Y2988" i="9"/>
  <c r="W2989" i="9"/>
  <c r="BD3816" i="9"/>
  <c r="BE3816" i="9" l="1"/>
  <c r="BA3817" i="9"/>
  <c r="AZ3818" i="9"/>
  <c r="BC3817" i="9"/>
  <c r="BJ3188" i="9"/>
  <c r="AD2995" i="9"/>
  <c r="T2990" i="9"/>
  <c r="U2990" i="9" s="1"/>
  <c r="BD3817" i="9"/>
  <c r="X2989" i="9"/>
  <c r="BE3817" i="9" l="1"/>
  <c r="AZ3819" i="9"/>
  <c r="BC3818" i="9"/>
  <c r="BA3818" i="9"/>
  <c r="Y2989" i="9"/>
  <c r="W2990" i="9"/>
  <c r="BJ3189" i="9"/>
  <c r="AD2996" i="9"/>
  <c r="T2991" i="9"/>
  <c r="U2991" i="9" s="1"/>
  <c r="X2990" i="9"/>
  <c r="BD3818" i="9"/>
  <c r="BE3818" i="9" l="1"/>
  <c r="BC3819" i="9"/>
  <c r="BA3819" i="9"/>
  <c r="AZ3820" i="9"/>
  <c r="Y2990" i="9"/>
  <c r="W2991" i="9"/>
  <c r="BD3819" i="9"/>
  <c r="BE3819" i="9" l="1"/>
  <c r="BC3820" i="9"/>
  <c r="BA3820" i="9"/>
  <c r="AZ3821" i="9"/>
  <c r="BJ3190" i="9"/>
  <c r="AD2997" i="9"/>
  <c r="T2992" i="9"/>
  <c r="U2992" i="9" s="1"/>
  <c r="BD3820" i="9"/>
  <c r="X2991" i="9"/>
  <c r="BE3820" i="9" l="1"/>
  <c r="AZ3822" i="9"/>
  <c r="BC3821" i="9"/>
  <c r="BA3821" i="9"/>
  <c r="Y2991" i="9"/>
  <c r="W2992" i="9"/>
  <c r="BJ3191" i="9"/>
  <c r="AD2998" i="9"/>
  <c r="T2993" i="9"/>
  <c r="U2993" i="9" s="1"/>
  <c r="BD3821" i="9"/>
  <c r="X2992" i="9"/>
  <c r="BE3821" i="9" l="1"/>
  <c r="BA3822" i="9"/>
  <c r="AZ3823" i="9"/>
  <c r="BC3822" i="9"/>
  <c r="Y2992" i="9"/>
  <c r="W2993" i="9"/>
  <c r="BD3822" i="9"/>
  <c r="BE3822" i="9" l="1"/>
  <c r="BA3823" i="9"/>
  <c r="AZ3824" i="9"/>
  <c r="BC3823" i="9"/>
  <c r="BJ3192" i="9"/>
  <c r="AD2999" i="9"/>
  <c r="T2994" i="9"/>
  <c r="U2994" i="9" s="1"/>
  <c r="X2993" i="9"/>
  <c r="BD3823" i="9"/>
  <c r="BE3823" i="9" l="1"/>
  <c r="BA3824" i="9"/>
  <c r="BC3824" i="9"/>
  <c r="AZ3825" i="9"/>
  <c r="Y2993" i="9"/>
  <c r="W2994" i="9"/>
  <c r="BJ3193" i="9"/>
  <c r="AD3000" i="9"/>
  <c r="T2995" i="9"/>
  <c r="U2995" i="9" s="1"/>
  <c r="BD3824" i="9"/>
  <c r="X2994" i="9"/>
  <c r="BE3824" i="9" l="1"/>
  <c r="AZ3826" i="9"/>
  <c r="BA3825" i="9"/>
  <c r="BC3825" i="9"/>
  <c r="Y2994" i="9"/>
  <c r="W2995" i="9"/>
  <c r="BD3825" i="9"/>
  <c r="BE3825" i="9" l="1"/>
  <c r="BA3826" i="9"/>
  <c r="AZ3827" i="9"/>
  <c r="BC3826" i="9"/>
  <c r="BJ3194" i="9"/>
  <c r="AD3001" i="9"/>
  <c r="T2996" i="9"/>
  <c r="U2996" i="9" s="1"/>
  <c r="X2995" i="9"/>
  <c r="BD3826" i="9"/>
  <c r="BE3826" i="9" l="1"/>
  <c r="BC3827" i="9"/>
  <c r="AZ3828" i="9"/>
  <c r="BA3827" i="9"/>
  <c r="Y2995" i="9"/>
  <c r="W2996" i="9"/>
  <c r="BJ3195" i="9"/>
  <c r="AD3002" i="9"/>
  <c r="T2997" i="9"/>
  <c r="U2997" i="9" s="1"/>
  <c r="BD3827" i="9"/>
  <c r="X2996" i="9"/>
  <c r="BE3827" i="9" l="1"/>
  <c r="AZ3829" i="9"/>
  <c r="BC3828" i="9"/>
  <c r="BA3828" i="9"/>
  <c r="Y2996" i="9"/>
  <c r="W2997" i="9"/>
  <c r="BD3828" i="9"/>
  <c r="BE3828" i="9" l="1"/>
  <c r="AZ3830" i="9"/>
  <c r="BC3829" i="9"/>
  <c r="BA3829" i="9"/>
  <c r="BJ3196" i="9"/>
  <c r="AD3003" i="9"/>
  <c r="T2998" i="9"/>
  <c r="U2998" i="9" s="1"/>
  <c r="BD3829" i="9"/>
  <c r="X2997" i="9"/>
  <c r="BE3829" i="9" l="1"/>
  <c r="BC3830" i="9"/>
  <c r="AZ3831" i="9"/>
  <c r="BA3830" i="9"/>
  <c r="Y2997" i="9"/>
  <c r="W2998" i="9"/>
  <c r="BJ3197" i="9"/>
  <c r="AD3004" i="9"/>
  <c r="T2999" i="9"/>
  <c r="U2999" i="9" s="1"/>
  <c r="BD3830" i="9"/>
  <c r="X2998" i="9"/>
  <c r="BE3830" i="9" l="1"/>
  <c r="AZ3832" i="9"/>
  <c r="BA3831" i="9"/>
  <c r="BC3831" i="9"/>
  <c r="Y2998" i="9"/>
  <c r="W2999" i="9"/>
  <c r="BD3831" i="9"/>
  <c r="BE3831" i="9" l="1"/>
  <c r="AZ3833" i="9"/>
  <c r="BA3832" i="9"/>
  <c r="BC3832" i="9"/>
  <c r="BJ3198" i="9"/>
  <c r="AD3005" i="9"/>
  <c r="T3000" i="9"/>
  <c r="U3000" i="9" s="1"/>
  <c r="BD3832" i="9"/>
  <c r="X2999" i="9"/>
  <c r="BE3832" i="9" l="1"/>
  <c r="AZ3834" i="9"/>
  <c r="BC3833" i="9"/>
  <c r="BA3833" i="9"/>
  <c r="Y2999" i="9"/>
  <c r="W3000" i="9"/>
  <c r="BJ3199" i="9"/>
  <c r="AD3006" i="9"/>
  <c r="T3001" i="9"/>
  <c r="U3001" i="9" s="1"/>
  <c r="BD3833" i="9"/>
  <c r="X3000" i="9"/>
  <c r="BE3833" i="9" l="1"/>
  <c r="AZ3835" i="9"/>
  <c r="BA3834" i="9"/>
  <c r="BC3834" i="9"/>
  <c r="Y3000" i="9"/>
  <c r="W3001" i="9"/>
  <c r="BD3834" i="9"/>
  <c r="BE3834" i="9" l="1"/>
  <c r="BC3835" i="9"/>
  <c r="BA3835" i="9"/>
  <c r="AZ3836" i="9"/>
  <c r="BJ3200" i="9"/>
  <c r="AD3007" i="9"/>
  <c r="T3002" i="9"/>
  <c r="U3002" i="9" s="1"/>
  <c r="X3001" i="9"/>
  <c r="BD3835" i="9"/>
  <c r="BE3835" i="9" l="1"/>
  <c r="BC3836" i="9"/>
  <c r="AZ3837" i="9"/>
  <c r="BA3836" i="9"/>
  <c r="Y3001" i="9"/>
  <c r="W3002" i="9"/>
  <c r="BJ3201" i="9"/>
  <c r="AD3008" i="9"/>
  <c r="T3003" i="9"/>
  <c r="U3003" i="9" s="1"/>
  <c r="X3002" i="9"/>
  <c r="BD3836" i="9"/>
  <c r="BE3836" i="9" l="1"/>
  <c r="BA3837" i="9"/>
  <c r="AZ3838" i="9"/>
  <c r="BC3837" i="9"/>
  <c r="Y3002" i="9"/>
  <c r="W3003" i="9"/>
  <c r="BD3837" i="9"/>
  <c r="BE3837" i="9" l="1"/>
  <c r="BC3838" i="9"/>
  <c r="BA3838" i="9"/>
  <c r="AZ3839" i="9"/>
  <c r="BJ3202" i="9"/>
  <c r="AD3009" i="9"/>
  <c r="T3004" i="9"/>
  <c r="U3004" i="9" s="1"/>
  <c r="BD3838" i="9"/>
  <c r="X3003" i="9"/>
  <c r="BE3838" i="9" l="1"/>
  <c r="BC3839" i="9"/>
  <c r="BA3839" i="9"/>
  <c r="AZ3840" i="9"/>
  <c r="Y3003" i="9"/>
  <c r="W3004" i="9"/>
  <c r="BJ3203" i="9"/>
  <c r="AD3010" i="9"/>
  <c r="T3005" i="9"/>
  <c r="U3005" i="9" s="1"/>
  <c r="X3004" i="9"/>
  <c r="BD3839" i="9"/>
  <c r="BE3839" i="9" l="1"/>
  <c r="AZ3841" i="9"/>
  <c r="BC3840" i="9"/>
  <c r="BA3840" i="9"/>
  <c r="Y3004" i="9"/>
  <c r="W3005" i="9"/>
  <c r="BD3840" i="9"/>
  <c r="BE3840" i="9" l="1"/>
  <c r="AZ3842" i="9"/>
  <c r="BC3841" i="9"/>
  <c r="BA3841" i="9"/>
  <c r="BJ3204" i="9"/>
  <c r="AD3011" i="9"/>
  <c r="T3006" i="9"/>
  <c r="U3006" i="9" s="1"/>
  <c r="X3005" i="9"/>
  <c r="BD3841" i="9"/>
  <c r="BE3841" i="9" l="1"/>
  <c r="AZ3843" i="9"/>
  <c r="BA3842" i="9"/>
  <c r="BC3842" i="9"/>
  <c r="Y3005" i="9"/>
  <c r="W3006" i="9"/>
  <c r="BJ3205" i="9"/>
  <c r="AD3012" i="9"/>
  <c r="T3007" i="9"/>
  <c r="U3007" i="9" s="1"/>
  <c r="X3006" i="9"/>
  <c r="BD3842" i="9"/>
  <c r="BE3842" i="9" l="1"/>
  <c r="BC3843" i="9"/>
  <c r="BA3843" i="9"/>
  <c r="AZ3844" i="9"/>
  <c r="Y3006" i="9"/>
  <c r="W3007" i="9"/>
  <c r="BD3843" i="9"/>
  <c r="BE3843" i="9" l="1"/>
  <c r="AZ3845" i="9"/>
  <c r="BC3844" i="9"/>
  <c r="BA3844" i="9"/>
  <c r="BJ3206" i="9"/>
  <c r="AD3013" i="9"/>
  <c r="T3008" i="9"/>
  <c r="U3008" i="9" s="1"/>
  <c r="BD3844" i="9"/>
  <c r="X3007" i="9"/>
  <c r="BE3844" i="9" l="1"/>
  <c r="BA3845" i="9"/>
  <c r="AZ3846" i="9"/>
  <c r="BC3845" i="9"/>
  <c r="Y3007" i="9"/>
  <c r="W3008" i="9"/>
  <c r="BJ3207" i="9"/>
  <c r="AD3014" i="9"/>
  <c r="T3009" i="9"/>
  <c r="U3009" i="9" s="1"/>
  <c r="BD3845" i="9"/>
  <c r="X3008" i="9"/>
  <c r="BE3845" i="9" l="1"/>
  <c r="AZ3847" i="9"/>
  <c r="BC3846" i="9"/>
  <c r="BA3846" i="9"/>
  <c r="Y3008" i="9"/>
  <c r="W3009" i="9"/>
  <c r="BD3846" i="9"/>
  <c r="BE3846" i="9" l="1"/>
  <c r="BC3847" i="9"/>
  <c r="AZ3848" i="9"/>
  <c r="BA3847" i="9"/>
  <c r="BJ3208" i="9"/>
  <c r="AD3015" i="9"/>
  <c r="T3010" i="9"/>
  <c r="U3010" i="9" s="1"/>
  <c r="BD3847" i="9"/>
  <c r="X3009" i="9"/>
  <c r="BE3847" i="9" l="1"/>
  <c r="BC3848" i="9"/>
  <c r="BA3848" i="9"/>
  <c r="AZ3849" i="9"/>
  <c r="Y3009" i="9"/>
  <c r="W3010" i="9"/>
  <c r="BJ3209" i="9"/>
  <c r="AD3016" i="9"/>
  <c r="T3011" i="9"/>
  <c r="U3011" i="9" s="1"/>
  <c r="X3010" i="9"/>
  <c r="BD3848" i="9"/>
  <c r="BE3848" i="9" l="1"/>
  <c r="AZ3850" i="9"/>
  <c r="BA3849" i="9"/>
  <c r="BC3849" i="9"/>
  <c r="Y3010" i="9"/>
  <c r="W3011" i="9"/>
  <c r="BD3849" i="9"/>
  <c r="BE3849" i="9" l="1"/>
  <c r="AZ3851" i="9"/>
  <c r="BA3850" i="9"/>
  <c r="BC3850" i="9"/>
  <c r="BJ3210" i="9"/>
  <c r="AD3017" i="9"/>
  <c r="T3012" i="9"/>
  <c r="U3012" i="9" s="1"/>
  <c r="X3011" i="9"/>
  <c r="BD3850" i="9"/>
  <c r="BE3850" i="9" l="1"/>
  <c r="AZ3852" i="9"/>
  <c r="BC3851" i="9"/>
  <c r="BA3851" i="9"/>
  <c r="Y3011" i="9"/>
  <c r="W3012" i="9"/>
  <c r="BJ3211" i="9"/>
  <c r="AD3018" i="9"/>
  <c r="T3013" i="9"/>
  <c r="U3013" i="9" s="1"/>
  <c r="X3012" i="9"/>
  <c r="BD3851" i="9"/>
  <c r="BE3851" i="9" l="1"/>
  <c r="AZ3853" i="9"/>
  <c r="BC3852" i="9"/>
  <c r="BA3852" i="9"/>
  <c r="Y3012" i="9"/>
  <c r="W3013" i="9"/>
  <c r="BD3852" i="9"/>
  <c r="BE3852" i="9" l="1"/>
  <c r="AZ3854" i="9"/>
  <c r="BC3853" i="9"/>
  <c r="BA3853" i="9"/>
  <c r="BJ3212" i="9"/>
  <c r="AD3019" i="9"/>
  <c r="T3014" i="9"/>
  <c r="U3014" i="9" s="1"/>
  <c r="X3013" i="9"/>
  <c r="BD3853" i="9"/>
  <c r="BE3853" i="9" l="1"/>
  <c r="BA3854" i="9"/>
  <c r="AZ3855" i="9"/>
  <c r="BC3854" i="9"/>
  <c r="Y3013" i="9"/>
  <c r="W3014" i="9"/>
  <c r="BJ3213" i="9"/>
  <c r="AD3020" i="9"/>
  <c r="T3015" i="9"/>
  <c r="U3015" i="9" s="1"/>
  <c r="BD3854" i="9"/>
  <c r="X3014" i="9"/>
  <c r="BE3854" i="9" l="1"/>
  <c r="BC3855" i="9"/>
  <c r="BA3855" i="9"/>
  <c r="AZ3856" i="9"/>
  <c r="Y3014" i="9"/>
  <c r="W3015" i="9"/>
  <c r="BD3855" i="9"/>
  <c r="BE3855" i="9" l="1"/>
  <c r="AZ3857" i="9"/>
  <c r="BA3856" i="9"/>
  <c r="BC3856" i="9"/>
  <c r="BJ3214" i="9"/>
  <c r="AD3021" i="9"/>
  <c r="T3016" i="9"/>
  <c r="U3016" i="9" s="1"/>
  <c r="X3015" i="9"/>
  <c r="BD3856" i="9"/>
  <c r="BE3856" i="9" l="1"/>
  <c r="AZ3858" i="9"/>
  <c r="BA3857" i="9"/>
  <c r="BC3857" i="9"/>
  <c r="Y3015" i="9"/>
  <c r="W3016" i="9"/>
  <c r="BJ3215" i="9"/>
  <c r="AD3022" i="9"/>
  <c r="T3017" i="9"/>
  <c r="U3017" i="9" s="1"/>
  <c r="X3016" i="9"/>
  <c r="BD3857" i="9"/>
  <c r="BE3857" i="9" l="1"/>
  <c r="BC3858" i="9"/>
  <c r="BA3858" i="9"/>
  <c r="AZ3859" i="9"/>
  <c r="Y3016" i="9"/>
  <c r="W3017" i="9"/>
  <c r="BD3858" i="9"/>
  <c r="BE3858" i="9" l="1"/>
  <c r="AZ3860" i="9"/>
  <c r="BA3859" i="9"/>
  <c r="BC3859" i="9"/>
  <c r="BJ3216" i="9"/>
  <c r="AD3023" i="9"/>
  <c r="T3018" i="9"/>
  <c r="U3018" i="9" s="1"/>
  <c r="X3017" i="9"/>
  <c r="BD3859" i="9"/>
  <c r="BE3859" i="9" l="1"/>
  <c r="AZ3861" i="9"/>
  <c r="BC3860" i="9"/>
  <c r="BA3860" i="9"/>
  <c r="Y3017" i="9"/>
  <c r="W3018" i="9"/>
  <c r="BJ3217" i="9"/>
  <c r="AD3024" i="9"/>
  <c r="T3019" i="9"/>
  <c r="U3019" i="9" s="1"/>
  <c r="BD3860" i="9"/>
  <c r="X3018" i="9"/>
  <c r="BE3860" i="9" l="1"/>
  <c r="AZ3862" i="9"/>
  <c r="BA3861" i="9"/>
  <c r="BC3861" i="9"/>
  <c r="Y3018" i="9"/>
  <c r="W3019" i="9"/>
  <c r="BD3861" i="9"/>
  <c r="BE3861" i="9" l="1"/>
  <c r="BA3862" i="9"/>
  <c r="AZ3863" i="9"/>
  <c r="BC3862" i="9"/>
  <c r="BJ3218" i="9"/>
  <c r="AD3025" i="9"/>
  <c r="T3020" i="9"/>
  <c r="U3020" i="9" s="1"/>
  <c r="BD3862" i="9"/>
  <c r="X3019" i="9"/>
  <c r="BE3862" i="9" l="1"/>
  <c r="BC3863" i="9"/>
  <c r="AZ3864" i="9"/>
  <c r="BA3863" i="9"/>
  <c r="Y3019" i="9"/>
  <c r="W3020" i="9"/>
  <c r="BJ3219" i="9"/>
  <c r="AD3026" i="9"/>
  <c r="T3021" i="9"/>
  <c r="U3021" i="9" s="1"/>
  <c r="BD3863" i="9"/>
  <c r="X3020" i="9"/>
  <c r="BE3863" i="9" l="1"/>
  <c r="BC3864" i="9"/>
  <c r="AZ3865" i="9"/>
  <c r="BA3864" i="9"/>
  <c r="Y3020" i="9"/>
  <c r="W3021" i="9"/>
  <c r="BD3864" i="9"/>
  <c r="BE3864" i="9" l="1"/>
  <c r="BA3865" i="9"/>
  <c r="BC3865" i="9"/>
  <c r="AZ3866" i="9"/>
  <c r="BJ3220" i="9"/>
  <c r="AD3027" i="9"/>
  <c r="T3022" i="9"/>
  <c r="U3022" i="9" s="1"/>
  <c r="BD3865" i="9"/>
  <c r="X3021" i="9"/>
  <c r="BE3865" i="9" l="1"/>
  <c r="BA3866" i="9"/>
  <c r="AZ3867" i="9"/>
  <c r="BC3866" i="9"/>
  <c r="Y3021" i="9"/>
  <c r="W3022" i="9"/>
  <c r="BJ3221" i="9"/>
  <c r="AD3028" i="9"/>
  <c r="T3023" i="9"/>
  <c r="U3023" i="9" s="1"/>
  <c r="BD3866" i="9"/>
  <c r="X3022" i="9"/>
  <c r="BE3866" i="9" l="1"/>
  <c r="BC3867" i="9"/>
  <c r="AZ3868" i="9"/>
  <c r="BA3867" i="9"/>
  <c r="Y3022" i="9"/>
  <c r="W3023" i="9"/>
  <c r="BD3867" i="9"/>
  <c r="BE3867" i="9" l="1"/>
  <c r="BC3868" i="9"/>
  <c r="BA3868" i="9"/>
  <c r="AZ3869" i="9"/>
  <c r="BJ3222" i="9"/>
  <c r="AD3029" i="9"/>
  <c r="T3024" i="9"/>
  <c r="U3024" i="9" s="1"/>
  <c r="X3023" i="9"/>
  <c r="BD3868" i="9"/>
  <c r="BE3868" i="9" l="1"/>
  <c r="AZ3870" i="9"/>
  <c r="BC3869" i="9"/>
  <c r="BA3869" i="9"/>
  <c r="Y3023" i="9"/>
  <c r="W3024" i="9"/>
  <c r="BJ3223" i="9"/>
  <c r="AD3030" i="9"/>
  <c r="T3025" i="9"/>
  <c r="U3025" i="9" s="1"/>
  <c r="X3024" i="9"/>
  <c r="BD3869" i="9"/>
  <c r="BE3869" i="9" l="1"/>
  <c r="AZ3871" i="9"/>
  <c r="BA3870" i="9"/>
  <c r="BC3870" i="9"/>
  <c r="Y3024" i="9"/>
  <c r="W3025" i="9"/>
  <c r="BD3870" i="9"/>
  <c r="BE3870" i="9" l="1"/>
  <c r="BC3871" i="9"/>
  <c r="BA3871" i="9"/>
  <c r="AZ3872" i="9"/>
  <c r="BJ3224" i="9"/>
  <c r="AD3031" i="9"/>
  <c r="T3026" i="9"/>
  <c r="U3026" i="9" s="1"/>
  <c r="BD3871" i="9"/>
  <c r="X3025" i="9"/>
  <c r="BE3871" i="9" l="1"/>
  <c r="AZ3873" i="9"/>
  <c r="BC3872" i="9"/>
  <c r="BA3872" i="9"/>
  <c r="Y3025" i="9"/>
  <c r="W3026" i="9"/>
  <c r="BJ3225" i="9"/>
  <c r="AD3032" i="9"/>
  <c r="T3027" i="9"/>
  <c r="U3027" i="9" s="1"/>
  <c r="BD3872" i="9"/>
  <c r="X3026" i="9"/>
  <c r="BE3872" i="9" l="1"/>
  <c r="BA3873" i="9"/>
  <c r="AZ3874" i="9"/>
  <c r="BC3873" i="9"/>
  <c r="Y3026" i="9"/>
  <c r="W3027" i="9"/>
  <c r="BD3873" i="9"/>
  <c r="BE3873" i="9" l="1"/>
  <c r="BA3874" i="9"/>
  <c r="AZ3875" i="9"/>
  <c r="BC3874" i="9"/>
  <c r="BJ3226" i="9"/>
  <c r="AD3033" i="9"/>
  <c r="T3028" i="9"/>
  <c r="U3028" i="9" s="1"/>
  <c r="X3027" i="9"/>
  <c r="BD3874" i="9"/>
  <c r="BE3874" i="9" l="1"/>
  <c r="BC3875" i="9"/>
  <c r="BA3875" i="9"/>
  <c r="AZ3876" i="9"/>
  <c r="Y3027" i="9"/>
  <c r="W3028" i="9"/>
  <c r="BJ3227" i="9"/>
  <c r="AD3034" i="9"/>
  <c r="T3029" i="9"/>
  <c r="U3029" i="9" s="1"/>
  <c r="BD3875" i="9"/>
  <c r="X3028" i="9"/>
  <c r="BE3875" i="9" l="1"/>
  <c r="AZ3877" i="9"/>
  <c r="BC3876" i="9"/>
  <c r="BA3876" i="9"/>
  <c r="Y3028" i="9"/>
  <c r="W3029" i="9"/>
  <c r="BD3876" i="9"/>
  <c r="BE3876" i="9" l="1"/>
  <c r="AZ3878" i="9"/>
  <c r="BA3877" i="9"/>
  <c r="BC3877" i="9"/>
  <c r="BJ3228" i="9"/>
  <c r="AD3035" i="9"/>
  <c r="T3030" i="9"/>
  <c r="U3030" i="9" s="1"/>
  <c r="X3029" i="9"/>
  <c r="BD3877" i="9"/>
  <c r="BE3877" i="9" l="1"/>
  <c r="BA3878" i="9"/>
  <c r="AZ3879" i="9"/>
  <c r="BC3878" i="9"/>
  <c r="Y3029" i="9"/>
  <c r="W3030" i="9"/>
  <c r="BJ3229" i="9"/>
  <c r="AD3036" i="9"/>
  <c r="T3031" i="9"/>
  <c r="U3031" i="9" s="1"/>
  <c r="BD3878" i="9"/>
  <c r="X3030" i="9"/>
  <c r="BE3878" i="9" l="1"/>
  <c r="BA3879" i="9"/>
  <c r="BC3879" i="9"/>
  <c r="AZ3880" i="9"/>
  <c r="Y3030" i="9"/>
  <c r="W3031" i="9"/>
  <c r="BD3879" i="9"/>
  <c r="BE3879" i="9" l="1"/>
  <c r="BA3880" i="9"/>
  <c r="AZ3881" i="9"/>
  <c r="BC3880" i="9"/>
  <c r="BJ3230" i="9"/>
  <c r="AD3037" i="9"/>
  <c r="T3032" i="9"/>
  <c r="U3032" i="9" s="1"/>
  <c r="BD3880" i="9"/>
  <c r="X3031" i="9"/>
  <c r="BE3880" i="9" l="1"/>
  <c r="AZ3882" i="9"/>
  <c r="BC3881" i="9"/>
  <c r="BA3881" i="9"/>
  <c r="Y3031" i="9"/>
  <c r="W3032" i="9"/>
  <c r="BJ3231" i="9"/>
  <c r="AD3038" i="9"/>
  <c r="T3033" i="9"/>
  <c r="U3033" i="9" s="1"/>
  <c r="X3032" i="9"/>
  <c r="BD3881" i="9"/>
  <c r="BE3881" i="9" l="1"/>
  <c r="BA3882" i="9"/>
  <c r="AZ3883" i="9"/>
  <c r="BC3882" i="9"/>
  <c r="Y3032" i="9"/>
  <c r="W3033" i="9"/>
  <c r="BD3882" i="9"/>
  <c r="BE3882" i="9" l="1"/>
  <c r="BC3883" i="9"/>
  <c r="BA3883" i="9"/>
  <c r="AZ3884" i="9"/>
  <c r="BJ3232" i="9"/>
  <c r="AD3039" i="9"/>
  <c r="T3034" i="9"/>
  <c r="U3034" i="9" s="1"/>
  <c r="X3033" i="9"/>
  <c r="BD3883" i="9"/>
  <c r="BE3883" i="9" l="1"/>
  <c r="AZ3885" i="9"/>
  <c r="BC3884" i="9"/>
  <c r="BA3884" i="9"/>
  <c r="Y3033" i="9"/>
  <c r="W3034" i="9"/>
  <c r="BJ3233" i="9"/>
  <c r="AD3040" i="9"/>
  <c r="T3035" i="9"/>
  <c r="U3035" i="9" s="1"/>
  <c r="X3034" i="9"/>
  <c r="BD3884" i="9"/>
  <c r="BE3884" i="9" l="1"/>
  <c r="AZ3886" i="9"/>
  <c r="BA3885" i="9"/>
  <c r="BC3885" i="9"/>
  <c r="Y3034" i="9"/>
  <c r="W3035" i="9"/>
  <c r="BD3885" i="9"/>
  <c r="BE3885" i="9" l="1"/>
  <c r="BA3886" i="9"/>
  <c r="AZ3887" i="9"/>
  <c r="BC3886" i="9"/>
  <c r="BJ3234" i="9"/>
  <c r="AD3041" i="9"/>
  <c r="T3036" i="9"/>
  <c r="U3036" i="9" s="1"/>
  <c r="BD3886" i="9"/>
  <c r="X3035" i="9"/>
  <c r="BE3886" i="9" l="1"/>
  <c r="AZ3888" i="9"/>
  <c r="BC3887" i="9"/>
  <c r="BA3887" i="9"/>
  <c r="Y3035" i="9"/>
  <c r="W3036" i="9"/>
  <c r="BJ3235" i="9"/>
  <c r="AD3042" i="9"/>
  <c r="T3037" i="9"/>
  <c r="U3037" i="9" s="1"/>
  <c r="X3036" i="9"/>
  <c r="BD3887" i="9"/>
  <c r="BE3887" i="9" l="1"/>
  <c r="BC3888" i="9"/>
  <c r="BA3888" i="9"/>
  <c r="AZ3889" i="9"/>
  <c r="Y3036" i="9"/>
  <c r="W3037" i="9"/>
  <c r="BD3888" i="9"/>
  <c r="BE3888" i="9" l="1"/>
  <c r="AZ3890" i="9"/>
  <c r="BA3889" i="9"/>
  <c r="BC3889" i="9"/>
  <c r="BJ3236" i="9"/>
  <c r="AD3043" i="9"/>
  <c r="T3038" i="9"/>
  <c r="U3038" i="9" s="1"/>
  <c r="X3037" i="9"/>
  <c r="BD3889" i="9"/>
  <c r="BE3889" i="9" l="1"/>
  <c r="AZ3891" i="9"/>
  <c r="BC3890" i="9"/>
  <c r="BA3890" i="9"/>
  <c r="Y3037" i="9"/>
  <c r="W3038" i="9"/>
  <c r="BJ3237" i="9"/>
  <c r="AD3044" i="9"/>
  <c r="T3039" i="9"/>
  <c r="U3039" i="9" s="1"/>
  <c r="BD3890" i="9"/>
  <c r="X3038" i="9"/>
  <c r="BE3890" i="9" l="1"/>
  <c r="BC3891" i="9"/>
  <c r="BA3891" i="9"/>
  <c r="AZ3892" i="9"/>
  <c r="Y3038" i="9"/>
  <c r="W3039" i="9"/>
  <c r="BD3891" i="9"/>
  <c r="BE3891" i="9" l="1"/>
  <c r="AZ3893" i="9"/>
  <c r="BA3892" i="9"/>
  <c r="BC3892" i="9"/>
  <c r="BJ3238" i="9"/>
  <c r="AD3045" i="9"/>
  <c r="T3040" i="9"/>
  <c r="U3040" i="9" s="1"/>
  <c r="BD3892" i="9"/>
  <c r="X3039" i="9"/>
  <c r="BE3892" i="9" l="1"/>
  <c r="BA3893" i="9"/>
  <c r="BC3893" i="9"/>
  <c r="AZ3894" i="9"/>
  <c r="Y3039" i="9"/>
  <c r="W3040" i="9"/>
  <c r="BJ3239" i="9"/>
  <c r="AD3046" i="9"/>
  <c r="T3041" i="9"/>
  <c r="U3041" i="9" s="1"/>
  <c r="BD3893" i="9"/>
  <c r="X3040" i="9"/>
  <c r="BE3893" i="9" l="1"/>
  <c r="BC3894" i="9"/>
  <c r="AZ3895" i="9"/>
  <c r="BA3894" i="9"/>
  <c r="Y3040" i="9"/>
  <c r="W3041" i="9"/>
  <c r="BD3894" i="9"/>
  <c r="BE3894" i="9" l="1"/>
  <c r="BC3895" i="9"/>
  <c r="AZ3896" i="9"/>
  <c r="BA3895" i="9"/>
  <c r="BJ3240" i="9"/>
  <c r="AD3047" i="9"/>
  <c r="T3042" i="9"/>
  <c r="U3042" i="9" s="1"/>
  <c r="X3041" i="9"/>
  <c r="BD3895" i="9"/>
  <c r="BE3895" i="9" l="1"/>
  <c r="AZ3897" i="9"/>
  <c r="BC3896" i="9"/>
  <c r="BA3896" i="9"/>
  <c r="Y3041" i="9"/>
  <c r="W3042" i="9"/>
  <c r="BJ3241" i="9"/>
  <c r="AD3048" i="9"/>
  <c r="T3043" i="9"/>
  <c r="U3043" i="9" s="1"/>
  <c r="X3042" i="9"/>
  <c r="BD3896" i="9"/>
  <c r="BE3896" i="9" l="1"/>
  <c r="AZ3898" i="9"/>
  <c r="BC3897" i="9"/>
  <c r="BA3897" i="9"/>
  <c r="Y3042" i="9"/>
  <c r="W3043" i="9"/>
  <c r="BD3897" i="9"/>
  <c r="BE3897" i="9" l="1"/>
  <c r="BA3898" i="9"/>
  <c r="BC3898" i="9"/>
  <c r="AZ3899" i="9"/>
  <c r="BJ3242" i="9"/>
  <c r="AD3049" i="9"/>
  <c r="T3044" i="9"/>
  <c r="U3044" i="9" s="1"/>
  <c r="BD3898" i="9"/>
  <c r="X3043" i="9"/>
  <c r="BE3898" i="9" l="1"/>
  <c r="AZ3900" i="9"/>
  <c r="BC3899" i="9"/>
  <c r="BA3899" i="9"/>
  <c r="Y3043" i="9"/>
  <c r="W3044" i="9"/>
  <c r="BJ3243" i="9"/>
  <c r="AD3050" i="9"/>
  <c r="T3045" i="9"/>
  <c r="U3045" i="9" s="1"/>
  <c r="X3044" i="9"/>
  <c r="BD3899" i="9"/>
  <c r="BE3899" i="9" l="1"/>
  <c r="AZ3901" i="9"/>
  <c r="BA3900" i="9"/>
  <c r="BC3900" i="9"/>
  <c r="Y3044" i="9"/>
  <c r="W3045" i="9"/>
  <c r="BD3900" i="9"/>
  <c r="BE3900" i="9" l="1"/>
  <c r="BA3901" i="9"/>
  <c r="AZ3902" i="9"/>
  <c r="BC3901" i="9"/>
  <c r="BJ3244" i="9"/>
  <c r="AD3051" i="9"/>
  <c r="T3046" i="9"/>
  <c r="U3046" i="9" s="1"/>
  <c r="BD3901" i="9"/>
  <c r="X3045" i="9"/>
  <c r="BE3901" i="9" l="1"/>
  <c r="BA3902" i="9"/>
  <c r="BC3902" i="9"/>
  <c r="AZ3903" i="9"/>
  <c r="Y3045" i="9"/>
  <c r="W3046" i="9"/>
  <c r="BJ3245" i="9"/>
  <c r="AD3052" i="9"/>
  <c r="T3047" i="9"/>
  <c r="U3047" i="9" s="1"/>
  <c r="X3046" i="9"/>
  <c r="BD3902" i="9"/>
  <c r="BE3902" i="9" l="1"/>
  <c r="BC3903" i="9"/>
  <c r="AZ3904" i="9"/>
  <c r="BA3903" i="9"/>
  <c r="Y3046" i="9"/>
  <c r="W3047" i="9"/>
  <c r="BD3903" i="9"/>
  <c r="BE3903" i="9" l="1"/>
  <c r="BC3904" i="9"/>
  <c r="BA3904" i="9"/>
  <c r="AZ3905" i="9"/>
  <c r="BJ3246" i="9"/>
  <c r="AD3053" i="9"/>
  <c r="T3048" i="9"/>
  <c r="U3048" i="9" s="1"/>
  <c r="X3047" i="9"/>
  <c r="BD3904" i="9"/>
  <c r="BE3904" i="9" l="1"/>
  <c r="AZ3906" i="9"/>
  <c r="BC3905" i="9"/>
  <c r="BA3905" i="9"/>
  <c r="Y3047" i="9"/>
  <c r="W3048" i="9"/>
  <c r="BJ3247" i="9"/>
  <c r="AD3054" i="9"/>
  <c r="T3049" i="9"/>
  <c r="U3049" i="9" s="1"/>
  <c r="BD3905" i="9"/>
  <c r="X3048" i="9"/>
  <c r="BE3905" i="9" l="1"/>
  <c r="BA3906" i="9"/>
  <c r="AZ3907" i="9"/>
  <c r="BC3906" i="9"/>
  <c r="Y3048" i="9"/>
  <c r="W3049" i="9"/>
  <c r="BD3906" i="9"/>
  <c r="BE3906" i="9" l="1"/>
  <c r="BA3907" i="9"/>
  <c r="AZ3908" i="9"/>
  <c r="BC3907" i="9"/>
  <c r="BJ3248" i="9"/>
  <c r="AD3055" i="9"/>
  <c r="T3050" i="9"/>
  <c r="U3050" i="9" s="1"/>
  <c r="BD3907" i="9"/>
  <c r="X3049" i="9"/>
  <c r="BE3907" i="9" l="1"/>
  <c r="BA3908" i="9"/>
  <c r="AZ3909" i="9"/>
  <c r="BC3908" i="9"/>
  <c r="Y3049" i="9"/>
  <c r="W3050" i="9"/>
  <c r="BJ3249" i="9"/>
  <c r="AD3056" i="9"/>
  <c r="T3051" i="9"/>
  <c r="U3051" i="9" s="1"/>
  <c r="BD3908" i="9"/>
  <c r="X3050" i="9"/>
  <c r="BE3908" i="9" l="1"/>
  <c r="AZ3910" i="9"/>
  <c r="BA3909" i="9"/>
  <c r="BC3909" i="9"/>
  <c r="Y3050" i="9"/>
  <c r="W3051" i="9"/>
  <c r="BD3909" i="9"/>
  <c r="BE3909" i="9" l="1"/>
  <c r="AZ3911" i="9"/>
  <c r="BC3910" i="9"/>
  <c r="BA3910" i="9"/>
  <c r="BJ3250" i="9"/>
  <c r="AD3057" i="9"/>
  <c r="T3052" i="9"/>
  <c r="U3052" i="9" s="1"/>
  <c r="X3051" i="9"/>
  <c r="BD3910" i="9"/>
  <c r="BE3910" i="9" l="1"/>
  <c r="BC3911" i="9"/>
  <c r="BA3911" i="9"/>
  <c r="AZ3912" i="9"/>
  <c r="Y3051" i="9"/>
  <c r="W3052" i="9"/>
  <c r="BJ3251" i="9"/>
  <c r="AD3058" i="9"/>
  <c r="T3053" i="9"/>
  <c r="U3053" i="9" s="1"/>
  <c r="BD3911" i="9"/>
  <c r="X3052" i="9"/>
  <c r="BE3911" i="9" l="1"/>
  <c r="BC3912" i="9"/>
  <c r="BA3912" i="9"/>
  <c r="AZ3913" i="9"/>
  <c r="Y3052" i="9"/>
  <c r="W3053" i="9"/>
  <c r="BD3912" i="9"/>
  <c r="BE3912" i="9" l="1"/>
  <c r="AZ3914" i="9"/>
  <c r="BC3913" i="9"/>
  <c r="BA3913" i="9"/>
  <c r="BJ3252" i="9"/>
  <c r="AD3059" i="9"/>
  <c r="T3054" i="9"/>
  <c r="U3054" i="9" s="1"/>
  <c r="BD3913" i="9"/>
  <c r="X3053" i="9"/>
  <c r="BE3913" i="9" l="1"/>
  <c r="BC3914" i="9"/>
  <c r="BA3914" i="9"/>
  <c r="AZ3915" i="9"/>
  <c r="Y3053" i="9"/>
  <c r="W3054" i="9"/>
  <c r="BJ3253" i="9"/>
  <c r="AD3060" i="9"/>
  <c r="T3055" i="9"/>
  <c r="U3055" i="9" s="1"/>
  <c r="X3054" i="9"/>
  <c r="BD3914" i="9"/>
  <c r="BE3914" i="9" l="1"/>
  <c r="AZ3916" i="9"/>
  <c r="BC3915" i="9"/>
  <c r="BA3915" i="9"/>
  <c r="Y3054" i="9"/>
  <c r="W3055" i="9"/>
  <c r="BD3915" i="9"/>
  <c r="BE3915" i="9" l="1"/>
  <c r="BC3916" i="9"/>
  <c r="BA3916" i="9"/>
  <c r="AZ3917" i="9"/>
  <c r="BJ3254" i="9"/>
  <c r="AD3061" i="9"/>
  <c r="T3056" i="9"/>
  <c r="U3056" i="9" s="1"/>
  <c r="X3055" i="9"/>
  <c r="BD3916" i="9"/>
  <c r="BE3916" i="9" l="1"/>
  <c r="AZ3918" i="9"/>
  <c r="BC3917" i="9"/>
  <c r="BA3917" i="9"/>
  <c r="Y3055" i="9"/>
  <c r="W3056" i="9"/>
  <c r="BJ3255" i="9"/>
  <c r="AD3062" i="9"/>
  <c r="T3057" i="9"/>
  <c r="U3057" i="9" s="1"/>
  <c r="BD3917" i="9"/>
  <c r="X3056" i="9"/>
  <c r="BE3917" i="9" l="1"/>
  <c r="BA3918" i="9"/>
  <c r="AZ3919" i="9"/>
  <c r="BC3918" i="9"/>
  <c r="Y3056" i="9"/>
  <c r="W3057" i="9"/>
  <c r="BD3918" i="9"/>
  <c r="BE3918" i="9" l="1"/>
  <c r="BC3919" i="9"/>
  <c r="BA3919" i="9"/>
  <c r="AZ3920" i="9"/>
  <c r="BJ3256" i="9"/>
  <c r="AD3063" i="9"/>
  <c r="T3058" i="9"/>
  <c r="U3058" i="9" s="1"/>
  <c r="BD3919" i="9"/>
  <c r="X3057" i="9"/>
  <c r="BE3919" i="9" l="1"/>
  <c r="BC3920" i="9"/>
  <c r="AZ3921" i="9"/>
  <c r="BA3920" i="9"/>
  <c r="Y3057" i="9"/>
  <c r="W3058" i="9"/>
  <c r="BJ3257" i="9"/>
  <c r="AD3064" i="9"/>
  <c r="T3059" i="9"/>
  <c r="U3059" i="9" s="1"/>
  <c r="BD3920" i="9"/>
  <c r="X3058" i="9"/>
  <c r="BE3920" i="9" l="1"/>
  <c r="BA3921" i="9"/>
  <c r="BC3921" i="9"/>
  <c r="AZ3922" i="9"/>
  <c r="Y3058" i="9"/>
  <c r="W3059" i="9"/>
  <c r="BD3921" i="9"/>
  <c r="BE3921" i="9" l="1"/>
  <c r="BC3922" i="9"/>
  <c r="BA3922" i="9"/>
  <c r="AZ3923" i="9"/>
  <c r="BJ3258" i="9"/>
  <c r="AD3065" i="9"/>
  <c r="T3060" i="9"/>
  <c r="U3060" i="9" s="1"/>
  <c r="X3059" i="9"/>
  <c r="BD3922" i="9"/>
  <c r="BE3922" i="9" l="1"/>
  <c r="BC3923" i="9"/>
  <c r="BA3923" i="9"/>
  <c r="AZ3924" i="9"/>
  <c r="Y3059" i="9"/>
  <c r="W3060" i="9"/>
  <c r="BJ3259" i="9"/>
  <c r="AD3066" i="9"/>
  <c r="T3061" i="9"/>
  <c r="U3061" i="9" s="1"/>
  <c r="X3060" i="9"/>
  <c r="BD3923" i="9"/>
  <c r="BE3923" i="9" l="1"/>
  <c r="AZ3925" i="9"/>
  <c r="BA3924" i="9"/>
  <c r="BC3924" i="9"/>
  <c r="Y3060" i="9"/>
  <c r="W3061" i="9"/>
  <c r="BD3924" i="9"/>
  <c r="BE3924" i="9" l="1"/>
  <c r="AZ3926" i="9"/>
  <c r="BA3925" i="9"/>
  <c r="BC3925" i="9"/>
  <c r="BJ3260" i="9"/>
  <c r="AD3067" i="9"/>
  <c r="T3062" i="9"/>
  <c r="U3062" i="9" s="1"/>
  <c r="BD3925" i="9"/>
  <c r="X3061" i="9"/>
  <c r="BE3925" i="9" l="1"/>
  <c r="BA3926" i="9"/>
  <c r="BC3926" i="9"/>
  <c r="AZ3927" i="9"/>
  <c r="Y3061" i="9"/>
  <c r="W3062" i="9"/>
  <c r="BJ3261" i="9"/>
  <c r="AD3068" i="9"/>
  <c r="T3063" i="9"/>
  <c r="U3063" i="9" s="1"/>
  <c r="BD3926" i="9"/>
  <c r="X3062" i="9"/>
  <c r="BE3926" i="9" l="1"/>
  <c r="AZ3928" i="9"/>
  <c r="BA3927" i="9"/>
  <c r="BC3927" i="9"/>
  <c r="Y3062" i="9"/>
  <c r="W3063" i="9"/>
  <c r="BD3927" i="9"/>
  <c r="BE3927" i="9" l="1"/>
  <c r="BA3928" i="9"/>
  <c r="BC3928" i="9"/>
  <c r="AZ3929" i="9"/>
  <c r="BJ3262" i="9"/>
  <c r="AD3069" i="9"/>
  <c r="T3064" i="9"/>
  <c r="U3064" i="9" s="1"/>
  <c r="X3063" i="9"/>
  <c r="BD3928" i="9"/>
  <c r="BE3928" i="9" l="1"/>
  <c r="BA3929" i="9"/>
  <c r="AZ3930" i="9"/>
  <c r="BC3929" i="9"/>
  <c r="Y3063" i="9"/>
  <c r="W3064" i="9"/>
  <c r="BJ3263" i="9"/>
  <c r="AD3070" i="9"/>
  <c r="T3065" i="9"/>
  <c r="U3065" i="9" s="1"/>
  <c r="BD3929" i="9"/>
  <c r="X3064" i="9"/>
  <c r="BE3929" i="9" l="1"/>
  <c r="AZ3931" i="9"/>
  <c r="BA3930" i="9"/>
  <c r="BC3930" i="9"/>
  <c r="Y3064" i="9"/>
  <c r="W3065" i="9"/>
  <c r="BD3930" i="9"/>
  <c r="BE3930" i="9" l="1"/>
  <c r="BC3931" i="9"/>
  <c r="AZ3932" i="9"/>
  <c r="BA3931" i="9"/>
  <c r="BJ3264" i="9"/>
  <c r="AD3071" i="9"/>
  <c r="T3066" i="9"/>
  <c r="U3066" i="9" s="1"/>
  <c r="BD3931" i="9"/>
  <c r="X3065" i="9"/>
  <c r="BE3931" i="9" l="1"/>
  <c r="BA3932" i="9"/>
  <c r="AZ3933" i="9"/>
  <c r="BC3932" i="9"/>
  <c r="Y3065" i="9"/>
  <c r="W3066" i="9"/>
  <c r="BJ3265" i="9"/>
  <c r="AD3072" i="9"/>
  <c r="T3067" i="9"/>
  <c r="U3067" i="9" s="1"/>
  <c r="X3066" i="9"/>
  <c r="BD3932" i="9"/>
  <c r="BE3932" i="9" l="1"/>
  <c r="AZ3934" i="9"/>
  <c r="BC3933" i="9"/>
  <c r="BA3933" i="9"/>
  <c r="Y3066" i="9"/>
  <c r="W3067" i="9"/>
  <c r="BD3933" i="9"/>
  <c r="BE3933" i="9" l="1"/>
  <c r="BC3934" i="9"/>
  <c r="BA3934" i="9"/>
  <c r="AZ3935" i="9"/>
  <c r="BJ3266" i="9"/>
  <c r="AD3073" i="9"/>
  <c r="T3068" i="9"/>
  <c r="U3068" i="9" s="1"/>
  <c r="X3067" i="9"/>
  <c r="BD3934" i="9"/>
  <c r="BE3934" i="9" l="1"/>
  <c r="AZ3936" i="9"/>
  <c r="BC3935" i="9"/>
  <c r="BA3935" i="9"/>
  <c r="Y3067" i="9"/>
  <c r="W3068" i="9"/>
  <c r="BJ3267" i="9"/>
  <c r="AD3074" i="9"/>
  <c r="T3069" i="9"/>
  <c r="U3069" i="9" s="1"/>
  <c r="X3068" i="9"/>
  <c r="BD3935" i="9"/>
  <c r="BE3935" i="9" l="1"/>
  <c r="BA3936" i="9"/>
  <c r="AZ3937" i="9"/>
  <c r="BC3936" i="9"/>
  <c r="Y3068" i="9"/>
  <c r="W3069" i="9"/>
  <c r="BD3936" i="9"/>
  <c r="BE3936" i="9" l="1"/>
  <c r="AZ3938" i="9"/>
  <c r="BA3937" i="9"/>
  <c r="BC3937" i="9"/>
  <c r="BJ3268" i="9"/>
  <c r="AD3075" i="9"/>
  <c r="T3070" i="9"/>
  <c r="U3070" i="9" s="1"/>
  <c r="BD3937" i="9"/>
  <c r="X3069" i="9"/>
  <c r="BE3937" i="9" l="1"/>
  <c r="BC3938" i="9"/>
  <c r="BA3938" i="9"/>
  <c r="AZ3939" i="9"/>
  <c r="Y3069" i="9"/>
  <c r="W3070" i="9"/>
  <c r="BJ3269" i="9"/>
  <c r="AD3076" i="9"/>
  <c r="T3071" i="9"/>
  <c r="U3071" i="9" s="1"/>
  <c r="BD3938" i="9"/>
  <c r="X3070" i="9"/>
  <c r="BE3938" i="9" l="1"/>
  <c r="BC3939" i="9"/>
  <c r="AZ3940" i="9"/>
  <c r="BA3939" i="9"/>
  <c r="Y3070" i="9"/>
  <c r="W3071" i="9"/>
  <c r="BD3939" i="9"/>
  <c r="BE3939" i="9" l="1"/>
  <c r="AZ3941" i="9"/>
  <c r="BA3940" i="9"/>
  <c r="BC3940" i="9"/>
  <c r="BJ3270" i="9"/>
  <c r="AD3077" i="9"/>
  <c r="T3072" i="9"/>
  <c r="U3072" i="9" s="1"/>
  <c r="BD3940" i="9"/>
  <c r="X3071" i="9"/>
  <c r="BE3940" i="9" l="1"/>
  <c r="AZ3942" i="9"/>
  <c r="BC3941" i="9"/>
  <c r="BA3941" i="9"/>
  <c r="Y3071" i="9"/>
  <c r="W3072" i="9"/>
  <c r="BJ3271" i="9"/>
  <c r="AD3078" i="9"/>
  <c r="T3073" i="9"/>
  <c r="U3073" i="9" s="1"/>
  <c r="BD3941" i="9"/>
  <c r="X3072" i="9"/>
  <c r="BE3941" i="9" l="1"/>
  <c r="AZ3943" i="9"/>
  <c r="BC3942" i="9"/>
  <c r="BA3942" i="9"/>
  <c r="Y3072" i="9"/>
  <c r="W3073" i="9"/>
  <c r="BD3942" i="9"/>
  <c r="BE3942" i="9" l="1"/>
  <c r="AZ3944" i="9"/>
  <c r="BA3943" i="9"/>
  <c r="BC3943" i="9"/>
  <c r="BJ3272" i="9"/>
  <c r="AD3079" i="9"/>
  <c r="T3074" i="9"/>
  <c r="U3074" i="9" s="1"/>
  <c r="X3073" i="9"/>
  <c r="BD3943" i="9"/>
  <c r="BE3943" i="9" l="1"/>
  <c r="AZ3945" i="9"/>
  <c r="BC3944" i="9"/>
  <c r="BA3944" i="9"/>
  <c r="Y3073" i="9"/>
  <c r="W3074" i="9"/>
  <c r="BJ3273" i="9"/>
  <c r="AD3080" i="9"/>
  <c r="T3075" i="9"/>
  <c r="U3075" i="9" s="1"/>
  <c r="BD3944" i="9"/>
  <c r="X3074" i="9"/>
  <c r="BE3944" i="9" l="1"/>
  <c r="AZ3946" i="9"/>
  <c r="BC3945" i="9"/>
  <c r="BA3945" i="9"/>
  <c r="Y3074" i="9"/>
  <c r="W3075" i="9"/>
  <c r="BD3945" i="9"/>
  <c r="BE3945" i="9" l="1"/>
  <c r="AZ3947" i="9"/>
  <c r="BC3946" i="9"/>
  <c r="BA3946" i="9"/>
  <c r="BJ3274" i="9"/>
  <c r="AD3081" i="9"/>
  <c r="T3076" i="9"/>
  <c r="U3076" i="9" s="1"/>
  <c r="X3075" i="9"/>
  <c r="BD3946" i="9"/>
  <c r="BE3946" i="9" l="1"/>
  <c r="BC3947" i="9"/>
  <c r="AZ3948" i="9"/>
  <c r="BA3947" i="9"/>
  <c r="Y3075" i="9"/>
  <c r="W3076" i="9"/>
  <c r="BJ3275" i="9"/>
  <c r="AD3082" i="9"/>
  <c r="T3077" i="9"/>
  <c r="U3077" i="9" s="1"/>
  <c r="BD3947" i="9"/>
  <c r="X3076" i="9"/>
  <c r="BE3947" i="9" l="1"/>
  <c r="BC3948" i="9"/>
  <c r="BA3948" i="9"/>
  <c r="AZ3949" i="9"/>
  <c r="Y3076" i="9"/>
  <c r="W3077" i="9"/>
  <c r="BD3948" i="9"/>
  <c r="BE3948" i="9" l="1"/>
  <c r="BA3949" i="9"/>
  <c r="BC3949" i="9"/>
  <c r="AZ3950" i="9"/>
  <c r="BJ3276" i="9"/>
  <c r="AD3083" i="9"/>
  <c r="T3078" i="9"/>
  <c r="U3078" i="9" s="1"/>
  <c r="BD3949" i="9"/>
  <c r="X3077" i="9"/>
  <c r="BE3949" i="9" l="1"/>
  <c r="BC3950" i="9"/>
  <c r="AZ3951" i="9"/>
  <c r="BA3950" i="9"/>
  <c r="Y3077" i="9"/>
  <c r="W3078" i="9"/>
  <c r="BJ3277" i="9"/>
  <c r="AD3084" i="9"/>
  <c r="T3079" i="9"/>
  <c r="U3079" i="9" s="1"/>
  <c r="X3078" i="9"/>
  <c r="BD3950" i="9"/>
  <c r="BE3950" i="9" l="1"/>
  <c r="BC3951" i="9"/>
  <c r="AZ3952" i="9"/>
  <c r="BA3951" i="9"/>
  <c r="Y3078" i="9"/>
  <c r="W3079" i="9"/>
  <c r="BD3951" i="9"/>
  <c r="BE3951" i="9" l="1"/>
  <c r="BC3952" i="9"/>
  <c r="BA3952" i="9"/>
  <c r="AZ3953" i="9"/>
  <c r="BJ3278" i="9"/>
  <c r="AD3085" i="9"/>
  <c r="T3080" i="9"/>
  <c r="U3080" i="9" s="1"/>
  <c r="X3079" i="9"/>
  <c r="BD3952" i="9"/>
  <c r="BE3952" i="9" l="1"/>
  <c r="AZ3954" i="9"/>
  <c r="BC3953" i="9"/>
  <c r="BA3953" i="9"/>
  <c r="Y3079" i="9"/>
  <c r="W3080" i="9"/>
  <c r="BJ3279" i="9"/>
  <c r="AD3086" i="9"/>
  <c r="T3081" i="9"/>
  <c r="U3081" i="9" s="1"/>
  <c r="X3080" i="9"/>
  <c r="BD3953" i="9"/>
  <c r="BE3953" i="9" l="1"/>
  <c r="AZ3955" i="9"/>
  <c r="BA3954" i="9"/>
  <c r="BC3954" i="9"/>
  <c r="Y3080" i="9"/>
  <c r="W3081" i="9"/>
  <c r="BD3954" i="9"/>
  <c r="BE3954" i="9" l="1"/>
  <c r="BA3955" i="9"/>
  <c r="AZ3956" i="9"/>
  <c r="BC3955" i="9"/>
  <c r="BJ3280" i="9"/>
  <c r="AD3087" i="9"/>
  <c r="T3082" i="9"/>
  <c r="U3082" i="9" s="1"/>
  <c r="X3081" i="9"/>
  <c r="BD3955" i="9"/>
  <c r="BE3955" i="9" l="1"/>
  <c r="AZ3957" i="9"/>
  <c r="BA3956" i="9"/>
  <c r="BC3956" i="9"/>
  <c r="Y3081" i="9"/>
  <c r="W3082" i="9"/>
  <c r="BJ3281" i="9"/>
  <c r="AD3088" i="9"/>
  <c r="T3083" i="9"/>
  <c r="U3083" i="9" s="1"/>
  <c r="X3082" i="9"/>
  <c r="BD3956" i="9"/>
  <c r="BE3956" i="9" l="1"/>
  <c r="BA3957" i="9"/>
  <c r="AZ3958" i="9"/>
  <c r="BC3957" i="9"/>
  <c r="Y3082" i="9"/>
  <c r="W3083" i="9"/>
  <c r="BD3957" i="9"/>
  <c r="BE3957" i="9" l="1"/>
  <c r="BA3958" i="9"/>
  <c r="BC3958" i="9"/>
  <c r="AZ3959" i="9"/>
  <c r="BJ3282" i="9"/>
  <c r="AD3089" i="9"/>
  <c r="T3084" i="9"/>
  <c r="U3084" i="9" s="1"/>
  <c r="X3083" i="9"/>
  <c r="BD3958" i="9"/>
  <c r="BE3958" i="9" l="1"/>
  <c r="BC3959" i="9"/>
  <c r="AZ3960" i="9"/>
  <c r="BA3959" i="9"/>
  <c r="Y3083" i="9"/>
  <c r="W3084" i="9"/>
  <c r="BJ3283" i="9"/>
  <c r="AD3090" i="9"/>
  <c r="T3085" i="9"/>
  <c r="U3085" i="9" s="1"/>
  <c r="BD3959" i="9"/>
  <c r="X3084" i="9"/>
  <c r="BE3959" i="9" l="1"/>
  <c r="BC3960" i="9"/>
  <c r="AZ3961" i="9"/>
  <c r="BA3960" i="9"/>
  <c r="Y3084" i="9"/>
  <c r="W3085" i="9"/>
  <c r="BD3960" i="9"/>
  <c r="BE3960" i="9" l="1"/>
  <c r="AZ3962" i="9"/>
  <c r="BA3961" i="9"/>
  <c r="BC3961" i="9"/>
  <c r="BJ3284" i="9"/>
  <c r="AD3091" i="9"/>
  <c r="T3086" i="9"/>
  <c r="U3086" i="9" s="1"/>
  <c r="X3085" i="9"/>
  <c r="BD3961" i="9"/>
  <c r="BE3961" i="9" l="1"/>
  <c r="BA3962" i="9"/>
  <c r="AZ3963" i="9"/>
  <c r="BC3962" i="9"/>
  <c r="Y3085" i="9"/>
  <c r="W3086" i="9"/>
  <c r="BJ3285" i="9"/>
  <c r="AD3092" i="9"/>
  <c r="T3087" i="9"/>
  <c r="U3087" i="9" s="1"/>
  <c r="X3086" i="9"/>
  <c r="BD3962" i="9"/>
  <c r="BE3962" i="9" l="1"/>
  <c r="BA3963" i="9"/>
  <c r="AZ3964" i="9"/>
  <c r="BC3963" i="9"/>
  <c r="Y3086" i="9"/>
  <c r="W3087" i="9"/>
  <c r="BD3963" i="9"/>
  <c r="BE3963" i="9" l="1"/>
  <c r="BA3964" i="9"/>
  <c r="AZ3965" i="9"/>
  <c r="BC3964" i="9"/>
  <c r="BJ3286" i="9"/>
  <c r="AD3093" i="9"/>
  <c r="T3088" i="9"/>
  <c r="U3088" i="9" s="1"/>
  <c r="X3087" i="9"/>
  <c r="BD3964" i="9"/>
  <c r="BE3964" i="9" l="1"/>
  <c r="AZ3966" i="9"/>
  <c r="BA3965" i="9"/>
  <c r="BC3965" i="9"/>
  <c r="Y3087" i="9"/>
  <c r="W3088" i="9"/>
  <c r="BJ3287" i="9"/>
  <c r="AD3094" i="9"/>
  <c r="T3089" i="9"/>
  <c r="U3089" i="9" s="1"/>
  <c r="BD3965" i="9"/>
  <c r="X3088" i="9"/>
  <c r="BE3965" i="9" l="1"/>
  <c r="AZ3967" i="9"/>
  <c r="BA3966" i="9"/>
  <c r="BC3966" i="9"/>
  <c r="Y3088" i="9"/>
  <c r="W3089" i="9"/>
  <c r="BD3966" i="9"/>
  <c r="BE3966" i="9" l="1"/>
  <c r="BC3967" i="9"/>
  <c r="AZ3968" i="9"/>
  <c r="BA3967" i="9"/>
  <c r="BJ3288" i="9"/>
  <c r="AD3095" i="9"/>
  <c r="T3090" i="9"/>
  <c r="U3090" i="9" s="1"/>
  <c r="BD3967" i="9"/>
  <c r="X3089" i="9"/>
  <c r="BE3967" i="9" l="1"/>
  <c r="BC3968" i="9"/>
  <c r="BA3968" i="9"/>
  <c r="AZ3969" i="9"/>
  <c r="Y3089" i="9"/>
  <c r="W3090" i="9"/>
  <c r="BJ3289" i="9"/>
  <c r="AD3096" i="9"/>
  <c r="T3091" i="9"/>
  <c r="U3091" i="9" s="1"/>
  <c r="BD3968" i="9"/>
  <c r="X3090" i="9"/>
  <c r="BE3968" i="9" l="1"/>
  <c r="AZ3970" i="9"/>
  <c r="BA3969" i="9"/>
  <c r="BC3969" i="9"/>
  <c r="Y3090" i="9"/>
  <c r="W3091" i="9"/>
  <c r="BD3969" i="9"/>
  <c r="BE3969" i="9" l="1"/>
  <c r="BA3970" i="9"/>
  <c r="AZ3971" i="9"/>
  <c r="BC3970" i="9"/>
  <c r="BJ3290" i="9"/>
  <c r="AD3097" i="9"/>
  <c r="T3092" i="9"/>
  <c r="U3092" i="9" s="1"/>
  <c r="X3091" i="9"/>
  <c r="BD3970" i="9"/>
  <c r="BE3970" i="9" l="1"/>
  <c r="AZ3972" i="9"/>
  <c r="BA3971" i="9"/>
  <c r="BC3971" i="9"/>
  <c r="Y3091" i="9"/>
  <c r="W3092" i="9"/>
  <c r="BJ3291" i="9"/>
  <c r="AD3098" i="9"/>
  <c r="T3093" i="9"/>
  <c r="U3093" i="9" s="1"/>
  <c r="X3092" i="9"/>
  <c r="BD3971" i="9"/>
  <c r="BE3971" i="9" l="1"/>
  <c r="BC3972" i="9"/>
  <c r="BA3972" i="9"/>
  <c r="AZ3973" i="9"/>
  <c r="Y3092" i="9"/>
  <c r="W3093" i="9"/>
  <c r="BD3972" i="9"/>
  <c r="BE3972" i="9" l="1"/>
  <c r="AZ3974" i="9"/>
  <c r="BC3973" i="9"/>
  <c r="BA3973" i="9"/>
  <c r="BJ3292" i="9"/>
  <c r="AD3099" i="9"/>
  <c r="T3094" i="9"/>
  <c r="U3094" i="9" s="1"/>
  <c r="X3093" i="9"/>
  <c r="BD3973" i="9"/>
  <c r="BE3973" i="9" l="1"/>
  <c r="BC3974" i="9"/>
  <c r="BA3974" i="9"/>
  <c r="AZ3975" i="9"/>
  <c r="Y3093" i="9"/>
  <c r="W3094" i="9"/>
  <c r="BJ3293" i="9"/>
  <c r="AD3100" i="9"/>
  <c r="T3095" i="9"/>
  <c r="U3095" i="9" s="1"/>
  <c r="BD3974" i="9"/>
  <c r="X3094" i="9"/>
  <c r="BE3974" i="9" l="1"/>
  <c r="BC3975" i="9"/>
  <c r="BA3975" i="9"/>
  <c r="AZ3976" i="9"/>
  <c r="Y3094" i="9"/>
  <c r="W3095" i="9"/>
  <c r="BD3975" i="9"/>
  <c r="BE3975" i="9" l="1"/>
  <c r="AZ3977" i="9"/>
  <c r="BA3976" i="9"/>
  <c r="BC3976" i="9"/>
  <c r="BJ3294" i="9"/>
  <c r="AD3101" i="9"/>
  <c r="T3096" i="9"/>
  <c r="U3096" i="9" s="1"/>
  <c r="X3095" i="9"/>
  <c r="BD3976" i="9"/>
  <c r="BE3976" i="9" l="1"/>
  <c r="BC3977" i="9"/>
  <c r="BA3977" i="9"/>
  <c r="AZ3978" i="9"/>
  <c r="Y3095" i="9"/>
  <c r="W3096" i="9"/>
  <c r="BJ3295" i="9"/>
  <c r="AD3102" i="9"/>
  <c r="T3097" i="9"/>
  <c r="U3097" i="9" s="1"/>
  <c r="X3096" i="9"/>
  <c r="BD3977" i="9"/>
  <c r="BE3977" i="9" l="1"/>
  <c r="BA3978" i="9"/>
  <c r="BC3978" i="9"/>
  <c r="AZ3979" i="9"/>
  <c r="Y3096" i="9"/>
  <c r="W3097" i="9"/>
  <c r="BD3978" i="9"/>
  <c r="BE3978" i="9" l="1"/>
  <c r="BC3979" i="9"/>
  <c r="BA3979" i="9"/>
  <c r="AZ3980" i="9"/>
  <c r="BJ3296" i="9"/>
  <c r="AD3103" i="9"/>
  <c r="T3098" i="9"/>
  <c r="U3098" i="9" s="1"/>
  <c r="X3097" i="9"/>
  <c r="BD3979" i="9"/>
  <c r="BE3979" i="9" l="1"/>
  <c r="BC3980" i="9"/>
  <c r="AZ3981" i="9"/>
  <c r="BA3980" i="9"/>
  <c r="Y3097" i="9"/>
  <c r="W3098" i="9"/>
  <c r="BJ3297" i="9"/>
  <c r="AD3104" i="9"/>
  <c r="T3099" i="9"/>
  <c r="U3099" i="9" s="1"/>
  <c r="X3098" i="9"/>
  <c r="BD3980" i="9"/>
  <c r="BE3980" i="9" l="1"/>
  <c r="AZ3982" i="9"/>
  <c r="BC3981" i="9"/>
  <c r="BA3981" i="9"/>
  <c r="Y3098" i="9"/>
  <c r="W3099" i="9"/>
  <c r="BD3981" i="9"/>
  <c r="BE3981" i="9" l="1"/>
  <c r="AZ3983" i="9"/>
  <c r="BA3982" i="9"/>
  <c r="BC3982" i="9"/>
  <c r="BJ3298" i="9"/>
  <c r="AD3105" i="9"/>
  <c r="T3100" i="9"/>
  <c r="U3100" i="9" s="1"/>
  <c r="X3099" i="9"/>
  <c r="BD3982" i="9"/>
  <c r="BE3982" i="9" l="1"/>
  <c r="BC3983" i="9"/>
  <c r="BA3983" i="9"/>
  <c r="AZ3984" i="9"/>
  <c r="Y3099" i="9"/>
  <c r="W3100" i="9"/>
  <c r="BJ3299" i="9"/>
  <c r="AD3106" i="9"/>
  <c r="T3101" i="9"/>
  <c r="U3101" i="9" s="1"/>
  <c r="X3100" i="9"/>
  <c r="BD3983" i="9"/>
  <c r="BE3983" i="9" l="1"/>
  <c r="AZ3985" i="9"/>
  <c r="BA3984" i="9"/>
  <c r="BC3984" i="9"/>
  <c r="Y3100" i="9"/>
  <c r="W3101" i="9"/>
  <c r="BD3984" i="9"/>
  <c r="BE3984" i="9" l="1"/>
  <c r="BA3985" i="9"/>
  <c r="BC3985" i="9"/>
  <c r="AZ3986" i="9"/>
  <c r="BJ3300" i="9"/>
  <c r="AD3107" i="9"/>
  <c r="T3102" i="9"/>
  <c r="U3102" i="9" s="1"/>
  <c r="X3101" i="9"/>
  <c r="BD3985" i="9"/>
  <c r="BE3985" i="9" l="1"/>
  <c r="BA3986" i="9"/>
  <c r="BC3986" i="9"/>
  <c r="AZ3987" i="9"/>
  <c r="Y3101" i="9"/>
  <c r="W3102" i="9"/>
  <c r="BJ3301" i="9"/>
  <c r="AD3108" i="9"/>
  <c r="T3103" i="9"/>
  <c r="U3103" i="9" s="1"/>
  <c r="X3102" i="9"/>
  <c r="BD3986" i="9"/>
  <c r="BE3986" i="9" l="1"/>
  <c r="BC3987" i="9"/>
  <c r="AZ3988" i="9"/>
  <c r="BA3987" i="9"/>
  <c r="Y3102" i="9"/>
  <c r="W3103" i="9"/>
  <c r="BD3987" i="9"/>
  <c r="BE3987" i="9" l="1"/>
  <c r="BC3988" i="9"/>
  <c r="BA3988" i="9"/>
  <c r="AZ3989" i="9"/>
  <c r="BJ3302" i="9"/>
  <c r="AD3109" i="9"/>
  <c r="T3104" i="9"/>
  <c r="U3104" i="9" s="1"/>
  <c r="BD3988" i="9"/>
  <c r="X3103" i="9"/>
  <c r="BE3988" i="9" l="1"/>
  <c r="AZ3990" i="9"/>
  <c r="BC3989" i="9"/>
  <c r="BA3989" i="9"/>
  <c r="Y3103" i="9"/>
  <c r="W3104" i="9"/>
  <c r="BJ3303" i="9"/>
  <c r="AD3110" i="9"/>
  <c r="T3105" i="9"/>
  <c r="U3105" i="9" s="1"/>
  <c r="X3104" i="9"/>
  <c r="BD3989" i="9"/>
  <c r="BE3989" i="9" l="1"/>
  <c r="AZ3991" i="9"/>
  <c r="BC3990" i="9"/>
  <c r="BA3990" i="9"/>
  <c r="Y3104" i="9"/>
  <c r="W3105" i="9"/>
  <c r="BD3990" i="9"/>
  <c r="BE3990" i="9" l="1"/>
  <c r="AZ3992" i="9"/>
  <c r="BA3991" i="9"/>
  <c r="BC3991" i="9"/>
  <c r="BJ3304" i="9"/>
  <c r="AD3111" i="9"/>
  <c r="T3106" i="9"/>
  <c r="U3106" i="9" s="1"/>
  <c r="X3105" i="9"/>
  <c r="BD3991" i="9"/>
  <c r="BE3991" i="9" l="1"/>
  <c r="AZ3993" i="9"/>
  <c r="BC3992" i="9"/>
  <c r="BA3992" i="9"/>
  <c r="Y3105" i="9"/>
  <c r="W3106" i="9"/>
  <c r="BJ3305" i="9"/>
  <c r="AD3112" i="9"/>
  <c r="T3107" i="9"/>
  <c r="U3107" i="9" s="1"/>
  <c r="BD3992" i="9"/>
  <c r="X3106" i="9"/>
  <c r="BE3992" i="9" l="1"/>
  <c r="AZ3994" i="9"/>
  <c r="BC3993" i="9"/>
  <c r="BA3993" i="9"/>
  <c r="Y3106" i="9"/>
  <c r="W3107" i="9"/>
  <c r="BD3993" i="9"/>
  <c r="BE3993" i="9" l="1"/>
  <c r="AZ3995" i="9"/>
  <c r="BA3994" i="9"/>
  <c r="BC3994" i="9"/>
  <c r="BJ3306" i="9"/>
  <c r="AD3113" i="9"/>
  <c r="T3108" i="9"/>
  <c r="U3108" i="9" s="1"/>
  <c r="BD3994" i="9"/>
  <c r="X3107" i="9"/>
  <c r="BE3994" i="9" l="1"/>
  <c r="BC3995" i="9"/>
  <c r="BA3995" i="9"/>
  <c r="AZ3996" i="9"/>
  <c r="Y3107" i="9"/>
  <c r="W3108" i="9"/>
  <c r="BJ3307" i="9"/>
  <c r="AD3114" i="9"/>
  <c r="T3109" i="9"/>
  <c r="U3109" i="9" s="1"/>
  <c r="X3108" i="9"/>
  <c r="BD3995" i="9"/>
  <c r="BE3995" i="9" l="1"/>
  <c r="BC3996" i="9"/>
  <c r="AZ3997" i="9"/>
  <c r="BA3996" i="9"/>
  <c r="Y3108" i="9"/>
  <c r="W3109" i="9"/>
  <c r="BD3996" i="9"/>
  <c r="BE3996" i="9" l="1"/>
  <c r="AZ3998" i="9"/>
  <c r="BA3997" i="9"/>
  <c r="BC3997" i="9"/>
  <c r="BJ3308" i="9"/>
  <c r="AD3115" i="9"/>
  <c r="T3110" i="9"/>
  <c r="U3110" i="9" s="1"/>
  <c r="X3109" i="9"/>
  <c r="BD3997" i="9"/>
  <c r="BE3997" i="9" l="1"/>
  <c r="BA3998" i="9"/>
  <c r="BC3998" i="9"/>
  <c r="AZ3999" i="9"/>
  <c r="Y3109" i="9"/>
  <c r="W3110" i="9"/>
  <c r="BJ3309" i="9"/>
  <c r="AD3116" i="9"/>
  <c r="T3111" i="9"/>
  <c r="U3111" i="9" s="1"/>
  <c r="BD3998" i="9"/>
  <c r="X3110" i="9"/>
  <c r="BE3998" i="9" l="1"/>
  <c r="AZ4000" i="9"/>
  <c r="BC3999" i="9"/>
  <c r="BA3999" i="9"/>
  <c r="Y3110" i="9"/>
  <c r="W3111" i="9"/>
  <c r="BD3999" i="9"/>
  <c r="BE3999" i="9" l="1"/>
  <c r="BC4000" i="9"/>
  <c r="BA4000" i="9"/>
  <c r="AZ4001" i="9"/>
  <c r="BJ3310" i="9"/>
  <c r="AD3117" i="9"/>
  <c r="T3112" i="9"/>
  <c r="U3112" i="9" s="1"/>
  <c r="X3111" i="9"/>
  <c r="BD4000" i="9"/>
  <c r="BE4000" i="9" l="1"/>
  <c r="AZ4002" i="9"/>
  <c r="BC4001" i="9"/>
  <c r="BA4001" i="9"/>
  <c r="Y3111" i="9"/>
  <c r="W3112" i="9"/>
  <c r="BJ3311" i="9"/>
  <c r="AD3118" i="9"/>
  <c r="T3113" i="9"/>
  <c r="U3113" i="9" s="1"/>
  <c r="X3112" i="9"/>
  <c r="BD4001" i="9"/>
  <c r="BE4001" i="9" l="1"/>
  <c r="AZ4003" i="9"/>
  <c r="BA4002" i="9"/>
  <c r="BC4002" i="9"/>
  <c r="Y3112" i="9"/>
  <c r="W3113" i="9"/>
  <c r="BD4002" i="9"/>
  <c r="BE4002" i="9" l="1"/>
  <c r="BC4003" i="9"/>
  <c r="AZ4004" i="9"/>
  <c r="BA4003" i="9"/>
  <c r="BJ3312" i="9"/>
  <c r="AD3119" i="9"/>
  <c r="T3114" i="9"/>
  <c r="U3114" i="9" s="1"/>
  <c r="X3113" i="9"/>
  <c r="BD4003" i="9"/>
  <c r="BE4003" i="9" l="1"/>
  <c r="BC4004" i="9"/>
  <c r="BA4004" i="9"/>
  <c r="AZ4005" i="9"/>
  <c r="Y3113" i="9"/>
  <c r="W3114" i="9"/>
  <c r="BJ3313" i="9"/>
  <c r="AD3120" i="9"/>
  <c r="T3115" i="9"/>
  <c r="U3115" i="9" s="1"/>
  <c r="X3114" i="9"/>
  <c r="BD4004" i="9"/>
  <c r="BE4004" i="9" l="1"/>
  <c r="BA4005" i="9"/>
  <c r="BC4005" i="9"/>
  <c r="AZ4006" i="9"/>
  <c r="Y3114" i="9"/>
  <c r="W3115" i="9"/>
  <c r="BD4005" i="9"/>
  <c r="BE4005" i="9" l="1"/>
  <c r="AZ4007" i="9"/>
  <c r="BA4006" i="9"/>
  <c r="BC4006" i="9"/>
  <c r="BJ3314" i="9"/>
  <c r="AD3121" i="9"/>
  <c r="T3116" i="9"/>
  <c r="U3116" i="9" s="1"/>
  <c r="X3115" i="9"/>
  <c r="BD4006" i="9"/>
  <c r="BE4006" i="9" l="1"/>
  <c r="BC4007" i="9"/>
  <c r="BA4007" i="9"/>
  <c r="AZ4008" i="9"/>
  <c r="Y3115" i="9"/>
  <c r="W3116" i="9"/>
  <c r="BJ3315" i="9"/>
  <c r="AD3122" i="9"/>
  <c r="T3117" i="9"/>
  <c r="U3117" i="9" s="1"/>
  <c r="X3116" i="9"/>
  <c r="BD4007" i="9"/>
  <c r="BE4007" i="9" l="1"/>
  <c r="BC4008" i="9"/>
  <c r="BA4008" i="9"/>
  <c r="AZ4009" i="9"/>
  <c r="Y3116" i="9"/>
  <c r="W3117" i="9"/>
  <c r="BD4008" i="9"/>
  <c r="BE4008" i="9" l="1"/>
  <c r="AZ4010" i="9"/>
  <c r="BC4009" i="9"/>
  <c r="BA4009" i="9"/>
  <c r="BJ3316" i="9"/>
  <c r="AD3123" i="9"/>
  <c r="T3118" i="9"/>
  <c r="U3118" i="9" s="1"/>
  <c r="X3117" i="9"/>
  <c r="BD4009" i="9"/>
  <c r="BE4009" i="9" l="1"/>
  <c r="BA4010" i="9"/>
  <c r="BC4010" i="9"/>
  <c r="AZ4011" i="9"/>
  <c r="Y3117" i="9"/>
  <c r="W3118" i="9"/>
  <c r="BJ3317" i="9"/>
  <c r="AD3124" i="9"/>
  <c r="T3119" i="9"/>
  <c r="U3119" i="9" s="1"/>
  <c r="BD4010" i="9"/>
  <c r="X3118" i="9"/>
  <c r="BE4010" i="9" l="1"/>
  <c r="AZ4012" i="9"/>
  <c r="BA4011" i="9"/>
  <c r="BC4011" i="9"/>
  <c r="Y3118" i="9"/>
  <c r="W3119" i="9"/>
  <c r="BD4011" i="9"/>
  <c r="BE4011" i="9" l="1"/>
  <c r="BA4012" i="9"/>
  <c r="AZ4013" i="9"/>
  <c r="BC4012" i="9"/>
  <c r="BJ3318" i="9"/>
  <c r="AD3125" i="9"/>
  <c r="T3120" i="9"/>
  <c r="U3120" i="9" s="1"/>
  <c r="BD4012" i="9"/>
  <c r="X3119" i="9"/>
  <c r="BE4012" i="9" l="1"/>
  <c r="BA4013" i="9"/>
  <c r="BC4013" i="9"/>
  <c r="AZ4014" i="9"/>
  <c r="Y3119" i="9"/>
  <c r="W3120" i="9"/>
  <c r="BJ3319" i="9"/>
  <c r="AD3126" i="9"/>
  <c r="T3121" i="9"/>
  <c r="U3121" i="9" s="1"/>
  <c r="BD4013" i="9"/>
  <c r="X3120" i="9"/>
  <c r="BE4013" i="9" l="1"/>
  <c r="AZ4015" i="9"/>
  <c r="BA4014" i="9"/>
  <c r="BC4014" i="9"/>
  <c r="Y3120" i="9"/>
  <c r="W3121" i="9"/>
  <c r="BD4014" i="9"/>
  <c r="BE4014" i="9" l="1"/>
  <c r="BC4015" i="9"/>
  <c r="BA4015" i="9"/>
  <c r="AZ4016" i="9"/>
  <c r="BJ3320" i="9"/>
  <c r="AD3127" i="9"/>
  <c r="T3122" i="9"/>
  <c r="U3122" i="9" s="1"/>
  <c r="X3121" i="9"/>
  <c r="BD4015" i="9"/>
  <c r="BE4015" i="9" l="1"/>
  <c r="BC4016" i="9"/>
  <c r="BA4016" i="9"/>
  <c r="AZ4017" i="9"/>
  <c r="Y3121" i="9"/>
  <c r="W3122" i="9"/>
  <c r="BJ3321" i="9"/>
  <c r="AD3128" i="9"/>
  <c r="T3123" i="9"/>
  <c r="U3123" i="9" s="1"/>
  <c r="X3122" i="9"/>
  <c r="BD4016" i="9"/>
  <c r="BE4016" i="9" l="1"/>
  <c r="AZ4018" i="9"/>
  <c r="BC4017" i="9"/>
  <c r="BA4017" i="9"/>
  <c r="Y3122" i="9"/>
  <c r="W3123" i="9"/>
  <c r="BD4017" i="9"/>
  <c r="BE4017" i="9" l="1"/>
  <c r="AZ4019" i="9"/>
  <c r="BA4018" i="9"/>
  <c r="BC4018" i="9"/>
  <c r="BJ3322" i="9"/>
  <c r="AD3129" i="9"/>
  <c r="T3124" i="9"/>
  <c r="U3124" i="9" s="1"/>
  <c r="BD4018" i="9"/>
  <c r="X3123" i="9"/>
  <c r="BE4018" i="9" l="1"/>
  <c r="AZ4020" i="9"/>
  <c r="BC4019" i="9"/>
  <c r="BA4019" i="9"/>
  <c r="Y3123" i="9"/>
  <c r="W3124" i="9"/>
  <c r="BJ3323" i="9"/>
  <c r="AD3130" i="9"/>
  <c r="T3125" i="9"/>
  <c r="U3125" i="9" s="1"/>
  <c r="X3124" i="9"/>
  <c r="BD4019" i="9"/>
  <c r="BE4019" i="9" l="1"/>
  <c r="AZ4021" i="9"/>
  <c r="BA4020" i="9"/>
  <c r="BC4020" i="9"/>
  <c r="Y3124" i="9"/>
  <c r="W3125" i="9"/>
  <c r="BD4020" i="9"/>
  <c r="BE4020" i="9" l="1"/>
  <c r="AZ4022" i="9"/>
  <c r="BA4021" i="9"/>
  <c r="BC4021" i="9"/>
  <c r="BJ3324" i="9"/>
  <c r="AD3131" i="9"/>
  <c r="T3126" i="9"/>
  <c r="U3126" i="9" s="1"/>
  <c r="X3125" i="9"/>
  <c r="BD4021" i="9"/>
  <c r="BE4021" i="9" l="1"/>
  <c r="BA4022" i="9"/>
  <c r="BC4022" i="9"/>
  <c r="AZ4023" i="9"/>
  <c r="Y3125" i="9"/>
  <c r="W3126" i="9"/>
  <c r="BJ3325" i="9"/>
  <c r="AD3132" i="9"/>
  <c r="T3127" i="9"/>
  <c r="U3127" i="9" s="1"/>
  <c r="BD4022" i="9"/>
  <c r="X3126" i="9"/>
  <c r="BE4022" i="9" l="1"/>
  <c r="BC4023" i="9"/>
  <c r="BA4023" i="9"/>
  <c r="AZ4024" i="9"/>
  <c r="Y3126" i="9"/>
  <c r="W3127" i="9"/>
  <c r="BD4023" i="9"/>
  <c r="BE4023" i="9" l="1"/>
  <c r="BC4024" i="9"/>
  <c r="BA4024" i="9"/>
  <c r="AZ4025" i="9"/>
  <c r="BJ3326" i="9"/>
  <c r="AD3133" i="9"/>
  <c r="T3128" i="9"/>
  <c r="U3128" i="9" s="1"/>
  <c r="BD4024" i="9"/>
  <c r="X3127" i="9"/>
  <c r="BE4024" i="9" l="1"/>
  <c r="AZ4026" i="9"/>
  <c r="BA4025" i="9"/>
  <c r="BC4025" i="9"/>
  <c r="Y3127" i="9"/>
  <c r="W3128" i="9"/>
  <c r="BJ3327" i="9"/>
  <c r="AD3134" i="9"/>
  <c r="T3129" i="9"/>
  <c r="U3129" i="9" s="1"/>
  <c r="X3128" i="9"/>
  <c r="BD4025" i="9"/>
  <c r="BE4025" i="9" l="1"/>
  <c r="BA4026" i="9"/>
  <c r="AZ4027" i="9"/>
  <c r="BC4026" i="9"/>
  <c r="Y3128" i="9"/>
  <c r="W3129" i="9"/>
  <c r="BD4026" i="9"/>
  <c r="BE4026" i="9" l="1"/>
  <c r="AZ4028" i="9"/>
  <c r="BA4027" i="9"/>
  <c r="BC4027" i="9"/>
  <c r="BJ3328" i="9"/>
  <c r="AD3135" i="9"/>
  <c r="T3130" i="9"/>
  <c r="U3130" i="9" s="1"/>
  <c r="BD4027" i="9"/>
  <c r="X3129" i="9"/>
  <c r="BE4027" i="9" l="1"/>
  <c r="BC4028" i="9"/>
  <c r="AZ4029" i="9"/>
  <c r="BA4028" i="9"/>
  <c r="Y3129" i="9"/>
  <c r="W3130" i="9"/>
  <c r="BJ3329" i="9"/>
  <c r="AD3136" i="9"/>
  <c r="T3131" i="9"/>
  <c r="U3131" i="9" s="1"/>
  <c r="BD4028" i="9"/>
  <c r="X3130" i="9"/>
  <c r="BE4028" i="9" l="1"/>
  <c r="AZ4030" i="9"/>
  <c r="BC4029" i="9"/>
  <c r="BA4029" i="9"/>
  <c r="Y3130" i="9"/>
  <c r="W3131" i="9"/>
  <c r="BD4029" i="9"/>
  <c r="BE4029" i="9" l="1"/>
  <c r="AZ4031" i="9"/>
  <c r="BA4030" i="9"/>
  <c r="BC4030" i="9"/>
  <c r="BJ3330" i="9"/>
  <c r="AD3137" i="9"/>
  <c r="T3132" i="9"/>
  <c r="U3132" i="9" s="1"/>
  <c r="BD4030" i="9"/>
  <c r="X3131" i="9"/>
  <c r="BE4030" i="9" l="1"/>
  <c r="BC4031" i="9"/>
  <c r="BA4031" i="9"/>
  <c r="AZ4032" i="9"/>
  <c r="Y3131" i="9"/>
  <c r="W3132" i="9"/>
  <c r="BJ3331" i="9"/>
  <c r="AD3138" i="9"/>
  <c r="T3133" i="9"/>
  <c r="U3133" i="9" s="1"/>
  <c r="X3132" i="9"/>
  <c r="BD4031" i="9"/>
  <c r="BE4031" i="9" l="1"/>
  <c r="BC4032" i="9"/>
  <c r="AZ4033" i="9"/>
  <c r="BA4032" i="9"/>
  <c r="Y3132" i="9"/>
  <c r="W3133" i="9"/>
  <c r="BD4032" i="9"/>
  <c r="BE4032" i="9" l="1"/>
  <c r="BA4033" i="9"/>
  <c r="BC4033" i="9"/>
  <c r="AZ4034" i="9"/>
  <c r="BJ3332" i="9"/>
  <c r="AD3139" i="9"/>
  <c r="T3134" i="9"/>
  <c r="U3134" i="9" s="1"/>
  <c r="X3133" i="9"/>
  <c r="BD4033" i="9"/>
  <c r="BE4033" i="9" l="1"/>
  <c r="AZ4035" i="9"/>
  <c r="BA4034" i="9"/>
  <c r="BC4034" i="9"/>
  <c r="Y3133" i="9"/>
  <c r="W3134" i="9"/>
  <c r="BJ3333" i="9"/>
  <c r="AD3140" i="9"/>
  <c r="T3135" i="9"/>
  <c r="U3135" i="9" s="1"/>
  <c r="X3134" i="9"/>
  <c r="BD4034" i="9"/>
  <c r="BE4034" i="9" l="1"/>
  <c r="BC4035" i="9"/>
  <c r="AZ4036" i="9"/>
  <c r="BA4035" i="9"/>
  <c r="Y3134" i="9"/>
  <c r="W3135" i="9"/>
  <c r="BD4035" i="9"/>
  <c r="BE4035" i="9" l="1"/>
  <c r="BC4036" i="9"/>
  <c r="BA4036" i="9"/>
  <c r="AZ4037" i="9"/>
  <c r="BJ3334" i="9"/>
  <c r="AD3141" i="9"/>
  <c r="T3136" i="9"/>
  <c r="U3136" i="9" s="1"/>
  <c r="BD4036" i="9"/>
  <c r="X3135" i="9"/>
  <c r="BE4036" i="9" l="1"/>
  <c r="AZ4038" i="9"/>
  <c r="BA4037" i="9"/>
  <c r="BC4037" i="9"/>
  <c r="Y3135" i="9"/>
  <c r="W3136" i="9"/>
  <c r="BJ3335" i="9"/>
  <c r="AD3142" i="9"/>
  <c r="T3137" i="9"/>
  <c r="U3137" i="9" s="1"/>
  <c r="BD4037" i="9"/>
  <c r="X3136" i="9"/>
  <c r="BE4037" i="9" l="1"/>
  <c r="BA4038" i="9"/>
  <c r="AZ4039" i="9"/>
  <c r="BC4038" i="9"/>
  <c r="Y3136" i="9"/>
  <c r="W3137" i="9"/>
  <c r="BD4038" i="9"/>
  <c r="BE4038" i="9" l="1"/>
  <c r="AZ4040" i="9"/>
  <c r="BA4039" i="9"/>
  <c r="BC4039" i="9"/>
  <c r="BJ3336" i="9"/>
  <c r="AD3143" i="9"/>
  <c r="T3138" i="9"/>
  <c r="U3138" i="9" s="1"/>
  <c r="BD4039" i="9"/>
  <c r="X3137" i="9"/>
  <c r="BE4039" i="9" l="1"/>
  <c r="AZ4041" i="9"/>
  <c r="BC4040" i="9"/>
  <c r="BA4040" i="9"/>
  <c r="Y3137" i="9"/>
  <c r="W3138" i="9"/>
  <c r="BJ3337" i="9"/>
  <c r="AD3144" i="9"/>
  <c r="T3139" i="9"/>
  <c r="U3139" i="9" s="1"/>
  <c r="BD4040" i="9"/>
  <c r="X3138" i="9"/>
  <c r="BE4040" i="9" l="1"/>
  <c r="BA4041" i="9"/>
  <c r="BC4041" i="9"/>
  <c r="AZ4042" i="9"/>
  <c r="Y3138" i="9"/>
  <c r="W3139" i="9"/>
  <c r="BD4041" i="9"/>
  <c r="BE4041" i="9" l="1"/>
  <c r="AZ4043" i="9"/>
  <c r="BC4042" i="9"/>
  <c r="BA4042" i="9"/>
  <c r="BJ3338" i="9"/>
  <c r="AD3145" i="9"/>
  <c r="T3140" i="9"/>
  <c r="U3140" i="9" s="1"/>
  <c r="BD4042" i="9"/>
  <c r="X3139" i="9"/>
  <c r="BE4042" i="9" l="1"/>
  <c r="BC4043" i="9"/>
  <c r="BA4043" i="9"/>
  <c r="AZ4044" i="9"/>
  <c r="Y3139" i="9"/>
  <c r="W3140" i="9"/>
  <c r="BJ3339" i="9"/>
  <c r="AD3146" i="9"/>
  <c r="T3141" i="9"/>
  <c r="U3141" i="9" s="1"/>
  <c r="X3140" i="9"/>
  <c r="BD4043" i="9"/>
  <c r="BE4043" i="9" l="1"/>
  <c r="BC4044" i="9"/>
  <c r="BA4044" i="9"/>
  <c r="AZ4045" i="9"/>
  <c r="Y3140" i="9"/>
  <c r="W3141" i="9"/>
  <c r="BD4044" i="9"/>
  <c r="BE4044" i="9" l="1"/>
  <c r="AZ4046" i="9"/>
  <c r="BA4045" i="9"/>
  <c r="BC4045" i="9"/>
  <c r="BJ3340" i="9"/>
  <c r="AD3147" i="9"/>
  <c r="T3142" i="9"/>
  <c r="U3142" i="9" s="1"/>
  <c r="X3141" i="9"/>
  <c r="BD4045" i="9"/>
  <c r="BE4045" i="9" l="1"/>
  <c r="AZ4047" i="9"/>
  <c r="BC4046" i="9"/>
  <c r="BA4046" i="9"/>
  <c r="Y3141" i="9"/>
  <c r="W3142" i="9"/>
  <c r="BJ3341" i="9"/>
  <c r="AD3148" i="9"/>
  <c r="T3143" i="9"/>
  <c r="U3143" i="9" s="1"/>
  <c r="X3142" i="9"/>
  <c r="BD4046" i="9"/>
  <c r="BE4046" i="9" l="1"/>
  <c r="AZ4048" i="9"/>
  <c r="BC4047" i="9"/>
  <c r="BA4047" i="9"/>
  <c r="Y3142" i="9"/>
  <c r="W3143" i="9"/>
  <c r="BD4047" i="9"/>
  <c r="BE4047" i="9" l="1"/>
  <c r="AZ4049" i="9"/>
  <c r="BA4048" i="9"/>
  <c r="BC4048" i="9"/>
  <c r="BJ3342" i="9"/>
  <c r="AD3149" i="9"/>
  <c r="T3144" i="9"/>
  <c r="U3144" i="9" s="1"/>
  <c r="X3143" i="9"/>
  <c r="BD4048" i="9"/>
  <c r="BE4048" i="9" l="1"/>
  <c r="AZ4050" i="9"/>
  <c r="BC4049" i="9"/>
  <c r="BA4049" i="9"/>
  <c r="Y3143" i="9"/>
  <c r="W3144" i="9"/>
  <c r="BJ3343" i="9"/>
  <c r="AD3150" i="9"/>
  <c r="T3145" i="9"/>
  <c r="U3145" i="9" s="1"/>
  <c r="X3144" i="9"/>
  <c r="BD4049" i="9"/>
  <c r="BE4049" i="9" l="1"/>
  <c r="BA4050" i="9"/>
  <c r="BC4050" i="9"/>
  <c r="AZ4051" i="9"/>
  <c r="Y3144" i="9"/>
  <c r="W3145" i="9"/>
  <c r="BD4050" i="9"/>
  <c r="BE4050" i="9" l="1"/>
  <c r="BC4051" i="9"/>
  <c r="BA4051" i="9"/>
  <c r="AZ4052" i="9"/>
  <c r="BJ3344" i="9"/>
  <c r="AD3151" i="9"/>
  <c r="T3146" i="9"/>
  <c r="U3146" i="9" s="1"/>
  <c r="BD4051" i="9"/>
  <c r="X3145" i="9"/>
  <c r="BE4051" i="9" l="1"/>
  <c r="BC4052" i="9"/>
  <c r="AZ4053" i="9"/>
  <c r="BA4052" i="9"/>
  <c r="Y3145" i="9"/>
  <c r="W3146" i="9"/>
  <c r="BJ3345" i="9"/>
  <c r="AD3152" i="9"/>
  <c r="T3147" i="9"/>
  <c r="U3147" i="9" s="1"/>
  <c r="BD4052" i="9"/>
  <c r="X3146" i="9"/>
  <c r="BE4052" i="9" l="1"/>
  <c r="AZ4054" i="9"/>
  <c r="BC4053" i="9"/>
  <c r="BA4053" i="9"/>
  <c r="Y3146" i="9"/>
  <c r="W3147" i="9"/>
  <c r="BD4053" i="9"/>
  <c r="BE4053" i="9" l="1"/>
  <c r="AZ4055" i="9"/>
  <c r="BA4054" i="9"/>
  <c r="BC4054" i="9"/>
  <c r="BJ3346" i="9"/>
  <c r="AD3153" i="9"/>
  <c r="T3148" i="9"/>
  <c r="U3148" i="9" s="1"/>
  <c r="BD4054" i="9"/>
  <c r="X3147" i="9"/>
  <c r="BE4054" i="9" l="1"/>
  <c r="AZ4056" i="9"/>
  <c r="BC4055" i="9"/>
  <c r="BA4055" i="9"/>
  <c r="Y3147" i="9"/>
  <c r="W3148" i="9"/>
  <c r="BJ3347" i="9"/>
  <c r="AD3154" i="9"/>
  <c r="T3149" i="9"/>
  <c r="U3149" i="9" s="1"/>
  <c r="X3148" i="9"/>
  <c r="BD4055" i="9"/>
  <c r="BE4055" i="9" l="1"/>
  <c r="BC4056" i="9"/>
  <c r="BA4056" i="9"/>
  <c r="AZ4057" i="9"/>
  <c r="Y3148" i="9"/>
  <c r="W3149" i="9"/>
  <c r="BD4056" i="9"/>
  <c r="BE4056" i="9" l="1"/>
  <c r="AZ4058" i="9"/>
  <c r="BC4057" i="9"/>
  <c r="BA4057" i="9"/>
  <c r="BJ3348" i="9"/>
  <c r="AD3155" i="9"/>
  <c r="T3150" i="9"/>
  <c r="U3150" i="9" s="1"/>
  <c r="BD4057" i="9"/>
  <c r="X3149" i="9"/>
  <c r="BE4057" i="9" l="1"/>
  <c r="AZ4059" i="9"/>
  <c r="BA4058" i="9"/>
  <c r="BC4058" i="9"/>
  <c r="Y3149" i="9"/>
  <c r="W3150" i="9"/>
  <c r="BJ3349" i="9"/>
  <c r="AD3156" i="9"/>
  <c r="T3151" i="9"/>
  <c r="U3151" i="9" s="1"/>
  <c r="BD4058" i="9"/>
  <c r="X3150" i="9"/>
  <c r="BE4058" i="9" l="1"/>
  <c r="BC4059" i="9"/>
  <c r="BA4059" i="9"/>
  <c r="AZ4060" i="9"/>
  <c r="Y3150" i="9"/>
  <c r="W3151" i="9"/>
  <c r="BD4059" i="9"/>
  <c r="BE4059" i="9" l="1"/>
  <c r="BC4060" i="9"/>
  <c r="BA4060" i="9"/>
  <c r="AZ4061" i="9"/>
  <c r="BJ3350" i="9"/>
  <c r="AD3157" i="9"/>
  <c r="T3152" i="9"/>
  <c r="U3152" i="9" s="1"/>
  <c r="X3151" i="9"/>
  <c r="BD4060" i="9"/>
  <c r="BE4060" i="9" l="1"/>
  <c r="BA4061" i="9"/>
  <c r="AZ4062" i="9"/>
  <c r="BC4061" i="9"/>
  <c r="Y3151" i="9"/>
  <c r="W3152" i="9"/>
  <c r="BJ3351" i="9"/>
  <c r="AD3158" i="9"/>
  <c r="T3153" i="9"/>
  <c r="U3153" i="9" s="1"/>
  <c r="BD4061" i="9"/>
  <c r="X3152" i="9"/>
  <c r="BE4061" i="9" l="1"/>
  <c r="BA4062" i="9"/>
  <c r="AZ4063" i="9"/>
  <c r="BC4062" i="9"/>
  <c r="Y3152" i="9"/>
  <c r="W3153" i="9"/>
  <c r="BD4062" i="9"/>
  <c r="BE4062" i="9" l="1"/>
  <c r="BC4063" i="9"/>
  <c r="AZ4064" i="9"/>
  <c r="BA4063" i="9"/>
  <c r="BJ3352" i="9"/>
  <c r="AD3159" i="9"/>
  <c r="T3154" i="9"/>
  <c r="U3154" i="9" s="1"/>
  <c r="X3153" i="9"/>
  <c r="BD4063" i="9"/>
  <c r="BE4063" i="9" l="1"/>
  <c r="BC4064" i="9"/>
  <c r="AZ4065" i="9"/>
  <c r="BA4064" i="9"/>
  <c r="Y3153" i="9"/>
  <c r="W3154" i="9"/>
  <c r="BJ3353" i="9"/>
  <c r="AD3160" i="9"/>
  <c r="T3155" i="9"/>
  <c r="U3155" i="9" s="1"/>
  <c r="BD4064" i="9"/>
  <c r="X3154" i="9"/>
  <c r="BE4064" i="9" l="1"/>
  <c r="AZ4066" i="9"/>
  <c r="BC4065" i="9"/>
  <c r="BA4065" i="9"/>
  <c r="Y3154" i="9"/>
  <c r="W3155" i="9"/>
  <c r="BD4065" i="9"/>
  <c r="BE4065" i="9" l="1"/>
  <c r="AZ4067" i="9"/>
  <c r="BC4066" i="9"/>
  <c r="BA4066" i="9"/>
  <c r="BJ3354" i="9"/>
  <c r="AD3161" i="9"/>
  <c r="T3156" i="9"/>
  <c r="U3156" i="9" s="1"/>
  <c r="X3155" i="9"/>
  <c r="BD4066" i="9"/>
  <c r="BE4066" i="9" l="1"/>
  <c r="BC4067" i="9"/>
  <c r="BA4067" i="9"/>
  <c r="AZ4068" i="9"/>
  <c r="Y3155" i="9"/>
  <c r="W3156" i="9"/>
  <c r="BJ3355" i="9"/>
  <c r="AD3162" i="9"/>
  <c r="T3157" i="9"/>
  <c r="U3157" i="9" s="1"/>
  <c r="BD4067" i="9"/>
  <c r="X3156" i="9"/>
  <c r="BE4067" i="9" l="1"/>
  <c r="AZ4069" i="9"/>
  <c r="BA4068" i="9"/>
  <c r="BC4068" i="9"/>
  <c r="Y3156" i="9"/>
  <c r="W3157" i="9"/>
  <c r="BD4068" i="9"/>
  <c r="BE4068" i="9" l="1"/>
  <c r="BA4069" i="9"/>
  <c r="BC4069" i="9"/>
  <c r="AZ4070" i="9"/>
  <c r="BJ3356" i="9"/>
  <c r="AD3163" i="9"/>
  <c r="T3158" i="9"/>
  <c r="U3158" i="9" s="1"/>
  <c r="X3157" i="9"/>
  <c r="BD4069" i="9"/>
  <c r="BE4069" i="9" l="1"/>
  <c r="BA4070" i="9"/>
  <c r="BC4070" i="9"/>
  <c r="AZ4071" i="9"/>
  <c r="Y3157" i="9"/>
  <c r="W3158" i="9"/>
  <c r="BJ3357" i="9"/>
  <c r="AD3164" i="9"/>
  <c r="T3159" i="9"/>
  <c r="U3159" i="9" s="1"/>
  <c r="BD4070" i="9"/>
  <c r="X3158" i="9"/>
  <c r="BE4070" i="9" l="1"/>
  <c r="BC4071" i="9"/>
  <c r="BA4071" i="9"/>
  <c r="AZ4072" i="9"/>
  <c r="Y3158" i="9"/>
  <c r="W3159" i="9"/>
  <c r="BD4071" i="9"/>
  <c r="BE4071" i="9" l="1"/>
  <c r="BC4072" i="9"/>
  <c r="BA4072" i="9"/>
  <c r="AZ4073" i="9"/>
  <c r="BJ3358" i="9"/>
  <c r="AD3165" i="9"/>
  <c r="T3160" i="9"/>
  <c r="U3160" i="9" s="1"/>
  <c r="BD4072" i="9"/>
  <c r="X3159" i="9"/>
  <c r="BE4072" i="9" l="1"/>
  <c r="AZ4074" i="9"/>
  <c r="BC4073" i="9"/>
  <c r="BA4073" i="9"/>
  <c r="Y3159" i="9"/>
  <c r="W3160" i="9"/>
  <c r="BJ3359" i="9"/>
  <c r="AD3166" i="9"/>
  <c r="T3161" i="9"/>
  <c r="U3161" i="9" s="1"/>
  <c r="BD4073" i="9"/>
  <c r="X3160" i="9"/>
  <c r="BE4073" i="9" l="1"/>
  <c r="BA4074" i="9"/>
  <c r="AZ4075" i="9"/>
  <c r="BC4074" i="9"/>
  <c r="Y3160" i="9"/>
  <c r="W3161" i="9"/>
  <c r="BD4074" i="9"/>
  <c r="BE4074" i="9" l="1"/>
  <c r="BA4075" i="9"/>
  <c r="BC4075" i="9"/>
  <c r="AZ4076" i="9"/>
  <c r="BJ3360" i="9"/>
  <c r="AD3167" i="9"/>
  <c r="T3162" i="9"/>
  <c r="U3162" i="9" s="1"/>
  <c r="X3161" i="9"/>
  <c r="BD4075" i="9"/>
  <c r="BE4075" i="9" l="1"/>
  <c r="AZ4077" i="9"/>
  <c r="BC4076" i="9"/>
  <c r="BA4076" i="9"/>
  <c r="Y3161" i="9"/>
  <c r="W3162" i="9"/>
  <c r="BJ3361" i="9"/>
  <c r="AD3168" i="9"/>
  <c r="T3163" i="9"/>
  <c r="U3163" i="9" s="1"/>
  <c r="BD4076" i="9"/>
  <c r="X3162" i="9"/>
  <c r="BE4076" i="9" l="1"/>
  <c r="AZ4078" i="9"/>
  <c r="BC4077" i="9"/>
  <c r="BA4077" i="9"/>
  <c r="Y3162" i="9"/>
  <c r="W3163" i="9"/>
  <c r="BD4077" i="9"/>
  <c r="BE4077" i="9" l="1"/>
  <c r="AZ4079" i="9"/>
  <c r="BA4078" i="9"/>
  <c r="BC4078" i="9"/>
  <c r="BJ3362" i="9"/>
  <c r="AD3169" i="9"/>
  <c r="T3164" i="9"/>
  <c r="U3164" i="9" s="1"/>
  <c r="BD4078" i="9"/>
  <c r="X3163" i="9"/>
  <c r="BE4078" i="9" l="1"/>
  <c r="BC4079" i="9"/>
  <c r="BA4079" i="9"/>
  <c r="AZ4080" i="9"/>
  <c r="Y3163" i="9"/>
  <c r="W3164" i="9"/>
  <c r="BJ3363" i="9"/>
  <c r="AD3170" i="9"/>
  <c r="T3165" i="9"/>
  <c r="U3165" i="9" s="1"/>
  <c r="BD4079" i="9"/>
  <c r="X3164" i="9"/>
  <c r="BE4079" i="9" l="1"/>
  <c r="BC4080" i="9"/>
  <c r="BA4080" i="9"/>
  <c r="AZ4081" i="9"/>
  <c r="Y3164" i="9"/>
  <c r="W3165" i="9"/>
  <c r="BD4080" i="9"/>
  <c r="BE4080" i="9" l="1"/>
  <c r="AZ4082" i="9"/>
  <c r="BA4081" i="9"/>
  <c r="BC4081" i="9"/>
  <c r="BJ3364" i="9"/>
  <c r="AD3171" i="9"/>
  <c r="T3166" i="9"/>
  <c r="U3166" i="9" s="1"/>
  <c r="BD4081" i="9"/>
  <c r="X3165" i="9"/>
  <c r="BE4081" i="9" l="1"/>
  <c r="BA4082" i="9"/>
  <c r="AZ4083" i="9"/>
  <c r="BC4082" i="9"/>
  <c r="Y3165" i="9"/>
  <c r="W3166" i="9"/>
  <c r="BJ3365" i="9"/>
  <c r="AD3172" i="9"/>
  <c r="T3167" i="9"/>
  <c r="U3167" i="9" s="1"/>
  <c r="X3166" i="9"/>
  <c r="BD4082" i="9"/>
  <c r="BE4082" i="9" l="1"/>
  <c r="AZ4084" i="9"/>
  <c r="BC4083" i="9"/>
  <c r="BA4083" i="9"/>
  <c r="Y3166" i="9"/>
  <c r="W3167" i="9"/>
  <c r="BD4083" i="9"/>
  <c r="BE4083" i="9" l="1"/>
  <c r="BC4084" i="9"/>
  <c r="BA4084" i="9"/>
  <c r="AZ4085" i="9"/>
  <c r="BJ3366" i="9"/>
  <c r="AD3173" i="9"/>
  <c r="T3168" i="9"/>
  <c r="U3168" i="9" s="1"/>
  <c r="BD4084" i="9"/>
  <c r="X3167" i="9"/>
  <c r="BE4084" i="9" l="1"/>
  <c r="AZ4086" i="9"/>
  <c r="BC4085" i="9"/>
  <c r="BA4085" i="9"/>
  <c r="Y3167" i="9"/>
  <c r="W3168" i="9"/>
  <c r="BJ3367" i="9"/>
  <c r="AD3174" i="9"/>
  <c r="T3169" i="9"/>
  <c r="U3169" i="9" s="1"/>
  <c r="X3168" i="9"/>
  <c r="BD4085" i="9"/>
  <c r="BE4085" i="9" l="1"/>
  <c r="BA4086" i="9"/>
  <c r="AZ4087" i="9"/>
  <c r="BC4086" i="9"/>
  <c r="Y3168" i="9"/>
  <c r="W3169" i="9"/>
  <c r="BD4086" i="9"/>
  <c r="BE4086" i="9" l="1"/>
  <c r="BC4087" i="9"/>
  <c r="BA4087" i="9"/>
  <c r="AZ4088" i="9"/>
  <c r="BJ3368" i="9"/>
  <c r="AD3175" i="9"/>
  <c r="T3170" i="9"/>
  <c r="U3170" i="9" s="1"/>
  <c r="BD4087" i="9"/>
  <c r="X3169" i="9"/>
  <c r="BE4087" i="9" l="1"/>
  <c r="BC4088" i="9"/>
  <c r="BA4088" i="9"/>
  <c r="AZ4089" i="9"/>
  <c r="Y3169" i="9"/>
  <c r="W3170" i="9"/>
  <c r="BJ3369" i="9"/>
  <c r="AD3176" i="9"/>
  <c r="T3171" i="9"/>
  <c r="U3171" i="9" s="1"/>
  <c r="BD4088" i="9"/>
  <c r="X3170" i="9"/>
  <c r="BE4088" i="9" l="1"/>
  <c r="BA4089" i="9"/>
  <c r="BC4089" i="9"/>
  <c r="AZ4090" i="9"/>
  <c r="Y3170" i="9"/>
  <c r="W3171" i="9"/>
  <c r="BD4089" i="9"/>
  <c r="BE4089" i="9" l="1"/>
  <c r="BA4090" i="9"/>
  <c r="AZ4091" i="9"/>
  <c r="BC4090" i="9"/>
  <c r="BJ3370" i="9"/>
  <c r="AD3177" i="9"/>
  <c r="T3172" i="9"/>
  <c r="U3172" i="9" s="1"/>
  <c r="BD4090" i="9"/>
  <c r="X3171" i="9"/>
  <c r="BE4090" i="9" l="1"/>
  <c r="BC4091" i="9"/>
  <c r="BA4091" i="9"/>
  <c r="AZ4092" i="9"/>
  <c r="Y3171" i="9"/>
  <c r="W3172" i="9"/>
  <c r="BJ3371" i="9"/>
  <c r="AD3178" i="9"/>
  <c r="T3173" i="9"/>
  <c r="U3173" i="9" s="1"/>
  <c r="X3172" i="9"/>
  <c r="BD4091" i="9"/>
  <c r="BE4091" i="9" l="1"/>
  <c r="BC4092" i="9"/>
  <c r="BA4092" i="9"/>
  <c r="AZ4093" i="9"/>
  <c r="Y3172" i="9"/>
  <c r="W3173" i="9"/>
  <c r="BD4092" i="9"/>
  <c r="BE4092" i="9" l="1"/>
  <c r="AZ4094" i="9"/>
  <c r="BA4093" i="9"/>
  <c r="BC4093" i="9"/>
  <c r="BJ3372" i="9"/>
  <c r="AD3179" i="9"/>
  <c r="T3174" i="9"/>
  <c r="U3174" i="9" s="1"/>
  <c r="BD4093" i="9"/>
  <c r="X3173" i="9"/>
  <c r="BE4093" i="9" l="1"/>
  <c r="AZ4095" i="9"/>
  <c r="BA4094" i="9"/>
  <c r="BC4094" i="9"/>
  <c r="Y3173" i="9"/>
  <c r="W3174" i="9"/>
  <c r="BJ3373" i="9"/>
  <c r="AD3180" i="9"/>
  <c r="T3175" i="9"/>
  <c r="U3175" i="9" s="1"/>
  <c r="X3174" i="9"/>
  <c r="BD4094" i="9"/>
  <c r="BE4094" i="9" l="1"/>
  <c r="BC4095" i="9"/>
  <c r="BA4095" i="9"/>
  <c r="AZ4096" i="9"/>
  <c r="Y3174" i="9"/>
  <c r="W3175" i="9"/>
  <c r="BD4095" i="9"/>
  <c r="BE4095" i="9" l="1"/>
  <c r="AZ4097" i="9"/>
  <c r="BA4096" i="9"/>
  <c r="BC4096" i="9"/>
  <c r="BJ3374" i="9"/>
  <c r="AD3181" i="9"/>
  <c r="T3176" i="9"/>
  <c r="U3176" i="9" s="1"/>
  <c r="BD4096" i="9"/>
  <c r="X3175" i="9"/>
  <c r="BE4096" i="9" l="1"/>
  <c r="BA4097" i="9"/>
  <c r="AZ4098" i="9"/>
  <c r="BC4097" i="9"/>
  <c r="Y3175" i="9"/>
  <c r="W3176" i="9"/>
  <c r="BJ3375" i="9"/>
  <c r="AD3182" i="9"/>
  <c r="T3177" i="9"/>
  <c r="U3177" i="9" s="1"/>
  <c r="BD4097" i="9"/>
  <c r="X3176" i="9"/>
  <c r="BE4097" i="9" l="1"/>
  <c r="BA4098" i="9"/>
  <c r="BC4098" i="9"/>
  <c r="AZ4099" i="9"/>
  <c r="Y3176" i="9"/>
  <c r="W3177" i="9"/>
  <c r="BD4098" i="9"/>
  <c r="BE4098" i="9" l="1"/>
  <c r="BC4099" i="9"/>
  <c r="AZ4100" i="9"/>
  <c r="BA4099" i="9"/>
  <c r="BJ3376" i="9"/>
  <c r="AD3183" i="9"/>
  <c r="T3178" i="9"/>
  <c r="U3178" i="9" s="1"/>
  <c r="X3177" i="9"/>
  <c r="BD4099" i="9"/>
  <c r="BE4099" i="9" l="1"/>
  <c r="BC4100" i="9"/>
  <c r="BA4100" i="9"/>
  <c r="AZ4101" i="9"/>
  <c r="Y3177" i="9"/>
  <c r="W3178" i="9"/>
  <c r="BJ3377" i="9"/>
  <c r="AD3184" i="9"/>
  <c r="T3179" i="9"/>
  <c r="U3179" i="9" s="1"/>
  <c r="BD4100" i="9"/>
  <c r="X3178" i="9"/>
  <c r="BE4100" i="9" l="1"/>
  <c r="AZ4102" i="9"/>
  <c r="BC4101" i="9"/>
  <c r="BA4101" i="9"/>
  <c r="Y3178" i="9"/>
  <c r="W3179" i="9"/>
  <c r="BD4101" i="9"/>
  <c r="BE4101" i="9" l="1"/>
  <c r="BA4102" i="9"/>
  <c r="BC4102" i="9"/>
  <c r="AZ4103" i="9"/>
  <c r="BJ3378" i="9"/>
  <c r="AD3185" i="9"/>
  <c r="T3180" i="9"/>
  <c r="U3180" i="9" s="1"/>
  <c r="BD4102" i="9"/>
  <c r="X3179" i="9"/>
  <c r="BE4102" i="9" l="1"/>
  <c r="BA4103" i="9"/>
  <c r="AZ4104" i="9"/>
  <c r="BC4103" i="9"/>
  <c r="Y3179" i="9"/>
  <c r="W3180" i="9"/>
  <c r="BJ3379" i="9"/>
  <c r="AD3186" i="9"/>
  <c r="T3181" i="9"/>
  <c r="U3181" i="9" s="1"/>
  <c r="X3180" i="9"/>
  <c r="BD4103" i="9"/>
  <c r="BE4103" i="9" l="1"/>
  <c r="AZ4105" i="9"/>
  <c r="BA4104" i="9"/>
  <c r="BC4104" i="9"/>
  <c r="Y3180" i="9"/>
  <c r="W3181" i="9"/>
  <c r="BD4104" i="9"/>
  <c r="BE4104" i="9" l="1"/>
  <c r="AZ4106" i="9"/>
  <c r="BC4105" i="9"/>
  <c r="BA4105" i="9"/>
  <c r="BJ3380" i="9"/>
  <c r="AD3187" i="9"/>
  <c r="T3182" i="9"/>
  <c r="U3182" i="9" s="1"/>
  <c r="BD4105" i="9"/>
  <c r="X3181" i="9"/>
  <c r="BE4105" i="9" l="1"/>
  <c r="AZ4107" i="9"/>
  <c r="BC4106" i="9"/>
  <c r="BA4106" i="9"/>
  <c r="Y3181" i="9"/>
  <c r="W3182" i="9"/>
  <c r="BJ3381" i="9"/>
  <c r="AD3188" i="9"/>
  <c r="T3183" i="9"/>
  <c r="U3183" i="9" s="1"/>
  <c r="X3182" i="9"/>
  <c r="BD4106" i="9"/>
  <c r="BE4106" i="9" l="1"/>
  <c r="BC4107" i="9"/>
  <c r="BA4107" i="9"/>
  <c r="AZ4108" i="9"/>
  <c r="Y3182" i="9"/>
  <c r="W3183" i="9"/>
  <c r="BD4107" i="9"/>
  <c r="BE4107" i="9" l="1"/>
  <c r="BC4108" i="9"/>
  <c r="BA4108" i="9"/>
  <c r="AZ4109" i="9"/>
  <c r="BJ3382" i="9"/>
  <c r="AD3189" i="9"/>
  <c r="T3184" i="9"/>
  <c r="U3184" i="9" s="1"/>
  <c r="BD4108" i="9"/>
  <c r="X3183" i="9"/>
  <c r="BE4108" i="9" l="1"/>
  <c r="AZ4110" i="9"/>
  <c r="BC4109" i="9"/>
  <c r="BA4109" i="9"/>
  <c r="Y3183" i="9"/>
  <c r="W3184" i="9"/>
  <c r="BJ3383" i="9"/>
  <c r="AD3190" i="9"/>
  <c r="T3185" i="9"/>
  <c r="U3185" i="9" s="1"/>
  <c r="BD4109" i="9"/>
  <c r="X3184" i="9"/>
  <c r="BE4109" i="9" l="1"/>
  <c r="BA4110" i="9"/>
  <c r="AZ4111" i="9"/>
  <c r="BC4110" i="9"/>
  <c r="Y3184" i="9"/>
  <c r="W3185" i="9"/>
  <c r="BD4110" i="9"/>
  <c r="BE4110" i="9" l="1"/>
  <c r="AZ4112" i="9"/>
  <c r="BA4111" i="9"/>
  <c r="BC4111" i="9"/>
  <c r="BJ3384" i="9"/>
  <c r="AD3191" i="9"/>
  <c r="T3186" i="9"/>
  <c r="U3186" i="9" s="1"/>
  <c r="X3185" i="9"/>
  <c r="BD4111" i="9"/>
  <c r="BE4111" i="9" l="1"/>
  <c r="BC4112" i="9"/>
  <c r="BA4112" i="9"/>
  <c r="AZ4113" i="9"/>
  <c r="Y3185" i="9"/>
  <c r="W3186" i="9"/>
  <c r="BJ3385" i="9"/>
  <c r="AD3192" i="9"/>
  <c r="T3187" i="9"/>
  <c r="U3187" i="9" s="1"/>
  <c r="BD4112" i="9"/>
  <c r="X3186" i="9"/>
  <c r="BE4112" i="9" l="1"/>
  <c r="AZ4114" i="9"/>
  <c r="BA4113" i="9"/>
  <c r="BC4113" i="9"/>
  <c r="Y3186" i="9"/>
  <c r="W3187" i="9"/>
  <c r="BD4113" i="9"/>
  <c r="BE4113" i="9" l="1"/>
  <c r="AZ4115" i="9"/>
  <c r="BA4114" i="9"/>
  <c r="BC4114" i="9"/>
  <c r="BJ3386" i="9"/>
  <c r="AD3193" i="9"/>
  <c r="T3188" i="9"/>
  <c r="U3188" i="9" s="1"/>
  <c r="X3187" i="9"/>
  <c r="BD4114" i="9"/>
  <c r="BE4114" i="9" l="1"/>
  <c r="BC4115" i="9"/>
  <c r="BA4115" i="9"/>
  <c r="AZ4116" i="9"/>
  <c r="Y3187" i="9"/>
  <c r="W3188" i="9"/>
  <c r="BJ3387" i="9"/>
  <c r="AD3194" i="9"/>
  <c r="T3189" i="9"/>
  <c r="U3189" i="9" s="1"/>
  <c r="X3188" i="9"/>
  <c r="BD4115" i="9"/>
  <c r="BE4115" i="9" l="1"/>
  <c r="BC4116" i="9"/>
  <c r="BA4116" i="9"/>
  <c r="AZ4117" i="9"/>
  <c r="Y3188" i="9"/>
  <c r="W3189" i="9"/>
  <c r="BD4116" i="9"/>
  <c r="BE4116" i="9" l="1"/>
  <c r="BA4117" i="9"/>
  <c r="AZ4118" i="9"/>
  <c r="BC4117" i="9"/>
  <c r="BJ3388" i="9"/>
  <c r="AD3195" i="9"/>
  <c r="T3190" i="9"/>
  <c r="U3190" i="9" s="1"/>
  <c r="X3189" i="9"/>
  <c r="BD4117" i="9"/>
  <c r="BE4117" i="9" l="1"/>
  <c r="AZ4119" i="9"/>
  <c r="BA4118" i="9"/>
  <c r="BC4118" i="9"/>
  <c r="Y3189" i="9"/>
  <c r="W3190" i="9"/>
  <c r="BJ3389" i="9"/>
  <c r="AD3196" i="9"/>
  <c r="T3191" i="9"/>
  <c r="U3191" i="9" s="1"/>
  <c r="BD4118" i="9"/>
  <c r="X3190" i="9"/>
  <c r="BE4118" i="9" l="1"/>
  <c r="BC4119" i="9"/>
  <c r="BA4119" i="9"/>
  <c r="AZ4120" i="9"/>
  <c r="Y3190" i="9"/>
  <c r="W3191" i="9"/>
  <c r="BD4119" i="9"/>
  <c r="BE4119" i="9" l="1"/>
  <c r="BC4120" i="9"/>
  <c r="AZ4121" i="9"/>
  <c r="BA4120" i="9"/>
  <c r="BJ3390" i="9"/>
  <c r="AD3197" i="9"/>
  <c r="T3192" i="9"/>
  <c r="U3192" i="9" s="1"/>
  <c r="X3191" i="9"/>
  <c r="BD4120" i="9"/>
  <c r="BE4120" i="9" l="1"/>
  <c r="AZ4122" i="9"/>
  <c r="BA4121" i="9"/>
  <c r="BC4121" i="9"/>
  <c r="Y3191" i="9"/>
  <c r="W3192" i="9"/>
  <c r="BJ3391" i="9"/>
  <c r="AD3198" i="9"/>
  <c r="T3193" i="9"/>
  <c r="U3193" i="9" s="1"/>
  <c r="X3192" i="9"/>
  <c r="BD4121" i="9"/>
  <c r="BE4121" i="9" l="1"/>
  <c r="BA4122" i="9"/>
  <c r="AZ4123" i="9"/>
  <c r="BC4122" i="9"/>
  <c r="Y3192" i="9"/>
  <c r="W3193" i="9"/>
  <c r="BD4122" i="9"/>
  <c r="BE4122" i="9" l="1"/>
  <c r="AZ4124" i="9"/>
  <c r="BA4123" i="9"/>
  <c r="BC4123" i="9"/>
  <c r="BJ3392" i="9"/>
  <c r="AD3199" i="9"/>
  <c r="T3194" i="9"/>
  <c r="U3194" i="9" s="1"/>
  <c r="BD4123" i="9"/>
  <c r="X3193" i="9"/>
  <c r="BE4123" i="9" l="1"/>
  <c r="AZ4125" i="9"/>
  <c r="BC4124" i="9"/>
  <c r="BA4124" i="9"/>
  <c r="Y3193" i="9"/>
  <c r="W3194" i="9"/>
  <c r="BJ3393" i="9"/>
  <c r="AD3200" i="9"/>
  <c r="T3195" i="9"/>
  <c r="U3195" i="9" s="1"/>
  <c r="X3194" i="9"/>
  <c r="BD4124" i="9"/>
  <c r="BE4124" i="9" l="1"/>
  <c r="BA4125" i="9"/>
  <c r="AZ4126" i="9"/>
  <c r="BC4125" i="9"/>
  <c r="Y3194" i="9"/>
  <c r="W3195" i="9"/>
  <c r="BD4125" i="9"/>
  <c r="BE4125" i="9" l="1"/>
  <c r="AZ4127" i="9"/>
  <c r="BC4126" i="9"/>
  <c r="BA4126" i="9"/>
  <c r="BJ3394" i="9"/>
  <c r="AD3201" i="9"/>
  <c r="T3196" i="9"/>
  <c r="U3196" i="9" s="1"/>
  <c r="BD4126" i="9"/>
  <c r="X3195" i="9"/>
  <c r="BE4126" i="9" l="1"/>
  <c r="BC4127" i="9"/>
  <c r="BA4127" i="9"/>
  <c r="AZ4128" i="9"/>
  <c r="Y3195" i="9"/>
  <c r="W3196" i="9"/>
  <c r="BJ3395" i="9"/>
  <c r="AD3202" i="9"/>
  <c r="T3197" i="9"/>
  <c r="U3197" i="9" s="1"/>
  <c r="BD4127" i="9"/>
  <c r="X3196" i="9"/>
  <c r="BE4127" i="9" l="1"/>
  <c r="BC4128" i="9"/>
  <c r="AZ4129" i="9"/>
  <c r="BA4128" i="9"/>
  <c r="Y3196" i="9"/>
  <c r="W3197" i="9"/>
  <c r="BD4128" i="9"/>
  <c r="BE4128" i="9" l="1"/>
  <c r="AZ4130" i="9"/>
  <c r="BC4129" i="9"/>
  <c r="BA4129" i="9"/>
  <c r="BJ3396" i="9"/>
  <c r="AD3203" i="9"/>
  <c r="T3198" i="9"/>
  <c r="U3198" i="9" s="1"/>
  <c r="BD4129" i="9"/>
  <c r="X3197" i="9"/>
  <c r="BE4129" i="9" l="1"/>
  <c r="AZ4131" i="9"/>
  <c r="BC4130" i="9"/>
  <c r="BA4130" i="9"/>
  <c r="Y3197" i="9"/>
  <c r="W3198" i="9"/>
  <c r="BJ3397" i="9"/>
  <c r="AD3204" i="9"/>
  <c r="T3199" i="9"/>
  <c r="U3199" i="9" s="1"/>
  <c r="X3198" i="9"/>
  <c r="BD4130" i="9"/>
  <c r="BE4130" i="9" l="1"/>
  <c r="AZ4132" i="9"/>
  <c r="BC4131" i="9"/>
  <c r="BA4131" i="9"/>
  <c r="Y3198" i="9"/>
  <c r="W3199" i="9"/>
  <c r="BD4131" i="9"/>
  <c r="BE4131" i="9" l="1"/>
  <c r="AZ4133" i="9"/>
  <c r="BA4132" i="9"/>
  <c r="BC4132" i="9"/>
  <c r="BJ3398" i="9"/>
  <c r="AD3205" i="9"/>
  <c r="T3200" i="9"/>
  <c r="U3200" i="9" s="1"/>
  <c r="BD4132" i="9"/>
  <c r="X3199" i="9"/>
  <c r="BE4132" i="9" l="1"/>
  <c r="AZ4134" i="9"/>
  <c r="BC4133" i="9"/>
  <c r="BA4133" i="9"/>
  <c r="Y3199" i="9"/>
  <c r="W3200" i="9"/>
  <c r="BJ3399" i="9"/>
  <c r="AD3206" i="9"/>
  <c r="T3201" i="9"/>
  <c r="U3201" i="9" s="1"/>
  <c r="X3200" i="9"/>
  <c r="BD4133" i="9"/>
  <c r="BE4133" i="9" l="1"/>
  <c r="BA4134" i="9"/>
  <c r="AZ4135" i="9"/>
  <c r="BC4134" i="9"/>
  <c r="Y3200" i="9"/>
  <c r="W3201" i="9"/>
  <c r="BD4134" i="9"/>
  <c r="BE4134" i="9" l="1"/>
  <c r="BC4135" i="9"/>
  <c r="BA4135" i="9"/>
  <c r="AZ4136" i="9"/>
  <c r="BJ3400" i="9"/>
  <c r="AD3207" i="9"/>
  <c r="T3202" i="9"/>
  <c r="U3202" i="9" s="1"/>
  <c r="X3201" i="9"/>
  <c r="BD4135" i="9"/>
  <c r="BE4135" i="9" l="1"/>
  <c r="BC4136" i="9"/>
  <c r="AZ4137" i="9"/>
  <c r="BA4136" i="9"/>
  <c r="Y3201" i="9"/>
  <c r="W3202" i="9"/>
  <c r="BJ3401" i="9"/>
  <c r="AD3208" i="9"/>
  <c r="T3203" i="9"/>
  <c r="U3203" i="9" s="1"/>
  <c r="X3202" i="9"/>
  <c r="BD4136" i="9"/>
  <c r="BE4136" i="9" l="1"/>
  <c r="AZ4138" i="9"/>
  <c r="BC4137" i="9"/>
  <c r="BA4137" i="9"/>
  <c r="Y3202" i="9"/>
  <c r="W3203" i="9"/>
  <c r="BD4137" i="9"/>
  <c r="BE4137" i="9" l="1"/>
  <c r="BA4138" i="9"/>
  <c r="AZ4139" i="9"/>
  <c r="BC4138" i="9"/>
  <c r="BJ3402" i="9"/>
  <c r="AD3209" i="9"/>
  <c r="T3204" i="9"/>
  <c r="U3204" i="9" s="1"/>
  <c r="BD4138" i="9"/>
  <c r="X3203" i="9"/>
  <c r="BE4138" i="9" l="1"/>
  <c r="AZ4140" i="9"/>
  <c r="BC4139" i="9"/>
  <c r="BA4139" i="9"/>
  <c r="Y3203" i="9"/>
  <c r="W3204" i="9"/>
  <c r="BJ3403" i="9"/>
  <c r="AD3210" i="9"/>
  <c r="T3205" i="9"/>
  <c r="U3205" i="9" s="1"/>
  <c r="X3204" i="9"/>
  <c r="BD4139" i="9"/>
  <c r="BE4139" i="9" l="1"/>
  <c r="BC4140" i="9"/>
  <c r="AZ4141" i="9"/>
  <c r="BA4140" i="9"/>
  <c r="Y3204" i="9"/>
  <c r="W3205" i="9"/>
  <c r="BD4140" i="9"/>
  <c r="BE4140" i="9" l="1"/>
  <c r="AZ4142" i="9"/>
  <c r="BC4141" i="9"/>
  <c r="BA4141" i="9"/>
  <c r="BJ3404" i="9"/>
  <c r="AD3211" i="9"/>
  <c r="T3206" i="9"/>
  <c r="U3206" i="9" s="1"/>
  <c r="X3205" i="9"/>
  <c r="BD4141" i="9"/>
  <c r="BE4141" i="9" l="1"/>
  <c r="AZ4143" i="9"/>
  <c r="BA4142" i="9"/>
  <c r="BC4142" i="9"/>
  <c r="Y3205" i="9"/>
  <c r="W3206" i="9"/>
  <c r="BJ3405" i="9"/>
  <c r="AD3212" i="9"/>
  <c r="T3207" i="9"/>
  <c r="U3207" i="9" s="1"/>
  <c r="BD4142" i="9"/>
  <c r="X3206" i="9"/>
  <c r="BE4142" i="9" l="1"/>
  <c r="BC4143" i="9"/>
  <c r="BA4143" i="9"/>
  <c r="AZ4144" i="9"/>
  <c r="Y3206" i="9"/>
  <c r="W3207" i="9"/>
  <c r="BD4143" i="9"/>
  <c r="BE4143" i="9" l="1"/>
  <c r="BC4144" i="9"/>
  <c r="AZ4145" i="9"/>
  <c r="BA4144" i="9"/>
  <c r="BJ3406" i="9"/>
  <c r="AD3213" i="9"/>
  <c r="T3208" i="9"/>
  <c r="U3208" i="9" s="1"/>
  <c r="BD4144" i="9"/>
  <c r="X3207" i="9"/>
  <c r="BE4144" i="9" l="1"/>
  <c r="BA4145" i="9"/>
  <c r="AZ4146" i="9"/>
  <c r="BC4145" i="9"/>
  <c r="Y3207" i="9"/>
  <c r="W3208" i="9"/>
  <c r="BJ3407" i="9"/>
  <c r="AD3214" i="9"/>
  <c r="T3209" i="9"/>
  <c r="U3209" i="9" s="1"/>
  <c r="BD4145" i="9"/>
  <c r="X3208" i="9"/>
  <c r="BE4145" i="9" l="1"/>
  <c r="BA4146" i="9"/>
  <c r="AZ4147" i="9"/>
  <c r="BC4146" i="9"/>
  <c r="Y3208" i="9"/>
  <c r="W3209" i="9"/>
  <c r="BD4146" i="9"/>
  <c r="BE4146" i="9" l="1"/>
  <c r="BC4147" i="9"/>
  <c r="AZ4148" i="9"/>
  <c r="BA4147" i="9"/>
  <c r="BJ3408" i="9"/>
  <c r="AD3215" i="9"/>
  <c r="T3210" i="9"/>
  <c r="U3210" i="9" s="1"/>
  <c r="X3209" i="9"/>
  <c r="BD4147" i="9"/>
  <c r="BE4147" i="9" l="1"/>
  <c r="BC4148" i="9"/>
  <c r="AZ4149" i="9"/>
  <c r="BA4148" i="9"/>
  <c r="Y3209" i="9"/>
  <c r="W3210" i="9"/>
  <c r="BJ3409" i="9"/>
  <c r="AD3216" i="9"/>
  <c r="T3211" i="9"/>
  <c r="U3211" i="9" s="1"/>
  <c r="X3210" i="9"/>
  <c r="BD4148" i="9"/>
  <c r="BE4148" i="9" l="1"/>
  <c r="AZ4150" i="9"/>
  <c r="BC4149" i="9"/>
  <c r="BA4149" i="9"/>
  <c r="Y3210" i="9"/>
  <c r="W3211" i="9"/>
  <c r="BD4149" i="9"/>
  <c r="BE4149" i="9" l="1"/>
  <c r="BA4150" i="9"/>
  <c r="AZ4151" i="9"/>
  <c r="BC4150" i="9"/>
  <c r="BJ3410" i="9"/>
  <c r="AD3217" i="9"/>
  <c r="T3212" i="9"/>
  <c r="U3212" i="9" s="1"/>
  <c r="BD4150" i="9"/>
  <c r="X3211" i="9"/>
  <c r="BE4150" i="9" l="1"/>
  <c r="AZ4152" i="9"/>
  <c r="BA4151" i="9"/>
  <c r="BC4151" i="9"/>
  <c r="Y3211" i="9"/>
  <c r="W3212" i="9"/>
  <c r="BJ3411" i="9"/>
  <c r="AD3218" i="9"/>
  <c r="T3213" i="9"/>
  <c r="U3213" i="9" s="1"/>
  <c r="BD4151" i="9"/>
  <c r="X3212" i="9"/>
  <c r="BE4151" i="9" l="1"/>
  <c r="AZ4153" i="9"/>
  <c r="BC4152" i="9"/>
  <c r="BA4152" i="9"/>
  <c r="Y3212" i="9"/>
  <c r="W3213" i="9"/>
  <c r="BD4152" i="9"/>
  <c r="BE4152" i="9" l="1"/>
  <c r="BA4153" i="9"/>
  <c r="BC4153" i="9"/>
  <c r="AZ4154" i="9"/>
  <c r="BJ3412" i="9"/>
  <c r="AD3219" i="9"/>
  <c r="T3214" i="9"/>
  <c r="U3214" i="9" s="1"/>
  <c r="BD4153" i="9"/>
  <c r="X3213" i="9"/>
  <c r="BE4153" i="9" l="1"/>
  <c r="BA4154" i="9"/>
  <c r="BC4154" i="9"/>
  <c r="AZ4155" i="9"/>
  <c r="Y3213" i="9"/>
  <c r="W3214" i="9"/>
  <c r="BJ3413" i="9"/>
  <c r="AD3220" i="9"/>
  <c r="T3215" i="9"/>
  <c r="U3215" i="9" s="1"/>
  <c r="BD4154" i="9"/>
  <c r="X3214" i="9"/>
  <c r="BE4154" i="9" l="1"/>
  <c r="BC4155" i="9"/>
  <c r="AZ4156" i="9"/>
  <c r="BA4155" i="9"/>
  <c r="Y3214" i="9"/>
  <c r="W3215" i="9"/>
  <c r="BD4155" i="9"/>
  <c r="BE4155" i="9" l="1"/>
  <c r="BC4156" i="9"/>
  <c r="BA4156" i="9"/>
  <c r="AZ4157" i="9"/>
  <c r="BJ3414" i="9"/>
  <c r="AD3221" i="9"/>
  <c r="T3216" i="9"/>
  <c r="U3216" i="9" s="1"/>
  <c r="X3215" i="9"/>
  <c r="BD4156" i="9"/>
  <c r="BE4156" i="9" l="1"/>
  <c r="AZ4158" i="9"/>
  <c r="BC4157" i="9"/>
  <c r="BA4157" i="9"/>
  <c r="Y3215" i="9"/>
  <c r="W3216" i="9"/>
  <c r="BJ3415" i="9"/>
  <c r="AD3222" i="9"/>
  <c r="T3217" i="9"/>
  <c r="U3217" i="9" s="1"/>
  <c r="X3216" i="9"/>
  <c r="BD4157" i="9"/>
  <c r="BE4157" i="9" l="1"/>
  <c r="AZ4159" i="9"/>
  <c r="BC4158" i="9"/>
  <c r="BA4158" i="9"/>
  <c r="Y3216" i="9"/>
  <c r="W3217" i="9"/>
  <c r="BD4158" i="9"/>
  <c r="BE4158" i="9" l="1"/>
  <c r="AZ4160" i="9"/>
  <c r="BA4159" i="9"/>
  <c r="BC4159" i="9"/>
  <c r="BJ3416" i="9"/>
  <c r="AD3223" i="9"/>
  <c r="T3218" i="9"/>
  <c r="U3218" i="9" s="1"/>
  <c r="BD4159" i="9"/>
  <c r="X3217" i="9"/>
  <c r="BE4159" i="9" l="1"/>
  <c r="AZ4161" i="9"/>
  <c r="BC4160" i="9"/>
  <c r="BA4160" i="9"/>
  <c r="Y3217" i="9"/>
  <c r="W3218" i="9"/>
  <c r="BJ3417" i="9"/>
  <c r="AD3224" i="9"/>
  <c r="T3219" i="9"/>
  <c r="U3219" i="9" s="1"/>
  <c r="X3218" i="9"/>
  <c r="BD4160" i="9"/>
  <c r="BE4160" i="9" l="1"/>
  <c r="AZ4162" i="9"/>
  <c r="BC4161" i="9"/>
  <c r="BA4161" i="9"/>
  <c r="Y3218" i="9"/>
  <c r="W3219" i="9"/>
  <c r="BD4161" i="9"/>
  <c r="BE4161" i="9" l="1"/>
  <c r="AZ4163" i="9"/>
  <c r="BC4162" i="9"/>
  <c r="BA4162" i="9"/>
  <c r="BJ3418" i="9"/>
  <c r="AD3225" i="9"/>
  <c r="T3220" i="9"/>
  <c r="U3220" i="9" s="1"/>
  <c r="X3219" i="9"/>
  <c r="BD4162" i="9"/>
  <c r="BE4162" i="9" l="1"/>
  <c r="BC4163" i="9"/>
  <c r="BA4163" i="9"/>
  <c r="AZ4164" i="9"/>
  <c r="Y3219" i="9"/>
  <c r="W3220" i="9"/>
  <c r="BJ3419" i="9"/>
  <c r="AD3226" i="9"/>
  <c r="T3221" i="9"/>
  <c r="U3221" i="9" s="1"/>
  <c r="X3220" i="9"/>
  <c r="BD4163" i="9"/>
  <c r="BE4163" i="9" l="1"/>
  <c r="BC4164" i="9"/>
  <c r="AZ4165" i="9"/>
  <c r="BA4164" i="9"/>
  <c r="Y3220" i="9"/>
  <c r="W3221" i="9"/>
  <c r="BD4164" i="9"/>
  <c r="BE4164" i="9" l="1"/>
  <c r="AZ4166" i="9"/>
  <c r="BC4165" i="9"/>
  <c r="BA4165" i="9"/>
  <c r="BJ3420" i="9"/>
  <c r="AD3227" i="9"/>
  <c r="T3222" i="9"/>
  <c r="U3222" i="9" s="1"/>
  <c r="BD4165" i="9"/>
  <c r="X3221" i="9"/>
  <c r="BE4165" i="9" l="1"/>
  <c r="AZ4167" i="9"/>
  <c r="BA4166" i="9"/>
  <c r="BC4166" i="9"/>
  <c r="Y3221" i="9"/>
  <c r="W3222" i="9"/>
  <c r="BJ3421" i="9"/>
  <c r="AD3228" i="9"/>
  <c r="T3223" i="9"/>
  <c r="U3223" i="9" s="1"/>
  <c r="X3222" i="9"/>
  <c r="BD4166" i="9"/>
  <c r="BE4166" i="9" l="1"/>
  <c r="AZ4168" i="9"/>
  <c r="BA4167" i="9"/>
  <c r="BC4167" i="9"/>
  <c r="Y3222" i="9"/>
  <c r="W3223" i="9"/>
  <c r="BD4167" i="9"/>
  <c r="BE4167" i="9" l="1"/>
  <c r="BC4168" i="9"/>
  <c r="BA4168" i="9"/>
  <c r="AZ4169" i="9"/>
  <c r="BJ3422" i="9"/>
  <c r="AD3229" i="9"/>
  <c r="T3224" i="9"/>
  <c r="U3224" i="9" s="1"/>
  <c r="BD4168" i="9"/>
  <c r="X3223" i="9"/>
  <c r="BE4168" i="9" l="1"/>
  <c r="AZ4170" i="9"/>
  <c r="BC4169" i="9"/>
  <c r="BA4169" i="9"/>
  <c r="Y3223" i="9"/>
  <c r="W3224" i="9"/>
  <c r="BJ3423" i="9"/>
  <c r="AD3230" i="9"/>
  <c r="T3225" i="9"/>
  <c r="U3225" i="9" s="1"/>
  <c r="X3224" i="9"/>
  <c r="BD4169" i="9"/>
  <c r="BE4169" i="9" l="1"/>
  <c r="BA4170" i="9"/>
  <c r="AZ4171" i="9"/>
  <c r="BC4170" i="9"/>
  <c r="Y3224" i="9"/>
  <c r="W3225" i="9"/>
  <c r="BD4170" i="9"/>
  <c r="BE4170" i="9" l="1"/>
  <c r="BC4171" i="9"/>
  <c r="AZ4172" i="9"/>
  <c r="BA4171" i="9"/>
  <c r="BJ3424" i="9"/>
  <c r="AD3231" i="9"/>
  <c r="T3226" i="9"/>
  <c r="U3226" i="9" s="1"/>
  <c r="X3225" i="9"/>
  <c r="BD4171" i="9"/>
  <c r="BE4171" i="9" l="1"/>
  <c r="BC4172" i="9"/>
  <c r="BA4172" i="9"/>
  <c r="AZ4173" i="9"/>
  <c r="Y3225" i="9"/>
  <c r="W3226" i="9"/>
  <c r="BJ3425" i="9"/>
  <c r="AD3232" i="9"/>
  <c r="T3227" i="9"/>
  <c r="U3227" i="9" s="1"/>
  <c r="BD4172" i="9"/>
  <c r="X3226" i="9"/>
  <c r="BE4172" i="9" l="1"/>
  <c r="BA4173" i="9"/>
  <c r="AZ4174" i="9"/>
  <c r="BC4173" i="9"/>
  <c r="Y3226" i="9"/>
  <c r="W3227" i="9"/>
  <c r="BD4173" i="9"/>
  <c r="BE4173" i="9" l="1"/>
  <c r="BA4174" i="9"/>
  <c r="AZ4175" i="9"/>
  <c r="BC4174" i="9"/>
  <c r="BJ3426" i="9"/>
  <c r="AD3233" i="9"/>
  <c r="T3228" i="9"/>
  <c r="U3228" i="9" s="1"/>
  <c r="X3227" i="9"/>
  <c r="BD4174" i="9"/>
  <c r="BE4174" i="9" l="1"/>
  <c r="BC4175" i="9"/>
  <c r="BA4175" i="9"/>
  <c r="AZ4176" i="9"/>
  <c r="Y3227" i="9"/>
  <c r="W3228" i="9"/>
  <c r="BJ3427" i="9"/>
  <c r="AD3234" i="9"/>
  <c r="T3229" i="9"/>
  <c r="U3229" i="9" s="1"/>
  <c r="BD4175" i="9"/>
  <c r="X3228" i="9"/>
  <c r="BE4175" i="9" l="1"/>
  <c r="BC4176" i="9"/>
  <c r="BA4176" i="9"/>
  <c r="AZ4177" i="9"/>
  <c r="Y3228" i="9"/>
  <c r="W3229" i="9"/>
  <c r="BD4176" i="9"/>
  <c r="BE4176" i="9" l="1"/>
  <c r="AZ4178" i="9"/>
  <c r="BC4177" i="9"/>
  <c r="BA4177" i="9"/>
  <c r="BJ3428" i="9"/>
  <c r="AD3235" i="9"/>
  <c r="T3230" i="9"/>
  <c r="U3230" i="9" s="1"/>
  <c r="X3229" i="9"/>
  <c r="BD4177" i="9"/>
  <c r="BE4177" i="9" l="1"/>
  <c r="AZ4179" i="9"/>
  <c r="BC4178" i="9"/>
  <c r="BA4178" i="9"/>
  <c r="Y3229" i="9"/>
  <c r="W3230" i="9"/>
  <c r="BJ3429" i="9"/>
  <c r="AD3236" i="9"/>
  <c r="T3231" i="9"/>
  <c r="U3231" i="9" s="1"/>
  <c r="BD4178" i="9"/>
  <c r="X3230" i="9"/>
  <c r="BE4178" i="9" l="1"/>
  <c r="BC4179" i="9"/>
  <c r="BA4179" i="9"/>
  <c r="AZ4180" i="9"/>
  <c r="Y3230" i="9"/>
  <c r="W3231" i="9"/>
  <c r="BD4179" i="9"/>
  <c r="BE4179" i="9" l="1"/>
  <c r="AZ4181" i="9"/>
  <c r="BA4180" i="9"/>
  <c r="BC4180" i="9"/>
  <c r="BJ3430" i="9"/>
  <c r="AD3237" i="9"/>
  <c r="T3232" i="9"/>
  <c r="U3232" i="9" s="1"/>
  <c r="BD4180" i="9"/>
  <c r="X3231" i="9"/>
  <c r="BE4180" i="9" l="1"/>
  <c r="BA4181" i="9"/>
  <c r="AZ4182" i="9"/>
  <c r="BC4181" i="9"/>
  <c r="Y3231" i="9"/>
  <c r="W3232" i="9"/>
  <c r="BJ3431" i="9"/>
  <c r="AD3238" i="9"/>
  <c r="T3233" i="9"/>
  <c r="U3233" i="9" s="1"/>
  <c r="X3232" i="9"/>
  <c r="BD4181" i="9"/>
  <c r="BE4181" i="9" l="1"/>
  <c r="BA4182" i="9"/>
  <c r="BC4182" i="9"/>
  <c r="AZ4183" i="9"/>
  <c r="Y3232" i="9"/>
  <c r="W3233" i="9"/>
  <c r="BD4182" i="9"/>
  <c r="BE4182" i="9" l="1"/>
  <c r="BC4183" i="9"/>
  <c r="AZ4184" i="9"/>
  <c r="BA4183" i="9"/>
  <c r="BJ3432" i="9"/>
  <c r="AD3239" i="9"/>
  <c r="T3234" i="9"/>
  <c r="U3234" i="9" s="1"/>
  <c r="BD4183" i="9"/>
  <c r="X3233" i="9"/>
  <c r="BE4183" i="9" l="1"/>
  <c r="BC4184" i="9"/>
  <c r="AZ4185" i="9"/>
  <c r="BA4184" i="9"/>
  <c r="Y3233" i="9"/>
  <c r="W3234" i="9"/>
  <c r="BJ3433" i="9"/>
  <c r="AD3240" i="9"/>
  <c r="T3235" i="9"/>
  <c r="U3235" i="9" s="1"/>
  <c r="X3234" i="9"/>
  <c r="BD4184" i="9"/>
  <c r="BE4184" i="9" l="1"/>
  <c r="AZ4186" i="9"/>
  <c r="BA4185" i="9"/>
  <c r="BC4185" i="9"/>
  <c r="Y3234" i="9"/>
  <c r="W3235" i="9"/>
  <c r="BD4185" i="9"/>
  <c r="BE4185" i="9" l="1"/>
  <c r="BA4186" i="9"/>
  <c r="BC4186" i="9"/>
  <c r="AZ4187" i="9"/>
  <c r="BJ3434" i="9"/>
  <c r="AD3241" i="9"/>
  <c r="T3236" i="9"/>
  <c r="U3236" i="9" s="1"/>
  <c r="BD4186" i="9"/>
  <c r="X3235" i="9"/>
  <c r="BE4186" i="9" l="1"/>
  <c r="BA4187" i="9"/>
  <c r="AZ4188" i="9"/>
  <c r="BC4187" i="9"/>
  <c r="Y3235" i="9"/>
  <c r="W3236" i="9"/>
  <c r="BJ3435" i="9"/>
  <c r="AD3242" i="9"/>
  <c r="T3237" i="9"/>
  <c r="U3237" i="9" s="1"/>
  <c r="BD4187" i="9"/>
  <c r="X3236" i="9"/>
  <c r="BE4187" i="9" l="1"/>
  <c r="AZ4189" i="9"/>
  <c r="BA4188" i="9"/>
  <c r="BC4188" i="9"/>
  <c r="Y3236" i="9"/>
  <c r="W3237" i="9"/>
  <c r="BD4188" i="9"/>
  <c r="BE4188" i="9" l="1"/>
  <c r="AZ4190" i="9"/>
  <c r="BC4189" i="9"/>
  <c r="BA4189" i="9"/>
  <c r="BJ3436" i="9"/>
  <c r="AD3243" i="9"/>
  <c r="T3238" i="9"/>
  <c r="U3238" i="9" s="1"/>
  <c r="X3237" i="9"/>
  <c r="BD4189" i="9"/>
  <c r="BE4189" i="9" l="1"/>
  <c r="AZ4191" i="9"/>
  <c r="BC4190" i="9"/>
  <c r="BA4190" i="9"/>
  <c r="Y3237" i="9"/>
  <c r="W3238" i="9"/>
  <c r="BJ3437" i="9"/>
  <c r="AD3244" i="9"/>
  <c r="T3239" i="9"/>
  <c r="U3239" i="9" s="1"/>
  <c r="X3238" i="9"/>
  <c r="BD4190" i="9"/>
  <c r="BE4190" i="9" l="1"/>
  <c r="BC4191" i="9"/>
  <c r="AZ4192" i="9"/>
  <c r="BA4191" i="9"/>
  <c r="Y3238" i="9"/>
  <c r="W3239" i="9"/>
  <c r="BD4191" i="9"/>
  <c r="BE4191" i="9" l="1"/>
  <c r="BC4192" i="9"/>
  <c r="AZ4193" i="9"/>
  <c r="BA4192" i="9"/>
  <c r="BJ3438" i="9"/>
  <c r="AD3245" i="9"/>
  <c r="T3240" i="9"/>
  <c r="U3240" i="9" s="1"/>
  <c r="X3239" i="9"/>
  <c r="BD4192" i="9"/>
  <c r="BE4192" i="9" l="1"/>
  <c r="AZ4194" i="9"/>
  <c r="BA4193" i="9"/>
  <c r="BC4193" i="9"/>
  <c r="Y3239" i="9"/>
  <c r="W3240" i="9"/>
  <c r="BJ3439" i="9"/>
  <c r="AD3246" i="9"/>
  <c r="T3241" i="9"/>
  <c r="U3241" i="9" s="1"/>
  <c r="X3240" i="9"/>
  <c r="BD4193" i="9"/>
  <c r="BE4193" i="9" l="1"/>
  <c r="AZ4195" i="9"/>
  <c r="BA4194" i="9"/>
  <c r="BC4194" i="9"/>
  <c r="Y3240" i="9"/>
  <c r="W3241" i="9"/>
  <c r="BD4194" i="9"/>
  <c r="BE4194" i="9" l="1"/>
  <c r="AZ4196" i="9"/>
  <c r="BC4195" i="9"/>
  <c r="BA4195" i="9"/>
  <c r="BJ3440" i="9"/>
  <c r="AD3247" i="9"/>
  <c r="T3242" i="9"/>
  <c r="U3242" i="9" s="1"/>
  <c r="BD4195" i="9"/>
  <c r="X3241" i="9"/>
  <c r="BE4195" i="9" l="1"/>
  <c r="BC4196" i="9"/>
  <c r="BA4196" i="9"/>
  <c r="AZ4197" i="9"/>
  <c r="Y3241" i="9"/>
  <c r="W3242" i="9"/>
  <c r="BJ3441" i="9"/>
  <c r="AD3248" i="9"/>
  <c r="T3243" i="9"/>
  <c r="U3243" i="9" s="1"/>
  <c r="BD4196" i="9"/>
  <c r="X3242" i="9"/>
  <c r="BE4196" i="9" l="1"/>
  <c r="AZ4198" i="9"/>
  <c r="BA4197" i="9"/>
  <c r="BC4197" i="9"/>
  <c r="Y3242" i="9"/>
  <c r="W3243" i="9"/>
  <c r="BD4197" i="9"/>
  <c r="BE4197" i="9" l="1"/>
  <c r="BA4198" i="9"/>
  <c r="AZ4199" i="9"/>
  <c r="BC4198" i="9"/>
  <c r="BJ3442" i="9"/>
  <c r="AD3249" i="9"/>
  <c r="T3244" i="9"/>
  <c r="U3244" i="9" s="1"/>
  <c r="BD4198" i="9"/>
  <c r="X3243" i="9"/>
  <c r="BE4198" i="9" l="1"/>
  <c r="BC4199" i="9"/>
  <c r="AZ4200" i="9"/>
  <c r="BA4199" i="9"/>
  <c r="Y3243" i="9"/>
  <c r="W3244" i="9"/>
  <c r="BJ3443" i="9"/>
  <c r="AD3250" i="9"/>
  <c r="T3245" i="9"/>
  <c r="U3245" i="9" s="1"/>
  <c r="X3244" i="9"/>
  <c r="BD4199" i="9"/>
  <c r="BE4199" i="9" l="1"/>
  <c r="BC4200" i="9"/>
  <c r="AZ4201" i="9"/>
  <c r="BA4200" i="9"/>
  <c r="Y3244" i="9"/>
  <c r="W3245" i="9"/>
  <c r="BD4200" i="9"/>
  <c r="BE4200" i="9" l="1"/>
  <c r="BA4201" i="9"/>
  <c r="AZ4202" i="9"/>
  <c r="BC4201" i="9"/>
  <c r="BJ3444" i="9"/>
  <c r="AD3251" i="9"/>
  <c r="T3246" i="9"/>
  <c r="U3246" i="9" s="1"/>
  <c r="X3245" i="9"/>
  <c r="BD4201" i="9"/>
  <c r="BE4201" i="9" l="1"/>
  <c r="AZ4203" i="9"/>
  <c r="BA4202" i="9"/>
  <c r="BC4202" i="9"/>
  <c r="Y3245" i="9"/>
  <c r="W3246" i="9"/>
  <c r="BJ3445" i="9"/>
  <c r="AD3252" i="9"/>
  <c r="T3247" i="9"/>
  <c r="U3247" i="9" s="1"/>
  <c r="X3246" i="9"/>
  <c r="BD4202" i="9"/>
  <c r="BE4202" i="9" l="1"/>
  <c r="BC4203" i="9"/>
  <c r="AZ4204" i="9"/>
  <c r="BA4203" i="9"/>
  <c r="Y3246" i="9"/>
  <c r="W3247" i="9"/>
  <c r="BD4203" i="9"/>
  <c r="BE4203" i="9" l="1"/>
  <c r="BC4204" i="9"/>
  <c r="BA4204" i="9"/>
  <c r="AZ4205" i="9"/>
  <c r="BJ3446" i="9"/>
  <c r="AD3253" i="9"/>
  <c r="T3248" i="9"/>
  <c r="U3248" i="9" s="1"/>
  <c r="BD4204" i="9"/>
  <c r="X3247" i="9"/>
  <c r="BE4204" i="9" l="1"/>
  <c r="AZ4206" i="9"/>
  <c r="BC4205" i="9"/>
  <c r="BA4205" i="9"/>
  <c r="Y3247" i="9"/>
  <c r="W3248" i="9"/>
  <c r="BJ3447" i="9"/>
  <c r="AD3254" i="9"/>
  <c r="T3249" i="9"/>
  <c r="U3249" i="9" s="1"/>
  <c r="X3248" i="9"/>
  <c r="BD4205" i="9"/>
  <c r="BE4205" i="9" l="1"/>
  <c r="AZ4207" i="9"/>
  <c r="BA4206" i="9"/>
  <c r="BC4206" i="9"/>
  <c r="Y3248" i="9"/>
  <c r="W3249" i="9"/>
  <c r="BD4206" i="9"/>
  <c r="BE4206" i="9" l="1"/>
  <c r="BC4207" i="9"/>
  <c r="AZ4208" i="9"/>
  <c r="BA4207" i="9"/>
  <c r="BJ3448" i="9"/>
  <c r="AD3255" i="9"/>
  <c r="T3250" i="9"/>
  <c r="U3250" i="9" s="1"/>
  <c r="BD4207" i="9"/>
  <c r="X3249" i="9"/>
  <c r="BE4207" i="9" l="1"/>
  <c r="AZ4209" i="9"/>
  <c r="BC4208" i="9"/>
  <c r="BA4208" i="9"/>
  <c r="Y3249" i="9"/>
  <c r="W3250" i="9"/>
  <c r="BJ3449" i="9"/>
  <c r="AD3256" i="9"/>
  <c r="T3251" i="9"/>
  <c r="U3251" i="9" s="1"/>
  <c r="BD4208" i="9"/>
  <c r="X3250" i="9"/>
  <c r="BE4208" i="9" l="1"/>
  <c r="BA4209" i="9"/>
  <c r="AZ4210" i="9"/>
  <c r="BC4209" i="9"/>
  <c r="Y3250" i="9"/>
  <c r="W3251" i="9"/>
  <c r="BD4209" i="9"/>
  <c r="BE4209" i="9" l="1"/>
  <c r="AZ4211" i="9"/>
  <c r="BA4210" i="9"/>
  <c r="BC4210" i="9"/>
  <c r="BJ3450" i="9"/>
  <c r="AD3257" i="9"/>
  <c r="T3252" i="9"/>
  <c r="U3252" i="9" s="1"/>
  <c r="BD4210" i="9"/>
  <c r="X3251" i="9"/>
  <c r="BE4210" i="9" l="1"/>
  <c r="BC4211" i="9"/>
  <c r="BA4211" i="9"/>
  <c r="AZ4212" i="9"/>
  <c r="Y3251" i="9"/>
  <c r="W3252" i="9"/>
  <c r="BJ3451" i="9"/>
  <c r="AD3258" i="9"/>
  <c r="T3253" i="9"/>
  <c r="U3253" i="9" s="1"/>
  <c r="X3252" i="9"/>
  <c r="BD4211" i="9"/>
  <c r="BE4211" i="9" l="1"/>
  <c r="BC4212" i="9"/>
  <c r="AZ4213" i="9"/>
  <c r="BA4212" i="9"/>
  <c r="Y3252" i="9"/>
  <c r="W3253" i="9"/>
  <c r="BD4212" i="9"/>
  <c r="BE4212" i="9" l="1"/>
  <c r="AZ4214" i="9"/>
  <c r="BC4213" i="9"/>
  <c r="BA4213" i="9"/>
  <c r="BJ3452" i="9"/>
  <c r="AD3259" i="9"/>
  <c r="T3254" i="9"/>
  <c r="U3254" i="9" s="1"/>
  <c r="BD4213" i="9"/>
  <c r="X3253" i="9"/>
  <c r="BE4213" i="9" l="1"/>
  <c r="BA4214" i="9"/>
  <c r="BC4214" i="9"/>
  <c r="AZ4215" i="9"/>
  <c r="Y3253" i="9"/>
  <c r="W3254" i="9"/>
  <c r="BJ3453" i="9"/>
  <c r="AD3260" i="9"/>
  <c r="T3255" i="9"/>
  <c r="U3255" i="9" s="1"/>
  <c r="BD4214" i="9"/>
  <c r="X3254" i="9"/>
  <c r="BE4214" i="9" l="1"/>
  <c r="BA4215" i="9"/>
  <c r="AZ4216" i="9"/>
  <c r="BC4215" i="9"/>
  <c r="Y3254" i="9"/>
  <c r="W3255" i="9"/>
  <c r="BD4215" i="9"/>
  <c r="BE4215" i="9" l="1"/>
  <c r="AZ4217" i="9"/>
  <c r="BA4216" i="9"/>
  <c r="BC4216" i="9"/>
  <c r="BJ3454" i="9"/>
  <c r="AD3261" i="9"/>
  <c r="T3256" i="9"/>
  <c r="U3256" i="9" s="1"/>
  <c r="X3255" i="9"/>
  <c r="BD4216" i="9"/>
  <c r="BE4216" i="9" l="1"/>
  <c r="AZ4218" i="9"/>
  <c r="BC4217" i="9"/>
  <c r="BA4217" i="9"/>
  <c r="Y3255" i="9"/>
  <c r="W3256" i="9"/>
  <c r="BJ3455" i="9"/>
  <c r="AD3262" i="9"/>
  <c r="T3257" i="9"/>
  <c r="U3257" i="9" s="1"/>
  <c r="BD4217" i="9"/>
  <c r="X3256" i="9"/>
  <c r="BE4217" i="9" l="1"/>
  <c r="BA4218" i="9"/>
  <c r="AZ4219" i="9"/>
  <c r="BC4218" i="9"/>
  <c r="Y3256" i="9"/>
  <c r="W3257" i="9"/>
  <c r="BD4218" i="9"/>
  <c r="BE4218" i="9" l="1"/>
  <c r="BC4219" i="9"/>
  <c r="BA4219" i="9"/>
  <c r="AZ4220" i="9"/>
  <c r="BJ3456" i="9"/>
  <c r="AD3263" i="9"/>
  <c r="T3258" i="9"/>
  <c r="U3258" i="9" s="1"/>
  <c r="BD4219" i="9"/>
  <c r="X3257" i="9"/>
  <c r="BE4219" i="9" l="1"/>
  <c r="BC4220" i="9"/>
  <c r="BA4220" i="9"/>
  <c r="AZ4221" i="9"/>
  <c r="Y3257" i="9"/>
  <c r="W3258" i="9"/>
  <c r="BJ3457" i="9"/>
  <c r="AD3264" i="9"/>
  <c r="T3259" i="9"/>
  <c r="U3259" i="9" s="1"/>
  <c r="X3258" i="9"/>
  <c r="BD4220" i="9"/>
  <c r="BE4220" i="9" l="1"/>
  <c r="AZ4222" i="9"/>
  <c r="BC4221" i="9"/>
  <c r="BA4221" i="9"/>
  <c r="Y3258" i="9"/>
  <c r="W3259" i="9"/>
  <c r="BD4221" i="9"/>
  <c r="BE4221" i="9" l="1"/>
  <c r="BA4222" i="9"/>
  <c r="AZ4223" i="9"/>
  <c r="BC4222" i="9"/>
  <c r="BJ3458" i="9"/>
  <c r="AD3265" i="9"/>
  <c r="T3260" i="9"/>
  <c r="U3260" i="9" s="1"/>
  <c r="X3259" i="9"/>
  <c r="BD4222" i="9"/>
  <c r="BE4222" i="9" l="1"/>
  <c r="AZ4224" i="9"/>
  <c r="BC4223" i="9"/>
  <c r="BA4223" i="9"/>
  <c r="Y3259" i="9"/>
  <c r="W3260" i="9"/>
  <c r="BJ3459" i="9"/>
  <c r="AD3266" i="9"/>
  <c r="T3261" i="9"/>
  <c r="U3261" i="9" s="1"/>
  <c r="BD4223" i="9"/>
  <c r="X3260" i="9"/>
  <c r="BE4223" i="9" l="1"/>
  <c r="BC4224" i="9"/>
  <c r="AZ4225" i="9"/>
  <c r="BA4224" i="9"/>
  <c r="Y3260" i="9"/>
  <c r="W3261" i="9"/>
  <c r="BD4224" i="9"/>
  <c r="BE4224" i="9" l="1"/>
  <c r="AZ4226" i="9"/>
  <c r="BA4225" i="9"/>
  <c r="BC4225" i="9"/>
  <c r="BJ3460" i="9"/>
  <c r="AD3267" i="9"/>
  <c r="T3262" i="9"/>
  <c r="U3262" i="9" s="1"/>
  <c r="BD4225" i="9"/>
  <c r="X3261" i="9"/>
  <c r="BE4225" i="9" l="1"/>
  <c r="BA4226" i="9"/>
  <c r="BC4226" i="9"/>
  <c r="AZ4227" i="9"/>
  <c r="Y3261" i="9"/>
  <c r="W3262" i="9"/>
  <c r="BJ3461" i="9"/>
  <c r="AD3268" i="9"/>
  <c r="T3263" i="9"/>
  <c r="U3263" i="9" s="1"/>
  <c r="BD4226" i="9"/>
  <c r="X3262" i="9"/>
  <c r="BE4226" i="9" l="1"/>
  <c r="BC4227" i="9"/>
  <c r="BA4227" i="9"/>
  <c r="AZ4228" i="9"/>
  <c r="Y3262" i="9"/>
  <c r="W3263" i="9"/>
  <c r="BD4227" i="9"/>
  <c r="BE4227" i="9" l="1"/>
  <c r="BC4228" i="9"/>
  <c r="BA4228" i="9"/>
  <c r="AZ4229" i="9"/>
  <c r="BJ3462" i="9"/>
  <c r="AD3269" i="9"/>
  <c r="T3264" i="9"/>
  <c r="U3264" i="9" s="1"/>
  <c r="X3263" i="9"/>
  <c r="BD4228" i="9"/>
  <c r="BE4228" i="9" l="1"/>
  <c r="BA4229" i="9"/>
  <c r="AZ4230" i="9"/>
  <c r="BC4229" i="9"/>
  <c r="Y3263" i="9"/>
  <c r="W3264" i="9"/>
  <c r="BJ3463" i="9"/>
  <c r="AD3270" i="9"/>
  <c r="T3265" i="9"/>
  <c r="U3265" i="9" s="1"/>
  <c r="X3264" i="9"/>
  <c r="BD4229" i="9"/>
  <c r="BE4229" i="9" l="1"/>
  <c r="AZ4231" i="9"/>
  <c r="BA4230" i="9"/>
  <c r="BC4230" i="9"/>
  <c r="Y3264" i="9"/>
  <c r="W3265" i="9"/>
  <c r="BD4230" i="9"/>
  <c r="BE4230" i="9" l="1"/>
  <c r="BC4231" i="9"/>
  <c r="BA4231" i="9"/>
  <c r="AZ4232" i="9"/>
  <c r="BJ3464" i="9"/>
  <c r="AD3271" i="9"/>
  <c r="T3266" i="9"/>
  <c r="U3266" i="9" s="1"/>
  <c r="BD4231" i="9"/>
  <c r="X3265" i="9"/>
  <c r="BE4231" i="9" l="1"/>
  <c r="BC4232" i="9"/>
  <c r="BA4232" i="9"/>
  <c r="AZ4233" i="9"/>
  <c r="Y3265" i="9"/>
  <c r="W3266" i="9"/>
  <c r="BJ3465" i="9"/>
  <c r="AD3272" i="9"/>
  <c r="T3267" i="9"/>
  <c r="U3267" i="9" s="1"/>
  <c r="X3266" i="9"/>
  <c r="BD4232" i="9"/>
  <c r="BE4232" i="9" l="1"/>
  <c r="AZ4234" i="9"/>
  <c r="BA4233" i="9"/>
  <c r="BC4233" i="9"/>
  <c r="Y3266" i="9"/>
  <c r="W3267" i="9"/>
  <c r="BD4233" i="9"/>
  <c r="BE4233" i="9" l="1"/>
  <c r="AZ4235" i="9"/>
  <c r="BA4234" i="9"/>
  <c r="BC4234" i="9"/>
  <c r="BJ3466" i="9"/>
  <c r="AD3273" i="9"/>
  <c r="T3268" i="9"/>
  <c r="U3268" i="9" s="1"/>
  <c r="BD4234" i="9"/>
  <c r="X3267" i="9"/>
  <c r="BE4234" i="9" l="1"/>
  <c r="BC4235" i="9"/>
  <c r="BA4235" i="9"/>
  <c r="AZ4236" i="9"/>
  <c r="Y3267" i="9"/>
  <c r="W3268" i="9"/>
  <c r="BJ3467" i="9"/>
  <c r="AD3274" i="9"/>
  <c r="T3269" i="9"/>
  <c r="U3269" i="9" s="1"/>
  <c r="X3268" i="9"/>
  <c r="BD4235" i="9"/>
  <c r="BE4235" i="9" l="1"/>
  <c r="AZ4237" i="9"/>
  <c r="BA4236" i="9"/>
  <c r="BC4236" i="9"/>
  <c r="Y3268" i="9"/>
  <c r="W3269" i="9"/>
  <c r="BD4236" i="9"/>
  <c r="BE4236" i="9" l="1"/>
  <c r="BA4237" i="9"/>
  <c r="AZ4238" i="9"/>
  <c r="BC4237" i="9"/>
  <c r="BJ3468" i="9"/>
  <c r="AD3275" i="9"/>
  <c r="T3270" i="9"/>
  <c r="U3270" i="9" s="1"/>
  <c r="X3269" i="9"/>
  <c r="BD4237" i="9"/>
  <c r="BE4237" i="9" l="1"/>
  <c r="AZ4239" i="9"/>
  <c r="BA4238" i="9"/>
  <c r="BC4238" i="9"/>
  <c r="Y3269" i="9"/>
  <c r="W3270" i="9"/>
  <c r="BJ3469" i="9"/>
  <c r="AD3276" i="9"/>
  <c r="T3271" i="9"/>
  <c r="U3271" i="9" s="1"/>
  <c r="X3270" i="9"/>
  <c r="BD4238" i="9"/>
  <c r="BE4238" i="9" l="1"/>
  <c r="BC4239" i="9"/>
  <c r="BA4239" i="9"/>
  <c r="AZ4240" i="9"/>
  <c r="Y3270" i="9"/>
  <c r="W3271" i="9"/>
  <c r="BD4239" i="9"/>
  <c r="BE4239" i="9" l="1"/>
  <c r="BC4240" i="9"/>
  <c r="BA4240" i="9"/>
  <c r="AZ4241" i="9"/>
  <c r="BJ3470" i="9"/>
  <c r="AD3277" i="9"/>
  <c r="T3272" i="9"/>
  <c r="U3272" i="9" s="1"/>
  <c r="BD4240" i="9"/>
  <c r="X3271" i="9"/>
  <c r="BE4240" i="9" l="1"/>
  <c r="AZ4242" i="9"/>
  <c r="BC4241" i="9"/>
  <c r="BA4241" i="9"/>
  <c r="Y3271" i="9"/>
  <c r="W3272" i="9"/>
  <c r="BJ3471" i="9"/>
  <c r="AD3278" i="9"/>
  <c r="T3273" i="9"/>
  <c r="U3273" i="9" s="1"/>
  <c r="BD4241" i="9"/>
  <c r="X3272" i="9"/>
  <c r="BE4241" i="9" l="1"/>
  <c r="AZ4243" i="9"/>
  <c r="BC4242" i="9"/>
  <c r="BA4242" i="9"/>
  <c r="Y3272" i="9"/>
  <c r="W3273" i="9"/>
  <c r="BD4242" i="9"/>
  <c r="BE4242" i="9" l="1"/>
  <c r="AZ4244" i="9"/>
  <c r="BA4243" i="9"/>
  <c r="BC4243" i="9"/>
  <c r="BJ3472" i="9"/>
  <c r="AD3279" i="9"/>
  <c r="T3274" i="9"/>
  <c r="U3274" i="9" s="1"/>
  <c r="X3273" i="9"/>
  <c r="BD4243" i="9"/>
  <c r="BE4243" i="9" l="1"/>
  <c r="AZ4245" i="9"/>
  <c r="BC4244" i="9"/>
  <c r="BA4244" i="9"/>
  <c r="Y3273" i="9"/>
  <c r="W3274" i="9"/>
  <c r="BJ3473" i="9"/>
  <c r="AD3280" i="9"/>
  <c r="T3275" i="9"/>
  <c r="U3275" i="9" s="1"/>
  <c r="X3274" i="9"/>
  <c r="BD4244" i="9"/>
  <c r="BE4244" i="9" l="1"/>
  <c r="AZ4246" i="9"/>
  <c r="BA4245" i="9"/>
  <c r="BC4245" i="9"/>
  <c r="Y3274" i="9"/>
  <c r="W3275" i="9"/>
  <c r="BD4245" i="9"/>
  <c r="BE4245" i="9" l="1"/>
  <c r="BA4246" i="9"/>
  <c r="AZ4247" i="9"/>
  <c r="BC4246" i="9"/>
  <c r="BJ3474" i="9"/>
  <c r="AD3281" i="9"/>
  <c r="T3276" i="9"/>
  <c r="U3276" i="9" s="1"/>
  <c r="BD4246" i="9"/>
  <c r="X3275" i="9"/>
  <c r="BE4246" i="9" l="1"/>
  <c r="BC4247" i="9"/>
  <c r="AZ4248" i="9"/>
  <c r="BA4247" i="9"/>
  <c r="Y3275" i="9"/>
  <c r="W3276" i="9"/>
  <c r="BJ3475" i="9"/>
  <c r="AD3282" i="9"/>
  <c r="T3277" i="9"/>
  <c r="U3277" i="9" s="1"/>
  <c r="X3276" i="9"/>
  <c r="BD4247" i="9"/>
  <c r="BE4247" i="9" l="1"/>
  <c r="BC4248" i="9"/>
  <c r="AZ4249" i="9"/>
  <c r="BA4248" i="9"/>
  <c r="Y3276" i="9"/>
  <c r="W3277" i="9"/>
  <c r="BD4248" i="9"/>
  <c r="BE4248" i="9" l="1"/>
  <c r="AZ4250" i="9"/>
  <c r="BA4249" i="9"/>
  <c r="BC4249" i="9"/>
  <c r="BJ3476" i="9"/>
  <c r="AD3283" i="9"/>
  <c r="T3278" i="9"/>
  <c r="U3278" i="9" s="1"/>
  <c r="BD4249" i="9"/>
  <c r="X3277" i="9"/>
  <c r="BE4249" i="9" l="1"/>
  <c r="BA4250" i="9"/>
  <c r="BC4250" i="9"/>
  <c r="AZ4251" i="9"/>
  <c r="Y3277" i="9"/>
  <c r="W3278" i="9"/>
  <c r="BJ3477" i="9"/>
  <c r="AD3284" i="9"/>
  <c r="T3279" i="9"/>
  <c r="U3279" i="9" s="1"/>
  <c r="X3278" i="9"/>
  <c r="BD4250" i="9"/>
  <c r="BE4250" i="9" l="1"/>
  <c r="AZ4252" i="9"/>
  <c r="BA4251" i="9"/>
  <c r="BC4251" i="9"/>
  <c r="Y3278" i="9"/>
  <c r="W3279" i="9"/>
  <c r="BD4251" i="9"/>
  <c r="BE4251" i="9" l="1"/>
  <c r="BC4252" i="9"/>
  <c r="BA4252" i="9"/>
  <c r="AZ4253" i="9"/>
  <c r="BJ3478" i="9"/>
  <c r="AD3285" i="9"/>
  <c r="T3280" i="9"/>
  <c r="U3280" i="9" s="1"/>
  <c r="BD4252" i="9"/>
  <c r="X3279" i="9"/>
  <c r="BE4252" i="9" l="1"/>
  <c r="AZ4254" i="9"/>
  <c r="BC4253" i="9"/>
  <c r="BA4253" i="9"/>
  <c r="Y3279" i="9"/>
  <c r="W3280" i="9"/>
  <c r="BJ3479" i="9"/>
  <c r="AD3286" i="9"/>
  <c r="T3281" i="9"/>
  <c r="U3281" i="9" s="1"/>
  <c r="X3280" i="9"/>
  <c r="BD4253" i="9"/>
  <c r="BE4253" i="9" l="1"/>
  <c r="AZ4255" i="9"/>
  <c r="BA4254" i="9"/>
  <c r="BC4254" i="9"/>
  <c r="Y3280" i="9"/>
  <c r="W3281" i="9"/>
  <c r="BD4254" i="9"/>
  <c r="BE4254" i="9" l="1"/>
  <c r="BC4255" i="9"/>
  <c r="AZ4256" i="9"/>
  <c r="BA4255" i="9"/>
  <c r="BJ3480" i="9"/>
  <c r="AD3287" i="9"/>
  <c r="T3282" i="9"/>
  <c r="U3282" i="9" s="1"/>
  <c r="X3281" i="9"/>
  <c r="BD4255" i="9"/>
  <c r="BE4255" i="9" l="1"/>
  <c r="BC4256" i="9"/>
  <c r="BA4256" i="9"/>
  <c r="AZ4257" i="9"/>
  <c r="Y3281" i="9"/>
  <c r="W3282" i="9"/>
  <c r="BJ3481" i="9"/>
  <c r="AD3288" i="9"/>
  <c r="T3283" i="9"/>
  <c r="U3283" i="9" s="1"/>
  <c r="BD4256" i="9"/>
  <c r="X3282" i="9"/>
  <c r="BE4256" i="9" l="1"/>
  <c r="BA4257" i="9"/>
  <c r="AZ4258" i="9"/>
  <c r="BC4257" i="9"/>
  <c r="Y3282" i="9"/>
  <c r="W3283" i="9"/>
  <c r="BD4257" i="9"/>
  <c r="BE4257" i="9" l="1"/>
  <c r="AZ4259" i="9"/>
  <c r="BC4258" i="9"/>
  <c r="BA4258" i="9"/>
  <c r="BJ3482" i="9"/>
  <c r="AD3289" i="9"/>
  <c r="T3284" i="9"/>
  <c r="U3284" i="9" s="1"/>
  <c r="BD4258" i="9"/>
  <c r="X3283" i="9"/>
  <c r="BE4258" i="9" l="1"/>
  <c r="BC4259" i="9"/>
  <c r="AZ4260" i="9"/>
  <c r="BA4259" i="9"/>
  <c r="Y3283" i="9"/>
  <c r="W3284" i="9"/>
  <c r="BJ3483" i="9"/>
  <c r="AD3290" i="9"/>
  <c r="T3285" i="9"/>
  <c r="U3285" i="9" s="1"/>
  <c r="X3284" i="9"/>
  <c r="BD4259" i="9"/>
  <c r="BE4259" i="9" l="1"/>
  <c r="BC4260" i="9"/>
  <c r="BA4260" i="9"/>
  <c r="AZ4261" i="9"/>
  <c r="Y3284" i="9"/>
  <c r="W3285" i="9"/>
  <c r="BD4260" i="9"/>
  <c r="BE4260" i="9" l="1"/>
  <c r="AZ4262" i="9"/>
  <c r="BA4261" i="9"/>
  <c r="BC4261" i="9"/>
  <c r="BJ3484" i="9"/>
  <c r="AD3291" i="9"/>
  <c r="T3286" i="9"/>
  <c r="U3286" i="9" s="1"/>
  <c r="BD4261" i="9"/>
  <c r="X3285" i="9"/>
  <c r="BE4261" i="9" l="1"/>
  <c r="BA4262" i="9"/>
  <c r="AZ4263" i="9"/>
  <c r="BC4262" i="9"/>
  <c r="Y3285" i="9"/>
  <c r="W3286" i="9"/>
  <c r="BJ3485" i="9"/>
  <c r="AD3292" i="9"/>
  <c r="T3287" i="9"/>
  <c r="U3287" i="9" s="1"/>
  <c r="BD4262" i="9"/>
  <c r="X3286" i="9"/>
  <c r="BE4262" i="9" l="1"/>
  <c r="AZ4264" i="9"/>
  <c r="BC4263" i="9"/>
  <c r="BA4263" i="9"/>
  <c r="Y3286" i="9"/>
  <c r="W3287" i="9"/>
  <c r="BD4263" i="9"/>
  <c r="BE4263" i="9" l="1"/>
  <c r="AZ4265" i="9"/>
  <c r="BA4264" i="9"/>
  <c r="BC4264" i="9"/>
  <c r="BJ3486" i="9"/>
  <c r="AD3293" i="9"/>
  <c r="T3288" i="9"/>
  <c r="U3288" i="9" s="1"/>
  <c r="BD4264" i="9"/>
  <c r="X3287" i="9"/>
  <c r="BE4264" i="9" l="1"/>
  <c r="BA4265" i="9"/>
  <c r="AZ4266" i="9"/>
  <c r="BC4265" i="9"/>
  <c r="Y3287" i="9"/>
  <c r="W3288" i="9"/>
  <c r="BJ3487" i="9"/>
  <c r="AD3294" i="9"/>
  <c r="T3289" i="9"/>
  <c r="U3289" i="9" s="1"/>
  <c r="BD4265" i="9"/>
  <c r="X3288" i="9"/>
  <c r="BE4265" i="9" l="1"/>
  <c r="AZ4267" i="9"/>
  <c r="BC4266" i="9"/>
  <c r="BA4266" i="9"/>
  <c r="Y3288" i="9"/>
  <c r="W3289" i="9"/>
  <c r="BD4266" i="9"/>
  <c r="BE4266" i="9" l="1"/>
  <c r="BC4267" i="9"/>
  <c r="BA4267" i="9"/>
  <c r="AZ4268" i="9"/>
  <c r="BJ3488" i="9"/>
  <c r="AD3295" i="9"/>
  <c r="T3290" i="9"/>
  <c r="U3290" i="9" s="1"/>
  <c r="BD4267" i="9"/>
  <c r="X3289" i="9"/>
  <c r="BE4267" i="9" l="1"/>
  <c r="BC4268" i="9"/>
  <c r="AZ4269" i="9"/>
  <c r="BA4268" i="9"/>
  <c r="Y3289" i="9"/>
  <c r="W3290" i="9"/>
  <c r="BJ3489" i="9"/>
  <c r="AD3296" i="9"/>
  <c r="T3291" i="9"/>
  <c r="U3291" i="9" s="1"/>
  <c r="BD4268" i="9"/>
  <c r="X3290" i="9"/>
  <c r="BE4268" i="9" l="1"/>
  <c r="AZ4270" i="9"/>
  <c r="BA4269" i="9"/>
  <c r="BC4269" i="9"/>
  <c r="Y3290" i="9"/>
  <c r="W3291" i="9"/>
  <c r="BD4269" i="9"/>
  <c r="BE4269" i="9" l="1"/>
  <c r="AZ4271" i="9"/>
  <c r="BA4270" i="9"/>
  <c r="BC4270" i="9"/>
  <c r="BJ3490" i="9"/>
  <c r="AD3297" i="9"/>
  <c r="T3292" i="9"/>
  <c r="U3292" i="9" s="1"/>
  <c r="X3291" i="9"/>
  <c r="BD4270" i="9"/>
  <c r="BE4270" i="9" l="1"/>
  <c r="AZ4272" i="9"/>
  <c r="BA4271" i="9"/>
  <c r="BC4271" i="9"/>
  <c r="Y3291" i="9"/>
  <c r="W3292" i="9"/>
  <c r="BJ3491" i="9"/>
  <c r="AD3298" i="9"/>
  <c r="T3293" i="9"/>
  <c r="U3293" i="9" s="1"/>
  <c r="X3292" i="9"/>
  <c r="BD4271" i="9"/>
  <c r="BE4271" i="9" l="1"/>
  <c r="AZ4273" i="9"/>
  <c r="BA4272" i="9"/>
  <c r="BC4272" i="9"/>
  <c r="Y3292" i="9"/>
  <c r="W3293" i="9"/>
  <c r="BD4272" i="9"/>
  <c r="BE4272" i="9" l="1"/>
  <c r="AZ4274" i="9"/>
  <c r="BA4273" i="9"/>
  <c r="BC4273" i="9"/>
  <c r="BJ3492" i="9"/>
  <c r="AD3299" i="9"/>
  <c r="T3294" i="9"/>
  <c r="U3294" i="9" s="1"/>
  <c r="BD4273" i="9"/>
  <c r="X3293" i="9"/>
  <c r="BE4273" i="9" l="1"/>
  <c r="BA4274" i="9"/>
  <c r="AZ4275" i="9"/>
  <c r="BC4274" i="9"/>
  <c r="Y3293" i="9"/>
  <c r="W3294" i="9"/>
  <c r="BJ3493" i="9"/>
  <c r="AD3300" i="9"/>
  <c r="T3295" i="9"/>
  <c r="U3295" i="9" s="1"/>
  <c r="X3294" i="9"/>
  <c r="BD4274" i="9"/>
  <c r="BE4274" i="9" l="1"/>
  <c r="BC4275" i="9"/>
  <c r="BA4275" i="9"/>
  <c r="AZ4276" i="9"/>
  <c r="Y3294" i="9"/>
  <c r="W3295" i="9"/>
  <c r="BD4275" i="9"/>
  <c r="BE4275" i="9" l="1"/>
  <c r="BC4276" i="9"/>
  <c r="BA4276" i="9"/>
  <c r="AZ4277" i="9"/>
  <c r="BJ3494" i="9"/>
  <c r="AD3301" i="9"/>
  <c r="T3296" i="9"/>
  <c r="U3296" i="9" s="1"/>
  <c r="X3295" i="9"/>
  <c r="BD4276" i="9"/>
  <c r="BE4276" i="9" l="1"/>
  <c r="AZ4278" i="9"/>
  <c r="BC4277" i="9"/>
  <c r="BA4277" i="9"/>
  <c r="Y3295" i="9"/>
  <c r="W3296" i="9"/>
  <c r="BJ3495" i="9"/>
  <c r="AD3302" i="9"/>
  <c r="T3297" i="9"/>
  <c r="U3297" i="9" s="1"/>
  <c r="X3296" i="9"/>
  <c r="BD4277" i="9"/>
  <c r="BE4277" i="9" l="1"/>
  <c r="AZ4279" i="9"/>
  <c r="BA4278" i="9"/>
  <c r="BC4278" i="9"/>
  <c r="Y3296" i="9"/>
  <c r="W3297" i="9"/>
  <c r="BD4278" i="9"/>
  <c r="BE4278" i="9" l="1"/>
  <c r="AZ4280" i="9"/>
  <c r="BA4279" i="9"/>
  <c r="BC4279" i="9"/>
  <c r="BJ3496" i="9"/>
  <c r="AD3303" i="9"/>
  <c r="T3298" i="9"/>
  <c r="U3298" i="9" s="1"/>
  <c r="BD4279" i="9"/>
  <c r="X3297" i="9"/>
  <c r="BE4279" i="9" l="1"/>
  <c r="BC4280" i="9"/>
  <c r="BA4280" i="9"/>
  <c r="AZ4281" i="9"/>
  <c r="Y3297" i="9"/>
  <c r="W3298" i="9"/>
  <c r="BJ3497" i="9"/>
  <c r="AD3304" i="9"/>
  <c r="T3299" i="9"/>
  <c r="U3299" i="9" s="1"/>
  <c r="X3298" i="9"/>
  <c r="BD4280" i="9"/>
  <c r="BE4280" i="9" l="1"/>
  <c r="AZ4282" i="9"/>
  <c r="BC4281" i="9"/>
  <c r="BA4281" i="9"/>
  <c r="Y3298" i="9"/>
  <c r="W3299" i="9"/>
  <c r="BD4281" i="9"/>
  <c r="BE4281" i="9" l="1"/>
  <c r="AZ4283" i="9"/>
  <c r="BC4282" i="9"/>
  <c r="BA4282" i="9"/>
  <c r="BJ3498" i="9"/>
  <c r="AD3305" i="9"/>
  <c r="T3300" i="9"/>
  <c r="U3300" i="9" s="1"/>
  <c r="X3299" i="9"/>
  <c r="BD4282" i="9"/>
  <c r="BE4282" i="9" l="1"/>
  <c r="BC4283" i="9"/>
  <c r="BA4283" i="9"/>
  <c r="AZ4284" i="9"/>
  <c r="Y3299" i="9"/>
  <c r="W3300" i="9"/>
  <c r="BJ3499" i="9"/>
  <c r="AD3306" i="9"/>
  <c r="T3301" i="9"/>
  <c r="U3301" i="9" s="1"/>
  <c r="BD4283" i="9"/>
  <c r="X3300" i="9"/>
  <c r="BE4283" i="9" l="1"/>
  <c r="BC4284" i="9"/>
  <c r="AZ4285" i="9"/>
  <c r="BA4284" i="9"/>
  <c r="Y3300" i="9"/>
  <c r="W3301" i="9"/>
  <c r="BD4284" i="9"/>
  <c r="BE4284" i="9" l="1"/>
  <c r="BA4285" i="9"/>
  <c r="BC4285" i="9"/>
  <c r="AZ4286" i="9"/>
  <c r="BJ3500" i="9"/>
  <c r="AD3307" i="9"/>
  <c r="T3302" i="9"/>
  <c r="U3302" i="9" s="1"/>
  <c r="BD4285" i="9"/>
  <c r="X3301" i="9"/>
  <c r="BE4285" i="9" l="1"/>
  <c r="BA4286" i="9"/>
  <c r="AZ4287" i="9"/>
  <c r="BC4286" i="9"/>
  <c r="Y3301" i="9"/>
  <c r="W3302" i="9"/>
  <c r="BJ3501" i="9"/>
  <c r="AD3308" i="9"/>
  <c r="T3303" i="9"/>
  <c r="U3303" i="9" s="1"/>
  <c r="X3302" i="9"/>
  <c r="BD4286" i="9"/>
  <c r="BE4286" i="9" l="1"/>
  <c r="BC4287" i="9"/>
  <c r="BA4287" i="9"/>
  <c r="AZ4288" i="9"/>
  <c r="Y3302" i="9"/>
  <c r="W3303" i="9"/>
  <c r="BD4287" i="9"/>
  <c r="BE4287" i="9" l="1"/>
  <c r="BC4288" i="9"/>
  <c r="AZ4289" i="9"/>
  <c r="BA4288" i="9"/>
  <c r="BJ3502" i="9"/>
  <c r="AD3309" i="9"/>
  <c r="T3304" i="9"/>
  <c r="U3304" i="9" s="1"/>
  <c r="BD4288" i="9"/>
  <c r="X3303" i="9"/>
  <c r="BE4288" i="9" l="1"/>
  <c r="AZ4290" i="9"/>
  <c r="BC4289" i="9"/>
  <c r="BA4289" i="9"/>
  <c r="Y3303" i="9"/>
  <c r="W3304" i="9"/>
  <c r="BJ3503" i="9"/>
  <c r="AD3310" i="9"/>
  <c r="T3305" i="9"/>
  <c r="U3305" i="9" s="1"/>
  <c r="BD4289" i="9"/>
  <c r="X3304" i="9"/>
  <c r="BE4289" i="9" l="1"/>
  <c r="AZ4291" i="9"/>
  <c r="BC4290" i="9"/>
  <c r="BA4290" i="9"/>
  <c r="Y3304" i="9"/>
  <c r="W3305" i="9"/>
  <c r="BD4290" i="9"/>
  <c r="BE4290" i="9" l="1"/>
  <c r="BC4291" i="9"/>
  <c r="BA4291" i="9"/>
  <c r="AZ4292" i="9"/>
  <c r="BJ3504" i="9"/>
  <c r="AD3311" i="9"/>
  <c r="T3306" i="9"/>
  <c r="U3306" i="9" s="1"/>
  <c r="BD4291" i="9"/>
  <c r="X3305" i="9"/>
  <c r="BE4291" i="9" l="1"/>
  <c r="AZ4293" i="9"/>
  <c r="BA4292" i="9"/>
  <c r="BC4292" i="9"/>
  <c r="Y3305" i="9"/>
  <c r="W3306" i="9"/>
  <c r="BJ3505" i="9"/>
  <c r="AD3312" i="9"/>
  <c r="T3307" i="9"/>
  <c r="U3307" i="9" s="1"/>
  <c r="BD4292" i="9"/>
  <c r="X3306" i="9"/>
  <c r="BE4292" i="9" l="1"/>
  <c r="BA4293" i="9"/>
  <c r="BC4293" i="9"/>
  <c r="AZ4294" i="9"/>
  <c r="Y3306" i="9"/>
  <c r="W3307" i="9"/>
  <c r="BD4293" i="9"/>
  <c r="BE4293" i="9" l="1"/>
  <c r="BA4294" i="9"/>
  <c r="AZ4295" i="9"/>
  <c r="BC4294" i="9"/>
  <c r="BJ3506" i="9"/>
  <c r="AD3313" i="9"/>
  <c r="T3308" i="9"/>
  <c r="U3308" i="9" s="1"/>
  <c r="X3307" i="9"/>
  <c r="BD4294" i="9"/>
  <c r="BE4294" i="9" l="1"/>
  <c r="BC4295" i="9"/>
  <c r="AZ4296" i="9"/>
  <c r="BA4295" i="9"/>
  <c r="Y3307" i="9"/>
  <c r="W3308" i="9"/>
  <c r="BJ3507" i="9"/>
  <c r="AD3314" i="9"/>
  <c r="T3309" i="9"/>
  <c r="U3309" i="9" s="1"/>
  <c r="BD4295" i="9"/>
  <c r="X3308" i="9"/>
  <c r="BE4295" i="9" l="1"/>
  <c r="BC4296" i="9"/>
  <c r="AZ4297" i="9"/>
  <c r="BA4296" i="9"/>
  <c r="Y3308" i="9"/>
  <c r="W3309" i="9"/>
  <c r="BD4296" i="9"/>
  <c r="BE4296" i="9" l="1"/>
  <c r="AZ4298" i="9"/>
  <c r="BA4297" i="9"/>
  <c r="BC4297" i="9"/>
  <c r="BJ3508" i="9"/>
  <c r="AD3315" i="9"/>
  <c r="T3310" i="9"/>
  <c r="U3310" i="9" s="1"/>
  <c r="X3309" i="9"/>
  <c r="BD4297" i="9"/>
  <c r="BE4297" i="9" l="1"/>
  <c r="BA4298" i="9"/>
  <c r="BC4298" i="9"/>
  <c r="AZ4299" i="9"/>
  <c r="Y3309" i="9"/>
  <c r="W3310" i="9"/>
  <c r="BJ3509" i="9"/>
  <c r="AD3316" i="9"/>
  <c r="T3311" i="9"/>
  <c r="U3311" i="9" s="1"/>
  <c r="X3310" i="9"/>
  <c r="BD4298" i="9"/>
  <c r="BE4298" i="9" l="1"/>
  <c r="BA4299" i="9"/>
  <c r="AZ4300" i="9"/>
  <c r="BC4299" i="9"/>
  <c r="Y3310" i="9"/>
  <c r="W3311" i="9"/>
  <c r="BD4299" i="9"/>
  <c r="BE4299" i="9" l="1"/>
  <c r="AZ4301" i="9"/>
  <c r="BC4300" i="9"/>
  <c r="BA4300" i="9"/>
  <c r="BJ3510" i="9"/>
  <c r="AD3317" i="9"/>
  <c r="T3312" i="9"/>
  <c r="U3312" i="9" s="1"/>
  <c r="X3311" i="9"/>
  <c r="BD4300" i="9"/>
  <c r="BE4300" i="9" l="1"/>
  <c r="AZ4302" i="9"/>
  <c r="BC4301" i="9"/>
  <c r="BA4301" i="9"/>
  <c r="Y3311" i="9"/>
  <c r="W3312" i="9"/>
  <c r="BJ3511" i="9"/>
  <c r="AD3318" i="9"/>
  <c r="T3313" i="9"/>
  <c r="U3313" i="9" s="1"/>
  <c r="X3312" i="9"/>
  <c r="BD4301" i="9"/>
  <c r="BE4301" i="9" l="1"/>
  <c r="AZ4303" i="9"/>
  <c r="BA4302" i="9"/>
  <c r="BC4302" i="9"/>
  <c r="Y3312" i="9"/>
  <c r="W3313" i="9"/>
  <c r="BD4302" i="9"/>
  <c r="BE4302" i="9" l="1"/>
  <c r="BC4303" i="9"/>
  <c r="BA4303" i="9"/>
  <c r="AZ4304" i="9"/>
  <c r="BJ3512" i="9"/>
  <c r="AD3319" i="9"/>
  <c r="T3314" i="9"/>
  <c r="U3314" i="9" s="1"/>
  <c r="X3313" i="9"/>
  <c r="BD4303" i="9"/>
  <c r="BE4303" i="9" l="1"/>
  <c r="BC4304" i="9"/>
  <c r="BA4304" i="9"/>
  <c r="AZ4305" i="9"/>
  <c r="Y3313" i="9"/>
  <c r="W3314" i="9"/>
  <c r="BJ3513" i="9"/>
  <c r="AD3320" i="9"/>
  <c r="T3315" i="9"/>
  <c r="U3315" i="9" s="1"/>
  <c r="X3314" i="9"/>
  <c r="BD4304" i="9"/>
  <c r="BE4304" i="9" l="1"/>
  <c r="AZ4306" i="9"/>
  <c r="BC4305" i="9"/>
  <c r="BA4305" i="9"/>
  <c r="Y3314" i="9"/>
  <c r="W3315" i="9"/>
  <c r="BD4305" i="9"/>
  <c r="BE4305" i="9" l="1"/>
  <c r="BA4306" i="9"/>
  <c r="AZ4307" i="9"/>
  <c r="BC4306" i="9"/>
  <c r="BJ3514" i="9"/>
  <c r="AD3321" i="9"/>
  <c r="T3316" i="9"/>
  <c r="U3316" i="9" s="1"/>
  <c r="BD4306" i="9"/>
  <c r="X3315" i="9"/>
  <c r="BE4306" i="9" l="1"/>
  <c r="AZ4308" i="9"/>
  <c r="BC4307" i="9"/>
  <c r="BA4307" i="9"/>
  <c r="Y3315" i="9"/>
  <c r="W3316" i="9"/>
  <c r="BJ3515" i="9"/>
  <c r="AD3322" i="9"/>
  <c r="T3317" i="9"/>
  <c r="U3317" i="9" s="1"/>
  <c r="BD4307" i="9"/>
  <c r="X3316" i="9"/>
  <c r="BE4307" i="9" l="1"/>
  <c r="BC4308" i="9"/>
  <c r="AZ4309" i="9"/>
  <c r="BA4308" i="9"/>
  <c r="Y3316" i="9"/>
  <c r="W3317" i="9"/>
  <c r="BD4308" i="9"/>
  <c r="BE4308" i="9" l="1"/>
  <c r="AZ4310" i="9"/>
  <c r="BC4309" i="9"/>
  <c r="BA4309" i="9"/>
  <c r="BJ3516" i="9"/>
  <c r="AD3323" i="9"/>
  <c r="T3318" i="9"/>
  <c r="U3318" i="9" s="1"/>
  <c r="X3317" i="9"/>
  <c r="BD4309" i="9"/>
  <c r="BE4309" i="9" l="1"/>
  <c r="BA4310" i="9"/>
  <c r="BC4310" i="9"/>
  <c r="AZ4311" i="9"/>
  <c r="Y3317" i="9"/>
  <c r="W3318" i="9"/>
  <c r="BJ3517" i="9"/>
  <c r="AD3324" i="9"/>
  <c r="T3319" i="9"/>
  <c r="U3319" i="9" s="1"/>
  <c r="X3318" i="9"/>
  <c r="BD4310" i="9"/>
  <c r="BE4310" i="9" l="1"/>
  <c r="BC4311" i="9"/>
  <c r="AZ4312" i="9"/>
  <c r="BA4311" i="9"/>
  <c r="Y3318" i="9"/>
  <c r="W3319" i="9"/>
  <c r="BD4311" i="9"/>
  <c r="BE4311" i="9" l="1"/>
  <c r="BC4312" i="9"/>
  <c r="AZ4313" i="9"/>
  <c r="BA4312" i="9"/>
  <c r="BJ3518" i="9"/>
  <c r="AD3325" i="9"/>
  <c r="T3320" i="9"/>
  <c r="U3320" i="9" s="1"/>
  <c r="BD4312" i="9"/>
  <c r="X3319" i="9"/>
  <c r="BE4312" i="9" l="1"/>
  <c r="BA4313" i="9"/>
  <c r="BC4313" i="9"/>
  <c r="AZ4314" i="9"/>
  <c r="Y3319" i="9"/>
  <c r="W3320" i="9"/>
  <c r="BJ3519" i="9"/>
  <c r="AD3326" i="9"/>
  <c r="T3321" i="9"/>
  <c r="U3321" i="9" s="1"/>
  <c r="X3320" i="9"/>
  <c r="BD4313" i="9"/>
  <c r="BE4313" i="9" l="1"/>
  <c r="AZ4315" i="9"/>
  <c r="BA4314" i="9"/>
  <c r="BC4314" i="9"/>
  <c r="Y3320" i="9"/>
  <c r="W3321" i="9"/>
  <c r="BD4314" i="9"/>
  <c r="BE4314" i="9" l="1"/>
  <c r="BC4315" i="9"/>
  <c r="AZ4316" i="9"/>
  <c r="BA4315" i="9"/>
  <c r="BJ3520" i="9"/>
  <c r="AD3327" i="9"/>
  <c r="T3322" i="9"/>
  <c r="U3322" i="9" s="1"/>
  <c r="X3321" i="9"/>
  <c r="BD4315" i="9"/>
  <c r="BE4315" i="9" l="1"/>
  <c r="BC4316" i="9"/>
  <c r="BA4316" i="9"/>
  <c r="AZ4317" i="9"/>
  <c r="Y3321" i="9"/>
  <c r="W3322" i="9"/>
  <c r="BJ3521" i="9"/>
  <c r="AD3328" i="9"/>
  <c r="T3323" i="9"/>
  <c r="U3323" i="9" s="1"/>
  <c r="BD4316" i="9"/>
  <c r="X3322" i="9"/>
  <c r="BE4316" i="9" l="1"/>
  <c r="AZ4318" i="9"/>
  <c r="BC4317" i="9"/>
  <c r="BA4317" i="9"/>
  <c r="Y3322" i="9"/>
  <c r="W3323" i="9"/>
  <c r="BD4317" i="9"/>
  <c r="BE4317" i="9" l="1"/>
  <c r="AZ4319" i="9"/>
  <c r="BA4318" i="9"/>
  <c r="BC4318" i="9"/>
  <c r="BJ3522" i="9"/>
  <c r="AD3329" i="9"/>
  <c r="T3324" i="9"/>
  <c r="U3324" i="9" s="1"/>
  <c r="BD4318" i="9"/>
  <c r="X3323" i="9"/>
  <c r="BE4318" i="9" l="1"/>
  <c r="BC4319" i="9"/>
  <c r="AZ4320" i="9"/>
  <c r="BA4319" i="9"/>
  <c r="Y3323" i="9"/>
  <c r="W3324" i="9"/>
  <c r="BJ3523" i="9"/>
  <c r="AD3330" i="9"/>
  <c r="T3325" i="9"/>
  <c r="U3325" i="9" s="1"/>
  <c r="X3324" i="9"/>
  <c r="BD4319" i="9"/>
  <c r="BE4319" i="9" l="1"/>
  <c r="AZ4321" i="9"/>
  <c r="BA4320" i="9"/>
  <c r="BC4320" i="9"/>
  <c r="Y3324" i="9"/>
  <c r="W3325" i="9"/>
  <c r="BD4320" i="9"/>
  <c r="BE4320" i="9" l="1"/>
  <c r="BA4321" i="9"/>
  <c r="BC4321" i="9"/>
  <c r="AZ4322" i="9"/>
  <c r="BJ3524" i="9"/>
  <c r="AD3331" i="9"/>
  <c r="T3326" i="9"/>
  <c r="U3326" i="9" s="1"/>
  <c r="X3325" i="9"/>
  <c r="BD4321" i="9"/>
  <c r="BE4321" i="9" l="1"/>
  <c r="BA4322" i="9"/>
  <c r="AZ4323" i="9"/>
  <c r="BC4322" i="9"/>
  <c r="Y3325" i="9"/>
  <c r="W3326" i="9"/>
  <c r="BJ3525" i="9"/>
  <c r="AD3332" i="9"/>
  <c r="T3327" i="9"/>
  <c r="U3327" i="9" s="1"/>
  <c r="X3326" i="9"/>
  <c r="BD4322" i="9"/>
  <c r="BE4322" i="9" l="1"/>
  <c r="BC4323" i="9"/>
  <c r="BA4323" i="9"/>
  <c r="AZ4324" i="9"/>
  <c r="Y3326" i="9"/>
  <c r="W3327" i="9"/>
  <c r="BD4323" i="9"/>
  <c r="BE4323" i="9" l="1"/>
  <c r="BC4324" i="9"/>
  <c r="AZ4325" i="9"/>
  <c r="BA4324" i="9"/>
  <c r="BJ3526" i="9"/>
  <c r="AD3333" i="9"/>
  <c r="T3328" i="9"/>
  <c r="U3328" i="9" s="1"/>
  <c r="BD4324" i="9"/>
  <c r="X3327" i="9"/>
  <c r="BE4324" i="9" l="1"/>
  <c r="AZ4326" i="9"/>
  <c r="BC4325" i="9"/>
  <c r="BA4325" i="9"/>
  <c r="Y3327" i="9"/>
  <c r="W3328" i="9"/>
  <c r="BJ3527" i="9"/>
  <c r="AD3334" i="9"/>
  <c r="T3329" i="9"/>
  <c r="U3329" i="9" s="1"/>
  <c r="BD4325" i="9"/>
  <c r="X3328" i="9"/>
  <c r="BE4325" i="9" l="1"/>
  <c r="BA4326" i="9"/>
  <c r="BC4326" i="9"/>
  <c r="AZ4327" i="9"/>
  <c r="Y3328" i="9"/>
  <c r="W3329" i="9"/>
  <c r="BD4326" i="9"/>
  <c r="BE4326" i="9" l="1"/>
  <c r="BA4327" i="9"/>
  <c r="BC4327" i="9"/>
  <c r="AZ4328" i="9"/>
  <c r="BJ3528" i="9"/>
  <c r="AD3335" i="9"/>
  <c r="T3330" i="9"/>
  <c r="U3330" i="9" s="1"/>
  <c r="BD4327" i="9"/>
  <c r="X3329" i="9"/>
  <c r="BE4327" i="9" l="1"/>
  <c r="AZ4329" i="9"/>
  <c r="BC4328" i="9"/>
  <c r="BA4328" i="9"/>
  <c r="Y3329" i="9"/>
  <c r="W3330" i="9"/>
  <c r="BJ3529" i="9"/>
  <c r="AD3336" i="9"/>
  <c r="T3331" i="9"/>
  <c r="U3331" i="9" s="1"/>
  <c r="X3330" i="9"/>
  <c r="BD4328" i="9"/>
  <c r="BE4328" i="9" l="1"/>
  <c r="AZ4330" i="9"/>
  <c r="BA4329" i="9"/>
  <c r="BC4329" i="9"/>
  <c r="Y3330" i="9"/>
  <c r="W3331" i="9"/>
  <c r="BD4329" i="9"/>
  <c r="BE4329" i="9" l="1"/>
  <c r="AZ4331" i="9"/>
  <c r="BA4330" i="9"/>
  <c r="BC4330" i="9"/>
  <c r="BJ3530" i="9"/>
  <c r="AD3337" i="9"/>
  <c r="T3332" i="9"/>
  <c r="U3332" i="9" s="1"/>
  <c r="X3331" i="9"/>
  <c r="BD4330" i="9"/>
  <c r="BE4330" i="9" l="1"/>
  <c r="BC4331" i="9"/>
  <c r="AZ4332" i="9"/>
  <c r="BA4331" i="9"/>
  <c r="Y3331" i="9"/>
  <c r="W3332" i="9"/>
  <c r="BJ3531" i="9"/>
  <c r="AD3338" i="9"/>
  <c r="T3333" i="9"/>
  <c r="U3333" i="9" s="1"/>
  <c r="X3332" i="9"/>
  <c r="BD4331" i="9"/>
  <c r="BE4331" i="9" l="1"/>
  <c r="BC4332" i="9"/>
  <c r="BA4332" i="9"/>
  <c r="AZ4333" i="9"/>
  <c r="Y3332" i="9"/>
  <c r="W3333" i="9"/>
  <c r="BD4332" i="9"/>
  <c r="BE4332" i="9" l="1"/>
  <c r="AZ4334" i="9"/>
  <c r="BC4333" i="9"/>
  <c r="BA4333" i="9"/>
  <c r="BJ3532" i="9"/>
  <c r="AD3339" i="9"/>
  <c r="T3334" i="9"/>
  <c r="U3334" i="9" s="1"/>
  <c r="X3333" i="9"/>
  <c r="BD4333" i="9"/>
  <c r="BE4333" i="9" l="1"/>
  <c r="BA4334" i="9"/>
  <c r="BC4334" i="9"/>
  <c r="AZ4335" i="9"/>
  <c r="Y3333" i="9"/>
  <c r="W3334" i="9"/>
  <c r="BJ3533" i="9"/>
  <c r="AD3340" i="9"/>
  <c r="T3335" i="9"/>
  <c r="U3335" i="9" s="1"/>
  <c r="BD4334" i="9"/>
  <c r="X3334" i="9"/>
  <c r="BE4334" i="9" l="1"/>
  <c r="AZ4336" i="9"/>
  <c r="BC4335" i="9"/>
  <c r="BA4335" i="9"/>
  <c r="Y3334" i="9"/>
  <c r="W3335" i="9"/>
  <c r="BD4335" i="9"/>
  <c r="BE4335" i="9" l="1"/>
  <c r="BC4336" i="9"/>
  <c r="AZ4337" i="9"/>
  <c r="BA4336" i="9"/>
  <c r="BJ3534" i="9"/>
  <c r="AD3341" i="9"/>
  <c r="T3336" i="9"/>
  <c r="U3336" i="9" s="1"/>
  <c r="BD4336" i="9"/>
  <c r="X3335" i="9"/>
  <c r="BE4336" i="9" l="1"/>
  <c r="AZ4338" i="9"/>
  <c r="BC4337" i="9"/>
  <c r="BA4337" i="9"/>
  <c r="Y3335" i="9"/>
  <c r="W3336" i="9"/>
  <c r="BJ3535" i="9"/>
  <c r="AD3342" i="9"/>
  <c r="T3337" i="9"/>
  <c r="U3337" i="9" s="1"/>
  <c r="X3336" i="9"/>
  <c r="BD4337" i="9"/>
  <c r="BE4337" i="9" l="1"/>
  <c r="AZ4339" i="9"/>
  <c r="BA4338" i="9"/>
  <c r="BC4338" i="9"/>
  <c r="Y3336" i="9"/>
  <c r="W3337" i="9"/>
  <c r="BD4338" i="9"/>
  <c r="BE4338" i="9" l="1"/>
  <c r="BC4339" i="9"/>
  <c r="BA4339" i="9"/>
  <c r="AZ4340" i="9"/>
  <c r="BJ3536" i="9"/>
  <c r="AD3343" i="9"/>
  <c r="T3338" i="9"/>
  <c r="U3338" i="9" s="1"/>
  <c r="X3337" i="9"/>
  <c r="BD4339" i="9"/>
  <c r="BE4339" i="9" l="1"/>
  <c r="BC4340" i="9"/>
  <c r="AZ4341" i="9"/>
  <c r="BA4340" i="9"/>
  <c r="Y3337" i="9"/>
  <c r="W3338" i="9"/>
  <c r="BJ3537" i="9"/>
  <c r="AD3344" i="9"/>
  <c r="T3339" i="9"/>
  <c r="U3339" i="9" s="1"/>
  <c r="X3338" i="9"/>
  <c r="BD4340" i="9"/>
  <c r="BE4340" i="9" l="1"/>
  <c r="BA4341" i="9"/>
  <c r="AZ4342" i="9"/>
  <c r="BC4341" i="9"/>
  <c r="Y3338" i="9"/>
  <c r="W3339" i="9"/>
  <c r="BD4341" i="9"/>
  <c r="BE4341" i="9" l="1"/>
  <c r="AZ4343" i="9"/>
  <c r="BA4342" i="9"/>
  <c r="BC4342" i="9"/>
  <c r="BJ3538" i="9"/>
  <c r="AD3345" i="9"/>
  <c r="T3340" i="9"/>
  <c r="U3340" i="9" s="1"/>
  <c r="BD4342" i="9"/>
  <c r="X3339" i="9"/>
  <c r="BE4342" i="9" l="1"/>
  <c r="BC4343" i="9"/>
  <c r="BA4343" i="9"/>
  <c r="AZ4344" i="9"/>
  <c r="Y3339" i="9"/>
  <c r="W3340" i="9"/>
  <c r="BJ3539" i="9"/>
  <c r="AD3346" i="9"/>
  <c r="T3341" i="9"/>
  <c r="U3341" i="9" s="1"/>
  <c r="BD4343" i="9"/>
  <c r="X3340" i="9"/>
  <c r="BE4343" i="9" l="1"/>
  <c r="BC4344" i="9"/>
  <c r="BA4344" i="9"/>
  <c r="AZ4345" i="9"/>
  <c r="Y3340" i="9"/>
  <c r="W3341" i="9"/>
  <c r="BD4344" i="9"/>
  <c r="BE4344" i="9" l="1"/>
  <c r="AZ4346" i="9"/>
  <c r="BA4345" i="9"/>
  <c r="BC4345" i="9"/>
  <c r="BJ3540" i="9"/>
  <c r="AD3347" i="9"/>
  <c r="T3342" i="9"/>
  <c r="U3342" i="9" s="1"/>
  <c r="X3341" i="9"/>
  <c r="BD4345" i="9"/>
  <c r="BE4345" i="9" l="1"/>
  <c r="BA4346" i="9"/>
  <c r="BC4346" i="9"/>
  <c r="AZ4347" i="9"/>
  <c r="Y3341" i="9"/>
  <c r="W3342" i="9"/>
  <c r="BJ3541" i="9"/>
  <c r="AD3348" i="9"/>
  <c r="T3343" i="9"/>
  <c r="U3343" i="9" s="1"/>
  <c r="X3342" i="9"/>
  <c r="BD4346" i="9"/>
  <c r="BE4346" i="9" l="1"/>
  <c r="AZ4348" i="9"/>
  <c r="BA4347" i="9"/>
  <c r="BC4347" i="9"/>
  <c r="Y3342" i="9"/>
  <c r="W3343" i="9"/>
  <c r="BD4347" i="9"/>
  <c r="BE4347" i="9" l="1"/>
  <c r="AZ4349" i="9"/>
  <c r="BC4348" i="9"/>
  <c r="BA4348" i="9"/>
  <c r="BJ3542" i="9"/>
  <c r="AD3349" i="9"/>
  <c r="T3344" i="9"/>
  <c r="U3344" i="9" s="1"/>
  <c r="X3343" i="9"/>
  <c r="BD4348" i="9"/>
  <c r="BE4348" i="9" l="1"/>
  <c r="BA4349" i="9"/>
  <c r="AZ4350" i="9"/>
  <c r="BC4349" i="9"/>
  <c r="Y3343" i="9"/>
  <c r="W3344" i="9"/>
  <c r="BJ3543" i="9"/>
  <c r="AD3350" i="9"/>
  <c r="T3345" i="9"/>
  <c r="U3345" i="9" s="1"/>
  <c r="X3344" i="9"/>
  <c r="BD4349" i="9"/>
  <c r="BE4349" i="9" l="1"/>
  <c r="AZ4351" i="9"/>
  <c r="BC4350" i="9"/>
  <c r="BA4350" i="9"/>
  <c r="Y3344" i="9"/>
  <c r="W3345" i="9"/>
  <c r="BD4350" i="9"/>
  <c r="BE4350" i="9" l="1"/>
  <c r="BC4351" i="9"/>
  <c r="AZ4352" i="9"/>
  <c r="BA4351" i="9"/>
  <c r="BJ3544" i="9"/>
  <c r="AD3351" i="9"/>
  <c r="T3346" i="9"/>
  <c r="U3346" i="9" s="1"/>
  <c r="X3345" i="9"/>
  <c r="BD4351" i="9"/>
  <c r="BE4351" i="9" l="1"/>
  <c r="BC4352" i="9"/>
  <c r="BA4352" i="9"/>
  <c r="AZ4353" i="9"/>
  <c r="Y3345" i="9"/>
  <c r="W3346" i="9"/>
  <c r="BJ3545" i="9"/>
  <c r="AD3352" i="9"/>
  <c r="T3347" i="9"/>
  <c r="U3347" i="9" s="1"/>
  <c r="X3346" i="9"/>
  <c r="BD4352" i="9"/>
  <c r="BE4352" i="9" l="1"/>
  <c r="AZ4354" i="9"/>
  <c r="BC4353" i="9"/>
  <c r="BA4353" i="9"/>
  <c r="Y3346" i="9"/>
  <c r="W3347" i="9"/>
  <c r="BD4353" i="9"/>
  <c r="BE4353" i="9" l="1"/>
  <c r="AZ4355" i="9"/>
  <c r="BA4354" i="9"/>
  <c r="BC4354" i="9"/>
  <c r="BJ3546" i="9"/>
  <c r="AD3353" i="9"/>
  <c r="T3348" i="9"/>
  <c r="U3348" i="9" s="1"/>
  <c r="BD4354" i="9"/>
  <c r="X3347" i="9"/>
  <c r="BE4354" i="9" l="1"/>
  <c r="AZ4356" i="9"/>
  <c r="BC4355" i="9"/>
  <c r="BA4355" i="9"/>
  <c r="Y3347" i="9"/>
  <c r="W3348" i="9"/>
  <c r="BJ3547" i="9"/>
  <c r="AD3354" i="9"/>
  <c r="T3349" i="9"/>
  <c r="U3349" i="9" s="1"/>
  <c r="BD4355" i="9"/>
  <c r="X3348" i="9"/>
  <c r="BE4355" i="9" l="1"/>
  <c r="AZ4357" i="9"/>
  <c r="BA4356" i="9"/>
  <c r="BC4356" i="9"/>
  <c r="Y3348" i="9"/>
  <c r="W3349" i="9"/>
  <c r="BD4356" i="9"/>
  <c r="BE4356" i="9" l="1"/>
  <c r="AZ4358" i="9"/>
  <c r="BA4357" i="9"/>
  <c r="BC4357" i="9"/>
  <c r="BJ3548" i="9"/>
  <c r="AD3355" i="9"/>
  <c r="T3350" i="9"/>
  <c r="U3350" i="9" s="1"/>
  <c r="BD4357" i="9"/>
  <c r="X3349" i="9"/>
  <c r="BE4357" i="9" l="1"/>
  <c r="BA4358" i="9"/>
  <c r="AZ4359" i="9"/>
  <c r="BC4358" i="9"/>
  <c r="Y3349" i="9"/>
  <c r="W3350" i="9"/>
  <c r="BJ3549" i="9"/>
  <c r="AD3356" i="9"/>
  <c r="T3351" i="9"/>
  <c r="U3351" i="9" s="1"/>
  <c r="X3350" i="9"/>
  <c r="BD4358" i="9"/>
  <c r="BE4358" i="9" l="1"/>
  <c r="BC4359" i="9"/>
  <c r="BA4359" i="9"/>
  <c r="AZ4360" i="9"/>
  <c r="Y3350" i="9"/>
  <c r="W3351" i="9"/>
  <c r="BD4359" i="9"/>
  <c r="BE4359" i="9" l="1"/>
  <c r="BC4360" i="9"/>
  <c r="AZ4361" i="9"/>
  <c r="BA4360" i="9"/>
  <c r="BJ3550" i="9"/>
  <c r="AD3357" i="9"/>
  <c r="T3352" i="9"/>
  <c r="U3352" i="9" s="1"/>
  <c r="BD4360" i="9"/>
  <c r="X3351" i="9"/>
  <c r="BE4360" i="9" l="1"/>
  <c r="AZ4362" i="9"/>
  <c r="BA4361" i="9"/>
  <c r="BC4361" i="9"/>
  <c r="Y3351" i="9"/>
  <c r="W3352" i="9"/>
  <c r="BJ3551" i="9"/>
  <c r="AD3358" i="9"/>
  <c r="T3353" i="9"/>
  <c r="U3353" i="9" s="1"/>
  <c r="X3352" i="9"/>
  <c r="BD4361" i="9"/>
  <c r="BE4361" i="9" l="1"/>
  <c r="AZ4363" i="9"/>
  <c r="BA4362" i="9"/>
  <c r="BC4362" i="9"/>
  <c r="Y3352" i="9"/>
  <c r="W3353" i="9"/>
  <c r="BD4362" i="9"/>
  <c r="BE4362" i="9" l="1"/>
  <c r="AZ4364" i="9"/>
  <c r="BA4363" i="9"/>
  <c r="BC4363" i="9"/>
  <c r="BJ3552" i="9"/>
  <c r="AD3359" i="9"/>
  <c r="T3354" i="9"/>
  <c r="U3354" i="9" s="1"/>
  <c r="BD4363" i="9"/>
  <c r="X3353" i="9"/>
  <c r="BE4363" i="9" l="1"/>
  <c r="BA4364" i="9"/>
  <c r="AZ4365" i="9"/>
  <c r="BC4364" i="9"/>
  <c r="Y3353" i="9"/>
  <c r="W3354" i="9"/>
  <c r="BJ3553" i="9"/>
  <c r="AD3360" i="9"/>
  <c r="T3355" i="9"/>
  <c r="U3355" i="9" s="1"/>
  <c r="BD4364" i="9"/>
  <c r="X3354" i="9"/>
  <c r="BE4364" i="9" l="1"/>
  <c r="AZ4366" i="9"/>
  <c r="BA4365" i="9"/>
  <c r="BC4365" i="9"/>
  <c r="Y3354" i="9"/>
  <c r="W3355" i="9"/>
  <c r="BD4365" i="9"/>
  <c r="BE4365" i="9" l="1"/>
  <c r="BC4366" i="9"/>
  <c r="BA4366" i="9"/>
  <c r="AZ4367" i="9"/>
  <c r="BJ3554" i="9"/>
  <c r="AD3361" i="9"/>
  <c r="T3356" i="9"/>
  <c r="U3356" i="9" s="1"/>
  <c r="BD4366" i="9"/>
  <c r="X3355" i="9"/>
  <c r="BE4366" i="9" l="1"/>
  <c r="BA4367" i="9"/>
  <c r="AZ4368" i="9"/>
  <c r="BC4367" i="9"/>
  <c r="Y3355" i="9"/>
  <c r="W3356" i="9"/>
  <c r="BJ3555" i="9"/>
  <c r="AD3362" i="9"/>
  <c r="T3357" i="9"/>
  <c r="U3357" i="9" s="1"/>
  <c r="BD4367" i="9"/>
  <c r="X3356" i="9"/>
  <c r="BE4367" i="9" l="1"/>
  <c r="BC4368" i="9"/>
  <c r="BA4368" i="9"/>
  <c r="AZ4369" i="9"/>
  <c r="Y3356" i="9"/>
  <c r="W3357" i="9"/>
  <c r="BD4368" i="9"/>
  <c r="BE4368" i="9" l="1"/>
  <c r="AZ4370" i="9"/>
  <c r="BA4369" i="9"/>
  <c r="BC4369" i="9"/>
  <c r="BJ3556" i="9"/>
  <c r="AD3363" i="9"/>
  <c r="T3358" i="9"/>
  <c r="U3358" i="9" s="1"/>
  <c r="BD4369" i="9"/>
  <c r="X3357" i="9"/>
  <c r="BE4369" i="9" l="1"/>
  <c r="BA4370" i="9"/>
  <c r="BC4370" i="9"/>
  <c r="AZ4371" i="9"/>
  <c r="Y3357" i="9"/>
  <c r="W3358" i="9"/>
  <c r="BJ3557" i="9"/>
  <c r="AD3364" i="9"/>
  <c r="T3359" i="9"/>
  <c r="U3359" i="9" s="1"/>
  <c r="X3358" i="9"/>
  <c r="BD4370" i="9"/>
  <c r="BE4370" i="9" l="1"/>
  <c r="BC4371" i="9"/>
  <c r="BA4371" i="9"/>
  <c r="AZ4372" i="9"/>
  <c r="Y3358" i="9"/>
  <c r="W3359" i="9"/>
  <c r="BD4371" i="9"/>
  <c r="BE4371" i="9" l="1"/>
  <c r="BA4372" i="9"/>
  <c r="AZ4373" i="9"/>
  <c r="BC4372" i="9"/>
  <c r="BJ3558" i="9"/>
  <c r="AD3365" i="9"/>
  <c r="T3360" i="9"/>
  <c r="U3360" i="9" s="1"/>
  <c r="X3359" i="9"/>
  <c r="BD4372" i="9"/>
  <c r="BE4372" i="9" l="1"/>
  <c r="AZ4374" i="9"/>
  <c r="BC4373" i="9"/>
  <c r="BA4373" i="9"/>
  <c r="Y3359" i="9"/>
  <c r="W3360" i="9"/>
  <c r="BJ3559" i="9"/>
  <c r="AD3366" i="9"/>
  <c r="T3361" i="9"/>
  <c r="U3361" i="9" s="1"/>
  <c r="BD4373" i="9"/>
  <c r="X3360" i="9"/>
  <c r="BE4373" i="9" l="1"/>
  <c r="BC4374" i="9"/>
  <c r="AZ4375" i="9"/>
  <c r="BA4374" i="9"/>
  <c r="Y3360" i="9"/>
  <c r="W3361" i="9"/>
  <c r="BD4374" i="9"/>
  <c r="BE4374" i="9" l="1"/>
  <c r="BC4375" i="9"/>
  <c r="AZ4376" i="9"/>
  <c r="BA4375" i="9"/>
  <c r="BJ3560" i="9"/>
  <c r="AD3367" i="9"/>
  <c r="T3362" i="9"/>
  <c r="U3362" i="9" s="1"/>
  <c r="BD4375" i="9"/>
  <c r="X3361" i="9"/>
  <c r="BE4375" i="9" l="1"/>
  <c r="AZ4377" i="9"/>
  <c r="BC4376" i="9"/>
  <c r="BA4376" i="9"/>
  <c r="Y3361" i="9"/>
  <c r="W3362" i="9"/>
  <c r="BJ3561" i="9"/>
  <c r="AD3368" i="9"/>
  <c r="T3363" i="9"/>
  <c r="U3363" i="9" s="1"/>
  <c r="X3362" i="9"/>
  <c r="BD4376" i="9"/>
  <c r="BE4376" i="9" l="1"/>
  <c r="AZ4378" i="9"/>
  <c r="BA4377" i="9"/>
  <c r="BC4377" i="9"/>
  <c r="Y3362" i="9"/>
  <c r="W3363" i="9"/>
  <c r="BD4377" i="9"/>
  <c r="BE4377" i="9" l="1"/>
  <c r="BC4378" i="9"/>
  <c r="AZ4379" i="9"/>
  <c r="BA4378" i="9"/>
  <c r="BJ3562" i="9"/>
  <c r="AD3369" i="9"/>
  <c r="T3364" i="9"/>
  <c r="U3364" i="9" s="1"/>
  <c r="X3363" i="9"/>
  <c r="BD4378" i="9"/>
  <c r="BE4378" i="9" l="1"/>
  <c r="BC4379" i="9"/>
  <c r="BA4379" i="9"/>
  <c r="AZ4380" i="9"/>
  <c r="Y3363" i="9"/>
  <c r="W3364" i="9"/>
  <c r="BJ3563" i="9"/>
  <c r="AD3370" i="9"/>
  <c r="T3365" i="9"/>
  <c r="U3365" i="9" s="1"/>
  <c r="X3364" i="9"/>
  <c r="BD4379" i="9"/>
  <c r="BE4379" i="9" l="1"/>
  <c r="BA4380" i="9"/>
  <c r="AZ4381" i="9"/>
  <c r="BC4380" i="9"/>
  <c r="Y3364" i="9"/>
  <c r="W3365" i="9"/>
  <c r="BD4380" i="9"/>
  <c r="BE4380" i="9" l="1"/>
  <c r="BC4381" i="9"/>
  <c r="AZ4382" i="9"/>
  <c r="BA4381" i="9"/>
  <c r="BJ3564" i="9"/>
  <c r="AD3371" i="9"/>
  <c r="T3366" i="9"/>
  <c r="U3366" i="9" s="1"/>
  <c r="BD4381" i="9"/>
  <c r="X3365" i="9"/>
  <c r="BE4381" i="9" l="1"/>
  <c r="BC4382" i="9"/>
  <c r="BA4382" i="9"/>
  <c r="AZ4383" i="9"/>
  <c r="Y3365" i="9"/>
  <c r="W3366" i="9"/>
  <c r="BJ3565" i="9"/>
  <c r="AD3372" i="9"/>
  <c r="T3367" i="9"/>
  <c r="U3367" i="9" s="1"/>
  <c r="X3366" i="9"/>
  <c r="BD4382" i="9"/>
  <c r="BE4382" i="9" l="1"/>
  <c r="BC4383" i="9"/>
  <c r="BA4383" i="9"/>
  <c r="AZ4384" i="9"/>
  <c r="Y3366" i="9"/>
  <c r="W3367" i="9"/>
  <c r="BD4383" i="9"/>
  <c r="BE4383" i="9" l="1"/>
  <c r="BC4384" i="9"/>
  <c r="BA4384" i="9"/>
  <c r="AZ4385" i="9"/>
  <c r="BJ3566" i="9"/>
  <c r="AD3373" i="9"/>
  <c r="T3368" i="9"/>
  <c r="U3368" i="9" s="1"/>
  <c r="BD4384" i="9"/>
  <c r="X3367" i="9"/>
  <c r="BE4384" i="9" l="1"/>
  <c r="AZ4386" i="9"/>
  <c r="BC4385" i="9"/>
  <c r="BA4385" i="9"/>
  <c r="Y3367" i="9"/>
  <c r="W3368" i="9"/>
  <c r="BJ3567" i="9"/>
  <c r="AD3374" i="9"/>
  <c r="T3369" i="9"/>
  <c r="U3369" i="9" s="1"/>
  <c r="BD4385" i="9"/>
  <c r="X3368" i="9"/>
  <c r="BE4385" i="9" l="1"/>
  <c r="BC4386" i="9"/>
  <c r="BA4386" i="9"/>
  <c r="AZ4387" i="9"/>
  <c r="Y3368" i="9"/>
  <c r="W3369" i="9"/>
  <c r="BD4386" i="9"/>
  <c r="BE4386" i="9" l="1"/>
  <c r="BA4387" i="9"/>
  <c r="BC4387" i="9"/>
  <c r="AZ4388" i="9"/>
  <c r="BJ3568" i="9"/>
  <c r="AD3375" i="9"/>
  <c r="T3370" i="9"/>
  <c r="U3370" i="9" s="1"/>
  <c r="BD4387" i="9"/>
  <c r="X3369" i="9"/>
  <c r="BE4387" i="9" l="1"/>
  <c r="BA4388" i="9"/>
  <c r="AZ4389" i="9"/>
  <c r="BC4388" i="9"/>
  <c r="Y3369" i="9"/>
  <c r="W3370" i="9"/>
  <c r="BJ3569" i="9"/>
  <c r="AD3376" i="9"/>
  <c r="T3371" i="9"/>
  <c r="U3371" i="9" s="1"/>
  <c r="BD4388" i="9"/>
  <c r="X3370" i="9"/>
  <c r="BE4388" i="9" l="1"/>
  <c r="AZ4390" i="9"/>
  <c r="BA4389" i="9"/>
  <c r="BC4389" i="9"/>
  <c r="Y3370" i="9"/>
  <c r="W3371" i="9"/>
  <c r="BD4389" i="9"/>
  <c r="BE4389" i="9" l="1"/>
  <c r="BA4390" i="9"/>
  <c r="AZ4391" i="9"/>
  <c r="BC4390" i="9"/>
  <c r="BJ3570" i="9"/>
  <c r="AD3377" i="9"/>
  <c r="T3372" i="9"/>
  <c r="U3372" i="9" s="1"/>
  <c r="BD4390" i="9"/>
  <c r="X3371" i="9"/>
  <c r="BE4390" i="9" l="1"/>
  <c r="BC4391" i="9"/>
  <c r="AZ4392" i="9"/>
  <c r="BA4391" i="9"/>
  <c r="Y3371" i="9"/>
  <c r="W3372" i="9"/>
  <c r="BJ3571" i="9"/>
  <c r="AD3378" i="9"/>
  <c r="T3373" i="9"/>
  <c r="U3373" i="9" s="1"/>
  <c r="X3372" i="9"/>
  <c r="BD4391" i="9"/>
  <c r="BE4391" i="9" l="1"/>
  <c r="BC4392" i="9"/>
  <c r="BA4392" i="9"/>
  <c r="AZ4393" i="9"/>
  <c r="Y3372" i="9"/>
  <c r="W3373" i="9"/>
  <c r="BD4392" i="9"/>
  <c r="BE4392" i="9" l="1"/>
  <c r="BC4393" i="9"/>
  <c r="BA4393" i="9"/>
  <c r="AZ4394" i="9"/>
  <c r="BJ3572" i="9"/>
  <c r="AD3379" i="9"/>
  <c r="T3374" i="9"/>
  <c r="U3374" i="9" s="1"/>
  <c r="BD4393" i="9"/>
  <c r="X3373" i="9"/>
  <c r="BE4393" i="9" l="1"/>
  <c r="BA4394" i="9"/>
  <c r="BC4394" i="9"/>
  <c r="AZ4395" i="9"/>
  <c r="Y3373" i="9"/>
  <c r="W3374" i="9"/>
  <c r="BJ3573" i="9"/>
  <c r="AD3380" i="9"/>
  <c r="T3375" i="9"/>
  <c r="U3375" i="9" s="1"/>
  <c r="BD4394" i="9"/>
  <c r="X3374" i="9"/>
  <c r="BE4394" i="9" l="1"/>
  <c r="BA4395" i="9"/>
  <c r="AZ4396" i="9"/>
  <c r="BC4395" i="9"/>
  <c r="Y3374" i="9"/>
  <c r="W3375" i="9"/>
  <c r="BD4395" i="9"/>
  <c r="BE4395" i="9" l="1"/>
  <c r="AZ4397" i="9"/>
  <c r="BA4396" i="9"/>
  <c r="BC4396" i="9"/>
  <c r="BJ3574" i="9"/>
  <c r="AD3381" i="9"/>
  <c r="T3376" i="9"/>
  <c r="U3376" i="9" s="1"/>
  <c r="BD4396" i="9"/>
  <c r="X3375" i="9"/>
  <c r="BE4396" i="9" l="1"/>
  <c r="AZ4398" i="9"/>
  <c r="BC4397" i="9"/>
  <c r="BA4397" i="9"/>
  <c r="Y3375" i="9"/>
  <c r="W3376" i="9"/>
  <c r="BJ3575" i="9"/>
  <c r="AD3382" i="9"/>
  <c r="T3377" i="9"/>
  <c r="U3377" i="9" s="1"/>
  <c r="X3376" i="9"/>
  <c r="BD4397" i="9"/>
  <c r="BE4397" i="9" l="1"/>
  <c r="AZ4399" i="9"/>
  <c r="BC4398" i="9"/>
  <c r="BA4398" i="9"/>
  <c r="Y3376" i="9"/>
  <c r="W3377" i="9"/>
  <c r="BD4398" i="9"/>
  <c r="BE4398" i="9" l="1"/>
  <c r="BC4399" i="9"/>
  <c r="AZ4400" i="9"/>
  <c r="BA4399" i="9"/>
  <c r="BJ3576" i="9"/>
  <c r="AD3383" i="9"/>
  <c r="T3378" i="9"/>
  <c r="U3378" i="9" s="1"/>
  <c r="BD4399" i="9"/>
  <c r="X3377" i="9"/>
  <c r="BE4399" i="9" l="1"/>
  <c r="BA4400" i="9"/>
  <c r="AZ4401" i="9"/>
  <c r="BC4400" i="9"/>
  <c r="Y3377" i="9"/>
  <c r="W3378" i="9"/>
  <c r="BJ3577" i="9"/>
  <c r="AD3384" i="9"/>
  <c r="T3379" i="9"/>
  <c r="U3379" i="9" s="1"/>
  <c r="X3378" i="9"/>
  <c r="BD4400" i="9"/>
  <c r="BE4400" i="9" l="1"/>
  <c r="BC4401" i="9"/>
  <c r="BA4401" i="9"/>
  <c r="AZ4402" i="9"/>
  <c r="Y3378" i="9"/>
  <c r="W3379" i="9"/>
  <c r="BD4401" i="9"/>
  <c r="BE4401" i="9" l="1"/>
  <c r="AZ4403" i="9"/>
  <c r="BA4402" i="9"/>
  <c r="BC4402" i="9"/>
  <c r="BJ3578" i="9"/>
  <c r="AD3385" i="9"/>
  <c r="T3380" i="9"/>
  <c r="U3380" i="9" s="1"/>
  <c r="X3379" i="9"/>
  <c r="BD4402" i="9"/>
  <c r="BE4402" i="9" l="1"/>
  <c r="BC4403" i="9"/>
  <c r="BA4403" i="9"/>
  <c r="AZ4404" i="9"/>
  <c r="Y3379" i="9"/>
  <c r="W3380" i="9"/>
  <c r="BJ3579" i="9"/>
  <c r="AD3386" i="9"/>
  <c r="T3381" i="9"/>
  <c r="U3381" i="9" s="1"/>
  <c r="X3380" i="9"/>
  <c r="BD4403" i="9"/>
  <c r="BE4403" i="9" l="1"/>
  <c r="BC4404" i="9"/>
  <c r="BA4404" i="9"/>
  <c r="AZ4405" i="9"/>
  <c r="Y3380" i="9"/>
  <c r="W3381" i="9"/>
  <c r="BD4404" i="9"/>
  <c r="BE4404" i="9" l="1"/>
  <c r="AZ4406" i="9"/>
  <c r="BA4405" i="9"/>
  <c r="BC4405" i="9"/>
  <c r="BJ3580" i="9"/>
  <c r="AD3387" i="9"/>
  <c r="T3382" i="9"/>
  <c r="U3382" i="9" s="1"/>
  <c r="X3381" i="9"/>
  <c r="BD4405" i="9"/>
  <c r="BE4405" i="9" l="1"/>
  <c r="BA4406" i="9"/>
  <c r="BC4406" i="9"/>
  <c r="AZ4407" i="9"/>
  <c r="Y3381" i="9"/>
  <c r="W3382" i="9"/>
  <c r="BJ3581" i="9"/>
  <c r="AD3388" i="9"/>
  <c r="T3383" i="9"/>
  <c r="U3383" i="9" s="1"/>
  <c r="BD4406" i="9"/>
  <c r="X3382" i="9"/>
  <c r="BE4406" i="9" l="1"/>
  <c r="BC4407" i="9"/>
  <c r="BA4407" i="9"/>
  <c r="AZ4408" i="9"/>
  <c r="Y3382" i="9"/>
  <c r="W3383" i="9"/>
  <c r="BD4407" i="9"/>
  <c r="BE4407" i="9" l="1"/>
  <c r="BC4408" i="9"/>
  <c r="AZ4409" i="9"/>
  <c r="BA4408" i="9"/>
  <c r="BJ3582" i="9"/>
  <c r="AD3389" i="9"/>
  <c r="T3384" i="9"/>
  <c r="U3384" i="9" s="1"/>
  <c r="BD4408" i="9"/>
  <c r="X3383" i="9"/>
  <c r="BE4408" i="9" l="1"/>
  <c r="AZ4410" i="9"/>
  <c r="BC4409" i="9"/>
  <c r="BA4409" i="9"/>
  <c r="Y3383" i="9"/>
  <c r="W3384" i="9"/>
  <c r="BJ3583" i="9"/>
  <c r="AD3390" i="9"/>
  <c r="T3385" i="9"/>
  <c r="U3385" i="9" s="1"/>
  <c r="X3384" i="9"/>
  <c r="BD4409" i="9"/>
  <c r="BE4409" i="9" l="1"/>
  <c r="BA4410" i="9"/>
  <c r="BC4410" i="9"/>
  <c r="AZ4411" i="9"/>
  <c r="Y3384" i="9"/>
  <c r="W3385" i="9"/>
  <c r="BD4410" i="9"/>
  <c r="BE4410" i="9" l="1"/>
  <c r="AZ4412" i="9"/>
  <c r="BA4411" i="9"/>
  <c r="BC4411" i="9"/>
  <c r="BJ3584" i="9"/>
  <c r="AD3391" i="9"/>
  <c r="T3386" i="9"/>
  <c r="U3386" i="9" s="1"/>
  <c r="X3385" i="9"/>
  <c r="BD4411" i="9"/>
  <c r="BE4411" i="9" l="1"/>
  <c r="BC4412" i="9"/>
  <c r="BA4412" i="9"/>
  <c r="AZ4413" i="9"/>
  <c r="Y3385" i="9"/>
  <c r="W3386" i="9"/>
  <c r="BJ3585" i="9"/>
  <c r="AD3392" i="9"/>
  <c r="T3387" i="9"/>
  <c r="U3387" i="9" s="1"/>
  <c r="BD4412" i="9"/>
  <c r="X3386" i="9"/>
  <c r="BE4412" i="9" l="1"/>
  <c r="BC4413" i="9"/>
  <c r="BA4413" i="9"/>
  <c r="AZ4414" i="9"/>
  <c r="Y3386" i="9"/>
  <c r="W3387" i="9"/>
  <c r="BD4413" i="9"/>
  <c r="BE4413" i="9" l="1"/>
  <c r="BC4414" i="9"/>
  <c r="BA4414" i="9"/>
  <c r="AZ4415" i="9"/>
  <c r="BJ3586" i="9"/>
  <c r="AD3393" i="9"/>
  <c r="T3388" i="9"/>
  <c r="U3388" i="9" s="1"/>
  <c r="BD4414" i="9"/>
  <c r="X3387" i="9"/>
  <c r="BE4414" i="9" l="1"/>
  <c r="BA4415" i="9"/>
  <c r="AZ4416" i="9"/>
  <c r="BC4415" i="9"/>
  <c r="Y3387" i="9"/>
  <c r="W3388" i="9"/>
  <c r="BJ3587" i="9"/>
  <c r="AD3394" i="9"/>
  <c r="T3389" i="9"/>
  <c r="U3389" i="9" s="1"/>
  <c r="BD4415" i="9"/>
  <c r="X3388" i="9"/>
  <c r="BE4415" i="9" l="1"/>
  <c r="BA4416" i="9"/>
  <c r="AZ4417" i="9"/>
  <c r="BC4416" i="9"/>
  <c r="Y3388" i="9"/>
  <c r="W3389" i="9"/>
  <c r="BD4416" i="9"/>
  <c r="BE4416" i="9" l="1"/>
  <c r="BC4417" i="9"/>
  <c r="BA4417" i="9"/>
  <c r="AZ4418" i="9"/>
  <c r="BJ3588" i="9"/>
  <c r="AD3395" i="9"/>
  <c r="T3390" i="9"/>
  <c r="U3390" i="9" s="1"/>
  <c r="X3389" i="9"/>
  <c r="BD4417" i="9"/>
  <c r="BE4417" i="9" l="1"/>
  <c r="AZ4419" i="9"/>
  <c r="BC4418" i="9"/>
  <c r="BA4418" i="9"/>
  <c r="Y3389" i="9"/>
  <c r="W3390" i="9"/>
  <c r="BJ3589" i="9"/>
  <c r="AD3396" i="9"/>
  <c r="T3391" i="9"/>
  <c r="U3391" i="9" s="1"/>
  <c r="BD4418" i="9"/>
  <c r="X3390" i="9"/>
  <c r="BE4418" i="9" l="1"/>
  <c r="BC4419" i="9"/>
  <c r="AZ4420" i="9"/>
  <c r="BA4419" i="9"/>
  <c r="Y3390" i="9"/>
  <c r="W3391" i="9"/>
  <c r="BD4419" i="9"/>
  <c r="BE4419" i="9" l="1"/>
  <c r="BC4420" i="9"/>
  <c r="BA4420" i="9"/>
  <c r="AZ4421" i="9"/>
  <c r="BJ3590" i="9"/>
  <c r="AD3397" i="9"/>
  <c r="T3392" i="9"/>
  <c r="U3392" i="9" s="1"/>
  <c r="BD4420" i="9"/>
  <c r="X3391" i="9"/>
  <c r="BE4420" i="9" l="1"/>
  <c r="AZ4422" i="9"/>
  <c r="BC4421" i="9"/>
  <c r="BA4421" i="9"/>
  <c r="Y3391" i="9"/>
  <c r="W3392" i="9"/>
  <c r="BJ3591" i="9"/>
  <c r="AD3398" i="9"/>
  <c r="T3393" i="9"/>
  <c r="U3393" i="9" s="1"/>
  <c r="X3392" i="9"/>
  <c r="BD4421" i="9"/>
  <c r="BE4421" i="9" l="1"/>
  <c r="BC4422" i="9"/>
  <c r="AZ4423" i="9"/>
  <c r="BA4422" i="9"/>
  <c r="Y3392" i="9"/>
  <c r="W3393" i="9"/>
  <c r="BD4422" i="9"/>
  <c r="BE4422" i="9" l="1"/>
  <c r="BA4423" i="9"/>
  <c r="AZ4424" i="9"/>
  <c r="BC4423" i="9"/>
  <c r="BJ3592" i="9"/>
  <c r="AD3399" i="9"/>
  <c r="T3394" i="9"/>
  <c r="U3394" i="9" s="1"/>
  <c r="BD4423" i="9"/>
  <c r="X3393" i="9"/>
  <c r="BE4423" i="9" l="1"/>
  <c r="AZ4425" i="9"/>
  <c r="BC4424" i="9"/>
  <c r="BA4424" i="9"/>
  <c r="Y3393" i="9"/>
  <c r="W3394" i="9"/>
  <c r="BJ3593" i="9"/>
  <c r="AD3400" i="9"/>
  <c r="T3395" i="9"/>
  <c r="U3395" i="9" s="1"/>
  <c r="BD4424" i="9"/>
  <c r="X3394" i="9"/>
  <c r="BE4424" i="9" l="1"/>
  <c r="AZ4426" i="9"/>
  <c r="BC4425" i="9"/>
  <c r="BA4425" i="9"/>
  <c r="Y3394" i="9"/>
  <c r="W3395" i="9"/>
  <c r="BD4425" i="9"/>
  <c r="BE4425" i="9" l="1"/>
  <c r="AZ4427" i="9"/>
  <c r="BA4426" i="9"/>
  <c r="BC4426" i="9"/>
  <c r="BJ3594" i="9"/>
  <c r="AD3401" i="9"/>
  <c r="T3396" i="9"/>
  <c r="U3396" i="9" s="1"/>
  <c r="X3395" i="9"/>
  <c r="BD4426" i="9"/>
  <c r="BE4426" i="9" l="1"/>
  <c r="AZ4428" i="9"/>
  <c r="BC4427" i="9"/>
  <c r="BA4427" i="9"/>
  <c r="Y3395" i="9"/>
  <c r="W3396" i="9"/>
  <c r="BJ3595" i="9"/>
  <c r="AD3402" i="9"/>
  <c r="T3397" i="9"/>
  <c r="U3397" i="9" s="1"/>
  <c r="X3396" i="9"/>
  <c r="BD4427" i="9"/>
  <c r="BE4427" i="9" l="1"/>
  <c r="BA4428" i="9"/>
  <c r="AZ4429" i="9"/>
  <c r="BC4428" i="9"/>
  <c r="Y3396" i="9"/>
  <c r="W3397" i="9"/>
  <c r="BD4428" i="9"/>
  <c r="BE4428" i="9" l="1"/>
  <c r="BC4429" i="9"/>
  <c r="AZ4430" i="9"/>
  <c r="BA4429" i="9"/>
  <c r="BJ3596" i="9"/>
  <c r="AD3403" i="9"/>
  <c r="T3398" i="9"/>
  <c r="U3398" i="9" s="1"/>
  <c r="X3397" i="9"/>
  <c r="BD4429" i="9"/>
  <c r="BE4429" i="9" l="1"/>
  <c r="BC4430" i="9"/>
  <c r="BA4430" i="9"/>
  <c r="AZ4431" i="9"/>
  <c r="Y3397" i="9"/>
  <c r="W3398" i="9"/>
  <c r="BJ3597" i="9"/>
  <c r="AD3404" i="9"/>
  <c r="T3399" i="9"/>
  <c r="U3399" i="9" s="1"/>
  <c r="X3398" i="9"/>
  <c r="BD4430" i="9"/>
  <c r="BE4430" i="9" l="1"/>
  <c r="BA4431" i="9"/>
  <c r="AZ4432" i="9"/>
  <c r="BC4431" i="9"/>
  <c r="Y3398" i="9"/>
  <c r="W3399" i="9"/>
  <c r="BD4431" i="9"/>
  <c r="BE4431" i="9" l="1"/>
  <c r="BC4432" i="9"/>
  <c r="BA4432" i="9"/>
  <c r="AZ4433" i="9"/>
  <c r="BJ3598" i="9"/>
  <c r="AD3405" i="9"/>
  <c r="T3400" i="9"/>
  <c r="U3400" i="9" s="1"/>
  <c r="BD4432" i="9"/>
  <c r="X3399" i="9"/>
  <c r="BE4432" i="9" l="1"/>
  <c r="AZ4434" i="9"/>
  <c r="BA4433" i="9"/>
  <c r="BC4433" i="9"/>
  <c r="Y3399" i="9"/>
  <c r="W3400" i="9"/>
  <c r="BJ3599" i="9"/>
  <c r="AD3406" i="9"/>
  <c r="T3401" i="9"/>
  <c r="U3401" i="9" s="1"/>
  <c r="X3400" i="9"/>
  <c r="BD4433" i="9"/>
  <c r="BE4433" i="9" l="1"/>
  <c r="BC4434" i="9"/>
  <c r="AZ4435" i="9"/>
  <c r="BA4434" i="9"/>
  <c r="Y3400" i="9"/>
  <c r="W3401" i="9"/>
  <c r="BD4434" i="9"/>
  <c r="BE4434" i="9" l="1"/>
  <c r="BA4435" i="9"/>
  <c r="AZ4436" i="9"/>
  <c r="BC4435" i="9"/>
  <c r="BJ3600" i="9"/>
  <c r="AD3407" i="9"/>
  <c r="T3402" i="9"/>
  <c r="U3402" i="9" s="1"/>
  <c r="BD4435" i="9"/>
  <c r="X3401" i="9"/>
  <c r="BE4435" i="9" l="1"/>
  <c r="BC4436" i="9"/>
  <c r="BA4436" i="9"/>
  <c r="AZ4437" i="9"/>
  <c r="Y3401" i="9"/>
  <c r="W3402" i="9"/>
  <c r="BJ3601" i="9"/>
  <c r="AD3408" i="9"/>
  <c r="T3403" i="9"/>
  <c r="U3403" i="9" s="1"/>
  <c r="BD4436" i="9"/>
  <c r="X3402" i="9"/>
  <c r="BE4436" i="9" l="1"/>
  <c r="BA4437" i="9"/>
  <c r="AZ4438" i="9"/>
  <c r="BC4437" i="9"/>
  <c r="Y3402" i="9"/>
  <c r="W3403" i="9"/>
  <c r="BD4437" i="9"/>
  <c r="BE4437" i="9" l="1"/>
  <c r="BA4438" i="9"/>
  <c r="AZ4439" i="9"/>
  <c r="BC4438" i="9"/>
  <c r="BJ3602" i="9"/>
  <c r="AD3409" i="9"/>
  <c r="T3404" i="9"/>
  <c r="U3404" i="9" s="1"/>
  <c r="BD4438" i="9"/>
  <c r="X3403" i="9"/>
  <c r="BE4438" i="9" l="1"/>
  <c r="AZ4440" i="9"/>
  <c r="BC4439" i="9"/>
  <c r="BA4439" i="9"/>
  <c r="Y3403" i="9"/>
  <c r="W3404" i="9"/>
  <c r="BJ3603" i="9"/>
  <c r="AD3410" i="9"/>
  <c r="T3405" i="9"/>
  <c r="U3405" i="9" s="1"/>
  <c r="BD4439" i="9"/>
  <c r="X3404" i="9"/>
  <c r="BE4439" i="9" l="1"/>
  <c r="BC4440" i="9"/>
  <c r="BA4440" i="9"/>
  <c r="AZ4441" i="9"/>
  <c r="Y3404" i="9"/>
  <c r="W3405" i="9"/>
  <c r="BD4440" i="9"/>
  <c r="BE4440" i="9" l="1"/>
  <c r="BC4441" i="9"/>
  <c r="AZ4442" i="9"/>
  <c r="BA4441" i="9"/>
  <c r="BJ3604" i="9"/>
  <c r="AD3411" i="9"/>
  <c r="T3406" i="9"/>
  <c r="U3406" i="9" s="1"/>
  <c r="X3405" i="9"/>
  <c r="BD4441" i="9"/>
  <c r="BE4441" i="9" l="1"/>
  <c r="BC4442" i="9"/>
  <c r="AZ4443" i="9"/>
  <c r="BA4442" i="9"/>
  <c r="Y3405" i="9"/>
  <c r="W3406" i="9"/>
  <c r="BJ3605" i="9"/>
  <c r="AD3412" i="9"/>
  <c r="T3407" i="9"/>
  <c r="U3407" i="9" s="1"/>
  <c r="BD4442" i="9"/>
  <c r="X3406" i="9"/>
  <c r="BE4442" i="9" l="1"/>
  <c r="BA4443" i="9"/>
  <c r="AZ4444" i="9"/>
  <c r="BC4443" i="9"/>
  <c r="Y3406" i="9"/>
  <c r="W3407" i="9"/>
  <c r="BD4443" i="9"/>
  <c r="BE4443" i="9" l="1"/>
  <c r="BC4444" i="9"/>
  <c r="BA4444" i="9"/>
  <c r="AZ4445" i="9"/>
  <c r="BJ3606" i="9"/>
  <c r="AD3413" i="9"/>
  <c r="T3408" i="9"/>
  <c r="U3408" i="9" s="1"/>
  <c r="BD4444" i="9"/>
  <c r="X3407" i="9"/>
  <c r="BE4444" i="9" l="1"/>
  <c r="BC4445" i="9"/>
  <c r="BA4445" i="9"/>
  <c r="AZ4446" i="9"/>
  <c r="Y3407" i="9"/>
  <c r="W3408" i="9"/>
  <c r="BJ3607" i="9"/>
  <c r="AD3414" i="9"/>
  <c r="T3409" i="9"/>
  <c r="U3409" i="9" s="1"/>
  <c r="BD4445" i="9"/>
  <c r="X3408" i="9"/>
  <c r="BE4445" i="9" l="1"/>
  <c r="AZ4447" i="9"/>
  <c r="BC4446" i="9"/>
  <c r="BA4446" i="9"/>
  <c r="Y3408" i="9"/>
  <c r="W3409" i="9"/>
  <c r="BD4446" i="9"/>
  <c r="BE4446" i="9" l="1"/>
  <c r="BC4447" i="9"/>
  <c r="BA4447" i="9"/>
  <c r="AZ4448" i="9"/>
  <c r="BJ3608" i="9"/>
  <c r="AD3415" i="9"/>
  <c r="T3410" i="9"/>
  <c r="U3410" i="9" s="1"/>
  <c r="BD4447" i="9"/>
  <c r="X3409" i="9"/>
  <c r="BE4447" i="9" l="1"/>
  <c r="AZ4449" i="9"/>
  <c r="BA4448" i="9"/>
  <c r="BC4448" i="9"/>
  <c r="Y3409" i="9"/>
  <c r="W3410" i="9"/>
  <c r="BJ3609" i="9"/>
  <c r="AD3416" i="9"/>
  <c r="T3411" i="9"/>
  <c r="U3411" i="9" s="1"/>
  <c r="X3410" i="9"/>
  <c r="BD4448" i="9"/>
  <c r="BE4448" i="9" l="1"/>
  <c r="AZ4450" i="9"/>
  <c r="BA4449" i="9"/>
  <c r="BC4449" i="9"/>
  <c r="Y3410" i="9"/>
  <c r="W3411" i="9"/>
  <c r="BD4449" i="9"/>
  <c r="BE4449" i="9" l="1"/>
  <c r="BA4450" i="9"/>
  <c r="AZ4451" i="9"/>
  <c r="BC4450" i="9"/>
  <c r="BJ3610" i="9"/>
  <c r="AD3417" i="9"/>
  <c r="T3412" i="9"/>
  <c r="U3412" i="9" s="1"/>
  <c r="BD4450" i="9"/>
  <c r="X3411" i="9"/>
  <c r="BE4450" i="9" l="1"/>
  <c r="BA4451" i="9"/>
  <c r="BC4451" i="9"/>
  <c r="AZ4452" i="9"/>
  <c r="Y3411" i="9"/>
  <c r="W3412" i="9"/>
  <c r="BJ3611" i="9"/>
  <c r="AD3418" i="9"/>
  <c r="T3413" i="9"/>
  <c r="U3413" i="9" s="1"/>
  <c r="BD4451" i="9"/>
  <c r="X3412" i="9"/>
  <c r="BE4451" i="9" l="1"/>
  <c r="BC4452" i="9"/>
  <c r="AZ4453" i="9"/>
  <c r="BA4452" i="9"/>
  <c r="Y3412" i="9"/>
  <c r="W3413" i="9"/>
  <c r="BD4452" i="9"/>
  <c r="BE4452" i="9" l="1"/>
  <c r="AZ4454" i="9"/>
  <c r="BA4453" i="9"/>
  <c r="BC4453" i="9"/>
  <c r="BJ3612" i="9"/>
  <c r="AD3419" i="9"/>
  <c r="T3414" i="9"/>
  <c r="U3414" i="9" s="1"/>
  <c r="X3413" i="9"/>
  <c r="BD4453" i="9"/>
  <c r="BE4453" i="9" l="1"/>
  <c r="BA4454" i="9"/>
  <c r="AZ4455" i="9"/>
  <c r="BC4454" i="9"/>
  <c r="Y3413" i="9"/>
  <c r="W3414" i="9"/>
  <c r="BJ3613" i="9"/>
  <c r="AD3420" i="9"/>
  <c r="T3415" i="9"/>
  <c r="U3415" i="9" s="1"/>
  <c r="BD4454" i="9"/>
  <c r="X3414" i="9"/>
  <c r="BE4454" i="9" l="1"/>
  <c r="AZ4456" i="9"/>
  <c r="BC4455" i="9"/>
  <c r="BA4455" i="9"/>
  <c r="Y3414" i="9"/>
  <c r="W3415" i="9"/>
  <c r="BD4455" i="9"/>
  <c r="BE4455" i="9" l="1"/>
  <c r="BC4456" i="9"/>
  <c r="AZ4457" i="9"/>
  <c r="BA4456" i="9"/>
  <c r="BJ3614" i="9"/>
  <c r="AD3421" i="9"/>
  <c r="T3416" i="9"/>
  <c r="U3416" i="9" s="1"/>
  <c r="BD4456" i="9"/>
  <c r="X3415" i="9"/>
  <c r="BE4456" i="9" l="1"/>
  <c r="AZ4458" i="9"/>
  <c r="BA4457" i="9"/>
  <c r="BC4457" i="9"/>
  <c r="Y3415" i="9"/>
  <c r="W3416" i="9"/>
  <c r="BJ3615" i="9"/>
  <c r="AD3422" i="9"/>
  <c r="T3417" i="9"/>
  <c r="U3417" i="9" s="1"/>
  <c r="BD4457" i="9"/>
  <c r="X3416" i="9"/>
  <c r="BE4457" i="9" l="1"/>
  <c r="AZ4459" i="9"/>
  <c r="BA4458" i="9"/>
  <c r="BC4458" i="9"/>
  <c r="Y3416" i="9"/>
  <c r="W3417" i="9"/>
  <c r="BD4458" i="9"/>
  <c r="BE4458" i="9" l="1"/>
  <c r="AZ4460" i="9"/>
  <c r="BA4459" i="9"/>
  <c r="BC4459" i="9"/>
  <c r="BJ3616" i="9"/>
  <c r="AD3423" i="9"/>
  <c r="T3418" i="9"/>
  <c r="U3418" i="9" s="1"/>
  <c r="X3417" i="9"/>
  <c r="BD4459" i="9"/>
  <c r="BE4459" i="9" l="1"/>
  <c r="BC4460" i="9"/>
  <c r="BA4460" i="9"/>
  <c r="AZ4461" i="9"/>
  <c r="Y3417" i="9"/>
  <c r="W3418" i="9"/>
  <c r="BJ3617" i="9"/>
  <c r="AD3424" i="9"/>
  <c r="T3419" i="9"/>
  <c r="U3419" i="9" s="1"/>
  <c r="BD4460" i="9"/>
  <c r="X3418" i="9"/>
  <c r="BE4460" i="9" l="1"/>
  <c r="AZ4462" i="9"/>
  <c r="BC4461" i="9"/>
  <c r="BA4461" i="9"/>
  <c r="Y3418" i="9"/>
  <c r="W3419" i="9"/>
  <c r="BD4461" i="9"/>
  <c r="BE4461" i="9" l="1"/>
  <c r="BA4462" i="9"/>
  <c r="BC4462" i="9"/>
  <c r="AZ4463" i="9"/>
  <c r="BJ3618" i="9"/>
  <c r="AD3425" i="9"/>
  <c r="T3420" i="9"/>
  <c r="U3420" i="9" s="1"/>
  <c r="X3419" i="9"/>
  <c r="BD4462" i="9"/>
  <c r="BE4462" i="9" l="1"/>
  <c r="BA4463" i="9"/>
  <c r="AZ4464" i="9"/>
  <c r="BC4463" i="9"/>
  <c r="Y3419" i="9"/>
  <c r="W3420" i="9"/>
  <c r="BJ3619" i="9"/>
  <c r="AD3426" i="9"/>
  <c r="T3421" i="9"/>
  <c r="U3421" i="9" s="1"/>
  <c r="BD4463" i="9"/>
  <c r="X3420" i="9"/>
  <c r="BE4463" i="9" l="1"/>
  <c r="BA4464" i="9"/>
  <c r="AZ4465" i="9"/>
  <c r="BC4464" i="9"/>
  <c r="Y3420" i="9"/>
  <c r="W3421" i="9"/>
  <c r="BD4464" i="9"/>
  <c r="BE4464" i="9" l="1"/>
  <c r="BC4465" i="9"/>
  <c r="BA4465" i="9"/>
  <c r="AZ4466" i="9"/>
  <c r="BJ3620" i="9"/>
  <c r="AD3427" i="9"/>
  <c r="T3422" i="9"/>
  <c r="U3422" i="9" s="1"/>
  <c r="BD4465" i="9"/>
  <c r="X3421" i="9"/>
  <c r="BE4465" i="9" l="1"/>
  <c r="BA4466" i="9"/>
  <c r="BC4466" i="9"/>
  <c r="AZ4467" i="9"/>
  <c r="Y3421" i="9"/>
  <c r="W3422" i="9"/>
  <c r="BJ3621" i="9"/>
  <c r="AD3428" i="9"/>
  <c r="T3423" i="9"/>
  <c r="U3423" i="9" s="1"/>
  <c r="BD4466" i="9"/>
  <c r="X3422" i="9"/>
  <c r="BE4466" i="9" l="1"/>
  <c r="AZ4468" i="9"/>
  <c r="BC4467" i="9"/>
  <c r="BA4467" i="9"/>
  <c r="Y3422" i="9"/>
  <c r="W3423" i="9"/>
  <c r="BD4467" i="9"/>
  <c r="BE4467" i="9" l="1"/>
  <c r="BC4468" i="9"/>
  <c r="AZ4469" i="9"/>
  <c r="BA4468" i="9"/>
  <c r="BJ3622" i="9"/>
  <c r="AD3429" i="9"/>
  <c r="T3424" i="9"/>
  <c r="U3424" i="9" s="1"/>
  <c r="X3423" i="9"/>
  <c r="BD4468" i="9"/>
  <c r="BE4468" i="9" l="1"/>
  <c r="AZ4470" i="9"/>
  <c r="BC4469" i="9"/>
  <c r="BA4469" i="9"/>
  <c r="Y3423" i="9"/>
  <c r="W3424" i="9"/>
  <c r="BJ3623" i="9"/>
  <c r="AD3430" i="9"/>
  <c r="T3425" i="9"/>
  <c r="U3425" i="9" s="1"/>
  <c r="X3424" i="9"/>
  <c r="BD4469" i="9"/>
  <c r="BE4469" i="9" l="1"/>
  <c r="BC4470" i="9"/>
  <c r="AZ4471" i="9"/>
  <c r="BA4470" i="9"/>
  <c r="Y3424" i="9"/>
  <c r="W3425" i="9"/>
  <c r="BD4470" i="9"/>
  <c r="BE4470" i="9" l="1"/>
  <c r="AZ4472" i="9"/>
  <c r="BA4471" i="9"/>
  <c r="BC4471" i="9"/>
  <c r="BJ3624" i="9"/>
  <c r="AD3431" i="9"/>
  <c r="T3426" i="9"/>
  <c r="U3426" i="9" s="1"/>
  <c r="X3425" i="9"/>
  <c r="BD4471" i="9"/>
  <c r="BE4471" i="9" l="1"/>
  <c r="BA4472" i="9"/>
  <c r="BC4472" i="9"/>
  <c r="AZ4473" i="9"/>
  <c r="Y3425" i="9"/>
  <c r="W3426" i="9"/>
  <c r="BJ3625" i="9"/>
  <c r="AD3432" i="9"/>
  <c r="T3427" i="9"/>
  <c r="U3427" i="9" s="1"/>
  <c r="X3426" i="9"/>
  <c r="BD4472" i="9"/>
  <c r="BE4472" i="9" l="1"/>
  <c r="AZ4474" i="9"/>
  <c r="BC4473" i="9"/>
  <c r="BA4473" i="9"/>
  <c r="Y3426" i="9"/>
  <c r="W3427" i="9"/>
  <c r="BD4473" i="9"/>
  <c r="BE4473" i="9" l="1"/>
  <c r="AZ4475" i="9"/>
  <c r="BA4474" i="9"/>
  <c r="BC4474" i="9"/>
  <c r="BJ3626" i="9"/>
  <c r="AD3433" i="9"/>
  <c r="T3428" i="9"/>
  <c r="U3428" i="9" s="1"/>
  <c r="X3427" i="9"/>
  <c r="BD4474" i="9"/>
  <c r="BE4474" i="9" l="1"/>
  <c r="BC4475" i="9"/>
  <c r="BA4475" i="9"/>
  <c r="AZ4476" i="9"/>
  <c r="Y3427" i="9"/>
  <c r="W3428" i="9"/>
  <c r="BJ3627" i="9"/>
  <c r="AD3434" i="9"/>
  <c r="T3429" i="9"/>
  <c r="U3429" i="9" s="1"/>
  <c r="BD4475" i="9"/>
  <c r="X3428" i="9"/>
  <c r="BE4475" i="9" l="1"/>
  <c r="BA4476" i="9"/>
  <c r="AZ4477" i="9"/>
  <c r="BC4476" i="9"/>
  <c r="Y3428" i="9"/>
  <c r="W3429" i="9"/>
  <c r="BD4476" i="9"/>
  <c r="BE4476" i="9" l="1"/>
  <c r="BC4477" i="9"/>
  <c r="AZ4478" i="9"/>
  <c r="BA4477" i="9"/>
  <c r="BJ3628" i="9"/>
  <c r="AD3435" i="9"/>
  <c r="T3430" i="9"/>
  <c r="U3430" i="9" s="1"/>
  <c r="BD4477" i="9"/>
  <c r="X3429" i="9"/>
  <c r="BE4477" i="9" l="1"/>
  <c r="AZ4479" i="9"/>
  <c r="BC4478" i="9"/>
  <c r="BA4478" i="9"/>
  <c r="Y3429" i="9"/>
  <c r="W3430" i="9"/>
  <c r="BJ3629" i="9"/>
  <c r="AD3436" i="9"/>
  <c r="T3431" i="9"/>
  <c r="U3431" i="9" s="1"/>
  <c r="BD4478" i="9"/>
  <c r="X3430" i="9"/>
  <c r="BE4478" i="9" l="1"/>
  <c r="BA4479" i="9"/>
  <c r="AZ4480" i="9"/>
  <c r="BC4479" i="9"/>
  <c r="Y3430" i="9"/>
  <c r="W3431" i="9"/>
  <c r="BD4479" i="9"/>
  <c r="BE4479" i="9" l="1"/>
  <c r="AZ4481" i="9"/>
  <c r="BA4480" i="9"/>
  <c r="BC4480" i="9"/>
  <c r="BJ3630" i="9"/>
  <c r="AD3437" i="9"/>
  <c r="T3432" i="9"/>
  <c r="U3432" i="9" s="1"/>
  <c r="BD4480" i="9"/>
  <c r="X3431" i="9"/>
  <c r="BE4480" i="9" l="1"/>
  <c r="AZ4482" i="9"/>
  <c r="BC4481" i="9"/>
  <c r="BA4481" i="9"/>
  <c r="Y3431" i="9"/>
  <c r="W3432" i="9"/>
  <c r="BJ3631" i="9"/>
  <c r="AD3438" i="9"/>
  <c r="T3433" i="9"/>
  <c r="U3433" i="9" s="1"/>
  <c r="X3432" i="9"/>
  <c r="BD4481" i="9"/>
  <c r="BE4481" i="9" l="1"/>
  <c r="BA4482" i="9"/>
  <c r="BC4482" i="9"/>
  <c r="AZ4483" i="9"/>
  <c r="Y3432" i="9"/>
  <c r="W3433" i="9"/>
  <c r="BD4482" i="9"/>
  <c r="BE4482" i="9" l="1"/>
  <c r="BC4483" i="9"/>
  <c r="BA4483" i="9"/>
  <c r="AZ4484" i="9"/>
  <c r="BJ3632" i="9"/>
  <c r="AD3439" i="9"/>
  <c r="T3434" i="9"/>
  <c r="U3434" i="9" s="1"/>
  <c r="BD4483" i="9"/>
  <c r="X3433" i="9"/>
  <c r="BE4483" i="9" l="1"/>
  <c r="BA4484" i="9"/>
  <c r="BC4484" i="9"/>
  <c r="AZ4485" i="9"/>
  <c r="Y3433" i="9"/>
  <c r="W3434" i="9"/>
  <c r="BJ3633" i="9"/>
  <c r="AD3440" i="9"/>
  <c r="T3435" i="9"/>
  <c r="U3435" i="9" s="1"/>
  <c r="BD4484" i="9"/>
  <c r="X3434" i="9"/>
  <c r="BE4484" i="9" l="1"/>
  <c r="BC4485" i="9"/>
  <c r="AZ4486" i="9"/>
  <c r="BA4485" i="9"/>
  <c r="Y3434" i="9"/>
  <c r="W3435" i="9"/>
  <c r="BD4485" i="9"/>
  <c r="BE4485" i="9" l="1"/>
  <c r="BC4486" i="9"/>
  <c r="AZ4487" i="9"/>
  <c r="BA4486" i="9"/>
  <c r="BJ3634" i="9"/>
  <c r="AD3441" i="9"/>
  <c r="T3436" i="9"/>
  <c r="U3436" i="9" s="1"/>
  <c r="BD4486" i="9"/>
  <c r="X3435" i="9"/>
  <c r="BE4486" i="9" l="1"/>
  <c r="BC4487" i="9"/>
  <c r="AZ4488" i="9"/>
  <c r="BA4487" i="9"/>
  <c r="Y3435" i="9"/>
  <c r="W3436" i="9"/>
  <c r="BJ3635" i="9"/>
  <c r="AD3442" i="9"/>
  <c r="T3437" i="9"/>
  <c r="U3437" i="9" s="1"/>
  <c r="X3436" i="9"/>
  <c r="BD4487" i="9"/>
  <c r="BE4487" i="9" l="1"/>
  <c r="BC4488" i="9"/>
  <c r="AZ4489" i="9"/>
  <c r="BA4488" i="9"/>
  <c r="Y3436" i="9"/>
  <c r="W3437" i="9"/>
  <c r="BD4488" i="9"/>
  <c r="BE4488" i="9" l="1"/>
  <c r="AZ4490" i="9"/>
  <c r="BA4489" i="9"/>
  <c r="BC4489" i="9"/>
  <c r="BJ3636" i="9"/>
  <c r="AD3443" i="9"/>
  <c r="T3438" i="9"/>
  <c r="U3438" i="9" s="1"/>
  <c r="X3437" i="9"/>
  <c r="BD4489" i="9"/>
  <c r="BE4489" i="9" l="1"/>
  <c r="AZ4491" i="9"/>
  <c r="BC4490" i="9"/>
  <c r="BA4490" i="9"/>
  <c r="Y3437" i="9"/>
  <c r="W3438" i="9"/>
  <c r="BJ3637" i="9"/>
  <c r="AD3444" i="9"/>
  <c r="T3439" i="9"/>
  <c r="U3439" i="9" s="1"/>
  <c r="X3438" i="9"/>
  <c r="BD4490" i="9"/>
  <c r="BE4490" i="9" l="1"/>
  <c r="BA4491" i="9"/>
  <c r="AZ4492" i="9"/>
  <c r="BC4491" i="9"/>
  <c r="Y3438" i="9"/>
  <c r="W3439" i="9"/>
  <c r="BD4491" i="9"/>
  <c r="BE4491" i="9" l="1"/>
  <c r="AZ4493" i="9"/>
  <c r="BA4492" i="9"/>
  <c r="BC4492" i="9"/>
  <c r="BJ3638" i="9"/>
  <c r="AD3445" i="9"/>
  <c r="T3440" i="9"/>
  <c r="U3440" i="9" s="1"/>
  <c r="BD4492" i="9"/>
  <c r="X3439" i="9"/>
  <c r="BE4492" i="9" l="1"/>
  <c r="BC4493" i="9"/>
  <c r="BA4493" i="9"/>
  <c r="AZ4494" i="9"/>
  <c r="Y3439" i="9"/>
  <c r="W3440" i="9"/>
  <c r="BJ3639" i="9"/>
  <c r="AD3446" i="9"/>
  <c r="T3441" i="9"/>
  <c r="U3441" i="9" s="1"/>
  <c r="X3440" i="9"/>
  <c r="BD4493" i="9"/>
  <c r="BE4493" i="9" l="1"/>
  <c r="BC4494" i="9"/>
  <c r="BA4494" i="9"/>
  <c r="AZ4495" i="9"/>
  <c r="Y3440" i="9"/>
  <c r="W3441" i="9"/>
  <c r="BD4494" i="9"/>
  <c r="BE4494" i="9" l="1"/>
  <c r="BC4495" i="9"/>
  <c r="AZ4496" i="9"/>
  <c r="BA4495" i="9"/>
  <c r="BJ3640" i="9"/>
  <c r="AD3447" i="9"/>
  <c r="T3442" i="9"/>
  <c r="U3442" i="9" s="1"/>
  <c r="BD4495" i="9"/>
  <c r="X3441" i="9"/>
  <c r="BE4495" i="9" l="1"/>
  <c r="BC4496" i="9"/>
  <c r="AZ4497" i="9"/>
  <c r="BA4496" i="9"/>
  <c r="Y3441" i="9"/>
  <c r="W3442" i="9"/>
  <c r="BJ3641" i="9"/>
  <c r="AD3448" i="9"/>
  <c r="T3443" i="9"/>
  <c r="U3443" i="9" s="1"/>
  <c r="X3442" i="9"/>
  <c r="BD4496" i="9"/>
  <c r="BE4496" i="9" l="1"/>
  <c r="BC4497" i="9"/>
  <c r="BA4497" i="9"/>
  <c r="AZ4498" i="9"/>
  <c r="Y3442" i="9"/>
  <c r="W3443" i="9"/>
  <c r="BD4497" i="9"/>
  <c r="BE4497" i="9" l="1"/>
  <c r="BC4498" i="9"/>
  <c r="BA4498" i="9"/>
  <c r="AZ4499" i="9"/>
  <c r="BJ3642" i="9"/>
  <c r="AD3449" i="9"/>
  <c r="T3444" i="9"/>
  <c r="U3444" i="9" s="1"/>
  <c r="BD4498" i="9"/>
  <c r="X3443" i="9"/>
  <c r="BE4498" i="9" l="1"/>
  <c r="BA4499" i="9"/>
  <c r="AZ4500" i="9"/>
  <c r="BC4499" i="9"/>
  <c r="Y3443" i="9"/>
  <c r="W3444" i="9"/>
  <c r="BJ3643" i="9"/>
  <c r="AD3450" i="9"/>
  <c r="T3445" i="9"/>
  <c r="U3445" i="9" s="1"/>
  <c r="BD4499" i="9"/>
  <c r="X3444" i="9"/>
  <c r="BE4499" i="9" l="1"/>
  <c r="BA4500" i="9"/>
  <c r="BC4500" i="9"/>
  <c r="Y3444" i="9"/>
  <c r="W3445" i="9"/>
  <c r="BD4500" i="9"/>
  <c r="BE4500" i="9" l="1"/>
  <c r="BJ3644" i="9"/>
  <c r="AD3451" i="9"/>
  <c r="T3446" i="9"/>
  <c r="U3446" i="9" s="1"/>
  <c r="X3445" i="9"/>
  <c r="Y3445" i="9" l="1"/>
  <c r="W3446" i="9"/>
  <c r="BJ3645" i="9"/>
  <c r="AD3452" i="9"/>
  <c r="T3447" i="9"/>
  <c r="U3447" i="9" s="1"/>
  <c r="X3446" i="9"/>
  <c r="Y3446" i="9" l="1"/>
  <c r="W3447" i="9"/>
  <c r="BJ3646" i="9" l="1"/>
  <c r="AD3453" i="9"/>
  <c r="T3448" i="9"/>
  <c r="U3448" i="9" s="1"/>
  <c r="X3447" i="9"/>
  <c r="Y3447" i="9" l="1"/>
  <c r="W3448" i="9"/>
  <c r="BJ3647" i="9"/>
  <c r="AD3454" i="9"/>
  <c r="T3449" i="9"/>
  <c r="U3449" i="9" s="1"/>
  <c r="X3448" i="9"/>
  <c r="Y3448" i="9" l="1"/>
  <c r="W3449" i="9"/>
  <c r="BJ3648" i="9" l="1"/>
  <c r="AD3455" i="9"/>
  <c r="T3450" i="9"/>
  <c r="U3450" i="9" s="1"/>
  <c r="X3449" i="9"/>
  <c r="Y3449" i="9" l="1"/>
  <c r="W3450" i="9"/>
  <c r="BJ3649" i="9"/>
  <c r="AD3456" i="9"/>
  <c r="T3451" i="9"/>
  <c r="U3451" i="9" s="1"/>
  <c r="X3450" i="9"/>
  <c r="Y3450" i="9" l="1"/>
  <c r="W3451" i="9"/>
  <c r="BJ3650" i="9" l="1"/>
  <c r="AD3457" i="9"/>
  <c r="T3452" i="9"/>
  <c r="U3452" i="9" s="1"/>
  <c r="X3451" i="9"/>
  <c r="Y3451" i="9" l="1"/>
  <c r="W3452" i="9"/>
  <c r="BJ3651" i="9"/>
  <c r="AD3458" i="9"/>
  <c r="T3453" i="9"/>
  <c r="U3453" i="9" s="1"/>
  <c r="X3452" i="9"/>
  <c r="Y3452" i="9" l="1"/>
  <c r="W3453" i="9"/>
  <c r="BJ3652" i="9" l="1"/>
  <c r="AD3459" i="9"/>
  <c r="T3454" i="9"/>
  <c r="U3454" i="9" s="1"/>
  <c r="X3453" i="9"/>
  <c r="Y3453" i="9" l="1"/>
  <c r="W3454" i="9"/>
  <c r="BJ3653" i="9"/>
  <c r="AD3460" i="9"/>
  <c r="T3455" i="9"/>
  <c r="U3455" i="9" s="1"/>
  <c r="X3454" i="9"/>
  <c r="Y3454" i="9" l="1"/>
  <c r="W3455" i="9"/>
  <c r="BJ3654" i="9" l="1"/>
  <c r="AD3461" i="9"/>
  <c r="T3456" i="9"/>
  <c r="U3456" i="9" s="1"/>
  <c r="X3455" i="9"/>
  <c r="Y3455" i="9" l="1"/>
  <c r="W3456" i="9"/>
  <c r="BJ3655" i="9"/>
  <c r="AD3462" i="9"/>
  <c r="T3457" i="9"/>
  <c r="U3457" i="9" s="1"/>
  <c r="X3456" i="9"/>
  <c r="Y3456" i="9" l="1"/>
  <c r="W3457" i="9"/>
  <c r="BJ3656" i="9" l="1"/>
  <c r="AD3463" i="9"/>
  <c r="T3458" i="9"/>
  <c r="U3458" i="9" s="1"/>
  <c r="X3457" i="9"/>
  <c r="Y3457" i="9" l="1"/>
  <c r="W3458" i="9"/>
  <c r="BJ3657" i="9"/>
  <c r="AD3464" i="9"/>
  <c r="T3459" i="9"/>
  <c r="U3459" i="9" s="1"/>
  <c r="X3458" i="9"/>
  <c r="Y3458" i="9" l="1"/>
  <c r="W3459" i="9"/>
  <c r="BJ3658" i="9" l="1"/>
  <c r="AD3465" i="9"/>
  <c r="T3460" i="9"/>
  <c r="U3460" i="9" s="1"/>
  <c r="X3459" i="9"/>
  <c r="Y3459" i="9" l="1"/>
  <c r="W3460" i="9"/>
  <c r="BJ3659" i="9"/>
  <c r="AD3466" i="9"/>
  <c r="T3461" i="9"/>
  <c r="U3461" i="9" s="1"/>
  <c r="X3460" i="9"/>
  <c r="Y3460" i="9" l="1"/>
  <c r="W3461" i="9"/>
  <c r="BJ3660" i="9" l="1"/>
  <c r="AD3467" i="9"/>
  <c r="T3462" i="9"/>
  <c r="U3462" i="9" s="1"/>
  <c r="X3461" i="9"/>
  <c r="Y3461" i="9" l="1"/>
  <c r="W3462" i="9"/>
  <c r="BJ3661" i="9"/>
  <c r="AD3468" i="9"/>
  <c r="T3463" i="9"/>
  <c r="U3463" i="9" s="1"/>
  <c r="X3462" i="9"/>
  <c r="Y3462" i="9" l="1"/>
  <c r="W3463" i="9"/>
  <c r="BJ3662" i="9" l="1"/>
  <c r="AD3469" i="9"/>
  <c r="T3464" i="9"/>
  <c r="U3464" i="9" s="1"/>
  <c r="X3463" i="9"/>
  <c r="Y3463" i="9" l="1"/>
  <c r="W3464" i="9"/>
  <c r="BJ3663" i="9"/>
  <c r="AD3470" i="9"/>
  <c r="T3465" i="9"/>
  <c r="U3465" i="9" s="1"/>
  <c r="X3464" i="9"/>
  <c r="Y3464" i="9" l="1"/>
  <c r="W3465" i="9"/>
  <c r="BJ3664" i="9" l="1"/>
  <c r="AD3471" i="9"/>
  <c r="T3466" i="9"/>
  <c r="U3466" i="9" s="1"/>
  <c r="X3465" i="9"/>
  <c r="Y3465" i="9" l="1"/>
  <c r="W3466" i="9"/>
  <c r="BJ3665" i="9"/>
  <c r="AD3472" i="9"/>
  <c r="T3467" i="9"/>
  <c r="U3467" i="9" s="1"/>
  <c r="X3466" i="9"/>
  <c r="Y3466" i="9" l="1"/>
  <c r="W3467" i="9"/>
  <c r="BJ3666" i="9" l="1"/>
  <c r="AD3473" i="9"/>
  <c r="T3468" i="9"/>
  <c r="U3468" i="9" s="1"/>
  <c r="X3467" i="9"/>
  <c r="Y3467" i="9" l="1"/>
  <c r="W3468" i="9"/>
  <c r="BJ3667" i="9"/>
  <c r="AD3474" i="9"/>
  <c r="T3469" i="9"/>
  <c r="U3469" i="9" s="1"/>
  <c r="X3468" i="9"/>
  <c r="Y3468" i="9" l="1"/>
  <c r="W3469" i="9"/>
  <c r="BJ3668" i="9" l="1"/>
  <c r="AD3475" i="9"/>
  <c r="T3470" i="9"/>
  <c r="U3470" i="9" s="1"/>
  <c r="X3469" i="9"/>
  <c r="Y3469" i="9" l="1"/>
  <c r="W3470" i="9"/>
  <c r="BJ3669" i="9"/>
  <c r="AD3476" i="9"/>
  <c r="T3471" i="9"/>
  <c r="U3471" i="9" s="1"/>
  <c r="X3470" i="9"/>
  <c r="Y3470" i="9" l="1"/>
  <c r="W3471" i="9"/>
  <c r="BJ3670" i="9" l="1"/>
  <c r="AD3477" i="9"/>
  <c r="T3472" i="9"/>
  <c r="U3472" i="9" s="1"/>
  <c r="X3471" i="9"/>
  <c r="Y3471" i="9" l="1"/>
  <c r="W3472" i="9"/>
  <c r="BJ3671" i="9"/>
  <c r="AD3478" i="9"/>
  <c r="T3473" i="9"/>
  <c r="U3473" i="9" s="1"/>
  <c r="X3472" i="9"/>
  <c r="Y3472" i="9" l="1"/>
  <c r="W3473" i="9"/>
  <c r="BJ3672" i="9" l="1"/>
  <c r="AD3479" i="9"/>
  <c r="T3474" i="9"/>
  <c r="U3474" i="9" s="1"/>
  <c r="X3473" i="9"/>
  <c r="Y3473" i="9" l="1"/>
  <c r="W3474" i="9"/>
  <c r="BJ3673" i="9"/>
  <c r="AD3480" i="9"/>
  <c r="T3475" i="9"/>
  <c r="U3475" i="9" s="1"/>
  <c r="X3474" i="9"/>
  <c r="Y3474" i="9" l="1"/>
  <c r="W3475" i="9"/>
  <c r="BJ3674" i="9" l="1"/>
  <c r="AD3481" i="9"/>
  <c r="T3476" i="9"/>
  <c r="U3476" i="9" s="1"/>
  <c r="X3475" i="9"/>
  <c r="Y3475" i="9" l="1"/>
  <c r="W3476" i="9"/>
  <c r="BJ3675" i="9"/>
  <c r="AD3482" i="9"/>
  <c r="T3477" i="9"/>
  <c r="U3477" i="9" s="1"/>
  <c r="X3476" i="9"/>
  <c r="Y3476" i="9" l="1"/>
  <c r="W3477" i="9"/>
  <c r="BJ3676" i="9" l="1"/>
  <c r="AD3483" i="9"/>
  <c r="T3478" i="9"/>
  <c r="U3478" i="9" s="1"/>
  <c r="X3477" i="9"/>
  <c r="Y3477" i="9" l="1"/>
  <c r="W3478" i="9"/>
  <c r="BJ3677" i="9"/>
  <c r="AD3484" i="9"/>
  <c r="T3479" i="9"/>
  <c r="U3479" i="9" s="1"/>
  <c r="X3478" i="9"/>
  <c r="Y3478" i="9" l="1"/>
  <c r="W3479" i="9"/>
  <c r="BJ3678" i="9" l="1"/>
  <c r="AD3485" i="9"/>
  <c r="T3480" i="9"/>
  <c r="U3480" i="9" s="1"/>
  <c r="X3479" i="9"/>
  <c r="Y3479" i="9" l="1"/>
  <c r="W3480" i="9"/>
  <c r="BJ3679" i="9"/>
  <c r="AD3486" i="9"/>
  <c r="T3481" i="9"/>
  <c r="U3481" i="9" s="1"/>
  <c r="X3480" i="9"/>
  <c r="Y3480" i="9" l="1"/>
  <c r="W3481" i="9"/>
  <c r="BJ3680" i="9" l="1"/>
  <c r="AD3487" i="9"/>
  <c r="T3482" i="9"/>
  <c r="U3482" i="9" s="1"/>
  <c r="X3481" i="9"/>
  <c r="Y3481" i="9" l="1"/>
  <c r="W3482" i="9"/>
  <c r="BJ3681" i="9"/>
  <c r="AD3488" i="9"/>
  <c r="T3483" i="9"/>
  <c r="U3483" i="9" s="1"/>
  <c r="X3482" i="9"/>
  <c r="Y3482" i="9" l="1"/>
  <c r="W3483" i="9"/>
  <c r="BJ3682" i="9" l="1"/>
  <c r="AD3489" i="9"/>
  <c r="T3484" i="9"/>
  <c r="U3484" i="9" s="1"/>
  <c r="X3483" i="9"/>
  <c r="Y3483" i="9" l="1"/>
  <c r="W3484" i="9"/>
  <c r="BJ3683" i="9"/>
  <c r="AD3490" i="9"/>
  <c r="T3485" i="9"/>
  <c r="U3485" i="9" s="1"/>
  <c r="X3484" i="9"/>
  <c r="Y3484" i="9" l="1"/>
  <c r="W3485" i="9"/>
  <c r="BJ3684" i="9" l="1"/>
  <c r="AD3491" i="9"/>
  <c r="T3486" i="9"/>
  <c r="U3486" i="9" s="1"/>
  <c r="X3485" i="9"/>
  <c r="Y3485" i="9" l="1"/>
  <c r="W3486" i="9"/>
  <c r="BJ3685" i="9"/>
  <c r="AD3492" i="9"/>
  <c r="T3487" i="9"/>
  <c r="U3487" i="9" s="1"/>
  <c r="X3486" i="9"/>
  <c r="Y3486" i="9" l="1"/>
  <c r="W3487" i="9"/>
  <c r="BJ3686" i="9" l="1"/>
  <c r="AD3493" i="9"/>
  <c r="T3488" i="9"/>
  <c r="U3488" i="9" s="1"/>
  <c r="X3487" i="9"/>
  <c r="Y3487" i="9" l="1"/>
  <c r="W3488" i="9"/>
  <c r="BJ3687" i="9"/>
  <c r="AD3494" i="9"/>
  <c r="T3489" i="9"/>
  <c r="U3489" i="9" s="1"/>
  <c r="X3488" i="9"/>
  <c r="Y3488" i="9" l="1"/>
  <c r="W3489" i="9"/>
  <c r="BJ3688" i="9" l="1"/>
  <c r="AD3495" i="9"/>
  <c r="T3490" i="9"/>
  <c r="U3490" i="9" s="1"/>
  <c r="X3489" i="9"/>
  <c r="Y3489" i="9" l="1"/>
  <c r="W3490" i="9"/>
  <c r="BJ3689" i="9"/>
  <c r="AD3496" i="9"/>
  <c r="T3491" i="9"/>
  <c r="U3491" i="9" s="1"/>
  <c r="X3490" i="9"/>
  <c r="Y3490" i="9" l="1"/>
  <c r="W3491" i="9"/>
  <c r="BJ3690" i="9" l="1"/>
  <c r="AD3497" i="9"/>
  <c r="T3492" i="9"/>
  <c r="U3492" i="9" s="1"/>
  <c r="X3491" i="9"/>
  <c r="Y3491" i="9" l="1"/>
  <c r="W3492" i="9"/>
  <c r="BJ3691" i="9"/>
  <c r="AD3498" i="9"/>
  <c r="T3493" i="9"/>
  <c r="U3493" i="9" s="1"/>
  <c r="X3492" i="9"/>
  <c r="Y3492" i="9" l="1"/>
  <c r="W3493" i="9"/>
  <c r="BJ3692" i="9" l="1"/>
  <c r="AD3499" i="9"/>
  <c r="T3494" i="9"/>
  <c r="U3494" i="9" s="1"/>
  <c r="X3493" i="9"/>
  <c r="Y3493" i="9" l="1"/>
  <c r="W3494" i="9"/>
  <c r="BJ3693" i="9"/>
  <c r="AD3500" i="9"/>
  <c r="T3495" i="9"/>
  <c r="U3495" i="9" s="1"/>
  <c r="X3494" i="9"/>
  <c r="Y3494" i="9" l="1"/>
  <c r="W3495" i="9"/>
  <c r="BJ3694" i="9" l="1"/>
  <c r="AD3501" i="9"/>
  <c r="T3496" i="9"/>
  <c r="U3496" i="9" s="1"/>
  <c r="X3495" i="9"/>
  <c r="Y3495" i="9" l="1"/>
  <c r="W3496" i="9"/>
  <c r="BJ3695" i="9"/>
  <c r="AD3502" i="9"/>
  <c r="T3497" i="9"/>
  <c r="U3497" i="9" s="1"/>
  <c r="X3496" i="9"/>
  <c r="Y3496" i="9" l="1"/>
  <c r="W3497" i="9"/>
  <c r="BJ3696" i="9" l="1"/>
  <c r="AD3503" i="9"/>
  <c r="T3498" i="9"/>
  <c r="U3498" i="9" s="1"/>
  <c r="X3497" i="9"/>
  <c r="Y3497" i="9" l="1"/>
  <c r="W3498" i="9"/>
  <c r="BJ3697" i="9"/>
  <c r="AD3504" i="9"/>
  <c r="T3499" i="9"/>
  <c r="U3499" i="9" s="1"/>
  <c r="X3498" i="9"/>
  <c r="Y3498" i="9" l="1"/>
  <c r="W3499" i="9"/>
  <c r="BJ3698" i="9" l="1"/>
  <c r="AD3505" i="9"/>
  <c r="T3500" i="9"/>
  <c r="U3500" i="9" s="1"/>
  <c r="X3499" i="9"/>
  <c r="Y3499" i="9" l="1"/>
  <c r="W3500" i="9"/>
  <c r="BJ3699" i="9"/>
  <c r="AD3506" i="9"/>
  <c r="T3501" i="9"/>
  <c r="U3501" i="9" s="1"/>
  <c r="X3500" i="9"/>
  <c r="Y3500" i="9" l="1"/>
  <c r="W3501" i="9"/>
  <c r="BJ3700" i="9" l="1"/>
  <c r="AD3507" i="9"/>
  <c r="T3502" i="9"/>
  <c r="U3502" i="9" s="1"/>
  <c r="X3501" i="9"/>
  <c r="Y3501" i="9" l="1"/>
  <c r="W3502" i="9"/>
  <c r="BJ3701" i="9"/>
  <c r="AD3508" i="9"/>
  <c r="T3503" i="9"/>
  <c r="U3503" i="9" s="1"/>
  <c r="X3502" i="9"/>
  <c r="Y3502" i="9" l="1"/>
  <c r="W3503" i="9"/>
  <c r="BJ3702" i="9" l="1"/>
  <c r="AD3509" i="9"/>
  <c r="T3504" i="9"/>
  <c r="U3504" i="9" s="1"/>
  <c r="X3503" i="9"/>
  <c r="Y3503" i="9" l="1"/>
  <c r="W3504" i="9"/>
  <c r="BJ3703" i="9"/>
  <c r="AD3510" i="9"/>
  <c r="T3505" i="9"/>
  <c r="U3505" i="9" s="1"/>
  <c r="X3504" i="9"/>
  <c r="Y3504" i="9" l="1"/>
  <c r="W3505" i="9"/>
  <c r="BJ3704" i="9" l="1"/>
  <c r="AD3511" i="9"/>
  <c r="T3506" i="9"/>
  <c r="U3506" i="9" s="1"/>
  <c r="X3505" i="9"/>
  <c r="Y3505" i="9" l="1"/>
  <c r="W3506" i="9"/>
  <c r="BJ3705" i="9"/>
  <c r="AD3512" i="9"/>
  <c r="T3507" i="9"/>
  <c r="U3507" i="9" s="1"/>
  <c r="X3506" i="9"/>
  <c r="Y3506" i="9" l="1"/>
  <c r="W3507" i="9"/>
  <c r="BJ3706" i="9" l="1"/>
  <c r="AD3513" i="9"/>
  <c r="T3508" i="9"/>
  <c r="U3508" i="9" s="1"/>
  <c r="X3507" i="9"/>
  <c r="Y3507" i="9" l="1"/>
  <c r="W3508" i="9"/>
  <c r="BJ3707" i="9"/>
  <c r="AD3514" i="9"/>
  <c r="T3509" i="9"/>
  <c r="U3509" i="9" s="1"/>
  <c r="X3508" i="9"/>
  <c r="Y3508" i="9" l="1"/>
  <c r="W3509" i="9"/>
  <c r="BJ3708" i="9" l="1"/>
  <c r="AD3515" i="9"/>
  <c r="T3510" i="9"/>
  <c r="U3510" i="9" s="1"/>
  <c r="X3509" i="9"/>
  <c r="Y3509" i="9" l="1"/>
  <c r="W3510" i="9"/>
  <c r="BJ3709" i="9"/>
  <c r="AD3516" i="9"/>
  <c r="T3511" i="9"/>
  <c r="U3511" i="9" s="1"/>
  <c r="X3510" i="9"/>
  <c r="Y3510" i="9" l="1"/>
  <c r="W3511" i="9"/>
  <c r="BJ3710" i="9" l="1"/>
  <c r="AD3517" i="9"/>
  <c r="T3512" i="9"/>
  <c r="U3512" i="9" s="1"/>
  <c r="X3511" i="9"/>
  <c r="Y3511" i="9" l="1"/>
  <c r="W3512" i="9"/>
  <c r="BJ3711" i="9"/>
  <c r="AD3518" i="9"/>
  <c r="T3513" i="9"/>
  <c r="U3513" i="9" s="1"/>
  <c r="X3512" i="9"/>
  <c r="Y3512" i="9" l="1"/>
  <c r="W3513" i="9"/>
  <c r="BJ3712" i="9" l="1"/>
  <c r="AD3519" i="9"/>
  <c r="T3514" i="9"/>
  <c r="U3514" i="9" s="1"/>
  <c r="X3513" i="9"/>
  <c r="Y3513" i="9" l="1"/>
  <c r="W3514" i="9"/>
  <c r="BJ3713" i="9"/>
  <c r="AD3520" i="9"/>
  <c r="T3515" i="9"/>
  <c r="U3515" i="9" s="1"/>
  <c r="X3514" i="9"/>
  <c r="Y3514" i="9" l="1"/>
  <c r="W3515" i="9"/>
  <c r="BJ3714" i="9" l="1"/>
  <c r="AD3521" i="9"/>
  <c r="T3516" i="9"/>
  <c r="U3516" i="9" s="1"/>
  <c r="X3515" i="9"/>
  <c r="Y3515" i="9" l="1"/>
  <c r="W3516" i="9"/>
  <c r="BJ3715" i="9"/>
  <c r="AD3522" i="9"/>
  <c r="T3517" i="9"/>
  <c r="U3517" i="9" s="1"/>
  <c r="X3516" i="9"/>
  <c r="Y3516" i="9" l="1"/>
  <c r="W3517" i="9"/>
  <c r="BJ3716" i="9" l="1"/>
  <c r="AD3523" i="9"/>
  <c r="T3518" i="9"/>
  <c r="U3518" i="9" s="1"/>
  <c r="X3517" i="9"/>
  <c r="Y3517" i="9" l="1"/>
  <c r="W3518" i="9"/>
  <c r="BJ3717" i="9"/>
  <c r="AD3524" i="9"/>
  <c r="T3519" i="9"/>
  <c r="U3519" i="9" s="1"/>
  <c r="X3518" i="9"/>
  <c r="Y3518" i="9" l="1"/>
  <c r="W3519" i="9"/>
  <c r="BJ3718" i="9" l="1"/>
  <c r="AD3525" i="9"/>
  <c r="T3520" i="9"/>
  <c r="U3520" i="9" s="1"/>
  <c r="X3519" i="9"/>
  <c r="Y3519" i="9" l="1"/>
  <c r="W3520" i="9"/>
  <c r="BJ3719" i="9"/>
  <c r="AD3526" i="9"/>
  <c r="T3521" i="9"/>
  <c r="U3521" i="9" s="1"/>
  <c r="X3520" i="9"/>
  <c r="Y3520" i="9" l="1"/>
  <c r="W3521" i="9"/>
  <c r="BJ3720" i="9" l="1"/>
  <c r="AD3527" i="9"/>
  <c r="T3522" i="9"/>
  <c r="U3522" i="9" s="1"/>
  <c r="X3521" i="9"/>
  <c r="Y3521" i="9" l="1"/>
  <c r="W3522" i="9"/>
  <c r="BJ3721" i="9"/>
  <c r="AD3528" i="9"/>
  <c r="T3523" i="9"/>
  <c r="U3523" i="9" s="1"/>
  <c r="X3522" i="9"/>
  <c r="Y3522" i="9" l="1"/>
  <c r="W3523" i="9"/>
  <c r="BJ3722" i="9" l="1"/>
  <c r="AD3529" i="9"/>
  <c r="T3524" i="9"/>
  <c r="U3524" i="9" s="1"/>
  <c r="X3523" i="9"/>
  <c r="Y3523" i="9" l="1"/>
  <c r="W3524" i="9"/>
  <c r="BJ3723" i="9"/>
  <c r="AD3530" i="9"/>
  <c r="T3525" i="9"/>
  <c r="U3525" i="9" s="1"/>
  <c r="X3524" i="9"/>
  <c r="Y3524" i="9" l="1"/>
  <c r="W3525" i="9"/>
  <c r="BJ3724" i="9" l="1"/>
  <c r="AD3531" i="9"/>
  <c r="T3526" i="9"/>
  <c r="U3526" i="9" s="1"/>
  <c r="X3525" i="9"/>
  <c r="Y3525" i="9" l="1"/>
  <c r="W3526" i="9"/>
  <c r="BJ3725" i="9"/>
  <c r="AD3532" i="9"/>
  <c r="T3527" i="9"/>
  <c r="U3527" i="9" s="1"/>
  <c r="X3526" i="9"/>
  <c r="Y3526" i="9" l="1"/>
  <c r="W3527" i="9"/>
  <c r="BJ3726" i="9" l="1"/>
  <c r="AD3533" i="9"/>
  <c r="T3528" i="9"/>
  <c r="U3528" i="9" s="1"/>
  <c r="X3527" i="9"/>
  <c r="Y3527" i="9" l="1"/>
  <c r="W3528" i="9"/>
  <c r="BJ3727" i="9"/>
  <c r="AD3534" i="9"/>
  <c r="T3529" i="9"/>
  <c r="U3529" i="9" s="1"/>
  <c r="X3528" i="9"/>
  <c r="Y3528" i="9" l="1"/>
  <c r="W3529" i="9"/>
  <c r="BJ3728" i="9" l="1"/>
  <c r="AD3535" i="9"/>
  <c r="T3530" i="9"/>
  <c r="U3530" i="9" s="1"/>
  <c r="X3529" i="9"/>
  <c r="Y3529" i="9" l="1"/>
  <c r="W3530" i="9"/>
  <c r="BJ3729" i="9"/>
  <c r="AD3536" i="9"/>
  <c r="T3531" i="9"/>
  <c r="U3531" i="9" s="1"/>
  <c r="X3530" i="9"/>
  <c r="Y3530" i="9" l="1"/>
  <c r="W3531" i="9"/>
  <c r="BJ3730" i="9" l="1"/>
  <c r="AD3537" i="9"/>
  <c r="T3532" i="9"/>
  <c r="U3532" i="9" s="1"/>
  <c r="X3531" i="9"/>
  <c r="Y3531" i="9" l="1"/>
  <c r="W3532" i="9"/>
  <c r="BJ3731" i="9"/>
  <c r="AD3538" i="9"/>
  <c r="T3533" i="9"/>
  <c r="U3533" i="9" s="1"/>
  <c r="X3532" i="9"/>
  <c r="Y3532" i="9" l="1"/>
  <c r="W3533" i="9"/>
  <c r="BJ3732" i="9" l="1"/>
  <c r="AD3539" i="9"/>
  <c r="T3534" i="9"/>
  <c r="U3534" i="9" s="1"/>
  <c r="X3533" i="9"/>
  <c r="Y3533" i="9" l="1"/>
  <c r="W3534" i="9"/>
  <c r="BJ3733" i="9"/>
  <c r="AD3540" i="9"/>
  <c r="T3535" i="9"/>
  <c r="U3535" i="9" s="1"/>
  <c r="X3534" i="9"/>
  <c r="Y3534" i="9" l="1"/>
  <c r="W3535" i="9"/>
  <c r="BJ3734" i="9" l="1"/>
  <c r="AD3541" i="9"/>
  <c r="T3536" i="9"/>
  <c r="U3536" i="9" s="1"/>
  <c r="X3535" i="9"/>
  <c r="Y3535" i="9" l="1"/>
  <c r="W3536" i="9"/>
  <c r="BJ3735" i="9"/>
  <c r="AD3542" i="9"/>
  <c r="T3537" i="9"/>
  <c r="U3537" i="9" s="1"/>
  <c r="X3536" i="9"/>
  <c r="Y3536" i="9" l="1"/>
  <c r="W3537" i="9"/>
  <c r="BJ3736" i="9" l="1"/>
  <c r="AD3543" i="9"/>
  <c r="T3538" i="9"/>
  <c r="U3538" i="9" s="1"/>
  <c r="X3537" i="9"/>
  <c r="Y3537" i="9" l="1"/>
  <c r="W3538" i="9"/>
  <c r="BJ3737" i="9"/>
  <c r="AD3544" i="9"/>
  <c r="T3539" i="9"/>
  <c r="U3539" i="9" s="1"/>
  <c r="X3538" i="9"/>
  <c r="Y3538" i="9" l="1"/>
  <c r="W3539" i="9"/>
  <c r="BJ3738" i="9" l="1"/>
  <c r="AD3545" i="9"/>
  <c r="T3540" i="9"/>
  <c r="U3540" i="9" s="1"/>
  <c r="X3539" i="9"/>
  <c r="Y3539" i="9" l="1"/>
  <c r="W3540" i="9"/>
  <c r="BJ3739" i="9"/>
  <c r="AD3546" i="9"/>
  <c r="T3541" i="9"/>
  <c r="U3541" i="9" s="1"/>
  <c r="X3540" i="9"/>
  <c r="Y3540" i="9" l="1"/>
  <c r="W3541" i="9"/>
  <c r="BJ3740" i="9" l="1"/>
  <c r="AD3547" i="9"/>
  <c r="T3542" i="9"/>
  <c r="U3542" i="9" s="1"/>
  <c r="X3541" i="9"/>
  <c r="Y3541" i="9" l="1"/>
  <c r="W3542" i="9"/>
  <c r="BJ3741" i="9"/>
  <c r="AD3548" i="9"/>
  <c r="T3543" i="9"/>
  <c r="U3543" i="9" s="1"/>
  <c r="X3542" i="9"/>
  <c r="Y3542" i="9" l="1"/>
  <c r="W3543" i="9"/>
  <c r="BJ3742" i="9" l="1"/>
  <c r="AD3549" i="9"/>
  <c r="T3544" i="9"/>
  <c r="U3544" i="9" s="1"/>
  <c r="X3543" i="9"/>
  <c r="BJ3743" i="9" l="1"/>
  <c r="Y3543" i="9"/>
  <c r="W3544" i="9"/>
  <c r="AD3550" i="9"/>
  <c r="T3545" i="9"/>
  <c r="U3545" i="9" s="1"/>
  <c r="X3544" i="9"/>
  <c r="BJ3744" i="9" l="1"/>
  <c r="Y3544" i="9"/>
  <c r="W3545" i="9"/>
  <c r="BJ3745" i="9" l="1"/>
  <c r="AD3551" i="9"/>
  <c r="T3546" i="9"/>
  <c r="U3546" i="9" s="1"/>
  <c r="X3545" i="9"/>
  <c r="BJ3746" i="9" l="1"/>
  <c r="Y3545" i="9"/>
  <c r="W3546" i="9"/>
  <c r="AD3552" i="9"/>
  <c r="T3547" i="9"/>
  <c r="U3547" i="9" s="1"/>
  <c r="X3546" i="9"/>
  <c r="BJ3747" i="9" l="1"/>
  <c r="Y3546" i="9"/>
  <c r="W3547" i="9"/>
  <c r="BJ3748" i="9" l="1"/>
  <c r="AD3553" i="9"/>
  <c r="T3548" i="9"/>
  <c r="U3548" i="9" s="1"/>
  <c r="X3547" i="9"/>
  <c r="BJ3749" i="9" l="1"/>
  <c r="Y3547" i="9"/>
  <c r="W3548" i="9"/>
  <c r="AD3554" i="9"/>
  <c r="T3549" i="9"/>
  <c r="U3549" i="9" s="1"/>
  <c r="X3548" i="9"/>
  <c r="BJ3750" i="9" l="1"/>
  <c r="Y3548" i="9"/>
  <c r="W3549" i="9"/>
  <c r="BJ3751" i="9" l="1"/>
  <c r="AD3555" i="9"/>
  <c r="T3550" i="9"/>
  <c r="U3550" i="9" s="1"/>
  <c r="X3549" i="9"/>
  <c r="BJ3752" i="9" l="1"/>
  <c r="Y3549" i="9"/>
  <c r="W3550" i="9"/>
  <c r="AD3556" i="9"/>
  <c r="T3551" i="9"/>
  <c r="U3551" i="9" s="1"/>
  <c r="X3550" i="9"/>
  <c r="BJ3753" i="9" l="1"/>
  <c r="Y3550" i="9"/>
  <c r="W3551" i="9"/>
  <c r="BJ3754" i="9" l="1"/>
  <c r="AD3557" i="9"/>
  <c r="T3552" i="9"/>
  <c r="U3552" i="9" s="1"/>
  <c r="X3551" i="9"/>
  <c r="BJ3755" i="9" l="1"/>
  <c r="Y3551" i="9"/>
  <c r="W3552" i="9"/>
  <c r="AD3558" i="9"/>
  <c r="T3553" i="9"/>
  <c r="U3553" i="9" s="1"/>
  <c r="X3552" i="9"/>
  <c r="BJ3756" i="9" l="1"/>
  <c r="Y3552" i="9"/>
  <c r="W3553" i="9"/>
  <c r="BJ3757" i="9" l="1"/>
  <c r="AD3559" i="9"/>
  <c r="T3554" i="9"/>
  <c r="U3554" i="9" s="1"/>
  <c r="X3553" i="9"/>
  <c r="BJ3758" i="9" l="1"/>
  <c r="Y3553" i="9"/>
  <c r="W3554" i="9"/>
  <c r="AD3560" i="9"/>
  <c r="T3555" i="9"/>
  <c r="U3555" i="9" s="1"/>
  <c r="X3554" i="9"/>
  <c r="BJ3759" i="9" l="1"/>
  <c r="Y3554" i="9"/>
  <c r="W3555" i="9"/>
  <c r="BJ3760" i="9" l="1"/>
  <c r="AD3561" i="9"/>
  <c r="T3556" i="9"/>
  <c r="U3556" i="9" s="1"/>
  <c r="X3555" i="9"/>
  <c r="BJ3761" i="9" l="1"/>
  <c r="Y3555" i="9"/>
  <c r="W3556" i="9"/>
  <c r="AD3562" i="9"/>
  <c r="T3557" i="9"/>
  <c r="U3557" i="9" s="1"/>
  <c r="X3556" i="9"/>
  <c r="BJ3762" i="9" l="1"/>
  <c r="Y3556" i="9"/>
  <c r="W3557" i="9"/>
  <c r="BJ3763" i="9" l="1"/>
  <c r="AD3563" i="9"/>
  <c r="T3558" i="9"/>
  <c r="U3558" i="9" s="1"/>
  <c r="X3557" i="9"/>
  <c r="BJ3764" i="9" l="1"/>
  <c r="Y3557" i="9"/>
  <c r="W3558" i="9"/>
  <c r="AD3564" i="9"/>
  <c r="T3559" i="9"/>
  <c r="U3559" i="9" s="1"/>
  <c r="X3558" i="9"/>
  <c r="BJ3765" i="9" l="1"/>
  <c r="Y3558" i="9"/>
  <c r="W3559" i="9"/>
  <c r="BJ3766" i="9" l="1"/>
  <c r="AD3565" i="9"/>
  <c r="T3560" i="9"/>
  <c r="U3560" i="9" s="1"/>
  <c r="X3559" i="9"/>
  <c r="BJ3767" i="9" l="1"/>
  <c r="Y3559" i="9"/>
  <c r="W3560" i="9"/>
  <c r="AD3566" i="9"/>
  <c r="T3561" i="9"/>
  <c r="U3561" i="9" s="1"/>
  <c r="X3560" i="9"/>
  <c r="BJ3768" i="9" l="1"/>
  <c r="Y3560" i="9"/>
  <c r="W3561" i="9"/>
  <c r="BJ3769" i="9" l="1"/>
  <c r="AD3567" i="9"/>
  <c r="T3562" i="9"/>
  <c r="U3562" i="9" s="1"/>
  <c r="X3561" i="9"/>
  <c r="BJ3770" i="9" l="1"/>
  <c r="Y3561" i="9"/>
  <c r="W3562" i="9"/>
  <c r="AD3568" i="9"/>
  <c r="T3563" i="9"/>
  <c r="U3563" i="9" s="1"/>
  <c r="X3562" i="9"/>
  <c r="BJ3771" i="9" l="1"/>
  <c r="Y3562" i="9"/>
  <c r="W3563" i="9"/>
  <c r="BJ3772" i="9" l="1"/>
  <c r="AD3569" i="9"/>
  <c r="T3564" i="9"/>
  <c r="U3564" i="9" s="1"/>
  <c r="X3563" i="9"/>
  <c r="BJ3773" i="9" l="1"/>
  <c r="Y3563" i="9"/>
  <c r="W3564" i="9"/>
  <c r="AD3570" i="9"/>
  <c r="T3565" i="9"/>
  <c r="U3565" i="9" s="1"/>
  <c r="X3564" i="9"/>
  <c r="BJ3774" i="9" l="1"/>
  <c r="Y3564" i="9"/>
  <c r="W3565" i="9"/>
  <c r="BJ3775" i="9" l="1"/>
  <c r="AD3571" i="9"/>
  <c r="T3566" i="9"/>
  <c r="U3566" i="9" s="1"/>
  <c r="X3565" i="9"/>
  <c r="BJ3776" i="9" l="1"/>
  <c r="Y3565" i="9"/>
  <c r="W3566" i="9"/>
  <c r="AD3572" i="9"/>
  <c r="T3567" i="9"/>
  <c r="U3567" i="9" s="1"/>
  <c r="X3566" i="9"/>
  <c r="BJ3777" i="9" l="1"/>
  <c r="Y3566" i="9"/>
  <c r="W3567" i="9"/>
  <c r="BJ3778" i="9" l="1"/>
  <c r="AD3573" i="9"/>
  <c r="T3568" i="9"/>
  <c r="U3568" i="9" s="1"/>
  <c r="X3567" i="9"/>
  <c r="BJ3779" i="9" l="1"/>
  <c r="Y3567" i="9"/>
  <c r="W3568" i="9"/>
  <c r="AD3574" i="9"/>
  <c r="T3569" i="9"/>
  <c r="U3569" i="9" s="1"/>
  <c r="X3568" i="9"/>
  <c r="BJ3780" i="9" l="1"/>
  <c r="Y3568" i="9"/>
  <c r="W3569" i="9"/>
  <c r="BJ3781" i="9" l="1"/>
  <c r="AD3575" i="9"/>
  <c r="T3570" i="9"/>
  <c r="U3570" i="9" s="1"/>
  <c r="X3569" i="9"/>
  <c r="BJ3782" i="9" l="1"/>
  <c r="Y3569" i="9"/>
  <c r="W3570" i="9"/>
  <c r="AD3576" i="9"/>
  <c r="T3571" i="9"/>
  <c r="U3571" i="9" s="1"/>
  <c r="X3570" i="9"/>
  <c r="BJ3783" i="9" l="1"/>
  <c r="Y3570" i="9"/>
  <c r="W3571" i="9"/>
  <c r="BJ3784" i="9" l="1"/>
  <c r="AD3577" i="9"/>
  <c r="T3572" i="9"/>
  <c r="U3572" i="9" s="1"/>
  <c r="X3571" i="9"/>
  <c r="BJ3785" i="9" l="1"/>
  <c r="Y3571" i="9"/>
  <c r="W3572" i="9"/>
  <c r="AD3578" i="9"/>
  <c r="T3573" i="9"/>
  <c r="U3573" i="9" s="1"/>
  <c r="X3572" i="9"/>
  <c r="BJ3786" i="9" l="1"/>
  <c r="Y3572" i="9"/>
  <c r="W3573" i="9"/>
  <c r="BJ3787" i="9" l="1"/>
  <c r="AD3579" i="9"/>
  <c r="T3574" i="9"/>
  <c r="U3574" i="9" s="1"/>
  <c r="X3573" i="9"/>
  <c r="BJ3788" i="9" l="1"/>
  <c r="Y3573" i="9"/>
  <c r="W3574" i="9"/>
  <c r="AD3580" i="9"/>
  <c r="T3575" i="9"/>
  <c r="U3575" i="9" s="1"/>
  <c r="X3574" i="9"/>
  <c r="BJ3789" i="9" l="1"/>
  <c r="Y3574" i="9"/>
  <c r="W3575" i="9"/>
  <c r="BJ3790" i="9" l="1"/>
  <c r="AD3581" i="9"/>
  <c r="T3576" i="9"/>
  <c r="U3576" i="9" s="1"/>
  <c r="X3575" i="9"/>
  <c r="BJ3791" i="9" l="1"/>
  <c r="Y3575" i="9"/>
  <c r="W3576" i="9"/>
  <c r="AD3582" i="9"/>
  <c r="T3577" i="9"/>
  <c r="U3577" i="9" s="1"/>
  <c r="X3576" i="9"/>
  <c r="BJ3792" i="9" l="1"/>
  <c r="Y3576" i="9"/>
  <c r="W3577" i="9"/>
  <c r="BJ3793" i="9" l="1"/>
  <c r="AD3583" i="9"/>
  <c r="T3578" i="9"/>
  <c r="U3578" i="9" s="1"/>
  <c r="X3577" i="9"/>
  <c r="BJ3794" i="9" l="1"/>
  <c r="Y3577" i="9"/>
  <c r="W3578" i="9"/>
  <c r="AD3584" i="9"/>
  <c r="T3579" i="9"/>
  <c r="U3579" i="9" s="1"/>
  <c r="X3578" i="9"/>
  <c r="BJ3795" i="9" l="1"/>
  <c r="Y3578" i="9"/>
  <c r="W3579" i="9"/>
  <c r="BJ3796" i="9" l="1"/>
  <c r="AD3585" i="9"/>
  <c r="T3580" i="9"/>
  <c r="U3580" i="9" s="1"/>
  <c r="X3579" i="9"/>
  <c r="BJ3797" i="9" l="1"/>
  <c r="Y3579" i="9"/>
  <c r="W3580" i="9"/>
  <c r="AD3586" i="9"/>
  <c r="T3581" i="9"/>
  <c r="U3581" i="9" s="1"/>
  <c r="X3580" i="9"/>
  <c r="BJ3798" i="9" l="1"/>
  <c r="Y3580" i="9"/>
  <c r="W3581" i="9"/>
  <c r="BJ3799" i="9" l="1"/>
  <c r="AD3587" i="9"/>
  <c r="T3582" i="9"/>
  <c r="U3582" i="9" s="1"/>
  <c r="X3581" i="9"/>
  <c r="BJ3800" i="9" l="1"/>
  <c r="Y3581" i="9"/>
  <c r="W3582" i="9"/>
  <c r="AD3588" i="9"/>
  <c r="T3583" i="9"/>
  <c r="U3583" i="9" s="1"/>
  <c r="X3582" i="9"/>
  <c r="BJ3801" i="9" l="1"/>
  <c r="Y3582" i="9"/>
  <c r="W3583" i="9"/>
  <c r="BJ3802" i="9" l="1"/>
  <c r="AD3589" i="9"/>
  <c r="T3584" i="9"/>
  <c r="U3584" i="9" s="1"/>
  <c r="X3583" i="9"/>
  <c r="BJ3803" i="9" l="1"/>
  <c r="Y3583" i="9"/>
  <c r="W3584" i="9"/>
  <c r="AD3590" i="9"/>
  <c r="T3585" i="9"/>
  <c r="U3585" i="9" s="1"/>
  <c r="X3584" i="9"/>
  <c r="BJ3804" i="9" l="1"/>
  <c r="Y3584" i="9"/>
  <c r="W3585" i="9"/>
  <c r="BJ3805" i="9" l="1"/>
  <c r="AD3591" i="9"/>
  <c r="T3586" i="9"/>
  <c r="U3586" i="9" s="1"/>
  <c r="X3585" i="9"/>
  <c r="BJ3806" i="9" l="1"/>
  <c r="Y3585" i="9"/>
  <c r="W3586" i="9"/>
  <c r="AD3592" i="9"/>
  <c r="T3587" i="9"/>
  <c r="U3587" i="9" s="1"/>
  <c r="X3586" i="9"/>
  <c r="BJ3807" i="9" l="1"/>
  <c r="Y3586" i="9"/>
  <c r="W3587" i="9"/>
  <c r="BJ3808" i="9" l="1"/>
  <c r="AD3593" i="9"/>
  <c r="T3588" i="9"/>
  <c r="U3588" i="9" s="1"/>
  <c r="X3587" i="9"/>
  <c r="BJ3809" i="9" l="1"/>
  <c r="Y3587" i="9"/>
  <c r="W3588" i="9"/>
  <c r="AD3594" i="9"/>
  <c r="T3589" i="9"/>
  <c r="U3589" i="9" s="1"/>
  <c r="X3588" i="9"/>
  <c r="BJ3810" i="9" l="1"/>
  <c r="Y3588" i="9"/>
  <c r="W3589" i="9"/>
  <c r="BJ3811" i="9" l="1"/>
  <c r="AD3595" i="9"/>
  <c r="T3590" i="9"/>
  <c r="U3590" i="9" s="1"/>
  <c r="X3589" i="9"/>
  <c r="BJ3812" i="9" l="1"/>
  <c r="Y3589" i="9"/>
  <c r="W3590" i="9"/>
  <c r="AD3596" i="9"/>
  <c r="T3591" i="9"/>
  <c r="U3591" i="9" s="1"/>
  <c r="X3590" i="9"/>
  <c r="BJ3813" i="9" l="1"/>
  <c r="Y3590" i="9"/>
  <c r="W3591" i="9"/>
  <c r="BJ3814" i="9" l="1"/>
  <c r="AD3597" i="9"/>
  <c r="T3592" i="9"/>
  <c r="U3592" i="9" s="1"/>
  <c r="X3591" i="9"/>
  <c r="BJ3815" i="9" l="1"/>
  <c r="Y3591" i="9"/>
  <c r="W3592" i="9"/>
  <c r="AD3598" i="9"/>
  <c r="T3593" i="9"/>
  <c r="U3593" i="9" s="1"/>
  <c r="X3592" i="9"/>
  <c r="BJ3816" i="9" l="1"/>
  <c r="Y3592" i="9"/>
  <c r="W3593" i="9"/>
  <c r="BJ3817" i="9" l="1"/>
  <c r="AD3599" i="9"/>
  <c r="T3594" i="9"/>
  <c r="U3594" i="9" s="1"/>
  <c r="X3593" i="9"/>
  <c r="BJ3818" i="9" l="1"/>
  <c r="Y3593" i="9"/>
  <c r="W3594" i="9"/>
  <c r="AD3600" i="9"/>
  <c r="T3595" i="9"/>
  <c r="U3595" i="9" s="1"/>
  <c r="X3594" i="9"/>
  <c r="BJ3819" i="9" l="1"/>
  <c r="Y3594" i="9"/>
  <c r="W3595" i="9"/>
  <c r="BJ3820" i="9" l="1"/>
  <c r="AD3601" i="9"/>
  <c r="T3596" i="9"/>
  <c r="U3596" i="9" s="1"/>
  <c r="X3595" i="9"/>
  <c r="BJ3821" i="9" l="1"/>
  <c r="Y3595" i="9"/>
  <c r="W3596" i="9"/>
  <c r="AD3602" i="9"/>
  <c r="T3597" i="9"/>
  <c r="U3597" i="9" s="1"/>
  <c r="X3596" i="9"/>
  <c r="BJ3822" i="9" l="1"/>
  <c r="Y3596" i="9"/>
  <c r="W3597" i="9"/>
  <c r="BJ3823" i="9" l="1"/>
  <c r="AD3603" i="9"/>
  <c r="T3598" i="9"/>
  <c r="U3598" i="9" s="1"/>
  <c r="X3597" i="9"/>
  <c r="BJ3824" i="9" l="1"/>
  <c r="Y3597" i="9"/>
  <c r="W3598" i="9"/>
  <c r="AD3604" i="9"/>
  <c r="T3599" i="9"/>
  <c r="U3599" i="9" s="1"/>
  <c r="X3598" i="9"/>
  <c r="BJ3825" i="9" l="1"/>
  <c r="Y3598" i="9"/>
  <c r="W3599" i="9"/>
  <c r="BJ3826" i="9" l="1"/>
  <c r="AD3605" i="9"/>
  <c r="T3600" i="9"/>
  <c r="U3600" i="9" s="1"/>
  <c r="X3599" i="9"/>
  <c r="BJ3827" i="9" l="1"/>
  <c r="Y3599" i="9"/>
  <c r="W3600" i="9"/>
  <c r="AD3606" i="9"/>
  <c r="T3601" i="9"/>
  <c r="U3601" i="9" s="1"/>
  <c r="X3600" i="9"/>
  <c r="BJ3828" i="9" l="1"/>
  <c r="Y3600" i="9"/>
  <c r="W3601" i="9"/>
  <c r="BJ3829" i="9" l="1"/>
  <c r="AD3607" i="9"/>
  <c r="T3602" i="9"/>
  <c r="U3602" i="9" s="1"/>
  <c r="X3601" i="9"/>
  <c r="BJ3830" i="9" l="1"/>
  <c r="Y3601" i="9"/>
  <c r="W3602" i="9"/>
  <c r="AD3608" i="9"/>
  <c r="T3603" i="9"/>
  <c r="U3603" i="9" s="1"/>
  <c r="X3602" i="9"/>
  <c r="BJ3831" i="9" l="1"/>
  <c r="Y3602" i="9"/>
  <c r="W3603" i="9"/>
  <c r="BJ3832" i="9" l="1"/>
  <c r="AD3609" i="9"/>
  <c r="T3604" i="9"/>
  <c r="U3604" i="9" s="1"/>
  <c r="X3603" i="9"/>
  <c r="BJ3833" i="9" l="1"/>
  <c r="Y3603" i="9"/>
  <c r="W3604" i="9"/>
  <c r="AD3610" i="9"/>
  <c r="T3605" i="9"/>
  <c r="U3605" i="9" s="1"/>
  <c r="X3604" i="9"/>
  <c r="BJ3834" i="9" l="1"/>
  <c r="Y3604" i="9"/>
  <c r="W3605" i="9"/>
  <c r="BJ3835" i="9" l="1"/>
  <c r="AD3611" i="9"/>
  <c r="T3606" i="9"/>
  <c r="U3606" i="9" s="1"/>
  <c r="X3605" i="9"/>
  <c r="BJ3836" i="9" l="1"/>
  <c r="Y3605" i="9"/>
  <c r="W3606" i="9"/>
  <c r="AD3612" i="9"/>
  <c r="T3607" i="9"/>
  <c r="U3607" i="9" s="1"/>
  <c r="X3606" i="9"/>
  <c r="BJ3837" i="9" l="1"/>
  <c r="Y3606" i="9"/>
  <c r="W3607" i="9"/>
  <c r="BJ3838" i="9" l="1"/>
  <c r="AD3613" i="9"/>
  <c r="T3608" i="9"/>
  <c r="U3608" i="9" s="1"/>
  <c r="X3607" i="9"/>
  <c r="BJ3839" i="9" l="1"/>
  <c r="Y3607" i="9"/>
  <c r="W3608" i="9"/>
  <c r="AD3614" i="9"/>
  <c r="T3609" i="9"/>
  <c r="U3609" i="9" s="1"/>
  <c r="X3608" i="9"/>
  <c r="BJ3840" i="9" l="1"/>
  <c r="Y3608" i="9"/>
  <c r="W3609" i="9"/>
  <c r="BJ3841" i="9" l="1"/>
  <c r="AD3615" i="9"/>
  <c r="T3610" i="9"/>
  <c r="U3610" i="9" s="1"/>
  <c r="X3609" i="9"/>
  <c r="BJ3842" i="9" l="1"/>
  <c r="Y3609" i="9"/>
  <c r="W3610" i="9"/>
  <c r="AD3616" i="9"/>
  <c r="T3611" i="9"/>
  <c r="U3611" i="9" s="1"/>
  <c r="X3610" i="9"/>
  <c r="BJ3843" i="9" l="1"/>
  <c r="Y3610" i="9"/>
  <c r="W3611" i="9"/>
  <c r="BJ3844" i="9" l="1"/>
  <c r="AD3617" i="9"/>
  <c r="T3612" i="9"/>
  <c r="U3612" i="9" s="1"/>
  <c r="X3611" i="9"/>
  <c r="BJ3845" i="9" l="1"/>
  <c r="Y3611" i="9"/>
  <c r="W3612" i="9"/>
  <c r="AD3618" i="9"/>
  <c r="T3613" i="9"/>
  <c r="U3613" i="9" s="1"/>
  <c r="X3612" i="9"/>
  <c r="BJ3846" i="9" l="1"/>
  <c r="Y3612" i="9"/>
  <c r="W3613" i="9"/>
  <c r="BJ3847" i="9" l="1"/>
  <c r="AD3619" i="9"/>
  <c r="T3614" i="9"/>
  <c r="U3614" i="9" s="1"/>
  <c r="X3613" i="9"/>
  <c r="BJ3848" i="9" l="1"/>
  <c r="Y3613" i="9"/>
  <c r="W3614" i="9"/>
  <c r="AD3620" i="9"/>
  <c r="T3615" i="9"/>
  <c r="U3615" i="9" s="1"/>
  <c r="X3614" i="9"/>
  <c r="BJ3849" i="9" l="1"/>
  <c r="Y3614" i="9"/>
  <c r="W3615" i="9"/>
  <c r="BJ3850" i="9" l="1"/>
  <c r="AD3621" i="9"/>
  <c r="T3616" i="9"/>
  <c r="U3616" i="9" s="1"/>
  <c r="X3615" i="9"/>
  <c r="BJ3851" i="9" l="1"/>
  <c r="Y3615" i="9"/>
  <c r="W3616" i="9"/>
  <c r="AD3622" i="9"/>
  <c r="T3617" i="9"/>
  <c r="U3617" i="9" s="1"/>
  <c r="X3616" i="9"/>
  <c r="BJ3852" i="9" l="1"/>
  <c r="Y3616" i="9"/>
  <c r="W3617" i="9"/>
  <c r="BJ3853" i="9" l="1"/>
  <c r="AD3623" i="9"/>
  <c r="T3618" i="9"/>
  <c r="U3618" i="9" s="1"/>
  <c r="X3617" i="9"/>
  <c r="BJ3854" i="9" l="1"/>
  <c r="Y3617" i="9"/>
  <c r="W3618" i="9"/>
  <c r="AD3624" i="9"/>
  <c r="T3619" i="9"/>
  <c r="U3619" i="9" s="1"/>
  <c r="X3618" i="9"/>
  <c r="BJ3855" i="9" l="1"/>
  <c r="Y3618" i="9"/>
  <c r="W3619" i="9"/>
  <c r="BJ3856" i="9" l="1"/>
  <c r="AD3625" i="9"/>
  <c r="T3620" i="9"/>
  <c r="U3620" i="9" s="1"/>
  <c r="X3619" i="9"/>
  <c r="BJ3857" i="9" l="1"/>
  <c r="Y3619" i="9"/>
  <c r="W3620" i="9"/>
  <c r="AD3626" i="9"/>
  <c r="T3621" i="9"/>
  <c r="U3621" i="9" s="1"/>
  <c r="X3620" i="9"/>
  <c r="BJ3858" i="9" l="1"/>
  <c r="Y3620" i="9"/>
  <c r="W3621" i="9"/>
  <c r="BJ3859" i="9" l="1"/>
  <c r="AD3627" i="9"/>
  <c r="T3622" i="9"/>
  <c r="U3622" i="9" s="1"/>
  <c r="X3621" i="9"/>
  <c r="BJ3860" i="9" l="1"/>
  <c r="Y3621" i="9"/>
  <c r="W3622" i="9"/>
  <c r="AD3628" i="9"/>
  <c r="T3623" i="9"/>
  <c r="U3623" i="9" s="1"/>
  <c r="X3622" i="9"/>
  <c r="BJ3861" i="9" l="1"/>
  <c r="Y3622" i="9"/>
  <c r="W3623" i="9"/>
  <c r="BJ3862" i="9" l="1"/>
  <c r="AD3629" i="9"/>
  <c r="T3624" i="9"/>
  <c r="U3624" i="9" s="1"/>
  <c r="X3623" i="9"/>
  <c r="BJ3863" i="9" l="1"/>
  <c r="Y3623" i="9"/>
  <c r="W3624" i="9"/>
  <c r="AD3630" i="9"/>
  <c r="T3625" i="9"/>
  <c r="U3625" i="9" s="1"/>
  <c r="X3624" i="9"/>
  <c r="BJ3864" i="9" l="1"/>
  <c r="Y3624" i="9"/>
  <c r="W3625" i="9"/>
  <c r="BJ3865" i="9" l="1"/>
  <c r="AD3631" i="9"/>
  <c r="T3626" i="9"/>
  <c r="U3626" i="9" s="1"/>
  <c r="X3625" i="9"/>
  <c r="BJ3866" i="9" l="1"/>
  <c r="Y3625" i="9"/>
  <c r="W3626" i="9"/>
  <c r="AD3632" i="9"/>
  <c r="T3627" i="9"/>
  <c r="U3627" i="9" s="1"/>
  <c r="X3626" i="9"/>
  <c r="BJ3867" i="9" l="1"/>
  <c r="Y3626" i="9"/>
  <c r="W3627" i="9"/>
  <c r="BJ3868" i="9" l="1"/>
  <c r="AD3633" i="9"/>
  <c r="T3628" i="9"/>
  <c r="U3628" i="9" s="1"/>
  <c r="X3627" i="9"/>
  <c r="BJ3869" i="9" l="1"/>
  <c r="Y3627" i="9"/>
  <c r="W3628" i="9"/>
  <c r="AD3634" i="9"/>
  <c r="T3629" i="9"/>
  <c r="U3629" i="9" s="1"/>
  <c r="X3628" i="9"/>
  <c r="BJ3870" i="9" l="1"/>
  <c r="Y3628" i="9"/>
  <c r="W3629" i="9"/>
  <c r="BJ3871" i="9" l="1"/>
  <c r="AD3635" i="9"/>
  <c r="T3630" i="9"/>
  <c r="U3630" i="9" s="1"/>
  <c r="X3629" i="9"/>
  <c r="BJ3872" i="9" l="1"/>
  <c r="Y3629" i="9"/>
  <c r="W3630" i="9"/>
  <c r="AD3636" i="9"/>
  <c r="T3631" i="9"/>
  <c r="U3631" i="9" s="1"/>
  <c r="X3630" i="9"/>
  <c r="BJ3873" i="9" l="1"/>
  <c r="Y3630" i="9"/>
  <c r="W3631" i="9"/>
  <c r="BJ3874" i="9" l="1"/>
  <c r="AD3637" i="9"/>
  <c r="T3632" i="9"/>
  <c r="U3632" i="9" s="1"/>
  <c r="X3631" i="9"/>
  <c r="BJ3875" i="9" l="1"/>
  <c r="Y3631" i="9"/>
  <c r="W3632" i="9"/>
  <c r="AD3638" i="9"/>
  <c r="T3633" i="9"/>
  <c r="U3633" i="9" s="1"/>
  <c r="X3632" i="9"/>
  <c r="BJ3876" i="9" l="1"/>
  <c r="Y3632" i="9"/>
  <c r="W3633" i="9"/>
  <c r="BJ3877" i="9" l="1"/>
  <c r="AD3639" i="9"/>
  <c r="T3634" i="9"/>
  <c r="U3634" i="9" s="1"/>
  <c r="X3633" i="9"/>
  <c r="BJ3878" i="9" l="1"/>
  <c r="Y3633" i="9"/>
  <c r="W3634" i="9"/>
  <c r="AD3640" i="9"/>
  <c r="T3635" i="9"/>
  <c r="U3635" i="9" s="1"/>
  <c r="X3634" i="9"/>
  <c r="BJ3879" i="9" l="1"/>
  <c r="Y3634" i="9"/>
  <c r="W3635" i="9"/>
  <c r="BJ3880" i="9" l="1"/>
  <c r="AD3641" i="9"/>
  <c r="T3636" i="9"/>
  <c r="U3636" i="9" s="1"/>
  <c r="X3635" i="9"/>
  <c r="BJ3881" i="9" l="1"/>
  <c r="Y3635" i="9"/>
  <c r="W3636" i="9"/>
  <c r="AD3642" i="9"/>
  <c r="T3637" i="9"/>
  <c r="U3637" i="9" s="1"/>
  <c r="X3636" i="9"/>
  <c r="BJ3882" i="9" l="1"/>
  <c r="Y3636" i="9"/>
  <c r="W3637" i="9"/>
  <c r="BJ3883" i="9" l="1"/>
  <c r="AD3643" i="9"/>
  <c r="T3638" i="9"/>
  <c r="U3638" i="9" s="1"/>
  <c r="X3637" i="9"/>
  <c r="BJ3884" i="9" l="1"/>
  <c r="Y3637" i="9"/>
  <c r="W3638" i="9"/>
  <c r="AD3644" i="9"/>
  <c r="T3639" i="9"/>
  <c r="U3639" i="9" s="1"/>
  <c r="X3638" i="9"/>
  <c r="BJ3885" i="9" l="1"/>
  <c r="Y3638" i="9"/>
  <c r="W3639" i="9"/>
  <c r="BJ3886" i="9" l="1"/>
  <c r="AD3645" i="9"/>
  <c r="T3640" i="9"/>
  <c r="U3640" i="9" s="1"/>
  <c r="X3639" i="9"/>
  <c r="BJ3887" i="9" l="1"/>
  <c r="Y3639" i="9"/>
  <c r="W3640" i="9"/>
  <c r="AD3646" i="9"/>
  <c r="T3641" i="9"/>
  <c r="U3641" i="9" s="1"/>
  <c r="X3640" i="9"/>
  <c r="BJ3888" i="9" l="1"/>
  <c r="Y3640" i="9"/>
  <c r="W3641" i="9"/>
  <c r="BJ3889" i="9" l="1"/>
  <c r="AD3647" i="9"/>
  <c r="T3642" i="9"/>
  <c r="U3642" i="9" s="1"/>
  <c r="X3641" i="9"/>
  <c r="BJ3890" i="9" l="1"/>
  <c r="Y3641" i="9"/>
  <c r="W3642" i="9"/>
  <c r="AD3648" i="9"/>
  <c r="T3643" i="9"/>
  <c r="U3643" i="9" s="1"/>
  <c r="X3642" i="9"/>
  <c r="BJ3891" i="9" l="1"/>
  <c r="Y3642" i="9"/>
  <c r="W3643" i="9"/>
  <c r="BJ3892" i="9" l="1"/>
  <c r="AD3649" i="9"/>
  <c r="T3644" i="9"/>
  <c r="U3644" i="9" s="1"/>
  <c r="X3643" i="9"/>
  <c r="BJ3893" i="9" l="1"/>
  <c r="Y3643" i="9"/>
  <c r="W3644" i="9"/>
  <c r="AD3650" i="9"/>
  <c r="T3645" i="9"/>
  <c r="U3645" i="9" s="1"/>
  <c r="X3644" i="9"/>
  <c r="BJ3894" i="9" l="1"/>
  <c r="Y3644" i="9"/>
  <c r="W3645" i="9"/>
  <c r="BJ3895" i="9" l="1"/>
  <c r="AD3651" i="9"/>
  <c r="T3646" i="9"/>
  <c r="U3646" i="9" s="1"/>
  <c r="X3645" i="9"/>
  <c r="BJ3896" i="9" l="1"/>
  <c r="Y3645" i="9"/>
  <c r="W3646" i="9"/>
  <c r="AD3652" i="9"/>
  <c r="T3647" i="9"/>
  <c r="U3647" i="9" s="1"/>
  <c r="X3646" i="9"/>
  <c r="BJ3897" i="9" l="1"/>
  <c r="Y3646" i="9"/>
  <c r="W3647" i="9"/>
  <c r="BJ3898" i="9" l="1"/>
  <c r="AD3653" i="9"/>
  <c r="T3648" i="9"/>
  <c r="U3648" i="9" s="1"/>
  <c r="X3647" i="9"/>
  <c r="BJ3899" i="9" l="1"/>
  <c r="Y3647" i="9"/>
  <c r="W3648" i="9"/>
  <c r="AD3654" i="9"/>
  <c r="T3649" i="9"/>
  <c r="U3649" i="9" s="1"/>
  <c r="X3648" i="9"/>
  <c r="BJ3900" i="9" l="1"/>
  <c r="Y3648" i="9"/>
  <c r="W3649" i="9"/>
  <c r="BJ3901" i="9" l="1"/>
  <c r="AD3655" i="9"/>
  <c r="T3650" i="9"/>
  <c r="U3650" i="9" s="1"/>
  <c r="X3649" i="9"/>
  <c r="BJ3902" i="9" l="1"/>
  <c r="Y3649" i="9"/>
  <c r="W3650" i="9"/>
  <c r="AD3656" i="9"/>
  <c r="T3651" i="9"/>
  <c r="U3651" i="9" s="1"/>
  <c r="X3650" i="9"/>
  <c r="BJ3903" i="9" l="1"/>
  <c r="Y3650" i="9"/>
  <c r="W3651" i="9"/>
  <c r="BJ3904" i="9" l="1"/>
  <c r="AD3657" i="9"/>
  <c r="T3652" i="9"/>
  <c r="U3652" i="9" s="1"/>
  <c r="X3651" i="9"/>
  <c r="BJ3905" i="9" l="1"/>
  <c r="Y3651" i="9"/>
  <c r="W3652" i="9"/>
  <c r="AD3658" i="9"/>
  <c r="T3653" i="9"/>
  <c r="X3652" i="9"/>
  <c r="BJ3906" i="9" l="1"/>
  <c r="W3653" i="9"/>
  <c r="U3653" i="9"/>
  <c r="Y3652" i="9"/>
  <c r="T3654" i="9"/>
  <c r="U3654" i="9" s="1"/>
  <c r="BJ3907" i="9" l="1"/>
  <c r="W3654" i="9"/>
  <c r="T3655" i="9"/>
  <c r="U3655" i="9" s="1"/>
  <c r="AD3659" i="9"/>
  <c r="X3653" i="9"/>
  <c r="X3654" i="9"/>
  <c r="BJ3908" i="9" l="1"/>
  <c r="Y3654" i="9"/>
  <c r="Y3653" i="9"/>
  <c r="W3655" i="9"/>
  <c r="T3656" i="9"/>
  <c r="U3656" i="9" s="1"/>
  <c r="AD3660" i="9"/>
  <c r="X3655" i="9"/>
  <c r="BJ3909" i="9" l="1"/>
  <c r="Y3655" i="9"/>
  <c r="W3656" i="9"/>
  <c r="BJ3910" i="9" l="1"/>
  <c r="T3657" i="9"/>
  <c r="U3657" i="9" s="1"/>
  <c r="AD3661" i="9"/>
  <c r="X3656" i="9"/>
  <c r="BJ3911" i="9" l="1"/>
  <c r="Y3656" i="9"/>
  <c r="W3657" i="9"/>
  <c r="T3658" i="9"/>
  <c r="U3658" i="9" s="1"/>
  <c r="AD3662" i="9"/>
  <c r="X3657" i="9"/>
  <c r="BJ3912" i="9" l="1"/>
  <c r="Y3657" i="9"/>
  <c r="W3658" i="9"/>
  <c r="BJ3913" i="9" l="1"/>
  <c r="T3659" i="9"/>
  <c r="U3659" i="9" s="1"/>
  <c r="AD3663" i="9"/>
  <c r="X3658" i="9"/>
  <c r="BJ3914" i="9" l="1"/>
  <c r="Y3658" i="9"/>
  <c r="W3659" i="9"/>
  <c r="T3660" i="9"/>
  <c r="U3660" i="9" s="1"/>
  <c r="AD3664" i="9"/>
  <c r="X3659" i="9"/>
  <c r="BJ3915" i="9" l="1"/>
  <c r="Y3659" i="9"/>
  <c r="W3660" i="9"/>
  <c r="BJ3916" i="9" l="1"/>
  <c r="T3661" i="9"/>
  <c r="U3661" i="9" s="1"/>
  <c r="AD3665" i="9"/>
  <c r="X3660" i="9"/>
  <c r="BJ3917" i="9" l="1"/>
  <c r="Y3660" i="9"/>
  <c r="W3661" i="9"/>
  <c r="T3662" i="9"/>
  <c r="U3662" i="9" s="1"/>
  <c r="AD3666" i="9"/>
  <c r="X3661" i="9"/>
  <c r="BJ3918" i="9" l="1"/>
  <c r="Y3661" i="9"/>
  <c r="W3662" i="9"/>
  <c r="BJ3919" i="9" l="1"/>
  <c r="T3663" i="9"/>
  <c r="U3663" i="9" s="1"/>
  <c r="AD3667" i="9"/>
  <c r="X3662" i="9"/>
  <c r="BJ3920" i="9" l="1"/>
  <c r="Y3662" i="9"/>
  <c r="W3663" i="9"/>
  <c r="T3664" i="9"/>
  <c r="U3664" i="9" s="1"/>
  <c r="AD3668" i="9"/>
  <c r="X3663" i="9"/>
  <c r="BJ3921" i="9" l="1"/>
  <c r="Y3663" i="9"/>
  <c r="W3664" i="9"/>
  <c r="T3665" i="9"/>
  <c r="U3665" i="9" s="1"/>
  <c r="AD3669" i="9"/>
  <c r="X3664" i="9"/>
  <c r="BJ3922" i="9" l="1"/>
  <c r="Y3664" i="9"/>
  <c r="W3665" i="9"/>
  <c r="BJ3923" i="9" l="1"/>
  <c r="T3666" i="9"/>
  <c r="U3666" i="9" s="1"/>
  <c r="AD3670" i="9"/>
  <c r="X3665" i="9"/>
  <c r="BJ3924" i="9" l="1"/>
  <c r="Y3665" i="9"/>
  <c r="W3666" i="9"/>
  <c r="T3667" i="9"/>
  <c r="U3667" i="9" s="1"/>
  <c r="AD3671" i="9"/>
  <c r="X3666" i="9"/>
  <c r="BJ3925" i="9" l="1"/>
  <c r="Y3666" i="9"/>
  <c r="W3667" i="9"/>
  <c r="BJ3926" i="9" l="1"/>
  <c r="T3668" i="9"/>
  <c r="U3668" i="9" s="1"/>
  <c r="AD3672" i="9"/>
  <c r="X3667" i="9"/>
  <c r="BJ3927" i="9" l="1"/>
  <c r="Y3667" i="9"/>
  <c r="W3668" i="9"/>
  <c r="T3669" i="9"/>
  <c r="U3669" i="9" s="1"/>
  <c r="AD3673" i="9"/>
  <c r="X3668" i="9"/>
  <c r="BJ3928" i="9" l="1"/>
  <c r="Y3668" i="9"/>
  <c r="W3669" i="9"/>
  <c r="BJ3929" i="9" l="1"/>
  <c r="T3670" i="9"/>
  <c r="U3670" i="9" s="1"/>
  <c r="AD3674" i="9"/>
  <c r="X3669" i="9"/>
  <c r="BJ3930" i="9" l="1"/>
  <c r="Y3669" i="9"/>
  <c r="W3670" i="9"/>
  <c r="T3671" i="9"/>
  <c r="U3671" i="9" s="1"/>
  <c r="AD3675" i="9"/>
  <c r="X3670" i="9"/>
  <c r="BJ3931" i="9" l="1"/>
  <c r="Y3670" i="9"/>
  <c r="W3671" i="9"/>
  <c r="BJ3932" i="9" l="1"/>
  <c r="T3672" i="9"/>
  <c r="U3672" i="9" s="1"/>
  <c r="AD3676" i="9"/>
  <c r="X3671" i="9"/>
  <c r="BJ3933" i="9" l="1"/>
  <c r="Y3671" i="9"/>
  <c r="W3672" i="9"/>
  <c r="T3673" i="9"/>
  <c r="U3673" i="9" s="1"/>
  <c r="AD3677" i="9"/>
  <c r="X3672" i="9"/>
  <c r="BJ3934" i="9" l="1"/>
  <c r="Y3672" i="9"/>
  <c r="W3673" i="9"/>
  <c r="BJ3935" i="9" l="1"/>
  <c r="T3674" i="9"/>
  <c r="U3674" i="9" s="1"/>
  <c r="AD3678" i="9"/>
  <c r="X3673" i="9"/>
  <c r="BJ3936" i="9" l="1"/>
  <c r="Y3673" i="9"/>
  <c r="W3674" i="9"/>
  <c r="T3675" i="9"/>
  <c r="U3675" i="9" s="1"/>
  <c r="AD3679" i="9"/>
  <c r="X3674" i="9"/>
  <c r="BJ3937" i="9" l="1"/>
  <c r="Y3674" i="9"/>
  <c r="W3675" i="9"/>
  <c r="BJ3938" i="9" l="1"/>
  <c r="T3676" i="9"/>
  <c r="U3676" i="9" s="1"/>
  <c r="AD3680" i="9"/>
  <c r="X3675" i="9"/>
  <c r="BJ3939" i="9" l="1"/>
  <c r="Y3675" i="9"/>
  <c r="W3676" i="9"/>
  <c r="T3677" i="9"/>
  <c r="U3677" i="9" s="1"/>
  <c r="AD3681" i="9"/>
  <c r="X3676" i="9"/>
  <c r="BJ3940" i="9" l="1"/>
  <c r="Y3676" i="9"/>
  <c r="W3677" i="9"/>
  <c r="BJ3941" i="9" l="1"/>
  <c r="T3678" i="9"/>
  <c r="U3678" i="9" s="1"/>
  <c r="AD3682" i="9"/>
  <c r="X3677" i="9"/>
  <c r="BJ3942" i="9" l="1"/>
  <c r="Y3677" i="9"/>
  <c r="W3678" i="9"/>
  <c r="T3679" i="9"/>
  <c r="U3679" i="9" s="1"/>
  <c r="AD3683" i="9"/>
  <c r="X3678" i="9"/>
  <c r="BJ3943" i="9" l="1"/>
  <c r="Y3678" i="9"/>
  <c r="W3679" i="9"/>
  <c r="BJ3944" i="9" l="1"/>
  <c r="T3680" i="9"/>
  <c r="U3680" i="9" s="1"/>
  <c r="AD3684" i="9"/>
  <c r="X3679" i="9"/>
  <c r="BJ3945" i="9" l="1"/>
  <c r="Y3679" i="9"/>
  <c r="W3680" i="9"/>
  <c r="T3681" i="9"/>
  <c r="U3681" i="9" s="1"/>
  <c r="AD3685" i="9"/>
  <c r="X3680" i="9"/>
  <c r="BJ3946" i="9" l="1"/>
  <c r="Y3680" i="9"/>
  <c r="W3681" i="9"/>
  <c r="BJ3947" i="9" l="1"/>
  <c r="T3682" i="9"/>
  <c r="U3682" i="9" s="1"/>
  <c r="AD3686" i="9"/>
  <c r="X3681" i="9"/>
  <c r="BJ3948" i="9" l="1"/>
  <c r="Y3681" i="9"/>
  <c r="W3682" i="9"/>
  <c r="T3683" i="9"/>
  <c r="U3683" i="9" s="1"/>
  <c r="AD3687" i="9"/>
  <c r="X3682" i="9"/>
  <c r="BJ3949" i="9" l="1"/>
  <c r="Y3682" i="9"/>
  <c r="W3683" i="9"/>
  <c r="BJ3950" i="9" l="1"/>
  <c r="T3684" i="9"/>
  <c r="U3684" i="9" s="1"/>
  <c r="AD3688" i="9"/>
  <c r="X3683" i="9"/>
  <c r="BJ3951" i="9" l="1"/>
  <c r="Y3683" i="9"/>
  <c r="W3684" i="9"/>
  <c r="T3685" i="9"/>
  <c r="U3685" i="9" s="1"/>
  <c r="AD3689" i="9"/>
  <c r="X3684" i="9"/>
  <c r="BJ3952" i="9" l="1"/>
  <c r="Y3684" i="9"/>
  <c r="W3685" i="9"/>
  <c r="BJ3953" i="9" l="1"/>
  <c r="T3686" i="9"/>
  <c r="U3686" i="9" s="1"/>
  <c r="AD3690" i="9"/>
  <c r="X3685" i="9"/>
  <c r="BJ3954" i="9" l="1"/>
  <c r="Y3685" i="9"/>
  <c r="W3686" i="9"/>
  <c r="T3687" i="9"/>
  <c r="U3687" i="9" s="1"/>
  <c r="AD3691" i="9"/>
  <c r="X3686" i="9"/>
  <c r="BJ3955" i="9" l="1"/>
  <c r="Y3686" i="9"/>
  <c r="W3687" i="9"/>
  <c r="BJ3956" i="9" l="1"/>
  <c r="T3688" i="9"/>
  <c r="U3688" i="9" s="1"/>
  <c r="AD3692" i="9"/>
  <c r="X3687" i="9"/>
  <c r="BJ3957" i="9" l="1"/>
  <c r="Y3687" i="9"/>
  <c r="W3688" i="9"/>
  <c r="T3689" i="9"/>
  <c r="U3689" i="9" s="1"/>
  <c r="AD3693" i="9"/>
  <c r="X3688" i="9"/>
  <c r="BJ3958" i="9" l="1"/>
  <c r="Y3688" i="9"/>
  <c r="W3689" i="9"/>
  <c r="BJ3959" i="9" l="1"/>
  <c r="T3690" i="9"/>
  <c r="U3690" i="9" s="1"/>
  <c r="AD3694" i="9"/>
  <c r="X3689" i="9"/>
  <c r="BJ3960" i="9" l="1"/>
  <c r="Y3689" i="9"/>
  <c r="W3690" i="9"/>
  <c r="T3691" i="9"/>
  <c r="U3691" i="9" s="1"/>
  <c r="AD3695" i="9"/>
  <c r="X3690" i="9"/>
  <c r="BJ3961" i="9" l="1"/>
  <c r="Y3690" i="9"/>
  <c r="W3691" i="9"/>
  <c r="BJ3962" i="9" l="1"/>
  <c r="T3692" i="9"/>
  <c r="U3692" i="9" s="1"/>
  <c r="AD3696" i="9"/>
  <c r="X3691" i="9"/>
  <c r="BJ3963" i="9" l="1"/>
  <c r="Y3691" i="9"/>
  <c r="W3692" i="9"/>
  <c r="T3693" i="9"/>
  <c r="U3693" i="9" s="1"/>
  <c r="AD3697" i="9"/>
  <c r="X3692" i="9"/>
  <c r="BJ3964" i="9" l="1"/>
  <c r="Y3692" i="9"/>
  <c r="W3693" i="9"/>
  <c r="BJ3965" i="9" l="1"/>
  <c r="T3694" i="9"/>
  <c r="U3694" i="9" s="1"/>
  <c r="AD3698" i="9"/>
  <c r="X3693" i="9"/>
  <c r="BJ3966" i="9" l="1"/>
  <c r="Y3693" i="9"/>
  <c r="W3694" i="9"/>
  <c r="T3695" i="9"/>
  <c r="U3695" i="9" s="1"/>
  <c r="AD3699" i="9"/>
  <c r="X3694" i="9"/>
  <c r="BJ3967" i="9" l="1"/>
  <c r="Y3694" i="9"/>
  <c r="W3695" i="9"/>
  <c r="BJ3968" i="9" l="1"/>
  <c r="T3696" i="9"/>
  <c r="U3696" i="9" s="1"/>
  <c r="AD3700" i="9"/>
  <c r="X3695" i="9"/>
  <c r="BJ3969" i="9" l="1"/>
  <c r="Y3695" i="9"/>
  <c r="W3696" i="9"/>
  <c r="T3697" i="9"/>
  <c r="U3697" i="9" s="1"/>
  <c r="AD3701" i="9"/>
  <c r="X3696" i="9"/>
  <c r="BJ3970" i="9" l="1"/>
  <c r="Y3696" i="9"/>
  <c r="W3697" i="9"/>
  <c r="BJ3971" i="9" l="1"/>
  <c r="T3698" i="9"/>
  <c r="U3698" i="9" s="1"/>
  <c r="AD3702" i="9"/>
  <c r="X3697" i="9"/>
  <c r="BJ3972" i="9" l="1"/>
  <c r="Y3697" i="9"/>
  <c r="W3698" i="9"/>
  <c r="T3699" i="9"/>
  <c r="U3699" i="9" s="1"/>
  <c r="AD3703" i="9"/>
  <c r="X3698" i="9"/>
  <c r="BJ3973" i="9" l="1"/>
  <c r="Y3698" i="9"/>
  <c r="W3699" i="9"/>
  <c r="BJ3974" i="9" l="1"/>
  <c r="T3700" i="9"/>
  <c r="U3700" i="9" s="1"/>
  <c r="AD3704" i="9"/>
  <c r="X3699" i="9"/>
  <c r="BJ3975" i="9" l="1"/>
  <c r="Y3699" i="9"/>
  <c r="W3700" i="9"/>
  <c r="T3701" i="9"/>
  <c r="U3701" i="9" s="1"/>
  <c r="AD3705" i="9"/>
  <c r="X3700" i="9"/>
  <c r="BJ3976" i="9" l="1"/>
  <c r="Y3700" i="9"/>
  <c r="W3701" i="9"/>
  <c r="BJ3977" i="9" l="1"/>
  <c r="T3702" i="9"/>
  <c r="U3702" i="9" s="1"/>
  <c r="AD3706" i="9"/>
  <c r="X3701" i="9"/>
  <c r="BJ3978" i="9" l="1"/>
  <c r="Y3701" i="9"/>
  <c r="W3702" i="9"/>
  <c r="T3703" i="9"/>
  <c r="U3703" i="9" s="1"/>
  <c r="AD3707" i="9"/>
  <c r="X3702" i="9"/>
  <c r="BJ3979" i="9" l="1"/>
  <c r="Y3702" i="9"/>
  <c r="W3703" i="9"/>
  <c r="BJ3980" i="9" l="1"/>
  <c r="T3704" i="9"/>
  <c r="U3704" i="9" s="1"/>
  <c r="AD3708" i="9"/>
  <c r="X3703" i="9"/>
  <c r="BJ3981" i="9" l="1"/>
  <c r="Y3703" i="9"/>
  <c r="W3704" i="9"/>
  <c r="T3705" i="9"/>
  <c r="U3705" i="9" s="1"/>
  <c r="AD3709" i="9"/>
  <c r="X3704" i="9"/>
  <c r="BJ3982" i="9" l="1"/>
  <c r="Y3704" i="9"/>
  <c r="W3705" i="9"/>
  <c r="BJ3983" i="9" l="1"/>
  <c r="T3706" i="9"/>
  <c r="U3706" i="9" s="1"/>
  <c r="AD3710" i="9"/>
  <c r="X3705" i="9"/>
  <c r="BJ3984" i="9" l="1"/>
  <c r="Y3705" i="9"/>
  <c r="W3706" i="9"/>
  <c r="T3707" i="9"/>
  <c r="U3707" i="9" s="1"/>
  <c r="AD3711" i="9"/>
  <c r="X3706" i="9"/>
  <c r="BJ3985" i="9" l="1"/>
  <c r="Y3706" i="9"/>
  <c r="W3707" i="9"/>
  <c r="BJ3986" i="9" l="1"/>
  <c r="T3708" i="9"/>
  <c r="U3708" i="9" s="1"/>
  <c r="AD3712" i="9"/>
  <c r="X3707" i="9"/>
  <c r="BJ3987" i="9" l="1"/>
  <c r="Y3707" i="9"/>
  <c r="W3708" i="9"/>
  <c r="T3709" i="9"/>
  <c r="U3709" i="9" s="1"/>
  <c r="AD3713" i="9"/>
  <c r="X3708" i="9"/>
  <c r="BJ3988" i="9" l="1"/>
  <c r="Y3708" i="9"/>
  <c r="W3709" i="9"/>
  <c r="BJ3989" i="9" l="1"/>
  <c r="T3710" i="9"/>
  <c r="U3710" i="9" s="1"/>
  <c r="AD3714" i="9"/>
  <c r="X3709" i="9"/>
  <c r="BJ3990" i="9" l="1"/>
  <c r="Y3709" i="9"/>
  <c r="W3710" i="9"/>
  <c r="T3711" i="9"/>
  <c r="U3711" i="9" s="1"/>
  <c r="AD3715" i="9"/>
  <c r="X3710" i="9"/>
  <c r="BJ3991" i="9" l="1"/>
  <c r="Y3710" i="9"/>
  <c r="W3711" i="9"/>
  <c r="BJ3992" i="9" l="1"/>
  <c r="T3712" i="9"/>
  <c r="U3712" i="9" s="1"/>
  <c r="AD3716" i="9"/>
  <c r="X3711" i="9"/>
  <c r="BJ3993" i="9" l="1"/>
  <c r="Y3711" i="9"/>
  <c r="W3712" i="9"/>
  <c r="T3713" i="9"/>
  <c r="U3713" i="9" s="1"/>
  <c r="AD3717" i="9"/>
  <c r="X3712" i="9"/>
  <c r="BJ3994" i="9" l="1"/>
  <c r="Y3712" i="9"/>
  <c r="W3713" i="9"/>
  <c r="BJ3995" i="9" l="1"/>
  <c r="T3714" i="9"/>
  <c r="U3714" i="9" s="1"/>
  <c r="AD3718" i="9"/>
  <c r="X3713" i="9"/>
  <c r="BJ3996" i="9" l="1"/>
  <c r="Y3713" i="9"/>
  <c r="W3714" i="9"/>
  <c r="T3715" i="9"/>
  <c r="U3715" i="9" s="1"/>
  <c r="AD3719" i="9"/>
  <c r="X3714" i="9"/>
  <c r="BJ3997" i="9" l="1"/>
  <c r="Y3714" i="9"/>
  <c r="W3715" i="9"/>
  <c r="T3716" i="9"/>
  <c r="U3716" i="9" s="1"/>
  <c r="AD3720" i="9"/>
  <c r="X3715" i="9"/>
  <c r="BJ3998" i="9" l="1"/>
  <c r="Y3715" i="9"/>
  <c r="W3716" i="9"/>
  <c r="BJ3999" i="9" l="1"/>
  <c r="T3717" i="9"/>
  <c r="U3717" i="9" s="1"/>
  <c r="AD3721" i="9"/>
  <c r="X3716" i="9"/>
  <c r="BJ4000" i="9" l="1"/>
  <c r="Y3716" i="9"/>
  <c r="W3717" i="9"/>
  <c r="BJ4001" i="9" l="1"/>
  <c r="T3718" i="9"/>
  <c r="U3718" i="9" s="1"/>
  <c r="AD3722" i="9"/>
  <c r="X3717" i="9"/>
  <c r="BJ4002" i="9" l="1"/>
  <c r="Y3717" i="9"/>
  <c r="W3718" i="9"/>
  <c r="T3719" i="9"/>
  <c r="U3719" i="9" s="1"/>
  <c r="AD3723" i="9"/>
  <c r="X3718" i="9"/>
  <c r="BJ4003" i="9" l="1"/>
  <c r="Y3718" i="9"/>
  <c r="W3719" i="9"/>
  <c r="BJ4004" i="9" l="1"/>
  <c r="T3720" i="9"/>
  <c r="U3720" i="9" s="1"/>
  <c r="AD3724" i="9"/>
  <c r="X3719" i="9"/>
  <c r="BJ4005" i="9" l="1"/>
  <c r="Y3719" i="9"/>
  <c r="W3720" i="9"/>
  <c r="T3721" i="9"/>
  <c r="U3721" i="9" s="1"/>
  <c r="AD3725" i="9"/>
  <c r="X3720" i="9"/>
  <c r="BJ4006" i="9" l="1"/>
  <c r="Y3720" i="9"/>
  <c r="W3721" i="9"/>
  <c r="T3722" i="9"/>
  <c r="U3722" i="9" s="1"/>
  <c r="AD3726" i="9"/>
  <c r="X3721" i="9"/>
  <c r="BJ4007" i="9" l="1"/>
  <c r="Y3721" i="9"/>
  <c r="W3722" i="9"/>
  <c r="T3723" i="9"/>
  <c r="U3723" i="9" s="1"/>
  <c r="AD3727" i="9"/>
  <c r="BJ4008" i="9" l="1"/>
  <c r="W3723" i="9"/>
  <c r="BJ4009" i="9" l="1"/>
  <c r="T3724" i="9"/>
  <c r="U3724" i="9" s="1"/>
  <c r="AD3728" i="9"/>
  <c r="BJ4010" i="9" l="1"/>
  <c r="W3724" i="9"/>
  <c r="T3725" i="9"/>
  <c r="U3725" i="9" s="1"/>
  <c r="AD3729" i="9"/>
  <c r="BJ4011" i="9" l="1"/>
  <c r="W3725" i="9"/>
  <c r="T3726" i="9"/>
  <c r="U3726" i="9" s="1"/>
  <c r="AD3730" i="9"/>
  <c r="BJ4012" i="9" l="1"/>
  <c r="W3726" i="9"/>
  <c r="T3727" i="9"/>
  <c r="U3727" i="9" s="1"/>
  <c r="AD3731" i="9"/>
  <c r="BJ4013" i="9" l="1"/>
  <c r="W3727" i="9"/>
  <c r="BJ4014" i="9" l="1"/>
  <c r="T3728" i="9"/>
  <c r="U3728" i="9" s="1"/>
  <c r="AD3732" i="9"/>
  <c r="BJ4015" i="9" l="1"/>
  <c r="W3728" i="9"/>
  <c r="T3729" i="9"/>
  <c r="U3729" i="9" s="1"/>
  <c r="AD3733" i="9"/>
  <c r="BJ4016" i="9" l="1"/>
  <c r="W3729" i="9"/>
  <c r="BJ4017" i="9" l="1"/>
  <c r="T3730" i="9"/>
  <c r="U3730" i="9" s="1"/>
  <c r="AD3734" i="9"/>
  <c r="BJ4018" i="9" l="1"/>
  <c r="W3730" i="9"/>
  <c r="T3731" i="9"/>
  <c r="U3731" i="9" s="1"/>
  <c r="AD3735" i="9"/>
  <c r="BJ4019" i="9" l="1"/>
  <c r="W3731" i="9"/>
  <c r="T3732" i="9"/>
  <c r="U3732" i="9" s="1"/>
  <c r="BJ4020" i="9" l="1"/>
  <c r="W3732" i="9"/>
  <c r="T3733" i="9"/>
  <c r="U3733" i="9" s="1"/>
  <c r="AD3736" i="9"/>
  <c r="X3723" i="9"/>
  <c r="X3726" i="9"/>
  <c r="X3728" i="9"/>
  <c r="X3724" i="9"/>
  <c r="X3729" i="9"/>
  <c r="X3722" i="9"/>
  <c r="X3725" i="9"/>
  <c r="X3727" i="9"/>
  <c r="X3730" i="9"/>
  <c r="X3731" i="9"/>
  <c r="X3732" i="9"/>
  <c r="BJ4021" i="9" l="1"/>
  <c r="Y3725" i="9"/>
  <c r="Y3728" i="9"/>
  <c r="Y3731" i="9"/>
  <c r="Y3729" i="9"/>
  <c r="Y3730" i="9"/>
  <c r="Y3723" i="9"/>
  <c r="Y3724" i="9"/>
  <c r="Y3727" i="9"/>
  <c r="Y3722" i="9"/>
  <c r="Y3726" i="9"/>
  <c r="Y3732" i="9"/>
  <c r="W3733" i="9"/>
  <c r="T3734" i="9"/>
  <c r="U3734" i="9" s="1"/>
  <c r="AD3737" i="9"/>
  <c r="X3733" i="9"/>
  <c r="BJ4022" i="9" l="1"/>
  <c r="Y3733" i="9"/>
  <c r="W3734" i="9"/>
  <c r="T3735" i="9"/>
  <c r="U3735" i="9" s="1"/>
  <c r="AD3738" i="9"/>
  <c r="X3734" i="9"/>
  <c r="BJ4023" i="9" l="1"/>
  <c r="Y3734" i="9"/>
  <c r="W3735" i="9"/>
  <c r="T3736" i="9"/>
  <c r="U3736" i="9" s="1"/>
  <c r="AD3739" i="9"/>
  <c r="X3735" i="9"/>
  <c r="BJ4024" i="9" l="1"/>
  <c r="Y3735" i="9"/>
  <c r="W3736" i="9"/>
  <c r="T3737" i="9"/>
  <c r="U3737" i="9" s="1"/>
  <c r="AD3740" i="9"/>
  <c r="X3736" i="9"/>
  <c r="BJ4025" i="9" l="1"/>
  <c r="Y3736" i="9"/>
  <c r="W3737" i="9"/>
  <c r="T3738" i="9"/>
  <c r="U3738" i="9" s="1"/>
  <c r="AD3741" i="9"/>
  <c r="X3737" i="9"/>
  <c r="BJ4026" i="9" l="1"/>
  <c r="Y3737" i="9"/>
  <c r="W3738" i="9"/>
  <c r="T3739" i="9"/>
  <c r="U3739" i="9" s="1"/>
  <c r="AD3742" i="9"/>
  <c r="X3738" i="9"/>
  <c r="BJ4027" i="9" l="1"/>
  <c r="Y3738" i="9"/>
  <c r="W3739" i="9"/>
  <c r="AD3743" i="9"/>
  <c r="T3740" i="9"/>
  <c r="U3740" i="9" s="1"/>
  <c r="X3739" i="9"/>
  <c r="BJ4028" i="9" l="1"/>
  <c r="Y3739" i="9"/>
  <c r="W3740" i="9"/>
  <c r="AD3744" i="9"/>
  <c r="T3741" i="9"/>
  <c r="U3741" i="9" s="1"/>
  <c r="X3740" i="9"/>
  <c r="BJ4029" i="9" l="1"/>
  <c r="Y3740" i="9"/>
  <c r="W3741" i="9"/>
  <c r="AD3745" i="9"/>
  <c r="T3742" i="9"/>
  <c r="U3742" i="9" s="1"/>
  <c r="X3741" i="9"/>
  <c r="BJ4030" i="9" l="1"/>
  <c r="Y3741" i="9"/>
  <c r="W3742" i="9"/>
  <c r="AD3746" i="9"/>
  <c r="T3743" i="9"/>
  <c r="U3743" i="9" s="1"/>
  <c r="X3742" i="9"/>
  <c r="BJ4031" i="9" l="1"/>
  <c r="Y3742" i="9"/>
  <c r="W3743" i="9"/>
  <c r="T3744" i="9"/>
  <c r="U3744" i="9" s="1"/>
  <c r="AD3747" i="9"/>
  <c r="X3743" i="9"/>
  <c r="BJ4032" i="9" l="1"/>
  <c r="Y3743" i="9"/>
  <c r="W3744" i="9"/>
  <c r="AD3748" i="9"/>
  <c r="T3745" i="9"/>
  <c r="U3745" i="9" s="1"/>
  <c r="X3744" i="9"/>
  <c r="BJ4033" i="9" l="1"/>
  <c r="Y3744" i="9"/>
  <c r="W3745" i="9"/>
  <c r="T3746" i="9"/>
  <c r="U3746" i="9" s="1"/>
  <c r="AD3749" i="9"/>
  <c r="X3745" i="9"/>
  <c r="BJ4034" i="9" l="1"/>
  <c r="Y3745" i="9"/>
  <c r="W3746" i="9"/>
  <c r="T3747" i="9"/>
  <c r="U3747" i="9" s="1"/>
  <c r="AD3750" i="9"/>
  <c r="X3746" i="9"/>
  <c r="BJ4035" i="9" l="1"/>
  <c r="Y3746" i="9"/>
  <c r="W3747" i="9"/>
  <c r="T3748" i="9"/>
  <c r="U3748" i="9" s="1"/>
  <c r="AD3751" i="9"/>
  <c r="X3747" i="9"/>
  <c r="BJ4036" i="9" l="1"/>
  <c r="Y3747" i="9"/>
  <c r="W3748" i="9"/>
  <c r="AD3752" i="9"/>
  <c r="T3749" i="9"/>
  <c r="U3749" i="9" s="1"/>
  <c r="X3748" i="9"/>
  <c r="BJ4037" i="9" l="1"/>
  <c r="Y3748" i="9"/>
  <c r="W3749" i="9"/>
  <c r="T3750" i="9"/>
  <c r="U3750" i="9" s="1"/>
  <c r="AD3753" i="9"/>
  <c r="X3749" i="9"/>
  <c r="BJ4038" i="9" l="1"/>
  <c r="Y3749" i="9"/>
  <c r="W3750" i="9"/>
  <c r="T3751" i="9"/>
  <c r="U3751" i="9" s="1"/>
  <c r="AD3754" i="9"/>
  <c r="X3750" i="9"/>
  <c r="BJ4039" i="9" l="1"/>
  <c r="Y3750" i="9"/>
  <c r="W3751" i="9"/>
  <c r="T3752" i="9"/>
  <c r="U3752" i="9" s="1"/>
  <c r="AD3755" i="9"/>
  <c r="X3751" i="9"/>
  <c r="BJ4040" i="9" l="1"/>
  <c r="Y3751" i="9"/>
  <c r="W3752" i="9"/>
  <c r="AD3756" i="9"/>
  <c r="T3753" i="9"/>
  <c r="U3753" i="9" s="1"/>
  <c r="X3752" i="9"/>
  <c r="BJ4041" i="9" l="1"/>
  <c r="Y3752" i="9"/>
  <c r="W3753" i="9"/>
  <c r="T3754" i="9"/>
  <c r="U3754" i="9" s="1"/>
  <c r="AD3757" i="9"/>
  <c r="X3753" i="9"/>
  <c r="BJ4042" i="9" l="1"/>
  <c r="Y3753" i="9"/>
  <c r="W3754" i="9"/>
  <c r="AD3758" i="9"/>
  <c r="T3755" i="9"/>
  <c r="U3755" i="9" s="1"/>
  <c r="X3754" i="9"/>
  <c r="BJ4043" i="9" l="1"/>
  <c r="Y3754" i="9"/>
  <c r="W3755" i="9"/>
  <c r="T3756" i="9"/>
  <c r="U3756" i="9" s="1"/>
  <c r="AD3759" i="9"/>
  <c r="X3755" i="9"/>
  <c r="BJ4044" i="9" l="1"/>
  <c r="Y3755" i="9"/>
  <c r="W3756" i="9"/>
  <c r="AD3760" i="9"/>
  <c r="T3757" i="9"/>
  <c r="U3757" i="9" s="1"/>
  <c r="X3756" i="9"/>
  <c r="BJ4045" i="9" l="1"/>
  <c r="Y3756" i="9"/>
  <c r="W3757" i="9"/>
  <c r="T3758" i="9"/>
  <c r="U3758" i="9" s="1"/>
  <c r="AD3761" i="9"/>
  <c r="X3757" i="9"/>
  <c r="BJ4046" i="9" l="1"/>
  <c r="Y3757" i="9"/>
  <c r="W3758" i="9"/>
  <c r="T3759" i="9"/>
  <c r="U3759" i="9" s="1"/>
  <c r="AD3762" i="9"/>
  <c r="X3758" i="9"/>
  <c r="BJ4047" i="9" l="1"/>
  <c r="Y3758" i="9"/>
  <c r="W3759" i="9"/>
  <c r="AD3763" i="9"/>
  <c r="T3760" i="9"/>
  <c r="U3760" i="9" s="1"/>
  <c r="X3759" i="9"/>
  <c r="BJ4048" i="9" l="1"/>
  <c r="Y3759" i="9"/>
  <c r="W3760" i="9"/>
  <c r="AD3764" i="9"/>
  <c r="T3761" i="9"/>
  <c r="U3761" i="9" s="1"/>
  <c r="X3760" i="9"/>
  <c r="BJ4049" i="9" l="1"/>
  <c r="Y3760" i="9"/>
  <c r="W3761" i="9"/>
  <c r="AD3765" i="9"/>
  <c r="T3762" i="9"/>
  <c r="U3762" i="9" s="1"/>
  <c r="X3761" i="9"/>
  <c r="BJ4050" i="9" l="1"/>
  <c r="Y3761" i="9"/>
  <c r="W3762" i="9"/>
  <c r="T3763" i="9"/>
  <c r="U3763" i="9" s="1"/>
  <c r="AD3766" i="9"/>
  <c r="X3762" i="9"/>
  <c r="BJ4051" i="9" l="1"/>
  <c r="Y3762" i="9"/>
  <c r="W3763" i="9"/>
  <c r="T3764" i="9"/>
  <c r="U3764" i="9" s="1"/>
  <c r="AD3767" i="9"/>
  <c r="X3763" i="9"/>
  <c r="BJ4052" i="9" l="1"/>
  <c r="Y3763" i="9"/>
  <c r="W3764" i="9"/>
  <c r="AD3768" i="9"/>
  <c r="T3765" i="9"/>
  <c r="U3765" i="9" s="1"/>
  <c r="X3764" i="9"/>
  <c r="BJ4053" i="9" l="1"/>
  <c r="Y3764" i="9"/>
  <c r="W3765" i="9"/>
  <c r="T3766" i="9"/>
  <c r="U3766" i="9" s="1"/>
  <c r="AD3769" i="9"/>
  <c r="X3765" i="9"/>
  <c r="BJ4054" i="9" l="1"/>
  <c r="Y3765" i="9"/>
  <c r="W3766" i="9"/>
  <c r="AD3770" i="9"/>
  <c r="T3767" i="9"/>
  <c r="U3767" i="9" s="1"/>
  <c r="X3766" i="9"/>
  <c r="BJ4055" i="9" l="1"/>
  <c r="Y3766" i="9"/>
  <c r="W3767" i="9"/>
  <c r="T3768" i="9"/>
  <c r="U3768" i="9" s="1"/>
  <c r="AD3771" i="9"/>
  <c r="X3767" i="9"/>
  <c r="BJ4056" i="9" l="1"/>
  <c r="Y3767" i="9"/>
  <c r="W3768" i="9"/>
  <c r="AD3772" i="9"/>
  <c r="T3769" i="9"/>
  <c r="U3769" i="9" s="1"/>
  <c r="X3768" i="9"/>
  <c r="BJ4057" i="9" l="1"/>
  <c r="Y3768" i="9"/>
  <c r="W3769" i="9"/>
  <c r="T3770" i="9"/>
  <c r="U3770" i="9" s="1"/>
  <c r="AD3773" i="9"/>
  <c r="X3769" i="9"/>
  <c r="BJ4058" i="9" l="1"/>
  <c r="Y3769" i="9"/>
  <c r="W3770" i="9"/>
  <c r="AD3774" i="9"/>
  <c r="T3771" i="9"/>
  <c r="U3771" i="9" s="1"/>
  <c r="X3770" i="9"/>
  <c r="BJ4059" i="9" l="1"/>
  <c r="Y3770" i="9"/>
  <c r="W3771" i="9"/>
  <c r="AD3775" i="9"/>
  <c r="T3772" i="9"/>
  <c r="U3772" i="9" s="1"/>
  <c r="X3771" i="9"/>
  <c r="BJ4060" i="9" l="1"/>
  <c r="Y3771" i="9"/>
  <c r="W3772" i="9"/>
  <c r="AD3776" i="9"/>
  <c r="T3773" i="9"/>
  <c r="U3773" i="9" s="1"/>
  <c r="X3772" i="9"/>
  <c r="BJ4061" i="9" l="1"/>
  <c r="Y3772" i="9"/>
  <c r="W3773" i="9"/>
  <c r="T3774" i="9"/>
  <c r="U3774" i="9" s="1"/>
  <c r="AD3777" i="9"/>
  <c r="X3773" i="9"/>
  <c r="BJ4062" i="9" l="1"/>
  <c r="Y3773" i="9"/>
  <c r="W3774" i="9"/>
  <c r="AD3778" i="9"/>
  <c r="T3775" i="9"/>
  <c r="U3775" i="9" s="1"/>
  <c r="X3774" i="9"/>
  <c r="BJ4063" i="9" l="1"/>
  <c r="Y3774" i="9"/>
  <c r="W3775" i="9"/>
  <c r="T3776" i="9"/>
  <c r="U3776" i="9" s="1"/>
  <c r="AD3779" i="9"/>
  <c r="X3775" i="9"/>
  <c r="BJ4064" i="9" l="1"/>
  <c r="Y3775" i="9"/>
  <c r="W3776" i="9"/>
  <c r="AD3780" i="9"/>
  <c r="T3777" i="9"/>
  <c r="U3777" i="9" s="1"/>
  <c r="X3776" i="9"/>
  <c r="BJ4065" i="9" l="1"/>
  <c r="Y3776" i="9"/>
  <c r="W3777" i="9"/>
  <c r="T3778" i="9"/>
  <c r="U3778" i="9" s="1"/>
  <c r="AD3781" i="9"/>
  <c r="X3777" i="9"/>
  <c r="BJ4066" i="9" l="1"/>
  <c r="Y3777" i="9"/>
  <c r="W3778" i="9"/>
  <c r="Z26" i="1"/>
  <c r="AD3782" i="9"/>
  <c r="T3779" i="9"/>
  <c r="U3779" i="9" s="1"/>
  <c r="X3778" i="9"/>
  <c r="BJ4067" i="9" l="1"/>
  <c r="Y3778" i="9"/>
  <c r="W3779" i="9"/>
  <c r="T3780" i="9"/>
  <c r="U3780" i="9" s="1"/>
  <c r="AD3783" i="9"/>
  <c r="X3779" i="9"/>
  <c r="BJ4068" i="9" l="1"/>
  <c r="Y3779" i="9"/>
  <c r="W3780" i="9"/>
  <c r="AD3784" i="9"/>
  <c r="T3781" i="9"/>
  <c r="U3781" i="9" s="1"/>
  <c r="X3780" i="9"/>
  <c r="BJ4069" i="9" l="1"/>
  <c r="Y3780" i="9"/>
  <c r="W3781" i="9"/>
  <c r="T3782" i="9"/>
  <c r="U3782" i="9" s="1"/>
  <c r="AD3785" i="9"/>
  <c r="X3781" i="9"/>
  <c r="BJ4070" i="9" l="1"/>
  <c r="Y3781" i="9"/>
  <c r="W3782" i="9"/>
  <c r="BJ4071" i="9" l="1"/>
  <c r="AD3786" i="9"/>
  <c r="T3783" i="9"/>
  <c r="U3783" i="9" s="1"/>
  <c r="BJ4072" i="9" l="1"/>
  <c r="W3783" i="9"/>
  <c r="T3784" i="9"/>
  <c r="U3784" i="9" s="1"/>
  <c r="AD3787" i="9"/>
  <c r="BJ4073" i="9" l="1"/>
  <c r="W3784" i="9"/>
  <c r="AD3788" i="9"/>
  <c r="T3785" i="9"/>
  <c r="U3785" i="9" s="1"/>
  <c r="X3784" i="9"/>
  <c r="X3783" i="9"/>
  <c r="X3782" i="9"/>
  <c r="BJ4074" i="9" l="1"/>
  <c r="Y3784" i="9"/>
  <c r="Y3783" i="9"/>
  <c r="Y3782" i="9"/>
  <c r="W3785" i="9"/>
  <c r="T3786" i="9"/>
  <c r="U3786" i="9" s="1"/>
  <c r="AD3789" i="9"/>
  <c r="X3785" i="9"/>
  <c r="BJ4075" i="9" l="1"/>
  <c r="Y3785" i="9"/>
  <c r="W3786" i="9"/>
  <c r="AD3790" i="9"/>
  <c r="T3787" i="9"/>
  <c r="U3787" i="9" s="1"/>
  <c r="X3786" i="9"/>
  <c r="BJ4076" i="9" l="1"/>
  <c r="Y3786" i="9"/>
  <c r="W3787" i="9"/>
  <c r="T3788" i="9"/>
  <c r="U3788" i="9" s="1"/>
  <c r="AD3791" i="9"/>
  <c r="X3787" i="9"/>
  <c r="BJ4077" i="9" l="1"/>
  <c r="Y3787" i="9"/>
  <c r="W3788" i="9"/>
  <c r="AD3792" i="9"/>
  <c r="T3789" i="9"/>
  <c r="U3789" i="9" s="1"/>
  <c r="X3788" i="9"/>
  <c r="BJ4078" i="9" l="1"/>
  <c r="Y3788" i="9"/>
  <c r="W3789" i="9"/>
  <c r="T3790" i="9"/>
  <c r="U3790" i="9" s="1"/>
  <c r="AD3793" i="9"/>
  <c r="X3789" i="9"/>
  <c r="BJ4079" i="9" l="1"/>
  <c r="Y3789" i="9"/>
  <c r="W3790" i="9"/>
  <c r="AD3794" i="9"/>
  <c r="T3791" i="9"/>
  <c r="U3791" i="9" s="1"/>
  <c r="X3790" i="9"/>
  <c r="BJ4080" i="9" l="1"/>
  <c r="Y3790" i="9"/>
  <c r="W3791" i="9"/>
  <c r="T3792" i="9"/>
  <c r="U3792" i="9" s="1"/>
  <c r="AD3795" i="9"/>
  <c r="X3791" i="9"/>
  <c r="BJ4081" i="9" l="1"/>
  <c r="Y3791" i="9"/>
  <c r="W3792" i="9"/>
  <c r="T3793" i="9"/>
  <c r="U3793" i="9" s="1"/>
  <c r="AD3796" i="9"/>
  <c r="X3792" i="9"/>
  <c r="BJ4082" i="9" l="1"/>
  <c r="Y3792" i="9"/>
  <c r="W3793" i="9"/>
  <c r="T3794" i="9"/>
  <c r="U3794" i="9" s="1"/>
  <c r="AD3797" i="9"/>
  <c r="X3793" i="9"/>
  <c r="BJ4083" i="9" l="1"/>
  <c r="Y3793" i="9"/>
  <c r="W3794" i="9"/>
  <c r="AD3798" i="9"/>
  <c r="T3795" i="9"/>
  <c r="U3795" i="9" s="1"/>
  <c r="X3794" i="9"/>
  <c r="BJ4084" i="9" l="1"/>
  <c r="Y3794" i="9"/>
  <c r="W3795" i="9"/>
  <c r="AD3799" i="9"/>
  <c r="T3796" i="9"/>
  <c r="U3796" i="9" s="1"/>
  <c r="X3795" i="9"/>
  <c r="BJ4085" i="9" l="1"/>
  <c r="Y3795" i="9"/>
  <c r="W3796" i="9"/>
  <c r="AD3800" i="9"/>
  <c r="T3797" i="9"/>
  <c r="U3797" i="9" s="1"/>
  <c r="X3796" i="9"/>
  <c r="BJ4086" i="9" l="1"/>
  <c r="Y3796" i="9"/>
  <c r="W3797" i="9"/>
  <c r="AD3801" i="9"/>
  <c r="T3798" i="9"/>
  <c r="U3798" i="9" s="1"/>
  <c r="AF82" i="1"/>
  <c r="AF80" i="1"/>
  <c r="X3797" i="9"/>
  <c r="BJ4087" i="9" l="1"/>
  <c r="Y3797" i="9"/>
  <c r="W3798" i="9"/>
  <c r="AD3802" i="9"/>
  <c r="T3799" i="9"/>
  <c r="U3799" i="9" s="1"/>
  <c r="AJ82" i="1"/>
  <c r="AD82" i="1"/>
  <c r="AF81" i="1"/>
  <c r="AJ80" i="1"/>
  <c r="AD80" i="1"/>
  <c r="AF83" i="1"/>
  <c r="X3798" i="9"/>
  <c r="BJ4088" i="9" l="1"/>
  <c r="Y3798" i="9"/>
  <c r="W3799" i="9"/>
  <c r="T3800" i="9"/>
  <c r="U3800" i="9" s="1"/>
  <c r="AD3803" i="9"/>
  <c r="AF84" i="1"/>
  <c r="AJ83" i="1"/>
  <c r="AD83" i="1"/>
  <c r="AJ81" i="1"/>
  <c r="AD81" i="1"/>
  <c r="X3799" i="9"/>
  <c r="BJ4089" i="9" l="1"/>
  <c r="Y3799" i="9"/>
  <c r="W3800" i="9"/>
  <c r="AD3804" i="9"/>
  <c r="T3801" i="9"/>
  <c r="U3801" i="9" s="1"/>
  <c r="AJ84" i="1"/>
  <c r="AD84" i="1"/>
  <c r="AF85" i="1"/>
  <c r="X3800" i="9"/>
  <c r="BJ4090" i="9" l="1"/>
  <c r="Y3800" i="9"/>
  <c r="W3801" i="9"/>
  <c r="T3802" i="9"/>
  <c r="U3802" i="9" s="1"/>
  <c r="AD3805" i="9"/>
  <c r="AJ85" i="1"/>
  <c r="AD85" i="1"/>
  <c r="AF86" i="1"/>
  <c r="X3801" i="9"/>
  <c r="BJ4091" i="9" l="1"/>
  <c r="Y3801" i="9"/>
  <c r="W3802" i="9"/>
  <c r="AD3806" i="9"/>
  <c r="T3803" i="9"/>
  <c r="U3803" i="9" s="1"/>
  <c r="AJ86" i="1"/>
  <c r="AD86" i="1"/>
  <c r="AF87" i="1"/>
  <c r="AF65" i="1"/>
  <c r="X3802" i="9"/>
  <c r="BJ4092" i="9" l="1"/>
  <c r="Y3802" i="9"/>
  <c r="W3803" i="9"/>
  <c r="T3804" i="9"/>
  <c r="U3804" i="9" s="1"/>
  <c r="AD3807" i="9"/>
  <c r="AJ87" i="1"/>
  <c r="AD87" i="1"/>
  <c r="AF88" i="1"/>
  <c r="AJ65" i="1"/>
  <c r="AD65" i="1"/>
  <c r="AF66" i="1"/>
  <c r="X3803" i="9"/>
  <c r="BJ4093" i="9" l="1"/>
  <c r="Y3803" i="9"/>
  <c r="W3804" i="9"/>
  <c r="AD3808" i="9"/>
  <c r="T3805" i="9"/>
  <c r="U3805" i="9" s="1"/>
  <c r="AF67" i="1"/>
  <c r="AJ66" i="1"/>
  <c r="AD66" i="1"/>
  <c r="AF89" i="1"/>
  <c r="AJ88" i="1"/>
  <c r="AD88" i="1"/>
  <c r="X3804" i="9"/>
  <c r="BJ4094" i="9" l="1"/>
  <c r="Y3804" i="9"/>
  <c r="W3805" i="9"/>
  <c r="T3806" i="9"/>
  <c r="U3806" i="9" s="1"/>
  <c r="AD3809" i="9"/>
  <c r="AJ67" i="1"/>
  <c r="AD67" i="1"/>
  <c r="AF68" i="1"/>
  <c r="AJ89" i="1"/>
  <c r="AD89" i="1"/>
  <c r="AF90" i="1"/>
  <c r="X3805" i="9"/>
  <c r="BJ4095" i="9" l="1"/>
  <c r="Y3805" i="9"/>
  <c r="W3806" i="9"/>
  <c r="AD3810" i="9"/>
  <c r="T3807" i="9"/>
  <c r="U3807" i="9" s="1"/>
  <c r="AF69" i="1"/>
  <c r="AJ68" i="1"/>
  <c r="AD68" i="1"/>
  <c r="AF91" i="1"/>
  <c r="AJ90" i="1"/>
  <c r="AD90" i="1"/>
  <c r="X3806" i="9"/>
  <c r="BJ4096" i="9" l="1"/>
  <c r="Y3806" i="9"/>
  <c r="W3807" i="9"/>
  <c r="AD3811" i="9"/>
  <c r="T3808" i="9"/>
  <c r="U3808" i="9" s="1"/>
  <c r="AJ91" i="1"/>
  <c r="AD91" i="1"/>
  <c r="AF92" i="1"/>
  <c r="AJ69" i="1"/>
  <c r="AD69" i="1"/>
  <c r="AF70" i="1"/>
  <c r="X3807" i="9"/>
  <c r="BJ4097" i="9" l="1"/>
  <c r="Y3807" i="9"/>
  <c r="W3808" i="9"/>
  <c r="AD3812" i="9"/>
  <c r="T3809" i="9"/>
  <c r="U3809" i="9" s="1"/>
  <c r="AJ92" i="1"/>
  <c r="AD92" i="1"/>
  <c r="AF93" i="1"/>
  <c r="AF71" i="1"/>
  <c r="AJ70" i="1"/>
  <c r="AD70" i="1"/>
  <c r="X3808" i="9"/>
  <c r="BJ4098" i="9" l="1"/>
  <c r="Y3808" i="9"/>
  <c r="W3809" i="9"/>
  <c r="AD3813" i="9"/>
  <c r="T3810" i="9"/>
  <c r="U3810" i="9" s="1"/>
  <c r="AJ93" i="1"/>
  <c r="AD93" i="1"/>
  <c r="AJ71" i="1"/>
  <c r="AD71" i="1"/>
  <c r="AF72" i="1"/>
  <c r="AF94" i="1"/>
  <c r="X3809" i="9"/>
  <c r="BJ4099" i="9" l="1"/>
  <c r="Y3809" i="9"/>
  <c r="W3810" i="9"/>
  <c r="T3811" i="9"/>
  <c r="U3811" i="9" s="1"/>
  <c r="AD3814" i="9"/>
  <c r="AF73" i="1"/>
  <c r="AJ94" i="1"/>
  <c r="AD94" i="1"/>
  <c r="AJ72" i="1"/>
  <c r="AD72" i="1"/>
  <c r="X3810" i="9"/>
  <c r="BJ4100" i="9" l="1"/>
  <c r="Y3810" i="9"/>
  <c r="W3811" i="9"/>
  <c r="AD3815" i="9"/>
  <c r="T3812" i="9"/>
  <c r="U3812" i="9" s="1"/>
  <c r="AF74" i="1"/>
  <c r="AJ73" i="1"/>
  <c r="AD73" i="1"/>
  <c r="X3811" i="9"/>
  <c r="BJ4101" i="9" l="1"/>
  <c r="Y3811" i="9"/>
  <c r="W3812" i="9"/>
  <c r="T3813" i="9"/>
  <c r="U3813" i="9" s="1"/>
  <c r="AD3816" i="9"/>
  <c r="AF75" i="1"/>
  <c r="AJ74" i="1"/>
  <c r="AD74" i="1"/>
  <c r="X3812" i="9"/>
  <c r="BJ4102" i="9" l="1"/>
  <c r="Y3812" i="9"/>
  <c r="W3813" i="9"/>
  <c r="T3814" i="9"/>
  <c r="U3814" i="9" s="1"/>
  <c r="AD3817" i="9"/>
  <c r="AF76" i="1"/>
  <c r="AJ75" i="1"/>
  <c r="AD75" i="1"/>
  <c r="X3813" i="9"/>
  <c r="BJ4103" i="9" l="1"/>
  <c r="Y3813" i="9"/>
  <c r="W3814" i="9"/>
  <c r="AD3818" i="9"/>
  <c r="T3815" i="9"/>
  <c r="U3815" i="9" s="1"/>
  <c r="AF77" i="1"/>
  <c r="AJ76" i="1"/>
  <c r="AD76" i="1"/>
  <c r="X3814" i="9"/>
  <c r="BJ4104" i="9" l="1"/>
  <c r="Y3814" i="9"/>
  <c r="W3815" i="9"/>
  <c r="T3816" i="9"/>
  <c r="U3816" i="9" s="1"/>
  <c r="AD3819" i="9"/>
  <c r="AJ77" i="1"/>
  <c r="AD77" i="1"/>
  <c r="AF78" i="1"/>
  <c r="X3815" i="9"/>
  <c r="BJ4105" i="9" l="1"/>
  <c r="Y3815" i="9"/>
  <c r="W3816" i="9"/>
  <c r="AD3820" i="9"/>
  <c r="T3817" i="9"/>
  <c r="U3817" i="9" s="1"/>
  <c r="AJ78" i="1"/>
  <c r="AD78" i="1"/>
  <c r="AF79" i="1"/>
  <c r="X3816" i="9"/>
  <c r="BJ4106" i="9" l="1"/>
  <c r="Y3816" i="9"/>
  <c r="W3817" i="9"/>
  <c r="T3818" i="9"/>
  <c r="U3818" i="9" s="1"/>
  <c r="AD3821" i="9"/>
  <c r="AJ79" i="1"/>
  <c r="AD79" i="1"/>
  <c r="X3817" i="9"/>
  <c r="BJ4107" i="9" l="1"/>
  <c r="Y3817" i="9"/>
  <c r="W3818" i="9"/>
  <c r="AD3822" i="9"/>
  <c r="T3819" i="9"/>
  <c r="U3819" i="9" s="1"/>
  <c r="AJ64" i="1"/>
  <c r="AD64" i="1"/>
  <c r="AD63" i="1"/>
  <c r="AJ63" i="1"/>
  <c r="AJ62" i="1"/>
  <c r="AD62" i="1"/>
  <c r="AF63" i="1"/>
  <c r="AF64" i="1"/>
  <c r="AF62" i="1"/>
  <c r="X3818" i="9"/>
  <c r="BJ4108" i="9" l="1"/>
  <c r="Y3818" i="9"/>
  <c r="W3819" i="9"/>
  <c r="AD3823" i="9"/>
  <c r="T3820" i="9"/>
  <c r="U3820" i="9" s="1"/>
  <c r="X3819" i="9"/>
  <c r="BJ4109" i="9" l="1"/>
  <c r="Y3819" i="9"/>
  <c r="W3820" i="9"/>
  <c r="T3821" i="9"/>
  <c r="U3821" i="9" s="1"/>
  <c r="AD3824" i="9"/>
  <c r="X3820" i="9"/>
  <c r="BJ4110" i="9" l="1"/>
  <c r="Y3820" i="9"/>
  <c r="W3821" i="9"/>
  <c r="AD3825" i="9"/>
  <c r="T3822" i="9"/>
  <c r="U3822" i="9" s="1"/>
  <c r="X3821" i="9"/>
  <c r="BJ4111" i="9" l="1"/>
  <c r="Y3821" i="9"/>
  <c r="W3822" i="9"/>
  <c r="T3823" i="9"/>
  <c r="U3823" i="9" s="1"/>
  <c r="AD3826" i="9"/>
  <c r="X3822" i="9"/>
  <c r="BJ4112" i="9" l="1"/>
  <c r="Y3822" i="9"/>
  <c r="W3823" i="9"/>
  <c r="AD3827" i="9"/>
  <c r="T3824" i="9"/>
  <c r="U3824" i="9" s="1"/>
  <c r="X3823" i="9"/>
  <c r="BJ4113" i="9" l="1"/>
  <c r="Y3823" i="9"/>
  <c r="W3824" i="9"/>
  <c r="T3825" i="9"/>
  <c r="U3825" i="9" s="1"/>
  <c r="AD3828" i="9"/>
  <c r="X3824" i="9"/>
  <c r="BJ4114" i="9" l="1"/>
  <c r="Y3824" i="9"/>
  <c r="W3825" i="9"/>
  <c r="AD3829" i="9"/>
  <c r="T3826" i="9"/>
  <c r="U3826" i="9" s="1"/>
  <c r="X3825" i="9"/>
  <c r="BJ4115" i="9" l="1"/>
  <c r="Y3825" i="9"/>
  <c r="W3826" i="9"/>
  <c r="AD3830" i="9"/>
  <c r="T3827" i="9"/>
  <c r="U3827" i="9" s="1"/>
  <c r="X3826" i="9"/>
  <c r="BJ4116" i="9" l="1"/>
  <c r="Y3826" i="9"/>
  <c r="W3827" i="9"/>
  <c r="T3828" i="9"/>
  <c r="U3828" i="9" s="1"/>
  <c r="AD3831" i="9"/>
  <c r="X3827" i="9"/>
  <c r="BJ4117" i="9" l="1"/>
  <c r="Y3827" i="9"/>
  <c r="W3828" i="9"/>
  <c r="AD3832" i="9"/>
  <c r="T3829" i="9"/>
  <c r="U3829" i="9" s="1"/>
  <c r="X3828" i="9"/>
  <c r="BJ4118" i="9" l="1"/>
  <c r="Y3828" i="9"/>
  <c r="W3829" i="9"/>
  <c r="AD3833" i="9"/>
  <c r="T3830" i="9"/>
  <c r="U3830" i="9" s="1"/>
  <c r="X3829" i="9"/>
  <c r="BJ4119" i="9" l="1"/>
  <c r="Y3829" i="9"/>
  <c r="W3830" i="9"/>
  <c r="T3831" i="9"/>
  <c r="U3831" i="9" s="1"/>
  <c r="AD3834" i="9"/>
  <c r="X3830" i="9"/>
  <c r="BJ4120" i="9" l="1"/>
  <c r="Y3830" i="9"/>
  <c r="W3831" i="9"/>
  <c r="AD3835" i="9"/>
  <c r="T3832" i="9"/>
  <c r="U3832" i="9" s="1"/>
  <c r="X3831" i="9"/>
  <c r="BJ4121" i="9" l="1"/>
  <c r="Y3831" i="9"/>
  <c r="W3832" i="9"/>
  <c r="AD3836" i="9"/>
  <c r="T3833" i="9"/>
  <c r="U3833" i="9" s="1"/>
  <c r="X3832" i="9"/>
  <c r="BJ4122" i="9" l="1"/>
  <c r="Y3832" i="9"/>
  <c r="W3833" i="9"/>
  <c r="AD3837" i="9"/>
  <c r="T3834" i="9"/>
  <c r="U3834" i="9" s="1"/>
  <c r="X3833" i="9"/>
  <c r="BJ4123" i="9" l="1"/>
  <c r="Y3833" i="9"/>
  <c r="W3834" i="9"/>
  <c r="AD3838" i="9"/>
  <c r="T3835" i="9"/>
  <c r="U3835" i="9" s="1"/>
  <c r="X3834" i="9"/>
  <c r="BJ4124" i="9" l="1"/>
  <c r="Y3834" i="9"/>
  <c r="W3835" i="9"/>
  <c r="AD3839" i="9"/>
  <c r="T3836" i="9"/>
  <c r="U3836" i="9" s="1"/>
  <c r="X3835" i="9"/>
  <c r="BJ4125" i="9" l="1"/>
  <c r="Y3835" i="9"/>
  <c r="W3836" i="9"/>
  <c r="T3837" i="9"/>
  <c r="U3837" i="9" s="1"/>
  <c r="AD3840" i="9"/>
  <c r="X3836" i="9"/>
  <c r="BJ4126" i="9" l="1"/>
  <c r="Y3836" i="9"/>
  <c r="W3837" i="9"/>
  <c r="AD3841" i="9"/>
  <c r="T3838" i="9"/>
  <c r="U3838" i="9" s="1"/>
  <c r="X3837" i="9"/>
  <c r="BJ4127" i="9" l="1"/>
  <c r="Y3837" i="9"/>
  <c r="W3838" i="9"/>
  <c r="T3839" i="9"/>
  <c r="U3839" i="9" s="1"/>
  <c r="AD3842" i="9"/>
  <c r="X3838" i="9"/>
  <c r="BJ4128" i="9" l="1"/>
  <c r="Y3838" i="9"/>
  <c r="W3839" i="9"/>
  <c r="AD3843" i="9"/>
  <c r="T3840" i="9"/>
  <c r="U3840" i="9" s="1"/>
  <c r="X3839" i="9"/>
  <c r="BJ4129" i="9" l="1"/>
  <c r="Y3839" i="9"/>
  <c r="W3840" i="9"/>
  <c r="AD3844" i="9"/>
  <c r="T3841" i="9"/>
  <c r="U3841" i="9" s="1"/>
  <c r="X3840" i="9"/>
  <c r="BJ4130" i="9" l="1"/>
  <c r="Y3840" i="9"/>
  <c r="W3841" i="9"/>
  <c r="T3842" i="9"/>
  <c r="U3842" i="9" s="1"/>
  <c r="AD3845" i="9"/>
  <c r="X3841" i="9"/>
  <c r="BJ4131" i="9" l="1"/>
  <c r="Y3841" i="9"/>
  <c r="W3842" i="9"/>
  <c r="T3843" i="9"/>
  <c r="U3843" i="9" s="1"/>
  <c r="AD3846" i="9"/>
  <c r="X3842" i="9"/>
  <c r="BJ4132" i="9" l="1"/>
  <c r="Y3842" i="9"/>
  <c r="W3843" i="9"/>
  <c r="T3844" i="9"/>
  <c r="U3844" i="9" s="1"/>
  <c r="AD3847" i="9"/>
  <c r="X3843" i="9"/>
  <c r="BJ4133" i="9" l="1"/>
  <c r="Y3843" i="9"/>
  <c r="W3844" i="9"/>
  <c r="T3845" i="9"/>
  <c r="U3845" i="9" s="1"/>
  <c r="AD3848" i="9"/>
  <c r="X3844" i="9"/>
  <c r="BJ4134" i="9" l="1"/>
  <c r="Y3844" i="9"/>
  <c r="W3845" i="9"/>
  <c r="AD3849" i="9"/>
  <c r="T3846" i="9"/>
  <c r="U3846" i="9" s="1"/>
  <c r="X3845" i="9"/>
  <c r="BJ4135" i="9" l="1"/>
  <c r="Y3845" i="9"/>
  <c r="W3846" i="9"/>
  <c r="AD3850" i="9"/>
  <c r="T3847" i="9"/>
  <c r="U3847" i="9" s="1"/>
  <c r="X3846" i="9"/>
  <c r="BJ4136" i="9" l="1"/>
  <c r="Y3846" i="9"/>
  <c r="W3847" i="9"/>
  <c r="AD3851" i="9"/>
  <c r="T3848" i="9"/>
  <c r="U3848" i="9" s="1"/>
  <c r="X3847" i="9"/>
  <c r="BJ4137" i="9" l="1"/>
  <c r="Y3847" i="9"/>
  <c r="W3848" i="9"/>
  <c r="T3849" i="9"/>
  <c r="U3849" i="9" s="1"/>
  <c r="AD3852" i="9"/>
  <c r="X3848" i="9"/>
  <c r="BJ4138" i="9" l="1"/>
  <c r="Y3848" i="9"/>
  <c r="W3849" i="9"/>
  <c r="T3850" i="9"/>
  <c r="U3850" i="9" s="1"/>
  <c r="AD3853" i="9"/>
  <c r="X3849" i="9"/>
  <c r="BJ4139" i="9" l="1"/>
  <c r="Y3849" i="9"/>
  <c r="W3850" i="9"/>
  <c r="T3851" i="9"/>
  <c r="U3851" i="9" s="1"/>
  <c r="AD3854" i="9"/>
  <c r="X3850" i="9"/>
  <c r="BJ4140" i="9" l="1"/>
  <c r="Y3850" i="9"/>
  <c r="W3851" i="9"/>
  <c r="AD3855" i="9"/>
  <c r="T3852" i="9"/>
  <c r="U3852" i="9" s="1"/>
  <c r="X3851" i="9"/>
  <c r="BJ4141" i="9" l="1"/>
  <c r="Y3851" i="9"/>
  <c r="W3852" i="9"/>
  <c r="T3853" i="9"/>
  <c r="U3853" i="9" s="1"/>
  <c r="AD3856" i="9"/>
  <c r="X3852" i="9"/>
  <c r="BJ4142" i="9" l="1"/>
  <c r="Y3852" i="9"/>
  <c r="W3853" i="9"/>
  <c r="AD3857" i="9"/>
  <c r="T3854" i="9"/>
  <c r="U3854" i="9" s="1"/>
  <c r="X3853" i="9"/>
  <c r="BJ4143" i="9" l="1"/>
  <c r="Y3853" i="9"/>
  <c r="W3854" i="9"/>
  <c r="AD3858" i="9"/>
  <c r="T3855" i="9"/>
  <c r="U3855" i="9" s="1"/>
  <c r="X3854" i="9"/>
  <c r="BJ4144" i="9" l="1"/>
  <c r="Y3854" i="9"/>
  <c r="W3855" i="9"/>
  <c r="T3856" i="9"/>
  <c r="U3856" i="9" s="1"/>
  <c r="AD3859" i="9"/>
  <c r="X3855" i="9"/>
  <c r="BJ4145" i="9" l="1"/>
  <c r="Y3855" i="9"/>
  <c r="W3856" i="9"/>
  <c r="T3857" i="9"/>
  <c r="U3857" i="9" s="1"/>
  <c r="AD3860" i="9"/>
  <c r="X3856" i="9"/>
  <c r="BJ4146" i="9" l="1"/>
  <c r="Y3856" i="9"/>
  <c r="W3857" i="9"/>
  <c r="T3858" i="9"/>
  <c r="U3858" i="9" s="1"/>
  <c r="AD3861" i="9"/>
  <c r="X3857" i="9"/>
  <c r="BJ4147" i="9" l="1"/>
  <c r="Y3857" i="9"/>
  <c r="W3858" i="9"/>
  <c r="T3859" i="9"/>
  <c r="U3859" i="9" s="1"/>
  <c r="AD3862" i="9"/>
  <c r="X3858" i="9"/>
  <c r="BJ4148" i="9" l="1"/>
  <c r="Y3858" i="9"/>
  <c r="W3859" i="9"/>
  <c r="T3860" i="9"/>
  <c r="U3860" i="9" s="1"/>
  <c r="AD3863" i="9"/>
  <c r="X3859" i="9"/>
  <c r="BJ4149" i="9" l="1"/>
  <c r="Y3859" i="9"/>
  <c r="W3860" i="9"/>
  <c r="AD3864" i="9"/>
  <c r="T3861" i="9"/>
  <c r="U3861" i="9" s="1"/>
  <c r="X3860" i="9"/>
  <c r="BJ4150" i="9" l="1"/>
  <c r="Y3860" i="9"/>
  <c r="W3861" i="9"/>
  <c r="T3862" i="9"/>
  <c r="U3862" i="9" s="1"/>
  <c r="AD3865" i="9"/>
  <c r="X3861" i="9"/>
  <c r="BJ4151" i="9" l="1"/>
  <c r="Y3861" i="9"/>
  <c r="W3862" i="9"/>
  <c r="AD3866" i="9"/>
  <c r="T3863" i="9"/>
  <c r="U3863" i="9" s="1"/>
  <c r="X3862" i="9"/>
  <c r="BJ4152" i="9" l="1"/>
  <c r="Y3862" i="9"/>
  <c r="W3863" i="9"/>
  <c r="AD3867" i="9"/>
  <c r="T3864" i="9"/>
  <c r="U3864" i="9" s="1"/>
  <c r="X3863" i="9"/>
  <c r="BJ4153" i="9" l="1"/>
  <c r="Y3863" i="9"/>
  <c r="W3864" i="9"/>
  <c r="AD3868" i="9"/>
  <c r="T3865" i="9"/>
  <c r="U3865" i="9" s="1"/>
  <c r="X3864" i="9"/>
  <c r="BJ4154" i="9" l="1"/>
  <c r="Y3864" i="9"/>
  <c r="W3865" i="9"/>
  <c r="AD3869" i="9"/>
  <c r="T3866" i="9"/>
  <c r="U3866" i="9" s="1"/>
  <c r="X3865" i="9"/>
  <c r="BJ4155" i="9" l="1"/>
  <c r="Y3865" i="9"/>
  <c r="W3866" i="9"/>
  <c r="AD3870" i="9"/>
  <c r="T3867" i="9"/>
  <c r="U3867" i="9" s="1"/>
  <c r="X3866" i="9"/>
  <c r="BJ4156" i="9" l="1"/>
  <c r="Y3866" i="9"/>
  <c r="W3867" i="9"/>
  <c r="AD3871" i="9"/>
  <c r="T3868" i="9"/>
  <c r="U3868" i="9" s="1"/>
  <c r="X3867" i="9"/>
  <c r="BJ4157" i="9" l="1"/>
  <c r="Y3867" i="9"/>
  <c r="W3868" i="9"/>
  <c r="T3869" i="9"/>
  <c r="U3869" i="9" s="1"/>
  <c r="AD3872" i="9"/>
  <c r="X3868" i="9"/>
  <c r="BJ4158" i="9" l="1"/>
  <c r="Y3868" i="9"/>
  <c r="W3869" i="9"/>
  <c r="T3870" i="9"/>
  <c r="U3870" i="9" s="1"/>
  <c r="AD3873" i="9"/>
  <c r="X3869" i="9"/>
  <c r="BJ4159" i="9" l="1"/>
  <c r="Y3869" i="9"/>
  <c r="W3870" i="9"/>
  <c r="AD3874" i="9"/>
  <c r="T3871" i="9"/>
  <c r="U3871" i="9" s="1"/>
  <c r="X3870" i="9"/>
  <c r="BJ4160" i="9" l="1"/>
  <c r="Y3870" i="9"/>
  <c r="W3871" i="9"/>
  <c r="T3872" i="9"/>
  <c r="U3872" i="9" s="1"/>
  <c r="AD3875" i="9"/>
  <c r="X3871" i="9"/>
  <c r="BJ4161" i="9" l="1"/>
  <c r="Y3871" i="9"/>
  <c r="W3872" i="9"/>
  <c r="T3873" i="9"/>
  <c r="U3873" i="9" s="1"/>
  <c r="AD3876" i="9"/>
  <c r="X3872" i="9"/>
  <c r="BJ4162" i="9" l="1"/>
  <c r="Y3872" i="9"/>
  <c r="W3873" i="9"/>
  <c r="AD3877" i="9"/>
  <c r="T3874" i="9"/>
  <c r="U3874" i="9" s="1"/>
  <c r="X3873" i="9"/>
  <c r="BJ4163" i="9" l="1"/>
  <c r="Y3873" i="9"/>
  <c r="W3874" i="9"/>
  <c r="AD3878" i="9"/>
  <c r="T3875" i="9"/>
  <c r="U3875" i="9" s="1"/>
  <c r="X3874" i="9"/>
  <c r="BJ4164" i="9" l="1"/>
  <c r="Y3874" i="9"/>
  <c r="W3875" i="9"/>
  <c r="T3876" i="9"/>
  <c r="U3876" i="9" s="1"/>
  <c r="AD3879" i="9"/>
  <c r="X3875" i="9"/>
  <c r="BJ4165" i="9" l="1"/>
  <c r="Y3875" i="9"/>
  <c r="W3876" i="9"/>
  <c r="AD3880" i="9"/>
  <c r="T3877" i="9"/>
  <c r="U3877" i="9" s="1"/>
  <c r="X3876" i="9"/>
  <c r="BJ4166" i="9" l="1"/>
  <c r="Y3876" i="9"/>
  <c r="W3877" i="9"/>
  <c r="T3878" i="9"/>
  <c r="U3878" i="9" s="1"/>
  <c r="AD3881" i="9"/>
  <c r="X3877" i="9"/>
  <c r="BJ4167" i="9" l="1"/>
  <c r="Y3877" i="9"/>
  <c r="W3878" i="9"/>
  <c r="AD3882" i="9"/>
  <c r="T3879" i="9"/>
  <c r="U3879" i="9" s="1"/>
  <c r="X3878" i="9"/>
  <c r="BJ4168" i="9" l="1"/>
  <c r="Y3878" i="9"/>
  <c r="W3879" i="9"/>
  <c r="AD3883" i="9"/>
  <c r="T3880" i="9"/>
  <c r="U3880" i="9" s="1"/>
  <c r="X3879" i="9"/>
  <c r="BJ4169" i="9" l="1"/>
  <c r="Y3879" i="9"/>
  <c r="W3880" i="9"/>
  <c r="T3881" i="9"/>
  <c r="U3881" i="9" s="1"/>
  <c r="AD3884" i="9"/>
  <c r="X3880" i="9"/>
  <c r="BJ4170" i="9" l="1"/>
  <c r="Y3880" i="9"/>
  <c r="W3881" i="9"/>
  <c r="T3882" i="9"/>
  <c r="U3882" i="9" s="1"/>
  <c r="AD3885" i="9"/>
  <c r="X3881" i="9"/>
  <c r="BJ4171" i="9" l="1"/>
  <c r="Y3881" i="9"/>
  <c r="W3882" i="9"/>
  <c r="T3883" i="9"/>
  <c r="U3883" i="9" s="1"/>
  <c r="AD3886" i="9"/>
  <c r="X3882" i="9"/>
  <c r="BJ4172" i="9" l="1"/>
  <c r="Y3882" i="9"/>
  <c r="W3883" i="9"/>
  <c r="AD3887" i="9"/>
  <c r="T3884" i="9"/>
  <c r="U3884" i="9" s="1"/>
  <c r="X3883" i="9"/>
  <c r="BJ4173" i="9" l="1"/>
  <c r="Y3883" i="9"/>
  <c r="W3884" i="9"/>
  <c r="AD3888" i="9"/>
  <c r="T3885" i="9"/>
  <c r="U3885" i="9" s="1"/>
  <c r="X3884" i="9"/>
  <c r="BJ4174" i="9" l="1"/>
  <c r="Y3884" i="9"/>
  <c r="W3885" i="9"/>
  <c r="AD3889" i="9"/>
  <c r="T3886" i="9"/>
  <c r="U3886" i="9" s="1"/>
  <c r="X3885" i="9"/>
  <c r="BJ4175" i="9" l="1"/>
  <c r="Y3885" i="9"/>
  <c r="W3886" i="9"/>
  <c r="T3887" i="9"/>
  <c r="U3887" i="9" s="1"/>
  <c r="AD3890" i="9"/>
  <c r="X3886" i="9"/>
  <c r="BJ4176" i="9" l="1"/>
  <c r="Y3886" i="9"/>
  <c r="W3887" i="9"/>
  <c r="AD3891" i="9"/>
  <c r="T3888" i="9"/>
  <c r="U3888" i="9" s="1"/>
  <c r="X3887" i="9"/>
  <c r="BJ4177" i="9" l="1"/>
  <c r="Y3887" i="9"/>
  <c r="W3888" i="9"/>
  <c r="T3889" i="9"/>
  <c r="U3889" i="9" s="1"/>
  <c r="AD3892" i="9"/>
  <c r="X3888" i="9"/>
  <c r="BJ4178" i="9" l="1"/>
  <c r="Y3888" i="9"/>
  <c r="W3889" i="9"/>
  <c r="AD3893" i="9"/>
  <c r="T3890" i="9"/>
  <c r="U3890" i="9" s="1"/>
  <c r="X3889" i="9"/>
  <c r="BJ4179" i="9" l="1"/>
  <c r="Y3889" i="9"/>
  <c r="W3890" i="9"/>
  <c r="T3891" i="9"/>
  <c r="U3891" i="9" s="1"/>
  <c r="AD3894" i="9"/>
  <c r="X3890" i="9"/>
  <c r="BJ4180" i="9" l="1"/>
  <c r="Y3890" i="9"/>
  <c r="W3891" i="9"/>
  <c r="AD3895" i="9"/>
  <c r="T3892" i="9"/>
  <c r="U3892" i="9" s="1"/>
  <c r="X3891" i="9"/>
  <c r="BJ4181" i="9" l="1"/>
  <c r="Y3891" i="9"/>
  <c r="W3892" i="9"/>
  <c r="T3893" i="9"/>
  <c r="U3893" i="9" s="1"/>
  <c r="AD3896" i="9"/>
  <c r="X3892" i="9"/>
  <c r="BJ4182" i="9" l="1"/>
  <c r="Y3892" i="9"/>
  <c r="W3893" i="9"/>
  <c r="T3894" i="9"/>
  <c r="U3894" i="9" s="1"/>
  <c r="AD3897" i="9"/>
  <c r="X3893" i="9"/>
  <c r="BJ4183" i="9" l="1"/>
  <c r="Y3893" i="9"/>
  <c r="W3894" i="9"/>
  <c r="T3895" i="9"/>
  <c r="U3895" i="9" s="1"/>
  <c r="AD3898" i="9"/>
  <c r="X3894" i="9"/>
  <c r="BJ4184" i="9" l="1"/>
  <c r="Y3894" i="9"/>
  <c r="W3895" i="9"/>
  <c r="AD3899" i="9"/>
  <c r="T3896" i="9"/>
  <c r="U3896" i="9" s="1"/>
  <c r="X3895" i="9"/>
  <c r="BJ4185" i="9" l="1"/>
  <c r="Y3895" i="9"/>
  <c r="W3896" i="9"/>
  <c r="T3897" i="9"/>
  <c r="U3897" i="9" s="1"/>
  <c r="AD3900" i="9"/>
  <c r="X3896" i="9"/>
  <c r="BJ4186" i="9" l="1"/>
  <c r="Y3896" i="9"/>
  <c r="W3897" i="9"/>
  <c r="AD3901" i="9"/>
  <c r="T3898" i="9"/>
  <c r="U3898" i="9" s="1"/>
  <c r="X3897" i="9"/>
  <c r="BJ4187" i="9" l="1"/>
  <c r="Y3897" i="9"/>
  <c r="W3898" i="9"/>
  <c r="T3899" i="9"/>
  <c r="U3899" i="9" s="1"/>
  <c r="AD3902" i="9"/>
  <c r="X3898" i="9"/>
  <c r="BJ4188" i="9" l="1"/>
  <c r="Y3898" i="9"/>
  <c r="W3899" i="9"/>
  <c r="AD3903" i="9"/>
  <c r="T3900" i="9"/>
  <c r="U3900" i="9" s="1"/>
  <c r="X3899" i="9"/>
  <c r="BJ4189" i="9" l="1"/>
  <c r="Y3899" i="9"/>
  <c r="W3900" i="9"/>
  <c r="T3901" i="9"/>
  <c r="U3901" i="9" s="1"/>
  <c r="AD3904" i="9"/>
  <c r="X3900" i="9"/>
  <c r="BJ4190" i="9" l="1"/>
  <c r="Y3900" i="9"/>
  <c r="W3901" i="9"/>
  <c r="AD3905" i="9"/>
  <c r="T3902" i="9"/>
  <c r="U3902" i="9" s="1"/>
  <c r="X3901" i="9"/>
  <c r="BJ4191" i="9" l="1"/>
  <c r="Y3901" i="9"/>
  <c r="W3902" i="9"/>
  <c r="T3903" i="9"/>
  <c r="U3903" i="9" s="1"/>
  <c r="AD3906" i="9"/>
  <c r="X3902" i="9"/>
  <c r="BJ4192" i="9" l="1"/>
  <c r="Y3902" i="9"/>
  <c r="W3903" i="9"/>
  <c r="AD3907" i="9"/>
  <c r="T3904" i="9"/>
  <c r="U3904" i="9" s="1"/>
  <c r="X3903" i="9"/>
  <c r="BJ4193" i="9" l="1"/>
  <c r="Y3903" i="9"/>
  <c r="W3904" i="9"/>
  <c r="T3905" i="9"/>
  <c r="U3905" i="9" s="1"/>
  <c r="AD3908" i="9"/>
  <c r="X3904" i="9"/>
  <c r="BJ4194" i="9" l="1"/>
  <c r="Y3904" i="9"/>
  <c r="W3905" i="9"/>
  <c r="T3906" i="9"/>
  <c r="U3906" i="9" s="1"/>
  <c r="AD3909" i="9"/>
  <c r="X3905" i="9"/>
  <c r="BJ4195" i="9" l="1"/>
  <c r="Y3905" i="9"/>
  <c r="W3906" i="9"/>
  <c r="T3907" i="9"/>
  <c r="U3907" i="9" s="1"/>
  <c r="AD3910" i="9"/>
  <c r="X3906" i="9"/>
  <c r="BJ4196" i="9" l="1"/>
  <c r="Y3906" i="9"/>
  <c r="W3907" i="9"/>
  <c r="AD3911" i="9"/>
  <c r="T3908" i="9"/>
  <c r="U3908" i="9" s="1"/>
  <c r="X3907" i="9"/>
  <c r="BJ4197" i="9" l="1"/>
  <c r="Y3907" i="9"/>
  <c r="W3908" i="9"/>
  <c r="AD3912" i="9"/>
  <c r="T3909" i="9"/>
  <c r="U3909" i="9" s="1"/>
  <c r="X3908" i="9"/>
  <c r="BJ4198" i="9" l="1"/>
  <c r="Y3908" i="9"/>
  <c r="W3909" i="9"/>
  <c r="T3910" i="9"/>
  <c r="U3910" i="9" s="1"/>
  <c r="AD3913" i="9"/>
  <c r="X3909" i="9"/>
  <c r="BJ4199" i="9" l="1"/>
  <c r="Y3909" i="9"/>
  <c r="W3910" i="9"/>
  <c r="AD3914" i="9"/>
  <c r="T3911" i="9"/>
  <c r="U3911" i="9" s="1"/>
  <c r="X3910" i="9"/>
  <c r="BJ4200" i="9" l="1"/>
  <c r="Y3910" i="9"/>
  <c r="W3911" i="9"/>
  <c r="AD3915" i="9"/>
  <c r="T3912" i="9"/>
  <c r="U3912" i="9" s="1"/>
  <c r="X3911" i="9"/>
  <c r="BJ4201" i="9" l="1"/>
  <c r="Y3911" i="9"/>
  <c r="W3912" i="9"/>
  <c r="T3913" i="9"/>
  <c r="U3913" i="9" s="1"/>
  <c r="AD3916" i="9"/>
  <c r="X3912" i="9"/>
  <c r="BJ4202" i="9" l="1"/>
  <c r="Y3912" i="9"/>
  <c r="W3913" i="9"/>
  <c r="T3914" i="9"/>
  <c r="U3914" i="9" s="1"/>
  <c r="AD3917" i="9"/>
  <c r="X3913" i="9"/>
  <c r="BJ4203" i="9" l="1"/>
  <c r="Y3913" i="9"/>
  <c r="W3914" i="9"/>
  <c r="T3915" i="9"/>
  <c r="U3915" i="9" s="1"/>
  <c r="AD3918" i="9"/>
  <c r="X3914" i="9"/>
  <c r="BJ4204" i="9" l="1"/>
  <c r="Y3914" i="9"/>
  <c r="W3915" i="9"/>
  <c r="T3916" i="9"/>
  <c r="U3916" i="9" s="1"/>
  <c r="AD3919" i="9"/>
  <c r="X3915" i="9"/>
  <c r="BJ4205" i="9" l="1"/>
  <c r="Y3915" i="9"/>
  <c r="W3916" i="9"/>
  <c r="AD3920" i="9"/>
  <c r="T3917" i="9"/>
  <c r="U3917" i="9" s="1"/>
  <c r="X3916" i="9"/>
  <c r="BJ4206" i="9" l="1"/>
  <c r="Y3916" i="9"/>
  <c r="W3917" i="9"/>
  <c r="T3918" i="9"/>
  <c r="U3918" i="9" s="1"/>
  <c r="AD3921" i="9"/>
  <c r="X3917" i="9"/>
  <c r="BJ4207" i="9" l="1"/>
  <c r="Y3917" i="9"/>
  <c r="W3918" i="9"/>
  <c r="T3919" i="9"/>
  <c r="U3919" i="9" s="1"/>
  <c r="AD3922" i="9"/>
  <c r="X3918" i="9"/>
  <c r="BJ4208" i="9" l="1"/>
  <c r="Y3918" i="9"/>
  <c r="W3919" i="9"/>
  <c r="AD3923" i="9"/>
  <c r="T3920" i="9"/>
  <c r="U3920" i="9" s="1"/>
  <c r="X3919" i="9"/>
  <c r="BJ4209" i="9" l="1"/>
  <c r="Y3919" i="9"/>
  <c r="W3920" i="9"/>
  <c r="T3921" i="9"/>
  <c r="U3921" i="9" s="1"/>
  <c r="AD3924" i="9"/>
  <c r="X3920" i="9"/>
  <c r="BJ4210" i="9" l="1"/>
  <c r="Y3920" i="9"/>
  <c r="W3921" i="9"/>
  <c r="T3922" i="9"/>
  <c r="U3922" i="9" s="1"/>
  <c r="AD3925" i="9"/>
  <c r="X3921" i="9"/>
  <c r="BJ4211" i="9" l="1"/>
  <c r="Y3921" i="9"/>
  <c r="W3922" i="9"/>
  <c r="AD3926" i="9"/>
  <c r="T3923" i="9"/>
  <c r="U3923" i="9" s="1"/>
  <c r="X3922" i="9"/>
  <c r="BJ4212" i="9" l="1"/>
  <c r="Y3922" i="9"/>
  <c r="W3923" i="9"/>
  <c r="AD3927" i="9"/>
  <c r="T3924" i="9"/>
  <c r="U3924" i="9" s="1"/>
  <c r="X3923" i="9"/>
  <c r="BJ4213" i="9" l="1"/>
  <c r="Y3923" i="9"/>
  <c r="W3924" i="9"/>
  <c r="AD3928" i="9"/>
  <c r="T3925" i="9"/>
  <c r="U3925" i="9" s="1"/>
  <c r="X3924" i="9"/>
  <c r="BJ4214" i="9" l="1"/>
  <c r="Y3924" i="9"/>
  <c r="W3925" i="9"/>
  <c r="T3926" i="9"/>
  <c r="U3926" i="9" s="1"/>
  <c r="AD3929" i="9"/>
  <c r="X3925" i="9"/>
  <c r="BJ4215" i="9" l="1"/>
  <c r="Y3925" i="9"/>
  <c r="W3926" i="9"/>
  <c r="T3927" i="9"/>
  <c r="U3927" i="9" s="1"/>
  <c r="AD3930" i="9"/>
  <c r="X3926" i="9"/>
  <c r="BJ4216" i="9" l="1"/>
  <c r="Y3926" i="9"/>
  <c r="W3927" i="9"/>
  <c r="T3928" i="9"/>
  <c r="U3928" i="9" s="1"/>
  <c r="AD3931" i="9"/>
  <c r="X3927" i="9"/>
  <c r="BJ4217" i="9" l="1"/>
  <c r="Y3927" i="9"/>
  <c r="W3928" i="9"/>
  <c r="AD3932" i="9"/>
  <c r="T3929" i="9"/>
  <c r="U3929" i="9" s="1"/>
  <c r="X3928" i="9"/>
  <c r="BJ4218" i="9" l="1"/>
  <c r="Y3928" i="9"/>
  <c r="W3929" i="9"/>
  <c r="T3930" i="9"/>
  <c r="U3930" i="9" s="1"/>
  <c r="AD3933" i="9"/>
  <c r="X3929" i="9"/>
  <c r="BJ4219" i="9" l="1"/>
  <c r="Y3929" i="9"/>
  <c r="W3930" i="9"/>
  <c r="AD3934" i="9"/>
  <c r="T3931" i="9"/>
  <c r="U3931" i="9" s="1"/>
  <c r="X3930" i="9"/>
  <c r="BJ4220" i="9" l="1"/>
  <c r="Y3930" i="9"/>
  <c r="W3931" i="9"/>
  <c r="T3932" i="9"/>
  <c r="U3932" i="9" s="1"/>
  <c r="AD3935" i="9"/>
  <c r="X3931" i="9"/>
  <c r="BJ4221" i="9" l="1"/>
  <c r="Y3931" i="9"/>
  <c r="W3932" i="9"/>
  <c r="AD3936" i="9"/>
  <c r="T3933" i="9"/>
  <c r="U3933" i="9" s="1"/>
  <c r="X3932" i="9"/>
  <c r="BJ4222" i="9" l="1"/>
  <c r="Y3932" i="9"/>
  <c r="W3933" i="9"/>
  <c r="AD3937" i="9"/>
  <c r="T3934" i="9"/>
  <c r="U3934" i="9" s="1"/>
  <c r="X3933" i="9"/>
  <c r="BJ4223" i="9" l="1"/>
  <c r="Y3933" i="9"/>
  <c r="W3934" i="9"/>
  <c r="T3935" i="9"/>
  <c r="U3935" i="9" s="1"/>
  <c r="AD3938" i="9"/>
  <c r="X3934" i="9"/>
  <c r="BJ4224" i="9" l="1"/>
  <c r="Y3934" i="9"/>
  <c r="W3935" i="9"/>
  <c r="T3936" i="9"/>
  <c r="U3936" i="9" s="1"/>
  <c r="AD3939" i="9"/>
  <c r="X3935" i="9"/>
  <c r="BJ4225" i="9" l="1"/>
  <c r="Y3935" i="9"/>
  <c r="W3936" i="9"/>
  <c r="AD3940" i="9"/>
  <c r="T3937" i="9"/>
  <c r="U3937" i="9" s="1"/>
  <c r="X3936" i="9"/>
  <c r="BJ4226" i="9" l="1"/>
  <c r="Y3936" i="9"/>
  <c r="W3937" i="9"/>
  <c r="AD3941" i="9"/>
  <c r="T3938" i="9"/>
  <c r="U3938" i="9" s="1"/>
  <c r="X3937" i="9"/>
  <c r="BJ4227" i="9" l="1"/>
  <c r="Y3937" i="9"/>
  <c r="W3938" i="9"/>
  <c r="AD3942" i="9"/>
  <c r="T3939" i="9"/>
  <c r="U3939" i="9" s="1"/>
  <c r="X3938" i="9"/>
  <c r="BJ4228" i="9" l="1"/>
  <c r="Y3938" i="9"/>
  <c r="W3939" i="9"/>
  <c r="AD3943" i="9"/>
  <c r="T3940" i="9"/>
  <c r="U3940" i="9" s="1"/>
  <c r="X3939" i="9"/>
  <c r="BJ4229" i="9" l="1"/>
  <c r="Y3939" i="9"/>
  <c r="W3940" i="9"/>
  <c r="T3941" i="9"/>
  <c r="U3941" i="9" s="1"/>
  <c r="AD3944" i="9"/>
  <c r="X3940" i="9"/>
  <c r="BJ4230" i="9" l="1"/>
  <c r="Y3940" i="9"/>
  <c r="W3941" i="9"/>
  <c r="T3942" i="9"/>
  <c r="U3942" i="9" s="1"/>
  <c r="AD3945" i="9"/>
  <c r="X3941" i="9"/>
  <c r="BJ4231" i="9" l="1"/>
  <c r="Y3941" i="9"/>
  <c r="W3942" i="9"/>
  <c r="T3943" i="9"/>
  <c r="U3943" i="9" s="1"/>
  <c r="AD3946" i="9"/>
  <c r="X3942" i="9"/>
  <c r="BJ4232" i="9" l="1"/>
  <c r="Y3942" i="9"/>
  <c r="W3943" i="9"/>
  <c r="AD3947" i="9"/>
  <c r="T3944" i="9"/>
  <c r="U3944" i="9" s="1"/>
  <c r="X3943" i="9"/>
  <c r="BJ4233" i="9" l="1"/>
  <c r="Y3943" i="9"/>
  <c r="W3944" i="9"/>
  <c r="T3945" i="9"/>
  <c r="U3945" i="9" s="1"/>
  <c r="AD3948" i="9"/>
  <c r="X3944" i="9"/>
  <c r="BJ4234" i="9" l="1"/>
  <c r="Y3944" i="9"/>
  <c r="W3945" i="9"/>
  <c r="T3946" i="9"/>
  <c r="U3946" i="9" s="1"/>
  <c r="AD3949" i="9"/>
  <c r="X3945" i="9"/>
  <c r="BJ4235" i="9" l="1"/>
  <c r="Y3945" i="9"/>
  <c r="W3946" i="9"/>
  <c r="T3947" i="9"/>
  <c r="U3947" i="9" s="1"/>
  <c r="AD3950" i="9"/>
  <c r="X3946" i="9"/>
  <c r="BJ4236" i="9" l="1"/>
  <c r="Y3946" i="9"/>
  <c r="W3947" i="9"/>
  <c r="AD3951" i="9"/>
  <c r="T3948" i="9"/>
  <c r="U3948" i="9" s="1"/>
  <c r="X3947" i="9"/>
  <c r="BJ4237" i="9" l="1"/>
  <c r="Y3947" i="9"/>
  <c r="W3948" i="9"/>
  <c r="T3949" i="9"/>
  <c r="U3949" i="9" s="1"/>
  <c r="AD3952" i="9"/>
  <c r="X3948" i="9"/>
  <c r="BJ4238" i="9" l="1"/>
  <c r="Y3948" i="9"/>
  <c r="W3949" i="9"/>
  <c r="T3950" i="9"/>
  <c r="U3950" i="9" s="1"/>
  <c r="AD3953" i="9"/>
  <c r="X3949" i="9"/>
  <c r="BJ4239" i="9" l="1"/>
  <c r="Y3949" i="9"/>
  <c r="W3950" i="9"/>
  <c r="T3951" i="9"/>
  <c r="U3951" i="9" s="1"/>
  <c r="AD3954" i="9"/>
  <c r="X3950" i="9"/>
  <c r="BJ4240" i="9" l="1"/>
  <c r="Y3950" i="9"/>
  <c r="W3951" i="9"/>
  <c r="AD3955" i="9"/>
  <c r="T3952" i="9"/>
  <c r="U3952" i="9" s="1"/>
  <c r="X3951" i="9"/>
  <c r="BJ4241" i="9" l="1"/>
  <c r="Y3951" i="9"/>
  <c r="W3952" i="9"/>
  <c r="T3953" i="9"/>
  <c r="U3953" i="9" s="1"/>
  <c r="AD3956" i="9"/>
  <c r="X3952" i="9"/>
  <c r="BJ4242" i="9" l="1"/>
  <c r="Y3952" i="9"/>
  <c r="W3953" i="9"/>
  <c r="AD3957" i="9"/>
  <c r="T3954" i="9"/>
  <c r="U3954" i="9" s="1"/>
  <c r="X3953" i="9"/>
  <c r="BJ4243" i="9" l="1"/>
  <c r="Y3953" i="9"/>
  <c r="W3954" i="9"/>
  <c r="AD3958" i="9"/>
  <c r="T3955" i="9"/>
  <c r="U3955" i="9" s="1"/>
  <c r="X3954" i="9"/>
  <c r="BJ4244" i="9" l="1"/>
  <c r="Y3954" i="9"/>
  <c r="W3955" i="9"/>
  <c r="AD3959" i="9"/>
  <c r="T3956" i="9"/>
  <c r="U3956" i="9" s="1"/>
  <c r="X3955" i="9"/>
  <c r="BJ4245" i="9" l="1"/>
  <c r="Y3955" i="9"/>
  <c r="W3956" i="9"/>
  <c r="AD3960" i="9"/>
  <c r="T3957" i="9"/>
  <c r="U3957" i="9" s="1"/>
  <c r="X3956" i="9"/>
  <c r="BJ4246" i="9" l="1"/>
  <c r="Y3956" i="9"/>
  <c r="W3957" i="9"/>
  <c r="AD3961" i="9"/>
  <c r="T3958" i="9"/>
  <c r="U3958" i="9" s="1"/>
  <c r="X3957" i="9"/>
  <c r="BJ4247" i="9" l="1"/>
  <c r="Y3957" i="9"/>
  <c r="W3958" i="9"/>
  <c r="AD3962" i="9"/>
  <c r="T3959" i="9"/>
  <c r="U3959" i="9" s="1"/>
  <c r="X3958" i="9"/>
  <c r="BJ4248" i="9" l="1"/>
  <c r="Y3958" i="9"/>
  <c r="W3959" i="9"/>
  <c r="AD3963" i="9"/>
  <c r="T3960" i="9"/>
  <c r="U3960" i="9" s="1"/>
  <c r="X3959" i="9"/>
  <c r="BJ4249" i="9" l="1"/>
  <c r="Y3959" i="9"/>
  <c r="W3960" i="9"/>
  <c r="T3961" i="9"/>
  <c r="U3961" i="9" s="1"/>
  <c r="AD3964" i="9"/>
  <c r="X3960" i="9"/>
  <c r="BJ4250" i="9" l="1"/>
  <c r="Y3960" i="9"/>
  <c r="W3961" i="9"/>
  <c r="T3962" i="9"/>
  <c r="U3962" i="9" s="1"/>
  <c r="AD3965" i="9"/>
  <c r="X3961" i="9"/>
  <c r="BJ4251" i="9" l="1"/>
  <c r="Y3961" i="9"/>
  <c r="W3962" i="9"/>
  <c r="AD3966" i="9"/>
  <c r="T3963" i="9"/>
  <c r="U3963" i="9" s="1"/>
  <c r="X3962" i="9"/>
  <c r="BJ4252" i="9" l="1"/>
  <c r="Y3962" i="9"/>
  <c r="W3963" i="9"/>
  <c r="T3964" i="9"/>
  <c r="U3964" i="9" s="1"/>
  <c r="AD3967" i="9"/>
  <c r="X3963" i="9"/>
  <c r="BJ4253" i="9" l="1"/>
  <c r="Y3963" i="9"/>
  <c r="W3964" i="9"/>
  <c r="T3965" i="9"/>
  <c r="U3965" i="9" s="1"/>
  <c r="AD3968" i="9"/>
  <c r="X3964" i="9"/>
  <c r="BJ4254" i="9" l="1"/>
  <c r="Y3964" i="9"/>
  <c r="W3965" i="9"/>
  <c r="AD3969" i="9"/>
  <c r="T3966" i="9"/>
  <c r="U3966" i="9" s="1"/>
  <c r="X3965" i="9"/>
  <c r="BJ4255" i="9" l="1"/>
  <c r="Y3965" i="9"/>
  <c r="W3966" i="9"/>
  <c r="AD3970" i="9"/>
  <c r="T3967" i="9"/>
  <c r="U3967" i="9" s="1"/>
  <c r="X3966" i="9"/>
  <c r="BJ4256" i="9" l="1"/>
  <c r="Y3966" i="9"/>
  <c r="W3967" i="9"/>
  <c r="T3968" i="9"/>
  <c r="U3968" i="9" s="1"/>
  <c r="AD3971" i="9"/>
  <c r="X3967" i="9"/>
  <c r="BJ4257" i="9" l="1"/>
  <c r="Y3967" i="9"/>
  <c r="W3968" i="9"/>
  <c r="AD3972" i="9"/>
  <c r="T3969" i="9"/>
  <c r="U3969" i="9" s="1"/>
  <c r="X3968" i="9"/>
  <c r="BJ4258" i="9" l="1"/>
  <c r="Y3968" i="9"/>
  <c r="W3969" i="9"/>
  <c r="T3970" i="9"/>
  <c r="U3970" i="9" s="1"/>
  <c r="AD3973" i="9"/>
  <c r="X3969" i="9"/>
  <c r="BJ4259" i="9" l="1"/>
  <c r="Y3969" i="9"/>
  <c r="W3970" i="9"/>
  <c r="T3971" i="9"/>
  <c r="U3971" i="9" s="1"/>
  <c r="AD3974" i="9"/>
  <c r="X3970" i="9"/>
  <c r="BJ4260" i="9" l="1"/>
  <c r="Y3970" i="9"/>
  <c r="W3971" i="9"/>
  <c r="T3972" i="9"/>
  <c r="U3972" i="9" s="1"/>
  <c r="AD3975" i="9"/>
  <c r="X3971" i="9"/>
  <c r="BJ4261" i="9" l="1"/>
  <c r="Y3971" i="9"/>
  <c r="W3972" i="9"/>
  <c r="AD3976" i="9"/>
  <c r="T3973" i="9"/>
  <c r="U3973" i="9" s="1"/>
  <c r="X3972" i="9"/>
  <c r="BJ4262" i="9" l="1"/>
  <c r="Y3972" i="9"/>
  <c r="W3973" i="9"/>
  <c r="T3974" i="9"/>
  <c r="U3974" i="9" s="1"/>
  <c r="AD3977" i="9"/>
  <c r="X3973" i="9"/>
  <c r="BJ4263" i="9" l="1"/>
  <c r="Y3973" i="9"/>
  <c r="W3974" i="9"/>
  <c r="T3975" i="9"/>
  <c r="U3975" i="9" s="1"/>
  <c r="AD3978" i="9"/>
  <c r="X3974" i="9"/>
  <c r="BJ4264" i="9" l="1"/>
  <c r="Y3974" i="9"/>
  <c r="W3975" i="9"/>
  <c r="T3976" i="9"/>
  <c r="U3976" i="9" s="1"/>
  <c r="AD3979" i="9"/>
  <c r="X3975" i="9"/>
  <c r="BJ4265" i="9" l="1"/>
  <c r="Y3975" i="9"/>
  <c r="W3976" i="9"/>
  <c r="T3977" i="9"/>
  <c r="U3977" i="9" s="1"/>
  <c r="AD3980" i="9"/>
  <c r="X3976" i="9"/>
  <c r="BJ4266" i="9" l="1"/>
  <c r="Y3976" i="9"/>
  <c r="W3977" i="9"/>
  <c r="AD3981" i="9"/>
  <c r="T3978" i="9"/>
  <c r="U3978" i="9" s="1"/>
  <c r="X3977" i="9"/>
  <c r="BJ4267" i="9" l="1"/>
  <c r="Y3977" i="9"/>
  <c r="W3978" i="9"/>
  <c r="T3979" i="9"/>
  <c r="U3979" i="9" s="1"/>
  <c r="AD3982" i="9"/>
  <c r="X3978" i="9"/>
  <c r="BJ4268" i="9" l="1"/>
  <c r="Y3978" i="9"/>
  <c r="W3979" i="9"/>
  <c r="T3980" i="9"/>
  <c r="U3980" i="9" s="1"/>
  <c r="AD3983" i="9"/>
  <c r="X3979" i="9"/>
  <c r="BJ4269" i="9" l="1"/>
  <c r="Y3979" i="9"/>
  <c r="W3980" i="9"/>
  <c r="AD3984" i="9"/>
  <c r="T3981" i="9"/>
  <c r="U3981" i="9" s="1"/>
  <c r="X3980" i="9"/>
  <c r="BJ4270" i="9" l="1"/>
  <c r="Y3980" i="9"/>
  <c r="W3981" i="9"/>
  <c r="T3982" i="9"/>
  <c r="U3982" i="9" s="1"/>
  <c r="AD3985" i="9"/>
  <c r="X3981" i="9"/>
  <c r="BJ4271" i="9" l="1"/>
  <c r="Y3981" i="9"/>
  <c r="W3982" i="9"/>
  <c r="AD3986" i="9"/>
  <c r="T3983" i="9"/>
  <c r="U3983" i="9" s="1"/>
  <c r="X3982" i="9"/>
  <c r="BJ4272" i="9" l="1"/>
  <c r="Y3982" i="9"/>
  <c r="W3983" i="9"/>
  <c r="T3984" i="9"/>
  <c r="U3984" i="9" s="1"/>
  <c r="AD3987" i="9"/>
  <c r="X3983" i="9"/>
  <c r="BJ4273" i="9" l="1"/>
  <c r="Y3983" i="9"/>
  <c r="W3984" i="9"/>
  <c r="T3985" i="9"/>
  <c r="U3985" i="9" s="1"/>
  <c r="AD3988" i="9"/>
  <c r="X3984" i="9"/>
  <c r="BJ4274" i="9" l="1"/>
  <c r="Y3984" i="9"/>
  <c r="W3985" i="9"/>
  <c r="AD3989" i="9"/>
  <c r="T3986" i="9"/>
  <c r="U3986" i="9" s="1"/>
  <c r="X3985" i="9"/>
  <c r="BJ4275" i="9" l="1"/>
  <c r="Y3985" i="9"/>
  <c r="W3986" i="9"/>
  <c r="AD3990" i="9"/>
  <c r="T3987" i="9"/>
  <c r="U3987" i="9" s="1"/>
  <c r="X3986" i="9"/>
  <c r="BJ4276" i="9" l="1"/>
  <c r="Y3986" i="9"/>
  <c r="W3987" i="9"/>
  <c r="AD3991" i="9"/>
  <c r="T3988" i="9"/>
  <c r="U3988" i="9" s="1"/>
  <c r="X3987" i="9"/>
  <c r="BJ4277" i="9" l="1"/>
  <c r="Y3987" i="9"/>
  <c r="W3988" i="9"/>
  <c r="T3989" i="9"/>
  <c r="U3989" i="9" s="1"/>
  <c r="AD3992" i="9"/>
  <c r="X3988" i="9"/>
  <c r="BJ4278" i="9" l="1"/>
  <c r="Y3988" i="9"/>
  <c r="W3989" i="9"/>
  <c r="AD3993" i="9"/>
  <c r="T3990" i="9"/>
  <c r="U3990" i="9" s="1"/>
  <c r="X3989" i="9"/>
  <c r="BJ4279" i="9" l="1"/>
  <c r="Y3989" i="9"/>
  <c r="W3990" i="9"/>
  <c r="AD3994" i="9"/>
  <c r="T3991" i="9"/>
  <c r="U3991" i="9" s="1"/>
  <c r="X3990" i="9"/>
  <c r="BJ4280" i="9" l="1"/>
  <c r="Y3990" i="9"/>
  <c r="W3991" i="9"/>
  <c r="T3992" i="9"/>
  <c r="U3992" i="9" s="1"/>
  <c r="AD3995" i="9"/>
  <c r="X3991" i="9"/>
  <c r="BJ4281" i="9" l="1"/>
  <c r="Y3991" i="9"/>
  <c r="W3992" i="9"/>
  <c r="T3993" i="9"/>
  <c r="U3993" i="9" s="1"/>
  <c r="AD3996" i="9"/>
  <c r="X3992" i="9"/>
  <c r="BJ4282" i="9" l="1"/>
  <c r="Y3992" i="9"/>
  <c r="W3993" i="9"/>
  <c r="T3994" i="9"/>
  <c r="U3994" i="9" s="1"/>
  <c r="AD3997" i="9"/>
  <c r="X3993" i="9"/>
  <c r="BJ4283" i="9" l="1"/>
  <c r="Y3993" i="9"/>
  <c r="W3994" i="9"/>
  <c r="AD3998" i="9"/>
  <c r="T3995" i="9"/>
  <c r="U3995" i="9" s="1"/>
  <c r="X3994" i="9"/>
  <c r="BJ4284" i="9" l="1"/>
  <c r="Y3994" i="9"/>
  <c r="W3995" i="9"/>
  <c r="T3996" i="9"/>
  <c r="U3996" i="9" s="1"/>
  <c r="AD3999" i="9"/>
  <c r="X3995" i="9"/>
  <c r="BJ4285" i="9" l="1"/>
  <c r="Y3995" i="9"/>
  <c r="W3996" i="9"/>
  <c r="T3997" i="9"/>
  <c r="U3997" i="9" s="1"/>
  <c r="AD4000" i="9"/>
  <c r="X3996" i="9"/>
  <c r="BJ4286" i="9" l="1"/>
  <c r="Y3996" i="9"/>
  <c r="W3997" i="9"/>
  <c r="T3998" i="9"/>
  <c r="U3998" i="9" s="1"/>
  <c r="AD4001" i="9"/>
  <c r="X3997" i="9"/>
  <c r="BJ4287" i="9" l="1"/>
  <c r="Y3997" i="9"/>
  <c r="W3998" i="9"/>
  <c r="AD4002" i="9"/>
  <c r="T3999" i="9"/>
  <c r="U3999" i="9" s="1"/>
  <c r="X3998" i="9"/>
  <c r="BJ4288" i="9" l="1"/>
  <c r="Y3998" i="9"/>
  <c r="W3999" i="9"/>
  <c r="AD4003" i="9"/>
  <c r="T4000" i="9"/>
  <c r="U4000" i="9" s="1"/>
  <c r="X3999" i="9"/>
  <c r="BJ4289" i="9" l="1"/>
  <c r="Y3999" i="9"/>
  <c r="W4000" i="9"/>
  <c r="T4001" i="9"/>
  <c r="U4001" i="9" s="1"/>
  <c r="AD4004" i="9"/>
  <c r="X4000" i="9"/>
  <c r="BJ4290" i="9" l="1"/>
  <c r="Y4000" i="9"/>
  <c r="W4001" i="9"/>
  <c r="T4002" i="9"/>
  <c r="U4002" i="9" s="1"/>
  <c r="AD4005" i="9"/>
  <c r="X4001" i="9"/>
  <c r="BJ4291" i="9" l="1"/>
  <c r="Y4001" i="9"/>
  <c r="W4002" i="9"/>
  <c r="T4003" i="9"/>
  <c r="U4003" i="9" s="1"/>
  <c r="AD4006" i="9"/>
  <c r="X4002" i="9"/>
  <c r="BJ4292" i="9" l="1"/>
  <c r="Y4002" i="9"/>
  <c r="W4003" i="9"/>
  <c r="AD4007" i="9"/>
  <c r="T4004" i="9"/>
  <c r="U4004" i="9" s="1"/>
  <c r="X4003" i="9"/>
  <c r="BJ4293" i="9" l="1"/>
  <c r="Y4003" i="9"/>
  <c r="W4004" i="9"/>
  <c r="AD4008" i="9"/>
  <c r="T4005" i="9"/>
  <c r="U4005" i="9" s="1"/>
  <c r="X4004" i="9"/>
  <c r="BJ4294" i="9" l="1"/>
  <c r="Y4004" i="9"/>
  <c r="W4005" i="9"/>
  <c r="T4006" i="9"/>
  <c r="U4006" i="9" s="1"/>
  <c r="AD4009" i="9"/>
  <c r="X4005" i="9"/>
  <c r="BJ4295" i="9" l="1"/>
  <c r="Y4005" i="9"/>
  <c r="W4006" i="9"/>
  <c r="AD4010" i="9"/>
  <c r="T4007" i="9"/>
  <c r="U4007" i="9" s="1"/>
  <c r="X4006" i="9"/>
  <c r="BJ4296" i="9" l="1"/>
  <c r="Y4006" i="9"/>
  <c r="W4007" i="9"/>
  <c r="T4008" i="9"/>
  <c r="U4008" i="9" s="1"/>
  <c r="AD4011" i="9"/>
  <c r="X4007" i="9"/>
  <c r="BJ4297" i="9" l="1"/>
  <c r="Y4007" i="9"/>
  <c r="W4008" i="9"/>
  <c r="AD4012" i="9"/>
  <c r="T4009" i="9"/>
  <c r="U4009" i="9" s="1"/>
  <c r="X4008" i="9"/>
  <c r="BJ4298" i="9" l="1"/>
  <c r="Y4008" i="9"/>
  <c r="W4009" i="9"/>
  <c r="T4010" i="9"/>
  <c r="U4010" i="9" s="1"/>
  <c r="AD4013" i="9"/>
  <c r="X4009" i="9"/>
  <c r="BJ4299" i="9" l="1"/>
  <c r="Y4009" i="9"/>
  <c r="W4010" i="9"/>
  <c r="AD4014" i="9"/>
  <c r="T4011" i="9"/>
  <c r="U4011" i="9" s="1"/>
  <c r="X4010" i="9"/>
  <c r="BJ4300" i="9" l="1"/>
  <c r="Y4010" i="9"/>
  <c r="W4011" i="9"/>
  <c r="AD4015" i="9"/>
  <c r="T4012" i="9"/>
  <c r="U4012" i="9" s="1"/>
  <c r="X4011" i="9"/>
  <c r="BJ4301" i="9" l="1"/>
  <c r="Y4011" i="9"/>
  <c r="W4012" i="9"/>
  <c r="T4013" i="9"/>
  <c r="U4013" i="9" s="1"/>
  <c r="AD4016" i="9"/>
  <c r="X4012" i="9"/>
  <c r="BJ4302" i="9" l="1"/>
  <c r="Y4012" i="9"/>
  <c r="W4013" i="9"/>
  <c r="T4014" i="9"/>
  <c r="U4014" i="9" s="1"/>
  <c r="AD4017" i="9"/>
  <c r="X4013" i="9"/>
  <c r="BJ4303" i="9" l="1"/>
  <c r="Y4013" i="9"/>
  <c r="W4014" i="9"/>
  <c r="T4015" i="9"/>
  <c r="U4015" i="9" s="1"/>
  <c r="AD4018" i="9"/>
  <c r="X4014" i="9"/>
  <c r="BJ4304" i="9" l="1"/>
  <c r="Y4014" i="9"/>
  <c r="W4015" i="9"/>
  <c r="T4016" i="9"/>
  <c r="U4016" i="9" s="1"/>
  <c r="AD4019" i="9"/>
  <c r="X4015" i="9"/>
  <c r="BJ4305" i="9" l="1"/>
  <c r="Y4015" i="9"/>
  <c r="W4016" i="9"/>
  <c r="AD4020" i="9"/>
  <c r="T4017" i="9"/>
  <c r="U4017" i="9" s="1"/>
  <c r="X4016" i="9"/>
  <c r="BJ4306" i="9" l="1"/>
  <c r="Y4016" i="9"/>
  <c r="W4017" i="9"/>
  <c r="T4018" i="9"/>
  <c r="U4018" i="9" s="1"/>
  <c r="AD4021" i="9"/>
  <c r="X4017" i="9"/>
  <c r="BJ4307" i="9" l="1"/>
  <c r="Y4017" i="9"/>
  <c r="W4018" i="9"/>
  <c r="AD4022" i="9"/>
  <c r="T4019" i="9"/>
  <c r="U4019" i="9" s="1"/>
  <c r="X4018" i="9"/>
  <c r="BJ4308" i="9" l="1"/>
  <c r="Y4018" i="9"/>
  <c r="W4019" i="9"/>
  <c r="AD4023" i="9"/>
  <c r="T4020" i="9"/>
  <c r="U4020" i="9" s="1"/>
  <c r="X4019" i="9"/>
  <c r="BJ4309" i="9" l="1"/>
  <c r="Y4019" i="9"/>
  <c r="W4020" i="9"/>
  <c r="T4021" i="9"/>
  <c r="U4021" i="9" s="1"/>
  <c r="AD4024" i="9"/>
  <c r="X4020" i="9"/>
  <c r="BJ4310" i="9" l="1"/>
  <c r="Y4020" i="9"/>
  <c r="W4021" i="9"/>
  <c r="AD4025" i="9"/>
  <c r="T4022" i="9"/>
  <c r="U4022" i="9" s="1"/>
  <c r="X4021" i="9"/>
  <c r="BJ4311" i="9" l="1"/>
  <c r="Y4021" i="9"/>
  <c r="W4022" i="9"/>
  <c r="AD4026" i="9"/>
  <c r="T4023" i="9"/>
  <c r="U4023" i="9" s="1"/>
  <c r="X4022" i="9"/>
  <c r="BJ4312" i="9" l="1"/>
  <c r="Y4022" i="9"/>
  <c r="W4023" i="9"/>
  <c r="AD4027" i="9"/>
  <c r="T4024" i="9"/>
  <c r="U4024" i="9" s="1"/>
  <c r="X4023" i="9"/>
  <c r="BJ4313" i="9" l="1"/>
  <c r="Y4023" i="9"/>
  <c r="W4024" i="9"/>
  <c r="T4025" i="9"/>
  <c r="U4025" i="9" s="1"/>
  <c r="AD4028" i="9"/>
  <c r="X4024" i="9"/>
  <c r="BJ4314" i="9" l="1"/>
  <c r="Y4024" i="9"/>
  <c r="W4025" i="9"/>
  <c r="T4026" i="9"/>
  <c r="U4026" i="9" s="1"/>
  <c r="AD4029" i="9"/>
  <c r="X4025" i="9"/>
  <c r="BJ4315" i="9" l="1"/>
  <c r="Y4025" i="9"/>
  <c r="W4026" i="9"/>
  <c r="AD4030" i="9"/>
  <c r="T4027" i="9"/>
  <c r="U4027" i="9" s="1"/>
  <c r="X4026" i="9"/>
  <c r="BJ4316" i="9" l="1"/>
  <c r="Y4026" i="9"/>
  <c r="W4027" i="9"/>
  <c r="T4028" i="9"/>
  <c r="U4028" i="9" s="1"/>
  <c r="AD4031" i="9"/>
  <c r="X4027" i="9"/>
  <c r="BJ4317" i="9" l="1"/>
  <c r="Y4027" i="9"/>
  <c r="W4028" i="9"/>
  <c r="AD4032" i="9"/>
  <c r="T4029" i="9"/>
  <c r="U4029" i="9" s="1"/>
  <c r="X4028" i="9"/>
  <c r="BJ4318" i="9" l="1"/>
  <c r="Y4028" i="9"/>
  <c r="W4029" i="9"/>
  <c r="T4030" i="9"/>
  <c r="U4030" i="9" s="1"/>
  <c r="AD4033" i="9"/>
  <c r="X4029" i="9"/>
  <c r="BJ4319" i="9" l="1"/>
  <c r="Y4029" i="9"/>
  <c r="W4030" i="9"/>
  <c r="AD4034" i="9"/>
  <c r="T4031" i="9"/>
  <c r="U4031" i="9" s="1"/>
  <c r="X4030" i="9"/>
  <c r="BJ4320" i="9" l="1"/>
  <c r="Y4030" i="9"/>
  <c r="W4031" i="9"/>
  <c r="T4032" i="9"/>
  <c r="U4032" i="9" s="1"/>
  <c r="AD4035" i="9"/>
  <c r="X4031" i="9"/>
  <c r="BJ4321" i="9" l="1"/>
  <c r="Y4031" i="9"/>
  <c r="W4032" i="9"/>
  <c r="T4033" i="9"/>
  <c r="U4033" i="9" s="1"/>
  <c r="AD4036" i="9"/>
  <c r="X4032" i="9"/>
  <c r="BJ4322" i="9" l="1"/>
  <c r="Y4032" i="9"/>
  <c r="W4033" i="9"/>
  <c r="T4034" i="9"/>
  <c r="U4034" i="9" s="1"/>
  <c r="AD4037" i="9"/>
  <c r="X4033" i="9"/>
  <c r="BJ4323" i="9" l="1"/>
  <c r="Y4033" i="9"/>
  <c r="W4034" i="9"/>
  <c r="AD4038" i="9"/>
  <c r="T4035" i="9"/>
  <c r="U4035" i="9" s="1"/>
  <c r="X4034" i="9"/>
  <c r="BJ4324" i="9" l="1"/>
  <c r="Y4034" i="9"/>
  <c r="W4035" i="9"/>
  <c r="T4036" i="9"/>
  <c r="U4036" i="9" s="1"/>
  <c r="AD4039" i="9"/>
  <c r="X4035" i="9"/>
  <c r="BJ4325" i="9" l="1"/>
  <c r="Y4035" i="9"/>
  <c r="W4036" i="9"/>
  <c r="AD4040" i="9"/>
  <c r="T4037" i="9"/>
  <c r="U4037" i="9" s="1"/>
  <c r="X4036" i="9"/>
  <c r="BJ4326" i="9" l="1"/>
  <c r="Y4036" i="9"/>
  <c r="W4037" i="9"/>
  <c r="AD4041" i="9"/>
  <c r="T4038" i="9"/>
  <c r="U4038" i="9" s="1"/>
  <c r="X4037" i="9"/>
  <c r="BJ4327" i="9" l="1"/>
  <c r="Y4037" i="9"/>
  <c r="W4038" i="9"/>
  <c r="T4039" i="9"/>
  <c r="U4039" i="9" s="1"/>
  <c r="AD4042" i="9"/>
  <c r="X4038" i="9"/>
  <c r="BJ4328" i="9" l="1"/>
  <c r="Y4038" i="9"/>
  <c r="W4039" i="9"/>
  <c r="T4040" i="9"/>
  <c r="U4040" i="9" s="1"/>
  <c r="AD4043" i="9"/>
  <c r="X4039" i="9"/>
  <c r="BJ4329" i="9" l="1"/>
  <c r="Y4039" i="9"/>
  <c r="W4040" i="9"/>
  <c r="T4041" i="9"/>
  <c r="U4041" i="9" s="1"/>
  <c r="AD4044" i="9"/>
  <c r="X4040" i="9"/>
  <c r="BJ4330" i="9" l="1"/>
  <c r="Y4040" i="9"/>
  <c r="W4041" i="9"/>
  <c r="T4042" i="9"/>
  <c r="U4042" i="9" s="1"/>
  <c r="AD4045" i="9"/>
  <c r="X4041" i="9"/>
  <c r="BJ4331" i="9" l="1"/>
  <c r="Y4041" i="9"/>
  <c r="W4042" i="9"/>
  <c r="AD4046" i="9"/>
  <c r="T4043" i="9"/>
  <c r="U4043" i="9" s="1"/>
  <c r="X4042" i="9"/>
  <c r="BJ4332" i="9" l="1"/>
  <c r="Y4042" i="9"/>
  <c r="W4043" i="9"/>
  <c r="AD4047" i="9"/>
  <c r="T4044" i="9"/>
  <c r="U4044" i="9" s="1"/>
  <c r="X4043" i="9"/>
  <c r="BJ4333" i="9" l="1"/>
  <c r="Y4043" i="9"/>
  <c r="W4044" i="9"/>
  <c r="T4045" i="9"/>
  <c r="U4045" i="9" s="1"/>
  <c r="AD4048" i="9"/>
  <c r="X4044" i="9"/>
  <c r="BJ4334" i="9" l="1"/>
  <c r="Y4044" i="9"/>
  <c r="W4045" i="9"/>
  <c r="AD4049" i="9"/>
  <c r="T4046" i="9"/>
  <c r="U4046" i="9" s="1"/>
  <c r="X4045" i="9"/>
  <c r="BJ4335" i="9" l="1"/>
  <c r="Y4045" i="9"/>
  <c r="W4046" i="9"/>
  <c r="T4047" i="9"/>
  <c r="U4047" i="9" s="1"/>
  <c r="AD4050" i="9"/>
  <c r="X4046" i="9"/>
  <c r="BJ4336" i="9" l="1"/>
  <c r="Y4046" i="9"/>
  <c r="W4047" i="9"/>
  <c r="AD4051" i="9"/>
  <c r="T4048" i="9"/>
  <c r="U4048" i="9" s="1"/>
  <c r="X4047" i="9"/>
  <c r="BJ4337" i="9" l="1"/>
  <c r="Y4047" i="9"/>
  <c r="W4048" i="9"/>
  <c r="T4049" i="9"/>
  <c r="U4049" i="9" s="1"/>
  <c r="AD4052" i="9"/>
  <c r="X4048" i="9"/>
  <c r="BJ4338" i="9" l="1"/>
  <c r="Y4048" i="9"/>
  <c r="W4049" i="9"/>
  <c r="T4050" i="9"/>
  <c r="U4050" i="9" s="1"/>
  <c r="AD4053" i="9"/>
  <c r="X4049" i="9"/>
  <c r="BJ4339" i="9" l="1"/>
  <c r="Y4049" i="9"/>
  <c r="W4050" i="9"/>
  <c r="AD4054" i="9"/>
  <c r="T4051" i="9"/>
  <c r="U4051" i="9" s="1"/>
  <c r="X4050" i="9"/>
  <c r="BJ4340" i="9" l="1"/>
  <c r="Y4050" i="9"/>
  <c r="W4051" i="9"/>
  <c r="AD4055" i="9"/>
  <c r="T4052" i="9"/>
  <c r="U4052" i="9" s="1"/>
  <c r="X4051" i="9"/>
  <c r="BJ4341" i="9" l="1"/>
  <c r="Y4051" i="9"/>
  <c r="W4052" i="9"/>
  <c r="AD4056" i="9"/>
  <c r="T4053" i="9"/>
  <c r="U4053" i="9" s="1"/>
  <c r="X4052" i="9"/>
  <c r="BJ4342" i="9" l="1"/>
  <c r="Y4052" i="9"/>
  <c r="W4053" i="9"/>
  <c r="AD4057" i="9"/>
  <c r="T4054" i="9"/>
  <c r="U4054" i="9" s="1"/>
  <c r="X4053" i="9"/>
  <c r="BJ4343" i="9" l="1"/>
  <c r="Y4053" i="9"/>
  <c r="W4054" i="9"/>
  <c r="AD4058" i="9"/>
  <c r="T4055" i="9"/>
  <c r="U4055" i="9" s="1"/>
  <c r="X4054" i="9"/>
  <c r="BJ4344" i="9" l="1"/>
  <c r="Y4054" i="9"/>
  <c r="W4055" i="9"/>
  <c r="T4056" i="9"/>
  <c r="U4056" i="9" s="1"/>
  <c r="AD4059" i="9"/>
  <c r="X4055" i="9"/>
  <c r="BJ4345" i="9" l="1"/>
  <c r="Y4055" i="9"/>
  <c r="W4056" i="9"/>
  <c r="AD4060" i="9"/>
  <c r="T4057" i="9"/>
  <c r="U4057" i="9" s="1"/>
  <c r="X4056" i="9"/>
  <c r="BJ4346" i="9" l="1"/>
  <c r="Y4056" i="9"/>
  <c r="W4057" i="9"/>
  <c r="AD4061" i="9"/>
  <c r="T4058" i="9"/>
  <c r="U4058" i="9" s="1"/>
  <c r="X4057" i="9"/>
  <c r="BJ4347" i="9" l="1"/>
  <c r="Y4057" i="9"/>
  <c r="W4058" i="9"/>
  <c r="AD4062" i="9"/>
  <c r="T4059" i="9"/>
  <c r="U4059" i="9" s="1"/>
  <c r="X4058" i="9"/>
  <c r="BJ4348" i="9" l="1"/>
  <c r="Y4058" i="9"/>
  <c r="W4059" i="9"/>
  <c r="T4060" i="9"/>
  <c r="U4060" i="9" s="1"/>
  <c r="AD4063" i="9"/>
  <c r="X4059" i="9"/>
  <c r="BJ4349" i="9" l="1"/>
  <c r="Y4059" i="9"/>
  <c r="W4060" i="9"/>
  <c r="AD4064" i="9"/>
  <c r="T4061" i="9"/>
  <c r="U4061" i="9" s="1"/>
  <c r="X4060" i="9"/>
  <c r="BJ4350" i="9" l="1"/>
  <c r="Y4060" i="9"/>
  <c r="W4061" i="9"/>
  <c r="AD4065" i="9"/>
  <c r="T4062" i="9"/>
  <c r="U4062" i="9" s="1"/>
  <c r="X4061" i="9"/>
  <c r="BJ4351" i="9" l="1"/>
  <c r="Y4061" i="9"/>
  <c r="W4062" i="9"/>
  <c r="T4063" i="9"/>
  <c r="U4063" i="9" s="1"/>
  <c r="AD4066" i="9"/>
  <c r="X4062" i="9"/>
  <c r="BJ4352" i="9" l="1"/>
  <c r="Y4062" i="9"/>
  <c r="W4063" i="9"/>
  <c r="T4064" i="9"/>
  <c r="U4064" i="9" s="1"/>
  <c r="AD4067" i="9"/>
  <c r="X4063" i="9"/>
  <c r="BJ4353" i="9" l="1"/>
  <c r="Y4063" i="9"/>
  <c r="W4064" i="9"/>
  <c r="AD4068" i="9"/>
  <c r="T4065" i="9"/>
  <c r="U4065" i="9" s="1"/>
  <c r="X4064" i="9"/>
  <c r="BJ4354" i="9" l="1"/>
  <c r="Y4064" i="9"/>
  <c r="W4065" i="9"/>
  <c r="AD4069" i="9"/>
  <c r="T4066" i="9"/>
  <c r="U4066" i="9" s="1"/>
  <c r="X4065" i="9"/>
  <c r="BJ4355" i="9" l="1"/>
  <c r="Y4065" i="9"/>
  <c r="W4066" i="9"/>
  <c r="T4067" i="9"/>
  <c r="U4067" i="9" s="1"/>
  <c r="AD4070" i="9"/>
  <c r="X4066" i="9"/>
  <c r="BJ4356" i="9" l="1"/>
  <c r="Y4066" i="9"/>
  <c r="W4067" i="9"/>
  <c r="AD4071" i="9"/>
  <c r="T4068" i="9"/>
  <c r="U4068" i="9" s="1"/>
  <c r="X4067" i="9"/>
  <c r="BJ4357" i="9" l="1"/>
  <c r="Y4067" i="9"/>
  <c r="W4068" i="9"/>
  <c r="T4069" i="9"/>
  <c r="U4069" i="9" s="1"/>
  <c r="AD4072" i="9"/>
  <c r="X4068" i="9"/>
  <c r="BJ4358" i="9" l="1"/>
  <c r="Y4068" i="9"/>
  <c r="W4069" i="9"/>
  <c r="T4070" i="9"/>
  <c r="U4070" i="9" s="1"/>
  <c r="AD4073" i="9"/>
  <c r="X4069" i="9"/>
  <c r="BJ4359" i="9" l="1"/>
  <c r="Y4069" i="9"/>
  <c r="W4070" i="9"/>
  <c r="T4071" i="9"/>
  <c r="U4071" i="9" s="1"/>
  <c r="AD4074" i="9"/>
  <c r="X4070" i="9"/>
  <c r="BJ4360" i="9" l="1"/>
  <c r="Y4070" i="9"/>
  <c r="W4071" i="9"/>
  <c r="T4072" i="9"/>
  <c r="U4072" i="9" s="1"/>
  <c r="AD4075" i="9"/>
  <c r="X4071" i="9"/>
  <c r="BJ4361" i="9" l="1"/>
  <c r="Y4071" i="9"/>
  <c r="W4072" i="9"/>
  <c r="AD4076" i="9"/>
  <c r="T4073" i="9"/>
  <c r="U4073" i="9" s="1"/>
  <c r="X4072" i="9"/>
  <c r="BJ4362" i="9" l="1"/>
  <c r="Y4072" i="9"/>
  <c r="W4073" i="9"/>
  <c r="T4074" i="9"/>
  <c r="U4074" i="9" s="1"/>
  <c r="AD4077" i="9"/>
  <c r="X4073" i="9"/>
  <c r="BJ4363" i="9" l="1"/>
  <c r="Y4073" i="9"/>
  <c r="W4074" i="9"/>
  <c r="T4075" i="9"/>
  <c r="U4075" i="9" s="1"/>
  <c r="AD4078" i="9"/>
  <c r="X4074" i="9"/>
  <c r="BJ4364" i="9" l="1"/>
  <c r="Y4074" i="9"/>
  <c r="W4075" i="9"/>
  <c r="AD4079" i="9"/>
  <c r="T4076" i="9"/>
  <c r="U4076" i="9" s="1"/>
  <c r="X4075" i="9"/>
  <c r="BJ4365" i="9" l="1"/>
  <c r="Y4075" i="9"/>
  <c r="W4076" i="9"/>
  <c r="T4077" i="9"/>
  <c r="U4077" i="9" s="1"/>
  <c r="AD4080" i="9"/>
  <c r="X4076" i="9"/>
  <c r="BJ4366" i="9" l="1"/>
  <c r="Y4076" i="9"/>
  <c r="W4077" i="9"/>
  <c r="T4078" i="9"/>
  <c r="U4078" i="9" s="1"/>
  <c r="AD4081" i="9"/>
  <c r="X4077" i="9"/>
  <c r="BJ4367" i="9" l="1"/>
  <c r="Y4077" i="9"/>
  <c r="W4078" i="9"/>
  <c r="AD4082" i="9"/>
  <c r="T4079" i="9"/>
  <c r="U4079" i="9" s="1"/>
  <c r="X4078" i="9"/>
  <c r="BJ4368" i="9" l="1"/>
  <c r="Y4078" i="9"/>
  <c r="W4079" i="9"/>
  <c r="T4080" i="9"/>
  <c r="U4080" i="9" s="1"/>
  <c r="AD4083" i="9"/>
  <c r="X4079" i="9"/>
  <c r="BJ4369" i="9" l="1"/>
  <c r="Y4079" i="9"/>
  <c r="W4080" i="9"/>
  <c r="T4081" i="9"/>
  <c r="U4081" i="9" s="1"/>
  <c r="AD4084" i="9"/>
  <c r="X4080" i="9"/>
  <c r="BJ4370" i="9" l="1"/>
  <c r="Y4080" i="9"/>
  <c r="W4081" i="9"/>
  <c r="T4082" i="9"/>
  <c r="U4082" i="9" s="1"/>
  <c r="AD4085" i="9"/>
  <c r="X4081" i="9"/>
  <c r="BJ4371" i="9" l="1"/>
  <c r="Y4081" i="9"/>
  <c r="W4082" i="9"/>
  <c r="AD4086" i="9"/>
  <c r="T4083" i="9"/>
  <c r="U4083" i="9" s="1"/>
  <c r="X4082" i="9"/>
  <c r="BJ4372" i="9" l="1"/>
  <c r="Y4082" i="9"/>
  <c r="W4083" i="9"/>
  <c r="T4084" i="9"/>
  <c r="U4084" i="9" s="1"/>
  <c r="AD4087" i="9"/>
  <c r="X4083" i="9"/>
  <c r="BJ4373" i="9" l="1"/>
  <c r="Y4083" i="9"/>
  <c r="W4084" i="9"/>
  <c r="AD4088" i="9"/>
  <c r="T4085" i="9"/>
  <c r="U4085" i="9" s="1"/>
  <c r="X4084" i="9"/>
  <c r="BJ4374" i="9" l="1"/>
  <c r="Y4084" i="9"/>
  <c r="W4085" i="9"/>
  <c r="AD4089" i="9"/>
  <c r="T4086" i="9"/>
  <c r="U4086" i="9" s="1"/>
  <c r="X4085" i="9"/>
  <c r="BJ4375" i="9" l="1"/>
  <c r="Y4085" i="9"/>
  <c r="W4086" i="9"/>
  <c r="AD4090" i="9"/>
  <c r="T4087" i="9"/>
  <c r="U4087" i="9" s="1"/>
  <c r="X4086" i="9"/>
  <c r="BJ4376" i="9" l="1"/>
  <c r="Y4086" i="9"/>
  <c r="W4087" i="9"/>
  <c r="T4088" i="9"/>
  <c r="U4088" i="9" s="1"/>
  <c r="AD4091" i="9"/>
  <c r="X4087" i="9"/>
  <c r="BJ4377" i="9" l="1"/>
  <c r="Y4087" i="9"/>
  <c r="W4088" i="9"/>
  <c r="T4089" i="9"/>
  <c r="U4089" i="9" s="1"/>
  <c r="AD4092" i="9"/>
  <c r="X4088" i="9"/>
  <c r="BJ4378" i="9" l="1"/>
  <c r="Y4088" i="9"/>
  <c r="W4089" i="9"/>
  <c r="AD4093" i="9"/>
  <c r="T4090" i="9"/>
  <c r="U4090" i="9" s="1"/>
  <c r="X4089" i="9"/>
  <c r="BJ4379" i="9" l="1"/>
  <c r="Y4089" i="9"/>
  <c r="W4090" i="9"/>
  <c r="AD4094" i="9"/>
  <c r="T4091" i="9"/>
  <c r="U4091" i="9" s="1"/>
  <c r="X4090" i="9"/>
  <c r="BJ4380" i="9" l="1"/>
  <c r="Y4090" i="9"/>
  <c r="W4091" i="9"/>
  <c r="T4092" i="9"/>
  <c r="U4092" i="9" s="1"/>
  <c r="AD4095" i="9"/>
  <c r="X4091" i="9"/>
  <c r="BJ4381" i="9" l="1"/>
  <c r="Y4091" i="9"/>
  <c r="W4092" i="9"/>
  <c r="AD4096" i="9"/>
  <c r="T4093" i="9"/>
  <c r="U4093" i="9" s="1"/>
  <c r="X4092" i="9"/>
  <c r="BJ4382" i="9" l="1"/>
  <c r="Y4092" i="9"/>
  <c r="W4093" i="9"/>
  <c r="AD4097" i="9"/>
  <c r="T4094" i="9"/>
  <c r="U4094" i="9" s="1"/>
  <c r="X4093" i="9"/>
  <c r="BJ4383" i="9" l="1"/>
  <c r="Y4093" i="9"/>
  <c r="W4094" i="9"/>
  <c r="T4095" i="9"/>
  <c r="U4095" i="9" s="1"/>
  <c r="AD4098" i="9"/>
  <c r="X4094" i="9"/>
  <c r="BJ4384" i="9" l="1"/>
  <c r="Y4094" i="9"/>
  <c r="W4095" i="9"/>
  <c r="AD4099" i="9"/>
  <c r="T4096" i="9"/>
  <c r="U4096" i="9" s="1"/>
  <c r="X4095" i="9"/>
  <c r="BJ4385" i="9" l="1"/>
  <c r="Y4095" i="9"/>
  <c r="W4096" i="9"/>
  <c r="T4097" i="9"/>
  <c r="U4097" i="9" s="1"/>
  <c r="AD4100" i="9"/>
  <c r="X4096" i="9"/>
  <c r="BJ4386" i="9" l="1"/>
  <c r="Y4096" i="9"/>
  <c r="W4097" i="9"/>
  <c r="T4098" i="9"/>
  <c r="U4098" i="9" s="1"/>
  <c r="AD4101" i="9"/>
  <c r="X4097" i="9"/>
  <c r="BJ4387" i="9" l="1"/>
  <c r="Y4097" i="9"/>
  <c r="W4098" i="9"/>
  <c r="T4099" i="9"/>
  <c r="U4099" i="9" s="1"/>
  <c r="AD4102" i="9"/>
  <c r="X4098" i="9"/>
  <c r="BJ4388" i="9" l="1"/>
  <c r="Y4098" i="9"/>
  <c r="W4099" i="9"/>
  <c r="AD4103" i="9"/>
  <c r="T4100" i="9"/>
  <c r="U4100" i="9" s="1"/>
  <c r="X4099" i="9"/>
  <c r="BJ4389" i="9" l="1"/>
  <c r="Y4099" i="9"/>
  <c r="W4100" i="9"/>
  <c r="T4101" i="9"/>
  <c r="U4101" i="9" s="1"/>
  <c r="AD4104" i="9"/>
  <c r="X4100" i="9"/>
  <c r="BJ4390" i="9" l="1"/>
  <c r="Y4100" i="9"/>
  <c r="W4101" i="9"/>
  <c r="T4102" i="9"/>
  <c r="U4102" i="9" s="1"/>
  <c r="AD4105" i="9"/>
  <c r="X4101" i="9"/>
  <c r="BJ4391" i="9" l="1"/>
  <c r="Y4101" i="9"/>
  <c r="W4102" i="9"/>
  <c r="AD4106" i="9"/>
  <c r="T4103" i="9"/>
  <c r="U4103" i="9" s="1"/>
  <c r="X4102" i="9"/>
  <c r="BJ4392" i="9" l="1"/>
  <c r="Y4102" i="9"/>
  <c r="W4103" i="9"/>
  <c r="T4104" i="9"/>
  <c r="U4104" i="9" s="1"/>
  <c r="AD4107" i="9"/>
  <c r="X4103" i="9"/>
  <c r="BJ4393" i="9" l="1"/>
  <c r="Y4103" i="9"/>
  <c r="W4104" i="9"/>
  <c r="AD4108" i="9"/>
  <c r="T4105" i="9"/>
  <c r="U4105" i="9" s="1"/>
  <c r="X4104" i="9"/>
  <c r="BJ4394" i="9" l="1"/>
  <c r="Y4104" i="9"/>
  <c r="W4105" i="9"/>
  <c r="T4106" i="9"/>
  <c r="U4106" i="9" s="1"/>
  <c r="AD4109" i="9"/>
  <c r="X4105" i="9"/>
  <c r="BJ4395" i="9" l="1"/>
  <c r="Y4105" i="9"/>
  <c r="W4106" i="9"/>
  <c r="AD4110" i="9"/>
  <c r="T4107" i="9"/>
  <c r="U4107" i="9" s="1"/>
  <c r="X4106" i="9"/>
  <c r="BJ4396" i="9" l="1"/>
  <c r="Y4106" i="9"/>
  <c r="W4107" i="9"/>
  <c r="T4108" i="9"/>
  <c r="U4108" i="9" s="1"/>
  <c r="AD4111" i="9"/>
  <c r="X4107" i="9"/>
  <c r="BJ4397" i="9" l="1"/>
  <c r="Y4107" i="9"/>
  <c r="W4108" i="9"/>
  <c r="AD4112" i="9"/>
  <c r="T4109" i="9"/>
  <c r="U4109" i="9" s="1"/>
  <c r="X4108" i="9"/>
  <c r="BJ4398" i="9" l="1"/>
  <c r="Y4108" i="9"/>
  <c r="W4109" i="9"/>
  <c r="T4110" i="9"/>
  <c r="U4110" i="9" s="1"/>
  <c r="AD4113" i="9"/>
  <c r="X4109" i="9"/>
  <c r="BJ4399" i="9" l="1"/>
  <c r="Y4109" i="9"/>
  <c r="W4110" i="9"/>
  <c r="AD4114" i="9"/>
  <c r="T4111" i="9"/>
  <c r="U4111" i="9" s="1"/>
  <c r="X4110" i="9"/>
  <c r="BJ4400" i="9" l="1"/>
  <c r="Y4110" i="9"/>
  <c r="W4111" i="9"/>
  <c r="T4112" i="9"/>
  <c r="U4112" i="9" s="1"/>
  <c r="AD4115" i="9"/>
  <c r="X4111" i="9"/>
  <c r="BJ4401" i="9" l="1"/>
  <c r="Y4111" i="9"/>
  <c r="W4112" i="9"/>
  <c r="AD4116" i="9"/>
  <c r="T4113" i="9"/>
  <c r="U4113" i="9" s="1"/>
  <c r="X4112" i="9"/>
  <c r="BJ4402" i="9" l="1"/>
  <c r="Y4112" i="9"/>
  <c r="W4113" i="9"/>
  <c r="AD4117" i="9"/>
  <c r="T4114" i="9"/>
  <c r="U4114" i="9" s="1"/>
  <c r="X4113" i="9"/>
  <c r="BJ4403" i="9" l="1"/>
  <c r="Y4113" i="9"/>
  <c r="W4114" i="9"/>
  <c r="T4115" i="9"/>
  <c r="U4115" i="9" s="1"/>
  <c r="AD4118" i="9"/>
  <c r="X4114" i="9"/>
  <c r="BJ4404" i="9" l="1"/>
  <c r="Y4114" i="9"/>
  <c r="W4115" i="9"/>
  <c r="T4116" i="9"/>
  <c r="U4116" i="9" s="1"/>
  <c r="AD4119" i="9"/>
  <c r="X4115" i="9"/>
  <c r="BJ4405" i="9" l="1"/>
  <c r="Y4115" i="9"/>
  <c r="W4116" i="9"/>
  <c r="T4117" i="9"/>
  <c r="U4117" i="9" s="1"/>
  <c r="AD4120" i="9"/>
  <c r="X4116" i="9"/>
  <c r="BJ4406" i="9" l="1"/>
  <c r="Y4116" i="9"/>
  <c r="W4117" i="9"/>
  <c r="AD4121" i="9"/>
  <c r="T4118" i="9"/>
  <c r="U4118" i="9" s="1"/>
  <c r="X4117" i="9"/>
  <c r="BJ4407" i="9" l="1"/>
  <c r="Y4117" i="9"/>
  <c r="W4118" i="9"/>
  <c r="AD4122" i="9"/>
  <c r="T4119" i="9"/>
  <c r="U4119" i="9" s="1"/>
  <c r="X4118" i="9"/>
  <c r="BJ4408" i="9" l="1"/>
  <c r="Y4118" i="9"/>
  <c r="W4119" i="9"/>
  <c r="T4120" i="9"/>
  <c r="U4120" i="9" s="1"/>
  <c r="AD4123" i="9"/>
  <c r="X4119" i="9"/>
  <c r="BJ4409" i="9" l="1"/>
  <c r="Y4119" i="9"/>
  <c r="W4120" i="9"/>
  <c r="T4121" i="9"/>
  <c r="U4121" i="9" s="1"/>
  <c r="AD4124" i="9"/>
  <c r="X4120" i="9"/>
  <c r="BJ4410" i="9" l="1"/>
  <c r="Y4120" i="9"/>
  <c r="W4121" i="9"/>
  <c r="AD4125" i="9"/>
  <c r="T4122" i="9"/>
  <c r="U4122" i="9" s="1"/>
  <c r="X4121" i="9"/>
  <c r="BJ4411" i="9" l="1"/>
  <c r="Y4121" i="9"/>
  <c r="W4122" i="9"/>
  <c r="T4123" i="9"/>
  <c r="U4123" i="9" s="1"/>
  <c r="AD4126" i="9"/>
  <c r="X4122" i="9"/>
  <c r="BJ4412" i="9" l="1"/>
  <c r="Y4122" i="9"/>
  <c r="W4123" i="9"/>
  <c r="AD4127" i="9"/>
  <c r="T4124" i="9"/>
  <c r="U4124" i="9" s="1"/>
  <c r="X4123" i="9"/>
  <c r="BJ4413" i="9" l="1"/>
  <c r="Y4123" i="9"/>
  <c r="W4124" i="9"/>
  <c r="T4125" i="9"/>
  <c r="U4125" i="9" s="1"/>
  <c r="AD4128" i="9"/>
  <c r="X4124" i="9"/>
  <c r="BJ4414" i="9" l="1"/>
  <c r="Y4124" i="9"/>
  <c r="W4125" i="9"/>
  <c r="T4126" i="9"/>
  <c r="U4126" i="9" s="1"/>
  <c r="AD4129" i="9"/>
  <c r="X4125" i="9"/>
  <c r="BJ4415" i="9" l="1"/>
  <c r="Y4125" i="9"/>
  <c r="W4126" i="9"/>
  <c r="AD4130" i="9"/>
  <c r="T4127" i="9"/>
  <c r="U4127" i="9" s="1"/>
  <c r="X4126" i="9"/>
  <c r="BJ4416" i="9" l="1"/>
  <c r="Y4126" i="9"/>
  <c r="W4127" i="9"/>
  <c r="AD4131" i="9"/>
  <c r="T4128" i="9"/>
  <c r="U4128" i="9" s="1"/>
  <c r="X4127" i="9"/>
  <c r="BJ4417" i="9" l="1"/>
  <c r="Y4127" i="9"/>
  <c r="W4128" i="9"/>
  <c r="AD4132" i="9"/>
  <c r="T4129" i="9"/>
  <c r="U4129" i="9" s="1"/>
  <c r="X4128" i="9"/>
  <c r="BJ4418" i="9" l="1"/>
  <c r="Y4128" i="9"/>
  <c r="W4129" i="9"/>
  <c r="T4130" i="9"/>
  <c r="U4130" i="9" s="1"/>
  <c r="AD4133" i="9"/>
  <c r="X4129" i="9"/>
  <c r="BJ4419" i="9" l="1"/>
  <c r="Y4129" i="9"/>
  <c r="W4130" i="9"/>
  <c r="T4131" i="9"/>
  <c r="U4131" i="9" s="1"/>
  <c r="AD4134" i="9"/>
  <c r="X4130" i="9"/>
  <c r="BJ4420" i="9" l="1"/>
  <c r="Y4130" i="9"/>
  <c r="W4131" i="9"/>
  <c r="AD4135" i="9"/>
  <c r="T4132" i="9"/>
  <c r="U4132" i="9" s="1"/>
  <c r="X4131" i="9"/>
  <c r="BJ4421" i="9" l="1"/>
  <c r="Y4131" i="9"/>
  <c r="W4132" i="9"/>
  <c r="T4133" i="9"/>
  <c r="U4133" i="9" s="1"/>
  <c r="AD4136" i="9"/>
  <c r="X4132" i="9"/>
  <c r="BJ4422" i="9" l="1"/>
  <c r="Y4132" i="9"/>
  <c r="W4133" i="9"/>
  <c r="AD4137" i="9"/>
  <c r="T4134" i="9"/>
  <c r="U4134" i="9" s="1"/>
  <c r="X4133" i="9"/>
  <c r="BJ4423" i="9" l="1"/>
  <c r="Y4133" i="9"/>
  <c r="W4134" i="9"/>
  <c r="T4135" i="9"/>
  <c r="U4135" i="9" s="1"/>
  <c r="AD4138" i="9"/>
  <c r="X4134" i="9"/>
  <c r="BJ4424" i="9" l="1"/>
  <c r="Y4134" i="9"/>
  <c r="W4135" i="9"/>
  <c r="T4136" i="9"/>
  <c r="U4136" i="9" s="1"/>
  <c r="AD4139" i="9"/>
  <c r="X4135" i="9"/>
  <c r="BJ4425" i="9" l="1"/>
  <c r="Y4135" i="9"/>
  <c r="W4136" i="9"/>
  <c r="T4137" i="9"/>
  <c r="U4137" i="9" s="1"/>
  <c r="AD4140" i="9"/>
  <c r="X4136" i="9"/>
  <c r="BJ4426" i="9" l="1"/>
  <c r="Y4136" i="9"/>
  <c r="W4137" i="9"/>
  <c r="AD4141" i="9"/>
  <c r="T4138" i="9"/>
  <c r="U4138" i="9" s="1"/>
  <c r="X4137" i="9"/>
  <c r="BJ4427" i="9" l="1"/>
  <c r="Y4137" i="9"/>
  <c r="W4138" i="9"/>
  <c r="AD4142" i="9"/>
  <c r="T4139" i="9"/>
  <c r="U4139" i="9" s="1"/>
  <c r="X4138" i="9"/>
  <c r="BJ4428" i="9" l="1"/>
  <c r="Y4138" i="9"/>
  <c r="W4139" i="9"/>
  <c r="T4140" i="9"/>
  <c r="U4140" i="9" s="1"/>
  <c r="AD4143" i="9"/>
  <c r="X4139" i="9"/>
  <c r="BJ4429" i="9" l="1"/>
  <c r="Y4139" i="9"/>
  <c r="W4140" i="9"/>
  <c r="AD4144" i="9"/>
  <c r="T4141" i="9"/>
  <c r="U4141" i="9" s="1"/>
  <c r="X4140" i="9"/>
  <c r="BJ4430" i="9" l="1"/>
  <c r="Y4140" i="9"/>
  <c r="W4141" i="9"/>
  <c r="AD4145" i="9"/>
  <c r="T4142" i="9"/>
  <c r="U4142" i="9" s="1"/>
  <c r="X4141" i="9"/>
  <c r="BJ4431" i="9" l="1"/>
  <c r="Y4141" i="9"/>
  <c r="W4142" i="9"/>
  <c r="AD4146" i="9"/>
  <c r="T4143" i="9"/>
  <c r="U4143" i="9" s="1"/>
  <c r="X4142" i="9"/>
  <c r="BJ4432" i="9" l="1"/>
  <c r="Y4142" i="9"/>
  <c r="W4143" i="9"/>
  <c r="T4144" i="9"/>
  <c r="U4144" i="9" s="1"/>
  <c r="AD4147" i="9"/>
  <c r="X4143" i="9"/>
  <c r="BJ4433" i="9" l="1"/>
  <c r="Y4143" i="9"/>
  <c r="W4144" i="9"/>
  <c r="AD4148" i="9"/>
  <c r="T4145" i="9"/>
  <c r="U4145" i="9" s="1"/>
  <c r="X4144" i="9"/>
  <c r="BJ4434" i="9" l="1"/>
  <c r="Y4144" i="9"/>
  <c r="W4145" i="9"/>
  <c r="AD4149" i="9"/>
  <c r="T4146" i="9"/>
  <c r="U4146" i="9" s="1"/>
  <c r="X4145" i="9"/>
  <c r="BJ4435" i="9" l="1"/>
  <c r="Y4145" i="9"/>
  <c r="W4146" i="9"/>
  <c r="AD4150" i="9"/>
  <c r="T4147" i="9"/>
  <c r="U4147" i="9" s="1"/>
  <c r="X4146" i="9"/>
  <c r="BJ4436" i="9" l="1"/>
  <c r="Y4146" i="9"/>
  <c r="W4147" i="9"/>
  <c r="AD4151" i="9"/>
  <c r="T4148" i="9"/>
  <c r="U4148" i="9" s="1"/>
  <c r="X4147" i="9"/>
  <c r="BJ4437" i="9" l="1"/>
  <c r="Y4147" i="9"/>
  <c r="W4148" i="9"/>
  <c r="T4149" i="9"/>
  <c r="U4149" i="9" s="1"/>
  <c r="AD4152" i="9"/>
  <c r="X4148" i="9"/>
  <c r="BJ4438" i="9" l="1"/>
  <c r="Y4148" i="9"/>
  <c r="W4149" i="9"/>
  <c r="T4150" i="9"/>
  <c r="U4150" i="9" s="1"/>
  <c r="AD4153" i="9"/>
  <c r="X4149" i="9"/>
  <c r="BJ4439" i="9" l="1"/>
  <c r="Y4149" i="9"/>
  <c r="W4150" i="9"/>
  <c r="AD4154" i="9"/>
  <c r="T4151" i="9"/>
  <c r="U4151" i="9" s="1"/>
  <c r="X4150" i="9"/>
  <c r="BJ4440" i="9" l="1"/>
  <c r="Y4150" i="9"/>
  <c r="W4151" i="9"/>
  <c r="AD4155" i="9"/>
  <c r="T4152" i="9"/>
  <c r="U4152" i="9" s="1"/>
  <c r="X4151" i="9"/>
  <c r="BJ4441" i="9" l="1"/>
  <c r="Y4151" i="9"/>
  <c r="W4152" i="9"/>
  <c r="T4153" i="9"/>
  <c r="U4153" i="9" s="1"/>
  <c r="AD4156" i="9"/>
  <c r="X4152" i="9"/>
  <c r="BJ4442" i="9" l="1"/>
  <c r="Y4152" i="9"/>
  <c r="W4153" i="9"/>
  <c r="AD4157" i="9"/>
  <c r="T4154" i="9"/>
  <c r="U4154" i="9" s="1"/>
  <c r="X4153" i="9"/>
  <c r="BJ4443" i="9" l="1"/>
  <c r="Y4153" i="9"/>
  <c r="W4154" i="9"/>
  <c r="T4155" i="9"/>
  <c r="U4155" i="9" s="1"/>
  <c r="AD4158" i="9"/>
  <c r="X4154" i="9"/>
  <c r="BJ4444" i="9" l="1"/>
  <c r="Y4154" i="9"/>
  <c r="W4155" i="9"/>
  <c r="AD4159" i="9"/>
  <c r="T4156" i="9"/>
  <c r="U4156" i="9" s="1"/>
  <c r="X4155" i="9"/>
  <c r="BJ4445" i="9" l="1"/>
  <c r="Y4155" i="9"/>
  <c r="W4156" i="9"/>
  <c r="T4157" i="9"/>
  <c r="U4157" i="9" s="1"/>
  <c r="AD4160" i="9"/>
  <c r="X4156" i="9"/>
  <c r="BJ4446" i="9" l="1"/>
  <c r="Y4156" i="9"/>
  <c r="W4157" i="9"/>
  <c r="AD4161" i="9"/>
  <c r="T4158" i="9"/>
  <c r="U4158" i="9" s="1"/>
  <c r="X4157" i="9"/>
  <c r="BJ4447" i="9" l="1"/>
  <c r="Y4157" i="9"/>
  <c r="W4158" i="9"/>
  <c r="T4159" i="9"/>
  <c r="U4159" i="9" s="1"/>
  <c r="AD4162" i="9"/>
  <c r="X4158" i="9"/>
  <c r="BJ4448" i="9" l="1"/>
  <c r="Y4158" i="9"/>
  <c r="W4159" i="9"/>
  <c r="AD4163" i="9"/>
  <c r="T4160" i="9"/>
  <c r="U4160" i="9" s="1"/>
  <c r="X4159" i="9"/>
  <c r="BJ4449" i="9" l="1"/>
  <c r="Y4159" i="9"/>
  <c r="W4160" i="9"/>
  <c r="T4161" i="9"/>
  <c r="U4161" i="9" s="1"/>
  <c r="AD4164" i="9"/>
  <c r="X4160" i="9"/>
  <c r="BJ4450" i="9" l="1"/>
  <c r="Y4160" i="9"/>
  <c r="W4161" i="9"/>
  <c r="T4162" i="9"/>
  <c r="U4162" i="9" s="1"/>
  <c r="AD4165" i="9"/>
  <c r="X4161" i="9"/>
  <c r="BJ4451" i="9" l="1"/>
  <c r="Y4161" i="9"/>
  <c r="W4162" i="9"/>
  <c r="AD4166" i="9"/>
  <c r="T4163" i="9"/>
  <c r="U4163" i="9" s="1"/>
  <c r="X4162" i="9"/>
  <c r="BJ4452" i="9" l="1"/>
  <c r="Y4162" i="9"/>
  <c r="W4163" i="9"/>
  <c r="AD4167" i="9"/>
  <c r="T4164" i="9"/>
  <c r="U4164" i="9" s="1"/>
  <c r="X4163" i="9"/>
  <c r="BJ4453" i="9" l="1"/>
  <c r="Y4163" i="9"/>
  <c r="W4164" i="9"/>
  <c r="T4165" i="9"/>
  <c r="U4165" i="9" s="1"/>
  <c r="AD4168" i="9"/>
  <c r="X4164" i="9"/>
  <c r="BJ4454" i="9" l="1"/>
  <c r="Y4164" i="9"/>
  <c r="W4165" i="9"/>
  <c r="AD4169" i="9"/>
  <c r="T4166" i="9"/>
  <c r="U4166" i="9" s="1"/>
  <c r="X4165" i="9"/>
  <c r="BJ4455" i="9" l="1"/>
  <c r="Y4165" i="9"/>
  <c r="W4166" i="9"/>
  <c r="T4167" i="9"/>
  <c r="U4167" i="9" s="1"/>
  <c r="AD4170" i="9"/>
  <c r="X4166" i="9"/>
  <c r="BJ4456" i="9" l="1"/>
  <c r="Y4166" i="9"/>
  <c r="W4167" i="9"/>
  <c r="T4168" i="9"/>
  <c r="U4168" i="9" s="1"/>
  <c r="AD4171" i="9"/>
  <c r="X4167" i="9"/>
  <c r="BJ4457" i="9" l="1"/>
  <c r="Y4167" i="9"/>
  <c r="W4168" i="9"/>
  <c r="AD4172" i="9"/>
  <c r="T4169" i="9"/>
  <c r="U4169" i="9" s="1"/>
  <c r="X4168" i="9"/>
  <c r="BJ4458" i="9" l="1"/>
  <c r="Y4168" i="9"/>
  <c r="W4169" i="9"/>
  <c r="T4170" i="9"/>
  <c r="U4170" i="9" s="1"/>
  <c r="AD4173" i="9"/>
  <c r="X4169" i="9"/>
  <c r="BJ4459" i="9" l="1"/>
  <c r="Y4169" i="9"/>
  <c r="W4170" i="9"/>
  <c r="T4171" i="9"/>
  <c r="U4171" i="9" s="1"/>
  <c r="AD4174" i="9"/>
  <c r="X4170" i="9"/>
  <c r="BJ4460" i="9" l="1"/>
  <c r="Y4170" i="9"/>
  <c r="W4171" i="9"/>
  <c r="AD4175" i="9"/>
  <c r="T4172" i="9"/>
  <c r="U4172" i="9" s="1"/>
  <c r="X4171" i="9"/>
  <c r="BJ4461" i="9" l="1"/>
  <c r="Y4171" i="9"/>
  <c r="W4172" i="9"/>
  <c r="T4173" i="9"/>
  <c r="U4173" i="9" s="1"/>
  <c r="AD4176" i="9"/>
  <c r="X4172" i="9"/>
  <c r="BJ4462" i="9" l="1"/>
  <c r="Y4172" i="9"/>
  <c r="W4173" i="9"/>
  <c r="T4174" i="9"/>
  <c r="U4174" i="9" s="1"/>
  <c r="AD4177" i="9"/>
  <c r="X4173" i="9"/>
  <c r="BJ4463" i="9" l="1"/>
  <c r="Y4173" i="9"/>
  <c r="W4174" i="9"/>
  <c r="T4175" i="9"/>
  <c r="U4175" i="9" s="1"/>
  <c r="AD4178" i="9"/>
  <c r="X4174" i="9"/>
  <c r="BJ4464" i="9" l="1"/>
  <c r="Y4174" i="9"/>
  <c r="W4175" i="9"/>
  <c r="T4176" i="9"/>
  <c r="U4176" i="9" s="1"/>
  <c r="AD4179" i="9"/>
  <c r="X4175" i="9"/>
  <c r="BJ4465" i="9" l="1"/>
  <c r="Y4175" i="9"/>
  <c r="W4176" i="9"/>
  <c r="AD4180" i="9"/>
  <c r="T4177" i="9"/>
  <c r="U4177" i="9" s="1"/>
  <c r="X4176" i="9"/>
  <c r="BJ4466" i="9" l="1"/>
  <c r="Y4176" i="9"/>
  <c r="W4177" i="9"/>
  <c r="T4178" i="9"/>
  <c r="U4178" i="9" s="1"/>
  <c r="AD4181" i="9"/>
  <c r="X4177" i="9"/>
  <c r="BJ4467" i="9" l="1"/>
  <c r="Y4177" i="9"/>
  <c r="W4178" i="9"/>
  <c r="T4179" i="9"/>
  <c r="U4179" i="9" s="1"/>
  <c r="AD4182" i="9"/>
  <c r="X4178" i="9"/>
  <c r="BJ4468" i="9" l="1"/>
  <c r="Y4178" i="9"/>
  <c r="W4179" i="9"/>
  <c r="T4180" i="9"/>
  <c r="U4180" i="9" s="1"/>
  <c r="AD4183" i="9"/>
  <c r="X4179" i="9"/>
  <c r="BJ4469" i="9" l="1"/>
  <c r="Y4179" i="9"/>
  <c r="W4180" i="9"/>
  <c r="AD4184" i="9"/>
  <c r="T4181" i="9"/>
  <c r="U4181" i="9" s="1"/>
  <c r="X4180" i="9"/>
  <c r="BJ4470" i="9" l="1"/>
  <c r="Y4180" i="9"/>
  <c r="W4181" i="9"/>
  <c r="T4182" i="9"/>
  <c r="U4182" i="9" s="1"/>
  <c r="AD4185" i="9"/>
  <c r="X4181" i="9"/>
  <c r="BJ4471" i="9" l="1"/>
  <c r="Y4181" i="9"/>
  <c r="W4182" i="9"/>
  <c r="AD4186" i="9"/>
  <c r="T4183" i="9"/>
  <c r="U4183" i="9" s="1"/>
  <c r="X4182" i="9"/>
  <c r="BJ4472" i="9" l="1"/>
  <c r="Y4182" i="9"/>
  <c r="W4183" i="9"/>
  <c r="T4184" i="9"/>
  <c r="U4184" i="9" s="1"/>
  <c r="AD4187" i="9"/>
  <c r="X4183" i="9"/>
  <c r="BJ4473" i="9" l="1"/>
  <c r="Y4183" i="9"/>
  <c r="W4184" i="9"/>
  <c r="T4185" i="9"/>
  <c r="U4185" i="9" s="1"/>
  <c r="AD4188" i="9"/>
  <c r="X4184" i="9"/>
  <c r="BJ4474" i="9" l="1"/>
  <c r="Y4184" i="9"/>
  <c r="W4185" i="9"/>
  <c r="AD4189" i="9"/>
  <c r="T4186" i="9"/>
  <c r="U4186" i="9" s="1"/>
  <c r="X4185" i="9"/>
  <c r="BJ4475" i="9" l="1"/>
  <c r="Y4185" i="9"/>
  <c r="W4186" i="9"/>
  <c r="T4187" i="9"/>
  <c r="U4187" i="9" s="1"/>
  <c r="AD4190" i="9"/>
  <c r="X4186" i="9"/>
  <c r="BJ4476" i="9" l="1"/>
  <c r="Y4186" i="9"/>
  <c r="W4187" i="9"/>
  <c r="T4188" i="9"/>
  <c r="U4188" i="9" s="1"/>
  <c r="AD4191" i="9"/>
  <c r="X4187" i="9"/>
  <c r="BJ4477" i="9" l="1"/>
  <c r="Y4187" i="9"/>
  <c r="W4188" i="9"/>
  <c r="T4189" i="9"/>
  <c r="U4189" i="9" s="1"/>
  <c r="AD4192" i="9"/>
  <c r="X4188" i="9"/>
  <c r="BJ4478" i="9" l="1"/>
  <c r="Y4188" i="9"/>
  <c r="W4189" i="9"/>
  <c r="AD4193" i="9"/>
  <c r="T4190" i="9"/>
  <c r="U4190" i="9" s="1"/>
  <c r="X4189" i="9"/>
  <c r="BJ4479" i="9" l="1"/>
  <c r="Y4189" i="9"/>
  <c r="W4190" i="9"/>
  <c r="T4191" i="9"/>
  <c r="U4191" i="9" s="1"/>
  <c r="AD4194" i="9"/>
  <c r="X4190" i="9"/>
  <c r="BJ4480" i="9" l="1"/>
  <c r="Y4190" i="9"/>
  <c r="W4191" i="9"/>
  <c r="AD4195" i="9"/>
  <c r="T4192" i="9"/>
  <c r="U4192" i="9" s="1"/>
  <c r="X4191" i="9"/>
  <c r="BJ4481" i="9" l="1"/>
  <c r="Y4191" i="9"/>
  <c r="W4192" i="9"/>
  <c r="T4193" i="9"/>
  <c r="U4193" i="9" s="1"/>
  <c r="AD4196" i="9"/>
  <c r="X4192" i="9"/>
  <c r="BJ4482" i="9" l="1"/>
  <c r="Y4192" i="9"/>
  <c r="W4193" i="9"/>
  <c r="AD4197" i="9"/>
  <c r="T4194" i="9"/>
  <c r="U4194" i="9" s="1"/>
  <c r="X4193" i="9"/>
  <c r="BJ4483" i="9" l="1"/>
  <c r="Y4193" i="9"/>
  <c r="W4194" i="9"/>
  <c r="T4195" i="9"/>
  <c r="U4195" i="9" s="1"/>
  <c r="AD4198" i="9"/>
  <c r="X4194" i="9"/>
  <c r="BJ4484" i="9" l="1"/>
  <c r="Y4194" i="9"/>
  <c r="W4195" i="9"/>
  <c r="AD4199" i="9"/>
  <c r="T4196" i="9"/>
  <c r="U4196" i="9" s="1"/>
  <c r="X4195" i="9"/>
  <c r="BJ4485" i="9" l="1"/>
  <c r="Y4195" i="9"/>
  <c r="W4196" i="9"/>
  <c r="T4197" i="9"/>
  <c r="U4197" i="9" s="1"/>
  <c r="AD4200" i="9"/>
  <c r="X4196" i="9"/>
  <c r="BJ4486" i="9" l="1"/>
  <c r="Y4196" i="9"/>
  <c r="W4197" i="9"/>
  <c r="T4198" i="9"/>
  <c r="U4198" i="9" s="1"/>
  <c r="AD4201" i="9"/>
  <c r="X4197" i="9"/>
  <c r="BJ4487" i="9" l="1"/>
  <c r="Y4197" i="9"/>
  <c r="W4198" i="9"/>
  <c r="AD4202" i="9"/>
  <c r="T4199" i="9"/>
  <c r="U4199" i="9" s="1"/>
  <c r="X4198" i="9"/>
  <c r="BJ4488" i="9" l="1"/>
  <c r="Y4198" i="9"/>
  <c r="W4199" i="9"/>
  <c r="T4200" i="9"/>
  <c r="U4200" i="9" s="1"/>
  <c r="AD4203" i="9"/>
  <c r="X4199" i="9"/>
  <c r="BJ4489" i="9" l="1"/>
  <c r="Y4199" i="9"/>
  <c r="W4200" i="9"/>
  <c r="AD4204" i="9"/>
  <c r="T4201" i="9"/>
  <c r="U4201" i="9" s="1"/>
  <c r="X4200" i="9"/>
  <c r="BJ4490" i="9" l="1"/>
  <c r="Y4200" i="9"/>
  <c r="W4201" i="9"/>
  <c r="AD4205" i="9"/>
  <c r="T4202" i="9"/>
  <c r="U4202" i="9" s="1"/>
  <c r="X4201" i="9"/>
  <c r="BJ4491" i="9" l="1"/>
  <c r="Y4201" i="9"/>
  <c r="W4202" i="9"/>
  <c r="T4203" i="9"/>
  <c r="U4203" i="9" s="1"/>
  <c r="AD4206" i="9"/>
  <c r="X4202" i="9"/>
  <c r="BJ4492" i="9" l="1"/>
  <c r="Y4202" i="9"/>
  <c r="W4203" i="9"/>
  <c r="AD4207" i="9"/>
  <c r="T4204" i="9"/>
  <c r="U4204" i="9" s="1"/>
  <c r="X4203" i="9"/>
  <c r="BJ4493" i="9" l="1"/>
  <c r="Y4203" i="9"/>
  <c r="W4204" i="9"/>
  <c r="T4205" i="9"/>
  <c r="U4205" i="9" s="1"/>
  <c r="AD4208" i="9"/>
  <c r="X4204" i="9"/>
  <c r="BJ4494" i="9" l="1"/>
  <c r="Y4204" i="9"/>
  <c r="W4205" i="9"/>
  <c r="T4206" i="9"/>
  <c r="U4206" i="9" s="1"/>
  <c r="AD4209" i="9"/>
  <c r="X4205" i="9"/>
  <c r="BJ4495" i="9" l="1"/>
  <c r="Y4205" i="9"/>
  <c r="W4206" i="9"/>
  <c r="AD4210" i="9"/>
  <c r="T4207" i="9"/>
  <c r="U4207" i="9" s="1"/>
  <c r="X4206" i="9"/>
  <c r="BJ4496" i="9" l="1"/>
  <c r="Y4206" i="9"/>
  <c r="W4207" i="9"/>
  <c r="T4208" i="9"/>
  <c r="U4208" i="9" s="1"/>
  <c r="AD4211" i="9"/>
  <c r="X4207" i="9"/>
  <c r="BJ4497" i="9" l="1"/>
  <c r="Y4207" i="9"/>
  <c r="W4208" i="9"/>
  <c r="AD4212" i="9"/>
  <c r="T4209" i="9"/>
  <c r="U4209" i="9" s="1"/>
  <c r="X4208" i="9"/>
  <c r="BJ4498" i="9" l="1"/>
  <c r="Y4208" i="9"/>
  <c r="W4209" i="9"/>
  <c r="T4210" i="9"/>
  <c r="U4210" i="9" s="1"/>
  <c r="AD4213" i="9"/>
  <c r="X4209" i="9"/>
  <c r="BJ4499" i="9" l="1"/>
  <c r="Y4209" i="9"/>
  <c r="W4210" i="9"/>
  <c r="AD4214" i="9"/>
  <c r="T4211" i="9"/>
  <c r="U4211" i="9" s="1"/>
  <c r="X4210" i="9"/>
  <c r="BJ4500" i="9" l="1"/>
  <c r="Y4210" i="9"/>
  <c r="W4211" i="9"/>
  <c r="T4212" i="9"/>
  <c r="U4212" i="9" s="1"/>
  <c r="AD4215" i="9"/>
  <c r="X4211" i="9"/>
  <c r="Y4211" i="9" l="1"/>
  <c r="W4212" i="9"/>
  <c r="T4213" i="9"/>
  <c r="U4213" i="9" s="1"/>
  <c r="AD4216" i="9"/>
  <c r="X4212" i="9"/>
  <c r="Y4212" i="9" l="1"/>
  <c r="W4213" i="9"/>
  <c r="AD4217" i="9"/>
  <c r="T4214" i="9"/>
  <c r="U4214" i="9" s="1"/>
  <c r="X4213" i="9"/>
  <c r="Y4213" i="9" l="1"/>
  <c r="W4214" i="9"/>
  <c r="AD4218" i="9"/>
  <c r="T4215" i="9"/>
  <c r="U4215" i="9" s="1"/>
  <c r="X4214" i="9"/>
  <c r="Y4214" i="9" l="1"/>
  <c r="W4215" i="9"/>
  <c r="T4216" i="9"/>
  <c r="U4216" i="9" s="1"/>
  <c r="AD4219" i="9"/>
  <c r="X4215" i="9"/>
  <c r="Y4215" i="9" l="1"/>
  <c r="W4216" i="9"/>
  <c r="AD4220" i="9"/>
  <c r="T4217" i="9"/>
  <c r="U4217" i="9" s="1"/>
  <c r="X4216" i="9"/>
  <c r="Y4216" i="9" l="1"/>
  <c r="W4217" i="9"/>
  <c r="T4218" i="9"/>
  <c r="U4218" i="9" s="1"/>
  <c r="AD4221" i="9"/>
  <c r="X4217" i="9"/>
  <c r="Y4217" i="9" l="1"/>
  <c r="W4218" i="9"/>
  <c r="AD4222" i="9"/>
  <c r="T4219" i="9"/>
  <c r="U4219" i="9" s="1"/>
  <c r="X4218" i="9"/>
  <c r="Y4218" i="9" l="1"/>
  <c r="W4219" i="9"/>
  <c r="AD4223" i="9"/>
  <c r="T4220" i="9"/>
  <c r="U4220" i="9" s="1"/>
  <c r="X4219" i="9"/>
  <c r="Y4219" i="9" l="1"/>
  <c r="W4220" i="9"/>
  <c r="AD4224" i="9"/>
  <c r="T4221" i="9"/>
  <c r="U4221" i="9" s="1"/>
  <c r="X4220" i="9"/>
  <c r="Y4220" i="9" l="1"/>
  <c r="W4221" i="9"/>
  <c r="T4222" i="9"/>
  <c r="U4222" i="9" s="1"/>
  <c r="AD4225" i="9"/>
  <c r="X4221" i="9"/>
  <c r="Y4221" i="9" l="1"/>
  <c r="W4222" i="9"/>
  <c r="AD4226" i="9"/>
  <c r="T4223" i="9"/>
  <c r="U4223" i="9" s="1"/>
  <c r="X4222" i="9"/>
  <c r="Y4222" i="9" l="1"/>
  <c r="W4223" i="9"/>
  <c r="T4224" i="9"/>
  <c r="U4224" i="9" s="1"/>
  <c r="AD4227" i="9"/>
  <c r="X4223" i="9"/>
  <c r="Y4223" i="9" l="1"/>
  <c r="W4224" i="9"/>
  <c r="AD4228" i="9"/>
  <c r="T4225" i="9"/>
  <c r="U4225" i="9" s="1"/>
  <c r="X4224" i="9"/>
  <c r="Y4224" i="9" l="1"/>
  <c r="W4225" i="9"/>
  <c r="AD4229" i="9"/>
  <c r="T4226" i="9"/>
  <c r="U4226" i="9" s="1"/>
  <c r="X4225" i="9"/>
  <c r="Y4225" i="9" l="1"/>
  <c r="W4226" i="9"/>
  <c r="AD4230" i="9"/>
  <c r="T4227" i="9"/>
  <c r="U4227" i="9" s="1"/>
  <c r="X4226" i="9"/>
  <c r="Y4226" i="9" l="1"/>
  <c r="W4227" i="9"/>
  <c r="T4228" i="9"/>
  <c r="U4228" i="9" s="1"/>
  <c r="AD4231" i="9"/>
  <c r="X4227" i="9"/>
  <c r="Y4227" i="9" l="1"/>
  <c r="W4228" i="9"/>
  <c r="T4229" i="9"/>
  <c r="U4229" i="9" s="1"/>
  <c r="AD4232" i="9"/>
  <c r="X4228" i="9"/>
  <c r="Y4228" i="9" l="1"/>
  <c r="W4229" i="9"/>
  <c r="AD4233" i="9"/>
  <c r="T4230" i="9"/>
  <c r="U4230" i="9" s="1"/>
  <c r="X4229" i="9"/>
  <c r="Y4229" i="9" l="1"/>
  <c r="W4230" i="9"/>
  <c r="T4231" i="9"/>
  <c r="U4231" i="9" s="1"/>
  <c r="AD4234" i="9"/>
  <c r="X4230" i="9"/>
  <c r="Y4230" i="9" l="1"/>
  <c r="W4231" i="9"/>
  <c r="T4232" i="9"/>
  <c r="U4232" i="9" s="1"/>
  <c r="AD4235" i="9"/>
  <c r="X4231" i="9"/>
  <c r="Y4231" i="9" l="1"/>
  <c r="W4232" i="9"/>
  <c r="AD4236" i="9"/>
  <c r="T4233" i="9"/>
  <c r="U4233" i="9" s="1"/>
  <c r="X4232" i="9"/>
  <c r="Y4232" i="9" l="1"/>
  <c r="W4233" i="9"/>
  <c r="AD4237" i="9"/>
  <c r="T4234" i="9"/>
  <c r="U4234" i="9" s="1"/>
  <c r="X4233" i="9"/>
  <c r="Y4233" i="9" l="1"/>
  <c r="W4234" i="9"/>
  <c r="T4235" i="9"/>
  <c r="U4235" i="9" s="1"/>
  <c r="AD4238" i="9"/>
  <c r="X4234" i="9"/>
  <c r="Y4234" i="9" l="1"/>
  <c r="W4235" i="9"/>
  <c r="AD4239" i="9"/>
  <c r="T4236" i="9"/>
  <c r="U4236" i="9" s="1"/>
  <c r="X4235" i="9"/>
  <c r="Y4235" i="9" l="1"/>
  <c r="W4236" i="9"/>
  <c r="AD4240" i="9"/>
  <c r="T4237" i="9"/>
  <c r="U4237" i="9" s="1"/>
  <c r="X4236" i="9"/>
  <c r="Y4236" i="9" l="1"/>
  <c r="W4237" i="9"/>
  <c r="AD4241" i="9"/>
  <c r="T4238" i="9"/>
  <c r="U4238" i="9" s="1"/>
  <c r="X4237" i="9"/>
  <c r="Y4237" i="9" l="1"/>
  <c r="W4238" i="9"/>
  <c r="AD4242" i="9"/>
  <c r="T4239" i="9"/>
  <c r="U4239" i="9" s="1"/>
  <c r="X4238" i="9"/>
  <c r="Y4238" i="9" l="1"/>
  <c r="W4239" i="9"/>
  <c r="T4240" i="9"/>
  <c r="U4240" i="9" s="1"/>
  <c r="AD4243" i="9"/>
  <c r="X4239" i="9"/>
  <c r="Y4239" i="9" l="1"/>
  <c r="W4240" i="9"/>
  <c r="AD4244" i="9"/>
  <c r="T4241" i="9"/>
  <c r="U4241" i="9" s="1"/>
  <c r="X4240" i="9"/>
  <c r="Y4240" i="9" l="1"/>
  <c r="W4241" i="9"/>
  <c r="AD4245" i="9"/>
  <c r="T4242" i="9"/>
  <c r="U4242" i="9" s="1"/>
  <c r="X4241" i="9"/>
  <c r="Y4241" i="9" l="1"/>
  <c r="W4242" i="9"/>
  <c r="T4243" i="9"/>
  <c r="U4243" i="9" s="1"/>
  <c r="AD4246" i="9"/>
  <c r="X4242" i="9"/>
  <c r="Y4242" i="9" l="1"/>
  <c r="W4243" i="9"/>
  <c r="AD4247" i="9"/>
  <c r="T4244" i="9"/>
  <c r="U4244" i="9" s="1"/>
  <c r="X4243" i="9"/>
  <c r="Y4243" i="9" l="1"/>
  <c r="W4244" i="9"/>
  <c r="T4245" i="9"/>
  <c r="U4245" i="9" s="1"/>
  <c r="AD4248" i="9"/>
  <c r="X4244" i="9"/>
  <c r="Y4244" i="9" l="1"/>
  <c r="W4245" i="9"/>
  <c r="AD4249" i="9"/>
  <c r="T4246" i="9"/>
  <c r="U4246" i="9" s="1"/>
  <c r="X4245" i="9"/>
  <c r="Y4245" i="9" l="1"/>
  <c r="W4246" i="9"/>
  <c r="AD4250" i="9"/>
  <c r="T4247" i="9"/>
  <c r="U4247" i="9" s="1"/>
  <c r="X4246" i="9"/>
  <c r="Y4246" i="9" l="1"/>
  <c r="W4247" i="9"/>
  <c r="T4248" i="9"/>
  <c r="U4248" i="9" s="1"/>
  <c r="AD4251" i="9"/>
  <c r="X4247" i="9"/>
  <c r="Y4247" i="9" l="1"/>
  <c r="W4248" i="9"/>
  <c r="AD4252" i="9"/>
  <c r="T4249" i="9"/>
  <c r="U4249" i="9" s="1"/>
  <c r="X4248" i="9"/>
  <c r="Y4248" i="9" l="1"/>
  <c r="W4249" i="9"/>
  <c r="T4250" i="9"/>
  <c r="U4250" i="9" s="1"/>
  <c r="AD4253" i="9"/>
  <c r="X4249" i="9"/>
  <c r="Y4249" i="9" l="1"/>
  <c r="W4250" i="9"/>
  <c r="T4251" i="9"/>
  <c r="U4251" i="9" s="1"/>
  <c r="AD4254" i="9"/>
  <c r="X4250" i="9"/>
  <c r="Y4250" i="9" l="1"/>
  <c r="W4251" i="9"/>
  <c r="T4252" i="9"/>
  <c r="U4252" i="9" s="1"/>
  <c r="AD4255" i="9"/>
  <c r="X4251" i="9"/>
  <c r="Y4251" i="9" l="1"/>
  <c r="W4252" i="9"/>
  <c r="T4253" i="9"/>
  <c r="U4253" i="9" s="1"/>
  <c r="AD4256" i="9"/>
  <c r="X4252" i="9"/>
  <c r="Y4252" i="9" l="1"/>
  <c r="W4253" i="9"/>
  <c r="T4254" i="9"/>
  <c r="U4254" i="9" s="1"/>
  <c r="AD4257" i="9"/>
  <c r="X4253" i="9"/>
  <c r="Y4253" i="9" l="1"/>
  <c r="W4254" i="9"/>
  <c r="AD4258" i="9"/>
  <c r="T4255" i="9"/>
  <c r="U4255" i="9" s="1"/>
  <c r="X4254" i="9"/>
  <c r="Y4254" i="9" l="1"/>
  <c r="W4255" i="9"/>
  <c r="T4256" i="9"/>
  <c r="U4256" i="9" s="1"/>
  <c r="AD4259" i="9"/>
  <c r="X4255" i="9"/>
  <c r="Y4255" i="9" l="1"/>
  <c r="W4256" i="9"/>
  <c r="T4257" i="9"/>
  <c r="U4257" i="9" s="1"/>
  <c r="AD4260" i="9"/>
  <c r="X4256" i="9"/>
  <c r="Y4256" i="9" l="1"/>
  <c r="W4257" i="9"/>
  <c r="AD4261" i="9"/>
  <c r="T4258" i="9"/>
  <c r="U4258" i="9" s="1"/>
  <c r="X4257" i="9"/>
  <c r="Y4257" i="9" l="1"/>
  <c r="W4258" i="9"/>
  <c r="T4259" i="9"/>
  <c r="U4259" i="9" s="1"/>
  <c r="AD4262" i="9"/>
  <c r="X4258" i="9"/>
  <c r="Y4258" i="9" l="1"/>
  <c r="W4259" i="9"/>
  <c r="AD4263" i="9"/>
  <c r="T4260" i="9"/>
  <c r="U4260" i="9" s="1"/>
  <c r="X4259" i="9"/>
  <c r="Y4259" i="9" l="1"/>
  <c r="W4260" i="9"/>
  <c r="T4261" i="9"/>
  <c r="U4261" i="9" s="1"/>
  <c r="AD4264" i="9"/>
  <c r="X4260" i="9"/>
  <c r="Y4260" i="9" l="1"/>
  <c r="W4261" i="9"/>
  <c r="T4262" i="9"/>
  <c r="U4262" i="9" s="1"/>
  <c r="AD4265" i="9"/>
  <c r="X4261" i="9"/>
  <c r="Y4261" i="9" l="1"/>
  <c r="W4262" i="9"/>
  <c r="AD4266" i="9"/>
  <c r="T4263" i="9"/>
  <c r="U4263" i="9" s="1"/>
  <c r="X4262" i="9"/>
  <c r="Y4262" i="9" l="1"/>
  <c r="W4263" i="9"/>
  <c r="T4264" i="9"/>
  <c r="U4264" i="9" s="1"/>
  <c r="AD4267" i="9"/>
  <c r="X4263" i="9"/>
  <c r="Y4263" i="9" l="1"/>
  <c r="W4264" i="9"/>
  <c r="T4265" i="9"/>
  <c r="U4265" i="9" s="1"/>
  <c r="AD4268" i="9"/>
  <c r="X4264" i="9"/>
  <c r="Y4264" i="9" l="1"/>
  <c r="W4265" i="9"/>
  <c r="T4266" i="9"/>
  <c r="U4266" i="9" s="1"/>
  <c r="AD4269" i="9"/>
  <c r="X4265" i="9"/>
  <c r="Y4265" i="9" l="1"/>
  <c r="W4266" i="9"/>
  <c r="T4267" i="9"/>
  <c r="U4267" i="9" s="1"/>
  <c r="AD4270" i="9"/>
  <c r="X4266" i="9"/>
  <c r="Y4266" i="9" l="1"/>
  <c r="W4267" i="9"/>
  <c r="T4268" i="9"/>
  <c r="U4268" i="9" s="1"/>
  <c r="AD4271" i="9"/>
  <c r="X4267" i="9"/>
  <c r="Y4267" i="9" l="1"/>
  <c r="W4268" i="9"/>
  <c r="AD4272" i="9"/>
  <c r="T4269" i="9"/>
  <c r="U4269" i="9" s="1"/>
  <c r="X4268" i="9"/>
  <c r="Y4268" i="9" l="1"/>
  <c r="W4269" i="9"/>
  <c r="T4270" i="9"/>
  <c r="U4270" i="9" s="1"/>
  <c r="AD4273" i="9"/>
  <c r="X4269" i="9"/>
  <c r="Y4269" i="9" l="1"/>
  <c r="W4270" i="9"/>
  <c r="T4271" i="9"/>
  <c r="U4271" i="9" s="1"/>
  <c r="AD4274" i="9"/>
  <c r="X4270" i="9"/>
  <c r="Y4270" i="9" l="1"/>
  <c r="W4271" i="9"/>
  <c r="AD4275" i="9"/>
  <c r="T4272" i="9"/>
  <c r="U4272" i="9" s="1"/>
  <c r="X4271" i="9"/>
  <c r="Y4271" i="9" l="1"/>
  <c r="W4272" i="9"/>
  <c r="T4273" i="9"/>
  <c r="U4273" i="9" s="1"/>
  <c r="AD4276" i="9"/>
  <c r="X4272" i="9"/>
  <c r="Y4272" i="9" l="1"/>
  <c r="W4273" i="9"/>
  <c r="T4274" i="9"/>
  <c r="U4274" i="9" s="1"/>
  <c r="AD4277" i="9"/>
  <c r="X4273" i="9"/>
  <c r="Y4273" i="9" l="1"/>
  <c r="W4274" i="9"/>
  <c r="T4275" i="9"/>
  <c r="U4275" i="9" s="1"/>
  <c r="AD4278" i="9"/>
  <c r="X4274" i="9"/>
  <c r="Y4274" i="9" l="1"/>
  <c r="W4275" i="9"/>
  <c r="T4276" i="9"/>
  <c r="U4276" i="9" s="1"/>
  <c r="AD4279" i="9"/>
  <c r="X4275" i="9"/>
  <c r="Y4275" i="9" l="1"/>
  <c r="W4276" i="9"/>
  <c r="AD4280" i="9"/>
  <c r="T4277" i="9"/>
  <c r="U4277" i="9" s="1"/>
  <c r="X4276" i="9"/>
  <c r="Y4276" i="9" l="1"/>
  <c r="W4277" i="9"/>
  <c r="AD4281" i="9"/>
  <c r="T4278" i="9"/>
  <c r="U4278" i="9" s="1"/>
  <c r="X4277" i="9"/>
  <c r="Y4277" i="9" l="1"/>
  <c r="W4278" i="9"/>
  <c r="AD4282" i="9"/>
  <c r="T4279" i="9"/>
  <c r="U4279" i="9" s="1"/>
  <c r="X4278" i="9"/>
  <c r="Y4278" i="9" l="1"/>
  <c r="W4279" i="9"/>
  <c r="T4280" i="9"/>
  <c r="U4280" i="9" s="1"/>
  <c r="AD4283" i="9"/>
  <c r="X4279" i="9"/>
  <c r="Y4279" i="9" l="1"/>
  <c r="W4280" i="9"/>
  <c r="T4281" i="9"/>
  <c r="U4281" i="9" s="1"/>
  <c r="AD4284" i="9"/>
  <c r="X4280" i="9"/>
  <c r="Y4280" i="9" l="1"/>
  <c r="W4281" i="9"/>
  <c r="T4282" i="9"/>
  <c r="U4282" i="9" s="1"/>
  <c r="AD4285" i="9"/>
  <c r="X4281" i="9"/>
  <c r="Y4281" i="9" l="1"/>
  <c r="W4282" i="9"/>
  <c r="T4283" i="9"/>
  <c r="U4283" i="9" s="1"/>
  <c r="AD4286" i="9"/>
  <c r="X4282" i="9"/>
  <c r="Y4282" i="9" l="1"/>
  <c r="W4283" i="9"/>
  <c r="AD4287" i="9"/>
  <c r="T4284" i="9"/>
  <c r="U4284" i="9" s="1"/>
  <c r="X4283" i="9"/>
  <c r="Y4283" i="9" l="1"/>
  <c r="W4284" i="9"/>
  <c r="T4285" i="9"/>
  <c r="U4285" i="9" s="1"/>
  <c r="AD4288" i="9"/>
  <c r="X4284" i="9"/>
  <c r="Y4284" i="9" l="1"/>
  <c r="W4285" i="9"/>
  <c r="T4286" i="9"/>
  <c r="U4286" i="9" s="1"/>
  <c r="AD4289" i="9"/>
  <c r="X4285" i="9"/>
  <c r="Y4285" i="9" l="1"/>
  <c r="W4286" i="9"/>
  <c r="T4287" i="9"/>
  <c r="U4287" i="9" s="1"/>
  <c r="AD4290" i="9"/>
  <c r="X4286" i="9"/>
  <c r="Y4286" i="9" l="1"/>
  <c r="W4287" i="9"/>
  <c r="AD4291" i="9"/>
  <c r="T4288" i="9"/>
  <c r="U4288" i="9" s="1"/>
  <c r="X4287" i="9"/>
  <c r="Y4287" i="9" l="1"/>
  <c r="W4288" i="9"/>
  <c r="AD4292" i="9"/>
  <c r="T4289" i="9"/>
  <c r="U4289" i="9" s="1"/>
  <c r="X4288" i="9"/>
  <c r="Y4288" i="9" l="1"/>
  <c r="W4289" i="9"/>
  <c r="AD4293" i="9"/>
  <c r="T4290" i="9"/>
  <c r="U4290" i="9" s="1"/>
  <c r="X4289" i="9"/>
  <c r="Y4289" i="9" l="1"/>
  <c r="W4290" i="9"/>
  <c r="T4291" i="9"/>
  <c r="U4291" i="9" s="1"/>
  <c r="AD4294" i="9"/>
  <c r="X4290" i="9"/>
  <c r="Y4290" i="9" l="1"/>
  <c r="W4291" i="9"/>
  <c r="AD4295" i="9"/>
  <c r="T4292" i="9"/>
  <c r="U4292" i="9" s="1"/>
  <c r="X4291" i="9"/>
  <c r="Y4291" i="9" l="1"/>
  <c r="W4292" i="9"/>
  <c r="AD4296" i="9"/>
  <c r="T4293" i="9"/>
  <c r="U4293" i="9" s="1"/>
  <c r="X4292" i="9"/>
  <c r="Y4292" i="9" l="1"/>
  <c r="W4293" i="9"/>
  <c r="AD4297" i="9"/>
  <c r="T4294" i="9"/>
  <c r="U4294" i="9" s="1"/>
  <c r="X4293" i="9"/>
  <c r="Y4293" i="9" l="1"/>
  <c r="W4294" i="9"/>
  <c r="AD4298" i="9"/>
  <c r="T4295" i="9"/>
  <c r="U4295" i="9" s="1"/>
  <c r="X4294" i="9"/>
  <c r="Y4294" i="9" l="1"/>
  <c r="W4295" i="9"/>
  <c r="T4296" i="9"/>
  <c r="U4296" i="9" s="1"/>
  <c r="AD4299" i="9"/>
  <c r="X4295" i="9"/>
  <c r="Y4295" i="9" l="1"/>
  <c r="W4296" i="9"/>
  <c r="AD4300" i="9"/>
  <c r="T4297" i="9"/>
  <c r="U4297" i="9" s="1"/>
  <c r="X4296" i="9"/>
  <c r="Y4296" i="9" l="1"/>
  <c r="W4297" i="9"/>
  <c r="AD4301" i="9"/>
  <c r="T4298" i="9"/>
  <c r="U4298" i="9" s="1"/>
  <c r="X4297" i="9"/>
  <c r="Y4297" i="9" l="1"/>
  <c r="W4298" i="9"/>
  <c r="T4299" i="9"/>
  <c r="U4299" i="9" s="1"/>
  <c r="AD4302" i="9"/>
  <c r="X4298" i="9"/>
  <c r="Y4298" i="9" l="1"/>
  <c r="W4299" i="9"/>
  <c r="T4300" i="9"/>
  <c r="U4300" i="9" s="1"/>
  <c r="AD4303" i="9"/>
  <c r="X4299" i="9"/>
  <c r="Y4299" i="9" l="1"/>
  <c r="W4300" i="9"/>
  <c r="T4301" i="9"/>
  <c r="U4301" i="9" s="1"/>
  <c r="AD4304" i="9"/>
  <c r="X4300" i="9"/>
  <c r="Y4300" i="9" l="1"/>
  <c r="W4301" i="9"/>
  <c r="AD4305" i="9"/>
  <c r="T4302" i="9"/>
  <c r="U4302" i="9" s="1"/>
  <c r="X4301" i="9"/>
  <c r="Y4301" i="9" l="1"/>
  <c r="W4302" i="9"/>
  <c r="AD4306" i="9"/>
  <c r="T4303" i="9"/>
  <c r="U4303" i="9" s="1"/>
  <c r="X4302" i="9"/>
  <c r="Y4302" i="9" l="1"/>
  <c r="W4303" i="9"/>
  <c r="T4304" i="9"/>
  <c r="U4304" i="9" s="1"/>
  <c r="AD4307" i="9"/>
  <c r="X4303" i="9"/>
  <c r="Y4303" i="9" l="1"/>
  <c r="W4304" i="9"/>
  <c r="T4305" i="9"/>
  <c r="U4305" i="9" s="1"/>
  <c r="AD4308" i="9"/>
  <c r="X4304" i="9"/>
  <c r="Y4304" i="9" l="1"/>
  <c r="W4305" i="9"/>
  <c r="T4306" i="9"/>
  <c r="U4306" i="9" s="1"/>
  <c r="AD4309" i="9"/>
  <c r="X4305" i="9"/>
  <c r="Y4305" i="9" l="1"/>
  <c r="W4306" i="9"/>
  <c r="T4307" i="9"/>
  <c r="U4307" i="9" s="1"/>
  <c r="AD4310" i="9"/>
  <c r="X4306" i="9"/>
  <c r="Y4306" i="9" l="1"/>
  <c r="W4307" i="9"/>
  <c r="AD4311" i="9"/>
  <c r="T4308" i="9"/>
  <c r="U4308" i="9" s="1"/>
  <c r="X4307" i="9"/>
  <c r="Y4307" i="9" l="1"/>
  <c r="W4308" i="9"/>
  <c r="AD4312" i="9"/>
  <c r="T4309" i="9"/>
  <c r="U4309" i="9" s="1"/>
  <c r="X4308" i="9"/>
  <c r="Y4308" i="9" l="1"/>
  <c r="W4309" i="9"/>
  <c r="T4310" i="9"/>
  <c r="U4310" i="9" s="1"/>
  <c r="AD4313" i="9"/>
  <c r="X4309" i="9"/>
  <c r="Y4309" i="9" l="1"/>
  <c r="W4310" i="9"/>
  <c r="AD4314" i="9"/>
  <c r="T4311" i="9"/>
  <c r="U4311" i="9" s="1"/>
  <c r="X4310" i="9"/>
  <c r="Y4310" i="9" l="1"/>
  <c r="W4311" i="9"/>
  <c r="T4312" i="9"/>
  <c r="U4312" i="9" s="1"/>
  <c r="AD4315" i="9"/>
  <c r="X4311" i="9"/>
  <c r="Y4311" i="9" l="1"/>
  <c r="W4312" i="9"/>
  <c r="T4313" i="9"/>
  <c r="U4313" i="9" s="1"/>
  <c r="AD4316" i="9"/>
  <c r="X4312" i="9"/>
  <c r="Y4312" i="9" l="1"/>
  <c r="W4313" i="9"/>
  <c r="T4314" i="9"/>
  <c r="U4314" i="9" s="1"/>
  <c r="AD4317" i="9"/>
  <c r="X4313" i="9"/>
  <c r="Y4313" i="9" l="1"/>
  <c r="W4314" i="9"/>
  <c r="T4315" i="9"/>
  <c r="U4315" i="9" s="1"/>
  <c r="AD4318" i="9"/>
  <c r="X4314" i="9"/>
  <c r="Y4314" i="9" l="1"/>
  <c r="W4315" i="9"/>
  <c r="AD4319" i="9"/>
  <c r="T4316" i="9"/>
  <c r="U4316" i="9" s="1"/>
  <c r="X4315" i="9"/>
  <c r="Y4315" i="9" l="1"/>
  <c r="W4316" i="9"/>
  <c r="T4317" i="9"/>
  <c r="U4317" i="9" s="1"/>
  <c r="AD4320" i="9"/>
  <c r="X4316" i="9"/>
  <c r="Y4316" i="9" l="1"/>
  <c r="W4317" i="9"/>
  <c r="T4318" i="9"/>
  <c r="U4318" i="9" s="1"/>
  <c r="AD4321" i="9"/>
  <c r="X4317" i="9"/>
  <c r="Y4317" i="9" l="1"/>
  <c r="W4318" i="9"/>
  <c r="AD4322" i="9"/>
  <c r="T4319" i="9"/>
  <c r="U4319" i="9" s="1"/>
  <c r="X4318" i="9"/>
  <c r="Y4318" i="9" l="1"/>
  <c r="W4319" i="9"/>
  <c r="T4320" i="9"/>
  <c r="U4320" i="9" s="1"/>
  <c r="AD4323" i="9"/>
  <c r="X4319" i="9"/>
  <c r="Y4319" i="9" l="1"/>
  <c r="W4320" i="9"/>
  <c r="T4321" i="9"/>
  <c r="U4321" i="9" s="1"/>
  <c r="AD4324" i="9"/>
  <c r="X4320" i="9"/>
  <c r="Y4320" i="9" l="1"/>
  <c r="W4321" i="9"/>
  <c r="AD4325" i="9"/>
  <c r="T4322" i="9"/>
  <c r="U4322" i="9" s="1"/>
  <c r="X4321" i="9"/>
  <c r="Y4321" i="9" l="1"/>
  <c r="W4322" i="9"/>
  <c r="AD4326" i="9"/>
  <c r="T4323" i="9"/>
  <c r="U4323" i="9" s="1"/>
  <c r="X4322" i="9"/>
  <c r="Y4322" i="9" l="1"/>
  <c r="W4323" i="9"/>
  <c r="AD4327" i="9"/>
  <c r="T4324" i="9"/>
  <c r="U4324" i="9" s="1"/>
  <c r="X4323" i="9"/>
  <c r="Y4323" i="9" l="1"/>
  <c r="W4324" i="9"/>
  <c r="AD4328" i="9"/>
  <c r="T4325" i="9"/>
  <c r="U4325" i="9" s="1"/>
  <c r="X4324" i="9"/>
  <c r="Y4324" i="9" l="1"/>
  <c r="W4325" i="9"/>
  <c r="T4326" i="9"/>
  <c r="U4326" i="9" s="1"/>
  <c r="AD4329" i="9"/>
  <c r="X4325" i="9"/>
  <c r="Y4325" i="9" l="1"/>
  <c r="W4326" i="9"/>
  <c r="AD4330" i="9"/>
  <c r="T4327" i="9"/>
  <c r="U4327" i="9" s="1"/>
  <c r="X4326" i="9"/>
  <c r="Y4326" i="9" l="1"/>
  <c r="W4327" i="9"/>
  <c r="T4328" i="9"/>
  <c r="U4328" i="9" s="1"/>
  <c r="AD4331" i="9"/>
  <c r="X4327" i="9"/>
  <c r="Y4327" i="9" l="1"/>
  <c r="W4328" i="9"/>
  <c r="T4329" i="9"/>
  <c r="U4329" i="9" s="1"/>
  <c r="AD4332" i="9"/>
  <c r="X4328" i="9"/>
  <c r="Y4328" i="9" l="1"/>
  <c r="W4329" i="9"/>
  <c r="T4330" i="9"/>
  <c r="U4330" i="9" s="1"/>
  <c r="AD4333" i="9"/>
  <c r="X4329" i="9"/>
  <c r="Y4329" i="9" l="1"/>
  <c r="W4330" i="9"/>
  <c r="T4331" i="9"/>
  <c r="U4331" i="9" s="1"/>
  <c r="AD4334" i="9"/>
  <c r="X4330" i="9"/>
  <c r="Y4330" i="9" l="1"/>
  <c r="W4331" i="9"/>
  <c r="AD4335" i="9"/>
  <c r="T4332" i="9"/>
  <c r="U4332" i="9" s="1"/>
  <c r="X4331" i="9"/>
  <c r="Y4331" i="9" l="1"/>
  <c r="W4332" i="9"/>
  <c r="T4333" i="9"/>
  <c r="U4333" i="9" s="1"/>
  <c r="AD4336" i="9"/>
  <c r="X4332" i="9"/>
  <c r="Y4332" i="9" l="1"/>
  <c r="W4333" i="9"/>
  <c r="T4334" i="9"/>
  <c r="U4334" i="9" s="1"/>
  <c r="AD4337" i="9"/>
  <c r="X4333" i="9"/>
  <c r="Y4333" i="9" l="1"/>
  <c r="W4334" i="9"/>
  <c r="AD4338" i="9"/>
  <c r="T4335" i="9"/>
  <c r="U4335" i="9" s="1"/>
  <c r="X4334" i="9"/>
  <c r="Y4334" i="9" l="1"/>
  <c r="W4335" i="9"/>
  <c r="T4336" i="9"/>
  <c r="U4336" i="9" s="1"/>
  <c r="AD4339" i="9"/>
  <c r="X4335" i="9"/>
  <c r="Y4335" i="9" l="1"/>
  <c r="W4336" i="9"/>
  <c r="AD4340" i="9"/>
  <c r="T4337" i="9"/>
  <c r="U4337" i="9" s="1"/>
  <c r="X4336" i="9"/>
  <c r="Y4336" i="9" l="1"/>
  <c r="W4337" i="9"/>
  <c r="T4338" i="9"/>
  <c r="U4338" i="9" s="1"/>
  <c r="AD4341" i="9"/>
  <c r="X4337" i="9"/>
  <c r="Y4337" i="9" l="1"/>
  <c r="W4338" i="9"/>
  <c r="T4339" i="9"/>
  <c r="U4339" i="9" s="1"/>
  <c r="AD4342" i="9"/>
  <c r="X4338" i="9"/>
  <c r="Y4338" i="9" l="1"/>
  <c r="W4339" i="9"/>
  <c r="T4340" i="9"/>
  <c r="U4340" i="9" s="1"/>
  <c r="AD4343" i="9"/>
  <c r="X4339" i="9"/>
  <c r="Y4339" i="9" l="1"/>
  <c r="W4340" i="9"/>
  <c r="T4341" i="9"/>
  <c r="U4341" i="9" s="1"/>
  <c r="AD4344" i="9"/>
  <c r="X4340" i="9"/>
  <c r="Y4340" i="9" l="1"/>
  <c r="W4341" i="9"/>
  <c r="AD4345" i="9"/>
  <c r="T4342" i="9"/>
  <c r="U4342" i="9" s="1"/>
  <c r="X4341" i="9"/>
  <c r="Y4341" i="9" l="1"/>
  <c r="W4342" i="9"/>
  <c r="T4343" i="9"/>
  <c r="U4343" i="9" s="1"/>
  <c r="AD4346" i="9"/>
  <c r="X4342" i="9"/>
  <c r="Y4342" i="9" l="1"/>
  <c r="W4343" i="9"/>
  <c r="AD4347" i="9"/>
  <c r="T4344" i="9"/>
  <c r="U4344" i="9" s="1"/>
  <c r="X4343" i="9"/>
  <c r="Y4343" i="9" l="1"/>
  <c r="W4344" i="9"/>
  <c r="AD4348" i="9"/>
  <c r="T4345" i="9"/>
  <c r="U4345" i="9" s="1"/>
  <c r="X4344" i="9"/>
  <c r="Y4344" i="9" l="1"/>
  <c r="W4345" i="9"/>
  <c r="T4346" i="9"/>
  <c r="U4346" i="9" s="1"/>
  <c r="AD4349" i="9"/>
  <c r="X4345" i="9"/>
  <c r="Y4345" i="9" l="1"/>
  <c r="W4346" i="9"/>
  <c r="AD4350" i="9"/>
  <c r="T4347" i="9"/>
  <c r="U4347" i="9" s="1"/>
  <c r="X4346" i="9"/>
  <c r="Y4346" i="9" l="1"/>
  <c r="W4347" i="9"/>
  <c r="AD4351" i="9"/>
  <c r="T4348" i="9"/>
  <c r="U4348" i="9" s="1"/>
  <c r="X4347" i="9"/>
  <c r="Y4347" i="9" l="1"/>
  <c r="W4348" i="9"/>
  <c r="T4349" i="9"/>
  <c r="U4349" i="9" s="1"/>
  <c r="AD4352" i="9"/>
  <c r="X4348" i="9"/>
  <c r="Y4348" i="9" l="1"/>
  <c r="W4349" i="9"/>
  <c r="T4350" i="9"/>
  <c r="U4350" i="9" s="1"/>
  <c r="AD4353" i="9"/>
  <c r="X4349" i="9"/>
  <c r="Y4349" i="9" l="1"/>
  <c r="W4350" i="9"/>
  <c r="AD4354" i="9"/>
  <c r="T4351" i="9"/>
  <c r="U4351" i="9" s="1"/>
  <c r="X4350" i="9"/>
  <c r="Y4350" i="9" l="1"/>
  <c r="W4351" i="9"/>
  <c r="AD4355" i="9"/>
  <c r="T4352" i="9"/>
  <c r="U4352" i="9" s="1"/>
  <c r="X4351" i="9"/>
  <c r="Y4351" i="9" l="1"/>
  <c r="W4352" i="9"/>
  <c r="AD4356" i="9"/>
  <c r="T4353" i="9"/>
  <c r="U4353" i="9" s="1"/>
  <c r="X4352" i="9"/>
  <c r="Y4352" i="9" l="1"/>
  <c r="W4353" i="9"/>
  <c r="AD4357" i="9"/>
  <c r="T4354" i="9"/>
  <c r="U4354" i="9" s="1"/>
  <c r="X4353" i="9"/>
  <c r="Y4353" i="9" l="1"/>
  <c r="W4354" i="9"/>
  <c r="AD4358" i="9"/>
  <c r="T4355" i="9"/>
  <c r="U4355" i="9" s="1"/>
  <c r="X4354" i="9"/>
  <c r="Y4354" i="9" l="1"/>
  <c r="W4355" i="9"/>
  <c r="AD4359" i="9"/>
  <c r="T4356" i="9"/>
  <c r="U4356" i="9" s="1"/>
  <c r="X4355" i="9"/>
  <c r="Y4355" i="9" l="1"/>
  <c r="W4356" i="9"/>
  <c r="AD4360" i="9"/>
  <c r="T4357" i="9"/>
  <c r="U4357" i="9" s="1"/>
  <c r="X4356" i="9"/>
  <c r="Y4356" i="9" l="1"/>
  <c r="W4357" i="9"/>
  <c r="T4358" i="9"/>
  <c r="U4358" i="9" s="1"/>
  <c r="AD4361" i="9"/>
  <c r="X4357" i="9"/>
  <c r="Y4357" i="9" l="1"/>
  <c r="W4358" i="9"/>
  <c r="T4359" i="9"/>
  <c r="U4359" i="9" s="1"/>
  <c r="AD4362" i="9"/>
  <c r="X4358" i="9"/>
  <c r="Y4358" i="9" l="1"/>
  <c r="W4359" i="9"/>
  <c r="AD4363" i="9"/>
  <c r="T4360" i="9"/>
  <c r="U4360" i="9" s="1"/>
  <c r="X4359" i="9"/>
  <c r="Y4359" i="9" l="1"/>
  <c r="W4360" i="9"/>
  <c r="T4361" i="9"/>
  <c r="U4361" i="9" s="1"/>
  <c r="AD4364" i="9"/>
  <c r="X4360" i="9"/>
  <c r="Y4360" i="9" l="1"/>
  <c r="W4361" i="9"/>
  <c r="AD4365" i="9"/>
  <c r="T4362" i="9"/>
  <c r="U4362" i="9" s="1"/>
  <c r="X4361" i="9"/>
  <c r="Y4361" i="9" l="1"/>
  <c r="W4362" i="9"/>
  <c r="T4363" i="9"/>
  <c r="U4363" i="9" s="1"/>
  <c r="AD4366" i="9"/>
  <c r="X4362" i="9"/>
  <c r="Y4362" i="9" l="1"/>
  <c r="W4363" i="9"/>
  <c r="T4364" i="9"/>
  <c r="U4364" i="9" s="1"/>
  <c r="AD4367" i="9"/>
  <c r="X4363" i="9"/>
  <c r="Y4363" i="9" l="1"/>
  <c r="W4364" i="9"/>
  <c r="AD4368" i="9"/>
  <c r="T4365" i="9"/>
  <c r="U4365" i="9" s="1"/>
  <c r="X4364" i="9"/>
  <c r="Y4364" i="9" l="1"/>
  <c r="W4365" i="9"/>
  <c r="T4366" i="9"/>
  <c r="U4366" i="9" s="1"/>
  <c r="AD4369" i="9"/>
  <c r="X4365" i="9"/>
  <c r="Y4365" i="9" l="1"/>
  <c r="W4366" i="9"/>
  <c r="T4367" i="9"/>
  <c r="U4367" i="9" s="1"/>
  <c r="AD4370" i="9"/>
  <c r="X4366" i="9"/>
  <c r="Y4366" i="9" l="1"/>
  <c r="W4367" i="9"/>
  <c r="AD4371" i="9"/>
  <c r="T4368" i="9"/>
  <c r="U4368" i="9" s="1"/>
  <c r="X4367" i="9"/>
  <c r="Y4367" i="9" l="1"/>
  <c r="W4368" i="9"/>
  <c r="T4369" i="9"/>
  <c r="U4369" i="9" s="1"/>
  <c r="AD4372" i="9"/>
  <c r="X4368" i="9"/>
  <c r="Y4368" i="9" l="1"/>
  <c r="W4369" i="9"/>
  <c r="T4370" i="9"/>
  <c r="U4370" i="9" s="1"/>
  <c r="AD4373" i="9"/>
  <c r="X4369" i="9"/>
  <c r="Y4369" i="9" l="1"/>
  <c r="W4370" i="9"/>
  <c r="T4371" i="9"/>
  <c r="U4371" i="9" s="1"/>
  <c r="AD4374" i="9"/>
  <c r="X4370" i="9"/>
  <c r="Y4370" i="9" l="1"/>
  <c r="W4371" i="9"/>
  <c r="T4372" i="9"/>
  <c r="U4372" i="9" s="1"/>
  <c r="AD4375" i="9"/>
  <c r="X4371" i="9"/>
  <c r="Y4371" i="9" l="1"/>
  <c r="W4372" i="9"/>
  <c r="AD4376" i="9"/>
  <c r="T4373" i="9"/>
  <c r="U4373" i="9" s="1"/>
  <c r="X4372" i="9"/>
  <c r="Y4372" i="9" l="1"/>
  <c r="W4373" i="9"/>
  <c r="T4374" i="9"/>
  <c r="U4374" i="9" s="1"/>
  <c r="AD4377" i="9"/>
  <c r="X4373" i="9"/>
  <c r="Y4373" i="9" l="1"/>
  <c r="W4374" i="9"/>
  <c r="AD4378" i="9"/>
  <c r="T4375" i="9"/>
  <c r="U4375" i="9" s="1"/>
  <c r="X4374" i="9"/>
  <c r="Y4374" i="9" l="1"/>
  <c r="W4375" i="9"/>
  <c r="T4376" i="9"/>
  <c r="U4376" i="9" s="1"/>
  <c r="AD4379" i="9"/>
  <c r="X4375" i="9"/>
  <c r="Y4375" i="9" l="1"/>
  <c r="W4376" i="9"/>
  <c r="AD4380" i="9"/>
  <c r="T4377" i="9"/>
  <c r="U4377" i="9" s="1"/>
  <c r="X4376" i="9"/>
  <c r="Y4376" i="9" l="1"/>
  <c r="W4377" i="9"/>
  <c r="T4378" i="9"/>
  <c r="U4378" i="9" s="1"/>
  <c r="AD4381" i="9"/>
  <c r="X4377" i="9"/>
  <c r="Y4377" i="9" l="1"/>
  <c r="W4378" i="9"/>
  <c r="AD4382" i="9"/>
  <c r="T4379" i="9"/>
  <c r="U4379" i="9" s="1"/>
  <c r="X4378" i="9"/>
  <c r="Y4378" i="9" l="1"/>
  <c r="W4379" i="9"/>
  <c r="T4380" i="9"/>
  <c r="U4380" i="9" s="1"/>
  <c r="AD4383" i="9"/>
  <c r="X4379" i="9"/>
  <c r="Y4379" i="9" l="1"/>
  <c r="W4380" i="9"/>
  <c r="AD4384" i="9"/>
  <c r="T4381" i="9"/>
  <c r="U4381" i="9" s="1"/>
  <c r="X4380" i="9"/>
  <c r="Y4380" i="9" l="1"/>
  <c r="W4381" i="9"/>
  <c r="T4382" i="9"/>
  <c r="U4382" i="9" s="1"/>
  <c r="AD4385" i="9"/>
  <c r="X4381" i="9"/>
  <c r="Y4381" i="9" l="1"/>
  <c r="W4382" i="9"/>
  <c r="T4383" i="9"/>
  <c r="U4383" i="9" s="1"/>
  <c r="AD4386" i="9"/>
  <c r="X4382" i="9"/>
  <c r="Y4382" i="9" l="1"/>
  <c r="W4383" i="9"/>
  <c r="AD4387" i="9"/>
  <c r="T4384" i="9"/>
  <c r="U4384" i="9" s="1"/>
  <c r="X4383" i="9"/>
  <c r="Y4383" i="9" l="1"/>
  <c r="W4384" i="9"/>
  <c r="T4385" i="9"/>
  <c r="U4385" i="9" s="1"/>
  <c r="AD4388" i="9"/>
  <c r="X4384" i="9"/>
  <c r="Y4384" i="9" l="1"/>
  <c r="W4385" i="9"/>
  <c r="T4386" i="9"/>
  <c r="U4386" i="9" s="1"/>
  <c r="AD4389" i="9"/>
  <c r="X4385" i="9"/>
  <c r="Y4385" i="9" l="1"/>
  <c r="W4386" i="9"/>
  <c r="T4387" i="9"/>
  <c r="U4387" i="9" s="1"/>
  <c r="AD4390" i="9"/>
  <c r="X4386" i="9"/>
  <c r="Y4386" i="9" l="1"/>
  <c r="W4387" i="9"/>
  <c r="AD4391" i="9"/>
  <c r="T4388" i="9"/>
  <c r="U4388" i="9" s="1"/>
  <c r="X4387" i="9"/>
  <c r="Y4387" i="9" l="1"/>
  <c r="W4388" i="9"/>
  <c r="T4389" i="9"/>
  <c r="U4389" i="9" s="1"/>
  <c r="AD4392" i="9"/>
  <c r="X4388" i="9"/>
  <c r="Y4388" i="9" l="1"/>
  <c r="W4389" i="9"/>
  <c r="T4390" i="9"/>
  <c r="U4390" i="9" s="1"/>
  <c r="AD4393" i="9"/>
  <c r="X4389" i="9"/>
  <c r="Y4389" i="9" l="1"/>
  <c r="W4390" i="9"/>
  <c r="AD4394" i="9"/>
  <c r="T4391" i="9"/>
  <c r="U4391" i="9" s="1"/>
  <c r="X4390" i="9"/>
  <c r="Y4390" i="9" l="1"/>
  <c r="W4391" i="9"/>
  <c r="T4392" i="9"/>
  <c r="U4392" i="9" s="1"/>
  <c r="AD4395" i="9"/>
  <c r="X4391" i="9"/>
  <c r="Y4391" i="9" l="1"/>
  <c r="W4392" i="9"/>
  <c r="T4393" i="9"/>
  <c r="U4393" i="9" s="1"/>
  <c r="AD4396" i="9"/>
  <c r="X4392" i="9"/>
  <c r="Y4392" i="9" l="1"/>
  <c r="W4393" i="9"/>
  <c r="T4394" i="9"/>
  <c r="U4394" i="9" s="1"/>
  <c r="AD4397" i="9"/>
  <c r="X4393" i="9"/>
  <c r="Y4393" i="9" l="1"/>
  <c r="W4394" i="9"/>
  <c r="AD4398" i="9"/>
  <c r="T4395" i="9"/>
  <c r="U4395" i="9" s="1"/>
  <c r="X4394" i="9"/>
  <c r="Y4394" i="9" l="1"/>
  <c r="W4395" i="9"/>
  <c r="AD4399" i="9"/>
  <c r="T4396" i="9"/>
  <c r="U4396" i="9" s="1"/>
  <c r="X4395" i="9"/>
  <c r="Y4395" i="9" l="1"/>
  <c r="W4396" i="9"/>
  <c r="AD4400" i="9"/>
  <c r="T4397" i="9"/>
  <c r="U4397" i="9" s="1"/>
  <c r="X4396" i="9"/>
  <c r="Y4396" i="9" l="1"/>
  <c r="W4397" i="9"/>
  <c r="AD4401" i="9"/>
  <c r="T4398" i="9"/>
  <c r="U4398" i="9" s="1"/>
  <c r="X4397" i="9"/>
  <c r="Y4397" i="9" l="1"/>
  <c r="W4398" i="9"/>
  <c r="T4399" i="9"/>
  <c r="U4399" i="9" s="1"/>
  <c r="AD4402" i="9"/>
  <c r="X4398" i="9"/>
  <c r="Y4398" i="9" l="1"/>
  <c r="W4399" i="9"/>
  <c r="AD4403" i="9"/>
  <c r="T4400" i="9"/>
  <c r="U4400" i="9" s="1"/>
  <c r="X4399" i="9"/>
  <c r="Y4399" i="9" l="1"/>
  <c r="W4400" i="9"/>
  <c r="T4401" i="9"/>
  <c r="U4401" i="9" s="1"/>
  <c r="AD4404" i="9"/>
  <c r="X4400" i="9"/>
  <c r="Y4400" i="9" l="1"/>
  <c r="W4401" i="9"/>
  <c r="AD4405" i="9"/>
  <c r="T4402" i="9"/>
  <c r="U4402" i="9" s="1"/>
  <c r="X4401" i="9"/>
  <c r="Y4401" i="9" l="1"/>
  <c r="W4402" i="9"/>
  <c r="AD4406" i="9"/>
  <c r="T4403" i="9"/>
  <c r="U4403" i="9" s="1"/>
  <c r="X4402" i="9"/>
  <c r="Y4402" i="9" l="1"/>
  <c r="W4403" i="9"/>
  <c r="T4404" i="9"/>
  <c r="U4404" i="9" s="1"/>
  <c r="AD4407" i="9"/>
  <c r="X4403" i="9"/>
  <c r="Y4403" i="9" l="1"/>
  <c r="W4404" i="9"/>
  <c r="AD4408" i="9"/>
  <c r="T4405" i="9"/>
  <c r="U4405" i="9" s="1"/>
  <c r="X4404" i="9"/>
  <c r="Y4404" i="9" l="1"/>
  <c r="W4405" i="9"/>
  <c r="AD4409" i="9"/>
  <c r="T4406" i="9"/>
  <c r="U4406" i="9" s="1"/>
  <c r="X4405" i="9"/>
  <c r="Y4405" i="9" l="1"/>
  <c r="W4406" i="9"/>
  <c r="T4407" i="9"/>
  <c r="U4407" i="9" s="1"/>
  <c r="AD4410" i="9"/>
  <c r="X4406" i="9"/>
  <c r="Y4406" i="9" l="1"/>
  <c r="W4407" i="9"/>
  <c r="AD4411" i="9"/>
  <c r="T4408" i="9"/>
  <c r="U4408" i="9" s="1"/>
  <c r="X4407" i="9"/>
  <c r="Y4407" i="9" l="1"/>
  <c r="W4408" i="9"/>
  <c r="T4409" i="9"/>
  <c r="U4409" i="9" s="1"/>
  <c r="AD4412" i="9"/>
  <c r="X4408" i="9"/>
  <c r="Y4408" i="9" l="1"/>
  <c r="W4409" i="9"/>
  <c r="AD4413" i="9"/>
  <c r="T4410" i="9"/>
  <c r="U4410" i="9" s="1"/>
  <c r="X4409" i="9"/>
  <c r="Y4409" i="9" l="1"/>
  <c r="W4410" i="9"/>
  <c r="T4411" i="9"/>
  <c r="U4411" i="9" s="1"/>
  <c r="AD4414" i="9"/>
  <c r="X4410" i="9"/>
  <c r="Y4410" i="9" l="1"/>
  <c r="W4411" i="9"/>
  <c r="AD4415" i="9"/>
  <c r="T4412" i="9"/>
  <c r="U4412" i="9" s="1"/>
  <c r="X4411" i="9"/>
  <c r="Y4411" i="9" l="1"/>
  <c r="W4412" i="9"/>
  <c r="T4413" i="9"/>
  <c r="U4413" i="9" s="1"/>
  <c r="AD4416" i="9"/>
  <c r="X4412" i="9"/>
  <c r="Y4412" i="9" l="1"/>
  <c r="W4413" i="9"/>
  <c r="AD4417" i="9"/>
  <c r="T4414" i="9"/>
  <c r="U4414" i="9" s="1"/>
  <c r="X4413" i="9"/>
  <c r="Y4413" i="9" l="1"/>
  <c r="W4414" i="9"/>
  <c r="T4415" i="9"/>
  <c r="U4415" i="9" s="1"/>
  <c r="AD4418" i="9"/>
  <c r="X4414" i="9"/>
  <c r="Y4414" i="9" l="1"/>
  <c r="W4415" i="9"/>
  <c r="AD4419" i="9"/>
  <c r="T4416" i="9"/>
  <c r="U4416" i="9" s="1"/>
  <c r="X4415" i="9"/>
  <c r="Y4415" i="9" l="1"/>
  <c r="W4416" i="9"/>
  <c r="T4417" i="9"/>
  <c r="U4417" i="9" s="1"/>
  <c r="AD4420" i="9"/>
  <c r="X4416" i="9"/>
  <c r="Y4416" i="9" l="1"/>
  <c r="W4417" i="9"/>
  <c r="T4418" i="9"/>
  <c r="U4418" i="9" s="1"/>
  <c r="AD4421" i="9"/>
  <c r="X4417" i="9"/>
  <c r="Y4417" i="9" l="1"/>
  <c r="W4418" i="9"/>
  <c r="AD4422" i="9"/>
  <c r="T4419" i="9"/>
  <c r="U4419" i="9" s="1"/>
  <c r="X4418" i="9"/>
  <c r="Y4418" i="9" l="1"/>
  <c r="W4419" i="9"/>
  <c r="T4420" i="9"/>
  <c r="U4420" i="9" s="1"/>
  <c r="AD4423" i="9"/>
  <c r="X4419" i="9"/>
  <c r="Y4419" i="9" l="1"/>
  <c r="W4420" i="9"/>
  <c r="T4421" i="9"/>
  <c r="U4421" i="9" s="1"/>
  <c r="AD4424" i="9"/>
  <c r="X4420" i="9"/>
  <c r="Y4420" i="9" l="1"/>
  <c r="W4421" i="9"/>
  <c r="AD4425" i="9"/>
  <c r="T4422" i="9"/>
  <c r="U4422" i="9" s="1"/>
  <c r="X4421" i="9"/>
  <c r="Y4421" i="9" l="1"/>
  <c r="W4422" i="9"/>
  <c r="T4423" i="9"/>
  <c r="U4423" i="9" s="1"/>
  <c r="AD4426" i="9"/>
  <c r="X4422" i="9"/>
  <c r="Y4422" i="9" l="1"/>
  <c r="W4423" i="9"/>
  <c r="T4424" i="9"/>
  <c r="U4424" i="9" s="1"/>
  <c r="AD4427" i="9"/>
  <c r="X4423" i="9"/>
  <c r="Y4423" i="9" l="1"/>
  <c r="W4424" i="9"/>
  <c r="AD4428" i="9"/>
  <c r="T4425" i="9"/>
  <c r="U4425" i="9" s="1"/>
  <c r="X4424" i="9"/>
  <c r="Y4424" i="9" l="1"/>
  <c r="W4425" i="9"/>
  <c r="T4426" i="9"/>
  <c r="U4426" i="9" s="1"/>
  <c r="AD4429" i="9"/>
  <c r="X4425" i="9"/>
  <c r="Y4425" i="9" l="1"/>
  <c r="W4426" i="9"/>
  <c r="T4427" i="9"/>
  <c r="U4427" i="9" s="1"/>
  <c r="AD4430" i="9"/>
  <c r="X4426" i="9"/>
  <c r="Y4426" i="9" l="1"/>
  <c r="W4427" i="9"/>
  <c r="AD4431" i="9"/>
  <c r="T4428" i="9"/>
  <c r="U4428" i="9" s="1"/>
  <c r="X4427" i="9"/>
  <c r="Y4427" i="9" l="1"/>
  <c r="W4428" i="9"/>
  <c r="T4429" i="9"/>
  <c r="U4429" i="9" s="1"/>
  <c r="AD4432" i="9"/>
  <c r="X4428" i="9"/>
  <c r="Y4428" i="9" l="1"/>
  <c r="W4429" i="9"/>
  <c r="T4430" i="9"/>
  <c r="U4430" i="9" s="1"/>
  <c r="AD4433" i="9"/>
  <c r="X4429" i="9"/>
  <c r="Y4429" i="9" l="1"/>
  <c r="W4430" i="9"/>
  <c r="T4431" i="9"/>
  <c r="U4431" i="9" s="1"/>
  <c r="AD4434" i="9"/>
  <c r="X4430" i="9"/>
  <c r="Y4430" i="9" l="1"/>
  <c r="W4431" i="9"/>
  <c r="T4432" i="9"/>
  <c r="U4432" i="9" s="1"/>
  <c r="AD4435" i="9"/>
  <c r="X4431" i="9"/>
  <c r="Y4431" i="9" l="1"/>
  <c r="W4432" i="9"/>
  <c r="AD4436" i="9"/>
  <c r="T4433" i="9"/>
  <c r="U4433" i="9" s="1"/>
  <c r="X4432" i="9"/>
  <c r="Y4432" i="9" l="1"/>
  <c r="W4433" i="9"/>
  <c r="T4434" i="9"/>
  <c r="U4434" i="9" s="1"/>
  <c r="AD4437" i="9"/>
  <c r="X4433" i="9"/>
  <c r="Y4433" i="9" l="1"/>
  <c r="W4434" i="9"/>
  <c r="AD4438" i="9"/>
  <c r="T4435" i="9"/>
  <c r="U4435" i="9" s="1"/>
  <c r="X4434" i="9"/>
  <c r="Y4434" i="9" l="1"/>
  <c r="W4435" i="9"/>
  <c r="T4436" i="9"/>
  <c r="U4436" i="9" s="1"/>
  <c r="AD4439" i="9"/>
  <c r="X4435" i="9"/>
  <c r="Y4435" i="9" l="1"/>
  <c r="W4436" i="9"/>
  <c r="AD4440" i="9"/>
  <c r="T4437" i="9"/>
  <c r="U4437" i="9" s="1"/>
  <c r="X4436" i="9"/>
  <c r="Y4436" i="9" l="1"/>
  <c r="W4437" i="9"/>
  <c r="AD4441" i="9"/>
  <c r="T4438" i="9"/>
  <c r="U4438" i="9" s="1"/>
  <c r="X4437" i="9"/>
  <c r="Y4437" i="9" l="1"/>
  <c r="W4438" i="9"/>
  <c r="T4439" i="9"/>
  <c r="U4439" i="9" s="1"/>
  <c r="AD4442" i="9"/>
  <c r="X4438" i="9"/>
  <c r="Y4438" i="9" l="1"/>
  <c r="W4439" i="9"/>
  <c r="T4440" i="9"/>
  <c r="U4440" i="9" s="1"/>
  <c r="AD4443" i="9"/>
  <c r="X4439" i="9"/>
  <c r="Y4439" i="9" l="1"/>
  <c r="W4440" i="9"/>
  <c r="AD4444" i="9"/>
  <c r="T4441" i="9"/>
  <c r="U4441" i="9" s="1"/>
  <c r="X4440" i="9"/>
  <c r="Y4440" i="9" l="1"/>
  <c r="W4441" i="9"/>
  <c r="AD4445" i="9"/>
  <c r="T4442" i="9"/>
  <c r="U4442" i="9" s="1"/>
  <c r="X4441" i="9"/>
  <c r="Y4441" i="9" l="1"/>
  <c r="W4442" i="9"/>
  <c r="AD4446" i="9"/>
  <c r="T4443" i="9"/>
  <c r="U4443" i="9" s="1"/>
  <c r="X4442" i="9"/>
  <c r="Y4442" i="9" l="1"/>
  <c r="W4443" i="9"/>
  <c r="AD4447" i="9"/>
  <c r="T4444" i="9"/>
  <c r="U4444" i="9" s="1"/>
  <c r="X4443" i="9"/>
  <c r="Y4443" i="9" l="1"/>
  <c r="W4444" i="9"/>
  <c r="T4445" i="9"/>
  <c r="U4445" i="9" s="1"/>
  <c r="AD4448" i="9"/>
  <c r="X4444" i="9"/>
  <c r="Y4444" i="9" l="1"/>
  <c r="W4445" i="9"/>
  <c r="AD4449" i="9"/>
  <c r="T4446" i="9"/>
  <c r="U4446" i="9" s="1"/>
  <c r="X4445" i="9"/>
  <c r="Y4445" i="9" l="1"/>
  <c r="W4446" i="9"/>
  <c r="AD4450" i="9"/>
  <c r="T4447" i="9"/>
  <c r="U4447" i="9" s="1"/>
  <c r="X4446" i="9"/>
  <c r="Y4446" i="9" l="1"/>
  <c r="W4447" i="9"/>
  <c r="T4448" i="9"/>
  <c r="U4448" i="9" s="1"/>
  <c r="AD4451" i="9"/>
  <c r="X4447" i="9"/>
  <c r="Y4447" i="9" l="1"/>
  <c r="W4448" i="9"/>
  <c r="AD4452" i="9"/>
  <c r="T4449" i="9"/>
  <c r="U4449" i="9" s="1"/>
  <c r="X4448" i="9"/>
  <c r="Y4448" i="9" l="1"/>
  <c r="W4449" i="9"/>
  <c r="T4450" i="9"/>
  <c r="U4450" i="9" s="1"/>
  <c r="AD4453" i="9"/>
  <c r="X4449" i="9"/>
  <c r="Y4449" i="9" l="1"/>
  <c r="W4450" i="9"/>
  <c r="AD4454" i="9"/>
  <c r="T4451" i="9"/>
  <c r="U4451" i="9" s="1"/>
  <c r="X4450" i="9"/>
  <c r="Y4450" i="9" l="1"/>
  <c r="W4451" i="9"/>
  <c r="AD4455" i="9"/>
  <c r="T4452" i="9"/>
  <c r="U4452" i="9" s="1"/>
  <c r="X4451" i="9"/>
  <c r="Y4451" i="9" l="1"/>
  <c r="W4452" i="9"/>
  <c r="T4453" i="9"/>
  <c r="U4453" i="9" s="1"/>
  <c r="AD4456" i="9"/>
  <c r="X4452" i="9"/>
  <c r="Y4452" i="9" l="1"/>
  <c r="W4453" i="9"/>
  <c r="T4454" i="9"/>
  <c r="U4454" i="9" s="1"/>
  <c r="AD4457" i="9"/>
  <c r="X4453" i="9"/>
  <c r="Y4453" i="9" l="1"/>
  <c r="W4454" i="9"/>
  <c r="T4455" i="9"/>
  <c r="U4455" i="9" s="1"/>
  <c r="AD4458" i="9"/>
  <c r="X4454" i="9"/>
  <c r="Y4454" i="9" l="1"/>
  <c r="W4455" i="9"/>
  <c r="T4456" i="9"/>
  <c r="U4456" i="9" s="1"/>
  <c r="AD4459" i="9"/>
  <c r="X4455" i="9"/>
  <c r="Y4455" i="9" l="1"/>
  <c r="W4456" i="9"/>
  <c r="T4457" i="9"/>
  <c r="U4457" i="9" s="1"/>
  <c r="AD4460" i="9"/>
  <c r="X4456" i="9"/>
  <c r="Y4456" i="9" l="1"/>
  <c r="W4457" i="9"/>
  <c r="AD4461" i="9"/>
  <c r="T4458" i="9"/>
  <c r="U4458" i="9" s="1"/>
  <c r="X4457" i="9"/>
  <c r="Y4457" i="9" l="1"/>
  <c r="W4458" i="9"/>
  <c r="AD4462" i="9"/>
  <c r="T4459" i="9"/>
  <c r="U4459" i="9" s="1"/>
  <c r="X4458" i="9"/>
  <c r="Y4458" i="9" l="1"/>
  <c r="W4459" i="9"/>
  <c r="AD4463" i="9"/>
  <c r="T4460" i="9"/>
  <c r="U4460" i="9" s="1"/>
  <c r="X4459" i="9"/>
  <c r="Y4459" i="9" l="1"/>
  <c r="W4460" i="9"/>
  <c r="T4461" i="9"/>
  <c r="U4461" i="9" s="1"/>
  <c r="AD4464" i="9"/>
  <c r="X4460" i="9"/>
  <c r="Y4460" i="9" l="1"/>
  <c r="W4461" i="9"/>
  <c r="AD4465" i="9"/>
  <c r="T4462" i="9"/>
  <c r="U4462" i="9" s="1"/>
  <c r="X4461" i="9"/>
  <c r="Y4461" i="9" l="1"/>
  <c r="W4462" i="9"/>
  <c r="T4463" i="9"/>
  <c r="U4463" i="9" s="1"/>
  <c r="AD4466" i="9"/>
  <c r="X4462" i="9"/>
  <c r="Y4462" i="9" l="1"/>
  <c r="W4463" i="9"/>
  <c r="AD4467" i="9"/>
  <c r="T4464" i="9"/>
  <c r="U4464" i="9" s="1"/>
  <c r="X4463" i="9"/>
  <c r="Y4463" i="9" l="1"/>
  <c r="W4464" i="9"/>
  <c r="T4465" i="9"/>
  <c r="U4465" i="9" s="1"/>
  <c r="AD4468" i="9"/>
  <c r="X4464" i="9"/>
  <c r="Y4464" i="9" l="1"/>
  <c r="W4465" i="9"/>
  <c r="AD4469" i="9"/>
  <c r="T4466" i="9"/>
  <c r="U4466" i="9" s="1"/>
  <c r="X4465" i="9"/>
  <c r="Y4465" i="9" l="1"/>
  <c r="W4466" i="9"/>
  <c r="AD4470" i="9"/>
  <c r="T4467" i="9"/>
  <c r="U4467" i="9" s="1"/>
  <c r="X4466" i="9"/>
  <c r="Y4466" i="9" l="1"/>
  <c r="W4467" i="9"/>
  <c r="AD4471" i="9"/>
  <c r="T4468" i="9"/>
  <c r="U4468" i="9" s="1"/>
  <c r="X4467" i="9"/>
  <c r="Y4467" i="9" l="1"/>
  <c r="W4468" i="9"/>
  <c r="AD4472" i="9"/>
  <c r="T4469" i="9"/>
  <c r="U4469" i="9" s="1"/>
  <c r="X4468" i="9"/>
  <c r="Y4468" i="9" l="1"/>
  <c r="W4469" i="9"/>
  <c r="AD4473" i="9"/>
  <c r="T4470" i="9"/>
  <c r="U4470" i="9" s="1"/>
  <c r="X4469" i="9"/>
  <c r="Y4469" i="9" l="1"/>
  <c r="W4470" i="9"/>
  <c r="T4471" i="9"/>
  <c r="U4471" i="9" s="1"/>
  <c r="AD4474" i="9"/>
  <c r="X4470" i="9"/>
  <c r="Y4470" i="9" l="1"/>
  <c r="W4471" i="9"/>
  <c r="T4472" i="9"/>
  <c r="U4472" i="9" s="1"/>
  <c r="AD4475" i="9"/>
  <c r="X4471" i="9"/>
  <c r="Y4471" i="9" l="1"/>
  <c r="W4472" i="9"/>
  <c r="AD4476" i="9"/>
  <c r="T4473" i="9"/>
  <c r="U4473" i="9" s="1"/>
  <c r="X4472" i="9"/>
  <c r="Y4472" i="9" l="1"/>
  <c r="W4473" i="9"/>
  <c r="T4474" i="9"/>
  <c r="U4474" i="9" s="1"/>
  <c r="AD4477" i="9"/>
  <c r="X4473" i="9"/>
  <c r="Y4473" i="9" l="1"/>
  <c r="W4474" i="9"/>
  <c r="AD4478" i="9"/>
  <c r="T4475" i="9"/>
  <c r="U4475" i="9" s="1"/>
  <c r="X4474" i="9"/>
  <c r="Y4474" i="9" l="1"/>
  <c r="W4475" i="9"/>
  <c r="T4476" i="9"/>
  <c r="U4476" i="9" s="1"/>
  <c r="AD4479" i="9"/>
  <c r="X4475" i="9"/>
  <c r="Y4475" i="9" l="1"/>
  <c r="W4476" i="9"/>
  <c r="T4477" i="9"/>
  <c r="U4477" i="9" s="1"/>
  <c r="AD4480" i="9"/>
  <c r="X4476" i="9"/>
  <c r="Y4476" i="9" l="1"/>
  <c r="W4477" i="9"/>
  <c r="AD4481" i="9"/>
  <c r="T4478" i="9"/>
  <c r="U4478" i="9" s="1"/>
  <c r="X4477" i="9"/>
  <c r="Y4477" i="9" l="1"/>
  <c r="W4478" i="9"/>
  <c r="T4479" i="9"/>
  <c r="U4479" i="9" s="1"/>
  <c r="AD4482" i="9"/>
  <c r="X4478" i="9"/>
  <c r="Y4478" i="9" l="1"/>
  <c r="W4479" i="9"/>
  <c r="T4480" i="9"/>
  <c r="U4480" i="9" s="1"/>
  <c r="AD4483" i="9"/>
  <c r="X4479" i="9"/>
  <c r="Y4479" i="9" l="1"/>
  <c r="W4480" i="9"/>
  <c r="T4481" i="9"/>
  <c r="U4481" i="9" s="1"/>
  <c r="AD4484" i="9"/>
  <c r="X4480" i="9"/>
  <c r="Y4480" i="9" l="1"/>
  <c r="W4481" i="9"/>
  <c r="AD4485" i="9"/>
  <c r="T4482" i="9"/>
  <c r="U4482" i="9" s="1"/>
  <c r="X4481" i="9"/>
  <c r="Y4481" i="9" l="1"/>
  <c r="W4482" i="9"/>
  <c r="T4483" i="9"/>
  <c r="U4483" i="9" s="1"/>
  <c r="AD4486" i="9"/>
  <c r="X4482" i="9"/>
  <c r="Y4482" i="9" l="1"/>
  <c r="W4483" i="9"/>
  <c r="T4484" i="9"/>
  <c r="U4484" i="9" s="1"/>
  <c r="AD4487" i="9"/>
  <c r="X4483" i="9"/>
  <c r="Y4483" i="9" l="1"/>
  <c r="W4484" i="9"/>
  <c r="AD4488" i="9"/>
  <c r="T4485" i="9"/>
  <c r="U4485" i="9" s="1"/>
  <c r="X4484" i="9"/>
  <c r="Y4484" i="9" l="1"/>
  <c r="W4485" i="9"/>
  <c r="AD4489" i="9"/>
  <c r="T4486" i="9"/>
  <c r="U4486" i="9" s="1"/>
  <c r="X4485" i="9"/>
  <c r="Y4485" i="9" l="1"/>
  <c r="W4486" i="9"/>
  <c r="T4487" i="9"/>
  <c r="U4487" i="9" s="1"/>
  <c r="AD4490" i="9"/>
  <c r="X4486" i="9"/>
  <c r="Y4486" i="9" l="1"/>
  <c r="W4487" i="9"/>
  <c r="AD4491" i="9"/>
  <c r="T4488" i="9"/>
  <c r="U4488" i="9" s="1"/>
  <c r="X4487" i="9"/>
  <c r="Y4487" i="9" l="1"/>
  <c r="W4488" i="9"/>
  <c r="T4489" i="9"/>
  <c r="U4489" i="9" s="1"/>
  <c r="AD4492" i="9"/>
  <c r="X4488" i="9"/>
  <c r="Y4488" i="9" l="1"/>
  <c r="W4489" i="9"/>
  <c r="T4490" i="9"/>
  <c r="U4490" i="9" s="1"/>
  <c r="AD4493" i="9"/>
  <c r="X4489" i="9"/>
  <c r="Y4489" i="9" l="1"/>
  <c r="W4490" i="9"/>
  <c r="AD4494" i="9"/>
  <c r="T4491" i="9"/>
  <c r="U4491" i="9" s="1"/>
  <c r="X4490" i="9"/>
  <c r="Y4490" i="9" l="1"/>
  <c r="W4491" i="9"/>
  <c r="T4492" i="9"/>
  <c r="U4492" i="9" s="1"/>
  <c r="AD4495" i="9"/>
  <c r="X4491" i="9"/>
  <c r="Y4491" i="9" l="1"/>
  <c r="W4492" i="9"/>
  <c r="AD4496" i="9"/>
  <c r="T4493" i="9"/>
  <c r="U4493" i="9" s="1"/>
  <c r="X4492" i="9"/>
  <c r="Y4492" i="9" l="1"/>
  <c r="W4493" i="9"/>
  <c r="AD4497" i="9"/>
  <c r="T4494" i="9"/>
  <c r="U4494" i="9" s="1"/>
  <c r="X4493" i="9"/>
  <c r="Y4493" i="9" l="1"/>
  <c r="W4494" i="9"/>
  <c r="T4495" i="9"/>
  <c r="U4495" i="9" s="1"/>
  <c r="AD4498" i="9"/>
  <c r="X4494" i="9"/>
  <c r="Y4494" i="9" l="1"/>
  <c r="W4495" i="9"/>
  <c r="T4496" i="9"/>
  <c r="U4496" i="9" s="1"/>
  <c r="AD4499" i="9"/>
  <c r="X4495" i="9"/>
  <c r="Y4495" i="9" l="1"/>
  <c r="W4496" i="9"/>
  <c r="AD4500" i="9"/>
  <c r="T4497" i="9"/>
  <c r="U4497" i="9" s="1"/>
  <c r="X4496" i="9"/>
  <c r="Y4496" i="9" l="1"/>
  <c r="W4497" i="9"/>
  <c r="V55" i="1"/>
  <c r="AA55" i="1" s="1"/>
  <c r="V57" i="1"/>
  <c r="AA57" i="1" s="1"/>
  <c r="V59" i="1"/>
  <c r="AA59" i="1" s="1"/>
  <c r="V56" i="1"/>
  <c r="AA56" i="1" s="1"/>
  <c r="V58" i="1"/>
  <c r="AA58" i="1" s="1"/>
  <c r="V60" i="1"/>
  <c r="AA60" i="1" s="1"/>
  <c r="V61" i="1"/>
  <c r="AA61" i="1" s="1"/>
  <c r="T4498" i="9"/>
  <c r="U4498" i="9" s="1"/>
  <c r="X4497" i="9"/>
  <c r="Y4497" i="9" l="1"/>
  <c r="W4498" i="9"/>
  <c r="Y60" i="1"/>
  <c r="AF60" i="1"/>
  <c r="Y58" i="1"/>
  <c r="AF58" i="1"/>
  <c r="Y55" i="1"/>
  <c r="AF55" i="1"/>
  <c r="Y57" i="1"/>
  <c r="AF57" i="1"/>
  <c r="Y56" i="1"/>
  <c r="AF56" i="1"/>
  <c r="Y61" i="1"/>
  <c r="AF61" i="1"/>
  <c r="Y59" i="1"/>
  <c r="AF59" i="1"/>
  <c r="T4499" i="9"/>
  <c r="U4499" i="9" s="1"/>
  <c r="X4498" i="9"/>
  <c r="Y4498" i="9" l="1"/>
  <c r="W4499" i="9"/>
  <c r="AD61" i="1"/>
  <c r="AJ61" i="1"/>
  <c r="AJ59" i="1"/>
  <c r="AD59" i="1"/>
  <c r="AJ55" i="1"/>
  <c r="AD55" i="1"/>
  <c r="AJ57" i="1"/>
  <c r="AD57" i="1"/>
  <c r="AD58" i="1"/>
  <c r="AJ58" i="1"/>
  <c r="AJ56" i="1"/>
  <c r="AD56" i="1"/>
  <c r="AD60" i="1"/>
  <c r="AJ60" i="1"/>
  <c r="T4500" i="9"/>
  <c r="X4499" i="9"/>
  <c r="W4500" i="9" l="1"/>
  <c r="U4500" i="9"/>
  <c r="Y4499" i="9"/>
  <c r="X4500" i="9"/>
  <c r="Y4500" i="9" l="1"/>
  <c r="AG59" i="1" l="1"/>
  <c r="AG55" i="1"/>
  <c r="AG56" i="1"/>
  <c r="AG61" i="1"/>
  <c r="AG60" i="1"/>
  <c r="AG62" i="1"/>
  <c r="AG70" i="1"/>
  <c r="AG85" i="1"/>
  <c r="AG74" i="1"/>
  <c r="AG75" i="1"/>
  <c r="AG66" i="1"/>
  <c r="AG77" i="1"/>
  <c r="AG90" i="1"/>
  <c r="AG58" i="1"/>
  <c r="AG86" i="1"/>
  <c r="AG87" i="1"/>
  <c r="AG71" i="1"/>
  <c r="AG80" i="1"/>
  <c r="AG65" i="1"/>
  <c r="AG82" i="1"/>
  <c r="AG73" i="1"/>
  <c r="AG84" i="1"/>
  <c r="AG63" i="1"/>
  <c r="AG89" i="1"/>
  <c r="AG88" i="1"/>
  <c r="AG67" i="1"/>
  <c r="AG83" i="1"/>
  <c r="AG94" i="1"/>
  <c r="AG78" i="1"/>
  <c r="AG81" i="1"/>
  <c r="AG79" i="1"/>
  <c r="AG68" i="1"/>
  <c r="AG93" i="1"/>
  <c r="AG69" i="1"/>
  <c r="AG72" i="1"/>
  <c r="AG92" i="1"/>
  <c r="AG91" i="1"/>
  <c r="AG76" i="1"/>
  <c r="AG64" i="1"/>
  <c r="AG57" i="1"/>
  <c r="J4" i="1" l="1"/>
  <c r="V13" i="1" l="1"/>
  <c r="Y13" i="1" s="1"/>
  <c r="AH61" i="1"/>
  <c r="AL65" i="1"/>
  <c r="AL82" i="1"/>
  <c r="AH77" i="1"/>
  <c r="AH70" i="1"/>
  <c r="AL66" i="1"/>
  <c r="AH76" i="1"/>
  <c r="AH56" i="1"/>
  <c r="AL68" i="1"/>
  <c r="AL83" i="1"/>
  <c r="AH63" i="1"/>
  <c r="AH71" i="1"/>
  <c r="AL57" i="1"/>
  <c r="AH59" i="1"/>
  <c r="AL67" i="1"/>
  <c r="AL84" i="1"/>
  <c r="AH78" i="1"/>
  <c r="AL61" i="1"/>
  <c r="AH55" i="1"/>
  <c r="AL55" i="1"/>
  <c r="AL69" i="1"/>
  <c r="AL87" i="1"/>
  <c r="AH82" i="1"/>
  <c r="AH83" i="1"/>
  <c r="AL73" i="1"/>
  <c r="AH57" i="1"/>
  <c r="AL71" i="1"/>
  <c r="AL86" i="1"/>
  <c r="AH87" i="1"/>
  <c r="AH86" i="1"/>
  <c r="AL70" i="1"/>
  <c r="AH72" i="1"/>
  <c r="AH58" i="1"/>
  <c r="AL56" i="1"/>
  <c r="AL72" i="1"/>
  <c r="AL88" i="1"/>
  <c r="AH90" i="1"/>
  <c r="AL58" i="1"/>
  <c r="AL74" i="1"/>
  <c r="AL90" i="1"/>
  <c r="AH94" i="1"/>
  <c r="AH68" i="1"/>
  <c r="AL85" i="1"/>
  <c r="AL59" i="1"/>
  <c r="AL75" i="1"/>
  <c r="AL91" i="1"/>
  <c r="AH73" i="1"/>
  <c r="AH85" i="1"/>
  <c r="AH92" i="1"/>
  <c r="AL77" i="1"/>
  <c r="AH80" i="1"/>
  <c r="AL60" i="1"/>
  <c r="AL76" i="1"/>
  <c r="AL92" i="1"/>
  <c r="AH79" i="1"/>
  <c r="AH93" i="1"/>
  <c r="AH74" i="1"/>
  <c r="AL93" i="1"/>
  <c r="AH75" i="1"/>
  <c r="AL62" i="1"/>
  <c r="AL79" i="1"/>
  <c r="AL94" i="1"/>
  <c r="AH81" i="1"/>
  <c r="AL64" i="1"/>
  <c r="AL78" i="1"/>
  <c r="AH89" i="1"/>
  <c r="AH84" i="1"/>
  <c r="AH62" i="1"/>
  <c r="AL89" i="1"/>
  <c r="AH60" i="1"/>
  <c r="AL63" i="1"/>
  <c r="AL80" i="1"/>
  <c r="AH69" i="1"/>
  <c r="AH65" i="1"/>
  <c r="AH64" i="1"/>
  <c r="AH91" i="1"/>
  <c r="AH67" i="1"/>
  <c r="AH66" i="1"/>
  <c r="AL81" i="1"/>
  <c r="AH88" i="1"/>
  <c r="AN89" i="1" l="1"/>
  <c r="AM89" i="1"/>
  <c r="AN72" i="1"/>
  <c r="AM72" i="1"/>
  <c r="AM68" i="1"/>
  <c r="AN68" i="1"/>
  <c r="AN82" i="1"/>
  <c r="AM82" i="1"/>
  <c r="AN64" i="1"/>
  <c r="AM64" i="1"/>
  <c r="AM79" i="1"/>
  <c r="AN79" i="1"/>
  <c r="AM92" i="1"/>
  <c r="AN92" i="1"/>
  <c r="AM58" i="1"/>
  <c r="AN58" i="1"/>
  <c r="AN56" i="1"/>
  <c r="AM56" i="1"/>
  <c r="AN70" i="1"/>
  <c r="AM70" i="1"/>
  <c r="AN71" i="1"/>
  <c r="AM71" i="1"/>
  <c r="AM87" i="1"/>
  <c r="AN87" i="1"/>
  <c r="AN66" i="1"/>
  <c r="AM66" i="1"/>
  <c r="AM65" i="1"/>
  <c r="AN65" i="1"/>
  <c r="AN63" i="1"/>
  <c r="AM63" i="1"/>
  <c r="AN78" i="1"/>
  <c r="AM78" i="1"/>
  <c r="AN94" i="1"/>
  <c r="AM94" i="1"/>
  <c r="AN59" i="1"/>
  <c r="AM59" i="1"/>
  <c r="AM74" i="1"/>
  <c r="AN74" i="1"/>
  <c r="AM57" i="1"/>
  <c r="AN57" i="1"/>
  <c r="AN81" i="1"/>
  <c r="AM81" i="1"/>
  <c r="AM62" i="1"/>
  <c r="AN62" i="1"/>
  <c r="AM93" i="1"/>
  <c r="AN93" i="1"/>
  <c r="AN76" i="1"/>
  <c r="AM76" i="1"/>
  <c r="AN91" i="1"/>
  <c r="AM91" i="1"/>
  <c r="AN73" i="1"/>
  <c r="AM73" i="1"/>
  <c r="AM69" i="1"/>
  <c r="AN69" i="1"/>
  <c r="AN84" i="1"/>
  <c r="AM84" i="1"/>
  <c r="AN85" i="1"/>
  <c r="AM85" i="1"/>
  <c r="AN86" i="1"/>
  <c r="AM86" i="1"/>
  <c r="AN80" i="1"/>
  <c r="AM80" i="1"/>
  <c r="AN60" i="1"/>
  <c r="AM60" i="1"/>
  <c r="AM77" i="1"/>
  <c r="AN77" i="1"/>
  <c r="AN75" i="1"/>
  <c r="AM75" i="1"/>
  <c r="AM90" i="1"/>
  <c r="AN90" i="1"/>
  <c r="AN88" i="1"/>
  <c r="AM88" i="1"/>
  <c r="AM55" i="1"/>
  <c r="AN55" i="1"/>
  <c r="AM61" i="1"/>
  <c r="AN61" i="1"/>
  <c r="AN67" i="1"/>
  <c r="AM67" i="1"/>
  <c r="AM83" i="1"/>
  <c r="AN83" i="1"/>
  <c r="Z6" i="9" l="1"/>
  <c r="AA10" i="9" l="1"/>
  <c r="Z11" i="9" l="1"/>
  <c r="AB11" i="9" s="1"/>
  <c r="AA11" i="9" l="1"/>
  <c r="Z12" i="9" s="1"/>
  <c r="AB12" i="9" s="1"/>
  <c r="M6" i="9" l="1"/>
  <c r="AA12" i="9"/>
  <c r="Z13" i="9" s="1"/>
  <c r="AB13" i="9" s="1"/>
  <c r="AA13" i="9" l="1"/>
  <c r="Z14" i="9" s="1"/>
  <c r="AB14" i="9" s="1"/>
  <c r="AA14" i="9" l="1"/>
  <c r="Z15" i="9" s="1"/>
  <c r="AB15" i="9" s="1"/>
  <c r="AA15" i="9" l="1"/>
  <c r="Z16" i="9" s="1"/>
  <c r="AB16" i="9" l="1"/>
  <c r="AA16" i="9" l="1"/>
  <c r="Z17" i="9" l="1"/>
  <c r="AB17" i="9" s="1"/>
  <c r="AA17" i="9" l="1"/>
  <c r="Z18" i="9" s="1"/>
  <c r="AB18" i="9" s="1"/>
  <c r="AA18" i="9" l="1"/>
  <c r="Z19" i="9" s="1"/>
  <c r="AB19" i="9" s="1"/>
  <c r="AA19" i="9" l="1"/>
  <c r="Z20" i="9" s="1"/>
  <c r="AB20" i="9" s="1"/>
  <c r="AA20" i="9" l="1"/>
  <c r="Z21" i="9" s="1"/>
  <c r="AB21" i="9" s="1"/>
  <c r="AA21" i="9" l="1"/>
  <c r="Z22" i="9" s="1"/>
  <c r="AB22" i="9" s="1"/>
  <c r="AA22" i="9" l="1"/>
  <c r="Z23" i="9" l="1"/>
  <c r="AB23" i="9" s="1"/>
  <c r="AA23" i="9" l="1"/>
  <c r="Z24" i="9" s="1"/>
  <c r="AB24" i="9" s="1"/>
  <c r="AA24" i="9" l="1"/>
  <c r="Z25" i="9" l="1"/>
  <c r="AB25" i="9" s="1"/>
  <c r="AA25" i="9" l="1"/>
  <c r="Z26" i="9" s="1"/>
  <c r="AB26" i="9" s="1"/>
  <c r="AA26" i="9" l="1"/>
  <c r="Z27" i="9" s="1"/>
  <c r="AB27" i="9" s="1"/>
  <c r="AA27" i="9" l="1"/>
  <c r="Z28" i="9" s="1"/>
  <c r="AB28" i="9" s="1"/>
  <c r="AA28" i="9" l="1"/>
  <c r="Z29" i="9" s="1"/>
  <c r="AB29" i="9" s="1"/>
  <c r="AA29" i="9" l="1"/>
  <c r="Z30" i="9" s="1"/>
  <c r="AB30" i="9" s="1"/>
  <c r="AA30" i="9" s="1"/>
  <c r="Z31" i="9" l="1"/>
  <c r="AB31" i="9" s="1"/>
  <c r="AA31" i="9" l="1"/>
  <c r="Z32" i="9" l="1"/>
  <c r="AB32" i="9" s="1"/>
  <c r="AA32" i="9" l="1"/>
  <c r="Z33" i="9" l="1"/>
  <c r="AB33" i="9" s="1"/>
  <c r="AA33" i="9" l="1"/>
  <c r="Z34" i="9" l="1"/>
  <c r="AB34" i="9" s="1"/>
  <c r="AA34" i="9" l="1"/>
  <c r="Z35" i="9" l="1"/>
  <c r="AB35" i="9" s="1"/>
  <c r="AA35" i="9" l="1"/>
  <c r="Z36" i="9" l="1"/>
  <c r="AB36" i="9" s="1"/>
  <c r="AA36" i="9" l="1"/>
  <c r="Z37" i="9" l="1"/>
  <c r="AB37" i="9" s="1"/>
  <c r="AA37" i="9" l="1"/>
  <c r="Z38" i="9" l="1"/>
  <c r="AB38" i="9" s="1"/>
  <c r="AA38" i="9" l="1"/>
  <c r="Z39" i="9" s="1"/>
  <c r="AB39" i="9" s="1"/>
  <c r="AA39" i="9" l="1"/>
  <c r="Z40" i="9" s="1"/>
  <c r="AB40" i="9" s="1"/>
  <c r="AA40" i="9" l="1"/>
  <c r="Z41" i="9" s="1"/>
  <c r="AB41" i="9" s="1"/>
  <c r="AA41" i="9" l="1"/>
  <c r="Z42" i="9" s="1"/>
  <c r="AB42" i="9" s="1"/>
  <c r="AA42" i="9" l="1"/>
  <c r="Z43" i="9" s="1"/>
  <c r="AB43" i="9" s="1"/>
  <c r="AA43" i="9" l="1"/>
  <c r="Z44" i="9" s="1"/>
  <c r="AB44" i="9" s="1"/>
  <c r="AA44" i="9" l="1"/>
  <c r="Z45" i="9" s="1"/>
  <c r="AB45" i="9" s="1"/>
  <c r="AA45" i="9" l="1"/>
  <c r="Z46" i="9" s="1"/>
  <c r="AB46" i="9" s="1"/>
  <c r="AA46" i="9" l="1"/>
  <c r="Z47" i="9" s="1"/>
  <c r="AB47" i="9" s="1"/>
  <c r="AA47" i="9" l="1"/>
  <c r="Z48" i="9" s="1"/>
  <c r="AB48" i="9" s="1"/>
  <c r="AA48" i="9" l="1"/>
  <c r="Z49" i="9" s="1"/>
  <c r="AB49" i="9" s="1"/>
  <c r="AA49" i="9" l="1"/>
  <c r="Z50" i="9" s="1"/>
  <c r="AB50" i="9" s="1"/>
  <c r="AA50" i="9" l="1"/>
  <c r="Z51" i="9" l="1"/>
  <c r="AB51" i="9" s="1"/>
  <c r="AA51" i="9" l="1"/>
  <c r="Z52" i="9" l="1"/>
  <c r="AB52" i="9" s="1"/>
  <c r="AA52" i="9" l="1"/>
  <c r="Z53" i="9" l="1"/>
  <c r="AB53" i="9" s="1"/>
  <c r="AA53" i="9" l="1"/>
  <c r="Z54" i="9" l="1"/>
  <c r="AB54" i="9" s="1"/>
  <c r="AA54" i="9" l="1"/>
  <c r="Z55" i="9" l="1"/>
  <c r="AB55" i="9" s="1"/>
  <c r="AA55" i="9" l="1"/>
  <c r="Z56" i="9" s="1"/>
  <c r="AB56" i="9" s="1"/>
  <c r="AA56" i="9" l="1"/>
  <c r="Z57" i="9" s="1"/>
  <c r="AB57" i="9" s="1"/>
  <c r="AA57" i="9" l="1"/>
  <c r="Z58" i="9" s="1"/>
  <c r="AB58" i="9" s="1"/>
  <c r="AA58" i="9" l="1"/>
  <c r="Z59" i="9" s="1"/>
  <c r="AB59" i="9" s="1"/>
  <c r="AA59" i="9" l="1"/>
  <c r="Z60" i="9" s="1"/>
  <c r="AB60" i="9" s="1"/>
  <c r="AA60" i="9" l="1"/>
  <c r="Z61" i="9" s="1"/>
  <c r="AB61" i="9" s="1"/>
  <c r="AA61" i="9" l="1"/>
  <c r="Z62" i="9" s="1"/>
  <c r="AB62" i="9" s="1"/>
  <c r="AA62" i="9" l="1"/>
  <c r="Z63" i="9" s="1"/>
  <c r="AB63" i="9" s="1"/>
  <c r="AA63" i="9" l="1"/>
  <c r="Z64" i="9" s="1"/>
  <c r="AB64" i="9" s="1"/>
  <c r="AA64" i="9" l="1"/>
  <c r="Z65" i="9" s="1"/>
  <c r="AB65" i="9" s="1"/>
  <c r="AA65" i="9" l="1"/>
  <c r="Z66" i="9" s="1"/>
  <c r="AB66" i="9" s="1"/>
  <c r="AA66" i="9" l="1"/>
  <c r="Z67" i="9" s="1"/>
  <c r="AB67" i="9" s="1"/>
  <c r="AA67" i="9" l="1"/>
  <c r="Z68" i="9" s="1"/>
  <c r="AB68" i="9" s="1"/>
  <c r="AA68" i="9" l="1"/>
  <c r="Z69" i="9" s="1"/>
  <c r="AB69" i="9" s="1"/>
  <c r="AA69" i="9" l="1"/>
  <c r="Z70" i="9" s="1"/>
  <c r="AB70" i="9" s="1"/>
  <c r="AA70" i="9" l="1"/>
  <c r="Z71" i="9" s="1"/>
  <c r="AB71" i="9" s="1"/>
  <c r="AA71" i="9" l="1"/>
  <c r="Z72" i="9" s="1"/>
  <c r="AB72" i="9" s="1"/>
  <c r="AA72" i="9" l="1"/>
  <c r="Z73" i="9" s="1"/>
  <c r="AB73" i="9" s="1"/>
  <c r="AA73" i="9" l="1"/>
  <c r="Z74" i="9" s="1"/>
  <c r="AB74" i="9" s="1"/>
  <c r="AA74" i="9" l="1"/>
  <c r="Z75" i="9" s="1"/>
  <c r="AB75" i="9" s="1"/>
  <c r="AA75" i="9" l="1"/>
  <c r="Z76" i="9" s="1"/>
  <c r="AB76" i="9" s="1"/>
  <c r="AA76" i="9" l="1"/>
  <c r="Z77" i="9" s="1"/>
  <c r="AB77" i="9" s="1"/>
  <c r="AA77" i="9" l="1"/>
  <c r="Z78" i="9" s="1"/>
  <c r="AB78" i="9" s="1"/>
  <c r="AA78" i="9" l="1"/>
  <c r="Z79" i="9" s="1"/>
  <c r="AB79" i="9" s="1"/>
  <c r="AA79" i="9" l="1"/>
  <c r="Z80" i="9" s="1"/>
  <c r="AB80" i="9" s="1"/>
  <c r="AA80" i="9" l="1"/>
  <c r="Z81" i="9" s="1"/>
  <c r="AB81" i="9" s="1"/>
  <c r="AA81" i="9" l="1"/>
  <c r="Z82" i="9" s="1"/>
  <c r="AB82" i="9" s="1"/>
  <c r="AA82" i="9" l="1"/>
  <c r="Z83" i="9" s="1"/>
  <c r="AB83" i="9" s="1"/>
  <c r="AA83" i="9" l="1"/>
  <c r="Z84" i="9" s="1"/>
  <c r="AB84" i="9" s="1"/>
  <c r="AA84" i="9" l="1"/>
  <c r="Z85" i="9" s="1"/>
  <c r="AB85" i="9" s="1"/>
  <c r="AA85" i="9" l="1"/>
  <c r="Z86" i="9" s="1"/>
  <c r="AB86" i="9" s="1"/>
  <c r="AA86" i="9" l="1"/>
  <c r="Z87" i="9" s="1"/>
  <c r="AB87" i="9" s="1"/>
  <c r="AA87" i="9" l="1"/>
  <c r="Z88" i="9" s="1"/>
  <c r="AB88" i="9" s="1"/>
  <c r="AA88" i="9" l="1"/>
  <c r="Z89" i="9" s="1"/>
  <c r="AB89" i="9" s="1"/>
  <c r="AA89" i="9" l="1"/>
  <c r="Z90" i="9" s="1"/>
  <c r="AB90" i="9" s="1"/>
  <c r="AA90" i="9" l="1"/>
  <c r="Z91" i="9" s="1"/>
  <c r="AB91" i="9" s="1"/>
  <c r="AA91" i="9" l="1"/>
  <c r="Z92" i="9" s="1"/>
  <c r="AB92" i="9" s="1"/>
  <c r="AA92" i="9" l="1"/>
  <c r="Z93" i="9" s="1"/>
  <c r="AB93" i="9" s="1"/>
  <c r="AA93" i="9" l="1"/>
  <c r="Z94" i="9" s="1"/>
  <c r="AB94" i="9" s="1"/>
  <c r="AA94" i="9" l="1"/>
  <c r="Z95" i="9" s="1"/>
  <c r="AB95" i="9" s="1"/>
  <c r="AA95" i="9" l="1"/>
  <c r="Z96" i="9" s="1"/>
  <c r="AB96" i="9" s="1"/>
  <c r="AA96" i="9" l="1"/>
  <c r="Z97" i="9" s="1"/>
  <c r="AB97" i="9" s="1"/>
  <c r="AA97" i="9" l="1"/>
  <c r="Z98" i="9" s="1"/>
  <c r="AB98" i="9" s="1"/>
  <c r="AA98" i="9" l="1"/>
  <c r="Z99" i="9" s="1"/>
  <c r="AB99" i="9" s="1"/>
  <c r="AA99" i="9" l="1"/>
  <c r="Z100" i="9" s="1"/>
  <c r="AB100" i="9" s="1"/>
  <c r="AA100" i="9" l="1"/>
  <c r="Z101" i="9" s="1"/>
  <c r="AB101" i="9" s="1"/>
  <c r="AA101" i="9" l="1"/>
  <c r="Z102" i="9" s="1"/>
  <c r="AB102" i="9" s="1"/>
  <c r="AA102" i="9" l="1"/>
  <c r="Z103" i="9" s="1"/>
  <c r="AB103" i="9" s="1"/>
  <c r="AA103" i="9" l="1"/>
  <c r="Z104" i="9" s="1"/>
  <c r="AB104" i="9" s="1"/>
  <c r="AA104" i="9" l="1"/>
  <c r="Z105" i="9" s="1"/>
  <c r="AB105" i="9" s="1"/>
  <c r="AA105" i="9" l="1"/>
  <c r="Z106" i="9" s="1"/>
  <c r="AB106" i="9" s="1"/>
  <c r="AA106" i="9" l="1"/>
  <c r="Z107" i="9" s="1"/>
  <c r="AB107" i="9" s="1"/>
  <c r="AA107" i="9" l="1"/>
  <c r="Z108" i="9" s="1"/>
  <c r="AB108" i="9" s="1"/>
  <c r="AA108" i="9" l="1"/>
  <c r="Z109" i="9" s="1"/>
  <c r="AB109" i="9" s="1"/>
  <c r="AA109" i="9" l="1"/>
  <c r="Z110" i="9" s="1"/>
  <c r="AB110" i="9" s="1"/>
  <c r="AA110" i="9" l="1"/>
  <c r="Z111" i="9" s="1"/>
  <c r="AB111" i="9" s="1"/>
  <c r="AA111" i="9" l="1"/>
  <c r="Z112" i="9" s="1"/>
  <c r="AB112" i="9" s="1"/>
  <c r="AA112" i="9" l="1"/>
  <c r="Z113" i="9" s="1"/>
  <c r="AB113" i="9" s="1"/>
  <c r="AA113" i="9" l="1"/>
  <c r="Z114" i="9" s="1"/>
  <c r="AB114" i="9" s="1"/>
  <c r="AA114" i="9" l="1"/>
  <c r="Z115" i="9" s="1"/>
  <c r="AB115" i="9" s="1"/>
  <c r="AA115" i="9" l="1"/>
  <c r="Z116" i="9" s="1"/>
  <c r="AB116" i="9" s="1"/>
  <c r="AA116" i="9" l="1"/>
  <c r="Z117" i="9" s="1"/>
  <c r="AB117" i="9" s="1"/>
  <c r="AA117" i="9" l="1"/>
  <c r="Z118" i="9" s="1"/>
  <c r="AB118" i="9" s="1"/>
  <c r="AA118" i="9" l="1"/>
  <c r="Z119" i="9" s="1"/>
  <c r="AB119" i="9" s="1"/>
  <c r="AA119" i="9" l="1"/>
  <c r="Z120" i="9" s="1"/>
  <c r="AB120" i="9" s="1"/>
  <c r="AE33" i="9" s="1"/>
  <c r="AA120" i="9" l="1"/>
  <c r="Z121" i="9" s="1"/>
  <c r="AB121" i="9" s="1"/>
  <c r="AE34" i="9" s="1"/>
  <c r="AA121" i="9" l="1"/>
  <c r="Z122" i="9" s="1"/>
  <c r="AB122" i="9" s="1"/>
  <c r="AE35" i="9" s="1"/>
  <c r="AA122" i="9" l="1"/>
  <c r="Z123" i="9" s="1"/>
  <c r="AB123" i="9" s="1"/>
  <c r="AE36" i="9" s="1"/>
  <c r="AA123" i="9" l="1"/>
  <c r="Z124" i="9" s="1"/>
  <c r="AB124" i="9" s="1"/>
  <c r="AE37" i="9" s="1"/>
  <c r="AA124" i="9" l="1"/>
  <c r="Z125" i="9" s="1"/>
  <c r="AB125" i="9" s="1"/>
  <c r="AE38" i="9" s="1"/>
  <c r="AA125" i="9" l="1"/>
  <c r="Z126" i="9" s="1"/>
  <c r="AB126" i="9" s="1"/>
  <c r="AE39" i="9" s="1"/>
  <c r="AA126" i="9" l="1"/>
  <c r="Z127" i="9" s="1"/>
  <c r="AB127" i="9" s="1"/>
  <c r="AE40" i="9" s="1"/>
  <c r="AA127" i="9" l="1"/>
  <c r="Z128" i="9" s="1"/>
  <c r="AB128" i="9" s="1"/>
  <c r="AE41" i="9" s="1"/>
  <c r="AA128" i="9" l="1"/>
  <c r="Z129" i="9" s="1"/>
  <c r="AB129" i="9" s="1"/>
  <c r="AE42" i="9" s="1"/>
  <c r="AA129" i="9" l="1"/>
  <c r="Z130" i="9" s="1"/>
  <c r="AB130" i="9" s="1"/>
  <c r="AE43" i="9" s="1"/>
  <c r="AA130" i="9" l="1"/>
  <c r="Z131" i="9" s="1"/>
  <c r="AB131" i="9" s="1"/>
  <c r="AE44" i="9" s="1"/>
  <c r="AA131" i="9" l="1"/>
  <c r="Z132" i="9" s="1"/>
  <c r="AB132" i="9" s="1"/>
  <c r="AE45" i="9" s="1"/>
  <c r="AA132" i="9" l="1"/>
  <c r="Z133" i="9" s="1"/>
  <c r="AB133" i="9" s="1"/>
  <c r="AE46" i="9" s="1"/>
  <c r="AA133" i="9" l="1"/>
  <c r="Z134" i="9" s="1"/>
  <c r="AB134" i="9" s="1"/>
  <c r="AE47" i="9" s="1"/>
  <c r="AA134" i="9" l="1"/>
  <c r="Z135" i="9" s="1"/>
  <c r="AB135" i="9" s="1"/>
  <c r="AE48" i="9" s="1"/>
  <c r="AA135" i="9" l="1"/>
  <c r="Z136" i="9" s="1"/>
  <c r="AB136" i="9" s="1"/>
  <c r="AE49" i="9" s="1"/>
  <c r="AA136" i="9" l="1"/>
  <c r="Z137" i="9" s="1"/>
  <c r="AB137" i="9" s="1"/>
  <c r="AE50" i="9" s="1"/>
  <c r="AA137" i="9" l="1"/>
  <c r="Z138" i="9" s="1"/>
  <c r="AB138" i="9" s="1"/>
  <c r="AE51" i="9" s="1"/>
  <c r="AA138" i="9" l="1"/>
  <c r="Z139" i="9" s="1"/>
  <c r="AB139" i="9" s="1"/>
  <c r="AE52" i="9" s="1"/>
  <c r="AA139" i="9" l="1"/>
  <c r="Z140" i="9" s="1"/>
  <c r="AB140" i="9" s="1"/>
  <c r="AE53" i="9" s="1"/>
  <c r="AA140" i="9" l="1"/>
  <c r="Z141" i="9" s="1"/>
  <c r="AB141" i="9" s="1"/>
  <c r="AE54" i="9" s="1"/>
  <c r="AA141" i="9" l="1"/>
  <c r="Z142" i="9" s="1"/>
  <c r="AB142" i="9" s="1"/>
  <c r="AE55" i="9" s="1"/>
  <c r="AA142" i="9" l="1"/>
  <c r="Z143" i="9" s="1"/>
  <c r="AB143" i="9" s="1"/>
  <c r="AE56" i="9" s="1"/>
  <c r="AA143" i="9" l="1"/>
  <c r="Z144" i="9" s="1"/>
  <c r="AB144" i="9" s="1"/>
  <c r="AE57" i="9" s="1"/>
  <c r="AA144" i="9" l="1"/>
  <c r="Z145" i="9" s="1"/>
  <c r="AB145" i="9" s="1"/>
  <c r="AE58" i="9" s="1"/>
  <c r="AA145" i="9" l="1"/>
  <c r="Z146" i="9" s="1"/>
  <c r="AB146" i="9" s="1"/>
  <c r="AE59" i="9" s="1"/>
  <c r="AA146" i="9" l="1"/>
  <c r="Z147" i="9" s="1"/>
  <c r="AB147" i="9" s="1"/>
  <c r="AE60" i="9" s="1"/>
  <c r="AA147" i="9" l="1"/>
  <c r="Z148" i="9" s="1"/>
  <c r="AB148" i="9" s="1"/>
  <c r="AE61" i="9" s="1"/>
  <c r="AA148" i="9" l="1"/>
  <c r="Z149" i="9" s="1"/>
  <c r="AB149" i="9" s="1"/>
  <c r="AE62" i="9" s="1"/>
  <c r="AF62" i="9"/>
  <c r="AA149" i="9" l="1"/>
  <c r="Z150" i="9" s="1"/>
  <c r="AB150" i="9" s="1"/>
  <c r="AE63" i="9" s="1"/>
  <c r="AF63" i="9"/>
  <c r="AA150" i="9" l="1"/>
  <c r="Z151" i="9" s="1"/>
  <c r="AB151" i="9" s="1"/>
  <c r="AE64" i="9" s="1"/>
  <c r="AF64" i="9"/>
  <c r="AA151" i="9" l="1"/>
  <c r="Z152" i="9" s="1"/>
  <c r="AB152" i="9" s="1"/>
  <c r="AE65" i="9" s="1"/>
  <c r="AF65" i="9"/>
  <c r="AA152" i="9" l="1"/>
  <c r="Z153" i="9" s="1"/>
  <c r="AB153" i="9" s="1"/>
  <c r="AE66" i="9" s="1"/>
  <c r="AF66" i="9"/>
  <c r="AA153" i="9" l="1"/>
  <c r="Z154" i="9" s="1"/>
  <c r="AB154" i="9" s="1"/>
  <c r="AE67" i="9" s="1"/>
  <c r="AF67" i="9"/>
  <c r="AA154" i="9" l="1"/>
  <c r="Z155" i="9" s="1"/>
  <c r="AB155" i="9" s="1"/>
  <c r="AE68" i="9" s="1"/>
  <c r="AF68" i="9"/>
  <c r="AA155" i="9" l="1"/>
  <c r="Z156" i="9" s="1"/>
  <c r="AB156" i="9" s="1"/>
  <c r="AE69" i="9" s="1"/>
  <c r="AF69" i="9"/>
  <c r="AA156" i="9" l="1"/>
  <c r="Z157" i="9" s="1"/>
  <c r="AB157" i="9" s="1"/>
  <c r="AE70" i="9" s="1"/>
  <c r="AF70" i="9"/>
  <c r="AA157" i="9" l="1"/>
  <c r="Z158" i="9" s="1"/>
  <c r="AB158" i="9" s="1"/>
  <c r="AE71" i="9" s="1"/>
  <c r="AF71" i="9"/>
  <c r="AA158" i="9" l="1"/>
  <c r="Z159" i="9" s="1"/>
  <c r="AB159" i="9" s="1"/>
  <c r="AE72" i="9" s="1"/>
  <c r="AF72" i="9"/>
  <c r="AA159" i="9" l="1"/>
  <c r="Z160" i="9" s="1"/>
  <c r="AB160" i="9" s="1"/>
  <c r="AE73" i="9" s="1"/>
  <c r="AF73" i="9"/>
  <c r="AA160" i="9" l="1"/>
  <c r="Z161" i="9" s="1"/>
  <c r="AB161" i="9" s="1"/>
  <c r="AE74" i="9" s="1"/>
  <c r="AF74" i="9"/>
  <c r="AA161" i="9" l="1"/>
  <c r="Z162" i="9" s="1"/>
  <c r="AB162" i="9" s="1"/>
  <c r="AE75" i="9" s="1"/>
  <c r="AF75" i="9"/>
  <c r="AA162" i="9" l="1"/>
  <c r="Z163" i="9" s="1"/>
  <c r="AB163" i="9" s="1"/>
  <c r="AE76" i="9" s="1"/>
  <c r="AF76" i="9"/>
  <c r="AA163" i="9" l="1"/>
  <c r="Z164" i="9" s="1"/>
  <c r="AB164" i="9" s="1"/>
  <c r="AE77" i="9" s="1"/>
  <c r="AF77" i="9"/>
  <c r="AA164" i="9" l="1"/>
  <c r="Z165" i="9" s="1"/>
  <c r="AB165" i="9" s="1"/>
  <c r="AE78" i="9" s="1"/>
  <c r="AF78" i="9"/>
  <c r="AA165" i="9" l="1"/>
  <c r="Z166" i="9" s="1"/>
  <c r="AB166" i="9" s="1"/>
  <c r="AE79" i="9" s="1"/>
  <c r="AF79" i="9"/>
  <c r="AA166" i="9" l="1"/>
  <c r="Z167" i="9" s="1"/>
  <c r="AB167" i="9" s="1"/>
  <c r="AE80" i="9" s="1"/>
  <c r="AF80" i="9"/>
  <c r="AA167" i="9" l="1"/>
  <c r="Z168" i="9" s="1"/>
  <c r="AB168" i="9" s="1"/>
  <c r="AE81" i="9" s="1"/>
  <c r="AF81" i="9"/>
  <c r="AA168" i="9" l="1"/>
  <c r="Z169" i="9" s="1"/>
  <c r="AB169" i="9" s="1"/>
  <c r="AE82" i="9" s="1"/>
  <c r="AF82" i="9"/>
  <c r="AA169" i="9" l="1"/>
  <c r="Z170" i="9" s="1"/>
  <c r="AB170" i="9" s="1"/>
  <c r="AE83" i="9" s="1"/>
  <c r="AF83" i="9"/>
  <c r="AA170" i="9" l="1"/>
  <c r="Z171" i="9" s="1"/>
  <c r="AB171" i="9" s="1"/>
  <c r="AE84" i="9" s="1"/>
  <c r="AF84" i="9"/>
  <c r="AA171" i="9" l="1"/>
  <c r="Z172" i="9" s="1"/>
  <c r="AB172" i="9" s="1"/>
  <c r="AE85" i="9" s="1"/>
  <c r="AF85" i="9"/>
  <c r="AA172" i="9" l="1"/>
  <c r="Z173" i="9" s="1"/>
  <c r="AB173" i="9" s="1"/>
  <c r="AE86" i="9" s="1"/>
  <c r="AF86" i="9"/>
  <c r="AA173" i="9" l="1"/>
  <c r="Z174" i="9" s="1"/>
  <c r="AB174" i="9" s="1"/>
  <c r="AE87" i="9" s="1"/>
  <c r="AF87" i="9"/>
  <c r="AA174" i="9" l="1"/>
  <c r="Z175" i="9" s="1"/>
  <c r="AB175" i="9" s="1"/>
  <c r="AE88" i="9" s="1"/>
  <c r="AF88" i="9"/>
  <c r="AA175" i="9" l="1"/>
  <c r="Z176" i="9" s="1"/>
  <c r="AB176" i="9" s="1"/>
  <c r="AE89" i="9" s="1"/>
  <c r="AF89" i="9"/>
  <c r="AA176" i="9" l="1"/>
  <c r="Z177" i="9" s="1"/>
  <c r="AB177" i="9" s="1"/>
  <c r="AE90" i="9" s="1"/>
  <c r="AF90" i="9"/>
  <c r="AA177" i="9" l="1"/>
  <c r="Z178" i="9" s="1"/>
  <c r="AB178" i="9" s="1"/>
  <c r="AE91" i="9" s="1"/>
  <c r="AF91" i="9"/>
  <c r="AA178" i="9" l="1"/>
  <c r="Z179" i="9" s="1"/>
  <c r="AB179" i="9" s="1"/>
  <c r="AE92" i="9" s="1"/>
  <c r="AF92" i="9"/>
  <c r="AA179" i="9" l="1"/>
  <c r="Z180" i="9" s="1"/>
  <c r="AB180" i="9" s="1"/>
  <c r="AE93" i="9" s="1"/>
  <c r="AF93" i="9"/>
  <c r="AA180" i="9" l="1"/>
  <c r="Z181" i="9" s="1"/>
  <c r="AB181" i="9" s="1"/>
  <c r="AE94" i="9" s="1"/>
  <c r="AF94" i="9"/>
  <c r="AA181" i="9" l="1"/>
  <c r="Z182" i="9" s="1"/>
  <c r="AB182" i="9" s="1"/>
  <c r="AE95" i="9" s="1"/>
  <c r="AF95" i="9"/>
  <c r="AA182" i="9" l="1"/>
  <c r="Z183" i="9" s="1"/>
  <c r="AB183" i="9" s="1"/>
  <c r="AE96" i="9" s="1"/>
  <c r="AF96" i="9"/>
  <c r="AA183" i="9" l="1"/>
  <c r="Z184" i="9" s="1"/>
  <c r="AB184" i="9" s="1"/>
  <c r="AE97" i="9" s="1"/>
  <c r="AF97" i="9"/>
  <c r="AA184" i="9" l="1"/>
  <c r="Z185" i="9" s="1"/>
  <c r="AB185" i="9" s="1"/>
  <c r="AE98" i="9" s="1"/>
  <c r="AF98" i="9"/>
  <c r="AA185" i="9" l="1"/>
  <c r="Z186" i="9" s="1"/>
  <c r="AB186" i="9" s="1"/>
  <c r="AE99" i="9" s="1"/>
  <c r="AF99" i="9"/>
  <c r="AA186" i="9" l="1"/>
  <c r="Z187" i="9" s="1"/>
  <c r="AB187" i="9" s="1"/>
  <c r="AE100" i="9" s="1"/>
  <c r="AF100" i="9"/>
  <c r="AA187" i="9" l="1"/>
  <c r="Z188" i="9" s="1"/>
  <c r="AB188" i="9" s="1"/>
  <c r="AE101" i="9" s="1"/>
  <c r="AF101" i="9"/>
  <c r="AA188" i="9" l="1"/>
  <c r="Z189" i="9" s="1"/>
  <c r="AB189" i="9" s="1"/>
  <c r="AE102" i="9" s="1"/>
  <c r="AF102" i="9"/>
  <c r="AA189" i="9" l="1"/>
  <c r="Z190" i="9" s="1"/>
  <c r="AB190" i="9" s="1"/>
  <c r="AE103" i="9" s="1"/>
  <c r="AF103" i="9"/>
  <c r="AA190" i="9" l="1"/>
  <c r="Z191" i="9" s="1"/>
  <c r="AB191" i="9" s="1"/>
  <c r="AE104" i="9" s="1"/>
  <c r="AF104" i="9"/>
  <c r="AA191" i="9" l="1"/>
  <c r="Z192" i="9" s="1"/>
  <c r="AB192" i="9" s="1"/>
  <c r="AE105" i="9" s="1"/>
  <c r="AF105" i="9"/>
  <c r="AA192" i="9" l="1"/>
  <c r="Z193" i="9" s="1"/>
  <c r="AB193" i="9" s="1"/>
  <c r="AE106" i="9" s="1"/>
  <c r="AF106" i="9"/>
  <c r="AA193" i="9" l="1"/>
  <c r="Z194" i="9" s="1"/>
  <c r="AB194" i="9" s="1"/>
  <c r="AE107" i="9" s="1"/>
  <c r="AF107" i="9"/>
  <c r="AA194" i="9" l="1"/>
  <c r="Z195" i="9" s="1"/>
  <c r="AB195" i="9" s="1"/>
  <c r="AE108" i="9" s="1"/>
  <c r="AF108" i="9"/>
  <c r="AA195" i="9" l="1"/>
  <c r="Z196" i="9" s="1"/>
  <c r="AB196" i="9" s="1"/>
  <c r="AE109" i="9" s="1"/>
  <c r="AF109" i="9"/>
  <c r="AA196" i="9" l="1"/>
  <c r="Z197" i="9" s="1"/>
  <c r="AB197" i="9" s="1"/>
  <c r="AE110" i="9" s="1"/>
  <c r="AF110" i="9"/>
  <c r="AA197" i="9" l="1"/>
  <c r="Z198" i="9" s="1"/>
  <c r="AB198" i="9" s="1"/>
  <c r="AE111" i="9" s="1"/>
  <c r="AF111" i="9"/>
  <c r="AA198" i="9" l="1"/>
  <c r="Z199" i="9" s="1"/>
  <c r="AB199" i="9" s="1"/>
  <c r="AE112" i="9" s="1"/>
  <c r="AF112" i="9"/>
  <c r="AA199" i="9" l="1"/>
  <c r="Z200" i="9" s="1"/>
  <c r="AB200" i="9" s="1"/>
  <c r="AE113" i="9" s="1"/>
  <c r="AF113" i="9"/>
  <c r="AA200" i="9" l="1"/>
  <c r="Z201" i="9" s="1"/>
  <c r="AB201" i="9" s="1"/>
  <c r="AE114" i="9" s="1"/>
  <c r="AF114" i="9"/>
  <c r="AA201" i="9" l="1"/>
  <c r="Z202" i="9" s="1"/>
  <c r="AB202" i="9" s="1"/>
  <c r="AE115" i="9" s="1"/>
  <c r="AF115" i="9"/>
  <c r="AA202" i="9" l="1"/>
  <c r="Z203" i="9" s="1"/>
  <c r="AB203" i="9" s="1"/>
  <c r="AE116" i="9" s="1"/>
  <c r="AF116" i="9"/>
  <c r="AA203" i="9" l="1"/>
  <c r="Z204" i="9" s="1"/>
  <c r="AB204" i="9" s="1"/>
  <c r="AE117" i="9" s="1"/>
  <c r="AF117" i="9"/>
  <c r="AA204" i="9" l="1"/>
  <c r="Z205" i="9" s="1"/>
  <c r="AB205" i="9" s="1"/>
  <c r="AE118" i="9" s="1"/>
  <c r="AF118" i="9"/>
  <c r="AA205" i="9" l="1"/>
  <c r="Z206" i="9" s="1"/>
  <c r="AB206" i="9" s="1"/>
  <c r="AE119" i="9" s="1"/>
  <c r="AF119" i="9"/>
  <c r="AA206" i="9" l="1"/>
  <c r="Z207" i="9" s="1"/>
  <c r="AB207" i="9" s="1"/>
  <c r="AE120" i="9" s="1"/>
  <c r="AF120" i="9"/>
  <c r="AA207" i="9" l="1"/>
  <c r="Z208" i="9" s="1"/>
  <c r="AB208" i="9" s="1"/>
  <c r="AE121" i="9" s="1"/>
  <c r="AF121" i="9"/>
  <c r="AA208" i="9" l="1"/>
  <c r="Z209" i="9" s="1"/>
  <c r="AB209" i="9" s="1"/>
  <c r="AE122" i="9" s="1"/>
  <c r="AF122" i="9"/>
  <c r="AA209" i="9" l="1"/>
  <c r="Z210" i="9" s="1"/>
  <c r="AB210" i="9" s="1"/>
  <c r="AE123" i="9" s="1"/>
  <c r="AF123" i="9"/>
  <c r="AA210" i="9" l="1"/>
  <c r="Z211" i="9" s="1"/>
  <c r="AB211" i="9" s="1"/>
  <c r="AE124" i="9" s="1"/>
  <c r="AF124" i="9"/>
  <c r="AA211" i="9" l="1"/>
  <c r="Z212" i="9" s="1"/>
  <c r="AB212" i="9" s="1"/>
  <c r="AE125" i="9" s="1"/>
  <c r="AF125" i="9"/>
  <c r="AA212" i="9" l="1"/>
  <c r="Z213" i="9" s="1"/>
  <c r="AB213" i="9" s="1"/>
  <c r="AE126" i="9" s="1"/>
  <c r="AF126" i="9"/>
  <c r="AA213" i="9" l="1"/>
  <c r="Z214" i="9" s="1"/>
  <c r="AB214" i="9" s="1"/>
  <c r="AE127" i="9" s="1"/>
  <c r="AF127" i="9"/>
  <c r="AA214" i="9" l="1"/>
  <c r="Z215" i="9" s="1"/>
  <c r="AB215" i="9" s="1"/>
  <c r="AE128" i="9" s="1"/>
  <c r="AF128" i="9"/>
  <c r="AA215" i="9" l="1"/>
  <c r="Z216" i="9" s="1"/>
  <c r="AB216" i="9" s="1"/>
  <c r="AE129" i="9" s="1"/>
  <c r="AF129" i="9"/>
  <c r="AA216" i="9" l="1"/>
  <c r="Z217" i="9" s="1"/>
  <c r="AB217" i="9" s="1"/>
  <c r="AE130" i="9" s="1"/>
  <c r="AF130" i="9"/>
  <c r="AA217" i="9" l="1"/>
  <c r="Z218" i="9" s="1"/>
  <c r="AB218" i="9" s="1"/>
  <c r="AE131" i="9" s="1"/>
  <c r="AF131" i="9"/>
  <c r="AA218" i="9" l="1"/>
  <c r="Z219" i="9" s="1"/>
  <c r="AB219" i="9" s="1"/>
  <c r="AE132" i="9" s="1"/>
  <c r="AF132" i="9"/>
  <c r="AA219" i="9" l="1"/>
  <c r="Z220" i="9" s="1"/>
  <c r="AB220" i="9" s="1"/>
  <c r="AE133" i="9" s="1"/>
  <c r="AF133" i="9"/>
  <c r="AA220" i="9" l="1"/>
  <c r="Z221" i="9" s="1"/>
  <c r="AB221" i="9" s="1"/>
  <c r="AE134" i="9" s="1"/>
  <c r="AF134" i="9"/>
  <c r="AA221" i="9" l="1"/>
  <c r="Z222" i="9" s="1"/>
  <c r="AB222" i="9" s="1"/>
  <c r="AE135" i="9" s="1"/>
  <c r="AF135" i="9"/>
  <c r="AA222" i="9" l="1"/>
  <c r="Z223" i="9" s="1"/>
  <c r="AB223" i="9" s="1"/>
  <c r="AE136" i="9" s="1"/>
  <c r="AF136" i="9"/>
  <c r="AA223" i="9" l="1"/>
  <c r="Z224" i="9" s="1"/>
  <c r="AB224" i="9" s="1"/>
  <c r="AE137" i="9" s="1"/>
  <c r="AF137" i="9"/>
  <c r="AA224" i="9" l="1"/>
  <c r="Z225" i="9" s="1"/>
  <c r="AB225" i="9" s="1"/>
  <c r="AE138" i="9" s="1"/>
  <c r="AF138" i="9"/>
  <c r="AA225" i="9" l="1"/>
  <c r="Z226" i="9" s="1"/>
  <c r="AB226" i="9" s="1"/>
  <c r="AE139" i="9" s="1"/>
  <c r="AF139" i="9"/>
  <c r="AA226" i="9" l="1"/>
  <c r="Z227" i="9" s="1"/>
  <c r="AB227" i="9" s="1"/>
  <c r="AE140" i="9" s="1"/>
  <c r="AF140" i="9"/>
  <c r="AA227" i="9" l="1"/>
  <c r="Z228" i="9" s="1"/>
  <c r="AB228" i="9" s="1"/>
  <c r="AE141" i="9" s="1"/>
  <c r="AF141" i="9"/>
  <c r="AA228" i="9" l="1"/>
  <c r="Z229" i="9" s="1"/>
  <c r="AB229" i="9" s="1"/>
  <c r="AE142" i="9" s="1"/>
  <c r="AF142" i="9"/>
  <c r="AA229" i="9" l="1"/>
  <c r="Z230" i="9" s="1"/>
  <c r="AB230" i="9" s="1"/>
  <c r="AE143" i="9" s="1"/>
  <c r="AF143" i="9"/>
  <c r="AA230" i="9" l="1"/>
  <c r="Z231" i="9" s="1"/>
  <c r="AB231" i="9" s="1"/>
  <c r="AE144" i="9" s="1"/>
  <c r="AF144" i="9"/>
  <c r="AA231" i="9" l="1"/>
  <c r="Z232" i="9" s="1"/>
  <c r="AB232" i="9" s="1"/>
  <c r="AE145" i="9" s="1"/>
  <c r="AF145" i="9"/>
  <c r="AA232" i="9" l="1"/>
  <c r="Z233" i="9" s="1"/>
  <c r="AB233" i="9" s="1"/>
  <c r="AE146" i="9" s="1"/>
  <c r="AF146" i="9"/>
  <c r="AA233" i="9" l="1"/>
  <c r="Z234" i="9" s="1"/>
  <c r="AB234" i="9" s="1"/>
  <c r="AE147" i="9" s="1"/>
  <c r="AF147" i="9"/>
  <c r="AA234" i="9" l="1"/>
  <c r="Z235" i="9" s="1"/>
  <c r="AB235" i="9" s="1"/>
  <c r="AE148" i="9" s="1"/>
  <c r="AF148" i="9"/>
  <c r="AA235" i="9" l="1"/>
  <c r="Z236" i="9" s="1"/>
  <c r="AB236" i="9" s="1"/>
  <c r="AE149" i="9" s="1"/>
  <c r="AF149" i="9"/>
  <c r="AA236" i="9" l="1"/>
  <c r="Z237" i="9" s="1"/>
  <c r="AB237" i="9" s="1"/>
  <c r="AE150" i="9" s="1"/>
  <c r="AF150" i="9"/>
  <c r="AA237" i="9" l="1"/>
  <c r="Z238" i="9" s="1"/>
  <c r="AB238" i="9" s="1"/>
  <c r="AE151" i="9" s="1"/>
  <c r="AF151" i="9"/>
  <c r="AA238" i="9" l="1"/>
  <c r="Z239" i="9" s="1"/>
  <c r="AB239" i="9" s="1"/>
  <c r="AE152" i="9" s="1"/>
  <c r="AF152" i="9"/>
  <c r="AA239" i="9" l="1"/>
  <c r="Z240" i="9" s="1"/>
  <c r="AB240" i="9" s="1"/>
  <c r="AE153" i="9" s="1"/>
  <c r="AF153" i="9"/>
  <c r="AA240" i="9" l="1"/>
  <c r="Z241" i="9" s="1"/>
  <c r="AB241" i="9" s="1"/>
  <c r="AE154" i="9" s="1"/>
  <c r="AF154" i="9"/>
  <c r="AA241" i="9" l="1"/>
  <c r="Z242" i="9" s="1"/>
  <c r="AB242" i="9" s="1"/>
  <c r="AE155" i="9" s="1"/>
  <c r="AF155" i="9"/>
  <c r="AA242" i="9" l="1"/>
  <c r="Z243" i="9" s="1"/>
  <c r="AB243" i="9" s="1"/>
  <c r="AE156" i="9" s="1"/>
  <c r="AF156" i="9"/>
  <c r="AA243" i="9" l="1"/>
  <c r="Z244" i="9" s="1"/>
  <c r="AB244" i="9" s="1"/>
  <c r="AE157" i="9" s="1"/>
  <c r="AF157" i="9"/>
  <c r="AA244" i="9" l="1"/>
  <c r="Z245" i="9" s="1"/>
  <c r="AB245" i="9" s="1"/>
  <c r="AE158" i="9" s="1"/>
  <c r="AF158" i="9"/>
  <c r="AA245" i="9" l="1"/>
  <c r="Z246" i="9" s="1"/>
  <c r="AB246" i="9" s="1"/>
  <c r="AE159" i="9" s="1"/>
  <c r="AF159" i="9"/>
  <c r="AA246" i="9" l="1"/>
  <c r="Z247" i="9" s="1"/>
  <c r="AB247" i="9" s="1"/>
  <c r="AE160" i="9" s="1"/>
  <c r="AF160" i="9"/>
  <c r="AA247" i="9" l="1"/>
  <c r="Z248" i="9" s="1"/>
  <c r="AB248" i="9" s="1"/>
  <c r="AE161" i="9" s="1"/>
  <c r="AF161" i="9"/>
  <c r="AA248" i="9" l="1"/>
  <c r="Z249" i="9" s="1"/>
  <c r="AB249" i="9" s="1"/>
  <c r="AE162" i="9" s="1"/>
  <c r="AF162" i="9"/>
  <c r="AA249" i="9" l="1"/>
  <c r="Z250" i="9" s="1"/>
  <c r="AB250" i="9" s="1"/>
  <c r="AE163" i="9" s="1"/>
  <c r="AF163" i="9"/>
  <c r="AA250" i="9" l="1"/>
  <c r="Z251" i="9" s="1"/>
  <c r="AB251" i="9" s="1"/>
  <c r="AE164" i="9" s="1"/>
  <c r="AF164" i="9"/>
  <c r="AA251" i="9" l="1"/>
  <c r="Z252" i="9" s="1"/>
  <c r="AB252" i="9" s="1"/>
  <c r="AE165" i="9" s="1"/>
  <c r="AF165" i="9"/>
  <c r="AA252" i="9" l="1"/>
  <c r="Z253" i="9" s="1"/>
  <c r="AB253" i="9" s="1"/>
  <c r="AE166" i="9" s="1"/>
  <c r="AF166" i="9"/>
  <c r="AA253" i="9" l="1"/>
  <c r="Z254" i="9" s="1"/>
  <c r="AB254" i="9" s="1"/>
  <c r="AE167" i="9" s="1"/>
  <c r="AF167" i="9"/>
  <c r="AA254" i="9" l="1"/>
  <c r="Z255" i="9" s="1"/>
  <c r="AB255" i="9" s="1"/>
  <c r="AE168" i="9" s="1"/>
  <c r="AF168" i="9"/>
  <c r="AA255" i="9" l="1"/>
  <c r="Z256" i="9" s="1"/>
  <c r="AB256" i="9" s="1"/>
  <c r="AE169" i="9" s="1"/>
  <c r="AF169" i="9"/>
  <c r="AA256" i="9" l="1"/>
  <c r="Z257" i="9" s="1"/>
  <c r="AB257" i="9" s="1"/>
  <c r="AE170" i="9" s="1"/>
  <c r="AF170" i="9"/>
  <c r="AA257" i="9" l="1"/>
  <c r="Z258" i="9" s="1"/>
  <c r="AB258" i="9" s="1"/>
  <c r="AE171" i="9" s="1"/>
  <c r="AF171" i="9"/>
  <c r="AA258" i="9" l="1"/>
  <c r="Z259" i="9" s="1"/>
  <c r="AB259" i="9" s="1"/>
  <c r="AE172" i="9" s="1"/>
  <c r="AF172" i="9"/>
  <c r="AA259" i="9" l="1"/>
  <c r="Z260" i="9" s="1"/>
  <c r="AB260" i="9" s="1"/>
  <c r="AE173" i="9" s="1"/>
  <c r="AF173" i="9"/>
  <c r="AA260" i="9" l="1"/>
  <c r="Z261" i="9" s="1"/>
  <c r="AB261" i="9" s="1"/>
  <c r="AE174" i="9" s="1"/>
  <c r="AF174" i="9"/>
  <c r="AA261" i="9" l="1"/>
  <c r="Z262" i="9" s="1"/>
  <c r="AB262" i="9" s="1"/>
  <c r="AE175" i="9" s="1"/>
  <c r="AF175" i="9"/>
  <c r="AA262" i="9" l="1"/>
  <c r="Z263" i="9" s="1"/>
  <c r="AB263" i="9" s="1"/>
  <c r="AE176" i="9" s="1"/>
  <c r="AF176" i="9"/>
  <c r="AA263" i="9" l="1"/>
  <c r="Z264" i="9" s="1"/>
  <c r="AB264" i="9" s="1"/>
  <c r="AE177" i="9" s="1"/>
  <c r="AF177" i="9"/>
  <c r="AA264" i="9" l="1"/>
  <c r="Z265" i="9" s="1"/>
  <c r="AB265" i="9" s="1"/>
  <c r="AE178" i="9" s="1"/>
  <c r="AF178" i="9"/>
  <c r="AA265" i="9" l="1"/>
  <c r="Z266" i="9" s="1"/>
  <c r="AB266" i="9" s="1"/>
  <c r="AE179" i="9" s="1"/>
  <c r="AF179" i="9"/>
  <c r="AA266" i="9" l="1"/>
  <c r="Z267" i="9" s="1"/>
  <c r="AB267" i="9" s="1"/>
  <c r="AE180" i="9" s="1"/>
  <c r="AF180" i="9"/>
  <c r="AA267" i="9" l="1"/>
  <c r="Z268" i="9" s="1"/>
  <c r="AB268" i="9" s="1"/>
  <c r="AE181" i="9" s="1"/>
  <c r="AF181" i="9"/>
  <c r="AA268" i="9" l="1"/>
  <c r="Z269" i="9" s="1"/>
  <c r="AB269" i="9" s="1"/>
  <c r="AE182" i="9" s="1"/>
  <c r="AF182" i="9"/>
  <c r="AA269" i="9" l="1"/>
  <c r="Z270" i="9" s="1"/>
  <c r="AB270" i="9" s="1"/>
  <c r="AE183" i="9" s="1"/>
  <c r="AF183" i="9"/>
  <c r="AA270" i="9" l="1"/>
  <c r="Z271" i="9" s="1"/>
  <c r="AB271" i="9" s="1"/>
  <c r="AE184" i="9" s="1"/>
  <c r="AF184" i="9"/>
  <c r="AA271" i="9" l="1"/>
  <c r="Z272" i="9" s="1"/>
  <c r="AB272" i="9" s="1"/>
  <c r="AE185" i="9" s="1"/>
  <c r="AF185" i="9"/>
  <c r="AA272" i="9" l="1"/>
  <c r="Z273" i="9" s="1"/>
  <c r="AB273" i="9" s="1"/>
  <c r="AE186" i="9" s="1"/>
  <c r="AF186" i="9"/>
  <c r="AA273" i="9" l="1"/>
  <c r="Z274" i="9" s="1"/>
  <c r="AB274" i="9" s="1"/>
  <c r="AE187" i="9" s="1"/>
  <c r="AF187" i="9"/>
  <c r="AA274" i="9" l="1"/>
  <c r="Z275" i="9" s="1"/>
  <c r="AB275" i="9" s="1"/>
  <c r="AE188" i="9" s="1"/>
  <c r="AF188" i="9"/>
  <c r="AA275" i="9" l="1"/>
  <c r="Z276" i="9" s="1"/>
  <c r="AB276" i="9" s="1"/>
  <c r="AE189" i="9" s="1"/>
  <c r="AF189" i="9"/>
  <c r="AA276" i="9" l="1"/>
  <c r="Z277" i="9" s="1"/>
  <c r="AB277" i="9" s="1"/>
  <c r="AE190" i="9" s="1"/>
  <c r="AF190" i="9"/>
  <c r="AA277" i="9" l="1"/>
  <c r="Z278" i="9" s="1"/>
  <c r="AB278" i="9" s="1"/>
  <c r="AE191" i="9" s="1"/>
  <c r="AF191" i="9"/>
  <c r="AA278" i="9" l="1"/>
  <c r="Z279" i="9" s="1"/>
  <c r="AB279" i="9" s="1"/>
  <c r="AE192" i="9" s="1"/>
  <c r="AF192" i="9"/>
  <c r="AA279" i="9" l="1"/>
  <c r="Z280" i="9" s="1"/>
  <c r="AB280" i="9" s="1"/>
  <c r="AE193" i="9" s="1"/>
  <c r="AF193" i="9"/>
  <c r="AA280" i="9" l="1"/>
  <c r="Z281" i="9" s="1"/>
  <c r="AB281" i="9" s="1"/>
  <c r="AE194" i="9" s="1"/>
  <c r="AF194" i="9"/>
  <c r="AA281" i="9" l="1"/>
  <c r="Z282" i="9" s="1"/>
  <c r="AB282" i="9" s="1"/>
  <c r="AE195" i="9" s="1"/>
  <c r="AF195" i="9"/>
  <c r="AA282" i="9" l="1"/>
  <c r="Z283" i="9" s="1"/>
  <c r="AB283" i="9" s="1"/>
  <c r="AE196" i="9" s="1"/>
  <c r="AF196" i="9"/>
  <c r="AA283" i="9" l="1"/>
  <c r="Z284" i="9" s="1"/>
  <c r="AB284" i="9" s="1"/>
  <c r="AE197" i="9" s="1"/>
  <c r="AF197" i="9"/>
  <c r="AA284" i="9" l="1"/>
  <c r="Z285" i="9" s="1"/>
  <c r="AB285" i="9" s="1"/>
  <c r="AE198" i="9" s="1"/>
  <c r="AF198" i="9"/>
  <c r="AA285" i="9" l="1"/>
  <c r="Z286" i="9" s="1"/>
  <c r="AB286" i="9" s="1"/>
  <c r="AE199" i="9" s="1"/>
  <c r="AF199" i="9"/>
  <c r="AA286" i="9" l="1"/>
  <c r="Z287" i="9" s="1"/>
  <c r="AB287" i="9" s="1"/>
  <c r="AE200" i="9" s="1"/>
  <c r="AF200" i="9"/>
  <c r="AA287" i="9" l="1"/>
  <c r="Z288" i="9" s="1"/>
  <c r="AB288" i="9" s="1"/>
  <c r="AE201" i="9" s="1"/>
  <c r="AF201" i="9"/>
  <c r="AA288" i="9" l="1"/>
  <c r="Z289" i="9" s="1"/>
  <c r="AB289" i="9" s="1"/>
  <c r="AE202" i="9" s="1"/>
  <c r="AF202" i="9"/>
  <c r="AA289" i="9" l="1"/>
  <c r="Z290" i="9" s="1"/>
  <c r="AB290" i="9" s="1"/>
  <c r="AE203" i="9" s="1"/>
  <c r="AF203" i="9"/>
  <c r="AA290" i="9" l="1"/>
  <c r="Z291" i="9" s="1"/>
  <c r="AB291" i="9" s="1"/>
  <c r="AE204" i="9" s="1"/>
  <c r="AF204" i="9"/>
  <c r="AA291" i="9" l="1"/>
  <c r="Z292" i="9" s="1"/>
  <c r="AB292" i="9" s="1"/>
  <c r="AE205" i="9" s="1"/>
  <c r="AF205" i="9"/>
  <c r="AA292" i="9" l="1"/>
  <c r="Z293" i="9" s="1"/>
  <c r="AB293" i="9" s="1"/>
  <c r="AE206" i="9" s="1"/>
  <c r="AF206" i="9"/>
  <c r="AA293" i="9" l="1"/>
  <c r="Z294" i="9" s="1"/>
  <c r="AB294" i="9" s="1"/>
  <c r="AE207" i="9" s="1"/>
  <c r="AF207" i="9"/>
  <c r="AA294" i="9" l="1"/>
  <c r="Z295" i="9" s="1"/>
  <c r="AB295" i="9" s="1"/>
  <c r="AE208" i="9" s="1"/>
  <c r="AF208" i="9"/>
  <c r="AA295" i="9" l="1"/>
  <c r="Z296" i="9" s="1"/>
  <c r="AB296" i="9" s="1"/>
  <c r="AE209" i="9" s="1"/>
  <c r="AF209" i="9"/>
  <c r="AA296" i="9" l="1"/>
  <c r="Z297" i="9" s="1"/>
  <c r="AB297" i="9" s="1"/>
  <c r="AE210" i="9" s="1"/>
  <c r="AF210" i="9"/>
  <c r="AA297" i="9" l="1"/>
  <c r="Z298" i="9" s="1"/>
  <c r="AB298" i="9" s="1"/>
  <c r="AE211" i="9" s="1"/>
  <c r="AF211" i="9"/>
  <c r="AA298" i="9" l="1"/>
  <c r="Z299" i="9" s="1"/>
  <c r="AB299" i="9" s="1"/>
  <c r="AE212" i="9" s="1"/>
  <c r="AF212" i="9"/>
  <c r="AA299" i="9" l="1"/>
  <c r="Z300" i="9" s="1"/>
  <c r="AB300" i="9" s="1"/>
  <c r="AE213" i="9" s="1"/>
  <c r="AF213" i="9"/>
  <c r="AA300" i="9" l="1"/>
  <c r="Z301" i="9" s="1"/>
  <c r="AB301" i="9" s="1"/>
  <c r="AE214" i="9" s="1"/>
  <c r="AF214" i="9"/>
  <c r="AA301" i="9" l="1"/>
  <c r="Z302" i="9" s="1"/>
  <c r="AB302" i="9" s="1"/>
  <c r="AE215" i="9" s="1"/>
  <c r="AF215" i="9"/>
  <c r="AA302" i="9" l="1"/>
  <c r="Z303" i="9" s="1"/>
  <c r="AB303" i="9" s="1"/>
  <c r="AE216" i="9" s="1"/>
  <c r="AF216" i="9"/>
  <c r="AA303" i="9" l="1"/>
  <c r="Z304" i="9" s="1"/>
  <c r="AB304" i="9" s="1"/>
  <c r="AE217" i="9" s="1"/>
  <c r="AF217" i="9"/>
  <c r="AA304" i="9" l="1"/>
  <c r="Z305" i="9" s="1"/>
  <c r="AB305" i="9" s="1"/>
  <c r="AE218" i="9" s="1"/>
  <c r="AF218" i="9"/>
  <c r="AA305" i="9" l="1"/>
  <c r="Z306" i="9" s="1"/>
  <c r="AB306" i="9" s="1"/>
  <c r="AE219" i="9" s="1"/>
  <c r="AF219" i="9"/>
  <c r="AA306" i="9" l="1"/>
  <c r="Z307" i="9" s="1"/>
  <c r="AB307" i="9" s="1"/>
  <c r="AE220" i="9" s="1"/>
  <c r="AF220" i="9"/>
  <c r="AA307" i="9" l="1"/>
  <c r="Z308" i="9" s="1"/>
  <c r="AB308" i="9" s="1"/>
  <c r="AE221" i="9" s="1"/>
  <c r="AF221" i="9"/>
  <c r="AA308" i="9" l="1"/>
  <c r="Z309" i="9" s="1"/>
  <c r="AB309" i="9" s="1"/>
  <c r="AE222" i="9" s="1"/>
  <c r="AF222" i="9"/>
  <c r="AA309" i="9" l="1"/>
  <c r="Z310" i="9" s="1"/>
  <c r="AB310" i="9" s="1"/>
  <c r="AE223" i="9" s="1"/>
  <c r="AF223" i="9"/>
  <c r="AA310" i="9" l="1"/>
  <c r="Z311" i="9" s="1"/>
  <c r="AB311" i="9" s="1"/>
  <c r="AE224" i="9" s="1"/>
  <c r="AF224" i="9"/>
  <c r="AA311" i="9" l="1"/>
  <c r="Z312" i="9" s="1"/>
  <c r="AB312" i="9" s="1"/>
  <c r="AE225" i="9" s="1"/>
  <c r="AF225" i="9"/>
  <c r="AA312" i="9" l="1"/>
  <c r="Z313" i="9" s="1"/>
  <c r="AB313" i="9" s="1"/>
  <c r="AE226" i="9" s="1"/>
  <c r="AF226" i="9"/>
  <c r="AA313" i="9" l="1"/>
  <c r="Z314" i="9" s="1"/>
  <c r="AB314" i="9" s="1"/>
  <c r="AE227" i="9" s="1"/>
  <c r="AF227" i="9"/>
  <c r="AA314" i="9" l="1"/>
  <c r="Z315" i="9" s="1"/>
  <c r="AB315" i="9" s="1"/>
  <c r="AE228" i="9" s="1"/>
  <c r="AF228" i="9"/>
  <c r="AA315" i="9" l="1"/>
  <c r="Z316" i="9" s="1"/>
  <c r="AB316" i="9" s="1"/>
  <c r="AE229" i="9" s="1"/>
  <c r="AF229" i="9"/>
  <c r="AA316" i="9" l="1"/>
  <c r="Z317" i="9" s="1"/>
  <c r="AB317" i="9" s="1"/>
  <c r="AE230" i="9" s="1"/>
  <c r="AF230" i="9"/>
  <c r="AA317" i="9" l="1"/>
  <c r="Z318" i="9" s="1"/>
  <c r="AB318" i="9" s="1"/>
  <c r="AE231" i="9" s="1"/>
  <c r="AF231" i="9"/>
  <c r="AA318" i="9" l="1"/>
  <c r="Z319" i="9" s="1"/>
  <c r="AB319" i="9" s="1"/>
  <c r="AE232" i="9" s="1"/>
  <c r="AF232" i="9"/>
  <c r="AA319" i="9" l="1"/>
  <c r="Z320" i="9" s="1"/>
  <c r="AB320" i="9" s="1"/>
  <c r="AE233" i="9" s="1"/>
  <c r="AF233" i="9"/>
  <c r="AA320" i="9" l="1"/>
  <c r="Z321" i="9" s="1"/>
  <c r="AB321" i="9" s="1"/>
  <c r="AE234" i="9" s="1"/>
  <c r="AF234" i="9"/>
  <c r="AA321" i="9" l="1"/>
  <c r="Z322" i="9" s="1"/>
  <c r="AB322" i="9" s="1"/>
  <c r="AE235" i="9" s="1"/>
  <c r="AF235" i="9"/>
  <c r="AA322" i="9" l="1"/>
  <c r="Z323" i="9" s="1"/>
  <c r="AB323" i="9" s="1"/>
  <c r="AE236" i="9" s="1"/>
  <c r="AF236" i="9"/>
  <c r="AA323" i="9" l="1"/>
  <c r="Z324" i="9" s="1"/>
  <c r="AB324" i="9" s="1"/>
  <c r="AE237" i="9" s="1"/>
  <c r="AF237" i="9"/>
  <c r="AA324" i="9" l="1"/>
  <c r="Z325" i="9" s="1"/>
  <c r="AB325" i="9" s="1"/>
  <c r="AE238" i="9" s="1"/>
  <c r="AF238" i="9"/>
  <c r="AA325" i="9" l="1"/>
  <c r="Z326" i="9" s="1"/>
  <c r="AB326" i="9" s="1"/>
  <c r="AE239" i="9" s="1"/>
  <c r="AF239" i="9"/>
  <c r="AA326" i="9" l="1"/>
  <c r="Z327" i="9" s="1"/>
  <c r="AB327" i="9" s="1"/>
  <c r="AE240" i="9" s="1"/>
  <c r="AF240" i="9"/>
  <c r="AA327" i="9" l="1"/>
  <c r="Z328" i="9" s="1"/>
  <c r="AB328" i="9" s="1"/>
  <c r="AE241" i="9" s="1"/>
  <c r="AF241" i="9"/>
  <c r="AA328" i="9" l="1"/>
  <c r="Z329" i="9" s="1"/>
  <c r="AB329" i="9" s="1"/>
  <c r="AE242" i="9" s="1"/>
  <c r="AF242" i="9"/>
  <c r="AA329" i="9" l="1"/>
  <c r="Z330" i="9" s="1"/>
  <c r="AB330" i="9" s="1"/>
  <c r="AE243" i="9" s="1"/>
  <c r="AF243" i="9"/>
  <c r="AA330" i="9" l="1"/>
  <c r="Z331" i="9" s="1"/>
  <c r="AB331" i="9" s="1"/>
  <c r="AE244" i="9" s="1"/>
  <c r="AF244" i="9"/>
  <c r="AA331" i="9" l="1"/>
  <c r="Z332" i="9" s="1"/>
  <c r="AB332" i="9" s="1"/>
  <c r="AE245" i="9" s="1"/>
  <c r="AF245" i="9"/>
  <c r="AA332" i="9" l="1"/>
  <c r="Z333" i="9" s="1"/>
  <c r="AB333" i="9" s="1"/>
  <c r="AE246" i="9" s="1"/>
  <c r="AF246" i="9"/>
  <c r="AA333" i="9" l="1"/>
  <c r="Z334" i="9" s="1"/>
  <c r="AB334" i="9" s="1"/>
  <c r="AE247" i="9" s="1"/>
  <c r="AF247" i="9"/>
  <c r="AA334" i="9" l="1"/>
  <c r="Z335" i="9" s="1"/>
  <c r="AB335" i="9" s="1"/>
  <c r="AE248" i="9" s="1"/>
  <c r="AF248" i="9"/>
  <c r="AA335" i="9" l="1"/>
  <c r="Z336" i="9" s="1"/>
  <c r="AB336" i="9" s="1"/>
  <c r="AE249" i="9" s="1"/>
  <c r="AF249" i="9"/>
  <c r="AA336" i="9" l="1"/>
  <c r="Z337" i="9" s="1"/>
  <c r="AB337" i="9" s="1"/>
  <c r="AE250" i="9" s="1"/>
  <c r="AF250" i="9"/>
  <c r="AA337" i="9" l="1"/>
  <c r="Z338" i="9" s="1"/>
  <c r="AB338" i="9" s="1"/>
  <c r="AE251" i="9" s="1"/>
  <c r="AF251" i="9"/>
  <c r="AA338" i="9" l="1"/>
  <c r="Z339" i="9" s="1"/>
  <c r="AB339" i="9" s="1"/>
  <c r="AE252" i="9" s="1"/>
  <c r="AF252" i="9"/>
  <c r="AA339" i="9" l="1"/>
  <c r="Z340" i="9" s="1"/>
  <c r="AB340" i="9" s="1"/>
  <c r="AE253" i="9" s="1"/>
  <c r="AF253" i="9"/>
  <c r="AA340" i="9" l="1"/>
  <c r="Z341" i="9" s="1"/>
  <c r="AB341" i="9" s="1"/>
  <c r="AE254" i="9" s="1"/>
  <c r="AF254" i="9"/>
  <c r="AA341" i="9" l="1"/>
  <c r="Z342" i="9" l="1"/>
  <c r="AB342" i="9" s="1"/>
  <c r="AE255" i="9" s="1"/>
  <c r="AF255" i="9"/>
  <c r="AA342" i="9" l="1"/>
  <c r="Z343" i="9" l="1"/>
  <c r="AB343" i="9" s="1"/>
  <c r="AE256" i="9" s="1"/>
  <c r="AF256" i="9"/>
  <c r="AA343" i="9" l="1"/>
  <c r="Z344" i="9" l="1"/>
  <c r="AB344" i="9" s="1"/>
  <c r="AE257" i="9" s="1"/>
  <c r="AF257" i="9"/>
  <c r="AA344" i="9" l="1"/>
  <c r="Z345" i="9" l="1"/>
  <c r="AB345" i="9" s="1"/>
  <c r="AE258" i="9" s="1"/>
  <c r="AF258" i="9"/>
  <c r="AA345" i="9" l="1"/>
  <c r="Z346" i="9" l="1"/>
  <c r="AB346" i="9" s="1"/>
  <c r="AE259" i="9" s="1"/>
  <c r="AF259" i="9"/>
  <c r="AA346" i="9" l="1"/>
  <c r="Z347" i="9" s="1"/>
  <c r="AB347" i="9" s="1"/>
  <c r="AE260" i="9" s="1"/>
  <c r="AF260" i="9"/>
  <c r="AA347" i="9" l="1"/>
  <c r="Z348" i="9" s="1"/>
  <c r="AB348" i="9" s="1"/>
  <c r="AE261" i="9" s="1"/>
  <c r="AF261" i="9"/>
  <c r="AA348" i="9" l="1"/>
  <c r="Z349" i="9" s="1"/>
  <c r="AB349" i="9" s="1"/>
  <c r="AE262" i="9" s="1"/>
  <c r="AF262" i="9"/>
  <c r="AA349" i="9" l="1"/>
  <c r="Z350" i="9" s="1"/>
  <c r="AB350" i="9" s="1"/>
  <c r="AE263" i="9" s="1"/>
  <c r="AF263" i="9"/>
  <c r="AA350" i="9" l="1"/>
  <c r="Z351" i="9" s="1"/>
  <c r="AB351" i="9" s="1"/>
  <c r="AE264" i="9" s="1"/>
  <c r="AF264" i="9"/>
  <c r="AA351" i="9" l="1"/>
  <c r="Z352" i="9" s="1"/>
  <c r="AB352" i="9" s="1"/>
  <c r="AE265" i="9" s="1"/>
  <c r="AF265" i="9"/>
  <c r="AA352" i="9" l="1"/>
  <c r="Z353" i="9" s="1"/>
  <c r="AB353" i="9" s="1"/>
  <c r="AE266" i="9" s="1"/>
  <c r="AF266" i="9"/>
  <c r="AA353" i="9" l="1"/>
  <c r="Z354" i="9" s="1"/>
  <c r="AB354" i="9" s="1"/>
  <c r="AE267" i="9" s="1"/>
  <c r="AF267" i="9"/>
  <c r="AA354" i="9" l="1"/>
  <c r="Z355" i="9" s="1"/>
  <c r="AB355" i="9" s="1"/>
  <c r="AE268" i="9" s="1"/>
  <c r="AF268" i="9"/>
  <c r="AA355" i="9" l="1"/>
  <c r="Z356" i="9" s="1"/>
  <c r="AB356" i="9" s="1"/>
  <c r="AE269" i="9" s="1"/>
  <c r="AF269" i="9"/>
  <c r="AA356" i="9" l="1"/>
  <c r="Z357" i="9" s="1"/>
  <c r="AB357" i="9" s="1"/>
  <c r="AE270" i="9" s="1"/>
  <c r="AF270" i="9"/>
  <c r="AA357" i="9" l="1"/>
  <c r="Z358" i="9" s="1"/>
  <c r="AB358" i="9" s="1"/>
  <c r="AE271" i="9" s="1"/>
  <c r="AF271" i="9"/>
  <c r="AA358" i="9" l="1"/>
  <c r="Z359" i="9" s="1"/>
  <c r="AB359" i="9" s="1"/>
  <c r="AE272" i="9" s="1"/>
  <c r="AF272" i="9"/>
  <c r="AA359" i="9" l="1"/>
  <c r="Z360" i="9" s="1"/>
  <c r="AB360" i="9" s="1"/>
  <c r="AE273" i="9" s="1"/>
  <c r="AF273" i="9"/>
  <c r="AA360" i="9" l="1"/>
  <c r="Z361" i="9" s="1"/>
  <c r="AB361" i="9" s="1"/>
  <c r="AE274" i="9" s="1"/>
  <c r="AF274" i="9"/>
  <c r="AA361" i="9" l="1"/>
  <c r="Z362" i="9" s="1"/>
  <c r="AB362" i="9" s="1"/>
  <c r="AE275" i="9" s="1"/>
  <c r="AF275" i="9"/>
  <c r="AA362" i="9" l="1"/>
  <c r="Z363" i="9" s="1"/>
  <c r="AB363" i="9" s="1"/>
  <c r="AE276" i="9" s="1"/>
  <c r="AF276" i="9"/>
  <c r="AA363" i="9" l="1"/>
  <c r="Z364" i="9" s="1"/>
  <c r="AB364" i="9" s="1"/>
  <c r="AE277" i="9" s="1"/>
  <c r="AF277" i="9"/>
  <c r="AA364" i="9" l="1"/>
  <c r="Z365" i="9" s="1"/>
  <c r="AB365" i="9" s="1"/>
  <c r="AE278" i="9" s="1"/>
  <c r="AF278" i="9"/>
  <c r="AA365" i="9" l="1"/>
  <c r="Z366" i="9" s="1"/>
  <c r="AB366" i="9" s="1"/>
  <c r="AE279" i="9" s="1"/>
  <c r="AF279" i="9"/>
  <c r="AA366" i="9" l="1"/>
  <c r="Z367" i="9" s="1"/>
  <c r="AB367" i="9" s="1"/>
  <c r="AE280" i="9" s="1"/>
  <c r="AF280" i="9"/>
  <c r="AA367" i="9" l="1"/>
  <c r="Z368" i="9" s="1"/>
  <c r="AB368" i="9" s="1"/>
  <c r="AE281" i="9" s="1"/>
  <c r="AF281" i="9"/>
  <c r="AA368" i="9" l="1"/>
  <c r="Z369" i="9" s="1"/>
  <c r="AB369" i="9" s="1"/>
  <c r="AE282" i="9" s="1"/>
  <c r="AF282" i="9"/>
  <c r="AA369" i="9" l="1"/>
  <c r="Z370" i="9" s="1"/>
  <c r="AB370" i="9" s="1"/>
  <c r="AE283" i="9" s="1"/>
  <c r="AF283" i="9"/>
  <c r="AA370" i="9" l="1"/>
  <c r="Z371" i="9" s="1"/>
  <c r="AB371" i="9" s="1"/>
  <c r="AE284" i="9" s="1"/>
  <c r="AF284" i="9"/>
  <c r="AA371" i="9" l="1"/>
  <c r="Z372" i="9" s="1"/>
  <c r="AB372" i="9" s="1"/>
  <c r="AE285" i="9" s="1"/>
  <c r="AF285" i="9"/>
  <c r="AA372" i="9" l="1"/>
  <c r="Z373" i="9" s="1"/>
  <c r="AB373" i="9" s="1"/>
  <c r="AE286" i="9" s="1"/>
  <c r="AF286" i="9"/>
  <c r="AA373" i="9" l="1"/>
  <c r="Z374" i="9" s="1"/>
  <c r="AB374" i="9" s="1"/>
  <c r="AE287" i="9" s="1"/>
  <c r="AF287" i="9"/>
  <c r="AA374" i="9" l="1"/>
  <c r="Z375" i="9" s="1"/>
  <c r="AB375" i="9" s="1"/>
  <c r="AE288" i="9" s="1"/>
  <c r="AF288" i="9"/>
  <c r="AA375" i="9" l="1"/>
  <c r="Z376" i="9" s="1"/>
  <c r="AB376" i="9" s="1"/>
  <c r="AE289" i="9" s="1"/>
  <c r="AF289" i="9"/>
  <c r="AA376" i="9" l="1"/>
  <c r="Z377" i="9" s="1"/>
  <c r="AB377" i="9" s="1"/>
  <c r="AE290" i="9" s="1"/>
  <c r="AF290" i="9"/>
  <c r="AA377" i="9" l="1"/>
  <c r="Z378" i="9" s="1"/>
  <c r="AB378" i="9" s="1"/>
  <c r="AE291" i="9" s="1"/>
  <c r="AF291" i="9"/>
  <c r="AA378" i="9" l="1"/>
  <c r="Z379" i="9" s="1"/>
  <c r="AB379" i="9" s="1"/>
  <c r="AE292" i="9" s="1"/>
  <c r="AF292" i="9"/>
  <c r="AA379" i="9" l="1"/>
  <c r="Z380" i="9" s="1"/>
  <c r="AB380" i="9" s="1"/>
  <c r="AE293" i="9" s="1"/>
  <c r="AF293" i="9"/>
  <c r="AA380" i="9" l="1"/>
  <c r="Z381" i="9" s="1"/>
  <c r="AB381" i="9" s="1"/>
  <c r="AE294" i="9" s="1"/>
  <c r="AF294" i="9"/>
  <c r="AA381" i="9" l="1"/>
  <c r="Z382" i="9" s="1"/>
  <c r="AB382" i="9" s="1"/>
  <c r="AE295" i="9" s="1"/>
  <c r="AF295" i="9"/>
  <c r="AA382" i="9" l="1"/>
  <c r="Z383" i="9" s="1"/>
  <c r="AB383" i="9" s="1"/>
  <c r="AE296" i="9" s="1"/>
  <c r="AF296" i="9"/>
  <c r="AA383" i="9" l="1"/>
  <c r="Z384" i="9" s="1"/>
  <c r="AB384" i="9" s="1"/>
  <c r="AE297" i="9" s="1"/>
  <c r="AF297" i="9"/>
  <c r="AA384" i="9" l="1"/>
  <c r="Z385" i="9" s="1"/>
  <c r="AB385" i="9" s="1"/>
  <c r="AE298" i="9" s="1"/>
  <c r="AF298" i="9"/>
  <c r="AA385" i="9" l="1"/>
  <c r="Z386" i="9" s="1"/>
  <c r="AB386" i="9" s="1"/>
  <c r="AE299" i="9" s="1"/>
  <c r="AF299" i="9"/>
  <c r="AA386" i="9" l="1"/>
  <c r="Z387" i="9" s="1"/>
  <c r="AB387" i="9" s="1"/>
  <c r="AE300" i="9" s="1"/>
  <c r="AF300" i="9"/>
  <c r="AA387" i="9" l="1"/>
  <c r="Z388" i="9" s="1"/>
  <c r="AB388" i="9" s="1"/>
  <c r="AE301" i="9" s="1"/>
  <c r="AF301" i="9"/>
  <c r="AA388" i="9" l="1"/>
  <c r="Z389" i="9" s="1"/>
  <c r="AB389" i="9" s="1"/>
  <c r="AE302" i="9" s="1"/>
  <c r="AF302" i="9"/>
  <c r="AA389" i="9" l="1"/>
  <c r="Z390" i="9" s="1"/>
  <c r="AB390" i="9" s="1"/>
  <c r="AE303" i="9" s="1"/>
  <c r="AF303" i="9"/>
  <c r="AA390" i="9" l="1"/>
  <c r="Z391" i="9" s="1"/>
  <c r="AB391" i="9" s="1"/>
  <c r="AE304" i="9" s="1"/>
  <c r="AF304" i="9"/>
  <c r="AA391" i="9" l="1"/>
  <c r="Z392" i="9" s="1"/>
  <c r="AB392" i="9" s="1"/>
  <c r="AE305" i="9" s="1"/>
  <c r="AF305" i="9"/>
  <c r="AA392" i="9" l="1"/>
  <c r="Z393" i="9" s="1"/>
  <c r="AB393" i="9" s="1"/>
  <c r="AE306" i="9" s="1"/>
  <c r="AF306" i="9"/>
  <c r="AA393" i="9" l="1"/>
  <c r="Z394" i="9" s="1"/>
  <c r="AB394" i="9" s="1"/>
  <c r="AE307" i="9" s="1"/>
  <c r="AF307" i="9"/>
  <c r="AA394" i="9" l="1"/>
  <c r="Z395" i="9" s="1"/>
  <c r="AB395" i="9" s="1"/>
  <c r="AE308" i="9" s="1"/>
  <c r="AF308" i="9"/>
  <c r="AA395" i="9" l="1"/>
  <c r="Z396" i="9" s="1"/>
  <c r="AB396" i="9" s="1"/>
  <c r="AE309" i="9" s="1"/>
  <c r="AF309" i="9"/>
  <c r="AA396" i="9" l="1"/>
  <c r="Z397" i="9" s="1"/>
  <c r="AB397" i="9" s="1"/>
  <c r="AE310" i="9" s="1"/>
  <c r="AF310" i="9"/>
  <c r="AA397" i="9" l="1"/>
  <c r="Z398" i="9" s="1"/>
  <c r="AB398" i="9" s="1"/>
  <c r="AE311" i="9" s="1"/>
  <c r="AF311" i="9"/>
  <c r="AA398" i="9" l="1"/>
  <c r="Z399" i="9" s="1"/>
  <c r="AB399" i="9" s="1"/>
  <c r="AE312" i="9" s="1"/>
  <c r="AF312" i="9"/>
  <c r="AA399" i="9" l="1"/>
  <c r="Z400" i="9" s="1"/>
  <c r="AB400" i="9" s="1"/>
  <c r="AE313" i="9" s="1"/>
  <c r="AF313" i="9"/>
  <c r="AA400" i="9" l="1"/>
  <c r="Z401" i="9" s="1"/>
  <c r="AB401" i="9" s="1"/>
  <c r="AE314" i="9" s="1"/>
  <c r="AF314" i="9"/>
  <c r="AA401" i="9" l="1"/>
  <c r="Z402" i="9" s="1"/>
  <c r="AB402" i="9" s="1"/>
  <c r="AE315" i="9" s="1"/>
  <c r="AF315" i="9"/>
  <c r="AA402" i="9" l="1"/>
  <c r="Z403" i="9" s="1"/>
  <c r="AB403" i="9" s="1"/>
  <c r="AE316" i="9" s="1"/>
  <c r="AF316" i="9"/>
  <c r="AA403" i="9" l="1"/>
  <c r="Z404" i="9" s="1"/>
  <c r="AB404" i="9" s="1"/>
  <c r="AE317" i="9" s="1"/>
  <c r="AF317" i="9"/>
  <c r="AA404" i="9" l="1"/>
  <c r="Z405" i="9" s="1"/>
  <c r="AB405" i="9" s="1"/>
  <c r="AE318" i="9" s="1"/>
  <c r="AF318" i="9"/>
  <c r="AA405" i="9" l="1"/>
  <c r="Z406" i="9" s="1"/>
  <c r="AB406" i="9" s="1"/>
  <c r="AE319" i="9" s="1"/>
  <c r="AF319" i="9"/>
  <c r="AA406" i="9" l="1"/>
  <c r="Z407" i="9" s="1"/>
  <c r="AB407" i="9" s="1"/>
  <c r="AE320" i="9" s="1"/>
  <c r="AF320" i="9"/>
  <c r="AA407" i="9" l="1"/>
  <c r="Z408" i="9" s="1"/>
  <c r="AB408" i="9" s="1"/>
  <c r="AE321" i="9" s="1"/>
  <c r="AF321" i="9"/>
  <c r="AA408" i="9" l="1"/>
  <c r="Z409" i="9" s="1"/>
  <c r="AB409" i="9" s="1"/>
  <c r="AE322" i="9" s="1"/>
  <c r="AF322" i="9"/>
  <c r="AA409" i="9" l="1"/>
  <c r="Z410" i="9" s="1"/>
  <c r="AB410" i="9" s="1"/>
  <c r="AE323" i="9" s="1"/>
  <c r="AF323" i="9"/>
  <c r="AA410" i="9" l="1"/>
  <c r="Z411" i="9" s="1"/>
  <c r="AB411" i="9" s="1"/>
  <c r="AE324" i="9" s="1"/>
  <c r="AF324" i="9"/>
  <c r="AA411" i="9" l="1"/>
  <c r="Z412" i="9" s="1"/>
  <c r="AB412" i="9" s="1"/>
  <c r="AE325" i="9" s="1"/>
  <c r="AF325" i="9"/>
  <c r="AA412" i="9" l="1"/>
  <c r="Z413" i="9" s="1"/>
  <c r="AB413" i="9" s="1"/>
  <c r="AE326" i="9" s="1"/>
  <c r="AF326" i="9"/>
  <c r="AA413" i="9" l="1"/>
  <c r="Z414" i="9" s="1"/>
  <c r="AB414" i="9" s="1"/>
  <c r="AE327" i="9" s="1"/>
  <c r="AF327" i="9"/>
  <c r="AA414" i="9" l="1"/>
  <c r="Z415" i="9" s="1"/>
  <c r="AB415" i="9" s="1"/>
  <c r="AE328" i="9" s="1"/>
  <c r="AF328" i="9"/>
  <c r="AA415" i="9" l="1"/>
  <c r="Z416" i="9" s="1"/>
  <c r="AB416" i="9" s="1"/>
  <c r="AE329" i="9" s="1"/>
  <c r="AF329" i="9"/>
  <c r="AA416" i="9" l="1"/>
  <c r="Z417" i="9" s="1"/>
  <c r="AB417" i="9" s="1"/>
  <c r="AE330" i="9" s="1"/>
  <c r="AF330" i="9"/>
  <c r="AA417" i="9" l="1"/>
  <c r="Z418" i="9" s="1"/>
  <c r="AB418" i="9" s="1"/>
  <c r="AE331" i="9" s="1"/>
  <c r="AF331" i="9"/>
  <c r="AA418" i="9" l="1"/>
  <c r="Z419" i="9" s="1"/>
  <c r="AB419" i="9" s="1"/>
  <c r="AE332" i="9" s="1"/>
  <c r="AF332" i="9"/>
  <c r="AA419" i="9" l="1"/>
  <c r="Z420" i="9" s="1"/>
  <c r="AB420" i="9" s="1"/>
  <c r="AE333" i="9" s="1"/>
  <c r="AF333" i="9"/>
  <c r="AA420" i="9" l="1"/>
  <c r="Z421" i="9" s="1"/>
  <c r="AB421" i="9" s="1"/>
  <c r="AE334" i="9" s="1"/>
  <c r="AF334" i="9"/>
  <c r="AA421" i="9" l="1"/>
  <c r="Z422" i="9" s="1"/>
  <c r="AB422" i="9" s="1"/>
  <c r="AE335" i="9" s="1"/>
  <c r="AF335" i="9"/>
  <c r="AA422" i="9" l="1"/>
  <c r="Z423" i="9" s="1"/>
  <c r="AB423" i="9" s="1"/>
  <c r="AE336" i="9" s="1"/>
  <c r="AF336" i="9"/>
  <c r="AA423" i="9" l="1"/>
  <c r="Z424" i="9" s="1"/>
  <c r="AB424" i="9" s="1"/>
  <c r="AE337" i="9" s="1"/>
  <c r="AF337" i="9"/>
  <c r="AA424" i="9" l="1"/>
  <c r="Z425" i="9" s="1"/>
  <c r="AB425" i="9" s="1"/>
  <c r="AE338" i="9" s="1"/>
  <c r="AF338" i="9"/>
  <c r="AA425" i="9" l="1"/>
  <c r="Z426" i="9" s="1"/>
  <c r="AB426" i="9" s="1"/>
  <c r="AE339" i="9" s="1"/>
  <c r="AF339" i="9"/>
  <c r="AA426" i="9" l="1"/>
  <c r="Z427" i="9" s="1"/>
  <c r="AB427" i="9" s="1"/>
  <c r="AE340" i="9" s="1"/>
  <c r="AF340" i="9"/>
  <c r="AA427" i="9" l="1"/>
  <c r="Z428" i="9" s="1"/>
  <c r="AB428" i="9" s="1"/>
  <c r="AE341" i="9" s="1"/>
  <c r="AF341" i="9"/>
  <c r="AA428" i="9" l="1"/>
  <c r="Z429" i="9" s="1"/>
  <c r="AB429" i="9" s="1"/>
  <c r="AE342" i="9" s="1"/>
  <c r="AF342" i="9"/>
  <c r="AA429" i="9" l="1"/>
  <c r="Z430" i="9" s="1"/>
  <c r="AB430" i="9" s="1"/>
  <c r="AE343" i="9" s="1"/>
  <c r="AF343" i="9"/>
  <c r="AA430" i="9" l="1"/>
  <c r="Z431" i="9" s="1"/>
  <c r="AB431" i="9" s="1"/>
  <c r="AE344" i="9" s="1"/>
  <c r="AF344" i="9"/>
  <c r="AA431" i="9" l="1"/>
  <c r="Z432" i="9" s="1"/>
  <c r="AB432" i="9" s="1"/>
  <c r="AE345" i="9" s="1"/>
  <c r="AF345" i="9"/>
  <c r="AA432" i="9" l="1"/>
  <c r="Z433" i="9" s="1"/>
  <c r="AB433" i="9" s="1"/>
  <c r="AE346" i="9" s="1"/>
  <c r="AF346" i="9"/>
  <c r="AA433" i="9" l="1"/>
  <c r="Z434" i="9" s="1"/>
  <c r="AB434" i="9" s="1"/>
  <c r="AE347" i="9" s="1"/>
  <c r="AF347" i="9"/>
  <c r="AA434" i="9" l="1"/>
  <c r="Z435" i="9" s="1"/>
  <c r="AB435" i="9" s="1"/>
  <c r="AE348" i="9" l="1"/>
  <c r="AA435" i="9"/>
  <c r="Z436" i="9" s="1"/>
  <c r="AB436" i="9" s="1"/>
  <c r="AE349" i="9" s="1"/>
  <c r="AF349" i="9"/>
  <c r="AF348" i="9"/>
  <c r="AA436" i="9" l="1"/>
  <c r="Z437" i="9" s="1"/>
  <c r="AB437" i="9" s="1"/>
  <c r="AE350" i="9" s="1"/>
  <c r="AF350" i="9"/>
  <c r="AA437" i="9" l="1"/>
  <c r="Z438" i="9" s="1"/>
  <c r="AB438" i="9" s="1"/>
  <c r="AE351" i="9" s="1"/>
  <c r="AF351" i="9"/>
  <c r="AA438" i="9" l="1"/>
  <c r="Z439" i="9" s="1"/>
  <c r="AB439" i="9" s="1"/>
  <c r="AE352" i="9" s="1"/>
  <c r="AF352" i="9"/>
  <c r="AA439" i="9" l="1"/>
  <c r="Z440" i="9" s="1"/>
  <c r="AB440" i="9" s="1"/>
  <c r="AE353" i="9" s="1"/>
  <c r="AF353" i="9"/>
  <c r="AA440" i="9" l="1"/>
  <c r="Z441" i="9" s="1"/>
  <c r="AB441" i="9" s="1"/>
  <c r="AE354" i="9" s="1"/>
  <c r="AF354" i="9"/>
  <c r="AA441" i="9" l="1"/>
  <c r="Z442" i="9" s="1"/>
  <c r="AB442" i="9" s="1"/>
  <c r="AE355" i="9" s="1"/>
  <c r="AF355" i="9"/>
  <c r="AA442" i="9" l="1"/>
  <c r="Z443" i="9" s="1"/>
  <c r="AB443" i="9" s="1"/>
  <c r="AE356" i="9" s="1"/>
  <c r="AF356" i="9"/>
  <c r="AA443" i="9" l="1"/>
  <c r="Z444" i="9" s="1"/>
  <c r="AB444" i="9" s="1"/>
  <c r="AE357" i="9" s="1"/>
  <c r="AF357" i="9"/>
  <c r="AA444" i="9" l="1"/>
  <c r="Z445" i="9" s="1"/>
  <c r="AB445" i="9" s="1"/>
  <c r="AE358" i="9" s="1"/>
  <c r="AF358" i="9"/>
  <c r="AA445" i="9" l="1"/>
  <c r="Z446" i="9" s="1"/>
  <c r="AB446" i="9" s="1"/>
  <c r="AE359" i="9" s="1"/>
  <c r="AF359" i="9"/>
  <c r="AA446" i="9" l="1"/>
  <c r="Z447" i="9" s="1"/>
  <c r="AB447" i="9" s="1"/>
  <c r="AE360" i="9" s="1"/>
  <c r="AF360" i="9"/>
  <c r="AA447" i="9" l="1"/>
  <c r="Z448" i="9" s="1"/>
  <c r="AB448" i="9" s="1"/>
  <c r="AE361" i="9" s="1"/>
  <c r="AF361" i="9"/>
  <c r="AA448" i="9" l="1"/>
  <c r="Z449" i="9" s="1"/>
  <c r="AB449" i="9" s="1"/>
  <c r="AE362" i="9" s="1"/>
  <c r="AF362" i="9"/>
  <c r="AA449" i="9" l="1"/>
  <c r="Z450" i="9" s="1"/>
  <c r="AB450" i="9" s="1"/>
  <c r="AE363" i="9" s="1"/>
  <c r="AF363" i="9"/>
  <c r="AA450" i="9" l="1"/>
  <c r="Z451" i="9" s="1"/>
  <c r="AB451" i="9" s="1"/>
  <c r="AE364" i="9" s="1"/>
  <c r="AF364" i="9"/>
  <c r="AA451" i="9" l="1"/>
  <c r="Z452" i="9" s="1"/>
  <c r="AB452" i="9" s="1"/>
  <c r="AE365" i="9" s="1"/>
  <c r="AF365" i="9"/>
  <c r="AA452" i="9" l="1"/>
  <c r="Z453" i="9" s="1"/>
  <c r="AB453" i="9" s="1"/>
  <c r="AE366" i="9" s="1"/>
  <c r="AF366" i="9"/>
  <c r="AA453" i="9" l="1"/>
  <c r="Z454" i="9" s="1"/>
  <c r="AB454" i="9" s="1"/>
  <c r="AE367" i="9" s="1"/>
  <c r="AF367" i="9"/>
  <c r="AA454" i="9" l="1"/>
  <c r="Z455" i="9" s="1"/>
  <c r="AB455" i="9" s="1"/>
  <c r="AE368" i="9" s="1"/>
  <c r="AF368" i="9"/>
  <c r="AA455" i="9" l="1"/>
  <c r="Z456" i="9" s="1"/>
  <c r="AB456" i="9" s="1"/>
  <c r="AE369" i="9" s="1"/>
  <c r="AF369" i="9"/>
  <c r="AA456" i="9" l="1"/>
  <c r="Z457" i="9" s="1"/>
  <c r="AB457" i="9" s="1"/>
  <c r="AE370" i="9" s="1"/>
  <c r="AF370" i="9"/>
  <c r="AA457" i="9" l="1"/>
  <c r="Z458" i="9" s="1"/>
  <c r="AB458" i="9" s="1"/>
  <c r="AE371" i="9" s="1"/>
  <c r="AF371" i="9"/>
  <c r="AA458" i="9" l="1"/>
  <c r="Z459" i="9" s="1"/>
  <c r="AB459" i="9" s="1"/>
  <c r="AE372" i="9" s="1"/>
  <c r="AF372" i="9"/>
  <c r="AA459" i="9" l="1"/>
  <c r="Z460" i="9" s="1"/>
  <c r="AB460" i="9" s="1"/>
  <c r="AE373" i="9" s="1"/>
  <c r="AF373" i="9"/>
  <c r="AA460" i="9" l="1"/>
  <c r="Z461" i="9" s="1"/>
  <c r="AB461" i="9" s="1"/>
  <c r="AE374" i="9" s="1"/>
  <c r="AF374" i="9"/>
  <c r="AA461" i="9" l="1"/>
  <c r="Z462" i="9" s="1"/>
  <c r="AB462" i="9" s="1"/>
  <c r="AE375" i="9" s="1"/>
  <c r="AF375" i="9"/>
  <c r="AA462" i="9" l="1"/>
  <c r="Z463" i="9" s="1"/>
  <c r="AB463" i="9" s="1"/>
  <c r="AE376" i="9" s="1"/>
  <c r="AF376" i="9"/>
  <c r="AA463" i="9" l="1"/>
  <c r="Z464" i="9" s="1"/>
  <c r="AB464" i="9" s="1"/>
  <c r="AE377" i="9" s="1"/>
  <c r="AF377" i="9"/>
  <c r="AA464" i="9" l="1"/>
  <c r="Z465" i="9" s="1"/>
  <c r="AB465" i="9" s="1"/>
  <c r="AE378" i="9" s="1"/>
  <c r="AF378" i="9"/>
  <c r="AA465" i="9" l="1"/>
  <c r="Z466" i="9" s="1"/>
  <c r="AB466" i="9" s="1"/>
  <c r="AE379" i="9" s="1"/>
  <c r="AF379" i="9"/>
  <c r="AA466" i="9" l="1"/>
  <c r="Z467" i="9" s="1"/>
  <c r="AB467" i="9" s="1"/>
  <c r="AE380" i="9" s="1"/>
  <c r="AF380" i="9"/>
  <c r="AA467" i="9" l="1"/>
  <c r="Z468" i="9" s="1"/>
  <c r="AB468" i="9" s="1"/>
  <c r="AE381" i="9" s="1"/>
  <c r="AF381" i="9"/>
  <c r="AA468" i="9" l="1"/>
  <c r="Z469" i="9" s="1"/>
  <c r="AB469" i="9" s="1"/>
  <c r="AE382" i="9" s="1"/>
  <c r="AF382" i="9"/>
  <c r="AA469" i="9" l="1"/>
  <c r="Z470" i="9" s="1"/>
  <c r="AB470" i="9" s="1"/>
  <c r="AE383" i="9" s="1"/>
  <c r="AF383" i="9"/>
  <c r="AA470" i="9" l="1"/>
  <c r="Z471" i="9" s="1"/>
  <c r="AB471" i="9" s="1"/>
  <c r="AE384" i="9" s="1"/>
  <c r="AF384" i="9"/>
  <c r="AA471" i="9" l="1"/>
  <c r="Z472" i="9" s="1"/>
  <c r="AB472" i="9" s="1"/>
  <c r="AE385" i="9" s="1"/>
  <c r="AF385" i="9"/>
  <c r="AA472" i="9" l="1"/>
  <c r="Z473" i="9" s="1"/>
  <c r="AB473" i="9" s="1"/>
  <c r="AE386" i="9" s="1"/>
  <c r="AF386" i="9"/>
  <c r="AA473" i="9" l="1"/>
  <c r="Z474" i="9" s="1"/>
  <c r="AB474" i="9" s="1"/>
  <c r="AE387" i="9" s="1"/>
  <c r="AF387" i="9"/>
  <c r="AA474" i="9" l="1"/>
  <c r="Z475" i="9" s="1"/>
  <c r="AB475" i="9" s="1"/>
  <c r="AE388" i="9" s="1"/>
  <c r="AF388" i="9"/>
  <c r="AA475" i="9" l="1"/>
  <c r="Z476" i="9" s="1"/>
  <c r="AB476" i="9" s="1"/>
  <c r="AE389" i="9" s="1"/>
  <c r="AF389" i="9"/>
  <c r="AA476" i="9" l="1"/>
  <c r="Z477" i="9" s="1"/>
  <c r="AB477" i="9" s="1"/>
  <c r="AE390" i="9" s="1"/>
  <c r="AF390" i="9"/>
  <c r="AA477" i="9" l="1"/>
  <c r="Z478" i="9" s="1"/>
  <c r="AB478" i="9" s="1"/>
  <c r="AE391" i="9" s="1"/>
  <c r="AF391" i="9"/>
  <c r="AA478" i="9" l="1"/>
  <c r="Z479" i="9" s="1"/>
  <c r="AB479" i="9" s="1"/>
  <c r="AE392" i="9" s="1"/>
  <c r="AF392" i="9"/>
  <c r="AA479" i="9" l="1"/>
  <c r="Z480" i="9" s="1"/>
  <c r="AB480" i="9" s="1"/>
  <c r="AE393" i="9" s="1"/>
  <c r="AF393" i="9"/>
  <c r="AA480" i="9" l="1"/>
  <c r="Z481" i="9" s="1"/>
  <c r="AB481" i="9" s="1"/>
  <c r="AE394" i="9" s="1"/>
  <c r="AF394" i="9"/>
  <c r="AA481" i="9" l="1"/>
  <c r="Z482" i="9" s="1"/>
  <c r="AB482" i="9" s="1"/>
  <c r="AE395" i="9" s="1"/>
  <c r="AF395" i="9"/>
  <c r="AA482" i="9" l="1"/>
  <c r="Z483" i="9" s="1"/>
  <c r="AB483" i="9" s="1"/>
  <c r="AE396" i="9" s="1"/>
  <c r="AF396" i="9"/>
  <c r="AA483" i="9" l="1"/>
  <c r="Z484" i="9" s="1"/>
  <c r="AB484" i="9" s="1"/>
  <c r="AE397" i="9" s="1"/>
  <c r="AF397" i="9"/>
  <c r="AA484" i="9" l="1"/>
  <c r="Z485" i="9" s="1"/>
  <c r="AB485" i="9" s="1"/>
  <c r="AE398" i="9" s="1"/>
  <c r="AF398" i="9"/>
  <c r="AA485" i="9" l="1"/>
  <c r="Z486" i="9" s="1"/>
  <c r="AB486" i="9" s="1"/>
  <c r="AE399" i="9" s="1"/>
  <c r="AF399" i="9"/>
  <c r="AA486" i="9" l="1"/>
  <c r="Z487" i="9" s="1"/>
  <c r="AB487" i="9" s="1"/>
  <c r="AE400" i="9" s="1"/>
  <c r="AF400" i="9"/>
  <c r="AA487" i="9" l="1"/>
  <c r="Z488" i="9" s="1"/>
  <c r="AB488" i="9" s="1"/>
  <c r="AE401" i="9" s="1"/>
  <c r="AF401" i="9"/>
  <c r="AA488" i="9" l="1"/>
  <c r="Z489" i="9" s="1"/>
  <c r="AB489" i="9" s="1"/>
  <c r="AE402" i="9" s="1"/>
  <c r="AF402" i="9"/>
  <c r="AA489" i="9" l="1"/>
  <c r="Z490" i="9" s="1"/>
  <c r="AB490" i="9" s="1"/>
  <c r="AE403" i="9" s="1"/>
  <c r="AF403" i="9"/>
  <c r="AA490" i="9" l="1"/>
  <c r="Z491" i="9" s="1"/>
  <c r="AB491" i="9" s="1"/>
  <c r="AE404" i="9" s="1"/>
  <c r="AF404" i="9"/>
  <c r="AA491" i="9" l="1"/>
  <c r="Z492" i="9" s="1"/>
  <c r="AB492" i="9" s="1"/>
  <c r="AE405" i="9" s="1"/>
  <c r="AF405" i="9"/>
  <c r="AA492" i="9" l="1"/>
  <c r="Z493" i="9" s="1"/>
  <c r="AB493" i="9" s="1"/>
  <c r="AE406" i="9" s="1"/>
  <c r="AF406" i="9"/>
  <c r="AA493" i="9" l="1"/>
  <c r="Z494" i="9" s="1"/>
  <c r="AB494" i="9" s="1"/>
  <c r="AE407" i="9" s="1"/>
  <c r="AF407" i="9"/>
  <c r="AA494" i="9" l="1"/>
  <c r="Z495" i="9" s="1"/>
  <c r="AB495" i="9" s="1"/>
  <c r="AE408" i="9" s="1"/>
  <c r="AF408" i="9"/>
  <c r="AA495" i="9" l="1"/>
  <c r="Z496" i="9" s="1"/>
  <c r="AB496" i="9" s="1"/>
  <c r="AE409" i="9" s="1"/>
  <c r="AF409" i="9"/>
  <c r="AA496" i="9" l="1"/>
  <c r="Z497" i="9" s="1"/>
  <c r="AB497" i="9" s="1"/>
  <c r="AE410" i="9" s="1"/>
  <c r="AF410" i="9"/>
  <c r="AA497" i="9" l="1"/>
  <c r="Z498" i="9" s="1"/>
  <c r="AB498" i="9" s="1"/>
  <c r="AE411" i="9" s="1"/>
  <c r="AF411" i="9"/>
  <c r="AA498" i="9" l="1"/>
  <c r="Z499" i="9" s="1"/>
  <c r="AB499" i="9" s="1"/>
  <c r="AE412" i="9" s="1"/>
  <c r="AF412" i="9"/>
  <c r="AA499" i="9" l="1"/>
  <c r="Z500" i="9" s="1"/>
  <c r="AB500" i="9" s="1"/>
  <c r="AE413" i="9" s="1"/>
  <c r="AF413" i="9"/>
  <c r="AA500" i="9" l="1"/>
  <c r="Z501" i="9" s="1"/>
  <c r="AB501" i="9" s="1"/>
  <c r="AE414" i="9" s="1"/>
  <c r="AF414" i="9"/>
  <c r="AA501" i="9" l="1"/>
  <c r="Z502" i="9" s="1"/>
  <c r="AB502" i="9" s="1"/>
  <c r="AE415" i="9" s="1"/>
  <c r="AF415" i="9"/>
  <c r="AA502" i="9" l="1"/>
  <c r="Z503" i="9" s="1"/>
  <c r="AB503" i="9" s="1"/>
  <c r="AE416" i="9" s="1"/>
  <c r="AF416" i="9"/>
  <c r="AA503" i="9" l="1"/>
  <c r="Z504" i="9" s="1"/>
  <c r="AB504" i="9" s="1"/>
  <c r="AE417" i="9" s="1"/>
  <c r="AF417" i="9"/>
  <c r="AA504" i="9" l="1"/>
  <c r="Z505" i="9" s="1"/>
  <c r="AB505" i="9" s="1"/>
  <c r="AE418" i="9" s="1"/>
  <c r="AF418" i="9"/>
  <c r="AA505" i="9" l="1"/>
  <c r="Z506" i="9" s="1"/>
  <c r="AB506" i="9" s="1"/>
  <c r="AE419" i="9" s="1"/>
  <c r="AF419" i="9"/>
  <c r="AA506" i="9" l="1"/>
  <c r="Z507" i="9" s="1"/>
  <c r="AB507" i="9" s="1"/>
  <c r="AE420" i="9" s="1"/>
  <c r="AF420" i="9"/>
  <c r="AA507" i="9" l="1"/>
  <c r="Z508" i="9" s="1"/>
  <c r="AB508" i="9" s="1"/>
  <c r="AE421" i="9" s="1"/>
  <c r="AF421" i="9"/>
  <c r="AA508" i="9" l="1"/>
  <c r="Z509" i="9" s="1"/>
  <c r="AB509" i="9" s="1"/>
  <c r="AE422" i="9" s="1"/>
  <c r="AF422" i="9"/>
  <c r="AA509" i="9" l="1"/>
  <c r="Z510" i="9" s="1"/>
  <c r="AB510" i="9" s="1"/>
  <c r="AE423" i="9" s="1"/>
  <c r="AF423" i="9"/>
  <c r="AA510" i="9" l="1"/>
  <c r="Z511" i="9" s="1"/>
  <c r="AB511" i="9" s="1"/>
  <c r="AE424" i="9" s="1"/>
  <c r="AF424" i="9"/>
  <c r="AA511" i="9" l="1"/>
  <c r="Z512" i="9" s="1"/>
  <c r="AB512" i="9" s="1"/>
  <c r="AE425" i="9" s="1"/>
  <c r="AF425" i="9"/>
  <c r="AA512" i="9" l="1"/>
  <c r="Z513" i="9" s="1"/>
  <c r="AB513" i="9" s="1"/>
  <c r="AE426" i="9" s="1"/>
  <c r="AF426" i="9"/>
  <c r="AA513" i="9" l="1"/>
  <c r="Z514" i="9" s="1"/>
  <c r="AB514" i="9" s="1"/>
  <c r="AE427" i="9" s="1"/>
  <c r="AF427" i="9"/>
  <c r="AA514" i="9" l="1"/>
  <c r="Z515" i="9" s="1"/>
  <c r="AB515" i="9" s="1"/>
  <c r="AE428" i="9" s="1"/>
  <c r="AF428" i="9"/>
  <c r="AA515" i="9" l="1"/>
  <c r="Z516" i="9" s="1"/>
  <c r="AB516" i="9" s="1"/>
  <c r="AE429" i="9" s="1"/>
  <c r="AF429" i="9"/>
  <c r="AA516" i="9" l="1"/>
  <c r="Z517" i="9" s="1"/>
  <c r="AB517" i="9" s="1"/>
  <c r="AE430" i="9" s="1"/>
  <c r="AF430" i="9"/>
  <c r="AA517" i="9" l="1"/>
  <c r="Z518" i="9" s="1"/>
  <c r="AB518" i="9" s="1"/>
  <c r="AE431" i="9" s="1"/>
  <c r="AF431" i="9"/>
  <c r="AA518" i="9" l="1"/>
  <c r="Z519" i="9" s="1"/>
  <c r="AB519" i="9" s="1"/>
  <c r="AE432" i="9" s="1"/>
  <c r="AF432" i="9"/>
  <c r="AA519" i="9" l="1"/>
  <c r="Z520" i="9" s="1"/>
  <c r="AB520" i="9" s="1"/>
  <c r="AE433" i="9" s="1"/>
  <c r="AF433" i="9"/>
  <c r="AA520" i="9" l="1"/>
  <c r="Z521" i="9" s="1"/>
  <c r="AB521" i="9" s="1"/>
  <c r="AE434" i="9" s="1"/>
  <c r="AF434" i="9"/>
  <c r="AA521" i="9" l="1"/>
  <c r="Z522" i="9" s="1"/>
  <c r="AB522" i="9" s="1"/>
  <c r="AE435" i="9" s="1"/>
  <c r="AF435" i="9"/>
  <c r="AA522" i="9" l="1"/>
  <c r="Z523" i="9" s="1"/>
  <c r="AB523" i="9" s="1"/>
  <c r="AE436" i="9" s="1"/>
  <c r="AF436" i="9"/>
  <c r="AA523" i="9" l="1"/>
  <c r="Z524" i="9" s="1"/>
  <c r="AB524" i="9" s="1"/>
  <c r="AE437" i="9" s="1"/>
  <c r="AF437" i="9"/>
  <c r="AA524" i="9" l="1"/>
  <c r="Z525" i="9" s="1"/>
  <c r="AB525" i="9" s="1"/>
  <c r="AE438" i="9" s="1"/>
  <c r="AF438" i="9"/>
  <c r="AA525" i="9" l="1"/>
  <c r="Z526" i="9" s="1"/>
  <c r="AB526" i="9" s="1"/>
  <c r="AE439" i="9" l="1"/>
  <c r="AA526" i="9"/>
  <c r="Z527" i="9" s="1"/>
  <c r="AB527" i="9" s="1"/>
  <c r="AE440" i="9" s="1"/>
  <c r="AF439" i="9"/>
  <c r="AF440" i="9"/>
  <c r="AA527" i="9" l="1"/>
  <c r="Z528" i="9" s="1"/>
  <c r="AB528" i="9" s="1"/>
  <c r="AE441" i="9" s="1"/>
  <c r="AF441" i="9"/>
  <c r="AA528" i="9" l="1"/>
  <c r="Z529" i="9" s="1"/>
  <c r="AB529" i="9" s="1"/>
  <c r="AE442" i="9" s="1"/>
  <c r="AF442" i="9"/>
  <c r="AA529" i="9" l="1"/>
  <c r="Z530" i="9" s="1"/>
  <c r="AB530" i="9" s="1"/>
  <c r="AE443" i="9" s="1"/>
  <c r="AF443" i="9"/>
  <c r="AA530" i="9" l="1"/>
  <c r="Z531" i="9" s="1"/>
  <c r="AB531" i="9" s="1"/>
  <c r="AE444" i="9" s="1"/>
  <c r="AF444" i="9"/>
  <c r="AA531" i="9" l="1"/>
  <c r="Z532" i="9" s="1"/>
  <c r="AB532" i="9" s="1"/>
  <c r="AE445" i="9" s="1"/>
  <c r="AF445" i="9"/>
  <c r="AA532" i="9" l="1"/>
  <c r="Z533" i="9" s="1"/>
  <c r="AB533" i="9" s="1"/>
  <c r="AE446" i="9" s="1"/>
  <c r="AF446" i="9"/>
  <c r="AA533" i="9" l="1"/>
  <c r="Z534" i="9" s="1"/>
  <c r="AB534" i="9" s="1"/>
  <c r="AE447" i="9" s="1"/>
  <c r="AF447" i="9"/>
  <c r="AA534" i="9" l="1"/>
  <c r="Z535" i="9" s="1"/>
  <c r="AB535" i="9" s="1"/>
  <c r="AE448" i="9" s="1"/>
  <c r="AF448" i="9"/>
  <c r="AA535" i="9" l="1"/>
  <c r="Z536" i="9" s="1"/>
  <c r="AB536" i="9" s="1"/>
  <c r="AE449" i="9" s="1"/>
  <c r="AF449" i="9"/>
  <c r="AA536" i="9" l="1"/>
  <c r="Z537" i="9" s="1"/>
  <c r="AB537" i="9" s="1"/>
  <c r="AE450" i="9" s="1"/>
  <c r="AF450" i="9"/>
  <c r="AA537" i="9" l="1"/>
  <c r="Z538" i="9" s="1"/>
  <c r="AB538" i="9" s="1"/>
  <c r="AE451" i="9" s="1"/>
  <c r="AF451" i="9"/>
  <c r="AA538" i="9" l="1"/>
  <c r="Z539" i="9" s="1"/>
  <c r="AB539" i="9" s="1"/>
  <c r="AE452" i="9" s="1"/>
  <c r="AF452" i="9"/>
  <c r="AA539" i="9" l="1"/>
  <c r="Z540" i="9" s="1"/>
  <c r="AB540" i="9" s="1"/>
  <c r="AE453" i="9" s="1"/>
  <c r="AF453" i="9"/>
  <c r="AA540" i="9" l="1"/>
  <c r="Z541" i="9" s="1"/>
  <c r="AB541" i="9" s="1"/>
  <c r="AE454" i="9" s="1"/>
  <c r="AF454" i="9"/>
  <c r="AA541" i="9" l="1"/>
  <c r="Z542" i="9" s="1"/>
  <c r="AB542" i="9" s="1"/>
  <c r="AE455" i="9" s="1"/>
  <c r="AF455" i="9"/>
  <c r="AA542" i="9" l="1"/>
  <c r="Z543" i="9" s="1"/>
  <c r="AB543" i="9" s="1"/>
  <c r="AE456" i="9" s="1"/>
  <c r="AF456" i="9"/>
  <c r="AA543" i="9" l="1"/>
  <c r="Z544" i="9" s="1"/>
  <c r="AB544" i="9" s="1"/>
  <c r="AE457" i="9" s="1"/>
  <c r="AF457" i="9"/>
  <c r="AA544" i="9" l="1"/>
  <c r="Z545" i="9" s="1"/>
  <c r="AB545" i="9" s="1"/>
  <c r="AE458" i="9" s="1"/>
  <c r="AF458" i="9"/>
  <c r="AA545" i="9" l="1"/>
  <c r="Z546" i="9" s="1"/>
  <c r="AB546" i="9" s="1"/>
  <c r="AE459" i="9" s="1"/>
  <c r="AF459" i="9"/>
  <c r="AA546" i="9" l="1"/>
  <c r="Z547" i="9" s="1"/>
  <c r="AB547" i="9" s="1"/>
  <c r="AE460" i="9" s="1"/>
  <c r="AF460" i="9"/>
  <c r="AA547" i="9" l="1"/>
  <c r="Z548" i="9" s="1"/>
  <c r="AB548" i="9" s="1"/>
  <c r="AE461" i="9" s="1"/>
  <c r="AF461" i="9"/>
  <c r="AA548" i="9" l="1"/>
  <c r="Z549" i="9" s="1"/>
  <c r="AB549" i="9" s="1"/>
  <c r="AE462" i="9" s="1"/>
  <c r="AF462" i="9"/>
  <c r="AA549" i="9" l="1"/>
  <c r="Z550" i="9" s="1"/>
  <c r="AB550" i="9" s="1"/>
  <c r="AE463" i="9" s="1"/>
  <c r="AF463" i="9"/>
  <c r="AA550" i="9" l="1"/>
  <c r="Z551" i="9" s="1"/>
  <c r="AB551" i="9" s="1"/>
  <c r="AE464" i="9" s="1"/>
  <c r="AF464" i="9"/>
  <c r="AA551" i="9" l="1"/>
  <c r="Z552" i="9" s="1"/>
  <c r="AB552" i="9" s="1"/>
  <c r="AE465" i="9" s="1"/>
  <c r="AF465" i="9"/>
  <c r="AA552" i="9" l="1"/>
  <c r="Z553" i="9" s="1"/>
  <c r="AB553" i="9" s="1"/>
  <c r="AE466" i="9" s="1"/>
  <c r="AF466" i="9"/>
  <c r="AA553" i="9" l="1"/>
  <c r="Z554" i="9" s="1"/>
  <c r="AB554" i="9" s="1"/>
  <c r="AE467" i="9" s="1"/>
  <c r="AF467" i="9"/>
  <c r="AA554" i="9" l="1"/>
  <c r="Z555" i="9" s="1"/>
  <c r="AB555" i="9" s="1"/>
  <c r="AE468" i="9" s="1"/>
  <c r="AF468" i="9"/>
  <c r="AA555" i="9" l="1"/>
  <c r="Z556" i="9" s="1"/>
  <c r="AB556" i="9" s="1"/>
  <c r="AE469" i="9" s="1"/>
  <c r="AF469" i="9"/>
  <c r="AA556" i="9" l="1"/>
  <c r="Z557" i="9" s="1"/>
  <c r="AB557" i="9" s="1"/>
  <c r="AE470" i="9" s="1"/>
  <c r="AF470" i="9"/>
  <c r="AA557" i="9" l="1"/>
  <c r="Z558" i="9" s="1"/>
  <c r="AB558" i="9" s="1"/>
  <c r="AE471" i="9" s="1"/>
  <c r="AF471" i="9"/>
  <c r="AA558" i="9" l="1"/>
  <c r="Z559" i="9" s="1"/>
  <c r="AB559" i="9" s="1"/>
  <c r="AE472" i="9" s="1"/>
  <c r="AF472" i="9"/>
  <c r="AA559" i="9" l="1"/>
  <c r="Z560" i="9" s="1"/>
  <c r="AB560" i="9" s="1"/>
  <c r="AE473" i="9" s="1"/>
  <c r="AF473" i="9"/>
  <c r="AA560" i="9" l="1"/>
  <c r="Z561" i="9" s="1"/>
  <c r="AB561" i="9" s="1"/>
  <c r="AE474" i="9" s="1"/>
  <c r="AF474" i="9"/>
  <c r="AA561" i="9" l="1"/>
  <c r="Z562" i="9" s="1"/>
  <c r="AB562" i="9" s="1"/>
  <c r="AE475" i="9" s="1"/>
  <c r="AF475" i="9"/>
  <c r="AA562" i="9" l="1"/>
  <c r="Z563" i="9" s="1"/>
  <c r="AB563" i="9" s="1"/>
  <c r="AE476" i="9" s="1"/>
  <c r="AF476" i="9"/>
  <c r="AA563" i="9" l="1"/>
  <c r="Z564" i="9" s="1"/>
  <c r="AB564" i="9" s="1"/>
  <c r="AE477" i="9" s="1"/>
  <c r="AF477" i="9"/>
  <c r="AA564" i="9" l="1"/>
  <c r="Z565" i="9" s="1"/>
  <c r="AB565" i="9" s="1"/>
  <c r="AE478" i="9" s="1"/>
  <c r="AF478" i="9"/>
  <c r="AA565" i="9" l="1"/>
  <c r="Z566" i="9" s="1"/>
  <c r="AB566" i="9" s="1"/>
  <c r="AE479" i="9" s="1"/>
  <c r="AF479" i="9"/>
  <c r="AA566" i="9" l="1"/>
  <c r="Z567" i="9" s="1"/>
  <c r="AB567" i="9" s="1"/>
  <c r="AE480" i="9" s="1"/>
  <c r="AF480" i="9"/>
  <c r="AA567" i="9" l="1"/>
  <c r="Z568" i="9" s="1"/>
  <c r="AB568" i="9" s="1"/>
  <c r="AE481" i="9" s="1"/>
  <c r="AF481" i="9"/>
  <c r="AA568" i="9" l="1"/>
  <c r="Z569" i="9" s="1"/>
  <c r="AB569" i="9" s="1"/>
  <c r="AE482" i="9" s="1"/>
  <c r="AF482" i="9"/>
  <c r="AA569" i="9" l="1"/>
  <c r="Z570" i="9" s="1"/>
  <c r="AB570" i="9" s="1"/>
  <c r="AE483" i="9" s="1"/>
  <c r="AF483" i="9"/>
  <c r="AA570" i="9" l="1"/>
  <c r="Z571" i="9" s="1"/>
  <c r="AB571" i="9" s="1"/>
  <c r="AE484" i="9" s="1"/>
  <c r="AF484" i="9"/>
  <c r="AA571" i="9" l="1"/>
  <c r="Z572" i="9" s="1"/>
  <c r="AB572" i="9" s="1"/>
  <c r="AE485" i="9" s="1"/>
  <c r="AF485" i="9"/>
  <c r="AA572" i="9" l="1"/>
  <c r="Z573" i="9" s="1"/>
  <c r="AB573" i="9" s="1"/>
  <c r="AE486" i="9" s="1"/>
  <c r="AF486" i="9"/>
  <c r="AA573" i="9" l="1"/>
  <c r="Z574" i="9" s="1"/>
  <c r="AB574" i="9" s="1"/>
  <c r="AE487" i="9" s="1"/>
  <c r="AF487" i="9"/>
  <c r="AA574" i="9" l="1"/>
  <c r="Z575" i="9" s="1"/>
  <c r="AB575" i="9" s="1"/>
  <c r="AE488" i="9" s="1"/>
  <c r="AF488" i="9"/>
  <c r="AA575" i="9" l="1"/>
  <c r="Z576" i="9" s="1"/>
  <c r="AB576" i="9" s="1"/>
  <c r="AE489" i="9" s="1"/>
  <c r="AF489" i="9"/>
  <c r="AA576" i="9" l="1"/>
  <c r="Z577" i="9" s="1"/>
  <c r="AB577" i="9" s="1"/>
  <c r="AE490" i="9" s="1"/>
  <c r="AF490" i="9"/>
  <c r="AA577" i="9" l="1"/>
  <c r="Z578" i="9" s="1"/>
  <c r="AB578" i="9" s="1"/>
  <c r="AE491" i="9" s="1"/>
  <c r="AF491" i="9"/>
  <c r="AA578" i="9" l="1"/>
  <c r="Z579" i="9" s="1"/>
  <c r="AB579" i="9" s="1"/>
  <c r="AE492" i="9" s="1"/>
  <c r="AF492" i="9"/>
  <c r="AA579" i="9" l="1"/>
  <c r="Z580" i="9" s="1"/>
  <c r="AB580" i="9" s="1"/>
  <c r="AE493" i="9" s="1"/>
  <c r="AF493" i="9"/>
  <c r="AA580" i="9" l="1"/>
  <c r="Z581" i="9" s="1"/>
  <c r="AB581" i="9" s="1"/>
  <c r="AE494" i="9" s="1"/>
  <c r="AF494" i="9"/>
  <c r="AA581" i="9" l="1"/>
  <c r="Z582" i="9" s="1"/>
  <c r="AB582" i="9" s="1"/>
  <c r="AE495" i="9" s="1"/>
  <c r="AF495" i="9"/>
  <c r="AA582" i="9" l="1"/>
  <c r="Z583" i="9" s="1"/>
  <c r="AB583" i="9" s="1"/>
  <c r="AE496" i="9" s="1"/>
  <c r="AF496" i="9"/>
  <c r="AA583" i="9" l="1"/>
  <c r="Z584" i="9" s="1"/>
  <c r="AB584" i="9" s="1"/>
  <c r="AE497" i="9" s="1"/>
  <c r="AF497" i="9"/>
  <c r="AA584" i="9" l="1"/>
  <c r="Z585" i="9" s="1"/>
  <c r="AB585" i="9" s="1"/>
  <c r="AE498" i="9" s="1"/>
  <c r="AF498" i="9"/>
  <c r="AA585" i="9" l="1"/>
  <c r="Z586" i="9" s="1"/>
  <c r="AB586" i="9" s="1"/>
  <c r="AE499" i="9" s="1"/>
  <c r="AF499" i="9"/>
  <c r="AA586" i="9" l="1"/>
  <c r="Z587" i="9" s="1"/>
  <c r="AB587" i="9" s="1"/>
  <c r="AE500" i="9" s="1"/>
  <c r="AF500" i="9"/>
  <c r="AA587" i="9" l="1"/>
  <c r="Z588" i="9" s="1"/>
  <c r="AB588" i="9" s="1"/>
  <c r="AE501" i="9" s="1"/>
  <c r="AF501" i="9"/>
  <c r="AA588" i="9" l="1"/>
  <c r="Z589" i="9" s="1"/>
  <c r="AB589" i="9" s="1"/>
  <c r="AE502" i="9" s="1"/>
  <c r="AF502" i="9"/>
  <c r="AA589" i="9" l="1"/>
  <c r="Z590" i="9" s="1"/>
  <c r="AB590" i="9" s="1"/>
  <c r="AE503" i="9" s="1"/>
  <c r="AF503" i="9"/>
  <c r="AA590" i="9" l="1"/>
  <c r="Z591" i="9" s="1"/>
  <c r="AB591" i="9" s="1"/>
  <c r="AE504" i="9" s="1"/>
  <c r="AF504" i="9"/>
  <c r="AA591" i="9" l="1"/>
  <c r="Z592" i="9" s="1"/>
  <c r="AB592" i="9" s="1"/>
  <c r="AE505" i="9" s="1"/>
  <c r="AF505" i="9"/>
  <c r="AA592" i="9" l="1"/>
  <c r="Z593" i="9" s="1"/>
  <c r="AB593" i="9" s="1"/>
  <c r="AE506" i="9" s="1"/>
  <c r="AF506" i="9"/>
  <c r="AA593" i="9" l="1"/>
  <c r="Z594" i="9" s="1"/>
  <c r="AB594" i="9" s="1"/>
  <c r="AE507" i="9" s="1"/>
  <c r="AF507" i="9"/>
  <c r="AA594" i="9" l="1"/>
  <c r="Z595" i="9" s="1"/>
  <c r="AB595" i="9" s="1"/>
  <c r="AE508" i="9" s="1"/>
  <c r="AF508" i="9"/>
  <c r="AA595" i="9" l="1"/>
  <c r="Z596" i="9" s="1"/>
  <c r="AB596" i="9" s="1"/>
  <c r="AE509" i="9" s="1"/>
  <c r="AF509" i="9"/>
  <c r="AA596" i="9" l="1"/>
  <c r="Z597" i="9" s="1"/>
  <c r="AB597" i="9" s="1"/>
  <c r="AE510" i="9" s="1"/>
  <c r="AF510" i="9"/>
  <c r="AA597" i="9" l="1"/>
  <c r="Z598" i="9" s="1"/>
  <c r="AB598" i="9" s="1"/>
  <c r="AE511" i="9" s="1"/>
  <c r="AF511" i="9"/>
  <c r="AA598" i="9" l="1"/>
  <c r="Z599" i="9" s="1"/>
  <c r="AB599" i="9" s="1"/>
  <c r="AE512" i="9" s="1"/>
  <c r="AF512" i="9"/>
  <c r="AA599" i="9" l="1"/>
  <c r="Z600" i="9" s="1"/>
  <c r="AB600" i="9" s="1"/>
  <c r="AE513" i="9" s="1"/>
  <c r="AF513" i="9"/>
  <c r="AA600" i="9" l="1"/>
  <c r="Z601" i="9" s="1"/>
  <c r="AB601" i="9" s="1"/>
  <c r="AE514" i="9" s="1"/>
  <c r="AF514" i="9"/>
  <c r="AA601" i="9" l="1"/>
  <c r="Z602" i="9" s="1"/>
  <c r="AB602" i="9" s="1"/>
  <c r="AE515" i="9" s="1"/>
  <c r="AF515" i="9"/>
  <c r="AA602" i="9" l="1"/>
  <c r="Z603" i="9" s="1"/>
  <c r="AB603" i="9" s="1"/>
  <c r="AE516" i="9" s="1"/>
  <c r="AF516" i="9"/>
  <c r="AA603" i="9" l="1"/>
  <c r="Z604" i="9" s="1"/>
  <c r="AB604" i="9" s="1"/>
  <c r="AE517" i="9" s="1"/>
  <c r="AF517" i="9"/>
  <c r="AA604" i="9" l="1"/>
  <c r="Z605" i="9" s="1"/>
  <c r="AB605" i="9" s="1"/>
  <c r="AE518" i="9" s="1"/>
  <c r="AF518" i="9"/>
  <c r="AA605" i="9" l="1"/>
  <c r="Z606" i="9" s="1"/>
  <c r="AB606" i="9" s="1"/>
  <c r="AE519" i="9" s="1"/>
  <c r="AF519" i="9"/>
  <c r="AA606" i="9" l="1"/>
  <c r="Z607" i="9" s="1"/>
  <c r="AB607" i="9" s="1"/>
  <c r="AE520" i="9" s="1"/>
  <c r="AF520" i="9"/>
  <c r="AA607" i="9" l="1"/>
  <c r="Z608" i="9" s="1"/>
  <c r="AB608" i="9" s="1"/>
  <c r="AE521" i="9" s="1"/>
  <c r="AF521" i="9"/>
  <c r="AA608" i="9" l="1"/>
  <c r="Z609" i="9" s="1"/>
  <c r="AB609" i="9" s="1"/>
  <c r="AE522" i="9" s="1"/>
  <c r="AF522" i="9"/>
  <c r="AA609" i="9" l="1"/>
  <c r="Z610" i="9" s="1"/>
  <c r="AB610" i="9" s="1"/>
  <c r="AE523" i="9" s="1"/>
  <c r="AF523" i="9"/>
  <c r="AA610" i="9" l="1"/>
  <c r="Z611" i="9" s="1"/>
  <c r="AB611" i="9" s="1"/>
  <c r="AE524" i="9" s="1"/>
  <c r="AF524" i="9"/>
  <c r="AA611" i="9" l="1"/>
  <c r="Z612" i="9" s="1"/>
  <c r="AB612" i="9" s="1"/>
  <c r="AE525" i="9" s="1"/>
  <c r="AF525" i="9"/>
  <c r="AA612" i="9" l="1"/>
  <c r="Z613" i="9" s="1"/>
  <c r="AB613" i="9" s="1"/>
  <c r="AE526" i="9" s="1"/>
  <c r="AF526" i="9"/>
  <c r="AA613" i="9" l="1"/>
  <c r="Z614" i="9" s="1"/>
  <c r="AB614" i="9" s="1"/>
  <c r="AE527" i="9" s="1"/>
  <c r="AF527" i="9"/>
  <c r="AA614" i="9" l="1"/>
  <c r="Z615" i="9" s="1"/>
  <c r="AB615" i="9" s="1"/>
  <c r="AE528" i="9" s="1"/>
  <c r="AF528" i="9"/>
  <c r="AA615" i="9" l="1"/>
  <c r="Z616" i="9" s="1"/>
  <c r="AB616" i="9" s="1"/>
  <c r="AE529" i="9" s="1"/>
  <c r="AF529" i="9"/>
  <c r="AA616" i="9" l="1"/>
  <c r="Z617" i="9" s="1"/>
  <c r="AB617" i="9" s="1"/>
  <c r="AE530" i="9" l="1"/>
  <c r="AA617" i="9"/>
  <c r="Z618" i="9" s="1"/>
  <c r="AB618" i="9" s="1"/>
  <c r="AE531" i="9" s="1"/>
  <c r="AF530" i="9"/>
  <c r="AF531" i="9"/>
  <c r="AA618" i="9" l="1"/>
  <c r="Z619" i="9" s="1"/>
  <c r="AB619" i="9" s="1"/>
  <c r="AE532" i="9" s="1"/>
  <c r="AF532" i="9"/>
  <c r="AA619" i="9" l="1"/>
  <c r="Z620" i="9" s="1"/>
  <c r="AB620" i="9" s="1"/>
  <c r="AE533" i="9" s="1"/>
  <c r="AF533" i="9"/>
  <c r="AA620" i="9" l="1"/>
  <c r="Z621" i="9" s="1"/>
  <c r="AB621" i="9" s="1"/>
  <c r="AE534" i="9" s="1"/>
  <c r="AF534" i="9"/>
  <c r="AA621" i="9" l="1"/>
  <c r="Z622" i="9" s="1"/>
  <c r="AB622" i="9" s="1"/>
  <c r="AE535" i="9" s="1"/>
  <c r="AF535" i="9"/>
  <c r="AA622" i="9" l="1"/>
  <c r="Z623" i="9" s="1"/>
  <c r="AB623" i="9" s="1"/>
  <c r="AE536" i="9" s="1"/>
  <c r="AF536" i="9"/>
  <c r="AA623" i="9" l="1"/>
  <c r="Z624" i="9" s="1"/>
  <c r="AB624" i="9" s="1"/>
  <c r="AE537" i="9" s="1"/>
  <c r="AF537" i="9"/>
  <c r="AA624" i="9" l="1"/>
  <c r="Z625" i="9" s="1"/>
  <c r="AB625" i="9" s="1"/>
  <c r="AE538" i="9" s="1"/>
  <c r="AF538" i="9"/>
  <c r="AA625" i="9" l="1"/>
  <c r="Z626" i="9" s="1"/>
  <c r="AB626" i="9" s="1"/>
  <c r="AE539" i="9" s="1"/>
  <c r="AF539" i="9"/>
  <c r="AA626" i="9" l="1"/>
  <c r="Z627" i="9" s="1"/>
  <c r="AB627" i="9" s="1"/>
  <c r="AE540" i="9" s="1"/>
  <c r="AF540" i="9"/>
  <c r="AA627" i="9" l="1"/>
  <c r="Z628" i="9" s="1"/>
  <c r="AB628" i="9" s="1"/>
  <c r="AE541" i="9" s="1"/>
  <c r="AF541" i="9"/>
  <c r="AA628" i="9" l="1"/>
  <c r="Z629" i="9" s="1"/>
  <c r="AB629" i="9" s="1"/>
  <c r="AE542" i="9" s="1"/>
  <c r="AF542" i="9"/>
  <c r="AA629" i="9" l="1"/>
  <c r="Z630" i="9" s="1"/>
  <c r="AB630" i="9" s="1"/>
  <c r="AE543" i="9" s="1"/>
  <c r="AF543" i="9"/>
  <c r="AA630" i="9" l="1"/>
  <c r="Z631" i="9" s="1"/>
  <c r="AB631" i="9" s="1"/>
  <c r="AE544" i="9" s="1"/>
  <c r="AF544" i="9"/>
  <c r="AA631" i="9" l="1"/>
  <c r="Z632" i="9" s="1"/>
  <c r="AB632" i="9" s="1"/>
  <c r="AE545" i="9" s="1"/>
  <c r="AF545" i="9"/>
  <c r="AA632" i="9" l="1"/>
  <c r="Z633" i="9" s="1"/>
  <c r="AB633" i="9" s="1"/>
  <c r="AE546" i="9" s="1"/>
  <c r="AF546" i="9"/>
  <c r="AA633" i="9" l="1"/>
  <c r="Z634" i="9" s="1"/>
  <c r="AB634" i="9" s="1"/>
  <c r="AE547" i="9" s="1"/>
  <c r="AF547" i="9"/>
  <c r="AA634" i="9" l="1"/>
  <c r="Z635" i="9" s="1"/>
  <c r="AB635" i="9" s="1"/>
  <c r="AE548" i="9" s="1"/>
  <c r="AF548" i="9"/>
  <c r="AA635" i="9" l="1"/>
  <c r="Z636" i="9" s="1"/>
  <c r="AB636" i="9" s="1"/>
  <c r="AE549" i="9" s="1"/>
  <c r="AF549" i="9"/>
  <c r="AA636" i="9" l="1"/>
  <c r="Z637" i="9" s="1"/>
  <c r="AB637" i="9" s="1"/>
  <c r="AE550" i="9" s="1"/>
  <c r="AF550" i="9"/>
  <c r="AA637" i="9" l="1"/>
  <c r="Z638" i="9" s="1"/>
  <c r="AB638" i="9" s="1"/>
  <c r="AE551" i="9" s="1"/>
  <c r="AF551" i="9"/>
  <c r="AA638" i="9" l="1"/>
  <c r="Z639" i="9" s="1"/>
  <c r="AB639" i="9" s="1"/>
  <c r="AE552" i="9" s="1"/>
  <c r="AF552" i="9"/>
  <c r="AA639" i="9" l="1"/>
  <c r="Z640" i="9" s="1"/>
  <c r="AB640" i="9" s="1"/>
  <c r="AE553" i="9" s="1"/>
  <c r="AF553" i="9"/>
  <c r="AA640" i="9" l="1"/>
  <c r="Z641" i="9" s="1"/>
  <c r="AB641" i="9" s="1"/>
  <c r="AE554" i="9" s="1"/>
  <c r="AF554" i="9"/>
  <c r="AA641" i="9" l="1"/>
  <c r="Z642" i="9" s="1"/>
  <c r="AB642" i="9" s="1"/>
  <c r="AE555" i="9" s="1"/>
  <c r="AF555" i="9"/>
  <c r="AA642" i="9" l="1"/>
  <c r="Z643" i="9" s="1"/>
  <c r="AB643" i="9" s="1"/>
  <c r="AE556" i="9" s="1"/>
  <c r="AF556" i="9"/>
  <c r="AA643" i="9" l="1"/>
  <c r="Z644" i="9" s="1"/>
  <c r="AB644" i="9" s="1"/>
  <c r="AE557" i="9" s="1"/>
  <c r="AF557" i="9"/>
  <c r="AA644" i="9" l="1"/>
  <c r="Z645" i="9" s="1"/>
  <c r="AB645" i="9" s="1"/>
  <c r="AE558" i="9" s="1"/>
  <c r="AF558" i="9"/>
  <c r="AA645" i="9" l="1"/>
  <c r="Z646" i="9" s="1"/>
  <c r="AB646" i="9" s="1"/>
  <c r="AE559" i="9" s="1"/>
  <c r="AF559" i="9"/>
  <c r="AA646" i="9" l="1"/>
  <c r="Z647" i="9" s="1"/>
  <c r="AB647" i="9" s="1"/>
  <c r="AE560" i="9" s="1"/>
  <c r="AF560" i="9"/>
  <c r="AA647" i="9" l="1"/>
  <c r="Z648" i="9" s="1"/>
  <c r="AB648" i="9" s="1"/>
  <c r="AE561" i="9" s="1"/>
  <c r="AF561" i="9"/>
  <c r="AA648" i="9" l="1"/>
  <c r="Z649" i="9" s="1"/>
  <c r="AB649" i="9" s="1"/>
  <c r="AE562" i="9" s="1"/>
  <c r="AF562" i="9"/>
  <c r="AA649" i="9" l="1"/>
  <c r="Z650" i="9" s="1"/>
  <c r="AB650" i="9" s="1"/>
  <c r="AE563" i="9" s="1"/>
  <c r="AF563" i="9"/>
  <c r="AA650" i="9" l="1"/>
  <c r="Z651" i="9" s="1"/>
  <c r="AB651" i="9" s="1"/>
  <c r="AE564" i="9" s="1"/>
  <c r="AF564" i="9"/>
  <c r="AA651" i="9" l="1"/>
  <c r="Z652" i="9" s="1"/>
  <c r="AB652" i="9" s="1"/>
  <c r="AE565" i="9" s="1"/>
  <c r="AF565" i="9"/>
  <c r="AA652" i="9" l="1"/>
  <c r="Z653" i="9" s="1"/>
  <c r="AB653" i="9" s="1"/>
  <c r="AE566" i="9" s="1"/>
  <c r="AF566" i="9"/>
  <c r="AA653" i="9" l="1"/>
  <c r="Z654" i="9" s="1"/>
  <c r="AB654" i="9" s="1"/>
  <c r="AE567" i="9" s="1"/>
  <c r="AF567" i="9"/>
  <c r="AA654" i="9" l="1"/>
  <c r="Z655" i="9" s="1"/>
  <c r="AB655" i="9" s="1"/>
  <c r="AE568" i="9" s="1"/>
  <c r="AF568" i="9"/>
  <c r="AA655" i="9" l="1"/>
  <c r="Z656" i="9" s="1"/>
  <c r="AB656" i="9" s="1"/>
  <c r="AE569" i="9" s="1"/>
  <c r="AF569" i="9"/>
  <c r="AA656" i="9" l="1"/>
  <c r="Z657" i="9" s="1"/>
  <c r="AB657" i="9" s="1"/>
  <c r="AE570" i="9" s="1"/>
  <c r="AF570" i="9"/>
  <c r="AA657" i="9" l="1"/>
  <c r="Z658" i="9" s="1"/>
  <c r="AB658" i="9" s="1"/>
  <c r="AE571" i="9" s="1"/>
  <c r="AF571" i="9"/>
  <c r="AA658" i="9" l="1"/>
  <c r="Z659" i="9" s="1"/>
  <c r="AB659" i="9" s="1"/>
  <c r="AE572" i="9" s="1"/>
  <c r="AF572" i="9"/>
  <c r="AA659" i="9" l="1"/>
  <c r="Z660" i="9" s="1"/>
  <c r="AB660" i="9" s="1"/>
  <c r="AE573" i="9" s="1"/>
  <c r="AF573" i="9"/>
  <c r="AA660" i="9" l="1"/>
  <c r="Z661" i="9" s="1"/>
  <c r="AB661" i="9" s="1"/>
  <c r="AE574" i="9" s="1"/>
  <c r="AF574" i="9"/>
  <c r="AA661" i="9" l="1"/>
  <c r="Z662" i="9" s="1"/>
  <c r="AB662" i="9" s="1"/>
  <c r="AE575" i="9" s="1"/>
  <c r="AF575" i="9"/>
  <c r="AA662" i="9" l="1"/>
  <c r="Z663" i="9" s="1"/>
  <c r="AB663" i="9" s="1"/>
  <c r="AE576" i="9" s="1"/>
  <c r="AF576" i="9"/>
  <c r="AA663" i="9" l="1"/>
  <c r="Z664" i="9" s="1"/>
  <c r="AB664" i="9" s="1"/>
  <c r="AE577" i="9" s="1"/>
  <c r="AF577" i="9"/>
  <c r="AA664" i="9" l="1"/>
  <c r="Z665" i="9" s="1"/>
  <c r="AB665" i="9" s="1"/>
  <c r="AE578" i="9" s="1"/>
  <c r="AF578" i="9"/>
  <c r="AA665" i="9" l="1"/>
  <c r="Z666" i="9" s="1"/>
  <c r="AB666" i="9" s="1"/>
  <c r="AE579" i="9" s="1"/>
  <c r="AF579" i="9"/>
  <c r="AA666" i="9" l="1"/>
  <c r="Z667" i="9" s="1"/>
  <c r="AB667" i="9" s="1"/>
  <c r="AE580" i="9" s="1"/>
  <c r="AF580" i="9"/>
  <c r="AA667" i="9" l="1"/>
  <c r="Z668" i="9" s="1"/>
  <c r="AB668" i="9" s="1"/>
  <c r="AE581" i="9" s="1"/>
  <c r="AF581" i="9"/>
  <c r="AA668" i="9" l="1"/>
  <c r="Z669" i="9" s="1"/>
  <c r="AB669" i="9" s="1"/>
  <c r="AE582" i="9" s="1"/>
  <c r="AF582" i="9"/>
  <c r="AA669" i="9" l="1"/>
  <c r="Z670" i="9" s="1"/>
  <c r="AB670" i="9" s="1"/>
  <c r="AE583" i="9" s="1"/>
  <c r="AF583" i="9"/>
  <c r="AA670" i="9" l="1"/>
  <c r="Z671" i="9" s="1"/>
  <c r="AB671" i="9" s="1"/>
  <c r="AE584" i="9" s="1"/>
  <c r="AF584" i="9"/>
  <c r="AA671" i="9" l="1"/>
  <c r="Z672" i="9" s="1"/>
  <c r="AB672" i="9" s="1"/>
  <c r="AE585" i="9" s="1"/>
  <c r="AF585" i="9"/>
  <c r="AA672" i="9" l="1"/>
  <c r="Z673" i="9" s="1"/>
  <c r="AB673" i="9" s="1"/>
  <c r="AE586" i="9" s="1"/>
  <c r="AF586" i="9"/>
  <c r="AA673" i="9" l="1"/>
  <c r="Z674" i="9" s="1"/>
  <c r="AB674" i="9" s="1"/>
  <c r="AE587" i="9" s="1"/>
  <c r="AF587" i="9"/>
  <c r="AA674" i="9" l="1"/>
  <c r="Z675" i="9" s="1"/>
  <c r="AB675" i="9" s="1"/>
  <c r="AE588" i="9" s="1"/>
  <c r="AF588" i="9"/>
  <c r="AA675" i="9" l="1"/>
  <c r="Z676" i="9" s="1"/>
  <c r="AB676" i="9" s="1"/>
  <c r="AE589" i="9" s="1"/>
  <c r="AF589" i="9"/>
  <c r="AA676" i="9" l="1"/>
  <c r="Z677" i="9" s="1"/>
  <c r="AB677" i="9" s="1"/>
  <c r="AE590" i="9" s="1"/>
  <c r="AF590" i="9"/>
  <c r="AA677" i="9" l="1"/>
  <c r="Z678" i="9" s="1"/>
  <c r="AB678" i="9" s="1"/>
  <c r="AE591" i="9" s="1"/>
  <c r="AF591" i="9"/>
  <c r="AA678" i="9" l="1"/>
  <c r="Z679" i="9" s="1"/>
  <c r="AB679" i="9" s="1"/>
  <c r="AE592" i="9" s="1"/>
  <c r="AF592" i="9"/>
  <c r="AA679" i="9" l="1"/>
  <c r="Z680" i="9" s="1"/>
  <c r="AB680" i="9" s="1"/>
  <c r="AE593" i="9" s="1"/>
  <c r="AF593" i="9"/>
  <c r="AA680" i="9" l="1"/>
  <c r="Z681" i="9" s="1"/>
  <c r="AB681" i="9" s="1"/>
  <c r="AE594" i="9" s="1"/>
  <c r="AF594" i="9"/>
  <c r="AA681" i="9" l="1"/>
  <c r="Z682" i="9" s="1"/>
  <c r="AB682" i="9" s="1"/>
  <c r="AE595" i="9" s="1"/>
  <c r="AF595" i="9"/>
  <c r="AA682" i="9" l="1"/>
  <c r="Z683" i="9" s="1"/>
  <c r="AB683" i="9" s="1"/>
  <c r="AE596" i="9" s="1"/>
  <c r="AF596" i="9"/>
  <c r="AA683" i="9" l="1"/>
  <c r="Z684" i="9" s="1"/>
  <c r="AB684" i="9" s="1"/>
  <c r="AE597" i="9" s="1"/>
  <c r="AF597" i="9"/>
  <c r="AA684" i="9" l="1"/>
  <c r="Z685" i="9" s="1"/>
  <c r="AB685" i="9" s="1"/>
  <c r="AE598" i="9" s="1"/>
  <c r="AF598" i="9"/>
  <c r="AA685" i="9" l="1"/>
  <c r="Z686" i="9" s="1"/>
  <c r="AB686" i="9" s="1"/>
  <c r="AE599" i="9" s="1"/>
  <c r="AF599" i="9"/>
  <c r="AA686" i="9" l="1"/>
  <c r="Z687" i="9" s="1"/>
  <c r="AB687" i="9" s="1"/>
  <c r="AE600" i="9" s="1"/>
  <c r="AF600" i="9"/>
  <c r="AA687" i="9" l="1"/>
  <c r="Z688" i="9" s="1"/>
  <c r="AB688" i="9" s="1"/>
  <c r="AE601" i="9" s="1"/>
  <c r="AF601" i="9"/>
  <c r="AA688" i="9" l="1"/>
  <c r="Z689" i="9" s="1"/>
  <c r="AB689" i="9" s="1"/>
  <c r="AE602" i="9" s="1"/>
  <c r="AF602" i="9"/>
  <c r="AA689" i="9" l="1"/>
  <c r="Z690" i="9" s="1"/>
  <c r="AB690" i="9" s="1"/>
  <c r="AE603" i="9" s="1"/>
  <c r="AF603" i="9"/>
  <c r="AA690" i="9" l="1"/>
  <c r="Z691" i="9" s="1"/>
  <c r="AB691" i="9" s="1"/>
  <c r="AE604" i="9" s="1"/>
  <c r="AF604" i="9"/>
  <c r="AA691" i="9" l="1"/>
  <c r="Z692" i="9" s="1"/>
  <c r="AB692" i="9" s="1"/>
  <c r="AE605" i="9" s="1"/>
  <c r="AF605" i="9"/>
  <c r="AA692" i="9" l="1"/>
  <c r="Z693" i="9" s="1"/>
  <c r="AB693" i="9" s="1"/>
  <c r="AE606" i="9" s="1"/>
  <c r="AF606" i="9"/>
  <c r="AA693" i="9" l="1"/>
  <c r="Z694" i="9" s="1"/>
  <c r="AB694" i="9" s="1"/>
  <c r="AE607" i="9" s="1"/>
  <c r="AF607" i="9"/>
  <c r="AA694" i="9" l="1"/>
  <c r="Z695" i="9" s="1"/>
  <c r="AB695" i="9" s="1"/>
  <c r="AE608" i="9" s="1"/>
  <c r="AF608" i="9"/>
  <c r="AA695" i="9" l="1"/>
  <c r="Z696" i="9" s="1"/>
  <c r="AB696" i="9" s="1"/>
  <c r="AE609" i="9" s="1"/>
  <c r="AF609" i="9"/>
  <c r="AA696" i="9" l="1"/>
  <c r="Z697" i="9" s="1"/>
  <c r="AB697" i="9" s="1"/>
  <c r="AE610" i="9" s="1"/>
  <c r="AF610" i="9"/>
  <c r="AA697" i="9" l="1"/>
  <c r="Z698" i="9" s="1"/>
  <c r="AB698" i="9" s="1"/>
  <c r="AE611" i="9" s="1"/>
  <c r="AF611" i="9"/>
  <c r="AA698" i="9" l="1"/>
  <c r="Z699" i="9" s="1"/>
  <c r="AB699" i="9" s="1"/>
  <c r="AE612" i="9" s="1"/>
  <c r="AF612" i="9"/>
  <c r="AA699" i="9" l="1"/>
  <c r="Z700" i="9" s="1"/>
  <c r="AB700" i="9" s="1"/>
  <c r="AE613" i="9" s="1"/>
  <c r="AF613" i="9"/>
  <c r="AA700" i="9" l="1"/>
  <c r="Z701" i="9" s="1"/>
  <c r="AB701" i="9" s="1"/>
  <c r="AE614" i="9" s="1"/>
  <c r="AF614" i="9"/>
  <c r="AA701" i="9" l="1"/>
  <c r="Z702" i="9" s="1"/>
  <c r="AB702" i="9" s="1"/>
  <c r="AE615" i="9" s="1"/>
  <c r="AF615" i="9"/>
  <c r="AA702" i="9" l="1"/>
  <c r="Z703" i="9" s="1"/>
  <c r="AB703" i="9" s="1"/>
  <c r="AE616" i="9" s="1"/>
  <c r="AF616" i="9"/>
  <c r="AA703" i="9" l="1"/>
  <c r="Z704" i="9" s="1"/>
  <c r="AB704" i="9" s="1"/>
  <c r="AE617" i="9" s="1"/>
  <c r="AF617" i="9"/>
  <c r="AA704" i="9" l="1"/>
  <c r="Z705" i="9" s="1"/>
  <c r="AB705" i="9" s="1"/>
  <c r="AE618" i="9" s="1"/>
  <c r="AF618" i="9"/>
  <c r="AA705" i="9" l="1"/>
  <c r="Z706" i="9" s="1"/>
  <c r="AB706" i="9" s="1"/>
  <c r="AE619" i="9" s="1"/>
  <c r="AF619" i="9"/>
  <c r="AA706" i="9" l="1"/>
  <c r="Z707" i="9" s="1"/>
  <c r="AB707" i="9" s="1"/>
  <c r="AE620" i="9" s="1"/>
  <c r="AF620" i="9"/>
  <c r="AA707" i="9" l="1"/>
  <c r="Z708" i="9" s="1"/>
  <c r="AB708" i="9" s="1"/>
  <c r="AE621" i="9" s="1"/>
  <c r="AF621" i="9"/>
  <c r="AA708" i="9" l="1"/>
  <c r="Z709" i="9" s="1"/>
  <c r="AB709" i="9" s="1"/>
  <c r="AE622" i="9" s="1"/>
  <c r="AF622" i="9"/>
  <c r="AA709" i="9" l="1"/>
  <c r="Z710" i="9" s="1"/>
  <c r="AB710" i="9" s="1"/>
  <c r="AE623" i="9" s="1"/>
  <c r="AF623" i="9"/>
  <c r="AA710" i="9" l="1"/>
  <c r="Z711" i="9" s="1"/>
  <c r="AB711" i="9" s="1"/>
  <c r="AE624" i="9" s="1"/>
  <c r="AF624" i="9"/>
  <c r="AA711" i="9" l="1"/>
  <c r="Z712" i="9" s="1"/>
  <c r="AB712" i="9" s="1"/>
  <c r="AE625" i="9" s="1"/>
  <c r="AF625" i="9"/>
  <c r="AA712" i="9" l="1"/>
  <c r="Z713" i="9" s="1"/>
  <c r="AB713" i="9" s="1"/>
  <c r="AE626" i="9" s="1"/>
  <c r="AF626" i="9"/>
  <c r="AA713" i="9" l="1"/>
  <c r="Z714" i="9" s="1"/>
  <c r="AB714" i="9" s="1"/>
  <c r="AE627" i="9" s="1"/>
  <c r="AF627" i="9"/>
  <c r="AA714" i="9" l="1"/>
  <c r="Z715" i="9" s="1"/>
  <c r="AB715" i="9" s="1"/>
  <c r="AE628" i="9" s="1"/>
  <c r="AF628" i="9"/>
  <c r="AA715" i="9" l="1"/>
  <c r="Z716" i="9" s="1"/>
  <c r="AB716" i="9" s="1"/>
  <c r="AE629" i="9" s="1"/>
  <c r="AF629" i="9"/>
  <c r="AA716" i="9" l="1"/>
  <c r="Z717" i="9" s="1"/>
  <c r="AB717" i="9" s="1"/>
  <c r="AE630" i="9" s="1"/>
  <c r="AF630" i="9"/>
  <c r="AA717" i="9" l="1"/>
  <c r="Z718" i="9" s="1"/>
  <c r="AB718" i="9" s="1"/>
  <c r="AE631" i="9" s="1"/>
  <c r="AF631" i="9"/>
  <c r="AA718" i="9" l="1"/>
  <c r="Z719" i="9" s="1"/>
  <c r="AB719" i="9" s="1"/>
  <c r="AE632" i="9" s="1"/>
  <c r="AF632" i="9"/>
  <c r="AA719" i="9" l="1"/>
  <c r="Z720" i="9" s="1"/>
  <c r="AB720" i="9" s="1"/>
  <c r="AE633" i="9" s="1"/>
  <c r="AF633" i="9"/>
  <c r="AA720" i="9" l="1"/>
  <c r="Z721" i="9" s="1"/>
  <c r="AB721" i="9" s="1"/>
  <c r="AE634" i="9" s="1"/>
  <c r="AF634" i="9"/>
  <c r="AA721" i="9" l="1"/>
  <c r="Z722" i="9" s="1"/>
  <c r="AB722" i="9" s="1"/>
  <c r="AE635" i="9" s="1"/>
  <c r="AF635" i="9"/>
  <c r="AA722" i="9" l="1"/>
  <c r="Z723" i="9" s="1"/>
  <c r="AB723" i="9" s="1"/>
  <c r="AE636" i="9" s="1"/>
  <c r="AF636" i="9"/>
  <c r="AA723" i="9" l="1"/>
  <c r="Z724" i="9" s="1"/>
  <c r="AB724" i="9" s="1"/>
  <c r="AE637" i="9" s="1"/>
  <c r="AF637" i="9"/>
  <c r="AA724" i="9" l="1"/>
  <c r="Z725" i="9" s="1"/>
  <c r="AB725" i="9" s="1"/>
  <c r="AE638" i="9" s="1"/>
  <c r="AF638" i="9"/>
  <c r="AA725" i="9" l="1"/>
  <c r="Z726" i="9" s="1"/>
  <c r="AB726" i="9" s="1"/>
  <c r="AE639" i="9" s="1"/>
  <c r="AF639" i="9"/>
  <c r="AA726" i="9" l="1"/>
  <c r="Z727" i="9" s="1"/>
  <c r="AB727" i="9" s="1"/>
  <c r="AE640" i="9" s="1"/>
  <c r="AF640" i="9"/>
  <c r="AA727" i="9" l="1"/>
  <c r="Z728" i="9" s="1"/>
  <c r="AB728" i="9" s="1"/>
  <c r="AE641" i="9" s="1"/>
  <c r="AF641" i="9"/>
  <c r="AA728" i="9" l="1"/>
  <c r="Z729" i="9" s="1"/>
  <c r="AB729" i="9" s="1"/>
  <c r="AE642" i="9" s="1"/>
  <c r="AF642" i="9"/>
  <c r="AA729" i="9" l="1"/>
  <c r="Z730" i="9" s="1"/>
  <c r="AB730" i="9" s="1"/>
  <c r="AE643" i="9" s="1"/>
  <c r="AF643" i="9"/>
  <c r="AA730" i="9" l="1"/>
  <c r="Z731" i="9" s="1"/>
  <c r="AB731" i="9" s="1"/>
  <c r="AE644" i="9" s="1"/>
  <c r="AF644" i="9"/>
  <c r="AA731" i="9" l="1"/>
  <c r="Z732" i="9" s="1"/>
  <c r="AB732" i="9" s="1"/>
  <c r="AE645" i="9" s="1"/>
  <c r="AF645" i="9"/>
  <c r="AA732" i="9" l="1"/>
  <c r="Z733" i="9" s="1"/>
  <c r="AB733" i="9" s="1"/>
  <c r="AE646" i="9" s="1"/>
  <c r="AF646" i="9"/>
  <c r="AA733" i="9" l="1"/>
  <c r="Z734" i="9" s="1"/>
  <c r="AB734" i="9" s="1"/>
  <c r="AE647" i="9" s="1"/>
  <c r="AF647" i="9"/>
  <c r="AA734" i="9" l="1"/>
  <c r="Z735" i="9" s="1"/>
  <c r="AB735" i="9" s="1"/>
  <c r="AE648" i="9" s="1"/>
  <c r="AF648" i="9"/>
  <c r="AA735" i="9" l="1"/>
  <c r="Z736" i="9" s="1"/>
  <c r="AB736" i="9" l="1"/>
  <c r="AE649" i="9" s="1"/>
  <c r="AF649" i="9"/>
  <c r="AA736" i="9" l="1"/>
  <c r="Z737" i="9" s="1"/>
  <c r="AB737" i="9" s="1"/>
  <c r="AE650" i="9" s="1"/>
  <c r="AF650" i="9"/>
  <c r="AA737" i="9" l="1"/>
  <c r="Z738" i="9" s="1"/>
  <c r="AB738" i="9" s="1"/>
  <c r="AE651" i="9" s="1"/>
  <c r="AF651" i="9"/>
  <c r="AA738" i="9" l="1"/>
  <c r="Z739" i="9" s="1"/>
  <c r="AB739" i="9" s="1"/>
  <c r="AE652" i="9" s="1"/>
  <c r="AF652" i="9"/>
  <c r="AA739" i="9" l="1"/>
  <c r="Z740" i="9" s="1"/>
  <c r="AB740" i="9" s="1"/>
  <c r="AE653" i="9" s="1"/>
  <c r="AF653" i="9"/>
  <c r="AA740" i="9" l="1"/>
  <c r="Z741" i="9" s="1"/>
  <c r="AB741" i="9" s="1"/>
  <c r="AE654" i="9" s="1"/>
  <c r="AF654" i="9"/>
  <c r="AA741" i="9" l="1"/>
  <c r="Z742" i="9" s="1"/>
  <c r="AB742" i="9" s="1"/>
  <c r="AE655" i="9" s="1"/>
  <c r="AF655" i="9"/>
  <c r="AA742" i="9" l="1"/>
  <c r="Z743" i="9" s="1"/>
  <c r="AB743" i="9" s="1"/>
  <c r="AE656" i="9" s="1"/>
  <c r="AF656" i="9"/>
  <c r="AA743" i="9" l="1"/>
  <c r="Z744" i="9" s="1"/>
  <c r="AB744" i="9" s="1"/>
  <c r="AE657" i="9" s="1"/>
  <c r="AF657" i="9"/>
  <c r="AA744" i="9" l="1"/>
  <c r="Z745" i="9" s="1"/>
  <c r="AB745" i="9" s="1"/>
  <c r="AE658" i="9" s="1"/>
  <c r="AF658" i="9"/>
  <c r="AA745" i="9" l="1"/>
  <c r="Z746" i="9" s="1"/>
  <c r="AB746" i="9" s="1"/>
  <c r="AE659" i="9" s="1"/>
  <c r="AF659" i="9"/>
  <c r="AA746" i="9" l="1"/>
  <c r="Z747" i="9" s="1"/>
  <c r="AB747" i="9" s="1"/>
  <c r="AE660" i="9" s="1"/>
  <c r="AF660" i="9"/>
  <c r="AA747" i="9" l="1"/>
  <c r="Z748" i="9" s="1"/>
  <c r="AB748" i="9" s="1"/>
  <c r="AE661" i="9" s="1"/>
  <c r="AF661" i="9"/>
  <c r="AA748" i="9" l="1"/>
  <c r="Z749" i="9" s="1"/>
  <c r="AB749" i="9" s="1"/>
  <c r="AE662" i="9" s="1"/>
  <c r="AF662" i="9"/>
  <c r="AA749" i="9" l="1"/>
  <c r="Z750" i="9" s="1"/>
  <c r="AB750" i="9" s="1"/>
  <c r="AE663" i="9" s="1"/>
  <c r="AF663" i="9"/>
  <c r="AA750" i="9" l="1"/>
  <c r="Z751" i="9" s="1"/>
  <c r="AB751" i="9" s="1"/>
  <c r="AE664" i="9" s="1"/>
  <c r="AF664" i="9"/>
  <c r="AA751" i="9" l="1"/>
  <c r="Z752" i="9" s="1"/>
  <c r="AB752" i="9" s="1"/>
  <c r="AE665" i="9" s="1"/>
  <c r="AF665" i="9"/>
  <c r="AA752" i="9" l="1"/>
  <c r="Z753" i="9" s="1"/>
  <c r="AB753" i="9" s="1"/>
  <c r="AE666" i="9" s="1"/>
  <c r="AF666" i="9"/>
  <c r="AA753" i="9" l="1"/>
  <c r="Z754" i="9" s="1"/>
  <c r="AB754" i="9" s="1"/>
  <c r="AE667" i="9" s="1"/>
  <c r="AF667" i="9"/>
  <c r="AA754" i="9" l="1"/>
  <c r="Z755" i="9" s="1"/>
  <c r="AB755" i="9" s="1"/>
  <c r="AE668" i="9" s="1"/>
  <c r="AF668" i="9"/>
  <c r="AA755" i="9" l="1"/>
  <c r="Z756" i="9" s="1"/>
  <c r="AB756" i="9" s="1"/>
  <c r="AE669" i="9" s="1"/>
  <c r="AF669" i="9"/>
  <c r="AA756" i="9" l="1"/>
  <c r="Z757" i="9" s="1"/>
  <c r="AB757" i="9" s="1"/>
  <c r="AE670" i="9" s="1"/>
  <c r="AF670" i="9"/>
  <c r="AA757" i="9" l="1"/>
  <c r="Z758" i="9" s="1"/>
  <c r="AB758" i="9" s="1"/>
  <c r="AE671" i="9" s="1"/>
  <c r="AF671" i="9"/>
  <c r="AA758" i="9" l="1"/>
  <c r="Z759" i="9" s="1"/>
  <c r="AB759" i="9" s="1"/>
  <c r="AE672" i="9" s="1"/>
  <c r="AF672" i="9"/>
  <c r="AA759" i="9" l="1"/>
  <c r="Z760" i="9" s="1"/>
  <c r="AB760" i="9" s="1"/>
  <c r="AE673" i="9" s="1"/>
  <c r="AF673" i="9"/>
  <c r="AA760" i="9" l="1"/>
  <c r="Z761" i="9" s="1"/>
  <c r="AB761" i="9" s="1"/>
  <c r="AE674" i="9" s="1"/>
  <c r="AF674" i="9"/>
  <c r="AA761" i="9" l="1"/>
  <c r="Z762" i="9" s="1"/>
  <c r="AB762" i="9" s="1"/>
  <c r="AE675" i="9" s="1"/>
  <c r="AF675" i="9"/>
  <c r="AA762" i="9" l="1"/>
  <c r="Z763" i="9" s="1"/>
  <c r="AB763" i="9" s="1"/>
  <c r="AE676" i="9" s="1"/>
  <c r="AF676" i="9"/>
  <c r="AA763" i="9" l="1"/>
  <c r="Z764" i="9" s="1"/>
  <c r="AB764" i="9" s="1"/>
  <c r="AE677" i="9" s="1"/>
  <c r="AF677" i="9"/>
  <c r="AA764" i="9" l="1"/>
  <c r="Z765" i="9" s="1"/>
  <c r="AB765" i="9" s="1"/>
  <c r="AE678" i="9" s="1"/>
  <c r="AF678" i="9"/>
  <c r="AA765" i="9" l="1"/>
  <c r="Z766" i="9" s="1"/>
  <c r="AB766" i="9" s="1"/>
  <c r="AE679" i="9" s="1"/>
  <c r="AF679" i="9"/>
  <c r="AA766" i="9" l="1"/>
  <c r="Z767" i="9" s="1"/>
  <c r="AB767" i="9" s="1"/>
  <c r="AE680" i="9" s="1"/>
  <c r="AF680" i="9"/>
  <c r="AA767" i="9" l="1"/>
  <c r="Z768" i="9" s="1"/>
  <c r="AB768" i="9" s="1"/>
  <c r="AE681" i="9" s="1"/>
  <c r="AF681" i="9"/>
  <c r="AA768" i="9" l="1"/>
  <c r="Z769" i="9" s="1"/>
  <c r="AB769" i="9" s="1"/>
  <c r="AE682" i="9" s="1"/>
  <c r="AF682" i="9"/>
  <c r="AA769" i="9" l="1"/>
  <c r="Z770" i="9" s="1"/>
  <c r="AB770" i="9" s="1"/>
  <c r="AE683" i="9" s="1"/>
  <c r="AF683" i="9"/>
  <c r="AA770" i="9" l="1"/>
  <c r="Z771" i="9" s="1"/>
  <c r="AB771" i="9" s="1"/>
  <c r="AE684" i="9" s="1"/>
  <c r="AF684" i="9"/>
  <c r="AA771" i="9" l="1"/>
  <c r="Z772" i="9" s="1"/>
  <c r="AB772" i="9" s="1"/>
  <c r="AE685" i="9" s="1"/>
  <c r="AF685" i="9"/>
  <c r="AA772" i="9" l="1"/>
  <c r="Z773" i="9" s="1"/>
  <c r="AB773" i="9" s="1"/>
  <c r="AE686" i="9" s="1"/>
  <c r="AF686" i="9"/>
  <c r="AA773" i="9" l="1"/>
  <c r="Z774" i="9" s="1"/>
  <c r="AB774" i="9" s="1"/>
  <c r="AE687" i="9" s="1"/>
  <c r="AF687" i="9"/>
  <c r="AA774" i="9" l="1"/>
  <c r="Z775" i="9" s="1"/>
  <c r="AB775" i="9" s="1"/>
  <c r="AE688" i="9" s="1"/>
  <c r="AF688" i="9"/>
  <c r="AA775" i="9" l="1"/>
  <c r="Z776" i="9" s="1"/>
  <c r="AB776" i="9" s="1"/>
  <c r="AE689" i="9" s="1"/>
  <c r="AF689" i="9"/>
  <c r="AA776" i="9" l="1"/>
  <c r="Z777" i="9" s="1"/>
  <c r="AB777" i="9" s="1"/>
  <c r="AE690" i="9" s="1"/>
  <c r="AF690" i="9"/>
  <c r="AA777" i="9" l="1"/>
  <c r="Z778" i="9" s="1"/>
  <c r="AB778" i="9" s="1"/>
  <c r="AE691" i="9" s="1"/>
  <c r="AF691" i="9"/>
  <c r="AA778" i="9" l="1"/>
  <c r="Z779" i="9" s="1"/>
  <c r="AB779" i="9" s="1"/>
  <c r="AE692" i="9" s="1"/>
  <c r="AF692" i="9"/>
  <c r="AA779" i="9" l="1"/>
  <c r="Z780" i="9" s="1"/>
  <c r="AB780" i="9" s="1"/>
  <c r="AE693" i="9" s="1"/>
  <c r="AF693" i="9"/>
  <c r="AA780" i="9" l="1"/>
  <c r="Z781" i="9" s="1"/>
  <c r="AB781" i="9" s="1"/>
  <c r="AE694" i="9" s="1"/>
  <c r="AF694" i="9"/>
  <c r="AA781" i="9" l="1"/>
  <c r="Z782" i="9" s="1"/>
  <c r="AB782" i="9" s="1"/>
  <c r="AE695" i="9" s="1"/>
  <c r="AF695" i="9"/>
  <c r="AA782" i="9" l="1"/>
  <c r="Z783" i="9" s="1"/>
  <c r="AB783" i="9" s="1"/>
  <c r="AE696" i="9" s="1"/>
  <c r="AF696" i="9"/>
  <c r="AA783" i="9" l="1"/>
  <c r="Z784" i="9" s="1"/>
  <c r="AB784" i="9" s="1"/>
  <c r="AE697" i="9" s="1"/>
  <c r="AF697" i="9"/>
  <c r="AA784" i="9" l="1"/>
  <c r="Z785" i="9" s="1"/>
  <c r="AB785" i="9" s="1"/>
  <c r="AE698" i="9" s="1"/>
  <c r="AF698" i="9"/>
  <c r="AA785" i="9" l="1"/>
  <c r="Z786" i="9" s="1"/>
  <c r="AB786" i="9" s="1"/>
  <c r="AE699" i="9" s="1"/>
  <c r="AF699" i="9"/>
  <c r="AA786" i="9" l="1"/>
  <c r="Z787" i="9" s="1"/>
  <c r="AB787" i="9" s="1"/>
  <c r="AE700" i="9" s="1"/>
  <c r="AF700" i="9"/>
  <c r="AA787" i="9" l="1"/>
  <c r="Z788" i="9" s="1"/>
  <c r="AB788" i="9" s="1"/>
  <c r="AE701" i="9" s="1"/>
  <c r="AF701" i="9"/>
  <c r="AA788" i="9" l="1"/>
  <c r="Z789" i="9" s="1"/>
  <c r="AB789" i="9" s="1"/>
  <c r="AE702" i="9" s="1"/>
  <c r="AF702" i="9"/>
  <c r="AA789" i="9" l="1"/>
  <c r="Z790" i="9" s="1"/>
  <c r="AB790" i="9" s="1"/>
  <c r="AE703" i="9" s="1"/>
  <c r="AF703" i="9"/>
  <c r="AA790" i="9" l="1"/>
  <c r="Z791" i="9" s="1"/>
  <c r="AB791" i="9" s="1"/>
  <c r="AE704" i="9" s="1"/>
  <c r="AF704" i="9"/>
  <c r="AA791" i="9" l="1"/>
  <c r="Z792" i="9" s="1"/>
  <c r="AB792" i="9" s="1"/>
  <c r="AE705" i="9" s="1"/>
  <c r="AF705" i="9"/>
  <c r="AA792" i="9" l="1"/>
  <c r="Z793" i="9" s="1"/>
  <c r="AB793" i="9" s="1"/>
  <c r="AE706" i="9" s="1"/>
  <c r="AF706" i="9"/>
  <c r="AA793" i="9" l="1"/>
  <c r="Z794" i="9" s="1"/>
  <c r="AB794" i="9" s="1"/>
  <c r="AE707" i="9" s="1"/>
  <c r="AF707" i="9"/>
  <c r="AA794" i="9" l="1"/>
  <c r="Z795" i="9" s="1"/>
  <c r="AB795" i="9" s="1"/>
  <c r="AE708" i="9" s="1"/>
  <c r="AF708" i="9"/>
  <c r="AA795" i="9" l="1"/>
  <c r="Z796" i="9" s="1"/>
  <c r="AB796" i="9" s="1"/>
  <c r="AE709" i="9" s="1"/>
  <c r="AF709" i="9"/>
  <c r="AA796" i="9" l="1"/>
  <c r="Z797" i="9" s="1"/>
  <c r="AB797" i="9" s="1"/>
  <c r="AE710" i="9" s="1"/>
  <c r="AF710" i="9"/>
  <c r="AA797" i="9" l="1"/>
  <c r="Z798" i="9" s="1"/>
  <c r="AB798" i="9" s="1"/>
  <c r="AE711" i="9" s="1"/>
  <c r="AF711" i="9"/>
  <c r="AA798" i="9" l="1"/>
  <c r="Z799" i="9" s="1"/>
  <c r="AB799" i="9" s="1"/>
  <c r="AE712" i="9" l="1"/>
  <c r="AA799" i="9"/>
  <c r="Z800" i="9" s="1"/>
  <c r="AB800" i="9" s="1"/>
  <c r="AE713" i="9" s="1"/>
  <c r="AF712" i="9"/>
  <c r="AF713" i="9"/>
  <c r="AA800" i="9" l="1"/>
  <c r="Z801" i="9" s="1"/>
  <c r="AB801" i="9" s="1"/>
  <c r="AE714" i="9" s="1"/>
  <c r="AF714" i="9"/>
  <c r="AA801" i="9" l="1"/>
  <c r="Z802" i="9" s="1"/>
  <c r="AB802" i="9" s="1"/>
  <c r="AE715" i="9" s="1"/>
  <c r="AF715" i="9"/>
  <c r="AA802" i="9" l="1"/>
  <c r="Z803" i="9" s="1"/>
  <c r="AB803" i="9" s="1"/>
  <c r="AE716" i="9" s="1"/>
  <c r="AF716" i="9"/>
  <c r="AA803" i="9" l="1"/>
  <c r="Z804" i="9" s="1"/>
  <c r="AB804" i="9" s="1"/>
  <c r="AE717" i="9" s="1"/>
  <c r="AF717" i="9"/>
  <c r="AA804" i="9" l="1"/>
  <c r="Z805" i="9" s="1"/>
  <c r="AB805" i="9" s="1"/>
  <c r="AE718" i="9" s="1"/>
  <c r="AF718" i="9"/>
  <c r="AA805" i="9" l="1"/>
  <c r="Z806" i="9" s="1"/>
  <c r="AB806" i="9" s="1"/>
  <c r="AE719" i="9" s="1"/>
  <c r="AF719" i="9"/>
  <c r="AA806" i="9" l="1"/>
  <c r="Z807" i="9" s="1"/>
  <c r="AB807" i="9" s="1"/>
  <c r="AE720" i="9" s="1"/>
  <c r="AF720" i="9"/>
  <c r="AA807" i="9" l="1"/>
  <c r="Z808" i="9" s="1"/>
  <c r="AB808" i="9" s="1"/>
  <c r="AE721" i="9" s="1"/>
  <c r="AF721" i="9"/>
  <c r="AA808" i="9" l="1"/>
  <c r="Z809" i="9" s="1"/>
  <c r="AB809" i="9" s="1"/>
  <c r="AE722" i="9" s="1"/>
  <c r="AF722" i="9"/>
  <c r="AA809" i="9" l="1"/>
  <c r="Z810" i="9" s="1"/>
  <c r="AB810" i="9" s="1"/>
  <c r="AE723" i="9" s="1"/>
  <c r="AF723" i="9"/>
  <c r="AA810" i="9" l="1"/>
  <c r="Z811" i="9" s="1"/>
  <c r="AB811" i="9" s="1"/>
  <c r="AE724" i="9" s="1"/>
  <c r="AF724" i="9"/>
  <c r="AA811" i="9" l="1"/>
  <c r="Z812" i="9" s="1"/>
  <c r="AB812" i="9" s="1"/>
  <c r="AE725" i="9" s="1"/>
  <c r="AF725" i="9"/>
  <c r="AA812" i="9" l="1"/>
  <c r="Z813" i="9" s="1"/>
  <c r="AB813" i="9" s="1"/>
  <c r="AE726" i="9" s="1"/>
  <c r="AF726" i="9"/>
  <c r="AA813" i="9" l="1"/>
  <c r="Z814" i="9" s="1"/>
  <c r="AB814" i="9" s="1"/>
  <c r="AE727" i="9" s="1"/>
  <c r="AF727" i="9"/>
  <c r="AA814" i="9" l="1"/>
  <c r="Z815" i="9" s="1"/>
  <c r="AB815" i="9" s="1"/>
  <c r="AE728" i="9" s="1"/>
  <c r="AF728" i="9"/>
  <c r="AA815" i="9" l="1"/>
  <c r="Z816" i="9" s="1"/>
  <c r="AB816" i="9" s="1"/>
  <c r="AE729" i="9" s="1"/>
  <c r="AF729" i="9"/>
  <c r="AA816" i="9" l="1"/>
  <c r="Z817" i="9" s="1"/>
  <c r="AB817" i="9" s="1"/>
  <c r="AE730" i="9" s="1"/>
  <c r="AF730" i="9"/>
  <c r="AA817" i="9" l="1"/>
  <c r="Z818" i="9" s="1"/>
  <c r="AB818" i="9" s="1"/>
  <c r="AE731" i="9" s="1"/>
  <c r="AF731" i="9"/>
  <c r="AA818" i="9" l="1"/>
  <c r="Z819" i="9" s="1"/>
  <c r="AB819" i="9" s="1"/>
  <c r="AE732" i="9" s="1"/>
  <c r="AF732" i="9"/>
  <c r="AA819" i="9" l="1"/>
  <c r="Z820" i="9" s="1"/>
  <c r="AB820" i="9" s="1"/>
  <c r="AE733" i="9" s="1"/>
  <c r="AF733" i="9"/>
  <c r="AA820" i="9" l="1"/>
  <c r="Z821" i="9" s="1"/>
  <c r="AB821" i="9" s="1"/>
  <c r="AE734" i="9" s="1"/>
  <c r="AF734" i="9"/>
  <c r="AA821" i="9" l="1"/>
  <c r="Z822" i="9" s="1"/>
  <c r="AB822" i="9" s="1"/>
  <c r="AE735" i="9" s="1"/>
  <c r="AF735" i="9"/>
  <c r="AA822" i="9" l="1"/>
  <c r="Z823" i="9" s="1"/>
  <c r="AB823" i="9" s="1"/>
  <c r="AE736" i="9" s="1"/>
  <c r="AF736" i="9"/>
  <c r="AA823" i="9" l="1"/>
  <c r="Z824" i="9" s="1"/>
  <c r="AB824" i="9" s="1"/>
  <c r="AE737" i="9" s="1"/>
  <c r="AF737" i="9"/>
  <c r="AA824" i="9" l="1"/>
  <c r="Z825" i="9" s="1"/>
  <c r="AB825" i="9" s="1"/>
  <c r="AE738" i="9" s="1"/>
  <c r="AF738" i="9"/>
  <c r="AA825" i="9" l="1"/>
  <c r="Z826" i="9" s="1"/>
  <c r="AB826" i="9" s="1"/>
  <c r="AE739" i="9" s="1"/>
  <c r="AF739" i="9"/>
  <c r="AA826" i="9" l="1"/>
  <c r="Z827" i="9" s="1"/>
  <c r="AB827" i="9" s="1"/>
  <c r="AE740" i="9" s="1"/>
  <c r="AF740" i="9"/>
  <c r="AA827" i="9" l="1"/>
  <c r="Z828" i="9" s="1"/>
  <c r="AB828" i="9" s="1"/>
  <c r="AE741" i="9" s="1"/>
  <c r="AF741" i="9"/>
  <c r="AA828" i="9" l="1"/>
  <c r="Z829" i="9" s="1"/>
  <c r="AB829" i="9" s="1"/>
  <c r="AE742" i="9" s="1"/>
  <c r="AF742" i="9"/>
  <c r="AA829" i="9" l="1"/>
  <c r="Z830" i="9" s="1"/>
  <c r="AB830" i="9" s="1"/>
  <c r="AE743" i="9" s="1"/>
  <c r="AF743" i="9"/>
  <c r="AA830" i="9" l="1"/>
  <c r="Z831" i="9" s="1"/>
  <c r="AB831" i="9" s="1"/>
  <c r="AE744" i="9" s="1"/>
  <c r="AF744" i="9"/>
  <c r="AA831" i="9" l="1"/>
  <c r="Z832" i="9" s="1"/>
  <c r="AB832" i="9" s="1"/>
  <c r="AE745" i="9" s="1"/>
  <c r="AF745" i="9"/>
  <c r="AA832" i="9" l="1"/>
  <c r="Z833" i="9" s="1"/>
  <c r="AB833" i="9" s="1"/>
  <c r="AE746" i="9" s="1"/>
  <c r="AF746" i="9"/>
  <c r="AA833" i="9" l="1"/>
  <c r="Z834" i="9" s="1"/>
  <c r="AB834" i="9" s="1"/>
  <c r="AE747" i="9" s="1"/>
  <c r="AF747" i="9"/>
  <c r="AA834" i="9" l="1"/>
  <c r="Z835" i="9" s="1"/>
  <c r="AB835" i="9" s="1"/>
  <c r="AE748" i="9" s="1"/>
  <c r="AF748" i="9"/>
  <c r="AA835" i="9" l="1"/>
  <c r="Z836" i="9" s="1"/>
  <c r="AB836" i="9" s="1"/>
  <c r="AE749" i="9" s="1"/>
  <c r="AF749" i="9"/>
  <c r="AA836" i="9" l="1"/>
  <c r="Z837" i="9" s="1"/>
  <c r="AB837" i="9" s="1"/>
  <c r="AE750" i="9" s="1"/>
  <c r="AF750" i="9"/>
  <c r="AA837" i="9" l="1"/>
  <c r="Z838" i="9" s="1"/>
  <c r="AB838" i="9" s="1"/>
  <c r="AE751" i="9" s="1"/>
  <c r="AF751" i="9"/>
  <c r="AA838" i="9" l="1"/>
  <c r="Z839" i="9" s="1"/>
  <c r="AB839" i="9" s="1"/>
  <c r="AE752" i="9" s="1"/>
  <c r="AF752" i="9"/>
  <c r="AA839" i="9" l="1"/>
  <c r="Z840" i="9" s="1"/>
  <c r="AB840" i="9" s="1"/>
  <c r="AE753" i="9" s="1"/>
  <c r="AF753" i="9"/>
  <c r="AA840" i="9" l="1"/>
  <c r="Z841" i="9" s="1"/>
  <c r="AB841" i="9" s="1"/>
  <c r="AE754" i="9" s="1"/>
  <c r="AF754" i="9"/>
  <c r="AA841" i="9" l="1"/>
  <c r="Z842" i="9" s="1"/>
  <c r="AB842" i="9" s="1"/>
  <c r="AE755" i="9" s="1"/>
  <c r="AF755" i="9"/>
  <c r="AA842" i="9" l="1"/>
  <c r="Z843" i="9" s="1"/>
  <c r="AB843" i="9" s="1"/>
  <c r="AE756" i="9" s="1"/>
  <c r="AF756" i="9"/>
  <c r="AA843" i="9" l="1"/>
  <c r="Z844" i="9" s="1"/>
  <c r="AB844" i="9" s="1"/>
  <c r="AE757" i="9" s="1"/>
  <c r="AF757" i="9"/>
  <c r="AA844" i="9" l="1"/>
  <c r="Z845" i="9" s="1"/>
  <c r="AB845" i="9" s="1"/>
  <c r="AE758" i="9" s="1"/>
  <c r="AF758" i="9"/>
  <c r="AA845" i="9" l="1"/>
  <c r="Z846" i="9" s="1"/>
  <c r="AB846" i="9" s="1"/>
  <c r="AE759" i="9" s="1"/>
  <c r="AF759" i="9"/>
  <c r="AA846" i="9" l="1"/>
  <c r="Z847" i="9" s="1"/>
  <c r="AB847" i="9" s="1"/>
  <c r="AE760" i="9" s="1"/>
  <c r="AF760" i="9"/>
  <c r="AA847" i="9" l="1"/>
  <c r="Z848" i="9" s="1"/>
  <c r="AB848" i="9" s="1"/>
  <c r="AE761" i="9" s="1"/>
  <c r="AF761" i="9"/>
  <c r="AA848" i="9" l="1"/>
  <c r="Z849" i="9" s="1"/>
  <c r="AB849" i="9" s="1"/>
  <c r="AE762" i="9" s="1"/>
  <c r="AF762" i="9"/>
  <c r="AA849" i="9" l="1"/>
  <c r="Z850" i="9" s="1"/>
  <c r="AB850" i="9" s="1"/>
  <c r="AE763" i="9" s="1"/>
  <c r="AF763" i="9"/>
  <c r="AA850" i="9" l="1"/>
  <c r="Z851" i="9" s="1"/>
  <c r="AB851" i="9" s="1"/>
  <c r="AE764" i="9" s="1"/>
  <c r="AF764" i="9"/>
  <c r="AA851" i="9" l="1"/>
  <c r="Z852" i="9" s="1"/>
  <c r="AB852" i="9" s="1"/>
  <c r="AE765" i="9" s="1"/>
  <c r="AF765" i="9"/>
  <c r="AA852" i="9" l="1"/>
  <c r="Z853" i="9" s="1"/>
  <c r="AB853" i="9" s="1"/>
  <c r="AE766" i="9" s="1"/>
  <c r="AF766" i="9"/>
  <c r="AA853" i="9" l="1"/>
  <c r="Z854" i="9" s="1"/>
  <c r="AB854" i="9" s="1"/>
  <c r="AE767" i="9" s="1"/>
  <c r="AF767" i="9"/>
  <c r="AA854" i="9" l="1"/>
  <c r="Z855" i="9" s="1"/>
  <c r="AB855" i="9" s="1"/>
  <c r="AE768" i="9" s="1"/>
  <c r="AF768" i="9"/>
  <c r="AA855" i="9" l="1"/>
  <c r="Z856" i="9" s="1"/>
  <c r="AB856" i="9" s="1"/>
  <c r="AE769" i="9" s="1"/>
  <c r="AF769" i="9"/>
  <c r="AA856" i="9" l="1"/>
  <c r="Z857" i="9" s="1"/>
  <c r="AB857" i="9" s="1"/>
  <c r="AE770" i="9" s="1"/>
  <c r="AF770" i="9"/>
  <c r="AA857" i="9" l="1"/>
  <c r="Z858" i="9" s="1"/>
  <c r="AB858" i="9" s="1"/>
  <c r="AE771" i="9" s="1"/>
  <c r="AF771" i="9"/>
  <c r="AA858" i="9" l="1"/>
  <c r="Z859" i="9" s="1"/>
  <c r="AB859" i="9" s="1"/>
  <c r="AE772" i="9" s="1"/>
  <c r="AF772" i="9"/>
  <c r="AA859" i="9" l="1"/>
  <c r="Z860" i="9" s="1"/>
  <c r="AB860" i="9" s="1"/>
  <c r="AE773" i="9" s="1"/>
  <c r="AF773" i="9"/>
  <c r="AA860" i="9" l="1"/>
  <c r="Z861" i="9" s="1"/>
  <c r="AB861" i="9" s="1"/>
  <c r="AE774" i="9" s="1"/>
  <c r="AF774" i="9"/>
  <c r="AA861" i="9" l="1"/>
  <c r="Z862" i="9" s="1"/>
  <c r="AB862" i="9" s="1"/>
  <c r="AE775" i="9" s="1"/>
  <c r="AF775" i="9"/>
  <c r="AA862" i="9" l="1"/>
  <c r="Z863" i="9" s="1"/>
  <c r="AB863" i="9" s="1"/>
  <c r="AE776" i="9" s="1"/>
  <c r="AF776" i="9"/>
  <c r="AA863" i="9" l="1"/>
  <c r="Z864" i="9" s="1"/>
  <c r="AB864" i="9" s="1"/>
  <c r="AE777" i="9" s="1"/>
  <c r="AF777" i="9"/>
  <c r="AA864" i="9" l="1"/>
  <c r="Z865" i="9" s="1"/>
  <c r="AB865" i="9" s="1"/>
  <c r="AE778" i="9" s="1"/>
  <c r="AF778" i="9"/>
  <c r="AA865" i="9" l="1"/>
  <c r="Z866" i="9" s="1"/>
  <c r="AB866" i="9" s="1"/>
  <c r="AE779" i="9" s="1"/>
  <c r="AF779" i="9"/>
  <c r="AA866" i="9" l="1"/>
  <c r="Z867" i="9" s="1"/>
  <c r="AB867" i="9" s="1"/>
  <c r="AE780" i="9" s="1"/>
  <c r="AF780" i="9"/>
  <c r="AA867" i="9" l="1"/>
  <c r="Z868" i="9" s="1"/>
  <c r="AB868" i="9" s="1"/>
  <c r="AE781" i="9" s="1"/>
  <c r="AF781" i="9"/>
  <c r="AA868" i="9" l="1"/>
  <c r="Z869" i="9" s="1"/>
  <c r="AB869" i="9" s="1"/>
  <c r="AE782" i="9" s="1"/>
  <c r="AF782" i="9"/>
  <c r="AA869" i="9" l="1"/>
  <c r="Z870" i="9" s="1"/>
  <c r="AB870" i="9" s="1"/>
  <c r="AE783" i="9" s="1"/>
  <c r="AF783" i="9"/>
  <c r="AA870" i="9" l="1"/>
  <c r="Z871" i="9" s="1"/>
  <c r="AB871" i="9" s="1"/>
  <c r="AE784" i="9" s="1"/>
  <c r="AF784" i="9"/>
  <c r="AA871" i="9" l="1"/>
  <c r="Z872" i="9" s="1"/>
  <c r="AB872" i="9" s="1"/>
  <c r="AE785" i="9" s="1"/>
  <c r="AF785" i="9"/>
  <c r="AA872" i="9" l="1"/>
  <c r="Z873" i="9" s="1"/>
  <c r="AB873" i="9" s="1"/>
  <c r="AE786" i="9" s="1"/>
  <c r="AF786" i="9"/>
  <c r="AA873" i="9" l="1"/>
  <c r="Z874" i="9" s="1"/>
  <c r="AB874" i="9" s="1"/>
  <c r="AE787" i="9" s="1"/>
  <c r="AF787" i="9"/>
  <c r="AA874" i="9" l="1"/>
  <c r="Z875" i="9" s="1"/>
  <c r="AB875" i="9" s="1"/>
  <c r="AE788" i="9" s="1"/>
  <c r="AF788" i="9"/>
  <c r="AA875" i="9" l="1"/>
  <c r="Z876" i="9" s="1"/>
  <c r="AB876" i="9" s="1"/>
  <c r="AE789" i="9" s="1"/>
  <c r="AF789" i="9"/>
  <c r="AA876" i="9" l="1"/>
  <c r="Z877" i="9" s="1"/>
  <c r="AB877" i="9" s="1"/>
  <c r="AE790" i="9" s="1"/>
  <c r="AF790" i="9"/>
  <c r="AA877" i="9" l="1"/>
  <c r="Z878" i="9" s="1"/>
  <c r="AB878" i="9" s="1"/>
  <c r="AE791" i="9" s="1"/>
  <c r="AF791" i="9"/>
  <c r="AA878" i="9" l="1"/>
  <c r="Z879" i="9" s="1"/>
  <c r="AB879" i="9" s="1"/>
  <c r="AE792" i="9" s="1"/>
  <c r="AF792" i="9"/>
  <c r="AA879" i="9" l="1"/>
  <c r="Z880" i="9" s="1"/>
  <c r="AB880" i="9" s="1"/>
  <c r="AE793" i="9" s="1"/>
  <c r="AF793" i="9"/>
  <c r="AA880" i="9" l="1"/>
  <c r="Z881" i="9" s="1"/>
  <c r="AB881" i="9" s="1"/>
  <c r="AE794" i="9" s="1"/>
  <c r="AF794" i="9"/>
  <c r="AA881" i="9" l="1"/>
  <c r="Z882" i="9" s="1"/>
  <c r="AB882" i="9" s="1"/>
  <c r="AE795" i="9" s="1"/>
  <c r="AF795" i="9"/>
  <c r="AA882" i="9" l="1"/>
  <c r="Z883" i="9" s="1"/>
  <c r="AB883" i="9" s="1"/>
  <c r="AE796" i="9" s="1"/>
  <c r="AF796" i="9"/>
  <c r="AA883" i="9" l="1"/>
  <c r="Z884" i="9" s="1"/>
  <c r="AB884" i="9" s="1"/>
  <c r="AE797" i="9" s="1"/>
  <c r="AF797" i="9"/>
  <c r="AA884" i="9" l="1"/>
  <c r="Z885" i="9" s="1"/>
  <c r="AB885" i="9" s="1"/>
  <c r="AE798" i="9" s="1"/>
  <c r="AF798" i="9"/>
  <c r="AA885" i="9" l="1"/>
  <c r="Z886" i="9" s="1"/>
  <c r="AB886" i="9" s="1"/>
  <c r="AE799" i="9" s="1"/>
  <c r="AF799" i="9"/>
  <c r="AA886" i="9" l="1"/>
  <c r="Z887" i="9" s="1"/>
  <c r="AB887" i="9" s="1"/>
  <c r="AE800" i="9" s="1"/>
  <c r="AF800" i="9"/>
  <c r="AA887" i="9" l="1"/>
  <c r="Z888" i="9" s="1"/>
  <c r="AB888" i="9" s="1"/>
  <c r="AE801" i="9" s="1"/>
  <c r="AF801" i="9"/>
  <c r="AA888" i="9" l="1"/>
  <c r="Z889" i="9" s="1"/>
  <c r="AB889" i="9" s="1"/>
  <c r="AE802" i="9" s="1"/>
  <c r="AF802" i="9"/>
  <c r="AA889" i="9" l="1"/>
  <c r="Z890" i="9" s="1"/>
  <c r="AB890" i="9" s="1"/>
  <c r="AE803" i="9" s="1"/>
  <c r="AF803" i="9"/>
  <c r="AA890" i="9" l="1"/>
  <c r="Z891" i="9" s="1"/>
  <c r="AB891" i="9" s="1"/>
  <c r="AE804" i="9" s="1"/>
  <c r="AF804" i="9"/>
  <c r="AA891" i="9" l="1"/>
  <c r="Z892" i="9" s="1"/>
  <c r="AB892" i="9" s="1"/>
  <c r="AE805" i="9" s="1"/>
  <c r="AF805" i="9"/>
  <c r="AA892" i="9" l="1"/>
  <c r="Z893" i="9" s="1"/>
  <c r="AB893" i="9" s="1"/>
  <c r="AE806" i="9" s="1"/>
  <c r="AF806" i="9"/>
  <c r="AA893" i="9" l="1"/>
  <c r="Z894" i="9" s="1"/>
  <c r="AB894" i="9" s="1"/>
  <c r="AE807" i="9" s="1"/>
  <c r="AF807" i="9"/>
  <c r="AA894" i="9" l="1"/>
  <c r="Z895" i="9" s="1"/>
  <c r="AB895" i="9" s="1"/>
  <c r="AE808" i="9" s="1"/>
  <c r="AF808" i="9"/>
  <c r="AA895" i="9" l="1"/>
  <c r="Z896" i="9" s="1"/>
  <c r="AB896" i="9" s="1"/>
  <c r="AE809" i="9" s="1"/>
  <c r="AF809" i="9"/>
  <c r="AA896" i="9" l="1"/>
  <c r="Z897" i="9" s="1"/>
  <c r="AB897" i="9" s="1"/>
  <c r="AE810" i="9" s="1"/>
  <c r="AF810" i="9"/>
  <c r="AA897" i="9" l="1"/>
  <c r="Z898" i="9" s="1"/>
  <c r="AB898" i="9" s="1"/>
  <c r="AE811" i="9" s="1"/>
  <c r="AF811" i="9"/>
  <c r="AA898" i="9" l="1"/>
  <c r="Z899" i="9" s="1"/>
  <c r="AB899" i="9" s="1"/>
  <c r="AE812" i="9" s="1"/>
  <c r="AF812" i="9"/>
  <c r="AA899" i="9" l="1"/>
  <c r="Z900" i="9" s="1"/>
  <c r="AB900" i="9" s="1"/>
  <c r="AE813" i="9" s="1"/>
  <c r="AF813" i="9"/>
  <c r="AA900" i="9" l="1"/>
  <c r="Z901" i="9" s="1"/>
  <c r="AB901" i="9" s="1"/>
  <c r="AE814" i="9" s="1"/>
  <c r="AF814" i="9"/>
  <c r="AA901" i="9" l="1"/>
  <c r="Z902" i="9" s="1"/>
  <c r="AB902" i="9" s="1"/>
  <c r="AE815" i="9" s="1"/>
  <c r="AF815" i="9"/>
  <c r="AA902" i="9" l="1"/>
  <c r="Z903" i="9" s="1"/>
  <c r="AB903" i="9" s="1"/>
  <c r="AE816" i="9" s="1"/>
  <c r="AF816" i="9"/>
  <c r="AA903" i="9" l="1"/>
  <c r="Z904" i="9" s="1"/>
  <c r="AB904" i="9" s="1"/>
  <c r="AE817" i="9" s="1"/>
  <c r="AF817" i="9"/>
  <c r="AA904" i="9" l="1"/>
  <c r="Z905" i="9" s="1"/>
  <c r="AB905" i="9" s="1"/>
  <c r="AE818" i="9" s="1"/>
  <c r="AF818" i="9"/>
  <c r="AA905" i="9" l="1"/>
  <c r="Z906" i="9" s="1"/>
  <c r="AB906" i="9" s="1"/>
  <c r="AE819" i="9" s="1"/>
  <c r="AF819" i="9"/>
  <c r="AA906" i="9" l="1"/>
  <c r="Z907" i="9" s="1"/>
  <c r="AB907" i="9" s="1"/>
  <c r="AE820" i="9" s="1"/>
  <c r="AF820" i="9"/>
  <c r="AA907" i="9" l="1"/>
  <c r="Z908" i="9" s="1"/>
  <c r="AB908" i="9" s="1"/>
  <c r="AE821" i="9" s="1"/>
  <c r="AF821" i="9"/>
  <c r="AA908" i="9" l="1"/>
  <c r="Z909" i="9" s="1"/>
  <c r="AB909" i="9" s="1"/>
  <c r="AE822" i="9" s="1"/>
  <c r="AF822" i="9"/>
  <c r="AA909" i="9" l="1"/>
  <c r="Z910" i="9" s="1"/>
  <c r="AB910" i="9" s="1"/>
  <c r="AE823" i="9" s="1"/>
  <c r="AF823" i="9"/>
  <c r="AA910" i="9" l="1"/>
  <c r="Z911" i="9" s="1"/>
  <c r="AB911" i="9" s="1"/>
  <c r="AE824" i="9" s="1"/>
  <c r="AF824" i="9"/>
  <c r="AA911" i="9" l="1"/>
  <c r="Z912" i="9" s="1"/>
  <c r="AB912" i="9" s="1"/>
  <c r="AE825" i="9" s="1"/>
  <c r="AF825" i="9"/>
  <c r="AA912" i="9" l="1"/>
  <c r="Z913" i="9" s="1"/>
  <c r="AB913" i="9" s="1"/>
  <c r="AE826" i="9" s="1"/>
  <c r="AF826" i="9"/>
  <c r="AA913" i="9" l="1"/>
  <c r="Z914" i="9" s="1"/>
  <c r="AB914" i="9" s="1"/>
  <c r="AE827" i="9" s="1"/>
  <c r="AF827" i="9"/>
  <c r="AA914" i="9" l="1"/>
  <c r="Z915" i="9" s="1"/>
  <c r="AB915" i="9" s="1"/>
  <c r="AE828" i="9" s="1"/>
  <c r="AF828" i="9"/>
  <c r="AA915" i="9" l="1"/>
  <c r="Z916" i="9" s="1"/>
  <c r="AB916" i="9" s="1"/>
  <c r="AE829" i="9" s="1"/>
  <c r="AF829" i="9"/>
  <c r="AA916" i="9" l="1"/>
  <c r="Z917" i="9" s="1"/>
  <c r="AB917" i="9" s="1"/>
  <c r="AE830" i="9" s="1"/>
  <c r="AF830" i="9"/>
  <c r="AA917" i="9" l="1"/>
  <c r="Z918" i="9" s="1"/>
  <c r="AB918" i="9" s="1"/>
  <c r="AE831" i="9" s="1"/>
  <c r="AF831" i="9"/>
  <c r="AA918" i="9" l="1"/>
  <c r="Z919" i="9" s="1"/>
  <c r="AB919" i="9" s="1"/>
  <c r="AE832" i="9" s="1"/>
  <c r="AF832" i="9"/>
  <c r="AA919" i="9" l="1"/>
  <c r="Z920" i="9" s="1"/>
  <c r="AB920" i="9" s="1"/>
  <c r="AE833" i="9" s="1"/>
  <c r="AF833" i="9"/>
  <c r="AA920" i="9" l="1"/>
  <c r="Z921" i="9" s="1"/>
  <c r="AB921" i="9" s="1"/>
  <c r="AE834" i="9" s="1"/>
  <c r="AF834" i="9"/>
  <c r="AA921" i="9" l="1"/>
  <c r="Z922" i="9" s="1"/>
  <c r="AB922" i="9" s="1"/>
  <c r="AE835" i="9" s="1"/>
  <c r="AF835" i="9"/>
  <c r="AA922" i="9" l="1"/>
  <c r="Z923" i="9" s="1"/>
  <c r="AB923" i="9" s="1"/>
  <c r="AE836" i="9" s="1"/>
  <c r="AF836" i="9"/>
  <c r="AA923" i="9" l="1"/>
  <c r="Z924" i="9" s="1"/>
  <c r="AB924" i="9" s="1"/>
  <c r="AE837" i="9" s="1"/>
  <c r="AF837" i="9"/>
  <c r="AA924" i="9" l="1"/>
  <c r="Z925" i="9" s="1"/>
  <c r="AB925" i="9" s="1"/>
  <c r="AE838" i="9" s="1"/>
  <c r="AF838" i="9"/>
  <c r="AA925" i="9" l="1"/>
  <c r="Z926" i="9" s="1"/>
  <c r="AB926" i="9" s="1"/>
  <c r="AE839" i="9" s="1"/>
  <c r="AF839" i="9"/>
  <c r="AA926" i="9" l="1"/>
  <c r="Z927" i="9" s="1"/>
  <c r="AB927" i="9" s="1"/>
  <c r="AE840" i="9" s="1"/>
  <c r="AF840" i="9"/>
  <c r="AA927" i="9" l="1"/>
  <c r="Z928" i="9" s="1"/>
  <c r="AB928" i="9" s="1"/>
  <c r="AE841" i="9" s="1"/>
  <c r="AF841" i="9"/>
  <c r="AA928" i="9" l="1"/>
  <c r="Z929" i="9" s="1"/>
  <c r="AB929" i="9" s="1"/>
  <c r="AE842" i="9" s="1"/>
  <c r="AF842" i="9"/>
  <c r="AA929" i="9" l="1"/>
  <c r="Z930" i="9" s="1"/>
  <c r="AB930" i="9" s="1"/>
  <c r="AE843" i="9" s="1"/>
  <c r="AF843" i="9"/>
  <c r="AA930" i="9" l="1"/>
  <c r="Z931" i="9" s="1"/>
  <c r="AB931" i="9" s="1"/>
  <c r="AE844" i="9" s="1"/>
  <c r="AF844" i="9"/>
  <c r="AA931" i="9" l="1"/>
  <c r="Z932" i="9" s="1"/>
  <c r="AB932" i="9" s="1"/>
  <c r="AE845" i="9" s="1"/>
  <c r="AF845" i="9"/>
  <c r="AA932" i="9" l="1"/>
  <c r="Z933" i="9" s="1"/>
  <c r="AB933" i="9" s="1"/>
  <c r="AE846" i="9" s="1"/>
  <c r="AF846" i="9"/>
  <c r="AA933" i="9" l="1"/>
  <c r="Z934" i="9" s="1"/>
  <c r="AB934" i="9" s="1"/>
  <c r="AE847" i="9" s="1"/>
  <c r="AF847" i="9"/>
  <c r="AA934" i="9" l="1"/>
  <c r="Z935" i="9" s="1"/>
  <c r="AB935" i="9" s="1"/>
  <c r="AE848" i="9" s="1"/>
  <c r="AF848" i="9"/>
  <c r="AA935" i="9" l="1"/>
  <c r="Z936" i="9" s="1"/>
  <c r="AB936" i="9" s="1"/>
  <c r="AE849" i="9" s="1"/>
  <c r="AF849" i="9"/>
  <c r="AA936" i="9" l="1"/>
  <c r="Z937" i="9" s="1"/>
  <c r="AB937" i="9" s="1"/>
  <c r="AE850" i="9" s="1"/>
  <c r="AF850" i="9"/>
  <c r="AA937" i="9" l="1"/>
  <c r="Z938" i="9" s="1"/>
  <c r="AB938" i="9" s="1"/>
  <c r="AE851" i="9" s="1"/>
  <c r="AF851" i="9"/>
  <c r="AA938" i="9" l="1"/>
  <c r="Z939" i="9" s="1"/>
  <c r="AB939" i="9" s="1"/>
  <c r="AE852" i="9" s="1"/>
  <c r="AF852" i="9"/>
  <c r="AA939" i="9" l="1"/>
  <c r="Z940" i="9" s="1"/>
  <c r="AB940" i="9" s="1"/>
  <c r="AE853" i="9" s="1"/>
  <c r="AF853" i="9"/>
  <c r="AA940" i="9" l="1"/>
  <c r="Z941" i="9" s="1"/>
  <c r="AB941" i="9" s="1"/>
  <c r="AE854" i="9" s="1"/>
  <c r="AF854" i="9"/>
  <c r="AA941" i="9" l="1"/>
  <c r="Z942" i="9" s="1"/>
  <c r="AB942" i="9" s="1"/>
  <c r="AE855" i="9" s="1"/>
  <c r="AF855" i="9"/>
  <c r="AA942" i="9" l="1"/>
  <c r="Z943" i="9" s="1"/>
  <c r="AB943" i="9" s="1"/>
  <c r="AE856" i="9" s="1"/>
  <c r="AF856" i="9"/>
  <c r="AA943" i="9" l="1"/>
  <c r="Z944" i="9" s="1"/>
  <c r="AB944" i="9" s="1"/>
  <c r="AE857" i="9" s="1"/>
  <c r="AF857" i="9"/>
  <c r="AA944" i="9" l="1"/>
  <c r="Z945" i="9" s="1"/>
  <c r="AB945" i="9" s="1"/>
  <c r="AE858" i="9" s="1"/>
  <c r="AF858" i="9"/>
  <c r="AA945" i="9" l="1"/>
  <c r="Z946" i="9" s="1"/>
  <c r="AB946" i="9" s="1"/>
  <c r="AE859" i="9" s="1"/>
  <c r="AF859" i="9"/>
  <c r="AA946" i="9" l="1"/>
  <c r="Z947" i="9" s="1"/>
  <c r="AB947" i="9" s="1"/>
  <c r="AE860" i="9" s="1"/>
  <c r="AF860" i="9"/>
  <c r="AA947" i="9" l="1"/>
  <c r="Z948" i="9" s="1"/>
  <c r="AB948" i="9" s="1"/>
  <c r="AE861" i="9" s="1"/>
  <c r="AF861" i="9"/>
  <c r="AA948" i="9" l="1"/>
  <c r="Z949" i="9" s="1"/>
  <c r="AB949" i="9" s="1"/>
  <c r="AE862" i="9" s="1"/>
  <c r="AF862" i="9"/>
  <c r="AA949" i="9" l="1"/>
  <c r="Z950" i="9" s="1"/>
  <c r="AB950" i="9" s="1"/>
  <c r="AE863" i="9" s="1"/>
  <c r="AF863" i="9"/>
  <c r="AA950" i="9" l="1"/>
  <c r="Z951" i="9" s="1"/>
  <c r="AB951" i="9" s="1"/>
  <c r="AE864" i="9" s="1"/>
  <c r="AF864" i="9"/>
  <c r="AA951" i="9" l="1"/>
  <c r="Z952" i="9" s="1"/>
  <c r="AB952" i="9" s="1"/>
  <c r="AE865" i="9" s="1"/>
  <c r="AF865" i="9"/>
  <c r="AA952" i="9" l="1"/>
  <c r="Z953" i="9" s="1"/>
  <c r="AB953" i="9" s="1"/>
  <c r="AE866" i="9" s="1"/>
  <c r="AF866" i="9"/>
  <c r="AA953" i="9" l="1"/>
  <c r="Z954" i="9" s="1"/>
  <c r="AB954" i="9" s="1"/>
  <c r="AE867" i="9" s="1"/>
  <c r="AF867" i="9"/>
  <c r="AA954" i="9" l="1"/>
  <c r="Z955" i="9" s="1"/>
  <c r="AB955" i="9" s="1"/>
  <c r="AE868" i="9" s="1"/>
  <c r="AF868" i="9"/>
  <c r="AA955" i="9" l="1"/>
  <c r="Z956" i="9" s="1"/>
  <c r="AB956" i="9" s="1"/>
  <c r="AE869" i="9" s="1"/>
  <c r="AF869" i="9"/>
  <c r="AA956" i="9" l="1"/>
  <c r="Z957" i="9" s="1"/>
  <c r="AB957" i="9" s="1"/>
  <c r="AE870" i="9" s="1"/>
  <c r="AF870" i="9"/>
  <c r="AA957" i="9" l="1"/>
  <c r="Z958" i="9" s="1"/>
  <c r="AB958" i="9" s="1"/>
  <c r="AE871" i="9" s="1"/>
  <c r="AF871" i="9"/>
  <c r="AA958" i="9" l="1"/>
  <c r="Z959" i="9" s="1"/>
  <c r="AB959" i="9" s="1"/>
  <c r="AE872" i="9" s="1"/>
  <c r="AF872" i="9"/>
  <c r="AA959" i="9" l="1"/>
  <c r="Z960" i="9" s="1"/>
  <c r="AB960" i="9" s="1"/>
  <c r="AE873" i="9" s="1"/>
  <c r="AF873" i="9"/>
  <c r="AA960" i="9" l="1"/>
  <c r="Z961" i="9" s="1"/>
  <c r="AB961" i="9" s="1"/>
  <c r="AE874" i="9" s="1"/>
  <c r="AF874" i="9"/>
  <c r="AA961" i="9" l="1"/>
  <c r="Z962" i="9" s="1"/>
  <c r="AB962" i="9" s="1"/>
  <c r="AE875" i="9" s="1"/>
  <c r="AF875" i="9"/>
  <c r="AA962" i="9" l="1"/>
  <c r="Z963" i="9" s="1"/>
  <c r="AB963" i="9" s="1"/>
  <c r="AE876" i="9" s="1"/>
  <c r="AF876" i="9"/>
  <c r="AA963" i="9" l="1"/>
  <c r="Z964" i="9" s="1"/>
  <c r="AB964" i="9" s="1"/>
  <c r="AE877" i="9" s="1"/>
  <c r="AF877" i="9"/>
  <c r="AA964" i="9" l="1"/>
  <c r="Z965" i="9" s="1"/>
  <c r="AB965" i="9" s="1"/>
  <c r="AE878" i="9" s="1"/>
  <c r="AF878" i="9"/>
  <c r="AA965" i="9" l="1"/>
  <c r="Z966" i="9" s="1"/>
  <c r="AB966" i="9" s="1"/>
  <c r="AE879" i="9" s="1"/>
  <c r="AF879" i="9"/>
  <c r="AA966" i="9" l="1"/>
  <c r="Z967" i="9" s="1"/>
  <c r="AB967" i="9" s="1"/>
  <c r="AE880" i="9" s="1"/>
  <c r="AF880" i="9"/>
  <c r="AA967" i="9" l="1"/>
  <c r="Z968" i="9" s="1"/>
  <c r="AB968" i="9" s="1"/>
  <c r="AE881" i="9" s="1"/>
  <c r="AF881" i="9"/>
  <c r="AA968" i="9" l="1"/>
  <c r="Z969" i="9" s="1"/>
  <c r="AB969" i="9" s="1"/>
  <c r="AE882" i="9" s="1"/>
  <c r="AF882" i="9"/>
  <c r="AA969" i="9" l="1"/>
  <c r="Z970" i="9" s="1"/>
  <c r="AB970" i="9" s="1"/>
  <c r="AE883" i="9" s="1"/>
  <c r="AF883" i="9"/>
  <c r="AA970" i="9" l="1"/>
  <c r="Z971" i="9" s="1"/>
  <c r="AB971" i="9" s="1"/>
  <c r="AE884" i="9" s="1"/>
  <c r="AF884" i="9"/>
  <c r="AA971" i="9" l="1"/>
  <c r="Z972" i="9" s="1"/>
  <c r="AB972" i="9" s="1"/>
  <c r="AE885" i="9" s="1"/>
  <c r="AF885" i="9"/>
  <c r="AA972" i="9" l="1"/>
  <c r="Z973" i="9" s="1"/>
  <c r="AB973" i="9" s="1"/>
  <c r="AE886" i="9" s="1"/>
  <c r="AF886" i="9"/>
  <c r="AA973" i="9" l="1"/>
  <c r="Z974" i="9" s="1"/>
  <c r="AB974" i="9" s="1"/>
  <c r="AE887" i="9" s="1"/>
  <c r="AF887" i="9"/>
  <c r="AA974" i="9" l="1"/>
  <c r="Z975" i="9" s="1"/>
  <c r="AB975" i="9" s="1"/>
  <c r="AE888" i="9" s="1"/>
  <c r="AF888" i="9"/>
  <c r="AA975" i="9" l="1"/>
  <c r="Z976" i="9" s="1"/>
  <c r="AB976" i="9" s="1"/>
  <c r="AE889" i="9" s="1"/>
  <c r="AF889" i="9"/>
  <c r="AA976" i="9" l="1"/>
  <c r="Z977" i="9" s="1"/>
  <c r="AB977" i="9" s="1"/>
  <c r="AE890" i="9" s="1"/>
  <c r="AF890" i="9"/>
  <c r="AA977" i="9" l="1"/>
  <c r="Z978" i="9" s="1"/>
  <c r="AB978" i="9" s="1"/>
  <c r="AE891" i="9" s="1"/>
  <c r="AF891" i="9"/>
  <c r="AA978" i="9" l="1"/>
  <c r="Z979" i="9" s="1"/>
  <c r="AB979" i="9" s="1"/>
  <c r="AE892" i="9" s="1"/>
  <c r="AF892" i="9"/>
  <c r="AA979" i="9" l="1"/>
  <c r="Z980" i="9" s="1"/>
  <c r="AB980" i="9" s="1"/>
  <c r="AE893" i="9" s="1"/>
  <c r="AF893" i="9"/>
  <c r="AA980" i="9" l="1"/>
  <c r="Z981" i="9" s="1"/>
  <c r="AB981" i="9" s="1"/>
  <c r="AE894" i="9" l="1"/>
  <c r="AA981" i="9"/>
  <c r="Z982" i="9" s="1"/>
  <c r="AB982" i="9" s="1"/>
  <c r="AE895" i="9" s="1"/>
  <c r="AF894" i="9"/>
  <c r="AF895" i="9"/>
  <c r="AA982" i="9" l="1"/>
  <c r="Z983" i="9" s="1"/>
  <c r="AB983" i="9" s="1"/>
  <c r="AE896" i="9" s="1"/>
  <c r="AF896" i="9"/>
  <c r="AA983" i="9" l="1"/>
  <c r="Z984" i="9" s="1"/>
  <c r="AB984" i="9" s="1"/>
  <c r="AE897" i="9" s="1"/>
  <c r="AF897" i="9"/>
  <c r="AA984" i="9" l="1"/>
  <c r="Z985" i="9" s="1"/>
  <c r="AB985" i="9" s="1"/>
  <c r="AE898" i="9" s="1"/>
  <c r="AF898" i="9"/>
  <c r="AA985" i="9" l="1"/>
  <c r="Z986" i="9" s="1"/>
  <c r="AB986" i="9" s="1"/>
  <c r="AE899" i="9" s="1"/>
  <c r="AF899" i="9"/>
  <c r="AA986" i="9" l="1"/>
  <c r="Z987" i="9" s="1"/>
  <c r="AB987" i="9" s="1"/>
  <c r="AE900" i="9" s="1"/>
  <c r="AF900" i="9"/>
  <c r="AA987" i="9" l="1"/>
  <c r="Z988" i="9" s="1"/>
  <c r="AB988" i="9" s="1"/>
  <c r="AE901" i="9" s="1"/>
  <c r="AF901" i="9"/>
  <c r="AA988" i="9" l="1"/>
  <c r="Z989" i="9" s="1"/>
  <c r="AB989" i="9" s="1"/>
  <c r="AE902" i="9" s="1"/>
  <c r="AF902" i="9"/>
  <c r="AA989" i="9" l="1"/>
  <c r="Z990" i="9" s="1"/>
  <c r="AB990" i="9" s="1"/>
  <c r="AE903" i="9" s="1"/>
  <c r="AF903" i="9"/>
  <c r="AA990" i="9" l="1"/>
  <c r="Z991" i="9" s="1"/>
  <c r="AB991" i="9" s="1"/>
  <c r="AE904" i="9" s="1"/>
  <c r="AF904" i="9"/>
  <c r="AA991" i="9" l="1"/>
  <c r="Z992" i="9" s="1"/>
  <c r="AB992" i="9" s="1"/>
  <c r="AE905" i="9" s="1"/>
  <c r="AF905" i="9"/>
  <c r="AA992" i="9" l="1"/>
  <c r="Z993" i="9" s="1"/>
  <c r="AB993" i="9" s="1"/>
  <c r="AE906" i="9" s="1"/>
  <c r="AF906" i="9"/>
  <c r="AA993" i="9" l="1"/>
  <c r="Z994" i="9" s="1"/>
  <c r="AB994" i="9" s="1"/>
  <c r="AE907" i="9" s="1"/>
  <c r="AF907" i="9"/>
  <c r="AA994" i="9" l="1"/>
  <c r="Z995" i="9" s="1"/>
  <c r="AB995" i="9" s="1"/>
  <c r="AE908" i="9" s="1"/>
  <c r="AF908" i="9"/>
  <c r="AA995" i="9" l="1"/>
  <c r="Z996" i="9" s="1"/>
  <c r="AB996" i="9" s="1"/>
  <c r="AE909" i="9" s="1"/>
  <c r="AF909" i="9"/>
  <c r="AA996" i="9" l="1"/>
  <c r="Z997" i="9" s="1"/>
  <c r="AB997" i="9" s="1"/>
  <c r="AE910" i="9" s="1"/>
  <c r="AF910" i="9"/>
  <c r="AA997" i="9" l="1"/>
  <c r="Z998" i="9" s="1"/>
  <c r="AB998" i="9" s="1"/>
  <c r="AE911" i="9" s="1"/>
  <c r="AF911" i="9"/>
  <c r="AA998" i="9" l="1"/>
  <c r="Z999" i="9" s="1"/>
  <c r="AB999" i="9" s="1"/>
  <c r="AE912" i="9" s="1"/>
  <c r="AF912" i="9"/>
  <c r="AA999" i="9" l="1"/>
  <c r="Z1000" i="9" s="1"/>
  <c r="AB1000" i="9" s="1"/>
  <c r="AE913" i="9" s="1"/>
  <c r="AF913" i="9"/>
  <c r="AA1000" i="9" l="1"/>
  <c r="Z1001" i="9" s="1"/>
  <c r="AB1001" i="9" s="1"/>
  <c r="AE914" i="9" s="1"/>
  <c r="AF914" i="9"/>
  <c r="AA1001" i="9" l="1"/>
  <c r="Z1002" i="9" s="1"/>
  <c r="AB1002" i="9" s="1"/>
  <c r="AE915" i="9" s="1"/>
  <c r="AF915" i="9"/>
  <c r="AA1002" i="9" l="1"/>
  <c r="Z1003" i="9" s="1"/>
  <c r="AB1003" i="9" s="1"/>
  <c r="AE916" i="9" s="1"/>
  <c r="AF916" i="9"/>
  <c r="AA1003" i="9" l="1"/>
  <c r="Z1004" i="9" s="1"/>
  <c r="AB1004" i="9" s="1"/>
  <c r="AE917" i="9" s="1"/>
  <c r="AF917" i="9"/>
  <c r="AA1004" i="9" l="1"/>
  <c r="Z1005" i="9" s="1"/>
  <c r="AB1005" i="9" s="1"/>
  <c r="AE918" i="9" s="1"/>
  <c r="AF918" i="9"/>
  <c r="AA1005" i="9" l="1"/>
  <c r="Z1006" i="9" s="1"/>
  <c r="AB1006" i="9" s="1"/>
  <c r="AE919" i="9" s="1"/>
  <c r="AF919" i="9"/>
  <c r="AA1006" i="9" l="1"/>
  <c r="Z1007" i="9" s="1"/>
  <c r="AB1007" i="9" s="1"/>
  <c r="AE920" i="9" s="1"/>
  <c r="AF920" i="9"/>
  <c r="AA1007" i="9" l="1"/>
  <c r="Z1008" i="9" s="1"/>
  <c r="AB1008" i="9" s="1"/>
  <c r="AE921" i="9" s="1"/>
  <c r="AF921" i="9"/>
  <c r="AA1008" i="9" l="1"/>
  <c r="Z1009" i="9" s="1"/>
  <c r="AB1009" i="9" s="1"/>
  <c r="AE922" i="9" s="1"/>
  <c r="AF922" i="9"/>
  <c r="AA1009" i="9" l="1"/>
  <c r="Z1010" i="9" s="1"/>
  <c r="AB1010" i="9" s="1"/>
  <c r="AE923" i="9" s="1"/>
  <c r="AF923" i="9"/>
  <c r="AA1010" i="9" l="1"/>
  <c r="Z1011" i="9" s="1"/>
  <c r="AB1011" i="9" s="1"/>
  <c r="AE924" i="9" s="1"/>
  <c r="AF924" i="9"/>
  <c r="AA1011" i="9" l="1"/>
  <c r="Z1012" i="9" s="1"/>
  <c r="AB1012" i="9" s="1"/>
  <c r="AE925" i="9" s="1"/>
  <c r="AF925" i="9"/>
  <c r="AA1012" i="9" l="1"/>
  <c r="Z1013" i="9" s="1"/>
  <c r="AB1013" i="9" s="1"/>
  <c r="AE926" i="9" s="1"/>
  <c r="AF926" i="9"/>
  <c r="AA1013" i="9" l="1"/>
  <c r="Z1014" i="9" s="1"/>
  <c r="AB1014" i="9" s="1"/>
  <c r="AE927" i="9" s="1"/>
  <c r="AF927" i="9"/>
  <c r="AA1014" i="9" l="1"/>
  <c r="Z1015" i="9" s="1"/>
  <c r="AB1015" i="9" s="1"/>
  <c r="AE928" i="9" s="1"/>
  <c r="AF928" i="9"/>
  <c r="AA1015" i="9" l="1"/>
  <c r="Z1016" i="9" s="1"/>
  <c r="AB1016" i="9" s="1"/>
  <c r="AE929" i="9" s="1"/>
  <c r="AF929" i="9"/>
  <c r="AA1016" i="9" l="1"/>
  <c r="Z1017" i="9" s="1"/>
  <c r="AB1017" i="9" s="1"/>
  <c r="AE930" i="9" s="1"/>
  <c r="AF930" i="9"/>
  <c r="AA1017" i="9" l="1"/>
  <c r="Z1018" i="9" s="1"/>
  <c r="AB1018" i="9" s="1"/>
  <c r="AE931" i="9" s="1"/>
  <c r="AF931" i="9"/>
  <c r="AA1018" i="9" l="1"/>
  <c r="Z1019" i="9" s="1"/>
  <c r="AB1019" i="9" s="1"/>
  <c r="AE932" i="9" s="1"/>
  <c r="AF932" i="9"/>
  <c r="AA1019" i="9" l="1"/>
  <c r="Z1020" i="9" s="1"/>
  <c r="AB1020" i="9" s="1"/>
  <c r="AE933" i="9" s="1"/>
  <c r="AF933" i="9"/>
  <c r="AA1020" i="9" l="1"/>
  <c r="Z1021" i="9" s="1"/>
  <c r="AB1021" i="9" s="1"/>
  <c r="AE934" i="9" s="1"/>
  <c r="AF934" i="9"/>
  <c r="AA1021" i="9" l="1"/>
  <c r="Z1022" i="9" s="1"/>
  <c r="AB1022" i="9" s="1"/>
  <c r="AE935" i="9" s="1"/>
  <c r="AF935" i="9"/>
  <c r="AA1022" i="9" l="1"/>
  <c r="Z1023" i="9" s="1"/>
  <c r="AB1023" i="9" s="1"/>
  <c r="AE936" i="9" s="1"/>
  <c r="AF936" i="9"/>
  <c r="AA1023" i="9" l="1"/>
  <c r="Z1024" i="9" s="1"/>
  <c r="AB1024" i="9" s="1"/>
  <c r="AE937" i="9" s="1"/>
  <c r="AF937" i="9"/>
  <c r="AA1024" i="9" l="1"/>
  <c r="Z1025" i="9" s="1"/>
  <c r="AB1025" i="9" s="1"/>
  <c r="AE938" i="9" s="1"/>
  <c r="AF938" i="9"/>
  <c r="AA1025" i="9" l="1"/>
  <c r="Z1026" i="9" s="1"/>
  <c r="AB1026" i="9" s="1"/>
  <c r="AE939" i="9" s="1"/>
  <c r="AF939" i="9"/>
  <c r="AA1026" i="9" l="1"/>
  <c r="Z1027" i="9" s="1"/>
  <c r="AB1027" i="9" s="1"/>
  <c r="AE940" i="9" s="1"/>
  <c r="AF940" i="9"/>
  <c r="AA1027" i="9" l="1"/>
  <c r="Z1028" i="9" s="1"/>
  <c r="AB1028" i="9" s="1"/>
  <c r="AE941" i="9" s="1"/>
  <c r="AF941" i="9"/>
  <c r="AA1028" i="9" l="1"/>
  <c r="Z1029" i="9" s="1"/>
  <c r="AB1029" i="9" s="1"/>
  <c r="AE942" i="9" s="1"/>
  <c r="AF942" i="9"/>
  <c r="AA1029" i="9" l="1"/>
  <c r="Z1030" i="9" s="1"/>
  <c r="AB1030" i="9" s="1"/>
  <c r="AE943" i="9" s="1"/>
  <c r="AF943" i="9"/>
  <c r="AA1030" i="9" l="1"/>
  <c r="Z1031" i="9" s="1"/>
  <c r="AB1031" i="9" s="1"/>
  <c r="AE944" i="9" s="1"/>
  <c r="AF944" i="9"/>
  <c r="AA1031" i="9" l="1"/>
  <c r="Z1032" i="9" s="1"/>
  <c r="AB1032" i="9" s="1"/>
  <c r="AE945" i="9" s="1"/>
  <c r="AF945" i="9"/>
  <c r="AA1032" i="9" l="1"/>
  <c r="Z1033" i="9" s="1"/>
  <c r="AB1033" i="9" s="1"/>
  <c r="AE946" i="9" s="1"/>
  <c r="AF946" i="9"/>
  <c r="AA1033" i="9" l="1"/>
  <c r="Z1034" i="9" s="1"/>
  <c r="AB1034" i="9" s="1"/>
  <c r="AE947" i="9" s="1"/>
  <c r="AF947" i="9"/>
  <c r="AA1034" i="9" l="1"/>
  <c r="Z1035" i="9" s="1"/>
  <c r="AB1035" i="9" s="1"/>
  <c r="AE948" i="9" s="1"/>
  <c r="AF948" i="9"/>
  <c r="AA1035" i="9" l="1"/>
  <c r="Z1036" i="9" s="1"/>
  <c r="AB1036" i="9" s="1"/>
  <c r="AE949" i="9" s="1"/>
  <c r="AF949" i="9"/>
  <c r="AA1036" i="9" l="1"/>
  <c r="Z1037" i="9" s="1"/>
  <c r="AB1037" i="9" s="1"/>
  <c r="AE950" i="9" s="1"/>
  <c r="AF950" i="9"/>
  <c r="AA1037" i="9" l="1"/>
  <c r="Z1038" i="9" s="1"/>
  <c r="AB1038" i="9" s="1"/>
  <c r="AE951" i="9" s="1"/>
  <c r="AF951" i="9"/>
  <c r="AA1038" i="9" l="1"/>
  <c r="Z1039" i="9" s="1"/>
  <c r="AB1039" i="9" s="1"/>
  <c r="AE952" i="9" s="1"/>
  <c r="AF952" i="9"/>
  <c r="AA1039" i="9" l="1"/>
  <c r="Z1040" i="9" s="1"/>
  <c r="AB1040" i="9" s="1"/>
  <c r="AE953" i="9" s="1"/>
  <c r="AF953" i="9"/>
  <c r="AA1040" i="9" l="1"/>
  <c r="Z1041" i="9" s="1"/>
  <c r="AB1041" i="9" s="1"/>
  <c r="AE954" i="9" s="1"/>
  <c r="AF954" i="9"/>
  <c r="AA1041" i="9" l="1"/>
  <c r="Z1042" i="9" s="1"/>
  <c r="AB1042" i="9" s="1"/>
  <c r="AE955" i="9" s="1"/>
  <c r="AF955" i="9"/>
  <c r="AA1042" i="9" l="1"/>
  <c r="Z1043" i="9" s="1"/>
  <c r="AB1043" i="9" s="1"/>
  <c r="AE956" i="9" s="1"/>
  <c r="AF956" i="9"/>
  <c r="AA1043" i="9" l="1"/>
  <c r="Z1044" i="9" s="1"/>
  <c r="AB1044" i="9" s="1"/>
  <c r="AE957" i="9" s="1"/>
  <c r="AF957" i="9"/>
  <c r="AA1044" i="9" l="1"/>
  <c r="Z1045" i="9" s="1"/>
  <c r="AB1045" i="9" s="1"/>
  <c r="AE958" i="9" s="1"/>
  <c r="AF958" i="9"/>
  <c r="AA1045" i="9" l="1"/>
  <c r="Z1046" i="9" s="1"/>
  <c r="AB1046" i="9" s="1"/>
  <c r="AE959" i="9" s="1"/>
  <c r="AF959" i="9"/>
  <c r="AA1046" i="9" l="1"/>
  <c r="Z1047" i="9" s="1"/>
  <c r="AB1047" i="9" s="1"/>
  <c r="AE960" i="9" s="1"/>
  <c r="AF960" i="9"/>
  <c r="AA1047" i="9" l="1"/>
  <c r="Z1048" i="9" s="1"/>
  <c r="AB1048" i="9" s="1"/>
  <c r="AE961" i="9" s="1"/>
  <c r="AF961" i="9"/>
  <c r="AA1048" i="9" l="1"/>
  <c r="Z1049" i="9" s="1"/>
  <c r="AB1049" i="9" s="1"/>
  <c r="AE962" i="9" s="1"/>
  <c r="AF962" i="9"/>
  <c r="AA1049" i="9" l="1"/>
  <c r="Z1050" i="9" s="1"/>
  <c r="AB1050" i="9" s="1"/>
  <c r="AE963" i="9" s="1"/>
  <c r="AF963" i="9"/>
  <c r="AA1050" i="9" l="1"/>
  <c r="Z1051" i="9" s="1"/>
  <c r="AB1051" i="9" s="1"/>
  <c r="AE964" i="9" s="1"/>
  <c r="AF964" i="9"/>
  <c r="AA1051" i="9" l="1"/>
  <c r="Z1052" i="9" s="1"/>
  <c r="AB1052" i="9" s="1"/>
  <c r="AE965" i="9" s="1"/>
  <c r="AF965" i="9"/>
  <c r="AA1052" i="9" l="1"/>
  <c r="Z1053" i="9" s="1"/>
  <c r="AB1053" i="9" s="1"/>
  <c r="AE966" i="9" s="1"/>
  <c r="AF966" i="9"/>
  <c r="AA1053" i="9" l="1"/>
  <c r="Z1054" i="9" s="1"/>
  <c r="AB1054" i="9" s="1"/>
  <c r="AE967" i="9" s="1"/>
  <c r="AF967" i="9"/>
  <c r="AA1054" i="9" l="1"/>
  <c r="Z1055" i="9" s="1"/>
  <c r="AB1055" i="9" s="1"/>
  <c r="AE968" i="9" s="1"/>
  <c r="AF968" i="9"/>
  <c r="AA1055" i="9" l="1"/>
  <c r="Z1056" i="9" s="1"/>
  <c r="AB1056" i="9" s="1"/>
  <c r="AE969" i="9" s="1"/>
  <c r="AF969" i="9"/>
  <c r="AA1056" i="9" l="1"/>
  <c r="Z1057" i="9" s="1"/>
  <c r="AB1057" i="9" s="1"/>
  <c r="AE970" i="9" s="1"/>
  <c r="AF970" i="9"/>
  <c r="AA1057" i="9" l="1"/>
  <c r="Z1058" i="9" s="1"/>
  <c r="AB1058" i="9" s="1"/>
  <c r="AE971" i="9" s="1"/>
  <c r="AF971" i="9"/>
  <c r="AA1058" i="9" l="1"/>
  <c r="Z1059" i="9" s="1"/>
  <c r="AB1059" i="9" s="1"/>
  <c r="AE972" i="9" s="1"/>
  <c r="AF972" i="9"/>
  <c r="AA1059" i="9" l="1"/>
  <c r="Z1060" i="9" s="1"/>
  <c r="AB1060" i="9" s="1"/>
  <c r="AE973" i="9" s="1"/>
  <c r="AF973" i="9"/>
  <c r="AA1060" i="9" l="1"/>
  <c r="Z1061" i="9" s="1"/>
  <c r="AB1061" i="9" s="1"/>
  <c r="AE974" i="9" s="1"/>
  <c r="AF974" i="9"/>
  <c r="AA1061" i="9" l="1"/>
  <c r="Z1062" i="9" s="1"/>
  <c r="AB1062" i="9" s="1"/>
  <c r="AE975" i="9" s="1"/>
  <c r="AF975" i="9"/>
  <c r="AA1062" i="9" l="1"/>
  <c r="Z1063" i="9" s="1"/>
  <c r="AB1063" i="9" s="1"/>
  <c r="AE976" i="9" s="1"/>
  <c r="AF976" i="9"/>
  <c r="AA1063" i="9" l="1"/>
  <c r="Z1064" i="9" s="1"/>
  <c r="AB1064" i="9" s="1"/>
  <c r="AE977" i="9" s="1"/>
  <c r="AF977" i="9"/>
  <c r="AA1064" i="9" l="1"/>
  <c r="Z1065" i="9" s="1"/>
  <c r="AB1065" i="9" s="1"/>
  <c r="AE978" i="9" s="1"/>
  <c r="AF978" i="9"/>
  <c r="AA1065" i="9" l="1"/>
  <c r="Z1066" i="9" s="1"/>
  <c r="AB1066" i="9" s="1"/>
  <c r="AE979" i="9" s="1"/>
  <c r="AF979" i="9"/>
  <c r="AA1066" i="9" l="1"/>
  <c r="Z1067" i="9" s="1"/>
  <c r="AB1067" i="9" s="1"/>
  <c r="AE980" i="9" s="1"/>
  <c r="AF980" i="9"/>
  <c r="AA1067" i="9" l="1"/>
  <c r="Z1068" i="9" s="1"/>
  <c r="AB1068" i="9" s="1"/>
  <c r="AE981" i="9" s="1"/>
  <c r="AF981" i="9"/>
  <c r="AA1068" i="9" l="1"/>
  <c r="Z1069" i="9" s="1"/>
  <c r="AB1069" i="9" s="1"/>
  <c r="AE982" i="9" s="1"/>
  <c r="AF982" i="9"/>
  <c r="AA1069" i="9" l="1"/>
  <c r="Z1070" i="9" s="1"/>
  <c r="AB1070" i="9" s="1"/>
  <c r="AE983" i="9" s="1"/>
  <c r="AF983" i="9"/>
  <c r="AA1070" i="9" l="1"/>
  <c r="Z1071" i="9" s="1"/>
  <c r="AB1071" i="9" s="1"/>
  <c r="AE984" i="9" s="1"/>
  <c r="AF984" i="9"/>
  <c r="AA1071" i="9" l="1"/>
  <c r="Z1072" i="9" s="1"/>
  <c r="AB1072" i="9" s="1"/>
  <c r="AE985" i="9" s="1"/>
  <c r="AF985" i="9"/>
  <c r="AA1072" i="9" l="1"/>
  <c r="Z1073" i="9" s="1"/>
  <c r="AB1073" i="9" s="1"/>
  <c r="AE986" i="9" s="1"/>
  <c r="AF986" i="9"/>
  <c r="AA1073" i="9" l="1"/>
  <c r="Z1074" i="9" s="1"/>
  <c r="AB1074" i="9" s="1"/>
  <c r="AE987" i="9" s="1"/>
  <c r="AF987" i="9"/>
  <c r="AA1074" i="9" l="1"/>
  <c r="Z1075" i="9" s="1"/>
  <c r="AB1075" i="9" s="1"/>
  <c r="AE988" i="9" s="1"/>
  <c r="AF988" i="9"/>
  <c r="AA1075" i="9" l="1"/>
  <c r="Z1076" i="9" s="1"/>
  <c r="AB1076" i="9" s="1"/>
  <c r="AE989" i="9" s="1"/>
  <c r="AF989" i="9"/>
  <c r="AA1076" i="9" l="1"/>
  <c r="Z1077" i="9" s="1"/>
  <c r="AB1077" i="9" s="1"/>
  <c r="AE990" i="9" s="1"/>
  <c r="AF990" i="9"/>
  <c r="AA1077" i="9" l="1"/>
  <c r="Z1078" i="9" s="1"/>
  <c r="AB1078" i="9" s="1"/>
  <c r="AE991" i="9" s="1"/>
  <c r="AF991" i="9"/>
  <c r="AA1078" i="9" l="1"/>
  <c r="Z1079" i="9" s="1"/>
  <c r="AB1079" i="9" s="1"/>
  <c r="AE992" i="9" s="1"/>
  <c r="AF992" i="9"/>
  <c r="AA1079" i="9" l="1"/>
  <c r="Z1080" i="9" s="1"/>
  <c r="AB1080" i="9" s="1"/>
  <c r="AE993" i="9" s="1"/>
  <c r="AF993" i="9"/>
  <c r="AA1080" i="9" l="1"/>
  <c r="Z1081" i="9" s="1"/>
  <c r="AB1081" i="9" s="1"/>
  <c r="AE994" i="9" s="1"/>
  <c r="AF994" i="9"/>
  <c r="AA1081" i="9" l="1"/>
  <c r="Z1082" i="9" s="1"/>
  <c r="AB1082" i="9" s="1"/>
  <c r="AE995" i="9" s="1"/>
  <c r="AF995" i="9"/>
  <c r="AA1082" i="9" l="1"/>
  <c r="Z1083" i="9" s="1"/>
  <c r="AB1083" i="9" s="1"/>
  <c r="AE996" i="9" s="1"/>
  <c r="AF996" i="9"/>
  <c r="AA1083" i="9" l="1"/>
  <c r="Z1084" i="9" s="1"/>
  <c r="AB1084" i="9" s="1"/>
  <c r="AE997" i="9" s="1"/>
  <c r="AF997" i="9"/>
  <c r="AA1084" i="9" l="1"/>
  <c r="Z1085" i="9" s="1"/>
  <c r="AB1085" i="9" s="1"/>
  <c r="AE998" i="9" s="1"/>
  <c r="AF998" i="9"/>
  <c r="AA1085" i="9" l="1"/>
  <c r="Z1086" i="9" s="1"/>
  <c r="AB1086" i="9" s="1"/>
  <c r="AE999" i="9" s="1"/>
  <c r="AF999" i="9"/>
  <c r="AA1086" i="9" l="1"/>
  <c r="Z1087" i="9" s="1"/>
  <c r="AB1087" i="9" s="1"/>
  <c r="AE1000" i="9" s="1"/>
  <c r="AF1000" i="9"/>
  <c r="AA1087" i="9" l="1"/>
  <c r="Z1088" i="9" s="1"/>
  <c r="AB1088" i="9" s="1"/>
  <c r="AE1001" i="9" s="1"/>
  <c r="AF1001" i="9"/>
  <c r="AA1088" i="9" l="1"/>
  <c r="Z1089" i="9" s="1"/>
  <c r="AB1089" i="9" s="1"/>
  <c r="AE1002" i="9" s="1"/>
  <c r="AF1002" i="9"/>
  <c r="AA1089" i="9" l="1"/>
  <c r="Z1090" i="9" s="1"/>
  <c r="AB1090" i="9" s="1"/>
  <c r="AE1003" i="9" s="1"/>
  <c r="AF1003" i="9"/>
  <c r="AA1090" i="9" l="1"/>
  <c r="Z1091" i="9" s="1"/>
  <c r="AB1091" i="9" s="1"/>
  <c r="AE1004" i="9" s="1"/>
  <c r="AF1004" i="9"/>
  <c r="AA1091" i="9" l="1"/>
  <c r="Z1092" i="9" s="1"/>
  <c r="AB1092" i="9" s="1"/>
  <c r="AE1005" i="9" s="1"/>
  <c r="AF1005" i="9"/>
  <c r="AA1092" i="9" l="1"/>
  <c r="Z1093" i="9" s="1"/>
  <c r="AB1093" i="9" s="1"/>
  <c r="AE1006" i="9" s="1"/>
  <c r="AF1006" i="9"/>
  <c r="AA1093" i="9" l="1"/>
  <c r="Z1094" i="9" s="1"/>
  <c r="AB1094" i="9" s="1"/>
  <c r="AE1007" i="9" s="1"/>
  <c r="AF1007" i="9"/>
  <c r="AA1094" i="9" l="1"/>
  <c r="Z1095" i="9" s="1"/>
  <c r="AB1095" i="9" s="1"/>
  <c r="AE1008" i="9" s="1"/>
  <c r="AF1008" i="9"/>
  <c r="AA1095" i="9" l="1"/>
  <c r="Z1096" i="9" s="1"/>
  <c r="AB1096" i="9" s="1"/>
  <c r="AE1009" i="9" s="1"/>
  <c r="AF1009" i="9"/>
  <c r="AA1096" i="9" l="1"/>
  <c r="Z1097" i="9" s="1"/>
  <c r="AB1097" i="9" s="1"/>
  <c r="AE1010" i="9" s="1"/>
  <c r="AF1010" i="9"/>
  <c r="AA1097" i="9" l="1"/>
  <c r="Z1098" i="9" s="1"/>
  <c r="AB1098" i="9" s="1"/>
  <c r="AE1011" i="9" s="1"/>
  <c r="AF1011" i="9"/>
  <c r="AA1098" i="9" l="1"/>
  <c r="Z1099" i="9" s="1"/>
  <c r="AB1099" i="9" s="1"/>
  <c r="AE1012" i="9" s="1"/>
  <c r="AF1012" i="9"/>
  <c r="AA1099" i="9" l="1"/>
  <c r="Z1100" i="9" s="1"/>
  <c r="AB1100" i="9" s="1"/>
  <c r="AE1013" i="9" s="1"/>
  <c r="AF1013" i="9"/>
  <c r="AA1100" i="9" l="1"/>
  <c r="Z1101" i="9" s="1"/>
  <c r="AB1101" i="9" l="1"/>
  <c r="AE1014" i="9" l="1"/>
  <c r="AA1101" i="9"/>
  <c r="Z1102" i="9" s="1"/>
  <c r="AB1102" i="9" s="1"/>
  <c r="AE1015" i="9" s="1"/>
  <c r="AF1014" i="9"/>
  <c r="AF1015" i="9"/>
  <c r="AA1102" i="9" l="1"/>
  <c r="Z1103" i="9" s="1"/>
  <c r="AB1103" i="9" s="1"/>
  <c r="AE1016" i="9" s="1"/>
  <c r="AF1016" i="9"/>
  <c r="AA1103" i="9" l="1"/>
  <c r="Z1104" i="9" s="1"/>
  <c r="AB1104" i="9" s="1"/>
  <c r="AE1017" i="9" s="1"/>
  <c r="AF1017" i="9"/>
  <c r="AA1104" i="9" l="1"/>
  <c r="Z1105" i="9" s="1"/>
  <c r="AB1105" i="9" s="1"/>
  <c r="AE1018" i="9" s="1"/>
  <c r="AF1018" i="9"/>
  <c r="AA1105" i="9" l="1"/>
  <c r="Z1106" i="9" s="1"/>
  <c r="AB1106" i="9" s="1"/>
  <c r="AE1019" i="9" s="1"/>
  <c r="AF1019" i="9"/>
  <c r="AA1106" i="9" l="1"/>
  <c r="Z1107" i="9" s="1"/>
  <c r="AB1107" i="9" s="1"/>
  <c r="AE1020" i="9" s="1"/>
  <c r="AF1020" i="9"/>
  <c r="AA1107" i="9" l="1"/>
  <c r="Z1108" i="9" s="1"/>
  <c r="AB1108" i="9" s="1"/>
  <c r="AE1021" i="9" s="1"/>
  <c r="AF1021" i="9"/>
  <c r="AA1108" i="9" l="1"/>
  <c r="Z1109" i="9" s="1"/>
  <c r="AB1109" i="9" s="1"/>
  <c r="AE1022" i="9" s="1"/>
  <c r="AF1022" i="9"/>
  <c r="AA1109" i="9" l="1"/>
  <c r="Z1110" i="9" s="1"/>
  <c r="AB1110" i="9" s="1"/>
  <c r="AE1023" i="9" s="1"/>
  <c r="AF1023" i="9"/>
  <c r="AA1110" i="9" l="1"/>
  <c r="Z1111" i="9" s="1"/>
  <c r="AB1111" i="9" s="1"/>
  <c r="AE1024" i="9" s="1"/>
  <c r="AF1024" i="9"/>
  <c r="AA1111" i="9" l="1"/>
  <c r="Z1112" i="9" s="1"/>
  <c r="AB1112" i="9" s="1"/>
  <c r="AE1025" i="9" s="1"/>
  <c r="AF1025" i="9"/>
  <c r="AA1112" i="9" l="1"/>
  <c r="Z1113" i="9" s="1"/>
  <c r="AB1113" i="9" s="1"/>
  <c r="AE1026" i="9" s="1"/>
  <c r="AF1026" i="9"/>
  <c r="AA1113" i="9" l="1"/>
  <c r="Z1114" i="9" s="1"/>
  <c r="AB1114" i="9" s="1"/>
  <c r="AE1027" i="9" s="1"/>
  <c r="AF1027" i="9"/>
  <c r="AA1114" i="9" l="1"/>
  <c r="Z1115" i="9" s="1"/>
  <c r="AB1115" i="9" s="1"/>
  <c r="AE1028" i="9" s="1"/>
  <c r="AF1028" i="9"/>
  <c r="AA1115" i="9" l="1"/>
  <c r="Z1116" i="9" s="1"/>
  <c r="AB1116" i="9" s="1"/>
  <c r="AE1029" i="9" s="1"/>
  <c r="AF1029" i="9"/>
  <c r="AA1116" i="9" l="1"/>
  <c r="Z1117" i="9" s="1"/>
  <c r="AB1117" i="9" s="1"/>
  <c r="AE1030" i="9" s="1"/>
  <c r="AF1030" i="9"/>
  <c r="AA1117" i="9" l="1"/>
  <c r="Z1118" i="9" s="1"/>
  <c r="AB1118" i="9" s="1"/>
  <c r="AE1031" i="9" s="1"/>
  <c r="AF1031" i="9"/>
  <c r="AA1118" i="9" l="1"/>
  <c r="Z1119" i="9" s="1"/>
  <c r="AB1119" i="9" s="1"/>
  <c r="AE1032" i="9" s="1"/>
  <c r="AF1032" i="9"/>
  <c r="AA1119" i="9" l="1"/>
  <c r="Z1120" i="9" s="1"/>
  <c r="AB1120" i="9" s="1"/>
  <c r="AE1033" i="9" s="1"/>
  <c r="AF1033" i="9"/>
  <c r="AA1120" i="9" l="1"/>
  <c r="Z1121" i="9" s="1"/>
  <c r="AB1121" i="9" s="1"/>
  <c r="AE1034" i="9" s="1"/>
  <c r="AF1034" i="9"/>
  <c r="AA1121" i="9" l="1"/>
  <c r="Z1122" i="9" s="1"/>
  <c r="AB1122" i="9" s="1"/>
  <c r="AE1035" i="9" s="1"/>
  <c r="AF1035" i="9"/>
  <c r="AA1122" i="9" l="1"/>
  <c r="Z1123" i="9" s="1"/>
  <c r="AB1123" i="9" s="1"/>
  <c r="AE1036" i="9" s="1"/>
  <c r="AF1036" i="9"/>
  <c r="AA1123" i="9" l="1"/>
  <c r="Z1124" i="9" s="1"/>
  <c r="AB1124" i="9" s="1"/>
  <c r="AE1037" i="9" s="1"/>
  <c r="AF1037" i="9"/>
  <c r="AA1124" i="9" l="1"/>
  <c r="Z1125" i="9" s="1"/>
  <c r="AB1125" i="9" s="1"/>
  <c r="AE1038" i="9" s="1"/>
  <c r="AF1038" i="9"/>
  <c r="AA1125" i="9" l="1"/>
  <c r="Z1126" i="9" s="1"/>
  <c r="AB1126" i="9" s="1"/>
  <c r="AE1039" i="9" s="1"/>
  <c r="AF1039" i="9"/>
  <c r="AA1126" i="9" l="1"/>
  <c r="Z1127" i="9" s="1"/>
  <c r="AB1127" i="9" s="1"/>
  <c r="AE1040" i="9" s="1"/>
  <c r="AF1040" i="9"/>
  <c r="AA1127" i="9" l="1"/>
  <c r="Z1128" i="9" s="1"/>
  <c r="AB1128" i="9" s="1"/>
  <c r="AE1041" i="9" s="1"/>
  <c r="AF1041" i="9"/>
  <c r="AA1128" i="9" l="1"/>
  <c r="Z1129" i="9" s="1"/>
  <c r="AB1129" i="9" s="1"/>
  <c r="AE1042" i="9" s="1"/>
  <c r="AF1042" i="9"/>
  <c r="AA1129" i="9" l="1"/>
  <c r="Z1130" i="9" s="1"/>
  <c r="AB1130" i="9" s="1"/>
  <c r="AE1043" i="9" s="1"/>
  <c r="AF1043" i="9"/>
  <c r="AA1130" i="9" l="1"/>
  <c r="Z1131" i="9" s="1"/>
  <c r="AB1131" i="9" s="1"/>
  <c r="AE1044" i="9" s="1"/>
  <c r="AF1044" i="9"/>
  <c r="AA1131" i="9" l="1"/>
  <c r="Z1132" i="9" s="1"/>
  <c r="AB1132" i="9" s="1"/>
  <c r="AE1045" i="9" s="1"/>
  <c r="AF1045" i="9"/>
  <c r="AA1132" i="9" l="1"/>
  <c r="Z1133" i="9" s="1"/>
  <c r="AB1133" i="9" s="1"/>
  <c r="AE1046" i="9" s="1"/>
  <c r="AF1046" i="9"/>
  <c r="AA1133" i="9" l="1"/>
  <c r="Z1134" i="9" s="1"/>
  <c r="AB1134" i="9" s="1"/>
  <c r="AE1047" i="9" s="1"/>
  <c r="AF1047" i="9"/>
  <c r="AA1134" i="9" l="1"/>
  <c r="Z1135" i="9" s="1"/>
  <c r="AB1135" i="9" s="1"/>
  <c r="AE1048" i="9" s="1"/>
  <c r="AF1048" i="9"/>
  <c r="AA1135" i="9" l="1"/>
  <c r="Z1136" i="9" s="1"/>
  <c r="AB1136" i="9" s="1"/>
  <c r="AE1049" i="9" s="1"/>
  <c r="AF1049" i="9"/>
  <c r="AA1136" i="9" l="1"/>
  <c r="Z1137" i="9" s="1"/>
  <c r="AB1137" i="9" s="1"/>
  <c r="AE1050" i="9" s="1"/>
  <c r="AF1050" i="9"/>
  <c r="AA1137" i="9" l="1"/>
  <c r="Z1138" i="9" s="1"/>
  <c r="AB1138" i="9" s="1"/>
  <c r="AE1051" i="9" s="1"/>
  <c r="AF1051" i="9"/>
  <c r="AA1138" i="9" l="1"/>
  <c r="Z1139" i="9" s="1"/>
  <c r="AB1139" i="9" s="1"/>
  <c r="AE1052" i="9" s="1"/>
  <c r="AF1052" i="9"/>
  <c r="AA1139" i="9" l="1"/>
  <c r="Z1140" i="9" s="1"/>
  <c r="AB1140" i="9" s="1"/>
  <c r="AE1053" i="9" s="1"/>
  <c r="AF1053" i="9"/>
  <c r="AA1140" i="9" l="1"/>
  <c r="Z1141" i="9" s="1"/>
  <c r="AB1141" i="9" s="1"/>
  <c r="AE1054" i="9" s="1"/>
  <c r="AF1054" i="9"/>
  <c r="AA1141" i="9" l="1"/>
  <c r="Z1142" i="9" s="1"/>
  <c r="AB1142" i="9" s="1"/>
  <c r="AE1055" i="9" s="1"/>
  <c r="AF1055" i="9"/>
  <c r="AA1142" i="9" l="1"/>
  <c r="Z1143" i="9" s="1"/>
  <c r="AB1143" i="9" s="1"/>
  <c r="AE1056" i="9" s="1"/>
  <c r="AF1056" i="9"/>
  <c r="AA1143" i="9" l="1"/>
  <c r="Z1144" i="9" s="1"/>
  <c r="AB1144" i="9" s="1"/>
  <c r="AE1057" i="9" s="1"/>
  <c r="AF1057" i="9"/>
  <c r="AA1144" i="9" l="1"/>
  <c r="Z1145" i="9" s="1"/>
  <c r="AB1145" i="9" s="1"/>
  <c r="AE1058" i="9" s="1"/>
  <c r="AF1058" i="9"/>
  <c r="AA1145" i="9" l="1"/>
  <c r="Z1146" i="9" s="1"/>
  <c r="AB1146" i="9" s="1"/>
  <c r="AE1059" i="9" s="1"/>
  <c r="AF1059" i="9"/>
  <c r="AA1146" i="9" l="1"/>
  <c r="Z1147" i="9" s="1"/>
  <c r="AB1147" i="9" s="1"/>
  <c r="AE1060" i="9" s="1"/>
  <c r="AF1060" i="9"/>
  <c r="AA1147" i="9" l="1"/>
  <c r="Z1148" i="9" s="1"/>
  <c r="AB1148" i="9" s="1"/>
  <c r="AE1061" i="9" s="1"/>
  <c r="AF1061" i="9"/>
  <c r="AA1148" i="9" l="1"/>
  <c r="Z1149" i="9" s="1"/>
  <c r="AB1149" i="9" s="1"/>
  <c r="AE1062" i="9" s="1"/>
  <c r="AF1062" i="9"/>
  <c r="AA1149" i="9" l="1"/>
  <c r="Z1150" i="9" s="1"/>
  <c r="AB1150" i="9" s="1"/>
  <c r="AE1063" i="9" s="1"/>
  <c r="AF1063" i="9"/>
  <c r="AA1150" i="9" l="1"/>
  <c r="Z1151" i="9" s="1"/>
  <c r="AB1151" i="9" s="1"/>
  <c r="AE1064" i="9" s="1"/>
  <c r="AF1064" i="9"/>
  <c r="AA1151" i="9" l="1"/>
  <c r="Z1152" i="9" s="1"/>
  <c r="AB1152" i="9" s="1"/>
  <c r="AE1065" i="9" s="1"/>
  <c r="AF1065" i="9"/>
  <c r="AA1152" i="9" l="1"/>
  <c r="Z1153" i="9" s="1"/>
  <c r="AB1153" i="9" s="1"/>
  <c r="AE1066" i="9" s="1"/>
  <c r="AF1066" i="9"/>
  <c r="AA1153" i="9" l="1"/>
  <c r="Z1154" i="9" s="1"/>
  <c r="AB1154" i="9" s="1"/>
  <c r="AE1067" i="9" s="1"/>
  <c r="AF1067" i="9"/>
  <c r="AA1154" i="9" l="1"/>
  <c r="Z1155" i="9" s="1"/>
  <c r="AB1155" i="9" s="1"/>
  <c r="AE1068" i="9" s="1"/>
  <c r="AF1068" i="9"/>
  <c r="AA1155" i="9" l="1"/>
  <c r="Z1156" i="9" s="1"/>
  <c r="AB1156" i="9" s="1"/>
  <c r="AE1069" i="9" s="1"/>
  <c r="AF1069" i="9"/>
  <c r="AA1156" i="9" l="1"/>
  <c r="Z1157" i="9" s="1"/>
  <c r="AB1157" i="9" s="1"/>
  <c r="AE1070" i="9" s="1"/>
  <c r="AF1070" i="9"/>
  <c r="AA1157" i="9" l="1"/>
  <c r="Z1158" i="9" s="1"/>
  <c r="AB1158" i="9" s="1"/>
  <c r="AE1071" i="9" s="1"/>
  <c r="AF1071" i="9"/>
  <c r="AA1158" i="9" l="1"/>
  <c r="Z1159" i="9" s="1"/>
  <c r="AB1159" i="9" s="1"/>
  <c r="AE1072" i="9" s="1"/>
  <c r="AF1072" i="9"/>
  <c r="AA1159" i="9" l="1"/>
  <c r="Z1160" i="9" s="1"/>
  <c r="AB1160" i="9" s="1"/>
  <c r="AE1073" i="9" s="1"/>
  <c r="AF1073" i="9"/>
  <c r="AA1160" i="9" l="1"/>
  <c r="Z1161" i="9" s="1"/>
  <c r="AB1161" i="9" s="1"/>
  <c r="AE1074" i="9" s="1"/>
  <c r="AF1074" i="9"/>
  <c r="AA1161" i="9" l="1"/>
  <c r="Z1162" i="9" s="1"/>
  <c r="AB1162" i="9" s="1"/>
  <c r="AE1075" i="9" s="1"/>
  <c r="AF1075" i="9"/>
  <c r="AA1162" i="9" l="1"/>
  <c r="Z1163" i="9" s="1"/>
  <c r="AB1163" i="9" s="1"/>
  <c r="AE1076" i="9" l="1"/>
  <c r="AA1163" i="9"/>
  <c r="Z1164" i="9" s="1"/>
  <c r="AB1164" i="9" s="1"/>
  <c r="AE1077" i="9" s="1"/>
  <c r="AF1076" i="9"/>
  <c r="AF1077" i="9"/>
  <c r="AA1164" i="9" l="1"/>
  <c r="Z1165" i="9" s="1"/>
  <c r="AB1165" i="9" s="1"/>
  <c r="AE1078" i="9" s="1"/>
  <c r="AF1078" i="9"/>
  <c r="AA1165" i="9" l="1"/>
  <c r="Z1166" i="9" s="1"/>
  <c r="AB1166" i="9" s="1"/>
  <c r="AE1079" i="9" s="1"/>
  <c r="AF1079" i="9"/>
  <c r="AA1166" i="9" l="1"/>
  <c r="Z1167" i="9" s="1"/>
  <c r="AB1167" i="9" s="1"/>
  <c r="AE1080" i="9" s="1"/>
  <c r="AF1080" i="9"/>
  <c r="AA1167" i="9" l="1"/>
  <c r="Z1168" i="9" s="1"/>
  <c r="AB1168" i="9" s="1"/>
  <c r="AE1081" i="9" s="1"/>
  <c r="AF1081" i="9"/>
  <c r="AA1168" i="9" l="1"/>
  <c r="Z1169" i="9" s="1"/>
  <c r="AB1169" i="9" s="1"/>
  <c r="AE1082" i="9" s="1"/>
  <c r="AF1082" i="9"/>
  <c r="AA1169" i="9" l="1"/>
  <c r="Z1170" i="9" s="1"/>
  <c r="AB1170" i="9" s="1"/>
  <c r="AE1083" i="9" s="1"/>
  <c r="AF1083" i="9"/>
  <c r="AA1170" i="9" l="1"/>
  <c r="Z1171" i="9" s="1"/>
  <c r="AB1171" i="9" s="1"/>
  <c r="AE1084" i="9" s="1"/>
  <c r="AF1084" i="9"/>
  <c r="AA1171" i="9" l="1"/>
  <c r="Z1172" i="9" s="1"/>
  <c r="AB1172" i="9" s="1"/>
  <c r="AE1085" i="9" s="1"/>
  <c r="AF1085" i="9"/>
  <c r="AA1172" i="9" l="1"/>
  <c r="Z1173" i="9" s="1"/>
  <c r="AB1173" i="9" s="1"/>
  <c r="AE1086" i="9" s="1"/>
  <c r="AF1086" i="9"/>
  <c r="AA1173" i="9" l="1"/>
  <c r="Z1174" i="9" s="1"/>
  <c r="AB1174" i="9" s="1"/>
  <c r="AE1087" i="9" s="1"/>
  <c r="AF1087" i="9"/>
  <c r="AA1174" i="9" l="1"/>
  <c r="Z1175" i="9" s="1"/>
  <c r="AB1175" i="9" s="1"/>
  <c r="AE1088" i="9" s="1"/>
  <c r="AF1088" i="9"/>
  <c r="AA1175" i="9" l="1"/>
  <c r="Z1176" i="9" s="1"/>
  <c r="AB1176" i="9" s="1"/>
  <c r="AE1089" i="9" s="1"/>
  <c r="AF1089" i="9"/>
  <c r="AA1176" i="9" l="1"/>
  <c r="Z1177" i="9" s="1"/>
  <c r="AB1177" i="9" s="1"/>
  <c r="AE1090" i="9" s="1"/>
  <c r="AF1090" i="9"/>
  <c r="AA1177" i="9" l="1"/>
  <c r="Z1178" i="9" s="1"/>
  <c r="AB1178" i="9" s="1"/>
  <c r="AE1091" i="9" s="1"/>
  <c r="AF1091" i="9"/>
  <c r="AA1178" i="9" l="1"/>
  <c r="Z1179" i="9" s="1"/>
  <c r="AB1179" i="9" s="1"/>
  <c r="AE1092" i="9" s="1"/>
  <c r="AF1092" i="9"/>
  <c r="AA1179" i="9" l="1"/>
  <c r="Z1180" i="9" s="1"/>
  <c r="AB1180" i="9" s="1"/>
  <c r="AE1093" i="9" s="1"/>
  <c r="AF1093" i="9"/>
  <c r="AA1180" i="9" l="1"/>
  <c r="Z1181" i="9" s="1"/>
  <c r="AB1181" i="9" s="1"/>
  <c r="AE1094" i="9" s="1"/>
  <c r="AF1094" i="9"/>
  <c r="AA1181" i="9" l="1"/>
  <c r="Z1182" i="9" s="1"/>
  <c r="AB1182" i="9" s="1"/>
  <c r="AE1095" i="9" s="1"/>
  <c r="AF1095" i="9"/>
  <c r="AA1182" i="9" l="1"/>
  <c r="Z1183" i="9" s="1"/>
  <c r="AB1183" i="9" s="1"/>
  <c r="AE1096" i="9" s="1"/>
  <c r="AF1096" i="9"/>
  <c r="AA1183" i="9" l="1"/>
  <c r="Z1184" i="9" s="1"/>
  <c r="AB1184" i="9" s="1"/>
  <c r="AE1097" i="9" s="1"/>
  <c r="AF1097" i="9"/>
  <c r="AA1184" i="9" l="1"/>
  <c r="Z1185" i="9" s="1"/>
  <c r="AB1185" i="9" s="1"/>
  <c r="AE1098" i="9" s="1"/>
  <c r="AF1098" i="9"/>
  <c r="AA1185" i="9" l="1"/>
  <c r="Z1186" i="9" s="1"/>
  <c r="AB1186" i="9" s="1"/>
  <c r="AE1099" i="9" s="1"/>
  <c r="AF1099" i="9"/>
  <c r="AA1186" i="9" l="1"/>
  <c r="Z1187" i="9" s="1"/>
  <c r="AB1187" i="9" s="1"/>
  <c r="AE1100" i="9" s="1"/>
  <c r="AF1100" i="9"/>
  <c r="AA1187" i="9" l="1"/>
  <c r="Z1188" i="9" s="1"/>
  <c r="AB1188" i="9" s="1"/>
  <c r="AE1101" i="9" s="1"/>
  <c r="AF1101" i="9"/>
  <c r="AA1188" i="9" l="1"/>
  <c r="Z1189" i="9" s="1"/>
  <c r="AB1189" i="9" s="1"/>
  <c r="AE1102" i="9" s="1"/>
  <c r="AF1102" i="9"/>
  <c r="AA1189" i="9" l="1"/>
  <c r="Z1190" i="9" s="1"/>
  <c r="AB1190" i="9" s="1"/>
  <c r="AE1103" i="9" s="1"/>
  <c r="AF1103" i="9"/>
  <c r="AA1190" i="9" l="1"/>
  <c r="Z1191" i="9" s="1"/>
  <c r="AB1191" i="9" s="1"/>
  <c r="AE1104" i="9" s="1"/>
  <c r="AF1104" i="9"/>
  <c r="AA1191" i="9" l="1"/>
  <c r="Z1192" i="9" s="1"/>
  <c r="AB1192" i="9" s="1"/>
  <c r="AE1105" i="9" s="1"/>
  <c r="AF1105" i="9"/>
  <c r="AA1192" i="9" l="1"/>
  <c r="Z1193" i="9" s="1"/>
  <c r="AB1193" i="9" s="1"/>
  <c r="AE1106" i="9" s="1"/>
  <c r="AF1106" i="9"/>
  <c r="AA1193" i="9" l="1"/>
  <c r="Z1194" i="9" s="1"/>
  <c r="AB1194" i="9" s="1"/>
  <c r="AE1107" i="9" s="1"/>
  <c r="AF1107" i="9"/>
  <c r="AA1194" i="9" l="1"/>
  <c r="Z1195" i="9" s="1"/>
  <c r="AB1195" i="9" s="1"/>
  <c r="AE1108" i="9" s="1"/>
  <c r="AF1108" i="9"/>
  <c r="AA1195" i="9" l="1"/>
  <c r="Z1196" i="9" s="1"/>
  <c r="AB1196" i="9" s="1"/>
  <c r="AE1109" i="9" s="1"/>
  <c r="AF1109" i="9"/>
  <c r="AA1196" i="9" l="1"/>
  <c r="Z1197" i="9" s="1"/>
  <c r="AB1197" i="9" s="1"/>
  <c r="AE1110" i="9" s="1"/>
  <c r="AF1110" i="9"/>
  <c r="AA1197" i="9" l="1"/>
  <c r="Z1198" i="9" s="1"/>
  <c r="AB1198" i="9" s="1"/>
  <c r="AE1111" i="9" s="1"/>
  <c r="AF1111" i="9"/>
  <c r="AA1198" i="9" l="1"/>
  <c r="Z1199" i="9" s="1"/>
  <c r="AB1199" i="9" s="1"/>
  <c r="AE1112" i="9" s="1"/>
  <c r="AF1112" i="9"/>
  <c r="AA1199" i="9" l="1"/>
  <c r="Z1200" i="9" s="1"/>
  <c r="AB1200" i="9" s="1"/>
  <c r="AE1113" i="9" s="1"/>
  <c r="AF1113" i="9"/>
  <c r="AA1200" i="9" l="1"/>
  <c r="Z1201" i="9" s="1"/>
  <c r="AB1201" i="9" s="1"/>
  <c r="AE1114" i="9" s="1"/>
  <c r="AF1114" i="9"/>
  <c r="AA1201" i="9" l="1"/>
  <c r="Z1202" i="9" s="1"/>
  <c r="AB1202" i="9" s="1"/>
  <c r="AE1115" i="9" s="1"/>
  <c r="AF1115" i="9"/>
  <c r="AA1202" i="9" l="1"/>
  <c r="Z1203" i="9" s="1"/>
  <c r="AB1203" i="9" s="1"/>
  <c r="AE1116" i="9" s="1"/>
  <c r="AF1116" i="9"/>
  <c r="AA1203" i="9" l="1"/>
  <c r="Z1204" i="9" s="1"/>
  <c r="AB1204" i="9" s="1"/>
  <c r="AE1117" i="9" s="1"/>
  <c r="AF1117" i="9"/>
  <c r="AA1204" i="9" l="1"/>
  <c r="Z1205" i="9" s="1"/>
  <c r="AB1205" i="9" s="1"/>
  <c r="AE1118" i="9" s="1"/>
  <c r="AF1118" i="9"/>
  <c r="AA1205" i="9" l="1"/>
  <c r="Z1206" i="9" s="1"/>
  <c r="AB1206" i="9" s="1"/>
  <c r="AE1119" i="9" s="1"/>
  <c r="AF1119" i="9"/>
  <c r="AA1206" i="9" l="1"/>
  <c r="Z1207" i="9" s="1"/>
  <c r="AB1207" i="9" s="1"/>
  <c r="AE1120" i="9" s="1"/>
  <c r="AF1120" i="9"/>
  <c r="AA1207" i="9" l="1"/>
  <c r="Z1208" i="9" s="1"/>
  <c r="AB1208" i="9" s="1"/>
  <c r="AE1121" i="9" s="1"/>
  <c r="AF1121" i="9"/>
  <c r="AA1208" i="9" l="1"/>
  <c r="Z1209" i="9" s="1"/>
  <c r="AB1209" i="9" s="1"/>
  <c r="AE1122" i="9" s="1"/>
  <c r="AF1122" i="9"/>
  <c r="AA1209" i="9" l="1"/>
  <c r="Z1210" i="9" s="1"/>
  <c r="AB1210" i="9" s="1"/>
  <c r="AE1123" i="9" s="1"/>
  <c r="AF1123" i="9"/>
  <c r="AA1210" i="9" l="1"/>
  <c r="Z1211" i="9" s="1"/>
  <c r="AB1211" i="9" s="1"/>
  <c r="AE1124" i="9" s="1"/>
  <c r="AF1124" i="9"/>
  <c r="AA1211" i="9" l="1"/>
  <c r="Z1212" i="9" s="1"/>
  <c r="AB1212" i="9" s="1"/>
  <c r="AE1125" i="9" s="1"/>
  <c r="AF1125" i="9"/>
  <c r="AA1212" i="9" l="1"/>
  <c r="Z1213" i="9" s="1"/>
  <c r="AB1213" i="9" s="1"/>
  <c r="AE1126" i="9" s="1"/>
  <c r="AF1126" i="9"/>
  <c r="AA1213" i="9" l="1"/>
  <c r="Z1214" i="9" s="1"/>
  <c r="AB1214" i="9" s="1"/>
  <c r="AE1127" i="9" s="1"/>
  <c r="AF1127" i="9"/>
  <c r="AA1214" i="9" l="1"/>
  <c r="Z1215" i="9" s="1"/>
  <c r="AB1215" i="9" s="1"/>
  <c r="AE1128" i="9" s="1"/>
  <c r="AF1128" i="9"/>
  <c r="AA1215" i="9" l="1"/>
  <c r="Z1216" i="9" s="1"/>
  <c r="AB1216" i="9" s="1"/>
  <c r="AE1129" i="9" s="1"/>
  <c r="AF1129" i="9"/>
  <c r="AA1216" i="9" l="1"/>
  <c r="Z1217" i="9" s="1"/>
  <c r="AB1217" i="9" s="1"/>
  <c r="AE1130" i="9" s="1"/>
  <c r="AF1130" i="9"/>
  <c r="AA1217" i="9" l="1"/>
  <c r="Z1218" i="9" s="1"/>
  <c r="AB1218" i="9" s="1"/>
  <c r="AE1131" i="9" s="1"/>
  <c r="AF1131" i="9"/>
  <c r="AA1218" i="9" l="1"/>
  <c r="Z1219" i="9" s="1"/>
  <c r="AB1219" i="9" s="1"/>
  <c r="AE1132" i="9" s="1"/>
  <c r="AF1132" i="9"/>
  <c r="AA1219" i="9" l="1"/>
  <c r="Z1220" i="9" s="1"/>
  <c r="AB1220" i="9" s="1"/>
  <c r="AE1133" i="9" s="1"/>
  <c r="AF1133" i="9"/>
  <c r="AA1220" i="9" l="1"/>
  <c r="Z1221" i="9" s="1"/>
  <c r="AB1221" i="9" s="1"/>
  <c r="AE1134" i="9" s="1"/>
  <c r="AF1134" i="9"/>
  <c r="AA1221" i="9" l="1"/>
  <c r="Z1222" i="9" s="1"/>
  <c r="AB1222" i="9" s="1"/>
  <c r="AE1135" i="9" s="1"/>
  <c r="AF1135" i="9"/>
  <c r="AA1222" i="9" l="1"/>
  <c r="Z1223" i="9" s="1"/>
  <c r="AB1223" i="9" s="1"/>
  <c r="AE1136" i="9" s="1"/>
  <c r="AF1136" i="9"/>
  <c r="AA1223" i="9" l="1"/>
  <c r="Z1224" i="9" s="1"/>
  <c r="AB1224" i="9" s="1"/>
  <c r="AE1137" i="9" s="1"/>
  <c r="AF1137" i="9"/>
  <c r="AA1224" i="9" l="1"/>
  <c r="Z1225" i="9" s="1"/>
  <c r="AB1225" i="9" s="1"/>
  <c r="AE1138" i="9" s="1"/>
  <c r="AF1138" i="9"/>
  <c r="AA1225" i="9" l="1"/>
  <c r="Z1226" i="9" s="1"/>
  <c r="AB1226" i="9" s="1"/>
  <c r="AE1139" i="9" s="1"/>
  <c r="AF1139" i="9"/>
  <c r="AA1226" i="9" l="1"/>
  <c r="Z1227" i="9" s="1"/>
  <c r="AB1227" i="9" s="1"/>
  <c r="AE1140" i="9" s="1"/>
  <c r="AF1140" i="9"/>
  <c r="AA1227" i="9" l="1"/>
  <c r="Z1228" i="9" s="1"/>
  <c r="AB1228" i="9" s="1"/>
  <c r="AE1141" i="9" s="1"/>
  <c r="AF1141" i="9"/>
  <c r="AA1228" i="9" l="1"/>
  <c r="Z1229" i="9" s="1"/>
  <c r="AB1229" i="9" s="1"/>
  <c r="AE1142" i="9" s="1"/>
  <c r="AF1142" i="9"/>
  <c r="AA1229" i="9" l="1"/>
  <c r="Z1230" i="9" s="1"/>
  <c r="AB1230" i="9" s="1"/>
  <c r="AE1143" i="9" s="1"/>
  <c r="AF1143" i="9"/>
  <c r="AA1230" i="9" l="1"/>
  <c r="Z1231" i="9" s="1"/>
  <c r="AB1231" i="9" s="1"/>
  <c r="AE1144" i="9" s="1"/>
  <c r="AF1144" i="9"/>
  <c r="AA1231" i="9" l="1"/>
  <c r="Z1232" i="9" s="1"/>
  <c r="AB1232" i="9" s="1"/>
  <c r="AE1145" i="9" s="1"/>
  <c r="AF1145" i="9"/>
  <c r="AA1232" i="9" l="1"/>
  <c r="Z1233" i="9" s="1"/>
  <c r="AB1233" i="9" s="1"/>
  <c r="AE1146" i="9" s="1"/>
  <c r="AF1146" i="9"/>
  <c r="AA1233" i="9" l="1"/>
  <c r="Z1234" i="9" s="1"/>
  <c r="AB1234" i="9" s="1"/>
  <c r="AE1147" i="9" s="1"/>
  <c r="AF1147" i="9"/>
  <c r="AA1234" i="9" l="1"/>
  <c r="Z1235" i="9" s="1"/>
  <c r="AB1235" i="9" s="1"/>
  <c r="AE1148" i="9" s="1"/>
  <c r="AF1148" i="9"/>
  <c r="AA1235" i="9" l="1"/>
  <c r="Z1236" i="9" s="1"/>
  <c r="AB1236" i="9" s="1"/>
  <c r="AE1149" i="9" s="1"/>
  <c r="AF1149" i="9"/>
  <c r="AA1236" i="9" l="1"/>
  <c r="Z1237" i="9" s="1"/>
  <c r="AB1237" i="9" s="1"/>
  <c r="AE1150" i="9" s="1"/>
  <c r="AF1150" i="9"/>
  <c r="AA1237" i="9" l="1"/>
  <c r="Z1238" i="9" s="1"/>
  <c r="AB1238" i="9" s="1"/>
  <c r="AE1151" i="9" s="1"/>
  <c r="AF1151" i="9"/>
  <c r="AA1238" i="9" l="1"/>
  <c r="Z1239" i="9" s="1"/>
  <c r="AB1239" i="9" s="1"/>
  <c r="AE1152" i="9" s="1"/>
  <c r="AF1152" i="9"/>
  <c r="AA1239" i="9" l="1"/>
  <c r="Z1240" i="9" s="1"/>
  <c r="AB1240" i="9" s="1"/>
  <c r="AE1153" i="9" s="1"/>
  <c r="AF1153" i="9"/>
  <c r="AA1240" i="9" l="1"/>
  <c r="Z1241" i="9" s="1"/>
  <c r="AB1241" i="9" s="1"/>
  <c r="AE1154" i="9" s="1"/>
  <c r="AF1154" i="9"/>
  <c r="AA1241" i="9" l="1"/>
  <c r="Z1242" i="9" s="1"/>
  <c r="AB1242" i="9" s="1"/>
  <c r="AE1155" i="9" s="1"/>
  <c r="AF1155" i="9"/>
  <c r="AA1242" i="9" l="1"/>
  <c r="Z1243" i="9" s="1"/>
  <c r="AB1243" i="9" s="1"/>
  <c r="AE1156" i="9" s="1"/>
  <c r="AF1156" i="9"/>
  <c r="AA1243" i="9" l="1"/>
  <c r="Z1244" i="9" s="1"/>
  <c r="AB1244" i="9" s="1"/>
  <c r="AE1157" i="9" s="1"/>
  <c r="AF1157" i="9"/>
  <c r="AA1244" i="9" l="1"/>
  <c r="Z1245" i="9" s="1"/>
  <c r="AB1245" i="9" s="1"/>
  <c r="AE1158" i="9" s="1"/>
  <c r="AF1158" i="9"/>
  <c r="AA1245" i="9" l="1"/>
  <c r="Z1246" i="9" s="1"/>
  <c r="AB1246" i="9" s="1"/>
  <c r="AE1159" i="9" s="1"/>
  <c r="AF1159" i="9"/>
  <c r="AA1246" i="9" l="1"/>
  <c r="Z1247" i="9" s="1"/>
  <c r="AB1247" i="9" s="1"/>
  <c r="AE1160" i="9" s="1"/>
  <c r="AF1160" i="9"/>
  <c r="AA1247" i="9" l="1"/>
  <c r="Z1248" i="9" s="1"/>
  <c r="AB1248" i="9" s="1"/>
  <c r="AE1161" i="9" s="1"/>
  <c r="AF1161" i="9"/>
  <c r="AA1248" i="9" l="1"/>
  <c r="Z1249" i="9" s="1"/>
  <c r="AB1249" i="9" s="1"/>
  <c r="AE1162" i="9" s="1"/>
  <c r="AF1162" i="9"/>
  <c r="AA1249" i="9" l="1"/>
  <c r="Z1250" i="9" s="1"/>
  <c r="AB1250" i="9" s="1"/>
  <c r="AE1163" i="9" s="1"/>
  <c r="AF1163" i="9"/>
  <c r="AA1250" i="9" l="1"/>
  <c r="Z1251" i="9" s="1"/>
  <c r="AB1251" i="9" s="1"/>
  <c r="AE1164" i="9" s="1"/>
  <c r="AF1164" i="9"/>
  <c r="AA1251" i="9" l="1"/>
  <c r="Z1252" i="9" s="1"/>
  <c r="AB1252" i="9" s="1"/>
  <c r="AE1165" i="9" s="1"/>
  <c r="AF1165" i="9"/>
  <c r="AA1252" i="9" l="1"/>
  <c r="Z1253" i="9" s="1"/>
  <c r="AB1253" i="9" s="1"/>
  <c r="AE1166" i="9" s="1"/>
  <c r="AF1166" i="9"/>
  <c r="AA1253" i="9" l="1"/>
  <c r="Z1254" i="9" s="1"/>
  <c r="AB1254" i="9" s="1"/>
  <c r="AE1167" i="9" s="1"/>
  <c r="AF1167" i="9"/>
  <c r="AA1254" i="9" l="1"/>
  <c r="Z1255" i="9" s="1"/>
  <c r="AB1255" i="9" s="1"/>
  <c r="AE1168" i="9" s="1"/>
  <c r="AF1168" i="9"/>
  <c r="AA1255" i="9" l="1"/>
  <c r="Z1256" i="9" s="1"/>
  <c r="AB1256" i="9" s="1"/>
  <c r="AE1169" i="9" s="1"/>
  <c r="AF1169" i="9"/>
  <c r="AA1256" i="9" l="1"/>
  <c r="Z1257" i="9" s="1"/>
  <c r="AB1257" i="9" s="1"/>
  <c r="AE1170" i="9" l="1"/>
  <c r="AA1257" i="9"/>
  <c r="Z1258" i="9" s="1"/>
  <c r="AB1258" i="9" s="1"/>
  <c r="AE1171" i="9" s="1"/>
  <c r="AF1170" i="9"/>
  <c r="AF1171" i="9"/>
  <c r="AA1258" i="9" l="1"/>
  <c r="Z1259" i="9" s="1"/>
  <c r="AB1259" i="9" s="1"/>
  <c r="AE1172" i="9" s="1"/>
  <c r="AF1172" i="9"/>
  <c r="AA1259" i="9" l="1"/>
  <c r="Z1260" i="9" s="1"/>
  <c r="AB1260" i="9" s="1"/>
  <c r="AE1173" i="9" s="1"/>
  <c r="AF1173" i="9"/>
  <c r="AA1260" i="9" l="1"/>
  <c r="Z1261" i="9" s="1"/>
  <c r="AB1261" i="9" s="1"/>
  <c r="AE1174" i="9" s="1"/>
  <c r="AF1174" i="9"/>
  <c r="AA1261" i="9" l="1"/>
  <c r="Z1262" i="9" s="1"/>
  <c r="AB1262" i="9" s="1"/>
  <c r="AE1175" i="9" s="1"/>
  <c r="AF1175" i="9"/>
  <c r="AA1262" i="9" l="1"/>
  <c r="Z1263" i="9" s="1"/>
  <c r="AB1263" i="9" s="1"/>
  <c r="AE1176" i="9" s="1"/>
  <c r="AF1176" i="9"/>
  <c r="AA1263" i="9" l="1"/>
  <c r="Z1264" i="9" s="1"/>
  <c r="AB1264" i="9" s="1"/>
  <c r="AE1177" i="9" s="1"/>
  <c r="AF1177" i="9"/>
  <c r="AA1264" i="9" l="1"/>
  <c r="Z1265" i="9" s="1"/>
  <c r="AB1265" i="9" s="1"/>
  <c r="AE1178" i="9" s="1"/>
  <c r="AF1178" i="9"/>
  <c r="AA1265" i="9" l="1"/>
  <c r="Z1266" i="9" s="1"/>
  <c r="AB1266" i="9" s="1"/>
  <c r="AE1179" i="9" s="1"/>
  <c r="AF1179" i="9"/>
  <c r="AA1266" i="9" l="1"/>
  <c r="Z1267" i="9" s="1"/>
  <c r="AB1267" i="9" s="1"/>
  <c r="AE1180" i="9" s="1"/>
  <c r="AF1180" i="9"/>
  <c r="AA1267" i="9" l="1"/>
  <c r="Z1268" i="9" s="1"/>
  <c r="AB1268" i="9" s="1"/>
  <c r="AE1181" i="9" s="1"/>
  <c r="AF1181" i="9"/>
  <c r="AA1268" i="9" l="1"/>
  <c r="Z1269" i="9" s="1"/>
  <c r="AB1269" i="9" s="1"/>
  <c r="AE1182" i="9" s="1"/>
  <c r="AF1182" i="9"/>
  <c r="AA1269" i="9" l="1"/>
  <c r="Z1270" i="9" s="1"/>
  <c r="AB1270" i="9" s="1"/>
  <c r="AE1183" i="9" s="1"/>
  <c r="AF1183" i="9"/>
  <c r="AA1270" i="9" l="1"/>
  <c r="Z1271" i="9" s="1"/>
  <c r="AB1271" i="9" s="1"/>
  <c r="AE1184" i="9" s="1"/>
  <c r="AF1184" i="9"/>
  <c r="AA1271" i="9" l="1"/>
  <c r="Z1272" i="9" s="1"/>
  <c r="AB1272" i="9" s="1"/>
  <c r="AE1185" i="9" s="1"/>
  <c r="AF1185" i="9"/>
  <c r="AA1272" i="9" l="1"/>
  <c r="Z1273" i="9" s="1"/>
  <c r="AB1273" i="9" s="1"/>
  <c r="AE1186" i="9" s="1"/>
  <c r="AF1186" i="9"/>
  <c r="AA1273" i="9" l="1"/>
  <c r="Z1274" i="9" s="1"/>
  <c r="AB1274" i="9" s="1"/>
  <c r="AE1187" i="9" s="1"/>
  <c r="AF1187" i="9"/>
  <c r="AA1274" i="9" l="1"/>
  <c r="Z1275" i="9" s="1"/>
  <c r="AB1275" i="9" s="1"/>
  <c r="AE1188" i="9" s="1"/>
  <c r="AF1188" i="9"/>
  <c r="AA1275" i="9" l="1"/>
  <c r="Z1276" i="9" s="1"/>
  <c r="AB1276" i="9" s="1"/>
  <c r="AE1189" i="9" s="1"/>
  <c r="AF1189" i="9"/>
  <c r="AA1276" i="9" l="1"/>
  <c r="Z1277" i="9" s="1"/>
  <c r="AB1277" i="9" s="1"/>
  <c r="AE1190" i="9" s="1"/>
  <c r="AF1190" i="9"/>
  <c r="AA1277" i="9" l="1"/>
  <c r="Z1278" i="9" s="1"/>
  <c r="AB1278" i="9" s="1"/>
  <c r="AE1191" i="9" s="1"/>
  <c r="AF1191" i="9"/>
  <c r="AA1278" i="9" l="1"/>
  <c r="Z1279" i="9" s="1"/>
  <c r="AB1279" i="9" s="1"/>
  <c r="AE1192" i="9" s="1"/>
  <c r="AF1192" i="9"/>
  <c r="AA1279" i="9" l="1"/>
  <c r="Z1280" i="9" s="1"/>
  <c r="AB1280" i="9" s="1"/>
  <c r="AE1193" i="9" s="1"/>
  <c r="AF1193" i="9"/>
  <c r="AA1280" i="9" l="1"/>
  <c r="Z1281" i="9" s="1"/>
  <c r="AB1281" i="9" s="1"/>
  <c r="AE1194" i="9" s="1"/>
  <c r="AF1194" i="9"/>
  <c r="AA1281" i="9" l="1"/>
  <c r="Z1282" i="9" s="1"/>
  <c r="AB1282" i="9" s="1"/>
  <c r="AE1195" i="9" s="1"/>
  <c r="AF1195" i="9"/>
  <c r="AA1282" i="9" l="1"/>
  <c r="Z1283" i="9" s="1"/>
  <c r="AB1283" i="9" s="1"/>
  <c r="AE1196" i="9" s="1"/>
  <c r="AF1196" i="9"/>
  <c r="AA1283" i="9" l="1"/>
  <c r="Z1284" i="9" s="1"/>
  <c r="AB1284" i="9" s="1"/>
  <c r="AE1197" i="9" s="1"/>
  <c r="AF1197" i="9"/>
  <c r="AA1284" i="9" l="1"/>
  <c r="Z1285" i="9" s="1"/>
  <c r="AB1285" i="9" s="1"/>
  <c r="AE1198" i="9" s="1"/>
  <c r="AF1198" i="9"/>
  <c r="AA1285" i="9" l="1"/>
  <c r="Z1286" i="9" s="1"/>
  <c r="AB1286" i="9" s="1"/>
  <c r="AE1199" i="9" s="1"/>
  <c r="AF1199" i="9"/>
  <c r="AA1286" i="9" l="1"/>
  <c r="Z1287" i="9" s="1"/>
  <c r="AB1287" i="9" s="1"/>
  <c r="AE1200" i="9" s="1"/>
  <c r="AF1200" i="9"/>
  <c r="AA1287" i="9" l="1"/>
  <c r="Z1288" i="9" s="1"/>
  <c r="AB1288" i="9" s="1"/>
  <c r="AE1201" i="9" s="1"/>
  <c r="AF1201" i="9"/>
  <c r="AA1288" i="9" l="1"/>
  <c r="Z1289" i="9" s="1"/>
  <c r="AB1289" i="9" s="1"/>
  <c r="AE1202" i="9" s="1"/>
  <c r="AF1202" i="9"/>
  <c r="AA1289" i="9" l="1"/>
  <c r="Z1290" i="9" s="1"/>
  <c r="AB1290" i="9" s="1"/>
  <c r="AE1203" i="9" s="1"/>
  <c r="AF1203" i="9"/>
  <c r="AA1290" i="9" l="1"/>
  <c r="Z1291" i="9" s="1"/>
  <c r="AB1291" i="9" s="1"/>
  <c r="AE1204" i="9" s="1"/>
  <c r="AF1204" i="9"/>
  <c r="AA1291" i="9" l="1"/>
  <c r="Z1292" i="9" s="1"/>
  <c r="AB1292" i="9" s="1"/>
  <c r="AE1205" i="9" s="1"/>
  <c r="AF1205" i="9"/>
  <c r="AA1292" i="9" l="1"/>
  <c r="Z1293" i="9" s="1"/>
  <c r="AB1293" i="9" s="1"/>
  <c r="AE1206" i="9" s="1"/>
  <c r="AF1206" i="9"/>
  <c r="AA1293" i="9" l="1"/>
  <c r="Z1294" i="9" s="1"/>
  <c r="AB1294" i="9" s="1"/>
  <c r="AE1207" i="9" s="1"/>
  <c r="AF1207" i="9"/>
  <c r="AA1294" i="9" l="1"/>
  <c r="Z1295" i="9" s="1"/>
  <c r="AB1295" i="9" s="1"/>
  <c r="AE1208" i="9" s="1"/>
  <c r="AF1208" i="9"/>
  <c r="AA1295" i="9" l="1"/>
  <c r="Z1296" i="9" s="1"/>
  <c r="AB1296" i="9" s="1"/>
  <c r="AE1209" i="9" s="1"/>
  <c r="AF1209" i="9"/>
  <c r="AA1296" i="9" l="1"/>
  <c r="Z1297" i="9" s="1"/>
  <c r="AB1297" i="9" s="1"/>
  <c r="AE1210" i="9" s="1"/>
  <c r="AF1210" i="9"/>
  <c r="AA1297" i="9" l="1"/>
  <c r="Z1298" i="9" s="1"/>
  <c r="AB1298" i="9" s="1"/>
  <c r="AE1211" i="9" s="1"/>
  <c r="AF1211" i="9"/>
  <c r="AA1298" i="9" l="1"/>
  <c r="Z1299" i="9" s="1"/>
  <c r="AB1299" i="9" s="1"/>
  <c r="AE1212" i="9" s="1"/>
  <c r="AF1212" i="9"/>
  <c r="AA1299" i="9" l="1"/>
  <c r="Z1300" i="9" s="1"/>
  <c r="AB1300" i="9" s="1"/>
  <c r="AE1213" i="9" s="1"/>
  <c r="AF1213" i="9"/>
  <c r="AA1300" i="9" l="1"/>
  <c r="Z1301" i="9" s="1"/>
  <c r="AB1301" i="9" s="1"/>
  <c r="AE1214" i="9" s="1"/>
  <c r="AF1214" i="9"/>
  <c r="AA1301" i="9" l="1"/>
  <c r="Z1302" i="9" s="1"/>
  <c r="AB1302" i="9" s="1"/>
  <c r="AE1215" i="9" s="1"/>
  <c r="AF1215" i="9"/>
  <c r="AA1302" i="9" l="1"/>
  <c r="Z1303" i="9" s="1"/>
  <c r="AB1303" i="9" s="1"/>
  <c r="AE1216" i="9" s="1"/>
  <c r="AF1216" i="9"/>
  <c r="AA1303" i="9" l="1"/>
  <c r="Z1304" i="9" s="1"/>
  <c r="AB1304" i="9" s="1"/>
  <c r="AE1217" i="9" s="1"/>
  <c r="AF1217" i="9"/>
  <c r="AA1304" i="9" l="1"/>
  <c r="Z1305" i="9" s="1"/>
  <c r="AB1305" i="9" s="1"/>
  <c r="AE1218" i="9" s="1"/>
  <c r="AF1218" i="9"/>
  <c r="AA1305" i="9" l="1"/>
  <c r="Z1306" i="9" s="1"/>
  <c r="AB1306" i="9" s="1"/>
  <c r="AE1219" i="9" s="1"/>
  <c r="AF1219" i="9"/>
  <c r="AA1306" i="9" l="1"/>
  <c r="Z1307" i="9" s="1"/>
  <c r="AB1307" i="9" s="1"/>
  <c r="AE1220" i="9" s="1"/>
  <c r="AF1220" i="9"/>
  <c r="AA1307" i="9" l="1"/>
  <c r="Z1308" i="9" s="1"/>
  <c r="AB1308" i="9" s="1"/>
  <c r="AE1221" i="9" s="1"/>
  <c r="AF1221" i="9"/>
  <c r="AA1308" i="9" l="1"/>
  <c r="Z1309" i="9" s="1"/>
  <c r="AB1309" i="9" s="1"/>
  <c r="AE1222" i="9" s="1"/>
  <c r="AF1222" i="9"/>
  <c r="AA1309" i="9" l="1"/>
  <c r="Z1310" i="9" s="1"/>
  <c r="AB1310" i="9" s="1"/>
  <c r="AE1223" i="9" s="1"/>
  <c r="AF1223" i="9"/>
  <c r="AA1310" i="9" l="1"/>
  <c r="Z1311" i="9" s="1"/>
  <c r="AB1311" i="9" s="1"/>
  <c r="AE1224" i="9" s="1"/>
  <c r="AF1224" i="9"/>
  <c r="AA1311" i="9" l="1"/>
  <c r="Z1312" i="9" s="1"/>
  <c r="AB1312" i="9" s="1"/>
  <c r="AE1225" i="9" s="1"/>
  <c r="AF1225" i="9"/>
  <c r="AA1312" i="9" l="1"/>
  <c r="Z1313" i="9" s="1"/>
  <c r="AB1313" i="9" s="1"/>
  <c r="AE1226" i="9" s="1"/>
  <c r="AF1226" i="9"/>
  <c r="AA1313" i="9" l="1"/>
  <c r="Z1314" i="9" s="1"/>
  <c r="AB1314" i="9" s="1"/>
  <c r="AE1227" i="9" s="1"/>
  <c r="AF1227" i="9"/>
  <c r="AA1314" i="9" l="1"/>
  <c r="Z1315" i="9" s="1"/>
  <c r="AB1315" i="9" s="1"/>
  <c r="AE1228" i="9" s="1"/>
  <c r="AF1228" i="9"/>
  <c r="AA1315" i="9" l="1"/>
  <c r="Z1316" i="9" s="1"/>
  <c r="AB1316" i="9" s="1"/>
  <c r="AE1229" i="9" s="1"/>
  <c r="AF1229" i="9"/>
  <c r="AA1316" i="9" l="1"/>
  <c r="Z1317" i="9" s="1"/>
  <c r="AB1317" i="9" s="1"/>
  <c r="AE1230" i="9" s="1"/>
  <c r="AF1230" i="9"/>
  <c r="AA1317" i="9" l="1"/>
  <c r="Z1318" i="9" s="1"/>
  <c r="AB1318" i="9" s="1"/>
  <c r="AE1231" i="9" s="1"/>
  <c r="AF1231" i="9"/>
  <c r="AA1318" i="9" l="1"/>
  <c r="Z1319" i="9" s="1"/>
  <c r="AB1319" i="9" s="1"/>
  <c r="AE1232" i="9" s="1"/>
  <c r="AF1232" i="9"/>
  <c r="AA1319" i="9" l="1"/>
  <c r="Z1320" i="9" s="1"/>
  <c r="AB1320" i="9" s="1"/>
  <c r="AE1233" i="9" s="1"/>
  <c r="AF1233" i="9"/>
  <c r="AA1320" i="9" l="1"/>
  <c r="Z1321" i="9" s="1"/>
  <c r="AB1321" i="9" s="1"/>
  <c r="AE1234" i="9" s="1"/>
  <c r="AF1234" i="9"/>
  <c r="AA1321" i="9" l="1"/>
  <c r="Z1322" i="9" s="1"/>
  <c r="AB1322" i="9" s="1"/>
  <c r="AE1235" i="9" s="1"/>
  <c r="AF1235" i="9"/>
  <c r="AA1322" i="9" l="1"/>
  <c r="Z1323" i="9" s="1"/>
  <c r="AB1323" i="9" s="1"/>
  <c r="AE1236" i="9" s="1"/>
  <c r="AF1236" i="9"/>
  <c r="AA1323" i="9" l="1"/>
  <c r="Z1324" i="9" s="1"/>
  <c r="AB1324" i="9" s="1"/>
  <c r="AE1237" i="9" s="1"/>
  <c r="AF1237" i="9"/>
  <c r="AA1324" i="9" l="1"/>
  <c r="Z1325" i="9" s="1"/>
  <c r="AB1325" i="9" s="1"/>
  <c r="AE1238" i="9" s="1"/>
  <c r="AF1238" i="9"/>
  <c r="AA1325" i="9" l="1"/>
  <c r="Z1326" i="9" s="1"/>
  <c r="AB1326" i="9" s="1"/>
  <c r="AE1239" i="9" s="1"/>
  <c r="AF1239" i="9"/>
  <c r="AA1326" i="9" l="1"/>
  <c r="Z1327" i="9" s="1"/>
  <c r="AB1327" i="9" s="1"/>
  <c r="AE1240" i="9" s="1"/>
  <c r="AF1240" i="9"/>
  <c r="AA1327" i="9" l="1"/>
  <c r="Z1328" i="9" s="1"/>
  <c r="AB1328" i="9" s="1"/>
  <c r="AE1241" i="9" s="1"/>
  <c r="AF1241" i="9"/>
  <c r="AA1328" i="9" l="1"/>
  <c r="Z1329" i="9" s="1"/>
  <c r="AB1329" i="9" s="1"/>
  <c r="AE1242" i="9" s="1"/>
  <c r="AF1242" i="9"/>
  <c r="AA1329" i="9" l="1"/>
  <c r="Z1330" i="9" s="1"/>
  <c r="AB1330" i="9" s="1"/>
  <c r="AE1243" i="9" s="1"/>
  <c r="AF1243" i="9"/>
  <c r="AA1330" i="9" l="1"/>
  <c r="Z1331" i="9" s="1"/>
  <c r="AB1331" i="9" s="1"/>
  <c r="AE1244" i="9" s="1"/>
  <c r="AF1244" i="9"/>
  <c r="AA1331" i="9" l="1"/>
  <c r="Z1332" i="9" s="1"/>
  <c r="AB1332" i="9" s="1"/>
  <c r="AE1245" i="9" s="1"/>
  <c r="AF1245" i="9"/>
  <c r="AA1332" i="9" l="1"/>
  <c r="Z1333" i="9" s="1"/>
  <c r="AB1333" i="9" s="1"/>
  <c r="AE1246" i="9" s="1"/>
  <c r="AF1246" i="9"/>
  <c r="AA1333" i="9" l="1"/>
  <c r="Z1334" i="9" s="1"/>
  <c r="AB1334" i="9" s="1"/>
  <c r="AE1247" i="9" s="1"/>
  <c r="AF1247" i="9"/>
  <c r="AA1334" i="9" l="1"/>
  <c r="Z1335" i="9" s="1"/>
  <c r="AB1335" i="9" s="1"/>
  <c r="AE1248" i="9" s="1"/>
  <c r="AF1248" i="9"/>
  <c r="AA1335" i="9" l="1"/>
  <c r="Z1336" i="9" s="1"/>
  <c r="AB1336" i="9" s="1"/>
  <c r="AE1249" i="9" s="1"/>
  <c r="AF1249" i="9"/>
  <c r="AA1336" i="9" l="1"/>
  <c r="Z1337" i="9" s="1"/>
  <c r="AB1337" i="9" s="1"/>
  <c r="AE1250" i="9" s="1"/>
  <c r="AF1250" i="9"/>
  <c r="AA1337" i="9" l="1"/>
  <c r="Z1338" i="9" s="1"/>
  <c r="AB1338" i="9" s="1"/>
  <c r="AE1251" i="9" s="1"/>
  <c r="AF1251" i="9"/>
  <c r="AA1338" i="9" l="1"/>
  <c r="Z1339" i="9" s="1"/>
  <c r="AB1339" i="9" s="1"/>
  <c r="AE1252" i="9" s="1"/>
  <c r="AF1252" i="9"/>
  <c r="AA1339" i="9" l="1"/>
  <c r="Z1340" i="9" s="1"/>
  <c r="AB1340" i="9" s="1"/>
  <c r="AE1253" i="9" s="1"/>
  <c r="AF1253" i="9"/>
  <c r="AA1340" i="9" l="1"/>
  <c r="Z1341" i="9" s="1"/>
  <c r="AB1341" i="9" s="1"/>
  <c r="AE1254" i="9" s="1"/>
  <c r="AF1254" i="9"/>
  <c r="AA1341" i="9" l="1"/>
  <c r="Z1342" i="9" s="1"/>
  <c r="AB1342" i="9" s="1"/>
  <c r="AE1255" i="9" s="1"/>
  <c r="AF1255" i="9"/>
  <c r="AA1342" i="9" l="1"/>
  <c r="Z1343" i="9" s="1"/>
  <c r="AB1343" i="9" s="1"/>
  <c r="AE1256" i="9" s="1"/>
  <c r="AF1256" i="9"/>
  <c r="AA1343" i="9" l="1"/>
  <c r="Z1344" i="9" s="1"/>
  <c r="AB1344" i="9" s="1"/>
  <c r="AE1257" i="9" l="1"/>
  <c r="AA1344" i="9"/>
  <c r="Z1345" i="9" s="1"/>
  <c r="AB1345" i="9" s="1"/>
  <c r="AE1258" i="9" s="1"/>
  <c r="AF1257" i="9"/>
  <c r="AF1258" i="9"/>
  <c r="AA1345" i="9" l="1"/>
  <c r="Z1346" i="9" s="1"/>
  <c r="AB1346" i="9" s="1"/>
  <c r="AE1259" i="9" s="1"/>
  <c r="AF1259" i="9"/>
  <c r="AA1346" i="9" l="1"/>
  <c r="Z1347" i="9" s="1"/>
  <c r="AB1347" i="9" s="1"/>
  <c r="AE1260" i="9" s="1"/>
  <c r="AF1260" i="9"/>
  <c r="AA1347" i="9" l="1"/>
  <c r="Z1348" i="9" s="1"/>
  <c r="AB1348" i="9" s="1"/>
  <c r="AE1261" i="9" s="1"/>
  <c r="AF1261" i="9"/>
  <c r="AA1348" i="9" l="1"/>
  <c r="Z1349" i="9" s="1"/>
  <c r="AB1349" i="9" s="1"/>
  <c r="AE1262" i="9" s="1"/>
  <c r="AF1262" i="9"/>
  <c r="AA1349" i="9" l="1"/>
  <c r="Z1350" i="9" s="1"/>
  <c r="AB1350" i="9" s="1"/>
  <c r="AE1263" i="9" s="1"/>
  <c r="AF1263" i="9"/>
  <c r="AA1350" i="9" l="1"/>
  <c r="Z1351" i="9" s="1"/>
  <c r="AB1351" i="9" s="1"/>
  <c r="AE1264" i="9" s="1"/>
  <c r="AF1264" i="9"/>
  <c r="AA1351" i="9" l="1"/>
  <c r="Z1352" i="9" s="1"/>
  <c r="AB1352" i="9" s="1"/>
  <c r="AE1265" i="9" s="1"/>
  <c r="AF1265" i="9"/>
  <c r="AA1352" i="9" l="1"/>
  <c r="Z1353" i="9" s="1"/>
  <c r="AB1353" i="9" s="1"/>
  <c r="AE1266" i="9" s="1"/>
  <c r="AF1266" i="9"/>
  <c r="AA1353" i="9" l="1"/>
  <c r="Z1354" i="9" s="1"/>
  <c r="AB1354" i="9" s="1"/>
  <c r="AE1267" i="9" s="1"/>
  <c r="AF1267" i="9"/>
  <c r="AA1354" i="9" l="1"/>
  <c r="Z1355" i="9" s="1"/>
  <c r="AB1355" i="9" s="1"/>
  <c r="AE1268" i="9" s="1"/>
  <c r="AF1268" i="9"/>
  <c r="AA1355" i="9" l="1"/>
  <c r="Z1356" i="9" s="1"/>
  <c r="AB1356" i="9" s="1"/>
  <c r="AE1269" i="9" s="1"/>
  <c r="AF1269" i="9"/>
  <c r="AA1356" i="9" l="1"/>
  <c r="Z1357" i="9" s="1"/>
  <c r="AB1357" i="9" s="1"/>
  <c r="AE1270" i="9" s="1"/>
  <c r="AF1270" i="9"/>
  <c r="AA1357" i="9" l="1"/>
  <c r="Z1358" i="9" s="1"/>
  <c r="AB1358" i="9" s="1"/>
  <c r="AE1271" i="9" s="1"/>
  <c r="AF1271" i="9"/>
  <c r="AA1358" i="9" l="1"/>
  <c r="Z1359" i="9" s="1"/>
  <c r="AB1359" i="9" s="1"/>
  <c r="AE1272" i="9" s="1"/>
  <c r="AF1272" i="9"/>
  <c r="AA1359" i="9" l="1"/>
  <c r="Z1360" i="9" s="1"/>
  <c r="AB1360" i="9" s="1"/>
  <c r="AE1273" i="9" s="1"/>
  <c r="AF1273" i="9"/>
  <c r="AA1360" i="9" l="1"/>
  <c r="Z1361" i="9" s="1"/>
  <c r="AB1361" i="9" s="1"/>
  <c r="AE1274" i="9" s="1"/>
  <c r="AF1274" i="9"/>
  <c r="AA1361" i="9" l="1"/>
  <c r="Z1362" i="9" s="1"/>
  <c r="AB1362" i="9" s="1"/>
  <c r="AE1275" i="9" s="1"/>
  <c r="AF1275" i="9"/>
  <c r="AA1362" i="9" l="1"/>
  <c r="Z1363" i="9" s="1"/>
  <c r="AB1363" i="9" s="1"/>
  <c r="AE1276" i="9" s="1"/>
  <c r="AF1276" i="9"/>
  <c r="AA1363" i="9" l="1"/>
  <c r="Z1364" i="9" s="1"/>
  <c r="AB1364" i="9" s="1"/>
  <c r="AE1277" i="9" s="1"/>
  <c r="AF1277" i="9"/>
  <c r="AA1364" i="9" l="1"/>
  <c r="Z1365" i="9" s="1"/>
  <c r="AB1365" i="9" s="1"/>
  <c r="AE1278" i="9" s="1"/>
  <c r="AF1278" i="9"/>
  <c r="AA1365" i="9" l="1"/>
  <c r="Z1366" i="9" s="1"/>
  <c r="AB1366" i="9" s="1"/>
  <c r="AE1279" i="9" s="1"/>
  <c r="AF1279" i="9"/>
  <c r="AA1366" i="9" l="1"/>
  <c r="Z1367" i="9" s="1"/>
  <c r="AB1367" i="9" s="1"/>
  <c r="AE1280" i="9" s="1"/>
  <c r="AF1280" i="9"/>
  <c r="AA1367" i="9" l="1"/>
  <c r="Z1368" i="9" s="1"/>
  <c r="AB1368" i="9" s="1"/>
  <c r="AE1281" i="9" s="1"/>
  <c r="AF1281" i="9"/>
  <c r="AA1368" i="9" l="1"/>
  <c r="Z1369" i="9" s="1"/>
  <c r="AB1369" i="9" s="1"/>
  <c r="AE1282" i="9" s="1"/>
  <c r="AF1282" i="9"/>
  <c r="AA1369" i="9" l="1"/>
  <c r="Z1370" i="9" s="1"/>
  <c r="AB1370" i="9" s="1"/>
  <c r="AE1283" i="9" s="1"/>
  <c r="AF1283" i="9"/>
  <c r="AA1370" i="9" l="1"/>
  <c r="Z1371" i="9" s="1"/>
  <c r="AB1371" i="9" s="1"/>
  <c r="AE1284" i="9" s="1"/>
  <c r="AF1284" i="9"/>
  <c r="AA1371" i="9" l="1"/>
  <c r="Z1372" i="9" s="1"/>
  <c r="AB1372" i="9" s="1"/>
  <c r="AE1285" i="9" s="1"/>
  <c r="AF1285" i="9"/>
  <c r="AA1372" i="9" l="1"/>
  <c r="Z1373" i="9" s="1"/>
  <c r="AB1373" i="9" s="1"/>
  <c r="AE1286" i="9" s="1"/>
  <c r="AF1286" i="9"/>
  <c r="AA1373" i="9" l="1"/>
  <c r="Z1374" i="9" s="1"/>
  <c r="AB1374" i="9" s="1"/>
  <c r="AE1287" i="9" s="1"/>
  <c r="AF1287" i="9"/>
  <c r="AA1374" i="9" l="1"/>
  <c r="Z1375" i="9" s="1"/>
  <c r="AB1375" i="9" s="1"/>
  <c r="AE1288" i="9" s="1"/>
  <c r="AF1288" i="9"/>
  <c r="AA1375" i="9" l="1"/>
  <c r="Z1376" i="9" s="1"/>
  <c r="AB1376" i="9" s="1"/>
  <c r="AE1289" i="9" s="1"/>
  <c r="AF1289" i="9"/>
  <c r="AA1376" i="9" l="1"/>
  <c r="Z1377" i="9" s="1"/>
  <c r="AB1377" i="9" s="1"/>
  <c r="AE1290" i="9" s="1"/>
  <c r="AF1290" i="9"/>
  <c r="AA1377" i="9" l="1"/>
  <c r="Z1378" i="9" s="1"/>
  <c r="AB1378" i="9" s="1"/>
  <c r="AE1291" i="9" s="1"/>
  <c r="AF1291" i="9"/>
  <c r="AA1378" i="9" l="1"/>
  <c r="Z1379" i="9" s="1"/>
  <c r="AB1379" i="9" s="1"/>
  <c r="AE1292" i="9" s="1"/>
  <c r="AF1292" i="9"/>
  <c r="AA1379" i="9" l="1"/>
  <c r="Z1380" i="9" s="1"/>
  <c r="AB1380" i="9" s="1"/>
  <c r="AE1293" i="9" s="1"/>
  <c r="AF1293" i="9"/>
  <c r="AA1380" i="9" l="1"/>
  <c r="Z1381" i="9" s="1"/>
  <c r="AB1381" i="9" s="1"/>
  <c r="AE1294" i="9" s="1"/>
  <c r="AF1294" i="9"/>
  <c r="AA1381" i="9" l="1"/>
  <c r="Z1382" i="9" s="1"/>
  <c r="AB1382" i="9" s="1"/>
  <c r="AE1295" i="9" s="1"/>
  <c r="AF1295" i="9"/>
  <c r="AA1382" i="9" l="1"/>
  <c r="Z1383" i="9" s="1"/>
  <c r="AB1383" i="9" s="1"/>
  <c r="AE1296" i="9" s="1"/>
  <c r="AF1296" i="9"/>
  <c r="AA1383" i="9" l="1"/>
  <c r="Z1384" i="9" s="1"/>
  <c r="AB1384" i="9" s="1"/>
  <c r="AE1297" i="9" s="1"/>
  <c r="AF1297" i="9"/>
  <c r="AA1384" i="9" l="1"/>
  <c r="Z1385" i="9" s="1"/>
  <c r="AB1385" i="9" s="1"/>
  <c r="AE1298" i="9" s="1"/>
  <c r="AF1298" i="9"/>
  <c r="AA1385" i="9" l="1"/>
  <c r="Z1386" i="9" s="1"/>
  <c r="AB1386" i="9" s="1"/>
  <c r="AE1299" i="9" s="1"/>
  <c r="AF1299" i="9"/>
  <c r="AA1386" i="9" l="1"/>
  <c r="Z1387" i="9" s="1"/>
  <c r="AB1387" i="9" s="1"/>
  <c r="AE1300" i="9" s="1"/>
  <c r="AF1300" i="9"/>
  <c r="AA1387" i="9" l="1"/>
  <c r="Z1388" i="9" s="1"/>
  <c r="AB1388" i="9" s="1"/>
  <c r="AE1301" i="9" s="1"/>
  <c r="AF1301" i="9"/>
  <c r="AA1388" i="9" l="1"/>
  <c r="Z1389" i="9" s="1"/>
  <c r="AB1389" i="9" s="1"/>
  <c r="AE1302" i="9" s="1"/>
  <c r="AF1302" i="9"/>
  <c r="AA1389" i="9" l="1"/>
  <c r="Z1390" i="9" s="1"/>
  <c r="AB1390" i="9" s="1"/>
  <c r="AE1303" i="9" s="1"/>
  <c r="AF1303" i="9"/>
  <c r="AA1390" i="9" l="1"/>
  <c r="Z1391" i="9" s="1"/>
  <c r="AB1391" i="9" s="1"/>
  <c r="AE1304" i="9" s="1"/>
  <c r="AF1304" i="9"/>
  <c r="AA1391" i="9" l="1"/>
  <c r="Z1392" i="9" s="1"/>
  <c r="AB1392" i="9" s="1"/>
  <c r="AE1305" i="9" s="1"/>
  <c r="AF1305" i="9"/>
  <c r="AA1392" i="9" l="1"/>
  <c r="Z1393" i="9" s="1"/>
  <c r="AB1393" i="9" s="1"/>
  <c r="AE1306" i="9" s="1"/>
  <c r="AF1306" i="9"/>
  <c r="AA1393" i="9" l="1"/>
  <c r="Z1394" i="9" s="1"/>
  <c r="AB1394" i="9" s="1"/>
  <c r="AE1307" i="9" s="1"/>
  <c r="AF1307" i="9"/>
  <c r="AA1394" i="9" l="1"/>
  <c r="Z1395" i="9" s="1"/>
  <c r="AB1395" i="9" s="1"/>
  <c r="AE1308" i="9" s="1"/>
  <c r="AF1308" i="9"/>
  <c r="AA1395" i="9" l="1"/>
  <c r="Z1396" i="9" s="1"/>
  <c r="AB1396" i="9" s="1"/>
  <c r="AE1309" i="9" s="1"/>
  <c r="AF1309" i="9"/>
  <c r="AA1396" i="9" l="1"/>
  <c r="Z1397" i="9" s="1"/>
  <c r="AB1397" i="9" s="1"/>
  <c r="AE1310" i="9" s="1"/>
  <c r="AF1310" i="9"/>
  <c r="AA1397" i="9" l="1"/>
  <c r="Z1398" i="9" s="1"/>
  <c r="AB1398" i="9" s="1"/>
  <c r="AE1311" i="9" s="1"/>
  <c r="AF1311" i="9"/>
  <c r="AA1398" i="9" l="1"/>
  <c r="Z1399" i="9" s="1"/>
  <c r="AB1399" i="9" s="1"/>
  <c r="AE1312" i="9" s="1"/>
  <c r="AF1312" i="9"/>
  <c r="AA1399" i="9" l="1"/>
  <c r="Z1400" i="9" s="1"/>
  <c r="AB1400" i="9" s="1"/>
  <c r="AE1313" i="9" s="1"/>
  <c r="AF1313" i="9"/>
  <c r="AA1400" i="9" l="1"/>
  <c r="Z1401" i="9" s="1"/>
  <c r="AB1401" i="9" s="1"/>
  <c r="AE1314" i="9" s="1"/>
  <c r="AF1314" i="9"/>
  <c r="AA1401" i="9" l="1"/>
  <c r="Z1402" i="9" s="1"/>
  <c r="AB1402" i="9" s="1"/>
  <c r="AE1315" i="9" s="1"/>
  <c r="AF1315" i="9"/>
  <c r="AA1402" i="9" l="1"/>
  <c r="Z1403" i="9" s="1"/>
  <c r="AB1403" i="9" s="1"/>
  <c r="AE1316" i="9" s="1"/>
  <c r="AF1316" i="9"/>
  <c r="AA1403" i="9" l="1"/>
  <c r="Z1404" i="9" s="1"/>
  <c r="AB1404" i="9" s="1"/>
  <c r="AE1317" i="9" s="1"/>
  <c r="AF1317" i="9"/>
  <c r="AA1404" i="9" l="1"/>
  <c r="Z1405" i="9" s="1"/>
  <c r="AB1405" i="9" s="1"/>
  <c r="AE1318" i="9" s="1"/>
  <c r="AF1318" i="9"/>
  <c r="AA1405" i="9" l="1"/>
  <c r="Z1406" i="9" s="1"/>
  <c r="AB1406" i="9" s="1"/>
  <c r="AE1319" i="9" s="1"/>
  <c r="AF1319" i="9"/>
  <c r="AA1406" i="9" l="1"/>
  <c r="Z1407" i="9" s="1"/>
  <c r="AB1407" i="9" s="1"/>
  <c r="AE1320" i="9" s="1"/>
  <c r="AF1320" i="9"/>
  <c r="AA1407" i="9" l="1"/>
  <c r="Z1408" i="9" s="1"/>
  <c r="AB1408" i="9" s="1"/>
  <c r="AE1321" i="9" s="1"/>
  <c r="AF1321" i="9"/>
  <c r="AA1408" i="9" l="1"/>
  <c r="Z1409" i="9" s="1"/>
  <c r="AB1409" i="9" s="1"/>
  <c r="AE1322" i="9" s="1"/>
  <c r="AF1322" i="9"/>
  <c r="AA1409" i="9" l="1"/>
  <c r="Z1410" i="9" s="1"/>
  <c r="AB1410" i="9" s="1"/>
  <c r="AE1323" i="9" s="1"/>
  <c r="AF1323" i="9"/>
  <c r="AA1410" i="9" l="1"/>
  <c r="Z1411" i="9" s="1"/>
  <c r="AB1411" i="9" s="1"/>
  <c r="AE1324" i="9" s="1"/>
  <c r="AF1324" i="9"/>
  <c r="AA1411" i="9" l="1"/>
  <c r="Z1412" i="9" s="1"/>
  <c r="AB1412" i="9" s="1"/>
  <c r="AE1325" i="9" l="1"/>
  <c r="AA1412" i="9"/>
  <c r="Z1413" i="9" s="1"/>
  <c r="AB1413" i="9" s="1"/>
  <c r="AE1326" i="9" s="1"/>
  <c r="AF1325" i="9"/>
  <c r="AF1326" i="9"/>
  <c r="AA1413" i="9" l="1"/>
  <c r="Z1414" i="9" s="1"/>
  <c r="AB1414" i="9" s="1"/>
  <c r="AE1327" i="9" s="1"/>
  <c r="AF1327" i="9"/>
  <c r="AA1414" i="9" l="1"/>
  <c r="Z1415" i="9" s="1"/>
  <c r="AB1415" i="9" s="1"/>
  <c r="AE1328" i="9" s="1"/>
  <c r="AF1328" i="9"/>
  <c r="AA1415" i="9" l="1"/>
  <c r="Z1416" i="9" s="1"/>
  <c r="AB1416" i="9" s="1"/>
  <c r="AE1329" i="9" s="1"/>
  <c r="AF1329" i="9"/>
  <c r="AA1416" i="9" l="1"/>
  <c r="Z1417" i="9" s="1"/>
  <c r="AB1417" i="9" s="1"/>
  <c r="AE1330" i="9" s="1"/>
  <c r="AF1330" i="9"/>
  <c r="AA1417" i="9" l="1"/>
  <c r="Z1418" i="9" s="1"/>
  <c r="AB1418" i="9" s="1"/>
  <c r="AE1331" i="9" s="1"/>
  <c r="AF1331" i="9"/>
  <c r="AA1418" i="9" l="1"/>
  <c r="Z1419" i="9" s="1"/>
  <c r="AB1419" i="9" s="1"/>
  <c r="AE1332" i="9" s="1"/>
  <c r="AF1332" i="9"/>
  <c r="AA1419" i="9" l="1"/>
  <c r="Z1420" i="9" s="1"/>
  <c r="AB1420" i="9" s="1"/>
  <c r="AE1333" i="9" s="1"/>
  <c r="AF1333" i="9"/>
  <c r="AA1420" i="9" l="1"/>
  <c r="Z1421" i="9" s="1"/>
  <c r="AB1421" i="9" s="1"/>
  <c r="AE1334" i="9" s="1"/>
  <c r="AF1334" i="9"/>
  <c r="AA1421" i="9" l="1"/>
  <c r="Z1422" i="9" s="1"/>
  <c r="AB1422" i="9" s="1"/>
  <c r="AE1335" i="9" s="1"/>
  <c r="AF1335" i="9"/>
  <c r="AA1422" i="9" l="1"/>
  <c r="Z1423" i="9" s="1"/>
  <c r="AB1423" i="9" s="1"/>
  <c r="AE1336" i="9" s="1"/>
  <c r="AF1336" i="9"/>
  <c r="AA1423" i="9" l="1"/>
  <c r="Z1424" i="9" s="1"/>
  <c r="AB1424" i="9" s="1"/>
  <c r="AE1337" i="9" s="1"/>
  <c r="AF1337" i="9"/>
  <c r="AA1424" i="9" l="1"/>
  <c r="Z1425" i="9" s="1"/>
  <c r="AB1425" i="9" s="1"/>
  <c r="AE1338" i="9" s="1"/>
  <c r="AF1338" i="9"/>
  <c r="AA1425" i="9" l="1"/>
  <c r="Z1426" i="9" s="1"/>
  <c r="AB1426" i="9" s="1"/>
  <c r="AE1339" i="9" s="1"/>
  <c r="AF1339" i="9"/>
  <c r="AA1426" i="9" l="1"/>
  <c r="Z1427" i="9" s="1"/>
  <c r="AB1427" i="9" s="1"/>
  <c r="AE1340" i="9" s="1"/>
  <c r="AF1340" i="9"/>
  <c r="AA1427" i="9" l="1"/>
  <c r="Z1428" i="9" s="1"/>
  <c r="AB1428" i="9" s="1"/>
  <c r="AE1341" i="9" s="1"/>
  <c r="AF1341" i="9"/>
  <c r="AA1428" i="9" l="1"/>
  <c r="Z1429" i="9" s="1"/>
  <c r="AB1429" i="9" s="1"/>
  <c r="AE1342" i="9" s="1"/>
  <c r="AF1342" i="9"/>
  <c r="AA1429" i="9" l="1"/>
  <c r="Z1430" i="9" s="1"/>
  <c r="AB1430" i="9" s="1"/>
  <c r="AE1343" i="9" s="1"/>
  <c r="AF1343" i="9"/>
  <c r="AA1430" i="9" l="1"/>
  <c r="Z1431" i="9" s="1"/>
  <c r="AB1431" i="9" s="1"/>
  <c r="AE1344" i="9" s="1"/>
  <c r="AF1344" i="9"/>
  <c r="AA1431" i="9" l="1"/>
  <c r="Z1432" i="9" s="1"/>
  <c r="AB1432" i="9" s="1"/>
  <c r="AE1345" i="9" s="1"/>
  <c r="AF1345" i="9"/>
  <c r="AA1432" i="9" l="1"/>
  <c r="Z1433" i="9" s="1"/>
  <c r="AB1433" i="9" s="1"/>
  <c r="AE1346" i="9" s="1"/>
  <c r="AF1346" i="9"/>
  <c r="AA1433" i="9" l="1"/>
  <c r="Z1434" i="9" s="1"/>
  <c r="AB1434" i="9" s="1"/>
  <c r="AE1347" i="9" s="1"/>
  <c r="AF1347" i="9"/>
  <c r="AA1434" i="9" l="1"/>
  <c r="Z1435" i="9" s="1"/>
  <c r="AB1435" i="9" s="1"/>
  <c r="AE1348" i="9" l="1"/>
  <c r="AA1435" i="9"/>
  <c r="Z1436" i="9" s="1"/>
  <c r="AB1436" i="9" s="1"/>
  <c r="AE1349" i="9" s="1"/>
  <c r="AF1349" i="9"/>
  <c r="AF1348" i="9"/>
  <c r="AA1436" i="9" l="1"/>
  <c r="Z1437" i="9" s="1"/>
  <c r="AB1437" i="9" s="1"/>
  <c r="AE1350" i="9" s="1"/>
  <c r="AF1350" i="9"/>
  <c r="AA1437" i="9" l="1"/>
  <c r="Z1438" i="9" s="1"/>
  <c r="AB1438" i="9" s="1"/>
  <c r="AE1351" i="9" s="1"/>
  <c r="AF1351" i="9"/>
  <c r="AA1438" i="9" l="1"/>
  <c r="Z1439" i="9" s="1"/>
  <c r="AB1439" i="9" s="1"/>
  <c r="AE1352" i="9" s="1"/>
  <c r="AF1352" i="9"/>
  <c r="AA1439" i="9" l="1"/>
  <c r="Z1440" i="9" s="1"/>
  <c r="AB1440" i="9" s="1"/>
  <c r="AE1353" i="9" s="1"/>
  <c r="AF1353" i="9"/>
  <c r="AA1440" i="9" l="1"/>
  <c r="Z1441" i="9" s="1"/>
  <c r="AB1441" i="9" s="1"/>
  <c r="AE1354" i="9" s="1"/>
  <c r="AF1354" i="9"/>
  <c r="AA1441" i="9" l="1"/>
  <c r="Z1442" i="9" s="1"/>
  <c r="AB1442" i="9" s="1"/>
  <c r="AE1355" i="9" s="1"/>
  <c r="AF1355" i="9"/>
  <c r="AA1442" i="9" l="1"/>
  <c r="Z1443" i="9" s="1"/>
  <c r="AB1443" i="9" s="1"/>
  <c r="AE1356" i="9" s="1"/>
  <c r="AF1356" i="9"/>
  <c r="AA1443" i="9" l="1"/>
  <c r="Z1444" i="9" s="1"/>
  <c r="AB1444" i="9" s="1"/>
  <c r="AE1357" i="9" s="1"/>
  <c r="AF1357" i="9"/>
  <c r="AA1444" i="9" l="1"/>
  <c r="Z1445" i="9" s="1"/>
  <c r="AB1445" i="9" s="1"/>
  <c r="AE1358" i="9" s="1"/>
  <c r="AF1358" i="9"/>
  <c r="AA1445" i="9" l="1"/>
  <c r="Z1446" i="9" s="1"/>
  <c r="AB1446" i="9" s="1"/>
  <c r="AE1359" i="9" s="1"/>
  <c r="AF1359" i="9"/>
  <c r="AA1446" i="9" l="1"/>
  <c r="Z1447" i="9" s="1"/>
  <c r="AB1447" i="9" s="1"/>
  <c r="AE1360" i="9" s="1"/>
  <c r="AF1360" i="9"/>
  <c r="AA1447" i="9" l="1"/>
  <c r="Z1448" i="9" s="1"/>
  <c r="AB1448" i="9" s="1"/>
  <c r="AE1361" i="9" s="1"/>
  <c r="AF1361" i="9"/>
  <c r="AA1448" i="9" l="1"/>
  <c r="Z1449" i="9" s="1"/>
  <c r="AB1449" i="9" s="1"/>
  <c r="AE1362" i="9" s="1"/>
  <c r="AF1362" i="9"/>
  <c r="AA1449" i="9" l="1"/>
  <c r="Z1450" i="9" s="1"/>
  <c r="AB1450" i="9" s="1"/>
  <c r="AE1363" i="9" s="1"/>
  <c r="AF1363" i="9"/>
  <c r="AA1450" i="9" l="1"/>
  <c r="Z1451" i="9" s="1"/>
  <c r="AB1451" i="9" s="1"/>
  <c r="AE1364" i="9" s="1"/>
  <c r="AF1364" i="9"/>
  <c r="AA1451" i="9" l="1"/>
  <c r="Z1452" i="9" s="1"/>
  <c r="AB1452" i="9" s="1"/>
  <c r="AE1365" i="9" s="1"/>
  <c r="AF1365" i="9"/>
  <c r="AA1452" i="9" l="1"/>
  <c r="Z1453" i="9" s="1"/>
  <c r="AB1453" i="9" s="1"/>
  <c r="AE1366" i="9" s="1"/>
  <c r="AF1366" i="9"/>
  <c r="AA1453" i="9" l="1"/>
  <c r="Z1454" i="9" s="1"/>
  <c r="AB1454" i="9" s="1"/>
  <c r="AE1367" i="9" s="1"/>
  <c r="AF1367" i="9"/>
  <c r="AA1454" i="9" l="1"/>
  <c r="Z1455" i="9" s="1"/>
  <c r="AB1455" i="9" s="1"/>
  <c r="AE1368" i="9" s="1"/>
  <c r="AF1368" i="9"/>
  <c r="AA1455" i="9" l="1"/>
  <c r="Z1456" i="9" s="1"/>
  <c r="AB1456" i="9" s="1"/>
  <c r="AE1369" i="9" s="1"/>
  <c r="AF1369" i="9"/>
  <c r="AA1456" i="9" l="1"/>
  <c r="Z1457" i="9" s="1"/>
  <c r="AB1457" i="9" s="1"/>
  <c r="AE1370" i="9" s="1"/>
  <c r="AF1370" i="9"/>
  <c r="AA1457" i="9" l="1"/>
  <c r="Z1458" i="9" s="1"/>
  <c r="AB1458" i="9" s="1"/>
  <c r="AE1371" i="9" s="1"/>
  <c r="AF1371" i="9"/>
  <c r="AA1458" i="9" l="1"/>
  <c r="Z1459" i="9" s="1"/>
  <c r="AB1459" i="9" s="1"/>
  <c r="AE1372" i="9" s="1"/>
  <c r="AF1372" i="9"/>
  <c r="AA1459" i="9" l="1"/>
  <c r="Z1460" i="9" s="1"/>
  <c r="AB1460" i="9" s="1"/>
  <c r="AE1373" i="9" s="1"/>
  <c r="AF1373" i="9"/>
  <c r="AA1460" i="9" l="1"/>
  <c r="Z1461" i="9" s="1"/>
  <c r="AB1461" i="9" s="1"/>
  <c r="AE1374" i="9" s="1"/>
  <c r="AF1374" i="9"/>
  <c r="AA1461" i="9" l="1"/>
  <c r="Z1462" i="9" s="1"/>
  <c r="AB1462" i="9" s="1"/>
  <c r="AE1375" i="9" s="1"/>
  <c r="AF1375" i="9"/>
  <c r="AA1462" i="9" l="1"/>
  <c r="Z1463" i="9" s="1"/>
  <c r="AB1463" i="9" s="1"/>
  <c r="AE1376" i="9" s="1"/>
  <c r="AF1376" i="9"/>
  <c r="AA1463" i="9" l="1"/>
  <c r="Z1464" i="9" s="1"/>
  <c r="AB1464" i="9" s="1"/>
  <c r="AE1377" i="9" s="1"/>
  <c r="AF1377" i="9"/>
  <c r="AA1464" i="9" l="1"/>
  <c r="Z1465" i="9" s="1"/>
  <c r="AB1465" i="9" s="1"/>
  <c r="AE1378" i="9" s="1"/>
  <c r="AF1378" i="9"/>
  <c r="AA1465" i="9" l="1"/>
  <c r="Z1466" i="9" s="1"/>
  <c r="AB1466" i="9" s="1"/>
  <c r="AE1379" i="9" s="1"/>
  <c r="AF1379" i="9"/>
  <c r="AA1466" i="9" l="1"/>
  <c r="Z1467" i="9" s="1"/>
  <c r="AB1467" i="9" s="1"/>
  <c r="AE1380" i="9" s="1"/>
  <c r="AF1380" i="9"/>
  <c r="AA1467" i="9" l="1"/>
  <c r="Z1468" i="9" s="1"/>
  <c r="AB1468" i="9" s="1"/>
  <c r="AE1381" i="9" s="1"/>
  <c r="AF1381" i="9"/>
  <c r="AA1468" i="9" l="1"/>
  <c r="Z1469" i="9" s="1"/>
  <c r="AB1469" i="9" s="1"/>
  <c r="AE1382" i="9" s="1"/>
  <c r="AF1382" i="9"/>
  <c r="AA1469" i="9" l="1"/>
  <c r="Z1470" i="9" s="1"/>
  <c r="AB1470" i="9" s="1"/>
  <c r="AE1383" i="9" s="1"/>
  <c r="AF1383" i="9"/>
  <c r="AA1470" i="9" l="1"/>
  <c r="Z1471" i="9" s="1"/>
  <c r="AB1471" i="9" s="1"/>
  <c r="AE1384" i="9" s="1"/>
  <c r="AF1384" i="9"/>
  <c r="AA1471" i="9" l="1"/>
  <c r="Z1472" i="9" s="1"/>
  <c r="AB1472" i="9" s="1"/>
  <c r="AE1385" i="9" s="1"/>
  <c r="AF1385" i="9"/>
  <c r="AA1472" i="9" l="1"/>
  <c r="Z1473" i="9" s="1"/>
  <c r="AB1473" i="9" s="1"/>
  <c r="AE1386" i="9" s="1"/>
  <c r="AF1386" i="9"/>
  <c r="AA1473" i="9" l="1"/>
  <c r="Z1474" i="9" s="1"/>
  <c r="AB1474" i="9" s="1"/>
  <c r="AE1387" i="9" s="1"/>
  <c r="AF1387" i="9"/>
  <c r="AA1474" i="9" l="1"/>
  <c r="Z1475" i="9" s="1"/>
  <c r="AB1475" i="9" s="1"/>
  <c r="AE1388" i="9" s="1"/>
  <c r="AF1388" i="9"/>
  <c r="AA1475" i="9" l="1"/>
  <c r="Z1476" i="9" s="1"/>
  <c r="AB1476" i="9" s="1"/>
  <c r="AE1389" i="9" s="1"/>
  <c r="AF1389" i="9"/>
  <c r="AA1476" i="9" l="1"/>
  <c r="Z1477" i="9" s="1"/>
  <c r="AB1477" i="9" s="1"/>
  <c r="AE1390" i="9" s="1"/>
  <c r="AF1390" i="9"/>
  <c r="AA1477" i="9" l="1"/>
  <c r="Z1478" i="9" s="1"/>
  <c r="AB1478" i="9" s="1"/>
  <c r="AE1391" i="9" s="1"/>
  <c r="AF1391" i="9"/>
  <c r="AA1478" i="9" l="1"/>
  <c r="Z1479" i="9" s="1"/>
  <c r="AB1479" i="9" s="1"/>
  <c r="AE1392" i="9" s="1"/>
  <c r="AF1392" i="9"/>
  <c r="AA1479" i="9" l="1"/>
  <c r="Z1480" i="9" s="1"/>
  <c r="AB1480" i="9" s="1"/>
  <c r="AE1393" i="9" s="1"/>
  <c r="AF1393" i="9"/>
  <c r="AA1480" i="9" l="1"/>
  <c r="Z1481" i="9" s="1"/>
  <c r="AB1481" i="9" s="1"/>
  <c r="AE1394" i="9" s="1"/>
  <c r="AF1394" i="9"/>
  <c r="AA1481" i="9" l="1"/>
  <c r="Z1482" i="9" s="1"/>
  <c r="AB1482" i="9" s="1"/>
  <c r="AE1395" i="9" s="1"/>
  <c r="AF1395" i="9"/>
  <c r="AA1482" i="9" l="1"/>
  <c r="Z1483" i="9" s="1"/>
  <c r="AB1483" i="9" s="1"/>
  <c r="AE1396" i="9" s="1"/>
  <c r="AF1396" i="9"/>
  <c r="AA1483" i="9" l="1"/>
  <c r="Z1484" i="9" s="1"/>
  <c r="AB1484" i="9" s="1"/>
  <c r="AE1397" i="9" s="1"/>
  <c r="AF1397" i="9"/>
  <c r="AA1484" i="9" l="1"/>
  <c r="Z1485" i="9" s="1"/>
  <c r="AB1485" i="9" s="1"/>
  <c r="AE1398" i="9" s="1"/>
  <c r="AF1398" i="9"/>
  <c r="AA1485" i="9" l="1"/>
  <c r="Z1486" i="9" s="1"/>
  <c r="AB1486" i="9" s="1"/>
  <c r="AE1399" i="9" s="1"/>
  <c r="AF1399" i="9"/>
  <c r="AA1486" i="9" l="1"/>
  <c r="Z1487" i="9" s="1"/>
  <c r="AB1487" i="9" s="1"/>
  <c r="AE1400" i="9" s="1"/>
  <c r="AF1400" i="9"/>
  <c r="AA1487" i="9" l="1"/>
  <c r="Z1488" i="9" s="1"/>
  <c r="AB1488" i="9" s="1"/>
  <c r="AE1401" i="9" s="1"/>
  <c r="AF1401" i="9"/>
  <c r="AA1488" i="9" l="1"/>
  <c r="Z1489" i="9" s="1"/>
  <c r="AB1489" i="9" s="1"/>
  <c r="AE1402" i="9" s="1"/>
  <c r="AF1402" i="9"/>
  <c r="AA1489" i="9" l="1"/>
  <c r="Z1490" i="9" s="1"/>
  <c r="AB1490" i="9" s="1"/>
  <c r="AE1403" i="9" s="1"/>
  <c r="AF1403" i="9"/>
  <c r="AA1490" i="9" l="1"/>
  <c r="Z1491" i="9" s="1"/>
  <c r="AB1491" i="9" s="1"/>
  <c r="AE1404" i="9" s="1"/>
  <c r="AF1404" i="9"/>
  <c r="AA1491" i="9" l="1"/>
  <c r="Z1492" i="9" s="1"/>
  <c r="AB1492" i="9" s="1"/>
  <c r="AE1405" i="9" s="1"/>
  <c r="AF1405" i="9"/>
  <c r="AA1492" i="9" l="1"/>
  <c r="Z1493" i="9" s="1"/>
  <c r="AB1493" i="9" s="1"/>
  <c r="AE1406" i="9" s="1"/>
  <c r="AF1406" i="9"/>
  <c r="AA1493" i="9" l="1"/>
  <c r="Z1494" i="9" s="1"/>
  <c r="AB1494" i="9" s="1"/>
  <c r="AE1407" i="9" s="1"/>
  <c r="AF1407" i="9"/>
  <c r="AA1494" i="9" l="1"/>
  <c r="Z1495" i="9" s="1"/>
  <c r="AB1495" i="9" s="1"/>
  <c r="AE1408" i="9" s="1"/>
  <c r="AF1408" i="9"/>
  <c r="AA1495" i="9" l="1"/>
  <c r="Z1496" i="9" s="1"/>
  <c r="AB1496" i="9" s="1"/>
  <c r="AE1409" i="9" s="1"/>
  <c r="AF1409" i="9"/>
  <c r="AA1496" i="9" l="1"/>
  <c r="Z1497" i="9" s="1"/>
  <c r="AB1497" i="9" s="1"/>
  <c r="AE1410" i="9" s="1"/>
  <c r="AF1410" i="9"/>
  <c r="AA1497" i="9" l="1"/>
  <c r="Z1498" i="9" s="1"/>
  <c r="AB1498" i="9" s="1"/>
  <c r="AE1411" i="9" s="1"/>
  <c r="AF1411" i="9"/>
  <c r="AA1498" i="9" l="1"/>
  <c r="Z1499" i="9" s="1"/>
  <c r="AB1499" i="9" s="1"/>
  <c r="AE1412" i="9" s="1"/>
  <c r="AF1412" i="9"/>
  <c r="AA1499" i="9" l="1"/>
  <c r="Z1500" i="9" s="1"/>
  <c r="AB1500" i="9" s="1"/>
  <c r="AE1413" i="9" s="1"/>
  <c r="AF1413" i="9"/>
  <c r="AA1500" i="9" l="1"/>
  <c r="Z1501" i="9" s="1"/>
  <c r="AB1501" i="9" s="1"/>
  <c r="AE1414" i="9" s="1"/>
  <c r="AF1414" i="9"/>
  <c r="AA1501" i="9" l="1"/>
  <c r="Z1502" i="9" s="1"/>
  <c r="AB1502" i="9" s="1"/>
  <c r="AE1415" i="9" s="1"/>
  <c r="AF1415" i="9"/>
  <c r="AA1502" i="9" l="1"/>
  <c r="Z1503" i="9" s="1"/>
  <c r="AB1503" i="9" s="1"/>
  <c r="AE1416" i="9" s="1"/>
  <c r="AF1416" i="9"/>
  <c r="AA1503" i="9" l="1"/>
  <c r="Z1504" i="9" s="1"/>
  <c r="AB1504" i="9" s="1"/>
  <c r="AE1417" i="9" s="1"/>
  <c r="AF1417" i="9"/>
  <c r="AA1504" i="9" l="1"/>
  <c r="Z1505" i="9" s="1"/>
  <c r="AB1505" i="9" s="1"/>
  <c r="AE1418" i="9" s="1"/>
  <c r="AF1418" i="9"/>
  <c r="AA1505" i="9" l="1"/>
  <c r="Z1506" i="9" s="1"/>
  <c r="AB1506" i="9" s="1"/>
  <c r="AE1419" i="9" s="1"/>
  <c r="AF1419" i="9"/>
  <c r="AA1506" i="9" l="1"/>
  <c r="Z1507" i="9" s="1"/>
  <c r="AB1507" i="9" s="1"/>
  <c r="AE1420" i="9" s="1"/>
  <c r="AF1420" i="9"/>
  <c r="AA1507" i="9" l="1"/>
  <c r="Z1508" i="9" s="1"/>
  <c r="AB1508" i="9" s="1"/>
  <c r="AE1421" i="9" s="1"/>
  <c r="AF1421" i="9"/>
  <c r="AA1508" i="9" l="1"/>
  <c r="Z1509" i="9" s="1"/>
  <c r="AB1509" i="9" s="1"/>
  <c r="AE1422" i="9" s="1"/>
  <c r="AF1422" i="9"/>
  <c r="AA1509" i="9" l="1"/>
  <c r="Z1510" i="9" s="1"/>
  <c r="AB1510" i="9" s="1"/>
  <c r="AE1423" i="9" s="1"/>
  <c r="AF1423" i="9"/>
  <c r="AA1510" i="9" l="1"/>
  <c r="Z1511" i="9" s="1"/>
  <c r="AB1511" i="9" s="1"/>
  <c r="AE1424" i="9" s="1"/>
  <c r="AF1424" i="9"/>
  <c r="AA1511" i="9" l="1"/>
  <c r="Z1512" i="9" s="1"/>
  <c r="AB1512" i="9" s="1"/>
  <c r="AE1425" i="9" s="1"/>
  <c r="AF1425" i="9"/>
  <c r="AA1512" i="9" l="1"/>
  <c r="Z1513" i="9" s="1"/>
  <c r="AB1513" i="9" s="1"/>
  <c r="AE1426" i="9" s="1"/>
  <c r="AF1426" i="9"/>
  <c r="AA1513" i="9" l="1"/>
  <c r="Z1514" i="9" s="1"/>
  <c r="AB1514" i="9" s="1"/>
  <c r="AE1427" i="9" s="1"/>
  <c r="AF1427" i="9"/>
  <c r="AA1514" i="9" l="1"/>
  <c r="Z1515" i="9" s="1"/>
  <c r="AB1515" i="9" s="1"/>
  <c r="AE1428" i="9" s="1"/>
  <c r="AF1428" i="9"/>
  <c r="AA1515" i="9" l="1"/>
  <c r="Z1516" i="9" s="1"/>
  <c r="AB1516" i="9" s="1"/>
  <c r="AE1429" i="9" s="1"/>
  <c r="AF1429" i="9"/>
  <c r="AA1516" i="9" l="1"/>
  <c r="Z1517" i="9" s="1"/>
  <c r="AB1517" i="9" s="1"/>
  <c r="AE1430" i="9" s="1"/>
  <c r="AF1430" i="9"/>
  <c r="AA1517" i="9" l="1"/>
  <c r="Z1518" i="9" s="1"/>
  <c r="AB1518" i="9" s="1"/>
  <c r="AE1431" i="9" s="1"/>
  <c r="AF1431" i="9"/>
  <c r="AA1518" i="9" l="1"/>
  <c r="Z1519" i="9" s="1"/>
  <c r="AB1519" i="9" s="1"/>
  <c r="AE1432" i="9" s="1"/>
  <c r="AF1432" i="9"/>
  <c r="AA1519" i="9" l="1"/>
  <c r="Z1520" i="9" s="1"/>
  <c r="AB1520" i="9" s="1"/>
  <c r="AE1433" i="9" s="1"/>
  <c r="AF1433" i="9"/>
  <c r="AA1520" i="9" l="1"/>
  <c r="Z1521" i="9" s="1"/>
  <c r="AB1521" i="9" s="1"/>
  <c r="AE1434" i="9" s="1"/>
  <c r="AF1434" i="9"/>
  <c r="AA1521" i="9" l="1"/>
  <c r="Z1522" i="9" s="1"/>
  <c r="AB1522" i="9" s="1"/>
  <c r="AE1435" i="9" s="1"/>
  <c r="AF1435" i="9"/>
  <c r="AA1522" i="9" l="1"/>
  <c r="Z1523" i="9" s="1"/>
  <c r="AB1523" i="9" s="1"/>
  <c r="AE1436" i="9" s="1"/>
  <c r="AF1436" i="9"/>
  <c r="AA1523" i="9" l="1"/>
  <c r="Z1524" i="9" s="1"/>
  <c r="AB1524" i="9" s="1"/>
  <c r="AE1437" i="9" s="1"/>
  <c r="AF1437" i="9"/>
  <c r="AA1524" i="9" l="1"/>
  <c r="Z1525" i="9" s="1"/>
  <c r="AB1525" i="9" s="1"/>
  <c r="AE1438" i="9" s="1"/>
  <c r="AF1438" i="9"/>
  <c r="AA1525" i="9" l="1"/>
  <c r="Z1526" i="9" s="1"/>
  <c r="AB1526" i="9" s="1"/>
  <c r="AE1439" i="9" l="1"/>
  <c r="AA1526" i="9"/>
  <c r="Z1527" i="9" s="1"/>
  <c r="AB1527" i="9" s="1"/>
  <c r="AE1440" i="9" s="1"/>
  <c r="AF1439" i="9"/>
  <c r="AF1440" i="9"/>
  <c r="AA1527" i="9" l="1"/>
  <c r="Z1528" i="9" s="1"/>
  <c r="AB1528" i="9" s="1"/>
  <c r="AE1441" i="9" s="1"/>
  <c r="AF1441" i="9"/>
  <c r="AA1528" i="9" l="1"/>
  <c r="Z1529" i="9" s="1"/>
  <c r="AB1529" i="9" s="1"/>
  <c r="AE1442" i="9" s="1"/>
  <c r="AF1442" i="9"/>
  <c r="AA1529" i="9" l="1"/>
  <c r="Z1530" i="9" s="1"/>
  <c r="AB1530" i="9" s="1"/>
  <c r="AE1443" i="9" l="1"/>
  <c r="AA1530" i="9"/>
  <c r="Z1531" i="9" s="1"/>
  <c r="AB1531" i="9" s="1"/>
  <c r="AF1443" i="9"/>
  <c r="AE1444" i="9" l="1"/>
  <c r="AA1531" i="9"/>
  <c r="Z1532" i="9" s="1"/>
  <c r="AB1532" i="9" s="1"/>
  <c r="AE1445" i="9" s="1"/>
  <c r="AF1445" i="9"/>
  <c r="AF1444" i="9"/>
  <c r="AA1532" i="9" l="1"/>
  <c r="Z1533" i="9" s="1"/>
  <c r="AB1533" i="9" s="1"/>
  <c r="AE1446" i="9" s="1"/>
  <c r="AF1446" i="9"/>
  <c r="AA1533" i="9" l="1"/>
  <c r="Z1534" i="9" s="1"/>
  <c r="AB1534" i="9" s="1"/>
  <c r="AE1447" i="9" s="1"/>
  <c r="AF1447" i="9"/>
  <c r="AA1534" i="9" l="1"/>
  <c r="Z1535" i="9" s="1"/>
  <c r="AB1535" i="9" s="1"/>
  <c r="AE1448" i="9" s="1"/>
  <c r="AF1448" i="9"/>
  <c r="AA1535" i="9" l="1"/>
  <c r="Z1536" i="9" s="1"/>
  <c r="AB1536" i="9" s="1"/>
  <c r="AE1449" i="9" s="1"/>
  <c r="AF1449" i="9"/>
  <c r="AA1536" i="9" l="1"/>
  <c r="Z1537" i="9" s="1"/>
  <c r="AB1537" i="9" s="1"/>
  <c r="AE1450" i="9" s="1"/>
  <c r="AF1450" i="9"/>
  <c r="AA1537" i="9" l="1"/>
  <c r="Z1538" i="9" s="1"/>
  <c r="AB1538" i="9" s="1"/>
  <c r="AE1451" i="9" s="1"/>
  <c r="AF1451" i="9"/>
  <c r="AA1538" i="9" l="1"/>
  <c r="Z1539" i="9" s="1"/>
  <c r="AB1539" i="9" s="1"/>
  <c r="AE1452" i="9" s="1"/>
  <c r="AF1452" i="9"/>
  <c r="AA1539" i="9" l="1"/>
  <c r="Z1540" i="9" s="1"/>
  <c r="AB1540" i="9" s="1"/>
  <c r="AE1453" i="9" s="1"/>
  <c r="AF1453" i="9"/>
  <c r="AA1540" i="9" l="1"/>
  <c r="Z1541" i="9" s="1"/>
  <c r="AB1541" i="9" s="1"/>
  <c r="AE1454" i="9" s="1"/>
  <c r="AF1454" i="9"/>
  <c r="AA1541" i="9" l="1"/>
  <c r="Z1542" i="9" s="1"/>
  <c r="AB1542" i="9" s="1"/>
  <c r="AE1455" i="9" s="1"/>
  <c r="AF1455" i="9"/>
  <c r="AA1542" i="9" l="1"/>
  <c r="Z1543" i="9" s="1"/>
  <c r="AB1543" i="9" s="1"/>
  <c r="AE1456" i="9" s="1"/>
  <c r="AF1456" i="9"/>
  <c r="AA1543" i="9" l="1"/>
  <c r="Z1544" i="9" s="1"/>
  <c r="AB1544" i="9" s="1"/>
  <c r="AE1457" i="9" s="1"/>
  <c r="AF1457" i="9"/>
  <c r="AA1544" i="9" l="1"/>
  <c r="Z1545" i="9" s="1"/>
  <c r="AB1545" i="9" s="1"/>
  <c r="AE1458" i="9" s="1"/>
  <c r="AF1458" i="9"/>
  <c r="AA1545" i="9" l="1"/>
  <c r="Z1546" i="9" s="1"/>
  <c r="AB1546" i="9" s="1"/>
  <c r="AE1459" i="9" s="1"/>
  <c r="AF1459" i="9"/>
  <c r="AA1546" i="9" l="1"/>
  <c r="Z1547" i="9" s="1"/>
  <c r="AB1547" i="9" s="1"/>
  <c r="AE1460" i="9" s="1"/>
  <c r="AF1460" i="9"/>
  <c r="AA1547" i="9" l="1"/>
  <c r="Z1548" i="9" s="1"/>
  <c r="AB1548" i="9" s="1"/>
  <c r="AE1461" i="9" s="1"/>
  <c r="AF1461" i="9"/>
  <c r="AA1548" i="9" l="1"/>
  <c r="Z1549" i="9" s="1"/>
  <c r="AB1549" i="9" s="1"/>
  <c r="AE1462" i="9" s="1"/>
  <c r="AF1462" i="9"/>
  <c r="AA1549" i="9" l="1"/>
  <c r="Z1550" i="9" s="1"/>
  <c r="AB1550" i="9" s="1"/>
  <c r="AE1463" i="9" s="1"/>
  <c r="AF1463" i="9"/>
  <c r="AA1550" i="9" l="1"/>
  <c r="Z1551" i="9" s="1"/>
  <c r="AB1551" i="9" s="1"/>
  <c r="AE1464" i="9" s="1"/>
  <c r="AF1464" i="9"/>
  <c r="AA1551" i="9" l="1"/>
  <c r="Z1552" i="9" s="1"/>
  <c r="AB1552" i="9" s="1"/>
  <c r="AE1465" i="9" s="1"/>
  <c r="AF1465" i="9"/>
  <c r="AA1552" i="9" l="1"/>
  <c r="Z1553" i="9" s="1"/>
  <c r="AB1553" i="9" s="1"/>
  <c r="AE1466" i="9" s="1"/>
  <c r="AF1466" i="9"/>
  <c r="AA1553" i="9" l="1"/>
  <c r="Z1554" i="9" s="1"/>
  <c r="AB1554" i="9" s="1"/>
  <c r="AE1467" i="9" s="1"/>
  <c r="AF1467" i="9"/>
  <c r="AA1554" i="9" l="1"/>
  <c r="Z1555" i="9" s="1"/>
  <c r="AB1555" i="9" s="1"/>
  <c r="AE1468" i="9" s="1"/>
  <c r="AF1468" i="9"/>
  <c r="AA1555" i="9" l="1"/>
  <c r="Z1556" i="9" s="1"/>
  <c r="AB1556" i="9" s="1"/>
  <c r="AE1469" i="9" s="1"/>
  <c r="AF1469" i="9"/>
  <c r="AA1556" i="9" l="1"/>
  <c r="Z1557" i="9" s="1"/>
  <c r="AB1557" i="9" s="1"/>
  <c r="AE1470" i="9" s="1"/>
  <c r="AF1470" i="9"/>
  <c r="AA1557" i="9" l="1"/>
  <c r="Z1558" i="9" s="1"/>
  <c r="AB1558" i="9" s="1"/>
  <c r="AE1471" i="9" s="1"/>
  <c r="AF1471" i="9"/>
  <c r="AA1558" i="9" l="1"/>
  <c r="Z1559" i="9" s="1"/>
  <c r="AB1559" i="9" s="1"/>
  <c r="AE1472" i="9" s="1"/>
  <c r="AF1472" i="9"/>
  <c r="AA1559" i="9" l="1"/>
  <c r="Z1560" i="9" s="1"/>
  <c r="AB1560" i="9" s="1"/>
  <c r="AE1473" i="9" s="1"/>
  <c r="AF1473" i="9"/>
  <c r="AA1560" i="9" l="1"/>
  <c r="Z1561" i="9" s="1"/>
  <c r="AB1561" i="9" s="1"/>
  <c r="AE1474" i="9" s="1"/>
  <c r="AF1474" i="9"/>
  <c r="AA1561" i="9" l="1"/>
  <c r="Z1562" i="9" s="1"/>
  <c r="AB1562" i="9" s="1"/>
  <c r="AE1475" i="9" s="1"/>
  <c r="AF1475" i="9"/>
  <c r="AA1562" i="9" l="1"/>
  <c r="Z1563" i="9" s="1"/>
  <c r="AB1563" i="9" s="1"/>
  <c r="AE1476" i="9" s="1"/>
  <c r="AF1476" i="9"/>
  <c r="AA1563" i="9" l="1"/>
  <c r="Z1564" i="9" s="1"/>
  <c r="AB1564" i="9" s="1"/>
  <c r="AE1477" i="9" s="1"/>
  <c r="AF1477" i="9"/>
  <c r="AA1564" i="9" l="1"/>
  <c r="Z1565" i="9" s="1"/>
  <c r="AB1565" i="9" s="1"/>
  <c r="AE1478" i="9" s="1"/>
  <c r="AF1478" i="9"/>
  <c r="AA1565" i="9" l="1"/>
  <c r="Z1566" i="9" s="1"/>
  <c r="AB1566" i="9" s="1"/>
  <c r="AE1479" i="9" s="1"/>
  <c r="AF1479" i="9"/>
  <c r="AA1566" i="9" l="1"/>
  <c r="Z1567" i="9" s="1"/>
  <c r="AB1567" i="9" s="1"/>
  <c r="AE1480" i="9" s="1"/>
  <c r="AF1480" i="9"/>
  <c r="AA1567" i="9" l="1"/>
  <c r="Z1568" i="9" s="1"/>
  <c r="AB1568" i="9" s="1"/>
  <c r="AE1481" i="9" s="1"/>
  <c r="AF1481" i="9"/>
  <c r="AA1568" i="9" l="1"/>
  <c r="Z1569" i="9" s="1"/>
  <c r="AB1569" i="9" s="1"/>
  <c r="AE1482" i="9" s="1"/>
  <c r="AF1482" i="9"/>
  <c r="AA1569" i="9" l="1"/>
  <c r="Z1570" i="9" s="1"/>
  <c r="AB1570" i="9" s="1"/>
  <c r="AE1483" i="9" s="1"/>
  <c r="AF1483" i="9"/>
  <c r="AA1570" i="9" l="1"/>
  <c r="Z1571" i="9" s="1"/>
  <c r="AB1571" i="9" s="1"/>
  <c r="AE1484" i="9" s="1"/>
  <c r="AF1484" i="9"/>
  <c r="AA1571" i="9" l="1"/>
  <c r="Z1572" i="9" s="1"/>
  <c r="AB1572" i="9" s="1"/>
  <c r="AE1485" i="9" s="1"/>
  <c r="AF1485" i="9"/>
  <c r="AA1572" i="9" l="1"/>
  <c r="Z1573" i="9" s="1"/>
  <c r="AB1573" i="9" s="1"/>
  <c r="AE1486" i="9" s="1"/>
  <c r="AF1486" i="9"/>
  <c r="AA1573" i="9" l="1"/>
  <c r="Z1574" i="9" s="1"/>
  <c r="AB1574" i="9" s="1"/>
  <c r="AE1487" i="9" s="1"/>
  <c r="AF1487" i="9"/>
  <c r="AA1574" i="9" l="1"/>
  <c r="Z1575" i="9" s="1"/>
  <c r="AB1575" i="9" s="1"/>
  <c r="AE1488" i="9" s="1"/>
  <c r="AF1488" i="9"/>
  <c r="AA1575" i="9" l="1"/>
  <c r="Z1576" i="9" s="1"/>
  <c r="AB1576" i="9" s="1"/>
  <c r="AE1489" i="9" s="1"/>
  <c r="AF1489" i="9"/>
  <c r="AA1576" i="9" l="1"/>
  <c r="Z1577" i="9" s="1"/>
  <c r="AB1577" i="9" s="1"/>
  <c r="AE1490" i="9" s="1"/>
  <c r="AF1490" i="9"/>
  <c r="AA1577" i="9" l="1"/>
  <c r="Z1578" i="9" s="1"/>
  <c r="AB1578" i="9" s="1"/>
  <c r="AE1491" i="9" s="1"/>
  <c r="AF1491" i="9"/>
  <c r="AA1578" i="9" l="1"/>
  <c r="Z1579" i="9" s="1"/>
  <c r="AB1579" i="9" s="1"/>
  <c r="AE1492" i="9" s="1"/>
  <c r="AF1492" i="9"/>
  <c r="AA1579" i="9" l="1"/>
  <c r="Z1580" i="9" s="1"/>
  <c r="AB1580" i="9" s="1"/>
  <c r="AE1493" i="9" s="1"/>
  <c r="AF1493" i="9"/>
  <c r="AA1580" i="9" l="1"/>
  <c r="Z1581" i="9" s="1"/>
  <c r="AB1581" i="9" s="1"/>
  <c r="AE1494" i="9" s="1"/>
  <c r="AF1494" i="9"/>
  <c r="AA1581" i="9" l="1"/>
  <c r="Z1582" i="9" s="1"/>
  <c r="AB1582" i="9" s="1"/>
  <c r="AE1495" i="9" s="1"/>
  <c r="AF1495" i="9"/>
  <c r="AA1582" i="9" l="1"/>
  <c r="Z1583" i="9" s="1"/>
  <c r="AB1583" i="9" s="1"/>
  <c r="AE1496" i="9" s="1"/>
  <c r="AF1496" i="9"/>
  <c r="AA1583" i="9" l="1"/>
  <c r="Z1584" i="9" s="1"/>
  <c r="AB1584" i="9" s="1"/>
  <c r="AE1497" i="9" s="1"/>
  <c r="AF1497" i="9"/>
  <c r="AA1584" i="9" l="1"/>
  <c r="Z1585" i="9" s="1"/>
  <c r="AB1585" i="9" s="1"/>
  <c r="AE1498" i="9" s="1"/>
  <c r="AF1498" i="9"/>
  <c r="AA1585" i="9" l="1"/>
  <c r="Z1586" i="9" s="1"/>
  <c r="AB1586" i="9" s="1"/>
  <c r="AE1499" i="9" s="1"/>
  <c r="AF1499" i="9"/>
  <c r="AA1586" i="9" l="1"/>
  <c r="Z1587" i="9" s="1"/>
  <c r="AB1587" i="9" s="1"/>
  <c r="AE1500" i="9" s="1"/>
  <c r="AF1500" i="9"/>
  <c r="AA1587" i="9" l="1"/>
  <c r="Z1588" i="9" s="1"/>
  <c r="AB1588" i="9" s="1"/>
  <c r="AE1501" i="9" s="1"/>
  <c r="AF1501" i="9"/>
  <c r="AA1588" i="9" l="1"/>
  <c r="Z1589" i="9" s="1"/>
  <c r="AB1589" i="9" s="1"/>
  <c r="AE1502" i="9" s="1"/>
  <c r="AF1502" i="9"/>
  <c r="AA1589" i="9" l="1"/>
  <c r="Z1590" i="9" s="1"/>
  <c r="AB1590" i="9" s="1"/>
  <c r="AE1503" i="9" s="1"/>
  <c r="AF1503" i="9"/>
  <c r="AA1590" i="9" l="1"/>
  <c r="Z1591" i="9" s="1"/>
  <c r="AB1591" i="9" s="1"/>
  <c r="AE1504" i="9" s="1"/>
  <c r="AF1504" i="9"/>
  <c r="AA1591" i="9" l="1"/>
  <c r="Z1592" i="9" s="1"/>
  <c r="AB1592" i="9" s="1"/>
  <c r="AE1505" i="9" s="1"/>
  <c r="AF1505" i="9"/>
  <c r="AA1592" i="9" l="1"/>
  <c r="Z1593" i="9" s="1"/>
  <c r="AB1593" i="9" s="1"/>
  <c r="AE1506" i="9" s="1"/>
  <c r="AF1506" i="9"/>
  <c r="AA1593" i="9" l="1"/>
  <c r="Z1594" i="9" s="1"/>
  <c r="AB1594" i="9" s="1"/>
  <c r="AE1507" i="9" s="1"/>
  <c r="AF1507" i="9"/>
  <c r="AA1594" i="9" l="1"/>
  <c r="Z1595" i="9" s="1"/>
  <c r="AB1595" i="9" s="1"/>
  <c r="AE1508" i="9" s="1"/>
  <c r="AF1508" i="9"/>
  <c r="AA1595" i="9" l="1"/>
  <c r="Z1596" i="9" s="1"/>
  <c r="AB1596" i="9" s="1"/>
  <c r="AE1509" i="9" s="1"/>
  <c r="AF1509" i="9"/>
  <c r="AA1596" i="9" l="1"/>
  <c r="Z1597" i="9" s="1"/>
  <c r="AB1597" i="9" s="1"/>
  <c r="AE1510" i="9" s="1"/>
  <c r="AF1510" i="9"/>
  <c r="AA1597" i="9" l="1"/>
  <c r="Z1598" i="9" s="1"/>
  <c r="AB1598" i="9" s="1"/>
  <c r="AE1511" i="9" s="1"/>
  <c r="AF1511" i="9"/>
  <c r="AA1598" i="9" l="1"/>
  <c r="Z1599" i="9" s="1"/>
  <c r="AB1599" i="9" s="1"/>
  <c r="AE1512" i="9" s="1"/>
  <c r="AF1512" i="9"/>
  <c r="AA1599" i="9" l="1"/>
  <c r="Z1600" i="9" s="1"/>
  <c r="AB1600" i="9" s="1"/>
  <c r="AE1513" i="9" s="1"/>
  <c r="AF1513" i="9"/>
  <c r="AA1600" i="9" l="1"/>
  <c r="Z1601" i="9" s="1"/>
  <c r="AB1601" i="9" s="1"/>
  <c r="AE1514" i="9" s="1"/>
  <c r="AF1514" i="9"/>
  <c r="AA1601" i="9" l="1"/>
  <c r="Z1602" i="9" s="1"/>
  <c r="AB1602" i="9" s="1"/>
  <c r="AE1515" i="9" s="1"/>
  <c r="AF1515" i="9"/>
  <c r="AA1602" i="9" l="1"/>
  <c r="Z1603" i="9" s="1"/>
  <c r="AB1603" i="9" s="1"/>
  <c r="AE1516" i="9" s="1"/>
  <c r="AF1516" i="9"/>
  <c r="AA1603" i="9" l="1"/>
  <c r="Z1604" i="9" s="1"/>
  <c r="AB1604" i="9" s="1"/>
  <c r="AE1517" i="9" s="1"/>
  <c r="AF1517" i="9"/>
  <c r="AA1604" i="9" l="1"/>
  <c r="Z1605" i="9" s="1"/>
  <c r="AB1605" i="9" s="1"/>
  <c r="AE1518" i="9" s="1"/>
  <c r="AF1518" i="9"/>
  <c r="AA1605" i="9" l="1"/>
  <c r="Z1606" i="9" s="1"/>
  <c r="AB1606" i="9" s="1"/>
  <c r="AE1519" i="9" s="1"/>
  <c r="AF1519" i="9"/>
  <c r="AA1606" i="9" l="1"/>
  <c r="Z1607" i="9" s="1"/>
  <c r="AB1607" i="9" s="1"/>
  <c r="AE1520" i="9" s="1"/>
  <c r="AF1520" i="9"/>
  <c r="AA1607" i="9" l="1"/>
  <c r="Z1608" i="9" s="1"/>
  <c r="AB1608" i="9" s="1"/>
  <c r="AE1521" i="9" s="1"/>
  <c r="AF1521" i="9"/>
  <c r="AA1608" i="9" l="1"/>
  <c r="Z1609" i="9" s="1"/>
  <c r="AB1609" i="9" s="1"/>
  <c r="AE1522" i="9" s="1"/>
  <c r="AF1522" i="9"/>
  <c r="AA1609" i="9" l="1"/>
  <c r="Z1610" i="9" s="1"/>
  <c r="AB1610" i="9" s="1"/>
  <c r="AE1523" i="9" s="1"/>
  <c r="AF1523" i="9"/>
  <c r="AA1610" i="9" l="1"/>
  <c r="Z1611" i="9" s="1"/>
  <c r="AB1611" i="9" s="1"/>
  <c r="AE1524" i="9" s="1"/>
  <c r="AF1524" i="9"/>
  <c r="AA1611" i="9" l="1"/>
  <c r="Z1612" i="9" s="1"/>
  <c r="AB1612" i="9" s="1"/>
  <c r="AE1525" i="9" s="1"/>
  <c r="AF1525" i="9"/>
  <c r="AA1612" i="9" l="1"/>
  <c r="Z1613" i="9" s="1"/>
  <c r="AB1613" i="9" s="1"/>
  <c r="AE1526" i="9" s="1"/>
  <c r="AF1526" i="9"/>
  <c r="AA1613" i="9" l="1"/>
  <c r="Z1614" i="9" s="1"/>
  <c r="AB1614" i="9" s="1"/>
  <c r="AE1527" i="9" s="1"/>
  <c r="AF1527" i="9"/>
  <c r="AA1614" i="9" l="1"/>
  <c r="Z1615" i="9" s="1"/>
  <c r="AB1615" i="9" s="1"/>
  <c r="AE1528" i="9" s="1"/>
  <c r="AF1528" i="9"/>
  <c r="AA1615" i="9" l="1"/>
  <c r="Z1616" i="9" s="1"/>
  <c r="AB1616" i="9" s="1"/>
  <c r="AE1529" i="9" s="1"/>
  <c r="AF1529" i="9"/>
  <c r="AA1616" i="9" l="1"/>
  <c r="Z1617" i="9" s="1"/>
  <c r="AB1617" i="9" s="1"/>
  <c r="AE1530" i="9" s="1"/>
  <c r="AF1530" i="9"/>
  <c r="AA1617" i="9" l="1"/>
  <c r="Z1618" i="9" s="1"/>
  <c r="AB1618" i="9" s="1"/>
  <c r="AE1531" i="9" s="1"/>
  <c r="AF1531" i="9"/>
  <c r="AA1618" i="9" l="1"/>
  <c r="Z1619" i="9" s="1"/>
  <c r="AB1619" i="9" s="1"/>
  <c r="AE1532" i="9" s="1"/>
  <c r="AF1532" i="9"/>
  <c r="AA1619" i="9" l="1"/>
  <c r="Z1620" i="9" s="1"/>
  <c r="AB1620" i="9" s="1"/>
  <c r="AE1533" i="9" s="1"/>
  <c r="AF1533" i="9"/>
  <c r="AA1620" i="9" l="1"/>
  <c r="Z1621" i="9" s="1"/>
  <c r="AB1621" i="9" s="1"/>
  <c r="AE1534" i="9" s="1"/>
  <c r="AF1534" i="9"/>
  <c r="AA1621" i="9" l="1"/>
  <c r="Z1622" i="9" s="1"/>
  <c r="AB1622" i="9" s="1"/>
  <c r="AE1535" i="9" s="1"/>
  <c r="AF1535" i="9"/>
  <c r="AA1622" i="9" l="1"/>
  <c r="Z1623" i="9" s="1"/>
  <c r="AB1623" i="9" s="1"/>
  <c r="AE1536" i="9" s="1"/>
  <c r="AF1536" i="9"/>
  <c r="AA1623" i="9" l="1"/>
  <c r="Z1624" i="9" s="1"/>
  <c r="AB1624" i="9" s="1"/>
  <c r="AE1537" i="9" s="1"/>
  <c r="AF1537" i="9"/>
  <c r="AA1624" i="9" l="1"/>
  <c r="Z1625" i="9" s="1"/>
  <c r="AB1625" i="9" s="1"/>
  <c r="AE1538" i="9" s="1"/>
  <c r="AF1538" i="9"/>
  <c r="AA1625" i="9" l="1"/>
  <c r="Z1626" i="9" s="1"/>
  <c r="AB1626" i="9" s="1"/>
  <c r="AE1539" i="9" s="1"/>
  <c r="AF1539" i="9"/>
  <c r="AA1626" i="9" l="1"/>
  <c r="Z1627" i="9" s="1"/>
  <c r="AB1627" i="9" s="1"/>
  <c r="AE1540" i="9" s="1"/>
  <c r="AF1540" i="9"/>
  <c r="AA1627" i="9" l="1"/>
  <c r="Z1628" i="9" s="1"/>
  <c r="AB1628" i="9" s="1"/>
  <c r="AE1541" i="9" s="1"/>
  <c r="AF1541" i="9"/>
  <c r="AA1628" i="9" l="1"/>
  <c r="Z1629" i="9" s="1"/>
  <c r="AB1629" i="9" s="1"/>
  <c r="AE1542" i="9" s="1"/>
  <c r="AF1542" i="9"/>
  <c r="AA1629" i="9" l="1"/>
  <c r="Z1630" i="9" s="1"/>
  <c r="AB1630" i="9" s="1"/>
  <c r="AE1543" i="9" s="1"/>
  <c r="AF1543" i="9"/>
  <c r="AA1630" i="9" l="1"/>
  <c r="Z1631" i="9" s="1"/>
  <c r="AB1631" i="9" s="1"/>
  <c r="AE1544" i="9" s="1"/>
  <c r="AF1544" i="9"/>
  <c r="AA1631" i="9" l="1"/>
  <c r="Z1632" i="9" s="1"/>
  <c r="AB1632" i="9" s="1"/>
  <c r="AE1545" i="9" s="1"/>
  <c r="AF1545" i="9"/>
  <c r="AA1632" i="9" l="1"/>
  <c r="Z1633" i="9" s="1"/>
  <c r="AB1633" i="9" s="1"/>
  <c r="AE1546" i="9" s="1"/>
  <c r="AF1546" i="9"/>
  <c r="AA1633" i="9" l="1"/>
  <c r="Z1634" i="9" s="1"/>
  <c r="AB1634" i="9" s="1"/>
  <c r="AE1547" i="9" s="1"/>
  <c r="AF1547" i="9"/>
  <c r="AA1634" i="9" l="1"/>
  <c r="Z1635" i="9" s="1"/>
  <c r="AB1635" i="9" s="1"/>
  <c r="AE1548" i="9" s="1"/>
  <c r="AF1548" i="9"/>
  <c r="AA1635" i="9" l="1"/>
  <c r="Z1636" i="9" s="1"/>
  <c r="AB1636" i="9" s="1"/>
  <c r="AE1549" i="9" s="1"/>
  <c r="AF1549" i="9"/>
  <c r="AA1636" i="9" l="1"/>
  <c r="Z1637" i="9" s="1"/>
  <c r="AB1637" i="9" s="1"/>
  <c r="AE1550" i="9" s="1"/>
  <c r="AF1550" i="9"/>
  <c r="AA1637" i="9" l="1"/>
  <c r="Z1638" i="9" s="1"/>
  <c r="AB1638" i="9" s="1"/>
  <c r="AE1551" i="9" s="1"/>
  <c r="AF1551" i="9"/>
  <c r="AA1638" i="9" l="1"/>
  <c r="Z1639" i="9" s="1"/>
  <c r="AB1639" i="9" s="1"/>
  <c r="AE1552" i="9" s="1"/>
  <c r="AF1552" i="9"/>
  <c r="AA1639" i="9" l="1"/>
  <c r="Z1640" i="9" s="1"/>
  <c r="AB1640" i="9" s="1"/>
  <c r="AE1553" i="9" s="1"/>
  <c r="AF1553" i="9"/>
  <c r="AA1640" i="9" l="1"/>
  <c r="Z1641" i="9" s="1"/>
  <c r="AB1641" i="9" s="1"/>
  <c r="AE1554" i="9" s="1"/>
  <c r="AF1554" i="9"/>
  <c r="AA1641" i="9" l="1"/>
  <c r="Z1642" i="9" s="1"/>
  <c r="AB1642" i="9" s="1"/>
  <c r="AE1555" i="9" s="1"/>
  <c r="AF1555" i="9"/>
  <c r="AA1642" i="9" l="1"/>
  <c r="Z1643" i="9" s="1"/>
  <c r="AB1643" i="9" s="1"/>
  <c r="AE1556" i="9" s="1"/>
  <c r="AF1556" i="9"/>
  <c r="AA1643" i="9" l="1"/>
  <c r="Z1644" i="9" s="1"/>
  <c r="AB1644" i="9" s="1"/>
  <c r="AE1557" i="9" s="1"/>
  <c r="AF1557" i="9"/>
  <c r="AA1644" i="9" l="1"/>
  <c r="Z1645" i="9" s="1"/>
  <c r="AB1645" i="9" s="1"/>
  <c r="AE1558" i="9" s="1"/>
  <c r="AF1558" i="9"/>
  <c r="AA1645" i="9" l="1"/>
  <c r="Z1646" i="9" s="1"/>
  <c r="AB1646" i="9" s="1"/>
  <c r="AE1559" i="9" s="1"/>
  <c r="AF1559" i="9"/>
  <c r="AA1646" i="9" l="1"/>
  <c r="Z1647" i="9" s="1"/>
  <c r="AB1647" i="9" s="1"/>
  <c r="AE1560" i="9" s="1"/>
  <c r="AF1560" i="9"/>
  <c r="AA1647" i="9" l="1"/>
  <c r="Z1648" i="9" s="1"/>
  <c r="AB1648" i="9" s="1"/>
  <c r="AE1561" i="9" s="1"/>
  <c r="AF1561" i="9"/>
  <c r="AA1648" i="9" l="1"/>
  <c r="Z1649" i="9" s="1"/>
  <c r="AB1649" i="9" s="1"/>
  <c r="AE1562" i="9" s="1"/>
  <c r="AF1562" i="9"/>
  <c r="AA1649" i="9" l="1"/>
  <c r="Z1650" i="9" s="1"/>
  <c r="AB1650" i="9" s="1"/>
  <c r="AE1563" i="9" s="1"/>
  <c r="AF1563" i="9"/>
  <c r="AA1650" i="9" l="1"/>
  <c r="Z1651" i="9" s="1"/>
  <c r="AB1651" i="9" s="1"/>
  <c r="AE1564" i="9" s="1"/>
  <c r="AF1564" i="9"/>
  <c r="AA1651" i="9" l="1"/>
  <c r="Z1652" i="9" s="1"/>
  <c r="AB1652" i="9" s="1"/>
  <c r="AE1565" i="9" s="1"/>
  <c r="AF1565" i="9"/>
  <c r="AA1652" i="9" l="1"/>
  <c r="Z1653" i="9" s="1"/>
  <c r="AB1653" i="9" s="1"/>
  <c r="AE1566" i="9" s="1"/>
  <c r="AF1566" i="9"/>
  <c r="AA1653" i="9" l="1"/>
  <c r="Z1654" i="9" s="1"/>
  <c r="AB1654" i="9" s="1"/>
  <c r="AE1567" i="9" s="1"/>
  <c r="AF1567" i="9"/>
  <c r="AA1654" i="9" l="1"/>
  <c r="Z1655" i="9" s="1"/>
  <c r="AB1655" i="9" s="1"/>
  <c r="AE1568" i="9" s="1"/>
  <c r="AF1568" i="9"/>
  <c r="AA1655" i="9" l="1"/>
  <c r="Z1656" i="9" s="1"/>
  <c r="AB1656" i="9" s="1"/>
  <c r="AE1569" i="9" s="1"/>
  <c r="AF1569" i="9"/>
  <c r="AA1656" i="9" l="1"/>
  <c r="Z1657" i="9" s="1"/>
  <c r="AB1657" i="9" s="1"/>
  <c r="AE1570" i="9" s="1"/>
  <c r="AF1570" i="9"/>
  <c r="AA1657" i="9" l="1"/>
  <c r="Z1658" i="9" s="1"/>
  <c r="AB1658" i="9" s="1"/>
  <c r="AE1571" i="9" s="1"/>
  <c r="AF1571" i="9"/>
  <c r="AA1658" i="9" l="1"/>
  <c r="Z1659" i="9" s="1"/>
  <c r="AB1659" i="9" s="1"/>
  <c r="AE1572" i="9" s="1"/>
  <c r="AF1572" i="9"/>
  <c r="AA1659" i="9" l="1"/>
  <c r="Z1660" i="9" s="1"/>
  <c r="AB1660" i="9" s="1"/>
  <c r="AE1573" i="9" s="1"/>
  <c r="AF1573" i="9"/>
  <c r="AA1660" i="9" l="1"/>
  <c r="Z1661" i="9" s="1"/>
  <c r="AB1661" i="9" s="1"/>
  <c r="AE1574" i="9" s="1"/>
  <c r="AF1574" i="9"/>
  <c r="AA1661" i="9" l="1"/>
  <c r="Z1662" i="9" s="1"/>
  <c r="AB1662" i="9" s="1"/>
  <c r="AE1575" i="9" s="1"/>
  <c r="AF1575" i="9"/>
  <c r="AA1662" i="9" l="1"/>
  <c r="Z1663" i="9" s="1"/>
  <c r="AB1663" i="9" s="1"/>
  <c r="AE1576" i="9" s="1"/>
  <c r="AF1576" i="9"/>
  <c r="AA1663" i="9" l="1"/>
  <c r="Z1664" i="9" s="1"/>
  <c r="AB1664" i="9" s="1"/>
  <c r="AE1577" i="9" s="1"/>
  <c r="AF1577" i="9"/>
  <c r="AA1664" i="9" l="1"/>
  <c r="Z1665" i="9" s="1"/>
  <c r="AB1665" i="9" s="1"/>
  <c r="AE1578" i="9" s="1"/>
  <c r="AF1578" i="9"/>
  <c r="AA1665" i="9" l="1"/>
  <c r="Z1666" i="9" s="1"/>
  <c r="AB1666" i="9" s="1"/>
  <c r="AE1579" i="9" s="1"/>
  <c r="AF1579" i="9"/>
  <c r="AA1666" i="9" l="1"/>
  <c r="Z1667" i="9" s="1"/>
  <c r="AB1667" i="9" s="1"/>
  <c r="AE1580" i="9" s="1"/>
  <c r="AF1580" i="9"/>
  <c r="AA1667" i="9" l="1"/>
  <c r="Z1668" i="9" s="1"/>
  <c r="AB1668" i="9" s="1"/>
  <c r="AE1581" i="9" s="1"/>
  <c r="AF1581" i="9"/>
  <c r="AA1668" i="9" l="1"/>
  <c r="Z1669" i="9" s="1"/>
  <c r="AB1669" i="9" s="1"/>
  <c r="AE1582" i="9" s="1"/>
  <c r="AF1582" i="9"/>
  <c r="AA1669" i="9" l="1"/>
  <c r="Z1670" i="9" s="1"/>
  <c r="AB1670" i="9" s="1"/>
  <c r="AE1583" i="9" s="1"/>
  <c r="AF1583" i="9"/>
  <c r="AA1670" i="9" l="1"/>
  <c r="Z1671" i="9" s="1"/>
  <c r="AB1671" i="9" s="1"/>
  <c r="AE1584" i="9" s="1"/>
  <c r="AF1584" i="9"/>
  <c r="AA1671" i="9" l="1"/>
  <c r="Z1672" i="9" s="1"/>
  <c r="AB1672" i="9" s="1"/>
  <c r="AE1585" i="9" s="1"/>
  <c r="AF1585" i="9"/>
  <c r="AA1672" i="9" l="1"/>
  <c r="Z1673" i="9" s="1"/>
  <c r="AB1673" i="9" s="1"/>
  <c r="AE1586" i="9" s="1"/>
  <c r="AF1586" i="9"/>
  <c r="AA1673" i="9" l="1"/>
  <c r="Z1674" i="9" s="1"/>
  <c r="AB1674" i="9" s="1"/>
  <c r="AE1587" i="9" s="1"/>
  <c r="AF1587" i="9"/>
  <c r="AA1674" i="9" l="1"/>
  <c r="Z1675" i="9" s="1"/>
  <c r="AB1675" i="9" s="1"/>
  <c r="AE1588" i="9" s="1"/>
  <c r="AF1588" i="9"/>
  <c r="AA1675" i="9" l="1"/>
  <c r="Z1676" i="9" s="1"/>
  <c r="AB1676" i="9" s="1"/>
  <c r="AE1589" i="9" s="1"/>
  <c r="AF1589" i="9"/>
  <c r="AA1676" i="9" l="1"/>
  <c r="Z1677" i="9" s="1"/>
  <c r="AB1677" i="9" s="1"/>
  <c r="AE1590" i="9" s="1"/>
  <c r="AF1590" i="9"/>
  <c r="AA1677" i="9" l="1"/>
  <c r="Z1678" i="9" s="1"/>
  <c r="AB1678" i="9" s="1"/>
  <c r="AE1591" i="9" s="1"/>
  <c r="AF1591" i="9"/>
  <c r="AA1678" i="9" l="1"/>
  <c r="Z1679" i="9" s="1"/>
  <c r="AB1679" i="9" s="1"/>
  <c r="AE1592" i="9" s="1"/>
  <c r="AF1592" i="9"/>
  <c r="AA1679" i="9" l="1"/>
  <c r="Z1680" i="9" s="1"/>
  <c r="AB1680" i="9" s="1"/>
  <c r="AE1593" i="9" s="1"/>
  <c r="AF1593" i="9"/>
  <c r="AA1680" i="9" l="1"/>
  <c r="Z1681" i="9" s="1"/>
  <c r="AB1681" i="9" s="1"/>
  <c r="AE1594" i="9" s="1"/>
  <c r="AF1594" i="9"/>
  <c r="AA1681" i="9" l="1"/>
  <c r="Z1682" i="9" s="1"/>
  <c r="AB1682" i="9" s="1"/>
  <c r="AE1595" i="9" s="1"/>
  <c r="AF1595" i="9"/>
  <c r="AA1682" i="9" l="1"/>
  <c r="Z1683" i="9" s="1"/>
  <c r="AB1683" i="9" s="1"/>
  <c r="AE1596" i="9" s="1"/>
  <c r="AF1596" i="9"/>
  <c r="AA1683" i="9" l="1"/>
  <c r="Z1684" i="9" s="1"/>
  <c r="AB1684" i="9" s="1"/>
  <c r="AE1597" i="9" s="1"/>
  <c r="AF1597" i="9"/>
  <c r="AA1684" i="9" l="1"/>
  <c r="Z1685" i="9" s="1"/>
  <c r="AB1685" i="9" s="1"/>
  <c r="AE1598" i="9" s="1"/>
  <c r="AF1598" i="9"/>
  <c r="AA1685" i="9" l="1"/>
  <c r="Z1686" i="9" s="1"/>
  <c r="AB1686" i="9" s="1"/>
  <c r="AE1599" i="9" s="1"/>
  <c r="AF1599" i="9"/>
  <c r="AA1686" i="9" l="1"/>
  <c r="Z1687" i="9" s="1"/>
  <c r="AB1687" i="9" s="1"/>
  <c r="AE1600" i="9" s="1"/>
  <c r="AF1600" i="9"/>
  <c r="AA1687" i="9" l="1"/>
  <c r="Z1688" i="9" s="1"/>
  <c r="AB1688" i="9" s="1"/>
  <c r="AE1601" i="9" s="1"/>
  <c r="AF1601" i="9"/>
  <c r="AA1688" i="9" l="1"/>
  <c r="Z1689" i="9" s="1"/>
  <c r="AB1689" i="9" s="1"/>
  <c r="AE1602" i="9" s="1"/>
  <c r="AF1602" i="9"/>
  <c r="AA1689" i="9" l="1"/>
  <c r="Z1690" i="9" s="1"/>
  <c r="AB1690" i="9" s="1"/>
  <c r="AE1603" i="9" s="1"/>
  <c r="AF1603" i="9"/>
  <c r="AA1690" i="9" l="1"/>
  <c r="Z1691" i="9" s="1"/>
  <c r="AB1691" i="9" s="1"/>
  <c r="AE1604" i="9" s="1"/>
  <c r="AF1604" i="9"/>
  <c r="AA1691" i="9" l="1"/>
  <c r="Z1692" i="9" s="1"/>
  <c r="AB1692" i="9" s="1"/>
  <c r="AE1605" i="9" s="1"/>
  <c r="AF1605" i="9"/>
  <c r="AA1692" i="9" l="1"/>
  <c r="Z1693" i="9" s="1"/>
  <c r="AB1693" i="9" s="1"/>
  <c r="AE1606" i="9" s="1"/>
  <c r="AF1606" i="9"/>
  <c r="AA1693" i="9" l="1"/>
  <c r="Z1694" i="9" s="1"/>
  <c r="AB1694" i="9" s="1"/>
  <c r="AE1607" i="9" s="1"/>
  <c r="AF1607" i="9"/>
  <c r="AA1694" i="9" l="1"/>
  <c r="Z1695" i="9" s="1"/>
  <c r="AB1695" i="9" s="1"/>
  <c r="AE1608" i="9" s="1"/>
  <c r="AF1608" i="9"/>
  <c r="AA1695" i="9" l="1"/>
  <c r="Z1696" i="9" s="1"/>
  <c r="AB1696" i="9" s="1"/>
  <c r="AE1609" i="9" s="1"/>
  <c r="AF1609" i="9"/>
  <c r="AA1696" i="9" l="1"/>
  <c r="Z1697" i="9" s="1"/>
  <c r="AB1697" i="9" s="1"/>
  <c r="AE1610" i="9" s="1"/>
  <c r="AF1610" i="9"/>
  <c r="AA1697" i="9" l="1"/>
  <c r="Z1698" i="9" s="1"/>
  <c r="AB1698" i="9" s="1"/>
  <c r="AE1611" i="9" s="1"/>
  <c r="AF1611" i="9"/>
  <c r="AA1698" i="9" l="1"/>
  <c r="Z1699" i="9" s="1"/>
  <c r="AB1699" i="9" s="1"/>
  <c r="AE1612" i="9" s="1"/>
  <c r="AF1612" i="9"/>
  <c r="AA1699" i="9" l="1"/>
  <c r="Z1700" i="9" s="1"/>
  <c r="AB1700" i="9" s="1"/>
  <c r="AE1613" i="9" s="1"/>
  <c r="AF1613" i="9"/>
  <c r="AA1700" i="9" l="1"/>
  <c r="Z1701" i="9" s="1"/>
  <c r="AB1701" i="9" s="1"/>
  <c r="AE1614" i="9" s="1"/>
  <c r="AF1614" i="9"/>
  <c r="AA1701" i="9" l="1"/>
  <c r="Z1702" i="9" s="1"/>
  <c r="AB1702" i="9" s="1"/>
  <c r="AE1615" i="9" l="1"/>
  <c r="AA1702" i="9"/>
  <c r="Z1703" i="9" s="1"/>
  <c r="AB1703" i="9" s="1"/>
  <c r="AE1616" i="9" s="1"/>
  <c r="AF1615" i="9"/>
  <c r="AF1616" i="9"/>
  <c r="AA1703" i="9" l="1"/>
  <c r="Z1704" i="9" s="1"/>
  <c r="AB1704" i="9" s="1"/>
  <c r="AE1617" i="9" s="1"/>
  <c r="AF1617" i="9"/>
  <c r="AA1704" i="9" l="1"/>
  <c r="Z1705" i="9" s="1"/>
  <c r="AB1705" i="9" s="1"/>
  <c r="AE1618" i="9" s="1"/>
  <c r="AF1618" i="9"/>
  <c r="AA1705" i="9" l="1"/>
  <c r="Z1706" i="9" s="1"/>
  <c r="AB1706" i="9" s="1"/>
  <c r="AE1619" i="9" s="1"/>
  <c r="AF1619" i="9"/>
  <c r="AA1706" i="9" l="1"/>
  <c r="Z1707" i="9" s="1"/>
  <c r="AB1707" i="9" s="1"/>
  <c r="AE1620" i="9" s="1"/>
  <c r="AF1620" i="9"/>
  <c r="AA1707" i="9" l="1"/>
  <c r="Z1708" i="9" s="1"/>
  <c r="AB1708" i="9" s="1"/>
  <c r="AE1621" i="9" s="1"/>
  <c r="AF1621" i="9"/>
  <c r="AA1708" i="9" l="1"/>
  <c r="Z1709" i="9" s="1"/>
  <c r="AB1709" i="9" s="1"/>
  <c r="AE1622" i="9" s="1"/>
  <c r="AF1622" i="9"/>
  <c r="AA1709" i="9" l="1"/>
  <c r="Z1710" i="9" s="1"/>
  <c r="AB1710" i="9" s="1"/>
  <c r="AE1623" i="9" s="1"/>
  <c r="AF1623" i="9"/>
  <c r="AA1710" i="9" l="1"/>
  <c r="Z1711" i="9" s="1"/>
  <c r="AB1711" i="9" s="1"/>
  <c r="AE1624" i="9" s="1"/>
  <c r="AF1624" i="9"/>
  <c r="AA1711" i="9" l="1"/>
  <c r="Z1712" i="9" s="1"/>
  <c r="AB1712" i="9" s="1"/>
  <c r="AE1625" i="9" s="1"/>
  <c r="AF1625" i="9"/>
  <c r="AA1712" i="9" l="1"/>
  <c r="Z1713" i="9" s="1"/>
  <c r="AB1713" i="9" s="1"/>
  <c r="AE1626" i="9" s="1"/>
  <c r="AF1626" i="9"/>
  <c r="AA1713" i="9" l="1"/>
  <c r="Z1714" i="9" s="1"/>
  <c r="AB1714" i="9" s="1"/>
  <c r="AE1627" i="9" s="1"/>
  <c r="AF1627" i="9"/>
  <c r="AA1714" i="9" l="1"/>
  <c r="Z1715" i="9" s="1"/>
  <c r="AB1715" i="9" s="1"/>
  <c r="AE1628" i="9" s="1"/>
  <c r="AF1628" i="9"/>
  <c r="AA1715" i="9" l="1"/>
  <c r="Z1716" i="9" s="1"/>
  <c r="AB1716" i="9" s="1"/>
  <c r="AE1629" i="9" s="1"/>
  <c r="AF1629" i="9"/>
  <c r="AA1716" i="9" l="1"/>
  <c r="Z1717" i="9" s="1"/>
  <c r="AB1717" i="9" s="1"/>
  <c r="AE1630" i="9" s="1"/>
  <c r="AF1630" i="9"/>
  <c r="AA1717" i="9" l="1"/>
  <c r="Z1718" i="9" s="1"/>
  <c r="AB1718" i="9" s="1"/>
  <c r="AE1631" i="9" s="1"/>
  <c r="AF1631" i="9"/>
  <c r="AA1718" i="9" l="1"/>
  <c r="Z1719" i="9" s="1"/>
  <c r="AB1719" i="9" s="1"/>
  <c r="AE1632" i="9" s="1"/>
  <c r="AF1632" i="9"/>
  <c r="AA1719" i="9" l="1"/>
  <c r="Z1720" i="9" s="1"/>
  <c r="AB1720" i="9" s="1"/>
  <c r="AE1633" i="9" s="1"/>
  <c r="AF1633" i="9"/>
  <c r="AA1720" i="9" l="1"/>
  <c r="Z1721" i="9" s="1"/>
  <c r="AB1721" i="9" s="1"/>
  <c r="AE1634" i="9" s="1"/>
  <c r="AF1634" i="9"/>
  <c r="AA1721" i="9" l="1"/>
  <c r="Z1722" i="9" s="1"/>
  <c r="AB1722" i="9" s="1"/>
  <c r="AE1635" i="9" s="1"/>
  <c r="AF1635" i="9"/>
  <c r="AA1722" i="9" l="1"/>
  <c r="Z1723" i="9" s="1"/>
  <c r="AB1723" i="9" s="1"/>
  <c r="AE1636" i="9" s="1"/>
  <c r="AF1636" i="9"/>
  <c r="AA1723" i="9" l="1"/>
  <c r="Z1724" i="9" s="1"/>
  <c r="AB1724" i="9" s="1"/>
  <c r="AE1637" i="9" s="1"/>
  <c r="AF1637" i="9"/>
  <c r="AA1724" i="9" l="1"/>
  <c r="Z1725" i="9" s="1"/>
  <c r="AB1725" i="9" s="1"/>
  <c r="AE1638" i="9" s="1"/>
  <c r="AF1638" i="9"/>
  <c r="AA1725" i="9" l="1"/>
  <c r="Z1726" i="9" s="1"/>
  <c r="AB1726" i="9" s="1"/>
  <c r="AE1639" i="9" s="1"/>
  <c r="AF1639" i="9"/>
  <c r="AA1726" i="9" l="1"/>
  <c r="Z1727" i="9" s="1"/>
  <c r="AB1727" i="9" s="1"/>
  <c r="AE1640" i="9" s="1"/>
  <c r="AF1640" i="9"/>
  <c r="AA1727" i="9" l="1"/>
  <c r="Z1728" i="9" s="1"/>
  <c r="AB1728" i="9" s="1"/>
  <c r="AE1641" i="9" s="1"/>
  <c r="AF1641" i="9"/>
  <c r="AA1728" i="9" l="1"/>
  <c r="Z1729" i="9" s="1"/>
  <c r="AB1729" i="9" s="1"/>
  <c r="AE1642" i="9" s="1"/>
  <c r="AF1642" i="9"/>
  <c r="AA1729" i="9" l="1"/>
  <c r="Z1730" i="9" s="1"/>
  <c r="AB1730" i="9" s="1"/>
  <c r="AE1643" i="9" s="1"/>
  <c r="AF1643" i="9"/>
  <c r="AA1730" i="9" l="1"/>
  <c r="Z1731" i="9" s="1"/>
  <c r="AB1731" i="9" s="1"/>
  <c r="AE1644" i="9" s="1"/>
  <c r="AF1644" i="9"/>
  <c r="AA1731" i="9" l="1"/>
  <c r="Z1732" i="9" s="1"/>
  <c r="AB1732" i="9" s="1"/>
  <c r="AE1645" i="9" s="1"/>
  <c r="AF1645" i="9"/>
  <c r="AA1732" i="9" l="1"/>
  <c r="Z1733" i="9" s="1"/>
  <c r="AB1733" i="9" s="1"/>
  <c r="AE1646" i="9" s="1"/>
  <c r="AF1646" i="9"/>
  <c r="AA1733" i="9" l="1"/>
  <c r="Z1734" i="9" s="1"/>
  <c r="AB1734" i="9" s="1"/>
  <c r="AE1647" i="9" s="1"/>
  <c r="AF1647" i="9"/>
  <c r="AA1734" i="9" l="1"/>
  <c r="Z1735" i="9" s="1"/>
  <c r="AB1735" i="9" s="1"/>
  <c r="AE1648" i="9" s="1"/>
  <c r="AF1648" i="9"/>
  <c r="AA1735" i="9" l="1"/>
  <c r="Z1736" i="9" s="1"/>
  <c r="AB1736" i="9" s="1"/>
  <c r="AE1649" i="9" s="1"/>
  <c r="AF1649" i="9"/>
  <c r="AA1736" i="9" l="1"/>
  <c r="Z1737" i="9" s="1"/>
  <c r="AB1737" i="9" s="1"/>
  <c r="AE1650" i="9" s="1"/>
  <c r="AF1650" i="9"/>
  <c r="AA1737" i="9" l="1"/>
  <c r="Z1738" i="9" s="1"/>
  <c r="AB1738" i="9" s="1"/>
  <c r="AE1651" i="9" s="1"/>
  <c r="AF1651" i="9"/>
  <c r="AA1738" i="9" l="1"/>
  <c r="Z1739" i="9" s="1"/>
  <c r="AB1739" i="9" s="1"/>
  <c r="AE1652" i="9" s="1"/>
  <c r="AF1652" i="9"/>
  <c r="AA1739" i="9" l="1"/>
  <c r="Z1740" i="9" s="1"/>
  <c r="AB1740" i="9" s="1"/>
  <c r="AE1653" i="9" s="1"/>
  <c r="AF1653" i="9"/>
  <c r="AA1740" i="9" l="1"/>
  <c r="Z1741" i="9" s="1"/>
  <c r="AB1741" i="9" s="1"/>
  <c r="AE1654" i="9" s="1"/>
  <c r="AF1654" i="9"/>
  <c r="AA1741" i="9" l="1"/>
  <c r="Z1742" i="9" s="1"/>
  <c r="AB1742" i="9" s="1"/>
  <c r="AE1655" i="9" s="1"/>
  <c r="AF1655" i="9"/>
  <c r="AA1742" i="9" l="1"/>
  <c r="Z1743" i="9" s="1"/>
  <c r="AB1743" i="9" s="1"/>
  <c r="AE1656" i="9" s="1"/>
  <c r="AF1656" i="9"/>
  <c r="AA1743" i="9" l="1"/>
  <c r="Z1744" i="9" s="1"/>
  <c r="AB1744" i="9" s="1"/>
  <c r="AE1657" i="9" s="1"/>
  <c r="AF1657" i="9"/>
  <c r="AA1744" i="9" l="1"/>
  <c r="Z1745" i="9" s="1"/>
  <c r="AB1745" i="9" s="1"/>
  <c r="AE1658" i="9" s="1"/>
  <c r="AF1658" i="9"/>
  <c r="AA1745" i="9" l="1"/>
  <c r="Z1746" i="9" s="1"/>
  <c r="AB1746" i="9" s="1"/>
  <c r="AE1659" i="9" s="1"/>
  <c r="AF1659" i="9"/>
  <c r="AA1746" i="9" l="1"/>
  <c r="Z1747" i="9" s="1"/>
  <c r="AB1747" i="9" s="1"/>
  <c r="AE1660" i="9" s="1"/>
  <c r="AF1660" i="9"/>
  <c r="AA1747" i="9" l="1"/>
  <c r="Z1748" i="9" s="1"/>
  <c r="AB1748" i="9" s="1"/>
  <c r="AE1661" i="9" s="1"/>
  <c r="AF1661" i="9"/>
  <c r="AA1748" i="9" l="1"/>
  <c r="Z1749" i="9" s="1"/>
  <c r="AB1749" i="9" s="1"/>
  <c r="AE1662" i="9" s="1"/>
  <c r="AF1662" i="9"/>
  <c r="AA1749" i="9" l="1"/>
  <c r="Z1750" i="9" s="1"/>
  <c r="AB1750" i="9" s="1"/>
  <c r="AE1663" i="9" s="1"/>
  <c r="AF1663" i="9"/>
  <c r="AA1750" i="9" l="1"/>
  <c r="Z1751" i="9" s="1"/>
  <c r="AB1751" i="9" s="1"/>
  <c r="AE1664" i="9" s="1"/>
  <c r="AF1664" i="9"/>
  <c r="AA1751" i="9" l="1"/>
  <c r="Z1752" i="9" s="1"/>
  <c r="AB1752" i="9" s="1"/>
  <c r="AE1665" i="9" s="1"/>
  <c r="AF1665" i="9"/>
  <c r="AA1752" i="9" l="1"/>
  <c r="Z1753" i="9" s="1"/>
  <c r="AB1753" i="9" s="1"/>
  <c r="AE1666" i="9" s="1"/>
  <c r="AF1666" i="9"/>
  <c r="AA1753" i="9" l="1"/>
  <c r="Z1754" i="9" s="1"/>
  <c r="AB1754" i="9" s="1"/>
  <c r="AE1667" i="9" s="1"/>
  <c r="AF1667" i="9"/>
  <c r="AA1754" i="9" l="1"/>
  <c r="Z1755" i="9" s="1"/>
  <c r="AB1755" i="9" s="1"/>
  <c r="AE1668" i="9" s="1"/>
  <c r="AF1668" i="9"/>
  <c r="AA1755" i="9" l="1"/>
  <c r="Z1756" i="9" s="1"/>
  <c r="AB1756" i="9" s="1"/>
  <c r="AE1669" i="9" s="1"/>
  <c r="AF1669" i="9"/>
  <c r="AA1756" i="9" l="1"/>
  <c r="Z1757" i="9" s="1"/>
  <c r="AB1757" i="9" s="1"/>
  <c r="AE1670" i="9" s="1"/>
  <c r="AF1670" i="9"/>
  <c r="AA1757" i="9" l="1"/>
  <c r="Z1758" i="9" s="1"/>
  <c r="AB1758" i="9" s="1"/>
  <c r="AE1671" i="9" s="1"/>
  <c r="AF1671" i="9"/>
  <c r="AA1758" i="9" l="1"/>
  <c r="Z1759" i="9" s="1"/>
  <c r="AB1759" i="9" s="1"/>
  <c r="AE1672" i="9" s="1"/>
  <c r="AF1672" i="9"/>
  <c r="AA1759" i="9" l="1"/>
  <c r="Z1760" i="9" s="1"/>
  <c r="AB1760" i="9" s="1"/>
  <c r="AE1673" i="9" s="1"/>
  <c r="AF1673" i="9"/>
  <c r="AA1760" i="9" l="1"/>
  <c r="Z1761" i="9" s="1"/>
  <c r="AB1761" i="9" s="1"/>
  <c r="AE1674" i="9" s="1"/>
  <c r="AF1674" i="9"/>
  <c r="AA1761" i="9" l="1"/>
  <c r="Z1762" i="9" s="1"/>
  <c r="AB1762" i="9" s="1"/>
  <c r="AE1675" i="9" s="1"/>
  <c r="AF1675" i="9"/>
  <c r="AA1762" i="9" l="1"/>
  <c r="Z1763" i="9" s="1"/>
  <c r="AB1763" i="9" s="1"/>
  <c r="AE1676" i="9" s="1"/>
  <c r="AF1676" i="9"/>
  <c r="AA1763" i="9" l="1"/>
  <c r="Z1764" i="9" s="1"/>
  <c r="AB1764" i="9" s="1"/>
  <c r="AE1677" i="9" s="1"/>
  <c r="AF1677" i="9"/>
  <c r="AA1764" i="9" l="1"/>
  <c r="Z1765" i="9" s="1"/>
  <c r="AB1765" i="9" s="1"/>
  <c r="AE1678" i="9" s="1"/>
  <c r="AF1678" i="9"/>
  <c r="AA1765" i="9" l="1"/>
  <c r="Z1766" i="9" s="1"/>
  <c r="AB1766" i="9" s="1"/>
  <c r="AE1679" i="9" s="1"/>
  <c r="AF1679" i="9"/>
  <c r="AA1766" i="9" l="1"/>
  <c r="Z1767" i="9" s="1"/>
  <c r="AB1767" i="9" s="1"/>
  <c r="AE1680" i="9" s="1"/>
  <c r="AF1680" i="9"/>
  <c r="AA1767" i="9" l="1"/>
  <c r="Z1768" i="9" s="1"/>
  <c r="AB1768" i="9" s="1"/>
  <c r="AE1681" i="9" s="1"/>
  <c r="AF1681" i="9"/>
  <c r="AA1768" i="9" l="1"/>
  <c r="Z1769" i="9" s="1"/>
  <c r="AB1769" i="9" s="1"/>
  <c r="AE1682" i="9" s="1"/>
  <c r="AF1682" i="9"/>
  <c r="AA1769" i="9" l="1"/>
  <c r="Z1770" i="9" s="1"/>
  <c r="AB1770" i="9" s="1"/>
  <c r="AE1683" i="9" s="1"/>
  <c r="AF1683" i="9"/>
  <c r="AA1770" i="9" l="1"/>
  <c r="Z1771" i="9" s="1"/>
  <c r="AB1771" i="9" s="1"/>
  <c r="AE1684" i="9" s="1"/>
  <c r="AF1684" i="9"/>
  <c r="AA1771" i="9" l="1"/>
  <c r="Z1772" i="9" s="1"/>
  <c r="AB1772" i="9" s="1"/>
  <c r="AE1685" i="9" s="1"/>
  <c r="AF1685" i="9"/>
  <c r="AA1772" i="9" l="1"/>
  <c r="Z1773" i="9" s="1"/>
  <c r="AB1773" i="9" s="1"/>
  <c r="AE1686" i="9" s="1"/>
  <c r="AF1686" i="9"/>
  <c r="AA1773" i="9" l="1"/>
  <c r="Z1774" i="9" s="1"/>
  <c r="AB1774" i="9" s="1"/>
  <c r="AE1687" i="9" s="1"/>
  <c r="AF1687" i="9"/>
  <c r="AA1774" i="9" l="1"/>
  <c r="Z1775" i="9" s="1"/>
  <c r="AB1775" i="9" s="1"/>
  <c r="AE1688" i="9" s="1"/>
  <c r="AF1688" i="9"/>
  <c r="AA1775" i="9" l="1"/>
  <c r="Z1776" i="9" s="1"/>
  <c r="AB1776" i="9" s="1"/>
  <c r="AE1689" i="9" s="1"/>
  <c r="AF1689" i="9"/>
  <c r="AA1776" i="9" l="1"/>
  <c r="Z1777" i="9" s="1"/>
  <c r="AB1777" i="9" s="1"/>
  <c r="AE1690" i="9" s="1"/>
  <c r="AF1690" i="9"/>
  <c r="AA1777" i="9" l="1"/>
  <c r="Z1778" i="9" s="1"/>
  <c r="AB1778" i="9" s="1"/>
  <c r="AE1691" i="9" s="1"/>
  <c r="AF1691" i="9"/>
  <c r="AA1778" i="9" l="1"/>
  <c r="Z1779" i="9" s="1"/>
  <c r="AB1779" i="9" s="1"/>
  <c r="AE1692" i="9" s="1"/>
  <c r="AF1692" i="9"/>
  <c r="AA1779" i="9" l="1"/>
  <c r="Z1780" i="9" s="1"/>
  <c r="AB1780" i="9" s="1"/>
  <c r="AE1693" i="9" s="1"/>
  <c r="AF1693" i="9"/>
  <c r="AA1780" i="9" l="1"/>
  <c r="Z1781" i="9" s="1"/>
  <c r="AB1781" i="9" s="1"/>
  <c r="AE1694" i="9" s="1"/>
  <c r="AF1694" i="9"/>
  <c r="AA1781" i="9" l="1"/>
  <c r="Z1782" i="9" s="1"/>
  <c r="AB1782" i="9" s="1"/>
  <c r="AE1695" i="9" s="1"/>
  <c r="AF1695" i="9"/>
  <c r="AA1782" i="9" l="1"/>
  <c r="Z1783" i="9" s="1"/>
  <c r="AB1783" i="9" s="1"/>
  <c r="AE1696" i="9" s="1"/>
  <c r="AF1696" i="9"/>
  <c r="AA1783" i="9" l="1"/>
  <c r="Z1784" i="9" s="1"/>
  <c r="AB1784" i="9" s="1"/>
  <c r="AE1697" i="9" s="1"/>
  <c r="AF1697" i="9"/>
  <c r="AA1784" i="9" l="1"/>
  <c r="Z1785" i="9" s="1"/>
  <c r="AB1785" i="9" s="1"/>
  <c r="AE1698" i="9" s="1"/>
  <c r="AF1698" i="9"/>
  <c r="AA1785" i="9" l="1"/>
  <c r="Z1786" i="9" s="1"/>
  <c r="AB1786" i="9" s="1"/>
  <c r="AE1699" i="9" s="1"/>
  <c r="AF1699" i="9"/>
  <c r="AA1786" i="9" l="1"/>
  <c r="Z1787" i="9" s="1"/>
  <c r="AB1787" i="9" s="1"/>
  <c r="AE1700" i="9" s="1"/>
  <c r="AF1700" i="9"/>
  <c r="AA1787" i="9" l="1"/>
  <c r="Z1788" i="9" s="1"/>
  <c r="AB1788" i="9" s="1"/>
  <c r="AE1701" i="9" s="1"/>
  <c r="AF1701" i="9"/>
  <c r="AA1788" i="9" l="1"/>
  <c r="Z1789" i="9" s="1"/>
  <c r="AB1789" i="9" s="1"/>
  <c r="AE1702" i="9" s="1"/>
  <c r="AF1702" i="9"/>
  <c r="AA1789" i="9" l="1"/>
  <c r="Z1790" i="9" s="1"/>
  <c r="AB1790" i="9" s="1"/>
  <c r="AE1703" i="9" s="1"/>
  <c r="AF1703" i="9"/>
  <c r="AA1790" i="9" l="1"/>
  <c r="Z1791" i="9" s="1"/>
  <c r="AB1791" i="9" s="1"/>
  <c r="AE1704" i="9" s="1"/>
  <c r="AF1704" i="9"/>
  <c r="AA1791" i="9" l="1"/>
  <c r="Z1792" i="9" s="1"/>
  <c r="AB1792" i="9" s="1"/>
  <c r="AE1705" i="9" s="1"/>
  <c r="AF1705" i="9"/>
  <c r="AA1792" i="9" l="1"/>
  <c r="Z1793" i="9" s="1"/>
  <c r="AB1793" i="9" s="1"/>
  <c r="AE1706" i="9" s="1"/>
  <c r="AF1706" i="9"/>
  <c r="AA1793" i="9" l="1"/>
  <c r="Z1794" i="9" s="1"/>
  <c r="AB1794" i="9" s="1"/>
  <c r="AE1707" i="9" s="1"/>
  <c r="AF1707" i="9"/>
  <c r="AA1794" i="9" l="1"/>
  <c r="Z1795" i="9" s="1"/>
  <c r="AB1795" i="9" s="1"/>
  <c r="AE1708" i="9" s="1"/>
  <c r="AF1708" i="9"/>
  <c r="AA1795" i="9" l="1"/>
  <c r="Z1796" i="9" s="1"/>
  <c r="AB1796" i="9" s="1"/>
  <c r="AE1709" i="9" s="1"/>
  <c r="AF1709" i="9"/>
  <c r="AA1796" i="9" l="1"/>
  <c r="Z1797" i="9" s="1"/>
  <c r="AB1797" i="9" s="1"/>
  <c r="AE1710" i="9" s="1"/>
  <c r="AF1710" i="9"/>
  <c r="AA1797" i="9" l="1"/>
  <c r="Z1798" i="9" s="1"/>
  <c r="AB1798" i="9" s="1"/>
  <c r="AE1711" i="9" s="1"/>
  <c r="AF1711" i="9"/>
  <c r="AA1798" i="9" l="1"/>
  <c r="Z1799" i="9" s="1"/>
  <c r="AB1799" i="9" s="1"/>
  <c r="AE1712" i="9" s="1"/>
  <c r="AF1712" i="9"/>
  <c r="AA1799" i="9" l="1"/>
  <c r="Z1800" i="9" s="1"/>
  <c r="AB1800" i="9" s="1"/>
  <c r="AE1713" i="9" s="1"/>
  <c r="AF1713" i="9"/>
  <c r="AA1800" i="9" l="1"/>
  <c r="Z1801" i="9" s="1"/>
  <c r="AB1801" i="9" s="1"/>
  <c r="AE1714" i="9" s="1"/>
  <c r="AF1714" i="9"/>
  <c r="AA1801" i="9" l="1"/>
  <c r="Z1802" i="9" s="1"/>
  <c r="AB1802" i="9" s="1"/>
  <c r="AE1715" i="9" s="1"/>
  <c r="AF1715" i="9"/>
  <c r="AA1802" i="9" l="1"/>
  <c r="Z1803" i="9" s="1"/>
  <c r="AB1803" i="9" s="1"/>
  <c r="AE1716" i="9" s="1"/>
  <c r="AF1716" i="9"/>
  <c r="AA1803" i="9" l="1"/>
  <c r="Z1804" i="9" s="1"/>
  <c r="AB1804" i="9" s="1"/>
  <c r="AE1717" i="9" s="1"/>
  <c r="AF1717" i="9"/>
  <c r="AA1804" i="9" l="1"/>
  <c r="Z1805" i="9" s="1"/>
  <c r="AB1805" i="9" s="1"/>
  <c r="AE1718" i="9" s="1"/>
  <c r="AF1718" i="9"/>
  <c r="AA1805" i="9" l="1"/>
  <c r="Z1806" i="9" s="1"/>
  <c r="AB1806" i="9" s="1"/>
  <c r="AE1719" i="9" s="1"/>
  <c r="AF1719" i="9"/>
  <c r="AA1806" i="9" l="1"/>
  <c r="Z1807" i="9" s="1"/>
  <c r="AB1807" i="9" s="1"/>
  <c r="AE1720" i="9" s="1"/>
  <c r="AF1720" i="9"/>
  <c r="AA1807" i="9" l="1"/>
  <c r="Z1808" i="9" s="1"/>
  <c r="AB1808" i="9" s="1"/>
  <c r="AE1721" i="9" s="1"/>
  <c r="AF1721" i="9"/>
  <c r="AA1808" i="9" l="1"/>
  <c r="Z1809" i="9" s="1"/>
  <c r="AB1809" i="9" s="1"/>
  <c r="AE1722" i="9" s="1"/>
  <c r="AF1722" i="9"/>
  <c r="AA1809" i="9" l="1"/>
  <c r="Z1810" i="9" s="1"/>
  <c r="AB1810" i="9" s="1"/>
  <c r="AE1723" i="9" s="1"/>
  <c r="AF1723" i="9"/>
  <c r="AA1810" i="9" l="1"/>
  <c r="Z1811" i="9" s="1"/>
  <c r="AB1811" i="9" s="1"/>
  <c r="AE1724" i="9" s="1"/>
  <c r="AF1724" i="9"/>
  <c r="AA1811" i="9" l="1"/>
  <c r="Z1812" i="9" s="1"/>
  <c r="AB1812" i="9" s="1"/>
  <c r="AE1725" i="9" s="1"/>
  <c r="AF1725" i="9"/>
  <c r="AA1812" i="9" l="1"/>
  <c r="Z1813" i="9" s="1"/>
  <c r="AB1813" i="9" s="1"/>
  <c r="AE1726" i="9" s="1"/>
  <c r="AF1726" i="9"/>
  <c r="AA1813" i="9" l="1"/>
  <c r="Z1814" i="9" s="1"/>
  <c r="AB1814" i="9" s="1"/>
  <c r="AE1727" i="9" s="1"/>
  <c r="AF1727" i="9"/>
  <c r="AA1814" i="9" l="1"/>
  <c r="Z1815" i="9" s="1"/>
  <c r="AB1815" i="9" s="1"/>
  <c r="AE1728" i="9" s="1"/>
  <c r="AF1728" i="9"/>
  <c r="AA1815" i="9" l="1"/>
  <c r="Z1816" i="9" s="1"/>
  <c r="AB1816" i="9" s="1"/>
  <c r="AE1729" i="9" s="1"/>
  <c r="AF1729" i="9"/>
  <c r="AA1816" i="9" l="1"/>
  <c r="Z1817" i="9" s="1"/>
  <c r="AB1817" i="9" s="1"/>
  <c r="AE1730" i="9" s="1"/>
  <c r="AF1730" i="9"/>
  <c r="AA1817" i="9" l="1"/>
  <c r="Z1818" i="9" s="1"/>
  <c r="AB1818" i="9" s="1"/>
  <c r="AE1731" i="9" s="1"/>
  <c r="AF1731" i="9"/>
  <c r="AA1818" i="9" l="1"/>
  <c r="Z1819" i="9" s="1"/>
  <c r="AB1819" i="9" s="1"/>
  <c r="AE1732" i="9" s="1"/>
  <c r="AF1732" i="9"/>
  <c r="AA1819" i="9" l="1"/>
  <c r="Z1820" i="9" s="1"/>
  <c r="AB1820" i="9" s="1"/>
  <c r="AE1733" i="9" s="1"/>
  <c r="AF1733" i="9"/>
  <c r="AA1820" i="9" l="1"/>
  <c r="Z1821" i="9" s="1"/>
  <c r="AB1821" i="9" s="1"/>
  <c r="AE1734" i="9" s="1"/>
  <c r="AF1734" i="9"/>
  <c r="AA1821" i="9" l="1"/>
  <c r="Z1822" i="9" s="1"/>
  <c r="AB1822" i="9" s="1"/>
  <c r="AE1735" i="9" s="1"/>
  <c r="AF1735" i="9"/>
  <c r="AA1822" i="9" l="1"/>
  <c r="Z1823" i="9" s="1"/>
  <c r="AB1823" i="9" s="1"/>
  <c r="AE1736" i="9" s="1"/>
  <c r="AF1736" i="9"/>
  <c r="AA1823" i="9" l="1"/>
  <c r="Z1824" i="9" s="1"/>
  <c r="AB1824" i="9" s="1"/>
  <c r="AE1737" i="9" s="1"/>
  <c r="AF1737" i="9"/>
  <c r="AA1824" i="9" l="1"/>
  <c r="Z1825" i="9" s="1"/>
  <c r="AB1825" i="9" s="1"/>
  <c r="AE1738" i="9" s="1"/>
  <c r="AF1738" i="9"/>
  <c r="AA1825" i="9" l="1"/>
  <c r="Z1826" i="9" s="1"/>
  <c r="AB1826" i="9" s="1"/>
  <c r="AE1739" i="9" s="1"/>
  <c r="AF1739" i="9"/>
  <c r="AA1826" i="9" l="1"/>
  <c r="Z1827" i="9" s="1"/>
  <c r="AB1827" i="9" s="1"/>
  <c r="AE1740" i="9" s="1"/>
  <c r="AF1740" i="9"/>
  <c r="AA1827" i="9" l="1"/>
  <c r="Z1828" i="9" s="1"/>
  <c r="AB1828" i="9" s="1"/>
  <c r="AE1741" i="9" s="1"/>
  <c r="AF1741" i="9"/>
  <c r="AA1828" i="9" l="1"/>
  <c r="Z1829" i="9" s="1"/>
  <c r="AB1829" i="9" s="1"/>
  <c r="AE1742" i="9" s="1"/>
  <c r="AF1742" i="9"/>
  <c r="AA1829" i="9" l="1"/>
  <c r="Z1830" i="9" s="1"/>
  <c r="AB1830" i="9" s="1"/>
  <c r="AE1743" i="9" s="1"/>
  <c r="AF1743" i="9"/>
  <c r="AA1830" i="9" l="1"/>
  <c r="Z1831" i="9" s="1"/>
  <c r="AB1831" i="9" s="1"/>
  <c r="AE1744" i="9" s="1"/>
  <c r="AF1744" i="9"/>
  <c r="AA1831" i="9" l="1"/>
  <c r="Z1832" i="9" s="1"/>
  <c r="AB1832" i="9" s="1"/>
  <c r="AE1745" i="9" s="1"/>
  <c r="AF1745" i="9"/>
  <c r="AA1832" i="9" l="1"/>
  <c r="Z1833" i="9" s="1"/>
  <c r="AB1833" i="9" s="1"/>
  <c r="AE1746" i="9" s="1"/>
  <c r="AF1746" i="9"/>
  <c r="AA1833" i="9" l="1"/>
  <c r="Z1834" i="9" s="1"/>
  <c r="AB1834" i="9" s="1"/>
  <c r="AE1747" i="9" s="1"/>
  <c r="AF1747" i="9"/>
  <c r="AA1834" i="9" l="1"/>
  <c r="Z1835" i="9" s="1"/>
  <c r="AB1835" i="9" s="1"/>
  <c r="AE1748" i="9" s="1"/>
  <c r="AF1748" i="9"/>
  <c r="AA1835" i="9" l="1"/>
  <c r="Z1836" i="9" s="1"/>
  <c r="AB1836" i="9" s="1"/>
  <c r="AE1749" i="9" s="1"/>
  <c r="AF1749" i="9"/>
  <c r="AA1836" i="9" l="1"/>
  <c r="Z1837" i="9" s="1"/>
  <c r="AB1837" i="9" s="1"/>
  <c r="AE1750" i="9" s="1"/>
  <c r="AF1750" i="9"/>
  <c r="AA1837" i="9" l="1"/>
  <c r="Z1838" i="9" s="1"/>
  <c r="AB1838" i="9" s="1"/>
  <c r="AE1751" i="9" s="1"/>
  <c r="AF1751" i="9"/>
  <c r="AA1838" i="9" l="1"/>
  <c r="Z1839" i="9" s="1"/>
  <c r="AB1839" i="9" s="1"/>
  <c r="AE1752" i="9" s="1"/>
  <c r="AF1752" i="9"/>
  <c r="AA1839" i="9" l="1"/>
  <c r="Z1840" i="9" s="1"/>
  <c r="AB1840" i="9" s="1"/>
  <c r="AE1753" i="9" s="1"/>
  <c r="AF1753" i="9"/>
  <c r="AA1840" i="9" l="1"/>
  <c r="Z1841" i="9" s="1"/>
  <c r="AB1841" i="9" s="1"/>
  <c r="AE1754" i="9" s="1"/>
  <c r="AF1754" i="9"/>
  <c r="AA1841" i="9" l="1"/>
  <c r="Z1842" i="9" s="1"/>
  <c r="AB1842" i="9" s="1"/>
  <c r="AE1755" i="9" s="1"/>
  <c r="AF1755" i="9"/>
  <c r="AA1842" i="9" l="1"/>
  <c r="Z1843" i="9" s="1"/>
  <c r="AB1843" i="9" s="1"/>
  <c r="AE1756" i="9" s="1"/>
  <c r="AF1756" i="9"/>
  <c r="AA1843" i="9" l="1"/>
  <c r="Z1844" i="9" s="1"/>
  <c r="AB1844" i="9" s="1"/>
  <c r="AE1757" i="9" s="1"/>
  <c r="AF1757" i="9"/>
  <c r="AA1844" i="9" l="1"/>
  <c r="Z1845" i="9" s="1"/>
  <c r="AB1845" i="9" s="1"/>
  <c r="AE1758" i="9" s="1"/>
  <c r="AF1758" i="9"/>
  <c r="AA1845" i="9" l="1"/>
  <c r="Z1846" i="9" s="1"/>
  <c r="AB1846" i="9" s="1"/>
  <c r="AE1759" i="9" s="1"/>
  <c r="AF1759" i="9"/>
  <c r="AA1846" i="9" l="1"/>
  <c r="Z1847" i="9" s="1"/>
  <c r="AB1847" i="9" s="1"/>
  <c r="AE1760" i="9" s="1"/>
  <c r="AF1760" i="9"/>
  <c r="AA1847" i="9" l="1"/>
  <c r="Z1848" i="9" s="1"/>
  <c r="AB1848" i="9" s="1"/>
  <c r="AE1761" i="9" s="1"/>
  <c r="AF1761" i="9"/>
  <c r="AA1848" i="9" l="1"/>
  <c r="Z1849" i="9" s="1"/>
  <c r="AB1849" i="9" s="1"/>
  <c r="AE1762" i="9" s="1"/>
  <c r="AF1762" i="9"/>
  <c r="AA1849" i="9" l="1"/>
  <c r="Z1850" i="9" s="1"/>
  <c r="AB1850" i="9" s="1"/>
  <c r="AE1763" i="9" s="1"/>
  <c r="AF1763" i="9"/>
  <c r="AA1850" i="9" l="1"/>
  <c r="Z1851" i="9" s="1"/>
  <c r="AB1851" i="9" s="1"/>
  <c r="AE1764" i="9" s="1"/>
  <c r="AF1764" i="9"/>
  <c r="AA1851" i="9" l="1"/>
  <c r="Z1852" i="9" s="1"/>
  <c r="AB1852" i="9" s="1"/>
  <c r="AE1765" i="9" s="1"/>
  <c r="AF1765" i="9"/>
  <c r="AA1852" i="9" l="1"/>
  <c r="Z1853" i="9" s="1"/>
  <c r="AB1853" i="9" s="1"/>
  <c r="AE1766" i="9" s="1"/>
  <c r="AF1766" i="9"/>
  <c r="AA1853" i="9" l="1"/>
  <c r="Z1854" i="9" s="1"/>
  <c r="AB1854" i="9" s="1"/>
  <c r="AE1767" i="9" s="1"/>
  <c r="AF1767" i="9"/>
  <c r="AA1854" i="9" l="1"/>
  <c r="Z1855" i="9" s="1"/>
  <c r="AB1855" i="9" s="1"/>
  <c r="AE1768" i="9" s="1"/>
  <c r="AF1768" i="9"/>
  <c r="AA1855" i="9" l="1"/>
  <c r="Z1856" i="9" s="1"/>
  <c r="AB1856" i="9" s="1"/>
  <c r="AE1769" i="9" s="1"/>
  <c r="AF1769" i="9"/>
  <c r="AA1856" i="9" l="1"/>
  <c r="Z1857" i="9" s="1"/>
  <c r="AB1857" i="9" s="1"/>
  <c r="AE1770" i="9" s="1"/>
  <c r="AF1770" i="9"/>
  <c r="AA1857" i="9" l="1"/>
  <c r="Z1858" i="9" s="1"/>
  <c r="AB1858" i="9" s="1"/>
  <c r="AE1771" i="9" s="1"/>
  <c r="AF1771" i="9"/>
  <c r="AA1858" i="9" l="1"/>
  <c r="Z1859" i="9" s="1"/>
  <c r="AB1859" i="9" s="1"/>
  <c r="AE1772" i="9" s="1"/>
  <c r="AF1772" i="9"/>
  <c r="AA1859" i="9" l="1"/>
  <c r="Z1860" i="9" s="1"/>
  <c r="AB1860" i="9" s="1"/>
  <c r="AE1773" i="9" s="1"/>
  <c r="AF1773" i="9"/>
  <c r="AA1860" i="9" l="1"/>
  <c r="Z1861" i="9" s="1"/>
  <c r="AB1861" i="9" s="1"/>
  <c r="AE1774" i="9" s="1"/>
  <c r="AF1774" i="9"/>
  <c r="AA1861" i="9" l="1"/>
  <c r="Z1862" i="9" s="1"/>
  <c r="AB1862" i="9" s="1"/>
  <c r="AE1775" i="9" s="1"/>
  <c r="AF1775" i="9"/>
  <c r="AA1862" i="9" l="1"/>
  <c r="Z1863" i="9" s="1"/>
  <c r="AB1863" i="9" s="1"/>
  <c r="AE1776" i="9" s="1"/>
  <c r="AF1776" i="9"/>
  <c r="AA1863" i="9" l="1"/>
  <c r="Z1864" i="9" s="1"/>
  <c r="AB1864" i="9" s="1"/>
  <c r="AE1777" i="9" s="1"/>
  <c r="AF1777" i="9"/>
  <c r="AA1864" i="9" l="1"/>
  <c r="Z1865" i="9" s="1"/>
  <c r="AB1865" i="9" s="1"/>
  <c r="AE1778" i="9" s="1"/>
  <c r="AF1778" i="9"/>
  <c r="AA1865" i="9" l="1"/>
  <c r="Z1866" i="9" s="1"/>
  <c r="AB1866" i="9" s="1"/>
  <c r="AE1779" i="9" s="1"/>
  <c r="AF1779" i="9"/>
  <c r="AA1866" i="9" l="1"/>
  <c r="Z1867" i="9" s="1"/>
  <c r="AB1867" i="9" s="1"/>
  <c r="AE1780" i="9" s="1"/>
  <c r="AF1780" i="9"/>
  <c r="AA1867" i="9" l="1"/>
  <c r="Z1868" i="9" s="1"/>
  <c r="AB1868" i="9" s="1"/>
  <c r="AE1781" i="9" s="1"/>
  <c r="AF1781" i="9"/>
  <c r="AA1868" i="9" l="1"/>
  <c r="Z1869" i="9" s="1"/>
  <c r="AB1869" i="9" s="1"/>
  <c r="AE1782" i="9" s="1"/>
  <c r="AF1782" i="9"/>
  <c r="AA1869" i="9" l="1"/>
  <c r="Z1870" i="9" s="1"/>
  <c r="AB1870" i="9" s="1"/>
  <c r="AE1783" i="9" s="1"/>
  <c r="AF1783" i="9"/>
  <c r="AA1870" i="9" l="1"/>
  <c r="Z1871" i="9" s="1"/>
  <c r="AB1871" i="9" s="1"/>
  <c r="AE1784" i="9" s="1"/>
  <c r="AF1784" i="9"/>
  <c r="AA1871" i="9" l="1"/>
  <c r="Z1872" i="9" s="1"/>
  <c r="AB1872" i="9" s="1"/>
  <c r="AE1785" i="9" s="1"/>
  <c r="AF1785" i="9"/>
  <c r="AA1872" i="9" l="1"/>
  <c r="Z1873" i="9" s="1"/>
  <c r="AB1873" i="9" s="1"/>
  <c r="AE1786" i="9" s="1"/>
  <c r="AF1786" i="9"/>
  <c r="AA1873" i="9" l="1"/>
  <c r="Z1874" i="9" s="1"/>
  <c r="AB1874" i="9" s="1"/>
  <c r="AE1787" i="9" s="1"/>
  <c r="AF1787" i="9"/>
  <c r="AA1874" i="9" l="1"/>
  <c r="Z1875" i="9" s="1"/>
  <c r="AB1875" i="9" s="1"/>
  <c r="AE1788" i="9" s="1"/>
  <c r="AF1788" i="9"/>
  <c r="AA1875" i="9" l="1"/>
  <c r="Z1876" i="9" s="1"/>
  <c r="AB1876" i="9" s="1"/>
  <c r="AE1789" i="9" s="1"/>
  <c r="AF1789" i="9"/>
  <c r="AA1876" i="9" l="1"/>
  <c r="Z1877" i="9" s="1"/>
  <c r="AB1877" i="9" s="1"/>
  <c r="AE1790" i="9" s="1"/>
  <c r="AF1790" i="9"/>
  <c r="AA1877" i="9" l="1"/>
  <c r="Z1878" i="9" s="1"/>
  <c r="AB1878" i="9" s="1"/>
  <c r="AE1791" i="9" s="1"/>
  <c r="AF1791" i="9"/>
  <c r="AA1878" i="9" l="1"/>
  <c r="Z1879" i="9" s="1"/>
  <c r="AB1879" i="9" s="1"/>
  <c r="AE1792" i="9" s="1"/>
  <c r="AF1792" i="9"/>
  <c r="AA1879" i="9" l="1"/>
  <c r="Z1880" i="9" s="1"/>
  <c r="AB1880" i="9" s="1"/>
  <c r="AE1793" i="9" s="1"/>
  <c r="AF1793" i="9"/>
  <c r="AA1880" i="9" l="1"/>
  <c r="Z1881" i="9" s="1"/>
  <c r="AB1881" i="9" s="1"/>
  <c r="AE1794" i="9" s="1"/>
  <c r="AF1794" i="9"/>
  <c r="AA1881" i="9" l="1"/>
  <c r="Z1882" i="9" s="1"/>
  <c r="AB1882" i="9" s="1"/>
  <c r="AE1795" i="9" s="1"/>
  <c r="AF1795" i="9"/>
  <c r="AA1882" i="9" l="1"/>
  <c r="Z1883" i="9" s="1"/>
  <c r="AB1883" i="9" s="1"/>
  <c r="AE1796" i="9" s="1"/>
  <c r="AF1796" i="9"/>
  <c r="AA1883" i="9" l="1"/>
  <c r="Z1884" i="9" s="1"/>
  <c r="AB1884" i="9" s="1"/>
  <c r="AE1797" i="9" s="1"/>
  <c r="AF1797" i="9"/>
  <c r="AA1884" i="9" l="1"/>
  <c r="Z1885" i="9" s="1"/>
  <c r="AB1885" i="9" s="1"/>
  <c r="AE1798" i="9" s="1"/>
  <c r="AF1798" i="9"/>
  <c r="AA1885" i="9" l="1"/>
  <c r="Z1886" i="9" s="1"/>
  <c r="AB1886" i="9" s="1"/>
  <c r="AE1799" i="9" s="1"/>
  <c r="AF1799" i="9"/>
  <c r="AA1886" i="9" l="1"/>
  <c r="Z1887" i="9" s="1"/>
  <c r="AB1887" i="9" s="1"/>
  <c r="AE1800" i="9" s="1"/>
  <c r="AF1800" i="9"/>
  <c r="AA1887" i="9" l="1"/>
  <c r="Z1888" i="9" s="1"/>
  <c r="AB1888" i="9" s="1"/>
  <c r="AE1801" i="9" s="1"/>
  <c r="AF1801" i="9"/>
  <c r="AA1888" i="9" l="1"/>
  <c r="Z1889" i="9" s="1"/>
  <c r="AB1889" i="9" s="1"/>
  <c r="AE1802" i="9" s="1"/>
  <c r="AF1802" i="9"/>
  <c r="AA1889" i="9" l="1"/>
  <c r="Z1890" i="9" s="1"/>
  <c r="AB1890" i="9" s="1"/>
  <c r="AE1803" i="9" s="1"/>
  <c r="AF1803" i="9"/>
  <c r="AA1890" i="9" l="1"/>
  <c r="Z1891" i="9" s="1"/>
  <c r="AB1891" i="9" s="1"/>
  <c r="AE1804" i="9" s="1"/>
  <c r="AF1804" i="9"/>
  <c r="AA1891" i="9" l="1"/>
  <c r="Z1892" i="9" s="1"/>
  <c r="AB1892" i="9" s="1"/>
  <c r="AE1805" i="9" s="1"/>
  <c r="AF1805" i="9"/>
  <c r="AA1892" i="9" l="1"/>
  <c r="Z1893" i="9" s="1"/>
  <c r="AB1893" i="9" s="1"/>
  <c r="AE1806" i="9" s="1"/>
  <c r="AF1806" i="9"/>
  <c r="AA1893" i="9" l="1"/>
  <c r="Z1894" i="9" s="1"/>
  <c r="AB1894" i="9" s="1"/>
  <c r="AE1807" i="9" s="1"/>
  <c r="AF1807" i="9"/>
  <c r="AA1894" i="9" l="1"/>
  <c r="Z1895" i="9" s="1"/>
  <c r="AB1895" i="9" s="1"/>
  <c r="AE1808" i="9" s="1"/>
  <c r="AF1808" i="9"/>
  <c r="AA1895" i="9" l="1"/>
  <c r="Z1896" i="9" s="1"/>
  <c r="AB1896" i="9" s="1"/>
  <c r="AE1809" i="9" s="1"/>
  <c r="AF1809" i="9"/>
  <c r="AA1896" i="9" l="1"/>
  <c r="Z1897" i="9" s="1"/>
  <c r="AB1897" i="9" s="1"/>
  <c r="AE1810" i="9" s="1"/>
  <c r="AF1810" i="9"/>
  <c r="AA1897" i="9" l="1"/>
  <c r="Z1898" i="9" s="1"/>
  <c r="AB1898" i="9" s="1"/>
  <c r="AE1811" i="9" s="1"/>
  <c r="AF1811" i="9"/>
  <c r="AA1898" i="9" l="1"/>
  <c r="Z1899" i="9" s="1"/>
  <c r="AB1899" i="9" s="1"/>
  <c r="AE1812" i="9" s="1"/>
  <c r="AF1812" i="9"/>
  <c r="AA1899" i="9" l="1"/>
  <c r="Z1900" i="9" s="1"/>
  <c r="AB1900" i="9" s="1"/>
  <c r="AE1813" i="9" s="1"/>
  <c r="AF1813" i="9"/>
  <c r="AA1900" i="9" l="1"/>
  <c r="Z1901" i="9" s="1"/>
  <c r="AB1901" i="9" s="1"/>
  <c r="AE1814" i="9" s="1"/>
  <c r="AF1814" i="9"/>
  <c r="AA1901" i="9" l="1"/>
  <c r="Z1902" i="9" s="1"/>
  <c r="AB1902" i="9" s="1"/>
  <c r="AE1815" i="9" s="1"/>
  <c r="AF1815" i="9"/>
  <c r="AA1902" i="9" l="1"/>
  <c r="Z1903" i="9" s="1"/>
  <c r="AB1903" i="9" s="1"/>
  <c r="AE1816" i="9" s="1"/>
  <c r="AF1816" i="9"/>
  <c r="AA1903" i="9" l="1"/>
  <c r="Z1904" i="9" s="1"/>
  <c r="AB1904" i="9" s="1"/>
  <c r="AE1817" i="9" s="1"/>
  <c r="AF1817" i="9"/>
  <c r="AA1904" i="9" l="1"/>
  <c r="Z1905" i="9" s="1"/>
  <c r="AB1905" i="9" s="1"/>
  <c r="AE1818" i="9" s="1"/>
  <c r="AF1818" i="9"/>
  <c r="AA1905" i="9" l="1"/>
  <c r="Z1906" i="9" s="1"/>
  <c r="AB1906" i="9" s="1"/>
  <c r="AE1819" i="9" s="1"/>
  <c r="AF1819" i="9"/>
  <c r="AA1906" i="9" l="1"/>
  <c r="Z1907" i="9" s="1"/>
  <c r="AB1907" i="9" s="1"/>
  <c r="AE1820" i="9" s="1"/>
  <c r="AF1820" i="9"/>
  <c r="AA1907" i="9" l="1"/>
  <c r="Z1908" i="9" s="1"/>
  <c r="AB1908" i="9" s="1"/>
  <c r="AE1821" i="9" s="1"/>
  <c r="AF1821" i="9"/>
  <c r="AA1908" i="9" l="1"/>
  <c r="Z1909" i="9" s="1"/>
  <c r="AB1909" i="9" s="1"/>
  <c r="AE1822" i="9" s="1"/>
  <c r="AF1822" i="9"/>
  <c r="AA1909" i="9" l="1"/>
  <c r="Z1910" i="9" s="1"/>
  <c r="AB1910" i="9" s="1"/>
  <c r="AE1823" i="9" s="1"/>
  <c r="AF1823" i="9"/>
  <c r="AA1910" i="9" l="1"/>
  <c r="Z1911" i="9" s="1"/>
  <c r="AB1911" i="9" s="1"/>
  <c r="AE1824" i="9" s="1"/>
  <c r="AF1824" i="9"/>
  <c r="AA1911" i="9" l="1"/>
  <c r="Z1912" i="9" s="1"/>
  <c r="AB1912" i="9" s="1"/>
  <c r="AE1825" i="9" s="1"/>
  <c r="AF1825" i="9"/>
  <c r="AA1912" i="9" l="1"/>
  <c r="Z1913" i="9" s="1"/>
  <c r="AB1913" i="9" s="1"/>
  <c r="AE1826" i="9" s="1"/>
  <c r="AF1826" i="9"/>
  <c r="AA1913" i="9" l="1"/>
  <c r="Z1914" i="9" s="1"/>
  <c r="AB1914" i="9" s="1"/>
  <c r="AE1827" i="9" s="1"/>
  <c r="AF1827" i="9"/>
  <c r="AA1914" i="9" l="1"/>
  <c r="Z1915" i="9" s="1"/>
  <c r="AB1915" i="9" s="1"/>
  <c r="AE1828" i="9" s="1"/>
  <c r="AF1828" i="9"/>
  <c r="AA1915" i="9" l="1"/>
  <c r="Z1916" i="9" s="1"/>
  <c r="AB1916" i="9" s="1"/>
  <c r="AE1829" i="9" s="1"/>
  <c r="AF1829" i="9"/>
  <c r="AA1916" i="9" l="1"/>
  <c r="Z1917" i="9" s="1"/>
  <c r="AB1917" i="9" s="1"/>
  <c r="AE1830" i="9" s="1"/>
  <c r="AF1830" i="9"/>
  <c r="AA1917" i="9" l="1"/>
  <c r="Z1918" i="9" s="1"/>
  <c r="AB1918" i="9" s="1"/>
  <c r="AE1831" i="9" s="1"/>
  <c r="AF1831" i="9"/>
  <c r="AA1918" i="9" l="1"/>
  <c r="Z1919" i="9" s="1"/>
  <c r="AB1919" i="9" s="1"/>
  <c r="AE1832" i="9" s="1"/>
  <c r="AF1832" i="9"/>
  <c r="AA1919" i="9" l="1"/>
  <c r="Z1920" i="9" s="1"/>
  <c r="AB1920" i="9" s="1"/>
  <c r="AE1833" i="9" s="1"/>
  <c r="AF1833" i="9"/>
  <c r="AA1920" i="9" l="1"/>
  <c r="Z1921" i="9" s="1"/>
  <c r="AB1921" i="9" s="1"/>
  <c r="AE1834" i="9" s="1"/>
  <c r="AF1834" i="9"/>
  <c r="AA1921" i="9" l="1"/>
  <c r="Z1922" i="9" s="1"/>
  <c r="AB1922" i="9" s="1"/>
  <c r="AE1835" i="9" s="1"/>
  <c r="AF1835" i="9"/>
  <c r="AA1922" i="9" l="1"/>
  <c r="Z1923" i="9" s="1"/>
  <c r="AB1923" i="9" s="1"/>
  <c r="AE1836" i="9" s="1"/>
  <c r="AF1836" i="9"/>
  <c r="AA1923" i="9" l="1"/>
  <c r="Z1924" i="9" s="1"/>
  <c r="AB1924" i="9" s="1"/>
  <c r="AE1837" i="9" s="1"/>
  <c r="AF1837" i="9"/>
  <c r="AA1924" i="9" l="1"/>
  <c r="Z1925" i="9" s="1"/>
  <c r="AB1925" i="9" s="1"/>
  <c r="AE1838" i="9" s="1"/>
  <c r="AF1838" i="9"/>
  <c r="AA1925" i="9" l="1"/>
  <c r="Z1926" i="9" s="1"/>
  <c r="AB1926" i="9" s="1"/>
  <c r="AE1839" i="9" s="1"/>
  <c r="AF1839" i="9"/>
  <c r="AA1926" i="9" l="1"/>
  <c r="Z1927" i="9" s="1"/>
  <c r="AB1927" i="9" s="1"/>
  <c r="AE1840" i="9" s="1"/>
  <c r="AF1840" i="9"/>
  <c r="AA1927" i="9" l="1"/>
  <c r="Z1928" i="9" s="1"/>
  <c r="AB1928" i="9" s="1"/>
  <c r="AE1841" i="9" s="1"/>
  <c r="AF1841" i="9"/>
  <c r="AA1928" i="9" l="1"/>
  <c r="Z1929" i="9" s="1"/>
  <c r="AB1929" i="9" s="1"/>
  <c r="AE1842" i="9" s="1"/>
  <c r="AF1842" i="9"/>
  <c r="AA1929" i="9" l="1"/>
  <c r="Z1930" i="9" s="1"/>
  <c r="AB1930" i="9" s="1"/>
  <c r="AE1843" i="9" s="1"/>
  <c r="AF1843" i="9"/>
  <c r="AA1930" i="9" l="1"/>
  <c r="Z1931" i="9" s="1"/>
  <c r="AB1931" i="9" s="1"/>
  <c r="AE1844" i="9" s="1"/>
  <c r="AF1844" i="9"/>
  <c r="AA1931" i="9" l="1"/>
  <c r="Z1932" i="9" s="1"/>
  <c r="AB1932" i="9" s="1"/>
  <c r="AE1845" i="9" s="1"/>
  <c r="AF1845" i="9"/>
  <c r="AA1932" i="9" l="1"/>
  <c r="Z1933" i="9" s="1"/>
  <c r="AB1933" i="9" s="1"/>
  <c r="AE1846" i="9" s="1"/>
  <c r="AF1846" i="9"/>
  <c r="AA1933" i="9" l="1"/>
  <c r="Z1934" i="9" s="1"/>
  <c r="AB1934" i="9" s="1"/>
  <c r="AE1847" i="9" s="1"/>
  <c r="AF1847" i="9"/>
  <c r="AA1934" i="9" l="1"/>
  <c r="Z1935" i="9" s="1"/>
  <c r="AB1935" i="9" s="1"/>
  <c r="AE1848" i="9" s="1"/>
  <c r="AF1848" i="9"/>
  <c r="AA1935" i="9" l="1"/>
  <c r="Z1936" i="9" s="1"/>
  <c r="AB1936" i="9" s="1"/>
  <c r="AE1849" i="9" s="1"/>
  <c r="AF1849" i="9"/>
  <c r="AA1936" i="9" l="1"/>
  <c r="Z1937" i="9" s="1"/>
  <c r="AB1937" i="9" s="1"/>
  <c r="AE1850" i="9" s="1"/>
  <c r="AF1850" i="9"/>
  <c r="AA1937" i="9" l="1"/>
  <c r="Z1938" i="9" s="1"/>
  <c r="AB1938" i="9" s="1"/>
  <c r="AE1851" i="9" s="1"/>
  <c r="AF1851" i="9"/>
  <c r="AA1938" i="9" l="1"/>
  <c r="Z1939" i="9" s="1"/>
  <c r="AB1939" i="9" s="1"/>
  <c r="AE1852" i="9" s="1"/>
  <c r="AF1852" i="9"/>
  <c r="AA1939" i="9" l="1"/>
  <c r="Z1940" i="9" s="1"/>
  <c r="AB1940" i="9" s="1"/>
  <c r="AE1853" i="9" s="1"/>
  <c r="AF1853" i="9"/>
  <c r="AA1940" i="9" l="1"/>
  <c r="Z1941" i="9" s="1"/>
  <c r="AB1941" i="9" s="1"/>
  <c r="AE1854" i="9" s="1"/>
  <c r="AF1854" i="9"/>
  <c r="AA1941" i="9" l="1"/>
  <c r="Z1942" i="9" s="1"/>
  <c r="AB1942" i="9" s="1"/>
  <c r="AE1855" i="9" s="1"/>
  <c r="AF1855" i="9"/>
  <c r="AA1942" i="9" l="1"/>
  <c r="Z1943" i="9" s="1"/>
  <c r="AB1943" i="9" s="1"/>
  <c r="AE1856" i="9" s="1"/>
  <c r="AF1856" i="9"/>
  <c r="AA1943" i="9" l="1"/>
  <c r="Z1944" i="9" s="1"/>
  <c r="AB1944" i="9" s="1"/>
  <c r="AE1857" i="9" s="1"/>
  <c r="AF1857" i="9"/>
  <c r="AA1944" i="9" l="1"/>
  <c r="Z1945" i="9" s="1"/>
  <c r="AB1945" i="9" s="1"/>
  <c r="AE1858" i="9" s="1"/>
  <c r="AF1858" i="9"/>
  <c r="AA1945" i="9" l="1"/>
  <c r="Z1946" i="9" s="1"/>
  <c r="AB1946" i="9" s="1"/>
  <c r="AE1859" i="9" s="1"/>
  <c r="AF1859" i="9"/>
  <c r="AA1946" i="9" l="1"/>
  <c r="Z1947" i="9" s="1"/>
  <c r="AB1947" i="9" s="1"/>
  <c r="AE1860" i="9" s="1"/>
  <c r="AF1860" i="9"/>
  <c r="AA1947" i="9" l="1"/>
  <c r="Z1948" i="9" s="1"/>
  <c r="AB1948" i="9" s="1"/>
  <c r="AE1861" i="9" s="1"/>
  <c r="AF1861" i="9"/>
  <c r="AA1948" i="9" l="1"/>
  <c r="Z1949" i="9" s="1"/>
  <c r="AB1949" i="9" s="1"/>
  <c r="AE1862" i="9" s="1"/>
  <c r="AF1862" i="9"/>
  <c r="AA1949" i="9" l="1"/>
  <c r="Z1950" i="9" s="1"/>
  <c r="AB1950" i="9" s="1"/>
  <c r="AE1863" i="9" s="1"/>
  <c r="AF1863" i="9"/>
  <c r="AA1950" i="9" l="1"/>
  <c r="Z1951" i="9" s="1"/>
  <c r="AB1951" i="9" s="1"/>
  <c r="AE1864" i="9" s="1"/>
  <c r="AF1864" i="9"/>
  <c r="AA1951" i="9" l="1"/>
  <c r="Z1952" i="9" s="1"/>
  <c r="AB1952" i="9" s="1"/>
  <c r="AE1865" i="9" s="1"/>
  <c r="AF1865" i="9"/>
  <c r="AA1952" i="9" l="1"/>
  <c r="Z1953" i="9" s="1"/>
  <c r="AB1953" i="9" s="1"/>
  <c r="AE1866" i="9" s="1"/>
  <c r="AF1866" i="9"/>
  <c r="AA1953" i="9" l="1"/>
  <c r="Z1954" i="9" s="1"/>
  <c r="AB1954" i="9" s="1"/>
  <c r="AE1867" i="9" s="1"/>
  <c r="AF1867" i="9"/>
  <c r="AA1954" i="9" l="1"/>
  <c r="Z1955" i="9" s="1"/>
  <c r="AB1955" i="9" s="1"/>
  <c r="AE1868" i="9" s="1"/>
  <c r="AF1868" i="9"/>
  <c r="AA1955" i="9" l="1"/>
  <c r="Z1956" i="9" s="1"/>
  <c r="AB1956" i="9" s="1"/>
  <c r="AE1869" i="9" s="1"/>
  <c r="AF1869" i="9"/>
  <c r="AA1956" i="9" l="1"/>
  <c r="Z1957" i="9" s="1"/>
  <c r="AB1957" i="9" s="1"/>
  <c r="AE1870" i="9" s="1"/>
  <c r="AF1870" i="9"/>
  <c r="AA1957" i="9" l="1"/>
  <c r="Z1958" i="9" s="1"/>
  <c r="AB1958" i="9" s="1"/>
  <c r="AE1871" i="9" s="1"/>
  <c r="AF1871" i="9"/>
  <c r="AA1958" i="9" l="1"/>
  <c r="Z1959" i="9" s="1"/>
  <c r="AB1959" i="9" s="1"/>
  <c r="AE1872" i="9" s="1"/>
  <c r="AF1872" i="9"/>
  <c r="AA1959" i="9" l="1"/>
  <c r="Z1960" i="9" s="1"/>
  <c r="AB1960" i="9" s="1"/>
  <c r="AE1873" i="9" s="1"/>
  <c r="AF1873" i="9"/>
  <c r="AA1960" i="9" l="1"/>
  <c r="Z1961" i="9" s="1"/>
  <c r="AB1961" i="9" s="1"/>
  <c r="AE1874" i="9" s="1"/>
  <c r="AF1874" i="9"/>
  <c r="AA1961" i="9" l="1"/>
  <c r="Z1962" i="9" s="1"/>
  <c r="AB1962" i="9" s="1"/>
  <c r="AE1875" i="9" s="1"/>
  <c r="AF1875" i="9"/>
  <c r="AA1962" i="9" l="1"/>
  <c r="Z1963" i="9" s="1"/>
  <c r="AB1963" i="9" s="1"/>
  <c r="AE1876" i="9" s="1"/>
  <c r="AF1876" i="9"/>
  <c r="AA1963" i="9" l="1"/>
  <c r="Z1964" i="9" s="1"/>
  <c r="AB1964" i="9" s="1"/>
  <c r="AE1877" i="9" s="1"/>
  <c r="AF1877" i="9"/>
  <c r="AA1964" i="9" l="1"/>
  <c r="Z1965" i="9" s="1"/>
  <c r="AB1965" i="9" s="1"/>
  <c r="AE1878" i="9" s="1"/>
  <c r="AF1878" i="9"/>
  <c r="AA1965" i="9" l="1"/>
  <c r="Z1966" i="9" s="1"/>
  <c r="AB1966" i="9" s="1"/>
  <c r="AE1879" i="9" s="1"/>
  <c r="AF1879" i="9"/>
  <c r="AA1966" i="9" l="1"/>
  <c r="Z1967" i="9" s="1"/>
  <c r="AB1967" i="9" s="1"/>
  <c r="AE1880" i="9" s="1"/>
  <c r="AF1880" i="9"/>
  <c r="AA1967" i="9" l="1"/>
  <c r="Z1968" i="9" s="1"/>
  <c r="AB1968" i="9" s="1"/>
  <c r="AE1881" i="9" s="1"/>
  <c r="AF1881" i="9"/>
  <c r="AA1968" i="9" l="1"/>
  <c r="Z1969" i="9" s="1"/>
  <c r="AB1969" i="9" s="1"/>
  <c r="AE1882" i="9" s="1"/>
  <c r="AF1882" i="9"/>
  <c r="AA1969" i="9" l="1"/>
  <c r="Z1970" i="9" s="1"/>
  <c r="AB1970" i="9" s="1"/>
  <c r="AE1883" i="9" s="1"/>
  <c r="AF1883" i="9"/>
  <c r="AA1970" i="9" l="1"/>
  <c r="Z1971" i="9" s="1"/>
  <c r="AB1971" i="9" s="1"/>
  <c r="AE1884" i="9" s="1"/>
  <c r="AF1884" i="9"/>
  <c r="AA1971" i="9" l="1"/>
  <c r="Z1972" i="9" s="1"/>
  <c r="AB1972" i="9" s="1"/>
  <c r="AE1885" i="9" s="1"/>
  <c r="AF1885" i="9"/>
  <c r="AA1972" i="9" l="1"/>
  <c r="Z1973" i="9" s="1"/>
  <c r="AB1973" i="9" s="1"/>
  <c r="AE1886" i="9" s="1"/>
  <c r="AF1886" i="9"/>
  <c r="AA1973" i="9" l="1"/>
  <c r="Z1974" i="9" s="1"/>
  <c r="AB1974" i="9" s="1"/>
  <c r="AE1887" i="9" s="1"/>
  <c r="AF1887" i="9"/>
  <c r="AA1974" i="9" l="1"/>
  <c r="Z1975" i="9" s="1"/>
  <c r="AB1975" i="9" s="1"/>
  <c r="AE1888" i="9" s="1"/>
  <c r="AF1888" i="9"/>
  <c r="AA1975" i="9" l="1"/>
  <c r="Z1976" i="9" s="1"/>
  <c r="AB1976" i="9" s="1"/>
  <c r="AE1889" i="9" s="1"/>
  <c r="AF1889" i="9"/>
  <c r="AA1976" i="9" l="1"/>
  <c r="Z1977" i="9" s="1"/>
  <c r="AB1977" i="9" s="1"/>
  <c r="AE1890" i="9" s="1"/>
  <c r="AF1890" i="9"/>
  <c r="AA1977" i="9" l="1"/>
  <c r="Z1978" i="9" s="1"/>
  <c r="AB1978" i="9" s="1"/>
  <c r="AE1891" i="9" s="1"/>
  <c r="AF1891" i="9"/>
  <c r="AA1978" i="9" l="1"/>
  <c r="Z1979" i="9" s="1"/>
  <c r="AB1979" i="9" s="1"/>
  <c r="AE1892" i="9" s="1"/>
  <c r="AF1892" i="9"/>
  <c r="AA1979" i="9" l="1"/>
  <c r="Z1980" i="9" s="1"/>
  <c r="AB1980" i="9" s="1"/>
  <c r="AE1893" i="9" s="1"/>
  <c r="AF1893" i="9"/>
  <c r="AA1980" i="9" l="1"/>
  <c r="Z1981" i="9" s="1"/>
  <c r="AB1981" i="9" s="1"/>
  <c r="AE1894" i="9" s="1"/>
  <c r="AF1894" i="9"/>
  <c r="AA1981" i="9" l="1"/>
  <c r="Z1982" i="9" s="1"/>
  <c r="AB1982" i="9" s="1"/>
  <c r="AE1895" i="9" s="1"/>
  <c r="AF1895" i="9"/>
  <c r="AA1982" i="9" l="1"/>
  <c r="Z1983" i="9" s="1"/>
  <c r="AB1983" i="9" s="1"/>
  <c r="AE1896" i="9" s="1"/>
  <c r="AF1896" i="9"/>
  <c r="AA1983" i="9" l="1"/>
  <c r="Z1984" i="9" s="1"/>
  <c r="AB1984" i="9" s="1"/>
  <c r="AE1897" i="9" s="1"/>
  <c r="AF1897" i="9"/>
  <c r="AA1984" i="9" l="1"/>
  <c r="Z1985" i="9" s="1"/>
  <c r="AB1985" i="9" s="1"/>
  <c r="AE1898" i="9" s="1"/>
  <c r="AF1898" i="9"/>
  <c r="AA1985" i="9" l="1"/>
  <c r="Z1986" i="9" s="1"/>
  <c r="AB1986" i="9" s="1"/>
  <c r="AE1899" i="9" s="1"/>
  <c r="AF1899" i="9"/>
  <c r="AA1986" i="9" l="1"/>
  <c r="Z1987" i="9" s="1"/>
  <c r="AB1987" i="9" s="1"/>
  <c r="AE1900" i="9" l="1"/>
  <c r="AA1987" i="9"/>
  <c r="Z1988" i="9" s="1"/>
  <c r="AB1988" i="9" s="1"/>
  <c r="AE1901" i="9" s="1"/>
  <c r="AF1900" i="9"/>
  <c r="AF1901" i="9"/>
  <c r="AA1988" i="9" l="1"/>
  <c r="Z1989" i="9" s="1"/>
  <c r="AB1989" i="9" s="1"/>
  <c r="AE1902" i="9" s="1"/>
  <c r="AF1902" i="9"/>
  <c r="AA1989" i="9" l="1"/>
  <c r="Z1990" i="9" s="1"/>
  <c r="AB1990" i="9" s="1"/>
  <c r="AE1903" i="9" s="1"/>
  <c r="AF1903" i="9"/>
  <c r="AA1990" i="9" l="1"/>
  <c r="Z1991" i="9" s="1"/>
  <c r="AB1991" i="9" s="1"/>
  <c r="AE1904" i="9" s="1"/>
  <c r="AF1904" i="9"/>
  <c r="AA1991" i="9" l="1"/>
  <c r="Z1992" i="9" s="1"/>
  <c r="AB1992" i="9" s="1"/>
  <c r="AE1905" i="9" s="1"/>
  <c r="AF1905" i="9"/>
  <c r="AA1992" i="9" l="1"/>
  <c r="Z1993" i="9" s="1"/>
  <c r="AB1993" i="9" s="1"/>
  <c r="AE1906" i="9" s="1"/>
  <c r="AF1906" i="9"/>
  <c r="AA1993" i="9" l="1"/>
  <c r="Z1994" i="9" s="1"/>
  <c r="AB1994" i="9" s="1"/>
  <c r="AE1907" i="9" s="1"/>
  <c r="AF1907" i="9"/>
  <c r="AA1994" i="9" l="1"/>
  <c r="Z1995" i="9" s="1"/>
  <c r="AB1995" i="9" s="1"/>
  <c r="AE1908" i="9" s="1"/>
  <c r="AF1908" i="9"/>
  <c r="AA1995" i="9" l="1"/>
  <c r="Z1996" i="9" s="1"/>
  <c r="AB1996" i="9" s="1"/>
  <c r="AE1909" i="9" s="1"/>
  <c r="AF1909" i="9"/>
  <c r="AA1996" i="9" l="1"/>
  <c r="Z1997" i="9" s="1"/>
  <c r="AB1997" i="9" s="1"/>
  <c r="AE1910" i="9" s="1"/>
  <c r="AF1910" i="9"/>
  <c r="AA1997" i="9" l="1"/>
  <c r="Z1998" i="9" s="1"/>
  <c r="AB1998" i="9" s="1"/>
  <c r="AE1911" i="9" s="1"/>
  <c r="AF1911" i="9"/>
  <c r="AA1998" i="9" l="1"/>
  <c r="Z1999" i="9" s="1"/>
  <c r="AB1999" i="9" s="1"/>
  <c r="AE1912" i="9" s="1"/>
  <c r="AF1912" i="9"/>
  <c r="AA1999" i="9" l="1"/>
  <c r="Z2000" i="9" s="1"/>
  <c r="AB2000" i="9" s="1"/>
  <c r="AE1913" i="9" s="1"/>
  <c r="AF1913" i="9"/>
  <c r="AA2000" i="9" l="1"/>
  <c r="Z2001" i="9" s="1"/>
  <c r="AB2001" i="9" s="1"/>
  <c r="AE1914" i="9" s="1"/>
  <c r="AF1914" i="9"/>
  <c r="AA2001" i="9" l="1"/>
  <c r="Z2002" i="9" s="1"/>
  <c r="AB2002" i="9" s="1"/>
  <c r="AE1915" i="9" s="1"/>
  <c r="AF1915" i="9"/>
  <c r="AA2002" i="9" l="1"/>
  <c r="Z2003" i="9" s="1"/>
  <c r="AB2003" i="9" s="1"/>
  <c r="AE1916" i="9" s="1"/>
  <c r="AF1916" i="9"/>
  <c r="AA2003" i="9" l="1"/>
  <c r="Z2004" i="9" s="1"/>
  <c r="AB2004" i="9" s="1"/>
  <c r="AE1917" i="9" s="1"/>
  <c r="AF1917" i="9"/>
  <c r="AA2004" i="9" l="1"/>
  <c r="Z2005" i="9" s="1"/>
  <c r="AB2005" i="9" s="1"/>
  <c r="AE1918" i="9" s="1"/>
  <c r="AF1918" i="9"/>
  <c r="AA2005" i="9" l="1"/>
  <c r="Z2006" i="9" s="1"/>
  <c r="AB2006" i="9" s="1"/>
  <c r="AE1919" i="9" s="1"/>
  <c r="AF1919" i="9"/>
  <c r="AA2006" i="9" l="1"/>
  <c r="Z2007" i="9" s="1"/>
  <c r="AB2007" i="9" s="1"/>
  <c r="AE1920" i="9" s="1"/>
  <c r="AF1920" i="9"/>
  <c r="AA2007" i="9" l="1"/>
  <c r="Z2008" i="9" s="1"/>
  <c r="AB2008" i="9" s="1"/>
  <c r="AE1921" i="9" s="1"/>
  <c r="AF1921" i="9"/>
  <c r="AA2008" i="9" l="1"/>
  <c r="Z2009" i="9" s="1"/>
  <c r="AB2009" i="9" s="1"/>
  <c r="AE1922" i="9" s="1"/>
  <c r="AF1922" i="9"/>
  <c r="AA2009" i="9" l="1"/>
  <c r="Z2010" i="9" s="1"/>
  <c r="AB2010" i="9" s="1"/>
  <c r="AE1923" i="9" s="1"/>
  <c r="AF1923" i="9"/>
  <c r="AA2010" i="9" l="1"/>
  <c r="Z2011" i="9" s="1"/>
  <c r="AB2011" i="9" s="1"/>
  <c r="AE1924" i="9" s="1"/>
  <c r="AF1924" i="9"/>
  <c r="AA2011" i="9" l="1"/>
  <c r="Z2012" i="9" s="1"/>
  <c r="AB2012" i="9" s="1"/>
  <c r="AE1925" i="9" s="1"/>
  <c r="AF1925" i="9"/>
  <c r="AA2012" i="9" l="1"/>
  <c r="Z2013" i="9" s="1"/>
  <c r="AB2013" i="9" s="1"/>
  <c r="AE1926" i="9" s="1"/>
  <c r="AF1926" i="9"/>
  <c r="AA2013" i="9" l="1"/>
  <c r="Z2014" i="9" s="1"/>
  <c r="AB2014" i="9" s="1"/>
  <c r="AE1927" i="9" s="1"/>
  <c r="AF1927" i="9"/>
  <c r="AA2014" i="9" l="1"/>
  <c r="Z2015" i="9" s="1"/>
  <c r="AB2015" i="9" s="1"/>
  <c r="AE1928" i="9" s="1"/>
  <c r="AF1928" i="9"/>
  <c r="AA2015" i="9" l="1"/>
  <c r="Z2016" i="9" s="1"/>
  <c r="AB2016" i="9" s="1"/>
  <c r="AE1929" i="9" s="1"/>
  <c r="AF1929" i="9"/>
  <c r="AA2016" i="9" l="1"/>
  <c r="Z2017" i="9" s="1"/>
  <c r="AB2017" i="9" s="1"/>
  <c r="AE1930" i="9" s="1"/>
  <c r="AF1930" i="9"/>
  <c r="AA2017" i="9" l="1"/>
  <c r="Z2018" i="9" s="1"/>
  <c r="AB2018" i="9" s="1"/>
  <c r="AE1931" i="9" s="1"/>
  <c r="AF1931" i="9"/>
  <c r="AA2018" i="9" l="1"/>
  <c r="Z2019" i="9" s="1"/>
  <c r="AB2019" i="9" s="1"/>
  <c r="AE1932" i="9" s="1"/>
  <c r="AF1932" i="9"/>
  <c r="AA2019" i="9" l="1"/>
  <c r="Z2020" i="9" s="1"/>
  <c r="AB2020" i="9" s="1"/>
  <c r="AE1933" i="9" s="1"/>
  <c r="AF1933" i="9"/>
  <c r="AA2020" i="9" l="1"/>
  <c r="Z2021" i="9" s="1"/>
  <c r="AB2021" i="9" s="1"/>
  <c r="AE1934" i="9" s="1"/>
  <c r="AF1934" i="9"/>
  <c r="AA2021" i="9" l="1"/>
  <c r="Z2022" i="9" s="1"/>
  <c r="AB2022" i="9" s="1"/>
  <c r="AE1935" i="9" s="1"/>
  <c r="AF1935" i="9"/>
  <c r="AA2022" i="9" l="1"/>
  <c r="Z2023" i="9" s="1"/>
  <c r="AB2023" i="9" s="1"/>
  <c r="AE1936" i="9" s="1"/>
  <c r="AF1936" i="9"/>
  <c r="AA2023" i="9" l="1"/>
  <c r="Z2024" i="9" s="1"/>
  <c r="AB2024" i="9" s="1"/>
  <c r="AE1937" i="9" s="1"/>
  <c r="AF1937" i="9"/>
  <c r="AA2024" i="9" l="1"/>
  <c r="Z2025" i="9" s="1"/>
  <c r="AB2025" i="9" s="1"/>
  <c r="AE1938" i="9" s="1"/>
  <c r="AF1938" i="9"/>
  <c r="AA2025" i="9" l="1"/>
  <c r="Z2026" i="9" s="1"/>
  <c r="AB2026" i="9" s="1"/>
  <c r="AE1939" i="9" s="1"/>
  <c r="AF1939" i="9"/>
  <c r="AA2026" i="9" l="1"/>
  <c r="Z2027" i="9" s="1"/>
  <c r="AB2027" i="9" s="1"/>
  <c r="AE1940" i="9" s="1"/>
  <c r="AF1940" i="9"/>
  <c r="AA2027" i="9" l="1"/>
  <c r="Z2028" i="9" s="1"/>
  <c r="AB2028" i="9" s="1"/>
  <c r="AE1941" i="9" s="1"/>
  <c r="AF1941" i="9"/>
  <c r="AA2028" i="9" l="1"/>
  <c r="Z2029" i="9" s="1"/>
  <c r="AB2029" i="9" s="1"/>
  <c r="AE1942" i="9" s="1"/>
  <c r="AF1942" i="9"/>
  <c r="AA2029" i="9" l="1"/>
  <c r="Z2030" i="9" s="1"/>
  <c r="AB2030" i="9" s="1"/>
  <c r="AE1943" i="9" s="1"/>
  <c r="AF1943" i="9"/>
  <c r="AA2030" i="9" l="1"/>
  <c r="Z2031" i="9" s="1"/>
  <c r="AB2031" i="9" s="1"/>
  <c r="AE1944" i="9" s="1"/>
  <c r="AF1944" i="9"/>
  <c r="AA2031" i="9" l="1"/>
  <c r="Z2032" i="9" s="1"/>
  <c r="AB2032" i="9" s="1"/>
  <c r="AE1945" i="9" s="1"/>
  <c r="AF1945" i="9"/>
  <c r="AA2032" i="9" l="1"/>
  <c r="Z2033" i="9" s="1"/>
  <c r="AB2033" i="9" s="1"/>
  <c r="AE1946" i="9" s="1"/>
  <c r="AF1946" i="9"/>
  <c r="AA2033" i="9" l="1"/>
  <c r="Z2034" i="9" s="1"/>
  <c r="AB2034" i="9" s="1"/>
  <c r="AE1947" i="9" s="1"/>
  <c r="AF1947" i="9"/>
  <c r="AA2034" i="9" l="1"/>
  <c r="Z2035" i="9" s="1"/>
  <c r="AB2035" i="9" s="1"/>
  <c r="AE1948" i="9" s="1"/>
  <c r="AF1948" i="9"/>
  <c r="AA2035" i="9" l="1"/>
  <c r="Z2036" i="9" s="1"/>
  <c r="AB2036" i="9" s="1"/>
  <c r="AE1949" i="9" s="1"/>
  <c r="AF1949" i="9"/>
  <c r="AA2036" i="9" l="1"/>
  <c r="Z2037" i="9" s="1"/>
  <c r="AB2037" i="9" s="1"/>
  <c r="AE1950" i="9" s="1"/>
  <c r="AF1950" i="9"/>
  <c r="AA2037" i="9" l="1"/>
  <c r="Z2038" i="9" s="1"/>
  <c r="AB2038" i="9" s="1"/>
  <c r="AE1951" i="9" s="1"/>
  <c r="AF1951" i="9"/>
  <c r="AA2038" i="9" l="1"/>
  <c r="Z2039" i="9" s="1"/>
  <c r="AB2039" i="9" s="1"/>
  <c r="AE1952" i="9" s="1"/>
  <c r="AF1952" i="9"/>
  <c r="AA2039" i="9" l="1"/>
  <c r="Z2040" i="9" s="1"/>
  <c r="AB2040" i="9" s="1"/>
  <c r="AE1953" i="9" s="1"/>
  <c r="AF1953" i="9"/>
  <c r="AA2040" i="9" l="1"/>
  <c r="Z2041" i="9" s="1"/>
  <c r="AB2041" i="9" s="1"/>
  <c r="AE1954" i="9" s="1"/>
  <c r="AF1954" i="9"/>
  <c r="AA2041" i="9" l="1"/>
  <c r="Z2042" i="9" s="1"/>
  <c r="AB2042" i="9" s="1"/>
  <c r="AE1955" i="9" s="1"/>
  <c r="AF1955" i="9"/>
  <c r="AA2042" i="9" l="1"/>
  <c r="Z2043" i="9" s="1"/>
  <c r="AB2043" i="9" s="1"/>
  <c r="AE1956" i="9" s="1"/>
  <c r="AF1956" i="9"/>
  <c r="AA2043" i="9" l="1"/>
  <c r="Z2044" i="9" s="1"/>
  <c r="AB2044" i="9" s="1"/>
  <c r="AE1957" i="9" s="1"/>
  <c r="AF1957" i="9"/>
  <c r="AA2044" i="9" l="1"/>
  <c r="Z2045" i="9" s="1"/>
  <c r="AB2045" i="9" s="1"/>
  <c r="AE1958" i="9" s="1"/>
  <c r="AF1958" i="9"/>
  <c r="AA2045" i="9" l="1"/>
  <c r="Z2046" i="9" s="1"/>
  <c r="AB2046" i="9" s="1"/>
  <c r="AE1959" i="9" s="1"/>
  <c r="AF1959" i="9"/>
  <c r="AA2046" i="9" l="1"/>
  <c r="Z2047" i="9" s="1"/>
  <c r="AB2047" i="9" s="1"/>
  <c r="AE1960" i="9" s="1"/>
  <c r="AF1960" i="9"/>
  <c r="AA2047" i="9" l="1"/>
  <c r="Z2048" i="9" s="1"/>
  <c r="AB2048" i="9" s="1"/>
  <c r="AE1961" i="9" s="1"/>
  <c r="AF1961" i="9"/>
  <c r="AA2048" i="9" l="1"/>
  <c r="Z2049" i="9" s="1"/>
  <c r="AB2049" i="9" s="1"/>
  <c r="AE1962" i="9" s="1"/>
  <c r="AF1962" i="9"/>
  <c r="AA2049" i="9" l="1"/>
  <c r="Z2050" i="9" s="1"/>
  <c r="AB2050" i="9" s="1"/>
  <c r="AE1963" i="9" s="1"/>
  <c r="AF1963" i="9"/>
  <c r="AA2050" i="9" l="1"/>
  <c r="Z2051" i="9" s="1"/>
  <c r="AB2051" i="9" s="1"/>
  <c r="AE1964" i="9" s="1"/>
  <c r="AF1964" i="9"/>
  <c r="AA2051" i="9" l="1"/>
  <c r="Z2052" i="9" s="1"/>
  <c r="AB2052" i="9" s="1"/>
  <c r="AE1965" i="9" s="1"/>
  <c r="AF1965" i="9"/>
  <c r="AA2052" i="9" l="1"/>
  <c r="Z2053" i="9" s="1"/>
  <c r="AB2053" i="9" s="1"/>
  <c r="AE1966" i="9" s="1"/>
  <c r="AF1966" i="9"/>
  <c r="AA2053" i="9" l="1"/>
  <c r="Z2054" i="9" s="1"/>
  <c r="AB2054" i="9" s="1"/>
  <c r="AE1967" i="9" s="1"/>
  <c r="AF1967" i="9"/>
  <c r="AA2054" i="9" l="1"/>
  <c r="Z2055" i="9" s="1"/>
  <c r="AB2055" i="9" s="1"/>
  <c r="AE1968" i="9" s="1"/>
  <c r="AF1968" i="9"/>
  <c r="AA2055" i="9" l="1"/>
  <c r="Z2056" i="9" s="1"/>
  <c r="AB2056" i="9" s="1"/>
  <c r="AE1969" i="9" s="1"/>
  <c r="AF1969" i="9"/>
  <c r="AA2056" i="9" l="1"/>
  <c r="Z2057" i="9" s="1"/>
  <c r="AB2057" i="9" s="1"/>
  <c r="AE1970" i="9" s="1"/>
  <c r="AF1970" i="9"/>
  <c r="AA2057" i="9" l="1"/>
  <c r="Z2058" i="9" s="1"/>
  <c r="AB2058" i="9" s="1"/>
  <c r="AE1971" i="9" s="1"/>
  <c r="AF1971" i="9"/>
  <c r="AA2058" i="9" l="1"/>
  <c r="Z2059" i="9" s="1"/>
  <c r="AB2059" i="9" s="1"/>
  <c r="AE1972" i="9" s="1"/>
  <c r="AF1972" i="9"/>
  <c r="AA2059" i="9" l="1"/>
  <c r="Z2060" i="9" s="1"/>
  <c r="AB2060" i="9" s="1"/>
  <c r="AE1973" i="9" s="1"/>
  <c r="AF1973" i="9"/>
  <c r="AA2060" i="9" l="1"/>
  <c r="Z2061" i="9" s="1"/>
  <c r="AB2061" i="9" s="1"/>
  <c r="AE1974" i="9" s="1"/>
  <c r="AF1974" i="9"/>
  <c r="AA2061" i="9" l="1"/>
  <c r="Z2062" i="9" s="1"/>
  <c r="AB2062" i="9" s="1"/>
  <c r="AE1975" i="9" s="1"/>
  <c r="AF1975" i="9"/>
  <c r="AA2062" i="9" l="1"/>
  <c r="Z2063" i="9" s="1"/>
  <c r="AB2063" i="9" s="1"/>
  <c r="AE1976" i="9" s="1"/>
  <c r="AF1976" i="9"/>
  <c r="AA2063" i="9" l="1"/>
  <c r="Z2064" i="9" s="1"/>
  <c r="AB2064" i="9" s="1"/>
  <c r="AE1977" i="9" s="1"/>
  <c r="AF1977" i="9"/>
  <c r="AA2064" i="9" l="1"/>
  <c r="Z2065" i="9" s="1"/>
  <c r="AB2065" i="9" s="1"/>
  <c r="AE1978" i="9" s="1"/>
  <c r="AF1978" i="9"/>
  <c r="AA2065" i="9" l="1"/>
  <c r="Z2066" i="9" s="1"/>
  <c r="AB2066" i="9" s="1"/>
  <c r="AE1979" i="9" s="1"/>
  <c r="AF1979" i="9"/>
  <c r="AA2066" i="9" l="1"/>
  <c r="Z2067" i="9" s="1"/>
  <c r="AB2067" i="9" s="1"/>
  <c r="AE1980" i="9" s="1"/>
  <c r="AF1980" i="9"/>
  <c r="AA2067" i="9" l="1"/>
  <c r="Z2068" i="9" s="1"/>
  <c r="AB2068" i="9" s="1"/>
  <c r="AE1981" i="9" s="1"/>
  <c r="AF1981" i="9"/>
  <c r="AA2068" i="9" l="1"/>
  <c r="Z2069" i="9" s="1"/>
  <c r="AB2069" i="9" s="1"/>
  <c r="AE1982" i="9" s="1"/>
  <c r="AF1982" i="9"/>
  <c r="AA2069" i="9" l="1"/>
  <c r="Z2070" i="9" s="1"/>
  <c r="AB2070" i="9" s="1"/>
  <c r="AE1983" i="9" s="1"/>
  <c r="AF1983" i="9"/>
  <c r="AA2070" i="9" l="1"/>
  <c r="Z2071" i="9" s="1"/>
  <c r="AB2071" i="9" s="1"/>
  <c r="AE1984" i="9" s="1"/>
  <c r="AF1984" i="9"/>
  <c r="AA2071" i="9" l="1"/>
  <c r="Z2072" i="9" s="1"/>
  <c r="AB2072" i="9" s="1"/>
  <c r="AE1985" i="9" s="1"/>
  <c r="AF1985" i="9"/>
  <c r="AA2072" i="9" l="1"/>
  <c r="Z2073" i="9" s="1"/>
  <c r="AB2073" i="9" s="1"/>
  <c r="AE1986" i="9" s="1"/>
  <c r="AF1986" i="9"/>
  <c r="AA2073" i="9" l="1"/>
  <c r="Z2074" i="9" s="1"/>
  <c r="AB2074" i="9" s="1"/>
  <c r="AE1987" i="9" s="1"/>
  <c r="AF1987" i="9"/>
  <c r="AA2074" i="9" l="1"/>
  <c r="Z2075" i="9" s="1"/>
  <c r="AB2075" i="9" s="1"/>
  <c r="AE1988" i="9" s="1"/>
  <c r="AF1988" i="9"/>
  <c r="AA2075" i="9" l="1"/>
  <c r="Z2076" i="9" s="1"/>
  <c r="AB2076" i="9" s="1"/>
  <c r="AE1989" i="9" s="1"/>
  <c r="AF1989" i="9"/>
  <c r="AA2076" i="9" l="1"/>
  <c r="Z2077" i="9" s="1"/>
  <c r="AB2077" i="9" s="1"/>
  <c r="AE1990" i="9" s="1"/>
  <c r="AF1990" i="9"/>
  <c r="AA2077" i="9" l="1"/>
  <c r="Z2078" i="9" s="1"/>
  <c r="AB2078" i="9" s="1"/>
  <c r="AE1991" i="9" s="1"/>
  <c r="AF1991" i="9"/>
  <c r="AA2078" i="9" l="1"/>
  <c r="Z2079" i="9" s="1"/>
  <c r="AB2079" i="9" s="1"/>
  <c r="AE1992" i="9" s="1"/>
  <c r="AF1992" i="9"/>
  <c r="AA2079" i="9" l="1"/>
  <c r="Z2080" i="9" s="1"/>
  <c r="AB2080" i="9" s="1"/>
  <c r="AE1993" i="9" s="1"/>
  <c r="AF1993" i="9"/>
  <c r="AA2080" i="9" l="1"/>
  <c r="Z2081" i="9" s="1"/>
  <c r="AB2081" i="9" s="1"/>
  <c r="AE1994" i="9" s="1"/>
  <c r="AF1994" i="9"/>
  <c r="AA2081" i="9" l="1"/>
  <c r="Z2082" i="9" s="1"/>
  <c r="AB2082" i="9" s="1"/>
  <c r="AE1995" i="9" s="1"/>
  <c r="AF1995" i="9"/>
  <c r="AA2082" i="9" l="1"/>
  <c r="Z2083" i="9" s="1"/>
  <c r="AB2083" i="9" s="1"/>
  <c r="AE1996" i="9" s="1"/>
  <c r="AF1996" i="9"/>
  <c r="AA2083" i="9" l="1"/>
  <c r="Z2084" i="9" s="1"/>
  <c r="AB2084" i="9" s="1"/>
  <c r="AE1997" i="9" s="1"/>
  <c r="AF1997" i="9"/>
  <c r="AA2084" i="9" l="1"/>
  <c r="Z2085" i="9" s="1"/>
  <c r="AB2085" i="9" s="1"/>
  <c r="AE1998" i="9" s="1"/>
  <c r="AF1998" i="9"/>
  <c r="AA2085" i="9" l="1"/>
  <c r="Z2086" i="9" s="1"/>
  <c r="AB2086" i="9" s="1"/>
  <c r="AE1999" i="9" s="1"/>
  <c r="AF1999" i="9"/>
  <c r="AA2086" i="9" l="1"/>
  <c r="Z2087" i="9" s="1"/>
  <c r="AB2087" i="9" s="1"/>
  <c r="AE2000" i="9" s="1"/>
  <c r="AF2000" i="9"/>
  <c r="AA2087" i="9" l="1"/>
  <c r="Z2088" i="9" s="1"/>
  <c r="AB2088" i="9" s="1"/>
  <c r="AE2001" i="9" s="1"/>
  <c r="AF2001" i="9"/>
  <c r="AA2088" i="9" l="1"/>
  <c r="Z2089" i="9" s="1"/>
  <c r="AB2089" i="9" s="1"/>
  <c r="AE2002" i="9" s="1"/>
  <c r="AF2002" i="9"/>
  <c r="AA2089" i="9" l="1"/>
  <c r="Z2090" i="9" s="1"/>
  <c r="AB2090" i="9" s="1"/>
  <c r="AE2003" i="9" s="1"/>
  <c r="AF2003" i="9"/>
  <c r="AA2090" i="9" l="1"/>
  <c r="Z2091" i="9" s="1"/>
  <c r="AB2091" i="9" s="1"/>
  <c r="AE2004" i="9" s="1"/>
  <c r="AF2004" i="9"/>
  <c r="AA2091" i="9" l="1"/>
  <c r="Z2092" i="9" s="1"/>
  <c r="AB2092" i="9" s="1"/>
  <c r="AE2005" i="9" s="1"/>
  <c r="AF2005" i="9"/>
  <c r="AA2092" i="9" l="1"/>
  <c r="Z2093" i="9" s="1"/>
  <c r="AB2093" i="9" s="1"/>
  <c r="AE2006" i="9" s="1"/>
  <c r="AF2006" i="9"/>
  <c r="AA2093" i="9" l="1"/>
  <c r="Z2094" i="9" s="1"/>
  <c r="AB2094" i="9" s="1"/>
  <c r="AE2007" i="9" s="1"/>
  <c r="AF2007" i="9"/>
  <c r="AA2094" i="9" l="1"/>
  <c r="Z2095" i="9" s="1"/>
  <c r="AB2095" i="9" s="1"/>
  <c r="AE2008" i="9" s="1"/>
  <c r="AF2008" i="9"/>
  <c r="AA2095" i="9" l="1"/>
  <c r="Z2096" i="9" s="1"/>
  <c r="AB2096" i="9" s="1"/>
  <c r="AE2009" i="9" s="1"/>
  <c r="AF2009" i="9"/>
  <c r="AA2096" i="9" l="1"/>
  <c r="Z2097" i="9" s="1"/>
  <c r="AB2097" i="9" s="1"/>
  <c r="AE2010" i="9" s="1"/>
  <c r="AF2010" i="9"/>
  <c r="AA2097" i="9" l="1"/>
  <c r="Z2098" i="9" s="1"/>
  <c r="AB2098" i="9" s="1"/>
  <c r="AE2011" i="9" s="1"/>
  <c r="AF2011" i="9"/>
  <c r="AA2098" i="9" l="1"/>
  <c r="Z2099" i="9" s="1"/>
  <c r="AB2099" i="9" s="1"/>
  <c r="AE2012" i="9" s="1"/>
  <c r="AF2012" i="9"/>
  <c r="AA2099" i="9" l="1"/>
  <c r="Z2100" i="9" s="1"/>
  <c r="AB2100" i="9" s="1"/>
  <c r="AE2013" i="9" s="1"/>
  <c r="AF2013" i="9"/>
  <c r="AA2100" i="9" l="1"/>
  <c r="Z2101" i="9" s="1"/>
  <c r="AB2101" i="9" s="1"/>
  <c r="AE2014" i="9" s="1"/>
  <c r="AF2014" i="9"/>
  <c r="AA2101" i="9" l="1"/>
  <c r="Z2102" i="9" s="1"/>
  <c r="AB2102" i="9" s="1"/>
  <c r="AE2015" i="9" s="1"/>
  <c r="AF2015" i="9"/>
  <c r="AA2102" i="9" l="1"/>
  <c r="Z2103" i="9" s="1"/>
  <c r="AB2103" i="9" s="1"/>
  <c r="AE2016" i="9" s="1"/>
  <c r="AF2016" i="9"/>
  <c r="AA2103" i="9" l="1"/>
  <c r="Z2104" i="9" s="1"/>
  <c r="AB2104" i="9" s="1"/>
  <c r="AE2017" i="9" s="1"/>
  <c r="AF2017" i="9"/>
  <c r="AA2104" i="9" l="1"/>
  <c r="Z2105" i="9" s="1"/>
  <c r="AB2105" i="9" s="1"/>
  <c r="AE2018" i="9" s="1"/>
  <c r="AF2018" i="9"/>
  <c r="AA2105" i="9" l="1"/>
  <c r="Z2106" i="9" s="1"/>
  <c r="AB2106" i="9" s="1"/>
  <c r="AE2019" i="9" s="1"/>
  <c r="AF2019" i="9"/>
  <c r="AA2106" i="9" l="1"/>
  <c r="Z2107" i="9" s="1"/>
  <c r="AB2107" i="9" s="1"/>
  <c r="AE2020" i="9" s="1"/>
  <c r="AF2020" i="9"/>
  <c r="AA2107" i="9" l="1"/>
  <c r="Z2108" i="9" s="1"/>
  <c r="AB2108" i="9" s="1"/>
  <c r="AE2021" i="9" s="1"/>
  <c r="AF2021" i="9"/>
  <c r="AA2108" i="9" l="1"/>
  <c r="Z2109" i="9" s="1"/>
  <c r="AB2109" i="9" s="1"/>
  <c r="AE2022" i="9" s="1"/>
  <c r="AF2022" i="9"/>
  <c r="AA2109" i="9" l="1"/>
  <c r="Z2110" i="9" s="1"/>
  <c r="AB2110" i="9" s="1"/>
  <c r="AE2023" i="9" s="1"/>
  <c r="AF2023" i="9"/>
  <c r="AA2110" i="9" l="1"/>
  <c r="Z2111" i="9" s="1"/>
  <c r="AB2111" i="9" s="1"/>
  <c r="AE2024" i="9" s="1"/>
  <c r="AF2024" i="9"/>
  <c r="AA2111" i="9" l="1"/>
  <c r="Z2112" i="9" s="1"/>
  <c r="AB2112" i="9" s="1"/>
  <c r="AE2025" i="9" s="1"/>
  <c r="AF2025" i="9"/>
  <c r="AA2112" i="9" l="1"/>
  <c r="Z2113" i="9" s="1"/>
  <c r="AB2113" i="9" s="1"/>
  <c r="AE2026" i="9" s="1"/>
  <c r="AF2026" i="9"/>
  <c r="AA2113" i="9" l="1"/>
  <c r="Z2114" i="9" s="1"/>
  <c r="AB2114" i="9" s="1"/>
  <c r="AE2027" i="9" s="1"/>
  <c r="AF2027" i="9"/>
  <c r="AA2114" i="9" l="1"/>
  <c r="Z2115" i="9" s="1"/>
  <c r="AB2115" i="9" s="1"/>
  <c r="AE2028" i="9" s="1"/>
  <c r="AF2028" i="9"/>
  <c r="AA2115" i="9" l="1"/>
  <c r="Z2116" i="9" s="1"/>
  <c r="AB2116" i="9" s="1"/>
  <c r="AE2029" i="9" s="1"/>
  <c r="AF2029" i="9"/>
  <c r="AA2116" i="9" l="1"/>
  <c r="Z2117" i="9" s="1"/>
  <c r="AB2117" i="9" s="1"/>
  <c r="AE2030" i="9" s="1"/>
  <c r="AF2030" i="9"/>
  <c r="AA2117" i="9" l="1"/>
  <c r="Z2118" i="9" s="1"/>
  <c r="AB2118" i="9" s="1"/>
  <c r="AE2031" i="9" s="1"/>
  <c r="AF2031" i="9"/>
  <c r="AA2118" i="9" l="1"/>
  <c r="Z2119" i="9" s="1"/>
  <c r="AB2119" i="9" s="1"/>
  <c r="AE2032" i="9" s="1"/>
  <c r="AF2032" i="9"/>
  <c r="AA2119" i="9" l="1"/>
  <c r="Z2120" i="9" s="1"/>
  <c r="AB2120" i="9" s="1"/>
  <c r="AE2033" i="9" s="1"/>
  <c r="AF2033" i="9"/>
  <c r="AA2120" i="9" l="1"/>
  <c r="Z2121" i="9" s="1"/>
  <c r="AB2121" i="9" s="1"/>
  <c r="AE2034" i="9" s="1"/>
  <c r="AF2034" i="9"/>
  <c r="AA2121" i="9" l="1"/>
  <c r="Z2122" i="9" s="1"/>
  <c r="AB2122" i="9" s="1"/>
  <c r="AE2035" i="9" s="1"/>
  <c r="AF2035" i="9"/>
  <c r="AA2122" i="9" l="1"/>
  <c r="Z2123" i="9" s="1"/>
  <c r="AB2123" i="9" s="1"/>
  <c r="AE2036" i="9" s="1"/>
  <c r="AF2036" i="9"/>
  <c r="AA2123" i="9" l="1"/>
  <c r="Z2124" i="9" s="1"/>
  <c r="AB2124" i="9" s="1"/>
  <c r="AE2037" i="9" s="1"/>
  <c r="AF2037" i="9"/>
  <c r="AA2124" i="9" l="1"/>
  <c r="Z2125" i="9" s="1"/>
  <c r="AB2125" i="9" s="1"/>
  <c r="AE2038" i="9" s="1"/>
  <c r="AF2038" i="9"/>
  <c r="AA2125" i="9" l="1"/>
  <c r="Z2126" i="9" s="1"/>
  <c r="AB2126" i="9" s="1"/>
  <c r="AE2039" i="9" s="1"/>
  <c r="AF2039" i="9"/>
  <c r="AA2126" i="9" l="1"/>
  <c r="Z2127" i="9" s="1"/>
  <c r="AB2127" i="9" s="1"/>
  <c r="AE2040" i="9" s="1"/>
  <c r="AF2040" i="9"/>
  <c r="AA2127" i="9" l="1"/>
  <c r="Z2128" i="9" s="1"/>
  <c r="AB2128" i="9" s="1"/>
  <c r="AE2041" i="9" s="1"/>
  <c r="AF2041" i="9"/>
  <c r="AA2128" i="9" l="1"/>
  <c r="Z2129" i="9" s="1"/>
  <c r="AB2129" i="9" s="1"/>
  <c r="AE2042" i="9" s="1"/>
  <c r="AF2042" i="9"/>
  <c r="AA2129" i="9" l="1"/>
  <c r="Z2130" i="9" s="1"/>
  <c r="AB2130" i="9" s="1"/>
  <c r="AE2043" i="9" s="1"/>
  <c r="AF2043" i="9"/>
  <c r="AA2130" i="9" l="1"/>
  <c r="Z2131" i="9" s="1"/>
  <c r="AB2131" i="9" s="1"/>
  <c r="AE2044" i="9" s="1"/>
  <c r="AF2044" i="9"/>
  <c r="AA2131" i="9" l="1"/>
  <c r="Z2132" i="9" s="1"/>
  <c r="AB2132" i="9" s="1"/>
  <c r="AE2045" i="9" s="1"/>
  <c r="AF2045" i="9"/>
  <c r="AA2132" i="9" l="1"/>
  <c r="Z2133" i="9" s="1"/>
  <c r="AB2133" i="9" s="1"/>
  <c r="AE2046" i="9" s="1"/>
  <c r="AF2046" i="9"/>
  <c r="AA2133" i="9" l="1"/>
  <c r="Z2134" i="9" s="1"/>
  <c r="AB2134" i="9" s="1"/>
  <c r="AE2047" i="9" s="1"/>
  <c r="AF2047" i="9"/>
  <c r="AA2134" i="9" l="1"/>
  <c r="Z2135" i="9" s="1"/>
  <c r="AB2135" i="9" s="1"/>
  <c r="AE2048" i="9" s="1"/>
  <c r="AF2048" i="9"/>
  <c r="AA2135" i="9" l="1"/>
  <c r="Z2136" i="9" s="1"/>
  <c r="AB2136" i="9" s="1"/>
  <c r="AE2049" i="9" s="1"/>
  <c r="AF2049" i="9"/>
  <c r="AA2136" i="9" l="1"/>
  <c r="Z2137" i="9" s="1"/>
  <c r="AB2137" i="9" s="1"/>
  <c r="AE2050" i="9" s="1"/>
  <c r="AF2050" i="9"/>
  <c r="AA2137" i="9" l="1"/>
  <c r="Z2138" i="9" s="1"/>
  <c r="AB2138" i="9" s="1"/>
  <c r="AE2051" i="9" s="1"/>
  <c r="AF2051" i="9"/>
  <c r="AA2138" i="9" l="1"/>
  <c r="Z2139" i="9" s="1"/>
  <c r="AB2139" i="9" s="1"/>
  <c r="AE2052" i="9" s="1"/>
  <c r="AF2052" i="9"/>
  <c r="AA2139" i="9" l="1"/>
  <c r="Z2140" i="9" s="1"/>
  <c r="AB2140" i="9" s="1"/>
  <c r="AE2053" i="9" s="1"/>
  <c r="AF2053" i="9"/>
  <c r="AA2140" i="9" l="1"/>
  <c r="Z2141" i="9" s="1"/>
  <c r="AB2141" i="9" s="1"/>
  <c r="AE2054" i="9" s="1"/>
  <c r="AF2054" i="9"/>
  <c r="AA2141" i="9" l="1"/>
  <c r="Z2142" i="9" s="1"/>
  <c r="AB2142" i="9" s="1"/>
  <c r="AE2055" i="9" s="1"/>
  <c r="AF2055" i="9"/>
  <c r="AA2142" i="9" l="1"/>
  <c r="Z2143" i="9" s="1"/>
  <c r="AB2143" i="9" s="1"/>
  <c r="AE2056" i="9" s="1"/>
  <c r="AF2056" i="9"/>
  <c r="AA2143" i="9" l="1"/>
  <c r="Z2144" i="9" s="1"/>
  <c r="AB2144" i="9" s="1"/>
  <c r="AE2057" i="9" s="1"/>
  <c r="AF2057" i="9"/>
  <c r="AA2144" i="9" l="1"/>
  <c r="Z2145" i="9" s="1"/>
  <c r="AB2145" i="9" s="1"/>
  <c r="AE2058" i="9" s="1"/>
  <c r="AF2058" i="9"/>
  <c r="AA2145" i="9" l="1"/>
  <c r="Z2146" i="9" s="1"/>
  <c r="AB2146" i="9" s="1"/>
  <c r="AE2059" i="9" s="1"/>
  <c r="AF2059" i="9"/>
  <c r="AA2146" i="9" l="1"/>
  <c r="Z2147" i="9" s="1"/>
  <c r="AB2147" i="9" s="1"/>
  <c r="AE2060" i="9" s="1"/>
  <c r="AF2060" i="9"/>
  <c r="AA2147" i="9" l="1"/>
  <c r="Z2148" i="9" s="1"/>
  <c r="AB2148" i="9" s="1"/>
  <c r="AE2061" i="9" s="1"/>
  <c r="AF2061" i="9"/>
  <c r="AA2148" i="9" l="1"/>
  <c r="Z2149" i="9" s="1"/>
  <c r="AB2149" i="9" s="1"/>
  <c r="AE2062" i="9" s="1"/>
  <c r="AF2062" i="9"/>
  <c r="AA2149" i="9" l="1"/>
  <c r="Z2150" i="9" s="1"/>
  <c r="AB2150" i="9" s="1"/>
  <c r="AE2063" i="9" s="1"/>
  <c r="AF2063" i="9"/>
  <c r="AA2150" i="9" l="1"/>
  <c r="Z2151" i="9" s="1"/>
  <c r="AB2151" i="9" s="1"/>
  <c r="AE2064" i="9" s="1"/>
  <c r="AF2064" i="9"/>
  <c r="AA2151" i="9" l="1"/>
  <c r="Z2152" i="9" s="1"/>
  <c r="AB2152" i="9" s="1"/>
  <c r="AE2065" i="9" s="1"/>
  <c r="AF2065" i="9"/>
  <c r="AA2152" i="9" l="1"/>
  <c r="Z2153" i="9" s="1"/>
  <c r="AB2153" i="9" s="1"/>
  <c r="AE2066" i="9" s="1"/>
  <c r="AF2066" i="9"/>
  <c r="AA2153" i="9" l="1"/>
  <c r="Z2154" i="9" s="1"/>
  <c r="AB2154" i="9" s="1"/>
  <c r="AE2067" i="9" s="1"/>
  <c r="AF2067" i="9"/>
  <c r="AA2154" i="9" l="1"/>
  <c r="Z2155" i="9" s="1"/>
  <c r="AB2155" i="9" s="1"/>
  <c r="AE2068" i="9" s="1"/>
  <c r="AF2068" i="9"/>
  <c r="AA2155" i="9" l="1"/>
  <c r="Z2156" i="9" s="1"/>
  <c r="AB2156" i="9" s="1"/>
  <c r="AE2069" i="9" s="1"/>
  <c r="AF2069" i="9"/>
  <c r="AA2156" i="9" l="1"/>
  <c r="Z2157" i="9" s="1"/>
  <c r="AB2157" i="9" s="1"/>
  <c r="AE2070" i="9" s="1"/>
  <c r="AF2070" i="9"/>
  <c r="AA2157" i="9" l="1"/>
  <c r="Z2158" i="9" s="1"/>
  <c r="AB2158" i="9" s="1"/>
  <c r="AE2071" i="9" s="1"/>
  <c r="AF2071" i="9"/>
  <c r="AA2158" i="9" l="1"/>
  <c r="Z2159" i="9" s="1"/>
  <c r="AB2159" i="9" s="1"/>
  <c r="AE2072" i="9" s="1"/>
  <c r="AF2072" i="9"/>
  <c r="AA2159" i="9" l="1"/>
  <c r="Z2160" i="9" s="1"/>
  <c r="AB2160" i="9" s="1"/>
  <c r="AE2073" i="9" s="1"/>
  <c r="AF2073" i="9"/>
  <c r="AA2160" i="9" l="1"/>
  <c r="Z2161" i="9" s="1"/>
  <c r="AB2161" i="9" s="1"/>
  <c r="AE2074" i="9" s="1"/>
  <c r="AF2074" i="9"/>
  <c r="AA2161" i="9" l="1"/>
  <c r="Z2162" i="9" s="1"/>
  <c r="AB2162" i="9" s="1"/>
  <c r="AE2075" i="9" s="1"/>
  <c r="AF2075" i="9"/>
  <c r="AA2162" i="9" l="1"/>
  <c r="Z2163" i="9" s="1"/>
  <c r="AB2163" i="9" s="1"/>
  <c r="AE2076" i="9" s="1"/>
  <c r="AF2076" i="9"/>
  <c r="AA2163" i="9" l="1"/>
  <c r="Z2164" i="9" s="1"/>
  <c r="AB2164" i="9" s="1"/>
  <c r="AE2077" i="9" s="1"/>
  <c r="AF2077" i="9"/>
  <c r="AA2164" i="9" l="1"/>
  <c r="Z2165" i="9" s="1"/>
  <c r="AB2165" i="9" s="1"/>
  <c r="AE2078" i="9" s="1"/>
  <c r="AF2078" i="9"/>
  <c r="AA2165" i="9" l="1"/>
  <c r="Z2166" i="9" s="1"/>
  <c r="AB2166" i="9" s="1"/>
  <c r="AE2079" i="9" s="1"/>
  <c r="AF2079" i="9"/>
  <c r="AA2166" i="9" l="1"/>
  <c r="Z2167" i="9" s="1"/>
  <c r="AB2167" i="9" s="1"/>
  <c r="AE2080" i="9" s="1"/>
  <c r="AF2080" i="9"/>
  <c r="AA2167" i="9" l="1"/>
  <c r="Z2168" i="9" s="1"/>
  <c r="AB2168" i="9" s="1"/>
  <c r="AE2081" i="9" s="1"/>
  <c r="AF2081" i="9"/>
  <c r="AA2168" i="9" l="1"/>
  <c r="Z2169" i="9" s="1"/>
  <c r="AB2169" i="9" s="1"/>
  <c r="AE2082" i="9" s="1"/>
  <c r="AF2082" i="9"/>
  <c r="AA2169" i="9" l="1"/>
  <c r="Z2170" i="9" s="1"/>
  <c r="AB2170" i="9" s="1"/>
  <c r="AE2083" i="9" s="1"/>
  <c r="AF2083" i="9"/>
  <c r="AA2170" i="9" l="1"/>
  <c r="Z2171" i="9" s="1"/>
  <c r="AB2171" i="9" s="1"/>
  <c r="AE2084" i="9" s="1"/>
  <c r="AF2084" i="9"/>
  <c r="AA2171" i="9" l="1"/>
  <c r="Z2172" i="9" s="1"/>
  <c r="AB2172" i="9" s="1"/>
  <c r="AE2085" i="9" s="1"/>
  <c r="AF2085" i="9"/>
  <c r="AA2172" i="9" l="1"/>
  <c r="Z2173" i="9" s="1"/>
  <c r="AB2173" i="9" s="1"/>
  <c r="AE2086" i="9" s="1"/>
  <c r="AF2086" i="9"/>
  <c r="AA2173" i="9" l="1"/>
  <c r="Z2174" i="9" s="1"/>
  <c r="AB2174" i="9" s="1"/>
  <c r="AE2087" i="9" s="1"/>
  <c r="AF2087" i="9"/>
  <c r="AA2174" i="9" l="1"/>
  <c r="Z2175" i="9" s="1"/>
  <c r="AB2175" i="9" s="1"/>
  <c r="AE2088" i="9" s="1"/>
  <c r="AF2088" i="9"/>
  <c r="AA2175" i="9" l="1"/>
  <c r="Z2176" i="9" s="1"/>
  <c r="AB2176" i="9" s="1"/>
  <c r="AE2089" i="9" s="1"/>
  <c r="AF2089" i="9"/>
  <c r="AA2176" i="9" l="1"/>
  <c r="Z2177" i="9" s="1"/>
  <c r="AB2177" i="9" s="1"/>
  <c r="AE2090" i="9" s="1"/>
  <c r="AF2090" i="9"/>
  <c r="AA2177" i="9" l="1"/>
  <c r="Z2178" i="9" s="1"/>
  <c r="AB2178" i="9" s="1"/>
  <c r="AE2091" i="9" s="1"/>
  <c r="AF2091" i="9"/>
  <c r="AA2178" i="9" l="1"/>
  <c r="Z2179" i="9" s="1"/>
  <c r="AB2179" i="9" s="1"/>
  <c r="AE2092" i="9" s="1"/>
  <c r="AF2092" i="9"/>
  <c r="AA2179" i="9" l="1"/>
  <c r="Z2180" i="9" s="1"/>
  <c r="AB2180" i="9" s="1"/>
  <c r="AE2093" i="9" s="1"/>
  <c r="AF2093" i="9"/>
  <c r="AA2180" i="9" l="1"/>
  <c r="Z2181" i="9" s="1"/>
  <c r="AB2181" i="9" s="1"/>
  <c r="AE2094" i="9" s="1"/>
  <c r="AF2094" i="9"/>
  <c r="AA2181" i="9" l="1"/>
  <c r="Z2182" i="9" s="1"/>
  <c r="AB2182" i="9" s="1"/>
  <c r="AE2095" i="9" s="1"/>
  <c r="AF2095" i="9"/>
  <c r="AA2182" i="9" l="1"/>
  <c r="Z2183" i="9" s="1"/>
  <c r="AB2183" i="9" s="1"/>
  <c r="AE2096" i="9" s="1"/>
  <c r="AF2096" i="9"/>
  <c r="AA2183" i="9" l="1"/>
  <c r="Z2184" i="9" s="1"/>
  <c r="AB2184" i="9" s="1"/>
  <c r="AE2097" i="9" s="1"/>
  <c r="AF2097" i="9"/>
  <c r="AA2184" i="9" l="1"/>
  <c r="Z2185" i="9" s="1"/>
  <c r="AB2185" i="9" s="1"/>
  <c r="AE2098" i="9" s="1"/>
  <c r="AF2098" i="9"/>
  <c r="AA2185" i="9" l="1"/>
  <c r="Z2186" i="9" s="1"/>
  <c r="AB2186" i="9" s="1"/>
  <c r="AE2099" i="9" s="1"/>
  <c r="AF2099" i="9"/>
  <c r="AA2186" i="9" l="1"/>
  <c r="Z2187" i="9" s="1"/>
  <c r="AB2187" i="9" s="1"/>
  <c r="AE2100" i="9" s="1"/>
  <c r="AF2100" i="9"/>
  <c r="AA2187" i="9" l="1"/>
  <c r="Z2188" i="9" s="1"/>
  <c r="AB2188" i="9" s="1"/>
  <c r="AE2101" i="9" s="1"/>
  <c r="AF2101" i="9"/>
  <c r="AA2188" i="9" l="1"/>
  <c r="Z2189" i="9" s="1"/>
  <c r="AB2189" i="9" s="1"/>
  <c r="AE2102" i="9" s="1"/>
  <c r="AF2102" i="9"/>
  <c r="AA2189" i="9" l="1"/>
  <c r="Z2190" i="9" s="1"/>
  <c r="AB2190" i="9" s="1"/>
  <c r="AE2103" i="9" s="1"/>
  <c r="AF2103" i="9"/>
  <c r="AA2190" i="9" l="1"/>
  <c r="Z2191" i="9" s="1"/>
  <c r="AB2191" i="9" s="1"/>
  <c r="AE2104" i="9" s="1"/>
  <c r="AF2104" i="9"/>
  <c r="AA2191" i="9" l="1"/>
  <c r="Z2192" i="9" s="1"/>
  <c r="AB2192" i="9" s="1"/>
  <c r="AE2105" i="9" s="1"/>
  <c r="AF2105" i="9"/>
  <c r="AA2192" i="9" l="1"/>
  <c r="Z2193" i="9" s="1"/>
  <c r="AB2193" i="9" s="1"/>
  <c r="AE2106" i="9" s="1"/>
  <c r="AF2106" i="9"/>
  <c r="AA2193" i="9" l="1"/>
  <c r="Z2194" i="9" s="1"/>
  <c r="AB2194" i="9" s="1"/>
  <c r="AE2107" i="9" s="1"/>
  <c r="AF2107" i="9"/>
  <c r="AA2194" i="9" l="1"/>
  <c r="Z2195" i="9" s="1"/>
  <c r="AB2195" i="9" s="1"/>
  <c r="AE2108" i="9" s="1"/>
  <c r="AF2108" i="9"/>
  <c r="AA2195" i="9" l="1"/>
  <c r="Z2196" i="9" s="1"/>
  <c r="AB2196" i="9" s="1"/>
  <c r="AE2109" i="9" s="1"/>
  <c r="AF2109" i="9"/>
  <c r="AA2196" i="9" l="1"/>
  <c r="Z2197" i="9" s="1"/>
  <c r="AB2197" i="9" s="1"/>
  <c r="AE2110" i="9" s="1"/>
  <c r="AF2110" i="9"/>
  <c r="AA2197" i="9" l="1"/>
  <c r="Z2198" i="9" s="1"/>
  <c r="AB2198" i="9" s="1"/>
  <c r="AE2111" i="9" s="1"/>
  <c r="AF2111" i="9"/>
  <c r="AA2198" i="9" l="1"/>
  <c r="Z2199" i="9" s="1"/>
  <c r="AB2199" i="9" s="1"/>
  <c r="AE2112" i="9" s="1"/>
  <c r="AF2112" i="9"/>
  <c r="AA2199" i="9" l="1"/>
  <c r="Z2200" i="9" s="1"/>
  <c r="AB2200" i="9" s="1"/>
  <c r="AE2113" i="9" s="1"/>
  <c r="AF2113" i="9"/>
  <c r="AA2200" i="9" l="1"/>
  <c r="Z2201" i="9" s="1"/>
  <c r="AB2201" i="9" s="1"/>
  <c r="AE2114" i="9" s="1"/>
  <c r="AF2114" i="9"/>
  <c r="AA2201" i="9" l="1"/>
  <c r="Z2202" i="9" s="1"/>
  <c r="AB2202" i="9" s="1"/>
  <c r="AE2115" i="9" s="1"/>
  <c r="AF2115" i="9"/>
  <c r="AA2202" i="9" l="1"/>
  <c r="Z2203" i="9" s="1"/>
  <c r="AB2203" i="9" s="1"/>
  <c r="AE2116" i="9" s="1"/>
  <c r="AF2116" i="9"/>
  <c r="AA2203" i="9" l="1"/>
  <c r="Z2204" i="9" s="1"/>
  <c r="AB2204" i="9" s="1"/>
  <c r="AE2117" i="9" s="1"/>
  <c r="AF2117" i="9"/>
  <c r="AA2204" i="9" l="1"/>
  <c r="Z2205" i="9" s="1"/>
  <c r="AB2205" i="9" s="1"/>
  <c r="AE2118" i="9" s="1"/>
  <c r="AF2118" i="9"/>
  <c r="AA2205" i="9" l="1"/>
  <c r="Z2206" i="9" s="1"/>
  <c r="AB2206" i="9" s="1"/>
  <c r="AE2119" i="9" s="1"/>
  <c r="AF2119" i="9"/>
  <c r="AA2206" i="9" l="1"/>
  <c r="Z2207" i="9" s="1"/>
  <c r="AB2207" i="9" s="1"/>
  <c r="AE2120" i="9" s="1"/>
  <c r="AF2120" i="9"/>
  <c r="AA2207" i="9" l="1"/>
  <c r="Z2208" i="9" s="1"/>
  <c r="AB2208" i="9" s="1"/>
  <c r="AE2121" i="9" s="1"/>
  <c r="AF2121" i="9"/>
  <c r="AA2208" i="9" l="1"/>
  <c r="Z2209" i="9" s="1"/>
  <c r="AB2209" i="9" s="1"/>
  <c r="AE2122" i="9" s="1"/>
  <c r="AF2122" i="9"/>
  <c r="AA2209" i="9" l="1"/>
  <c r="Z2210" i="9" s="1"/>
  <c r="AB2210" i="9" s="1"/>
  <c r="AE2123" i="9" s="1"/>
  <c r="AF2123" i="9"/>
  <c r="AA2210" i="9" l="1"/>
  <c r="Z2211" i="9" s="1"/>
  <c r="AB2211" i="9" s="1"/>
  <c r="AE2124" i="9" s="1"/>
  <c r="AF2124" i="9"/>
  <c r="AA2211" i="9" l="1"/>
  <c r="Z2212" i="9" s="1"/>
  <c r="AB2212" i="9" s="1"/>
  <c r="AE2125" i="9" s="1"/>
  <c r="AF2125" i="9"/>
  <c r="AA2212" i="9" l="1"/>
  <c r="Z2213" i="9" s="1"/>
  <c r="AB2213" i="9" s="1"/>
  <c r="AE2126" i="9" l="1"/>
  <c r="AA2213" i="9"/>
  <c r="Z2214" i="9" s="1"/>
  <c r="AB2214" i="9" s="1"/>
  <c r="AE2127" i="9" s="1"/>
  <c r="AF2126" i="9"/>
  <c r="AF2127" i="9"/>
  <c r="AA2214" i="9" l="1"/>
  <c r="Z2215" i="9" s="1"/>
  <c r="AB2215" i="9" s="1"/>
  <c r="AE2128" i="9" s="1"/>
  <c r="AF2128" i="9"/>
  <c r="AA2215" i="9" l="1"/>
  <c r="Z2216" i="9" s="1"/>
  <c r="AB2216" i="9" s="1"/>
  <c r="AE2129" i="9" s="1"/>
  <c r="AF2129" i="9"/>
  <c r="AA2216" i="9" l="1"/>
  <c r="Z2217" i="9" s="1"/>
  <c r="AB2217" i="9" s="1"/>
  <c r="AE2130" i="9" s="1"/>
  <c r="AF2130" i="9"/>
  <c r="AA2217" i="9" l="1"/>
  <c r="Z2218" i="9" s="1"/>
  <c r="AB2218" i="9" s="1"/>
  <c r="AE2131" i="9" s="1"/>
  <c r="AF2131" i="9"/>
  <c r="AA2218" i="9" l="1"/>
  <c r="Z2219" i="9" s="1"/>
  <c r="AB2219" i="9" s="1"/>
  <c r="AE2132" i="9" s="1"/>
  <c r="AF2132" i="9"/>
  <c r="AA2219" i="9" l="1"/>
  <c r="Z2220" i="9" s="1"/>
  <c r="AB2220" i="9" s="1"/>
  <c r="AE2133" i="9" s="1"/>
  <c r="AF2133" i="9"/>
  <c r="AA2220" i="9" l="1"/>
  <c r="Z2221" i="9" s="1"/>
  <c r="AB2221" i="9" s="1"/>
  <c r="AE2134" i="9" s="1"/>
  <c r="AF2134" i="9"/>
  <c r="AA2221" i="9" l="1"/>
  <c r="Z2222" i="9" s="1"/>
  <c r="AB2222" i="9" s="1"/>
  <c r="AE2135" i="9" s="1"/>
  <c r="AF2135" i="9"/>
  <c r="AA2222" i="9" l="1"/>
  <c r="Z2223" i="9" s="1"/>
  <c r="AB2223" i="9" s="1"/>
  <c r="AE2136" i="9" s="1"/>
  <c r="AF2136" i="9"/>
  <c r="AA2223" i="9" l="1"/>
  <c r="Z2224" i="9" s="1"/>
  <c r="AB2224" i="9" s="1"/>
  <c r="AE2137" i="9" s="1"/>
  <c r="AF2137" i="9"/>
  <c r="AA2224" i="9" l="1"/>
  <c r="Z2225" i="9" s="1"/>
  <c r="AB2225" i="9" s="1"/>
  <c r="AE2138" i="9" s="1"/>
  <c r="AF2138" i="9"/>
  <c r="AA2225" i="9" l="1"/>
  <c r="Z2226" i="9" s="1"/>
  <c r="AB2226" i="9" s="1"/>
  <c r="AE2139" i="9" s="1"/>
  <c r="AF2139" i="9"/>
  <c r="AA2226" i="9" l="1"/>
  <c r="Z2227" i="9" s="1"/>
  <c r="AB2227" i="9" s="1"/>
  <c r="AE2140" i="9" s="1"/>
  <c r="AF2140" i="9"/>
  <c r="AA2227" i="9" l="1"/>
  <c r="Z2228" i="9" s="1"/>
  <c r="AB2228" i="9" s="1"/>
  <c r="AE2141" i="9" s="1"/>
  <c r="AF2141" i="9"/>
  <c r="AA2228" i="9" l="1"/>
  <c r="Z2229" i="9" s="1"/>
  <c r="AB2229" i="9" s="1"/>
  <c r="AE2142" i="9" s="1"/>
  <c r="AF2142" i="9"/>
  <c r="AA2229" i="9" l="1"/>
  <c r="Z2230" i="9" s="1"/>
  <c r="AB2230" i="9" s="1"/>
  <c r="AE2143" i="9" s="1"/>
  <c r="AF2143" i="9"/>
  <c r="AA2230" i="9" l="1"/>
  <c r="Z2231" i="9" s="1"/>
  <c r="AB2231" i="9" s="1"/>
  <c r="AE2144" i="9" s="1"/>
  <c r="AF2144" i="9"/>
  <c r="AA2231" i="9" l="1"/>
  <c r="Z2232" i="9" s="1"/>
  <c r="AB2232" i="9" s="1"/>
  <c r="AE2145" i="9" s="1"/>
  <c r="AF2145" i="9"/>
  <c r="AA2232" i="9" l="1"/>
  <c r="Z2233" i="9" s="1"/>
  <c r="AB2233" i="9" s="1"/>
  <c r="AE2146" i="9" s="1"/>
  <c r="AF2146" i="9"/>
  <c r="AA2233" i="9" l="1"/>
  <c r="Z2234" i="9" s="1"/>
  <c r="AB2234" i="9" s="1"/>
  <c r="AE2147" i="9" s="1"/>
  <c r="AF2147" i="9"/>
  <c r="AA2234" i="9" l="1"/>
  <c r="Z2235" i="9" s="1"/>
  <c r="AB2235" i="9" s="1"/>
  <c r="AE2148" i="9" s="1"/>
  <c r="AF2148" i="9"/>
  <c r="AA2235" i="9" l="1"/>
  <c r="Z2236" i="9" s="1"/>
  <c r="AB2236" i="9" s="1"/>
  <c r="AE2149" i="9" s="1"/>
  <c r="AF2149" i="9"/>
  <c r="AA2236" i="9" l="1"/>
  <c r="Z2237" i="9" s="1"/>
  <c r="AB2237" i="9" s="1"/>
  <c r="AE2150" i="9" s="1"/>
  <c r="AF2150" i="9"/>
  <c r="AA2237" i="9" l="1"/>
  <c r="Z2238" i="9" s="1"/>
  <c r="AB2238" i="9" s="1"/>
  <c r="AE2151" i="9" s="1"/>
  <c r="AF2151" i="9"/>
  <c r="AA2238" i="9" l="1"/>
  <c r="Z2239" i="9" s="1"/>
  <c r="AB2239" i="9" s="1"/>
  <c r="AE2152" i="9" s="1"/>
  <c r="AF2152" i="9"/>
  <c r="AA2239" i="9" l="1"/>
  <c r="Z2240" i="9" s="1"/>
  <c r="AB2240" i="9" s="1"/>
  <c r="AE2153" i="9" s="1"/>
  <c r="AF2153" i="9"/>
  <c r="AA2240" i="9" l="1"/>
  <c r="Z2241" i="9" s="1"/>
  <c r="AB2241" i="9" s="1"/>
  <c r="AE2154" i="9" s="1"/>
  <c r="AF2154" i="9"/>
  <c r="AA2241" i="9" l="1"/>
  <c r="Z2242" i="9" s="1"/>
  <c r="AB2242" i="9" s="1"/>
  <c r="AE2155" i="9" s="1"/>
  <c r="AF2155" i="9"/>
  <c r="AA2242" i="9" l="1"/>
  <c r="Z2243" i="9" s="1"/>
  <c r="AB2243" i="9" s="1"/>
  <c r="AE2156" i="9" s="1"/>
  <c r="AF2156" i="9"/>
  <c r="AA2243" i="9" l="1"/>
  <c r="Z2244" i="9" s="1"/>
  <c r="AB2244" i="9" s="1"/>
  <c r="AE2157" i="9" s="1"/>
  <c r="AF2157" i="9"/>
  <c r="AA2244" i="9" l="1"/>
  <c r="Z2245" i="9" s="1"/>
  <c r="AB2245" i="9" s="1"/>
  <c r="AE2158" i="9" s="1"/>
  <c r="AF2158" i="9"/>
  <c r="AA2245" i="9" l="1"/>
  <c r="Z2246" i="9" s="1"/>
  <c r="AB2246" i="9" s="1"/>
  <c r="AE2159" i="9" s="1"/>
  <c r="AF2159" i="9"/>
  <c r="AA2246" i="9" l="1"/>
  <c r="Z2247" i="9" s="1"/>
  <c r="AB2247" i="9" s="1"/>
  <c r="AE2160" i="9" s="1"/>
  <c r="AF2160" i="9"/>
  <c r="AA2247" i="9" l="1"/>
  <c r="Z2248" i="9" s="1"/>
  <c r="AB2248" i="9" s="1"/>
  <c r="AE2161" i="9" s="1"/>
  <c r="AF2161" i="9"/>
  <c r="AA2248" i="9" l="1"/>
  <c r="Z2249" i="9" s="1"/>
  <c r="AB2249" i="9" s="1"/>
  <c r="AE2162" i="9" s="1"/>
  <c r="AF2162" i="9"/>
  <c r="AA2249" i="9" l="1"/>
  <c r="Z2250" i="9" s="1"/>
  <c r="AB2250" i="9" s="1"/>
  <c r="AE2163" i="9" s="1"/>
  <c r="AF2163" i="9"/>
  <c r="AA2250" i="9" l="1"/>
  <c r="Z2251" i="9" s="1"/>
  <c r="AB2251" i="9" s="1"/>
  <c r="AE2164" i="9" s="1"/>
  <c r="AF2164" i="9"/>
  <c r="AA2251" i="9" l="1"/>
  <c r="Z2252" i="9" s="1"/>
  <c r="AB2252" i="9" s="1"/>
  <c r="AE2165" i="9" s="1"/>
  <c r="AF2165" i="9"/>
  <c r="AA2252" i="9" l="1"/>
  <c r="Z2253" i="9" s="1"/>
  <c r="AB2253" i="9" s="1"/>
  <c r="AE2166" i="9" s="1"/>
  <c r="AF2166" i="9"/>
  <c r="AA2253" i="9" l="1"/>
  <c r="Z2254" i="9" s="1"/>
  <c r="AB2254" i="9" s="1"/>
  <c r="AE2167" i="9" s="1"/>
  <c r="AF2167" i="9"/>
  <c r="AA2254" i="9" l="1"/>
  <c r="Z2255" i="9" s="1"/>
  <c r="AB2255" i="9" s="1"/>
  <c r="AE2168" i="9" s="1"/>
  <c r="AF2168" i="9"/>
  <c r="AA2255" i="9" l="1"/>
  <c r="Z2256" i="9" s="1"/>
  <c r="AB2256" i="9" s="1"/>
  <c r="AE2169" i="9" s="1"/>
  <c r="AF2169" i="9"/>
  <c r="AA2256" i="9" l="1"/>
  <c r="Z2257" i="9" s="1"/>
  <c r="AB2257" i="9" s="1"/>
  <c r="AE2170" i="9" s="1"/>
  <c r="AF2170" i="9"/>
  <c r="AA2257" i="9" l="1"/>
  <c r="Z2258" i="9" s="1"/>
  <c r="AB2258" i="9" s="1"/>
  <c r="AE2171" i="9" s="1"/>
  <c r="AF2171" i="9"/>
  <c r="AA2258" i="9" l="1"/>
  <c r="Z2259" i="9" s="1"/>
  <c r="AB2259" i="9" s="1"/>
  <c r="AE2172" i="9" s="1"/>
  <c r="AF2172" i="9"/>
  <c r="AA2259" i="9" l="1"/>
  <c r="Z2260" i="9" s="1"/>
  <c r="AB2260" i="9" s="1"/>
  <c r="AE2173" i="9" s="1"/>
  <c r="AF2173" i="9"/>
  <c r="AA2260" i="9" l="1"/>
  <c r="Z2261" i="9" s="1"/>
  <c r="AB2261" i="9" s="1"/>
  <c r="AE2174" i="9" s="1"/>
  <c r="AF2174" i="9"/>
  <c r="AA2261" i="9" l="1"/>
  <c r="Z2262" i="9" s="1"/>
  <c r="AB2262" i="9" s="1"/>
  <c r="AE2175" i="9" s="1"/>
  <c r="AF2175" i="9"/>
  <c r="AA2262" i="9" l="1"/>
  <c r="Z2263" i="9" s="1"/>
  <c r="AB2263" i="9" s="1"/>
  <c r="AE2176" i="9" s="1"/>
  <c r="AF2176" i="9"/>
  <c r="AA2263" i="9" l="1"/>
  <c r="Z2264" i="9" s="1"/>
  <c r="AB2264" i="9" s="1"/>
  <c r="AE2177" i="9" s="1"/>
  <c r="AF2177" i="9"/>
  <c r="AA2264" i="9" l="1"/>
  <c r="Z2265" i="9" s="1"/>
  <c r="AB2265" i="9" s="1"/>
  <c r="AE2178" i="9" s="1"/>
  <c r="AF2178" i="9"/>
  <c r="AA2265" i="9" l="1"/>
  <c r="Z2266" i="9" s="1"/>
  <c r="AB2266" i="9" s="1"/>
  <c r="AE2179" i="9" s="1"/>
  <c r="AF2179" i="9"/>
  <c r="AA2266" i="9" l="1"/>
  <c r="Z2267" i="9" s="1"/>
  <c r="AB2267" i="9" s="1"/>
  <c r="AE2180" i="9" s="1"/>
  <c r="AF2180" i="9"/>
  <c r="AA2267" i="9" l="1"/>
  <c r="Z2268" i="9" s="1"/>
  <c r="AB2268" i="9" s="1"/>
  <c r="AE2181" i="9" s="1"/>
  <c r="AF2181" i="9"/>
  <c r="AA2268" i="9" l="1"/>
  <c r="Z2269" i="9" s="1"/>
  <c r="AB2269" i="9" s="1"/>
  <c r="AE2182" i="9" s="1"/>
  <c r="AF2182" i="9"/>
  <c r="AA2269" i="9" l="1"/>
  <c r="Z2270" i="9" s="1"/>
  <c r="AB2270" i="9" s="1"/>
  <c r="AE2183" i="9" s="1"/>
  <c r="AF2183" i="9"/>
  <c r="AA2270" i="9" l="1"/>
  <c r="Z2271" i="9" s="1"/>
  <c r="AB2271" i="9" s="1"/>
  <c r="AE2184" i="9" s="1"/>
  <c r="AF2184" i="9"/>
  <c r="AA2271" i="9" l="1"/>
  <c r="Z2272" i="9" s="1"/>
  <c r="AB2272" i="9" s="1"/>
  <c r="AE2185" i="9" s="1"/>
  <c r="AF2185" i="9"/>
  <c r="AA2272" i="9" l="1"/>
  <c r="Z2273" i="9" s="1"/>
  <c r="AB2273" i="9" s="1"/>
  <c r="AE2186" i="9" s="1"/>
  <c r="AF2186" i="9"/>
  <c r="AA2273" i="9" l="1"/>
  <c r="Z2274" i="9" s="1"/>
  <c r="AB2274" i="9" s="1"/>
  <c r="AE2187" i="9" s="1"/>
  <c r="AF2187" i="9"/>
  <c r="AA2274" i="9" l="1"/>
  <c r="Z2275" i="9" s="1"/>
  <c r="AB2275" i="9" s="1"/>
  <c r="AE2188" i="9" s="1"/>
  <c r="AF2188" i="9"/>
  <c r="AA2275" i="9" l="1"/>
  <c r="Z2276" i="9" s="1"/>
  <c r="AB2276" i="9" s="1"/>
  <c r="AE2189" i="9" s="1"/>
  <c r="AF2189" i="9"/>
  <c r="AA2276" i="9" l="1"/>
  <c r="Z2277" i="9" s="1"/>
  <c r="AB2277" i="9" s="1"/>
  <c r="AE2190" i="9" s="1"/>
  <c r="AF2190" i="9"/>
  <c r="AA2277" i="9" l="1"/>
  <c r="Z2278" i="9" s="1"/>
  <c r="AB2278" i="9" s="1"/>
  <c r="AE2191" i="9" s="1"/>
  <c r="AF2191" i="9"/>
  <c r="AA2278" i="9" l="1"/>
  <c r="Z2279" i="9" s="1"/>
  <c r="AB2279" i="9" s="1"/>
  <c r="AE2192" i="9" s="1"/>
  <c r="AF2192" i="9"/>
  <c r="AA2279" i="9" l="1"/>
  <c r="Z2280" i="9" s="1"/>
  <c r="AB2280" i="9" s="1"/>
  <c r="AE2193" i="9" l="1"/>
  <c r="AA2280" i="9"/>
  <c r="Z2281" i="9" s="1"/>
  <c r="AB2281" i="9" s="1"/>
  <c r="AE2194" i="9" s="1"/>
  <c r="AF2193" i="9"/>
  <c r="AF2194" i="9"/>
  <c r="AA2281" i="9" l="1"/>
  <c r="Z2282" i="9" s="1"/>
  <c r="AB2282" i="9" s="1"/>
  <c r="AE2195" i="9" s="1"/>
  <c r="AF2195" i="9"/>
  <c r="AA2282" i="9" l="1"/>
  <c r="Z2283" i="9" s="1"/>
  <c r="AB2283" i="9" s="1"/>
  <c r="AE2196" i="9" s="1"/>
  <c r="AF2196" i="9"/>
  <c r="AA2283" i="9" l="1"/>
  <c r="Z2284" i="9" s="1"/>
  <c r="AB2284" i="9" s="1"/>
  <c r="AE2197" i="9" s="1"/>
  <c r="AF2197" i="9"/>
  <c r="AA2284" i="9" l="1"/>
  <c r="Z2285" i="9" s="1"/>
  <c r="AB2285" i="9" s="1"/>
  <c r="AE2198" i="9" s="1"/>
  <c r="AF2198" i="9"/>
  <c r="AA2285" i="9" l="1"/>
  <c r="Z2286" i="9" s="1"/>
  <c r="AB2286" i="9" s="1"/>
  <c r="AE2199" i="9" s="1"/>
  <c r="AF2199" i="9"/>
  <c r="AA2286" i="9" l="1"/>
  <c r="Z2287" i="9" s="1"/>
  <c r="AB2287" i="9" s="1"/>
  <c r="AE2200" i="9" s="1"/>
  <c r="AF2200" i="9"/>
  <c r="AA2287" i="9" l="1"/>
  <c r="Z2288" i="9" s="1"/>
  <c r="AB2288" i="9" s="1"/>
  <c r="AE2201" i="9" s="1"/>
  <c r="AF2201" i="9"/>
  <c r="AA2288" i="9" l="1"/>
  <c r="Z2289" i="9" s="1"/>
  <c r="AB2289" i="9" s="1"/>
  <c r="AE2202" i="9" s="1"/>
  <c r="AF2202" i="9"/>
  <c r="AA2289" i="9" l="1"/>
  <c r="Z2290" i="9" s="1"/>
  <c r="AB2290" i="9" s="1"/>
  <c r="AE2203" i="9" s="1"/>
  <c r="AF2203" i="9"/>
  <c r="AA2290" i="9" l="1"/>
  <c r="Z2291" i="9" s="1"/>
  <c r="AB2291" i="9" s="1"/>
  <c r="AE2204" i="9" s="1"/>
  <c r="AF2204" i="9"/>
  <c r="AA2291" i="9" l="1"/>
  <c r="Z2292" i="9" s="1"/>
  <c r="AB2292" i="9" s="1"/>
  <c r="AE2205" i="9" s="1"/>
  <c r="AF2205" i="9"/>
  <c r="AA2292" i="9" l="1"/>
  <c r="Z2293" i="9" s="1"/>
  <c r="AB2293" i="9" s="1"/>
  <c r="AE2206" i="9" s="1"/>
  <c r="AF2206" i="9"/>
  <c r="AA2293" i="9" l="1"/>
  <c r="Z2294" i="9" s="1"/>
  <c r="AB2294" i="9" s="1"/>
  <c r="AE2207" i="9" s="1"/>
  <c r="AF2207" i="9"/>
  <c r="AA2294" i="9" l="1"/>
  <c r="Z2295" i="9" s="1"/>
  <c r="AB2295" i="9" s="1"/>
  <c r="AE2208" i="9" s="1"/>
  <c r="AF2208" i="9"/>
  <c r="AA2295" i="9" l="1"/>
  <c r="Z2296" i="9" s="1"/>
  <c r="AB2296" i="9" s="1"/>
  <c r="AE2209" i="9" s="1"/>
  <c r="AF2209" i="9"/>
  <c r="AA2296" i="9" l="1"/>
  <c r="Z2297" i="9" s="1"/>
  <c r="AB2297" i="9" s="1"/>
  <c r="AE2210" i="9" s="1"/>
  <c r="AF2210" i="9"/>
  <c r="AA2297" i="9" l="1"/>
  <c r="Z2298" i="9" s="1"/>
  <c r="AB2298" i="9" s="1"/>
  <c r="AE2211" i="9" s="1"/>
  <c r="AF2211" i="9"/>
  <c r="AA2298" i="9" l="1"/>
  <c r="Z2299" i="9" s="1"/>
  <c r="AB2299" i="9" s="1"/>
  <c r="AE2212" i="9" s="1"/>
  <c r="AF2212" i="9"/>
  <c r="AA2299" i="9" l="1"/>
  <c r="Z2300" i="9" s="1"/>
  <c r="AB2300" i="9" s="1"/>
  <c r="AE2213" i="9" s="1"/>
  <c r="AF2213" i="9"/>
  <c r="AA2300" i="9" l="1"/>
  <c r="Z2301" i="9" s="1"/>
  <c r="AB2301" i="9" s="1"/>
  <c r="AE2214" i="9" s="1"/>
  <c r="AF2214" i="9"/>
  <c r="AA2301" i="9" l="1"/>
  <c r="Z2302" i="9" s="1"/>
  <c r="AB2302" i="9" s="1"/>
  <c r="AE2215" i="9" s="1"/>
  <c r="AF2215" i="9"/>
  <c r="AA2302" i="9" l="1"/>
  <c r="Z2303" i="9" s="1"/>
  <c r="AB2303" i="9" s="1"/>
  <c r="AE2216" i="9" s="1"/>
  <c r="AF2216" i="9"/>
  <c r="AA2303" i="9" l="1"/>
  <c r="Z2304" i="9" s="1"/>
  <c r="AB2304" i="9" s="1"/>
  <c r="AE2217" i="9" s="1"/>
  <c r="AF2217" i="9"/>
  <c r="AA2304" i="9" l="1"/>
  <c r="Z2305" i="9" s="1"/>
  <c r="AB2305" i="9" s="1"/>
  <c r="AE2218" i="9" s="1"/>
  <c r="AF2218" i="9"/>
  <c r="AA2305" i="9" l="1"/>
  <c r="Z2306" i="9" s="1"/>
  <c r="AB2306" i="9" s="1"/>
  <c r="AE2219" i="9" s="1"/>
  <c r="AF2219" i="9"/>
  <c r="AA2306" i="9" l="1"/>
  <c r="Z2307" i="9" s="1"/>
  <c r="AB2307" i="9" s="1"/>
  <c r="AE2220" i="9" s="1"/>
  <c r="AF2220" i="9"/>
  <c r="AA2307" i="9" l="1"/>
  <c r="Z2308" i="9" s="1"/>
  <c r="AB2308" i="9" s="1"/>
  <c r="AE2221" i="9" s="1"/>
  <c r="AF2221" i="9"/>
  <c r="AA2308" i="9" l="1"/>
  <c r="Z2309" i="9" s="1"/>
  <c r="AB2309" i="9" s="1"/>
  <c r="AE2222" i="9" s="1"/>
  <c r="AF2222" i="9"/>
  <c r="AA2309" i="9" l="1"/>
  <c r="Z2310" i="9" s="1"/>
  <c r="AB2310" i="9" s="1"/>
  <c r="AE2223" i="9" s="1"/>
  <c r="AF2223" i="9"/>
  <c r="AA2310" i="9" l="1"/>
  <c r="Z2311" i="9" s="1"/>
  <c r="AB2311" i="9" s="1"/>
  <c r="AE2224" i="9" s="1"/>
  <c r="AF2224" i="9"/>
  <c r="AA2311" i="9" l="1"/>
  <c r="Z2312" i="9" s="1"/>
  <c r="AB2312" i="9" s="1"/>
  <c r="AE2225" i="9" s="1"/>
  <c r="AF2225" i="9"/>
  <c r="AA2312" i="9" l="1"/>
  <c r="Z2313" i="9" s="1"/>
  <c r="AB2313" i="9" s="1"/>
  <c r="AE2226" i="9" s="1"/>
  <c r="AF2226" i="9"/>
  <c r="AA2313" i="9" l="1"/>
  <c r="Z2314" i="9" s="1"/>
  <c r="AB2314" i="9" s="1"/>
  <c r="AE2227" i="9" s="1"/>
  <c r="AF2227" i="9"/>
  <c r="AA2314" i="9" l="1"/>
  <c r="Z2315" i="9" s="1"/>
  <c r="AB2315" i="9" s="1"/>
  <c r="AE2228" i="9" s="1"/>
  <c r="AF2228" i="9"/>
  <c r="AA2315" i="9" l="1"/>
  <c r="Z2316" i="9" s="1"/>
  <c r="AB2316" i="9" s="1"/>
  <c r="AE2229" i="9" s="1"/>
  <c r="AF2229" i="9"/>
  <c r="AA2316" i="9" l="1"/>
  <c r="Z2317" i="9" s="1"/>
  <c r="AB2317" i="9" s="1"/>
  <c r="AE2230" i="9" s="1"/>
  <c r="AF2230" i="9"/>
  <c r="AA2317" i="9" l="1"/>
  <c r="Z2318" i="9" s="1"/>
  <c r="AB2318" i="9" s="1"/>
  <c r="AE2231" i="9" s="1"/>
  <c r="AF2231" i="9"/>
  <c r="AA2318" i="9" l="1"/>
  <c r="Z2319" i="9" s="1"/>
  <c r="AB2319" i="9" s="1"/>
  <c r="AE2232" i="9" s="1"/>
  <c r="AF2232" i="9"/>
  <c r="AA2319" i="9" l="1"/>
  <c r="Z2320" i="9" s="1"/>
  <c r="AB2320" i="9" s="1"/>
  <c r="AE2233" i="9" s="1"/>
  <c r="AF2233" i="9"/>
  <c r="AA2320" i="9" l="1"/>
  <c r="Z2321" i="9" s="1"/>
  <c r="AB2321" i="9" s="1"/>
  <c r="AE2234" i="9" s="1"/>
  <c r="AF2234" i="9"/>
  <c r="AA2321" i="9" l="1"/>
  <c r="Z2322" i="9" s="1"/>
  <c r="AB2322" i="9" s="1"/>
  <c r="AE2235" i="9" l="1"/>
  <c r="AA2322" i="9"/>
  <c r="Z2323" i="9" s="1"/>
  <c r="AB2323" i="9" s="1"/>
  <c r="AE2236" i="9" s="1"/>
  <c r="AF2235" i="9"/>
  <c r="AF2236" i="9"/>
  <c r="AA2323" i="9" l="1"/>
  <c r="Z2324" i="9" s="1"/>
  <c r="AB2324" i="9" s="1"/>
  <c r="AE2237" i="9" s="1"/>
  <c r="AF2237" i="9"/>
  <c r="AA2324" i="9" l="1"/>
  <c r="Z2325" i="9" s="1"/>
  <c r="AB2325" i="9" s="1"/>
  <c r="AE2238" i="9" s="1"/>
  <c r="AF2238" i="9"/>
  <c r="AA2325" i="9" l="1"/>
  <c r="Z2326" i="9" s="1"/>
  <c r="AB2326" i="9" s="1"/>
  <c r="AE2239" i="9" s="1"/>
  <c r="AF2239" i="9"/>
  <c r="AA2326" i="9" l="1"/>
  <c r="Z2327" i="9" s="1"/>
  <c r="AB2327" i="9" s="1"/>
  <c r="AE2240" i="9" l="1"/>
  <c r="AA2327" i="9"/>
  <c r="Z2328" i="9" s="1"/>
  <c r="AB2328" i="9" s="1"/>
  <c r="AE2241" i="9" s="1"/>
  <c r="AF2241" i="9"/>
  <c r="AF2240" i="9"/>
  <c r="AA2328" i="9" l="1"/>
  <c r="Z2329" i="9" s="1"/>
  <c r="AB2329" i="9" s="1"/>
  <c r="AE2242" i="9" s="1"/>
  <c r="AF2242" i="9"/>
  <c r="AA2329" i="9" l="1"/>
  <c r="Z2330" i="9" s="1"/>
  <c r="AB2330" i="9" s="1"/>
  <c r="AE2243" i="9" s="1"/>
  <c r="AF2243" i="9"/>
  <c r="AA2330" i="9" l="1"/>
  <c r="Z2331" i="9" s="1"/>
  <c r="AB2331" i="9" s="1"/>
  <c r="AE2244" i="9" s="1"/>
  <c r="AF2244" i="9"/>
  <c r="AA2331" i="9" l="1"/>
  <c r="Z2332" i="9" s="1"/>
  <c r="AB2332" i="9" s="1"/>
  <c r="AE2245" i="9" l="1"/>
  <c r="AA2332" i="9"/>
  <c r="Z2333" i="9" s="1"/>
  <c r="AB2333" i="9" s="1"/>
  <c r="AE2246" i="9" s="1"/>
  <c r="AF2245" i="9"/>
  <c r="AF2246" i="9"/>
  <c r="AA2333" i="9" l="1"/>
  <c r="Z2334" i="9" s="1"/>
  <c r="AB2334" i="9" s="1"/>
  <c r="AE2247" i="9" s="1"/>
  <c r="AF2247" i="9"/>
  <c r="AA2334" i="9" l="1"/>
  <c r="Z2335" i="9" s="1"/>
  <c r="AB2335" i="9" s="1"/>
  <c r="AE2248" i="9" s="1"/>
  <c r="AF2248" i="9"/>
  <c r="AA2335" i="9" l="1"/>
  <c r="Z2336" i="9" s="1"/>
  <c r="AB2336" i="9" s="1"/>
  <c r="AE2249" i="9" s="1"/>
  <c r="AF2249" i="9"/>
  <c r="AA2336" i="9" l="1"/>
  <c r="Z2337" i="9" s="1"/>
  <c r="AB2337" i="9" s="1"/>
  <c r="AE2250" i="9" s="1"/>
  <c r="AF2250" i="9"/>
  <c r="AA2337" i="9" l="1"/>
  <c r="Z2338" i="9" s="1"/>
  <c r="AB2338" i="9" s="1"/>
  <c r="AE2251" i="9" s="1"/>
  <c r="AF2251" i="9"/>
  <c r="AA2338" i="9" l="1"/>
  <c r="Z2339" i="9" s="1"/>
  <c r="AB2339" i="9" s="1"/>
  <c r="AE2252" i="9" s="1"/>
  <c r="AF2252" i="9"/>
  <c r="AA2339" i="9" l="1"/>
  <c r="Z2340" i="9" s="1"/>
  <c r="AB2340" i="9" s="1"/>
  <c r="AE2253" i="9" s="1"/>
  <c r="AF2253" i="9"/>
  <c r="AA2340" i="9" l="1"/>
  <c r="Z2341" i="9" s="1"/>
  <c r="AB2341" i="9" s="1"/>
  <c r="AE2254" i="9" s="1"/>
  <c r="AF2254" i="9"/>
  <c r="AA2341" i="9" l="1"/>
  <c r="Z2342" i="9" s="1"/>
  <c r="AB2342" i="9" s="1"/>
  <c r="AE2255" i="9" s="1"/>
  <c r="AF2255" i="9"/>
  <c r="AA2342" i="9" l="1"/>
  <c r="Z2343" i="9" s="1"/>
  <c r="AB2343" i="9" s="1"/>
  <c r="AE2256" i="9" s="1"/>
  <c r="AF2256" i="9"/>
  <c r="AA2343" i="9" l="1"/>
  <c r="Z2344" i="9" s="1"/>
  <c r="AB2344" i="9" s="1"/>
  <c r="AE2257" i="9" s="1"/>
  <c r="AF2257" i="9"/>
  <c r="AA2344" i="9" l="1"/>
  <c r="Z2345" i="9" s="1"/>
  <c r="AB2345" i="9" s="1"/>
  <c r="AE2258" i="9" s="1"/>
  <c r="AF2258" i="9"/>
  <c r="AA2345" i="9" l="1"/>
  <c r="Z2346" i="9" s="1"/>
  <c r="AB2346" i="9" s="1"/>
  <c r="AE2259" i="9" s="1"/>
  <c r="AF2259" i="9"/>
  <c r="AA2346" i="9" l="1"/>
  <c r="Z2347" i="9" s="1"/>
  <c r="AB2347" i="9" s="1"/>
  <c r="AE2260" i="9" s="1"/>
  <c r="AF2260" i="9"/>
  <c r="AA2347" i="9" l="1"/>
  <c r="Z2348" i="9" s="1"/>
  <c r="AB2348" i="9" s="1"/>
  <c r="AE2261" i="9" s="1"/>
  <c r="AF2261" i="9"/>
  <c r="AA2348" i="9" l="1"/>
  <c r="Z2349" i="9" s="1"/>
  <c r="AB2349" i="9" s="1"/>
  <c r="AE2262" i="9" s="1"/>
  <c r="AF2262" i="9"/>
  <c r="AA2349" i="9" l="1"/>
  <c r="Z2350" i="9" s="1"/>
  <c r="AB2350" i="9" s="1"/>
  <c r="AE2263" i="9" l="1"/>
  <c r="AA2350" i="9"/>
  <c r="Z2351" i="9" s="1"/>
  <c r="AB2351" i="9" s="1"/>
  <c r="AE2264" i="9" s="1"/>
  <c r="AF2264" i="9"/>
  <c r="AF2263" i="9"/>
  <c r="AA2351" i="9" l="1"/>
  <c r="Z2352" i="9" s="1"/>
  <c r="AB2352" i="9" s="1"/>
  <c r="AE2265" i="9" s="1"/>
  <c r="AF2265" i="9"/>
  <c r="AA2352" i="9" l="1"/>
  <c r="Z2353" i="9" s="1"/>
  <c r="AB2353" i="9" s="1"/>
  <c r="AE2266" i="9" s="1"/>
  <c r="AF2266" i="9"/>
  <c r="AA2353" i="9" l="1"/>
  <c r="Z2354" i="9" s="1"/>
  <c r="AB2354" i="9" s="1"/>
  <c r="AE2267" i="9" s="1"/>
  <c r="AF2267" i="9"/>
  <c r="AA2354" i="9" l="1"/>
  <c r="Z2355" i="9" s="1"/>
  <c r="AB2355" i="9" s="1"/>
  <c r="AE2268" i="9" s="1"/>
  <c r="AF2268" i="9"/>
  <c r="AA2355" i="9" l="1"/>
  <c r="Z2356" i="9" s="1"/>
  <c r="AB2356" i="9" s="1"/>
  <c r="AE2269" i="9" s="1"/>
  <c r="AF2269" i="9"/>
  <c r="AA2356" i="9" l="1"/>
  <c r="Z2357" i="9" s="1"/>
  <c r="AB2357" i="9" s="1"/>
  <c r="AE2270" i="9" s="1"/>
  <c r="AF2270" i="9"/>
  <c r="AA2357" i="9" l="1"/>
  <c r="Z2358" i="9" s="1"/>
  <c r="AB2358" i="9" s="1"/>
  <c r="AE2271" i="9" s="1"/>
  <c r="AF2271" i="9"/>
  <c r="AA2358" i="9" l="1"/>
  <c r="Z2359" i="9" s="1"/>
  <c r="AB2359" i="9" s="1"/>
  <c r="AE2272" i="9" s="1"/>
  <c r="AF2272" i="9"/>
  <c r="AA2359" i="9" l="1"/>
  <c r="Z2360" i="9" s="1"/>
  <c r="AB2360" i="9" s="1"/>
  <c r="AE2273" i="9" s="1"/>
  <c r="AF2273" i="9"/>
  <c r="AA2360" i="9" l="1"/>
  <c r="Z2361" i="9" s="1"/>
  <c r="AB2361" i="9" s="1"/>
  <c r="AE2274" i="9" s="1"/>
  <c r="AF2274" i="9"/>
  <c r="AA2361" i="9" l="1"/>
  <c r="Z2362" i="9" s="1"/>
  <c r="AB2362" i="9" s="1"/>
  <c r="AE2275" i="9" s="1"/>
  <c r="AF2275" i="9"/>
  <c r="AA2362" i="9" l="1"/>
  <c r="Z2363" i="9" s="1"/>
  <c r="AB2363" i="9" s="1"/>
  <c r="AE2276" i="9" s="1"/>
  <c r="AF2276" i="9"/>
  <c r="AA2363" i="9" l="1"/>
  <c r="Z2364" i="9" s="1"/>
  <c r="AB2364" i="9" s="1"/>
  <c r="AE2277" i="9" s="1"/>
  <c r="AF2277" i="9"/>
  <c r="AA2364" i="9" l="1"/>
  <c r="Z2365" i="9" s="1"/>
  <c r="AB2365" i="9" s="1"/>
  <c r="AE2278" i="9" s="1"/>
  <c r="AF2278" i="9"/>
  <c r="AA2365" i="9" l="1"/>
  <c r="Z2366" i="9" s="1"/>
  <c r="AB2366" i="9" s="1"/>
  <c r="AE2279" i="9" s="1"/>
  <c r="AF2279" i="9"/>
  <c r="AA2366" i="9" l="1"/>
  <c r="Z2367" i="9" s="1"/>
  <c r="AB2367" i="9" s="1"/>
  <c r="AE2280" i="9" s="1"/>
  <c r="AF2280" i="9"/>
  <c r="AA2367" i="9" l="1"/>
  <c r="Z2368" i="9" s="1"/>
  <c r="AB2368" i="9" s="1"/>
  <c r="AE2281" i="9" s="1"/>
  <c r="AF2281" i="9"/>
  <c r="AA2368" i="9" l="1"/>
  <c r="Z2369" i="9" s="1"/>
  <c r="AB2369" i="9" s="1"/>
  <c r="AE2282" i="9" s="1"/>
  <c r="AF2282" i="9"/>
  <c r="AA2369" i="9" l="1"/>
  <c r="Z2370" i="9" s="1"/>
  <c r="AB2370" i="9" s="1"/>
  <c r="AE2283" i="9" s="1"/>
  <c r="AF2283" i="9"/>
  <c r="AA2370" i="9" l="1"/>
  <c r="Z2371" i="9" s="1"/>
  <c r="AB2371" i="9" s="1"/>
  <c r="AE2284" i="9" s="1"/>
  <c r="AF2284" i="9"/>
  <c r="AA2371" i="9" l="1"/>
  <c r="Z2372" i="9" s="1"/>
  <c r="AB2372" i="9" s="1"/>
  <c r="AE2285" i="9" s="1"/>
  <c r="AF2285" i="9"/>
  <c r="AA2372" i="9" l="1"/>
  <c r="Z2373" i="9" s="1"/>
  <c r="AB2373" i="9" s="1"/>
  <c r="AE2286" i="9" s="1"/>
  <c r="AF2286" i="9"/>
  <c r="AA2373" i="9" l="1"/>
  <c r="Z2374" i="9" s="1"/>
  <c r="AB2374" i="9" s="1"/>
  <c r="AE2287" i="9" s="1"/>
  <c r="AF2287" i="9"/>
  <c r="AA2374" i="9" l="1"/>
  <c r="Z2375" i="9" s="1"/>
  <c r="AB2375" i="9" s="1"/>
  <c r="AE2288" i="9" s="1"/>
  <c r="AF2288" i="9"/>
  <c r="AA2375" i="9" l="1"/>
  <c r="Z2376" i="9" s="1"/>
  <c r="AB2376" i="9" s="1"/>
  <c r="AE2289" i="9" s="1"/>
  <c r="AF2289" i="9"/>
  <c r="AA2376" i="9" l="1"/>
  <c r="Z2377" i="9" s="1"/>
  <c r="AB2377" i="9" s="1"/>
  <c r="AE2290" i="9" s="1"/>
  <c r="AF2290" i="9"/>
  <c r="AA2377" i="9" l="1"/>
  <c r="Z2378" i="9" s="1"/>
  <c r="AB2378" i="9" s="1"/>
  <c r="AE2291" i="9" s="1"/>
  <c r="AF2291" i="9"/>
  <c r="AA2378" i="9" l="1"/>
  <c r="Z2379" i="9" s="1"/>
  <c r="AB2379" i="9" s="1"/>
  <c r="AE2292" i="9" s="1"/>
  <c r="AF2292" i="9"/>
  <c r="AA2379" i="9" l="1"/>
  <c r="Z2380" i="9" s="1"/>
  <c r="AB2380" i="9" s="1"/>
  <c r="AE2293" i="9" s="1"/>
  <c r="AF2293" i="9"/>
  <c r="AA2380" i="9" l="1"/>
  <c r="Z2381" i="9" s="1"/>
  <c r="AB2381" i="9" s="1"/>
  <c r="AE2294" i="9" s="1"/>
  <c r="AF2294" i="9"/>
  <c r="AA2381" i="9" l="1"/>
  <c r="Z2382" i="9" s="1"/>
  <c r="AB2382" i="9" s="1"/>
  <c r="AE2295" i="9" s="1"/>
  <c r="AF2295" i="9"/>
  <c r="AA2382" i="9" l="1"/>
  <c r="Z2383" i="9" s="1"/>
  <c r="AB2383" i="9" s="1"/>
  <c r="AE2296" i="9" s="1"/>
  <c r="AF2296" i="9"/>
  <c r="AA2383" i="9" l="1"/>
  <c r="Z2384" i="9" s="1"/>
  <c r="AB2384" i="9" s="1"/>
  <c r="AE2297" i="9" s="1"/>
  <c r="AF2297" i="9"/>
  <c r="AA2384" i="9" l="1"/>
  <c r="Z2385" i="9" s="1"/>
  <c r="AB2385" i="9" s="1"/>
  <c r="AE2298" i="9" s="1"/>
  <c r="AF2298" i="9"/>
  <c r="AA2385" i="9" l="1"/>
  <c r="Z2386" i="9" s="1"/>
  <c r="AB2386" i="9" s="1"/>
  <c r="AE2299" i="9" s="1"/>
  <c r="AF2299" i="9"/>
  <c r="AA2386" i="9" l="1"/>
  <c r="Z2387" i="9" s="1"/>
  <c r="AB2387" i="9" s="1"/>
  <c r="AE2300" i="9" s="1"/>
  <c r="AF2300" i="9"/>
  <c r="AA2387" i="9" l="1"/>
  <c r="Z2388" i="9" s="1"/>
  <c r="AB2388" i="9" s="1"/>
  <c r="AE2301" i="9" s="1"/>
  <c r="AF2301" i="9"/>
  <c r="AA2388" i="9" l="1"/>
  <c r="Z2389" i="9" s="1"/>
  <c r="AB2389" i="9" s="1"/>
  <c r="AE2302" i="9" s="1"/>
  <c r="AF2302" i="9"/>
  <c r="AA2389" i="9" l="1"/>
  <c r="Z2390" i="9" s="1"/>
  <c r="AB2390" i="9" s="1"/>
  <c r="AE2303" i="9" s="1"/>
  <c r="AF2303" i="9"/>
  <c r="AA2390" i="9" l="1"/>
  <c r="Z2391" i="9" s="1"/>
  <c r="AB2391" i="9" s="1"/>
  <c r="AE2304" i="9" s="1"/>
  <c r="AF2304" i="9"/>
  <c r="AA2391" i="9" l="1"/>
  <c r="Z2392" i="9" s="1"/>
  <c r="AB2392" i="9" s="1"/>
  <c r="AE2305" i="9" s="1"/>
  <c r="AF2305" i="9"/>
  <c r="AA2392" i="9" l="1"/>
  <c r="Z2393" i="9" s="1"/>
  <c r="AB2393" i="9" s="1"/>
  <c r="AE2306" i="9" s="1"/>
  <c r="AF2306" i="9"/>
  <c r="AA2393" i="9" l="1"/>
  <c r="Z2394" i="9" s="1"/>
  <c r="AB2394" i="9" s="1"/>
  <c r="AE2307" i="9" s="1"/>
  <c r="AF2307" i="9"/>
  <c r="AA2394" i="9" l="1"/>
  <c r="Z2395" i="9" s="1"/>
  <c r="AB2395" i="9" s="1"/>
  <c r="AE2308" i="9" s="1"/>
  <c r="AF2308" i="9"/>
  <c r="AA2395" i="9" l="1"/>
  <c r="Z2396" i="9" s="1"/>
  <c r="AB2396" i="9" s="1"/>
  <c r="AE2309" i="9" s="1"/>
  <c r="AF2309" i="9"/>
  <c r="AA2396" i="9" l="1"/>
  <c r="Z2397" i="9" s="1"/>
  <c r="AB2397" i="9" s="1"/>
  <c r="AE2310" i="9" s="1"/>
  <c r="AF2310" i="9"/>
  <c r="AA2397" i="9" l="1"/>
  <c r="Z2398" i="9" s="1"/>
  <c r="AB2398" i="9" s="1"/>
  <c r="AE2311" i="9" s="1"/>
  <c r="AF2311" i="9"/>
  <c r="AA2398" i="9" l="1"/>
  <c r="Z2399" i="9" s="1"/>
  <c r="AB2399" i="9" s="1"/>
  <c r="AE2312" i="9" s="1"/>
  <c r="AF2312" i="9"/>
  <c r="AA2399" i="9" l="1"/>
  <c r="Z2400" i="9" s="1"/>
  <c r="AB2400" i="9" s="1"/>
  <c r="AE2313" i="9" s="1"/>
  <c r="AF2313" i="9"/>
  <c r="AA2400" i="9" l="1"/>
  <c r="Z2401" i="9" s="1"/>
  <c r="AB2401" i="9" s="1"/>
  <c r="AE2314" i="9" l="1"/>
  <c r="AA2401" i="9"/>
  <c r="Z2402" i="9" s="1"/>
  <c r="AB2402" i="9" s="1"/>
  <c r="AE2315" i="9" s="1"/>
  <c r="AF2314" i="9"/>
  <c r="AF2315" i="9"/>
  <c r="AA2402" i="9" l="1"/>
  <c r="Z2403" i="9" s="1"/>
  <c r="AB2403" i="9" s="1"/>
  <c r="AE2316" i="9" s="1"/>
  <c r="AF2316" i="9"/>
  <c r="AA2403" i="9" l="1"/>
  <c r="Z2404" i="9" s="1"/>
  <c r="AB2404" i="9" s="1"/>
  <c r="AE2317" i="9" s="1"/>
  <c r="AF2317" i="9"/>
  <c r="AA2404" i="9" l="1"/>
  <c r="Z2405" i="9" s="1"/>
  <c r="AB2405" i="9" s="1"/>
  <c r="AE2318" i="9" s="1"/>
  <c r="AF2318" i="9"/>
  <c r="AA2405" i="9" l="1"/>
  <c r="Z2406" i="9" s="1"/>
  <c r="AB2406" i="9" s="1"/>
  <c r="AE2319" i="9" s="1"/>
  <c r="AF2319" i="9"/>
  <c r="AA2406" i="9" l="1"/>
  <c r="Z2407" i="9" s="1"/>
  <c r="AB2407" i="9" s="1"/>
  <c r="AE2320" i="9" s="1"/>
  <c r="AF2320" i="9"/>
  <c r="AA2407" i="9" l="1"/>
  <c r="Z2408" i="9" s="1"/>
  <c r="AB2408" i="9" s="1"/>
  <c r="AE2321" i="9" s="1"/>
  <c r="AF2321" i="9"/>
  <c r="AA2408" i="9" l="1"/>
  <c r="Z2409" i="9" s="1"/>
  <c r="AB2409" i="9" s="1"/>
  <c r="AE2322" i="9" s="1"/>
  <c r="AF2322" i="9"/>
  <c r="AA2409" i="9" l="1"/>
  <c r="Z2410" i="9" s="1"/>
  <c r="AB2410" i="9" s="1"/>
  <c r="AE2323" i="9" s="1"/>
  <c r="AF2323" i="9"/>
  <c r="AA2410" i="9" l="1"/>
  <c r="Z2411" i="9" s="1"/>
  <c r="AB2411" i="9" s="1"/>
  <c r="AE2324" i="9" s="1"/>
  <c r="AF2324" i="9"/>
  <c r="AA2411" i="9" l="1"/>
  <c r="Z2412" i="9" s="1"/>
  <c r="AB2412" i="9" s="1"/>
  <c r="AE2325" i="9" s="1"/>
  <c r="AF2325" i="9"/>
  <c r="AA2412" i="9" l="1"/>
  <c r="Z2413" i="9" s="1"/>
  <c r="AB2413" i="9" s="1"/>
  <c r="AE2326" i="9" s="1"/>
  <c r="AF2326" i="9"/>
  <c r="AA2413" i="9" l="1"/>
  <c r="Z2414" i="9" s="1"/>
  <c r="AB2414" i="9" s="1"/>
  <c r="AE2327" i="9" s="1"/>
  <c r="AF2327" i="9"/>
  <c r="AA2414" i="9" l="1"/>
  <c r="Z2415" i="9" s="1"/>
  <c r="AB2415" i="9" s="1"/>
  <c r="AE2328" i="9" s="1"/>
  <c r="AF2328" i="9"/>
  <c r="AA2415" i="9" l="1"/>
  <c r="Z2416" i="9" s="1"/>
  <c r="AB2416" i="9" s="1"/>
  <c r="AE2329" i="9" s="1"/>
  <c r="AF2329" i="9"/>
  <c r="AA2416" i="9" l="1"/>
  <c r="Z2417" i="9" s="1"/>
  <c r="AB2417" i="9" s="1"/>
  <c r="AE2330" i="9" s="1"/>
  <c r="AF2330" i="9"/>
  <c r="AA2417" i="9" l="1"/>
  <c r="Z2418" i="9" s="1"/>
  <c r="AB2418" i="9" s="1"/>
  <c r="AE2331" i="9" s="1"/>
  <c r="AF2331" i="9"/>
  <c r="AA2418" i="9" l="1"/>
  <c r="Z2419" i="9" s="1"/>
  <c r="AB2419" i="9" s="1"/>
  <c r="AE2332" i="9" s="1"/>
  <c r="AF2332" i="9"/>
  <c r="AA2419" i="9" l="1"/>
  <c r="Z2420" i="9" s="1"/>
  <c r="AB2420" i="9" s="1"/>
  <c r="AE2333" i="9" s="1"/>
  <c r="AF2333" i="9"/>
  <c r="AA2420" i="9" l="1"/>
  <c r="Z2421" i="9" s="1"/>
  <c r="AB2421" i="9" s="1"/>
  <c r="AE2334" i="9" s="1"/>
  <c r="AF2334" i="9"/>
  <c r="AA2421" i="9" l="1"/>
  <c r="Z2422" i="9" s="1"/>
  <c r="AB2422" i="9" s="1"/>
  <c r="AE2335" i="9" s="1"/>
  <c r="AF2335" i="9"/>
  <c r="AA2422" i="9" l="1"/>
  <c r="Z2423" i="9" s="1"/>
  <c r="AB2423" i="9" s="1"/>
  <c r="AE2336" i="9" s="1"/>
  <c r="AF2336" i="9"/>
  <c r="AA2423" i="9" l="1"/>
  <c r="Z2424" i="9" s="1"/>
  <c r="AB2424" i="9" s="1"/>
  <c r="AE2337" i="9" s="1"/>
  <c r="AF2337" i="9"/>
  <c r="AA2424" i="9" l="1"/>
  <c r="Z2425" i="9" s="1"/>
  <c r="AB2425" i="9" s="1"/>
  <c r="AE2338" i="9" s="1"/>
  <c r="AF2338" i="9"/>
  <c r="AA2425" i="9" l="1"/>
  <c r="Z2426" i="9" s="1"/>
  <c r="AB2426" i="9" s="1"/>
  <c r="AE2339" i="9" s="1"/>
  <c r="AF2339" i="9"/>
  <c r="AA2426" i="9" l="1"/>
  <c r="Z2427" i="9" s="1"/>
  <c r="AB2427" i="9" s="1"/>
  <c r="AE2340" i="9" s="1"/>
  <c r="AF2340" i="9"/>
  <c r="AA2427" i="9" l="1"/>
  <c r="Z2428" i="9" s="1"/>
  <c r="AB2428" i="9" s="1"/>
  <c r="AE2341" i="9" s="1"/>
  <c r="AF2341" i="9"/>
  <c r="AA2428" i="9" l="1"/>
  <c r="Z2429" i="9" s="1"/>
  <c r="AB2429" i="9" s="1"/>
  <c r="AE2342" i="9" s="1"/>
  <c r="AF2342" i="9"/>
  <c r="AA2429" i="9" l="1"/>
  <c r="Z2430" i="9" s="1"/>
  <c r="AB2430" i="9" s="1"/>
  <c r="AE2343" i="9" s="1"/>
  <c r="AF2343" i="9"/>
  <c r="AA2430" i="9" l="1"/>
  <c r="Z2431" i="9" s="1"/>
  <c r="AB2431" i="9" s="1"/>
  <c r="AE2344" i="9" s="1"/>
  <c r="AF2344" i="9"/>
  <c r="AA2431" i="9" l="1"/>
  <c r="Z2432" i="9" s="1"/>
  <c r="AB2432" i="9" s="1"/>
  <c r="AE2345" i="9" s="1"/>
  <c r="AF2345" i="9"/>
  <c r="AA2432" i="9" l="1"/>
  <c r="Z2433" i="9" s="1"/>
  <c r="AB2433" i="9" s="1"/>
  <c r="AE2346" i="9" s="1"/>
  <c r="AF2346" i="9"/>
  <c r="AA2433" i="9" l="1"/>
  <c r="Z2434" i="9" s="1"/>
  <c r="AB2434" i="9" s="1"/>
  <c r="AE2347" i="9" s="1"/>
  <c r="AF2347" i="9"/>
  <c r="AA2434" i="9" l="1"/>
  <c r="Z2435" i="9" s="1"/>
  <c r="AB2435" i="9" s="1"/>
  <c r="AE2348" i="9" s="1"/>
  <c r="AF2348" i="9"/>
  <c r="AA2435" i="9" l="1"/>
  <c r="Z2436" i="9" s="1"/>
  <c r="AB2436" i="9" s="1"/>
  <c r="AE2349" i="9" s="1"/>
  <c r="AF2349" i="9"/>
  <c r="AA2436" i="9" l="1"/>
  <c r="Z2437" i="9" s="1"/>
  <c r="AB2437" i="9" s="1"/>
  <c r="AE2350" i="9" s="1"/>
  <c r="AF2350" i="9"/>
  <c r="AA2437" i="9" l="1"/>
  <c r="Z2438" i="9" s="1"/>
  <c r="AB2438" i="9" s="1"/>
  <c r="AE2351" i="9" s="1"/>
  <c r="AF2351" i="9"/>
  <c r="AA2438" i="9" l="1"/>
  <c r="Z2439" i="9" s="1"/>
  <c r="AB2439" i="9" s="1"/>
  <c r="AE2352" i="9" s="1"/>
  <c r="AF2352" i="9"/>
  <c r="AA2439" i="9" l="1"/>
  <c r="Z2440" i="9" s="1"/>
  <c r="AB2440" i="9" s="1"/>
  <c r="AE2353" i="9" s="1"/>
  <c r="AF2353" i="9"/>
  <c r="AA2440" i="9" l="1"/>
  <c r="Z2441" i="9" s="1"/>
  <c r="AB2441" i="9" s="1"/>
  <c r="AE2354" i="9" s="1"/>
  <c r="AF2354" i="9"/>
  <c r="AA2441" i="9" l="1"/>
  <c r="Z2442" i="9" s="1"/>
  <c r="AB2442" i="9" s="1"/>
  <c r="AE2355" i="9" s="1"/>
  <c r="AF2355" i="9"/>
  <c r="AA2442" i="9" l="1"/>
  <c r="Z2443" i="9" s="1"/>
  <c r="AB2443" i="9" s="1"/>
  <c r="AE2356" i="9" s="1"/>
  <c r="AF2356" i="9"/>
  <c r="AA2443" i="9" l="1"/>
  <c r="Z2444" i="9" s="1"/>
  <c r="AB2444" i="9" s="1"/>
  <c r="AE2357" i="9" s="1"/>
  <c r="AF2357" i="9"/>
  <c r="AA2444" i="9" l="1"/>
  <c r="Z2445" i="9" s="1"/>
  <c r="AB2445" i="9" s="1"/>
  <c r="AE2358" i="9" s="1"/>
  <c r="AF2358" i="9"/>
  <c r="AA2445" i="9" l="1"/>
  <c r="Z2446" i="9" s="1"/>
  <c r="AB2446" i="9" s="1"/>
  <c r="AE2359" i="9" s="1"/>
  <c r="AF2359" i="9"/>
  <c r="AA2446" i="9" l="1"/>
  <c r="Z2447" i="9" s="1"/>
  <c r="AB2447" i="9" s="1"/>
  <c r="AE2360" i="9" s="1"/>
  <c r="AF2360" i="9"/>
  <c r="AA2447" i="9" l="1"/>
  <c r="Z2448" i="9" s="1"/>
  <c r="AB2448" i="9" s="1"/>
  <c r="AE2361" i="9" s="1"/>
  <c r="AF2361" i="9"/>
  <c r="AA2448" i="9" l="1"/>
  <c r="Z2449" i="9" s="1"/>
  <c r="AB2449" i="9" s="1"/>
  <c r="AE2362" i="9" s="1"/>
  <c r="AF2362" i="9"/>
  <c r="AA2449" i="9" l="1"/>
  <c r="Z2450" i="9" s="1"/>
  <c r="AB2450" i="9" s="1"/>
  <c r="AE2363" i="9" s="1"/>
  <c r="AF2363" i="9"/>
  <c r="AA2450" i="9" l="1"/>
  <c r="Z2451" i="9" s="1"/>
  <c r="AB2451" i="9" s="1"/>
  <c r="AE2364" i="9" s="1"/>
  <c r="AF2364" i="9"/>
  <c r="AA2451" i="9" l="1"/>
  <c r="Z2452" i="9" s="1"/>
  <c r="AB2452" i="9" s="1"/>
  <c r="AE2365" i="9" s="1"/>
  <c r="AF2365" i="9"/>
  <c r="AA2452" i="9" l="1"/>
  <c r="Z2453" i="9" s="1"/>
  <c r="AB2453" i="9" s="1"/>
  <c r="AE2366" i="9" s="1"/>
  <c r="AF2366" i="9"/>
  <c r="AA2453" i="9" l="1"/>
  <c r="Z2454" i="9" s="1"/>
  <c r="AB2454" i="9" s="1"/>
  <c r="AE2367" i="9" s="1"/>
  <c r="AF2367" i="9"/>
  <c r="AA2454" i="9" l="1"/>
  <c r="Z2455" i="9" s="1"/>
  <c r="AB2455" i="9" s="1"/>
  <c r="AE2368" i="9" s="1"/>
  <c r="AF2368" i="9"/>
  <c r="AA2455" i="9" l="1"/>
  <c r="Z2456" i="9" s="1"/>
  <c r="AB2456" i="9" s="1"/>
  <c r="AE2369" i="9" s="1"/>
  <c r="AF2369" i="9"/>
  <c r="AA2456" i="9" l="1"/>
  <c r="Z2457" i="9" s="1"/>
  <c r="AB2457" i="9" s="1"/>
  <c r="AE2370" i="9" s="1"/>
  <c r="AF2370" i="9"/>
  <c r="AA2457" i="9" l="1"/>
  <c r="Z2458" i="9" s="1"/>
  <c r="AB2458" i="9" s="1"/>
  <c r="AE2371" i="9" s="1"/>
  <c r="AF2371" i="9"/>
  <c r="AA2458" i="9" l="1"/>
  <c r="Z2459" i="9" s="1"/>
  <c r="AB2459" i="9" s="1"/>
  <c r="AE2372" i="9" s="1"/>
  <c r="AF2372" i="9"/>
  <c r="AA2459" i="9" l="1"/>
  <c r="Z2460" i="9" s="1"/>
  <c r="AB2460" i="9" s="1"/>
  <c r="AE2373" i="9" s="1"/>
  <c r="AF2373" i="9"/>
  <c r="AA2460" i="9" l="1"/>
  <c r="Z2461" i="9" s="1"/>
  <c r="AB2461" i="9" s="1"/>
  <c r="AE2374" i="9" s="1"/>
  <c r="AF2374" i="9"/>
  <c r="AA2461" i="9" l="1"/>
  <c r="Z2462" i="9" s="1"/>
  <c r="AB2462" i="9" s="1"/>
  <c r="AE2375" i="9" s="1"/>
  <c r="AF2375" i="9"/>
  <c r="AA2462" i="9" l="1"/>
  <c r="Z2463" i="9" s="1"/>
  <c r="AB2463" i="9" s="1"/>
  <c r="AE2376" i="9" s="1"/>
  <c r="AF2376" i="9"/>
  <c r="AA2463" i="9" l="1"/>
  <c r="Z2464" i="9" s="1"/>
  <c r="AB2464" i="9" s="1"/>
  <c r="AE2377" i="9" s="1"/>
  <c r="AF2377" i="9"/>
  <c r="AA2464" i="9" l="1"/>
  <c r="Z2465" i="9" s="1"/>
  <c r="AB2465" i="9" s="1"/>
  <c r="AE2378" i="9" s="1"/>
  <c r="AF2378" i="9"/>
  <c r="AA2465" i="9" l="1"/>
  <c r="Z2466" i="9" s="1"/>
  <c r="AB2466" i="9" s="1"/>
  <c r="AE2379" i="9" s="1"/>
  <c r="AF2379" i="9"/>
  <c r="AA2466" i="9" l="1"/>
  <c r="Z2467" i="9" s="1"/>
  <c r="AB2467" i="9" s="1"/>
  <c r="AE2380" i="9" s="1"/>
  <c r="AF2380" i="9"/>
  <c r="AA2467" i="9" l="1"/>
  <c r="Z2468" i="9" s="1"/>
  <c r="AB2468" i="9" s="1"/>
  <c r="AE2381" i="9" s="1"/>
  <c r="AF2381" i="9"/>
  <c r="AA2468" i="9" l="1"/>
  <c r="Z2469" i="9" s="1"/>
  <c r="AB2469" i="9" s="1"/>
  <c r="AE2382" i="9" s="1"/>
  <c r="AF2382" i="9"/>
  <c r="AA2469" i="9" l="1"/>
  <c r="Z2470" i="9" s="1"/>
  <c r="AB2470" i="9" s="1"/>
  <c r="AE2383" i="9" s="1"/>
  <c r="AF2383" i="9"/>
  <c r="AA2470" i="9" l="1"/>
  <c r="Z2471" i="9" s="1"/>
  <c r="AB2471" i="9" s="1"/>
  <c r="AE2384" i="9" s="1"/>
  <c r="AF2384" i="9"/>
  <c r="AA2471" i="9" l="1"/>
  <c r="Z2472" i="9" s="1"/>
  <c r="AB2472" i="9" s="1"/>
  <c r="AE2385" i="9" s="1"/>
  <c r="AF2385" i="9"/>
  <c r="AA2472" i="9" l="1"/>
  <c r="Z2473" i="9" s="1"/>
  <c r="AB2473" i="9" s="1"/>
  <c r="AE2386" i="9" s="1"/>
  <c r="AF2386" i="9"/>
  <c r="AA2473" i="9" l="1"/>
  <c r="Z2474" i="9" s="1"/>
  <c r="AB2474" i="9" s="1"/>
  <c r="AE2387" i="9" s="1"/>
  <c r="AF2387" i="9"/>
  <c r="AA2474" i="9" l="1"/>
  <c r="Z2475" i="9" s="1"/>
  <c r="AB2475" i="9" s="1"/>
  <c r="AE2388" i="9" s="1"/>
  <c r="AF2388" i="9"/>
  <c r="AA2475" i="9" l="1"/>
  <c r="Z2476" i="9" s="1"/>
  <c r="AB2476" i="9" s="1"/>
  <c r="AE2389" i="9" s="1"/>
  <c r="AF2389" i="9"/>
  <c r="AA2476" i="9" l="1"/>
  <c r="Z2477" i="9" s="1"/>
  <c r="AB2477" i="9" s="1"/>
  <c r="AE2390" i="9" s="1"/>
  <c r="AF2390" i="9"/>
  <c r="AA2477" i="9" l="1"/>
  <c r="Z2478" i="9" s="1"/>
  <c r="AB2478" i="9" s="1"/>
  <c r="AE2391" i="9" s="1"/>
  <c r="AF2391" i="9"/>
  <c r="AA2478" i="9" l="1"/>
  <c r="Z2479" i="9" s="1"/>
  <c r="AB2479" i="9" s="1"/>
  <c r="AE2392" i="9" s="1"/>
  <c r="AF2392" i="9"/>
  <c r="AA2479" i="9" l="1"/>
  <c r="Z2480" i="9" s="1"/>
  <c r="AB2480" i="9" s="1"/>
  <c r="AE2393" i="9" s="1"/>
  <c r="AF2393" i="9"/>
  <c r="AA2480" i="9" l="1"/>
  <c r="Z2481" i="9" s="1"/>
  <c r="AB2481" i="9" s="1"/>
  <c r="AE2394" i="9" s="1"/>
  <c r="AF2394" i="9"/>
  <c r="AA2481" i="9" l="1"/>
  <c r="Z2482" i="9" s="1"/>
  <c r="AB2482" i="9" s="1"/>
  <c r="AE2395" i="9" s="1"/>
  <c r="AF2395" i="9"/>
  <c r="AA2482" i="9" l="1"/>
  <c r="Z2483" i="9" s="1"/>
  <c r="AB2483" i="9" s="1"/>
  <c r="AE2396" i="9" s="1"/>
  <c r="AF2396" i="9"/>
  <c r="AA2483" i="9" l="1"/>
  <c r="Z2484" i="9" s="1"/>
  <c r="AB2484" i="9" s="1"/>
  <c r="AE2397" i="9" s="1"/>
  <c r="AF2397" i="9"/>
  <c r="AA2484" i="9" l="1"/>
  <c r="Z2485" i="9" s="1"/>
  <c r="AB2485" i="9" s="1"/>
  <c r="AE2398" i="9" s="1"/>
  <c r="AF2398" i="9"/>
  <c r="AA2485" i="9" l="1"/>
  <c r="Z2486" i="9" s="1"/>
  <c r="AB2486" i="9" s="1"/>
  <c r="AE2399" i="9" s="1"/>
  <c r="AF2399" i="9"/>
  <c r="AA2486" i="9" l="1"/>
  <c r="Z2487" i="9" s="1"/>
  <c r="AB2487" i="9" s="1"/>
  <c r="AE2400" i="9" s="1"/>
  <c r="AF2400" i="9"/>
  <c r="AA2487" i="9" l="1"/>
  <c r="Z2488" i="9" s="1"/>
  <c r="AB2488" i="9" s="1"/>
  <c r="AE2401" i="9" s="1"/>
  <c r="AF2401" i="9"/>
  <c r="AA2488" i="9" l="1"/>
  <c r="Z2489" i="9" s="1"/>
  <c r="AB2489" i="9" s="1"/>
  <c r="AE2402" i="9" s="1"/>
  <c r="AF2402" i="9"/>
  <c r="AA2489" i="9" l="1"/>
  <c r="Z2490" i="9" s="1"/>
  <c r="AB2490" i="9" s="1"/>
  <c r="AE2403" i="9" s="1"/>
  <c r="AF2403" i="9"/>
  <c r="AA2490" i="9" l="1"/>
  <c r="Z2491" i="9" s="1"/>
  <c r="AB2491" i="9" s="1"/>
  <c r="AE2404" i="9" s="1"/>
  <c r="AF2404" i="9"/>
  <c r="AA2491" i="9" l="1"/>
  <c r="Z2492" i="9" s="1"/>
  <c r="AB2492" i="9" s="1"/>
  <c r="AE2405" i="9" s="1"/>
  <c r="AF2405" i="9"/>
  <c r="AA2492" i="9" l="1"/>
  <c r="Z2493" i="9" s="1"/>
  <c r="AB2493" i="9" s="1"/>
  <c r="AE2406" i="9" s="1"/>
  <c r="AF2406" i="9"/>
  <c r="AA2493" i="9" l="1"/>
  <c r="Z2494" i="9" s="1"/>
  <c r="AB2494" i="9" s="1"/>
  <c r="AE2407" i="9" s="1"/>
  <c r="AF2407" i="9"/>
  <c r="AA2494" i="9" l="1"/>
  <c r="Z2495" i="9" s="1"/>
  <c r="AB2495" i="9" s="1"/>
  <c r="AE2408" i="9" s="1"/>
  <c r="AF2408" i="9"/>
  <c r="AA2495" i="9" l="1"/>
  <c r="Z2496" i="9" s="1"/>
  <c r="AB2496" i="9" s="1"/>
  <c r="AE2409" i="9" s="1"/>
  <c r="AF2409" i="9"/>
  <c r="AA2496" i="9" l="1"/>
  <c r="Z2497" i="9" s="1"/>
  <c r="AB2497" i="9" s="1"/>
  <c r="AE2410" i="9" s="1"/>
  <c r="AF2410" i="9"/>
  <c r="AA2497" i="9" l="1"/>
  <c r="Z2498" i="9" s="1"/>
  <c r="AB2498" i="9" s="1"/>
  <c r="AE2411" i="9" s="1"/>
  <c r="AF2411" i="9"/>
  <c r="AA2498" i="9" l="1"/>
  <c r="Z2499" i="9" s="1"/>
  <c r="AB2499" i="9" s="1"/>
  <c r="AE2412" i="9" s="1"/>
  <c r="AF2412" i="9"/>
  <c r="AA2499" i="9" l="1"/>
  <c r="Z2500" i="9" s="1"/>
  <c r="AB2500" i="9" s="1"/>
  <c r="AE2413" i="9" s="1"/>
  <c r="AF2413" i="9"/>
  <c r="AA2500" i="9" l="1"/>
  <c r="Z2501" i="9" s="1"/>
  <c r="AB2501" i="9" s="1"/>
  <c r="AE2414" i="9" s="1"/>
  <c r="AF2414" i="9"/>
  <c r="AA2501" i="9" l="1"/>
  <c r="Z2502" i="9" s="1"/>
  <c r="AB2502" i="9" s="1"/>
  <c r="AE2415" i="9" s="1"/>
  <c r="AF2415" i="9"/>
  <c r="AA2502" i="9" l="1"/>
  <c r="Z2503" i="9" s="1"/>
  <c r="AB2503" i="9" s="1"/>
  <c r="AE2416" i="9" s="1"/>
  <c r="AF2416" i="9"/>
  <c r="AA2503" i="9" l="1"/>
  <c r="Z2504" i="9" s="1"/>
  <c r="AB2504" i="9" s="1"/>
  <c r="AE2417" i="9" s="1"/>
  <c r="AF2417" i="9"/>
  <c r="AA2504" i="9" l="1"/>
  <c r="Z2505" i="9" s="1"/>
  <c r="AB2505" i="9" s="1"/>
  <c r="AE2418" i="9" s="1"/>
  <c r="AF2418" i="9"/>
  <c r="AA2505" i="9" l="1"/>
  <c r="Z2506" i="9" s="1"/>
  <c r="AB2506" i="9" s="1"/>
  <c r="AE2419" i="9" s="1"/>
  <c r="AF2419" i="9"/>
  <c r="AA2506" i="9" l="1"/>
  <c r="Z2507" i="9" s="1"/>
  <c r="AB2507" i="9" s="1"/>
  <c r="AE2420" i="9" s="1"/>
  <c r="AF2420" i="9"/>
  <c r="AA2507" i="9" l="1"/>
  <c r="Z2508" i="9" s="1"/>
  <c r="AB2508" i="9" s="1"/>
  <c r="AE2421" i="9" s="1"/>
  <c r="AF2421" i="9"/>
  <c r="AA2508" i="9" l="1"/>
  <c r="Z2509" i="9" s="1"/>
  <c r="AB2509" i="9" s="1"/>
  <c r="AE2422" i="9" s="1"/>
  <c r="AF2422" i="9"/>
  <c r="AA2509" i="9" l="1"/>
  <c r="Z2510" i="9" s="1"/>
  <c r="AB2510" i="9" s="1"/>
  <c r="AE2423" i="9" s="1"/>
  <c r="AF2423" i="9"/>
  <c r="AA2510" i="9" l="1"/>
  <c r="Z2511" i="9" s="1"/>
  <c r="AB2511" i="9" s="1"/>
  <c r="AE2424" i="9" s="1"/>
  <c r="AF2424" i="9"/>
  <c r="AA2511" i="9" l="1"/>
  <c r="Z2512" i="9" s="1"/>
  <c r="AB2512" i="9" s="1"/>
  <c r="AE2425" i="9" s="1"/>
  <c r="AF2425" i="9"/>
  <c r="AA2512" i="9" l="1"/>
  <c r="Z2513" i="9" s="1"/>
  <c r="AB2513" i="9" s="1"/>
  <c r="AE2426" i="9" s="1"/>
  <c r="AF2426" i="9"/>
  <c r="AA2513" i="9" l="1"/>
  <c r="Z2514" i="9" s="1"/>
  <c r="AB2514" i="9" s="1"/>
  <c r="AE2427" i="9" s="1"/>
  <c r="AF2427" i="9"/>
  <c r="AA2514" i="9" l="1"/>
  <c r="Z2515" i="9" s="1"/>
  <c r="AB2515" i="9" s="1"/>
  <c r="AE2428" i="9" s="1"/>
  <c r="AF2428" i="9"/>
  <c r="AA2515" i="9" l="1"/>
  <c r="Z2516" i="9" s="1"/>
  <c r="AB2516" i="9" s="1"/>
  <c r="AE2429" i="9" s="1"/>
  <c r="AF2429" i="9"/>
  <c r="AA2516" i="9" l="1"/>
  <c r="Z2517" i="9" s="1"/>
  <c r="AB2517" i="9" s="1"/>
  <c r="AE2430" i="9" s="1"/>
  <c r="AF2430" i="9"/>
  <c r="AA2517" i="9" l="1"/>
  <c r="Z2518" i="9" s="1"/>
  <c r="AB2518" i="9" s="1"/>
  <c r="AE2431" i="9" s="1"/>
  <c r="AF2431" i="9"/>
  <c r="AA2518" i="9" l="1"/>
  <c r="Z2519" i="9" s="1"/>
  <c r="AB2519" i="9" s="1"/>
  <c r="AE2432" i="9" s="1"/>
  <c r="AF2432" i="9"/>
  <c r="AA2519" i="9" l="1"/>
  <c r="Z2520" i="9" s="1"/>
  <c r="AB2520" i="9" s="1"/>
  <c r="AE2433" i="9" s="1"/>
  <c r="AF2433" i="9"/>
  <c r="AA2520" i="9" l="1"/>
  <c r="Z2521" i="9" s="1"/>
  <c r="AB2521" i="9" s="1"/>
  <c r="AE2434" i="9" s="1"/>
  <c r="AF2434" i="9"/>
  <c r="AA2521" i="9" l="1"/>
  <c r="Z2522" i="9" s="1"/>
  <c r="AB2522" i="9" s="1"/>
  <c r="AE2435" i="9" s="1"/>
  <c r="AF2435" i="9"/>
  <c r="AA2522" i="9" l="1"/>
  <c r="Z2523" i="9" s="1"/>
  <c r="AB2523" i="9" s="1"/>
  <c r="AE2436" i="9" s="1"/>
  <c r="AF2436" i="9"/>
  <c r="AA2523" i="9" l="1"/>
  <c r="Z2524" i="9" s="1"/>
  <c r="AB2524" i="9" s="1"/>
  <c r="AE2437" i="9" s="1"/>
  <c r="AF2437" i="9"/>
  <c r="AA2524" i="9" l="1"/>
  <c r="Z2525" i="9" s="1"/>
  <c r="AB2525" i="9" s="1"/>
  <c r="AE2438" i="9" s="1"/>
  <c r="AF2438" i="9"/>
  <c r="AA2525" i="9" l="1"/>
  <c r="Z2526" i="9" s="1"/>
  <c r="AB2526" i="9" s="1"/>
  <c r="AE2439" i="9" s="1"/>
  <c r="AF2439" i="9"/>
  <c r="AA2526" i="9" l="1"/>
  <c r="Z2527" i="9" s="1"/>
  <c r="AB2527" i="9" s="1"/>
  <c r="AE2440" i="9" s="1"/>
  <c r="AF2440" i="9"/>
  <c r="AA2527" i="9" l="1"/>
  <c r="Z2528" i="9" s="1"/>
  <c r="AB2528" i="9" s="1"/>
  <c r="AE2441" i="9" s="1"/>
  <c r="AF2441" i="9"/>
  <c r="AA2528" i="9" l="1"/>
  <c r="Z2529" i="9" s="1"/>
  <c r="AB2529" i="9" s="1"/>
  <c r="AE2442" i="9" s="1"/>
  <c r="AF2442" i="9"/>
  <c r="AA2529" i="9" l="1"/>
  <c r="Z2530" i="9" s="1"/>
  <c r="AB2530" i="9" s="1"/>
  <c r="AE2443" i="9" s="1"/>
  <c r="AF2443" i="9"/>
  <c r="AA2530" i="9" l="1"/>
  <c r="Z2531" i="9" s="1"/>
  <c r="AB2531" i="9" s="1"/>
  <c r="AE2444" i="9" s="1"/>
  <c r="AF2444" i="9"/>
  <c r="AA2531" i="9" l="1"/>
  <c r="Z2532" i="9" s="1"/>
  <c r="AB2532" i="9" s="1"/>
  <c r="AE2445" i="9" s="1"/>
  <c r="AF2445" i="9"/>
  <c r="AA2532" i="9" l="1"/>
  <c r="Z2533" i="9" s="1"/>
  <c r="AB2533" i="9" s="1"/>
  <c r="AE2446" i="9" s="1"/>
  <c r="AF2446" i="9"/>
  <c r="AA2533" i="9" l="1"/>
  <c r="Z2534" i="9" s="1"/>
  <c r="AB2534" i="9" s="1"/>
  <c r="AE2447" i="9" s="1"/>
  <c r="AF2447" i="9"/>
  <c r="AA2534" i="9" l="1"/>
  <c r="Z2535" i="9" s="1"/>
  <c r="AB2535" i="9" s="1"/>
  <c r="AE2448" i="9" s="1"/>
  <c r="AF2448" i="9"/>
  <c r="AA2535" i="9" l="1"/>
  <c r="Z2536" i="9" s="1"/>
  <c r="AB2536" i="9" s="1"/>
  <c r="AE2449" i="9" s="1"/>
  <c r="AF2449" i="9"/>
  <c r="AA2536" i="9" l="1"/>
  <c r="Z2537" i="9" s="1"/>
  <c r="AB2537" i="9" s="1"/>
  <c r="AE2450" i="9" s="1"/>
  <c r="AF2450" i="9"/>
  <c r="AA2537" i="9" l="1"/>
  <c r="Z2538" i="9" s="1"/>
  <c r="AB2538" i="9" s="1"/>
  <c r="AE2451" i="9" s="1"/>
  <c r="AF2451" i="9"/>
  <c r="AA2538" i="9" l="1"/>
  <c r="Z2539" i="9" s="1"/>
  <c r="AB2539" i="9" s="1"/>
  <c r="AE2452" i="9" s="1"/>
  <c r="AF2452" i="9"/>
  <c r="AA2539" i="9" l="1"/>
  <c r="Z2540" i="9" s="1"/>
  <c r="AB2540" i="9" s="1"/>
  <c r="AE2453" i="9" s="1"/>
  <c r="AF2453" i="9"/>
  <c r="AA2540" i="9" l="1"/>
  <c r="Z2541" i="9" s="1"/>
  <c r="AB2541" i="9" s="1"/>
  <c r="AE2454" i="9" s="1"/>
  <c r="AF2454" i="9"/>
  <c r="AA2541" i="9" l="1"/>
  <c r="Z2542" i="9" s="1"/>
  <c r="AB2542" i="9" s="1"/>
  <c r="AE2455" i="9" s="1"/>
  <c r="AF2455" i="9"/>
  <c r="AA2542" i="9" l="1"/>
  <c r="Z2543" i="9" s="1"/>
  <c r="AB2543" i="9" s="1"/>
  <c r="AE2456" i="9" s="1"/>
  <c r="AF2456" i="9"/>
  <c r="AA2543" i="9" l="1"/>
  <c r="Z2544" i="9" s="1"/>
  <c r="AB2544" i="9" s="1"/>
  <c r="AE2457" i="9" s="1"/>
  <c r="AF2457" i="9"/>
  <c r="AA2544" i="9" l="1"/>
  <c r="Z2545" i="9" s="1"/>
  <c r="AB2545" i="9" s="1"/>
  <c r="AE2458" i="9" s="1"/>
  <c r="AF2458" i="9"/>
  <c r="AA2545" i="9" l="1"/>
  <c r="Z2546" i="9" s="1"/>
  <c r="AB2546" i="9" s="1"/>
  <c r="AE2459" i="9" s="1"/>
  <c r="AF2459" i="9"/>
  <c r="AA2546" i="9" l="1"/>
  <c r="Z2547" i="9" s="1"/>
  <c r="AB2547" i="9" s="1"/>
  <c r="AE2460" i="9" s="1"/>
  <c r="AF2460" i="9"/>
  <c r="AA2547" i="9" l="1"/>
  <c r="Z2548" i="9" s="1"/>
  <c r="AB2548" i="9" s="1"/>
  <c r="AE2461" i="9" s="1"/>
  <c r="AF2461" i="9"/>
  <c r="AA2548" i="9" l="1"/>
  <c r="Z2549" i="9" s="1"/>
  <c r="AB2549" i="9" s="1"/>
  <c r="AE2462" i="9" s="1"/>
  <c r="AF2462" i="9"/>
  <c r="AA2549" i="9" l="1"/>
  <c r="Z2550" i="9" s="1"/>
  <c r="AB2550" i="9" s="1"/>
  <c r="AE2463" i="9" s="1"/>
  <c r="AF2463" i="9"/>
  <c r="AA2550" i="9" l="1"/>
  <c r="Z2551" i="9" s="1"/>
  <c r="AB2551" i="9" s="1"/>
  <c r="AE2464" i="9" s="1"/>
  <c r="AF2464" i="9"/>
  <c r="AA2551" i="9" l="1"/>
  <c r="Z2552" i="9" s="1"/>
  <c r="AB2552" i="9" s="1"/>
  <c r="AE2465" i="9" s="1"/>
  <c r="AF2465" i="9"/>
  <c r="AA2552" i="9" l="1"/>
  <c r="Z2553" i="9" s="1"/>
  <c r="AB2553" i="9" s="1"/>
  <c r="AE2466" i="9" s="1"/>
  <c r="AF2466" i="9"/>
  <c r="AA2553" i="9" l="1"/>
  <c r="Z2554" i="9" s="1"/>
  <c r="AB2554" i="9" s="1"/>
  <c r="AE2467" i="9" s="1"/>
  <c r="AF2467" i="9"/>
  <c r="AA2554" i="9" l="1"/>
  <c r="Z2555" i="9" s="1"/>
  <c r="AB2555" i="9" s="1"/>
  <c r="AE2468" i="9" s="1"/>
  <c r="AF2468" i="9"/>
  <c r="AA2555" i="9" l="1"/>
  <c r="Z2556" i="9" s="1"/>
  <c r="AB2556" i="9" s="1"/>
  <c r="AE2469" i="9" s="1"/>
  <c r="AF2469" i="9"/>
  <c r="AA2556" i="9" l="1"/>
  <c r="Z2557" i="9" s="1"/>
  <c r="AB2557" i="9" s="1"/>
  <c r="AE2470" i="9" s="1"/>
  <c r="AF2470" i="9"/>
  <c r="AA2557" i="9" l="1"/>
  <c r="Z2558" i="9" s="1"/>
  <c r="AB2558" i="9" s="1"/>
  <c r="AE2471" i="9" s="1"/>
  <c r="AF2471" i="9"/>
  <c r="AA2558" i="9" l="1"/>
  <c r="Z2559" i="9" s="1"/>
  <c r="AB2559" i="9" s="1"/>
  <c r="AE2472" i="9" s="1"/>
  <c r="AF2472" i="9"/>
  <c r="AA2559" i="9" l="1"/>
  <c r="Z2560" i="9" s="1"/>
  <c r="AB2560" i="9" s="1"/>
  <c r="AE2473" i="9" s="1"/>
  <c r="AF2473" i="9"/>
  <c r="AA2560" i="9" l="1"/>
  <c r="Z2561" i="9" s="1"/>
  <c r="AB2561" i="9" s="1"/>
  <c r="AE2474" i="9" s="1"/>
  <c r="AF2474" i="9"/>
  <c r="AA2561" i="9" l="1"/>
  <c r="Z2562" i="9" s="1"/>
  <c r="AB2562" i="9" s="1"/>
  <c r="AE2475" i="9" s="1"/>
  <c r="AF2475" i="9"/>
  <c r="AA2562" i="9" l="1"/>
  <c r="Z2563" i="9" s="1"/>
  <c r="AB2563" i="9" s="1"/>
  <c r="AE2476" i="9" s="1"/>
  <c r="AF2476" i="9"/>
  <c r="AA2563" i="9" l="1"/>
  <c r="Z2564" i="9" s="1"/>
  <c r="AB2564" i="9" s="1"/>
  <c r="AE2477" i="9" s="1"/>
  <c r="AF2477" i="9"/>
  <c r="AA2564" i="9" l="1"/>
  <c r="Z2565" i="9" s="1"/>
  <c r="AB2565" i="9" s="1"/>
  <c r="AE2478" i="9" s="1"/>
  <c r="AF2478" i="9"/>
  <c r="AA2565" i="9" l="1"/>
  <c r="Z2566" i="9" s="1"/>
  <c r="AB2566" i="9" s="1"/>
  <c r="AE2479" i="9" s="1"/>
  <c r="AF2479" i="9"/>
  <c r="AA2566" i="9" l="1"/>
  <c r="Z2567" i="9" s="1"/>
  <c r="AB2567" i="9" s="1"/>
  <c r="AE2480" i="9" s="1"/>
  <c r="AF2480" i="9"/>
  <c r="AA2567" i="9" l="1"/>
  <c r="Z2568" i="9" s="1"/>
  <c r="AB2568" i="9" s="1"/>
  <c r="AE2481" i="9" s="1"/>
  <c r="AF2481" i="9"/>
  <c r="AA2568" i="9" l="1"/>
  <c r="Z2569" i="9" s="1"/>
  <c r="AB2569" i="9" s="1"/>
  <c r="AE2482" i="9" s="1"/>
  <c r="AF2482" i="9"/>
  <c r="AA2569" i="9" l="1"/>
  <c r="Z2570" i="9" s="1"/>
  <c r="AB2570" i="9" s="1"/>
  <c r="AE2483" i="9" s="1"/>
  <c r="AF2483" i="9"/>
  <c r="AA2570" i="9" l="1"/>
  <c r="Z2571" i="9" s="1"/>
  <c r="AB2571" i="9" s="1"/>
  <c r="AE2484" i="9" s="1"/>
  <c r="AF2484" i="9"/>
  <c r="AA2571" i="9" l="1"/>
  <c r="Z2572" i="9" s="1"/>
  <c r="AB2572" i="9" s="1"/>
  <c r="AE2485" i="9" s="1"/>
  <c r="AF2485" i="9"/>
  <c r="AA2572" i="9" l="1"/>
  <c r="Z2573" i="9" s="1"/>
  <c r="AB2573" i="9" s="1"/>
  <c r="AE2486" i="9" s="1"/>
  <c r="AF2486" i="9"/>
  <c r="AA2573" i="9" l="1"/>
  <c r="Z2574" i="9" s="1"/>
  <c r="AB2574" i="9" s="1"/>
  <c r="AE2487" i="9" s="1"/>
  <c r="AF2487" i="9"/>
  <c r="AA2574" i="9" l="1"/>
  <c r="Z2575" i="9" s="1"/>
  <c r="AB2575" i="9" s="1"/>
  <c r="AE2488" i="9" s="1"/>
  <c r="AF2488" i="9"/>
  <c r="AA2575" i="9" l="1"/>
  <c r="Z2576" i="9" s="1"/>
  <c r="AB2576" i="9" s="1"/>
  <c r="AE2489" i="9" s="1"/>
  <c r="AF2489" i="9"/>
  <c r="AA2576" i="9" l="1"/>
  <c r="Z2577" i="9" s="1"/>
  <c r="AB2577" i="9" s="1"/>
  <c r="AE2490" i="9" s="1"/>
  <c r="AF2490" i="9"/>
  <c r="AA2577" i="9" l="1"/>
  <c r="Z2578" i="9" s="1"/>
  <c r="AB2578" i="9" s="1"/>
  <c r="AE2491" i="9" s="1"/>
  <c r="AF2491" i="9"/>
  <c r="AA2578" i="9" l="1"/>
  <c r="Z2579" i="9" s="1"/>
  <c r="AB2579" i="9" s="1"/>
  <c r="AE2492" i="9" s="1"/>
  <c r="AF2492" i="9"/>
  <c r="AA2579" i="9" l="1"/>
  <c r="Z2580" i="9" s="1"/>
  <c r="AB2580" i="9" s="1"/>
  <c r="AE2493" i="9" s="1"/>
  <c r="AF2493" i="9"/>
  <c r="AA2580" i="9" l="1"/>
  <c r="Z2581" i="9" s="1"/>
  <c r="AB2581" i="9" s="1"/>
  <c r="AE2494" i="9" s="1"/>
  <c r="AF2494" i="9"/>
  <c r="AA2581" i="9" l="1"/>
  <c r="Z2582" i="9" s="1"/>
  <c r="AB2582" i="9" s="1"/>
  <c r="AE2495" i="9" s="1"/>
  <c r="AF2495" i="9"/>
  <c r="AA2582" i="9" l="1"/>
  <c r="Z2583" i="9" s="1"/>
  <c r="AB2583" i="9" s="1"/>
  <c r="AE2496" i="9" s="1"/>
  <c r="AF2496" i="9"/>
  <c r="AA2583" i="9" l="1"/>
  <c r="Z2584" i="9" s="1"/>
  <c r="AB2584" i="9" s="1"/>
  <c r="AE2497" i="9" s="1"/>
  <c r="AF2497" i="9"/>
  <c r="AA2584" i="9" l="1"/>
  <c r="Z2585" i="9" s="1"/>
  <c r="AB2585" i="9" s="1"/>
  <c r="AE2498" i="9" s="1"/>
  <c r="AF2498" i="9"/>
  <c r="AA2585" i="9" l="1"/>
  <c r="Z2586" i="9" s="1"/>
  <c r="AB2586" i="9" s="1"/>
  <c r="AE2499" i="9" s="1"/>
  <c r="AF2499" i="9"/>
  <c r="AA2586" i="9" l="1"/>
  <c r="Z2587" i="9" s="1"/>
  <c r="AB2587" i="9" s="1"/>
  <c r="AE2500" i="9" s="1"/>
  <c r="AF2500" i="9"/>
  <c r="AA2587" i="9" l="1"/>
  <c r="Z2588" i="9" s="1"/>
  <c r="AB2588" i="9" s="1"/>
  <c r="AE2501" i="9" s="1"/>
  <c r="AF2501" i="9"/>
  <c r="AA2588" i="9" l="1"/>
  <c r="Z2589" i="9" s="1"/>
  <c r="AB2589" i="9" s="1"/>
  <c r="AE2502" i="9" s="1"/>
  <c r="AF2502" i="9"/>
  <c r="AA2589" i="9" l="1"/>
  <c r="Z2590" i="9" s="1"/>
  <c r="AB2590" i="9" s="1"/>
  <c r="AE2503" i="9" s="1"/>
  <c r="AF2503" i="9"/>
  <c r="AA2590" i="9" l="1"/>
  <c r="Z2591" i="9" s="1"/>
  <c r="AB2591" i="9" s="1"/>
  <c r="AE2504" i="9" s="1"/>
  <c r="AF2504" i="9"/>
  <c r="AA2591" i="9" l="1"/>
  <c r="Z2592" i="9" s="1"/>
  <c r="AB2592" i="9" s="1"/>
  <c r="AE2505" i="9" s="1"/>
  <c r="AF2505" i="9"/>
  <c r="AA2592" i="9" l="1"/>
  <c r="Z2593" i="9" s="1"/>
  <c r="AB2593" i="9" s="1"/>
  <c r="AE2506" i="9" s="1"/>
  <c r="AF2506" i="9"/>
  <c r="AA2593" i="9" l="1"/>
  <c r="Z2594" i="9" s="1"/>
  <c r="AB2594" i="9" s="1"/>
  <c r="AE2507" i="9" s="1"/>
  <c r="AF2507" i="9"/>
  <c r="AA2594" i="9" l="1"/>
  <c r="Z2595" i="9" s="1"/>
  <c r="AB2595" i="9" s="1"/>
  <c r="AE2508" i="9" s="1"/>
  <c r="AF2508" i="9"/>
  <c r="AA2595" i="9" l="1"/>
  <c r="Z2596" i="9" s="1"/>
  <c r="AB2596" i="9" s="1"/>
  <c r="AE2509" i="9" s="1"/>
  <c r="AF2509" i="9"/>
  <c r="AA2596" i="9" l="1"/>
  <c r="Z2597" i="9" s="1"/>
  <c r="AB2597" i="9" s="1"/>
  <c r="AE2510" i="9" s="1"/>
  <c r="AF2510" i="9"/>
  <c r="AA2597" i="9" l="1"/>
  <c r="Z2598" i="9" s="1"/>
  <c r="AB2598" i="9" s="1"/>
  <c r="AE2511" i="9" s="1"/>
  <c r="AF2511" i="9"/>
  <c r="AA2598" i="9" l="1"/>
  <c r="Z2599" i="9" s="1"/>
  <c r="AB2599" i="9" s="1"/>
  <c r="AE2512" i="9" s="1"/>
  <c r="AF2512" i="9"/>
  <c r="AA2599" i="9" l="1"/>
  <c r="Z2600" i="9" s="1"/>
  <c r="AB2600" i="9" s="1"/>
  <c r="AE2513" i="9" s="1"/>
  <c r="AF2513" i="9"/>
  <c r="AA2600" i="9" l="1"/>
  <c r="Z2601" i="9" s="1"/>
  <c r="AB2601" i="9" s="1"/>
  <c r="AE2514" i="9" s="1"/>
  <c r="AF2514" i="9"/>
  <c r="AA2601" i="9" l="1"/>
  <c r="Z2602" i="9" s="1"/>
  <c r="AB2602" i="9" s="1"/>
  <c r="AE2515" i="9" s="1"/>
  <c r="AF2515" i="9"/>
  <c r="AA2602" i="9" l="1"/>
  <c r="Z2603" i="9" s="1"/>
  <c r="AB2603" i="9" s="1"/>
  <c r="AE2516" i="9" s="1"/>
  <c r="AF2516" i="9"/>
  <c r="AA2603" i="9" l="1"/>
  <c r="Z2604" i="9" s="1"/>
  <c r="AB2604" i="9" s="1"/>
  <c r="AE2517" i="9" s="1"/>
  <c r="AF2517" i="9"/>
  <c r="AA2604" i="9" l="1"/>
  <c r="Z2605" i="9" s="1"/>
  <c r="AB2605" i="9" s="1"/>
  <c r="AE2518" i="9" s="1"/>
  <c r="AF2518" i="9"/>
  <c r="AA2605" i="9" l="1"/>
  <c r="Z2606" i="9" s="1"/>
  <c r="AB2606" i="9" s="1"/>
  <c r="AE2519" i="9" s="1"/>
  <c r="AF2519" i="9"/>
  <c r="AA2606" i="9" l="1"/>
  <c r="Z2607" i="9" s="1"/>
  <c r="AB2607" i="9" s="1"/>
  <c r="AE2520" i="9" s="1"/>
  <c r="AF2520" i="9"/>
  <c r="AA2607" i="9" l="1"/>
  <c r="Z2608" i="9" s="1"/>
  <c r="AB2608" i="9" s="1"/>
  <c r="AE2521" i="9" s="1"/>
  <c r="AF2521" i="9"/>
  <c r="AA2608" i="9" l="1"/>
  <c r="Z2609" i="9" s="1"/>
  <c r="AB2609" i="9" s="1"/>
  <c r="AE2522" i="9" s="1"/>
  <c r="AF2522" i="9"/>
  <c r="AA2609" i="9" l="1"/>
  <c r="Z2610" i="9" s="1"/>
  <c r="AB2610" i="9" s="1"/>
  <c r="AE2523" i="9" s="1"/>
  <c r="AF2523" i="9"/>
  <c r="AA2610" i="9" l="1"/>
  <c r="Z2611" i="9" s="1"/>
  <c r="AB2611" i="9" s="1"/>
  <c r="AE2524" i="9" s="1"/>
  <c r="AF2524" i="9"/>
  <c r="AA2611" i="9" l="1"/>
  <c r="Z2612" i="9" s="1"/>
  <c r="AB2612" i="9" s="1"/>
  <c r="AE2525" i="9" s="1"/>
  <c r="AF2525" i="9"/>
  <c r="AA2612" i="9" l="1"/>
  <c r="Z2613" i="9" s="1"/>
  <c r="AB2613" i="9" s="1"/>
  <c r="AE2526" i="9" s="1"/>
  <c r="AF2526" i="9"/>
  <c r="AA2613" i="9" l="1"/>
  <c r="Z2614" i="9" s="1"/>
  <c r="AB2614" i="9" s="1"/>
  <c r="AE2527" i="9" s="1"/>
  <c r="AF2527" i="9"/>
  <c r="AA2614" i="9" l="1"/>
  <c r="Z2615" i="9" s="1"/>
  <c r="AB2615" i="9" s="1"/>
  <c r="AE2528" i="9" s="1"/>
  <c r="AF2528" i="9"/>
  <c r="AA2615" i="9" l="1"/>
  <c r="Z2616" i="9" s="1"/>
  <c r="AB2616" i="9" s="1"/>
  <c r="AE2529" i="9" s="1"/>
  <c r="AF2529" i="9"/>
  <c r="AA2616" i="9" l="1"/>
  <c r="Z2617" i="9" s="1"/>
  <c r="AB2617" i="9" s="1"/>
  <c r="AE2530" i="9" s="1"/>
  <c r="AF2530" i="9"/>
  <c r="AA2617" i="9" l="1"/>
  <c r="Z2618" i="9" s="1"/>
  <c r="AB2618" i="9" s="1"/>
  <c r="AE2531" i="9" s="1"/>
  <c r="AF2531" i="9"/>
  <c r="AA2618" i="9" l="1"/>
  <c r="Z2619" i="9" s="1"/>
  <c r="AB2619" i="9" s="1"/>
  <c r="AE2532" i="9" s="1"/>
  <c r="AF2532" i="9"/>
  <c r="AA2619" i="9" l="1"/>
  <c r="Z2620" i="9" s="1"/>
  <c r="AB2620" i="9" s="1"/>
  <c r="AE2533" i="9" s="1"/>
  <c r="AF2533" i="9"/>
  <c r="AA2620" i="9" l="1"/>
  <c r="Z2621" i="9" s="1"/>
  <c r="AB2621" i="9" s="1"/>
  <c r="AE2534" i="9" s="1"/>
  <c r="AF2534" i="9"/>
  <c r="AA2621" i="9" l="1"/>
  <c r="Z2622" i="9" s="1"/>
  <c r="AB2622" i="9" s="1"/>
  <c r="AE2535" i="9" s="1"/>
  <c r="AF2535" i="9"/>
  <c r="AA2622" i="9" l="1"/>
  <c r="Z2623" i="9" s="1"/>
  <c r="AB2623" i="9" s="1"/>
  <c r="AE2536" i="9" s="1"/>
  <c r="AF2536" i="9"/>
  <c r="AA2623" i="9" l="1"/>
  <c r="Z2624" i="9" s="1"/>
  <c r="AB2624" i="9" s="1"/>
  <c r="AE2537" i="9" s="1"/>
  <c r="AF2537" i="9"/>
  <c r="AA2624" i="9" l="1"/>
  <c r="Z2625" i="9" s="1"/>
  <c r="AB2625" i="9" s="1"/>
  <c r="AE2538" i="9" s="1"/>
  <c r="AF2538" i="9"/>
  <c r="AA2625" i="9" l="1"/>
  <c r="Z2626" i="9" s="1"/>
  <c r="AB2626" i="9" s="1"/>
  <c r="AE2539" i="9" s="1"/>
  <c r="AF2539" i="9"/>
  <c r="AA2626" i="9" l="1"/>
  <c r="Z2627" i="9" s="1"/>
  <c r="AB2627" i="9" s="1"/>
  <c r="AE2540" i="9" s="1"/>
  <c r="AF2540" i="9"/>
  <c r="AA2627" i="9" l="1"/>
  <c r="Z2628" i="9" s="1"/>
  <c r="AB2628" i="9" s="1"/>
  <c r="AE2541" i="9" s="1"/>
  <c r="AF2541" i="9"/>
  <c r="AA2628" i="9" l="1"/>
  <c r="Z2629" i="9" s="1"/>
  <c r="AB2629" i="9" s="1"/>
  <c r="AE2542" i="9" s="1"/>
  <c r="AF2542" i="9"/>
  <c r="AA2629" i="9" l="1"/>
  <c r="Z2630" i="9" s="1"/>
  <c r="AB2630" i="9" s="1"/>
  <c r="AE2543" i="9" s="1"/>
  <c r="AF2543" i="9"/>
  <c r="AA2630" i="9" l="1"/>
  <c r="Z2631" i="9" s="1"/>
  <c r="AB2631" i="9" s="1"/>
  <c r="AE2544" i="9" s="1"/>
  <c r="AF2544" i="9"/>
  <c r="AA2631" i="9" l="1"/>
  <c r="Z2632" i="9" s="1"/>
  <c r="AB2632" i="9" s="1"/>
  <c r="AE2545" i="9" s="1"/>
  <c r="AF2545" i="9"/>
  <c r="AA2632" i="9" l="1"/>
  <c r="Z2633" i="9" s="1"/>
  <c r="AB2633" i="9" s="1"/>
  <c r="AE2546" i="9" s="1"/>
  <c r="AF2546" i="9"/>
  <c r="AA2633" i="9" l="1"/>
  <c r="Z2634" i="9" s="1"/>
  <c r="AB2634" i="9" s="1"/>
  <c r="AE2547" i="9" s="1"/>
  <c r="AF2547" i="9"/>
  <c r="AA2634" i="9" l="1"/>
  <c r="Z2635" i="9" s="1"/>
  <c r="AB2635" i="9" s="1"/>
  <c r="AE2548" i="9" s="1"/>
  <c r="AF2548" i="9"/>
  <c r="AA2635" i="9" l="1"/>
  <c r="Z2636" i="9" s="1"/>
  <c r="AB2636" i="9" s="1"/>
  <c r="AE2549" i="9" s="1"/>
  <c r="AF2549" i="9"/>
  <c r="AA2636" i="9" l="1"/>
  <c r="Z2637" i="9" s="1"/>
  <c r="AB2637" i="9" s="1"/>
  <c r="AE2550" i="9" s="1"/>
  <c r="AF2550" i="9"/>
  <c r="AA2637" i="9" l="1"/>
  <c r="Z2638" i="9" s="1"/>
  <c r="AB2638" i="9" s="1"/>
  <c r="AE2551" i="9" s="1"/>
  <c r="AF2551" i="9"/>
  <c r="AA2638" i="9" l="1"/>
  <c r="Z2639" i="9" s="1"/>
  <c r="AB2639" i="9" s="1"/>
  <c r="AE2552" i="9" s="1"/>
  <c r="AF2552" i="9"/>
  <c r="AA2639" i="9" l="1"/>
  <c r="Z2640" i="9" s="1"/>
  <c r="AB2640" i="9" s="1"/>
  <c r="AE2553" i="9" s="1"/>
  <c r="AF2553" i="9"/>
  <c r="AA2640" i="9" l="1"/>
  <c r="Z2641" i="9" s="1"/>
  <c r="AB2641" i="9" s="1"/>
  <c r="AE2554" i="9" s="1"/>
  <c r="AF2554" i="9"/>
  <c r="AA2641" i="9" l="1"/>
  <c r="Z2642" i="9" s="1"/>
  <c r="AB2642" i="9" s="1"/>
  <c r="AE2555" i="9" s="1"/>
  <c r="AF2555" i="9"/>
  <c r="AA2642" i="9" l="1"/>
  <c r="Z2643" i="9" s="1"/>
  <c r="AB2643" i="9" s="1"/>
  <c r="AE2556" i="9" s="1"/>
  <c r="AF2556" i="9"/>
  <c r="AA2643" i="9" l="1"/>
  <c r="Z2644" i="9" s="1"/>
  <c r="AB2644" i="9" s="1"/>
  <c r="AE2557" i="9" s="1"/>
  <c r="AF2557" i="9"/>
  <c r="AA2644" i="9" l="1"/>
  <c r="Z2645" i="9" s="1"/>
  <c r="AB2645" i="9" s="1"/>
  <c r="AE2558" i="9" s="1"/>
  <c r="AF2558" i="9"/>
  <c r="AA2645" i="9" l="1"/>
  <c r="Z2646" i="9" s="1"/>
  <c r="AB2646" i="9" s="1"/>
  <c r="AE2559" i="9" s="1"/>
  <c r="AF2559" i="9"/>
  <c r="AA2646" i="9" l="1"/>
  <c r="Z2647" i="9" s="1"/>
  <c r="AB2647" i="9" s="1"/>
  <c r="AE2560" i="9" s="1"/>
  <c r="AF2560" i="9"/>
  <c r="AA2647" i="9" l="1"/>
  <c r="Z2648" i="9" s="1"/>
  <c r="AB2648" i="9" s="1"/>
  <c r="AE2561" i="9" s="1"/>
  <c r="AF2561" i="9"/>
  <c r="AA2648" i="9" l="1"/>
  <c r="Z2649" i="9" s="1"/>
  <c r="AB2649" i="9" s="1"/>
  <c r="AE2562" i="9" s="1"/>
  <c r="AF2562" i="9"/>
  <c r="AA2649" i="9" l="1"/>
  <c r="Z2650" i="9" s="1"/>
  <c r="AB2650" i="9" s="1"/>
  <c r="AE2563" i="9" s="1"/>
  <c r="AF2563" i="9"/>
  <c r="AA2650" i="9" l="1"/>
  <c r="Z2651" i="9" s="1"/>
  <c r="AB2651" i="9" s="1"/>
  <c r="AE2564" i="9" s="1"/>
  <c r="AF2564" i="9"/>
  <c r="AA2651" i="9" l="1"/>
  <c r="Z2652" i="9" s="1"/>
  <c r="AB2652" i="9" s="1"/>
  <c r="AE2565" i="9" s="1"/>
  <c r="AF2565" i="9"/>
  <c r="AA2652" i="9" l="1"/>
  <c r="Z2653" i="9" s="1"/>
  <c r="AB2653" i="9" s="1"/>
  <c r="AE2566" i="9" s="1"/>
  <c r="AF2566" i="9"/>
  <c r="AA2653" i="9" l="1"/>
  <c r="Z2654" i="9" s="1"/>
  <c r="AB2654" i="9" s="1"/>
  <c r="AE2567" i="9" s="1"/>
  <c r="AF2567" i="9"/>
  <c r="AA2654" i="9" l="1"/>
  <c r="Z2655" i="9" s="1"/>
  <c r="AB2655" i="9" s="1"/>
  <c r="AE2568" i="9" s="1"/>
  <c r="AF2568" i="9"/>
  <c r="AA2655" i="9" l="1"/>
  <c r="Z2656" i="9" s="1"/>
  <c r="AB2656" i="9" s="1"/>
  <c r="AE2569" i="9" s="1"/>
  <c r="AF2569" i="9"/>
  <c r="AA2656" i="9" l="1"/>
  <c r="Z2657" i="9" s="1"/>
  <c r="AB2657" i="9" s="1"/>
  <c r="AE2570" i="9" s="1"/>
  <c r="AF2570" i="9"/>
  <c r="AA2657" i="9" l="1"/>
  <c r="Z2658" i="9" s="1"/>
  <c r="AB2658" i="9" s="1"/>
  <c r="AE2571" i="9" s="1"/>
  <c r="AF2571" i="9"/>
  <c r="AA2658" i="9" l="1"/>
  <c r="Z2659" i="9" s="1"/>
  <c r="AB2659" i="9" s="1"/>
  <c r="AE2572" i="9" s="1"/>
  <c r="AF2572" i="9"/>
  <c r="AA2659" i="9" l="1"/>
  <c r="Z2660" i="9" s="1"/>
  <c r="AB2660" i="9" s="1"/>
  <c r="AE2573" i="9" s="1"/>
  <c r="AF2573" i="9"/>
  <c r="AA2660" i="9" l="1"/>
  <c r="Z2661" i="9" s="1"/>
  <c r="AB2661" i="9" s="1"/>
  <c r="AE2574" i="9" s="1"/>
  <c r="AF2574" i="9"/>
  <c r="AA2661" i="9" l="1"/>
  <c r="Z2662" i="9" s="1"/>
  <c r="AB2662" i="9" s="1"/>
  <c r="AE2575" i="9" s="1"/>
  <c r="AF2575" i="9"/>
  <c r="AA2662" i="9" l="1"/>
  <c r="Z2663" i="9" s="1"/>
  <c r="AB2663" i="9" s="1"/>
  <c r="AE2576" i="9" s="1"/>
  <c r="AF2576" i="9"/>
  <c r="AA2663" i="9" l="1"/>
  <c r="Z2664" i="9" s="1"/>
  <c r="AB2664" i="9" s="1"/>
  <c r="AE2577" i="9" s="1"/>
  <c r="AF2577" i="9"/>
  <c r="AA2664" i="9" l="1"/>
  <c r="Z2665" i="9" s="1"/>
  <c r="AB2665" i="9" s="1"/>
  <c r="AE2578" i="9" s="1"/>
  <c r="AF2578" i="9"/>
  <c r="AA2665" i="9" l="1"/>
  <c r="Z2666" i="9" s="1"/>
  <c r="AB2666" i="9" s="1"/>
  <c r="AE2579" i="9" s="1"/>
  <c r="AF2579" i="9"/>
  <c r="AA2666" i="9" l="1"/>
  <c r="Z2667" i="9" s="1"/>
  <c r="AB2667" i="9" s="1"/>
  <c r="AE2580" i="9" s="1"/>
  <c r="AF2580" i="9"/>
  <c r="AA2667" i="9" l="1"/>
  <c r="Z2668" i="9" s="1"/>
  <c r="AB2668" i="9" s="1"/>
  <c r="AE2581" i="9" s="1"/>
  <c r="AF2581" i="9"/>
  <c r="AA2668" i="9" l="1"/>
  <c r="Z2669" i="9" s="1"/>
  <c r="AB2669" i="9" s="1"/>
  <c r="AE2582" i="9" s="1"/>
  <c r="AF2582" i="9"/>
  <c r="AA2669" i="9" l="1"/>
  <c r="Z2670" i="9" s="1"/>
  <c r="AB2670" i="9" s="1"/>
  <c r="AE2583" i="9" s="1"/>
  <c r="AF2583" i="9"/>
  <c r="AA2670" i="9" l="1"/>
  <c r="Z2671" i="9" s="1"/>
  <c r="AB2671" i="9" s="1"/>
  <c r="AE2584" i="9" s="1"/>
  <c r="AF2584" i="9"/>
  <c r="AA2671" i="9" l="1"/>
  <c r="Z2672" i="9" s="1"/>
  <c r="AB2672" i="9" s="1"/>
  <c r="AE2585" i="9" s="1"/>
  <c r="AF2585" i="9"/>
  <c r="AA2672" i="9" l="1"/>
  <c r="Z2673" i="9" s="1"/>
  <c r="AB2673" i="9" s="1"/>
  <c r="AE2586" i="9" s="1"/>
  <c r="AF2586" i="9"/>
  <c r="AA2673" i="9" l="1"/>
  <c r="Z2674" i="9" s="1"/>
  <c r="AB2674" i="9" s="1"/>
  <c r="AE2587" i="9" s="1"/>
  <c r="AF2587" i="9"/>
  <c r="AA2674" i="9" l="1"/>
  <c r="Z2675" i="9" s="1"/>
  <c r="AB2675" i="9" s="1"/>
  <c r="AE2588" i="9" s="1"/>
  <c r="AF2588" i="9"/>
  <c r="AA2675" i="9" l="1"/>
  <c r="Z2676" i="9" s="1"/>
  <c r="AB2676" i="9" s="1"/>
  <c r="AE2589" i="9" s="1"/>
  <c r="AF2589" i="9"/>
  <c r="AA2676" i="9" l="1"/>
  <c r="Z2677" i="9" s="1"/>
  <c r="AB2677" i="9" s="1"/>
  <c r="AE2590" i="9" s="1"/>
  <c r="AF2590" i="9"/>
  <c r="AA2677" i="9" l="1"/>
  <c r="Z2678" i="9" s="1"/>
  <c r="AB2678" i="9" s="1"/>
  <c r="AE2591" i="9" s="1"/>
  <c r="AF2591" i="9"/>
  <c r="AA2678" i="9" l="1"/>
  <c r="Z2679" i="9" s="1"/>
  <c r="AB2679" i="9" s="1"/>
  <c r="AE2592" i="9" s="1"/>
  <c r="AF2592" i="9"/>
  <c r="AA2679" i="9" l="1"/>
  <c r="Z2680" i="9" s="1"/>
  <c r="AB2680" i="9" s="1"/>
  <c r="AE2593" i="9" s="1"/>
  <c r="AF2593" i="9"/>
  <c r="AA2680" i="9" l="1"/>
  <c r="Z2681" i="9" s="1"/>
  <c r="AB2681" i="9" s="1"/>
  <c r="AE2594" i="9" s="1"/>
  <c r="AF2594" i="9"/>
  <c r="AA2681" i="9" l="1"/>
  <c r="Z2682" i="9" s="1"/>
  <c r="AB2682" i="9" s="1"/>
  <c r="AE2595" i="9" s="1"/>
  <c r="AF2595" i="9"/>
  <c r="AA2682" i="9" l="1"/>
  <c r="Z2683" i="9" s="1"/>
  <c r="AB2683" i="9" s="1"/>
  <c r="AE2596" i="9" s="1"/>
  <c r="AF2596" i="9"/>
  <c r="AA2683" i="9" l="1"/>
  <c r="Z2684" i="9" s="1"/>
  <c r="AB2684" i="9" s="1"/>
  <c r="AE2597" i="9" s="1"/>
  <c r="AF2597" i="9"/>
  <c r="AA2684" i="9" l="1"/>
  <c r="Z2685" i="9" s="1"/>
  <c r="AB2685" i="9" s="1"/>
  <c r="AE2598" i="9" s="1"/>
  <c r="AF2598" i="9"/>
  <c r="AA2685" i="9" l="1"/>
  <c r="Z2686" i="9" s="1"/>
  <c r="AB2686" i="9" s="1"/>
  <c r="AE2599" i="9" s="1"/>
  <c r="AF2599" i="9"/>
  <c r="AA2686" i="9" l="1"/>
  <c r="Z2687" i="9" s="1"/>
  <c r="AB2687" i="9" s="1"/>
  <c r="AE2600" i="9" s="1"/>
  <c r="AF2600" i="9"/>
  <c r="AA2687" i="9" l="1"/>
  <c r="Z2688" i="9" s="1"/>
  <c r="AB2688" i="9" s="1"/>
  <c r="AE2601" i="9" s="1"/>
  <c r="AF2601" i="9"/>
  <c r="AA2688" i="9" l="1"/>
  <c r="Z2689" i="9" s="1"/>
  <c r="AB2689" i="9" s="1"/>
  <c r="AE2602" i="9" s="1"/>
  <c r="AF2602" i="9"/>
  <c r="AA2689" i="9" l="1"/>
  <c r="Z2690" i="9" s="1"/>
  <c r="AB2690" i="9" s="1"/>
  <c r="AE2603" i="9" s="1"/>
  <c r="AF2603" i="9"/>
  <c r="AA2690" i="9" l="1"/>
  <c r="Z2691" i="9" s="1"/>
  <c r="AB2691" i="9" s="1"/>
  <c r="AE2604" i="9" s="1"/>
  <c r="AF2604" i="9"/>
  <c r="AA2691" i="9" l="1"/>
  <c r="Z2692" i="9" s="1"/>
  <c r="AB2692" i="9" s="1"/>
  <c r="AE2605" i="9" s="1"/>
  <c r="AF2605" i="9"/>
  <c r="AA2692" i="9" l="1"/>
  <c r="Z2693" i="9" s="1"/>
  <c r="AB2693" i="9" s="1"/>
  <c r="AE2606" i="9" s="1"/>
  <c r="AF2606" i="9"/>
  <c r="AA2693" i="9" l="1"/>
  <c r="Z2694" i="9" s="1"/>
  <c r="AB2694" i="9" s="1"/>
  <c r="AE2607" i="9" s="1"/>
  <c r="AF2607" i="9"/>
  <c r="AA2694" i="9" l="1"/>
  <c r="Z2695" i="9" s="1"/>
  <c r="AB2695" i="9" s="1"/>
  <c r="AE2608" i="9" s="1"/>
  <c r="AF2608" i="9"/>
  <c r="AA2695" i="9" l="1"/>
  <c r="Z2696" i="9" s="1"/>
  <c r="AB2696" i="9" s="1"/>
  <c r="AE2609" i="9" s="1"/>
  <c r="AF2609" i="9"/>
  <c r="AA2696" i="9" l="1"/>
  <c r="Z2697" i="9" s="1"/>
  <c r="AB2697" i="9" s="1"/>
  <c r="AE2610" i="9" s="1"/>
  <c r="AF2610" i="9"/>
  <c r="AA2697" i="9" l="1"/>
  <c r="Z2698" i="9" s="1"/>
  <c r="AB2698" i="9" s="1"/>
  <c r="AE2611" i="9" s="1"/>
  <c r="AF2611" i="9"/>
  <c r="AA2698" i="9" l="1"/>
  <c r="Z2699" i="9" s="1"/>
  <c r="AB2699" i="9" s="1"/>
  <c r="AE2612" i="9" s="1"/>
  <c r="AF2612" i="9"/>
  <c r="AA2699" i="9" l="1"/>
  <c r="Z2700" i="9" s="1"/>
  <c r="AB2700" i="9" s="1"/>
  <c r="AE2613" i="9" s="1"/>
  <c r="AF2613" i="9"/>
  <c r="AA2700" i="9" l="1"/>
  <c r="Z2701" i="9" s="1"/>
  <c r="AB2701" i="9" s="1"/>
  <c r="AE2614" i="9" s="1"/>
  <c r="AF2614" i="9"/>
  <c r="AA2701" i="9" l="1"/>
  <c r="Z2702" i="9" s="1"/>
  <c r="AB2702" i="9" s="1"/>
  <c r="AE2615" i="9" s="1"/>
  <c r="AF2615" i="9"/>
  <c r="AA2702" i="9" l="1"/>
  <c r="Z2703" i="9" s="1"/>
  <c r="AB2703" i="9" s="1"/>
  <c r="AE2616" i="9" s="1"/>
  <c r="AF2616" i="9"/>
  <c r="AA2703" i="9" l="1"/>
  <c r="Z2704" i="9" s="1"/>
  <c r="AB2704" i="9" s="1"/>
  <c r="AE2617" i="9" s="1"/>
  <c r="AF2617" i="9"/>
  <c r="AA2704" i="9" l="1"/>
  <c r="Z2705" i="9" s="1"/>
  <c r="AB2705" i="9" s="1"/>
  <c r="AE2618" i="9" s="1"/>
  <c r="AF2618" i="9"/>
  <c r="AA2705" i="9" l="1"/>
  <c r="Z2706" i="9" s="1"/>
  <c r="AB2706" i="9" s="1"/>
  <c r="AE2619" i="9" s="1"/>
  <c r="AF2619" i="9"/>
  <c r="AA2706" i="9" l="1"/>
  <c r="Z2707" i="9" s="1"/>
  <c r="AB2707" i="9" s="1"/>
  <c r="AE2620" i="9" s="1"/>
  <c r="AF2620" i="9"/>
  <c r="AA2707" i="9" l="1"/>
  <c r="Z2708" i="9" s="1"/>
  <c r="AB2708" i="9" s="1"/>
  <c r="AE2621" i="9" s="1"/>
  <c r="AF2621" i="9"/>
  <c r="AA2708" i="9" l="1"/>
  <c r="Z2709" i="9" s="1"/>
  <c r="AB2709" i="9" s="1"/>
  <c r="AE2622" i="9" s="1"/>
  <c r="AF2622" i="9"/>
  <c r="AA2709" i="9" l="1"/>
  <c r="Z2710" i="9" s="1"/>
  <c r="AB2710" i="9" s="1"/>
  <c r="AE2623" i="9" s="1"/>
  <c r="AF2623" i="9"/>
  <c r="AA2710" i="9" l="1"/>
  <c r="Z2711" i="9" s="1"/>
  <c r="AB2711" i="9" s="1"/>
  <c r="AE2624" i="9" s="1"/>
  <c r="AF2624" i="9"/>
  <c r="AA2711" i="9" l="1"/>
  <c r="Z2712" i="9" s="1"/>
  <c r="AB2712" i="9" s="1"/>
  <c r="AE2625" i="9" s="1"/>
  <c r="AF2625" i="9"/>
  <c r="AA2712" i="9" l="1"/>
  <c r="Z2713" i="9" s="1"/>
  <c r="AB2713" i="9" s="1"/>
  <c r="AE2626" i="9" s="1"/>
  <c r="AF2626" i="9"/>
  <c r="AA2713" i="9" l="1"/>
  <c r="Z2714" i="9" s="1"/>
  <c r="AB2714" i="9" s="1"/>
  <c r="AE2627" i="9" s="1"/>
  <c r="AF2627" i="9"/>
  <c r="AA2714" i="9" l="1"/>
  <c r="Z2715" i="9" s="1"/>
  <c r="AB2715" i="9" s="1"/>
  <c r="AE2628" i="9" s="1"/>
  <c r="AF2628" i="9"/>
  <c r="AA2715" i="9" l="1"/>
  <c r="Z2716" i="9" s="1"/>
  <c r="AB2716" i="9" s="1"/>
  <c r="AE2629" i="9" s="1"/>
  <c r="AF2629" i="9"/>
  <c r="AA2716" i="9" l="1"/>
  <c r="Z2717" i="9" s="1"/>
  <c r="AB2717" i="9" s="1"/>
  <c r="AE2630" i="9" s="1"/>
  <c r="AF2630" i="9"/>
  <c r="AA2717" i="9" l="1"/>
  <c r="Z2718" i="9" s="1"/>
  <c r="AB2718" i="9" s="1"/>
  <c r="AE2631" i="9" s="1"/>
  <c r="AF2631" i="9"/>
  <c r="AA2718" i="9" l="1"/>
  <c r="Z2719" i="9" s="1"/>
  <c r="AB2719" i="9" s="1"/>
  <c r="AE2632" i="9" s="1"/>
  <c r="AF2632" i="9"/>
  <c r="AA2719" i="9" l="1"/>
  <c r="Z2720" i="9" s="1"/>
  <c r="AB2720" i="9" s="1"/>
  <c r="AE2633" i="9" s="1"/>
  <c r="AF2633" i="9"/>
  <c r="AA2720" i="9" l="1"/>
  <c r="Z2721" i="9" s="1"/>
  <c r="AB2721" i="9" s="1"/>
  <c r="AE2634" i="9" s="1"/>
  <c r="AF2634" i="9"/>
  <c r="AA2721" i="9" l="1"/>
  <c r="Z2722" i="9" s="1"/>
  <c r="AB2722" i="9" s="1"/>
  <c r="AE2635" i="9" s="1"/>
  <c r="AF2635" i="9"/>
  <c r="AA2722" i="9" l="1"/>
  <c r="Z2723" i="9" s="1"/>
  <c r="AB2723" i="9" s="1"/>
  <c r="AE2636" i="9" s="1"/>
  <c r="AF2636" i="9"/>
  <c r="AA2723" i="9" l="1"/>
  <c r="Z2724" i="9" s="1"/>
  <c r="AB2724" i="9" s="1"/>
  <c r="AE2637" i="9" s="1"/>
  <c r="AF2637" i="9"/>
  <c r="AA2724" i="9" l="1"/>
  <c r="Z2725" i="9" s="1"/>
  <c r="AB2725" i="9" s="1"/>
  <c r="AE2638" i="9" s="1"/>
  <c r="AF2638" i="9"/>
  <c r="AA2725" i="9" l="1"/>
  <c r="Z2726" i="9" s="1"/>
  <c r="AB2726" i="9" s="1"/>
  <c r="AE2639" i="9" s="1"/>
  <c r="AF2639" i="9"/>
  <c r="AA2726" i="9" l="1"/>
  <c r="Z2727" i="9" s="1"/>
  <c r="AB2727" i="9" s="1"/>
  <c r="AE2640" i="9" s="1"/>
  <c r="AF2640" i="9"/>
  <c r="AA2727" i="9" l="1"/>
  <c r="Z2728" i="9" s="1"/>
  <c r="AB2728" i="9" s="1"/>
  <c r="AE2641" i="9" s="1"/>
  <c r="AF2641" i="9"/>
  <c r="AA2728" i="9" l="1"/>
  <c r="Z2729" i="9" s="1"/>
  <c r="AB2729" i="9" s="1"/>
  <c r="AE2642" i="9" s="1"/>
  <c r="AF2642" i="9"/>
  <c r="AA2729" i="9" l="1"/>
  <c r="Z2730" i="9" s="1"/>
  <c r="AB2730" i="9" s="1"/>
  <c r="AE2643" i="9" s="1"/>
  <c r="AF2643" i="9"/>
  <c r="AA2730" i="9" l="1"/>
  <c r="Z2731" i="9" s="1"/>
  <c r="AB2731" i="9" s="1"/>
  <c r="AE2644" i="9" s="1"/>
  <c r="AF2644" i="9"/>
  <c r="AA2731" i="9" l="1"/>
  <c r="Z2732" i="9" s="1"/>
  <c r="AB2732" i="9" s="1"/>
  <c r="AE2645" i="9" s="1"/>
  <c r="AF2645" i="9"/>
  <c r="AA2732" i="9" l="1"/>
  <c r="Z2733" i="9" s="1"/>
  <c r="AB2733" i="9" s="1"/>
  <c r="AE2646" i="9" s="1"/>
  <c r="AF2646" i="9"/>
  <c r="AA2733" i="9" l="1"/>
  <c r="Z2734" i="9" s="1"/>
  <c r="AB2734" i="9" s="1"/>
  <c r="AE2647" i="9" s="1"/>
  <c r="AF2647" i="9"/>
  <c r="AA2734" i="9" l="1"/>
  <c r="Z2735" i="9" s="1"/>
  <c r="AB2735" i="9" s="1"/>
  <c r="AE2648" i="9" s="1"/>
  <c r="AF2648" i="9"/>
  <c r="AA2735" i="9" l="1"/>
  <c r="Z2736" i="9" s="1"/>
  <c r="AB2736" i="9" s="1"/>
  <c r="AE2649" i="9" s="1"/>
  <c r="AF2649" i="9"/>
  <c r="AA2736" i="9" l="1"/>
  <c r="Z2737" i="9" s="1"/>
  <c r="AB2737" i="9" s="1"/>
  <c r="AE2650" i="9" s="1"/>
  <c r="AF2650" i="9"/>
  <c r="AA2737" i="9" l="1"/>
  <c r="Z2738" i="9" s="1"/>
  <c r="AB2738" i="9" s="1"/>
  <c r="AE2651" i="9" s="1"/>
  <c r="AF2651" i="9"/>
  <c r="AA2738" i="9" l="1"/>
  <c r="Z2739" i="9" s="1"/>
  <c r="AB2739" i="9" s="1"/>
  <c r="AE2652" i="9" s="1"/>
  <c r="AF2652" i="9"/>
  <c r="AA2739" i="9" l="1"/>
  <c r="Z2740" i="9" s="1"/>
  <c r="AB2740" i="9" s="1"/>
  <c r="AE2653" i="9" s="1"/>
  <c r="AF2653" i="9"/>
  <c r="AA2740" i="9" l="1"/>
  <c r="Z2741" i="9" s="1"/>
  <c r="AB2741" i="9" s="1"/>
  <c r="AE2654" i="9" s="1"/>
  <c r="AF2654" i="9"/>
  <c r="AA2741" i="9" l="1"/>
  <c r="Z2742" i="9" s="1"/>
  <c r="AB2742" i="9" s="1"/>
  <c r="AE2655" i="9" s="1"/>
  <c r="AF2655" i="9"/>
  <c r="AA2742" i="9" l="1"/>
  <c r="Z2743" i="9" s="1"/>
  <c r="AB2743" i="9" s="1"/>
  <c r="AE2656" i="9" s="1"/>
  <c r="AF2656" i="9"/>
  <c r="AA2743" i="9" l="1"/>
  <c r="Z2744" i="9" s="1"/>
  <c r="AB2744" i="9" s="1"/>
  <c r="AE2657" i="9" s="1"/>
  <c r="AF2657" i="9"/>
  <c r="AA2744" i="9" l="1"/>
  <c r="Z2745" i="9" s="1"/>
  <c r="AB2745" i="9" s="1"/>
  <c r="AE2658" i="9" s="1"/>
  <c r="AF2658" i="9"/>
  <c r="AA2745" i="9" l="1"/>
  <c r="Z2746" i="9" s="1"/>
  <c r="AB2746" i="9" s="1"/>
  <c r="AE2659" i="9" s="1"/>
  <c r="AF2659" i="9"/>
  <c r="AA2746" i="9" l="1"/>
  <c r="Z2747" i="9" s="1"/>
  <c r="AB2747" i="9" s="1"/>
  <c r="AE2660" i="9" s="1"/>
  <c r="AF2660" i="9"/>
  <c r="AA2747" i="9" l="1"/>
  <c r="Z2748" i="9" s="1"/>
  <c r="AB2748" i="9" s="1"/>
  <c r="AE2661" i="9" s="1"/>
  <c r="AF2661" i="9"/>
  <c r="AA2748" i="9" l="1"/>
  <c r="Z2749" i="9" s="1"/>
  <c r="AB2749" i="9" s="1"/>
  <c r="AE2662" i="9" s="1"/>
  <c r="AF2662" i="9"/>
  <c r="AA2749" i="9" l="1"/>
  <c r="Z2750" i="9" s="1"/>
  <c r="AB2750" i="9" s="1"/>
  <c r="AE2663" i="9" s="1"/>
  <c r="AF2663" i="9"/>
  <c r="AA2750" i="9" l="1"/>
  <c r="Z2751" i="9" s="1"/>
  <c r="AB2751" i="9" s="1"/>
  <c r="AE2664" i="9" s="1"/>
  <c r="AF2664" i="9"/>
  <c r="AA2751" i="9" l="1"/>
  <c r="Z2752" i="9" s="1"/>
  <c r="AB2752" i="9" s="1"/>
  <c r="AE2665" i="9" s="1"/>
  <c r="AF2665" i="9"/>
  <c r="AA2752" i="9" l="1"/>
  <c r="Z2753" i="9" s="1"/>
  <c r="AB2753" i="9" s="1"/>
  <c r="AE2666" i="9" s="1"/>
  <c r="AF2666" i="9"/>
  <c r="AA2753" i="9" l="1"/>
  <c r="Z2754" i="9" s="1"/>
  <c r="AB2754" i="9" s="1"/>
  <c r="AE2667" i="9" s="1"/>
  <c r="AF2667" i="9"/>
  <c r="AA2754" i="9" l="1"/>
  <c r="Z2755" i="9" s="1"/>
  <c r="AB2755" i="9" s="1"/>
  <c r="AE2668" i="9" s="1"/>
  <c r="AF2668" i="9"/>
  <c r="AA2755" i="9" l="1"/>
  <c r="Z2756" i="9" s="1"/>
  <c r="AB2756" i="9" s="1"/>
  <c r="AE2669" i="9" s="1"/>
  <c r="AF2669" i="9"/>
  <c r="AA2756" i="9" l="1"/>
  <c r="Z2757" i="9" s="1"/>
  <c r="AB2757" i="9" s="1"/>
  <c r="AE2670" i="9" s="1"/>
  <c r="AF2670" i="9"/>
  <c r="AA2757" i="9" l="1"/>
  <c r="Z2758" i="9" s="1"/>
  <c r="AB2758" i="9" s="1"/>
  <c r="AE2671" i="9" s="1"/>
  <c r="AF2671" i="9"/>
  <c r="AA2758" i="9" l="1"/>
  <c r="Z2759" i="9" s="1"/>
  <c r="AB2759" i="9" s="1"/>
  <c r="AE2672" i="9" s="1"/>
  <c r="AF2672" i="9"/>
  <c r="AA2759" i="9" l="1"/>
  <c r="Z2760" i="9" s="1"/>
  <c r="AB2760" i="9" s="1"/>
  <c r="AE2673" i="9" s="1"/>
  <c r="AF2673" i="9"/>
  <c r="AA2760" i="9" l="1"/>
  <c r="Z2761" i="9" s="1"/>
  <c r="AB2761" i="9" s="1"/>
  <c r="AE2674" i="9" s="1"/>
  <c r="AF2674" i="9"/>
  <c r="AA2761" i="9" l="1"/>
  <c r="Z2762" i="9" s="1"/>
  <c r="AB2762" i="9" s="1"/>
  <c r="AE2675" i="9" s="1"/>
  <c r="AF2675" i="9"/>
  <c r="AA2762" i="9" l="1"/>
  <c r="Z2763" i="9" s="1"/>
  <c r="AB2763" i="9" s="1"/>
  <c r="AE2676" i="9" s="1"/>
  <c r="AF2676" i="9"/>
  <c r="AA2763" i="9" l="1"/>
  <c r="Z2764" i="9" s="1"/>
  <c r="AB2764" i="9" s="1"/>
  <c r="AE2677" i="9" s="1"/>
  <c r="AF2677" i="9"/>
  <c r="AA2764" i="9" l="1"/>
  <c r="Z2765" i="9" s="1"/>
  <c r="AB2765" i="9" s="1"/>
  <c r="AE2678" i="9" s="1"/>
  <c r="AF2678" i="9"/>
  <c r="AA2765" i="9" l="1"/>
  <c r="Z2766" i="9" s="1"/>
  <c r="AB2766" i="9" s="1"/>
  <c r="AE2679" i="9" s="1"/>
  <c r="AF2679" i="9"/>
  <c r="AA2766" i="9" l="1"/>
  <c r="Z2767" i="9" s="1"/>
  <c r="AB2767" i="9" s="1"/>
  <c r="AE2680" i="9" l="1"/>
  <c r="AA2767" i="9"/>
  <c r="Z2768" i="9" s="1"/>
  <c r="AB2768" i="9" s="1"/>
  <c r="AE2681" i="9" s="1"/>
  <c r="AF2680" i="9"/>
  <c r="AF2681" i="9"/>
  <c r="AA2768" i="9" l="1"/>
  <c r="Z2769" i="9" s="1"/>
  <c r="AB2769" i="9" s="1"/>
  <c r="AE2682" i="9" s="1"/>
  <c r="AF2682" i="9"/>
  <c r="AA2769" i="9" l="1"/>
  <c r="Z2770" i="9" s="1"/>
  <c r="AB2770" i="9" s="1"/>
  <c r="AE2683" i="9" s="1"/>
  <c r="AF2683" i="9"/>
  <c r="AA2770" i="9" l="1"/>
  <c r="Z2771" i="9" s="1"/>
  <c r="AB2771" i="9" s="1"/>
  <c r="AE2684" i="9" s="1"/>
  <c r="AF2684" i="9"/>
  <c r="AA2771" i="9" l="1"/>
  <c r="Z2772" i="9" s="1"/>
  <c r="AB2772" i="9" s="1"/>
  <c r="AE2685" i="9" s="1"/>
  <c r="AF2685" i="9"/>
  <c r="AA2772" i="9" l="1"/>
  <c r="Z2773" i="9" s="1"/>
  <c r="AB2773" i="9" s="1"/>
  <c r="AE2686" i="9" s="1"/>
  <c r="AF2686" i="9"/>
  <c r="AA2773" i="9" l="1"/>
  <c r="Z2774" i="9" s="1"/>
  <c r="AB2774" i="9" s="1"/>
  <c r="AE2687" i="9" s="1"/>
  <c r="AF2687" i="9"/>
  <c r="AA2774" i="9" l="1"/>
  <c r="Z2775" i="9" s="1"/>
  <c r="AB2775" i="9" s="1"/>
  <c r="AE2688" i="9" s="1"/>
  <c r="AF2688" i="9"/>
  <c r="AA2775" i="9" l="1"/>
  <c r="Z2776" i="9" s="1"/>
  <c r="AB2776" i="9" s="1"/>
  <c r="AE2689" i="9" s="1"/>
  <c r="AF2689" i="9"/>
  <c r="AA2776" i="9" l="1"/>
  <c r="Z2777" i="9" s="1"/>
  <c r="AB2777" i="9" s="1"/>
  <c r="AE2690" i="9" s="1"/>
  <c r="AF2690" i="9"/>
  <c r="AA2777" i="9" l="1"/>
  <c r="Z2778" i="9" s="1"/>
  <c r="AB2778" i="9" s="1"/>
  <c r="AE2691" i="9" s="1"/>
  <c r="AF2691" i="9"/>
  <c r="AA2778" i="9" l="1"/>
  <c r="Z2779" i="9" s="1"/>
  <c r="AB2779" i="9" s="1"/>
  <c r="AE2692" i="9" s="1"/>
  <c r="AF2692" i="9"/>
  <c r="AA2779" i="9" l="1"/>
  <c r="Z2780" i="9" s="1"/>
  <c r="AB2780" i="9" s="1"/>
  <c r="AE2693" i="9" s="1"/>
  <c r="AF2693" i="9"/>
  <c r="AA2780" i="9" l="1"/>
  <c r="Z2781" i="9" s="1"/>
  <c r="AB2781" i="9" s="1"/>
  <c r="AE2694" i="9" s="1"/>
  <c r="AF2694" i="9"/>
  <c r="AA2781" i="9" l="1"/>
  <c r="Z2782" i="9" s="1"/>
  <c r="AB2782" i="9" s="1"/>
  <c r="AE2695" i="9" s="1"/>
  <c r="AF2695" i="9"/>
  <c r="AA2782" i="9" l="1"/>
  <c r="Z2783" i="9" s="1"/>
  <c r="AB2783" i="9" s="1"/>
  <c r="AE2696" i="9" s="1"/>
  <c r="AF2696" i="9"/>
  <c r="AA2783" i="9" l="1"/>
  <c r="Z2784" i="9" s="1"/>
  <c r="AB2784" i="9" s="1"/>
  <c r="AE2697" i="9" s="1"/>
  <c r="AF2697" i="9"/>
  <c r="AA2784" i="9" l="1"/>
  <c r="Z2785" i="9" s="1"/>
  <c r="AB2785" i="9" s="1"/>
  <c r="AE2698" i="9" s="1"/>
  <c r="AF2698" i="9"/>
  <c r="AA2785" i="9" l="1"/>
  <c r="Z2786" i="9" s="1"/>
  <c r="AB2786" i="9" s="1"/>
  <c r="AE2699" i="9" s="1"/>
  <c r="AF2699" i="9"/>
  <c r="AA2786" i="9" l="1"/>
  <c r="Z2787" i="9" s="1"/>
  <c r="AB2787" i="9" s="1"/>
  <c r="AE2700" i="9" s="1"/>
  <c r="AF2700" i="9"/>
  <c r="AA2787" i="9" l="1"/>
  <c r="Z2788" i="9" s="1"/>
  <c r="AB2788" i="9" s="1"/>
  <c r="AE2701" i="9" s="1"/>
  <c r="AF2701" i="9"/>
  <c r="AA2788" i="9" l="1"/>
  <c r="Z2789" i="9" s="1"/>
  <c r="AB2789" i="9" s="1"/>
  <c r="AE2702" i="9" s="1"/>
  <c r="AF2702" i="9"/>
  <c r="AA2789" i="9" l="1"/>
  <c r="Z2790" i="9" s="1"/>
  <c r="AB2790" i="9" s="1"/>
  <c r="AE2703" i="9" s="1"/>
  <c r="AF2703" i="9"/>
  <c r="AA2790" i="9" l="1"/>
  <c r="Z2791" i="9" s="1"/>
  <c r="AB2791" i="9" s="1"/>
  <c r="AE2704" i="9" s="1"/>
  <c r="AF2704" i="9"/>
  <c r="AA2791" i="9" l="1"/>
  <c r="Z2792" i="9" s="1"/>
  <c r="AB2792" i="9" s="1"/>
  <c r="AE2705" i="9" s="1"/>
  <c r="AF2705" i="9"/>
  <c r="AA2792" i="9" l="1"/>
  <c r="Z2793" i="9" s="1"/>
  <c r="AB2793" i="9" s="1"/>
  <c r="AE2706" i="9" s="1"/>
  <c r="AF2706" i="9"/>
  <c r="AA2793" i="9" l="1"/>
  <c r="Z2794" i="9" s="1"/>
  <c r="AB2794" i="9" s="1"/>
  <c r="AE2707" i="9" s="1"/>
  <c r="AF2707" i="9"/>
  <c r="AA2794" i="9" l="1"/>
  <c r="Z2795" i="9" s="1"/>
  <c r="AB2795" i="9" s="1"/>
  <c r="AE2708" i="9" s="1"/>
  <c r="AF2708" i="9"/>
  <c r="AA2795" i="9" l="1"/>
  <c r="Z2796" i="9" s="1"/>
  <c r="AB2796" i="9" s="1"/>
  <c r="AE2709" i="9" s="1"/>
  <c r="AF2709" i="9"/>
  <c r="AA2796" i="9" l="1"/>
  <c r="Z2797" i="9" s="1"/>
  <c r="AB2797" i="9" s="1"/>
  <c r="AE2710" i="9" s="1"/>
  <c r="AF2710" i="9"/>
  <c r="AA2797" i="9" l="1"/>
  <c r="Z2798" i="9" s="1"/>
  <c r="AB2798" i="9" s="1"/>
  <c r="AE2711" i="9" s="1"/>
  <c r="AF2711" i="9"/>
  <c r="AA2798" i="9" l="1"/>
  <c r="Z2799" i="9" s="1"/>
  <c r="AB2799" i="9" s="1"/>
  <c r="AE2712" i="9" s="1"/>
  <c r="AF2712" i="9"/>
  <c r="AA2799" i="9" l="1"/>
  <c r="Z2800" i="9" s="1"/>
  <c r="AB2800" i="9" s="1"/>
  <c r="AE2713" i="9" s="1"/>
  <c r="AF2713" i="9"/>
  <c r="AA2800" i="9" l="1"/>
  <c r="Z2801" i="9" s="1"/>
  <c r="AB2801" i="9" s="1"/>
  <c r="AE2714" i="9" s="1"/>
  <c r="AF2714" i="9"/>
  <c r="AA2801" i="9" l="1"/>
  <c r="Z2802" i="9" s="1"/>
  <c r="AB2802" i="9" s="1"/>
  <c r="AE2715" i="9" s="1"/>
  <c r="AF2715" i="9"/>
  <c r="AA2802" i="9" l="1"/>
  <c r="Z2803" i="9" s="1"/>
  <c r="AB2803" i="9" s="1"/>
  <c r="AE2716" i="9" s="1"/>
  <c r="AF2716" i="9"/>
  <c r="AA2803" i="9" l="1"/>
  <c r="Z2804" i="9" s="1"/>
  <c r="AB2804" i="9" s="1"/>
  <c r="AE2717" i="9" s="1"/>
  <c r="AF2717" i="9"/>
  <c r="AA2804" i="9" l="1"/>
  <c r="Z2805" i="9" s="1"/>
  <c r="AB2805" i="9" s="1"/>
  <c r="AE2718" i="9" s="1"/>
  <c r="AF2718" i="9"/>
  <c r="AA2805" i="9" l="1"/>
  <c r="Z2806" i="9" s="1"/>
  <c r="AB2806" i="9" s="1"/>
  <c r="AE2719" i="9" s="1"/>
  <c r="AF2719" i="9"/>
  <c r="AA2806" i="9" l="1"/>
  <c r="Z2807" i="9" s="1"/>
  <c r="AB2807" i="9" s="1"/>
  <c r="AE2720" i="9" s="1"/>
  <c r="AF2720" i="9"/>
  <c r="AA2807" i="9" l="1"/>
  <c r="Z2808" i="9" s="1"/>
  <c r="AB2808" i="9" s="1"/>
  <c r="AE2721" i="9" s="1"/>
  <c r="AF2721" i="9"/>
  <c r="AA2808" i="9" l="1"/>
  <c r="Z2809" i="9" s="1"/>
  <c r="AB2809" i="9" s="1"/>
  <c r="AE2722" i="9" s="1"/>
  <c r="AF2722" i="9"/>
  <c r="AA2809" i="9" l="1"/>
  <c r="Z2810" i="9" s="1"/>
  <c r="AB2810" i="9" s="1"/>
  <c r="AE2723" i="9" s="1"/>
  <c r="AF2723" i="9"/>
  <c r="AA2810" i="9" l="1"/>
  <c r="Z2811" i="9" s="1"/>
  <c r="AB2811" i="9" s="1"/>
  <c r="AE2724" i="9" s="1"/>
  <c r="AF2724" i="9"/>
  <c r="AA2811" i="9" l="1"/>
  <c r="Z2812" i="9" s="1"/>
  <c r="AB2812" i="9" s="1"/>
  <c r="AE2725" i="9" s="1"/>
  <c r="AF2725" i="9"/>
  <c r="AA2812" i="9" l="1"/>
  <c r="Z2813" i="9" s="1"/>
  <c r="AB2813" i="9" s="1"/>
  <c r="AE2726" i="9" s="1"/>
  <c r="AF2726" i="9"/>
  <c r="AA2813" i="9" l="1"/>
  <c r="Z2814" i="9" s="1"/>
  <c r="AB2814" i="9" s="1"/>
  <c r="AE2727" i="9" s="1"/>
  <c r="AF2727" i="9"/>
  <c r="AA2814" i="9" l="1"/>
  <c r="Z2815" i="9" s="1"/>
  <c r="AB2815" i="9" s="1"/>
  <c r="AE2728" i="9" s="1"/>
  <c r="AF2728" i="9"/>
  <c r="AA2815" i="9" l="1"/>
  <c r="Z2816" i="9" s="1"/>
  <c r="AB2816" i="9" s="1"/>
  <c r="AE2729" i="9" s="1"/>
  <c r="AF2729" i="9"/>
  <c r="AA2816" i="9" l="1"/>
  <c r="Z2817" i="9" s="1"/>
  <c r="AB2817" i="9" s="1"/>
  <c r="AE2730" i="9" s="1"/>
  <c r="AF2730" i="9"/>
  <c r="AA2817" i="9" l="1"/>
  <c r="Z2818" i="9" s="1"/>
  <c r="AB2818" i="9" s="1"/>
  <c r="AE2731" i="9" s="1"/>
  <c r="AF2731" i="9"/>
  <c r="AA2818" i="9" l="1"/>
  <c r="Z2819" i="9" s="1"/>
  <c r="AB2819" i="9" s="1"/>
  <c r="AE2732" i="9" s="1"/>
  <c r="AF2732" i="9"/>
  <c r="AA2819" i="9" l="1"/>
  <c r="Z2820" i="9" s="1"/>
  <c r="AB2820" i="9" s="1"/>
  <c r="AE2733" i="9" s="1"/>
  <c r="AF2733" i="9"/>
  <c r="AA2820" i="9" l="1"/>
  <c r="Z2821" i="9" s="1"/>
  <c r="AB2821" i="9" s="1"/>
  <c r="AE2734" i="9" s="1"/>
  <c r="AF2734" i="9"/>
  <c r="AA2821" i="9" l="1"/>
  <c r="Z2822" i="9" s="1"/>
  <c r="AB2822" i="9" s="1"/>
  <c r="AE2735" i="9" s="1"/>
  <c r="AF2735" i="9"/>
  <c r="AA2822" i="9" l="1"/>
  <c r="Z2823" i="9" s="1"/>
  <c r="AB2823" i="9" s="1"/>
  <c r="AE2736" i="9" s="1"/>
  <c r="AF2736" i="9"/>
  <c r="AA2823" i="9" l="1"/>
  <c r="Z2824" i="9" s="1"/>
  <c r="AB2824" i="9" s="1"/>
  <c r="AE2737" i="9" s="1"/>
  <c r="AF2737" i="9"/>
  <c r="AA2824" i="9" l="1"/>
  <c r="Z2825" i="9" s="1"/>
  <c r="AB2825" i="9" s="1"/>
  <c r="AE2738" i="9" s="1"/>
  <c r="AF2738" i="9"/>
  <c r="AA2825" i="9" l="1"/>
  <c r="Z2826" i="9" s="1"/>
  <c r="AB2826" i="9" s="1"/>
  <c r="AE2739" i="9" s="1"/>
  <c r="AF2739" i="9"/>
  <c r="AA2826" i="9" l="1"/>
  <c r="Z2827" i="9" s="1"/>
  <c r="AB2827" i="9" s="1"/>
  <c r="AE2740" i="9" s="1"/>
  <c r="AF2740" i="9"/>
  <c r="AA2827" i="9" l="1"/>
  <c r="Z2828" i="9" s="1"/>
  <c r="AB2828" i="9" s="1"/>
  <c r="AE2741" i="9" s="1"/>
  <c r="AF2741" i="9"/>
  <c r="AA2828" i="9" l="1"/>
  <c r="Z2829" i="9" s="1"/>
  <c r="AB2829" i="9" s="1"/>
  <c r="AE2742" i="9" s="1"/>
  <c r="AF2742" i="9"/>
  <c r="AA2829" i="9" l="1"/>
  <c r="Z2830" i="9" s="1"/>
  <c r="AB2830" i="9" s="1"/>
  <c r="AE2743" i="9" s="1"/>
  <c r="AF2743" i="9"/>
  <c r="AA2830" i="9" l="1"/>
  <c r="Z2831" i="9" s="1"/>
  <c r="AB2831" i="9" s="1"/>
  <c r="AE2744" i="9" s="1"/>
  <c r="AF2744" i="9"/>
  <c r="AA2831" i="9" l="1"/>
  <c r="Z2832" i="9" s="1"/>
  <c r="AB2832" i="9" s="1"/>
  <c r="AE2745" i="9" s="1"/>
  <c r="AF2745" i="9"/>
  <c r="AA2832" i="9" l="1"/>
  <c r="Z2833" i="9" s="1"/>
  <c r="AB2833" i="9" s="1"/>
  <c r="AE2746" i="9" s="1"/>
  <c r="AF2746" i="9"/>
  <c r="AA2833" i="9" l="1"/>
  <c r="Z2834" i="9" s="1"/>
  <c r="AB2834" i="9" s="1"/>
  <c r="AE2747" i="9" s="1"/>
  <c r="AF2747" i="9"/>
  <c r="AA2834" i="9" l="1"/>
  <c r="Z2835" i="9" s="1"/>
  <c r="AB2835" i="9" s="1"/>
  <c r="AE2748" i="9" s="1"/>
  <c r="AF2748" i="9"/>
  <c r="AA2835" i="9" l="1"/>
  <c r="Z2836" i="9" s="1"/>
  <c r="AB2836" i="9" s="1"/>
  <c r="AE2749" i="9" s="1"/>
  <c r="AF2749" i="9"/>
  <c r="AA2836" i="9" l="1"/>
  <c r="Z2837" i="9" s="1"/>
  <c r="AB2837" i="9" s="1"/>
  <c r="AE2750" i="9" s="1"/>
  <c r="AF2750" i="9"/>
  <c r="AA2837" i="9" l="1"/>
  <c r="Z2838" i="9" s="1"/>
  <c r="AB2838" i="9" s="1"/>
  <c r="AE2751" i="9" s="1"/>
  <c r="AF2751" i="9"/>
  <c r="AA2838" i="9" l="1"/>
  <c r="Z2839" i="9" s="1"/>
  <c r="AB2839" i="9" s="1"/>
  <c r="AE2752" i="9" s="1"/>
  <c r="AF2752" i="9"/>
  <c r="AA2839" i="9" l="1"/>
  <c r="Z2840" i="9" s="1"/>
  <c r="AB2840" i="9" s="1"/>
  <c r="AE2753" i="9" s="1"/>
  <c r="AF2753" i="9"/>
  <c r="AA2840" i="9" l="1"/>
  <c r="Z2841" i="9" s="1"/>
  <c r="AB2841" i="9" s="1"/>
  <c r="AE2754" i="9" s="1"/>
  <c r="AF2754" i="9"/>
  <c r="AA2841" i="9" l="1"/>
  <c r="Z2842" i="9" s="1"/>
  <c r="AB2842" i="9" s="1"/>
  <c r="AE2755" i="9" s="1"/>
  <c r="AF2755" i="9"/>
  <c r="AA2842" i="9" l="1"/>
  <c r="Z2843" i="9" s="1"/>
  <c r="AB2843" i="9" s="1"/>
  <c r="AE2756" i="9" s="1"/>
  <c r="AF2756" i="9"/>
  <c r="AA2843" i="9" l="1"/>
  <c r="Z2844" i="9" s="1"/>
  <c r="AB2844" i="9" s="1"/>
  <c r="AE2757" i="9" s="1"/>
  <c r="AF2757" i="9"/>
  <c r="AA2844" i="9" l="1"/>
  <c r="Z2845" i="9" s="1"/>
  <c r="AB2845" i="9" s="1"/>
  <c r="AE2758" i="9" s="1"/>
  <c r="AF2758" i="9"/>
  <c r="AA2845" i="9" l="1"/>
  <c r="Z2846" i="9" s="1"/>
  <c r="AB2846" i="9" s="1"/>
  <c r="AE2759" i="9" s="1"/>
  <c r="AF2759" i="9"/>
  <c r="AA2846" i="9" l="1"/>
  <c r="Z2847" i="9" s="1"/>
  <c r="AB2847" i="9" s="1"/>
  <c r="AE2760" i="9" s="1"/>
  <c r="AF2760" i="9"/>
  <c r="AA2847" i="9" l="1"/>
  <c r="Z2848" i="9" s="1"/>
  <c r="AB2848" i="9" s="1"/>
  <c r="AE2761" i="9" s="1"/>
  <c r="AF2761" i="9"/>
  <c r="AA2848" i="9" l="1"/>
  <c r="Z2849" i="9" s="1"/>
  <c r="AB2849" i="9" s="1"/>
  <c r="AE2762" i="9" s="1"/>
  <c r="AF2762" i="9"/>
  <c r="AA2849" i="9" l="1"/>
  <c r="Z2850" i="9" s="1"/>
  <c r="AB2850" i="9" s="1"/>
  <c r="AE2763" i="9" s="1"/>
  <c r="AF2763" i="9"/>
  <c r="AA2850" i="9" l="1"/>
  <c r="Z2851" i="9" s="1"/>
  <c r="AB2851" i="9" s="1"/>
  <c r="AE2764" i="9" s="1"/>
  <c r="AF2764" i="9"/>
  <c r="AA2851" i="9" l="1"/>
  <c r="Z2852" i="9" s="1"/>
  <c r="AB2852" i="9" s="1"/>
  <c r="AE2765" i="9" s="1"/>
  <c r="AF2765" i="9"/>
  <c r="AA2852" i="9" l="1"/>
  <c r="Z2853" i="9" s="1"/>
  <c r="AB2853" i="9" s="1"/>
  <c r="AE2766" i="9" s="1"/>
  <c r="AF2766" i="9"/>
  <c r="AA2853" i="9" l="1"/>
  <c r="Z2854" i="9" s="1"/>
  <c r="AB2854" i="9" s="1"/>
  <c r="AE2767" i="9" s="1"/>
  <c r="AF2767" i="9"/>
  <c r="AA2854" i="9" l="1"/>
  <c r="Z2855" i="9" s="1"/>
  <c r="AB2855" i="9" s="1"/>
  <c r="AE2768" i="9" s="1"/>
  <c r="AF2768" i="9"/>
  <c r="AA2855" i="9" l="1"/>
  <c r="Z2856" i="9" s="1"/>
  <c r="AB2856" i="9" s="1"/>
  <c r="AE2769" i="9" s="1"/>
  <c r="AF2769" i="9"/>
  <c r="AA2856" i="9" l="1"/>
  <c r="Z2857" i="9" s="1"/>
  <c r="AB2857" i="9" s="1"/>
  <c r="AE2770" i="9" s="1"/>
  <c r="AF2770" i="9"/>
  <c r="AA2857" i="9" l="1"/>
  <c r="Z2858" i="9" s="1"/>
  <c r="AB2858" i="9" s="1"/>
  <c r="AE2771" i="9" s="1"/>
  <c r="AF2771" i="9"/>
  <c r="AA2858" i="9" l="1"/>
  <c r="Z2859" i="9" s="1"/>
  <c r="AB2859" i="9" s="1"/>
  <c r="AE2772" i="9" s="1"/>
  <c r="AF2772" i="9"/>
  <c r="AA2859" i="9" l="1"/>
  <c r="Z2860" i="9" s="1"/>
  <c r="AB2860" i="9" s="1"/>
  <c r="AE2773" i="9" s="1"/>
  <c r="AF2773" i="9"/>
  <c r="AA2860" i="9" l="1"/>
  <c r="Z2861" i="9" s="1"/>
  <c r="AB2861" i="9" s="1"/>
  <c r="AE2774" i="9" s="1"/>
  <c r="AF2774" i="9"/>
  <c r="AA2861" i="9" l="1"/>
  <c r="Z2862" i="9" s="1"/>
  <c r="AB2862" i="9" s="1"/>
  <c r="AE2775" i="9" s="1"/>
  <c r="AF2775" i="9"/>
  <c r="AA2862" i="9" l="1"/>
  <c r="Z2863" i="9" s="1"/>
  <c r="AB2863" i="9" s="1"/>
  <c r="AE2776" i="9" s="1"/>
  <c r="AF2776" i="9"/>
  <c r="AA2863" i="9" l="1"/>
  <c r="Z2864" i="9" s="1"/>
  <c r="AB2864" i="9" s="1"/>
  <c r="AE2777" i="9" s="1"/>
  <c r="AF2777" i="9"/>
  <c r="AA2864" i="9" l="1"/>
  <c r="Z2865" i="9" s="1"/>
  <c r="AB2865" i="9" s="1"/>
  <c r="AE2778" i="9" s="1"/>
  <c r="AF2778" i="9"/>
  <c r="AA2865" i="9" l="1"/>
  <c r="Z2866" i="9" s="1"/>
  <c r="AB2866" i="9" s="1"/>
  <c r="AE2779" i="9" s="1"/>
  <c r="AF2779" i="9"/>
  <c r="AA2866" i="9" l="1"/>
  <c r="Z2867" i="9" s="1"/>
  <c r="AB2867" i="9" s="1"/>
  <c r="AE2780" i="9" s="1"/>
  <c r="AF2780" i="9"/>
  <c r="AA2867" i="9" l="1"/>
  <c r="Z2868" i="9" s="1"/>
  <c r="AB2868" i="9" s="1"/>
  <c r="AE2781" i="9" s="1"/>
  <c r="AF2781" i="9"/>
  <c r="AA2868" i="9" l="1"/>
  <c r="Z2869" i="9" s="1"/>
  <c r="AB2869" i="9" s="1"/>
  <c r="AE2782" i="9" s="1"/>
  <c r="AF2782" i="9"/>
  <c r="AA2869" i="9" l="1"/>
  <c r="Z2870" i="9" s="1"/>
  <c r="AB2870" i="9" s="1"/>
  <c r="AE2783" i="9" s="1"/>
  <c r="AF2783" i="9"/>
  <c r="AA2870" i="9" l="1"/>
  <c r="Z2871" i="9" s="1"/>
  <c r="AB2871" i="9" s="1"/>
  <c r="AE2784" i="9" s="1"/>
  <c r="AF2784" i="9"/>
  <c r="AA2871" i="9" l="1"/>
  <c r="Z2872" i="9" s="1"/>
  <c r="AB2872" i="9" s="1"/>
  <c r="AE2785" i="9" s="1"/>
  <c r="AF2785" i="9"/>
  <c r="AA2872" i="9" l="1"/>
  <c r="Z2873" i="9" s="1"/>
  <c r="AB2873" i="9" s="1"/>
  <c r="AE2786" i="9" s="1"/>
  <c r="AF2786" i="9"/>
  <c r="AA2873" i="9" l="1"/>
  <c r="Z2874" i="9" s="1"/>
  <c r="AB2874" i="9" s="1"/>
  <c r="AE2787" i="9" s="1"/>
  <c r="AF2787" i="9"/>
  <c r="AA2874" i="9" l="1"/>
  <c r="Z2875" i="9" s="1"/>
  <c r="AB2875" i="9" s="1"/>
  <c r="AE2788" i="9" s="1"/>
  <c r="AF2788" i="9"/>
  <c r="AA2875" i="9" l="1"/>
  <c r="Z2876" i="9" s="1"/>
  <c r="AB2876" i="9" s="1"/>
  <c r="AE2789" i="9" s="1"/>
  <c r="AF2789" i="9"/>
  <c r="AA2876" i="9" l="1"/>
  <c r="Z2877" i="9" s="1"/>
  <c r="AB2877" i="9" s="1"/>
  <c r="AE2790" i="9" s="1"/>
  <c r="AF2790" i="9"/>
  <c r="AA2877" i="9" l="1"/>
  <c r="Z2878" i="9" s="1"/>
  <c r="AB2878" i="9" s="1"/>
  <c r="AE2791" i="9" s="1"/>
  <c r="AF2791" i="9"/>
  <c r="AA2878" i="9" l="1"/>
  <c r="Z2879" i="9" s="1"/>
  <c r="AB2879" i="9" s="1"/>
  <c r="AE2792" i="9" s="1"/>
  <c r="AF2792" i="9"/>
  <c r="AA2879" i="9" l="1"/>
  <c r="Z2880" i="9" s="1"/>
  <c r="AB2880" i="9" s="1"/>
  <c r="AE2793" i="9" s="1"/>
  <c r="AF2793" i="9"/>
  <c r="AA2880" i="9" l="1"/>
  <c r="Z2881" i="9" s="1"/>
  <c r="AB2881" i="9" s="1"/>
  <c r="AE2794" i="9" s="1"/>
  <c r="AF2794" i="9"/>
  <c r="AA2881" i="9" l="1"/>
  <c r="Z2882" i="9" s="1"/>
  <c r="AB2882" i="9" s="1"/>
  <c r="AE2795" i="9" s="1"/>
  <c r="AF2795" i="9"/>
  <c r="AA2882" i="9" l="1"/>
  <c r="Z2883" i="9" s="1"/>
  <c r="AB2883" i="9" s="1"/>
  <c r="AE2796" i="9" s="1"/>
  <c r="AF2796" i="9"/>
  <c r="AA2883" i="9" l="1"/>
  <c r="Z2884" i="9" s="1"/>
  <c r="AB2884" i="9" s="1"/>
  <c r="AE2797" i="9" s="1"/>
  <c r="AF2797" i="9"/>
  <c r="AA2884" i="9" l="1"/>
  <c r="Z2885" i="9" s="1"/>
  <c r="AB2885" i="9" s="1"/>
  <c r="AE2798" i="9" s="1"/>
  <c r="AF2798" i="9"/>
  <c r="AA2885" i="9" l="1"/>
  <c r="Z2886" i="9" s="1"/>
  <c r="AB2886" i="9" s="1"/>
  <c r="AE2799" i="9" s="1"/>
  <c r="AF2799" i="9"/>
  <c r="AA2886" i="9" l="1"/>
  <c r="Z2887" i="9" s="1"/>
  <c r="AB2887" i="9" s="1"/>
  <c r="AE2800" i="9" s="1"/>
  <c r="AF2800" i="9"/>
  <c r="AA2887" i="9" l="1"/>
  <c r="Z2888" i="9" s="1"/>
  <c r="AB2888" i="9" s="1"/>
  <c r="AE2801" i="9" s="1"/>
  <c r="AF2801" i="9"/>
  <c r="AA2888" i="9" l="1"/>
  <c r="Z2889" i="9" s="1"/>
  <c r="AB2889" i="9" s="1"/>
  <c r="AE2802" i="9" s="1"/>
  <c r="AF2802" i="9"/>
  <c r="AA2889" i="9" l="1"/>
  <c r="Z2890" i="9" s="1"/>
  <c r="AB2890" i="9" s="1"/>
  <c r="AE2803" i="9" s="1"/>
  <c r="AF2803" i="9"/>
  <c r="AA2890" i="9" l="1"/>
  <c r="Z2891" i="9" s="1"/>
  <c r="AB2891" i="9" s="1"/>
  <c r="AE2804" i="9" s="1"/>
  <c r="AF2804" i="9"/>
  <c r="AA2891" i="9" l="1"/>
  <c r="Z2892" i="9" s="1"/>
  <c r="AB2892" i="9" s="1"/>
  <c r="AE2805" i="9" s="1"/>
  <c r="AF2805" i="9"/>
  <c r="AA2892" i="9" l="1"/>
  <c r="Z2893" i="9" s="1"/>
  <c r="AB2893" i="9" s="1"/>
  <c r="AE2806" i="9" s="1"/>
  <c r="AF2806" i="9"/>
  <c r="AA2893" i="9" l="1"/>
  <c r="Z2894" i="9" s="1"/>
  <c r="AB2894" i="9" s="1"/>
  <c r="AE2807" i="9" s="1"/>
  <c r="AF2807" i="9"/>
  <c r="AA2894" i="9" l="1"/>
  <c r="Z2895" i="9" s="1"/>
  <c r="AB2895" i="9" s="1"/>
  <c r="AE2808" i="9" s="1"/>
  <c r="AF2808" i="9"/>
  <c r="AA2895" i="9" l="1"/>
  <c r="Z2896" i="9" s="1"/>
  <c r="AB2896" i="9" s="1"/>
  <c r="AE2809" i="9" s="1"/>
  <c r="AF2809" i="9"/>
  <c r="AA2896" i="9" l="1"/>
  <c r="Z2897" i="9" s="1"/>
  <c r="AB2897" i="9" s="1"/>
  <c r="AE2810" i="9" s="1"/>
  <c r="AF2810" i="9"/>
  <c r="AA2897" i="9" l="1"/>
  <c r="Z2898" i="9" s="1"/>
  <c r="AB2898" i="9" s="1"/>
  <c r="AE2811" i="9" s="1"/>
  <c r="AF2811" i="9"/>
  <c r="AA2898" i="9" l="1"/>
  <c r="Z2899" i="9" s="1"/>
  <c r="AB2899" i="9" s="1"/>
  <c r="AE2812" i="9" s="1"/>
  <c r="AF2812" i="9"/>
  <c r="AA2899" i="9" l="1"/>
  <c r="Z2900" i="9" s="1"/>
  <c r="AB2900" i="9" s="1"/>
  <c r="AE2813" i="9" s="1"/>
  <c r="AF2813" i="9"/>
  <c r="AA2900" i="9" l="1"/>
  <c r="Z2901" i="9" s="1"/>
  <c r="AB2901" i="9" s="1"/>
  <c r="AE2814" i="9" s="1"/>
  <c r="AF2814" i="9"/>
  <c r="AA2901" i="9" l="1"/>
  <c r="Z2902" i="9" s="1"/>
  <c r="AB2902" i="9" s="1"/>
  <c r="AE2815" i="9" s="1"/>
  <c r="AF2815" i="9"/>
  <c r="AA2902" i="9" l="1"/>
  <c r="Z2903" i="9" s="1"/>
  <c r="AB2903" i="9" s="1"/>
  <c r="AE2816" i="9" s="1"/>
  <c r="AF2816" i="9"/>
  <c r="AA2903" i="9" l="1"/>
  <c r="Z2904" i="9" s="1"/>
  <c r="AB2904" i="9" s="1"/>
  <c r="AE2817" i="9" s="1"/>
  <c r="AF2817" i="9"/>
  <c r="AA2904" i="9" l="1"/>
  <c r="Z2905" i="9" s="1"/>
  <c r="AB2905" i="9" s="1"/>
  <c r="AE2818" i="9" s="1"/>
  <c r="AF2818" i="9"/>
  <c r="AA2905" i="9" l="1"/>
  <c r="Z2906" i="9" s="1"/>
  <c r="AB2906" i="9" s="1"/>
  <c r="AE2819" i="9" s="1"/>
  <c r="AF2819" i="9"/>
  <c r="AA2906" i="9" l="1"/>
  <c r="Z2907" i="9" s="1"/>
  <c r="AB2907" i="9" s="1"/>
  <c r="AE2820" i="9" s="1"/>
  <c r="AF2820" i="9"/>
  <c r="AA2907" i="9" l="1"/>
  <c r="Z2908" i="9" s="1"/>
  <c r="AB2908" i="9" s="1"/>
  <c r="AE2821" i="9" s="1"/>
  <c r="AF2821" i="9"/>
  <c r="AA2908" i="9" l="1"/>
  <c r="Z2909" i="9" s="1"/>
  <c r="AB2909" i="9" s="1"/>
  <c r="AE2822" i="9" s="1"/>
  <c r="AF2822" i="9"/>
  <c r="AA2909" i="9" l="1"/>
  <c r="Z2910" i="9" s="1"/>
  <c r="AB2910" i="9" s="1"/>
  <c r="AE2823" i="9" s="1"/>
  <c r="AF2823" i="9"/>
  <c r="AA2910" i="9" l="1"/>
  <c r="Z2911" i="9" s="1"/>
  <c r="AB2911" i="9" s="1"/>
  <c r="AE2824" i="9" s="1"/>
  <c r="AF2824" i="9"/>
  <c r="AA2911" i="9" l="1"/>
  <c r="Z2912" i="9" s="1"/>
  <c r="AB2912" i="9" s="1"/>
  <c r="AE2825" i="9" s="1"/>
  <c r="AF2825" i="9"/>
  <c r="AA2912" i="9" l="1"/>
  <c r="Z2913" i="9" s="1"/>
  <c r="AB2913" i="9" s="1"/>
  <c r="AE2826" i="9" s="1"/>
  <c r="AF2826" i="9"/>
  <c r="AA2913" i="9" l="1"/>
  <c r="Z2914" i="9" s="1"/>
  <c r="AB2914" i="9" s="1"/>
  <c r="AE2827" i="9" s="1"/>
  <c r="AF2827" i="9"/>
  <c r="AA2914" i="9" l="1"/>
  <c r="Z2915" i="9" s="1"/>
  <c r="AB2915" i="9" s="1"/>
  <c r="AE2828" i="9" s="1"/>
  <c r="AF2828" i="9"/>
  <c r="AA2915" i="9" l="1"/>
  <c r="Z2916" i="9" s="1"/>
  <c r="AB2916" i="9" s="1"/>
  <c r="AE2829" i="9" s="1"/>
  <c r="AF2829" i="9"/>
  <c r="AA2916" i="9" l="1"/>
  <c r="Z2917" i="9" s="1"/>
  <c r="AB2917" i="9" s="1"/>
  <c r="AE2830" i="9" s="1"/>
  <c r="AF2830" i="9"/>
  <c r="AA2917" i="9" l="1"/>
  <c r="Z2918" i="9" s="1"/>
  <c r="AB2918" i="9" s="1"/>
  <c r="AE2831" i="9" s="1"/>
  <c r="AF2831" i="9"/>
  <c r="AA2918" i="9" l="1"/>
  <c r="Z2919" i="9" s="1"/>
  <c r="AB2919" i="9" s="1"/>
  <c r="AE2832" i="9" s="1"/>
  <c r="AF2832" i="9"/>
  <c r="AA2919" i="9" l="1"/>
  <c r="Z2920" i="9" s="1"/>
  <c r="AB2920" i="9" s="1"/>
  <c r="AE2833" i="9" s="1"/>
  <c r="AF2833" i="9"/>
  <c r="AA2920" i="9" l="1"/>
  <c r="Z2921" i="9" s="1"/>
  <c r="AB2921" i="9" s="1"/>
  <c r="AE2834" i="9" s="1"/>
  <c r="AF2834" i="9"/>
  <c r="AA2921" i="9" l="1"/>
  <c r="Z2922" i="9" s="1"/>
  <c r="AB2922" i="9" s="1"/>
  <c r="AE2835" i="9" s="1"/>
  <c r="AF2835" i="9"/>
  <c r="AA2922" i="9" l="1"/>
  <c r="Z2923" i="9" s="1"/>
  <c r="AB2923" i="9" s="1"/>
  <c r="AE2836" i="9" s="1"/>
  <c r="AF2836" i="9"/>
  <c r="AA2923" i="9" l="1"/>
  <c r="Z2924" i="9" s="1"/>
  <c r="AB2924" i="9" s="1"/>
  <c r="AE2837" i="9" s="1"/>
  <c r="AF2837" i="9"/>
  <c r="AA2924" i="9" l="1"/>
  <c r="Z2925" i="9" s="1"/>
  <c r="AB2925" i="9" s="1"/>
  <c r="AE2838" i="9" s="1"/>
  <c r="AF2838" i="9"/>
  <c r="AA2925" i="9" l="1"/>
  <c r="Z2926" i="9" s="1"/>
  <c r="AB2926" i="9" s="1"/>
  <c r="AE2839" i="9" s="1"/>
  <c r="AF2839" i="9"/>
  <c r="AA2926" i="9" l="1"/>
  <c r="Z2927" i="9" s="1"/>
  <c r="AB2927" i="9" s="1"/>
  <c r="AE2840" i="9" s="1"/>
  <c r="AF2840" i="9"/>
  <c r="AA2927" i="9" l="1"/>
  <c r="Z2928" i="9" s="1"/>
  <c r="AB2928" i="9" s="1"/>
  <c r="AE2841" i="9" s="1"/>
  <c r="AF2841" i="9"/>
  <c r="AA2928" i="9" l="1"/>
  <c r="Z2929" i="9" s="1"/>
  <c r="AB2929" i="9" s="1"/>
  <c r="AE2842" i="9" s="1"/>
  <c r="AF2842" i="9"/>
  <c r="AA2929" i="9" l="1"/>
  <c r="Z2930" i="9" s="1"/>
  <c r="AB2930" i="9" s="1"/>
  <c r="AE2843" i="9" s="1"/>
  <c r="AF2843" i="9"/>
  <c r="AA2930" i="9" l="1"/>
  <c r="Z2931" i="9" s="1"/>
  <c r="AB2931" i="9" s="1"/>
  <c r="AE2844" i="9" s="1"/>
  <c r="AF2844" i="9"/>
  <c r="AA2931" i="9" l="1"/>
  <c r="Z2932" i="9" s="1"/>
  <c r="AB2932" i="9" s="1"/>
  <c r="AE2845" i="9" s="1"/>
  <c r="AF2845" i="9"/>
  <c r="AA2932" i="9" l="1"/>
  <c r="Z2933" i="9" s="1"/>
  <c r="AB2933" i="9" s="1"/>
  <c r="AE2846" i="9" s="1"/>
  <c r="AF2846" i="9"/>
  <c r="AA2933" i="9" l="1"/>
  <c r="Z2934" i="9" s="1"/>
  <c r="AB2934" i="9" s="1"/>
  <c r="AE2847" i="9" s="1"/>
  <c r="AF2847" i="9"/>
  <c r="AA2934" i="9" l="1"/>
  <c r="Z2935" i="9" s="1"/>
  <c r="AB2935" i="9" s="1"/>
  <c r="AE2848" i="9" s="1"/>
  <c r="AF2848" i="9"/>
  <c r="AA2935" i="9" l="1"/>
  <c r="Z2936" i="9" s="1"/>
  <c r="AB2936" i="9" s="1"/>
  <c r="AE2849" i="9" s="1"/>
  <c r="AF2849" i="9"/>
  <c r="AA2936" i="9" l="1"/>
  <c r="Z2937" i="9" s="1"/>
  <c r="AB2937" i="9" s="1"/>
  <c r="AE2850" i="9" s="1"/>
  <c r="AF2850" i="9"/>
  <c r="AA2937" i="9" l="1"/>
  <c r="Z2938" i="9" s="1"/>
  <c r="AB2938" i="9" s="1"/>
  <c r="AE2851" i="9" s="1"/>
  <c r="AF2851" i="9"/>
  <c r="AA2938" i="9" l="1"/>
  <c r="Z2939" i="9" s="1"/>
  <c r="AB2939" i="9" s="1"/>
  <c r="AE2852" i="9" s="1"/>
  <c r="AF2852" i="9"/>
  <c r="AA2939" i="9" l="1"/>
  <c r="Z2940" i="9" s="1"/>
  <c r="AB2940" i="9" s="1"/>
  <c r="AE2853" i="9" s="1"/>
  <c r="AF2853" i="9"/>
  <c r="AA2940" i="9" l="1"/>
  <c r="Z2941" i="9" s="1"/>
  <c r="AB2941" i="9" s="1"/>
  <c r="AE2854" i="9" s="1"/>
  <c r="AF2854" i="9"/>
  <c r="AA2941" i="9" l="1"/>
  <c r="Z2942" i="9" s="1"/>
  <c r="AB2942" i="9" s="1"/>
  <c r="AE2855" i="9" s="1"/>
  <c r="AF2855" i="9"/>
  <c r="AA2942" i="9" l="1"/>
  <c r="Z2943" i="9" s="1"/>
  <c r="AB2943" i="9" s="1"/>
  <c r="AE2856" i="9" s="1"/>
  <c r="AF2856" i="9"/>
  <c r="AA2943" i="9" l="1"/>
  <c r="Z2944" i="9" s="1"/>
  <c r="AB2944" i="9" s="1"/>
  <c r="AE2857" i="9" s="1"/>
  <c r="AF2857" i="9"/>
  <c r="AA2944" i="9" l="1"/>
  <c r="Z2945" i="9" s="1"/>
  <c r="AB2945" i="9" s="1"/>
  <c r="AE2858" i="9" s="1"/>
  <c r="AF2858" i="9"/>
  <c r="AA2945" i="9" l="1"/>
  <c r="Z2946" i="9" s="1"/>
  <c r="AB2946" i="9" s="1"/>
  <c r="AE2859" i="9" s="1"/>
  <c r="AF2859" i="9"/>
  <c r="AA2946" i="9" l="1"/>
  <c r="Z2947" i="9" s="1"/>
  <c r="AB2947" i="9" s="1"/>
  <c r="AE2860" i="9" s="1"/>
  <c r="AF2860" i="9"/>
  <c r="AA2947" i="9" l="1"/>
  <c r="Z2948" i="9" s="1"/>
  <c r="AB2948" i="9" s="1"/>
  <c r="AE2861" i="9" s="1"/>
  <c r="AF2861" i="9"/>
  <c r="AA2948" i="9" l="1"/>
  <c r="Z2949" i="9" s="1"/>
  <c r="AB2949" i="9" s="1"/>
  <c r="AE2862" i="9" s="1"/>
  <c r="AF2862" i="9"/>
  <c r="AA2949" i="9" l="1"/>
  <c r="Z2950" i="9" s="1"/>
  <c r="AB2950" i="9" s="1"/>
  <c r="AE2863" i="9" s="1"/>
  <c r="AF2863" i="9"/>
  <c r="AA2950" i="9" l="1"/>
  <c r="Z2951" i="9" s="1"/>
  <c r="AB2951" i="9" s="1"/>
  <c r="AE2864" i="9" s="1"/>
  <c r="AF2864" i="9"/>
  <c r="AA2951" i="9" l="1"/>
  <c r="Z2952" i="9" s="1"/>
  <c r="AB2952" i="9" s="1"/>
  <c r="AE2865" i="9" s="1"/>
  <c r="AF2865" i="9"/>
  <c r="AA2952" i="9" l="1"/>
  <c r="Z2953" i="9" s="1"/>
  <c r="AB2953" i="9" s="1"/>
  <c r="AE2866" i="9" s="1"/>
  <c r="AF2866" i="9"/>
  <c r="AA2953" i="9" l="1"/>
  <c r="Z2954" i="9" s="1"/>
  <c r="AB2954" i="9" s="1"/>
  <c r="AE2867" i="9" s="1"/>
  <c r="AF2867" i="9"/>
  <c r="AA2954" i="9" l="1"/>
  <c r="Z2955" i="9" s="1"/>
  <c r="AB2955" i="9" s="1"/>
  <c r="AE2868" i="9" s="1"/>
  <c r="AF2868" i="9"/>
  <c r="AA2955" i="9" l="1"/>
  <c r="Z2956" i="9" s="1"/>
  <c r="AB2956" i="9" s="1"/>
  <c r="AE2869" i="9" s="1"/>
  <c r="AF2869" i="9"/>
  <c r="AA2956" i="9" l="1"/>
  <c r="Z2957" i="9" s="1"/>
  <c r="AB2957" i="9" s="1"/>
  <c r="AE2870" i="9" s="1"/>
  <c r="AF2870" i="9"/>
  <c r="AA2957" i="9" l="1"/>
  <c r="Z2958" i="9" s="1"/>
  <c r="AB2958" i="9" s="1"/>
  <c r="AE2871" i="9" s="1"/>
  <c r="AF2871" i="9"/>
  <c r="AA2958" i="9" l="1"/>
  <c r="Z2959" i="9" s="1"/>
  <c r="AB2959" i="9" s="1"/>
  <c r="AE2872" i="9" s="1"/>
  <c r="AF2872" i="9"/>
  <c r="AA2959" i="9" l="1"/>
  <c r="Z2960" i="9" s="1"/>
  <c r="AB2960" i="9" s="1"/>
  <c r="AE2873" i="9" s="1"/>
  <c r="AF2873" i="9"/>
  <c r="AA2960" i="9" l="1"/>
  <c r="Z2961" i="9" s="1"/>
  <c r="AB2961" i="9" s="1"/>
  <c r="AE2874" i="9" s="1"/>
  <c r="AF2874" i="9"/>
  <c r="AA2961" i="9" l="1"/>
  <c r="Z2962" i="9" s="1"/>
  <c r="AB2962" i="9" s="1"/>
  <c r="AE2875" i="9" s="1"/>
  <c r="AF2875" i="9"/>
  <c r="AA2962" i="9" l="1"/>
  <c r="Z2963" i="9" s="1"/>
  <c r="AB2963" i="9" s="1"/>
  <c r="AE2876" i="9" s="1"/>
  <c r="AF2876" i="9"/>
  <c r="AA2963" i="9" l="1"/>
  <c r="Z2964" i="9" s="1"/>
  <c r="AB2964" i="9" s="1"/>
  <c r="AE2877" i="9" s="1"/>
  <c r="AF2877" i="9"/>
  <c r="AA2964" i="9" l="1"/>
  <c r="Z2965" i="9" s="1"/>
  <c r="AB2965" i="9" s="1"/>
  <c r="AE2878" i="9" s="1"/>
  <c r="AF2878" i="9"/>
  <c r="AA2965" i="9" l="1"/>
  <c r="Z2966" i="9" s="1"/>
  <c r="AB2966" i="9" s="1"/>
  <c r="AE2879" i="9" s="1"/>
  <c r="AF2879" i="9"/>
  <c r="AA2966" i="9" l="1"/>
  <c r="Z2967" i="9" s="1"/>
  <c r="AB2967" i="9" s="1"/>
  <c r="AE2880" i="9" s="1"/>
  <c r="AF2880" i="9"/>
  <c r="AA2967" i="9" l="1"/>
  <c r="Z2968" i="9" s="1"/>
  <c r="AB2968" i="9" s="1"/>
  <c r="AE2881" i="9" s="1"/>
  <c r="AF2881" i="9"/>
  <c r="AA2968" i="9" l="1"/>
  <c r="Z2969" i="9" s="1"/>
  <c r="AB2969" i="9" s="1"/>
  <c r="AE2882" i="9" s="1"/>
  <c r="AF2882" i="9"/>
  <c r="AA2969" i="9" l="1"/>
  <c r="Z2970" i="9" s="1"/>
  <c r="AB2970" i="9" s="1"/>
  <c r="AE2883" i="9" s="1"/>
  <c r="AF2883" i="9"/>
  <c r="AA2970" i="9" l="1"/>
  <c r="Z2971" i="9" s="1"/>
  <c r="AB2971" i="9" s="1"/>
  <c r="AE2884" i="9" s="1"/>
  <c r="AF2884" i="9"/>
  <c r="AA2971" i="9" l="1"/>
  <c r="Z2972" i="9" s="1"/>
  <c r="AB2972" i="9" s="1"/>
  <c r="AE2885" i="9" s="1"/>
  <c r="AF2885" i="9"/>
  <c r="AA2972" i="9" l="1"/>
  <c r="Z2973" i="9" s="1"/>
  <c r="AB2973" i="9" s="1"/>
  <c r="AE2886" i="9" s="1"/>
  <c r="AF2886" i="9"/>
  <c r="AA2973" i="9" l="1"/>
  <c r="Z2974" i="9" s="1"/>
  <c r="AB2974" i="9" s="1"/>
  <c r="AE2887" i="9" s="1"/>
  <c r="AF2887" i="9"/>
  <c r="AA2974" i="9" l="1"/>
  <c r="Z2975" i="9" s="1"/>
  <c r="AB2975" i="9" s="1"/>
  <c r="AE2888" i="9" s="1"/>
  <c r="AF2888" i="9"/>
  <c r="AA2975" i="9" l="1"/>
  <c r="Z2976" i="9" s="1"/>
  <c r="AB2976" i="9" s="1"/>
  <c r="AE2889" i="9" s="1"/>
  <c r="AF2889" i="9"/>
  <c r="AA2976" i="9" l="1"/>
  <c r="Z2977" i="9" s="1"/>
  <c r="AB2977" i="9" s="1"/>
  <c r="AE2890" i="9" s="1"/>
  <c r="AF2890" i="9"/>
  <c r="AA2977" i="9" l="1"/>
  <c r="Z2978" i="9" s="1"/>
  <c r="AB2978" i="9" s="1"/>
  <c r="AE2891" i="9" s="1"/>
  <c r="AF2891" i="9"/>
  <c r="AA2978" i="9" l="1"/>
  <c r="Z2979" i="9" s="1"/>
  <c r="AB2979" i="9" s="1"/>
  <c r="AE2892" i="9" s="1"/>
  <c r="AF2892" i="9"/>
  <c r="AA2979" i="9" l="1"/>
  <c r="Z2980" i="9" s="1"/>
  <c r="AB2980" i="9" s="1"/>
  <c r="AE2893" i="9" s="1"/>
  <c r="AF2893" i="9"/>
  <c r="AA2980" i="9" l="1"/>
  <c r="Z2981" i="9" s="1"/>
  <c r="AB2981" i="9" s="1"/>
  <c r="AE2894" i="9" s="1"/>
  <c r="AF2894" i="9"/>
  <c r="AA2981" i="9" l="1"/>
  <c r="Z2982" i="9" s="1"/>
  <c r="AB2982" i="9" s="1"/>
  <c r="AE2895" i="9" s="1"/>
  <c r="AF2895" i="9"/>
  <c r="AA2982" i="9" l="1"/>
  <c r="Z2983" i="9" s="1"/>
  <c r="AB2983" i="9" s="1"/>
  <c r="AE2896" i="9" s="1"/>
  <c r="AF2896" i="9"/>
  <c r="AA2983" i="9" l="1"/>
  <c r="Z2984" i="9" s="1"/>
  <c r="AB2984" i="9" s="1"/>
  <c r="AE2897" i="9" s="1"/>
  <c r="AF2897" i="9"/>
  <c r="AA2984" i="9" l="1"/>
  <c r="Z2985" i="9" s="1"/>
  <c r="AB2985" i="9" s="1"/>
  <c r="AE2898" i="9" s="1"/>
  <c r="AF2898" i="9"/>
  <c r="AA2985" i="9" l="1"/>
  <c r="Z2986" i="9" s="1"/>
  <c r="AB2986" i="9" s="1"/>
  <c r="AE2899" i="9" s="1"/>
  <c r="AF2899" i="9"/>
  <c r="AA2986" i="9" l="1"/>
  <c r="Z2987" i="9" s="1"/>
  <c r="AB2987" i="9" s="1"/>
  <c r="AE2900" i="9" s="1"/>
  <c r="AF2900" i="9"/>
  <c r="AA2987" i="9" l="1"/>
  <c r="Z2988" i="9" s="1"/>
  <c r="AB2988" i="9" s="1"/>
  <c r="AE2901" i="9" s="1"/>
  <c r="AF2901" i="9"/>
  <c r="AA2988" i="9" l="1"/>
  <c r="Z2989" i="9" s="1"/>
  <c r="AB2989" i="9" s="1"/>
  <c r="AE2902" i="9" s="1"/>
  <c r="AF2902" i="9"/>
  <c r="AA2989" i="9" l="1"/>
  <c r="Z2990" i="9" s="1"/>
  <c r="AB2990" i="9" s="1"/>
  <c r="AE2903" i="9" s="1"/>
  <c r="AF2903" i="9"/>
  <c r="AA2990" i="9" l="1"/>
  <c r="Z2991" i="9" s="1"/>
  <c r="AB2991" i="9" s="1"/>
  <c r="AE2904" i="9" s="1"/>
  <c r="AF2904" i="9"/>
  <c r="AA2991" i="9" l="1"/>
  <c r="Z2992" i="9" s="1"/>
  <c r="AB2992" i="9" s="1"/>
  <c r="AE2905" i="9" s="1"/>
  <c r="AF2905" i="9"/>
  <c r="AA2992" i="9" l="1"/>
  <c r="Z2993" i="9" s="1"/>
  <c r="AB2993" i="9" s="1"/>
  <c r="AE2906" i="9" s="1"/>
  <c r="AF2906" i="9"/>
  <c r="AA2993" i="9" l="1"/>
  <c r="Z2994" i="9" s="1"/>
  <c r="AB2994" i="9" s="1"/>
  <c r="AE2907" i="9" s="1"/>
  <c r="AF2907" i="9"/>
  <c r="AA2994" i="9" l="1"/>
  <c r="Z2995" i="9" s="1"/>
  <c r="AB2995" i="9" s="1"/>
  <c r="AE2908" i="9" s="1"/>
  <c r="AF2908" i="9"/>
  <c r="AA2995" i="9" l="1"/>
  <c r="Z2996" i="9" s="1"/>
  <c r="AB2996" i="9" s="1"/>
  <c r="AE2909" i="9" s="1"/>
  <c r="AF2909" i="9"/>
  <c r="AA2996" i="9" l="1"/>
  <c r="Z2997" i="9" s="1"/>
  <c r="AB2997" i="9" s="1"/>
  <c r="AE2910" i="9" s="1"/>
  <c r="AF2910" i="9"/>
  <c r="AA2997" i="9" l="1"/>
  <c r="Z2998" i="9" s="1"/>
  <c r="AB2998" i="9" s="1"/>
  <c r="AE2911" i="9" s="1"/>
  <c r="AF2911" i="9"/>
  <c r="AA2998" i="9" l="1"/>
  <c r="Z2999" i="9" s="1"/>
  <c r="AB2999" i="9" s="1"/>
  <c r="AE2912" i="9" s="1"/>
  <c r="AF2912" i="9"/>
  <c r="AA2999" i="9" l="1"/>
  <c r="Z3000" i="9" s="1"/>
  <c r="AB3000" i="9" s="1"/>
  <c r="AE2913" i="9" s="1"/>
  <c r="AF2913" i="9"/>
  <c r="AA3000" i="9" l="1"/>
  <c r="Z3001" i="9" s="1"/>
  <c r="AB3001" i="9" s="1"/>
  <c r="AE2914" i="9" s="1"/>
  <c r="AF2914" i="9"/>
  <c r="AA3001" i="9" l="1"/>
  <c r="Z3002" i="9" s="1"/>
  <c r="AB3002" i="9" s="1"/>
  <c r="AE2915" i="9" s="1"/>
  <c r="AF2915" i="9"/>
  <c r="AA3002" i="9" l="1"/>
  <c r="Z3003" i="9" s="1"/>
  <c r="AB3003" i="9" s="1"/>
  <c r="AE2916" i="9" s="1"/>
  <c r="AF2916" i="9"/>
  <c r="AA3003" i="9" l="1"/>
  <c r="Z3004" i="9" s="1"/>
  <c r="AB3004" i="9" s="1"/>
  <c r="AE2917" i="9" s="1"/>
  <c r="AF2917" i="9"/>
  <c r="AA3004" i="9" l="1"/>
  <c r="Z3005" i="9" s="1"/>
  <c r="AB3005" i="9" s="1"/>
  <c r="AE2918" i="9" s="1"/>
  <c r="AF2918" i="9"/>
  <c r="AA3005" i="9" l="1"/>
  <c r="Z3006" i="9" s="1"/>
  <c r="AB3006" i="9" s="1"/>
  <c r="AE2919" i="9" s="1"/>
  <c r="AF2919" i="9"/>
  <c r="AA3006" i="9" l="1"/>
  <c r="Z3007" i="9" s="1"/>
  <c r="AB3007" i="9" s="1"/>
  <c r="AE2920" i="9" s="1"/>
  <c r="AF2920" i="9"/>
  <c r="AA3007" i="9" l="1"/>
  <c r="Z3008" i="9" s="1"/>
  <c r="AB3008" i="9" s="1"/>
  <c r="AE2921" i="9" s="1"/>
  <c r="AF2921" i="9"/>
  <c r="AA3008" i="9" l="1"/>
  <c r="Z3009" i="9" s="1"/>
  <c r="AB3009" i="9" s="1"/>
  <c r="AE2922" i="9" s="1"/>
  <c r="AF2922" i="9"/>
  <c r="AA3009" i="9" l="1"/>
  <c r="Z3010" i="9" s="1"/>
  <c r="AB3010" i="9" s="1"/>
  <c r="AE2923" i="9" s="1"/>
  <c r="AF2923" i="9"/>
  <c r="AA3010" i="9" l="1"/>
  <c r="Z3011" i="9" s="1"/>
  <c r="AB3011" i="9" s="1"/>
  <c r="AE2924" i="9" s="1"/>
  <c r="AF2924" i="9"/>
  <c r="AA3011" i="9" l="1"/>
  <c r="Z3012" i="9" s="1"/>
  <c r="AB3012" i="9" s="1"/>
  <c r="AE2925" i="9" s="1"/>
  <c r="AF2925" i="9"/>
  <c r="AA3012" i="9" l="1"/>
  <c r="Z3013" i="9" s="1"/>
  <c r="AB3013" i="9" s="1"/>
  <c r="AE2926" i="9" s="1"/>
  <c r="AF2926" i="9"/>
  <c r="AA3013" i="9" l="1"/>
  <c r="Z3014" i="9" s="1"/>
  <c r="AB3014" i="9" s="1"/>
  <c r="AE2927" i="9" s="1"/>
  <c r="AF2927" i="9"/>
  <c r="AA3014" i="9" l="1"/>
  <c r="Z3015" i="9" s="1"/>
  <c r="AB3015" i="9" s="1"/>
  <c r="AE2928" i="9" s="1"/>
  <c r="AF2928" i="9"/>
  <c r="AA3015" i="9" l="1"/>
  <c r="Z3016" i="9" s="1"/>
  <c r="AB3016" i="9" s="1"/>
  <c r="AE2929" i="9" s="1"/>
  <c r="AF2929" i="9"/>
  <c r="AA3016" i="9" l="1"/>
  <c r="Z3017" i="9" s="1"/>
  <c r="AB3017" i="9" s="1"/>
  <c r="AE2930" i="9" s="1"/>
  <c r="AF2930" i="9"/>
  <c r="AA3017" i="9" l="1"/>
  <c r="Z3018" i="9" s="1"/>
  <c r="AB3018" i="9" s="1"/>
  <c r="AE2931" i="9" s="1"/>
  <c r="AF2931" i="9"/>
  <c r="AA3018" i="9" l="1"/>
  <c r="Z3019" i="9" s="1"/>
  <c r="AB3019" i="9" s="1"/>
  <c r="AE2932" i="9" s="1"/>
  <c r="AF2932" i="9"/>
  <c r="AA3019" i="9" l="1"/>
  <c r="Z3020" i="9" s="1"/>
  <c r="AB3020" i="9" s="1"/>
  <c r="AE2933" i="9" s="1"/>
  <c r="AF2933" i="9"/>
  <c r="AA3020" i="9" l="1"/>
  <c r="Z3021" i="9" s="1"/>
  <c r="AB3021" i="9" s="1"/>
  <c r="AE2934" i="9" s="1"/>
  <c r="AF2934" i="9"/>
  <c r="AA3021" i="9" l="1"/>
  <c r="Z3022" i="9" s="1"/>
  <c r="AB3022" i="9" s="1"/>
  <c r="AE2935" i="9" s="1"/>
  <c r="AF2935" i="9"/>
  <c r="AA3022" i="9" l="1"/>
  <c r="Z3023" i="9" s="1"/>
  <c r="AB3023" i="9" s="1"/>
  <c r="AE2936" i="9" s="1"/>
  <c r="AF2936" i="9"/>
  <c r="AA3023" i="9" l="1"/>
  <c r="Z3024" i="9" s="1"/>
  <c r="AB3024" i="9" s="1"/>
  <c r="AE2937" i="9" s="1"/>
  <c r="AF2937" i="9"/>
  <c r="AA3024" i="9" l="1"/>
  <c r="Z3025" i="9" s="1"/>
  <c r="AB3025" i="9" s="1"/>
  <c r="AE2938" i="9" s="1"/>
  <c r="AF2938" i="9"/>
  <c r="AA3025" i="9" l="1"/>
  <c r="Z3026" i="9" s="1"/>
  <c r="AB3026" i="9" s="1"/>
  <c r="AE2939" i="9" s="1"/>
  <c r="AF2939" i="9"/>
  <c r="AA3026" i="9" l="1"/>
  <c r="Z3027" i="9" s="1"/>
  <c r="AB3027" i="9" s="1"/>
  <c r="AE2940" i="9" s="1"/>
  <c r="AF2940" i="9"/>
  <c r="AA3027" i="9" l="1"/>
  <c r="Z3028" i="9" s="1"/>
  <c r="AB3028" i="9" s="1"/>
  <c r="AE2941" i="9" s="1"/>
  <c r="AF2941" i="9"/>
  <c r="AA3028" i="9" l="1"/>
  <c r="Z3029" i="9" s="1"/>
  <c r="AB3029" i="9" s="1"/>
  <c r="AE2942" i="9" s="1"/>
  <c r="AF2942" i="9"/>
  <c r="AA3029" i="9" l="1"/>
  <c r="Z3030" i="9" s="1"/>
  <c r="AB3030" i="9" s="1"/>
  <c r="AE2943" i="9" s="1"/>
  <c r="AF2943" i="9"/>
  <c r="AA3030" i="9" l="1"/>
  <c r="Z3031" i="9" s="1"/>
  <c r="AB3031" i="9" s="1"/>
  <c r="AE2944" i="9" s="1"/>
  <c r="AF2944" i="9"/>
  <c r="AA3031" i="9" l="1"/>
  <c r="Z3032" i="9" s="1"/>
  <c r="AB3032" i="9" s="1"/>
  <c r="AE2945" i="9" s="1"/>
  <c r="AF2945" i="9"/>
  <c r="AA3032" i="9" l="1"/>
  <c r="Z3033" i="9" s="1"/>
  <c r="AB3033" i="9" s="1"/>
  <c r="AE2946" i="9" s="1"/>
  <c r="AF2946" i="9"/>
  <c r="AA3033" i="9" l="1"/>
  <c r="Z3034" i="9" s="1"/>
  <c r="AB3034" i="9" s="1"/>
  <c r="AE2947" i="9" s="1"/>
  <c r="AF2947" i="9"/>
  <c r="AA3034" i="9" l="1"/>
  <c r="Z3035" i="9" s="1"/>
  <c r="AB3035" i="9" s="1"/>
  <c r="AE2948" i="9" s="1"/>
  <c r="AF2948" i="9"/>
  <c r="AA3035" i="9" l="1"/>
  <c r="Z3036" i="9" s="1"/>
  <c r="AB3036" i="9" s="1"/>
  <c r="AE2949" i="9" s="1"/>
  <c r="AF2949" i="9"/>
  <c r="AA3036" i="9" l="1"/>
  <c r="Z3037" i="9" s="1"/>
  <c r="AB3037" i="9" s="1"/>
  <c r="AE2950" i="9" s="1"/>
  <c r="AF2950" i="9"/>
  <c r="AA3037" i="9" l="1"/>
  <c r="Z3038" i="9" s="1"/>
  <c r="AB3038" i="9" s="1"/>
  <c r="AE2951" i="9" s="1"/>
  <c r="AF2951" i="9"/>
  <c r="AA3038" i="9" l="1"/>
  <c r="Z3039" i="9" s="1"/>
  <c r="AB3039" i="9" s="1"/>
  <c r="AE2952" i="9" s="1"/>
  <c r="AF2952" i="9"/>
  <c r="AA3039" i="9" l="1"/>
  <c r="Z3040" i="9" s="1"/>
  <c r="AB3040" i="9" s="1"/>
  <c r="AE2953" i="9" s="1"/>
  <c r="AF2953" i="9"/>
  <c r="AA3040" i="9" l="1"/>
  <c r="Z3041" i="9" s="1"/>
  <c r="AB3041" i="9" s="1"/>
  <c r="AE2954" i="9" s="1"/>
  <c r="AF2954" i="9"/>
  <c r="AA3041" i="9" l="1"/>
  <c r="Z3042" i="9" s="1"/>
  <c r="AB3042" i="9" s="1"/>
  <c r="AE2955" i="9" s="1"/>
  <c r="AF2955" i="9"/>
  <c r="AA3042" i="9" l="1"/>
  <c r="Z3043" i="9" s="1"/>
  <c r="AB3043" i="9" s="1"/>
  <c r="AE2956" i="9" s="1"/>
  <c r="AF2956" i="9"/>
  <c r="AA3043" i="9" l="1"/>
  <c r="Z3044" i="9" s="1"/>
  <c r="AB3044" i="9" s="1"/>
  <c r="AE2957" i="9" s="1"/>
  <c r="AF2957" i="9"/>
  <c r="AA3044" i="9" l="1"/>
  <c r="Z3045" i="9" s="1"/>
  <c r="AB3045" i="9" s="1"/>
  <c r="AE2958" i="9" s="1"/>
  <c r="AF2958" i="9"/>
  <c r="AA3045" i="9" l="1"/>
  <c r="Z3046" i="9" s="1"/>
  <c r="AB3046" i="9" s="1"/>
  <c r="AE2959" i="9" s="1"/>
  <c r="AF2959" i="9"/>
  <c r="AA3046" i="9" l="1"/>
  <c r="Z3047" i="9" s="1"/>
  <c r="AB3047" i="9" s="1"/>
  <c r="AE2960" i="9" s="1"/>
  <c r="AF2960" i="9"/>
  <c r="AA3047" i="9" l="1"/>
  <c r="Z3048" i="9" s="1"/>
  <c r="AB3048" i="9" s="1"/>
  <c r="AE2961" i="9" s="1"/>
  <c r="AF2961" i="9"/>
  <c r="AA3048" i="9" l="1"/>
  <c r="Z3049" i="9" s="1"/>
  <c r="AB3049" i="9" s="1"/>
  <c r="AE2962" i="9" s="1"/>
  <c r="AF2962" i="9"/>
  <c r="AA3049" i="9" l="1"/>
  <c r="Z3050" i="9" s="1"/>
  <c r="AB3050" i="9" s="1"/>
  <c r="AE2963" i="9" s="1"/>
  <c r="AF2963" i="9"/>
  <c r="AA3050" i="9" l="1"/>
  <c r="Z3051" i="9" s="1"/>
  <c r="AB3051" i="9" s="1"/>
  <c r="AE2964" i="9" s="1"/>
  <c r="AF2964" i="9"/>
  <c r="AA3051" i="9" l="1"/>
  <c r="Z3052" i="9" s="1"/>
  <c r="AB3052" i="9" s="1"/>
  <c r="AE2965" i="9" s="1"/>
  <c r="AF2965" i="9"/>
  <c r="AA3052" i="9" l="1"/>
  <c r="Z3053" i="9" s="1"/>
  <c r="AB3053" i="9" s="1"/>
  <c r="AE2966" i="9" s="1"/>
  <c r="AF2966" i="9"/>
  <c r="AA3053" i="9" l="1"/>
  <c r="Z3054" i="9" s="1"/>
  <c r="AB3054" i="9" s="1"/>
  <c r="AE2967" i="9" s="1"/>
  <c r="AF2967" i="9"/>
  <c r="AA3054" i="9" l="1"/>
  <c r="Z3055" i="9" s="1"/>
  <c r="AB3055" i="9" s="1"/>
  <c r="AE2968" i="9" s="1"/>
  <c r="AF2968" i="9"/>
  <c r="AA3055" i="9" l="1"/>
  <c r="Z3056" i="9" s="1"/>
  <c r="AB3056" i="9" s="1"/>
  <c r="AE2969" i="9" s="1"/>
  <c r="AF2969" i="9"/>
  <c r="AA3056" i="9" l="1"/>
  <c r="Z3057" i="9" s="1"/>
  <c r="AB3057" i="9" s="1"/>
  <c r="AE2970" i="9" s="1"/>
  <c r="AF2970" i="9"/>
  <c r="AA3057" i="9" l="1"/>
  <c r="Z3058" i="9" s="1"/>
  <c r="AB3058" i="9" s="1"/>
  <c r="AE2971" i="9" s="1"/>
  <c r="AF2971" i="9"/>
  <c r="AA3058" i="9" l="1"/>
  <c r="Z3059" i="9" s="1"/>
  <c r="AB3059" i="9" s="1"/>
  <c r="AE2972" i="9" s="1"/>
  <c r="AF2972" i="9"/>
  <c r="AA3059" i="9" l="1"/>
  <c r="Z3060" i="9" s="1"/>
  <c r="AB3060" i="9" s="1"/>
  <c r="AE2973" i="9" s="1"/>
  <c r="AF2973" i="9"/>
  <c r="AA3060" i="9" l="1"/>
  <c r="Z3061" i="9" s="1"/>
  <c r="AB3061" i="9" s="1"/>
  <c r="AE2974" i="9" s="1"/>
  <c r="AF2974" i="9"/>
  <c r="AA3061" i="9" l="1"/>
  <c r="Z3062" i="9" s="1"/>
  <c r="AB3062" i="9" s="1"/>
  <c r="AE2975" i="9" s="1"/>
  <c r="AF2975" i="9"/>
  <c r="AA3062" i="9" l="1"/>
  <c r="Z3063" i="9" s="1"/>
  <c r="AB3063" i="9" s="1"/>
  <c r="AE2976" i="9" s="1"/>
  <c r="AF2976" i="9"/>
  <c r="AA3063" i="9" l="1"/>
  <c r="Z3064" i="9" s="1"/>
  <c r="AB3064" i="9" s="1"/>
  <c r="AE2977" i="9" s="1"/>
  <c r="AF2977" i="9"/>
  <c r="AA3064" i="9" l="1"/>
  <c r="Z3065" i="9" s="1"/>
  <c r="AB3065" i="9" s="1"/>
  <c r="AE2978" i="9" s="1"/>
  <c r="AF2978" i="9"/>
  <c r="AA3065" i="9" l="1"/>
  <c r="Z3066" i="9" s="1"/>
  <c r="AB3066" i="9" s="1"/>
  <c r="AE2979" i="9" s="1"/>
  <c r="AF2979" i="9"/>
  <c r="AA3066" i="9" l="1"/>
  <c r="Z3067" i="9" s="1"/>
  <c r="AB3067" i="9" s="1"/>
  <c r="AE2980" i="9" s="1"/>
  <c r="AF2980" i="9"/>
  <c r="AA3067" i="9" l="1"/>
  <c r="Z3068" i="9" s="1"/>
  <c r="AB3068" i="9" s="1"/>
  <c r="AE2981" i="9" s="1"/>
  <c r="AF2981" i="9"/>
  <c r="AA3068" i="9" l="1"/>
  <c r="Z3069" i="9" s="1"/>
  <c r="AB3069" i="9" s="1"/>
  <c r="AE2982" i="9" s="1"/>
  <c r="AF2982" i="9"/>
  <c r="AA3069" i="9" l="1"/>
  <c r="Z3070" i="9" s="1"/>
  <c r="AB3070" i="9" s="1"/>
  <c r="AE2983" i="9" s="1"/>
  <c r="AF2983" i="9"/>
  <c r="AA3070" i="9" l="1"/>
  <c r="Z3071" i="9" s="1"/>
  <c r="AB3071" i="9" s="1"/>
  <c r="AE2984" i="9" s="1"/>
  <c r="AF2984" i="9"/>
  <c r="AA3071" i="9" l="1"/>
  <c r="Z3072" i="9" s="1"/>
  <c r="AB3072" i="9" s="1"/>
  <c r="AE2985" i="9" s="1"/>
  <c r="AF2985" i="9"/>
  <c r="AA3072" i="9" l="1"/>
  <c r="Z3073" i="9" s="1"/>
  <c r="AB3073" i="9" s="1"/>
  <c r="AE2986" i="9" s="1"/>
  <c r="AF2986" i="9"/>
  <c r="AA3073" i="9" l="1"/>
  <c r="Z3074" i="9" s="1"/>
  <c r="AB3074" i="9" s="1"/>
  <c r="AE2987" i="9" s="1"/>
  <c r="AF2987" i="9"/>
  <c r="AA3074" i="9" l="1"/>
  <c r="Z3075" i="9" s="1"/>
  <c r="AB3075" i="9" s="1"/>
  <c r="AE2988" i="9" s="1"/>
  <c r="AF2988" i="9"/>
  <c r="AA3075" i="9" l="1"/>
  <c r="Z3076" i="9" s="1"/>
  <c r="AB3076" i="9" s="1"/>
  <c r="AE2989" i="9" s="1"/>
  <c r="AF2989" i="9"/>
  <c r="AA3076" i="9" l="1"/>
  <c r="Z3077" i="9" s="1"/>
  <c r="AB3077" i="9" s="1"/>
  <c r="AE2990" i="9" s="1"/>
  <c r="AF2990" i="9"/>
  <c r="AA3077" i="9" l="1"/>
  <c r="Z3078" i="9" s="1"/>
  <c r="AB3078" i="9" s="1"/>
  <c r="AE2991" i="9" s="1"/>
  <c r="AF2991" i="9"/>
  <c r="AA3078" i="9" l="1"/>
  <c r="Z3079" i="9" s="1"/>
  <c r="AB3079" i="9" s="1"/>
  <c r="AE2992" i="9" s="1"/>
  <c r="AF2992" i="9"/>
  <c r="AA3079" i="9" l="1"/>
  <c r="Z3080" i="9" s="1"/>
  <c r="AB3080" i="9" s="1"/>
  <c r="AE2993" i="9" s="1"/>
  <c r="AF2993" i="9"/>
  <c r="AA3080" i="9" l="1"/>
  <c r="Z3081" i="9" s="1"/>
  <c r="AB3081" i="9" s="1"/>
  <c r="AE2994" i="9" s="1"/>
  <c r="AF2994" i="9"/>
  <c r="AA3081" i="9" l="1"/>
  <c r="Z3082" i="9" s="1"/>
  <c r="AB3082" i="9" s="1"/>
  <c r="AE2995" i="9" s="1"/>
  <c r="AF2995" i="9"/>
  <c r="AA3082" i="9" l="1"/>
  <c r="Z3083" i="9" s="1"/>
  <c r="AB3083" i="9" s="1"/>
  <c r="AE2996" i="9" s="1"/>
  <c r="AF2996" i="9"/>
  <c r="AA3083" i="9" l="1"/>
  <c r="Z3084" i="9" s="1"/>
  <c r="AB3084" i="9" s="1"/>
  <c r="AE2997" i="9" s="1"/>
  <c r="AF2997" i="9"/>
  <c r="AA3084" i="9" l="1"/>
  <c r="Z3085" i="9" s="1"/>
  <c r="AB3085" i="9" s="1"/>
  <c r="AE2998" i="9" s="1"/>
  <c r="AF2998" i="9"/>
  <c r="AA3085" i="9" l="1"/>
  <c r="Z3086" i="9" s="1"/>
  <c r="AB3086" i="9" s="1"/>
  <c r="AE2999" i="9" s="1"/>
  <c r="AF2999" i="9"/>
  <c r="AA3086" i="9" l="1"/>
  <c r="Z3087" i="9" s="1"/>
  <c r="AB3087" i="9" s="1"/>
  <c r="AE3000" i="9" s="1"/>
  <c r="AF3000" i="9"/>
  <c r="AA3087" i="9" l="1"/>
  <c r="Z3088" i="9" s="1"/>
  <c r="AB3088" i="9" s="1"/>
  <c r="AE3001" i="9" s="1"/>
  <c r="AF3001" i="9"/>
  <c r="AA3088" i="9" l="1"/>
  <c r="Z3089" i="9" s="1"/>
  <c r="AB3089" i="9" s="1"/>
  <c r="AE3002" i="9" s="1"/>
  <c r="AF3002" i="9"/>
  <c r="AA3089" i="9" l="1"/>
  <c r="Z3090" i="9" s="1"/>
  <c r="AB3090" i="9" s="1"/>
  <c r="AE3003" i="9" s="1"/>
  <c r="AF3003" i="9"/>
  <c r="AA3090" i="9" l="1"/>
  <c r="Z3091" i="9" s="1"/>
  <c r="AB3091" i="9" s="1"/>
  <c r="AE3004" i="9" s="1"/>
  <c r="AF3004" i="9"/>
  <c r="AA3091" i="9" l="1"/>
  <c r="Z3092" i="9" s="1"/>
  <c r="AB3092" i="9" s="1"/>
  <c r="AE3005" i="9" s="1"/>
  <c r="AF3005" i="9"/>
  <c r="AA3092" i="9" l="1"/>
  <c r="Z3093" i="9" s="1"/>
  <c r="AB3093" i="9" s="1"/>
  <c r="AE3006" i="9" s="1"/>
  <c r="AF3006" i="9"/>
  <c r="AA3093" i="9" l="1"/>
  <c r="Z3094" i="9" s="1"/>
  <c r="AB3094" i="9" s="1"/>
  <c r="AE3007" i="9" s="1"/>
  <c r="AF3007" i="9"/>
  <c r="AA3094" i="9" l="1"/>
  <c r="Z3095" i="9" s="1"/>
  <c r="AB3095" i="9" s="1"/>
  <c r="AE3008" i="9" s="1"/>
  <c r="AF3008" i="9"/>
  <c r="AA3095" i="9" l="1"/>
  <c r="Z3096" i="9" s="1"/>
  <c r="AB3096" i="9" s="1"/>
  <c r="AE3009" i="9" s="1"/>
  <c r="AF3009" i="9"/>
  <c r="AA3096" i="9" l="1"/>
  <c r="Z3097" i="9" s="1"/>
  <c r="AB3097" i="9" s="1"/>
  <c r="AE3010" i="9" s="1"/>
  <c r="AF3010" i="9"/>
  <c r="AA3097" i="9" l="1"/>
  <c r="Z3098" i="9" s="1"/>
  <c r="AB3098" i="9" s="1"/>
  <c r="AE3011" i="9" s="1"/>
  <c r="AF3011" i="9"/>
  <c r="AA3098" i="9" l="1"/>
  <c r="Z3099" i="9" s="1"/>
  <c r="AB3099" i="9" s="1"/>
  <c r="AE3012" i="9" s="1"/>
  <c r="AF3012" i="9"/>
  <c r="AA3099" i="9" l="1"/>
  <c r="Z3100" i="9" s="1"/>
  <c r="AB3100" i="9" s="1"/>
  <c r="AE3013" i="9" s="1"/>
  <c r="AF3013" i="9"/>
  <c r="AA3100" i="9" l="1"/>
  <c r="Z3101" i="9" s="1"/>
  <c r="AB3101" i="9" s="1"/>
  <c r="AE3014" i="9" s="1"/>
  <c r="AF3014" i="9"/>
  <c r="AA3101" i="9" l="1"/>
  <c r="Z3102" i="9" s="1"/>
  <c r="AB3102" i="9" s="1"/>
  <c r="AE3015" i="9" s="1"/>
  <c r="AF3015" i="9"/>
  <c r="AA3102" i="9" l="1"/>
  <c r="Z3103" i="9" s="1"/>
  <c r="AB3103" i="9" s="1"/>
  <c r="AE3016" i="9" s="1"/>
  <c r="AF3016" i="9"/>
  <c r="AA3103" i="9" l="1"/>
  <c r="Z3104" i="9" s="1"/>
  <c r="AB3104" i="9" s="1"/>
  <c r="AE3017" i="9" s="1"/>
  <c r="AF3017" i="9"/>
  <c r="AA3104" i="9" l="1"/>
  <c r="Z3105" i="9" s="1"/>
  <c r="AB3105" i="9" s="1"/>
  <c r="AE3018" i="9" s="1"/>
  <c r="AF3018" i="9"/>
  <c r="AA3105" i="9" l="1"/>
  <c r="Z3106" i="9" s="1"/>
  <c r="AB3106" i="9" s="1"/>
  <c r="AE3019" i="9" s="1"/>
  <c r="AF3019" i="9"/>
  <c r="AA3106" i="9" l="1"/>
  <c r="Z3107" i="9" s="1"/>
  <c r="AB3107" i="9" s="1"/>
  <c r="AE3020" i="9" s="1"/>
  <c r="AF3020" i="9"/>
  <c r="AA3107" i="9" l="1"/>
  <c r="Z3108" i="9" s="1"/>
  <c r="AB3108" i="9" s="1"/>
  <c r="AE3021" i="9" s="1"/>
  <c r="AF3021" i="9"/>
  <c r="AA3108" i="9" l="1"/>
  <c r="Z3109" i="9" s="1"/>
  <c r="AB3109" i="9" s="1"/>
  <c r="AE3022" i="9" s="1"/>
  <c r="AF3022" i="9"/>
  <c r="AA3109" i="9" l="1"/>
  <c r="Z3110" i="9" s="1"/>
  <c r="AB3110" i="9" s="1"/>
  <c r="AE3023" i="9" s="1"/>
  <c r="AF3023" i="9"/>
  <c r="AA3110" i="9" l="1"/>
  <c r="Z3111" i="9" s="1"/>
  <c r="AB3111" i="9" s="1"/>
  <c r="AE3024" i="9" s="1"/>
  <c r="AF3024" i="9"/>
  <c r="AA3111" i="9" l="1"/>
  <c r="Z3112" i="9" s="1"/>
  <c r="AB3112" i="9" s="1"/>
  <c r="AE3025" i="9" s="1"/>
  <c r="AF3025" i="9"/>
  <c r="AA3112" i="9" l="1"/>
  <c r="Z3113" i="9" s="1"/>
  <c r="AB3113" i="9" s="1"/>
  <c r="AE3026" i="9" s="1"/>
  <c r="AF3026" i="9"/>
  <c r="AA3113" i="9" l="1"/>
  <c r="Z3114" i="9" s="1"/>
  <c r="AB3114" i="9" s="1"/>
  <c r="AE3027" i="9" s="1"/>
  <c r="AF3027" i="9"/>
  <c r="AA3114" i="9" l="1"/>
  <c r="Z3115" i="9" s="1"/>
  <c r="AB3115" i="9" s="1"/>
  <c r="AE3028" i="9" s="1"/>
  <c r="AF3028" i="9"/>
  <c r="AA3115" i="9" l="1"/>
  <c r="Z3116" i="9" s="1"/>
  <c r="AB3116" i="9" s="1"/>
  <c r="AE3029" i="9" s="1"/>
  <c r="AF3029" i="9"/>
  <c r="AA3116" i="9" l="1"/>
  <c r="Z3117" i="9" s="1"/>
  <c r="AB3117" i="9" s="1"/>
  <c r="AE3030" i="9" s="1"/>
  <c r="AF3030" i="9"/>
  <c r="AA3117" i="9" l="1"/>
  <c r="Z3118" i="9" s="1"/>
  <c r="AB3118" i="9" s="1"/>
  <c r="AE3031" i="9" s="1"/>
  <c r="AF3031" i="9"/>
  <c r="AA3118" i="9" l="1"/>
  <c r="Z3119" i="9" s="1"/>
  <c r="AB3119" i="9" s="1"/>
  <c r="AE3032" i="9" s="1"/>
  <c r="AF3032" i="9"/>
  <c r="AA3119" i="9" l="1"/>
  <c r="Z3120" i="9" s="1"/>
  <c r="AB3120" i="9" s="1"/>
  <c r="AE3033" i="9" s="1"/>
  <c r="AF3033" i="9"/>
  <c r="AA3120" i="9" l="1"/>
  <c r="Z3121" i="9" s="1"/>
  <c r="AB3121" i="9" s="1"/>
  <c r="AE3034" i="9" s="1"/>
  <c r="AF3034" i="9"/>
  <c r="AA3121" i="9" l="1"/>
  <c r="Z3122" i="9" s="1"/>
  <c r="AB3122" i="9" s="1"/>
  <c r="AE3035" i="9" s="1"/>
  <c r="AF3035" i="9"/>
  <c r="AA3122" i="9" l="1"/>
  <c r="Z3123" i="9" s="1"/>
  <c r="AB3123" i="9" s="1"/>
  <c r="AE3036" i="9" s="1"/>
  <c r="AF3036" i="9"/>
  <c r="AA3123" i="9" l="1"/>
  <c r="Z3124" i="9" s="1"/>
  <c r="AB3124" i="9" s="1"/>
  <c r="AE3037" i="9" s="1"/>
  <c r="AF3037" i="9"/>
  <c r="AA3124" i="9" l="1"/>
  <c r="Z3125" i="9" s="1"/>
  <c r="AB3125" i="9" s="1"/>
  <c r="AE3038" i="9" s="1"/>
  <c r="AF3038" i="9"/>
  <c r="AA3125" i="9" l="1"/>
  <c r="Z3126" i="9" s="1"/>
  <c r="AB3126" i="9" s="1"/>
  <c r="AE3039" i="9" s="1"/>
  <c r="AF3039" i="9"/>
  <c r="AA3126" i="9" l="1"/>
  <c r="Z3127" i="9" s="1"/>
  <c r="AB3127" i="9" s="1"/>
  <c r="AE3040" i="9" s="1"/>
  <c r="AF3040" i="9"/>
  <c r="AA3127" i="9" l="1"/>
  <c r="Z3128" i="9" s="1"/>
  <c r="AB3128" i="9" s="1"/>
  <c r="AE3041" i="9" s="1"/>
  <c r="AF3041" i="9"/>
  <c r="AA3128" i="9" l="1"/>
  <c r="Z3129" i="9" s="1"/>
  <c r="AB3129" i="9" s="1"/>
  <c r="AE3042" i="9" s="1"/>
  <c r="AF3042" i="9"/>
  <c r="AA3129" i="9" l="1"/>
  <c r="Z3130" i="9" s="1"/>
  <c r="AB3130" i="9" s="1"/>
  <c r="AE3043" i="9" s="1"/>
  <c r="AF3043" i="9"/>
  <c r="AA3130" i="9" l="1"/>
  <c r="Z3131" i="9" s="1"/>
  <c r="AB3131" i="9" s="1"/>
  <c r="AE3044" i="9" s="1"/>
  <c r="AF3044" i="9"/>
  <c r="AA3131" i="9" l="1"/>
  <c r="Z3132" i="9" s="1"/>
  <c r="AB3132" i="9" s="1"/>
  <c r="AE3045" i="9" s="1"/>
  <c r="AF3045" i="9"/>
  <c r="AA3132" i="9" l="1"/>
  <c r="Z3133" i="9" s="1"/>
  <c r="AB3133" i="9" s="1"/>
  <c r="AE3046" i="9" s="1"/>
  <c r="AF3046" i="9"/>
  <c r="AA3133" i="9" l="1"/>
  <c r="Z3134" i="9" s="1"/>
  <c r="AB3134" i="9" s="1"/>
  <c r="AE3047" i="9" s="1"/>
  <c r="AF3047" i="9"/>
  <c r="AA3134" i="9" l="1"/>
  <c r="Z3135" i="9" s="1"/>
  <c r="AB3135" i="9" s="1"/>
  <c r="AE3048" i="9" s="1"/>
  <c r="AF3048" i="9"/>
  <c r="AA3135" i="9" l="1"/>
  <c r="Z3136" i="9" s="1"/>
  <c r="AB3136" i="9" s="1"/>
  <c r="AE3049" i="9" s="1"/>
  <c r="AF3049" i="9"/>
  <c r="AA3136" i="9" l="1"/>
  <c r="Z3137" i="9" s="1"/>
  <c r="AB3137" i="9" s="1"/>
  <c r="AE3050" i="9" s="1"/>
  <c r="AF3050" i="9"/>
  <c r="AA3137" i="9" l="1"/>
  <c r="Z3138" i="9" s="1"/>
  <c r="AB3138" i="9" s="1"/>
  <c r="AE3051" i="9" s="1"/>
  <c r="AF3051" i="9"/>
  <c r="AA3138" i="9" l="1"/>
  <c r="Z3139" i="9" s="1"/>
  <c r="AB3139" i="9" s="1"/>
  <c r="AE3052" i="9" s="1"/>
  <c r="AF3052" i="9"/>
  <c r="AA3139" i="9" l="1"/>
  <c r="Z3140" i="9" s="1"/>
  <c r="AB3140" i="9" s="1"/>
  <c r="AE3053" i="9" s="1"/>
  <c r="AF3053" i="9"/>
  <c r="AA3140" i="9" l="1"/>
  <c r="Z3141" i="9" s="1"/>
  <c r="AB3141" i="9" s="1"/>
  <c r="AE3054" i="9" s="1"/>
  <c r="AF3054" i="9"/>
  <c r="AA3141" i="9" l="1"/>
  <c r="Z3142" i="9" s="1"/>
  <c r="AB3142" i="9" s="1"/>
  <c r="AE3055" i="9" s="1"/>
  <c r="AF3055" i="9"/>
  <c r="AA3142" i="9" l="1"/>
  <c r="Z3143" i="9" s="1"/>
  <c r="AB3143" i="9" s="1"/>
  <c r="AE3056" i="9" s="1"/>
  <c r="AF3056" i="9"/>
  <c r="AA3143" i="9" l="1"/>
  <c r="Z3144" i="9" s="1"/>
  <c r="AB3144" i="9" s="1"/>
  <c r="AE3057" i="9" s="1"/>
  <c r="AF3057" i="9"/>
  <c r="AA3144" i="9" l="1"/>
  <c r="Z3145" i="9" s="1"/>
  <c r="AB3145" i="9" s="1"/>
  <c r="AE3058" i="9" s="1"/>
  <c r="AF3058" i="9"/>
  <c r="AA3145" i="9" l="1"/>
  <c r="Z3146" i="9" s="1"/>
  <c r="AB3146" i="9" s="1"/>
  <c r="AE3059" i="9" s="1"/>
  <c r="AF3059" i="9"/>
  <c r="AA3146" i="9" l="1"/>
  <c r="Z3147" i="9" s="1"/>
  <c r="AB3147" i="9" s="1"/>
  <c r="AE3060" i="9" s="1"/>
  <c r="AF3060" i="9"/>
  <c r="AA3147" i="9" l="1"/>
  <c r="Z3148" i="9" s="1"/>
  <c r="AB3148" i="9" s="1"/>
  <c r="AE3061" i="9" s="1"/>
  <c r="AF3061" i="9"/>
  <c r="AA3148" i="9" l="1"/>
  <c r="Z3149" i="9" s="1"/>
  <c r="AB3149" i="9" s="1"/>
  <c r="AE3062" i="9" s="1"/>
  <c r="AF3062" i="9"/>
  <c r="AA3149" i="9" l="1"/>
  <c r="Z3150" i="9" s="1"/>
  <c r="AB3150" i="9" s="1"/>
  <c r="AE3063" i="9" s="1"/>
  <c r="AF3063" i="9"/>
  <c r="AA3150" i="9" l="1"/>
  <c r="Z3151" i="9" s="1"/>
  <c r="AB3151" i="9" s="1"/>
  <c r="AE3064" i="9" s="1"/>
  <c r="AF3064" i="9"/>
  <c r="AA3151" i="9" l="1"/>
  <c r="Z3152" i="9" s="1"/>
  <c r="AB3152" i="9" s="1"/>
  <c r="AE3065" i="9" s="1"/>
  <c r="AF3065" i="9"/>
  <c r="AA3152" i="9" l="1"/>
  <c r="Z3153" i="9" s="1"/>
  <c r="AB3153" i="9" s="1"/>
  <c r="AE3066" i="9" s="1"/>
  <c r="AF3066" i="9"/>
  <c r="AA3153" i="9" l="1"/>
  <c r="Z3154" i="9" s="1"/>
  <c r="AB3154" i="9" s="1"/>
  <c r="AE3067" i="9" s="1"/>
  <c r="AF3067" i="9"/>
  <c r="AA3154" i="9" l="1"/>
  <c r="Z3155" i="9" s="1"/>
  <c r="AB3155" i="9" s="1"/>
  <c r="AE3068" i="9" s="1"/>
  <c r="AF3068" i="9"/>
  <c r="AA3155" i="9" l="1"/>
  <c r="Z3156" i="9" s="1"/>
  <c r="AB3156" i="9" s="1"/>
  <c r="AE3069" i="9" s="1"/>
  <c r="AF3069" i="9"/>
  <c r="AA3156" i="9" l="1"/>
  <c r="Z3157" i="9" s="1"/>
  <c r="AB3157" i="9" s="1"/>
  <c r="AE3070" i="9" s="1"/>
  <c r="AF3070" i="9"/>
  <c r="AA3157" i="9" l="1"/>
  <c r="Z3158" i="9" s="1"/>
  <c r="AB3158" i="9" s="1"/>
  <c r="AE3071" i="9" s="1"/>
  <c r="AF3071" i="9"/>
  <c r="AA3158" i="9" l="1"/>
  <c r="Z3159" i="9" s="1"/>
  <c r="AB3159" i="9" s="1"/>
  <c r="AE3072" i="9" s="1"/>
  <c r="AF3072" i="9"/>
  <c r="AA3159" i="9" l="1"/>
  <c r="Z3160" i="9" s="1"/>
  <c r="AB3160" i="9" s="1"/>
  <c r="AE3073" i="9" s="1"/>
  <c r="AF3073" i="9"/>
  <c r="AA3160" i="9" l="1"/>
  <c r="Z3161" i="9" s="1"/>
  <c r="AB3161" i="9" s="1"/>
  <c r="AE3074" i="9" s="1"/>
  <c r="AF3074" i="9"/>
  <c r="AA3161" i="9" l="1"/>
  <c r="Z3162" i="9" s="1"/>
  <c r="AB3162" i="9" s="1"/>
  <c r="AE3075" i="9" s="1"/>
  <c r="AF3075" i="9"/>
  <c r="AA3162" i="9" l="1"/>
  <c r="Z3163" i="9" s="1"/>
  <c r="AB3163" i="9" s="1"/>
  <c r="AE3076" i="9" s="1"/>
  <c r="AF3076" i="9"/>
  <c r="AA3163" i="9" l="1"/>
  <c r="Z3164" i="9" s="1"/>
  <c r="AB3164" i="9" s="1"/>
  <c r="AE3077" i="9" s="1"/>
  <c r="AF3077" i="9"/>
  <c r="AA3164" i="9" l="1"/>
  <c r="Z3165" i="9" s="1"/>
  <c r="AB3165" i="9" s="1"/>
  <c r="AE3078" i="9" s="1"/>
  <c r="AF3078" i="9"/>
  <c r="AA3165" i="9" l="1"/>
  <c r="Z3166" i="9" s="1"/>
  <c r="AB3166" i="9" s="1"/>
  <c r="AE3079" i="9" s="1"/>
  <c r="AF3079" i="9"/>
  <c r="AA3166" i="9" l="1"/>
  <c r="Z3167" i="9" s="1"/>
  <c r="AB3167" i="9" s="1"/>
  <c r="AE3080" i="9" s="1"/>
  <c r="AF3080" i="9"/>
  <c r="AA3167" i="9" l="1"/>
  <c r="Z3168" i="9" s="1"/>
  <c r="AB3168" i="9" s="1"/>
  <c r="AE3081" i="9" s="1"/>
  <c r="AF3081" i="9"/>
  <c r="AA3168" i="9" l="1"/>
  <c r="Z3169" i="9" s="1"/>
  <c r="AB3169" i="9" s="1"/>
  <c r="AE3082" i="9" s="1"/>
  <c r="AF3082" i="9"/>
  <c r="AA3169" i="9" l="1"/>
  <c r="Z3170" i="9" s="1"/>
  <c r="AB3170" i="9" s="1"/>
  <c r="AE3083" i="9" s="1"/>
  <c r="AF3083" i="9"/>
  <c r="AA3170" i="9" l="1"/>
  <c r="Z3171" i="9" s="1"/>
  <c r="AB3171" i="9" s="1"/>
  <c r="AE3084" i="9" s="1"/>
  <c r="AF3084" i="9"/>
  <c r="AA3171" i="9" l="1"/>
  <c r="Z3172" i="9" s="1"/>
  <c r="AB3172" i="9" s="1"/>
  <c r="AE3085" i="9" s="1"/>
  <c r="AF3085" i="9"/>
  <c r="AA3172" i="9" l="1"/>
  <c r="Z3173" i="9" s="1"/>
  <c r="AB3173" i="9" s="1"/>
  <c r="AE3086" i="9" s="1"/>
  <c r="AF3086" i="9"/>
  <c r="AA3173" i="9" l="1"/>
  <c r="Z3174" i="9" s="1"/>
  <c r="AB3174" i="9" s="1"/>
  <c r="AE3087" i="9" s="1"/>
  <c r="AF3087" i="9"/>
  <c r="AA3174" i="9" l="1"/>
  <c r="Z3175" i="9" s="1"/>
  <c r="AB3175" i="9" s="1"/>
  <c r="AE3088" i="9" s="1"/>
  <c r="AF3088" i="9"/>
  <c r="AA3175" i="9" l="1"/>
  <c r="Z3176" i="9" s="1"/>
  <c r="AB3176" i="9" s="1"/>
  <c r="AE3089" i="9" s="1"/>
  <c r="AF3089" i="9"/>
  <c r="AA3176" i="9" l="1"/>
  <c r="Z3177" i="9" s="1"/>
  <c r="AB3177" i="9" s="1"/>
  <c r="AE3090" i="9" s="1"/>
  <c r="AF3090" i="9"/>
  <c r="AA3177" i="9" l="1"/>
  <c r="Z3178" i="9" s="1"/>
  <c r="AB3178" i="9" s="1"/>
  <c r="AE3091" i="9" s="1"/>
  <c r="AF3091" i="9"/>
  <c r="AA3178" i="9" l="1"/>
  <c r="Z3179" i="9" s="1"/>
  <c r="AB3179" i="9" s="1"/>
  <c r="AE3092" i="9" s="1"/>
  <c r="AF3092" i="9"/>
  <c r="AA3179" i="9" l="1"/>
  <c r="Z3180" i="9" s="1"/>
  <c r="AB3180" i="9" s="1"/>
  <c r="AE3093" i="9" s="1"/>
  <c r="AF3093" i="9"/>
  <c r="AA3180" i="9" l="1"/>
  <c r="Z3181" i="9" s="1"/>
  <c r="AB3181" i="9" s="1"/>
  <c r="AE3094" i="9" s="1"/>
  <c r="AF3094" i="9"/>
  <c r="AA3181" i="9" l="1"/>
  <c r="Z3182" i="9" s="1"/>
  <c r="AB3182" i="9" s="1"/>
  <c r="AE3095" i="9" s="1"/>
  <c r="AF3095" i="9"/>
  <c r="AA3182" i="9" l="1"/>
  <c r="Z3183" i="9" s="1"/>
  <c r="AB3183" i="9" s="1"/>
  <c r="AE3096" i="9" s="1"/>
  <c r="AF3096" i="9"/>
  <c r="AA3183" i="9" l="1"/>
  <c r="Z3184" i="9" s="1"/>
  <c r="AB3184" i="9" s="1"/>
  <c r="AE3097" i="9" s="1"/>
  <c r="AF3097" i="9"/>
  <c r="AA3184" i="9" l="1"/>
  <c r="Z3185" i="9" s="1"/>
  <c r="AB3185" i="9" s="1"/>
  <c r="AE3098" i="9" s="1"/>
  <c r="AF3098" i="9"/>
  <c r="AA3185" i="9" l="1"/>
  <c r="Z3186" i="9" s="1"/>
  <c r="AB3186" i="9" s="1"/>
  <c r="AE3099" i="9" s="1"/>
  <c r="AF3099" i="9"/>
  <c r="AA3186" i="9" l="1"/>
  <c r="Z3187" i="9" s="1"/>
  <c r="AB3187" i="9" s="1"/>
  <c r="AE3100" i="9" s="1"/>
  <c r="AF3100" i="9"/>
  <c r="AA3187" i="9" l="1"/>
  <c r="Z3188" i="9" s="1"/>
  <c r="AB3188" i="9" s="1"/>
  <c r="AE3101" i="9" s="1"/>
  <c r="AF3101" i="9"/>
  <c r="AA3188" i="9" l="1"/>
  <c r="Z3189" i="9" s="1"/>
  <c r="AB3189" i="9" s="1"/>
  <c r="AE3102" i="9" s="1"/>
  <c r="AF3102" i="9"/>
  <c r="AA3189" i="9" l="1"/>
  <c r="Z3190" i="9" s="1"/>
  <c r="AB3190" i="9" s="1"/>
  <c r="AE3103" i="9" s="1"/>
  <c r="AF3103" i="9"/>
  <c r="AA3190" i="9" l="1"/>
  <c r="Z3191" i="9" s="1"/>
  <c r="AB3191" i="9" s="1"/>
  <c r="AE3104" i="9" s="1"/>
  <c r="AF3104" i="9"/>
  <c r="AA3191" i="9" l="1"/>
  <c r="Z3192" i="9" s="1"/>
  <c r="AB3192" i="9" s="1"/>
  <c r="AE3105" i="9" s="1"/>
  <c r="AF3105" i="9"/>
  <c r="AA3192" i="9" l="1"/>
  <c r="Z3193" i="9" s="1"/>
  <c r="AB3193" i="9" s="1"/>
  <c r="AE3106" i="9" s="1"/>
  <c r="AF3106" i="9"/>
  <c r="AA3193" i="9" l="1"/>
  <c r="Z3194" i="9" s="1"/>
  <c r="AB3194" i="9" s="1"/>
  <c r="AE3107" i="9" s="1"/>
  <c r="AF3107" i="9"/>
  <c r="AA3194" i="9" l="1"/>
  <c r="Z3195" i="9" s="1"/>
  <c r="AB3195" i="9" s="1"/>
  <c r="AE3108" i="9" s="1"/>
  <c r="AF3108" i="9"/>
  <c r="AA3195" i="9" l="1"/>
  <c r="Z3196" i="9" s="1"/>
  <c r="AB3196" i="9" s="1"/>
  <c r="AE3109" i="9" s="1"/>
  <c r="AF3109" i="9"/>
  <c r="AA3196" i="9" l="1"/>
  <c r="Z3197" i="9" s="1"/>
  <c r="AB3197" i="9" s="1"/>
  <c r="AE3110" i="9" s="1"/>
  <c r="AF3110" i="9"/>
  <c r="AA3197" i="9" l="1"/>
  <c r="Z3198" i="9" s="1"/>
  <c r="AB3198" i="9" s="1"/>
  <c r="AE3111" i="9" s="1"/>
  <c r="AF3111" i="9"/>
  <c r="AA3198" i="9" l="1"/>
  <c r="Z3199" i="9" s="1"/>
  <c r="AB3199" i="9" s="1"/>
  <c r="AE3112" i="9" s="1"/>
  <c r="AF3112" i="9"/>
  <c r="AA3199" i="9" l="1"/>
  <c r="Z3200" i="9" s="1"/>
  <c r="AB3200" i="9" s="1"/>
  <c r="AE3113" i="9" s="1"/>
  <c r="AF3113" i="9"/>
  <c r="AA3200" i="9" l="1"/>
  <c r="Z3201" i="9" s="1"/>
  <c r="AB3201" i="9" s="1"/>
  <c r="AE3114" i="9" s="1"/>
  <c r="AF3114" i="9"/>
  <c r="AA3201" i="9" l="1"/>
  <c r="Z3202" i="9" s="1"/>
  <c r="AB3202" i="9" s="1"/>
  <c r="AE3115" i="9" s="1"/>
  <c r="AF3115" i="9"/>
  <c r="AA3202" i="9" l="1"/>
  <c r="Z3203" i="9" s="1"/>
  <c r="AB3203" i="9" s="1"/>
  <c r="AE3116" i="9" s="1"/>
  <c r="AF3116" i="9"/>
  <c r="AA3203" i="9" l="1"/>
  <c r="Z3204" i="9" s="1"/>
  <c r="AB3204" i="9" s="1"/>
  <c r="AE3117" i="9" s="1"/>
  <c r="AF3117" i="9"/>
  <c r="AA3204" i="9" l="1"/>
  <c r="Z3205" i="9" s="1"/>
  <c r="AB3205" i="9" s="1"/>
  <c r="AE3118" i="9" s="1"/>
  <c r="AF3118" i="9"/>
  <c r="AA3205" i="9" l="1"/>
  <c r="Z3206" i="9" s="1"/>
  <c r="AB3206" i="9" s="1"/>
  <c r="AE3119" i="9" s="1"/>
  <c r="AF3119" i="9"/>
  <c r="AA3206" i="9" l="1"/>
  <c r="Z3207" i="9" s="1"/>
  <c r="AB3207" i="9" s="1"/>
  <c r="AE3120" i="9" s="1"/>
  <c r="AF3120" i="9"/>
  <c r="AA3207" i="9" l="1"/>
  <c r="Z3208" i="9" s="1"/>
  <c r="AB3208" i="9" s="1"/>
  <c r="AE3121" i="9" s="1"/>
  <c r="AF3121" i="9"/>
  <c r="AA3208" i="9" l="1"/>
  <c r="Z3209" i="9" s="1"/>
  <c r="AB3209" i="9" s="1"/>
  <c r="AE3122" i="9" s="1"/>
  <c r="AF3122" i="9"/>
  <c r="AA3209" i="9" l="1"/>
  <c r="Z3210" i="9" s="1"/>
  <c r="AB3210" i="9" s="1"/>
  <c r="AE3123" i="9" s="1"/>
  <c r="AF3123" i="9"/>
  <c r="AA3210" i="9" l="1"/>
  <c r="Z3211" i="9" s="1"/>
  <c r="AB3211" i="9" s="1"/>
  <c r="AE3124" i="9" s="1"/>
  <c r="AF3124" i="9"/>
  <c r="AA3211" i="9" l="1"/>
  <c r="Z3212" i="9" s="1"/>
  <c r="AB3212" i="9" s="1"/>
  <c r="AE3125" i="9" s="1"/>
  <c r="AF3125" i="9"/>
  <c r="AA3212" i="9" l="1"/>
  <c r="Z3213" i="9" s="1"/>
  <c r="AB3213" i="9" s="1"/>
  <c r="AE3126" i="9" s="1"/>
  <c r="AF3126" i="9"/>
  <c r="AA3213" i="9" l="1"/>
  <c r="Z3214" i="9" s="1"/>
  <c r="AB3214" i="9" s="1"/>
  <c r="AE3127" i="9" s="1"/>
  <c r="AF3127" i="9"/>
  <c r="AA3214" i="9" l="1"/>
  <c r="Z3215" i="9" s="1"/>
  <c r="AB3215" i="9" s="1"/>
  <c r="AE3128" i="9" s="1"/>
  <c r="AF3128" i="9"/>
  <c r="AA3215" i="9" l="1"/>
  <c r="Z3216" i="9" s="1"/>
  <c r="AB3216" i="9" s="1"/>
  <c r="AE3129" i="9" s="1"/>
  <c r="AF3129" i="9"/>
  <c r="AA3216" i="9" l="1"/>
  <c r="Z3217" i="9" s="1"/>
  <c r="AB3217" i="9" s="1"/>
  <c r="AE3130" i="9" s="1"/>
  <c r="AF3130" i="9"/>
  <c r="AA3217" i="9" l="1"/>
  <c r="Z3218" i="9" s="1"/>
  <c r="AB3218" i="9" s="1"/>
  <c r="AE3131" i="9" s="1"/>
  <c r="AF3131" i="9"/>
  <c r="AA3218" i="9" l="1"/>
  <c r="Z3219" i="9" s="1"/>
  <c r="AB3219" i="9" s="1"/>
  <c r="AE3132" i="9" s="1"/>
  <c r="AF3132" i="9"/>
  <c r="AA3219" i="9" l="1"/>
  <c r="Z3220" i="9" s="1"/>
  <c r="AB3220" i="9" s="1"/>
  <c r="AE3133" i="9" s="1"/>
  <c r="AF3133" i="9"/>
  <c r="AA3220" i="9" l="1"/>
  <c r="Z3221" i="9" s="1"/>
  <c r="AB3221" i="9" s="1"/>
  <c r="AE3134" i="9" s="1"/>
  <c r="AF3134" i="9"/>
  <c r="AA3221" i="9" l="1"/>
  <c r="Z3222" i="9" s="1"/>
  <c r="AB3222" i="9" s="1"/>
  <c r="AE3135" i="9" s="1"/>
  <c r="AF3135" i="9"/>
  <c r="AA3222" i="9" l="1"/>
  <c r="Z3223" i="9" s="1"/>
  <c r="AB3223" i="9" s="1"/>
  <c r="AE3136" i="9" s="1"/>
  <c r="AF3136" i="9"/>
  <c r="AA3223" i="9" l="1"/>
  <c r="Z3224" i="9" s="1"/>
  <c r="AB3224" i="9" s="1"/>
  <c r="AE3137" i="9" s="1"/>
  <c r="AF3137" i="9"/>
  <c r="AA3224" i="9" l="1"/>
  <c r="Z3225" i="9" s="1"/>
  <c r="AB3225" i="9" s="1"/>
  <c r="AE3138" i="9" s="1"/>
  <c r="AF3138" i="9"/>
  <c r="AA3225" i="9" l="1"/>
  <c r="Z3226" i="9" s="1"/>
  <c r="AB3226" i="9" s="1"/>
  <c r="AE3139" i="9" s="1"/>
  <c r="AF3139" i="9"/>
  <c r="AA3226" i="9" l="1"/>
  <c r="Z3227" i="9" s="1"/>
  <c r="AB3227" i="9" s="1"/>
  <c r="AE3140" i="9" s="1"/>
  <c r="AF3140" i="9"/>
  <c r="AA3227" i="9" l="1"/>
  <c r="Z3228" i="9" s="1"/>
  <c r="AB3228" i="9" s="1"/>
  <c r="AE3141" i="9" s="1"/>
  <c r="AF3141" i="9"/>
  <c r="AA3228" i="9" l="1"/>
  <c r="Z3229" i="9" s="1"/>
  <c r="AB3229" i="9" s="1"/>
  <c r="AE3142" i="9" s="1"/>
  <c r="AF3142" i="9"/>
  <c r="AA3229" i="9" l="1"/>
  <c r="Z3230" i="9" s="1"/>
  <c r="AB3230" i="9" s="1"/>
  <c r="AE3143" i="9" s="1"/>
  <c r="AF3143" i="9"/>
  <c r="AA3230" i="9" l="1"/>
  <c r="Z3231" i="9" s="1"/>
  <c r="AB3231" i="9" s="1"/>
  <c r="AE3144" i="9" s="1"/>
  <c r="AF3144" i="9"/>
  <c r="AA3231" i="9" l="1"/>
  <c r="Z3232" i="9" s="1"/>
  <c r="AB3232" i="9" s="1"/>
  <c r="AE3145" i="9" s="1"/>
  <c r="AF3145" i="9"/>
  <c r="AA3232" i="9" l="1"/>
  <c r="Z3233" i="9" s="1"/>
  <c r="AB3233" i="9" s="1"/>
  <c r="AE3146" i="9" s="1"/>
  <c r="AF3146" i="9"/>
  <c r="AA3233" i="9" l="1"/>
  <c r="Z3234" i="9" s="1"/>
  <c r="AB3234" i="9" s="1"/>
  <c r="AE3147" i="9" s="1"/>
  <c r="AF3147" i="9"/>
  <c r="AA3234" i="9" l="1"/>
  <c r="Z3235" i="9" s="1"/>
  <c r="AB3235" i="9" s="1"/>
  <c r="AE3148" i="9" s="1"/>
  <c r="AF3148" i="9"/>
  <c r="AA3235" i="9" l="1"/>
  <c r="Z3236" i="9" s="1"/>
  <c r="AB3236" i="9" s="1"/>
  <c r="AE3149" i="9" s="1"/>
  <c r="AF3149" i="9"/>
  <c r="AA3236" i="9" l="1"/>
  <c r="Z3237" i="9" s="1"/>
  <c r="AB3237" i="9" s="1"/>
  <c r="AE3150" i="9" s="1"/>
  <c r="AF3150" i="9"/>
  <c r="AA3237" i="9" l="1"/>
  <c r="Z3238" i="9" s="1"/>
  <c r="AB3238" i="9" s="1"/>
  <c r="AE3151" i="9" s="1"/>
  <c r="AF3151" i="9"/>
  <c r="AA3238" i="9" l="1"/>
  <c r="Z3239" i="9" s="1"/>
  <c r="AB3239" i="9" s="1"/>
  <c r="AE3152" i="9" s="1"/>
  <c r="AF3152" i="9"/>
  <c r="AA3239" i="9" l="1"/>
  <c r="Z3240" i="9" s="1"/>
  <c r="AB3240" i="9" s="1"/>
  <c r="AE3153" i="9" s="1"/>
  <c r="AF3153" i="9"/>
  <c r="AA3240" i="9" l="1"/>
  <c r="Z3241" i="9" s="1"/>
  <c r="AB3241" i="9" s="1"/>
  <c r="AE3154" i="9" s="1"/>
  <c r="AF3154" i="9"/>
  <c r="AA3241" i="9" l="1"/>
  <c r="Z3242" i="9" s="1"/>
  <c r="AB3242" i="9" s="1"/>
  <c r="AE3155" i="9" s="1"/>
  <c r="AF3155" i="9"/>
  <c r="AA3242" i="9" l="1"/>
  <c r="Z3243" i="9" s="1"/>
  <c r="AB3243" i="9" s="1"/>
  <c r="AE3156" i="9" s="1"/>
  <c r="AF3156" i="9"/>
  <c r="AA3243" i="9" l="1"/>
  <c r="Z3244" i="9" s="1"/>
  <c r="AB3244" i="9" s="1"/>
  <c r="AE3157" i="9" s="1"/>
  <c r="AF3157" i="9"/>
  <c r="AA3244" i="9" l="1"/>
  <c r="Z3245" i="9" s="1"/>
  <c r="AB3245" i="9" s="1"/>
  <c r="AE3158" i="9" s="1"/>
  <c r="AF3158" i="9"/>
  <c r="AA3245" i="9" l="1"/>
  <c r="Z3246" i="9" s="1"/>
  <c r="AB3246" i="9" s="1"/>
  <c r="AE3159" i="9" s="1"/>
  <c r="AF3159" i="9"/>
  <c r="AA3246" i="9" l="1"/>
  <c r="Z3247" i="9" s="1"/>
  <c r="AB3247" i="9" s="1"/>
  <c r="AE3160" i="9" s="1"/>
  <c r="AF3160" i="9"/>
  <c r="AA3247" i="9" l="1"/>
  <c r="Z3248" i="9" s="1"/>
  <c r="AB3248" i="9" s="1"/>
  <c r="AE3161" i="9" s="1"/>
  <c r="AF3161" i="9"/>
  <c r="AA3248" i="9" l="1"/>
  <c r="Z3249" i="9" s="1"/>
  <c r="AB3249" i="9" s="1"/>
  <c r="AE3162" i="9" s="1"/>
  <c r="AF3162" i="9"/>
  <c r="AA3249" i="9" l="1"/>
  <c r="Z3250" i="9" s="1"/>
  <c r="AB3250" i="9" s="1"/>
  <c r="AE3163" i="9" s="1"/>
  <c r="AF3163" i="9"/>
  <c r="AA3250" i="9" l="1"/>
  <c r="Z3251" i="9" s="1"/>
  <c r="AB3251" i="9" s="1"/>
  <c r="AE3164" i="9" s="1"/>
  <c r="AF3164" i="9"/>
  <c r="AA3251" i="9" l="1"/>
  <c r="Z3252" i="9" s="1"/>
  <c r="AB3252" i="9" s="1"/>
  <c r="AE3165" i="9" s="1"/>
  <c r="AF3165" i="9"/>
  <c r="AA3252" i="9" l="1"/>
  <c r="Z3253" i="9" s="1"/>
  <c r="AB3253" i="9" s="1"/>
  <c r="AE3166" i="9" s="1"/>
  <c r="AF3166" i="9"/>
  <c r="AA3253" i="9" l="1"/>
  <c r="Z3254" i="9" s="1"/>
  <c r="AB3254" i="9" s="1"/>
  <c r="AE3167" i="9" s="1"/>
  <c r="AF3167" i="9"/>
  <c r="AA3254" i="9" l="1"/>
  <c r="Z3255" i="9" s="1"/>
  <c r="AB3255" i="9" s="1"/>
  <c r="AE3168" i="9" s="1"/>
  <c r="AF3168" i="9"/>
  <c r="AA3255" i="9" l="1"/>
  <c r="Z3256" i="9" s="1"/>
  <c r="AB3256" i="9" s="1"/>
  <c r="AE3169" i="9" s="1"/>
  <c r="AF3169" i="9"/>
  <c r="AA3256" i="9" l="1"/>
  <c r="Z3257" i="9" s="1"/>
  <c r="AB3257" i="9" s="1"/>
  <c r="AE3170" i="9" s="1"/>
  <c r="AF3170" i="9"/>
  <c r="AA3257" i="9" l="1"/>
  <c r="Z3258" i="9" s="1"/>
  <c r="AB3258" i="9" s="1"/>
  <c r="AE3171" i="9" s="1"/>
  <c r="AF3171" i="9"/>
  <c r="AA3258" i="9" l="1"/>
  <c r="Z3259" i="9" s="1"/>
  <c r="AB3259" i="9" s="1"/>
  <c r="AE3172" i="9" s="1"/>
  <c r="AF3172" i="9"/>
  <c r="AA3259" i="9" l="1"/>
  <c r="Z3260" i="9" s="1"/>
  <c r="AB3260" i="9" s="1"/>
  <c r="AE3173" i="9" s="1"/>
  <c r="AF3173" i="9"/>
  <c r="AA3260" i="9" l="1"/>
  <c r="Z3261" i="9" s="1"/>
  <c r="AB3261" i="9" s="1"/>
  <c r="AE3174" i="9" s="1"/>
  <c r="AF3174" i="9"/>
  <c r="AA3261" i="9" l="1"/>
  <c r="Z3262" i="9" s="1"/>
  <c r="AB3262" i="9" s="1"/>
  <c r="AE3175" i="9" s="1"/>
  <c r="AF3175" i="9"/>
  <c r="AA3262" i="9" l="1"/>
  <c r="Z3263" i="9" s="1"/>
  <c r="AB3263" i="9" s="1"/>
  <c r="AE3176" i="9" s="1"/>
  <c r="AF3176" i="9"/>
  <c r="AA3263" i="9" l="1"/>
  <c r="Z3264" i="9" s="1"/>
  <c r="AB3264" i="9" s="1"/>
  <c r="AE3177" i="9" s="1"/>
  <c r="AF3177" i="9"/>
  <c r="AA3264" i="9" l="1"/>
  <c r="Z3265" i="9" s="1"/>
  <c r="AB3265" i="9" s="1"/>
  <c r="AE3178" i="9" s="1"/>
  <c r="AF3178" i="9"/>
  <c r="AA3265" i="9" l="1"/>
  <c r="Z3266" i="9" s="1"/>
  <c r="AB3266" i="9" s="1"/>
  <c r="AE3179" i="9" s="1"/>
  <c r="AF3179" i="9"/>
  <c r="AA3266" i="9" l="1"/>
  <c r="Z3267" i="9" s="1"/>
  <c r="AB3267" i="9" s="1"/>
  <c r="AE3180" i="9" s="1"/>
  <c r="AF3180" i="9"/>
  <c r="AA3267" i="9" l="1"/>
  <c r="Z3268" i="9" s="1"/>
  <c r="AB3268" i="9" s="1"/>
  <c r="AE3181" i="9" s="1"/>
  <c r="AF3181" i="9"/>
  <c r="AA3268" i="9" l="1"/>
  <c r="Z3269" i="9" s="1"/>
  <c r="AB3269" i="9" s="1"/>
  <c r="AE3182" i="9" s="1"/>
  <c r="AF3182" i="9"/>
  <c r="AA3269" i="9" l="1"/>
  <c r="Z3270" i="9" s="1"/>
  <c r="AB3270" i="9" s="1"/>
  <c r="AE3183" i="9" s="1"/>
  <c r="AF3183" i="9"/>
  <c r="AA3270" i="9" l="1"/>
  <c r="Z3271" i="9" s="1"/>
  <c r="AB3271" i="9" s="1"/>
  <c r="AE3184" i="9" s="1"/>
  <c r="AF3184" i="9"/>
  <c r="AA3271" i="9" l="1"/>
  <c r="Z3272" i="9" s="1"/>
  <c r="AB3272" i="9" s="1"/>
  <c r="AE3185" i="9" s="1"/>
  <c r="AF3185" i="9"/>
  <c r="AA3272" i="9" l="1"/>
  <c r="Z3273" i="9" s="1"/>
  <c r="AB3273" i="9" s="1"/>
  <c r="AE3186" i="9" s="1"/>
  <c r="AF3186" i="9"/>
  <c r="AA3273" i="9" l="1"/>
  <c r="Z3274" i="9" s="1"/>
  <c r="AB3274" i="9" s="1"/>
  <c r="AE3187" i="9" s="1"/>
  <c r="AF3187" i="9"/>
  <c r="AA3274" i="9" l="1"/>
  <c r="Z3275" i="9" s="1"/>
  <c r="AB3275" i="9" s="1"/>
  <c r="AE3188" i="9" s="1"/>
  <c r="AF3188" i="9"/>
  <c r="AA3275" i="9" l="1"/>
  <c r="Z3276" i="9" s="1"/>
  <c r="AB3276" i="9" s="1"/>
  <c r="AE3189" i="9" s="1"/>
  <c r="AF3189" i="9"/>
  <c r="AA3276" i="9" l="1"/>
  <c r="Z3277" i="9" s="1"/>
  <c r="AB3277" i="9" s="1"/>
  <c r="AE3190" i="9" s="1"/>
  <c r="AF3190" i="9"/>
  <c r="AA3277" i="9" l="1"/>
  <c r="Z3278" i="9" s="1"/>
  <c r="AB3278" i="9" s="1"/>
  <c r="AE3191" i="9" s="1"/>
  <c r="AF3191" i="9"/>
  <c r="AA3278" i="9" l="1"/>
  <c r="Z3279" i="9" s="1"/>
  <c r="AB3279" i="9" s="1"/>
  <c r="AE3192" i="9" s="1"/>
  <c r="AF3192" i="9"/>
  <c r="AA3279" i="9" l="1"/>
  <c r="Z3280" i="9" s="1"/>
  <c r="AB3280" i="9" s="1"/>
  <c r="AE3193" i="9" s="1"/>
  <c r="AF3193" i="9"/>
  <c r="AA3280" i="9" l="1"/>
  <c r="Z3281" i="9" s="1"/>
  <c r="AB3281" i="9" s="1"/>
  <c r="AE3194" i="9" s="1"/>
  <c r="AF3194" i="9"/>
  <c r="AA3281" i="9" l="1"/>
  <c r="Z3282" i="9" s="1"/>
  <c r="AB3282" i="9" s="1"/>
  <c r="AE3195" i="9" s="1"/>
  <c r="AF3195" i="9"/>
  <c r="AA3282" i="9" l="1"/>
  <c r="Z3283" i="9" s="1"/>
  <c r="AB3283" i="9" s="1"/>
  <c r="AE3196" i="9" s="1"/>
  <c r="AF3196" i="9"/>
  <c r="AA3283" i="9" l="1"/>
  <c r="Z3284" i="9" s="1"/>
  <c r="AB3284" i="9" s="1"/>
  <c r="AE3197" i="9" s="1"/>
  <c r="AF3197" i="9"/>
  <c r="AA3284" i="9" l="1"/>
  <c r="Z3285" i="9" s="1"/>
  <c r="AB3285" i="9" s="1"/>
  <c r="AE3198" i="9" s="1"/>
  <c r="AF3198" i="9"/>
  <c r="AA3285" i="9" l="1"/>
  <c r="Z3286" i="9" s="1"/>
  <c r="AB3286" i="9" s="1"/>
  <c r="AE3199" i="9" s="1"/>
  <c r="AF3199" i="9"/>
  <c r="AA3286" i="9" l="1"/>
  <c r="Z3287" i="9" s="1"/>
  <c r="AB3287" i="9" s="1"/>
  <c r="AE3200" i="9" s="1"/>
  <c r="AF3200" i="9"/>
  <c r="AA3287" i="9" l="1"/>
  <c r="Z3288" i="9" s="1"/>
  <c r="AB3288" i="9" s="1"/>
  <c r="AE3201" i="9" s="1"/>
  <c r="AF3201" i="9"/>
  <c r="AA3288" i="9" l="1"/>
  <c r="Z3289" i="9" s="1"/>
  <c r="AB3289" i="9" s="1"/>
  <c r="AE3202" i="9" s="1"/>
  <c r="AF3202" i="9"/>
  <c r="AA3289" i="9" l="1"/>
  <c r="Z3290" i="9" s="1"/>
  <c r="AB3290" i="9" s="1"/>
  <c r="AE3203" i="9" s="1"/>
  <c r="AF3203" i="9"/>
  <c r="AA3290" i="9" l="1"/>
  <c r="Z3291" i="9" s="1"/>
  <c r="AB3291" i="9" l="1"/>
  <c r="AE3204" i="9" s="1"/>
  <c r="AF3204" i="9"/>
  <c r="AA3291" i="9" l="1"/>
  <c r="Z3292" i="9" s="1"/>
  <c r="AB3292" i="9" s="1"/>
  <c r="AE3205" i="9" s="1"/>
  <c r="AF3205" i="9"/>
  <c r="AA3292" i="9" l="1"/>
  <c r="Z3293" i="9" s="1"/>
  <c r="AB3293" i="9" s="1"/>
  <c r="AE3206" i="9" s="1"/>
  <c r="AF3206" i="9"/>
  <c r="AA3293" i="9" l="1"/>
  <c r="Z3294" i="9" s="1"/>
  <c r="AB3294" i="9" s="1"/>
  <c r="AE3207" i="9" s="1"/>
  <c r="AF3207" i="9"/>
  <c r="AA3294" i="9" l="1"/>
  <c r="Z3295" i="9" s="1"/>
  <c r="AB3295" i="9" s="1"/>
  <c r="AE3208" i="9" s="1"/>
  <c r="AF3208" i="9"/>
  <c r="AA3295" i="9" l="1"/>
  <c r="Z3296" i="9" s="1"/>
  <c r="AB3296" i="9" s="1"/>
  <c r="AE3209" i="9" s="1"/>
  <c r="AF3209" i="9"/>
  <c r="AA3296" i="9" l="1"/>
  <c r="Z3297" i="9" s="1"/>
  <c r="AB3297" i="9" s="1"/>
  <c r="AE3210" i="9" s="1"/>
  <c r="AF3210" i="9"/>
  <c r="AA3297" i="9" l="1"/>
  <c r="Z3298" i="9" s="1"/>
  <c r="AB3298" i="9" s="1"/>
  <c r="AE3211" i="9" s="1"/>
  <c r="AF3211" i="9"/>
  <c r="AA3298" i="9" l="1"/>
  <c r="Z3299" i="9" s="1"/>
  <c r="AB3299" i="9" s="1"/>
  <c r="AE3212" i="9" s="1"/>
  <c r="AF3212" i="9"/>
  <c r="AA3299" i="9" l="1"/>
  <c r="Z3300" i="9" s="1"/>
  <c r="AB3300" i="9" s="1"/>
  <c r="AE3213" i="9" s="1"/>
  <c r="AF3213" i="9"/>
  <c r="AA3300" i="9" l="1"/>
  <c r="Z3301" i="9" s="1"/>
  <c r="AB3301" i="9" s="1"/>
  <c r="AE3214" i="9" s="1"/>
  <c r="AF3214" i="9"/>
  <c r="AA3301" i="9" l="1"/>
  <c r="Z3302" i="9" s="1"/>
  <c r="AB3302" i="9" s="1"/>
  <c r="AE3215" i="9" s="1"/>
  <c r="AF3215" i="9"/>
  <c r="AA3302" i="9" l="1"/>
  <c r="Z3303" i="9" s="1"/>
  <c r="AB3303" i="9" s="1"/>
  <c r="AE3216" i="9" s="1"/>
  <c r="AF3216" i="9"/>
  <c r="AA3303" i="9" l="1"/>
  <c r="Z3304" i="9" s="1"/>
  <c r="AB3304" i="9" s="1"/>
  <c r="AE3217" i="9" s="1"/>
  <c r="AF3217" i="9"/>
  <c r="AA3304" i="9" l="1"/>
  <c r="Z3305" i="9" s="1"/>
  <c r="AB3305" i="9" s="1"/>
  <c r="AE3218" i="9" s="1"/>
  <c r="AF3218" i="9"/>
  <c r="AA3305" i="9" l="1"/>
  <c r="Z3306" i="9" s="1"/>
  <c r="AB3306" i="9" s="1"/>
  <c r="AE3219" i="9" s="1"/>
  <c r="AF3219" i="9"/>
  <c r="AA3306" i="9" l="1"/>
  <c r="Z3307" i="9" s="1"/>
  <c r="AB3307" i="9" s="1"/>
  <c r="AE3220" i="9" s="1"/>
  <c r="AF3220" i="9"/>
  <c r="AA3307" i="9" l="1"/>
  <c r="Z3308" i="9" s="1"/>
  <c r="AB3308" i="9" s="1"/>
  <c r="AE3221" i="9" s="1"/>
  <c r="AF3221" i="9"/>
  <c r="AA3308" i="9" l="1"/>
  <c r="Z3309" i="9" s="1"/>
  <c r="AB3309" i="9" s="1"/>
  <c r="AE3222" i="9" s="1"/>
  <c r="AF3222" i="9"/>
  <c r="AA3309" i="9" l="1"/>
  <c r="Z3310" i="9" s="1"/>
  <c r="AB3310" i="9" s="1"/>
  <c r="AE3223" i="9" s="1"/>
  <c r="AF3223" i="9"/>
  <c r="AA3310" i="9" l="1"/>
  <c r="Z3311" i="9" s="1"/>
  <c r="AB3311" i="9" s="1"/>
  <c r="AE3224" i="9" s="1"/>
  <c r="AF3224" i="9"/>
  <c r="AA3311" i="9" l="1"/>
  <c r="Z3312" i="9" s="1"/>
  <c r="AB3312" i="9" s="1"/>
  <c r="AE3225" i="9" s="1"/>
  <c r="AF3225" i="9"/>
  <c r="AA3312" i="9" l="1"/>
  <c r="Z3313" i="9" s="1"/>
  <c r="AB3313" i="9" s="1"/>
  <c r="AE3226" i="9" s="1"/>
  <c r="AF3226" i="9"/>
  <c r="AA3313" i="9" l="1"/>
  <c r="Z3314" i="9" s="1"/>
  <c r="AB3314" i="9" s="1"/>
  <c r="AE3227" i="9" s="1"/>
  <c r="AF3227" i="9"/>
  <c r="AA3314" i="9" l="1"/>
  <c r="Z3315" i="9" s="1"/>
  <c r="AB3315" i="9" s="1"/>
  <c r="AE3228" i="9" s="1"/>
  <c r="AF3228" i="9"/>
  <c r="AA3315" i="9" l="1"/>
  <c r="Z3316" i="9" s="1"/>
  <c r="AB3316" i="9" s="1"/>
  <c r="AE3229" i="9" s="1"/>
  <c r="AF3229" i="9"/>
  <c r="AA3316" i="9" l="1"/>
  <c r="Z3317" i="9" s="1"/>
  <c r="AB3317" i="9" s="1"/>
  <c r="AE3230" i="9" s="1"/>
  <c r="AF3230" i="9"/>
  <c r="AA3317" i="9" l="1"/>
  <c r="Z3318" i="9" s="1"/>
  <c r="AB3318" i="9" s="1"/>
  <c r="AE3231" i="9" s="1"/>
  <c r="AF3231" i="9"/>
  <c r="AA3318" i="9" l="1"/>
  <c r="Z3319" i="9" s="1"/>
  <c r="AB3319" i="9" s="1"/>
  <c r="AE3232" i="9" s="1"/>
  <c r="AF3232" i="9"/>
  <c r="AA3319" i="9" l="1"/>
  <c r="Z3320" i="9" s="1"/>
  <c r="AB3320" i="9" s="1"/>
  <c r="AE3233" i="9" s="1"/>
  <c r="AF3233" i="9"/>
  <c r="AA3320" i="9" l="1"/>
  <c r="Z3321" i="9" s="1"/>
  <c r="AB3321" i="9" s="1"/>
  <c r="AE3234" i="9" s="1"/>
  <c r="AF3234" i="9"/>
  <c r="AA3321" i="9" l="1"/>
  <c r="Z3322" i="9" s="1"/>
  <c r="AB3322" i="9" s="1"/>
  <c r="AE3235" i="9" s="1"/>
  <c r="AF3235" i="9"/>
  <c r="AA3322" i="9" l="1"/>
  <c r="Z3323" i="9" s="1"/>
  <c r="AB3323" i="9" s="1"/>
  <c r="AE3236" i="9" s="1"/>
  <c r="AF3236" i="9"/>
  <c r="AA3323" i="9" l="1"/>
  <c r="Z3324" i="9" s="1"/>
  <c r="AB3324" i="9" s="1"/>
  <c r="AE3237" i="9" s="1"/>
  <c r="AF3237" i="9"/>
  <c r="AA3324" i="9" l="1"/>
  <c r="Z3325" i="9" s="1"/>
  <c r="AB3325" i="9" s="1"/>
  <c r="AE3238" i="9" l="1"/>
  <c r="AA3325" i="9"/>
  <c r="Z3326" i="9" s="1"/>
  <c r="AB3326" i="9" s="1"/>
  <c r="AE3239" i="9" s="1"/>
  <c r="AF3238" i="9"/>
  <c r="AF3239" i="9"/>
  <c r="AA3326" i="9" l="1"/>
  <c r="Z3327" i="9" s="1"/>
  <c r="AB3327" i="9" s="1"/>
  <c r="AE3240" i="9" s="1"/>
  <c r="AF3240" i="9"/>
  <c r="AA3327" i="9" l="1"/>
  <c r="Z3328" i="9" s="1"/>
  <c r="AB3328" i="9" s="1"/>
  <c r="AE3241" i="9" s="1"/>
  <c r="AF3241" i="9"/>
  <c r="AA3328" i="9" l="1"/>
  <c r="Z3329" i="9" s="1"/>
  <c r="AB3329" i="9" s="1"/>
  <c r="AE3242" i="9" s="1"/>
  <c r="AF3242" i="9"/>
  <c r="AA3329" i="9" l="1"/>
  <c r="Z3330" i="9" s="1"/>
  <c r="AB3330" i="9" s="1"/>
  <c r="AE3243" i="9" s="1"/>
  <c r="AF3243" i="9"/>
  <c r="AA3330" i="9" l="1"/>
  <c r="Z3331" i="9" s="1"/>
  <c r="AB3331" i="9" s="1"/>
  <c r="AE3244" i="9" s="1"/>
  <c r="AF3244" i="9"/>
  <c r="AA3331" i="9" l="1"/>
  <c r="Z3332" i="9" s="1"/>
  <c r="AB3332" i="9" s="1"/>
  <c r="AE3245" i="9" s="1"/>
  <c r="AF3245" i="9"/>
  <c r="AA3332" i="9" l="1"/>
  <c r="Z3333" i="9" s="1"/>
  <c r="AB3333" i="9" s="1"/>
  <c r="AE3246" i="9" s="1"/>
  <c r="AF3246" i="9"/>
  <c r="AA3333" i="9" l="1"/>
  <c r="Z3334" i="9" s="1"/>
  <c r="AB3334" i="9" s="1"/>
  <c r="AE3247" i="9" s="1"/>
  <c r="AF3247" i="9"/>
  <c r="AA3334" i="9" l="1"/>
  <c r="Z3335" i="9" s="1"/>
  <c r="AB3335" i="9" s="1"/>
  <c r="AE3248" i="9" s="1"/>
  <c r="AF3248" i="9"/>
  <c r="AA3335" i="9" l="1"/>
  <c r="Z3336" i="9" s="1"/>
  <c r="AB3336" i="9" s="1"/>
  <c r="AE3249" i="9" s="1"/>
  <c r="AF3249" i="9"/>
  <c r="AA3336" i="9" l="1"/>
  <c r="Z3337" i="9" s="1"/>
  <c r="AB3337" i="9" s="1"/>
  <c r="AE3250" i="9" s="1"/>
  <c r="AF3250" i="9"/>
  <c r="AA3337" i="9" l="1"/>
  <c r="Z3338" i="9" s="1"/>
  <c r="AB3338" i="9" s="1"/>
  <c r="AE3251" i="9" s="1"/>
  <c r="AF3251" i="9"/>
  <c r="AA3338" i="9" l="1"/>
  <c r="Z3339" i="9" s="1"/>
  <c r="AB3339" i="9" s="1"/>
  <c r="AE3252" i="9" s="1"/>
  <c r="AF3252" i="9"/>
  <c r="AA3339" i="9" l="1"/>
  <c r="Z3340" i="9" s="1"/>
  <c r="AB3340" i="9" s="1"/>
  <c r="AE3253" i="9" s="1"/>
  <c r="AF3253" i="9"/>
  <c r="AA3340" i="9" l="1"/>
  <c r="Z3341" i="9" s="1"/>
  <c r="AB3341" i="9" s="1"/>
  <c r="AE3254" i="9" s="1"/>
  <c r="AF3254" i="9"/>
  <c r="AA3341" i="9" l="1"/>
  <c r="Z3342" i="9" s="1"/>
  <c r="AB3342" i="9" s="1"/>
  <c r="AE3255" i="9" s="1"/>
  <c r="AF3255" i="9"/>
  <c r="AA3342" i="9" l="1"/>
  <c r="Z3343" i="9" s="1"/>
  <c r="AB3343" i="9" s="1"/>
  <c r="AE3256" i="9" s="1"/>
  <c r="AF3256" i="9"/>
  <c r="AA3343" i="9" l="1"/>
  <c r="Z3344" i="9" s="1"/>
  <c r="AB3344" i="9" s="1"/>
  <c r="AE3257" i="9" s="1"/>
  <c r="AF3257" i="9"/>
  <c r="AA3344" i="9" l="1"/>
  <c r="Z3345" i="9" s="1"/>
  <c r="AB3345" i="9" s="1"/>
  <c r="AE3258" i="9" s="1"/>
  <c r="AF3258" i="9"/>
  <c r="AA3345" i="9" l="1"/>
  <c r="Z3346" i="9" s="1"/>
  <c r="AB3346" i="9" s="1"/>
  <c r="AE3259" i="9" s="1"/>
  <c r="AF3259" i="9"/>
  <c r="AA3346" i="9" l="1"/>
  <c r="Z3347" i="9" s="1"/>
  <c r="AB3347" i="9" s="1"/>
  <c r="AE3260" i="9" s="1"/>
  <c r="AF3260" i="9"/>
  <c r="AA3347" i="9" l="1"/>
  <c r="Z3348" i="9" s="1"/>
  <c r="AB3348" i="9" s="1"/>
  <c r="AE3261" i="9" s="1"/>
  <c r="AF3261" i="9"/>
  <c r="AA3348" i="9" l="1"/>
  <c r="Z3349" i="9" s="1"/>
  <c r="AB3349" i="9" s="1"/>
  <c r="AE3262" i="9" s="1"/>
  <c r="AF3262" i="9"/>
  <c r="AA3349" i="9" l="1"/>
  <c r="Z3350" i="9" s="1"/>
  <c r="AB3350" i="9" s="1"/>
  <c r="AE3263" i="9" s="1"/>
  <c r="AF3263" i="9"/>
  <c r="AA3350" i="9" l="1"/>
  <c r="Z3351" i="9" s="1"/>
  <c r="AB3351" i="9" s="1"/>
  <c r="AE3264" i="9" s="1"/>
  <c r="AF3264" i="9"/>
  <c r="AA3351" i="9" l="1"/>
  <c r="Z3352" i="9" s="1"/>
  <c r="AB3352" i="9" s="1"/>
  <c r="AE3265" i="9" s="1"/>
  <c r="AF3265" i="9"/>
  <c r="AA3352" i="9" l="1"/>
  <c r="Z3353" i="9" s="1"/>
  <c r="AB3353" i="9" s="1"/>
  <c r="AE3266" i="9" s="1"/>
  <c r="AF3266" i="9"/>
  <c r="AA3353" i="9" l="1"/>
  <c r="Z3354" i="9" s="1"/>
  <c r="AB3354" i="9" s="1"/>
  <c r="AE3267" i="9" s="1"/>
  <c r="AF3267" i="9"/>
  <c r="AA3354" i="9" l="1"/>
  <c r="Z3355" i="9" s="1"/>
  <c r="AB3355" i="9" s="1"/>
  <c r="AE3268" i="9" s="1"/>
  <c r="AF3268" i="9"/>
  <c r="AA3355" i="9" l="1"/>
  <c r="Z3356" i="9" s="1"/>
  <c r="AB3356" i="9" s="1"/>
  <c r="AE3269" i="9" s="1"/>
  <c r="AF3269" i="9"/>
  <c r="AA3356" i="9" l="1"/>
  <c r="Z3357" i="9" s="1"/>
  <c r="AB3357" i="9" s="1"/>
  <c r="AE3270" i="9" s="1"/>
  <c r="AF3270" i="9"/>
  <c r="AA3357" i="9" l="1"/>
  <c r="Z3358" i="9" s="1"/>
  <c r="AB3358" i="9" s="1"/>
  <c r="AE3271" i="9" s="1"/>
  <c r="AF3271" i="9"/>
  <c r="AA3358" i="9" l="1"/>
  <c r="Z3359" i="9" s="1"/>
  <c r="AB3359" i="9" s="1"/>
  <c r="AE3272" i="9" s="1"/>
  <c r="AF3272" i="9"/>
  <c r="AA3359" i="9" l="1"/>
  <c r="Z3360" i="9" s="1"/>
  <c r="AB3360" i="9" s="1"/>
  <c r="AE3273" i="9" s="1"/>
  <c r="AF3273" i="9"/>
  <c r="AA3360" i="9" l="1"/>
  <c r="Z3361" i="9" s="1"/>
  <c r="AB3361" i="9" s="1"/>
  <c r="AE3274" i="9" s="1"/>
  <c r="AF3274" i="9"/>
  <c r="AA3361" i="9" l="1"/>
  <c r="Z3362" i="9" s="1"/>
  <c r="AB3362" i="9" s="1"/>
  <c r="AE3275" i="9" s="1"/>
  <c r="AF3275" i="9"/>
  <c r="AA3362" i="9" l="1"/>
  <c r="Z3363" i="9" s="1"/>
  <c r="AB3363" i="9" s="1"/>
  <c r="AE3276" i="9" s="1"/>
  <c r="AF3276" i="9"/>
  <c r="AA3363" i="9" l="1"/>
  <c r="Z3364" i="9" s="1"/>
  <c r="AB3364" i="9" s="1"/>
  <c r="AE3277" i="9" s="1"/>
  <c r="AF3277" i="9"/>
  <c r="AA3364" i="9" l="1"/>
  <c r="Z3365" i="9" s="1"/>
  <c r="AB3365" i="9" s="1"/>
  <c r="AE3278" i="9" s="1"/>
  <c r="AF3278" i="9"/>
  <c r="AA3365" i="9" l="1"/>
  <c r="Z3366" i="9" s="1"/>
  <c r="AB3366" i="9" s="1"/>
  <c r="AE3279" i="9" s="1"/>
  <c r="AF3279" i="9"/>
  <c r="AA3366" i="9" l="1"/>
  <c r="Z3367" i="9" s="1"/>
  <c r="AB3367" i="9" s="1"/>
  <c r="AE3280" i="9" s="1"/>
  <c r="AF3280" i="9"/>
  <c r="AA3367" i="9" l="1"/>
  <c r="Z3368" i="9" s="1"/>
  <c r="AB3368" i="9" s="1"/>
  <c r="AE3281" i="9" s="1"/>
  <c r="AF3281" i="9"/>
  <c r="AA3368" i="9" l="1"/>
  <c r="Z3369" i="9" s="1"/>
  <c r="AB3369" i="9" s="1"/>
  <c r="AE3282" i="9" s="1"/>
  <c r="AF3282" i="9"/>
  <c r="AA3369" i="9" l="1"/>
  <c r="Z3370" i="9" s="1"/>
  <c r="AB3370" i="9" s="1"/>
  <c r="AE3283" i="9" s="1"/>
  <c r="AF3283" i="9"/>
  <c r="AA3370" i="9" l="1"/>
  <c r="Z3371" i="9" s="1"/>
  <c r="AB3371" i="9" s="1"/>
  <c r="AE3284" i="9" s="1"/>
  <c r="AF3284" i="9"/>
  <c r="AA3371" i="9" l="1"/>
  <c r="Z3372" i="9" s="1"/>
  <c r="AB3372" i="9" s="1"/>
  <c r="AE3285" i="9" s="1"/>
  <c r="AF3285" i="9"/>
  <c r="AA3372" i="9" l="1"/>
  <c r="Z3373" i="9" s="1"/>
  <c r="AB3373" i="9" s="1"/>
  <c r="AE3286" i="9" s="1"/>
  <c r="AF3286" i="9"/>
  <c r="AA3373" i="9" l="1"/>
  <c r="Z3374" i="9" s="1"/>
  <c r="AB3374" i="9" s="1"/>
  <c r="AE3287" i="9" s="1"/>
  <c r="AF3287" i="9"/>
  <c r="AA3374" i="9" l="1"/>
  <c r="Z3375" i="9" s="1"/>
  <c r="AB3375" i="9" s="1"/>
  <c r="AE3288" i="9" s="1"/>
  <c r="AF3288" i="9"/>
  <c r="AA3375" i="9" l="1"/>
  <c r="Z3376" i="9" s="1"/>
  <c r="AB3376" i="9" s="1"/>
  <c r="AE3289" i="9" s="1"/>
  <c r="AF3289" i="9"/>
  <c r="AA3376" i="9" l="1"/>
  <c r="Z3377" i="9" s="1"/>
  <c r="AB3377" i="9" s="1"/>
  <c r="AE3290" i="9" s="1"/>
  <c r="AF3290" i="9"/>
  <c r="AA3377" i="9" l="1"/>
  <c r="Z3378" i="9" s="1"/>
  <c r="AB3378" i="9" s="1"/>
  <c r="AE3291" i="9" s="1"/>
  <c r="AF3291" i="9"/>
  <c r="AA3378" i="9" l="1"/>
  <c r="Z3379" i="9" s="1"/>
  <c r="AB3379" i="9" s="1"/>
  <c r="AE3292" i="9" s="1"/>
  <c r="AF3292" i="9"/>
  <c r="AA3379" i="9" l="1"/>
  <c r="Z3380" i="9" s="1"/>
  <c r="AB3380" i="9" s="1"/>
  <c r="AE3293" i="9" s="1"/>
  <c r="AF3293" i="9"/>
  <c r="AA3380" i="9" l="1"/>
  <c r="Z3381" i="9" s="1"/>
  <c r="AB3381" i="9" s="1"/>
  <c r="AE3294" i="9" s="1"/>
  <c r="AF3294" i="9"/>
  <c r="AA3381" i="9" l="1"/>
  <c r="Z3382" i="9" s="1"/>
  <c r="AB3382" i="9" s="1"/>
  <c r="AE3295" i="9" s="1"/>
  <c r="AF3295" i="9"/>
  <c r="AA3382" i="9" l="1"/>
  <c r="Z3383" i="9" s="1"/>
  <c r="AB3383" i="9" s="1"/>
  <c r="AE3296" i="9" s="1"/>
  <c r="AF3296" i="9"/>
  <c r="AA3383" i="9" l="1"/>
  <c r="Z3384" i="9" s="1"/>
  <c r="AB3384" i="9" s="1"/>
  <c r="AE3297" i="9" s="1"/>
  <c r="AF3297" i="9"/>
  <c r="AA3384" i="9" l="1"/>
  <c r="Z3385" i="9" s="1"/>
  <c r="AB3385" i="9" s="1"/>
  <c r="AE3298" i="9" s="1"/>
  <c r="AF3298" i="9"/>
  <c r="AA3385" i="9" l="1"/>
  <c r="Z3386" i="9" s="1"/>
  <c r="AB3386" i="9" s="1"/>
  <c r="AE3299" i="9" s="1"/>
  <c r="AF3299" i="9"/>
  <c r="AA3386" i="9" l="1"/>
  <c r="Z3387" i="9" s="1"/>
  <c r="AB3387" i="9" s="1"/>
  <c r="AE3300" i="9" s="1"/>
  <c r="AF3300" i="9"/>
  <c r="AA3387" i="9" l="1"/>
  <c r="Z3388" i="9" s="1"/>
  <c r="AB3388" i="9" s="1"/>
  <c r="AE3301" i="9" s="1"/>
  <c r="AF3301" i="9"/>
  <c r="AA3388" i="9" l="1"/>
  <c r="Z3389" i="9" s="1"/>
  <c r="AB3389" i="9" s="1"/>
  <c r="AE3302" i="9" s="1"/>
  <c r="AF3302" i="9"/>
  <c r="AA3389" i="9" l="1"/>
  <c r="Z3390" i="9" s="1"/>
  <c r="AB3390" i="9" s="1"/>
  <c r="AE3303" i="9" s="1"/>
  <c r="AF3303" i="9"/>
  <c r="AA3390" i="9" l="1"/>
  <c r="Z3391" i="9" s="1"/>
  <c r="AB3391" i="9" s="1"/>
  <c r="AE3304" i="9" s="1"/>
  <c r="AF3304" i="9"/>
  <c r="AA3391" i="9" l="1"/>
  <c r="Z3392" i="9" s="1"/>
  <c r="AB3392" i="9" s="1"/>
  <c r="AE3305" i="9" s="1"/>
  <c r="AF3305" i="9"/>
  <c r="AA3392" i="9" l="1"/>
  <c r="Z3393" i="9" s="1"/>
  <c r="AB3393" i="9" s="1"/>
  <c r="AE3306" i="9" s="1"/>
  <c r="AF3306" i="9"/>
  <c r="AA3393" i="9" l="1"/>
  <c r="Z3394" i="9" s="1"/>
  <c r="AB3394" i="9" s="1"/>
  <c r="AE3307" i="9" s="1"/>
  <c r="AF3307" i="9"/>
  <c r="AA3394" i="9" l="1"/>
  <c r="Z3395" i="9" s="1"/>
  <c r="AB3395" i="9" s="1"/>
  <c r="AE3308" i="9" s="1"/>
  <c r="AF3308" i="9"/>
  <c r="AA3395" i="9" l="1"/>
  <c r="Z3396" i="9" s="1"/>
  <c r="AB3396" i="9" s="1"/>
  <c r="AE3309" i="9" s="1"/>
  <c r="AF3309" i="9"/>
  <c r="AA3396" i="9" l="1"/>
  <c r="Z3397" i="9" s="1"/>
  <c r="AB3397" i="9" s="1"/>
  <c r="AE3310" i="9" s="1"/>
  <c r="AF3310" i="9"/>
  <c r="AA3397" i="9" l="1"/>
  <c r="Z3398" i="9" s="1"/>
  <c r="AB3398" i="9" s="1"/>
  <c r="AE3311" i="9" s="1"/>
  <c r="AF3311" i="9"/>
  <c r="AA3398" i="9" l="1"/>
  <c r="Z3399" i="9" s="1"/>
  <c r="AB3399" i="9" s="1"/>
  <c r="AE3312" i="9" s="1"/>
  <c r="AF3312" i="9"/>
  <c r="AA3399" i="9" l="1"/>
  <c r="Z3400" i="9" s="1"/>
  <c r="AB3400" i="9" s="1"/>
  <c r="AE3313" i="9" s="1"/>
  <c r="AF3313" i="9"/>
  <c r="AA3400" i="9" l="1"/>
  <c r="Z3401" i="9" s="1"/>
  <c r="AB3401" i="9" s="1"/>
  <c r="AE3314" i="9" s="1"/>
  <c r="AF3314" i="9"/>
  <c r="AA3401" i="9" l="1"/>
  <c r="Z3402" i="9" s="1"/>
  <c r="AB3402" i="9" s="1"/>
  <c r="AE3315" i="9" s="1"/>
  <c r="AF3315" i="9"/>
  <c r="AA3402" i="9" l="1"/>
  <c r="Z3403" i="9" s="1"/>
  <c r="AB3403" i="9" s="1"/>
  <c r="AE3316" i="9" s="1"/>
  <c r="AF3316" i="9"/>
  <c r="AA3403" i="9" l="1"/>
  <c r="Z3404" i="9" s="1"/>
  <c r="AB3404" i="9" s="1"/>
  <c r="AE3317" i="9" s="1"/>
  <c r="AF3317" i="9"/>
  <c r="AA3404" i="9" l="1"/>
  <c r="Z3405" i="9" s="1"/>
  <c r="AB3405" i="9" s="1"/>
  <c r="AE3318" i="9" s="1"/>
  <c r="AF3318" i="9"/>
  <c r="AA3405" i="9" l="1"/>
  <c r="Z3406" i="9" s="1"/>
  <c r="AB3406" i="9" s="1"/>
  <c r="AE3319" i="9" s="1"/>
  <c r="AF3319" i="9"/>
  <c r="AA3406" i="9" l="1"/>
  <c r="Z3407" i="9" s="1"/>
  <c r="AB3407" i="9" s="1"/>
  <c r="AE3320" i="9" s="1"/>
  <c r="AF3320" i="9"/>
  <c r="AA3407" i="9" l="1"/>
  <c r="Z3408" i="9" s="1"/>
  <c r="AB3408" i="9" s="1"/>
  <c r="AE3321" i="9" s="1"/>
  <c r="AF3321" i="9"/>
  <c r="AA3408" i="9" l="1"/>
  <c r="Z3409" i="9" s="1"/>
  <c r="AB3409" i="9" s="1"/>
  <c r="AE3322" i="9" s="1"/>
  <c r="AF3322" i="9"/>
  <c r="AA3409" i="9" l="1"/>
  <c r="Z3410" i="9" s="1"/>
  <c r="AB3410" i="9" s="1"/>
  <c r="AE3323" i="9" s="1"/>
  <c r="AF3323" i="9"/>
  <c r="AA3410" i="9" l="1"/>
  <c r="Z3411" i="9" s="1"/>
  <c r="AB3411" i="9" s="1"/>
  <c r="AE3324" i="9" s="1"/>
  <c r="AF3324" i="9"/>
  <c r="AA3411" i="9" l="1"/>
  <c r="Z3412" i="9" s="1"/>
  <c r="AB3412" i="9" s="1"/>
  <c r="AE3325" i="9" s="1"/>
  <c r="AF3325" i="9"/>
  <c r="AA3412" i="9" l="1"/>
  <c r="Z3413" i="9" s="1"/>
  <c r="AB3413" i="9" s="1"/>
  <c r="AE3326" i="9" s="1"/>
  <c r="AF3326" i="9"/>
  <c r="AA3413" i="9" l="1"/>
  <c r="Z3414" i="9" s="1"/>
  <c r="AB3414" i="9" s="1"/>
  <c r="AE3327" i="9" s="1"/>
  <c r="AF3327" i="9"/>
  <c r="AA3414" i="9" l="1"/>
  <c r="Z3415" i="9" s="1"/>
  <c r="AB3415" i="9" s="1"/>
  <c r="AE3328" i="9" s="1"/>
  <c r="AF3328" i="9"/>
  <c r="AA3415" i="9" l="1"/>
  <c r="Z3416" i="9" s="1"/>
  <c r="AB3416" i="9" s="1"/>
  <c r="AE3329" i="9" s="1"/>
  <c r="AF3329" i="9"/>
  <c r="AA3416" i="9" l="1"/>
  <c r="Z3417" i="9" s="1"/>
  <c r="AB3417" i="9" s="1"/>
  <c r="AE3330" i="9" s="1"/>
  <c r="AF3330" i="9"/>
  <c r="AA3417" i="9" l="1"/>
  <c r="Z3418" i="9" s="1"/>
  <c r="AB3418" i="9" s="1"/>
  <c r="AE3331" i="9" s="1"/>
  <c r="AF3331" i="9"/>
  <c r="AA3418" i="9" l="1"/>
  <c r="Z3419" i="9" s="1"/>
  <c r="AB3419" i="9" s="1"/>
  <c r="AE3332" i="9" s="1"/>
  <c r="AF3332" i="9"/>
  <c r="AA3419" i="9" l="1"/>
  <c r="Z3420" i="9" s="1"/>
  <c r="AB3420" i="9" s="1"/>
  <c r="AE3333" i="9" s="1"/>
  <c r="AF3333" i="9"/>
  <c r="AA3420" i="9" l="1"/>
  <c r="Z3421" i="9" s="1"/>
  <c r="AB3421" i="9" s="1"/>
  <c r="AE3334" i="9" s="1"/>
  <c r="AF3334" i="9"/>
  <c r="AA3421" i="9" l="1"/>
  <c r="Z3422" i="9" s="1"/>
  <c r="AB3422" i="9" s="1"/>
  <c r="AE3335" i="9" s="1"/>
  <c r="AF3335" i="9"/>
  <c r="AA3422" i="9" l="1"/>
  <c r="Z3423" i="9" s="1"/>
  <c r="AB3423" i="9" s="1"/>
  <c r="AE3336" i="9" s="1"/>
  <c r="AF3336" i="9"/>
  <c r="AA3423" i="9" l="1"/>
  <c r="Z3424" i="9" s="1"/>
  <c r="AB3424" i="9" s="1"/>
  <c r="AE3337" i="9" s="1"/>
  <c r="AF3337" i="9"/>
  <c r="AA3424" i="9" l="1"/>
  <c r="Z3425" i="9" s="1"/>
  <c r="AB3425" i="9" s="1"/>
  <c r="AE3338" i="9" s="1"/>
  <c r="AF3338" i="9"/>
  <c r="AA3425" i="9" l="1"/>
  <c r="Z3426" i="9" s="1"/>
  <c r="AB3426" i="9" s="1"/>
  <c r="AE3339" i="9" s="1"/>
  <c r="AF3339" i="9"/>
  <c r="AA3426" i="9" l="1"/>
  <c r="Z3427" i="9" s="1"/>
  <c r="AB3427" i="9" s="1"/>
  <c r="AE3340" i="9" s="1"/>
  <c r="AF3340" i="9"/>
  <c r="AA3427" i="9" l="1"/>
  <c r="Z3428" i="9" s="1"/>
  <c r="AB3428" i="9" s="1"/>
  <c r="AE3341" i="9" s="1"/>
  <c r="AF3341" i="9"/>
  <c r="AA3428" i="9" l="1"/>
  <c r="Z3429" i="9" s="1"/>
  <c r="AB3429" i="9" s="1"/>
  <c r="AE3342" i="9" s="1"/>
  <c r="AF3342" i="9"/>
  <c r="AA3429" i="9" l="1"/>
  <c r="Z3430" i="9" s="1"/>
  <c r="AB3430" i="9" s="1"/>
  <c r="AE3343" i="9" s="1"/>
  <c r="AF3343" i="9"/>
  <c r="AA3430" i="9" l="1"/>
  <c r="Z3431" i="9" s="1"/>
  <c r="AB3431" i="9" s="1"/>
  <c r="AE3344" i="9" s="1"/>
  <c r="AF3344" i="9"/>
  <c r="AA3431" i="9" l="1"/>
  <c r="Z3432" i="9" s="1"/>
  <c r="AB3432" i="9" s="1"/>
  <c r="AE3345" i="9" s="1"/>
  <c r="AF3345" i="9"/>
  <c r="AA3432" i="9" l="1"/>
  <c r="Z3433" i="9" s="1"/>
  <c r="AB3433" i="9" s="1"/>
  <c r="AE3346" i="9" s="1"/>
  <c r="AF3346" i="9"/>
  <c r="AA3433" i="9" l="1"/>
  <c r="Z3434" i="9" s="1"/>
  <c r="AB3434" i="9" s="1"/>
  <c r="AE3347" i="9" s="1"/>
  <c r="AF3347" i="9"/>
  <c r="AA3434" i="9" l="1"/>
  <c r="Z3435" i="9" s="1"/>
  <c r="AB3435" i="9" s="1"/>
  <c r="AE3348" i="9" s="1"/>
  <c r="AF3348" i="9"/>
  <c r="AA3435" i="9" l="1"/>
  <c r="Z3436" i="9" s="1"/>
  <c r="AB3436" i="9" s="1"/>
  <c r="AE3349" i="9" s="1"/>
  <c r="AF3349" i="9"/>
  <c r="AA3436" i="9" l="1"/>
  <c r="Z3437" i="9" s="1"/>
  <c r="AB3437" i="9" s="1"/>
  <c r="AE3350" i="9" s="1"/>
  <c r="AF3350" i="9"/>
  <c r="AA3437" i="9" l="1"/>
  <c r="Z3438" i="9" s="1"/>
  <c r="AB3438" i="9" s="1"/>
  <c r="AE3351" i="9" s="1"/>
  <c r="AF3351" i="9"/>
  <c r="AA3438" i="9" l="1"/>
  <c r="Z3439" i="9" s="1"/>
  <c r="AB3439" i="9" s="1"/>
  <c r="AE3352" i="9" s="1"/>
  <c r="AF3352" i="9"/>
  <c r="AA3439" i="9" l="1"/>
  <c r="Z3440" i="9" s="1"/>
  <c r="AB3440" i="9" s="1"/>
  <c r="AE3353" i="9" s="1"/>
  <c r="AF3353" i="9"/>
  <c r="AA3440" i="9" l="1"/>
  <c r="Z3441" i="9" s="1"/>
  <c r="AB3441" i="9" s="1"/>
  <c r="AE3354" i="9" s="1"/>
  <c r="AF3354" i="9"/>
  <c r="AA3441" i="9" l="1"/>
  <c r="Z3442" i="9" s="1"/>
  <c r="AB3442" i="9" s="1"/>
  <c r="AE3355" i="9" s="1"/>
  <c r="AF3355" i="9"/>
  <c r="AA3442" i="9" l="1"/>
  <c r="Z3443" i="9" s="1"/>
  <c r="AB3443" i="9" s="1"/>
  <c r="AE3356" i="9" s="1"/>
  <c r="AF3356" i="9"/>
  <c r="AA3443" i="9" l="1"/>
  <c r="Z3444" i="9" s="1"/>
  <c r="AB3444" i="9" s="1"/>
  <c r="AE3357" i="9" s="1"/>
  <c r="AF3357" i="9"/>
  <c r="AA3444" i="9" l="1"/>
  <c r="Z3445" i="9" s="1"/>
  <c r="AB3445" i="9" s="1"/>
  <c r="AE3358" i="9" s="1"/>
  <c r="AF3358" i="9"/>
  <c r="AA3445" i="9" l="1"/>
  <c r="Z3446" i="9" s="1"/>
  <c r="AB3446" i="9" s="1"/>
  <c r="AE3359" i="9" s="1"/>
  <c r="AF3359" i="9"/>
  <c r="AA3446" i="9" l="1"/>
  <c r="Z3447" i="9" s="1"/>
  <c r="AB3447" i="9" s="1"/>
  <c r="AE3360" i="9" s="1"/>
  <c r="AF3360" i="9"/>
  <c r="AA3447" i="9" l="1"/>
  <c r="Z3448" i="9" s="1"/>
  <c r="AB3448" i="9" s="1"/>
  <c r="AE3361" i="9" s="1"/>
  <c r="AF3361" i="9"/>
  <c r="AA3448" i="9" l="1"/>
  <c r="Z3449" i="9" s="1"/>
  <c r="AB3449" i="9" s="1"/>
  <c r="AE3362" i="9" s="1"/>
  <c r="AF3362" i="9"/>
  <c r="AA3449" i="9" l="1"/>
  <c r="Z3450" i="9" s="1"/>
  <c r="AB3450" i="9" s="1"/>
  <c r="AE3363" i="9" s="1"/>
  <c r="AF3363" i="9"/>
  <c r="AA3450" i="9" l="1"/>
  <c r="Z3451" i="9" s="1"/>
  <c r="AB3451" i="9" s="1"/>
  <c r="AE3364" i="9" s="1"/>
  <c r="AF3364" i="9"/>
  <c r="AA3451" i="9" l="1"/>
  <c r="Z3452" i="9" s="1"/>
  <c r="AB3452" i="9" s="1"/>
  <c r="AE3365" i="9" s="1"/>
  <c r="AF3365" i="9"/>
  <c r="AA3452" i="9" l="1"/>
  <c r="Z3453" i="9" s="1"/>
  <c r="AB3453" i="9" s="1"/>
  <c r="AE3366" i="9" s="1"/>
  <c r="AF3366" i="9"/>
  <c r="AA3453" i="9" l="1"/>
  <c r="Z3454" i="9" s="1"/>
  <c r="AB3454" i="9" s="1"/>
  <c r="AE3367" i="9" s="1"/>
  <c r="AF3367" i="9"/>
  <c r="AA3454" i="9" l="1"/>
  <c r="Z3455" i="9" s="1"/>
  <c r="AB3455" i="9" s="1"/>
  <c r="AE3368" i="9" s="1"/>
  <c r="AF3368" i="9"/>
  <c r="AA3455" i="9" l="1"/>
  <c r="Z3456" i="9" s="1"/>
  <c r="AB3456" i="9" s="1"/>
  <c r="AE3369" i="9" s="1"/>
  <c r="AF3369" i="9"/>
  <c r="AA3456" i="9" l="1"/>
  <c r="Z3457" i="9" s="1"/>
  <c r="AB3457" i="9" s="1"/>
  <c r="AE3370" i="9" s="1"/>
  <c r="AF3370" i="9"/>
  <c r="AA3457" i="9" l="1"/>
  <c r="Z3458" i="9" s="1"/>
  <c r="AB3458" i="9" s="1"/>
  <c r="AE3371" i="9" s="1"/>
  <c r="AF3371" i="9"/>
  <c r="AA3458" i="9" l="1"/>
  <c r="Z3459" i="9" s="1"/>
  <c r="AB3459" i="9" s="1"/>
  <c r="AE3372" i="9" s="1"/>
  <c r="AF3372" i="9"/>
  <c r="AA3459" i="9" l="1"/>
  <c r="Z3460" i="9" s="1"/>
  <c r="AB3460" i="9" s="1"/>
  <c r="AE3373" i="9" s="1"/>
  <c r="AF3373" i="9"/>
  <c r="AA3460" i="9" l="1"/>
  <c r="Z3461" i="9" s="1"/>
  <c r="AB3461" i="9" s="1"/>
  <c r="AE3374" i="9" s="1"/>
  <c r="AF3374" i="9"/>
  <c r="AA3461" i="9" l="1"/>
  <c r="Z3462" i="9" s="1"/>
  <c r="AB3462" i="9" s="1"/>
  <c r="AE3375" i="9" s="1"/>
  <c r="AF3375" i="9"/>
  <c r="AA3462" i="9" l="1"/>
  <c r="Z3463" i="9" s="1"/>
  <c r="AB3463" i="9" s="1"/>
  <c r="AE3376" i="9" s="1"/>
  <c r="AF3376" i="9"/>
  <c r="AA3463" i="9" l="1"/>
  <c r="Z3464" i="9" s="1"/>
  <c r="AB3464" i="9" s="1"/>
  <c r="AE3377" i="9" s="1"/>
  <c r="AF3377" i="9"/>
  <c r="AA3464" i="9" l="1"/>
  <c r="Z3465" i="9" s="1"/>
  <c r="AB3465" i="9" s="1"/>
  <c r="AE3378" i="9" s="1"/>
  <c r="AF3378" i="9"/>
  <c r="AA3465" i="9" l="1"/>
  <c r="Z3466" i="9" s="1"/>
  <c r="AB3466" i="9" s="1"/>
  <c r="AE3379" i="9" s="1"/>
  <c r="AF3379" i="9"/>
  <c r="AA3466" i="9" l="1"/>
  <c r="Z3467" i="9" s="1"/>
  <c r="AB3467" i="9" s="1"/>
  <c r="AE3380" i="9" s="1"/>
  <c r="AF3380" i="9"/>
  <c r="AA3467" i="9" l="1"/>
  <c r="Z3468" i="9" s="1"/>
  <c r="AB3468" i="9" s="1"/>
  <c r="AE3381" i="9" s="1"/>
  <c r="AF3381" i="9"/>
  <c r="AA3468" i="9" l="1"/>
  <c r="Z3469" i="9" s="1"/>
  <c r="AB3469" i="9" s="1"/>
  <c r="AE3382" i="9" s="1"/>
  <c r="AF3382" i="9"/>
  <c r="AA3469" i="9" l="1"/>
  <c r="Z3470" i="9" s="1"/>
  <c r="AB3470" i="9" s="1"/>
  <c r="AE3383" i="9" s="1"/>
  <c r="AF3383" i="9"/>
  <c r="AA3470" i="9" l="1"/>
  <c r="Z3471" i="9" s="1"/>
  <c r="AB3471" i="9" s="1"/>
  <c r="AE3384" i="9" s="1"/>
  <c r="AF3384" i="9"/>
  <c r="AA3471" i="9" l="1"/>
  <c r="Z3472" i="9" s="1"/>
  <c r="AB3472" i="9" s="1"/>
  <c r="AE3385" i="9" s="1"/>
  <c r="AF3385" i="9"/>
  <c r="AA3472" i="9" l="1"/>
  <c r="Z3473" i="9" s="1"/>
  <c r="AB3473" i="9" s="1"/>
  <c r="AE3386" i="9" s="1"/>
  <c r="AF3386" i="9"/>
  <c r="AA3473" i="9" l="1"/>
  <c r="Z3474" i="9" s="1"/>
  <c r="AB3474" i="9" s="1"/>
  <c r="AE3387" i="9" s="1"/>
  <c r="AF3387" i="9"/>
  <c r="AA3474" i="9" l="1"/>
  <c r="Z3475" i="9" s="1"/>
  <c r="AB3475" i="9" s="1"/>
  <c r="AE3388" i="9" s="1"/>
  <c r="AF3388" i="9"/>
  <c r="AA3475" i="9" l="1"/>
  <c r="Z3476" i="9" s="1"/>
  <c r="AB3476" i="9" s="1"/>
  <c r="AE3389" i="9" s="1"/>
  <c r="AF3389" i="9"/>
  <c r="AA3476" i="9" l="1"/>
  <c r="Z3477" i="9" s="1"/>
  <c r="AB3477" i="9" s="1"/>
  <c r="AE3390" i="9" s="1"/>
  <c r="AF3390" i="9"/>
  <c r="AA3477" i="9" l="1"/>
  <c r="Z3478" i="9" s="1"/>
  <c r="AB3478" i="9" s="1"/>
  <c r="AE3391" i="9" s="1"/>
  <c r="AF3391" i="9"/>
  <c r="AA3478" i="9" l="1"/>
  <c r="Z3479" i="9" s="1"/>
  <c r="AB3479" i="9" s="1"/>
  <c r="AE3392" i="9" s="1"/>
  <c r="AF3392" i="9"/>
  <c r="AA3479" i="9" l="1"/>
  <c r="Z3480" i="9" s="1"/>
  <c r="AB3480" i="9" s="1"/>
  <c r="AE3393" i="9" s="1"/>
  <c r="AF3393" i="9"/>
  <c r="AA3480" i="9" l="1"/>
  <c r="Z3481" i="9" s="1"/>
  <c r="AB3481" i="9" s="1"/>
  <c r="AE3394" i="9" s="1"/>
  <c r="AF3394" i="9"/>
  <c r="AA3481" i="9" l="1"/>
  <c r="Z3482" i="9" s="1"/>
  <c r="AB3482" i="9" s="1"/>
  <c r="AE3395" i="9" s="1"/>
  <c r="AF3395" i="9"/>
  <c r="AA3482" i="9" l="1"/>
  <c r="Z3483" i="9" s="1"/>
  <c r="AB3483" i="9" s="1"/>
  <c r="AE3396" i="9" s="1"/>
  <c r="AF3396" i="9"/>
  <c r="AA3483" i="9" l="1"/>
  <c r="Z3484" i="9" s="1"/>
  <c r="AB3484" i="9" s="1"/>
  <c r="AE3397" i="9" s="1"/>
  <c r="AF3397" i="9"/>
  <c r="AA3484" i="9" l="1"/>
  <c r="Z3485" i="9" s="1"/>
  <c r="AB3485" i="9" s="1"/>
  <c r="AE3398" i="9" s="1"/>
  <c r="AF3398" i="9"/>
  <c r="AA3485" i="9" l="1"/>
  <c r="Z3486" i="9" s="1"/>
  <c r="AB3486" i="9" s="1"/>
  <c r="AE3399" i="9" s="1"/>
  <c r="AF3399" i="9"/>
  <c r="AA3486" i="9" l="1"/>
  <c r="Z3487" i="9" s="1"/>
  <c r="AB3487" i="9" s="1"/>
  <c r="AE3400" i="9" s="1"/>
  <c r="AF3400" i="9"/>
  <c r="AA3487" i="9" l="1"/>
  <c r="Z3488" i="9" s="1"/>
  <c r="AB3488" i="9" s="1"/>
  <c r="AE3401" i="9" s="1"/>
  <c r="AF3401" i="9"/>
  <c r="AA3488" i="9" l="1"/>
  <c r="Z3489" i="9" s="1"/>
  <c r="AB3489" i="9" s="1"/>
  <c r="AE3402" i="9" s="1"/>
  <c r="AF3402" i="9"/>
  <c r="AA3489" i="9" l="1"/>
  <c r="Z3490" i="9" s="1"/>
  <c r="AB3490" i="9" s="1"/>
  <c r="AE3403" i="9" s="1"/>
  <c r="AF3403" i="9"/>
  <c r="AA3490" i="9" l="1"/>
  <c r="Z3491" i="9" s="1"/>
  <c r="AB3491" i="9" s="1"/>
  <c r="AE3404" i="9" s="1"/>
  <c r="AF3404" i="9"/>
  <c r="AA3491" i="9" l="1"/>
  <c r="Z3492" i="9" s="1"/>
  <c r="AB3492" i="9" s="1"/>
  <c r="AE3405" i="9" s="1"/>
  <c r="AF3405" i="9"/>
  <c r="AA3492" i="9" l="1"/>
  <c r="Z3493" i="9" s="1"/>
  <c r="AB3493" i="9" s="1"/>
  <c r="AE3406" i="9" s="1"/>
  <c r="AF3406" i="9"/>
  <c r="AA3493" i="9" l="1"/>
  <c r="Z3494" i="9" s="1"/>
  <c r="AB3494" i="9" s="1"/>
  <c r="AE3407" i="9" s="1"/>
  <c r="AF3407" i="9"/>
  <c r="AA3494" i="9" l="1"/>
  <c r="Z3495" i="9" s="1"/>
  <c r="AB3495" i="9" s="1"/>
  <c r="AE3408" i="9" s="1"/>
  <c r="AF3408" i="9"/>
  <c r="AA3495" i="9" l="1"/>
  <c r="Z3496" i="9" s="1"/>
  <c r="AB3496" i="9" s="1"/>
  <c r="AE3409" i="9" s="1"/>
  <c r="AF3409" i="9"/>
  <c r="AA3496" i="9" l="1"/>
  <c r="Z3497" i="9" s="1"/>
  <c r="AB3497" i="9" s="1"/>
  <c r="AE3410" i="9" s="1"/>
  <c r="AF3410" i="9"/>
  <c r="AA3497" i="9" l="1"/>
  <c r="Z3498" i="9" s="1"/>
  <c r="AB3498" i="9" s="1"/>
  <c r="AE3411" i="9" s="1"/>
  <c r="AF3411" i="9"/>
  <c r="AA3498" i="9" l="1"/>
  <c r="Z3499" i="9" s="1"/>
  <c r="AB3499" i="9" s="1"/>
  <c r="AE3412" i="9" s="1"/>
  <c r="AF3412" i="9"/>
  <c r="AA3499" i="9" l="1"/>
  <c r="Z3500" i="9" s="1"/>
  <c r="AB3500" i="9" s="1"/>
  <c r="AE3413" i="9" s="1"/>
  <c r="AF3413" i="9"/>
  <c r="AA3500" i="9" l="1"/>
  <c r="Z3501" i="9" s="1"/>
  <c r="AB3501" i="9" s="1"/>
  <c r="AE3414" i="9" l="1"/>
  <c r="AA3501" i="9"/>
  <c r="Z3502" i="9" s="1"/>
  <c r="AB3502" i="9" s="1"/>
  <c r="AE3415" i="9" s="1"/>
  <c r="AF3414" i="9"/>
  <c r="AF3415" i="9"/>
  <c r="AA3502" i="9" l="1"/>
  <c r="Z3503" i="9" s="1"/>
  <c r="AB3503" i="9" s="1"/>
  <c r="AE3416" i="9" s="1"/>
  <c r="AF3416" i="9"/>
  <c r="AA3503" i="9" l="1"/>
  <c r="Z3504" i="9" s="1"/>
  <c r="AB3504" i="9" s="1"/>
  <c r="AE3417" i="9" s="1"/>
  <c r="AF3417" i="9"/>
  <c r="AA3504" i="9" l="1"/>
  <c r="Z3505" i="9" s="1"/>
  <c r="AB3505" i="9" s="1"/>
  <c r="AE3418" i="9" s="1"/>
  <c r="AF3418" i="9"/>
  <c r="AA3505" i="9" l="1"/>
  <c r="Z3506" i="9" s="1"/>
  <c r="AB3506" i="9" s="1"/>
  <c r="AE3419" i="9" s="1"/>
  <c r="AF3419" i="9"/>
  <c r="AA3506" i="9" l="1"/>
  <c r="Z3507" i="9" s="1"/>
  <c r="AB3507" i="9" s="1"/>
  <c r="AE3420" i="9" s="1"/>
  <c r="AF3420" i="9"/>
  <c r="AA3507" i="9" l="1"/>
  <c r="Z3508" i="9" s="1"/>
  <c r="AB3508" i="9" s="1"/>
  <c r="AE3421" i="9" s="1"/>
  <c r="AF3421" i="9"/>
  <c r="AA3508" i="9" l="1"/>
  <c r="Z3509" i="9" s="1"/>
  <c r="AB3509" i="9" s="1"/>
  <c r="AE3422" i="9" s="1"/>
  <c r="AF3422" i="9"/>
  <c r="AA3509" i="9" l="1"/>
  <c r="Z3510" i="9" s="1"/>
  <c r="AB3510" i="9" s="1"/>
  <c r="AE3423" i="9" s="1"/>
  <c r="AF3423" i="9"/>
  <c r="AA3510" i="9" l="1"/>
  <c r="Z3511" i="9" s="1"/>
  <c r="AB3511" i="9" s="1"/>
  <c r="AE3424" i="9" s="1"/>
  <c r="AF3424" i="9"/>
  <c r="AA3511" i="9" l="1"/>
  <c r="Z3512" i="9" s="1"/>
  <c r="AB3512" i="9" s="1"/>
  <c r="AE3425" i="9" s="1"/>
  <c r="AF3425" i="9"/>
  <c r="AA3512" i="9" l="1"/>
  <c r="Z3513" i="9" s="1"/>
  <c r="AB3513" i="9" s="1"/>
  <c r="AE3426" i="9" s="1"/>
  <c r="AF3426" i="9"/>
  <c r="AA3513" i="9" l="1"/>
  <c r="Z3514" i="9" s="1"/>
  <c r="AB3514" i="9" s="1"/>
  <c r="AE3427" i="9" s="1"/>
  <c r="AF3427" i="9"/>
  <c r="AA3514" i="9" l="1"/>
  <c r="Z3515" i="9" s="1"/>
  <c r="AB3515" i="9" s="1"/>
  <c r="AE3428" i="9" s="1"/>
  <c r="AF3428" i="9"/>
  <c r="AA3515" i="9" l="1"/>
  <c r="Z3516" i="9" s="1"/>
  <c r="AB3516" i="9" s="1"/>
  <c r="AE3429" i="9" s="1"/>
  <c r="AF3429" i="9"/>
  <c r="AA3516" i="9" l="1"/>
  <c r="Z3517" i="9" s="1"/>
  <c r="AB3517" i="9" s="1"/>
  <c r="AE3430" i="9" s="1"/>
  <c r="AF3430" i="9"/>
  <c r="AA3517" i="9" l="1"/>
  <c r="Z3518" i="9" s="1"/>
  <c r="AB3518" i="9" s="1"/>
  <c r="AE3431" i="9" s="1"/>
  <c r="AF3431" i="9"/>
  <c r="AA3518" i="9" l="1"/>
  <c r="Z3519" i="9" s="1"/>
  <c r="AB3519" i="9" s="1"/>
  <c r="AE3432" i="9" s="1"/>
  <c r="AF3432" i="9"/>
  <c r="AA3519" i="9" l="1"/>
  <c r="Z3520" i="9" s="1"/>
  <c r="AB3520" i="9" s="1"/>
  <c r="AE3433" i="9" s="1"/>
  <c r="AF3433" i="9"/>
  <c r="AA3520" i="9" l="1"/>
  <c r="Z3521" i="9" s="1"/>
  <c r="AB3521" i="9" s="1"/>
  <c r="AE3434" i="9" s="1"/>
  <c r="AF3434" i="9"/>
  <c r="AA3521" i="9" l="1"/>
  <c r="Z3522" i="9" s="1"/>
  <c r="AB3522" i="9" s="1"/>
  <c r="AE3435" i="9" s="1"/>
  <c r="AF3435" i="9"/>
  <c r="AA3522" i="9" l="1"/>
  <c r="Z3523" i="9" s="1"/>
  <c r="AB3523" i="9" s="1"/>
  <c r="AE3436" i="9" s="1"/>
  <c r="AF3436" i="9"/>
  <c r="AA3523" i="9" l="1"/>
  <c r="Z3524" i="9" s="1"/>
  <c r="AB3524" i="9" s="1"/>
  <c r="AE3437" i="9" s="1"/>
  <c r="AF3437" i="9"/>
  <c r="AA3524" i="9" l="1"/>
  <c r="Z3525" i="9" s="1"/>
  <c r="AB3525" i="9" s="1"/>
  <c r="AE3438" i="9" s="1"/>
  <c r="AF3438" i="9"/>
  <c r="AA3525" i="9" l="1"/>
  <c r="Z3526" i="9" s="1"/>
  <c r="AB3526" i="9" s="1"/>
  <c r="AE3439" i="9" s="1"/>
  <c r="AF3439" i="9"/>
  <c r="AA3526" i="9" l="1"/>
  <c r="Z3527" i="9" s="1"/>
  <c r="AB3527" i="9" s="1"/>
  <c r="AE3440" i="9" s="1"/>
  <c r="AF3440" i="9"/>
  <c r="AA3527" i="9" l="1"/>
  <c r="Z3528" i="9" s="1"/>
  <c r="AB3528" i="9" s="1"/>
  <c r="AE3441" i="9" s="1"/>
  <c r="AF3441" i="9"/>
  <c r="AA3528" i="9" l="1"/>
  <c r="Z3529" i="9" s="1"/>
  <c r="AB3529" i="9" s="1"/>
  <c r="AE3442" i="9" s="1"/>
  <c r="AF3442" i="9"/>
  <c r="AA3529" i="9" l="1"/>
  <c r="Z3530" i="9" s="1"/>
  <c r="AB3530" i="9" s="1"/>
  <c r="AE3443" i="9" s="1"/>
  <c r="AF3443" i="9"/>
  <c r="AA3530" i="9" l="1"/>
  <c r="Z3531" i="9" s="1"/>
  <c r="AB3531" i="9" s="1"/>
  <c r="AE3444" i="9" s="1"/>
  <c r="AF3444" i="9"/>
  <c r="AA3531" i="9" l="1"/>
  <c r="Z3532" i="9" s="1"/>
  <c r="AB3532" i="9" s="1"/>
  <c r="AE3445" i="9" s="1"/>
  <c r="AF3445" i="9"/>
  <c r="AA3532" i="9" l="1"/>
  <c r="Z3533" i="9" s="1"/>
  <c r="AB3533" i="9" s="1"/>
  <c r="AE3446" i="9" s="1"/>
  <c r="AF3446" i="9"/>
  <c r="AA3533" i="9" l="1"/>
  <c r="Z3534" i="9" s="1"/>
  <c r="AB3534" i="9" s="1"/>
  <c r="AE3447" i="9" s="1"/>
  <c r="AF3447" i="9"/>
  <c r="AA3534" i="9" l="1"/>
  <c r="Z3535" i="9" s="1"/>
  <c r="AB3535" i="9" s="1"/>
  <c r="AE3448" i="9" s="1"/>
  <c r="AF3448" i="9"/>
  <c r="AA3535" i="9" l="1"/>
  <c r="Z3536" i="9" s="1"/>
  <c r="AB3536" i="9" s="1"/>
  <c r="AE3449" i="9" s="1"/>
  <c r="AF3449" i="9"/>
  <c r="AA3536" i="9" l="1"/>
  <c r="Z3537" i="9" s="1"/>
  <c r="AB3537" i="9" s="1"/>
  <c r="AE3450" i="9" s="1"/>
  <c r="AF3450" i="9"/>
  <c r="AA3537" i="9" l="1"/>
  <c r="Z3538" i="9" s="1"/>
  <c r="AB3538" i="9" s="1"/>
  <c r="AE3451" i="9" s="1"/>
  <c r="AF3451" i="9"/>
  <c r="AA3538" i="9" l="1"/>
  <c r="Z3539" i="9" s="1"/>
  <c r="AB3539" i="9" s="1"/>
  <c r="AE3452" i="9" s="1"/>
  <c r="AF3452" i="9"/>
  <c r="AA3539" i="9" l="1"/>
  <c r="Z3540" i="9" s="1"/>
  <c r="AB3540" i="9" s="1"/>
  <c r="AE3453" i="9" s="1"/>
  <c r="AF3453" i="9"/>
  <c r="AA3540" i="9" l="1"/>
  <c r="Z3541" i="9" s="1"/>
  <c r="AB3541" i="9" s="1"/>
  <c r="AE3454" i="9" s="1"/>
  <c r="AF3454" i="9"/>
  <c r="AA3541" i="9" l="1"/>
  <c r="Z3542" i="9" s="1"/>
  <c r="AB3542" i="9" s="1"/>
  <c r="AE3455" i="9" s="1"/>
  <c r="AF3455" i="9"/>
  <c r="AA3542" i="9" l="1"/>
  <c r="Z3543" i="9" s="1"/>
  <c r="AB3543" i="9" s="1"/>
  <c r="AE3456" i="9" s="1"/>
  <c r="AF3456" i="9"/>
  <c r="AA3543" i="9" l="1"/>
  <c r="Z3544" i="9" s="1"/>
  <c r="AB3544" i="9" s="1"/>
  <c r="AE3457" i="9" s="1"/>
  <c r="AF3457" i="9"/>
  <c r="AA3544" i="9" l="1"/>
  <c r="Z3545" i="9" s="1"/>
  <c r="AB3545" i="9" s="1"/>
  <c r="AE3458" i="9" s="1"/>
  <c r="AF3458" i="9"/>
  <c r="AA3545" i="9" l="1"/>
  <c r="Z3546" i="9" s="1"/>
  <c r="AB3546" i="9" s="1"/>
  <c r="AE3459" i="9" s="1"/>
  <c r="AF3459" i="9"/>
  <c r="AA3546" i="9" l="1"/>
  <c r="Z3547" i="9" s="1"/>
  <c r="AB3547" i="9" s="1"/>
  <c r="AE3460" i="9" s="1"/>
  <c r="AF3460" i="9"/>
  <c r="AA3547" i="9" l="1"/>
  <c r="Z3548" i="9" s="1"/>
  <c r="AB3548" i="9" s="1"/>
  <c r="AE3461" i="9" s="1"/>
  <c r="AF3461" i="9"/>
  <c r="AA3548" i="9" l="1"/>
  <c r="Z3549" i="9" s="1"/>
  <c r="AB3549" i="9" s="1"/>
  <c r="AE3462" i="9" s="1"/>
  <c r="AF3462" i="9"/>
  <c r="AA3549" i="9" l="1"/>
  <c r="Z3550" i="9" s="1"/>
  <c r="AB3550" i="9" s="1"/>
  <c r="AE3463" i="9" s="1"/>
  <c r="AF3463" i="9"/>
  <c r="AA3550" i="9" l="1"/>
  <c r="Z3551" i="9" s="1"/>
  <c r="AB3551" i="9" s="1"/>
  <c r="AE3464" i="9" s="1"/>
  <c r="AF3464" i="9"/>
  <c r="AA3551" i="9" l="1"/>
  <c r="Z3552" i="9" s="1"/>
  <c r="AB3552" i="9" s="1"/>
  <c r="AE3465" i="9" s="1"/>
  <c r="AF3465" i="9"/>
  <c r="AA3552" i="9" l="1"/>
  <c r="Z3553" i="9" s="1"/>
  <c r="AB3553" i="9" s="1"/>
  <c r="AE3466" i="9" s="1"/>
  <c r="AF3466" i="9"/>
  <c r="AA3553" i="9" l="1"/>
  <c r="Z3554" i="9" s="1"/>
  <c r="AB3554" i="9" s="1"/>
  <c r="AE3467" i="9" s="1"/>
  <c r="AF3467" i="9"/>
  <c r="AA3554" i="9" l="1"/>
  <c r="Z3555" i="9" s="1"/>
  <c r="AB3555" i="9" s="1"/>
  <c r="AE3468" i="9" s="1"/>
  <c r="AF3468" i="9"/>
  <c r="AA3555" i="9" l="1"/>
  <c r="Z3556" i="9" s="1"/>
  <c r="AB3556" i="9" s="1"/>
  <c r="AE3469" i="9" s="1"/>
  <c r="AF3469" i="9"/>
  <c r="AA3556" i="9" l="1"/>
  <c r="Z3557" i="9" s="1"/>
  <c r="AB3557" i="9" s="1"/>
  <c r="AE3470" i="9" s="1"/>
  <c r="AF3470" i="9"/>
  <c r="AA3557" i="9" l="1"/>
  <c r="Z3558" i="9" s="1"/>
  <c r="AB3558" i="9" s="1"/>
  <c r="AE3471" i="9" s="1"/>
  <c r="AF3471" i="9"/>
  <c r="AA3558" i="9" l="1"/>
  <c r="Z3559" i="9" s="1"/>
  <c r="AB3559" i="9" s="1"/>
  <c r="AE3472" i="9" s="1"/>
  <c r="AF3472" i="9"/>
  <c r="AA3559" i="9" l="1"/>
  <c r="Z3560" i="9" s="1"/>
  <c r="AB3560" i="9" s="1"/>
  <c r="AE3473" i="9" s="1"/>
  <c r="AF3473" i="9"/>
  <c r="AA3560" i="9" l="1"/>
  <c r="Z3561" i="9" s="1"/>
  <c r="AB3561" i="9" s="1"/>
  <c r="AE3474" i="9" s="1"/>
  <c r="AF3474" i="9"/>
  <c r="AA3561" i="9" l="1"/>
  <c r="Z3562" i="9" s="1"/>
  <c r="AB3562" i="9" s="1"/>
  <c r="AE3475" i="9" s="1"/>
  <c r="AF3475" i="9"/>
  <c r="AA3562" i="9" l="1"/>
  <c r="Z3563" i="9" s="1"/>
  <c r="AB3563" i="9" s="1"/>
  <c r="AE3476" i="9" s="1"/>
  <c r="AF3476" i="9"/>
  <c r="AA3563" i="9" l="1"/>
  <c r="Z3564" i="9" s="1"/>
  <c r="AB3564" i="9" s="1"/>
  <c r="AE3477" i="9" s="1"/>
  <c r="AF3477" i="9"/>
  <c r="AA3564" i="9" l="1"/>
  <c r="Z3565" i="9" s="1"/>
  <c r="AB3565" i="9" s="1"/>
  <c r="AE3478" i="9" s="1"/>
  <c r="AF3478" i="9"/>
  <c r="AA3565" i="9" l="1"/>
  <c r="Z3566" i="9" s="1"/>
  <c r="AB3566" i="9" s="1"/>
  <c r="AE3479" i="9" s="1"/>
  <c r="AF3479" i="9"/>
  <c r="AA3566" i="9" l="1"/>
  <c r="Z3567" i="9" s="1"/>
  <c r="AB3567" i="9" s="1"/>
  <c r="AE3480" i="9" s="1"/>
  <c r="AF3480" i="9"/>
  <c r="AA3567" i="9" l="1"/>
  <c r="Z3568" i="9" s="1"/>
  <c r="AB3568" i="9" s="1"/>
  <c r="AE3481" i="9" s="1"/>
  <c r="AF3481" i="9"/>
  <c r="AA3568" i="9" l="1"/>
  <c r="Z3569" i="9" s="1"/>
  <c r="AB3569" i="9" s="1"/>
  <c r="AE3482" i="9" s="1"/>
  <c r="AF3482" i="9"/>
  <c r="AA3569" i="9" l="1"/>
  <c r="Z3570" i="9" s="1"/>
  <c r="AB3570" i="9" s="1"/>
  <c r="AE3483" i="9" s="1"/>
  <c r="AF3483" i="9"/>
  <c r="AA3570" i="9" l="1"/>
  <c r="Z3571" i="9" s="1"/>
  <c r="AB3571" i="9" s="1"/>
  <c r="AE3484" i="9" s="1"/>
  <c r="AF3484" i="9"/>
  <c r="AA3571" i="9" l="1"/>
  <c r="Z3572" i="9" s="1"/>
  <c r="AB3572" i="9" s="1"/>
  <c r="AE3485" i="9" s="1"/>
  <c r="AF3485" i="9"/>
  <c r="AA3572" i="9" l="1"/>
  <c r="Z3573" i="9" s="1"/>
  <c r="AB3573" i="9" s="1"/>
  <c r="AE3486" i="9" s="1"/>
  <c r="AF3486" i="9"/>
  <c r="AA3573" i="9" l="1"/>
  <c r="Z3574" i="9" s="1"/>
  <c r="AB3574" i="9" s="1"/>
  <c r="AE3487" i="9" s="1"/>
  <c r="AF3487" i="9"/>
  <c r="AA3574" i="9" l="1"/>
  <c r="Z3575" i="9" s="1"/>
  <c r="AB3575" i="9" s="1"/>
  <c r="AE3488" i="9" s="1"/>
  <c r="AF3488" i="9"/>
  <c r="AA3575" i="9" l="1"/>
  <c r="Z3576" i="9" s="1"/>
  <c r="AB3576" i="9" s="1"/>
  <c r="AE3489" i="9" s="1"/>
  <c r="AF3489" i="9"/>
  <c r="AA3576" i="9" l="1"/>
  <c r="Z3577" i="9" s="1"/>
  <c r="AB3577" i="9" s="1"/>
  <c r="AE3490" i="9" s="1"/>
  <c r="AF3490" i="9"/>
  <c r="AA3577" i="9" l="1"/>
  <c r="Z3578" i="9" s="1"/>
  <c r="AB3578" i="9" s="1"/>
  <c r="AE3491" i="9" s="1"/>
  <c r="AF3491" i="9"/>
  <c r="AA3578" i="9" l="1"/>
  <c r="Z3579" i="9" s="1"/>
  <c r="AB3579" i="9" s="1"/>
  <c r="AE3492" i="9" s="1"/>
  <c r="AF3492" i="9"/>
  <c r="AA3579" i="9" l="1"/>
  <c r="Z3580" i="9" s="1"/>
  <c r="AB3580" i="9" s="1"/>
  <c r="AE3493" i="9" s="1"/>
  <c r="AF3493" i="9"/>
  <c r="AA3580" i="9" l="1"/>
  <c r="Z3581" i="9" s="1"/>
  <c r="AB3581" i="9" s="1"/>
  <c r="AE3494" i="9" s="1"/>
  <c r="AF3494" i="9"/>
  <c r="AA3581" i="9" l="1"/>
  <c r="Z3582" i="9" s="1"/>
  <c r="AB3582" i="9" s="1"/>
  <c r="AE3495" i="9" s="1"/>
  <c r="AF3495" i="9"/>
  <c r="AA3582" i="9" l="1"/>
  <c r="Z3583" i="9" s="1"/>
  <c r="AB3583" i="9" s="1"/>
  <c r="AE3496" i="9" s="1"/>
  <c r="AF3496" i="9"/>
  <c r="AA3583" i="9" l="1"/>
  <c r="Z3584" i="9" s="1"/>
  <c r="AB3584" i="9" s="1"/>
  <c r="AE3497" i="9" s="1"/>
  <c r="AF3497" i="9"/>
  <c r="AA3584" i="9" l="1"/>
  <c r="Z3585" i="9" s="1"/>
  <c r="AB3585" i="9" s="1"/>
  <c r="AE3498" i="9" s="1"/>
  <c r="AF3498" i="9"/>
  <c r="AA3585" i="9" l="1"/>
  <c r="Z3586" i="9" s="1"/>
  <c r="AB3586" i="9" s="1"/>
  <c r="AE3499" i="9" s="1"/>
  <c r="AF3499" i="9"/>
  <c r="AA3586" i="9" l="1"/>
  <c r="Z3587" i="9" s="1"/>
  <c r="AB3587" i="9" s="1"/>
  <c r="AE3500" i="9" s="1"/>
  <c r="AF3500" i="9"/>
  <c r="AA3587" i="9" l="1"/>
  <c r="Z3588" i="9" s="1"/>
  <c r="AB3588" i="9" s="1"/>
  <c r="AE3501" i="9" s="1"/>
  <c r="AF3501" i="9"/>
  <c r="AA3588" i="9" l="1"/>
  <c r="Z3589" i="9" s="1"/>
  <c r="AB3589" i="9" s="1"/>
  <c r="AE3502" i="9" s="1"/>
  <c r="AF3502" i="9"/>
  <c r="AA3589" i="9" l="1"/>
  <c r="Z3590" i="9" s="1"/>
  <c r="AB3590" i="9" s="1"/>
  <c r="AE3503" i="9" s="1"/>
  <c r="AF3503" i="9"/>
  <c r="AA3590" i="9" l="1"/>
  <c r="Z3591" i="9" s="1"/>
  <c r="AB3591" i="9" s="1"/>
  <c r="AE3504" i="9" s="1"/>
  <c r="AF3504" i="9"/>
  <c r="AA3591" i="9" l="1"/>
  <c r="Z3592" i="9" s="1"/>
  <c r="AB3592" i="9" s="1"/>
  <c r="AE3505" i="9" s="1"/>
  <c r="AF3505" i="9"/>
  <c r="AA3592" i="9" l="1"/>
  <c r="Z3593" i="9" s="1"/>
  <c r="AB3593" i="9" s="1"/>
  <c r="AE3506" i="9" s="1"/>
  <c r="AF3506" i="9"/>
  <c r="AA3593" i="9" l="1"/>
  <c r="Z3594" i="9" s="1"/>
  <c r="AB3594" i="9" s="1"/>
  <c r="AE3507" i="9" s="1"/>
  <c r="AF3507" i="9"/>
  <c r="AA3594" i="9" l="1"/>
  <c r="Z3595" i="9" s="1"/>
  <c r="AB3595" i="9" s="1"/>
  <c r="AE3508" i="9" s="1"/>
  <c r="AF3508" i="9"/>
  <c r="AA3595" i="9" l="1"/>
  <c r="Z3596" i="9" s="1"/>
  <c r="AB3596" i="9" s="1"/>
  <c r="AE3509" i="9" s="1"/>
  <c r="AF3509" i="9"/>
  <c r="AA3596" i="9" l="1"/>
  <c r="Z3597" i="9" s="1"/>
  <c r="AB3597" i="9" s="1"/>
  <c r="AE3510" i="9" s="1"/>
  <c r="AF3510" i="9"/>
  <c r="AA3597" i="9" l="1"/>
  <c r="Z3598" i="9" s="1"/>
  <c r="AB3598" i="9" s="1"/>
  <c r="AE3511" i="9" s="1"/>
  <c r="AF3511" i="9"/>
  <c r="AA3598" i="9" l="1"/>
  <c r="Z3599" i="9" s="1"/>
  <c r="AB3599" i="9" s="1"/>
  <c r="AE3512" i="9" s="1"/>
  <c r="AF3512" i="9"/>
  <c r="AA3599" i="9" l="1"/>
  <c r="Z3600" i="9" s="1"/>
  <c r="AB3600" i="9" s="1"/>
  <c r="AE3513" i="9" s="1"/>
  <c r="AF3513" i="9"/>
  <c r="AA3600" i="9" l="1"/>
  <c r="Z3601" i="9" s="1"/>
  <c r="AB3601" i="9" s="1"/>
  <c r="AE3514" i="9" s="1"/>
  <c r="AF3514" i="9"/>
  <c r="AA3601" i="9" l="1"/>
  <c r="Z3602" i="9" s="1"/>
  <c r="AB3602" i="9" s="1"/>
  <c r="AE3515" i="9" s="1"/>
  <c r="AF3515" i="9"/>
  <c r="AA3602" i="9" l="1"/>
  <c r="Z3603" i="9" s="1"/>
  <c r="AB3603" i="9" s="1"/>
  <c r="AE3516" i="9" s="1"/>
  <c r="AF3516" i="9"/>
  <c r="AA3603" i="9" l="1"/>
  <c r="Z3604" i="9" s="1"/>
  <c r="AB3604" i="9" s="1"/>
  <c r="AE3517" i="9" s="1"/>
  <c r="AF3517" i="9"/>
  <c r="AA3604" i="9" l="1"/>
  <c r="Z3605" i="9" s="1"/>
  <c r="AB3605" i="9" s="1"/>
  <c r="AE3518" i="9" s="1"/>
  <c r="AF3518" i="9"/>
  <c r="AA3605" i="9" l="1"/>
  <c r="Z3606" i="9" s="1"/>
  <c r="AB3606" i="9" s="1"/>
  <c r="AE3519" i="9" s="1"/>
  <c r="AF3519" i="9"/>
  <c r="AA3606" i="9" l="1"/>
  <c r="Z3607" i="9" s="1"/>
  <c r="AB3607" i="9" s="1"/>
  <c r="AE3520" i="9" s="1"/>
  <c r="AF3520" i="9"/>
  <c r="AA3607" i="9" l="1"/>
  <c r="Z3608" i="9" s="1"/>
  <c r="AB3608" i="9" s="1"/>
  <c r="AE3521" i="9" s="1"/>
  <c r="AF3521" i="9"/>
  <c r="AA3608" i="9" l="1"/>
  <c r="Z3609" i="9" s="1"/>
  <c r="AB3609" i="9" s="1"/>
  <c r="AE3522" i="9" s="1"/>
  <c r="AF3522" i="9"/>
  <c r="AA3609" i="9" l="1"/>
  <c r="Z3610" i="9" s="1"/>
  <c r="AB3610" i="9" s="1"/>
  <c r="AE3523" i="9" s="1"/>
  <c r="AF3523" i="9"/>
  <c r="AA3610" i="9" l="1"/>
  <c r="Z3611" i="9" s="1"/>
  <c r="AB3611" i="9" s="1"/>
  <c r="AE3524" i="9" s="1"/>
  <c r="AF3524" i="9"/>
  <c r="AA3611" i="9" l="1"/>
  <c r="Z3612" i="9" s="1"/>
  <c r="AB3612" i="9" s="1"/>
  <c r="AE3525" i="9" s="1"/>
  <c r="AF3525" i="9"/>
  <c r="AA3612" i="9" l="1"/>
  <c r="Z3613" i="9" s="1"/>
  <c r="AB3613" i="9" s="1"/>
  <c r="AE3526" i="9" s="1"/>
  <c r="AF3526" i="9"/>
  <c r="AA3613" i="9" l="1"/>
  <c r="Z3614" i="9" s="1"/>
  <c r="AB3614" i="9" s="1"/>
  <c r="AE3527" i="9" s="1"/>
  <c r="AF3527" i="9"/>
  <c r="AA3614" i="9" l="1"/>
  <c r="Z3615" i="9" s="1"/>
  <c r="AB3615" i="9" s="1"/>
  <c r="AE3528" i="9" s="1"/>
  <c r="AF3528" i="9"/>
  <c r="AA3615" i="9" l="1"/>
  <c r="Z3616" i="9" s="1"/>
  <c r="AB3616" i="9" s="1"/>
  <c r="AE3529" i="9" s="1"/>
  <c r="AF3529" i="9"/>
  <c r="AA3616" i="9" l="1"/>
  <c r="Z3617" i="9" s="1"/>
  <c r="AB3617" i="9" s="1"/>
  <c r="AE3530" i="9" s="1"/>
  <c r="AF3530" i="9"/>
  <c r="AA3617" i="9" l="1"/>
  <c r="Z3618" i="9" s="1"/>
  <c r="AB3618" i="9" s="1"/>
  <c r="AE3531" i="9" s="1"/>
  <c r="AF3531" i="9"/>
  <c r="AA3618" i="9" l="1"/>
  <c r="Z3619" i="9" s="1"/>
  <c r="AB3619" i="9" s="1"/>
  <c r="AE3532" i="9" s="1"/>
  <c r="AF3532" i="9"/>
  <c r="AA3619" i="9" l="1"/>
  <c r="Z3620" i="9" s="1"/>
  <c r="AB3620" i="9" s="1"/>
  <c r="AE3533" i="9" s="1"/>
  <c r="AF3533" i="9"/>
  <c r="AA3620" i="9" l="1"/>
  <c r="Z3621" i="9" s="1"/>
  <c r="AB3621" i="9" s="1"/>
  <c r="AE3534" i="9" s="1"/>
  <c r="AF3534" i="9"/>
  <c r="AA3621" i="9" l="1"/>
  <c r="Z3622" i="9" s="1"/>
  <c r="AB3622" i="9" s="1"/>
  <c r="AE3535" i="9" s="1"/>
  <c r="AF3535" i="9"/>
  <c r="AA3622" i="9" l="1"/>
  <c r="Z3623" i="9" s="1"/>
  <c r="AB3623" i="9" s="1"/>
  <c r="AE3536" i="9" s="1"/>
  <c r="AF3536" i="9"/>
  <c r="AA3623" i="9" l="1"/>
  <c r="Z3624" i="9" s="1"/>
  <c r="AB3624" i="9" s="1"/>
  <c r="AE3537" i="9" s="1"/>
  <c r="AF3537" i="9"/>
  <c r="AA3624" i="9" l="1"/>
  <c r="Z3625" i="9" s="1"/>
  <c r="AB3625" i="9" s="1"/>
  <c r="AE3538" i="9" s="1"/>
  <c r="AF3538" i="9"/>
  <c r="AA3625" i="9" l="1"/>
  <c r="Z3626" i="9" s="1"/>
  <c r="AB3626" i="9" s="1"/>
  <c r="AE3539" i="9" s="1"/>
  <c r="AF3539" i="9"/>
  <c r="AA3626" i="9" l="1"/>
  <c r="Z3627" i="9" s="1"/>
  <c r="AB3627" i="9" s="1"/>
  <c r="AE3540" i="9" s="1"/>
  <c r="AF3540" i="9"/>
  <c r="AA3627" i="9" l="1"/>
  <c r="Z3628" i="9" s="1"/>
  <c r="AB3628" i="9" s="1"/>
  <c r="AE3541" i="9" s="1"/>
  <c r="AF3541" i="9"/>
  <c r="AA3628" i="9" l="1"/>
  <c r="Z3629" i="9" s="1"/>
  <c r="AB3629" i="9" s="1"/>
  <c r="AE3542" i="9" s="1"/>
  <c r="AF3542" i="9"/>
  <c r="AA3629" i="9" l="1"/>
  <c r="Z3630" i="9" s="1"/>
  <c r="AB3630" i="9" s="1"/>
  <c r="AE3543" i="9" s="1"/>
  <c r="AF3543" i="9"/>
  <c r="AA3630" i="9" l="1"/>
  <c r="Z3631" i="9" s="1"/>
  <c r="AB3631" i="9" s="1"/>
  <c r="AE3544" i="9" s="1"/>
  <c r="AF3544" i="9"/>
  <c r="AA3631" i="9" l="1"/>
  <c r="Z3632" i="9" s="1"/>
  <c r="AB3632" i="9" s="1"/>
  <c r="AE3545" i="9" s="1"/>
  <c r="AF3545" i="9"/>
  <c r="AA3632" i="9" l="1"/>
  <c r="Z3633" i="9" s="1"/>
  <c r="AB3633" i="9" s="1"/>
  <c r="AE3546" i="9" s="1"/>
  <c r="AF3546" i="9"/>
  <c r="AA3633" i="9" l="1"/>
  <c r="Z3634" i="9" s="1"/>
  <c r="AB3634" i="9" s="1"/>
  <c r="AE3547" i="9" s="1"/>
  <c r="AF3547" i="9"/>
  <c r="AA3634" i="9" l="1"/>
  <c r="Z3635" i="9" s="1"/>
  <c r="AB3635" i="9" s="1"/>
  <c r="AE3548" i="9" s="1"/>
  <c r="AF3548" i="9"/>
  <c r="AA3635" i="9" l="1"/>
  <c r="Z3636" i="9" s="1"/>
  <c r="AB3636" i="9" s="1"/>
  <c r="AE3549" i="9" s="1"/>
  <c r="AF3549" i="9"/>
  <c r="AA3636" i="9" l="1"/>
  <c r="Z3637" i="9" s="1"/>
  <c r="AB3637" i="9" s="1"/>
  <c r="AE3550" i="9" s="1"/>
  <c r="AF3550" i="9"/>
  <c r="AA3637" i="9" l="1"/>
  <c r="Z3638" i="9" s="1"/>
  <c r="AB3638" i="9" s="1"/>
  <c r="AE3551" i="9" s="1"/>
  <c r="AF3551" i="9"/>
  <c r="AA3638" i="9" l="1"/>
  <c r="Z3639" i="9" s="1"/>
  <c r="AB3639" i="9" s="1"/>
  <c r="AE3552" i="9" s="1"/>
  <c r="AF3552" i="9"/>
  <c r="AA3639" i="9" l="1"/>
  <c r="Z3640" i="9" s="1"/>
  <c r="AB3640" i="9" s="1"/>
  <c r="AE3553" i="9" s="1"/>
  <c r="AF3553" i="9"/>
  <c r="AA3640" i="9" l="1"/>
  <c r="Z3641" i="9" s="1"/>
  <c r="AB3641" i="9" s="1"/>
  <c r="AE3554" i="9" s="1"/>
  <c r="AF3554" i="9"/>
  <c r="AA3641" i="9" l="1"/>
  <c r="Z3642" i="9" s="1"/>
  <c r="AB3642" i="9" s="1"/>
  <c r="AE3555" i="9" s="1"/>
  <c r="AF3555" i="9"/>
  <c r="AA3642" i="9" l="1"/>
  <c r="Z3643" i="9" s="1"/>
  <c r="AB3643" i="9" s="1"/>
  <c r="AE3556" i="9" s="1"/>
  <c r="AF3556" i="9"/>
  <c r="AA3643" i="9" l="1"/>
  <c r="Z3644" i="9" s="1"/>
  <c r="AB3644" i="9" s="1"/>
  <c r="AE3557" i="9" s="1"/>
  <c r="AF3557" i="9"/>
  <c r="AA3644" i="9" l="1"/>
  <c r="Z3645" i="9" s="1"/>
  <c r="AB3645" i="9" s="1"/>
  <c r="AE3558" i="9" s="1"/>
  <c r="AF3558" i="9"/>
  <c r="AA3645" i="9" l="1"/>
  <c r="Z3646" i="9" s="1"/>
  <c r="AB3646" i="9" s="1"/>
  <c r="AE3559" i="9" s="1"/>
  <c r="AF3559" i="9"/>
  <c r="AA3646" i="9" l="1"/>
  <c r="Z3647" i="9" s="1"/>
  <c r="AB3647" i="9" s="1"/>
  <c r="AE3560" i="9" s="1"/>
  <c r="AF3560" i="9"/>
  <c r="AA3647" i="9" l="1"/>
  <c r="Z3648" i="9" s="1"/>
  <c r="AB3648" i="9" s="1"/>
  <c r="AE3561" i="9" s="1"/>
  <c r="AF3561" i="9"/>
  <c r="AA3648" i="9" l="1"/>
  <c r="Z3649" i="9" s="1"/>
  <c r="AB3649" i="9" s="1"/>
  <c r="AE3562" i="9" s="1"/>
  <c r="AF3562" i="9"/>
  <c r="AA3649" i="9" l="1"/>
  <c r="Z3650" i="9" s="1"/>
  <c r="AB3650" i="9" s="1"/>
  <c r="AE3563" i="9" s="1"/>
  <c r="AF3563" i="9"/>
  <c r="AA3650" i="9" l="1"/>
  <c r="Z3651" i="9" s="1"/>
  <c r="AB3651" i="9" s="1"/>
  <c r="AE3564" i="9" s="1"/>
  <c r="AF3564" i="9"/>
  <c r="AA3651" i="9" l="1"/>
  <c r="Z3652" i="9" s="1"/>
  <c r="AB3652" i="9" s="1"/>
  <c r="AE3565" i="9" s="1"/>
  <c r="AF3565" i="9"/>
  <c r="AA3652" i="9" l="1"/>
  <c r="Z3653" i="9" s="1"/>
  <c r="AB3653" i="9" s="1"/>
  <c r="AE3566" i="9" s="1"/>
  <c r="AF3566" i="9"/>
  <c r="AA3653" i="9" l="1"/>
  <c r="Z3654" i="9" s="1"/>
  <c r="AB3654" i="9" s="1"/>
  <c r="AE3567" i="9" s="1"/>
  <c r="AF3567" i="9"/>
  <c r="AA3654" i="9" l="1"/>
  <c r="Z3655" i="9" s="1"/>
  <c r="AB3655" i="9" s="1"/>
  <c r="AE3568" i="9" s="1"/>
  <c r="AF3568" i="9"/>
  <c r="AA3655" i="9" l="1"/>
  <c r="Z3656" i="9" s="1"/>
  <c r="AB3656" i="9" l="1"/>
  <c r="AE3569" i="9" l="1"/>
  <c r="AA3656" i="9"/>
  <c r="Z3657" i="9" s="1"/>
  <c r="AB3657" i="9" s="1"/>
  <c r="AE3570" i="9" s="1"/>
  <c r="AF3569" i="9"/>
  <c r="AF3570" i="9"/>
  <c r="AA3657" i="9" l="1"/>
  <c r="Z3658" i="9" s="1"/>
  <c r="AB3658" i="9" s="1"/>
  <c r="AE3571" i="9" s="1"/>
  <c r="AF3571" i="9"/>
  <c r="AA3658" i="9" l="1"/>
  <c r="Z3659" i="9" s="1"/>
  <c r="AB3659" i="9" s="1"/>
  <c r="AE3572" i="9" s="1"/>
  <c r="AF3572" i="9"/>
  <c r="AA3659" i="9" l="1"/>
  <c r="Z3660" i="9" s="1"/>
  <c r="AB3660" i="9" s="1"/>
  <c r="AE3573" i="9" s="1"/>
  <c r="AF3573" i="9"/>
  <c r="AA3660" i="9" l="1"/>
  <c r="Z3661" i="9" s="1"/>
  <c r="AB3661" i="9" s="1"/>
  <c r="AE3574" i="9" s="1"/>
  <c r="AF3574" i="9"/>
  <c r="AA3661" i="9" l="1"/>
  <c r="Z3662" i="9" s="1"/>
  <c r="AB3662" i="9" s="1"/>
  <c r="AE3575" i="9" s="1"/>
  <c r="AF3575" i="9"/>
  <c r="AA3662" i="9" l="1"/>
  <c r="Z3663" i="9" s="1"/>
  <c r="AB3663" i="9" s="1"/>
  <c r="AE3576" i="9" s="1"/>
  <c r="AF3576" i="9"/>
  <c r="AA3663" i="9" l="1"/>
  <c r="Z3664" i="9" s="1"/>
  <c r="AB3664" i="9" s="1"/>
  <c r="AE3577" i="9" s="1"/>
  <c r="AF3577" i="9"/>
  <c r="AA3664" i="9" l="1"/>
  <c r="Z3665" i="9" s="1"/>
  <c r="AB3665" i="9" s="1"/>
  <c r="AE3578" i="9" s="1"/>
  <c r="AF3578" i="9"/>
  <c r="AA3665" i="9" l="1"/>
  <c r="Z3666" i="9" s="1"/>
  <c r="AB3666" i="9" s="1"/>
  <c r="AE3579" i="9" s="1"/>
  <c r="AF3579" i="9"/>
  <c r="AA3666" i="9" l="1"/>
  <c r="Z3667" i="9" s="1"/>
  <c r="AB3667" i="9" s="1"/>
  <c r="AE3580" i="9" s="1"/>
  <c r="AF3580" i="9"/>
  <c r="AA3667" i="9" l="1"/>
  <c r="Z3668" i="9" s="1"/>
  <c r="AB3668" i="9" s="1"/>
  <c r="AE3581" i="9" s="1"/>
  <c r="AF3581" i="9"/>
  <c r="AA3668" i="9" l="1"/>
  <c r="Z3669" i="9" s="1"/>
  <c r="AB3669" i="9" s="1"/>
  <c r="AE3582" i="9" s="1"/>
  <c r="AF3582" i="9"/>
  <c r="AA3669" i="9" l="1"/>
  <c r="Z3670" i="9" s="1"/>
  <c r="AB3670" i="9" s="1"/>
  <c r="AE3583" i="9" s="1"/>
  <c r="AF3583" i="9"/>
  <c r="AA3670" i="9" l="1"/>
  <c r="Z3671" i="9" s="1"/>
  <c r="AB3671" i="9" s="1"/>
  <c r="AE3584" i="9" s="1"/>
  <c r="AF3584" i="9"/>
  <c r="AA3671" i="9" l="1"/>
  <c r="Z3672" i="9" s="1"/>
  <c r="AB3672" i="9" s="1"/>
  <c r="AE3585" i="9" s="1"/>
  <c r="AF3585" i="9"/>
  <c r="AA3672" i="9" l="1"/>
  <c r="Z3673" i="9" s="1"/>
  <c r="AB3673" i="9" s="1"/>
  <c r="AE3586" i="9" s="1"/>
  <c r="AF3586" i="9"/>
  <c r="AA3673" i="9" l="1"/>
  <c r="Z3674" i="9" s="1"/>
  <c r="AB3674" i="9" s="1"/>
  <c r="AE3587" i="9" s="1"/>
  <c r="AF3587" i="9"/>
  <c r="AA3674" i="9" l="1"/>
  <c r="Z3675" i="9" s="1"/>
  <c r="AB3675" i="9" s="1"/>
  <c r="AE3588" i="9" s="1"/>
  <c r="AF3588" i="9"/>
  <c r="AA3675" i="9" l="1"/>
  <c r="Z3676" i="9" s="1"/>
  <c r="AB3676" i="9" s="1"/>
  <c r="AE3589" i="9" s="1"/>
  <c r="AF3589" i="9"/>
  <c r="AA3676" i="9" l="1"/>
  <c r="Z3677" i="9" s="1"/>
  <c r="AB3677" i="9" s="1"/>
  <c r="AE3590" i="9" s="1"/>
  <c r="AF3590" i="9"/>
  <c r="AA3677" i="9" l="1"/>
  <c r="Z3678" i="9" s="1"/>
  <c r="AB3678" i="9" s="1"/>
  <c r="AE3591" i="9" s="1"/>
  <c r="AF3591" i="9"/>
  <c r="AA3678" i="9" l="1"/>
  <c r="Z3679" i="9" s="1"/>
  <c r="AB3679" i="9" s="1"/>
  <c r="AE3592" i="9" s="1"/>
  <c r="AF3592" i="9"/>
  <c r="AA3679" i="9" l="1"/>
  <c r="Z3680" i="9" s="1"/>
  <c r="AB3680" i="9" s="1"/>
  <c r="AE3593" i="9" s="1"/>
  <c r="AF3593" i="9"/>
  <c r="AA3680" i="9" l="1"/>
  <c r="Z3681" i="9" s="1"/>
  <c r="AB3681" i="9" s="1"/>
  <c r="AE3594" i="9" s="1"/>
  <c r="AF3594" i="9"/>
  <c r="AA3681" i="9" l="1"/>
  <c r="Z3682" i="9" s="1"/>
  <c r="AB3682" i="9" s="1"/>
  <c r="AE3595" i="9" s="1"/>
  <c r="AF3595" i="9"/>
  <c r="AA3682" i="9" l="1"/>
  <c r="Z3683" i="9" s="1"/>
  <c r="AB3683" i="9" s="1"/>
  <c r="AE3596" i="9" s="1"/>
  <c r="AF3596" i="9"/>
  <c r="AA3683" i="9" l="1"/>
  <c r="Z3684" i="9" s="1"/>
  <c r="AB3684" i="9" s="1"/>
  <c r="AE3597" i="9" s="1"/>
  <c r="AF3597" i="9"/>
  <c r="AA3684" i="9" l="1"/>
  <c r="Z3685" i="9" s="1"/>
  <c r="AB3685" i="9" s="1"/>
  <c r="AE3598" i="9" s="1"/>
  <c r="AF3598" i="9"/>
  <c r="AA3685" i="9" l="1"/>
  <c r="Z3686" i="9" s="1"/>
  <c r="AB3686" i="9" s="1"/>
  <c r="AE3599" i="9" s="1"/>
  <c r="AF3599" i="9"/>
  <c r="AA3686" i="9" l="1"/>
  <c r="Z3687" i="9" s="1"/>
  <c r="AB3687" i="9" s="1"/>
  <c r="AE3600" i="9" s="1"/>
  <c r="AF3600" i="9"/>
  <c r="AA3687" i="9" l="1"/>
  <c r="Z3688" i="9" s="1"/>
  <c r="AB3688" i="9" s="1"/>
  <c r="AE3601" i="9" s="1"/>
  <c r="AF3601" i="9"/>
  <c r="AA3688" i="9" l="1"/>
  <c r="Z3689" i="9" s="1"/>
  <c r="AB3689" i="9" s="1"/>
  <c r="AE3602" i="9" s="1"/>
  <c r="AF3602" i="9"/>
  <c r="AA3689" i="9" l="1"/>
  <c r="Z3690" i="9" s="1"/>
  <c r="AB3690" i="9" s="1"/>
  <c r="AE3603" i="9" s="1"/>
  <c r="AF3603" i="9"/>
  <c r="AA3690" i="9" l="1"/>
  <c r="Z3691" i="9" s="1"/>
  <c r="AB3691" i="9" s="1"/>
  <c r="AE3604" i="9" s="1"/>
  <c r="AF3604" i="9"/>
  <c r="AA3691" i="9" l="1"/>
  <c r="Z3692" i="9" s="1"/>
  <c r="AB3692" i="9" s="1"/>
  <c r="AE3605" i="9" s="1"/>
  <c r="AF3605" i="9"/>
  <c r="AA3692" i="9" l="1"/>
  <c r="Z3693" i="9" s="1"/>
  <c r="AB3693" i="9" s="1"/>
  <c r="AE3606" i="9" s="1"/>
  <c r="AF3606" i="9"/>
  <c r="AA3693" i="9" l="1"/>
  <c r="Z3694" i="9" s="1"/>
  <c r="AB3694" i="9" s="1"/>
  <c r="AE3607" i="9" s="1"/>
  <c r="AF3607" i="9"/>
  <c r="AA3694" i="9" l="1"/>
  <c r="Z3695" i="9" s="1"/>
  <c r="AB3695" i="9" s="1"/>
  <c r="AE3608" i="9" s="1"/>
  <c r="AF3608" i="9"/>
  <c r="AA3695" i="9" l="1"/>
  <c r="Z3696" i="9" s="1"/>
  <c r="AB3696" i="9" s="1"/>
  <c r="AE3609" i="9" s="1"/>
  <c r="AF3609" i="9"/>
  <c r="AA3696" i="9" l="1"/>
  <c r="Z3697" i="9" s="1"/>
  <c r="AB3697" i="9" s="1"/>
  <c r="AE3610" i="9" s="1"/>
  <c r="AF3610" i="9"/>
  <c r="AA3697" i="9" l="1"/>
  <c r="Z3698" i="9" s="1"/>
  <c r="AB3698" i="9" s="1"/>
  <c r="AE3611" i="9" s="1"/>
  <c r="AF3611" i="9"/>
  <c r="AA3698" i="9" l="1"/>
  <c r="Z3699" i="9" s="1"/>
  <c r="AB3699" i="9" s="1"/>
  <c r="AE3612" i="9" s="1"/>
  <c r="AF3612" i="9"/>
  <c r="AA3699" i="9" l="1"/>
  <c r="Z3700" i="9" s="1"/>
  <c r="AB3700" i="9" s="1"/>
  <c r="AE3613" i="9" s="1"/>
  <c r="AF3613" i="9"/>
  <c r="AA3700" i="9" l="1"/>
  <c r="Z3701" i="9" s="1"/>
  <c r="AB3701" i="9" s="1"/>
  <c r="AE3614" i="9" s="1"/>
  <c r="AF3614" i="9"/>
  <c r="AA3701" i="9" l="1"/>
  <c r="Z3702" i="9" s="1"/>
  <c r="AB3702" i="9" s="1"/>
  <c r="AE3615" i="9" s="1"/>
  <c r="AF3615" i="9"/>
  <c r="AA3702" i="9" l="1"/>
  <c r="Z3703" i="9" s="1"/>
  <c r="AB3703" i="9" s="1"/>
  <c r="AE3616" i="9" s="1"/>
  <c r="AF3616" i="9"/>
  <c r="AA3703" i="9" l="1"/>
  <c r="Z3704" i="9" s="1"/>
  <c r="AB3704" i="9" s="1"/>
  <c r="AE3617" i="9" s="1"/>
  <c r="AF3617" i="9"/>
  <c r="AA3704" i="9" l="1"/>
  <c r="Z3705" i="9" s="1"/>
  <c r="AB3705" i="9" s="1"/>
  <c r="AE3618" i="9" s="1"/>
  <c r="AF3618" i="9"/>
  <c r="AA3705" i="9" l="1"/>
  <c r="Z3706" i="9" s="1"/>
  <c r="AB3706" i="9" s="1"/>
  <c r="AE3619" i="9" s="1"/>
  <c r="AF3619" i="9"/>
  <c r="AA3706" i="9" l="1"/>
  <c r="Z3707" i="9" s="1"/>
  <c r="AB3707" i="9" s="1"/>
  <c r="AE3620" i="9" s="1"/>
  <c r="AF3620" i="9"/>
  <c r="AA3707" i="9" l="1"/>
  <c r="Z3708" i="9" s="1"/>
  <c r="AB3708" i="9" s="1"/>
  <c r="AE3621" i="9" s="1"/>
  <c r="AF3621" i="9"/>
  <c r="AA3708" i="9" l="1"/>
  <c r="Z3709" i="9" s="1"/>
  <c r="AB3709" i="9" s="1"/>
  <c r="AE3622" i="9" s="1"/>
  <c r="AF3622" i="9"/>
  <c r="AA3709" i="9" l="1"/>
  <c r="Z3710" i="9" s="1"/>
  <c r="AB3710" i="9" s="1"/>
  <c r="AE3623" i="9" s="1"/>
  <c r="AF3623" i="9"/>
  <c r="AA3710" i="9" l="1"/>
  <c r="Z3711" i="9" s="1"/>
  <c r="AB3711" i="9" s="1"/>
  <c r="AE3624" i="9" s="1"/>
  <c r="AF3624" i="9"/>
  <c r="AA3711" i="9" l="1"/>
  <c r="Z3712" i="9" s="1"/>
  <c r="AB3712" i="9" s="1"/>
  <c r="AE3625" i="9" s="1"/>
  <c r="AF3625" i="9"/>
  <c r="AA3712" i="9" l="1"/>
  <c r="Z3713" i="9" s="1"/>
  <c r="AB3713" i="9" s="1"/>
  <c r="AE3626" i="9" s="1"/>
  <c r="AF3626" i="9"/>
  <c r="AA3713" i="9" l="1"/>
  <c r="Z3714" i="9" s="1"/>
  <c r="AB3714" i="9" s="1"/>
  <c r="AE3627" i="9" s="1"/>
  <c r="AF3627" i="9"/>
  <c r="AA3714" i="9" l="1"/>
  <c r="Z3715" i="9" s="1"/>
  <c r="AB3715" i="9" s="1"/>
  <c r="AE3628" i="9" s="1"/>
  <c r="AF3628" i="9"/>
  <c r="AA3715" i="9" l="1"/>
  <c r="Z3716" i="9" s="1"/>
  <c r="AB3716" i="9" s="1"/>
  <c r="AE3629" i="9" s="1"/>
  <c r="AF3629" i="9"/>
  <c r="AA3716" i="9" l="1"/>
  <c r="Z3717" i="9" s="1"/>
  <c r="AB3717" i="9" s="1"/>
  <c r="AE3630" i="9" s="1"/>
  <c r="AF3630" i="9"/>
  <c r="AA3717" i="9" l="1"/>
  <c r="Z3718" i="9" s="1"/>
  <c r="AB3718" i="9" s="1"/>
  <c r="AE3631" i="9" s="1"/>
  <c r="AF3631" i="9"/>
  <c r="AA3718" i="9" l="1"/>
  <c r="Z3719" i="9" s="1"/>
  <c r="AB3719" i="9" s="1"/>
  <c r="AE3632" i="9" s="1"/>
  <c r="AF3632" i="9"/>
  <c r="AA3719" i="9" l="1"/>
  <c r="Z3720" i="9" s="1"/>
  <c r="AB3720" i="9" s="1"/>
  <c r="AE3633" i="9" s="1"/>
  <c r="AF3633" i="9"/>
  <c r="AA3720" i="9" l="1"/>
  <c r="Z3721" i="9" s="1"/>
  <c r="AB3721" i="9" s="1"/>
  <c r="AE3634" i="9" s="1"/>
  <c r="AF3634" i="9"/>
  <c r="AA3721" i="9" l="1"/>
  <c r="Z3722" i="9" s="1"/>
  <c r="AB3722" i="9" s="1"/>
  <c r="AE3635" i="9" s="1"/>
  <c r="AF3635" i="9"/>
  <c r="AA3722" i="9" l="1"/>
  <c r="Z3723" i="9" s="1"/>
  <c r="AB3723" i="9" s="1"/>
  <c r="AE3636" i="9" s="1"/>
  <c r="AF3636" i="9"/>
  <c r="AA3723" i="9" l="1"/>
  <c r="Z3724" i="9" s="1"/>
  <c r="AB3724" i="9" s="1"/>
  <c r="AE3637" i="9" s="1"/>
  <c r="AF3637" i="9"/>
  <c r="AA3724" i="9" l="1"/>
  <c r="Z3725" i="9" s="1"/>
  <c r="AB3725" i="9" s="1"/>
  <c r="AE3638" i="9" s="1"/>
  <c r="AF3638" i="9"/>
  <c r="AA3725" i="9" l="1"/>
  <c r="Z3726" i="9" s="1"/>
  <c r="AB3726" i="9" s="1"/>
  <c r="AE3639" i="9" s="1"/>
  <c r="AF3639" i="9"/>
  <c r="AA3726" i="9" l="1"/>
  <c r="Z3727" i="9" s="1"/>
  <c r="AB3727" i="9" s="1"/>
  <c r="AE3640" i="9" s="1"/>
  <c r="AF3640" i="9"/>
  <c r="AA3727" i="9" l="1"/>
  <c r="Z3728" i="9" s="1"/>
  <c r="AB3728" i="9" s="1"/>
  <c r="AE3641" i="9" s="1"/>
  <c r="AF3641" i="9"/>
  <c r="AA3728" i="9" l="1"/>
  <c r="Z3729" i="9" s="1"/>
  <c r="AB3729" i="9" s="1"/>
  <c r="AE3642" i="9" s="1"/>
  <c r="AF3642" i="9"/>
  <c r="AA3729" i="9" l="1"/>
  <c r="Z3730" i="9" s="1"/>
  <c r="AB3730" i="9" s="1"/>
  <c r="AE3643" i="9" s="1"/>
  <c r="AF3643" i="9"/>
  <c r="AA3730" i="9" l="1"/>
  <c r="Z3731" i="9" s="1"/>
  <c r="AB3731" i="9" s="1"/>
  <c r="AE3644" i="9" s="1"/>
  <c r="AF3644" i="9"/>
  <c r="AA3731" i="9" l="1"/>
  <c r="Z3732" i="9" s="1"/>
  <c r="AB3732" i="9" s="1"/>
  <c r="AE3645" i="9" s="1"/>
  <c r="AF3645" i="9"/>
  <c r="AA3732" i="9" l="1"/>
  <c r="Z3733" i="9" s="1"/>
  <c r="AB3733" i="9" s="1"/>
  <c r="AE3646" i="9" s="1"/>
  <c r="AF3646" i="9"/>
  <c r="AA3733" i="9" l="1"/>
  <c r="Z3734" i="9" s="1"/>
  <c r="AB3734" i="9" s="1"/>
  <c r="AE3647" i="9" s="1"/>
  <c r="AF3647" i="9"/>
  <c r="AA3734" i="9" l="1"/>
  <c r="Z3735" i="9" s="1"/>
  <c r="AB3735" i="9" s="1"/>
  <c r="AE3648" i="9" s="1"/>
  <c r="AF3648" i="9"/>
  <c r="AA3735" i="9" l="1"/>
  <c r="Z3736" i="9" s="1"/>
  <c r="AB3736" i="9" s="1"/>
  <c r="AE3649" i="9" s="1"/>
  <c r="AF3649" i="9"/>
  <c r="AA3736" i="9" l="1"/>
  <c r="Z3737" i="9" s="1"/>
  <c r="AB3737" i="9" s="1"/>
  <c r="AE3650" i="9" s="1"/>
  <c r="AF3650" i="9"/>
  <c r="AA3737" i="9" l="1"/>
  <c r="Z3738" i="9" s="1"/>
  <c r="AB3738" i="9" s="1"/>
  <c r="AE3651" i="9" s="1"/>
  <c r="AF3651" i="9"/>
  <c r="AA3738" i="9" l="1"/>
  <c r="Z3739" i="9" s="1"/>
  <c r="AB3739" i="9" s="1"/>
  <c r="AE3652" i="9" s="1"/>
  <c r="AF3652" i="9"/>
  <c r="AA3739" i="9" l="1"/>
  <c r="Z3740" i="9" s="1"/>
  <c r="AB3740" i="9" s="1"/>
  <c r="AE3653" i="9" s="1"/>
  <c r="AF3653" i="9"/>
  <c r="AA3740" i="9" l="1"/>
  <c r="Z3741" i="9" s="1"/>
  <c r="AB3741" i="9" s="1"/>
  <c r="AE3654" i="9" s="1"/>
  <c r="AF3654" i="9"/>
  <c r="AA3741" i="9" l="1"/>
  <c r="Z3742" i="9" s="1"/>
  <c r="AB3742" i="9" s="1"/>
  <c r="AE3655" i="9" s="1"/>
  <c r="AF3655" i="9"/>
  <c r="AA3742" i="9" l="1"/>
  <c r="Z3743" i="9" s="1"/>
  <c r="AB3743" i="9" s="1"/>
  <c r="AE3656" i="9" s="1"/>
  <c r="AF3656" i="9"/>
  <c r="AA3743" i="9" l="1"/>
  <c r="Z3744" i="9" s="1"/>
  <c r="AB3744" i="9" s="1"/>
  <c r="AE3657" i="9" s="1"/>
  <c r="AF3657" i="9"/>
  <c r="AA3744" i="9" l="1"/>
  <c r="Z3745" i="9" s="1"/>
  <c r="AB3745" i="9" s="1"/>
  <c r="AE3658" i="9" s="1"/>
  <c r="AF3658" i="9"/>
  <c r="AA3745" i="9" l="1"/>
  <c r="Z3746" i="9" s="1"/>
  <c r="AB3746" i="9" s="1"/>
  <c r="AE3659" i="9" s="1"/>
  <c r="AF3659" i="9"/>
  <c r="AA3746" i="9" l="1"/>
  <c r="Z3747" i="9" s="1"/>
  <c r="AB3747" i="9" s="1"/>
  <c r="AE3660" i="9" s="1"/>
  <c r="AF3660" i="9"/>
  <c r="AA3747" i="9" l="1"/>
  <c r="Z3748" i="9" s="1"/>
  <c r="AB3748" i="9" s="1"/>
  <c r="AE3661" i="9" s="1"/>
  <c r="AF3661" i="9"/>
  <c r="AA3748" i="9" l="1"/>
  <c r="Z3749" i="9" s="1"/>
  <c r="AB3749" i="9" s="1"/>
  <c r="AE3662" i="9" s="1"/>
  <c r="AF3662" i="9"/>
  <c r="AA3749" i="9" l="1"/>
  <c r="Z3750" i="9" s="1"/>
  <c r="AB3750" i="9" s="1"/>
  <c r="AE3663" i="9" s="1"/>
  <c r="AF3663" i="9"/>
  <c r="AA3750" i="9" l="1"/>
  <c r="Z3751" i="9" s="1"/>
  <c r="AB3751" i="9" s="1"/>
  <c r="AE3664" i="9" s="1"/>
  <c r="AF3664" i="9"/>
  <c r="AA3751" i="9" l="1"/>
  <c r="Z3752" i="9" s="1"/>
  <c r="AB3752" i="9" s="1"/>
  <c r="AE3665" i="9" s="1"/>
  <c r="AF3665" i="9"/>
  <c r="AA3752" i="9" l="1"/>
  <c r="Z3753" i="9" s="1"/>
  <c r="AB3753" i="9" s="1"/>
  <c r="AE3666" i="9" s="1"/>
  <c r="AF3666" i="9"/>
  <c r="AA3753" i="9" l="1"/>
  <c r="Z3754" i="9" s="1"/>
  <c r="AB3754" i="9" s="1"/>
  <c r="AE3667" i="9" s="1"/>
  <c r="AF3667" i="9"/>
  <c r="AA3754" i="9" l="1"/>
  <c r="Z3755" i="9" s="1"/>
  <c r="AB3755" i="9" s="1"/>
  <c r="AE3668" i="9" s="1"/>
  <c r="AF3668" i="9"/>
  <c r="AA3755" i="9" l="1"/>
  <c r="Z3756" i="9" s="1"/>
  <c r="AB3756" i="9" s="1"/>
  <c r="AE3669" i="9" s="1"/>
  <c r="AF3669" i="9"/>
  <c r="AA3756" i="9" l="1"/>
  <c r="Z3757" i="9" s="1"/>
  <c r="AB3757" i="9" s="1"/>
  <c r="AE3670" i="9" s="1"/>
  <c r="AF3670" i="9"/>
  <c r="AA3757" i="9" l="1"/>
  <c r="Z3758" i="9" s="1"/>
  <c r="AB3758" i="9" s="1"/>
  <c r="AE3671" i="9" s="1"/>
  <c r="AF3671" i="9"/>
  <c r="AA3758" i="9" l="1"/>
  <c r="Z3759" i="9" s="1"/>
  <c r="AB3759" i="9" s="1"/>
  <c r="AE3672" i="9" s="1"/>
  <c r="AF3672" i="9"/>
  <c r="AA3759" i="9" l="1"/>
  <c r="Z3760" i="9" s="1"/>
  <c r="AB3760" i="9" s="1"/>
  <c r="AE3673" i="9" s="1"/>
  <c r="AF3673" i="9"/>
  <c r="AA3760" i="9" l="1"/>
  <c r="Z3761" i="9" s="1"/>
  <c r="AB3761" i="9" s="1"/>
  <c r="AE3674" i="9" s="1"/>
  <c r="AF3674" i="9"/>
  <c r="AA3761" i="9" l="1"/>
  <c r="Z3762" i="9" s="1"/>
  <c r="AB3762" i="9" s="1"/>
  <c r="AE3675" i="9" s="1"/>
  <c r="AF3675" i="9"/>
  <c r="AA3762" i="9" l="1"/>
  <c r="Z3763" i="9" s="1"/>
  <c r="AB3763" i="9" s="1"/>
  <c r="AE3676" i="9" s="1"/>
  <c r="AF3676" i="9"/>
  <c r="AA3763" i="9" l="1"/>
  <c r="Z3764" i="9" s="1"/>
  <c r="AB3764" i="9" s="1"/>
  <c r="AE3677" i="9" s="1"/>
  <c r="AF3677" i="9"/>
  <c r="AA3764" i="9" l="1"/>
  <c r="Z3765" i="9" s="1"/>
  <c r="AB3765" i="9" s="1"/>
  <c r="AE3678" i="9" s="1"/>
  <c r="AF3678" i="9"/>
  <c r="AA3765" i="9" l="1"/>
  <c r="Z3766" i="9" s="1"/>
  <c r="AB3766" i="9" s="1"/>
  <c r="AE3679" i="9" s="1"/>
  <c r="AF3679" i="9"/>
  <c r="AA3766" i="9" l="1"/>
  <c r="Z3767" i="9" s="1"/>
  <c r="AB3767" i="9" s="1"/>
  <c r="AE3680" i="9" s="1"/>
  <c r="AF3680" i="9"/>
  <c r="AA3767" i="9" l="1"/>
  <c r="Z3768" i="9" s="1"/>
  <c r="AB3768" i="9" s="1"/>
  <c r="AE3681" i="9" s="1"/>
  <c r="AF3681" i="9"/>
  <c r="AA3768" i="9" l="1"/>
  <c r="Z3769" i="9" s="1"/>
  <c r="AB3769" i="9" s="1"/>
  <c r="AE3682" i="9" s="1"/>
  <c r="AF3682" i="9"/>
  <c r="AA3769" i="9" l="1"/>
  <c r="Z3770" i="9" s="1"/>
  <c r="AB3770" i="9" s="1"/>
  <c r="AE3683" i="9" s="1"/>
  <c r="AF3683" i="9"/>
  <c r="AA3770" i="9" l="1"/>
  <c r="Z3771" i="9" s="1"/>
  <c r="AB3771" i="9" s="1"/>
  <c r="AE3684" i="9" s="1"/>
  <c r="AF3684" i="9"/>
  <c r="AA3771" i="9" l="1"/>
  <c r="Z3772" i="9" s="1"/>
  <c r="AB3772" i="9" s="1"/>
  <c r="AE3685" i="9" s="1"/>
  <c r="AF3685" i="9"/>
  <c r="AA3772" i="9" l="1"/>
  <c r="Z3773" i="9" s="1"/>
  <c r="AB3773" i="9" s="1"/>
  <c r="AE3686" i="9" s="1"/>
  <c r="AF3686" i="9"/>
  <c r="AA3773" i="9" l="1"/>
  <c r="Z3774" i="9" s="1"/>
  <c r="AB3774" i="9" s="1"/>
  <c r="AE3687" i="9" s="1"/>
  <c r="AF3687" i="9"/>
  <c r="AA3774" i="9" l="1"/>
  <c r="Z3775" i="9" s="1"/>
  <c r="AB3775" i="9" s="1"/>
  <c r="AE3688" i="9" s="1"/>
  <c r="AF3688" i="9"/>
  <c r="AA3775" i="9" l="1"/>
  <c r="Z3776" i="9" s="1"/>
  <c r="AB3776" i="9" s="1"/>
  <c r="AE3689" i="9" s="1"/>
  <c r="AF3689" i="9"/>
  <c r="AA3776" i="9" l="1"/>
  <c r="Z3777" i="9" s="1"/>
  <c r="AB3777" i="9" s="1"/>
  <c r="AE3690" i="9" s="1"/>
  <c r="AF3690" i="9"/>
  <c r="AA3777" i="9" l="1"/>
  <c r="Z3778" i="9" s="1"/>
  <c r="AB3778" i="9" s="1"/>
  <c r="AE3691" i="9" s="1"/>
  <c r="AF3691" i="9"/>
  <c r="AA3778" i="9" l="1"/>
  <c r="Z3779" i="9" s="1"/>
  <c r="AB3779" i="9" s="1"/>
  <c r="AE3692" i="9" s="1"/>
  <c r="AF3692" i="9"/>
  <c r="AA3779" i="9" l="1"/>
  <c r="Z3780" i="9" s="1"/>
  <c r="AB3780" i="9" s="1"/>
  <c r="AE3693" i="9" s="1"/>
  <c r="AF3693" i="9"/>
  <c r="AA3780" i="9" l="1"/>
  <c r="Z3781" i="9" s="1"/>
  <c r="AB3781" i="9" s="1"/>
  <c r="AE3694" i="9" s="1"/>
  <c r="AF3694" i="9"/>
  <c r="AA3781" i="9" l="1"/>
  <c r="Z3782" i="9" s="1"/>
  <c r="AB3782" i="9" s="1"/>
  <c r="AE3695" i="9" s="1"/>
  <c r="AF3695" i="9"/>
  <c r="AA3782" i="9" l="1"/>
  <c r="Z3783" i="9" s="1"/>
  <c r="AB3783" i="9" s="1"/>
  <c r="AE3696" i="9" s="1"/>
  <c r="AF3696" i="9"/>
  <c r="AA3783" i="9" l="1"/>
  <c r="Z3784" i="9" s="1"/>
  <c r="AB3784" i="9" s="1"/>
  <c r="AE3697" i="9" s="1"/>
  <c r="AF3697" i="9"/>
  <c r="AA3784" i="9" l="1"/>
  <c r="Z3785" i="9" s="1"/>
  <c r="AB3785" i="9" s="1"/>
  <c r="AE3698" i="9" s="1"/>
  <c r="AF3698" i="9"/>
  <c r="AA3785" i="9" l="1"/>
  <c r="Z3786" i="9" s="1"/>
  <c r="AB3786" i="9" s="1"/>
  <c r="AE3699" i="9" s="1"/>
  <c r="AF3699" i="9"/>
  <c r="AA3786" i="9" l="1"/>
  <c r="Z3787" i="9" s="1"/>
  <c r="AB3787" i="9" s="1"/>
  <c r="AE3700" i="9" s="1"/>
  <c r="AF3700" i="9"/>
  <c r="AA3787" i="9" l="1"/>
  <c r="Z3788" i="9" s="1"/>
  <c r="AB3788" i="9" s="1"/>
  <c r="AE3701" i="9" s="1"/>
  <c r="AF3701" i="9"/>
  <c r="AA3788" i="9" l="1"/>
  <c r="Z3789" i="9" s="1"/>
  <c r="AB3789" i="9" s="1"/>
  <c r="AE3702" i="9" s="1"/>
  <c r="AF3702" i="9"/>
  <c r="AA3789" i="9" l="1"/>
  <c r="Z3790" i="9" s="1"/>
  <c r="AB3790" i="9" s="1"/>
  <c r="AE3703" i="9" s="1"/>
  <c r="AF3703" i="9"/>
  <c r="AA3790" i="9" l="1"/>
  <c r="Z3791" i="9" s="1"/>
  <c r="AB3791" i="9" s="1"/>
  <c r="AE3704" i="9" s="1"/>
  <c r="AF3704" i="9"/>
  <c r="AA3791" i="9" l="1"/>
  <c r="Z3792" i="9" s="1"/>
  <c r="AB3792" i="9" s="1"/>
  <c r="AE3705" i="9" s="1"/>
  <c r="AF3705" i="9"/>
  <c r="AA3792" i="9" l="1"/>
  <c r="Z3793" i="9" s="1"/>
  <c r="AB3793" i="9" s="1"/>
  <c r="AE3706" i="9" s="1"/>
  <c r="AF3706" i="9"/>
  <c r="AA3793" i="9" l="1"/>
  <c r="Z3794" i="9" s="1"/>
  <c r="AB3794" i="9" s="1"/>
  <c r="AE3707" i="9" s="1"/>
  <c r="AF3707" i="9"/>
  <c r="AA3794" i="9" l="1"/>
  <c r="Z3795" i="9" s="1"/>
  <c r="AB3795" i="9" s="1"/>
  <c r="AE3708" i="9" s="1"/>
  <c r="AF3708" i="9"/>
  <c r="AA3795" i="9" l="1"/>
  <c r="Z3796" i="9" s="1"/>
  <c r="AB3796" i="9" s="1"/>
  <c r="AE3709" i="9" s="1"/>
  <c r="AF3709" i="9"/>
  <c r="AA3796" i="9" l="1"/>
  <c r="Z3797" i="9" s="1"/>
  <c r="AB3797" i="9" s="1"/>
  <c r="AE3710" i="9" s="1"/>
  <c r="AF3710" i="9"/>
  <c r="AA3797" i="9" l="1"/>
  <c r="Z3798" i="9" s="1"/>
  <c r="AB3798" i="9" s="1"/>
  <c r="AE3711" i="9" s="1"/>
  <c r="AF3711" i="9"/>
  <c r="AA3798" i="9" l="1"/>
  <c r="Z3799" i="9" s="1"/>
  <c r="AB3799" i="9" s="1"/>
  <c r="AE3712" i="9" s="1"/>
  <c r="AF3712" i="9"/>
  <c r="AA3799" i="9" l="1"/>
  <c r="Z3800" i="9" s="1"/>
  <c r="AB3800" i="9" s="1"/>
  <c r="AE3713" i="9" s="1"/>
  <c r="AF3713" i="9"/>
  <c r="AA3800" i="9" l="1"/>
  <c r="Z3801" i="9" s="1"/>
  <c r="AB3801" i="9" s="1"/>
  <c r="AE3714" i="9" s="1"/>
  <c r="AF3714" i="9"/>
  <c r="AA3801" i="9" l="1"/>
  <c r="Z3802" i="9" s="1"/>
  <c r="AB3802" i="9" s="1"/>
  <c r="AE3715" i="9" s="1"/>
  <c r="AF3715" i="9"/>
  <c r="AA3802" i="9" l="1"/>
  <c r="Z3803" i="9" s="1"/>
  <c r="AB3803" i="9" s="1"/>
  <c r="AE3716" i="9" s="1"/>
  <c r="AF3716" i="9"/>
  <c r="AA3803" i="9" l="1"/>
  <c r="Z3804" i="9" s="1"/>
  <c r="AB3804" i="9" s="1"/>
  <c r="AE3717" i="9" s="1"/>
  <c r="AF3717" i="9"/>
  <c r="AA3804" i="9" l="1"/>
  <c r="Z3805" i="9" s="1"/>
  <c r="AB3805" i="9" s="1"/>
  <c r="AE3718" i="9" s="1"/>
  <c r="AF3718" i="9"/>
  <c r="AA3805" i="9" l="1"/>
  <c r="Z3806" i="9" s="1"/>
  <c r="AB3806" i="9" s="1"/>
  <c r="AE3719" i="9" s="1"/>
  <c r="AF3719" i="9"/>
  <c r="AA3806" i="9" l="1"/>
  <c r="Z3807" i="9" s="1"/>
  <c r="AB3807" i="9" s="1"/>
  <c r="AE3720" i="9" s="1"/>
  <c r="AF3720" i="9"/>
  <c r="AA3807" i="9" l="1"/>
  <c r="Z3808" i="9" s="1"/>
  <c r="AB3808" i="9" s="1"/>
  <c r="AE3721" i="9" s="1"/>
  <c r="AF3721" i="9"/>
  <c r="AA3808" i="9" l="1"/>
  <c r="Z3809" i="9" s="1"/>
  <c r="AB3809" i="9" s="1"/>
  <c r="AE3722" i="9" s="1"/>
  <c r="AF3722" i="9"/>
  <c r="AA3809" i="9" l="1"/>
  <c r="Z3810" i="9" s="1"/>
  <c r="AB3810" i="9" s="1"/>
  <c r="AE3723" i="9" s="1"/>
  <c r="AF3723" i="9"/>
  <c r="AA3810" i="9" l="1"/>
  <c r="Z3811" i="9" s="1"/>
  <c r="AB3811" i="9" s="1"/>
  <c r="AE3724" i="9" s="1"/>
  <c r="AF3724" i="9"/>
  <c r="AA3811" i="9" l="1"/>
  <c r="Z3812" i="9" s="1"/>
  <c r="AB3812" i="9" s="1"/>
  <c r="AE3725" i="9" s="1"/>
  <c r="AF3725" i="9"/>
  <c r="AA3812" i="9" l="1"/>
  <c r="Z3813" i="9" s="1"/>
  <c r="AB3813" i="9" s="1"/>
  <c r="AE3726" i="9" s="1"/>
  <c r="AF3726" i="9"/>
  <c r="AA3813" i="9" l="1"/>
  <c r="Z3814" i="9" s="1"/>
  <c r="AB3814" i="9" s="1"/>
  <c r="AE3727" i="9" s="1"/>
  <c r="AF3727" i="9"/>
  <c r="AA3814" i="9" l="1"/>
  <c r="Z3815" i="9" s="1"/>
  <c r="AB3815" i="9" s="1"/>
  <c r="AE3728" i="9" s="1"/>
  <c r="AF3728" i="9"/>
  <c r="AA3815" i="9" l="1"/>
  <c r="Z3816" i="9" s="1"/>
  <c r="AB3816" i="9" s="1"/>
  <c r="AE3729" i="9" s="1"/>
  <c r="AF3729" i="9"/>
  <c r="AA3816" i="9" l="1"/>
  <c r="Z3817" i="9" s="1"/>
  <c r="AB3817" i="9" s="1"/>
  <c r="AE3730" i="9" s="1"/>
  <c r="AF3730" i="9"/>
  <c r="AA3817" i="9" l="1"/>
  <c r="Z3818" i="9" s="1"/>
  <c r="AB3818" i="9" s="1"/>
  <c r="AE3731" i="9" s="1"/>
  <c r="AF3731" i="9"/>
  <c r="AA3818" i="9" l="1"/>
  <c r="Z3819" i="9" s="1"/>
  <c r="AB3819" i="9" s="1"/>
  <c r="AE3732" i="9" s="1"/>
  <c r="AF3732" i="9"/>
  <c r="AA3819" i="9" l="1"/>
  <c r="Z3820" i="9" s="1"/>
  <c r="AB3820" i="9" s="1"/>
  <c r="AE3733" i="9" s="1"/>
  <c r="AF3733" i="9"/>
  <c r="AA3820" i="9" l="1"/>
  <c r="Z3821" i="9" s="1"/>
  <c r="AB3821" i="9" s="1"/>
  <c r="AE3734" i="9" s="1"/>
  <c r="AF3734" i="9"/>
  <c r="AA3821" i="9" l="1"/>
  <c r="Z3822" i="9" s="1"/>
  <c r="AB3822" i="9" s="1"/>
  <c r="AE3735" i="9" s="1"/>
  <c r="AF3735" i="9"/>
  <c r="AA3822" i="9" l="1"/>
  <c r="Z3823" i="9" s="1"/>
  <c r="AB3823" i="9" s="1"/>
  <c r="AE3736" i="9" s="1"/>
  <c r="AF3736" i="9"/>
  <c r="AA3823" i="9" l="1"/>
  <c r="Z3824" i="9" s="1"/>
  <c r="AB3824" i="9" s="1"/>
  <c r="AE3737" i="9" s="1"/>
  <c r="AF3737" i="9"/>
  <c r="AA3824" i="9" l="1"/>
  <c r="Z3825" i="9" s="1"/>
  <c r="AB3825" i="9" s="1"/>
  <c r="AE3738" i="9" s="1"/>
  <c r="AF3738" i="9"/>
  <c r="AA3825" i="9" l="1"/>
  <c r="Z3826" i="9" s="1"/>
  <c r="AB3826" i="9" s="1"/>
  <c r="AE3739" i="9" s="1"/>
  <c r="AF3739" i="9"/>
  <c r="AA3826" i="9" l="1"/>
  <c r="Z3827" i="9" s="1"/>
  <c r="AB3827" i="9" s="1"/>
  <c r="AE3740" i="9" s="1"/>
  <c r="AF3740" i="9"/>
  <c r="AA3827" i="9" l="1"/>
  <c r="Z3828" i="9" s="1"/>
  <c r="AB3828" i="9" s="1"/>
  <c r="AE3741" i="9" s="1"/>
  <c r="AF3741" i="9"/>
  <c r="AA3828" i="9" l="1"/>
  <c r="Z3829" i="9" s="1"/>
  <c r="AB3829" i="9" s="1"/>
  <c r="AE3742" i="9" s="1"/>
  <c r="AF3742" i="9"/>
  <c r="AA3829" i="9" l="1"/>
  <c r="Z3830" i="9" s="1"/>
  <c r="AB3830" i="9" s="1"/>
  <c r="AE3743" i="9" s="1"/>
  <c r="AF3743" i="9"/>
  <c r="AA3830" i="9" l="1"/>
  <c r="Z3831" i="9" s="1"/>
  <c r="AB3831" i="9" s="1"/>
  <c r="AE3744" i="9" s="1"/>
  <c r="AF3744" i="9"/>
  <c r="AA3831" i="9" l="1"/>
  <c r="Z3832" i="9" s="1"/>
  <c r="AB3832" i="9" s="1"/>
  <c r="AE3745" i="9" s="1"/>
  <c r="AF3745" i="9"/>
  <c r="AA3832" i="9" l="1"/>
  <c r="Z3833" i="9" s="1"/>
  <c r="AB3833" i="9" s="1"/>
  <c r="AE3746" i="9" s="1"/>
  <c r="AF3746" i="9"/>
  <c r="AA3833" i="9" l="1"/>
  <c r="Z3834" i="9" s="1"/>
  <c r="AB3834" i="9" s="1"/>
  <c r="AE3747" i="9" s="1"/>
  <c r="AF3747" i="9"/>
  <c r="AA3834" i="9" l="1"/>
  <c r="Z3835" i="9" s="1"/>
  <c r="AB3835" i="9" s="1"/>
  <c r="AE3748" i="9" s="1"/>
  <c r="AF3748" i="9"/>
  <c r="AA3835" i="9" l="1"/>
  <c r="Z3836" i="9" s="1"/>
  <c r="AB3836" i="9" s="1"/>
  <c r="AE3749" i="9" s="1"/>
  <c r="AF3749" i="9"/>
  <c r="AA3836" i="9" l="1"/>
  <c r="Z3837" i="9" s="1"/>
  <c r="AB3837" i="9" s="1"/>
  <c r="AE3750" i="9" s="1"/>
  <c r="AF3750" i="9"/>
  <c r="AA3837" i="9" l="1"/>
  <c r="Z3838" i="9" s="1"/>
  <c r="AB3838" i="9" s="1"/>
  <c r="AE3751" i="9" s="1"/>
  <c r="AF3751" i="9"/>
  <c r="AA3838" i="9" l="1"/>
  <c r="Z3839" i="9" s="1"/>
  <c r="AB3839" i="9" s="1"/>
  <c r="AE3752" i="9" s="1"/>
  <c r="AF3752" i="9"/>
  <c r="AA3839" i="9" l="1"/>
  <c r="Z3840" i="9" s="1"/>
  <c r="AB3840" i="9" s="1"/>
  <c r="AE3753" i="9" s="1"/>
  <c r="AF3753" i="9"/>
  <c r="AA3840" i="9" l="1"/>
  <c r="Z3841" i="9" s="1"/>
  <c r="AB3841" i="9" s="1"/>
  <c r="AE3754" i="9" s="1"/>
  <c r="AF3754" i="9"/>
  <c r="AA3841" i="9" l="1"/>
  <c r="Z3842" i="9" s="1"/>
  <c r="AB3842" i="9" s="1"/>
  <c r="AE3755" i="9" s="1"/>
  <c r="AF3755" i="9"/>
  <c r="AA3842" i="9" l="1"/>
  <c r="Z3843" i="9" s="1"/>
  <c r="AB3843" i="9" s="1"/>
  <c r="AE3756" i="9" s="1"/>
  <c r="AF3756" i="9"/>
  <c r="AA3843" i="9" l="1"/>
  <c r="Z3844" i="9" s="1"/>
  <c r="AB3844" i="9" s="1"/>
  <c r="AE3757" i="9" s="1"/>
  <c r="AF3757" i="9"/>
  <c r="AA3844" i="9" l="1"/>
  <c r="Z3845" i="9" s="1"/>
  <c r="AB3845" i="9" s="1"/>
  <c r="AE3758" i="9" s="1"/>
  <c r="AF3758" i="9"/>
  <c r="AA3845" i="9" l="1"/>
  <c r="Z3846" i="9" s="1"/>
  <c r="AB3846" i="9" s="1"/>
  <c r="AE3759" i="9" s="1"/>
  <c r="AF3759" i="9"/>
  <c r="AA3846" i="9" l="1"/>
  <c r="Z3847" i="9" s="1"/>
  <c r="AB3847" i="9" s="1"/>
  <c r="AE3760" i="9" s="1"/>
  <c r="AF3760" i="9"/>
  <c r="AA3847" i="9" l="1"/>
  <c r="Z3848" i="9" s="1"/>
  <c r="AB3848" i="9" s="1"/>
  <c r="AE3761" i="9" s="1"/>
  <c r="AF3761" i="9"/>
  <c r="AA3848" i="9" l="1"/>
  <c r="Z3849" i="9" s="1"/>
  <c r="AB3849" i="9" s="1"/>
  <c r="AE3762" i="9" s="1"/>
  <c r="AF3762" i="9"/>
  <c r="AA3849" i="9" l="1"/>
  <c r="Z3850" i="9" s="1"/>
  <c r="AB3850" i="9" s="1"/>
  <c r="AE3763" i="9" s="1"/>
  <c r="AF3763" i="9"/>
  <c r="AA3850" i="9" l="1"/>
  <c r="Z3851" i="9" s="1"/>
  <c r="AB3851" i="9" s="1"/>
  <c r="AE3764" i="9" s="1"/>
  <c r="AF3764" i="9"/>
  <c r="AA3851" i="9" l="1"/>
  <c r="Z3852" i="9" s="1"/>
  <c r="AB3852" i="9" s="1"/>
  <c r="AE3765" i="9" s="1"/>
  <c r="AF3765" i="9"/>
  <c r="AA3852" i="9" l="1"/>
  <c r="Z3853" i="9" s="1"/>
  <c r="AB3853" i="9" s="1"/>
  <c r="AE3766" i="9" s="1"/>
  <c r="AF3766" i="9"/>
  <c r="AA3853" i="9" l="1"/>
  <c r="Z3854" i="9" s="1"/>
  <c r="AB3854" i="9" s="1"/>
  <c r="AE3767" i="9" s="1"/>
  <c r="AF3767" i="9"/>
  <c r="AA3854" i="9" l="1"/>
  <c r="Z3855" i="9" s="1"/>
  <c r="AB3855" i="9" s="1"/>
  <c r="AE3768" i="9" s="1"/>
  <c r="AF3768" i="9"/>
  <c r="AA3855" i="9" l="1"/>
  <c r="Z3856" i="9" s="1"/>
  <c r="AB3856" i="9" s="1"/>
  <c r="AE3769" i="9" s="1"/>
  <c r="AF3769" i="9"/>
  <c r="AA3856" i="9" l="1"/>
  <c r="Z3857" i="9" s="1"/>
  <c r="AB3857" i="9" s="1"/>
  <c r="AE3770" i="9" s="1"/>
  <c r="AF3770" i="9"/>
  <c r="AA3857" i="9" l="1"/>
  <c r="Z3858" i="9" s="1"/>
  <c r="AB3858" i="9" s="1"/>
  <c r="AE3771" i="9" s="1"/>
  <c r="AF3771" i="9"/>
  <c r="AA3858" i="9" l="1"/>
  <c r="Z3859" i="9" s="1"/>
  <c r="AB3859" i="9" s="1"/>
  <c r="AE3772" i="9" s="1"/>
  <c r="AF3772" i="9"/>
  <c r="AA3859" i="9" l="1"/>
  <c r="Z3860" i="9" s="1"/>
  <c r="AB3860" i="9" s="1"/>
  <c r="AE3773" i="9" s="1"/>
  <c r="AF3773" i="9"/>
  <c r="AA3860" i="9" l="1"/>
  <c r="Z3861" i="9" s="1"/>
  <c r="AB3861" i="9" s="1"/>
  <c r="AE3774" i="9" s="1"/>
  <c r="AF3774" i="9"/>
  <c r="AA3861" i="9" l="1"/>
  <c r="Z3862" i="9" s="1"/>
  <c r="AB3862" i="9" s="1"/>
  <c r="AE3775" i="9" s="1"/>
  <c r="AF3775" i="9"/>
  <c r="AA3862" i="9" l="1"/>
  <c r="Z3863" i="9" s="1"/>
  <c r="AB3863" i="9" s="1"/>
  <c r="AE3776" i="9" s="1"/>
  <c r="AF3776" i="9"/>
  <c r="AA3863" i="9" l="1"/>
  <c r="Z3864" i="9" s="1"/>
  <c r="AB3864" i="9" s="1"/>
  <c r="AE3777" i="9" s="1"/>
  <c r="AF3777" i="9"/>
  <c r="AA3864" i="9" l="1"/>
  <c r="Z3865" i="9" s="1"/>
  <c r="AB3865" i="9" s="1"/>
  <c r="AE3778" i="9" s="1"/>
  <c r="AF3778" i="9"/>
  <c r="AA3865" i="9" l="1"/>
  <c r="Z3866" i="9" s="1"/>
  <c r="AB3866" i="9" s="1"/>
  <c r="AE3779" i="9" s="1"/>
  <c r="AF3779" i="9"/>
  <c r="AA3866" i="9" l="1"/>
  <c r="Z3867" i="9" s="1"/>
  <c r="AB3867" i="9" s="1"/>
  <c r="AE3780" i="9" s="1"/>
  <c r="AF3780" i="9"/>
  <c r="AA3867" i="9" l="1"/>
  <c r="Z3868" i="9" s="1"/>
  <c r="AB3868" i="9" s="1"/>
  <c r="AE3781" i="9" s="1"/>
  <c r="AF3781" i="9"/>
  <c r="AA3868" i="9" l="1"/>
  <c r="Z3869" i="9" s="1"/>
  <c r="AB3869" i="9" s="1"/>
  <c r="AE3782" i="9" s="1"/>
  <c r="AF3782" i="9"/>
  <c r="AA3869" i="9" l="1"/>
  <c r="Z3870" i="9" s="1"/>
  <c r="AB3870" i="9" s="1"/>
  <c r="AE3783" i="9" s="1"/>
  <c r="AF3783" i="9"/>
  <c r="AA3870" i="9" l="1"/>
  <c r="Z3871" i="9" s="1"/>
  <c r="AB3871" i="9" s="1"/>
  <c r="AE3784" i="9" s="1"/>
  <c r="AF3784" i="9"/>
  <c r="AA3871" i="9" l="1"/>
  <c r="Z3872" i="9" s="1"/>
  <c r="AB3872" i="9" s="1"/>
  <c r="AE3785" i="9" s="1"/>
  <c r="AF3785" i="9"/>
  <c r="AA3872" i="9" l="1"/>
  <c r="Z3873" i="9" s="1"/>
  <c r="AB3873" i="9" s="1"/>
  <c r="AE3786" i="9" s="1"/>
  <c r="AF3786" i="9"/>
  <c r="AA3873" i="9" l="1"/>
  <c r="Z3874" i="9" s="1"/>
  <c r="AB3874" i="9" s="1"/>
  <c r="AE3787" i="9" s="1"/>
  <c r="AF3787" i="9"/>
  <c r="AA3874" i="9" l="1"/>
  <c r="Z3875" i="9" s="1"/>
  <c r="AB3875" i="9" s="1"/>
  <c r="AE3788" i="9" s="1"/>
  <c r="AF3788" i="9"/>
  <c r="AA3875" i="9" l="1"/>
  <c r="Z3876" i="9" s="1"/>
  <c r="AB3876" i="9" s="1"/>
  <c r="AE3789" i="9" s="1"/>
  <c r="AF3789" i="9"/>
  <c r="AA3876" i="9" l="1"/>
  <c r="Z3877" i="9" s="1"/>
  <c r="AB3877" i="9" s="1"/>
  <c r="AE3790" i="9" s="1"/>
  <c r="AF3790" i="9"/>
  <c r="AA3877" i="9" l="1"/>
  <c r="Z3878" i="9" s="1"/>
  <c r="AB3878" i="9" s="1"/>
  <c r="AE3791" i="9" s="1"/>
  <c r="AF3791" i="9"/>
  <c r="AA3878" i="9" l="1"/>
  <c r="Z3879" i="9" s="1"/>
  <c r="AB3879" i="9" s="1"/>
  <c r="AE3792" i="9" s="1"/>
  <c r="AF3792" i="9"/>
  <c r="AA3879" i="9" l="1"/>
  <c r="Z3880" i="9" s="1"/>
  <c r="AB3880" i="9" s="1"/>
  <c r="AE3793" i="9" s="1"/>
  <c r="AF3793" i="9"/>
  <c r="AA3880" i="9" l="1"/>
  <c r="Z3881" i="9" s="1"/>
  <c r="AB3881" i="9" s="1"/>
  <c r="AE3794" i="9" s="1"/>
  <c r="AF3794" i="9"/>
  <c r="AA3881" i="9" l="1"/>
  <c r="Z3882" i="9" s="1"/>
  <c r="AB3882" i="9" s="1"/>
  <c r="AE3795" i="9" s="1"/>
  <c r="AF3795" i="9"/>
  <c r="AA3882" i="9" l="1"/>
  <c r="Z3883" i="9" s="1"/>
  <c r="AB3883" i="9" s="1"/>
  <c r="AE3796" i="9" s="1"/>
  <c r="AF3796" i="9"/>
  <c r="AA3883" i="9" l="1"/>
  <c r="Z3884" i="9" s="1"/>
  <c r="AB3884" i="9" s="1"/>
  <c r="AE3797" i="9" s="1"/>
  <c r="AF3797" i="9"/>
  <c r="AA3884" i="9" l="1"/>
  <c r="Z3885" i="9" s="1"/>
  <c r="AB3885" i="9" s="1"/>
  <c r="AE3798" i="9" s="1"/>
  <c r="AF3798" i="9"/>
  <c r="AA3885" i="9" l="1"/>
  <c r="Z3886" i="9" s="1"/>
  <c r="AB3886" i="9" s="1"/>
  <c r="AE3799" i="9" s="1"/>
  <c r="AF3799" i="9"/>
  <c r="AA3886" i="9" l="1"/>
  <c r="Z3887" i="9" s="1"/>
  <c r="AB3887" i="9" s="1"/>
  <c r="AE3800" i="9" s="1"/>
  <c r="AF3800" i="9"/>
  <c r="AA3887" i="9" l="1"/>
  <c r="Z3888" i="9" s="1"/>
  <c r="AB3888" i="9" s="1"/>
  <c r="AE3801" i="9" s="1"/>
  <c r="AF3801" i="9"/>
  <c r="AA3888" i="9" l="1"/>
  <c r="Z3889" i="9" s="1"/>
  <c r="AB3889" i="9" s="1"/>
  <c r="AE3802" i="9" s="1"/>
  <c r="AF3802" i="9"/>
  <c r="AA3889" i="9" l="1"/>
  <c r="Z3890" i="9" s="1"/>
  <c r="AB3890" i="9" s="1"/>
  <c r="AE3803" i="9" s="1"/>
  <c r="AF3803" i="9"/>
  <c r="AA3890" i="9" l="1"/>
  <c r="Z3891" i="9" s="1"/>
  <c r="AB3891" i="9" s="1"/>
  <c r="AE3804" i="9" s="1"/>
  <c r="AF3804" i="9"/>
  <c r="AA3891" i="9" l="1"/>
  <c r="Z3892" i="9" s="1"/>
  <c r="AB3892" i="9" s="1"/>
  <c r="AE3805" i="9" s="1"/>
  <c r="AF3805" i="9"/>
  <c r="AA3892" i="9" l="1"/>
  <c r="Z3893" i="9" s="1"/>
  <c r="AB3893" i="9" s="1"/>
  <c r="AE3806" i="9" s="1"/>
  <c r="AF3806" i="9"/>
  <c r="AA3893" i="9" l="1"/>
  <c r="Z3894" i="9" s="1"/>
  <c r="AB3894" i="9" s="1"/>
  <c r="AE3807" i="9" s="1"/>
  <c r="AF3807" i="9"/>
  <c r="AA3894" i="9" l="1"/>
  <c r="Z3895" i="9" s="1"/>
  <c r="AB3895" i="9" s="1"/>
  <c r="AE3808" i="9" s="1"/>
  <c r="AF3808" i="9"/>
  <c r="AA3895" i="9" l="1"/>
  <c r="Z3896" i="9" s="1"/>
  <c r="AB3896" i="9" s="1"/>
  <c r="AE3809" i="9" s="1"/>
  <c r="AF3809" i="9"/>
  <c r="AA3896" i="9" l="1"/>
  <c r="Z3897" i="9" s="1"/>
  <c r="AB3897" i="9" s="1"/>
  <c r="AE3810" i="9" s="1"/>
  <c r="AF3810" i="9"/>
  <c r="AA3897" i="9" l="1"/>
  <c r="Z3898" i="9" s="1"/>
  <c r="AB3898" i="9" s="1"/>
  <c r="AE3811" i="9" s="1"/>
  <c r="AF3811" i="9"/>
  <c r="AA3898" i="9" l="1"/>
  <c r="Z3899" i="9" s="1"/>
  <c r="AB3899" i="9" s="1"/>
  <c r="AE3812" i="9" s="1"/>
  <c r="AF3812" i="9"/>
  <c r="AA3899" i="9" l="1"/>
  <c r="Z3900" i="9" s="1"/>
  <c r="AB3900" i="9" s="1"/>
  <c r="AE3813" i="9" s="1"/>
  <c r="AF3813" i="9"/>
  <c r="AA3900" i="9" l="1"/>
  <c r="Z3901" i="9" s="1"/>
  <c r="AB3901" i="9" s="1"/>
  <c r="AE3814" i="9" s="1"/>
  <c r="AF3814" i="9"/>
  <c r="AA3901" i="9" l="1"/>
  <c r="Z3902" i="9" s="1"/>
  <c r="AB3902" i="9" s="1"/>
  <c r="AE3815" i="9" s="1"/>
  <c r="AF3815" i="9"/>
  <c r="AA3902" i="9" l="1"/>
  <c r="Z3903" i="9" s="1"/>
  <c r="AB3903" i="9" s="1"/>
  <c r="AE3816" i="9" s="1"/>
  <c r="AF3816" i="9"/>
  <c r="AA3903" i="9" l="1"/>
  <c r="Z3904" i="9" s="1"/>
  <c r="AB3904" i="9" s="1"/>
  <c r="AE3817" i="9" s="1"/>
  <c r="AF3817" i="9"/>
  <c r="AA3904" i="9" l="1"/>
  <c r="Z3905" i="9" s="1"/>
  <c r="AB3905" i="9" s="1"/>
  <c r="AE3818" i="9" s="1"/>
  <c r="AF3818" i="9"/>
  <c r="AA3905" i="9" l="1"/>
  <c r="Z3906" i="9" s="1"/>
  <c r="AB3906" i="9" s="1"/>
  <c r="AE3819" i="9" s="1"/>
  <c r="AF3819" i="9"/>
  <c r="AA3906" i="9" l="1"/>
  <c r="Z3907" i="9" s="1"/>
  <c r="AB3907" i="9" s="1"/>
  <c r="AE3820" i="9" s="1"/>
  <c r="AF3820" i="9"/>
  <c r="AA3907" i="9" l="1"/>
  <c r="Z3908" i="9" s="1"/>
  <c r="AB3908" i="9" s="1"/>
  <c r="AE3821" i="9" s="1"/>
  <c r="AF3821" i="9"/>
  <c r="AA3908" i="9" l="1"/>
  <c r="Z3909" i="9" s="1"/>
  <c r="AB3909" i="9" s="1"/>
  <c r="AE3822" i="9" s="1"/>
  <c r="AF3822" i="9"/>
  <c r="AA3909" i="9" l="1"/>
  <c r="Z3910" i="9" s="1"/>
  <c r="AB3910" i="9" s="1"/>
  <c r="AE3823" i="9" s="1"/>
  <c r="AF3823" i="9"/>
  <c r="AA3910" i="9" l="1"/>
  <c r="Z3911" i="9" s="1"/>
  <c r="AB3911" i="9" s="1"/>
  <c r="AE3824" i="9" s="1"/>
  <c r="AF3824" i="9"/>
  <c r="AA3911" i="9" l="1"/>
  <c r="Z3912" i="9" s="1"/>
  <c r="AB3912" i="9" s="1"/>
  <c r="AE3825" i="9" s="1"/>
  <c r="AF3825" i="9"/>
  <c r="AA3912" i="9" l="1"/>
  <c r="Z3913" i="9" s="1"/>
  <c r="AB3913" i="9" s="1"/>
  <c r="AE3826" i="9" s="1"/>
  <c r="AF3826" i="9"/>
  <c r="AA3913" i="9" l="1"/>
  <c r="Z3914" i="9" s="1"/>
  <c r="AB3914" i="9" s="1"/>
  <c r="AE3827" i="9" s="1"/>
  <c r="AF3827" i="9"/>
  <c r="AA3914" i="9" l="1"/>
  <c r="Z3915" i="9" s="1"/>
  <c r="AB3915" i="9" s="1"/>
  <c r="AE3828" i="9" s="1"/>
  <c r="AF3828" i="9"/>
  <c r="AA3915" i="9" l="1"/>
  <c r="Z3916" i="9" s="1"/>
  <c r="AB3916" i="9" s="1"/>
  <c r="AE3829" i="9" s="1"/>
  <c r="AF3829" i="9"/>
  <c r="AA3916" i="9" l="1"/>
  <c r="Z3917" i="9" s="1"/>
  <c r="AB3917" i="9" s="1"/>
  <c r="AE3830" i="9" s="1"/>
  <c r="AF3830" i="9"/>
  <c r="AA3917" i="9" l="1"/>
  <c r="Z3918" i="9" s="1"/>
  <c r="AB3918" i="9" s="1"/>
  <c r="AE3831" i="9" s="1"/>
  <c r="AF3831" i="9"/>
  <c r="AA3918" i="9" l="1"/>
  <c r="Z3919" i="9" s="1"/>
  <c r="AB3919" i="9" s="1"/>
  <c r="AE3832" i="9" s="1"/>
  <c r="AF3832" i="9"/>
  <c r="AA3919" i="9" l="1"/>
  <c r="Z3920" i="9" s="1"/>
  <c r="AB3920" i="9" s="1"/>
  <c r="AE3833" i="9" s="1"/>
  <c r="AF3833" i="9"/>
  <c r="AA3920" i="9" l="1"/>
  <c r="Z3921" i="9" s="1"/>
  <c r="AB3921" i="9" s="1"/>
  <c r="AE3834" i="9" s="1"/>
  <c r="AF3834" i="9"/>
  <c r="AA3921" i="9" l="1"/>
  <c r="Z3922" i="9" s="1"/>
  <c r="AB3922" i="9" s="1"/>
  <c r="AE3835" i="9" s="1"/>
  <c r="AF3835" i="9"/>
  <c r="AA3922" i="9" l="1"/>
  <c r="Z3923" i="9" s="1"/>
  <c r="AB3923" i="9" s="1"/>
  <c r="AE3836" i="9" s="1"/>
  <c r="AF3836" i="9"/>
  <c r="AA3923" i="9" l="1"/>
  <c r="Z3924" i="9" s="1"/>
  <c r="AB3924" i="9" s="1"/>
  <c r="AE3837" i="9" s="1"/>
  <c r="AF3837" i="9"/>
  <c r="AA3924" i="9" l="1"/>
  <c r="Z3925" i="9" s="1"/>
  <c r="AB3925" i="9" s="1"/>
  <c r="AE3838" i="9" s="1"/>
  <c r="AF3838" i="9"/>
  <c r="AA3925" i="9" l="1"/>
  <c r="Z3926" i="9" s="1"/>
  <c r="AB3926" i="9" s="1"/>
  <c r="AE3839" i="9" s="1"/>
  <c r="AF3839" i="9"/>
  <c r="AA3926" i="9" l="1"/>
  <c r="Z3927" i="9" s="1"/>
  <c r="AB3927" i="9" s="1"/>
  <c r="AE3840" i="9" s="1"/>
  <c r="AF3840" i="9"/>
  <c r="AA3927" i="9" l="1"/>
  <c r="Z3928" i="9" s="1"/>
  <c r="AB3928" i="9" s="1"/>
  <c r="AE3841" i="9" s="1"/>
  <c r="AF3841" i="9"/>
  <c r="AA3928" i="9" l="1"/>
  <c r="Z3929" i="9" s="1"/>
  <c r="AB3929" i="9" s="1"/>
  <c r="AE3842" i="9" s="1"/>
  <c r="AF3842" i="9"/>
  <c r="AA3929" i="9" l="1"/>
  <c r="Z3930" i="9" s="1"/>
  <c r="AB3930" i="9" s="1"/>
  <c r="AE3843" i="9" s="1"/>
  <c r="AF3843" i="9"/>
  <c r="AA3930" i="9" l="1"/>
  <c r="Z3931" i="9" s="1"/>
  <c r="AB3931" i="9" s="1"/>
  <c r="AE3844" i="9" s="1"/>
  <c r="AF3844" i="9"/>
  <c r="AA3931" i="9" l="1"/>
  <c r="Z3932" i="9" s="1"/>
  <c r="AB3932" i="9" s="1"/>
  <c r="AE3845" i="9" s="1"/>
  <c r="AF3845" i="9"/>
  <c r="AA3932" i="9" l="1"/>
  <c r="Z3933" i="9" s="1"/>
  <c r="AB3933" i="9" s="1"/>
  <c r="AE3846" i="9" s="1"/>
  <c r="AF3846" i="9"/>
  <c r="AA3933" i="9" l="1"/>
  <c r="Z3934" i="9" s="1"/>
  <c r="AB3934" i="9" s="1"/>
  <c r="AE3847" i="9" s="1"/>
  <c r="AF3847" i="9"/>
  <c r="AA3934" i="9" l="1"/>
  <c r="Z3935" i="9" s="1"/>
  <c r="AB3935" i="9" s="1"/>
  <c r="AE3848" i="9" s="1"/>
  <c r="AF3848" i="9"/>
  <c r="AA3935" i="9" l="1"/>
  <c r="Z3936" i="9" s="1"/>
  <c r="AB3936" i="9" s="1"/>
  <c r="AE3849" i="9" s="1"/>
  <c r="AF3849" i="9"/>
  <c r="AA3936" i="9" l="1"/>
  <c r="Z3937" i="9" s="1"/>
  <c r="AB3937" i="9" s="1"/>
  <c r="AE3850" i="9" s="1"/>
  <c r="AF3850" i="9"/>
  <c r="AA3937" i="9" l="1"/>
  <c r="Z3938" i="9" s="1"/>
  <c r="AB3938" i="9" s="1"/>
  <c r="AE3851" i="9" s="1"/>
  <c r="AF3851" i="9"/>
  <c r="AA3938" i="9" l="1"/>
  <c r="Z3939" i="9" s="1"/>
  <c r="AB3939" i="9" s="1"/>
  <c r="AE3852" i="9" s="1"/>
  <c r="AF3852" i="9"/>
  <c r="AA3939" i="9" l="1"/>
  <c r="Z3940" i="9" s="1"/>
  <c r="AB3940" i="9" s="1"/>
  <c r="AE3853" i="9" s="1"/>
  <c r="AF3853" i="9"/>
  <c r="AA3940" i="9" l="1"/>
  <c r="Z3941" i="9" s="1"/>
  <c r="AB3941" i="9" s="1"/>
  <c r="AE3854" i="9" s="1"/>
  <c r="AF3854" i="9"/>
  <c r="AA3941" i="9" l="1"/>
  <c r="Z3942" i="9" s="1"/>
  <c r="AB3942" i="9" s="1"/>
  <c r="AE3855" i="9" s="1"/>
  <c r="AF3855" i="9"/>
  <c r="AA3942" i="9" l="1"/>
  <c r="Z3943" i="9" s="1"/>
  <c r="AB3943" i="9" s="1"/>
  <c r="AE3856" i="9" s="1"/>
  <c r="AF3856" i="9"/>
  <c r="AA3943" i="9" l="1"/>
  <c r="Z3944" i="9" s="1"/>
  <c r="AB3944" i="9" s="1"/>
  <c r="AE3857" i="9" s="1"/>
  <c r="AF3857" i="9"/>
  <c r="AA3944" i="9" l="1"/>
  <c r="Z3945" i="9" s="1"/>
  <c r="AB3945" i="9" s="1"/>
  <c r="AE3858" i="9" s="1"/>
  <c r="AF3858" i="9"/>
  <c r="AA3945" i="9" l="1"/>
  <c r="Z3946" i="9" s="1"/>
  <c r="AB3946" i="9" s="1"/>
  <c r="AE3859" i="9" s="1"/>
  <c r="AF3859" i="9"/>
  <c r="AA3946" i="9" l="1"/>
  <c r="Z3947" i="9" s="1"/>
  <c r="AB3947" i="9" s="1"/>
  <c r="AE3860" i="9" s="1"/>
  <c r="AF3860" i="9"/>
  <c r="AA3947" i="9" l="1"/>
  <c r="Z3948" i="9" s="1"/>
  <c r="AB3948" i="9" s="1"/>
  <c r="AE3861" i="9" s="1"/>
  <c r="AF3861" i="9"/>
  <c r="AA3948" i="9" l="1"/>
  <c r="Z3949" i="9" s="1"/>
  <c r="AB3949" i="9" s="1"/>
  <c r="AE3862" i="9" s="1"/>
  <c r="AF3862" i="9"/>
  <c r="AA3949" i="9" l="1"/>
  <c r="Z3950" i="9" s="1"/>
  <c r="AB3950" i="9" s="1"/>
  <c r="AE3863" i="9" s="1"/>
  <c r="AF3863" i="9"/>
  <c r="AA3950" i="9" l="1"/>
  <c r="Z3951" i="9" s="1"/>
  <c r="AB3951" i="9" s="1"/>
  <c r="AE3864" i="9" s="1"/>
  <c r="AF3864" i="9"/>
  <c r="AA3951" i="9" l="1"/>
  <c r="Z3952" i="9" s="1"/>
  <c r="AB3952" i="9" s="1"/>
  <c r="AE3865" i="9" s="1"/>
  <c r="AF3865" i="9"/>
  <c r="AA3952" i="9" l="1"/>
  <c r="Z3953" i="9" s="1"/>
  <c r="AB3953" i="9" s="1"/>
  <c r="AE3866" i="9" s="1"/>
  <c r="AF3866" i="9"/>
  <c r="AA3953" i="9" l="1"/>
  <c r="Z3954" i="9" s="1"/>
  <c r="AB3954" i="9" s="1"/>
  <c r="AE3867" i="9" s="1"/>
  <c r="AF3867" i="9"/>
  <c r="AA3954" i="9" l="1"/>
  <c r="Z3955" i="9" s="1"/>
  <c r="AB3955" i="9" s="1"/>
  <c r="AE3868" i="9" s="1"/>
  <c r="AF3868" i="9"/>
  <c r="AA3955" i="9" l="1"/>
  <c r="Z3956" i="9" s="1"/>
  <c r="AB3956" i="9" s="1"/>
  <c r="AE3869" i="9" s="1"/>
  <c r="AF3869" i="9"/>
  <c r="AA3956" i="9" l="1"/>
  <c r="Z3957" i="9" s="1"/>
  <c r="AB3957" i="9" s="1"/>
  <c r="AE3870" i="9" s="1"/>
  <c r="AF3870" i="9"/>
  <c r="AA3957" i="9" l="1"/>
  <c r="Z3958" i="9" s="1"/>
  <c r="AB3958" i="9" s="1"/>
  <c r="AE3871" i="9" s="1"/>
  <c r="AF3871" i="9"/>
  <c r="AA3958" i="9" l="1"/>
  <c r="Z3959" i="9" s="1"/>
  <c r="AB3959" i="9" s="1"/>
  <c r="AE3872" i="9" s="1"/>
  <c r="AF3872" i="9"/>
  <c r="AA3959" i="9" l="1"/>
  <c r="Z3960" i="9" s="1"/>
  <c r="AB3960" i="9" s="1"/>
  <c r="AE3873" i="9" s="1"/>
  <c r="AF3873" i="9"/>
  <c r="AA3960" i="9" l="1"/>
  <c r="Z3961" i="9" s="1"/>
  <c r="AB3961" i="9" s="1"/>
  <c r="AE3874" i="9" s="1"/>
  <c r="AF3874" i="9"/>
  <c r="AA3961" i="9" l="1"/>
  <c r="Z3962" i="9" s="1"/>
  <c r="AB3962" i="9" s="1"/>
  <c r="AE3875" i="9" s="1"/>
  <c r="AF3875" i="9"/>
  <c r="AA3962" i="9" l="1"/>
  <c r="Z3963" i="9" s="1"/>
  <c r="AB3963" i="9" s="1"/>
  <c r="AE3876" i="9" s="1"/>
  <c r="AF3876" i="9"/>
  <c r="AA3963" i="9" l="1"/>
  <c r="Z3964" i="9" s="1"/>
  <c r="AB3964" i="9" s="1"/>
  <c r="AE3877" i="9" s="1"/>
  <c r="AF3877" i="9"/>
  <c r="AA3964" i="9" l="1"/>
  <c r="Z3965" i="9" s="1"/>
  <c r="AB3965" i="9" s="1"/>
  <c r="AE3878" i="9" s="1"/>
  <c r="AF3878" i="9"/>
  <c r="AA3965" i="9" l="1"/>
  <c r="Z3966" i="9" s="1"/>
  <c r="AB3966" i="9" s="1"/>
  <c r="AE3879" i="9" s="1"/>
  <c r="AF3879" i="9"/>
  <c r="AA3966" i="9" l="1"/>
  <c r="Z3967" i="9" s="1"/>
  <c r="AB3967" i="9" s="1"/>
  <c r="AE3880" i="9" s="1"/>
  <c r="AF3880" i="9"/>
  <c r="AA3967" i="9" l="1"/>
  <c r="Z3968" i="9" s="1"/>
  <c r="AB3968" i="9" s="1"/>
  <c r="AE3881" i="9" s="1"/>
  <c r="AF3881" i="9"/>
  <c r="AA3968" i="9" l="1"/>
  <c r="Z3969" i="9" s="1"/>
  <c r="AB3969" i="9" s="1"/>
  <c r="AE3882" i="9" s="1"/>
  <c r="AF3882" i="9"/>
  <c r="AA3969" i="9" l="1"/>
  <c r="Z3970" i="9" s="1"/>
  <c r="AB3970" i="9" s="1"/>
  <c r="AE3883" i="9" s="1"/>
  <c r="AF3883" i="9"/>
  <c r="AA3970" i="9" l="1"/>
  <c r="Z3971" i="9" s="1"/>
  <c r="AB3971" i="9" s="1"/>
  <c r="AE3884" i="9" s="1"/>
  <c r="AF3884" i="9"/>
  <c r="AA3971" i="9" l="1"/>
  <c r="Z3972" i="9" s="1"/>
  <c r="AB3972" i="9" s="1"/>
  <c r="AE3885" i="9" s="1"/>
  <c r="AF3885" i="9"/>
  <c r="AA3972" i="9" l="1"/>
  <c r="Z3973" i="9" s="1"/>
  <c r="AB3973" i="9" s="1"/>
  <c r="AE3886" i="9" s="1"/>
  <c r="AF3886" i="9"/>
  <c r="AA3973" i="9" l="1"/>
  <c r="Z3974" i="9" s="1"/>
  <c r="AB3974" i="9" s="1"/>
  <c r="AE3887" i="9" s="1"/>
  <c r="AF3887" i="9"/>
  <c r="AA3974" i="9" l="1"/>
  <c r="Z3975" i="9" s="1"/>
  <c r="AB3975" i="9" s="1"/>
  <c r="AE3888" i="9" s="1"/>
  <c r="AF3888" i="9"/>
  <c r="AA3975" i="9" l="1"/>
  <c r="Z3976" i="9" s="1"/>
  <c r="AB3976" i="9" s="1"/>
  <c r="AE3889" i="9" s="1"/>
  <c r="AF3889" i="9"/>
  <c r="AA3976" i="9" l="1"/>
  <c r="Z3977" i="9" s="1"/>
  <c r="AB3977" i="9" s="1"/>
  <c r="AE3890" i="9" s="1"/>
  <c r="AF3890" i="9"/>
  <c r="AA3977" i="9" l="1"/>
  <c r="Z3978" i="9" s="1"/>
  <c r="AB3978" i="9" s="1"/>
  <c r="AE3891" i="9" s="1"/>
  <c r="AF3891" i="9"/>
  <c r="AA3978" i="9" l="1"/>
  <c r="Z3979" i="9" s="1"/>
  <c r="AB3979" i="9" s="1"/>
  <c r="AE3892" i="9" s="1"/>
  <c r="AF3892" i="9"/>
  <c r="AA3979" i="9" l="1"/>
  <c r="Z3980" i="9" s="1"/>
  <c r="AB3980" i="9" s="1"/>
  <c r="AE3893" i="9" s="1"/>
  <c r="AF3893" i="9"/>
  <c r="AA3980" i="9" l="1"/>
  <c r="Z3981" i="9" s="1"/>
  <c r="AB3981" i="9" s="1"/>
  <c r="AE3894" i="9" s="1"/>
  <c r="AF3894" i="9"/>
  <c r="AA3981" i="9" l="1"/>
  <c r="Z3982" i="9" s="1"/>
  <c r="AB3982" i="9" s="1"/>
  <c r="AE3895" i="9" s="1"/>
  <c r="AF3895" i="9"/>
  <c r="AA3982" i="9" l="1"/>
  <c r="Z3983" i="9" s="1"/>
  <c r="AB3983" i="9" s="1"/>
  <c r="AE3896" i="9" s="1"/>
  <c r="AF3896" i="9"/>
  <c r="AA3983" i="9" l="1"/>
  <c r="Z3984" i="9" s="1"/>
  <c r="AB3984" i="9" s="1"/>
  <c r="AE3897" i="9" s="1"/>
  <c r="AF3897" i="9"/>
  <c r="AA3984" i="9" l="1"/>
  <c r="Z3985" i="9" s="1"/>
  <c r="AB3985" i="9" s="1"/>
  <c r="AE3898" i="9" s="1"/>
  <c r="AF3898" i="9"/>
  <c r="AA3985" i="9" l="1"/>
  <c r="Z3986" i="9" s="1"/>
  <c r="AB3986" i="9" s="1"/>
  <c r="AE3899" i="9" s="1"/>
  <c r="AF3899" i="9"/>
  <c r="AA3986" i="9" l="1"/>
  <c r="Z3987" i="9" s="1"/>
  <c r="AB3987" i="9" s="1"/>
  <c r="AE3900" i="9" s="1"/>
  <c r="AF3900" i="9"/>
  <c r="AA3987" i="9" l="1"/>
  <c r="Z3988" i="9" s="1"/>
  <c r="AB3988" i="9" s="1"/>
  <c r="AE3901" i="9" s="1"/>
  <c r="AF3901" i="9"/>
  <c r="AA3988" i="9" l="1"/>
  <c r="Z3989" i="9" s="1"/>
  <c r="AB3989" i="9" s="1"/>
  <c r="AE3902" i="9" s="1"/>
  <c r="AF3902" i="9"/>
  <c r="AA3989" i="9" l="1"/>
  <c r="Z3990" i="9" s="1"/>
  <c r="AB3990" i="9" s="1"/>
  <c r="AE3903" i="9" s="1"/>
  <c r="AF3903" i="9"/>
  <c r="AA3990" i="9" l="1"/>
  <c r="Z3991" i="9" s="1"/>
  <c r="AB3991" i="9" s="1"/>
  <c r="AE3904" i="9" s="1"/>
  <c r="AF3904" i="9"/>
  <c r="AA3991" i="9" l="1"/>
  <c r="Z3992" i="9" s="1"/>
  <c r="AB3992" i="9" s="1"/>
  <c r="AE3905" i="9" s="1"/>
  <c r="AF3905" i="9"/>
  <c r="AA3992" i="9" l="1"/>
  <c r="Z3993" i="9" s="1"/>
  <c r="AB3993" i="9" s="1"/>
  <c r="AE3906" i="9" s="1"/>
  <c r="AF3906" i="9"/>
  <c r="AA3993" i="9" l="1"/>
  <c r="Z3994" i="9" s="1"/>
  <c r="AB3994" i="9" s="1"/>
  <c r="AE3907" i="9" s="1"/>
  <c r="AF3907" i="9"/>
  <c r="AA3994" i="9" l="1"/>
  <c r="Z3995" i="9" s="1"/>
  <c r="AB3995" i="9" s="1"/>
  <c r="AE3908" i="9" s="1"/>
  <c r="AF3908" i="9"/>
  <c r="AA3995" i="9" l="1"/>
  <c r="Z3996" i="9" s="1"/>
  <c r="AB3996" i="9" s="1"/>
  <c r="AE3909" i="9" s="1"/>
  <c r="AF3909" i="9"/>
  <c r="AA3996" i="9" l="1"/>
  <c r="Z3997" i="9" s="1"/>
  <c r="AB3997" i="9" s="1"/>
  <c r="AE3910" i="9" s="1"/>
  <c r="AF3910" i="9"/>
  <c r="AA3997" i="9" l="1"/>
  <c r="Z3998" i="9" s="1"/>
  <c r="AB3998" i="9" s="1"/>
  <c r="AE3911" i="9" s="1"/>
  <c r="AF3911" i="9"/>
  <c r="AA3998" i="9" l="1"/>
  <c r="Z3999" i="9" s="1"/>
  <c r="AB3999" i="9" s="1"/>
  <c r="AE3912" i="9" s="1"/>
  <c r="AF3912" i="9"/>
  <c r="AA3999" i="9" l="1"/>
  <c r="Z4000" i="9" s="1"/>
  <c r="AB4000" i="9" s="1"/>
  <c r="AE3913" i="9" s="1"/>
  <c r="AF3913" i="9"/>
  <c r="AA4000" i="9" l="1"/>
  <c r="Z4001" i="9" s="1"/>
  <c r="AB4001" i="9" s="1"/>
  <c r="AE3914" i="9" s="1"/>
  <c r="AF3914" i="9"/>
  <c r="AA4001" i="9" l="1"/>
  <c r="Z4002" i="9" s="1"/>
  <c r="AB4002" i="9" s="1"/>
  <c r="AE3915" i="9" s="1"/>
  <c r="AF3915" i="9"/>
  <c r="AA4002" i="9" l="1"/>
  <c r="Z4003" i="9" s="1"/>
  <c r="AB4003" i="9" s="1"/>
  <c r="AE3916" i="9" s="1"/>
  <c r="AF3916" i="9"/>
  <c r="AA4003" i="9" l="1"/>
  <c r="Z4004" i="9" s="1"/>
  <c r="AB4004" i="9" s="1"/>
  <c r="AE3917" i="9" s="1"/>
  <c r="AF3917" i="9"/>
  <c r="AA4004" i="9" l="1"/>
  <c r="Z4005" i="9" s="1"/>
  <c r="AB4005" i="9" s="1"/>
  <c r="AE3918" i="9" s="1"/>
  <c r="AF3918" i="9"/>
  <c r="AA4005" i="9" l="1"/>
  <c r="Z4006" i="9" s="1"/>
  <c r="AB4006" i="9" s="1"/>
  <c r="AE3919" i="9" s="1"/>
  <c r="AF3919" i="9"/>
  <c r="AA4006" i="9" l="1"/>
  <c r="Z4007" i="9" s="1"/>
  <c r="AB4007" i="9" s="1"/>
  <c r="AE3920" i="9" s="1"/>
  <c r="AF3920" i="9"/>
  <c r="AA4007" i="9" l="1"/>
  <c r="Z4008" i="9" s="1"/>
  <c r="AB4008" i="9" s="1"/>
  <c r="AE3921" i="9" s="1"/>
  <c r="AF3921" i="9"/>
  <c r="AA4008" i="9" l="1"/>
  <c r="Z4009" i="9" s="1"/>
  <c r="AB4009" i="9" s="1"/>
  <c r="AE3922" i="9" s="1"/>
  <c r="AF3922" i="9"/>
  <c r="AA4009" i="9" l="1"/>
  <c r="Z4010" i="9" s="1"/>
  <c r="AB4010" i="9" s="1"/>
  <c r="AE3923" i="9" s="1"/>
  <c r="AF3923" i="9"/>
  <c r="AA4010" i="9" l="1"/>
  <c r="Z4011" i="9" s="1"/>
  <c r="AB4011" i="9" s="1"/>
  <c r="AE3924" i="9" s="1"/>
  <c r="AF3924" i="9"/>
  <c r="AA4011" i="9" l="1"/>
  <c r="Z4012" i="9" s="1"/>
  <c r="AB4012" i="9" s="1"/>
  <c r="AE3925" i="9" s="1"/>
  <c r="AF3925" i="9"/>
  <c r="AA4012" i="9" l="1"/>
  <c r="Z4013" i="9" s="1"/>
  <c r="AB4013" i="9" s="1"/>
  <c r="AE3926" i="9" s="1"/>
  <c r="AF3926" i="9"/>
  <c r="AA4013" i="9" l="1"/>
  <c r="Z4014" i="9" s="1"/>
  <c r="AB4014" i="9" s="1"/>
  <c r="AE3927" i="9" s="1"/>
  <c r="AF3927" i="9"/>
  <c r="AA4014" i="9" l="1"/>
  <c r="Z4015" i="9" s="1"/>
  <c r="AB4015" i="9" s="1"/>
  <c r="AE3928" i="9" s="1"/>
  <c r="AF3928" i="9"/>
  <c r="AA4015" i="9" l="1"/>
  <c r="Z4016" i="9" s="1"/>
  <c r="AB4016" i="9" s="1"/>
  <c r="AE3929" i="9" s="1"/>
  <c r="AF3929" i="9"/>
  <c r="AA4016" i="9" l="1"/>
  <c r="Z4017" i="9" s="1"/>
  <c r="AB4017" i="9" s="1"/>
  <c r="AE3930" i="9" s="1"/>
  <c r="AF3930" i="9"/>
  <c r="AA4017" i="9" l="1"/>
  <c r="Z4018" i="9" s="1"/>
  <c r="AB4018" i="9" s="1"/>
  <c r="AE3931" i="9" s="1"/>
  <c r="AF3931" i="9"/>
  <c r="AA4018" i="9" l="1"/>
  <c r="Z4019" i="9" s="1"/>
  <c r="AB4019" i="9" s="1"/>
  <c r="AE3932" i="9" s="1"/>
  <c r="AF3932" i="9"/>
  <c r="AA4019" i="9" l="1"/>
  <c r="Z4020" i="9" s="1"/>
  <c r="AB4020" i="9" s="1"/>
  <c r="AE3933" i="9" s="1"/>
  <c r="AF3933" i="9"/>
  <c r="AA4020" i="9" l="1"/>
  <c r="Z4021" i="9" s="1"/>
  <c r="AB4021" i="9" s="1"/>
  <c r="AE3934" i="9" s="1"/>
  <c r="AF3934" i="9"/>
  <c r="AA4021" i="9" l="1"/>
  <c r="Z4022" i="9" s="1"/>
  <c r="AB4022" i="9" s="1"/>
  <c r="AE3935" i="9" s="1"/>
  <c r="AF3935" i="9"/>
  <c r="AA4022" i="9" l="1"/>
  <c r="Z4023" i="9" s="1"/>
  <c r="AB4023" i="9" s="1"/>
  <c r="AE3936" i="9" s="1"/>
  <c r="AF3936" i="9"/>
  <c r="AA4023" i="9" l="1"/>
  <c r="Z4024" i="9" s="1"/>
  <c r="AB4024" i="9" s="1"/>
  <c r="AE3937" i="9" s="1"/>
  <c r="AF3937" i="9"/>
  <c r="AA4024" i="9" l="1"/>
  <c r="Z4025" i="9" s="1"/>
  <c r="AB4025" i="9" s="1"/>
  <c r="AE3938" i="9" s="1"/>
  <c r="AF3938" i="9"/>
  <c r="AA4025" i="9" l="1"/>
  <c r="Z4026" i="9" s="1"/>
  <c r="AB4026" i="9" s="1"/>
  <c r="AE3939" i="9" s="1"/>
  <c r="AF3939" i="9"/>
  <c r="AA4026" i="9" l="1"/>
  <c r="Z4027" i="9" s="1"/>
  <c r="AB4027" i="9" s="1"/>
  <c r="AE3940" i="9" s="1"/>
  <c r="AF3940" i="9"/>
  <c r="AA4027" i="9" l="1"/>
  <c r="Z4028" i="9" s="1"/>
  <c r="AB4028" i="9" s="1"/>
  <c r="AE3941" i="9" s="1"/>
  <c r="AF3941" i="9"/>
  <c r="AA4028" i="9" l="1"/>
  <c r="Z4029" i="9" s="1"/>
  <c r="AB4029" i="9" s="1"/>
  <c r="AE3942" i="9" s="1"/>
  <c r="AF3942" i="9"/>
  <c r="AA4029" i="9" l="1"/>
  <c r="Z4030" i="9" s="1"/>
  <c r="AB4030" i="9" s="1"/>
  <c r="AE3943" i="9" s="1"/>
  <c r="AF3943" i="9"/>
  <c r="AA4030" i="9" l="1"/>
  <c r="Z4031" i="9" s="1"/>
  <c r="AB4031" i="9" s="1"/>
  <c r="AE3944" i="9" s="1"/>
  <c r="AF3944" i="9"/>
  <c r="AA4031" i="9" l="1"/>
  <c r="Z4032" i="9" s="1"/>
  <c r="AB4032" i="9" s="1"/>
  <c r="AE3945" i="9" s="1"/>
  <c r="AF3945" i="9"/>
  <c r="AA4032" i="9" l="1"/>
  <c r="Z4033" i="9" s="1"/>
  <c r="AB4033" i="9" s="1"/>
  <c r="AE3946" i="9" s="1"/>
  <c r="AF3946" i="9"/>
  <c r="AA4033" i="9" l="1"/>
  <c r="Z4034" i="9" s="1"/>
  <c r="AB4034" i="9" s="1"/>
  <c r="AE3947" i="9" s="1"/>
  <c r="AF3947" i="9"/>
  <c r="AA4034" i="9" l="1"/>
  <c r="Z4035" i="9" s="1"/>
  <c r="AB4035" i="9" s="1"/>
  <c r="AE3948" i="9" s="1"/>
  <c r="AF3948" i="9"/>
  <c r="AA4035" i="9" l="1"/>
  <c r="Z4036" i="9" s="1"/>
  <c r="AB4036" i="9" s="1"/>
  <c r="AE3949" i="9" s="1"/>
  <c r="AF3949" i="9"/>
  <c r="AA4036" i="9" l="1"/>
  <c r="Z4037" i="9" s="1"/>
  <c r="AB4037" i="9" s="1"/>
  <c r="AE3950" i="9" s="1"/>
  <c r="AF3950" i="9"/>
  <c r="AA4037" i="9" l="1"/>
  <c r="Z4038" i="9" s="1"/>
  <c r="AB4038" i="9" s="1"/>
  <c r="AE3951" i="9" s="1"/>
  <c r="AF3951" i="9"/>
  <c r="AA4038" i="9" l="1"/>
  <c r="Z4039" i="9" s="1"/>
  <c r="AB4039" i="9" s="1"/>
  <c r="AE3952" i="9" s="1"/>
  <c r="AF3952" i="9"/>
  <c r="AA4039" i="9" l="1"/>
  <c r="Z4040" i="9" s="1"/>
  <c r="AB4040" i="9" s="1"/>
  <c r="AE3953" i="9" s="1"/>
  <c r="AF3953" i="9"/>
  <c r="AA4040" i="9" l="1"/>
  <c r="Z4041" i="9" s="1"/>
  <c r="AB4041" i="9" s="1"/>
  <c r="AE3954" i="9" s="1"/>
  <c r="AF3954" i="9"/>
  <c r="AA4041" i="9" l="1"/>
  <c r="Z4042" i="9" s="1"/>
  <c r="AB4042" i="9" s="1"/>
  <c r="AE3955" i="9" s="1"/>
  <c r="AF3955" i="9"/>
  <c r="AA4042" i="9" l="1"/>
  <c r="Z4043" i="9" s="1"/>
  <c r="AB4043" i="9" s="1"/>
  <c r="AE3956" i="9" s="1"/>
  <c r="AF3956" i="9"/>
  <c r="AA4043" i="9" l="1"/>
  <c r="Z4044" i="9" s="1"/>
  <c r="AB4044" i="9" s="1"/>
  <c r="AE3957" i="9" s="1"/>
  <c r="AF3957" i="9"/>
  <c r="AA4044" i="9" l="1"/>
  <c r="Z4045" i="9" s="1"/>
  <c r="AB4045" i="9" s="1"/>
  <c r="AE3958" i="9" s="1"/>
  <c r="AF3958" i="9"/>
  <c r="AA4045" i="9" l="1"/>
  <c r="Z4046" i="9" s="1"/>
  <c r="AB4046" i="9" s="1"/>
  <c r="AE3959" i="9" s="1"/>
  <c r="AF3959" i="9"/>
  <c r="AA4046" i="9" l="1"/>
  <c r="Z4047" i="9" s="1"/>
  <c r="AB4047" i="9" s="1"/>
  <c r="AE3960" i="9" s="1"/>
  <c r="AF3960" i="9"/>
  <c r="AA4047" i="9" l="1"/>
  <c r="Z4048" i="9" s="1"/>
  <c r="AB4048" i="9" s="1"/>
  <c r="AE3961" i="9" s="1"/>
  <c r="AF3961" i="9"/>
  <c r="AA4048" i="9" l="1"/>
  <c r="Z4049" i="9" s="1"/>
  <c r="AB4049" i="9" s="1"/>
  <c r="AE3962" i="9" s="1"/>
  <c r="AF3962" i="9"/>
  <c r="AA4049" i="9" l="1"/>
  <c r="Z4050" i="9" s="1"/>
  <c r="AB4050" i="9" s="1"/>
  <c r="AE3963" i="9" s="1"/>
  <c r="AF3963" i="9"/>
  <c r="AA4050" i="9" l="1"/>
  <c r="Z4051" i="9" s="1"/>
  <c r="AB4051" i="9" s="1"/>
  <c r="AE3964" i="9" s="1"/>
  <c r="AF3964" i="9"/>
  <c r="AA4051" i="9" l="1"/>
  <c r="Z4052" i="9" s="1"/>
  <c r="AB4052" i="9" s="1"/>
  <c r="AE3965" i="9" s="1"/>
  <c r="AF3965" i="9"/>
  <c r="AA4052" i="9" l="1"/>
  <c r="Z4053" i="9" s="1"/>
  <c r="AB4053" i="9" s="1"/>
  <c r="AE3966" i="9" s="1"/>
  <c r="AF3966" i="9"/>
  <c r="AA4053" i="9" l="1"/>
  <c r="Z4054" i="9" s="1"/>
  <c r="AB4054" i="9" s="1"/>
  <c r="AE3967" i="9" s="1"/>
  <c r="AF3967" i="9"/>
  <c r="AA4054" i="9" l="1"/>
  <c r="Z4055" i="9" s="1"/>
  <c r="AB4055" i="9" s="1"/>
  <c r="AE3968" i="9" s="1"/>
  <c r="AF3968" i="9"/>
  <c r="AA4055" i="9" l="1"/>
  <c r="Z4056" i="9" s="1"/>
  <c r="AB4056" i="9" s="1"/>
  <c r="AE3969" i="9" s="1"/>
  <c r="AF3969" i="9"/>
  <c r="AA4056" i="9" l="1"/>
  <c r="Z4057" i="9" s="1"/>
  <c r="AB4057" i="9" s="1"/>
  <c r="AE3970" i="9" s="1"/>
  <c r="AF3970" i="9"/>
  <c r="AA4057" i="9" l="1"/>
  <c r="Z4058" i="9" s="1"/>
  <c r="AB4058" i="9" s="1"/>
  <c r="AE3971" i="9" s="1"/>
  <c r="AF3971" i="9"/>
  <c r="AA4058" i="9" l="1"/>
  <c r="Z4059" i="9" s="1"/>
  <c r="AB4059" i="9" s="1"/>
  <c r="AE3972" i="9" s="1"/>
  <c r="AF3972" i="9"/>
  <c r="AA4059" i="9" l="1"/>
  <c r="Z4060" i="9" s="1"/>
  <c r="AB4060" i="9" s="1"/>
  <c r="AE3973" i="9" s="1"/>
  <c r="AF3973" i="9"/>
  <c r="AA4060" i="9" l="1"/>
  <c r="Z4061" i="9" s="1"/>
  <c r="AB4061" i="9" s="1"/>
  <c r="AE3974" i="9" s="1"/>
  <c r="AF3974" i="9"/>
  <c r="AA4061" i="9" l="1"/>
  <c r="Z4062" i="9" s="1"/>
  <c r="AB4062" i="9" s="1"/>
  <c r="AE3975" i="9" s="1"/>
  <c r="AF3975" i="9"/>
  <c r="AA4062" i="9" l="1"/>
  <c r="Z4063" i="9" s="1"/>
  <c r="AB4063" i="9" s="1"/>
  <c r="AE3976" i="9" s="1"/>
  <c r="AF3976" i="9"/>
  <c r="AA4063" i="9" l="1"/>
  <c r="Z4064" i="9" s="1"/>
  <c r="AB4064" i="9" s="1"/>
  <c r="AE3977" i="9" s="1"/>
  <c r="AF3977" i="9"/>
  <c r="AA4064" i="9" l="1"/>
  <c r="Z4065" i="9" s="1"/>
  <c r="AB4065" i="9" s="1"/>
  <c r="AE3978" i="9" s="1"/>
  <c r="AF3978" i="9"/>
  <c r="AA4065" i="9" l="1"/>
  <c r="Z4066" i="9" s="1"/>
  <c r="AB4066" i="9" s="1"/>
  <c r="AE3979" i="9" s="1"/>
  <c r="AF3979" i="9"/>
  <c r="AA4066" i="9" l="1"/>
  <c r="Z4067" i="9" s="1"/>
  <c r="AB4067" i="9" s="1"/>
  <c r="AE3980" i="9" s="1"/>
  <c r="AF3980" i="9"/>
  <c r="AA4067" i="9" l="1"/>
  <c r="Z4068" i="9" s="1"/>
  <c r="AB4068" i="9" s="1"/>
  <c r="AE3981" i="9" s="1"/>
  <c r="AF3981" i="9"/>
  <c r="AA4068" i="9" l="1"/>
  <c r="Z4069" i="9" s="1"/>
  <c r="AB4069" i="9" s="1"/>
  <c r="AE3982" i="9" s="1"/>
  <c r="AF3982" i="9"/>
  <c r="AA4069" i="9" l="1"/>
  <c r="Z4070" i="9" s="1"/>
  <c r="AB4070" i="9" s="1"/>
  <c r="AE3983" i="9" s="1"/>
  <c r="AF3983" i="9"/>
  <c r="AA4070" i="9" l="1"/>
  <c r="Z4071" i="9" s="1"/>
  <c r="AB4071" i="9" s="1"/>
  <c r="AE3984" i="9" s="1"/>
  <c r="AF3984" i="9"/>
  <c r="AA4071" i="9" l="1"/>
  <c r="Z4072" i="9" s="1"/>
  <c r="AB4072" i="9" s="1"/>
  <c r="AE3985" i="9" s="1"/>
  <c r="AF3985" i="9"/>
  <c r="AA4072" i="9" l="1"/>
  <c r="Z4073" i="9" s="1"/>
  <c r="AB4073" i="9" s="1"/>
  <c r="AE3986" i="9" s="1"/>
  <c r="AF3986" i="9"/>
  <c r="AA4073" i="9" l="1"/>
  <c r="Z4074" i="9" s="1"/>
  <c r="AB4074" i="9" s="1"/>
  <c r="AE3987" i="9" s="1"/>
  <c r="AF3987" i="9"/>
  <c r="AA4074" i="9" l="1"/>
  <c r="Z4075" i="9" s="1"/>
  <c r="AB4075" i="9" s="1"/>
  <c r="AE3988" i="9" s="1"/>
  <c r="AF3988" i="9"/>
  <c r="AA4075" i="9" l="1"/>
  <c r="Z4076" i="9" s="1"/>
  <c r="AB4076" i="9" s="1"/>
  <c r="AE3989" i="9" s="1"/>
  <c r="AF3989" i="9"/>
  <c r="AA4076" i="9" l="1"/>
  <c r="Z4077" i="9" s="1"/>
  <c r="AB4077" i="9" s="1"/>
  <c r="AE3990" i="9" s="1"/>
  <c r="AF3990" i="9"/>
  <c r="AA4077" i="9" l="1"/>
  <c r="Z4078" i="9" s="1"/>
  <c r="AB4078" i="9" s="1"/>
  <c r="AE3991" i="9" s="1"/>
  <c r="AF3991" i="9"/>
  <c r="AA4078" i="9" l="1"/>
  <c r="Z4079" i="9" s="1"/>
  <c r="AB4079" i="9" s="1"/>
  <c r="AE3992" i="9" s="1"/>
  <c r="AF3992" i="9"/>
  <c r="AA4079" i="9" l="1"/>
  <c r="Z4080" i="9" s="1"/>
  <c r="AB4080" i="9" s="1"/>
  <c r="AE3993" i="9" s="1"/>
  <c r="AF3993" i="9"/>
  <c r="AA4080" i="9" l="1"/>
  <c r="Z4081" i="9" s="1"/>
  <c r="AB4081" i="9" s="1"/>
  <c r="AE3994" i="9" s="1"/>
  <c r="AF3994" i="9"/>
  <c r="AA4081" i="9" l="1"/>
  <c r="Z4082" i="9" s="1"/>
  <c r="AB4082" i="9" s="1"/>
  <c r="AE3995" i="9" s="1"/>
  <c r="AF3995" i="9"/>
  <c r="AA4082" i="9" l="1"/>
  <c r="Z4083" i="9" s="1"/>
  <c r="AB4083" i="9" s="1"/>
  <c r="AE3996" i="9" s="1"/>
  <c r="AF3996" i="9"/>
  <c r="AA4083" i="9" l="1"/>
  <c r="Z4084" i="9" s="1"/>
  <c r="AB4084" i="9" s="1"/>
  <c r="AE3997" i="9" s="1"/>
  <c r="AF3997" i="9"/>
  <c r="AA4084" i="9" l="1"/>
  <c r="Z4085" i="9" s="1"/>
  <c r="AB4085" i="9" s="1"/>
  <c r="AE3998" i="9" s="1"/>
  <c r="AF3998" i="9"/>
  <c r="AA4085" i="9" l="1"/>
  <c r="Z4086" i="9" s="1"/>
  <c r="AB4086" i="9" s="1"/>
  <c r="AE3999" i="9" s="1"/>
  <c r="AF3999" i="9"/>
  <c r="AA4086" i="9" l="1"/>
  <c r="Z4087" i="9" s="1"/>
  <c r="AB4087" i="9" s="1"/>
  <c r="AE4000" i="9" s="1"/>
  <c r="AF4000" i="9"/>
  <c r="AA4087" i="9" l="1"/>
  <c r="Z4088" i="9" s="1"/>
  <c r="AB4088" i="9" s="1"/>
  <c r="AE4001" i="9" s="1"/>
  <c r="AF4001" i="9"/>
  <c r="AA4088" i="9" l="1"/>
  <c r="Z4089" i="9" s="1"/>
  <c r="AB4089" i="9" s="1"/>
  <c r="AE4002" i="9" s="1"/>
  <c r="AF4002" i="9"/>
  <c r="AA4089" i="9" l="1"/>
  <c r="Z4090" i="9" s="1"/>
  <c r="AB4090" i="9" s="1"/>
  <c r="AE4003" i="9" s="1"/>
  <c r="AF4003" i="9"/>
  <c r="AA4090" i="9" l="1"/>
  <c r="Z4091" i="9" s="1"/>
  <c r="AB4091" i="9" s="1"/>
  <c r="AE4004" i="9" s="1"/>
  <c r="AF4004" i="9"/>
  <c r="AA4091" i="9" l="1"/>
  <c r="Z4092" i="9" s="1"/>
  <c r="AB4092" i="9" s="1"/>
  <c r="AE4005" i="9" s="1"/>
  <c r="AF4005" i="9"/>
  <c r="AA4092" i="9" l="1"/>
  <c r="Z4093" i="9" s="1"/>
  <c r="AB4093" i="9" s="1"/>
  <c r="AE4006" i="9" s="1"/>
  <c r="AF4006" i="9"/>
  <c r="AA4093" i="9" l="1"/>
  <c r="Z4094" i="9" s="1"/>
  <c r="AB4094" i="9" s="1"/>
  <c r="AE4007" i="9" s="1"/>
  <c r="AF4007" i="9"/>
  <c r="AA4094" i="9" l="1"/>
  <c r="Z4095" i="9" s="1"/>
  <c r="AB4095" i="9" s="1"/>
  <c r="AE4008" i="9" s="1"/>
  <c r="AF4008" i="9"/>
  <c r="AA4095" i="9" l="1"/>
  <c r="Z4096" i="9" s="1"/>
  <c r="AB4096" i="9" s="1"/>
  <c r="AE4009" i="9" s="1"/>
  <c r="AF4009" i="9"/>
  <c r="AA4096" i="9" l="1"/>
  <c r="Z4097" i="9" s="1"/>
  <c r="AB4097" i="9" s="1"/>
  <c r="AE4010" i="9" s="1"/>
  <c r="AF4010" i="9"/>
  <c r="AA4097" i="9" l="1"/>
  <c r="Z4098" i="9" s="1"/>
  <c r="AB4098" i="9" s="1"/>
  <c r="AE4011" i="9" s="1"/>
  <c r="AF4011" i="9"/>
  <c r="AA4098" i="9" l="1"/>
  <c r="Z4099" i="9" s="1"/>
  <c r="AB4099" i="9" s="1"/>
  <c r="AE4012" i="9" s="1"/>
  <c r="AF4012" i="9"/>
  <c r="AA4099" i="9" l="1"/>
  <c r="Z4100" i="9" s="1"/>
  <c r="AB4100" i="9" s="1"/>
  <c r="AE4013" i="9" s="1"/>
  <c r="AF4013" i="9"/>
  <c r="AA4100" i="9" l="1"/>
  <c r="Z4101" i="9" s="1"/>
  <c r="AB4101" i="9" s="1"/>
  <c r="AE4014" i="9" s="1"/>
  <c r="AF4014" i="9"/>
  <c r="AA4101" i="9" l="1"/>
  <c r="Z4102" i="9" s="1"/>
  <c r="AB4102" i="9" s="1"/>
  <c r="AE4015" i="9" s="1"/>
  <c r="AF4015" i="9"/>
  <c r="AA4102" i="9" l="1"/>
  <c r="Z4103" i="9" s="1"/>
  <c r="AB4103" i="9" s="1"/>
  <c r="AE4016" i="9" s="1"/>
  <c r="AF4016" i="9"/>
  <c r="AA4103" i="9" l="1"/>
  <c r="Z4104" i="9" s="1"/>
  <c r="AB4104" i="9" s="1"/>
  <c r="AE4017" i="9" s="1"/>
  <c r="AF4017" i="9"/>
  <c r="AA4104" i="9" l="1"/>
  <c r="Z4105" i="9" s="1"/>
  <c r="AB4105" i="9" s="1"/>
  <c r="AE4018" i="9" s="1"/>
  <c r="AF4018" i="9"/>
  <c r="AA4105" i="9" l="1"/>
  <c r="Z4106" i="9" s="1"/>
  <c r="AB4106" i="9" s="1"/>
  <c r="AE4019" i="9" s="1"/>
  <c r="AF4019" i="9"/>
  <c r="AA4106" i="9" l="1"/>
  <c r="Z4107" i="9" s="1"/>
  <c r="AB4107" i="9" s="1"/>
  <c r="AE4020" i="9" s="1"/>
  <c r="AF4020" i="9"/>
  <c r="AA4107" i="9" l="1"/>
  <c r="Z4108" i="9" s="1"/>
  <c r="AB4108" i="9" s="1"/>
  <c r="AE4021" i="9" s="1"/>
  <c r="AF4021" i="9"/>
  <c r="AA4108" i="9" l="1"/>
  <c r="Z4109" i="9" s="1"/>
  <c r="AB4109" i="9" s="1"/>
  <c r="AE4022" i="9" s="1"/>
  <c r="AF4022" i="9"/>
  <c r="AA4109" i="9" l="1"/>
  <c r="Z4110" i="9" s="1"/>
  <c r="AB4110" i="9" s="1"/>
  <c r="AE4023" i="9" s="1"/>
  <c r="AF4023" i="9"/>
  <c r="AA4110" i="9" l="1"/>
  <c r="Z4111" i="9" s="1"/>
  <c r="AB4111" i="9" s="1"/>
  <c r="AE4024" i="9" s="1"/>
  <c r="AF4024" i="9"/>
  <c r="AA4111" i="9" l="1"/>
  <c r="Z4112" i="9" s="1"/>
  <c r="AB4112" i="9" s="1"/>
  <c r="AE4025" i="9" s="1"/>
  <c r="AF4025" i="9"/>
  <c r="AA4112" i="9" l="1"/>
  <c r="Z4113" i="9" s="1"/>
  <c r="AB4113" i="9" s="1"/>
  <c r="AE4026" i="9" s="1"/>
  <c r="AF4026" i="9"/>
  <c r="AA4113" i="9" l="1"/>
  <c r="Z4114" i="9" s="1"/>
  <c r="AB4114" i="9" s="1"/>
  <c r="AE4027" i="9" s="1"/>
  <c r="AF4027" i="9"/>
  <c r="AA4114" i="9" l="1"/>
  <c r="Z4115" i="9" s="1"/>
  <c r="AB4115" i="9" s="1"/>
  <c r="AE4028" i="9" s="1"/>
  <c r="AF4028" i="9"/>
  <c r="AA4115" i="9" l="1"/>
  <c r="Z4116" i="9" s="1"/>
  <c r="AB4116" i="9" s="1"/>
  <c r="AE4029" i="9" s="1"/>
  <c r="AF4029" i="9"/>
  <c r="AA4116" i="9" l="1"/>
  <c r="Z4117" i="9" s="1"/>
  <c r="AB4117" i="9" s="1"/>
  <c r="AE4030" i="9" s="1"/>
  <c r="AF4030" i="9"/>
  <c r="AA4117" i="9" l="1"/>
  <c r="Z4118" i="9" s="1"/>
  <c r="AB4118" i="9" s="1"/>
  <c r="AE4031" i="9" s="1"/>
  <c r="AF4031" i="9"/>
  <c r="AA4118" i="9" l="1"/>
  <c r="Z4119" i="9" s="1"/>
  <c r="AB4119" i="9" s="1"/>
  <c r="AE4032" i="9" s="1"/>
  <c r="AF4032" i="9"/>
  <c r="AA4119" i="9" l="1"/>
  <c r="Z4120" i="9" s="1"/>
  <c r="AB4120" i="9" s="1"/>
  <c r="AE4033" i="9" s="1"/>
  <c r="AF4033" i="9"/>
  <c r="AA4120" i="9" l="1"/>
  <c r="Z4121" i="9" s="1"/>
  <c r="AB4121" i="9" s="1"/>
  <c r="AE4034" i="9" s="1"/>
  <c r="AF4034" i="9"/>
  <c r="AA4121" i="9" l="1"/>
  <c r="Z4122" i="9" s="1"/>
  <c r="AB4122" i="9" s="1"/>
  <c r="AE4035" i="9" s="1"/>
  <c r="AF4035" i="9"/>
  <c r="AA4122" i="9" l="1"/>
  <c r="Z4123" i="9" s="1"/>
  <c r="AB4123" i="9" s="1"/>
  <c r="AE4036" i="9" s="1"/>
  <c r="AF4036" i="9"/>
  <c r="AA4123" i="9" l="1"/>
  <c r="Z4124" i="9" s="1"/>
  <c r="AB4124" i="9" s="1"/>
  <c r="AE4037" i="9" s="1"/>
  <c r="AF4037" i="9"/>
  <c r="AA4124" i="9" l="1"/>
  <c r="Z4125" i="9" s="1"/>
  <c r="AB4125" i="9" s="1"/>
  <c r="AE4038" i="9" s="1"/>
  <c r="AF4038" i="9"/>
  <c r="AA4125" i="9" l="1"/>
  <c r="Z4126" i="9" s="1"/>
  <c r="AB4126" i="9" s="1"/>
  <c r="AE4039" i="9" s="1"/>
  <c r="AF4039" i="9"/>
  <c r="AA4126" i="9" l="1"/>
  <c r="Z4127" i="9" s="1"/>
  <c r="AB4127" i="9" s="1"/>
  <c r="AE4040" i="9" s="1"/>
  <c r="AF4040" i="9"/>
  <c r="AA4127" i="9" l="1"/>
  <c r="Z4128" i="9" s="1"/>
  <c r="AB4128" i="9" s="1"/>
  <c r="AE4041" i="9" s="1"/>
  <c r="AF4041" i="9"/>
  <c r="AA4128" i="9" l="1"/>
  <c r="Z4129" i="9" s="1"/>
  <c r="AB4129" i="9" s="1"/>
  <c r="AE4042" i="9" s="1"/>
  <c r="AF4042" i="9"/>
  <c r="AA4129" i="9" l="1"/>
  <c r="Z4130" i="9" s="1"/>
  <c r="AB4130" i="9" s="1"/>
  <c r="AE4043" i="9" s="1"/>
  <c r="AF4043" i="9"/>
  <c r="AA4130" i="9" l="1"/>
  <c r="Z4131" i="9" s="1"/>
  <c r="AB4131" i="9" s="1"/>
  <c r="AE4044" i="9" s="1"/>
  <c r="AF4044" i="9"/>
  <c r="AA4131" i="9" l="1"/>
  <c r="Z4132" i="9" s="1"/>
  <c r="AB4132" i="9" s="1"/>
  <c r="AE4045" i="9" s="1"/>
  <c r="AF4045" i="9"/>
  <c r="AA4132" i="9" l="1"/>
  <c r="Z4133" i="9" s="1"/>
  <c r="AB4133" i="9" s="1"/>
  <c r="AE4046" i="9" s="1"/>
  <c r="AF4046" i="9"/>
  <c r="AA4133" i="9" l="1"/>
  <c r="Z4134" i="9" s="1"/>
  <c r="AB4134" i="9" s="1"/>
  <c r="AE4047" i="9" s="1"/>
  <c r="AF4047" i="9"/>
  <c r="AA4134" i="9" l="1"/>
  <c r="Z4135" i="9" s="1"/>
  <c r="AB4135" i="9" s="1"/>
  <c r="AE4048" i="9" s="1"/>
  <c r="AF4048" i="9"/>
  <c r="AA4135" i="9" l="1"/>
  <c r="Z4136" i="9" s="1"/>
  <c r="AB4136" i="9" s="1"/>
  <c r="AE4049" i="9" s="1"/>
  <c r="AF4049" i="9"/>
  <c r="AA4136" i="9" l="1"/>
  <c r="Z4137" i="9" s="1"/>
  <c r="AB4137" i="9" s="1"/>
  <c r="AE4050" i="9" s="1"/>
  <c r="AF4050" i="9"/>
  <c r="AA4137" i="9" l="1"/>
  <c r="Z4138" i="9" s="1"/>
  <c r="AB4138" i="9" s="1"/>
  <c r="AE4051" i="9" s="1"/>
  <c r="AF4051" i="9"/>
  <c r="AA4138" i="9" l="1"/>
  <c r="Z4139" i="9" s="1"/>
  <c r="AB4139" i="9" s="1"/>
  <c r="AE4052" i="9" s="1"/>
  <c r="AF4052" i="9"/>
  <c r="AA4139" i="9" l="1"/>
  <c r="Z4140" i="9" s="1"/>
  <c r="AB4140" i="9" s="1"/>
  <c r="AE4053" i="9" s="1"/>
  <c r="AF4053" i="9"/>
  <c r="AA4140" i="9" l="1"/>
  <c r="Z4141" i="9" s="1"/>
  <c r="AB4141" i="9" s="1"/>
  <c r="AE4054" i="9" s="1"/>
  <c r="AF4054" i="9"/>
  <c r="AA4141" i="9" l="1"/>
  <c r="Z4142" i="9" s="1"/>
  <c r="AB4142" i="9" s="1"/>
  <c r="AE4055" i="9" s="1"/>
  <c r="AF4055" i="9"/>
  <c r="AA4142" i="9" l="1"/>
  <c r="Z4143" i="9" s="1"/>
  <c r="AB4143" i="9" s="1"/>
  <c r="AE4056" i="9" s="1"/>
  <c r="AF4056" i="9"/>
  <c r="AA4143" i="9" l="1"/>
  <c r="Z4144" i="9" s="1"/>
  <c r="AB4144" i="9" s="1"/>
  <c r="AE4057" i="9" s="1"/>
  <c r="AF4057" i="9"/>
  <c r="AA4144" i="9" l="1"/>
  <c r="Z4145" i="9" s="1"/>
  <c r="AB4145" i="9" s="1"/>
  <c r="AE4058" i="9" s="1"/>
  <c r="AF4058" i="9"/>
  <c r="AA4145" i="9" l="1"/>
  <c r="Z4146" i="9" s="1"/>
  <c r="AB4146" i="9" s="1"/>
  <c r="AE4059" i="9" s="1"/>
  <c r="AF4059" i="9"/>
  <c r="AA4146" i="9" l="1"/>
  <c r="Z4147" i="9" s="1"/>
  <c r="AB4147" i="9" s="1"/>
  <c r="AE4060" i="9" s="1"/>
  <c r="AF4060" i="9"/>
  <c r="AA4147" i="9" l="1"/>
  <c r="Z4148" i="9" s="1"/>
  <c r="AB4148" i="9" s="1"/>
  <c r="AE4061" i="9" s="1"/>
  <c r="AF4061" i="9"/>
  <c r="AA4148" i="9" l="1"/>
  <c r="Z4149" i="9" s="1"/>
  <c r="AB4149" i="9" s="1"/>
  <c r="AE4062" i="9" s="1"/>
  <c r="AF4062" i="9"/>
  <c r="AA4149" i="9" l="1"/>
  <c r="Z4150" i="9" s="1"/>
  <c r="AB4150" i="9" s="1"/>
  <c r="AE4063" i="9" s="1"/>
  <c r="AF4063" i="9"/>
  <c r="AA4150" i="9" l="1"/>
  <c r="Z4151" i="9" s="1"/>
  <c r="AB4151" i="9" s="1"/>
  <c r="AE4064" i="9" s="1"/>
  <c r="AF4064" i="9"/>
  <c r="AA4151" i="9" l="1"/>
  <c r="Z4152" i="9" s="1"/>
  <c r="AB4152" i="9" s="1"/>
  <c r="AE4065" i="9" s="1"/>
  <c r="AF4065" i="9"/>
  <c r="AA4152" i="9" l="1"/>
  <c r="Z4153" i="9" s="1"/>
  <c r="AB4153" i="9" s="1"/>
  <c r="AE4066" i="9" s="1"/>
  <c r="AF4066" i="9"/>
  <c r="AA4153" i="9" l="1"/>
  <c r="Z4154" i="9" s="1"/>
  <c r="AB4154" i="9" s="1"/>
  <c r="AE4067" i="9" s="1"/>
  <c r="AF4067" i="9"/>
  <c r="AA4154" i="9" l="1"/>
  <c r="Z4155" i="9" s="1"/>
  <c r="AB4155" i="9" s="1"/>
  <c r="AE4068" i="9" s="1"/>
  <c r="AF4068" i="9"/>
  <c r="AA4155" i="9" l="1"/>
  <c r="Z4156" i="9" s="1"/>
  <c r="AB4156" i="9" s="1"/>
  <c r="AE4069" i="9" s="1"/>
  <c r="AF4069" i="9"/>
  <c r="AA4156" i="9" l="1"/>
  <c r="Z4157" i="9" s="1"/>
  <c r="AB4157" i="9" s="1"/>
  <c r="AE4070" i="9" s="1"/>
  <c r="AF4070" i="9"/>
  <c r="AA4157" i="9" l="1"/>
  <c r="Z4158" i="9" s="1"/>
  <c r="AB4158" i="9" s="1"/>
  <c r="AE4071" i="9" s="1"/>
  <c r="AF4071" i="9"/>
  <c r="AA4158" i="9" l="1"/>
  <c r="Z4159" i="9" s="1"/>
  <c r="AB4159" i="9" s="1"/>
  <c r="AE4072" i="9" s="1"/>
  <c r="AF4072" i="9"/>
  <c r="AA4159" i="9" l="1"/>
  <c r="Z4160" i="9" s="1"/>
  <c r="AB4160" i="9" s="1"/>
  <c r="AE4073" i="9" s="1"/>
  <c r="AF4073" i="9"/>
  <c r="AA4160" i="9" l="1"/>
  <c r="Z4161" i="9" s="1"/>
  <c r="AB4161" i="9" s="1"/>
  <c r="AE4074" i="9" s="1"/>
  <c r="AF4074" i="9"/>
  <c r="AA4161" i="9" l="1"/>
  <c r="Z4162" i="9" s="1"/>
  <c r="AB4162" i="9" s="1"/>
  <c r="AE4075" i="9" s="1"/>
  <c r="AF4075" i="9"/>
  <c r="AA4162" i="9" l="1"/>
  <c r="Z4163" i="9" s="1"/>
  <c r="AB4163" i="9" s="1"/>
  <c r="AE4076" i="9" s="1"/>
  <c r="AF4076" i="9"/>
  <c r="AA4163" i="9" l="1"/>
  <c r="Z4164" i="9" s="1"/>
  <c r="AB4164" i="9" s="1"/>
  <c r="AE4077" i="9" s="1"/>
  <c r="AF4077" i="9"/>
  <c r="AA4164" i="9" l="1"/>
  <c r="Z4165" i="9" s="1"/>
  <c r="AB4165" i="9" s="1"/>
  <c r="AE4078" i="9" s="1"/>
  <c r="AF4078" i="9"/>
  <c r="AA4165" i="9" l="1"/>
  <c r="Z4166" i="9" s="1"/>
  <c r="AB4166" i="9" s="1"/>
  <c r="AE4079" i="9" s="1"/>
  <c r="AF4079" i="9"/>
  <c r="AA4166" i="9" l="1"/>
  <c r="Z4167" i="9" s="1"/>
  <c r="AB4167" i="9" s="1"/>
  <c r="AE4080" i="9" s="1"/>
  <c r="AF4080" i="9"/>
  <c r="AA4167" i="9" l="1"/>
  <c r="Z4168" i="9" s="1"/>
  <c r="AB4168" i="9" s="1"/>
  <c r="AE4081" i="9" s="1"/>
  <c r="AF4081" i="9"/>
  <c r="AA4168" i="9" l="1"/>
  <c r="Z4169" i="9" s="1"/>
  <c r="AB4169" i="9" s="1"/>
  <c r="AE4082" i="9" s="1"/>
  <c r="AF4082" i="9"/>
  <c r="AA4169" i="9" l="1"/>
  <c r="Z4170" i="9" s="1"/>
  <c r="AB4170" i="9" s="1"/>
  <c r="AE4083" i="9" s="1"/>
  <c r="AF4083" i="9"/>
  <c r="AA4170" i="9" l="1"/>
  <c r="Z4171" i="9" s="1"/>
  <c r="AB4171" i="9" s="1"/>
  <c r="AE4084" i="9" s="1"/>
  <c r="AF4084" i="9"/>
  <c r="AA4171" i="9" l="1"/>
  <c r="Z4172" i="9" s="1"/>
  <c r="AB4172" i="9" s="1"/>
  <c r="AE4085" i="9" s="1"/>
  <c r="AF4085" i="9"/>
  <c r="AA4172" i="9" l="1"/>
  <c r="Z4173" i="9" s="1"/>
  <c r="AB4173" i="9" s="1"/>
  <c r="AE4086" i="9" s="1"/>
  <c r="AF4086" i="9"/>
  <c r="AA4173" i="9" l="1"/>
  <c r="Z4174" i="9" s="1"/>
  <c r="AB4174" i="9" s="1"/>
  <c r="AE4087" i="9" s="1"/>
  <c r="AF4087" i="9"/>
  <c r="AA4174" i="9" l="1"/>
  <c r="Z4175" i="9" s="1"/>
  <c r="AB4175" i="9" s="1"/>
  <c r="AE4088" i="9" s="1"/>
  <c r="AF4088" i="9"/>
  <c r="AA4175" i="9" l="1"/>
  <c r="Z4176" i="9" s="1"/>
  <c r="AB4176" i="9" s="1"/>
  <c r="AE4089" i="9" s="1"/>
  <c r="AF4089" i="9"/>
  <c r="AA4176" i="9" l="1"/>
  <c r="Z4177" i="9" s="1"/>
  <c r="AB4177" i="9" s="1"/>
  <c r="AE4090" i="9" s="1"/>
  <c r="AF4090" i="9"/>
  <c r="AA4177" i="9" l="1"/>
  <c r="Z4178" i="9" s="1"/>
  <c r="AB4178" i="9" s="1"/>
  <c r="AE4091" i="9" s="1"/>
  <c r="AF4091" i="9"/>
  <c r="AA4178" i="9" l="1"/>
  <c r="Z4179" i="9" s="1"/>
  <c r="AB4179" i="9" s="1"/>
  <c r="AE4092" i="9" s="1"/>
  <c r="AF4092" i="9"/>
  <c r="AA4179" i="9" l="1"/>
  <c r="Z4180" i="9" s="1"/>
  <c r="AB4180" i="9" s="1"/>
  <c r="AE4093" i="9" s="1"/>
  <c r="AF4093" i="9"/>
  <c r="AA4180" i="9" l="1"/>
  <c r="Z4181" i="9" s="1"/>
  <c r="AB4181" i="9" s="1"/>
  <c r="AE4094" i="9" s="1"/>
  <c r="AF4094" i="9"/>
  <c r="AA4181" i="9" l="1"/>
  <c r="Z4182" i="9" s="1"/>
  <c r="AB4182" i="9" s="1"/>
  <c r="AE4095" i="9" s="1"/>
  <c r="AF4095" i="9"/>
  <c r="AA4182" i="9" l="1"/>
  <c r="Z4183" i="9" s="1"/>
  <c r="AB4183" i="9" s="1"/>
  <c r="AE4096" i="9" s="1"/>
  <c r="AF4096" i="9"/>
  <c r="AA4183" i="9" l="1"/>
  <c r="Z4184" i="9" s="1"/>
  <c r="AB4184" i="9" s="1"/>
  <c r="AE4097" i="9" s="1"/>
  <c r="AF4097" i="9"/>
  <c r="AA4184" i="9" l="1"/>
  <c r="Z4185" i="9" s="1"/>
  <c r="AB4185" i="9" s="1"/>
  <c r="AE4098" i="9" s="1"/>
  <c r="AF4098" i="9"/>
  <c r="AA4185" i="9" l="1"/>
  <c r="Z4186" i="9" s="1"/>
  <c r="AB4186" i="9" s="1"/>
  <c r="AE4099" i="9" s="1"/>
  <c r="AF4099" i="9"/>
  <c r="AA4186" i="9" l="1"/>
  <c r="Z4187" i="9" s="1"/>
  <c r="AB4187" i="9" s="1"/>
  <c r="AE4100" i="9" s="1"/>
  <c r="AF4100" i="9"/>
  <c r="AA4187" i="9" l="1"/>
  <c r="Z4188" i="9" s="1"/>
  <c r="AB4188" i="9" s="1"/>
  <c r="AE4101" i="9" s="1"/>
  <c r="AF4101" i="9"/>
  <c r="AA4188" i="9" l="1"/>
  <c r="Z4189" i="9" s="1"/>
  <c r="AB4189" i="9" s="1"/>
  <c r="AE4102" i="9" s="1"/>
  <c r="AF4102" i="9"/>
  <c r="AA4189" i="9" l="1"/>
  <c r="Z4190" i="9" s="1"/>
  <c r="AB4190" i="9" s="1"/>
  <c r="AE4103" i="9" s="1"/>
  <c r="AF4103" i="9"/>
  <c r="AA4190" i="9" l="1"/>
  <c r="Z4191" i="9" s="1"/>
  <c r="AB4191" i="9" s="1"/>
  <c r="AE4104" i="9" s="1"/>
  <c r="AF4104" i="9"/>
  <c r="AA4191" i="9" l="1"/>
  <c r="Z4192" i="9" s="1"/>
  <c r="AB4192" i="9" s="1"/>
  <c r="AE4105" i="9" s="1"/>
  <c r="AF4105" i="9"/>
  <c r="AA4192" i="9" l="1"/>
  <c r="Z4193" i="9" s="1"/>
  <c r="AB4193" i="9" s="1"/>
  <c r="AE4106" i="9" s="1"/>
  <c r="AF4106" i="9"/>
  <c r="AA4193" i="9" l="1"/>
  <c r="Z4194" i="9" s="1"/>
  <c r="AB4194" i="9" s="1"/>
  <c r="AE4107" i="9" s="1"/>
  <c r="AF4107" i="9"/>
  <c r="AA4194" i="9" l="1"/>
  <c r="Z4195" i="9" s="1"/>
  <c r="AB4195" i="9" s="1"/>
  <c r="AE4108" i="9" s="1"/>
  <c r="AF4108" i="9"/>
  <c r="AA4195" i="9" l="1"/>
  <c r="Z4196" i="9" s="1"/>
  <c r="AB4196" i="9" s="1"/>
  <c r="AE4109" i="9" s="1"/>
  <c r="AF4109" i="9"/>
  <c r="AA4196" i="9" l="1"/>
  <c r="Z4197" i="9" s="1"/>
  <c r="AB4197" i="9" s="1"/>
  <c r="AE4110" i="9" s="1"/>
  <c r="AF4110" i="9"/>
  <c r="AA4197" i="9" l="1"/>
  <c r="Z4198" i="9" s="1"/>
  <c r="AB4198" i="9" s="1"/>
  <c r="AE4111" i="9" s="1"/>
  <c r="AF4111" i="9"/>
  <c r="AA4198" i="9" l="1"/>
  <c r="Z4199" i="9" s="1"/>
  <c r="AB4199" i="9" s="1"/>
  <c r="AE4112" i="9" s="1"/>
  <c r="AF4112" i="9"/>
  <c r="AA4199" i="9" l="1"/>
  <c r="Z4200" i="9" s="1"/>
  <c r="AB4200" i="9" s="1"/>
  <c r="AE4113" i="9" s="1"/>
  <c r="AF4113" i="9"/>
  <c r="AA4200" i="9" l="1"/>
  <c r="Z4201" i="9" s="1"/>
  <c r="AB4201" i="9" s="1"/>
  <c r="AE4114" i="9" s="1"/>
  <c r="AF4114" i="9"/>
  <c r="AA4201" i="9" l="1"/>
  <c r="Z4202" i="9" s="1"/>
  <c r="AB4202" i="9" s="1"/>
  <c r="AE4115" i="9" s="1"/>
  <c r="AF4115" i="9"/>
  <c r="AA4202" i="9" l="1"/>
  <c r="Z4203" i="9" s="1"/>
  <c r="AB4203" i="9" s="1"/>
  <c r="AE4116" i="9" s="1"/>
  <c r="AF4116" i="9"/>
  <c r="AA4203" i="9" l="1"/>
  <c r="Z4204" i="9" s="1"/>
  <c r="AB4204" i="9" s="1"/>
  <c r="AE4117" i="9" s="1"/>
  <c r="AF4117" i="9"/>
  <c r="AA4204" i="9" l="1"/>
  <c r="Z4205" i="9" s="1"/>
  <c r="AB4205" i="9" s="1"/>
  <c r="AE4118" i="9" s="1"/>
  <c r="AF4118" i="9"/>
  <c r="AA4205" i="9" l="1"/>
  <c r="Z4206" i="9" s="1"/>
  <c r="AB4206" i="9" s="1"/>
  <c r="AE4119" i="9" s="1"/>
  <c r="AF4119" i="9"/>
  <c r="AA4206" i="9" l="1"/>
  <c r="Z4207" i="9" s="1"/>
  <c r="AB4207" i="9" s="1"/>
  <c r="AE4120" i="9" s="1"/>
  <c r="AF4120" i="9"/>
  <c r="AA4207" i="9" l="1"/>
  <c r="Z4208" i="9" s="1"/>
  <c r="AB4208" i="9" s="1"/>
  <c r="AE4121" i="9" s="1"/>
  <c r="AF4121" i="9"/>
  <c r="AA4208" i="9" l="1"/>
  <c r="Z4209" i="9" s="1"/>
  <c r="AB4209" i="9" s="1"/>
  <c r="AE4122" i="9" s="1"/>
  <c r="AF4122" i="9"/>
  <c r="AA4209" i="9" l="1"/>
  <c r="Z4210" i="9" s="1"/>
  <c r="AB4210" i="9" s="1"/>
  <c r="AE4123" i="9" s="1"/>
  <c r="AF4123" i="9"/>
  <c r="AA4210" i="9" l="1"/>
  <c r="Z4211" i="9" s="1"/>
  <c r="AB4211" i="9" s="1"/>
  <c r="AE4124" i="9" s="1"/>
  <c r="AF4124" i="9"/>
  <c r="AA4211" i="9" l="1"/>
  <c r="Z4212" i="9" s="1"/>
  <c r="AB4212" i="9" s="1"/>
  <c r="AE4125" i="9" s="1"/>
  <c r="AF4125" i="9"/>
  <c r="AA4212" i="9" l="1"/>
  <c r="Z4213" i="9" s="1"/>
  <c r="AB4213" i="9" s="1"/>
  <c r="AE4126" i="9" s="1"/>
  <c r="AF4126" i="9"/>
  <c r="AA4213" i="9" l="1"/>
  <c r="Z4214" i="9" s="1"/>
  <c r="AB4214" i="9" s="1"/>
  <c r="AE4127" i="9" s="1"/>
  <c r="AF4127" i="9"/>
  <c r="AA4214" i="9" l="1"/>
  <c r="Z4215" i="9" s="1"/>
  <c r="AB4215" i="9" s="1"/>
  <c r="AE4128" i="9" s="1"/>
  <c r="AF4128" i="9"/>
  <c r="AA4215" i="9" l="1"/>
  <c r="Z4216" i="9" s="1"/>
  <c r="AB4216" i="9" s="1"/>
  <c r="AE4129" i="9" s="1"/>
  <c r="AF4129" i="9"/>
  <c r="AA4216" i="9" l="1"/>
  <c r="Z4217" i="9" s="1"/>
  <c r="AB4217" i="9" s="1"/>
  <c r="AE4130" i="9" s="1"/>
  <c r="AF4130" i="9"/>
  <c r="AA4217" i="9" l="1"/>
  <c r="Z4218" i="9" s="1"/>
  <c r="AB4218" i="9" s="1"/>
  <c r="AE4131" i="9" s="1"/>
  <c r="AF4131" i="9"/>
  <c r="AA4218" i="9" l="1"/>
  <c r="Z4219" i="9" s="1"/>
  <c r="AB4219" i="9" s="1"/>
  <c r="AE4132" i="9" s="1"/>
  <c r="AF4132" i="9"/>
  <c r="AA4219" i="9" l="1"/>
  <c r="Z4220" i="9" s="1"/>
  <c r="AB4220" i="9" s="1"/>
  <c r="AE4133" i="9" s="1"/>
  <c r="AF4133" i="9"/>
  <c r="AA4220" i="9" l="1"/>
  <c r="Z4221" i="9" s="1"/>
  <c r="AB4221" i="9" s="1"/>
  <c r="AE4134" i="9" s="1"/>
  <c r="AF4134" i="9"/>
  <c r="AA4221" i="9" l="1"/>
  <c r="Z4222" i="9" s="1"/>
  <c r="AB4222" i="9" s="1"/>
  <c r="AE4135" i="9" s="1"/>
  <c r="AF4135" i="9"/>
  <c r="AA4222" i="9" l="1"/>
  <c r="Z4223" i="9" s="1"/>
  <c r="AB4223" i="9" s="1"/>
  <c r="AE4136" i="9" s="1"/>
  <c r="AF4136" i="9"/>
  <c r="AA4223" i="9" l="1"/>
  <c r="Z4224" i="9" s="1"/>
  <c r="AB4224" i="9" s="1"/>
  <c r="AE4137" i="9" s="1"/>
  <c r="AF4137" i="9"/>
  <c r="AA4224" i="9" l="1"/>
  <c r="Z4225" i="9" s="1"/>
  <c r="AB4225" i="9" s="1"/>
  <c r="AE4138" i="9" s="1"/>
  <c r="AF4138" i="9"/>
  <c r="AA4225" i="9" l="1"/>
  <c r="Z4226" i="9" s="1"/>
  <c r="AB4226" i="9" s="1"/>
  <c r="AE4139" i="9" s="1"/>
  <c r="AF4139" i="9"/>
  <c r="AA4226" i="9" l="1"/>
  <c r="Z4227" i="9" s="1"/>
  <c r="AB4227" i="9" s="1"/>
  <c r="AE4140" i="9" s="1"/>
  <c r="AF4140" i="9"/>
  <c r="AA4227" i="9" l="1"/>
  <c r="Z4228" i="9" s="1"/>
  <c r="AB4228" i="9" s="1"/>
  <c r="AE4141" i="9" s="1"/>
  <c r="AF4141" i="9"/>
  <c r="AA4228" i="9" l="1"/>
  <c r="Z4229" i="9" s="1"/>
  <c r="AB4229" i="9" s="1"/>
  <c r="AE4142" i="9" s="1"/>
  <c r="AF4142" i="9"/>
  <c r="AA4229" i="9" l="1"/>
  <c r="Z4230" i="9" s="1"/>
  <c r="AB4230" i="9" s="1"/>
  <c r="AE4143" i="9" s="1"/>
  <c r="AF4143" i="9"/>
  <c r="AA4230" i="9" l="1"/>
  <c r="Z4231" i="9" s="1"/>
  <c r="AB4231" i="9" s="1"/>
  <c r="AE4144" i="9" s="1"/>
  <c r="AF4144" i="9"/>
  <c r="AA4231" i="9" l="1"/>
  <c r="Z4232" i="9" s="1"/>
  <c r="AB4232" i="9" s="1"/>
  <c r="AE4145" i="9" s="1"/>
  <c r="AF4145" i="9"/>
  <c r="AA4232" i="9" l="1"/>
  <c r="Z4233" i="9" s="1"/>
  <c r="AB4233" i="9" s="1"/>
  <c r="AE4146" i="9" s="1"/>
  <c r="AF4146" i="9"/>
  <c r="AA4233" i="9" l="1"/>
  <c r="Z4234" i="9" s="1"/>
  <c r="AB4234" i="9" s="1"/>
  <c r="AE4147" i="9" s="1"/>
  <c r="AF4147" i="9"/>
  <c r="AA4234" i="9" l="1"/>
  <c r="Z4235" i="9" s="1"/>
  <c r="AB4235" i="9" s="1"/>
  <c r="AE4148" i="9" s="1"/>
  <c r="AF4148" i="9"/>
  <c r="AA4235" i="9" l="1"/>
  <c r="Z4236" i="9" s="1"/>
  <c r="AB4236" i="9" s="1"/>
  <c r="AE4149" i="9" s="1"/>
  <c r="AF4149" i="9"/>
  <c r="AA4236" i="9" l="1"/>
  <c r="Z4237" i="9" s="1"/>
  <c r="AB4237" i="9" s="1"/>
  <c r="AE4150" i="9" s="1"/>
  <c r="AF4150" i="9"/>
  <c r="AA4237" i="9" l="1"/>
  <c r="Z4238" i="9" s="1"/>
  <c r="AB4238" i="9" s="1"/>
  <c r="AE4151" i="9" s="1"/>
  <c r="AF4151" i="9"/>
  <c r="AA4238" i="9" l="1"/>
  <c r="Z4239" i="9" s="1"/>
  <c r="AB4239" i="9" s="1"/>
  <c r="AE4152" i="9" s="1"/>
  <c r="AF4152" i="9"/>
  <c r="AA4239" i="9" l="1"/>
  <c r="Z4240" i="9" s="1"/>
  <c r="AB4240" i="9" s="1"/>
  <c r="AE4153" i="9" s="1"/>
  <c r="AF4153" i="9"/>
  <c r="AA4240" i="9" l="1"/>
  <c r="Z4241" i="9" s="1"/>
  <c r="AB4241" i="9" s="1"/>
  <c r="AE4154" i="9" s="1"/>
  <c r="AF4154" i="9"/>
  <c r="AA4241" i="9" l="1"/>
  <c r="Z4242" i="9" s="1"/>
  <c r="AB4242" i="9" s="1"/>
  <c r="AE4155" i="9" s="1"/>
  <c r="AF4155" i="9"/>
  <c r="AA4242" i="9" l="1"/>
  <c r="Z4243" i="9" s="1"/>
  <c r="AB4243" i="9" s="1"/>
  <c r="AE4156" i="9" s="1"/>
  <c r="AF4156" i="9"/>
  <c r="AA4243" i="9" l="1"/>
  <c r="Z4244" i="9" s="1"/>
  <c r="AB4244" i="9" s="1"/>
  <c r="AE4157" i="9" s="1"/>
  <c r="AF4157" i="9"/>
  <c r="AA4244" i="9" l="1"/>
  <c r="Z4245" i="9" s="1"/>
  <c r="AB4245" i="9" s="1"/>
  <c r="AE4158" i="9" s="1"/>
  <c r="AF4158" i="9"/>
  <c r="AA4245" i="9" l="1"/>
  <c r="Z4246" i="9" s="1"/>
  <c r="AB4246" i="9" s="1"/>
  <c r="AE4159" i="9" s="1"/>
  <c r="AF4159" i="9"/>
  <c r="AA4246" i="9" l="1"/>
  <c r="Z4247" i="9" s="1"/>
  <c r="AB4247" i="9" s="1"/>
  <c r="AE4160" i="9" s="1"/>
  <c r="AF4160" i="9"/>
  <c r="AA4247" i="9" l="1"/>
  <c r="Z4248" i="9" s="1"/>
  <c r="AB4248" i="9" s="1"/>
  <c r="AE4161" i="9" s="1"/>
  <c r="AF4161" i="9"/>
  <c r="AA4248" i="9" l="1"/>
  <c r="Z4249" i="9" s="1"/>
  <c r="AB4249" i="9" s="1"/>
  <c r="AE4162" i="9" s="1"/>
  <c r="AF4162" i="9"/>
  <c r="AA4249" i="9" l="1"/>
  <c r="Z4250" i="9" s="1"/>
  <c r="AB4250" i="9" s="1"/>
  <c r="AE4163" i="9" s="1"/>
  <c r="AF4163" i="9"/>
  <c r="AA4250" i="9" l="1"/>
  <c r="Z4251" i="9" s="1"/>
  <c r="AB4251" i="9" s="1"/>
  <c r="AE4164" i="9" s="1"/>
  <c r="AF4164" i="9"/>
  <c r="AA4251" i="9" l="1"/>
  <c r="Z4252" i="9" s="1"/>
  <c r="AB4252" i="9" s="1"/>
  <c r="AE4165" i="9" s="1"/>
  <c r="AF4165" i="9"/>
  <c r="AA4252" i="9" l="1"/>
  <c r="Z4253" i="9" s="1"/>
  <c r="AB4253" i="9" s="1"/>
  <c r="AE4166" i="9" s="1"/>
  <c r="AF4166" i="9"/>
  <c r="AA4253" i="9" l="1"/>
  <c r="Z4254" i="9" s="1"/>
  <c r="AB4254" i="9" s="1"/>
  <c r="AE4167" i="9" s="1"/>
  <c r="AF4167" i="9"/>
  <c r="AA4254" i="9" l="1"/>
  <c r="Z4255" i="9" s="1"/>
  <c r="AB4255" i="9" s="1"/>
  <c r="AE4168" i="9" s="1"/>
  <c r="AF4168" i="9"/>
  <c r="AA4255" i="9" l="1"/>
  <c r="Z4256" i="9" s="1"/>
  <c r="AB4256" i="9" s="1"/>
  <c r="AE4169" i="9" s="1"/>
  <c r="AF4169" i="9"/>
  <c r="AA4256" i="9" l="1"/>
  <c r="Z4257" i="9" s="1"/>
  <c r="AB4257" i="9" s="1"/>
  <c r="AE4170" i="9" s="1"/>
  <c r="AF4170" i="9"/>
  <c r="AA4257" i="9" l="1"/>
  <c r="Z4258" i="9" s="1"/>
  <c r="AB4258" i="9" s="1"/>
  <c r="AE4171" i="9" s="1"/>
  <c r="AF4171" i="9"/>
  <c r="AA4258" i="9" l="1"/>
  <c r="Z4259" i="9" s="1"/>
  <c r="AB4259" i="9" s="1"/>
  <c r="AE4172" i="9" s="1"/>
  <c r="AF4172" i="9"/>
  <c r="AA4259" i="9" l="1"/>
  <c r="Z4260" i="9" s="1"/>
  <c r="AB4260" i="9" s="1"/>
  <c r="AE4173" i="9" s="1"/>
  <c r="AF4173" i="9"/>
  <c r="AA4260" i="9" l="1"/>
  <c r="Z4261" i="9" s="1"/>
  <c r="AB4261" i="9" s="1"/>
  <c r="AE4174" i="9" s="1"/>
  <c r="AF4174" i="9"/>
  <c r="AA4261" i="9" l="1"/>
  <c r="Z4262" i="9" s="1"/>
  <c r="AB4262" i="9" s="1"/>
  <c r="AE4175" i="9" s="1"/>
  <c r="AF4175" i="9"/>
  <c r="AA4262" i="9" l="1"/>
  <c r="Z4263" i="9" s="1"/>
  <c r="AB4263" i="9" s="1"/>
  <c r="AE4176" i="9" s="1"/>
  <c r="AF4176" i="9"/>
  <c r="AA4263" i="9" l="1"/>
  <c r="Z4264" i="9" s="1"/>
  <c r="AB4264" i="9" s="1"/>
  <c r="AE4177" i="9" s="1"/>
  <c r="AF4177" i="9"/>
  <c r="AA4264" i="9" l="1"/>
  <c r="Z4265" i="9" s="1"/>
  <c r="AB4265" i="9" s="1"/>
  <c r="AE4178" i="9" s="1"/>
  <c r="AF4178" i="9"/>
  <c r="AA4265" i="9" l="1"/>
  <c r="Z4266" i="9" s="1"/>
  <c r="AB4266" i="9" s="1"/>
  <c r="AE4179" i="9" s="1"/>
  <c r="AF4179" i="9"/>
  <c r="AA4266" i="9" l="1"/>
  <c r="Z4267" i="9" s="1"/>
  <c r="AB4267" i="9" s="1"/>
  <c r="AE4180" i="9" s="1"/>
  <c r="AF4180" i="9"/>
  <c r="AA4267" i="9" l="1"/>
  <c r="Z4268" i="9" s="1"/>
  <c r="AB4268" i="9" s="1"/>
  <c r="AE4181" i="9" s="1"/>
  <c r="AF4181" i="9"/>
  <c r="AA4268" i="9" l="1"/>
  <c r="Z4269" i="9" s="1"/>
  <c r="AB4269" i="9" s="1"/>
  <c r="AE4182" i="9" s="1"/>
  <c r="AF4182" i="9"/>
  <c r="AA4269" i="9" l="1"/>
  <c r="Z4270" i="9" s="1"/>
  <c r="AB4270" i="9" s="1"/>
  <c r="AE4183" i="9" s="1"/>
  <c r="AF4183" i="9"/>
  <c r="AA4270" i="9" l="1"/>
  <c r="Z4271" i="9" s="1"/>
  <c r="AB4271" i="9" s="1"/>
  <c r="AE4184" i="9" s="1"/>
  <c r="AF4184" i="9"/>
  <c r="AA4271" i="9" l="1"/>
  <c r="Z4272" i="9" s="1"/>
  <c r="AB4272" i="9" s="1"/>
  <c r="AE4185" i="9" s="1"/>
  <c r="AF4185" i="9"/>
  <c r="AA4272" i="9" l="1"/>
  <c r="Z4273" i="9" s="1"/>
  <c r="AB4273" i="9" s="1"/>
  <c r="AE4186" i="9" s="1"/>
  <c r="AF4186" i="9"/>
  <c r="AA4273" i="9" l="1"/>
  <c r="Z4274" i="9" s="1"/>
  <c r="AB4274" i="9" s="1"/>
  <c r="AE4187" i="9" s="1"/>
  <c r="AF4187" i="9"/>
  <c r="AA4274" i="9" l="1"/>
  <c r="Z4275" i="9" s="1"/>
  <c r="AB4275" i="9" s="1"/>
  <c r="AE4188" i="9" s="1"/>
  <c r="AF4188" i="9"/>
  <c r="AA4275" i="9" l="1"/>
  <c r="Z4276" i="9" s="1"/>
  <c r="AB4276" i="9" s="1"/>
  <c r="AE4189" i="9" s="1"/>
  <c r="AF4189" i="9"/>
  <c r="AA4276" i="9" l="1"/>
  <c r="Z4277" i="9" s="1"/>
  <c r="AB4277" i="9" s="1"/>
  <c r="AE4190" i="9" s="1"/>
  <c r="AF4190" i="9"/>
  <c r="AA4277" i="9" l="1"/>
  <c r="Z4278" i="9" s="1"/>
  <c r="AB4278" i="9" s="1"/>
  <c r="AE4191" i="9" s="1"/>
  <c r="AF4191" i="9"/>
  <c r="AA4278" i="9" l="1"/>
  <c r="Z4279" i="9" s="1"/>
  <c r="AB4279" i="9" s="1"/>
  <c r="AE4192" i="9" s="1"/>
  <c r="AF4192" i="9"/>
  <c r="AA4279" i="9" l="1"/>
  <c r="Z4280" i="9" s="1"/>
  <c r="AB4280" i="9" s="1"/>
  <c r="AE4193" i="9" s="1"/>
  <c r="AF4193" i="9"/>
  <c r="AA4280" i="9" l="1"/>
  <c r="Z4281" i="9" s="1"/>
  <c r="AB4281" i="9" s="1"/>
  <c r="AE4194" i="9" s="1"/>
  <c r="AF4194" i="9"/>
  <c r="AA4281" i="9" l="1"/>
  <c r="Z4282" i="9" s="1"/>
  <c r="AB4282" i="9" s="1"/>
  <c r="AE4195" i="9" s="1"/>
  <c r="AF4195" i="9"/>
  <c r="AA4282" i="9" l="1"/>
  <c r="Z4283" i="9" s="1"/>
  <c r="AB4283" i="9" s="1"/>
  <c r="AE4196" i="9" s="1"/>
  <c r="AF4196" i="9"/>
  <c r="AA4283" i="9" l="1"/>
  <c r="Z4284" i="9" s="1"/>
  <c r="AB4284" i="9" s="1"/>
  <c r="AE4197" i="9" s="1"/>
  <c r="AF4197" i="9"/>
  <c r="AA4284" i="9" l="1"/>
  <c r="Z4285" i="9" s="1"/>
  <c r="AB4285" i="9" s="1"/>
  <c r="AE4198" i="9" s="1"/>
  <c r="AF4198" i="9"/>
  <c r="AA4285" i="9" l="1"/>
  <c r="Z4286" i="9" s="1"/>
  <c r="AB4286" i="9" s="1"/>
  <c r="AE4199" i="9" s="1"/>
  <c r="AF4199" i="9"/>
  <c r="AA4286" i="9" l="1"/>
  <c r="Z4287" i="9" s="1"/>
  <c r="AB4287" i="9" s="1"/>
  <c r="AE4200" i="9" s="1"/>
  <c r="AF4200" i="9"/>
  <c r="AA4287" i="9" l="1"/>
  <c r="Z4288" i="9" s="1"/>
  <c r="AB4288" i="9" s="1"/>
  <c r="AE4201" i="9" s="1"/>
  <c r="AF4201" i="9"/>
  <c r="AA4288" i="9" l="1"/>
  <c r="Z4289" i="9" s="1"/>
  <c r="AB4289" i="9" s="1"/>
  <c r="AE4202" i="9" s="1"/>
  <c r="AF4202" i="9"/>
  <c r="AA4289" i="9" l="1"/>
  <c r="Z4290" i="9" s="1"/>
  <c r="AB4290" i="9" s="1"/>
  <c r="AE4203" i="9" s="1"/>
  <c r="AF4203" i="9"/>
  <c r="AA4290" i="9" l="1"/>
  <c r="Z4291" i="9" s="1"/>
  <c r="AB4291" i="9" s="1"/>
  <c r="AE4204" i="9" s="1"/>
  <c r="AF4204" i="9"/>
  <c r="AA4291" i="9" l="1"/>
  <c r="Z4292" i="9" s="1"/>
  <c r="AB4292" i="9" s="1"/>
  <c r="AE4205" i="9" s="1"/>
  <c r="AF4205" i="9"/>
  <c r="AA4292" i="9" l="1"/>
  <c r="Z4293" i="9" s="1"/>
  <c r="AB4293" i="9" s="1"/>
  <c r="AE4206" i="9" s="1"/>
  <c r="AF4206" i="9"/>
  <c r="AA4293" i="9" l="1"/>
  <c r="Z4294" i="9" s="1"/>
  <c r="AB4294" i="9" s="1"/>
  <c r="AE4207" i="9" s="1"/>
  <c r="AF4207" i="9"/>
  <c r="AA4294" i="9" l="1"/>
  <c r="Z4295" i="9" s="1"/>
  <c r="AB4295" i="9" s="1"/>
  <c r="AE4208" i="9" s="1"/>
  <c r="AF4208" i="9"/>
  <c r="AA4295" i="9" l="1"/>
  <c r="Z4296" i="9" s="1"/>
  <c r="AB4296" i="9" s="1"/>
  <c r="AE4209" i="9" s="1"/>
  <c r="AF4209" i="9"/>
  <c r="AA4296" i="9" l="1"/>
  <c r="Z4297" i="9" s="1"/>
  <c r="AB4297" i="9" s="1"/>
  <c r="AE4210" i="9" s="1"/>
  <c r="AF4210" i="9"/>
  <c r="AA4297" i="9" l="1"/>
  <c r="Z4298" i="9" s="1"/>
  <c r="AB4298" i="9" s="1"/>
  <c r="AE4211" i="9" s="1"/>
  <c r="AF4211" i="9"/>
  <c r="AA4298" i="9" l="1"/>
  <c r="Z4299" i="9" s="1"/>
  <c r="AB4299" i="9" s="1"/>
  <c r="AE4212" i="9" s="1"/>
  <c r="AF4212" i="9"/>
  <c r="AA4299" i="9" l="1"/>
  <c r="Z4300" i="9" s="1"/>
  <c r="AB4300" i="9" s="1"/>
  <c r="AE4213" i="9" s="1"/>
  <c r="AF4213" i="9"/>
  <c r="AA4300" i="9" l="1"/>
  <c r="Z4301" i="9" s="1"/>
  <c r="AB4301" i="9" s="1"/>
  <c r="AE4214" i="9" s="1"/>
  <c r="AF4214" i="9"/>
  <c r="AA4301" i="9" l="1"/>
  <c r="Z4302" i="9" s="1"/>
  <c r="AB4302" i="9" s="1"/>
  <c r="AE4215" i="9" s="1"/>
  <c r="AF4215" i="9"/>
  <c r="AA4302" i="9" l="1"/>
  <c r="Z4303" i="9" s="1"/>
  <c r="AB4303" i="9" s="1"/>
  <c r="AE4216" i="9" s="1"/>
  <c r="AF4216" i="9"/>
  <c r="AA4303" i="9" l="1"/>
  <c r="Z4304" i="9" s="1"/>
  <c r="AB4304" i="9" s="1"/>
  <c r="AE4217" i="9" s="1"/>
  <c r="AF4217" i="9"/>
  <c r="AA4304" i="9" l="1"/>
  <c r="Z4305" i="9" s="1"/>
  <c r="AB4305" i="9" s="1"/>
  <c r="AE4218" i="9" s="1"/>
  <c r="AF4218" i="9"/>
  <c r="AA4305" i="9" l="1"/>
  <c r="Z4306" i="9" s="1"/>
  <c r="AB4306" i="9" s="1"/>
  <c r="AE4219" i="9" s="1"/>
  <c r="AF4219" i="9"/>
  <c r="AA4306" i="9" l="1"/>
  <c r="Z4307" i="9" s="1"/>
  <c r="AB4307" i="9" s="1"/>
  <c r="AE4220" i="9" s="1"/>
  <c r="AF4220" i="9"/>
  <c r="AA4307" i="9" l="1"/>
  <c r="Z4308" i="9" s="1"/>
  <c r="AB4308" i="9" s="1"/>
  <c r="AE4221" i="9" s="1"/>
  <c r="AF4221" i="9"/>
  <c r="AA4308" i="9" l="1"/>
  <c r="Z4309" i="9" s="1"/>
  <c r="AB4309" i="9" s="1"/>
  <c r="AE4222" i="9" s="1"/>
  <c r="AF4222" i="9"/>
  <c r="AA4309" i="9" l="1"/>
  <c r="Z4310" i="9" s="1"/>
  <c r="AB4310" i="9" s="1"/>
  <c r="AE4223" i="9" s="1"/>
  <c r="AF4223" i="9"/>
  <c r="AA4310" i="9" l="1"/>
  <c r="Z4311" i="9" s="1"/>
  <c r="AB4311" i="9" s="1"/>
  <c r="AE4224" i="9" s="1"/>
  <c r="AF4224" i="9"/>
  <c r="AA4311" i="9" l="1"/>
  <c r="Z4312" i="9" s="1"/>
  <c r="AB4312" i="9" s="1"/>
  <c r="AE4225" i="9" s="1"/>
  <c r="AF4225" i="9"/>
  <c r="AA4312" i="9" l="1"/>
  <c r="Z4313" i="9" s="1"/>
  <c r="AB4313" i="9" s="1"/>
  <c r="AE4226" i="9" s="1"/>
  <c r="AF4226" i="9"/>
  <c r="AA4313" i="9" l="1"/>
  <c r="Z4314" i="9" s="1"/>
  <c r="AB4314" i="9" s="1"/>
  <c r="AE4227" i="9" s="1"/>
  <c r="AF4227" i="9"/>
  <c r="AA4314" i="9" l="1"/>
  <c r="Z4315" i="9" s="1"/>
  <c r="AB4315" i="9" s="1"/>
  <c r="AE4228" i="9" s="1"/>
  <c r="AF4228" i="9"/>
  <c r="AA4315" i="9" l="1"/>
  <c r="Z4316" i="9" s="1"/>
  <c r="AB4316" i="9" s="1"/>
  <c r="AE4229" i="9" s="1"/>
  <c r="AF4229" i="9"/>
  <c r="AA4316" i="9" l="1"/>
  <c r="Z4317" i="9" s="1"/>
  <c r="AB4317" i="9" s="1"/>
  <c r="AE4230" i="9" s="1"/>
  <c r="AF4230" i="9"/>
  <c r="AA4317" i="9" l="1"/>
  <c r="Z4318" i="9" s="1"/>
  <c r="AB4318" i="9" s="1"/>
  <c r="AE4231" i="9" s="1"/>
  <c r="AF4231" i="9"/>
  <c r="AA4318" i="9" l="1"/>
  <c r="Z4319" i="9" s="1"/>
  <c r="AB4319" i="9" s="1"/>
  <c r="AE4232" i="9" s="1"/>
  <c r="AF4232" i="9"/>
  <c r="AA4319" i="9" l="1"/>
  <c r="Z4320" i="9" s="1"/>
  <c r="AB4320" i="9" s="1"/>
  <c r="AE4233" i="9" s="1"/>
  <c r="AF4233" i="9"/>
  <c r="AA4320" i="9" l="1"/>
  <c r="Z4321" i="9" s="1"/>
  <c r="AB4321" i="9" s="1"/>
  <c r="AE4234" i="9" s="1"/>
  <c r="AF4234" i="9"/>
  <c r="AA4321" i="9" l="1"/>
  <c r="Z4322" i="9" s="1"/>
  <c r="AB4322" i="9" s="1"/>
  <c r="AE4235" i="9" s="1"/>
  <c r="AF4235" i="9"/>
  <c r="AA4322" i="9" l="1"/>
  <c r="Z4323" i="9" s="1"/>
  <c r="AB4323" i="9" s="1"/>
  <c r="AE4236" i="9" s="1"/>
  <c r="AF4236" i="9"/>
  <c r="AA4323" i="9" l="1"/>
  <c r="Z4324" i="9" s="1"/>
  <c r="AB4324" i="9" s="1"/>
  <c r="AE4237" i="9" s="1"/>
  <c r="AF4237" i="9"/>
  <c r="AA4324" i="9" l="1"/>
  <c r="Z4325" i="9" s="1"/>
  <c r="AB4325" i="9" s="1"/>
  <c r="AE4238" i="9" s="1"/>
  <c r="AF4238" i="9"/>
  <c r="AA4325" i="9" l="1"/>
  <c r="Z4326" i="9" s="1"/>
  <c r="AB4326" i="9" s="1"/>
  <c r="AE4239" i="9" s="1"/>
  <c r="AF4239" i="9"/>
  <c r="AA4326" i="9" l="1"/>
  <c r="Z4327" i="9" s="1"/>
  <c r="AB4327" i="9" s="1"/>
  <c r="AE4240" i="9" s="1"/>
  <c r="AF4240" i="9"/>
  <c r="AA4327" i="9" l="1"/>
  <c r="Z4328" i="9" s="1"/>
  <c r="AB4328" i="9" s="1"/>
  <c r="AE4241" i="9" s="1"/>
  <c r="AF4241" i="9"/>
  <c r="AA4328" i="9" l="1"/>
  <c r="Z4329" i="9" s="1"/>
  <c r="AB4329" i="9" s="1"/>
  <c r="AE4242" i="9" s="1"/>
  <c r="AF4242" i="9"/>
  <c r="AA4329" i="9" l="1"/>
  <c r="Z4330" i="9" s="1"/>
  <c r="AB4330" i="9" s="1"/>
  <c r="AE4243" i="9" s="1"/>
  <c r="AF4243" i="9"/>
  <c r="AA4330" i="9" l="1"/>
  <c r="Z4331" i="9" s="1"/>
  <c r="AB4331" i="9" s="1"/>
  <c r="AE4244" i="9" s="1"/>
  <c r="AF4244" i="9"/>
  <c r="AA4331" i="9" l="1"/>
  <c r="Z4332" i="9" s="1"/>
  <c r="AB4332" i="9" s="1"/>
  <c r="AE4245" i="9" s="1"/>
  <c r="AF4245" i="9"/>
  <c r="AA4332" i="9" l="1"/>
  <c r="Z4333" i="9" s="1"/>
  <c r="AB4333" i="9" s="1"/>
  <c r="AE4246" i="9" s="1"/>
  <c r="AF4246" i="9"/>
  <c r="AA4333" i="9" l="1"/>
  <c r="Z4334" i="9" s="1"/>
  <c r="AB4334" i="9" s="1"/>
  <c r="AE4247" i="9" s="1"/>
  <c r="AF4247" i="9"/>
  <c r="AA4334" i="9" l="1"/>
  <c r="Z4335" i="9" s="1"/>
  <c r="AB4335" i="9" s="1"/>
  <c r="AE4248" i="9" s="1"/>
  <c r="AF4248" i="9"/>
  <c r="AA4335" i="9" l="1"/>
  <c r="Z4336" i="9" s="1"/>
  <c r="AB4336" i="9" s="1"/>
  <c r="AE4249" i="9" s="1"/>
  <c r="AF4249" i="9"/>
  <c r="AA4336" i="9" l="1"/>
  <c r="Z4337" i="9" s="1"/>
  <c r="AB4337" i="9" s="1"/>
  <c r="AE4250" i="9" s="1"/>
  <c r="AF4250" i="9"/>
  <c r="AA4337" i="9" l="1"/>
  <c r="Z4338" i="9" s="1"/>
  <c r="AB4338" i="9" s="1"/>
  <c r="AE4251" i="9" s="1"/>
  <c r="AF4251" i="9"/>
  <c r="AA4338" i="9" l="1"/>
  <c r="Z4339" i="9" s="1"/>
  <c r="AB4339" i="9" s="1"/>
  <c r="AE4252" i="9" s="1"/>
  <c r="AF4252" i="9"/>
  <c r="AA4339" i="9" l="1"/>
  <c r="Z4340" i="9" s="1"/>
  <c r="AB4340" i="9" s="1"/>
  <c r="AE4253" i="9" s="1"/>
  <c r="AF4253" i="9"/>
  <c r="AA4340" i="9" l="1"/>
  <c r="Z4341" i="9" s="1"/>
  <c r="AB4341" i="9" s="1"/>
  <c r="AE4254" i="9" s="1"/>
  <c r="AF4254" i="9"/>
  <c r="AA4341" i="9" l="1"/>
  <c r="Z4342" i="9" s="1"/>
  <c r="AB4342" i="9" s="1"/>
  <c r="AE4255" i="9" s="1"/>
  <c r="AF4255" i="9"/>
  <c r="AA4342" i="9" l="1"/>
  <c r="Z4343" i="9" s="1"/>
  <c r="AB4343" i="9" s="1"/>
  <c r="AE4256" i="9" s="1"/>
  <c r="AF4256" i="9"/>
  <c r="AA4343" i="9" l="1"/>
  <c r="Z4344" i="9" s="1"/>
  <c r="AB4344" i="9" s="1"/>
  <c r="AE4257" i="9" s="1"/>
  <c r="AF4257" i="9"/>
  <c r="AA4344" i="9" l="1"/>
  <c r="Z4345" i="9" s="1"/>
  <c r="AB4345" i="9" s="1"/>
  <c r="AE4258" i="9" s="1"/>
  <c r="AF4258" i="9"/>
  <c r="AA4345" i="9" l="1"/>
  <c r="Z4346" i="9" s="1"/>
  <c r="AB4346" i="9" s="1"/>
  <c r="AE4259" i="9" s="1"/>
  <c r="AF4259" i="9"/>
  <c r="AA4346" i="9" l="1"/>
  <c r="Z4347" i="9" s="1"/>
  <c r="AB4347" i="9" s="1"/>
  <c r="AE4260" i="9" s="1"/>
  <c r="AF4260" i="9"/>
  <c r="AA4347" i="9" l="1"/>
  <c r="Z4348" i="9" s="1"/>
  <c r="AB4348" i="9" s="1"/>
  <c r="AE4261" i="9" s="1"/>
  <c r="AF4261" i="9"/>
  <c r="AA4348" i="9" l="1"/>
  <c r="Z4349" i="9" s="1"/>
  <c r="AB4349" i="9" s="1"/>
  <c r="AE4262" i="9" s="1"/>
  <c r="AF4262" i="9"/>
  <c r="AA4349" i="9" l="1"/>
  <c r="Z4350" i="9" s="1"/>
  <c r="AB4350" i="9" s="1"/>
  <c r="AE4263" i="9" s="1"/>
  <c r="AF4263" i="9"/>
  <c r="AA4350" i="9" l="1"/>
  <c r="Z4351" i="9" s="1"/>
  <c r="AB4351" i="9" s="1"/>
  <c r="AE4264" i="9" s="1"/>
  <c r="AF4264" i="9"/>
  <c r="AA4351" i="9" l="1"/>
  <c r="Z4352" i="9" s="1"/>
  <c r="AB4352" i="9" s="1"/>
  <c r="AE4265" i="9" s="1"/>
  <c r="AF4265" i="9"/>
  <c r="AA4352" i="9" l="1"/>
  <c r="Z4353" i="9" s="1"/>
  <c r="AB4353" i="9" s="1"/>
  <c r="AE4266" i="9" s="1"/>
  <c r="AF4266" i="9"/>
  <c r="AA4353" i="9" l="1"/>
  <c r="Z4354" i="9" s="1"/>
  <c r="AB4354" i="9" s="1"/>
  <c r="AE4267" i="9" s="1"/>
  <c r="AF4267" i="9"/>
  <c r="AA4354" i="9" l="1"/>
  <c r="Z4355" i="9" s="1"/>
  <c r="AB4355" i="9" s="1"/>
  <c r="AE4268" i="9" s="1"/>
  <c r="AF4268" i="9"/>
  <c r="AA4355" i="9" l="1"/>
  <c r="Z4356" i="9" s="1"/>
  <c r="AB4356" i="9" s="1"/>
  <c r="AE4269" i="9" s="1"/>
  <c r="AF4269" i="9"/>
  <c r="AA4356" i="9" l="1"/>
  <c r="Z4357" i="9" s="1"/>
  <c r="AB4357" i="9" s="1"/>
  <c r="AE4270" i="9" s="1"/>
  <c r="AF4270" i="9"/>
  <c r="AA4357" i="9" l="1"/>
  <c r="Z4358" i="9" s="1"/>
  <c r="AB4358" i="9" s="1"/>
  <c r="AE4271" i="9" s="1"/>
  <c r="AF4271" i="9"/>
  <c r="AA4358" i="9" l="1"/>
  <c r="Z4359" i="9" s="1"/>
  <c r="AB4359" i="9" s="1"/>
  <c r="AE4272" i="9" s="1"/>
  <c r="AF4272" i="9"/>
  <c r="AA4359" i="9" l="1"/>
  <c r="Z4360" i="9" s="1"/>
  <c r="AB4360" i="9" s="1"/>
  <c r="AE4273" i="9" s="1"/>
  <c r="AF4273" i="9"/>
  <c r="AA4360" i="9" l="1"/>
  <c r="Z4361" i="9" s="1"/>
  <c r="AB4361" i="9" s="1"/>
  <c r="AE4274" i="9" s="1"/>
  <c r="AF4274" i="9"/>
  <c r="AA4361" i="9" l="1"/>
  <c r="Z4362" i="9" s="1"/>
  <c r="AB4362" i="9" s="1"/>
  <c r="AE4275" i="9" s="1"/>
  <c r="AF4275" i="9"/>
  <c r="AA4362" i="9" l="1"/>
  <c r="Z4363" i="9" s="1"/>
  <c r="AB4363" i="9" s="1"/>
  <c r="AE4276" i="9" s="1"/>
  <c r="AF4276" i="9"/>
  <c r="AA4363" i="9" l="1"/>
  <c r="Z4364" i="9" s="1"/>
  <c r="AB4364" i="9" s="1"/>
  <c r="AE4277" i="9" s="1"/>
  <c r="AF4277" i="9"/>
  <c r="AA4364" i="9" l="1"/>
  <c r="Z4365" i="9" s="1"/>
  <c r="AB4365" i="9" s="1"/>
  <c r="AE4278" i="9" s="1"/>
  <c r="AF4278" i="9"/>
  <c r="AA4365" i="9" l="1"/>
  <c r="Z4366" i="9" s="1"/>
  <c r="AB4366" i="9" s="1"/>
  <c r="AE4279" i="9" s="1"/>
  <c r="AF4279" i="9"/>
  <c r="AA4366" i="9" l="1"/>
  <c r="Z4367" i="9" s="1"/>
  <c r="AB4367" i="9" s="1"/>
  <c r="AE4280" i="9" s="1"/>
  <c r="AF4280" i="9"/>
  <c r="AA4367" i="9" l="1"/>
  <c r="Z4368" i="9" s="1"/>
  <c r="AB4368" i="9" s="1"/>
  <c r="AE4281" i="9" s="1"/>
  <c r="AF4281" i="9"/>
  <c r="AA4368" i="9" l="1"/>
  <c r="Z4369" i="9" s="1"/>
  <c r="AB4369" i="9" s="1"/>
  <c r="AE4282" i="9" s="1"/>
  <c r="AF4282" i="9"/>
  <c r="AA4369" i="9" l="1"/>
  <c r="Z4370" i="9" s="1"/>
  <c r="AB4370" i="9" s="1"/>
  <c r="AE4283" i="9" s="1"/>
  <c r="AF4283" i="9"/>
  <c r="AA4370" i="9" l="1"/>
  <c r="Z4371" i="9" s="1"/>
  <c r="AB4371" i="9" s="1"/>
  <c r="AE4284" i="9" s="1"/>
  <c r="AF4284" i="9"/>
  <c r="AA4371" i="9" l="1"/>
  <c r="Z4372" i="9" s="1"/>
  <c r="AB4372" i="9" s="1"/>
  <c r="AE4285" i="9" s="1"/>
  <c r="AF4285" i="9"/>
  <c r="AA4372" i="9" l="1"/>
  <c r="Z4373" i="9" s="1"/>
  <c r="AB4373" i="9" s="1"/>
  <c r="AE4286" i="9" s="1"/>
  <c r="AF4286" i="9"/>
  <c r="AA4373" i="9" l="1"/>
  <c r="Z4374" i="9" s="1"/>
  <c r="AB4374" i="9" s="1"/>
  <c r="AE4287" i="9" s="1"/>
  <c r="AF4287" i="9"/>
  <c r="AA4374" i="9" l="1"/>
  <c r="Z4375" i="9" s="1"/>
  <c r="AB4375" i="9" s="1"/>
  <c r="AE4288" i="9" s="1"/>
  <c r="AF4288" i="9"/>
  <c r="AA4375" i="9" l="1"/>
  <c r="Z4376" i="9" s="1"/>
  <c r="AB4376" i="9" s="1"/>
  <c r="AE4289" i="9" s="1"/>
  <c r="AF4289" i="9"/>
  <c r="AA4376" i="9" l="1"/>
  <c r="Z4377" i="9" s="1"/>
  <c r="AB4377" i="9" s="1"/>
  <c r="AE4290" i="9" s="1"/>
  <c r="AF4290" i="9"/>
  <c r="AA4377" i="9" l="1"/>
  <c r="Z4378" i="9" s="1"/>
  <c r="AB4378" i="9" s="1"/>
  <c r="AE4291" i="9" s="1"/>
  <c r="AF4291" i="9"/>
  <c r="AA4378" i="9" l="1"/>
  <c r="Z4379" i="9" s="1"/>
  <c r="AB4379" i="9" s="1"/>
  <c r="AE4292" i="9" s="1"/>
  <c r="AF4292" i="9"/>
  <c r="AA4379" i="9" l="1"/>
  <c r="Z4380" i="9" s="1"/>
  <c r="AB4380" i="9" s="1"/>
  <c r="AE4293" i="9" s="1"/>
  <c r="AF4293" i="9"/>
  <c r="AA4380" i="9" l="1"/>
  <c r="Z4381" i="9" s="1"/>
  <c r="AB4381" i="9" s="1"/>
  <c r="AE4294" i="9" s="1"/>
  <c r="AF4294" i="9"/>
  <c r="AA4381" i="9" l="1"/>
  <c r="Z4382" i="9" s="1"/>
  <c r="AB4382" i="9" s="1"/>
  <c r="AE4295" i="9" s="1"/>
  <c r="AF4295" i="9"/>
  <c r="AA4382" i="9" l="1"/>
  <c r="Z4383" i="9" s="1"/>
  <c r="AB4383" i="9" s="1"/>
  <c r="AE4296" i="9" s="1"/>
  <c r="AF4296" i="9"/>
  <c r="AA4383" i="9" l="1"/>
  <c r="Z4384" i="9" s="1"/>
  <c r="AB4384" i="9" s="1"/>
  <c r="AE4297" i="9" s="1"/>
  <c r="AF4297" i="9"/>
  <c r="AA4384" i="9" l="1"/>
  <c r="Z4385" i="9" s="1"/>
  <c r="AB4385" i="9" s="1"/>
  <c r="AE4298" i="9" s="1"/>
  <c r="AF4298" i="9"/>
  <c r="AA4385" i="9" l="1"/>
  <c r="Z4386" i="9" s="1"/>
  <c r="AB4386" i="9" s="1"/>
  <c r="AE4299" i="9" s="1"/>
  <c r="AF4299" i="9"/>
  <c r="AA4386" i="9" l="1"/>
  <c r="Z4387" i="9" s="1"/>
  <c r="AB4387" i="9" s="1"/>
  <c r="AE4300" i="9" s="1"/>
  <c r="AF4300" i="9"/>
  <c r="AA4387" i="9" l="1"/>
  <c r="Z4388" i="9" s="1"/>
  <c r="AB4388" i="9" s="1"/>
  <c r="AE4301" i="9" s="1"/>
  <c r="AF4301" i="9"/>
  <c r="AA4388" i="9" l="1"/>
  <c r="Z4389" i="9" s="1"/>
  <c r="AB4389" i="9" s="1"/>
  <c r="AE4302" i="9" s="1"/>
  <c r="AF4302" i="9"/>
  <c r="AA4389" i="9" l="1"/>
  <c r="Z4390" i="9" s="1"/>
  <c r="AB4390" i="9" s="1"/>
  <c r="AE4303" i="9" s="1"/>
  <c r="AF4303" i="9"/>
  <c r="AA4390" i="9" l="1"/>
  <c r="Z4391" i="9" s="1"/>
  <c r="AB4391" i="9" s="1"/>
  <c r="AE4304" i="9" s="1"/>
  <c r="AF4304" i="9"/>
  <c r="AA4391" i="9" l="1"/>
  <c r="Z4392" i="9" s="1"/>
  <c r="AB4392" i="9" s="1"/>
  <c r="AE4305" i="9" s="1"/>
  <c r="AF4305" i="9"/>
  <c r="AA4392" i="9" l="1"/>
  <c r="Z4393" i="9" s="1"/>
  <c r="AB4393" i="9" s="1"/>
  <c r="AE4306" i="9" s="1"/>
  <c r="AF4306" i="9"/>
  <c r="AA4393" i="9" l="1"/>
  <c r="Z4394" i="9" s="1"/>
  <c r="AB4394" i="9" s="1"/>
  <c r="AE4307" i="9" s="1"/>
  <c r="AF4307" i="9"/>
  <c r="AA4394" i="9" l="1"/>
  <c r="Z4395" i="9" s="1"/>
  <c r="AB4395" i="9" s="1"/>
  <c r="AE4308" i="9" s="1"/>
  <c r="AF4308" i="9"/>
  <c r="AA4395" i="9" l="1"/>
  <c r="Z4396" i="9" s="1"/>
  <c r="AB4396" i="9" s="1"/>
  <c r="AE4309" i="9" s="1"/>
  <c r="AF4309" i="9"/>
  <c r="AA4396" i="9" l="1"/>
  <c r="Z4397" i="9" s="1"/>
  <c r="AB4397" i="9" s="1"/>
  <c r="AE4310" i="9" s="1"/>
  <c r="AF4310" i="9"/>
  <c r="AA4397" i="9" l="1"/>
  <c r="Z4398" i="9" s="1"/>
  <c r="AB4398" i="9" s="1"/>
  <c r="AE4311" i="9" s="1"/>
  <c r="AF4311" i="9"/>
  <c r="AA4398" i="9" l="1"/>
  <c r="Z4399" i="9" s="1"/>
  <c r="AB4399" i="9" s="1"/>
  <c r="AE4312" i="9" s="1"/>
  <c r="AF4312" i="9"/>
  <c r="AA4399" i="9" l="1"/>
  <c r="Z4400" i="9" s="1"/>
  <c r="AB4400" i="9" s="1"/>
  <c r="AE4313" i="9" s="1"/>
  <c r="AF4313" i="9"/>
  <c r="AA4400" i="9" l="1"/>
  <c r="Z4401" i="9" s="1"/>
  <c r="AB4401" i="9" s="1"/>
  <c r="AE4314" i="9" s="1"/>
  <c r="AF4314" i="9"/>
  <c r="AA4401" i="9" l="1"/>
  <c r="Z4402" i="9" s="1"/>
  <c r="AB4402" i="9" s="1"/>
  <c r="AE4315" i="9" s="1"/>
  <c r="AF4315" i="9"/>
  <c r="AA4402" i="9" l="1"/>
  <c r="Z4403" i="9" s="1"/>
  <c r="AB4403" i="9" s="1"/>
  <c r="AE4316" i="9" s="1"/>
  <c r="AF4316" i="9"/>
  <c r="AA4403" i="9" l="1"/>
  <c r="Z4404" i="9" s="1"/>
  <c r="AB4404" i="9" s="1"/>
  <c r="AE4317" i="9" s="1"/>
  <c r="AF4317" i="9"/>
  <c r="AA4404" i="9" l="1"/>
  <c r="Z4405" i="9" s="1"/>
  <c r="AB4405" i="9" s="1"/>
  <c r="AE4318" i="9" s="1"/>
  <c r="AF4318" i="9"/>
  <c r="AA4405" i="9" l="1"/>
  <c r="Z4406" i="9" s="1"/>
  <c r="AB4406" i="9" s="1"/>
  <c r="AE4319" i="9" s="1"/>
  <c r="AF4319" i="9"/>
  <c r="AA4406" i="9" l="1"/>
  <c r="Z4407" i="9" s="1"/>
  <c r="AB4407" i="9" s="1"/>
  <c r="AE4320" i="9" s="1"/>
  <c r="AF4320" i="9"/>
  <c r="AA4407" i="9" l="1"/>
  <c r="Z4408" i="9" s="1"/>
  <c r="AB4408" i="9" s="1"/>
  <c r="AE4321" i="9" s="1"/>
  <c r="AF4321" i="9"/>
  <c r="AA4408" i="9" l="1"/>
  <c r="Z4409" i="9" s="1"/>
  <c r="AB4409" i="9" s="1"/>
  <c r="AE4322" i="9" s="1"/>
  <c r="AF4322" i="9"/>
  <c r="AA4409" i="9" l="1"/>
  <c r="Z4410" i="9" s="1"/>
  <c r="AB4410" i="9" s="1"/>
  <c r="AE4323" i="9" s="1"/>
  <c r="AF4323" i="9"/>
  <c r="AA4410" i="9" l="1"/>
  <c r="Z4411" i="9" s="1"/>
  <c r="AB4411" i="9" s="1"/>
  <c r="AE4324" i="9" s="1"/>
  <c r="AF4324" i="9"/>
  <c r="AA4411" i="9" l="1"/>
  <c r="Z4412" i="9" s="1"/>
  <c r="AB4412" i="9" s="1"/>
  <c r="AE4325" i="9" s="1"/>
  <c r="AF4325" i="9"/>
  <c r="AA4412" i="9" l="1"/>
  <c r="Z4413" i="9" s="1"/>
  <c r="AB4413" i="9" s="1"/>
  <c r="AE4326" i="9" s="1"/>
  <c r="AF4326" i="9"/>
  <c r="AA4413" i="9" l="1"/>
  <c r="Z4414" i="9" s="1"/>
  <c r="AB4414" i="9" s="1"/>
  <c r="AE4327" i="9" s="1"/>
  <c r="AF4327" i="9"/>
  <c r="AA4414" i="9" l="1"/>
  <c r="Z4415" i="9" s="1"/>
  <c r="AB4415" i="9" s="1"/>
  <c r="AE4328" i="9" l="1"/>
  <c r="T54" i="1"/>
  <c r="V54" i="1" s="1"/>
  <c r="AA54" i="1" s="1"/>
  <c r="AA4415" i="9"/>
  <c r="Z4416" i="9" s="1"/>
  <c r="AB4416" i="9" s="1"/>
  <c r="AE4329" i="9" s="1"/>
  <c r="AF4329" i="9"/>
  <c r="AF4328" i="9"/>
  <c r="Y54" i="1" l="1"/>
  <c r="AF54" i="1"/>
  <c r="AA4416" i="9"/>
  <c r="Z4417" i="9" s="1"/>
  <c r="AB4417" i="9" s="1"/>
  <c r="AE4330" i="9" s="1"/>
  <c r="AF4330" i="9"/>
  <c r="AD54" i="1" l="1"/>
  <c r="AJ54" i="1"/>
  <c r="AA4417" i="9"/>
  <c r="Z4418" i="9" s="1"/>
  <c r="AB4418" i="9" s="1"/>
  <c r="AE4331" i="9" s="1"/>
  <c r="AF4331" i="9"/>
  <c r="AA4418" i="9" l="1"/>
  <c r="Z4419" i="9" s="1"/>
  <c r="AB4419" i="9" s="1"/>
  <c r="AE4332" i="9" s="1"/>
  <c r="AF4332" i="9"/>
  <c r="AG54" i="1" l="1"/>
  <c r="AA4419" i="9"/>
  <c r="Z4420" i="9" s="1"/>
  <c r="AB4420" i="9" s="1"/>
  <c r="AE4333" i="9" s="1"/>
  <c r="AF4333" i="9"/>
  <c r="AL54" i="1" l="1"/>
  <c r="AH54" i="1"/>
  <c r="AA4420" i="9"/>
  <c r="Z4421" i="9" s="1"/>
  <c r="AB4421" i="9" s="1"/>
  <c r="AE4334" i="9" s="1"/>
  <c r="AF4334" i="9"/>
  <c r="AA4421" i="9" l="1"/>
  <c r="Z4422" i="9" s="1"/>
  <c r="AB4422" i="9" s="1"/>
  <c r="AE4335" i="9" s="1"/>
  <c r="AF4335" i="9"/>
  <c r="AN54" i="1" l="1"/>
  <c r="AM54" i="1"/>
  <c r="AA4422" i="9"/>
  <c r="Z4423" i="9" s="1"/>
  <c r="AB4423" i="9" s="1"/>
  <c r="AE4336" i="9" s="1"/>
  <c r="AF4336" i="9"/>
  <c r="AA4423" i="9" l="1"/>
  <c r="Z4424" i="9" s="1"/>
  <c r="AB4424" i="9" s="1"/>
  <c r="AE4337" i="9" s="1"/>
  <c r="AF4337" i="9"/>
  <c r="AA4424" i="9" l="1"/>
  <c r="Z4425" i="9" s="1"/>
  <c r="AB4425" i="9" s="1"/>
  <c r="AE4338" i="9" s="1"/>
  <c r="AF4338" i="9"/>
  <c r="AA4425" i="9" l="1"/>
  <c r="Z4426" i="9" s="1"/>
  <c r="AB4426" i="9" s="1"/>
  <c r="AE4339" i="9" s="1"/>
  <c r="AF4339" i="9"/>
  <c r="AA4426" i="9" l="1"/>
  <c r="Z4427" i="9" s="1"/>
  <c r="AB4427" i="9" s="1"/>
  <c r="AE4340" i="9" s="1"/>
  <c r="AF4340" i="9"/>
  <c r="AA4427" i="9" l="1"/>
  <c r="Z4428" i="9" s="1"/>
  <c r="AB4428" i="9" s="1"/>
  <c r="AE4341" i="9" s="1"/>
  <c r="AF4341" i="9"/>
  <c r="AA4428" i="9" l="1"/>
  <c r="Z4429" i="9" s="1"/>
  <c r="AB4429" i="9" s="1"/>
  <c r="AE4342" i="9" s="1"/>
  <c r="AF4342" i="9"/>
  <c r="AA4429" i="9" l="1"/>
  <c r="Z4430" i="9" s="1"/>
  <c r="AB4430" i="9" s="1"/>
  <c r="AE4343" i="9" s="1"/>
  <c r="AF4343" i="9"/>
  <c r="AA4430" i="9" l="1"/>
  <c r="Z4431" i="9" s="1"/>
  <c r="AB4431" i="9" s="1"/>
  <c r="AE4344" i="9" s="1"/>
  <c r="AF4344" i="9"/>
  <c r="AA4431" i="9" l="1"/>
  <c r="Z4432" i="9" s="1"/>
  <c r="AB4432" i="9" s="1"/>
  <c r="AE4345" i="9" s="1"/>
  <c r="AF4345" i="9"/>
  <c r="AA4432" i="9" l="1"/>
  <c r="Z4433" i="9" s="1"/>
  <c r="AB4433" i="9" s="1"/>
  <c r="AE4346" i="9" s="1"/>
  <c r="AF4346" i="9"/>
  <c r="AA4433" i="9" l="1"/>
  <c r="Z4434" i="9" s="1"/>
  <c r="AB4434" i="9" s="1"/>
  <c r="AE4347" i="9" s="1"/>
  <c r="AF4347" i="9"/>
  <c r="AA4434" i="9" l="1"/>
  <c r="Z4435" i="9" s="1"/>
  <c r="AB4435" i="9" s="1"/>
  <c r="AE4348" i="9" s="1"/>
  <c r="AF4348" i="9"/>
  <c r="AA4435" i="9" l="1"/>
  <c r="Z4436" i="9" s="1"/>
  <c r="AB4436" i="9" s="1"/>
  <c r="AE4349" i="9" s="1"/>
  <c r="AF4349" i="9"/>
  <c r="AA4436" i="9" l="1"/>
  <c r="Z4437" i="9" s="1"/>
  <c r="AB4437" i="9" s="1"/>
  <c r="AE4350" i="9" s="1"/>
  <c r="AF4350" i="9"/>
  <c r="AA4437" i="9" l="1"/>
  <c r="Z4438" i="9" s="1"/>
  <c r="AB4438" i="9" s="1"/>
  <c r="AE4351" i="9" s="1"/>
  <c r="AF4351" i="9"/>
  <c r="AA4438" i="9" l="1"/>
  <c r="Z4439" i="9" s="1"/>
  <c r="AB4439" i="9" s="1"/>
  <c r="AE4352" i="9" s="1"/>
  <c r="AF4352" i="9"/>
  <c r="AA4439" i="9" l="1"/>
  <c r="Z4440" i="9" s="1"/>
  <c r="AB4440" i="9" s="1"/>
  <c r="AE4353" i="9" s="1"/>
  <c r="AF4353" i="9"/>
  <c r="AA4440" i="9" l="1"/>
  <c r="Z4441" i="9" s="1"/>
  <c r="AB4441" i="9" s="1"/>
  <c r="AE4354" i="9" s="1"/>
  <c r="AF4354" i="9"/>
  <c r="AA4441" i="9" l="1"/>
  <c r="Z4442" i="9" s="1"/>
  <c r="AB4442" i="9" s="1"/>
  <c r="AE4355" i="9" s="1"/>
  <c r="AF4355" i="9"/>
  <c r="AA4442" i="9" l="1"/>
  <c r="Z4443" i="9" s="1"/>
  <c r="AB4443" i="9" s="1"/>
  <c r="AE4356" i="9" s="1"/>
  <c r="AF4356" i="9"/>
  <c r="AA4443" i="9" l="1"/>
  <c r="Z4444" i="9" s="1"/>
  <c r="AB4444" i="9" s="1"/>
  <c r="AE4357" i="9" s="1"/>
  <c r="AF4357" i="9"/>
  <c r="AA4444" i="9" l="1"/>
  <c r="Z4445" i="9" s="1"/>
  <c r="AB4445" i="9" s="1"/>
  <c r="AE4358" i="9" s="1"/>
  <c r="AF4358" i="9"/>
  <c r="AA4445" i="9" l="1"/>
  <c r="Z4446" i="9" s="1"/>
  <c r="AB4446" i="9" s="1"/>
  <c r="AE4359" i="9" s="1"/>
  <c r="AF4359" i="9"/>
  <c r="AA4446" i="9" l="1"/>
  <c r="Z4447" i="9" s="1"/>
  <c r="AB4447" i="9" s="1"/>
  <c r="AE4360" i="9" s="1"/>
  <c r="AF4360" i="9"/>
  <c r="AA4447" i="9" l="1"/>
  <c r="Z4448" i="9" s="1"/>
  <c r="AB4448" i="9" s="1"/>
  <c r="AE4361" i="9" s="1"/>
  <c r="AF4361" i="9"/>
  <c r="AA4448" i="9" l="1"/>
  <c r="Z4449" i="9" s="1"/>
  <c r="AB4449" i="9" s="1"/>
  <c r="AE4362" i="9" s="1"/>
  <c r="AF4362" i="9"/>
  <c r="AA4449" i="9" l="1"/>
  <c r="Z4450" i="9" s="1"/>
  <c r="AB4450" i="9" s="1"/>
  <c r="AE4363" i="9" s="1"/>
  <c r="M9" i="9"/>
  <c r="M16" i="9"/>
  <c r="M13" i="9"/>
  <c r="M19" i="9"/>
  <c r="M20" i="9"/>
  <c r="M10" i="9"/>
  <c r="M17" i="9"/>
  <c r="M12" i="9"/>
  <c r="M22" i="9"/>
  <c r="M8" i="9"/>
  <c r="M21" i="9"/>
  <c r="M11" i="9"/>
  <c r="M18" i="9"/>
  <c r="M14" i="9"/>
  <c r="M7" i="9"/>
  <c r="M15" i="9"/>
  <c r="AF4363" i="9"/>
  <c r="AA4450" i="9" l="1"/>
  <c r="Z4451" i="9" s="1"/>
  <c r="AB4451" i="9" s="1"/>
  <c r="AE4364" i="9" s="1"/>
  <c r="AF4364" i="9"/>
  <c r="AA4451" i="9" l="1"/>
  <c r="Z4452" i="9" s="1"/>
  <c r="AB4452" i="9" s="1"/>
  <c r="AE4365" i="9" s="1"/>
  <c r="BH8" i="9"/>
  <c r="AF4365" i="9"/>
  <c r="AA4452" i="9" l="1"/>
  <c r="Z4453" i="9" s="1"/>
  <c r="AB4453" i="9" s="1"/>
  <c r="AE4366" i="9" s="1"/>
  <c r="BG8" i="9"/>
  <c r="BF9" i="9" s="1"/>
  <c r="AF4366" i="9"/>
  <c r="AA4453" i="9" l="1"/>
  <c r="Z4454" i="9" s="1"/>
  <c r="AB4454" i="9" s="1"/>
  <c r="AE4367" i="9" s="1"/>
  <c r="BH9" i="9"/>
  <c r="AF4367" i="9"/>
  <c r="AA4454" i="9" l="1"/>
  <c r="Z4455" i="9" s="1"/>
  <c r="AB4455" i="9" s="1"/>
  <c r="AE4368" i="9" s="1"/>
  <c r="BG9" i="9"/>
  <c r="BF10" i="9" s="1"/>
  <c r="BH10" i="9" s="1"/>
  <c r="AF4368" i="9"/>
  <c r="AA4455" i="9" l="1"/>
  <c r="Z4456" i="9" s="1"/>
  <c r="AB4456" i="9" s="1"/>
  <c r="AE4369" i="9" s="1"/>
  <c r="BG10" i="9"/>
  <c r="BF11" i="9" s="1"/>
  <c r="BH11" i="9" s="1"/>
  <c r="AF4369" i="9"/>
  <c r="AA4456" i="9" l="1"/>
  <c r="Z4457" i="9" s="1"/>
  <c r="AB4457" i="9" s="1"/>
  <c r="AE4370" i="9" s="1"/>
  <c r="BG11" i="9"/>
  <c r="BF12" i="9" s="1"/>
  <c r="BH12" i="9" s="1"/>
  <c r="AF4370" i="9"/>
  <c r="AA4457" i="9" l="1"/>
  <c r="Z4458" i="9" s="1"/>
  <c r="AB4458" i="9" s="1"/>
  <c r="AE4371" i="9" s="1"/>
  <c r="BG12" i="9"/>
  <c r="BF13" i="9" s="1"/>
  <c r="BH13" i="9" s="1"/>
  <c r="AF4371" i="9"/>
  <c r="BG13" i="9" l="1"/>
  <c r="BF14" i="9" s="1"/>
  <c r="BH14" i="9" s="1"/>
  <c r="AA4458" i="9"/>
  <c r="Z4459" i="9" s="1"/>
  <c r="AB4459" i="9" s="1"/>
  <c r="AE4372" i="9" s="1"/>
  <c r="AF4372" i="9"/>
  <c r="BG14" i="9" l="1"/>
  <c r="BF15" i="9" s="1"/>
  <c r="BH15" i="9" s="1"/>
  <c r="BG15" i="9" s="1"/>
  <c r="BF16" i="9" s="1"/>
  <c r="BH16" i="9" s="1"/>
  <c r="AA4459" i="9"/>
  <c r="Z4460" i="9" s="1"/>
  <c r="AB4460" i="9" s="1"/>
  <c r="AE4373" i="9" s="1"/>
  <c r="AF4373" i="9"/>
  <c r="AA4460" i="9" l="1"/>
  <c r="Z4461" i="9" s="1"/>
  <c r="AB4461" i="9" s="1"/>
  <c r="AE4374" i="9" s="1"/>
  <c r="BG16" i="9"/>
  <c r="AF4374" i="9"/>
  <c r="AA4461" i="9" l="1"/>
  <c r="Z4462" i="9" s="1"/>
  <c r="AB4462" i="9" s="1"/>
  <c r="AE4375" i="9" s="1"/>
  <c r="BF17" i="9"/>
  <c r="BH17" i="9" s="1"/>
  <c r="AF4375" i="9"/>
  <c r="AA4462" i="9" l="1"/>
  <c r="Z4463" i="9" s="1"/>
  <c r="AB4463" i="9" s="1"/>
  <c r="AE4376" i="9" s="1"/>
  <c r="BG17" i="9"/>
  <c r="BF18" i="9" s="1"/>
  <c r="BH18" i="9" s="1"/>
  <c r="AF4376" i="9"/>
  <c r="AA4463" i="9" l="1"/>
  <c r="Z4464" i="9" s="1"/>
  <c r="AB4464" i="9" s="1"/>
  <c r="AE4377" i="9" s="1"/>
  <c r="BG18" i="9"/>
  <c r="BF19" i="9" s="1"/>
  <c r="BH19" i="9" s="1"/>
  <c r="AF4377" i="9"/>
  <c r="AA4464" i="9" l="1"/>
  <c r="Z4465" i="9" s="1"/>
  <c r="AB4465" i="9" s="1"/>
  <c r="AE4378" i="9" s="1"/>
  <c r="BG19" i="9"/>
  <c r="BF20" i="9" s="1"/>
  <c r="BH20" i="9" s="1"/>
  <c r="AF4378" i="9"/>
  <c r="AA4465" i="9" l="1"/>
  <c r="Z4466" i="9" s="1"/>
  <c r="AB4466" i="9" s="1"/>
  <c r="AE4379" i="9" s="1"/>
  <c r="BG20" i="9"/>
  <c r="BF21" i="9" s="1"/>
  <c r="BH21" i="9" s="1"/>
  <c r="AF4379" i="9"/>
  <c r="AA4466" i="9" l="1"/>
  <c r="Z4467" i="9" s="1"/>
  <c r="AB4467" i="9" s="1"/>
  <c r="AE4380" i="9" s="1"/>
  <c r="BG21" i="9"/>
  <c r="BF22" i="9" s="1"/>
  <c r="BH22" i="9" s="1"/>
  <c r="AF4380" i="9"/>
  <c r="AA4467" i="9" l="1"/>
  <c r="Z4468" i="9" s="1"/>
  <c r="AB4468" i="9" s="1"/>
  <c r="AE4381" i="9" s="1"/>
  <c r="BG22" i="9"/>
  <c r="BF23" i="9" s="1"/>
  <c r="BH23" i="9" s="1"/>
  <c r="AF4381" i="9"/>
  <c r="AA4468" i="9" l="1"/>
  <c r="Z4469" i="9" s="1"/>
  <c r="AB4469" i="9" s="1"/>
  <c r="AE4382" i="9" s="1"/>
  <c r="BG23" i="9"/>
  <c r="BF24" i="9" s="1"/>
  <c r="BH24" i="9" s="1"/>
  <c r="AF4382" i="9"/>
  <c r="AA4469" i="9" l="1"/>
  <c r="Z4470" i="9" s="1"/>
  <c r="AB4470" i="9" s="1"/>
  <c r="AE4383" i="9" s="1"/>
  <c r="BG24" i="9"/>
  <c r="BF25" i="9" s="1"/>
  <c r="BH25" i="9" s="1"/>
  <c r="AF4383" i="9"/>
  <c r="AA4470" i="9" l="1"/>
  <c r="Z4471" i="9" s="1"/>
  <c r="AB4471" i="9" s="1"/>
  <c r="BG25" i="9"/>
  <c r="BF26" i="9" s="1"/>
  <c r="BH26" i="9" s="1"/>
  <c r="AE4384" i="9" l="1"/>
  <c r="AE4447" i="9"/>
  <c r="AA4471" i="9"/>
  <c r="Z4472" i="9" s="1"/>
  <c r="AB4472" i="9" s="1"/>
  <c r="BG26" i="9"/>
  <c r="BF27" i="9" s="1"/>
  <c r="BH27" i="9" s="1"/>
  <c r="AF4384" i="9"/>
  <c r="AE4385" i="9" l="1"/>
  <c r="AE4448" i="9"/>
  <c r="AA4472" i="9"/>
  <c r="Z4473" i="9" s="1"/>
  <c r="AB4473" i="9" s="1"/>
  <c r="BG27" i="9"/>
  <c r="BF28" i="9" s="1"/>
  <c r="BH28" i="9" s="1"/>
  <c r="AF4385" i="9"/>
  <c r="AE4386" i="9" l="1"/>
  <c r="AE4449" i="9"/>
  <c r="AA4473" i="9"/>
  <c r="Z4474" i="9" s="1"/>
  <c r="AB4474" i="9" s="1"/>
  <c r="AE6" i="9"/>
  <c r="AE8" i="9"/>
  <c r="AE7" i="9"/>
  <c r="AE9" i="9"/>
  <c r="AE10" i="9"/>
  <c r="AE12" i="9"/>
  <c r="AE11" i="9"/>
  <c r="AE13" i="9"/>
  <c r="AE15" i="9"/>
  <c r="AE14" i="9"/>
  <c r="AE16" i="9"/>
  <c r="AE22" i="9"/>
  <c r="AE21" i="9"/>
  <c r="AE17" i="9"/>
  <c r="AE19" i="9"/>
  <c r="AE18" i="9"/>
  <c r="AE20" i="9"/>
  <c r="AE23" i="9"/>
  <c r="AE25" i="9"/>
  <c r="AE26" i="9"/>
  <c r="AE24" i="9"/>
  <c r="AE27" i="9"/>
  <c r="AE29" i="9"/>
  <c r="AE28" i="9"/>
  <c r="AE32" i="9"/>
  <c r="AE30" i="9"/>
  <c r="AE31" i="9"/>
  <c r="BG28" i="9"/>
  <c r="BF29" i="9" s="1"/>
  <c r="BH29" i="9" s="1"/>
  <c r="AF54" i="9"/>
  <c r="AF56" i="9"/>
  <c r="AF47" i="9"/>
  <c r="AF45" i="9"/>
  <c r="AF37" i="9"/>
  <c r="AF51" i="9"/>
  <c r="AF44" i="9"/>
  <c r="AF40" i="9"/>
  <c r="AF41" i="9"/>
  <c r="AF49" i="9"/>
  <c r="AF61" i="9"/>
  <c r="AF52" i="9"/>
  <c r="AF43" i="9"/>
  <c r="AF48" i="9"/>
  <c r="AF35" i="9"/>
  <c r="AF4386" i="9"/>
  <c r="AF36" i="9"/>
  <c r="AF39" i="9"/>
  <c r="AF57" i="9"/>
  <c r="AF38" i="9"/>
  <c r="AF58" i="9"/>
  <c r="AF59" i="9"/>
  <c r="AF42" i="9"/>
  <c r="AF50" i="9"/>
  <c r="AF60" i="9"/>
  <c r="AF46" i="9"/>
  <c r="AF53" i="9"/>
  <c r="AF55" i="9"/>
  <c r="AE4387" i="9" l="1"/>
  <c r="AE4450" i="9"/>
  <c r="AA4474" i="9"/>
  <c r="Z4475" i="9" s="1"/>
  <c r="AB4475" i="9" s="1"/>
  <c r="BG29" i="9"/>
  <c r="BF30" i="9" s="1"/>
  <c r="BH30" i="9" s="1"/>
  <c r="AF4387" i="9"/>
  <c r="AE4388" i="9" l="1"/>
  <c r="AE4451" i="9"/>
  <c r="AA4475" i="9"/>
  <c r="Z4476" i="9" s="1"/>
  <c r="AB4476" i="9" s="1"/>
  <c r="BG30" i="9"/>
  <c r="BF31" i="9" s="1"/>
  <c r="BH31" i="9" s="1"/>
  <c r="AF4388" i="9"/>
  <c r="AE4389" i="9" l="1"/>
  <c r="AE4452" i="9"/>
  <c r="AA4476" i="9"/>
  <c r="Z4477" i="9" s="1"/>
  <c r="AB4477" i="9" s="1"/>
  <c r="AE4453" i="9" s="1"/>
  <c r="BG31" i="9"/>
  <c r="BF32" i="9" s="1"/>
  <c r="BH32" i="9" s="1"/>
  <c r="AF4389" i="9"/>
  <c r="AE4423" i="9" l="1"/>
  <c r="AE4390" i="9"/>
  <c r="AE4477" i="9"/>
  <c r="AA4477" i="9"/>
  <c r="Z4478" i="9" s="1"/>
  <c r="AB4478" i="9" s="1"/>
  <c r="AE4454" i="9" s="1"/>
  <c r="BG32" i="9"/>
  <c r="BF33" i="9" s="1"/>
  <c r="BH33" i="9" s="1"/>
  <c r="AF4390" i="9"/>
  <c r="AE4424" i="9" l="1"/>
  <c r="AE4391" i="9"/>
  <c r="AE4478" i="9"/>
  <c r="AA4478" i="9"/>
  <c r="Z4479" i="9" s="1"/>
  <c r="AB4479" i="9" s="1"/>
  <c r="AE4455" i="9" s="1"/>
  <c r="BG33" i="9"/>
  <c r="BF34" i="9" s="1"/>
  <c r="BH34" i="9" s="1"/>
  <c r="AF4391" i="9"/>
  <c r="AE4425" i="9" l="1"/>
  <c r="AE4392" i="9"/>
  <c r="AE4479" i="9"/>
  <c r="AA4479" i="9"/>
  <c r="Z4480" i="9" s="1"/>
  <c r="AB4480" i="9" s="1"/>
  <c r="AE4456" i="9" s="1"/>
  <c r="BG34" i="9"/>
  <c r="BF35" i="9" s="1"/>
  <c r="BH35" i="9" s="1"/>
  <c r="AF4392" i="9"/>
  <c r="AE4426" i="9" l="1"/>
  <c r="AE4393" i="9"/>
  <c r="AE4480" i="9"/>
  <c r="AA4480" i="9"/>
  <c r="Z4481" i="9" s="1"/>
  <c r="AB4481" i="9" s="1"/>
  <c r="AE4457" i="9" s="1"/>
  <c r="BG35" i="9"/>
  <c r="BF36" i="9" s="1"/>
  <c r="BH36" i="9" s="1"/>
  <c r="AF4393" i="9"/>
  <c r="AE4427" i="9" l="1"/>
  <c r="AE4394" i="9"/>
  <c r="AE4481" i="9"/>
  <c r="AA4481" i="9"/>
  <c r="Z4482" i="9" s="1"/>
  <c r="AB4482" i="9" s="1"/>
  <c r="AE4458" i="9" s="1"/>
  <c r="BG36" i="9"/>
  <c r="BF37" i="9" s="1"/>
  <c r="BH37" i="9" s="1"/>
  <c r="AF4394" i="9"/>
  <c r="AE4428" i="9" l="1"/>
  <c r="AE4395" i="9"/>
  <c r="AE4482" i="9"/>
  <c r="AA4482" i="9"/>
  <c r="Z4483" i="9" s="1"/>
  <c r="AB4483" i="9" s="1"/>
  <c r="AE4459" i="9" s="1"/>
  <c r="BG37" i="9"/>
  <c r="BF38" i="9" s="1"/>
  <c r="BH38" i="9" s="1"/>
  <c r="AF4395" i="9"/>
  <c r="AE4429" i="9" l="1"/>
  <c r="AE4396" i="9"/>
  <c r="AE4483" i="9"/>
  <c r="AA4483" i="9"/>
  <c r="Z4484" i="9" s="1"/>
  <c r="AB4484" i="9" s="1"/>
  <c r="AE4460" i="9" s="1"/>
  <c r="BG38" i="9"/>
  <c r="BF39" i="9" s="1"/>
  <c r="BH39" i="9" s="1"/>
  <c r="AF4396" i="9"/>
  <c r="AE4430" i="9" l="1"/>
  <c r="AE4397" i="9"/>
  <c r="AE4484" i="9"/>
  <c r="AA4484" i="9"/>
  <c r="Z4485" i="9" s="1"/>
  <c r="AB4485" i="9" s="1"/>
  <c r="AE4461" i="9" s="1"/>
  <c r="BG39" i="9"/>
  <c r="BF40" i="9" s="1"/>
  <c r="BH40" i="9" s="1"/>
  <c r="AF4397" i="9"/>
  <c r="AE4431" i="9" l="1"/>
  <c r="AE4398" i="9"/>
  <c r="AE4485" i="9"/>
  <c r="AA4485" i="9"/>
  <c r="Z4486" i="9" s="1"/>
  <c r="AB4486" i="9" s="1"/>
  <c r="AE4462" i="9" s="1"/>
  <c r="BG40" i="9"/>
  <c r="BF41" i="9" s="1"/>
  <c r="BH41" i="9" s="1"/>
  <c r="AF4398" i="9"/>
  <c r="AE4432" i="9" l="1"/>
  <c r="AE4399" i="9"/>
  <c r="AE4486" i="9"/>
  <c r="AA4486" i="9"/>
  <c r="Z4487" i="9" s="1"/>
  <c r="AB4487" i="9" s="1"/>
  <c r="AE4463" i="9" s="1"/>
  <c r="BG41" i="9"/>
  <c r="BF42" i="9" s="1"/>
  <c r="BH42" i="9" s="1"/>
  <c r="AF4399" i="9"/>
  <c r="AE4433" i="9" l="1"/>
  <c r="AE4400" i="9"/>
  <c r="AE4487" i="9"/>
  <c r="AA4487" i="9"/>
  <c r="Z4488" i="9" s="1"/>
  <c r="AB4488" i="9" s="1"/>
  <c r="AE4464" i="9" s="1"/>
  <c r="BG42" i="9"/>
  <c r="BF43" i="9" s="1"/>
  <c r="BH43" i="9" s="1"/>
  <c r="AF4400" i="9"/>
  <c r="AE4434" i="9" l="1"/>
  <c r="AE4401" i="9"/>
  <c r="AE4488" i="9"/>
  <c r="AA4488" i="9"/>
  <c r="Z4489" i="9" s="1"/>
  <c r="AB4489" i="9" s="1"/>
  <c r="AE4465" i="9" s="1"/>
  <c r="BG43" i="9"/>
  <c r="BF44" i="9" s="1"/>
  <c r="BH44" i="9" s="1"/>
  <c r="AF4401" i="9"/>
  <c r="AE4435" i="9" l="1"/>
  <c r="AE4402" i="9"/>
  <c r="AE4489" i="9"/>
  <c r="AA4489" i="9"/>
  <c r="Z4490" i="9" s="1"/>
  <c r="AB4490" i="9" s="1"/>
  <c r="AE4466" i="9" s="1"/>
  <c r="BG44" i="9"/>
  <c r="BF45" i="9" s="1"/>
  <c r="BH45" i="9" s="1"/>
  <c r="AF4402" i="9"/>
  <c r="AE4436" i="9" l="1"/>
  <c r="AE4403" i="9"/>
  <c r="AE4490" i="9"/>
  <c r="AA4490" i="9"/>
  <c r="Z4491" i="9" s="1"/>
  <c r="AB4491" i="9" s="1"/>
  <c r="AE4467" i="9" s="1"/>
  <c r="BG45" i="9"/>
  <c r="BF46" i="9" s="1"/>
  <c r="BH46" i="9" s="1"/>
  <c r="AF4403" i="9"/>
  <c r="AE4437" i="9" l="1"/>
  <c r="AE4404" i="9"/>
  <c r="AE4491" i="9"/>
  <c r="AA4491" i="9"/>
  <c r="Z4492" i="9" s="1"/>
  <c r="AB4492" i="9" s="1"/>
  <c r="AE4468" i="9" s="1"/>
  <c r="BG46" i="9"/>
  <c r="BF47" i="9" s="1"/>
  <c r="BH47" i="9" s="1"/>
  <c r="AF4404" i="9"/>
  <c r="AE4438" i="9" l="1"/>
  <c r="AE4405" i="9"/>
  <c r="AE4492" i="9"/>
  <c r="AA4492" i="9"/>
  <c r="Z4493" i="9" s="1"/>
  <c r="AB4493" i="9" s="1"/>
  <c r="AE4469" i="9" s="1"/>
  <c r="AE4414" i="9"/>
  <c r="BG47" i="9"/>
  <c r="BF48" i="9" s="1"/>
  <c r="BH48" i="9" s="1"/>
  <c r="AF4405" i="9"/>
  <c r="AE4439" i="9" l="1"/>
  <c r="AE4406" i="9"/>
  <c r="AE4493" i="9"/>
  <c r="AA4493" i="9"/>
  <c r="Z4494" i="9" s="1"/>
  <c r="AB4494" i="9" s="1"/>
  <c r="AE4415" i="9"/>
  <c r="BG48" i="9"/>
  <c r="BF49" i="9" s="1"/>
  <c r="BH49" i="9" s="1"/>
  <c r="AF4406" i="9"/>
  <c r="AE4407" i="9" l="1"/>
  <c r="AE4470" i="9"/>
  <c r="AE4494" i="9"/>
  <c r="AE4440" i="9"/>
  <c r="AA4494" i="9"/>
  <c r="Z4495" i="9" s="1"/>
  <c r="AB4495" i="9" s="1"/>
  <c r="AE4416" i="9"/>
  <c r="BG49" i="9"/>
  <c r="BF50" i="9" s="1"/>
  <c r="BH50" i="9" s="1"/>
  <c r="AF4407" i="9"/>
  <c r="AE4408" i="9" l="1"/>
  <c r="AE4471" i="9"/>
  <c r="AE4495" i="9"/>
  <c r="AE4441" i="9"/>
  <c r="AA4495" i="9"/>
  <c r="Z4496" i="9" s="1"/>
  <c r="AB4496" i="9" s="1"/>
  <c r="AE4417" i="9"/>
  <c r="BG50" i="9"/>
  <c r="BF51" i="9" s="1"/>
  <c r="BH51" i="9" s="1"/>
  <c r="AF4408" i="9"/>
  <c r="AE4409" i="9" l="1"/>
  <c r="AE4472" i="9"/>
  <c r="AE4496" i="9"/>
  <c r="AE4442" i="9"/>
  <c r="AA4496" i="9"/>
  <c r="Z4497" i="9" s="1"/>
  <c r="AB4497" i="9" s="1"/>
  <c r="AE4418" i="9"/>
  <c r="BG51" i="9"/>
  <c r="BF52" i="9" s="1"/>
  <c r="BH52" i="9" s="1"/>
  <c r="AF4409" i="9"/>
  <c r="AE4410" i="9" l="1"/>
  <c r="AE4473" i="9"/>
  <c r="AE4497" i="9"/>
  <c r="AE4443" i="9"/>
  <c r="AA4497" i="9"/>
  <c r="Z4498" i="9" s="1"/>
  <c r="AB4498" i="9" s="1"/>
  <c r="AE4419" i="9"/>
  <c r="BG52" i="9"/>
  <c r="BF53" i="9" s="1"/>
  <c r="BH53" i="9" s="1"/>
  <c r="AF4410" i="9"/>
  <c r="AE4411" i="9" l="1"/>
  <c r="AE4474" i="9"/>
  <c r="AE4498" i="9"/>
  <c r="AE4444" i="9"/>
  <c r="AA4498" i="9"/>
  <c r="Z4499" i="9" s="1"/>
  <c r="AB4499" i="9" s="1"/>
  <c r="AE4420" i="9"/>
  <c r="BG53" i="9"/>
  <c r="BF54" i="9" s="1"/>
  <c r="BH54" i="9" s="1"/>
  <c r="AF4411" i="9"/>
  <c r="AE4412" i="9" l="1"/>
  <c r="AE4475" i="9"/>
  <c r="AE4499" i="9"/>
  <c r="AE4445" i="9"/>
  <c r="AA4499" i="9"/>
  <c r="Z4500" i="9" s="1"/>
  <c r="AB4500" i="9" s="1"/>
  <c r="AE5" i="9" s="1"/>
  <c r="AE4421" i="9"/>
  <c r="BG54" i="9"/>
  <c r="BF55" i="9" s="1"/>
  <c r="BH55" i="9" s="1"/>
  <c r="AF34" i="9"/>
  <c r="AF32" i="9"/>
  <c r="AF33" i="9"/>
  <c r="AF30" i="9"/>
  <c r="AF31" i="9"/>
  <c r="AF4412" i="9"/>
  <c r="AE4413" i="9" l="1"/>
  <c r="AE4476" i="9"/>
  <c r="AE4500" i="9"/>
  <c r="AE4446" i="9"/>
  <c r="AE4422" i="9"/>
  <c r="AA4500" i="9"/>
  <c r="BG55" i="9"/>
  <c r="BF56" i="9" s="1"/>
  <c r="BH56" i="9" s="1"/>
  <c r="AF4476" i="9"/>
  <c r="AF4461" i="9"/>
  <c r="AF4419" i="9"/>
  <c r="AF4442" i="9"/>
  <c r="AF4451" i="9"/>
  <c r="AF4488" i="9"/>
  <c r="AF4481" i="9"/>
  <c r="AF4480" i="9"/>
  <c r="AF4486" i="9"/>
  <c r="AF4494" i="9"/>
  <c r="AF4445" i="9"/>
  <c r="AF4414" i="9"/>
  <c r="AF4436" i="9"/>
  <c r="AF4497" i="9"/>
  <c r="AF4456" i="9"/>
  <c r="AF4454" i="9"/>
  <c r="AF4490" i="9"/>
  <c r="AF4416" i="9"/>
  <c r="AF4496" i="9"/>
  <c r="AF4430" i="9"/>
  <c r="AF4444" i="9"/>
  <c r="AF4425" i="9"/>
  <c r="AF4459" i="9"/>
  <c r="AF4493" i="9"/>
  <c r="AF4441" i="9"/>
  <c r="AF4429" i="9"/>
  <c r="AF4470" i="9"/>
  <c r="AF4474" i="9"/>
  <c r="AF4487" i="9"/>
  <c r="AF4455" i="9"/>
  <c r="AF4446" i="9"/>
  <c r="AF4452" i="9"/>
  <c r="AF4465" i="9"/>
  <c r="AF4460" i="9"/>
  <c r="AF4466" i="9"/>
  <c r="AF4440" i="9"/>
  <c r="AF4498" i="9"/>
  <c r="AF4491" i="9"/>
  <c r="AF4492" i="9"/>
  <c r="AF4423" i="9"/>
  <c r="AF4439" i="9"/>
  <c r="AF4485" i="9"/>
  <c r="AF4475" i="9"/>
  <c r="AF4457" i="9"/>
  <c r="AF4453" i="9"/>
  <c r="AF4420" i="9"/>
  <c r="AF4484" i="9"/>
  <c r="AF4495" i="9"/>
  <c r="AF4483" i="9"/>
  <c r="AF4433" i="9"/>
  <c r="AF4434" i="9"/>
  <c r="AF4435" i="9"/>
  <c r="AF4479" i="9"/>
  <c r="AF4462" i="9"/>
  <c r="AF4427" i="9"/>
  <c r="AF4468" i="9"/>
  <c r="AF4489" i="9"/>
  <c r="AF4482" i="9"/>
  <c r="AF4478" i="9"/>
  <c r="AF4443" i="9"/>
  <c r="AF4467" i="9"/>
  <c r="AF4458" i="9"/>
  <c r="AF4432" i="9"/>
  <c r="AF4447" i="9"/>
  <c r="AF4449" i="9"/>
  <c r="AF4450" i="9"/>
  <c r="AF4471" i="9"/>
  <c r="AF4437" i="9"/>
  <c r="AF4431" i="9"/>
  <c r="AF4499" i="9"/>
  <c r="AF4473" i="9"/>
  <c r="AF4428" i="9"/>
  <c r="AF4469" i="9"/>
  <c r="AF4424" i="9"/>
  <c r="AF4464" i="9"/>
  <c r="AF4421" i="9"/>
  <c r="AF4477" i="9"/>
  <c r="AF4422" i="9"/>
  <c r="AF4463" i="9"/>
  <c r="AF4438" i="9"/>
  <c r="AF4500" i="9"/>
  <c r="AF4426" i="9"/>
  <c r="AF4448" i="9"/>
  <c r="AF4418" i="9"/>
  <c r="AF4472" i="9"/>
  <c r="AF4415" i="9"/>
  <c r="AF4417" i="9"/>
  <c r="AF4413" i="9"/>
  <c r="BG56" i="9" l="1"/>
  <c r="BF57" i="9" s="1"/>
  <c r="BH57" i="9" s="1"/>
  <c r="BG57" i="9" l="1"/>
  <c r="BF58" i="9" s="1"/>
  <c r="BH58" i="9" s="1"/>
  <c r="BG58" i="9" l="1"/>
  <c r="BF59" i="9" s="1"/>
  <c r="BH59" i="9" s="1"/>
  <c r="BG59" i="9" l="1"/>
  <c r="BF60" i="9" s="1"/>
  <c r="BH60" i="9" s="1"/>
  <c r="BG60" i="9" l="1"/>
  <c r="BF61" i="9" s="1"/>
  <c r="BH61" i="9" s="1"/>
  <c r="BG61" i="9" l="1"/>
  <c r="BF62" i="9" s="1"/>
  <c r="BH62" i="9" s="1"/>
  <c r="BG62" i="9" l="1"/>
  <c r="BF63" i="9" s="1"/>
  <c r="BH63" i="9" s="1"/>
  <c r="BG63" i="9" l="1"/>
  <c r="BF64" i="9" s="1"/>
  <c r="BH64" i="9" s="1"/>
  <c r="BG64" i="9" l="1"/>
  <c r="BF65" i="9" s="1"/>
  <c r="BH65" i="9" s="1"/>
  <c r="BG65" i="9" l="1"/>
  <c r="BF66" i="9" s="1"/>
  <c r="BH66" i="9" s="1"/>
  <c r="BG66" i="9" l="1"/>
  <c r="BF67" i="9" s="1"/>
  <c r="BH67" i="9" s="1"/>
  <c r="BG67" i="9" l="1"/>
  <c r="BF68" i="9" s="1"/>
  <c r="BH68" i="9" s="1"/>
  <c r="BG68" i="9" l="1"/>
  <c r="BF69" i="9" s="1"/>
  <c r="BH69" i="9" s="1"/>
  <c r="BG69" i="9" l="1"/>
  <c r="BF70" i="9" s="1"/>
  <c r="BH70" i="9" s="1"/>
  <c r="BG70" i="9" l="1"/>
  <c r="BF71" i="9" s="1"/>
  <c r="BH71" i="9" s="1"/>
  <c r="BG71" i="9" l="1"/>
  <c r="BF72" i="9" s="1"/>
  <c r="BH72" i="9" s="1"/>
  <c r="BG72" i="9" l="1"/>
  <c r="BF73" i="9" s="1"/>
  <c r="BH73" i="9" s="1"/>
  <c r="BG73" i="9" l="1"/>
  <c r="BF74" i="9" s="1"/>
  <c r="BH74" i="9" s="1"/>
  <c r="BG74" i="9" l="1"/>
  <c r="BF75" i="9" s="1"/>
  <c r="BH75" i="9" s="1"/>
  <c r="BG75" i="9" l="1"/>
  <c r="BF76" i="9" s="1"/>
  <c r="BH76" i="9" s="1"/>
  <c r="BG76" i="9" l="1"/>
  <c r="BF77" i="9" s="1"/>
  <c r="BH77" i="9" s="1"/>
  <c r="BG77" i="9" l="1"/>
  <c r="BF78" i="9" s="1"/>
  <c r="BH78" i="9" s="1"/>
  <c r="BG78" i="9" l="1"/>
  <c r="BF79" i="9" s="1"/>
  <c r="BH79" i="9" s="1"/>
  <c r="BG79" i="9" l="1"/>
  <c r="BF80" i="9" s="1"/>
  <c r="BH80" i="9" s="1"/>
  <c r="BG80" i="9" l="1"/>
  <c r="BF81" i="9" s="1"/>
  <c r="BH81" i="9" s="1"/>
  <c r="BG81" i="9" l="1"/>
  <c r="BF82" i="9" s="1"/>
  <c r="BH82" i="9" s="1"/>
  <c r="BG82" i="9" l="1"/>
  <c r="BF83" i="9" s="1"/>
  <c r="BH83" i="9" s="1"/>
  <c r="BG83" i="9" l="1"/>
  <c r="BF84" i="9" s="1"/>
  <c r="BH84" i="9" s="1"/>
  <c r="BG84" i="9" l="1"/>
  <c r="BF85" i="9" s="1"/>
  <c r="BH85" i="9" s="1"/>
  <c r="BG85" i="9" l="1"/>
  <c r="BF86" i="9" s="1"/>
  <c r="BH86" i="9" s="1"/>
  <c r="BG86" i="9" l="1"/>
  <c r="BF87" i="9" s="1"/>
  <c r="BH87" i="9" s="1"/>
  <c r="BG87" i="9" l="1"/>
  <c r="BF88" i="9" s="1"/>
  <c r="BH88" i="9" s="1"/>
  <c r="BG88" i="9" l="1"/>
  <c r="BF89" i="9" s="1"/>
  <c r="BH89" i="9" s="1"/>
  <c r="BG89" i="9" l="1"/>
  <c r="BF90" i="9" s="1"/>
  <c r="BH90" i="9" s="1"/>
  <c r="BG90" i="9" l="1"/>
  <c r="BF91" i="9" s="1"/>
  <c r="BH91" i="9" s="1"/>
  <c r="BG91" i="9" l="1"/>
  <c r="BF92" i="9" s="1"/>
  <c r="BH92" i="9" s="1"/>
  <c r="BG92" i="9" l="1"/>
  <c r="BF93" i="9" s="1"/>
  <c r="BH93" i="9" s="1"/>
  <c r="BG93" i="9" l="1"/>
  <c r="BF94" i="9" s="1"/>
  <c r="BH94" i="9" s="1"/>
  <c r="BG94" i="9" l="1"/>
  <c r="BF95" i="9" s="1"/>
  <c r="BH95" i="9" s="1"/>
  <c r="AS6" i="9" l="1"/>
  <c r="BG95" i="9"/>
  <c r="BF96" i="9" s="1"/>
  <c r="BH96" i="9" s="1"/>
  <c r="BG96" i="9" l="1"/>
  <c r="BF97" i="9" s="1"/>
  <c r="BH97" i="9" s="1"/>
  <c r="BG97" i="9" l="1"/>
  <c r="BF98" i="9" s="1"/>
  <c r="BH98" i="9" s="1"/>
  <c r="BG98" i="9" l="1"/>
  <c r="BF99" i="9" s="1"/>
  <c r="BH99" i="9" s="1"/>
  <c r="BG99" i="9" l="1"/>
  <c r="BF100" i="9" s="1"/>
  <c r="BH100" i="9" s="1"/>
  <c r="BG100" i="9" l="1"/>
  <c r="BF101" i="9" s="1"/>
  <c r="BH101" i="9" s="1"/>
  <c r="BG101" i="9" l="1"/>
  <c r="BF102" i="9" s="1"/>
  <c r="BH102" i="9" s="1"/>
  <c r="BG102" i="9" l="1"/>
  <c r="BF103" i="9" s="1"/>
  <c r="BH103" i="9" s="1"/>
  <c r="BG103" i="9" l="1"/>
  <c r="BF104" i="9" s="1"/>
  <c r="BH104" i="9" s="1"/>
  <c r="BG104" i="9" l="1"/>
  <c r="BF105" i="9" s="1"/>
  <c r="BH105" i="9" s="1"/>
  <c r="BG105" i="9" l="1"/>
  <c r="BF106" i="9" s="1"/>
  <c r="BH106" i="9" s="1"/>
  <c r="BG106" i="9" l="1"/>
  <c r="BF107" i="9" s="1"/>
  <c r="BH107" i="9" s="1"/>
  <c r="BG107" i="9" l="1"/>
  <c r="BF108" i="9" s="1"/>
  <c r="BH108" i="9" s="1"/>
  <c r="BG108" i="9" l="1"/>
  <c r="BF109" i="9" s="1"/>
  <c r="BH109" i="9" s="1"/>
  <c r="BG109" i="9" l="1"/>
  <c r="BF110" i="9" s="1"/>
  <c r="BH110" i="9" s="1"/>
  <c r="BG110" i="9" l="1"/>
  <c r="BF111" i="9" s="1"/>
  <c r="BH111" i="9" s="1"/>
  <c r="BG111" i="9" l="1"/>
  <c r="BF112" i="9" s="1"/>
  <c r="BH112" i="9" s="1"/>
  <c r="BG112" i="9" l="1"/>
  <c r="BF113" i="9" s="1"/>
  <c r="BH113" i="9" s="1"/>
  <c r="BG113" i="9" l="1"/>
  <c r="BF114" i="9" s="1"/>
  <c r="BH114" i="9" s="1"/>
  <c r="BG114" i="9" l="1"/>
  <c r="BF115" i="9" s="1"/>
  <c r="BH115" i="9" s="1"/>
  <c r="BG115" i="9" l="1"/>
  <c r="BF116" i="9" s="1"/>
  <c r="BH116" i="9" s="1"/>
  <c r="BG116" i="9" l="1"/>
  <c r="BF117" i="9" s="1"/>
  <c r="BH117" i="9" s="1"/>
  <c r="BG117" i="9" l="1"/>
  <c r="BF118" i="9" s="1"/>
  <c r="BH118" i="9" s="1"/>
  <c r="BG118" i="9" l="1"/>
  <c r="BF119" i="9" s="1"/>
  <c r="BH119" i="9" s="1"/>
  <c r="BG119" i="9" l="1"/>
  <c r="BF120" i="9" s="1"/>
  <c r="BH120" i="9" s="1"/>
  <c r="BG120" i="9" l="1"/>
  <c r="BF121" i="9" s="1"/>
  <c r="BH121" i="9" s="1"/>
  <c r="BG121" i="9" l="1"/>
  <c r="BF122" i="9" s="1"/>
  <c r="BH122" i="9" s="1"/>
  <c r="BK35" i="9" s="1"/>
  <c r="R14" i="1"/>
  <c r="T14" i="1" l="1"/>
  <c r="BG122" i="9"/>
  <c r="BF123" i="9" s="1"/>
  <c r="BH123" i="9" s="1"/>
  <c r="BK36" i="9" s="1"/>
  <c r="V14" i="1" l="1"/>
  <c r="J20" i="1"/>
  <c r="BG123" i="9"/>
  <c r="BF124" i="9" s="1"/>
  <c r="BH124" i="9" s="1"/>
  <c r="BK37" i="9" s="1"/>
  <c r="C25" i="1" l="1"/>
  <c r="Y14" i="1"/>
  <c r="AR17" i="1"/>
  <c r="AF14" i="1"/>
  <c r="AA14" i="1"/>
  <c r="BG124" i="9"/>
  <c r="BF125" i="9" s="1"/>
  <c r="BH125" i="9" s="1"/>
  <c r="BK38" i="9" s="1"/>
  <c r="AS17" i="1" l="1"/>
  <c r="AR12" i="1" s="1"/>
  <c r="AQ12" i="1"/>
  <c r="AQ13" i="1" s="1"/>
  <c r="AD14" i="1"/>
  <c r="AJ14" i="1"/>
  <c r="BG125" i="9"/>
  <c r="BF126" i="9" s="1"/>
  <c r="BH126" i="9" s="1"/>
  <c r="BK39" i="9" s="1"/>
  <c r="BG126" i="9" l="1"/>
  <c r="BF127" i="9" s="1"/>
  <c r="BH127" i="9" s="1"/>
  <c r="BK40" i="9" s="1"/>
  <c r="BG127" i="9" l="1"/>
  <c r="BF128" i="9" s="1"/>
  <c r="BH128" i="9" s="1"/>
  <c r="BK41" i="9" s="1"/>
  <c r="BG128" i="9" l="1"/>
  <c r="BF129" i="9" s="1"/>
  <c r="BH129" i="9" s="1"/>
  <c r="BK42" i="9" s="1"/>
  <c r="BG129" i="9" l="1"/>
  <c r="BF130" i="9" s="1"/>
  <c r="BH130" i="9" s="1"/>
  <c r="BK43" i="9" s="1"/>
  <c r="BG130" i="9" l="1"/>
  <c r="BF131" i="9" s="1"/>
  <c r="BH131" i="9" s="1"/>
  <c r="BK44" i="9" s="1"/>
  <c r="BG131" i="9" l="1"/>
  <c r="BF132" i="9" s="1"/>
  <c r="BH132" i="9" s="1"/>
  <c r="BK45" i="9" s="1"/>
  <c r="BG132" i="9" l="1"/>
  <c r="BF133" i="9" s="1"/>
  <c r="BH133" i="9" s="1"/>
  <c r="BK46" i="9" s="1"/>
  <c r="BG133" i="9" l="1"/>
  <c r="BF134" i="9" s="1"/>
  <c r="BH134" i="9" s="1"/>
  <c r="BK47" i="9" s="1"/>
  <c r="BG134" i="9" l="1"/>
  <c r="BF135" i="9" s="1"/>
  <c r="BH135" i="9" s="1"/>
  <c r="BK48" i="9" s="1"/>
  <c r="BG135" i="9" l="1"/>
  <c r="BF136" i="9" s="1"/>
  <c r="BH136" i="9" s="1"/>
  <c r="BK49" i="9" s="1"/>
  <c r="BG136" i="9" l="1"/>
  <c r="BF137" i="9" s="1"/>
  <c r="BH137" i="9" s="1"/>
  <c r="BK50" i="9" s="1"/>
  <c r="BG137" i="9" l="1"/>
  <c r="BF138" i="9" s="1"/>
  <c r="BH138" i="9" s="1"/>
  <c r="BK51" i="9" s="1"/>
  <c r="BG138" i="9" l="1"/>
  <c r="BF139" i="9" s="1"/>
  <c r="BH139" i="9" s="1"/>
  <c r="BK52" i="9" s="1"/>
  <c r="BG139" i="9" l="1"/>
  <c r="BF140" i="9" s="1"/>
  <c r="BH140" i="9" s="1"/>
  <c r="BK53" i="9" s="1"/>
  <c r="BG140" i="9" l="1"/>
  <c r="BF141" i="9" s="1"/>
  <c r="BH141" i="9" s="1"/>
  <c r="BK54" i="9" s="1"/>
  <c r="BG141" i="9" l="1"/>
  <c r="BF142" i="9" s="1"/>
  <c r="BH142" i="9" s="1"/>
  <c r="BK55" i="9" s="1"/>
  <c r="BG142" i="9" l="1"/>
  <c r="BF143" i="9" s="1"/>
  <c r="BH143" i="9" s="1"/>
  <c r="BK56" i="9" s="1"/>
  <c r="BG143" i="9" l="1"/>
  <c r="BF144" i="9" s="1"/>
  <c r="BH144" i="9" s="1"/>
  <c r="BK57" i="9" s="1"/>
  <c r="BG144" i="9" l="1"/>
  <c r="BF145" i="9" s="1"/>
  <c r="BH145" i="9" s="1"/>
  <c r="BK58" i="9" s="1"/>
  <c r="BG145" i="9" l="1"/>
  <c r="BF146" i="9" s="1"/>
  <c r="BH146" i="9" s="1"/>
  <c r="BK59" i="9" s="1"/>
  <c r="BG146" i="9" l="1"/>
  <c r="BF147" i="9" s="1"/>
  <c r="BH147" i="9" s="1"/>
  <c r="BK60" i="9" s="1"/>
  <c r="BG147" i="9" l="1"/>
  <c r="BF148" i="9" s="1"/>
  <c r="BH148" i="9" s="1"/>
  <c r="BK61" i="9" s="1"/>
  <c r="BG148" i="9" l="1"/>
  <c r="BF149" i="9" s="1"/>
  <c r="BH149" i="9" s="1"/>
  <c r="BK62" i="9" s="1"/>
  <c r="BG149" i="9" l="1"/>
  <c r="BF150" i="9" s="1"/>
  <c r="BH150" i="9" s="1"/>
  <c r="BK63" i="9" s="1"/>
  <c r="BG150" i="9" l="1"/>
  <c r="BF151" i="9" s="1"/>
  <c r="BH151" i="9" s="1"/>
  <c r="BK64" i="9" s="1"/>
  <c r="BL64" i="9"/>
  <c r="BG151" i="9" l="1"/>
  <c r="BF152" i="9" s="1"/>
  <c r="BH152" i="9" s="1"/>
  <c r="BK65" i="9" s="1"/>
  <c r="BL65" i="9"/>
  <c r="BG152" i="9" l="1"/>
  <c r="BF153" i="9" s="1"/>
  <c r="BH153" i="9" s="1"/>
  <c r="BK66" i="9" s="1"/>
  <c r="BL66" i="9"/>
  <c r="BG153" i="9" l="1"/>
  <c r="BF154" i="9" s="1"/>
  <c r="BH154" i="9" s="1"/>
  <c r="BK67" i="9" s="1"/>
  <c r="BL67" i="9"/>
  <c r="BG154" i="9" l="1"/>
  <c r="BF155" i="9" s="1"/>
  <c r="BH155" i="9" s="1"/>
  <c r="BK68" i="9" s="1"/>
  <c r="BL68" i="9"/>
  <c r="BG155" i="9" l="1"/>
  <c r="BF156" i="9" s="1"/>
  <c r="BH156" i="9" s="1"/>
  <c r="BK69" i="9" s="1"/>
  <c r="BL69" i="9"/>
  <c r="BG156" i="9" l="1"/>
  <c r="BF157" i="9" s="1"/>
  <c r="BH157" i="9" s="1"/>
  <c r="BK70" i="9" s="1"/>
  <c r="BL70" i="9"/>
  <c r="BG157" i="9" l="1"/>
  <c r="BF158" i="9" s="1"/>
  <c r="BH158" i="9" s="1"/>
  <c r="BK71" i="9" s="1"/>
  <c r="BL71" i="9"/>
  <c r="BG158" i="9" l="1"/>
  <c r="BF159" i="9" s="1"/>
  <c r="BH159" i="9" s="1"/>
  <c r="BK72" i="9" s="1"/>
  <c r="BL72" i="9"/>
  <c r="BG159" i="9" l="1"/>
  <c r="BF160" i="9" s="1"/>
  <c r="BH160" i="9" s="1"/>
  <c r="BK73" i="9" s="1"/>
  <c r="BL73" i="9"/>
  <c r="BG160" i="9" l="1"/>
  <c r="BF161" i="9" s="1"/>
  <c r="BH161" i="9" s="1"/>
  <c r="BK74" i="9" s="1"/>
  <c r="BL74" i="9"/>
  <c r="BG161" i="9" l="1"/>
  <c r="BF162" i="9" s="1"/>
  <c r="BH162" i="9" s="1"/>
  <c r="BK75" i="9" s="1"/>
  <c r="BL75" i="9"/>
  <c r="BG162" i="9" l="1"/>
  <c r="BF163" i="9" s="1"/>
  <c r="BH163" i="9" s="1"/>
  <c r="BK76" i="9" s="1"/>
  <c r="BL76" i="9"/>
  <c r="BG163" i="9" l="1"/>
  <c r="BF164" i="9" s="1"/>
  <c r="BH164" i="9" s="1"/>
  <c r="BK77" i="9" s="1"/>
  <c r="BL77" i="9"/>
  <c r="BG164" i="9" l="1"/>
  <c r="BF165" i="9" s="1"/>
  <c r="BH165" i="9" s="1"/>
  <c r="BK78" i="9" s="1"/>
  <c r="BL78" i="9"/>
  <c r="BG165" i="9" l="1"/>
  <c r="BF166" i="9" s="1"/>
  <c r="BH166" i="9" s="1"/>
  <c r="BK79" i="9" s="1"/>
  <c r="BL79" i="9"/>
  <c r="BG166" i="9" l="1"/>
  <c r="BF167" i="9" s="1"/>
  <c r="BH167" i="9" s="1"/>
  <c r="BK80" i="9" s="1"/>
  <c r="BL80" i="9"/>
  <c r="BG167" i="9" l="1"/>
  <c r="BF168" i="9" s="1"/>
  <c r="BH168" i="9" s="1"/>
  <c r="BK81" i="9" s="1"/>
  <c r="BL81" i="9"/>
  <c r="BG168" i="9" l="1"/>
  <c r="BF169" i="9" s="1"/>
  <c r="BH169" i="9" s="1"/>
  <c r="BK82" i="9" s="1"/>
  <c r="BL82" i="9"/>
  <c r="BG169" i="9" l="1"/>
  <c r="BF170" i="9" s="1"/>
  <c r="BH170" i="9" s="1"/>
  <c r="BK83" i="9" s="1"/>
  <c r="BL83" i="9"/>
  <c r="BG170" i="9" l="1"/>
  <c r="BF171" i="9" s="1"/>
  <c r="BH171" i="9" s="1"/>
  <c r="BK84" i="9" s="1"/>
  <c r="BL84" i="9"/>
  <c r="BG171" i="9" l="1"/>
  <c r="BF172" i="9" s="1"/>
  <c r="BH172" i="9" s="1"/>
  <c r="BK85" i="9" s="1"/>
  <c r="BL85" i="9"/>
  <c r="BG172" i="9" l="1"/>
  <c r="BF173" i="9" s="1"/>
  <c r="BH173" i="9" s="1"/>
  <c r="BK86" i="9" s="1"/>
  <c r="BL86" i="9"/>
  <c r="BG173" i="9" l="1"/>
  <c r="BF174" i="9" s="1"/>
  <c r="BH174" i="9" s="1"/>
  <c r="BK87" i="9" s="1"/>
  <c r="BL87" i="9"/>
  <c r="BG174" i="9" l="1"/>
  <c r="BF175" i="9" s="1"/>
  <c r="BH175" i="9" s="1"/>
  <c r="BK88" i="9" s="1"/>
  <c r="R15" i="1"/>
  <c r="BL88" i="9"/>
  <c r="T15" i="1" l="1"/>
  <c r="V15" i="1" s="1"/>
  <c r="AA15" i="1" s="1"/>
  <c r="BG175" i="9"/>
  <c r="BF176" i="9" s="1"/>
  <c r="BH176" i="9" s="1"/>
  <c r="BK89" i="9" s="1"/>
  <c r="BL89" i="9"/>
  <c r="AF15" i="1" l="1"/>
  <c r="Y15" i="1"/>
  <c r="AR18" i="1"/>
  <c r="AS18" i="1" s="1"/>
  <c r="BG176" i="9"/>
  <c r="BF177" i="9" s="1"/>
  <c r="BH177" i="9" s="1"/>
  <c r="BK90" i="9" s="1"/>
  <c r="BL90" i="9"/>
  <c r="AD15" i="1" l="1"/>
  <c r="AJ15" i="1"/>
  <c r="BG177" i="9"/>
  <c r="BF178" i="9" s="1"/>
  <c r="BH178" i="9" s="1"/>
  <c r="BK91" i="9" s="1"/>
  <c r="BL91" i="9"/>
  <c r="BG178" i="9" l="1"/>
  <c r="BF179" i="9" s="1"/>
  <c r="BH179" i="9" s="1"/>
  <c r="BK92" i="9" s="1"/>
  <c r="BL92" i="9"/>
  <c r="BG179" i="9" l="1"/>
  <c r="BF180" i="9" s="1"/>
  <c r="BH180" i="9" s="1"/>
  <c r="BK93" i="9" s="1"/>
  <c r="BL93" i="9"/>
  <c r="BG180" i="9" l="1"/>
  <c r="BF181" i="9" s="1"/>
  <c r="BH181" i="9" s="1"/>
  <c r="BK94" i="9" s="1"/>
  <c r="BL94" i="9"/>
  <c r="BG181" i="9" l="1"/>
  <c r="BF182" i="9" s="1"/>
  <c r="BH182" i="9" s="1"/>
  <c r="BK95" i="9" s="1"/>
  <c r="BL95" i="9"/>
  <c r="BG182" i="9" l="1"/>
  <c r="BF183" i="9" s="1"/>
  <c r="BH183" i="9" s="1"/>
  <c r="BK96" i="9" s="1"/>
  <c r="BL96" i="9"/>
  <c r="BG183" i="9" l="1"/>
  <c r="BF184" i="9" s="1"/>
  <c r="BH184" i="9" s="1"/>
  <c r="BK97" i="9" s="1"/>
  <c r="BL97" i="9"/>
  <c r="BG184" i="9" l="1"/>
  <c r="BF185" i="9" s="1"/>
  <c r="BH185" i="9" s="1"/>
  <c r="BK98" i="9" s="1"/>
  <c r="BL98" i="9"/>
  <c r="AS7" i="9" l="1"/>
  <c r="BG185" i="9"/>
  <c r="BF186" i="9" s="1"/>
  <c r="BH186" i="9" s="1"/>
  <c r="BK99" i="9" s="1"/>
  <c r="BL99" i="9"/>
  <c r="BG186" i="9" l="1"/>
  <c r="BF187" i="9" s="1"/>
  <c r="BH187" i="9" s="1"/>
  <c r="BK100" i="9" s="1"/>
  <c r="BL100" i="9"/>
  <c r="BG187" i="9" l="1"/>
  <c r="BF188" i="9" s="1"/>
  <c r="BH188" i="9" s="1"/>
  <c r="BK101" i="9" s="1"/>
  <c r="BL101" i="9"/>
  <c r="BG188" i="9" l="1"/>
  <c r="BF189" i="9" s="1"/>
  <c r="BH189" i="9" s="1"/>
  <c r="BK102" i="9" s="1"/>
  <c r="BL102" i="9"/>
  <c r="BG189" i="9" l="1"/>
  <c r="BF190" i="9" s="1"/>
  <c r="BH190" i="9" s="1"/>
  <c r="BK103" i="9" s="1"/>
  <c r="BL103" i="9"/>
  <c r="BG190" i="9" l="1"/>
  <c r="BF191" i="9" s="1"/>
  <c r="BH191" i="9" s="1"/>
  <c r="BK104" i="9" s="1"/>
  <c r="BL104" i="9"/>
  <c r="BG191" i="9" l="1"/>
  <c r="BF192" i="9" s="1"/>
  <c r="BH192" i="9" s="1"/>
  <c r="BK105" i="9" s="1"/>
  <c r="BL105" i="9"/>
  <c r="BG192" i="9" l="1"/>
  <c r="BF193" i="9" s="1"/>
  <c r="BH193" i="9" s="1"/>
  <c r="BK106" i="9" s="1"/>
  <c r="BL106" i="9"/>
  <c r="BG193" i="9" l="1"/>
  <c r="BF194" i="9" s="1"/>
  <c r="BH194" i="9" s="1"/>
  <c r="BK107" i="9" s="1"/>
  <c r="BL107" i="9"/>
  <c r="BG194" i="9" l="1"/>
  <c r="BF195" i="9" s="1"/>
  <c r="BH195" i="9" s="1"/>
  <c r="BK108" i="9" s="1"/>
  <c r="BL108" i="9"/>
  <c r="BG195" i="9" l="1"/>
  <c r="BF196" i="9" s="1"/>
  <c r="BH196" i="9" s="1"/>
  <c r="BK109" i="9" s="1"/>
  <c r="BL109" i="9"/>
  <c r="BG196" i="9" l="1"/>
  <c r="BF197" i="9" s="1"/>
  <c r="BH197" i="9" s="1"/>
  <c r="BK110" i="9" s="1"/>
  <c r="BL110" i="9"/>
  <c r="BG197" i="9" l="1"/>
  <c r="BF198" i="9" s="1"/>
  <c r="BH198" i="9" s="1"/>
  <c r="BK111" i="9" s="1"/>
  <c r="BL111" i="9"/>
  <c r="BG198" i="9" l="1"/>
  <c r="BF199" i="9" s="1"/>
  <c r="BH199" i="9" s="1"/>
  <c r="BK112" i="9" s="1"/>
  <c r="BL112" i="9"/>
  <c r="BG199" i="9" l="1"/>
  <c r="BF200" i="9" s="1"/>
  <c r="BH200" i="9" s="1"/>
  <c r="BK113" i="9" s="1"/>
  <c r="BL113" i="9"/>
  <c r="BG200" i="9" l="1"/>
  <c r="BF201" i="9" s="1"/>
  <c r="BH201" i="9" s="1"/>
  <c r="BK114" i="9" s="1"/>
  <c r="BL114" i="9"/>
  <c r="BG201" i="9" l="1"/>
  <c r="BF202" i="9" s="1"/>
  <c r="BH202" i="9" s="1"/>
  <c r="BK115" i="9" s="1"/>
  <c r="BL115" i="9"/>
  <c r="BG202" i="9" l="1"/>
  <c r="BF203" i="9" s="1"/>
  <c r="BH203" i="9" s="1"/>
  <c r="BK116" i="9" s="1"/>
  <c r="BL116" i="9"/>
  <c r="BG203" i="9" l="1"/>
  <c r="BF204" i="9" s="1"/>
  <c r="BH204" i="9" s="1"/>
  <c r="BK117" i="9" s="1"/>
  <c r="BL117" i="9"/>
  <c r="BG204" i="9" l="1"/>
  <c r="BF205" i="9" s="1"/>
  <c r="BH205" i="9" s="1"/>
  <c r="BK118" i="9" s="1"/>
  <c r="BL118" i="9"/>
  <c r="BG205" i="9" l="1"/>
  <c r="BF206" i="9" s="1"/>
  <c r="BH206" i="9" s="1"/>
  <c r="BK119" i="9" s="1"/>
  <c r="BL119" i="9"/>
  <c r="BG206" i="9" l="1"/>
  <c r="BF207" i="9" s="1"/>
  <c r="BH207" i="9" s="1"/>
  <c r="BK120" i="9" s="1"/>
  <c r="BL120" i="9"/>
  <c r="BG207" i="9" l="1"/>
  <c r="BF208" i="9" s="1"/>
  <c r="BH208" i="9" s="1"/>
  <c r="BK121" i="9" s="1"/>
  <c r="BL121" i="9"/>
  <c r="BG208" i="9" l="1"/>
  <c r="BF209" i="9" s="1"/>
  <c r="BH209" i="9" s="1"/>
  <c r="BK122" i="9" s="1"/>
  <c r="BL122" i="9"/>
  <c r="BG209" i="9" l="1"/>
  <c r="BF210" i="9" s="1"/>
  <c r="BH210" i="9" s="1"/>
  <c r="BK123" i="9" s="1"/>
  <c r="BL123" i="9"/>
  <c r="BG210" i="9" l="1"/>
  <c r="BF211" i="9" s="1"/>
  <c r="BH211" i="9" s="1"/>
  <c r="BK124" i="9" s="1"/>
  <c r="BL124" i="9"/>
  <c r="BG211" i="9" l="1"/>
  <c r="BF212" i="9" s="1"/>
  <c r="BH212" i="9" s="1"/>
  <c r="BK125" i="9" s="1"/>
  <c r="BL125" i="9"/>
  <c r="BG212" i="9" l="1"/>
  <c r="BF213" i="9" s="1"/>
  <c r="BH213" i="9" s="1"/>
  <c r="BK126" i="9" s="1"/>
  <c r="BL126" i="9"/>
  <c r="BG213" i="9" l="1"/>
  <c r="BF214" i="9" s="1"/>
  <c r="BH214" i="9" s="1"/>
  <c r="BK127" i="9" s="1"/>
  <c r="BL127" i="9"/>
  <c r="BG214" i="9" l="1"/>
  <c r="BF215" i="9" s="1"/>
  <c r="BH215" i="9" s="1"/>
  <c r="BK128" i="9" s="1"/>
  <c r="BL128" i="9"/>
  <c r="BG215" i="9" l="1"/>
  <c r="BF216" i="9" s="1"/>
  <c r="BH216" i="9" s="1"/>
  <c r="BK129" i="9" s="1"/>
  <c r="BL129" i="9"/>
  <c r="BG216" i="9" l="1"/>
  <c r="BF217" i="9" s="1"/>
  <c r="BH217" i="9" s="1"/>
  <c r="BK130" i="9" s="1"/>
  <c r="BL130" i="9"/>
  <c r="BG217" i="9" l="1"/>
  <c r="BF218" i="9" s="1"/>
  <c r="BH218" i="9" s="1"/>
  <c r="BK131" i="9" s="1"/>
  <c r="BL131" i="9"/>
  <c r="BG218" i="9" l="1"/>
  <c r="BF219" i="9" s="1"/>
  <c r="BH219" i="9" s="1"/>
  <c r="BK132" i="9" s="1"/>
  <c r="BL132" i="9"/>
  <c r="BG219" i="9" l="1"/>
  <c r="BF220" i="9" s="1"/>
  <c r="BH220" i="9" s="1"/>
  <c r="BK133" i="9" s="1"/>
  <c r="BL133" i="9"/>
  <c r="BG220" i="9" l="1"/>
  <c r="BF221" i="9" s="1"/>
  <c r="BH221" i="9" s="1"/>
  <c r="BK134" i="9" s="1"/>
  <c r="BL134" i="9"/>
  <c r="BG221" i="9" l="1"/>
  <c r="BF222" i="9" s="1"/>
  <c r="BH222" i="9" s="1"/>
  <c r="BK135" i="9" s="1"/>
  <c r="BL135" i="9"/>
  <c r="BG222" i="9" l="1"/>
  <c r="BF223" i="9" s="1"/>
  <c r="BH223" i="9" s="1"/>
  <c r="BK136" i="9" s="1"/>
  <c r="BL136" i="9"/>
  <c r="BG223" i="9" l="1"/>
  <c r="BF224" i="9" s="1"/>
  <c r="BH224" i="9" s="1"/>
  <c r="BK137" i="9" s="1"/>
  <c r="BL137" i="9"/>
  <c r="BG224" i="9" l="1"/>
  <c r="BF225" i="9" s="1"/>
  <c r="BH225" i="9" s="1"/>
  <c r="BK138" i="9" s="1"/>
  <c r="BL138" i="9"/>
  <c r="BG225" i="9" l="1"/>
  <c r="BF226" i="9" s="1"/>
  <c r="BH226" i="9" s="1"/>
  <c r="BK139" i="9" s="1"/>
  <c r="BL139" i="9"/>
  <c r="BG226" i="9" l="1"/>
  <c r="BF227" i="9" s="1"/>
  <c r="BH227" i="9" s="1"/>
  <c r="BK140" i="9" s="1"/>
  <c r="BL140" i="9"/>
  <c r="BG227" i="9" l="1"/>
  <c r="BF228" i="9" s="1"/>
  <c r="BH228" i="9" s="1"/>
  <c r="BK141" i="9" s="1"/>
  <c r="BL141" i="9"/>
  <c r="BG228" i="9" l="1"/>
  <c r="BF229" i="9" s="1"/>
  <c r="BH229" i="9" s="1"/>
  <c r="BK142" i="9" s="1"/>
  <c r="BL142" i="9"/>
  <c r="BG229" i="9" l="1"/>
  <c r="BF230" i="9" s="1"/>
  <c r="BH230" i="9" s="1"/>
  <c r="BK143" i="9" s="1"/>
  <c r="BL143" i="9"/>
  <c r="BG230" i="9" l="1"/>
  <c r="BF231" i="9" s="1"/>
  <c r="BH231" i="9" s="1"/>
  <c r="BK144" i="9" s="1"/>
  <c r="BL144" i="9"/>
  <c r="BG231" i="9" l="1"/>
  <c r="BF232" i="9" s="1"/>
  <c r="BH232" i="9" s="1"/>
  <c r="BK145" i="9" s="1"/>
  <c r="BL145" i="9"/>
  <c r="BG232" i="9" l="1"/>
  <c r="BF233" i="9" s="1"/>
  <c r="BH233" i="9" s="1"/>
  <c r="BK146" i="9" s="1"/>
  <c r="BL146" i="9"/>
  <c r="BG233" i="9" l="1"/>
  <c r="BF234" i="9" s="1"/>
  <c r="BH234" i="9" s="1"/>
  <c r="BK147" i="9" s="1"/>
  <c r="BL147" i="9"/>
  <c r="BG234" i="9" l="1"/>
  <c r="BF235" i="9" s="1"/>
  <c r="BH235" i="9" s="1"/>
  <c r="BK148" i="9" s="1"/>
  <c r="BL148" i="9"/>
  <c r="BG235" i="9" l="1"/>
  <c r="BF236" i="9" s="1"/>
  <c r="BH236" i="9" s="1"/>
  <c r="BK149" i="9" s="1"/>
  <c r="BL149" i="9"/>
  <c r="BG236" i="9" l="1"/>
  <c r="BF237" i="9" s="1"/>
  <c r="BH237" i="9" s="1"/>
  <c r="BK150" i="9" s="1"/>
  <c r="BL150" i="9"/>
  <c r="BG237" i="9" l="1"/>
  <c r="BF238" i="9" s="1"/>
  <c r="BH238" i="9" s="1"/>
  <c r="BK151" i="9" s="1"/>
  <c r="BL151" i="9"/>
  <c r="BG238" i="9" l="1"/>
  <c r="BF239" i="9" s="1"/>
  <c r="BH239" i="9" s="1"/>
  <c r="BK152" i="9" s="1"/>
  <c r="BL152" i="9"/>
  <c r="BG239" i="9" l="1"/>
  <c r="BF240" i="9" s="1"/>
  <c r="BH240" i="9" s="1"/>
  <c r="BK153" i="9" s="1"/>
  <c r="BL153" i="9"/>
  <c r="BG240" i="9" l="1"/>
  <c r="BF241" i="9" s="1"/>
  <c r="BH241" i="9" s="1"/>
  <c r="BK154" i="9" s="1"/>
  <c r="BL154" i="9"/>
  <c r="BG241" i="9" l="1"/>
  <c r="BF242" i="9" s="1"/>
  <c r="BH242" i="9" s="1"/>
  <c r="BK155" i="9" s="1"/>
  <c r="BL155" i="9"/>
  <c r="BG242" i="9" l="1"/>
  <c r="BF243" i="9" s="1"/>
  <c r="BH243" i="9" s="1"/>
  <c r="BK156" i="9" s="1"/>
  <c r="BL156" i="9"/>
  <c r="BG243" i="9" l="1"/>
  <c r="BF244" i="9" s="1"/>
  <c r="BH244" i="9" s="1"/>
  <c r="BK157" i="9" s="1"/>
  <c r="BL157" i="9"/>
  <c r="BG244" i="9" l="1"/>
  <c r="BF245" i="9" s="1"/>
  <c r="BH245" i="9" s="1"/>
  <c r="BK158" i="9" s="1"/>
  <c r="BL158" i="9"/>
  <c r="BG245" i="9" l="1"/>
  <c r="BF246" i="9" s="1"/>
  <c r="BH246" i="9" s="1"/>
  <c r="BK159" i="9" s="1"/>
  <c r="BL159" i="9"/>
  <c r="BG246" i="9" l="1"/>
  <c r="BF247" i="9" s="1"/>
  <c r="BH247" i="9" s="1"/>
  <c r="BK160" i="9" s="1"/>
  <c r="BL160" i="9"/>
  <c r="BG247" i="9" l="1"/>
  <c r="BF248" i="9" s="1"/>
  <c r="BH248" i="9" s="1"/>
  <c r="BK161" i="9" s="1"/>
  <c r="BL161" i="9"/>
  <c r="BG248" i="9" l="1"/>
  <c r="BF249" i="9" s="1"/>
  <c r="BH249" i="9" s="1"/>
  <c r="BK162" i="9" s="1"/>
  <c r="BL162" i="9"/>
  <c r="BG249" i="9" l="1"/>
  <c r="BF250" i="9" s="1"/>
  <c r="BH250" i="9" s="1"/>
  <c r="BK163" i="9" s="1"/>
  <c r="BL163" i="9"/>
  <c r="BG250" i="9" l="1"/>
  <c r="BF251" i="9" s="1"/>
  <c r="BH251" i="9" s="1"/>
  <c r="BK164" i="9" s="1"/>
  <c r="BL164" i="9"/>
  <c r="BG251" i="9" l="1"/>
  <c r="BF252" i="9" s="1"/>
  <c r="BH252" i="9" s="1"/>
  <c r="BK165" i="9" s="1"/>
  <c r="BL165" i="9"/>
  <c r="BG252" i="9" l="1"/>
  <c r="BF253" i="9" s="1"/>
  <c r="BH253" i="9" s="1"/>
  <c r="BK166" i="9" s="1"/>
  <c r="BL166" i="9"/>
  <c r="BG253" i="9" l="1"/>
  <c r="BF254" i="9" s="1"/>
  <c r="BH254" i="9" s="1"/>
  <c r="BK167" i="9" s="1"/>
  <c r="BL167" i="9"/>
  <c r="BG254" i="9" l="1"/>
  <c r="BF255" i="9" s="1"/>
  <c r="BH255" i="9" s="1"/>
  <c r="BK168" i="9" s="1"/>
  <c r="BL168" i="9"/>
  <c r="BG255" i="9" l="1"/>
  <c r="BF256" i="9" s="1"/>
  <c r="BH256" i="9" s="1"/>
  <c r="BK169" i="9" s="1"/>
  <c r="BL169" i="9"/>
  <c r="BG256" i="9" l="1"/>
  <c r="BF257" i="9" s="1"/>
  <c r="BH257" i="9" s="1"/>
  <c r="BK170" i="9" s="1"/>
  <c r="BL170" i="9"/>
  <c r="BG257" i="9" l="1"/>
  <c r="BF258" i="9" s="1"/>
  <c r="BH258" i="9" s="1"/>
  <c r="BK171" i="9" s="1"/>
  <c r="BL171" i="9"/>
  <c r="BG258" i="9" l="1"/>
  <c r="BF259" i="9" s="1"/>
  <c r="BH259" i="9" s="1"/>
  <c r="BK172" i="9" s="1"/>
  <c r="BL172" i="9"/>
  <c r="BG259" i="9" l="1"/>
  <c r="BF260" i="9" s="1"/>
  <c r="BH260" i="9" s="1"/>
  <c r="BK173" i="9" s="1"/>
  <c r="BL173" i="9"/>
  <c r="BG260" i="9" l="1"/>
  <c r="BF261" i="9" s="1"/>
  <c r="BH261" i="9" s="1"/>
  <c r="BK174" i="9" s="1"/>
  <c r="BL174" i="9"/>
  <c r="BG261" i="9" l="1"/>
  <c r="BF262" i="9" s="1"/>
  <c r="BH262" i="9" s="1"/>
  <c r="BK175" i="9" s="1"/>
  <c r="BL175" i="9"/>
  <c r="BG262" i="9" l="1"/>
  <c r="BF263" i="9" s="1"/>
  <c r="BH263" i="9" s="1"/>
  <c r="BK176" i="9" s="1"/>
  <c r="BL176" i="9"/>
  <c r="BG263" i="9" l="1"/>
  <c r="BF264" i="9" s="1"/>
  <c r="BH264" i="9" s="1"/>
  <c r="BK177" i="9" s="1"/>
  <c r="BL177" i="9"/>
  <c r="BG264" i="9" l="1"/>
  <c r="BF265" i="9" s="1"/>
  <c r="BH265" i="9" s="1"/>
  <c r="BK178" i="9" s="1"/>
  <c r="BL178" i="9"/>
  <c r="BG265" i="9" l="1"/>
  <c r="BF266" i="9" s="1"/>
  <c r="BH266" i="9" s="1"/>
  <c r="BK179" i="9" s="1"/>
  <c r="R16" i="1"/>
  <c r="BL179" i="9"/>
  <c r="T16" i="1" l="1"/>
  <c r="V16" i="1" s="1"/>
  <c r="AA16" i="1" s="1"/>
  <c r="BG266" i="9"/>
  <c r="BF267" i="9" s="1"/>
  <c r="BH267" i="9" s="1"/>
  <c r="BK180" i="9" s="1"/>
  <c r="BL180" i="9"/>
  <c r="AF16" i="1" l="1"/>
  <c r="AR19" i="1"/>
  <c r="AS19" i="1" s="1"/>
  <c r="Y16" i="1"/>
  <c r="BG267" i="9"/>
  <c r="BF268" i="9" s="1"/>
  <c r="BH268" i="9" s="1"/>
  <c r="BK181" i="9" s="1"/>
  <c r="BL181" i="9"/>
  <c r="AD16" i="1" l="1"/>
  <c r="AJ16" i="1"/>
  <c r="BG268" i="9"/>
  <c r="BF269" i="9" s="1"/>
  <c r="BH269" i="9" s="1"/>
  <c r="BK182" i="9" s="1"/>
  <c r="BL182" i="9"/>
  <c r="BG269" i="9" l="1"/>
  <c r="BF270" i="9" s="1"/>
  <c r="BH270" i="9" s="1"/>
  <c r="BK183" i="9" s="1"/>
  <c r="BL183" i="9"/>
  <c r="BG270" i="9" l="1"/>
  <c r="BF271" i="9" s="1"/>
  <c r="BH271" i="9" s="1"/>
  <c r="BK184" i="9" s="1"/>
  <c r="BL184" i="9"/>
  <c r="BG271" i="9" l="1"/>
  <c r="BF272" i="9" s="1"/>
  <c r="BH272" i="9" s="1"/>
  <c r="BK185" i="9" s="1"/>
  <c r="BL185" i="9"/>
  <c r="BG272" i="9" l="1"/>
  <c r="BF273" i="9" s="1"/>
  <c r="BH273" i="9" s="1"/>
  <c r="BK186" i="9" s="1"/>
  <c r="BL186" i="9"/>
  <c r="BG273" i="9" l="1"/>
  <c r="BF274" i="9" s="1"/>
  <c r="BH274" i="9" s="1"/>
  <c r="BK187" i="9" s="1"/>
  <c r="BL187" i="9"/>
  <c r="BG274" i="9" l="1"/>
  <c r="BF275" i="9" s="1"/>
  <c r="BH275" i="9" s="1"/>
  <c r="BK188" i="9" s="1"/>
  <c r="BL188" i="9"/>
  <c r="BG275" i="9" l="1"/>
  <c r="BF276" i="9" s="1"/>
  <c r="BH276" i="9" s="1"/>
  <c r="BK189" i="9" s="1"/>
  <c r="AS8" i="9"/>
  <c r="BL189" i="9"/>
  <c r="BG276" i="9" l="1"/>
  <c r="BF277" i="9" s="1"/>
  <c r="BH277" i="9" s="1"/>
  <c r="BK190" i="9" s="1"/>
  <c r="BL190" i="9"/>
  <c r="BG277" i="9" l="1"/>
  <c r="BF278" i="9" s="1"/>
  <c r="BH278" i="9" s="1"/>
  <c r="BK191" i="9" s="1"/>
  <c r="BL191" i="9"/>
  <c r="BG278" i="9" l="1"/>
  <c r="BF279" i="9" s="1"/>
  <c r="BH279" i="9" s="1"/>
  <c r="BK192" i="9" s="1"/>
  <c r="BL192" i="9"/>
  <c r="BG279" i="9" l="1"/>
  <c r="BF280" i="9" s="1"/>
  <c r="BH280" i="9" s="1"/>
  <c r="BK193" i="9" s="1"/>
  <c r="BL193" i="9"/>
  <c r="BG280" i="9" l="1"/>
  <c r="BF281" i="9" s="1"/>
  <c r="BH281" i="9" s="1"/>
  <c r="BK194" i="9" s="1"/>
  <c r="BL194" i="9"/>
  <c r="BG281" i="9" l="1"/>
  <c r="BF282" i="9" s="1"/>
  <c r="BH282" i="9" s="1"/>
  <c r="BK195" i="9" s="1"/>
  <c r="BL195" i="9"/>
  <c r="BG282" i="9" l="1"/>
  <c r="BF283" i="9" s="1"/>
  <c r="BH283" i="9" s="1"/>
  <c r="BK196" i="9" s="1"/>
  <c r="BL196" i="9"/>
  <c r="BG283" i="9" l="1"/>
  <c r="BF284" i="9" s="1"/>
  <c r="BH284" i="9" s="1"/>
  <c r="BK197" i="9" s="1"/>
  <c r="BL197" i="9"/>
  <c r="BG284" i="9" l="1"/>
  <c r="BF285" i="9" s="1"/>
  <c r="BH285" i="9" s="1"/>
  <c r="BK198" i="9" s="1"/>
  <c r="BL198" i="9"/>
  <c r="BG285" i="9" l="1"/>
  <c r="BF286" i="9" s="1"/>
  <c r="BH286" i="9" s="1"/>
  <c r="BK199" i="9" s="1"/>
  <c r="BL199" i="9"/>
  <c r="BG286" i="9" l="1"/>
  <c r="BF287" i="9" s="1"/>
  <c r="BH287" i="9" s="1"/>
  <c r="BK200" i="9" s="1"/>
  <c r="BL200" i="9"/>
  <c r="BG287" i="9" l="1"/>
  <c r="BF288" i="9" s="1"/>
  <c r="BH288" i="9" s="1"/>
  <c r="BK201" i="9" s="1"/>
  <c r="BL201" i="9"/>
  <c r="BG288" i="9" l="1"/>
  <c r="BF289" i="9" s="1"/>
  <c r="BH289" i="9" s="1"/>
  <c r="BK202" i="9" s="1"/>
  <c r="BL202" i="9"/>
  <c r="BG289" i="9" l="1"/>
  <c r="BF290" i="9" s="1"/>
  <c r="BH290" i="9" s="1"/>
  <c r="BK203" i="9" s="1"/>
  <c r="BL203" i="9"/>
  <c r="BG290" i="9" l="1"/>
  <c r="BF291" i="9" s="1"/>
  <c r="BH291" i="9" s="1"/>
  <c r="BK204" i="9" s="1"/>
  <c r="BL204" i="9"/>
  <c r="BG291" i="9" l="1"/>
  <c r="BF292" i="9" s="1"/>
  <c r="BH292" i="9" s="1"/>
  <c r="BK205" i="9" s="1"/>
  <c r="BL205" i="9"/>
  <c r="BG292" i="9" l="1"/>
  <c r="BF293" i="9" s="1"/>
  <c r="BH293" i="9" s="1"/>
  <c r="BK206" i="9" s="1"/>
  <c r="BL206" i="9"/>
  <c r="BG293" i="9" l="1"/>
  <c r="BF294" i="9" s="1"/>
  <c r="BH294" i="9" s="1"/>
  <c r="BK207" i="9" s="1"/>
  <c r="BL207" i="9"/>
  <c r="BG294" i="9" l="1"/>
  <c r="BF295" i="9" s="1"/>
  <c r="BH295" i="9" s="1"/>
  <c r="BK208" i="9" s="1"/>
  <c r="BL208" i="9"/>
  <c r="BG295" i="9" l="1"/>
  <c r="BF296" i="9" s="1"/>
  <c r="BH296" i="9" s="1"/>
  <c r="BK209" i="9" s="1"/>
  <c r="BL209" i="9"/>
  <c r="BG296" i="9" l="1"/>
  <c r="BF297" i="9" s="1"/>
  <c r="BH297" i="9" s="1"/>
  <c r="BK210" i="9" s="1"/>
  <c r="BL210" i="9"/>
  <c r="BG297" i="9" l="1"/>
  <c r="BF298" i="9" s="1"/>
  <c r="BH298" i="9" s="1"/>
  <c r="BK211" i="9" s="1"/>
  <c r="BL211" i="9"/>
  <c r="BG298" i="9" l="1"/>
  <c r="BF299" i="9" s="1"/>
  <c r="BH299" i="9" s="1"/>
  <c r="BK212" i="9" s="1"/>
  <c r="BL212" i="9"/>
  <c r="BG299" i="9" l="1"/>
  <c r="BF300" i="9" s="1"/>
  <c r="BH300" i="9" s="1"/>
  <c r="BK213" i="9" s="1"/>
  <c r="BL213" i="9"/>
  <c r="BG300" i="9" l="1"/>
  <c r="BF301" i="9" s="1"/>
  <c r="BH301" i="9" s="1"/>
  <c r="BK214" i="9" s="1"/>
  <c r="BL214" i="9"/>
  <c r="BG301" i="9" l="1"/>
  <c r="BF302" i="9" s="1"/>
  <c r="BH302" i="9" s="1"/>
  <c r="BK215" i="9" s="1"/>
  <c r="BL215" i="9"/>
  <c r="BG302" i="9" l="1"/>
  <c r="BF303" i="9" s="1"/>
  <c r="BH303" i="9" s="1"/>
  <c r="BK216" i="9" s="1"/>
  <c r="BL216" i="9"/>
  <c r="BG303" i="9" l="1"/>
  <c r="BF304" i="9" s="1"/>
  <c r="BH304" i="9" s="1"/>
  <c r="BK217" i="9" s="1"/>
  <c r="BL217" i="9"/>
  <c r="BG304" i="9" l="1"/>
  <c r="BF305" i="9" s="1"/>
  <c r="BH305" i="9" s="1"/>
  <c r="BK218" i="9" s="1"/>
  <c r="BL218" i="9"/>
  <c r="BG305" i="9" l="1"/>
  <c r="BF306" i="9" s="1"/>
  <c r="BH306" i="9" s="1"/>
  <c r="BK219" i="9" s="1"/>
  <c r="BL219" i="9"/>
  <c r="BG306" i="9" l="1"/>
  <c r="BF307" i="9" s="1"/>
  <c r="BH307" i="9" s="1"/>
  <c r="BK220" i="9" s="1"/>
  <c r="BL220" i="9"/>
  <c r="BG307" i="9" l="1"/>
  <c r="BF308" i="9" s="1"/>
  <c r="BH308" i="9" s="1"/>
  <c r="BK221" i="9" s="1"/>
  <c r="BL221" i="9"/>
  <c r="BG308" i="9" l="1"/>
  <c r="BF309" i="9" s="1"/>
  <c r="BH309" i="9" s="1"/>
  <c r="BK222" i="9" s="1"/>
  <c r="BL222" i="9"/>
  <c r="BG309" i="9" l="1"/>
  <c r="BF310" i="9" s="1"/>
  <c r="BH310" i="9" s="1"/>
  <c r="BK223" i="9" s="1"/>
  <c r="BL223" i="9"/>
  <c r="BG310" i="9" l="1"/>
  <c r="BF311" i="9" s="1"/>
  <c r="BH311" i="9" s="1"/>
  <c r="BK224" i="9" s="1"/>
  <c r="BL224" i="9"/>
  <c r="BG311" i="9" l="1"/>
  <c r="BF312" i="9" s="1"/>
  <c r="BH312" i="9" s="1"/>
  <c r="BK225" i="9" s="1"/>
  <c r="BL225" i="9"/>
  <c r="BG312" i="9" l="1"/>
  <c r="BF313" i="9" s="1"/>
  <c r="BH313" i="9" s="1"/>
  <c r="BK226" i="9" s="1"/>
  <c r="BL226" i="9"/>
  <c r="BG313" i="9" l="1"/>
  <c r="BF314" i="9" s="1"/>
  <c r="BH314" i="9" s="1"/>
  <c r="BK227" i="9" s="1"/>
  <c r="BL227" i="9"/>
  <c r="BG314" i="9" l="1"/>
  <c r="BF315" i="9" s="1"/>
  <c r="BH315" i="9" s="1"/>
  <c r="BK228" i="9" s="1"/>
  <c r="BL228" i="9"/>
  <c r="BG315" i="9" l="1"/>
  <c r="BF316" i="9" s="1"/>
  <c r="BH316" i="9" s="1"/>
  <c r="BK229" i="9" s="1"/>
  <c r="BL229" i="9"/>
  <c r="BG316" i="9" l="1"/>
  <c r="BF317" i="9" s="1"/>
  <c r="BH317" i="9" s="1"/>
  <c r="BK230" i="9" s="1"/>
  <c r="BL230" i="9"/>
  <c r="BG317" i="9" l="1"/>
  <c r="BF318" i="9" s="1"/>
  <c r="BH318" i="9" s="1"/>
  <c r="BK231" i="9" s="1"/>
  <c r="BL231" i="9"/>
  <c r="BG318" i="9" l="1"/>
  <c r="BF319" i="9" s="1"/>
  <c r="BH319" i="9" s="1"/>
  <c r="BK232" i="9" s="1"/>
  <c r="BL232" i="9"/>
  <c r="BG319" i="9" l="1"/>
  <c r="BF320" i="9" s="1"/>
  <c r="BH320" i="9" s="1"/>
  <c r="BK233" i="9" s="1"/>
  <c r="BL233" i="9"/>
  <c r="BG320" i="9" l="1"/>
  <c r="BF321" i="9" s="1"/>
  <c r="BH321" i="9" s="1"/>
  <c r="BK234" i="9" s="1"/>
  <c r="BL234" i="9"/>
  <c r="BG321" i="9" l="1"/>
  <c r="BF322" i="9" s="1"/>
  <c r="BH322" i="9" s="1"/>
  <c r="BK235" i="9" s="1"/>
  <c r="BL235" i="9"/>
  <c r="BG322" i="9" l="1"/>
  <c r="BF323" i="9" s="1"/>
  <c r="BH323" i="9" s="1"/>
  <c r="BK236" i="9" s="1"/>
  <c r="BL236" i="9"/>
  <c r="BG323" i="9" l="1"/>
  <c r="BF324" i="9" s="1"/>
  <c r="BH324" i="9" s="1"/>
  <c r="BK237" i="9" s="1"/>
  <c r="BL237" i="9"/>
  <c r="BG324" i="9" l="1"/>
  <c r="BF325" i="9" s="1"/>
  <c r="BH325" i="9" s="1"/>
  <c r="BK238" i="9" s="1"/>
  <c r="BL238" i="9"/>
  <c r="BG325" i="9" l="1"/>
  <c r="BF326" i="9" s="1"/>
  <c r="BH326" i="9" s="1"/>
  <c r="BK239" i="9" s="1"/>
  <c r="BL239" i="9"/>
  <c r="BG326" i="9" l="1"/>
  <c r="BF327" i="9" s="1"/>
  <c r="BH327" i="9" s="1"/>
  <c r="BK240" i="9" s="1"/>
  <c r="BL240" i="9"/>
  <c r="BG327" i="9" l="1"/>
  <c r="BF328" i="9" s="1"/>
  <c r="BH328" i="9" s="1"/>
  <c r="BK241" i="9" s="1"/>
  <c r="BL241" i="9"/>
  <c r="BG328" i="9" l="1"/>
  <c r="BF329" i="9" s="1"/>
  <c r="BH329" i="9" s="1"/>
  <c r="BK242" i="9" s="1"/>
  <c r="BL242" i="9"/>
  <c r="BG329" i="9" l="1"/>
  <c r="BF330" i="9" s="1"/>
  <c r="BH330" i="9" s="1"/>
  <c r="BK243" i="9" s="1"/>
  <c r="BL243" i="9"/>
  <c r="BG330" i="9" l="1"/>
  <c r="BF331" i="9" s="1"/>
  <c r="BH331" i="9" s="1"/>
  <c r="BK244" i="9" s="1"/>
  <c r="BL244" i="9"/>
  <c r="BG331" i="9" l="1"/>
  <c r="BF332" i="9" s="1"/>
  <c r="BH332" i="9" s="1"/>
  <c r="BK245" i="9" s="1"/>
  <c r="BL245" i="9"/>
  <c r="BG332" i="9" l="1"/>
  <c r="BF333" i="9" s="1"/>
  <c r="BH333" i="9" s="1"/>
  <c r="BK246" i="9" s="1"/>
  <c r="BL246" i="9"/>
  <c r="BG333" i="9" l="1"/>
  <c r="BF334" i="9" s="1"/>
  <c r="BH334" i="9" s="1"/>
  <c r="BK247" i="9" s="1"/>
  <c r="BL247" i="9"/>
  <c r="BG334" i="9" l="1"/>
  <c r="BF335" i="9" s="1"/>
  <c r="BH335" i="9" s="1"/>
  <c r="BK248" i="9" s="1"/>
  <c r="BL248" i="9"/>
  <c r="BG335" i="9" l="1"/>
  <c r="BF336" i="9" s="1"/>
  <c r="BH336" i="9" s="1"/>
  <c r="BK249" i="9" s="1"/>
  <c r="BL249" i="9"/>
  <c r="BG336" i="9" l="1"/>
  <c r="BF337" i="9" s="1"/>
  <c r="BH337" i="9" s="1"/>
  <c r="BK250" i="9" s="1"/>
  <c r="BL250" i="9"/>
  <c r="BG337" i="9" l="1"/>
  <c r="BF338" i="9" s="1"/>
  <c r="BH338" i="9" s="1"/>
  <c r="BK251" i="9" s="1"/>
  <c r="BL251" i="9"/>
  <c r="BG338" i="9" l="1"/>
  <c r="BF339" i="9" s="1"/>
  <c r="BH339" i="9" s="1"/>
  <c r="BK252" i="9" s="1"/>
  <c r="BL252" i="9"/>
  <c r="BG339" i="9" l="1"/>
  <c r="BF340" i="9" s="1"/>
  <c r="BH340" i="9" s="1"/>
  <c r="BK253" i="9" s="1"/>
  <c r="BL253" i="9"/>
  <c r="BG340" i="9" l="1"/>
  <c r="BF341" i="9" s="1"/>
  <c r="BH341" i="9" s="1"/>
  <c r="BK254" i="9" s="1"/>
  <c r="BL254" i="9"/>
  <c r="BG341" i="9" l="1"/>
  <c r="BF342" i="9" s="1"/>
  <c r="BH342" i="9" s="1"/>
  <c r="BK255" i="9" s="1"/>
  <c r="BL255" i="9"/>
  <c r="BG342" i="9" l="1"/>
  <c r="BF343" i="9" s="1"/>
  <c r="BH343" i="9" s="1"/>
  <c r="BK256" i="9" s="1"/>
  <c r="BL256" i="9"/>
  <c r="BG343" i="9" l="1"/>
  <c r="BF344" i="9" s="1"/>
  <c r="BH344" i="9" s="1"/>
  <c r="BK257" i="9" s="1"/>
  <c r="BL257" i="9"/>
  <c r="BG344" i="9" l="1"/>
  <c r="BF345" i="9" s="1"/>
  <c r="BH345" i="9" s="1"/>
  <c r="BK258" i="9" s="1"/>
  <c r="BL258" i="9"/>
  <c r="BG345" i="9" l="1"/>
  <c r="BF346" i="9" s="1"/>
  <c r="BH346" i="9" s="1"/>
  <c r="BK259" i="9" s="1"/>
  <c r="BL259" i="9"/>
  <c r="BG346" i="9" l="1"/>
  <c r="BF347" i="9" s="1"/>
  <c r="BH347" i="9" s="1"/>
  <c r="BK260" i="9" s="1"/>
  <c r="BL260" i="9"/>
  <c r="BG347" i="9" l="1"/>
  <c r="BF348" i="9" s="1"/>
  <c r="BH348" i="9" s="1"/>
  <c r="BK261" i="9" s="1"/>
  <c r="BL261" i="9"/>
  <c r="BG348" i="9" l="1"/>
  <c r="BF349" i="9" s="1"/>
  <c r="BH349" i="9" s="1"/>
  <c r="BK262" i="9" s="1"/>
  <c r="BL262" i="9"/>
  <c r="BG349" i="9" l="1"/>
  <c r="BF350" i="9" s="1"/>
  <c r="BH350" i="9" s="1"/>
  <c r="BK263" i="9" s="1"/>
  <c r="BL263" i="9"/>
  <c r="BG350" i="9" l="1"/>
  <c r="BF351" i="9" s="1"/>
  <c r="BH351" i="9" s="1"/>
  <c r="BK264" i="9" s="1"/>
  <c r="BL264" i="9"/>
  <c r="BG351" i="9" l="1"/>
  <c r="BF352" i="9" s="1"/>
  <c r="BH352" i="9" s="1"/>
  <c r="BK265" i="9" s="1"/>
  <c r="BL265" i="9"/>
  <c r="BG352" i="9" l="1"/>
  <c r="BF353" i="9" s="1"/>
  <c r="BH353" i="9" s="1"/>
  <c r="BK266" i="9" s="1"/>
  <c r="BL266" i="9"/>
  <c r="BG353" i="9" l="1"/>
  <c r="BF354" i="9" s="1"/>
  <c r="BH354" i="9" s="1"/>
  <c r="BK267" i="9" s="1"/>
  <c r="BL267" i="9"/>
  <c r="BG354" i="9" l="1"/>
  <c r="BF355" i="9" s="1"/>
  <c r="BH355" i="9" s="1"/>
  <c r="BK268" i="9" s="1"/>
  <c r="BL268" i="9"/>
  <c r="BG355" i="9" l="1"/>
  <c r="BF356" i="9" s="1"/>
  <c r="BH356" i="9" s="1"/>
  <c r="BK269" i="9" s="1"/>
  <c r="BL269" i="9"/>
  <c r="BG356" i="9" l="1"/>
  <c r="BF357" i="9" s="1"/>
  <c r="BH357" i="9" s="1"/>
  <c r="BK270" i="9" s="1"/>
  <c r="R17" i="1"/>
  <c r="BL270" i="9"/>
  <c r="T17" i="1" l="1"/>
  <c r="V17" i="1" s="1"/>
  <c r="AA17" i="1" s="1"/>
  <c r="BG357" i="9"/>
  <c r="BF358" i="9" s="1"/>
  <c r="BH358" i="9" s="1"/>
  <c r="BK271" i="9" s="1"/>
  <c r="BL271" i="9"/>
  <c r="AF17" i="1" l="1"/>
  <c r="Y17" i="1"/>
  <c r="AR20" i="1"/>
  <c r="AS20" i="1" s="1"/>
  <c r="BG358" i="9"/>
  <c r="BF359" i="9" s="1"/>
  <c r="BH359" i="9" s="1"/>
  <c r="BK272" i="9" s="1"/>
  <c r="BL272" i="9"/>
  <c r="AJ17" i="1" l="1"/>
  <c r="AD17" i="1"/>
  <c r="BG359" i="9"/>
  <c r="BF360" i="9" s="1"/>
  <c r="BH360" i="9" s="1"/>
  <c r="BK273" i="9" s="1"/>
  <c r="BL273" i="9"/>
  <c r="BG360" i="9" l="1"/>
  <c r="BF361" i="9" s="1"/>
  <c r="BH361" i="9" s="1"/>
  <c r="BK274" i="9" s="1"/>
  <c r="BL274" i="9"/>
  <c r="BG361" i="9" l="1"/>
  <c r="BF362" i="9" s="1"/>
  <c r="BH362" i="9" s="1"/>
  <c r="BK275" i="9" s="1"/>
  <c r="BL275" i="9"/>
  <c r="BG362" i="9" l="1"/>
  <c r="BF363" i="9" s="1"/>
  <c r="BH363" i="9" s="1"/>
  <c r="BK276" i="9" s="1"/>
  <c r="BL276" i="9"/>
  <c r="BG363" i="9" l="1"/>
  <c r="BF364" i="9" s="1"/>
  <c r="BH364" i="9" s="1"/>
  <c r="BK277" i="9" s="1"/>
  <c r="BL277" i="9"/>
  <c r="BG364" i="9" l="1"/>
  <c r="BF365" i="9" s="1"/>
  <c r="BH365" i="9" s="1"/>
  <c r="BK278" i="9" s="1"/>
  <c r="BL278" i="9"/>
  <c r="BG365" i="9" l="1"/>
  <c r="BF366" i="9" s="1"/>
  <c r="BH366" i="9" s="1"/>
  <c r="BK279" i="9" s="1"/>
  <c r="BL279" i="9"/>
  <c r="BG366" i="9" l="1"/>
  <c r="BF367" i="9" s="1"/>
  <c r="BH367" i="9" s="1"/>
  <c r="BK280" i="9" s="1"/>
  <c r="BL280" i="9"/>
  <c r="BG367" i="9" l="1"/>
  <c r="BF368" i="9" s="1"/>
  <c r="BH368" i="9" s="1"/>
  <c r="BK281" i="9" s="1"/>
  <c r="BL281" i="9"/>
  <c r="BG368" i="9" l="1"/>
  <c r="BF369" i="9" s="1"/>
  <c r="BH369" i="9" s="1"/>
  <c r="BK282" i="9" s="1"/>
  <c r="BL282" i="9"/>
  <c r="BG369" i="9" l="1"/>
  <c r="BF370" i="9" s="1"/>
  <c r="BH370" i="9" s="1"/>
  <c r="BK283" i="9" s="1"/>
  <c r="BL283" i="9"/>
  <c r="BG370" i="9" l="1"/>
  <c r="BF371" i="9" s="1"/>
  <c r="BH371" i="9" s="1"/>
  <c r="BK284" i="9" s="1"/>
  <c r="AS9" i="9"/>
  <c r="BL284" i="9"/>
  <c r="BG371" i="9" l="1"/>
  <c r="BF372" i="9" s="1"/>
  <c r="BH372" i="9" s="1"/>
  <c r="BK285" i="9" s="1"/>
  <c r="BL285" i="9"/>
  <c r="BG372" i="9" l="1"/>
  <c r="BF373" i="9" s="1"/>
  <c r="BH373" i="9" s="1"/>
  <c r="BK286" i="9" s="1"/>
  <c r="BL286" i="9"/>
  <c r="BG373" i="9" l="1"/>
  <c r="BF374" i="9" s="1"/>
  <c r="BH374" i="9" s="1"/>
  <c r="BK287" i="9" s="1"/>
  <c r="BL287" i="9"/>
  <c r="BG374" i="9" l="1"/>
  <c r="BF375" i="9" s="1"/>
  <c r="BH375" i="9" s="1"/>
  <c r="BK288" i="9" s="1"/>
  <c r="BL288" i="9"/>
  <c r="BG375" i="9" l="1"/>
  <c r="BF376" i="9" s="1"/>
  <c r="BH376" i="9" s="1"/>
  <c r="BK289" i="9" s="1"/>
  <c r="BL289" i="9"/>
  <c r="BG376" i="9" l="1"/>
  <c r="BF377" i="9" s="1"/>
  <c r="BH377" i="9" s="1"/>
  <c r="BK290" i="9" s="1"/>
  <c r="BL290" i="9"/>
  <c r="BG377" i="9" l="1"/>
  <c r="BF378" i="9" s="1"/>
  <c r="BH378" i="9" s="1"/>
  <c r="BK291" i="9" s="1"/>
  <c r="BL291" i="9"/>
  <c r="BG378" i="9" l="1"/>
  <c r="BF379" i="9" s="1"/>
  <c r="BH379" i="9" s="1"/>
  <c r="BK292" i="9" s="1"/>
  <c r="BL292" i="9"/>
  <c r="BG379" i="9" l="1"/>
  <c r="BF380" i="9" s="1"/>
  <c r="BH380" i="9" s="1"/>
  <c r="BK293" i="9" s="1"/>
  <c r="BL293" i="9"/>
  <c r="BG380" i="9" l="1"/>
  <c r="BF381" i="9" s="1"/>
  <c r="BH381" i="9" s="1"/>
  <c r="BK294" i="9" s="1"/>
  <c r="BL294" i="9"/>
  <c r="BG381" i="9" l="1"/>
  <c r="BF382" i="9" s="1"/>
  <c r="BH382" i="9" s="1"/>
  <c r="BK295" i="9" s="1"/>
  <c r="BL295" i="9"/>
  <c r="BG382" i="9" l="1"/>
  <c r="BF383" i="9" s="1"/>
  <c r="BH383" i="9" s="1"/>
  <c r="BK296" i="9" s="1"/>
  <c r="BL296" i="9"/>
  <c r="BG383" i="9" l="1"/>
  <c r="BF384" i="9" s="1"/>
  <c r="BH384" i="9" s="1"/>
  <c r="BK297" i="9" s="1"/>
  <c r="BL297" i="9"/>
  <c r="BG384" i="9" l="1"/>
  <c r="BF385" i="9" s="1"/>
  <c r="BH385" i="9" s="1"/>
  <c r="BK298" i="9" s="1"/>
  <c r="BL298" i="9"/>
  <c r="BG385" i="9" l="1"/>
  <c r="BF386" i="9" s="1"/>
  <c r="BH386" i="9" s="1"/>
  <c r="BK299" i="9" s="1"/>
  <c r="BL299" i="9"/>
  <c r="BG386" i="9" l="1"/>
  <c r="BF387" i="9" s="1"/>
  <c r="BH387" i="9" s="1"/>
  <c r="BK300" i="9" s="1"/>
  <c r="BL300" i="9"/>
  <c r="BG387" i="9" l="1"/>
  <c r="BF388" i="9" s="1"/>
  <c r="BH388" i="9" s="1"/>
  <c r="BK301" i="9" s="1"/>
  <c r="BL301" i="9"/>
  <c r="BG388" i="9" l="1"/>
  <c r="BF389" i="9" s="1"/>
  <c r="BH389" i="9" s="1"/>
  <c r="BK302" i="9" s="1"/>
  <c r="BL302" i="9"/>
  <c r="BG389" i="9" l="1"/>
  <c r="BF390" i="9" s="1"/>
  <c r="BH390" i="9" s="1"/>
  <c r="BK303" i="9" s="1"/>
  <c r="BL303" i="9"/>
  <c r="BG390" i="9" l="1"/>
  <c r="BF391" i="9" s="1"/>
  <c r="BH391" i="9" s="1"/>
  <c r="BK304" i="9" s="1"/>
  <c r="BL304" i="9"/>
  <c r="BG391" i="9" l="1"/>
  <c r="BF392" i="9" s="1"/>
  <c r="BH392" i="9" s="1"/>
  <c r="BK305" i="9" s="1"/>
  <c r="BL305" i="9"/>
  <c r="BG392" i="9" l="1"/>
  <c r="BF393" i="9" s="1"/>
  <c r="BH393" i="9" s="1"/>
  <c r="BK306" i="9" s="1"/>
  <c r="BL306" i="9"/>
  <c r="BG393" i="9" l="1"/>
  <c r="BF394" i="9" s="1"/>
  <c r="BH394" i="9" s="1"/>
  <c r="BK307" i="9" s="1"/>
  <c r="BL307" i="9"/>
  <c r="BG394" i="9" l="1"/>
  <c r="BF395" i="9" s="1"/>
  <c r="BH395" i="9" s="1"/>
  <c r="BK308" i="9" s="1"/>
  <c r="BL308" i="9"/>
  <c r="BG395" i="9" l="1"/>
  <c r="BF396" i="9" s="1"/>
  <c r="BH396" i="9" s="1"/>
  <c r="BK309" i="9" s="1"/>
  <c r="BL309" i="9"/>
  <c r="BG396" i="9" l="1"/>
  <c r="BF397" i="9" s="1"/>
  <c r="BH397" i="9" s="1"/>
  <c r="BK310" i="9" s="1"/>
  <c r="BL310" i="9"/>
  <c r="BG397" i="9" l="1"/>
  <c r="BF398" i="9" s="1"/>
  <c r="BH398" i="9" s="1"/>
  <c r="BK311" i="9" s="1"/>
  <c r="BL311" i="9"/>
  <c r="BG398" i="9" l="1"/>
  <c r="BF399" i="9" s="1"/>
  <c r="BH399" i="9" s="1"/>
  <c r="BK312" i="9" s="1"/>
  <c r="BL312" i="9"/>
  <c r="BG399" i="9" l="1"/>
  <c r="BF400" i="9" s="1"/>
  <c r="BH400" i="9" s="1"/>
  <c r="BK313" i="9" s="1"/>
  <c r="BL313" i="9"/>
  <c r="BG400" i="9" l="1"/>
  <c r="BF401" i="9" s="1"/>
  <c r="BH401" i="9" s="1"/>
  <c r="BK314" i="9" s="1"/>
  <c r="BL314" i="9"/>
  <c r="BG401" i="9" l="1"/>
  <c r="BF402" i="9" s="1"/>
  <c r="BH402" i="9" s="1"/>
  <c r="BK315" i="9" s="1"/>
  <c r="BL315" i="9"/>
  <c r="BG402" i="9" l="1"/>
  <c r="BF403" i="9" s="1"/>
  <c r="BH403" i="9" s="1"/>
  <c r="BK316" i="9" s="1"/>
  <c r="BL316" i="9"/>
  <c r="BG403" i="9" l="1"/>
  <c r="BF404" i="9" s="1"/>
  <c r="BH404" i="9" s="1"/>
  <c r="BK317" i="9" s="1"/>
  <c r="BL317" i="9"/>
  <c r="BG404" i="9" l="1"/>
  <c r="BF405" i="9" s="1"/>
  <c r="BH405" i="9" s="1"/>
  <c r="BK318" i="9" s="1"/>
  <c r="BL318" i="9"/>
  <c r="BG405" i="9" l="1"/>
  <c r="BF406" i="9" s="1"/>
  <c r="BH406" i="9" s="1"/>
  <c r="BK319" i="9" s="1"/>
  <c r="BL319" i="9"/>
  <c r="BG406" i="9" l="1"/>
  <c r="BF407" i="9" s="1"/>
  <c r="BH407" i="9" s="1"/>
  <c r="BK320" i="9" s="1"/>
  <c r="BL320" i="9"/>
  <c r="BG407" i="9" l="1"/>
  <c r="BF408" i="9" s="1"/>
  <c r="BH408" i="9" s="1"/>
  <c r="BK321" i="9" s="1"/>
  <c r="BL321" i="9"/>
  <c r="BG408" i="9" l="1"/>
  <c r="BF409" i="9" s="1"/>
  <c r="BH409" i="9" s="1"/>
  <c r="BK322" i="9" s="1"/>
  <c r="BL322" i="9"/>
  <c r="BG409" i="9" l="1"/>
  <c r="BF410" i="9" s="1"/>
  <c r="BH410" i="9" s="1"/>
  <c r="BK323" i="9" s="1"/>
  <c r="BL323" i="9"/>
  <c r="BG410" i="9" l="1"/>
  <c r="BF411" i="9" s="1"/>
  <c r="BH411" i="9" s="1"/>
  <c r="BK324" i="9" s="1"/>
  <c r="BL324" i="9"/>
  <c r="BG411" i="9" l="1"/>
  <c r="BF412" i="9" s="1"/>
  <c r="BH412" i="9" s="1"/>
  <c r="BK325" i="9" s="1"/>
  <c r="BL325" i="9"/>
  <c r="BG412" i="9" l="1"/>
  <c r="BF413" i="9" s="1"/>
  <c r="BH413" i="9" s="1"/>
  <c r="BK326" i="9" s="1"/>
  <c r="BL326" i="9"/>
  <c r="BG413" i="9" l="1"/>
  <c r="BF414" i="9" s="1"/>
  <c r="BH414" i="9" s="1"/>
  <c r="BK327" i="9" s="1"/>
  <c r="BL327" i="9"/>
  <c r="BG414" i="9" l="1"/>
  <c r="BF415" i="9" s="1"/>
  <c r="BH415" i="9" s="1"/>
  <c r="BK328" i="9" s="1"/>
  <c r="BL328" i="9"/>
  <c r="BG415" i="9" l="1"/>
  <c r="BF416" i="9" s="1"/>
  <c r="BH416" i="9" s="1"/>
  <c r="BK329" i="9" s="1"/>
  <c r="BL329" i="9"/>
  <c r="BG416" i="9" l="1"/>
  <c r="BF417" i="9" s="1"/>
  <c r="BH417" i="9" s="1"/>
  <c r="BK330" i="9" s="1"/>
  <c r="BL330" i="9"/>
  <c r="BG417" i="9" l="1"/>
  <c r="BF418" i="9" s="1"/>
  <c r="BH418" i="9" s="1"/>
  <c r="BK331" i="9" s="1"/>
  <c r="BL331" i="9"/>
  <c r="BG418" i="9" l="1"/>
  <c r="BF419" i="9" s="1"/>
  <c r="BH419" i="9" s="1"/>
  <c r="BK332" i="9" s="1"/>
  <c r="BL332" i="9"/>
  <c r="BG419" i="9" l="1"/>
  <c r="BF420" i="9" s="1"/>
  <c r="BH420" i="9" s="1"/>
  <c r="BK333" i="9" s="1"/>
  <c r="BL333" i="9"/>
  <c r="BG420" i="9" l="1"/>
  <c r="BF421" i="9" s="1"/>
  <c r="BH421" i="9" s="1"/>
  <c r="BK334" i="9" s="1"/>
  <c r="BL334" i="9"/>
  <c r="BG421" i="9" l="1"/>
  <c r="BF422" i="9" s="1"/>
  <c r="BH422" i="9" s="1"/>
  <c r="BK335" i="9" s="1"/>
  <c r="BL335" i="9"/>
  <c r="BG422" i="9" l="1"/>
  <c r="BF423" i="9" s="1"/>
  <c r="BH423" i="9" s="1"/>
  <c r="BK336" i="9" s="1"/>
  <c r="BL336" i="9"/>
  <c r="BG423" i="9" l="1"/>
  <c r="BF424" i="9" s="1"/>
  <c r="BH424" i="9" s="1"/>
  <c r="BK337" i="9" s="1"/>
  <c r="BL337" i="9"/>
  <c r="BG424" i="9" l="1"/>
  <c r="BF425" i="9" s="1"/>
  <c r="BH425" i="9" s="1"/>
  <c r="BK338" i="9" s="1"/>
  <c r="BL338" i="9"/>
  <c r="BG425" i="9" l="1"/>
  <c r="BF426" i="9" s="1"/>
  <c r="BH426" i="9" s="1"/>
  <c r="BK339" i="9" s="1"/>
  <c r="BL339" i="9"/>
  <c r="BG426" i="9" l="1"/>
  <c r="BF427" i="9" s="1"/>
  <c r="BH427" i="9" s="1"/>
  <c r="BK340" i="9" s="1"/>
  <c r="BL340" i="9"/>
  <c r="BG427" i="9" l="1"/>
  <c r="BF428" i="9" s="1"/>
  <c r="BH428" i="9" s="1"/>
  <c r="BK341" i="9" s="1"/>
  <c r="BL341" i="9"/>
  <c r="BG428" i="9" l="1"/>
  <c r="BF429" i="9" s="1"/>
  <c r="BH429" i="9" s="1"/>
  <c r="BK342" i="9" s="1"/>
  <c r="BL342" i="9"/>
  <c r="BG429" i="9" l="1"/>
  <c r="BF430" i="9" s="1"/>
  <c r="BH430" i="9" s="1"/>
  <c r="BK343" i="9" s="1"/>
  <c r="BL343" i="9"/>
  <c r="BG430" i="9" l="1"/>
  <c r="BF431" i="9" s="1"/>
  <c r="BH431" i="9" s="1"/>
  <c r="BK344" i="9" s="1"/>
  <c r="BL344" i="9"/>
  <c r="BG431" i="9" l="1"/>
  <c r="BF432" i="9" s="1"/>
  <c r="BH432" i="9" s="1"/>
  <c r="BK345" i="9" s="1"/>
  <c r="BL345" i="9"/>
  <c r="BG432" i="9" l="1"/>
  <c r="BF433" i="9" s="1"/>
  <c r="BH433" i="9" s="1"/>
  <c r="BK346" i="9" s="1"/>
  <c r="BL346" i="9"/>
  <c r="BG433" i="9" l="1"/>
  <c r="BF434" i="9" s="1"/>
  <c r="BH434" i="9" s="1"/>
  <c r="BK347" i="9" s="1"/>
  <c r="BL347" i="9"/>
  <c r="BG434" i="9" l="1"/>
  <c r="BF435" i="9" s="1"/>
  <c r="BH435" i="9" s="1"/>
  <c r="BK348" i="9" s="1"/>
  <c r="BL348" i="9"/>
  <c r="BG435" i="9" l="1"/>
  <c r="BF436" i="9" s="1"/>
  <c r="BH436" i="9" s="1"/>
  <c r="BK349" i="9" s="1"/>
  <c r="BL349" i="9"/>
  <c r="BG436" i="9" l="1"/>
  <c r="BF437" i="9" s="1"/>
  <c r="BH437" i="9" s="1"/>
  <c r="BK350" i="9" s="1"/>
  <c r="BL350" i="9"/>
  <c r="BG437" i="9" l="1"/>
  <c r="BF438" i="9" s="1"/>
  <c r="BH438" i="9" s="1"/>
  <c r="BK351" i="9" s="1"/>
  <c r="BL351" i="9"/>
  <c r="BG438" i="9" l="1"/>
  <c r="BF439" i="9" s="1"/>
  <c r="BH439" i="9" s="1"/>
  <c r="BK352" i="9" s="1"/>
  <c r="BL352" i="9"/>
  <c r="BG439" i="9" l="1"/>
  <c r="BF440" i="9" s="1"/>
  <c r="BH440" i="9" s="1"/>
  <c r="BK353" i="9" s="1"/>
  <c r="BL353" i="9"/>
  <c r="BG440" i="9" l="1"/>
  <c r="BF441" i="9" s="1"/>
  <c r="BH441" i="9" s="1"/>
  <c r="BK354" i="9" s="1"/>
  <c r="BL354" i="9"/>
  <c r="BG441" i="9" l="1"/>
  <c r="BF442" i="9" s="1"/>
  <c r="BH442" i="9" s="1"/>
  <c r="BK355" i="9" s="1"/>
  <c r="BL355" i="9"/>
  <c r="BG442" i="9" l="1"/>
  <c r="BF443" i="9" s="1"/>
  <c r="BH443" i="9" s="1"/>
  <c r="BK356" i="9" s="1"/>
  <c r="BL356" i="9"/>
  <c r="BG443" i="9" l="1"/>
  <c r="BF444" i="9" s="1"/>
  <c r="BH444" i="9" s="1"/>
  <c r="BK357" i="9" s="1"/>
  <c r="BL357" i="9"/>
  <c r="BG444" i="9" l="1"/>
  <c r="BF445" i="9" s="1"/>
  <c r="BH445" i="9" s="1"/>
  <c r="BK358" i="9" s="1"/>
  <c r="BL358" i="9"/>
  <c r="BG445" i="9" l="1"/>
  <c r="BF446" i="9" s="1"/>
  <c r="BH446" i="9" s="1"/>
  <c r="BK359" i="9" s="1"/>
  <c r="BL359" i="9"/>
  <c r="BG446" i="9" l="1"/>
  <c r="BF447" i="9" s="1"/>
  <c r="BH447" i="9" s="1"/>
  <c r="BK360" i="9" s="1"/>
  <c r="BL360" i="9"/>
  <c r="BG447" i="9" l="1"/>
  <c r="BF448" i="9" s="1"/>
  <c r="BH448" i="9" s="1"/>
  <c r="BK361" i="9" s="1"/>
  <c r="R18" i="1"/>
  <c r="BL361" i="9"/>
  <c r="T18" i="1" l="1"/>
  <c r="V18" i="1" s="1"/>
  <c r="AA18" i="1" s="1"/>
  <c r="BG448" i="9"/>
  <c r="BF449" i="9" s="1"/>
  <c r="BH449" i="9" s="1"/>
  <c r="BK362" i="9" s="1"/>
  <c r="BL362" i="9"/>
  <c r="Y18" i="1" l="1"/>
  <c r="AR21" i="1"/>
  <c r="AS21" i="1" s="1"/>
  <c r="AF18" i="1"/>
  <c r="BG449" i="9"/>
  <c r="BF450" i="9" s="1"/>
  <c r="BH450" i="9" s="1"/>
  <c r="BK363" i="9" s="1"/>
  <c r="BL363" i="9"/>
  <c r="AD18" i="1" l="1"/>
  <c r="AJ18" i="1"/>
  <c r="BG450" i="9"/>
  <c r="BF451" i="9" s="1"/>
  <c r="BH451" i="9" s="1"/>
  <c r="BK364" i="9" s="1"/>
  <c r="BL364" i="9"/>
  <c r="BG451" i="9" l="1"/>
  <c r="BF452" i="9" s="1"/>
  <c r="BH452" i="9" s="1"/>
  <c r="BK365" i="9" s="1"/>
  <c r="BL365" i="9"/>
  <c r="BG452" i="9" l="1"/>
  <c r="BF453" i="9" s="1"/>
  <c r="BH453" i="9" s="1"/>
  <c r="BK366" i="9" s="1"/>
  <c r="BL366" i="9"/>
  <c r="BG453" i="9" l="1"/>
  <c r="BF454" i="9" s="1"/>
  <c r="BH454" i="9" s="1"/>
  <c r="BK367" i="9" s="1"/>
  <c r="BL367" i="9"/>
  <c r="BG454" i="9" l="1"/>
  <c r="BF455" i="9" s="1"/>
  <c r="BH455" i="9" s="1"/>
  <c r="BK368" i="9" s="1"/>
  <c r="BL368" i="9"/>
  <c r="BG455" i="9" l="1"/>
  <c r="BF456" i="9" s="1"/>
  <c r="BH456" i="9" s="1"/>
  <c r="BK369" i="9" s="1"/>
  <c r="BL369" i="9"/>
  <c r="BG456" i="9" l="1"/>
  <c r="BF457" i="9" s="1"/>
  <c r="BH457" i="9" s="1"/>
  <c r="BK370" i="9" s="1"/>
  <c r="BL370" i="9"/>
  <c r="BG457" i="9" l="1"/>
  <c r="BF458" i="9" s="1"/>
  <c r="BH458" i="9" s="1"/>
  <c r="BK371" i="9" s="1"/>
  <c r="BL371" i="9"/>
  <c r="BG458" i="9" l="1"/>
  <c r="BF459" i="9" s="1"/>
  <c r="BH459" i="9" s="1"/>
  <c r="BK372" i="9" s="1"/>
  <c r="BL372" i="9"/>
  <c r="BG459" i="9" l="1"/>
  <c r="BF460" i="9" s="1"/>
  <c r="BH460" i="9" s="1"/>
  <c r="BK373" i="9" s="1"/>
  <c r="BL373" i="9"/>
  <c r="BG460" i="9" l="1"/>
  <c r="BF461" i="9" s="1"/>
  <c r="BH461" i="9" s="1"/>
  <c r="BK374" i="9" s="1"/>
  <c r="BL374" i="9"/>
  <c r="BG461" i="9" l="1"/>
  <c r="BF462" i="9" s="1"/>
  <c r="BH462" i="9" s="1"/>
  <c r="BK375" i="9" s="1"/>
  <c r="BL375" i="9"/>
  <c r="BG462" i="9" l="1"/>
  <c r="BF463" i="9" s="1"/>
  <c r="BH463" i="9" s="1"/>
  <c r="BK376" i="9" s="1"/>
  <c r="BL376" i="9"/>
  <c r="BG463" i="9" l="1"/>
  <c r="BF464" i="9" s="1"/>
  <c r="BH464" i="9" s="1"/>
  <c r="BK377" i="9" s="1"/>
  <c r="BL377" i="9"/>
  <c r="BG464" i="9" l="1"/>
  <c r="BF465" i="9" s="1"/>
  <c r="BH465" i="9" s="1"/>
  <c r="BK378" i="9" s="1"/>
  <c r="BL378" i="9"/>
  <c r="BG465" i="9" l="1"/>
  <c r="BF466" i="9" s="1"/>
  <c r="BH466" i="9" s="1"/>
  <c r="BK379" i="9" s="1"/>
  <c r="BL379" i="9"/>
  <c r="BG466" i="9" l="1"/>
  <c r="BF467" i="9" s="1"/>
  <c r="BH467" i="9" s="1"/>
  <c r="BK380" i="9" s="1"/>
  <c r="BL380" i="9"/>
  <c r="BG467" i="9" l="1"/>
  <c r="BF468" i="9" s="1"/>
  <c r="BH468" i="9" s="1"/>
  <c r="BK381" i="9" l="1"/>
  <c r="BG468" i="9"/>
  <c r="BF469" i="9" s="1"/>
  <c r="BH469" i="9" s="1"/>
  <c r="BK382" i="9" s="1"/>
  <c r="BL382" i="9"/>
  <c r="BL381" i="9"/>
  <c r="BG469" i="9" l="1"/>
  <c r="BF470" i="9" s="1"/>
  <c r="BH470" i="9" s="1"/>
  <c r="BK383" i="9" s="1"/>
  <c r="BL383" i="9"/>
  <c r="BG470" i="9" l="1"/>
  <c r="BF471" i="9" s="1"/>
  <c r="BH471" i="9" s="1"/>
  <c r="BK384" i="9" s="1"/>
  <c r="BL384" i="9"/>
  <c r="BG471" i="9" l="1"/>
  <c r="BF472" i="9" s="1"/>
  <c r="BH472" i="9" s="1"/>
  <c r="BK385" i="9" s="1"/>
  <c r="BL385" i="9"/>
  <c r="BG472" i="9" l="1"/>
  <c r="BF473" i="9" s="1"/>
  <c r="BH473" i="9" s="1"/>
  <c r="BK386" i="9" s="1"/>
  <c r="BL386" i="9"/>
  <c r="BG473" i="9" l="1"/>
  <c r="BF474" i="9" s="1"/>
  <c r="BH474" i="9" s="1"/>
  <c r="BK387" i="9" s="1"/>
  <c r="BL387" i="9"/>
  <c r="BG474" i="9" l="1"/>
  <c r="BF475" i="9" s="1"/>
  <c r="BH475" i="9" s="1"/>
  <c r="BK388" i="9" s="1"/>
  <c r="BL388" i="9"/>
  <c r="BG475" i="9" l="1"/>
  <c r="BF476" i="9" s="1"/>
  <c r="BH476" i="9" s="1"/>
  <c r="BK389" i="9" s="1"/>
  <c r="BL389" i="9"/>
  <c r="BG476" i="9" l="1"/>
  <c r="BF477" i="9" s="1"/>
  <c r="BH477" i="9" s="1"/>
  <c r="BK390" i="9" s="1"/>
  <c r="BL390" i="9"/>
  <c r="BG477" i="9" l="1"/>
  <c r="BF478" i="9" s="1"/>
  <c r="BH478" i="9" s="1"/>
  <c r="BK391" i="9" s="1"/>
  <c r="BL391" i="9"/>
  <c r="BG478" i="9" l="1"/>
  <c r="BF479" i="9" s="1"/>
  <c r="BH479" i="9" s="1"/>
  <c r="BK392" i="9" s="1"/>
  <c r="BL392" i="9"/>
  <c r="BG479" i="9" l="1"/>
  <c r="BF480" i="9" s="1"/>
  <c r="BH480" i="9" s="1"/>
  <c r="BK393" i="9" s="1"/>
  <c r="BL393" i="9"/>
  <c r="BG480" i="9" l="1"/>
  <c r="BF481" i="9" s="1"/>
  <c r="BH481" i="9" s="1"/>
  <c r="BK394" i="9" s="1"/>
  <c r="BL394" i="9"/>
  <c r="BG481" i="9" l="1"/>
  <c r="BF482" i="9" s="1"/>
  <c r="BH482" i="9" s="1"/>
  <c r="BK395" i="9" s="1"/>
  <c r="BL395" i="9"/>
  <c r="BG482" i="9" l="1"/>
  <c r="BF483" i="9" s="1"/>
  <c r="BH483" i="9" s="1"/>
  <c r="BK396" i="9" s="1"/>
  <c r="BL396" i="9"/>
  <c r="BG483" i="9" l="1"/>
  <c r="BF484" i="9" s="1"/>
  <c r="BH484" i="9" s="1"/>
  <c r="BK397" i="9" s="1"/>
  <c r="BL397" i="9"/>
  <c r="BG484" i="9" l="1"/>
  <c r="BF485" i="9" s="1"/>
  <c r="BH485" i="9" s="1"/>
  <c r="BK398" i="9" s="1"/>
  <c r="BL398" i="9"/>
  <c r="BG485" i="9" l="1"/>
  <c r="BF486" i="9" s="1"/>
  <c r="BH486" i="9" s="1"/>
  <c r="BK399" i="9" s="1"/>
  <c r="BL399" i="9"/>
  <c r="BG486" i="9" l="1"/>
  <c r="BF487" i="9" s="1"/>
  <c r="BH487" i="9" s="1"/>
  <c r="BK400" i="9" s="1"/>
  <c r="BL400" i="9"/>
  <c r="BG487" i="9" l="1"/>
  <c r="BF488" i="9" s="1"/>
  <c r="BH488" i="9" s="1"/>
  <c r="BK401" i="9" s="1"/>
  <c r="BL401" i="9"/>
  <c r="BG488" i="9" l="1"/>
  <c r="BF489" i="9" s="1"/>
  <c r="BH489" i="9" s="1"/>
  <c r="BK402" i="9" s="1"/>
  <c r="BL402" i="9"/>
  <c r="BG489" i="9" l="1"/>
  <c r="BF490" i="9" s="1"/>
  <c r="BH490" i="9" s="1"/>
  <c r="BK403" i="9" s="1"/>
  <c r="BL403" i="9"/>
  <c r="BG490" i="9" l="1"/>
  <c r="BF491" i="9" s="1"/>
  <c r="BH491" i="9" s="1"/>
  <c r="BK404" i="9" s="1"/>
  <c r="BL404" i="9"/>
  <c r="BG491" i="9" l="1"/>
  <c r="BF492" i="9" s="1"/>
  <c r="BH492" i="9" s="1"/>
  <c r="BK405" i="9" s="1"/>
  <c r="BL405" i="9"/>
  <c r="BG492" i="9" l="1"/>
  <c r="BF493" i="9" s="1"/>
  <c r="BH493" i="9" s="1"/>
  <c r="BK406" i="9" s="1"/>
  <c r="BL406" i="9"/>
  <c r="BG493" i="9" l="1"/>
  <c r="BF494" i="9" s="1"/>
  <c r="BH494" i="9" s="1"/>
  <c r="BK407" i="9" s="1"/>
  <c r="BL407" i="9"/>
  <c r="BG494" i="9" l="1"/>
  <c r="BF495" i="9" s="1"/>
  <c r="BH495" i="9" s="1"/>
  <c r="BK408" i="9" s="1"/>
  <c r="BL408" i="9"/>
  <c r="BG495" i="9" l="1"/>
  <c r="BF496" i="9" s="1"/>
  <c r="BH496" i="9" s="1"/>
  <c r="BK409" i="9" s="1"/>
  <c r="BL409" i="9"/>
  <c r="BG496" i="9" l="1"/>
  <c r="BF497" i="9" s="1"/>
  <c r="BH497" i="9" s="1"/>
  <c r="BK410" i="9" s="1"/>
  <c r="BL410" i="9"/>
  <c r="BG497" i="9" l="1"/>
  <c r="BF498" i="9" s="1"/>
  <c r="BH498" i="9" s="1"/>
  <c r="BK411" i="9" s="1"/>
  <c r="BL411" i="9"/>
  <c r="BG498" i="9" l="1"/>
  <c r="BF499" i="9" s="1"/>
  <c r="BH499" i="9" s="1"/>
  <c r="BK412" i="9" s="1"/>
  <c r="BL412" i="9"/>
  <c r="BG499" i="9" l="1"/>
  <c r="BF500" i="9" s="1"/>
  <c r="BH500" i="9" s="1"/>
  <c r="BK413" i="9" s="1"/>
  <c r="BL413" i="9"/>
  <c r="BG500" i="9" l="1"/>
  <c r="BF501" i="9" s="1"/>
  <c r="BH501" i="9" s="1"/>
  <c r="BK414" i="9" s="1"/>
  <c r="BL414" i="9"/>
  <c r="BG501" i="9" l="1"/>
  <c r="BF502" i="9" s="1"/>
  <c r="BH502" i="9" s="1"/>
  <c r="BK415" i="9" s="1"/>
  <c r="BL415" i="9"/>
  <c r="BG502" i="9" l="1"/>
  <c r="BF503" i="9" s="1"/>
  <c r="BH503" i="9" s="1"/>
  <c r="BK416" i="9" s="1"/>
  <c r="BL416" i="9"/>
  <c r="BG503" i="9" l="1"/>
  <c r="BF504" i="9" s="1"/>
  <c r="BH504" i="9" s="1"/>
  <c r="BK417" i="9" s="1"/>
  <c r="BL417" i="9"/>
  <c r="BG504" i="9" l="1"/>
  <c r="BF505" i="9" s="1"/>
  <c r="BH505" i="9" s="1"/>
  <c r="BK418" i="9" s="1"/>
  <c r="BL418" i="9"/>
  <c r="BG505" i="9" l="1"/>
  <c r="BF506" i="9" s="1"/>
  <c r="BH506" i="9" s="1"/>
  <c r="BK419" i="9" s="1"/>
  <c r="BL419" i="9"/>
  <c r="BG506" i="9" l="1"/>
  <c r="BF507" i="9" s="1"/>
  <c r="BH507" i="9" s="1"/>
  <c r="BK420" i="9" s="1"/>
  <c r="BL420" i="9"/>
  <c r="BG507" i="9" l="1"/>
  <c r="BF508" i="9" s="1"/>
  <c r="BH508" i="9" s="1"/>
  <c r="BK421" i="9" s="1"/>
  <c r="BL421" i="9"/>
  <c r="BG508" i="9" l="1"/>
  <c r="BF509" i="9" s="1"/>
  <c r="BH509" i="9" s="1"/>
  <c r="BK422" i="9" s="1"/>
  <c r="BL422" i="9"/>
  <c r="BG509" i="9" l="1"/>
  <c r="BF510" i="9" s="1"/>
  <c r="BH510" i="9" s="1"/>
  <c r="BK423" i="9" s="1"/>
  <c r="BL423" i="9"/>
  <c r="BG510" i="9" l="1"/>
  <c r="BF511" i="9" s="1"/>
  <c r="BH511" i="9" s="1"/>
  <c r="BK424" i="9" s="1"/>
  <c r="BL424" i="9"/>
  <c r="BG511" i="9" l="1"/>
  <c r="BF512" i="9" s="1"/>
  <c r="BH512" i="9" s="1"/>
  <c r="BK425" i="9" s="1"/>
  <c r="BL425" i="9"/>
  <c r="BG512" i="9" l="1"/>
  <c r="BF513" i="9" s="1"/>
  <c r="BH513" i="9" s="1"/>
  <c r="BK426" i="9" s="1"/>
  <c r="BL426" i="9"/>
  <c r="BG513" i="9" l="1"/>
  <c r="BF514" i="9" s="1"/>
  <c r="BH514" i="9" s="1"/>
  <c r="BK427" i="9" s="1"/>
  <c r="BL427" i="9"/>
  <c r="BG514" i="9" l="1"/>
  <c r="BF515" i="9" s="1"/>
  <c r="BH515" i="9" s="1"/>
  <c r="BK428" i="9" s="1"/>
  <c r="BL428" i="9"/>
  <c r="BG515" i="9" l="1"/>
  <c r="BF516" i="9" s="1"/>
  <c r="BH516" i="9" s="1"/>
  <c r="BK429" i="9" s="1"/>
  <c r="BL429" i="9"/>
  <c r="BG516" i="9" l="1"/>
  <c r="BF517" i="9" s="1"/>
  <c r="BH517" i="9" s="1"/>
  <c r="BK430" i="9" s="1"/>
  <c r="BL430" i="9"/>
  <c r="BG517" i="9" l="1"/>
  <c r="BF518" i="9" s="1"/>
  <c r="BH518" i="9" s="1"/>
  <c r="BK431" i="9" s="1"/>
  <c r="BL431" i="9"/>
  <c r="BG518" i="9" l="1"/>
  <c r="BF519" i="9" s="1"/>
  <c r="BH519" i="9" s="1"/>
  <c r="BK432" i="9" s="1"/>
  <c r="BL432" i="9"/>
  <c r="BG519" i="9" l="1"/>
  <c r="BF520" i="9" s="1"/>
  <c r="BH520" i="9" s="1"/>
  <c r="BK433" i="9" s="1"/>
  <c r="BL433" i="9"/>
  <c r="BG520" i="9" l="1"/>
  <c r="BF521" i="9" s="1"/>
  <c r="BH521" i="9" s="1"/>
  <c r="BK434" i="9" s="1"/>
  <c r="BL434" i="9"/>
  <c r="BG521" i="9" l="1"/>
  <c r="BF522" i="9" s="1"/>
  <c r="BH522" i="9" s="1"/>
  <c r="BK435" i="9" s="1"/>
  <c r="BL435" i="9"/>
  <c r="BG522" i="9" l="1"/>
  <c r="BF523" i="9" s="1"/>
  <c r="BH523" i="9" s="1"/>
  <c r="BK436" i="9" s="1"/>
  <c r="BL436" i="9"/>
  <c r="BG523" i="9" l="1"/>
  <c r="BF524" i="9" s="1"/>
  <c r="BH524" i="9" s="1"/>
  <c r="BK437" i="9" s="1"/>
  <c r="BL437" i="9"/>
  <c r="BG524" i="9" l="1"/>
  <c r="BF525" i="9" s="1"/>
  <c r="BH525" i="9" s="1"/>
  <c r="BK438" i="9" s="1"/>
  <c r="BL438" i="9"/>
  <c r="BG525" i="9" l="1"/>
  <c r="BF526" i="9" s="1"/>
  <c r="BH526" i="9" s="1"/>
  <c r="BK439" i="9" s="1"/>
  <c r="BL439" i="9"/>
  <c r="BG526" i="9" l="1"/>
  <c r="BF527" i="9" s="1"/>
  <c r="BH527" i="9" s="1"/>
  <c r="BK440" i="9" s="1"/>
  <c r="BL440" i="9"/>
  <c r="BG527" i="9" l="1"/>
  <c r="BF528" i="9" s="1"/>
  <c r="BH528" i="9" s="1"/>
  <c r="BK441" i="9" s="1"/>
  <c r="BL441" i="9"/>
  <c r="BG528" i="9" l="1"/>
  <c r="BF529" i="9" s="1"/>
  <c r="BH529" i="9" s="1"/>
  <c r="BK442" i="9" s="1"/>
  <c r="BL442" i="9"/>
  <c r="BG529" i="9" l="1"/>
  <c r="BF530" i="9" s="1"/>
  <c r="BH530" i="9" s="1"/>
  <c r="BK443" i="9" s="1"/>
  <c r="BL443" i="9"/>
  <c r="BG530" i="9" l="1"/>
  <c r="BF531" i="9" s="1"/>
  <c r="BH531" i="9" s="1"/>
  <c r="BK444" i="9" s="1"/>
  <c r="BL444" i="9"/>
  <c r="BG531" i="9" l="1"/>
  <c r="BF532" i="9" s="1"/>
  <c r="BH532" i="9" s="1"/>
  <c r="BK445" i="9" s="1"/>
  <c r="BL445" i="9"/>
  <c r="BG532" i="9" l="1"/>
  <c r="BF533" i="9" s="1"/>
  <c r="BH533" i="9" s="1"/>
  <c r="BK446" i="9" s="1"/>
  <c r="BL446" i="9"/>
  <c r="BG533" i="9" l="1"/>
  <c r="BF534" i="9" s="1"/>
  <c r="BH534" i="9" s="1"/>
  <c r="BK447" i="9" s="1"/>
  <c r="BL447" i="9"/>
  <c r="BG534" i="9" l="1"/>
  <c r="BF535" i="9" s="1"/>
  <c r="BH535" i="9" s="1"/>
  <c r="BK448" i="9" s="1"/>
  <c r="BL448" i="9"/>
  <c r="BG535" i="9" l="1"/>
  <c r="BF536" i="9" s="1"/>
  <c r="BH536" i="9" s="1"/>
  <c r="BK449" i="9" s="1"/>
  <c r="BL449" i="9"/>
  <c r="BG536" i="9" l="1"/>
  <c r="BF537" i="9" s="1"/>
  <c r="BH537" i="9" s="1"/>
  <c r="BK450" i="9" s="1"/>
  <c r="BL450" i="9"/>
  <c r="BG537" i="9" l="1"/>
  <c r="BF538" i="9" s="1"/>
  <c r="BH538" i="9" s="1"/>
  <c r="BK451" i="9" s="1"/>
  <c r="BL451" i="9"/>
  <c r="BG538" i="9" l="1"/>
  <c r="BF539" i="9" s="1"/>
  <c r="BH539" i="9" s="1"/>
  <c r="BK452" i="9" s="1"/>
  <c r="R19" i="1"/>
  <c r="BL452" i="9"/>
  <c r="T19" i="1" l="1"/>
  <c r="V19" i="1" s="1"/>
  <c r="AA19" i="1" s="1"/>
  <c r="BG539" i="9"/>
  <c r="BF540" i="9" s="1"/>
  <c r="BH540" i="9" s="1"/>
  <c r="BK453" i="9" s="1"/>
  <c r="BL453" i="9"/>
  <c r="AR22" i="1" l="1"/>
  <c r="AS22" i="1" s="1"/>
  <c r="AF19" i="1"/>
  <c r="Y19" i="1"/>
  <c r="BG540" i="9"/>
  <c r="BF541" i="9" s="1"/>
  <c r="BH541" i="9" s="1"/>
  <c r="BK454" i="9" s="1"/>
  <c r="BL454" i="9"/>
  <c r="AD19" i="1" l="1"/>
  <c r="AJ19" i="1"/>
  <c r="BG541" i="9"/>
  <c r="BF542" i="9" s="1"/>
  <c r="BH542" i="9" s="1"/>
  <c r="BK455" i="9" s="1"/>
  <c r="BL455" i="9"/>
  <c r="BG542" i="9" l="1"/>
  <c r="BF543" i="9" s="1"/>
  <c r="BH543" i="9" s="1"/>
  <c r="BK456" i="9" s="1"/>
  <c r="BL456" i="9"/>
  <c r="BG543" i="9" l="1"/>
  <c r="BF544" i="9" s="1"/>
  <c r="BH544" i="9" s="1"/>
  <c r="BK457" i="9" s="1"/>
  <c r="BL457" i="9"/>
  <c r="BG544" i="9" l="1"/>
  <c r="BF545" i="9" s="1"/>
  <c r="BH545" i="9" s="1"/>
  <c r="BK458" i="9" s="1"/>
  <c r="BL458" i="9"/>
  <c r="BG545" i="9" l="1"/>
  <c r="BF546" i="9" s="1"/>
  <c r="BH546" i="9" s="1"/>
  <c r="BK459" i="9" s="1"/>
  <c r="BL459" i="9"/>
  <c r="BG546" i="9" l="1"/>
  <c r="BF547" i="9" s="1"/>
  <c r="BH547" i="9" s="1"/>
  <c r="BK460" i="9" s="1"/>
  <c r="BL460" i="9"/>
  <c r="BG547" i="9" l="1"/>
  <c r="BF548" i="9" s="1"/>
  <c r="BH548" i="9" s="1"/>
  <c r="BK461" i="9" s="1"/>
  <c r="BL461" i="9"/>
  <c r="BG548" i="9" l="1"/>
  <c r="BF549" i="9" s="1"/>
  <c r="BH549" i="9" s="1"/>
  <c r="BK462" i="9" s="1"/>
  <c r="BL462" i="9"/>
  <c r="BG549" i="9" l="1"/>
  <c r="BF550" i="9" s="1"/>
  <c r="BH550" i="9" s="1"/>
  <c r="BK463" i="9" s="1"/>
  <c r="BL463" i="9"/>
  <c r="BG550" i="9" l="1"/>
  <c r="BF551" i="9" s="1"/>
  <c r="BH551" i="9" s="1"/>
  <c r="BK464" i="9" s="1"/>
  <c r="BL464" i="9"/>
  <c r="BG551" i="9" l="1"/>
  <c r="BF552" i="9" s="1"/>
  <c r="BH552" i="9" s="1"/>
  <c r="BK465" i="9" s="1"/>
  <c r="BL465" i="9"/>
  <c r="BG552" i="9" l="1"/>
  <c r="BF553" i="9" s="1"/>
  <c r="BH553" i="9" s="1"/>
  <c r="BK466" i="9" s="1"/>
  <c r="BL466" i="9"/>
  <c r="BG553" i="9" l="1"/>
  <c r="BF554" i="9" s="1"/>
  <c r="BH554" i="9" s="1"/>
  <c r="BK467" i="9" s="1"/>
  <c r="BL467" i="9"/>
  <c r="BG554" i="9" l="1"/>
  <c r="BF555" i="9" s="1"/>
  <c r="BH555" i="9" s="1"/>
  <c r="BK468" i="9" s="1"/>
  <c r="BL468" i="9"/>
  <c r="BG555" i="9" l="1"/>
  <c r="BF556" i="9" s="1"/>
  <c r="BH556" i="9" s="1"/>
  <c r="BK469" i="9" s="1"/>
  <c r="BL469" i="9"/>
  <c r="BG556" i="9" l="1"/>
  <c r="BF557" i="9" s="1"/>
  <c r="BH557" i="9" s="1"/>
  <c r="BK470" i="9" s="1"/>
  <c r="BL470" i="9"/>
  <c r="BG557" i="9" l="1"/>
  <c r="BF558" i="9" s="1"/>
  <c r="BH558" i="9" s="1"/>
  <c r="BK471" i="9" s="1"/>
  <c r="BL471" i="9"/>
  <c r="BG558" i="9" l="1"/>
  <c r="BF559" i="9" s="1"/>
  <c r="BH559" i="9" s="1"/>
  <c r="BK472" i="9" s="1"/>
  <c r="BL472" i="9"/>
  <c r="BG559" i="9" l="1"/>
  <c r="BF560" i="9" s="1"/>
  <c r="BH560" i="9" s="1"/>
  <c r="BK473" i="9" s="1"/>
  <c r="BL473" i="9"/>
  <c r="BG560" i="9" l="1"/>
  <c r="BF561" i="9" s="1"/>
  <c r="BH561" i="9" s="1"/>
  <c r="BK474" i="9" l="1"/>
  <c r="BG561" i="9"/>
  <c r="BF562" i="9" s="1"/>
  <c r="BH562" i="9" s="1"/>
  <c r="BK475" i="9" s="1"/>
  <c r="BL475" i="9"/>
  <c r="BL474" i="9"/>
  <c r="BG562" i="9" l="1"/>
  <c r="BF563" i="9" s="1"/>
  <c r="BH563" i="9" s="1"/>
  <c r="BK476" i="9" s="1"/>
  <c r="BL476" i="9"/>
  <c r="BG563" i="9" l="1"/>
  <c r="BF564" i="9" s="1"/>
  <c r="BH564" i="9" s="1"/>
  <c r="BK477" i="9" s="1"/>
  <c r="BL477" i="9"/>
  <c r="BG564" i="9" l="1"/>
  <c r="BF565" i="9" s="1"/>
  <c r="BH565" i="9" s="1"/>
  <c r="BK478" i="9" s="1"/>
  <c r="BL478" i="9"/>
  <c r="BG565" i="9" l="1"/>
  <c r="BF566" i="9" s="1"/>
  <c r="BH566" i="9" s="1"/>
  <c r="BK479" i="9" s="1"/>
  <c r="BL479" i="9"/>
  <c r="BG566" i="9" l="1"/>
  <c r="BF567" i="9" s="1"/>
  <c r="BH567" i="9" s="1"/>
  <c r="BK480" i="9" s="1"/>
  <c r="BL480" i="9"/>
  <c r="BG567" i="9" l="1"/>
  <c r="BF568" i="9" s="1"/>
  <c r="BH568" i="9" s="1"/>
  <c r="BK481" i="9" s="1"/>
  <c r="BL481" i="9"/>
  <c r="BG568" i="9" l="1"/>
  <c r="BF569" i="9" s="1"/>
  <c r="BH569" i="9" s="1"/>
  <c r="BK482" i="9" s="1"/>
  <c r="BL482" i="9"/>
  <c r="BG569" i="9" l="1"/>
  <c r="BF570" i="9" s="1"/>
  <c r="BH570" i="9" s="1"/>
  <c r="BK483" i="9" s="1"/>
  <c r="BL483" i="9"/>
  <c r="BG570" i="9" l="1"/>
  <c r="BF571" i="9" s="1"/>
  <c r="BH571" i="9" s="1"/>
  <c r="BK484" i="9" s="1"/>
  <c r="BL484" i="9"/>
  <c r="BG571" i="9" l="1"/>
  <c r="BF572" i="9" s="1"/>
  <c r="BH572" i="9" s="1"/>
  <c r="BK485" i="9" s="1"/>
  <c r="BL485" i="9"/>
  <c r="BG572" i="9" l="1"/>
  <c r="BF573" i="9" s="1"/>
  <c r="BH573" i="9" s="1"/>
  <c r="BK486" i="9" s="1"/>
  <c r="BL486" i="9"/>
  <c r="BG573" i="9" l="1"/>
  <c r="BF574" i="9" s="1"/>
  <c r="BH574" i="9" s="1"/>
  <c r="BK487" i="9" s="1"/>
  <c r="BL487" i="9"/>
  <c r="BG574" i="9" l="1"/>
  <c r="BF575" i="9" s="1"/>
  <c r="BH575" i="9" s="1"/>
  <c r="BK488" i="9" s="1"/>
  <c r="BL488" i="9"/>
  <c r="BG575" i="9" l="1"/>
  <c r="BF576" i="9" s="1"/>
  <c r="BH576" i="9" s="1"/>
  <c r="BK489" i="9" s="1"/>
  <c r="BL489" i="9"/>
  <c r="BG576" i="9" l="1"/>
  <c r="BF577" i="9" s="1"/>
  <c r="BH577" i="9" s="1"/>
  <c r="BK490" i="9" s="1"/>
  <c r="BL490" i="9"/>
  <c r="BG577" i="9" l="1"/>
  <c r="BF578" i="9" s="1"/>
  <c r="BH578" i="9" s="1"/>
  <c r="BK491" i="9" s="1"/>
  <c r="BL491" i="9"/>
  <c r="BG578" i="9" l="1"/>
  <c r="BF579" i="9" s="1"/>
  <c r="BH579" i="9" s="1"/>
  <c r="BK492" i="9" s="1"/>
  <c r="BL492" i="9"/>
  <c r="BG579" i="9" l="1"/>
  <c r="BF580" i="9" s="1"/>
  <c r="BH580" i="9" s="1"/>
  <c r="BK493" i="9" s="1"/>
  <c r="BL493" i="9"/>
  <c r="BG580" i="9" l="1"/>
  <c r="BF581" i="9" s="1"/>
  <c r="BH581" i="9" s="1"/>
  <c r="BK494" i="9" s="1"/>
  <c r="BL494" i="9"/>
  <c r="BG581" i="9" l="1"/>
  <c r="BF582" i="9" s="1"/>
  <c r="BH582" i="9" s="1"/>
  <c r="BK495" i="9" s="1"/>
  <c r="BL495" i="9"/>
  <c r="BG582" i="9" l="1"/>
  <c r="BF583" i="9" s="1"/>
  <c r="BH583" i="9" s="1"/>
  <c r="BK496" i="9" s="1"/>
  <c r="BL496" i="9"/>
  <c r="BG583" i="9" l="1"/>
  <c r="BF584" i="9" s="1"/>
  <c r="BH584" i="9" s="1"/>
  <c r="BK497" i="9" s="1"/>
  <c r="BL497" i="9"/>
  <c r="BG584" i="9" l="1"/>
  <c r="BF585" i="9" s="1"/>
  <c r="BH585" i="9" s="1"/>
  <c r="BK498" i="9" s="1"/>
  <c r="BL498" i="9"/>
  <c r="BG585" i="9" l="1"/>
  <c r="BF586" i="9" s="1"/>
  <c r="BH586" i="9" s="1"/>
  <c r="BK499" i="9" s="1"/>
  <c r="BL499" i="9"/>
  <c r="BG586" i="9" l="1"/>
  <c r="BF587" i="9" s="1"/>
  <c r="BH587" i="9" s="1"/>
  <c r="BK500" i="9" s="1"/>
  <c r="BL500" i="9"/>
  <c r="BG587" i="9" l="1"/>
  <c r="BF588" i="9" s="1"/>
  <c r="BH588" i="9" s="1"/>
  <c r="BK501" i="9" s="1"/>
  <c r="BL501" i="9"/>
  <c r="BG588" i="9" l="1"/>
  <c r="BF589" i="9" s="1"/>
  <c r="BH589" i="9" s="1"/>
  <c r="BK502" i="9" s="1"/>
  <c r="BL502" i="9"/>
  <c r="BG589" i="9" l="1"/>
  <c r="BF590" i="9" s="1"/>
  <c r="BH590" i="9" s="1"/>
  <c r="BK503" i="9" s="1"/>
  <c r="BL503" i="9"/>
  <c r="BG590" i="9" l="1"/>
  <c r="BF591" i="9" s="1"/>
  <c r="BH591" i="9" s="1"/>
  <c r="BK504" i="9" s="1"/>
  <c r="BL504" i="9"/>
  <c r="BG591" i="9" l="1"/>
  <c r="BF592" i="9" s="1"/>
  <c r="BH592" i="9" s="1"/>
  <c r="BK505" i="9" s="1"/>
  <c r="BL505" i="9"/>
  <c r="BG592" i="9" l="1"/>
  <c r="BF593" i="9" s="1"/>
  <c r="BH593" i="9" s="1"/>
  <c r="BK506" i="9" s="1"/>
  <c r="BL506" i="9"/>
  <c r="BG593" i="9" l="1"/>
  <c r="BF594" i="9" s="1"/>
  <c r="BH594" i="9" s="1"/>
  <c r="BK507" i="9" s="1"/>
  <c r="BL507" i="9"/>
  <c r="BG594" i="9" l="1"/>
  <c r="BF595" i="9" s="1"/>
  <c r="BH595" i="9" s="1"/>
  <c r="BK508" i="9" s="1"/>
  <c r="BL508" i="9"/>
  <c r="BG595" i="9" l="1"/>
  <c r="BF596" i="9" s="1"/>
  <c r="BH596" i="9" s="1"/>
  <c r="BK509" i="9" s="1"/>
  <c r="BL509" i="9"/>
  <c r="BG596" i="9" l="1"/>
  <c r="BF597" i="9" s="1"/>
  <c r="BH597" i="9" s="1"/>
  <c r="BK510" i="9" s="1"/>
  <c r="BL510" i="9"/>
  <c r="BG597" i="9" l="1"/>
  <c r="BF598" i="9" s="1"/>
  <c r="BH598" i="9" s="1"/>
  <c r="BK511" i="9" s="1"/>
  <c r="BL511" i="9"/>
  <c r="BG598" i="9" l="1"/>
  <c r="BF599" i="9" s="1"/>
  <c r="BH599" i="9" s="1"/>
  <c r="BK512" i="9" s="1"/>
  <c r="BL512" i="9"/>
  <c r="BG599" i="9" l="1"/>
  <c r="BF600" i="9" s="1"/>
  <c r="BH600" i="9" s="1"/>
  <c r="BK513" i="9" s="1"/>
  <c r="BL513" i="9"/>
  <c r="BG600" i="9" l="1"/>
  <c r="BF601" i="9" s="1"/>
  <c r="BH601" i="9" s="1"/>
  <c r="BK514" i="9" s="1"/>
  <c r="BL514" i="9"/>
  <c r="BG601" i="9" l="1"/>
  <c r="BF602" i="9" s="1"/>
  <c r="BH602" i="9" s="1"/>
  <c r="BK515" i="9" s="1"/>
  <c r="BL515" i="9"/>
  <c r="BG602" i="9" l="1"/>
  <c r="BF603" i="9" s="1"/>
  <c r="BH603" i="9" s="1"/>
  <c r="BK516" i="9" s="1"/>
  <c r="BL516" i="9"/>
  <c r="BG603" i="9" l="1"/>
  <c r="BF604" i="9" s="1"/>
  <c r="BH604" i="9" s="1"/>
  <c r="BK517" i="9" s="1"/>
  <c r="BL517" i="9"/>
  <c r="BG604" i="9" l="1"/>
  <c r="BF605" i="9" s="1"/>
  <c r="BH605" i="9" s="1"/>
  <c r="BK518" i="9" s="1"/>
  <c r="BL518" i="9"/>
  <c r="BG605" i="9" l="1"/>
  <c r="BF606" i="9" s="1"/>
  <c r="BH606" i="9" s="1"/>
  <c r="BK519" i="9" s="1"/>
  <c r="BL519" i="9"/>
  <c r="BG606" i="9" l="1"/>
  <c r="BF607" i="9" s="1"/>
  <c r="BH607" i="9" s="1"/>
  <c r="BK520" i="9" s="1"/>
  <c r="BL520" i="9"/>
  <c r="BG607" i="9" l="1"/>
  <c r="BF608" i="9" s="1"/>
  <c r="BH608" i="9" s="1"/>
  <c r="BK521" i="9" s="1"/>
  <c r="BL521" i="9"/>
  <c r="BG608" i="9" l="1"/>
  <c r="BF609" i="9" s="1"/>
  <c r="BH609" i="9" s="1"/>
  <c r="BK522" i="9" s="1"/>
  <c r="BL522" i="9"/>
  <c r="BG609" i="9" l="1"/>
  <c r="BF610" i="9" s="1"/>
  <c r="BH610" i="9" s="1"/>
  <c r="BK523" i="9" s="1"/>
  <c r="BL523" i="9"/>
  <c r="BG610" i="9" l="1"/>
  <c r="BF611" i="9" s="1"/>
  <c r="BH611" i="9" s="1"/>
  <c r="BK524" i="9" s="1"/>
  <c r="BL524" i="9"/>
  <c r="BG611" i="9" l="1"/>
  <c r="BF612" i="9" s="1"/>
  <c r="BH612" i="9" s="1"/>
  <c r="BK525" i="9" s="1"/>
  <c r="BL525" i="9"/>
  <c r="BG612" i="9" l="1"/>
  <c r="BF613" i="9" s="1"/>
  <c r="BH613" i="9" s="1"/>
  <c r="BK526" i="9" s="1"/>
  <c r="BL526" i="9"/>
  <c r="BG613" i="9" l="1"/>
  <c r="BF614" i="9" s="1"/>
  <c r="BH614" i="9" s="1"/>
  <c r="BK527" i="9" s="1"/>
  <c r="BL527" i="9"/>
  <c r="BG614" i="9" l="1"/>
  <c r="BF615" i="9" s="1"/>
  <c r="BH615" i="9" s="1"/>
  <c r="BK528" i="9" s="1"/>
  <c r="BL528" i="9"/>
  <c r="BG615" i="9" l="1"/>
  <c r="BF616" i="9" s="1"/>
  <c r="BH616" i="9" s="1"/>
  <c r="BK529" i="9" s="1"/>
  <c r="BL529" i="9"/>
  <c r="BG616" i="9" l="1"/>
  <c r="BF617" i="9" s="1"/>
  <c r="BH617" i="9" s="1"/>
  <c r="BK530" i="9" s="1"/>
  <c r="BL530" i="9"/>
  <c r="BG617" i="9" l="1"/>
  <c r="BF618" i="9" s="1"/>
  <c r="BH618" i="9" s="1"/>
  <c r="BK531" i="9" s="1"/>
  <c r="BL531" i="9"/>
  <c r="BG618" i="9" l="1"/>
  <c r="BF619" i="9" s="1"/>
  <c r="BH619" i="9" s="1"/>
  <c r="BK532" i="9" s="1"/>
  <c r="BL532" i="9"/>
  <c r="BG619" i="9" l="1"/>
  <c r="BF620" i="9" s="1"/>
  <c r="BH620" i="9" s="1"/>
  <c r="BK533" i="9" s="1"/>
  <c r="BL533" i="9"/>
  <c r="BG620" i="9" l="1"/>
  <c r="BF621" i="9" s="1"/>
  <c r="BH621" i="9" s="1"/>
  <c r="BK534" i="9" s="1"/>
  <c r="BL534" i="9"/>
  <c r="BG621" i="9" l="1"/>
  <c r="BF622" i="9" s="1"/>
  <c r="BH622" i="9" s="1"/>
  <c r="BK535" i="9" s="1"/>
  <c r="BL535" i="9"/>
  <c r="BG622" i="9" l="1"/>
  <c r="BF623" i="9" s="1"/>
  <c r="BH623" i="9" s="1"/>
  <c r="BK536" i="9" s="1"/>
  <c r="BL536" i="9"/>
  <c r="BG623" i="9" l="1"/>
  <c r="BF624" i="9" s="1"/>
  <c r="BH624" i="9" s="1"/>
  <c r="BK537" i="9" s="1"/>
  <c r="BL537" i="9"/>
  <c r="BG624" i="9" l="1"/>
  <c r="BF625" i="9" s="1"/>
  <c r="BH625" i="9" s="1"/>
  <c r="BK538" i="9" s="1"/>
  <c r="BL538" i="9"/>
  <c r="BG625" i="9" l="1"/>
  <c r="BF626" i="9" s="1"/>
  <c r="BH626" i="9" s="1"/>
  <c r="BK539" i="9" s="1"/>
  <c r="BL539" i="9"/>
  <c r="BG626" i="9" l="1"/>
  <c r="BF627" i="9" s="1"/>
  <c r="BH627" i="9" s="1"/>
  <c r="BK540" i="9" s="1"/>
  <c r="BL540" i="9"/>
  <c r="BG627" i="9" l="1"/>
  <c r="BF628" i="9" s="1"/>
  <c r="BH628" i="9" s="1"/>
  <c r="BK541" i="9" s="1"/>
  <c r="BL541" i="9"/>
  <c r="BG628" i="9" l="1"/>
  <c r="BF629" i="9" s="1"/>
  <c r="BH629" i="9" s="1"/>
  <c r="BK542" i="9" s="1"/>
  <c r="BL542" i="9"/>
  <c r="BG629" i="9" l="1"/>
  <c r="BF630" i="9" s="1"/>
  <c r="BH630" i="9" s="1"/>
  <c r="BK543" i="9" s="1"/>
  <c r="R20" i="1"/>
  <c r="BL543" i="9"/>
  <c r="T20" i="1" l="1"/>
  <c r="V20" i="1" s="1"/>
  <c r="AA20" i="1" s="1"/>
  <c r="BG630" i="9"/>
  <c r="BF631" i="9" s="1"/>
  <c r="BH631" i="9" s="1"/>
  <c r="BK544" i="9" s="1"/>
  <c r="BL544" i="9"/>
  <c r="AF20" i="1" l="1"/>
  <c r="AR23" i="1"/>
  <c r="AS23" i="1" s="1"/>
  <c r="Y20" i="1"/>
  <c r="BG631" i="9"/>
  <c r="BF632" i="9" s="1"/>
  <c r="BH632" i="9" s="1"/>
  <c r="BK545" i="9" s="1"/>
  <c r="BL545" i="9"/>
  <c r="AD20" i="1" l="1"/>
  <c r="AJ20" i="1"/>
  <c r="BG632" i="9"/>
  <c r="BF633" i="9" s="1"/>
  <c r="BH633" i="9" s="1"/>
  <c r="BK546" i="9" s="1"/>
  <c r="BL546" i="9"/>
  <c r="BG633" i="9" l="1"/>
  <c r="BF634" i="9" s="1"/>
  <c r="BH634" i="9" s="1"/>
  <c r="BK547" i="9" s="1"/>
  <c r="BL547" i="9"/>
  <c r="BG634" i="9" l="1"/>
  <c r="BF635" i="9" s="1"/>
  <c r="BH635" i="9" s="1"/>
  <c r="BK548" i="9" s="1"/>
  <c r="BL548" i="9"/>
  <c r="BG635" i="9" l="1"/>
  <c r="BF636" i="9" s="1"/>
  <c r="BH636" i="9" s="1"/>
  <c r="BK549" i="9" s="1"/>
  <c r="BL549" i="9"/>
  <c r="BG636" i="9" l="1"/>
  <c r="BF637" i="9" s="1"/>
  <c r="BH637" i="9" s="1"/>
  <c r="BK550" i="9" s="1"/>
  <c r="BL550" i="9"/>
  <c r="BG637" i="9" l="1"/>
  <c r="BF638" i="9" s="1"/>
  <c r="BH638" i="9" s="1"/>
  <c r="BK551" i="9" s="1"/>
  <c r="BL551" i="9"/>
  <c r="BG638" i="9" l="1"/>
  <c r="BF639" i="9" s="1"/>
  <c r="BH639" i="9" s="1"/>
  <c r="BK552" i="9" s="1"/>
  <c r="BL552" i="9"/>
  <c r="BG639" i="9" l="1"/>
  <c r="BF640" i="9" s="1"/>
  <c r="BH640" i="9" s="1"/>
  <c r="BK553" i="9" s="1"/>
  <c r="BL553" i="9"/>
  <c r="BG640" i="9" l="1"/>
  <c r="BF641" i="9" s="1"/>
  <c r="BH641" i="9" s="1"/>
  <c r="BK554" i="9" s="1"/>
  <c r="BL554" i="9"/>
  <c r="BG641" i="9" l="1"/>
  <c r="BF642" i="9" s="1"/>
  <c r="BH642" i="9" s="1"/>
  <c r="BK555" i="9" s="1"/>
  <c r="BL555" i="9"/>
  <c r="BG642" i="9" l="1"/>
  <c r="BF643" i="9" s="1"/>
  <c r="BH643" i="9" s="1"/>
  <c r="BK556" i="9" s="1"/>
  <c r="BL556" i="9"/>
  <c r="BG643" i="9" l="1"/>
  <c r="BF644" i="9" s="1"/>
  <c r="BH644" i="9" s="1"/>
  <c r="BK557" i="9" s="1"/>
  <c r="BL557" i="9"/>
  <c r="BG644" i="9" l="1"/>
  <c r="BF645" i="9" s="1"/>
  <c r="BH645" i="9" s="1"/>
  <c r="BK558" i="9" s="1"/>
  <c r="BL558" i="9"/>
  <c r="BG645" i="9" l="1"/>
  <c r="BF646" i="9" s="1"/>
  <c r="BH646" i="9" s="1"/>
  <c r="BK559" i="9" s="1"/>
  <c r="BL559" i="9"/>
  <c r="BG646" i="9" l="1"/>
  <c r="BF647" i="9" s="1"/>
  <c r="BH647" i="9" s="1"/>
  <c r="BK560" i="9" s="1"/>
  <c r="BL560" i="9"/>
  <c r="BG647" i="9" l="1"/>
  <c r="BF648" i="9" s="1"/>
  <c r="BH648" i="9" s="1"/>
  <c r="BK561" i="9" s="1"/>
  <c r="BL561" i="9"/>
  <c r="BG648" i="9" l="1"/>
  <c r="BF649" i="9" s="1"/>
  <c r="BH649" i="9" s="1"/>
  <c r="BK562" i="9" s="1"/>
  <c r="BL562" i="9"/>
  <c r="BG649" i="9" l="1"/>
  <c r="BF650" i="9" s="1"/>
  <c r="BH650" i="9" s="1"/>
  <c r="BK563" i="9" s="1"/>
  <c r="BL563" i="9"/>
  <c r="BG650" i="9" l="1"/>
  <c r="BF651" i="9" s="1"/>
  <c r="BH651" i="9" s="1"/>
  <c r="BK564" i="9" s="1"/>
  <c r="BL564" i="9"/>
  <c r="BG651" i="9" l="1"/>
  <c r="BF652" i="9" s="1"/>
  <c r="BH652" i="9" s="1"/>
  <c r="BK565" i="9" s="1"/>
  <c r="BL565" i="9"/>
  <c r="BG652" i="9" l="1"/>
  <c r="BF653" i="9" s="1"/>
  <c r="BH653" i="9" s="1"/>
  <c r="BK566" i="9" s="1"/>
  <c r="BL566" i="9"/>
  <c r="BG653" i="9" l="1"/>
  <c r="BF654" i="9" s="1"/>
  <c r="BH654" i="9" s="1"/>
  <c r="BK567" i="9" s="1"/>
  <c r="BL567" i="9"/>
  <c r="BG654" i="9" l="1"/>
  <c r="BF655" i="9" s="1"/>
  <c r="BH655" i="9" s="1"/>
  <c r="BK568" i="9" s="1"/>
  <c r="BL568" i="9"/>
  <c r="BG655" i="9" l="1"/>
  <c r="BF656" i="9" s="1"/>
  <c r="BH656" i="9" s="1"/>
  <c r="BK569" i="9" s="1"/>
  <c r="BL569" i="9"/>
  <c r="BG656" i="9" l="1"/>
  <c r="BF657" i="9" s="1"/>
  <c r="BH657" i="9" s="1"/>
  <c r="BK570" i="9" s="1"/>
  <c r="BL570" i="9"/>
  <c r="BG657" i="9" l="1"/>
  <c r="BF658" i="9" s="1"/>
  <c r="BH658" i="9" s="1"/>
  <c r="BK571" i="9" s="1"/>
  <c r="BL571" i="9"/>
  <c r="BG658" i="9" l="1"/>
  <c r="BF659" i="9" s="1"/>
  <c r="BH659" i="9" s="1"/>
  <c r="BK572" i="9" s="1"/>
  <c r="BL572" i="9"/>
  <c r="BG659" i="9" l="1"/>
  <c r="BF660" i="9" s="1"/>
  <c r="BH660" i="9" s="1"/>
  <c r="BK573" i="9" s="1"/>
  <c r="BL573" i="9"/>
  <c r="BG660" i="9" l="1"/>
  <c r="BF661" i="9" s="1"/>
  <c r="BH661" i="9" s="1"/>
  <c r="BK574" i="9" s="1"/>
  <c r="BL574" i="9"/>
  <c r="BG661" i="9" l="1"/>
  <c r="BF662" i="9" s="1"/>
  <c r="BH662" i="9" s="1"/>
  <c r="BK575" i="9" s="1"/>
  <c r="BL575" i="9"/>
  <c r="BG662" i="9" l="1"/>
  <c r="BF663" i="9" s="1"/>
  <c r="BH663" i="9" s="1"/>
  <c r="BK576" i="9" s="1"/>
  <c r="BL576" i="9"/>
  <c r="BG663" i="9" l="1"/>
  <c r="BF664" i="9" s="1"/>
  <c r="BH664" i="9" s="1"/>
  <c r="BK577" i="9" s="1"/>
  <c r="BL577" i="9"/>
  <c r="BG664" i="9" l="1"/>
  <c r="BF665" i="9" s="1"/>
  <c r="BH665" i="9" s="1"/>
  <c r="BK578" i="9" s="1"/>
  <c r="BL578" i="9"/>
  <c r="BG665" i="9" l="1"/>
  <c r="BF666" i="9" s="1"/>
  <c r="BH666" i="9" s="1"/>
  <c r="BK579" i="9" s="1"/>
  <c r="BL579" i="9"/>
  <c r="BG666" i="9" l="1"/>
  <c r="BF667" i="9" s="1"/>
  <c r="BH667" i="9" s="1"/>
  <c r="BK580" i="9" s="1"/>
  <c r="BL580" i="9"/>
  <c r="BG667" i="9" l="1"/>
  <c r="BF668" i="9" s="1"/>
  <c r="BH668" i="9" s="1"/>
  <c r="BK581" i="9" s="1"/>
  <c r="BL581" i="9"/>
  <c r="BG668" i="9" l="1"/>
  <c r="BF669" i="9" s="1"/>
  <c r="BH669" i="9" s="1"/>
  <c r="BK582" i="9" s="1"/>
  <c r="BL582" i="9"/>
  <c r="BG669" i="9" l="1"/>
  <c r="BF670" i="9" s="1"/>
  <c r="BH670" i="9" s="1"/>
  <c r="BK583" i="9" s="1"/>
  <c r="BL583" i="9"/>
  <c r="BG670" i="9" l="1"/>
  <c r="BF671" i="9" s="1"/>
  <c r="BH671" i="9" s="1"/>
  <c r="BK584" i="9" s="1"/>
  <c r="BL584" i="9"/>
  <c r="BG671" i="9" l="1"/>
  <c r="BF672" i="9" s="1"/>
  <c r="BH672" i="9" s="1"/>
  <c r="BK585" i="9" s="1"/>
  <c r="BL585" i="9"/>
  <c r="BG672" i="9" l="1"/>
  <c r="BF673" i="9" s="1"/>
  <c r="BH673" i="9" s="1"/>
  <c r="BK586" i="9" s="1"/>
  <c r="BL586" i="9"/>
  <c r="BG673" i="9" l="1"/>
  <c r="BF674" i="9" s="1"/>
  <c r="BH674" i="9" s="1"/>
  <c r="BK587" i="9" s="1"/>
  <c r="BL587" i="9"/>
  <c r="BG674" i="9" l="1"/>
  <c r="BF675" i="9" s="1"/>
  <c r="BH675" i="9" s="1"/>
  <c r="BK588" i="9" s="1"/>
  <c r="BL588" i="9"/>
  <c r="BG675" i="9" l="1"/>
  <c r="BF676" i="9" s="1"/>
  <c r="BH676" i="9" s="1"/>
  <c r="BK589" i="9" s="1"/>
  <c r="BL589" i="9"/>
  <c r="BG676" i="9" l="1"/>
  <c r="BF677" i="9" s="1"/>
  <c r="BH677" i="9" s="1"/>
  <c r="BK590" i="9" s="1"/>
  <c r="BL590" i="9"/>
  <c r="BG677" i="9" l="1"/>
  <c r="BF678" i="9" s="1"/>
  <c r="BH678" i="9" s="1"/>
  <c r="BK591" i="9" s="1"/>
  <c r="BL591" i="9"/>
  <c r="BG678" i="9" l="1"/>
  <c r="BF679" i="9" s="1"/>
  <c r="BH679" i="9" s="1"/>
  <c r="BK592" i="9" s="1"/>
  <c r="BL592" i="9"/>
  <c r="BG679" i="9" l="1"/>
  <c r="BF680" i="9" s="1"/>
  <c r="BH680" i="9" s="1"/>
  <c r="BK593" i="9" s="1"/>
  <c r="BL593" i="9"/>
  <c r="BG680" i="9" l="1"/>
  <c r="BF681" i="9" s="1"/>
  <c r="BH681" i="9" s="1"/>
  <c r="BK594" i="9" s="1"/>
  <c r="BL594" i="9"/>
  <c r="BG681" i="9" l="1"/>
  <c r="BF682" i="9" s="1"/>
  <c r="BH682" i="9" s="1"/>
  <c r="BK595" i="9" s="1"/>
  <c r="BL595" i="9"/>
  <c r="BG682" i="9" l="1"/>
  <c r="BF683" i="9" s="1"/>
  <c r="BH683" i="9" s="1"/>
  <c r="BK596" i="9" s="1"/>
  <c r="BL596" i="9"/>
  <c r="BG683" i="9" l="1"/>
  <c r="BF684" i="9" s="1"/>
  <c r="BH684" i="9" s="1"/>
  <c r="BK597" i="9" s="1"/>
  <c r="BL597" i="9"/>
  <c r="BG684" i="9" l="1"/>
  <c r="BF685" i="9" s="1"/>
  <c r="BH685" i="9" s="1"/>
  <c r="BK598" i="9" s="1"/>
  <c r="BL598" i="9"/>
  <c r="BG685" i="9" l="1"/>
  <c r="BF686" i="9" s="1"/>
  <c r="BH686" i="9" s="1"/>
  <c r="BK599" i="9" s="1"/>
  <c r="BL599" i="9"/>
  <c r="BG686" i="9" l="1"/>
  <c r="BF687" i="9" s="1"/>
  <c r="BH687" i="9" s="1"/>
  <c r="BK600" i="9" s="1"/>
  <c r="BL600" i="9"/>
  <c r="BG687" i="9" l="1"/>
  <c r="BF688" i="9" s="1"/>
  <c r="BH688" i="9" s="1"/>
  <c r="BK601" i="9" s="1"/>
  <c r="BL601" i="9"/>
  <c r="BG688" i="9" l="1"/>
  <c r="BF689" i="9" s="1"/>
  <c r="BH689" i="9" s="1"/>
  <c r="BK602" i="9" s="1"/>
  <c r="BL602" i="9"/>
  <c r="BG689" i="9" l="1"/>
  <c r="BF690" i="9" s="1"/>
  <c r="BH690" i="9" s="1"/>
  <c r="BK603" i="9" s="1"/>
  <c r="BL603" i="9"/>
  <c r="BG690" i="9" l="1"/>
  <c r="BF691" i="9" s="1"/>
  <c r="BH691" i="9" s="1"/>
  <c r="BK604" i="9" s="1"/>
  <c r="BL604" i="9"/>
  <c r="BG691" i="9" l="1"/>
  <c r="BF692" i="9" s="1"/>
  <c r="BH692" i="9" s="1"/>
  <c r="BK605" i="9" s="1"/>
  <c r="BL605" i="9"/>
  <c r="BG692" i="9" l="1"/>
  <c r="BF693" i="9" s="1"/>
  <c r="BH693" i="9" s="1"/>
  <c r="BK606" i="9" s="1"/>
  <c r="BL606" i="9"/>
  <c r="BG693" i="9" l="1"/>
  <c r="BF694" i="9" s="1"/>
  <c r="BH694" i="9" s="1"/>
  <c r="BK607" i="9" s="1"/>
  <c r="BL607" i="9"/>
  <c r="BG694" i="9" l="1"/>
  <c r="BF695" i="9" s="1"/>
  <c r="BH695" i="9" s="1"/>
  <c r="BK608" i="9" s="1"/>
  <c r="BL608" i="9"/>
  <c r="BG695" i="9" l="1"/>
  <c r="BF696" i="9" s="1"/>
  <c r="BH696" i="9" s="1"/>
  <c r="BK609" i="9" s="1"/>
  <c r="BL609" i="9"/>
  <c r="BG696" i="9" l="1"/>
  <c r="BF697" i="9" s="1"/>
  <c r="BH697" i="9" s="1"/>
  <c r="BK610" i="9" s="1"/>
  <c r="BL610" i="9"/>
  <c r="BG697" i="9" l="1"/>
  <c r="BF698" i="9" s="1"/>
  <c r="BH698" i="9" s="1"/>
  <c r="BK611" i="9" s="1"/>
  <c r="BL611" i="9"/>
  <c r="BG698" i="9" l="1"/>
  <c r="BF699" i="9" s="1"/>
  <c r="BH699" i="9" s="1"/>
  <c r="BK612" i="9" s="1"/>
  <c r="BL612" i="9"/>
  <c r="BG699" i="9" l="1"/>
  <c r="BF700" i="9" s="1"/>
  <c r="BH700" i="9" s="1"/>
  <c r="BK613" i="9" s="1"/>
  <c r="BL613" i="9"/>
  <c r="BG700" i="9" l="1"/>
  <c r="BF701" i="9" s="1"/>
  <c r="BH701" i="9" s="1"/>
  <c r="BK614" i="9" s="1"/>
  <c r="BL614" i="9"/>
  <c r="BG701" i="9" l="1"/>
  <c r="BF702" i="9" s="1"/>
  <c r="BH702" i="9" s="1"/>
  <c r="BK615" i="9" s="1"/>
  <c r="BL615" i="9"/>
  <c r="BG702" i="9" l="1"/>
  <c r="BF703" i="9" s="1"/>
  <c r="BH703" i="9" s="1"/>
  <c r="BK616" i="9" s="1"/>
  <c r="BL616" i="9"/>
  <c r="BG703" i="9" l="1"/>
  <c r="BF704" i="9" s="1"/>
  <c r="BH704" i="9" s="1"/>
  <c r="BK617" i="9" s="1"/>
  <c r="BL617" i="9"/>
  <c r="BG704" i="9" l="1"/>
  <c r="BF705" i="9" s="1"/>
  <c r="BH705" i="9" s="1"/>
  <c r="BK618" i="9" s="1"/>
  <c r="BL618" i="9"/>
  <c r="BG705" i="9" l="1"/>
  <c r="BF706" i="9" s="1"/>
  <c r="BH706" i="9" s="1"/>
  <c r="BK619" i="9" s="1"/>
  <c r="BL619" i="9"/>
  <c r="BG706" i="9" l="1"/>
  <c r="BF707" i="9" s="1"/>
  <c r="BH707" i="9" s="1"/>
  <c r="BK620" i="9" s="1"/>
  <c r="BL620" i="9"/>
  <c r="BG707" i="9" l="1"/>
  <c r="BF708" i="9" s="1"/>
  <c r="BH708" i="9" s="1"/>
  <c r="BK621" i="9" s="1"/>
  <c r="BL621" i="9"/>
  <c r="BG708" i="9" l="1"/>
  <c r="BF709" i="9" s="1"/>
  <c r="BH709" i="9" s="1"/>
  <c r="BK622" i="9" s="1"/>
  <c r="BL622" i="9"/>
  <c r="BG709" i="9" l="1"/>
  <c r="BF710" i="9" s="1"/>
  <c r="BH710" i="9" s="1"/>
  <c r="BK623" i="9" s="1"/>
  <c r="BL623" i="9"/>
  <c r="BG710" i="9" l="1"/>
  <c r="BF711" i="9" s="1"/>
  <c r="BH711" i="9" s="1"/>
  <c r="BK624" i="9" s="1"/>
  <c r="BL624" i="9"/>
  <c r="BG711" i="9" l="1"/>
  <c r="BF712" i="9" s="1"/>
  <c r="BH712" i="9" s="1"/>
  <c r="BK625" i="9" s="1"/>
  <c r="BL625" i="9"/>
  <c r="BG712" i="9" l="1"/>
  <c r="BF713" i="9" s="1"/>
  <c r="BH713" i="9" s="1"/>
  <c r="BK626" i="9" s="1"/>
  <c r="BL626" i="9"/>
  <c r="BG713" i="9" l="1"/>
  <c r="BF714" i="9" s="1"/>
  <c r="BH714" i="9" s="1"/>
  <c r="BK627" i="9" s="1"/>
  <c r="BL627" i="9"/>
  <c r="BG714" i="9" l="1"/>
  <c r="BF715" i="9" s="1"/>
  <c r="BH715" i="9" s="1"/>
  <c r="BK628" i="9" s="1"/>
  <c r="BL628" i="9"/>
  <c r="BG715" i="9" l="1"/>
  <c r="BF716" i="9" s="1"/>
  <c r="BH716" i="9" s="1"/>
  <c r="BK629" i="9" s="1"/>
  <c r="BL629" i="9"/>
  <c r="BG716" i="9" l="1"/>
  <c r="BF717" i="9" s="1"/>
  <c r="BH717" i="9" s="1"/>
  <c r="BK630" i="9" s="1"/>
  <c r="BL630" i="9"/>
  <c r="BG717" i="9" l="1"/>
  <c r="BF718" i="9" s="1"/>
  <c r="BH718" i="9" s="1"/>
  <c r="BK631" i="9" s="1"/>
  <c r="BL631" i="9"/>
  <c r="BG718" i="9" l="1"/>
  <c r="BF719" i="9" s="1"/>
  <c r="BH719" i="9" s="1"/>
  <c r="BK632" i="9" s="1"/>
  <c r="BL632" i="9"/>
  <c r="BG719" i="9" l="1"/>
  <c r="BF720" i="9" s="1"/>
  <c r="BH720" i="9" s="1"/>
  <c r="BK633" i="9" s="1"/>
  <c r="BL633" i="9"/>
  <c r="BG720" i="9" l="1"/>
  <c r="BF721" i="9" s="1"/>
  <c r="BH721" i="9" s="1"/>
  <c r="BK634" i="9" s="1"/>
  <c r="R21" i="1"/>
  <c r="BL634" i="9"/>
  <c r="T21" i="1" l="1"/>
  <c r="V21" i="1" s="1"/>
  <c r="AA21" i="1" s="1"/>
  <c r="BG721" i="9"/>
  <c r="BF722" i="9" s="1"/>
  <c r="BH722" i="9" s="1"/>
  <c r="BK635" i="9" s="1"/>
  <c r="BL635" i="9"/>
  <c r="AF21" i="1" l="1"/>
  <c r="AR24" i="1"/>
  <c r="AS24" i="1" s="1"/>
  <c r="Y21" i="1"/>
  <c r="BG722" i="9"/>
  <c r="BF723" i="9" s="1"/>
  <c r="BH723" i="9" s="1"/>
  <c r="BK636" i="9" s="1"/>
  <c r="BL636" i="9"/>
  <c r="AD21" i="1" l="1"/>
  <c r="AJ21" i="1"/>
  <c r="BG723" i="9"/>
  <c r="BF724" i="9" s="1"/>
  <c r="BH724" i="9" s="1"/>
  <c r="BK637" i="9" s="1"/>
  <c r="BL637" i="9"/>
  <c r="BG724" i="9" l="1"/>
  <c r="BF725" i="9" s="1"/>
  <c r="BH725" i="9" s="1"/>
  <c r="BK638" i="9" s="1"/>
  <c r="BL638" i="9"/>
  <c r="BG725" i="9" l="1"/>
  <c r="BF726" i="9" s="1"/>
  <c r="BH726" i="9" s="1"/>
  <c r="BK639" i="9" s="1"/>
  <c r="BL639" i="9"/>
  <c r="BG726" i="9" l="1"/>
  <c r="BF727" i="9" s="1"/>
  <c r="BH727" i="9" s="1"/>
  <c r="BK640" i="9" s="1"/>
  <c r="BL640" i="9"/>
  <c r="BG727" i="9" l="1"/>
  <c r="BF728" i="9" s="1"/>
  <c r="BH728" i="9" s="1"/>
  <c r="BK641" i="9" s="1"/>
  <c r="BL641" i="9"/>
  <c r="BG728" i="9" l="1"/>
  <c r="BF729" i="9" s="1"/>
  <c r="BH729" i="9" s="1"/>
  <c r="BK642" i="9" s="1"/>
  <c r="BL642" i="9"/>
  <c r="BG729" i="9" l="1"/>
  <c r="BF730" i="9" s="1"/>
  <c r="BH730" i="9" s="1"/>
  <c r="BK643" i="9" s="1"/>
  <c r="BL643" i="9"/>
  <c r="BG730" i="9" l="1"/>
  <c r="BF731" i="9" s="1"/>
  <c r="BH731" i="9" s="1"/>
  <c r="BK644" i="9" s="1"/>
  <c r="BL644" i="9"/>
  <c r="BG731" i="9" l="1"/>
  <c r="BF732" i="9" s="1"/>
  <c r="BH732" i="9" s="1"/>
  <c r="BK645" i="9" s="1"/>
  <c r="BL645" i="9"/>
  <c r="BG732" i="9" l="1"/>
  <c r="BF733" i="9" s="1"/>
  <c r="BH733" i="9" s="1"/>
  <c r="BK646" i="9" s="1"/>
  <c r="BL646" i="9"/>
  <c r="BG733" i="9" l="1"/>
  <c r="BF734" i="9" s="1"/>
  <c r="BH734" i="9" s="1"/>
  <c r="BK647" i="9" s="1"/>
  <c r="BL647" i="9"/>
  <c r="BG734" i="9" l="1"/>
  <c r="BF735" i="9" s="1"/>
  <c r="BH735" i="9" s="1"/>
  <c r="BK648" i="9" s="1"/>
  <c r="BL648" i="9"/>
  <c r="AS10" i="9" l="1"/>
  <c r="BG735" i="9"/>
  <c r="BF736" i="9" s="1"/>
  <c r="BH736" i="9" s="1"/>
  <c r="BK649" i="9" s="1"/>
  <c r="BL649" i="9"/>
  <c r="BG736" i="9" l="1"/>
  <c r="BF737" i="9" s="1"/>
  <c r="BH737" i="9" s="1"/>
  <c r="BK650" i="9" s="1"/>
  <c r="BL650" i="9"/>
  <c r="BG737" i="9" l="1"/>
  <c r="BF738" i="9" s="1"/>
  <c r="BH738" i="9" s="1"/>
  <c r="BK651" i="9" s="1"/>
  <c r="BL651" i="9"/>
  <c r="BG738" i="9" l="1"/>
  <c r="BF739" i="9" s="1"/>
  <c r="BH739" i="9" s="1"/>
  <c r="BK652" i="9" s="1"/>
  <c r="BL652" i="9"/>
  <c r="BG739" i="9" l="1"/>
  <c r="BF740" i="9" s="1"/>
  <c r="BH740" i="9" s="1"/>
  <c r="BK653" i="9" s="1"/>
  <c r="BL653" i="9"/>
  <c r="BG740" i="9" l="1"/>
  <c r="BF741" i="9" s="1"/>
  <c r="BH741" i="9" s="1"/>
  <c r="BK654" i="9" s="1"/>
  <c r="BL654" i="9"/>
  <c r="BG741" i="9" l="1"/>
  <c r="BF742" i="9" s="1"/>
  <c r="BH742" i="9" s="1"/>
  <c r="BK655" i="9" s="1"/>
  <c r="BL655" i="9"/>
  <c r="BG742" i="9" l="1"/>
  <c r="BF743" i="9" s="1"/>
  <c r="BH743" i="9" s="1"/>
  <c r="BK656" i="9" s="1"/>
  <c r="BL656" i="9"/>
  <c r="BG743" i="9" l="1"/>
  <c r="BF744" i="9" s="1"/>
  <c r="BH744" i="9" s="1"/>
  <c r="BK657" i="9" s="1"/>
  <c r="BL657" i="9"/>
  <c r="BG744" i="9" l="1"/>
  <c r="BF745" i="9" s="1"/>
  <c r="BH745" i="9" s="1"/>
  <c r="BK658" i="9" s="1"/>
  <c r="BL658" i="9"/>
  <c r="BG745" i="9" l="1"/>
  <c r="BF746" i="9" s="1"/>
  <c r="BH746" i="9" s="1"/>
  <c r="BK659" i="9" s="1"/>
  <c r="BL659" i="9"/>
  <c r="BG746" i="9" l="1"/>
  <c r="BF747" i="9" s="1"/>
  <c r="BH747" i="9" s="1"/>
  <c r="BK660" i="9" s="1"/>
  <c r="BL660" i="9"/>
  <c r="BG747" i="9" l="1"/>
  <c r="BF748" i="9" s="1"/>
  <c r="BH748" i="9" s="1"/>
  <c r="BK661" i="9" s="1"/>
  <c r="BL661" i="9"/>
  <c r="BG748" i="9" l="1"/>
  <c r="BF749" i="9" s="1"/>
  <c r="BH749" i="9" s="1"/>
  <c r="BK662" i="9" s="1"/>
  <c r="BL662" i="9"/>
  <c r="BG749" i="9" l="1"/>
  <c r="BF750" i="9" s="1"/>
  <c r="BH750" i="9" s="1"/>
  <c r="BK663" i="9" s="1"/>
  <c r="BL663" i="9"/>
  <c r="BG750" i="9" l="1"/>
  <c r="BF751" i="9" s="1"/>
  <c r="BH751" i="9" s="1"/>
  <c r="BK664" i="9" s="1"/>
  <c r="BL664" i="9"/>
  <c r="BG751" i="9" l="1"/>
  <c r="BF752" i="9" s="1"/>
  <c r="BH752" i="9" s="1"/>
  <c r="BK665" i="9" s="1"/>
  <c r="BL665" i="9"/>
  <c r="BG752" i="9" l="1"/>
  <c r="BF753" i="9" s="1"/>
  <c r="BH753" i="9" s="1"/>
  <c r="BK666" i="9" s="1"/>
  <c r="BL666" i="9"/>
  <c r="BG753" i="9" l="1"/>
  <c r="BF754" i="9" s="1"/>
  <c r="BH754" i="9" s="1"/>
  <c r="BK667" i="9" s="1"/>
  <c r="BL667" i="9"/>
  <c r="BG754" i="9" l="1"/>
  <c r="BF755" i="9" s="1"/>
  <c r="BH755" i="9" s="1"/>
  <c r="BK668" i="9" s="1"/>
  <c r="BL668" i="9"/>
  <c r="BG755" i="9" l="1"/>
  <c r="BF756" i="9" s="1"/>
  <c r="BH756" i="9" s="1"/>
  <c r="BK669" i="9" s="1"/>
  <c r="BL669" i="9"/>
  <c r="BG756" i="9" l="1"/>
  <c r="BF757" i="9" s="1"/>
  <c r="BH757" i="9" s="1"/>
  <c r="BK670" i="9" s="1"/>
  <c r="BL670" i="9"/>
  <c r="BG757" i="9" l="1"/>
  <c r="BF758" i="9" s="1"/>
  <c r="BH758" i="9" s="1"/>
  <c r="BK671" i="9" s="1"/>
  <c r="BL671" i="9"/>
  <c r="BG758" i="9" l="1"/>
  <c r="BF759" i="9" s="1"/>
  <c r="BH759" i="9" s="1"/>
  <c r="BK672" i="9" s="1"/>
  <c r="BL672" i="9"/>
  <c r="BG759" i="9" l="1"/>
  <c r="BF760" i="9" s="1"/>
  <c r="BH760" i="9" s="1"/>
  <c r="BK673" i="9" s="1"/>
  <c r="BL673" i="9"/>
  <c r="BG760" i="9" l="1"/>
  <c r="BF761" i="9" s="1"/>
  <c r="BH761" i="9" s="1"/>
  <c r="BK674" i="9" s="1"/>
  <c r="BL674" i="9"/>
  <c r="BG761" i="9" l="1"/>
  <c r="BF762" i="9" s="1"/>
  <c r="BH762" i="9" s="1"/>
  <c r="BK675" i="9" s="1"/>
  <c r="BL675" i="9"/>
  <c r="BG762" i="9" l="1"/>
  <c r="BF763" i="9" s="1"/>
  <c r="BH763" i="9" s="1"/>
  <c r="BK676" i="9" s="1"/>
  <c r="BL676" i="9"/>
  <c r="BG763" i="9" l="1"/>
  <c r="BF764" i="9" s="1"/>
  <c r="BH764" i="9" s="1"/>
  <c r="BK677" i="9" s="1"/>
  <c r="BL677" i="9"/>
  <c r="BG764" i="9" l="1"/>
  <c r="BF765" i="9" s="1"/>
  <c r="BH765" i="9" s="1"/>
  <c r="BK678" i="9" s="1"/>
  <c r="BL678" i="9"/>
  <c r="BG765" i="9" l="1"/>
  <c r="BF766" i="9" s="1"/>
  <c r="BH766" i="9" s="1"/>
  <c r="BK679" i="9" s="1"/>
  <c r="BL679" i="9"/>
  <c r="BG766" i="9" l="1"/>
  <c r="BF767" i="9" s="1"/>
  <c r="BH767" i="9" s="1"/>
  <c r="BK680" i="9" s="1"/>
  <c r="BL680" i="9"/>
  <c r="BG767" i="9" l="1"/>
  <c r="BF768" i="9" s="1"/>
  <c r="BH768" i="9" s="1"/>
  <c r="BK681" i="9" s="1"/>
  <c r="BL681" i="9"/>
  <c r="BG768" i="9" l="1"/>
  <c r="BF769" i="9" s="1"/>
  <c r="BH769" i="9" s="1"/>
  <c r="BK682" i="9" s="1"/>
  <c r="BL682" i="9"/>
  <c r="BG769" i="9" l="1"/>
  <c r="BF770" i="9" s="1"/>
  <c r="BH770" i="9" s="1"/>
  <c r="BK683" i="9" s="1"/>
  <c r="BL683" i="9"/>
  <c r="BG770" i="9" l="1"/>
  <c r="BF771" i="9" s="1"/>
  <c r="BH771" i="9" s="1"/>
  <c r="BK684" i="9" s="1"/>
  <c r="BL684" i="9"/>
  <c r="BG771" i="9" l="1"/>
  <c r="BF772" i="9" s="1"/>
  <c r="BH772" i="9" s="1"/>
  <c r="BK685" i="9" s="1"/>
  <c r="BL685" i="9"/>
  <c r="BG772" i="9" l="1"/>
  <c r="BF773" i="9" s="1"/>
  <c r="BH773" i="9" s="1"/>
  <c r="BK686" i="9" s="1"/>
  <c r="BL686" i="9"/>
  <c r="BG773" i="9" l="1"/>
  <c r="BF774" i="9" s="1"/>
  <c r="BH774" i="9" s="1"/>
  <c r="BK687" i="9" s="1"/>
  <c r="BL687" i="9"/>
  <c r="BG774" i="9" l="1"/>
  <c r="BF775" i="9" s="1"/>
  <c r="BH775" i="9" s="1"/>
  <c r="BK688" i="9" s="1"/>
  <c r="BL688" i="9"/>
  <c r="BG775" i="9" l="1"/>
  <c r="BF776" i="9" s="1"/>
  <c r="BH776" i="9" s="1"/>
  <c r="BK689" i="9" s="1"/>
  <c r="BL689" i="9"/>
  <c r="BG776" i="9" l="1"/>
  <c r="BF777" i="9" s="1"/>
  <c r="BH777" i="9" s="1"/>
  <c r="BK690" i="9" s="1"/>
  <c r="BL690" i="9"/>
  <c r="BG777" i="9" l="1"/>
  <c r="BF778" i="9" s="1"/>
  <c r="BH778" i="9" s="1"/>
  <c r="BK691" i="9" s="1"/>
  <c r="BL691" i="9"/>
  <c r="BG778" i="9" l="1"/>
  <c r="BF779" i="9" s="1"/>
  <c r="BH779" i="9" s="1"/>
  <c r="BK692" i="9" s="1"/>
  <c r="BL692" i="9"/>
  <c r="BG779" i="9" l="1"/>
  <c r="BF780" i="9" s="1"/>
  <c r="BH780" i="9" s="1"/>
  <c r="BK693" i="9" s="1"/>
  <c r="BL693" i="9"/>
  <c r="BG780" i="9" l="1"/>
  <c r="BF781" i="9" s="1"/>
  <c r="BH781" i="9" s="1"/>
  <c r="BK694" i="9" s="1"/>
  <c r="BL694" i="9"/>
  <c r="BG781" i="9" l="1"/>
  <c r="BF782" i="9" s="1"/>
  <c r="BH782" i="9" s="1"/>
  <c r="BK695" i="9" s="1"/>
  <c r="BL695" i="9"/>
  <c r="BG782" i="9" l="1"/>
  <c r="BF783" i="9" s="1"/>
  <c r="BH783" i="9" s="1"/>
  <c r="BK696" i="9" s="1"/>
  <c r="BL696" i="9"/>
  <c r="BG783" i="9" l="1"/>
  <c r="BF784" i="9" s="1"/>
  <c r="BH784" i="9" s="1"/>
  <c r="BK697" i="9" s="1"/>
  <c r="BL697" i="9"/>
  <c r="BG784" i="9" l="1"/>
  <c r="BF785" i="9" s="1"/>
  <c r="BH785" i="9" s="1"/>
  <c r="BK698" i="9" s="1"/>
  <c r="BL698" i="9"/>
  <c r="BG785" i="9" l="1"/>
  <c r="BF786" i="9" s="1"/>
  <c r="BH786" i="9" s="1"/>
  <c r="BK699" i="9" s="1"/>
  <c r="BL699" i="9"/>
  <c r="BG786" i="9" l="1"/>
  <c r="BF787" i="9" s="1"/>
  <c r="BH787" i="9" s="1"/>
  <c r="BK700" i="9" s="1"/>
  <c r="BL700" i="9"/>
  <c r="BG787" i="9" l="1"/>
  <c r="BF788" i="9" s="1"/>
  <c r="BH788" i="9" s="1"/>
  <c r="BK701" i="9" s="1"/>
  <c r="BL701" i="9"/>
  <c r="BG788" i="9" l="1"/>
  <c r="BF789" i="9" s="1"/>
  <c r="BH789" i="9" s="1"/>
  <c r="BK702" i="9" s="1"/>
  <c r="BL702" i="9"/>
  <c r="BG789" i="9" l="1"/>
  <c r="BF790" i="9" s="1"/>
  <c r="BH790" i="9" s="1"/>
  <c r="BK703" i="9" s="1"/>
  <c r="BL703" i="9"/>
  <c r="BG790" i="9" l="1"/>
  <c r="BF791" i="9" s="1"/>
  <c r="BH791" i="9" s="1"/>
  <c r="BK704" i="9" s="1"/>
  <c r="BL704" i="9"/>
  <c r="BG791" i="9" l="1"/>
  <c r="BF792" i="9" s="1"/>
  <c r="BH792" i="9" s="1"/>
  <c r="BK705" i="9" s="1"/>
  <c r="BL705" i="9"/>
  <c r="BG792" i="9" l="1"/>
  <c r="BF793" i="9" s="1"/>
  <c r="BH793" i="9" s="1"/>
  <c r="BK706" i="9" s="1"/>
  <c r="BL706" i="9"/>
  <c r="BG793" i="9" l="1"/>
  <c r="BF794" i="9" s="1"/>
  <c r="BH794" i="9" s="1"/>
  <c r="BK707" i="9" s="1"/>
  <c r="BL707" i="9"/>
  <c r="BG794" i="9" l="1"/>
  <c r="BF795" i="9" s="1"/>
  <c r="BH795" i="9" s="1"/>
  <c r="BK708" i="9" s="1"/>
  <c r="BL708" i="9"/>
  <c r="BG795" i="9" l="1"/>
  <c r="BF796" i="9" s="1"/>
  <c r="BH796" i="9" s="1"/>
  <c r="BK709" i="9" s="1"/>
  <c r="BL709" i="9"/>
  <c r="BG796" i="9" l="1"/>
  <c r="BF797" i="9" s="1"/>
  <c r="BH797" i="9" s="1"/>
  <c r="BK710" i="9" s="1"/>
  <c r="BL710" i="9"/>
  <c r="BG797" i="9" l="1"/>
  <c r="BF798" i="9" s="1"/>
  <c r="BH798" i="9" s="1"/>
  <c r="BK711" i="9" s="1"/>
  <c r="BL711" i="9"/>
  <c r="BG798" i="9" l="1"/>
  <c r="BF799" i="9" s="1"/>
  <c r="BH799" i="9" s="1"/>
  <c r="BK712" i="9" s="1"/>
  <c r="BL712" i="9"/>
  <c r="BG799" i="9" l="1"/>
  <c r="BF800" i="9" s="1"/>
  <c r="BH800" i="9" s="1"/>
  <c r="BK713" i="9" s="1"/>
  <c r="BL713" i="9"/>
  <c r="BG800" i="9" l="1"/>
  <c r="BF801" i="9" s="1"/>
  <c r="BH801" i="9" s="1"/>
  <c r="BK714" i="9" s="1"/>
  <c r="BL714" i="9"/>
  <c r="BG801" i="9" l="1"/>
  <c r="BF802" i="9" s="1"/>
  <c r="BH802" i="9" s="1"/>
  <c r="BK715" i="9" s="1"/>
  <c r="BL715" i="9"/>
  <c r="BG802" i="9" l="1"/>
  <c r="BF803" i="9" s="1"/>
  <c r="BH803" i="9" s="1"/>
  <c r="BK716" i="9" s="1"/>
  <c r="BL716" i="9"/>
  <c r="BG803" i="9" l="1"/>
  <c r="BF804" i="9" s="1"/>
  <c r="BH804" i="9" s="1"/>
  <c r="BK717" i="9" s="1"/>
  <c r="BL717" i="9"/>
  <c r="BG804" i="9" l="1"/>
  <c r="BF805" i="9" s="1"/>
  <c r="BH805" i="9" s="1"/>
  <c r="BK718" i="9" s="1"/>
  <c r="BL718" i="9"/>
  <c r="BG805" i="9" l="1"/>
  <c r="BF806" i="9" s="1"/>
  <c r="BH806" i="9" s="1"/>
  <c r="BK719" i="9" s="1"/>
  <c r="BL719" i="9"/>
  <c r="BG806" i="9" l="1"/>
  <c r="BF807" i="9" s="1"/>
  <c r="BH807" i="9" s="1"/>
  <c r="BK720" i="9" s="1"/>
  <c r="BL720" i="9"/>
  <c r="BG807" i="9" l="1"/>
  <c r="BF808" i="9" s="1"/>
  <c r="BH808" i="9" s="1"/>
  <c r="BK721" i="9" s="1"/>
  <c r="BL721" i="9"/>
  <c r="BG808" i="9" l="1"/>
  <c r="BF809" i="9" s="1"/>
  <c r="BH809" i="9" s="1"/>
  <c r="BK722" i="9" s="1"/>
  <c r="BL722" i="9"/>
  <c r="BG809" i="9" l="1"/>
  <c r="BF810" i="9" s="1"/>
  <c r="BH810" i="9" s="1"/>
  <c r="BK723" i="9" s="1"/>
  <c r="BL723" i="9"/>
  <c r="BG810" i="9" l="1"/>
  <c r="BF811" i="9" s="1"/>
  <c r="BH811" i="9" s="1"/>
  <c r="BK724" i="9" s="1"/>
  <c r="BL724" i="9"/>
  <c r="BG811" i="9" l="1"/>
  <c r="BF812" i="9" s="1"/>
  <c r="BH812" i="9" s="1"/>
  <c r="BK725" i="9" s="1"/>
  <c r="R22" i="1"/>
  <c r="BL725" i="9"/>
  <c r="T22" i="1" l="1"/>
  <c r="V22" i="1" s="1"/>
  <c r="AA22" i="1" s="1"/>
  <c r="BG812" i="9"/>
  <c r="BF813" i="9" s="1"/>
  <c r="BH813" i="9" s="1"/>
  <c r="BK726" i="9" s="1"/>
  <c r="BL726" i="9"/>
  <c r="Y22" i="1" l="1"/>
  <c r="AR25" i="1"/>
  <c r="AS25" i="1" s="1"/>
  <c r="AF22" i="1"/>
  <c r="BG813" i="9"/>
  <c r="BF814" i="9" s="1"/>
  <c r="BH814" i="9" s="1"/>
  <c r="BK727" i="9" s="1"/>
  <c r="BL727" i="9"/>
  <c r="AD22" i="1" l="1"/>
  <c r="AJ22" i="1"/>
  <c r="BG814" i="9"/>
  <c r="BF815" i="9" s="1"/>
  <c r="BH815" i="9" s="1"/>
  <c r="BK728" i="9" s="1"/>
  <c r="BL728" i="9"/>
  <c r="BG815" i="9" l="1"/>
  <c r="BF816" i="9" s="1"/>
  <c r="BH816" i="9" s="1"/>
  <c r="BK729" i="9" s="1"/>
  <c r="BL729" i="9"/>
  <c r="BG816" i="9" l="1"/>
  <c r="BF817" i="9" s="1"/>
  <c r="BH817" i="9" s="1"/>
  <c r="BK730" i="9" s="1"/>
  <c r="BL730" i="9"/>
  <c r="BG817" i="9" l="1"/>
  <c r="BF818" i="9" s="1"/>
  <c r="BH818" i="9" s="1"/>
  <c r="BK731" i="9" s="1"/>
  <c r="BL731" i="9"/>
  <c r="BG818" i="9" l="1"/>
  <c r="BF819" i="9" s="1"/>
  <c r="BH819" i="9" s="1"/>
  <c r="BK732" i="9" s="1"/>
  <c r="BL732" i="9"/>
  <c r="BG819" i="9" l="1"/>
  <c r="BF820" i="9" s="1"/>
  <c r="BH820" i="9" s="1"/>
  <c r="BK733" i="9" s="1"/>
  <c r="BL733" i="9"/>
  <c r="BG820" i="9" l="1"/>
  <c r="BF821" i="9" s="1"/>
  <c r="BH821" i="9" s="1"/>
  <c r="BK734" i="9" s="1"/>
  <c r="BL734" i="9"/>
  <c r="BG821" i="9" l="1"/>
  <c r="BF822" i="9" s="1"/>
  <c r="BH822" i="9" s="1"/>
  <c r="BK735" i="9" s="1"/>
  <c r="BL735" i="9"/>
  <c r="BG822" i="9" l="1"/>
  <c r="BF823" i="9" s="1"/>
  <c r="BH823" i="9" s="1"/>
  <c r="BK736" i="9" s="1"/>
  <c r="BL736" i="9"/>
  <c r="BG823" i="9" l="1"/>
  <c r="BF824" i="9" s="1"/>
  <c r="BH824" i="9" s="1"/>
  <c r="BK737" i="9" s="1"/>
  <c r="BL737" i="9"/>
  <c r="BG824" i="9" l="1"/>
  <c r="BF825" i="9" s="1"/>
  <c r="BH825" i="9" s="1"/>
  <c r="BK738" i="9" s="1"/>
  <c r="BL738" i="9"/>
  <c r="BG825" i="9" l="1"/>
  <c r="BF826" i="9" s="1"/>
  <c r="BH826" i="9" s="1"/>
  <c r="BK739" i="9" s="1"/>
  <c r="BL739" i="9"/>
  <c r="BG826" i="9" l="1"/>
  <c r="BF827" i="9" s="1"/>
  <c r="BH827" i="9" s="1"/>
  <c r="BK740" i="9" s="1"/>
  <c r="BL740" i="9"/>
  <c r="BG827" i="9" l="1"/>
  <c r="BF828" i="9" s="1"/>
  <c r="BH828" i="9" s="1"/>
  <c r="BK741" i="9" s="1"/>
  <c r="BL741" i="9"/>
  <c r="BG828" i="9" l="1"/>
  <c r="BF829" i="9" s="1"/>
  <c r="BH829" i="9" s="1"/>
  <c r="BK742" i="9" s="1"/>
  <c r="BL742" i="9"/>
  <c r="BG829" i="9" l="1"/>
  <c r="BF830" i="9" s="1"/>
  <c r="BH830" i="9" s="1"/>
  <c r="BK743" i="9" s="1"/>
  <c r="BL743" i="9"/>
  <c r="BG830" i="9" l="1"/>
  <c r="BF831" i="9" s="1"/>
  <c r="BH831" i="9" s="1"/>
  <c r="BK744" i="9" s="1"/>
  <c r="BL744" i="9"/>
  <c r="BG831" i="9" l="1"/>
  <c r="BF832" i="9" s="1"/>
  <c r="BH832" i="9" s="1"/>
  <c r="BK745" i="9" s="1"/>
  <c r="BL745" i="9"/>
  <c r="BG832" i="9" l="1"/>
  <c r="BF833" i="9" s="1"/>
  <c r="BH833" i="9" s="1"/>
  <c r="BK746" i="9" s="1"/>
  <c r="BL746" i="9"/>
  <c r="BG833" i="9" l="1"/>
  <c r="BF834" i="9" s="1"/>
  <c r="BH834" i="9" s="1"/>
  <c r="BK747" i="9" s="1"/>
  <c r="BL747" i="9"/>
  <c r="BG834" i="9" l="1"/>
  <c r="BF835" i="9" s="1"/>
  <c r="BH835" i="9" s="1"/>
  <c r="BK748" i="9" s="1"/>
  <c r="BL748" i="9"/>
  <c r="BG835" i="9" l="1"/>
  <c r="BF836" i="9" s="1"/>
  <c r="BH836" i="9" s="1"/>
  <c r="BK749" i="9" s="1"/>
  <c r="BL749" i="9"/>
  <c r="BG836" i="9" l="1"/>
  <c r="BF837" i="9" s="1"/>
  <c r="BH837" i="9" s="1"/>
  <c r="BK750" i="9" s="1"/>
  <c r="BL750" i="9"/>
  <c r="BG837" i="9" l="1"/>
  <c r="BF838" i="9" s="1"/>
  <c r="BH838" i="9" s="1"/>
  <c r="BK751" i="9" s="1"/>
  <c r="BL751" i="9"/>
  <c r="BG838" i="9" l="1"/>
  <c r="BF839" i="9" s="1"/>
  <c r="BH839" i="9" s="1"/>
  <c r="BK752" i="9" s="1"/>
  <c r="BL752" i="9"/>
  <c r="BG839" i="9" l="1"/>
  <c r="BF840" i="9" s="1"/>
  <c r="BH840" i="9" s="1"/>
  <c r="BK753" i="9" s="1"/>
  <c r="BL753" i="9"/>
  <c r="BG840" i="9" l="1"/>
  <c r="BF841" i="9" s="1"/>
  <c r="BH841" i="9" s="1"/>
  <c r="BK754" i="9" s="1"/>
  <c r="BL754" i="9"/>
  <c r="BG841" i="9" l="1"/>
  <c r="BF842" i="9" s="1"/>
  <c r="BH842" i="9" s="1"/>
  <c r="BK755" i="9" s="1"/>
  <c r="BL755" i="9"/>
  <c r="BG842" i="9" l="1"/>
  <c r="BF843" i="9" s="1"/>
  <c r="BH843" i="9" s="1"/>
  <c r="BK756" i="9" s="1"/>
  <c r="BL756" i="9"/>
  <c r="BG843" i="9" l="1"/>
  <c r="BF844" i="9" s="1"/>
  <c r="BH844" i="9" s="1"/>
  <c r="BK757" i="9" s="1"/>
  <c r="BL757" i="9"/>
  <c r="BG844" i="9" l="1"/>
  <c r="BF845" i="9" s="1"/>
  <c r="BH845" i="9" s="1"/>
  <c r="BK758" i="9" s="1"/>
  <c r="BL758" i="9"/>
  <c r="BG845" i="9" l="1"/>
  <c r="BF846" i="9" s="1"/>
  <c r="BH846" i="9" s="1"/>
  <c r="BK759" i="9" s="1"/>
  <c r="BL759" i="9"/>
  <c r="BG846" i="9" l="1"/>
  <c r="BF847" i="9" s="1"/>
  <c r="BH847" i="9" s="1"/>
  <c r="BK760" i="9" s="1"/>
  <c r="BL760" i="9"/>
  <c r="BG847" i="9" l="1"/>
  <c r="BF848" i="9" s="1"/>
  <c r="BH848" i="9" s="1"/>
  <c r="BK761" i="9" s="1"/>
  <c r="BL761" i="9"/>
  <c r="BG848" i="9" l="1"/>
  <c r="BF849" i="9" s="1"/>
  <c r="BH849" i="9" s="1"/>
  <c r="BK762" i="9" s="1"/>
  <c r="BL762" i="9"/>
  <c r="BG849" i="9" l="1"/>
  <c r="BF850" i="9" s="1"/>
  <c r="BH850" i="9" s="1"/>
  <c r="BK763" i="9" s="1"/>
  <c r="BL763" i="9"/>
  <c r="BG850" i="9" l="1"/>
  <c r="BF851" i="9" s="1"/>
  <c r="BH851" i="9" s="1"/>
  <c r="BK764" i="9" s="1"/>
  <c r="BL764" i="9"/>
  <c r="BG851" i="9" l="1"/>
  <c r="BF852" i="9" s="1"/>
  <c r="BH852" i="9" s="1"/>
  <c r="BK765" i="9" s="1"/>
  <c r="BL765" i="9"/>
  <c r="BG852" i="9" l="1"/>
  <c r="BF853" i="9" s="1"/>
  <c r="BH853" i="9" s="1"/>
  <c r="BK766" i="9" s="1"/>
  <c r="BL766" i="9"/>
  <c r="BG853" i="9" l="1"/>
  <c r="BF854" i="9" s="1"/>
  <c r="BH854" i="9" s="1"/>
  <c r="BK767" i="9" s="1"/>
  <c r="BL767" i="9"/>
  <c r="BG854" i="9" l="1"/>
  <c r="BF855" i="9" s="1"/>
  <c r="BH855" i="9" s="1"/>
  <c r="BK768" i="9" s="1"/>
  <c r="BL768" i="9"/>
  <c r="BG855" i="9" l="1"/>
  <c r="BF856" i="9" s="1"/>
  <c r="BH856" i="9" s="1"/>
  <c r="BK769" i="9" s="1"/>
  <c r="BL769" i="9"/>
  <c r="BG856" i="9" l="1"/>
  <c r="BF857" i="9" s="1"/>
  <c r="BH857" i="9" s="1"/>
  <c r="BK770" i="9" s="1"/>
  <c r="BL770" i="9"/>
  <c r="BG857" i="9" l="1"/>
  <c r="BF858" i="9" s="1"/>
  <c r="BH858" i="9" s="1"/>
  <c r="BK771" i="9" s="1"/>
  <c r="BL771" i="9"/>
  <c r="BG858" i="9" l="1"/>
  <c r="BF859" i="9" s="1"/>
  <c r="BH859" i="9" s="1"/>
  <c r="BK772" i="9" s="1"/>
  <c r="BL772" i="9"/>
  <c r="BG859" i="9" l="1"/>
  <c r="BF860" i="9" s="1"/>
  <c r="BH860" i="9" s="1"/>
  <c r="BK773" i="9" s="1"/>
  <c r="BL773" i="9"/>
  <c r="BG860" i="9" l="1"/>
  <c r="BF861" i="9" s="1"/>
  <c r="BH861" i="9" s="1"/>
  <c r="BK774" i="9" s="1"/>
  <c r="BL774" i="9"/>
  <c r="BG861" i="9" l="1"/>
  <c r="BF862" i="9" s="1"/>
  <c r="BH862" i="9" s="1"/>
  <c r="BK775" i="9" s="1"/>
  <c r="BL775" i="9"/>
  <c r="BG862" i="9" l="1"/>
  <c r="BF863" i="9" s="1"/>
  <c r="BH863" i="9" s="1"/>
  <c r="BK776" i="9" s="1"/>
  <c r="BL776" i="9"/>
  <c r="BG863" i="9" l="1"/>
  <c r="BF864" i="9" s="1"/>
  <c r="BH864" i="9" s="1"/>
  <c r="BK777" i="9" s="1"/>
  <c r="BL777" i="9"/>
  <c r="BG864" i="9" l="1"/>
  <c r="BF865" i="9" s="1"/>
  <c r="BH865" i="9" s="1"/>
  <c r="BK778" i="9" s="1"/>
  <c r="BL778" i="9"/>
  <c r="BG865" i="9" l="1"/>
  <c r="BF866" i="9" s="1"/>
  <c r="BH866" i="9" s="1"/>
  <c r="BK779" i="9" s="1"/>
  <c r="BL779" i="9"/>
  <c r="BG866" i="9" l="1"/>
  <c r="BF867" i="9" s="1"/>
  <c r="BH867" i="9" s="1"/>
  <c r="BK780" i="9" s="1"/>
  <c r="BL780" i="9"/>
  <c r="BG867" i="9" l="1"/>
  <c r="BF868" i="9" s="1"/>
  <c r="BH868" i="9" s="1"/>
  <c r="BK781" i="9" s="1"/>
  <c r="BL781" i="9"/>
  <c r="BG868" i="9" l="1"/>
  <c r="BF869" i="9" s="1"/>
  <c r="BH869" i="9" s="1"/>
  <c r="BK782" i="9" s="1"/>
  <c r="BL782" i="9"/>
  <c r="BG869" i="9" l="1"/>
  <c r="BF870" i="9" s="1"/>
  <c r="BH870" i="9" s="1"/>
  <c r="BK783" i="9" s="1"/>
  <c r="BL783" i="9"/>
  <c r="BG870" i="9" l="1"/>
  <c r="BF871" i="9" s="1"/>
  <c r="BH871" i="9" s="1"/>
  <c r="BK784" i="9" s="1"/>
  <c r="BL784" i="9"/>
  <c r="BG871" i="9" l="1"/>
  <c r="BF872" i="9" s="1"/>
  <c r="BH872" i="9" s="1"/>
  <c r="BK785" i="9" s="1"/>
  <c r="BL785" i="9"/>
  <c r="BG872" i="9" l="1"/>
  <c r="BF873" i="9" s="1"/>
  <c r="BH873" i="9" s="1"/>
  <c r="BK786" i="9" s="1"/>
  <c r="BL786" i="9"/>
  <c r="BG873" i="9" l="1"/>
  <c r="BF874" i="9" s="1"/>
  <c r="BH874" i="9" s="1"/>
  <c r="BK787" i="9" s="1"/>
  <c r="BL787" i="9"/>
  <c r="BG874" i="9" l="1"/>
  <c r="BF875" i="9" s="1"/>
  <c r="BH875" i="9" s="1"/>
  <c r="BK788" i="9" s="1"/>
  <c r="BL788" i="9"/>
  <c r="BG875" i="9" l="1"/>
  <c r="BF876" i="9" s="1"/>
  <c r="BH876" i="9" s="1"/>
  <c r="BK789" i="9" s="1"/>
  <c r="BL789" i="9"/>
  <c r="BG876" i="9" l="1"/>
  <c r="BF877" i="9" s="1"/>
  <c r="BH877" i="9" s="1"/>
  <c r="BK790" i="9" s="1"/>
  <c r="BL790" i="9"/>
  <c r="BG877" i="9" l="1"/>
  <c r="BF878" i="9" s="1"/>
  <c r="BH878" i="9" s="1"/>
  <c r="BK791" i="9" s="1"/>
  <c r="BL791" i="9"/>
  <c r="BG878" i="9" l="1"/>
  <c r="BF879" i="9" s="1"/>
  <c r="BH879" i="9" s="1"/>
  <c r="BK792" i="9" s="1"/>
  <c r="BL792" i="9"/>
  <c r="BG879" i="9" l="1"/>
  <c r="BF880" i="9" s="1"/>
  <c r="BH880" i="9" s="1"/>
  <c r="BK793" i="9" s="1"/>
  <c r="BL793" i="9"/>
  <c r="BG880" i="9" l="1"/>
  <c r="BF881" i="9" s="1"/>
  <c r="BH881" i="9" s="1"/>
  <c r="BK794" i="9" s="1"/>
  <c r="BL794" i="9"/>
  <c r="BG881" i="9" l="1"/>
  <c r="BF882" i="9" s="1"/>
  <c r="BH882" i="9" s="1"/>
  <c r="BK795" i="9" s="1"/>
  <c r="BL795" i="9"/>
  <c r="BG882" i="9" l="1"/>
  <c r="BF883" i="9" s="1"/>
  <c r="BH883" i="9" s="1"/>
  <c r="BK796" i="9" s="1"/>
  <c r="BL796" i="9"/>
  <c r="BG883" i="9" l="1"/>
  <c r="BF884" i="9" s="1"/>
  <c r="BH884" i="9" s="1"/>
  <c r="BK797" i="9" s="1"/>
  <c r="BL797" i="9"/>
  <c r="BG884" i="9" l="1"/>
  <c r="BF885" i="9" s="1"/>
  <c r="BH885" i="9" s="1"/>
  <c r="BK798" i="9" s="1"/>
  <c r="BL798" i="9"/>
  <c r="BG885" i="9" l="1"/>
  <c r="BF886" i="9" s="1"/>
  <c r="BH886" i="9" s="1"/>
  <c r="BK799" i="9" s="1"/>
  <c r="BL799" i="9"/>
  <c r="BG886" i="9" l="1"/>
  <c r="BF887" i="9" s="1"/>
  <c r="BH887" i="9" s="1"/>
  <c r="BK800" i="9" s="1"/>
  <c r="BL800" i="9"/>
  <c r="BG887" i="9" l="1"/>
  <c r="BF888" i="9" s="1"/>
  <c r="BH888" i="9" s="1"/>
  <c r="BK801" i="9" s="1"/>
  <c r="BL801" i="9"/>
  <c r="BG888" i="9" l="1"/>
  <c r="BF889" i="9" s="1"/>
  <c r="BH889" i="9" s="1"/>
  <c r="BK802" i="9" s="1"/>
  <c r="BL802" i="9"/>
  <c r="BG889" i="9" l="1"/>
  <c r="BF890" i="9" s="1"/>
  <c r="BH890" i="9" s="1"/>
  <c r="BK803" i="9" s="1"/>
  <c r="BL803" i="9"/>
  <c r="BG890" i="9" l="1"/>
  <c r="BF891" i="9" s="1"/>
  <c r="BH891" i="9" s="1"/>
  <c r="BK804" i="9" s="1"/>
  <c r="BL804" i="9"/>
  <c r="BG891" i="9" l="1"/>
  <c r="BF892" i="9" s="1"/>
  <c r="BH892" i="9" s="1"/>
  <c r="BK805" i="9" s="1"/>
  <c r="BL805" i="9"/>
  <c r="BG892" i="9" l="1"/>
  <c r="BF893" i="9" s="1"/>
  <c r="BH893" i="9" s="1"/>
  <c r="BK806" i="9" s="1"/>
  <c r="BL806" i="9"/>
  <c r="BG893" i="9" l="1"/>
  <c r="BF894" i="9" s="1"/>
  <c r="BH894" i="9" s="1"/>
  <c r="BK807" i="9" s="1"/>
  <c r="BL807" i="9"/>
  <c r="BG894" i="9" l="1"/>
  <c r="BF895" i="9" s="1"/>
  <c r="BH895" i="9" s="1"/>
  <c r="BK808" i="9" s="1"/>
  <c r="BL808" i="9"/>
  <c r="BG895" i="9" l="1"/>
  <c r="BF896" i="9" s="1"/>
  <c r="BH896" i="9" s="1"/>
  <c r="BK809" i="9" s="1"/>
  <c r="BL809" i="9"/>
  <c r="BG896" i="9" l="1"/>
  <c r="BF897" i="9" s="1"/>
  <c r="BH897" i="9" s="1"/>
  <c r="BK810" i="9" s="1"/>
  <c r="BL810" i="9"/>
  <c r="BG897" i="9" l="1"/>
  <c r="BF898" i="9" s="1"/>
  <c r="BH898" i="9" s="1"/>
  <c r="BK811" i="9" s="1"/>
  <c r="BL811" i="9"/>
  <c r="BG898" i="9" l="1"/>
  <c r="BF899" i="9" s="1"/>
  <c r="BH899" i="9" s="1"/>
  <c r="BK812" i="9" s="1"/>
  <c r="BL812" i="9"/>
  <c r="BG899" i="9" l="1"/>
  <c r="BF900" i="9" s="1"/>
  <c r="BH900" i="9" s="1"/>
  <c r="BK813" i="9" s="1"/>
  <c r="BL813" i="9"/>
  <c r="BG900" i="9" l="1"/>
  <c r="BF901" i="9" s="1"/>
  <c r="BH901" i="9" s="1"/>
  <c r="BK814" i="9" s="1"/>
  <c r="BL814" i="9"/>
  <c r="BG901" i="9" l="1"/>
  <c r="BF902" i="9" s="1"/>
  <c r="BH902" i="9" s="1"/>
  <c r="BK815" i="9" s="1"/>
  <c r="BL815" i="9"/>
  <c r="BG902" i="9" l="1"/>
  <c r="BF903" i="9" s="1"/>
  <c r="BH903" i="9" s="1"/>
  <c r="BK816" i="9" s="1"/>
  <c r="R23" i="1"/>
  <c r="BL816" i="9"/>
  <c r="T23" i="1" l="1"/>
  <c r="V23" i="1" s="1"/>
  <c r="AA23" i="1" s="1"/>
  <c r="BG903" i="9"/>
  <c r="BF904" i="9" s="1"/>
  <c r="BH904" i="9" s="1"/>
  <c r="BK817" i="9" s="1"/>
  <c r="BL817" i="9"/>
  <c r="AF23" i="1" l="1"/>
  <c r="Y23" i="1"/>
  <c r="AR26" i="1"/>
  <c r="AS26" i="1" s="1"/>
  <c r="BG904" i="9"/>
  <c r="BF905" i="9" s="1"/>
  <c r="BH905" i="9" s="1"/>
  <c r="BK818" i="9" s="1"/>
  <c r="BL818" i="9"/>
  <c r="AJ23" i="1" l="1"/>
  <c r="AD23" i="1"/>
  <c r="BG905" i="9"/>
  <c r="BF906" i="9" s="1"/>
  <c r="BH906" i="9" s="1"/>
  <c r="BK819" i="9" s="1"/>
  <c r="BL819" i="9"/>
  <c r="BG906" i="9" l="1"/>
  <c r="BF907" i="9" s="1"/>
  <c r="BH907" i="9" s="1"/>
  <c r="BK820" i="9" s="1"/>
  <c r="BL820" i="9"/>
  <c r="BG907" i="9" l="1"/>
  <c r="BF908" i="9" s="1"/>
  <c r="BH908" i="9" s="1"/>
  <c r="BK821" i="9" s="1"/>
  <c r="BL821" i="9"/>
  <c r="BG908" i="9" l="1"/>
  <c r="BF909" i="9" s="1"/>
  <c r="BH909" i="9" s="1"/>
  <c r="BK822" i="9" s="1"/>
  <c r="BL822" i="9"/>
  <c r="BG909" i="9" l="1"/>
  <c r="BF910" i="9" s="1"/>
  <c r="BH910" i="9" s="1"/>
  <c r="BK823" i="9" s="1"/>
  <c r="BL823" i="9"/>
  <c r="BG910" i="9" l="1"/>
  <c r="BF911" i="9" s="1"/>
  <c r="BH911" i="9" s="1"/>
  <c r="BK824" i="9" s="1"/>
  <c r="BL824" i="9"/>
  <c r="BG911" i="9" l="1"/>
  <c r="BF912" i="9" s="1"/>
  <c r="BH912" i="9" s="1"/>
  <c r="BK825" i="9" s="1"/>
  <c r="BL825" i="9"/>
  <c r="BG912" i="9" l="1"/>
  <c r="BF913" i="9" s="1"/>
  <c r="BH913" i="9" s="1"/>
  <c r="BK826" i="9" s="1"/>
  <c r="BL826" i="9"/>
  <c r="BG913" i="9" l="1"/>
  <c r="BF914" i="9" s="1"/>
  <c r="BH914" i="9" s="1"/>
  <c r="BK827" i="9" s="1"/>
  <c r="BL827" i="9"/>
  <c r="BG914" i="9" l="1"/>
  <c r="BF915" i="9" s="1"/>
  <c r="BH915" i="9" s="1"/>
  <c r="BK828" i="9" s="1"/>
  <c r="BL828" i="9"/>
  <c r="BG915" i="9" l="1"/>
  <c r="BF916" i="9" s="1"/>
  <c r="BH916" i="9" s="1"/>
  <c r="BK829" i="9" s="1"/>
  <c r="BL829" i="9"/>
  <c r="BG916" i="9" l="1"/>
  <c r="BF917" i="9" s="1"/>
  <c r="BH917" i="9" s="1"/>
  <c r="BK830" i="9" s="1"/>
  <c r="BL830" i="9"/>
  <c r="BG917" i="9" l="1"/>
  <c r="BF918" i="9" s="1"/>
  <c r="BH918" i="9" s="1"/>
  <c r="BK831" i="9" s="1"/>
  <c r="BL831" i="9"/>
  <c r="BG918" i="9" l="1"/>
  <c r="BF919" i="9" s="1"/>
  <c r="BH919" i="9" s="1"/>
  <c r="BK832" i="9" s="1"/>
  <c r="BL832" i="9"/>
  <c r="BG919" i="9" l="1"/>
  <c r="BF920" i="9" s="1"/>
  <c r="BH920" i="9" s="1"/>
  <c r="BK833" i="9" s="1"/>
  <c r="BL833" i="9"/>
  <c r="BG920" i="9" l="1"/>
  <c r="BF921" i="9" s="1"/>
  <c r="BH921" i="9" s="1"/>
  <c r="BK834" i="9" s="1"/>
  <c r="BL834" i="9"/>
  <c r="BG921" i="9" l="1"/>
  <c r="BF922" i="9" s="1"/>
  <c r="BH922" i="9" s="1"/>
  <c r="BK835" i="9" s="1"/>
  <c r="BL835" i="9"/>
  <c r="BG922" i="9" l="1"/>
  <c r="BF923" i="9" s="1"/>
  <c r="BH923" i="9" s="1"/>
  <c r="BK836" i="9" s="1"/>
  <c r="BL836" i="9"/>
  <c r="BG923" i="9" l="1"/>
  <c r="BF924" i="9" s="1"/>
  <c r="BH924" i="9" s="1"/>
  <c r="BK837" i="9" s="1"/>
  <c r="BL837" i="9"/>
  <c r="BG924" i="9" l="1"/>
  <c r="BF925" i="9" s="1"/>
  <c r="BH925" i="9" s="1"/>
  <c r="BK838" i="9" s="1"/>
  <c r="BL838" i="9"/>
  <c r="BG925" i="9" l="1"/>
  <c r="BF926" i="9" s="1"/>
  <c r="BH926" i="9" s="1"/>
  <c r="BK839" i="9" s="1"/>
  <c r="BL839" i="9"/>
  <c r="BG926" i="9" l="1"/>
  <c r="BF927" i="9" s="1"/>
  <c r="BH927" i="9" s="1"/>
  <c r="BK840" i="9" s="1"/>
  <c r="BL840" i="9"/>
  <c r="BG927" i="9" l="1"/>
  <c r="BF928" i="9" s="1"/>
  <c r="BH928" i="9" s="1"/>
  <c r="BK841" i="9" s="1"/>
  <c r="BL841" i="9"/>
  <c r="BG928" i="9" l="1"/>
  <c r="BF929" i="9" s="1"/>
  <c r="BH929" i="9" s="1"/>
  <c r="BK842" i="9" s="1"/>
  <c r="BL842" i="9"/>
  <c r="BG929" i="9" l="1"/>
  <c r="BF930" i="9" s="1"/>
  <c r="BH930" i="9" s="1"/>
  <c r="BK843" i="9" s="1"/>
  <c r="BL843" i="9"/>
  <c r="BG930" i="9" l="1"/>
  <c r="BF931" i="9" s="1"/>
  <c r="BH931" i="9" s="1"/>
  <c r="BK844" i="9" s="1"/>
  <c r="BL844" i="9"/>
  <c r="BG931" i="9" l="1"/>
  <c r="BF932" i="9" s="1"/>
  <c r="BH932" i="9" s="1"/>
  <c r="BK845" i="9" s="1"/>
  <c r="BL845" i="9"/>
  <c r="BG932" i="9" l="1"/>
  <c r="BF933" i="9" s="1"/>
  <c r="BH933" i="9" s="1"/>
  <c r="BK846" i="9" s="1"/>
  <c r="BL846" i="9"/>
  <c r="BG933" i="9" l="1"/>
  <c r="BF934" i="9" s="1"/>
  <c r="BH934" i="9" s="1"/>
  <c r="BK847" i="9" s="1"/>
  <c r="BL847" i="9"/>
  <c r="BG934" i="9" l="1"/>
  <c r="BF935" i="9" s="1"/>
  <c r="BH935" i="9" s="1"/>
  <c r="BK848" i="9" s="1"/>
  <c r="BL848" i="9"/>
  <c r="BG935" i="9" l="1"/>
  <c r="BF936" i="9" s="1"/>
  <c r="BH936" i="9" s="1"/>
  <c r="BK849" i="9" s="1"/>
  <c r="BL849" i="9"/>
  <c r="BG936" i="9" l="1"/>
  <c r="BF937" i="9" s="1"/>
  <c r="BH937" i="9" s="1"/>
  <c r="BK850" i="9" s="1"/>
  <c r="BL850" i="9"/>
  <c r="BG937" i="9" l="1"/>
  <c r="BF938" i="9" s="1"/>
  <c r="BH938" i="9" s="1"/>
  <c r="BK851" i="9" s="1"/>
  <c r="BL851" i="9"/>
  <c r="BG938" i="9" l="1"/>
  <c r="BF939" i="9" s="1"/>
  <c r="BH939" i="9" s="1"/>
  <c r="BK852" i="9" s="1"/>
  <c r="BL852" i="9"/>
  <c r="BG939" i="9" l="1"/>
  <c r="BF940" i="9" s="1"/>
  <c r="BH940" i="9" s="1"/>
  <c r="BK853" i="9" s="1"/>
  <c r="BL853" i="9"/>
  <c r="BG940" i="9" l="1"/>
  <c r="BF941" i="9" s="1"/>
  <c r="BH941" i="9" s="1"/>
  <c r="BK854" i="9" s="1"/>
  <c r="BL854" i="9"/>
  <c r="BG941" i="9" l="1"/>
  <c r="BF942" i="9" s="1"/>
  <c r="BH942" i="9" s="1"/>
  <c r="BK855" i="9" s="1"/>
  <c r="BL855" i="9"/>
  <c r="BG942" i="9" l="1"/>
  <c r="BF943" i="9" s="1"/>
  <c r="BH943" i="9" s="1"/>
  <c r="BK856" i="9" s="1"/>
  <c r="BL856" i="9"/>
  <c r="BG943" i="9" l="1"/>
  <c r="BF944" i="9" s="1"/>
  <c r="BH944" i="9" s="1"/>
  <c r="BK857" i="9" s="1"/>
  <c r="BL857" i="9"/>
  <c r="BG944" i="9" l="1"/>
  <c r="BF945" i="9" s="1"/>
  <c r="BH945" i="9" s="1"/>
  <c r="BK858" i="9" s="1"/>
  <c r="BL858" i="9"/>
  <c r="BG945" i="9" l="1"/>
  <c r="BF946" i="9" s="1"/>
  <c r="BH946" i="9" s="1"/>
  <c r="BK859" i="9" s="1"/>
  <c r="BL859" i="9"/>
  <c r="BG946" i="9" l="1"/>
  <c r="BF947" i="9" s="1"/>
  <c r="BH947" i="9" s="1"/>
  <c r="BK860" i="9" s="1"/>
  <c r="BL860" i="9"/>
  <c r="BG947" i="9" l="1"/>
  <c r="BF948" i="9" s="1"/>
  <c r="BH948" i="9" s="1"/>
  <c r="BK861" i="9" s="1"/>
  <c r="BL861" i="9"/>
  <c r="BG948" i="9" l="1"/>
  <c r="BF949" i="9" s="1"/>
  <c r="BH949" i="9" s="1"/>
  <c r="BK862" i="9" s="1"/>
  <c r="BL862" i="9"/>
  <c r="BG949" i="9" l="1"/>
  <c r="BF950" i="9" s="1"/>
  <c r="BH950" i="9" s="1"/>
  <c r="BK863" i="9" s="1"/>
  <c r="BL863" i="9"/>
  <c r="BG950" i="9" l="1"/>
  <c r="BF951" i="9" s="1"/>
  <c r="BH951" i="9" s="1"/>
  <c r="BK864" i="9" s="1"/>
  <c r="BL864" i="9"/>
  <c r="BG951" i="9" l="1"/>
  <c r="BF952" i="9" s="1"/>
  <c r="BH952" i="9" s="1"/>
  <c r="BK865" i="9" s="1"/>
  <c r="BL865" i="9"/>
  <c r="BG952" i="9" l="1"/>
  <c r="BF953" i="9" s="1"/>
  <c r="BH953" i="9" s="1"/>
  <c r="BK866" i="9" s="1"/>
  <c r="BL866" i="9"/>
  <c r="BG953" i="9" l="1"/>
  <c r="BF954" i="9" s="1"/>
  <c r="BH954" i="9" s="1"/>
  <c r="BK867" i="9" s="1"/>
  <c r="BL867" i="9"/>
  <c r="BG954" i="9" l="1"/>
  <c r="BF955" i="9" s="1"/>
  <c r="BH955" i="9" s="1"/>
  <c r="BK868" i="9" s="1"/>
  <c r="BL868" i="9"/>
  <c r="BG955" i="9" l="1"/>
  <c r="BF956" i="9" s="1"/>
  <c r="BH956" i="9" s="1"/>
  <c r="BK869" i="9" s="1"/>
  <c r="BL869" i="9"/>
  <c r="BG956" i="9" l="1"/>
  <c r="BF957" i="9" s="1"/>
  <c r="BH957" i="9" s="1"/>
  <c r="BK870" i="9" s="1"/>
  <c r="BL870" i="9"/>
  <c r="BG957" i="9" l="1"/>
  <c r="BF958" i="9" s="1"/>
  <c r="BH958" i="9" s="1"/>
  <c r="BK871" i="9" s="1"/>
  <c r="BL871" i="9"/>
  <c r="BG958" i="9" l="1"/>
  <c r="BF959" i="9" s="1"/>
  <c r="BH959" i="9" s="1"/>
  <c r="BK872" i="9" s="1"/>
  <c r="BL872" i="9"/>
  <c r="BG959" i="9" l="1"/>
  <c r="BF960" i="9" s="1"/>
  <c r="BH960" i="9" s="1"/>
  <c r="BK873" i="9" s="1"/>
  <c r="BL873" i="9"/>
  <c r="BG960" i="9" l="1"/>
  <c r="BF961" i="9" s="1"/>
  <c r="BH961" i="9" s="1"/>
  <c r="BK874" i="9" s="1"/>
  <c r="BL874" i="9"/>
  <c r="BG961" i="9" l="1"/>
  <c r="BF962" i="9" s="1"/>
  <c r="BH962" i="9" s="1"/>
  <c r="BK875" i="9" s="1"/>
  <c r="BL875" i="9"/>
  <c r="BG962" i="9" l="1"/>
  <c r="BF963" i="9" s="1"/>
  <c r="BH963" i="9" s="1"/>
  <c r="BK876" i="9" l="1"/>
  <c r="BG963" i="9"/>
  <c r="BF964" i="9" s="1"/>
  <c r="BH964" i="9" s="1"/>
  <c r="BK877" i="9" s="1"/>
  <c r="BL877" i="9"/>
  <c r="BL876" i="9"/>
  <c r="BG964" i="9" l="1"/>
  <c r="BF965" i="9" s="1"/>
  <c r="BH965" i="9" s="1"/>
  <c r="BK878" i="9" s="1"/>
  <c r="BL878" i="9"/>
  <c r="BG965" i="9" l="1"/>
  <c r="BF966" i="9" s="1"/>
  <c r="BH966" i="9" s="1"/>
  <c r="BK879" i="9" s="1"/>
  <c r="BL879" i="9"/>
  <c r="BG966" i="9" l="1"/>
  <c r="BF967" i="9" s="1"/>
  <c r="BH967" i="9" s="1"/>
  <c r="BK880" i="9" l="1"/>
  <c r="BG967" i="9"/>
  <c r="BF968" i="9" s="1"/>
  <c r="BH968" i="9" s="1"/>
  <c r="BK881" i="9" s="1"/>
  <c r="BL880" i="9"/>
  <c r="BL881" i="9"/>
  <c r="BG968" i="9" l="1"/>
  <c r="BF969" i="9" s="1"/>
  <c r="BH969" i="9" s="1"/>
  <c r="BK882" i="9" s="1"/>
  <c r="BL882" i="9"/>
  <c r="BG969" i="9" l="1"/>
  <c r="BF970" i="9" s="1"/>
  <c r="BH970" i="9" s="1"/>
  <c r="BK883" i="9" s="1"/>
  <c r="BL883" i="9"/>
  <c r="BG970" i="9" l="1"/>
  <c r="BF971" i="9" s="1"/>
  <c r="BH971" i="9" s="1"/>
  <c r="BK884" i="9" s="1"/>
  <c r="BL884" i="9"/>
  <c r="BG971" i="9" l="1"/>
  <c r="BF972" i="9" s="1"/>
  <c r="BH972" i="9" s="1"/>
  <c r="BK885" i="9" s="1"/>
  <c r="BL885" i="9"/>
  <c r="BG972" i="9" l="1"/>
  <c r="BF973" i="9" s="1"/>
  <c r="BH973" i="9" s="1"/>
  <c r="BK886" i="9" s="1"/>
  <c r="BL886" i="9"/>
  <c r="BG973" i="9" l="1"/>
  <c r="BF974" i="9" s="1"/>
  <c r="BH974" i="9" s="1"/>
  <c r="BK887" i="9" s="1"/>
  <c r="BL887" i="9"/>
  <c r="BG974" i="9" l="1"/>
  <c r="BF975" i="9" s="1"/>
  <c r="BH975" i="9" s="1"/>
  <c r="BK888" i="9" s="1"/>
  <c r="BL888" i="9"/>
  <c r="BG975" i="9" l="1"/>
  <c r="BF976" i="9" s="1"/>
  <c r="BH976" i="9" s="1"/>
  <c r="BK889" i="9" s="1"/>
  <c r="BL889" i="9"/>
  <c r="BG976" i="9" l="1"/>
  <c r="BF977" i="9" s="1"/>
  <c r="BH977" i="9" s="1"/>
  <c r="BK890" i="9" s="1"/>
  <c r="BL890" i="9"/>
  <c r="BG977" i="9" l="1"/>
  <c r="BF978" i="9" s="1"/>
  <c r="BH978" i="9" s="1"/>
  <c r="BK891" i="9" s="1"/>
  <c r="BL891" i="9"/>
  <c r="BG978" i="9" l="1"/>
  <c r="BF979" i="9" s="1"/>
  <c r="BH979" i="9" s="1"/>
  <c r="BK892" i="9" s="1"/>
  <c r="BL892" i="9"/>
  <c r="BG979" i="9" l="1"/>
  <c r="BF980" i="9" s="1"/>
  <c r="BH980" i="9" s="1"/>
  <c r="BK893" i="9" s="1"/>
  <c r="BL893" i="9"/>
  <c r="BG980" i="9" l="1"/>
  <c r="BF981" i="9" s="1"/>
  <c r="BH981" i="9" s="1"/>
  <c r="BK894" i="9" s="1"/>
  <c r="BL894" i="9"/>
  <c r="BG981" i="9" l="1"/>
  <c r="BF982" i="9" s="1"/>
  <c r="BH982" i="9" s="1"/>
  <c r="BK895" i="9" s="1"/>
  <c r="BL895" i="9"/>
  <c r="BG982" i="9" l="1"/>
  <c r="BF983" i="9" s="1"/>
  <c r="BH983" i="9" s="1"/>
  <c r="BK896" i="9" s="1"/>
  <c r="BL896" i="9"/>
  <c r="BG983" i="9" l="1"/>
  <c r="BF984" i="9" s="1"/>
  <c r="BH984" i="9" s="1"/>
  <c r="BK897" i="9" s="1"/>
  <c r="BL897" i="9"/>
  <c r="BG984" i="9" l="1"/>
  <c r="BF985" i="9" s="1"/>
  <c r="BH985" i="9" s="1"/>
  <c r="BK898" i="9" s="1"/>
  <c r="BL898" i="9"/>
  <c r="BG985" i="9" l="1"/>
  <c r="BF986" i="9" s="1"/>
  <c r="BH986" i="9" s="1"/>
  <c r="BK899" i="9" s="1"/>
  <c r="BL899" i="9"/>
  <c r="BG986" i="9" l="1"/>
  <c r="BF987" i="9" s="1"/>
  <c r="BH987" i="9" s="1"/>
  <c r="BK900" i="9" s="1"/>
  <c r="BL900" i="9"/>
  <c r="BG987" i="9" l="1"/>
  <c r="BF988" i="9" s="1"/>
  <c r="BH988" i="9" s="1"/>
  <c r="BK901" i="9" s="1"/>
  <c r="BL901" i="9"/>
  <c r="BG988" i="9" l="1"/>
  <c r="BF989" i="9" s="1"/>
  <c r="BH989" i="9" s="1"/>
  <c r="BK902" i="9" s="1"/>
  <c r="BL902" i="9"/>
  <c r="BG989" i="9" l="1"/>
  <c r="BF990" i="9" s="1"/>
  <c r="BH990" i="9" s="1"/>
  <c r="BK903" i="9" s="1"/>
  <c r="BL903" i="9"/>
  <c r="BG990" i="9" l="1"/>
  <c r="BF991" i="9" s="1"/>
  <c r="BH991" i="9" s="1"/>
  <c r="BK904" i="9" s="1"/>
  <c r="BL904" i="9"/>
  <c r="BG991" i="9" l="1"/>
  <c r="BF992" i="9" s="1"/>
  <c r="BH992" i="9" s="1"/>
  <c r="BK905" i="9" s="1"/>
  <c r="BL905" i="9"/>
  <c r="BG992" i="9" l="1"/>
  <c r="BF993" i="9" s="1"/>
  <c r="BH993" i="9" s="1"/>
  <c r="BK906" i="9" s="1"/>
  <c r="BL906" i="9"/>
  <c r="BG993" i="9" l="1"/>
  <c r="BF994" i="9" s="1"/>
  <c r="BH994" i="9" s="1"/>
  <c r="BK907" i="9" s="1"/>
  <c r="R24" i="1"/>
  <c r="BL907" i="9"/>
  <c r="T24" i="1" l="1"/>
  <c r="V24" i="1" s="1"/>
  <c r="AA24" i="1" s="1"/>
  <c r="BG994" i="9"/>
  <c r="BF995" i="9" s="1"/>
  <c r="BH995" i="9" s="1"/>
  <c r="BK908" i="9" s="1"/>
  <c r="BL908" i="9"/>
  <c r="AF24" i="1" l="1"/>
  <c r="AR27" i="1"/>
  <c r="AS27" i="1" s="1"/>
  <c r="Y24" i="1"/>
  <c r="BG995" i="9"/>
  <c r="BF996" i="9" s="1"/>
  <c r="BH996" i="9" s="1"/>
  <c r="BK909" i="9" s="1"/>
  <c r="BL909" i="9"/>
  <c r="AD24" i="1" l="1"/>
  <c r="AJ24" i="1"/>
  <c r="BG996" i="9"/>
  <c r="BF997" i="9" s="1"/>
  <c r="BH997" i="9" s="1"/>
  <c r="BK910" i="9" s="1"/>
  <c r="BL910" i="9"/>
  <c r="BG997" i="9" l="1"/>
  <c r="BF998" i="9" s="1"/>
  <c r="BH998" i="9" s="1"/>
  <c r="BK911" i="9" s="1"/>
  <c r="BL911" i="9"/>
  <c r="BG998" i="9" l="1"/>
  <c r="BF999" i="9" s="1"/>
  <c r="BH999" i="9" s="1"/>
  <c r="BK912" i="9" s="1"/>
  <c r="BL912" i="9"/>
  <c r="BG999" i="9" l="1"/>
  <c r="BF1000" i="9" s="1"/>
  <c r="BH1000" i="9" s="1"/>
  <c r="BK913" i="9" s="1"/>
  <c r="BL913" i="9"/>
  <c r="BG1000" i="9" l="1"/>
  <c r="BF1001" i="9" s="1"/>
  <c r="BH1001" i="9" s="1"/>
  <c r="BK914" i="9" s="1"/>
  <c r="BL914" i="9"/>
  <c r="BG1001" i="9" l="1"/>
  <c r="BF1002" i="9" s="1"/>
  <c r="BH1002" i="9" s="1"/>
  <c r="BK915" i="9" s="1"/>
  <c r="BL915" i="9"/>
  <c r="BG1002" i="9" l="1"/>
  <c r="BF1003" i="9" s="1"/>
  <c r="BH1003" i="9" s="1"/>
  <c r="BK916" i="9" s="1"/>
  <c r="BL916" i="9"/>
  <c r="BG1003" i="9" l="1"/>
  <c r="BF1004" i="9" s="1"/>
  <c r="BH1004" i="9" s="1"/>
  <c r="BK917" i="9" s="1"/>
  <c r="BL917" i="9"/>
  <c r="BG1004" i="9" l="1"/>
  <c r="BF1005" i="9" s="1"/>
  <c r="BH1005" i="9" s="1"/>
  <c r="BK918" i="9" s="1"/>
  <c r="BL918" i="9"/>
  <c r="BG1005" i="9" l="1"/>
  <c r="BF1006" i="9" s="1"/>
  <c r="BH1006" i="9" s="1"/>
  <c r="BK919" i="9" s="1"/>
  <c r="BL919" i="9"/>
  <c r="BG1006" i="9" l="1"/>
  <c r="BF1007" i="9" s="1"/>
  <c r="BH1007" i="9" s="1"/>
  <c r="BK920" i="9" s="1"/>
  <c r="BL920" i="9"/>
  <c r="BG1007" i="9" l="1"/>
  <c r="BF1008" i="9" s="1"/>
  <c r="BH1008" i="9" s="1"/>
  <c r="BK921" i="9" s="1"/>
  <c r="BL921" i="9"/>
  <c r="BG1008" i="9" l="1"/>
  <c r="BF1009" i="9" s="1"/>
  <c r="BH1009" i="9" s="1"/>
  <c r="BK922" i="9" s="1"/>
  <c r="BL922" i="9"/>
  <c r="BG1009" i="9" l="1"/>
  <c r="BF1010" i="9" s="1"/>
  <c r="BH1010" i="9" s="1"/>
  <c r="BK923" i="9" s="1"/>
  <c r="BL923" i="9"/>
  <c r="BG1010" i="9" l="1"/>
  <c r="BF1011" i="9" s="1"/>
  <c r="BH1011" i="9" s="1"/>
  <c r="BK924" i="9" s="1"/>
  <c r="BL924" i="9"/>
  <c r="BG1011" i="9" l="1"/>
  <c r="BF1012" i="9" s="1"/>
  <c r="BH1012" i="9" s="1"/>
  <c r="BK925" i="9" s="1"/>
  <c r="BL925" i="9"/>
  <c r="BG1012" i="9" l="1"/>
  <c r="BF1013" i="9" s="1"/>
  <c r="BH1013" i="9" s="1"/>
  <c r="BK926" i="9" s="1"/>
  <c r="BL926" i="9"/>
  <c r="BG1013" i="9" l="1"/>
  <c r="BF1014" i="9" s="1"/>
  <c r="BH1014" i="9" s="1"/>
  <c r="BK927" i="9" s="1"/>
  <c r="BL927" i="9"/>
  <c r="BG1014" i="9" l="1"/>
  <c r="BF1015" i="9" s="1"/>
  <c r="BH1015" i="9" s="1"/>
  <c r="BK928" i="9" s="1"/>
  <c r="BL928" i="9"/>
  <c r="BG1015" i="9" l="1"/>
  <c r="BF1016" i="9" s="1"/>
  <c r="BH1016" i="9" s="1"/>
  <c r="BK929" i="9" s="1"/>
  <c r="BL929" i="9"/>
  <c r="BG1016" i="9" l="1"/>
  <c r="BF1017" i="9" s="1"/>
  <c r="BH1017" i="9" s="1"/>
  <c r="BK930" i="9" s="1"/>
  <c r="BL930" i="9"/>
  <c r="BG1017" i="9" l="1"/>
  <c r="BF1018" i="9" s="1"/>
  <c r="BH1018" i="9" s="1"/>
  <c r="BK931" i="9" s="1"/>
  <c r="BL931" i="9"/>
  <c r="BG1018" i="9" l="1"/>
  <c r="BF1019" i="9" s="1"/>
  <c r="BH1019" i="9" s="1"/>
  <c r="BK932" i="9" s="1"/>
  <c r="BL932" i="9"/>
  <c r="BG1019" i="9" l="1"/>
  <c r="BF1020" i="9" s="1"/>
  <c r="BH1020" i="9" s="1"/>
  <c r="BK933" i="9" s="1"/>
  <c r="BL933" i="9"/>
  <c r="BG1020" i="9" l="1"/>
  <c r="BF1021" i="9" s="1"/>
  <c r="BH1021" i="9" s="1"/>
  <c r="BK934" i="9" s="1"/>
  <c r="BL934" i="9"/>
  <c r="BG1021" i="9" l="1"/>
  <c r="BF1022" i="9" s="1"/>
  <c r="BH1022" i="9" s="1"/>
  <c r="BK935" i="9" s="1"/>
  <c r="BL935" i="9"/>
  <c r="BG1022" i="9" l="1"/>
  <c r="BF1023" i="9" s="1"/>
  <c r="BH1023" i="9" s="1"/>
  <c r="BK936" i="9" s="1"/>
  <c r="BL936" i="9"/>
  <c r="BG1023" i="9" l="1"/>
  <c r="BF1024" i="9" s="1"/>
  <c r="BH1024" i="9" s="1"/>
  <c r="BK937" i="9" s="1"/>
  <c r="BL937" i="9"/>
  <c r="BG1024" i="9" l="1"/>
  <c r="BF1025" i="9" s="1"/>
  <c r="BH1025" i="9" s="1"/>
  <c r="BK938" i="9" s="1"/>
  <c r="BL938" i="9"/>
  <c r="BG1025" i="9" l="1"/>
  <c r="BF1026" i="9" s="1"/>
  <c r="BH1026" i="9" s="1"/>
  <c r="BK939" i="9" s="1"/>
  <c r="BL939" i="9"/>
  <c r="BG1026" i="9" l="1"/>
  <c r="BF1027" i="9" s="1"/>
  <c r="BH1027" i="9" s="1"/>
  <c r="BK940" i="9" s="1"/>
  <c r="BL940" i="9"/>
  <c r="BG1027" i="9" l="1"/>
  <c r="BF1028" i="9" s="1"/>
  <c r="BH1028" i="9" s="1"/>
  <c r="BK941" i="9" s="1"/>
  <c r="BL941" i="9"/>
  <c r="BG1028" i="9" l="1"/>
  <c r="BF1029" i="9" s="1"/>
  <c r="BH1029" i="9" s="1"/>
  <c r="BK942" i="9" s="1"/>
  <c r="BL942" i="9"/>
  <c r="BG1029" i="9" l="1"/>
  <c r="BF1030" i="9" s="1"/>
  <c r="BH1030" i="9" s="1"/>
  <c r="BK943" i="9" s="1"/>
  <c r="BL943" i="9"/>
  <c r="BG1030" i="9" l="1"/>
  <c r="BF1031" i="9" s="1"/>
  <c r="BH1031" i="9" s="1"/>
  <c r="BK944" i="9" s="1"/>
  <c r="BL944" i="9"/>
  <c r="BG1031" i="9" l="1"/>
  <c r="BF1032" i="9" s="1"/>
  <c r="BH1032" i="9" s="1"/>
  <c r="BK945" i="9" s="1"/>
  <c r="BL945" i="9"/>
  <c r="BG1032" i="9" l="1"/>
  <c r="BF1033" i="9" s="1"/>
  <c r="BH1033" i="9" s="1"/>
  <c r="BK946" i="9" s="1"/>
  <c r="BL946" i="9"/>
  <c r="BG1033" i="9" l="1"/>
  <c r="BF1034" i="9" s="1"/>
  <c r="BH1034" i="9" s="1"/>
  <c r="BK947" i="9" s="1"/>
  <c r="BL947" i="9"/>
  <c r="BG1034" i="9" l="1"/>
  <c r="BF1035" i="9" s="1"/>
  <c r="BH1035" i="9" s="1"/>
  <c r="BK948" i="9" s="1"/>
  <c r="BL948" i="9"/>
  <c r="BG1035" i="9" l="1"/>
  <c r="BF1036" i="9" s="1"/>
  <c r="BH1036" i="9" s="1"/>
  <c r="BK949" i="9" s="1"/>
  <c r="BL949" i="9"/>
  <c r="BG1036" i="9" l="1"/>
  <c r="BF1037" i="9" s="1"/>
  <c r="BH1037" i="9" s="1"/>
  <c r="BK950" i="9" s="1"/>
  <c r="BL950" i="9"/>
  <c r="BG1037" i="9" l="1"/>
  <c r="BF1038" i="9" s="1"/>
  <c r="BH1038" i="9" s="1"/>
  <c r="BK951" i="9" s="1"/>
  <c r="BL951" i="9"/>
  <c r="BG1038" i="9" l="1"/>
  <c r="BF1039" i="9" s="1"/>
  <c r="BH1039" i="9" s="1"/>
  <c r="BK952" i="9" s="1"/>
  <c r="BL952" i="9"/>
  <c r="BG1039" i="9" l="1"/>
  <c r="BF1040" i="9" s="1"/>
  <c r="BH1040" i="9" s="1"/>
  <c r="BK953" i="9" s="1"/>
  <c r="BL953" i="9"/>
  <c r="BG1040" i="9" l="1"/>
  <c r="BF1041" i="9" s="1"/>
  <c r="BH1041" i="9" s="1"/>
  <c r="BK954" i="9" s="1"/>
  <c r="BL954" i="9"/>
  <c r="BG1041" i="9" l="1"/>
  <c r="BF1042" i="9" s="1"/>
  <c r="BH1042" i="9" s="1"/>
  <c r="BK955" i="9" s="1"/>
  <c r="BL955" i="9"/>
  <c r="BG1042" i="9" l="1"/>
  <c r="BF1043" i="9" s="1"/>
  <c r="BH1043" i="9" s="1"/>
  <c r="BK956" i="9" s="1"/>
  <c r="BL956" i="9"/>
  <c r="BG1043" i="9" l="1"/>
  <c r="BF1044" i="9" s="1"/>
  <c r="BH1044" i="9" s="1"/>
  <c r="BK957" i="9" s="1"/>
  <c r="BL957" i="9"/>
  <c r="BG1044" i="9" l="1"/>
  <c r="BF1045" i="9" s="1"/>
  <c r="BH1045" i="9" s="1"/>
  <c r="BK958" i="9" s="1"/>
  <c r="BL958" i="9"/>
  <c r="BG1045" i="9" l="1"/>
  <c r="BF1046" i="9" s="1"/>
  <c r="BH1046" i="9" s="1"/>
  <c r="BK959" i="9" s="1"/>
  <c r="BL959" i="9"/>
  <c r="BG1046" i="9" l="1"/>
  <c r="BF1047" i="9" s="1"/>
  <c r="BH1047" i="9" s="1"/>
  <c r="BK960" i="9" s="1"/>
  <c r="BL960" i="9"/>
  <c r="BG1047" i="9" l="1"/>
  <c r="BF1048" i="9" s="1"/>
  <c r="BH1048" i="9" s="1"/>
  <c r="BK961" i="9" s="1"/>
  <c r="BL961" i="9"/>
  <c r="BG1048" i="9" l="1"/>
  <c r="BF1049" i="9" s="1"/>
  <c r="BH1049" i="9" s="1"/>
  <c r="BK962" i="9" s="1"/>
  <c r="BL962" i="9"/>
  <c r="BG1049" i="9" l="1"/>
  <c r="BF1050" i="9" s="1"/>
  <c r="BH1050" i="9" s="1"/>
  <c r="BK963" i="9" s="1"/>
  <c r="BL963" i="9"/>
  <c r="BG1050" i="9" l="1"/>
  <c r="BF1051" i="9" s="1"/>
  <c r="BH1051" i="9" s="1"/>
  <c r="BK964" i="9" s="1"/>
  <c r="BL964" i="9"/>
  <c r="BG1051" i="9" l="1"/>
  <c r="BF1052" i="9" s="1"/>
  <c r="BH1052" i="9" s="1"/>
  <c r="BK965" i="9" s="1"/>
  <c r="BL965" i="9"/>
  <c r="BG1052" i="9" l="1"/>
  <c r="BF1053" i="9" s="1"/>
  <c r="BH1053" i="9" s="1"/>
  <c r="BK966" i="9" s="1"/>
  <c r="BL966" i="9"/>
  <c r="BG1053" i="9" l="1"/>
  <c r="BF1054" i="9" s="1"/>
  <c r="BH1054" i="9" s="1"/>
  <c r="BK967" i="9" s="1"/>
  <c r="BL967" i="9"/>
  <c r="BG1054" i="9" l="1"/>
  <c r="BF1055" i="9" s="1"/>
  <c r="BH1055" i="9" s="1"/>
  <c r="BK968" i="9" s="1"/>
  <c r="BL968" i="9"/>
  <c r="BG1055" i="9" l="1"/>
  <c r="BF1056" i="9" s="1"/>
  <c r="BH1056" i="9" s="1"/>
  <c r="BK969" i="9" s="1"/>
  <c r="BL969" i="9"/>
  <c r="BG1056" i="9" l="1"/>
  <c r="BF1057" i="9" s="1"/>
  <c r="BH1057" i="9" s="1"/>
  <c r="BK970" i="9" s="1"/>
  <c r="BL970" i="9"/>
  <c r="BG1057" i="9" l="1"/>
  <c r="BF1058" i="9" s="1"/>
  <c r="BH1058" i="9" s="1"/>
  <c r="BK971" i="9" s="1"/>
  <c r="BL971" i="9"/>
  <c r="BG1058" i="9" l="1"/>
  <c r="BF1059" i="9" s="1"/>
  <c r="BH1059" i="9" s="1"/>
  <c r="BK972" i="9" s="1"/>
  <c r="BL972" i="9"/>
  <c r="BG1059" i="9" l="1"/>
  <c r="BF1060" i="9" s="1"/>
  <c r="BH1060" i="9" s="1"/>
  <c r="BK973" i="9" s="1"/>
  <c r="BL973" i="9"/>
  <c r="BG1060" i="9" l="1"/>
  <c r="BF1061" i="9" s="1"/>
  <c r="BH1061" i="9" s="1"/>
  <c r="BK974" i="9" s="1"/>
  <c r="BL974" i="9"/>
  <c r="BG1061" i="9" l="1"/>
  <c r="BF1062" i="9" s="1"/>
  <c r="BH1062" i="9" s="1"/>
  <c r="BK975" i="9" s="1"/>
  <c r="BL975" i="9"/>
  <c r="BG1062" i="9" l="1"/>
  <c r="BF1063" i="9" s="1"/>
  <c r="BH1063" i="9" s="1"/>
  <c r="BK976" i="9" s="1"/>
  <c r="BL976" i="9"/>
  <c r="BG1063" i="9" l="1"/>
  <c r="BF1064" i="9" s="1"/>
  <c r="BH1064" i="9" s="1"/>
  <c r="BK977" i="9" s="1"/>
  <c r="BL977" i="9"/>
  <c r="BG1064" i="9" l="1"/>
  <c r="BF1065" i="9" s="1"/>
  <c r="BH1065" i="9" s="1"/>
  <c r="BK978" i="9" s="1"/>
  <c r="BL978" i="9"/>
  <c r="BG1065" i="9" l="1"/>
  <c r="BF1066" i="9" s="1"/>
  <c r="BH1066" i="9" s="1"/>
  <c r="BK979" i="9" s="1"/>
  <c r="BL979" i="9"/>
  <c r="BG1066" i="9" l="1"/>
  <c r="BF1067" i="9" s="1"/>
  <c r="BH1067" i="9" s="1"/>
  <c r="BK980" i="9" s="1"/>
  <c r="BL980" i="9"/>
  <c r="BG1067" i="9" l="1"/>
  <c r="BF1068" i="9" s="1"/>
  <c r="BH1068" i="9" s="1"/>
  <c r="BK981" i="9" s="1"/>
  <c r="BL981" i="9"/>
  <c r="BG1068" i="9" l="1"/>
  <c r="BF1069" i="9" s="1"/>
  <c r="BH1069" i="9" s="1"/>
  <c r="BK982" i="9" s="1"/>
  <c r="BL982" i="9"/>
  <c r="BG1069" i="9" l="1"/>
  <c r="BF1070" i="9" s="1"/>
  <c r="BH1070" i="9" s="1"/>
  <c r="BK983" i="9" s="1"/>
  <c r="BL983" i="9"/>
  <c r="BG1070" i="9" l="1"/>
  <c r="BF1071" i="9" s="1"/>
  <c r="BH1071" i="9" s="1"/>
  <c r="BK984" i="9" s="1"/>
  <c r="BL984" i="9"/>
  <c r="BG1071" i="9" l="1"/>
  <c r="BF1072" i="9" s="1"/>
  <c r="BH1072" i="9" s="1"/>
  <c r="BK985" i="9" s="1"/>
  <c r="BL985" i="9"/>
  <c r="BG1072" i="9" l="1"/>
  <c r="BF1073" i="9" s="1"/>
  <c r="BH1073" i="9" s="1"/>
  <c r="BK986" i="9" s="1"/>
  <c r="BL986" i="9"/>
  <c r="BG1073" i="9" l="1"/>
  <c r="BF1074" i="9" s="1"/>
  <c r="BH1074" i="9" s="1"/>
  <c r="BK987" i="9" s="1"/>
  <c r="BL987" i="9"/>
  <c r="BG1074" i="9" l="1"/>
  <c r="BF1075" i="9" s="1"/>
  <c r="BH1075" i="9" s="1"/>
  <c r="BK988" i="9" s="1"/>
  <c r="BL988" i="9"/>
  <c r="BG1075" i="9" l="1"/>
  <c r="BF1076" i="9" s="1"/>
  <c r="BH1076" i="9" s="1"/>
  <c r="BK989" i="9" s="1"/>
  <c r="BL989" i="9"/>
  <c r="BG1076" i="9" l="1"/>
  <c r="BF1077" i="9" s="1"/>
  <c r="BH1077" i="9" s="1"/>
  <c r="BK990" i="9" s="1"/>
  <c r="BL990" i="9"/>
  <c r="BG1077" i="9" l="1"/>
  <c r="BF1078" i="9" s="1"/>
  <c r="BH1078" i="9" s="1"/>
  <c r="BK991" i="9" s="1"/>
  <c r="BL991" i="9"/>
  <c r="BG1078" i="9" l="1"/>
  <c r="BF1079" i="9" s="1"/>
  <c r="BH1079" i="9" s="1"/>
  <c r="BK992" i="9" s="1"/>
  <c r="BL992" i="9"/>
  <c r="BG1079" i="9" l="1"/>
  <c r="BF1080" i="9" s="1"/>
  <c r="BH1080" i="9" s="1"/>
  <c r="BK993" i="9" s="1"/>
  <c r="BL993" i="9"/>
  <c r="BG1080" i="9" l="1"/>
  <c r="BF1081" i="9" s="1"/>
  <c r="BH1081" i="9" s="1"/>
  <c r="BK994" i="9" s="1"/>
  <c r="BL994" i="9"/>
  <c r="BG1081" i="9" l="1"/>
  <c r="BF1082" i="9" s="1"/>
  <c r="BH1082" i="9" s="1"/>
  <c r="BK995" i="9" s="1"/>
  <c r="BL995" i="9"/>
  <c r="BG1082" i="9" l="1"/>
  <c r="BF1083" i="9" s="1"/>
  <c r="BH1083" i="9" s="1"/>
  <c r="BK996" i="9" s="1"/>
  <c r="BL996" i="9"/>
  <c r="BG1083" i="9" l="1"/>
  <c r="BF1084" i="9" s="1"/>
  <c r="BH1084" i="9" s="1"/>
  <c r="BK997" i="9" s="1"/>
  <c r="BL997" i="9"/>
  <c r="BG1084" i="9" l="1"/>
  <c r="BF1085" i="9" s="1"/>
  <c r="BH1085" i="9" s="1"/>
  <c r="BK998" i="9" s="1"/>
  <c r="R25" i="1"/>
  <c r="BL998" i="9"/>
  <c r="T25" i="1" l="1"/>
  <c r="V25" i="1" s="1"/>
  <c r="AA25" i="1" s="1"/>
  <c r="BG1085" i="9"/>
  <c r="BF1086" i="9" s="1"/>
  <c r="BH1086" i="9" s="1"/>
  <c r="BK999" i="9" s="1"/>
  <c r="BL999" i="9"/>
  <c r="AR28" i="1" l="1"/>
  <c r="AS28" i="1" s="1"/>
  <c r="AF25" i="1"/>
  <c r="Y25" i="1"/>
  <c r="BG1086" i="9"/>
  <c r="BF1087" i="9" s="1"/>
  <c r="BH1087" i="9" s="1"/>
  <c r="BK1000" i="9" s="1"/>
  <c r="BL1000" i="9"/>
  <c r="AJ25" i="1" l="1"/>
  <c r="AD25" i="1"/>
  <c r="BG1087" i="9"/>
  <c r="BF1088" i="9" s="1"/>
  <c r="BH1088" i="9" s="1"/>
  <c r="BK1001" i="9" s="1"/>
  <c r="BL1001" i="9"/>
  <c r="BG1088" i="9" l="1"/>
  <c r="BF1089" i="9" s="1"/>
  <c r="BH1089" i="9" s="1"/>
  <c r="BK1002" i="9" s="1"/>
  <c r="BL1002" i="9"/>
  <c r="BG1089" i="9" l="1"/>
  <c r="BF1090" i="9" s="1"/>
  <c r="BH1090" i="9" s="1"/>
  <c r="BK1003" i="9" s="1"/>
  <c r="BL1003" i="9"/>
  <c r="BG1090" i="9" l="1"/>
  <c r="BF1091" i="9" s="1"/>
  <c r="BH1091" i="9" s="1"/>
  <c r="BK1004" i="9" s="1"/>
  <c r="BL1004" i="9"/>
  <c r="BG1091" i="9" l="1"/>
  <c r="BF1092" i="9" s="1"/>
  <c r="BH1092" i="9" s="1"/>
  <c r="BK1005" i="9" s="1"/>
  <c r="BL1005" i="9"/>
  <c r="BG1092" i="9" l="1"/>
  <c r="BF1093" i="9" s="1"/>
  <c r="BH1093" i="9" s="1"/>
  <c r="BK1006" i="9" s="1"/>
  <c r="BL1006" i="9"/>
  <c r="BG1093" i="9" l="1"/>
  <c r="BF1094" i="9" s="1"/>
  <c r="BH1094" i="9" s="1"/>
  <c r="BK1007" i="9" s="1"/>
  <c r="BL1007" i="9"/>
  <c r="BG1094" i="9" l="1"/>
  <c r="BF1095" i="9" s="1"/>
  <c r="BH1095" i="9" s="1"/>
  <c r="BK1008" i="9" s="1"/>
  <c r="BL1008" i="9"/>
  <c r="BG1095" i="9" l="1"/>
  <c r="BF1096" i="9" s="1"/>
  <c r="BH1096" i="9" s="1"/>
  <c r="BK1009" i="9" s="1"/>
  <c r="BL1009" i="9"/>
  <c r="BG1096" i="9" l="1"/>
  <c r="BF1097" i="9" s="1"/>
  <c r="BH1097" i="9" s="1"/>
  <c r="BK1010" i="9" s="1"/>
  <c r="BL1010" i="9"/>
  <c r="BG1097" i="9" l="1"/>
  <c r="BF1098" i="9" s="1"/>
  <c r="BH1098" i="9" s="1"/>
  <c r="BK1011" i="9" s="1"/>
  <c r="BL1011" i="9"/>
  <c r="BG1098" i="9" l="1"/>
  <c r="BF1099" i="9" s="1"/>
  <c r="BH1099" i="9" s="1"/>
  <c r="BK1012" i="9" s="1"/>
  <c r="BL1012" i="9"/>
  <c r="BG1099" i="9" l="1"/>
  <c r="BF1100" i="9" s="1"/>
  <c r="BH1100" i="9" s="1"/>
  <c r="BK1013" i="9" s="1"/>
  <c r="BL1013" i="9"/>
  <c r="BG1100" i="9" l="1"/>
  <c r="BF1101" i="9" s="1"/>
  <c r="BH1101" i="9" s="1"/>
  <c r="BK1014" i="9" s="1"/>
  <c r="AS11" i="9"/>
  <c r="BL1014" i="9"/>
  <c r="BG1101" i="9" l="1"/>
  <c r="BF1102" i="9" s="1"/>
  <c r="BH1102" i="9" s="1"/>
  <c r="BK1015" i="9" s="1"/>
  <c r="BL1015" i="9"/>
  <c r="BG1102" i="9" l="1"/>
  <c r="BF1103" i="9" s="1"/>
  <c r="BH1103" i="9" s="1"/>
  <c r="BK1016" i="9" s="1"/>
  <c r="BL1016" i="9"/>
  <c r="BG1103" i="9" l="1"/>
  <c r="BF1104" i="9" s="1"/>
  <c r="BH1104" i="9" s="1"/>
  <c r="BK1017" i="9" s="1"/>
  <c r="BL1017" i="9"/>
  <c r="BG1104" i="9" l="1"/>
  <c r="BF1105" i="9" s="1"/>
  <c r="BH1105" i="9" s="1"/>
  <c r="BK1018" i="9" s="1"/>
  <c r="BL1018" i="9"/>
  <c r="BG1105" i="9" l="1"/>
  <c r="BF1106" i="9" s="1"/>
  <c r="BH1106" i="9" s="1"/>
  <c r="BK1019" i="9" s="1"/>
  <c r="BL1019" i="9"/>
  <c r="BG1106" i="9" l="1"/>
  <c r="BF1107" i="9" s="1"/>
  <c r="BH1107" i="9" s="1"/>
  <c r="BK1020" i="9" s="1"/>
  <c r="BL1020" i="9"/>
  <c r="BG1107" i="9" l="1"/>
  <c r="BF1108" i="9" s="1"/>
  <c r="BH1108" i="9" s="1"/>
  <c r="BK1021" i="9" s="1"/>
  <c r="BL1021" i="9"/>
  <c r="BG1108" i="9" l="1"/>
  <c r="BF1109" i="9" s="1"/>
  <c r="BH1109" i="9" s="1"/>
  <c r="BK1022" i="9" s="1"/>
  <c r="BL1022" i="9"/>
  <c r="BG1109" i="9" l="1"/>
  <c r="BF1110" i="9" s="1"/>
  <c r="BH1110" i="9" s="1"/>
  <c r="BK1023" i="9" s="1"/>
  <c r="BL1023" i="9"/>
  <c r="BG1110" i="9" l="1"/>
  <c r="BF1111" i="9" s="1"/>
  <c r="BH1111" i="9" s="1"/>
  <c r="BK1024" i="9" s="1"/>
  <c r="BL1024" i="9"/>
  <c r="BG1111" i="9" l="1"/>
  <c r="BF1112" i="9" s="1"/>
  <c r="BH1112" i="9" s="1"/>
  <c r="BK1025" i="9" s="1"/>
  <c r="BL1025" i="9"/>
  <c r="BG1112" i="9" l="1"/>
  <c r="BF1113" i="9" s="1"/>
  <c r="BH1113" i="9" s="1"/>
  <c r="BK1026" i="9" s="1"/>
  <c r="BL1026" i="9"/>
  <c r="BG1113" i="9" l="1"/>
  <c r="BF1114" i="9" s="1"/>
  <c r="BH1114" i="9" s="1"/>
  <c r="BK1027" i="9" s="1"/>
  <c r="BL1027" i="9"/>
  <c r="BG1114" i="9" l="1"/>
  <c r="BF1115" i="9" s="1"/>
  <c r="BH1115" i="9" s="1"/>
  <c r="BK1028" i="9" s="1"/>
  <c r="BL1028" i="9"/>
  <c r="BG1115" i="9" l="1"/>
  <c r="BF1116" i="9" s="1"/>
  <c r="BH1116" i="9" s="1"/>
  <c r="BK1029" i="9" s="1"/>
  <c r="BL1029" i="9"/>
  <c r="BG1116" i="9" l="1"/>
  <c r="BF1117" i="9" s="1"/>
  <c r="BH1117" i="9" s="1"/>
  <c r="BK1030" i="9" s="1"/>
  <c r="BL1030" i="9"/>
  <c r="BG1117" i="9" l="1"/>
  <c r="BF1118" i="9" s="1"/>
  <c r="BH1118" i="9" s="1"/>
  <c r="BK1031" i="9" s="1"/>
  <c r="BL1031" i="9"/>
  <c r="BG1118" i="9" l="1"/>
  <c r="BF1119" i="9" s="1"/>
  <c r="BH1119" i="9" s="1"/>
  <c r="BK1032" i="9" s="1"/>
  <c r="BL1032" i="9"/>
  <c r="BG1119" i="9" l="1"/>
  <c r="BF1120" i="9" s="1"/>
  <c r="BH1120" i="9" s="1"/>
  <c r="BK1033" i="9" s="1"/>
  <c r="BL1033" i="9"/>
  <c r="BG1120" i="9" l="1"/>
  <c r="BF1121" i="9" s="1"/>
  <c r="BH1121" i="9" s="1"/>
  <c r="BK1034" i="9" s="1"/>
  <c r="BL1034" i="9"/>
  <c r="BG1121" i="9" l="1"/>
  <c r="BF1122" i="9" s="1"/>
  <c r="BH1122" i="9" s="1"/>
  <c r="BK1035" i="9" s="1"/>
  <c r="BL1035" i="9"/>
  <c r="BG1122" i="9" l="1"/>
  <c r="BF1123" i="9" s="1"/>
  <c r="BH1123" i="9" s="1"/>
  <c r="BK1036" i="9" s="1"/>
  <c r="BL1036" i="9"/>
  <c r="BG1123" i="9" l="1"/>
  <c r="BF1124" i="9" s="1"/>
  <c r="BH1124" i="9" s="1"/>
  <c r="BK1037" i="9" s="1"/>
  <c r="BL1037" i="9"/>
  <c r="BG1124" i="9" l="1"/>
  <c r="BF1125" i="9" s="1"/>
  <c r="BH1125" i="9" s="1"/>
  <c r="BK1038" i="9" s="1"/>
  <c r="BL1038" i="9"/>
  <c r="BG1125" i="9" l="1"/>
  <c r="BF1126" i="9" s="1"/>
  <c r="BH1126" i="9" s="1"/>
  <c r="BK1039" i="9" s="1"/>
  <c r="BL1039" i="9"/>
  <c r="BG1126" i="9" l="1"/>
  <c r="BF1127" i="9" s="1"/>
  <c r="BH1127" i="9" s="1"/>
  <c r="BK1040" i="9" s="1"/>
  <c r="BL1040" i="9"/>
  <c r="BG1127" i="9" l="1"/>
  <c r="BF1128" i="9" s="1"/>
  <c r="BH1128" i="9" s="1"/>
  <c r="BK1041" i="9" s="1"/>
  <c r="BL1041" i="9"/>
  <c r="BG1128" i="9" l="1"/>
  <c r="BF1129" i="9" s="1"/>
  <c r="BH1129" i="9" s="1"/>
  <c r="BK1042" i="9" s="1"/>
  <c r="BL1042" i="9"/>
  <c r="BG1129" i="9" l="1"/>
  <c r="BF1130" i="9" s="1"/>
  <c r="BH1130" i="9" s="1"/>
  <c r="BK1043" i="9" s="1"/>
  <c r="BL1043" i="9"/>
  <c r="BG1130" i="9" l="1"/>
  <c r="BF1131" i="9" s="1"/>
  <c r="BH1131" i="9" s="1"/>
  <c r="BK1044" i="9" s="1"/>
  <c r="BL1044" i="9"/>
  <c r="BG1131" i="9" l="1"/>
  <c r="BF1132" i="9" s="1"/>
  <c r="BH1132" i="9" s="1"/>
  <c r="BK1045" i="9" s="1"/>
  <c r="BL1045" i="9"/>
  <c r="BG1132" i="9" l="1"/>
  <c r="BF1133" i="9" s="1"/>
  <c r="BH1133" i="9" s="1"/>
  <c r="BK1046" i="9" s="1"/>
  <c r="BL1046" i="9"/>
  <c r="BG1133" i="9" l="1"/>
  <c r="BF1134" i="9" s="1"/>
  <c r="BH1134" i="9" s="1"/>
  <c r="BK1047" i="9" s="1"/>
  <c r="BL1047" i="9"/>
  <c r="BG1134" i="9" l="1"/>
  <c r="BF1135" i="9" s="1"/>
  <c r="BH1135" i="9" s="1"/>
  <c r="BK1048" i="9" s="1"/>
  <c r="BL1048" i="9"/>
  <c r="BG1135" i="9" l="1"/>
  <c r="BF1136" i="9" s="1"/>
  <c r="BH1136" i="9" s="1"/>
  <c r="BK1049" i="9" s="1"/>
  <c r="BL1049" i="9"/>
  <c r="BG1136" i="9" l="1"/>
  <c r="BF1137" i="9" s="1"/>
  <c r="BH1137" i="9" s="1"/>
  <c r="BK1050" i="9" s="1"/>
  <c r="BL1050" i="9"/>
  <c r="BG1137" i="9" l="1"/>
  <c r="BF1138" i="9" s="1"/>
  <c r="BH1138" i="9" s="1"/>
  <c r="BK1051" i="9" s="1"/>
  <c r="BL1051" i="9"/>
  <c r="BG1138" i="9" l="1"/>
  <c r="BF1139" i="9" s="1"/>
  <c r="BH1139" i="9" s="1"/>
  <c r="BK1052" i="9" s="1"/>
  <c r="BL1052" i="9"/>
  <c r="BG1139" i="9" l="1"/>
  <c r="BF1140" i="9" s="1"/>
  <c r="BH1140" i="9" s="1"/>
  <c r="BK1053" i="9" s="1"/>
  <c r="BL1053" i="9"/>
  <c r="BG1140" i="9" l="1"/>
  <c r="BF1141" i="9" s="1"/>
  <c r="BH1141" i="9" s="1"/>
  <c r="BK1054" i="9" s="1"/>
  <c r="BL1054" i="9"/>
  <c r="BG1141" i="9" l="1"/>
  <c r="BF1142" i="9" s="1"/>
  <c r="BH1142" i="9" s="1"/>
  <c r="BK1055" i="9" l="1"/>
  <c r="BG1142" i="9"/>
  <c r="BF1143" i="9" s="1"/>
  <c r="BH1143" i="9" s="1"/>
  <c r="BK1056" i="9" s="1"/>
  <c r="BL1056" i="9"/>
  <c r="BL1055" i="9"/>
  <c r="BG1143" i="9" l="1"/>
  <c r="BF1144" i="9" s="1"/>
  <c r="BH1144" i="9" s="1"/>
  <c r="BK1057" i="9" s="1"/>
  <c r="BL1057" i="9"/>
  <c r="BG1144" i="9" l="1"/>
  <c r="BF1145" i="9" s="1"/>
  <c r="BH1145" i="9" s="1"/>
  <c r="BK1058" i="9" s="1"/>
  <c r="BL1058" i="9"/>
  <c r="BG1145" i="9" l="1"/>
  <c r="BF1146" i="9" s="1"/>
  <c r="BH1146" i="9" s="1"/>
  <c r="BK1059" i="9" s="1"/>
  <c r="BL1059" i="9"/>
  <c r="BG1146" i="9" l="1"/>
  <c r="BF1147" i="9" s="1"/>
  <c r="BH1147" i="9" s="1"/>
  <c r="BK1060" i="9" s="1"/>
  <c r="BL1060" i="9"/>
  <c r="BG1147" i="9" l="1"/>
  <c r="BF1148" i="9" s="1"/>
  <c r="BH1148" i="9" s="1"/>
  <c r="BK1061" i="9" s="1"/>
  <c r="BL1061" i="9"/>
  <c r="BG1148" i="9" l="1"/>
  <c r="BF1149" i="9" s="1"/>
  <c r="BH1149" i="9" s="1"/>
  <c r="BK1062" i="9" s="1"/>
  <c r="BL1062" i="9"/>
  <c r="BG1149" i="9" l="1"/>
  <c r="BF1150" i="9" s="1"/>
  <c r="BH1150" i="9" s="1"/>
  <c r="BK1063" i="9" s="1"/>
  <c r="BL1063" i="9"/>
  <c r="BG1150" i="9" l="1"/>
  <c r="BF1151" i="9" s="1"/>
  <c r="BH1151" i="9" s="1"/>
  <c r="BK1064" i="9" s="1"/>
  <c r="BL1064" i="9"/>
  <c r="BG1151" i="9" l="1"/>
  <c r="BF1152" i="9" s="1"/>
  <c r="BH1152" i="9" s="1"/>
  <c r="BK1065" i="9" s="1"/>
  <c r="BL1065" i="9"/>
  <c r="BG1152" i="9" l="1"/>
  <c r="BF1153" i="9" s="1"/>
  <c r="BH1153" i="9" s="1"/>
  <c r="BK1066" i="9" s="1"/>
  <c r="BL1066" i="9"/>
  <c r="BG1153" i="9" l="1"/>
  <c r="BF1154" i="9" s="1"/>
  <c r="BH1154" i="9" s="1"/>
  <c r="BK1067" i="9" s="1"/>
  <c r="BL1067" i="9"/>
  <c r="BG1154" i="9" l="1"/>
  <c r="BF1155" i="9" s="1"/>
  <c r="BH1155" i="9" s="1"/>
  <c r="BK1068" i="9" s="1"/>
  <c r="BL1068" i="9"/>
  <c r="BG1155" i="9" l="1"/>
  <c r="BF1156" i="9" s="1"/>
  <c r="BH1156" i="9" s="1"/>
  <c r="BK1069" i="9" s="1"/>
  <c r="BL1069" i="9"/>
  <c r="BG1156" i="9" l="1"/>
  <c r="BF1157" i="9" s="1"/>
  <c r="BH1157" i="9" s="1"/>
  <c r="BK1070" i="9" s="1"/>
  <c r="BL1070" i="9"/>
  <c r="BG1157" i="9" l="1"/>
  <c r="BF1158" i="9" s="1"/>
  <c r="BH1158" i="9" s="1"/>
  <c r="BK1071" i="9" s="1"/>
  <c r="BL1071" i="9"/>
  <c r="BG1158" i="9" l="1"/>
  <c r="BF1159" i="9" s="1"/>
  <c r="BH1159" i="9" s="1"/>
  <c r="BK1072" i="9" s="1"/>
  <c r="BL1072" i="9"/>
  <c r="BG1159" i="9" l="1"/>
  <c r="BF1160" i="9" s="1"/>
  <c r="BH1160" i="9" s="1"/>
  <c r="BK1073" i="9" s="1"/>
  <c r="BL1073" i="9"/>
  <c r="BG1160" i="9" l="1"/>
  <c r="BF1161" i="9" s="1"/>
  <c r="BH1161" i="9" s="1"/>
  <c r="BK1074" i="9" s="1"/>
  <c r="BL1074" i="9"/>
  <c r="BG1161" i="9" l="1"/>
  <c r="BF1162" i="9" s="1"/>
  <c r="BH1162" i="9" s="1"/>
  <c r="BK1075" i="9" s="1"/>
  <c r="BL1075" i="9"/>
  <c r="BG1162" i="9" l="1"/>
  <c r="BF1163" i="9" s="1"/>
  <c r="BH1163" i="9" s="1"/>
  <c r="BK1076" i="9" s="1"/>
  <c r="BL1076" i="9"/>
  <c r="BG1163" i="9" l="1"/>
  <c r="BF1164" i="9" s="1"/>
  <c r="BH1164" i="9" s="1"/>
  <c r="BK1077" i="9" s="1"/>
  <c r="BL1077" i="9"/>
  <c r="BG1164" i="9" l="1"/>
  <c r="BF1165" i="9" s="1"/>
  <c r="BH1165" i="9" s="1"/>
  <c r="BK1078" i="9" s="1"/>
  <c r="BL1078" i="9"/>
  <c r="BG1165" i="9" l="1"/>
  <c r="BF1166" i="9" s="1"/>
  <c r="BH1166" i="9" s="1"/>
  <c r="BK1079" i="9" s="1"/>
  <c r="BL1079" i="9"/>
  <c r="BG1166" i="9" l="1"/>
  <c r="BF1167" i="9" s="1"/>
  <c r="BH1167" i="9" s="1"/>
  <c r="BK1080" i="9" s="1"/>
  <c r="BL1080" i="9"/>
  <c r="BG1167" i="9" l="1"/>
  <c r="BF1168" i="9" s="1"/>
  <c r="BH1168" i="9" s="1"/>
  <c r="BK1081" i="9" s="1"/>
  <c r="BL1081" i="9"/>
  <c r="BG1168" i="9" l="1"/>
  <c r="BF1169" i="9" s="1"/>
  <c r="BH1169" i="9" s="1"/>
  <c r="BK1082" i="9" s="1"/>
  <c r="BL1082" i="9"/>
  <c r="BG1169" i="9" l="1"/>
  <c r="BF1170" i="9" s="1"/>
  <c r="BH1170" i="9" s="1"/>
  <c r="BK1083" i="9" s="1"/>
  <c r="BL1083" i="9"/>
  <c r="BG1170" i="9" l="1"/>
  <c r="BF1171" i="9" s="1"/>
  <c r="BH1171" i="9" s="1"/>
  <c r="BK1084" i="9" s="1"/>
  <c r="BL1084" i="9"/>
  <c r="BG1171" i="9" l="1"/>
  <c r="BF1172" i="9" s="1"/>
  <c r="BH1172" i="9" s="1"/>
  <c r="BK1085" i="9" s="1"/>
  <c r="BL1085" i="9"/>
  <c r="BG1172" i="9" l="1"/>
  <c r="BF1173" i="9" s="1"/>
  <c r="BH1173" i="9" s="1"/>
  <c r="BK1086" i="9" s="1"/>
  <c r="BL1086" i="9"/>
  <c r="BG1173" i="9" l="1"/>
  <c r="BF1174" i="9" s="1"/>
  <c r="BH1174" i="9" s="1"/>
  <c r="BK1087" i="9" s="1"/>
  <c r="BL1087" i="9"/>
  <c r="BG1174" i="9" l="1"/>
  <c r="BF1175" i="9" s="1"/>
  <c r="BH1175" i="9" s="1"/>
  <c r="BK1088" i="9" s="1"/>
  <c r="BL1088" i="9"/>
  <c r="BG1175" i="9" l="1"/>
  <c r="BF1176" i="9" s="1"/>
  <c r="BH1176" i="9" s="1"/>
  <c r="BK1089" i="9" s="1"/>
  <c r="R26" i="1"/>
  <c r="BL1089" i="9"/>
  <c r="T26" i="1" l="1"/>
  <c r="V26" i="1" s="1"/>
  <c r="AA26" i="1" s="1"/>
  <c r="BG1176" i="9"/>
  <c r="BF1177" i="9" s="1"/>
  <c r="BH1177" i="9" s="1"/>
  <c r="BK1090" i="9" s="1"/>
  <c r="BL1090" i="9"/>
  <c r="AF26" i="1" l="1"/>
  <c r="AR29" i="1"/>
  <c r="AS29" i="1" s="1"/>
  <c r="Y26" i="1"/>
  <c r="BG1177" i="9"/>
  <c r="BF1178" i="9" s="1"/>
  <c r="BH1178" i="9" s="1"/>
  <c r="BK1091" i="9" s="1"/>
  <c r="BL1091" i="9"/>
  <c r="AJ26" i="1" l="1"/>
  <c r="AD26" i="1"/>
  <c r="BG1178" i="9"/>
  <c r="BF1179" i="9" s="1"/>
  <c r="BH1179" i="9" s="1"/>
  <c r="BK1092" i="9" s="1"/>
  <c r="BL1092" i="9"/>
  <c r="BG1179" i="9" l="1"/>
  <c r="BF1180" i="9" s="1"/>
  <c r="BH1180" i="9" s="1"/>
  <c r="BK1093" i="9" s="1"/>
  <c r="BL1093" i="9"/>
  <c r="BG1180" i="9" l="1"/>
  <c r="BF1181" i="9" s="1"/>
  <c r="BH1181" i="9" s="1"/>
  <c r="BK1094" i="9" s="1"/>
  <c r="BL1094" i="9"/>
  <c r="BG1181" i="9" l="1"/>
  <c r="BF1182" i="9" s="1"/>
  <c r="BH1182" i="9" s="1"/>
  <c r="BK1095" i="9" s="1"/>
  <c r="BL1095" i="9"/>
  <c r="BG1182" i="9" l="1"/>
  <c r="BF1183" i="9" s="1"/>
  <c r="BH1183" i="9" s="1"/>
  <c r="BK1096" i="9" s="1"/>
  <c r="BL1096" i="9"/>
  <c r="BG1183" i="9" l="1"/>
  <c r="BF1184" i="9" s="1"/>
  <c r="BH1184" i="9" s="1"/>
  <c r="BK1097" i="9" s="1"/>
  <c r="BL1097" i="9"/>
  <c r="BG1184" i="9" l="1"/>
  <c r="BF1185" i="9" s="1"/>
  <c r="BH1185" i="9" s="1"/>
  <c r="BK1098" i="9" s="1"/>
  <c r="BL1098" i="9"/>
  <c r="BG1185" i="9" l="1"/>
  <c r="BF1186" i="9" s="1"/>
  <c r="BH1186" i="9" s="1"/>
  <c r="BK1099" i="9" s="1"/>
  <c r="BL1099" i="9"/>
  <c r="BG1186" i="9" l="1"/>
  <c r="BF1187" i="9" s="1"/>
  <c r="BH1187" i="9" s="1"/>
  <c r="BK1100" i="9" s="1"/>
  <c r="BL1100" i="9"/>
  <c r="BG1187" i="9" l="1"/>
  <c r="BF1188" i="9" s="1"/>
  <c r="BH1188" i="9" s="1"/>
  <c r="BK1101" i="9" s="1"/>
  <c r="BL1101" i="9"/>
  <c r="BG1188" i="9" l="1"/>
  <c r="BF1189" i="9" s="1"/>
  <c r="BH1189" i="9" s="1"/>
  <c r="BK1102" i="9" s="1"/>
  <c r="BL1102" i="9"/>
  <c r="BG1189" i="9" l="1"/>
  <c r="BF1190" i="9" s="1"/>
  <c r="BH1190" i="9" s="1"/>
  <c r="BK1103" i="9" s="1"/>
  <c r="BL1103" i="9"/>
  <c r="BG1190" i="9" l="1"/>
  <c r="BF1191" i="9" s="1"/>
  <c r="BH1191" i="9" s="1"/>
  <c r="BK1104" i="9" s="1"/>
  <c r="BL1104" i="9"/>
  <c r="BG1191" i="9" l="1"/>
  <c r="BF1192" i="9" s="1"/>
  <c r="BH1192" i="9" s="1"/>
  <c r="BK1105" i="9" s="1"/>
  <c r="BL1105" i="9"/>
  <c r="BG1192" i="9" l="1"/>
  <c r="BF1193" i="9" s="1"/>
  <c r="BH1193" i="9" s="1"/>
  <c r="BK1106" i="9" s="1"/>
  <c r="BL1106" i="9"/>
  <c r="BG1193" i="9" l="1"/>
  <c r="BF1194" i="9" s="1"/>
  <c r="BH1194" i="9" s="1"/>
  <c r="BK1107" i="9" s="1"/>
  <c r="BL1107" i="9"/>
  <c r="BG1194" i="9" l="1"/>
  <c r="BF1195" i="9" s="1"/>
  <c r="BH1195" i="9" s="1"/>
  <c r="BK1108" i="9" s="1"/>
  <c r="BL1108" i="9"/>
  <c r="BG1195" i="9" l="1"/>
  <c r="BF1196" i="9" s="1"/>
  <c r="BH1196" i="9" s="1"/>
  <c r="BK1109" i="9" s="1"/>
  <c r="BL1109" i="9"/>
  <c r="BG1196" i="9" l="1"/>
  <c r="BF1197" i="9" s="1"/>
  <c r="BH1197" i="9" s="1"/>
  <c r="BK1110" i="9" s="1"/>
  <c r="BL1110" i="9"/>
  <c r="BG1197" i="9" l="1"/>
  <c r="BF1198" i="9" s="1"/>
  <c r="BH1198" i="9" s="1"/>
  <c r="BK1111" i="9" s="1"/>
  <c r="BL1111" i="9"/>
  <c r="BG1198" i="9" l="1"/>
  <c r="BF1199" i="9" s="1"/>
  <c r="BH1199" i="9" s="1"/>
  <c r="BK1112" i="9" s="1"/>
  <c r="BL1112" i="9"/>
  <c r="BG1199" i="9" l="1"/>
  <c r="BF1200" i="9" s="1"/>
  <c r="BH1200" i="9" s="1"/>
  <c r="BK1113" i="9" s="1"/>
  <c r="BL1113" i="9"/>
  <c r="BG1200" i="9" l="1"/>
  <c r="BF1201" i="9" s="1"/>
  <c r="BH1201" i="9" s="1"/>
  <c r="BK1114" i="9" s="1"/>
  <c r="BL1114" i="9"/>
  <c r="BG1201" i="9" l="1"/>
  <c r="BF1202" i="9" s="1"/>
  <c r="BH1202" i="9" s="1"/>
  <c r="BK1115" i="9" s="1"/>
  <c r="BL1115" i="9"/>
  <c r="BG1202" i="9" l="1"/>
  <c r="BF1203" i="9" s="1"/>
  <c r="BH1203" i="9" s="1"/>
  <c r="BK1116" i="9" s="1"/>
  <c r="BL1116" i="9"/>
  <c r="BG1203" i="9" l="1"/>
  <c r="BF1204" i="9" s="1"/>
  <c r="BH1204" i="9" s="1"/>
  <c r="BK1117" i="9" s="1"/>
  <c r="BL1117" i="9"/>
  <c r="BG1204" i="9" l="1"/>
  <c r="BF1205" i="9" s="1"/>
  <c r="BH1205" i="9" s="1"/>
  <c r="BK1118" i="9" s="1"/>
  <c r="BL1118" i="9"/>
  <c r="BG1205" i="9" l="1"/>
  <c r="BF1206" i="9" s="1"/>
  <c r="BH1206" i="9" s="1"/>
  <c r="BK1119" i="9" s="1"/>
  <c r="BL1119" i="9"/>
  <c r="BG1206" i="9" l="1"/>
  <c r="BF1207" i="9" s="1"/>
  <c r="BH1207" i="9" s="1"/>
  <c r="BK1120" i="9" s="1"/>
  <c r="BL1120" i="9"/>
  <c r="BG1207" i="9" l="1"/>
  <c r="BF1208" i="9" s="1"/>
  <c r="BH1208" i="9" s="1"/>
  <c r="BK1121" i="9" s="1"/>
  <c r="BL1121" i="9"/>
  <c r="BG1208" i="9" l="1"/>
  <c r="BF1209" i="9" s="1"/>
  <c r="BH1209" i="9" s="1"/>
  <c r="BK1122" i="9" s="1"/>
  <c r="BL1122" i="9"/>
  <c r="BG1209" i="9" l="1"/>
  <c r="BF1210" i="9" s="1"/>
  <c r="BH1210" i="9" s="1"/>
  <c r="BK1123" i="9" s="1"/>
  <c r="BL1123" i="9"/>
  <c r="BG1210" i="9" l="1"/>
  <c r="BF1211" i="9" s="1"/>
  <c r="BH1211" i="9" s="1"/>
  <c r="BK1124" i="9" s="1"/>
  <c r="BL1124" i="9"/>
  <c r="BG1211" i="9" l="1"/>
  <c r="BF1212" i="9" s="1"/>
  <c r="BH1212" i="9" s="1"/>
  <c r="BK1125" i="9" s="1"/>
  <c r="BL1125" i="9"/>
  <c r="BG1212" i="9" l="1"/>
  <c r="BF1213" i="9" s="1"/>
  <c r="BH1213" i="9" s="1"/>
  <c r="BK1126" i="9" s="1"/>
  <c r="BL1126" i="9"/>
  <c r="BG1213" i="9" l="1"/>
  <c r="BF1214" i="9" s="1"/>
  <c r="BH1214" i="9" s="1"/>
  <c r="BK1127" i="9" s="1"/>
  <c r="BL1127" i="9"/>
  <c r="BG1214" i="9" l="1"/>
  <c r="BF1215" i="9" s="1"/>
  <c r="BH1215" i="9" s="1"/>
  <c r="BK1128" i="9" s="1"/>
  <c r="BL1128" i="9"/>
  <c r="BG1215" i="9" l="1"/>
  <c r="BF1216" i="9" s="1"/>
  <c r="BH1216" i="9" s="1"/>
  <c r="BK1129" i="9" s="1"/>
  <c r="BL1129" i="9"/>
  <c r="BG1216" i="9" l="1"/>
  <c r="BF1217" i="9" s="1"/>
  <c r="BH1217" i="9" s="1"/>
  <c r="BK1130" i="9" s="1"/>
  <c r="BL1130" i="9"/>
  <c r="BG1217" i="9" l="1"/>
  <c r="BF1218" i="9" s="1"/>
  <c r="BH1218" i="9" s="1"/>
  <c r="BK1131" i="9" s="1"/>
  <c r="BL1131" i="9"/>
  <c r="BG1218" i="9" l="1"/>
  <c r="BF1219" i="9" s="1"/>
  <c r="BH1219" i="9" s="1"/>
  <c r="BK1132" i="9" s="1"/>
  <c r="BL1132" i="9"/>
  <c r="BG1219" i="9" l="1"/>
  <c r="BF1220" i="9" s="1"/>
  <c r="BH1220" i="9" s="1"/>
  <c r="BK1133" i="9" s="1"/>
  <c r="BL1133" i="9"/>
  <c r="BG1220" i="9" l="1"/>
  <c r="BF1221" i="9" s="1"/>
  <c r="BH1221" i="9" s="1"/>
  <c r="BK1134" i="9" s="1"/>
  <c r="BL1134" i="9"/>
  <c r="BG1221" i="9" l="1"/>
  <c r="BF1222" i="9" s="1"/>
  <c r="BH1222" i="9" s="1"/>
  <c r="BK1135" i="9" s="1"/>
  <c r="BL1135" i="9"/>
  <c r="BG1222" i="9" l="1"/>
  <c r="BF1223" i="9" s="1"/>
  <c r="BH1223" i="9" s="1"/>
  <c r="BK1136" i="9" s="1"/>
  <c r="BL1136" i="9"/>
  <c r="BG1223" i="9" l="1"/>
  <c r="BF1224" i="9" s="1"/>
  <c r="BH1224" i="9" s="1"/>
  <c r="BK1137" i="9" s="1"/>
  <c r="BL1137" i="9"/>
  <c r="BG1224" i="9" l="1"/>
  <c r="BF1225" i="9" s="1"/>
  <c r="BH1225" i="9" s="1"/>
  <c r="BK1138" i="9" s="1"/>
  <c r="BL1138" i="9"/>
  <c r="BG1225" i="9" l="1"/>
  <c r="BF1226" i="9" s="1"/>
  <c r="BH1226" i="9" s="1"/>
  <c r="BK1139" i="9" s="1"/>
  <c r="BL1139" i="9"/>
  <c r="BG1226" i="9" l="1"/>
  <c r="BF1227" i="9" s="1"/>
  <c r="BH1227" i="9" s="1"/>
  <c r="BK1140" i="9" s="1"/>
  <c r="BL1140" i="9"/>
  <c r="BG1227" i="9" l="1"/>
  <c r="BF1228" i="9" s="1"/>
  <c r="BH1228" i="9" s="1"/>
  <c r="BK1141" i="9" s="1"/>
  <c r="BL1141" i="9"/>
  <c r="BG1228" i="9" l="1"/>
  <c r="BF1229" i="9" s="1"/>
  <c r="BH1229" i="9" s="1"/>
  <c r="BK1142" i="9" s="1"/>
  <c r="BL1142" i="9"/>
  <c r="BG1229" i="9" l="1"/>
  <c r="BF1230" i="9" s="1"/>
  <c r="BH1230" i="9" s="1"/>
  <c r="BK1143" i="9" s="1"/>
  <c r="BL1143" i="9"/>
  <c r="BG1230" i="9" l="1"/>
  <c r="BF1231" i="9" s="1"/>
  <c r="BH1231" i="9" s="1"/>
  <c r="BK1144" i="9" s="1"/>
  <c r="BL1144" i="9"/>
  <c r="BG1231" i="9" l="1"/>
  <c r="BF1232" i="9" s="1"/>
  <c r="BH1232" i="9" s="1"/>
  <c r="BK1145" i="9" s="1"/>
  <c r="BL1145" i="9"/>
  <c r="BG1232" i="9" l="1"/>
  <c r="BF1233" i="9" s="1"/>
  <c r="BH1233" i="9" s="1"/>
  <c r="BK1146" i="9" s="1"/>
  <c r="BL1146" i="9"/>
  <c r="BG1233" i="9" l="1"/>
  <c r="BF1234" i="9" s="1"/>
  <c r="BH1234" i="9" s="1"/>
  <c r="BK1147" i="9" s="1"/>
  <c r="BL1147" i="9"/>
  <c r="BG1234" i="9" l="1"/>
  <c r="BF1235" i="9" s="1"/>
  <c r="BH1235" i="9" s="1"/>
  <c r="BK1148" i="9" s="1"/>
  <c r="BL1148" i="9"/>
  <c r="BG1235" i="9" l="1"/>
  <c r="BF1236" i="9" s="1"/>
  <c r="BH1236" i="9" s="1"/>
  <c r="BK1149" i="9" s="1"/>
  <c r="BL1149" i="9"/>
  <c r="BG1236" i="9" l="1"/>
  <c r="BF1237" i="9" s="1"/>
  <c r="BH1237" i="9" s="1"/>
  <c r="BK1150" i="9" s="1"/>
  <c r="BL1150" i="9"/>
  <c r="BG1237" i="9" l="1"/>
  <c r="BF1238" i="9" s="1"/>
  <c r="BH1238" i="9" s="1"/>
  <c r="BK1151" i="9" s="1"/>
  <c r="BL1151" i="9"/>
  <c r="BG1238" i="9" l="1"/>
  <c r="BF1239" i="9" s="1"/>
  <c r="BH1239" i="9" s="1"/>
  <c r="BK1152" i="9" s="1"/>
  <c r="BL1152" i="9"/>
  <c r="BG1239" i="9" l="1"/>
  <c r="BF1240" i="9" s="1"/>
  <c r="BH1240" i="9" s="1"/>
  <c r="BK1153" i="9" s="1"/>
  <c r="BL1153" i="9"/>
  <c r="BG1240" i="9" l="1"/>
  <c r="BF1241" i="9" s="1"/>
  <c r="BH1241" i="9" s="1"/>
  <c r="BK1154" i="9" s="1"/>
  <c r="BL1154" i="9"/>
  <c r="BG1241" i="9" l="1"/>
  <c r="BF1242" i="9" s="1"/>
  <c r="BH1242" i="9" s="1"/>
  <c r="BK1155" i="9" s="1"/>
  <c r="BL1155" i="9"/>
  <c r="BG1242" i="9" l="1"/>
  <c r="BF1243" i="9" s="1"/>
  <c r="BH1243" i="9" s="1"/>
  <c r="BK1156" i="9" s="1"/>
  <c r="BL1156" i="9"/>
  <c r="BG1243" i="9" l="1"/>
  <c r="BF1244" i="9" s="1"/>
  <c r="BH1244" i="9" s="1"/>
  <c r="BK1157" i="9" s="1"/>
  <c r="BL1157" i="9"/>
  <c r="BG1244" i="9" l="1"/>
  <c r="BF1245" i="9" s="1"/>
  <c r="BH1245" i="9" s="1"/>
  <c r="BK1158" i="9" s="1"/>
  <c r="BL1158" i="9"/>
  <c r="BG1245" i="9" l="1"/>
  <c r="BF1246" i="9" s="1"/>
  <c r="BH1246" i="9" s="1"/>
  <c r="BK1159" i="9" s="1"/>
  <c r="BL1159" i="9"/>
  <c r="BG1246" i="9" l="1"/>
  <c r="BF1247" i="9" s="1"/>
  <c r="BH1247" i="9" s="1"/>
  <c r="BK1160" i="9" s="1"/>
  <c r="BL1160" i="9"/>
  <c r="BG1247" i="9" l="1"/>
  <c r="BF1248" i="9" s="1"/>
  <c r="BH1248" i="9" s="1"/>
  <c r="BK1161" i="9" s="1"/>
  <c r="BL1161" i="9"/>
  <c r="BG1248" i="9" l="1"/>
  <c r="BF1249" i="9" s="1"/>
  <c r="BH1249" i="9" s="1"/>
  <c r="BK1162" i="9" s="1"/>
  <c r="BL1162" i="9"/>
  <c r="BG1249" i="9" l="1"/>
  <c r="BF1250" i="9" s="1"/>
  <c r="BH1250" i="9" s="1"/>
  <c r="BK1163" i="9" s="1"/>
  <c r="BL1163" i="9"/>
  <c r="BG1250" i="9" l="1"/>
  <c r="BF1251" i="9" s="1"/>
  <c r="BH1251" i="9" s="1"/>
  <c r="BK1164" i="9" s="1"/>
  <c r="BL1164" i="9"/>
  <c r="BG1251" i="9" l="1"/>
  <c r="BF1252" i="9" s="1"/>
  <c r="BH1252" i="9" s="1"/>
  <c r="BK1165" i="9" s="1"/>
  <c r="BL1165" i="9"/>
  <c r="BG1252" i="9" l="1"/>
  <c r="BF1253" i="9" s="1"/>
  <c r="BH1253" i="9" s="1"/>
  <c r="BK1166" i="9" s="1"/>
  <c r="BL1166" i="9"/>
  <c r="BG1253" i="9" l="1"/>
  <c r="BF1254" i="9" s="1"/>
  <c r="BH1254" i="9" s="1"/>
  <c r="BK1167" i="9" s="1"/>
  <c r="BL1167" i="9"/>
  <c r="BG1254" i="9" l="1"/>
  <c r="BF1255" i="9" s="1"/>
  <c r="BH1255" i="9" s="1"/>
  <c r="BK1168" i="9" s="1"/>
  <c r="BL1168" i="9"/>
  <c r="BG1255" i="9" l="1"/>
  <c r="BF1256" i="9" s="1"/>
  <c r="BH1256" i="9" s="1"/>
  <c r="BK1169" i="9" l="1"/>
  <c r="BG1256" i="9"/>
  <c r="BF1257" i="9" s="1"/>
  <c r="BH1257" i="9" s="1"/>
  <c r="BK1170" i="9" s="1"/>
  <c r="BL1170" i="9"/>
  <c r="BL1169" i="9"/>
  <c r="BG1257" i="9" l="1"/>
  <c r="BF1258" i="9" s="1"/>
  <c r="BH1258" i="9" s="1"/>
  <c r="BK1171" i="9" s="1"/>
  <c r="BL1171" i="9"/>
  <c r="BG1258" i="9" l="1"/>
  <c r="BF1259" i="9" s="1"/>
  <c r="BH1259" i="9" s="1"/>
  <c r="BK1172" i="9" s="1"/>
  <c r="BL1172" i="9"/>
  <c r="BG1259" i="9" l="1"/>
  <c r="BF1260" i="9" s="1"/>
  <c r="BH1260" i="9" s="1"/>
  <c r="BK1173" i="9" s="1"/>
  <c r="BL1173" i="9"/>
  <c r="BG1260" i="9" l="1"/>
  <c r="BF1261" i="9" s="1"/>
  <c r="BH1261" i="9" s="1"/>
  <c r="BK1174" i="9" s="1"/>
  <c r="BL1174" i="9"/>
  <c r="BG1261" i="9" l="1"/>
  <c r="BF1262" i="9" s="1"/>
  <c r="BH1262" i="9" s="1"/>
  <c r="BK1175" i="9" l="1"/>
  <c r="BG1262" i="9"/>
  <c r="BF1263" i="9" s="1"/>
  <c r="BH1263" i="9" s="1"/>
  <c r="BK1176" i="9" s="1"/>
  <c r="BL1175" i="9"/>
  <c r="BL1176" i="9"/>
  <c r="BG1263" i="9" l="1"/>
  <c r="BF1264" i="9" s="1"/>
  <c r="BH1264" i="9" s="1"/>
  <c r="BK1177" i="9" s="1"/>
  <c r="BL1177" i="9"/>
  <c r="BG1264" i="9" l="1"/>
  <c r="BF1265" i="9" s="1"/>
  <c r="BH1265" i="9" s="1"/>
  <c r="BK1178" i="9" s="1"/>
  <c r="BL1178" i="9"/>
  <c r="BG1265" i="9" l="1"/>
  <c r="BF1266" i="9" s="1"/>
  <c r="BH1266" i="9" s="1"/>
  <c r="BK1179" i="9" s="1"/>
  <c r="BL1179" i="9"/>
  <c r="BG1266" i="9" l="1"/>
  <c r="BF1267" i="9" s="1"/>
  <c r="BH1267" i="9" s="1"/>
  <c r="BK1180" i="9" s="1"/>
  <c r="R27" i="1"/>
  <c r="BL1180" i="9"/>
  <c r="T27" i="1" l="1"/>
  <c r="V27" i="1" s="1"/>
  <c r="AA27" i="1" s="1"/>
  <c r="BG1267" i="9"/>
  <c r="BF1268" i="9" s="1"/>
  <c r="BH1268" i="9" s="1"/>
  <c r="BK1181" i="9" s="1"/>
  <c r="BL1181" i="9"/>
  <c r="AR30" i="1" l="1"/>
  <c r="AS30" i="1" s="1"/>
  <c r="Y27" i="1"/>
  <c r="AF27" i="1"/>
  <c r="BG1268" i="9"/>
  <c r="BF1269" i="9" s="1"/>
  <c r="BH1269" i="9" s="1"/>
  <c r="BK1182" i="9" s="1"/>
  <c r="BL1182" i="9"/>
  <c r="AJ27" i="1" l="1"/>
  <c r="AD27" i="1"/>
  <c r="BG1269" i="9"/>
  <c r="BF1270" i="9" s="1"/>
  <c r="BH1270" i="9" s="1"/>
  <c r="BK1183" i="9" s="1"/>
  <c r="BL1183" i="9"/>
  <c r="BG1270" i="9" l="1"/>
  <c r="BF1271" i="9" s="1"/>
  <c r="BH1271" i="9" s="1"/>
  <c r="BK1184" i="9" s="1"/>
  <c r="BL1184" i="9"/>
  <c r="BG1271" i="9" l="1"/>
  <c r="BF1272" i="9" s="1"/>
  <c r="BH1272" i="9" s="1"/>
  <c r="BK1185" i="9" s="1"/>
  <c r="BL1185" i="9"/>
  <c r="BG1272" i="9" l="1"/>
  <c r="BF1273" i="9" s="1"/>
  <c r="BH1273" i="9" s="1"/>
  <c r="BK1186" i="9" s="1"/>
  <c r="BL1186" i="9"/>
  <c r="BG1273" i="9" l="1"/>
  <c r="BF1274" i="9" s="1"/>
  <c r="BH1274" i="9" s="1"/>
  <c r="BK1187" i="9" s="1"/>
  <c r="BL1187" i="9"/>
  <c r="BG1274" i="9" l="1"/>
  <c r="BF1275" i="9" s="1"/>
  <c r="BH1275" i="9" s="1"/>
  <c r="BK1188" i="9" l="1"/>
  <c r="BG1275" i="9"/>
  <c r="BF1276" i="9" s="1"/>
  <c r="BH1276" i="9" s="1"/>
  <c r="BK1189" i="9" s="1"/>
  <c r="BL1189" i="9"/>
  <c r="BL1188" i="9"/>
  <c r="BG1276" i="9" l="1"/>
  <c r="BF1277" i="9" s="1"/>
  <c r="BH1277" i="9" s="1"/>
  <c r="BK1190" i="9" s="1"/>
  <c r="BL1190" i="9"/>
  <c r="BG1277" i="9" l="1"/>
  <c r="BF1278" i="9" s="1"/>
  <c r="BH1278" i="9" s="1"/>
  <c r="BK1191" i="9" s="1"/>
  <c r="BL1191" i="9"/>
  <c r="BG1278" i="9" l="1"/>
  <c r="BF1279" i="9" s="1"/>
  <c r="BH1279" i="9" s="1"/>
  <c r="BK1192" i="9" s="1"/>
  <c r="BL1192" i="9"/>
  <c r="BG1279" i="9" l="1"/>
  <c r="BF1280" i="9" s="1"/>
  <c r="BH1280" i="9" s="1"/>
  <c r="BK1193" i="9" s="1"/>
  <c r="BL1193" i="9"/>
  <c r="BG1280" i="9" l="1"/>
  <c r="BF1281" i="9" s="1"/>
  <c r="BH1281" i="9" s="1"/>
  <c r="BK1194" i="9" s="1"/>
  <c r="BL1194" i="9"/>
  <c r="BG1281" i="9" l="1"/>
  <c r="BF1282" i="9" s="1"/>
  <c r="BH1282" i="9" s="1"/>
  <c r="BK1195" i="9" l="1"/>
  <c r="BG1282" i="9"/>
  <c r="BF1283" i="9" s="1"/>
  <c r="BH1283" i="9" s="1"/>
  <c r="BK1196" i="9" s="1"/>
  <c r="BL1196" i="9"/>
  <c r="BL1195" i="9"/>
  <c r="BG1283" i="9" l="1"/>
  <c r="BF1284" i="9" s="1"/>
  <c r="BH1284" i="9" s="1"/>
  <c r="BK1197" i="9" s="1"/>
  <c r="BL1197" i="9"/>
  <c r="BG1284" i="9" l="1"/>
  <c r="BF1285" i="9" s="1"/>
  <c r="BH1285" i="9" s="1"/>
  <c r="BK1198" i="9" s="1"/>
  <c r="BL1198" i="9"/>
  <c r="BG1285" i="9" l="1"/>
  <c r="BF1286" i="9" s="1"/>
  <c r="BH1286" i="9" s="1"/>
  <c r="BK1199" i="9" s="1"/>
  <c r="BL1199" i="9"/>
  <c r="BG1286" i="9" l="1"/>
  <c r="BF1287" i="9" s="1"/>
  <c r="BH1287" i="9" s="1"/>
  <c r="BK1200" i="9" s="1"/>
  <c r="BL1200" i="9"/>
  <c r="BG1287" i="9" l="1"/>
  <c r="BF1288" i="9" s="1"/>
  <c r="BH1288" i="9" s="1"/>
  <c r="BK1201" i="9" s="1"/>
  <c r="BL1201" i="9"/>
  <c r="BG1288" i="9" l="1"/>
  <c r="BF1289" i="9" s="1"/>
  <c r="BH1289" i="9" s="1"/>
  <c r="BK1202" i="9" s="1"/>
  <c r="BL1202" i="9"/>
  <c r="BG1289" i="9" l="1"/>
  <c r="BF1290" i="9" s="1"/>
  <c r="BH1290" i="9" s="1"/>
  <c r="BK1203" i="9" s="1"/>
  <c r="BL1203" i="9"/>
  <c r="BG1290" i="9" l="1"/>
  <c r="BF1291" i="9" s="1"/>
  <c r="BH1291" i="9" s="1"/>
  <c r="BK1204" i="9" s="1"/>
  <c r="BL1204" i="9"/>
  <c r="BG1291" i="9" l="1"/>
  <c r="BF1292" i="9" s="1"/>
  <c r="BH1292" i="9" s="1"/>
  <c r="BK1205" i="9" s="1"/>
  <c r="BL1205" i="9"/>
  <c r="BG1292" i="9" l="1"/>
  <c r="BF1293" i="9" s="1"/>
  <c r="BH1293" i="9" s="1"/>
  <c r="BK1206" i="9" s="1"/>
  <c r="BL1206" i="9"/>
  <c r="BG1293" i="9" l="1"/>
  <c r="BF1294" i="9" s="1"/>
  <c r="BH1294" i="9" s="1"/>
  <c r="BK1207" i="9" s="1"/>
  <c r="BL1207" i="9"/>
  <c r="BG1294" i="9" l="1"/>
  <c r="BF1295" i="9" s="1"/>
  <c r="BH1295" i="9" s="1"/>
  <c r="BK1208" i="9" s="1"/>
  <c r="BL1208" i="9"/>
  <c r="BG1295" i="9" l="1"/>
  <c r="BF1296" i="9" s="1"/>
  <c r="BH1296" i="9" s="1"/>
  <c r="BK1209" i="9" s="1"/>
  <c r="BL1209" i="9"/>
  <c r="BG1296" i="9" l="1"/>
  <c r="BF1297" i="9" s="1"/>
  <c r="BH1297" i="9" s="1"/>
  <c r="BK1210" i="9" s="1"/>
  <c r="BL1210" i="9"/>
  <c r="BG1297" i="9" l="1"/>
  <c r="BF1298" i="9" s="1"/>
  <c r="BH1298" i="9" s="1"/>
  <c r="BK1211" i="9" s="1"/>
  <c r="BL1211" i="9"/>
  <c r="BG1298" i="9" l="1"/>
  <c r="BF1299" i="9" s="1"/>
  <c r="BH1299" i="9" s="1"/>
  <c r="BK1212" i="9" s="1"/>
  <c r="BL1212" i="9"/>
  <c r="BG1299" i="9" l="1"/>
  <c r="BF1300" i="9" s="1"/>
  <c r="BH1300" i="9" s="1"/>
  <c r="BK1213" i="9" s="1"/>
  <c r="BL1213" i="9"/>
  <c r="BG1300" i="9" l="1"/>
  <c r="BF1301" i="9" s="1"/>
  <c r="BH1301" i="9" s="1"/>
  <c r="BK1214" i="9" s="1"/>
  <c r="BL1214" i="9"/>
  <c r="BG1301" i="9" l="1"/>
  <c r="BF1302" i="9" s="1"/>
  <c r="BH1302" i="9" s="1"/>
  <c r="BK1215" i="9" s="1"/>
  <c r="BL1215" i="9"/>
  <c r="BG1302" i="9" l="1"/>
  <c r="BF1303" i="9" s="1"/>
  <c r="BH1303" i="9" s="1"/>
  <c r="BK1216" i="9" s="1"/>
  <c r="BL1216" i="9"/>
  <c r="BG1303" i="9" l="1"/>
  <c r="BF1304" i="9" s="1"/>
  <c r="BH1304" i="9" s="1"/>
  <c r="BK1217" i="9" s="1"/>
  <c r="BL1217" i="9"/>
  <c r="BG1304" i="9" l="1"/>
  <c r="BF1305" i="9" s="1"/>
  <c r="BH1305" i="9" s="1"/>
  <c r="BK1218" i="9" s="1"/>
  <c r="BL1218" i="9"/>
  <c r="BG1305" i="9" l="1"/>
  <c r="BF1306" i="9" s="1"/>
  <c r="BH1306" i="9" s="1"/>
  <c r="BK1219" i="9" s="1"/>
  <c r="BL1219" i="9"/>
  <c r="BG1306" i="9" l="1"/>
  <c r="BF1307" i="9" s="1"/>
  <c r="BH1307" i="9" s="1"/>
  <c r="BK1220" i="9" s="1"/>
  <c r="BL1220" i="9"/>
  <c r="BG1307" i="9" l="1"/>
  <c r="BF1308" i="9" s="1"/>
  <c r="BH1308" i="9" s="1"/>
  <c r="BK1221" i="9" s="1"/>
  <c r="BL1221" i="9"/>
  <c r="BG1308" i="9" l="1"/>
  <c r="BF1309" i="9" s="1"/>
  <c r="BH1309" i="9" s="1"/>
  <c r="BK1222" i="9" s="1"/>
  <c r="BL1222" i="9"/>
  <c r="BG1309" i="9" l="1"/>
  <c r="BF1310" i="9" s="1"/>
  <c r="BH1310" i="9" s="1"/>
  <c r="BK1223" i="9" s="1"/>
  <c r="BL1223" i="9"/>
  <c r="BG1310" i="9" l="1"/>
  <c r="BF1311" i="9" s="1"/>
  <c r="BH1311" i="9" s="1"/>
  <c r="BK1224" i="9" s="1"/>
  <c r="BL1224" i="9"/>
  <c r="BG1311" i="9" l="1"/>
  <c r="BF1312" i="9" s="1"/>
  <c r="BH1312" i="9" s="1"/>
  <c r="BK1225" i="9" s="1"/>
  <c r="BL1225" i="9"/>
  <c r="BG1312" i="9" l="1"/>
  <c r="BF1313" i="9" s="1"/>
  <c r="BH1313" i="9" s="1"/>
  <c r="BK1226" i="9" s="1"/>
  <c r="BL1226" i="9"/>
  <c r="BG1313" i="9" l="1"/>
  <c r="BF1314" i="9" s="1"/>
  <c r="BH1314" i="9" s="1"/>
  <c r="BK1227" i="9" s="1"/>
  <c r="BL1227" i="9"/>
  <c r="BG1314" i="9" l="1"/>
  <c r="BF1315" i="9" s="1"/>
  <c r="BH1315" i="9" s="1"/>
  <c r="BK1228" i="9" s="1"/>
  <c r="BL1228" i="9"/>
  <c r="BG1315" i="9" l="1"/>
  <c r="BF1316" i="9" s="1"/>
  <c r="BH1316" i="9" s="1"/>
  <c r="BK1229" i="9" s="1"/>
  <c r="BL1229" i="9"/>
  <c r="BG1316" i="9" l="1"/>
  <c r="BF1317" i="9" s="1"/>
  <c r="BH1317" i="9" s="1"/>
  <c r="BK1230" i="9" s="1"/>
  <c r="BL1230" i="9"/>
  <c r="BG1317" i="9" l="1"/>
  <c r="BF1318" i="9" s="1"/>
  <c r="BH1318" i="9" s="1"/>
  <c r="BK1231" i="9" s="1"/>
  <c r="BL1231" i="9"/>
  <c r="BG1318" i="9" l="1"/>
  <c r="BF1319" i="9" s="1"/>
  <c r="BH1319" i="9" s="1"/>
  <c r="BK1232" i="9" s="1"/>
  <c r="BL1232" i="9"/>
  <c r="BG1319" i="9" l="1"/>
  <c r="BF1320" i="9" s="1"/>
  <c r="BH1320" i="9" s="1"/>
  <c r="BK1233" i="9" s="1"/>
  <c r="BL1233" i="9"/>
  <c r="BG1320" i="9" l="1"/>
  <c r="BF1321" i="9" s="1"/>
  <c r="BH1321" i="9" s="1"/>
  <c r="BK1234" i="9" s="1"/>
  <c r="BL1234" i="9"/>
  <c r="BG1321" i="9" l="1"/>
  <c r="BF1322" i="9" s="1"/>
  <c r="BH1322" i="9" s="1"/>
  <c r="BK1235" i="9" s="1"/>
  <c r="BL1235" i="9"/>
  <c r="BG1322" i="9" l="1"/>
  <c r="BF1323" i="9" s="1"/>
  <c r="BH1323" i="9" s="1"/>
  <c r="BK1236" i="9" s="1"/>
  <c r="BL1236" i="9"/>
  <c r="BG1323" i="9" l="1"/>
  <c r="BF1324" i="9" s="1"/>
  <c r="BH1324" i="9" s="1"/>
  <c r="BK1237" i="9" s="1"/>
  <c r="BL1237" i="9"/>
  <c r="BG1324" i="9" l="1"/>
  <c r="BF1325" i="9" s="1"/>
  <c r="BH1325" i="9" s="1"/>
  <c r="BK1238" i="9" s="1"/>
  <c r="BL1238" i="9"/>
  <c r="BG1325" i="9" l="1"/>
  <c r="BF1326" i="9" s="1"/>
  <c r="BH1326" i="9" s="1"/>
  <c r="BK1239" i="9" l="1"/>
  <c r="BG1326" i="9"/>
  <c r="BF1327" i="9" s="1"/>
  <c r="BH1327" i="9" s="1"/>
  <c r="BK1240" i="9" s="1"/>
  <c r="BL1240" i="9"/>
  <c r="BL1239" i="9"/>
  <c r="BG1327" i="9" l="1"/>
  <c r="BF1328" i="9" s="1"/>
  <c r="BH1328" i="9" s="1"/>
  <c r="BK1241" i="9" s="1"/>
  <c r="BL1241" i="9"/>
  <c r="BG1328" i="9" l="1"/>
  <c r="BF1329" i="9" s="1"/>
  <c r="BH1329" i="9" s="1"/>
  <c r="BK1242" i="9" s="1"/>
  <c r="BL1242" i="9"/>
  <c r="BG1329" i="9" l="1"/>
  <c r="BF1330" i="9" s="1"/>
  <c r="BH1330" i="9" s="1"/>
  <c r="BK1243" i="9" s="1"/>
  <c r="BL1243" i="9"/>
  <c r="BG1330" i="9" l="1"/>
  <c r="BF1331" i="9" s="1"/>
  <c r="BH1331" i="9" s="1"/>
  <c r="BK1244" i="9" s="1"/>
  <c r="BL1244" i="9"/>
  <c r="BG1331" i="9" l="1"/>
  <c r="BF1332" i="9" s="1"/>
  <c r="BH1332" i="9" s="1"/>
  <c r="BK1245" i="9" s="1"/>
  <c r="BL1245" i="9"/>
  <c r="BG1332" i="9" l="1"/>
  <c r="BF1333" i="9" s="1"/>
  <c r="BH1333" i="9" s="1"/>
  <c r="BK1246" i="9" s="1"/>
  <c r="BL1246" i="9"/>
  <c r="BG1333" i="9" l="1"/>
  <c r="BF1334" i="9" s="1"/>
  <c r="BH1334" i="9" s="1"/>
  <c r="BK1247" i="9" s="1"/>
  <c r="BL1247" i="9"/>
  <c r="BG1334" i="9" l="1"/>
  <c r="BF1335" i="9" s="1"/>
  <c r="BH1335" i="9" s="1"/>
  <c r="BK1248" i="9" s="1"/>
  <c r="BL1248" i="9"/>
  <c r="BG1335" i="9" l="1"/>
  <c r="BF1336" i="9" s="1"/>
  <c r="BH1336" i="9" s="1"/>
  <c r="BK1249" i="9" s="1"/>
  <c r="BL1249" i="9"/>
  <c r="BG1336" i="9" l="1"/>
  <c r="BF1337" i="9" s="1"/>
  <c r="BH1337" i="9" s="1"/>
  <c r="BK1250" i="9" s="1"/>
  <c r="BL1250" i="9"/>
  <c r="BG1337" i="9" l="1"/>
  <c r="BF1338" i="9" s="1"/>
  <c r="BH1338" i="9" s="1"/>
  <c r="BK1251" i="9" s="1"/>
  <c r="BL1251" i="9"/>
  <c r="BG1338" i="9" l="1"/>
  <c r="BF1339" i="9" s="1"/>
  <c r="BH1339" i="9" s="1"/>
  <c r="BK1252" i="9" s="1"/>
  <c r="BL1252" i="9"/>
  <c r="BG1339" i="9" l="1"/>
  <c r="BF1340" i="9" s="1"/>
  <c r="BH1340" i="9" s="1"/>
  <c r="BK1253" i="9" s="1"/>
  <c r="BL1253" i="9"/>
  <c r="BG1340" i="9" l="1"/>
  <c r="BF1341" i="9" s="1"/>
  <c r="BH1341" i="9" s="1"/>
  <c r="BK1254" i="9" s="1"/>
  <c r="BL1254" i="9"/>
  <c r="BG1341" i="9" l="1"/>
  <c r="BF1342" i="9" s="1"/>
  <c r="BH1342" i="9" s="1"/>
  <c r="BK1255" i="9" s="1"/>
  <c r="BL1255" i="9"/>
  <c r="BG1342" i="9" l="1"/>
  <c r="BF1343" i="9" s="1"/>
  <c r="BH1343" i="9" s="1"/>
  <c r="BK1256" i="9" s="1"/>
  <c r="BL1256" i="9"/>
  <c r="BG1343" i="9" l="1"/>
  <c r="BF1344" i="9" s="1"/>
  <c r="BH1344" i="9" s="1"/>
  <c r="BK1257" i="9" s="1"/>
  <c r="BL1257" i="9"/>
  <c r="BG1344" i="9" l="1"/>
  <c r="BF1345" i="9" s="1"/>
  <c r="BH1345" i="9" s="1"/>
  <c r="BK1258" i="9" s="1"/>
  <c r="BL1258" i="9"/>
  <c r="BG1345" i="9" l="1"/>
  <c r="BF1346" i="9" s="1"/>
  <c r="BH1346" i="9" s="1"/>
  <c r="BK1259" i="9" s="1"/>
  <c r="BL1259" i="9"/>
  <c r="BG1346" i="9" l="1"/>
  <c r="BF1347" i="9" s="1"/>
  <c r="BH1347" i="9" s="1"/>
  <c r="BK1260" i="9" s="1"/>
  <c r="BL1260" i="9"/>
  <c r="BG1347" i="9" l="1"/>
  <c r="BF1348" i="9" s="1"/>
  <c r="BH1348" i="9" s="1"/>
  <c r="BK1261" i="9" s="1"/>
  <c r="BL1261" i="9"/>
  <c r="BG1348" i="9" l="1"/>
  <c r="BF1349" i="9" s="1"/>
  <c r="BH1349" i="9" s="1"/>
  <c r="BK1262" i="9" s="1"/>
  <c r="BL1262" i="9"/>
  <c r="BG1349" i="9" l="1"/>
  <c r="BF1350" i="9" s="1"/>
  <c r="BH1350" i="9" s="1"/>
  <c r="BK1263" i="9" s="1"/>
  <c r="BL1263" i="9"/>
  <c r="BG1350" i="9" l="1"/>
  <c r="BF1351" i="9" s="1"/>
  <c r="BH1351" i="9" s="1"/>
  <c r="BK1264" i="9" s="1"/>
  <c r="BL1264" i="9"/>
  <c r="BG1351" i="9" l="1"/>
  <c r="BF1352" i="9" s="1"/>
  <c r="BH1352" i="9" s="1"/>
  <c r="BK1265" i="9" s="1"/>
  <c r="BL1265" i="9"/>
  <c r="BG1352" i="9" l="1"/>
  <c r="BF1353" i="9" s="1"/>
  <c r="BH1353" i="9" s="1"/>
  <c r="BK1266" i="9" s="1"/>
  <c r="BL1266" i="9"/>
  <c r="BG1353" i="9" l="1"/>
  <c r="BF1354" i="9" s="1"/>
  <c r="BH1354" i="9" s="1"/>
  <c r="BK1267" i="9" s="1"/>
  <c r="BL1267" i="9"/>
  <c r="BG1354" i="9" l="1"/>
  <c r="BF1355" i="9" s="1"/>
  <c r="BH1355" i="9" s="1"/>
  <c r="BK1268" i="9" s="1"/>
  <c r="BL1268" i="9"/>
  <c r="BG1355" i="9" l="1"/>
  <c r="BF1356" i="9" s="1"/>
  <c r="BH1356" i="9" s="1"/>
  <c r="BK1269" i="9" s="1"/>
  <c r="BL1269" i="9"/>
  <c r="BG1356" i="9" l="1"/>
  <c r="BF1357" i="9" s="1"/>
  <c r="BH1357" i="9" s="1"/>
  <c r="BK1270" i="9" s="1"/>
  <c r="BL1270" i="9"/>
  <c r="BG1357" i="9" l="1"/>
  <c r="BF1358" i="9" s="1"/>
  <c r="BH1358" i="9" s="1"/>
  <c r="BK1271" i="9" s="1"/>
  <c r="R28" i="1"/>
  <c r="BL1271" i="9"/>
  <c r="T28" i="1" l="1"/>
  <c r="V28" i="1" s="1"/>
  <c r="AA28" i="1" s="1"/>
  <c r="BG1358" i="9"/>
  <c r="BF1359" i="9" s="1"/>
  <c r="BH1359" i="9" s="1"/>
  <c r="BK1272" i="9" s="1"/>
  <c r="BL1272" i="9"/>
  <c r="AF28" i="1" l="1"/>
  <c r="Y28" i="1"/>
  <c r="BG1359" i="9"/>
  <c r="BF1360" i="9" s="1"/>
  <c r="BH1360" i="9" s="1"/>
  <c r="BK1273" i="9" s="1"/>
  <c r="BL1273" i="9"/>
  <c r="AJ28" i="1" l="1"/>
  <c r="AD28" i="1"/>
  <c r="BG1360" i="9"/>
  <c r="BF1361" i="9" s="1"/>
  <c r="BH1361" i="9" s="1"/>
  <c r="BK1274" i="9" s="1"/>
  <c r="BL1274" i="9"/>
  <c r="BG1361" i="9" l="1"/>
  <c r="BF1362" i="9" s="1"/>
  <c r="BH1362" i="9" s="1"/>
  <c r="BK1275" i="9" s="1"/>
  <c r="BL1275" i="9"/>
  <c r="BG1362" i="9" l="1"/>
  <c r="BF1363" i="9" s="1"/>
  <c r="BH1363" i="9" s="1"/>
  <c r="BK1276" i="9" s="1"/>
  <c r="BL1276" i="9"/>
  <c r="BG1363" i="9" l="1"/>
  <c r="BF1364" i="9" s="1"/>
  <c r="BH1364" i="9" s="1"/>
  <c r="BK1277" i="9" s="1"/>
  <c r="BL1277" i="9"/>
  <c r="BG1364" i="9" l="1"/>
  <c r="BF1365" i="9" s="1"/>
  <c r="BH1365" i="9" s="1"/>
  <c r="BK1278" i="9" s="1"/>
  <c r="BL1278" i="9"/>
  <c r="BG1365" i="9" l="1"/>
  <c r="BF1366" i="9" s="1"/>
  <c r="BH1366" i="9" s="1"/>
  <c r="BK1279" i="9" s="1"/>
  <c r="BL1279" i="9"/>
  <c r="BG1366" i="9" l="1"/>
  <c r="BF1367" i="9" s="1"/>
  <c r="BH1367" i="9" s="1"/>
  <c r="BK1280" i="9" s="1"/>
  <c r="BL1280" i="9"/>
  <c r="BG1367" i="9" l="1"/>
  <c r="BF1368" i="9" s="1"/>
  <c r="BH1368" i="9" s="1"/>
  <c r="BK1281" i="9" s="1"/>
  <c r="BL1281" i="9"/>
  <c r="BG1368" i="9" l="1"/>
  <c r="BF1369" i="9" s="1"/>
  <c r="BH1369" i="9" s="1"/>
  <c r="BK1282" i="9" s="1"/>
  <c r="BL1282" i="9"/>
  <c r="BG1369" i="9" l="1"/>
  <c r="BF1370" i="9" s="1"/>
  <c r="BH1370" i="9" s="1"/>
  <c r="BK1283" i="9" s="1"/>
  <c r="BL1283" i="9"/>
  <c r="BG1370" i="9" l="1"/>
  <c r="BF1371" i="9" s="1"/>
  <c r="BH1371" i="9" s="1"/>
  <c r="BK1284" i="9" s="1"/>
  <c r="BL1284" i="9"/>
  <c r="BG1371" i="9" l="1"/>
  <c r="BF1372" i="9" s="1"/>
  <c r="BH1372" i="9" s="1"/>
  <c r="BK1285" i="9" s="1"/>
  <c r="BL1285" i="9"/>
  <c r="BG1372" i="9" l="1"/>
  <c r="BF1373" i="9" s="1"/>
  <c r="BH1373" i="9" s="1"/>
  <c r="BK1286" i="9" s="1"/>
  <c r="BL1286" i="9"/>
  <c r="BG1373" i="9" l="1"/>
  <c r="BF1374" i="9" s="1"/>
  <c r="BH1374" i="9" s="1"/>
  <c r="BK1287" i="9" s="1"/>
  <c r="BL1287" i="9"/>
  <c r="BG1374" i="9" l="1"/>
  <c r="BF1375" i="9" s="1"/>
  <c r="BH1375" i="9" s="1"/>
  <c r="BK1288" i="9" s="1"/>
  <c r="BL1288" i="9"/>
  <c r="BG1375" i="9" l="1"/>
  <c r="BF1376" i="9" s="1"/>
  <c r="BH1376" i="9" s="1"/>
  <c r="BK1289" i="9" s="1"/>
  <c r="BL1289" i="9"/>
  <c r="BG1376" i="9" l="1"/>
  <c r="BF1377" i="9" s="1"/>
  <c r="BH1377" i="9" s="1"/>
  <c r="BK1290" i="9" s="1"/>
  <c r="BL1290" i="9"/>
  <c r="BG1377" i="9" l="1"/>
  <c r="BF1378" i="9" s="1"/>
  <c r="BH1378" i="9" s="1"/>
  <c r="BK1291" i="9" s="1"/>
  <c r="BL1291" i="9"/>
  <c r="BG1378" i="9" l="1"/>
  <c r="BF1379" i="9" s="1"/>
  <c r="BH1379" i="9" s="1"/>
  <c r="BK1292" i="9" s="1"/>
  <c r="BL1292" i="9"/>
  <c r="BG1379" i="9" l="1"/>
  <c r="BF1380" i="9" s="1"/>
  <c r="BH1380" i="9" s="1"/>
  <c r="BK1293" i="9" s="1"/>
  <c r="BL1293" i="9"/>
  <c r="BG1380" i="9" l="1"/>
  <c r="BF1381" i="9" s="1"/>
  <c r="BH1381" i="9" s="1"/>
  <c r="BK1294" i="9" s="1"/>
  <c r="BL1294" i="9"/>
  <c r="BG1381" i="9" l="1"/>
  <c r="BF1382" i="9" s="1"/>
  <c r="BH1382" i="9" s="1"/>
  <c r="BK1295" i="9" s="1"/>
  <c r="BL1295" i="9"/>
  <c r="BG1382" i="9" l="1"/>
  <c r="BF1383" i="9" s="1"/>
  <c r="BH1383" i="9" s="1"/>
  <c r="BK1296" i="9" s="1"/>
  <c r="BL1296" i="9"/>
  <c r="BG1383" i="9" l="1"/>
  <c r="BF1384" i="9" s="1"/>
  <c r="BH1384" i="9" s="1"/>
  <c r="BK1297" i="9" s="1"/>
  <c r="BL1297" i="9"/>
  <c r="BG1384" i="9" l="1"/>
  <c r="BF1385" i="9" s="1"/>
  <c r="BH1385" i="9" s="1"/>
  <c r="BK1298" i="9" s="1"/>
  <c r="BL1298" i="9"/>
  <c r="BG1385" i="9" l="1"/>
  <c r="BF1386" i="9" s="1"/>
  <c r="BH1386" i="9" s="1"/>
  <c r="BK1299" i="9" s="1"/>
  <c r="BL1299" i="9"/>
  <c r="BG1386" i="9" l="1"/>
  <c r="BF1387" i="9" s="1"/>
  <c r="BH1387" i="9" s="1"/>
  <c r="BK1300" i="9" s="1"/>
  <c r="BL1300" i="9"/>
  <c r="BG1387" i="9" l="1"/>
  <c r="BF1388" i="9" s="1"/>
  <c r="BH1388" i="9" s="1"/>
  <c r="BK1301" i="9" s="1"/>
  <c r="BL1301" i="9"/>
  <c r="BG1388" i="9" l="1"/>
  <c r="BF1389" i="9" s="1"/>
  <c r="BH1389" i="9" s="1"/>
  <c r="BK1302" i="9" s="1"/>
  <c r="BL1302" i="9"/>
  <c r="BG1389" i="9" l="1"/>
  <c r="BF1390" i="9" s="1"/>
  <c r="BH1390" i="9" s="1"/>
  <c r="BK1303" i="9" s="1"/>
  <c r="BL1303" i="9"/>
  <c r="BG1390" i="9" l="1"/>
  <c r="BF1391" i="9" s="1"/>
  <c r="BH1391" i="9" s="1"/>
  <c r="BK1304" i="9" s="1"/>
  <c r="BL1304" i="9"/>
  <c r="BG1391" i="9" l="1"/>
  <c r="BF1392" i="9" s="1"/>
  <c r="BH1392" i="9" s="1"/>
  <c r="BK1305" i="9" s="1"/>
  <c r="BL1305" i="9"/>
  <c r="BG1392" i="9" l="1"/>
  <c r="BF1393" i="9" s="1"/>
  <c r="BH1393" i="9" s="1"/>
  <c r="BK1306" i="9" s="1"/>
  <c r="BL1306" i="9"/>
  <c r="BG1393" i="9" l="1"/>
  <c r="BF1394" i="9" s="1"/>
  <c r="BH1394" i="9" s="1"/>
  <c r="BK1307" i="9" s="1"/>
  <c r="BL1307" i="9"/>
  <c r="BG1394" i="9" l="1"/>
  <c r="BF1395" i="9" s="1"/>
  <c r="BH1395" i="9" s="1"/>
  <c r="BK1308" i="9" s="1"/>
  <c r="BL1308" i="9"/>
  <c r="BG1395" i="9" l="1"/>
  <c r="BF1396" i="9" s="1"/>
  <c r="BH1396" i="9" s="1"/>
  <c r="BK1309" i="9" s="1"/>
  <c r="BL1309" i="9"/>
  <c r="BG1396" i="9" l="1"/>
  <c r="BF1397" i="9" s="1"/>
  <c r="BH1397" i="9" s="1"/>
  <c r="BK1310" i="9" s="1"/>
  <c r="BL1310" i="9"/>
  <c r="BG1397" i="9" l="1"/>
  <c r="BF1398" i="9" s="1"/>
  <c r="BH1398" i="9" s="1"/>
  <c r="BK1311" i="9" s="1"/>
  <c r="BL1311" i="9"/>
  <c r="BG1398" i="9" l="1"/>
  <c r="BF1399" i="9" s="1"/>
  <c r="BH1399" i="9" s="1"/>
  <c r="BK1312" i="9" s="1"/>
  <c r="BL1312" i="9"/>
  <c r="BG1399" i="9" l="1"/>
  <c r="BF1400" i="9" s="1"/>
  <c r="BH1400" i="9" s="1"/>
  <c r="BK1313" i="9" s="1"/>
  <c r="BL1313" i="9"/>
  <c r="BG1400" i="9" l="1"/>
  <c r="BF1401" i="9" s="1"/>
  <c r="BH1401" i="9" s="1"/>
  <c r="BK1314" i="9" s="1"/>
  <c r="BL1314" i="9"/>
  <c r="BG1401" i="9" l="1"/>
  <c r="BF1402" i="9" s="1"/>
  <c r="BH1402" i="9" s="1"/>
  <c r="BK1315" i="9" s="1"/>
  <c r="BL1315" i="9"/>
  <c r="BG1402" i="9" l="1"/>
  <c r="BF1403" i="9" s="1"/>
  <c r="BH1403" i="9" s="1"/>
  <c r="BK1316" i="9" s="1"/>
  <c r="BL1316" i="9"/>
  <c r="BG1403" i="9" l="1"/>
  <c r="BF1404" i="9" s="1"/>
  <c r="BH1404" i="9" s="1"/>
  <c r="BK1317" i="9" s="1"/>
  <c r="BL1317" i="9"/>
  <c r="BG1404" i="9" l="1"/>
  <c r="BF1405" i="9" s="1"/>
  <c r="BH1405" i="9" s="1"/>
  <c r="BK1318" i="9" l="1"/>
  <c r="BG1405" i="9"/>
  <c r="BF1406" i="9" s="1"/>
  <c r="BH1406" i="9" s="1"/>
  <c r="BK1319" i="9" s="1"/>
  <c r="BL1319" i="9"/>
  <c r="BL1318" i="9"/>
  <c r="BG1406" i="9" l="1"/>
  <c r="BF1407" i="9" s="1"/>
  <c r="BH1407" i="9" s="1"/>
  <c r="BK1320" i="9" s="1"/>
  <c r="BL1320" i="9"/>
  <c r="BG1407" i="9" l="1"/>
  <c r="BF1408" i="9" s="1"/>
  <c r="BH1408" i="9" s="1"/>
  <c r="BK1321" i="9" s="1"/>
  <c r="BL1321" i="9"/>
  <c r="BG1408" i="9" l="1"/>
  <c r="BF1409" i="9" s="1"/>
  <c r="BH1409" i="9" s="1"/>
  <c r="BK1322" i="9" s="1"/>
  <c r="BL1322" i="9"/>
  <c r="BG1409" i="9" l="1"/>
  <c r="BF1410" i="9" s="1"/>
  <c r="BH1410" i="9" s="1"/>
  <c r="BK1323" i="9" s="1"/>
  <c r="BL1323" i="9"/>
  <c r="BG1410" i="9" l="1"/>
  <c r="BF1411" i="9" s="1"/>
  <c r="BH1411" i="9" s="1"/>
  <c r="BK1324" i="9" s="1"/>
  <c r="BL1324" i="9"/>
  <c r="BG1411" i="9" l="1"/>
  <c r="BF1412" i="9" s="1"/>
  <c r="BH1412" i="9" s="1"/>
  <c r="BK1325" i="9" s="1"/>
  <c r="BL1325" i="9"/>
  <c r="BG1412" i="9" l="1"/>
  <c r="BF1413" i="9" s="1"/>
  <c r="BH1413" i="9" s="1"/>
  <c r="BK1326" i="9" s="1"/>
  <c r="BL1326" i="9"/>
  <c r="BG1413" i="9" l="1"/>
  <c r="BF1414" i="9" s="1"/>
  <c r="BH1414" i="9" s="1"/>
  <c r="BK1327" i="9" s="1"/>
  <c r="BL1327" i="9"/>
  <c r="BG1414" i="9" l="1"/>
  <c r="BF1415" i="9" s="1"/>
  <c r="BH1415" i="9" s="1"/>
  <c r="BK1328" i="9" s="1"/>
  <c r="BL1328" i="9"/>
  <c r="BG1415" i="9" l="1"/>
  <c r="BF1416" i="9" s="1"/>
  <c r="BH1416" i="9" s="1"/>
  <c r="BK1329" i="9" s="1"/>
  <c r="BL1329" i="9"/>
  <c r="BG1416" i="9" l="1"/>
  <c r="BF1417" i="9" s="1"/>
  <c r="BH1417" i="9" s="1"/>
  <c r="BK1330" i="9" s="1"/>
  <c r="BL1330" i="9"/>
  <c r="BG1417" i="9" l="1"/>
  <c r="BF1418" i="9" s="1"/>
  <c r="BH1418" i="9" s="1"/>
  <c r="BK1331" i="9" s="1"/>
  <c r="BL1331" i="9"/>
  <c r="BG1418" i="9" l="1"/>
  <c r="BF1419" i="9" s="1"/>
  <c r="BH1419" i="9" s="1"/>
  <c r="BK1332" i="9" s="1"/>
  <c r="BL1332" i="9"/>
  <c r="BG1419" i="9" l="1"/>
  <c r="BF1420" i="9" s="1"/>
  <c r="BH1420" i="9" s="1"/>
  <c r="BK1333" i="9" s="1"/>
  <c r="BL1333" i="9"/>
  <c r="BG1420" i="9" l="1"/>
  <c r="BF1421" i="9" s="1"/>
  <c r="BH1421" i="9" s="1"/>
  <c r="BK1334" i="9" s="1"/>
  <c r="BL1334" i="9"/>
  <c r="BG1421" i="9" l="1"/>
  <c r="BF1422" i="9" s="1"/>
  <c r="BH1422" i="9" s="1"/>
  <c r="BK1335" i="9" s="1"/>
  <c r="BL1335" i="9"/>
  <c r="BG1422" i="9" l="1"/>
  <c r="BF1423" i="9" s="1"/>
  <c r="BH1423" i="9" s="1"/>
  <c r="BK1336" i="9" s="1"/>
  <c r="BL1336" i="9"/>
  <c r="BG1423" i="9" l="1"/>
  <c r="BF1424" i="9" s="1"/>
  <c r="BH1424" i="9" s="1"/>
  <c r="BK1337" i="9" s="1"/>
  <c r="BL1337" i="9"/>
  <c r="BG1424" i="9" l="1"/>
  <c r="BF1425" i="9" s="1"/>
  <c r="BH1425" i="9" s="1"/>
  <c r="BK1338" i="9" s="1"/>
  <c r="BL1338" i="9"/>
  <c r="BG1425" i="9" l="1"/>
  <c r="BF1426" i="9" s="1"/>
  <c r="BH1426" i="9" s="1"/>
  <c r="BK1339" i="9" s="1"/>
  <c r="BL1339" i="9"/>
  <c r="BG1426" i="9" l="1"/>
  <c r="BF1427" i="9" s="1"/>
  <c r="BH1427" i="9" s="1"/>
  <c r="BK1340" i="9" s="1"/>
  <c r="BL1340" i="9"/>
  <c r="BG1427" i="9" l="1"/>
  <c r="BF1428" i="9" s="1"/>
  <c r="BH1428" i="9" s="1"/>
  <c r="BK1341" i="9" s="1"/>
  <c r="BL1341" i="9"/>
  <c r="BG1428" i="9" l="1"/>
  <c r="BF1429" i="9" s="1"/>
  <c r="BH1429" i="9" s="1"/>
  <c r="BK1342" i="9" s="1"/>
  <c r="BL1342" i="9"/>
  <c r="BG1429" i="9" l="1"/>
  <c r="BF1430" i="9" s="1"/>
  <c r="BH1430" i="9" s="1"/>
  <c r="BK1343" i="9" s="1"/>
  <c r="BL1343" i="9"/>
  <c r="BG1430" i="9" l="1"/>
  <c r="BF1431" i="9" s="1"/>
  <c r="BH1431" i="9" s="1"/>
  <c r="BK1344" i="9" s="1"/>
  <c r="BL1344" i="9"/>
  <c r="BG1431" i="9" l="1"/>
  <c r="BF1432" i="9" s="1"/>
  <c r="BH1432" i="9" s="1"/>
  <c r="BK1345" i="9" s="1"/>
  <c r="BL1345" i="9"/>
  <c r="BG1432" i="9" l="1"/>
  <c r="BF1433" i="9" s="1"/>
  <c r="BH1433" i="9" s="1"/>
  <c r="BK1346" i="9" s="1"/>
  <c r="BL1346" i="9"/>
  <c r="BG1433" i="9" l="1"/>
  <c r="BF1434" i="9" s="1"/>
  <c r="BH1434" i="9" s="1"/>
  <c r="BK1347" i="9" s="1"/>
  <c r="BL1347" i="9"/>
  <c r="BG1434" i="9" l="1"/>
  <c r="BF1435" i="9" s="1"/>
  <c r="BH1435" i="9" s="1"/>
  <c r="BK1348" i="9" s="1"/>
  <c r="BL1348" i="9"/>
  <c r="BG1435" i="9" l="1"/>
  <c r="BF1436" i="9" s="1"/>
  <c r="BH1436" i="9" s="1"/>
  <c r="BK1349" i="9" s="1"/>
  <c r="BL1349" i="9"/>
  <c r="BG1436" i="9" l="1"/>
  <c r="BF1437" i="9" s="1"/>
  <c r="BH1437" i="9" s="1"/>
  <c r="BK1350" i="9" s="1"/>
  <c r="BL1350" i="9"/>
  <c r="BG1437" i="9" l="1"/>
  <c r="BF1438" i="9" s="1"/>
  <c r="BH1438" i="9" s="1"/>
  <c r="BK1351" i="9" s="1"/>
  <c r="BL1351" i="9"/>
  <c r="BG1438" i="9" l="1"/>
  <c r="BF1439" i="9" s="1"/>
  <c r="BH1439" i="9" s="1"/>
  <c r="BK1352" i="9" s="1"/>
  <c r="BL1352" i="9"/>
  <c r="BG1439" i="9" l="1"/>
  <c r="BF1440" i="9" s="1"/>
  <c r="BH1440" i="9" s="1"/>
  <c r="BK1353" i="9" s="1"/>
  <c r="BL1353" i="9"/>
  <c r="BG1440" i="9" l="1"/>
  <c r="BF1441" i="9" s="1"/>
  <c r="BH1441" i="9" s="1"/>
  <c r="BK1354" i="9" s="1"/>
  <c r="BL1354" i="9"/>
  <c r="BG1441" i="9" l="1"/>
  <c r="BF1442" i="9" s="1"/>
  <c r="BH1442" i="9" s="1"/>
  <c r="BK1355" i="9" s="1"/>
  <c r="BL1355" i="9"/>
  <c r="BG1442" i="9" l="1"/>
  <c r="BF1443" i="9" s="1"/>
  <c r="BH1443" i="9" s="1"/>
  <c r="BK1356" i="9" s="1"/>
  <c r="BL1356" i="9"/>
  <c r="BG1443" i="9" l="1"/>
  <c r="BF1444" i="9" s="1"/>
  <c r="BH1444" i="9" s="1"/>
  <c r="BK1357" i="9" s="1"/>
  <c r="BL1357" i="9"/>
  <c r="BG1444" i="9" l="1"/>
  <c r="BF1445" i="9" s="1"/>
  <c r="BH1445" i="9" s="1"/>
  <c r="BK1358" i="9" s="1"/>
  <c r="BL1358" i="9"/>
  <c r="BG1445" i="9" l="1"/>
  <c r="BF1446" i="9" s="1"/>
  <c r="BH1446" i="9" s="1"/>
  <c r="BK1359" i="9" s="1"/>
  <c r="BL1359" i="9"/>
  <c r="BG1446" i="9" l="1"/>
  <c r="BF1447" i="9" s="1"/>
  <c r="BH1447" i="9" s="1"/>
  <c r="BK1360" i="9" s="1"/>
  <c r="BL1360" i="9"/>
  <c r="BG1447" i="9" l="1"/>
  <c r="BF1448" i="9" s="1"/>
  <c r="BH1448" i="9" s="1"/>
  <c r="BK1361" i="9" s="1"/>
  <c r="BL1361" i="9"/>
  <c r="BG1448" i="9" l="1"/>
  <c r="BF1449" i="9" s="1"/>
  <c r="BH1449" i="9" s="1"/>
  <c r="BK1362" i="9" s="1"/>
  <c r="R29" i="1"/>
  <c r="BL1362" i="9"/>
  <c r="T29" i="1" l="1"/>
  <c r="V29" i="1" s="1"/>
  <c r="AA29" i="1" s="1"/>
  <c r="BG1449" i="9"/>
  <c r="BF1450" i="9" s="1"/>
  <c r="BH1450" i="9" s="1"/>
  <c r="BK1363" i="9" s="1"/>
  <c r="BL1363" i="9"/>
  <c r="Y29" i="1" l="1"/>
  <c r="AF29" i="1"/>
  <c r="BG1450" i="9"/>
  <c r="BF1451" i="9" s="1"/>
  <c r="BH1451" i="9" s="1"/>
  <c r="BK1364" i="9" s="1"/>
  <c r="BL1364" i="9"/>
  <c r="AJ29" i="1" l="1"/>
  <c r="AD29" i="1"/>
  <c r="BG1451" i="9"/>
  <c r="BF1452" i="9" s="1"/>
  <c r="BH1452" i="9" s="1"/>
  <c r="BK1365" i="9" s="1"/>
  <c r="BL1365" i="9"/>
  <c r="BG1452" i="9" l="1"/>
  <c r="BF1453" i="9" s="1"/>
  <c r="BH1453" i="9" s="1"/>
  <c r="BK1366" i="9" s="1"/>
  <c r="BL1366" i="9"/>
  <c r="BG1453" i="9" l="1"/>
  <c r="BF1454" i="9" s="1"/>
  <c r="BH1454" i="9" s="1"/>
  <c r="BK1367" i="9" l="1"/>
  <c r="BG1454" i="9"/>
  <c r="BF1455" i="9" s="1"/>
  <c r="BH1455" i="9" s="1"/>
  <c r="BK1368" i="9" s="1"/>
  <c r="BL1368" i="9"/>
  <c r="BL1367" i="9"/>
  <c r="BG1455" i="9" l="1"/>
  <c r="BF1456" i="9" s="1"/>
  <c r="BH1456" i="9" s="1"/>
  <c r="BK1369" i="9" l="1"/>
  <c r="BG1456" i="9"/>
  <c r="BF1457" i="9" s="1"/>
  <c r="BH1457" i="9" s="1"/>
  <c r="BK1370" i="9" s="1"/>
  <c r="BL1369" i="9"/>
  <c r="BL1370" i="9"/>
  <c r="BG1457" i="9" l="1"/>
  <c r="BF1458" i="9" s="1"/>
  <c r="BH1458" i="9" s="1"/>
  <c r="BK1371" i="9" s="1"/>
  <c r="BL1371" i="9"/>
  <c r="BG1458" i="9" l="1"/>
  <c r="BF1459" i="9" s="1"/>
  <c r="BH1459" i="9" s="1"/>
  <c r="BK1372" i="9" s="1"/>
  <c r="BL1372" i="9"/>
  <c r="BG1459" i="9" l="1"/>
  <c r="BF1460" i="9" s="1"/>
  <c r="BH1460" i="9" s="1"/>
  <c r="BK1373" i="9" s="1"/>
  <c r="BL1373" i="9"/>
  <c r="BG1460" i="9" l="1"/>
  <c r="BF1461" i="9" s="1"/>
  <c r="BH1461" i="9" s="1"/>
  <c r="BK1374" i="9" s="1"/>
  <c r="BL1374" i="9"/>
  <c r="BG1461" i="9" l="1"/>
  <c r="BF1462" i="9" s="1"/>
  <c r="BH1462" i="9" s="1"/>
  <c r="BK1375" i="9" l="1"/>
  <c r="BG1462" i="9"/>
  <c r="BF1463" i="9" s="1"/>
  <c r="BH1463" i="9" s="1"/>
  <c r="BK1376" i="9" s="1"/>
  <c r="BL1376" i="9"/>
  <c r="BL1375" i="9"/>
  <c r="BG1463" i="9" l="1"/>
  <c r="BF1464" i="9" s="1"/>
  <c r="BH1464" i="9" s="1"/>
  <c r="BK1377" i="9" s="1"/>
  <c r="BL1377" i="9"/>
  <c r="BG1464" i="9" l="1"/>
  <c r="BF1465" i="9" s="1"/>
  <c r="BH1465" i="9" s="1"/>
  <c r="BK1378" i="9" s="1"/>
  <c r="BL1378" i="9"/>
  <c r="BG1465" i="9" l="1"/>
  <c r="BF1466" i="9" s="1"/>
  <c r="BH1466" i="9" s="1"/>
  <c r="BK1379" i="9" s="1"/>
  <c r="AS12" i="9"/>
  <c r="BL1379" i="9"/>
  <c r="BG1466" i="9" l="1"/>
  <c r="BF1467" i="9" s="1"/>
  <c r="BH1467" i="9" s="1"/>
  <c r="BK1380" i="9" s="1"/>
  <c r="BL1380" i="9"/>
  <c r="BG1467" i="9" l="1"/>
  <c r="BF1468" i="9" s="1"/>
  <c r="BH1468" i="9" s="1"/>
  <c r="BK1381" i="9" s="1"/>
  <c r="BL1381" i="9"/>
  <c r="BG1468" i="9" l="1"/>
  <c r="BF1469" i="9" s="1"/>
  <c r="BH1469" i="9" s="1"/>
  <c r="BK1382" i="9" s="1"/>
  <c r="BL1382" i="9"/>
  <c r="BG1469" i="9" l="1"/>
  <c r="BF1470" i="9" s="1"/>
  <c r="BH1470" i="9" s="1"/>
  <c r="BK1383" i="9" s="1"/>
  <c r="BL1383" i="9"/>
  <c r="BG1470" i="9" l="1"/>
  <c r="BF1471" i="9" s="1"/>
  <c r="BH1471" i="9" s="1"/>
  <c r="BK1384" i="9" l="1"/>
  <c r="BG1471" i="9"/>
  <c r="BF1472" i="9" s="1"/>
  <c r="BH1472" i="9" s="1"/>
  <c r="BK1385" i="9" s="1"/>
  <c r="BL1385" i="9"/>
  <c r="BL1384" i="9"/>
  <c r="BG1472" i="9" l="1"/>
  <c r="BF1473" i="9" s="1"/>
  <c r="BH1473" i="9" s="1"/>
  <c r="BK1386" i="9" s="1"/>
  <c r="BL1386" i="9"/>
  <c r="BG1473" i="9" l="1"/>
  <c r="BF1474" i="9" s="1"/>
  <c r="BH1474" i="9" s="1"/>
  <c r="BK1387" i="9" s="1"/>
  <c r="BL1387" i="9"/>
  <c r="BG1474" i="9" l="1"/>
  <c r="BF1475" i="9" s="1"/>
  <c r="BH1475" i="9" s="1"/>
  <c r="BK1388" i="9" s="1"/>
  <c r="BL1388" i="9"/>
  <c r="BG1475" i="9" l="1"/>
  <c r="BF1476" i="9" s="1"/>
  <c r="BH1476" i="9" s="1"/>
  <c r="BK1389" i="9" s="1"/>
  <c r="BL1389" i="9"/>
  <c r="BG1476" i="9" l="1"/>
  <c r="BF1477" i="9" s="1"/>
  <c r="BH1477" i="9" s="1"/>
  <c r="BK1390" i="9" s="1"/>
  <c r="BL1390" i="9"/>
  <c r="BG1477" i="9" l="1"/>
  <c r="BF1478" i="9" s="1"/>
  <c r="BH1478" i="9" s="1"/>
  <c r="BK1391" i="9" s="1"/>
  <c r="BL1391" i="9"/>
  <c r="BG1478" i="9" l="1"/>
  <c r="BF1479" i="9" s="1"/>
  <c r="BH1479" i="9" s="1"/>
  <c r="BK1392" i="9" s="1"/>
  <c r="BL1392" i="9"/>
  <c r="BG1479" i="9" l="1"/>
  <c r="BF1480" i="9" s="1"/>
  <c r="BH1480" i="9" s="1"/>
  <c r="BK1393" i="9" s="1"/>
  <c r="BL1393" i="9"/>
  <c r="BG1480" i="9" l="1"/>
  <c r="BF1481" i="9" s="1"/>
  <c r="BH1481" i="9" s="1"/>
  <c r="BK1394" i="9" s="1"/>
  <c r="BL1394" i="9"/>
  <c r="BG1481" i="9" l="1"/>
  <c r="BF1482" i="9" s="1"/>
  <c r="BH1482" i="9" s="1"/>
  <c r="BK1395" i="9" s="1"/>
  <c r="BL1395" i="9"/>
  <c r="BG1482" i="9" l="1"/>
  <c r="BF1483" i="9" s="1"/>
  <c r="BH1483" i="9" s="1"/>
  <c r="BK1396" i="9" s="1"/>
  <c r="BL1396" i="9"/>
  <c r="BG1483" i="9" l="1"/>
  <c r="BF1484" i="9" s="1"/>
  <c r="BH1484" i="9" s="1"/>
  <c r="BK1397" i="9" s="1"/>
  <c r="BL1397" i="9"/>
  <c r="BG1484" i="9" l="1"/>
  <c r="BF1485" i="9" s="1"/>
  <c r="BH1485" i="9" s="1"/>
  <c r="BK1398" i="9" s="1"/>
  <c r="BL1398" i="9"/>
  <c r="BG1485" i="9" l="1"/>
  <c r="BF1486" i="9" s="1"/>
  <c r="BH1486" i="9" s="1"/>
  <c r="BK1399" i="9" s="1"/>
  <c r="BL1399" i="9"/>
  <c r="BG1486" i="9" l="1"/>
  <c r="BF1487" i="9" s="1"/>
  <c r="BH1487" i="9" s="1"/>
  <c r="BK1400" i="9" s="1"/>
  <c r="BL1400" i="9"/>
  <c r="BG1487" i="9" l="1"/>
  <c r="BF1488" i="9" s="1"/>
  <c r="BH1488" i="9" s="1"/>
  <c r="BK1401" i="9" s="1"/>
  <c r="BL1401" i="9"/>
  <c r="BG1488" i="9" l="1"/>
  <c r="BF1489" i="9" s="1"/>
  <c r="BH1489" i="9" s="1"/>
  <c r="BK1402" i="9" s="1"/>
  <c r="BL1402" i="9"/>
  <c r="BG1489" i="9" l="1"/>
  <c r="BF1490" i="9" s="1"/>
  <c r="BH1490" i="9" s="1"/>
  <c r="BK1403" i="9" s="1"/>
  <c r="BL1403" i="9"/>
  <c r="BG1490" i="9" l="1"/>
  <c r="BF1491" i="9" s="1"/>
  <c r="BH1491" i="9" s="1"/>
  <c r="BK1404" i="9" s="1"/>
  <c r="BL1404" i="9"/>
  <c r="BG1491" i="9" l="1"/>
  <c r="BF1492" i="9" s="1"/>
  <c r="BH1492" i="9" s="1"/>
  <c r="BK1405" i="9" s="1"/>
  <c r="BL1405" i="9"/>
  <c r="BG1492" i="9" l="1"/>
  <c r="BF1493" i="9" s="1"/>
  <c r="BH1493" i="9" s="1"/>
  <c r="BK1406" i="9" l="1"/>
  <c r="BG1493" i="9"/>
  <c r="BF1494" i="9" s="1"/>
  <c r="BH1494" i="9" s="1"/>
  <c r="BK1407" i="9" s="1"/>
  <c r="BL1407" i="9"/>
  <c r="BL1406" i="9"/>
  <c r="BG1494" i="9" l="1"/>
  <c r="BF1495" i="9" s="1"/>
  <c r="BH1495" i="9" s="1"/>
  <c r="BK1408" i="9" s="1"/>
  <c r="BL1408" i="9"/>
  <c r="BG1495" i="9" l="1"/>
  <c r="BF1496" i="9" s="1"/>
  <c r="BH1496" i="9" s="1"/>
  <c r="BK1409" i="9" s="1"/>
  <c r="BL1409" i="9"/>
  <c r="BG1496" i="9" l="1"/>
  <c r="BF1497" i="9" s="1"/>
  <c r="BH1497" i="9" s="1"/>
  <c r="BK1410" i="9" s="1"/>
  <c r="BL1410" i="9"/>
  <c r="BG1497" i="9" l="1"/>
  <c r="BF1498" i="9" s="1"/>
  <c r="BH1498" i="9" s="1"/>
  <c r="BK1411" i="9" s="1"/>
  <c r="BL1411" i="9"/>
  <c r="BG1498" i="9" l="1"/>
  <c r="BF1499" i="9" s="1"/>
  <c r="BH1499" i="9" s="1"/>
  <c r="BK1412" i="9" s="1"/>
  <c r="BL1412" i="9"/>
  <c r="BG1499" i="9" l="1"/>
  <c r="BF1500" i="9" s="1"/>
  <c r="BH1500" i="9" s="1"/>
  <c r="BK1413" i="9" s="1"/>
  <c r="BL1413" i="9"/>
  <c r="BG1500" i="9" l="1"/>
  <c r="BF1501" i="9" s="1"/>
  <c r="BH1501" i="9" s="1"/>
  <c r="BK1414" i="9" s="1"/>
  <c r="BL1414" i="9"/>
  <c r="BG1501" i="9" l="1"/>
  <c r="BF1502" i="9" s="1"/>
  <c r="BH1502" i="9" s="1"/>
  <c r="BK1415" i="9" s="1"/>
  <c r="BL1415" i="9"/>
  <c r="BG1502" i="9" l="1"/>
  <c r="BF1503" i="9" s="1"/>
  <c r="BH1503" i="9" s="1"/>
  <c r="BK1416" i="9" s="1"/>
  <c r="BL1416" i="9"/>
  <c r="BG1503" i="9" l="1"/>
  <c r="BF1504" i="9" s="1"/>
  <c r="BH1504" i="9" s="1"/>
  <c r="BK1417" i="9" s="1"/>
  <c r="BL1417" i="9"/>
  <c r="BG1504" i="9" l="1"/>
  <c r="BF1505" i="9" s="1"/>
  <c r="BH1505" i="9" s="1"/>
  <c r="BK1418" i="9" s="1"/>
  <c r="BL1418" i="9"/>
  <c r="BG1505" i="9" l="1"/>
  <c r="BF1506" i="9" s="1"/>
  <c r="BH1506" i="9" s="1"/>
  <c r="BK1419" i="9" s="1"/>
  <c r="BL1419" i="9"/>
  <c r="BG1506" i="9" l="1"/>
  <c r="BF1507" i="9" s="1"/>
  <c r="BH1507" i="9" s="1"/>
  <c r="BK1420" i="9" s="1"/>
  <c r="BL1420" i="9"/>
  <c r="BG1507" i="9" l="1"/>
  <c r="BF1508" i="9" s="1"/>
  <c r="BH1508" i="9" s="1"/>
  <c r="BK1421" i="9" s="1"/>
  <c r="BL1421" i="9"/>
  <c r="BG1508" i="9" l="1"/>
  <c r="BF1509" i="9" s="1"/>
  <c r="BH1509" i="9" s="1"/>
  <c r="BK1422" i="9" s="1"/>
  <c r="BL1422" i="9"/>
  <c r="BG1509" i="9" l="1"/>
  <c r="BF1510" i="9" s="1"/>
  <c r="BH1510" i="9" s="1"/>
  <c r="BK1423" i="9" s="1"/>
  <c r="BL1423" i="9"/>
  <c r="BG1510" i="9" l="1"/>
  <c r="BF1511" i="9" s="1"/>
  <c r="BH1511" i="9" s="1"/>
  <c r="BK1424" i="9" s="1"/>
  <c r="BL1424" i="9"/>
  <c r="BG1511" i="9" l="1"/>
  <c r="BF1512" i="9" s="1"/>
  <c r="BH1512" i="9" s="1"/>
  <c r="BK1425" i="9" s="1"/>
  <c r="BL1425" i="9"/>
  <c r="BG1512" i="9" l="1"/>
  <c r="BF1513" i="9" s="1"/>
  <c r="BH1513" i="9" s="1"/>
  <c r="BK1426" i="9" s="1"/>
  <c r="BL1426" i="9"/>
  <c r="BG1513" i="9" l="1"/>
  <c r="BF1514" i="9" s="1"/>
  <c r="BH1514" i="9" s="1"/>
  <c r="BK1427" i="9" s="1"/>
  <c r="BL1427" i="9"/>
  <c r="BG1514" i="9" l="1"/>
  <c r="BF1515" i="9" s="1"/>
  <c r="BH1515" i="9" s="1"/>
  <c r="BK1428" i="9" s="1"/>
  <c r="BL1428" i="9"/>
  <c r="BG1515" i="9" l="1"/>
  <c r="BF1516" i="9" s="1"/>
  <c r="BH1516" i="9" s="1"/>
  <c r="BK1429" i="9" s="1"/>
  <c r="BL1429" i="9"/>
  <c r="BG1516" i="9" l="1"/>
  <c r="BF1517" i="9" s="1"/>
  <c r="BH1517" i="9" s="1"/>
  <c r="BK1430" i="9" s="1"/>
  <c r="BL1430" i="9"/>
  <c r="BG1517" i="9" l="1"/>
  <c r="BF1518" i="9" s="1"/>
  <c r="BH1518" i="9" s="1"/>
  <c r="BK1431" i="9" s="1"/>
  <c r="BL1431" i="9"/>
  <c r="BG1518" i="9" l="1"/>
  <c r="BF1519" i="9" s="1"/>
  <c r="BH1519" i="9" s="1"/>
  <c r="BK1432" i="9" s="1"/>
  <c r="BL1432" i="9"/>
  <c r="BG1519" i="9" l="1"/>
  <c r="BF1520" i="9" s="1"/>
  <c r="BH1520" i="9" s="1"/>
  <c r="BK1433" i="9" s="1"/>
  <c r="BL1433" i="9"/>
  <c r="BG1520" i="9" l="1"/>
  <c r="BF1521" i="9" s="1"/>
  <c r="BH1521" i="9" s="1"/>
  <c r="BK1434" i="9" s="1"/>
  <c r="BL1434" i="9"/>
  <c r="BG1521" i="9" l="1"/>
  <c r="BF1522" i="9" s="1"/>
  <c r="BH1522" i="9" s="1"/>
  <c r="BK1435" i="9" s="1"/>
  <c r="BL1435" i="9"/>
  <c r="BG1522" i="9" l="1"/>
  <c r="BF1523" i="9" s="1"/>
  <c r="BH1523" i="9" s="1"/>
  <c r="BK1436" i="9" s="1"/>
  <c r="BL1436" i="9"/>
  <c r="BG1523" i="9" l="1"/>
  <c r="BF1524" i="9" s="1"/>
  <c r="BH1524" i="9" s="1"/>
  <c r="BK1437" i="9" s="1"/>
  <c r="BL1437" i="9"/>
  <c r="BG1524" i="9" l="1"/>
  <c r="BF1525" i="9" s="1"/>
  <c r="BH1525" i="9" s="1"/>
  <c r="BK1438" i="9" s="1"/>
  <c r="BL1438" i="9"/>
  <c r="BG1525" i="9" l="1"/>
  <c r="BF1526" i="9" s="1"/>
  <c r="BH1526" i="9" s="1"/>
  <c r="BK1439" i="9" s="1"/>
  <c r="BL1439" i="9"/>
  <c r="BG1526" i="9" l="1"/>
  <c r="BF1527" i="9" s="1"/>
  <c r="BH1527" i="9" s="1"/>
  <c r="BK1440" i="9" s="1"/>
  <c r="BL1440" i="9"/>
  <c r="BG1527" i="9" l="1"/>
  <c r="BF1528" i="9" s="1"/>
  <c r="BH1528" i="9" s="1"/>
  <c r="BK1441" i="9" s="1"/>
  <c r="BL1441" i="9"/>
  <c r="BG1528" i="9" l="1"/>
  <c r="BF1529" i="9" s="1"/>
  <c r="BH1529" i="9" s="1"/>
  <c r="BK1442" i="9" s="1"/>
  <c r="BL1442" i="9"/>
  <c r="BG1529" i="9" l="1"/>
  <c r="BF1530" i="9" s="1"/>
  <c r="BH1530" i="9" s="1"/>
  <c r="BK1443" i="9" s="1"/>
  <c r="BL1443" i="9"/>
  <c r="BG1530" i="9" l="1"/>
  <c r="BF1531" i="9" s="1"/>
  <c r="BH1531" i="9" s="1"/>
  <c r="BK1444" i="9" s="1"/>
  <c r="BL1444" i="9"/>
  <c r="BG1531" i="9" l="1"/>
  <c r="BF1532" i="9" s="1"/>
  <c r="BH1532" i="9" s="1"/>
  <c r="BK1445" i="9" s="1"/>
  <c r="BL1445" i="9"/>
  <c r="BG1532" i="9" l="1"/>
  <c r="BF1533" i="9" s="1"/>
  <c r="BH1533" i="9" s="1"/>
  <c r="BK1446" i="9" s="1"/>
  <c r="BL1446" i="9"/>
  <c r="BG1533" i="9" l="1"/>
  <c r="BF1534" i="9" s="1"/>
  <c r="BH1534" i="9" s="1"/>
  <c r="BK1447" i="9" s="1"/>
  <c r="BL1447" i="9"/>
  <c r="BG1534" i="9" l="1"/>
  <c r="BF1535" i="9" s="1"/>
  <c r="BH1535" i="9" s="1"/>
  <c r="BK1448" i="9" s="1"/>
  <c r="BL1448" i="9"/>
  <c r="BG1535" i="9" l="1"/>
  <c r="BF1536" i="9" s="1"/>
  <c r="BH1536" i="9" s="1"/>
  <c r="BK1449" i="9" s="1"/>
  <c r="BL1449" i="9"/>
  <c r="BG1536" i="9" l="1"/>
  <c r="BF1537" i="9" s="1"/>
  <c r="BH1537" i="9" s="1"/>
  <c r="BK1450" i="9" s="1"/>
  <c r="BL1450" i="9"/>
  <c r="BG1537" i="9" l="1"/>
  <c r="BF1538" i="9" s="1"/>
  <c r="BH1538" i="9" s="1"/>
  <c r="BK1451" i="9" s="1"/>
  <c r="BL1451" i="9"/>
  <c r="BG1538" i="9" l="1"/>
  <c r="BF1539" i="9" s="1"/>
  <c r="BH1539" i="9" s="1"/>
  <c r="BK1452" i="9" s="1"/>
  <c r="BL1452" i="9"/>
  <c r="BG1539" i="9" l="1"/>
  <c r="BF1540" i="9" s="1"/>
  <c r="BH1540" i="9" s="1"/>
  <c r="BK1453" i="9" s="1"/>
  <c r="R30" i="1"/>
  <c r="BL1453" i="9"/>
  <c r="T30" i="1" l="1"/>
  <c r="V30" i="1" s="1"/>
  <c r="AA30" i="1" s="1"/>
  <c r="BG1540" i="9"/>
  <c r="BF1541" i="9" s="1"/>
  <c r="BH1541" i="9" s="1"/>
  <c r="BK1454" i="9" s="1"/>
  <c r="BL1454" i="9"/>
  <c r="Y30" i="1" l="1"/>
  <c r="AF30" i="1"/>
  <c r="BG1541" i="9"/>
  <c r="BF1542" i="9" s="1"/>
  <c r="BH1542" i="9" s="1"/>
  <c r="BK1455" i="9" s="1"/>
  <c r="BL1455" i="9"/>
  <c r="AJ30" i="1" l="1"/>
  <c r="AD30" i="1"/>
  <c r="BG1542" i="9"/>
  <c r="BF1543" i="9" s="1"/>
  <c r="BH1543" i="9" s="1"/>
  <c r="BK1456" i="9" s="1"/>
  <c r="BL1456" i="9"/>
  <c r="BG1543" i="9" l="1"/>
  <c r="BF1544" i="9" s="1"/>
  <c r="BH1544" i="9" s="1"/>
  <c r="BK1457" i="9" s="1"/>
  <c r="BL1457" i="9"/>
  <c r="BG1544" i="9" l="1"/>
  <c r="BF1545" i="9" s="1"/>
  <c r="BH1545" i="9" s="1"/>
  <c r="BK1458" i="9" s="1"/>
  <c r="BL1458" i="9"/>
  <c r="BG1545" i="9" l="1"/>
  <c r="BF1546" i="9" s="1"/>
  <c r="BH1546" i="9" s="1"/>
  <c r="BK1459" i="9" s="1"/>
  <c r="BL1459" i="9"/>
  <c r="BG1546" i="9" l="1"/>
  <c r="BF1547" i="9" s="1"/>
  <c r="BH1547" i="9" s="1"/>
  <c r="BK1460" i="9" s="1"/>
  <c r="BL1460" i="9"/>
  <c r="BG1547" i="9" l="1"/>
  <c r="BF1548" i="9" s="1"/>
  <c r="BH1548" i="9" s="1"/>
  <c r="BK1461" i="9" s="1"/>
  <c r="BL1461" i="9"/>
  <c r="BG1548" i="9" l="1"/>
  <c r="BF1549" i="9" s="1"/>
  <c r="BH1549" i="9" s="1"/>
  <c r="BK1462" i="9" s="1"/>
  <c r="BL1462" i="9"/>
  <c r="BG1549" i="9" l="1"/>
  <c r="BF1550" i="9" s="1"/>
  <c r="BH1550" i="9" s="1"/>
  <c r="BK1463" i="9" s="1"/>
  <c r="BL1463" i="9"/>
  <c r="BG1550" i="9" l="1"/>
  <c r="BF1551" i="9" s="1"/>
  <c r="BH1551" i="9" s="1"/>
  <c r="BK1464" i="9" s="1"/>
  <c r="BL1464" i="9"/>
  <c r="BG1551" i="9" l="1"/>
  <c r="BF1552" i="9" s="1"/>
  <c r="BH1552" i="9" s="1"/>
  <c r="BK1465" i="9" s="1"/>
  <c r="BL1465" i="9"/>
  <c r="BG1552" i="9" l="1"/>
  <c r="BF1553" i="9" s="1"/>
  <c r="BH1553" i="9" s="1"/>
  <c r="BK1466" i="9" s="1"/>
  <c r="BL1466" i="9"/>
  <c r="BG1553" i="9" l="1"/>
  <c r="BF1554" i="9" s="1"/>
  <c r="BH1554" i="9" s="1"/>
  <c r="BK1467" i="9" s="1"/>
  <c r="BL1467" i="9"/>
  <c r="BG1554" i="9" l="1"/>
  <c r="BF1555" i="9" s="1"/>
  <c r="BH1555" i="9" s="1"/>
  <c r="BK1468" i="9" s="1"/>
  <c r="BL1468" i="9"/>
  <c r="BG1555" i="9" l="1"/>
  <c r="BF1556" i="9" s="1"/>
  <c r="BH1556" i="9" s="1"/>
  <c r="BK1469" i="9" s="1"/>
  <c r="BL1469" i="9"/>
  <c r="BG1556" i="9" l="1"/>
  <c r="BF1557" i="9" s="1"/>
  <c r="BH1557" i="9" s="1"/>
  <c r="BK1470" i="9" s="1"/>
  <c r="BL1470" i="9"/>
  <c r="BG1557" i="9" l="1"/>
  <c r="BF1558" i="9" s="1"/>
  <c r="BH1558" i="9" s="1"/>
  <c r="BK1471" i="9" s="1"/>
  <c r="BL1471" i="9"/>
  <c r="BG1558" i="9" l="1"/>
  <c r="BF1559" i="9" s="1"/>
  <c r="BH1559" i="9" s="1"/>
  <c r="BK1472" i="9" s="1"/>
  <c r="BL1472" i="9"/>
  <c r="BG1559" i="9" l="1"/>
  <c r="BF1560" i="9" s="1"/>
  <c r="BH1560" i="9" s="1"/>
  <c r="BK1473" i="9" s="1"/>
  <c r="BL1473" i="9"/>
  <c r="BG1560" i="9" l="1"/>
  <c r="BF1561" i="9" s="1"/>
  <c r="BH1561" i="9" s="1"/>
  <c r="BK1474" i="9" s="1"/>
  <c r="BL1474" i="9"/>
  <c r="BG1561" i="9" l="1"/>
  <c r="BF1562" i="9" s="1"/>
  <c r="BH1562" i="9" s="1"/>
  <c r="BK1475" i="9" s="1"/>
  <c r="BL1475" i="9"/>
  <c r="BG1562" i="9" l="1"/>
  <c r="BF1563" i="9" s="1"/>
  <c r="BH1563" i="9" s="1"/>
  <c r="BK1476" i="9" s="1"/>
  <c r="BL1476" i="9"/>
  <c r="BG1563" i="9" l="1"/>
  <c r="BF1564" i="9" s="1"/>
  <c r="BH1564" i="9" s="1"/>
  <c r="BK1477" i="9" s="1"/>
  <c r="BL1477" i="9"/>
  <c r="BG1564" i="9" l="1"/>
  <c r="BF1565" i="9" s="1"/>
  <c r="BH1565" i="9" s="1"/>
  <c r="BK1478" i="9" s="1"/>
  <c r="BL1478" i="9"/>
  <c r="BG1565" i="9" l="1"/>
  <c r="BF1566" i="9" s="1"/>
  <c r="BH1566" i="9" s="1"/>
  <c r="BK1479" i="9" s="1"/>
  <c r="BL1479" i="9"/>
  <c r="BG1566" i="9" l="1"/>
  <c r="BF1567" i="9" s="1"/>
  <c r="BH1567" i="9" s="1"/>
  <c r="BK1480" i="9" s="1"/>
  <c r="BL1480" i="9"/>
  <c r="BG1567" i="9" l="1"/>
  <c r="BF1568" i="9" s="1"/>
  <c r="BH1568" i="9" s="1"/>
  <c r="BK1481" i="9" s="1"/>
  <c r="BL1481" i="9"/>
  <c r="BG1568" i="9" l="1"/>
  <c r="BF1569" i="9" s="1"/>
  <c r="BH1569" i="9" s="1"/>
  <c r="BK1482" i="9" s="1"/>
  <c r="BL1482" i="9"/>
  <c r="BG1569" i="9" l="1"/>
  <c r="BF1570" i="9" s="1"/>
  <c r="BH1570" i="9" s="1"/>
  <c r="BK1483" i="9" s="1"/>
  <c r="BL1483" i="9"/>
  <c r="BG1570" i="9" l="1"/>
  <c r="BF1571" i="9" s="1"/>
  <c r="BH1571" i="9" s="1"/>
  <c r="BK1484" i="9" s="1"/>
  <c r="BL1484" i="9"/>
  <c r="BG1571" i="9" l="1"/>
  <c r="BF1572" i="9" s="1"/>
  <c r="BH1572" i="9" s="1"/>
  <c r="BK1485" i="9" s="1"/>
  <c r="BL1485" i="9"/>
  <c r="BG1572" i="9" l="1"/>
  <c r="BF1573" i="9" s="1"/>
  <c r="BH1573" i="9" s="1"/>
  <c r="BK1486" i="9" s="1"/>
  <c r="BL1486" i="9"/>
  <c r="BG1573" i="9" l="1"/>
  <c r="BF1574" i="9" s="1"/>
  <c r="BH1574" i="9" s="1"/>
  <c r="BK1487" i="9" l="1"/>
  <c r="BG1574" i="9"/>
  <c r="BF1575" i="9" s="1"/>
  <c r="BH1575" i="9" s="1"/>
  <c r="BK1488" i="9" s="1"/>
  <c r="BL1488" i="9"/>
  <c r="BL1487" i="9"/>
  <c r="BG1575" i="9" l="1"/>
  <c r="BF1576" i="9" s="1"/>
  <c r="BH1576" i="9" s="1"/>
  <c r="BK1489" i="9" s="1"/>
  <c r="BL1489" i="9"/>
  <c r="BG1576" i="9" l="1"/>
  <c r="BF1577" i="9" s="1"/>
  <c r="BH1577" i="9" s="1"/>
  <c r="BK1490" i="9" s="1"/>
  <c r="BL1490" i="9"/>
  <c r="BG1577" i="9" l="1"/>
  <c r="BF1578" i="9" s="1"/>
  <c r="BH1578" i="9" s="1"/>
  <c r="BK1491" i="9" s="1"/>
  <c r="BL1491" i="9"/>
  <c r="BG1578" i="9" l="1"/>
  <c r="BF1579" i="9" s="1"/>
  <c r="BH1579" i="9" s="1"/>
  <c r="BK1492" i="9" s="1"/>
  <c r="BL1492" i="9"/>
  <c r="BG1579" i="9" l="1"/>
  <c r="BF1580" i="9" s="1"/>
  <c r="BH1580" i="9" s="1"/>
  <c r="BK1493" i="9" s="1"/>
  <c r="BL1493" i="9"/>
  <c r="BG1580" i="9" l="1"/>
  <c r="BF1581" i="9" s="1"/>
  <c r="BH1581" i="9" s="1"/>
  <c r="BK1494" i="9" s="1"/>
  <c r="BL1494" i="9"/>
  <c r="BG1581" i="9" l="1"/>
  <c r="BF1582" i="9" s="1"/>
  <c r="BH1582" i="9" s="1"/>
  <c r="BK1495" i="9" s="1"/>
  <c r="BL1495" i="9"/>
  <c r="BG1582" i="9" l="1"/>
  <c r="BF1583" i="9" s="1"/>
  <c r="BH1583" i="9" s="1"/>
  <c r="BK1496" i="9" s="1"/>
  <c r="BL1496" i="9"/>
  <c r="BG1583" i="9" l="1"/>
  <c r="BF1584" i="9" s="1"/>
  <c r="BH1584" i="9" s="1"/>
  <c r="BK1497" i="9" s="1"/>
  <c r="BL1497" i="9"/>
  <c r="BG1584" i="9" l="1"/>
  <c r="BF1585" i="9" s="1"/>
  <c r="BH1585" i="9" s="1"/>
  <c r="BK1498" i="9" s="1"/>
  <c r="BL1498" i="9"/>
  <c r="BG1585" i="9" l="1"/>
  <c r="BF1586" i="9" s="1"/>
  <c r="BH1586" i="9" s="1"/>
  <c r="BK1499" i="9" s="1"/>
  <c r="BL1499" i="9"/>
  <c r="BG1586" i="9" l="1"/>
  <c r="BF1587" i="9" s="1"/>
  <c r="BH1587" i="9" s="1"/>
  <c r="BK1500" i="9" s="1"/>
  <c r="BL1500" i="9"/>
  <c r="BG1587" i="9" l="1"/>
  <c r="BF1588" i="9" s="1"/>
  <c r="BH1588" i="9" s="1"/>
  <c r="BK1501" i="9" s="1"/>
  <c r="BL1501" i="9"/>
  <c r="BG1588" i="9" l="1"/>
  <c r="BF1589" i="9" s="1"/>
  <c r="BH1589" i="9" s="1"/>
  <c r="BK1502" i="9" s="1"/>
  <c r="BL1502" i="9"/>
  <c r="BG1589" i="9" l="1"/>
  <c r="BF1590" i="9" s="1"/>
  <c r="BH1590" i="9" s="1"/>
  <c r="BK1503" i="9" s="1"/>
  <c r="BL1503" i="9"/>
  <c r="BG1590" i="9" l="1"/>
  <c r="BF1591" i="9" s="1"/>
  <c r="BH1591" i="9" s="1"/>
  <c r="BK1504" i="9" s="1"/>
  <c r="BL1504" i="9"/>
  <c r="BG1591" i="9" l="1"/>
  <c r="BF1592" i="9" s="1"/>
  <c r="BH1592" i="9" s="1"/>
  <c r="BK1505" i="9" s="1"/>
  <c r="BL1505" i="9"/>
  <c r="BG1592" i="9" l="1"/>
  <c r="BF1593" i="9" s="1"/>
  <c r="BH1593" i="9" s="1"/>
  <c r="BK1506" i="9" s="1"/>
  <c r="BL1506" i="9"/>
  <c r="BG1593" i="9" l="1"/>
  <c r="BF1594" i="9" s="1"/>
  <c r="BH1594" i="9" s="1"/>
  <c r="BK1507" i="9" s="1"/>
  <c r="BL1507" i="9"/>
  <c r="BG1594" i="9" l="1"/>
  <c r="BF1595" i="9" s="1"/>
  <c r="BH1595" i="9" s="1"/>
  <c r="BK1508" i="9" s="1"/>
  <c r="BL1508" i="9"/>
  <c r="BG1595" i="9" l="1"/>
  <c r="BF1596" i="9" s="1"/>
  <c r="BH1596" i="9" s="1"/>
  <c r="BK1509" i="9" s="1"/>
  <c r="BL1509" i="9"/>
  <c r="BG1596" i="9" l="1"/>
  <c r="BF1597" i="9" s="1"/>
  <c r="BH1597" i="9" s="1"/>
  <c r="BK1510" i="9" s="1"/>
  <c r="BL1510" i="9"/>
  <c r="BG1597" i="9" l="1"/>
  <c r="BF1598" i="9" s="1"/>
  <c r="BH1598" i="9" s="1"/>
  <c r="BK1511" i="9" s="1"/>
  <c r="BL1511" i="9"/>
  <c r="BG1598" i="9" l="1"/>
  <c r="BF1599" i="9" s="1"/>
  <c r="BH1599" i="9" s="1"/>
  <c r="BK1512" i="9" s="1"/>
  <c r="BL1512" i="9"/>
  <c r="BG1599" i="9" l="1"/>
  <c r="BF1600" i="9" s="1"/>
  <c r="BH1600" i="9" s="1"/>
  <c r="BK1513" i="9" s="1"/>
  <c r="BL1513" i="9"/>
  <c r="BG1600" i="9" l="1"/>
  <c r="BF1601" i="9" s="1"/>
  <c r="BH1601" i="9" s="1"/>
  <c r="BK1514" i="9" s="1"/>
  <c r="BL1514" i="9"/>
  <c r="BG1601" i="9" l="1"/>
  <c r="BF1602" i="9" s="1"/>
  <c r="BH1602" i="9" s="1"/>
  <c r="BK1515" i="9" s="1"/>
  <c r="BL1515" i="9"/>
  <c r="BG1602" i="9" l="1"/>
  <c r="BF1603" i="9" s="1"/>
  <c r="BH1603" i="9" s="1"/>
  <c r="BK1516" i="9" s="1"/>
  <c r="BL1516" i="9"/>
  <c r="BG1603" i="9" l="1"/>
  <c r="BF1604" i="9" s="1"/>
  <c r="BH1604" i="9" s="1"/>
  <c r="BK1517" i="9" s="1"/>
  <c r="BL1517" i="9"/>
  <c r="BG1604" i="9" l="1"/>
  <c r="BF1605" i="9" s="1"/>
  <c r="BH1605" i="9" s="1"/>
  <c r="BK1518" i="9" s="1"/>
  <c r="BL1518" i="9"/>
  <c r="BG1605" i="9" l="1"/>
  <c r="BF1606" i="9" s="1"/>
  <c r="BH1606" i="9" s="1"/>
  <c r="BK1519" i="9" s="1"/>
  <c r="BL1519" i="9"/>
  <c r="BG1606" i="9" l="1"/>
  <c r="BF1607" i="9" s="1"/>
  <c r="BH1607" i="9" s="1"/>
  <c r="BK1520" i="9" s="1"/>
  <c r="BL1520" i="9"/>
  <c r="BG1607" i="9" l="1"/>
  <c r="BF1608" i="9" s="1"/>
  <c r="BH1608" i="9" s="1"/>
  <c r="BK1521" i="9" s="1"/>
  <c r="BL1521" i="9"/>
  <c r="BG1608" i="9" l="1"/>
  <c r="BF1609" i="9" s="1"/>
  <c r="BH1609" i="9" s="1"/>
  <c r="BK1522" i="9" s="1"/>
  <c r="BL1522" i="9"/>
  <c r="BG1609" i="9" l="1"/>
  <c r="BF1610" i="9" s="1"/>
  <c r="BH1610" i="9" s="1"/>
  <c r="BK1523" i="9" s="1"/>
  <c r="BL1523" i="9"/>
  <c r="BG1610" i="9" l="1"/>
  <c r="BF1611" i="9" s="1"/>
  <c r="BH1611" i="9" s="1"/>
  <c r="BK1524" i="9" s="1"/>
  <c r="BL1524" i="9"/>
  <c r="BG1611" i="9" l="1"/>
  <c r="BF1612" i="9" s="1"/>
  <c r="BH1612" i="9" s="1"/>
  <c r="BK1525" i="9" s="1"/>
  <c r="BL1525" i="9"/>
  <c r="BG1612" i="9" l="1"/>
  <c r="BF1613" i="9" s="1"/>
  <c r="BH1613" i="9" s="1"/>
  <c r="BK1526" i="9" s="1"/>
  <c r="BL1526" i="9"/>
  <c r="BG1613" i="9" l="1"/>
  <c r="BF1614" i="9" s="1"/>
  <c r="BH1614" i="9" s="1"/>
  <c r="BK1527" i="9" s="1"/>
  <c r="BL1527" i="9"/>
  <c r="BG1614" i="9" l="1"/>
  <c r="BF1615" i="9" s="1"/>
  <c r="BH1615" i="9" s="1"/>
  <c r="BK1528" i="9" s="1"/>
  <c r="BL1528" i="9"/>
  <c r="BG1615" i="9" l="1"/>
  <c r="BF1616" i="9" s="1"/>
  <c r="BH1616" i="9" s="1"/>
  <c r="BK1529" i="9" s="1"/>
  <c r="BL1529" i="9"/>
  <c r="BG1616" i="9" l="1"/>
  <c r="BF1617" i="9" s="1"/>
  <c r="BH1617" i="9" s="1"/>
  <c r="BK1530" i="9" s="1"/>
  <c r="BL1530" i="9"/>
  <c r="BG1617" i="9" l="1"/>
  <c r="BF1618" i="9" s="1"/>
  <c r="BH1618" i="9" s="1"/>
  <c r="BK1531" i="9" s="1"/>
  <c r="BL1531" i="9"/>
  <c r="BG1618" i="9" l="1"/>
  <c r="BF1619" i="9" s="1"/>
  <c r="BH1619" i="9" s="1"/>
  <c r="BK1532" i="9" s="1"/>
  <c r="BL1532" i="9"/>
  <c r="BG1619" i="9" l="1"/>
  <c r="BF1620" i="9" s="1"/>
  <c r="BH1620" i="9" s="1"/>
  <c r="BK1533" i="9" s="1"/>
  <c r="BL1533" i="9"/>
  <c r="BG1620" i="9" l="1"/>
  <c r="BF1621" i="9" s="1"/>
  <c r="BH1621" i="9" s="1"/>
  <c r="BK1534" i="9" s="1"/>
  <c r="BL1534" i="9"/>
  <c r="BG1621" i="9" l="1"/>
  <c r="BF1622" i="9" s="1"/>
  <c r="BH1622" i="9" s="1"/>
  <c r="BK1535" i="9" s="1"/>
  <c r="BL1535" i="9"/>
  <c r="BG1622" i="9" l="1"/>
  <c r="BF1623" i="9" s="1"/>
  <c r="BH1623" i="9" s="1"/>
  <c r="BK1536" i="9" s="1"/>
  <c r="BL1536" i="9"/>
  <c r="BG1623" i="9" l="1"/>
  <c r="BF1624" i="9" s="1"/>
  <c r="BH1624" i="9" s="1"/>
  <c r="BK1537" i="9" s="1"/>
  <c r="BL1537" i="9"/>
  <c r="BG1624" i="9" l="1"/>
  <c r="BF1625" i="9" s="1"/>
  <c r="BH1625" i="9" s="1"/>
  <c r="BK1538" i="9" s="1"/>
  <c r="BL1538" i="9"/>
  <c r="BG1625" i="9" l="1"/>
  <c r="BF1626" i="9" s="1"/>
  <c r="BH1626" i="9" s="1"/>
  <c r="BK1539" i="9" s="1"/>
  <c r="BL1539" i="9"/>
  <c r="BG1626" i="9" l="1"/>
  <c r="BF1627" i="9" s="1"/>
  <c r="BH1627" i="9" s="1"/>
  <c r="BK1540" i="9" s="1"/>
  <c r="BL1540" i="9"/>
  <c r="BG1627" i="9" l="1"/>
  <c r="BF1628" i="9" s="1"/>
  <c r="BH1628" i="9" s="1"/>
  <c r="BK1541" i="9" s="1"/>
  <c r="BL1541" i="9"/>
  <c r="BG1628" i="9" l="1"/>
  <c r="BF1629" i="9" s="1"/>
  <c r="BH1629" i="9" s="1"/>
  <c r="BK1542" i="9" s="1"/>
  <c r="BL1542" i="9"/>
  <c r="BG1629" i="9" l="1"/>
  <c r="BF1630" i="9" s="1"/>
  <c r="BH1630" i="9" s="1"/>
  <c r="BK1543" i="9" s="1"/>
  <c r="BL1543" i="9"/>
  <c r="BG1630" i="9" l="1"/>
  <c r="BF1631" i="9" s="1"/>
  <c r="BH1631" i="9" s="1"/>
  <c r="BK1544" i="9" s="1"/>
  <c r="R31" i="1"/>
  <c r="BL1544" i="9"/>
  <c r="T31" i="1" l="1"/>
  <c r="V31" i="1" s="1"/>
  <c r="AA31" i="1" s="1"/>
  <c r="BG1631" i="9"/>
  <c r="BF1632" i="9" s="1"/>
  <c r="BH1632" i="9" s="1"/>
  <c r="BK1545" i="9" s="1"/>
  <c r="BL1545" i="9"/>
  <c r="AF31" i="1" l="1"/>
  <c r="Y31" i="1"/>
  <c r="BG1632" i="9"/>
  <c r="BF1633" i="9" s="1"/>
  <c r="BH1633" i="9" s="1"/>
  <c r="BK1546" i="9" s="1"/>
  <c r="BL1546" i="9"/>
  <c r="AJ31" i="1" l="1"/>
  <c r="AD31" i="1"/>
  <c r="BG1633" i="9"/>
  <c r="BF1634" i="9" s="1"/>
  <c r="BH1634" i="9" s="1"/>
  <c r="BK1547" i="9" s="1"/>
  <c r="BL1547" i="9"/>
  <c r="BG1634" i="9" l="1"/>
  <c r="BF1635" i="9" s="1"/>
  <c r="BH1635" i="9" s="1"/>
  <c r="BK1548" i="9" s="1"/>
  <c r="BL1548" i="9"/>
  <c r="BG1635" i="9" l="1"/>
  <c r="BF1636" i="9" s="1"/>
  <c r="BH1636" i="9" s="1"/>
  <c r="BK1549" i="9" s="1"/>
  <c r="BL1549" i="9"/>
  <c r="BG1636" i="9" l="1"/>
  <c r="BF1637" i="9" s="1"/>
  <c r="BH1637" i="9" s="1"/>
  <c r="BK1550" i="9" s="1"/>
  <c r="BL1550" i="9"/>
  <c r="BG1637" i="9" l="1"/>
  <c r="BF1638" i="9" s="1"/>
  <c r="BH1638" i="9" s="1"/>
  <c r="BK1551" i="9" s="1"/>
  <c r="BL1551" i="9"/>
  <c r="BG1638" i="9" l="1"/>
  <c r="BF1639" i="9" s="1"/>
  <c r="BH1639" i="9" s="1"/>
  <c r="BK1552" i="9" s="1"/>
  <c r="BL1552" i="9"/>
  <c r="BG1639" i="9" l="1"/>
  <c r="BF1640" i="9" s="1"/>
  <c r="BH1640" i="9" s="1"/>
  <c r="BK1553" i="9" s="1"/>
  <c r="BL1553" i="9"/>
  <c r="BG1640" i="9" l="1"/>
  <c r="BF1641" i="9" s="1"/>
  <c r="BH1641" i="9" s="1"/>
  <c r="BK1554" i="9" s="1"/>
  <c r="BL1554" i="9"/>
  <c r="BG1641" i="9" l="1"/>
  <c r="BF1642" i="9" s="1"/>
  <c r="BH1642" i="9" s="1"/>
  <c r="BK1555" i="9" s="1"/>
  <c r="BL1555" i="9"/>
  <c r="BG1642" i="9" l="1"/>
  <c r="BF1643" i="9" s="1"/>
  <c r="BH1643" i="9" s="1"/>
  <c r="BK1556" i="9" s="1"/>
  <c r="BL1556" i="9"/>
  <c r="BG1643" i="9" l="1"/>
  <c r="BF1644" i="9" s="1"/>
  <c r="BH1644" i="9" s="1"/>
  <c r="BK1557" i="9" s="1"/>
  <c r="BL1557" i="9"/>
  <c r="BG1644" i="9" l="1"/>
  <c r="BF1645" i="9" s="1"/>
  <c r="BH1645" i="9" s="1"/>
  <c r="BK1558" i="9" s="1"/>
  <c r="BL1558" i="9"/>
  <c r="BG1645" i="9" l="1"/>
  <c r="BF1646" i="9" s="1"/>
  <c r="BH1646" i="9" s="1"/>
  <c r="BK1559" i="9" s="1"/>
  <c r="BL1559" i="9"/>
  <c r="BG1646" i="9" l="1"/>
  <c r="BF1647" i="9" s="1"/>
  <c r="BH1647" i="9" s="1"/>
  <c r="BK1560" i="9" s="1"/>
  <c r="BL1560" i="9"/>
  <c r="BG1647" i="9" l="1"/>
  <c r="BF1648" i="9" s="1"/>
  <c r="BH1648" i="9" s="1"/>
  <c r="BK1561" i="9" s="1"/>
  <c r="BL1561" i="9"/>
  <c r="BG1648" i="9" l="1"/>
  <c r="BF1649" i="9" s="1"/>
  <c r="BH1649" i="9" s="1"/>
  <c r="BK1562" i="9" s="1"/>
  <c r="BL1562" i="9"/>
  <c r="BG1649" i="9" l="1"/>
  <c r="BF1650" i="9" s="1"/>
  <c r="BH1650" i="9" s="1"/>
  <c r="BK1563" i="9" s="1"/>
  <c r="BL1563" i="9"/>
  <c r="BG1650" i="9" l="1"/>
  <c r="BF1651" i="9" s="1"/>
  <c r="BH1651" i="9" s="1"/>
  <c r="BK1564" i="9" s="1"/>
  <c r="BL1564" i="9"/>
  <c r="BG1651" i="9" l="1"/>
  <c r="BF1652" i="9" s="1"/>
  <c r="BH1652" i="9" s="1"/>
  <c r="BK1565" i="9" s="1"/>
  <c r="BL1565" i="9"/>
  <c r="BG1652" i="9" l="1"/>
  <c r="BF1653" i="9" s="1"/>
  <c r="BH1653" i="9" s="1"/>
  <c r="BK1566" i="9" s="1"/>
  <c r="BL1566" i="9"/>
  <c r="BG1653" i="9" l="1"/>
  <c r="BF1654" i="9" s="1"/>
  <c r="BH1654" i="9" s="1"/>
  <c r="BK1567" i="9" s="1"/>
  <c r="BL1567" i="9"/>
  <c r="BG1654" i="9" l="1"/>
  <c r="BF1655" i="9" s="1"/>
  <c r="BH1655" i="9" s="1"/>
  <c r="BK1568" i="9" s="1"/>
  <c r="BL1568" i="9"/>
  <c r="BG1655" i="9" l="1"/>
  <c r="BF1656" i="9" s="1"/>
  <c r="BH1656" i="9" s="1"/>
  <c r="BK1569" i="9" s="1"/>
  <c r="BL1569" i="9"/>
  <c r="BG1656" i="9" l="1"/>
  <c r="BF1657" i="9" s="1"/>
  <c r="BH1657" i="9" s="1"/>
  <c r="BK1570" i="9" s="1"/>
  <c r="BL1570" i="9"/>
  <c r="BG1657" i="9" l="1"/>
  <c r="BF1658" i="9" s="1"/>
  <c r="BH1658" i="9" s="1"/>
  <c r="BK1571" i="9" s="1"/>
  <c r="BL1571" i="9"/>
  <c r="BG1658" i="9" l="1"/>
  <c r="BF1659" i="9" s="1"/>
  <c r="BH1659" i="9" s="1"/>
  <c r="BK1572" i="9" s="1"/>
  <c r="BL1572" i="9"/>
  <c r="BG1659" i="9" l="1"/>
  <c r="BF1660" i="9" s="1"/>
  <c r="BH1660" i="9" s="1"/>
  <c r="BK1573" i="9" s="1"/>
  <c r="BL1573" i="9"/>
  <c r="BG1660" i="9" l="1"/>
  <c r="BF1661" i="9" s="1"/>
  <c r="BH1661" i="9" s="1"/>
  <c r="BK1574" i="9" s="1"/>
  <c r="BL1574" i="9"/>
  <c r="BG1661" i="9" l="1"/>
  <c r="BF1662" i="9" s="1"/>
  <c r="BH1662" i="9" s="1"/>
  <c r="BK1575" i="9" s="1"/>
  <c r="BL1575" i="9"/>
  <c r="BG1662" i="9" l="1"/>
  <c r="BF1663" i="9" s="1"/>
  <c r="BH1663" i="9" s="1"/>
  <c r="BK1576" i="9" s="1"/>
  <c r="BL1576" i="9"/>
  <c r="BG1663" i="9" l="1"/>
  <c r="BF1664" i="9" s="1"/>
  <c r="BH1664" i="9" s="1"/>
  <c r="BK1577" i="9" s="1"/>
  <c r="BL1577" i="9"/>
  <c r="BG1664" i="9" l="1"/>
  <c r="BF1665" i="9" s="1"/>
  <c r="BH1665" i="9" s="1"/>
  <c r="BK1578" i="9" s="1"/>
  <c r="BL1578" i="9"/>
  <c r="BG1665" i="9" l="1"/>
  <c r="BF1666" i="9" s="1"/>
  <c r="BH1666" i="9" s="1"/>
  <c r="BK1579" i="9" s="1"/>
  <c r="BL1579" i="9"/>
  <c r="BG1666" i="9" l="1"/>
  <c r="BF1667" i="9" s="1"/>
  <c r="BH1667" i="9" s="1"/>
  <c r="BK1580" i="9" s="1"/>
  <c r="BL1580" i="9"/>
  <c r="BG1667" i="9" l="1"/>
  <c r="BF1668" i="9" s="1"/>
  <c r="BH1668" i="9" s="1"/>
  <c r="BK1581" i="9" s="1"/>
  <c r="BL1581" i="9"/>
  <c r="BG1668" i="9" l="1"/>
  <c r="BF1669" i="9" s="1"/>
  <c r="BH1669" i="9" s="1"/>
  <c r="BK1582" i="9" l="1"/>
  <c r="BG1669" i="9"/>
  <c r="BF1670" i="9" s="1"/>
  <c r="BH1670" i="9" s="1"/>
  <c r="BK1583" i="9" s="1"/>
  <c r="BL1583" i="9"/>
  <c r="BL1582" i="9"/>
  <c r="BG1670" i="9" l="1"/>
  <c r="BF1671" i="9" s="1"/>
  <c r="BH1671" i="9" s="1"/>
  <c r="BK1584" i="9" s="1"/>
  <c r="BL1584" i="9"/>
  <c r="BG1671" i="9" l="1"/>
  <c r="BF1672" i="9" s="1"/>
  <c r="BH1672" i="9" s="1"/>
  <c r="BK1585" i="9" s="1"/>
  <c r="BL1585" i="9"/>
  <c r="BG1672" i="9" l="1"/>
  <c r="BF1673" i="9" s="1"/>
  <c r="BH1673" i="9" s="1"/>
  <c r="BK1586" i="9" s="1"/>
  <c r="BL1586" i="9"/>
  <c r="BG1673" i="9" l="1"/>
  <c r="BF1674" i="9" s="1"/>
  <c r="BH1674" i="9" s="1"/>
  <c r="BK1587" i="9" s="1"/>
  <c r="BL1587" i="9"/>
  <c r="BG1674" i="9" l="1"/>
  <c r="BF1675" i="9" s="1"/>
  <c r="BH1675" i="9" s="1"/>
  <c r="BK1588" i="9" s="1"/>
  <c r="BL1588" i="9"/>
  <c r="BG1675" i="9" l="1"/>
  <c r="BF1676" i="9" s="1"/>
  <c r="BH1676" i="9" s="1"/>
  <c r="BK1589" i="9" l="1"/>
  <c r="BG1676" i="9"/>
  <c r="BF1677" i="9" s="1"/>
  <c r="BH1677" i="9" s="1"/>
  <c r="BK1590" i="9" s="1"/>
  <c r="BL1590" i="9"/>
  <c r="BL1589" i="9"/>
  <c r="BG1677" i="9" l="1"/>
  <c r="BF1678" i="9" s="1"/>
  <c r="BH1678" i="9" s="1"/>
  <c r="BK1591" i="9" s="1"/>
  <c r="BL1591" i="9"/>
  <c r="BG1678" i="9" l="1"/>
  <c r="BF1679" i="9" s="1"/>
  <c r="BH1679" i="9" s="1"/>
  <c r="BK1592" i="9" s="1"/>
  <c r="BL1592" i="9"/>
  <c r="BG1679" i="9" l="1"/>
  <c r="BF1680" i="9" s="1"/>
  <c r="BH1680" i="9" s="1"/>
  <c r="BK1593" i="9" s="1"/>
  <c r="BL1593" i="9"/>
  <c r="BG1680" i="9" l="1"/>
  <c r="BF1681" i="9" s="1"/>
  <c r="BH1681" i="9" s="1"/>
  <c r="BK1594" i="9" s="1"/>
  <c r="BL1594" i="9"/>
  <c r="BG1681" i="9" l="1"/>
  <c r="BF1682" i="9" s="1"/>
  <c r="BH1682" i="9" s="1"/>
  <c r="BK1595" i="9" s="1"/>
  <c r="BL1595" i="9"/>
  <c r="BG1682" i="9" l="1"/>
  <c r="BF1683" i="9" s="1"/>
  <c r="BH1683" i="9" s="1"/>
  <c r="BK1596" i="9" s="1"/>
  <c r="BL1596" i="9"/>
  <c r="BG1683" i="9" l="1"/>
  <c r="BF1684" i="9" s="1"/>
  <c r="BH1684" i="9" s="1"/>
  <c r="BK1597" i="9" s="1"/>
  <c r="BL1597" i="9"/>
  <c r="BG1684" i="9" l="1"/>
  <c r="BF1685" i="9" s="1"/>
  <c r="BH1685" i="9" s="1"/>
  <c r="BK1598" i="9" s="1"/>
  <c r="BL1598" i="9"/>
  <c r="BG1685" i="9" l="1"/>
  <c r="BF1686" i="9" s="1"/>
  <c r="BH1686" i="9" s="1"/>
  <c r="BK1599" i="9" s="1"/>
  <c r="BL1599" i="9"/>
  <c r="BG1686" i="9" l="1"/>
  <c r="BF1687" i="9" s="1"/>
  <c r="BH1687" i="9" s="1"/>
  <c r="BK1600" i="9" s="1"/>
  <c r="BL1600" i="9"/>
  <c r="BG1687" i="9" l="1"/>
  <c r="BF1688" i="9" s="1"/>
  <c r="BH1688" i="9" s="1"/>
  <c r="BK1601" i="9" s="1"/>
  <c r="BL1601" i="9"/>
  <c r="BG1688" i="9" l="1"/>
  <c r="BF1689" i="9" s="1"/>
  <c r="BH1689" i="9" s="1"/>
  <c r="BK1602" i="9" s="1"/>
  <c r="BL1602" i="9"/>
  <c r="BG1689" i="9" l="1"/>
  <c r="BF1690" i="9" s="1"/>
  <c r="BH1690" i="9" s="1"/>
  <c r="BK1603" i="9" s="1"/>
  <c r="BL1603" i="9"/>
  <c r="BG1690" i="9" l="1"/>
  <c r="BF1691" i="9" s="1"/>
  <c r="BH1691" i="9" s="1"/>
  <c r="BK1604" i="9" s="1"/>
  <c r="BL1604" i="9"/>
  <c r="BG1691" i="9" l="1"/>
  <c r="BF1692" i="9" s="1"/>
  <c r="BH1692" i="9" s="1"/>
  <c r="BK1605" i="9" s="1"/>
  <c r="BL1605" i="9"/>
  <c r="BG1692" i="9" l="1"/>
  <c r="BF1693" i="9" s="1"/>
  <c r="BH1693" i="9" s="1"/>
  <c r="BK1606" i="9" s="1"/>
  <c r="BL1606" i="9"/>
  <c r="BG1693" i="9" l="1"/>
  <c r="BF1694" i="9" s="1"/>
  <c r="BH1694" i="9" s="1"/>
  <c r="BK1607" i="9" s="1"/>
  <c r="BL1607" i="9"/>
  <c r="BG1694" i="9" l="1"/>
  <c r="BF1695" i="9" s="1"/>
  <c r="BH1695" i="9" s="1"/>
  <c r="BK1608" i="9" s="1"/>
  <c r="BL1608" i="9"/>
  <c r="BG1695" i="9" l="1"/>
  <c r="BF1696" i="9" s="1"/>
  <c r="BH1696" i="9" s="1"/>
  <c r="BK1609" i="9" s="1"/>
  <c r="BL1609" i="9"/>
  <c r="BG1696" i="9" l="1"/>
  <c r="BF1697" i="9" s="1"/>
  <c r="BH1697" i="9" s="1"/>
  <c r="BK1610" i="9" s="1"/>
  <c r="BL1610" i="9"/>
  <c r="BG1697" i="9" l="1"/>
  <c r="BF1698" i="9" s="1"/>
  <c r="BH1698" i="9" s="1"/>
  <c r="BK1611" i="9" s="1"/>
  <c r="BL1611" i="9"/>
  <c r="BG1698" i="9" l="1"/>
  <c r="BF1699" i="9" s="1"/>
  <c r="BH1699" i="9" s="1"/>
  <c r="BK1612" i="9" s="1"/>
  <c r="BL1612" i="9"/>
  <c r="BG1699" i="9" l="1"/>
  <c r="BF1700" i="9" s="1"/>
  <c r="BH1700" i="9" s="1"/>
  <c r="BK1613" i="9" s="1"/>
  <c r="BL1613" i="9"/>
  <c r="BG1700" i="9" l="1"/>
  <c r="BF1701" i="9" s="1"/>
  <c r="BH1701" i="9" s="1"/>
  <c r="BK1614" i="9" s="1"/>
  <c r="BL1614" i="9"/>
  <c r="BG1701" i="9" l="1"/>
  <c r="BF1702" i="9" s="1"/>
  <c r="BH1702" i="9" s="1"/>
  <c r="BK1615" i="9" s="1"/>
  <c r="BL1615" i="9"/>
  <c r="BG1702" i="9" l="1"/>
  <c r="BF1703" i="9" s="1"/>
  <c r="BH1703" i="9" s="1"/>
  <c r="BK1616" i="9" s="1"/>
  <c r="BL1616" i="9"/>
  <c r="BG1703" i="9" l="1"/>
  <c r="BF1704" i="9" s="1"/>
  <c r="BH1704" i="9" s="1"/>
  <c r="BK1617" i="9" s="1"/>
  <c r="BL1617" i="9"/>
  <c r="BG1704" i="9" l="1"/>
  <c r="BF1705" i="9" s="1"/>
  <c r="BH1705" i="9" s="1"/>
  <c r="BK1618" i="9" s="1"/>
  <c r="BL1618" i="9"/>
  <c r="BG1705" i="9" l="1"/>
  <c r="BF1706" i="9" s="1"/>
  <c r="BH1706" i="9" s="1"/>
  <c r="BK1619" i="9" s="1"/>
  <c r="BL1619" i="9"/>
  <c r="BG1706" i="9" l="1"/>
  <c r="BF1707" i="9" s="1"/>
  <c r="BH1707" i="9" s="1"/>
  <c r="BK1620" i="9" l="1"/>
  <c r="BG1707" i="9"/>
  <c r="BF1708" i="9" s="1"/>
  <c r="BH1708" i="9" s="1"/>
  <c r="BK1621" i="9" s="1"/>
  <c r="BL1621" i="9"/>
  <c r="BL1620" i="9"/>
  <c r="BG1708" i="9" l="1"/>
  <c r="BF1709" i="9" s="1"/>
  <c r="BH1709" i="9" s="1"/>
  <c r="BK1622" i="9" s="1"/>
  <c r="BL1622" i="9"/>
  <c r="BG1709" i="9" l="1"/>
  <c r="BF1710" i="9" s="1"/>
  <c r="BH1710" i="9" s="1"/>
  <c r="BK1623" i="9" s="1"/>
  <c r="BL1623" i="9"/>
  <c r="BG1710" i="9" l="1"/>
  <c r="BF1711" i="9" s="1"/>
  <c r="BH1711" i="9" s="1"/>
  <c r="BK1624" i="9" s="1"/>
  <c r="BL1624" i="9"/>
  <c r="BG1711" i="9" l="1"/>
  <c r="BF1712" i="9" s="1"/>
  <c r="BH1712" i="9" s="1"/>
  <c r="BK1625" i="9" s="1"/>
  <c r="BL1625" i="9"/>
  <c r="BG1712" i="9" l="1"/>
  <c r="BF1713" i="9" s="1"/>
  <c r="BH1713" i="9" s="1"/>
  <c r="BK1626" i="9" s="1"/>
  <c r="BL1626" i="9"/>
  <c r="BG1713" i="9" l="1"/>
  <c r="BF1714" i="9" s="1"/>
  <c r="BH1714" i="9" s="1"/>
  <c r="BK1627" i="9" s="1"/>
  <c r="BL1627" i="9"/>
  <c r="BG1714" i="9" l="1"/>
  <c r="BF1715" i="9" s="1"/>
  <c r="BH1715" i="9" s="1"/>
  <c r="BK1628" i="9" s="1"/>
  <c r="BL1628" i="9"/>
  <c r="BG1715" i="9" l="1"/>
  <c r="BF1716" i="9" s="1"/>
  <c r="BH1716" i="9" s="1"/>
  <c r="BK1629" i="9" s="1"/>
  <c r="BL1629" i="9"/>
  <c r="BG1716" i="9" l="1"/>
  <c r="BF1717" i="9" s="1"/>
  <c r="BH1717" i="9" s="1"/>
  <c r="BK1630" i="9" s="1"/>
  <c r="BL1630" i="9"/>
  <c r="BG1717" i="9" l="1"/>
  <c r="BF1718" i="9" s="1"/>
  <c r="BH1718" i="9" s="1"/>
  <c r="BK1631" i="9" s="1"/>
  <c r="BL1631" i="9"/>
  <c r="BG1718" i="9" l="1"/>
  <c r="BF1719" i="9" s="1"/>
  <c r="BH1719" i="9" s="1"/>
  <c r="BK1632" i="9" s="1"/>
  <c r="BL1632" i="9"/>
  <c r="BG1719" i="9" l="1"/>
  <c r="BF1720" i="9" s="1"/>
  <c r="BH1720" i="9" s="1"/>
  <c r="BK1633" i="9" s="1"/>
  <c r="BL1633" i="9"/>
  <c r="BG1720" i="9" l="1"/>
  <c r="BF1721" i="9" s="1"/>
  <c r="BH1721" i="9" s="1"/>
  <c r="BK1634" i="9" s="1"/>
  <c r="BL1634" i="9"/>
  <c r="BG1721" i="9" l="1"/>
  <c r="BF1722" i="9" s="1"/>
  <c r="BH1722" i="9" s="1"/>
  <c r="BK1635" i="9" s="1"/>
  <c r="R32" i="1"/>
  <c r="BL1635" i="9"/>
  <c r="T32" i="1" l="1"/>
  <c r="V32" i="1" s="1"/>
  <c r="AA32" i="1" s="1"/>
  <c r="BG1722" i="9"/>
  <c r="BF1723" i="9" s="1"/>
  <c r="BH1723" i="9" s="1"/>
  <c r="BK1636" i="9" s="1"/>
  <c r="BL1636" i="9"/>
  <c r="Y32" i="1" l="1"/>
  <c r="AF32" i="1"/>
  <c r="BG1723" i="9"/>
  <c r="BF1724" i="9" s="1"/>
  <c r="BH1724" i="9" s="1"/>
  <c r="BK1637" i="9" s="1"/>
  <c r="BL1637" i="9"/>
  <c r="AJ32" i="1" l="1"/>
  <c r="AD32" i="1"/>
  <c r="BG1724" i="9"/>
  <c r="BF1725" i="9" s="1"/>
  <c r="BH1725" i="9" s="1"/>
  <c r="BK1638" i="9" s="1"/>
  <c r="BL1638" i="9"/>
  <c r="BG1725" i="9" l="1"/>
  <c r="BF1726" i="9" s="1"/>
  <c r="BH1726" i="9" s="1"/>
  <c r="BK1639" i="9" s="1"/>
  <c r="BL1639" i="9"/>
  <c r="BG1726" i="9" l="1"/>
  <c r="BF1727" i="9" s="1"/>
  <c r="BH1727" i="9" s="1"/>
  <c r="BK1640" i="9" s="1"/>
  <c r="BL1640" i="9"/>
  <c r="BG1727" i="9" l="1"/>
  <c r="BF1728" i="9" s="1"/>
  <c r="BH1728" i="9" s="1"/>
  <c r="BK1641" i="9" l="1"/>
  <c r="BG1728" i="9"/>
  <c r="BF1729" i="9" s="1"/>
  <c r="BH1729" i="9" s="1"/>
  <c r="BK1642" i="9" s="1"/>
  <c r="BL1642" i="9"/>
  <c r="BL1641" i="9"/>
  <c r="BG1729" i="9" l="1"/>
  <c r="BF1730" i="9" s="1"/>
  <c r="BH1730" i="9" s="1"/>
  <c r="BK1643" i="9" s="1"/>
  <c r="BL1643" i="9"/>
  <c r="BG1730" i="9" l="1"/>
  <c r="BF1731" i="9" s="1"/>
  <c r="BH1731" i="9" s="1"/>
  <c r="BK1644" i="9" s="1"/>
  <c r="BL1644" i="9"/>
  <c r="BG1731" i="9" l="1"/>
  <c r="BF1732" i="9" s="1"/>
  <c r="BH1732" i="9" s="1"/>
  <c r="BK1645" i="9" s="1"/>
  <c r="BL1645" i="9"/>
  <c r="BG1732" i="9" l="1"/>
  <c r="BF1733" i="9" s="1"/>
  <c r="BH1733" i="9" s="1"/>
  <c r="BK1646" i="9" s="1"/>
  <c r="BL1646" i="9"/>
  <c r="BG1733" i="9" l="1"/>
  <c r="BF1734" i="9" s="1"/>
  <c r="BH1734" i="9" s="1"/>
  <c r="BK1647" i="9" s="1"/>
  <c r="BL1647" i="9"/>
  <c r="BG1734" i="9" l="1"/>
  <c r="BF1735" i="9" s="1"/>
  <c r="BH1735" i="9" s="1"/>
  <c r="BK1648" i="9" s="1"/>
  <c r="BL1648" i="9"/>
  <c r="BG1735" i="9" l="1"/>
  <c r="BF1736" i="9" s="1"/>
  <c r="BH1736" i="9" s="1"/>
  <c r="BK1649" i="9" s="1"/>
  <c r="BL1649" i="9"/>
  <c r="BG1736" i="9" l="1"/>
  <c r="BF1737" i="9" s="1"/>
  <c r="BH1737" i="9" s="1"/>
  <c r="BK1650" i="9" s="1"/>
  <c r="BL1650" i="9"/>
  <c r="BG1737" i="9" l="1"/>
  <c r="BF1738" i="9" s="1"/>
  <c r="BH1738" i="9" s="1"/>
  <c r="BK1651" i="9" s="1"/>
  <c r="BL1651" i="9"/>
  <c r="BG1738" i="9" l="1"/>
  <c r="BF1739" i="9" s="1"/>
  <c r="BH1739" i="9" s="1"/>
  <c r="BK1652" i="9" s="1"/>
  <c r="BL1652" i="9"/>
  <c r="BG1739" i="9" l="1"/>
  <c r="BF1740" i="9" s="1"/>
  <c r="BH1740" i="9" s="1"/>
  <c r="BK1653" i="9" s="1"/>
  <c r="BL1653" i="9"/>
  <c r="BG1740" i="9" l="1"/>
  <c r="BF1741" i="9" s="1"/>
  <c r="BH1741" i="9" s="1"/>
  <c r="BK1654" i="9" s="1"/>
  <c r="BL1654" i="9"/>
  <c r="BG1741" i="9" l="1"/>
  <c r="BF1742" i="9" s="1"/>
  <c r="BH1742" i="9" s="1"/>
  <c r="BK1655" i="9" s="1"/>
  <c r="BL1655" i="9"/>
  <c r="BG1742" i="9" l="1"/>
  <c r="BF1743" i="9" s="1"/>
  <c r="BH1743" i="9" s="1"/>
  <c r="BK1656" i="9" s="1"/>
  <c r="BL1656" i="9"/>
  <c r="BG1743" i="9" l="1"/>
  <c r="BF1744" i="9" s="1"/>
  <c r="BH1744" i="9" s="1"/>
  <c r="BK1657" i="9" s="1"/>
  <c r="BL1657" i="9"/>
  <c r="BG1744" i="9" l="1"/>
  <c r="BF1745" i="9" s="1"/>
  <c r="BH1745" i="9" s="1"/>
  <c r="BK1658" i="9" s="1"/>
  <c r="BL1658" i="9"/>
  <c r="BG1745" i="9" l="1"/>
  <c r="BF1746" i="9" s="1"/>
  <c r="BH1746" i="9" s="1"/>
  <c r="BK1659" i="9" s="1"/>
  <c r="BL1659" i="9"/>
  <c r="BG1746" i="9" l="1"/>
  <c r="BF1747" i="9" s="1"/>
  <c r="BH1747" i="9" s="1"/>
  <c r="BK1660" i="9" s="1"/>
  <c r="BL1660" i="9"/>
  <c r="BG1747" i="9" l="1"/>
  <c r="BF1748" i="9" s="1"/>
  <c r="BH1748" i="9" s="1"/>
  <c r="BK1661" i="9" s="1"/>
  <c r="BL1661" i="9"/>
  <c r="BG1748" i="9" l="1"/>
  <c r="BF1749" i="9" s="1"/>
  <c r="BH1749" i="9" s="1"/>
  <c r="BK1662" i="9" s="1"/>
  <c r="BL1662" i="9"/>
  <c r="BG1749" i="9" l="1"/>
  <c r="BF1750" i="9" s="1"/>
  <c r="BH1750" i="9" s="1"/>
  <c r="BK1663" i="9" s="1"/>
  <c r="BL1663" i="9"/>
  <c r="BG1750" i="9" l="1"/>
  <c r="BF1751" i="9" s="1"/>
  <c r="BH1751" i="9" s="1"/>
  <c r="BK1664" i="9" s="1"/>
  <c r="BL1664" i="9"/>
  <c r="BG1751" i="9" l="1"/>
  <c r="BF1752" i="9" s="1"/>
  <c r="BH1752" i="9" s="1"/>
  <c r="BK1665" i="9" s="1"/>
  <c r="BL1665" i="9"/>
  <c r="BG1752" i="9" l="1"/>
  <c r="BF1753" i="9" s="1"/>
  <c r="BH1753" i="9" s="1"/>
  <c r="BK1666" i="9" s="1"/>
  <c r="BL1666" i="9"/>
  <c r="BG1753" i="9" l="1"/>
  <c r="BF1754" i="9" s="1"/>
  <c r="BH1754" i="9" s="1"/>
  <c r="BK1667" i="9" s="1"/>
  <c r="BL1667" i="9"/>
  <c r="BG1754" i="9" l="1"/>
  <c r="BF1755" i="9" s="1"/>
  <c r="BH1755" i="9" s="1"/>
  <c r="BK1668" i="9" s="1"/>
  <c r="BL1668" i="9"/>
  <c r="BG1755" i="9" l="1"/>
  <c r="BF1756" i="9" s="1"/>
  <c r="BH1756" i="9" s="1"/>
  <c r="BK1669" i="9" s="1"/>
  <c r="BL1669" i="9"/>
  <c r="BG1756" i="9" l="1"/>
  <c r="BF1757" i="9" s="1"/>
  <c r="BH1757" i="9" s="1"/>
  <c r="BK1670" i="9" s="1"/>
  <c r="BL1670" i="9"/>
  <c r="BG1757" i="9" l="1"/>
  <c r="BF1758" i="9" s="1"/>
  <c r="BH1758" i="9" s="1"/>
  <c r="BK1671" i="9" s="1"/>
  <c r="BL1671" i="9"/>
  <c r="BG1758" i="9" l="1"/>
  <c r="BF1759" i="9" s="1"/>
  <c r="BH1759" i="9" s="1"/>
  <c r="BK1672" i="9" s="1"/>
  <c r="BL1672" i="9"/>
  <c r="BG1759" i="9" l="1"/>
  <c r="BF1760" i="9" s="1"/>
  <c r="BH1760" i="9" s="1"/>
  <c r="BK1673" i="9" s="1"/>
  <c r="BL1673" i="9"/>
  <c r="BG1760" i="9" l="1"/>
  <c r="BF1761" i="9" s="1"/>
  <c r="BH1761" i="9" s="1"/>
  <c r="BK1674" i="9" s="1"/>
  <c r="BL1674" i="9"/>
  <c r="BG1761" i="9" l="1"/>
  <c r="BF1762" i="9" s="1"/>
  <c r="BH1762" i="9" s="1"/>
  <c r="BK1675" i="9" s="1"/>
  <c r="BL1675" i="9"/>
  <c r="BG1762" i="9" l="1"/>
  <c r="BF1763" i="9" s="1"/>
  <c r="BH1763" i="9" s="1"/>
  <c r="BK1676" i="9" s="1"/>
  <c r="BL1676" i="9"/>
  <c r="BG1763" i="9" l="1"/>
  <c r="BF1764" i="9" s="1"/>
  <c r="BH1764" i="9" s="1"/>
  <c r="BK1677" i="9" s="1"/>
  <c r="BL1677" i="9"/>
  <c r="BG1764" i="9" l="1"/>
  <c r="BF1765" i="9" s="1"/>
  <c r="BH1765" i="9" s="1"/>
  <c r="BK1678" i="9" s="1"/>
  <c r="BL1678" i="9"/>
  <c r="BG1765" i="9" l="1"/>
  <c r="BF1766" i="9" s="1"/>
  <c r="BH1766" i="9" s="1"/>
  <c r="BK1679" i="9" s="1"/>
  <c r="BL1679" i="9"/>
  <c r="BG1766" i="9" l="1"/>
  <c r="BF1767" i="9" s="1"/>
  <c r="BH1767" i="9" s="1"/>
  <c r="BK1680" i="9" s="1"/>
  <c r="BL1680" i="9"/>
  <c r="BG1767" i="9" l="1"/>
  <c r="BF1768" i="9" s="1"/>
  <c r="BH1768" i="9" s="1"/>
  <c r="BK1681" i="9" s="1"/>
  <c r="BL1681" i="9"/>
  <c r="BG1768" i="9" l="1"/>
  <c r="BF1769" i="9" s="1"/>
  <c r="BH1769" i="9" s="1"/>
  <c r="BK1682" i="9" s="1"/>
  <c r="BL1682" i="9"/>
  <c r="BG1769" i="9" l="1"/>
  <c r="BF1770" i="9" s="1"/>
  <c r="BH1770" i="9" s="1"/>
  <c r="BK1683" i="9" s="1"/>
  <c r="BL1683" i="9"/>
  <c r="BG1770" i="9" l="1"/>
  <c r="BF1771" i="9" s="1"/>
  <c r="BH1771" i="9" s="1"/>
  <c r="BK1684" i="9" s="1"/>
  <c r="BL1684" i="9"/>
  <c r="BG1771" i="9" l="1"/>
  <c r="BF1772" i="9" s="1"/>
  <c r="BH1772" i="9" s="1"/>
  <c r="BK1685" i="9" s="1"/>
  <c r="BL1685" i="9"/>
  <c r="BG1772" i="9" l="1"/>
  <c r="BF1773" i="9" s="1"/>
  <c r="BH1773" i="9" s="1"/>
  <c r="BK1686" i="9" s="1"/>
  <c r="BL1686" i="9"/>
  <c r="BG1773" i="9" l="1"/>
  <c r="BF1774" i="9" s="1"/>
  <c r="BH1774" i="9" s="1"/>
  <c r="BK1687" i="9" s="1"/>
  <c r="BL1687" i="9"/>
  <c r="BG1774" i="9" l="1"/>
  <c r="BF1775" i="9" s="1"/>
  <c r="BH1775" i="9" s="1"/>
  <c r="BK1688" i="9" s="1"/>
  <c r="BL1688" i="9"/>
  <c r="BG1775" i="9" l="1"/>
  <c r="BF1776" i="9" s="1"/>
  <c r="BH1776" i="9" s="1"/>
  <c r="BK1689" i="9" s="1"/>
  <c r="BL1689" i="9"/>
  <c r="BG1776" i="9" l="1"/>
  <c r="BF1777" i="9" s="1"/>
  <c r="BH1777" i="9" s="1"/>
  <c r="BK1690" i="9" l="1"/>
  <c r="BG1777" i="9"/>
  <c r="BF1778" i="9" s="1"/>
  <c r="BH1778" i="9" s="1"/>
  <c r="BK1691" i="9" s="1"/>
  <c r="BL1691" i="9"/>
  <c r="BL1690" i="9"/>
  <c r="BG1778" i="9" l="1"/>
  <c r="BF1779" i="9" s="1"/>
  <c r="BH1779" i="9" s="1"/>
  <c r="BK1692" i="9" s="1"/>
  <c r="BL1692" i="9"/>
  <c r="BG1779" i="9" l="1"/>
  <c r="BF1780" i="9" s="1"/>
  <c r="BH1780" i="9" s="1"/>
  <c r="BK1693" i="9" l="1"/>
  <c r="BG1780" i="9"/>
  <c r="BF1781" i="9" s="1"/>
  <c r="BH1781" i="9" s="1"/>
  <c r="BK1694" i="9" s="1"/>
  <c r="BL1693" i="9"/>
  <c r="BL1694" i="9"/>
  <c r="BG1781" i="9" l="1"/>
  <c r="BF1782" i="9" s="1"/>
  <c r="BH1782" i="9" s="1"/>
  <c r="BK1695" i="9" l="1"/>
  <c r="BG1782" i="9"/>
  <c r="BF1783" i="9" s="1"/>
  <c r="BH1783" i="9" s="1"/>
  <c r="BK1696" i="9" s="1"/>
  <c r="BL1696" i="9"/>
  <c r="BL1695" i="9"/>
  <c r="BG1783" i="9" l="1"/>
  <c r="BF1784" i="9" s="1"/>
  <c r="BH1784" i="9" s="1"/>
  <c r="BK1697" i="9" s="1"/>
  <c r="BL1697" i="9"/>
  <c r="BG1784" i="9" l="1"/>
  <c r="BF1785" i="9" s="1"/>
  <c r="BH1785" i="9" s="1"/>
  <c r="BK1698" i="9" s="1"/>
  <c r="BL1698" i="9"/>
  <c r="BG1785" i="9" l="1"/>
  <c r="BF1786" i="9" s="1"/>
  <c r="BH1786" i="9" s="1"/>
  <c r="BK1699" i="9" s="1"/>
  <c r="BL1699" i="9"/>
  <c r="BG1786" i="9" l="1"/>
  <c r="BF1787" i="9" s="1"/>
  <c r="BH1787" i="9" s="1"/>
  <c r="BK1700" i="9" l="1"/>
  <c r="BG1787" i="9"/>
  <c r="BF1788" i="9" s="1"/>
  <c r="BH1788" i="9" s="1"/>
  <c r="BK1701" i="9" s="1"/>
  <c r="BL1700" i="9"/>
  <c r="BL1701" i="9"/>
  <c r="BG1788" i="9" l="1"/>
  <c r="BF1789" i="9" s="1"/>
  <c r="BH1789" i="9" s="1"/>
  <c r="BK1702" i="9" s="1"/>
  <c r="BL1702" i="9"/>
  <c r="BG1789" i="9" l="1"/>
  <c r="BF1790" i="9" s="1"/>
  <c r="BH1790" i="9" s="1"/>
  <c r="BK1703" i="9" s="1"/>
  <c r="BL1703" i="9"/>
  <c r="BG1790" i="9" l="1"/>
  <c r="BF1791" i="9" s="1"/>
  <c r="BH1791" i="9" s="1"/>
  <c r="BK1704" i="9" s="1"/>
  <c r="BL1704" i="9"/>
  <c r="BG1791" i="9" l="1"/>
  <c r="BF1792" i="9" s="1"/>
  <c r="BH1792" i="9" s="1"/>
  <c r="BK1705" i="9" s="1"/>
  <c r="BL1705" i="9"/>
  <c r="BG1792" i="9" l="1"/>
  <c r="BF1793" i="9" s="1"/>
  <c r="BH1793" i="9" s="1"/>
  <c r="BK1706" i="9" s="1"/>
  <c r="BL1706" i="9"/>
  <c r="BG1793" i="9" l="1"/>
  <c r="BF1794" i="9" s="1"/>
  <c r="BH1794" i="9" s="1"/>
  <c r="BK1707" i="9" s="1"/>
  <c r="BL1707" i="9"/>
  <c r="BG1794" i="9" l="1"/>
  <c r="BF1795" i="9" s="1"/>
  <c r="BH1795" i="9" s="1"/>
  <c r="BK1708" i="9" s="1"/>
  <c r="BL1708" i="9"/>
  <c r="BG1795" i="9" l="1"/>
  <c r="BF1796" i="9" s="1"/>
  <c r="BH1796" i="9" s="1"/>
  <c r="BK1709" i="9" s="1"/>
  <c r="BL1709" i="9"/>
  <c r="BG1796" i="9" l="1"/>
  <c r="BF1797" i="9" s="1"/>
  <c r="BH1797" i="9" s="1"/>
  <c r="BK1710" i="9" s="1"/>
  <c r="BL1710" i="9"/>
  <c r="BG1797" i="9" l="1"/>
  <c r="BF1798" i="9" s="1"/>
  <c r="BH1798" i="9" s="1"/>
  <c r="BK1711" i="9" s="1"/>
  <c r="BL1711" i="9"/>
  <c r="BG1798" i="9" l="1"/>
  <c r="BF1799" i="9" s="1"/>
  <c r="BH1799" i="9" s="1"/>
  <c r="BK1712" i="9" s="1"/>
  <c r="BL1712" i="9"/>
  <c r="BG1799" i="9" l="1"/>
  <c r="BF1800" i="9" s="1"/>
  <c r="BH1800" i="9" s="1"/>
  <c r="BK1713" i="9" s="1"/>
  <c r="BL1713" i="9"/>
  <c r="BG1800" i="9" l="1"/>
  <c r="BF1801" i="9" s="1"/>
  <c r="BH1801" i="9" s="1"/>
  <c r="BK1714" i="9" s="1"/>
  <c r="BL1714" i="9"/>
  <c r="BG1801" i="9" l="1"/>
  <c r="BF1802" i="9" s="1"/>
  <c r="BH1802" i="9" s="1"/>
  <c r="BK1715" i="9" s="1"/>
  <c r="BL1715" i="9"/>
  <c r="BG1802" i="9" l="1"/>
  <c r="BF1803" i="9" s="1"/>
  <c r="BH1803" i="9" s="1"/>
  <c r="BK1716" i="9" s="1"/>
  <c r="BL1716" i="9"/>
  <c r="BG1803" i="9" l="1"/>
  <c r="BF1804" i="9" s="1"/>
  <c r="BH1804" i="9" s="1"/>
  <c r="BK1717" i="9" s="1"/>
  <c r="BL1717" i="9"/>
  <c r="BG1804" i="9" l="1"/>
  <c r="BF1805" i="9" s="1"/>
  <c r="BH1805" i="9" s="1"/>
  <c r="BK1718" i="9" s="1"/>
  <c r="BL1718" i="9"/>
  <c r="BG1805" i="9" l="1"/>
  <c r="BF1806" i="9" s="1"/>
  <c r="BH1806" i="9" s="1"/>
  <c r="BK1719" i="9" s="1"/>
  <c r="BL1719" i="9"/>
  <c r="BG1806" i="9" l="1"/>
  <c r="BF1807" i="9" s="1"/>
  <c r="BH1807" i="9" s="1"/>
  <c r="BK1720" i="9" s="1"/>
  <c r="BL1720" i="9"/>
  <c r="BG1807" i="9" l="1"/>
  <c r="BF1808" i="9" s="1"/>
  <c r="BH1808" i="9" s="1"/>
  <c r="BK1721" i="9" s="1"/>
  <c r="BL1721" i="9"/>
  <c r="BG1808" i="9" l="1"/>
  <c r="BF1809" i="9" s="1"/>
  <c r="BH1809" i="9" s="1"/>
  <c r="BK1722" i="9" s="1"/>
  <c r="BL1722" i="9"/>
  <c r="BG1809" i="9" l="1"/>
  <c r="BF1810" i="9" s="1"/>
  <c r="BH1810" i="9" s="1"/>
  <c r="BK1723" i="9" s="1"/>
  <c r="BL1723" i="9"/>
  <c r="BG1810" i="9" l="1"/>
  <c r="BF1811" i="9" s="1"/>
  <c r="BH1811" i="9" s="1"/>
  <c r="BK1724" i="9" s="1"/>
  <c r="BL1724" i="9"/>
  <c r="BG1811" i="9" l="1"/>
  <c r="BF1812" i="9" s="1"/>
  <c r="BH1812" i="9" s="1"/>
  <c r="BK1725" i="9" s="1"/>
  <c r="BL1725" i="9"/>
  <c r="BG1812" i="9" l="1"/>
  <c r="BF1813" i="9" s="1"/>
  <c r="BH1813" i="9" s="1"/>
  <c r="BK1726" i="9" s="1"/>
  <c r="R33" i="1"/>
  <c r="BL1726" i="9"/>
  <c r="T33" i="1" l="1"/>
  <c r="V33" i="1" s="1"/>
  <c r="AA33" i="1" s="1"/>
  <c r="BG1813" i="9"/>
  <c r="BF1814" i="9" s="1"/>
  <c r="BH1814" i="9" s="1"/>
  <c r="BK1727" i="9" s="1"/>
  <c r="BL1727" i="9"/>
  <c r="Y33" i="1" l="1"/>
  <c r="AF33" i="1"/>
  <c r="BG1814" i="9"/>
  <c r="BF1815" i="9" s="1"/>
  <c r="BH1815" i="9" s="1"/>
  <c r="BK1728" i="9" s="1"/>
  <c r="BL1728" i="9"/>
  <c r="AD33" i="1" l="1"/>
  <c r="AJ33" i="1"/>
  <c r="BG1815" i="9"/>
  <c r="BF1816" i="9" s="1"/>
  <c r="BH1816" i="9" s="1"/>
  <c r="BK1729" i="9" s="1"/>
  <c r="BL1729" i="9"/>
  <c r="BG1816" i="9" l="1"/>
  <c r="BF1817" i="9" s="1"/>
  <c r="BH1817" i="9" s="1"/>
  <c r="BK1730" i="9" s="1"/>
  <c r="BL1730" i="9"/>
  <c r="BG1817" i="9" l="1"/>
  <c r="BF1818" i="9" s="1"/>
  <c r="BH1818" i="9" s="1"/>
  <c r="BK1731" i="9" s="1"/>
  <c r="BL1731" i="9"/>
  <c r="BG1818" i="9" l="1"/>
  <c r="BF1819" i="9" s="1"/>
  <c r="BH1819" i="9" s="1"/>
  <c r="BK1732" i="9" s="1"/>
  <c r="BL1732" i="9"/>
  <c r="BG1819" i="9" l="1"/>
  <c r="BF1820" i="9" s="1"/>
  <c r="BH1820" i="9" s="1"/>
  <c r="BK1733" i="9" s="1"/>
  <c r="BL1733" i="9"/>
  <c r="BG1820" i="9" l="1"/>
  <c r="BF1821" i="9" s="1"/>
  <c r="BH1821" i="9" s="1"/>
  <c r="BK1734" i="9" s="1"/>
  <c r="BL1734" i="9"/>
  <c r="BG1821" i="9" l="1"/>
  <c r="BF1822" i="9" s="1"/>
  <c r="BH1822" i="9" s="1"/>
  <c r="BK1735" i="9" s="1"/>
  <c r="BL1735" i="9"/>
  <c r="BG1822" i="9" l="1"/>
  <c r="BF1823" i="9" s="1"/>
  <c r="BH1823" i="9" s="1"/>
  <c r="BK1736" i="9" s="1"/>
  <c r="BL1736" i="9"/>
  <c r="BG1823" i="9" l="1"/>
  <c r="BF1824" i="9" s="1"/>
  <c r="BH1824" i="9" s="1"/>
  <c r="BK1737" i="9" s="1"/>
  <c r="BL1737" i="9"/>
  <c r="BG1824" i="9" l="1"/>
  <c r="BF1825" i="9" s="1"/>
  <c r="BH1825" i="9" s="1"/>
  <c r="BK1738" i="9" s="1"/>
  <c r="BL1738" i="9"/>
  <c r="BG1825" i="9" l="1"/>
  <c r="BF1826" i="9" s="1"/>
  <c r="BH1826" i="9" s="1"/>
  <c r="BK1739" i="9" s="1"/>
  <c r="BL1739" i="9"/>
  <c r="BG1826" i="9" l="1"/>
  <c r="BF1827" i="9" s="1"/>
  <c r="BH1827" i="9" s="1"/>
  <c r="BK1740" i="9" s="1"/>
  <c r="BL1740" i="9"/>
  <c r="BG1827" i="9" l="1"/>
  <c r="BF1828" i="9" s="1"/>
  <c r="BH1828" i="9" s="1"/>
  <c r="BK1741" i="9" s="1"/>
  <c r="BL1741" i="9"/>
  <c r="BG1828" i="9" l="1"/>
  <c r="BF1829" i="9" s="1"/>
  <c r="BH1829" i="9" s="1"/>
  <c r="BK1742" i="9" s="1"/>
  <c r="BL1742" i="9"/>
  <c r="BG1829" i="9" l="1"/>
  <c r="BF1830" i="9" s="1"/>
  <c r="BH1830" i="9" s="1"/>
  <c r="BK1743" i="9" s="1"/>
  <c r="BL1743" i="9"/>
  <c r="AS13" i="9" l="1"/>
  <c r="BG1830" i="9"/>
  <c r="BF1831" i="9" s="1"/>
  <c r="BH1831" i="9" s="1"/>
  <c r="BK1744" i="9" s="1"/>
  <c r="BL1744" i="9"/>
  <c r="BG1831" i="9" l="1"/>
  <c r="BF1832" i="9" s="1"/>
  <c r="BH1832" i="9" s="1"/>
  <c r="BK1745" i="9" s="1"/>
  <c r="BL1745" i="9"/>
  <c r="BG1832" i="9" l="1"/>
  <c r="BF1833" i="9" s="1"/>
  <c r="BH1833" i="9" s="1"/>
  <c r="BK1746" i="9" s="1"/>
  <c r="BL1746" i="9"/>
  <c r="BG1833" i="9" l="1"/>
  <c r="BF1834" i="9" s="1"/>
  <c r="BH1834" i="9" s="1"/>
  <c r="BK1747" i="9" s="1"/>
  <c r="BL1747" i="9"/>
  <c r="BG1834" i="9" l="1"/>
  <c r="BF1835" i="9" s="1"/>
  <c r="BH1835" i="9" s="1"/>
  <c r="BK1748" i="9" s="1"/>
  <c r="BL1748" i="9"/>
  <c r="BG1835" i="9" l="1"/>
  <c r="BF1836" i="9" s="1"/>
  <c r="BH1836" i="9" s="1"/>
  <c r="BK1749" i="9" s="1"/>
  <c r="BL1749" i="9"/>
  <c r="BG1836" i="9" l="1"/>
  <c r="BF1837" i="9" s="1"/>
  <c r="BH1837" i="9" s="1"/>
  <c r="BK1750" i="9" s="1"/>
  <c r="BL1750" i="9"/>
  <c r="BG1837" i="9" l="1"/>
  <c r="BF1838" i="9" s="1"/>
  <c r="BH1838" i="9" s="1"/>
  <c r="BK1751" i="9" s="1"/>
  <c r="BL1751" i="9"/>
  <c r="BG1838" i="9" l="1"/>
  <c r="BF1839" i="9" s="1"/>
  <c r="BH1839" i="9" s="1"/>
  <c r="BK1752" i="9" s="1"/>
  <c r="BL1752" i="9"/>
  <c r="BG1839" i="9" l="1"/>
  <c r="BF1840" i="9" s="1"/>
  <c r="BH1840" i="9" s="1"/>
  <c r="BK1753" i="9" s="1"/>
  <c r="BL1753" i="9"/>
  <c r="BG1840" i="9" l="1"/>
  <c r="BF1841" i="9" s="1"/>
  <c r="BH1841" i="9" s="1"/>
  <c r="BK1754" i="9" s="1"/>
  <c r="BL1754" i="9"/>
  <c r="BG1841" i="9" l="1"/>
  <c r="BF1842" i="9" s="1"/>
  <c r="BH1842" i="9" s="1"/>
  <c r="BK1755" i="9" s="1"/>
  <c r="BL1755" i="9"/>
  <c r="BG1842" i="9" l="1"/>
  <c r="BF1843" i="9" s="1"/>
  <c r="BH1843" i="9" s="1"/>
  <c r="BK1756" i="9" s="1"/>
  <c r="BL1756" i="9"/>
  <c r="BG1843" i="9" l="1"/>
  <c r="BF1844" i="9" s="1"/>
  <c r="BH1844" i="9" s="1"/>
  <c r="BK1757" i="9" s="1"/>
  <c r="BL1757" i="9"/>
  <c r="BG1844" i="9" l="1"/>
  <c r="BF1845" i="9" s="1"/>
  <c r="BH1845" i="9" s="1"/>
  <c r="BK1758" i="9" s="1"/>
  <c r="BL1758" i="9"/>
  <c r="BG1845" i="9" l="1"/>
  <c r="BF1846" i="9" s="1"/>
  <c r="BH1846" i="9" s="1"/>
  <c r="BK1759" i="9" s="1"/>
  <c r="BL1759" i="9"/>
  <c r="BG1846" i="9" l="1"/>
  <c r="BF1847" i="9" s="1"/>
  <c r="BH1847" i="9" s="1"/>
  <c r="BK1760" i="9" s="1"/>
  <c r="BL1760" i="9"/>
  <c r="BG1847" i="9" l="1"/>
  <c r="BF1848" i="9" s="1"/>
  <c r="BH1848" i="9" s="1"/>
  <c r="BK1761" i="9" s="1"/>
  <c r="BL1761" i="9"/>
  <c r="BG1848" i="9" l="1"/>
  <c r="BF1849" i="9" s="1"/>
  <c r="BH1849" i="9" s="1"/>
  <c r="BK1762" i="9" s="1"/>
  <c r="BL1762" i="9"/>
  <c r="BG1849" i="9" l="1"/>
  <c r="BF1850" i="9" s="1"/>
  <c r="BH1850" i="9" s="1"/>
  <c r="BK1763" i="9" s="1"/>
  <c r="BL1763" i="9"/>
  <c r="BG1850" i="9" l="1"/>
  <c r="BF1851" i="9" s="1"/>
  <c r="BH1851" i="9" s="1"/>
  <c r="BK1764" i="9" s="1"/>
  <c r="BL1764" i="9"/>
  <c r="BG1851" i="9" l="1"/>
  <c r="BF1852" i="9" s="1"/>
  <c r="BH1852" i="9" s="1"/>
  <c r="BK1765" i="9" s="1"/>
  <c r="BL1765" i="9"/>
  <c r="BG1852" i="9" l="1"/>
  <c r="BF1853" i="9" s="1"/>
  <c r="BH1853" i="9" s="1"/>
  <c r="BK1766" i="9" s="1"/>
  <c r="BL1766" i="9"/>
  <c r="BG1853" i="9" l="1"/>
  <c r="BF1854" i="9" s="1"/>
  <c r="BH1854" i="9" s="1"/>
  <c r="BK1767" i="9" s="1"/>
  <c r="BL1767" i="9"/>
  <c r="BG1854" i="9" l="1"/>
  <c r="BF1855" i="9" s="1"/>
  <c r="BH1855" i="9" s="1"/>
  <c r="BK1768" i="9" s="1"/>
  <c r="BL1768" i="9"/>
  <c r="BG1855" i="9" l="1"/>
  <c r="BF1856" i="9" s="1"/>
  <c r="BH1856" i="9" s="1"/>
  <c r="BK1769" i="9" s="1"/>
  <c r="BL1769" i="9"/>
  <c r="BG1856" i="9" l="1"/>
  <c r="BF1857" i="9" s="1"/>
  <c r="BH1857" i="9" s="1"/>
  <c r="BK1770" i="9" s="1"/>
  <c r="BL1770" i="9"/>
  <c r="BG1857" i="9" l="1"/>
  <c r="BF1858" i="9" s="1"/>
  <c r="BH1858" i="9" s="1"/>
  <c r="BK1771" i="9" s="1"/>
  <c r="BL1771" i="9"/>
  <c r="BG1858" i="9" l="1"/>
  <c r="BF1859" i="9" s="1"/>
  <c r="BH1859" i="9" s="1"/>
  <c r="BK1772" i="9" s="1"/>
  <c r="BL1772" i="9"/>
  <c r="BG1859" i="9" l="1"/>
  <c r="BF1860" i="9" s="1"/>
  <c r="BH1860" i="9" s="1"/>
  <c r="BK1773" i="9" s="1"/>
  <c r="BL1773" i="9"/>
  <c r="BG1860" i="9" l="1"/>
  <c r="BF1861" i="9" s="1"/>
  <c r="BH1861" i="9" s="1"/>
  <c r="BK1774" i="9" s="1"/>
  <c r="BL1774" i="9"/>
  <c r="BG1861" i="9" l="1"/>
  <c r="BF1862" i="9" s="1"/>
  <c r="BH1862" i="9" s="1"/>
  <c r="BK1775" i="9" s="1"/>
  <c r="BL1775" i="9"/>
  <c r="BG1862" i="9" l="1"/>
  <c r="BF1863" i="9" s="1"/>
  <c r="BH1863" i="9" s="1"/>
  <c r="BK1776" i="9" s="1"/>
  <c r="BL1776" i="9"/>
  <c r="BG1863" i="9" l="1"/>
  <c r="BF1864" i="9" s="1"/>
  <c r="BH1864" i="9" s="1"/>
  <c r="BK1777" i="9" s="1"/>
  <c r="BL1777" i="9"/>
  <c r="BG1864" i="9" l="1"/>
  <c r="BF1865" i="9" s="1"/>
  <c r="BH1865" i="9" s="1"/>
  <c r="BK1778" i="9" s="1"/>
  <c r="BL1778" i="9"/>
  <c r="BG1865" i="9" l="1"/>
  <c r="BF1866" i="9" s="1"/>
  <c r="BH1866" i="9" s="1"/>
  <c r="BK1779" i="9" s="1"/>
  <c r="BL1779" i="9"/>
  <c r="BG1866" i="9" l="1"/>
  <c r="BF1867" i="9" s="1"/>
  <c r="BH1867" i="9" s="1"/>
  <c r="BK1780" i="9" s="1"/>
  <c r="BL1780" i="9"/>
  <c r="BG1867" i="9" l="1"/>
  <c r="BF1868" i="9" s="1"/>
  <c r="BH1868" i="9" s="1"/>
  <c r="BK1781" i="9" s="1"/>
  <c r="BL1781" i="9"/>
  <c r="BG1868" i="9" l="1"/>
  <c r="BF1869" i="9" s="1"/>
  <c r="BH1869" i="9" s="1"/>
  <c r="BK1782" i="9" s="1"/>
  <c r="BL1782" i="9"/>
  <c r="BG1869" i="9" l="1"/>
  <c r="BF1870" i="9" s="1"/>
  <c r="BH1870" i="9" s="1"/>
  <c r="BK1783" i="9" s="1"/>
  <c r="BL1783" i="9"/>
  <c r="BG1870" i="9" l="1"/>
  <c r="BF1871" i="9" s="1"/>
  <c r="BH1871" i="9" s="1"/>
  <c r="BK1784" i="9" s="1"/>
  <c r="BL1784" i="9"/>
  <c r="BG1871" i="9" l="1"/>
  <c r="BF1872" i="9" s="1"/>
  <c r="BH1872" i="9" s="1"/>
  <c r="BK1785" i="9" s="1"/>
  <c r="BL1785" i="9"/>
  <c r="BG1872" i="9" l="1"/>
  <c r="BF1873" i="9" s="1"/>
  <c r="BH1873" i="9" s="1"/>
  <c r="BK1786" i="9" s="1"/>
  <c r="BL1786" i="9"/>
  <c r="BG1873" i="9" l="1"/>
  <c r="BF1874" i="9" s="1"/>
  <c r="BH1874" i="9" s="1"/>
  <c r="BK1787" i="9" s="1"/>
  <c r="BL1787" i="9"/>
  <c r="BG1874" i="9" l="1"/>
  <c r="BF1875" i="9" s="1"/>
  <c r="BH1875" i="9" s="1"/>
  <c r="BK1788" i="9" s="1"/>
  <c r="BL1788" i="9"/>
  <c r="BG1875" i="9" l="1"/>
  <c r="BF1876" i="9" s="1"/>
  <c r="BH1876" i="9" s="1"/>
  <c r="BK1789" i="9" s="1"/>
  <c r="BL1789" i="9"/>
  <c r="BG1876" i="9" l="1"/>
  <c r="BF1877" i="9" s="1"/>
  <c r="BH1877" i="9" s="1"/>
  <c r="BK1790" i="9" s="1"/>
  <c r="BL1790" i="9"/>
  <c r="BG1877" i="9" l="1"/>
  <c r="BF1878" i="9" s="1"/>
  <c r="BH1878" i="9" s="1"/>
  <c r="BK1791" i="9" s="1"/>
  <c r="BL1791" i="9"/>
  <c r="BG1878" i="9" l="1"/>
  <c r="BF1879" i="9" s="1"/>
  <c r="BH1879" i="9" s="1"/>
  <c r="BK1792" i="9" s="1"/>
  <c r="BL1792" i="9"/>
  <c r="BG1879" i="9" l="1"/>
  <c r="BF1880" i="9" s="1"/>
  <c r="BH1880" i="9" s="1"/>
  <c r="BK1793" i="9" s="1"/>
  <c r="BL1793" i="9"/>
  <c r="BG1880" i="9" l="1"/>
  <c r="BF1881" i="9" s="1"/>
  <c r="BH1881" i="9" s="1"/>
  <c r="BK1794" i="9" s="1"/>
  <c r="BL1794" i="9"/>
  <c r="BG1881" i="9" l="1"/>
  <c r="BF1882" i="9" s="1"/>
  <c r="BH1882" i="9" s="1"/>
  <c r="BK1795" i="9" s="1"/>
  <c r="BL1795" i="9"/>
  <c r="BG1882" i="9" l="1"/>
  <c r="BF1883" i="9" s="1"/>
  <c r="BH1883" i="9" s="1"/>
  <c r="BK1796" i="9" s="1"/>
  <c r="BL1796" i="9"/>
  <c r="BG1883" i="9" l="1"/>
  <c r="BF1884" i="9" s="1"/>
  <c r="BH1884" i="9" s="1"/>
  <c r="BK1797" i="9" s="1"/>
  <c r="BL1797" i="9"/>
  <c r="BG1884" i="9" l="1"/>
  <c r="BF1885" i="9" s="1"/>
  <c r="BH1885" i="9" s="1"/>
  <c r="BK1798" i="9" s="1"/>
  <c r="BL1798" i="9"/>
  <c r="BG1885" i="9" l="1"/>
  <c r="BF1886" i="9" s="1"/>
  <c r="BH1886" i="9" s="1"/>
  <c r="BK1799" i="9" s="1"/>
  <c r="BL1799" i="9"/>
  <c r="BG1886" i="9" l="1"/>
  <c r="BF1887" i="9" s="1"/>
  <c r="BH1887" i="9" s="1"/>
  <c r="BK1800" i="9" s="1"/>
  <c r="BL1800" i="9"/>
  <c r="BG1887" i="9" l="1"/>
  <c r="BF1888" i="9" s="1"/>
  <c r="BH1888" i="9" s="1"/>
  <c r="BK1801" i="9" s="1"/>
  <c r="BL1801" i="9"/>
  <c r="BG1888" i="9" l="1"/>
  <c r="BF1889" i="9" s="1"/>
  <c r="BH1889" i="9" s="1"/>
  <c r="BK1802" i="9" s="1"/>
  <c r="BL1802" i="9"/>
  <c r="BG1889" i="9" l="1"/>
  <c r="BF1890" i="9" s="1"/>
  <c r="BH1890" i="9" s="1"/>
  <c r="BK1803" i="9" s="1"/>
  <c r="BL1803" i="9"/>
  <c r="BG1890" i="9" l="1"/>
  <c r="BF1891" i="9" s="1"/>
  <c r="BH1891" i="9" s="1"/>
  <c r="BK1804" i="9" s="1"/>
  <c r="BL1804" i="9"/>
  <c r="BG1891" i="9" l="1"/>
  <c r="BF1892" i="9" s="1"/>
  <c r="BH1892" i="9" s="1"/>
  <c r="BK1805" i="9" s="1"/>
  <c r="BL1805" i="9"/>
  <c r="BG1892" i="9" l="1"/>
  <c r="BF1893" i="9" s="1"/>
  <c r="BH1893" i="9" s="1"/>
  <c r="BK1806" i="9" s="1"/>
  <c r="BL1806" i="9"/>
  <c r="BG1893" i="9" l="1"/>
  <c r="BF1894" i="9" s="1"/>
  <c r="BH1894" i="9" s="1"/>
  <c r="BK1807" i="9" s="1"/>
  <c r="BL1807" i="9"/>
  <c r="BG1894" i="9" l="1"/>
  <c r="BF1895" i="9" s="1"/>
  <c r="BH1895" i="9" s="1"/>
  <c r="BK1808" i="9" s="1"/>
  <c r="BL1808" i="9"/>
  <c r="BG1895" i="9" l="1"/>
  <c r="BF1896" i="9" s="1"/>
  <c r="BH1896" i="9" s="1"/>
  <c r="BK1809" i="9" s="1"/>
  <c r="BL1809" i="9"/>
  <c r="BG1896" i="9" l="1"/>
  <c r="BF1897" i="9" s="1"/>
  <c r="BH1897" i="9" s="1"/>
  <c r="BK1810" i="9" s="1"/>
  <c r="BL1810" i="9"/>
  <c r="BG1897" i="9" l="1"/>
  <c r="BF1898" i="9" s="1"/>
  <c r="BH1898" i="9" s="1"/>
  <c r="BK1811" i="9" s="1"/>
  <c r="BL1811" i="9"/>
  <c r="BG1898" i="9" l="1"/>
  <c r="BF1899" i="9" s="1"/>
  <c r="BH1899" i="9" s="1"/>
  <c r="BK1812" i="9" s="1"/>
  <c r="BL1812" i="9"/>
  <c r="BG1899" i="9" l="1"/>
  <c r="BF1900" i="9" s="1"/>
  <c r="BH1900" i="9" s="1"/>
  <c r="BK1813" i="9" s="1"/>
  <c r="BL1813" i="9"/>
  <c r="BG1900" i="9" l="1"/>
  <c r="BF1901" i="9" s="1"/>
  <c r="BH1901" i="9" s="1"/>
  <c r="BK1814" i="9" s="1"/>
  <c r="BL1814" i="9"/>
  <c r="BG1901" i="9" l="1"/>
  <c r="BF1902" i="9" s="1"/>
  <c r="BH1902" i="9" s="1"/>
  <c r="BK1815" i="9" s="1"/>
  <c r="BL1815" i="9"/>
  <c r="BG1902" i="9" l="1"/>
  <c r="BF1903" i="9" s="1"/>
  <c r="BH1903" i="9" s="1"/>
  <c r="BK1816" i="9" s="1"/>
  <c r="BL1816" i="9"/>
  <c r="BG1903" i="9" l="1"/>
  <c r="BF1904" i="9" s="1"/>
  <c r="BH1904" i="9" s="1"/>
  <c r="BK1817" i="9" s="1"/>
  <c r="R34" i="1"/>
  <c r="BL1817" i="9"/>
  <c r="T34" i="1" l="1"/>
  <c r="V34" i="1" s="1"/>
  <c r="AA34" i="1" s="1"/>
  <c r="BG1904" i="9"/>
  <c r="BF1905" i="9" s="1"/>
  <c r="BH1905" i="9" s="1"/>
  <c r="BK1818" i="9" s="1"/>
  <c r="BL1818" i="9"/>
  <c r="AF34" i="1" l="1"/>
  <c r="Y34" i="1"/>
  <c r="BG1905" i="9"/>
  <c r="BF1906" i="9" s="1"/>
  <c r="BH1906" i="9" s="1"/>
  <c r="BK1819" i="9" s="1"/>
  <c r="BL1819" i="9"/>
  <c r="AJ34" i="1" l="1"/>
  <c r="AD34" i="1"/>
  <c r="BG1906" i="9"/>
  <c r="BF1907" i="9" s="1"/>
  <c r="BH1907" i="9" s="1"/>
  <c r="BK1820" i="9" s="1"/>
  <c r="BL1820" i="9"/>
  <c r="BG1907" i="9" l="1"/>
  <c r="BF1908" i="9" s="1"/>
  <c r="BH1908" i="9" s="1"/>
  <c r="BK1821" i="9" s="1"/>
  <c r="BL1821" i="9"/>
  <c r="BG1908" i="9" l="1"/>
  <c r="BF1909" i="9" s="1"/>
  <c r="BH1909" i="9" s="1"/>
  <c r="BK1822" i="9" s="1"/>
  <c r="BL1822" i="9"/>
  <c r="BG1909" i="9" l="1"/>
  <c r="BF1910" i="9" s="1"/>
  <c r="BH1910" i="9" s="1"/>
  <c r="BK1823" i="9" s="1"/>
  <c r="BL1823" i="9"/>
  <c r="BG1910" i="9" l="1"/>
  <c r="BF1911" i="9" s="1"/>
  <c r="BH1911" i="9" s="1"/>
  <c r="BK1824" i="9" s="1"/>
  <c r="BL1824" i="9"/>
  <c r="BG1911" i="9" l="1"/>
  <c r="BF1912" i="9" s="1"/>
  <c r="BH1912" i="9" s="1"/>
  <c r="BK1825" i="9" s="1"/>
  <c r="BL1825" i="9"/>
  <c r="BG1912" i="9" l="1"/>
  <c r="BF1913" i="9" s="1"/>
  <c r="BH1913" i="9" s="1"/>
  <c r="BK1826" i="9" s="1"/>
  <c r="BL1826" i="9"/>
  <c r="BG1913" i="9" l="1"/>
  <c r="BF1914" i="9" s="1"/>
  <c r="BH1914" i="9" s="1"/>
  <c r="BK1827" i="9" s="1"/>
  <c r="BL1827" i="9"/>
  <c r="BG1914" i="9" l="1"/>
  <c r="BF1915" i="9" s="1"/>
  <c r="BH1915" i="9" s="1"/>
  <c r="BK1828" i="9" s="1"/>
  <c r="BL1828" i="9"/>
  <c r="BG1915" i="9" l="1"/>
  <c r="BF1916" i="9" s="1"/>
  <c r="BH1916" i="9" s="1"/>
  <c r="BK1829" i="9" s="1"/>
  <c r="BL1829" i="9"/>
  <c r="BG1916" i="9" l="1"/>
  <c r="BF1917" i="9" s="1"/>
  <c r="BH1917" i="9" s="1"/>
  <c r="BK1830" i="9" s="1"/>
  <c r="BL1830" i="9"/>
  <c r="BG1917" i="9" l="1"/>
  <c r="BF1918" i="9" s="1"/>
  <c r="BH1918" i="9" s="1"/>
  <c r="BK1831" i="9" s="1"/>
  <c r="BL1831" i="9"/>
  <c r="BG1918" i="9" l="1"/>
  <c r="BF1919" i="9" s="1"/>
  <c r="BH1919" i="9" s="1"/>
  <c r="BK1832" i="9" s="1"/>
  <c r="BL1832" i="9"/>
  <c r="BG1919" i="9" l="1"/>
  <c r="BF1920" i="9" s="1"/>
  <c r="BH1920" i="9" s="1"/>
  <c r="BK1833" i="9" s="1"/>
  <c r="BL1833" i="9"/>
  <c r="BG1920" i="9" l="1"/>
  <c r="BF1921" i="9" s="1"/>
  <c r="BH1921" i="9" s="1"/>
  <c r="BK1834" i="9" s="1"/>
  <c r="BL1834" i="9"/>
  <c r="BG1921" i="9" l="1"/>
  <c r="BF1922" i="9" s="1"/>
  <c r="BH1922" i="9" s="1"/>
  <c r="BK1835" i="9" s="1"/>
  <c r="BL1835" i="9"/>
  <c r="BG1922" i="9" l="1"/>
  <c r="BF1923" i="9" s="1"/>
  <c r="BH1923" i="9" s="1"/>
  <c r="BK1836" i="9" s="1"/>
  <c r="BL1836" i="9"/>
  <c r="BG1923" i="9" l="1"/>
  <c r="BF1924" i="9" s="1"/>
  <c r="BH1924" i="9" s="1"/>
  <c r="BK1837" i="9" s="1"/>
  <c r="BL1837" i="9"/>
  <c r="BG1924" i="9" l="1"/>
  <c r="BF1925" i="9" s="1"/>
  <c r="BH1925" i="9" s="1"/>
  <c r="BK1838" i="9" s="1"/>
  <c r="BL1838" i="9"/>
  <c r="BG1925" i="9" l="1"/>
  <c r="BF1926" i="9" s="1"/>
  <c r="BH1926" i="9" s="1"/>
  <c r="BK1839" i="9" s="1"/>
  <c r="BL1839" i="9"/>
  <c r="BG1926" i="9" l="1"/>
  <c r="BF1927" i="9" s="1"/>
  <c r="BH1927" i="9" s="1"/>
  <c r="BK1840" i="9" s="1"/>
  <c r="BL1840" i="9"/>
  <c r="BG1927" i="9" l="1"/>
  <c r="BF1928" i="9" s="1"/>
  <c r="BH1928" i="9" s="1"/>
  <c r="BK1841" i="9" s="1"/>
  <c r="BL1841" i="9"/>
  <c r="BG1928" i="9" l="1"/>
  <c r="BF1929" i="9" s="1"/>
  <c r="BH1929" i="9" s="1"/>
  <c r="BK1842" i="9" s="1"/>
  <c r="BL1842" i="9"/>
  <c r="BG1929" i="9" l="1"/>
  <c r="BF1930" i="9" s="1"/>
  <c r="BH1930" i="9" s="1"/>
  <c r="BK1843" i="9" s="1"/>
  <c r="BL1843" i="9"/>
  <c r="BG1930" i="9" l="1"/>
  <c r="BF1931" i="9" s="1"/>
  <c r="BH1931" i="9" s="1"/>
  <c r="BK1844" i="9" s="1"/>
  <c r="BL1844" i="9"/>
  <c r="BG1931" i="9" l="1"/>
  <c r="BF1932" i="9" s="1"/>
  <c r="BH1932" i="9" s="1"/>
  <c r="BK1845" i="9" s="1"/>
  <c r="BL1845" i="9"/>
  <c r="BG1932" i="9" l="1"/>
  <c r="BF1933" i="9" s="1"/>
  <c r="BH1933" i="9" s="1"/>
  <c r="BK1846" i="9" s="1"/>
  <c r="BL1846" i="9"/>
  <c r="BG1933" i="9" l="1"/>
  <c r="BF1934" i="9" s="1"/>
  <c r="BH1934" i="9" s="1"/>
  <c r="BK1847" i="9" s="1"/>
  <c r="BL1847" i="9"/>
  <c r="BG1934" i="9" l="1"/>
  <c r="BF1935" i="9" s="1"/>
  <c r="BH1935" i="9" s="1"/>
  <c r="BK1848" i="9" s="1"/>
  <c r="BL1848" i="9"/>
  <c r="BG1935" i="9" l="1"/>
  <c r="BF1936" i="9" s="1"/>
  <c r="BH1936" i="9" s="1"/>
  <c r="BK1849" i="9" s="1"/>
  <c r="BL1849" i="9"/>
  <c r="BG1936" i="9" l="1"/>
  <c r="BF1937" i="9" s="1"/>
  <c r="BH1937" i="9" s="1"/>
  <c r="BK1850" i="9" s="1"/>
  <c r="BL1850" i="9"/>
  <c r="BG1937" i="9" l="1"/>
  <c r="BF1938" i="9" s="1"/>
  <c r="BH1938" i="9" s="1"/>
  <c r="BK1851" i="9" s="1"/>
  <c r="BL1851" i="9"/>
  <c r="BG1938" i="9" l="1"/>
  <c r="BF1939" i="9" s="1"/>
  <c r="BH1939" i="9" s="1"/>
  <c r="BK1852" i="9" s="1"/>
  <c r="BL1852" i="9"/>
  <c r="BG1939" i="9" l="1"/>
  <c r="BF1940" i="9" s="1"/>
  <c r="BH1940" i="9" s="1"/>
  <c r="BK1853" i="9" s="1"/>
  <c r="BL1853" i="9"/>
  <c r="BG1940" i="9" l="1"/>
  <c r="BF1941" i="9" s="1"/>
  <c r="BH1941" i="9" s="1"/>
  <c r="BK1854" i="9" s="1"/>
  <c r="BL1854" i="9"/>
  <c r="BG1941" i="9" l="1"/>
  <c r="BF1942" i="9" s="1"/>
  <c r="BH1942" i="9" s="1"/>
  <c r="BK1855" i="9" s="1"/>
  <c r="BL1855" i="9"/>
  <c r="BG1942" i="9" l="1"/>
  <c r="BF1943" i="9" s="1"/>
  <c r="BH1943" i="9" s="1"/>
  <c r="BK1856" i="9" s="1"/>
  <c r="BL1856" i="9"/>
  <c r="BG1943" i="9" l="1"/>
  <c r="BF1944" i="9" s="1"/>
  <c r="BH1944" i="9" s="1"/>
  <c r="BK1857" i="9" s="1"/>
  <c r="BL1857" i="9"/>
  <c r="BG1944" i="9" l="1"/>
  <c r="BF1945" i="9" s="1"/>
  <c r="BH1945" i="9" s="1"/>
  <c r="BK1858" i="9" s="1"/>
  <c r="BL1858" i="9"/>
  <c r="BG1945" i="9" l="1"/>
  <c r="BF1946" i="9" s="1"/>
  <c r="BH1946" i="9" s="1"/>
  <c r="BK1859" i="9" s="1"/>
  <c r="BL1859" i="9"/>
  <c r="BG1946" i="9" l="1"/>
  <c r="BF1947" i="9" s="1"/>
  <c r="BH1947" i="9" s="1"/>
  <c r="BK1860" i="9" s="1"/>
  <c r="BL1860" i="9"/>
  <c r="BG1947" i="9" l="1"/>
  <c r="BF1948" i="9" s="1"/>
  <c r="BH1948" i="9" s="1"/>
  <c r="BK1861" i="9" s="1"/>
  <c r="BL1861" i="9"/>
  <c r="BG1948" i="9" l="1"/>
  <c r="BF1949" i="9" s="1"/>
  <c r="BH1949" i="9" s="1"/>
  <c r="BK1862" i="9" s="1"/>
  <c r="BL1862" i="9"/>
  <c r="BG1949" i="9" l="1"/>
  <c r="BF1950" i="9" s="1"/>
  <c r="BH1950" i="9" s="1"/>
  <c r="BK1863" i="9" s="1"/>
  <c r="BL1863" i="9"/>
  <c r="BG1950" i="9" l="1"/>
  <c r="BF1951" i="9" s="1"/>
  <c r="BH1951" i="9" s="1"/>
  <c r="BK1864" i="9" s="1"/>
  <c r="BL1864" i="9"/>
  <c r="BG1951" i="9" l="1"/>
  <c r="BF1952" i="9" s="1"/>
  <c r="BH1952" i="9" s="1"/>
  <c r="BK1865" i="9" s="1"/>
  <c r="BL1865" i="9"/>
  <c r="BG1952" i="9" l="1"/>
  <c r="BF1953" i="9" s="1"/>
  <c r="BH1953" i="9" s="1"/>
  <c r="BK1866" i="9" s="1"/>
  <c r="BL1866" i="9"/>
  <c r="BG1953" i="9" l="1"/>
  <c r="BF1954" i="9" s="1"/>
  <c r="BH1954" i="9" s="1"/>
  <c r="BK1867" i="9" s="1"/>
  <c r="BL1867" i="9"/>
  <c r="BG1954" i="9" l="1"/>
  <c r="BF1955" i="9" s="1"/>
  <c r="BH1955" i="9" s="1"/>
  <c r="BK1868" i="9" s="1"/>
  <c r="BL1868" i="9"/>
  <c r="BG1955" i="9" l="1"/>
  <c r="BF1956" i="9" s="1"/>
  <c r="BH1956" i="9" s="1"/>
  <c r="BK1869" i="9" s="1"/>
  <c r="BL1869" i="9"/>
  <c r="BG1956" i="9" l="1"/>
  <c r="BF1957" i="9" s="1"/>
  <c r="BH1957" i="9" s="1"/>
  <c r="BK1870" i="9" s="1"/>
  <c r="BL1870" i="9"/>
  <c r="BG1957" i="9" l="1"/>
  <c r="BF1958" i="9" s="1"/>
  <c r="BH1958" i="9" s="1"/>
  <c r="BK1871" i="9" s="1"/>
  <c r="BL1871" i="9"/>
  <c r="BG1958" i="9" l="1"/>
  <c r="BF1959" i="9" s="1"/>
  <c r="BH1959" i="9" s="1"/>
  <c r="BK1872" i="9" s="1"/>
  <c r="BL1872" i="9"/>
  <c r="BG1959" i="9" l="1"/>
  <c r="BF1960" i="9" s="1"/>
  <c r="BH1960" i="9" s="1"/>
  <c r="BK1873" i="9" s="1"/>
  <c r="BL1873" i="9"/>
  <c r="BG1960" i="9" l="1"/>
  <c r="BF1961" i="9" s="1"/>
  <c r="BH1961" i="9" s="1"/>
  <c r="BK1874" i="9" s="1"/>
  <c r="BL1874" i="9"/>
  <c r="BG1961" i="9" l="1"/>
  <c r="BF1962" i="9" s="1"/>
  <c r="BH1962" i="9" s="1"/>
  <c r="BK1875" i="9" s="1"/>
  <c r="BL1875" i="9"/>
  <c r="BG1962" i="9" l="1"/>
  <c r="BF1963" i="9" s="1"/>
  <c r="BH1963" i="9" s="1"/>
  <c r="BK1876" i="9" l="1"/>
  <c r="BG1963" i="9"/>
  <c r="BF1964" i="9" s="1"/>
  <c r="BH1964" i="9" s="1"/>
  <c r="BK1877" i="9" s="1"/>
  <c r="BL1877" i="9"/>
  <c r="BL1876" i="9"/>
  <c r="BG1964" i="9" l="1"/>
  <c r="BF1965" i="9" s="1"/>
  <c r="BH1965" i="9" s="1"/>
  <c r="BK1878" i="9" s="1"/>
  <c r="BL1878" i="9"/>
  <c r="BG1965" i="9" l="1"/>
  <c r="BF1966" i="9" s="1"/>
  <c r="BH1966" i="9" s="1"/>
  <c r="BK1879" i="9" s="1"/>
  <c r="BL1879" i="9"/>
  <c r="BG1966" i="9" l="1"/>
  <c r="BF1967" i="9" s="1"/>
  <c r="BH1967" i="9" s="1"/>
  <c r="BK1880" i="9" s="1"/>
  <c r="BL1880" i="9"/>
  <c r="BG1967" i="9" l="1"/>
  <c r="BF1968" i="9" s="1"/>
  <c r="BH1968" i="9" s="1"/>
  <c r="BK1881" i="9" s="1"/>
  <c r="BL1881" i="9"/>
  <c r="BG1968" i="9" l="1"/>
  <c r="BF1969" i="9" s="1"/>
  <c r="BH1969" i="9" s="1"/>
  <c r="BK1882" i="9" s="1"/>
  <c r="BL1882" i="9"/>
  <c r="BG1969" i="9" l="1"/>
  <c r="BF1970" i="9" s="1"/>
  <c r="BH1970" i="9" s="1"/>
  <c r="BK1883" i="9" s="1"/>
  <c r="BL1883" i="9"/>
  <c r="BG1970" i="9" l="1"/>
  <c r="BF1971" i="9" s="1"/>
  <c r="BH1971" i="9" s="1"/>
  <c r="BK1884" i="9" s="1"/>
  <c r="BL1884" i="9"/>
  <c r="BG1971" i="9" l="1"/>
  <c r="BF1972" i="9" s="1"/>
  <c r="BH1972" i="9" s="1"/>
  <c r="BK1885" i="9" s="1"/>
  <c r="BL1885" i="9"/>
  <c r="BG1972" i="9" l="1"/>
  <c r="BF1973" i="9" s="1"/>
  <c r="BH1973" i="9" s="1"/>
  <c r="BK1886" i="9" s="1"/>
  <c r="BL1886" i="9"/>
  <c r="BG1973" i="9" l="1"/>
  <c r="BF1974" i="9" s="1"/>
  <c r="BH1974" i="9" s="1"/>
  <c r="BK1887" i="9" s="1"/>
  <c r="BL1887" i="9"/>
  <c r="BG1974" i="9" l="1"/>
  <c r="BF1975" i="9" s="1"/>
  <c r="BH1975" i="9" s="1"/>
  <c r="BK1888" i="9" s="1"/>
  <c r="BL1888" i="9"/>
  <c r="BG1975" i="9" l="1"/>
  <c r="BF1976" i="9" s="1"/>
  <c r="BH1976" i="9" s="1"/>
  <c r="BK1889" i="9" s="1"/>
  <c r="BL1889" i="9"/>
  <c r="BG1976" i="9" l="1"/>
  <c r="BF1977" i="9" s="1"/>
  <c r="BH1977" i="9" s="1"/>
  <c r="BK1890" i="9" s="1"/>
  <c r="BL1890" i="9"/>
  <c r="BG1977" i="9" l="1"/>
  <c r="BF1978" i="9" s="1"/>
  <c r="BH1978" i="9" s="1"/>
  <c r="BK1891" i="9" s="1"/>
  <c r="BL1891" i="9"/>
  <c r="BG1978" i="9" l="1"/>
  <c r="BF1979" i="9" s="1"/>
  <c r="BH1979" i="9" s="1"/>
  <c r="BK1892" i="9" s="1"/>
  <c r="BL1892" i="9"/>
  <c r="BG1979" i="9" l="1"/>
  <c r="BF1980" i="9" s="1"/>
  <c r="BH1980" i="9" s="1"/>
  <c r="BK1893" i="9" s="1"/>
  <c r="BL1893" i="9"/>
  <c r="BG1980" i="9" l="1"/>
  <c r="BF1981" i="9" s="1"/>
  <c r="BH1981" i="9" s="1"/>
  <c r="BK1894" i="9" s="1"/>
  <c r="BL1894" i="9"/>
  <c r="BG1981" i="9" l="1"/>
  <c r="BF1982" i="9" s="1"/>
  <c r="BH1982" i="9" s="1"/>
  <c r="BK1895" i="9" s="1"/>
  <c r="BL1895" i="9"/>
  <c r="BG1982" i="9" l="1"/>
  <c r="BF1983" i="9" s="1"/>
  <c r="BH1983" i="9" s="1"/>
  <c r="BK1896" i="9" s="1"/>
  <c r="BL1896" i="9"/>
  <c r="BG1983" i="9" l="1"/>
  <c r="BF1984" i="9" s="1"/>
  <c r="BH1984" i="9" s="1"/>
  <c r="BK1897" i="9" s="1"/>
  <c r="BL1897" i="9"/>
  <c r="BG1984" i="9" l="1"/>
  <c r="BF1985" i="9" s="1"/>
  <c r="BH1985" i="9" s="1"/>
  <c r="BK1898" i="9" s="1"/>
  <c r="BL1898" i="9"/>
  <c r="BG1985" i="9" l="1"/>
  <c r="BF1986" i="9" s="1"/>
  <c r="BH1986" i="9" s="1"/>
  <c r="BK1899" i="9" s="1"/>
  <c r="BL1899" i="9"/>
  <c r="BG1986" i="9" l="1"/>
  <c r="BF1987" i="9" s="1"/>
  <c r="BH1987" i="9" s="1"/>
  <c r="BK1900" i="9" s="1"/>
  <c r="BL1900" i="9"/>
  <c r="BG1987" i="9" l="1"/>
  <c r="BF1988" i="9" s="1"/>
  <c r="BH1988" i="9" s="1"/>
  <c r="BK1901" i="9" s="1"/>
  <c r="BL1901" i="9"/>
  <c r="BG1988" i="9" l="1"/>
  <c r="BF1989" i="9" s="1"/>
  <c r="BH1989" i="9" s="1"/>
  <c r="BK1902" i="9" s="1"/>
  <c r="BL1902" i="9"/>
  <c r="BG1989" i="9" l="1"/>
  <c r="BF1990" i="9" s="1"/>
  <c r="BH1990" i="9" s="1"/>
  <c r="BK1903" i="9" s="1"/>
  <c r="BL1903" i="9"/>
  <c r="BG1990" i="9" l="1"/>
  <c r="BF1991" i="9" s="1"/>
  <c r="BH1991" i="9" s="1"/>
  <c r="BK1904" i="9" s="1"/>
  <c r="BL1904" i="9"/>
  <c r="BG1991" i="9" l="1"/>
  <c r="BF1992" i="9" s="1"/>
  <c r="BH1992" i="9" s="1"/>
  <c r="BK1905" i="9" s="1"/>
  <c r="BL1905" i="9"/>
  <c r="BG1992" i="9" l="1"/>
  <c r="BF1993" i="9" s="1"/>
  <c r="BH1993" i="9" s="1"/>
  <c r="BK1906" i="9" s="1"/>
  <c r="BL1906" i="9"/>
  <c r="BG1993" i="9" l="1"/>
  <c r="BF1994" i="9" s="1"/>
  <c r="BH1994" i="9" s="1"/>
  <c r="BK1907" i="9" s="1"/>
  <c r="BL1907" i="9"/>
  <c r="BG1994" i="9" l="1"/>
  <c r="BF1995" i="9" s="1"/>
  <c r="BH1995" i="9" s="1"/>
  <c r="BK1908" i="9" s="1"/>
  <c r="R35" i="1"/>
  <c r="BL1908" i="9"/>
  <c r="T35" i="1" l="1"/>
  <c r="V35" i="1" s="1"/>
  <c r="AA35" i="1" s="1"/>
  <c r="BG1995" i="9"/>
  <c r="BF1996" i="9" s="1"/>
  <c r="BH1996" i="9" s="1"/>
  <c r="BK1909" i="9" s="1"/>
  <c r="BL1909" i="9"/>
  <c r="AF35" i="1" l="1"/>
  <c r="Y35" i="1"/>
  <c r="BG1996" i="9"/>
  <c r="BF1997" i="9" s="1"/>
  <c r="BH1997" i="9" s="1"/>
  <c r="BK1910" i="9" s="1"/>
  <c r="BL1910" i="9"/>
  <c r="AJ35" i="1" l="1"/>
  <c r="AD35" i="1"/>
  <c r="BG1997" i="9"/>
  <c r="BF1998" i="9" s="1"/>
  <c r="BH1998" i="9" s="1"/>
  <c r="BK1911" i="9" s="1"/>
  <c r="BL1911" i="9"/>
  <c r="BG1998" i="9" l="1"/>
  <c r="BF1999" i="9" s="1"/>
  <c r="BH1999" i="9" s="1"/>
  <c r="BK1912" i="9" s="1"/>
  <c r="BL1912" i="9"/>
  <c r="BG1999" i="9" l="1"/>
  <c r="BF2000" i="9" s="1"/>
  <c r="BH2000" i="9" s="1"/>
  <c r="BK1913" i="9" s="1"/>
  <c r="BL1913" i="9"/>
  <c r="BG2000" i="9" l="1"/>
  <c r="BF2001" i="9" s="1"/>
  <c r="BH2001" i="9" s="1"/>
  <c r="BK1914" i="9" s="1"/>
  <c r="BL1914" i="9"/>
  <c r="BG2001" i="9" l="1"/>
  <c r="BF2002" i="9" s="1"/>
  <c r="BH2002" i="9" s="1"/>
  <c r="BK1915" i="9" s="1"/>
  <c r="BL1915" i="9"/>
  <c r="BG2002" i="9" l="1"/>
  <c r="BF2003" i="9" s="1"/>
  <c r="BH2003" i="9" s="1"/>
  <c r="BK1916" i="9" s="1"/>
  <c r="BL1916" i="9"/>
  <c r="BG2003" i="9" l="1"/>
  <c r="BF2004" i="9" s="1"/>
  <c r="BH2004" i="9" s="1"/>
  <c r="BK1917" i="9" s="1"/>
  <c r="BL1917" i="9"/>
  <c r="BG2004" i="9" l="1"/>
  <c r="BF2005" i="9" s="1"/>
  <c r="BH2005" i="9" s="1"/>
  <c r="BK1918" i="9" s="1"/>
  <c r="BL1918" i="9"/>
  <c r="BG2005" i="9" l="1"/>
  <c r="BF2006" i="9" s="1"/>
  <c r="BH2006" i="9" s="1"/>
  <c r="BK1919" i="9" s="1"/>
  <c r="BL1919" i="9"/>
  <c r="BG2006" i="9" l="1"/>
  <c r="BF2007" i="9" s="1"/>
  <c r="BH2007" i="9" s="1"/>
  <c r="BK1920" i="9" s="1"/>
  <c r="BL1920" i="9"/>
  <c r="BG2007" i="9" l="1"/>
  <c r="BF2008" i="9" s="1"/>
  <c r="BH2008" i="9" s="1"/>
  <c r="BK1921" i="9" s="1"/>
  <c r="BL1921" i="9"/>
  <c r="BG2008" i="9" l="1"/>
  <c r="BF2009" i="9" s="1"/>
  <c r="BH2009" i="9" s="1"/>
  <c r="BK1922" i="9" s="1"/>
  <c r="BL1922" i="9"/>
  <c r="BG2009" i="9" l="1"/>
  <c r="BF2010" i="9" s="1"/>
  <c r="BH2010" i="9" s="1"/>
  <c r="BK1923" i="9" s="1"/>
  <c r="BL1923" i="9"/>
  <c r="BG2010" i="9" l="1"/>
  <c r="BF2011" i="9" s="1"/>
  <c r="BH2011" i="9" s="1"/>
  <c r="BK1924" i="9" s="1"/>
  <c r="BL1924" i="9"/>
  <c r="BG2011" i="9" l="1"/>
  <c r="BF2012" i="9" s="1"/>
  <c r="BH2012" i="9" s="1"/>
  <c r="BK1925" i="9" s="1"/>
  <c r="BL1925" i="9"/>
  <c r="BG2012" i="9" l="1"/>
  <c r="BF2013" i="9" s="1"/>
  <c r="BH2013" i="9" s="1"/>
  <c r="BK1926" i="9" s="1"/>
  <c r="BL1926" i="9"/>
  <c r="BG2013" i="9" l="1"/>
  <c r="BF2014" i="9" s="1"/>
  <c r="BH2014" i="9" s="1"/>
  <c r="BK1927" i="9" s="1"/>
  <c r="BL1927" i="9"/>
  <c r="BG2014" i="9" l="1"/>
  <c r="BF2015" i="9" s="1"/>
  <c r="BH2015" i="9" s="1"/>
  <c r="BK1928" i="9" s="1"/>
  <c r="BL1928" i="9"/>
  <c r="BG2015" i="9" l="1"/>
  <c r="BF2016" i="9" s="1"/>
  <c r="BH2016" i="9" s="1"/>
  <c r="BK1929" i="9" s="1"/>
  <c r="BL1929" i="9"/>
  <c r="BG2016" i="9" l="1"/>
  <c r="BF2017" i="9" s="1"/>
  <c r="BH2017" i="9" s="1"/>
  <c r="BK1930" i="9" s="1"/>
  <c r="BL1930" i="9"/>
  <c r="BG2017" i="9" l="1"/>
  <c r="BF2018" i="9" s="1"/>
  <c r="BH2018" i="9" s="1"/>
  <c r="BK1931" i="9" s="1"/>
  <c r="BL1931" i="9"/>
  <c r="BG2018" i="9" l="1"/>
  <c r="BF2019" i="9" s="1"/>
  <c r="BH2019" i="9" s="1"/>
  <c r="BK1932" i="9" s="1"/>
  <c r="BL1932" i="9"/>
  <c r="BG2019" i="9" l="1"/>
  <c r="BF2020" i="9" s="1"/>
  <c r="BH2020" i="9" s="1"/>
  <c r="BK1933" i="9" s="1"/>
  <c r="BL1933" i="9"/>
  <c r="BG2020" i="9" l="1"/>
  <c r="BF2021" i="9" s="1"/>
  <c r="BH2021" i="9" s="1"/>
  <c r="BK1934" i="9" s="1"/>
  <c r="BL1934" i="9"/>
  <c r="BG2021" i="9" l="1"/>
  <c r="BF2022" i="9" s="1"/>
  <c r="BH2022" i="9" s="1"/>
  <c r="BK1935" i="9" s="1"/>
  <c r="BL1935" i="9"/>
  <c r="BG2022" i="9" l="1"/>
  <c r="BF2023" i="9" s="1"/>
  <c r="BH2023" i="9" s="1"/>
  <c r="BK1936" i="9" s="1"/>
  <c r="BL1936" i="9"/>
  <c r="BG2023" i="9" l="1"/>
  <c r="BF2024" i="9" s="1"/>
  <c r="BH2024" i="9" s="1"/>
  <c r="BK1937" i="9" s="1"/>
  <c r="BL1937" i="9"/>
  <c r="BG2024" i="9" l="1"/>
  <c r="BF2025" i="9" s="1"/>
  <c r="BH2025" i="9" s="1"/>
  <c r="BK1938" i="9" s="1"/>
  <c r="BL1938" i="9"/>
  <c r="BG2025" i="9" l="1"/>
  <c r="BF2026" i="9" s="1"/>
  <c r="BH2026" i="9" s="1"/>
  <c r="BK1939" i="9" s="1"/>
  <c r="BL1939" i="9"/>
  <c r="BG2026" i="9" l="1"/>
  <c r="BF2027" i="9" s="1"/>
  <c r="BH2027" i="9" s="1"/>
  <c r="BK1940" i="9" s="1"/>
  <c r="BL1940" i="9"/>
  <c r="BG2027" i="9" l="1"/>
  <c r="BF2028" i="9" s="1"/>
  <c r="BH2028" i="9" s="1"/>
  <c r="BK1941" i="9" s="1"/>
  <c r="BL1941" i="9"/>
  <c r="BG2028" i="9" l="1"/>
  <c r="BF2029" i="9" s="1"/>
  <c r="BH2029" i="9" s="1"/>
  <c r="BK1942" i="9" s="1"/>
  <c r="BL1942" i="9"/>
  <c r="BG2029" i="9" l="1"/>
  <c r="BF2030" i="9" s="1"/>
  <c r="BH2030" i="9" s="1"/>
  <c r="BK1943" i="9" s="1"/>
  <c r="BL1943" i="9"/>
  <c r="BG2030" i="9" l="1"/>
  <c r="BF2031" i="9" s="1"/>
  <c r="BH2031" i="9" s="1"/>
  <c r="BK1944" i="9" s="1"/>
  <c r="BL1944" i="9"/>
  <c r="BG2031" i="9" l="1"/>
  <c r="BF2032" i="9" s="1"/>
  <c r="BH2032" i="9" s="1"/>
  <c r="BK1945" i="9" s="1"/>
  <c r="BL1945" i="9"/>
  <c r="BG2032" i="9" l="1"/>
  <c r="BF2033" i="9" s="1"/>
  <c r="BH2033" i="9" s="1"/>
  <c r="BK1946" i="9" s="1"/>
  <c r="BL1946" i="9"/>
  <c r="BG2033" i="9" l="1"/>
  <c r="BF2034" i="9" s="1"/>
  <c r="BH2034" i="9" s="1"/>
  <c r="BK1947" i="9" s="1"/>
  <c r="BL1947" i="9"/>
  <c r="BG2034" i="9" l="1"/>
  <c r="BF2035" i="9" s="1"/>
  <c r="BH2035" i="9" s="1"/>
  <c r="BK1948" i="9" s="1"/>
  <c r="BL1948" i="9"/>
  <c r="BG2035" i="9" l="1"/>
  <c r="BF2036" i="9" s="1"/>
  <c r="BH2036" i="9" s="1"/>
  <c r="BK1949" i="9" s="1"/>
  <c r="BL1949" i="9"/>
  <c r="BG2036" i="9" l="1"/>
  <c r="BF2037" i="9" s="1"/>
  <c r="BH2037" i="9" s="1"/>
  <c r="BK1950" i="9" s="1"/>
  <c r="BL1950" i="9"/>
  <c r="BG2037" i="9" l="1"/>
  <c r="BF2038" i="9" s="1"/>
  <c r="BH2038" i="9" s="1"/>
  <c r="BK1951" i="9" s="1"/>
  <c r="BL1951" i="9"/>
  <c r="BG2038" i="9" l="1"/>
  <c r="BF2039" i="9" s="1"/>
  <c r="BH2039" i="9" s="1"/>
  <c r="BK1952" i="9" s="1"/>
  <c r="BL1952" i="9"/>
  <c r="BG2039" i="9" l="1"/>
  <c r="BF2040" i="9" s="1"/>
  <c r="BH2040" i="9" s="1"/>
  <c r="BK1953" i="9" s="1"/>
  <c r="BL1953" i="9"/>
  <c r="BG2040" i="9" l="1"/>
  <c r="BF2041" i="9" s="1"/>
  <c r="BH2041" i="9" s="1"/>
  <c r="BK1954" i="9" s="1"/>
  <c r="BL1954" i="9"/>
  <c r="BG2041" i="9" l="1"/>
  <c r="BF2042" i="9" s="1"/>
  <c r="BH2042" i="9" s="1"/>
  <c r="BK1955" i="9" s="1"/>
  <c r="BL1955" i="9"/>
  <c r="BG2042" i="9" l="1"/>
  <c r="BF2043" i="9" s="1"/>
  <c r="BH2043" i="9" s="1"/>
  <c r="BK1956" i="9" s="1"/>
  <c r="BL1956" i="9"/>
  <c r="BG2043" i="9" l="1"/>
  <c r="BF2044" i="9" s="1"/>
  <c r="BH2044" i="9" s="1"/>
  <c r="BK1957" i="9" s="1"/>
  <c r="BL1957" i="9"/>
  <c r="BG2044" i="9" l="1"/>
  <c r="BF2045" i="9" s="1"/>
  <c r="BH2045" i="9" s="1"/>
  <c r="BK1958" i="9" s="1"/>
  <c r="BL1958" i="9"/>
  <c r="BG2045" i="9" l="1"/>
  <c r="BF2046" i="9" s="1"/>
  <c r="BH2046" i="9" s="1"/>
  <c r="BK1959" i="9" s="1"/>
  <c r="BL1959" i="9"/>
  <c r="BG2046" i="9" l="1"/>
  <c r="BF2047" i="9" s="1"/>
  <c r="BH2047" i="9" s="1"/>
  <c r="BK1960" i="9" s="1"/>
  <c r="BL1960" i="9"/>
  <c r="BG2047" i="9" l="1"/>
  <c r="BF2048" i="9" s="1"/>
  <c r="BH2048" i="9" s="1"/>
  <c r="BK1961" i="9" s="1"/>
  <c r="BL1961" i="9"/>
  <c r="BG2048" i="9" l="1"/>
  <c r="BF2049" i="9" s="1"/>
  <c r="BH2049" i="9" s="1"/>
  <c r="BK1962" i="9" s="1"/>
  <c r="BL1962" i="9"/>
  <c r="BG2049" i="9" l="1"/>
  <c r="BF2050" i="9" s="1"/>
  <c r="BH2050" i="9" s="1"/>
  <c r="BK1963" i="9" s="1"/>
  <c r="BL1963" i="9"/>
  <c r="BG2050" i="9" l="1"/>
  <c r="BF2051" i="9" s="1"/>
  <c r="BH2051" i="9" s="1"/>
  <c r="BK1964" i="9" s="1"/>
  <c r="BL1964" i="9"/>
  <c r="BG2051" i="9" l="1"/>
  <c r="BF2052" i="9" s="1"/>
  <c r="BH2052" i="9" s="1"/>
  <c r="BK1965" i="9" s="1"/>
  <c r="BL1965" i="9"/>
  <c r="BG2052" i="9" l="1"/>
  <c r="BF2053" i="9" s="1"/>
  <c r="BH2053" i="9" s="1"/>
  <c r="BK1966" i="9" s="1"/>
  <c r="BL1966" i="9"/>
  <c r="BG2053" i="9" l="1"/>
  <c r="BF2054" i="9" s="1"/>
  <c r="BH2054" i="9" s="1"/>
  <c r="BK1967" i="9" s="1"/>
  <c r="BL1967" i="9"/>
  <c r="BG2054" i="9" l="1"/>
  <c r="BF2055" i="9" s="1"/>
  <c r="BH2055" i="9" s="1"/>
  <c r="BK1968" i="9" s="1"/>
  <c r="BL1968" i="9"/>
  <c r="BG2055" i="9" l="1"/>
  <c r="BF2056" i="9" s="1"/>
  <c r="BH2056" i="9" s="1"/>
  <c r="BK1969" i="9" l="1"/>
  <c r="BG2056" i="9"/>
  <c r="BF2057" i="9" s="1"/>
  <c r="BH2057" i="9" s="1"/>
  <c r="BK1970" i="9" s="1"/>
  <c r="BL1970" i="9"/>
  <c r="BL1969" i="9"/>
  <c r="BG2057" i="9" l="1"/>
  <c r="BF2058" i="9" s="1"/>
  <c r="BH2058" i="9" s="1"/>
  <c r="BK1971" i="9" s="1"/>
  <c r="BL1971" i="9"/>
  <c r="BG2058" i="9" l="1"/>
  <c r="BF2059" i="9" s="1"/>
  <c r="BH2059" i="9" s="1"/>
  <c r="BK1972" i="9" s="1"/>
  <c r="BL1972" i="9"/>
  <c r="BG2059" i="9" l="1"/>
  <c r="BF2060" i="9" s="1"/>
  <c r="BH2060" i="9" s="1"/>
  <c r="BK1973" i="9" s="1"/>
  <c r="BL1973" i="9"/>
  <c r="BG2060" i="9" l="1"/>
  <c r="BF2061" i="9" s="1"/>
  <c r="BH2061" i="9" s="1"/>
  <c r="BK1974" i="9" s="1"/>
  <c r="BL1974" i="9"/>
  <c r="BG2061" i="9" l="1"/>
  <c r="BF2062" i="9" s="1"/>
  <c r="BH2062" i="9" s="1"/>
  <c r="BK1975" i="9" s="1"/>
  <c r="BL1975" i="9"/>
  <c r="BG2062" i="9" l="1"/>
  <c r="BF2063" i="9" s="1"/>
  <c r="BH2063" i="9" s="1"/>
  <c r="BK1976" i="9" s="1"/>
  <c r="BL1976" i="9"/>
  <c r="BG2063" i="9" l="1"/>
  <c r="BF2064" i="9" s="1"/>
  <c r="BH2064" i="9" s="1"/>
  <c r="BK1977" i="9" s="1"/>
  <c r="BL1977" i="9"/>
  <c r="BG2064" i="9" l="1"/>
  <c r="BF2065" i="9" s="1"/>
  <c r="BH2065" i="9" s="1"/>
  <c r="BK1978" i="9" s="1"/>
  <c r="BL1978" i="9"/>
  <c r="BG2065" i="9" l="1"/>
  <c r="BF2066" i="9" s="1"/>
  <c r="BH2066" i="9" s="1"/>
  <c r="BK1979" i="9" s="1"/>
  <c r="BL1979" i="9"/>
  <c r="BG2066" i="9" l="1"/>
  <c r="BF2067" i="9" s="1"/>
  <c r="BH2067" i="9" s="1"/>
  <c r="BK1980" i="9" s="1"/>
  <c r="BL1980" i="9"/>
  <c r="BG2067" i="9" l="1"/>
  <c r="BF2068" i="9" s="1"/>
  <c r="BH2068" i="9" s="1"/>
  <c r="BK1981" i="9" s="1"/>
  <c r="BL1981" i="9"/>
  <c r="BG2068" i="9" l="1"/>
  <c r="BF2069" i="9" s="1"/>
  <c r="BH2069" i="9" s="1"/>
  <c r="BK1982" i="9" s="1"/>
  <c r="BL1982" i="9"/>
  <c r="BG2069" i="9" l="1"/>
  <c r="BF2070" i="9" s="1"/>
  <c r="BH2070" i="9" s="1"/>
  <c r="BK1983" i="9" s="1"/>
  <c r="BL1983" i="9"/>
  <c r="BG2070" i="9" l="1"/>
  <c r="BF2071" i="9" s="1"/>
  <c r="BH2071" i="9" s="1"/>
  <c r="BK1984" i="9" s="1"/>
  <c r="BL1984" i="9"/>
  <c r="BG2071" i="9" l="1"/>
  <c r="BF2072" i="9" s="1"/>
  <c r="BH2072" i="9" s="1"/>
  <c r="BK1985" i="9" s="1"/>
  <c r="BL1985" i="9"/>
  <c r="BG2072" i="9" l="1"/>
  <c r="BF2073" i="9" s="1"/>
  <c r="BH2073" i="9" s="1"/>
  <c r="BK1986" i="9" s="1"/>
  <c r="BL1986" i="9"/>
  <c r="BG2073" i="9" l="1"/>
  <c r="BF2074" i="9" s="1"/>
  <c r="BH2074" i="9" s="1"/>
  <c r="BK1987" i="9" s="1"/>
  <c r="BL1987" i="9"/>
  <c r="BG2074" i="9" l="1"/>
  <c r="BF2075" i="9" s="1"/>
  <c r="BH2075" i="9" s="1"/>
  <c r="BK1988" i="9" s="1"/>
  <c r="BL1988" i="9"/>
  <c r="BG2075" i="9" l="1"/>
  <c r="BF2076" i="9" s="1"/>
  <c r="BH2076" i="9" s="1"/>
  <c r="BK1989" i="9" s="1"/>
  <c r="BL1989" i="9"/>
  <c r="BG2076" i="9" l="1"/>
  <c r="BF2077" i="9" s="1"/>
  <c r="BH2077" i="9" s="1"/>
  <c r="BK1990" i="9" s="1"/>
  <c r="BL1990" i="9"/>
  <c r="BG2077" i="9" l="1"/>
  <c r="BF2078" i="9" s="1"/>
  <c r="BH2078" i="9" s="1"/>
  <c r="BK1991" i="9" s="1"/>
  <c r="BL1991" i="9"/>
  <c r="BG2078" i="9" l="1"/>
  <c r="BF2079" i="9" s="1"/>
  <c r="BH2079" i="9" s="1"/>
  <c r="BK1992" i="9" s="1"/>
  <c r="BL1992" i="9"/>
  <c r="BG2079" i="9" l="1"/>
  <c r="BF2080" i="9" s="1"/>
  <c r="BH2080" i="9" s="1"/>
  <c r="BK1993" i="9" s="1"/>
  <c r="BL1993" i="9"/>
  <c r="BG2080" i="9" l="1"/>
  <c r="BF2081" i="9" s="1"/>
  <c r="BH2081" i="9" s="1"/>
  <c r="BK1994" i="9" s="1"/>
  <c r="BL1994" i="9"/>
  <c r="BG2081" i="9" l="1"/>
  <c r="BF2082" i="9" s="1"/>
  <c r="BH2082" i="9" s="1"/>
  <c r="BK1995" i="9" s="1"/>
  <c r="BL1995" i="9"/>
  <c r="BG2082" i="9" l="1"/>
  <c r="BF2083" i="9" s="1"/>
  <c r="BH2083" i="9" s="1"/>
  <c r="BK1996" i="9" s="1"/>
  <c r="BL1996" i="9"/>
  <c r="BG2083" i="9" l="1"/>
  <c r="BF2084" i="9" s="1"/>
  <c r="BH2084" i="9" s="1"/>
  <c r="BK1997" i="9" s="1"/>
  <c r="BL1997" i="9"/>
  <c r="BG2084" i="9" l="1"/>
  <c r="BF2085" i="9" s="1"/>
  <c r="BH2085" i="9" s="1"/>
  <c r="R36" i="1"/>
  <c r="BK1998" i="9" l="1"/>
  <c r="T36" i="1"/>
  <c r="V36" i="1" s="1"/>
  <c r="AA36" i="1" s="1"/>
  <c r="BG2085" i="9"/>
  <c r="BF2086" i="9" s="1"/>
  <c r="BH2086" i="9" s="1"/>
  <c r="BK1999" i="9" s="1"/>
  <c r="BL1999" i="9"/>
  <c r="BL1998" i="9"/>
  <c r="AF36" i="1" l="1"/>
  <c r="Y36" i="1"/>
  <c r="BG2086" i="9"/>
  <c r="BF2087" i="9" s="1"/>
  <c r="BH2087" i="9" s="1"/>
  <c r="BK2000" i="9" s="1"/>
  <c r="BL2000" i="9"/>
  <c r="AJ36" i="1" l="1"/>
  <c r="AD36" i="1"/>
  <c r="BG2087" i="9"/>
  <c r="BF2088" i="9" s="1"/>
  <c r="BH2088" i="9" s="1"/>
  <c r="BK2001" i="9" s="1"/>
  <c r="BL2001" i="9"/>
  <c r="BG2088" i="9" l="1"/>
  <c r="BF2089" i="9" s="1"/>
  <c r="BH2089" i="9" s="1"/>
  <c r="BK2002" i="9" s="1"/>
  <c r="BL2002" i="9"/>
  <c r="BG2089" i="9" l="1"/>
  <c r="BF2090" i="9" s="1"/>
  <c r="BH2090" i="9" s="1"/>
  <c r="BK2003" i="9" s="1"/>
  <c r="BL2003" i="9"/>
  <c r="BG2090" i="9" l="1"/>
  <c r="BF2091" i="9" s="1"/>
  <c r="BH2091" i="9" s="1"/>
  <c r="BK2004" i="9" s="1"/>
  <c r="BL2004" i="9"/>
  <c r="BG2091" i="9" l="1"/>
  <c r="BF2092" i="9" s="1"/>
  <c r="BH2092" i="9" s="1"/>
  <c r="BK2005" i="9" s="1"/>
  <c r="BL2005" i="9"/>
  <c r="BG2092" i="9" l="1"/>
  <c r="BF2093" i="9" s="1"/>
  <c r="BH2093" i="9" s="1"/>
  <c r="BK2006" i="9" s="1"/>
  <c r="BL2006" i="9"/>
  <c r="BG2093" i="9" l="1"/>
  <c r="BF2094" i="9" s="1"/>
  <c r="BH2094" i="9" s="1"/>
  <c r="BK2007" i="9" s="1"/>
  <c r="BL2007" i="9"/>
  <c r="BG2094" i="9" l="1"/>
  <c r="BF2095" i="9" s="1"/>
  <c r="BH2095" i="9" s="1"/>
  <c r="BK2008" i="9" s="1"/>
  <c r="BL2008" i="9"/>
  <c r="BG2095" i="9" l="1"/>
  <c r="BF2096" i="9" s="1"/>
  <c r="BH2096" i="9" s="1"/>
  <c r="BK2009" i="9" s="1"/>
  <c r="BL2009" i="9"/>
  <c r="BG2096" i="9" l="1"/>
  <c r="BF2097" i="9" s="1"/>
  <c r="BH2097" i="9" s="1"/>
  <c r="BK2010" i="9" s="1"/>
  <c r="BL2010" i="9"/>
  <c r="BG2097" i="9" l="1"/>
  <c r="BF2098" i="9" s="1"/>
  <c r="BH2098" i="9" s="1"/>
  <c r="BK2011" i="9" s="1"/>
  <c r="BL2011" i="9"/>
  <c r="BG2098" i="9" l="1"/>
  <c r="BF2099" i="9" s="1"/>
  <c r="BH2099" i="9" s="1"/>
  <c r="BK2012" i="9" s="1"/>
  <c r="BL2012" i="9"/>
  <c r="BG2099" i="9" l="1"/>
  <c r="BF2100" i="9" s="1"/>
  <c r="BH2100" i="9" s="1"/>
  <c r="BK2013" i="9" s="1"/>
  <c r="BL2013" i="9"/>
  <c r="BG2100" i="9" l="1"/>
  <c r="BF2101" i="9" s="1"/>
  <c r="BH2101" i="9" s="1"/>
  <c r="BK2014" i="9" s="1"/>
  <c r="BL2014" i="9"/>
  <c r="BG2101" i="9" l="1"/>
  <c r="BF2102" i="9" s="1"/>
  <c r="BH2102" i="9" s="1"/>
  <c r="BK2015" i="9" s="1"/>
  <c r="BL2015" i="9"/>
  <c r="BG2102" i="9" l="1"/>
  <c r="BF2103" i="9" s="1"/>
  <c r="BH2103" i="9" s="1"/>
  <c r="BK2016" i="9" s="1"/>
  <c r="BL2016" i="9"/>
  <c r="BG2103" i="9" l="1"/>
  <c r="BF2104" i="9" s="1"/>
  <c r="BH2104" i="9" s="1"/>
  <c r="BK2017" i="9" s="1"/>
  <c r="BL2017" i="9"/>
  <c r="BG2104" i="9" l="1"/>
  <c r="BF2105" i="9" s="1"/>
  <c r="BH2105" i="9" s="1"/>
  <c r="BK2018" i="9" s="1"/>
  <c r="BL2018" i="9"/>
  <c r="BG2105" i="9" l="1"/>
  <c r="BF2106" i="9" s="1"/>
  <c r="BH2106" i="9" s="1"/>
  <c r="BK2019" i="9" s="1"/>
  <c r="BL2019" i="9"/>
  <c r="BG2106" i="9" l="1"/>
  <c r="BF2107" i="9" s="1"/>
  <c r="BH2107" i="9" s="1"/>
  <c r="BK2020" i="9" s="1"/>
  <c r="BL2020" i="9"/>
  <c r="BG2107" i="9" l="1"/>
  <c r="BF2108" i="9" s="1"/>
  <c r="BH2108" i="9" s="1"/>
  <c r="BK2021" i="9" s="1"/>
  <c r="BL2021" i="9"/>
  <c r="BG2108" i="9" l="1"/>
  <c r="BF2109" i="9" s="1"/>
  <c r="BH2109" i="9" s="1"/>
  <c r="BK2022" i="9" s="1"/>
  <c r="BL2022" i="9"/>
  <c r="BG2109" i="9" l="1"/>
  <c r="BF2110" i="9" s="1"/>
  <c r="BH2110" i="9" s="1"/>
  <c r="BK2023" i="9" s="1"/>
  <c r="BL2023" i="9"/>
  <c r="BG2110" i="9" l="1"/>
  <c r="BF2111" i="9" s="1"/>
  <c r="BH2111" i="9" s="1"/>
  <c r="BK2024" i="9" s="1"/>
  <c r="BL2024" i="9"/>
  <c r="BG2111" i="9" l="1"/>
  <c r="BF2112" i="9" s="1"/>
  <c r="BH2112" i="9" s="1"/>
  <c r="BK2025" i="9" s="1"/>
  <c r="BL2025" i="9"/>
  <c r="BG2112" i="9" l="1"/>
  <c r="BF2113" i="9" s="1"/>
  <c r="BH2113" i="9" s="1"/>
  <c r="BK2026" i="9" s="1"/>
  <c r="BL2026" i="9"/>
  <c r="BG2113" i="9" l="1"/>
  <c r="BF2114" i="9" s="1"/>
  <c r="BH2114" i="9" s="1"/>
  <c r="BK2027" i="9" s="1"/>
  <c r="BL2027" i="9"/>
  <c r="BG2114" i="9" l="1"/>
  <c r="BF2115" i="9" s="1"/>
  <c r="BH2115" i="9" s="1"/>
  <c r="BK2028" i="9" s="1"/>
  <c r="BL2028" i="9"/>
  <c r="BG2115" i="9" l="1"/>
  <c r="BF2116" i="9" s="1"/>
  <c r="BH2116" i="9" s="1"/>
  <c r="BK2029" i="9" s="1"/>
  <c r="BL2029" i="9"/>
  <c r="BG2116" i="9" l="1"/>
  <c r="BF2117" i="9" s="1"/>
  <c r="BH2117" i="9" s="1"/>
  <c r="BK2030" i="9" s="1"/>
  <c r="BL2030" i="9"/>
  <c r="BG2117" i="9" l="1"/>
  <c r="BF2118" i="9" s="1"/>
  <c r="BH2118" i="9" s="1"/>
  <c r="BK2031" i="9" s="1"/>
  <c r="BL2031" i="9"/>
  <c r="BG2118" i="9" l="1"/>
  <c r="BF2119" i="9" s="1"/>
  <c r="BH2119" i="9" s="1"/>
  <c r="BK2032" i="9" s="1"/>
  <c r="BL2032" i="9"/>
  <c r="BG2119" i="9" l="1"/>
  <c r="BF2120" i="9" s="1"/>
  <c r="BH2120" i="9" s="1"/>
  <c r="BK2033" i="9" s="1"/>
  <c r="BL2033" i="9"/>
  <c r="BG2120" i="9" l="1"/>
  <c r="BF2121" i="9" s="1"/>
  <c r="BH2121" i="9" s="1"/>
  <c r="BK2034" i="9" s="1"/>
  <c r="BL2034" i="9"/>
  <c r="BG2121" i="9" l="1"/>
  <c r="BF2122" i="9" s="1"/>
  <c r="BH2122" i="9" s="1"/>
  <c r="BK2035" i="9" s="1"/>
  <c r="BL2035" i="9"/>
  <c r="BG2122" i="9" l="1"/>
  <c r="BF2123" i="9" s="1"/>
  <c r="BH2123" i="9" s="1"/>
  <c r="BK2036" i="9" s="1"/>
  <c r="BL2036" i="9"/>
  <c r="BG2123" i="9" l="1"/>
  <c r="BF2124" i="9" s="1"/>
  <c r="BH2124" i="9" s="1"/>
  <c r="BK2037" i="9" s="1"/>
  <c r="BL2037" i="9"/>
  <c r="BG2124" i="9" l="1"/>
  <c r="BF2125" i="9" s="1"/>
  <c r="BH2125" i="9" s="1"/>
  <c r="BK2038" i="9" s="1"/>
  <c r="BL2038" i="9"/>
  <c r="BG2125" i="9" l="1"/>
  <c r="BF2126" i="9" s="1"/>
  <c r="BH2126" i="9" s="1"/>
  <c r="BK2039" i="9" s="1"/>
  <c r="BL2039" i="9"/>
  <c r="BG2126" i="9" l="1"/>
  <c r="BF2127" i="9" s="1"/>
  <c r="BH2127" i="9" s="1"/>
  <c r="BK2040" i="9" s="1"/>
  <c r="BL2040" i="9"/>
  <c r="BG2127" i="9" l="1"/>
  <c r="BF2128" i="9" s="1"/>
  <c r="BH2128" i="9" s="1"/>
  <c r="BK2041" i="9" s="1"/>
  <c r="BL2041" i="9"/>
  <c r="BG2128" i="9" l="1"/>
  <c r="BF2129" i="9" s="1"/>
  <c r="BH2129" i="9" s="1"/>
  <c r="BK2042" i="9" s="1"/>
  <c r="BL2042" i="9"/>
  <c r="BG2129" i="9" l="1"/>
  <c r="BF2130" i="9" s="1"/>
  <c r="BH2130" i="9" s="1"/>
  <c r="BK2043" i="9" s="1"/>
  <c r="BL2043" i="9"/>
  <c r="BG2130" i="9" l="1"/>
  <c r="BF2131" i="9" s="1"/>
  <c r="BH2131" i="9" s="1"/>
  <c r="BK2044" i="9" s="1"/>
  <c r="BL2044" i="9"/>
  <c r="BG2131" i="9" l="1"/>
  <c r="BF2132" i="9" s="1"/>
  <c r="BH2132" i="9" s="1"/>
  <c r="BK2045" i="9" s="1"/>
  <c r="BL2045" i="9"/>
  <c r="BG2132" i="9" l="1"/>
  <c r="BF2133" i="9" s="1"/>
  <c r="BH2133" i="9" s="1"/>
  <c r="BK2046" i="9" s="1"/>
  <c r="BL2046" i="9"/>
  <c r="BG2133" i="9" l="1"/>
  <c r="BF2134" i="9" s="1"/>
  <c r="BH2134" i="9" s="1"/>
  <c r="BK2047" i="9" s="1"/>
  <c r="BL2047" i="9"/>
  <c r="BG2134" i="9" l="1"/>
  <c r="BF2135" i="9" s="1"/>
  <c r="BH2135" i="9" s="1"/>
  <c r="BK2048" i="9" s="1"/>
  <c r="BL2048" i="9"/>
  <c r="BG2135" i="9" l="1"/>
  <c r="BF2136" i="9" s="1"/>
  <c r="BH2136" i="9" s="1"/>
  <c r="BK2049" i="9" s="1"/>
  <c r="BL2049" i="9"/>
  <c r="BG2136" i="9" l="1"/>
  <c r="BF2137" i="9" s="1"/>
  <c r="BH2137" i="9" s="1"/>
  <c r="BK2050" i="9" s="1"/>
  <c r="BL2050" i="9"/>
  <c r="BG2137" i="9" l="1"/>
  <c r="BF2138" i="9" s="1"/>
  <c r="BH2138" i="9" s="1"/>
  <c r="BK2051" i="9" s="1"/>
  <c r="BL2051" i="9"/>
  <c r="BG2138" i="9" l="1"/>
  <c r="BF2139" i="9" s="1"/>
  <c r="BH2139" i="9" s="1"/>
  <c r="BK2052" i="9" s="1"/>
  <c r="BL2052" i="9"/>
  <c r="BG2139" i="9" l="1"/>
  <c r="BF2140" i="9" s="1"/>
  <c r="BH2140" i="9" s="1"/>
  <c r="BK2053" i="9" s="1"/>
  <c r="BL2053" i="9"/>
  <c r="BG2140" i="9" l="1"/>
  <c r="BF2141" i="9" s="1"/>
  <c r="BH2141" i="9" s="1"/>
  <c r="BK2054" i="9" s="1"/>
  <c r="BL2054" i="9"/>
  <c r="BG2141" i="9" l="1"/>
  <c r="BF2142" i="9" s="1"/>
  <c r="BH2142" i="9" s="1"/>
  <c r="BK2055" i="9" s="1"/>
  <c r="BL2055" i="9"/>
  <c r="BG2142" i="9" l="1"/>
  <c r="BF2143" i="9" s="1"/>
  <c r="BH2143" i="9" s="1"/>
  <c r="BK2056" i="9" s="1"/>
  <c r="BL2056" i="9"/>
  <c r="BG2143" i="9" l="1"/>
  <c r="BF2144" i="9" s="1"/>
  <c r="BH2144" i="9" s="1"/>
  <c r="BK2057" i="9" s="1"/>
  <c r="BL2057" i="9"/>
  <c r="BG2144" i="9" l="1"/>
  <c r="BF2145" i="9" s="1"/>
  <c r="BH2145" i="9" s="1"/>
  <c r="BK2058" i="9" s="1"/>
  <c r="BL2058" i="9"/>
  <c r="BG2145" i="9" l="1"/>
  <c r="BF2146" i="9" s="1"/>
  <c r="BH2146" i="9" s="1"/>
  <c r="BK2059" i="9" s="1"/>
  <c r="BL2059" i="9"/>
  <c r="BG2146" i="9" l="1"/>
  <c r="BF2147" i="9" s="1"/>
  <c r="BH2147" i="9" s="1"/>
  <c r="BK2060" i="9" s="1"/>
  <c r="BL2060" i="9"/>
  <c r="BG2147" i="9" l="1"/>
  <c r="BF2148" i="9" s="1"/>
  <c r="BH2148" i="9" s="1"/>
  <c r="BK2061" i="9" s="1"/>
  <c r="BL2061" i="9"/>
  <c r="BG2148" i="9" l="1"/>
  <c r="BF2149" i="9" s="1"/>
  <c r="BH2149" i="9" s="1"/>
  <c r="BK2062" i="9" s="1"/>
  <c r="BL2062" i="9"/>
  <c r="BG2149" i="9" l="1"/>
  <c r="BF2150" i="9" s="1"/>
  <c r="BH2150" i="9" s="1"/>
  <c r="BK2063" i="9" s="1"/>
  <c r="BL2063" i="9"/>
  <c r="BG2150" i="9" l="1"/>
  <c r="BF2151" i="9" s="1"/>
  <c r="BH2151" i="9" s="1"/>
  <c r="BK2064" i="9" s="1"/>
  <c r="BL2064" i="9"/>
  <c r="BG2151" i="9" l="1"/>
  <c r="BF2152" i="9" s="1"/>
  <c r="BH2152" i="9" s="1"/>
  <c r="BK2065" i="9" s="1"/>
  <c r="BL2065" i="9"/>
  <c r="BG2152" i="9" l="1"/>
  <c r="BF2153" i="9" s="1"/>
  <c r="BH2153" i="9" s="1"/>
  <c r="BK2066" i="9" s="1"/>
  <c r="BL2066" i="9"/>
  <c r="BG2153" i="9" l="1"/>
  <c r="BF2154" i="9" s="1"/>
  <c r="BH2154" i="9" s="1"/>
  <c r="BK2067" i="9" s="1"/>
  <c r="BL2067" i="9"/>
  <c r="BG2154" i="9" l="1"/>
  <c r="BF2155" i="9" s="1"/>
  <c r="BH2155" i="9" s="1"/>
  <c r="BK2068" i="9" s="1"/>
  <c r="BL2068" i="9"/>
  <c r="BG2155" i="9" l="1"/>
  <c r="BF2156" i="9" s="1"/>
  <c r="BH2156" i="9" s="1"/>
  <c r="BK2069" i="9" s="1"/>
  <c r="BL2069" i="9"/>
  <c r="BG2156" i="9" l="1"/>
  <c r="BF2157" i="9" s="1"/>
  <c r="BH2157" i="9" s="1"/>
  <c r="BK2070" i="9" s="1"/>
  <c r="BL2070" i="9"/>
  <c r="BG2157" i="9" l="1"/>
  <c r="BF2158" i="9" s="1"/>
  <c r="BH2158" i="9" s="1"/>
  <c r="BK2071" i="9" s="1"/>
  <c r="BL2071" i="9"/>
  <c r="BG2158" i="9" l="1"/>
  <c r="BF2159" i="9" s="1"/>
  <c r="BH2159" i="9" s="1"/>
  <c r="BK2072" i="9" s="1"/>
  <c r="BL2072" i="9"/>
  <c r="BG2159" i="9" l="1"/>
  <c r="BF2160" i="9" s="1"/>
  <c r="BH2160" i="9" s="1"/>
  <c r="BK2073" i="9" s="1"/>
  <c r="BL2073" i="9"/>
  <c r="BG2160" i="9" l="1"/>
  <c r="BF2161" i="9" s="1"/>
  <c r="BH2161" i="9" s="1"/>
  <c r="BK2074" i="9" s="1"/>
  <c r="BL2074" i="9"/>
  <c r="BG2161" i="9" l="1"/>
  <c r="BF2162" i="9" s="1"/>
  <c r="BH2162" i="9" s="1"/>
  <c r="BK2075" i="9" s="1"/>
  <c r="BL2075" i="9"/>
  <c r="BG2162" i="9" l="1"/>
  <c r="BF2163" i="9" s="1"/>
  <c r="BH2163" i="9" s="1"/>
  <c r="BK2076" i="9" s="1"/>
  <c r="BL2076" i="9"/>
  <c r="BG2163" i="9" l="1"/>
  <c r="BF2164" i="9" s="1"/>
  <c r="BH2164" i="9" s="1"/>
  <c r="BK2077" i="9" s="1"/>
  <c r="BL2077" i="9"/>
  <c r="BG2164" i="9" l="1"/>
  <c r="BF2165" i="9" s="1"/>
  <c r="BH2165" i="9" s="1"/>
  <c r="BK2078" i="9" s="1"/>
  <c r="BL2078" i="9"/>
  <c r="BG2165" i="9" l="1"/>
  <c r="BF2166" i="9" s="1"/>
  <c r="BH2166" i="9" s="1"/>
  <c r="BK2079" i="9" s="1"/>
  <c r="BL2079" i="9"/>
  <c r="BG2166" i="9" l="1"/>
  <c r="BF2167" i="9" s="1"/>
  <c r="BH2167" i="9" s="1"/>
  <c r="BK2080" i="9" s="1"/>
  <c r="BL2080" i="9"/>
  <c r="BG2167" i="9" l="1"/>
  <c r="BF2168" i="9" s="1"/>
  <c r="BH2168" i="9" s="1"/>
  <c r="BK2081" i="9" s="1"/>
  <c r="BL2081" i="9"/>
  <c r="BG2168" i="9" l="1"/>
  <c r="BF2169" i="9" s="1"/>
  <c r="BH2169" i="9" s="1"/>
  <c r="BK2082" i="9" s="1"/>
  <c r="BL2082" i="9"/>
  <c r="BG2169" i="9" l="1"/>
  <c r="BF2170" i="9" s="1"/>
  <c r="BH2170" i="9" s="1"/>
  <c r="BK2083" i="9" s="1"/>
  <c r="BL2083" i="9"/>
  <c r="BG2170" i="9" l="1"/>
  <c r="BF2171" i="9" s="1"/>
  <c r="BH2171" i="9" s="1"/>
  <c r="BK2084" i="9" s="1"/>
  <c r="BL2084" i="9"/>
  <c r="BG2171" i="9" l="1"/>
  <c r="BF2172" i="9" s="1"/>
  <c r="BH2172" i="9" s="1"/>
  <c r="BK2085" i="9" s="1"/>
  <c r="BL2085" i="9"/>
  <c r="BG2172" i="9" l="1"/>
  <c r="BF2173" i="9" s="1"/>
  <c r="BH2173" i="9" s="1"/>
  <c r="BK2086" i="9" s="1"/>
  <c r="BL2086" i="9"/>
  <c r="BG2173" i="9" l="1"/>
  <c r="BF2174" i="9" s="1"/>
  <c r="BH2174" i="9" s="1"/>
  <c r="BK2087" i="9" s="1"/>
  <c r="BL2087" i="9"/>
  <c r="BG2174" i="9" l="1"/>
  <c r="BF2175" i="9" s="1"/>
  <c r="BH2175" i="9" s="1"/>
  <c r="BK2088" i="9" s="1"/>
  <c r="BL2088" i="9"/>
  <c r="BG2175" i="9" l="1"/>
  <c r="BF2176" i="9" s="1"/>
  <c r="BH2176" i="9" s="1"/>
  <c r="BK2089" i="9" s="1"/>
  <c r="BL2089" i="9"/>
  <c r="BG2176" i="9" l="1"/>
  <c r="BF2177" i="9" s="1"/>
  <c r="BH2177" i="9" s="1"/>
  <c r="BK2090" i="9" s="1"/>
  <c r="R37" i="1"/>
  <c r="BL2090" i="9"/>
  <c r="T37" i="1" l="1"/>
  <c r="V37" i="1" s="1"/>
  <c r="AA37" i="1" s="1"/>
  <c r="BG2177" i="9"/>
  <c r="BF2178" i="9" s="1"/>
  <c r="BH2178" i="9" s="1"/>
  <c r="BK2091" i="9" s="1"/>
  <c r="BL2091" i="9"/>
  <c r="Y37" i="1" l="1"/>
  <c r="AF37" i="1"/>
  <c r="BG2178" i="9"/>
  <c r="BF2179" i="9" s="1"/>
  <c r="BH2179" i="9" s="1"/>
  <c r="BK2092" i="9" s="1"/>
  <c r="BL2092" i="9"/>
  <c r="AD37" i="1" l="1"/>
  <c r="AJ37" i="1"/>
  <c r="BG2179" i="9"/>
  <c r="BF2180" i="9" s="1"/>
  <c r="BH2180" i="9" s="1"/>
  <c r="BK2093" i="9" s="1"/>
  <c r="BL2093" i="9"/>
  <c r="BG2180" i="9" l="1"/>
  <c r="BF2181" i="9" s="1"/>
  <c r="BH2181" i="9" s="1"/>
  <c r="BK2094" i="9" s="1"/>
  <c r="BL2094" i="9"/>
  <c r="BG2181" i="9" l="1"/>
  <c r="BF2182" i="9" s="1"/>
  <c r="BH2182" i="9" s="1"/>
  <c r="BK2095" i="9" s="1"/>
  <c r="BL2095" i="9"/>
  <c r="BG2182" i="9" l="1"/>
  <c r="BF2183" i="9" s="1"/>
  <c r="BH2183" i="9" s="1"/>
  <c r="BK2096" i="9" s="1"/>
  <c r="BL2096" i="9"/>
  <c r="BG2183" i="9" l="1"/>
  <c r="BF2184" i="9" s="1"/>
  <c r="BH2184" i="9" s="1"/>
  <c r="BK2097" i="9" s="1"/>
  <c r="BL2097" i="9"/>
  <c r="BG2184" i="9" l="1"/>
  <c r="BF2185" i="9" s="1"/>
  <c r="BH2185" i="9" s="1"/>
  <c r="BK2098" i="9" s="1"/>
  <c r="BL2098" i="9"/>
  <c r="BG2185" i="9" l="1"/>
  <c r="BF2186" i="9" s="1"/>
  <c r="BH2186" i="9" s="1"/>
  <c r="BK2099" i="9" s="1"/>
  <c r="BL2099" i="9"/>
  <c r="BG2186" i="9" l="1"/>
  <c r="BF2187" i="9" s="1"/>
  <c r="BH2187" i="9" s="1"/>
  <c r="BK2100" i="9" s="1"/>
  <c r="BL2100" i="9"/>
  <c r="BG2187" i="9" l="1"/>
  <c r="BF2188" i="9" s="1"/>
  <c r="BH2188" i="9" s="1"/>
  <c r="BK2101" i="9" s="1"/>
  <c r="BL2101" i="9"/>
  <c r="BG2188" i="9" l="1"/>
  <c r="BF2189" i="9" s="1"/>
  <c r="BH2189" i="9" s="1"/>
  <c r="BK2102" i="9" s="1"/>
  <c r="BL2102" i="9"/>
  <c r="BG2189" i="9" l="1"/>
  <c r="BF2190" i="9" s="1"/>
  <c r="BH2190" i="9" s="1"/>
  <c r="BK2103" i="9" s="1"/>
  <c r="BL2103" i="9"/>
  <c r="BG2190" i="9" l="1"/>
  <c r="BF2191" i="9" s="1"/>
  <c r="BH2191" i="9" s="1"/>
  <c r="BK2104" i="9" s="1"/>
  <c r="BL2104" i="9"/>
  <c r="BG2191" i="9" l="1"/>
  <c r="BF2192" i="9" s="1"/>
  <c r="BH2192" i="9" s="1"/>
  <c r="BK2105" i="9" s="1"/>
  <c r="BL2105" i="9"/>
  <c r="BG2192" i="9" l="1"/>
  <c r="BF2193" i="9" s="1"/>
  <c r="BH2193" i="9" s="1"/>
  <c r="BK2106" i="9" s="1"/>
  <c r="BL2106" i="9"/>
  <c r="BG2193" i="9" l="1"/>
  <c r="BF2194" i="9" s="1"/>
  <c r="BH2194" i="9" s="1"/>
  <c r="BK2107" i="9" s="1"/>
  <c r="BL2107" i="9"/>
  <c r="BG2194" i="9" l="1"/>
  <c r="BF2195" i="9" s="1"/>
  <c r="BH2195" i="9" s="1"/>
  <c r="BK2108" i="9" s="1"/>
  <c r="BL2108" i="9"/>
  <c r="AS14" i="9" l="1"/>
  <c r="BG2195" i="9"/>
  <c r="BF2196" i="9" s="1"/>
  <c r="BH2196" i="9" s="1"/>
  <c r="BK2109" i="9" s="1"/>
  <c r="BL2109" i="9"/>
  <c r="BG2196" i="9" l="1"/>
  <c r="BF2197" i="9" s="1"/>
  <c r="BH2197" i="9" s="1"/>
  <c r="BK2110" i="9" s="1"/>
  <c r="BL2110" i="9"/>
  <c r="BG2197" i="9" l="1"/>
  <c r="BF2198" i="9" s="1"/>
  <c r="BH2198" i="9" s="1"/>
  <c r="BK2111" i="9" s="1"/>
  <c r="BL2111" i="9"/>
  <c r="BG2198" i="9" l="1"/>
  <c r="BF2199" i="9" s="1"/>
  <c r="BH2199" i="9" s="1"/>
  <c r="BK2112" i="9" s="1"/>
  <c r="BL2112" i="9"/>
  <c r="BG2199" i="9" l="1"/>
  <c r="BF2200" i="9" s="1"/>
  <c r="BH2200" i="9" s="1"/>
  <c r="BK2113" i="9" s="1"/>
  <c r="BL2113" i="9"/>
  <c r="BG2200" i="9" l="1"/>
  <c r="BF2201" i="9" s="1"/>
  <c r="BH2201" i="9" s="1"/>
  <c r="BK2114" i="9" s="1"/>
  <c r="BL2114" i="9"/>
  <c r="BG2201" i="9" l="1"/>
  <c r="BF2202" i="9" s="1"/>
  <c r="BH2202" i="9" s="1"/>
  <c r="BK2115" i="9" s="1"/>
  <c r="BL2115" i="9"/>
  <c r="BG2202" i="9" l="1"/>
  <c r="BF2203" i="9" s="1"/>
  <c r="BH2203" i="9" s="1"/>
  <c r="BK2116" i="9" s="1"/>
  <c r="BL2116" i="9"/>
  <c r="BG2203" i="9" l="1"/>
  <c r="BF2204" i="9" s="1"/>
  <c r="BH2204" i="9" s="1"/>
  <c r="BK2117" i="9" s="1"/>
  <c r="BL2117" i="9"/>
  <c r="BG2204" i="9" l="1"/>
  <c r="BF2205" i="9" s="1"/>
  <c r="BH2205" i="9" s="1"/>
  <c r="BK2118" i="9" s="1"/>
  <c r="BL2118" i="9"/>
  <c r="BG2205" i="9" l="1"/>
  <c r="BF2206" i="9" s="1"/>
  <c r="BH2206" i="9" s="1"/>
  <c r="BK2119" i="9" s="1"/>
  <c r="BL2119" i="9"/>
  <c r="BG2206" i="9" l="1"/>
  <c r="BF2207" i="9" s="1"/>
  <c r="BH2207" i="9" s="1"/>
  <c r="BK2120" i="9" s="1"/>
  <c r="BL2120" i="9"/>
  <c r="BG2207" i="9" l="1"/>
  <c r="BF2208" i="9" s="1"/>
  <c r="BH2208" i="9" s="1"/>
  <c r="BK2121" i="9" s="1"/>
  <c r="BL2121" i="9"/>
  <c r="BG2208" i="9" l="1"/>
  <c r="BF2209" i="9" s="1"/>
  <c r="BH2209" i="9" s="1"/>
  <c r="BK2122" i="9" s="1"/>
  <c r="BL2122" i="9"/>
  <c r="BG2209" i="9" l="1"/>
  <c r="BF2210" i="9" s="1"/>
  <c r="BH2210" i="9" s="1"/>
  <c r="BK2123" i="9" s="1"/>
  <c r="BL2123" i="9"/>
  <c r="BG2210" i="9" l="1"/>
  <c r="BF2211" i="9" s="1"/>
  <c r="BH2211" i="9" s="1"/>
  <c r="BK2124" i="9" s="1"/>
  <c r="BL2124" i="9"/>
  <c r="BG2211" i="9" l="1"/>
  <c r="BF2212" i="9" s="1"/>
  <c r="BH2212" i="9" s="1"/>
  <c r="BK2125" i="9" s="1"/>
  <c r="BL2125" i="9"/>
  <c r="BG2212" i="9" l="1"/>
  <c r="BF2213" i="9" s="1"/>
  <c r="BH2213" i="9" s="1"/>
  <c r="BK2126" i="9" s="1"/>
  <c r="BL2126" i="9"/>
  <c r="BG2213" i="9" l="1"/>
  <c r="BF2214" i="9" s="1"/>
  <c r="BH2214" i="9" s="1"/>
  <c r="BK2127" i="9" s="1"/>
  <c r="BL2127" i="9"/>
  <c r="BG2214" i="9" l="1"/>
  <c r="BF2215" i="9" s="1"/>
  <c r="BH2215" i="9" s="1"/>
  <c r="BK2128" i="9" s="1"/>
  <c r="BL2128" i="9"/>
  <c r="BG2215" i="9" l="1"/>
  <c r="BF2216" i="9" s="1"/>
  <c r="BH2216" i="9" s="1"/>
  <c r="BK2129" i="9" s="1"/>
  <c r="BL2129" i="9"/>
  <c r="BG2216" i="9" l="1"/>
  <c r="BF2217" i="9" s="1"/>
  <c r="BH2217" i="9" s="1"/>
  <c r="BK2130" i="9" s="1"/>
  <c r="BL2130" i="9"/>
  <c r="BG2217" i="9" l="1"/>
  <c r="BF2218" i="9" s="1"/>
  <c r="BH2218" i="9" s="1"/>
  <c r="BK2131" i="9" s="1"/>
  <c r="BL2131" i="9"/>
  <c r="BG2218" i="9" l="1"/>
  <c r="BF2219" i="9" s="1"/>
  <c r="BH2219" i="9" s="1"/>
  <c r="BK2132" i="9" s="1"/>
  <c r="BL2132" i="9"/>
  <c r="BG2219" i="9" l="1"/>
  <c r="BF2220" i="9" s="1"/>
  <c r="BH2220" i="9" s="1"/>
  <c r="BK2133" i="9" s="1"/>
  <c r="BL2133" i="9"/>
  <c r="BG2220" i="9" l="1"/>
  <c r="BF2221" i="9" s="1"/>
  <c r="BH2221" i="9" s="1"/>
  <c r="BK2134" i="9" s="1"/>
  <c r="BL2134" i="9"/>
  <c r="BG2221" i="9" l="1"/>
  <c r="BF2222" i="9" s="1"/>
  <c r="BH2222" i="9" s="1"/>
  <c r="BK2135" i="9" s="1"/>
  <c r="BL2135" i="9"/>
  <c r="BG2222" i="9" l="1"/>
  <c r="BF2223" i="9" s="1"/>
  <c r="BH2223" i="9" s="1"/>
  <c r="BK2136" i="9" s="1"/>
  <c r="BL2136" i="9"/>
  <c r="BG2223" i="9" l="1"/>
  <c r="BF2224" i="9" s="1"/>
  <c r="BH2224" i="9" s="1"/>
  <c r="BK2137" i="9" s="1"/>
  <c r="BL2137" i="9"/>
  <c r="BG2224" i="9" l="1"/>
  <c r="BF2225" i="9" s="1"/>
  <c r="BH2225" i="9" s="1"/>
  <c r="BK2138" i="9" s="1"/>
  <c r="BL2138" i="9"/>
  <c r="BG2225" i="9" l="1"/>
  <c r="BF2226" i="9" s="1"/>
  <c r="BH2226" i="9" s="1"/>
  <c r="BK2139" i="9" s="1"/>
  <c r="BL2139" i="9"/>
  <c r="BG2226" i="9" l="1"/>
  <c r="BF2227" i="9" s="1"/>
  <c r="BH2227" i="9" s="1"/>
  <c r="BK2140" i="9" s="1"/>
  <c r="BL2140" i="9"/>
  <c r="BG2227" i="9" l="1"/>
  <c r="BF2228" i="9" s="1"/>
  <c r="BH2228" i="9" s="1"/>
  <c r="BK2141" i="9" s="1"/>
  <c r="BL2141" i="9"/>
  <c r="BG2228" i="9" l="1"/>
  <c r="BF2229" i="9" s="1"/>
  <c r="BH2229" i="9" s="1"/>
  <c r="BK2142" i="9" s="1"/>
  <c r="BL2142" i="9"/>
  <c r="BG2229" i="9" l="1"/>
  <c r="BF2230" i="9" s="1"/>
  <c r="BH2230" i="9" s="1"/>
  <c r="BK2143" i="9" s="1"/>
  <c r="BL2143" i="9"/>
  <c r="BG2230" i="9" l="1"/>
  <c r="BF2231" i="9" s="1"/>
  <c r="BH2231" i="9" s="1"/>
  <c r="BK2144" i="9" s="1"/>
  <c r="BL2144" i="9"/>
  <c r="BG2231" i="9" l="1"/>
  <c r="BF2232" i="9" s="1"/>
  <c r="BH2232" i="9" s="1"/>
  <c r="BK2145" i="9" s="1"/>
  <c r="BL2145" i="9"/>
  <c r="BG2232" i="9" l="1"/>
  <c r="BF2233" i="9" s="1"/>
  <c r="BH2233" i="9" s="1"/>
  <c r="BK2146" i="9" s="1"/>
  <c r="BL2146" i="9"/>
  <c r="BG2233" i="9" l="1"/>
  <c r="BF2234" i="9" s="1"/>
  <c r="BH2234" i="9" s="1"/>
  <c r="BK2147" i="9" s="1"/>
  <c r="BL2147" i="9"/>
  <c r="BG2234" i="9" l="1"/>
  <c r="BF2235" i="9" s="1"/>
  <c r="BH2235" i="9" s="1"/>
  <c r="BK2148" i="9" s="1"/>
  <c r="BL2148" i="9"/>
  <c r="BG2235" i="9" l="1"/>
  <c r="BF2236" i="9" s="1"/>
  <c r="BH2236" i="9" s="1"/>
  <c r="BK2149" i="9" s="1"/>
  <c r="BL2149" i="9"/>
  <c r="BG2236" i="9" l="1"/>
  <c r="BF2237" i="9" s="1"/>
  <c r="BH2237" i="9" s="1"/>
  <c r="BK2150" i="9" s="1"/>
  <c r="BL2150" i="9"/>
  <c r="BG2237" i="9" l="1"/>
  <c r="BF2238" i="9" s="1"/>
  <c r="BH2238" i="9" s="1"/>
  <c r="BK2151" i="9" s="1"/>
  <c r="BL2151" i="9"/>
  <c r="BG2238" i="9" l="1"/>
  <c r="BF2239" i="9" s="1"/>
  <c r="BH2239" i="9" s="1"/>
  <c r="BK2152" i="9" s="1"/>
  <c r="BL2152" i="9"/>
  <c r="BG2239" i="9" l="1"/>
  <c r="BF2240" i="9" s="1"/>
  <c r="BH2240" i="9" s="1"/>
  <c r="BK2153" i="9" s="1"/>
  <c r="BL2153" i="9"/>
  <c r="BG2240" i="9" l="1"/>
  <c r="BF2241" i="9" s="1"/>
  <c r="BH2241" i="9" s="1"/>
  <c r="BK2154" i="9" s="1"/>
  <c r="BL2154" i="9"/>
  <c r="BG2241" i="9" l="1"/>
  <c r="BF2242" i="9" s="1"/>
  <c r="BH2242" i="9" s="1"/>
  <c r="BK2155" i="9" s="1"/>
  <c r="BL2155" i="9"/>
  <c r="BG2242" i="9" l="1"/>
  <c r="BF2243" i="9" s="1"/>
  <c r="BH2243" i="9" s="1"/>
  <c r="BK2156" i="9" s="1"/>
  <c r="BL2156" i="9"/>
  <c r="BG2243" i="9" l="1"/>
  <c r="BF2244" i="9" s="1"/>
  <c r="BH2244" i="9" s="1"/>
  <c r="BK2157" i="9" s="1"/>
  <c r="BL2157" i="9"/>
  <c r="BG2244" i="9" l="1"/>
  <c r="BF2245" i="9" s="1"/>
  <c r="BH2245" i="9" s="1"/>
  <c r="BK2158" i="9" s="1"/>
  <c r="BL2158" i="9"/>
  <c r="BG2245" i="9" l="1"/>
  <c r="BF2246" i="9" s="1"/>
  <c r="BH2246" i="9" s="1"/>
  <c r="BK2159" i="9" s="1"/>
  <c r="BL2159" i="9"/>
  <c r="BG2246" i="9" l="1"/>
  <c r="BF2247" i="9" s="1"/>
  <c r="BH2247" i="9" s="1"/>
  <c r="BK2160" i="9" s="1"/>
  <c r="BL2160" i="9"/>
  <c r="BG2247" i="9" l="1"/>
  <c r="BF2248" i="9" s="1"/>
  <c r="BH2248" i="9" s="1"/>
  <c r="BK2161" i="9" s="1"/>
  <c r="BL2161" i="9"/>
  <c r="BG2248" i="9" l="1"/>
  <c r="BF2249" i="9" s="1"/>
  <c r="BH2249" i="9" s="1"/>
  <c r="BK2162" i="9" s="1"/>
  <c r="BL2162" i="9"/>
  <c r="BG2249" i="9" l="1"/>
  <c r="BF2250" i="9" s="1"/>
  <c r="BH2250" i="9" s="1"/>
  <c r="BK2163" i="9" s="1"/>
  <c r="BL2163" i="9"/>
  <c r="BG2250" i="9" l="1"/>
  <c r="BF2251" i="9" s="1"/>
  <c r="BH2251" i="9" s="1"/>
  <c r="BK2164" i="9" s="1"/>
  <c r="BL2164" i="9"/>
  <c r="BG2251" i="9" l="1"/>
  <c r="BF2252" i="9" s="1"/>
  <c r="BH2252" i="9" s="1"/>
  <c r="BK2165" i="9" s="1"/>
  <c r="BL2165" i="9"/>
  <c r="BG2252" i="9" l="1"/>
  <c r="BF2253" i="9" s="1"/>
  <c r="BH2253" i="9" s="1"/>
  <c r="BK2166" i="9" s="1"/>
  <c r="BL2166" i="9"/>
  <c r="BG2253" i="9" l="1"/>
  <c r="BF2254" i="9" s="1"/>
  <c r="BH2254" i="9" s="1"/>
  <c r="BK2167" i="9" s="1"/>
  <c r="BL2167" i="9"/>
  <c r="BG2254" i="9" l="1"/>
  <c r="BF2255" i="9" s="1"/>
  <c r="BH2255" i="9" s="1"/>
  <c r="BK2168" i="9" s="1"/>
  <c r="BL2168" i="9"/>
  <c r="BG2255" i="9" l="1"/>
  <c r="BF2256" i="9" s="1"/>
  <c r="BH2256" i="9" s="1"/>
  <c r="BK2169" i="9" s="1"/>
  <c r="BL2169" i="9"/>
  <c r="BG2256" i="9" l="1"/>
  <c r="BF2257" i="9" s="1"/>
  <c r="BH2257" i="9" s="1"/>
  <c r="BK2170" i="9" s="1"/>
  <c r="BL2170" i="9"/>
  <c r="BG2257" i="9" l="1"/>
  <c r="BF2258" i="9" s="1"/>
  <c r="BH2258" i="9" s="1"/>
  <c r="BK2171" i="9" s="1"/>
  <c r="BL2171" i="9"/>
  <c r="BG2258" i="9" l="1"/>
  <c r="BF2259" i="9" s="1"/>
  <c r="BH2259" i="9" s="1"/>
  <c r="BK2172" i="9" s="1"/>
  <c r="BL2172" i="9"/>
  <c r="BG2259" i="9" l="1"/>
  <c r="BF2260" i="9" s="1"/>
  <c r="BH2260" i="9" s="1"/>
  <c r="BK2173" i="9" s="1"/>
  <c r="BL2173" i="9"/>
  <c r="BG2260" i="9" l="1"/>
  <c r="BF2261" i="9" s="1"/>
  <c r="BH2261" i="9" s="1"/>
  <c r="BK2174" i="9" s="1"/>
  <c r="BL2174" i="9"/>
  <c r="BG2261" i="9" l="1"/>
  <c r="BF2262" i="9" s="1"/>
  <c r="BH2262" i="9" s="1"/>
  <c r="BK2175" i="9" s="1"/>
  <c r="BL2175" i="9"/>
  <c r="BG2262" i="9" l="1"/>
  <c r="BF2263" i="9" s="1"/>
  <c r="BH2263" i="9" s="1"/>
  <c r="BK2176" i="9" s="1"/>
  <c r="BL2176" i="9"/>
  <c r="BG2263" i="9" l="1"/>
  <c r="BF2264" i="9" s="1"/>
  <c r="BH2264" i="9" s="1"/>
  <c r="BK2177" i="9" s="1"/>
  <c r="BL2177" i="9"/>
  <c r="BG2264" i="9" l="1"/>
  <c r="BF2265" i="9" s="1"/>
  <c r="BH2265" i="9" s="1"/>
  <c r="BK2178" i="9" s="1"/>
  <c r="BL2178" i="9"/>
  <c r="BG2265" i="9" l="1"/>
  <c r="BF2266" i="9" s="1"/>
  <c r="BH2266" i="9" s="1"/>
  <c r="BK2179" i="9" s="1"/>
  <c r="BL2179" i="9"/>
  <c r="BG2266" i="9" l="1"/>
  <c r="BF2267" i="9" s="1"/>
  <c r="BH2267" i="9" s="1"/>
  <c r="BK2180" i="9" s="1"/>
  <c r="BL2180" i="9"/>
  <c r="BG2267" i="9" l="1"/>
  <c r="BF2268" i="9" s="1"/>
  <c r="BH2268" i="9" s="1"/>
  <c r="BK2181" i="9" s="1"/>
  <c r="R38" i="1"/>
  <c r="BL2181" i="9"/>
  <c r="T38" i="1" l="1"/>
  <c r="V38" i="1" s="1"/>
  <c r="AA38" i="1" s="1"/>
  <c r="BG2268" i="9"/>
  <c r="BF2269" i="9" s="1"/>
  <c r="BH2269" i="9" s="1"/>
  <c r="BK2182" i="9" s="1"/>
  <c r="BL2182" i="9"/>
  <c r="AF38" i="1" l="1"/>
  <c r="Y38" i="1"/>
  <c r="BG2269" i="9"/>
  <c r="BF2270" i="9" s="1"/>
  <c r="BH2270" i="9" s="1"/>
  <c r="BK2183" i="9" s="1"/>
  <c r="BL2183" i="9"/>
  <c r="AJ38" i="1" l="1"/>
  <c r="AD38" i="1"/>
  <c r="BG2270" i="9"/>
  <c r="BF2271" i="9" s="1"/>
  <c r="BH2271" i="9" s="1"/>
  <c r="BK2184" i="9" s="1"/>
  <c r="BL2184" i="9"/>
  <c r="BG2271" i="9" l="1"/>
  <c r="BF2272" i="9" s="1"/>
  <c r="BH2272" i="9" s="1"/>
  <c r="BK2185" i="9" s="1"/>
  <c r="BL2185" i="9"/>
  <c r="BG2272" i="9" l="1"/>
  <c r="BF2273" i="9" s="1"/>
  <c r="BH2273" i="9" s="1"/>
  <c r="BK2186" i="9" s="1"/>
  <c r="BL2186" i="9"/>
  <c r="BG2273" i="9" l="1"/>
  <c r="BF2274" i="9" s="1"/>
  <c r="BH2274" i="9" s="1"/>
  <c r="BK2187" i="9" s="1"/>
  <c r="BL2187" i="9"/>
  <c r="BG2274" i="9" l="1"/>
  <c r="BF2275" i="9" s="1"/>
  <c r="BH2275" i="9" s="1"/>
  <c r="BK2188" i="9" s="1"/>
  <c r="BL2188" i="9"/>
  <c r="BG2275" i="9" l="1"/>
  <c r="BF2276" i="9" s="1"/>
  <c r="BH2276" i="9" s="1"/>
  <c r="BK2189" i="9" s="1"/>
  <c r="BL2189" i="9"/>
  <c r="BG2276" i="9" l="1"/>
  <c r="BF2277" i="9" s="1"/>
  <c r="BH2277" i="9" s="1"/>
  <c r="BK2190" i="9" s="1"/>
  <c r="BL2190" i="9"/>
  <c r="BG2277" i="9" l="1"/>
  <c r="BF2278" i="9" s="1"/>
  <c r="BH2278" i="9" s="1"/>
  <c r="BK2191" i="9" s="1"/>
  <c r="BL2191" i="9"/>
  <c r="BG2278" i="9" l="1"/>
  <c r="BF2279" i="9" s="1"/>
  <c r="BH2279" i="9" s="1"/>
  <c r="BK2192" i="9" s="1"/>
  <c r="BL2192" i="9"/>
  <c r="BG2279" i="9" l="1"/>
  <c r="BF2280" i="9" s="1"/>
  <c r="BH2280" i="9" s="1"/>
  <c r="BK2193" i="9" s="1"/>
  <c r="BL2193" i="9"/>
  <c r="BG2280" i="9" l="1"/>
  <c r="BF2281" i="9" s="1"/>
  <c r="BH2281" i="9" s="1"/>
  <c r="BK2194" i="9" s="1"/>
  <c r="BL2194" i="9"/>
  <c r="BG2281" i="9" l="1"/>
  <c r="BF2282" i="9" s="1"/>
  <c r="BH2282" i="9" s="1"/>
  <c r="BK2195" i="9" s="1"/>
  <c r="BL2195" i="9"/>
  <c r="BG2282" i="9" l="1"/>
  <c r="BF2283" i="9" s="1"/>
  <c r="BH2283" i="9" s="1"/>
  <c r="BK2196" i="9" s="1"/>
  <c r="BL2196" i="9"/>
  <c r="BG2283" i="9" l="1"/>
  <c r="BF2284" i="9" s="1"/>
  <c r="BH2284" i="9" s="1"/>
  <c r="BK2197" i="9" s="1"/>
  <c r="BL2197" i="9"/>
  <c r="BG2284" i="9" l="1"/>
  <c r="BF2285" i="9" s="1"/>
  <c r="BH2285" i="9" s="1"/>
  <c r="BK2198" i="9" s="1"/>
  <c r="BL2198" i="9"/>
  <c r="BG2285" i="9" l="1"/>
  <c r="BF2286" i="9" s="1"/>
  <c r="BH2286" i="9" s="1"/>
  <c r="BK2199" i="9" s="1"/>
  <c r="BL2199" i="9"/>
  <c r="BG2286" i="9" l="1"/>
  <c r="BF2287" i="9" s="1"/>
  <c r="BH2287" i="9" s="1"/>
  <c r="BK2200" i="9" s="1"/>
  <c r="BL2200" i="9"/>
  <c r="BG2287" i="9" l="1"/>
  <c r="BF2288" i="9" s="1"/>
  <c r="BH2288" i="9" s="1"/>
  <c r="BK2201" i="9" s="1"/>
  <c r="BL2201" i="9"/>
  <c r="BG2288" i="9" l="1"/>
  <c r="BF2289" i="9" s="1"/>
  <c r="BH2289" i="9" s="1"/>
  <c r="BK2202" i="9" s="1"/>
  <c r="BL2202" i="9"/>
  <c r="BG2289" i="9" l="1"/>
  <c r="BF2290" i="9" s="1"/>
  <c r="BH2290" i="9" s="1"/>
  <c r="BK2203" i="9" s="1"/>
  <c r="BL2203" i="9"/>
  <c r="BG2290" i="9" l="1"/>
  <c r="BF2291" i="9" s="1"/>
  <c r="BH2291" i="9" s="1"/>
  <c r="BK2204" i="9" s="1"/>
  <c r="BL2204" i="9"/>
  <c r="BG2291" i="9" l="1"/>
  <c r="BF2292" i="9" s="1"/>
  <c r="BH2292" i="9" s="1"/>
  <c r="BK2205" i="9" s="1"/>
  <c r="BL2205" i="9"/>
  <c r="BG2292" i="9" l="1"/>
  <c r="BF2293" i="9" s="1"/>
  <c r="BH2293" i="9" s="1"/>
  <c r="BK2206" i="9" s="1"/>
  <c r="BL2206" i="9"/>
  <c r="BG2293" i="9" l="1"/>
  <c r="BF2294" i="9" s="1"/>
  <c r="BH2294" i="9" s="1"/>
  <c r="BK2207" i="9" s="1"/>
  <c r="BL2207" i="9"/>
  <c r="BG2294" i="9" l="1"/>
  <c r="BF2295" i="9" s="1"/>
  <c r="BH2295" i="9" s="1"/>
  <c r="BK2208" i="9" s="1"/>
  <c r="BL2208" i="9"/>
  <c r="BG2295" i="9" l="1"/>
  <c r="BF2296" i="9" s="1"/>
  <c r="BH2296" i="9" s="1"/>
  <c r="BK2209" i="9" s="1"/>
  <c r="BL2209" i="9"/>
  <c r="BG2296" i="9" l="1"/>
  <c r="BF2297" i="9" s="1"/>
  <c r="BH2297" i="9" s="1"/>
  <c r="BK2210" i="9" s="1"/>
  <c r="BL2210" i="9"/>
  <c r="BG2297" i="9" l="1"/>
  <c r="BF2298" i="9" s="1"/>
  <c r="BH2298" i="9" s="1"/>
  <c r="BK2211" i="9" s="1"/>
  <c r="BL2211" i="9"/>
  <c r="BG2298" i="9" l="1"/>
  <c r="BF2299" i="9" s="1"/>
  <c r="BH2299" i="9" s="1"/>
  <c r="BK2212" i="9" s="1"/>
  <c r="BL2212" i="9"/>
  <c r="BG2299" i="9" l="1"/>
  <c r="BF2300" i="9" s="1"/>
  <c r="BH2300" i="9" s="1"/>
  <c r="BK2213" i="9" s="1"/>
  <c r="BL2213" i="9"/>
  <c r="BG2300" i="9" l="1"/>
  <c r="BF2301" i="9" s="1"/>
  <c r="BH2301" i="9" s="1"/>
  <c r="BK2214" i="9" s="1"/>
  <c r="BL2214" i="9"/>
  <c r="BG2301" i="9" l="1"/>
  <c r="BF2302" i="9" s="1"/>
  <c r="BH2302" i="9" s="1"/>
  <c r="BK2215" i="9" s="1"/>
  <c r="BL2215" i="9"/>
  <c r="BG2302" i="9" l="1"/>
  <c r="BF2303" i="9" s="1"/>
  <c r="BH2303" i="9" s="1"/>
  <c r="BK2216" i="9" s="1"/>
  <c r="BL2216" i="9"/>
  <c r="BG2303" i="9" l="1"/>
  <c r="BF2304" i="9" s="1"/>
  <c r="BH2304" i="9" s="1"/>
  <c r="BK2217" i="9" s="1"/>
  <c r="BL2217" i="9"/>
  <c r="BG2304" i="9" l="1"/>
  <c r="BF2305" i="9" s="1"/>
  <c r="BH2305" i="9" s="1"/>
  <c r="BK2218" i="9" s="1"/>
  <c r="BL2218" i="9"/>
  <c r="BG2305" i="9" l="1"/>
  <c r="BF2306" i="9" s="1"/>
  <c r="BH2306" i="9" s="1"/>
  <c r="BK2219" i="9" s="1"/>
  <c r="BL2219" i="9"/>
  <c r="BG2306" i="9" l="1"/>
  <c r="BF2307" i="9" s="1"/>
  <c r="BH2307" i="9" s="1"/>
  <c r="BK2220" i="9" s="1"/>
  <c r="BL2220" i="9"/>
  <c r="BG2307" i="9" l="1"/>
  <c r="BF2308" i="9" s="1"/>
  <c r="BH2308" i="9" s="1"/>
  <c r="BK2221" i="9" s="1"/>
  <c r="BL2221" i="9"/>
  <c r="BG2308" i="9" l="1"/>
  <c r="BF2309" i="9" s="1"/>
  <c r="BH2309" i="9" s="1"/>
  <c r="BK2222" i="9" s="1"/>
  <c r="BL2222" i="9"/>
  <c r="BG2309" i="9" l="1"/>
  <c r="BF2310" i="9" s="1"/>
  <c r="BH2310" i="9" s="1"/>
  <c r="BK2223" i="9" s="1"/>
  <c r="BL2223" i="9"/>
  <c r="BG2310" i="9" l="1"/>
  <c r="BF2311" i="9" s="1"/>
  <c r="BH2311" i="9" s="1"/>
  <c r="BK2224" i="9" s="1"/>
  <c r="BL2224" i="9"/>
  <c r="BG2311" i="9" l="1"/>
  <c r="BF2312" i="9" s="1"/>
  <c r="BH2312" i="9" s="1"/>
  <c r="BK2225" i="9" s="1"/>
  <c r="BL2225" i="9"/>
  <c r="BG2312" i="9" l="1"/>
  <c r="BF2313" i="9" s="1"/>
  <c r="BH2313" i="9" s="1"/>
  <c r="BK2226" i="9" s="1"/>
  <c r="BL2226" i="9"/>
  <c r="BG2313" i="9" l="1"/>
  <c r="BF2314" i="9" s="1"/>
  <c r="BH2314" i="9" s="1"/>
  <c r="BK2227" i="9" s="1"/>
  <c r="BL2227" i="9"/>
  <c r="BG2314" i="9" l="1"/>
  <c r="BF2315" i="9" s="1"/>
  <c r="BH2315" i="9" s="1"/>
  <c r="BK2228" i="9" s="1"/>
  <c r="BL2228" i="9"/>
  <c r="BG2315" i="9" l="1"/>
  <c r="BF2316" i="9" s="1"/>
  <c r="BH2316" i="9" s="1"/>
  <c r="BK2229" i="9" s="1"/>
  <c r="BL2229" i="9"/>
  <c r="BG2316" i="9" l="1"/>
  <c r="BF2317" i="9" s="1"/>
  <c r="BH2317" i="9" s="1"/>
  <c r="BK2230" i="9" s="1"/>
  <c r="BL2230" i="9"/>
  <c r="BG2317" i="9" l="1"/>
  <c r="BF2318" i="9" s="1"/>
  <c r="BH2318" i="9" s="1"/>
  <c r="BK2231" i="9" s="1"/>
  <c r="BL2231" i="9"/>
  <c r="BG2318" i="9" l="1"/>
  <c r="BF2319" i="9" s="1"/>
  <c r="BH2319" i="9" s="1"/>
  <c r="BK2232" i="9" s="1"/>
  <c r="BL2232" i="9"/>
  <c r="BG2319" i="9" l="1"/>
  <c r="BF2320" i="9" s="1"/>
  <c r="BH2320" i="9" s="1"/>
  <c r="BK2233" i="9" s="1"/>
  <c r="BL2233" i="9"/>
  <c r="BG2320" i="9" l="1"/>
  <c r="BF2321" i="9" s="1"/>
  <c r="BH2321" i="9" s="1"/>
  <c r="BK2234" i="9" s="1"/>
  <c r="BL2234" i="9"/>
  <c r="BG2321" i="9" l="1"/>
  <c r="BF2322" i="9" s="1"/>
  <c r="BH2322" i="9" s="1"/>
  <c r="BK2235" i="9" s="1"/>
  <c r="BL2235" i="9"/>
  <c r="BG2322" i="9" l="1"/>
  <c r="BF2323" i="9" s="1"/>
  <c r="BH2323" i="9" s="1"/>
  <c r="BK2236" i="9" s="1"/>
  <c r="BL2236" i="9"/>
  <c r="BG2323" i="9" l="1"/>
  <c r="BF2324" i="9" s="1"/>
  <c r="BH2324" i="9" s="1"/>
  <c r="BK2237" i="9" s="1"/>
  <c r="BL2237" i="9"/>
  <c r="BG2324" i="9" l="1"/>
  <c r="BF2325" i="9" s="1"/>
  <c r="BH2325" i="9" s="1"/>
  <c r="BK2238" i="9" s="1"/>
  <c r="BL2238" i="9"/>
  <c r="BG2325" i="9" l="1"/>
  <c r="BF2326" i="9" s="1"/>
  <c r="BH2326" i="9" s="1"/>
  <c r="BK2239" i="9" s="1"/>
  <c r="BL2239" i="9"/>
  <c r="BG2326" i="9" l="1"/>
  <c r="BF2327" i="9" s="1"/>
  <c r="BH2327" i="9" s="1"/>
  <c r="BK2240" i="9" s="1"/>
  <c r="BL2240" i="9"/>
  <c r="BG2327" i="9" l="1"/>
  <c r="BF2328" i="9" s="1"/>
  <c r="BH2328" i="9" s="1"/>
  <c r="BK2241" i="9" s="1"/>
  <c r="BL2241" i="9"/>
  <c r="BG2328" i="9" l="1"/>
  <c r="BF2329" i="9" s="1"/>
  <c r="BH2329" i="9" s="1"/>
  <c r="BK2242" i="9" s="1"/>
  <c r="BL2242" i="9"/>
  <c r="BG2329" i="9" l="1"/>
  <c r="BF2330" i="9" s="1"/>
  <c r="BH2330" i="9" s="1"/>
  <c r="BK2243" i="9" s="1"/>
  <c r="BL2243" i="9"/>
  <c r="BG2330" i="9" l="1"/>
  <c r="BF2331" i="9" s="1"/>
  <c r="BH2331" i="9" s="1"/>
  <c r="BK2244" i="9" s="1"/>
  <c r="BL2244" i="9"/>
  <c r="BG2331" i="9" l="1"/>
  <c r="BF2332" i="9" s="1"/>
  <c r="BH2332" i="9" s="1"/>
  <c r="BK2245" i="9" s="1"/>
  <c r="BL2245" i="9"/>
  <c r="BG2332" i="9" l="1"/>
  <c r="BF2333" i="9" s="1"/>
  <c r="BH2333" i="9" s="1"/>
  <c r="BK2246" i="9" s="1"/>
  <c r="BL2246" i="9"/>
  <c r="BG2333" i="9" l="1"/>
  <c r="BF2334" i="9" s="1"/>
  <c r="BH2334" i="9" s="1"/>
  <c r="BK2247" i="9" s="1"/>
  <c r="BL2247" i="9"/>
  <c r="BG2334" i="9" l="1"/>
  <c r="BF2335" i="9" s="1"/>
  <c r="BH2335" i="9" s="1"/>
  <c r="BK2248" i="9" s="1"/>
  <c r="BL2248" i="9"/>
  <c r="BG2335" i="9" l="1"/>
  <c r="BF2336" i="9" s="1"/>
  <c r="BH2336" i="9" s="1"/>
  <c r="BK2249" i="9" s="1"/>
  <c r="BL2249" i="9"/>
  <c r="BG2336" i="9" l="1"/>
  <c r="BF2337" i="9" s="1"/>
  <c r="BH2337" i="9" s="1"/>
  <c r="BK2250" i="9" s="1"/>
  <c r="BL2250" i="9"/>
  <c r="BG2337" i="9" l="1"/>
  <c r="BF2338" i="9" s="1"/>
  <c r="BH2338" i="9" s="1"/>
  <c r="BK2251" i="9" s="1"/>
  <c r="BL2251" i="9"/>
  <c r="BG2338" i="9" l="1"/>
  <c r="BF2339" i="9" s="1"/>
  <c r="BH2339" i="9" s="1"/>
  <c r="BK2252" i="9" s="1"/>
  <c r="BL2252" i="9"/>
  <c r="BG2339" i="9" l="1"/>
  <c r="BF2340" i="9" s="1"/>
  <c r="BH2340" i="9" s="1"/>
  <c r="BK2253" i="9" s="1"/>
  <c r="BL2253" i="9"/>
  <c r="BG2340" i="9" l="1"/>
  <c r="BF2341" i="9" s="1"/>
  <c r="BH2341" i="9" s="1"/>
  <c r="BK2254" i="9" s="1"/>
  <c r="BL2254" i="9"/>
  <c r="BG2341" i="9" l="1"/>
  <c r="BF2342" i="9" s="1"/>
  <c r="BH2342" i="9" s="1"/>
  <c r="BK2255" i="9" s="1"/>
  <c r="BL2255" i="9"/>
  <c r="BG2342" i="9" l="1"/>
  <c r="BF2343" i="9" s="1"/>
  <c r="BH2343" i="9" s="1"/>
  <c r="BK2256" i="9" s="1"/>
  <c r="BL2256" i="9"/>
  <c r="BG2343" i="9" l="1"/>
  <c r="BF2344" i="9" s="1"/>
  <c r="BH2344" i="9" s="1"/>
  <c r="BK2257" i="9" s="1"/>
  <c r="BL2257" i="9"/>
  <c r="BG2344" i="9" l="1"/>
  <c r="BF2345" i="9" s="1"/>
  <c r="BH2345" i="9" s="1"/>
  <c r="BK2258" i="9" s="1"/>
  <c r="BL2258" i="9"/>
  <c r="BG2345" i="9" l="1"/>
  <c r="BF2346" i="9" s="1"/>
  <c r="BH2346" i="9" s="1"/>
  <c r="BK2259" i="9" s="1"/>
  <c r="BL2259" i="9"/>
  <c r="BG2346" i="9" l="1"/>
  <c r="BF2347" i="9" s="1"/>
  <c r="BH2347" i="9" s="1"/>
  <c r="BK2260" i="9" s="1"/>
  <c r="BL2260" i="9"/>
  <c r="BG2347" i="9" l="1"/>
  <c r="BF2348" i="9" s="1"/>
  <c r="BH2348" i="9" s="1"/>
  <c r="BK2261" i="9" s="1"/>
  <c r="BL2261" i="9"/>
  <c r="BG2348" i="9" l="1"/>
  <c r="BF2349" i="9" s="1"/>
  <c r="BH2349" i="9" s="1"/>
  <c r="BK2262" i="9" s="1"/>
  <c r="BL2262" i="9"/>
  <c r="BG2349" i="9" l="1"/>
  <c r="BF2350" i="9" s="1"/>
  <c r="BH2350" i="9" s="1"/>
  <c r="BK2263" i="9" s="1"/>
  <c r="BL2263" i="9"/>
  <c r="BG2350" i="9" l="1"/>
  <c r="BF2351" i="9" s="1"/>
  <c r="BH2351" i="9" s="1"/>
  <c r="BK2264" i="9" s="1"/>
  <c r="BL2264" i="9"/>
  <c r="BG2351" i="9" l="1"/>
  <c r="BF2352" i="9" s="1"/>
  <c r="BH2352" i="9" s="1"/>
  <c r="BK2265" i="9" s="1"/>
  <c r="BL2265" i="9"/>
  <c r="BG2352" i="9" l="1"/>
  <c r="BF2353" i="9" s="1"/>
  <c r="BH2353" i="9" s="1"/>
  <c r="BK2266" i="9" s="1"/>
  <c r="BL2266" i="9"/>
  <c r="BG2353" i="9" l="1"/>
  <c r="BF2354" i="9" s="1"/>
  <c r="BH2354" i="9" s="1"/>
  <c r="BK2267" i="9" s="1"/>
  <c r="BL2267" i="9"/>
  <c r="BG2354" i="9" l="1"/>
  <c r="BF2355" i="9" s="1"/>
  <c r="BH2355" i="9" s="1"/>
  <c r="BK2268" i="9" s="1"/>
  <c r="BL2268" i="9"/>
  <c r="BG2355" i="9" l="1"/>
  <c r="BF2356" i="9" s="1"/>
  <c r="BH2356" i="9" s="1"/>
  <c r="BK2269" i="9" s="1"/>
  <c r="BL2269" i="9"/>
  <c r="BG2356" i="9" l="1"/>
  <c r="BF2357" i="9" s="1"/>
  <c r="BH2357" i="9" s="1"/>
  <c r="BK2270" i="9" s="1"/>
  <c r="BL2270" i="9"/>
  <c r="BG2357" i="9" l="1"/>
  <c r="BF2358" i="9" s="1"/>
  <c r="BH2358" i="9" s="1"/>
  <c r="BK2271" i="9" s="1"/>
  <c r="BL2271" i="9"/>
  <c r="BG2358" i="9" l="1"/>
  <c r="BF2359" i="9" s="1"/>
  <c r="BH2359" i="9" s="1"/>
  <c r="BK2272" i="9" s="1"/>
  <c r="R39" i="1"/>
  <c r="BL2272" i="9"/>
  <c r="T39" i="1" l="1"/>
  <c r="V39" i="1" s="1"/>
  <c r="AA39" i="1" s="1"/>
  <c r="BG2359" i="9"/>
  <c r="BF2360" i="9" s="1"/>
  <c r="BH2360" i="9" s="1"/>
  <c r="BK2273" i="9" s="1"/>
  <c r="BL2273" i="9"/>
  <c r="AF39" i="1" l="1"/>
  <c r="Y39" i="1"/>
  <c r="BG2360" i="9"/>
  <c r="BF2361" i="9" s="1"/>
  <c r="BH2361" i="9" s="1"/>
  <c r="BK2274" i="9" s="1"/>
  <c r="BL2274" i="9"/>
  <c r="AJ39" i="1" l="1"/>
  <c r="AD39" i="1"/>
  <c r="BG2361" i="9"/>
  <c r="BF2362" i="9" s="1"/>
  <c r="BH2362" i="9" s="1"/>
  <c r="BK2275" i="9" s="1"/>
  <c r="BL2275" i="9"/>
  <c r="BG2362" i="9" l="1"/>
  <c r="BF2363" i="9" s="1"/>
  <c r="BH2363" i="9" s="1"/>
  <c r="BK2276" i="9" s="1"/>
  <c r="BL2276" i="9"/>
  <c r="BG2363" i="9" l="1"/>
  <c r="BF2364" i="9" s="1"/>
  <c r="BH2364" i="9" s="1"/>
  <c r="BK2277" i="9" s="1"/>
  <c r="BL2277" i="9"/>
  <c r="BG2364" i="9" l="1"/>
  <c r="BF2365" i="9" s="1"/>
  <c r="BH2365" i="9" s="1"/>
  <c r="BK2278" i="9" s="1"/>
  <c r="BL2278" i="9"/>
  <c r="BG2365" i="9" l="1"/>
  <c r="BF2366" i="9" s="1"/>
  <c r="BH2366" i="9" s="1"/>
  <c r="BK2279" i="9" s="1"/>
  <c r="BL2279" i="9"/>
  <c r="BG2366" i="9" l="1"/>
  <c r="BF2367" i="9" s="1"/>
  <c r="BH2367" i="9" s="1"/>
  <c r="BK2280" i="9" s="1"/>
  <c r="BL2280" i="9"/>
  <c r="BG2367" i="9" l="1"/>
  <c r="BF2368" i="9" s="1"/>
  <c r="BH2368" i="9" s="1"/>
  <c r="BK2281" i="9" s="1"/>
  <c r="BL2281" i="9"/>
  <c r="BG2368" i="9" l="1"/>
  <c r="BF2369" i="9" s="1"/>
  <c r="BH2369" i="9" s="1"/>
  <c r="BK2282" i="9" s="1"/>
  <c r="BL2282" i="9"/>
  <c r="BG2369" i="9" l="1"/>
  <c r="BF2370" i="9" s="1"/>
  <c r="BH2370" i="9" s="1"/>
  <c r="BK2283" i="9" s="1"/>
  <c r="BL2283" i="9"/>
  <c r="BG2370" i="9" l="1"/>
  <c r="BF2371" i="9" s="1"/>
  <c r="BH2371" i="9" s="1"/>
  <c r="BK2284" i="9" s="1"/>
  <c r="BL2284" i="9"/>
  <c r="BG2371" i="9" l="1"/>
  <c r="BF2372" i="9" s="1"/>
  <c r="BH2372" i="9" s="1"/>
  <c r="BK2285" i="9" s="1"/>
  <c r="BL2285" i="9"/>
  <c r="BG2372" i="9" l="1"/>
  <c r="BF2373" i="9" s="1"/>
  <c r="BH2373" i="9" s="1"/>
  <c r="BK2286" i="9" s="1"/>
  <c r="BL2286" i="9"/>
  <c r="BG2373" i="9" l="1"/>
  <c r="BF2374" i="9" s="1"/>
  <c r="BH2374" i="9" s="1"/>
  <c r="BK2287" i="9" s="1"/>
  <c r="BL2287" i="9"/>
  <c r="BG2374" i="9" l="1"/>
  <c r="BF2375" i="9" s="1"/>
  <c r="BH2375" i="9" s="1"/>
  <c r="BK2288" i="9" s="1"/>
  <c r="BL2288" i="9"/>
  <c r="BG2375" i="9" l="1"/>
  <c r="BF2376" i="9" s="1"/>
  <c r="BH2376" i="9" s="1"/>
  <c r="BK2289" i="9" s="1"/>
  <c r="BL2289" i="9"/>
  <c r="BG2376" i="9" l="1"/>
  <c r="BF2377" i="9" s="1"/>
  <c r="BH2377" i="9" s="1"/>
  <c r="BK2290" i="9" s="1"/>
  <c r="BL2290" i="9"/>
  <c r="BG2377" i="9" l="1"/>
  <c r="BF2378" i="9" s="1"/>
  <c r="BH2378" i="9" s="1"/>
  <c r="BK2291" i="9" s="1"/>
  <c r="BL2291" i="9"/>
  <c r="BG2378" i="9" l="1"/>
  <c r="BF2379" i="9" s="1"/>
  <c r="BH2379" i="9" s="1"/>
  <c r="BK2292" i="9" s="1"/>
  <c r="BL2292" i="9"/>
  <c r="BG2379" i="9" l="1"/>
  <c r="BF2380" i="9" s="1"/>
  <c r="BH2380" i="9" s="1"/>
  <c r="BK2293" i="9" s="1"/>
  <c r="BL2293" i="9"/>
  <c r="BG2380" i="9" l="1"/>
  <c r="BF2381" i="9" s="1"/>
  <c r="BH2381" i="9" s="1"/>
  <c r="BK2294" i="9" s="1"/>
  <c r="BL2294" i="9"/>
  <c r="BG2381" i="9" l="1"/>
  <c r="BF2382" i="9" s="1"/>
  <c r="BH2382" i="9" s="1"/>
  <c r="BK2295" i="9" s="1"/>
  <c r="BL2295" i="9"/>
  <c r="BG2382" i="9" l="1"/>
  <c r="BF2383" i="9" s="1"/>
  <c r="BH2383" i="9" s="1"/>
  <c r="BK2296" i="9" s="1"/>
  <c r="BL2296" i="9"/>
  <c r="BG2383" i="9" l="1"/>
  <c r="BF2384" i="9" s="1"/>
  <c r="BH2384" i="9" s="1"/>
  <c r="BK2297" i="9" s="1"/>
  <c r="BL2297" i="9"/>
  <c r="BG2384" i="9" l="1"/>
  <c r="BF2385" i="9" s="1"/>
  <c r="BH2385" i="9" s="1"/>
  <c r="BK2298" i="9" s="1"/>
  <c r="BL2298" i="9"/>
  <c r="BG2385" i="9" l="1"/>
  <c r="BF2386" i="9" s="1"/>
  <c r="BH2386" i="9" s="1"/>
  <c r="BK2299" i="9" s="1"/>
  <c r="BL2299" i="9"/>
  <c r="BG2386" i="9" l="1"/>
  <c r="BF2387" i="9" s="1"/>
  <c r="BH2387" i="9" s="1"/>
  <c r="BK2300" i="9" s="1"/>
  <c r="BL2300" i="9"/>
  <c r="BG2387" i="9" l="1"/>
  <c r="BF2388" i="9" s="1"/>
  <c r="BH2388" i="9" s="1"/>
  <c r="BK2301" i="9" s="1"/>
  <c r="BL2301" i="9"/>
  <c r="BG2388" i="9" l="1"/>
  <c r="BF2389" i="9" s="1"/>
  <c r="BH2389" i="9" s="1"/>
  <c r="BK2302" i="9" s="1"/>
  <c r="BL2302" i="9"/>
  <c r="BG2389" i="9" l="1"/>
  <c r="BF2390" i="9" s="1"/>
  <c r="BH2390" i="9" s="1"/>
  <c r="BK2303" i="9" s="1"/>
  <c r="BL2303" i="9"/>
  <c r="BG2390" i="9" l="1"/>
  <c r="BF2391" i="9" s="1"/>
  <c r="BH2391" i="9" s="1"/>
  <c r="BK2304" i="9" s="1"/>
  <c r="BL2304" i="9"/>
  <c r="BG2391" i="9" l="1"/>
  <c r="BF2392" i="9" s="1"/>
  <c r="BH2392" i="9" s="1"/>
  <c r="BK2305" i="9" s="1"/>
  <c r="BL2305" i="9"/>
  <c r="BG2392" i="9" l="1"/>
  <c r="BF2393" i="9" s="1"/>
  <c r="BH2393" i="9" s="1"/>
  <c r="BK2306" i="9" s="1"/>
  <c r="BL2306" i="9"/>
  <c r="BG2393" i="9" l="1"/>
  <c r="BF2394" i="9" s="1"/>
  <c r="BH2394" i="9" s="1"/>
  <c r="BK2307" i="9" s="1"/>
  <c r="BL2307" i="9"/>
  <c r="BG2394" i="9" l="1"/>
  <c r="BF2395" i="9" s="1"/>
  <c r="BH2395" i="9" s="1"/>
  <c r="BK2308" i="9" s="1"/>
  <c r="BL2308" i="9"/>
  <c r="BG2395" i="9" l="1"/>
  <c r="BF2396" i="9" s="1"/>
  <c r="BH2396" i="9" s="1"/>
  <c r="BK2309" i="9" s="1"/>
  <c r="BL2309" i="9"/>
  <c r="BG2396" i="9" l="1"/>
  <c r="BF2397" i="9" s="1"/>
  <c r="BH2397" i="9" s="1"/>
  <c r="BK2310" i="9" s="1"/>
  <c r="BL2310" i="9"/>
  <c r="BG2397" i="9" l="1"/>
  <c r="BF2398" i="9" s="1"/>
  <c r="BH2398" i="9" s="1"/>
  <c r="BK2311" i="9" s="1"/>
  <c r="BL2311" i="9"/>
  <c r="BG2398" i="9" l="1"/>
  <c r="BF2399" i="9" s="1"/>
  <c r="BH2399" i="9" s="1"/>
  <c r="BK2312" i="9" s="1"/>
  <c r="BL2312" i="9"/>
  <c r="BG2399" i="9" l="1"/>
  <c r="BF2400" i="9" s="1"/>
  <c r="BH2400" i="9" s="1"/>
  <c r="BK2313" i="9" s="1"/>
  <c r="BL2313" i="9"/>
  <c r="BG2400" i="9" l="1"/>
  <c r="BF2401" i="9" s="1"/>
  <c r="BH2401" i="9" s="1"/>
  <c r="BK2314" i="9" s="1"/>
  <c r="BL2314" i="9"/>
  <c r="BG2401" i="9" l="1"/>
  <c r="BF2402" i="9" s="1"/>
  <c r="BH2402" i="9" s="1"/>
  <c r="BK2315" i="9" s="1"/>
  <c r="BL2315" i="9"/>
  <c r="BG2402" i="9" l="1"/>
  <c r="BF2403" i="9" s="1"/>
  <c r="BH2403" i="9" s="1"/>
  <c r="BK2316" i="9" s="1"/>
  <c r="BL2316" i="9"/>
  <c r="BG2403" i="9" l="1"/>
  <c r="BF2404" i="9" s="1"/>
  <c r="BH2404" i="9" s="1"/>
  <c r="BK2317" i="9" s="1"/>
  <c r="BL2317" i="9"/>
  <c r="BG2404" i="9" l="1"/>
  <c r="BF2405" i="9" s="1"/>
  <c r="BH2405" i="9" s="1"/>
  <c r="BK2318" i="9" s="1"/>
  <c r="BL2318" i="9"/>
  <c r="BG2405" i="9" l="1"/>
  <c r="BF2406" i="9" s="1"/>
  <c r="BH2406" i="9" s="1"/>
  <c r="BK2319" i="9" s="1"/>
  <c r="BL2319" i="9"/>
  <c r="BG2406" i="9" l="1"/>
  <c r="BF2407" i="9" s="1"/>
  <c r="BH2407" i="9" s="1"/>
  <c r="BK2320" i="9" s="1"/>
  <c r="BL2320" i="9"/>
  <c r="BG2407" i="9" l="1"/>
  <c r="BF2408" i="9" s="1"/>
  <c r="BH2408" i="9" s="1"/>
  <c r="BK2321" i="9" s="1"/>
  <c r="BL2321" i="9"/>
  <c r="BG2408" i="9" l="1"/>
  <c r="BF2409" i="9" s="1"/>
  <c r="BH2409" i="9" s="1"/>
  <c r="BK2322" i="9" s="1"/>
  <c r="BL2322" i="9"/>
  <c r="BG2409" i="9" l="1"/>
  <c r="BF2410" i="9" s="1"/>
  <c r="BH2410" i="9" s="1"/>
  <c r="BK2323" i="9" l="1"/>
  <c r="BG2410" i="9"/>
  <c r="BF2411" i="9" s="1"/>
  <c r="BH2411" i="9" s="1"/>
  <c r="BK2324" i="9" s="1"/>
  <c r="BL2324" i="9"/>
  <c r="BL2323" i="9"/>
  <c r="BG2411" i="9" l="1"/>
  <c r="BF2412" i="9" s="1"/>
  <c r="BH2412" i="9" s="1"/>
  <c r="BK2325" i="9" s="1"/>
  <c r="BL2325" i="9"/>
  <c r="BG2412" i="9" l="1"/>
  <c r="BF2413" i="9" s="1"/>
  <c r="BH2413" i="9" s="1"/>
  <c r="BK2326" i="9" s="1"/>
  <c r="BL2326" i="9"/>
  <c r="BG2413" i="9" l="1"/>
  <c r="BF2414" i="9" s="1"/>
  <c r="BH2414" i="9" s="1"/>
  <c r="BK2327" i="9" s="1"/>
  <c r="BL2327" i="9"/>
  <c r="BG2414" i="9" l="1"/>
  <c r="BF2415" i="9" s="1"/>
  <c r="BH2415" i="9" s="1"/>
  <c r="BK2328" i="9" s="1"/>
  <c r="BL2328" i="9"/>
  <c r="BG2415" i="9" l="1"/>
  <c r="BF2416" i="9" s="1"/>
  <c r="BH2416" i="9" s="1"/>
  <c r="BK2329" i="9" s="1"/>
  <c r="BL2329" i="9"/>
  <c r="BG2416" i="9" l="1"/>
  <c r="BF2417" i="9" s="1"/>
  <c r="BH2417" i="9" s="1"/>
  <c r="BK2330" i="9" s="1"/>
  <c r="BL2330" i="9"/>
  <c r="BG2417" i="9" l="1"/>
  <c r="BF2418" i="9" s="1"/>
  <c r="BH2418" i="9" s="1"/>
  <c r="BK2331" i="9" s="1"/>
  <c r="BL2331" i="9"/>
  <c r="BG2418" i="9" l="1"/>
  <c r="BF2419" i="9" s="1"/>
  <c r="BH2419" i="9" s="1"/>
  <c r="BK2332" i="9" s="1"/>
  <c r="BL2332" i="9"/>
  <c r="BG2419" i="9" l="1"/>
  <c r="BF2420" i="9" s="1"/>
  <c r="BH2420" i="9" s="1"/>
  <c r="BK2333" i="9" s="1"/>
  <c r="BL2333" i="9"/>
  <c r="BG2420" i="9" l="1"/>
  <c r="BF2421" i="9" s="1"/>
  <c r="BH2421" i="9" s="1"/>
  <c r="BK2334" i="9" s="1"/>
  <c r="BL2334" i="9"/>
  <c r="BG2421" i="9" l="1"/>
  <c r="BF2422" i="9" s="1"/>
  <c r="BH2422" i="9" s="1"/>
  <c r="BK2335" i="9" s="1"/>
  <c r="BL2335" i="9"/>
  <c r="BG2422" i="9" l="1"/>
  <c r="BF2423" i="9" s="1"/>
  <c r="BH2423" i="9" s="1"/>
  <c r="BK2336" i="9" s="1"/>
  <c r="BL2336" i="9"/>
  <c r="BG2423" i="9" l="1"/>
  <c r="BF2424" i="9" s="1"/>
  <c r="BH2424" i="9" s="1"/>
  <c r="BK2337" i="9" s="1"/>
  <c r="BL2337" i="9"/>
  <c r="BG2424" i="9" l="1"/>
  <c r="BF2425" i="9" s="1"/>
  <c r="BH2425" i="9" s="1"/>
  <c r="BK2338" i="9" s="1"/>
  <c r="BL2338" i="9"/>
  <c r="BG2425" i="9" l="1"/>
  <c r="BF2426" i="9" s="1"/>
  <c r="BH2426" i="9" s="1"/>
  <c r="BK2339" i="9" s="1"/>
  <c r="BL2339" i="9"/>
  <c r="BG2426" i="9" l="1"/>
  <c r="BF2427" i="9" s="1"/>
  <c r="BH2427" i="9" s="1"/>
  <c r="BK2340" i="9" s="1"/>
  <c r="BL2340" i="9"/>
  <c r="BG2427" i="9" l="1"/>
  <c r="BF2428" i="9" s="1"/>
  <c r="BH2428" i="9" s="1"/>
  <c r="BK2341" i="9" s="1"/>
  <c r="BL2341" i="9"/>
  <c r="BG2428" i="9" l="1"/>
  <c r="BF2429" i="9" s="1"/>
  <c r="BH2429" i="9" s="1"/>
  <c r="BK2342" i="9" s="1"/>
  <c r="BL2342" i="9"/>
  <c r="BG2429" i="9" l="1"/>
  <c r="BF2430" i="9" s="1"/>
  <c r="BH2430" i="9" s="1"/>
  <c r="BK2343" i="9" s="1"/>
  <c r="BL2343" i="9"/>
  <c r="BG2430" i="9" l="1"/>
  <c r="BF2431" i="9" s="1"/>
  <c r="BH2431" i="9" s="1"/>
  <c r="BK2344" i="9" s="1"/>
  <c r="BL2344" i="9"/>
  <c r="BG2431" i="9" l="1"/>
  <c r="BF2432" i="9" s="1"/>
  <c r="BH2432" i="9" s="1"/>
  <c r="BK2345" i="9" s="1"/>
  <c r="BL2345" i="9"/>
  <c r="BG2432" i="9" l="1"/>
  <c r="BF2433" i="9" s="1"/>
  <c r="BH2433" i="9" s="1"/>
  <c r="BK2346" i="9" s="1"/>
  <c r="BL2346" i="9"/>
  <c r="BG2433" i="9" l="1"/>
  <c r="BF2434" i="9" s="1"/>
  <c r="BH2434" i="9" s="1"/>
  <c r="BK2347" i="9" s="1"/>
  <c r="BL2347" i="9"/>
  <c r="BG2434" i="9" l="1"/>
  <c r="BF2435" i="9" s="1"/>
  <c r="BH2435" i="9" s="1"/>
  <c r="BK2348" i="9" s="1"/>
  <c r="BL2348" i="9"/>
  <c r="BG2435" i="9" l="1"/>
  <c r="BF2436" i="9" s="1"/>
  <c r="BH2436" i="9" s="1"/>
  <c r="BK2349" i="9" s="1"/>
  <c r="BL2349" i="9"/>
  <c r="BG2436" i="9" l="1"/>
  <c r="BF2437" i="9" s="1"/>
  <c r="BH2437" i="9" s="1"/>
  <c r="BK2350" i="9" s="1"/>
  <c r="BL2350" i="9"/>
  <c r="BG2437" i="9" l="1"/>
  <c r="BF2438" i="9" s="1"/>
  <c r="BH2438" i="9" s="1"/>
  <c r="BK2351" i="9" s="1"/>
  <c r="BL2351" i="9"/>
  <c r="BG2438" i="9" l="1"/>
  <c r="BF2439" i="9" s="1"/>
  <c r="BH2439" i="9" s="1"/>
  <c r="BK2352" i="9" s="1"/>
  <c r="BL2352" i="9"/>
  <c r="BG2439" i="9" l="1"/>
  <c r="BF2440" i="9" s="1"/>
  <c r="BH2440" i="9" s="1"/>
  <c r="BK2353" i="9" s="1"/>
  <c r="BL2353" i="9"/>
  <c r="BG2440" i="9" l="1"/>
  <c r="BF2441" i="9" s="1"/>
  <c r="BH2441" i="9" s="1"/>
  <c r="BK2354" i="9" s="1"/>
  <c r="BL2354" i="9"/>
  <c r="BG2441" i="9" l="1"/>
  <c r="BF2442" i="9" s="1"/>
  <c r="BH2442" i="9" s="1"/>
  <c r="BK2355" i="9" s="1"/>
  <c r="BL2355" i="9"/>
  <c r="BG2442" i="9" l="1"/>
  <c r="BF2443" i="9" s="1"/>
  <c r="BH2443" i="9" s="1"/>
  <c r="BK2356" i="9" s="1"/>
  <c r="BL2356" i="9"/>
  <c r="BG2443" i="9" l="1"/>
  <c r="BF2444" i="9" s="1"/>
  <c r="BH2444" i="9" s="1"/>
  <c r="BK2357" i="9" s="1"/>
  <c r="BL2357" i="9"/>
  <c r="BG2444" i="9" l="1"/>
  <c r="BF2445" i="9" s="1"/>
  <c r="BH2445" i="9" s="1"/>
  <c r="BK2358" i="9" s="1"/>
  <c r="BL2358" i="9"/>
  <c r="BG2445" i="9" l="1"/>
  <c r="BF2446" i="9" s="1"/>
  <c r="BH2446" i="9" s="1"/>
  <c r="BK2359" i="9" s="1"/>
  <c r="BL2359" i="9"/>
  <c r="BG2446" i="9" l="1"/>
  <c r="BF2447" i="9" s="1"/>
  <c r="BH2447" i="9" s="1"/>
  <c r="BK2360" i="9" s="1"/>
  <c r="BL2360" i="9"/>
  <c r="BG2447" i="9" l="1"/>
  <c r="BF2448" i="9" s="1"/>
  <c r="BH2448" i="9" s="1"/>
  <c r="BK2361" i="9" s="1"/>
  <c r="BL2361" i="9"/>
  <c r="BG2448" i="9" l="1"/>
  <c r="BF2449" i="9" s="1"/>
  <c r="BH2449" i="9" s="1"/>
  <c r="BK2362" i="9" s="1"/>
  <c r="BL2362" i="9"/>
  <c r="BG2449" i="9" l="1"/>
  <c r="BF2450" i="9" s="1"/>
  <c r="BH2450" i="9" s="1"/>
  <c r="BK2363" i="9" s="1"/>
  <c r="R40" i="1"/>
  <c r="BL2363" i="9"/>
  <c r="T40" i="1" l="1"/>
  <c r="V40" i="1" s="1"/>
  <c r="AA40" i="1" s="1"/>
  <c r="BG2450" i="9"/>
  <c r="BF2451" i="9" s="1"/>
  <c r="BH2451" i="9" s="1"/>
  <c r="BK2364" i="9" s="1"/>
  <c r="BL2364" i="9"/>
  <c r="Y40" i="1" l="1"/>
  <c r="AF40" i="1"/>
  <c r="BG2451" i="9"/>
  <c r="BF2452" i="9" s="1"/>
  <c r="BH2452" i="9" s="1"/>
  <c r="BK2365" i="9" s="1"/>
  <c r="BL2365" i="9"/>
  <c r="AD40" i="1" l="1"/>
  <c r="AJ40" i="1"/>
  <c r="BG2452" i="9"/>
  <c r="BF2453" i="9" s="1"/>
  <c r="BH2453" i="9" s="1"/>
  <c r="BK2366" i="9" s="1"/>
  <c r="BL2366" i="9"/>
  <c r="BG2453" i="9" l="1"/>
  <c r="BF2454" i="9" s="1"/>
  <c r="BH2454" i="9" s="1"/>
  <c r="BK2367" i="9" s="1"/>
  <c r="BL2367" i="9"/>
  <c r="BG2454" i="9" l="1"/>
  <c r="BF2455" i="9" s="1"/>
  <c r="BH2455" i="9" s="1"/>
  <c r="BK2368" i="9" s="1"/>
  <c r="BL2368" i="9"/>
  <c r="BG2455" i="9" l="1"/>
  <c r="BF2456" i="9" s="1"/>
  <c r="BH2456" i="9" s="1"/>
  <c r="BK2369" i="9" s="1"/>
  <c r="BL2369" i="9"/>
  <c r="BG2456" i="9" l="1"/>
  <c r="BF2457" i="9" s="1"/>
  <c r="BH2457" i="9" s="1"/>
  <c r="BK2370" i="9" s="1"/>
  <c r="BL2370" i="9"/>
  <c r="BG2457" i="9" l="1"/>
  <c r="BF2458" i="9" s="1"/>
  <c r="BH2458" i="9" s="1"/>
  <c r="BK2371" i="9" s="1"/>
  <c r="BL2371" i="9"/>
  <c r="BG2458" i="9" l="1"/>
  <c r="BF2459" i="9" s="1"/>
  <c r="BH2459" i="9" s="1"/>
  <c r="BK2372" i="9" s="1"/>
  <c r="BL2372" i="9"/>
  <c r="BG2459" i="9" l="1"/>
  <c r="BF2460" i="9" s="1"/>
  <c r="BH2460" i="9" s="1"/>
  <c r="BK2373" i="9" s="1"/>
  <c r="BL2373" i="9"/>
  <c r="BG2460" i="9" l="1"/>
  <c r="BF2461" i="9" s="1"/>
  <c r="BH2461" i="9" s="1"/>
  <c r="BK2374" i="9" s="1"/>
  <c r="BL2374" i="9"/>
  <c r="BG2461" i="9" l="1"/>
  <c r="BF2462" i="9" s="1"/>
  <c r="BH2462" i="9" s="1"/>
  <c r="BK2375" i="9" s="1"/>
  <c r="BL2375" i="9"/>
  <c r="BG2462" i="9" l="1"/>
  <c r="BF2463" i="9" s="1"/>
  <c r="BH2463" i="9" s="1"/>
  <c r="BK2376" i="9" s="1"/>
  <c r="BL2376" i="9"/>
  <c r="BG2463" i="9" l="1"/>
  <c r="BF2464" i="9" s="1"/>
  <c r="BH2464" i="9" s="1"/>
  <c r="BK2377" i="9" s="1"/>
  <c r="BL2377" i="9"/>
  <c r="BG2464" i="9" l="1"/>
  <c r="BF2465" i="9" s="1"/>
  <c r="BH2465" i="9" s="1"/>
  <c r="BK2378" i="9" s="1"/>
  <c r="BL2378" i="9"/>
  <c r="BG2465" i="9" l="1"/>
  <c r="BF2466" i="9" s="1"/>
  <c r="BH2466" i="9" s="1"/>
  <c r="BK2379" i="9" s="1"/>
  <c r="BL2379" i="9"/>
  <c r="BG2466" i="9" l="1"/>
  <c r="BF2467" i="9" s="1"/>
  <c r="BH2467" i="9" s="1"/>
  <c r="BK2380" i="9" s="1"/>
  <c r="BL2380" i="9"/>
  <c r="BG2467" i="9" l="1"/>
  <c r="BF2468" i="9" s="1"/>
  <c r="BH2468" i="9" s="1"/>
  <c r="BK2381" i="9" s="1"/>
  <c r="BL2381" i="9"/>
  <c r="BG2468" i="9" l="1"/>
  <c r="BF2469" i="9" s="1"/>
  <c r="BH2469" i="9" s="1"/>
  <c r="BK2382" i="9" s="1"/>
  <c r="BL2382" i="9"/>
  <c r="BG2469" i="9" l="1"/>
  <c r="BF2470" i="9" s="1"/>
  <c r="BH2470" i="9" s="1"/>
  <c r="BK2383" i="9" s="1"/>
  <c r="BL2383" i="9"/>
  <c r="BG2470" i="9" l="1"/>
  <c r="BF2471" i="9" s="1"/>
  <c r="BH2471" i="9" s="1"/>
  <c r="BK2384" i="9" s="1"/>
  <c r="BL2384" i="9"/>
  <c r="BG2471" i="9" l="1"/>
  <c r="BF2472" i="9" s="1"/>
  <c r="BH2472" i="9" s="1"/>
  <c r="BK2385" i="9" s="1"/>
  <c r="BL2385" i="9"/>
  <c r="BG2472" i="9" l="1"/>
  <c r="BF2473" i="9" s="1"/>
  <c r="BH2473" i="9" s="1"/>
  <c r="BK2386" i="9" s="1"/>
  <c r="BL2386" i="9"/>
  <c r="BG2473" i="9" l="1"/>
  <c r="BF2474" i="9" s="1"/>
  <c r="BH2474" i="9" s="1"/>
  <c r="BK2387" i="9" s="1"/>
  <c r="BL2387" i="9"/>
  <c r="BG2474" i="9" l="1"/>
  <c r="BF2475" i="9" s="1"/>
  <c r="BH2475" i="9" s="1"/>
  <c r="BK2388" i="9" s="1"/>
  <c r="BL2388" i="9"/>
  <c r="BG2475" i="9" l="1"/>
  <c r="BF2476" i="9" s="1"/>
  <c r="BH2476" i="9" s="1"/>
  <c r="BK2389" i="9" s="1"/>
  <c r="BL2389" i="9"/>
  <c r="BG2476" i="9" l="1"/>
  <c r="BF2477" i="9" s="1"/>
  <c r="BH2477" i="9" s="1"/>
  <c r="BK2390" i="9" s="1"/>
  <c r="BL2390" i="9"/>
  <c r="BG2477" i="9" l="1"/>
  <c r="BF2478" i="9" s="1"/>
  <c r="BH2478" i="9" s="1"/>
  <c r="BK2391" i="9" s="1"/>
  <c r="BL2391" i="9"/>
  <c r="BG2478" i="9" l="1"/>
  <c r="BF2479" i="9" s="1"/>
  <c r="BH2479" i="9" s="1"/>
  <c r="BK2392" i="9" s="1"/>
  <c r="BL2392" i="9"/>
  <c r="BG2479" i="9" l="1"/>
  <c r="BF2480" i="9" s="1"/>
  <c r="BH2480" i="9" s="1"/>
  <c r="BK2393" i="9" s="1"/>
  <c r="BL2393" i="9"/>
  <c r="BG2480" i="9" l="1"/>
  <c r="BF2481" i="9" s="1"/>
  <c r="BH2481" i="9" s="1"/>
  <c r="BK2394" i="9" s="1"/>
  <c r="BL2394" i="9"/>
  <c r="BG2481" i="9" l="1"/>
  <c r="BF2482" i="9" s="1"/>
  <c r="BH2482" i="9" s="1"/>
  <c r="BK2395" i="9" s="1"/>
  <c r="BL2395" i="9"/>
  <c r="BG2482" i="9" l="1"/>
  <c r="BF2483" i="9" s="1"/>
  <c r="BH2483" i="9" s="1"/>
  <c r="BK2396" i="9" s="1"/>
  <c r="BL2396" i="9"/>
  <c r="BG2483" i="9" l="1"/>
  <c r="BF2484" i="9" s="1"/>
  <c r="BH2484" i="9" s="1"/>
  <c r="BK2397" i="9" s="1"/>
  <c r="BL2397" i="9"/>
  <c r="BG2484" i="9" l="1"/>
  <c r="BF2485" i="9" s="1"/>
  <c r="BH2485" i="9" s="1"/>
  <c r="BK2398" i="9" s="1"/>
  <c r="BL2398" i="9"/>
  <c r="BG2485" i="9" l="1"/>
  <c r="BF2486" i="9" s="1"/>
  <c r="BH2486" i="9" s="1"/>
  <c r="BK2399" i="9" s="1"/>
  <c r="BL2399" i="9"/>
  <c r="BG2486" i="9" l="1"/>
  <c r="BF2487" i="9" s="1"/>
  <c r="BH2487" i="9" s="1"/>
  <c r="BK2400" i="9" s="1"/>
  <c r="BL2400" i="9"/>
  <c r="BG2487" i="9" l="1"/>
  <c r="BF2488" i="9" s="1"/>
  <c r="BH2488" i="9" s="1"/>
  <c r="BK2401" i="9" s="1"/>
  <c r="BL2401" i="9"/>
  <c r="BG2488" i="9" l="1"/>
  <c r="BF2489" i="9" s="1"/>
  <c r="BH2489" i="9" s="1"/>
  <c r="BK2402" i="9" s="1"/>
  <c r="BL2402" i="9"/>
  <c r="BG2489" i="9" l="1"/>
  <c r="BF2490" i="9" s="1"/>
  <c r="BH2490" i="9" s="1"/>
  <c r="BK2403" i="9" s="1"/>
  <c r="BL2403" i="9"/>
  <c r="BG2490" i="9" l="1"/>
  <c r="BF2491" i="9" s="1"/>
  <c r="BH2491" i="9" s="1"/>
  <c r="BK2404" i="9" s="1"/>
  <c r="BL2404" i="9"/>
  <c r="BG2491" i="9" l="1"/>
  <c r="BF2492" i="9" s="1"/>
  <c r="BH2492" i="9" s="1"/>
  <c r="BK2405" i="9" s="1"/>
  <c r="BL2405" i="9"/>
  <c r="BG2492" i="9" l="1"/>
  <c r="BF2493" i="9" s="1"/>
  <c r="BH2493" i="9" s="1"/>
  <c r="BK2406" i="9" s="1"/>
  <c r="BL2406" i="9"/>
  <c r="BG2493" i="9" l="1"/>
  <c r="BF2494" i="9" s="1"/>
  <c r="BH2494" i="9" s="1"/>
  <c r="BK2407" i="9" s="1"/>
  <c r="BL2407" i="9"/>
  <c r="BG2494" i="9" l="1"/>
  <c r="BF2495" i="9" s="1"/>
  <c r="BH2495" i="9" s="1"/>
  <c r="BK2408" i="9" s="1"/>
  <c r="BL2408" i="9"/>
  <c r="BG2495" i="9" l="1"/>
  <c r="BF2496" i="9" s="1"/>
  <c r="BH2496" i="9" s="1"/>
  <c r="BK2409" i="9" s="1"/>
  <c r="BL2409" i="9"/>
  <c r="BG2496" i="9" l="1"/>
  <c r="BF2497" i="9" s="1"/>
  <c r="BH2497" i="9" s="1"/>
  <c r="BK2410" i="9" s="1"/>
  <c r="BL2410" i="9"/>
  <c r="BG2497" i="9" l="1"/>
  <c r="BF2498" i="9" s="1"/>
  <c r="BH2498" i="9" s="1"/>
  <c r="BK2411" i="9" s="1"/>
  <c r="BL2411" i="9"/>
  <c r="BG2498" i="9" l="1"/>
  <c r="BF2499" i="9" s="1"/>
  <c r="BH2499" i="9" s="1"/>
  <c r="BK2412" i="9" s="1"/>
  <c r="BL2412" i="9"/>
  <c r="BG2499" i="9" l="1"/>
  <c r="BF2500" i="9" s="1"/>
  <c r="BH2500" i="9" s="1"/>
  <c r="BK2413" i="9" s="1"/>
  <c r="BL2413" i="9"/>
  <c r="BG2500" i="9" l="1"/>
  <c r="BF2501" i="9" s="1"/>
  <c r="BH2501" i="9" s="1"/>
  <c r="BK2414" i="9" s="1"/>
  <c r="BL2414" i="9"/>
  <c r="BG2501" i="9" l="1"/>
  <c r="BF2502" i="9" s="1"/>
  <c r="BH2502" i="9" s="1"/>
  <c r="BK2415" i="9" s="1"/>
  <c r="BL2415" i="9"/>
  <c r="BG2502" i="9" l="1"/>
  <c r="BF2503" i="9" s="1"/>
  <c r="BH2503" i="9" s="1"/>
  <c r="BK2416" i="9" s="1"/>
  <c r="BL2416" i="9"/>
  <c r="BG2503" i="9" l="1"/>
  <c r="BF2504" i="9" s="1"/>
  <c r="BH2504" i="9" s="1"/>
  <c r="BK2417" i="9" s="1"/>
  <c r="BL2417" i="9"/>
  <c r="BG2504" i="9" l="1"/>
  <c r="BF2505" i="9" s="1"/>
  <c r="BH2505" i="9" s="1"/>
  <c r="BK2418" i="9" s="1"/>
  <c r="BL2418" i="9"/>
  <c r="BG2505" i="9" l="1"/>
  <c r="BF2506" i="9" s="1"/>
  <c r="BH2506" i="9" s="1"/>
  <c r="BK2419" i="9" s="1"/>
  <c r="BL2419" i="9"/>
  <c r="BG2506" i="9" l="1"/>
  <c r="BF2507" i="9" s="1"/>
  <c r="BH2507" i="9" s="1"/>
  <c r="BK2420" i="9" s="1"/>
  <c r="BL2420" i="9"/>
  <c r="BG2507" i="9" l="1"/>
  <c r="BF2508" i="9" s="1"/>
  <c r="BH2508" i="9" s="1"/>
  <c r="BK2421" i="9" s="1"/>
  <c r="BL2421" i="9"/>
  <c r="BG2508" i="9" l="1"/>
  <c r="BF2509" i="9" s="1"/>
  <c r="BH2509" i="9" s="1"/>
  <c r="BK2422" i="9" s="1"/>
  <c r="BL2422" i="9"/>
  <c r="BG2509" i="9" l="1"/>
  <c r="BF2510" i="9" s="1"/>
  <c r="BH2510" i="9" s="1"/>
  <c r="BK2423" i="9" s="1"/>
  <c r="BL2423" i="9"/>
  <c r="BG2510" i="9" l="1"/>
  <c r="BF2511" i="9" s="1"/>
  <c r="BH2511" i="9" s="1"/>
  <c r="BK2424" i="9" s="1"/>
  <c r="BL2424" i="9"/>
  <c r="BG2511" i="9" l="1"/>
  <c r="BF2512" i="9" s="1"/>
  <c r="BH2512" i="9" s="1"/>
  <c r="BK2425" i="9" s="1"/>
  <c r="BL2425" i="9"/>
  <c r="BG2512" i="9" l="1"/>
  <c r="BF2513" i="9" s="1"/>
  <c r="BH2513" i="9" s="1"/>
  <c r="BK2426" i="9" s="1"/>
  <c r="BL2426" i="9"/>
  <c r="BG2513" i="9" l="1"/>
  <c r="BF2514" i="9" s="1"/>
  <c r="BH2514" i="9" s="1"/>
  <c r="BK2427" i="9" s="1"/>
  <c r="BL2427" i="9"/>
  <c r="BG2514" i="9" l="1"/>
  <c r="BF2515" i="9" s="1"/>
  <c r="BH2515" i="9" s="1"/>
  <c r="BK2428" i="9" s="1"/>
  <c r="BL2428" i="9"/>
  <c r="BG2515" i="9" l="1"/>
  <c r="BF2516" i="9" s="1"/>
  <c r="BH2516" i="9" s="1"/>
  <c r="BK2429" i="9" s="1"/>
  <c r="BL2429" i="9"/>
  <c r="BG2516" i="9" l="1"/>
  <c r="BF2517" i="9" s="1"/>
  <c r="BH2517" i="9" s="1"/>
  <c r="BK2430" i="9" s="1"/>
  <c r="BL2430" i="9"/>
  <c r="BG2517" i="9" l="1"/>
  <c r="BF2518" i="9" s="1"/>
  <c r="BH2518" i="9" s="1"/>
  <c r="BK2431" i="9" s="1"/>
  <c r="BL2431" i="9"/>
  <c r="BG2518" i="9" l="1"/>
  <c r="BF2519" i="9" s="1"/>
  <c r="BH2519" i="9" s="1"/>
  <c r="BK2432" i="9" s="1"/>
  <c r="BL2432" i="9"/>
  <c r="BG2519" i="9" l="1"/>
  <c r="BF2520" i="9" s="1"/>
  <c r="BH2520" i="9" s="1"/>
  <c r="BK2433" i="9" s="1"/>
  <c r="BL2433" i="9"/>
  <c r="BG2520" i="9" l="1"/>
  <c r="BF2521" i="9" s="1"/>
  <c r="BH2521" i="9" s="1"/>
  <c r="BK2434" i="9" s="1"/>
  <c r="BL2434" i="9"/>
  <c r="BG2521" i="9" l="1"/>
  <c r="BF2522" i="9" s="1"/>
  <c r="BH2522" i="9" s="1"/>
  <c r="BK2435" i="9" s="1"/>
  <c r="BL2435" i="9"/>
  <c r="BG2522" i="9" l="1"/>
  <c r="BF2523" i="9" s="1"/>
  <c r="BH2523" i="9" s="1"/>
  <c r="BK2436" i="9" s="1"/>
  <c r="BL2436" i="9"/>
  <c r="BG2523" i="9" l="1"/>
  <c r="BF2524" i="9" s="1"/>
  <c r="BH2524" i="9" s="1"/>
  <c r="BK2437" i="9" s="1"/>
  <c r="BL2437" i="9"/>
  <c r="BG2524" i="9" l="1"/>
  <c r="BF2525" i="9" s="1"/>
  <c r="BH2525" i="9" s="1"/>
  <c r="BK2438" i="9" s="1"/>
  <c r="BL2438" i="9"/>
  <c r="BG2525" i="9" l="1"/>
  <c r="BF2526" i="9" s="1"/>
  <c r="BH2526" i="9" s="1"/>
  <c r="BK2439" i="9" s="1"/>
  <c r="BL2439" i="9"/>
  <c r="BG2526" i="9" l="1"/>
  <c r="BF2527" i="9" s="1"/>
  <c r="BH2527" i="9" s="1"/>
  <c r="BK2440" i="9" s="1"/>
  <c r="BL2440" i="9"/>
  <c r="BG2527" i="9" l="1"/>
  <c r="BF2528" i="9" s="1"/>
  <c r="BH2528" i="9" s="1"/>
  <c r="BK2441" i="9" s="1"/>
  <c r="BL2441" i="9"/>
  <c r="BG2528" i="9" l="1"/>
  <c r="BF2529" i="9" s="1"/>
  <c r="BH2529" i="9" s="1"/>
  <c r="BK2442" i="9" s="1"/>
  <c r="BL2442" i="9"/>
  <c r="BG2529" i="9" l="1"/>
  <c r="BF2530" i="9" s="1"/>
  <c r="BH2530" i="9" s="1"/>
  <c r="BK2443" i="9" s="1"/>
  <c r="BL2443" i="9"/>
  <c r="BG2530" i="9" l="1"/>
  <c r="BF2531" i="9" s="1"/>
  <c r="BH2531" i="9" s="1"/>
  <c r="BK2444" i="9" s="1"/>
  <c r="BL2444" i="9"/>
  <c r="BG2531" i="9" l="1"/>
  <c r="BF2532" i="9" s="1"/>
  <c r="BH2532" i="9" s="1"/>
  <c r="BK2445" i="9" s="1"/>
  <c r="BL2445" i="9"/>
  <c r="BG2532" i="9" l="1"/>
  <c r="BF2533" i="9" s="1"/>
  <c r="BH2533" i="9" s="1"/>
  <c r="BK2446" i="9" s="1"/>
  <c r="BL2446" i="9"/>
  <c r="BG2533" i="9" l="1"/>
  <c r="BF2534" i="9" s="1"/>
  <c r="BH2534" i="9" s="1"/>
  <c r="BK2447" i="9" s="1"/>
  <c r="BL2447" i="9"/>
  <c r="BG2534" i="9" l="1"/>
  <c r="BF2535" i="9" s="1"/>
  <c r="BH2535" i="9" s="1"/>
  <c r="BK2448" i="9" s="1"/>
  <c r="BL2448" i="9"/>
  <c r="BG2535" i="9" l="1"/>
  <c r="BF2536" i="9" s="1"/>
  <c r="BH2536" i="9" s="1"/>
  <c r="BK2449" i="9" s="1"/>
  <c r="BL2449" i="9"/>
  <c r="BG2536" i="9" l="1"/>
  <c r="BF2537" i="9" s="1"/>
  <c r="BH2537" i="9" s="1"/>
  <c r="BK2450" i="9" s="1"/>
  <c r="BL2450" i="9"/>
  <c r="BG2537" i="9" l="1"/>
  <c r="BF2538" i="9" s="1"/>
  <c r="BH2538" i="9" s="1"/>
  <c r="BK2451" i="9" s="1"/>
  <c r="BL2451" i="9"/>
  <c r="BG2538" i="9" l="1"/>
  <c r="BF2539" i="9" s="1"/>
  <c r="BH2539" i="9" s="1"/>
  <c r="BK2452" i="9" s="1"/>
  <c r="BL2452" i="9"/>
  <c r="BG2539" i="9" l="1"/>
  <c r="BF2540" i="9" s="1"/>
  <c r="BH2540" i="9" s="1"/>
  <c r="BK2453" i="9" s="1"/>
  <c r="BL2453" i="9"/>
  <c r="BG2540" i="9" l="1"/>
  <c r="BF2541" i="9" s="1"/>
  <c r="BH2541" i="9" s="1"/>
  <c r="BK2454" i="9" s="1"/>
  <c r="R41" i="1"/>
  <c r="BL2454" i="9"/>
  <c r="T41" i="1" l="1"/>
  <c r="V41" i="1" s="1"/>
  <c r="AA41" i="1" s="1"/>
  <c r="BG2541" i="9"/>
  <c r="BF2542" i="9" s="1"/>
  <c r="BH2542" i="9" s="1"/>
  <c r="BK2455" i="9" s="1"/>
  <c r="BL2455" i="9"/>
  <c r="AF41" i="1" l="1"/>
  <c r="Y41" i="1"/>
  <c r="BG2542" i="9"/>
  <c r="BF2543" i="9" s="1"/>
  <c r="BH2543" i="9" s="1"/>
  <c r="BK2456" i="9" s="1"/>
  <c r="BL2456" i="9"/>
  <c r="AD41" i="1" l="1"/>
  <c r="AJ41" i="1"/>
  <c r="BG2543" i="9"/>
  <c r="BF2544" i="9" s="1"/>
  <c r="BH2544" i="9" s="1"/>
  <c r="BK2457" i="9" s="1"/>
  <c r="BL2457" i="9"/>
  <c r="BG2544" i="9" l="1"/>
  <c r="BF2545" i="9" s="1"/>
  <c r="BH2545" i="9" s="1"/>
  <c r="BK2458" i="9" s="1"/>
  <c r="BL2458" i="9"/>
  <c r="BG2545" i="9" l="1"/>
  <c r="BF2546" i="9" s="1"/>
  <c r="BH2546" i="9" s="1"/>
  <c r="BK2459" i="9" s="1"/>
  <c r="BL2459" i="9"/>
  <c r="BG2546" i="9" l="1"/>
  <c r="BF2547" i="9" s="1"/>
  <c r="BH2547" i="9" s="1"/>
  <c r="BK2460" i="9" s="1"/>
  <c r="BL2460" i="9"/>
  <c r="BG2547" i="9" l="1"/>
  <c r="BF2548" i="9" s="1"/>
  <c r="BH2548" i="9" s="1"/>
  <c r="BK2461" i="9" s="1"/>
  <c r="BL2461" i="9"/>
  <c r="BG2548" i="9" l="1"/>
  <c r="BF2549" i="9" s="1"/>
  <c r="BH2549" i="9" s="1"/>
  <c r="BK2462" i="9" s="1"/>
  <c r="BL2462" i="9"/>
  <c r="BG2549" i="9" l="1"/>
  <c r="BF2550" i="9" s="1"/>
  <c r="BH2550" i="9" s="1"/>
  <c r="BK2463" i="9" s="1"/>
  <c r="BL2463" i="9"/>
  <c r="BG2550" i="9" l="1"/>
  <c r="BF2551" i="9" s="1"/>
  <c r="BH2551" i="9" s="1"/>
  <c r="BK2464" i="9" s="1"/>
  <c r="BL2464" i="9"/>
  <c r="BG2551" i="9" l="1"/>
  <c r="BF2552" i="9" s="1"/>
  <c r="BH2552" i="9" s="1"/>
  <c r="BK2465" i="9" s="1"/>
  <c r="BL2465" i="9"/>
  <c r="BG2552" i="9" l="1"/>
  <c r="BF2553" i="9" s="1"/>
  <c r="BH2553" i="9" s="1"/>
  <c r="BK2466" i="9" s="1"/>
  <c r="BL2466" i="9"/>
  <c r="BG2553" i="9" l="1"/>
  <c r="BF2554" i="9" s="1"/>
  <c r="BH2554" i="9" s="1"/>
  <c r="BK2467" i="9" s="1"/>
  <c r="BL2467" i="9"/>
  <c r="BG2554" i="9" l="1"/>
  <c r="BF2555" i="9" s="1"/>
  <c r="BH2555" i="9" s="1"/>
  <c r="BK2468" i="9" s="1"/>
  <c r="BL2468" i="9"/>
  <c r="BG2555" i="9" l="1"/>
  <c r="BF2556" i="9" s="1"/>
  <c r="BH2556" i="9" s="1"/>
  <c r="BK2469" i="9" s="1"/>
  <c r="BL2469" i="9"/>
  <c r="BG2556" i="9" l="1"/>
  <c r="BF2557" i="9" s="1"/>
  <c r="BH2557" i="9" s="1"/>
  <c r="BK2470" i="9" s="1"/>
  <c r="BL2470" i="9"/>
  <c r="BG2557" i="9" l="1"/>
  <c r="BF2558" i="9" s="1"/>
  <c r="BH2558" i="9" s="1"/>
  <c r="BK2471" i="9" s="1"/>
  <c r="BL2471" i="9"/>
  <c r="BG2558" i="9" l="1"/>
  <c r="BF2559" i="9" s="1"/>
  <c r="BH2559" i="9" s="1"/>
  <c r="BK2472" i="9" s="1"/>
  <c r="BL2472" i="9"/>
  <c r="BG2559" i="9" l="1"/>
  <c r="BF2560" i="9" s="1"/>
  <c r="BH2560" i="9" s="1"/>
  <c r="BK2473" i="9" s="1"/>
  <c r="BL2473" i="9"/>
  <c r="BG2560" i="9" l="1"/>
  <c r="BF2561" i="9" s="1"/>
  <c r="BH2561" i="9" s="1"/>
  <c r="BK2474" i="9" s="1"/>
  <c r="AS15" i="9"/>
  <c r="BL2474" i="9"/>
  <c r="BG2561" i="9" l="1"/>
  <c r="BF2562" i="9" s="1"/>
  <c r="BH2562" i="9" s="1"/>
  <c r="BK2475" i="9" s="1"/>
  <c r="BL2475" i="9"/>
  <c r="BG2562" i="9" l="1"/>
  <c r="BF2563" i="9" s="1"/>
  <c r="BH2563" i="9" s="1"/>
  <c r="BK2476" i="9" s="1"/>
  <c r="BL2476" i="9"/>
  <c r="BG2563" i="9" l="1"/>
  <c r="BF2564" i="9" s="1"/>
  <c r="BH2564" i="9" s="1"/>
  <c r="BK2477" i="9" s="1"/>
  <c r="BL2477" i="9"/>
  <c r="BG2564" i="9" l="1"/>
  <c r="BF2565" i="9" s="1"/>
  <c r="BH2565" i="9" s="1"/>
  <c r="BK2478" i="9" s="1"/>
  <c r="BL2478" i="9"/>
  <c r="BG2565" i="9" l="1"/>
  <c r="BF2566" i="9" s="1"/>
  <c r="BH2566" i="9" s="1"/>
  <c r="BK2479" i="9" s="1"/>
  <c r="BL2479" i="9"/>
  <c r="BG2566" i="9" l="1"/>
  <c r="BF2567" i="9" s="1"/>
  <c r="BH2567" i="9" s="1"/>
  <c r="BK2480" i="9" s="1"/>
  <c r="BL2480" i="9"/>
  <c r="BG2567" i="9" l="1"/>
  <c r="BF2568" i="9" s="1"/>
  <c r="BH2568" i="9" s="1"/>
  <c r="BK2481" i="9" s="1"/>
  <c r="BL2481" i="9"/>
  <c r="BG2568" i="9" l="1"/>
  <c r="BF2569" i="9" s="1"/>
  <c r="BH2569" i="9" s="1"/>
  <c r="BK2482" i="9" s="1"/>
  <c r="BL2482" i="9"/>
  <c r="BG2569" i="9" l="1"/>
  <c r="BF2570" i="9" s="1"/>
  <c r="BH2570" i="9" s="1"/>
  <c r="BK2483" i="9" s="1"/>
  <c r="BL2483" i="9"/>
  <c r="BG2570" i="9" l="1"/>
  <c r="BF2571" i="9" s="1"/>
  <c r="BH2571" i="9" s="1"/>
  <c r="BK2484" i="9" s="1"/>
  <c r="BL2484" i="9"/>
  <c r="BG2571" i="9" l="1"/>
  <c r="BF2572" i="9" s="1"/>
  <c r="BH2572" i="9" s="1"/>
  <c r="BK2485" i="9" s="1"/>
  <c r="BL2485" i="9"/>
  <c r="BG2572" i="9" l="1"/>
  <c r="BF2573" i="9" s="1"/>
  <c r="BH2573" i="9" s="1"/>
  <c r="BK2486" i="9" s="1"/>
  <c r="BL2486" i="9"/>
  <c r="BG2573" i="9" l="1"/>
  <c r="BF2574" i="9" s="1"/>
  <c r="BH2574" i="9" s="1"/>
  <c r="BK2487" i="9" s="1"/>
  <c r="BL2487" i="9"/>
  <c r="BG2574" i="9" l="1"/>
  <c r="BF2575" i="9" s="1"/>
  <c r="BH2575" i="9" s="1"/>
  <c r="BK2488" i="9" s="1"/>
  <c r="BL2488" i="9"/>
  <c r="BG2575" i="9" l="1"/>
  <c r="BF2576" i="9" s="1"/>
  <c r="BH2576" i="9" s="1"/>
  <c r="BK2489" i="9" s="1"/>
  <c r="BL2489" i="9"/>
  <c r="BG2576" i="9" l="1"/>
  <c r="BF2577" i="9" s="1"/>
  <c r="BH2577" i="9" s="1"/>
  <c r="BK2490" i="9" s="1"/>
  <c r="BL2490" i="9"/>
  <c r="BG2577" i="9" l="1"/>
  <c r="BF2578" i="9" s="1"/>
  <c r="BH2578" i="9" s="1"/>
  <c r="BK2491" i="9" s="1"/>
  <c r="BL2491" i="9"/>
  <c r="BG2578" i="9" l="1"/>
  <c r="BF2579" i="9" s="1"/>
  <c r="BH2579" i="9" s="1"/>
  <c r="BK2492" i="9" s="1"/>
  <c r="BL2492" i="9"/>
  <c r="BG2579" i="9" l="1"/>
  <c r="BF2580" i="9" s="1"/>
  <c r="BH2580" i="9" s="1"/>
  <c r="BK2493" i="9" s="1"/>
  <c r="BL2493" i="9"/>
  <c r="BG2580" i="9" l="1"/>
  <c r="BF2581" i="9" s="1"/>
  <c r="BH2581" i="9" s="1"/>
  <c r="BK2494" i="9" s="1"/>
  <c r="BL2494" i="9"/>
  <c r="BG2581" i="9" l="1"/>
  <c r="BF2582" i="9" s="1"/>
  <c r="BH2582" i="9" s="1"/>
  <c r="BK2495" i="9" s="1"/>
  <c r="BL2495" i="9"/>
  <c r="BG2582" i="9" l="1"/>
  <c r="BF2583" i="9" s="1"/>
  <c r="BH2583" i="9" s="1"/>
  <c r="BK2496" i="9" s="1"/>
  <c r="BL2496" i="9"/>
  <c r="BG2583" i="9" l="1"/>
  <c r="BF2584" i="9" s="1"/>
  <c r="BH2584" i="9" s="1"/>
  <c r="BK2497" i="9" s="1"/>
  <c r="BL2497" i="9"/>
  <c r="BG2584" i="9" l="1"/>
  <c r="BF2585" i="9" s="1"/>
  <c r="BH2585" i="9" s="1"/>
  <c r="BK2498" i="9" s="1"/>
  <c r="BL2498" i="9"/>
  <c r="BG2585" i="9" l="1"/>
  <c r="BF2586" i="9" s="1"/>
  <c r="BH2586" i="9" s="1"/>
  <c r="BK2499" i="9" s="1"/>
  <c r="BL2499" i="9"/>
  <c r="BG2586" i="9" l="1"/>
  <c r="BF2587" i="9" s="1"/>
  <c r="BH2587" i="9" s="1"/>
  <c r="BK2500" i="9" s="1"/>
  <c r="BL2500" i="9"/>
  <c r="BG2587" i="9" l="1"/>
  <c r="BF2588" i="9" s="1"/>
  <c r="BH2588" i="9" s="1"/>
  <c r="BK2501" i="9" s="1"/>
  <c r="BL2501" i="9"/>
  <c r="BG2588" i="9" l="1"/>
  <c r="BF2589" i="9" s="1"/>
  <c r="BH2589" i="9" s="1"/>
  <c r="BK2502" i="9" s="1"/>
  <c r="BL2502" i="9"/>
  <c r="BG2589" i="9" l="1"/>
  <c r="BF2590" i="9" s="1"/>
  <c r="BH2590" i="9" s="1"/>
  <c r="BK2503" i="9" s="1"/>
  <c r="BL2503" i="9"/>
  <c r="BG2590" i="9" l="1"/>
  <c r="BF2591" i="9" s="1"/>
  <c r="BH2591" i="9" s="1"/>
  <c r="BK2504" i="9" s="1"/>
  <c r="BL2504" i="9"/>
  <c r="BG2591" i="9" l="1"/>
  <c r="BF2592" i="9" s="1"/>
  <c r="BH2592" i="9" s="1"/>
  <c r="BK2505" i="9" s="1"/>
  <c r="BL2505" i="9"/>
  <c r="BG2592" i="9" l="1"/>
  <c r="BF2593" i="9" s="1"/>
  <c r="BH2593" i="9" s="1"/>
  <c r="BK2506" i="9" s="1"/>
  <c r="BL2506" i="9"/>
  <c r="BG2593" i="9" l="1"/>
  <c r="BF2594" i="9" s="1"/>
  <c r="BH2594" i="9" s="1"/>
  <c r="BK2507" i="9" s="1"/>
  <c r="BL2507" i="9"/>
  <c r="BG2594" i="9" l="1"/>
  <c r="BF2595" i="9" s="1"/>
  <c r="BH2595" i="9" s="1"/>
  <c r="BK2508" i="9" s="1"/>
  <c r="BL2508" i="9"/>
  <c r="BG2595" i="9" l="1"/>
  <c r="BF2596" i="9" s="1"/>
  <c r="BH2596" i="9" s="1"/>
  <c r="BK2509" i="9" s="1"/>
  <c r="BL2509" i="9"/>
  <c r="BG2596" i="9" l="1"/>
  <c r="BF2597" i="9" s="1"/>
  <c r="BH2597" i="9" s="1"/>
  <c r="BK2510" i="9" s="1"/>
  <c r="BL2510" i="9"/>
  <c r="BG2597" i="9" l="1"/>
  <c r="BF2598" i="9" s="1"/>
  <c r="BH2598" i="9" s="1"/>
  <c r="BK2511" i="9" s="1"/>
  <c r="BL2511" i="9"/>
  <c r="BG2598" i="9" l="1"/>
  <c r="BF2599" i="9" s="1"/>
  <c r="BH2599" i="9" s="1"/>
  <c r="BK2512" i="9" s="1"/>
  <c r="BL2512" i="9"/>
  <c r="BG2599" i="9" l="1"/>
  <c r="BF2600" i="9" s="1"/>
  <c r="BH2600" i="9" s="1"/>
  <c r="BK2513" i="9" s="1"/>
  <c r="BL2513" i="9"/>
  <c r="BG2600" i="9" l="1"/>
  <c r="BF2601" i="9" s="1"/>
  <c r="BH2601" i="9" s="1"/>
  <c r="BK2514" i="9" s="1"/>
  <c r="BL2514" i="9"/>
  <c r="BG2601" i="9" l="1"/>
  <c r="BF2602" i="9" s="1"/>
  <c r="BH2602" i="9" s="1"/>
  <c r="BK2515" i="9" s="1"/>
  <c r="BL2515" i="9"/>
  <c r="BG2602" i="9" l="1"/>
  <c r="BF2603" i="9" s="1"/>
  <c r="BH2603" i="9" s="1"/>
  <c r="BK2516" i="9" s="1"/>
  <c r="BL2516" i="9"/>
  <c r="BG2603" i="9" l="1"/>
  <c r="BF2604" i="9" s="1"/>
  <c r="BH2604" i="9" s="1"/>
  <c r="BK2517" i="9" s="1"/>
  <c r="BL2517" i="9"/>
  <c r="BG2604" i="9" l="1"/>
  <c r="BF2605" i="9" s="1"/>
  <c r="BH2605" i="9" s="1"/>
  <c r="BK2518" i="9" s="1"/>
  <c r="BL2518" i="9"/>
  <c r="BG2605" i="9" l="1"/>
  <c r="BF2606" i="9" s="1"/>
  <c r="BH2606" i="9" s="1"/>
  <c r="BK2519" i="9" s="1"/>
  <c r="BL2519" i="9"/>
  <c r="BG2606" i="9" l="1"/>
  <c r="BF2607" i="9" s="1"/>
  <c r="BH2607" i="9" s="1"/>
  <c r="BK2520" i="9" s="1"/>
  <c r="BL2520" i="9"/>
  <c r="BG2607" i="9" l="1"/>
  <c r="BF2608" i="9" s="1"/>
  <c r="BH2608" i="9" s="1"/>
  <c r="BK2521" i="9" s="1"/>
  <c r="BL2521" i="9"/>
  <c r="BG2608" i="9" l="1"/>
  <c r="BF2609" i="9" s="1"/>
  <c r="BH2609" i="9" s="1"/>
  <c r="BK2522" i="9" s="1"/>
  <c r="BL2522" i="9"/>
  <c r="BG2609" i="9" l="1"/>
  <c r="BF2610" i="9" s="1"/>
  <c r="BH2610" i="9" s="1"/>
  <c r="BK2523" i="9" s="1"/>
  <c r="BL2523" i="9"/>
  <c r="BG2610" i="9" l="1"/>
  <c r="BF2611" i="9" s="1"/>
  <c r="BH2611" i="9" s="1"/>
  <c r="BK2524" i="9" s="1"/>
  <c r="BL2524" i="9"/>
  <c r="BG2611" i="9" l="1"/>
  <c r="BF2612" i="9" s="1"/>
  <c r="BH2612" i="9" s="1"/>
  <c r="BK2525" i="9" s="1"/>
  <c r="BL2525" i="9"/>
  <c r="BG2612" i="9" l="1"/>
  <c r="BF2613" i="9" s="1"/>
  <c r="BH2613" i="9" s="1"/>
  <c r="BK2526" i="9" s="1"/>
  <c r="BL2526" i="9"/>
  <c r="BG2613" i="9" l="1"/>
  <c r="BF2614" i="9" s="1"/>
  <c r="BH2614" i="9" s="1"/>
  <c r="BK2527" i="9" s="1"/>
  <c r="BL2527" i="9"/>
  <c r="BG2614" i="9" l="1"/>
  <c r="BF2615" i="9" s="1"/>
  <c r="BH2615" i="9" s="1"/>
  <c r="BK2528" i="9" s="1"/>
  <c r="BL2528" i="9"/>
  <c r="BG2615" i="9" l="1"/>
  <c r="BF2616" i="9" s="1"/>
  <c r="BH2616" i="9" s="1"/>
  <c r="BK2529" i="9" s="1"/>
  <c r="BL2529" i="9"/>
  <c r="BG2616" i="9" l="1"/>
  <c r="BF2617" i="9" s="1"/>
  <c r="BH2617" i="9" s="1"/>
  <c r="BK2530" i="9" s="1"/>
  <c r="BL2530" i="9"/>
  <c r="BG2617" i="9" l="1"/>
  <c r="BF2618" i="9" s="1"/>
  <c r="BH2618" i="9" s="1"/>
  <c r="BK2531" i="9" s="1"/>
  <c r="BL2531" i="9"/>
  <c r="BG2618" i="9" l="1"/>
  <c r="BF2619" i="9" s="1"/>
  <c r="BH2619" i="9" s="1"/>
  <c r="BK2532" i="9" s="1"/>
  <c r="BL2532" i="9"/>
  <c r="BG2619" i="9" l="1"/>
  <c r="BF2620" i="9" s="1"/>
  <c r="BH2620" i="9" s="1"/>
  <c r="BK2533" i="9" s="1"/>
  <c r="BL2533" i="9"/>
  <c r="BG2620" i="9" l="1"/>
  <c r="BF2621" i="9" s="1"/>
  <c r="BH2621" i="9" s="1"/>
  <c r="BK2534" i="9" s="1"/>
  <c r="BL2534" i="9"/>
  <c r="BG2621" i="9" l="1"/>
  <c r="BF2622" i="9" s="1"/>
  <c r="BH2622" i="9" s="1"/>
  <c r="BK2535" i="9" s="1"/>
  <c r="BL2535" i="9"/>
  <c r="BG2622" i="9" l="1"/>
  <c r="BF2623" i="9" s="1"/>
  <c r="BH2623" i="9" s="1"/>
  <c r="BK2536" i="9" s="1"/>
  <c r="BL2536" i="9"/>
  <c r="BG2623" i="9" l="1"/>
  <c r="BF2624" i="9" s="1"/>
  <c r="BH2624" i="9" s="1"/>
  <c r="BK2537" i="9" s="1"/>
  <c r="BL2537" i="9"/>
  <c r="BG2624" i="9" l="1"/>
  <c r="BF2625" i="9" s="1"/>
  <c r="BH2625" i="9" s="1"/>
  <c r="BK2538" i="9" s="1"/>
  <c r="BL2538" i="9"/>
  <c r="BG2625" i="9" l="1"/>
  <c r="BF2626" i="9" s="1"/>
  <c r="BH2626" i="9" s="1"/>
  <c r="BK2539" i="9" s="1"/>
  <c r="BL2539" i="9"/>
  <c r="BG2626" i="9" l="1"/>
  <c r="BF2627" i="9" s="1"/>
  <c r="BH2627" i="9" s="1"/>
  <c r="BK2540" i="9" s="1"/>
  <c r="BL2540" i="9"/>
  <c r="BG2627" i="9" l="1"/>
  <c r="BF2628" i="9" s="1"/>
  <c r="BH2628" i="9" s="1"/>
  <c r="BK2541" i="9" s="1"/>
  <c r="BL2541" i="9"/>
  <c r="BG2628" i="9" l="1"/>
  <c r="BF2629" i="9" s="1"/>
  <c r="BH2629" i="9" s="1"/>
  <c r="BK2542" i="9" s="1"/>
  <c r="BL2542" i="9"/>
  <c r="BG2629" i="9" l="1"/>
  <c r="BF2630" i="9" s="1"/>
  <c r="BH2630" i="9" s="1"/>
  <c r="BK2543" i="9" s="1"/>
  <c r="BL2543" i="9"/>
  <c r="BG2630" i="9" l="1"/>
  <c r="BF2631" i="9" s="1"/>
  <c r="BH2631" i="9" s="1"/>
  <c r="BK2544" i="9" s="1"/>
  <c r="BL2544" i="9"/>
  <c r="BG2631" i="9" l="1"/>
  <c r="BF2632" i="9" s="1"/>
  <c r="BH2632" i="9" s="1"/>
  <c r="BK2545" i="9" s="1"/>
  <c r="R42" i="1"/>
  <c r="BL2545" i="9"/>
  <c r="T42" i="1" l="1"/>
  <c r="V42" i="1" s="1"/>
  <c r="AA42" i="1" s="1"/>
  <c r="BG2632" i="9"/>
  <c r="BF2633" i="9" s="1"/>
  <c r="BH2633" i="9" s="1"/>
  <c r="BK2546" i="9" s="1"/>
  <c r="BL2546" i="9"/>
  <c r="AF42" i="1" l="1"/>
  <c r="Y42" i="1"/>
  <c r="BG2633" i="9"/>
  <c r="BF2634" i="9" s="1"/>
  <c r="BH2634" i="9" s="1"/>
  <c r="BK2547" i="9" s="1"/>
  <c r="BL2547" i="9"/>
  <c r="AD42" i="1" l="1"/>
  <c r="AJ42" i="1"/>
  <c r="BG2634" i="9"/>
  <c r="BF2635" i="9" s="1"/>
  <c r="BH2635" i="9" s="1"/>
  <c r="BK2548" i="9" s="1"/>
  <c r="BL2548" i="9"/>
  <c r="BG2635" i="9" l="1"/>
  <c r="BF2636" i="9" s="1"/>
  <c r="BH2636" i="9" s="1"/>
  <c r="BK2549" i="9" s="1"/>
  <c r="BL2549" i="9"/>
  <c r="BG2636" i="9" l="1"/>
  <c r="BF2637" i="9" s="1"/>
  <c r="BH2637" i="9" s="1"/>
  <c r="BK2550" i="9" s="1"/>
  <c r="BL2550" i="9"/>
  <c r="BG2637" i="9" l="1"/>
  <c r="BF2638" i="9" s="1"/>
  <c r="BH2638" i="9" s="1"/>
  <c r="BK2551" i="9" s="1"/>
  <c r="BL2551" i="9"/>
  <c r="BG2638" i="9" l="1"/>
  <c r="BF2639" i="9" s="1"/>
  <c r="BH2639" i="9" s="1"/>
  <c r="BK2552" i="9" s="1"/>
  <c r="BL2552" i="9"/>
  <c r="BG2639" i="9" l="1"/>
  <c r="BF2640" i="9" s="1"/>
  <c r="BH2640" i="9" s="1"/>
  <c r="BK2553" i="9" s="1"/>
  <c r="BL2553" i="9"/>
  <c r="BG2640" i="9" l="1"/>
  <c r="BF2641" i="9" s="1"/>
  <c r="BH2641" i="9" s="1"/>
  <c r="BK2554" i="9" s="1"/>
  <c r="BL2554" i="9"/>
  <c r="BG2641" i="9" l="1"/>
  <c r="BF2642" i="9" s="1"/>
  <c r="BH2642" i="9" s="1"/>
  <c r="BK2555" i="9" s="1"/>
  <c r="BL2555" i="9"/>
  <c r="BG2642" i="9" l="1"/>
  <c r="BF2643" i="9" s="1"/>
  <c r="BH2643" i="9" s="1"/>
  <c r="BK2556" i="9" s="1"/>
  <c r="BL2556" i="9"/>
  <c r="BG2643" i="9" l="1"/>
  <c r="BF2644" i="9" s="1"/>
  <c r="BH2644" i="9" s="1"/>
  <c r="BK2557" i="9" s="1"/>
  <c r="BL2557" i="9"/>
  <c r="BG2644" i="9" l="1"/>
  <c r="BF2645" i="9" s="1"/>
  <c r="BH2645" i="9" s="1"/>
  <c r="BK2558" i="9" s="1"/>
  <c r="BL2558" i="9"/>
  <c r="BG2645" i="9" l="1"/>
  <c r="BF2646" i="9" s="1"/>
  <c r="BH2646" i="9" s="1"/>
  <c r="BK2559" i="9" s="1"/>
  <c r="BL2559" i="9"/>
  <c r="BG2646" i="9" l="1"/>
  <c r="BF2647" i="9" s="1"/>
  <c r="BH2647" i="9" s="1"/>
  <c r="BK2560" i="9" s="1"/>
  <c r="BL2560" i="9"/>
  <c r="BG2647" i="9" l="1"/>
  <c r="BF2648" i="9" s="1"/>
  <c r="BH2648" i="9" s="1"/>
  <c r="BK2561" i="9" s="1"/>
  <c r="BL2561" i="9"/>
  <c r="BG2648" i="9" l="1"/>
  <c r="BF2649" i="9" s="1"/>
  <c r="BH2649" i="9" s="1"/>
  <c r="BK2562" i="9" s="1"/>
  <c r="BL2562" i="9"/>
  <c r="BG2649" i="9" l="1"/>
  <c r="BF2650" i="9" s="1"/>
  <c r="BH2650" i="9" s="1"/>
  <c r="BK2563" i="9" s="1"/>
  <c r="BL2563" i="9"/>
  <c r="BG2650" i="9" l="1"/>
  <c r="BF2651" i="9" s="1"/>
  <c r="BH2651" i="9" s="1"/>
  <c r="BK2564" i="9" s="1"/>
  <c r="BL2564" i="9"/>
  <c r="BG2651" i="9" l="1"/>
  <c r="BF2652" i="9" s="1"/>
  <c r="BH2652" i="9" s="1"/>
  <c r="BK2565" i="9" s="1"/>
  <c r="BL2565" i="9"/>
  <c r="BG2652" i="9" l="1"/>
  <c r="BF2653" i="9" s="1"/>
  <c r="BH2653" i="9" s="1"/>
  <c r="BK2566" i="9" s="1"/>
  <c r="BL2566" i="9"/>
  <c r="BG2653" i="9" l="1"/>
  <c r="BF2654" i="9" s="1"/>
  <c r="BH2654" i="9" s="1"/>
  <c r="BK2567" i="9" s="1"/>
  <c r="BL2567" i="9"/>
  <c r="BG2654" i="9" l="1"/>
  <c r="BF2655" i="9" s="1"/>
  <c r="BH2655" i="9" s="1"/>
  <c r="BK2568" i="9" s="1"/>
  <c r="BL2568" i="9"/>
  <c r="BG2655" i="9" l="1"/>
  <c r="BF2656" i="9" s="1"/>
  <c r="BH2656" i="9" s="1"/>
  <c r="BK2569" i="9" s="1"/>
  <c r="BL2569" i="9"/>
  <c r="BG2656" i="9" l="1"/>
  <c r="BF2657" i="9" s="1"/>
  <c r="BH2657" i="9" s="1"/>
  <c r="BK2570" i="9" s="1"/>
  <c r="BL2570" i="9"/>
  <c r="BG2657" i="9" l="1"/>
  <c r="BF2658" i="9" s="1"/>
  <c r="BH2658" i="9" s="1"/>
  <c r="BK2571" i="9" s="1"/>
  <c r="BL2571" i="9"/>
  <c r="BG2658" i="9" l="1"/>
  <c r="BF2659" i="9" s="1"/>
  <c r="BH2659" i="9" s="1"/>
  <c r="BK2572" i="9" s="1"/>
  <c r="BL2572" i="9"/>
  <c r="BG2659" i="9" l="1"/>
  <c r="BF2660" i="9" s="1"/>
  <c r="BH2660" i="9" s="1"/>
  <c r="BK2573" i="9" s="1"/>
  <c r="BL2573" i="9"/>
  <c r="BG2660" i="9" l="1"/>
  <c r="BF2661" i="9" s="1"/>
  <c r="BH2661" i="9" s="1"/>
  <c r="BK2574" i="9" s="1"/>
  <c r="BL2574" i="9"/>
  <c r="BG2661" i="9" l="1"/>
  <c r="BF2662" i="9" s="1"/>
  <c r="BH2662" i="9" s="1"/>
  <c r="BK2575" i="9" s="1"/>
  <c r="BL2575" i="9"/>
  <c r="BG2662" i="9" l="1"/>
  <c r="BF2663" i="9" s="1"/>
  <c r="BH2663" i="9" s="1"/>
  <c r="BK2576" i="9" s="1"/>
  <c r="BL2576" i="9"/>
  <c r="BG2663" i="9" l="1"/>
  <c r="BF2664" i="9" s="1"/>
  <c r="BH2664" i="9" s="1"/>
  <c r="BK2577" i="9" s="1"/>
  <c r="BL2577" i="9"/>
  <c r="BG2664" i="9" l="1"/>
  <c r="BF2665" i="9" s="1"/>
  <c r="BH2665" i="9" s="1"/>
  <c r="BK2578" i="9" s="1"/>
  <c r="BL2578" i="9"/>
  <c r="BG2665" i="9" l="1"/>
  <c r="BF2666" i="9" s="1"/>
  <c r="BH2666" i="9" s="1"/>
  <c r="BK2579" i="9" s="1"/>
  <c r="BL2579" i="9"/>
  <c r="BG2666" i="9" l="1"/>
  <c r="BF2667" i="9" s="1"/>
  <c r="BH2667" i="9" s="1"/>
  <c r="BK2580" i="9" s="1"/>
  <c r="BL2580" i="9"/>
  <c r="BG2667" i="9" l="1"/>
  <c r="BF2668" i="9" s="1"/>
  <c r="BH2668" i="9" s="1"/>
  <c r="BK2581" i="9" s="1"/>
  <c r="BL2581" i="9"/>
  <c r="BG2668" i="9" l="1"/>
  <c r="BF2669" i="9" s="1"/>
  <c r="BH2669" i="9" s="1"/>
  <c r="BK2582" i="9" s="1"/>
  <c r="BL2582" i="9"/>
  <c r="BG2669" i="9" l="1"/>
  <c r="BF2670" i="9" s="1"/>
  <c r="BH2670" i="9" s="1"/>
  <c r="BK2583" i="9" s="1"/>
  <c r="BL2583" i="9"/>
  <c r="BG2670" i="9" l="1"/>
  <c r="BF2671" i="9" s="1"/>
  <c r="BH2671" i="9" s="1"/>
  <c r="BK2584" i="9" s="1"/>
  <c r="BL2584" i="9"/>
  <c r="BG2671" i="9" l="1"/>
  <c r="BF2672" i="9" s="1"/>
  <c r="BH2672" i="9" s="1"/>
  <c r="BK2585" i="9" s="1"/>
  <c r="BL2585" i="9"/>
  <c r="BG2672" i="9" l="1"/>
  <c r="BF2673" i="9" s="1"/>
  <c r="BH2673" i="9" s="1"/>
  <c r="BK2586" i="9" s="1"/>
  <c r="BL2586" i="9"/>
  <c r="BG2673" i="9" l="1"/>
  <c r="BF2674" i="9" s="1"/>
  <c r="BH2674" i="9" s="1"/>
  <c r="BK2587" i="9" s="1"/>
  <c r="BL2587" i="9"/>
  <c r="BG2674" i="9" l="1"/>
  <c r="BF2675" i="9" s="1"/>
  <c r="BH2675" i="9" s="1"/>
  <c r="BK2588" i="9" s="1"/>
  <c r="BL2588" i="9"/>
  <c r="BG2675" i="9" l="1"/>
  <c r="BF2676" i="9" s="1"/>
  <c r="BH2676" i="9" s="1"/>
  <c r="BK2589" i="9" s="1"/>
  <c r="BL2589" i="9"/>
  <c r="BG2676" i="9" l="1"/>
  <c r="BF2677" i="9" s="1"/>
  <c r="BH2677" i="9" s="1"/>
  <c r="BK2590" i="9" s="1"/>
  <c r="BL2590" i="9"/>
  <c r="BG2677" i="9" l="1"/>
  <c r="BF2678" i="9" s="1"/>
  <c r="BH2678" i="9" s="1"/>
  <c r="BK2591" i="9" s="1"/>
  <c r="BL2591" i="9"/>
  <c r="BG2678" i="9" l="1"/>
  <c r="BF2679" i="9" s="1"/>
  <c r="BH2679" i="9" s="1"/>
  <c r="BK2592" i="9" s="1"/>
  <c r="BL2592" i="9"/>
  <c r="BG2679" i="9" l="1"/>
  <c r="BF2680" i="9" s="1"/>
  <c r="BH2680" i="9" s="1"/>
  <c r="BK2593" i="9" s="1"/>
  <c r="BL2593" i="9"/>
  <c r="BG2680" i="9" l="1"/>
  <c r="BF2681" i="9" s="1"/>
  <c r="BH2681" i="9" s="1"/>
  <c r="BK2594" i="9" s="1"/>
  <c r="BL2594" i="9"/>
  <c r="BG2681" i="9" l="1"/>
  <c r="BF2682" i="9" s="1"/>
  <c r="BH2682" i="9" s="1"/>
  <c r="BK2595" i="9" s="1"/>
  <c r="BL2595" i="9"/>
  <c r="BG2682" i="9" l="1"/>
  <c r="BF2683" i="9" s="1"/>
  <c r="BH2683" i="9" s="1"/>
  <c r="BK2596" i="9" s="1"/>
  <c r="BL2596" i="9"/>
  <c r="BG2683" i="9" l="1"/>
  <c r="BF2684" i="9" s="1"/>
  <c r="BH2684" i="9" s="1"/>
  <c r="BK2597" i="9" s="1"/>
  <c r="BL2597" i="9"/>
  <c r="BG2684" i="9" l="1"/>
  <c r="BF2685" i="9" s="1"/>
  <c r="BH2685" i="9" s="1"/>
  <c r="BK2598" i="9" s="1"/>
  <c r="BL2598" i="9"/>
  <c r="BG2685" i="9" l="1"/>
  <c r="BF2686" i="9" s="1"/>
  <c r="BH2686" i="9" s="1"/>
  <c r="BK2599" i="9" s="1"/>
  <c r="BL2599" i="9"/>
  <c r="BG2686" i="9" l="1"/>
  <c r="BF2687" i="9" s="1"/>
  <c r="BH2687" i="9" s="1"/>
  <c r="BK2600" i="9" s="1"/>
  <c r="BL2600" i="9"/>
  <c r="BG2687" i="9" l="1"/>
  <c r="BF2688" i="9" s="1"/>
  <c r="BH2688" i="9" s="1"/>
  <c r="BK2601" i="9" s="1"/>
  <c r="BL2601" i="9"/>
  <c r="BG2688" i="9" l="1"/>
  <c r="BF2689" i="9" s="1"/>
  <c r="BH2689" i="9" s="1"/>
  <c r="BK2602" i="9" s="1"/>
  <c r="BL2602" i="9"/>
  <c r="BG2689" i="9" l="1"/>
  <c r="BF2690" i="9" s="1"/>
  <c r="BH2690" i="9" s="1"/>
  <c r="BK2603" i="9" s="1"/>
  <c r="BL2603" i="9"/>
  <c r="BG2690" i="9" l="1"/>
  <c r="BF2691" i="9" s="1"/>
  <c r="BH2691" i="9" s="1"/>
  <c r="BK2604" i="9" s="1"/>
  <c r="BL2604" i="9"/>
  <c r="BG2691" i="9" l="1"/>
  <c r="BF2692" i="9" s="1"/>
  <c r="BH2692" i="9" s="1"/>
  <c r="BK2605" i="9" s="1"/>
  <c r="BL2605" i="9"/>
  <c r="BG2692" i="9" l="1"/>
  <c r="BF2693" i="9" s="1"/>
  <c r="BH2693" i="9" s="1"/>
  <c r="BK2606" i="9" s="1"/>
  <c r="BL2606" i="9"/>
  <c r="BG2693" i="9" l="1"/>
  <c r="BF2694" i="9" s="1"/>
  <c r="BH2694" i="9" s="1"/>
  <c r="BK2607" i="9" s="1"/>
  <c r="BL2607" i="9"/>
  <c r="BG2694" i="9" l="1"/>
  <c r="BF2695" i="9" s="1"/>
  <c r="BH2695" i="9" s="1"/>
  <c r="BK2608" i="9" s="1"/>
  <c r="BL2608" i="9"/>
  <c r="BG2695" i="9" l="1"/>
  <c r="BF2696" i="9" s="1"/>
  <c r="BH2696" i="9" s="1"/>
  <c r="BK2609" i="9" s="1"/>
  <c r="BL2609" i="9"/>
  <c r="BG2696" i="9" l="1"/>
  <c r="BF2697" i="9" s="1"/>
  <c r="BH2697" i="9" s="1"/>
  <c r="BK2610" i="9" s="1"/>
  <c r="BL2610" i="9"/>
  <c r="BG2697" i="9" l="1"/>
  <c r="BF2698" i="9" s="1"/>
  <c r="BH2698" i="9" s="1"/>
  <c r="BK2611" i="9" s="1"/>
  <c r="BL2611" i="9"/>
  <c r="BG2698" i="9" l="1"/>
  <c r="BF2699" i="9" s="1"/>
  <c r="BH2699" i="9" s="1"/>
  <c r="BK2612" i="9" s="1"/>
  <c r="BL2612" i="9"/>
  <c r="BG2699" i="9" l="1"/>
  <c r="BF2700" i="9" s="1"/>
  <c r="BH2700" i="9" s="1"/>
  <c r="BK2613" i="9" s="1"/>
  <c r="BL2613" i="9"/>
  <c r="BG2700" i="9" l="1"/>
  <c r="BF2701" i="9" s="1"/>
  <c r="BH2701" i="9" s="1"/>
  <c r="BK2614" i="9" s="1"/>
  <c r="BL2614" i="9"/>
  <c r="BG2701" i="9" l="1"/>
  <c r="BF2702" i="9" s="1"/>
  <c r="BH2702" i="9" s="1"/>
  <c r="BK2615" i="9" s="1"/>
  <c r="BL2615" i="9"/>
  <c r="BG2702" i="9" l="1"/>
  <c r="BF2703" i="9" s="1"/>
  <c r="BH2703" i="9" s="1"/>
  <c r="BK2616" i="9" s="1"/>
  <c r="BL2616" i="9"/>
  <c r="BG2703" i="9" l="1"/>
  <c r="BF2704" i="9" s="1"/>
  <c r="BH2704" i="9" s="1"/>
  <c r="BK2617" i="9" s="1"/>
  <c r="BL2617" i="9"/>
  <c r="BG2704" i="9" l="1"/>
  <c r="BF2705" i="9" s="1"/>
  <c r="BH2705" i="9" s="1"/>
  <c r="BK2618" i="9" s="1"/>
  <c r="BL2618" i="9"/>
  <c r="BG2705" i="9" l="1"/>
  <c r="BF2706" i="9" s="1"/>
  <c r="BH2706" i="9" s="1"/>
  <c r="BK2619" i="9" s="1"/>
  <c r="BL2619" i="9"/>
  <c r="BG2706" i="9" l="1"/>
  <c r="BF2707" i="9" s="1"/>
  <c r="BH2707" i="9" s="1"/>
  <c r="BK2620" i="9" s="1"/>
  <c r="BL2620" i="9"/>
  <c r="BG2707" i="9" l="1"/>
  <c r="BF2708" i="9" s="1"/>
  <c r="BH2708" i="9" s="1"/>
  <c r="BK2621" i="9" s="1"/>
  <c r="BL2621" i="9"/>
  <c r="BG2708" i="9" l="1"/>
  <c r="BF2709" i="9" s="1"/>
  <c r="BH2709" i="9" s="1"/>
  <c r="BK2622" i="9" s="1"/>
  <c r="BL2622" i="9"/>
  <c r="BG2709" i="9" l="1"/>
  <c r="BF2710" i="9" s="1"/>
  <c r="BH2710" i="9" s="1"/>
  <c r="BK2623" i="9" s="1"/>
  <c r="BL2623" i="9"/>
  <c r="BG2710" i="9" l="1"/>
  <c r="BF2711" i="9" s="1"/>
  <c r="BH2711" i="9" s="1"/>
  <c r="BK2624" i="9" s="1"/>
  <c r="BL2624" i="9"/>
  <c r="BG2711" i="9" l="1"/>
  <c r="BF2712" i="9" s="1"/>
  <c r="BH2712" i="9" s="1"/>
  <c r="BK2625" i="9" s="1"/>
  <c r="BL2625" i="9"/>
  <c r="BG2712" i="9" l="1"/>
  <c r="BF2713" i="9" s="1"/>
  <c r="BH2713" i="9" s="1"/>
  <c r="BK2626" i="9" s="1"/>
  <c r="BL2626" i="9"/>
  <c r="BG2713" i="9" l="1"/>
  <c r="BF2714" i="9" s="1"/>
  <c r="BH2714" i="9" s="1"/>
  <c r="BK2627" i="9" s="1"/>
  <c r="BL2627" i="9"/>
  <c r="BG2714" i="9" l="1"/>
  <c r="BF2715" i="9" s="1"/>
  <c r="BH2715" i="9" s="1"/>
  <c r="BK2628" i="9" s="1"/>
  <c r="BL2628" i="9"/>
  <c r="BG2715" i="9" l="1"/>
  <c r="BF2716" i="9" s="1"/>
  <c r="BH2716" i="9" s="1"/>
  <c r="BK2629" i="9" s="1"/>
  <c r="BL2629" i="9"/>
  <c r="BG2716" i="9" l="1"/>
  <c r="BF2717" i="9" s="1"/>
  <c r="BH2717" i="9" s="1"/>
  <c r="BK2630" i="9" s="1"/>
  <c r="BL2630" i="9"/>
  <c r="BG2717" i="9" l="1"/>
  <c r="BF2718" i="9" s="1"/>
  <c r="BH2718" i="9" s="1"/>
  <c r="BK2631" i="9" s="1"/>
  <c r="BL2631" i="9"/>
  <c r="BG2718" i="9" l="1"/>
  <c r="BF2719" i="9" s="1"/>
  <c r="BH2719" i="9" s="1"/>
  <c r="BK2632" i="9" s="1"/>
  <c r="BL2632" i="9"/>
  <c r="BG2719" i="9" l="1"/>
  <c r="BF2720" i="9" s="1"/>
  <c r="BH2720" i="9" s="1"/>
  <c r="BK2633" i="9" s="1"/>
  <c r="BL2633" i="9"/>
  <c r="BG2720" i="9" l="1"/>
  <c r="BF2721" i="9" s="1"/>
  <c r="BH2721" i="9" s="1"/>
  <c r="BK2634" i="9" s="1"/>
  <c r="BL2634" i="9"/>
  <c r="BG2721" i="9" l="1"/>
  <c r="BF2722" i="9" s="1"/>
  <c r="BH2722" i="9" s="1"/>
  <c r="BK2635" i="9" s="1"/>
  <c r="BL2635" i="9"/>
  <c r="BG2722" i="9" l="1"/>
  <c r="BF2723" i="9" s="1"/>
  <c r="BH2723" i="9" s="1"/>
  <c r="BK2636" i="9" s="1"/>
  <c r="R43" i="1"/>
  <c r="BL2636" i="9"/>
  <c r="T43" i="1" l="1"/>
  <c r="V43" i="1" s="1"/>
  <c r="AA43" i="1" s="1"/>
  <c r="BG2723" i="9"/>
  <c r="BF2724" i="9" s="1"/>
  <c r="BH2724" i="9" s="1"/>
  <c r="BK2637" i="9" s="1"/>
  <c r="BL2637" i="9"/>
  <c r="AF43" i="1" l="1"/>
  <c r="Y43" i="1"/>
  <c r="BG2724" i="9"/>
  <c r="BF2725" i="9" s="1"/>
  <c r="BH2725" i="9" s="1"/>
  <c r="BK2638" i="9" s="1"/>
  <c r="BL2638" i="9"/>
  <c r="AD43" i="1" l="1"/>
  <c r="AJ43" i="1"/>
  <c r="BG2725" i="9"/>
  <c r="BF2726" i="9" s="1"/>
  <c r="BH2726" i="9" s="1"/>
  <c r="BK2639" i="9" s="1"/>
  <c r="BL2639" i="9"/>
  <c r="BG2726" i="9" l="1"/>
  <c r="BF2727" i="9" s="1"/>
  <c r="BH2727" i="9" s="1"/>
  <c r="BK2640" i="9" s="1"/>
  <c r="BL2640" i="9"/>
  <c r="BG2727" i="9" l="1"/>
  <c r="BF2728" i="9" s="1"/>
  <c r="BH2728" i="9" s="1"/>
  <c r="BK2641" i="9" s="1"/>
  <c r="BL2641" i="9"/>
  <c r="BG2728" i="9" l="1"/>
  <c r="BF2729" i="9" s="1"/>
  <c r="BH2729" i="9" s="1"/>
  <c r="BK2642" i="9" s="1"/>
  <c r="BL2642" i="9"/>
  <c r="BG2729" i="9" l="1"/>
  <c r="BF2730" i="9" s="1"/>
  <c r="BH2730" i="9" s="1"/>
  <c r="BK2643" i="9" s="1"/>
  <c r="BL2643" i="9"/>
  <c r="BG2730" i="9" l="1"/>
  <c r="BF2731" i="9" s="1"/>
  <c r="BH2731" i="9" s="1"/>
  <c r="BK2644" i="9" s="1"/>
  <c r="BL2644" i="9"/>
  <c r="BG2731" i="9" l="1"/>
  <c r="BF2732" i="9" s="1"/>
  <c r="BH2732" i="9" s="1"/>
  <c r="BK2645" i="9" s="1"/>
  <c r="BL2645" i="9"/>
  <c r="BG2732" i="9" l="1"/>
  <c r="BF2733" i="9" s="1"/>
  <c r="BH2733" i="9" s="1"/>
  <c r="BK2646" i="9" s="1"/>
  <c r="BL2646" i="9"/>
  <c r="BG2733" i="9" l="1"/>
  <c r="BF2734" i="9" s="1"/>
  <c r="BH2734" i="9" s="1"/>
  <c r="BK2647" i="9" s="1"/>
  <c r="BL2647" i="9"/>
  <c r="BG2734" i="9" l="1"/>
  <c r="BF2735" i="9" s="1"/>
  <c r="BH2735" i="9" s="1"/>
  <c r="BK2648" i="9" s="1"/>
  <c r="BL2648" i="9"/>
  <c r="BG2735" i="9" l="1"/>
  <c r="BF2736" i="9" s="1"/>
  <c r="BH2736" i="9" s="1"/>
  <c r="BK2649" i="9" s="1"/>
  <c r="BL2649" i="9"/>
  <c r="BG2736" i="9" l="1"/>
  <c r="BF2737" i="9" s="1"/>
  <c r="BH2737" i="9" s="1"/>
  <c r="BK2650" i="9" s="1"/>
  <c r="BL2650" i="9"/>
  <c r="BG2737" i="9" l="1"/>
  <c r="BF2738" i="9" s="1"/>
  <c r="BH2738" i="9" s="1"/>
  <c r="BK2651" i="9" s="1"/>
  <c r="BL2651" i="9"/>
  <c r="BG2738" i="9" l="1"/>
  <c r="BF2739" i="9" s="1"/>
  <c r="BH2739" i="9" s="1"/>
  <c r="BK2652" i="9" s="1"/>
  <c r="BL2652" i="9"/>
  <c r="BG2739" i="9" l="1"/>
  <c r="BF2740" i="9" s="1"/>
  <c r="BH2740" i="9" s="1"/>
  <c r="BK2653" i="9" s="1"/>
  <c r="BL2653" i="9"/>
  <c r="BG2740" i="9" l="1"/>
  <c r="BF2741" i="9" s="1"/>
  <c r="BH2741" i="9" s="1"/>
  <c r="BK2654" i="9" s="1"/>
  <c r="BL2654" i="9"/>
  <c r="BG2741" i="9" l="1"/>
  <c r="BF2742" i="9" s="1"/>
  <c r="BH2742" i="9" s="1"/>
  <c r="BK2655" i="9" s="1"/>
  <c r="BL2655" i="9"/>
  <c r="BG2742" i="9" l="1"/>
  <c r="BF2743" i="9" s="1"/>
  <c r="BH2743" i="9" s="1"/>
  <c r="BK2656" i="9" s="1"/>
  <c r="BL2656" i="9"/>
  <c r="BG2743" i="9" l="1"/>
  <c r="BF2744" i="9" s="1"/>
  <c r="BH2744" i="9" s="1"/>
  <c r="BK2657" i="9" s="1"/>
  <c r="BL2657" i="9"/>
  <c r="BG2744" i="9" l="1"/>
  <c r="BF2745" i="9" s="1"/>
  <c r="BH2745" i="9" s="1"/>
  <c r="BK2658" i="9" s="1"/>
  <c r="BL2658" i="9"/>
  <c r="BG2745" i="9" l="1"/>
  <c r="BF2746" i="9" s="1"/>
  <c r="BH2746" i="9" s="1"/>
  <c r="BK2659" i="9" s="1"/>
  <c r="BL2659" i="9"/>
  <c r="BG2746" i="9" l="1"/>
  <c r="BF2747" i="9" s="1"/>
  <c r="BH2747" i="9" s="1"/>
  <c r="BK2660" i="9" s="1"/>
  <c r="BL2660" i="9"/>
  <c r="BG2747" i="9" l="1"/>
  <c r="BF2748" i="9" s="1"/>
  <c r="BH2748" i="9" s="1"/>
  <c r="BK2661" i="9" s="1"/>
  <c r="BL2661" i="9"/>
  <c r="BG2748" i="9" l="1"/>
  <c r="BF2749" i="9" s="1"/>
  <c r="BH2749" i="9" s="1"/>
  <c r="BK2662" i="9" s="1"/>
  <c r="BL2662" i="9"/>
  <c r="BG2749" i="9" l="1"/>
  <c r="BF2750" i="9" s="1"/>
  <c r="BH2750" i="9" s="1"/>
  <c r="BK2663" i="9" s="1"/>
  <c r="BL2663" i="9"/>
  <c r="BG2750" i="9" l="1"/>
  <c r="BF2751" i="9" s="1"/>
  <c r="BH2751" i="9" s="1"/>
  <c r="BK2664" i="9" s="1"/>
  <c r="BL2664" i="9"/>
  <c r="BG2751" i="9" l="1"/>
  <c r="BF2752" i="9" s="1"/>
  <c r="BH2752" i="9" s="1"/>
  <c r="BK2665" i="9" s="1"/>
  <c r="BL2665" i="9"/>
  <c r="BG2752" i="9" l="1"/>
  <c r="BF2753" i="9" s="1"/>
  <c r="BH2753" i="9" s="1"/>
  <c r="BK2666" i="9" s="1"/>
  <c r="BL2666" i="9"/>
  <c r="BG2753" i="9" l="1"/>
  <c r="BF2754" i="9" s="1"/>
  <c r="BH2754" i="9" s="1"/>
  <c r="BK2667" i="9" s="1"/>
  <c r="BL2667" i="9"/>
  <c r="BG2754" i="9" l="1"/>
  <c r="BF2755" i="9" s="1"/>
  <c r="BH2755" i="9" s="1"/>
  <c r="BK2668" i="9" s="1"/>
  <c r="BL2668" i="9"/>
  <c r="BG2755" i="9" l="1"/>
  <c r="BF2756" i="9" s="1"/>
  <c r="BH2756" i="9" s="1"/>
  <c r="BK2669" i="9" s="1"/>
  <c r="BL2669" i="9"/>
  <c r="BG2756" i="9" l="1"/>
  <c r="BF2757" i="9" s="1"/>
  <c r="BH2757" i="9" s="1"/>
  <c r="BK2670" i="9" s="1"/>
  <c r="BL2670" i="9"/>
  <c r="BG2757" i="9" l="1"/>
  <c r="BF2758" i="9" s="1"/>
  <c r="BH2758" i="9" s="1"/>
  <c r="BK2671" i="9" s="1"/>
  <c r="BL2671" i="9"/>
  <c r="BG2758" i="9" l="1"/>
  <c r="BF2759" i="9" s="1"/>
  <c r="BH2759" i="9" s="1"/>
  <c r="BK2672" i="9" s="1"/>
  <c r="BL2672" i="9"/>
  <c r="BG2759" i="9" l="1"/>
  <c r="BF2760" i="9" s="1"/>
  <c r="BH2760" i="9" s="1"/>
  <c r="BK2673" i="9" s="1"/>
  <c r="BL2673" i="9"/>
  <c r="BG2760" i="9" l="1"/>
  <c r="BF2761" i="9" s="1"/>
  <c r="BH2761" i="9" s="1"/>
  <c r="BK2674" i="9" s="1"/>
  <c r="BL2674" i="9"/>
  <c r="BG2761" i="9" l="1"/>
  <c r="BF2762" i="9" s="1"/>
  <c r="BH2762" i="9" s="1"/>
  <c r="BK2675" i="9" s="1"/>
  <c r="BL2675" i="9"/>
  <c r="BG2762" i="9" l="1"/>
  <c r="BF2763" i="9" s="1"/>
  <c r="BH2763" i="9" s="1"/>
  <c r="BK2676" i="9" s="1"/>
  <c r="BL2676" i="9"/>
  <c r="BG2763" i="9" l="1"/>
  <c r="BF2764" i="9" s="1"/>
  <c r="BH2764" i="9" s="1"/>
  <c r="BK2677" i="9" s="1"/>
  <c r="BL2677" i="9"/>
  <c r="BG2764" i="9" l="1"/>
  <c r="BF2765" i="9" s="1"/>
  <c r="BH2765" i="9" s="1"/>
  <c r="BK2678" i="9" s="1"/>
  <c r="BL2678" i="9"/>
  <c r="BG2765" i="9" l="1"/>
  <c r="BF2766" i="9" s="1"/>
  <c r="BH2766" i="9" s="1"/>
  <c r="BK2679" i="9" s="1"/>
  <c r="BL2679" i="9"/>
  <c r="BG2766" i="9" l="1"/>
  <c r="BF2767" i="9" s="1"/>
  <c r="BH2767" i="9" s="1"/>
  <c r="BK2680" i="9" s="1"/>
  <c r="BL2680" i="9"/>
  <c r="BG2767" i="9" l="1"/>
  <c r="BF2768" i="9" s="1"/>
  <c r="BH2768" i="9" s="1"/>
  <c r="BK2681" i="9" s="1"/>
  <c r="BL2681" i="9"/>
  <c r="BG2768" i="9" l="1"/>
  <c r="BF2769" i="9" s="1"/>
  <c r="BH2769" i="9" s="1"/>
  <c r="BK2682" i="9" s="1"/>
  <c r="BL2682" i="9"/>
  <c r="BG2769" i="9" l="1"/>
  <c r="BF2770" i="9" s="1"/>
  <c r="BH2770" i="9" s="1"/>
  <c r="BK2683" i="9" s="1"/>
  <c r="BL2683" i="9"/>
  <c r="BG2770" i="9" l="1"/>
  <c r="BF2771" i="9" s="1"/>
  <c r="BH2771" i="9" s="1"/>
  <c r="BK2684" i="9" s="1"/>
  <c r="BL2684" i="9"/>
  <c r="BG2771" i="9" l="1"/>
  <c r="BF2772" i="9" s="1"/>
  <c r="BH2772" i="9" s="1"/>
  <c r="BK2685" i="9" s="1"/>
  <c r="BL2685" i="9"/>
  <c r="BG2772" i="9" l="1"/>
  <c r="BF2773" i="9" s="1"/>
  <c r="BH2773" i="9" s="1"/>
  <c r="BK2686" i="9" s="1"/>
  <c r="BL2686" i="9"/>
  <c r="BG2773" i="9" l="1"/>
  <c r="BF2774" i="9" s="1"/>
  <c r="BH2774" i="9" s="1"/>
  <c r="BK2687" i="9" s="1"/>
  <c r="BL2687" i="9"/>
  <c r="BG2774" i="9" l="1"/>
  <c r="BF2775" i="9" s="1"/>
  <c r="BH2775" i="9" s="1"/>
  <c r="BK2688" i="9" s="1"/>
  <c r="BL2688" i="9"/>
  <c r="BG2775" i="9" l="1"/>
  <c r="BF2776" i="9" s="1"/>
  <c r="BH2776" i="9" s="1"/>
  <c r="BK2689" i="9" s="1"/>
  <c r="BL2689" i="9"/>
  <c r="BG2776" i="9" l="1"/>
  <c r="BF2777" i="9" s="1"/>
  <c r="BH2777" i="9" s="1"/>
  <c r="BK2690" i="9" s="1"/>
  <c r="BL2690" i="9"/>
  <c r="BG2777" i="9" l="1"/>
  <c r="BF2778" i="9" s="1"/>
  <c r="BH2778" i="9" s="1"/>
  <c r="BK2691" i="9" s="1"/>
  <c r="BL2691" i="9"/>
  <c r="BG2778" i="9" l="1"/>
  <c r="BF2779" i="9" s="1"/>
  <c r="BH2779" i="9" s="1"/>
  <c r="BK2692" i="9" s="1"/>
  <c r="BL2692" i="9"/>
  <c r="BG2779" i="9" l="1"/>
  <c r="BF2780" i="9" s="1"/>
  <c r="BH2780" i="9" s="1"/>
  <c r="BK2693" i="9" s="1"/>
  <c r="BL2693" i="9"/>
  <c r="BG2780" i="9" l="1"/>
  <c r="BF2781" i="9" s="1"/>
  <c r="BH2781" i="9" s="1"/>
  <c r="BK2694" i="9" s="1"/>
  <c r="BL2694" i="9"/>
  <c r="BG2781" i="9" l="1"/>
  <c r="BF2782" i="9" s="1"/>
  <c r="BH2782" i="9" s="1"/>
  <c r="BK2695" i="9" s="1"/>
  <c r="BL2695" i="9"/>
  <c r="BG2782" i="9" l="1"/>
  <c r="BF2783" i="9" s="1"/>
  <c r="BH2783" i="9" s="1"/>
  <c r="BK2696" i="9" s="1"/>
  <c r="BL2696" i="9"/>
  <c r="BG2783" i="9" l="1"/>
  <c r="BF2784" i="9" s="1"/>
  <c r="BH2784" i="9" s="1"/>
  <c r="BK2697" i="9" s="1"/>
  <c r="BL2697" i="9"/>
  <c r="BG2784" i="9" l="1"/>
  <c r="BF2785" i="9" s="1"/>
  <c r="BH2785" i="9" s="1"/>
  <c r="BK2698" i="9" s="1"/>
  <c r="BL2698" i="9"/>
  <c r="BG2785" i="9" l="1"/>
  <c r="BF2786" i="9" s="1"/>
  <c r="BH2786" i="9" s="1"/>
  <c r="BK2699" i="9" s="1"/>
  <c r="BL2699" i="9"/>
  <c r="BG2786" i="9" l="1"/>
  <c r="BF2787" i="9" s="1"/>
  <c r="BH2787" i="9" s="1"/>
  <c r="BK2700" i="9" s="1"/>
  <c r="BL2700" i="9"/>
  <c r="BG2787" i="9" l="1"/>
  <c r="BF2788" i="9" s="1"/>
  <c r="BH2788" i="9" s="1"/>
  <c r="BK2701" i="9" s="1"/>
  <c r="BL2701" i="9"/>
  <c r="BG2788" i="9" l="1"/>
  <c r="BF2789" i="9" s="1"/>
  <c r="BH2789" i="9" s="1"/>
  <c r="BK2702" i="9" s="1"/>
  <c r="BL2702" i="9"/>
  <c r="BG2789" i="9" l="1"/>
  <c r="BF2790" i="9" s="1"/>
  <c r="BH2790" i="9" s="1"/>
  <c r="BK2703" i="9" s="1"/>
  <c r="BL2703" i="9"/>
  <c r="BG2790" i="9" l="1"/>
  <c r="BF2791" i="9" s="1"/>
  <c r="BH2791" i="9" s="1"/>
  <c r="BK2704" i="9" s="1"/>
  <c r="BL2704" i="9"/>
  <c r="BG2791" i="9" l="1"/>
  <c r="BF2792" i="9" s="1"/>
  <c r="BH2792" i="9" s="1"/>
  <c r="BK2705" i="9" s="1"/>
  <c r="BL2705" i="9"/>
  <c r="BG2792" i="9" l="1"/>
  <c r="BF2793" i="9" s="1"/>
  <c r="BH2793" i="9" s="1"/>
  <c r="BK2706" i="9" s="1"/>
  <c r="BL2706" i="9"/>
  <c r="BG2793" i="9" l="1"/>
  <c r="BF2794" i="9" s="1"/>
  <c r="BH2794" i="9" s="1"/>
  <c r="BK2707" i="9" s="1"/>
  <c r="BL2707" i="9"/>
  <c r="BG2794" i="9" l="1"/>
  <c r="BF2795" i="9" s="1"/>
  <c r="BH2795" i="9" s="1"/>
  <c r="BK2708" i="9" s="1"/>
  <c r="BL2708" i="9"/>
  <c r="BG2795" i="9" l="1"/>
  <c r="BF2796" i="9" s="1"/>
  <c r="BH2796" i="9" s="1"/>
  <c r="BK2709" i="9" s="1"/>
  <c r="BL2709" i="9"/>
  <c r="BG2796" i="9" l="1"/>
  <c r="BF2797" i="9" s="1"/>
  <c r="BH2797" i="9" s="1"/>
  <c r="BK2710" i="9" s="1"/>
  <c r="BL2710" i="9"/>
  <c r="BG2797" i="9" l="1"/>
  <c r="BF2798" i="9" s="1"/>
  <c r="BH2798" i="9" s="1"/>
  <c r="BK2711" i="9" s="1"/>
  <c r="BL2711" i="9"/>
  <c r="BG2798" i="9" l="1"/>
  <c r="BF2799" i="9" s="1"/>
  <c r="BH2799" i="9" s="1"/>
  <c r="BK2712" i="9" s="1"/>
  <c r="BL2712" i="9"/>
  <c r="BG2799" i="9" l="1"/>
  <c r="BF2800" i="9" s="1"/>
  <c r="BH2800" i="9" s="1"/>
  <c r="BK2713" i="9" s="1"/>
  <c r="BL2713" i="9"/>
  <c r="BG2800" i="9" l="1"/>
  <c r="BF2801" i="9" s="1"/>
  <c r="BH2801" i="9" s="1"/>
  <c r="BK2714" i="9" s="1"/>
  <c r="BL2714" i="9"/>
  <c r="BG2801" i="9" l="1"/>
  <c r="BF2802" i="9" s="1"/>
  <c r="BH2802" i="9" s="1"/>
  <c r="BK2715" i="9" s="1"/>
  <c r="BL2715" i="9"/>
  <c r="BG2802" i="9" l="1"/>
  <c r="BF2803" i="9" s="1"/>
  <c r="BH2803" i="9" s="1"/>
  <c r="BK2716" i="9" s="1"/>
  <c r="BL2716" i="9"/>
  <c r="BG2803" i="9" l="1"/>
  <c r="BF2804" i="9" s="1"/>
  <c r="BH2804" i="9" s="1"/>
  <c r="BK2717" i="9" s="1"/>
  <c r="BL2717" i="9"/>
  <c r="BG2804" i="9" l="1"/>
  <c r="BF2805" i="9" s="1"/>
  <c r="BH2805" i="9" s="1"/>
  <c r="BK2718" i="9" s="1"/>
  <c r="BL2718" i="9"/>
  <c r="BG2805" i="9" l="1"/>
  <c r="BF2806" i="9" s="1"/>
  <c r="BH2806" i="9" s="1"/>
  <c r="BK2719" i="9" s="1"/>
  <c r="BL2719" i="9"/>
  <c r="BG2806" i="9" l="1"/>
  <c r="BF2807" i="9" s="1"/>
  <c r="BH2807" i="9" s="1"/>
  <c r="BK2720" i="9" s="1"/>
  <c r="BL2720" i="9"/>
  <c r="BG2807" i="9" l="1"/>
  <c r="BF2808" i="9" s="1"/>
  <c r="BH2808" i="9" s="1"/>
  <c r="BK2721" i="9" s="1"/>
  <c r="BL2721" i="9"/>
  <c r="BG2808" i="9" l="1"/>
  <c r="BF2809" i="9" s="1"/>
  <c r="BH2809" i="9" s="1"/>
  <c r="BK2722" i="9" s="1"/>
  <c r="BL2722" i="9"/>
  <c r="BG2809" i="9" l="1"/>
  <c r="BF2810" i="9" s="1"/>
  <c r="BH2810" i="9" s="1"/>
  <c r="BK2723" i="9" s="1"/>
  <c r="BL2723" i="9"/>
  <c r="BG2810" i="9" l="1"/>
  <c r="BF2811" i="9" s="1"/>
  <c r="BH2811" i="9" s="1"/>
  <c r="BK2724" i="9" s="1"/>
  <c r="BL2724" i="9"/>
  <c r="BG2811" i="9" l="1"/>
  <c r="BF2812" i="9" s="1"/>
  <c r="BH2812" i="9" s="1"/>
  <c r="BK2725" i="9" s="1"/>
  <c r="BL2725" i="9"/>
  <c r="BG2812" i="9" l="1"/>
  <c r="BF2813" i="9" s="1"/>
  <c r="BH2813" i="9" s="1"/>
  <c r="BK2726" i="9" s="1"/>
  <c r="BL2726" i="9"/>
  <c r="BG2813" i="9" l="1"/>
  <c r="BF2814" i="9" s="1"/>
  <c r="BH2814" i="9" s="1"/>
  <c r="BK2727" i="9" s="1"/>
  <c r="R44" i="1"/>
  <c r="BL2727" i="9"/>
  <c r="T44" i="1" l="1"/>
  <c r="V44" i="1" s="1"/>
  <c r="AA44" i="1" s="1"/>
  <c r="BG2814" i="9"/>
  <c r="BF2815" i="9" s="1"/>
  <c r="BH2815" i="9" s="1"/>
  <c r="BK2728" i="9" s="1"/>
  <c r="BL2728" i="9"/>
  <c r="AF44" i="1" l="1"/>
  <c r="Y44" i="1"/>
  <c r="BG2815" i="9"/>
  <c r="BF2816" i="9" s="1"/>
  <c r="BH2816" i="9" s="1"/>
  <c r="BK2729" i="9" s="1"/>
  <c r="BL2729" i="9"/>
  <c r="AD44" i="1" l="1"/>
  <c r="AJ44" i="1"/>
  <c r="BG2816" i="9"/>
  <c r="BF2817" i="9" s="1"/>
  <c r="BH2817" i="9" s="1"/>
  <c r="BK2730" i="9" s="1"/>
  <c r="BL2730" i="9"/>
  <c r="BG2817" i="9" l="1"/>
  <c r="BF2818" i="9" s="1"/>
  <c r="BH2818" i="9" s="1"/>
  <c r="BK2731" i="9" s="1"/>
  <c r="BL2731" i="9"/>
  <c r="BG2818" i="9" l="1"/>
  <c r="BF2819" i="9" s="1"/>
  <c r="BH2819" i="9" s="1"/>
  <c r="BK2732" i="9" s="1"/>
  <c r="BL2732" i="9"/>
  <c r="BG2819" i="9" l="1"/>
  <c r="BF2820" i="9" s="1"/>
  <c r="BH2820" i="9" s="1"/>
  <c r="BK2733" i="9" s="1"/>
  <c r="BL2733" i="9"/>
  <c r="BG2820" i="9" l="1"/>
  <c r="BF2821" i="9" s="1"/>
  <c r="BH2821" i="9" s="1"/>
  <c r="BK2734" i="9" s="1"/>
  <c r="BL2734" i="9"/>
  <c r="BG2821" i="9" l="1"/>
  <c r="BF2822" i="9" s="1"/>
  <c r="BH2822" i="9" s="1"/>
  <c r="BK2735" i="9" s="1"/>
  <c r="BL2735" i="9"/>
  <c r="BG2822" i="9" l="1"/>
  <c r="BF2823" i="9" s="1"/>
  <c r="BH2823" i="9" s="1"/>
  <c r="BK2736" i="9" s="1"/>
  <c r="BL2736" i="9"/>
  <c r="BG2823" i="9" l="1"/>
  <c r="BF2824" i="9" s="1"/>
  <c r="BH2824" i="9" s="1"/>
  <c r="BK2737" i="9" s="1"/>
  <c r="BL2737" i="9"/>
  <c r="BG2824" i="9" l="1"/>
  <c r="BF2825" i="9" s="1"/>
  <c r="BH2825" i="9" s="1"/>
  <c r="BK2738" i="9" s="1"/>
  <c r="BL2738" i="9"/>
  <c r="BG2825" i="9" l="1"/>
  <c r="BF2826" i="9" s="1"/>
  <c r="BH2826" i="9" s="1"/>
  <c r="BK2739" i="9" s="1"/>
  <c r="BL2739" i="9"/>
  <c r="BG2826" i="9" l="1"/>
  <c r="BF2827" i="9" s="1"/>
  <c r="BH2827" i="9" s="1"/>
  <c r="BK2740" i="9" s="1"/>
  <c r="BL2740" i="9"/>
  <c r="BG2827" i="9" l="1"/>
  <c r="BF2828" i="9" s="1"/>
  <c r="BH2828" i="9" s="1"/>
  <c r="BK2741" i="9" s="1"/>
  <c r="BL2741" i="9"/>
  <c r="BG2828" i="9" l="1"/>
  <c r="BF2829" i="9" s="1"/>
  <c r="BH2829" i="9" s="1"/>
  <c r="BK2742" i="9" s="1"/>
  <c r="BL2742" i="9"/>
  <c r="BG2829" i="9" l="1"/>
  <c r="BF2830" i="9" s="1"/>
  <c r="BH2830" i="9" s="1"/>
  <c r="BK2743" i="9" s="1"/>
  <c r="BL2743" i="9"/>
  <c r="BG2830" i="9" l="1"/>
  <c r="BF2831" i="9" s="1"/>
  <c r="BH2831" i="9" s="1"/>
  <c r="BK2744" i="9" s="1"/>
  <c r="BL2744" i="9"/>
  <c r="BG2831" i="9" l="1"/>
  <c r="BF2832" i="9" s="1"/>
  <c r="BH2832" i="9" s="1"/>
  <c r="BK2745" i="9" s="1"/>
  <c r="BL2745" i="9"/>
  <c r="BG2832" i="9" l="1"/>
  <c r="BF2833" i="9" s="1"/>
  <c r="BH2833" i="9" s="1"/>
  <c r="BK2746" i="9" s="1"/>
  <c r="BL2746" i="9"/>
  <c r="BG2833" i="9" l="1"/>
  <c r="BF2834" i="9" s="1"/>
  <c r="BH2834" i="9" s="1"/>
  <c r="BK2747" i="9" s="1"/>
  <c r="BL2747" i="9"/>
  <c r="BG2834" i="9" l="1"/>
  <c r="BF2835" i="9" s="1"/>
  <c r="BH2835" i="9" s="1"/>
  <c r="BK2748" i="9" s="1"/>
  <c r="BL2748" i="9"/>
  <c r="BG2835" i="9" l="1"/>
  <c r="BF2836" i="9" s="1"/>
  <c r="BH2836" i="9" s="1"/>
  <c r="BK2749" i="9" s="1"/>
  <c r="BL2749" i="9"/>
  <c r="BG2836" i="9" l="1"/>
  <c r="BF2837" i="9" s="1"/>
  <c r="BH2837" i="9" s="1"/>
  <c r="BK2750" i="9" s="1"/>
  <c r="BL2750" i="9"/>
  <c r="BG2837" i="9" l="1"/>
  <c r="BF2838" i="9" s="1"/>
  <c r="BH2838" i="9" s="1"/>
  <c r="BK2751" i="9" s="1"/>
  <c r="BL2751" i="9"/>
  <c r="BG2838" i="9" l="1"/>
  <c r="BF2839" i="9" s="1"/>
  <c r="BH2839" i="9" s="1"/>
  <c r="BK2752" i="9" s="1"/>
  <c r="BL2752" i="9"/>
  <c r="BG2839" i="9" l="1"/>
  <c r="BF2840" i="9" s="1"/>
  <c r="BH2840" i="9" s="1"/>
  <c r="BK2753" i="9" s="1"/>
  <c r="BL2753" i="9"/>
  <c r="BG2840" i="9" l="1"/>
  <c r="BF2841" i="9" s="1"/>
  <c r="BH2841" i="9" s="1"/>
  <c r="BK2754" i="9" s="1"/>
  <c r="BL2754" i="9"/>
  <c r="BG2841" i="9" l="1"/>
  <c r="BF2842" i="9" s="1"/>
  <c r="BH2842" i="9" s="1"/>
  <c r="BK2755" i="9" s="1"/>
  <c r="BL2755" i="9"/>
  <c r="BG2842" i="9" l="1"/>
  <c r="BF2843" i="9" s="1"/>
  <c r="BH2843" i="9" s="1"/>
  <c r="BK2756" i="9" s="1"/>
  <c r="BL2756" i="9"/>
  <c r="BG2843" i="9" l="1"/>
  <c r="BF2844" i="9" s="1"/>
  <c r="BH2844" i="9" s="1"/>
  <c r="BK2757" i="9" s="1"/>
  <c r="BL2757" i="9"/>
  <c r="BG2844" i="9" l="1"/>
  <c r="BF2845" i="9" s="1"/>
  <c r="BH2845" i="9" s="1"/>
  <c r="BK2758" i="9" s="1"/>
  <c r="BL2758" i="9"/>
  <c r="BG2845" i="9" l="1"/>
  <c r="BF2846" i="9" s="1"/>
  <c r="BH2846" i="9" s="1"/>
  <c r="BK2759" i="9" s="1"/>
  <c r="BL2759" i="9"/>
  <c r="BG2846" i="9" l="1"/>
  <c r="BF2847" i="9" s="1"/>
  <c r="BH2847" i="9" s="1"/>
  <c r="BK2760" i="9" s="1"/>
  <c r="BL2760" i="9"/>
  <c r="BG2847" i="9" l="1"/>
  <c r="BF2848" i="9" s="1"/>
  <c r="BH2848" i="9" s="1"/>
  <c r="BK2761" i="9" s="1"/>
  <c r="BL2761" i="9"/>
  <c r="BG2848" i="9" l="1"/>
  <c r="BF2849" i="9" s="1"/>
  <c r="BH2849" i="9" s="1"/>
  <c r="BK2762" i="9" s="1"/>
  <c r="BL2762" i="9"/>
  <c r="BG2849" i="9" l="1"/>
  <c r="BF2850" i="9" s="1"/>
  <c r="BH2850" i="9" s="1"/>
  <c r="BK2763" i="9" s="1"/>
  <c r="BL2763" i="9"/>
  <c r="BG2850" i="9" l="1"/>
  <c r="BF2851" i="9" s="1"/>
  <c r="BH2851" i="9" s="1"/>
  <c r="BK2764" i="9" s="1"/>
  <c r="BL2764" i="9"/>
  <c r="BG2851" i="9" l="1"/>
  <c r="BF2852" i="9" s="1"/>
  <c r="BH2852" i="9" s="1"/>
  <c r="BK2765" i="9" s="1"/>
  <c r="BL2765" i="9"/>
  <c r="BG2852" i="9" l="1"/>
  <c r="BF2853" i="9" s="1"/>
  <c r="BH2853" i="9" s="1"/>
  <c r="BK2766" i="9" s="1"/>
  <c r="BL2766" i="9"/>
  <c r="BG2853" i="9" l="1"/>
  <c r="BF2854" i="9" s="1"/>
  <c r="BH2854" i="9" s="1"/>
  <c r="BK2767" i="9" s="1"/>
  <c r="BL2767" i="9"/>
  <c r="BG2854" i="9" l="1"/>
  <c r="BF2855" i="9" s="1"/>
  <c r="BH2855" i="9" s="1"/>
  <c r="BK2768" i="9" s="1"/>
  <c r="BL2768" i="9"/>
  <c r="BG2855" i="9" l="1"/>
  <c r="BF2856" i="9" s="1"/>
  <c r="BH2856" i="9" s="1"/>
  <c r="BK2769" i="9" s="1"/>
  <c r="BL2769" i="9"/>
  <c r="BG2856" i="9" l="1"/>
  <c r="BF2857" i="9" s="1"/>
  <c r="BH2857" i="9" s="1"/>
  <c r="BK2770" i="9" s="1"/>
  <c r="BL2770" i="9"/>
  <c r="BG2857" i="9" l="1"/>
  <c r="BF2858" i="9" s="1"/>
  <c r="BH2858" i="9" s="1"/>
  <c r="BK2771" i="9" s="1"/>
  <c r="BL2771" i="9"/>
  <c r="BG2858" i="9" l="1"/>
  <c r="BF2859" i="9" s="1"/>
  <c r="BH2859" i="9" s="1"/>
  <c r="BK2772" i="9" s="1"/>
  <c r="BL2772" i="9"/>
  <c r="BG2859" i="9" l="1"/>
  <c r="BF2860" i="9" s="1"/>
  <c r="BH2860" i="9" s="1"/>
  <c r="BK2773" i="9" s="1"/>
  <c r="BL2773" i="9"/>
  <c r="BG2860" i="9" l="1"/>
  <c r="BF2861" i="9" s="1"/>
  <c r="BH2861" i="9" s="1"/>
  <c r="BK2774" i="9" s="1"/>
  <c r="BL2774" i="9"/>
  <c r="BG2861" i="9" l="1"/>
  <c r="BF2862" i="9" s="1"/>
  <c r="BH2862" i="9" s="1"/>
  <c r="BK2775" i="9" s="1"/>
  <c r="BL2775" i="9"/>
  <c r="BG2862" i="9" l="1"/>
  <c r="BF2863" i="9" s="1"/>
  <c r="BH2863" i="9" s="1"/>
  <c r="BK2776" i="9" l="1"/>
  <c r="BG2863" i="9"/>
  <c r="BF2864" i="9" s="1"/>
  <c r="BH2864" i="9" s="1"/>
  <c r="BK2777" i="9" s="1"/>
  <c r="BL2777" i="9"/>
  <c r="BL2776" i="9"/>
  <c r="BG2864" i="9" l="1"/>
  <c r="BF2865" i="9" s="1"/>
  <c r="BH2865" i="9" s="1"/>
  <c r="BK2778" i="9" s="1"/>
  <c r="BL2778" i="9"/>
  <c r="BG2865" i="9" l="1"/>
  <c r="BF2866" i="9" s="1"/>
  <c r="BH2866" i="9" s="1"/>
  <c r="BK2779" i="9" s="1"/>
  <c r="BL2779" i="9"/>
  <c r="BG2866" i="9" l="1"/>
  <c r="BF2867" i="9" s="1"/>
  <c r="BH2867" i="9" s="1"/>
  <c r="BK2780" i="9" s="1"/>
  <c r="BL2780" i="9"/>
  <c r="BG2867" i="9" l="1"/>
  <c r="BF2868" i="9" s="1"/>
  <c r="BH2868" i="9" s="1"/>
  <c r="BK2781" i="9" s="1"/>
  <c r="BL2781" i="9"/>
  <c r="BG2868" i="9" l="1"/>
  <c r="BF2869" i="9" s="1"/>
  <c r="BH2869" i="9" s="1"/>
  <c r="BK2782" i="9" s="1"/>
  <c r="BL2782" i="9"/>
  <c r="BG2869" i="9" l="1"/>
  <c r="BF2870" i="9" s="1"/>
  <c r="BH2870" i="9" s="1"/>
  <c r="BK2783" i="9" s="1"/>
  <c r="BL2783" i="9"/>
  <c r="BG2870" i="9" l="1"/>
  <c r="BF2871" i="9" s="1"/>
  <c r="BH2871" i="9" s="1"/>
  <c r="BK2784" i="9" s="1"/>
  <c r="BL2784" i="9"/>
  <c r="BG2871" i="9" l="1"/>
  <c r="BF2872" i="9" s="1"/>
  <c r="BH2872" i="9" s="1"/>
  <c r="BK2785" i="9" s="1"/>
  <c r="BL2785" i="9"/>
  <c r="BG2872" i="9" l="1"/>
  <c r="BF2873" i="9" s="1"/>
  <c r="BH2873" i="9" s="1"/>
  <c r="BK2786" i="9" s="1"/>
  <c r="BL2786" i="9"/>
  <c r="BG2873" i="9" l="1"/>
  <c r="BF2874" i="9" s="1"/>
  <c r="BH2874" i="9" s="1"/>
  <c r="BK2787" i="9" s="1"/>
  <c r="BL2787" i="9"/>
  <c r="BG2874" i="9" l="1"/>
  <c r="BF2875" i="9" s="1"/>
  <c r="BH2875" i="9" s="1"/>
  <c r="BK2788" i="9" s="1"/>
  <c r="BL2788" i="9"/>
  <c r="BG2875" i="9" l="1"/>
  <c r="BF2876" i="9" s="1"/>
  <c r="BH2876" i="9" s="1"/>
  <c r="BK2789" i="9" s="1"/>
  <c r="BL2789" i="9"/>
  <c r="BG2876" i="9" l="1"/>
  <c r="BF2877" i="9" s="1"/>
  <c r="BH2877" i="9" s="1"/>
  <c r="BK2790" i="9" s="1"/>
  <c r="BL2790" i="9"/>
  <c r="BG2877" i="9" l="1"/>
  <c r="BF2878" i="9" s="1"/>
  <c r="BH2878" i="9" s="1"/>
  <c r="BK2791" i="9" s="1"/>
  <c r="BL2791" i="9"/>
  <c r="BG2878" i="9" l="1"/>
  <c r="BF2879" i="9" s="1"/>
  <c r="BH2879" i="9" s="1"/>
  <c r="BK2792" i="9" s="1"/>
  <c r="BL2792" i="9"/>
  <c r="BG2879" i="9" l="1"/>
  <c r="BF2880" i="9" s="1"/>
  <c r="BH2880" i="9" s="1"/>
  <c r="BK2793" i="9" s="1"/>
  <c r="BL2793" i="9"/>
  <c r="BG2880" i="9" l="1"/>
  <c r="BF2881" i="9" s="1"/>
  <c r="BH2881" i="9" s="1"/>
  <c r="BK2794" i="9" s="1"/>
  <c r="BL2794" i="9"/>
  <c r="BG2881" i="9" l="1"/>
  <c r="BF2882" i="9" s="1"/>
  <c r="BH2882" i="9" s="1"/>
  <c r="BK2795" i="9" s="1"/>
  <c r="BL2795" i="9"/>
  <c r="BG2882" i="9" l="1"/>
  <c r="BF2883" i="9" s="1"/>
  <c r="BH2883" i="9" s="1"/>
  <c r="BK2796" i="9" s="1"/>
  <c r="BL2796" i="9"/>
  <c r="BG2883" i="9" l="1"/>
  <c r="BF2884" i="9" s="1"/>
  <c r="BH2884" i="9" s="1"/>
  <c r="BK2797" i="9" s="1"/>
  <c r="BL2797" i="9"/>
  <c r="BG2884" i="9" l="1"/>
  <c r="BF2885" i="9" s="1"/>
  <c r="BH2885" i="9" s="1"/>
  <c r="BK2798" i="9" s="1"/>
  <c r="BL2798" i="9"/>
  <c r="BG2885" i="9" l="1"/>
  <c r="BF2886" i="9" s="1"/>
  <c r="BH2886" i="9" s="1"/>
  <c r="BK2799" i="9" s="1"/>
  <c r="BL2799" i="9"/>
  <c r="BG2886" i="9" l="1"/>
  <c r="BF2887" i="9" s="1"/>
  <c r="BH2887" i="9" s="1"/>
  <c r="BK2800" i="9" s="1"/>
  <c r="BL2800" i="9"/>
  <c r="BG2887" i="9" l="1"/>
  <c r="BF2888" i="9" s="1"/>
  <c r="BH2888" i="9" s="1"/>
  <c r="BK2801" i="9" s="1"/>
  <c r="BL2801" i="9"/>
  <c r="BG2888" i="9" l="1"/>
  <c r="BF2889" i="9" s="1"/>
  <c r="BH2889" i="9" s="1"/>
  <c r="BK2802" i="9" s="1"/>
  <c r="BL2802" i="9"/>
  <c r="BG2889" i="9" l="1"/>
  <c r="BF2890" i="9" s="1"/>
  <c r="BH2890" i="9" s="1"/>
  <c r="BK2803" i="9" s="1"/>
  <c r="BL2803" i="9"/>
  <c r="BG2890" i="9" l="1"/>
  <c r="BF2891" i="9" s="1"/>
  <c r="BH2891" i="9" s="1"/>
  <c r="BK2804" i="9" s="1"/>
  <c r="BL2804" i="9"/>
  <c r="BG2891" i="9" l="1"/>
  <c r="BF2892" i="9" s="1"/>
  <c r="BH2892" i="9" s="1"/>
  <c r="BK2805" i="9" s="1"/>
  <c r="BL2805" i="9"/>
  <c r="BG2892" i="9" l="1"/>
  <c r="BF2893" i="9" s="1"/>
  <c r="BH2893" i="9" s="1"/>
  <c r="BK2806" i="9" s="1"/>
  <c r="BL2806" i="9"/>
  <c r="BG2893" i="9" l="1"/>
  <c r="BF2894" i="9" s="1"/>
  <c r="BH2894" i="9" s="1"/>
  <c r="BK2807" i="9" s="1"/>
  <c r="BL2807" i="9"/>
  <c r="BG2894" i="9" l="1"/>
  <c r="BF2895" i="9" s="1"/>
  <c r="BH2895" i="9" s="1"/>
  <c r="BK2808" i="9" s="1"/>
  <c r="BL2808" i="9"/>
  <c r="BG2895" i="9" l="1"/>
  <c r="BF2896" i="9" s="1"/>
  <c r="BH2896" i="9" s="1"/>
  <c r="BK2809" i="9" s="1"/>
  <c r="BL2809" i="9"/>
  <c r="BG2896" i="9" l="1"/>
  <c r="BF2897" i="9" s="1"/>
  <c r="BH2897" i="9" s="1"/>
  <c r="BK2810" i="9" s="1"/>
  <c r="BL2810" i="9"/>
  <c r="BG2897" i="9" l="1"/>
  <c r="BF2898" i="9" s="1"/>
  <c r="BH2898" i="9" s="1"/>
  <c r="BK2811" i="9" s="1"/>
  <c r="BL2811" i="9"/>
  <c r="BG2898" i="9" l="1"/>
  <c r="BF2899" i="9" s="1"/>
  <c r="BH2899" i="9" s="1"/>
  <c r="BK2812" i="9" s="1"/>
  <c r="BL2812" i="9"/>
  <c r="BG2899" i="9" l="1"/>
  <c r="BF2900" i="9" s="1"/>
  <c r="BH2900" i="9" s="1"/>
  <c r="BK2813" i="9" s="1"/>
  <c r="BL2813" i="9"/>
  <c r="BG2900" i="9" l="1"/>
  <c r="BF2901" i="9" s="1"/>
  <c r="BH2901" i="9" s="1"/>
  <c r="BK2814" i="9" s="1"/>
  <c r="BL2814" i="9"/>
  <c r="BG2901" i="9" l="1"/>
  <c r="BF2902" i="9" s="1"/>
  <c r="BH2902" i="9" s="1"/>
  <c r="BK2815" i="9" s="1"/>
  <c r="BL2815" i="9"/>
  <c r="BG2902" i="9" l="1"/>
  <c r="BF2903" i="9" s="1"/>
  <c r="BH2903" i="9" s="1"/>
  <c r="BK2816" i="9" s="1"/>
  <c r="BL2816" i="9"/>
  <c r="BG2903" i="9" l="1"/>
  <c r="BF2904" i="9" s="1"/>
  <c r="BH2904" i="9" s="1"/>
  <c r="BK2817" i="9" s="1"/>
  <c r="BL2817" i="9"/>
  <c r="BG2904" i="9" l="1"/>
  <c r="BF2905" i="9" s="1"/>
  <c r="BH2905" i="9" s="1"/>
  <c r="BK2818" i="9" s="1"/>
  <c r="R45" i="1"/>
  <c r="BL2818" i="9"/>
  <c r="T45" i="1" l="1"/>
  <c r="V45" i="1" s="1"/>
  <c r="AA45" i="1" s="1"/>
  <c r="BG2905" i="9"/>
  <c r="BF2906" i="9" s="1"/>
  <c r="BH2906" i="9" s="1"/>
  <c r="BK2819" i="9" s="1"/>
  <c r="BL2819" i="9"/>
  <c r="Y45" i="1" l="1"/>
  <c r="AF45" i="1"/>
  <c r="BG2906" i="9"/>
  <c r="BF2907" i="9" s="1"/>
  <c r="BH2907" i="9" s="1"/>
  <c r="BK2820" i="9" s="1"/>
  <c r="BL2820" i="9"/>
  <c r="AD45" i="1" l="1"/>
  <c r="AJ45" i="1"/>
  <c r="BG2907" i="9"/>
  <c r="BF2908" i="9" s="1"/>
  <c r="BH2908" i="9" s="1"/>
  <c r="BK2821" i="9" s="1"/>
  <c r="BL2821" i="9"/>
  <c r="BG2908" i="9" l="1"/>
  <c r="BF2909" i="9" s="1"/>
  <c r="BH2909" i="9" s="1"/>
  <c r="BK2822" i="9" s="1"/>
  <c r="BL2822" i="9"/>
  <c r="BG2909" i="9" l="1"/>
  <c r="BF2910" i="9" s="1"/>
  <c r="BH2910" i="9" s="1"/>
  <c r="BK2823" i="9" s="1"/>
  <c r="BL2823" i="9"/>
  <c r="BG2910" i="9" l="1"/>
  <c r="BF2911" i="9" s="1"/>
  <c r="BH2911" i="9" s="1"/>
  <c r="BK2824" i="9" s="1"/>
  <c r="BL2824" i="9"/>
  <c r="BG2911" i="9" l="1"/>
  <c r="BF2912" i="9" s="1"/>
  <c r="BH2912" i="9" s="1"/>
  <c r="BK2825" i="9" s="1"/>
  <c r="BL2825" i="9"/>
  <c r="BG2912" i="9" l="1"/>
  <c r="BF2913" i="9" s="1"/>
  <c r="BH2913" i="9" s="1"/>
  <c r="BK2826" i="9" s="1"/>
  <c r="BL2826" i="9"/>
  <c r="BG2913" i="9" l="1"/>
  <c r="BF2914" i="9" s="1"/>
  <c r="BH2914" i="9" s="1"/>
  <c r="BK2827" i="9" s="1"/>
  <c r="BL2827" i="9"/>
  <c r="BG2914" i="9" l="1"/>
  <c r="BF2915" i="9" s="1"/>
  <c r="BH2915" i="9" s="1"/>
  <c r="BK2828" i="9" s="1"/>
  <c r="BL2828" i="9"/>
  <c r="BG2915" i="9" l="1"/>
  <c r="BF2916" i="9" s="1"/>
  <c r="BH2916" i="9" s="1"/>
  <c r="BK2829" i="9" s="1"/>
  <c r="BL2829" i="9"/>
  <c r="BG2916" i="9" l="1"/>
  <c r="BF2917" i="9" s="1"/>
  <c r="BH2917" i="9" s="1"/>
  <c r="BK2830" i="9" s="1"/>
  <c r="BL2830" i="9"/>
  <c r="BG2917" i="9" l="1"/>
  <c r="BF2918" i="9" s="1"/>
  <c r="BH2918" i="9" s="1"/>
  <c r="BK2831" i="9" s="1"/>
  <c r="BL2831" i="9"/>
  <c r="BG2918" i="9" l="1"/>
  <c r="BF2919" i="9" s="1"/>
  <c r="BH2919" i="9" s="1"/>
  <c r="BK2832" i="9" s="1"/>
  <c r="BL2832" i="9"/>
  <c r="BG2919" i="9" l="1"/>
  <c r="BF2920" i="9" s="1"/>
  <c r="BH2920" i="9" s="1"/>
  <c r="BK2833" i="9" s="1"/>
  <c r="BL2833" i="9"/>
  <c r="BG2920" i="9" l="1"/>
  <c r="BF2921" i="9" s="1"/>
  <c r="BH2921" i="9" s="1"/>
  <c r="BK2834" i="9" s="1"/>
  <c r="BL2834" i="9"/>
  <c r="BG2921" i="9" l="1"/>
  <c r="BF2922" i="9" s="1"/>
  <c r="BH2922" i="9" s="1"/>
  <c r="BK2835" i="9" s="1"/>
  <c r="BL2835" i="9"/>
  <c r="BG2922" i="9" l="1"/>
  <c r="BF2923" i="9" s="1"/>
  <c r="BH2923" i="9" s="1"/>
  <c r="BK2836" i="9" s="1"/>
  <c r="BL2836" i="9"/>
  <c r="BG2923" i="9" l="1"/>
  <c r="BF2924" i="9" s="1"/>
  <c r="BH2924" i="9" s="1"/>
  <c r="BK2837" i="9" s="1"/>
  <c r="BL2837" i="9"/>
  <c r="BG2924" i="9" l="1"/>
  <c r="BF2925" i="9" s="1"/>
  <c r="BH2925" i="9" s="1"/>
  <c r="BK2838" i="9" s="1"/>
  <c r="BL2838" i="9"/>
  <c r="AS16" i="9" l="1"/>
  <c r="BG2925" i="9"/>
  <c r="BF2926" i="9" s="1"/>
  <c r="BH2926" i="9" s="1"/>
  <c r="BK2839" i="9" s="1"/>
  <c r="BL2839" i="9"/>
  <c r="BG2926" i="9" l="1"/>
  <c r="BF2927" i="9" s="1"/>
  <c r="BH2927" i="9" s="1"/>
  <c r="BK2840" i="9" s="1"/>
  <c r="BL2840" i="9"/>
  <c r="BG2927" i="9" l="1"/>
  <c r="BF2928" i="9" s="1"/>
  <c r="BH2928" i="9" s="1"/>
  <c r="BK2841" i="9" s="1"/>
  <c r="BL2841" i="9"/>
  <c r="BG2928" i="9" l="1"/>
  <c r="BF2929" i="9" s="1"/>
  <c r="BH2929" i="9" s="1"/>
  <c r="BK2842" i="9" s="1"/>
  <c r="BL2842" i="9"/>
  <c r="BG2929" i="9" l="1"/>
  <c r="BF2930" i="9" s="1"/>
  <c r="BH2930" i="9" s="1"/>
  <c r="BK2843" i="9" s="1"/>
  <c r="BL2843" i="9"/>
  <c r="BG2930" i="9" l="1"/>
  <c r="BF2931" i="9" s="1"/>
  <c r="BH2931" i="9" s="1"/>
  <c r="BK2844" i="9" s="1"/>
  <c r="BL2844" i="9"/>
  <c r="BG2931" i="9" l="1"/>
  <c r="BF2932" i="9" s="1"/>
  <c r="BH2932" i="9" s="1"/>
  <c r="BK2845" i="9" s="1"/>
  <c r="BL2845" i="9"/>
  <c r="BG2932" i="9" l="1"/>
  <c r="BF2933" i="9" s="1"/>
  <c r="BH2933" i="9" s="1"/>
  <c r="BK2846" i="9" s="1"/>
  <c r="BL2846" i="9"/>
  <c r="BG2933" i="9" l="1"/>
  <c r="BF2934" i="9" s="1"/>
  <c r="BH2934" i="9" s="1"/>
  <c r="BK2847" i="9" s="1"/>
  <c r="BL2847" i="9"/>
  <c r="BG2934" i="9" l="1"/>
  <c r="BF2935" i="9" s="1"/>
  <c r="BH2935" i="9" s="1"/>
  <c r="BK2848" i="9" s="1"/>
  <c r="BL2848" i="9"/>
  <c r="BG2935" i="9" l="1"/>
  <c r="BF2936" i="9" s="1"/>
  <c r="BH2936" i="9" s="1"/>
  <c r="BK2849" i="9" s="1"/>
  <c r="BL2849" i="9"/>
  <c r="BG2936" i="9" l="1"/>
  <c r="BF2937" i="9" s="1"/>
  <c r="BH2937" i="9" s="1"/>
  <c r="BK2850" i="9" s="1"/>
  <c r="BL2850" i="9"/>
  <c r="BG2937" i="9" l="1"/>
  <c r="BF2938" i="9" s="1"/>
  <c r="BH2938" i="9" s="1"/>
  <c r="BK2851" i="9" s="1"/>
  <c r="BL2851" i="9"/>
  <c r="BG2938" i="9" l="1"/>
  <c r="BF2939" i="9" s="1"/>
  <c r="BH2939" i="9" s="1"/>
  <c r="BK2852" i="9" s="1"/>
  <c r="BL2852" i="9"/>
  <c r="BG2939" i="9" l="1"/>
  <c r="BF2940" i="9" s="1"/>
  <c r="BH2940" i="9" s="1"/>
  <c r="BK2853" i="9" s="1"/>
  <c r="BL2853" i="9"/>
  <c r="BG2940" i="9" l="1"/>
  <c r="BF2941" i="9" s="1"/>
  <c r="BH2941" i="9" s="1"/>
  <c r="BK2854" i="9" s="1"/>
  <c r="BL2854" i="9"/>
  <c r="BG2941" i="9" l="1"/>
  <c r="BF2942" i="9" s="1"/>
  <c r="BH2942" i="9" s="1"/>
  <c r="BK2855" i="9" s="1"/>
  <c r="BL2855" i="9"/>
  <c r="BG2942" i="9" l="1"/>
  <c r="BF2943" i="9" s="1"/>
  <c r="BH2943" i="9" s="1"/>
  <c r="BK2856" i="9" s="1"/>
  <c r="BL2856" i="9"/>
  <c r="BG2943" i="9" l="1"/>
  <c r="BF2944" i="9" s="1"/>
  <c r="BH2944" i="9" s="1"/>
  <c r="BK2857" i="9" s="1"/>
  <c r="BL2857" i="9"/>
  <c r="BG2944" i="9" l="1"/>
  <c r="BF2945" i="9" s="1"/>
  <c r="BH2945" i="9" s="1"/>
  <c r="BK2858" i="9" s="1"/>
  <c r="BL2858" i="9"/>
  <c r="BG2945" i="9" l="1"/>
  <c r="BF2946" i="9" s="1"/>
  <c r="BH2946" i="9" s="1"/>
  <c r="BK2859" i="9" s="1"/>
  <c r="BL2859" i="9"/>
  <c r="BG2946" i="9" l="1"/>
  <c r="BF2947" i="9" s="1"/>
  <c r="BH2947" i="9" s="1"/>
  <c r="BK2860" i="9" s="1"/>
  <c r="BL2860" i="9"/>
  <c r="BG2947" i="9" l="1"/>
  <c r="BF2948" i="9" s="1"/>
  <c r="BH2948" i="9" s="1"/>
  <c r="BK2861" i="9" s="1"/>
  <c r="BL2861" i="9"/>
  <c r="BG2948" i="9" l="1"/>
  <c r="BF2949" i="9" s="1"/>
  <c r="BH2949" i="9" s="1"/>
  <c r="BK2862" i="9" s="1"/>
  <c r="BL2862" i="9"/>
  <c r="BG2949" i="9" l="1"/>
  <c r="BF2950" i="9" s="1"/>
  <c r="BH2950" i="9" s="1"/>
  <c r="BK2863" i="9" s="1"/>
  <c r="BL2863" i="9"/>
  <c r="BG2950" i="9" l="1"/>
  <c r="BF2951" i="9" s="1"/>
  <c r="BH2951" i="9" s="1"/>
  <c r="BK2864" i="9" s="1"/>
  <c r="BL2864" i="9"/>
  <c r="BG2951" i="9" l="1"/>
  <c r="BF2952" i="9" s="1"/>
  <c r="BH2952" i="9" s="1"/>
  <c r="BK2865" i="9" s="1"/>
  <c r="BL2865" i="9"/>
  <c r="BG2952" i="9" l="1"/>
  <c r="BF2953" i="9" s="1"/>
  <c r="BH2953" i="9" s="1"/>
  <c r="BK2866" i="9" s="1"/>
  <c r="BL2866" i="9"/>
  <c r="BG2953" i="9" l="1"/>
  <c r="BF2954" i="9" s="1"/>
  <c r="BH2954" i="9" s="1"/>
  <c r="BK2867" i="9" s="1"/>
  <c r="BL2867" i="9"/>
  <c r="BG2954" i="9" l="1"/>
  <c r="BF2955" i="9" s="1"/>
  <c r="BH2955" i="9" s="1"/>
  <c r="BK2868" i="9" s="1"/>
  <c r="BL2868" i="9"/>
  <c r="BG2955" i="9" l="1"/>
  <c r="BF2956" i="9" s="1"/>
  <c r="BH2956" i="9" s="1"/>
  <c r="BK2869" i="9" s="1"/>
  <c r="BL2869" i="9"/>
  <c r="BG2956" i="9" l="1"/>
  <c r="BF2957" i="9" s="1"/>
  <c r="BH2957" i="9" s="1"/>
  <c r="BK2870" i="9" s="1"/>
  <c r="BL2870" i="9"/>
  <c r="BG2957" i="9" l="1"/>
  <c r="BF2958" i="9" s="1"/>
  <c r="BH2958" i="9" s="1"/>
  <c r="BK2871" i="9" s="1"/>
  <c r="BL2871" i="9"/>
  <c r="BG2958" i="9" l="1"/>
  <c r="BF2959" i="9" s="1"/>
  <c r="BH2959" i="9" s="1"/>
  <c r="BK2872" i="9" s="1"/>
  <c r="BL2872" i="9"/>
  <c r="BG2959" i="9" l="1"/>
  <c r="BF2960" i="9" s="1"/>
  <c r="BH2960" i="9" s="1"/>
  <c r="BK2873" i="9" s="1"/>
  <c r="BL2873" i="9"/>
  <c r="BG2960" i="9" l="1"/>
  <c r="BF2961" i="9" s="1"/>
  <c r="BH2961" i="9" s="1"/>
  <c r="BK2874" i="9" s="1"/>
  <c r="BL2874" i="9"/>
  <c r="BG2961" i="9" l="1"/>
  <c r="BF2962" i="9" s="1"/>
  <c r="BH2962" i="9" s="1"/>
  <c r="BK2875" i="9" s="1"/>
  <c r="BL2875" i="9"/>
  <c r="BG2962" i="9" l="1"/>
  <c r="BF2963" i="9" s="1"/>
  <c r="BH2963" i="9" s="1"/>
  <c r="BK2876" i="9" s="1"/>
  <c r="BL2876" i="9"/>
  <c r="BG2963" i="9" l="1"/>
  <c r="BF2964" i="9" s="1"/>
  <c r="BH2964" i="9" s="1"/>
  <c r="BK2877" i="9" s="1"/>
  <c r="BL2877" i="9"/>
  <c r="BG2964" i="9" l="1"/>
  <c r="BF2965" i="9" s="1"/>
  <c r="BH2965" i="9" s="1"/>
  <c r="BK2878" i="9" s="1"/>
  <c r="BL2878" i="9"/>
  <c r="BG2965" i="9" l="1"/>
  <c r="BF2966" i="9" s="1"/>
  <c r="BH2966" i="9" s="1"/>
  <c r="BK2879" i="9" s="1"/>
  <c r="BL2879" i="9"/>
  <c r="BG2966" i="9" l="1"/>
  <c r="BF2967" i="9" s="1"/>
  <c r="BH2967" i="9" s="1"/>
  <c r="BK2880" i="9" s="1"/>
  <c r="BL2880" i="9"/>
  <c r="BG2967" i="9" l="1"/>
  <c r="BF2968" i="9" s="1"/>
  <c r="BH2968" i="9" s="1"/>
  <c r="BK2881" i="9" s="1"/>
  <c r="BL2881" i="9"/>
  <c r="BG2968" i="9" l="1"/>
  <c r="BF2969" i="9" s="1"/>
  <c r="BH2969" i="9" s="1"/>
  <c r="BK2882" i="9" s="1"/>
  <c r="BL2882" i="9"/>
  <c r="BG2969" i="9" l="1"/>
  <c r="BF2970" i="9" s="1"/>
  <c r="BH2970" i="9" s="1"/>
  <c r="BK2883" i="9" s="1"/>
  <c r="BL2883" i="9"/>
  <c r="BG2970" i="9" l="1"/>
  <c r="BF2971" i="9" s="1"/>
  <c r="BH2971" i="9" s="1"/>
  <c r="BK2884" i="9" s="1"/>
  <c r="BL2884" i="9"/>
  <c r="BG2971" i="9" l="1"/>
  <c r="BF2972" i="9" s="1"/>
  <c r="BH2972" i="9" s="1"/>
  <c r="BK2885" i="9" s="1"/>
  <c r="BL2885" i="9"/>
  <c r="BG2972" i="9" l="1"/>
  <c r="BF2973" i="9" s="1"/>
  <c r="BH2973" i="9" s="1"/>
  <c r="BK2886" i="9" s="1"/>
  <c r="BL2886" i="9"/>
  <c r="BG2973" i="9" l="1"/>
  <c r="BF2974" i="9" s="1"/>
  <c r="BH2974" i="9" s="1"/>
  <c r="BK2887" i="9" s="1"/>
  <c r="BL2887" i="9"/>
  <c r="BG2974" i="9" l="1"/>
  <c r="BF2975" i="9" s="1"/>
  <c r="BH2975" i="9" s="1"/>
  <c r="BK2888" i="9" s="1"/>
  <c r="BL2888" i="9"/>
  <c r="BG2975" i="9" l="1"/>
  <c r="BF2976" i="9" s="1"/>
  <c r="BH2976" i="9" s="1"/>
  <c r="BK2889" i="9" s="1"/>
  <c r="BL2889" i="9"/>
  <c r="BG2976" i="9" l="1"/>
  <c r="BF2977" i="9" s="1"/>
  <c r="BH2977" i="9" s="1"/>
  <c r="BK2890" i="9" s="1"/>
  <c r="BL2890" i="9"/>
  <c r="BG2977" i="9" l="1"/>
  <c r="BF2978" i="9" s="1"/>
  <c r="BH2978" i="9" s="1"/>
  <c r="BK2891" i="9" s="1"/>
  <c r="BL2891" i="9"/>
  <c r="BG2978" i="9" l="1"/>
  <c r="BF2979" i="9" s="1"/>
  <c r="BH2979" i="9" s="1"/>
  <c r="BK2892" i="9" s="1"/>
  <c r="BL2892" i="9"/>
  <c r="BG2979" i="9" l="1"/>
  <c r="BF2980" i="9" s="1"/>
  <c r="BH2980" i="9" s="1"/>
  <c r="BK2893" i="9" s="1"/>
  <c r="BL2893" i="9"/>
  <c r="BG2980" i="9" l="1"/>
  <c r="BF2981" i="9" s="1"/>
  <c r="BH2981" i="9" s="1"/>
  <c r="BK2894" i="9" s="1"/>
  <c r="BL2894" i="9"/>
  <c r="BG2981" i="9" l="1"/>
  <c r="BF2982" i="9" s="1"/>
  <c r="BH2982" i="9" s="1"/>
  <c r="BK2895" i="9" s="1"/>
  <c r="BL2895" i="9"/>
  <c r="BG2982" i="9" l="1"/>
  <c r="BF2983" i="9" s="1"/>
  <c r="BH2983" i="9" s="1"/>
  <c r="BK2896" i="9" s="1"/>
  <c r="BL2896" i="9"/>
  <c r="BG2983" i="9" l="1"/>
  <c r="BF2984" i="9" s="1"/>
  <c r="BH2984" i="9" s="1"/>
  <c r="BK2897" i="9" s="1"/>
  <c r="BL2897" i="9"/>
  <c r="BG2984" i="9" l="1"/>
  <c r="BF2985" i="9" s="1"/>
  <c r="BH2985" i="9" s="1"/>
  <c r="BK2898" i="9" s="1"/>
  <c r="BL2898" i="9"/>
  <c r="BG2985" i="9" l="1"/>
  <c r="BF2986" i="9" s="1"/>
  <c r="BH2986" i="9" s="1"/>
  <c r="BK2899" i="9" s="1"/>
  <c r="BL2899" i="9"/>
  <c r="BG2986" i="9" l="1"/>
  <c r="BF2987" i="9" s="1"/>
  <c r="BH2987" i="9" s="1"/>
  <c r="BK2900" i="9" s="1"/>
  <c r="BL2900" i="9"/>
  <c r="BG2987" i="9" l="1"/>
  <c r="BF2988" i="9" s="1"/>
  <c r="BH2988" i="9" s="1"/>
  <c r="BK2901" i="9" s="1"/>
  <c r="BL2901" i="9"/>
  <c r="BG2988" i="9" l="1"/>
  <c r="BF2989" i="9" s="1"/>
  <c r="BH2989" i="9" s="1"/>
  <c r="BK2902" i="9" s="1"/>
  <c r="BL2902" i="9"/>
  <c r="BG2989" i="9" l="1"/>
  <c r="BF2990" i="9" s="1"/>
  <c r="BH2990" i="9" s="1"/>
  <c r="BK2903" i="9" s="1"/>
  <c r="BL2903" i="9"/>
  <c r="BG2990" i="9" l="1"/>
  <c r="BF2991" i="9" s="1"/>
  <c r="BH2991" i="9" s="1"/>
  <c r="BK2904" i="9" s="1"/>
  <c r="BL2904" i="9"/>
  <c r="BG2991" i="9" l="1"/>
  <c r="BF2992" i="9" s="1"/>
  <c r="BH2992" i="9" s="1"/>
  <c r="BK2905" i="9" s="1"/>
  <c r="BL2905" i="9"/>
  <c r="BG2992" i="9" l="1"/>
  <c r="BF2993" i="9" s="1"/>
  <c r="BH2993" i="9" s="1"/>
  <c r="BK2906" i="9" s="1"/>
  <c r="BL2906" i="9"/>
  <c r="BG2993" i="9" l="1"/>
  <c r="BF2994" i="9" s="1"/>
  <c r="BH2994" i="9" s="1"/>
  <c r="BK2907" i="9" s="1"/>
  <c r="BL2907" i="9"/>
  <c r="BG2994" i="9" l="1"/>
  <c r="BF2995" i="9" s="1"/>
  <c r="BH2995" i="9" s="1"/>
  <c r="BK2908" i="9" s="1"/>
  <c r="BL2908" i="9"/>
  <c r="BG2995" i="9" l="1"/>
  <c r="BF2996" i="9" s="1"/>
  <c r="BH2996" i="9" s="1"/>
  <c r="BK2909" i="9" s="1"/>
  <c r="R46" i="1"/>
  <c r="BL2909" i="9"/>
  <c r="T46" i="1" l="1"/>
  <c r="V46" i="1" s="1"/>
  <c r="AA46" i="1" s="1"/>
  <c r="BG2996" i="9"/>
  <c r="BF2997" i="9" s="1"/>
  <c r="BH2997" i="9" s="1"/>
  <c r="BK2910" i="9" s="1"/>
  <c r="BL2910" i="9"/>
  <c r="Y46" i="1" l="1"/>
  <c r="AF46" i="1"/>
  <c r="BG2997" i="9"/>
  <c r="BF2998" i="9" s="1"/>
  <c r="BH2998" i="9" s="1"/>
  <c r="BK2911" i="9" s="1"/>
  <c r="BL2911" i="9"/>
  <c r="AD46" i="1" l="1"/>
  <c r="AJ46" i="1"/>
  <c r="BG2998" i="9"/>
  <c r="BF2999" i="9" s="1"/>
  <c r="BH2999" i="9" s="1"/>
  <c r="BK2912" i="9" s="1"/>
  <c r="BL2912" i="9"/>
  <c r="BG2999" i="9" l="1"/>
  <c r="BF3000" i="9" s="1"/>
  <c r="BH3000" i="9" s="1"/>
  <c r="BK2913" i="9" s="1"/>
  <c r="BL2913" i="9"/>
  <c r="BG3000" i="9" l="1"/>
  <c r="BF3001" i="9" s="1"/>
  <c r="BH3001" i="9" s="1"/>
  <c r="BK2914" i="9" s="1"/>
  <c r="BL2914" i="9"/>
  <c r="BG3001" i="9" l="1"/>
  <c r="BF3002" i="9" s="1"/>
  <c r="BH3002" i="9" s="1"/>
  <c r="BK2915" i="9" s="1"/>
  <c r="BL2915" i="9"/>
  <c r="BG3002" i="9" l="1"/>
  <c r="BF3003" i="9" s="1"/>
  <c r="BH3003" i="9" s="1"/>
  <c r="BK2916" i="9" s="1"/>
  <c r="BL2916" i="9"/>
  <c r="BG3003" i="9" l="1"/>
  <c r="BF3004" i="9" s="1"/>
  <c r="BH3004" i="9" s="1"/>
  <c r="BK2917" i="9" s="1"/>
  <c r="BL2917" i="9"/>
  <c r="BG3004" i="9" l="1"/>
  <c r="BF3005" i="9" s="1"/>
  <c r="BH3005" i="9" s="1"/>
  <c r="BK2918" i="9" s="1"/>
  <c r="BL2918" i="9"/>
  <c r="BG3005" i="9" l="1"/>
  <c r="BF3006" i="9" s="1"/>
  <c r="BH3006" i="9" s="1"/>
  <c r="BK2919" i="9" s="1"/>
  <c r="BL2919" i="9"/>
  <c r="BG3006" i="9" l="1"/>
  <c r="BF3007" i="9" s="1"/>
  <c r="BH3007" i="9" s="1"/>
  <c r="BK2920" i="9" s="1"/>
  <c r="BL2920" i="9"/>
  <c r="BG3007" i="9" l="1"/>
  <c r="BF3008" i="9" s="1"/>
  <c r="BH3008" i="9" s="1"/>
  <c r="BK2921" i="9" s="1"/>
  <c r="BL2921" i="9"/>
  <c r="BG3008" i="9" l="1"/>
  <c r="BF3009" i="9" s="1"/>
  <c r="BH3009" i="9" s="1"/>
  <c r="BK2922" i="9" s="1"/>
  <c r="BL2922" i="9"/>
  <c r="BG3009" i="9" l="1"/>
  <c r="BF3010" i="9" s="1"/>
  <c r="BH3010" i="9" s="1"/>
  <c r="BK2923" i="9" s="1"/>
  <c r="BL2923" i="9"/>
  <c r="BG3010" i="9" l="1"/>
  <c r="BF3011" i="9" s="1"/>
  <c r="BH3011" i="9" s="1"/>
  <c r="BK2924" i="9" s="1"/>
  <c r="BL2924" i="9"/>
  <c r="BG3011" i="9" l="1"/>
  <c r="BF3012" i="9" s="1"/>
  <c r="BH3012" i="9" s="1"/>
  <c r="BK2925" i="9" s="1"/>
  <c r="BL2925" i="9"/>
  <c r="BG3012" i="9" l="1"/>
  <c r="BF3013" i="9" s="1"/>
  <c r="BH3013" i="9" s="1"/>
  <c r="BK2926" i="9" s="1"/>
  <c r="BL2926" i="9"/>
  <c r="BG3013" i="9" l="1"/>
  <c r="BF3014" i="9" s="1"/>
  <c r="BH3014" i="9" s="1"/>
  <c r="BK2927" i="9" s="1"/>
  <c r="BL2927" i="9"/>
  <c r="BG3014" i="9" l="1"/>
  <c r="BF3015" i="9" s="1"/>
  <c r="BH3015" i="9" s="1"/>
  <c r="BK2928" i="9" s="1"/>
  <c r="BL2928" i="9"/>
  <c r="BG3015" i="9" l="1"/>
  <c r="BF3016" i="9" s="1"/>
  <c r="BH3016" i="9" s="1"/>
  <c r="BK2929" i="9" s="1"/>
  <c r="BL2929" i="9"/>
  <c r="BG3016" i="9" l="1"/>
  <c r="BF3017" i="9" s="1"/>
  <c r="BH3017" i="9" s="1"/>
  <c r="BK2930" i="9" s="1"/>
  <c r="BL2930" i="9"/>
  <c r="BG3017" i="9" l="1"/>
  <c r="BF3018" i="9" s="1"/>
  <c r="BH3018" i="9" s="1"/>
  <c r="BK2931" i="9" s="1"/>
  <c r="BL2931" i="9"/>
  <c r="BG3018" i="9" l="1"/>
  <c r="BF3019" i="9" s="1"/>
  <c r="BH3019" i="9" s="1"/>
  <c r="BK2932" i="9" s="1"/>
  <c r="BL2932" i="9"/>
  <c r="BG3019" i="9" l="1"/>
  <c r="BF3020" i="9" s="1"/>
  <c r="BH3020" i="9" s="1"/>
  <c r="BK2933" i="9" s="1"/>
  <c r="BL2933" i="9"/>
  <c r="BG3020" i="9" l="1"/>
  <c r="BF3021" i="9" s="1"/>
  <c r="BH3021" i="9" s="1"/>
  <c r="BK2934" i="9" s="1"/>
  <c r="BL2934" i="9"/>
  <c r="BG3021" i="9" l="1"/>
  <c r="BF3022" i="9" s="1"/>
  <c r="BH3022" i="9" s="1"/>
  <c r="BK2935" i="9" s="1"/>
  <c r="BL2935" i="9"/>
  <c r="BG3022" i="9" l="1"/>
  <c r="BF3023" i="9" s="1"/>
  <c r="BH3023" i="9" s="1"/>
  <c r="BK2936" i="9" s="1"/>
  <c r="BL2936" i="9"/>
  <c r="BG3023" i="9" l="1"/>
  <c r="BF3024" i="9" s="1"/>
  <c r="BH3024" i="9" s="1"/>
  <c r="BK2937" i="9" s="1"/>
  <c r="BL2937" i="9"/>
  <c r="BG3024" i="9" l="1"/>
  <c r="BF3025" i="9" s="1"/>
  <c r="BH3025" i="9" s="1"/>
  <c r="BK2938" i="9" s="1"/>
  <c r="BL2938" i="9"/>
  <c r="BG3025" i="9" l="1"/>
  <c r="BF3026" i="9" s="1"/>
  <c r="BH3026" i="9" s="1"/>
  <c r="BK2939" i="9" s="1"/>
  <c r="BL2939" i="9"/>
  <c r="BG3026" i="9" l="1"/>
  <c r="BF3027" i="9" s="1"/>
  <c r="BH3027" i="9" s="1"/>
  <c r="BK2940" i="9" s="1"/>
  <c r="BL2940" i="9"/>
  <c r="BG3027" i="9" l="1"/>
  <c r="BF3028" i="9" s="1"/>
  <c r="BH3028" i="9" s="1"/>
  <c r="BK2941" i="9" s="1"/>
  <c r="BL2941" i="9"/>
  <c r="BG3028" i="9" l="1"/>
  <c r="BF3029" i="9" s="1"/>
  <c r="BH3029" i="9" s="1"/>
  <c r="BK2942" i="9" s="1"/>
  <c r="BL2942" i="9"/>
  <c r="BG3029" i="9" l="1"/>
  <c r="BF3030" i="9" s="1"/>
  <c r="BH3030" i="9" s="1"/>
  <c r="BK2943" i="9" s="1"/>
  <c r="BL2943" i="9"/>
  <c r="BG3030" i="9" l="1"/>
  <c r="BF3031" i="9" s="1"/>
  <c r="BH3031" i="9" s="1"/>
  <c r="BK2944" i="9" s="1"/>
  <c r="BL2944" i="9"/>
  <c r="BG3031" i="9" l="1"/>
  <c r="BF3032" i="9" s="1"/>
  <c r="BH3032" i="9" s="1"/>
  <c r="BK2945" i="9" s="1"/>
  <c r="BL2945" i="9"/>
  <c r="BG3032" i="9" l="1"/>
  <c r="BF3033" i="9" s="1"/>
  <c r="BH3033" i="9" s="1"/>
  <c r="BK2946" i="9" l="1"/>
  <c r="BG3033" i="9"/>
  <c r="BF3034" i="9" s="1"/>
  <c r="BH3034" i="9" s="1"/>
  <c r="BK2947" i="9" s="1"/>
  <c r="BL2947" i="9"/>
  <c r="BL2946" i="9"/>
  <c r="BG3034" i="9" l="1"/>
  <c r="BF3035" i="9" s="1"/>
  <c r="BH3035" i="9" s="1"/>
  <c r="BK2948" i="9" s="1"/>
  <c r="BL2948" i="9"/>
  <c r="BG3035" i="9" l="1"/>
  <c r="BF3036" i="9" s="1"/>
  <c r="BH3036" i="9" s="1"/>
  <c r="BK2949" i="9" s="1"/>
  <c r="BL2949" i="9"/>
  <c r="BG3036" i="9" l="1"/>
  <c r="BF3037" i="9" s="1"/>
  <c r="BH3037" i="9" s="1"/>
  <c r="BK2950" i="9" s="1"/>
  <c r="BL2950" i="9"/>
  <c r="BG3037" i="9" l="1"/>
  <c r="BF3038" i="9" s="1"/>
  <c r="BH3038" i="9" s="1"/>
  <c r="BK2951" i="9" s="1"/>
  <c r="BL2951" i="9"/>
  <c r="BG3038" i="9" l="1"/>
  <c r="BF3039" i="9" s="1"/>
  <c r="BH3039" i="9" s="1"/>
  <c r="BK2952" i="9" s="1"/>
  <c r="BL2952" i="9"/>
  <c r="BG3039" i="9" l="1"/>
  <c r="BF3040" i="9" s="1"/>
  <c r="BH3040" i="9" s="1"/>
  <c r="BK2953" i="9" s="1"/>
  <c r="BL2953" i="9"/>
  <c r="BG3040" i="9" l="1"/>
  <c r="BF3041" i="9" s="1"/>
  <c r="BH3041" i="9" s="1"/>
  <c r="BK2954" i="9" s="1"/>
  <c r="BL2954" i="9"/>
  <c r="BG3041" i="9" l="1"/>
  <c r="BF3042" i="9" s="1"/>
  <c r="BH3042" i="9" s="1"/>
  <c r="BK2955" i="9" s="1"/>
  <c r="BL2955" i="9"/>
  <c r="BG3042" i="9" l="1"/>
  <c r="BF3043" i="9" s="1"/>
  <c r="BH3043" i="9" s="1"/>
  <c r="BK2956" i="9" s="1"/>
  <c r="BL2956" i="9"/>
  <c r="BG3043" i="9" l="1"/>
  <c r="BF3044" i="9" s="1"/>
  <c r="BH3044" i="9" s="1"/>
  <c r="BK2957" i="9" s="1"/>
  <c r="BL2957" i="9"/>
  <c r="BG3044" i="9" l="1"/>
  <c r="BF3045" i="9" s="1"/>
  <c r="BH3045" i="9" s="1"/>
  <c r="BK2958" i="9" s="1"/>
  <c r="BL2958" i="9"/>
  <c r="BG3045" i="9" l="1"/>
  <c r="BF3046" i="9" s="1"/>
  <c r="BH3046" i="9" s="1"/>
  <c r="BK2959" i="9" s="1"/>
  <c r="BL2959" i="9"/>
  <c r="BG3046" i="9" l="1"/>
  <c r="BF3047" i="9" s="1"/>
  <c r="BH3047" i="9" s="1"/>
  <c r="BK2960" i="9" s="1"/>
  <c r="BL2960" i="9"/>
  <c r="BG3047" i="9" l="1"/>
  <c r="BF3048" i="9" s="1"/>
  <c r="BH3048" i="9" s="1"/>
  <c r="BK2961" i="9" s="1"/>
  <c r="BL2961" i="9"/>
  <c r="BG3048" i="9" l="1"/>
  <c r="BF3049" i="9" s="1"/>
  <c r="BH3049" i="9" s="1"/>
  <c r="BK2962" i="9" s="1"/>
  <c r="BL2962" i="9"/>
  <c r="BG3049" i="9" l="1"/>
  <c r="BF3050" i="9" s="1"/>
  <c r="BH3050" i="9" s="1"/>
  <c r="BK2963" i="9" s="1"/>
  <c r="BL2963" i="9"/>
  <c r="BG3050" i="9" l="1"/>
  <c r="BF3051" i="9" s="1"/>
  <c r="BH3051" i="9" s="1"/>
  <c r="BK2964" i="9" s="1"/>
  <c r="BL2964" i="9"/>
  <c r="BG3051" i="9" l="1"/>
  <c r="BF3052" i="9" s="1"/>
  <c r="BH3052" i="9" s="1"/>
  <c r="BK2965" i="9" s="1"/>
  <c r="BL2965" i="9"/>
  <c r="BG3052" i="9" l="1"/>
  <c r="BF3053" i="9" s="1"/>
  <c r="BH3053" i="9" s="1"/>
  <c r="BK2966" i="9" s="1"/>
  <c r="BL2966" i="9"/>
  <c r="BG3053" i="9" l="1"/>
  <c r="BF3054" i="9" s="1"/>
  <c r="BH3054" i="9" s="1"/>
  <c r="BK2967" i="9" s="1"/>
  <c r="BL2967" i="9"/>
  <c r="BG3054" i="9" l="1"/>
  <c r="BF3055" i="9" s="1"/>
  <c r="BH3055" i="9" s="1"/>
  <c r="BK2968" i="9" s="1"/>
  <c r="BL2968" i="9"/>
  <c r="BG3055" i="9" l="1"/>
  <c r="BF3056" i="9" s="1"/>
  <c r="BH3056" i="9" s="1"/>
  <c r="BK2969" i="9" s="1"/>
  <c r="BL2969" i="9"/>
  <c r="BG3056" i="9" l="1"/>
  <c r="BF3057" i="9" s="1"/>
  <c r="BH3057" i="9" s="1"/>
  <c r="BK2970" i="9" s="1"/>
  <c r="BL2970" i="9"/>
  <c r="BG3057" i="9" l="1"/>
  <c r="BF3058" i="9" s="1"/>
  <c r="BH3058" i="9" s="1"/>
  <c r="BK2971" i="9" s="1"/>
  <c r="BL2971" i="9"/>
  <c r="BG3058" i="9" l="1"/>
  <c r="BF3059" i="9" s="1"/>
  <c r="BH3059" i="9" s="1"/>
  <c r="BK2972" i="9" s="1"/>
  <c r="BL2972" i="9"/>
  <c r="BG3059" i="9" l="1"/>
  <c r="BF3060" i="9" s="1"/>
  <c r="BH3060" i="9" s="1"/>
  <c r="BK2973" i="9" s="1"/>
  <c r="BL2973" i="9"/>
  <c r="BG3060" i="9" l="1"/>
  <c r="BF3061" i="9" s="1"/>
  <c r="BH3061" i="9" s="1"/>
  <c r="BK2974" i="9" s="1"/>
  <c r="BL2974" i="9"/>
  <c r="BG3061" i="9" l="1"/>
  <c r="BF3062" i="9" s="1"/>
  <c r="BH3062" i="9" s="1"/>
  <c r="BK2975" i="9" s="1"/>
  <c r="BL2975" i="9"/>
  <c r="BG3062" i="9" l="1"/>
  <c r="BF3063" i="9" s="1"/>
  <c r="BH3063" i="9" s="1"/>
  <c r="BK2976" i="9" s="1"/>
  <c r="BL2976" i="9"/>
  <c r="BG3063" i="9" l="1"/>
  <c r="BF3064" i="9" s="1"/>
  <c r="BH3064" i="9" s="1"/>
  <c r="BK2977" i="9" s="1"/>
  <c r="BL2977" i="9"/>
  <c r="BG3064" i="9" l="1"/>
  <c r="BF3065" i="9" s="1"/>
  <c r="BH3065" i="9" s="1"/>
  <c r="BK2978" i="9" s="1"/>
  <c r="BL2978" i="9"/>
  <c r="BG3065" i="9" l="1"/>
  <c r="BF3066" i="9" s="1"/>
  <c r="BH3066" i="9" s="1"/>
  <c r="BK2979" i="9" s="1"/>
  <c r="BL2979" i="9"/>
  <c r="BG3066" i="9" l="1"/>
  <c r="BF3067" i="9" s="1"/>
  <c r="BH3067" i="9" s="1"/>
  <c r="BK2980" i="9" s="1"/>
  <c r="BL2980" i="9"/>
  <c r="BG3067" i="9" l="1"/>
  <c r="BF3068" i="9" s="1"/>
  <c r="BH3068" i="9" s="1"/>
  <c r="BK2981" i="9" s="1"/>
  <c r="BL2981" i="9"/>
  <c r="BG3068" i="9" l="1"/>
  <c r="BF3069" i="9" s="1"/>
  <c r="BH3069" i="9" s="1"/>
  <c r="BK2982" i="9" s="1"/>
  <c r="BL2982" i="9"/>
  <c r="BG3069" i="9" l="1"/>
  <c r="BF3070" i="9" s="1"/>
  <c r="BH3070" i="9" s="1"/>
  <c r="BK2983" i="9" s="1"/>
  <c r="BL2983" i="9"/>
  <c r="BG3070" i="9" l="1"/>
  <c r="BF3071" i="9" s="1"/>
  <c r="BH3071" i="9" s="1"/>
  <c r="BK2984" i="9" s="1"/>
  <c r="BL2984" i="9"/>
  <c r="BG3071" i="9" l="1"/>
  <c r="BF3072" i="9" s="1"/>
  <c r="BH3072" i="9" s="1"/>
  <c r="BK2985" i="9" s="1"/>
  <c r="BL2985" i="9"/>
  <c r="BG3072" i="9" l="1"/>
  <c r="BF3073" i="9" s="1"/>
  <c r="BH3073" i="9" s="1"/>
  <c r="BK2986" i="9" s="1"/>
  <c r="BL2986" i="9"/>
  <c r="BG3073" i="9" l="1"/>
  <c r="BF3074" i="9" s="1"/>
  <c r="BH3074" i="9" s="1"/>
  <c r="BK2987" i="9" s="1"/>
  <c r="BL2987" i="9"/>
  <c r="BG3074" i="9" l="1"/>
  <c r="BF3075" i="9" s="1"/>
  <c r="BH3075" i="9" s="1"/>
  <c r="BK2988" i="9" s="1"/>
  <c r="BL2988" i="9"/>
  <c r="BG3075" i="9" l="1"/>
  <c r="BF3076" i="9" s="1"/>
  <c r="BH3076" i="9" s="1"/>
  <c r="BK2989" i="9" s="1"/>
  <c r="BL2989" i="9"/>
  <c r="BG3076" i="9" l="1"/>
  <c r="BF3077" i="9" s="1"/>
  <c r="BH3077" i="9" s="1"/>
  <c r="BK2990" i="9" s="1"/>
  <c r="BL2990" i="9"/>
  <c r="BG3077" i="9" l="1"/>
  <c r="BF3078" i="9" s="1"/>
  <c r="BH3078" i="9" s="1"/>
  <c r="BK2991" i="9" s="1"/>
  <c r="BL2991" i="9"/>
  <c r="BG3078" i="9" l="1"/>
  <c r="BF3079" i="9" s="1"/>
  <c r="BH3079" i="9" s="1"/>
  <c r="BK2992" i="9" s="1"/>
  <c r="BL2992" i="9"/>
  <c r="BG3079" i="9" l="1"/>
  <c r="BF3080" i="9" s="1"/>
  <c r="BH3080" i="9" s="1"/>
  <c r="BK2993" i="9" s="1"/>
  <c r="BL2993" i="9"/>
  <c r="BG3080" i="9" l="1"/>
  <c r="BF3081" i="9" s="1"/>
  <c r="BH3081" i="9" s="1"/>
  <c r="BK2994" i="9" s="1"/>
  <c r="BL2994" i="9"/>
  <c r="BG3081" i="9" l="1"/>
  <c r="BF3082" i="9" s="1"/>
  <c r="BH3082" i="9" s="1"/>
  <c r="BK2995" i="9" s="1"/>
  <c r="BL2995" i="9"/>
  <c r="BG3082" i="9" l="1"/>
  <c r="BF3083" i="9" s="1"/>
  <c r="BH3083" i="9" s="1"/>
  <c r="BK2996" i="9" s="1"/>
  <c r="BL2996" i="9"/>
  <c r="BG3083" i="9" l="1"/>
  <c r="BF3084" i="9" s="1"/>
  <c r="BH3084" i="9" s="1"/>
  <c r="BK2997" i="9" s="1"/>
  <c r="BL2997" i="9"/>
  <c r="BG3084" i="9" l="1"/>
  <c r="BF3085" i="9" s="1"/>
  <c r="BH3085" i="9" s="1"/>
  <c r="BK2998" i="9" s="1"/>
  <c r="BL2998" i="9"/>
  <c r="BG3085" i="9" l="1"/>
  <c r="BF3086" i="9" s="1"/>
  <c r="BH3086" i="9" s="1"/>
  <c r="BK2999" i="9" s="1"/>
  <c r="BL2999" i="9"/>
  <c r="BG3086" i="9" l="1"/>
  <c r="BF3087" i="9" s="1"/>
  <c r="BH3087" i="9" s="1"/>
  <c r="BK3000" i="9" s="1"/>
  <c r="R47" i="1"/>
  <c r="BL3000" i="9"/>
  <c r="T47" i="1" l="1"/>
  <c r="V47" i="1" s="1"/>
  <c r="AA47" i="1" s="1"/>
  <c r="BG3087" i="9"/>
  <c r="BF3088" i="9" s="1"/>
  <c r="BH3088" i="9" s="1"/>
  <c r="BK3001" i="9" s="1"/>
  <c r="BL3001" i="9"/>
  <c r="Y47" i="1" l="1"/>
  <c r="AF47" i="1"/>
  <c r="BG3088" i="9"/>
  <c r="BF3089" i="9" s="1"/>
  <c r="BH3089" i="9" s="1"/>
  <c r="BK3002" i="9" s="1"/>
  <c r="BL3002" i="9"/>
  <c r="AJ47" i="1" l="1"/>
  <c r="AD47" i="1"/>
  <c r="BG3089" i="9"/>
  <c r="BF3090" i="9" s="1"/>
  <c r="BH3090" i="9" s="1"/>
  <c r="BK3003" i="9" s="1"/>
  <c r="BL3003" i="9"/>
  <c r="BG3090" i="9" l="1"/>
  <c r="BF3091" i="9" s="1"/>
  <c r="BH3091" i="9" s="1"/>
  <c r="BK3004" i="9" s="1"/>
  <c r="BL3004" i="9"/>
  <c r="BG3091" i="9" l="1"/>
  <c r="BF3092" i="9" s="1"/>
  <c r="BH3092" i="9" s="1"/>
  <c r="BK3005" i="9" s="1"/>
  <c r="BL3005" i="9"/>
  <c r="BG3092" i="9" l="1"/>
  <c r="BF3093" i="9" s="1"/>
  <c r="BH3093" i="9" s="1"/>
  <c r="BK3006" i="9" s="1"/>
  <c r="BL3006" i="9"/>
  <c r="BG3093" i="9" l="1"/>
  <c r="BF3094" i="9" s="1"/>
  <c r="BH3094" i="9" s="1"/>
  <c r="BK3007" i="9" s="1"/>
  <c r="BL3007" i="9"/>
  <c r="BG3094" i="9" l="1"/>
  <c r="BF3095" i="9" s="1"/>
  <c r="BH3095" i="9" s="1"/>
  <c r="BK3008" i="9" s="1"/>
  <c r="BL3008" i="9"/>
  <c r="BG3095" i="9" l="1"/>
  <c r="BF3096" i="9" s="1"/>
  <c r="BH3096" i="9" s="1"/>
  <c r="BK3009" i="9" s="1"/>
  <c r="BL3009" i="9"/>
  <c r="BG3096" i="9" l="1"/>
  <c r="BF3097" i="9" s="1"/>
  <c r="BH3097" i="9" s="1"/>
  <c r="BK3010" i="9" s="1"/>
  <c r="BL3010" i="9"/>
  <c r="BG3097" i="9" l="1"/>
  <c r="BF3098" i="9" s="1"/>
  <c r="BH3098" i="9" s="1"/>
  <c r="BK3011" i="9" s="1"/>
  <c r="BL3011" i="9"/>
  <c r="BG3098" i="9" l="1"/>
  <c r="BF3099" i="9" s="1"/>
  <c r="BH3099" i="9" s="1"/>
  <c r="BK3012" i="9" s="1"/>
  <c r="BL3012" i="9"/>
  <c r="BG3099" i="9" l="1"/>
  <c r="BF3100" i="9" s="1"/>
  <c r="BH3100" i="9" s="1"/>
  <c r="BK3013" i="9" s="1"/>
  <c r="BL3013" i="9"/>
  <c r="BG3100" i="9" l="1"/>
  <c r="BF3101" i="9" s="1"/>
  <c r="BH3101" i="9" s="1"/>
  <c r="BK3014" i="9" s="1"/>
  <c r="BL3014" i="9"/>
  <c r="BG3101" i="9" l="1"/>
  <c r="BF3102" i="9" s="1"/>
  <c r="BH3102" i="9" s="1"/>
  <c r="BK3015" i="9" s="1"/>
  <c r="BL3015" i="9"/>
  <c r="BG3102" i="9" l="1"/>
  <c r="BF3103" i="9" s="1"/>
  <c r="BH3103" i="9" s="1"/>
  <c r="BK3016" i="9" s="1"/>
  <c r="BL3016" i="9"/>
  <c r="BG3103" i="9" l="1"/>
  <c r="BF3104" i="9" s="1"/>
  <c r="BH3104" i="9" s="1"/>
  <c r="BK3017" i="9" s="1"/>
  <c r="BL3017" i="9"/>
  <c r="BG3104" i="9" l="1"/>
  <c r="BF3105" i="9" s="1"/>
  <c r="BH3105" i="9" s="1"/>
  <c r="BK3018" i="9" s="1"/>
  <c r="BL3018" i="9"/>
  <c r="BG3105" i="9" l="1"/>
  <c r="BF3106" i="9" s="1"/>
  <c r="BH3106" i="9" s="1"/>
  <c r="BK3019" i="9" s="1"/>
  <c r="BL3019" i="9"/>
  <c r="BG3106" i="9" l="1"/>
  <c r="BF3107" i="9" s="1"/>
  <c r="BH3107" i="9" s="1"/>
  <c r="BK3020" i="9" s="1"/>
  <c r="BL3020" i="9"/>
  <c r="BG3107" i="9" l="1"/>
  <c r="BF3108" i="9" s="1"/>
  <c r="BH3108" i="9" s="1"/>
  <c r="BK3021" i="9" s="1"/>
  <c r="BL3021" i="9"/>
  <c r="BG3108" i="9" l="1"/>
  <c r="BF3109" i="9" s="1"/>
  <c r="BH3109" i="9" s="1"/>
  <c r="BK3022" i="9" s="1"/>
  <c r="BL3022" i="9"/>
  <c r="BG3109" i="9" l="1"/>
  <c r="BF3110" i="9" s="1"/>
  <c r="BH3110" i="9" s="1"/>
  <c r="BK3023" i="9" s="1"/>
  <c r="BL3023" i="9"/>
  <c r="BG3110" i="9" l="1"/>
  <c r="BF3111" i="9" s="1"/>
  <c r="BH3111" i="9" s="1"/>
  <c r="BK3024" i="9" s="1"/>
  <c r="BL3024" i="9"/>
  <c r="BG3111" i="9" l="1"/>
  <c r="BF3112" i="9" s="1"/>
  <c r="BH3112" i="9" s="1"/>
  <c r="BK3025" i="9" s="1"/>
  <c r="BL3025" i="9"/>
  <c r="BG3112" i="9" l="1"/>
  <c r="BF3113" i="9" s="1"/>
  <c r="BH3113" i="9" s="1"/>
  <c r="BK3026" i="9" s="1"/>
  <c r="BL3026" i="9"/>
  <c r="BG3113" i="9" l="1"/>
  <c r="BF3114" i="9" s="1"/>
  <c r="BH3114" i="9" s="1"/>
  <c r="BK3027" i="9" s="1"/>
  <c r="BL3027" i="9"/>
  <c r="BG3114" i="9" l="1"/>
  <c r="BF3115" i="9" s="1"/>
  <c r="BH3115" i="9" s="1"/>
  <c r="BK3028" i="9" s="1"/>
  <c r="BL3028" i="9"/>
  <c r="BG3115" i="9" l="1"/>
  <c r="BF3116" i="9" s="1"/>
  <c r="BH3116" i="9" s="1"/>
  <c r="BK3029" i="9" s="1"/>
  <c r="BL3029" i="9"/>
  <c r="BG3116" i="9" l="1"/>
  <c r="BF3117" i="9" s="1"/>
  <c r="BH3117" i="9" s="1"/>
  <c r="BK3030" i="9" s="1"/>
  <c r="BL3030" i="9"/>
  <c r="BG3117" i="9" l="1"/>
  <c r="BF3118" i="9" s="1"/>
  <c r="BH3118" i="9" s="1"/>
  <c r="BK3031" i="9" s="1"/>
  <c r="BL3031" i="9"/>
  <c r="BG3118" i="9" l="1"/>
  <c r="BF3119" i="9" s="1"/>
  <c r="BH3119" i="9" s="1"/>
  <c r="BK3032" i="9" s="1"/>
  <c r="BL3032" i="9"/>
  <c r="BG3119" i="9" l="1"/>
  <c r="BF3120" i="9" s="1"/>
  <c r="BH3120" i="9" s="1"/>
  <c r="BK3033" i="9" s="1"/>
  <c r="BL3033" i="9"/>
  <c r="BG3120" i="9" l="1"/>
  <c r="BF3121" i="9" s="1"/>
  <c r="BH3121" i="9" s="1"/>
  <c r="BK3034" i="9" s="1"/>
  <c r="BL3034" i="9"/>
  <c r="BG3121" i="9" l="1"/>
  <c r="BF3122" i="9" s="1"/>
  <c r="BH3122" i="9" s="1"/>
  <c r="BK3035" i="9" s="1"/>
  <c r="BL3035" i="9"/>
  <c r="BG3122" i="9" l="1"/>
  <c r="BF3123" i="9" s="1"/>
  <c r="BH3123" i="9" s="1"/>
  <c r="BK3036" i="9" s="1"/>
  <c r="BL3036" i="9"/>
  <c r="BG3123" i="9" l="1"/>
  <c r="BF3124" i="9" s="1"/>
  <c r="BH3124" i="9" s="1"/>
  <c r="BK3037" i="9" s="1"/>
  <c r="BL3037" i="9"/>
  <c r="BG3124" i="9" l="1"/>
  <c r="BF3125" i="9" s="1"/>
  <c r="BH3125" i="9" s="1"/>
  <c r="BK3038" i="9" s="1"/>
  <c r="BL3038" i="9"/>
  <c r="BG3125" i="9" l="1"/>
  <c r="BF3126" i="9" s="1"/>
  <c r="BH3126" i="9" s="1"/>
  <c r="BK3039" i="9" l="1"/>
  <c r="BG3126" i="9"/>
  <c r="BF3127" i="9" s="1"/>
  <c r="BH3127" i="9" s="1"/>
  <c r="BK3040" i="9" s="1"/>
  <c r="BL3040" i="9"/>
  <c r="BL3039" i="9"/>
  <c r="BG3127" i="9" l="1"/>
  <c r="BF3128" i="9" s="1"/>
  <c r="BH3128" i="9" s="1"/>
  <c r="BK3041" i="9" s="1"/>
  <c r="BL3041" i="9"/>
  <c r="BG3128" i="9" l="1"/>
  <c r="BF3129" i="9" s="1"/>
  <c r="BH3129" i="9" s="1"/>
  <c r="BK3042" i="9" s="1"/>
  <c r="BL3042" i="9"/>
  <c r="BG3129" i="9" l="1"/>
  <c r="BF3130" i="9" s="1"/>
  <c r="BH3130" i="9" s="1"/>
  <c r="BK3043" i="9" s="1"/>
  <c r="BL3043" i="9"/>
  <c r="BG3130" i="9" l="1"/>
  <c r="BF3131" i="9" s="1"/>
  <c r="BH3131" i="9" s="1"/>
  <c r="BK3044" i="9" s="1"/>
  <c r="BL3044" i="9"/>
  <c r="BG3131" i="9" l="1"/>
  <c r="BF3132" i="9" s="1"/>
  <c r="BH3132" i="9" s="1"/>
  <c r="BK3045" i="9" s="1"/>
  <c r="BL3045" i="9"/>
  <c r="BG3132" i="9" l="1"/>
  <c r="BF3133" i="9" s="1"/>
  <c r="BH3133" i="9" s="1"/>
  <c r="BK3046" i="9" s="1"/>
  <c r="BL3046" i="9"/>
  <c r="BG3133" i="9" l="1"/>
  <c r="BF3134" i="9" s="1"/>
  <c r="BH3134" i="9" s="1"/>
  <c r="BK3047" i="9" s="1"/>
  <c r="BL3047" i="9"/>
  <c r="BG3134" i="9" l="1"/>
  <c r="BF3135" i="9" s="1"/>
  <c r="BH3135" i="9" s="1"/>
  <c r="BK3048" i="9" s="1"/>
  <c r="BL3048" i="9"/>
  <c r="BG3135" i="9" l="1"/>
  <c r="BF3136" i="9" s="1"/>
  <c r="BH3136" i="9" s="1"/>
  <c r="BK3049" i="9" s="1"/>
  <c r="BL3049" i="9"/>
  <c r="BG3136" i="9" l="1"/>
  <c r="BF3137" i="9" s="1"/>
  <c r="BH3137" i="9" s="1"/>
  <c r="BK3050" i="9" s="1"/>
  <c r="BL3050" i="9"/>
  <c r="BG3137" i="9" l="1"/>
  <c r="BF3138" i="9" s="1"/>
  <c r="BH3138" i="9" s="1"/>
  <c r="BK3051" i="9" s="1"/>
  <c r="BL3051" i="9"/>
  <c r="BG3138" i="9" l="1"/>
  <c r="BF3139" i="9" s="1"/>
  <c r="BH3139" i="9" s="1"/>
  <c r="BK3052" i="9" s="1"/>
  <c r="BL3052" i="9"/>
  <c r="BG3139" i="9" l="1"/>
  <c r="BF3140" i="9" s="1"/>
  <c r="BH3140" i="9" s="1"/>
  <c r="BK3053" i="9" s="1"/>
  <c r="BL3053" i="9"/>
  <c r="BG3140" i="9" l="1"/>
  <c r="BF3141" i="9" s="1"/>
  <c r="BH3141" i="9" s="1"/>
  <c r="BK3054" i="9" s="1"/>
  <c r="BL3054" i="9"/>
  <c r="BG3141" i="9" l="1"/>
  <c r="BF3142" i="9" s="1"/>
  <c r="BH3142" i="9" s="1"/>
  <c r="BK3055" i="9" s="1"/>
  <c r="BL3055" i="9"/>
  <c r="BG3142" i="9" l="1"/>
  <c r="BF3143" i="9" s="1"/>
  <c r="BH3143" i="9" s="1"/>
  <c r="BK3056" i="9" s="1"/>
  <c r="BL3056" i="9"/>
  <c r="BG3143" i="9" l="1"/>
  <c r="BF3144" i="9" s="1"/>
  <c r="BH3144" i="9" s="1"/>
  <c r="BK3057" i="9" s="1"/>
  <c r="BL3057" i="9"/>
  <c r="BG3144" i="9" l="1"/>
  <c r="BF3145" i="9" s="1"/>
  <c r="BH3145" i="9" s="1"/>
  <c r="BK3058" i="9" s="1"/>
  <c r="BL3058" i="9"/>
  <c r="BG3145" i="9" l="1"/>
  <c r="BF3146" i="9" s="1"/>
  <c r="BH3146" i="9" s="1"/>
  <c r="BK3059" i="9" s="1"/>
  <c r="BL3059" i="9"/>
  <c r="BG3146" i="9" l="1"/>
  <c r="BF3147" i="9" s="1"/>
  <c r="BH3147" i="9" s="1"/>
  <c r="BK3060" i="9" s="1"/>
  <c r="BL3060" i="9"/>
  <c r="BG3147" i="9" l="1"/>
  <c r="BF3148" i="9" s="1"/>
  <c r="BH3148" i="9" s="1"/>
  <c r="BK3061" i="9" s="1"/>
  <c r="BL3061" i="9"/>
  <c r="BG3148" i="9" l="1"/>
  <c r="BF3149" i="9" s="1"/>
  <c r="BH3149" i="9" s="1"/>
  <c r="BK3062" i="9" s="1"/>
  <c r="BL3062" i="9"/>
  <c r="BG3149" i="9" l="1"/>
  <c r="BF3150" i="9" s="1"/>
  <c r="BH3150" i="9" s="1"/>
  <c r="BK3063" i="9" s="1"/>
  <c r="BL3063" i="9"/>
  <c r="BG3150" i="9" l="1"/>
  <c r="BF3151" i="9" s="1"/>
  <c r="BH3151" i="9" s="1"/>
  <c r="BK3064" i="9" s="1"/>
  <c r="BL3064" i="9"/>
  <c r="BG3151" i="9" l="1"/>
  <c r="BF3152" i="9" s="1"/>
  <c r="BH3152" i="9" s="1"/>
  <c r="BK3065" i="9" s="1"/>
  <c r="BL3065" i="9"/>
  <c r="BG3152" i="9" l="1"/>
  <c r="BF3153" i="9" s="1"/>
  <c r="BH3153" i="9" s="1"/>
  <c r="BK3066" i="9" s="1"/>
  <c r="BL3066" i="9"/>
  <c r="BG3153" i="9" l="1"/>
  <c r="BF3154" i="9" s="1"/>
  <c r="BH3154" i="9" s="1"/>
  <c r="BK3067" i="9" s="1"/>
  <c r="BL3067" i="9"/>
  <c r="BG3154" i="9" l="1"/>
  <c r="BF3155" i="9" s="1"/>
  <c r="BH3155" i="9" s="1"/>
  <c r="BK3068" i="9" s="1"/>
  <c r="BL3068" i="9"/>
  <c r="BG3155" i="9" l="1"/>
  <c r="BF3156" i="9" s="1"/>
  <c r="BH3156" i="9" s="1"/>
  <c r="BK3069" i="9" s="1"/>
  <c r="BL3069" i="9"/>
  <c r="BG3156" i="9" l="1"/>
  <c r="BF3157" i="9" s="1"/>
  <c r="BH3157" i="9" s="1"/>
  <c r="BK3070" i="9" s="1"/>
  <c r="BL3070" i="9"/>
  <c r="BG3157" i="9" l="1"/>
  <c r="BF3158" i="9" s="1"/>
  <c r="BH3158" i="9" s="1"/>
  <c r="BK3071" i="9" s="1"/>
  <c r="BL3071" i="9"/>
  <c r="BG3158" i="9" l="1"/>
  <c r="BF3159" i="9" s="1"/>
  <c r="BH3159" i="9" s="1"/>
  <c r="BK3072" i="9" s="1"/>
  <c r="BL3072" i="9"/>
  <c r="BG3159" i="9" l="1"/>
  <c r="BF3160" i="9" s="1"/>
  <c r="BH3160" i="9" s="1"/>
  <c r="BK3073" i="9" s="1"/>
  <c r="BL3073" i="9"/>
  <c r="BG3160" i="9" l="1"/>
  <c r="BF3161" i="9" s="1"/>
  <c r="BH3161" i="9" s="1"/>
  <c r="BK3074" i="9" s="1"/>
  <c r="BL3074" i="9"/>
  <c r="BG3161" i="9" l="1"/>
  <c r="BF3162" i="9" s="1"/>
  <c r="BH3162" i="9" s="1"/>
  <c r="BK3075" i="9" s="1"/>
  <c r="BL3075" i="9"/>
  <c r="BG3162" i="9" l="1"/>
  <c r="BF3163" i="9" s="1"/>
  <c r="BH3163" i="9" s="1"/>
  <c r="BK3076" i="9" s="1"/>
  <c r="BL3076" i="9"/>
  <c r="BG3163" i="9" l="1"/>
  <c r="BF3164" i="9" s="1"/>
  <c r="BH3164" i="9" s="1"/>
  <c r="BK3077" i="9" s="1"/>
  <c r="BL3077" i="9"/>
  <c r="BG3164" i="9" l="1"/>
  <c r="BF3165" i="9" s="1"/>
  <c r="BH3165" i="9" s="1"/>
  <c r="BK3078" i="9" s="1"/>
  <c r="BL3078" i="9"/>
  <c r="BG3165" i="9" l="1"/>
  <c r="BF3166" i="9" s="1"/>
  <c r="BH3166" i="9" s="1"/>
  <c r="BK3079" i="9" s="1"/>
  <c r="BL3079" i="9"/>
  <c r="BG3166" i="9" l="1"/>
  <c r="BF3167" i="9" s="1"/>
  <c r="BH3167" i="9" s="1"/>
  <c r="BK3080" i="9" s="1"/>
  <c r="BL3080" i="9"/>
  <c r="BG3167" i="9" l="1"/>
  <c r="BF3168" i="9" s="1"/>
  <c r="BH3168" i="9" s="1"/>
  <c r="BK3081" i="9" s="1"/>
  <c r="BL3081" i="9"/>
  <c r="BG3168" i="9" l="1"/>
  <c r="BF3169" i="9" s="1"/>
  <c r="BH3169" i="9" s="1"/>
  <c r="BK3082" i="9" s="1"/>
  <c r="BL3082" i="9"/>
  <c r="BG3169" i="9" l="1"/>
  <c r="BF3170" i="9" s="1"/>
  <c r="BH3170" i="9" s="1"/>
  <c r="BK3083" i="9" s="1"/>
  <c r="BL3083" i="9"/>
  <c r="BG3170" i="9" l="1"/>
  <c r="BF3171" i="9" s="1"/>
  <c r="BH3171" i="9" s="1"/>
  <c r="BK3084" i="9" s="1"/>
  <c r="BL3084" i="9"/>
  <c r="BG3171" i="9" l="1"/>
  <c r="BF3172" i="9" s="1"/>
  <c r="BH3172" i="9" s="1"/>
  <c r="BK3085" i="9" s="1"/>
  <c r="BL3085" i="9"/>
  <c r="BG3172" i="9" l="1"/>
  <c r="BF3173" i="9" s="1"/>
  <c r="BH3173" i="9" s="1"/>
  <c r="BK3086" i="9" s="1"/>
  <c r="BL3086" i="9"/>
  <c r="BG3173" i="9" l="1"/>
  <c r="BF3174" i="9" s="1"/>
  <c r="BH3174" i="9" s="1"/>
  <c r="BK3087" i="9" s="1"/>
  <c r="BL3087" i="9"/>
  <c r="BG3174" i="9" l="1"/>
  <c r="BF3175" i="9" s="1"/>
  <c r="BH3175" i="9" s="1"/>
  <c r="BK3088" i="9" s="1"/>
  <c r="BL3088" i="9"/>
  <c r="BG3175" i="9" l="1"/>
  <c r="BF3176" i="9" s="1"/>
  <c r="BH3176" i="9" s="1"/>
  <c r="BK3089" i="9" s="1"/>
  <c r="BL3089" i="9"/>
  <c r="BG3176" i="9" l="1"/>
  <c r="BF3177" i="9" s="1"/>
  <c r="BH3177" i="9" s="1"/>
  <c r="BK3090" i="9" s="1"/>
  <c r="BL3090" i="9"/>
  <c r="BG3177" i="9" l="1"/>
  <c r="BF3178" i="9" s="1"/>
  <c r="BH3178" i="9" s="1"/>
  <c r="BK3091" i="9" s="1"/>
  <c r="R48" i="1"/>
  <c r="BL3091" i="9"/>
  <c r="T48" i="1" l="1"/>
  <c r="V48" i="1" s="1"/>
  <c r="AA48" i="1" s="1"/>
  <c r="BG3178" i="9"/>
  <c r="BF3179" i="9" s="1"/>
  <c r="BH3179" i="9" s="1"/>
  <c r="BK3092" i="9" s="1"/>
  <c r="BL3092" i="9"/>
  <c r="AF48" i="1" l="1"/>
  <c r="Y48" i="1"/>
  <c r="BG3179" i="9"/>
  <c r="BF3180" i="9" s="1"/>
  <c r="BH3180" i="9" s="1"/>
  <c r="BK3093" i="9" s="1"/>
  <c r="BL3093" i="9"/>
  <c r="AD48" i="1" l="1"/>
  <c r="AJ48" i="1"/>
  <c r="BG3180" i="9"/>
  <c r="BF3181" i="9" s="1"/>
  <c r="BH3181" i="9" s="1"/>
  <c r="BK3094" i="9" s="1"/>
  <c r="BL3094" i="9"/>
  <c r="BG3181" i="9" l="1"/>
  <c r="BF3182" i="9" s="1"/>
  <c r="BH3182" i="9" s="1"/>
  <c r="BK3095" i="9" s="1"/>
  <c r="BL3095" i="9"/>
  <c r="BG3182" i="9" l="1"/>
  <c r="BF3183" i="9" s="1"/>
  <c r="BH3183" i="9" s="1"/>
  <c r="BK3096" i="9" s="1"/>
  <c r="BL3096" i="9"/>
  <c r="BG3183" i="9" l="1"/>
  <c r="BF3184" i="9" s="1"/>
  <c r="BH3184" i="9" s="1"/>
  <c r="BK3097" i="9" s="1"/>
  <c r="BL3097" i="9"/>
  <c r="BG3184" i="9" l="1"/>
  <c r="BF3185" i="9" s="1"/>
  <c r="BH3185" i="9" s="1"/>
  <c r="BK3098" i="9" s="1"/>
  <c r="BL3098" i="9"/>
  <c r="BG3185" i="9" l="1"/>
  <c r="BF3186" i="9" s="1"/>
  <c r="BH3186" i="9" s="1"/>
  <c r="BK3099" i="9" s="1"/>
  <c r="BL3099" i="9"/>
  <c r="BG3186" i="9" l="1"/>
  <c r="BF3187" i="9" s="1"/>
  <c r="BH3187" i="9" s="1"/>
  <c r="BK3100" i="9" s="1"/>
  <c r="BL3100" i="9"/>
  <c r="BG3187" i="9" l="1"/>
  <c r="BF3188" i="9" s="1"/>
  <c r="BH3188" i="9" s="1"/>
  <c r="BK3101" i="9" s="1"/>
  <c r="BL3101" i="9"/>
  <c r="BG3188" i="9" l="1"/>
  <c r="BF3189" i="9" s="1"/>
  <c r="BH3189" i="9" s="1"/>
  <c r="BK3102" i="9" s="1"/>
  <c r="BL3102" i="9"/>
  <c r="BG3189" i="9" l="1"/>
  <c r="BF3190" i="9" s="1"/>
  <c r="BH3190" i="9" s="1"/>
  <c r="BK3103" i="9" s="1"/>
  <c r="BL3103" i="9"/>
  <c r="BG3190" i="9" l="1"/>
  <c r="BF3191" i="9" s="1"/>
  <c r="BH3191" i="9" s="1"/>
  <c r="BK3104" i="9" s="1"/>
  <c r="BL3104" i="9"/>
  <c r="BG3191" i="9" l="1"/>
  <c r="BF3192" i="9" s="1"/>
  <c r="BH3192" i="9" s="1"/>
  <c r="BK3105" i="9" s="1"/>
  <c r="BL3105" i="9"/>
  <c r="BG3192" i="9" l="1"/>
  <c r="BF3193" i="9" s="1"/>
  <c r="BH3193" i="9" s="1"/>
  <c r="BK3106" i="9" s="1"/>
  <c r="BL3106" i="9"/>
  <c r="BG3193" i="9" l="1"/>
  <c r="BF3194" i="9" s="1"/>
  <c r="BH3194" i="9" s="1"/>
  <c r="BK3107" i="9" s="1"/>
  <c r="BL3107" i="9"/>
  <c r="BG3194" i="9" l="1"/>
  <c r="BF3195" i="9" s="1"/>
  <c r="BH3195" i="9" s="1"/>
  <c r="BK3108" i="9" s="1"/>
  <c r="BL3108" i="9"/>
  <c r="BG3195" i="9" l="1"/>
  <c r="BF3196" i="9" s="1"/>
  <c r="BH3196" i="9" s="1"/>
  <c r="BK3109" i="9" s="1"/>
  <c r="BL3109" i="9"/>
  <c r="BG3196" i="9" l="1"/>
  <c r="BF3197" i="9" s="1"/>
  <c r="BH3197" i="9" s="1"/>
  <c r="BK3110" i="9" s="1"/>
  <c r="BL3110" i="9"/>
  <c r="BG3197" i="9" l="1"/>
  <c r="BF3198" i="9" s="1"/>
  <c r="BH3198" i="9" s="1"/>
  <c r="BK3111" i="9" s="1"/>
  <c r="BL3111" i="9"/>
  <c r="BG3198" i="9" l="1"/>
  <c r="BF3199" i="9" s="1"/>
  <c r="BH3199" i="9" s="1"/>
  <c r="BK3112" i="9" s="1"/>
  <c r="BL3112" i="9"/>
  <c r="BG3199" i="9" l="1"/>
  <c r="BF3200" i="9" s="1"/>
  <c r="BH3200" i="9" s="1"/>
  <c r="BK3113" i="9" s="1"/>
  <c r="BL3113" i="9"/>
  <c r="BG3200" i="9" l="1"/>
  <c r="BF3201" i="9" s="1"/>
  <c r="BH3201" i="9" s="1"/>
  <c r="BK3114" i="9" s="1"/>
  <c r="BL3114" i="9"/>
  <c r="BG3201" i="9" l="1"/>
  <c r="BF3202" i="9" s="1"/>
  <c r="BH3202" i="9" s="1"/>
  <c r="BK3115" i="9" s="1"/>
  <c r="BL3115" i="9"/>
  <c r="BG3202" i="9" l="1"/>
  <c r="BF3203" i="9" s="1"/>
  <c r="BH3203" i="9" s="1"/>
  <c r="BK3116" i="9" s="1"/>
  <c r="BL3116" i="9"/>
  <c r="BG3203" i="9" l="1"/>
  <c r="BF3204" i="9" s="1"/>
  <c r="BH3204" i="9" s="1"/>
  <c r="BK3117" i="9" s="1"/>
  <c r="BL3117" i="9"/>
  <c r="BG3204" i="9" l="1"/>
  <c r="BF3205" i="9" s="1"/>
  <c r="BH3205" i="9" s="1"/>
  <c r="BK3118" i="9" s="1"/>
  <c r="BL3118" i="9"/>
  <c r="BG3205" i="9" l="1"/>
  <c r="BF3206" i="9" s="1"/>
  <c r="BH3206" i="9" s="1"/>
  <c r="BK3119" i="9" s="1"/>
  <c r="BL3119" i="9"/>
  <c r="BG3206" i="9" l="1"/>
  <c r="BF3207" i="9" s="1"/>
  <c r="BH3207" i="9" s="1"/>
  <c r="BK3120" i="9" s="1"/>
  <c r="BL3120" i="9"/>
  <c r="BG3207" i="9" l="1"/>
  <c r="BF3208" i="9" s="1"/>
  <c r="BH3208" i="9" s="1"/>
  <c r="BK3121" i="9" s="1"/>
  <c r="BL3121" i="9"/>
  <c r="BG3208" i="9" l="1"/>
  <c r="BF3209" i="9" s="1"/>
  <c r="BH3209" i="9" s="1"/>
  <c r="BK3122" i="9" s="1"/>
  <c r="BL3122" i="9"/>
  <c r="BG3209" i="9" l="1"/>
  <c r="BF3210" i="9" s="1"/>
  <c r="BH3210" i="9" s="1"/>
  <c r="BK3123" i="9" s="1"/>
  <c r="BL3123" i="9"/>
  <c r="BG3210" i="9" l="1"/>
  <c r="BF3211" i="9" s="1"/>
  <c r="BH3211" i="9" s="1"/>
  <c r="BK3124" i="9" s="1"/>
  <c r="BL3124" i="9"/>
  <c r="BG3211" i="9" l="1"/>
  <c r="BF3212" i="9" s="1"/>
  <c r="BH3212" i="9" s="1"/>
  <c r="BK3125" i="9" s="1"/>
  <c r="BL3125" i="9"/>
  <c r="BG3212" i="9" l="1"/>
  <c r="BF3213" i="9" s="1"/>
  <c r="BH3213" i="9" s="1"/>
  <c r="BK3126" i="9" s="1"/>
  <c r="BL3126" i="9"/>
  <c r="BG3213" i="9" l="1"/>
  <c r="BF3214" i="9" s="1"/>
  <c r="BH3214" i="9" s="1"/>
  <c r="BK3127" i="9" s="1"/>
  <c r="BL3127" i="9"/>
  <c r="BG3214" i="9" l="1"/>
  <c r="BF3215" i="9" s="1"/>
  <c r="BH3215" i="9" s="1"/>
  <c r="BK3128" i="9" s="1"/>
  <c r="BL3128" i="9"/>
  <c r="BG3215" i="9" l="1"/>
  <c r="BF3216" i="9" s="1"/>
  <c r="BH3216" i="9" s="1"/>
  <c r="BK3129" i="9" s="1"/>
  <c r="BL3129" i="9"/>
  <c r="BG3216" i="9" l="1"/>
  <c r="BF3217" i="9" s="1"/>
  <c r="BH3217" i="9" s="1"/>
  <c r="BK3130" i="9" s="1"/>
  <c r="BL3130" i="9"/>
  <c r="BG3217" i="9" l="1"/>
  <c r="BF3218" i="9" s="1"/>
  <c r="BH3218" i="9" s="1"/>
  <c r="BK3131" i="9" s="1"/>
  <c r="BL3131" i="9"/>
  <c r="BG3218" i="9" l="1"/>
  <c r="BF3219" i="9" s="1"/>
  <c r="BH3219" i="9" s="1"/>
  <c r="BK3132" i="9" s="1"/>
  <c r="BL3132" i="9"/>
  <c r="BG3219" i="9" l="1"/>
  <c r="BF3220" i="9" s="1"/>
  <c r="BH3220" i="9" s="1"/>
  <c r="BK3133" i="9" s="1"/>
  <c r="BL3133" i="9"/>
  <c r="BG3220" i="9" l="1"/>
  <c r="BF3221" i="9" s="1"/>
  <c r="BH3221" i="9" s="1"/>
  <c r="BK3134" i="9" s="1"/>
  <c r="BL3134" i="9"/>
  <c r="BG3221" i="9" l="1"/>
  <c r="BF3222" i="9" s="1"/>
  <c r="BH3222" i="9" s="1"/>
  <c r="BK3135" i="9" s="1"/>
  <c r="BL3135" i="9"/>
  <c r="BG3222" i="9" l="1"/>
  <c r="BF3223" i="9" s="1"/>
  <c r="BH3223" i="9" s="1"/>
  <c r="BK3136" i="9" s="1"/>
  <c r="BL3136" i="9"/>
  <c r="BG3223" i="9" l="1"/>
  <c r="BF3224" i="9" s="1"/>
  <c r="BH3224" i="9" s="1"/>
  <c r="BK3137" i="9" s="1"/>
  <c r="BL3137" i="9"/>
  <c r="BG3224" i="9" l="1"/>
  <c r="BF3225" i="9" s="1"/>
  <c r="BH3225" i="9" s="1"/>
  <c r="BK3138" i="9" s="1"/>
  <c r="BL3138" i="9"/>
  <c r="BG3225" i="9" l="1"/>
  <c r="BF3226" i="9" s="1"/>
  <c r="BH3226" i="9" s="1"/>
  <c r="BK3139" i="9" s="1"/>
  <c r="BL3139" i="9"/>
  <c r="BG3226" i="9" l="1"/>
  <c r="BF3227" i="9" s="1"/>
  <c r="BH3227" i="9" s="1"/>
  <c r="BK3140" i="9" s="1"/>
  <c r="BL3140" i="9"/>
  <c r="BG3227" i="9" l="1"/>
  <c r="BF3228" i="9" s="1"/>
  <c r="BH3228" i="9" s="1"/>
  <c r="BK3141" i="9" s="1"/>
  <c r="BL3141" i="9"/>
  <c r="BG3228" i="9" l="1"/>
  <c r="BF3229" i="9" s="1"/>
  <c r="BH3229" i="9" s="1"/>
  <c r="BK3142" i="9" s="1"/>
  <c r="BL3142" i="9"/>
  <c r="BG3229" i="9" l="1"/>
  <c r="BF3230" i="9" s="1"/>
  <c r="BH3230" i="9" s="1"/>
  <c r="BK3143" i="9" s="1"/>
  <c r="BL3143" i="9"/>
  <c r="BG3230" i="9" l="1"/>
  <c r="BF3231" i="9" s="1"/>
  <c r="BH3231" i="9" s="1"/>
  <c r="BK3144" i="9" s="1"/>
  <c r="BL3144" i="9"/>
  <c r="BG3231" i="9" l="1"/>
  <c r="BF3232" i="9" s="1"/>
  <c r="BH3232" i="9" s="1"/>
  <c r="BK3145" i="9" s="1"/>
  <c r="BL3145" i="9"/>
  <c r="BG3232" i="9" l="1"/>
  <c r="BF3233" i="9" s="1"/>
  <c r="BH3233" i="9" s="1"/>
  <c r="BK3146" i="9" s="1"/>
  <c r="BL3146" i="9"/>
  <c r="BG3233" i="9" l="1"/>
  <c r="BF3234" i="9" s="1"/>
  <c r="BH3234" i="9" s="1"/>
  <c r="BK3147" i="9" s="1"/>
  <c r="BL3147" i="9"/>
  <c r="BG3234" i="9" l="1"/>
  <c r="BF3235" i="9" s="1"/>
  <c r="BH3235" i="9" s="1"/>
  <c r="BK3148" i="9" s="1"/>
  <c r="BL3148" i="9"/>
  <c r="BG3235" i="9" l="1"/>
  <c r="BF3236" i="9" s="1"/>
  <c r="BH3236" i="9" s="1"/>
  <c r="BK3149" i="9" s="1"/>
  <c r="BL3149" i="9"/>
  <c r="BG3236" i="9" l="1"/>
  <c r="BF3237" i="9" s="1"/>
  <c r="BH3237" i="9" s="1"/>
  <c r="BK3150" i="9" s="1"/>
  <c r="BL3150" i="9"/>
  <c r="BG3237" i="9" l="1"/>
  <c r="BF3238" i="9" s="1"/>
  <c r="BH3238" i="9" s="1"/>
  <c r="BK3151" i="9" s="1"/>
  <c r="BL3151" i="9"/>
  <c r="BG3238" i="9" l="1"/>
  <c r="BF3239" i="9" s="1"/>
  <c r="BH3239" i="9" s="1"/>
  <c r="BK3152" i="9" s="1"/>
  <c r="BL3152" i="9"/>
  <c r="BG3239" i="9" l="1"/>
  <c r="BF3240" i="9" s="1"/>
  <c r="BH3240" i="9" s="1"/>
  <c r="BK3153" i="9" s="1"/>
  <c r="BL3153" i="9"/>
  <c r="BG3240" i="9" l="1"/>
  <c r="BF3241" i="9" s="1"/>
  <c r="BH3241" i="9" s="1"/>
  <c r="BK3154" i="9" s="1"/>
  <c r="BL3154" i="9"/>
  <c r="BG3241" i="9" l="1"/>
  <c r="BF3242" i="9" s="1"/>
  <c r="BH3242" i="9" s="1"/>
  <c r="BK3155" i="9" s="1"/>
  <c r="BL3155" i="9"/>
  <c r="BG3242" i="9" l="1"/>
  <c r="BF3243" i="9" s="1"/>
  <c r="BH3243" i="9" s="1"/>
  <c r="BK3156" i="9" s="1"/>
  <c r="BL3156" i="9"/>
  <c r="BG3243" i="9" l="1"/>
  <c r="BF3244" i="9" s="1"/>
  <c r="BH3244" i="9" s="1"/>
  <c r="BK3157" i="9" s="1"/>
  <c r="BL3157" i="9"/>
  <c r="BG3244" i="9" l="1"/>
  <c r="BF3245" i="9" s="1"/>
  <c r="BH3245" i="9" s="1"/>
  <c r="BK3158" i="9" s="1"/>
  <c r="BL3158" i="9"/>
  <c r="BG3245" i="9" l="1"/>
  <c r="BF3246" i="9" s="1"/>
  <c r="BH3246" i="9" s="1"/>
  <c r="BK3159" i="9" s="1"/>
  <c r="BL3159" i="9"/>
  <c r="BG3246" i="9" l="1"/>
  <c r="BF3247" i="9" s="1"/>
  <c r="BH3247" i="9" s="1"/>
  <c r="BK3160" i="9" s="1"/>
  <c r="BL3160" i="9"/>
  <c r="BG3247" i="9" l="1"/>
  <c r="BF3248" i="9" s="1"/>
  <c r="BH3248" i="9" s="1"/>
  <c r="BK3161" i="9" s="1"/>
  <c r="BL3161" i="9"/>
  <c r="BG3248" i="9" l="1"/>
  <c r="BF3249" i="9" s="1"/>
  <c r="BH3249" i="9" s="1"/>
  <c r="BK3162" i="9" s="1"/>
  <c r="BL3162" i="9"/>
  <c r="BG3249" i="9" l="1"/>
  <c r="BF3250" i="9" s="1"/>
  <c r="BH3250" i="9" s="1"/>
  <c r="BK3163" i="9" s="1"/>
  <c r="BL3163" i="9"/>
  <c r="BG3250" i="9" l="1"/>
  <c r="BF3251" i="9" s="1"/>
  <c r="BH3251" i="9" s="1"/>
  <c r="BK3164" i="9" s="1"/>
  <c r="BL3164" i="9"/>
  <c r="BG3251" i="9" l="1"/>
  <c r="BF3252" i="9" s="1"/>
  <c r="BH3252" i="9" s="1"/>
  <c r="BK3165" i="9" s="1"/>
  <c r="BL3165" i="9"/>
  <c r="BG3252" i="9" l="1"/>
  <c r="BF3253" i="9" s="1"/>
  <c r="BH3253" i="9" s="1"/>
  <c r="BK3166" i="9" s="1"/>
  <c r="BL3166" i="9"/>
  <c r="BG3253" i="9" l="1"/>
  <c r="BF3254" i="9" s="1"/>
  <c r="BH3254" i="9" s="1"/>
  <c r="BK3167" i="9" s="1"/>
  <c r="BL3167" i="9"/>
  <c r="BG3254" i="9" l="1"/>
  <c r="BF3255" i="9" s="1"/>
  <c r="BH3255" i="9" s="1"/>
  <c r="BK3168" i="9" s="1"/>
  <c r="BL3168" i="9"/>
  <c r="BG3255" i="9" l="1"/>
  <c r="BF3256" i="9" s="1"/>
  <c r="BH3256" i="9" s="1"/>
  <c r="BK3169" i="9" s="1"/>
  <c r="BL3169" i="9"/>
  <c r="BG3256" i="9" l="1"/>
  <c r="BF3257" i="9" s="1"/>
  <c r="BH3257" i="9" s="1"/>
  <c r="BK3170" i="9" s="1"/>
  <c r="BL3170" i="9"/>
  <c r="BG3257" i="9" l="1"/>
  <c r="BF3258" i="9" s="1"/>
  <c r="BH3258" i="9" s="1"/>
  <c r="BK3171" i="9" s="1"/>
  <c r="BL3171" i="9"/>
  <c r="BG3258" i="9" l="1"/>
  <c r="BF3259" i="9" s="1"/>
  <c r="BH3259" i="9" s="1"/>
  <c r="BK3172" i="9" s="1"/>
  <c r="BL3172" i="9"/>
  <c r="BG3259" i="9" l="1"/>
  <c r="BF3260" i="9" s="1"/>
  <c r="BH3260" i="9" s="1"/>
  <c r="BK3173" i="9" s="1"/>
  <c r="BL3173" i="9"/>
  <c r="BG3260" i="9" l="1"/>
  <c r="BF3261" i="9" s="1"/>
  <c r="BH3261" i="9" s="1"/>
  <c r="BK3174" i="9" s="1"/>
  <c r="BL3174" i="9"/>
  <c r="BG3261" i="9" l="1"/>
  <c r="BF3262" i="9" s="1"/>
  <c r="BH3262" i="9" s="1"/>
  <c r="BK3175" i="9" s="1"/>
  <c r="BL3175" i="9"/>
  <c r="BG3262" i="9" l="1"/>
  <c r="BF3263" i="9" s="1"/>
  <c r="BH3263" i="9" s="1"/>
  <c r="BK3176" i="9" s="1"/>
  <c r="BL3176" i="9"/>
  <c r="BG3263" i="9" l="1"/>
  <c r="BF3264" i="9" s="1"/>
  <c r="BH3264" i="9" s="1"/>
  <c r="BK3177" i="9" s="1"/>
  <c r="BL3177" i="9"/>
  <c r="BG3264" i="9" l="1"/>
  <c r="BF3265" i="9" s="1"/>
  <c r="BH3265" i="9" s="1"/>
  <c r="BK3178" i="9" s="1"/>
  <c r="BL3178" i="9"/>
  <c r="BG3265" i="9" l="1"/>
  <c r="BF3266" i="9" s="1"/>
  <c r="BH3266" i="9" s="1"/>
  <c r="BK3179" i="9" s="1"/>
  <c r="BL3179" i="9"/>
  <c r="BG3266" i="9" l="1"/>
  <c r="BF3267" i="9" s="1"/>
  <c r="BH3267" i="9" s="1"/>
  <c r="BK3180" i="9" s="1"/>
  <c r="BL3180" i="9"/>
  <c r="BG3267" i="9" l="1"/>
  <c r="BF3268" i="9" s="1"/>
  <c r="BH3268" i="9" s="1"/>
  <c r="BK3181" i="9" s="1"/>
  <c r="BL3181" i="9"/>
  <c r="BG3268" i="9" l="1"/>
  <c r="BF3269" i="9" s="1"/>
  <c r="BH3269" i="9" s="1"/>
  <c r="BK3182" i="9" s="1"/>
  <c r="R49" i="1"/>
  <c r="BL3182" i="9"/>
  <c r="T49" i="1" l="1"/>
  <c r="V49" i="1" s="1"/>
  <c r="AA49" i="1" s="1"/>
  <c r="BG3269" i="9"/>
  <c r="BF3270" i="9" s="1"/>
  <c r="BH3270" i="9" s="1"/>
  <c r="BK3183" i="9" s="1"/>
  <c r="BL3183" i="9"/>
  <c r="AF49" i="1" l="1"/>
  <c r="Y49" i="1"/>
  <c r="BG3270" i="9"/>
  <c r="BF3271" i="9" s="1"/>
  <c r="BH3271" i="9" s="1"/>
  <c r="BK3184" i="9" s="1"/>
  <c r="BL3184" i="9"/>
  <c r="AJ49" i="1" l="1"/>
  <c r="AD49" i="1"/>
  <c r="BG3271" i="9"/>
  <c r="BF3272" i="9" s="1"/>
  <c r="BH3272" i="9" s="1"/>
  <c r="BK3185" i="9" s="1"/>
  <c r="BL3185" i="9"/>
  <c r="BG3272" i="9" l="1"/>
  <c r="BF3273" i="9" s="1"/>
  <c r="BH3273" i="9" s="1"/>
  <c r="BK3186" i="9" s="1"/>
  <c r="BL3186" i="9"/>
  <c r="BG3273" i="9" l="1"/>
  <c r="BF3274" i="9" s="1"/>
  <c r="BH3274" i="9" s="1"/>
  <c r="BK3187" i="9" s="1"/>
  <c r="BL3187" i="9"/>
  <c r="BG3274" i="9" l="1"/>
  <c r="BF3275" i="9" s="1"/>
  <c r="BH3275" i="9" s="1"/>
  <c r="BK3188" i="9" s="1"/>
  <c r="BL3188" i="9"/>
  <c r="BG3275" i="9" l="1"/>
  <c r="BF3276" i="9" s="1"/>
  <c r="BH3276" i="9" s="1"/>
  <c r="BK3189" i="9" s="1"/>
  <c r="BL3189" i="9"/>
  <c r="BG3276" i="9" l="1"/>
  <c r="BF3277" i="9" s="1"/>
  <c r="BH3277" i="9" s="1"/>
  <c r="BK3190" i="9" s="1"/>
  <c r="BL3190" i="9"/>
  <c r="BG3277" i="9" l="1"/>
  <c r="BF3278" i="9" s="1"/>
  <c r="BH3278" i="9" s="1"/>
  <c r="BK3191" i="9" s="1"/>
  <c r="BL3191" i="9"/>
  <c r="BG3278" i="9" l="1"/>
  <c r="BF3279" i="9" s="1"/>
  <c r="BH3279" i="9" s="1"/>
  <c r="BK3192" i="9" s="1"/>
  <c r="BL3192" i="9"/>
  <c r="BG3279" i="9" l="1"/>
  <c r="BF3280" i="9" s="1"/>
  <c r="BH3280" i="9" s="1"/>
  <c r="BK3193" i="9" s="1"/>
  <c r="BL3193" i="9"/>
  <c r="BG3280" i="9" l="1"/>
  <c r="BF3281" i="9" s="1"/>
  <c r="BH3281" i="9" s="1"/>
  <c r="BK3194" i="9" s="1"/>
  <c r="BL3194" i="9"/>
  <c r="BG3281" i="9" l="1"/>
  <c r="BF3282" i="9" s="1"/>
  <c r="BH3282" i="9" s="1"/>
  <c r="BK3195" i="9" s="1"/>
  <c r="BL3195" i="9"/>
  <c r="BG3282" i="9" l="1"/>
  <c r="BF3283" i="9" s="1"/>
  <c r="BH3283" i="9" s="1"/>
  <c r="BK3196" i="9" s="1"/>
  <c r="BL3196" i="9"/>
  <c r="BG3283" i="9" l="1"/>
  <c r="BF3284" i="9" s="1"/>
  <c r="BH3284" i="9" s="1"/>
  <c r="BK3197" i="9" s="1"/>
  <c r="BL3197" i="9"/>
  <c r="BG3284" i="9" l="1"/>
  <c r="BF3285" i="9" s="1"/>
  <c r="BH3285" i="9" s="1"/>
  <c r="BK3198" i="9" s="1"/>
  <c r="BL3198" i="9"/>
  <c r="BG3285" i="9" l="1"/>
  <c r="BF3286" i="9" s="1"/>
  <c r="BH3286" i="9" s="1"/>
  <c r="BK3199" i="9" s="1"/>
  <c r="BL3199" i="9"/>
  <c r="BG3286" i="9" l="1"/>
  <c r="BF3287" i="9" s="1"/>
  <c r="BH3287" i="9" s="1"/>
  <c r="BK3200" i="9" s="1"/>
  <c r="BL3200" i="9"/>
  <c r="BG3287" i="9" l="1"/>
  <c r="BF3288" i="9" s="1"/>
  <c r="BH3288" i="9" s="1"/>
  <c r="BK3201" i="9" s="1"/>
  <c r="BL3201" i="9"/>
  <c r="BG3288" i="9" l="1"/>
  <c r="BF3289" i="9" s="1"/>
  <c r="BH3289" i="9" s="1"/>
  <c r="BK3202" i="9" s="1"/>
  <c r="BL3202" i="9"/>
  <c r="BG3289" i="9" l="1"/>
  <c r="BF3290" i="9" s="1"/>
  <c r="BH3290" i="9" s="1"/>
  <c r="BK3203" i="9" s="1"/>
  <c r="BL3203" i="9"/>
  <c r="AS17" i="9" l="1"/>
  <c r="BG3290" i="9"/>
  <c r="BF3291" i="9" s="1"/>
  <c r="BH3291" i="9" s="1"/>
  <c r="BK3204" i="9" s="1"/>
  <c r="BL3204" i="9"/>
  <c r="BG3291" i="9" l="1"/>
  <c r="BF3292" i="9" s="1"/>
  <c r="BH3292" i="9" s="1"/>
  <c r="BK3205" i="9" s="1"/>
  <c r="BL3205" i="9"/>
  <c r="BG3292" i="9" l="1"/>
  <c r="BF3293" i="9" s="1"/>
  <c r="BH3293" i="9" s="1"/>
  <c r="BK3206" i="9" s="1"/>
  <c r="BL3206" i="9"/>
  <c r="BG3293" i="9" l="1"/>
  <c r="BF3294" i="9" s="1"/>
  <c r="BH3294" i="9" s="1"/>
  <c r="BK3207" i="9" s="1"/>
  <c r="BL3207" i="9"/>
  <c r="BG3294" i="9" l="1"/>
  <c r="BF3295" i="9" s="1"/>
  <c r="BH3295" i="9" s="1"/>
  <c r="BK3208" i="9" s="1"/>
  <c r="BL3208" i="9"/>
  <c r="BG3295" i="9" l="1"/>
  <c r="BF3296" i="9" s="1"/>
  <c r="BH3296" i="9" s="1"/>
  <c r="BK3209" i="9" s="1"/>
  <c r="BL3209" i="9"/>
  <c r="BG3296" i="9" l="1"/>
  <c r="BF3297" i="9" s="1"/>
  <c r="BH3297" i="9" s="1"/>
  <c r="BK3210" i="9" s="1"/>
  <c r="BL3210" i="9"/>
  <c r="BG3297" i="9" l="1"/>
  <c r="BF3298" i="9" s="1"/>
  <c r="BH3298" i="9" s="1"/>
  <c r="BK3211" i="9" s="1"/>
  <c r="BL3211" i="9"/>
  <c r="BG3298" i="9" l="1"/>
  <c r="BF3299" i="9" s="1"/>
  <c r="BH3299" i="9" s="1"/>
  <c r="BK3212" i="9" s="1"/>
  <c r="BL3212" i="9"/>
  <c r="BG3299" i="9" l="1"/>
  <c r="BF3300" i="9" s="1"/>
  <c r="BH3300" i="9" s="1"/>
  <c r="BK3213" i="9" s="1"/>
  <c r="BL3213" i="9"/>
  <c r="BG3300" i="9" l="1"/>
  <c r="BF3301" i="9" s="1"/>
  <c r="BH3301" i="9" s="1"/>
  <c r="BK3214" i="9" s="1"/>
  <c r="BL3214" i="9"/>
  <c r="BG3301" i="9" l="1"/>
  <c r="BF3302" i="9" s="1"/>
  <c r="BH3302" i="9" s="1"/>
  <c r="BK3215" i="9" s="1"/>
  <c r="BL3215" i="9"/>
  <c r="BG3302" i="9" l="1"/>
  <c r="BF3303" i="9" s="1"/>
  <c r="BH3303" i="9" s="1"/>
  <c r="BK3216" i="9" s="1"/>
  <c r="BL3216" i="9"/>
  <c r="BG3303" i="9" l="1"/>
  <c r="BF3304" i="9" s="1"/>
  <c r="BH3304" i="9" s="1"/>
  <c r="BK3217" i="9" s="1"/>
  <c r="BL3217" i="9"/>
  <c r="BG3304" i="9" l="1"/>
  <c r="BF3305" i="9" s="1"/>
  <c r="BH3305" i="9" s="1"/>
  <c r="BK3218" i="9" s="1"/>
  <c r="BL3218" i="9"/>
  <c r="BG3305" i="9" l="1"/>
  <c r="BF3306" i="9" s="1"/>
  <c r="BH3306" i="9" s="1"/>
  <c r="BK3219" i="9" s="1"/>
  <c r="BL3219" i="9"/>
  <c r="BG3306" i="9" l="1"/>
  <c r="BF3307" i="9" s="1"/>
  <c r="BH3307" i="9" s="1"/>
  <c r="BK3220" i="9" s="1"/>
  <c r="BL3220" i="9"/>
  <c r="BG3307" i="9" l="1"/>
  <c r="BF3308" i="9" s="1"/>
  <c r="BH3308" i="9" s="1"/>
  <c r="BK3221" i="9" s="1"/>
  <c r="BL3221" i="9"/>
  <c r="BG3308" i="9" l="1"/>
  <c r="BF3309" i="9" s="1"/>
  <c r="BH3309" i="9" s="1"/>
  <c r="BK3222" i="9" s="1"/>
  <c r="BL3222" i="9"/>
  <c r="BG3309" i="9" l="1"/>
  <c r="BF3310" i="9" s="1"/>
  <c r="BH3310" i="9" s="1"/>
  <c r="BK3223" i="9" s="1"/>
  <c r="BL3223" i="9"/>
  <c r="BG3310" i="9" l="1"/>
  <c r="BF3311" i="9" s="1"/>
  <c r="BH3311" i="9" s="1"/>
  <c r="BK3224" i="9" s="1"/>
  <c r="BL3224" i="9"/>
  <c r="BG3311" i="9" l="1"/>
  <c r="BF3312" i="9" s="1"/>
  <c r="BH3312" i="9" s="1"/>
  <c r="BK3225" i="9" s="1"/>
  <c r="BL3225" i="9"/>
  <c r="BG3312" i="9" l="1"/>
  <c r="BF3313" i="9" s="1"/>
  <c r="BH3313" i="9" s="1"/>
  <c r="BK3226" i="9" s="1"/>
  <c r="BL3226" i="9"/>
  <c r="BG3313" i="9" l="1"/>
  <c r="BF3314" i="9" s="1"/>
  <c r="BH3314" i="9" s="1"/>
  <c r="BK3227" i="9" s="1"/>
  <c r="BL3227" i="9"/>
  <c r="BG3314" i="9" l="1"/>
  <c r="BF3315" i="9" s="1"/>
  <c r="BH3315" i="9" s="1"/>
  <c r="BK3228" i="9" s="1"/>
  <c r="BL3228" i="9"/>
  <c r="BG3315" i="9" l="1"/>
  <c r="BF3316" i="9" s="1"/>
  <c r="BH3316" i="9" s="1"/>
  <c r="BK3229" i="9" s="1"/>
  <c r="BL3229" i="9"/>
  <c r="BG3316" i="9" l="1"/>
  <c r="BF3317" i="9" s="1"/>
  <c r="BH3317" i="9" s="1"/>
  <c r="BK3230" i="9" s="1"/>
  <c r="BL3230" i="9"/>
  <c r="BG3317" i="9" l="1"/>
  <c r="BF3318" i="9" s="1"/>
  <c r="BH3318" i="9" s="1"/>
  <c r="BK3231" i="9" s="1"/>
  <c r="BL3231" i="9"/>
  <c r="BG3318" i="9" l="1"/>
  <c r="BF3319" i="9" s="1"/>
  <c r="BH3319" i="9" s="1"/>
  <c r="BK3232" i="9" s="1"/>
  <c r="BL3232" i="9"/>
  <c r="BG3319" i="9" l="1"/>
  <c r="BF3320" i="9" s="1"/>
  <c r="BH3320" i="9" s="1"/>
  <c r="BK3233" i="9" s="1"/>
  <c r="BL3233" i="9"/>
  <c r="BG3320" i="9" l="1"/>
  <c r="BF3321" i="9" s="1"/>
  <c r="BH3321" i="9" s="1"/>
  <c r="BK3234" i="9" s="1"/>
  <c r="BL3234" i="9"/>
  <c r="BG3321" i="9" l="1"/>
  <c r="BF3322" i="9" s="1"/>
  <c r="BH3322" i="9" s="1"/>
  <c r="BK3235" i="9" s="1"/>
  <c r="BL3235" i="9"/>
  <c r="BG3322" i="9" l="1"/>
  <c r="BF3323" i="9" s="1"/>
  <c r="BH3323" i="9" s="1"/>
  <c r="BK3236" i="9" s="1"/>
  <c r="BL3236" i="9"/>
  <c r="BG3323" i="9" l="1"/>
  <c r="BF3324" i="9" s="1"/>
  <c r="BH3324" i="9" s="1"/>
  <c r="BK3237" i="9" s="1"/>
  <c r="BL3237" i="9"/>
  <c r="BG3324" i="9" l="1"/>
  <c r="BF3325" i="9" s="1"/>
  <c r="BH3325" i="9" s="1"/>
  <c r="BK3238" i="9" s="1"/>
  <c r="BL3238" i="9"/>
  <c r="BG3325" i="9" l="1"/>
  <c r="BF3326" i="9" s="1"/>
  <c r="BH3326" i="9" s="1"/>
  <c r="BK3239" i="9" s="1"/>
  <c r="BL3239" i="9"/>
  <c r="BG3326" i="9" l="1"/>
  <c r="BF3327" i="9" s="1"/>
  <c r="BH3327" i="9" s="1"/>
  <c r="BK3240" i="9" s="1"/>
  <c r="BL3240" i="9"/>
  <c r="BG3327" i="9" l="1"/>
  <c r="BF3328" i="9" s="1"/>
  <c r="BH3328" i="9" s="1"/>
  <c r="BK3241" i="9" s="1"/>
  <c r="BL3241" i="9"/>
  <c r="BG3328" i="9" l="1"/>
  <c r="BF3329" i="9" s="1"/>
  <c r="BH3329" i="9" s="1"/>
  <c r="BK3242" i="9" s="1"/>
  <c r="BL3242" i="9"/>
  <c r="BG3329" i="9" l="1"/>
  <c r="BF3330" i="9" s="1"/>
  <c r="BH3330" i="9" s="1"/>
  <c r="BK3243" i="9" s="1"/>
  <c r="BL3243" i="9"/>
  <c r="BG3330" i="9" l="1"/>
  <c r="BF3331" i="9" s="1"/>
  <c r="BH3331" i="9" s="1"/>
  <c r="BK3244" i="9" s="1"/>
  <c r="BL3244" i="9"/>
  <c r="BG3331" i="9" l="1"/>
  <c r="BF3332" i="9" s="1"/>
  <c r="BH3332" i="9" s="1"/>
  <c r="BK3245" i="9" s="1"/>
  <c r="BL3245" i="9"/>
  <c r="BG3332" i="9" l="1"/>
  <c r="BF3333" i="9" s="1"/>
  <c r="BH3333" i="9" s="1"/>
  <c r="BK3246" i="9" s="1"/>
  <c r="BL3246" i="9"/>
  <c r="BG3333" i="9" l="1"/>
  <c r="BF3334" i="9" s="1"/>
  <c r="BH3334" i="9" s="1"/>
  <c r="BK3247" i="9" s="1"/>
  <c r="BL3247" i="9"/>
  <c r="BG3334" i="9" l="1"/>
  <c r="BF3335" i="9" s="1"/>
  <c r="BH3335" i="9" s="1"/>
  <c r="BK3248" i="9" s="1"/>
  <c r="BL3248" i="9"/>
  <c r="BG3335" i="9" l="1"/>
  <c r="BF3336" i="9" s="1"/>
  <c r="BH3336" i="9" s="1"/>
  <c r="BK3249" i="9" s="1"/>
  <c r="BL3249" i="9"/>
  <c r="BG3336" i="9" l="1"/>
  <c r="BF3337" i="9" s="1"/>
  <c r="BH3337" i="9" s="1"/>
  <c r="BK3250" i="9" s="1"/>
  <c r="BL3250" i="9"/>
  <c r="BG3337" i="9" l="1"/>
  <c r="BF3338" i="9" s="1"/>
  <c r="BH3338" i="9" s="1"/>
  <c r="BK3251" i="9" s="1"/>
  <c r="BL3251" i="9"/>
  <c r="BG3338" i="9" l="1"/>
  <c r="BF3339" i="9" s="1"/>
  <c r="BH3339" i="9" s="1"/>
  <c r="BK3252" i="9" s="1"/>
  <c r="BL3252" i="9"/>
  <c r="BG3339" i="9" l="1"/>
  <c r="BF3340" i="9" s="1"/>
  <c r="BH3340" i="9" s="1"/>
  <c r="BK3253" i="9" s="1"/>
  <c r="BL3253" i="9"/>
  <c r="BG3340" i="9" l="1"/>
  <c r="BF3341" i="9" s="1"/>
  <c r="BH3341" i="9" s="1"/>
  <c r="BK3254" i="9" s="1"/>
  <c r="BL3254" i="9"/>
  <c r="BG3341" i="9" l="1"/>
  <c r="BF3342" i="9" s="1"/>
  <c r="BH3342" i="9" s="1"/>
  <c r="BK3255" i="9" s="1"/>
  <c r="BL3255" i="9"/>
  <c r="BG3342" i="9" l="1"/>
  <c r="BF3343" i="9" s="1"/>
  <c r="BH3343" i="9" s="1"/>
  <c r="BK3256" i="9" s="1"/>
  <c r="BL3256" i="9"/>
  <c r="BG3343" i="9" l="1"/>
  <c r="BF3344" i="9" s="1"/>
  <c r="BH3344" i="9" s="1"/>
  <c r="BK3257" i="9" s="1"/>
  <c r="BL3257" i="9"/>
  <c r="BG3344" i="9" l="1"/>
  <c r="BF3345" i="9" s="1"/>
  <c r="BH3345" i="9" s="1"/>
  <c r="BK3258" i="9" s="1"/>
  <c r="BL3258" i="9"/>
  <c r="BG3345" i="9" l="1"/>
  <c r="BF3346" i="9" s="1"/>
  <c r="BH3346" i="9" s="1"/>
  <c r="BK3259" i="9" s="1"/>
  <c r="BL3259" i="9"/>
  <c r="BG3346" i="9" l="1"/>
  <c r="BF3347" i="9" s="1"/>
  <c r="BH3347" i="9" s="1"/>
  <c r="BK3260" i="9" s="1"/>
  <c r="BL3260" i="9"/>
  <c r="BG3347" i="9" l="1"/>
  <c r="BF3348" i="9" s="1"/>
  <c r="BH3348" i="9" s="1"/>
  <c r="BK3261" i="9" s="1"/>
  <c r="BL3261" i="9"/>
  <c r="BG3348" i="9" l="1"/>
  <c r="BF3349" i="9" s="1"/>
  <c r="BH3349" i="9" s="1"/>
  <c r="BK3262" i="9" s="1"/>
  <c r="BL3262" i="9"/>
  <c r="BG3349" i="9" l="1"/>
  <c r="BF3350" i="9" s="1"/>
  <c r="BH3350" i="9" s="1"/>
  <c r="BK3263" i="9" s="1"/>
  <c r="BL3263" i="9"/>
  <c r="BG3350" i="9" l="1"/>
  <c r="BF3351" i="9" s="1"/>
  <c r="BH3351" i="9" s="1"/>
  <c r="BK3264" i="9" s="1"/>
  <c r="BL3264" i="9"/>
  <c r="BG3351" i="9" l="1"/>
  <c r="BF3352" i="9" s="1"/>
  <c r="BH3352" i="9" s="1"/>
  <c r="BK3265" i="9" s="1"/>
  <c r="BL3265" i="9"/>
  <c r="BG3352" i="9" l="1"/>
  <c r="BF3353" i="9" s="1"/>
  <c r="BH3353" i="9" s="1"/>
  <c r="BK3266" i="9" s="1"/>
  <c r="BL3266" i="9"/>
  <c r="BG3353" i="9" l="1"/>
  <c r="BF3354" i="9" s="1"/>
  <c r="BH3354" i="9" s="1"/>
  <c r="BK3267" i="9" s="1"/>
  <c r="BL3267" i="9"/>
  <c r="BG3354" i="9" l="1"/>
  <c r="BF3355" i="9" s="1"/>
  <c r="BH3355" i="9" s="1"/>
  <c r="BK3268" i="9" s="1"/>
  <c r="BL3268" i="9"/>
  <c r="BG3355" i="9" l="1"/>
  <c r="BF3356" i="9" s="1"/>
  <c r="BH3356" i="9" s="1"/>
  <c r="BK3269" i="9" s="1"/>
  <c r="BL3269" i="9"/>
  <c r="BG3356" i="9" l="1"/>
  <c r="BF3357" i="9" s="1"/>
  <c r="BH3357" i="9" s="1"/>
  <c r="BK3270" i="9" s="1"/>
  <c r="BL3270" i="9"/>
  <c r="BG3357" i="9" l="1"/>
  <c r="BF3358" i="9" s="1"/>
  <c r="BH3358" i="9" s="1"/>
  <c r="BK3271" i="9" s="1"/>
  <c r="BL3271" i="9"/>
  <c r="BG3358" i="9" l="1"/>
  <c r="BF3359" i="9" s="1"/>
  <c r="BH3359" i="9" s="1"/>
  <c r="BK3272" i="9" s="1"/>
  <c r="BL3272" i="9"/>
  <c r="BG3359" i="9" l="1"/>
  <c r="BF3360" i="9" s="1"/>
  <c r="BH3360" i="9" s="1"/>
  <c r="BK3273" i="9" s="1"/>
  <c r="R50" i="1"/>
  <c r="BL3273" i="9"/>
  <c r="T50" i="1" l="1"/>
  <c r="V50" i="1" s="1"/>
  <c r="AA50" i="1" s="1"/>
  <c r="BG3360" i="9"/>
  <c r="BF3361" i="9" s="1"/>
  <c r="BH3361" i="9" s="1"/>
  <c r="BK3274" i="9" s="1"/>
  <c r="BL3274" i="9"/>
  <c r="AF50" i="1" l="1"/>
  <c r="Y50" i="1"/>
  <c r="BG3361" i="9"/>
  <c r="BF3362" i="9" s="1"/>
  <c r="BH3362" i="9" s="1"/>
  <c r="BK3275" i="9" s="1"/>
  <c r="BL3275" i="9"/>
  <c r="AJ50" i="1" l="1"/>
  <c r="AD50" i="1"/>
  <c r="BG3362" i="9"/>
  <c r="BF3363" i="9" s="1"/>
  <c r="BH3363" i="9" s="1"/>
  <c r="BK3276" i="9" s="1"/>
  <c r="BL3276" i="9"/>
  <c r="BG3363" i="9" l="1"/>
  <c r="BF3364" i="9" s="1"/>
  <c r="BH3364" i="9" s="1"/>
  <c r="BK3277" i="9" s="1"/>
  <c r="BL3277" i="9"/>
  <c r="BG3364" i="9" l="1"/>
  <c r="BF3365" i="9" s="1"/>
  <c r="BH3365" i="9" s="1"/>
  <c r="BK3278" i="9" s="1"/>
  <c r="BL3278" i="9"/>
  <c r="BG3365" i="9" l="1"/>
  <c r="BF3366" i="9" s="1"/>
  <c r="BH3366" i="9" s="1"/>
  <c r="BK3279" i="9" s="1"/>
  <c r="BL3279" i="9"/>
  <c r="BG3366" i="9" l="1"/>
  <c r="BF3367" i="9" s="1"/>
  <c r="BH3367" i="9" s="1"/>
  <c r="BK3280" i="9" s="1"/>
  <c r="BL3280" i="9"/>
  <c r="BG3367" i="9" l="1"/>
  <c r="BF3368" i="9" s="1"/>
  <c r="BH3368" i="9" s="1"/>
  <c r="BK3281" i="9" s="1"/>
  <c r="BL3281" i="9"/>
  <c r="BG3368" i="9" l="1"/>
  <c r="BF3369" i="9" s="1"/>
  <c r="BH3369" i="9" s="1"/>
  <c r="BK3282" i="9" s="1"/>
  <c r="BL3282" i="9"/>
  <c r="BG3369" i="9" l="1"/>
  <c r="BF3370" i="9" s="1"/>
  <c r="BH3370" i="9" s="1"/>
  <c r="BK3283" i="9" s="1"/>
  <c r="BL3283" i="9"/>
  <c r="BG3370" i="9" l="1"/>
  <c r="BF3371" i="9" s="1"/>
  <c r="BH3371" i="9" s="1"/>
  <c r="BK3284" i="9" s="1"/>
  <c r="BL3284" i="9"/>
  <c r="BG3371" i="9" l="1"/>
  <c r="BF3372" i="9" s="1"/>
  <c r="BH3372" i="9" s="1"/>
  <c r="BK3285" i="9" s="1"/>
  <c r="BL3285" i="9"/>
  <c r="BG3372" i="9" l="1"/>
  <c r="BF3373" i="9" s="1"/>
  <c r="BH3373" i="9" s="1"/>
  <c r="BK3286" i="9" s="1"/>
  <c r="BL3286" i="9"/>
  <c r="BG3373" i="9" l="1"/>
  <c r="BF3374" i="9" s="1"/>
  <c r="BH3374" i="9" s="1"/>
  <c r="BK3287" i="9" s="1"/>
  <c r="BL3287" i="9"/>
  <c r="BG3374" i="9" l="1"/>
  <c r="BF3375" i="9" s="1"/>
  <c r="BH3375" i="9" s="1"/>
  <c r="BK3288" i="9" s="1"/>
  <c r="BL3288" i="9"/>
  <c r="BG3375" i="9" l="1"/>
  <c r="BF3376" i="9" s="1"/>
  <c r="BH3376" i="9" s="1"/>
  <c r="BK3289" i="9" s="1"/>
  <c r="BL3289" i="9"/>
  <c r="BG3376" i="9" l="1"/>
  <c r="BF3377" i="9" s="1"/>
  <c r="BH3377" i="9" s="1"/>
  <c r="BK3290" i="9" s="1"/>
  <c r="BL3290" i="9"/>
  <c r="BG3377" i="9" l="1"/>
  <c r="BF3378" i="9" s="1"/>
  <c r="BH3378" i="9" s="1"/>
  <c r="BK3291" i="9" s="1"/>
  <c r="BL3291" i="9"/>
  <c r="BG3378" i="9" l="1"/>
  <c r="BF3379" i="9" s="1"/>
  <c r="BH3379" i="9" s="1"/>
  <c r="BK3292" i="9" s="1"/>
  <c r="BL3292" i="9"/>
  <c r="BG3379" i="9" l="1"/>
  <c r="BF3380" i="9" s="1"/>
  <c r="BH3380" i="9" s="1"/>
  <c r="BK3293" i="9" s="1"/>
  <c r="BL3293" i="9"/>
  <c r="BG3380" i="9" l="1"/>
  <c r="BF3381" i="9" s="1"/>
  <c r="BH3381" i="9" s="1"/>
  <c r="BK3294" i="9" s="1"/>
  <c r="BL3294" i="9"/>
  <c r="BG3381" i="9" l="1"/>
  <c r="BF3382" i="9" s="1"/>
  <c r="BH3382" i="9" s="1"/>
  <c r="BK3295" i="9" s="1"/>
  <c r="BL3295" i="9"/>
  <c r="BG3382" i="9" l="1"/>
  <c r="BF3383" i="9" s="1"/>
  <c r="BH3383" i="9" s="1"/>
  <c r="BK3296" i="9" s="1"/>
  <c r="BL3296" i="9"/>
  <c r="BG3383" i="9" l="1"/>
  <c r="BF3384" i="9" s="1"/>
  <c r="BH3384" i="9" s="1"/>
  <c r="BK3297" i="9" s="1"/>
  <c r="BL3297" i="9"/>
  <c r="BG3384" i="9" l="1"/>
  <c r="BF3385" i="9" s="1"/>
  <c r="BH3385" i="9" s="1"/>
  <c r="BK3298" i="9" s="1"/>
  <c r="BL3298" i="9"/>
  <c r="BG3385" i="9" l="1"/>
  <c r="BF3386" i="9" s="1"/>
  <c r="BH3386" i="9" s="1"/>
  <c r="BK3299" i="9" s="1"/>
  <c r="BL3299" i="9"/>
  <c r="BG3386" i="9" l="1"/>
  <c r="BF3387" i="9" s="1"/>
  <c r="BH3387" i="9" s="1"/>
  <c r="BK3300" i="9" s="1"/>
  <c r="BL3300" i="9"/>
  <c r="BG3387" i="9" l="1"/>
  <c r="BF3388" i="9" s="1"/>
  <c r="BH3388" i="9" s="1"/>
  <c r="BK3301" i="9" s="1"/>
  <c r="BL3301" i="9"/>
  <c r="BG3388" i="9" l="1"/>
  <c r="BF3389" i="9" s="1"/>
  <c r="BH3389" i="9" s="1"/>
  <c r="BK3302" i="9" s="1"/>
  <c r="BL3302" i="9"/>
  <c r="BG3389" i="9" l="1"/>
  <c r="BF3390" i="9" s="1"/>
  <c r="BH3390" i="9" s="1"/>
  <c r="BK3303" i="9" s="1"/>
  <c r="BL3303" i="9"/>
  <c r="BG3390" i="9" l="1"/>
  <c r="BF3391" i="9" s="1"/>
  <c r="BH3391" i="9" s="1"/>
  <c r="BK3304" i="9" s="1"/>
  <c r="BL3304" i="9"/>
  <c r="BG3391" i="9" l="1"/>
  <c r="BF3392" i="9" s="1"/>
  <c r="BH3392" i="9" s="1"/>
  <c r="BK3305" i="9" s="1"/>
  <c r="BL3305" i="9"/>
  <c r="BG3392" i="9" l="1"/>
  <c r="BF3393" i="9" s="1"/>
  <c r="BH3393" i="9" s="1"/>
  <c r="BK3306" i="9" s="1"/>
  <c r="BL3306" i="9"/>
  <c r="BG3393" i="9" l="1"/>
  <c r="BF3394" i="9" s="1"/>
  <c r="BH3394" i="9" s="1"/>
  <c r="BK3307" i="9" s="1"/>
  <c r="BL3307" i="9"/>
  <c r="BG3394" i="9" l="1"/>
  <c r="BF3395" i="9" s="1"/>
  <c r="BH3395" i="9" s="1"/>
  <c r="BK3308" i="9" s="1"/>
  <c r="BL3308" i="9"/>
  <c r="BG3395" i="9" l="1"/>
  <c r="BF3396" i="9" s="1"/>
  <c r="BH3396" i="9" s="1"/>
  <c r="BK3309" i="9" s="1"/>
  <c r="BL3309" i="9"/>
  <c r="BG3396" i="9" l="1"/>
  <c r="BF3397" i="9" s="1"/>
  <c r="BH3397" i="9" s="1"/>
  <c r="BK3310" i="9" s="1"/>
  <c r="BL3310" i="9"/>
  <c r="BG3397" i="9" l="1"/>
  <c r="BF3398" i="9" s="1"/>
  <c r="BH3398" i="9" s="1"/>
  <c r="BK3311" i="9" s="1"/>
  <c r="BL3311" i="9"/>
  <c r="BG3398" i="9" l="1"/>
  <c r="BF3399" i="9" s="1"/>
  <c r="BH3399" i="9" s="1"/>
  <c r="BK3312" i="9" s="1"/>
  <c r="BL3312" i="9"/>
  <c r="BG3399" i="9" l="1"/>
  <c r="BF3400" i="9" s="1"/>
  <c r="BH3400" i="9" s="1"/>
  <c r="BK3313" i="9" s="1"/>
  <c r="BL3313" i="9"/>
  <c r="BG3400" i="9" l="1"/>
  <c r="BF3401" i="9" s="1"/>
  <c r="BH3401" i="9" s="1"/>
  <c r="BK3314" i="9" s="1"/>
  <c r="BL3314" i="9"/>
  <c r="BG3401" i="9" l="1"/>
  <c r="BF3402" i="9" s="1"/>
  <c r="BH3402" i="9" s="1"/>
  <c r="BK3315" i="9" s="1"/>
  <c r="BL3315" i="9"/>
  <c r="BG3402" i="9" l="1"/>
  <c r="BF3403" i="9" s="1"/>
  <c r="BH3403" i="9" s="1"/>
  <c r="BK3316" i="9" s="1"/>
  <c r="BL3316" i="9"/>
  <c r="BG3403" i="9" l="1"/>
  <c r="BF3404" i="9" s="1"/>
  <c r="BH3404" i="9" s="1"/>
  <c r="BK3317" i="9" s="1"/>
  <c r="BL3317" i="9"/>
  <c r="BG3404" i="9" l="1"/>
  <c r="BF3405" i="9" s="1"/>
  <c r="BH3405" i="9" s="1"/>
  <c r="BK3318" i="9" s="1"/>
  <c r="BL3318" i="9"/>
  <c r="BG3405" i="9" l="1"/>
  <c r="BF3406" i="9" s="1"/>
  <c r="BH3406" i="9" s="1"/>
  <c r="BK3319" i="9" s="1"/>
  <c r="BL3319" i="9"/>
  <c r="BG3406" i="9" l="1"/>
  <c r="BF3407" i="9" s="1"/>
  <c r="BH3407" i="9" s="1"/>
  <c r="BK3320" i="9" s="1"/>
  <c r="BL3320" i="9"/>
  <c r="BG3407" i="9" l="1"/>
  <c r="BF3408" i="9" s="1"/>
  <c r="BH3408" i="9" s="1"/>
  <c r="BK3321" i="9" s="1"/>
  <c r="BL3321" i="9"/>
  <c r="BG3408" i="9" l="1"/>
  <c r="BF3409" i="9" s="1"/>
  <c r="BH3409" i="9" s="1"/>
  <c r="BK3322" i="9" s="1"/>
  <c r="BL3322" i="9"/>
  <c r="BG3409" i="9" l="1"/>
  <c r="BF3410" i="9" s="1"/>
  <c r="BH3410" i="9" s="1"/>
  <c r="BK3323" i="9" s="1"/>
  <c r="BL3323" i="9"/>
  <c r="BG3410" i="9" l="1"/>
  <c r="BF3411" i="9" s="1"/>
  <c r="BH3411" i="9" s="1"/>
  <c r="BK3324" i="9" s="1"/>
  <c r="BL3324" i="9"/>
  <c r="BG3411" i="9" l="1"/>
  <c r="BF3412" i="9" s="1"/>
  <c r="BH3412" i="9" s="1"/>
  <c r="BK3325" i="9" s="1"/>
  <c r="BL3325" i="9"/>
  <c r="BG3412" i="9" l="1"/>
  <c r="BF3413" i="9" s="1"/>
  <c r="BH3413" i="9" s="1"/>
  <c r="BK3326" i="9" s="1"/>
  <c r="BL3326" i="9"/>
  <c r="BG3413" i="9" l="1"/>
  <c r="BF3414" i="9" s="1"/>
  <c r="BH3414" i="9" s="1"/>
  <c r="BK3327" i="9" s="1"/>
  <c r="BL3327" i="9"/>
  <c r="BG3414" i="9" l="1"/>
  <c r="BF3415" i="9" s="1"/>
  <c r="BH3415" i="9" s="1"/>
  <c r="BK3328" i="9" s="1"/>
  <c r="BL3328" i="9"/>
  <c r="BG3415" i="9" l="1"/>
  <c r="BF3416" i="9" s="1"/>
  <c r="BH3416" i="9" s="1"/>
  <c r="BK3329" i="9" s="1"/>
  <c r="BL3329" i="9"/>
  <c r="BG3416" i="9" l="1"/>
  <c r="BF3417" i="9" s="1"/>
  <c r="BH3417" i="9" s="1"/>
  <c r="BK3330" i="9" s="1"/>
  <c r="BL3330" i="9"/>
  <c r="BG3417" i="9" l="1"/>
  <c r="BF3418" i="9" s="1"/>
  <c r="BH3418" i="9" s="1"/>
  <c r="BK3331" i="9" s="1"/>
  <c r="BL3331" i="9"/>
  <c r="BG3418" i="9" l="1"/>
  <c r="BF3419" i="9" s="1"/>
  <c r="BH3419" i="9" s="1"/>
  <c r="BK3332" i="9" s="1"/>
  <c r="BL3332" i="9"/>
  <c r="BG3419" i="9" l="1"/>
  <c r="BF3420" i="9" s="1"/>
  <c r="BH3420" i="9" s="1"/>
  <c r="BK3333" i="9" s="1"/>
  <c r="BL3333" i="9"/>
  <c r="BG3420" i="9" l="1"/>
  <c r="BF3421" i="9" s="1"/>
  <c r="BH3421" i="9" s="1"/>
  <c r="BK3334" i="9" s="1"/>
  <c r="BL3334" i="9"/>
  <c r="BG3421" i="9" l="1"/>
  <c r="BF3422" i="9" s="1"/>
  <c r="BH3422" i="9" s="1"/>
  <c r="BK3335" i="9" s="1"/>
  <c r="BL3335" i="9"/>
  <c r="BG3422" i="9" l="1"/>
  <c r="BF3423" i="9" s="1"/>
  <c r="BH3423" i="9" s="1"/>
  <c r="BK3336" i="9" s="1"/>
  <c r="BL3336" i="9"/>
  <c r="BG3423" i="9" l="1"/>
  <c r="BF3424" i="9" s="1"/>
  <c r="BH3424" i="9" s="1"/>
  <c r="BK3337" i="9" s="1"/>
  <c r="BL3337" i="9"/>
  <c r="BG3424" i="9" l="1"/>
  <c r="BF3425" i="9" s="1"/>
  <c r="BH3425" i="9" s="1"/>
  <c r="BK3338" i="9" s="1"/>
  <c r="BL3338" i="9"/>
  <c r="BG3425" i="9" l="1"/>
  <c r="BF3426" i="9" s="1"/>
  <c r="BH3426" i="9" s="1"/>
  <c r="BK3339" i="9" s="1"/>
  <c r="BL3339" i="9"/>
  <c r="BG3426" i="9" l="1"/>
  <c r="BF3427" i="9" s="1"/>
  <c r="BH3427" i="9" s="1"/>
  <c r="BK3340" i="9" s="1"/>
  <c r="BL3340" i="9"/>
  <c r="BG3427" i="9" l="1"/>
  <c r="BF3428" i="9" s="1"/>
  <c r="BH3428" i="9" s="1"/>
  <c r="BK3341" i="9" s="1"/>
  <c r="BL3341" i="9"/>
  <c r="BG3428" i="9" l="1"/>
  <c r="BF3429" i="9" s="1"/>
  <c r="BH3429" i="9" s="1"/>
  <c r="BK3342" i="9" s="1"/>
  <c r="BL3342" i="9"/>
  <c r="BG3429" i="9" l="1"/>
  <c r="BF3430" i="9" s="1"/>
  <c r="BH3430" i="9" s="1"/>
  <c r="BK3343" i="9" s="1"/>
  <c r="BL3343" i="9"/>
  <c r="BG3430" i="9" l="1"/>
  <c r="BF3431" i="9" s="1"/>
  <c r="BH3431" i="9" s="1"/>
  <c r="BK3344" i="9" s="1"/>
  <c r="BL3344" i="9"/>
  <c r="BG3431" i="9" l="1"/>
  <c r="BF3432" i="9" s="1"/>
  <c r="BH3432" i="9" s="1"/>
  <c r="BK3345" i="9" s="1"/>
  <c r="BL3345" i="9"/>
  <c r="BG3432" i="9" l="1"/>
  <c r="BF3433" i="9" s="1"/>
  <c r="BH3433" i="9" s="1"/>
  <c r="BK3346" i="9" s="1"/>
  <c r="BL3346" i="9"/>
  <c r="BG3433" i="9" l="1"/>
  <c r="BF3434" i="9" s="1"/>
  <c r="BH3434" i="9" s="1"/>
  <c r="BK3347" i="9" s="1"/>
  <c r="BL3347" i="9"/>
  <c r="BG3434" i="9" l="1"/>
  <c r="BF3435" i="9" s="1"/>
  <c r="BH3435" i="9" s="1"/>
  <c r="BK3348" i="9" s="1"/>
  <c r="BL3348" i="9"/>
  <c r="BG3435" i="9" l="1"/>
  <c r="BF3436" i="9" s="1"/>
  <c r="BH3436" i="9" s="1"/>
  <c r="BK3349" i="9" s="1"/>
  <c r="BL3349" i="9"/>
  <c r="BG3436" i="9" l="1"/>
  <c r="BF3437" i="9" s="1"/>
  <c r="BH3437" i="9" s="1"/>
  <c r="BK3350" i="9" s="1"/>
  <c r="BL3350" i="9"/>
  <c r="BG3437" i="9" l="1"/>
  <c r="BF3438" i="9" s="1"/>
  <c r="BH3438" i="9" s="1"/>
  <c r="BK3351" i="9" s="1"/>
  <c r="BL3351" i="9"/>
  <c r="BG3438" i="9" l="1"/>
  <c r="BF3439" i="9" s="1"/>
  <c r="BH3439" i="9" s="1"/>
  <c r="BK3352" i="9" s="1"/>
  <c r="BL3352" i="9"/>
  <c r="BG3439" i="9" l="1"/>
  <c r="BF3440" i="9" s="1"/>
  <c r="BH3440" i="9" s="1"/>
  <c r="BK3353" i="9" s="1"/>
  <c r="BL3353" i="9"/>
  <c r="BG3440" i="9" l="1"/>
  <c r="BF3441" i="9" s="1"/>
  <c r="BH3441" i="9" s="1"/>
  <c r="BK3354" i="9" s="1"/>
  <c r="BL3354" i="9"/>
  <c r="BG3441" i="9" l="1"/>
  <c r="BF3442" i="9" s="1"/>
  <c r="BH3442" i="9" s="1"/>
  <c r="BK3355" i="9" s="1"/>
  <c r="BL3355" i="9"/>
  <c r="BG3442" i="9" l="1"/>
  <c r="BF3443" i="9" s="1"/>
  <c r="BH3443" i="9" s="1"/>
  <c r="BK3356" i="9" s="1"/>
  <c r="BL3356" i="9"/>
  <c r="BG3443" i="9" l="1"/>
  <c r="BF3444" i="9" s="1"/>
  <c r="BH3444" i="9" s="1"/>
  <c r="BK3357" i="9" s="1"/>
  <c r="BL3357" i="9"/>
  <c r="BG3444" i="9" l="1"/>
  <c r="BF3445" i="9" s="1"/>
  <c r="BH3445" i="9" s="1"/>
  <c r="BK3358" i="9" s="1"/>
  <c r="BL3358" i="9"/>
  <c r="BG3445" i="9" l="1"/>
  <c r="BF3446" i="9" s="1"/>
  <c r="BH3446" i="9" s="1"/>
  <c r="BK3359" i="9" s="1"/>
  <c r="BL3359" i="9"/>
  <c r="BG3446" i="9" l="1"/>
  <c r="BF3447" i="9" s="1"/>
  <c r="BH3447" i="9" s="1"/>
  <c r="BK3360" i="9" s="1"/>
  <c r="BL3360" i="9"/>
  <c r="BG3447" i="9" l="1"/>
  <c r="BF3448" i="9" s="1"/>
  <c r="BH3448" i="9" s="1"/>
  <c r="BK3361" i="9" s="1"/>
  <c r="BL3361" i="9"/>
  <c r="BG3448" i="9" l="1"/>
  <c r="BF3449" i="9" s="1"/>
  <c r="BH3449" i="9" s="1"/>
  <c r="BK3362" i="9" s="1"/>
  <c r="BL3362" i="9"/>
  <c r="BG3449" i="9" l="1"/>
  <c r="BF3450" i="9" s="1"/>
  <c r="BH3450" i="9" s="1"/>
  <c r="BK3363" i="9" s="1"/>
  <c r="BL3363" i="9"/>
  <c r="BG3450" i="9" l="1"/>
  <c r="BF3451" i="9" s="1"/>
  <c r="BH3451" i="9" s="1"/>
  <c r="BK3364" i="9" s="1"/>
  <c r="R51" i="1"/>
  <c r="BL3364" i="9"/>
  <c r="T51" i="1" l="1"/>
  <c r="V51" i="1" s="1"/>
  <c r="AA51" i="1" s="1"/>
  <c r="BG3451" i="9"/>
  <c r="BF3452" i="9" s="1"/>
  <c r="BH3452" i="9" s="1"/>
  <c r="BK3365" i="9" s="1"/>
  <c r="BL3365" i="9"/>
  <c r="Y51" i="1" l="1"/>
  <c r="AF51" i="1"/>
  <c r="BG3452" i="9"/>
  <c r="BF3453" i="9" s="1"/>
  <c r="BH3453" i="9" s="1"/>
  <c r="BK3366" i="9" s="1"/>
  <c r="BL3366" i="9"/>
  <c r="AJ51" i="1" l="1"/>
  <c r="AD51" i="1"/>
  <c r="BG3453" i="9"/>
  <c r="BF3454" i="9" s="1"/>
  <c r="BH3454" i="9" s="1"/>
  <c r="BK3367" i="9" s="1"/>
  <c r="BL3367" i="9"/>
  <c r="BG3454" i="9" l="1"/>
  <c r="BF3455" i="9" s="1"/>
  <c r="BH3455" i="9" s="1"/>
  <c r="BK3368" i="9" s="1"/>
  <c r="BL3368" i="9"/>
  <c r="BG3455" i="9" l="1"/>
  <c r="BF3456" i="9" s="1"/>
  <c r="BH3456" i="9" s="1"/>
  <c r="BK3369" i="9" s="1"/>
  <c r="BL3369" i="9"/>
  <c r="BG3456" i="9" l="1"/>
  <c r="BF3457" i="9" s="1"/>
  <c r="BH3457" i="9" s="1"/>
  <c r="BK3370" i="9" s="1"/>
  <c r="BL3370" i="9"/>
  <c r="BG3457" i="9" l="1"/>
  <c r="BF3458" i="9" s="1"/>
  <c r="BH3458" i="9" s="1"/>
  <c r="BK3371" i="9" s="1"/>
  <c r="BL3371" i="9"/>
  <c r="BG3458" i="9" l="1"/>
  <c r="BF3459" i="9" s="1"/>
  <c r="BH3459" i="9" s="1"/>
  <c r="BK3372" i="9" s="1"/>
  <c r="BL3372" i="9"/>
  <c r="BG3459" i="9" l="1"/>
  <c r="BF3460" i="9" s="1"/>
  <c r="BH3460" i="9" s="1"/>
  <c r="BK3373" i="9" s="1"/>
  <c r="BL3373" i="9"/>
  <c r="BG3460" i="9" l="1"/>
  <c r="BF3461" i="9" s="1"/>
  <c r="BH3461" i="9" s="1"/>
  <c r="BK3374" i="9" s="1"/>
  <c r="BL3374" i="9"/>
  <c r="BG3461" i="9" l="1"/>
  <c r="BF3462" i="9" s="1"/>
  <c r="BH3462" i="9" s="1"/>
  <c r="BK3375" i="9" s="1"/>
  <c r="BL3375" i="9"/>
  <c r="BG3462" i="9" l="1"/>
  <c r="BF3463" i="9" s="1"/>
  <c r="BH3463" i="9" s="1"/>
  <c r="BK3376" i="9" s="1"/>
  <c r="BL3376" i="9"/>
  <c r="BG3463" i="9" l="1"/>
  <c r="BF3464" i="9" s="1"/>
  <c r="BH3464" i="9" s="1"/>
  <c r="BK3377" i="9" s="1"/>
  <c r="BL3377" i="9"/>
  <c r="BG3464" i="9" l="1"/>
  <c r="BF3465" i="9" s="1"/>
  <c r="BH3465" i="9" s="1"/>
  <c r="BK3378" i="9" s="1"/>
  <c r="BL3378" i="9"/>
  <c r="BG3465" i="9" l="1"/>
  <c r="BF3466" i="9" s="1"/>
  <c r="BH3466" i="9" s="1"/>
  <c r="BK3379" i="9" s="1"/>
  <c r="BL3379" i="9"/>
  <c r="BG3466" i="9" l="1"/>
  <c r="BF3467" i="9" s="1"/>
  <c r="BH3467" i="9" s="1"/>
  <c r="BK3380" i="9" s="1"/>
  <c r="BL3380" i="9"/>
  <c r="BG3467" i="9" l="1"/>
  <c r="BF3468" i="9" s="1"/>
  <c r="BH3468" i="9" s="1"/>
  <c r="BK3381" i="9" s="1"/>
  <c r="BL3381" i="9"/>
  <c r="BG3468" i="9" l="1"/>
  <c r="BF3469" i="9" s="1"/>
  <c r="BH3469" i="9" s="1"/>
  <c r="BK3382" i="9" s="1"/>
  <c r="BL3382" i="9"/>
  <c r="BG3469" i="9" l="1"/>
  <c r="BF3470" i="9" s="1"/>
  <c r="BH3470" i="9" s="1"/>
  <c r="BK3383" i="9" s="1"/>
  <c r="BL3383" i="9"/>
  <c r="BG3470" i="9" l="1"/>
  <c r="BF3471" i="9" s="1"/>
  <c r="BH3471" i="9" s="1"/>
  <c r="BK3384" i="9" s="1"/>
  <c r="BL3384" i="9"/>
  <c r="BG3471" i="9" l="1"/>
  <c r="BF3472" i="9" s="1"/>
  <c r="BH3472" i="9" s="1"/>
  <c r="BK3385" i="9" s="1"/>
  <c r="BL3385" i="9"/>
  <c r="BG3472" i="9" l="1"/>
  <c r="BF3473" i="9" s="1"/>
  <c r="BH3473" i="9" s="1"/>
  <c r="BK3386" i="9" s="1"/>
  <c r="BL3386" i="9"/>
  <c r="BG3473" i="9" l="1"/>
  <c r="BF3474" i="9" s="1"/>
  <c r="BH3474" i="9" s="1"/>
  <c r="BK3387" i="9" s="1"/>
  <c r="BL3387" i="9"/>
  <c r="BG3474" i="9" l="1"/>
  <c r="BF3475" i="9" s="1"/>
  <c r="BH3475" i="9" s="1"/>
  <c r="BK3388" i="9" s="1"/>
  <c r="BL3388" i="9"/>
  <c r="BG3475" i="9" l="1"/>
  <c r="BF3476" i="9" s="1"/>
  <c r="BH3476" i="9" s="1"/>
  <c r="BK3389" i="9" s="1"/>
  <c r="BL3389" i="9"/>
  <c r="BG3476" i="9" l="1"/>
  <c r="BF3477" i="9" s="1"/>
  <c r="BH3477" i="9" s="1"/>
  <c r="BK3390" i="9" s="1"/>
  <c r="BL3390" i="9"/>
  <c r="BG3477" i="9" l="1"/>
  <c r="BF3478" i="9" s="1"/>
  <c r="BH3478" i="9" s="1"/>
  <c r="BK3391" i="9" s="1"/>
  <c r="BL3391" i="9"/>
  <c r="BG3478" i="9" l="1"/>
  <c r="BF3479" i="9" s="1"/>
  <c r="BH3479" i="9" s="1"/>
  <c r="BK3392" i="9" s="1"/>
  <c r="BL3392" i="9"/>
  <c r="BG3479" i="9" l="1"/>
  <c r="BF3480" i="9" s="1"/>
  <c r="BH3480" i="9" s="1"/>
  <c r="BK3393" i="9" s="1"/>
  <c r="BL3393" i="9"/>
  <c r="BG3480" i="9" l="1"/>
  <c r="BF3481" i="9" s="1"/>
  <c r="BH3481" i="9" s="1"/>
  <c r="BK3394" i="9" s="1"/>
  <c r="BL3394" i="9"/>
  <c r="BG3481" i="9" l="1"/>
  <c r="BF3482" i="9" s="1"/>
  <c r="BH3482" i="9" s="1"/>
  <c r="BK3395" i="9" s="1"/>
  <c r="BL3395" i="9"/>
  <c r="BG3482" i="9" l="1"/>
  <c r="BF3483" i="9" s="1"/>
  <c r="BH3483" i="9" s="1"/>
  <c r="BK3396" i="9" s="1"/>
  <c r="BL3396" i="9"/>
  <c r="BG3483" i="9" l="1"/>
  <c r="BF3484" i="9" s="1"/>
  <c r="BH3484" i="9" s="1"/>
  <c r="BK3397" i="9" s="1"/>
  <c r="BL3397" i="9"/>
  <c r="BG3484" i="9" l="1"/>
  <c r="BF3485" i="9" s="1"/>
  <c r="BH3485" i="9" s="1"/>
  <c r="BK3398" i="9" s="1"/>
  <c r="BL3398" i="9"/>
  <c r="BG3485" i="9" l="1"/>
  <c r="BF3486" i="9" s="1"/>
  <c r="BH3486" i="9" s="1"/>
  <c r="BK3399" i="9" s="1"/>
  <c r="BL3399" i="9"/>
  <c r="BG3486" i="9" l="1"/>
  <c r="BF3487" i="9" s="1"/>
  <c r="BH3487" i="9" s="1"/>
  <c r="BK3400" i="9" s="1"/>
  <c r="BL3400" i="9"/>
  <c r="BG3487" i="9" l="1"/>
  <c r="BF3488" i="9" s="1"/>
  <c r="BH3488" i="9" s="1"/>
  <c r="BK3401" i="9" s="1"/>
  <c r="BL3401" i="9"/>
  <c r="BG3488" i="9" l="1"/>
  <c r="BF3489" i="9" s="1"/>
  <c r="BH3489" i="9" s="1"/>
  <c r="BK3402" i="9" s="1"/>
  <c r="BL3402" i="9"/>
  <c r="BG3489" i="9" l="1"/>
  <c r="BF3490" i="9" s="1"/>
  <c r="BH3490" i="9" s="1"/>
  <c r="BK3403" i="9" s="1"/>
  <c r="BL3403" i="9"/>
  <c r="BG3490" i="9" l="1"/>
  <c r="BF3491" i="9" s="1"/>
  <c r="BH3491" i="9" s="1"/>
  <c r="BK3404" i="9" s="1"/>
  <c r="BL3404" i="9"/>
  <c r="BG3491" i="9" l="1"/>
  <c r="BF3492" i="9" s="1"/>
  <c r="BH3492" i="9" s="1"/>
  <c r="BK3405" i="9" s="1"/>
  <c r="BL3405" i="9"/>
  <c r="BG3492" i="9" l="1"/>
  <c r="BF3493" i="9" s="1"/>
  <c r="BH3493" i="9" s="1"/>
  <c r="BK3406" i="9" s="1"/>
  <c r="BL3406" i="9"/>
  <c r="BG3493" i="9" l="1"/>
  <c r="BF3494" i="9" s="1"/>
  <c r="BH3494" i="9" s="1"/>
  <c r="BK3407" i="9" s="1"/>
  <c r="BL3407" i="9"/>
  <c r="BG3494" i="9" l="1"/>
  <c r="BF3495" i="9" s="1"/>
  <c r="BH3495" i="9" s="1"/>
  <c r="BK3408" i="9" s="1"/>
  <c r="BL3408" i="9"/>
  <c r="BG3495" i="9" l="1"/>
  <c r="BF3496" i="9" s="1"/>
  <c r="BH3496" i="9" s="1"/>
  <c r="BK3409" i="9" s="1"/>
  <c r="BL3409" i="9"/>
  <c r="BG3496" i="9" l="1"/>
  <c r="BF3497" i="9" s="1"/>
  <c r="BH3497" i="9" s="1"/>
  <c r="BK3410" i="9" s="1"/>
  <c r="BL3410" i="9"/>
  <c r="BG3497" i="9" l="1"/>
  <c r="BF3498" i="9" s="1"/>
  <c r="BH3498" i="9" s="1"/>
  <c r="BK3411" i="9" s="1"/>
  <c r="BL3411" i="9"/>
  <c r="BG3498" i="9" l="1"/>
  <c r="BF3499" i="9" s="1"/>
  <c r="BH3499" i="9" s="1"/>
  <c r="BK3412" i="9" s="1"/>
  <c r="BL3412" i="9"/>
  <c r="BG3499" i="9" l="1"/>
  <c r="BF3500" i="9" s="1"/>
  <c r="BH3500" i="9" s="1"/>
  <c r="BK3413" i="9" s="1"/>
  <c r="BL3413" i="9"/>
  <c r="BG3500" i="9" l="1"/>
  <c r="BF3501" i="9" s="1"/>
  <c r="BH3501" i="9" s="1"/>
  <c r="BK3414" i="9" s="1"/>
  <c r="BL3414" i="9"/>
  <c r="BG3501" i="9" l="1"/>
  <c r="BF3502" i="9" s="1"/>
  <c r="BH3502" i="9" s="1"/>
  <c r="BK3415" i="9" s="1"/>
  <c r="BL3415" i="9"/>
  <c r="BG3502" i="9" l="1"/>
  <c r="BF3503" i="9" s="1"/>
  <c r="BH3503" i="9" s="1"/>
  <c r="BK3416" i="9" s="1"/>
  <c r="BL3416" i="9"/>
  <c r="BG3503" i="9" l="1"/>
  <c r="BF3504" i="9" s="1"/>
  <c r="BH3504" i="9" s="1"/>
  <c r="BK3417" i="9" s="1"/>
  <c r="BL3417" i="9"/>
  <c r="BG3504" i="9" l="1"/>
  <c r="BF3505" i="9" s="1"/>
  <c r="BH3505" i="9" s="1"/>
  <c r="BK3418" i="9" s="1"/>
  <c r="BL3418" i="9"/>
  <c r="BG3505" i="9" l="1"/>
  <c r="BF3506" i="9" s="1"/>
  <c r="BH3506" i="9" s="1"/>
  <c r="BK3419" i="9" s="1"/>
  <c r="BL3419" i="9"/>
  <c r="BG3506" i="9" l="1"/>
  <c r="BF3507" i="9" s="1"/>
  <c r="BH3507" i="9" s="1"/>
  <c r="BK3420" i="9" s="1"/>
  <c r="BL3420" i="9"/>
  <c r="BG3507" i="9" l="1"/>
  <c r="BF3508" i="9" s="1"/>
  <c r="BH3508" i="9" s="1"/>
  <c r="BK3421" i="9" s="1"/>
  <c r="BL3421" i="9"/>
  <c r="BG3508" i="9" l="1"/>
  <c r="BF3509" i="9" s="1"/>
  <c r="BH3509" i="9" s="1"/>
  <c r="BK3422" i="9" s="1"/>
  <c r="BL3422" i="9"/>
  <c r="BG3509" i="9" l="1"/>
  <c r="BF3510" i="9" s="1"/>
  <c r="BH3510" i="9" s="1"/>
  <c r="BK3423" i="9" s="1"/>
  <c r="BL3423" i="9"/>
  <c r="BG3510" i="9" l="1"/>
  <c r="BF3511" i="9" s="1"/>
  <c r="BH3511" i="9" s="1"/>
  <c r="BK3424" i="9" s="1"/>
  <c r="BL3424" i="9"/>
  <c r="BG3511" i="9" l="1"/>
  <c r="BF3512" i="9" s="1"/>
  <c r="BH3512" i="9" s="1"/>
  <c r="BK3425" i="9" s="1"/>
  <c r="BL3425" i="9"/>
  <c r="BG3512" i="9" l="1"/>
  <c r="BF3513" i="9" s="1"/>
  <c r="BH3513" i="9" s="1"/>
  <c r="BK3426" i="9" s="1"/>
  <c r="BL3426" i="9"/>
  <c r="BG3513" i="9" l="1"/>
  <c r="BF3514" i="9" s="1"/>
  <c r="BH3514" i="9" s="1"/>
  <c r="BK3427" i="9" s="1"/>
  <c r="BL3427" i="9"/>
  <c r="BG3514" i="9" l="1"/>
  <c r="BF3515" i="9" s="1"/>
  <c r="BH3515" i="9" s="1"/>
  <c r="BK3428" i="9" s="1"/>
  <c r="BL3428" i="9"/>
  <c r="BG3515" i="9" l="1"/>
  <c r="BF3516" i="9" s="1"/>
  <c r="BH3516" i="9" s="1"/>
  <c r="BK3429" i="9" s="1"/>
  <c r="BL3429" i="9"/>
  <c r="BG3516" i="9" l="1"/>
  <c r="BF3517" i="9" s="1"/>
  <c r="BH3517" i="9" s="1"/>
  <c r="BK3430" i="9" s="1"/>
  <c r="BL3430" i="9"/>
  <c r="BG3517" i="9" l="1"/>
  <c r="BF3518" i="9" s="1"/>
  <c r="BH3518" i="9" s="1"/>
  <c r="BK3431" i="9" s="1"/>
  <c r="BL3431" i="9"/>
  <c r="BG3518" i="9" l="1"/>
  <c r="BF3519" i="9" s="1"/>
  <c r="BH3519" i="9" s="1"/>
  <c r="BK3432" i="9" s="1"/>
  <c r="BL3432" i="9"/>
  <c r="BG3519" i="9" l="1"/>
  <c r="BF3520" i="9" s="1"/>
  <c r="BH3520" i="9" s="1"/>
  <c r="BK3433" i="9" s="1"/>
  <c r="BL3433" i="9"/>
  <c r="BG3520" i="9" l="1"/>
  <c r="BF3521" i="9" s="1"/>
  <c r="BH3521" i="9" s="1"/>
  <c r="BK3434" i="9" s="1"/>
  <c r="BL3434" i="9"/>
  <c r="BG3521" i="9" l="1"/>
  <c r="BF3522" i="9" s="1"/>
  <c r="BH3522" i="9" s="1"/>
  <c r="BK3435" i="9" s="1"/>
  <c r="BL3435" i="9"/>
  <c r="BG3522" i="9" l="1"/>
  <c r="BF3523" i="9" s="1"/>
  <c r="BH3523" i="9" s="1"/>
  <c r="BK3436" i="9" s="1"/>
  <c r="BL3436" i="9"/>
  <c r="BG3523" i="9" l="1"/>
  <c r="BF3524" i="9" s="1"/>
  <c r="BH3524" i="9" s="1"/>
  <c r="BK3437" i="9" s="1"/>
  <c r="BL3437" i="9"/>
  <c r="BG3524" i="9" l="1"/>
  <c r="BF3525" i="9" s="1"/>
  <c r="BH3525" i="9" s="1"/>
  <c r="BK3438" i="9" s="1"/>
  <c r="BL3438" i="9"/>
  <c r="BG3525" i="9" l="1"/>
  <c r="BF3526" i="9" s="1"/>
  <c r="BH3526" i="9" s="1"/>
  <c r="BK3439" i="9" s="1"/>
  <c r="BL3439" i="9"/>
  <c r="BG3526" i="9" l="1"/>
  <c r="BF3527" i="9" s="1"/>
  <c r="BH3527" i="9" s="1"/>
  <c r="BK3440" i="9" s="1"/>
  <c r="BL3440" i="9"/>
  <c r="BG3527" i="9" l="1"/>
  <c r="BF3528" i="9" s="1"/>
  <c r="BH3528" i="9" s="1"/>
  <c r="BK3441" i="9" s="1"/>
  <c r="BL3441" i="9"/>
  <c r="BG3528" i="9" l="1"/>
  <c r="BF3529" i="9" s="1"/>
  <c r="BH3529" i="9" s="1"/>
  <c r="BK3442" i="9" s="1"/>
  <c r="BL3442" i="9"/>
  <c r="BG3529" i="9" l="1"/>
  <c r="BF3530" i="9" s="1"/>
  <c r="BH3530" i="9" s="1"/>
  <c r="BK3443" i="9" s="1"/>
  <c r="BL3443" i="9"/>
  <c r="BG3530" i="9" l="1"/>
  <c r="BF3531" i="9" s="1"/>
  <c r="BH3531" i="9" s="1"/>
  <c r="BK3444" i="9" s="1"/>
  <c r="BL3444" i="9"/>
  <c r="BG3531" i="9" l="1"/>
  <c r="BF3532" i="9" s="1"/>
  <c r="BH3532" i="9" s="1"/>
  <c r="BK3445" i="9" s="1"/>
  <c r="BL3445" i="9"/>
  <c r="BG3532" i="9" l="1"/>
  <c r="BF3533" i="9" s="1"/>
  <c r="BH3533" i="9" s="1"/>
  <c r="BK3446" i="9" s="1"/>
  <c r="BL3446" i="9"/>
  <c r="BG3533" i="9" l="1"/>
  <c r="BF3534" i="9" s="1"/>
  <c r="BH3534" i="9" s="1"/>
  <c r="BK3447" i="9" s="1"/>
  <c r="BL3447" i="9"/>
  <c r="BG3534" i="9" l="1"/>
  <c r="BF3535" i="9" s="1"/>
  <c r="BH3535" i="9" s="1"/>
  <c r="BK3448" i="9" s="1"/>
  <c r="BL3448" i="9"/>
  <c r="BG3535" i="9" l="1"/>
  <c r="BF3536" i="9" s="1"/>
  <c r="BH3536" i="9" s="1"/>
  <c r="BK3449" i="9" s="1"/>
  <c r="BL3449" i="9"/>
  <c r="BG3536" i="9" l="1"/>
  <c r="BF3537" i="9" s="1"/>
  <c r="BH3537" i="9" s="1"/>
  <c r="BK3450" i="9" s="1"/>
  <c r="BL3450" i="9"/>
  <c r="BG3537" i="9" l="1"/>
  <c r="BF3538" i="9" s="1"/>
  <c r="BH3538" i="9" s="1"/>
  <c r="BK3451" i="9" s="1"/>
  <c r="BL3451" i="9"/>
  <c r="BG3538" i="9" l="1"/>
  <c r="BF3539" i="9" s="1"/>
  <c r="BH3539" i="9" s="1"/>
  <c r="BK3452" i="9" s="1"/>
  <c r="BL3452" i="9"/>
  <c r="BG3539" i="9" l="1"/>
  <c r="BF3540" i="9" s="1"/>
  <c r="BH3540" i="9" s="1"/>
  <c r="BK3453" i="9" s="1"/>
  <c r="BL3453" i="9"/>
  <c r="BG3540" i="9" l="1"/>
  <c r="BF3541" i="9" s="1"/>
  <c r="BH3541" i="9" s="1"/>
  <c r="BK3454" i="9" s="1"/>
  <c r="BL3454" i="9"/>
  <c r="BG3541" i="9" l="1"/>
  <c r="BF3542" i="9" s="1"/>
  <c r="BH3542" i="9" s="1"/>
  <c r="BK3455" i="9" s="1"/>
  <c r="R52" i="1"/>
  <c r="BL3455" i="9"/>
  <c r="T52" i="1" l="1"/>
  <c r="V52" i="1" s="1"/>
  <c r="AA52" i="1" s="1"/>
  <c r="BG3542" i="9"/>
  <c r="BF3543" i="9" s="1"/>
  <c r="BH3543" i="9" s="1"/>
  <c r="BK3456" i="9" s="1"/>
  <c r="BL3456" i="9"/>
  <c r="Y52" i="1" l="1"/>
  <c r="AF52" i="1"/>
  <c r="BG3543" i="9"/>
  <c r="BF3544" i="9" s="1"/>
  <c r="BH3544" i="9" s="1"/>
  <c r="BK3457" i="9" s="1"/>
  <c r="BL3457" i="9"/>
  <c r="AJ52" i="1" l="1"/>
  <c r="AD52" i="1"/>
  <c r="BG3544" i="9"/>
  <c r="BF3545" i="9" s="1"/>
  <c r="BH3545" i="9" s="1"/>
  <c r="BK3458" i="9" s="1"/>
  <c r="BL3458" i="9"/>
  <c r="BG3545" i="9" l="1"/>
  <c r="BF3546" i="9" s="1"/>
  <c r="BH3546" i="9" s="1"/>
  <c r="BK3459" i="9" s="1"/>
  <c r="BL3459" i="9"/>
  <c r="BG3546" i="9" l="1"/>
  <c r="BF3547" i="9" s="1"/>
  <c r="BH3547" i="9" s="1"/>
  <c r="BK3460" i="9" s="1"/>
  <c r="BL3460" i="9"/>
  <c r="BG3547" i="9" l="1"/>
  <c r="BF3548" i="9" s="1"/>
  <c r="BH3548" i="9" s="1"/>
  <c r="BK3461" i="9" s="1"/>
  <c r="BL3461" i="9"/>
  <c r="BG3548" i="9" l="1"/>
  <c r="BF3549" i="9" s="1"/>
  <c r="BH3549" i="9" s="1"/>
  <c r="BK3462" i="9" s="1"/>
  <c r="BL3462" i="9"/>
  <c r="BG3549" i="9" l="1"/>
  <c r="BF3550" i="9" s="1"/>
  <c r="BH3550" i="9" s="1"/>
  <c r="BK3463" i="9" s="1"/>
  <c r="BL3463" i="9"/>
  <c r="BG3550" i="9" l="1"/>
  <c r="BF3551" i="9" s="1"/>
  <c r="BH3551" i="9" s="1"/>
  <c r="BK3464" i="9" s="1"/>
  <c r="BL3464" i="9"/>
  <c r="BG3551" i="9" l="1"/>
  <c r="BF3552" i="9" s="1"/>
  <c r="BH3552" i="9" s="1"/>
  <c r="BK3465" i="9" s="1"/>
  <c r="BL3465" i="9"/>
  <c r="BG3552" i="9" l="1"/>
  <c r="BF3553" i="9" s="1"/>
  <c r="BH3553" i="9" s="1"/>
  <c r="BK3466" i="9" s="1"/>
  <c r="BL3466" i="9"/>
  <c r="BG3553" i="9" l="1"/>
  <c r="BF3554" i="9" s="1"/>
  <c r="BH3554" i="9" s="1"/>
  <c r="BK3467" i="9" s="1"/>
  <c r="BL3467" i="9"/>
  <c r="BG3554" i="9" l="1"/>
  <c r="BF3555" i="9" s="1"/>
  <c r="BH3555" i="9" s="1"/>
  <c r="BK3468" i="9" s="1"/>
  <c r="BL3468" i="9"/>
  <c r="BG3555" i="9" l="1"/>
  <c r="BF3556" i="9" s="1"/>
  <c r="BH3556" i="9" s="1"/>
  <c r="BK3469" i="9" s="1"/>
  <c r="BL3469" i="9"/>
  <c r="BG3556" i="9" l="1"/>
  <c r="BF3557" i="9" s="1"/>
  <c r="BH3557" i="9" s="1"/>
  <c r="BK3470" i="9" s="1"/>
  <c r="BL3470" i="9"/>
  <c r="BG3557" i="9" l="1"/>
  <c r="BF3558" i="9" s="1"/>
  <c r="BH3558" i="9" s="1"/>
  <c r="BK3471" i="9" s="1"/>
  <c r="BL3471" i="9"/>
  <c r="BG3558" i="9" l="1"/>
  <c r="BF3559" i="9" s="1"/>
  <c r="BH3559" i="9" s="1"/>
  <c r="BK3472" i="9" s="1"/>
  <c r="BL3472" i="9"/>
  <c r="BG3559" i="9" l="1"/>
  <c r="BF3560" i="9" s="1"/>
  <c r="BH3560" i="9" s="1"/>
  <c r="BK3473" i="9" s="1"/>
  <c r="BL3473" i="9"/>
  <c r="BG3560" i="9" l="1"/>
  <c r="BF3561" i="9" s="1"/>
  <c r="BH3561" i="9" s="1"/>
  <c r="BK3474" i="9" s="1"/>
  <c r="BL3474" i="9"/>
  <c r="BG3561" i="9" l="1"/>
  <c r="BF3562" i="9" s="1"/>
  <c r="BH3562" i="9" s="1"/>
  <c r="BK3475" i="9" s="1"/>
  <c r="BL3475" i="9"/>
  <c r="BG3562" i="9" l="1"/>
  <c r="BF3563" i="9" s="1"/>
  <c r="BH3563" i="9" s="1"/>
  <c r="BK3476" i="9" s="1"/>
  <c r="BL3476" i="9"/>
  <c r="BG3563" i="9" l="1"/>
  <c r="BF3564" i="9" s="1"/>
  <c r="BH3564" i="9" s="1"/>
  <c r="BK3477" i="9" s="1"/>
  <c r="BL3477" i="9"/>
  <c r="BG3564" i="9" l="1"/>
  <c r="BF3565" i="9" s="1"/>
  <c r="BH3565" i="9" s="1"/>
  <c r="BK3478" i="9" s="1"/>
  <c r="BL3478" i="9"/>
  <c r="BG3565" i="9" l="1"/>
  <c r="BF3566" i="9" s="1"/>
  <c r="BH3566" i="9" s="1"/>
  <c r="BK3479" i="9" s="1"/>
  <c r="BL3479" i="9"/>
  <c r="BG3566" i="9" l="1"/>
  <c r="BF3567" i="9" s="1"/>
  <c r="BH3567" i="9" s="1"/>
  <c r="BK3480" i="9" s="1"/>
  <c r="BL3480" i="9"/>
  <c r="BG3567" i="9" l="1"/>
  <c r="BF3568" i="9" s="1"/>
  <c r="BH3568" i="9" s="1"/>
  <c r="BK3481" i="9" s="1"/>
  <c r="BL3481" i="9"/>
  <c r="BG3568" i="9" l="1"/>
  <c r="BF3569" i="9" s="1"/>
  <c r="BH3569" i="9" s="1"/>
  <c r="BK3482" i="9" s="1"/>
  <c r="BL3482" i="9"/>
  <c r="BG3569" i="9" l="1"/>
  <c r="BF3570" i="9" s="1"/>
  <c r="BH3570" i="9" s="1"/>
  <c r="BK3483" i="9" s="1"/>
  <c r="BL3483" i="9"/>
  <c r="BG3570" i="9" l="1"/>
  <c r="BF3571" i="9" s="1"/>
  <c r="BH3571" i="9" s="1"/>
  <c r="BK3484" i="9" s="1"/>
  <c r="BL3484" i="9"/>
  <c r="BG3571" i="9" l="1"/>
  <c r="BF3572" i="9" s="1"/>
  <c r="BH3572" i="9" s="1"/>
  <c r="BK3485" i="9" s="1"/>
  <c r="BL3485" i="9"/>
  <c r="BG3572" i="9" l="1"/>
  <c r="BF3573" i="9" s="1"/>
  <c r="BH3573" i="9" s="1"/>
  <c r="BK3486" i="9" s="1"/>
  <c r="BL3486" i="9"/>
  <c r="BG3573" i="9" l="1"/>
  <c r="BF3574" i="9" s="1"/>
  <c r="BH3574" i="9" s="1"/>
  <c r="BK3487" i="9" s="1"/>
  <c r="BL3487" i="9"/>
  <c r="BG3574" i="9" l="1"/>
  <c r="BF3575" i="9" s="1"/>
  <c r="BH3575" i="9" s="1"/>
  <c r="BK3488" i="9" s="1"/>
  <c r="BL3488" i="9"/>
  <c r="BG3575" i="9" l="1"/>
  <c r="BF3576" i="9" s="1"/>
  <c r="BH3576" i="9" s="1"/>
  <c r="BK3489" i="9" s="1"/>
  <c r="BL3489" i="9"/>
  <c r="BG3576" i="9" l="1"/>
  <c r="BF3577" i="9" s="1"/>
  <c r="BH3577" i="9" s="1"/>
  <c r="BK3490" i="9" s="1"/>
  <c r="BL3490" i="9"/>
  <c r="BG3577" i="9" l="1"/>
  <c r="BF3578" i="9" s="1"/>
  <c r="BH3578" i="9" s="1"/>
  <c r="BK3491" i="9" s="1"/>
  <c r="BL3491" i="9"/>
  <c r="BG3578" i="9" l="1"/>
  <c r="BF3579" i="9" s="1"/>
  <c r="BH3579" i="9" s="1"/>
  <c r="BK3492" i="9" s="1"/>
  <c r="BL3492" i="9"/>
  <c r="BG3579" i="9" l="1"/>
  <c r="BF3580" i="9" s="1"/>
  <c r="BH3580" i="9" s="1"/>
  <c r="BK3493" i="9" s="1"/>
  <c r="BL3493" i="9"/>
  <c r="BG3580" i="9" l="1"/>
  <c r="BF3581" i="9" s="1"/>
  <c r="BH3581" i="9" s="1"/>
  <c r="BK3494" i="9" s="1"/>
  <c r="BL3494" i="9"/>
  <c r="BG3581" i="9" l="1"/>
  <c r="BF3582" i="9" s="1"/>
  <c r="BH3582" i="9" s="1"/>
  <c r="BK3495" i="9" s="1"/>
  <c r="BL3495" i="9"/>
  <c r="BG3582" i="9" l="1"/>
  <c r="BF3583" i="9" s="1"/>
  <c r="BH3583" i="9" s="1"/>
  <c r="BK3496" i="9" s="1"/>
  <c r="BL3496" i="9"/>
  <c r="BG3583" i="9" l="1"/>
  <c r="BF3584" i="9" s="1"/>
  <c r="BH3584" i="9" s="1"/>
  <c r="BK3497" i="9" s="1"/>
  <c r="BL3497" i="9"/>
  <c r="BG3584" i="9" l="1"/>
  <c r="BF3585" i="9" s="1"/>
  <c r="BH3585" i="9" s="1"/>
  <c r="BK3498" i="9" s="1"/>
  <c r="BL3498" i="9"/>
  <c r="BG3585" i="9" l="1"/>
  <c r="BF3586" i="9" s="1"/>
  <c r="BH3586" i="9" s="1"/>
  <c r="BK3499" i="9" s="1"/>
  <c r="BL3499" i="9"/>
  <c r="BG3586" i="9" l="1"/>
  <c r="BF3587" i="9" s="1"/>
  <c r="BH3587" i="9" s="1"/>
  <c r="BK3500" i="9" s="1"/>
  <c r="BL3500" i="9"/>
  <c r="BG3587" i="9" l="1"/>
  <c r="BF3588" i="9" s="1"/>
  <c r="BH3588" i="9" s="1"/>
  <c r="BK3501" i="9" s="1"/>
  <c r="BL3501" i="9"/>
  <c r="BG3588" i="9" l="1"/>
  <c r="BF3589" i="9" s="1"/>
  <c r="BH3589" i="9" s="1"/>
  <c r="BK3502" i="9" s="1"/>
  <c r="BL3502" i="9"/>
  <c r="BG3589" i="9" l="1"/>
  <c r="BF3590" i="9" s="1"/>
  <c r="BH3590" i="9" s="1"/>
  <c r="BK3503" i="9" s="1"/>
  <c r="BL3503" i="9"/>
  <c r="BG3590" i="9" l="1"/>
  <c r="BF3591" i="9" s="1"/>
  <c r="BH3591" i="9" s="1"/>
  <c r="BK3504" i="9" s="1"/>
  <c r="BL3504" i="9"/>
  <c r="BG3591" i="9" l="1"/>
  <c r="BF3592" i="9" s="1"/>
  <c r="BH3592" i="9" s="1"/>
  <c r="BK3505" i="9" s="1"/>
  <c r="BL3505" i="9"/>
  <c r="BG3592" i="9" l="1"/>
  <c r="BF3593" i="9" s="1"/>
  <c r="BH3593" i="9" s="1"/>
  <c r="BK3506" i="9" s="1"/>
  <c r="BL3506" i="9"/>
  <c r="BG3593" i="9" l="1"/>
  <c r="BF3594" i="9" s="1"/>
  <c r="BH3594" i="9" s="1"/>
  <c r="BK3507" i="9" s="1"/>
  <c r="BL3507" i="9"/>
  <c r="BG3594" i="9" l="1"/>
  <c r="BF3595" i="9" s="1"/>
  <c r="BH3595" i="9" s="1"/>
  <c r="BK3508" i="9" s="1"/>
  <c r="BL3508" i="9"/>
  <c r="BG3595" i="9" l="1"/>
  <c r="BF3596" i="9" s="1"/>
  <c r="BH3596" i="9" s="1"/>
  <c r="BK3509" i="9" s="1"/>
  <c r="BL3509" i="9"/>
  <c r="BG3596" i="9" l="1"/>
  <c r="BF3597" i="9" s="1"/>
  <c r="BH3597" i="9" s="1"/>
  <c r="BK3510" i="9" s="1"/>
  <c r="BL3510" i="9"/>
  <c r="BG3597" i="9" l="1"/>
  <c r="BF3598" i="9" s="1"/>
  <c r="BH3598" i="9" s="1"/>
  <c r="BK3511" i="9" s="1"/>
  <c r="BL3511" i="9"/>
  <c r="BG3598" i="9" l="1"/>
  <c r="BF3599" i="9" s="1"/>
  <c r="BH3599" i="9" s="1"/>
  <c r="BK3512" i="9" s="1"/>
  <c r="BL3512" i="9"/>
  <c r="BG3599" i="9" l="1"/>
  <c r="BF3600" i="9" s="1"/>
  <c r="BH3600" i="9" s="1"/>
  <c r="BK3513" i="9" s="1"/>
  <c r="BL3513" i="9"/>
  <c r="BG3600" i="9" l="1"/>
  <c r="BF3601" i="9" s="1"/>
  <c r="BH3601" i="9" s="1"/>
  <c r="BK3514" i="9" s="1"/>
  <c r="BL3514" i="9"/>
  <c r="BG3601" i="9" l="1"/>
  <c r="BF3602" i="9" s="1"/>
  <c r="BH3602" i="9" s="1"/>
  <c r="BK3515" i="9" s="1"/>
  <c r="BL3515" i="9"/>
  <c r="BG3602" i="9" l="1"/>
  <c r="BF3603" i="9" s="1"/>
  <c r="BH3603" i="9" s="1"/>
  <c r="BK3516" i="9" s="1"/>
  <c r="BL3516" i="9"/>
  <c r="BG3603" i="9" l="1"/>
  <c r="BF3604" i="9" s="1"/>
  <c r="BH3604" i="9" s="1"/>
  <c r="BK3517" i="9" s="1"/>
  <c r="BL3517" i="9"/>
  <c r="BG3604" i="9" l="1"/>
  <c r="BF3605" i="9" s="1"/>
  <c r="BH3605" i="9" s="1"/>
  <c r="BK3518" i="9" s="1"/>
  <c r="BL3518" i="9"/>
  <c r="BG3605" i="9" l="1"/>
  <c r="BF3606" i="9" s="1"/>
  <c r="BH3606" i="9" s="1"/>
  <c r="BK3519" i="9" s="1"/>
  <c r="BL3519" i="9"/>
  <c r="BG3606" i="9" l="1"/>
  <c r="BF3607" i="9" s="1"/>
  <c r="BH3607" i="9" s="1"/>
  <c r="BK3520" i="9" s="1"/>
  <c r="BL3520" i="9"/>
  <c r="BG3607" i="9" l="1"/>
  <c r="BF3608" i="9" s="1"/>
  <c r="BH3608" i="9" s="1"/>
  <c r="BK3521" i="9" s="1"/>
  <c r="BL3521" i="9"/>
  <c r="BG3608" i="9" l="1"/>
  <c r="BF3609" i="9" s="1"/>
  <c r="BH3609" i="9" s="1"/>
  <c r="BK3522" i="9" s="1"/>
  <c r="BL3522" i="9"/>
  <c r="BG3609" i="9" l="1"/>
  <c r="BF3610" i="9" s="1"/>
  <c r="BH3610" i="9" s="1"/>
  <c r="BK3523" i="9" s="1"/>
  <c r="BL3523" i="9"/>
  <c r="BG3610" i="9" l="1"/>
  <c r="BF3611" i="9" s="1"/>
  <c r="BH3611" i="9" s="1"/>
  <c r="BK3524" i="9" s="1"/>
  <c r="BL3524" i="9"/>
  <c r="BG3611" i="9" l="1"/>
  <c r="BF3612" i="9" s="1"/>
  <c r="BH3612" i="9" s="1"/>
  <c r="BK3525" i="9" s="1"/>
  <c r="BL3525" i="9"/>
  <c r="BG3612" i="9" l="1"/>
  <c r="BF3613" i="9" s="1"/>
  <c r="BH3613" i="9" s="1"/>
  <c r="BK3526" i="9" s="1"/>
  <c r="BL3526" i="9"/>
  <c r="BG3613" i="9" l="1"/>
  <c r="BF3614" i="9" s="1"/>
  <c r="BH3614" i="9" s="1"/>
  <c r="BK3527" i="9" s="1"/>
  <c r="BL3527" i="9"/>
  <c r="BG3614" i="9" l="1"/>
  <c r="BF3615" i="9" s="1"/>
  <c r="BH3615" i="9" s="1"/>
  <c r="BK3528" i="9" s="1"/>
  <c r="BL3528" i="9"/>
  <c r="BG3615" i="9" l="1"/>
  <c r="BF3616" i="9" s="1"/>
  <c r="BH3616" i="9" s="1"/>
  <c r="BK3529" i="9" s="1"/>
  <c r="BL3529" i="9"/>
  <c r="BG3616" i="9" l="1"/>
  <c r="BF3617" i="9" s="1"/>
  <c r="BH3617" i="9" s="1"/>
  <c r="BK3530" i="9" s="1"/>
  <c r="BL3530" i="9"/>
  <c r="BG3617" i="9" l="1"/>
  <c r="BF3618" i="9" s="1"/>
  <c r="BH3618" i="9" s="1"/>
  <c r="BK3531" i="9" s="1"/>
  <c r="BL3531" i="9"/>
  <c r="BG3618" i="9" l="1"/>
  <c r="BF3619" i="9" s="1"/>
  <c r="BH3619" i="9" s="1"/>
  <c r="BK3532" i="9" s="1"/>
  <c r="BL3532" i="9"/>
  <c r="BG3619" i="9" l="1"/>
  <c r="BF3620" i="9" s="1"/>
  <c r="BH3620" i="9" s="1"/>
  <c r="BK3533" i="9" s="1"/>
  <c r="BL3533" i="9"/>
  <c r="BG3620" i="9" l="1"/>
  <c r="BF3621" i="9" s="1"/>
  <c r="BH3621" i="9" s="1"/>
  <c r="BK3534" i="9" s="1"/>
  <c r="BL3534" i="9"/>
  <c r="BG3621" i="9" l="1"/>
  <c r="BF3622" i="9" s="1"/>
  <c r="BH3622" i="9" s="1"/>
  <c r="BK3535" i="9" s="1"/>
  <c r="BL3535" i="9"/>
  <c r="BG3622" i="9" l="1"/>
  <c r="BF3623" i="9" s="1"/>
  <c r="BH3623" i="9" s="1"/>
  <c r="BK3536" i="9" s="1"/>
  <c r="BL3536" i="9"/>
  <c r="BG3623" i="9" l="1"/>
  <c r="BF3624" i="9" s="1"/>
  <c r="BH3624" i="9" s="1"/>
  <c r="BK3537" i="9" s="1"/>
  <c r="BL3537" i="9"/>
  <c r="BG3624" i="9" l="1"/>
  <c r="BF3625" i="9" s="1"/>
  <c r="BH3625" i="9" s="1"/>
  <c r="BK3538" i="9" s="1"/>
  <c r="BL3538" i="9"/>
  <c r="BG3625" i="9" l="1"/>
  <c r="BF3626" i="9" s="1"/>
  <c r="BH3626" i="9" s="1"/>
  <c r="BK3539" i="9" s="1"/>
  <c r="BL3539" i="9"/>
  <c r="BG3626" i="9" l="1"/>
  <c r="BF3627" i="9" s="1"/>
  <c r="BH3627" i="9" s="1"/>
  <c r="BK3540" i="9" s="1"/>
  <c r="BL3540" i="9"/>
  <c r="BG3627" i="9" l="1"/>
  <c r="BF3628" i="9" s="1"/>
  <c r="BH3628" i="9" s="1"/>
  <c r="BK3541" i="9" s="1"/>
  <c r="BL3541" i="9"/>
  <c r="BG3628" i="9" l="1"/>
  <c r="BF3629" i="9" s="1"/>
  <c r="BH3629" i="9" s="1"/>
  <c r="BK3542" i="9" s="1"/>
  <c r="BL3542" i="9"/>
  <c r="BG3629" i="9" l="1"/>
  <c r="BF3630" i="9" s="1"/>
  <c r="BH3630" i="9" s="1"/>
  <c r="BK3543" i="9" s="1"/>
  <c r="BL3543" i="9"/>
  <c r="BG3630" i="9" l="1"/>
  <c r="BF3631" i="9" s="1"/>
  <c r="BH3631" i="9" s="1"/>
  <c r="BK3544" i="9" s="1"/>
  <c r="BL3544" i="9"/>
  <c r="BG3631" i="9" l="1"/>
  <c r="BF3632" i="9" s="1"/>
  <c r="BH3632" i="9" s="1"/>
  <c r="BK3545" i="9" s="1"/>
  <c r="BL3545" i="9"/>
  <c r="BG3632" i="9" l="1"/>
  <c r="BF3633" i="9" s="1"/>
  <c r="BH3633" i="9" s="1"/>
  <c r="BK3546" i="9" s="1"/>
  <c r="R53" i="1"/>
  <c r="BL3546" i="9"/>
  <c r="T53" i="1" l="1"/>
  <c r="V53" i="1" s="1"/>
  <c r="AA53" i="1" s="1"/>
  <c r="BG3633" i="9"/>
  <c r="BF3634" i="9" s="1"/>
  <c r="BH3634" i="9" s="1"/>
  <c r="BK3547" i="9" s="1"/>
  <c r="BL3547" i="9"/>
  <c r="Y53" i="1" l="1"/>
  <c r="J6" i="1" s="1"/>
  <c r="J18" i="1" s="1"/>
  <c r="AF53" i="1"/>
  <c r="BG3634" i="9"/>
  <c r="BF3635" i="9" s="1"/>
  <c r="BH3635" i="9" s="1"/>
  <c r="BK3548" i="9" s="1"/>
  <c r="BL3548" i="9"/>
  <c r="J17" i="1" l="1"/>
  <c r="J26" i="1"/>
  <c r="AJ53" i="1"/>
  <c r="AD53" i="1"/>
  <c r="AF8" i="1"/>
  <c r="BG3635" i="9"/>
  <c r="BF3636" i="9" s="1"/>
  <c r="BH3636" i="9" s="1"/>
  <c r="BK3549" i="9" s="1"/>
  <c r="BL3549" i="9"/>
  <c r="AK22" i="1" l="1"/>
  <c r="AK23" i="1"/>
  <c r="AK24" i="1"/>
  <c r="AK25" i="1"/>
  <c r="AK26" i="1"/>
  <c r="AK27" i="1"/>
  <c r="AK28" i="1"/>
  <c r="AK29" i="1"/>
  <c r="AK30" i="1"/>
  <c r="AK34" i="1"/>
  <c r="AK31" i="1"/>
  <c r="AK35" i="1"/>
  <c r="AK32" i="1"/>
  <c r="AK36" i="1"/>
  <c r="AK33" i="1"/>
  <c r="AK37" i="1"/>
  <c r="AK38" i="1"/>
  <c r="AK39" i="1"/>
  <c r="AK40" i="1"/>
  <c r="AK41" i="1"/>
  <c r="AK14" i="1"/>
  <c r="AK15" i="1"/>
  <c r="AK16" i="1"/>
  <c r="AK17" i="1"/>
  <c r="AK18" i="1"/>
  <c r="AK19" i="1"/>
  <c r="AK20" i="1"/>
  <c r="AK21" i="1"/>
  <c r="AG53" i="1"/>
  <c r="AF9" i="1"/>
  <c r="AG14" i="1"/>
  <c r="AG15" i="1"/>
  <c r="AG19" i="1"/>
  <c r="AG23" i="1"/>
  <c r="AG27" i="1"/>
  <c r="AG31" i="1"/>
  <c r="AG35" i="1"/>
  <c r="AG39" i="1"/>
  <c r="AG43" i="1"/>
  <c r="AG47" i="1"/>
  <c r="AG51" i="1"/>
  <c r="AG16" i="1"/>
  <c r="AG20" i="1"/>
  <c r="AG24" i="1"/>
  <c r="AG28" i="1"/>
  <c r="AG32" i="1"/>
  <c r="AG36" i="1"/>
  <c r="AG40" i="1"/>
  <c r="AG44" i="1"/>
  <c r="AG48" i="1"/>
  <c r="AD13" i="1"/>
  <c r="AF10" i="1" s="1"/>
  <c r="AG17" i="1"/>
  <c r="AG21" i="1"/>
  <c r="AG25" i="1"/>
  <c r="AG29" i="1"/>
  <c r="AG33" i="1"/>
  <c r="AG37" i="1"/>
  <c r="AG41" i="1"/>
  <c r="AG45" i="1"/>
  <c r="AG49" i="1"/>
  <c r="AG18" i="1"/>
  <c r="AG22" i="1"/>
  <c r="AG26" i="1"/>
  <c r="AG30" i="1"/>
  <c r="AG34" i="1"/>
  <c r="AG38" i="1"/>
  <c r="AG42" i="1"/>
  <c r="AG46" i="1"/>
  <c r="AG50" i="1"/>
  <c r="AG52" i="1"/>
  <c r="BG3636" i="9"/>
  <c r="BF3637" i="9" s="1"/>
  <c r="BH3637" i="9" s="1"/>
  <c r="BK3550" i="9" s="1"/>
  <c r="BL3550" i="9"/>
  <c r="J22" i="1" l="1"/>
  <c r="AG8" i="1"/>
  <c r="AL48" i="1"/>
  <c r="AL34" i="1"/>
  <c r="AL50" i="1"/>
  <c r="AL29" i="1"/>
  <c r="AL25" i="1"/>
  <c r="AL41" i="1"/>
  <c r="AL37" i="1"/>
  <c r="AL19" i="1"/>
  <c r="AL21" i="1"/>
  <c r="AL53" i="1"/>
  <c r="AL16" i="1"/>
  <c r="AH16" i="1"/>
  <c r="AH18" i="1"/>
  <c r="AH20" i="1"/>
  <c r="AH22" i="1"/>
  <c r="AH24" i="1"/>
  <c r="AH32" i="1"/>
  <c r="AH34" i="1"/>
  <c r="AH44" i="1"/>
  <c r="AH46" i="1"/>
  <c r="AL52" i="1"/>
  <c r="AL27" i="1"/>
  <c r="AL43" i="1"/>
  <c r="AL23" i="1"/>
  <c r="AL26" i="1"/>
  <c r="AL45" i="1"/>
  <c r="AL38" i="1"/>
  <c r="AL18" i="1"/>
  <c r="AL46" i="1"/>
  <c r="AL31" i="1"/>
  <c r="AL24" i="1"/>
  <c r="AH26" i="1"/>
  <c r="AH28" i="1"/>
  <c r="AH30" i="1"/>
  <c r="AH36" i="1"/>
  <c r="AH38" i="1"/>
  <c r="AH40" i="1"/>
  <c r="AH42" i="1"/>
  <c r="AH48" i="1"/>
  <c r="AH50" i="1"/>
  <c r="AL39" i="1"/>
  <c r="AL28" i="1"/>
  <c r="AL35" i="1"/>
  <c r="AL14" i="1"/>
  <c r="AL42" i="1"/>
  <c r="AL30" i="1"/>
  <c r="AH14" i="1"/>
  <c r="AL49" i="1"/>
  <c r="AL32" i="1"/>
  <c r="AH19" i="1"/>
  <c r="AH21" i="1"/>
  <c r="AH23" i="1"/>
  <c r="AH27" i="1"/>
  <c r="AH29" i="1"/>
  <c r="AH33" i="1"/>
  <c r="AH35" i="1"/>
  <c r="AH43" i="1"/>
  <c r="AH45" i="1"/>
  <c r="AL47" i="1"/>
  <c r="AL44" i="1"/>
  <c r="AL36" i="1"/>
  <c r="AL22" i="1"/>
  <c r="AL40" i="1"/>
  <c r="AL33" i="1"/>
  <c r="AL17" i="1"/>
  <c r="AL20" i="1"/>
  <c r="AL51" i="1"/>
  <c r="AL15" i="1"/>
  <c r="AH15" i="1"/>
  <c r="AH17" i="1"/>
  <c r="AH25" i="1"/>
  <c r="AH31" i="1"/>
  <c r="AH37" i="1"/>
  <c r="AH47" i="1"/>
  <c r="AH51" i="1"/>
  <c r="AH39" i="1"/>
  <c r="AH41" i="1"/>
  <c r="AH49" i="1"/>
  <c r="AH52" i="1"/>
  <c r="AH53" i="1"/>
  <c r="BG3637" i="9"/>
  <c r="BF3638" i="9" s="1"/>
  <c r="BH3638" i="9" s="1"/>
  <c r="BK3551" i="9" s="1"/>
  <c r="BL3551" i="9"/>
  <c r="AH8" i="1" l="1"/>
  <c r="AL8" i="1"/>
  <c r="BG3638" i="9"/>
  <c r="BF3639" i="9" s="1"/>
  <c r="BH3639" i="9" s="1"/>
  <c r="BK3552" i="9" s="1"/>
  <c r="BL3552" i="9"/>
  <c r="AM47" i="1" l="1"/>
  <c r="AL9" i="1"/>
  <c r="AM37" i="1"/>
  <c r="AM31" i="1"/>
  <c r="AN34" i="1"/>
  <c r="AN43" i="1"/>
  <c r="AN25" i="1"/>
  <c r="AN20" i="1"/>
  <c r="AN27" i="1"/>
  <c r="AN53" i="1"/>
  <c r="AM18" i="1"/>
  <c r="AM49" i="1"/>
  <c r="AN36" i="1"/>
  <c r="AM42" i="1"/>
  <c r="AM44" i="1"/>
  <c r="AM48" i="1"/>
  <c r="AN24" i="1"/>
  <c r="AM27" i="1"/>
  <c r="AM23" i="1"/>
  <c r="AM26" i="1"/>
  <c r="AN37" i="1"/>
  <c r="AN31" i="1"/>
  <c r="AN22" i="1"/>
  <c r="AM35" i="1"/>
  <c r="AM14" i="1"/>
  <c r="AN29" i="1"/>
  <c r="AM51" i="1"/>
  <c r="AJ13" i="1"/>
  <c r="AN19" i="1"/>
  <c r="AM28" i="1"/>
  <c r="AN32" i="1"/>
  <c r="AN18" i="1"/>
  <c r="AN50" i="1"/>
  <c r="AN39" i="1"/>
  <c r="AM20" i="1"/>
  <c r="AM33" i="1"/>
  <c r="AN52" i="1"/>
  <c r="AM17" i="1"/>
  <c r="AM19" i="1"/>
  <c r="AN38" i="1"/>
  <c r="AN28" i="1"/>
  <c r="AM32" i="1"/>
  <c r="AM40" i="1"/>
  <c r="AN21" i="1"/>
  <c r="AM30" i="1"/>
  <c r="AN15" i="1"/>
  <c r="AN33" i="1"/>
  <c r="AM41" i="1"/>
  <c r="AM52" i="1"/>
  <c r="AM46" i="1"/>
  <c r="AN17" i="1"/>
  <c r="AM38" i="1"/>
  <c r="AN40" i="1"/>
  <c r="AM25" i="1"/>
  <c r="AN44" i="1"/>
  <c r="AM16" i="1"/>
  <c r="AM45" i="1"/>
  <c r="AN49" i="1"/>
  <c r="AN23" i="1"/>
  <c r="AN41" i="1"/>
  <c r="AN46" i="1"/>
  <c r="AM50" i="1"/>
  <c r="AN16" i="1"/>
  <c r="AN45" i="1"/>
  <c r="AM39" i="1"/>
  <c r="AM22" i="1"/>
  <c r="AN48" i="1"/>
  <c r="AN35" i="1"/>
  <c r="AM34" i="1"/>
  <c r="AM53" i="1"/>
  <c r="AN26" i="1"/>
  <c r="AN14" i="1"/>
  <c r="AM36" i="1"/>
  <c r="AM29" i="1"/>
  <c r="AM43" i="1"/>
  <c r="AM24" i="1"/>
  <c r="AN42" i="1"/>
  <c r="AN47" i="1"/>
  <c r="AN51" i="1"/>
  <c r="AM21" i="1"/>
  <c r="AN30" i="1"/>
  <c r="AM15" i="1"/>
  <c r="BG3639" i="9"/>
  <c r="BF3640" i="9" s="1"/>
  <c r="BH3640" i="9" s="1"/>
  <c r="BK3553" i="9" s="1"/>
  <c r="BL3553" i="9"/>
  <c r="AM8" i="1" l="1"/>
  <c r="J16" i="1" s="1"/>
  <c r="AL10" i="1"/>
  <c r="J19" i="1" s="1"/>
  <c r="AN8" i="1"/>
  <c r="BG3640" i="9"/>
  <c r="BF3641" i="9" s="1"/>
  <c r="BH3641" i="9" s="1"/>
  <c r="BK3554" i="9" s="1"/>
  <c r="BL3554" i="9"/>
  <c r="J21" i="1"/>
  <c r="BG3641" i="9" l="1"/>
  <c r="BF3642" i="9" s="1"/>
  <c r="BH3642" i="9" s="1"/>
  <c r="BK3555" i="9" s="1"/>
  <c r="BL3555" i="9"/>
  <c r="BG3642" i="9" l="1"/>
  <c r="BF3643" i="9" s="1"/>
  <c r="BH3643" i="9" s="1"/>
  <c r="BK3556" i="9" s="1"/>
  <c r="BL3556" i="9"/>
  <c r="BG3643" i="9" l="1"/>
  <c r="BF3644" i="9" s="1"/>
  <c r="BH3644" i="9" s="1"/>
  <c r="BK3557" i="9" s="1"/>
  <c r="BL3557" i="9"/>
  <c r="BG3644" i="9" l="1"/>
  <c r="BF3645" i="9" s="1"/>
  <c r="BH3645" i="9" s="1"/>
  <c r="BK3558" i="9" s="1"/>
  <c r="BL3558" i="9"/>
  <c r="BG3645" i="9" l="1"/>
  <c r="BF3646" i="9" s="1"/>
  <c r="BH3646" i="9" s="1"/>
  <c r="BK3559" i="9" s="1"/>
  <c r="BL3559" i="9"/>
  <c r="BG3646" i="9" l="1"/>
  <c r="BF3647" i="9" s="1"/>
  <c r="BH3647" i="9" s="1"/>
  <c r="BK3560" i="9" s="1"/>
  <c r="BL3560" i="9"/>
  <c r="BG3647" i="9" l="1"/>
  <c r="BF3648" i="9" s="1"/>
  <c r="BH3648" i="9" s="1"/>
  <c r="BK3561" i="9" s="1"/>
  <c r="BL3561" i="9"/>
  <c r="BG3648" i="9" l="1"/>
  <c r="BF3649" i="9" s="1"/>
  <c r="BH3649" i="9" s="1"/>
  <c r="BK3562" i="9" s="1"/>
  <c r="BL3562" i="9"/>
  <c r="BG3649" i="9" l="1"/>
  <c r="BF3650" i="9" s="1"/>
  <c r="BH3650" i="9" s="1"/>
  <c r="BK3563" i="9" s="1"/>
  <c r="BL3563" i="9"/>
  <c r="BG3650" i="9" l="1"/>
  <c r="BF3651" i="9" s="1"/>
  <c r="BH3651" i="9" s="1"/>
  <c r="BK3564" i="9" s="1"/>
  <c r="BL3564" i="9"/>
  <c r="BG3651" i="9" l="1"/>
  <c r="BF3652" i="9" s="1"/>
  <c r="BH3652" i="9" s="1"/>
  <c r="BK3565" i="9" s="1"/>
  <c r="BL3565" i="9"/>
  <c r="BG3652" i="9" l="1"/>
  <c r="BF3653" i="9" s="1"/>
  <c r="BH3653" i="9" s="1"/>
  <c r="BK3566" i="9" s="1"/>
  <c r="BL3566" i="9"/>
  <c r="BG3653" i="9" l="1"/>
  <c r="BF3654" i="9" s="1"/>
  <c r="BH3654" i="9" s="1"/>
  <c r="BK3567" i="9" s="1"/>
  <c r="BL3567" i="9"/>
  <c r="BG3654" i="9" l="1"/>
  <c r="BF3655" i="9" s="1"/>
  <c r="BH3655" i="9" s="1"/>
  <c r="BK3568" i="9" s="1"/>
  <c r="BL3568" i="9"/>
  <c r="BG3655" i="9" l="1"/>
  <c r="BF3656" i="9" s="1"/>
  <c r="BH3656" i="9" s="1"/>
  <c r="BK3569" i="9" s="1"/>
  <c r="AS18" i="9"/>
  <c r="BL3569" i="9"/>
  <c r="BG3656" i="9" l="1"/>
  <c r="BF3657" i="9" s="1"/>
  <c r="BH3657" i="9" s="1"/>
  <c r="BK3570" i="9" s="1"/>
  <c r="BL3570" i="9"/>
  <c r="BG3657" i="9" l="1"/>
  <c r="BF3658" i="9" s="1"/>
  <c r="BH3658" i="9" s="1"/>
  <c r="BK3571" i="9" s="1"/>
  <c r="BL3571" i="9"/>
  <c r="BG3658" i="9" l="1"/>
  <c r="BF3659" i="9" s="1"/>
  <c r="BH3659" i="9" s="1"/>
  <c r="BK3572" i="9" s="1"/>
  <c r="BL3572" i="9"/>
  <c r="BG3659" i="9" l="1"/>
  <c r="BF3660" i="9" s="1"/>
  <c r="BH3660" i="9" s="1"/>
  <c r="BK3573" i="9" s="1"/>
  <c r="BL3573" i="9"/>
  <c r="BG3660" i="9" l="1"/>
  <c r="BF3661" i="9" s="1"/>
  <c r="BH3661" i="9" s="1"/>
  <c r="BK3574" i="9" s="1"/>
  <c r="BL3574" i="9"/>
  <c r="BG3661" i="9" l="1"/>
  <c r="BF3662" i="9" s="1"/>
  <c r="BH3662" i="9" s="1"/>
  <c r="BK3575" i="9" s="1"/>
  <c r="BL3575" i="9"/>
  <c r="BG3662" i="9" l="1"/>
  <c r="BF3663" i="9" s="1"/>
  <c r="BH3663" i="9" s="1"/>
  <c r="BK3576" i="9" s="1"/>
  <c r="BL3576" i="9"/>
  <c r="BG3663" i="9" l="1"/>
  <c r="BF3664" i="9" s="1"/>
  <c r="BH3664" i="9" s="1"/>
  <c r="BK3577" i="9" s="1"/>
  <c r="BL3577" i="9"/>
  <c r="BG3664" i="9" l="1"/>
  <c r="BF3665" i="9" s="1"/>
  <c r="BH3665" i="9" s="1"/>
  <c r="BK3578" i="9" s="1"/>
  <c r="BL3578" i="9"/>
  <c r="BG3665" i="9" l="1"/>
  <c r="BF3666" i="9" s="1"/>
  <c r="BH3666" i="9" s="1"/>
  <c r="BK3579" i="9" s="1"/>
  <c r="BL3579" i="9"/>
  <c r="BG3666" i="9" l="1"/>
  <c r="BF3667" i="9" s="1"/>
  <c r="BH3667" i="9" s="1"/>
  <c r="BK3580" i="9" s="1"/>
  <c r="BL3580" i="9"/>
  <c r="BG3667" i="9" l="1"/>
  <c r="BF3668" i="9" s="1"/>
  <c r="BH3668" i="9" s="1"/>
  <c r="BK3581" i="9" s="1"/>
  <c r="BL3581" i="9"/>
  <c r="BG3668" i="9" l="1"/>
  <c r="BF3669" i="9" s="1"/>
  <c r="BH3669" i="9" s="1"/>
  <c r="BK3582" i="9" s="1"/>
  <c r="BL3582" i="9"/>
  <c r="BG3669" i="9" l="1"/>
  <c r="BF3670" i="9" s="1"/>
  <c r="BH3670" i="9" s="1"/>
  <c r="BK3583" i="9" s="1"/>
  <c r="BL3583" i="9"/>
  <c r="BG3670" i="9" l="1"/>
  <c r="BF3671" i="9" s="1"/>
  <c r="BH3671" i="9" s="1"/>
  <c r="BK3584" i="9" s="1"/>
  <c r="BL3584" i="9"/>
  <c r="BG3671" i="9" l="1"/>
  <c r="BF3672" i="9" s="1"/>
  <c r="BH3672" i="9" s="1"/>
  <c r="BK3585" i="9" s="1"/>
  <c r="BL3585" i="9"/>
  <c r="BG3672" i="9" l="1"/>
  <c r="BF3673" i="9" s="1"/>
  <c r="BH3673" i="9" s="1"/>
  <c r="BK3586" i="9" s="1"/>
  <c r="BL3586" i="9"/>
  <c r="BG3673" i="9" l="1"/>
  <c r="BF3674" i="9" s="1"/>
  <c r="BH3674" i="9" s="1"/>
  <c r="BK3587" i="9" s="1"/>
  <c r="BL3587" i="9"/>
  <c r="BG3674" i="9" l="1"/>
  <c r="BF3675" i="9" s="1"/>
  <c r="BH3675" i="9" s="1"/>
  <c r="BK3588" i="9" s="1"/>
  <c r="BL3588" i="9"/>
  <c r="BG3675" i="9" l="1"/>
  <c r="BF3676" i="9" s="1"/>
  <c r="BH3676" i="9" s="1"/>
  <c r="BK3589" i="9" s="1"/>
  <c r="BL3589" i="9"/>
  <c r="BG3676" i="9" l="1"/>
  <c r="BF3677" i="9" s="1"/>
  <c r="BH3677" i="9" s="1"/>
  <c r="BK3590" i="9" s="1"/>
  <c r="BL3590" i="9"/>
  <c r="BG3677" i="9" l="1"/>
  <c r="BF3678" i="9" s="1"/>
  <c r="BH3678" i="9" s="1"/>
  <c r="BK3591" i="9" s="1"/>
  <c r="BL3591" i="9"/>
  <c r="BG3678" i="9" l="1"/>
  <c r="BF3679" i="9" s="1"/>
  <c r="BH3679" i="9" s="1"/>
  <c r="BK3592" i="9" s="1"/>
  <c r="BL3592" i="9"/>
  <c r="BG3679" i="9" l="1"/>
  <c r="BF3680" i="9" s="1"/>
  <c r="BH3680" i="9" s="1"/>
  <c r="BK3593" i="9" s="1"/>
  <c r="BL3593" i="9"/>
  <c r="BG3680" i="9" l="1"/>
  <c r="BF3681" i="9" s="1"/>
  <c r="BH3681" i="9" s="1"/>
  <c r="BK3594" i="9" s="1"/>
  <c r="BL3594" i="9"/>
  <c r="BG3681" i="9" l="1"/>
  <c r="BF3682" i="9" s="1"/>
  <c r="BH3682" i="9" s="1"/>
  <c r="BK3595" i="9" s="1"/>
  <c r="BL3595" i="9"/>
  <c r="BG3682" i="9" l="1"/>
  <c r="BF3683" i="9" s="1"/>
  <c r="BH3683" i="9" s="1"/>
  <c r="BK3596" i="9" s="1"/>
  <c r="BL3596" i="9"/>
  <c r="BG3683" i="9" l="1"/>
  <c r="BF3684" i="9" s="1"/>
  <c r="BH3684" i="9" s="1"/>
  <c r="BK3597" i="9" s="1"/>
  <c r="BL3597" i="9"/>
  <c r="BG3684" i="9" l="1"/>
  <c r="BF3685" i="9" s="1"/>
  <c r="BH3685" i="9" s="1"/>
  <c r="BK3598" i="9" s="1"/>
  <c r="BL3598" i="9"/>
  <c r="BG3685" i="9" l="1"/>
  <c r="BF3686" i="9" s="1"/>
  <c r="BH3686" i="9" s="1"/>
  <c r="BK3599" i="9" s="1"/>
  <c r="BL3599" i="9"/>
  <c r="BG3686" i="9" l="1"/>
  <c r="BF3687" i="9" s="1"/>
  <c r="BH3687" i="9" s="1"/>
  <c r="BK3600" i="9" s="1"/>
  <c r="BL3600" i="9"/>
  <c r="BG3687" i="9" l="1"/>
  <c r="BF3688" i="9" s="1"/>
  <c r="BH3688" i="9" s="1"/>
  <c r="BK3601" i="9" s="1"/>
  <c r="BL3601" i="9"/>
  <c r="BG3688" i="9" l="1"/>
  <c r="BF3689" i="9" s="1"/>
  <c r="BH3689" i="9" s="1"/>
  <c r="BK3602" i="9" s="1"/>
  <c r="BL3602" i="9"/>
  <c r="BG3689" i="9" l="1"/>
  <c r="BF3690" i="9" s="1"/>
  <c r="BH3690" i="9" s="1"/>
  <c r="BK3603" i="9" s="1"/>
  <c r="BL3603" i="9"/>
  <c r="BG3690" i="9" l="1"/>
  <c r="BF3691" i="9" s="1"/>
  <c r="BH3691" i="9" s="1"/>
  <c r="BK3604" i="9" s="1"/>
  <c r="BL3604" i="9"/>
  <c r="BG3691" i="9" l="1"/>
  <c r="BF3692" i="9" s="1"/>
  <c r="BH3692" i="9" s="1"/>
  <c r="BK3605" i="9" s="1"/>
  <c r="BL3605" i="9"/>
  <c r="BG3692" i="9" l="1"/>
  <c r="BF3693" i="9" s="1"/>
  <c r="BH3693" i="9" s="1"/>
  <c r="BK3606" i="9" s="1"/>
  <c r="BL3606" i="9"/>
  <c r="BG3693" i="9" l="1"/>
  <c r="BF3694" i="9" s="1"/>
  <c r="BH3694" i="9" s="1"/>
  <c r="BK3607" i="9" s="1"/>
  <c r="BL3607" i="9"/>
  <c r="BG3694" i="9" l="1"/>
  <c r="BF3695" i="9" s="1"/>
  <c r="BH3695" i="9" s="1"/>
  <c r="BK3608" i="9" s="1"/>
  <c r="BL3608" i="9"/>
  <c r="BG3695" i="9" l="1"/>
  <c r="BF3696" i="9" s="1"/>
  <c r="BH3696" i="9" s="1"/>
  <c r="BK3609" i="9" s="1"/>
  <c r="BL3609" i="9"/>
  <c r="BG3696" i="9" l="1"/>
  <c r="BF3697" i="9" s="1"/>
  <c r="BH3697" i="9" s="1"/>
  <c r="BK3610" i="9" s="1"/>
  <c r="BL3610" i="9"/>
  <c r="BG3697" i="9" l="1"/>
  <c r="BF3698" i="9" s="1"/>
  <c r="BH3698" i="9" s="1"/>
  <c r="BK3611" i="9" s="1"/>
  <c r="BL3611" i="9"/>
  <c r="BG3698" i="9" l="1"/>
  <c r="BF3699" i="9" s="1"/>
  <c r="BH3699" i="9" s="1"/>
  <c r="BK3612" i="9" s="1"/>
  <c r="BL3612" i="9"/>
  <c r="BG3699" i="9" l="1"/>
  <c r="BF3700" i="9" s="1"/>
  <c r="BH3700" i="9" s="1"/>
  <c r="BK3613" i="9" s="1"/>
  <c r="BL3613" i="9"/>
  <c r="BG3700" i="9" l="1"/>
  <c r="BF3701" i="9" s="1"/>
  <c r="BH3701" i="9" s="1"/>
  <c r="BK3614" i="9" s="1"/>
  <c r="BL3614" i="9"/>
  <c r="BG3701" i="9" l="1"/>
  <c r="BF3702" i="9" s="1"/>
  <c r="BH3702" i="9" s="1"/>
  <c r="BK3615" i="9" s="1"/>
  <c r="BL3615" i="9"/>
  <c r="BG3702" i="9" l="1"/>
  <c r="BF3703" i="9" s="1"/>
  <c r="BH3703" i="9" s="1"/>
  <c r="BK3616" i="9" s="1"/>
  <c r="BL3616" i="9"/>
  <c r="BG3703" i="9" l="1"/>
  <c r="BF3704" i="9" s="1"/>
  <c r="BH3704" i="9" s="1"/>
  <c r="BK3617" i="9" s="1"/>
  <c r="BL3617" i="9"/>
  <c r="BG3704" i="9" l="1"/>
  <c r="BF3705" i="9" s="1"/>
  <c r="BH3705" i="9" s="1"/>
  <c r="BK3618" i="9" s="1"/>
  <c r="BL3618" i="9"/>
  <c r="BG3705" i="9" l="1"/>
  <c r="BF3706" i="9" s="1"/>
  <c r="BH3706" i="9" s="1"/>
  <c r="BK3619" i="9" s="1"/>
  <c r="BL3619" i="9"/>
  <c r="BG3706" i="9" l="1"/>
  <c r="BF3707" i="9" s="1"/>
  <c r="BH3707" i="9" s="1"/>
  <c r="BK3620" i="9" s="1"/>
  <c r="BL3620" i="9"/>
  <c r="BG3707" i="9" l="1"/>
  <c r="BF3708" i="9" s="1"/>
  <c r="BH3708" i="9" s="1"/>
  <c r="BK3621" i="9" s="1"/>
  <c r="BL3621" i="9"/>
  <c r="BG3708" i="9" l="1"/>
  <c r="BF3709" i="9" s="1"/>
  <c r="BH3709" i="9" s="1"/>
  <c r="BK3622" i="9" s="1"/>
  <c r="BL3622" i="9"/>
  <c r="BG3709" i="9" l="1"/>
  <c r="BF3710" i="9" s="1"/>
  <c r="BH3710" i="9" s="1"/>
  <c r="BK3623" i="9" s="1"/>
  <c r="BL3623" i="9"/>
  <c r="BG3710" i="9" l="1"/>
  <c r="BF3711" i="9" s="1"/>
  <c r="BH3711" i="9" s="1"/>
  <c r="BK3624" i="9" s="1"/>
  <c r="BL3624" i="9"/>
  <c r="BG3711" i="9" l="1"/>
  <c r="BF3712" i="9" s="1"/>
  <c r="BH3712" i="9" s="1"/>
  <c r="BK3625" i="9" s="1"/>
  <c r="BL3625" i="9"/>
  <c r="BG3712" i="9" l="1"/>
  <c r="BF3713" i="9" s="1"/>
  <c r="BH3713" i="9" s="1"/>
  <c r="BK3626" i="9" s="1"/>
  <c r="BL3626" i="9"/>
  <c r="BG3713" i="9" l="1"/>
  <c r="BF3714" i="9" s="1"/>
  <c r="BH3714" i="9" s="1"/>
  <c r="BK3627" i="9" s="1"/>
  <c r="BL3627" i="9"/>
  <c r="BG3714" i="9" l="1"/>
  <c r="BF3715" i="9" s="1"/>
  <c r="BH3715" i="9" s="1"/>
  <c r="BK3628" i="9" s="1"/>
  <c r="BL3628" i="9"/>
  <c r="BG3715" i="9" l="1"/>
  <c r="BF3716" i="9" s="1"/>
  <c r="BH3716" i="9" s="1"/>
  <c r="BK3629" i="9" s="1"/>
  <c r="BL3629" i="9"/>
  <c r="BG3716" i="9" l="1"/>
  <c r="BF3717" i="9" s="1"/>
  <c r="BH3717" i="9" s="1"/>
  <c r="BK3630" i="9" s="1"/>
  <c r="BL3630" i="9"/>
  <c r="BG3717" i="9" l="1"/>
  <c r="BF3718" i="9" s="1"/>
  <c r="BH3718" i="9" s="1"/>
  <c r="BK3631" i="9" s="1"/>
  <c r="BL3631" i="9"/>
  <c r="BG3718" i="9" l="1"/>
  <c r="BF3719" i="9" s="1"/>
  <c r="BH3719" i="9" s="1"/>
  <c r="BK3632" i="9" s="1"/>
  <c r="BL3632" i="9"/>
  <c r="BG3719" i="9" l="1"/>
  <c r="BF3720" i="9" s="1"/>
  <c r="BH3720" i="9" s="1"/>
  <c r="BK3633" i="9" s="1"/>
  <c r="BL3633" i="9"/>
  <c r="BG3720" i="9" l="1"/>
  <c r="BF3721" i="9" s="1"/>
  <c r="BH3721" i="9" s="1"/>
  <c r="BK3634" i="9" s="1"/>
  <c r="BL3634" i="9"/>
  <c r="BG3721" i="9" l="1"/>
  <c r="BF3722" i="9" s="1"/>
  <c r="BH3722" i="9" s="1"/>
  <c r="BK3635" i="9" s="1"/>
  <c r="BL3635" i="9"/>
  <c r="BG3722" i="9" l="1"/>
  <c r="BF3723" i="9" s="1"/>
  <c r="BH3723" i="9" s="1"/>
  <c r="BK3636" i="9" s="1"/>
  <c r="BL3636" i="9"/>
  <c r="BG3723" i="9" l="1"/>
  <c r="BF3724" i="9" s="1"/>
  <c r="BH3724" i="9" s="1"/>
  <c r="BK3637" i="9" s="1"/>
  <c r="BL3637" i="9"/>
  <c r="BG3724" i="9" l="1"/>
  <c r="BF3725" i="9" s="1"/>
  <c r="BH3725" i="9" s="1"/>
  <c r="BK3638" i="9" s="1"/>
  <c r="BL3638" i="9"/>
  <c r="BG3725" i="9" l="1"/>
  <c r="BF3726" i="9" s="1"/>
  <c r="BH3726" i="9" s="1"/>
  <c r="BK3639" i="9" s="1"/>
  <c r="BL3639" i="9"/>
  <c r="BG3726" i="9" l="1"/>
  <c r="BF3727" i="9" s="1"/>
  <c r="BH3727" i="9" s="1"/>
  <c r="BK3640" i="9" s="1"/>
  <c r="BL3640" i="9"/>
  <c r="BG3727" i="9" l="1"/>
  <c r="BF3728" i="9" s="1"/>
  <c r="BH3728" i="9" s="1"/>
  <c r="BK3641" i="9" s="1"/>
  <c r="BL3641" i="9"/>
  <c r="BG3728" i="9" l="1"/>
  <c r="BF3729" i="9" s="1"/>
  <c r="BH3729" i="9" s="1"/>
  <c r="BK3642" i="9" s="1"/>
  <c r="BL3642" i="9"/>
  <c r="BG3729" i="9" l="1"/>
  <c r="BF3730" i="9" s="1"/>
  <c r="BH3730" i="9" s="1"/>
  <c r="BK3643" i="9" s="1"/>
  <c r="BL3643" i="9"/>
  <c r="BG3730" i="9" l="1"/>
  <c r="BF3731" i="9" s="1"/>
  <c r="BH3731" i="9" s="1"/>
  <c r="BK3644" i="9" s="1"/>
  <c r="BL3644" i="9"/>
  <c r="BG3731" i="9" l="1"/>
  <c r="BF3732" i="9" s="1"/>
  <c r="BH3732" i="9" s="1"/>
  <c r="BK3645" i="9" s="1"/>
  <c r="BL3645" i="9"/>
  <c r="BG3732" i="9" l="1"/>
  <c r="BF3733" i="9" s="1"/>
  <c r="BH3733" i="9" s="1"/>
  <c r="BK3646" i="9" s="1"/>
  <c r="BL3646" i="9"/>
  <c r="BG3733" i="9" l="1"/>
  <c r="BF3734" i="9" s="1"/>
  <c r="BH3734" i="9" s="1"/>
  <c r="BK3647" i="9" s="1"/>
  <c r="BL3647" i="9"/>
  <c r="BG3734" i="9" l="1"/>
  <c r="BF3735" i="9" s="1"/>
  <c r="BH3735" i="9" s="1"/>
  <c r="BK3648" i="9" s="1"/>
  <c r="BL3648" i="9"/>
  <c r="BG3735" i="9" l="1"/>
  <c r="BF3736" i="9" s="1"/>
  <c r="BH3736" i="9" s="1"/>
  <c r="BK3649" i="9" s="1"/>
  <c r="BL3649" i="9"/>
  <c r="BG3736" i="9" l="1"/>
  <c r="BF3737" i="9" s="1"/>
  <c r="BH3737" i="9" s="1"/>
  <c r="BK3650" i="9" s="1"/>
  <c r="BL3650" i="9"/>
  <c r="BG3737" i="9" l="1"/>
  <c r="BF3738" i="9" s="1"/>
  <c r="BH3738" i="9" s="1"/>
  <c r="BK3651" i="9" s="1"/>
  <c r="BL3651" i="9"/>
  <c r="BG3738" i="9" l="1"/>
  <c r="BF3739" i="9" s="1"/>
  <c r="BH3739" i="9" s="1"/>
  <c r="BK3652" i="9" s="1"/>
  <c r="BL3652" i="9"/>
  <c r="BG3739" i="9" l="1"/>
  <c r="BF3740" i="9" s="1"/>
  <c r="BH3740" i="9" s="1"/>
  <c r="BK3653" i="9" s="1"/>
  <c r="BL3653" i="9"/>
  <c r="BG3740" i="9" l="1"/>
  <c r="BF3741" i="9" s="1"/>
  <c r="BH3741" i="9" s="1"/>
  <c r="BK3654" i="9" s="1"/>
  <c r="BL3654" i="9"/>
  <c r="BG3741" i="9" l="1"/>
  <c r="BF3742" i="9" s="1"/>
  <c r="BH3742" i="9" s="1"/>
  <c r="BK3655" i="9" s="1"/>
  <c r="BL3655" i="9"/>
  <c r="BG3742" i="9" l="1"/>
  <c r="BF3743" i="9" s="1"/>
  <c r="BH3743" i="9" s="1"/>
  <c r="BK3656" i="9" s="1"/>
  <c r="BL3656" i="9"/>
  <c r="BG3743" i="9" l="1"/>
  <c r="BF3744" i="9" s="1"/>
  <c r="BH3744" i="9" s="1"/>
  <c r="BK3657" i="9" s="1"/>
  <c r="BL3657" i="9"/>
  <c r="BG3744" i="9" l="1"/>
  <c r="BF3745" i="9" s="1"/>
  <c r="BH3745" i="9" s="1"/>
  <c r="BK3658" i="9" s="1"/>
  <c r="BL3658" i="9"/>
  <c r="BG3745" i="9" l="1"/>
  <c r="BF3746" i="9" s="1"/>
  <c r="BH3746" i="9" s="1"/>
  <c r="BK3659" i="9" s="1"/>
  <c r="BL3659" i="9"/>
  <c r="BG3746" i="9" l="1"/>
  <c r="BF3747" i="9" s="1"/>
  <c r="BH3747" i="9" s="1"/>
  <c r="BK3660" i="9" s="1"/>
  <c r="BL3660" i="9"/>
  <c r="BG3747" i="9" l="1"/>
  <c r="BF3748" i="9" s="1"/>
  <c r="BH3748" i="9" s="1"/>
  <c r="BK3661" i="9" s="1"/>
  <c r="BL3661" i="9"/>
  <c r="BG3748" i="9" l="1"/>
  <c r="BF3749" i="9" s="1"/>
  <c r="BH3749" i="9" s="1"/>
  <c r="BK3662" i="9" s="1"/>
  <c r="BL3662" i="9"/>
  <c r="BG3749" i="9" l="1"/>
  <c r="BF3750" i="9" s="1"/>
  <c r="BH3750" i="9" s="1"/>
  <c r="BK3663" i="9" s="1"/>
  <c r="BL3663" i="9"/>
  <c r="BG3750" i="9" l="1"/>
  <c r="BF3751" i="9" s="1"/>
  <c r="BH3751" i="9" s="1"/>
  <c r="BK3664" i="9" s="1"/>
  <c r="BL3664" i="9"/>
  <c r="BG3751" i="9" l="1"/>
  <c r="BF3752" i="9" s="1"/>
  <c r="BH3752" i="9" s="1"/>
  <c r="BK3665" i="9" s="1"/>
  <c r="BL3665" i="9"/>
  <c r="BG3752" i="9" l="1"/>
  <c r="BF3753" i="9" s="1"/>
  <c r="BH3753" i="9" s="1"/>
  <c r="BK3666" i="9" s="1"/>
  <c r="BL3666" i="9"/>
  <c r="BG3753" i="9" l="1"/>
  <c r="BF3754" i="9" s="1"/>
  <c r="BH3754" i="9" s="1"/>
  <c r="BK3667" i="9" s="1"/>
  <c r="BL3667" i="9"/>
  <c r="BG3754" i="9" l="1"/>
  <c r="BF3755" i="9" s="1"/>
  <c r="BH3755" i="9" s="1"/>
  <c r="BK3668" i="9" s="1"/>
  <c r="BL3668" i="9"/>
  <c r="BG3755" i="9" l="1"/>
  <c r="BF3756" i="9" s="1"/>
  <c r="BH3756" i="9" s="1"/>
  <c r="BK3669" i="9" s="1"/>
  <c r="BL3669" i="9"/>
  <c r="BG3756" i="9" l="1"/>
  <c r="BF3757" i="9" s="1"/>
  <c r="BH3757" i="9" s="1"/>
  <c r="BK3670" i="9" s="1"/>
  <c r="BL3670" i="9"/>
  <c r="BG3757" i="9" l="1"/>
  <c r="BF3758" i="9" s="1"/>
  <c r="BH3758" i="9" s="1"/>
  <c r="BK3671" i="9" s="1"/>
  <c r="BL3671" i="9"/>
  <c r="BG3758" i="9" l="1"/>
  <c r="BF3759" i="9" s="1"/>
  <c r="BH3759" i="9" s="1"/>
  <c r="BK3672" i="9" s="1"/>
  <c r="BL3672" i="9"/>
  <c r="BG3759" i="9" l="1"/>
  <c r="BF3760" i="9" s="1"/>
  <c r="BH3760" i="9" s="1"/>
  <c r="BK3673" i="9" s="1"/>
  <c r="BL3673" i="9"/>
  <c r="BG3760" i="9" l="1"/>
  <c r="BF3761" i="9" s="1"/>
  <c r="BH3761" i="9" s="1"/>
  <c r="BK3674" i="9" s="1"/>
  <c r="BL3674" i="9"/>
  <c r="BG3761" i="9" l="1"/>
  <c r="BF3762" i="9" s="1"/>
  <c r="BH3762" i="9" s="1"/>
  <c r="BK3675" i="9" s="1"/>
  <c r="BL3675" i="9"/>
  <c r="BG3762" i="9" l="1"/>
  <c r="BF3763" i="9" s="1"/>
  <c r="BH3763" i="9" s="1"/>
  <c r="BK3676" i="9" s="1"/>
  <c r="BL3676" i="9"/>
  <c r="BG3763" i="9" l="1"/>
  <c r="BF3764" i="9" s="1"/>
  <c r="BH3764" i="9" s="1"/>
  <c r="BK3677" i="9" s="1"/>
  <c r="BL3677" i="9"/>
  <c r="BG3764" i="9" l="1"/>
  <c r="BF3765" i="9" s="1"/>
  <c r="BH3765" i="9" s="1"/>
  <c r="BK3678" i="9" s="1"/>
  <c r="BL3678" i="9"/>
  <c r="BG3765" i="9" l="1"/>
  <c r="BF3766" i="9" s="1"/>
  <c r="BH3766" i="9" s="1"/>
  <c r="BK3679" i="9" s="1"/>
  <c r="BL3679" i="9"/>
  <c r="BG3766" i="9" l="1"/>
  <c r="BF3767" i="9" s="1"/>
  <c r="BH3767" i="9" s="1"/>
  <c r="BK3680" i="9" s="1"/>
  <c r="BL3680" i="9"/>
  <c r="BG3767" i="9" l="1"/>
  <c r="BF3768" i="9" s="1"/>
  <c r="BH3768" i="9" s="1"/>
  <c r="BK3681" i="9" s="1"/>
  <c r="BL3681" i="9"/>
  <c r="BG3768" i="9" l="1"/>
  <c r="BF3769" i="9" s="1"/>
  <c r="BH3769" i="9" s="1"/>
  <c r="BK3682" i="9" s="1"/>
  <c r="BL3682" i="9"/>
  <c r="BG3769" i="9" l="1"/>
  <c r="BF3770" i="9" s="1"/>
  <c r="BH3770" i="9" s="1"/>
  <c r="BK3683" i="9" s="1"/>
  <c r="BL3683" i="9"/>
  <c r="BG3770" i="9" l="1"/>
  <c r="BF3771" i="9" s="1"/>
  <c r="BH3771" i="9" s="1"/>
  <c r="BK3684" i="9" s="1"/>
  <c r="BL3684" i="9"/>
  <c r="BG3771" i="9" l="1"/>
  <c r="BF3772" i="9" s="1"/>
  <c r="BH3772" i="9" s="1"/>
  <c r="BK3685" i="9" s="1"/>
  <c r="BL3685" i="9"/>
  <c r="BG3772" i="9" l="1"/>
  <c r="BF3773" i="9" s="1"/>
  <c r="BH3773" i="9" s="1"/>
  <c r="BK3686" i="9" s="1"/>
  <c r="BL3686" i="9"/>
  <c r="BG3773" i="9" l="1"/>
  <c r="BF3774" i="9" s="1"/>
  <c r="BH3774" i="9" s="1"/>
  <c r="BK3687" i="9" s="1"/>
  <c r="BL3687" i="9"/>
  <c r="BG3774" i="9" l="1"/>
  <c r="BF3775" i="9" s="1"/>
  <c r="BH3775" i="9" s="1"/>
  <c r="BK3688" i="9" s="1"/>
  <c r="BL3688" i="9"/>
  <c r="BG3775" i="9" l="1"/>
  <c r="BF3776" i="9" s="1"/>
  <c r="BH3776" i="9" s="1"/>
  <c r="BK3689" i="9" s="1"/>
  <c r="BL3689" i="9"/>
  <c r="BG3776" i="9" l="1"/>
  <c r="BF3777" i="9" s="1"/>
  <c r="BH3777" i="9" s="1"/>
  <c r="BK3690" i="9" s="1"/>
  <c r="BL3690" i="9"/>
  <c r="BG3777" i="9" l="1"/>
  <c r="BF3778" i="9" s="1"/>
  <c r="BH3778" i="9" s="1"/>
  <c r="BK3691" i="9" s="1"/>
  <c r="BL3691" i="9"/>
  <c r="BG3778" i="9" l="1"/>
  <c r="BF3779" i="9" s="1"/>
  <c r="BH3779" i="9" s="1"/>
  <c r="BK3692" i="9" s="1"/>
  <c r="BL3692" i="9"/>
  <c r="BG3779" i="9" l="1"/>
  <c r="BF3780" i="9" s="1"/>
  <c r="BH3780" i="9" s="1"/>
  <c r="BK3693" i="9" s="1"/>
  <c r="BL3693" i="9"/>
  <c r="BG3780" i="9" l="1"/>
  <c r="BF3781" i="9" s="1"/>
  <c r="BH3781" i="9" s="1"/>
  <c r="BK3694" i="9" s="1"/>
  <c r="BL3694" i="9"/>
  <c r="BG3781" i="9" l="1"/>
  <c r="BF3782" i="9" s="1"/>
  <c r="BH3782" i="9" s="1"/>
  <c r="BK3695" i="9" s="1"/>
  <c r="BL3695" i="9"/>
  <c r="BG3782" i="9" l="1"/>
  <c r="BF3783" i="9" s="1"/>
  <c r="BH3783" i="9" s="1"/>
  <c r="BK3696" i="9" s="1"/>
  <c r="BL3696" i="9"/>
  <c r="BG3783" i="9" l="1"/>
  <c r="BF3784" i="9" s="1"/>
  <c r="BH3784" i="9" s="1"/>
  <c r="BK3697" i="9" s="1"/>
  <c r="BL3697" i="9"/>
  <c r="BG3784" i="9" l="1"/>
  <c r="BF3785" i="9" s="1"/>
  <c r="BH3785" i="9" s="1"/>
  <c r="BK3698" i="9" s="1"/>
  <c r="BL3698" i="9"/>
  <c r="BG3785" i="9" l="1"/>
  <c r="BF3786" i="9" s="1"/>
  <c r="BH3786" i="9" s="1"/>
  <c r="BK3699" i="9" s="1"/>
  <c r="BL3699" i="9"/>
  <c r="BG3786" i="9" l="1"/>
  <c r="BF3787" i="9" s="1"/>
  <c r="BH3787" i="9" s="1"/>
  <c r="BK3700" i="9" s="1"/>
  <c r="BL3700" i="9"/>
  <c r="BG3787" i="9" l="1"/>
  <c r="BF3788" i="9" s="1"/>
  <c r="BH3788" i="9" s="1"/>
  <c r="BK3701" i="9" s="1"/>
  <c r="BL3701" i="9"/>
  <c r="BG3788" i="9" l="1"/>
  <c r="BF3789" i="9" s="1"/>
  <c r="BH3789" i="9" s="1"/>
  <c r="BK3702" i="9" s="1"/>
  <c r="BL3702" i="9"/>
  <c r="BG3789" i="9" l="1"/>
  <c r="BF3790" i="9" s="1"/>
  <c r="BH3790" i="9" s="1"/>
  <c r="BK3703" i="9" s="1"/>
  <c r="BL3703" i="9"/>
  <c r="BG3790" i="9" l="1"/>
  <c r="BF3791" i="9" s="1"/>
  <c r="BH3791" i="9" s="1"/>
  <c r="BK3704" i="9" s="1"/>
  <c r="BL3704" i="9"/>
  <c r="BG3791" i="9" l="1"/>
  <c r="BF3792" i="9" s="1"/>
  <c r="BH3792" i="9" s="1"/>
  <c r="BK3705" i="9" s="1"/>
  <c r="BL3705" i="9"/>
  <c r="BG3792" i="9" l="1"/>
  <c r="BF3793" i="9" s="1"/>
  <c r="BH3793" i="9" s="1"/>
  <c r="BK3706" i="9" s="1"/>
  <c r="BL3706" i="9"/>
  <c r="BG3793" i="9" l="1"/>
  <c r="BF3794" i="9" s="1"/>
  <c r="BH3794" i="9" s="1"/>
  <c r="BK3707" i="9" s="1"/>
  <c r="BL3707" i="9"/>
  <c r="BG3794" i="9" l="1"/>
  <c r="BF3795" i="9" s="1"/>
  <c r="BH3795" i="9" s="1"/>
  <c r="BK3708" i="9" s="1"/>
  <c r="BL3708" i="9"/>
  <c r="BG3795" i="9" l="1"/>
  <c r="BF3796" i="9" s="1"/>
  <c r="BH3796" i="9" s="1"/>
  <c r="BK3709" i="9" s="1"/>
  <c r="BL3709" i="9"/>
  <c r="BG3796" i="9" l="1"/>
  <c r="BF3797" i="9" s="1"/>
  <c r="BH3797" i="9" s="1"/>
  <c r="BK3710" i="9" s="1"/>
  <c r="BL3710" i="9"/>
  <c r="BG3797" i="9" l="1"/>
  <c r="BF3798" i="9" s="1"/>
  <c r="BH3798" i="9" s="1"/>
  <c r="BK3711" i="9" s="1"/>
  <c r="BL3711" i="9"/>
  <c r="BG3798" i="9" l="1"/>
  <c r="BF3799" i="9" s="1"/>
  <c r="BH3799" i="9" s="1"/>
  <c r="BK3712" i="9" s="1"/>
  <c r="BL3712" i="9"/>
  <c r="BG3799" i="9" l="1"/>
  <c r="BF3800" i="9" s="1"/>
  <c r="BH3800" i="9" s="1"/>
  <c r="BK3713" i="9" s="1"/>
  <c r="BL3713" i="9"/>
  <c r="BG3800" i="9" l="1"/>
  <c r="BF3801" i="9" s="1"/>
  <c r="BH3801" i="9" s="1"/>
  <c r="BK3714" i="9" l="1"/>
  <c r="BG3801" i="9"/>
  <c r="BF3802" i="9" s="1"/>
  <c r="BH3802" i="9" s="1"/>
  <c r="BK3715" i="9" s="1"/>
  <c r="BL3715" i="9"/>
  <c r="BL3714" i="9"/>
  <c r="BG3802" i="9" l="1"/>
  <c r="BF3803" i="9" s="1"/>
  <c r="BH3803" i="9" s="1"/>
  <c r="BK3716" i="9" s="1"/>
  <c r="BL3716" i="9"/>
  <c r="BG3803" i="9" l="1"/>
  <c r="BF3804" i="9" s="1"/>
  <c r="BH3804" i="9" s="1"/>
  <c r="BK3717" i="9" s="1"/>
  <c r="BL3717" i="9"/>
  <c r="BG3804" i="9" l="1"/>
  <c r="BF3805" i="9" s="1"/>
  <c r="BH3805" i="9" s="1"/>
  <c r="BK3718" i="9" s="1"/>
  <c r="BL3718" i="9"/>
  <c r="BG3805" i="9" l="1"/>
  <c r="BF3806" i="9" s="1"/>
  <c r="BH3806" i="9" s="1"/>
  <c r="BK3719" i="9" s="1"/>
  <c r="BL3719" i="9"/>
  <c r="BG3806" i="9" l="1"/>
  <c r="BF3807" i="9" s="1"/>
  <c r="BH3807" i="9" s="1"/>
  <c r="BK3720" i="9" s="1"/>
  <c r="BL3720" i="9"/>
  <c r="BG3807" i="9" l="1"/>
  <c r="BF3808" i="9" s="1"/>
  <c r="BH3808" i="9" s="1"/>
  <c r="BK3721" i="9" s="1"/>
  <c r="BL3721" i="9"/>
  <c r="BG3808" i="9" l="1"/>
  <c r="BF3809" i="9" s="1"/>
  <c r="BH3809" i="9" s="1"/>
  <c r="BK3722" i="9" s="1"/>
  <c r="BL3722" i="9"/>
  <c r="BG3809" i="9" l="1"/>
  <c r="BF3810" i="9" s="1"/>
  <c r="BH3810" i="9" s="1"/>
  <c r="BK3723" i="9" s="1"/>
  <c r="BL3723" i="9"/>
  <c r="BG3810" i="9" l="1"/>
  <c r="BF3811" i="9" s="1"/>
  <c r="BH3811" i="9" s="1"/>
  <c r="BK3724" i="9" s="1"/>
  <c r="BL3724" i="9"/>
  <c r="BG3811" i="9" l="1"/>
  <c r="BF3812" i="9" s="1"/>
  <c r="BH3812" i="9" s="1"/>
  <c r="BK3725" i="9" s="1"/>
  <c r="BL3725" i="9"/>
  <c r="BG3812" i="9" l="1"/>
  <c r="BF3813" i="9" s="1"/>
  <c r="BH3813" i="9" s="1"/>
  <c r="BK3726" i="9" s="1"/>
  <c r="BL3726" i="9"/>
  <c r="BG3813" i="9" l="1"/>
  <c r="BF3814" i="9" s="1"/>
  <c r="BH3814" i="9" s="1"/>
  <c r="BK3727" i="9" s="1"/>
  <c r="BL3727" i="9"/>
  <c r="BG3814" i="9" l="1"/>
  <c r="BF3815" i="9" s="1"/>
  <c r="BH3815" i="9" s="1"/>
  <c r="BK3728" i="9" s="1"/>
  <c r="BL3728" i="9"/>
  <c r="BG3815" i="9" l="1"/>
  <c r="BF3816" i="9" s="1"/>
  <c r="BH3816" i="9" s="1"/>
  <c r="BK3729" i="9" s="1"/>
  <c r="BL3729" i="9"/>
  <c r="BG3816" i="9" l="1"/>
  <c r="BF3817" i="9" s="1"/>
  <c r="BH3817" i="9" s="1"/>
  <c r="BK3730" i="9" s="1"/>
  <c r="BL3730" i="9"/>
  <c r="BG3817" i="9" l="1"/>
  <c r="BF3818" i="9" s="1"/>
  <c r="BH3818" i="9" s="1"/>
  <c r="BK3731" i="9" s="1"/>
  <c r="BL3731" i="9"/>
  <c r="BG3818" i="9" l="1"/>
  <c r="BF3819" i="9" s="1"/>
  <c r="BH3819" i="9" s="1"/>
  <c r="BK3732" i="9" s="1"/>
  <c r="BL3732" i="9"/>
  <c r="BG3819" i="9" l="1"/>
  <c r="BF3820" i="9" s="1"/>
  <c r="BH3820" i="9" s="1"/>
  <c r="BK3733" i="9" s="1"/>
  <c r="BL3733" i="9"/>
  <c r="BG3820" i="9" l="1"/>
  <c r="BF3821" i="9" s="1"/>
  <c r="BH3821" i="9" s="1"/>
  <c r="BK3734" i="9" s="1"/>
  <c r="BL3734" i="9"/>
  <c r="BG3821" i="9" l="1"/>
  <c r="BF3822" i="9" s="1"/>
  <c r="BH3822" i="9" s="1"/>
  <c r="BK3735" i="9" s="1"/>
  <c r="BL3735" i="9"/>
  <c r="BG3822" i="9" l="1"/>
  <c r="BF3823" i="9" s="1"/>
  <c r="BH3823" i="9" s="1"/>
  <c r="BK3736" i="9" s="1"/>
  <c r="BL3736" i="9"/>
  <c r="BG3823" i="9" l="1"/>
  <c r="BF3824" i="9" s="1"/>
  <c r="BH3824" i="9" s="1"/>
  <c r="BK3737" i="9" s="1"/>
  <c r="BL3737" i="9"/>
  <c r="BG3824" i="9" l="1"/>
  <c r="BF3825" i="9" s="1"/>
  <c r="BH3825" i="9" s="1"/>
  <c r="BK3738" i="9" s="1"/>
  <c r="BL3738" i="9"/>
  <c r="BG3825" i="9" l="1"/>
  <c r="BF3826" i="9" s="1"/>
  <c r="BH3826" i="9" s="1"/>
  <c r="BK3739" i="9" s="1"/>
  <c r="BL3739" i="9"/>
  <c r="BG3826" i="9" l="1"/>
  <c r="BF3827" i="9" s="1"/>
  <c r="BH3827" i="9" s="1"/>
  <c r="BK3740" i="9" s="1"/>
  <c r="BL3740" i="9"/>
  <c r="BG3827" i="9" l="1"/>
  <c r="BF3828" i="9" s="1"/>
  <c r="BH3828" i="9" s="1"/>
  <c r="BK3741" i="9" s="1"/>
  <c r="BL3741" i="9"/>
  <c r="BG3828" i="9" l="1"/>
  <c r="BF3829" i="9" s="1"/>
  <c r="BH3829" i="9" s="1"/>
  <c r="BK3742" i="9" s="1"/>
  <c r="BL3742" i="9"/>
  <c r="BG3829" i="9" l="1"/>
  <c r="BF3830" i="9" s="1"/>
  <c r="BH3830" i="9" s="1"/>
  <c r="BK3743" i="9" s="1"/>
  <c r="BL3743" i="9"/>
  <c r="BG3830" i="9" l="1"/>
  <c r="BF3831" i="9" s="1"/>
  <c r="BH3831" i="9" s="1"/>
  <c r="BK3744" i="9" s="1"/>
  <c r="BL3744" i="9"/>
  <c r="BG3831" i="9" l="1"/>
  <c r="BF3832" i="9" s="1"/>
  <c r="BH3832" i="9" s="1"/>
  <c r="BK3745" i="9" s="1"/>
  <c r="BL3745" i="9"/>
  <c r="BG3832" i="9" l="1"/>
  <c r="BF3833" i="9" s="1"/>
  <c r="BH3833" i="9" s="1"/>
  <c r="BK3746" i="9" s="1"/>
  <c r="BL3746" i="9"/>
  <c r="BG3833" i="9" l="1"/>
  <c r="BF3834" i="9" s="1"/>
  <c r="BH3834" i="9" s="1"/>
  <c r="BK3747" i="9" s="1"/>
  <c r="BL3747" i="9"/>
  <c r="BG3834" i="9" l="1"/>
  <c r="BF3835" i="9" s="1"/>
  <c r="BH3835" i="9" s="1"/>
  <c r="BK3748" i="9" s="1"/>
  <c r="BL3748" i="9"/>
  <c r="BG3835" i="9" l="1"/>
  <c r="BF3836" i="9" s="1"/>
  <c r="BH3836" i="9" s="1"/>
  <c r="BK3749" i="9" s="1"/>
  <c r="BL3749" i="9"/>
  <c r="BG3836" i="9" l="1"/>
  <c r="BF3837" i="9" s="1"/>
  <c r="BH3837" i="9" s="1"/>
  <c r="BK3750" i="9" s="1"/>
  <c r="BL3750" i="9"/>
  <c r="BG3837" i="9" l="1"/>
  <c r="BF3838" i="9" s="1"/>
  <c r="BH3838" i="9" s="1"/>
  <c r="BK3751" i="9" s="1"/>
  <c r="BL3751" i="9"/>
  <c r="BG3838" i="9" l="1"/>
  <c r="BF3839" i="9" s="1"/>
  <c r="BH3839" i="9" s="1"/>
  <c r="BK3752" i="9" s="1"/>
  <c r="BL3752" i="9"/>
  <c r="BG3839" i="9" l="1"/>
  <c r="BF3840" i="9" s="1"/>
  <c r="BH3840" i="9" s="1"/>
  <c r="BK3753" i="9" s="1"/>
  <c r="BL3753" i="9"/>
  <c r="BG3840" i="9" l="1"/>
  <c r="BF3841" i="9" s="1"/>
  <c r="BH3841" i="9" s="1"/>
  <c r="BK3754" i="9" s="1"/>
  <c r="BL3754" i="9"/>
  <c r="BG3841" i="9" l="1"/>
  <c r="BF3842" i="9" s="1"/>
  <c r="BH3842" i="9" s="1"/>
  <c r="BK3755" i="9" s="1"/>
  <c r="BL3755" i="9"/>
  <c r="BG3842" i="9" l="1"/>
  <c r="BF3843" i="9" s="1"/>
  <c r="BH3843" i="9" s="1"/>
  <c r="BK3756" i="9" s="1"/>
  <c r="BL3756" i="9"/>
  <c r="BG3843" i="9" l="1"/>
  <c r="BF3844" i="9" s="1"/>
  <c r="BH3844" i="9" s="1"/>
  <c r="BK3757" i="9" s="1"/>
  <c r="BL3757" i="9"/>
  <c r="BG3844" i="9" l="1"/>
  <c r="BF3845" i="9" s="1"/>
  <c r="BH3845" i="9" s="1"/>
  <c r="BK3758" i="9" s="1"/>
  <c r="BL3758" i="9"/>
  <c r="BG3845" i="9" l="1"/>
  <c r="BF3846" i="9" s="1"/>
  <c r="BH3846" i="9" s="1"/>
  <c r="BK3759" i="9" s="1"/>
  <c r="BL3759" i="9"/>
  <c r="BG3846" i="9" l="1"/>
  <c r="BF3847" i="9" s="1"/>
  <c r="BH3847" i="9" s="1"/>
  <c r="BK3760" i="9" s="1"/>
  <c r="BL3760" i="9"/>
  <c r="BG3847" i="9" l="1"/>
  <c r="BF3848" i="9" s="1"/>
  <c r="BH3848" i="9" s="1"/>
  <c r="BK3761" i="9" s="1"/>
  <c r="BL3761" i="9"/>
  <c r="BG3848" i="9" l="1"/>
  <c r="BF3849" i="9" s="1"/>
  <c r="BH3849" i="9" s="1"/>
  <c r="BK3762" i="9" s="1"/>
  <c r="BL3762" i="9"/>
  <c r="BG3849" i="9" l="1"/>
  <c r="BF3850" i="9" s="1"/>
  <c r="BH3850" i="9" s="1"/>
  <c r="BK3763" i="9" s="1"/>
  <c r="BL3763" i="9"/>
  <c r="BG3850" i="9" l="1"/>
  <c r="BF3851" i="9" s="1"/>
  <c r="BH3851" i="9" s="1"/>
  <c r="BK3764" i="9" s="1"/>
  <c r="BL3764" i="9"/>
  <c r="BG3851" i="9" l="1"/>
  <c r="BF3852" i="9" s="1"/>
  <c r="BH3852" i="9" s="1"/>
  <c r="BK3765" i="9" s="1"/>
  <c r="BL3765" i="9"/>
  <c r="BG3852" i="9" l="1"/>
  <c r="BF3853" i="9" s="1"/>
  <c r="BH3853" i="9" s="1"/>
  <c r="BK3766" i="9" s="1"/>
  <c r="BL3766" i="9"/>
  <c r="BG3853" i="9" l="1"/>
  <c r="BF3854" i="9" s="1"/>
  <c r="BH3854" i="9" s="1"/>
  <c r="BK3767" i="9" s="1"/>
  <c r="BL3767" i="9"/>
  <c r="BG3854" i="9" l="1"/>
  <c r="BF3855" i="9" s="1"/>
  <c r="BH3855" i="9" s="1"/>
  <c r="BK3768" i="9" s="1"/>
  <c r="BL3768" i="9"/>
  <c r="BG3855" i="9" l="1"/>
  <c r="BF3856" i="9" s="1"/>
  <c r="BH3856" i="9" s="1"/>
  <c r="BK3769" i="9" s="1"/>
  <c r="BL3769" i="9"/>
  <c r="BG3856" i="9" l="1"/>
  <c r="BF3857" i="9" s="1"/>
  <c r="BH3857" i="9" s="1"/>
  <c r="BK3770" i="9" s="1"/>
  <c r="BL3770" i="9"/>
  <c r="BG3857" i="9" l="1"/>
  <c r="BF3858" i="9" s="1"/>
  <c r="BH3858" i="9" s="1"/>
  <c r="BK3771" i="9" s="1"/>
  <c r="BL3771" i="9"/>
  <c r="BG3858" i="9" l="1"/>
  <c r="BF3859" i="9" s="1"/>
  <c r="BH3859" i="9" s="1"/>
  <c r="BK3772" i="9" s="1"/>
  <c r="BL3772" i="9"/>
  <c r="BG3859" i="9" l="1"/>
  <c r="BF3860" i="9" s="1"/>
  <c r="BH3860" i="9" s="1"/>
  <c r="BK3773" i="9" s="1"/>
  <c r="BL3773" i="9"/>
  <c r="BG3860" i="9" l="1"/>
  <c r="BF3861" i="9" s="1"/>
  <c r="BH3861" i="9" s="1"/>
  <c r="BK3774" i="9" s="1"/>
  <c r="BL3774" i="9"/>
  <c r="BG3861" i="9" l="1"/>
  <c r="BF3862" i="9" s="1"/>
  <c r="BH3862" i="9" s="1"/>
  <c r="BK3775" i="9" s="1"/>
  <c r="BL3775" i="9"/>
  <c r="BG3862" i="9" l="1"/>
  <c r="BF3863" i="9" s="1"/>
  <c r="BH3863" i="9" s="1"/>
  <c r="BK3776" i="9" s="1"/>
  <c r="BL3776" i="9"/>
  <c r="BG3863" i="9" l="1"/>
  <c r="BF3864" i="9" s="1"/>
  <c r="BH3864" i="9" s="1"/>
  <c r="BK3777" i="9" s="1"/>
  <c r="BL3777" i="9"/>
  <c r="BG3864" i="9" l="1"/>
  <c r="BF3865" i="9" s="1"/>
  <c r="BH3865" i="9" s="1"/>
  <c r="BK3778" i="9" s="1"/>
  <c r="BL3778" i="9"/>
  <c r="BG3865" i="9" l="1"/>
  <c r="BF3866" i="9" s="1"/>
  <c r="BH3866" i="9" s="1"/>
  <c r="BK3779" i="9" s="1"/>
  <c r="BL3779" i="9"/>
  <c r="BG3866" i="9" l="1"/>
  <c r="BF3867" i="9" s="1"/>
  <c r="BH3867" i="9" s="1"/>
  <c r="BK3780" i="9" s="1"/>
  <c r="BL3780" i="9"/>
  <c r="BG3867" i="9" l="1"/>
  <c r="BF3868" i="9" s="1"/>
  <c r="BH3868" i="9" s="1"/>
  <c r="BK3781" i="9" s="1"/>
  <c r="BL3781" i="9"/>
  <c r="BG3868" i="9" l="1"/>
  <c r="BF3869" i="9" s="1"/>
  <c r="BH3869" i="9" s="1"/>
  <c r="BK3782" i="9" s="1"/>
  <c r="BL3782" i="9"/>
  <c r="BG3869" i="9" l="1"/>
  <c r="BF3870" i="9" s="1"/>
  <c r="BH3870" i="9" s="1"/>
  <c r="BK3783" i="9" s="1"/>
  <c r="BL3783" i="9"/>
  <c r="BG3870" i="9" l="1"/>
  <c r="BF3871" i="9" s="1"/>
  <c r="BH3871" i="9" s="1"/>
  <c r="BK3784" i="9" s="1"/>
  <c r="BL3784" i="9"/>
  <c r="BG3871" i="9" l="1"/>
  <c r="BF3872" i="9" s="1"/>
  <c r="BH3872" i="9" s="1"/>
  <c r="BK3785" i="9" s="1"/>
  <c r="BL3785" i="9"/>
  <c r="BG3872" i="9" l="1"/>
  <c r="BF3873" i="9" s="1"/>
  <c r="BH3873" i="9" s="1"/>
  <c r="BK3786" i="9" s="1"/>
  <c r="BL3786" i="9"/>
  <c r="BG3873" i="9" l="1"/>
  <c r="BF3874" i="9" s="1"/>
  <c r="BH3874" i="9" s="1"/>
  <c r="BK3787" i="9" s="1"/>
  <c r="BL3787" i="9"/>
  <c r="BG3874" i="9" l="1"/>
  <c r="BF3875" i="9" s="1"/>
  <c r="BH3875" i="9" s="1"/>
  <c r="BK3788" i="9" s="1"/>
  <c r="BL3788" i="9"/>
  <c r="BG3875" i="9" l="1"/>
  <c r="BF3876" i="9" s="1"/>
  <c r="BH3876" i="9" s="1"/>
  <c r="BK3789" i="9" s="1"/>
  <c r="BL3789" i="9"/>
  <c r="BG3876" i="9" l="1"/>
  <c r="BF3877" i="9" s="1"/>
  <c r="BH3877" i="9" s="1"/>
  <c r="BK3790" i="9" s="1"/>
  <c r="BL3790" i="9"/>
  <c r="BG3877" i="9" l="1"/>
  <c r="BF3878" i="9" s="1"/>
  <c r="BH3878" i="9" s="1"/>
  <c r="BK3791" i="9" s="1"/>
  <c r="BL3791" i="9"/>
  <c r="BG3878" i="9" l="1"/>
  <c r="BF3879" i="9" s="1"/>
  <c r="BH3879" i="9" s="1"/>
  <c r="BK3792" i="9" s="1"/>
  <c r="BL3792" i="9"/>
  <c r="BG3879" i="9" l="1"/>
  <c r="BF3880" i="9" s="1"/>
  <c r="BH3880" i="9" s="1"/>
  <c r="BK3793" i="9" s="1"/>
  <c r="BL3793" i="9"/>
  <c r="BG3880" i="9" l="1"/>
  <c r="BF3881" i="9" s="1"/>
  <c r="BH3881" i="9" s="1"/>
  <c r="BK3794" i="9" s="1"/>
  <c r="BL3794" i="9"/>
  <c r="BG3881" i="9" l="1"/>
  <c r="BF3882" i="9" s="1"/>
  <c r="BH3882" i="9" s="1"/>
  <c r="BK3795" i="9" s="1"/>
  <c r="BL3795" i="9"/>
  <c r="BG3882" i="9" l="1"/>
  <c r="BF3883" i="9" s="1"/>
  <c r="BH3883" i="9" s="1"/>
  <c r="BK3796" i="9" s="1"/>
  <c r="BL3796" i="9"/>
  <c r="BG3883" i="9" l="1"/>
  <c r="BF3884" i="9" s="1"/>
  <c r="BH3884" i="9" s="1"/>
  <c r="BK3797" i="9" s="1"/>
  <c r="BL3797" i="9"/>
  <c r="BG3884" i="9" l="1"/>
  <c r="BF3885" i="9" s="1"/>
  <c r="BH3885" i="9" s="1"/>
  <c r="BK3798" i="9" s="1"/>
  <c r="BL3798" i="9"/>
  <c r="BG3885" i="9" l="1"/>
  <c r="BF3886" i="9" s="1"/>
  <c r="BH3886" i="9" s="1"/>
  <c r="BK3799" i="9" s="1"/>
  <c r="BL3799" i="9"/>
  <c r="BG3886" i="9" l="1"/>
  <c r="BF3887" i="9" s="1"/>
  <c r="BH3887" i="9" s="1"/>
  <c r="BK3800" i="9" s="1"/>
  <c r="BL3800" i="9"/>
  <c r="BG3887" i="9" l="1"/>
  <c r="BF3888" i="9" s="1"/>
  <c r="BH3888" i="9" s="1"/>
  <c r="BK3801" i="9" s="1"/>
  <c r="BL3801" i="9"/>
  <c r="BG3888" i="9" l="1"/>
  <c r="BF3889" i="9" s="1"/>
  <c r="BH3889" i="9" s="1"/>
  <c r="BK3802" i="9" s="1"/>
  <c r="BL3802" i="9"/>
  <c r="BG3889" i="9" l="1"/>
  <c r="BF3890" i="9" s="1"/>
  <c r="BH3890" i="9" s="1"/>
  <c r="BK3803" i="9" s="1"/>
  <c r="BL3803" i="9"/>
  <c r="BG3890" i="9" l="1"/>
  <c r="BF3891" i="9" s="1"/>
  <c r="BH3891" i="9" s="1"/>
  <c r="BK3804" i="9" s="1"/>
  <c r="BL3804" i="9"/>
  <c r="BG3891" i="9" l="1"/>
  <c r="BF3892" i="9" s="1"/>
  <c r="BH3892" i="9" s="1"/>
  <c r="BK3805" i="9" s="1"/>
  <c r="BL3805" i="9"/>
  <c r="BG3892" i="9" l="1"/>
  <c r="BF3893" i="9" s="1"/>
  <c r="BH3893" i="9" s="1"/>
  <c r="BK3806" i="9" s="1"/>
  <c r="BL3806" i="9"/>
  <c r="BG3893" i="9" l="1"/>
  <c r="BF3894" i="9" s="1"/>
  <c r="BH3894" i="9" s="1"/>
  <c r="BK3807" i="9" s="1"/>
  <c r="BL3807" i="9"/>
  <c r="BG3894" i="9" l="1"/>
  <c r="BF3895" i="9" s="1"/>
  <c r="BH3895" i="9" s="1"/>
  <c r="BK3808" i="9" s="1"/>
  <c r="BL3808" i="9"/>
  <c r="BG3895" i="9" l="1"/>
  <c r="BF3896" i="9" s="1"/>
  <c r="BH3896" i="9" s="1"/>
  <c r="BK3809" i="9" s="1"/>
  <c r="BL3809" i="9"/>
  <c r="BG3896" i="9" l="1"/>
  <c r="BF3897" i="9" s="1"/>
  <c r="BH3897" i="9" s="1"/>
  <c r="BK3810" i="9" s="1"/>
  <c r="BL3810" i="9"/>
  <c r="BG3897" i="9" l="1"/>
  <c r="BF3898" i="9" s="1"/>
  <c r="BH3898" i="9" s="1"/>
  <c r="BK3811" i="9" s="1"/>
  <c r="BL3811" i="9"/>
  <c r="BG3898" i="9" l="1"/>
  <c r="BF3899" i="9" s="1"/>
  <c r="BH3899" i="9" s="1"/>
  <c r="BK3812" i="9" s="1"/>
  <c r="BL3812" i="9"/>
  <c r="BG3899" i="9" l="1"/>
  <c r="BF3900" i="9" s="1"/>
  <c r="BH3900" i="9" s="1"/>
  <c r="BK3813" i="9" s="1"/>
  <c r="BL3813" i="9"/>
  <c r="BG3900" i="9" l="1"/>
  <c r="BF3901" i="9" s="1"/>
  <c r="BH3901" i="9" s="1"/>
  <c r="BK3814" i="9" s="1"/>
  <c r="BL3814" i="9"/>
  <c r="BG3901" i="9" l="1"/>
  <c r="BF3902" i="9" s="1"/>
  <c r="BH3902" i="9" s="1"/>
  <c r="BK3815" i="9" s="1"/>
  <c r="BL3815" i="9"/>
  <c r="BG3902" i="9" l="1"/>
  <c r="BF3903" i="9" s="1"/>
  <c r="BH3903" i="9" s="1"/>
  <c r="BK3816" i="9" s="1"/>
  <c r="BL3816" i="9"/>
  <c r="BG3903" i="9" l="1"/>
  <c r="BF3904" i="9" s="1"/>
  <c r="BH3904" i="9" s="1"/>
  <c r="BK3817" i="9" s="1"/>
  <c r="BL3817" i="9"/>
  <c r="BG3904" i="9" l="1"/>
  <c r="BF3905" i="9" s="1"/>
  <c r="BH3905" i="9" s="1"/>
  <c r="BK3818" i="9" s="1"/>
  <c r="BL3818" i="9"/>
  <c r="BG3905" i="9" l="1"/>
  <c r="BF3906" i="9" s="1"/>
  <c r="BH3906" i="9" s="1"/>
  <c r="BK3819" i="9" s="1"/>
  <c r="BL3819" i="9"/>
  <c r="BG3906" i="9" l="1"/>
  <c r="BF3907" i="9" s="1"/>
  <c r="BH3907" i="9" s="1"/>
  <c r="BK3820" i="9" s="1"/>
  <c r="BL3820" i="9"/>
  <c r="BG3907" i="9" l="1"/>
  <c r="BF3908" i="9" s="1"/>
  <c r="BH3908" i="9" s="1"/>
  <c r="BK3821" i="9" s="1"/>
  <c r="BL3821" i="9"/>
  <c r="BG3908" i="9" l="1"/>
  <c r="BF3909" i="9" s="1"/>
  <c r="BH3909" i="9" s="1"/>
  <c r="BK3822" i="9" s="1"/>
  <c r="BL3822" i="9"/>
  <c r="BG3909" i="9" l="1"/>
  <c r="BF3910" i="9" s="1"/>
  <c r="BH3910" i="9" s="1"/>
  <c r="BK3823" i="9" s="1"/>
  <c r="BL3823" i="9"/>
  <c r="BG3910" i="9" l="1"/>
  <c r="BF3911" i="9" s="1"/>
  <c r="BH3911" i="9" s="1"/>
  <c r="BK3824" i="9" s="1"/>
  <c r="BL3824" i="9"/>
  <c r="BG3911" i="9" l="1"/>
  <c r="BF3912" i="9" s="1"/>
  <c r="BH3912" i="9" s="1"/>
  <c r="BK3825" i="9" s="1"/>
  <c r="BL3825" i="9"/>
  <c r="BG3912" i="9" l="1"/>
  <c r="BF3913" i="9" s="1"/>
  <c r="BH3913" i="9" s="1"/>
  <c r="BK3826" i="9" s="1"/>
  <c r="BL3826" i="9"/>
  <c r="BG3913" i="9" l="1"/>
  <c r="BF3914" i="9" s="1"/>
  <c r="BH3914" i="9" s="1"/>
  <c r="BK3827" i="9" s="1"/>
  <c r="BL3827" i="9"/>
  <c r="BG3914" i="9" l="1"/>
  <c r="BF3915" i="9" s="1"/>
  <c r="BH3915" i="9" s="1"/>
  <c r="BK3828" i="9" s="1"/>
  <c r="BL3828" i="9"/>
  <c r="BG3915" i="9" l="1"/>
  <c r="BF3916" i="9" s="1"/>
  <c r="BH3916" i="9" s="1"/>
  <c r="BK3829" i="9" s="1"/>
  <c r="BL3829" i="9"/>
  <c r="BG3916" i="9" l="1"/>
  <c r="BF3917" i="9" s="1"/>
  <c r="BH3917" i="9" s="1"/>
  <c r="BK3830" i="9" s="1"/>
  <c r="BL3830" i="9"/>
  <c r="BG3917" i="9" l="1"/>
  <c r="BF3918" i="9" s="1"/>
  <c r="BH3918" i="9" s="1"/>
  <c r="BK3831" i="9" s="1"/>
  <c r="BL3831" i="9"/>
  <c r="BG3918" i="9" l="1"/>
  <c r="BF3919" i="9" s="1"/>
  <c r="BH3919" i="9" s="1"/>
  <c r="BK3832" i="9" s="1"/>
  <c r="BL3832" i="9"/>
  <c r="BG3919" i="9" l="1"/>
  <c r="BF3920" i="9" s="1"/>
  <c r="BH3920" i="9" s="1"/>
  <c r="BK3833" i="9" s="1"/>
  <c r="BL3833" i="9"/>
  <c r="BG3920" i="9" l="1"/>
  <c r="BF3921" i="9" s="1"/>
  <c r="BH3921" i="9" s="1"/>
  <c r="BK3834" i="9" s="1"/>
  <c r="BL3834" i="9"/>
  <c r="BG3921" i="9" l="1"/>
  <c r="BF3922" i="9" s="1"/>
  <c r="BH3922" i="9" s="1"/>
  <c r="BK3835" i="9" s="1"/>
  <c r="BL3835" i="9"/>
  <c r="BG3922" i="9" l="1"/>
  <c r="BF3923" i="9" s="1"/>
  <c r="BH3923" i="9" s="1"/>
  <c r="BK3836" i="9" s="1"/>
  <c r="BL3836" i="9"/>
  <c r="BG3923" i="9" l="1"/>
  <c r="BF3924" i="9" s="1"/>
  <c r="BH3924" i="9" s="1"/>
  <c r="BK3837" i="9" s="1"/>
  <c r="BL3837" i="9"/>
  <c r="BG3924" i="9" l="1"/>
  <c r="BF3925" i="9" s="1"/>
  <c r="BH3925" i="9" s="1"/>
  <c r="BK3838" i="9" s="1"/>
  <c r="BL3838" i="9"/>
  <c r="BG3925" i="9" l="1"/>
  <c r="BF3926" i="9" s="1"/>
  <c r="BH3926" i="9" s="1"/>
  <c r="BK3839" i="9" s="1"/>
  <c r="BL3839" i="9"/>
  <c r="BG3926" i="9" l="1"/>
  <c r="BF3927" i="9" s="1"/>
  <c r="BH3927" i="9" s="1"/>
  <c r="BK3840" i="9" s="1"/>
  <c r="BL3840" i="9"/>
  <c r="BG3927" i="9" l="1"/>
  <c r="BF3928" i="9" s="1"/>
  <c r="BH3928" i="9" s="1"/>
  <c r="BK3841" i="9" s="1"/>
  <c r="BL3841" i="9"/>
  <c r="BG3928" i="9" l="1"/>
  <c r="BF3929" i="9" s="1"/>
  <c r="BH3929" i="9" s="1"/>
  <c r="BK3842" i="9" s="1"/>
  <c r="BL3842" i="9"/>
  <c r="BG3929" i="9" l="1"/>
  <c r="BF3930" i="9" s="1"/>
  <c r="BH3930" i="9" s="1"/>
  <c r="BK3843" i="9" s="1"/>
  <c r="BL3843" i="9"/>
  <c r="BG3930" i="9" l="1"/>
  <c r="BF3931" i="9" s="1"/>
  <c r="BH3931" i="9" s="1"/>
  <c r="BK3844" i="9" s="1"/>
  <c r="BL3844" i="9"/>
  <c r="BG3931" i="9" l="1"/>
  <c r="BF3932" i="9" s="1"/>
  <c r="BH3932" i="9" s="1"/>
  <c r="BK3845" i="9" s="1"/>
  <c r="BL3845" i="9"/>
  <c r="BG3932" i="9" l="1"/>
  <c r="BF3933" i="9" s="1"/>
  <c r="BH3933" i="9" s="1"/>
  <c r="BK3846" i="9" s="1"/>
  <c r="BL3846" i="9"/>
  <c r="BG3933" i="9" l="1"/>
  <c r="BF3934" i="9" s="1"/>
  <c r="BH3934" i="9" s="1"/>
  <c r="BK3847" i="9" s="1"/>
  <c r="BL3847" i="9"/>
  <c r="BG3934" i="9" l="1"/>
  <c r="BF3935" i="9" s="1"/>
  <c r="BH3935" i="9" s="1"/>
  <c r="BK3848" i="9" s="1"/>
  <c r="BL3848" i="9"/>
  <c r="BG3935" i="9" l="1"/>
  <c r="BF3936" i="9" s="1"/>
  <c r="BH3936" i="9" s="1"/>
  <c r="BK3849" i="9" s="1"/>
  <c r="BL3849" i="9"/>
  <c r="BG3936" i="9" l="1"/>
  <c r="BF3937" i="9" s="1"/>
  <c r="BH3937" i="9" s="1"/>
  <c r="BK3850" i="9" s="1"/>
  <c r="BL3850" i="9"/>
  <c r="BG3937" i="9" l="1"/>
  <c r="BF3938" i="9" s="1"/>
  <c r="BH3938" i="9" s="1"/>
  <c r="BK3851" i="9" s="1"/>
  <c r="BL3851" i="9"/>
  <c r="BG3938" i="9" l="1"/>
  <c r="BF3939" i="9" s="1"/>
  <c r="BH3939" i="9" s="1"/>
  <c r="BK3852" i="9" s="1"/>
  <c r="BL3852" i="9"/>
  <c r="BG3939" i="9" l="1"/>
  <c r="BF3940" i="9" s="1"/>
  <c r="BH3940" i="9" s="1"/>
  <c r="BK3853" i="9" s="1"/>
  <c r="BL3853" i="9"/>
  <c r="BG3940" i="9" l="1"/>
  <c r="BF3941" i="9" s="1"/>
  <c r="BH3941" i="9" s="1"/>
  <c r="BK3854" i="9" s="1"/>
  <c r="BL3854" i="9"/>
  <c r="BG3941" i="9" l="1"/>
  <c r="BF3942" i="9" s="1"/>
  <c r="BH3942" i="9" s="1"/>
  <c r="BK3855" i="9" s="1"/>
  <c r="BL3855" i="9"/>
  <c r="BG3942" i="9" l="1"/>
  <c r="BF3943" i="9" s="1"/>
  <c r="BH3943" i="9" s="1"/>
  <c r="BK3856" i="9" s="1"/>
  <c r="BL3856" i="9"/>
  <c r="BG3943" i="9" l="1"/>
  <c r="BF3944" i="9" s="1"/>
  <c r="BH3944" i="9" s="1"/>
  <c r="BK3857" i="9" s="1"/>
  <c r="BL3857" i="9"/>
  <c r="BG3944" i="9" l="1"/>
  <c r="BF3945" i="9" s="1"/>
  <c r="BH3945" i="9" s="1"/>
  <c r="BK3858" i="9" s="1"/>
  <c r="BL3858" i="9"/>
  <c r="BG3945" i="9" l="1"/>
  <c r="BF3946" i="9" s="1"/>
  <c r="BH3946" i="9" s="1"/>
  <c r="BK3859" i="9" s="1"/>
  <c r="BL3859" i="9"/>
  <c r="BG3946" i="9" l="1"/>
  <c r="BF3947" i="9" s="1"/>
  <c r="BH3947" i="9" s="1"/>
  <c r="BK3860" i="9" s="1"/>
  <c r="BL3860" i="9"/>
  <c r="BG3947" i="9" l="1"/>
  <c r="BF3948" i="9" s="1"/>
  <c r="BH3948" i="9" s="1"/>
  <c r="BK3861" i="9" s="1"/>
  <c r="BL3861" i="9"/>
  <c r="BG3948" i="9" l="1"/>
  <c r="BF3949" i="9" s="1"/>
  <c r="BH3949" i="9" s="1"/>
  <c r="BK3862" i="9" s="1"/>
  <c r="BL3862" i="9"/>
  <c r="BG3949" i="9" l="1"/>
  <c r="BF3950" i="9" s="1"/>
  <c r="BH3950" i="9" s="1"/>
  <c r="BK3863" i="9" s="1"/>
  <c r="BL3863" i="9"/>
  <c r="BG3950" i="9" l="1"/>
  <c r="BF3951" i="9" s="1"/>
  <c r="BH3951" i="9" s="1"/>
  <c r="BK3864" i="9" s="1"/>
  <c r="BL3864" i="9"/>
  <c r="BG3951" i="9" l="1"/>
  <c r="BF3952" i="9" s="1"/>
  <c r="BH3952" i="9" s="1"/>
  <c r="BK3865" i="9" s="1"/>
  <c r="BL3865" i="9"/>
  <c r="BG3952" i="9" l="1"/>
  <c r="BF3953" i="9" s="1"/>
  <c r="BH3953" i="9" s="1"/>
  <c r="BK3866" i="9" s="1"/>
  <c r="BL3866" i="9"/>
  <c r="BG3953" i="9" l="1"/>
  <c r="BF3954" i="9" s="1"/>
  <c r="BH3954" i="9" s="1"/>
  <c r="BK3867" i="9" l="1"/>
  <c r="BG3954" i="9"/>
  <c r="BF3955" i="9" s="1"/>
  <c r="BH3955" i="9" s="1"/>
  <c r="BK3868" i="9" s="1"/>
  <c r="BL3868" i="9"/>
  <c r="BL3867" i="9"/>
  <c r="BG3955" i="9" l="1"/>
  <c r="BF3956" i="9" s="1"/>
  <c r="BH3956" i="9" s="1"/>
  <c r="BK3869" i="9" s="1"/>
  <c r="BL3869" i="9"/>
  <c r="BG3956" i="9" l="1"/>
  <c r="BF3957" i="9" s="1"/>
  <c r="BH3957" i="9" s="1"/>
  <c r="BK3870" i="9" s="1"/>
  <c r="BL3870" i="9"/>
  <c r="BG3957" i="9" l="1"/>
  <c r="BF3958" i="9" s="1"/>
  <c r="BH3958" i="9" s="1"/>
  <c r="BK3871" i="9" s="1"/>
  <c r="BL3871" i="9"/>
  <c r="BG3958" i="9" l="1"/>
  <c r="BF3959" i="9" s="1"/>
  <c r="BH3959" i="9" s="1"/>
  <c r="BK3872" i="9" s="1"/>
  <c r="BL3872" i="9"/>
  <c r="BG3959" i="9" l="1"/>
  <c r="BF3960" i="9" s="1"/>
  <c r="BH3960" i="9" s="1"/>
  <c r="BK3873" i="9" s="1"/>
  <c r="BL3873" i="9"/>
  <c r="BG3960" i="9" l="1"/>
  <c r="BF3961" i="9" s="1"/>
  <c r="BH3961" i="9" s="1"/>
  <c r="BK3874" i="9" s="1"/>
  <c r="BL3874" i="9"/>
  <c r="BG3961" i="9" l="1"/>
  <c r="BF3962" i="9" s="1"/>
  <c r="BH3962" i="9" s="1"/>
  <c r="BK3875" i="9" s="1"/>
  <c r="BL3875" i="9"/>
  <c r="BG3962" i="9" l="1"/>
  <c r="BF3963" i="9" s="1"/>
  <c r="BH3963" i="9" s="1"/>
  <c r="BK3876" i="9" s="1"/>
  <c r="BL3876" i="9"/>
  <c r="BG3963" i="9" l="1"/>
  <c r="BF3964" i="9" s="1"/>
  <c r="BH3964" i="9" s="1"/>
  <c r="BK3877" i="9" s="1"/>
  <c r="BL3877" i="9"/>
  <c r="BG3964" i="9" l="1"/>
  <c r="BF3965" i="9" s="1"/>
  <c r="BH3965" i="9" s="1"/>
  <c r="BK3878" i="9" s="1"/>
  <c r="BL3878" i="9"/>
  <c r="BG3965" i="9" l="1"/>
  <c r="BF3966" i="9" s="1"/>
  <c r="BH3966" i="9" s="1"/>
  <c r="BK3879" i="9" s="1"/>
  <c r="BL3879" i="9"/>
  <c r="BG3966" i="9" l="1"/>
  <c r="BF3967" i="9" s="1"/>
  <c r="BH3967" i="9" s="1"/>
  <c r="BK3880" i="9" s="1"/>
  <c r="BL3880" i="9"/>
  <c r="BG3967" i="9" l="1"/>
  <c r="BF3968" i="9" s="1"/>
  <c r="BH3968" i="9" s="1"/>
  <c r="BK3881" i="9" s="1"/>
  <c r="BL3881" i="9"/>
  <c r="BG3968" i="9" l="1"/>
  <c r="BF3969" i="9" s="1"/>
  <c r="BH3969" i="9" s="1"/>
  <c r="BK3882" i="9" s="1"/>
  <c r="BL3882" i="9"/>
  <c r="BG3969" i="9" l="1"/>
  <c r="BF3970" i="9" s="1"/>
  <c r="BH3970" i="9" s="1"/>
  <c r="BK3883" i="9" s="1"/>
  <c r="BL3883" i="9"/>
  <c r="BG3970" i="9" l="1"/>
  <c r="BF3971" i="9" s="1"/>
  <c r="BH3971" i="9" s="1"/>
  <c r="BK3884" i="9" s="1"/>
  <c r="BL3884" i="9"/>
  <c r="BG3971" i="9" l="1"/>
  <c r="BF3972" i="9" s="1"/>
  <c r="BH3972" i="9" s="1"/>
  <c r="BK3885" i="9" s="1"/>
  <c r="BL3885" i="9"/>
  <c r="BG3972" i="9" l="1"/>
  <c r="BF3973" i="9" s="1"/>
  <c r="BH3973" i="9" s="1"/>
  <c r="BK3886" i="9" s="1"/>
  <c r="BL3886" i="9"/>
  <c r="BG3973" i="9" l="1"/>
  <c r="BF3974" i="9" s="1"/>
  <c r="BH3974" i="9" s="1"/>
  <c r="BK3887" i="9" s="1"/>
  <c r="BL3887" i="9"/>
  <c r="BG3974" i="9" l="1"/>
  <c r="BF3975" i="9" s="1"/>
  <c r="BH3975" i="9" s="1"/>
  <c r="BK3888" i="9" s="1"/>
  <c r="BL3888" i="9"/>
  <c r="BG3975" i="9" l="1"/>
  <c r="BF3976" i="9" s="1"/>
  <c r="BH3976" i="9" s="1"/>
  <c r="BK3889" i="9" s="1"/>
  <c r="BL3889" i="9"/>
  <c r="BG3976" i="9" l="1"/>
  <c r="BF3977" i="9" s="1"/>
  <c r="BH3977" i="9" s="1"/>
  <c r="BK3890" i="9" s="1"/>
  <c r="BL3890" i="9"/>
  <c r="BG3977" i="9" l="1"/>
  <c r="BF3978" i="9" s="1"/>
  <c r="BH3978" i="9" s="1"/>
  <c r="BK3891" i="9" s="1"/>
  <c r="BL3891" i="9"/>
  <c r="BG3978" i="9" l="1"/>
  <c r="BF3979" i="9" s="1"/>
  <c r="BH3979" i="9" s="1"/>
  <c r="BK3892" i="9" s="1"/>
  <c r="BL3892" i="9"/>
  <c r="BG3979" i="9" l="1"/>
  <c r="BF3980" i="9" s="1"/>
  <c r="BH3980" i="9" s="1"/>
  <c r="BK3893" i="9" s="1"/>
  <c r="BL3893" i="9"/>
  <c r="BG3980" i="9" l="1"/>
  <c r="BF3981" i="9" s="1"/>
  <c r="BH3981" i="9" s="1"/>
  <c r="BK3894" i="9" s="1"/>
  <c r="BL3894" i="9"/>
  <c r="BG3981" i="9" l="1"/>
  <c r="BF3982" i="9" s="1"/>
  <c r="BH3982" i="9" s="1"/>
  <c r="BK3895" i="9" s="1"/>
  <c r="BL3895" i="9"/>
  <c r="BG3982" i="9" l="1"/>
  <c r="BF3983" i="9" s="1"/>
  <c r="BH3983" i="9" s="1"/>
  <c r="BK3896" i="9" s="1"/>
  <c r="BL3896" i="9"/>
  <c r="BG3983" i="9" l="1"/>
  <c r="BF3984" i="9" s="1"/>
  <c r="BH3984" i="9" s="1"/>
  <c r="BK3897" i="9" s="1"/>
  <c r="BL3897" i="9"/>
  <c r="BG3984" i="9" l="1"/>
  <c r="BF3985" i="9" s="1"/>
  <c r="BH3985" i="9" s="1"/>
  <c r="BK3898" i="9" s="1"/>
  <c r="BL3898" i="9"/>
  <c r="BG3985" i="9" l="1"/>
  <c r="BF3986" i="9" s="1"/>
  <c r="BH3986" i="9" s="1"/>
  <c r="BK3899" i="9" s="1"/>
  <c r="BL3899" i="9"/>
  <c r="BG3986" i="9" l="1"/>
  <c r="BF3987" i="9" s="1"/>
  <c r="BH3987" i="9" s="1"/>
  <c r="BK3900" i="9" s="1"/>
  <c r="BL3900" i="9"/>
  <c r="BG3987" i="9" l="1"/>
  <c r="BF3988" i="9" s="1"/>
  <c r="BH3988" i="9" s="1"/>
  <c r="BK3901" i="9" s="1"/>
  <c r="BL3901" i="9"/>
  <c r="BG3988" i="9" l="1"/>
  <c r="BF3989" i="9" s="1"/>
  <c r="BH3989" i="9" s="1"/>
  <c r="BK3902" i="9" s="1"/>
  <c r="BL3902" i="9"/>
  <c r="BG3989" i="9" l="1"/>
  <c r="BF3990" i="9" s="1"/>
  <c r="BH3990" i="9" s="1"/>
  <c r="BK3903" i="9" s="1"/>
  <c r="BL3903" i="9"/>
  <c r="BG3990" i="9" l="1"/>
  <c r="BF3991" i="9" s="1"/>
  <c r="BH3991" i="9" s="1"/>
  <c r="BK3904" i="9" s="1"/>
  <c r="BL3904" i="9"/>
  <c r="BG3991" i="9" l="1"/>
  <c r="BF3992" i="9" s="1"/>
  <c r="BH3992" i="9" s="1"/>
  <c r="BK3905" i="9" s="1"/>
  <c r="BL3905" i="9"/>
  <c r="BG3992" i="9" l="1"/>
  <c r="BF3993" i="9" s="1"/>
  <c r="BH3993" i="9" s="1"/>
  <c r="BK3906" i="9" s="1"/>
  <c r="BL3906" i="9"/>
  <c r="BG3993" i="9" l="1"/>
  <c r="BF3994" i="9" s="1"/>
  <c r="BH3994" i="9" s="1"/>
  <c r="BK3907" i="9" s="1"/>
  <c r="BL3907" i="9"/>
  <c r="BG3994" i="9" l="1"/>
  <c r="BF3995" i="9" s="1"/>
  <c r="BH3995" i="9" s="1"/>
  <c r="BK3908" i="9" s="1"/>
  <c r="BL3908" i="9"/>
  <c r="BG3995" i="9" l="1"/>
  <c r="BF3996" i="9" s="1"/>
  <c r="BH3996" i="9" s="1"/>
  <c r="BK3909" i="9" s="1"/>
  <c r="BL3909" i="9"/>
  <c r="BG3996" i="9" l="1"/>
  <c r="BF3997" i="9" s="1"/>
  <c r="BH3997" i="9" s="1"/>
  <c r="BK3910" i="9" s="1"/>
  <c r="BL3910" i="9"/>
  <c r="BG3997" i="9" l="1"/>
  <c r="BF3998" i="9" s="1"/>
  <c r="BH3998" i="9" s="1"/>
  <c r="BK3911" i="9" s="1"/>
  <c r="BL3911" i="9"/>
  <c r="BG3998" i="9" l="1"/>
  <c r="BF3999" i="9" s="1"/>
  <c r="BH3999" i="9" s="1"/>
  <c r="BK3912" i="9" s="1"/>
  <c r="BL3912" i="9"/>
  <c r="BG3999" i="9" l="1"/>
  <c r="BF4000" i="9" s="1"/>
  <c r="BH4000" i="9" s="1"/>
  <c r="BK3913" i="9" s="1"/>
  <c r="BL3913" i="9"/>
  <c r="BG4000" i="9" l="1"/>
  <c r="BF4001" i="9" s="1"/>
  <c r="BH4001" i="9" s="1"/>
  <c r="BK3914" i="9" s="1"/>
  <c r="BL3914" i="9"/>
  <c r="BG4001" i="9" l="1"/>
  <c r="BF4002" i="9" s="1"/>
  <c r="BH4002" i="9" s="1"/>
  <c r="BK3915" i="9" s="1"/>
  <c r="BL3915" i="9"/>
  <c r="BG4002" i="9" l="1"/>
  <c r="BF4003" i="9" s="1"/>
  <c r="BH4003" i="9" s="1"/>
  <c r="BK3916" i="9" s="1"/>
  <c r="BL3916" i="9"/>
  <c r="BG4003" i="9" l="1"/>
  <c r="BF4004" i="9" s="1"/>
  <c r="BH4004" i="9" s="1"/>
  <c r="BK3917" i="9" s="1"/>
  <c r="BL3917" i="9"/>
  <c r="BG4004" i="9" l="1"/>
  <c r="BF4005" i="9" s="1"/>
  <c r="BH4005" i="9" s="1"/>
  <c r="BK3918" i="9" s="1"/>
  <c r="BL3918" i="9"/>
  <c r="BG4005" i="9" l="1"/>
  <c r="BF4006" i="9" s="1"/>
  <c r="BH4006" i="9" s="1"/>
  <c r="BK3919" i="9" s="1"/>
  <c r="BL3919" i="9"/>
  <c r="BG4006" i="9" l="1"/>
  <c r="BF4007" i="9" s="1"/>
  <c r="BH4007" i="9" s="1"/>
  <c r="BK3920" i="9" s="1"/>
  <c r="BL3920" i="9"/>
  <c r="BG4007" i="9" l="1"/>
  <c r="BF4008" i="9" s="1"/>
  <c r="BH4008" i="9" s="1"/>
  <c r="BK3921" i="9" s="1"/>
  <c r="BL3921" i="9"/>
  <c r="BG4008" i="9" l="1"/>
  <c r="BF4009" i="9" s="1"/>
  <c r="BH4009" i="9" s="1"/>
  <c r="BK3922" i="9" s="1"/>
  <c r="BL3922" i="9"/>
  <c r="BG4009" i="9" l="1"/>
  <c r="BF4010" i="9" s="1"/>
  <c r="BH4010" i="9" s="1"/>
  <c r="BK3923" i="9" s="1"/>
  <c r="BL3923" i="9"/>
  <c r="BG4010" i="9" l="1"/>
  <c r="BF4011" i="9" s="1"/>
  <c r="BH4011" i="9" s="1"/>
  <c r="BK3924" i="9" s="1"/>
  <c r="BL3924" i="9"/>
  <c r="BG4011" i="9" l="1"/>
  <c r="BF4012" i="9" s="1"/>
  <c r="BH4012" i="9" s="1"/>
  <c r="BK3925" i="9" s="1"/>
  <c r="BL3925" i="9"/>
  <c r="BG4012" i="9" l="1"/>
  <c r="BF4013" i="9" s="1"/>
  <c r="BH4013" i="9" s="1"/>
  <c r="BK3926" i="9" l="1"/>
  <c r="BG4013" i="9"/>
  <c r="BF4014" i="9" s="1"/>
  <c r="BH4014" i="9" s="1"/>
  <c r="BK3927" i="9" s="1"/>
  <c r="BL3927" i="9"/>
  <c r="BL3926" i="9"/>
  <c r="BG4014" i="9" l="1"/>
  <c r="BF4015" i="9" s="1"/>
  <c r="BH4015" i="9" s="1"/>
  <c r="BK3928" i="9" s="1"/>
  <c r="BL3928" i="9"/>
  <c r="BG4015" i="9" l="1"/>
  <c r="BF4016" i="9" s="1"/>
  <c r="BH4016" i="9" s="1"/>
  <c r="BK3929" i="9" s="1"/>
  <c r="BL3929" i="9"/>
  <c r="BG4016" i="9" l="1"/>
  <c r="BF4017" i="9" s="1"/>
  <c r="BH4017" i="9" s="1"/>
  <c r="BK3930" i="9" s="1"/>
  <c r="BL3930" i="9"/>
  <c r="BG4017" i="9" l="1"/>
  <c r="BF4018" i="9" s="1"/>
  <c r="BH4018" i="9" s="1"/>
  <c r="BK3931" i="9" s="1"/>
  <c r="BL3931" i="9"/>
  <c r="BG4018" i="9" l="1"/>
  <c r="BF4019" i="9" s="1"/>
  <c r="BH4019" i="9" s="1"/>
  <c r="BK3932" i="9" s="1"/>
  <c r="BL3932" i="9"/>
  <c r="BG4019" i="9" l="1"/>
  <c r="BF4020" i="9" s="1"/>
  <c r="BH4020" i="9" s="1"/>
  <c r="BK3933" i="9" s="1"/>
  <c r="BL3933" i="9"/>
  <c r="BG4020" i="9" l="1"/>
  <c r="BF4021" i="9" s="1"/>
  <c r="BH4021" i="9" s="1"/>
  <c r="BK3934" i="9" s="1"/>
  <c r="BL3934" i="9"/>
  <c r="BG4021" i="9" l="1"/>
  <c r="BF4022" i="9" s="1"/>
  <c r="BH4022" i="9" s="1"/>
  <c r="BK3935" i="9" s="1"/>
  <c r="BL3935" i="9"/>
  <c r="BG4022" i="9" l="1"/>
  <c r="BF4023" i="9" s="1"/>
  <c r="BH4023" i="9" s="1"/>
  <c r="BK3936" i="9" s="1"/>
  <c r="BL3936" i="9"/>
  <c r="BG4023" i="9" l="1"/>
  <c r="BF4024" i="9" s="1"/>
  <c r="BH4024" i="9" s="1"/>
  <c r="BK3937" i="9" s="1"/>
  <c r="BL3937" i="9"/>
  <c r="BG4024" i="9" l="1"/>
  <c r="BF4025" i="9" s="1"/>
  <c r="BH4025" i="9" s="1"/>
  <c r="BK3938" i="9" s="1"/>
  <c r="BL3938" i="9"/>
  <c r="BG4025" i="9" l="1"/>
  <c r="BF4026" i="9" s="1"/>
  <c r="BH4026" i="9" s="1"/>
  <c r="BK3939" i="9" s="1"/>
  <c r="BL3939" i="9"/>
  <c r="BG4026" i="9" l="1"/>
  <c r="BF4027" i="9" s="1"/>
  <c r="BH4027" i="9" s="1"/>
  <c r="BK3940" i="9" s="1"/>
  <c r="BL3940" i="9"/>
  <c r="BG4027" i="9" l="1"/>
  <c r="BF4028" i="9" s="1"/>
  <c r="BH4028" i="9" s="1"/>
  <c r="BK3941" i="9" s="1"/>
  <c r="BL3941" i="9"/>
  <c r="BG4028" i="9" l="1"/>
  <c r="BF4029" i="9" s="1"/>
  <c r="BH4029" i="9" s="1"/>
  <c r="BK3942" i="9" s="1"/>
  <c r="BL3942" i="9"/>
  <c r="BG4029" i="9" l="1"/>
  <c r="BF4030" i="9" s="1"/>
  <c r="BH4030" i="9" s="1"/>
  <c r="BK3943" i="9" s="1"/>
  <c r="BL3943" i="9"/>
  <c r="BG4030" i="9" l="1"/>
  <c r="BF4031" i="9" s="1"/>
  <c r="BH4031" i="9" s="1"/>
  <c r="BK3944" i="9" s="1"/>
  <c r="BL3944" i="9"/>
  <c r="BG4031" i="9" l="1"/>
  <c r="BF4032" i="9" s="1"/>
  <c r="BH4032" i="9" s="1"/>
  <c r="BK3945" i="9" s="1"/>
  <c r="BL3945" i="9"/>
  <c r="BG4032" i="9" l="1"/>
  <c r="BF4033" i="9" s="1"/>
  <c r="BH4033" i="9" s="1"/>
  <c r="BK3946" i="9" s="1"/>
  <c r="BL3946" i="9"/>
  <c r="BG4033" i="9" l="1"/>
  <c r="BF4034" i="9" s="1"/>
  <c r="BH4034" i="9" s="1"/>
  <c r="BK3947" i="9" s="1"/>
  <c r="BL3947" i="9"/>
  <c r="BG4034" i="9" l="1"/>
  <c r="BF4035" i="9" s="1"/>
  <c r="BH4035" i="9" s="1"/>
  <c r="BK3948" i="9" s="1"/>
  <c r="BL3948" i="9"/>
  <c r="BG4035" i="9" l="1"/>
  <c r="BF4036" i="9" s="1"/>
  <c r="BH4036" i="9" s="1"/>
  <c r="BK3949" i="9" s="1"/>
  <c r="BL3949" i="9"/>
  <c r="BG4036" i="9" l="1"/>
  <c r="BF4037" i="9" s="1"/>
  <c r="BH4037" i="9" s="1"/>
  <c r="BK3950" i="9" s="1"/>
  <c r="BL3950" i="9"/>
  <c r="BG4037" i="9" l="1"/>
  <c r="BF4038" i="9" s="1"/>
  <c r="BH4038" i="9" s="1"/>
  <c r="BK3951" i="9" s="1"/>
  <c r="BL3951" i="9"/>
  <c r="BG4038" i="9" l="1"/>
  <c r="BF4039" i="9" s="1"/>
  <c r="BH4039" i="9" s="1"/>
  <c r="BK3952" i="9" s="1"/>
  <c r="BL3952" i="9"/>
  <c r="BG4039" i="9" l="1"/>
  <c r="BF4040" i="9" s="1"/>
  <c r="BH4040" i="9" s="1"/>
  <c r="BK3953" i="9" s="1"/>
  <c r="BL3953" i="9"/>
  <c r="BG4040" i="9" l="1"/>
  <c r="BF4041" i="9" s="1"/>
  <c r="BH4041" i="9" s="1"/>
  <c r="BK3954" i="9" s="1"/>
  <c r="BL3954" i="9"/>
  <c r="BG4041" i="9" l="1"/>
  <c r="BF4042" i="9" s="1"/>
  <c r="BH4042" i="9" s="1"/>
  <c r="BK3955" i="9" s="1"/>
  <c r="BL3955" i="9"/>
  <c r="BG4042" i="9" l="1"/>
  <c r="BF4043" i="9" s="1"/>
  <c r="BH4043" i="9" s="1"/>
  <c r="BK3956" i="9" s="1"/>
  <c r="BL3956" i="9"/>
  <c r="BG4043" i="9" l="1"/>
  <c r="BF4044" i="9" s="1"/>
  <c r="BH4044" i="9" s="1"/>
  <c r="BK3957" i="9" s="1"/>
  <c r="BL3957" i="9"/>
  <c r="BG4044" i="9" l="1"/>
  <c r="BF4045" i="9" s="1"/>
  <c r="BH4045" i="9" s="1"/>
  <c r="BK3958" i="9" s="1"/>
  <c r="BL3958" i="9"/>
  <c r="BG4045" i="9" l="1"/>
  <c r="BF4046" i="9" s="1"/>
  <c r="BH4046" i="9" s="1"/>
  <c r="BK3959" i="9" s="1"/>
  <c r="BL3959" i="9"/>
  <c r="BG4046" i="9" l="1"/>
  <c r="BF4047" i="9" s="1"/>
  <c r="BH4047" i="9" s="1"/>
  <c r="BK3960" i="9" s="1"/>
  <c r="BL3960" i="9"/>
  <c r="BG4047" i="9" l="1"/>
  <c r="BF4048" i="9" s="1"/>
  <c r="BH4048" i="9" s="1"/>
  <c r="BK3961" i="9" s="1"/>
  <c r="BL3961" i="9"/>
  <c r="BG4048" i="9" l="1"/>
  <c r="BF4049" i="9" s="1"/>
  <c r="BH4049" i="9" s="1"/>
  <c r="BK3962" i="9" s="1"/>
  <c r="BL3962" i="9"/>
  <c r="BG4049" i="9" l="1"/>
  <c r="BF4050" i="9" s="1"/>
  <c r="BH4050" i="9" s="1"/>
  <c r="BK3963" i="9" s="1"/>
  <c r="BL3963" i="9"/>
  <c r="BG4050" i="9" l="1"/>
  <c r="BF4051" i="9" s="1"/>
  <c r="BH4051" i="9" s="1"/>
  <c r="BK3964" i="9" s="1"/>
  <c r="BL3964" i="9"/>
  <c r="BG4051" i="9" l="1"/>
  <c r="BF4052" i="9" s="1"/>
  <c r="BH4052" i="9" s="1"/>
  <c r="BK3965" i="9" s="1"/>
  <c r="BL3965" i="9"/>
  <c r="BG4052" i="9" l="1"/>
  <c r="BF4053" i="9" s="1"/>
  <c r="BH4053" i="9" s="1"/>
  <c r="BK3966" i="9" s="1"/>
  <c r="BL3966" i="9"/>
  <c r="BG4053" i="9" l="1"/>
  <c r="BF4054" i="9" s="1"/>
  <c r="BH4054" i="9" s="1"/>
  <c r="BK3967" i="9" s="1"/>
  <c r="BL3967" i="9"/>
  <c r="BG4054" i="9" l="1"/>
  <c r="BF4055" i="9" s="1"/>
  <c r="BH4055" i="9" s="1"/>
  <c r="BK3968" i="9" s="1"/>
  <c r="BL3968" i="9"/>
  <c r="BG4055" i="9" l="1"/>
  <c r="BF4056" i="9" s="1"/>
  <c r="BH4056" i="9" s="1"/>
  <c r="BK3969" i="9" s="1"/>
  <c r="BL3969" i="9"/>
  <c r="BG4056" i="9" l="1"/>
  <c r="BF4057" i="9" s="1"/>
  <c r="BH4057" i="9" s="1"/>
  <c r="BK3970" i="9" s="1"/>
  <c r="BL3970" i="9"/>
  <c r="BG4057" i="9" l="1"/>
  <c r="BF4058" i="9" s="1"/>
  <c r="BH4058" i="9" s="1"/>
  <c r="BK3971" i="9" s="1"/>
  <c r="BL3971" i="9"/>
  <c r="BG4058" i="9" l="1"/>
  <c r="BF4059" i="9" s="1"/>
  <c r="BH4059" i="9" s="1"/>
  <c r="BK3972" i="9" s="1"/>
  <c r="BL3972" i="9"/>
  <c r="BG4059" i="9" l="1"/>
  <c r="BF4060" i="9" s="1"/>
  <c r="BH4060" i="9" s="1"/>
  <c r="BK3973" i="9" s="1"/>
  <c r="BL3973" i="9"/>
  <c r="BG4060" i="9" l="1"/>
  <c r="BF4061" i="9" s="1"/>
  <c r="BH4061" i="9" s="1"/>
  <c r="BK3974" i="9" s="1"/>
  <c r="BL3974" i="9"/>
  <c r="BG4061" i="9" l="1"/>
  <c r="BF4062" i="9" s="1"/>
  <c r="BH4062" i="9" s="1"/>
  <c r="BK3975" i="9" s="1"/>
  <c r="BL3975" i="9"/>
  <c r="BG4062" i="9" l="1"/>
  <c r="BF4063" i="9" s="1"/>
  <c r="BH4063" i="9" s="1"/>
  <c r="BK3976" i="9" s="1"/>
  <c r="BL3976" i="9"/>
  <c r="BG4063" i="9" l="1"/>
  <c r="BF4064" i="9" s="1"/>
  <c r="BH4064" i="9" s="1"/>
  <c r="BK3977" i="9" s="1"/>
  <c r="BL3977" i="9"/>
  <c r="BG4064" i="9" l="1"/>
  <c r="BF4065" i="9" s="1"/>
  <c r="BH4065" i="9" s="1"/>
  <c r="BK3978" i="9" s="1"/>
  <c r="BL3978" i="9"/>
  <c r="BG4065" i="9" l="1"/>
  <c r="BF4066" i="9" s="1"/>
  <c r="BH4066" i="9" s="1"/>
  <c r="BK3979" i="9" s="1"/>
  <c r="BL3979" i="9"/>
  <c r="BG4066" i="9" l="1"/>
  <c r="BF4067" i="9" s="1"/>
  <c r="BH4067" i="9" s="1"/>
  <c r="BK3980" i="9" s="1"/>
  <c r="BL3980" i="9"/>
  <c r="BG4067" i="9" l="1"/>
  <c r="BF4068" i="9" s="1"/>
  <c r="BH4068" i="9" s="1"/>
  <c r="BK3981" i="9" s="1"/>
  <c r="BL3981" i="9"/>
  <c r="BG4068" i="9" l="1"/>
  <c r="BF4069" i="9" s="1"/>
  <c r="BH4069" i="9" s="1"/>
  <c r="BK3982" i="9" s="1"/>
  <c r="BL3982" i="9"/>
  <c r="BG4069" i="9" l="1"/>
  <c r="BF4070" i="9" s="1"/>
  <c r="BH4070" i="9" s="1"/>
  <c r="BK3983" i="9" s="1"/>
  <c r="BL3983" i="9"/>
  <c r="BG4070" i="9" l="1"/>
  <c r="BF4071" i="9" s="1"/>
  <c r="BH4071" i="9" s="1"/>
  <c r="BK3984" i="9" s="1"/>
  <c r="BL3984" i="9"/>
  <c r="BG4071" i="9" l="1"/>
  <c r="BF4072" i="9" s="1"/>
  <c r="BH4072" i="9" s="1"/>
  <c r="BK3985" i="9" s="1"/>
  <c r="BL3985" i="9"/>
  <c r="BG4072" i="9" l="1"/>
  <c r="BF4073" i="9" s="1"/>
  <c r="BH4073" i="9" s="1"/>
  <c r="BK3986" i="9" s="1"/>
  <c r="BL3986" i="9"/>
  <c r="BG4073" i="9" l="1"/>
  <c r="BF4074" i="9" s="1"/>
  <c r="BH4074" i="9" s="1"/>
  <c r="BK3987" i="9" s="1"/>
  <c r="BL3987" i="9"/>
  <c r="BG4074" i="9" l="1"/>
  <c r="BF4075" i="9" s="1"/>
  <c r="BH4075" i="9" s="1"/>
  <c r="BK3988" i="9" s="1"/>
  <c r="BL3988" i="9"/>
  <c r="BG4075" i="9" l="1"/>
  <c r="BF4076" i="9" s="1"/>
  <c r="BH4076" i="9" s="1"/>
  <c r="BK3989" i="9" s="1"/>
  <c r="BL3989" i="9"/>
  <c r="BG4076" i="9" l="1"/>
  <c r="BF4077" i="9" s="1"/>
  <c r="BH4077" i="9" s="1"/>
  <c r="BK3990" i="9" s="1"/>
  <c r="BL3990" i="9"/>
  <c r="BG4077" i="9" l="1"/>
  <c r="BF4078" i="9" s="1"/>
  <c r="BH4078" i="9" s="1"/>
  <c r="BK3991" i="9" s="1"/>
  <c r="BL3991" i="9"/>
  <c r="BG4078" i="9" l="1"/>
  <c r="BF4079" i="9" s="1"/>
  <c r="BH4079" i="9" s="1"/>
  <c r="BK3992" i="9" s="1"/>
  <c r="BL3992" i="9"/>
  <c r="BG4079" i="9" l="1"/>
  <c r="BF4080" i="9" s="1"/>
  <c r="BH4080" i="9" s="1"/>
  <c r="BK3993" i="9" s="1"/>
  <c r="BL3993" i="9"/>
  <c r="BG4080" i="9" l="1"/>
  <c r="BF4081" i="9" s="1"/>
  <c r="BH4081" i="9" s="1"/>
  <c r="BK3994" i="9" s="1"/>
  <c r="BL3994" i="9"/>
  <c r="BG4081" i="9" l="1"/>
  <c r="BF4082" i="9" s="1"/>
  <c r="BH4082" i="9" s="1"/>
  <c r="BK3995" i="9" s="1"/>
  <c r="BL3995" i="9"/>
  <c r="BG4082" i="9" l="1"/>
  <c r="BF4083" i="9" s="1"/>
  <c r="BH4083" i="9" s="1"/>
  <c r="BK3996" i="9" s="1"/>
  <c r="BL3996" i="9"/>
  <c r="BG4083" i="9" l="1"/>
  <c r="BF4084" i="9" s="1"/>
  <c r="BH4084" i="9" s="1"/>
  <c r="BK3997" i="9" s="1"/>
  <c r="BL3997" i="9"/>
  <c r="BG4084" i="9" l="1"/>
  <c r="BF4085" i="9" s="1"/>
  <c r="BH4085" i="9" s="1"/>
  <c r="BK3998" i="9" s="1"/>
  <c r="BL3998" i="9"/>
  <c r="BG4085" i="9" l="1"/>
  <c r="BF4086" i="9" s="1"/>
  <c r="BH4086" i="9" s="1"/>
  <c r="BK3999" i="9" s="1"/>
  <c r="BL3999" i="9"/>
  <c r="BG4086" i="9" l="1"/>
  <c r="BF4087" i="9" s="1"/>
  <c r="BH4087" i="9" s="1"/>
  <c r="BK4000" i="9" s="1"/>
  <c r="BL4000" i="9"/>
  <c r="BG4087" i="9" l="1"/>
  <c r="BF4088" i="9" s="1"/>
  <c r="BH4088" i="9" s="1"/>
  <c r="BK4001" i="9" s="1"/>
  <c r="BL4001" i="9"/>
  <c r="BG4088" i="9" l="1"/>
  <c r="BF4089" i="9" s="1"/>
  <c r="BH4089" i="9" s="1"/>
  <c r="BK4002" i="9" s="1"/>
  <c r="BL4002" i="9"/>
  <c r="BG4089" i="9" l="1"/>
  <c r="BF4090" i="9" s="1"/>
  <c r="BH4090" i="9" s="1"/>
  <c r="BK4003" i="9" s="1"/>
  <c r="BL4003" i="9"/>
  <c r="BG4090" i="9" l="1"/>
  <c r="BF4091" i="9" s="1"/>
  <c r="BH4091" i="9" s="1"/>
  <c r="BK4004" i="9" s="1"/>
  <c r="BL4004" i="9"/>
  <c r="BG4091" i="9" l="1"/>
  <c r="BF4092" i="9" s="1"/>
  <c r="BH4092" i="9" s="1"/>
  <c r="BK4005" i="9" s="1"/>
  <c r="BL4005" i="9"/>
  <c r="BG4092" i="9" l="1"/>
  <c r="BF4093" i="9" s="1"/>
  <c r="BH4093" i="9" s="1"/>
  <c r="BK4006" i="9" s="1"/>
  <c r="BL4006" i="9"/>
  <c r="BG4093" i="9" l="1"/>
  <c r="BF4094" i="9" s="1"/>
  <c r="BH4094" i="9" s="1"/>
  <c r="BK4007" i="9" s="1"/>
  <c r="BL4007" i="9"/>
  <c r="BG4094" i="9" l="1"/>
  <c r="BF4095" i="9" s="1"/>
  <c r="BH4095" i="9" s="1"/>
  <c r="BK4008" i="9" s="1"/>
  <c r="BL4008" i="9"/>
  <c r="BG4095" i="9" l="1"/>
  <c r="BF4096" i="9" s="1"/>
  <c r="BH4096" i="9" s="1"/>
  <c r="BK4009" i="9" s="1"/>
  <c r="BL4009" i="9"/>
  <c r="BG4096" i="9" l="1"/>
  <c r="BF4097" i="9" s="1"/>
  <c r="BH4097" i="9" s="1"/>
  <c r="BK4010" i="9" s="1"/>
  <c r="BL4010" i="9"/>
  <c r="BG4097" i="9" l="1"/>
  <c r="BF4098" i="9" s="1"/>
  <c r="BH4098" i="9" s="1"/>
  <c r="BK4011" i="9" s="1"/>
  <c r="BL4011" i="9"/>
  <c r="BG4098" i="9" l="1"/>
  <c r="BF4099" i="9" s="1"/>
  <c r="BH4099" i="9" s="1"/>
  <c r="BK4012" i="9" s="1"/>
  <c r="BL4012" i="9"/>
  <c r="BG4099" i="9" l="1"/>
  <c r="BF4100" i="9" s="1"/>
  <c r="BH4100" i="9" s="1"/>
  <c r="BK4013" i="9" s="1"/>
  <c r="BL4013" i="9"/>
  <c r="BG4100" i="9" l="1"/>
  <c r="BF4101" i="9" s="1"/>
  <c r="BH4101" i="9" s="1"/>
  <c r="BK4014" i="9" s="1"/>
  <c r="BL4014" i="9"/>
  <c r="BG4101" i="9" l="1"/>
  <c r="BF4102" i="9" s="1"/>
  <c r="BH4102" i="9" s="1"/>
  <c r="BK4015" i="9" s="1"/>
  <c r="BL4015" i="9"/>
  <c r="BG4102" i="9" l="1"/>
  <c r="BF4103" i="9" s="1"/>
  <c r="BH4103" i="9" s="1"/>
  <c r="BK4016" i="9" s="1"/>
  <c r="BL4016" i="9"/>
  <c r="BG4103" i="9" l="1"/>
  <c r="BF4104" i="9" s="1"/>
  <c r="BH4104" i="9" s="1"/>
  <c r="BK4017" i="9" s="1"/>
  <c r="BL4017" i="9"/>
  <c r="BG4104" i="9" l="1"/>
  <c r="BF4105" i="9" s="1"/>
  <c r="BH4105" i="9" s="1"/>
  <c r="BK4018" i="9" s="1"/>
  <c r="BL4018" i="9"/>
  <c r="BG4105" i="9" l="1"/>
  <c r="BF4106" i="9" s="1"/>
  <c r="BH4106" i="9" s="1"/>
  <c r="BK4019" i="9" s="1"/>
  <c r="BL4019" i="9"/>
  <c r="BG4106" i="9" l="1"/>
  <c r="BF4107" i="9" s="1"/>
  <c r="BH4107" i="9" s="1"/>
  <c r="BK4020" i="9" s="1"/>
  <c r="BL4020" i="9"/>
  <c r="BG4107" i="9" l="1"/>
  <c r="BF4108" i="9" s="1"/>
  <c r="BH4108" i="9" s="1"/>
  <c r="BK4021" i="9" s="1"/>
  <c r="BL4021" i="9"/>
  <c r="BG4108" i="9" l="1"/>
  <c r="BF4109" i="9" s="1"/>
  <c r="BH4109" i="9" s="1"/>
  <c r="BK4022" i="9" s="1"/>
  <c r="BL4022" i="9"/>
  <c r="BG4109" i="9" l="1"/>
  <c r="BF4110" i="9" s="1"/>
  <c r="BH4110" i="9" s="1"/>
  <c r="BK4023" i="9" s="1"/>
  <c r="BL4023" i="9"/>
  <c r="BG4110" i="9" l="1"/>
  <c r="BF4111" i="9" s="1"/>
  <c r="BH4111" i="9" s="1"/>
  <c r="BK4024" i="9" s="1"/>
  <c r="BL4024" i="9"/>
  <c r="BG4111" i="9" l="1"/>
  <c r="BF4112" i="9" s="1"/>
  <c r="BH4112" i="9" s="1"/>
  <c r="BK4025" i="9" s="1"/>
  <c r="BL4025" i="9"/>
  <c r="BG4112" i="9" l="1"/>
  <c r="BF4113" i="9" s="1"/>
  <c r="BH4113" i="9" s="1"/>
  <c r="BK4026" i="9" s="1"/>
  <c r="BL4026" i="9"/>
  <c r="BG4113" i="9" l="1"/>
  <c r="BF4114" i="9" s="1"/>
  <c r="BH4114" i="9" s="1"/>
  <c r="BK4027" i="9" s="1"/>
  <c r="BL4027" i="9"/>
  <c r="BG4114" i="9" l="1"/>
  <c r="BF4115" i="9" s="1"/>
  <c r="BH4115" i="9" s="1"/>
  <c r="BK4028" i="9" s="1"/>
  <c r="BL4028" i="9"/>
  <c r="BG4115" i="9" l="1"/>
  <c r="BF4116" i="9" s="1"/>
  <c r="BH4116" i="9" s="1"/>
  <c r="BK4029" i="9" s="1"/>
  <c r="BL4029" i="9"/>
  <c r="BG4116" i="9" l="1"/>
  <c r="BF4117" i="9" s="1"/>
  <c r="BH4117" i="9" s="1"/>
  <c r="BK4030" i="9" s="1"/>
  <c r="BL4030" i="9"/>
  <c r="BG4117" i="9" l="1"/>
  <c r="BF4118" i="9" s="1"/>
  <c r="BH4118" i="9" s="1"/>
  <c r="BK4031" i="9" s="1"/>
  <c r="BL4031" i="9"/>
  <c r="BG4118" i="9" l="1"/>
  <c r="BF4119" i="9" s="1"/>
  <c r="BH4119" i="9" s="1"/>
  <c r="BK4032" i="9" s="1"/>
  <c r="BL4032" i="9"/>
  <c r="BG4119" i="9" l="1"/>
  <c r="BF4120" i="9" s="1"/>
  <c r="BH4120" i="9" s="1"/>
  <c r="BK4033" i="9" s="1"/>
  <c r="BL4033" i="9"/>
  <c r="BG4120" i="9" l="1"/>
  <c r="BF4121" i="9" s="1"/>
  <c r="BH4121" i="9" s="1"/>
  <c r="BK4034" i="9" s="1"/>
  <c r="BL4034" i="9"/>
  <c r="BG4121" i="9" l="1"/>
  <c r="BF4122" i="9" s="1"/>
  <c r="BH4122" i="9" s="1"/>
  <c r="BK4035" i="9" s="1"/>
  <c r="BL4035" i="9"/>
  <c r="BG4122" i="9" l="1"/>
  <c r="BF4123" i="9" s="1"/>
  <c r="BH4123" i="9" s="1"/>
  <c r="BK4036" i="9" s="1"/>
  <c r="BL4036" i="9"/>
  <c r="BG4123" i="9" l="1"/>
  <c r="BF4124" i="9" s="1"/>
  <c r="BH4124" i="9" s="1"/>
  <c r="BK4037" i="9" s="1"/>
  <c r="BL4037" i="9"/>
  <c r="BG4124" i="9" l="1"/>
  <c r="BF4125" i="9" s="1"/>
  <c r="BH4125" i="9" s="1"/>
  <c r="BK4038" i="9" s="1"/>
  <c r="BL4038" i="9"/>
  <c r="BG4125" i="9" l="1"/>
  <c r="BF4126" i="9" s="1"/>
  <c r="BH4126" i="9" s="1"/>
  <c r="BK4039" i="9" s="1"/>
  <c r="BL4039" i="9"/>
  <c r="BG4126" i="9" l="1"/>
  <c r="BF4127" i="9" s="1"/>
  <c r="BH4127" i="9" s="1"/>
  <c r="BK4040" i="9" s="1"/>
  <c r="BL4040" i="9"/>
  <c r="BG4127" i="9" l="1"/>
  <c r="BF4128" i="9" s="1"/>
  <c r="BH4128" i="9" s="1"/>
  <c r="BK4041" i="9" s="1"/>
  <c r="BL4041" i="9"/>
  <c r="BG4128" i="9" l="1"/>
  <c r="BF4129" i="9" s="1"/>
  <c r="BH4129" i="9" s="1"/>
  <c r="BK4042" i="9" s="1"/>
  <c r="BL4042" i="9"/>
  <c r="BG4129" i="9" l="1"/>
  <c r="BF4130" i="9" s="1"/>
  <c r="BH4130" i="9" s="1"/>
  <c r="BK4043" i="9" s="1"/>
  <c r="BL4043" i="9"/>
  <c r="BG4130" i="9" l="1"/>
  <c r="BF4131" i="9" s="1"/>
  <c r="BH4131" i="9" s="1"/>
  <c r="BK4044" i="9" s="1"/>
  <c r="BL4044" i="9"/>
  <c r="BG4131" i="9" l="1"/>
  <c r="BF4132" i="9" s="1"/>
  <c r="BH4132" i="9" s="1"/>
  <c r="BK4045" i="9" s="1"/>
  <c r="BL4045" i="9"/>
  <c r="BG4132" i="9" l="1"/>
  <c r="BF4133" i="9" s="1"/>
  <c r="BH4133" i="9" s="1"/>
  <c r="BK4046" i="9" s="1"/>
  <c r="BL4046" i="9"/>
  <c r="BG4133" i="9" l="1"/>
  <c r="BF4134" i="9" s="1"/>
  <c r="BH4134" i="9" s="1"/>
  <c r="BK4047" i="9" s="1"/>
  <c r="BL4047" i="9"/>
  <c r="BG4134" i="9" l="1"/>
  <c r="BF4135" i="9" s="1"/>
  <c r="BH4135" i="9" s="1"/>
  <c r="BK4048" i="9" s="1"/>
  <c r="BL4048" i="9"/>
  <c r="BG4135" i="9" l="1"/>
  <c r="BF4136" i="9" s="1"/>
  <c r="BH4136" i="9" s="1"/>
  <c r="BK4049" i="9" s="1"/>
  <c r="BL4049" i="9"/>
  <c r="BG4136" i="9" l="1"/>
  <c r="BF4137" i="9" s="1"/>
  <c r="BH4137" i="9" s="1"/>
  <c r="BK4050" i="9" s="1"/>
  <c r="BL4050" i="9"/>
  <c r="BG4137" i="9" l="1"/>
  <c r="BF4138" i="9" s="1"/>
  <c r="BH4138" i="9" s="1"/>
  <c r="BK4051" i="9" s="1"/>
  <c r="BL4051" i="9"/>
  <c r="BG4138" i="9" l="1"/>
  <c r="BF4139" i="9" s="1"/>
  <c r="BH4139" i="9" s="1"/>
  <c r="BK4052" i="9" s="1"/>
  <c r="BL4052" i="9"/>
  <c r="BG4139" i="9" l="1"/>
  <c r="BF4140" i="9" s="1"/>
  <c r="BH4140" i="9" s="1"/>
  <c r="BK4053" i="9" s="1"/>
  <c r="BL4053" i="9"/>
  <c r="BG4140" i="9" l="1"/>
  <c r="BF4141" i="9" s="1"/>
  <c r="BH4141" i="9" s="1"/>
  <c r="BK4054" i="9" s="1"/>
  <c r="BL4054" i="9"/>
  <c r="BG4141" i="9" l="1"/>
  <c r="BF4142" i="9" s="1"/>
  <c r="BH4142" i="9" s="1"/>
  <c r="BK4055" i="9" s="1"/>
  <c r="BL4055" i="9"/>
  <c r="BG4142" i="9" l="1"/>
  <c r="BF4143" i="9" s="1"/>
  <c r="BH4143" i="9" s="1"/>
  <c r="BK4056" i="9" s="1"/>
  <c r="BL4056" i="9"/>
  <c r="BG4143" i="9" l="1"/>
  <c r="BF4144" i="9" s="1"/>
  <c r="BH4144" i="9" s="1"/>
  <c r="BK4057" i="9" s="1"/>
  <c r="BL4057" i="9"/>
  <c r="BG4144" i="9" l="1"/>
  <c r="BF4145" i="9" s="1"/>
  <c r="BH4145" i="9" s="1"/>
  <c r="BK4058" i="9" s="1"/>
  <c r="BL4058" i="9"/>
  <c r="BG4145" i="9" l="1"/>
  <c r="BF4146" i="9" s="1"/>
  <c r="BH4146" i="9" s="1"/>
  <c r="BK4059" i="9" s="1"/>
  <c r="BL4059" i="9"/>
  <c r="BG4146" i="9" l="1"/>
  <c r="BF4147" i="9" s="1"/>
  <c r="BH4147" i="9" s="1"/>
  <c r="BK4060" i="9" s="1"/>
  <c r="BL4060" i="9"/>
  <c r="BG4147" i="9" l="1"/>
  <c r="BF4148" i="9" s="1"/>
  <c r="BH4148" i="9" s="1"/>
  <c r="BK4061" i="9" s="1"/>
  <c r="BL4061" i="9"/>
  <c r="BG4148" i="9" l="1"/>
  <c r="BF4149" i="9" s="1"/>
  <c r="BH4149" i="9" s="1"/>
  <c r="BK4062" i="9" s="1"/>
  <c r="BL4062" i="9"/>
  <c r="BG4149" i="9" l="1"/>
  <c r="BF4150" i="9" s="1"/>
  <c r="BH4150" i="9" s="1"/>
  <c r="BK4063" i="9" s="1"/>
  <c r="BL4063" i="9"/>
  <c r="BG4150" i="9" l="1"/>
  <c r="BF4151" i="9" s="1"/>
  <c r="BH4151" i="9" s="1"/>
  <c r="BK4064" i="9" s="1"/>
  <c r="BL4064" i="9"/>
  <c r="BG4151" i="9" l="1"/>
  <c r="BF4152" i="9" s="1"/>
  <c r="BH4152" i="9" s="1"/>
  <c r="BK4065" i="9" s="1"/>
  <c r="BL4065" i="9"/>
  <c r="BG4152" i="9" l="1"/>
  <c r="BF4153" i="9" s="1"/>
  <c r="BH4153" i="9" s="1"/>
  <c r="BK4066" i="9" s="1"/>
  <c r="BL4066" i="9"/>
  <c r="BG4153" i="9" l="1"/>
  <c r="BF4154" i="9" s="1"/>
  <c r="BH4154" i="9" s="1"/>
  <c r="BK4067" i="9" s="1"/>
  <c r="BL4067" i="9"/>
  <c r="BG4154" i="9" l="1"/>
  <c r="BF4155" i="9" s="1"/>
  <c r="BH4155" i="9" s="1"/>
  <c r="BK4068" i="9" s="1"/>
  <c r="BL4068" i="9"/>
  <c r="BG4155" i="9" l="1"/>
  <c r="BF4156" i="9" s="1"/>
  <c r="BH4156" i="9" s="1"/>
  <c r="BK4069" i="9" s="1"/>
  <c r="BL4069" i="9"/>
  <c r="BG4156" i="9" l="1"/>
  <c r="BF4157" i="9" s="1"/>
  <c r="BH4157" i="9" s="1"/>
  <c r="BK4070" i="9" s="1"/>
  <c r="BL4070" i="9"/>
  <c r="BG4157" i="9" l="1"/>
  <c r="BF4158" i="9" s="1"/>
  <c r="BH4158" i="9" s="1"/>
  <c r="BK4071" i="9" s="1"/>
  <c r="BL4071" i="9"/>
  <c r="BG4158" i="9" l="1"/>
  <c r="BF4159" i="9" s="1"/>
  <c r="BH4159" i="9" s="1"/>
  <c r="BK4072" i="9" s="1"/>
  <c r="BL4072" i="9"/>
  <c r="BG4159" i="9" l="1"/>
  <c r="BF4160" i="9" s="1"/>
  <c r="BH4160" i="9" s="1"/>
  <c r="BK4073" i="9" s="1"/>
  <c r="BL4073" i="9"/>
  <c r="BG4160" i="9" l="1"/>
  <c r="BF4161" i="9" s="1"/>
  <c r="BH4161" i="9" s="1"/>
  <c r="BK4074" i="9" s="1"/>
  <c r="BL4074" i="9"/>
  <c r="BG4161" i="9" l="1"/>
  <c r="BF4162" i="9" s="1"/>
  <c r="BH4162" i="9" s="1"/>
  <c r="BK4075" i="9" s="1"/>
  <c r="BL4075" i="9"/>
  <c r="BG4162" i="9" l="1"/>
  <c r="BF4163" i="9" s="1"/>
  <c r="BH4163" i="9" s="1"/>
  <c r="BK4076" i="9" s="1"/>
  <c r="BL4076" i="9"/>
  <c r="BG4163" i="9" l="1"/>
  <c r="BF4164" i="9" s="1"/>
  <c r="BH4164" i="9" s="1"/>
  <c r="BK4077" i="9" s="1"/>
  <c r="BL4077" i="9"/>
  <c r="BG4164" i="9" l="1"/>
  <c r="BF4165" i="9" s="1"/>
  <c r="BH4165" i="9" s="1"/>
  <c r="BK4078" i="9" s="1"/>
  <c r="BL4078" i="9"/>
  <c r="BG4165" i="9" l="1"/>
  <c r="BF4166" i="9" s="1"/>
  <c r="BH4166" i="9" s="1"/>
  <c r="BK4079" i="9" s="1"/>
  <c r="BL4079" i="9"/>
  <c r="BG4166" i="9" l="1"/>
  <c r="BF4167" i="9" s="1"/>
  <c r="BH4167" i="9" s="1"/>
  <c r="BK4080" i="9" s="1"/>
  <c r="BL4080" i="9"/>
  <c r="BG4167" i="9" l="1"/>
  <c r="BF4168" i="9" s="1"/>
  <c r="BH4168" i="9" s="1"/>
  <c r="BK4081" i="9" s="1"/>
  <c r="BL4081" i="9"/>
  <c r="BG4168" i="9" l="1"/>
  <c r="BF4169" i="9" s="1"/>
  <c r="BH4169" i="9" s="1"/>
  <c r="BK4082" i="9" s="1"/>
  <c r="BL4082" i="9"/>
  <c r="BG4169" i="9" l="1"/>
  <c r="BF4170" i="9" s="1"/>
  <c r="BH4170" i="9" s="1"/>
  <c r="BK4083" i="9" s="1"/>
  <c r="BL4083" i="9"/>
  <c r="BG4170" i="9" l="1"/>
  <c r="BF4171" i="9" s="1"/>
  <c r="BH4171" i="9" s="1"/>
  <c r="BK4084" i="9" s="1"/>
  <c r="BL4084" i="9"/>
  <c r="BG4171" i="9" l="1"/>
  <c r="BF4172" i="9" s="1"/>
  <c r="BH4172" i="9" s="1"/>
  <c r="BK4085" i="9" s="1"/>
  <c r="BL4085" i="9"/>
  <c r="BG4172" i="9" l="1"/>
  <c r="BF4173" i="9" s="1"/>
  <c r="BH4173" i="9" s="1"/>
  <c r="BK4086" i="9" s="1"/>
  <c r="BL4086" i="9"/>
  <c r="BG4173" i="9" l="1"/>
  <c r="BF4174" i="9" s="1"/>
  <c r="BH4174" i="9" s="1"/>
  <c r="BK4087" i="9" s="1"/>
  <c r="BL4087" i="9"/>
  <c r="BG4174" i="9" l="1"/>
  <c r="BF4175" i="9" s="1"/>
  <c r="BH4175" i="9" s="1"/>
  <c r="BK4088" i="9" s="1"/>
  <c r="BL4088" i="9"/>
  <c r="BG4175" i="9" l="1"/>
  <c r="BF4176" i="9" s="1"/>
  <c r="BH4176" i="9" s="1"/>
  <c r="BK4089" i="9" s="1"/>
  <c r="BL4089" i="9"/>
  <c r="BG4176" i="9" l="1"/>
  <c r="BF4177" i="9" s="1"/>
  <c r="BH4177" i="9" s="1"/>
  <c r="BK4090" i="9" s="1"/>
  <c r="BL4090" i="9"/>
  <c r="BG4177" i="9" l="1"/>
  <c r="BF4178" i="9" s="1"/>
  <c r="BH4178" i="9" s="1"/>
  <c r="BK4091" i="9" s="1"/>
  <c r="BL4091" i="9"/>
  <c r="BG4178" i="9" l="1"/>
  <c r="BF4179" i="9" s="1"/>
  <c r="BH4179" i="9" s="1"/>
  <c r="BK4092" i="9" s="1"/>
  <c r="BL4092" i="9"/>
  <c r="BG4179" i="9" l="1"/>
  <c r="BF4180" i="9" s="1"/>
  <c r="BH4180" i="9" s="1"/>
  <c r="BK4093" i="9" s="1"/>
  <c r="BL4093" i="9"/>
  <c r="BG4180" i="9" l="1"/>
  <c r="BF4181" i="9" s="1"/>
  <c r="BH4181" i="9" s="1"/>
  <c r="BK4094" i="9" s="1"/>
  <c r="BL4094" i="9"/>
  <c r="BG4181" i="9" l="1"/>
  <c r="BF4182" i="9" s="1"/>
  <c r="BH4182" i="9" s="1"/>
  <c r="BK4095" i="9" s="1"/>
  <c r="BL4095" i="9"/>
  <c r="BG4182" i="9" l="1"/>
  <c r="BF4183" i="9" s="1"/>
  <c r="BH4183" i="9" s="1"/>
  <c r="BK4096" i="9" s="1"/>
  <c r="BL4096" i="9"/>
  <c r="BG4183" i="9" l="1"/>
  <c r="BF4184" i="9" s="1"/>
  <c r="BH4184" i="9" s="1"/>
  <c r="BK4097" i="9" s="1"/>
  <c r="BL4097" i="9"/>
  <c r="BG4184" i="9" l="1"/>
  <c r="BF4185" i="9" s="1"/>
  <c r="BH4185" i="9" s="1"/>
  <c r="BK4098" i="9" s="1"/>
  <c r="BL4098" i="9"/>
  <c r="BG4185" i="9" l="1"/>
  <c r="BF4186" i="9" s="1"/>
  <c r="BH4186" i="9" s="1"/>
  <c r="BK4099" i="9" s="1"/>
  <c r="BL4099" i="9"/>
  <c r="BG4186" i="9" l="1"/>
  <c r="BF4187" i="9" s="1"/>
  <c r="BH4187" i="9" s="1"/>
  <c r="BK4100" i="9" s="1"/>
  <c r="BL4100" i="9"/>
  <c r="BG4187" i="9" l="1"/>
  <c r="BF4188" i="9" s="1"/>
  <c r="BH4188" i="9" s="1"/>
  <c r="BK4101" i="9" s="1"/>
  <c r="BL4101" i="9"/>
  <c r="BG4188" i="9" l="1"/>
  <c r="BF4189" i="9" s="1"/>
  <c r="BH4189" i="9" s="1"/>
  <c r="BK4102" i="9" s="1"/>
  <c r="BL4102" i="9"/>
  <c r="BG4189" i="9" l="1"/>
  <c r="BF4190" i="9" s="1"/>
  <c r="BH4190" i="9" s="1"/>
  <c r="BK4103" i="9" s="1"/>
  <c r="BL4103" i="9"/>
  <c r="BG4190" i="9" l="1"/>
  <c r="BF4191" i="9" s="1"/>
  <c r="BH4191" i="9" s="1"/>
  <c r="BK4104" i="9" s="1"/>
  <c r="BL4104" i="9"/>
  <c r="BG4191" i="9" l="1"/>
  <c r="BF4192" i="9" s="1"/>
  <c r="BH4192" i="9" s="1"/>
  <c r="BK4105" i="9" s="1"/>
  <c r="BL4105" i="9"/>
  <c r="BG4192" i="9" l="1"/>
  <c r="BF4193" i="9" s="1"/>
  <c r="BH4193" i="9" s="1"/>
  <c r="BK4106" i="9" s="1"/>
  <c r="BL4106" i="9"/>
  <c r="BG4193" i="9" l="1"/>
  <c r="BF4194" i="9" s="1"/>
  <c r="BH4194" i="9" s="1"/>
  <c r="BK4107" i="9" s="1"/>
  <c r="BL4107" i="9"/>
  <c r="BG4194" i="9" l="1"/>
  <c r="BF4195" i="9" s="1"/>
  <c r="BH4195" i="9" s="1"/>
  <c r="BK4108" i="9" s="1"/>
  <c r="BL4108" i="9"/>
  <c r="BG4195" i="9" l="1"/>
  <c r="BF4196" i="9" s="1"/>
  <c r="BH4196" i="9" s="1"/>
  <c r="BK4109" i="9" s="1"/>
  <c r="BL4109" i="9"/>
  <c r="BG4196" i="9" l="1"/>
  <c r="BF4197" i="9" s="1"/>
  <c r="BH4197" i="9" s="1"/>
  <c r="BK4110" i="9" s="1"/>
  <c r="BL4110" i="9"/>
  <c r="BG4197" i="9" l="1"/>
  <c r="BF4198" i="9" s="1"/>
  <c r="BH4198" i="9" s="1"/>
  <c r="BK4111" i="9" s="1"/>
  <c r="BL4111" i="9"/>
  <c r="BG4198" i="9" l="1"/>
  <c r="BF4199" i="9" s="1"/>
  <c r="BH4199" i="9" s="1"/>
  <c r="BK4112" i="9" s="1"/>
  <c r="BL4112" i="9"/>
  <c r="BG4199" i="9" l="1"/>
  <c r="BF4200" i="9" s="1"/>
  <c r="BH4200" i="9" s="1"/>
  <c r="BK4113" i="9" s="1"/>
  <c r="BL4113" i="9"/>
  <c r="BG4200" i="9" l="1"/>
  <c r="BF4201" i="9" s="1"/>
  <c r="BH4201" i="9" s="1"/>
  <c r="BK4114" i="9" s="1"/>
  <c r="BL4114" i="9"/>
  <c r="BG4201" i="9" l="1"/>
  <c r="BF4202" i="9" s="1"/>
  <c r="BH4202" i="9" s="1"/>
  <c r="BK4115" i="9" s="1"/>
  <c r="BL4115" i="9"/>
  <c r="BG4202" i="9" l="1"/>
  <c r="BF4203" i="9" s="1"/>
  <c r="BH4203" i="9" s="1"/>
  <c r="BK4116" i="9" s="1"/>
  <c r="BL4116" i="9"/>
  <c r="BG4203" i="9" l="1"/>
  <c r="BF4204" i="9" s="1"/>
  <c r="BH4204" i="9" s="1"/>
  <c r="BK4117" i="9" s="1"/>
  <c r="BL4117" i="9"/>
  <c r="BG4204" i="9" l="1"/>
  <c r="BF4205" i="9" s="1"/>
  <c r="BH4205" i="9" s="1"/>
  <c r="BK4118" i="9" s="1"/>
  <c r="BL4118" i="9"/>
  <c r="BG4205" i="9" l="1"/>
  <c r="BF4206" i="9" s="1"/>
  <c r="BH4206" i="9" s="1"/>
  <c r="BK4119" i="9" s="1"/>
  <c r="BL4119" i="9"/>
  <c r="BG4206" i="9" l="1"/>
  <c r="BF4207" i="9" s="1"/>
  <c r="BH4207" i="9" s="1"/>
  <c r="BK4120" i="9" s="1"/>
  <c r="BL4120" i="9"/>
  <c r="BG4207" i="9" l="1"/>
  <c r="BF4208" i="9" s="1"/>
  <c r="BH4208" i="9" s="1"/>
  <c r="BK4121" i="9" s="1"/>
  <c r="BL4121" i="9"/>
  <c r="BG4208" i="9" l="1"/>
  <c r="BF4209" i="9" s="1"/>
  <c r="BH4209" i="9" s="1"/>
  <c r="BK4122" i="9" s="1"/>
  <c r="BL4122" i="9"/>
  <c r="BG4209" i="9" l="1"/>
  <c r="BF4210" i="9" s="1"/>
  <c r="BH4210" i="9" s="1"/>
  <c r="BK4123" i="9" s="1"/>
  <c r="BL4123" i="9"/>
  <c r="BG4210" i="9" l="1"/>
  <c r="BF4211" i="9" s="1"/>
  <c r="BH4211" i="9" s="1"/>
  <c r="BK4124" i="9" s="1"/>
  <c r="BL4124" i="9"/>
  <c r="BG4211" i="9" l="1"/>
  <c r="BF4212" i="9" s="1"/>
  <c r="BH4212" i="9" s="1"/>
  <c r="BK4125" i="9" s="1"/>
  <c r="BL4125" i="9"/>
  <c r="BG4212" i="9" l="1"/>
  <c r="BF4213" i="9" s="1"/>
  <c r="BH4213" i="9" s="1"/>
  <c r="BK4126" i="9" s="1"/>
  <c r="BL4126" i="9"/>
  <c r="BG4213" i="9" l="1"/>
  <c r="BF4214" i="9" s="1"/>
  <c r="BH4214" i="9" s="1"/>
  <c r="BK4127" i="9" s="1"/>
  <c r="BL4127" i="9"/>
  <c r="BG4214" i="9" l="1"/>
  <c r="BF4215" i="9" s="1"/>
  <c r="BH4215" i="9" s="1"/>
  <c r="BK4128" i="9" s="1"/>
  <c r="BL4128" i="9"/>
  <c r="BG4215" i="9" l="1"/>
  <c r="BF4216" i="9" s="1"/>
  <c r="BH4216" i="9" s="1"/>
  <c r="BK4129" i="9" s="1"/>
  <c r="BL4129" i="9"/>
  <c r="BG4216" i="9" l="1"/>
  <c r="BF4217" i="9" s="1"/>
  <c r="BH4217" i="9" s="1"/>
  <c r="BK4130" i="9" s="1"/>
  <c r="BL4130" i="9"/>
  <c r="BG4217" i="9" l="1"/>
  <c r="BF4218" i="9" s="1"/>
  <c r="BH4218" i="9" s="1"/>
  <c r="BK4131" i="9" s="1"/>
  <c r="BL4131" i="9"/>
  <c r="BG4218" i="9" l="1"/>
  <c r="BF4219" i="9" s="1"/>
  <c r="BH4219" i="9" s="1"/>
  <c r="BK4132" i="9" s="1"/>
  <c r="BL4132" i="9"/>
  <c r="BG4219" i="9" l="1"/>
  <c r="BF4220" i="9" s="1"/>
  <c r="BH4220" i="9" s="1"/>
  <c r="BK4133" i="9" s="1"/>
  <c r="BL4133" i="9"/>
  <c r="BG4220" i="9" l="1"/>
  <c r="BF4221" i="9" s="1"/>
  <c r="BH4221" i="9" s="1"/>
  <c r="BK4134" i="9" s="1"/>
  <c r="BL4134" i="9"/>
  <c r="BG4221" i="9" l="1"/>
  <c r="BF4222" i="9" s="1"/>
  <c r="BH4222" i="9" s="1"/>
  <c r="BK4135" i="9" s="1"/>
  <c r="BL4135" i="9"/>
  <c r="BG4222" i="9" l="1"/>
  <c r="BF4223" i="9" s="1"/>
  <c r="BH4223" i="9" s="1"/>
  <c r="BK4136" i="9" s="1"/>
  <c r="BL4136" i="9"/>
  <c r="BG4223" i="9" l="1"/>
  <c r="BF4224" i="9" s="1"/>
  <c r="BH4224" i="9" s="1"/>
  <c r="BK4137" i="9" s="1"/>
  <c r="BL4137" i="9"/>
  <c r="BG4224" i="9" l="1"/>
  <c r="BF4225" i="9" s="1"/>
  <c r="BH4225" i="9" s="1"/>
  <c r="BK4138" i="9" s="1"/>
  <c r="BL4138" i="9"/>
  <c r="BG4225" i="9" l="1"/>
  <c r="BF4226" i="9" s="1"/>
  <c r="BH4226" i="9" s="1"/>
  <c r="BK4139" i="9" s="1"/>
  <c r="BL4139" i="9"/>
  <c r="BG4226" i="9" l="1"/>
  <c r="BF4227" i="9" s="1"/>
  <c r="BH4227" i="9" s="1"/>
  <c r="BK4140" i="9" s="1"/>
  <c r="BL4140" i="9"/>
  <c r="BG4227" i="9" l="1"/>
  <c r="BF4228" i="9" s="1"/>
  <c r="BH4228" i="9" s="1"/>
  <c r="BK4141" i="9" s="1"/>
  <c r="BL4141" i="9"/>
  <c r="BG4228" i="9" l="1"/>
  <c r="BF4229" i="9" s="1"/>
  <c r="BH4229" i="9" s="1"/>
  <c r="BK4142" i="9" s="1"/>
  <c r="BL4142" i="9"/>
  <c r="BG4229" i="9" l="1"/>
  <c r="BF4230" i="9" s="1"/>
  <c r="BH4230" i="9" s="1"/>
  <c r="BK4143" i="9" s="1"/>
  <c r="BL4143" i="9"/>
  <c r="BG4230" i="9" l="1"/>
  <c r="BF4231" i="9" s="1"/>
  <c r="BH4231" i="9" s="1"/>
  <c r="BK4144" i="9" s="1"/>
  <c r="BL4144" i="9"/>
  <c r="BG4231" i="9" l="1"/>
  <c r="BF4232" i="9" s="1"/>
  <c r="BH4232" i="9" s="1"/>
  <c r="BK4145" i="9" s="1"/>
  <c r="BL4145" i="9"/>
  <c r="BG4232" i="9" l="1"/>
  <c r="BF4233" i="9" s="1"/>
  <c r="BH4233" i="9" s="1"/>
  <c r="BK4146" i="9" s="1"/>
  <c r="BL4146" i="9"/>
  <c r="BG4233" i="9" l="1"/>
  <c r="BF4234" i="9" s="1"/>
  <c r="BH4234" i="9" s="1"/>
  <c r="BK4147" i="9" s="1"/>
  <c r="BL4147" i="9"/>
  <c r="BG4234" i="9" l="1"/>
  <c r="BF4235" i="9" s="1"/>
  <c r="BH4235" i="9" s="1"/>
  <c r="BK4148" i="9" s="1"/>
  <c r="BL4148" i="9"/>
  <c r="BG4235" i="9" l="1"/>
  <c r="BF4236" i="9" s="1"/>
  <c r="BH4236" i="9" s="1"/>
  <c r="BK4149" i="9" s="1"/>
  <c r="BL4149" i="9"/>
  <c r="BG4236" i="9" l="1"/>
  <c r="BF4237" i="9" s="1"/>
  <c r="BH4237" i="9" s="1"/>
  <c r="BK4150" i="9" s="1"/>
  <c r="BL4150" i="9"/>
  <c r="BG4237" i="9" l="1"/>
  <c r="BF4238" i="9" s="1"/>
  <c r="BH4238" i="9" s="1"/>
  <c r="BK4151" i="9" s="1"/>
  <c r="BL4151" i="9"/>
  <c r="BG4238" i="9" l="1"/>
  <c r="BF4239" i="9" s="1"/>
  <c r="BH4239" i="9" s="1"/>
  <c r="BK4152" i="9" s="1"/>
  <c r="BL4152" i="9"/>
  <c r="BG4239" i="9" l="1"/>
  <c r="BF4240" i="9" s="1"/>
  <c r="BH4240" i="9" s="1"/>
  <c r="BK4153" i="9" s="1"/>
  <c r="BL4153" i="9"/>
  <c r="BG4240" i="9" l="1"/>
  <c r="BF4241" i="9" s="1"/>
  <c r="BH4241" i="9" s="1"/>
  <c r="BK4154" i="9" s="1"/>
  <c r="BL4154" i="9"/>
  <c r="BG4241" i="9" l="1"/>
  <c r="BF4242" i="9" s="1"/>
  <c r="BH4242" i="9" s="1"/>
  <c r="BK4155" i="9" l="1"/>
  <c r="BG4242" i="9"/>
  <c r="BF4243" i="9" s="1"/>
  <c r="BH4243" i="9" s="1"/>
  <c r="BK4156" i="9" s="1"/>
  <c r="BL4156" i="9"/>
  <c r="BL4155" i="9"/>
  <c r="BG4243" i="9" l="1"/>
  <c r="BF4244" i="9" s="1"/>
  <c r="BH4244" i="9" s="1"/>
  <c r="BK4157" i="9" s="1"/>
  <c r="BL4157" i="9"/>
  <c r="BG4244" i="9" l="1"/>
  <c r="BF4245" i="9" s="1"/>
  <c r="BH4245" i="9" s="1"/>
  <c r="BK4158" i="9" s="1"/>
  <c r="BL4158" i="9"/>
  <c r="BG4245" i="9" l="1"/>
  <c r="BF4246" i="9" s="1"/>
  <c r="BH4246" i="9" s="1"/>
  <c r="BK4159" i="9" s="1"/>
  <c r="BL4159" i="9"/>
  <c r="BG4246" i="9" l="1"/>
  <c r="BF4247" i="9" s="1"/>
  <c r="BH4247" i="9" s="1"/>
  <c r="BK4160" i="9" s="1"/>
  <c r="BL4160" i="9"/>
  <c r="BG4247" i="9" l="1"/>
  <c r="BF4248" i="9" s="1"/>
  <c r="BH4248" i="9" s="1"/>
  <c r="BK4161" i="9" s="1"/>
  <c r="BL4161" i="9"/>
  <c r="BG4248" i="9" l="1"/>
  <c r="BF4249" i="9" s="1"/>
  <c r="BH4249" i="9" s="1"/>
  <c r="BK4162" i="9" s="1"/>
  <c r="BL4162" i="9"/>
  <c r="BG4249" i="9" l="1"/>
  <c r="BF4250" i="9" s="1"/>
  <c r="BH4250" i="9" s="1"/>
  <c r="BK4163" i="9" s="1"/>
  <c r="BL4163" i="9"/>
  <c r="BG4250" i="9" l="1"/>
  <c r="BF4251" i="9" s="1"/>
  <c r="BH4251" i="9" s="1"/>
  <c r="BK4164" i="9" s="1"/>
  <c r="BL4164" i="9"/>
  <c r="BG4251" i="9" l="1"/>
  <c r="BF4252" i="9" s="1"/>
  <c r="BH4252" i="9" s="1"/>
  <c r="BK4165" i="9" s="1"/>
  <c r="BL4165" i="9"/>
  <c r="BG4252" i="9" l="1"/>
  <c r="BF4253" i="9" s="1"/>
  <c r="BH4253" i="9" s="1"/>
  <c r="BK4166" i="9" s="1"/>
  <c r="BL4166" i="9"/>
  <c r="BG4253" i="9" l="1"/>
  <c r="BF4254" i="9" s="1"/>
  <c r="BH4254" i="9" s="1"/>
  <c r="BK4167" i="9" s="1"/>
  <c r="BL4167" i="9"/>
  <c r="BG4254" i="9" l="1"/>
  <c r="BF4255" i="9" s="1"/>
  <c r="BH4255" i="9" s="1"/>
  <c r="BK4168" i="9" s="1"/>
  <c r="BL4168" i="9"/>
  <c r="BG4255" i="9" l="1"/>
  <c r="BF4256" i="9" s="1"/>
  <c r="BH4256" i="9" s="1"/>
  <c r="BK4169" i="9" s="1"/>
  <c r="BL4169" i="9"/>
  <c r="BG4256" i="9" l="1"/>
  <c r="BF4257" i="9" s="1"/>
  <c r="BH4257" i="9" s="1"/>
  <c r="BK4170" i="9" s="1"/>
  <c r="BL4170" i="9"/>
  <c r="BG4257" i="9" l="1"/>
  <c r="BF4258" i="9" s="1"/>
  <c r="BH4258" i="9" s="1"/>
  <c r="BK4171" i="9" s="1"/>
  <c r="BL4171" i="9"/>
  <c r="BG4258" i="9" l="1"/>
  <c r="BF4259" i="9" s="1"/>
  <c r="BH4259" i="9" s="1"/>
  <c r="BK4172" i="9" s="1"/>
  <c r="BL4172" i="9"/>
  <c r="BG4259" i="9" l="1"/>
  <c r="BF4260" i="9" s="1"/>
  <c r="BH4260" i="9" s="1"/>
  <c r="BK4173" i="9" s="1"/>
  <c r="BL4173" i="9"/>
  <c r="BG4260" i="9" l="1"/>
  <c r="BF4261" i="9" s="1"/>
  <c r="BH4261" i="9" s="1"/>
  <c r="BK4174" i="9" s="1"/>
  <c r="BL4174" i="9"/>
  <c r="BG4261" i="9" l="1"/>
  <c r="BF4262" i="9" s="1"/>
  <c r="BH4262" i="9" s="1"/>
  <c r="BK4175" i="9" s="1"/>
  <c r="BL4175" i="9"/>
  <c r="BG4262" i="9" l="1"/>
  <c r="BF4263" i="9" s="1"/>
  <c r="BH4263" i="9" s="1"/>
  <c r="BK4176" i="9" s="1"/>
  <c r="BL4176" i="9"/>
  <c r="BG4263" i="9" l="1"/>
  <c r="BF4264" i="9" s="1"/>
  <c r="BH4264" i="9" s="1"/>
  <c r="BK4177" i="9" s="1"/>
  <c r="BL4177" i="9"/>
  <c r="BG4264" i="9" l="1"/>
  <c r="BF4265" i="9" s="1"/>
  <c r="BH4265" i="9" s="1"/>
  <c r="BK4178" i="9" s="1"/>
  <c r="BL4178" i="9"/>
  <c r="BG4265" i="9" l="1"/>
  <c r="BF4266" i="9" s="1"/>
  <c r="BH4266" i="9" s="1"/>
  <c r="BK4179" i="9" s="1"/>
  <c r="BL4179" i="9"/>
  <c r="BG4266" i="9" l="1"/>
  <c r="BF4267" i="9" s="1"/>
  <c r="BH4267" i="9" s="1"/>
  <c r="BK4180" i="9" s="1"/>
  <c r="BL4180" i="9"/>
  <c r="BG4267" i="9" l="1"/>
  <c r="BF4268" i="9" s="1"/>
  <c r="BH4268" i="9" s="1"/>
  <c r="BK4181" i="9" s="1"/>
  <c r="BL4181" i="9"/>
  <c r="BG4268" i="9" l="1"/>
  <c r="BF4269" i="9" s="1"/>
  <c r="BH4269" i="9" s="1"/>
  <c r="BK4182" i="9" s="1"/>
  <c r="BL4182" i="9"/>
  <c r="BG4269" i="9" l="1"/>
  <c r="BF4270" i="9" s="1"/>
  <c r="BH4270" i="9" s="1"/>
  <c r="BK4183" i="9" s="1"/>
  <c r="BL4183" i="9"/>
  <c r="BG4270" i="9" l="1"/>
  <c r="BF4271" i="9" s="1"/>
  <c r="BH4271" i="9" s="1"/>
  <c r="BK4184" i="9" s="1"/>
  <c r="BL4184" i="9"/>
  <c r="BG4271" i="9" l="1"/>
  <c r="BF4272" i="9" s="1"/>
  <c r="BH4272" i="9" s="1"/>
  <c r="BK4185" i="9" s="1"/>
  <c r="BL4185" i="9"/>
  <c r="BG4272" i="9" l="1"/>
  <c r="BF4273" i="9" s="1"/>
  <c r="BH4273" i="9" s="1"/>
  <c r="BK4186" i="9" s="1"/>
  <c r="BL4186" i="9"/>
  <c r="BG4273" i="9" l="1"/>
  <c r="BF4274" i="9" s="1"/>
  <c r="BH4274" i="9" s="1"/>
  <c r="BK4187" i="9" s="1"/>
  <c r="BL4187" i="9"/>
  <c r="BG4274" i="9" l="1"/>
  <c r="BF4275" i="9" s="1"/>
  <c r="BH4275" i="9" s="1"/>
  <c r="BK4188" i="9" s="1"/>
  <c r="BL4188" i="9"/>
  <c r="BG4275" i="9" l="1"/>
  <c r="BF4276" i="9" s="1"/>
  <c r="BH4276" i="9" s="1"/>
  <c r="BK4189" i="9" s="1"/>
  <c r="BL4189" i="9"/>
  <c r="BG4276" i="9" l="1"/>
  <c r="BF4277" i="9" s="1"/>
  <c r="BH4277" i="9" s="1"/>
  <c r="BK4190" i="9" s="1"/>
  <c r="BL4190" i="9"/>
  <c r="BG4277" i="9" l="1"/>
  <c r="BF4278" i="9" s="1"/>
  <c r="BH4278" i="9" s="1"/>
  <c r="BK4191" i="9" s="1"/>
  <c r="BL4191" i="9"/>
  <c r="BG4278" i="9" l="1"/>
  <c r="BF4279" i="9" s="1"/>
  <c r="BH4279" i="9" s="1"/>
  <c r="BK4192" i="9" s="1"/>
  <c r="BL4192" i="9"/>
  <c r="BG4279" i="9" l="1"/>
  <c r="BF4280" i="9" s="1"/>
  <c r="BH4280" i="9" s="1"/>
  <c r="BK4193" i="9" s="1"/>
  <c r="BL4193" i="9"/>
  <c r="BG4280" i="9" l="1"/>
  <c r="BF4281" i="9" s="1"/>
  <c r="BH4281" i="9" s="1"/>
  <c r="BK4194" i="9" s="1"/>
  <c r="BL4194" i="9"/>
  <c r="BG4281" i="9" l="1"/>
  <c r="BF4282" i="9" s="1"/>
  <c r="BH4282" i="9" s="1"/>
  <c r="BK4195" i="9" s="1"/>
  <c r="BL4195" i="9"/>
  <c r="BG4282" i="9" l="1"/>
  <c r="BF4283" i="9" s="1"/>
  <c r="BH4283" i="9" s="1"/>
  <c r="BK4196" i="9" s="1"/>
  <c r="BL4196" i="9"/>
  <c r="BG4283" i="9" l="1"/>
  <c r="BF4284" i="9" s="1"/>
  <c r="BH4284" i="9" s="1"/>
  <c r="BK4197" i="9" s="1"/>
  <c r="BL4197" i="9"/>
  <c r="BG4284" i="9" l="1"/>
  <c r="BF4285" i="9" s="1"/>
  <c r="BH4285" i="9" s="1"/>
  <c r="BK4198" i="9" s="1"/>
  <c r="BL4198" i="9"/>
  <c r="BG4285" i="9" l="1"/>
  <c r="BF4286" i="9" s="1"/>
  <c r="BH4286" i="9" s="1"/>
  <c r="BK4199" i="9" s="1"/>
  <c r="BL4199" i="9"/>
  <c r="BG4286" i="9" l="1"/>
  <c r="BF4287" i="9" s="1"/>
  <c r="BH4287" i="9" s="1"/>
  <c r="BK4200" i="9" s="1"/>
  <c r="BL4200" i="9"/>
  <c r="BG4287" i="9" l="1"/>
  <c r="BF4288" i="9" s="1"/>
  <c r="BH4288" i="9" s="1"/>
  <c r="BK4201" i="9" s="1"/>
  <c r="BL4201" i="9"/>
  <c r="BG4288" i="9" l="1"/>
  <c r="BF4289" i="9" s="1"/>
  <c r="BH4289" i="9" s="1"/>
  <c r="BK4202" i="9" s="1"/>
  <c r="BL4202" i="9"/>
  <c r="BG4289" i="9" l="1"/>
  <c r="BF4290" i="9" s="1"/>
  <c r="BH4290" i="9" s="1"/>
  <c r="BK4203" i="9" s="1"/>
  <c r="BL4203" i="9"/>
  <c r="BG4290" i="9" l="1"/>
  <c r="BF4291" i="9" s="1"/>
  <c r="BH4291" i="9" s="1"/>
  <c r="BK4204" i="9" s="1"/>
  <c r="BL4204" i="9"/>
  <c r="BG4291" i="9" l="1"/>
  <c r="BF4292" i="9" s="1"/>
  <c r="BH4292" i="9" s="1"/>
  <c r="BK4205" i="9" s="1"/>
  <c r="BL4205" i="9"/>
  <c r="BG4292" i="9" l="1"/>
  <c r="BF4293" i="9" s="1"/>
  <c r="BH4293" i="9" s="1"/>
  <c r="BK4206" i="9" s="1"/>
  <c r="BL4206" i="9"/>
  <c r="BG4293" i="9" l="1"/>
  <c r="BF4294" i="9" s="1"/>
  <c r="BH4294" i="9" s="1"/>
  <c r="BK4207" i="9" s="1"/>
  <c r="BL4207" i="9"/>
  <c r="BG4294" i="9" l="1"/>
  <c r="BF4295" i="9" s="1"/>
  <c r="BH4295" i="9" s="1"/>
  <c r="BK4208" i="9" s="1"/>
  <c r="BL4208" i="9"/>
  <c r="BG4295" i="9" l="1"/>
  <c r="BF4296" i="9" s="1"/>
  <c r="BH4296" i="9" s="1"/>
  <c r="BK4209" i="9" s="1"/>
  <c r="BL4209" i="9"/>
  <c r="BG4296" i="9" l="1"/>
  <c r="BF4297" i="9" s="1"/>
  <c r="BH4297" i="9" s="1"/>
  <c r="BK4210" i="9" s="1"/>
  <c r="BL4210" i="9"/>
  <c r="BG4297" i="9" l="1"/>
  <c r="BF4298" i="9" s="1"/>
  <c r="BH4298" i="9" s="1"/>
  <c r="BK4211" i="9" s="1"/>
  <c r="BL4211" i="9"/>
  <c r="BG4298" i="9" l="1"/>
  <c r="BF4299" i="9" s="1"/>
  <c r="BH4299" i="9" s="1"/>
  <c r="BK4212" i="9" s="1"/>
  <c r="BL4212" i="9"/>
  <c r="BG4299" i="9" l="1"/>
  <c r="BF4300" i="9" s="1"/>
  <c r="BH4300" i="9" s="1"/>
  <c r="BK4213" i="9" s="1"/>
  <c r="BL4213" i="9"/>
  <c r="BG4300" i="9" l="1"/>
  <c r="BF4301" i="9" s="1"/>
  <c r="BH4301" i="9" s="1"/>
  <c r="BK4214" i="9" s="1"/>
  <c r="BL4214" i="9"/>
  <c r="BG4301" i="9" l="1"/>
  <c r="BF4302" i="9" s="1"/>
  <c r="BH4302" i="9" s="1"/>
  <c r="BK4215" i="9" s="1"/>
  <c r="BL4215" i="9"/>
  <c r="BG4302" i="9" l="1"/>
  <c r="BF4303" i="9" s="1"/>
  <c r="BH4303" i="9" s="1"/>
  <c r="BK4216" i="9" s="1"/>
  <c r="BL4216" i="9"/>
  <c r="BG4303" i="9" l="1"/>
  <c r="BF4304" i="9" s="1"/>
  <c r="BH4304" i="9" s="1"/>
  <c r="BK4217" i="9" s="1"/>
  <c r="BL4217" i="9"/>
  <c r="BG4304" i="9" l="1"/>
  <c r="BF4305" i="9" s="1"/>
  <c r="BH4305" i="9" s="1"/>
  <c r="BK4218" i="9" s="1"/>
  <c r="BL4218" i="9"/>
  <c r="BG4305" i="9" l="1"/>
  <c r="BF4306" i="9" s="1"/>
  <c r="BH4306" i="9" s="1"/>
  <c r="BK4219" i="9" s="1"/>
  <c r="BL4219" i="9"/>
  <c r="BG4306" i="9" l="1"/>
  <c r="BF4307" i="9" s="1"/>
  <c r="BH4307" i="9" s="1"/>
  <c r="BK4220" i="9" s="1"/>
  <c r="BL4220" i="9"/>
  <c r="BG4307" i="9" l="1"/>
  <c r="BF4308" i="9" s="1"/>
  <c r="BH4308" i="9" s="1"/>
  <c r="BK4221" i="9" s="1"/>
  <c r="BL4221" i="9"/>
  <c r="BG4308" i="9" l="1"/>
  <c r="BF4309" i="9" s="1"/>
  <c r="BH4309" i="9" s="1"/>
  <c r="BK4222" i="9" s="1"/>
  <c r="BL4222" i="9"/>
  <c r="BG4309" i="9" l="1"/>
  <c r="BF4310" i="9" s="1"/>
  <c r="BH4310" i="9" s="1"/>
  <c r="BK4223" i="9" s="1"/>
  <c r="BL4223" i="9"/>
  <c r="BG4310" i="9" l="1"/>
  <c r="BF4311" i="9" s="1"/>
  <c r="BH4311" i="9" s="1"/>
  <c r="BK4224" i="9" s="1"/>
  <c r="BL4224" i="9"/>
  <c r="BG4311" i="9" l="1"/>
  <c r="BF4312" i="9" s="1"/>
  <c r="BH4312" i="9" s="1"/>
  <c r="BK4225" i="9" s="1"/>
  <c r="BL4225" i="9"/>
  <c r="BG4312" i="9" l="1"/>
  <c r="BF4313" i="9" s="1"/>
  <c r="BH4313" i="9" s="1"/>
  <c r="BK4226" i="9" s="1"/>
  <c r="BL4226" i="9"/>
  <c r="BG4313" i="9" l="1"/>
  <c r="BF4314" i="9" s="1"/>
  <c r="BH4314" i="9" s="1"/>
  <c r="BK4227" i="9" s="1"/>
  <c r="BL4227" i="9"/>
  <c r="BG4314" i="9" l="1"/>
  <c r="BF4315" i="9" s="1"/>
  <c r="BH4315" i="9" s="1"/>
  <c r="BK4228" i="9" s="1"/>
  <c r="BL4228" i="9"/>
  <c r="BG4315" i="9" l="1"/>
  <c r="BF4316" i="9" s="1"/>
  <c r="BH4316" i="9" s="1"/>
  <c r="BK4229" i="9" s="1"/>
  <c r="BL4229" i="9"/>
  <c r="BG4316" i="9" l="1"/>
  <c r="BF4317" i="9" s="1"/>
  <c r="BH4317" i="9" s="1"/>
  <c r="BK4230" i="9" s="1"/>
  <c r="BL4230" i="9"/>
  <c r="BG4317" i="9" l="1"/>
  <c r="BF4318" i="9" s="1"/>
  <c r="BH4318" i="9" s="1"/>
  <c r="BK4231" i="9" s="1"/>
  <c r="BL4231" i="9"/>
  <c r="BG4318" i="9" l="1"/>
  <c r="BF4319" i="9" s="1"/>
  <c r="BH4319" i="9" s="1"/>
  <c r="BK4232" i="9" s="1"/>
  <c r="BL4232" i="9"/>
  <c r="BG4319" i="9" l="1"/>
  <c r="BF4320" i="9" s="1"/>
  <c r="BH4320" i="9" s="1"/>
  <c r="BK4233" i="9" s="1"/>
  <c r="BL4233" i="9"/>
  <c r="BG4320" i="9" l="1"/>
  <c r="BF4321" i="9" s="1"/>
  <c r="BH4321" i="9" s="1"/>
  <c r="BK4234" i="9" s="1"/>
  <c r="BL4234" i="9"/>
  <c r="BG4321" i="9" l="1"/>
  <c r="BF4322" i="9" s="1"/>
  <c r="BH4322" i="9" s="1"/>
  <c r="BK4235" i="9" s="1"/>
  <c r="BL4235" i="9"/>
  <c r="BG4322" i="9" l="1"/>
  <c r="BF4323" i="9" s="1"/>
  <c r="BH4323" i="9" s="1"/>
  <c r="BK4236" i="9" s="1"/>
  <c r="BL4236" i="9"/>
  <c r="BG4323" i="9" l="1"/>
  <c r="BF4324" i="9" s="1"/>
  <c r="BH4324" i="9" s="1"/>
  <c r="BK4237" i="9" s="1"/>
  <c r="BL4237" i="9"/>
  <c r="BG4324" i="9" l="1"/>
  <c r="BF4325" i="9" s="1"/>
  <c r="BH4325" i="9" s="1"/>
  <c r="BK4238" i="9" s="1"/>
  <c r="BL4238" i="9"/>
  <c r="BG4325" i="9" l="1"/>
  <c r="BF4326" i="9" s="1"/>
  <c r="BH4326" i="9" s="1"/>
  <c r="BK4239" i="9" s="1"/>
  <c r="BL4239" i="9"/>
  <c r="BG4326" i="9" l="1"/>
  <c r="BF4327" i="9" s="1"/>
  <c r="BH4327" i="9" s="1"/>
  <c r="BK4240" i="9" s="1"/>
  <c r="BL4240" i="9"/>
  <c r="BG4327" i="9" l="1"/>
  <c r="BF4328" i="9" s="1"/>
  <c r="BH4328" i="9" s="1"/>
  <c r="BK4241" i="9" s="1"/>
  <c r="BL4241" i="9"/>
  <c r="BG4328" i="9" l="1"/>
  <c r="BF4329" i="9" s="1"/>
  <c r="BH4329" i="9" s="1"/>
  <c r="BK4242" i="9" s="1"/>
  <c r="BL4242" i="9"/>
  <c r="BG4329" i="9" l="1"/>
  <c r="BF4330" i="9" s="1"/>
  <c r="BH4330" i="9" s="1"/>
  <c r="BK4243" i="9" s="1"/>
  <c r="BL4243" i="9"/>
  <c r="BG4330" i="9" l="1"/>
  <c r="BF4331" i="9" s="1"/>
  <c r="BH4331" i="9" s="1"/>
  <c r="BK4244" i="9" s="1"/>
  <c r="BL4244" i="9"/>
  <c r="BG4331" i="9" l="1"/>
  <c r="BF4332" i="9" s="1"/>
  <c r="BH4332" i="9" s="1"/>
  <c r="BK4245" i="9" s="1"/>
  <c r="BL4245" i="9"/>
  <c r="BG4332" i="9" l="1"/>
  <c r="BF4333" i="9" s="1"/>
  <c r="BH4333" i="9" s="1"/>
  <c r="BK4246" i="9" s="1"/>
  <c r="BL4246" i="9"/>
  <c r="BG4333" i="9" l="1"/>
  <c r="BF4334" i="9" s="1"/>
  <c r="BH4334" i="9" s="1"/>
  <c r="BK4247" i="9" s="1"/>
  <c r="BL4247" i="9"/>
  <c r="BG4334" i="9" l="1"/>
  <c r="BF4335" i="9" s="1"/>
  <c r="BH4335" i="9" s="1"/>
  <c r="BK4248" i="9" s="1"/>
  <c r="BL4248" i="9"/>
  <c r="BG4335" i="9" l="1"/>
  <c r="BF4336" i="9" s="1"/>
  <c r="BH4336" i="9" s="1"/>
  <c r="BK4249" i="9" s="1"/>
  <c r="BL4249" i="9"/>
  <c r="BG4336" i="9" l="1"/>
  <c r="BF4337" i="9" s="1"/>
  <c r="BH4337" i="9" s="1"/>
  <c r="BK4250" i="9" s="1"/>
  <c r="BL4250" i="9"/>
  <c r="BG4337" i="9" l="1"/>
  <c r="BF4338" i="9" s="1"/>
  <c r="BH4338" i="9" s="1"/>
  <c r="BK4251" i="9" s="1"/>
  <c r="BL4251" i="9"/>
  <c r="BG4338" i="9" l="1"/>
  <c r="BF4339" i="9" s="1"/>
  <c r="BH4339" i="9" s="1"/>
  <c r="BK4252" i="9" s="1"/>
  <c r="BL4252" i="9"/>
  <c r="BG4339" i="9" l="1"/>
  <c r="BF4340" i="9" s="1"/>
  <c r="BH4340" i="9" s="1"/>
  <c r="BK4253" i="9" s="1"/>
  <c r="BL4253" i="9"/>
  <c r="BG4340" i="9" l="1"/>
  <c r="BF4341" i="9" s="1"/>
  <c r="BH4341" i="9" s="1"/>
  <c r="BK4254" i="9" s="1"/>
  <c r="BL4254" i="9"/>
  <c r="BG4341" i="9" l="1"/>
  <c r="BF4342" i="9" s="1"/>
  <c r="BH4342" i="9" s="1"/>
  <c r="BK4255" i="9" s="1"/>
  <c r="BL4255" i="9"/>
  <c r="BG4342" i="9" l="1"/>
  <c r="BF4343" i="9" s="1"/>
  <c r="BH4343" i="9" s="1"/>
  <c r="BK4256" i="9" s="1"/>
  <c r="BL4256" i="9"/>
  <c r="BG4343" i="9" l="1"/>
  <c r="BF4344" i="9" s="1"/>
  <c r="BH4344" i="9" s="1"/>
  <c r="BK4257" i="9" s="1"/>
  <c r="BL4257" i="9"/>
  <c r="BG4344" i="9" l="1"/>
  <c r="BF4345" i="9" s="1"/>
  <c r="BH4345" i="9" s="1"/>
  <c r="BK4258" i="9" s="1"/>
  <c r="BL4258" i="9"/>
  <c r="BG4345" i="9" l="1"/>
  <c r="BF4346" i="9" s="1"/>
  <c r="BH4346" i="9" s="1"/>
  <c r="BK4259" i="9" s="1"/>
  <c r="BL4259" i="9"/>
  <c r="BG4346" i="9" l="1"/>
  <c r="BF4347" i="9" s="1"/>
  <c r="BH4347" i="9" s="1"/>
  <c r="BK4260" i="9" s="1"/>
  <c r="BL4260" i="9"/>
  <c r="BG4347" i="9" l="1"/>
  <c r="BF4348" i="9" s="1"/>
  <c r="BH4348" i="9" s="1"/>
  <c r="BK4261" i="9" s="1"/>
  <c r="BL4261" i="9"/>
  <c r="BG4348" i="9" l="1"/>
  <c r="BF4349" i="9" s="1"/>
  <c r="BH4349" i="9" s="1"/>
  <c r="BK4262" i="9" s="1"/>
  <c r="BL4262" i="9"/>
  <c r="BG4349" i="9" l="1"/>
  <c r="BF4350" i="9" s="1"/>
  <c r="BH4350" i="9" s="1"/>
  <c r="BK4263" i="9" s="1"/>
  <c r="BL4263" i="9"/>
  <c r="BG4350" i="9" l="1"/>
  <c r="BF4351" i="9" s="1"/>
  <c r="BH4351" i="9" s="1"/>
  <c r="BK4264" i="9" s="1"/>
  <c r="BL4264" i="9"/>
  <c r="BG4351" i="9" l="1"/>
  <c r="BF4352" i="9" s="1"/>
  <c r="BH4352" i="9" s="1"/>
  <c r="BK4265" i="9" s="1"/>
  <c r="BL4265" i="9"/>
  <c r="BG4352" i="9" l="1"/>
  <c r="BF4353" i="9" s="1"/>
  <c r="BH4353" i="9" s="1"/>
  <c r="BK4266" i="9" s="1"/>
  <c r="BL4266" i="9"/>
  <c r="BG4353" i="9" l="1"/>
  <c r="BF4354" i="9" s="1"/>
  <c r="BH4354" i="9" s="1"/>
  <c r="BK4267" i="9" s="1"/>
  <c r="BL4267" i="9"/>
  <c r="BG4354" i="9" l="1"/>
  <c r="BF4355" i="9" s="1"/>
  <c r="BH4355" i="9" s="1"/>
  <c r="BK4268" i="9" s="1"/>
  <c r="BL4268" i="9"/>
  <c r="BG4355" i="9" l="1"/>
  <c r="BF4356" i="9" s="1"/>
  <c r="BH4356" i="9" s="1"/>
  <c r="BK4269" i="9" s="1"/>
  <c r="BL4269" i="9"/>
  <c r="BG4356" i="9" l="1"/>
  <c r="BF4357" i="9" s="1"/>
  <c r="BH4357" i="9" s="1"/>
  <c r="BK4270" i="9" s="1"/>
  <c r="BL4270" i="9"/>
  <c r="BG4357" i="9" l="1"/>
  <c r="BF4358" i="9" s="1"/>
  <c r="BH4358" i="9" s="1"/>
  <c r="BK4271" i="9" s="1"/>
  <c r="BL4271" i="9"/>
  <c r="BG4358" i="9" l="1"/>
  <c r="BF4359" i="9" s="1"/>
  <c r="BH4359" i="9" s="1"/>
  <c r="BK4272" i="9" s="1"/>
  <c r="BL4272" i="9"/>
  <c r="BG4359" i="9" l="1"/>
  <c r="BF4360" i="9" s="1"/>
  <c r="BH4360" i="9" s="1"/>
  <c r="BK4273" i="9" s="1"/>
  <c r="BL4273" i="9"/>
  <c r="BG4360" i="9" l="1"/>
  <c r="BF4361" i="9" s="1"/>
  <c r="BH4361" i="9" s="1"/>
  <c r="BK4274" i="9" s="1"/>
  <c r="BL4274" i="9"/>
  <c r="BG4361" i="9" l="1"/>
  <c r="BF4362" i="9" s="1"/>
  <c r="BH4362" i="9" s="1"/>
  <c r="BK4275" i="9" s="1"/>
  <c r="BL4275" i="9"/>
  <c r="BG4362" i="9" l="1"/>
  <c r="BF4363" i="9" s="1"/>
  <c r="BH4363" i="9" s="1"/>
  <c r="BK4276" i="9" s="1"/>
  <c r="BL4276" i="9"/>
  <c r="BG4363" i="9" l="1"/>
  <c r="BF4364" i="9" s="1"/>
  <c r="BH4364" i="9" s="1"/>
  <c r="BK4277" i="9" s="1"/>
  <c r="BL4277" i="9"/>
  <c r="BG4364" i="9" l="1"/>
  <c r="BF4365" i="9" s="1"/>
  <c r="BH4365" i="9" s="1"/>
  <c r="BK4278" i="9" s="1"/>
  <c r="BL4278" i="9"/>
  <c r="BG4365" i="9" l="1"/>
  <c r="BF4366" i="9" s="1"/>
  <c r="BH4366" i="9" s="1"/>
  <c r="BK4279" i="9" s="1"/>
  <c r="BL4279" i="9"/>
  <c r="BG4366" i="9" l="1"/>
  <c r="BF4367" i="9" s="1"/>
  <c r="BH4367" i="9" s="1"/>
  <c r="BK4280" i="9" s="1"/>
  <c r="BL4280" i="9"/>
  <c r="BG4367" i="9" l="1"/>
  <c r="BF4368" i="9" s="1"/>
  <c r="BH4368" i="9" s="1"/>
  <c r="BK4281" i="9" s="1"/>
  <c r="BL4281" i="9"/>
  <c r="BG4368" i="9" l="1"/>
  <c r="BF4369" i="9" s="1"/>
  <c r="BH4369" i="9" s="1"/>
  <c r="BK4282" i="9" s="1"/>
  <c r="BL4282" i="9"/>
  <c r="BG4369" i="9" l="1"/>
  <c r="BF4370" i="9" s="1"/>
  <c r="BH4370" i="9" s="1"/>
  <c r="BK4283" i="9" s="1"/>
  <c r="BL4283" i="9"/>
  <c r="BG4370" i="9" l="1"/>
  <c r="BF4371" i="9" s="1"/>
  <c r="BH4371" i="9" s="1"/>
  <c r="BK4284" i="9" s="1"/>
  <c r="BL4284" i="9"/>
  <c r="BG4371" i="9" l="1"/>
  <c r="BF4372" i="9" s="1"/>
  <c r="BH4372" i="9" s="1"/>
  <c r="BK4285" i="9" s="1"/>
  <c r="BL4285" i="9"/>
  <c r="BG4372" i="9" l="1"/>
  <c r="BF4373" i="9" s="1"/>
  <c r="BH4373" i="9" s="1"/>
  <c r="BK4286" i="9" s="1"/>
  <c r="BL4286" i="9"/>
  <c r="BG4373" i="9" l="1"/>
  <c r="BF4374" i="9" s="1"/>
  <c r="BH4374" i="9" s="1"/>
  <c r="BK4287" i="9" s="1"/>
  <c r="BL4287" i="9"/>
  <c r="BG4374" i="9" l="1"/>
  <c r="BF4375" i="9" s="1"/>
  <c r="BH4375" i="9" s="1"/>
  <c r="BK4288" i="9" s="1"/>
  <c r="BL4288" i="9"/>
  <c r="BG4375" i="9" l="1"/>
  <c r="BF4376" i="9" s="1"/>
  <c r="BH4376" i="9" s="1"/>
  <c r="BK4289" i="9" s="1"/>
  <c r="BL4289" i="9"/>
  <c r="BG4376" i="9" l="1"/>
  <c r="BF4377" i="9" s="1"/>
  <c r="BH4377" i="9" s="1"/>
  <c r="BK4290" i="9" s="1"/>
  <c r="BL4290" i="9"/>
  <c r="BG4377" i="9" l="1"/>
  <c r="BF4378" i="9" s="1"/>
  <c r="BH4378" i="9" s="1"/>
  <c r="BK4291" i="9" s="1"/>
  <c r="BL4291" i="9"/>
  <c r="BG4378" i="9" l="1"/>
  <c r="BF4379" i="9" s="1"/>
  <c r="BH4379" i="9" s="1"/>
  <c r="BK4292" i="9" s="1"/>
  <c r="BL4292" i="9"/>
  <c r="BG4379" i="9" l="1"/>
  <c r="BF4380" i="9" s="1"/>
  <c r="BH4380" i="9" s="1"/>
  <c r="BK4293" i="9" s="1"/>
  <c r="BL4293" i="9"/>
  <c r="BG4380" i="9" l="1"/>
  <c r="BF4381" i="9" s="1"/>
  <c r="BH4381" i="9" s="1"/>
  <c r="BK4294" i="9" s="1"/>
  <c r="BL4294" i="9"/>
  <c r="BG4381" i="9" l="1"/>
  <c r="BF4382" i="9" s="1"/>
  <c r="BH4382" i="9" s="1"/>
  <c r="BK4295" i="9" s="1"/>
  <c r="BL4295" i="9"/>
  <c r="BG4382" i="9" l="1"/>
  <c r="BF4383" i="9" s="1"/>
  <c r="BH4383" i="9" s="1"/>
  <c r="BK4296" i="9" s="1"/>
  <c r="BL4296" i="9"/>
  <c r="BG4383" i="9" l="1"/>
  <c r="BF4384" i="9" s="1"/>
  <c r="BH4384" i="9" s="1"/>
  <c r="BK4297" i="9" s="1"/>
  <c r="BL4297" i="9"/>
  <c r="BG4384" i="9" l="1"/>
  <c r="BF4385" i="9" s="1"/>
  <c r="BH4385" i="9" s="1"/>
  <c r="BK4298" i="9" s="1"/>
  <c r="BL4298" i="9"/>
  <c r="BG4385" i="9" l="1"/>
  <c r="BF4386" i="9" s="1"/>
  <c r="BH4386" i="9" s="1"/>
  <c r="BK4299" i="9" s="1"/>
  <c r="BL4299" i="9"/>
  <c r="BG4386" i="9" l="1"/>
  <c r="BF4387" i="9" s="1"/>
  <c r="BH4387" i="9" s="1"/>
  <c r="BK4300" i="9" s="1"/>
  <c r="BL4300" i="9"/>
  <c r="BG4387" i="9" l="1"/>
  <c r="BF4388" i="9" s="1"/>
  <c r="BH4388" i="9" s="1"/>
  <c r="BK4301" i="9" s="1"/>
  <c r="BL4301" i="9"/>
  <c r="BG4388" i="9" l="1"/>
  <c r="BF4389" i="9" s="1"/>
  <c r="BH4389" i="9" s="1"/>
  <c r="BK4302" i="9" s="1"/>
  <c r="BL4302" i="9"/>
  <c r="BG4389" i="9" l="1"/>
  <c r="BF4390" i="9" s="1"/>
  <c r="BH4390" i="9" s="1"/>
  <c r="BK4303" i="9" s="1"/>
  <c r="BL4303" i="9"/>
  <c r="BG4390" i="9" l="1"/>
  <c r="BF4391" i="9" s="1"/>
  <c r="BH4391" i="9" s="1"/>
  <c r="BK4304" i="9" s="1"/>
  <c r="BL4304" i="9"/>
  <c r="BG4391" i="9" l="1"/>
  <c r="BF4392" i="9" s="1"/>
  <c r="BH4392" i="9" s="1"/>
  <c r="BK4305" i="9" s="1"/>
  <c r="BL4305" i="9"/>
  <c r="BG4392" i="9" l="1"/>
  <c r="BF4393" i="9" s="1"/>
  <c r="BH4393" i="9" s="1"/>
  <c r="BK4306" i="9" s="1"/>
  <c r="BL4306" i="9"/>
  <c r="BG4393" i="9" l="1"/>
  <c r="BF4394" i="9" s="1"/>
  <c r="BH4394" i="9" s="1"/>
  <c r="BK4307" i="9" s="1"/>
  <c r="BL4307" i="9"/>
  <c r="BG4394" i="9" l="1"/>
  <c r="BF4395" i="9" s="1"/>
  <c r="BH4395" i="9" s="1"/>
  <c r="BK4308" i="9" s="1"/>
  <c r="BL4308" i="9"/>
  <c r="BG4395" i="9" l="1"/>
  <c r="BF4396" i="9" s="1"/>
  <c r="BH4396" i="9" s="1"/>
  <c r="BK4309" i="9" s="1"/>
  <c r="BL4309" i="9"/>
  <c r="BG4396" i="9" l="1"/>
  <c r="BF4397" i="9" s="1"/>
  <c r="BH4397" i="9" s="1"/>
  <c r="BK4310" i="9" s="1"/>
  <c r="BL4310" i="9"/>
  <c r="BG4397" i="9" l="1"/>
  <c r="BF4398" i="9" s="1"/>
  <c r="BH4398" i="9" s="1"/>
  <c r="BK4311" i="9" s="1"/>
  <c r="BL4311" i="9"/>
  <c r="BG4398" i="9" l="1"/>
  <c r="BF4399" i="9" s="1"/>
  <c r="BH4399" i="9" s="1"/>
  <c r="BK4312" i="9" s="1"/>
  <c r="BL4312" i="9"/>
  <c r="BG4399" i="9" l="1"/>
  <c r="BF4400" i="9" s="1"/>
  <c r="BH4400" i="9" s="1"/>
  <c r="BK4313" i="9" s="1"/>
  <c r="BL4313" i="9"/>
  <c r="BG4400" i="9" l="1"/>
  <c r="BF4401" i="9" s="1"/>
  <c r="BH4401" i="9" s="1"/>
  <c r="BK4314" i="9" s="1"/>
  <c r="BL4314" i="9"/>
  <c r="BG4401" i="9" l="1"/>
  <c r="BF4402" i="9" s="1"/>
  <c r="BH4402" i="9" s="1"/>
  <c r="BK4315" i="9" s="1"/>
  <c r="BL4315" i="9"/>
  <c r="BG4402" i="9" l="1"/>
  <c r="BF4403" i="9" s="1"/>
  <c r="BH4403" i="9" s="1"/>
  <c r="BK4316" i="9" s="1"/>
  <c r="BL4316" i="9"/>
  <c r="BG4403" i="9" l="1"/>
  <c r="BF4404" i="9" s="1"/>
  <c r="BH4404" i="9" s="1"/>
  <c r="BK4317" i="9" s="1"/>
  <c r="BL4317" i="9"/>
  <c r="BG4404" i="9" l="1"/>
  <c r="BF4405" i="9" s="1"/>
  <c r="BH4405" i="9" s="1"/>
  <c r="BK4318" i="9" s="1"/>
  <c r="BL4318" i="9"/>
  <c r="BG4405" i="9" l="1"/>
  <c r="BF4406" i="9" s="1"/>
  <c r="BH4406" i="9" s="1"/>
  <c r="BK4319" i="9" s="1"/>
  <c r="BL4319" i="9"/>
  <c r="BG4406" i="9" l="1"/>
  <c r="BF4407" i="9" s="1"/>
  <c r="BH4407" i="9" s="1"/>
  <c r="BK4320" i="9" s="1"/>
  <c r="BL4320" i="9"/>
  <c r="BG4407" i="9" l="1"/>
  <c r="BF4408" i="9" s="1"/>
  <c r="BH4408" i="9" s="1"/>
  <c r="BK4321" i="9" s="1"/>
  <c r="BL4321" i="9"/>
  <c r="BG4408" i="9" l="1"/>
  <c r="BF4409" i="9" s="1"/>
  <c r="BH4409" i="9" s="1"/>
  <c r="BK4322" i="9" s="1"/>
  <c r="BL4322" i="9"/>
  <c r="BG4409" i="9" l="1"/>
  <c r="BF4410" i="9" s="1"/>
  <c r="BH4410" i="9" s="1"/>
  <c r="BK4323" i="9" s="1"/>
  <c r="BL4323" i="9"/>
  <c r="BG4410" i="9" l="1"/>
  <c r="BF4411" i="9" s="1"/>
  <c r="BH4411" i="9" s="1"/>
  <c r="BK4324" i="9" s="1"/>
  <c r="BL4324" i="9"/>
  <c r="BG4411" i="9" l="1"/>
  <c r="BF4412" i="9" s="1"/>
  <c r="BH4412" i="9" s="1"/>
  <c r="BK4325" i="9" s="1"/>
  <c r="BL4325" i="9"/>
  <c r="BG4412" i="9" l="1"/>
  <c r="BF4413" i="9" s="1"/>
  <c r="BH4413" i="9" s="1"/>
  <c r="BK4326" i="9" s="1"/>
  <c r="BL4326" i="9"/>
  <c r="BG4413" i="9" l="1"/>
  <c r="BF4414" i="9" s="1"/>
  <c r="BH4414" i="9" s="1"/>
  <c r="BK4327" i="9" s="1"/>
  <c r="BL4327" i="9"/>
  <c r="BG4414" i="9" l="1"/>
  <c r="BF4415" i="9" s="1"/>
  <c r="BH4415" i="9" s="1"/>
  <c r="BK4328" i="9" s="1"/>
  <c r="BL4328" i="9"/>
  <c r="BG4415" i="9" l="1"/>
  <c r="BF4416" i="9" s="1"/>
  <c r="BH4416" i="9" s="1"/>
  <c r="BK4329" i="9" s="1"/>
  <c r="BL4329" i="9"/>
  <c r="BG4416" i="9" l="1"/>
  <c r="BF4417" i="9" s="1"/>
  <c r="BH4417" i="9" s="1"/>
  <c r="BK4330" i="9" s="1"/>
  <c r="BL4330" i="9"/>
  <c r="BG4417" i="9" l="1"/>
  <c r="BF4418" i="9" s="1"/>
  <c r="BH4418" i="9" s="1"/>
  <c r="BK4331" i="9" s="1"/>
  <c r="BL4331" i="9"/>
  <c r="BG4418" i="9" l="1"/>
  <c r="BF4419" i="9" s="1"/>
  <c r="BH4419" i="9" s="1"/>
  <c r="BK4332" i="9" s="1"/>
  <c r="BL4332" i="9"/>
  <c r="BG4419" i="9" l="1"/>
  <c r="BF4420" i="9" s="1"/>
  <c r="BH4420" i="9" s="1"/>
  <c r="BK4333" i="9" s="1"/>
  <c r="BL4333" i="9"/>
  <c r="BG4420" i="9" l="1"/>
  <c r="BF4421" i="9" s="1"/>
  <c r="BH4421" i="9" s="1"/>
  <c r="BK4334" i="9" s="1"/>
  <c r="BL4334" i="9"/>
  <c r="BG4421" i="9" l="1"/>
  <c r="BF4422" i="9" s="1"/>
  <c r="BH4422" i="9" s="1"/>
  <c r="BK4335" i="9" s="1"/>
  <c r="BL4335" i="9"/>
  <c r="BG4422" i="9" l="1"/>
  <c r="BF4423" i="9" s="1"/>
  <c r="BH4423" i="9" s="1"/>
  <c r="BK4336" i="9" s="1"/>
  <c r="BL4336" i="9"/>
  <c r="BG4423" i="9" l="1"/>
  <c r="BF4424" i="9" s="1"/>
  <c r="BH4424" i="9" s="1"/>
  <c r="BK4337" i="9" s="1"/>
  <c r="BL4337" i="9"/>
  <c r="BG4424" i="9" l="1"/>
  <c r="BF4425" i="9" s="1"/>
  <c r="BH4425" i="9" s="1"/>
  <c r="BK4338" i="9" s="1"/>
  <c r="BL4338" i="9"/>
  <c r="BG4425" i="9" l="1"/>
  <c r="BF4426" i="9" s="1"/>
  <c r="BH4426" i="9" s="1"/>
  <c r="BK4339" i="9" s="1"/>
  <c r="BL4339" i="9"/>
  <c r="BG4426" i="9" l="1"/>
  <c r="BF4427" i="9" s="1"/>
  <c r="BH4427" i="9" s="1"/>
  <c r="BK4340" i="9" s="1"/>
  <c r="BL4340" i="9"/>
  <c r="BG4427" i="9" l="1"/>
  <c r="BF4428" i="9" s="1"/>
  <c r="BH4428" i="9" s="1"/>
  <c r="BK4341" i="9" s="1"/>
  <c r="BL4341" i="9"/>
  <c r="BG4428" i="9" l="1"/>
  <c r="BF4429" i="9" s="1"/>
  <c r="BH4429" i="9" s="1"/>
  <c r="BK4342" i="9" s="1"/>
  <c r="BL4342" i="9"/>
  <c r="BG4429" i="9" l="1"/>
  <c r="BF4430" i="9" s="1"/>
  <c r="BH4430" i="9" s="1"/>
  <c r="BK4343" i="9" s="1"/>
  <c r="BL4343" i="9"/>
  <c r="BG4430" i="9" l="1"/>
  <c r="BF4431" i="9" s="1"/>
  <c r="BH4431" i="9" s="1"/>
  <c r="BK4344" i="9" s="1"/>
  <c r="BL4344" i="9"/>
  <c r="BG4431" i="9" l="1"/>
  <c r="BF4432" i="9" s="1"/>
  <c r="BH4432" i="9" s="1"/>
  <c r="BK4345" i="9" s="1"/>
  <c r="BL4345" i="9"/>
  <c r="BG4432" i="9" l="1"/>
  <c r="BF4433" i="9" s="1"/>
  <c r="BH4433" i="9" s="1"/>
  <c r="BK4346" i="9" s="1"/>
  <c r="BL4346" i="9"/>
  <c r="BG4433" i="9" l="1"/>
  <c r="BF4434" i="9" s="1"/>
  <c r="BH4434" i="9" s="1"/>
  <c r="BK4347" i="9" s="1"/>
  <c r="BL4347" i="9"/>
  <c r="BG4434" i="9" l="1"/>
  <c r="BF4435" i="9" s="1"/>
  <c r="BH4435" i="9" s="1"/>
  <c r="BK4348" i="9" s="1"/>
  <c r="BL4348" i="9"/>
  <c r="BG4435" i="9" l="1"/>
  <c r="BF4436" i="9" s="1"/>
  <c r="BH4436" i="9" s="1"/>
  <c r="BK4349" i="9" s="1"/>
  <c r="BL4349" i="9"/>
  <c r="BG4436" i="9" l="1"/>
  <c r="BF4437" i="9" s="1"/>
  <c r="BH4437" i="9" s="1"/>
  <c r="BK4350" i="9" s="1"/>
  <c r="BL4350" i="9"/>
  <c r="BG4437" i="9" l="1"/>
  <c r="BF4438" i="9" s="1"/>
  <c r="BH4438" i="9" s="1"/>
  <c r="BK4351" i="9" s="1"/>
  <c r="BL4351" i="9"/>
  <c r="BG4438" i="9" l="1"/>
  <c r="BF4439" i="9" s="1"/>
  <c r="BH4439" i="9" s="1"/>
  <c r="BK4352" i="9" s="1"/>
  <c r="BL4352" i="9"/>
  <c r="BG4439" i="9" l="1"/>
  <c r="BF4440" i="9" s="1"/>
  <c r="BH4440" i="9" s="1"/>
  <c r="BK4353" i="9" s="1"/>
  <c r="BL4353" i="9"/>
  <c r="BG4440" i="9" l="1"/>
  <c r="BF4441" i="9" s="1"/>
  <c r="BH4441" i="9" s="1"/>
  <c r="BK4354" i="9" s="1"/>
  <c r="BL4354" i="9"/>
  <c r="BG4441" i="9" l="1"/>
  <c r="BF4442" i="9" s="1"/>
  <c r="BH4442" i="9" s="1"/>
  <c r="BK4355" i="9" s="1"/>
  <c r="BL4355" i="9"/>
  <c r="BG4442" i="9" l="1"/>
  <c r="BF4443" i="9" s="1"/>
  <c r="BH4443" i="9" s="1"/>
  <c r="BK4356" i="9" s="1"/>
  <c r="BL4356" i="9"/>
  <c r="BG4443" i="9" l="1"/>
  <c r="BF4444" i="9" s="1"/>
  <c r="BH4444" i="9" s="1"/>
  <c r="BK4357" i="9" s="1"/>
  <c r="BL4357" i="9"/>
  <c r="BG4444" i="9" l="1"/>
  <c r="BF4445" i="9" s="1"/>
  <c r="BH4445" i="9" s="1"/>
  <c r="BK4358" i="9" s="1"/>
  <c r="BL4358" i="9"/>
  <c r="BG4445" i="9" l="1"/>
  <c r="BF4446" i="9" s="1"/>
  <c r="BH4446" i="9" s="1"/>
  <c r="BK4359" i="9" s="1"/>
  <c r="BL4359" i="9"/>
  <c r="BG4446" i="9" l="1"/>
  <c r="BF4447" i="9" s="1"/>
  <c r="BH4447" i="9" s="1"/>
  <c r="BK4360" i="9" s="1"/>
  <c r="BL4360" i="9"/>
  <c r="BG4447" i="9" l="1"/>
  <c r="BF4448" i="9" s="1"/>
  <c r="BH4448" i="9" s="1"/>
  <c r="BK4361" i="9" s="1"/>
  <c r="BL4361" i="9"/>
  <c r="BG4448" i="9" l="1"/>
  <c r="BF4449" i="9" s="1"/>
  <c r="BH4449" i="9" s="1"/>
  <c r="BK4362" i="9" s="1"/>
  <c r="BL4362" i="9"/>
  <c r="BG4449" i="9" l="1"/>
  <c r="BF4450" i="9" s="1"/>
  <c r="BH4450" i="9" s="1"/>
  <c r="BK4363" i="9" s="1"/>
  <c r="BL4363" i="9"/>
  <c r="BG4450" i="9" l="1"/>
  <c r="BF4451" i="9" s="1"/>
  <c r="BH4451" i="9" s="1"/>
  <c r="BK4364" i="9" s="1"/>
  <c r="BL4364" i="9"/>
  <c r="BG4451" i="9" l="1"/>
  <c r="BF4452" i="9" s="1"/>
  <c r="BH4452" i="9" s="1"/>
  <c r="BK4365" i="9" s="1"/>
  <c r="BL4365" i="9"/>
  <c r="BG4452" i="9" l="1"/>
  <c r="BF4453" i="9" s="1"/>
  <c r="BH4453" i="9" s="1"/>
  <c r="BK4366" i="9" s="1"/>
  <c r="BL4366" i="9"/>
  <c r="BG4453" i="9" l="1"/>
  <c r="BF4454" i="9" s="1"/>
  <c r="BH4454" i="9" s="1"/>
  <c r="BK4367" i="9" s="1"/>
  <c r="BL4367" i="9"/>
  <c r="BG4454" i="9" l="1"/>
  <c r="BF4455" i="9" s="1"/>
  <c r="BH4455" i="9" s="1"/>
  <c r="BK4368" i="9" s="1"/>
  <c r="BL4368" i="9"/>
  <c r="BG4455" i="9" l="1"/>
  <c r="BF4456" i="9" s="1"/>
  <c r="BH4456" i="9" s="1"/>
  <c r="BK4369" i="9" s="1"/>
  <c r="BL4369" i="9"/>
  <c r="BG4456" i="9" l="1"/>
  <c r="BF4457" i="9" s="1"/>
  <c r="BH4457" i="9" s="1"/>
  <c r="BK4370" i="9" s="1"/>
  <c r="BL4370" i="9"/>
  <c r="BG4457" i="9" l="1"/>
  <c r="BF4458" i="9" s="1"/>
  <c r="BH4458" i="9" s="1"/>
  <c r="BK4371" i="9" s="1"/>
  <c r="BL4371" i="9"/>
  <c r="BG4458" i="9" l="1"/>
  <c r="BF4459" i="9" s="1"/>
  <c r="BH4459" i="9" s="1"/>
  <c r="BK4372" i="9" s="1"/>
  <c r="BL4372" i="9"/>
  <c r="BG4459" i="9" l="1"/>
  <c r="BF4460" i="9" s="1"/>
  <c r="BH4460" i="9" s="1"/>
  <c r="BK4373" i="9" s="1"/>
  <c r="BL4373" i="9"/>
  <c r="BG4460" i="9" l="1"/>
  <c r="BF4461" i="9" s="1"/>
  <c r="BH4461" i="9" s="1"/>
  <c r="BK4374" i="9" s="1"/>
  <c r="BL4374" i="9"/>
  <c r="BG4461" i="9" l="1"/>
  <c r="BF4462" i="9" s="1"/>
  <c r="BH4462" i="9" s="1"/>
  <c r="BK4375" i="9" s="1"/>
  <c r="BL4375" i="9"/>
  <c r="BG4462" i="9" l="1"/>
  <c r="BF4463" i="9" s="1"/>
  <c r="BH4463" i="9" s="1"/>
  <c r="BK4376" i="9" s="1"/>
  <c r="BL4376" i="9"/>
  <c r="BG4463" i="9" l="1"/>
  <c r="BF4464" i="9" s="1"/>
  <c r="BH4464" i="9" s="1"/>
  <c r="BK4377" i="9" s="1"/>
  <c r="BL4377" i="9"/>
  <c r="BG4464" i="9" l="1"/>
  <c r="BF4465" i="9" s="1"/>
  <c r="BH4465" i="9" s="1"/>
  <c r="BK4378" i="9" s="1"/>
  <c r="BL4378" i="9"/>
  <c r="BG4465" i="9" l="1"/>
  <c r="BF4466" i="9" s="1"/>
  <c r="BH4466" i="9" s="1"/>
  <c r="BK4379" i="9" s="1"/>
  <c r="BL4379" i="9"/>
  <c r="BG4466" i="9" l="1"/>
  <c r="BF4467" i="9" s="1"/>
  <c r="BH4467" i="9" s="1"/>
  <c r="BK4380" i="9" s="1"/>
  <c r="BL4380" i="9"/>
  <c r="BG4467" i="9" l="1"/>
  <c r="BF4468" i="9" s="1"/>
  <c r="BH4468" i="9" s="1"/>
  <c r="BK4381" i="9" s="1"/>
  <c r="BL4381" i="9"/>
  <c r="BG4468" i="9" l="1"/>
  <c r="BF4469" i="9" s="1"/>
  <c r="BH4469" i="9" s="1"/>
  <c r="BK4382" i="9" s="1"/>
  <c r="BL4382" i="9"/>
  <c r="BG4469" i="9" l="1"/>
  <c r="BF4470" i="9" s="1"/>
  <c r="BH4470" i="9" s="1"/>
  <c r="BK4383" i="9" s="1"/>
  <c r="BL4383" i="9"/>
  <c r="BG4470" i="9" l="1"/>
  <c r="BF4471" i="9" s="1"/>
  <c r="BH4471" i="9" s="1"/>
  <c r="BK4384" i="9" l="1"/>
  <c r="BK4447" i="9"/>
  <c r="BG4471" i="9"/>
  <c r="BF4472" i="9" s="1"/>
  <c r="BH4472" i="9" s="1"/>
  <c r="BL4384" i="9"/>
  <c r="BK4385" i="9" l="1"/>
  <c r="BK4448" i="9"/>
  <c r="BG4472" i="9"/>
  <c r="BF4473" i="9" s="1"/>
  <c r="BH4473" i="9" s="1"/>
  <c r="BL4385" i="9"/>
  <c r="BK4386" i="9" l="1"/>
  <c r="BK4449" i="9"/>
  <c r="BG4473" i="9"/>
  <c r="BF4474" i="9" s="1"/>
  <c r="BH4474" i="9" s="1"/>
  <c r="BK6" i="9"/>
  <c r="BK7" i="9"/>
  <c r="BK9" i="9"/>
  <c r="BK8" i="9"/>
  <c r="BK11" i="9"/>
  <c r="BK10" i="9"/>
  <c r="BK14" i="9"/>
  <c r="BK13" i="9"/>
  <c r="BK12" i="9"/>
  <c r="BK15" i="9"/>
  <c r="BK16" i="9"/>
  <c r="BK17" i="9"/>
  <c r="BK19" i="9"/>
  <c r="BK20" i="9"/>
  <c r="BK18" i="9"/>
  <c r="BK21" i="9"/>
  <c r="BK22" i="9"/>
  <c r="BK23" i="9"/>
  <c r="BK24" i="9"/>
  <c r="BK26" i="9"/>
  <c r="BK25" i="9"/>
  <c r="BK27" i="9"/>
  <c r="BK28" i="9"/>
  <c r="BK29" i="9"/>
  <c r="BK30" i="9"/>
  <c r="BK32" i="9"/>
  <c r="BK31" i="9"/>
  <c r="BK33" i="9"/>
  <c r="BK34" i="9"/>
  <c r="BL63" i="9"/>
  <c r="BL36" i="9"/>
  <c r="BL45" i="9"/>
  <c r="BL37" i="9"/>
  <c r="BL59" i="9"/>
  <c r="BL61" i="9"/>
  <c r="BL41" i="9"/>
  <c r="BL33" i="9"/>
  <c r="BL34" i="9"/>
  <c r="BL62" i="9"/>
  <c r="BL44" i="9"/>
  <c r="BL43" i="9"/>
  <c r="BL32" i="9"/>
  <c r="BL35" i="9"/>
  <c r="BL54" i="9"/>
  <c r="BL56" i="9"/>
  <c r="BL57" i="9"/>
  <c r="BL60" i="9"/>
  <c r="BL46" i="9"/>
  <c r="BL30" i="9"/>
  <c r="BL55" i="9"/>
  <c r="BL31" i="9"/>
  <c r="BL51" i="9"/>
  <c r="BL39" i="9"/>
  <c r="BL42" i="9"/>
  <c r="BL40" i="9"/>
  <c r="BL38" i="9"/>
  <c r="BL58" i="9"/>
  <c r="BL52" i="9"/>
  <c r="BL50" i="9"/>
  <c r="BL48" i="9"/>
  <c r="BL4386" i="9"/>
  <c r="BL47" i="9"/>
  <c r="BL53" i="9"/>
  <c r="BL49" i="9"/>
  <c r="BK4387" i="9" l="1"/>
  <c r="BK4450" i="9"/>
  <c r="BG4474" i="9"/>
  <c r="BF4475" i="9" s="1"/>
  <c r="BH4475" i="9" s="1"/>
  <c r="BL4387" i="9"/>
  <c r="BK4388" i="9" l="1"/>
  <c r="BK4451" i="9"/>
  <c r="BG4475" i="9"/>
  <c r="BF4476" i="9" s="1"/>
  <c r="BH4476" i="9" s="1"/>
  <c r="BL4388" i="9"/>
  <c r="BK4389" i="9" l="1"/>
  <c r="BK4452" i="9"/>
  <c r="BG4476" i="9"/>
  <c r="BF4477" i="9" s="1"/>
  <c r="BH4477" i="9" s="1"/>
  <c r="BK4453" i="9" s="1"/>
  <c r="BL4389" i="9"/>
  <c r="BK4423" i="9" l="1"/>
  <c r="BK4390" i="9"/>
  <c r="BK4477" i="9"/>
  <c r="BG4477" i="9"/>
  <c r="BF4478" i="9" s="1"/>
  <c r="BH4478" i="9" s="1"/>
  <c r="BK4454" i="9" s="1"/>
  <c r="BL4390" i="9"/>
  <c r="BK4424" i="9" l="1"/>
  <c r="BK4391" i="9"/>
  <c r="BK4478" i="9"/>
  <c r="BG4478" i="9"/>
  <c r="BF4479" i="9" s="1"/>
  <c r="BH4479" i="9" s="1"/>
  <c r="BK4455" i="9" s="1"/>
  <c r="BL4391" i="9"/>
  <c r="BK4425" i="9" l="1"/>
  <c r="BK4392" i="9"/>
  <c r="BK4479" i="9"/>
  <c r="BG4479" i="9"/>
  <c r="BF4480" i="9" s="1"/>
  <c r="BH4480" i="9" s="1"/>
  <c r="BK4456" i="9" s="1"/>
  <c r="BL4392" i="9"/>
  <c r="BK4426" i="9" l="1"/>
  <c r="BK4393" i="9"/>
  <c r="BK4480" i="9"/>
  <c r="BG4480" i="9"/>
  <c r="BF4481" i="9" s="1"/>
  <c r="BH4481" i="9" s="1"/>
  <c r="BK4457" i="9" s="1"/>
  <c r="BL4393" i="9"/>
  <c r="BK4427" i="9" l="1"/>
  <c r="BK4394" i="9"/>
  <c r="BK4481" i="9"/>
  <c r="BG4481" i="9"/>
  <c r="BF4482" i="9" s="1"/>
  <c r="BH4482" i="9" s="1"/>
  <c r="BK4458" i="9" s="1"/>
  <c r="BL4394" i="9"/>
  <c r="BK4428" i="9" l="1"/>
  <c r="BK4395" i="9"/>
  <c r="BK4482" i="9"/>
  <c r="BG4482" i="9"/>
  <c r="BF4483" i="9" s="1"/>
  <c r="BH4483" i="9" s="1"/>
  <c r="BK4459" i="9" s="1"/>
  <c r="BL4395" i="9"/>
  <c r="BK4429" i="9" l="1"/>
  <c r="BK4396" i="9"/>
  <c r="BK4483" i="9"/>
  <c r="BG4483" i="9"/>
  <c r="BF4484" i="9" s="1"/>
  <c r="BH4484" i="9" s="1"/>
  <c r="BK4460" i="9" s="1"/>
  <c r="BL4396" i="9"/>
  <c r="BK4430" i="9" l="1"/>
  <c r="BK4397" i="9"/>
  <c r="BK4484" i="9"/>
  <c r="BG4484" i="9"/>
  <c r="BF4485" i="9" s="1"/>
  <c r="BH4485" i="9" s="1"/>
  <c r="BK4461" i="9" s="1"/>
  <c r="BL4397" i="9"/>
  <c r="BK4431" i="9" l="1"/>
  <c r="BK4398" i="9"/>
  <c r="BK4485" i="9"/>
  <c r="BG4485" i="9"/>
  <c r="BF4486" i="9" s="1"/>
  <c r="BH4486" i="9" s="1"/>
  <c r="BK4462" i="9" s="1"/>
  <c r="BL4398" i="9"/>
  <c r="BK4432" i="9" l="1"/>
  <c r="BK4399" i="9"/>
  <c r="BK4486" i="9"/>
  <c r="BG4486" i="9"/>
  <c r="BF4487" i="9" s="1"/>
  <c r="BH4487" i="9" s="1"/>
  <c r="BK4463" i="9" s="1"/>
  <c r="BL4399" i="9"/>
  <c r="BK4433" i="9" l="1"/>
  <c r="BK4400" i="9"/>
  <c r="BK4487" i="9"/>
  <c r="BG4487" i="9"/>
  <c r="BF4488" i="9" s="1"/>
  <c r="BH4488" i="9" s="1"/>
  <c r="BK4464" i="9" s="1"/>
  <c r="BL4400" i="9"/>
  <c r="BK4434" i="9" l="1"/>
  <c r="BK4401" i="9"/>
  <c r="BK4488" i="9"/>
  <c r="BG4488" i="9"/>
  <c r="BF4489" i="9" s="1"/>
  <c r="BH4489" i="9" s="1"/>
  <c r="BK4465" i="9" s="1"/>
  <c r="BL4401" i="9"/>
  <c r="BK4435" i="9" l="1"/>
  <c r="BK4402" i="9"/>
  <c r="BK4489" i="9"/>
  <c r="BG4489" i="9"/>
  <c r="BF4490" i="9" s="1"/>
  <c r="BH4490" i="9" s="1"/>
  <c r="BK4466" i="9" s="1"/>
  <c r="BL4402" i="9"/>
  <c r="BK4436" i="9" l="1"/>
  <c r="BK4403" i="9"/>
  <c r="BK4490" i="9"/>
  <c r="BG4490" i="9"/>
  <c r="BF4491" i="9" s="1"/>
  <c r="BH4491" i="9" s="1"/>
  <c r="BK4467" i="9" s="1"/>
  <c r="BL4403" i="9"/>
  <c r="BK4437" i="9" l="1"/>
  <c r="BK4404" i="9"/>
  <c r="BK4491" i="9"/>
  <c r="BG4491" i="9"/>
  <c r="BF4492" i="9" s="1"/>
  <c r="BH4492" i="9" s="1"/>
  <c r="BK4468" i="9" s="1"/>
  <c r="BL4404" i="9"/>
  <c r="BK4438" i="9" l="1"/>
  <c r="BK4405" i="9"/>
  <c r="BK4492" i="9"/>
  <c r="BG4492" i="9"/>
  <c r="BF4493" i="9" s="1"/>
  <c r="BH4493" i="9" s="1"/>
  <c r="BK4469" i="9" s="1"/>
  <c r="BK4414" i="9"/>
  <c r="BL4405" i="9"/>
  <c r="BK4439" i="9" l="1"/>
  <c r="BK4406" i="9"/>
  <c r="BK4493" i="9"/>
  <c r="BG4493" i="9"/>
  <c r="BF4494" i="9" s="1"/>
  <c r="BH4494" i="9" s="1"/>
  <c r="BK4415" i="9"/>
  <c r="BL4406" i="9"/>
  <c r="BK4407" i="9" l="1"/>
  <c r="BK4470" i="9"/>
  <c r="BK4494" i="9"/>
  <c r="BK4440" i="9"/>
  <c r="BG4494" i="9"/>
  <c r="BF4495" i="9" s="1"/>
  <c r="BH4495" i="9" s="1"/>
  <c r="BK4416" i="9"/>
  <c r="BL4407" i="9"/>
  <c r="BK4408" i="9" l="1"/>
  <c r="BK4471" i="9"/>
  <c r="BK4495" i="9"/>
  <c r="BK4441" i="9"/>
  <c r="BG4495" i="9"/>
  <c r="BF4496" i="9" s="1"/>
  <c r="BH4496" i="9" s="1"/>
  <c r="BK4417" i="9"/>
  <c r="BL4408" i="9"/>
  <c r="BK4409" i="9" l="1"/>
  <c r="BK4472" i="9"/>
  <c r="BK4496" i="9"/>
  <c r="BK4442" i="9"/>
  <c r="BG4496" i="9"/>
  <c r="BF4497" i="9" s="1"/>
  <c r="BH4497" i="9" s="1"/>
  <c r="BK4418" i="9"/>
  <c r="BL4409" i="9"/>
  <c r="BK4410" i="9" l="1"/>
  <c r="BK4473" i="9"/>
  <c r="BK4497" i="9"/>
  <c r="BK4443" i="9"/>
  <c r="BG4497" i="9"/>
  <c r="BF4498" i="9" s="1"/>
  <c r="BH4498" i="9" s="1"/>
  <c r="BK4419" i="9"/>
  <c r="BL4410" i="9"/>
  <c r="BK4411" i="9" l="1"/>
  <c r="BK4474" i="9"/>
  <c r="BK4498" i="9"/>
  <c r="BK4444" i="9"/>
  <c r="BG4498" i="9"/>
  <c r="BF4499" i="9" s="1"/>
  <c r="BH4499" i="9" s="1"/>
  <c r="BK4420" i="9"/>
  <c r="BL4411" i="9"/>
  <c r="BK4412" i="9" l="1"/>
  <c r="BK4475" i="9"/>
  <c r="BK4499" i="9"/>
  <c r="BK4445" i="9"/>
  <c r="BG4499" i="9"/>
  <c r="BF4500" i="9" s="1"/>
  <c r="BH4500" i="9" s="1"/>
  <c r="BK4421" i="9"/>
  <c r="BL4412" i="9"/>
  <c r="BK4413" i="9" l="1"/>
  <c r="BK4476" i="9"/>
  <c r="BK4500" i="9"/>
  <c r="BK4446" i="9"/>
  <c r="BK4422" i="9"/>
  <c r="BG4500" i="9"/>
  <c r="BL4425" i="9"/>
  <c r="BL4482" i="9"/>
  <c r="BL4497" i="9"/>
  <c r="BL4471" i="9"/>
  <c r="BL4491" i="9"/>
  <c r="BL4460" i="9"/>
  <c r="BL4414" i="9"/>
  <c r="BL4429" i="9"/>
  <c r="BL4415" i="9"/>
  <c r="BL4461" i="9"/>
  <c r="BL4424" i="9"/>
  <c r="BL4413" i="9"/>
  <c r="BL4449" i="9"/>
  <c r="BL4454" i="9"/>
  <c r="BL4442" i="9"/>
  <c r="BL4434" i="9"/>
  <c r="BL4446" i="9"/>
  <c r="BL4469" i="9"/>
  <c r="BL4479" i="9"/>
  <c r="BL4481" i="9"/>
  <c r="BL4498" i="9"/>
  <c r="BL4423" i="9"/>
  <c r="BL4474" i="9"/>
  <c r="BL4499" i="9"/>
  <c r="BL4418" i="9"/>
  <c r="BL4435" i="9"/>
  <c r="BL4452" i="9"/>
  <c r="BL4448" i="9"/>
  <c r="BL4464" i="9"/>
  <c r="BL4492" i="9"/>
  <c r="BL4445" i="9"/>
  <c r="BL4493" i="9"/>
  <c r="BL4472" i="9"/>
  <c r="BL4476" i="9"/>
  <c r="BL4487" i="9"/>
  <c r="BL4417" i="9"/>
  <c r="BL4477" i="9"/>
  <c r="BL4438" i="9"/>
  <c r="BL4427" i="9"/>
  <c r="BL4494" i="9"/>
  <c r="BL4422" i="9"/>
  <c r="BL4465" i="9"/>
  <c r="BL4488" i="9"/>
  <c r="BL4430" i="9"/>
  <c r="BL4468" i="9"/>
  <c r="BL4426" i="9"/>
  <c r="BL4453" i="9"/>
  <c r="BL4416" i="9"/>
  <c r="BL4489" i="9"/>
  <c r="BL4466" i="9"/>
  <c r="BL4475" i="9"/>
  <c r="BL4463" i="9"/>
  <c r="BL4480" i="9"/>
  <c r="BL4451" i="9"/>
  <c r="BL4437" i="9"/>
  <c r="BL4428" i="9"/>
  <c r="BL4462" i="9"/>
  <c r="BL4484" i="9"/>
  <c r="BL4467" i="9"/>
  <c r="BL4470" i="9"/>
  <c r="BL4439" i="9"/>
  <c r="BL4483" i="9"/>
  <c r="BL4444" i="9"/>
  <c r="BL4450" i="9"/>
  <c r="BL4436" i="9"/>
  <c r="BL4486" i="9"/>
  <c r="BL4478" i="9"/>
  <c r="BL4459" i="9"/>
  <c r="BL4457" i="9"/>
  <c r="BL4419" i="9"/>
  <c r="BL4432" i="9"/>
  <c r="BL4455" i="9"/>
  <c r="BL4456" i="9"/>
  <c r="BL4458" i="9"/>
  <c r="BL4441" i="9"/>
  <c r="BL4473" i="9"/>
  <c r="BL4500" i="9"/>
  <c r="BL4440" i="9"/>
  <c r="BL4495" i="9"/>
  <c r="BL4421" i="9"/>
  <c r="BL4443" i="9"/>
  <c r="BL4433" i="9"/>
  <c r="BL4431" i="9"/>
  <c r="BL4496" i="9"/>
  <c r="BL4490" i="9"/>
  <c r="BL4447" i="9"/>
  <c r="BL4420" i="9"/>
  <c r="BL4485" i="9"/>
</calcChain>
</file>

<file path=xl/connections.xml><?xml version="1.0" encoding="utf-8"?>
<connections xmlns="http://schemas.openxmlformats.org/spreadsheetml/2006/main">
  <connection id="1" name="securities" type="4" refreshedVersion="0" background="1">
    <webPr xml="1" sourceData="1" url="https://iss.moex.com/iss/analyticalproducts/curves/securities.xtml?date=2024-4-30" htmlTables="1" htmlFormat="all"/>
  </connection>
  <connection id="2" name="securities1" type="4" refreshedVersion="0" background="1">
    <webPr xml="1" sourceData="1" url="https://iss.moex.com/iss/analyticalproducts/curves/securities.xtml?date=2023-6-12" htmlTables="1" htmlFormat="all"/>
  </connection>
  <connection id="3" name="securities10" type="4" refreshedVersion="0" background="1">
    <webPr xml="1" sourceData="1" url="https://iss.moex.com/iss/analyticalproducts/curves/securities.xtml?date=2024-3-29" htmlTables="1" htmlFormat="all"/>
  </connection>
  <connection id="4" name="securities100" type="4" refreshedVersion="0" background="1">
    <webPr xml="1" sourceData="1" url="https://iss.moex.com/iss/analyticalproducts/curves/securities.xtml?date=2024-6-28" htmlTables="1" htmlFormat="all"/>
  </connection>
  <connection id="5" name="securities101" type="4" refreshedVersion="0" background="1">
    <webPr xml="1" sourceData="1" url="https://iss.moex.com/iss/analyticalproducts/curves/securities.xtml?date=2024-7-31" htmlTables="1" htmlFormat="all"/>
  </connection>
  <connection id="6" name="securities102" type="4" refreshedVersion="0" background="1">
    <webPr xml="1" sourceData="1" url="https://iss.moex.com/iss/analyticalproducts/curves/securities.xtml?date=2024-5-31" htmlTables="1" htmlFormat="all"/>
  </connection>
  <connection id="7" name="securities103" type="4" refreshedVersion="0" background="1">
    <webPr xml="1" sourceData="1" url="https://iss.moex.com/iss/analyticalproducts/curves/securities.xtml?date=2024-5-31" htmlTables="1" htmlFormat="all"/>
  </connection>
  <connection id="8" name="securities104" type="4" refreshedVersion="0" background="1">
    <webPr xml="1" sourceData="1" url="https://iss.moex.com/iss/analyticalproducts/curves/securities.xtml?date=2024-4-30" htmlTables="1" htmlFormat="all"/>
  </connection>
  <connection id="9" name="securities105" type="4" refreshedVersion="0" background="1">
    <webPr xml="1" sourceData="1" url="https://iss.moex.com/iss/analyticalproducts/curves/securities.xtml?date=2024-7-31" htmlTables="1" htmlFormat="all"/>
  </connection>
  <connection id="10" name="securities106" type="4" refreshedVersion="0" background="1">
    <webPr xml="1" sourceData="1" url="https://iss.moex.com/iss/analyticalproducts/curves/securities.xtml?date=2024-6-28" htmlTables="1" htmlFormat="all"/>
  </connection>
  <connection id="11" name="securities107" type="4" refreshedVersion="0" background="1">
    <webPr xml="1" sourceData="1" url="https://iss.moex.com/iss/analyticalproducts/curves/securities.xtml?date=2024-5-31" htmlTables="1" htmlFormat="all"/>
  </connection>
  <connection id="12" name="securities108" type="4" refreshedVersion="0" background="1">
    <webPr xml="1" sourceData="1" url="https://iss.moex.com/iss/analyticalproducts/curves/securities.xtml?date=2024-8-30" htmlTables="1" htmlFormat="all"/>
  </connection>
  <connection id="13" name="securities11" type="4" refreshedVersion="0" background="1">
    <webPr xml="1" sourceData="1" url="https://iss.moex.com/iss/analyticalproducts/curves/securities.xtml?date=2024-4-30" htmlTables="1" htmlFormat="all"/>
  </connection>
  <connection id="14" name="securities12" type="4" refreshedVersion="0" background="1">
    <webPr xml="1" sourceData="1" url="https://iss.moex.com/iss/analyticalproducts/curves/securities.xtml?date=2024-4-30" htmlTables="1" htmlFormat="all"/>
  </connection>
  <connection id="15" name="securities13" type="4" refreshedVersion="0" background="1">
    <webPr xml="1" sourceData="1" url="https://iss.moex.com/iss/analyticalproducts/curves/securities.xtml?date=2024-4-30" htmlTables="1" htmlFormat="all"/>
  </connection>
  <connection id="16" name="securities14" type="4" refreshedVersion="0" background="1">
    <webPr xml="1" sourceData="1" url="https://iss.moex.com/iss/analyticalproducts/curves/securities.xtml?date=2024-4-30" htmlTables="1" htmlFormat="all"/>
  </connection>
  <connection id="17" name="securities15" type="4" refreshedVersion="0" background="1">
    <webPr xml="1" sourceData="1" url="https://iss.moex.com/iss/analyticalproducts/curves/securities.xtml?date=2024-4-30" htmlTables="1" htmlFormat="all"/>
  </connection>
  <connection id="18" name="securities16" type="4" refreshedVersion="0" background="1">
    <webPr xml="1" sourceData="1" url="https://iss.moex.com/iss/analyticalproducts/curves/securities.xtml?date=2024-4-30" htmlTables="1" htmlFormat="all"/>
  </connection>
  <connection id="19" name="securities17" type="4" refreshedVersion="0" background="1">
    <webPr xml="1" sourceData="1" url="https://iss.moex.com/iss/analyticalproducts/curves/securities.xtml?date=2024-4-30" htmlTables="1" htmlFormat="all"/>
  </connection>
  <connection id="20" name="securities18" type="4" refreshedVersion="0" background="1">
    <webPr xml="1" sourceData="1" url="https://iss.moex.com/iss/analyticalproducts/curves/securities.xtml?date=2024-4-30" htmlTables="1" htmlFormat="all"/>
  </connection>
  <connection id="21" name="securities19" type="4" refreshedVersion="0" background="1">
    <webPr xml="1" sourceData="1" url="https://iss.moex.com/iss/analyticalproducts/curves/securities.xtml?date=2024-4-30" htmlTables="1" htmlFormat="all"/>
  </connection>
  <connection id="22" name="securities2" type="4" refreshedVersion="0" background="1">
    <webPr xml="1" sourceData="1" url="https://iss.moex.com/iss/analyticalproducts/curves/securities.xtml?date=2023-12-6" htmlTables="1" htmlFormat="all"/>
  </connection>
  <connection id="23" name="securities20" type="4" refreshedVersion="0" background="1">
    <webPr xml="1" sourceData="1" url="https://iss.moex.com/iss/analyticalproducts/curves/securities.xtml?date=2024-3-28" htmlTables="1" htmlFormat="all"/>
  </connection>
  <connection id="24" name="securities21" type="4" refreshedVersion="0" background="1">
    <webPr xml="1" sourceData="1" url="https://iss.moex.com/iss/analyticalproducts/curves/securities.xtml?date=2024-3-28" htmlTables="1" htmlFormat="all"/>
  </connection>
  <connection id="25" name="securities22" type="4" refreshedVersion="0" background="1">
    <webPr xml="1" sourceData="1" url="https://iss.moex.com/iss/analyticalproducts/curves/securities.xtml?date=2024-3-28" htmlTables="1" htmlFormat="all"/>
  </connection>
  <connection id="26" name="securities23" type="4" refreshedVersion="0" background="1">
    <webPr xml="1" sourceData="1" url="https://iss.moex.com/iss/analyticalproducts/curves/securities.xtml?date=2024-4-30" htmlTables="1" htmlFormat="all"/>
  </connection>
  <connection id="27" name="securities24" type="4" refreshedVersion="0" background="1">
    <webPr xml="1" sourceData="1" url="https://iss.moex.com/iss/analyticalproducts/curves/securities.xtml?date=2024-4-30" htmlTables="1" htmlFormat="all"/>
  </connection>
  <connection id="28" name="securities25" type="4" refreshedVersion="0" background="1">
    <webPr xml="1" sourceData="1" url="https://iss.moex.com/iss/analyticalproducts/curves/securities.xtml?date=2024-4-30" htmlTables="1" htmlFormat="all"/>
  </connection>
  <connection id="29" name="securities26" type="4" refreshedVersion="0" background="1">
    <webPr xml="1" sourceData="1" url="https://iss.moex.com/iss/analyticalproducts/curves/securities.xtml?date=2024-4-30" htmlTables="1" htmlFormat="all"/>
  </connection>
  <connection id="30" name="securities27" type="4" refreshedVersion="0" background="1">
    <webPr xml="1" sourceData="1" url="https://iss.moex.com/iss/analyticalproducts/curves/securities.xtml?date=2024-4-30" htmlTables="1" htmlFormat="all"/>
  </connection>
  <connection id="31" name="securities28" type="4" refreshedVersion="0" background="1">
    <webPr xml="1" sourceData="1" url="https://iss.moex.com/iss/analyticalproducts/curves/securities.xtml?date=2024-4-30" htmlTables="1" htmlFormat="all"/>
  </connection>
  <connection id="32" name="securities29" type="4" refreshedVersion="0" background="1">
    <webPr xml="1" sourceData="1" url="https://iss.moex.com/iss/analyticalproducts/curves/securities.xtml?date=2024-4-30" htmlTables="1" htmlFormat="all"/>
  </connection>
  <connection id="33" name="securities3" type="4" refreshedVersion="0" background="1">
    <webPr xml="1" sourceData="1" url="https://iss.moex.com/iss/analyticalproducts/curves/securities.xtml?date=2024-4-30" htmlTables="1" htmlFormat="all"/>
  </connection>
  <connection id="34" name="securities30" type="4" refreshedVersion="0" background="1">
    <webPr xml="1" sourceData="1" url="https://iss.moex.com/iss/analyticalproducts/curves/securities.xtml?date=2024-4-30" htmlTables="1" htmlFormat="all"/>
  </connection>
  <connection id="35" name="securities31" type="4" refreshedVersion="0" background="1">
    <webPr xml="1" sourceData="1" url="https://iss.moex.com/iss/analyticalproducts/curves/securities.xtml?date=2024-4-30" htmlTables="1" htmlFormat="all"/>
  </connection>
  <connection id="36" name="securities32" type="4" refreshedVersion="0" background="1">
    <webPr xml="1" sourceData="1" url="https://iss.moex.com/iss/analyticalproducts/curves/securities.xtml?date=2024-4-30" htmlTables="1" htmlFormat="all"/>
  </connection>
  <connection id="37" name="securities33" type="4" refreshedVersion="0" background="1">
    <webPr xml="1" sourceData="1" url="https://iss.moex.com/iss/analyticalproducts/curves/securities.xml?date=2024-4-30" htmlTables="1" htmlFormat="all"/>
  </connection>
  <connection id="38" name="securities34" type="4" refreshedVersion="0" background="1">
    <webPr xml="1" sourceData="1" url="https://iss.moex.com/iss/analyticalproducts/curves/securities.xml?date=2024-4-30" htmlTables="1" htmlFormat="all"/>
  </connection>
  <connection id="39" name="securities35" type="4" refreshedVersion="0" background="1">
    <webPr xml="1" sourceData="1" url="https://iss.moex.com/iss/analyticalproducts/curves/securities.xtml?date=2024-4-30" htmlTables="1" htmlFormat="all"/>
  </connection>
  <connection id="40" name="securities36" type="4" refreshedVersion="0" background="1">
    <webPr xml="1" sourceData="1" url="https://iss.moex.com/iss/analyticalproducts/curves/securities.xtml?date=2024-4-30" htmlTables="1" htmlFormat="all"/>
  </connection>
  <connection id="41" name="securities37" type="4" refreshedVersion="0" background="1">
    <webPr xml="1" sourceData="1" url="https://iss.moex.com/iss/analyticalproducts/curves/securities.xtml?date=2024-3-29" htmlTables="1" htmlFormat="all"/>
  </connection>
  <connection id="42" name="securities38" type="4" refreshedVersion="0" background="1">
    <webPr xml="1" sourceData="1" url="https://iss.moex.com/iss/analyticalproducts/curves/securities.xtml?date=2024-4-30" htmlTables="1" htmlFormat="all"/>
  </connection>
  <connection id="43" name="securities39" type="4" refreshedVersion="0" background="1">
    <webPr xml="1" sourceData="1" url="https://iss.moex.com/iss/analyticalproducts/curves/securities.xtml?date=2024-4-30" htmlTables="1" htmlFormat="all"/>
  </connection>
  <connection id="44" name="securities4" type="4" refreshedVersion="0" background="1">
    <webPr xml="1" sourceData="1" url="https://iss.moex.com/iss/analyticalproducts/curves/securities.xtml?date=2024-4-30" htmlTables="1" htmlFormat="all"/>
  </connection>
  <connection id="45" name="securities40" type="4" refreshedVersion="0" background="1">
    <webPr xml="1" sourceData="1" url="https://iss.moex.com/iss/analyticalproducts/curves/securities.xtml?date=2024-3-29" htmlTables="1" htmlFormat="all"/>
  </connection>
  <connection id="46" name="securities41" type="4" refreshedVersion="0" background="1">
    <webPr xml="1" sourceData="1" url="https://iss.moex.com/iss/analyticalproducts/curves/securities.xtml?date=2024-3-29" htmlTables="1" htmlFormat="all"/>
  </connection>
  <connection id="47" name="securities42" type="4" refreshedVersion="0" background="1">
    <webPr xml="1" sourceData="1" url="https://iss.moex.com/iss/analyticalproducts/curves/securities.xtml?date=2024-3-29" htmlTables="1" htmlFormat="all"/>
  </connection>
  <connection id="48" name="securities43" type="4" refreshedVersion="0" background="1">
    <webPr xml="1" sourceData="1" url="https://iss.moex.com/iss/analyticalproducts/curves/securities.xtml?date=2024-4-30" htmlTables="1" htmlFormat="all"/>
  </connection>
  <connection id="49" name="securities44" type="4" refreshedVersion="0" background="1">
    <webPr xml="1" sourceData="1" url="https://iss.moex.com/iss/analyticalproducts/curves/securities.xtml?date=2024-4-30" htmlTables="1" htmlFormat="all"/>
  </connection>
  <connection id="50" name="securities45" type="4" refreshedVersion="0" background="1">
    <webPr xml="1" sourceData="1" url="https://iss.moex.com/iss/analyticalproducts/curves/securities.xtml?date=2024-4-30" htmlTables="1" htmlFormat="all"/>
  </connection>
  <connection id="51" name="securities46" type="4" refreshedVersion="0" background="1">
    <webPr xml="1" sourceData="1" url="https://iss.moex.com/iss/analyticalproducts/curves/securities.xtml?date=2024-4-30" htmlTables="1" htmlFormat="all"/>
  </connection>
  <connection id="52" name="securities47" type="4" refreshedVersion="0" background="1">
    <webPr xml="1" sourceData="1" url="https://iss.moex.com/iss/analyticalproducts/curves/securities.xtml?date=2024-4-30" htmlTables="1" htmlFormat="all"/>
  </connection>
  <connection id="53" name="securities48" type="4" refreshedVersion="0" background="1">
    <webPr xml="1" sourceData="1" url="https://iss.moex.com/iss/analyticalproducts/curves/securities.xtml?date=2024-5-31" htmlTables="1" htmlFormat="all"/>
  </connection>
  <connection id="54" name="securities49" type="4" refreshedVersion="0" background="1">
    <webPr xml="1" sourceData="1" url="https://iss.moex.com/iss/analyticalproducts/curves/securities.xtml?date=2024-5-31" htmlTables="1" htmlFormat="all"/>
  </connection>
  <connection id="55" name="securities5" type="4" refreshedVersion="0" background="1">
    <webPr xml="1" sourceData="1" url="https://iss.moex.com/iss/analyticalproducts/curves/securities.xtml?date=2024-4-30" htmlTables="1" htmlFormat="all"/>
  </connection>
  <connection id="56" name="securities50" type="4" refreshedVersion="0" background="1">
    <webPr xml="1" sourceData="1" url="https://iss.moex.com/iss/analyticalproducts/curves/securities.xtml?date=2024-5-31" htmlTables="1" htmlFormat="all"/>
  </connection>
  <connection id="57" name="securities51" type="4" refreshedVersion="0" background="1">
    <webPr xml="1" sourceData="1" url="https://iss.moex.com/iss/analyticalproducts/curves/securities.xtml?date=2024-5-31" htmlTables="1" htmlFormat="all"/>
  </connection>
  <connection id="58" name="securities52" type="4" refreshedVersion="0" background="1">
    <webPr xml="1" sourceData="1" url="https://iss.moex.com/iss/analyticalproducts/curves/securities.xtml?date=2024-5-31" htmlTables="1" htmlFormat="all"/>
  </connection>
  <connection id="59" name="securities53" type="4" refreshedVersion="0" background="1">
    <webPr xml="1" sourceData="1" url="https://iss.moex.com/iss/analyticalproducts/curves/securities.xtml?date=2024-5-31" htmlTables="1" htmlFormat="all"/>
  </connection>
  <connection id="60" name="securities54" type="4" refreshedVersion="0" background="1">
    <webPr xml="1" sourceData="1" url="https://iss.moex.com/iss/analyticalproducts/curves/securities.xtml?date=2024-5-31" htmlTables="1" htmlFormat="all"/>
  </connection>
  <connection id="61" name="securities55" type="4" refreshedVersion="0" background="1">
    <webPr xml="1" sourceData="1" url="https://iss.moex.com/iss/analyticalproducts/curves/securities.xtml?date=2024-5-31" htmlTables="1" htmlFormat="all"/>
  </connection>
  <connection id="62" name="securities56" type="4" refreshedVersion="0" background="1">
    <webPr xml="1" sourceData="1" url="https://iss.moex.com/iss/analyticalproducts/curves/securities.xtml?date=2024-6-28" htmlTables="1" htmlFormat="all"/>
  </connection>
  <connection id="63" name="securities57" type="4" refreshedVersion="0" background="1">
    <webPr xml="1" sourceData="1" url="https://iss.moex.com/iss/analyticalproducts/curves/securities.xtml?date=2024-6-28" htmlTables="1" htmlFormat="all"/>
  </connection>
  <connection id="64" name="securities58" type="4" refreshedVersion="0" background="1">
    <webPr xml="1" sourceData="1" url="https://iss.moex.com/iss/analyticalproducts/curves/securities.xtml?date=2024-6-28" htmlTables="1" htmlFormat="all"/>
  </connection>
  <connection id="65" name="securities59" type="4" refreshedVersion="0" background="1">
    <webPr xml="1" sourceData="1" url="https://iss.moex.com/iss/analyticalproducts/curves/securities.xtml?date=2024-7-31" htmlTables="1" htmlFormat="all"/>
  </connection>
  <connection id="66" name="securities6" type="4" refreshedVersion="0" background="1">
    <webPr xml="1" sourceData="1" url="https://iss.moex.com/iss/analyticalproducts/curves/securities.xtml?date=2024-3-29" htmlTables="1" htmlFormat="all"/>
  </connection>
  <connection id="67" name="securities60" type="4" refreshedVersion="0" background="1">
    <webPr xml="1" sourceData="1" url="https://iss.moex.com/iss/analyticalproducts/curves/securities.xtml?date=2024-6-28" htmlTables="1" htmlFormat="all"/>
  </connection>
  <connection id="68" name="securities61" type="4" refreshedVersion="0" background="1">
    <webPr xml="1" sourceData="1" url="https://iss.moex.com/iss/analyticalproducts/curves/securities.xtml?date=2024-7-31" htmlTables="1" htmlFormat="all"/>
  </connection>
  <connection id="69" name="securities62" type="4" refreshedVersion="0" background="1">
    <webPr xml="1" sourceData="1" url="https://iss.moex.com/iss/analyticalproducts/curves/securities.xtml?date=2024-7-31" htmlTables="1" htmlFormat="all"/>
  </connection>
  <connection id="70" name="securities63" type="4" refreshedVersion="0" background="1">
    <webPr xml="1" sourceData="1" url="https://iss.moex.com/iss/analyticalproducts/curves/securities.xtml?date=2024-8-6" htmlTables="1" htmlFormat="all"/>
  </connection>
  <connection id="71" name="securities64" type="4" refreshedVersion="0" background="1">
    <webPr xml="1" sourceData="1" url="https://iss.moex.com/iss/analyticalproducts/curves/securities.xtml?date=2024-7-31" htmlTables="1" htmlFormat="all"/>
  </connection>
  <connection id="72" name="securities65" type="4" refreshedVersion="0" background="1">
    <webPr xml="1" sourceData="1" url="https://iss.moex.com/iss/analyticalproducts/curves/securities.xtml?date=2024-7-31" htmlTables="1" htmlFormat="all"/>
  </connection>
  <connection id="73" name="securities66" type="4" refreshedVersion="0" background="1">
    <webPr xml="1" sourceData="1" url="https://iss.moex.com/iss/analyticalproducts/curves/securities.xtml?date=2024-6-28" htmlTables="1" htmlFormat="all"/>
  </connection>
  <connection id="74" name="securities67" type="4" refreshedVersion="0" background="1">
    <webPr xml="1" sourceData="1" url="https://iss.moex.com/iss/analyticalproducts/curves/securities.xtml?date=2024-5-31" htmlTables="1" htmlFormat="all"/>
  </connection>
  <connection id="75" name="securities68" type="4" refreshedVersion="0" background="1">
    <webPr xml="1" sourceData="1" url="https://iss.moex.com/iss/analyticalproducts/curves/securities.xtml?date=2024-4-30" htmlTables="1" htmlFormat="all"/>
  </connection>
  <connection id="76" name="securities69" type="4" refreshedVersion="0" background="1">
    <webPr xml="1" sourceData="1" url="https://iss.moex.com/iss/analyticalproducts/curves/securities.xtml?date=2024-3-29" htmlTables="1" htmlFormat="all"/>
  </connection>
  <connection id="77" name="securities7" type="4" refreshedVersion="0" background="1">
    <webPr xml="1" sourceData="1" url="https://iss.moex.com/iss/analyticalproducts/curves/securities.xtml?date=2024-4-30" htmlTables="1" htmlFormat="all"/>
  </connection>
  <connection id="78" name="securities70" type="4" refreshedVersion="0" background="1">
    <webPr xml="1" sourceData="1" url="https://iss.moex.com/iss/analyticalproducts/curves/securities.xtml?date=2024-2-29" htmlTables="1" htmlFormat="all"/>
  </connection>
  <connection id="79" name="securities71" type="4" refreshedVersion="0" background="1">
    <webPr xml="1" sourceData="1" url="https://iss.moex.com/iss/analyticalproducts/curves/securities.xtml?date=2024-1-31" htmlTables="1" htmlFormat="all"/>
  </connection>
  <connection id="80" name="securities72" type="4" refreshedVersion="0" background="1">
    <webPr xml="1" sourceData="1" url="https://iss.moex.com/iss/analyticalproducts/curves/securities.xtml?date=2023-12-29" htmlTables="1" htmlFormat="all"/>
  </connection>
  <connection id="81" name="securities73" type="4" refreshedVersion="0" background="1">
    <webPr xml="1" sourceData="1" url="https://iss.moex.com/iss/analyticalproducts/curves/securities.xtml?date=2023-11-30" htmlTables="1" htmlFormat="all"/>
  </connection>
  <connection id="82" name="securities74" type="4" refreshedVersion="0" background="1">
    <webPr xml="1" sourceData="1" url="https://iss.moex.com/iss/analyticalproducts/curves/securities.xtml?date=2023-10-31" htmlTables="1" htmlFormat="all"/>
  </connection>
  <connection id="83" name="securities75" type="4" refreshedVersion="0" background="1">
    <webPr xml="1" sourceData="1" url="https://iss.moex.com/iss/analyticalproducts/curves/securities.xtml?date=2023-9-29" htmlTables="1" htmlFormat="all"/>
  </connection>
  <connection id="84" name="securities76" type="4" refreshedVersion="0" background="1">
    <webPr xml="1" sourceData="1" url="https://iss.moex.com/iss/analyticalproducts/curves/securities.xtml?date=2023-8-31" htmlTables="1" htmlFormat="all"/>
  </connection>
  <connection id="85" name="securities77" type="4" refreshedVersion="0" background="1">
    <webPr xml="1" sourceData="1" url="https://iss.moex.com/iss/analyticalproducts/curves/securities.xtml?date=2023-7-31" htmlTables="1" htmlFormat="all"/>
  </connection>
  <connection id="86" name="securities78" type="4" refreshedVersion="0" background="1">
    <webPr xml="1" sourceData="1" url="https://iss.moex.com/iss/analyticalproducts/curves/securities.xtml?date=2023-7-31" htmlTables="1" htmlFormat="all"/>
  </connection>
  <connection id="87" name="securities79" type="4" refreshedVersion="0" background="1">
    <webPr xml="1" sourceData="1" url="https://iss.moex.com/iss/analyticalproducts/curves/securities.xtml?date=2024-7-31" htmlTables="1" htmlFormat="all"/>
  </connection>
  <connection id="88" name="securities8" type="4" refreshedVersion="0" background="1">
    <webPr xml="1" sourceData="1" url="https://iss.moex.com/iss/analyticalproducts/curves/securities.xtml?date=2024-4-30" htmlTables="1" htmlFormat="all"/>
  </connection>
  <connection id="89" name="securities80" type="4" refreshedVersion="0" background="1">
    <webPr xml="1" sourceData="1" url="https://iss.moex.com/iss/analyticalproducts/curves/securities.xtml?date=2024-6-28" htmlTables="1" htmlFormat="all"/>
  </connection>
  <connection id="90" name="securities81" type="4" refreshedVersion="0" background="1">
    <webPr xml="1" sourceData="1" url="https://iss.moex.com/iss/analyticalproducts/curves/securities.xtml?date=2024-7-31" htmlTables="1" htmlFormat="all"/>
  </connection>
  <connection id="91" name="securities82" type="4" refreshedVersion="0" background="1">
    <webPr xml="1" sourceData="1" url="https://iss.moex.com/iss/analyticalproducts/curves/securities.xtml?date=2024-7-31" htmlTables="1" htmlFormat="all"/>
  </connection>
  <connection id="92" name="securities83" type="4" refreshedVersion="0" background="1">
    <webPr xml="1" sourceData="1" url="https://iss.moex.com/iss/analyticalproducts/curves/securities.xtml?date=2024-7-31" htmlTables="1" htmlFormat="all"/>
  </connection>
  <connection id="93" name="securities84" type="4" refreshedVersion="0" background="1">
    <webPr xml="1" sourceData="1" url="https://iss.moex.com/iss/analyticalproducts/curves/securities.xtml?date=2024-7-31" htmlTables="1" htmlFormat="all"/>
  </connection>
  <connection id="94" name="securities85" type="4" refreshedVersion="0" background="1">
    <webPr xml="1" sourceData="1" url="https://iss.moex.com/iss/analyticalproducts/curves/securities.xtml?date=2024-7-31" htmlTables="1" htmlFormat="all"/>
  </connection>
  <connection id="95" name="securities86" type="4" refreshedVersion="0" background="1">
    <webPr xml="1" sourceData="1" url="https://iss.moex.com/iss/analyticalproducts/curves/securities.xtml?date=2024-7-31" htmlTables="1" htmlFormat="all"/>
  </connection>
  <connection id="96" name="securities87" type="4" refreshedVersion="0" background="1">
    <webPr xml="1" sourceData="1" url="https://iss.moex.com/iss/analyticalproducts/curves/securities.xtml?date=2024-7-31" htmlTables="1" htmlFormat="all"/>
  </connection>
  <connection id="97" name="securities88" type="4" refreshedVersion="0" background="1">
    <webPr xml="1" sourceData="1" url="https://iss.moex.com/iss/analyticalproducts/curves/securities.xtml?date=2024-7-31" htmlTables="1" htmlFormat="all"/>
  </connection>
  <connection id="98" name="securities89" type="4" refreshedVersion="0" background="1">
    <webPr xml="1" sourceData="1" url="https://iss.moex.com/iss/analyticalproducts/curves/securities.xtml?date=2024-7-31" htmlTables="1" htmlFormat="all"/>
  </connection>
  <connection id="99" name="securities9" type="4" refreshedVersion="0" background="1">
    <webPr xml="1" sourceData="1" url="https://iss.moex.com/iss/analyticalproducts/curves/securities.xtml?date=2024-4-30" htmlTables="1" htmlFormat="all"/>
  </connection>
  <connection id="100" name="securities90" type="4" refreshedVersion="0" background="1">
    <webPr xml="1" sourceData="1" url="https://iss.moex.com/iss/analyticalproducts/curves/securities.xtml?date=2023-8-31" htmlTables="1" htmlFormat="all"/>
  </connection>
  <connection id="101" name="securities91" type="4" refreshedVersion="0" background="1">
    <webPr xml="1" sourceData="1" url="https://iss.moex.com/iss/analyticalproducts/curves/securities.xtml?date=2023-9-29" htmlTables="1" htmlFormat="all"/>
  </connection>
  <connection id="102" name="securities92" type="4" refreshedVersion="0" background="1">
    <webPr xml="1" sourceData="1" url="https://iss.moex.com/iss/analyticalproducts/curves/securities.xtml?date=2024-6-28" htmlTables="1" htmlFormat="all"/>
  </connection>
  <connection id="103" name="securities93" type="4" refreshedVersion="0" background="1">
    <webPr xml="1" sourceData="1" url="https://iss.moex.com/iss/analyticalproducts/curves/securities.xtml?date=2024-6-28" htmlTables="1" htmlFormat="all"/>
  </connection>
  <connection id="104" name="securities94" type="4" refreshedVersion="0" background="1">
    <webPr xml="1" sourceData="1" url="https://iss.moex.com/iss/analyticalproducts/curves/securities.xtml?date=2024-6-28" htmlTables="1" htmlFormat="all"/>
  </connection>
  <connection id="105" name="securities95" type="4" refreshedVersion="0" background="1">
    <webPr xml="1" sourceData="1" url="https://iss.moex.com/iss/analyticalproducts/curves/securities.xtml?date=2024-6-28" htmlTables="1" htmlFormat="all"/>
  </connection>
  <connection id="106" name="securities96" type="4" refreshedVersion="0" background="1">
    <webPr xml="1" sourceData="1" url="https://iss.moex.com/iss/analyticalproducts/curves/securities.xtml?date=2024-7-31" htmlTables="1" htmlFormat="all"/>
  </connection>
  <connection id="107" name="securities97" type="4" refreshedVersion="0" background="1">
    <webPr xml="1" sourceData="1" url="https://iss.moex.com/iss/analyticalproducts/curves/securities.xtml?date=2023-7-31" htmlTables="1" htmlFormat="all"/>
  </connection>
  <connection id="108" name="securities98" type="4" refreshedVersion="0" background="1">
    <webPr xml="1" sourceData="1" url="https://iss.moex.com/iss/analyticalproducts/curves/securities.xtml?date=2024-7-31" htmlTables="1" htmlFormat="all"/>
  </connection>
  <connection id="109" name="securities99" type="4" refreshedVersion="0" background="1">
    <webPr xml="1" sourceData="1" url="https://iss.moex.com/iss/analyticalproducts/curves/securities.xtml?date=2024-6-28" htmlTables="1" htmlFormat="all"/>
  </connection>
  <connection id="110" name="Подключение" type="4" refreshedVersion="0" background="1">
    <webPr sourceData="1" parsePre="1" consecutive="1" url="https://iss.moex.com/iss/history/engines/stock/markets/index/boards/SNDX/securities/MICEXINDEXCF.xml?from=2010-08-23&amp;till=2010-08-24"/>
  </connection>
  <connection id="111" name="Подключение15" type="4" refreshedVersion="0" background="1">
    <webPr sourceData="1" parsePre="1" consecutive="1" url="https://iss.moex.com/iss/analyticalproducts/curves/securities.xml?date=2024-4-30"/>
  </connection>
</connections>
</file>

<file path=xl/sharedStrings.xml><?xml version="1.0" encoding="utf-8"?>
<sst xmlns="http://schemas.openxmlformats.org/spreadsheetml/2006/main" count="1597" uniqueCount="702">
  <si>
    <t>ISIN</t>
  </si>
  <si>
    <t>CPN</t>
  </si>
  <si>
    <t>-</t>
  </si>
  <si>
    <t>Z-spread (analog)</t>
  </si>
  <si>
    <t>Z-spread (index)</t>
  </si>
  <si>
    <t>YTM</t>
  </si>
  <si>
    <t>N</t>
  </si>
  <si>
    <t>Date</t>
  </si>
  <si>
    <t>t</t>
  </si>
  <si>
    <t>Amortization</t>
  </si>
  <si>
    <t>G-curve</t>
  </si>
  <si>
    <t>DF</t>
  </si>
  <si>
    <t>PV</t>
  </si>
  <si>
    <t>D</t>
  </si>
  <si>
    <t>Conv</t>
  </si>
  <si>
    <t>Convexity</t>
  </si>
  <si>
    <t>DV01</t>
  </si>
  <si>
    <t>Эмитент</t>
  </si>
  <si>
    <t>Сектор</t>
  </si>
  <si>
    <t>Страна риска</t>
  </si>
  <si>
    <t>Дата выпуска</t>
  </si>
  <si>
    <t>Дата погашения</t>
  </si>
  <si>
    <t>Объем выпуска в обращении</t>
  </si>
  <si>
    <t>Валюта</t>
  </si>
  <si>
    <t>S&amp;P Global Ratings</t>
  </si>
  <si>
    <t>Moody's</t>
  </si>
  <si>
    <t>Fitch Ratings</t>
  </si>
  <si>
    <t>Эксперт РА</t>
  </si>
  <si>
    <t>Тип купона</t>
  </si>
  <si>
    <t>Гарант</t>
  </si>
  <si>
    <t>Рыночная котировка</t>
  </si>
  <si>
    <t>Кол-во сделок</t>
  </si>
  <si>
    <t>Кол-во торг. дней</t>
  </si>
  <si>
    <t>Объем торгов</t>
  </si>
  <si>
    <t>Объем торгов / объем в обращении</t>
  </si>
  <si>
    <t>Дата</t>
  </si>
  <si>
    <t>Номинал</t>
  </si>
  <si>
    <t>Частота выплаты купона</t>
  </si>
  <si>
    <t>Дата Call оферты</t>
  </si>
  <si>
    <t>Дата Put оферты</t>
  </si>
  <si>
    <t>НКД</t>
  </si>
  <si>
    <t>Предыдущий купон</t>
  </si>
  <si>
    <t>Следующий купон</t>
  </si>
  <si>
    <t>Источник</t>
  </si>
  <si>
    <t>Тип</t>
  </si>
  <si>
    <t>Мод. дюрация</t>
  </si>
  <si>
    <t>Dirty</t>
  </si>
  <si>
    <t>Clean</t>
  </si>
  <si>
    <t>PD/LGD</t>
  </si>
  <si>
    <t>Оценка активности</t>
  </si>
  <si>
    <t>Период</t>
  </si>
  <si>
    <t>Начало</t>
  </si>
  <si>
    <t>Конец</t>
  </si>
  <si>
    <t>RAEX-Europe</t>
  </si>
  <si>
    <t>Par_amt</t>
  </si>
  <si>
    <t>Количество ступеней вниз</t>
  </si>
  <si>
    <t>Международная шкала в иностранной валюте</t>
  </si>
  <si>
    <t>Национальная шкала для Российской Федерации</t>
  </si>
  <si>
    <t>Moody's Investors Service</t>
  </si>
  <si>
    <t>АКРА</t>
  </si>
  <si>
    <t>НКР</t>
  </si>
  <si>
    <t>НРА</t>
  </si>
  <si>
    <t>BBB- и выше</t>
  </si>
  <si>
    <t>Baа3 и выше</t>
  </si>
  <si>
    <t>AAA (RU)</t>
  </si>
  <si>
    <t>ruAAA</t>
  </si>
  <si>
    <t>AAA.ru</t>
  </si>
  <si>
    <t>AAA|ru|</t>
  </si>
  <si>
    <t>BB+</t>
  </si>
  <si>
    <t xml:space="preserve">Ba1 </t>
  </si>
  <si>
    <t xml:space="preserve">AA+(RU), AA(RU) </t>
  </si>
  <si>
    <t>ruAA+, ruAA</t>
  </si>
  <si>
    <t>AA+.ru, AA.ru</t>
  </si>
  <si>
    <t>AA+|ru|, AA|ru|</t>
  </si>
  <si>
    <t>BB</t>
  </si>
  <si>
    <t>Ba2</t>
  </si>
  <si>
    <t>AA-(RU), A+(RU)</t>
  </si>
  <si>
    <t xml:space="preserve">ruAA-, ruA+ </t>
  </si>
  <si>
    <t xml:space="preserve">AA-.ru, A+.ru </t>
  </si>
  <si>
    <t xml:space="preserve">AA-|ru|, A+|ru| </t>
  </si>
  <si>
    <t>BB-</t>
  </si>
  <si>
    <t>Ba3</t>
  </si>
  <si>
    <t>А (RU), A-(RU)</t>
  </si>
  <si>
    <t>ruA, ruA-</t>
  </si>
  <si>
    <t>A.ru, A-.ru</t>
  </si>
  <si>
    <t>A|ru|, A-|ru|</t>
  </si>
  <si>
    <t>B+</t>
  </si>
  <si>
    <t>В1</t>
  </si>
  <si>
    <t>BBB+(RU), BBB (RU)</t>
  </si>
  <si>
    <t>ruBBB+, ruBBB</t>
  </si>
  <si>
    <t>BBB+.ru, BBB.ru</t>
  </si>
  <si>
    <t>BBB+|ru|, BBB|ru|</t>
  </si>
  <si>
    <t>B</t>
  </si>
  <si>
    <t>B2</t>
  </si>
  <si>
    <t>BBB-(RU), BB+(RU)</t>
  </si>
  <si>
    <t>ruBBB-, ruBB+</t>
  </si>
  <si>
    <t>BBB-.ru, BB+.ru</t>
  </si>
  <si>
    <t>BBB-|ru|, BB+|ru|</t>
  </si>
  <si>
    <t>B-</t>
  </si>
  <si>
    <t>B3</t>
  </si>
  <si>
    <t>BB (RU)</t>
  </si>
  <si>
    <t>ruBB</t>
  </si>
  <si>
    <t>BB.ru</t>
  </si>
  <si>
    <t>BB|ru|</t>
  </si>
  <si>
    <t>CCC+ и ниже</t>
  </si>
  <si>
    <t>Caa1 и ниже</t>
  </si>
  <si>
    <t>BB-(RU) и ниже</t>
  </si>
  <si>
    <t>ruBB- и ниже</t>
  </si>
  <si>
    <t>BB-.ru и ниже</t>
  </si>
  <si>
    <t>BB-|ru| и ниже</t>
  </si>
  <si>
    <t>RUGBITR5Y</t>
  </si>
  <si>
    <t>Количество дней в купоне</t>
  </si>
  <si>
    <t>Купонные вылаты (раз в год)</t>
  </si>
  <si>
    <t>Кол-во дней</t>
  </si>
  <si>
    <t>Кол-во лет</t>
  </si>
  <si>
    <t>Московская биржа</t>
  </si>
  <si>
    <t>Источник котировок</t>
  </si>
  <si>
    <t>date</t>
  </si>
  <si>
    <t>1W</t>
  </si>
  <si>
    <t>2W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</si>
  <si>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</si>
  <si>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</si>
  <si>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</si>
  <si>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</si>
  <si>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</si>
  <si>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</si>
  <si>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</si>
  <si>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</si>
  <si>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</si>
  <si>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</si>
  <si>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</si>
  <si>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</si>
  <si>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</si>
  <si>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</si>
  <si>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</si>
  <si>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T/N</t>
  </si>
  <si>
    <t>RUB_RUONIA</t>
  </si>
  <si>
    <t>RUB_KEYRATE_IRS</t>
  </si>
  <si>
    <t>RUB_OIS</t>
  </si>
  <si>
    <t>curve</t>
  </si>
  <si>
    <t>tenor</t>
  </si>
  <si>
    <t>rate</t>
  </si>
  <si>
    <t>t_days</t>
  </si>
  <si>
    <t>t_year</t>
  </si>
  <si>
    <t>Дата рыночных данных</t>
  </si>
  <si>
    <t>Ставка бенчмарк</t>
  </si>
  <si>
    <t>Сравнение с индексами Московской биржи</t>
  </si>
  <si>
    <t>Название индекса</t>
  </si>
  <si>
    <t>Доходность индекса государственных облигаций (менее года)</t>
  </si>
  <si>
    <t>RUGBITR1Y</t>
  </si>
  <si>
    <t>Доходность индекса корпоративных облигаций с рейтингом AAA (менее года)</t>
  </si>
  <si>
    <t>RUCBTRAAANS</t>
  </si>
  <si>
    <t>Доходность индекса корпоративных облигаций с рейтингом AA (менее года)</t>
  </si>
  <si>
    <t>RUCBTRAANS</t>
  </si>
  <si>
    <t>Доходность индекса корпоративных облигаций с рейтингом A (менее года)</t>
  </si>
  <si>
    <t>RUCBTRANS</t>
  </si>
  <si>
    <t>Доходность индекса государственных облигаций (1-3 года)</t>
  </si>
  <si>
    <t>RUGBITR3Y</t>
  </si>
  <si>
    <t>Доходность индекса корпоративных облигаций с рейтингом AAA (1-3 года)</t>
  </si>
  <si>
    <t>RUCBTR3A3YNS</t>
  </si>
  <si>
    <t>Доходность индекса корпоративных облигаций с рейтингом AA (1-3 года)</t>
  </si>
  <si>
    <t>RUCBTRAA3YNS</t>
  </si>
  <si>
    <t>Доходность индекса корпоративных облигаций с рейтингом A (1-3 года)</t>
  </si>
  <si>
    <t>RUCBTRA3YNS</t>
  </si>
  <si>
    <t>Доходность индекса государственных облигаций (3-5 лет)</t>
  </si>
  <si>
    <t>Доходность индекса корпоративных облигаций с рейтингом AAA (более 3-х лет)</t>
  </si>
  <si>
    <t>RUCBTR3A5YNS</t>
  </si>
  <si>
    <t>Доходность индекса корпоративных облигаций с рейтингом AA (более 3-х лет)</t>
  </si>
  <si>
    <t>RUCBTRAA5YNS</t>
  </si>
  <si>
    <t>Доходность индекса корпоративных облигаций с рейтингом A (более 3-х лет)</t>
  </si>
  <si>
    <t>RUCBTRA5YNS</t>
  </si>
  <si>
    <t>Доходность индекса государственных облигаций (более 5 лет)</t>
  </si>
  <si>
    <t>RUGBITR5+</t>
  </si>
  <si>
    <t>Доходность индекса корпоративных облигаций с рейтингом BBB</t>
  </si>
  <si>
    <t>RUCBTRBBBNS</t>
  </si>
  <si>
    <t>Таблица индексов</t>
  </si>
  <si>
    <t>G</t>
  </si>
  <si>
    <t>AAA</t>
  </si>
  <si>
    <t>AA</t>
  </si>
  <si>
    <t>A</t>
  </si>
  <si>
    <t>BBB</t>
  </si>
  <si>
    <t>Номер купона</t>
  </si>
  <si>
    <t>spot</t>
  </si>
  <si>
    <t>Rate</t>
  </si>
  <si>
    <t>RUONIA</t>
  </si>
  <si>
    <t>Параметр</t>
  </si>
  <si>
    <t>Значение</t>
  </si>
  <si>
    <t>Рыночная информация</t>
  </si>
  <si>
    <t>YTM calc</t>
  </si>
  <si>
    <t>DCF MODEL</t>
  </si>
  <si>
    <t>Dirty Market Price</t>
  </si>
  <si>
    <t>Число купонов</t>
  </si>
  <si>
    <t>Метод расчета</t>
  </si>
  <si>
    <t>Дней до</t>
  </si>
  <si>
    <t>Среднее значение</t>
  </si>
  <si>
    <t>Ключевая ставка</t>
  </si>
  <si>
    <t>avg_fwd</t>
  </si>
  <si>
    <t>comb_rate</t>
  </si>
  <si>
    <t>FWD RUONIA</t>
  </si>
  <si>
    <t>HISTORIC RUONIA</t>
  </si>
  <si>
    <t>Бенчмарк</t>
  </si>
  <si>
    <t>Период дней до</t>
  </si>
  <si>
    <t>Last</t>
  </si>
  <si>
    <t>Change</t>
  </si>
  <si>
    <t>Outlook</t>
  </si>
  <si>
    <t>Time</t>
  </si>
  <si>
    <t>Role</t>
  </si>
  <si>
    <t>AKRA-Bnd-Nsc</t>
  </si>
  <si>
    <t>Рейтинг эмиссии</t>
  </si>
  <si>
    <t>Рейтинг эмиссии (значения)</t>
  </si>
  <si>
    <t>Рейтинг эмитента</t>
  </si>
  <si>
    <t>Рейтинг эмитента (значения)</t>
  </si>
  <si>
    <t>Рейтинг гаранта</t>
  </si>
  <si>
    <t>Рейтинг гаранта (значения)</t>
  </si>
  <si>
    <t>Агенство</t>
  </si>
  <si>
    <t>Name</t>
  </si>
  <si>
    <t>Эмиссия</t>
  </si>
  <si>
    <t>MIRA-I-Cr&amp;D-LT-Nsc</t>
  </si>
  <si>
    <t>Рейтинг</t>
  </si>
  <si>
    <t>Перевод</t>
  </si>
  <si>
    <t>AKRA-I-Cr&amp;D-LT-Nsc</t>
  </si>
  <si>
    <t>Expert RA</t>
  </si>
  <si>
    <t>AKRA-I-SCA-LT-Nsc</t>
  </si>
  <si>
    <t>AKRA</t>
  </si>
  <si>
    <t>NCR-I-SCA-LT-Nsc</t>
  </si>
  <si>
    <t>NCR</t>
  </si>
  <si>
    <t>IFX-I-Cr&amp;D-LT-Isc</t>
  </si>
  <si>
    <t>IFX-I-Cr&amp;D-LT-Nsc</t>
  </si>
  <si>
    <t>IFX-I-Cr&amp;D-LT-Isc-max</t>
  </si>
  <si>
    <t>IFX-I-Cr&amp;D-LT-Nsc-max</t>
  </si>
  <si>
    <t>NCR-B-Cr&amp;D-LT-Nsc</t>
  </si>
  <si>
    <t>Первое число месяца</t>
  </si>
  <si>
    <t>Первое число предыдущего месяца</t>
  </si>
  <si>
    <t>Дата выгрузки</t>
  </si>
  <si>
    <t>Кодовое имя</t>
  </si>
  <si>
    <t>Название агенства</t>
  </si>
  <si>
    <t>AKM-LC-Cr&amp;D</t>
  </si>
  <si>
    <t>AK&amp;M</t>
  </si>
  <si>
    <t>EXP-C-Cr&amp;D-Isc</t>
  </si>
  <si>
    <t>EXP-FC-Cr&amp;D-Isc</t>
  </si>
  <si>
    <t>EXP-HIM-R&amp;QS-Nsc</t>
  </si>
  <si>
    <t>EXP-IN-FS&amp;R-Isc</t>
  </si>
  <si>
    <t>EXP-LC-Cr&amp;D-Isc</t>
  </si>
  <si>
    <t>EXP-LC-Cr&amp;D-Nsc</t>
  </si>
  <si>
    <t>EXP-NPF-FS&amp;R-Nsc</t>
  </si>
  <si>
    <t>EXP-R-Cr&amp;D-LT-Isc</t>
  </si>
  <si>
    <t>EXP-R-Cr&amp;D-LT-Nsc</t>
  </si>
  <si>
    <t>FCH-I-Cr&amp;D-LT-KZsc</t>
  </si>
  <si>
    <t>FCH-I-Cr&amp;D-LT-UAsc</t>
  </si>
  <si>
    <t>FCH-I-Cr&amp;D-ShT-Nsc</t>
  </si>
  <si>
    <t>FCH-I-Dflt-ShT-Isc-Ncur</t>
  </si>
  <si>
    <t>MDS-B-Cr&amp;D-LT-Isc-b</t>
  </si>
  <si>
    <t>MDS-B-Cr&amp;D-LT-KZsc</t>
  </si>
  <si>
    <t>MDS-B-Cr&amp;D-LT-UAsc</t>
  </si>
  <si>
    <t>MDS-B-Cr&amp;D-ShT-Isc-b</t>
  </si>
  <si>
    <t>MDS-I-Cr&amp;D-LT-Isc</t>
  </si>
  <si>
    <t>MDS-I-Cr&amp;D-LT-Isc-b</t>
  </si>
  <si>
    <t>MDS-I-Cr&amp;D-LT-Isc-Ncur-b</t>
  </si>
  <si>
    <t>MDS-I-Cr&amp;D-ShT-Isc-Ncur</t>
  </si>
  <si>
    <t>MDS-Note-Isc-Icur-b</t>
  </si>
  <si>
    <t>MDS-Note-Isc-Ncur-b</t>
  </si>
  <si>
    <t>MDS-NoteS-Isc-Icur-b</t>
  </si>
  <si>
    <t>MDS-NoteS-Isc-Ncur-b</t>
  </si>
  <si>
    <t>MIRA-B-Cr&amp;D-LT-Nsc</t>
  </si>
  <si>
    <t>Moody's Interfax</t>
  </si>
  <si>
    <t>NRA-B-Cr&amp;D-Isc</t>
  </si>
  <si>
    <t>NRA</t>
  </si>
  <si>
    <t>NRA-I-Cr&amp;D-Isc</t>
  </si>
  <si>
    <t>NRA-LC-FS&amp;R</t>
  </si>
  <si>
    <t>NRA-MC-Cr&amp;D</t>
  </si>
  <si>
    <t>NRA-mkF-Cr&amp;D</t>
  </si>
  <si>
    <t>NRA-R-Cr&amp;D</t>
  </si>
  <si>
    <t>RUS-AM-FS&amp;R-Isc</t>
  </si>
  <si>
    <t>RusRating</t>
  </si>
  <si>
    <t>RUS-AM-FS&amp;R-Nsc</t>
  </si>
  <si>
    <t>S&amp;P-Bnd-ShT-Isc-Ncur</t>
  </si>
  <si>
    <t>Standard &amp; Poor's</t>
  </si>
  <si>
    <t>RUS-IC-FS&amp;R-Isc</t>
  </si>
  <si>
    <t>RUS-IC-FS&amp;R-Nsc</t>
  </si>
  <si>
    <t>NRA-HС-Cr&amp;D-Nsc</t>
  </si>
  <si>
    <t>MDS-Cp-RA-LT</t>
  </si>
  <si>
    <t>MDS-Cp-RA-ShT</t>
  </si>
  <si>
    <t>EXP-FC-Cr&amp;D-Nsc</t>
  </si>
  <si>
    <t>S&amp;P-Bnd-Nsc</t>
  </si>
  <si>
    <t>S&amp;P-Bnd-Isc-Icur</t>
  </si>
  <si>
    <t>MDS-Bnd-Isc-Ncur</t>
  </si>
  <si>
    <t>EXP-Bnd-Nsc</t>
  </si>
  <si>
    <t>FCH-Bnd-Nsc</t>
  </si>
  <si>
    <t>MIRA-Bnd-Nsc</t>
  </si>
  <si>
    <t>RUS-Bnd-Isc</t>
  </si>
  <si>
    <t>FCH-Bnd-Isc-Ncur</t>
  </si>
  <si>
    <t>IFX-Bnd-Isc</t>
  </si>
  <si>
    <t>Interfax</t>
  </si>
  <si>
    <t>IFX-Bnd-Nsc</t>
  </si>
  <si>
    <t>NRA-Bnd</t>
  </si>
  <si>
    <t>RUS-Bnd-Nsc</t>
  </si>
  <si>
    <t>IFX-Bnd-Isc-max</t>
  </si>
  <si>
    <t>IFX-Bnd-Nsc-max</t>
  </si>
  <si>
    <t>S&amp;P-Bnd-Isc-Ncur</t>
  </si>
  <si>
    <t>S&amp;P-Bnd-KZsc</t>
  </si>
  <si>
    <t>FCH-Bnd-KZsc</t>
  </si>
  <si>
    <t>OESR-CRC</t>
  </si>
  <si>
    <t>OECD</t>
  </si>
  <si>
    <t>RIA-Bnd</t>
  </si>
  <si>
    <t>RIA Rating</t>
  </si>
  <si>
    <t>MDS-BndS-Isc-Icur</t>
  </si>
  <si>
    <t>MDS-I-Cr&amp;D-LT-Isc-Icur</t>
  </si>
  <si>
    <t>MDS-B-Cr&amp;D-LT-Isc-Ncur</t>
  </si>
  <si>
    <t>S&amp;P-I-Cr&amp;D-ShT-Isc-Ncur</t>
  </si>
  <si>
    <t>EXP-B-Cr&amp;D-Isc</t>
  </si>
  <si>
    <t>MIRA-I-Corp-LT-Nsc</t>
  </si>
  <si>
    <t>EXP-FA-Cr&amp;D-Nsc</t>
  </si>
  <si>
    <t>EXP-mkF-FS&amp;R-Nsc</t>
  </si>
  <si>
    <t>MDS-Note-Isc-Icur</t>
  </si>
  <si>
    <t>FCH-I-ViR</t>
  </si>
  <si>
    <t>MDS-BndS-Isc-Ncur</t>
  </si>
  <si>
    <t>FCH-Bnd-ShT-Isc-Icur</t>
  </si>
  <si>
    <t>MDS-Bnd-ShT-Isc-Icur</t>
  </si>
  <si>
    <t>S&amp;P-Bnd-ShT-Isc-Icur</t>
  </si>
  <si>
    <t>MIRA-I-Corp-LT-Nsc-Icur</t>
  </si>
  <si>
    <t>NRA-INL-FS&amp;R</t>
  </si>
  <si>
    <t>AKM-Fund</t>
  </si>
  <si>
    <t>AKM-MCP</t>
  </si>
  <si>
    <t>EXP-MCP-Nsc</t>
  </si>
  <si>
    <t>RUS-MCP</t>
  </si>
  <si>
    <t>RUS-Fund-Nsc</t>
  </si>
  <si>
    <t>RUS-Fund-Isc</t>
  </si>
  <si>
    <t>S&amp;P-C-T&amp;C</t>
  </si>
  <si>
    <t>FCH-C-CC</t>
  </si>
  <si>
    <t>MDS-Bnd-CC-LT-Icur</t>
  </si>
  <si>
    <t>MDS-Bnk-CC-LT-Icur</t>
  </si>
  <si>
    <t>MDS-Bnd-CC-LT-Ncur</t>
  </si>
  <si>
    <t>MDS-Bnk-CC-LT-Ncur</t>
  </si>
  <si>
    <t>MDS-Bnd-CC-ShT-Icur</t>
  </si>
  <si>
    <t>MDS-Bnk-CC-ShT-Icur</t>
  </si>
  <si>
    <t>EXP-DP-Cr&amp;D-LT-Nsc</t>
  </si>
  <si>
    <t>MDS-B-Cr&amp;D-LT-Isc-Icur</t>
  </si>
  <si>
    <t>S&amp;P-I-Cr&amp;D-LT-Isc-Ncur</t>
  </si>
  <si>
    <t>S&amp;P-I-Cr&amp;D-LT-Nsc</t>
  </si>
  <si>
    <t>MDS-B-FS&amp;R</t>
  </si>
  <si>
    <t>S&amp;P-I-Corp</t>
  </si>
  <si>
    <t>MDS-I-Corp-LT-Isc-Icur</t>
  </si>
  <si>
    <t>FCH-I-Dflt-LT-Isc-Icur</t>
  </si>
  <si>
    <t>FCH-I-Indv</t>
  </si>
  <si>
    <t>FCH-I-Supp</t>
  </si>
  <si>
    <t>FCH-I-Dflt-LT-Isc-Ncur</t>
  </si>
  <si>
    <t>S&amp;P-I-Cr&amp;D-ShT-Isc-Icur</t>
  </si>
  <si>
    <t>MDS-I-Cr&amp;D-LT-Isc-Ncur</t>
  </si>
  <si>
    <t>FCH-I-Cr&amp;D-LT-Nsc</t>
  </si>
  <si>
    <t>MDS-I-Cr&amp;D-ShT-Isc-Icur</t>
  </si>
  <si>
    <t>FCH-IN-FS&amp;R-LT-Isc-Icur</t>
  </si>
  <si>
    <t>FCH-IN-FS&amp;R-LT-Isc-Ncur</t>
  </si>
  <si>
    <t>FCH-IN-FS&amp;R-LT-Nsc</t>
  </si>
  <si>
    <t>NRA-DP-Cr&amp;D</t>
  </si>
  <si>
    <t>MDS-IN-FS&amp;R-LT-Isc-Icur</t>
  </si>
  <si>
    <t>MDS-B-Cr&amp;D-ShT-Isc-Icur</t>
  </si>
  <si>
    <t>S&amp;P-IN-FS&amp;R-Isc-Ncur</t>
  </si>
  <si>
    <t>MDS-I-Corp-LT-Isc-Ncur</t>
  </si>
  <si>
    <t>MDS-B-Cr&amp;D-ShT-Isc-Ncur</t>
  </si>
  <si>
    <t>S&amp;P-I-Cr&amp;D-LT-UAsc</t>
  </si>
  <si>
    <t>S&amp;P-I-Cr&amp;D-LT-KZsc</t>
  </si>
  <si>
    <t>MDS-IN-FS&amp;R-LT-Isc-Ncur</t>
  </si>
  <si>
    <t>NRA-LC-Cr&amp;D</t>
  </si>
  <si>
    <t>NRA-DP-FS&amp;R</t>
  </si>
  <si>
    <t>MDS-I-Corp-LT-UAsc</t>
  </si>
  <si>
    <t>NRA-NPF-FS&amp;R</t>
  </si>
  <si>
    <t>MDS-NoteS-Isc-Icur</t>
  </si>
  <si>
    <t>RUS-mkF-Cr&amp;D-Nsc</t>
  </si>
  <si>
    <t>EXP-B-Cr&amp;D-Nsc</t>
  </si>
  <si>
    <t>EXP-IN-FS&amp;R-Nsc</t>
  </si>
  <si>
    <t>NRA-I-Cr&amp;D-Nsc</t>
  </si>
  <si>
    <t>EXP-C-Cr&amp;D-Nsc</t>
  </si>
  <si>
    <t>RUS-B-Cr&amp;D-Isc</t>
  </si>
  <si>
    <t>NRA-B-Cr&amp;D-Nsc</t>
  </si>
  <si>
    <t>RUS-I-Cr&amp;D-Isc</t>
  </si>
  <si>
    <t>FCH-I-Cr&amp;D-ShT-KZsc</t>
  </si>
  <si>
    <t>NRA-IN-FS&amp;R</t>
  </si>
  <si>
    <t>NRA-AM-FS&amp;R</t>
  </si>
  <si>
    <t>NRA-IC-FS&amp;R</t>
  </si>
  <si>
    <t>EXP-IC-FS&amp;R-Nsc</t>
  </si>
  <si>
    <t>EXP-AM-R&amp;QS-Nsc</t>
  </si>
  <si>
    <t>RUS-I-Cr&amp;D-Nsc</t>
  </si>
  <si>
    <t>RUS-B-Cr&amp;D-Nsc</t>
  </si>
  <si>
    <t>MDS-I-Dflt-Isc</t>
  </si>
  <si>
    <t>MDS-I-Corp-LT-Kzsc</t>
  </si>
  <si>
    <t>MDS-I-Corp-LT-Isc</t>
  </si>
  <si>
    <t>AKM-I-Cr&amp;D</t>
  </si>
  <si>
    <t>AKM-DP-Cr&amp;D</t>
  </si>
  <si>
    <t>AKM-AM-Cr&amp;D</t>
  </si>
  <si>
    <t>AKM-R-Cr&amp;D</t>
  </si>
  <si>
    <t>RUS-NPF-FS&amp;R-Nsc</t>
  </si>
  <si>
    <t>RUS-NPF-FS&amp;R-Isc</t>
  </si>
  <si>
    <t>NRA-RG-FS&amp;R</t>
  </si>
  <si>
    <t>AKM-mkF-FS&amp;R</t>
  </si>
  <si>
    <t>MDS-I-Cr&amp;D</t>
  </si>
  <si>
    <t>RIA-B-Cr&amp;D</t>
  </si>
  <si>
    <t>RIA-IC-FS&amp;R</t>
  </si>
  <si>
    <t>RIA-R-Cr&amp;D</t>
  </si>
  <si>
    <t>AMB-I-FS&amp;R-LT-Isc</t>
  </si>
  <si>
    <t>A.M. Best Company</t>
  </si>
  <si>
    <t>AMB-I-Cr&amp;D-LT</t>
  </si>
  <si>
    <t>MDS-NoteS-Isc-Ncur</t>
  </si>
  <si>
    <t>FCH-I-SuppF</t>
  </si>
  <si>
    <t>MDS-IN-FS&amp;R-LT-Isc</t>
  </si>
  <si>
    <t>EXP-mkF-Cr&amp;D-Nsc</t>
  </si>
  <si>
    <t>JCR-I-Cr&amp;D-ShT-Isc-Ncur</t>
  </si>
  <si>
    <t>JCR</t>
  </si>
  <si>
    <t>NRA-AM-R&amp;QS-Nsc</t>
  </si>
  <si>
    <t>EXP-Note-S-Nsc</t>
  </si>
  <si>
    <t>MDS-Note-BNP-ShT-Isc-Ncur</t>
  </si>
  <si>
    <t>MDS-B-CDP-ShT-Isc-Ncur</t>
  </si>
  <si>
    <t>MDS-B-CDP-Isc-Icur</t>
  </si>
  <si>
    <t>MDS-B-CDP-Isc-Ncur</t>
  </si>
  <si>
    <t>MDS-Prnc-Shelf-Isc-Ncur</t>
  </si>
  <si>
    <t>MDS-Prnc-Isc-Icur</t>
  </si>
  <si>
    <t>MDS-Prnc-MTN-Isc-Icur</t>
  </si>
  <si>
    <t>MDS-Prnc-MTN-Isc-Ncur</t>
  </si>
  <si>
    <t>MDS-Prnc-Isc-Ncur</t>
  </si>
  <si>
    <t>NRA-C-Cr&amp;D-Nsc</t>
  </si>
  <si>
    <t>NRA-DP-R&amp;QS-Nsc</t>
  </si>
  <si>
    <t>NRA-ESG-Nsc</t>
  </si>
  <si>
    <t>EXP-INL-FS&amp;R-Isc</t>
  </si>
  <si>
    <t>AKRA-Bnd-I-Nsc</t>
  </si>
  <si>
    <t>AKM-Bnd</t>
  </si>
  <si>
    <t>EXP-C-Cr&amp;D-BYsc</t>
  </si>
  <si>
    <t>MDS-IN-FS&amp;R-ShT-Isc</t>
  </si>
  <si>
    <t>NCR-Bnd-Nsc</t>
  </si>
  <si>
    <t>MDS-NoteJrSr-Isc-Icur</t>
  </si>
  <si>
    <t>MDS-NoteJrSr-Isc-Ncur</t>
  </si>
  <si>
    <t>MDS-NoteJrSr-MTN-Isc-Icur</t>
  </si>
  <si>
    <t>MDS-NoteJrSr-MTN-Isc-Ncur</t>
  </si>
  <si>
    <t>MDS-NoteJrSb-Isc-Icur</t>
  </si>
  <si>
    <t>MDS-NoteJrSb-Isc-Ncur</t>
  </si>
  <si>
    <t>MDS-NoteJrSb-MTN-Isc-Icur</t>
  </si>
  <si>
    <t>MDS-NoteJrSb-MTN-Isc-Ncur</t>
  </si>
  <si>
    <t>MDS-NoteJrSr-Shelf-Isc-Icur</t>
  </si>
  <si>
    <t>MDS-NoteJrSb-Shelf-Isc-Icur</t>
  </si>
  <si>
    <t>MDS-NoteSrSc-Isc-Icur</t>
  </si>
  <si>
    <t>MDS-NoteSrSc-Isc-Ncur</t>
  </si>
  <si>
    <t>MDS-NoteSrSc-MTN-Isc-Icur</t>
  </si>
  <si>
    <t>MDS-NoteSrSc-MTN-Isc-Ncur</t>
  </si>
  <si>
    <t>MDS-NoteSr-MTN-Isc-Icur</t>
  </si>
  <si>
    <t>MDS-NoteSr-MTN-Isc-Ncur</t>
  </si>
  <si>
    <t>MDS-BndC-Isc-Ncur</t>
  </si>
  <si>
    <t>MDS-NoteSrSr-Isc-Icur</t>
  </si>
  <si>
    <t>MDS-NoteSrSr-Isc-Ncur</t>
  </si>
  <si>
    <t>MDS-NoteSrSr-MTN-Isc-Icur</t>
  </si>
  <si>
    <t>AKM-B-Cr&amp;D</t>
  </si>
  <si>
    <t>AKM-AM-FS&amp;R</t>
  </si>
  <si>
    <t>AKM-MC-FS&amp;R</t>
  </si>
  <si>
    <t>AKM-PF-Cr&amp;D</t>
  </si>
  <si>
    <t>FCH-Bnd-RR</t>
  </si>
  <si>
    <t>S&amp;P-Bnd-RR</t>
  </si>
  <si>
    <t>MDS-Bnd-RR</t>
  </si>
  <si>
    <t>EXP-HC-Cr&amp;D-Nsc</t>
  </si>
  <si>
    <t>DBRS-I-Cr&amp;D-LT-Isc-Ncur</t>
  </si>
  <si>
    <t>DBRS</t>
  </si>
  <si>
    <t>DBRS-I-Cr&amp;D-ShT-Isc-Ncur</t>
  </si>
  <si>
    <t>EXP-Note-Nsc</t>
  </si>
  <si>
    <t>JCR-I-Cr&amp;D-LT-Isc</t>
  </si>
  <si>
    <t>AKRA-I-Cr&amp;D-LT-Isc-Icur</t>
  </si>
  <si>
    <t>AKRA-I-Cr&amp;D-LT-Isc-Ncur</t>
  </si>
  <si>
    <t>AKRA-I-Cr&amp;D-ShT-Isc-Icur</t>
  </si>
  <si>
    <t>AKRA-I-Cr&amp;D-ShT-Isc-Ncur</t>
  </si>
  <si>
    <t>MDS-NoteSrSr-MTN-Isc-Ncur</t>
  </si>
  <si>
    <t>MDS-NoteSr-Shelf-Isc-Icur</t>
  </si>
  <si>
    <t>MDS-NoteSr-Shelf-Isc-Ncur</t>
  </si>
  <si>
    <t>MDS-NoteSr-BNP-Isc-Ncur</t>
  </si>
  <si>
    <t>MDS-NoteSb-MTN-Isc-Icur</t>
  </si>
  <si>
    <t>MDS-NoteSb-MTN-Isc-Ncur</t>
  </si>
  <si>
    <t>MDS-NoteSb-Shelf-Isc-Icur</t>
  </si>
  <si>
    <t>MDS-NoteSb-Shelf-Isc-Ncur</t>
  </si>
  <si>
    <t>MDS-NoteSb-BNP-Isc-Ncur</t>
  </si>
  <si>
    <t>EXP-R-ESG-Nsc</t>
  </si>
  <si>
    <t>MDS-IN-FS&amp;R-ShT-Isc-Icur</t>
  </si>
  <si>
    <t>DGN-Bnd-LT-Isc-Ncur</t>
  </si>
  <si>
    <t>Dagong</t>
  </si>
  <si>
    <t>DGN-Bnd-LT-Isc-Icur</t>
  </si>
  <si>
    <t>DGN-Bnd-ShT-Isc-Icur</t>
  </si>
  <si>
    <t>DGN-Bnd-ShT-Isc-Ncur</t>
  </si>
  <si>
    <t>DBRS-I-Cr&amp;D-LT-Isc-Icur</t>
  </si>
  <si>
    <t>DBRS-I-Cr&amp;D-ShT-Isc-Icur</t>
  </si>
  <si>
    <t>DBRS-Note-LT-Isc</t>
  </si>
  <si>
    <t>DBRS-NoteS-LT-Isc</t>
  </si>
  <si>
    <t>JCR-I-Cr&amp;D-ShT-Isc-Icur</t>
  </si>
  <si>
    <t>JCR-Note-LT-Isc-Icur</t>
  </si>
  <si>
    <t>JCR-Note-ShT-Isc-Icur</t>
  </si>
  <si>
    <t>JCR-I-Cr&amp;D-LT-Isc-Icur</t>
  </si>
  <si>
    <t>JCR-I-Cr&amp;D-LT-Isc-Ncur</t>
  </si>
  <si>
    <t>NRA-NPF-R&amp;QS-Nsc</t>
  </si>
  <si>
    <t>NRA-IN-R&amp;QS-Nsc</t>
  </si>
  <si>
    <t>AKRA-I-SCA-LT-Isc</t>
  </si>
  <si>
    <t>AKRA-I-Cr&amp;D-LT-Isc</t>
  </si>
  <si>
    <t>MDS-I-SCAA</t>
  </si>
  <si>
    <t>MDS-Other-ShT-Isc-Icur-b</t>
  </si>
  <si>
    <t>MDS-Other-ShT-Isc-Ncur-b</t>
  </si>
  <si>
    <t>MDS-Other-ShT-Isc-Icur</t>
  </si>
  <si>
    <t>MDS-Other-ShT-Isc-Ncur</t>
  </si>
  <si>
    <t>NRA-Funds-Ncr</t>
  </si>
  <si>
    <t>AKRA-R-ESG-Nsc</t>
  </si>
  <si>
    <t>S&amp;P-I-Cr&amp;D-LT-Isc-Icur</t>
  </si>
  <si>
    <t>AKM-IN-FS&amp;R</t>
  </si>
  <si>
    <t>MDS-Note-Isc-Ncur</t>
  </si>
  <si>
    <t>DBRS-B-Cr&amp;D-LT-Isc-Icur</t>
  </si>
  <si>
    <t>DBRS-B-Cr&amp;D-ShT-Isc-Icur</t>
  </si>
  <si>
    <t>DBRS-Note-ShT-Isc</t>
  </si>
  <si>
    <t>MDS-Cp-RA-LT-Icur</t>
  </si>
  <si>
    <t>MDS-Cp-RA-LT-Ncur</t>
  </si>
  <si>
    <t>MDS-Cp-RA-ST-Icur</t>
  </si>
  <si>
    <t>MDS-Cp-RA-ST-Ncur</t>
  </si>
  <si>
    <t>S&amp;P-Cp-RA-LT-Icur</t>
  </si>
  <si>
    <t>S&amp;P-Cp-RA-LT-Ncur</t>
  </si>
  <si>
    <t>S&amp;P-Cp-RA-ST-Icur</t>
  </si>
  <si>
    <t>S&amp;P-Cp-RA-ST-Ncur</t>
  </si>
  <si>
    <t>NCR-C-Cr&amp;D-LT-Nsc</t>
  </si>
  <si>
    <t>NRA-IС-R&amp;QS-Nsc</t>
  </si>
  <si>
    <t>S&amp;P-IN-FS&amp;R-Isc-Icur</t>
  </si>
  <si>
    <t>EXP-Bnd-Sf-Nsc</t>
  </si>
  <si>
    <t>AKRA-Bnd-Isc</t>
  </si>
  <si>
    <t>MDS-Cp-RA-LT-Icur-b</t>
  </si>
  <si>
    <t>MDS-Cp-RA-LT-Ncur-b</t>
  </si>
  <si>
    <t>MDS-Cp-RA-ST-Icur-b</t>
  </si>
  <si>
    <t>MDS-Cp-RA-ST-Ncur-b</t>
  </si>
  <si>
    <t>MDS-I-Cr&amp;D-ShT-Isc-Ncur-b</t>
  </si>
  <si>
    <t>MDS-Cp-RA-LT-b</t>
  </si>
  <si>
    <t>MDS-Cp-RA-ST-b</t>
  </si>
  <si>
    <t>MDS-I-Cr&amp;D-ShT-Isc</t>
  </si>
  <si>
    <t>EXP-PF-Cr&amp;D-Nsc</t>
  </si>
  <si>
    <t>AKRA-BndG-Nsc</t>
  </si>
  <si>
    <t>AKRA-BndS-Nsc</t>
  </si>
  <si>
    <t>NRA-DP-FS&amp;R-LT-Nsc</t>
  </si>
  <si>
    <t>NRA-NPF-FS&amp;R-LT-Nsc</t>
  </si>
  <si>
    <t>NRA-RG-R&amp;QS-LT-Nsc</t>
  </si>
  <si>
    <t>NRA-AM-R&amp;QS-LT-Nsc</t>
  </si>
  <si>
    <t>NRA-NPF-R&amp;QS-LT-Nsc</t>
  </si>
  <si>
    <t>NRA-IN-R&amp;QS-LT-Nsc</t>
  </si>
  <si>
    <t>NRA-IС-R&amp;QS-LT-Nsc</t>
  </si>
  <si>
    <t>NRA-Bnd-Ncr</t>
  </si>
  <si>
    <t>EXP-mkF-Cr&amp;D-KZsc</t>
  </si>
  <si>
    <t>EXP-B-Cr&amp;D-BYsc</t>
  </si>
  <si>
    <t>MDS-U-Cr&amp;D-LT-Isc</t>
  </si>
  <si>
    <t>NCR-R-ESG-Nsc</t>
  </si>
  <si>
    <t>NRA-LC-Cr&amp;D-Nsc</t>
  </si>
  <si>
    <t>MDS-BndJr-RR</t>
  </si>
  <si>
    <t>NCR-LC-Cr&amp;D-LT-Nsc</t>
  </si>
  <si>
    <t>NCR-IN-Cr&amp;D-LT-Nsc</t>
  </si>
  <si>
    <t>NCR-G-Cr&amp;D-LT-Nsc</t>
  </si>
  <si>
    <t>FCH-Bnd-Isc</t>
  </si>
  <si>
    <t>FCH-Bnd-UAsc</t>
  </si>
  <si>
    <t>S&amp;P-Bnd-UAsc</t>
  </si>
  <si>
    <t>MDS-B-Cr&amp;D-LT-Isc-Icur-b</t>
  </si>
  <si>
    <t>MDS-B-Cr&amp;D-ShT-Isc-Icur-b</t>
  </si>
  <si>
    <t>EXP-INL-FS&amp;R-Nsc</t>
  </si>
  <si>
    <t>NRA-mkF-FS&amp;R</t>
  </si>
  <si>
    <t>EXP-GC-FS&amp;R-Nsc</t>
  </si>
  <si>
    <t>EXP-NoteS-Nsc</t>
  </si>
  <si>
    <t>MDS-I-Cr&amp;D-LT-Isc-Icur-b</t>
  </si>
  <si>
    <t>MDS-I-Cr&amp;D-ShT-Isc-b</t>
  </si>
  <si>
    <t>AKRA-Bnd-Sf-Nsc</t>
  </si>
  <si>
    <t>MDS-B-Cr&amp;D-LT-Isc-Ncur-b</t>
  </si>
  <si>
    <t>MDS-B-Cr&amp;D-ShT-Isc-Ncur-b</t>
  </si>
  <si>
    <t>MDS-B-Cr&amp;D-LT-Isc</t>
  </si>
  <si>
    <t>MDS-B-Cr&amp;D-ShT-Isc</t>
  </si>
  <si>
    <t>MDS-NoteSr-MTN-Isc-Ncur-b</t>
  </si>
  <si>
    <t>S&amp;P-Bnd-Isc-Icur-p</t>
  </si>
  <si>
    <t>EXP-Funds-Nsc</t>
  </si>
  <si>
    <t>S&amp;P-Bnd-Isc-Ncur-p</t>
  </si>
  <si>
    <t>MDS-B-CDP-ShT-Isc-Icur</t>
  </si>
  <si>
    <t>AMB-Bnd-Isc</t>
  </si>
  <si>
    <t>EXP-Bnd-Isc</t>
  </si>
  <si>
    <t>MDS-Note-Isc</t>
  </si>
  <si>
    <t>NRA-IC-Cr&amp;D</t>
  </si>
  <si>
    <t>DGN-I-Cr&amp;D-LT-Isc-Icur</t>
  </si>
  <si>
    <t>DGN-I-Cr&amp;D-ST-Isc-Icur</t>
  </si>
  <si>
    <t>DGN-I-Cr&amp;D-LT-Isc-Ncur</t>
  </si>
  <si>
    <t>DGN-I-Cr&amp;D-ST-Isc-Ncur</t>
  </si>
  <si>
    <t>FCH-I-Dflt-ShT-Isc-Icur</t>
  </si>
  <si>
    <t>NRA-HС-Cr&amp;D-Isc</t>
  </si>
  <si>
    <t>MDS-Bnd-Isc-Icur</t>
  </si>
  <si>
    <t>EXP-C-Cr&amp;D-KZsc</t>
  </si>
  <si>
    <t>NRA-IN-Cr&amp;D-Nsc</t>
  </si>
  <si>
    <t>MDS-NoteSrSc-Isc-Icur-b</t>
  </si>
  <si>
    <t>MDS-NoteSrSc-Isc-Ncur-b</t>
  </si>
  <si>
    <t>MDS-NoteSrSc-MTN-Isc-Icur-b</t>
  </si>
  <si>
    <t>MDS-NoteSr-MTN-Isc-Icur-b</t>
  </si>
  <si>
    <t>MDS-BndC-Isc-Icur</t>
  </si>
  <si>
    <t>NRA-IC-Cr&amp;D-Nsc</t>
  </si>
  <si>
    <t>AKRA-Funds-ESG-Nsc</t>
  </si>
  <si>
    <t>MDS-NoteJrSb-Shelf-Isc-Ncur</t>
  </si>
  <si>
    <t>NCR SCA</t>
  </si>
  <si>
    <t>AKRA SCA</t>
  </si>
  <si>
    <t>Кредитные рейтинги</t>
  </si>
  <si>
    <t>Эмитента</t>
  </si>
  <si>
    <t>Эмиссии</t>
  </si>
  <si>
    <t>AA+</t>
  </si>
  <si>
    <t>AA-</t>
  </si>
  <si>
    <t>A+</t>
  </si>
  <si>
    <t>A-</t>
  </si>
  <si>
    <t>BBB+</t>
  </si>
  <si>
    <t>BBB-</t>
  </si>
  <si>
    <t>HISTORIC KEYRATE</t>
  </si>
  <si>
    <t>Гаранта</t>
  </si>
  <si>
    <t>KEYRATE</t>
  </si>
  <si>
    <t>FWD KEYRATE</t>
  </si>
  <si>
    <t>Issuer</t>
  </si>
  <si>
    <t>Период среднего / Тенор</t>
  </si>
  <si>
    <t xml:space="preserve"> - необходимо проверять даты купонов, а также их количество. При необходимости изменить дату рыночных данных, так как праздники не подгружены, учитываются только выходные. </t>
  </si>
  <si>
    <t>Шаблон предназначен для расчета справедливой стоимости и доходности флоатеров на основе форвардных кривых</t>
  </si>
  <si>
    <r>
      <t xml:space="preserve"> - если облигация </t>
    </r>
    <r>
      <rPr>
        <sz val="12"/>
        <color theme="9" tint="0.39997558519241921"/>
        <rFont val="Arial"/>
        <family val="2"/>
        <charset val="204"/>
      </rPr>
      <t>активная,</t>
    </r>
    <r>
      <rPr>
        <sz val="12"/>
        <color rgb="FFFB8B27"/>
        <rFont val="Arial"/>
        <family val="2"/>
        <charset val="204"/>
      </rPr>
      <t xml:space="preserve"> то мы можем от ее рыночной цены рассчитать доходность:  поле "Расчет доходности от цены"</t>
    </r>
  </si>
  <si>
    <r>
      <t xml:space="preserve"> - если облигация </t>
    </r>
    <r>
      <rPr>
        <sz val="12"/>
        <color rgb="FFFF0000"/>
        <rFont val="Arial"/>
        <family val="2"/>
        <charset val="204"/>
      </rPr>
      <t>неактивная</t>
    </r>
    <r>
      <rPr>
        <sz val="12"/>
        <color rgb="FFFB8B27"/>
        <rFont val="Arial"/>
        <family val="2"/>
        <charset val="204"/>
      </rPr>
      <t>, то данный шаблон будет полезен для расчета справедливой стоимости разными методами: сейчас реализованы все методы за исключением PG/LGD</t>
    </r>
  </si>
  <si>
    <t>fwd (t1, t2)</t>
  </si>
  <si>
    <t>RUONIA ORIGINAL</t>
  </si>
  <si>
    <t>Метод интерполяции</t>
  </si>
  <si>
    <t>Cubic Spline</t>
  </si>
  <si>
    <t xml:space="preserve"> - для работы шаблона необходимы надстроки INTERFAX и CBONDS</t>
  </si>
  <si>
    <t>AKRA ESG</t>
  </si>
  <si>
    <t>Expert RA ESG</t>
  </si>
  <si>
    <t>Linear interpolation</t>
  </si>
  <si>
    <t>ON THE DATE &amp; AVG FWD</t>
  </si>
  <si>
    <t>CPI</t>
  </si>
  <si>
    <t>Номер</t>
  </si>
  <si>
    <t>Your price</t>
  </si>
  <si>
    <t>Амортизация</t>
  </si>
  <si>
    <t>Базис</t>
  </si>
  <si>
    <t xml:space="preserve"> это поле, которое необходимо заполнить: вставить дату, ISIN, выбрать ставку бенчмарк, параметры расчета купона, способ интерполяции и т.д.</t>
  </si>
  <si>
    <t>Индексируемый номинал</t>
  </si>
  <si>
    <t>Дней до фиксации ставки от даты выплаты / лаг</t>
  </si>
  <si>
    <t>Параметры плавающего купона</t>
  </si>
  <si>
    <t>Индекс инфляции</t>
  </si>
  <si>
    <t>ИПЦ (2000 г. базис)</t>
  </si>
  <si>
    <t>ИПЦ в годовом выражении</t>
  </si>
  <si>
    <t>Маржа (спред к ставке)</t>
  </si>
  <si>
    <t>Manual_rate</t>
  </si>
  <si>
    <t>Rate_calc</t>
  </si>
  <si>
    <t>Стабильный</t>
  </si>
  <si>
    <t>Redemption of FV</t>
  </si>
  <si>
    <t>Минимальная ставка,%</t>
  </si>
  <si>
    <t>после ввода, необходимо обновить данные по кривым, из которых рассчитываются будущие купоны. Процедура обычно занимает от 10 до 20 сек.</t>
  </si>
  <si>
    <t xml:space="preserve"> это поле, в котором есть выпадающий список. К примеру, чтобы получить дюрацию на основе одного из методов.</t>
  </si>
  <si>
    <t>RUONIA FORWARD</t>
  </si>
  <si>
    <t>PRINCIPAL</t>
  </si>
  <si>
    <t>Кривая дисконтирования</t>
  </si>
  <si>
    <t>КБД</t>
  </si>
  <si>
    <t>OIS RUONIA</t>
  </si>
  <si>
    <t>IRS KEYRATE</t>
  </si>
  <si>
    <t>Disc curve</t>
  </si>
  <si>
    <t>Bond_Math-_The_Theory_Behind_the_Formulas.pdf</t>
  </si>
  <si>
    <t>Доходность к погашению</t>
  </si>
  <si>
    <t>Риск метрики от активной рынка</t>
  </si>
  <si>
    <t>НКД (Rudata)</t>
  </si>
  <si>
    <t>days</t>
  </si>
  <si>
    <t>(1+rn/365)</t>
  </si>
  <si>
    <t>П(1+r_f/365)</t>
  </si>
  <si>
    <t>additional</t>
  </si>
  <si>
    <t>day_number</t>
  </si>
  <si>
    <t>Rate_rudata</t>
  </si>
  <si>
    <t>id</t>
  </si>
  <si>
    <t>G-Curve ORIGINAL</t>
  </si>
  <si>
    <t>G-Curve Forward</t>
  </si>
  <si>
    <t>fwd_period</t>
  </si>
  <si>
    <t>t+delta</t>
  </si>
  <si>
    <t>delta_rate</t>
  </si>
  <si>
    <t>DF_delta</t>
  </si>
  <si>
    <t>forward_rate</t>
  </si>
  <si>
    <t>forward, лет</t>
  </si>
  <si>
    <t>Форвардный период (лет)</t>
  </si>
  <si>
    <t>Период среднего, дней</t>
  </si>
  <si>
    <t>KEYRATE FORWARD</t>
  </si>
  <si>
    <t>DATE</t>
  </si>
  <si>
    <t>DM</t>
  </si>
  <si>
    <t>Аналоги</t>
  </si>
  <si>
    <t>YTM аналога</t>
  </si>
  <si>
    <t>CF</t>
  </si>
  <si>
    <t>Маржа</t>
  </si>
  <si>
    <t>Price</t>
  </si>
  <si>
    <t>Clean Price</t>
  </si>
  <si>
    <t>AIC</t>
  </si>
  <si>
    <t>DM (bps)</t>
  </si>
  <si>
    <t>Dirty Price</t>
  </si>
  <si>
    <t>DM-QM</t>
  </si>
  <si>
    <t>QM (bps)</t>
  </si>
  <si>
    <t>residual</t>
  </si>
  <si>
    <t>DM EVOLUTION</t>
  </si>
  <si>
    <t>QM</t>
  </si>
  <si>
    <t>Discoun Margin, bps</t>
  </si>
  <si>
    <t>YTM / YTP / YTC, %</t>
  </si>
  <si>
    <t>PRICE</t>
  </si>
  <si>
    <t>Z-SPREAD, bps</t>
  </si>
  <si>
    <t>Z-spread (index/analog)</t>
  </si>
  <si>
    <t>YTM (index/analog)</t>
  </si>
  <si>
    <t>G-spread, bps</t>
  </si>
  <si>
    <t>Дюрация</t>
  </si>
  <si>
    <t>RU000A107GJ7</t>
  </si>
  <si>
    <t>A-(RU)</t>
  </si>
  <si>
    <t>a-(ru)</t>
  </si>
  <si>
    <t>Купонная маржа</t>
  </si>
  <si>
    <t>Подтвержден</t>
  </si>
  <si>
    <t>AKRA-C-Cr&amp;D-LT-Nsc</t>
  </si>
  <si>
    <t>Снят</t>
  </si>
  <si>
    <t>снят</t>
  </si>
  <si>
    <t>Цена закрытия</t>
  </si>
  <si>
    <t>Средневзвешенная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</si>
</sst>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\ _₽_-;\-* #,##0.00\ _₽_-;_-* &quot;-&quot;??\ _₽_-;_-@_-"/>
    <numFmt numFmtId="165" formatCode="_(* #,##0.00_);_(* \(#,##0.00\);_(* &quot;-&quot;??_);_(@_)"/>
    <numFmt numFmtId="166" formatCode="0.000"/>
    <numFmt numFmtId="167" formatCode="d/m/yyyy;@"/>
    <numFmt numFmtId="168" formatCode="dd/mm/yyyy;@"/>
    <numFmt numFmtId="169" formatCode="[$-409]d\-mmm\-yy;@"/>
    <numFmt numFmtId="170" formatCode="0.00000000"/>
    <numFmt numFmtId="171" formatCode="0.00000"/>
    <numFmt numFmtId="172" formatCode="dd\.mm\.yyyy\ hh:mm:ss;@"/>
  </numFmts>
  <fonts count="3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2"/>
      <color theme="7"/>
      <name val="Arial"/>
      <family val="2"/>
      <charset val="204"/>
    </font>
    <font>
      <sz val="12"/>
      <color theme="0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2"/>
      <color rgb="FFFB8B27"/>
      <name val="Arial"/>
      <family val="2"/>
      <charset val="204"/>
    </font>
    <font>
      <sz val="12"/>
      <color rgb="FF002060"/>
      <name val="Arial"/>
      <family val="2"/>
      <charset val="204"/>
    </font>
    <font>
      <b/>
      <sz val="12"/>
      <color rgb="FF002060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10"/>
      <color rgb="FFFFFFFF"/>
      <name val="Arial"/>
      <family val="2"/>
      <charset val="204"/>
    </font>
    <font>
      <sz val="12"/>
      <color theme="1" tint="0.249977111117893"/>
      <name val="Arial"/>
      <family val="2"/>
      <charset val="204"/>
    </font>
    <font>
      <b/>
      <sz val="11"/>
      <color rgb="FFC0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2"/>
      <name val="Arial"/>
      <family val="2"/>
      <charset val="204"/>
    </font>
    <font>
      <sz val="12"/>
      <color rgb="FFFF0000"/>
      <name val="Arial"/>
      <family val="2"/>
      <charset val="204"/>
    </font>
    <font>
      <b/>
      <sz val="12"/>
      <color rgb="FFFB8B27"/>
      <name val="Arial"/>
      <family val="2"/>
      <charset val="204"/>
    </font>
    <font>
      <sz val="12"/>
      <color theme="9" tint="0.39997558519241921"/>
      <name val="Arial"/>
      <family val="2"/>
      <charset val="204"/>
    </font>
    <font>
      <b/>
      <sz val="12"/>
      <color rgb="FFFF0000"/>
      <name val="Arial"/>
      <family val="2"/>
      <charset val="204"/>
    </font>
    <font>
      <sz val="11"/>
      <color rgb="FF000000"/>
      <name val="Calibri"/>
      <family val="2"/>
      <charset val="204"/>
    </font>
    <font>
      <i/>
      <sz val="12"/>
      <color theme="1"/>
      <name val="Arial"/>
      <family val="2"/>
      <charset val="204"/>
    </font>
    <font>
      <sz val="12"/>
      <color rgb="FFFBCC1F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9"/>
      <name val="Arial"/>
      <family val="2"/>
      <charset val="204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8B1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B8B2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thin">
        <color rgb="FFFB8B27"/>
      </left>
      <right/>
      <top style="thin">
        <color rgb="FFFB8B27"/>
      </top>
      <bottom/>
      <diagonal/>
    </border>
    <border>
      <left/>
      <right style="thin">
        <color rgb="FFFB8B27"/>
      </right>
      <top style="thin">
        <color rgb="FFFB8B27"/>
      </top>
      <bottom/>
      <diagonal/>
    </border>
    <border>
      <left/>
      <right style="thin">
        <color rgb="FFFB8B27"/>
      </right>
      <top/>
      <bottom/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rgb="FFFB8B27"/>
      </top>
      <bottom/>
      <diagonal/>
    </border>
    <border>
      <left style="thin">
        <color rgb="FFFB8B27"/>
      </left>
      <right/>
      <top/>
      <bottom/>
      <diagonal/>
    </border>
    <border>
      <left style="thin">
        <color rgb="FFFB8B27"/>
      </left>
      <right/>
      <top/>
      <bottom style="thin">
        <color rgb="FFFB8B27"/>
      </bottom>
      <diagonal/>
    </border>
    <border>
      <left/>
      <right/>
      <top/>
      <bottom style="thin">
        <color rgb="FFFB8B27"/>
      </bottom>
      <diagonal/>
    </border>
    <border>
      <left/>
      <right style="thin">
        <color rgb="FFFB8B27"/>
      </right>
      <top/>
      <bottom style="thin">
        <color rgb="FFFB8B27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/>
      <bottom style="thin">
        <color rgb="FFFFC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FFC125"/>
      </left>
      <right/>
      <top style="thin">
        <color rgb="FFFFC125"/>
      </top>
      <bottom/>
      <diagonal/>
    </border>
    <border>
      <left/>
      <right/>
      <top style="thin">
        <color rgb="FFFFC125"/>
      </top>
      <bottom/>
      <diagonal/>
    </border>
    <border>
      <left/>
      <right style="thin">
        <color rgb="FFFFC125"/>
      </right>
      <top style="thin">
        <color rgb="FFFFC125"/>
      </top>
      <bottom/>
      <diagonal/>
    </border>
    <border>
      <left style="thin">
        <color rgb="FFFFC125"/>
      </left>
      <right/>
      <top/>
      <bottom/>
      <diagonal/>
    </border>
    <border>
      <left/>
      <right style="thin">
        <color rgb="FFFFC125"/>
      </right>
      <top/>
      <bottom/>
      <diagonal/>
    </border>
    <border>
      <left style="thin">
        <color rgb="FFFFC125"/>
      </left>
      <right/>
      <top/>
      <bottom style="thin">
        <color rgb="FFFFC125"/>
      </bottom>
      <diagonal/>
    </border>
    <border>
      <left/>
      <right/>
      <top/>
      <bottom style="thin">
        <color rgb="FFFFC125"/>
      </bottom>
      <diagonal/>
    </border>
    <border>
      <left/>
      <right style="thin">
        <color rgb="FFFFC125"/>
      </right>
      <top/>
      <bottom style="thin">
        <color rgb="FFFFC125"/>
      </bottom>
      <diagonal/>
    </border>
    <border>
      <left style="thin">
        <color rgb="FFFB8B27"/>
      </left>
      <right style="thin">
        <color rgb="FFFB8B27"/>
      </right>
      <top style="thin">
        <color rgb="FFFB8B27"/>
      </top>
      <bottom/>
      <diagonal/>
    </border>
    <border>
      <left style="thin">
        <color rgb="FFFB8B27"/>
      </left>
      <right style="thin">
        <color rgb="FFFB8B27"/>
      </right>
      <top/>
      <bottom/>
      <diagonal/>
    </border>
    <border>
      <left style="thin">
        <color rgb="FFFB8B27"/>
      </left>
      <right style="thin">
        <color rgb="FFFB8B27"/>
      </right>
      <top/>
      <bottom style="thin">
        <color rgb="FFFB8B27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/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 style="thin">
        <color rgb="FFFB8B27"/>
      </left>
      <right style="medium">
        <color theme="0"/>
      </right>
      <top style="thin">
        <color rgb="FFFB8B27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n">
        <color rgb="FFFB8B27"/>
      </top>
      <bottom style="medium">
        <color theme="0"/>
      </bottom>
      <diagonal/>
    </border>
    <border>
      <left style="medium">
        <color theme="0"/>
      </left>
      <right style="thin">
        <color rgb="FFFB8B27"/>
      </right>
      <top style="thin">
        <color rgb="FFFB8B27"/>
      </top>
      <bottom style="medium">
        <color theme="0"/>
      </bottom>
      <diagonal/>
    </border>
    <border>
      <left style="thin">
        <color rgb="FFFBCC1F"/>
      </left>
      <right/>
      <top/>
      <bottom/>
      <diagonal/>
    </border>
    <border>
      <left style="medium">
        <color theme="0" tint="-0.249977111117893"/>
      </left>
      <right/>
      <top/>
      <bottom/>
      <diagonal/>
    </border>
    <border>
      <left style="thin">
        <color rgb="FFFBCC1F"/>
      </left>
      <right style="thin">
        <color rgb="FFFBCC1F"/>
      </right>
      <top style="thin">
        <color rgb="FFFBCC1F"/>
      </top>
      <bottom/>
      <diagonal/>
    </border>
    <border>
      <left style="thin">
        <color rgb="FFFBCC1F"/>
      </left>
      <right style="thin">
        <color rgb="FFFBCC1F"/>
      </right>
      <top/>
      <bottom style="thin">
        <color rgb="FFFBCC1F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 style="thin">
        <color indexed="64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/>
      <bottom style="thin">
        <color rgb="FF002060"/>
      </bottom>
      <diagonal/>
    </border>
    <border>
      <left/>
      <right/>
      <top/>
      <bottom style="thin">
        <color theme="5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3" fillId="0" borderId="0">
      <alignment horizontal="left" vertical="center"/>
    </xf>
    <xf numFmtId="0" fontId="14" fillId="0" borderId="0">
      <alignment horizontal="left" vertical="center"/>
    </xf>
    <xf numFmtId="0" fontId="13" fillId="13" borderId="0">
      <alignment horizontal="left" vertical="center"/>
    </xf>
    <xf numFmtId="0" fontId="15" fillId="14" borderId="0">
      <alignment horizontal="center" vertical="center"/>
    </xf>
    <xf numFmtId="165" fontId="1" fillId="0" borderId="0" applyFont="0" applyFill="0" applyBorder="0" applyAlignment="0" applyProtection="0"/>
    <xf numFmtId="0" fontId="27" fillId="0" borderId="0"/>
    <xf numFmtId="164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169" fontId="28" fillId="0" borderId="0"/>
  </cellStyleXfs>
  <cellXfs count="305">
    <xf numFmtId="0" fontId="0" fillId="0" borderId="0" xfId="0"/>
    <xf numFmtId="0" fontId="4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5" fillId="0" borderId="0" xfId="3"/>
    <xf numFmtId="0" fontId="6" fillId="9" borderId="2" xfId="0" applyFont="1" applyFill="1" applyBorder="1"/>
    <xf numFmtId="0" fontId="6" fillId="9" borderId="3" xfId="0" applyFont="1" applyFill="1" applyBorder="1"/>
    <xf numFmtId="0" fontId="6" fillId="9" borderId="4" xfId="0" applyFont="1" applyFill="1" applyBorder="1"/>
    <xf numFmtId="0" fontId="7" fillId="9" borderId="5" xfId="0" applyFont="1" applyFill="1" applyBorder="1"/>
    <xf numFmtId="0" fontId="7" fillId="9" borderId="0" xfId="0" applyFont="1" applyFill="1"/>
    <xf numFmtId="2" fontId="7" fillId="9" borderId="6" xfId="0" applyNumberFormat="1" applyFont="1" applyFill="1" applyBorder="1"/>
    <xf numFmtId="1" fontId="7" fillId="9" borderId="6" xfId="0" applyNumberFormat="1" applyFont="1" applyFill="1" applyBorder="1"/>
    <xf numFmtId="0" fontId="7" fillId="9" borderId="8" xfId="0" applyFont="1" applyFill="1" applyBorder="1"/>
    <xf numFmtId="1" fontId="7" fillId="9" borderId="9" xfId="0" applyNumberFormat="1" applyFont="1" applyFill="1" applyBorder="1"/>
    <xf numFmtId="0" fontId="6" fillId="9" borderId="0" xfId="0" applyFont="1" applyFill="1"/>
    <xf numFmtId="10" fontId="7" fillId="9" borderId="0" xfId="0" applyNumberFormat="1" applyFont="1" applyFill="1"/>
    <xf numFmtId="2" fontId="7" fillId="9" borderId="0" xfId="0" applyNumberFormat="1" applyFont="1" applyFill="1"/>
    <xf numFmtId="14" fontId="7" fillId="9" borderId="5" xfId="0" applyNumberFormat="1" applyFont="1" applyFill="1" applyBorder="1"/>
    <xf numFmtId="0" fontId="9" fillId="0" borderId="0" xfId="0" applyFont="1"/>
    <xf numFmtId="0" fontId="8" fillId="5" borderId="0" xfId="0" applyFont="1" applyFill="1" applyAlignment="1">
      <alignment horizontal="left" vertical="center"/>
    </xf>
    <xf numFmtId="0" fontId="9" fillId="7" borderId="0" xfId="0" applyFont="1" applyFill="1"/>
    <xf numFmtId="0" fontId="9" fillId="6" borderId="0" xfId="0" applyFont="1" applyFill="1"/>
    <xf numFmtId="0" fontId="9" fillId="6" borderId="0" xfId="0" applyFont="1" applyFill="1" applyAlignment="1">
      <alignment horizontal="center"/>
    </xf>
    <xf numFmtId="0" fontId="7" fillId="6" borderId="0" xfId="0" applyFont="1" applyFill="1" applyAlignment="1">
      <alignment vertical="center"/>
    </xf>
    <xf numFmtId="0" fontId="7" fillId="6" borderId="0" xfId="0" applyFont="1" applyFill="1"/>
    <xf numFmtId="166" fontId="7" fillId="3" borderId="0" xfId="0" applyNumberFormat="1" applyFont="1" applyFill="1"/>
    <xf numFmtId="166" fontId="7" fillId="3" borderId="0" xfId="0" applyNumberFormat="1" applyFont="1" applyFill="1" applyAlignment="1">
      <alignment vertical="center"/>
    </xf>
    <xf numFmtId="166" fontId="9" fillId="7" borderId="0" xfId="0" applyNumberFormat="1" applyFont="1" applyFill="1" applyAlignment="1">
      <alignment horizontal="center"/>
    </xf>
    <xf numFmtId="166" fontId="9" fillId="2" borderId="0" xfId="0" applyNumberFormat="1" applyFont="1" applyFill="1" applyAlignment="1">
      <alignment horizontal="center"/>
    </xf>
    <xf numFmtId="166" fontId="9" fillId="6" borderId="0" xfId="0" applyNumberFormat="1" applyFont="1" applyFill="1" applyAlignment="1">
      <alignment horizontal="center"/>
    </xf>
    <xf numFmtId="0" fontId="9" fillId="2" borderId="0" xfId="0" applyFont="1" applyFill="1"/>
    <xf numFmtId="166" fontId="9" fillId="7" borderId="0" xfId="0" applyNumberFormat="1" applyFont="1" applyFill="1" applyAlignment="1">
      <alignment horizontal="center" vertical="center"/>
    </xf>
    <xf numFmtId="0" fontId="9" fillId="7" borderId="0" xfId="0" quotePrefix="1" applyFont="1" applyFill="1" applyAlignment="1">
      <alignment horizontal="center"/>
    </xf>
    <xf numFmtId="10" fontId="9" fillId="7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10" borderId="0" xfId="0" applyFont="1" applyFill="1"/>
    <xf numFmtId="0" fontId="9" fillId="10" borderId="0" xfId="0" applyFont="1" applyFill="1" applyAlignment="1">
      <alignment horizontal="center"/>
    </xf>
    <xf numFmtId="0" fontId="9" fillId="6" borderId="11" xfId="0" applyFont="1" applyFill="1" applyBorder="1" applyAlignment="1">
      <alignment horizontal="center"/>
    </xf>
    <xf numFmtId="0" fontId="9" fillId="12" borderId="13" xfId="0" applyFont="1" applyFill="1" applyBorder="1" applyAlignment="1">
      <alignment vertical="top" wrapText="1"/>
    </xf>
    <xf numFmtId="0" fontId="9" fillId="12" borderId="13" xfId="0" applyFont="1" applyFill="1" applyBorder="1" applyAlignment="1">
      <alignment horizontal="center" vertical="top" wrapText="1"/>
    </xf>
    <xf numFmtId="0" fontId="10" fillId="6" borderId="10" xfId="0" applyFont="1" applyFill="1" applyBorder="1"/>
    <xf numFmtId="0" fontId="10" fillId="6" borderId="15" xfId="0" applyFont="1" applyFill="1" applyBorder="1"/>
    <xf numFmtId="0" fontId="10" fillId="6" borderId="16" xfId="0" applyFont="1" applyFill="1" applyBorder="1"/>
    <xf numFmtId="1" fontId="7" fillId="9" borderId="0" xfId="0" applyNumberFormat="1" applyFont="1" applyFill="1" applyAlignment="1">
      <alignment horizontal="center"/>
    </xf>
    <xf numFmtId="14" fontId="7" fillId="9" borderId="0" xfId="0" applyNumberFormat="1" applyFont="1" applyFill="1" applyAlignment="1">
      <alignment vertical="center"/>
    </xf>
    <xf numFmtId="2" fontId="7" fillId="9" borderId="0" xfId="0" applyNumberFormat="1" applyFont="1" applyFill="1" applyAlignment="1">
      <alignment horizontal="center"/>
    </xf>
    <xf numFmtId="10" fontId="7" fillId="9" borderId="0" xfId="1" applyNumberFormat="1" applyFont="1" applyFill="1" applyBorder="1" applyAlignment="1">
      <alignment horizontal="center"/>
    </xf>
    <xf numFmtId="2" fontId="7" fillId="9" borderId="0" xfId="1" applyNumberFormat="1" applyFont="1" applyFill="1" applyBorder="1" applyAlignment="1">
      <alignment horizontal="center"/>
    </xf>
    <xf numFmtId="10" fontId="7" fillId="9" borderId="0" xfId="0" applyNumberFormat="1" applyFont="1" applyFill="1" applyAlignment="1">
      <alignment horizontal="center"/>
    </xf>
    <xf numFmtId="0" fontId="7" fillId="9" borderId="0" xfId="0" applyFont="1" applyFill="1" applyAlignment="1">
      <alignment horizontal="center"/>
    </xf>
    <xf numFmtId="14" fontId="7" fillId="9" borderId="0" xfId="0" applyNumberFormat="1" applyFont="1" applyFill="1"/>
    <xf numFmtId="3" fontId="9" fillId="4" borderId="0" xfId="0" applyNumberFormat="1" applyFont="1" applyFill="1" applyAlignment="1">
      <alignment horizontal="center" vertical="center"/>
    </xf>
    <xf numFmtId="0" fontId="9" fillId="9" borderId="0" xfId="0" applyFont="1" applyFill="1"/>
    <xf numFmtId="166" fontId="9" fillId="9" borderId="0" xfId="0" applyNumberFormat="1" applyFont="1" applyFill="1" applyAlignment="1">
      <alignment horizontal="center"/>
    </xf>
    <xf numFmtId="2" fontId="9" fillId="9" borderId="0" xfId="0" applyNumberFormat="1" applyFont="1" applyFill="1"/>
    <xf numFmtId="0" fontId="8" fillId="9" borderId="0" xfId="0" applyFont="1" applyFill="1"/>
    <xf numFmtId="2" fontId="7" fillId="9" borderId="0" xfId="0" applyNumberFormat="1" applyFont="1" applyFill="1" applyAlignment="1">
      <alignment horizontal="left"/>
    </xf>
    <xf numFmtId="0" fontId="9" fillId="9" borderId="22" xfId="0" applyFont="1" applyFill="1" applyBorder="1"/>
    <xf numFmtId="0" fontId="7" fillId="6" borderId="10" xfId="0" applyFont="1" applyFill="1" applyBorder="1"/>
    <xf numFmtId="0" fontId="7" fillId="6" borderId="16" xfId="0" applyFont="1" applyFill="1" applyBorder="1"/>
    <xf numFmtId="10" fontId="7" fillId="6" borderId="11" xfId="1" applyNumberFormat="1" applyFont="1" applyFill="1" applyBorder="1"/>
    <xf numFmtId="0" fontId="12" fillId="9" borderId="0" xfId="0" applyFont="1" applyFill="1"/>
    <xf numFmtId="0" fontId="11" fillId="9" borderId="0" xfId="0" applyFont="1" applyFill="1" applyAlignment="1">
      <alignment horizontal="center"/>
    </xf>
    <xf numFmtId="14" fontId="11" fillId="9" borderId="0" xfId="0" applyNumberFormat="1" applyFont="1" applyFill="1"/>
    <xf numFmtId="0" fontId="9" fillId="6" borderId="0" xfId="0" applyFont="1" applyFill="1" applyAlignment="1">
      <alignment horizontal="center" vertical="top"/>
    </xf>
    <xf numFmtId="14" fontId="9" fillId="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center"/>
    </xf>
    <xf numFmtId="3" fontId="7" fillId="6" borderId="0" xfId="0" applyNumberFormat="1" applyFont="1" applyFill="1" applyAlignment="1">
      <alignment horizontal="center"/>
    </xf>
    <xf numFmtId="0" fontId="9" fillId="6" borderId="12" xfId="0" applyFont="1" applyFill="1" applyBorder="1" applyAlignment="1">
      <alignment horizontal="center"/>
    </xf>
    <xf numFmtId="0" fontId="9" fillId="6" borderId="12" xfId="0" applyFont="1" applyFill="1" applyBorder="1" applyAlignment="1">
      <alignment horizontal="center" vertical="top"/>
    </xf>
    <xf numFmtId="14" fontId="9" fillId="6" borderId="12" xfId="0" applyNumberFormat="1" applyFont="1" applyFill="1" applyBorder="1"/>
    <xf numFmtId="14" fontId="9" fillId="6" borderId="12" xfId="0" applyNumberFormat="1" applyFont="1" applyFill="1" applyBorder="1" applyAlignment="1">
      <alignment horizontal="center"/>
    </xf>
    <xf numFmtId="0" fontId="9" fillId="0" borderId="12" xfId="0" applyFont="1" applyBorder="1" applyAlignment="1">
      <alignment horizontal="center" vertical="center"/>
    </xf>
    <xf numFmtId="10" fontId="7" fillId="6" borderId="17" xfId="1" applyNumberFormat="1" applyFont="1" applyFill="1" applyBorder="1" applyAlignment="1">
      <alignment horizontal="center"/>
    </xf>
    <xf numFmtId="0" fontId="9" fillId="0" borderId="18" xfId="0" applyFont="1" applyBorder="1" applyAlignment="1">
      <alignment horizontal="center" vertical="center"/>
    </xf>
    <xf numFmtId="14" fontId="7" fillId="6" borderId="0" xfId="0" applyNumberFormat="1" applyFont="1" applyFill="1" applyAlignment="1">
      <alignment horizontal="center" vertical="top"/>
    </xf>
    <xf numFmtId="14" fontId="9" fillId="11" borderId="12" xfId="0" applyNumberFormat="1" applyFont="1" applyFill="1" applyBorder="1" applyAlignment="1">
      <alignment horizontal="center"/>
    </xf>
    <xf numFmtId="14" fontId="9" fillId="11" borderId="18" xfId="0" applyNumberFormat="1" applyFont="1" applyFill="1" applyBorder="1" applyAlignment="1">
      <alignment horizontal="center"/>
    </xf>
    <xf numFmtId="10" fontId="7" fillId="6" borderId="12" xfId="0" applyNumberFormat="1" applyFont="1" applyFill="1" applyBorder="1" applyAlignment="1">
      <alignment horizontal="center"/>
    </xf>
    <xf numFmtId="3" fontId="7" fillId="6" borderId="12" xfId="0" applyNumberFormat="1" applyFont="1" applyFill="1" applyBorder="1" applyAlignment="1">
      <alignment horizontal="center"/>
    </xf>
    <xf numFmtId="1" fontId="7" fillId="6" borderId="12" xfId="0" applyNumberFormat="1" applyFont="1" applyFill="1" applyBorder="1" applyAlignment="1">
      <alignment horizontal="center" vertical="center"/>
    </xf>
    <xf numFmtId="2" fontId="7" fillId="6" borderId="12" xfId="0" applyNumberFormat="1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 vertical="center"/>
    </xf>
    <xf numFmtId="1" fontId="7" fillId="6" borderId="12" xfId="0" applyNumberFormat="1" applyFont="1" applyFill="1" applyBorder="1" applyAlignment="1">
      <alignment horizontal="center"/>
    </xf>
    <xf numFmtId="0" fontId="7" fillId="9" borderId="0" xfId="0" applyFont="1" applyFill="1" applyAlignment="1">
      <alignment vertical="center"/>
    </xf>
    <xf numFmtId="0" fontId="0" fillId="16" borderId="0" xfId="0" applyFill="1"/>
    <xf numFmtId="0" fontId="0" fillId="6" borderId="0" xfId="0" applyFill="1"/>
    <xf numFmtId="0" fontId="7" fillId="9" borderId="7" xfId="0" applyFont="1" applyFill="1" applyBorder="1"/>
    <xf numFmtId="2" fontId="7" fillId="9" borderId="8" xfId="0" applyNumberFormat="1" applyFont="1" applyFill="1" applyBorder="1"/>
    <xf numFmtId="164" fontId="7" fillId="9" borderId="6" xfId="0" applyNumberFormat="1" applyFont="1" applyFill="1" applyBorder="1" applyAlignment="1">
      <alignment horizontal="right"/>
    </xf>
    <xf numFmtId="0" fontId="16" fillId="10" borderId="0" xfId="0" applyFont="1" applyFill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7" fontId="0" fillId="0" borderId="0" xfId="0" applyNumberFormat="1"/>
    <xf numFmtId="167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168" fontId="0" fillId="0" borderId="1" xfId="0" applyNumberFormat="1" applyBorder="1" applyAlignment="1">
      <alignment horizontal="center" vertical="center"/>
    </xf>
    <xf numFmtId="168" fontId="0" fillId="0" borderId="0" xfId="0" applyNumberFormat="1"/>
    <xf numFmtId="14" fontId="19" fillId="11" borderId="12" xfId="0" applyNumberFormat="1" applyFont="1" applyFill="1" applyBorder="1" applyAlignment="1">
      <alignment horizontal="center"/>
    </xf>
    <xf numFmtId="14" fontId="19" fillId="11" borderId="0" xfId="0" applyNumberFormat="1" applyFont="1" applyFill="1" applyAlignment="1">
      <alignment horizontal="center"/>
    </xf>
    <xf numFmtId="14" fontId="19" fillId="11" borderId="14" xfId="0" applyNumberFormat="1" applyFont="1" applyFill="1" applyBorder="1" applyAlignment="1">
      <alignment horizontal="center"/>
    </xf>
    <xf numFmtId="14" fontId="19" fillId="11" borderId="17" xfId="0" applyNumberFormat="1" applyFont="1" applyFill="1" applyBorder="1" applyAlignment="1">
      <alignment horizontal="center"/>
    </xf>
    <xf numFmtId="14" fontId="19" fillId="11" borderId="11" xfId="0" applyNumberFormat="1" applyFont="1" applyFill="1" applyBorder="1" applyAlignment="1">
      <alignment horizontal="center"/>
    </xf>
    <xf numFmtId="14" fontId="19" fillId="11" borderId="18" xfId="0" applyNumberFormat="1" applyFont="1" applyFill="1" applyBorder="1" applyAlignment="1">
      <alignment horizontal="center"/>
    </xf>
    <xf numFmtId="14" fontId="7" fillId="9" borderId="5" xfId="0" applyNumberFormat="1" applyFont="1" applyFill="1" applyBorder="1" applyAlignment="1">
      <alignment horizontal="center"/>
    </xf>
    <xf numFmtId="0" fontId="6" fillId="9" borderId="24" xfId="0" applyFont="1" applyFill="1" applyBorder="1"/>
    <xf numFmtId="0" fontId="6" fillId="9" borderId="25" xfId="0" applyFont="1" applyFill="1" applyBorder="1"/>
    <xf numFmtId="0" fontId="6" fillId="9" borderId="26" xfId="0" applyFont="1" applyFill="1" applyBorder="1"/>
    <xf numFmtId="0" fontId="7" fillId="9" borderId="27" xfId="0" applyFont="1" applyFill="1" applyBorder="1"/>
    <xf numFmtId="1" fontId="7" fillId="9" borderId="28" xfId="0" applyNumberFormat="1" applyFont="1" applyFill="1" applyBorder="1"/>
    <xf numFmtId="0" fontId="7" fillId="9" borderId="29" xfId="0" applyFont="1" applyFill="1" applyBorder="1"/>
    <xf numFmtId="0" fontId="7" fillId="9" borderId="30" xfId="0" applyFont="1" applyFill="1" applyBorder="1"/>
    <xf numFmtId="2" fontId="7" fillId="9" borderId="30" xfId="0" applyNumberFormat="1" applyFont="1" applyFill="1" applyBorder="1"/>
    <xf numFmtId="1" fontId="7" fillId="9" borderId="31" xfId="0" applyNumberFormat="1" applyFont="1" applyFill="1" applyBorder="1"/>
    <xf numFmtId="0" fontId="9" fillId="0" borderId="14" xfId="0" applyFont="1" applyBorder="1" applyAlignment="1">
      <alignment horizontal="center" vertical="center"/>
    </xf>
    <xf numFmtId="0" fontId="9" fillId="12" borderId="21" xfId="0" applyFont="1" applyFill="1" applyBorder="1" applyAlignment="1">
      <alignment horizontal="center" vertical="top" wrapText="1"/>
    </xf>
    <xf numFmtId="14" fontId="7" fillId="15" borderId="11" xfId="0" applyNumberFormat="1" applyFont="1" applyFill="1" applyBorder="1" applyAlignment="1">
      <alignment horizontal="center"/>
    </xf>
    <xf numFmtId="0" fontId="20" fillId="10" borderId="0" xfId="0" applyFont="1" applyFill="1"/>
    <xf numFmtId="2" fontId="7" fillId="9" borderId="12" xfId="0" applyNumberFormat="1" applyFont="1" applyFill="1" applyBorder="1" applyAlignment="1">
      <alignment horizontal="center"/>
    </xf>
    <xf numFmtId="2" fontId="7" fillId="9" borderId="18" xfId="0" applyNumberFormat="1" applyFont="1" applyFill="1" applyBorder="1" applyAlignment="1">
      <alignment horizontal="center"/>
    </xf>
    <xf numFmtId="0" fontId="7" fillId="9" borderId="33" xfId="0" applyFont="1" applyFill="1" applyBorder="1" applyAlignment="1">
      <alignment horizontal="center"/>
    </xf>
    <xf numFmtId="0" fontId="7" fillId="9" borderId="34" xfId="0" applyFont="1" applyFill="1" applyBorder="1" applyAlignment="1">
      <alignment horizontal="center"/>
    </xf>
    <xf numFmtId="2" fontId="7" fillId="9" borderId="33" xfId="0" applyNumberFormat="1" applyFont="1" applyFill="1" applyBorder="1" applyAlignment="1">
      <alignment horizontal="center"/>
    </xf>
    <xf numFmtId="2" fontId="7" fillId="9" borderId="34" xfId="0" applyNumberFormat="1" applyFont="1" applyFill="1" applyBorder="1" applyAlignment="1">
      <alignment horizontal="center"/>
    </xf>
    <xf numFmtId="0" fontId="6" fillId="9" borderId="15" xfId="0" applyFont="1" applyFill="1" applyBorder="1"/>
    <xf numFmtId="0" fontId="6" fillId="9" borderId="12" xfId="0" applyFont="1" applyFill="1" applyBorder="1"/>
    <xf numFmtId="0" fontId="7" fillId="9" borderId="12" xfId="0" applyFont="1" applyFill="1" applyBorder="1" applyAlignment="1">
      <alignment horizontal="right"/>
    </xf>
    <xf numFmtId="0" fontId="6" fillId="9" borderId="16" xfId="0" applyFont="1" applyFill="1" applyBorder="1"/>
    <xf numFmtId="0" fontId="7" fillId="9" borderId="17" xfId="0" applyFont="1" applyFill="1" applyBorder="1"/>
    <xf numFmtId="0" fontId="7" fillId="9" borderId="18" xfId="0" applyFont="1" applyFill="1" applyBorder="1" applyAlignment="1">
      <alignment horizontal="right"/>
    </xf>
    <xf numFmtId="0" fontId="9" fillId="12" borderId="35" xfId="0" applyFont="1" applyFill="1" applyBorder="1" applyAlignment="1">
      <alignment horizontal="center" vertical="top" wrapText="1"/>
    </xf>
    <xf numFmtId="0" fontId="7" fillId="9" borderId="32" xfId="0" applyFont="1" applyFill="1" applyBorder="1" applyAlignment="1">
      <alignment horizontal="center"/>
    </xf>
    <xf numFmtId="0" fontId="6" fillId="9" borderId="15" xfId="0" applyFont="1" applyFill="1" applyBorder="1" applyAlignment="1">
      <alignment horizontal="right"/>
    </xf>
    <xf numFmtId="0" fontId="6" fillId="9" borderId="15" xfId="0" applyFont="1" applyFill="1" applyBorder="1" applyAlignment="1">
      <alignment horizontal="center"/>
    </xf>
    <xf numFmtId="10" fontId="7" fillId="9" borderId="12" xfId="0" applyNumberFormat="1" applyFont="1" applyFill="1" applyBorder="1"/>
    <xf numFmtId="0" fontId="6" fillId="9" borderId="16" xfId="0" applyFont="1" applyFill="1" applyBorder="1" applyAlignment="1">
      <alignment horizontal="center"/>
    </xf>
    <xf numFmtId="10" fontId="7" fillId="9" borderId="17" xfId="0" applyNumberFormat="1" applyFont="1" applyFill="1" applyBorder="1"/>
    <xf numFmtId="10" fontId="7" fillId="9" borderId="18" xfId="0" applyNumberFormat="1" applyFont="1" applyFill="1" applyBorder="1"/>
    <xf numFmtId="0" fontId="7" fillId="18" borderId="5" xfId="0" applyFont="1" applyFill="1" applyBorder="1"/>
    <xf numFmtId="0" fontId="7" fillId="18" borderId="0" xfId="0" applyFont="1" applyFill="1"/>
    <xf numFmtId="2" fontId="7" fillId="18" borderId="0" xfId="0" applyNumberFormat="1" applyFont="1" applyFill="1"/>
    <xf numFmtId="2" fontId="7" fillId="18" borderId="6" xfId="0" applyNumberFormat="1" applyFont="1" applyFill="1" applyBorder="1"/>
    <xf numFmtId="0" fontId="7" fillId="3" borderId="5" xfId="0" applyFont="1" applyFill="1" applyBorder="1"/>
    <xf numFmtId="0" fontId="7" fillId="3" borderId="0" xfId="0" applyFont="1" applyFill="1"/>
    <xf numFmtId="2" fontId="7" fillId="3" borderId="0" xfId="0" applyNumberFormat="1" applyFont="1" applyFill="1"/>
    <xf numFmtId="2" fontId="7" fillId="3" borderId="6" xfId="0" applyNumberFormat="1" applyFont="1" applyFill="1" applyBorder="1"/>
    <xf numFmtId="1" fontId="7" fillId="3" borderId="6" xfId="0" applyNumberFormat="1" applyFont="1" applyFill="1" applyBorder="1"/>
    <xf numFmtId="0" fontId="7" fillId="3" borderId="27" xfId="0" applyFont="1" applyFill="1" applyBorder="1"/>
    <xf numFmtId="2" fontId="7" fillId="3" borderId="28" xfId="0" applyNumberFormat="1" applyFont="1" applyFill="1" applyBorder="1"/>
    <xf numFmtId="1" fontId="7" fillId="3" borderId="28" xfId="0" applyNumberFormat="1" applyFont="1" applyFill="1" applyBorder="1"/>
    <xf numFmtId="0" fontId="7" fillId="18" borderId="27" xfId="0" applyFont="1" applyFill="1" applyBorder="1"/>
    <xf numFmtId="2" fontId="7" fillId="18" borderId="28" xfId="0" applyNumberFormat="1" applyFont="1" applyFill="1" applyBorder="1"/>
    <xf numFmtId="0" fontId="10" fillId="10" borderId="0" xfId="0" applyFont="1" applyFill="1"/>
    <xf numFmtId="14" fontId="10" fillId="15" borderId="0" xfId="0" applyNumberFormat="1" applyFont="1" applyFill="1" applyAlignment="1">
      <alignment horizontal="center"/>
    </xf>
    <xf numFmtId="0" fontId="10" fillId="6" borderId="0" xfId="0" applyFont="1" applyFill="1"/>
    <xf numFmtId="0" fontId="10" fillId="6" borderId="0" xfId="0" quotePrefix="1" applyFont="1" applyFill="1" applyAlignment="1">
      <alignment vertical="center" wrapText="1"/>
    </xf>
    <xf numFmtId="0" fontId="21" fillId="6" borderId="0" xfId="0" applyFont="1" applyFill="1"/>
    <xf numFmtId="0" fontId="10" fillId="6" borderId="0" xfId="0" quotePrefix="1" applyFont="1" applyFill="1" applyAlignment="1">
      <alignment horizontal="left" vertical="center" wrapText="1"/>
    </xf>
    <xf numFmtId="0" fontId="7" fillId="15" borderId="12" xfId="0" applyFont="1" applyFill="1" applyBorder="1" applyAlignment="1">
      <alignment horizontal="center" vertical="center" wrapText="1"/>
    </xf>
    <xf numFmtId="0" fontId="19" fillId="17" borderId="39" xfId="0" applyFont="1" applyFill="1" applyBorder="1"/>
    <xf numFmtId="0" fontId="19" fillId="17" borderId="40" xfId="0" applyFont="1" applyFill="1" applyBorder="1"/>
    <xf numFmtId="0" fontId="19" fillId="17" borderId="41" xfId="0" applyFont="1" applyFill="1" applyBorder="1"/>
    <xf numFmtId="14" fontId="7" fillId="9" borderId="15" xfId="0" applyNumberFormat="1" applyFont="1" applyFill="1" applyBorder="1"/>
    <xf numFmtId="2" fontId="7" fillId="9" borderId="12" xfId="0" applyNumberFormat="1" applyFont="1" applyFill="1" applyBorder="1"/>
    <xf numFmtId="14" fontId="7" fillId="9" borderId="16" xfId="0" applyNumberFormat="1" applyFont="1" applyFill="1" applyBorder="1"/>
    <xf numFmtId="2" fontId="7" fillId="9" borderId="17" xfId="0" applyNumberFormat="1" applyFont="1" applyFill="1" applyBorder="1"/>
    <xf numFmtId="2" fontId="7" fillId="9" borderId="18" xfId="0" applyNumberFormat="1" applyFont="1" applyFill="1" applyBorder="1"/>
    <xf numFmtId="0" fontId="10" fillId="6" borderId="10" xfId="0" applyFont="1" applyFill="1" applyBorder="1" applyAlignment="1">
      <alignment vertical="center"/>
    </xf>
    <xf numFmtId="2" fontId="7" fillId="18" borderId="0" xfId="1" applyNumberFormat="1" applyFont="1" applyFill="1" applyBorder="1"/>
    <xf numFmtId="2" fontId="7" fillId="9" borderId="0" xfId="1" applyNumberFormat="1" applyFont="1" applyFill="1" applyBorder="1"/>
    <xf numFmtId="2" fontId="7" fillId="3" borderId="0" xfId="1" applyNumberFormat="1" applyFont="1" applyFill="1" applyBorder="1"/>
    <xf numFmtId="14" fontId="7" fillId="6" borderId="12" xfId="0" applyNumberFormat="1" applyFont="1" applyFill="1" applyBorder="1" applyAlignment="1">
      <alignment horizontal="center" vertical="center"/>
    </xf>
    <xf numFmtId="14" fontId="9" fillId="10" borderId="0" xfId="0" applyNumberFormat="1" applyFont="1" applyFill="1"/>
    <xf numFmtId="0" fontId="7" fillId="1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2" fontId="7" fillId="18" borderId="0" xfId="0" applyNumberFormat="1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9" fillId="12" borderId="19" xfId="0" applyFont="1" applyFill="1" applyBorder="1" applyAlignment="1">
      <alignment horizontal="left" vertical="top" wrapText="1"/>
    </xf>
    <xf numFmtId="0" fontId="9" fillId="12" borderId="20" xfId="0" applyFont="1" applyFill="1" applyBorder="1" applyAlignment="1">
      <alignment horizontal="left" vertical="top" wrapText="1"/>
    </xf>
    <xf numFmtId="2" fontId="7" fillId="6" borderId="18" xfId="0" applyNumberFormat="1" applyFont="1" applyFill="1" applyBorder="1" applyAlignment="1">
      <alignment horizontal="center"/>
    </xf>
    <xf numFmtId="2" fontId="7" fillId="6" borderId="11" xfId="0" applyNumberFormat="1" applyFont="1" applyFill="1" applyBorder="1" applyAlignment="1">
      <alignment horizontal="center"/>
    </xf>
    <xf numFmtId="0" fontId="7" fillId="6" borderId="15" xfId="0" applyFont="1" applyFill="1" applyBorder="1"/>
    <xf numFmtId="2" fontId="23" fillId="9" borderId="0" xfId="0" applyNumberFormat="1" applyFont="1" applyFill="1"/>
    <xf numFmtId="14" fontId="7" fillId="6" borderId="0" xfId="0" applyNumberFormat="1" applyFont="1" applyFill="1" applyAlignment="1">
      <alignment vertical="center"/>
    </xf>
    <xf numFmtId="0" fontId="25" fillId="10" borderId="0" xfId="0" applyFont="1" applyFill="1"/>
    <xf numFmtId="2" fontId="9" fillId="6" borderId="0" xfId="0" applyNumberFormat="1" applyFont="1" applyFill="1" applyAlignment="1">
      <alignment horizontal="center"/>
    </xf>
    <xf numFmtId="0" fontId="6" fillId="9" borderId="42" xfId="0" applyFont="1" applyFill="1" applyBorder="1"/>
    <xf numFmtId="10" fontId="7" fillId="9" borderId="0" xfId="1" applyNumberFormat="1" applyFont="1" applyFill="1" applyBorder="1" applyAlignment="1">
      <alignment horizontal="left"/>
    </xf>
    <xf numFmtId="0" fontId="9" fillId="12" borderId="10" xfId="0" applyFont="1" applyFill="1" applyBorder="1" applyAlignment="1">
      <alignment horizontal="center" vertical="top" wrapText="1"/>
    </xf>
    <xf numFmtId="0" fontId="9" fillId="12" borderId="11" xfId="0" applyFont="1" applyFill="1" applyBorder="1" applyAlignment="1">
      <alignment horizontal="center" vertical="top" wrapText="1"/>
    </xf>
    <xf numFmtId="0" fontId="7" fillId="9" borderId="15" xfId="0" applyFont="1" applyFill="1" applyBorder="1" applyAlignment="1">
      <alignment horizontal="center"/>
    </xf>
    <xf numFmtId="0" fontId="7" fillId="9" borderId="12" xfId="0" applyFont="1" applyFill="1" applyBorder="1" applyAlignment="1">
      <alignment horizontal="center"/>
    </xf>
    <xf numFmtId="0" fontId="7" fillId="9" borderId="16" xfId="0" applyFont="1" applyFill="1" applyBorder="1" applyAlignment="1">
      <alignment horizontal="center"/>
    </xf>
    <xf numFmtId="0" fontId="7" fillId="9" borderId="33" xfId="0" applyFont="1" applyFill="1" applyBorder="1" applyAlignment="1">
      <alignment horizontal="center" wrapText="1"/>
    </xf>
    <xf numFmtId="0" fontId="10" fillId="6" borderId="15" xfId="0" applyFont="1" applyFill="1" applyBorder="1" applyAlignment="1">
      <alignment horizontal="left" vertical="center"/>
    </xf>
    <xf numFmtId="2" fontId="9" fillId="10" borderId="0" xfId="0" applyNumberFormat="1" applyFont="1" applyFill="1"/>
    <xf numFmtId="10" fontId="9" fillId="4" borderId="0" xfId="1" quotePrefix="1" applyNumberFormat="1" applyFont="1" applyFill="1" applyBorder="1" applyAlignment="1">
      <alignment horizontal="center" vertical="center"/>
    </xf>
    <xf numFmtId="2" fontId="9" fillId="4" borderId="0" xfId="0" quotePrefix="1" applyNumberFormat="1" applyFont="1" applyFill="1" applyAlignment="1">
      <alignment horizontal="center" vertical="center"/>
    </xf>
    <xf numFmtId="0" fontId="23" fillId="9" borderId="0" xfId="0" applyFont="1" applyFill="1"/>
    <xf numFmtId="0" fontId="7" fillId="9" borderId="0" xfId="0" applyFont="1" applyFill="1" applyAlignment="1">
      <alignment horizontal="center" vertical="top" wrapText="1"/>
    </xf>
    <xf numFmtId="0" fontId="7" fillId="10" borderId="0" xfId="0" applyFont="1" applyFill="1"/>
    <xf numFmtId="170" fontId="7" fillId="9" borderId="0" xfId="0" applyNumberFormat="1" applyFont="1" applyFill="1" applyAlignment="1">
      <alignment horizontal="center"/>
    </xf>
    <xf numFmtId="2" fontId="29" fillId="9" borderId="0" xfId="0" applyNumberFormat="1" applyFont="1" applyFill="1" applyAlignment="1">
      <alignment horizontal="center"/>
    </xf>
    <xf numFmtId="10" fontId="7" fillId="6" borderId="12" xfId="1" applyNumberFormat="1" applyFont="1" applyFill="1" applyBorder="1"/>
    <xf numFmtId="10" fontId="26" fillId="15" borderId="12" xfId="0" applyNumberFormat="1" applyFont="1" applyFill="1" applyBorder="1"/>
    <xf numFmtId="0" fontId="7" fillId="9" borderId="8" xfId="0" applyFont="1" applyFill="1" applyBorder="1" applyAlignment="1">
      <alignment horizontal="center" vertical="center"/>
    </xf>
    <xf numFmtId="1" fontId="7" fillId="9" borderId="0" xfId="0" applyNumberFormat="1" applyFont="1" applyFill="1"/>
    <xf numFmtId="14" fontId="7" fillId="20" borderId="5" xfId="0" applyNumberFormat="1" applyFont="1" applyFill="1" applyBorder="1" applyAlignment="1">
      <alignment horizontal="center"/>
    </xf>
    <xf numFmtId="0" fontId="9" fillId="20" borderId="0" xfId="0" applyFont="1" applyFill="1"/>
    <xf numFmtId="14" fontId="7" fillId="20" borderId="5" xfId="0" applyNumberFormat="1" applyFont="1" applyFill="1" applyBorder="1"/>
    <xf numFmtId="2" fontId="7" fillId="20" borderId="0" xfId="0" applyNumberFormat="1" applyFont="1" applyFill="1"/>
    <xf numFmtId="171" fontId="7" fillId="9" borderId="0" xfId="0" applyNumberFormat="1" applyFont="1" applyFill="1"/>
    <xf numFmtId="0" fontId="7" fillId="9" borderId="30" xfId="0" applyFont="1" applyFill="1" applyBorder="1" applyAlignment="1">
      <alignment horizontal="center" vertical="center"/>
    </xf>
    <xf numFmtId="2" fontId="7" fillId="9" borderId="30" xfId="0" applyNumberFormat="1" applyFont="1" applyFill="1" applyBorder="1" applyAlignment="1">
      <alignment horizontal="center" vertical="center"/>
    </xf>
    <xf numFmtId="2" fontId="7" fillId="9" borderId="9" xfId="0" applyNumberFormat="1" applyFont="1" applyFill="1" applyBorder="1"/>
    <xf numFmtId="0" fontId="6" fillId="9" borderId="44" xfId="0" applyFont="1" applyFill="1" applyBorder="1" applyAlignment="1">
      <alignment horizontal="center" vertical="center"/>
    </xf>
    <xf numFmtId="2" fontId="7" fillId="18" borderId="45" xfId="0" applyNumberFormat="1" applyFont="1" applyFill="1" applyBorder="1" applyAlignment="1">
      <alignment horizontal="center" vertical="center"/>
    </xf>
    <xf numFmtId="14" fontId="7" fillId="19" borderId="12" xfId="0" applyNumberFormat="1" applyFont="1" applyFill="1" applyBorder="1" applyAlignment="1">
      <alignment horizontal="center"/>
    </xf>
    <xf numFmtId="14" fontId="7" fillId="19" borderId="18" xfId="0" applyNumberFormat="1" applyFont="1" applyFill="1" applyBorder="1" applyAlignment="1">
      <alignment horizontal="center"/>
    </xf>
    <xf numFmtId="3" fontId="9" fillId="21" borderId="0" xfId="0" applyNumberFormat="1" applyFont="1" applyFill="1" applyAlignment="1">
      <alignment horizontal="center" vertical="center"/>
    </xf>
    <xf numFmtId="4" fontId="9" fillId="21" borderId="0" xfId="0" applyNumberFormat="1" applyFont="1" applyFill="1" applyAlignment="1">
      <alignment horizontal="center" vertical="center"/>
    </xf>
    <xf numFmtId="0" fontId="8" fillId="9" borderId="0" xfId="0" applyFont="1" applyFill="1" applyAlignment="1">
      <alignment horizontal="center"/>
    </xf>
    <xf numFmtId="166" fontId="20" fillId="9" borderId="0" xfId="0" applyNumberFormat="1" applyFont="1" applyFill="1" applyAlignment="1">
      <alignment horizontal="center"/>
    </xf>
    <xf numFmtId="1" fontId="29" fillId="9" borderId="0" xfId="0" applyNumberFormat="1" applyFont="1" applyFill="1" applyAlignment="1">
      <alignment horizontal="center"/>
    </xf>
    <xf numFmtId="2" fontId="7" fillId="9" borderId="0" xfId="1" applyNumberFormat="1" applyFont="1" applyFill="1" applyBorder="1" applyAlignment="1">
      <alignment horizontal="center" vertical="center"/>
    </xf>
    <xf numFmtId="14" fontId="7" fillId="9" borderId="0" xfId="0" applyNumberFormat="1" applyFont="1" applyFill="1" applyAlignment="1">
      <alignment horizontal="center" vertical="center"/>
    </xf>
    <xf numFmtId="0" fontId="6" fillId="9" borderId="42" xfId="0" applyFont="1" applyFill="1" applyBorder="1" applyAlignment="1">
      <alignment horizontal="left" vertical="center"/>
    </xf>
    <xf numFmtId="0" fontId="6" fillId="9" borderId="0" xfId="0" applyFont="1" applyFill="1" applyAlignment="1">
      <alignment horizontal="center" vertical="center"/>
    </xf>
    <xf numFmtId="166" fontId="7" fillId="9" borderId="0" xfId="0" applyNumberFormat="1" applyFont="1" applyFill="1" applyAlignment="1">
      <alignment horizontal="center"/>
    </xf>
    <xf numFmtId="2" fontId="29" fillId="9" borderId="0" xfId="0" applyNumberFormat="1" applyFont="1" applyFill="1"/>
    <xf numFmtId="2" fontId="7" fillId="6" borderId="18" xfId="0" applyNumberFormat="1" applyFont="1" applyFill="1" applyBorder="1"/>
    <xf numFmtId="14" fontId="7" fillId="6" borderId="10" xfId="0" applyNumberFormat="1" applyFont="1" applyFill="1" applyBorder="1" applyAlignment="1">
      <alignment horizontal="center" vertical="center"/>
    </xf>
    <xf numFmtId="14" fontId="7" fillId="6" borderId="15" xfId="0" applyNumberFormat="1" applyFont="1" applyFill="1" applyBorder="1" applyAlignment="1">
      <alignment horizontal="center" vertical="center"/>
    </xf>
    <xf numFmtId="14" fontId="7" fillId="6" borderId="16" xfId="0" applyNumberFormat="1" applyFont="1" applyFill="1" applyBorder="1" applyAlignment="1">
      <alignment horizontal="center" vertical="center"/>
    </xf>
    <xf numFmtId="2" fontId="7" fillId="6" borderId="14" xfId="1" applyNumberFormat="1" applyFont="1" applyFill="1" applyBorder="1" applyAlignment="1">
      <alignment horizontal="center" vertical="center"/>
    </xf>
    <xf numFmtId="2" fontId="7" fillId="6" borderId="11" xfId="1" applyNumberFormat="1" applyFont="1" applyFill="1" applyBorder="1" applyAlignment="1">
      <alignment horizontal="center" vertical="center"/>
    </xf>
    <xf numFmtId="2" fontId="7" fillId="6" borderId="0" xfId="1" applyNumberFormat="1" applyFont="1" applyFill="1" applyBorder="1" applyAlignment="1">
      <alignment horizontal="center" vertical="center"/>
    </xf>
    <xf numFmtId="2" fontId="7" fillId="6" borderId="12" xfId="1" applyNumberFormat="1" applyFont="1" applyFill="1" applyBorder="1" applyAlignment="1">
      <alignment horizontal="center" vertical="center"/>
    </xf>
    <xf numFmtId="2" fontId="7" fillId="6" borderId="17" xfId="1" applyNumberFormat="1" applyFont="1" applyFill="1" applyBorder="1" applyAlignment="1">
      <alignment horizontal="center" vertical="center"/>
    </xf>
    <xf numFmtId="2" fontId="7" fillId="6" borderId="18" xfId="1" applyNumberFormat="1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NumberFormat="1"/>
    <xf numFmtId="0" fontId="2" fillId="2" borderId="1" xfId="0" applyNumberFormat="1" applyFont="1" applyFill="1" applyBorder="1" applyAlignment="1">
      <alignment horizontal="center" vertical="center"/>
    </xf>
    <xf numFmtId="2" fontId="20" fillId="9" borderId="0" xfId="0" applyNumberFormat="1" applyFont="1" applyFill="1"/>
    <xf numFmtId="10" fontId="7" fillId="6" borderId="11" xfId="1" applyNumberFormat="1" applyFont="1" applyFill="1" applyBorder="1" applyAlignment="1">
      <alignment horizontal="center"/>
    </xf>
    <xf numFmtId="0" fontId="10" fillId="6" borderId="46" xfId="0" applyFont="1" applyFill="1" applyBorder="1"/>
    <xf numFmtId="14" fontId="7" fillId="15" borderId="47" xfId="0" applyNumberFormat="1" applyFont="1" applyFill="1" applyBorder="1" applyAlignment="1">
      <alignment horizontal="center"/>
    </xf>
    <xf numFmtId="0" fontId="10" fillId="6" borderId="48" xfId="0" applyFont="1" applyFill="1" applyBorder="1" applyAlignment="1">
      <alignment horizontal="left" vertical="center"/>
    </xf>
    <xf numFmtId="14" fontId="7" fillId="6" borderId="49" xfId="0" applyNumberFormat="1" applyFont="1" applyFill="1" applyBorder="1" applyAlignment="1">
      <alignment horizontal="center" vertical="center"/>
    </xf>
    <xf numFmtId="0" fontId="10" fillId="6" borderId="48" xfId="0" applyFont="1" applyFill="1" applyBorder="1"/>
    <xf numFmtId="0" fontId="7" fillId="15" borderId="49" xfId="0" applyFont="1" applyFill="1" applyBorder="1" applyAlignment="1">
      <alignment horizontal="center" vertical="center" wrapText="1"/>
    </xf>
    <xf numFmtId="0" fontId="10" fillId="6" borderId="48" xfId="0" applyFont="1" applyFill="1" applyBorder="1" applyAlignment="1">
      <alignment vertical="center"/>
    </xf>
    <xf numFmtId="3" fontId="7" fillId="6" borderId="49" xfId="0" applyNumberFormat="1" applyFont="1" applyFill="1" applyBorder="1" applyAlignment="1">
      <alignment horizontal="center" vertical="center"/>
    </xf>
    <xf numFmtId="3" fontId="7" fillId="6" borderId="49" xfId="0" applyNumberFormat="1" applyFont="1" applyFill="1" applyBorder="1" applyAlignment="1">
      <alignment horizontal="center"/>
    </xf>
    <xf numFmtId="0" fontId="7" fillId="6" borderId="49" xfId="0" applyFont="1" applyFill="1" applyBorder="1" applyAlignment="1">
      <alignment horizontal="center" vertical="center"/>
    </xf>
    <xf numFmtId="1" fontId="7" fillId="6" borderId="49" xfId="0" applyNumberFormat="1" applyFont="1" applyFill="1" applyBorder="1" applyAlignment="1">
      <alignment horizontal="center" vertical="center"/>
    </xf>
    <xf numFmtId="0" fontId="7" fillId="6" borderId="49" xfId="0" applyFont="1" applyFill="1" applyBorder="1" applyAlignment="1">
      <alignment horizontal="center"/>
    </xf>
    <xf numFmtId="1" fontId="7" fillId="6" borderId="49" xfId="0" applyNumberFormat="1" applyFont="1" applyFill="1" applyBorder="1" applyAlignment="1">
      <alignment horizontal="center"/>
    </xf>
    <xf numFmtId="14" fontId="7" fillId="6" borderId="49" xfId="0" applyNumberFormat="1" applyFont="1" applyFill="1" applyBorder="1" applyAlignment="1">
      <alignment horizontal="center"/>
    </xf>
    <xf numFmtId="0" fontId="10" fillId="6" borderId="50" xfId="0" applyFont="1" applyFill="1" applyBorder="1"/>
    <xf numFmtId="0" fontId="10" fillId="6" borderId="51" xfId="0" applyFont="1" applyFill="1" applyBorder="1"/>
    <xf numFmtId="10" fontId="7" fillId="6" borderId="49" xfId="0" applyNumberFormat="1" applyFont="1" applyFill="1" applyBorder="1" applyAlignment="1">
      <alignment horizontal="left"/>
    </xf>
    <xf numFmtId="0" fontId="7" fillId="9" borderId="46" xfId="0" applyFont="1" applyFill="1" applyBorder="1" applyAlignment="1">
      <alignment horizontal="left" vertical="center" wrapText="1"/>
    </xf>
    <xf numFmtId="0" fontId="7" fillId="9" borderId="48" xfId="0" applyFont="1" applyFill="1" applyBorder="1" applyAlignment="1">
      <alignment horizontal="left" vertical="center" wrapText="1"/>
    </xf>
    <xf numFmtId="0" fontId="7" fillId="9" borderId="54" xfId="0" applyFont="1" applyFill="1" applyBorder="1" applyAlignment="1">
      <alignment horizontal="left" vertical="center" wrapText="1"/>
    </xf>
    <xf numFmtId="0" fontId="7" fillId="9" borderId="51" xfId="0" applyFont="1" applyFill="1" applyBorder="1" applyAlignment="1">
      <alignment horizontal="left" vertical="center" wrapText="1"/>
    </xf>
    <xf numFmtId="0" fontId="7" fillId="9" borderId="19" xfId="0" applyFont="1" applyFill="1" applyBorder="1" applyAlignment="1">
      <alignment vertical="top" wrapText="1"/>
    </xf>
    <xf numFmtId="0" fontId="7" fillId="9" borderId="20" xfId="0" applyFont="1" applyFill="1" applyBorder="1" applyAlignment="1">
      <alignment vertical="top" wrapText="1"/>
    </xf>
    <xf numFmtId="10" fontId="7" fillId="6" borderId="52" xfId="1" applyNumberFormat="1" applyFont="1" applyFill="1" applyBorder="1" applyAlignment="1">
      <alignment horizontal="center"/>
    </xf>
    <xf numFmtId="0" fontId="7" fillId="22" borderId="0" xfId="0" applyFont="1" applyFill="1" applyAlignment="1">
      <alignment horizontal="center" vertical="center"/>
    </xf>
    <xf numFmtId="172" fontId="9" fillId="10" borderId="0" xfId="0" applyNumberFormat="1" applyFont="1" applyFill="1"/>
    <xf numFmtId="0" fontId="7" fillId="6" borderId="49" xfId="0" applyNumberFormat="1" applyFont="1" applyFill="1" applyBorder="1" applyAlignment="1">
      <alignment horizontal="center"/>
    </xf>
    <xf numFmtId="0" fontId="10" fillId="6" borderId="0" xfId="0" quotePrefix="1" applyFont="1" applyFill="1" applyAlignment="1">
      <alignment horizontal="left" vertical="center" wrapText="1"/>
    </xf>
    <xf numFmtId="0" fontId="9" fillId="12" borderId="19" xfId="0" applyFont="1" applyFill="1" applyBorder="1" applyAlignment="1">
      <alignment horizontal="center" vertical="top" wrapText="1"/>
    </xf>
    <xf numFmtId="0" fontId="9" fillId="12" borderId="20" xfId="0" applyFont="1" applyFill="1" applyBorder="1" applyAlignment="1">
      <alignment horizontal="center" vertical="top" wrapText="1"/>
    </xf>
    <xf numFmtId="0" fontId="9" fillId="12" borderId="21" xfId="0" applyFont="1" applyFill="1" applyBorder="1" applyAlignment="1">
      <alignment horizontal="center" vertical="top" wrapText="1"/>
    </xf>
    <xf numFmtId="0" fontId="7" fillId="15" borderId="0" xfId="0" applyFont="1" applyFill="1" applyBorder="1" applyAlignment="1">
      <alignment horizontal="center" vertical="center" wrapText="1"/>
    </xf>
    <xf numFmtId="0" fontId="7" fillId="15" borderId="49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7" fillId="6" borderId="49" xfId="0" applyFont="1" applyFill="1" applyBorder="1" applyAlignment="1">
      <alignment horizontal="center" vertical="center" wrapText="1"/>
    </xf>
    <xf numFmtId="0" fontId="9" fillId="12" borderId="19" xfId="0" applyFont="1" applyFill="1" applyBorder="1" applyAlignment="1">
      <alignment horizontal="center" vertical="center" wrapText="1"/>
    </xf>
    <xf numFmtId="0" fontId="9" fillId="12" borderId="20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7" fillId="15" borderId="53" xfId="0" applyFont="1" applyFill="1" applyBorder="1" applyAlignment="1">
      <alignment horizontal="center" vertical="center" wrapText="1"/>
    </xf>
    <xf numFmtId="0" fontId="7" fillId="15" borderId="47" xfId="0" applyFont="1" applyFill="1" applyBorder="1" applyAlignment="1">
      <alignment horizontal="center" vertical="center" wrapText="1"/>
    </xf>
    <xf numFmtId="10" fontId="7" fillId="6" borderId="0" xfId="1" applyNumberFormat="1" applyFont="1" applyFill="1" applyBorder="1" applyAlignment="1">
      <alignment horizontal="center" vertical="center" wrapText="1"/>
    </xf>
    <xf numFmtId="10" fontId="7" fillId="6" borderId="49" xfId="1" applyNumberFormat="1" applyFont="1" applyFill="1" applyBorder="1" applyAlignment="1">
      <alignment horizontal="center" vertical="center" wrapText="1"/>
    </xf>
    <xf numFmtId="10" fontId="7" fillId="6" borderId="55" xfId="1" applyNumberFormat="1" applyFont="1" applyFill="1" applyBorder="1" applyAlignment="1">
      <alignment horizontal="center" vertical="center" wrapText="1"/>
    </xf>
    <xf numFmtId="10" fontId="7" fillId="6" borderId="52" xfId="1" applyNumberFormat="1" applyFont="1" applyFill="1" applyBorder="1" applyAlignment="1">
      <alignment horizontal="center" vertical="center" wrapText="1"/>
    </xf>
    <xf numFmtId="0" fontId="9" fillId="12" borderId="43" xfId="0" applyFont="1" applyFill="1" applyBorder="1" applyAlignment="1">
      <alignment horizontal="center" vertical="top" wrapText="1"/>
    </xf>
    <xf numFmtId="0" fontId="9" fillId="12" borderId="0" xfId="0" applyFont="1" applyFill="1" applyAlignment="1">
      <alignment horizontal="center" vertical="top" wrapText="1"/>
    </xf>
    <xf numFmtId="0" fontId="9" fillId="12" borderId="36" xfId="0" applyFont="1" applyFill="1" applyBorder="1" applyAlignment="1">
      <alignment horizontal="left" vertical="top" wrapText="1"/>
    </xf>
    <xf numFmtId="0" fontId="9" fillId="12" borderId="37" xfId="0" applyFont="1" applyFill="1" applyBorder="1" applyAlignment="1">
      <alignment horizontal="left" vertical="top" wrapText="1"/>
    </xf>
    <xf numFmtId="0" fontId="9" fillId="12" borderId="38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center" vertical="center" wrapText="1"/>
    </xf>
  </cellXfs>
  <cellStyles count="13">
    <cellStyle name="CbondsStyleHeader" xfId="5"/>
    <cellStyle name="CbondsStyleOne" xfId="4"/>
    <cellStyle name="CbondsStyleThree" xfId="7"/>
    <cellStyle name="CbondsStyleTwo" xfId="6"/>
    <cellStyle name="Normal 2" xfId="12"/>
    <cellStyle name="Гиперссылка" xfId="3" builtinId="8"/>
    <cellStyle name="Обычный" xfId="0" builtinId="0"/>
    <cellStyle name="Обычный 2" xfId="9"/>
    <cellStyle name="Процентный" xfId="1" builtinId="5"/>
    <cellStyle name="Процентный 2" xfId="11"/>
    <cellStyle name="Финансовый 2" xfId="8"/>
    <cellStyle name="Финансовый 2 2" xfId="2"/>
    <cellStyle name="Финансовый 3" xfId="10"/>
  </cellStyles>
  <dxfs count="65"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rgb="FF002060"/>
      </font>
      <fill>
        <patternFill>
          <bgColor rgb="FF002060"/>
        </patternFill>
      </fill>
    </dxf>
    <dxf>
      <font>
        <color theme="4" tint="0.79998168889431442"/>
      </font>
    </dxf>
    <dxf>
      <font>
        <color theme="4" tint="0.79998168889431442"/>
      </font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79998168889431442"/>
      </font>
    </dxf>
    <dxf>
      <font>
        <color rgb="FF002060"/>
      </font>
      <fill>
        <patternFill>
          <bgColor rgb="FF00206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125"/>
      <color rgb="FFFDD7CF"/>
      <color rgb="FFFB8B27"/>
      <color rgb="FFFBCC1F"/>
      <color rgb="FF001746"/>
      <color rgb="FF00339A"/>
      <color rgb="FF0043C8"/>
      <color rgb="FF003296"/>
      <color rgb="FF4382FF"/>
      <color rgb="FF156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type="xsd:string" name="rows" form="unqualified"/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05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06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07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08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09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10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ows" form="unqualified">
                    <xsd:complexType>
                      <xsd:sequence minOccurs="0">
                        <xsd:element minOccurs="0" maxOccurs="unbounded" nillable="true" name="row" form="unqualified">
                          <xsd:complexType>
                            <xsd:attribute name="tradedate" form="unqualified" type="xsd:date"/>
                            <xsd:attribute name="tradetime" form="unqualified" type="xsd:time"/>
                            <xsd:attribute name="group" form="unqualified" type="xsd:string"/>
                            <xsd:attribute name="secid" form="unqualified" type="xsd:string"/>
                            <xsd:attribute name="term" form="unqualified" type="xsd:string"/>
                            <xsd:attribute name="value" form="unqualified" type="xsd:double"/>
                            <xsd:attribute name="systi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Schema ID="Schema111">
    <xsd:schema xmlns:xsd="http://www.w3.org/2001/XMLSchema" xmlns="">
      <xsd:element nillable="true" name="document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name="metadata" form="unqualified">
                    <xsd:complexType>
                      <xsd:sequence minOccurs="0">
                        <xsd:element minOccurs="0" nillable="true" name="columns" form="unqualified">
                          <xsd:complexType>
                            <xsd:sequence minOccurs="0">
                              <xsd:element minOccurs="0" maxOccurs="unbounded" nillable="true" name="column" form="un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bytes" form="unqualified" type="xsd:integer"/>
                                  <xsd:attribute name="max_siz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type="xsd:string" name="rows" form="unqualified"/>
                </xsd:sequence>
                <xsd:attribute name="id" form="unqualified" type="xsd:string"/>
              </xsd:complexType>
            </xsd:element>
          </xsd:sequence>
        </xsd:complexType>
      </xsd:element>
    </xsd:schema>
  </Schema>
  <Map ID="1" Name="document_карта" RootElement="document" SchemaID="Schema1" ShowImportExportValidationErrors="false" AutoFit="true" Append="false" PreserveSortAFLayout="true" PreserveFormat="true">
    <DataBinding FileBinding="true" ConnectionID="1" DataBindingLoadMode="1"/>
  </Map>
  <Map ID="2" Name="document_карта1" RootElement="document" SchemaID="Schema2" ShowImportExportValidationErrors="false" AutoFit="true" Append="false" PreserveSortAFLayout="true" PreserveFormat="true">
    <DataBinding FileBinding="true" ConnectionID="2" DataBindingLoadMode="1"/>
  </Map>
  <Map ID="11" Name="document_карта10" RootElement="document" SchemaID="Schema11" ShowImportExportValidationErrors="false" AutoFit="true" Append="false" PreserveSortAFLayout="true" PreserveFormat="true">
    <DataBinding FileBinding="true" ConnectionID="3" DataBindingLoadMode="1"/>
  </Map>
  <Map ID="255" Name="document_карта100" RootElement="document" SchemaID="Schema101" ShowImportExportValidationErrors="false" AutoFit="true" Append="false" PreserveSortAFLayout="true" PreserveFormat="true">
    <DataBinding FileBinding="true" ConnectionID="108" DataBindingLoadMode="1"/>
  </Map>
  <Map ID="256" Name="document_карта101" RootElement="document" SchemaID="Schema102" ShowImportExportValidationErrors="false" AutoFit="true" Append="false" PreserveSortAFLayout="true" PreserveFormat="true">
    <DataBinding FileBinding="true" ConnectionID="109" DataBindingLoadMode="1"/>
  </Map>
  <Map ID="257" Name="document_карта102" RootElement="document" SchemaID="Schema103" ShowImportExportValidationErrors="false" AutoFit="true" Append="false" PreserveSortAFLayout="true" PreserveFormat="true">
    <DataBinding FileBinding="true" ConnectionID="4" DataBindingLoadMode="1"/>
  </Map>
  <Map ID="258" Name="document_карта103" RootElement="document" SchemaID="Schema104" ShowImportExportValidationErrors="false" AutoFit="true" Append="false" PreserveSortAFLayout="true" PreserveFormat="true">
    <DataBinding FileBinding="true" ConnectionID="5" DataBindingLoadMode="1"/>
  </Map>
  <Map ID="259" Name="document_карта104" RootElement="document" SchemaID="Schema105" ShowImportExportValidationErrors="false" AutoFit="true" Append="false" PreserveSortAFLayout="true" PreserveFormat="true">
    <DataBinding FileBinding="true" ConnectionID="6" DataBindingLoadMode="1"/>
  </Map>
  <Map ID="260" Name="document_карта105" RootElement="document" SchemaID="Schema106" ShowImportExportValidationErrors="false" AutoFit="true" Append="false" PreserveSortAFLayout="true" PreserveFormat="true">
    <DataBinding FileBinding="true" ConnectionID="7" DataBindingLoadMode="1"/>
  </Map>
  <Map ID="261" Name="document_карта106" RootElement="document" SchemaID="Schema107" ShowImportExportValidationErrors="false" AutoFit="true" Append="false" PreserveSortAFLayout="true" PreserveFormat="true">
    <DataBinding FileBinding="true" ConnectionID="8" DataBindingLoadMode="1"/>
  </Map>
  <Map ID="262" Name="document_карта107" RootElement="document" SchemaID="Schema108" ShowImportExportValidationErrors="false" AutoFit="true" Append="false" PreserveSortAFLayout="true" PreserveFormat="true">
    <DataBinding FileBinding="true" ConnectionID="9" DataBindingLoadMode="1"/>
  </Map>
  <Map ID="263" Name="document_карта108" RootElement="document" SchemaID="Schema109" ShowImportExportValidationErrors="false" AutoFit="true" Append="false" PreserveSortAFLayout="true" PreserveFormat="true">
    <DataBinding FileBinding="true" ConnectionID="10" DataBindingLoadMode="1"/>
  </Map>
  <Map ID="264" Name="document_карта109" RootElement="document" SchemaID="Schema110" ShowImportExportValidationErrors="false" AutoFit="true" Append="false" PreserveSortAFLayout="true" PreserveFormat="true">
    <DataBinding FileBinding="true" ConnectionID="11" DataBindingLoadMode="1"/>
  </Map>
  <Map ID="12" Name="document_карта11" RootElement="document" SchemaID="Schema12" ShowImportExportValidationErrors="false" AutoFit="true" Append="false" PreserveSortAFLayout="true" PreserveFormat="true">
    <DataBinding FileBinding="true" ConnectionID="13" DataBindingLoadMode="1"/>
  </Map>
  <Map ID="265" Name="document_карта110" RootElement="document" SchemaID="Schema111" ShowImportExportValidationErrors="false" AutoFit="true" Append="false" PreserveSortAFLayout="true" PreserveFormat="true">
    <DataBinding FileBinding="true" ConnectionID="12" DataBindingLoadMode="1"/>
  </Map>
  <Map ID="13" Name="document_карта12" RootElement="document" SchemaID="Schema13" ShowImportExportValidationErrors="false" AutoFit="true" Append="false" PreserveSortAFLayout="true" PreserveFormat="true">
    <DataBinding FileBinding="true" ConnectionID="14" DataBindingLoadMode="1"/>
  </Map>
  <Map ID="14" Name="document_карта13" RootElement="document" SchemaID="Schema14" ShowImportExportValidationErrors="false" AutoFit="true" Append="false" PreserveSortAFLayout="true" PreserveFormat="true">
    <DataBinding FileBinding="true" ConnectionID="15" DataBindingLoadMode="1"/>
  </Map>
  <Map ID="23" Name="document_карта14" RootElement="document" SchemaID="Schema15" ShowImportExportValidationErrors="false" AutoFit="true" Append="false" PreserveSortAFLayout="true" PreserveFormat="true">
    <DataBinding FileBinding="true" ConnectionID="16" DataBindingLoadMode="1"/>
  </Map>
  <Map ID="24" Name="document_карта15" RootElement="document" SchemaID="Schema16" ShowImportExportValidationErrors="false" AutoFit="true" Append="false" PreserveSortAFLayout="true" PreserveFormat="true">
    <DataBinding FileBinding="true" ConnectionID="17" DataBindingLoadMode="1"/>
  </Map>
  <Map ID="33" Name="document_карта16" RootElement="document" SchemaID="Schema17" ShowImportExportValidationErrors="false" AutoFit="true" Append="false" PreserveSortAFLayout="true" PreserveFormat="true">
    <DataBinding FileBinding="true" ConnectionID="18" DataBindingLoadMode="1"/>
  </Map>
  <Map ID="34" Name="document_карта17" RootElement="document" SchemaID="Schema18" ShowImportExportValidationErrors="false" AutoFit="true" Append="false" PreserveSortAFLayout="true" PreserveFormat="true">
    <DataBinding FileBinding="true" ConnectionID="19" DataBindingLoadMode="1"/>
  </Map>
  <Map ID="43" Name="document_карта18" RootElement="document" SchemaID="Schema19" ShowImportExportValidationErrors="false" AutoFit="true" Append="false" PreserveSortAFLayout="true" PreserveFormat="true">
    <DataBinding FileBinding="true" ConnectionID="20" DataBindingLoadMode="1"/>
  </Map>
  <Map ID="44" Name="document_карта19" RootElement="document" SchemaID="Schema20" ShowImportExportValidationErrors="false" AutoFit="true" Append="false" PreserveSortAFLayout="true" PreserveFormat="true">
    <DataBinding FileBinding="true" ConnectionID="21" DataBindingLoadMode="1"/>
  </Map>
  <Map ID="3" Name="document_карта2" RootElement="document" SchemaID="Schema3" ShowImportExportValidationErrors="false" AutoFit="true" Append="false" PreserveSortAFLayout="true" PreserveFormat="true">
    <DataBinding FileBinding="true" ConnectionID="22" DataBindingLoadMode="1"/>
  </Map>
  <Map ID="45" Name="document_карта20" RootElement="document" SchemaID="Schema21" ShowImportExportValidationErrors="false" AutoFit="true" Append="false" PreserveSortAFLayout="true" PreserveFormat="true">
    <DataBinding FileBinding="true" ConnectionID="23" DataBindingLoadMode="1"/>
  </Map>
  <Map ID="46" Name="document_карта21" RootElement="document" SchemaID="Schema22" ShowImportExportValidationErrors="false" AutoFit="true" Append="false" PreserveSortAFLayout="true" PreserveFormat="true">
    <DataBinding FileBinding="true" ConnectionID="24" DataBindingLoadMode="1"/>
  </Map>
  <Map ID="55" Name="document_карта22" RootElement="document" SchemaID="Schema23" ShowImportExportValidationErrors="false" AutoFit="true" Append="false" PreserveSortAFLayout="true" PreserveFormat="true">
    <DataBinding FileBinding="true" ConnectionID="25" DataBindingLoadMode="1"/>
  </Map>
  <Map ID="56" Name="document_карта23" RootElement="document" SchemaID="Schema24" ShowImportExportValidationErrors="false" AutoFit="true" Append="false" PreserveSortAFLayout="true" PreserveFormat="true">
    <DataBinding FileBinding="true" ConnectionID="26" DataBindingLoadMode="1"/>
  </Map>
  <Map ID="64" Name="document_карта24" RootElement="document" SchemaID="Schema25" ShowImportExportValidationErrors="false" AutoFit="true" Append="false" PreserveSortAFLayout="true" PreserveFormat="true">
    <DataBinding FileBinding="true" ConnectionID="27" DataBindingLoadMode="1"/>
  </Map>
  <Map ID="72" Name="document_карта25" RootElement="document" SchemaID="Schema26" ShowImportExportValidationErrors="false" AutoFit="true" Append="false" PreserveSortAFLayout="true" PreserveFormat="true">
    <DataBinding FileBinding="true" ConnectionID="28" DataBindingLoadMode="1"/>
  </Map>
  <Map ID="80" Name="document_карта26" RootElement="document" SchemaID="Schema27" ShowImportExportValidationErrors="false" AutoFit="true" Append="false" PreserveSortAFLayout="true" PreserveFormat="true">
    <DataBinding FileBinding="true" ConnectionID="29" DataBindingLoadMode="1"/>
  </Map>
  <Map ID="88" Name="document_карта27" RootElement="document" SchemaID="Schema28" ShowImportExportValidationErrors="false" AutoFit="true" Append="false" PreserveSortAFLayout="true" PreserveFormat="true">
    <DataBinding FileBinding="true" ConnectionID="30" DataBindingLoadMode="1"/>
  </Map>
  <Map ID="89" Name="document_карта28" RootElement="document" SchemaID="Schema29" ShowImportExportValidationErrors="false" AutoFit="true" Append="false" PreserveSortAFLayout="true" PreserveFormat="true">
    <DataBinding FileBinding="true" ConnectionID="31" DataBindingLoadMode="1"/>
  </Map>
  <Map ID="90" Name="document_карта29" RootElement="document" SchemaID="Schema30" ShowImportExportValidationErrors="false" AutoFit="true" Append="false" PreserveSortAFLayout="true" PreserveFormat="true">
    <DataBinding FileBinding="true" ConnectionID="32" DataBindingLoadMode="1"/>
  </Map>
  <Map ID="4" Name="document_карта3" RootElement="document" SchemaID="Schema4" ShowImportExportValidationErrors="false" AutoFit="true" Append="false" PreserveSortAFLayout="true" PreserveFormat="true">
    <DataBinding FileBinding="true" ConnectionID="33" DataBindingLoadMode="1"/>
  </Map>
  <Map ID="91" Name="document_карта30" RootElement="document" SchemaID="Schema31" ShowImportExportValidationErrors="false" AutoFit="true" Append="false" PreserveSortAFLayout="true" PreserveFormat="true">
    <DataBinding FileBinding="true" ConnectionID="34" DataBindingLoadMode="1"/>
  </Map>
  <Map ID="92" Name="document_карта31" RootElement="document" SchemaID="Schema32" ShowImportExportValidationErrors="false" AutoFit="true" Append="false" PreserveSortAFLayout="true" PreserveFormat="true">
    <DataBinding FileBinding="true" ConnectionID="110" DataBindingLoadMode="1"/>
  </Map>
  <Map ID="93" Name="document_карта32" RootElement="document" SchemaID="Schema33" ShowImportExportValidationErrors="false" AutoFit="true" Append="false" PreserveSortAFLayout="true" PreserveFormat="true">
    <DataBinding FileBinding="true" ConnectionID="35" DataBindingLoadMode="1"/>
  </Map>
  <Map ID="94" Name="document_карта33" RootElement="document" SchemaID="Schema34" ShowImportExportValidationErrors="false" AutoFit="true" Append="false" PreserveSortAFLayout="true" PreserveFormat="true">
    <DataBinding FileBinding="true" ConnectionID="36" DataBindingLoadMode="1"/>
  </Map>
  <Map ID="95" Name="document_карта34" RootElement="document" SchemaID="Schema35" ShowImportExportValidationErrors="false" AutoFit="true" Append="false" PreserveSortAFLayout="true" PreserveFormat="true">
    <DataBinding FileBinding="true" ConnectionID="37" DataBindingLoadMode="1"/>
  </Map>
  <Map ID="96" Name="document_карта35" RootElement="document" SchemaID="Schema36" ShowImportExportValidationErrors="false" AutoFit="true" Append="false" PreserveSortAFLayout="true" PreserveFormat="true">
    <DataBinding FileBinding="true" ConnectionID="111" DataBindingLoadMode="1"/>
  </Map>
  <Map ID="97" Name="document_карта36" RootElement="document" SchemaID="Schema37" ShowImportExportValidationErrors="false" AutoFit="true" Append="false" PreserveSortAFLayout="true" PreserveFormat="true">
    <DataBinding FileBinding="true" ConnectionID="38" DataBindingLoadMode="1"/>
  </Map>
  <Map ID="105" Name="document_карта37" RootElement="document" SchemaID="Schema38" ShowImportExportValidationErrors="false" AutoFit="true" Append="false" PreserveSortAFLayout="true" PreserveFormat="true">
    <DataBinding FileBinding="true" ConnectionID="39" DataBindingLoadMode="1"/>
  </Map>
  <Map ID="112" Name="document_карта38" RootElement="document" SchemaID="Schema39" ShowImportExportValidationErrors="false" AutoFit="true" Append="false" PreserveSortAFLayout="true" PreserveFormat="true">
    <DataBinding FileBinding="true" ConnectionID="40" DataBindingLoadMode="1"/>
  </Map>
  <Map ID="119" Name="document_карта39" RootElement="document" SchemaID="Schema40" ShowImportExportValidationErrors="false" AutoFit="true" Append="false" PreserveSortAFLayout="true" PreserveFormat="true">
    <DataBinding FileBinding="true" ConnectionID="41" DataBindingLoadMode="1"/>
  </Map>
  <Map ID="5" Name="document_карта4" RootElement="document" SchemaID="Schema5" ShowImportExportValidationErrors="false" AutoFit="true" Append="false" PreserveSortAFLayout="true" PreserveFormat="true">
    <DataBinding FileBinding="true" ConnectionID="44" DataBindingLoadMode="1"/>
  </Map>
  <Map ID="120" Name="document_карта40" RootElement="document" SchemaID="Schema41" ShowImportExportValidationErrors="false" AutoFit="true" Append="false" PreserveSortAFLayout="true" PreserveFormat="true">
    <DataBinding FileBinding="true" ConnectionID="42" DataBindingLoadMode="1"/>
  </Map>
  <Map ID="121" Name="document_карта41" RootElement="document" SchemaID="Schema42" ShowImportExportValidationErrors="false" AutoFit="true" Append="false" PreserveSortAFLayout="true" PreserveFormat="true">
    <DataBinding FileBinding="true" ConnectionID="43" DataBindingLoadMode="1"/>
  </Map>
  <Map ID="128" Name="document_карта42" RootElement="document" SchemaID="Schema43" ShowImportExportValidationErrors="false" AutoFit="true" Append="false" PreserveSortAFLayout="true" PreserveFormat="true">
    <DataBinding FileBinding="true" ConnectionID="45" DataBindingLoadMode="1"/>
  </Map>
  <Map ID="134" Name="document_карта43" RootElement="document" SchemaID="Schema44" ShowImportExportValidationErrors="false" AutoFit="true" Append="false" PreserveSortAFLayout="true" PreserveFormat="true">
    <DataBinding FileBinding="true" ConnectionID="46" DataBindingLoadMode="1"/>
  </Map>
  <Map ID="135" Name="document_карта44" RootElement="document" SchemaID="Schema45" ShowImportExportValidationErrors="false" AutoFit="true" Append="false" PreserveSortAFLayout="true" PreserveFormat="true">
    <DataBinding FileBinding="true" ConnectionID="47" DataBindingLoadMode="1"/>
  </Map>
  <Map ID="141" Name="document_карта45" RootElement="document" SchemaID="Schema46" ShowImportExportValidationErrors="false" AutoFit="true" Append="false" PreserveSortAFLayout="true" PreserveFormat="true">
    <DataBinding FileBinding="true" ConnectionID="48" DataBindingLoadMode="1"/>
  </Map>
  <Map ID="142" Name="document_карта46" RootElement="document" SchemaID="Schema47" ShowImportExportValidationErrors="false" AutoFit="true" Append="false" PreserveSortAFLayout="true" PreserveFormat="true">
    <DataBinding FileBinding="true" ConnectionID="49" DataBindingLoadMode="1"/>
  </Map>
  <Map ID="148" Name="document_карта47" RootElement="document" SchemaID="Schema48" ShowImportExportValidationErrors="false" AutoFit="true" Append="false" PreserveSortAFLayout="true" PreserveFormat="true">
    <DataBinding FileBinding="true" ConnectionID="50" DataBindingLoadMode="1"/>
  </Map>
  <Map ID="154" Name="document_карта48" RootElement="document" SchemaID="Schema49" ShowImportExportValidationErrors="false" AutoFit="true" Append="false" PreserveSortAFLayout="true" PreserveFormat="true">
    <DataBinding FileBinding="true" ConnectionID="51" DataBindingLoadMode="1"/>
  </Map>
  <Map ID="160" Name="document_карта49" RootElement="document" SchemaID="Schema50" ShowImportExportValidationErrors="false" AutoFit="true" Append="false" PreserveSortAFLayout="true" PreserveFormat="true">
    <DataBinding FileBinding="true" ConnectionID="52" DataBindingLoadMode="1"/>
  </Map>
  <Map ID="6" Name="document_карта5" RootElement="document" SchemaID="Schema6" ShowImportExportValidationErrors="false" AutoFit="true" Append="false" PreserveSortAFLayout="true" PreserveFormat="true">
    <DataBinding FileBinding="true" ConnectionID="55" DataBindingLoadMode="1"/>
  </Map>
  <Map ID="166" Name="document_карта50" RootElement="document" SchemaID="Schema51" ShowImportExportValidationErrors="false" AutoFit="true" Append="false" PreserveSortAFLayout="true" PreserveFormat="true">
    <DataBinding FileBinding="true" ConnectionID="53" DataBindingLoadMode="1"/>
  </Map>
  <Map ID="171" Name="document_карта51" RootElement="document" SchemaID="Schema52" ShowImportExportValidationErrors="false" AutoFit="true" Append="false" PreserveSortAFLayout="true" PreserveFormat="true">
    <DataBinding FileBinding="true" ConnectionID="54" DataBindingLoadMode="1"/>
  </Map>
  <Map ID="176" Name="document_карта52" RootElement="document" SchemaID="Schema53" ShowImportExportValidationErrors="false" AutoFit="true" Append="false" PreserveSortAFLayout="true" PreserveFormat="true">
    <DataBinding FileBinding="true" ConnectionID="56" DataBindingLoadMode="1"/>
  </Map>
  <Map ID="177" Name="document_карта53" RootElement="document" SchemaID="Schema54" ShowImportExportValidationErrors="false" AutoFit="true" Append="false" PreserveSortAFLayout="true" PreserveFormat="true">
    <DataBinding FileBinding="true" ConnectionID="57" DataBindingLoadMode="1"/>
  </Map>
  <Map ID="182" Name="document_карта54" RootElement="document" SchemaID="Schema55" ShowImportExportValidationErrors="false" AutoFit="true" Append="false" PreserveSortAFLayout="true" PreserveFormat="true">
    <DataBinding FileBinding="true" ConnectionID="58" DataBindingLoadMode="1"/>
  </Map>
  <Map ID="187" Name="document_карта55" RootElement="document" SchemaID="Schema56" ShowImportExportValidationErrors="false" AutoFit="true" Append="false" PreserveSortAFLayout="true" PreserveFormat="true">
    <DataBinding FileBinding="true" ConnectionID="59" DataBindingLoadMode="1"/>
  </Map>
  <Map ID="192" Name="document_карта56" RootElement="document" SchemaID="Schema57" ShowImportExportValidationErrors="false" AutoFit="true" Append="false" PreserveSortAFLayout="true" PreserveFormat="true">
    <DataBinding FileBinding="true" ConnectionID="60" DataBindingLoadMode="1"/>
  </Map>
  <Map ID="193" Name="document_карта57" RootElement="document" SchemaID="Schema58" ShowImportExportValidationErrors="false" AutoFit="true" Append="false" PreserveSortAFLayout="true" PreserveFormat="true">
    <DataBinding FileBinding="true" ConnectionID="61" DataBindingLoadMode="1"/>
  </Map>
  <Map ID="198" Name="document_карта58" RootElement="document" SchemaID="Schema59" ShowImportExportValidationErrors="false" AutoFit="true" Append="false" PreserveSortAFLayout="true" PreserveFormat="true">
    <DataBinding FileBinding="true" ConnectionID="62" DataBindingLoadMode="1"/>
  </Map>
  <Map ID="203" Name="document_карта59" RootElement="document" SchemaID="Schema60" ShowImportExportValidationErrors="false" AutoFit="true" Append="false" PreserveSortAFLayout="true" PreserveFormat="true">
    <DataBinding FileBinding="true" ConnectionID="63" DataBindingLoadMode="1"/>
  </Map>
  <Map ID="7" Name="document_карта6" RootElement="document" SchemaID="Schema7" ShowImportExportValidationErrors="false" AutoFit="true" Append="false" PreserveSortAFLayout="true" PreserveFormat="true">
    <DataBinding FileBinding="true" ConnectionID="66" DataBindingLoadMode="1"/>
  </Map>
  <Map ID="208" Name="document_карта60" RootElement="document" SchemaID="Schema61" ShowImportExportValidationErrors="false" AutoFit="true" Append="false" PreserveSortAFLayout="true" PreserveFormat="true">
    <DataBinding FileBinding="true" ConnectionID="64" DataBindingLoadMode="1"/>
  </Map>
  <Map ID="209" Name="document_карта61" RootElement="document" SchemaID="Schema62" ShowImportExportValidationErrors="false" AutoFit="true" Append="false" PreserveSortAFLayout="true" PreserveFormat="true">
    <DataBinding FileBinding="true" ConnectionID="65" DataBindingLoadMode="1"/>
  </Map>
  <Map ID="210" Name="document_карта62" RootElement="document" SchemaID="Schema63" ShowImportExportValidationErrors="false" AutoFit="true" Append="false" PreserveSortAFLayout="true" PreserveFormat="true">
    <DataBinding FileBinding="true" ConnectionID="67" DataBindingLoadMode="1"/>
  </Map>
  <Map ID="211" Name="document_карта63" RootElement="document" SchemaID="Schema64" ShowImportExportValidationErrors="false" AutoFit="true" Append="false" PreserveSortAFLayout="true" PreserveFormat="true">
    <DataBinding FileBinding="true" ConnectionID="68" DataBindingLoadMode="1"/>
  </Map>
  <Map ID="212" Name="document_карта64" RootElement="document" SchemaID="Schema65" ShowImportExportValidationErrors="false" AutoFit="true" Append="false" PreserveSortAFLayout="true" PreserveFormat="true">
    <DataBinding FileBinding="true" ConnectionID="69" DataBindingLoadMode="1"/>
  </Map>
  <Map ID="213" Name="document_карта65" RootElement="document" SchemaID="Schema66" ShowImportExportValidationErrors="false" AutoFit="true" Append="false" PreserveSortAFLayout="true" PreserveFormat="true">
    <DataBinding FileBinding="true" ConnectionID="70" DataBindingLoadMode="1"/>
  </Map>
  <Map ID="217" Name="document_карта66" RootElement="document" SchemaID="Schema67" ShowImportExportValidationErrors="false" AutoFit="true" Append="false" PreserveSortAFLayout="true" PreserveFormat="true">
    <DataBinding FileBinding="true" ConnectionID="71" DataBindingLoadMode="1"/>
  </Map>
  <Map ID="218" Name="document_карта67" RootElement="document" SchemaID="Schema68" ShowImportExportValidationErrors="false" AutoFit="true" Append="false" PreserveSortAFLayout="true" PreserveFormat="true">
    <DataBinding FileBinding="true" ConnectionID="72" DataBindingLoadMode="1"/>
  </Map>
  <Map ID="219" Name="document_карта68" RootElement="document" SchemaID="Schema69" ShowImportExportValidationErrors="false" AutoFit="true" Append="false" PreserveSortAFLayout="true" PreserveFormat="true">
    <DataBinding FileBinding="true" ConnectionID="73" DataBindingLoadMode="1"/>
  </Map>
  <Map ID="220" Name="document_карта69" RootElement="document" SchemaID="Schema70" ShowImportExportValidationErrors="false" AutoFit="true" Append="false" PreserveSortAFLayout="true" PreserveFormat="true">
    <DataBinding FileBinding="true" ConnectionID="74" DataBindingLoadMode="1"/>
  </Map>
  <Map ID="8" Name="document_карта7" RootElement="document" SchemaID="Schema8" ShowImportExportValidationErrors="false" AutoFit="true" Append="false" PreserveSortAFLayout="true" PreserveFormat="true">
    <DataBinding FileBinding="true" ConnectionID="77" DataBindingLoadMode="1"/>
  </Map>
  <Map ID="221" Name="document_карта70" RootElement="document" SchemaID="Schema71" ShowImportExportValidationErrors="false" AutoFit="true" Append="false" PreserveSortAFLayout="true" PreserveFormat="true">
    <DataBinding FileBinding="true" ConnectionID="75" DataBindingLoadMode="1"/>
  </Map>
  <Map ID="222" Name="document_карта71" RootElement="document" SchemaID="Schema72" ShowImportExportValidationErrors="false" AutoFit="true" Append="false" PreserveSortAFLayout="true" PreserveFormat="true">
    <DataBinding FileBinding="true" ConnectionID="76" DataBindingLoadMode="1"/>
  </Map>
  <Map ID="223" Name="document_карта72" RootElement="document" SchemaID="Schema73" ShowImportExportValidationErrors="false" AutoFit="true" Append="false" PreserveSortAFLayout="true" PreserveFormat="true">
    <DataBinding FileBinding="true" ConnectionID="78" DataBindingLoadMode="1"/>
  </Map>
  <Map ID="224" Name="document_карта73" RootElement="document" SchemaID="Schema74" ShowImportExportValidationErrors="false" AutoFit="true" Append="false" PreserveSortAFLayout="true" PreserveFormat="true">
    <DataBinding FileBinding="true" ConnectionID="79" DataBindingLoadMode="1"/>
  </Map>
  <Map ID="225" Name="document_карта74" RootElement="document" SchemaID="Schema75" ShowImportExportValidationErrors="false" AutoFit="true" Append="false" PreserveSortAFLayout="true" PreserveFormat="true">
    <DataBinding FileBinding="true" ConnectionID="80" DataBindingLoadMode="1"/>
  </Map>
  <Map ID="226" Name="document_карта75" RootElement="document" SchemaID="Schema76" ShowImportExportValidationErrors="false" AutoFit="true" Append="false" PreserveSortAFLayout="true" PreserveFormat="true">
    <DataBinding FileBinding="true" ConnectionID="81" DataBindingLoadMode="1"/>
  </Map>
  <Map ID="227" Name="document_карта76" RootElement="document" SchemaID="Schema77" ShowImportExportValidationErrors="false" AutoFit="true" Append="false" PreserveSortAFLayout="true" PreserveFormat="true">
    <DataBinding FileBinding="true" ConnectionID="82" DataBindingLoadMode="1"/>
  </Map>
  <Map ID="228" Name="document_карта77" RootElement="document" SchemaID="Schema78" ShowImportExportValidationErrors="false" AutoFit="true" Append="false" PreserveSortAFLayout="true" PreserveFormat="true">
    <DataBinding FileBinding="true" ConnectionID="83" DataBindingLoadMode="1"/>
  </Map>
  <Map ID="229" Name="document_карта78" RootElement="document" SchemaID="Schema79" ShowImportExportValidationErrors="false" AutoFit="true" Append="false" PreserveSortAFLayout="true" PreserveFormat="true">
    <DataBinding FileBinding="true" ConnectionID="84" DataBindingLoadMode="1"/>
  </Map>
  <Map ID="230" Name="document_карта79" RootElement="document" SchemaID="Schema80" ShowImportExportValidationErrors="false" AutoFit="true" Append="false" PreserveSortAFLayout="true" PreserveFormat="true">
    <DataBinding FileBinding="true" ConnectionID="85" DataBindingLoadMode="1"/>
  </Map>
  <Map ID="9" Name="document_карта8" RootElement="document" SchemaID="Schema9" ShowImportExportValidationErrors="false" AutoFit="true" Append="false" PreserveSortAFLayout="true" PreserveFormat="true">
    <DataBinding FileBinding="true" ConnectionID="88" DataBindingLoadMode="1"/>
  </Map>
  <Map ID="231" Name="document_карта80" RootElement="document" SchemaID="Schema81" ShowImportExportValidationErrors="false" AutoFit="true" Append="false" PreserveSortAFLayout="true" PreserveFormat="true">
    <DataBinding FileBinding="true" ConnectionID="86" DataBindingLoadMode="1"/>
  </Map>
  <Map ID="235" Name="document_карта81" RootElement="document" SchemaID="Schema82" ShowImportExportValidationErrors="false" AutoFit="true" Append="false" PreserveSortAFLayout="true" PreserveFormat="true">
    <DataBinding FileBinding="true" ConnectionID="87" DataBindingLoadMode="1"/>
  </Map>
  <Map ID="236" Name="document_карта82" RootElement="document" SchemaID="Schema83" ShowImportExportValidationErrors="false" AutoFit="true" Append="false" PreserveSortAFLayout="true" PreserveFormat="true">
    <DataBinding FileBinding="true" ConnectionID="89" DataBindingLoadMode="1"/>
  </Map>
  <Map ID="237" Name="document_карта83" RootElement="document" SchemaID="Schema84" ShowImportExportValidationErrors="false" AutoFit="true" Append="false" PreserveSortAFLayout="true" PreserveFormat="true">
    <DataBinding FileBinding="true" ConnectionID="90" DataBindingLoadMode="1"/>
  </Map>
  <Map ID="238" Name="document_карта84" RootElement="document" SchemaID="Schema85" ShowImportExportValidationErrors="false" AutoFit="true" Append="false" PreserveSortAFLayout="true" PreserveFormat="true">
    <DataBinding FileBinding="true" ConnectionID="91" DataBindingLoadMode="1"/>
  </Map>
  <Map ID="239" Name="document_карта85" RootElement="document" SchemaID="Schema86" ShowImportExportValidationErrors="false" AutoFit="true" Append="false" PreserveSortAFLayout="true" PreserveFormat="true">
    <DataBinding FileBinding="true" ConnectionID="92" DataBindingLoadMode="1"/>
  </Map>
  <Map ID="240" Name="document_карта86" RootElement="document" SchemaID="Schema87" ShowImportExportValidationErrors="false" AutoFit="true" Append="false" PreserveSortAFLayout="true" PreserveFormat="true">
    <DataBinding FileBinding="true" ConnectionID="93" DataBindingLoadMode="1"/>
  </Map>
  <Map ID="241" Name="document_карта87" RootElement="document" SchemaID="Schema88" ShowImportExportValidationErrors="false" AutoFit="true" Append="false" PreserveSortAFLayout="true" PreserveFormat="true">
    <DataBinding FileBinding="true" ConnectionID="94" DataBindingLoadMode="1"/>
  </Map>
  <Map ID="242" Name="document_карта88" RootElement="document" SchemaID="Schema89" ShowImportExportValidationErrors="false" AutoFit="true" Append="false" PreserveSortAFLayout="true" PreserveFormat="true">
    <DataBinding FileBinding="true" ConnectionID="95" DataBindingLoadMode="1"/>
  </Map>
  <Map ID="243" Name="document_карта89" RootElement="document" SchemaID="Schema90" ShowImportExportValidationErrors="false" AutoFit="true" Append="false" PreserveSortAFLayout="true" PreserveFormat="true">
    <DataBinding FileBinding="true" ConnectionID="96" DataBindingLoadMode="1"/>
  </Map>
  <Map ID="10" Name="document_карта9" RootElement="document" SchemaID="Schema10" ShowImportExportValidationErrors="false" AutoFit="true" Append="false" PreserveSortAFLayout="true" PreserveFormat="true">
    <DataBinding FileBinding="true" ConnectionID="99" DataBindingLoadMode="1"/>
  </Map>
  <Map ID="244" Name="document_карта90" RootElement="document" SchemaID="Schema91" ShowImportExportValidationErrors="false" AutoFit="true" Append="false" PreserveSortAFLayout="true" PreserveFormat="true">
    <DataBinding FileBinding="true" ConnectionID="97" DataBindingLoadMode="1"/>
  </Map>
  <Map ID="245" Name="document_карта91" RootElement="document" SchemaID="Schema92" ShowImportExportValidationErrors="false" AutoFit="true" Append="false" PreserveSortAFLayout="true" PreserveFormat="true">
    <DataBinding FileBinding="true" ConnectionID="98" DataBindingLoadMode="1"/>
  </Map>
  <Map ID="246" Name="document_карта92" RootElement="document" SchemaID="Schema93" ShowImportExportValidationErrors="false" AutoFit="true" Append="false" PreserveSortAFLayout="true" PreserveFormat="true">
    <DataBinding FileBinding="true" ConnectionID="100" DataBindingLoadMode="1"/>
  </Map>
  <Map ID="247" Name="document_карта93" RootElement="document" SchemaID="Schema94" ShowImportExportValidationErrors="false" AutoFit="true" Append="false" PreserveSortAFLayout="true" PreserveFormat="true">
    <DataBinding FileBinding="true" ConnectionID="101" DataBindingLoadMode="1"/>
  </Map>
  <Map ID="248" Name="document_карта94" RootElement="document" SchemaID="Schema95" ShowImportExportValidationErrors="false" AutoFit="true" Append="false" PreserveSortAFLayout="true" PreserveFormat="true">
    <DataBinding FileBinding="true" ConnectionID="102" DataBindingLoadMode="1"/>
  </Map>
  <Map ID="249" Name="document_карта95" RootElement="document" SchemaID="Schema96" ShowImportExportValidationErrors="false" AutoFit="true" Append="false" PreserveSortAFLayout="true" PreserveFormat="true">
    <DataBinding FileBinding="true" ConnectionID="103" DataBindingLoadMode="1"/>
  </Map>
  <Map ID="250" Name="document_карта96" RootElement="document" SchemaID="Schema97" ShowImportExportValidationErrors="false" AutoFit="true" Append="false" PreserveSortAFLayout="true" PreserveFormat="true">
    <DataBinding FileBinding="true" ConnectionID="104" DataBindingLoadMode="1"/>
  </Map>
  <Map ID="251" Name="document_карта97" RootElement="document" SchemaID="Schema98" ShowImportExportValidationErrors="false" AutoFit="true" Append="false" PreserveSortAFLayout="true" PreserveFormat="true">
    <DataBinding FileBinding="true" ConnectionID="105" DataBindingLoadMode="1"/>
  </Map>
  <Map ID="252" Name="document_карта98" RootElement="document" SchemaID="Schema99" ShowImportExportValidationErrors="false" AutoFit="true" Append="false" PreserveSortAFLayout="true" PreserveFormat="true">
    <DataBinding FileBinding="true" ConnectionID="106" DataBindingLoadMode="1"/>
  </Map>
  <Map ID="253" Name="document_карта99" RootElement="document" SchemaID="Schema100" ShowImportExportValidationErrors="false" AutoFit="true" Append="false" PreserveSortAFLayout="true" PreserveFormat="true">
    <DataBinding FileBinding="true" ConnectionID="10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FB8B27"/>
                </a:solidFill>
              </a:rPr>
              <a:t>DM</a:t>
            </a:r>
            <a:r>
              <a:rPr lang="en-US" baseline="0">
                <a:solidFill>
                  <a:srgbClr val="FB8B27"/>
                </a:solidFill>
              </a:rPr>
              <a:t> AND PRICE EVOLUTION</a:t>
            </a:r>
            <a:endParaRPr lang="en-US">
              <a:solidFill>
                <a:srgbClr val="FB8B27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2837732006803041E-2"/>
          <c:y val="0.14634936274909921"/>
          <c:w val="0.89109149302401491"/>
          <c:h val="0.55862757630428583"/>
        </c:manualLayout>
      </c:layout>
      <c:lineChart>
        <c:grouping val="standard"/>
        <c:varyColors val="0"/>
        <c:ser>
          <c:idx val="0"/>
          <c:order val="0"/>
          <c:tx>
            <c:v>DISCOUNT MARGIN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Template!$I$32:$I$44</c:f>
              <c:numCache>
                <c:formatCode>m/d/yyyy</c:formatCode>
                <c:ptCount val="13"/>
                <c:pt idx="0">
                  <c:v>46023</c:v>
                </c:pt>
                <c:pt idx="1">
                  <c:v>45992</c:v>
                </c:pt>
                <c:pt idx="2">
                  <c:v>45962</c:v>
                </c:pt>
                <c:pt idx="3">
                  <c:v>45931</c:v>
                </c:pt>
                <c:pt idx="4">
                  <c:v>45901</c:v>
                </c:pt>
                <c:pt idx="5">
                  <c:v>45870</c:v>
                </c:pt>
                <c:pt idx="6">
                  <c:v>45839</c:v>
                </c:pt>
                <c:pt idx="7">
                  <c:v>45809</c:v>
                </c:pt>
                <c:pt idx="8">
                  <c:v>45778</c:v>
                </c:pt>
                <c:pt idx="9">
                  <c:v>45748</c:v>
                </c:pt>
                <c:pt idx="10">
                  <c:v>45717</c:v>
                </c:pt>
                <c:pt idx="11">
                  <c:v>45689</c:v>
                </c:pt>
                <c:pt idx="12">
                  <c:v>45658</c:v>
                </c:pt>
              </c:numCache>
            </c:numRef>
          </c:cat>
          <c:val>
            <c:numRef>
              <c:f>Template!$J$32:$J$44</c:f>
              <c:numCache>
                <c:formatCode>0.00</c:formatCode>
                <c:ptCount val="13"/>
                <c:pt idx="0">
                  <c:v>286.42097897994154</c:v>
                </c:pt>
                <c:pt idx="1">
                  <c:v>261.09987319278736</c:v>
                </c:pt>
                <c:pt idx="2">
                  <c:v>392.52969385554985</c:v>
                </c:pt>
                <c:pt idx="3">
                  <c:v>530.40931875580816</c:v>
                </c:pt>
                <c:pt idx="4">
                  <c:v>671.02977314037025</c:v>
                </c:pt>
                <c:pt idx="5">
                  <c:v>701.2542193833707</c:v>
                </c:pt>
                <c:pt idx="6">
                  <c:v>588.16288823042635</c:v>
                </c:pt>
                <c:pt idx="7">
                  <c:v>586.54672101911308</c:v>
                </c:pt>
                <c:pt idx="8">
                  <c:v>379.55475818034688</c:v>
                </c:pt>
                <c:pt idx="9">
                  <c:v>378.45164388258081</c:v>
                </c:pt>
                <c:pt idx="10">
                  <c:v>392.32386325699321</c:v>
                </c:pt>
                <c:pt idx="11">
                  <c:v>180.03588806134943</c:v>
                </c:pt>
                <c:pt idx="12">
                  <c:v>112.99176810104771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1C4-4E7B-8BF5-2CF363720F5C}"/>
            </c:ext>
          </c:extLst>
        </c:ser>
        <c:ser>
          <c:idx val="2"/>
          <c:order val="1"/>
          <c:tx>
            <c:v>QUOTED MARGIN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Template!$I$32:$I$44</c:f>
              <c:numCache>
                <c:formatCode>m/d/yyyy</c:formatCode>
                <c:ptCount val="13"/>
                <c:pt idx="0">
                  <c:v>46023</c:v>
                </c:pt>
                <c:pt idx="1">
                  <c:v>45992</c:v>
                </c:pt>
                <c:pt idx="2">
                  <c:v>45962</c:v>
                </c:pt>
                <c:pt idx="3">
                  <c:v>45931</c:v>
                </c:pt>
                <c:pt idx="4">
                  <c:v>45901</c:v>
                </c:pt>
                <c:pt idx="5">
                  <c:v>45870</c:v>
                </c:pt>
                <c:pt idx="6">
                  <c:v>45839</c:v>
                </c:pt>
                <c:pt idx="7">
                  <c:v>45809</c:v>
                </c:pt>
                <c:pt idx="8">
                  <c:v>45778</c:v>
                </c:pt>
                <c:pt idx="9">
                  <c:v>45748</c:v>
                </c:pt>
                <c:pt idx="10">
                  <c:v>45717</c:v>
                </c:pt>
                <c:pt idx="11">
                  <c:v>45689</c:v>
                </c:pt>
                <c:pt idx="12">
                  <c:v>45658</c:v>
                </c:pt>
              </c:numCache>
            </c:numRef>
          </c:cat>
          <c:val>
            <c:numRef>
              <c:f>Template!$K$32:$K$44</c:f>
              <c:numCache>
                <c:formatCode>0.00</c:formatCode>
                <c:ptCount val="13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1C4-4E7B-8BF5-2CF363720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548240"/>
        <c:axId val="587547848"/>
        <c:extLst/>
      </c:lineChart>
      <c:lineChart>
        <c:grouping val="standard"/>
        <c:varyColors val="0"/>
        <c:ser>
          <c:idx val="1"/>
          <c:order val="2"/>
          <c:tx>
            <c:v>PRICE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Template!$I$32:$I$44</c:f>
              <c:numCache>
                <c:formatCode>m/d/yyyy</c:formatCode>
                <c:ptCount val="13"/>
                <c:pt idx="0">
                  <c:v>46023</c:v>
                </c:pt>
                <c:pt idx="1">
                  <c:v>45992</c:v>
                </c:pt>
                <c:pt idx="2">
                  <c:v>45962</c:v>
                </c:pt>
                <c:pt idx="3">
                  <c:v>45931</c:v>
                </c:pt>
                <c:pt idx="4">
                  <c:v>45901</c:v>
                </c:pt>
                <c:pt idx="5">
                  <c:v>45870</c:v>
                </c:pt>
                <c:pt idx="6">
                  <c:v>45839</c:v>
                </c:pt>
                <c:pt idx="7">
                  <c:v>45809</c:v>
                </c:pt>
                <c:pt idx="8">
                  <c:v>45778</c:v>
                </c:pt>
                <c:pt idx="9">
                  <c:v>45748</c:v>
                </c:pt>
                <c:pt idx="10">
                  <c:v>45717</c:v>
                </c:pt>
                <c:pt idx="11">
                  <c:v>45689</c:v>
                </c:pt>
                <c:pt idx="12">
                  <c:v>45658</c:v>
                </c:pt>
              </c:numCache>
            </c:numRef>
          </c:cat>
          <c:val>
            <c:numRef>
              <c:f>Template!$L$32:$L$44</c:f>
              <c:numCache>
                <c:formatCode>0.00</c:formatCode>
                <c:ptCount val="13"/>
                <c:pt idx="0">
                  <c:v>99.95</c:v>
                </c:pt>
                <c:pt idx="1">
                  <c:v>99.54</c:v>
                </c:pt>
                <c:pt idx="2">
                  <c:v>99.42</c:v>
                </c:pt>
                <c:pt idx="3">
                  <c:v>99.56</c:v>
                </c:pt>
                <c:pt idx="4">
                  <c:v>99.84</c:v>
                </c:pt>
                <c:pt idx="5">
                  <c:v>98.13</c:v>
                </c:pt>
                <c:pt idx="6">
                  <c:v>96.15</c:v>
                </c:pt>
                <c:pt idx="7">
                  <c:v>93.94</c:v>
                </c:pt>
                <c:pt idx="8">
                  <c:v>93.12</c:v>
                </c:pt>
                <c:pt idx="9">
                  <c:v>94.5</c:v>
                </c:pt>
                <c:pt idx="10">
                  <c:v>94.23</c:v>
                </c:pt>
                <c:pt idx="11">
                  <c:v>97.63</c:v>
                </c:pt>
                <c:pt idx="12">
                  <c:v>97.53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E1C4-4E7B-8BF5-2CF363720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159088"/>
        <c:axId val="587548632"/>
      </c:lineChart>
      <c:dateAx>
        <c:axId val="5875482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7547848"/>
        <c:crosses val="autoZero"/>
        <c:auto val="1"/>
        <c:lblOffset val="100"/>
        <c:baseTimeUnit val="months"/>
        <c:minorUnit val="3"/>
      </c:dateAx>
      <c:valAx>
        <c:axId val="58754784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7548240"/>
        <c:crosses val="autoZero"/>
        <c:crossBetween val="between"/>
      </c:valAx>
      <c:valAx>
        <c:axId val="587548632"/>
        <c:scaling>
          <c:orientation val="minMax"/>
        </c:scaling>
        <c:delete val="0"/>
        <c:axPos val="r"/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159088"/>
        <c:crosses val="max"/>
        <c:crossBetween val="between"/>
        <c:majorUnit val="1"/>
      </c:valAx>
      <c:dateAx>
        <c:axId val="1501590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87548632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rgbClr val="FB8B27"/>
                </a:solidFill>
              </a:rPr>
              <a:t>KEY_RATE SPOT / FORWARD</a:t>
            </a:r>
            <a:endParaRPr lang="en-US">
              <a:solidFill>
                <a:srgbClr val="FB8B27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2837732006803041E-2"/>
          <c:y val="0.14634936274909921"/>
          <c:w val="0.89109149302401491"/>
          <c:h val="0.68307612029058173"/>
        </c:manualLayout>
      </c:layout>
      <c:scatterChart>
        <c:scatterStyle val="lineMarker"/>
        <c:varyColors val="0"/>
        <c:ser>
          <c:idx val="0"/>
          <c:order val="0"/>
          <c:tx>
            <c:v>ORIGINAL SPOT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Curves!$AO$5:$AO$18</c:f>
              <c:numCache>
                <c:formatCode>0.00</c:formatCode>
                <c:ptCount val="14"/>
                <c:pt idx="0">
                  <c:v>2.7397260273972603E-3</c:v>
                </c:pt>
                <c:pt idx="1">
                  <c:v>0.24657534246575341</c:v>
                </c:pt>
                <c:pt idx="2">
                  <c:v>0.49315068493150682</c:v>
                </c:pt>
                <c:pt idx="3">
                  <c:v>0.73972602739726023</c:v>
                </c:pt>
                <c:pt idx="4" formatCode="0">
                  <c:v>1</c:v>
                </c:pt>
                <c:pt idx="5" formatCode="0">
                  <c:v>2</c:v>
                </c:pt>
                <c:pt idx="6" formatCode="0">
                  <c:v>3</c:v>
                </c:pt>
                <c:pt idx="7" formatCode="0">
                  <c:v>4</c:v>
                </c:pt>
                <c:pt idx="8" formatCode="0">
                  <c:v>5</c:v>
                </c:pt>
                <c:pt idx="9" formatCode="0">
                  <c:v>6</c:v>
                </c:pt>
                <c:pt idx="10" formatCode="0">
                  <c:v>7</c:v>
                </c:pt>
                <c:pt idx="11" formatCode="0">
                  <c:v>8</c:v>
                </c:pt>
                <c:pt idx="12" formatCode="0">
                  <c:v>9</c:v>
                </c:pt>
                <c:pt idx="13" formatCode="0">
                  <c:v>10</c:v>
                </c:pt>
              </c:numCache>
            </c:numRef>
          </c:xVal>
          <c:yVal>
            <c:numRef>
              <c:f>Curves!$AM$5:$AM$18</c:f>
              <c:numCache>
                <c:formatCode>0.00</c:formatCode>
                <c:ptCount val="14"/>
                <c:pt idx="0">
                  <c:v>16</c:v>
                </c:pt>
                <c:pt idx="1">
                  <c:v>15.9</c:v>
                </c:pt>
                <c:pt idx="2">
                  <c:v>15.45</c:v>
                </c:pt>
                <c:pt idx="3">
                  <c:v>15.16</c:v>
                </c:pt>
                <c:pt idx="4">
                  <c:v>15.15</c:v>
                </c:pt>
                <c:pt idx="5">
                  <c:v>14.1</c:v>
                </c:pt>
                <c:pt idx="6">
                  <c:v>14</c:v>
                </c:pt>
                <c:pt idx="7">
                  <c:v>14.18</c:v>
                </c:pt>
                <c:pt idx="8">
                  <c:v>13.95</c:v>
                </c:pt>
                <c:pt idx="9">
                  <c:v>14.1</c:v>
                </c:pt>
                <c:pt idx="10">
                  <c:v>14.15</c:v>
                </c:pt>
                <c:pt idx="11">
                  <c:v>14.15</c:v>
                </c:pt>
                <c:pt idx="12">
                  <c:v>14.15</c:v>
                </c:pt>
                <c:pt idx="13">
                  <c:v>14.15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C3-4E2D-83C3-86E0C7708066}"/>
            </c:ext>
          </c:extLst>
        </c:ser>
        <c:ser>
          <c:idx val="2"/>
          <c:order val="1"/>
          <c:tx>
            <c:v>FORWARD CALC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Curves!$AU$5:$AU$18</c:f>
              <c:numCache>
                <c:formatCode>0.00</c:formatCode>
                <c:ptCount val="14"/>
                <c:pt idx="0">
                  <c:v>2.7397260273972603E-3</c:v>
                </c:pt>
                <c:pt idx="1">
                  <c:v>0.24657534246575341</c:v>
                </c:pt>
                <c:pt idx="2">
                  <c:v>0.49315068493150682</c:v>
                </c:pt>
                <c:pt idx="3">
                  <c:v>0.73972602739726023</c:v>
                </c:pt>
                <c:pt idx="4" formatCode="0">
                  <c:v>1</c:v>
                </c:pt>
                <c:pt idx="5" formatCode="0">
                  <c:v>2</c:v>
                </c:pt>
                <c:pt idx="6" formatCode="0">
                  <c:v>3</c:v>
                </c:pt>
                <c:pt idx="7" formatCode="0">
                  <c:v>4</c:v>
                </c:pt>
                <c:pt idx="8" formatCode="0">
                  <c:v>5</c:v>
                </c:pt>
                <c:pt idx="9" formatCode="0">
                  <c:v>6</c:v>
                </c:pt>
                <c:pt idx="10" formatCode="0">
                  <c:v>7</c:v>
                </c:pt>
                <c:pt idx="11" formatCode="0">
                  <c:v>8</c:v>
                </c:pt>
                <c:pt idx="12" formatCode="0">
                  <c:v>9</c:v>
                </c:pt>
                <c:pt idx="13" formatCode="0">
                  <c:v>10</c:v>
                </c:pt>
              </c:numCache>
            </c:numRef>
          </c:xVal>
          <c:yVal>
            <c:numRef>
              <c:f>Curves!$AS$5:$AS$18</c:f>
              <c:numCache>
                <c:formatCode>0.00</c:formatCode>
                <c:ptCount val="14"/>
                <c:pt idx="0">
                  <c:v>16</c:v>
                </c:pt>
                <c:pt idx="1">
                  <c:v>14.970570638444759</c:v>
                </c:pt>
                <c:pt idx="2">
                  <c:v>13.537965260643215</c:v>
                </c:pt>
                <c:pt idx="3">
                  <c:v>13.335980617247834</c:v>
                </c:pt>
                <c:pt idx="4">
                  <c:v>13.076749949812449</c:v>
                </c:pt>
                <c:pt idx="5">
                  <c:v>11.585135546692937</c:v>
                </c:pt>
                <c:pt idx="6">
                  <c:v>13.92756919092375</c:v>
                </c:pt>
                <c:pt idx="7">
                  <c:v>12.939360505243581</c:v>
                </c:pt>
                <c:pt idx="8">
                  <c:v>12.690422782462353</c:v>
                </c:pt>
                <c:pt idx="9">
                  <c:v>14.082060742753866</c:v>
                </c:pt>
                <c:pt idx="10">
                  <c:v>13.201858973973636</c:v>
                </c:pt>
                <c:pt idx="11">
                  <c:v>13.247444961088428</c:v>
                </c:pt>
                <c:pt idx="12">
                  <c:v>13.233272277692665</c:v>
                </c:pt>
                <c:pt idx="13">
                  <c:v>13.238624947140675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78-44D4-90E4-2C1610255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4536"/>
        <c:axId val="594918120"/>
      </c:scatterChart>
      <c:valAx>
        <c:axId val="223254536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918120"/>
        <c:crosses val="autoZero"/>
        <c:crossBetween val="midCat"/>
        <c:majorUnit val="1"/>
      </c:valAx>
      <c:valAx>
        <c:axId val="594918120"/>
        <c:scaling>
          <c:orientation val="minMax"/>
          <c:max val="20"/>
          <c:min val="8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3254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FB8B27"/>
                </a:solidFill>
              </a:rPr>
              <a:t>RUONIA</a:t>
            </a:r>
            <a:r>
              <a:rPr lang="en-US" baseline="0">
                <a:solidFill>
                  <a:srgbClr val="FB8B27"/>
                </a:solidFill>
              </a:rPr>
              <a:t> SPOT / FORWARD</a:t>
            </a:r>
            <a:endParaRPr lang="en-US">
              <a:solidFill>
                <a:srgbClr val="FB8B27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2837732006803041E-2"/>
          <c:y val="0.14634936274909921"/>
          <c:w val="0.89109149302401491"/>
          <c:h val="0.68307612029058173"/>
        </c:manualLayout>
      </c:layout>
      <c:scatterChart>
        <c:scatterStyle val="lineMarker"/>
        <c:varyColors val="0"/>
        <c:ser>
          <c:idx val="0"/>
          <c:order val="0"/>
          <c:tx>
            <c:v>ORIGINAL SPOT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Curves!$I$5:$I$22</c:f>
              <c:numCache>
                <c:formatCode>0.00</c:formatCode>
                <c:ptCount val="18"/>
                <c:pt idx="0">
                  <c:v>2.7397260273972603E-3</c:v>
                </c:pt>
                <c:pt idx="1">
                  <c:v>1.9178082191780823E-2</c:v>
                </c:pt>
                <c:pt idx="2">
                  <c:v>3.8356164383561646E-2</c:v>
                </c:pt>
                <c:pt idx="3">
                  <c:v>8.2191780821917804E-2</c:v>
                </c:pt>
                <c:pt idx="4">
                  <c:v>0.16438356164383561</c:v>
                </c:pt>
                <c:pt idx="5">
                  <c:v>0.24657534246575341</c:v>
                </c:pt>
                <c:pt idx="6">
                  <c:v>0.49315068493150682</c:v>
                </c:pt>
                <c:pt idx="7">
                  <c:v>0.73972602739726023</c:v>
                </c:pt>
                <c:pt idx="8" formatCode="0">
                  <c:v>1</c:v>
                </c:pt>
                <c:pt idx="9" formatCode="0">
                  <c:v>2</c:v>
                </c:pt>
                <c:pt idx="10" formatCode="0">
                  <c:v>3</c:v>
                </c:pt>
                <c:pt idx="11" formatCode="0">
                  <c:v>4</c:v>
                </c:pt>
                <c:pt idx="12" formatCode="0">
                  <c:v>5</c:v>
                </c:pt>
                <c:pt idx="13" formatCode="0">
                  <c:v>6</c:v>
                </c:pt>
                <c:pt idx="14" formatCode="0">
                  <c:v>7</c:v>
                </c:pt>
                <c:pt idx="15" formatCode="0">
                  <c:v>8</c:v>
                </c:pt>
                <c:pt idx="16" formatCode="0">
                  <c:v>9</c:v>
                </c:pt>
                <c:pt idx="17" formatCode="0">
                  <c:v>10</c:v>
                </c:pt>
              </c:numCache>
            </c:numRef>
          </c:xVal>
          <c:yVal>
            <c:numRef>
              <c:f>Curves!$G$5:$G$22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15.75</c:v>
                </c:pt>
                <c:pt idx="3">
                  <c:v>15.85</c:v>
                </c:pt>
                <c:pt idx="4">
                  <c:v>15.75</c:v>
                </c:pt>
                <c:pt idx="5">
                  <c:v>15.9</c:v>
                </c:pt>
                <c:pt idx="6">
                  <c:v>15.45</c:v>
                </c:pt>
                <c:pt idx="7">
                  <c:v>15.16</c:v>
                </c:pt>
                <c:pt idx="8">
                  <c:v>15.15</c:v>
                </c:pt>
                <c:pt idx="9">
                  <c:v>14.08</c:v>
                </c:pt>
                <c:pt idx="10">
                  <c:v>14</c:v>
                </c:pt>
                <c:pt idx="11">
                  <c:v>14.18</c:v>
                </c:pt>
                <c:pt idx="12">
                  <c:v>13.92</c:v>
                </c:pt>
                <c:pt idx="13">
                  <c:v>14.1</c:v>
                </c:pt>
                <c:pt idx="14">
                  <c:v>14.15</c:v>
                </c:pt>
                <c:pt idx="15">
                  <c:v>14.15</c:v>
                </c:pt>
                <c:pt idx="16">
                  <c:v>14.2</c:v>
                </c:pt>
                <c:pt idx="17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C3-4E2D-83C3-86E0C7708066}"/>
            </c:ext>
          </c:extLst>
        </c:ser>
        <c:ser>
          <c:idx val="2"/>
          <c:order val="1"/>
          <c:tx>
            <c:v>FORWARD CALC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Curves!$O$5:$O$22</c:f>
              <c:numCache>
                <c:formatCode>0.00</c:formatCode>
                <c:ptCount val="18"/>
                <c:pt idx="0">
                  <c:v>2.7397260273972603E-3</c:v>
                </c:pt>
                <c:pt idx="1">
                  <c:v>1.9178082191780823E-2</c:v>
                </c:pt>
                <c:pt idx="2">
                  <c:v>3.8356164383561646E-2</c:v>
                </c:pt>
                <c:pt idx="3">
                  <c:v>8.2191780821917804E-2</c:v>
                </c:pt>
                <c:pt idx="4">
                  <c:v>0.16438356164383561</c:v>
                </c:pt>
                <c:pt idx="5">
                  <c:v>0.24657534246575341</c:v>
                </c:pt>
                <c:pt idx="6">
                  <c:v>0.49315068493150682</c:v>
                </c:pt>
                <c:pt idx="7">
                  <c:v>0.73972602739726023</c:v>
                </c:pt>
                <c:pt idx="8" formatCode="0">
                  <c:v>1</c:v>
                </c:pt>
                <c:pt idx="9" formatCode="0">
                  <c:v>2</c:v>
                </c:pt>
                <c:pt idx="10" formatCode="0">
                  <c:v>3</c:v>
                </c:pt>
                <c:pt idx="11" formatCode="0">
                  <c:v>4</c:v>
                </c:pt>
                <c:pt idx="12" formatCode="0">
                  <c:v>5</c:v>
                </c:pt>
                <c:pt idx="13" formatCode="0">
                  <c:v>6</c:v>
                </c:pt>
                <c:pt idx="14" formatCode="0">
                  <c:v>7</c:v>
                </c:pt>
                <c:pt idx="15" formatCode="0">
                  <c:v>8</c:v>
                </c:pt>
                <c:pt idx="16" formatCode="0">
                  <c:v>9</c:v>
                </c:pt>
                <c:pt idx="17" formatCode="0">
                  <c:v>10</c:v>
                </c:pt>
              </c:numCache>
            </c:numRef>
          </c:xVal>
          <c:yVal>
            <c:numRef>
              <c:f>Curves!$M$5:$M$22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4A-49FB-A892-083C13947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61832"/>
        <c:axId val="540103488"/>
      </c:scatterChart>
      <c:valAx>
        <c:axId val="1501618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0103488"/>
        <c:crosses val="autoZero"/>
        <c:crossBetween val="midCat"/>
        <c:majorUnit val="1"/>
      </c:valAx>
      <c:valAx>
        <c:axId val="540103488"/>
        <c:scaling>
          <c:orientation val="minMax"/>
          <c:max val="20"/>
          <c:min val="8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161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rgbClr val="FB8B27"/>
                </a:solidFill>
              </a:rPr>
              <a:t>G_CURVE SPOT / FORWARD</a:t>
            </a:r>
            <a:endParaRPr lang="en-US">
              <a:solidFill>
                <a:srgbClr val="FB8B27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2837732006803041E-2"/>
          <c:y val="0.14634936274909921"/>
          <c:w val="0.89109149302401491"/>
          <c:h val="0.68307612029058173"/>
        </c:manualLayout>
      </c:layout>
      <c:scatterChart>
        <c:scatterStyle val="lineMarker"/>
        <c:varyColors val="0"/>
        <c:ser>
          <c:idx val="0"/>
          <c:order val="0"/>
          <c:tx>
            <c:v>ORIGINAL SPOT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Curves!$BU$5:$BU$22</c:f>
              <c:numCache>
                <c:formatCode>0.00</c:formatCode>
                <c:ptCount val="18"/>
                <c:pt idx="0">
                  <c:v>2.7397260273972603E-3</c:v>
                </c:pt>
                <c:pt idx="1">
                  <c:v>1.9178082191780823E-2</c:v>
                </c:pt>
                <c:pt idx="2">
                  <c:v>3.8356164383561646E-2</c:v>
                </c:pt>
                <c:pt idx="3">
                  <c:v>8.2191780821917804E-2</c:v>
                </c:pt>
                <c:pt idx="4">
                  <c:v>0.16438356164383561</c:v>
                </c:pt>
                <c:pt idx="5">
                  <c:v>0.24657534246575341</c:v>
                </c:pt>
                <c:pt idx="6">
                  <c:v>0.49315068493150682</c:v>
                </c:pt>
                <c:pt idx="7">
                  <c:v>0.73972602739726023</c:v>
                </c:pt>
                <c:pt idx="8" formatCode="0">
                  <c:v>1</c:v>
                </c:pt>
                <c:pt idx="9" formatCode="0">
                  <c:v>2</c:v>
                </c:pt>
                <c:pt idx="10" formatCode="0">
                  <c:v>3</c:v>
                </c:pt>
                <c:pt idx="11" formatCode="0">
                  <c:v>4</c:v>
                </c:pt>
                <c:pt idx="12" formatCode="0">
                  <c:v>5</c:v>
                </c:pt>
                <c:pt idx="13" formatCode="0">
                  <c:v>6</c:v>
                </c:pt>
                <c:pt idx="14" formatCode="0">
                  <c:v>7</c:v>
                </c:pt>
                <c:pt idx="15" formatCode="0">
                  <c:v>8</c:v>
                </c:pt>
                <c:pt idx="16" formatCode="0">
                  <c:v>9</c:v>
                </c:pt>
                <c:pt idx="17" formatCode="0">
                  <c:v>10</c:v>
                </c:pt>
              </c:numCache>
            </c:numRef>
          </c:xVal>
          <c:yVal>
            <c:numRef>
              <c:f>Curves!$BR$5:$BR$22</c:f>
              <c:numCache>
                <c:formatCode>0.00</c:formatCode>
                <c:ptCount val="18"/>
                <c:pt idx="0">
                  <c:v>11.638841761586299</c:v>
                </c:pt>
                <c:pt idx="1">
                  <c:v>11.671484645818699</c:v>
                </c:pt>
                <c:pt idx="2">
                  <c:v>11.7091810610602</c:v>
                </c:pt>
                <c:pt idx="3">
                  <c:v>11.793794764089</c:v>
                </c:pt>
                <c:pt idx="4">
                  <c:v>11.946754180943801</c:v>
                </c:pt>
                <c:pt idx="5">
                  <c:v>12.0925124613275</c:v>
                </c:pt>
                <c:pt idx="6">
                  <c:v>12.4890977636889</c:v>
                </c:pt>
                <c:pt idx="7">
                  <c:v>12.8296954362695</c:v>
                </c:pt>
                <c:pt idx="8">
                  <c:v>13.135394261974501</c:v>
                </c:pt>
                <c:pt idx="9">
                  <c:v>13.9180058621359</c:v>
                </c:pt>
                <c:pt idx="10">
                  <c:v>14.3046286806824</c:v>
                </c:pt>
                <c:pt idx="11">
                  <c:v>14.4947754826775</c:v>
                </c:pt>
                <c:pt idx="12">
                  <c:v>14.584683146106901</c:v>
                </c:pt>
                <c:pt idx="13">
                  <c:v>14.6108173228219</c:v>
                </c:pt>
                <c:pt idx="14">
                  <c:v>14.5948005665325</c:v>
                </c:pt>
                <c:pt idx="15">
                  <c:v>14.5540917877903</c:v>
                </c:pt>
                <c:pt idx="16">
                  <c:v>14.5000475691368</c:v>
                </c:pt>
                <c:pt idx="17">
                  <c:v>14.4382445897248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C3-4E2D-83C3-86E0C7708066}"/>
            </c:ext>
          </c:extLst>
        </c:ser>
        <c:ser>
          <c:idx val="2"/>
          <c:order val="1"/>
          <c:tx>
            <c:v>FORWARD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Curves!$BU$5:$BU$22</c:f>
              <c:numCache>
                <c:formatCode>0.00</c:formatCode>
                <c:ptCount val="18"/>
                <c:pt idx="0">
                  <c:v>2.7397260273972603E-3</c:v>
                </c:pt>
                <c:pt idx="1">
                  <c:v>1.9178082191780823E-2</c:v>
                </c:pt>
                <c:pt idx="2">
                  <c:v>3.8356164383561646E-2</c:v>
                </c:pt>
                <c:pt idx="3">
                  <c:v>8.2191780821917804E-2</c:v>
                </c:pt>
                <c:pt idx="4">
                  <c:v>0.16438356164383561</c:v>
                </c:pt>
                <c:pt idx="5">
                  <c:v>0.24657534246575341</c:v>
                </c:pt>
                <c:pt idx="6">
                  <c:v>0.49315068493150682</c:v>
                </c:pt>
                <c:pt idx="7">
                  <c:v>0.73972602739726023</c:v>
                </c:pt>
                <c:pt idx="8" formatCode="0">
                  <c:v>1</c:v>
                </c:pt>
                <c:pt idx="9" formatCode="0">
                  <c:v>2</c:v>
                </c:pt>
                <c:pt idx="10" formatCode="0">
                  <c:v>3</c:v>
                </c:pt>
                <c:pt idx="11" formatCode="0">
                  <c:v>4</c:v>
                </c:pt>
                <c:pt idx="12" formatCode="0">
                  <c:v>5</c:v>
                </c:pt>
                <c:pt idx="13" formatCode="0">
                  <c:v>6</c:v>
                </c:pt>
                <c:pt idx="14" formatCode="0">
                  <c:v>7</c:v>
                </c:pt>
                <c:pt idx="15" formatCode="0">
                  <c:v>8</c:v>
                </c:pt>
                <c:pt idx="16" formatCode="0">
                  <c:v>9</c:v>
                </c:pt>
                <c:pt idx="17" formatCode="0">
                  <c:v>10</c:v>
                </c:pt>
              </c:numCache>
            </c:numRef>
          </c:xVal>
          <c:yVal>
            <c:numRef>
              <c:f>Curves!$CB$5:$CB$22</c:f>
              <c:numCache>
                <c:formatCode>0.00</c:formatCode>
                <c:ptCount val="18"/>
                <c:pt idx="0">
                  <c:v>14.59560681754477</c:v>
                </c:pt>
                <c:pt idx="1">
                  <c:v>14.600371911143739</c:v>
                </c:pt>
                <c:pt idx="2">
                  <c:v>14.605777435938737</c:v>
                </c:pt>
                <c:pt idx="3">
                  <c:v>14.617537496175647</c:v>
                </c:pt>
                <c:pt idx="4">
                  <c:v>14.637529377658165</c:v>
                </c:pt>
                <c:pt idx="5">
                  <c:v>14.655148299885056</c:v>
                </c:pt>
                <c:pt idx="6">
                  <c:v>14.697119638757794</c:v>
                </c:pt>
                <c:pt idx="7">
                  <c:v>14.728836186239569</c:v>
                </c:pt>
                <c:pt idx="8">
                  <c:v>14.758209952030477</c:v>
                </c:pt>
                <c:pt idx="9">
                  <c:v>14.666890749985573</c:v>
                </c:pt>
                <c:pt idx="10">
                  <c:v>14.495556353290118</c:v>
                </c:pt>
                <c:pt idx="11">
                  <c:v>14.301176848038487</c:v>
                </c:pt>
                <c:pt idx="12">
                  <c:v>14.101115539473842</c:v>
                </c:pt>
                <c:pt idx="13">
                  <c:v>13.910799402897567</c:v>
                </c:pt>
                <c:pt idx="14">
                  <c:v>13.741260318957217</c:v>
                </c:pt>
                <c:pt idx="15">
                  <c:v>13.596731458083511</c:v>
                </c:pt>
                <c:pt idx="16">
                  <c:v>13.479091659102505</c:v>
                </c:pt>
                <c:pt idx="17">
                  <c:v>13.390890008851741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8-4BBE-B8F7-A4C02B6C2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62224"/>
        <c:axId val="221302256"/>
      </c:scatterChart>
      <c:valAx>
        <c:axId val="222062224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302256"/>
        <c:crosses val="autoZero"/>
        <c:crossBetween val="midCat"/>
        <c:majorUnit val="1"/>
      </c:valAx>
      <c:valAx>
        <c:axId val="221302256"/>
        <c:scaling>
          <c:orientation val="minMax"/>
          <c:max val="20"/>
          <c:min val="12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2062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83820</xdr:rowOff>
        </xdr:from>
        <xdr:to>
          <xdr:col>4</xdr:col>
          <xdr:colOff>533400</xdr:colOff>
          <xdr:row>9</xdr:row>
          <xdr:rowOff>441960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данные кривых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24</xdr:row>
          <xdr:rowOff>22860</xdr:rowOff>
        </xdr:from>
        <xdr:to>
          <xdr:col>4</xdr:col>
          <xdr:colOff>1965960</xdr:colOff>
          <xdr:row>28</xdr:row>
          <xdr:rowOff>68580</xdr:rowOff>
        </xdr:to>
        <xdr:sp macro="" textlink="">
          <xdr:nvSpPr>
            <xdr:cNvPr id="14424" name="Button 88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требуемую надбавку (DM)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974911</xdr:colOff>
      <xdr:row>44</xdr:row>
      <xdr:rowOff>156884</xdr:rowOff>
    </xdr:from>
    <xdr:to>
      <xdr:col>11</xdr:col>
      <xdr:colOff>1893794</xdr:colOff>
      <xdr:row>61</xdr:row>
      <xdr:rowOff>89648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D8385A76-F693-4BAE-AB6C-38EEF3CC29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422413</xdr:colOff>
      <xdr:row>19</xdr:row>
      <xdr:rowOff>107673</xdr:rowOff>
    </xdr:from>
    <xdr:to>
      <xdr:col>47</xdr:col>
      <xdr:colOff>345990</xdr:colOff>
      <xdr:row>41</xdr:row>
      <xdr:rowOff>155421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23</xdr:row>
      <xdr:rowOff>0</xdr:rowOff>
    </xdr:from>
    <xdr:to>
      <xdr:col>15</xdr:col>
      <xdr:colOff>0</xdr:colOff>
      <xdr:row>45</xdr:row>
      <xdr:rowOff>56030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67</xdr:col>
      <xdr:colOff>0</xdr:colOff>
      <xdr:row>22</xdr:row>
      <xdr:rowOff>190501</xdr:rowOff>
    </xdr:from>
    <xdr:to>
      <xdr:col>79</xdr:col>
      <xdr:colOff>762000</xdr:colOff>
      <xdr:row>44</xdr:row>
      <xdr:rowOff>156884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34</xdr:row>
      <xdr:rowOff>168089</xdr:rowOff>
    </xdr:from>
    <xdr:to>
      <xdr:col>1</xdr:col>
      <xdr:colOff>2886478</xdr:colOff>
      <xdr:row>41</xdr:row>
      <xdr:rowOff>139696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118" y="6936442"/>
          <a:ext cx="2886478" cy="1305107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41</xdr:row>
      <xdr:rowOff>179295</xdr:rowOff>
    </xdr:from>
    <xdr:to>
      <xdr:col>6</xdr:col>
      <xdr:colOff>109478</xdr:colOff>
      <xdr:row>46</xdr:row>
      <xdr:rowOff>55586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6324" y="8281148"/>
          <a:ext cx="9612066" cy="8287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8</xdr:col>
      <xdr:colOff>2241305</xdr:colOff>
      <xdr:row>54</xdr:row>
      <xdr:rowOff>181186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5118" y="9244853"/>
          <a:ext cx="12965334" cy="15146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23</xdr:row>
      <xdr:rowOff>0</xdr:rowOff>
    </xdr:from>
    <xdr:to>
      <xdr:col>12</xdr:col>
      <xdr:colOff>429760</xdr:colOff>
      <xdr:row>38</xdr:row>
      <xdr:rowOff>86136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4543425"/>
          <a:ext cx="8135485" cy="2943636"/>
        </a:xfrm>
        <a:prstGeom prst="rect">
          <a:avLst/>
        </a:prstGeom>
      </xdr:spPr>
    </xdr:pic>
    <xdr:clientData/>
  </xdr:twoCellAnchor>
  <xdr:twoCellAnchor editAs="oneCell">
    <xdr:from>
      <xdr:col>12</xdr:col>
      <xdr:colOff>169640</xdr:colOff>
      <xdr:row>1</xdr:row>
      <xdr:rowOff>95250</xdr:rowOff>
    </xdr:from>
    <xdr:to>
      <xdr:col>23</xdr:col>
      <xdr:colOff>563609</xdr:colOff>
      <xdr:row>24</xdr:row>
      <xdr:rowOff>180975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4965" y="285750"/>
          <a:ext cx="7099569" cy="4629150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</xdr:colOff>
      <xdr:row>25</xdr:row>
      <xdr:rowOff>133350</xdr:rowOff>
    </xdr:from>
    <xdr:to>
      <xdr:col>27</xdr:col>
      <xdr:colOff>172660</xdr:colOff>
      <xdr:row>58</xdr:row>
      <xdr:rowOff>181859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63025" y="5057775"/>
          <a:ext cx="8668960" cy="63350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../../../../Downloads/Bond_Math-_The_Theory_Behind_the_Formulas.pdf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Z47"/>
  <sheetViews>
    <sheetView showGridLines="0" workbookViewId="0">
      <selection activeCell="C28" sqref="C28"/>
    </sheetView>
  </sheetViews>
  <sheetFormatPr defaultColWidth="9.109375" defaultRowHeight="15" x14ac:dyDescent="0.25"/>
  <cols>
    <col min="1" max="16" width="9.109375" style="18"/>
    <col min="17" max="17" width="15.44140625" style="18" customWidth="1"/>
    <col min="18" max="16384" width="9.109375" style="18"/>
  </cols>
  <sheetData>
    <row r="1" spans="1:26" x14ac:dyDescent="0.25">
      <c r="A1" s="160"/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</row>
    <row r="2" spans="1:26" ht="26.25" customHeight="1" x14ac:dyDescent="0.3">
      <c r="A2" s="160"/>
      <c r="B2" s="165"/>
      <c r="C2" s="164" t="s">
        <v>607</v>
      </c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0"/>
      <c r="T2" s="160"/>
      <c r="U2" s="160"/>
      <c r="V2" s="160"/>
      <c r="W2" s="160"/>
      <c r="X2" s="160"/>
      <c r="Y2" s="160"/>
      <c r="Z2" s="160"/>
    </row>
    <row r="3" spans="1:26" x14ac:dyDescent="0.25">
      <c r="A3" s="160"/>
      <c r="B3" s="165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0"/>
      <c r="T3" s="160"/>
      <c r="U3" s="160"/>
      <c r="V3" s="160"/>
      <c r="W3" s="160"/>
      <c r="X3" s="160"/>
      <c r="Y3" s="160"/>
      <c r="Z3" s="160"/>
    </row>
    <row r="4" spans="1:26" ht="40.5" customHeight="1" x14ac:dyDescent="0.25">
      <c r="A4" s="160"/>
      <c r="B4" s="165"/>
      <c r="C4" s="282" t="s">
        <v>608</v>
      </c>
      <c r="D4" s="282"/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  <c r="R4" s="163"/>
      <c r="S4" s="160"/>
      <c r="T4" s="160"/>
      <c r="U4" s="160"/>
      <c r="V4" s="160"/>
      <c r="W4" s="160"/>
      <c r="X4" s="160"/>
      <c r="Y4" s="160"/>
      <c r="Z4" s="160"/>
    </row>
    <row r="5" spans="1:26" ht="34.5" customHeight="1" x14ac:dyDescent="0.25">
      <c r="A5" s="160"/>
      <c r="B5" s="165"/>
      <c r="C5" s="282" t="s">
        <v>609</v>
      </c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162"/>
      <c r="S5" s="160"/>
      <c r="T5" s="160"/>
      <c r="U5" s="160"/>
      <c r="V5" s="160"/>
      <c r="W5" s="160"/>
      <c r="X5" s="160"/>
      <c r="Y5" s="160"/>
      <c r="Z5" s="160"/>
    </row>
    <row r="6" spans="1:26" x14ac:dyDescent="0.25">
      <c r="A6" s="160"/>
      <c r="B6" s="165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0"/>
      <c r="T6" s="160"/>
      <c r="U6" s="160"/>
      <c r="V6" s="160"/>
      <c r="W6" s="160"/>
      <c r="X6" s="160"/>
      <c r="Y6" s="160"/>
      <c r="Z6" s="160"/>
    </row>
    <row r="7" spans="1:26" ht="37.5" customHeight="1" x14ac:dyDescent="0.25">
      <c r="A7" s="160"/>
      <c r="B7" s="165"/>
      <c r="C7" s="161"/>
      <c r="D7" s="282" t="s">
        <v>624</v>
      </c>
      <c r="E7" s="282"/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160"/>
      <c r="T7" s="160"/>
      <c r="U7" s="160"/>
      <c r="V7" s="160"/>
      <c r="W7" s="160"/>
      <c r="X7" s="160"/>
      <c r="Y7" s="160"/>
      <c r="Z7" s="160"/>
    </row>
    <row r="8" spans="1:26" ht="37.5" customHeight="1" x14ac:dyDescent="0.25">
      <c r="A8" s="160"/>
      <c r="B8" s="165"/>
      <c r="C8" s="209"/>
      <c r="D8" s="282" t="s">
        <v>638</v>
      </c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2"/>
      <c r="R8" s="282"/>
      <c r="S8" s="160"/>
      <c r="T8" s="160"/>
      <c r="U8" s="160"/>
      <c r="V8" s="160"/>
      <c r="W8" s="160"/>
      <c r="X8" s="160"/>
      <c r="Y8" s="160"/>
      <c r="Z8" s="160"/>
    </row>
    <row r="9" spans="1:26" x14ac:dyDescent="0.25">
      <c r="A9" s="160"/>
      <c r="B9" s="165"/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0"/>
      <c r="T9" s="160"/>
      <c r="U9" s="160"/>
      <c r="V9" s="160"/>
      <c r="W9" s="160"/>
      <c r="X9" s="160"/>
      <c r="Y9" s="160"/>
      <c r="Z9" s="160"/>
    </row>
    <row r="10" spans="1:26" ht="40.5" customHeight="1" x14ac:dyDescent="0.25">
      <c r="A10" s="160"/>
      <c r="B10" s="165"/>
      <c r="C10" s="165"/>
      <c r="D10" s="165"/>
      <c r="E10" s="165"/>
      <c r="F10" s="282" t="s">
        <v>637</v>
      </c>
      <c r="G10" s="282"/>
      <c r="H10" s="282"/>
      <c r="I10" s="282"/>
      <c r="J10" s="282"/>
      <c r="K10" s="282"/>
      <c r="L10" s="282"/>
      <c r="M10" s="282"/>
      <c r="N10" s="282"/>
      <c r="O10" s="282"/>
      <c r="P10" s="282"/>
      <c r="Q10" s="282"/>
      <c r="R10" s="163"/>
      <c r="S10" s="160"/>
      <c r="T10" s="160"/>
      <c r="U10" s="160"/>
      <c r="V10" s="160"/>
      <c r="W10" s="160"/>
      <c r="X10" s="160"/>
      <c r="Y10" s="160"/>
      <c r="Z10" s="160"/>
    </row>
    <row r="11" spans="1:26" x14ac:dyDescent="0.25">
      <c r="A11" s="160"/>
      <c r="B11" s="165"/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0"/>
      <c r="T11" s="160"/>
      <c r="U11" s="160"/>
      <c r="V11" s="160"/>
      <c r="W11" s="160"/>
      <c r="X11" s="160"/>
      <c r="Y11" s="160"/>
      <c r="Z11" s="160"/>
    </row>
    <row r="12" spans="1:26" ht="45" customHeight="1" x14ac:dyDescent="0.25">
      <c r="A12" s="160"/>
      <c r="B12" s="165"/>
      <c r="C12" s="282" t="s">
        <v>606</v>
      </c>
      <c r="D12" s="282"/>
      <c r="E12" s="282"/>
      <c r="F12" s="282"/>
      <c r="G12" s="282"/>
      <c r="H12" s="282"/>
      <c r="I12" s="282"/>
      <c r="J12" s="282"/>
      <c r="K12" s="282"/>
      <c r="L12" s="282"/>
      <c r="M12" s="282"/>
      <c r="N12" s="282"/>
      <c r="O12" s="282"/>
      <c r="P12" s="282"/>
      <c r="Q12" s="282"/>
      <c r="R12" s="165"/>
      <c r="S12" s="160"/>
      <c r="T12" s="160"/>
      <c r="U12" s="160"/>
      <c r="V12" s="160"/>
      <c r="W12" s="160"/>
      <c r="X12" s="160"/>
      <c r="Y12" s="160"/>
      <c r="Z12" s="160"/>
    </row>
    <row r="13" spans="1:26" x14ac:dyDescent="0.25">
      <c r="A13" s="160"/>
      <c r="B13" s="165"/>
      <c r="C13" s="282" t="s">
        <v>614</v>
      </c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2"/>
      <c r="P13" s="282"/>
      <c r="Q13" s="282"/>
      <c r="R13" s="165"/>
      <c r="S13" s="160"/>
      <c r="T13" s="160"/>
      <c r="U13" s="160"/>
      <c r="V13" s="160"/>
      <c r="W13" s="160"/>
      <c r="X13" s="160"/>
      <c r="Y13" s="160"/>
      <c r="Z13" s="160"/>
    </row>
    <row r="14" spans="1:26" ht="33.75" customHeight="1" x14ac:dyDescent="0.25">
      <c r="A14" s="160"/>
      <c r="B14" s="165"/>
      <c r="C14" s="282"/>
      <c r="D14" s="282"/>
      <c r="E14" s="282"/>
      <c r="F14" s="282"/>
      <c r="G14" s="282"/>
      <c r="H14" s="282"/>
      <c r="I14" s="282"/>
      <c r="J14" s="282"/>
      <c r="K14" s="282"/>
      <c r="L14" s="282"/>
      <c r="M14" s="282"/>
      <c r="N14" s="282"/>
      <c r="O14" s="282"/>
      <c r="P14" s="282"/>
      <c r="Q14" s="282"/>
      <c r="R14" s="165"/>
      <c r="S14" s="160"/>
      <c r="T14" s="160"/>
      <c r="U14" s="160"/>
      <c r="V14" s="160"/>
      <c r="W14" s="160"/>
      <c r="X14" s="160"/>
      <c r="Y14" s="160"/>
      <c r="Z14" s="160"/>
    </row>
    <row r="15" spans="1:26" x14ac:dyDescent="0.25">
      <c r="A15" s="160"/>
      <c r="B15" s="165"/>
      <c r="C15" s="282"/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  <c r="O15" s="282"/>
      <c r="P15" s="282"/>
      <c r="Q15" s="282"/>
      <c r="R15" s="165"/>
      <c r="S15" s="160"/>
      <c r="T15" s="160"/>
      <c r="U15" s="160"/>
      <c r="V15" s="160"/>
      <c r="W15" s="160"/>
      <c r="X15" s="160"/>
      <c r="Y15" s="160"/>
      <c r="Z15" s="160"/>
    </row>
    <row r="16" spans="1:26" x14ac:dyDescent="0.25">
      <c r="A16" s="160"/>
      <c r="B16" s="165"/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0"/>
      <c r="T16" s="160"/>
      <c r="U16" s="160"/>
      <c r="V16" s="160"/>
      <c r="W16" s="160"/>
      <c r="X16" s="160"/>
      <c r="Y16" s="160"/>
      <c r="Z16" s="160"/>
    </row>
    <row r="17" spans="1:26" x14ac:dyDescent="0.25">
      <c r="A17" s="160"/>
      <c r="B17" s="160"/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</row>
    <row r="18" spans="1:26" x14ac:dyDescent="0.25">
      <c r="A18" s="160"/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</row>
    <row r="19" spans="1:26" x14ac:dyDescent="0.25">
      <c r="A19" s="160"/>
      <c r="B19" s="160"/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</row>
    <row r="20" spans="1:26" x14ac:dyDescent="0.25">
      <c r="A20" s="160"/>
      <c r="B20" s="160"/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</row>
    <row r="21" spans="1:26" x14ac:dyDescent="0.25">
      <c r="A21" s="160"/>
      <c r="B21" s="160"/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</row>
    <row r="22" spans="1:26" x14ac:dyDescent="0.25">
      <c r="A22" s="160"/>
      <c r="B22" s="160"/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</row>
    <row r="23" spans="1:26" x14ac:dyDescent="0.25">
      <c r="A23" s="160"/>
      <c r="B23" s="160"/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</row>
    <row r="24" spans="1:26" x14ac:dyDescent="0.25">
      <c r="A24" s="160"/>
      <c r="B24" s="160"/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</row>
    <row r="25" spans="1:26" x14ac:dyDescent="0.25">
      <c r="A25" s="160"/>
      <c r="B25" s="160"/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</row>
    <row r="26" spans="1:26" x14ac:dyDescent="0.25">
      <c r="A26" s="160"/>
      <c r="B26" s="160"/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</row>
    <row r="27" spans="1:26" x14ac:dyDescent="0.25">
      <c r="A27" s="160"/>
      <c r="B27" s="160"/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</row>
    <row r="28" spans="1:26" x14ac:dyDescent="0.25">
      <c r="A28" s="160"/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</row>
    <row r="29" spans="1:26" x14ac:dyDescent="0.25">
      <c r="A29" s="160"/>
      <c r="B29" s="160"/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</row>
    <row r="30" spans="1:26" x14ac:dyDescent="0.25">
      <c r="A30" s="160"/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</row>
    <row r="31" spans="1:26" x14ac:dyDescent="0.25">
      <c r="A31" s="160"/>
      <c r="B31" s="160"/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</row>
    <row r="32" spans="1:26" x14ac:dyDescent="0.25">
      <c r="A32" s="160"/>
      <c r="B32" s="160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</row>
    <row r="33" spans="1:26" x14ac:dyDescent="0.25">
      <c r="A33" s="160"/>
      <c r="B33" s="160"/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</row>
    <row r="34" spans="1:26" x14ac:dyDescent="0.25">
      <c r="A34" s="160"/>
      <c r="B34" s="160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</row>
    <row r="35" spans="1:2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160"/>
      <c r="U35" s="160"/>
      <c r="V35" s="160"/>
      <c r="W35" s="160"/>
      <c r="X35" s="160"/>
      <c r="Y35" s="160"/>
      <c r="Z35" s="160"/>
    </row>
    <row r="36" spans="1:26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160"/>
      <c r="U36" s="160"/>
      <c r="V36" s="160"/>
      <c r="W36" s="160"/>
      <c r="X36" s="160"/>
      <c r="Y36" s="160"/>
      <c r="Z36" s="160"/>
    </row>
    <row r="37" spans="1:26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160"/>
      <c r="U37" s="160"/>
      <c r="V37" s="160"/>
      <c r="W37" s="160"/>
      <c r="X37" s="160"/>
      <c r="Y37" s="160"/>
      <c r="Z37" s="160"/>
    </row>
    <row r="38" spans="1:26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160"/>
      <c r="U38" s="160"/>
      <c r="V38" s="160"/>
      <c r="W38" s="160"/>
      <c r="X38" s="160"/>
      <c r="Y38" s="160"/>
      <c r="Z38" s="160"/>
    </row>
    <row r="39" spans="1:26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160"/>
      <c r="U39" s="160"/>
      <c r="V39" s="160"/>
      <c r="W39" s="160"/>
      <c r="X39" s="160"/>
      <c r="Y39" s="160"/>
      <c r="Z39" s="160"/>
    </row>
    <row r="40" spans="1:26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160"/>
      <c r="U40" s="160"/>
      <c r="V40" s="160"/>
      <c r="W40" s="160"/>
      <c r="X40" s="160"/>
      <c r="Y40" s="160"/>
      <c r="Z40" s="160"/>
    </row>
    <row r="41" spans="1:26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160"/>
      <c r="U41" s="160"/>
      <c r="V41" s="160"/>
      <c r="W41" s="160"/>
      <c r="X41" s="160"/>
      <c r="Y41" s="160"/>
      <c r="Z41" s="160"/>
    </row>
    <row r="42" spans="1:26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160"/>
      <c r="U42" s="160"/>
      <c r="V42" s="160"/>
      <c r="W42" s="160"/>
      <c r="X42" s="160"/>
      <c r="Y42" s="160"/>
      <c r="Z42" s="160"/>
    </row>
    <row r="43" spans="1:26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160"/>
      <c r="U43" s="160"/>
      <c r="V43" s="160"/>
      <c r="W43" s="160"/>
      <c r="X43" s="160"/>
      <c r="Y43" s="160"/>
      <c r="Z43" s="160"/>
    </row>
    <row r="44" spans="1:26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160"/>
      <c r="U44" s="160"/>
      <c r="V44" s="160"/>
      <c r="W44" s="160"/>
      <c r="X44" s="160"/>
      <c r="Y44" s="160"/>
      <c r="Z44" s="160"/>
    </row>
    <row r="45" spans="1:26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160"/>
      <c r="U45" s="160"/>
      <c r="V45" s="160"/>
      <c r="W45" s="160"/>
      <c r="X45" s="160"/>
      <c r="Y45" s="160"/>
      <c r="Z45" s="160"/>
    </row>
    <row r="46" spans="1:26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160"/>
      <c r="U46" s="160"/>
      <c r="V46" s="160"/>
      <c r="W46" s="160"/>
      <c r="X46" s="160"/>
      <c r="Y46" s="160"/>
      <c r="Z46" s="160"/>
    </row>
    <row r="47" spans="1:26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160"/>
      <c r="U47" s="160"/>
      <c r="V47" s="160"/>
      <c r="W47" s="160"/>
      <c r="X47" s="160"/>
      <c r="Y47" s="160"/>
      <c r="Z47" s="160"/>
    </row>
  </sheetData>
  <mergeCells count="8">
    <mergeCell ref="C4:Q4"/>
    <mergeCell ref="C5:Q5"/>
    <mergeCell ref="C14:Q15"/>
    <mergeCell ref="C13:Q13"/>
    <mergeCell ref="D7:R7"/>
    <mergeCell ref="F10:Q10"/>
    <mergeCell ref="C12:Q12"/>
    <mergeCell ref="D8:R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9</xdr:row>
                    <xdr:rowOff>83820</xdr:rowOff>
                  </from>
                  <to>
                    <xdr:col>4</xdr:col>
                    <xdr:colOff>533400</xdr:colOff>
                    <xdr:row>9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C125"/>
  </sheetPr>
  <dimension ref="A1:AT101"/>
  <sheetViews>
    <sheetView showGridLines="0" tabSelected="1" zoomScale="85" zoomScaleNormal="85" workbookViewId="0">
      <selection activeCell="H32" sqref="H32"/>
    </sheetView>
  </sheetViews>
  <sheetFormatPr defaultColWidth="9.109375" defaultRowHeight="15" outlineLevelCol="3" x14ac:dyDescent="0.25"/>
  <cols>
    <col min="1" max="1" width="5.6640625" style="18" customWidth="1"/>
    <col min="2" max="2" width="46.88671875" style="18" customWidth="1"/>
    <col min="3" max="3" width="35.5546875" style="34" customWidth="1"/>
    <col min="4" max="4" width="23.109375" style="18" customWidth="1"/>
    <col min="5" max="5" width="31.6640625" style="18" customWidth="1"/>
    <col min="6" max="7" width="21.109375" style="18" customWidth="1"/>
    <col min="8" max="8" width="17.6640625" style="18" customWidth="1"/>
    <col min="9" max="9" width="25.6640625" style="18" customWidth="1"/>
    <col min="10" max="10" width="30.109375" style="18" customWidth="1"/>
    <col min="11" max="13" width="30.33203125" style="18" customWidth="1"/>
    <col min="14" max="14" width="2.33203125" style="18" customWidth="1" outlineLevel="1"/>
    <col min="15" max="15" width="4" style="18" customWidth="1" outlineLevel="2"/>
    <col min="16" max="16" width="15.6640625" style="18" customWidth="1" outlineLevel="2"/>
    <col min="17" max="17" width="12.33203125" style="18" customWidth="1" outlineLevel="2"/>
    <col min="18" max="19" width="20.6640625" style="18" hidden="1" customWidth="1" outlineLevel="2"/>
    <col min="20" max="21" width="20.6640625" style="18" customWidth="1" outlineLevel="2"/>
    <col min="22" max="22" width="13.5546875" style="18" customWidth="1" outlineLevel="2"/>
    <col min="23" max="24" width="20.6640625" style="18" customWidth="1" outlineLevel="2"/>
    <col min="25" max="25" width="11.33203125" style="18" hidden="1" customWidth="1" outlineLevel="2"/>
    <col min="26" max="26" width="21.6640625" style="18" customWidth="1" outlineLevel="2"/>
    <col min="27" max="27" width="21.6640625" style="34" customWidth="1" outlineLevel="2"/>
    <col min="28" max="28" width="13.44140625" style="34" customWidth="1" outlineLevel="2"/>
    <col min="29" max="29" width="2.5546875" style="18" customWidth="1" outlineLevel="1"/>
    <col min="30" max="30" width="9.44140625" style="18" hidden="1" customWidth="1" outlineLevel="2"/>
    <col min="31" max="31" width="7.44140625" style="18" bestFit="1" customWidth="1" outlineLevel="2"/>
    <col min="32" max="32" width="11.5546875" style="18" customWidth="1" outlineLevel="2"/>
    <col min="33" max="33" width="9.88671875" style="18" customWidth="1" outlineLevel="2"/>
    <col min="34" max="34" width="9.109375" style="18" customWidth="1" outlineLevel="2"/>
    <col min="35" max="35" width="2.44140625" style="18" customWidth="1" outlineLevel="1"/>
    <col min="36" max="36" width="9.44140625" style="18" hidden="1" customWidth="1" outlineLevel="2"/>
    <col min="37" max="37" width="9.109375" style="18" customWidth="1" outlineLevel="2"/>
    <col min="38" max="38" width="14" style="18" customWidth="1" outlineLevel="2"/>
    <col min="39" max="40" width="9.109375" style="18" customWidth="1" outlineLevel="2"/>
    <col min="41" max="41" width="2.5546875" style="18" customWidth="1" outlineLevel="1"/>
    <col min="42" max="42" width="7.6640625" style="18" hidden="1" customWidth="1" outlineLevel="3"/>
    <col min="43" max="43" width="16" style="18" hidden="1" customWidth="1" outlineLevel="3"/>
    <col min="44" max="44" width="7.5546875" style="18" hidden="1" customWidth="1" outlineLevel="3"/>
    <col min="45" max="45" width="7.88671875" style="18" hidden="1" customWidth="1" outlineLevel="3"/>
    <col min="46" max="46" width="9.109375" style="18" collapsed="1"/>
    <col min="47" max="47" width="10.88671875" style="18" bestFit="1" customWidth="1"/>
    <col min="48" max="48" width="9.109375" style="18"/>
    <col min="49" max="49" width="10.88671875" style="18" bestFit="1" customWidth="1"/>
    <col min="50" max="16384" width="9.109375" style="18"/>
  </cols>
  <sheetData>
    <row r="1" spans="1:45" ht="16.2" thickBot="1" x14ac:dyDescent="0.35">
      <c r="A1" s="194"/>
      <c r="B1" s="35"/>
      <c r="C1" s="36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</row>
    <row r="2" spans="1:45" ht="19.5" customHeight="1" thickBot="1" x14ac:dyDescent="0.3">
      <c r="A2" s="35"/>
      <c r="B2" s="38" t="s">
        <v>185</v>
      </c>
      <c r="C2" s="39" t="s">
        <v>186</v>
      </c>
      <c r="D2" s="35"/>
      <c r="E2" s="283" t="s">
        <v>627</v>
      </c>
      <c r="F2" s="284"/>
      <c r="G2" s="285"/>
      <c r="H2" s="35"/>
      <c r="I2" s="276" t="s">
        <v>648</v>
      </c>
      <c r="J2" s="277"/>
      <c r="K2" s="35"/>
      <c r="L2" s="35"/>
      <c r="M2" s="35"/>
      <c r="N2" s="52"/>
      <c r="O2" s="84" t="s">
        <v>189</v>
      </c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35"/>
      <c r="AQ2" s="35"/>
      <c r="AR2" s="35"/>
      <c r="AS2" s="35"/>
    </row>
    <row r="3" spans="1:45" ht="16.5" customHeight="1" thickBot="1" x14ac:dyDescent="0.3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</row>
    <row r="4" spans="1:45" ht="16.2" thickBot="1" x14ac:dyDescent="0.3">
      <c r="A4" s="35"/>
      <c r="B4" s="255" t="s">
        <v>35</v>
      </c>
      <c r="C4" s="256">
        <v>46023</v>
      </c>
      <c r="D4" s="35"/>
      <c r="E4" s="272" t="s">
        <v>145</v>
      </c>
      <c r="F4" s="293" t="s">
        <v>195</v>
      </c>
      <c r="G4" s="294"/>
      <c r="H4" s="35"/>
      <c r="I4" s="58" t="s">
        <v>190</v>
      </c>
      <c r="J4" s="60">
        <f>IF(J5,J5,(J11/100*C13+IF(C26&lt;&gt;"Нет данных",C26,C25))/C13)</f>
        <v>1.0082100000000001</v>
      </c>
      <c r="K4" s="35"/>
      <c r="L4" s="35"/>
      <c r="M4" s="35"/>
      <c r="N4" s="21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23"/>
      <c r="AD4" s="52"/>
      <c r="AE4" s="283" t="s">
        <v>688</v>
      </c>
      <c r="AF4" s="284"/>
      <c r="AG4" s="284"/>
      <c r="AH4" s="285"/>
      <c r="AI4" s="24"/>
      <c r="AJ4" s="52"/>
      <c r="AK4" s="283" t="s">
        <v>689</v>
      </c>
      <c r="AL4" s="284"/>
      <c r="AM4" s="284"/>
      <c r="AN4" s="285"/>
      <c r="AO4" s="24"/>
      <c r="AP4" s="19"/>
      <c r="AQ4" s="19"/>
      <c r="AR4" s="19"/>
      <c r="AS4" s="19"/>
    </row>
    <row r="5" spans="1:45" ht="16.5" customHeight="1" x14ac:dyDescent="0.25">
      <c r="A5" s="35"/>
      <c r="B5" s="257" t="s">
        <v>144</v>
      </c>
      <c r="C5" s="258">
        <f>VLOOKUP(C4,Help!$A:$C,3,0)</f>
        <v>46021</v>
      </c>
      <c r="D5" s="35"/>
      <c r="E5" s="273" t="s">
        <v>665</v>
      </c>
      <c r="F5" s="286">
        <v>7</v>
      </c>
      <c r="G5" s="287"/>
      <c r="H5" s="35"/>
      <c r="I5" s="191" t="s">
        <v>621</v>
      </c>
      <c r="J5" s="214"/>
      <c r="K5" s="35"/>
      <c r="L5" s="35"/>
      <c r="M5" s="35"/>
      <c r="N5" s="21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23"/>
      <c r="AD5" s="52"/>
      <c r="AE5" s="52"/>
      <c r="AF5" s="52"/>
      <c r="AG5" s="52"/>
      <c r="AH5" s="52"/>
      <c r="AI5" s="24"/>
      <c r="AJ5" s="52"/>
      <c r="AK5" s="52"/>
      <c r="AL5" s="52"/>
      <c r="AM5" s="52"/>
      <c r="AN5" s="52"/>
      <c r="AO5" s="24"/>
      <c r="AP5" s="20"/>
      <c r="AQ5" s="20"/>
      <c r="AR5" s="20"/>
      <c r="AS5" s="20"/>
    </row>
    <row r="6" spans="1:45" x14ac:dyDescent="0.25">
      <c r="A6" s="35"/>
      <c r="B6" s="259" t="s">
        <v>0</v>
      </c>
      <c r="C6" s="260" t="s">
        <v>692</v>
      </c>
      <c r="D6" s="35"/>
      <c r="E6" s="273" t="s">
        <v>641</v>
      </c>
      <c r="F6" s="288" t="s">
        <v>642</v>
      </c>
      <c r="G6" s="289"/>
      <c r="H6" s="35"/>
      <c r="I6" s="191" t="s">
        <v>685</v>
      </c>
      <c r="J6" s="213">
        <f>XIRR(Y13:Y94,P13:P94)</f>
        <v>0.17960768342018132</v>
      </c>
      <c r="K6" s="35"/>
      <c r="L6" s="35"/>
      <c r="M6" s="35"/>
      <c r="N6" s="21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21"/>
      <c r="AD6" s="52"/>
      <c r="AE6" s="52"/>
      <c r="AF6" s="52"/>
      <c r="AG6" s="57"/>
      <c r="AH6" s="57"/>
      <c r="AI6" s="24"/>
      <c r="AJ6" s="52"/>
      <c r="AK6" s="52"/>
      <c r="AL6" s="52"/>
      <c r="AM6" s="57"/>
      <c r="AN6" s="57"/>
      <c r="AO6" s="24"/>
      <c r="AP6" s="20"/>
      <c r="AQ6" s="20"/>
      <c r="AR6" s="20"/>
      <c r="AS6" s="20"/>
    </row>
    <row r="7" spans="1:45" x14ac:dyDescent="0.25">
      <c r="A7" s="35"/>
      <c r="B7" s="261" t="s">
        <v>17</v>
      </c>
      <c r="C7" s="258" t="str">
        <f>_xll.ReferenceParams($C$6,"issuername")</f>
        <v>ВсеИнструменты.ру</v>
      </c>
      <c r="D7" s="35"/>
      <c r="E7" s="273" t="s">
        <v>612</v>
      </c>
      <c r="F7" s="288" t="s">
        <v>613</v>
      </c>
      <c r="G7" s="289"/>
      <c r="H7" s="35"/>
      <c r="I7" s="59" t="s">
        <v>684</v>
      </c>
      <c r="J7" s="240">
        <f>J32</f>
        <v>286.42097897994154</v>
      </c>
      <c r="K7" s="35"/>
      <c r="L7" s="35"/>
      <c r="M7" s="35"/>
      <c r="N7" s="21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29"/>
      <c r="AD7" s="53"/>
      <c r="AE7" s="53"/>
      <c r="AF7" s="53"/>
      <c r="AG7" s="14" t="s">
        <v>13</v>
      </c>
      <c r="AH7" s="14" t="s">
        <v>14</v>
      </c>
      <c r="AI7" s="24"/>
      <c r="AJ7" s="53"/>
      <c r="AK7" s="53"/>
      <c r="AL7" s="53"/>
      <c r="AM7" s="14" t="s">
        <v>13</v>
      </c>
      <c r="AN7" s="14" t="s">
        <v>14</v>
      </c>
      <c r="AO7" s="24"/>
      <c r="AP7" s="26" t="s">
        <v>48</v>
      </c>
      <c r="AQ7" s="26"/>
      <c r="AR7" s="26"/>
      <c r="AS7" s="25"/>
    </row>
    <row r="8" spans="1:45" ht="15.6" thickBot="1" x14ac:dyDescent="0.3">
      <c r="A8" s="35"/>
      <c r="B8" s="261" t="s">
        <v>18</v>
      </c>
      <c r="C8" s="258" t="str">
        <f>_xll.ReferenceParams($C$6,"issuersector")</f>
        <v>Ритейл</v>
      </c>
      <c r="D8" s="35"/>
      <c r="E8" s="273" t="s">
        <v>192</v>
      </c>
      <c r="F8" s="286" t="s">
        <v>193</v>
      </c>
      <c r="G8" s="287"/>
      <c r="H8" s="35"/>
      <c r="I8" s="35"/>
      <c r="J8" s="35"/>
      <c r="K8" s="35"/>
      <c r="L8" s="35"/>
      <c r="M8" s="35"/>
      <c r="N8" s="21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195"/>
      <c r="AD8" s="53"/>
      <c r="AE8" s="196" t="s">
        <v>46</v>
      </c>
      <c r="AF8" s="56" t="e">
        <f>SUM(AF14:AF94)</f>
        <v>#VALUE!</v>
      </c>
      <c r="AG8" s="212" t="e">
        <f>SUM(AG14:AG106)</f>
        <v>#VALUE!</v>
      </c>
      <c r="AH8" s="212" t="e">
        <f>SUM(AH14:AH106)</f>
        <v>#VALUE!</v>
      </c>
      <c r="AI8" s="24"/>
      <c r="AJ8" s="53"/>
      <c r="AK8" s="196" t="s">
        <v>46</v>
      </c>
      <c r="AL8" s="56">
        <f>SUM(AL14:AL94)</f>
        <v>1008.2099998062085</v>
      </c>
      <c r="AM8" s="212">
        <f>SUM(AM14:AM106)</f>
        <v>0.869785828980989</v>
      </c>
      <c r="AN8" s="212">
        <f>SUM(AN14:AN106)</f>
        <v>1.6682939353312136</v>
      </c>
      <c r="AO8" s="24"/>
      <c r="AP8" s="26"/>
      <c r="AQ8" s="26"/>
      <c r="AR8" s="26"/>
      <c r="AS8" s="25"/>
    </row>
    <row r="9" spans="1:45" ht="30.6" thickBot="1" x14ac:dyDescent="0.3">
      <c r="A9" s="35"/>
      <c r="B9" s="261" t="s">
        <v>19</v>
      </c>
      <c r="C9" s="258" t="str">
        <f>_xll.ReferenceParams($C$6,"borrowercountry")</f>
        <v>RU</v>
      </c>
      <c r="D9" s="35"/>
      <c r="E9" s="273" t="s">
        <v>626</v>
      </c>
      <c r="F9" s="286">
        <v>7</v>
      </c>
      <c r="G9" s="287"/>
      <c r="H9" s="35"/>
      <c r="I9" s="290" t="s">
        <v>187</v>
      </c>
      <c r="J9" s="291"/>
      <c r="K9" s="35"/>
      <c r="L9" s="35"/>
      <c r="M9" s="35"/>
      <c r="N9" s="21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195"/>
      <c r="AD9" s="53"/>
      <c r="AE9" s="196" t="s">
        <v>47</v>
      </c>
      <c r="AF9" s="56" t="e">
        <f>AF8-$C$26</f>
        <v>#VALUE!</v>
      </c>
      <c r="AG9" s="54"/>
      <c r="AH9" s="54"/>
      <c r="AI9" s="24"/>
      <c r="AJ9" s="53"/>
      <c r="AK9" s="196" t="s">
        <v>47</v>
      </c>
      <c r="AL9" s="56">
        <f>AL8-$C$26</f>
        <v>999.99999980620851</v>
      </c>
      <c r="AM9" s="54"/>
      <c r="AN9" s="54"/>
      <c r="AO9" s="24"/>
      <c r="AP9" s="20"/>
      <c r="AQ9" s="20"/>
      <c r="AR9" s="20"/>
      <c r="AS9" s="20"/>
    </row>
    <row r="10" spans="1:45" x14ac:dyDescent="0.25">
      <c r="A10" s="35"/>
      <c r="B10" s="259" t="s">
        <v>22</v>
      </c>
      <c r="C10" s="262">
        <f>_xll.BondDateParams($C$6,$C$5,"sum_mktval")</f>
        <v>3933368000</v>
      </c>
      <c r="D10" s="35"/>
      <c r="E10" s="274" t="s">
        <v>666</v>
      </c>
      <c r="F10" s="286">
        <v>30</v>
      </c>
      <c r="G10" s="287"/>
      <c r="H10" s="35"/>
      <c r="I10" s="35"/>
      <c r="J10" s="35"/>
      <c r="K10" s="35"/>
      <c r="L10" s="35"/>
      <c r="M10" s="35"/>
      <c r="N10" s="21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195"/>
      <c r="AD10" s="53"/>
      <c r="AE10" s="196" t="s">
        <v>5</v>
      </c>
      <c r="AF10" s="197" t="e">
        <f>XIRR(AD13:AD94,P13:P94)</f>
        <v>#VALUE!</v>
      </c>
      <c r="AG10" s="54"/>
      <c r="AH10" s="54"/>
      <c r="AI10" s="24"/>
      <c r="AJ10" s="53"/>
      <c r="AK10" s="196" t="s">
        <v>5</v>
      </c>
      <c r="AL10" s="197">
        <f>XIRR(AJ13:AJ94,P13:P94)</f>
        <v>0.17960768342018132</v>
      </c>
      <c r="AM10" s="253"/>
      <c r="AN10" s="54"/>
      <c r="AO10" s="24"/>
      <c r="AP10" s="20"/>
      <c r="AQ10" s="20"/>
      <c r="AR10" s="20"/>
      <c r="AS10" s="20"/>
    </row>
    <row r="11" spans="1:45" x14ac:dyDescent="0.25">
      <c r="A11" s="35"/>
      <c r="B11" s="259" t="s">
        <v>28</v>
      </c>
      <c r="C11" s="258" t="str">
        <f>_xll.ReferenceParams($C$6,"ratetypenamerus_nrd")</f>
        <v>с переменной ставкой</v>
      </c>
      <c r="D11" s="35"/>
      <c r="E11" s="274" t="s">
        <v>636</v>
      </c>
      <c r="F11" s="295">
        <v>1E-4</v>
      </c>
      <c r="G11" s="296"/>
      <c r="H11" s="35"/>
      <c r="I11" s="40" t="s">
        <v>30</v>
      </c>
      <c r="J11" s="190">
        <f>IF(J12 = "Цена закрытия",_xll.CbondsClosePrice(C6,C5,135),_xll.CbondsAvgPrice(C6,C5,135))</f>
        <v>100</v>
      </c>
      <c r="K11" s="35"/>
      <c r="L11" s="35"/>
      <c r="M11" s="35"/>
      <c r="N11" s="21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21"/>
      <c r="AD11" s="53"/>
      <c r="AE11" s="52"/>
      <c r="AF11" s="52"/>
      <c r="AG11" s="52"/>
      <c r="AH11" s="52"/>
      <c r="AI11" s="24"/>
      <c r="AJ11" s="53"/>
      <c r="AK11" s="52"/>
      <c r="AL11" s="52"/>
      <c r="AM11" s="52"/>
      <c r="AN11" s="52"/>
      <c r="AO11" s="24"/>
      <c r="AP11" s="20"/>
      <c r="AQ11" s="20"/>
      <c r="AR11" s="28" t="s">
        <v>13</v>
      </c>
      <c r="AS11" s="28" t="s">
        <v>14</v>
      </c>
    </row>
    <row r="12" spans="1:45" ht="15.6" x14ac:dyDescent="0.3">
      <c r="A12" s="35"/>
      <c r="B12" s="259" t="s">
        <v>145</v>
      </c>
      <c r="C12" s="271" t="str">
        <f>_xll.ReferenceParams($C$6,"floatratename")</f>
        <v>Ключевая ставка ЦБ РФ + 2.5%</v>
      </c>
      <c r="D12" s="210"/>
      <c r="E12" s="275" t="s">
        <v>631</v>
      </c>
      <c r="F12" s="297">
        <f>C30</f>
        <v>2.5000000000000001E-2</v>
      </c>
      <c r="G12" s="298"/>
      <c r="H12" s="35"/>
      <c r="I12" s="41" t="s">
        <v>44</v>
      </c>
      <c r="J12" s="76" t="s">
        <v>700</v>
      </c>
      <c r="K12" s="35"/>
      <c r="L12" s="35"/>
      <c r="M12" s="35"/>
      <c r="N12" s="22"/>
      <c r="O12" s="55" t="s">
        <v>6</v>
      </c>
      <c r="P12" s="55" t="s">
        <v>7</v>
      </c>
      <c r="Q12" s="55" t="s">
        <v>8</v>
      </c>
      <c r="R12" s="55" t="s">
        <v>633</v>
      </c>
      <c r="S12" s="55" t="s">
        <v>655</v>
      </c>
      <c r="T12" s="55" t="s">
        <v>183</v>
      </c>
      <c r="U12" s="55" t="s">
        <v>632</v>
      </c>
      <c r="V12" s="55" t="s">
        <v>1</v>
      </c>
      <c r="W12" s="55" t="s">
        <v>54</v>
      </c>
      <c r="X12" s="55" t="s">
        <v>9</v>
      </c>
      <c r="Y12" s="55" t="s">
        <v>188</v>
      </c>
      <c r="Z12" s="55" t="s">
        <v>635</v>
      </c>
      <c r="AA12" s="231" t="s">
        <v>672</v>
      </c>
      <c r="AB12" s="55" t="s">
        <v>645</v>
      </c>
      <c r="AC12" s="23"/>
      <c r="AD12" s="55"/>
      <c r="AE12" s="55" t="s">
        <v>11</v>
      </c>
      <c r="AF12" s="55" t="s">
        <v>12</v>
      </c>
      <c r="AG12" s="55" t="s">
        <v>13</v>
      </c>
      <c r="AH12" s="55" t="s">
        <v>14</v>
      </c>
      <c r="AI12" s="24"/>
      <c r="AJ12" s="55"/>
      <c r="AK12" s="55" t="s">
        <v>11</v>
      </c>
      <c r="AL12" s="55" t="s">
        <v>12</v>
      </c>
      <c r="AM12" s="55" t="s">
        <v>13</v>
      </c>
      <c r="AN12" s="55" t="s">
        <v>14</v>
      </c>
      <c r="AO12" s="24"/>
      <c r="AP12" s="30" t="s">
        <v>46</v>
      </c>
      <c r="AQ12" s="31" t="e">
        <f>SUM(AR17:AR106)</f>
        <v>#REF!</v>
      </c>
      <c r="AR12" s="27" t="e">
        <f>SUM(AS17:AS106)</f>
        <v>#REF!</v>
      </c>
      <c r="AS12" s="32" t="s">
        <v>2</v>
      </c>
    </row>
    <row r="13" spans="1:45" ht="15.6" x14ac:dyDescent="0.3">
      <c r="A13" s="35"/>
      <c r="B13" s="259" t="s">
        <v>36</v>
      </c>
      <c r="C13" s="263">
        <f>_xll.EfirResidualFaceValue($C$5,$C$6)</f>
        <v>1000</v>
      </c>
      <c r="D13" s="35"/>
      <c r="E13" s="35"/>
      <c r="F13" s="35"/>
      <c r="G13" s="35"/>
      <c r="H13" s="35"/>
      <c r="I13" s="42" t="s">
        <v>43</v>
      </c>
      <c r="J13" s="77" t="s">
        <v>115</v>
      </c>
      <c r="K13" s="35"/>
      <c r="L13" s="35"/>
      <c r="M13" s="35"/>
      <c r="N13" s="22"/>
      <c r="O13" s="62">
        <v>0</v>
      </c>
      <c r="P13" s="63">
        <f>C5</f>
        <v>46021</v>
      </c>
      <c r="Q13" s="61"/>
      <c r="R13" s="61"/>
      <c r="S13" s="61"/>
      <c r="T13" s="208"/>
      <c r="U13" s="208"/>
      <c r="V13" s="61">
        <f>-J4*C13</f>
        <v>-1008.21</v>
      </c>
      <c r="W13" s="61">
        <f>_xll.BondDateParams($C$6,P13,"current_fv")</f>
        <v>1000</v>
      </c>
      <c r="X13" s="208"/>
      <c r="Y13" s="208">
        <f>V13-X13</f>
        <v>-1008.21</v>
      </c>
      <c r="Z13" s="208"/>
      <c r="AA13" s="208"/>
      <c r="AB13" s="208"/>
      <c r="AC13" s="23"/>
      <c r="AD13" s="192" t="e">
        <f>-AF8</f>
        <v>#VALUE!</v>
      </c>
      <c r="AE13" s="55"/>
      <c r="AF13" s="16"/>
      <c r="AG13" s="55"/>
      <c r="AH13" s="55"/>
      <c r="AI13" s="24"/>
      <c r="AJ13" s="192">
        <f>-AL8</f>
        <v>-1008.2099998062085</v>
      </c>
      <c r="AK13" s="55"/>
      <c r="AL13" s="16"/>
      <c r="AM13" s="55"/>
      <c r="AN13" s="55"/>
      <c r="AO13" s="24"/>
      <c r="AP13" s="30" t="s">
        <v>47</v>
      </c>
      <c r="AQ13" s="31" t="e">
        <f>AQ12-$C$25</f>
        <v>#REF!</v>
      </c>
      <c r="AR13" s="20"/>
      <c r="AS13" s="20"/>
    </row>
    <row r="14" spans="1:45" x14ac:dyDescent="0.25">
      <c r="A14" s="35"/>
      <c r="B14" s="259" t="s">
        <v>625</v>
      </c>
      <c r="C14" s="263" t="str">
        <f>IF(_xll.ReferenceParams($C$6,"haveindexedfv")=FALSE,"нет","да")</f>
        <v>нет</v>
      </c>
      <c r="D14" s="35"/>
      <c r="E14" s="175" t="s">
        <v>49</v>
      </c>
      <c r="F14" s="122" t="str">
        <f>IF(AND(G20="Выполнен",G21="Выполнен",G22="Выполнен",G23="Выполнен"),"Активный","Неактивный")</f>
        <v>Активный</v>
      </c>
      <c r="G14" s="37"/>
      <c r="H14" s="180"/>
      <c r="I14" s="35"/>
      <c r="J14" s="35"/>
      <c r="K14" s="35"/>
      <c r="L14" s="35"/>
      <c r="M14" s="35"/>
      <c r="N14" s="22"/>
      <c r="O14" s="43">
        <f>C27</f>
        <v>25</v>
      </c>
      <c r="P14" s="44" t="str">
        <f>C29</f>
        <v>13.01.2026</v>
      </c>
      <c r="Q14" s="45">
        <f>(P14-$C$5)/365</f>
        <v>3.8356164383561646E-2</v>
      </c>
      <c r="R14" s="46">
        <f>IF(TYPE(O14)=1,IF(Template!$F$8="Дней до",CHOOSE(VLOOKUP(Template!$F$4,Data!$B$30:$C$33,2,FALSE),VLOOKUP(P14-$F$9,Curves!$AD:$AF,2,FALSE)/100,VLOOKUP(P14-$F$9,Curves!$BJ:$BL,2,FALSE)/100,CubicSpline(Curves!$BU$5:$BU$22,Curves!$CB$5:$CB$22,Q14)/100)+$F$12,CHOOSE(VLOOKUP(Template!$F$4,Data!$B$30:$C$33,2,FALSE),VLOOKUP(P14-$F$9,Curves!$AD:$AF,3,FALSE)/100,VLOOKUP(P14-$F$9,Curves!$BJ:$BL,3,FALSE)/100,CubicSpline(Curves!$BU$5:$BU$22,Curves!$CB$5:$CB$22,Q14)/100)+$F$12),0)</f>
        <v>0.18457602580366492</v>
      </c>
      <c r="S14" s="46">
        <f>IF(TYPE(O14)=1,IF(TYPE(_xll.BondDateParams($C$6,P14,"cpn_rate"))=1,_xll.BondDateParams($C$6,P14,"cpn_rate"),"-"),"-")/100</f>
        <v>0.185</v>
      </c>
      <c r="T14" s="46">
        <f>IF(TYPE(O14)=1,IF(TYPE(S14)=1,S14,MAX(R14,$F$11)),0)</f>
        <v>0.185</v>
      </c>
      <c r="U14" s="206"/>
      <c r="V14" s="47">
        <f t="shared" ref="V14:V45" si="0">IF(TYPE(O14)=1,IF(U14,MAX(U14,$F$11),T14)*IF($C$18="act/365",$C$17/RIGHT($C$18,3),1/$C$16)*W13,0)</f>
        <v>15.205479452054794</v>
      </c>
      <c r="W14" s="207">
        <f>IF(TYPE(O14)=1,_xll.BondDateParams($C$6,P14,"current_fv"),0)</f>
        <v>1000</v>
      </c>
      <c r="X14" s="207">
        <f>IF(O14&lt;$C$23,W13-W14,0)</f>
        <v>0</v>
      </c>
      <c r="Y14" s="16">
        <f t="shared" ref="Y14:Y45" si="1">IF(TYPE(O14)=1,V14+X14+Z14,0)</f>
        <v>15.205479452054794</v>
      </c>
      <c r="Z14" s="51">
        <f t="shared" ref="Z14:Z45" si="2">IF(O14=$C$23,IF((W14-X14)&gt;0,W14-X14,0),0)</f>
        <v>0</v>
      </c>
      <c r="AA14" s="230">
        <f>V14+X14+Z14</f>
        <v>15.205479452054794</v>
      </c>
      <c r="AB14" s="48" t="e">
        <f>IF(TYPE(O14)=1,IF($F$6="КБД",'G-Curve'!D3/100,IF($F$6=Data!$M$3,CubicSpline(Curves!$I$5:$I$22,Curves!$G$5:$G$22,Q14)/100,CubicSpline(Curves!$AO$5:$AO$19,Curves!$AM$5:$AM$19,Q14)/100)),0)</f>
        <v>#VALUE!</v>
      </c>
      <c r="AC14" s="23"/>
      <c r="AD14" s="45">
        <f t="shared" ref="AD14:AD45" si="3">Y14</f>
        <v>15.205479452054794</v>
      </c>
      <c r="AE14" s="45" t="e">
        <f t="shared" ref="AE14:AE45" si="4">IF(TYPE(O14)=1,1/(1+AB14+$J$27/10000)^Q14,0)</f>
        <v>#VALUE!</v>
      </c>
      <c r="AF14" s="45" t="e">
        <f t="shared" ref="AF14:AF45" si="5">IF(TYPE(O14)=1,AE14*(V14+X14+Z14),0)</f>
        <v>#VALUE!</v>
      </c>
      <c r="AG14" s="45" t="e">
        <f t="shared" ref="AG14:AG45" si="6">IF(TYPE(O14)=1,AF14*Q14/$AF$8,0)</f>
        <v>#VALUE!</v>
      </c>
      <c r="AH14" s="45" t="e">
        <f t="shared" ref="AH14:AH45" si="7">IF(TYPE(O14)=1,(AF14*(Q14^2 + Q14))/(((1+$C$64)^2)*$AF$8),0)</f>
        <v>#VALUE!</v>
      </c>
      <c r="AI14" s="24"/>
      <c r="AJ14" s="45">
        <f t="shared" ref="AJ14:AJ45" si="8">Y14</f>
        <v>15.205479452054794</v>
      </c>
      <c r="AK14" s="45">
        <f t="shared" ref="AK14:AK45" si="9">IF(TYPE(O14)=1,1/(1+$J$26)^Q14,0)</f>
        <v>0.99368428395727615</v>
      </c>
      <c r="AL14" s="45">
        <f t="shared" ref="AL14:AL45" si="10">IF(TYPE(O14)=1,AK14*(V14+X14+Z14),0)</f>
        <v>15.109445961542143</v>
      </c>
      <c r="AM14" s="45">
        <f t="shared" ref="AM14:AM45" si="11">IF(TYPE(O14)=1,AL14*Q14/$AL$8,0)</f>
        <v>5.7482111182873366E-4</v>
      </c>
      <c r="AN14" s="45">
        <f t="shared" ref="AN14:AN45" si="12">IF(TYPE(O14)=1,(AL14*(Q14^2 + Q14))/(((1+$C$64)^2)*$AL$8),0)</f>
        <v>5.9686904488517824E-4</v>
      </c>
      <c r="AO14" s="24"/>
      <c r="AP14" s="20"/>
      <c r="AQ14" s="20"/>
      <c r="AR14" s="20"/>
      <c r="AS14" s="20"/>
    </row>
    <row r="15" spans="1:45" x14ac:dyDescent="0.25">
      <c r="A15" s="35"/>
      <c r="B15" s="259" t="s">
        <v>622</v>
      </c>
      <c r="C15" s="263" t="str">
        <f>IF(_xll.ReferenceParams($C$6,"amortisedmty")=0,"нет","да")</f>
        <v>нет</v>
      </c>
      <c r="D15" s="35"/>
      <c r="E15" s="41"/>
      <c r="F15" s="22"/>
      <c r="G15" s="68"/>
      <c r="H15" s="35"/>
      <c r="I15" s="35"/>
      <c r="J15" s="35"/>
      <c r="K15" s="35"/>
      <c r="L15" s="35"/>
      <c r="M15" s="35"/>
      <c r="N15" s="22"/>
      <c r="O15" s="49">
        <f t="shared" ref="O15:O46" si="13">IFERROR(IF((O14+1)&lt;=$C$23,(O14+1),""),"")</f>
        <v>26</v>
      </c>
      <c r="P15" s="50">
        <f t="shared" ref="P15:P46" si="14">IF(TYPE(O15) = 1,P14+$C$17,0)</f>
        <v>46065</v>
      </c>
      <c r="Q15" s="45">
        <f t="shared" ref="Q15:Q46" si="15">IF(TYPE(O15) = 1,(P15-$C$5)/365,0)</f>
        <v>0.12054794520547946</v>
      </c>
      <c r="R15" s="46">
        <f>IF(TYPE(O15)=1,IF(Template!$F$8="Дней до",CHOOSE(VLOOKUP(Template!$F$4,Data!$B$30:$C$33,2,FALSE),VLOOKUP(P15-$F$9,Curves!$AD:$AF,2,FALSE)/100,VLOOKUP(P15-$F$9,Curves!$BJ:$BL,2,FALSE)/100,CubicSpline(Curves!$BU$5:$BU$22,Curves!$CB$5:$CB$22,Q15)/100)+$F$12,CHOOSE(VLOOKUP(Template!$F$4,Data!$B$30:$C$33,2,FALSE),VLOOKUP(P15-$F$9,Curves!$AD:$AF,3,FALSE)/100,VLOOKUP(P15-$F$9,Curves!$BJ:$BL,3,FALSE)/100,CubicSpline(Curves!$BU$5:$BU$22,Curves!$CB$5:$CB$22,Q15)/100)+$F$12),0)</f>
        <v>0.18224720064094532</v>
      </c>
      <c r="S15" s="46" t="e">
        <f>IF(TYPE(O15)=1,IF(TYPE(_xll.BondDateParams($C$6,P15,"cpn_rate"))=1,_xll.BondDateParams($C$6,P15,"cpn_rate"),"-"),"-")/100</f>
        <v>#VALUE!</v>
      </c>
      <c r="T15" s="46">
        <f t="shared" ref="T15:T78" si="16">IF(TYPE(O15)=1,IF(TYPE(S15)=1,S15,MAX(R15,$F$11)),0)</f>
        <v>0.18224720064094532</v>
      </c>
      <c r="U15" s="206"/>
      <c r="V15" s="47">
        <f t="shared" si="0"/>
        <v>14.979221970488656</v>
      </c>
      <c r="W15" s="207">
        <f>IF(TYPE(O15)=1,_xll.BondDateParams($C$6,P15,"current_fv"),0)</f>
        <v>1000</v>
      </c>
      <c r="X15" s="207">
        <f t="shared" ref="X15:X78" si="17">IF(O15&lt;$C$23,W14-W15,0)</f>
        <v>0</v>
      </c>
      <c r="Y15" s="16">
        <f t="shared" si="1"/>
        <v>14.979221970488656</v>
      </c>
      <c r="Z15" s="51">
        <f t="shared" si="2"/>
        <v>0</v>
      </c>
      <c r="AA15" s="230">
        <f t="shared" ref="AA15:AA78" si="18">V15+X15+Z15</f>
        <v>14.979221970488656</v>
      </c>
      <c r="AB15" s="48">
        <f>IF(TYPE(O15)=1,IF($F$6="КБД",'G-Curve'!D4/100,IF($F$6=Data!$M$3,CubicSpline(Curves!$I$5:$I$22,Curves!$G$5:$G$22,Q15)/100,CubicSpline(Curves!$AO$5:$AO$19,Curves!$AM$5:$AM$19,Q15)/100)),0)</f>
        <v>0.118660885426004</v>
      </c>
      <c r="AC15" s="193"/>
      <c r="AD15" s="45">
        <f t="shared" si="3"/>
        <v>14.979221970488656</v>
      </c>
      <c r="AE15" s="45">
        <f t="shared" si="4"/>
        <v>0.98657362653657876</v>
      </c>
      <c r="AF15" s="45">
        <f t="shared" si="5"/>
        <v>14.778105342121391</v>
      </c>
      <c r="AG15" s="45" t="e">
        <f t="shared" si="6"/>
        <v>#VALUE!</v>
      </c>
      <c r="AH15" s="45" t="e">
        <f t="shared" si="7"/>
        <v>#VALUE!</v>
      </c>
      <c r="AI15" s="24"/>
      <c r="AJ15" s="45">
        <f t="shared" si="8"/>
        <v>14.979221970488656</v>
      </c>
      <c r="AK15" s="45">
        <f t="shared" si="9"/>
        <v>0.98028460127028993</v>
      </c>
      <c r="AL15" s="45">
        <f t="shared" si="10"/>
        <v>14.683900636679638</v>
      </c>
      <c r="AM15" s="45">
        <f t="shared" si="11"/>
        <v>1.7556997547072549E-3</v>
      </c>
      <c r="AN15" s="45">
        <f t="shared" si="12"/>
        <v>1.9673457525349785E-3</v>
      </c>
      <c r="AO15" s="24"/>
      <c r="AP15" s="28"/>
      <c r="AQ15" s="28"/>
      <c r="AR15" s="28"/>
      <c r="AS15" s="28"/>
    </row>
    <row r="16" spans="1:45" x14ac:dyDescent="0.25">
      <c r="A16" s="35"/>
      <c r="B16" s="259" t="s">
        <v>37</v>
      </c>
      <c r="C16" s="264">
        <f>_xll.ReferenceParams($C$6,"couponperyear")</f>
        <v>12</v>
      </c>
      <c r="D16" s="35"/>
      <c r="E16" s="41" t="s">
        <v>50</v>
      </c>
      <c r="F16" s="64"/>
      <c r="G16" s="69"/>
      <c r="H16" s="35"/>
      <c r="I16" s="40" t="s">
        <v>691</v>
      </c>
      <c r="J16" s="190">
        <f>AM8</f>
        <v>0.869785828980989</v>
      </c>
      <c r="K16" s="35"/>
      <c r="L16" s="35"/>
      <c r="M16" s="35"/>
      <c r="N16" s="22"/>
      <c r="O16" s="49">
        <f t="shared" si="13"/>
        <v>27</v>
      </c>
      <c r="P16" s="50">
        <f>IF(TYPE(O16) = 1,P15+$C$17,0)</f>
        <v>46095</v>
      </c>
      <c r="Q16" s="45">
        <f t="shared" si="15"/>
        <v>0.20273972602739726</v>
      </c>
      <c r="R16" s="46">
        <f>IF(TYPE(O16)=1,IF(Template!$F$8="Дней до",CHOOSE(VLOOKUP(Template!$F$4,Data!$B$30:$C$33,2,FALSE),VLOOKUP(P16-$F$9,Curves!$AD:$AF,2,FALSE)/100,VLOOKUP(P16-$F$9,Curves!$BJ:$BL,2,FALSE)/100,CubicSpline(Curves!$BU$5:$BU$22,Curves!$CB$5:$CB$22,Q16)/100)+$F$12,CHOOSE(VLOOKUP(Template!$F$4,Data!$B$30:$C$33,2,FALSE),VLOOKUP(P16-$F$9,Curves!$AD:$AF,3,FALSE)/100,VLOOKUP(P16-$F$9,Curves!$BJ:$BL,3,FALSE)/100,CubicSpline(Curves!$BU$5:$BU$22,Curves!$CB$5:$CB$22,Q16)/100)+$F$12),0)</f>
        <v>0.17908171997274955</v>
      </c>
      <c r="S16" s="46" t="e">
        <f>IF(TYPE(O16)=1,IF(TYPE(_xll.BondDateParams($C$6,P16,"cpn_rate"))=1,_xll.BondDateParams($C$6,P16,"cpn_rate"),"-"),"-")/100</f>
        <v>#VALUE!</v>
      </c>
      <c r="T16" s="46">
        <f t="shared" si="16"/>
        <v>0.17908171997274955</v>
      </c>
      <c r="U16" s="206"/>
      <c r="V16" s="47">
        <f t="shared" si="0"/>
        <v>14.719045477212291</v>
      </c>
      <c r="W16" s="207">
        <f>IF(TYPE(O16)=1,_xll.BondDateParams($C$6,P16,"current_fv"),0)</f>
        <v>1000</v>
      </c>
      <c r="X16" s="207">
        <f t="shared" si="17"/>
        <v>0</v>
      </c>
      <c r="Y16" s="16">
        <f t="shared" si="1"/>
        <v>14.719045477212291</v>
      </c>
      <c r="Z16" s="51">
        <f t="shared" si="2"/>
        <v>0</v>
      </c>
      <c r="AA16" s="230">
        <f t="shared" si="18"/>
        <v>14.719045477212291</v>
      </c>
      <c r="AB16" s="48">
        <f>IF(TYPE(O16)=1,IF($F$6="КБД",'G-Curve'!D5/100,IF($F$6=Data!$M$3,CubicSpline(Curves!$I$5:$I$22,Curves!$G$5:$G$22,Q16)/100,CubicSpline(Curves!$AO$5:$AO$19,Curves!$AM$5:$AM$19,Q16)/100)),0)</f>
        <v>0.12015655152023</v>
      </c>
      <c r="AC16" s="23"/>
      <c r="AD16" s="45">
        <f t="shared" si="3"/>
        <v>14.719045477212291</v>
      </c>
      <c r="AE16" s="45">
        <f t="shared" si="4"/>
        <v>0.97725802432732078</v>
      </c>
      <c r="AF16" s="45">
        <f t="shared" si="5"/>
        <v>14.384305303044469</v>
      </c>
      <c r="AG16" s="45" t="e">
        <f t="shared" si="6"/>
        <v>#VALUE!</v>
      </c>
      <c r="AH16" s="45" t="e">
        <f t="shared" si="7"/>
        <v>#VALUE!</v>
      </c>
      <c r="AI16" s="24"/>
      <c r="AJ16" s="45">
        <f t="shared" si="8"/>
        <v>14.719045477212291</v>
      </c>
      <c r="AK16" s="45">
        <f t="shared" si="9"/>
        <v>0.96706561128319912</v>
      </c>
      <c r="AL16" s="45">
        <f t="shared" si="10"/>
        <v>14.234282711925511</v>
      </c>
      <c r="AM16" s="45">
        <f t="shared" si="11"/>
        <v>2.8623546461223311E-3</v>
      </c>
      <c r="AN16" s="45">
        <f t="shared" si="12"/>
        <v>3.44266764287042E-3</v>
      </c>
      <c r="AO16" s="24"/>
      <c r="AP16" s="28"/>
      <c r="AQ16" s="28"/>
      <c r="AR16" s="28"/>
      <c r="AS16" s="28"/>
    </row>
    <row r="17" spans="1:45" x14ac:dyDescent="0.25">
      <c r="A17" s="35"/>
      <c r="B17" s="259" t="s">
        <v>111</v>
      </c>
      <c r="C17" s="265">
        <f>_xll.BondDateParams($C$6,$C$5,"cpn_period")</f>
        <v>30</v>
      </c>
      <c r="D17" s="35"/>
      <c r="E17" s="41" t="s">
        <v>51</v>
      </c>
      <c r="F17" s="75">
        <f>EDATE(F18,-1)</f>
        <v>45992</v>
      </c>
      <c r="G17" s="70"/>
      <c r="H17" s="35"/>
      <c r="I17" s="41" t="s">
        <v>45</v>
      </c>
      <c r="J17" s="81">
        <f>YEARFRAC(C5,C29,3)/(1+J6/C16)</f>
        <v>3.7790541745388075E-2</v>
      </c>
      <c r="K17" s="35"/>
      <c r="L17" s="35"/>
      <c r="M17" s="35"/>
      <c r="N17" s="22"/>
      <c r="O17" s="49">
        <f t="shared" si="13"/>
        <v>28</v>
      </c>
      <c r="P17" s="50">
        <f t="shared" si="14"/>
        <v>46125</v>
      </c>
      <c r="Q17" s="45">
        <f t="shared" si="15"/>
        <v>0.28493150684931506</v>
      </c>
      <c r="R17" s="46">
        <f>IF(TYPE(O17)=1,IF(Template!$F$8="Дней до",CHOOSE(VLOOKUP(Template!$F$4,Data!$B$30:$C$33,2,FALSE),VLOOKUP(P17-$F$9,Curves!$AD:$AF,2,FALSE)/100,VLOOKUP(P17-$F$9,Curves!$BJ:$BL,2,FALSE)/100,CubicSpline(Curves!$BU$5:$BU$22,Curves!$CB$5:$CB$22,Q17)/100)+$F$12,CHOOSE(VLOOKUP(Template!$F$4,Data!$B$30:$C$33,2,FALSE),VLOOKUP(P17-$F$9,Curves!$AD:$AF,3,FALSE)/100,VLOOKUP(P17-$F$9,Curves!$BJ:$BL,3,FALSE)/100,CubicSpline(Curves!$BU$5:$BU$22,Curves!$CB$5:$CB$22,Q17)/100)+$F$12),0)</f>
        <v>0.17333118177239867</v>
      </c>
      <c r="S17" s="46" t="e">
        <f>IF(TYPE(O17)=1,IF(TYPE(_xll.BondDateParams($C$6,P17,"cpn_rate"))=1,_xll.BondDateParams($C$6,P17,"cpn_rate"),"-"),"-")/100</f>
        <v>#VALUE!</v>
      </c>
      <c r="T17" s="46">
        <f t="shared" si="16"/>
        <v>0.17333118177239867</v>
      </c>
      <c r="U17" s="206"/>
      <c r="V17" s="47">
        <f t="shared" si="0"/>
        <v>14.246398501840986</v>
      </c>
      <c r="W17" s="207">
        <f>IF(TYPE(O17)=1,_xll.BondDateParams($C$6,P17,"current_fv"),0)</f>
        <v>1000</v>
      </c>
      <c r="X17" s="207">
        <f t="shared" si="17"/>
        <v>0</v>
      </c>
      <c r="Y17" s="16">
        <f t="shared" si="1"/>
        <v>14.246398501840986</v>
      </c>
      <c r="Z17" s="51">
        <f t="shared" si="2"/>
        <v>0</v>
      </c>
      <c r="AA17" s="230">
        <f t="shared" si="18"/>
        <v>14.246398501840986</v>
      </c>
      <c r="AB17" s="48">
        <f>IF(TYPE(O17)=1,IF($F$6="КБД",'G-Curve'!D6/100,IF($F$6=Data!$M$3,CubicSpline(Curves!$I$5:$I$22,Curves!$G$5:$G$22,Q17)/100,CubicSpline(Curves!$AO$5:$AO$19,Curves!$AM$5:$AM$19,Q17)/100)),0)</f>
        <v>0.12158140713905601</v>
      </c>
      <c r="AC17" s="23"/>
      <c r="AD17" s="45">
        <f t="shared" si="3"/>
        <v>14.246398501840986</v>
      </c>
      <c r="AE17" s="45">
        <f t="shared" si="4"/>
        <v>0.96783569349262444</v>
      </c>
      <c r="AF17" s="45">
        <f t="shared" si="5"/>
        <v>13.788172973801556</v>
      </c>
      <c r="AG17" s="45" t="e">
        <f t="shared" si="6"/>
        <v>#VALUE!</v>
      </c>
      <c r="AH17" s="45" t="e">
        <f t="shared" si="7"/>
        <v>#VALUE!</v>
      </c>
      <c r="AI17" s="24"/>
      <c r="AJ17" s="45">
        <f t="shared" si="8"/>
        <v>14.246398501840986</v>
      </c>
      <c r="AK17" s="45">
        <f t="shared" si="9"/>
        <v>0.95402487738220065</v>
      </c>
      <c r="AL17" s="45">
        <f t="shared" si="10"/>
        <v>13.591418583856813</v>
      </c>
      <c r="AM17" s="45">
        <f t="shared" si="11"/>
        <v>3.8410880452112908E-3</v>
      </c>
      <c r="AN17" s="45">
        <f t="shared" si="12"/>
        <v>4.9355350498742345E-3</v>
      </c>
      <c r="AO17" s="24"/>
      <c r="AP17" s="33">
        <f t="shared" ref="AP17:AP30" si="19">1-EXP(LN(1-$C$75)*Q14)</f>
        <v>0</v>
      </c>
      <c r="AQ17" s="31" t="e">
        <f t="shared" ref="AQ17:AQ30" si="20">1/(1+AB14)^Q14</f>
        <v>#VALUE!</v>
      </c>
      <c r="AR17" s="27" t="e">
        <f>(V14+#REF!)*(1-AP17*$C$76)*AQ17</f>
        <v>#REF!</v>
      </c>
      <c r="AS17" s="27" t="e">
        <f>AR17*Q14/#REF!</f>
        <v>#REF!</v>
      </c>
    </row>
    <row r="18" spans="1:45" x14ac:dyDescent="0.25">
      <c r="A18" s="35"/>
      <c r="B18" s="259" t="s">
        <v>623</v>
      </c>
      <c r="C18" s="265" t="str">
        <f>_xll.ReferenceParams($C$6,"basis")</f>
        <v>act/365</v>
      </c>
      <c r="D18" s="35"/>
      <c r="E18" s="41" t="s">
        <v>52</v>
      </c>
      <c r="F18" s="75">
        <f>C4</f>
        <v>46023</v>
      </c>
      <c r="G18" s="71"/>
      <c r="H18" s="35"/>
      <c r="I18" s="41" t="s">
        <v>15</v>
      </c>
      <c r="J18" s="81">
        <f>(YEARFRAC(C5,C29,3)^2+YEARFRAC(C5,C29,3)/2)/(1+J6/C16)^2</f>
        <v>2.0044755101646362E-2</v>
      </c>
      <c r="K18" s="35"/>
      <c r="L18" s="35"/>
      <c r="M18" s="35"/>
      <c r="N18" s="22"/>
      <c r="O18" s="49">
        <f t="shared" si="13"/>
        <v>29</v>
      </c>
      <c r="P18" s="50">
        <f>IF(TYPE(O18) = 1,P17+$C$17,0)</f>
        <v>46155</v>
      </c>
      <c r="Q18" s="45">
        <f t="shared" si="15"/>
        <v>0.36712328767123287</v>
      </c>
      <c r="R18" s="46">
        <f>IF(TYPE(O18)=1,IF(Template!$F$8="Дней до",CHOOSE(VLOOKUP(Template!$F$4,Data!$B$30:$C$33,2,FALSE),VLOOKUP(P18-$F$9,Curves!$AD:$AF,2,FALSE)/100,VLOOKUP(P18-$F$9,Curves!$BJ:$BL,2,FALSE)/100,CubicSpline(Curves!$BU$5:$BU$22,Curves!$CB$5:$CB$22,Q18)/100)+$F$12,CHOOSE(VLOOKUP(Template!$F$4,Data!$B$30:$C$33,2,FALSE),VLOOKUP(P18-$F$9,Curves!$AD:$AF,3,FALSE)/100,VLOOKUP(P18-$F$9,Curves!$BJ:$BL,3,FALSE)/100,CubicSpline(Curves!$BU$5:$BU$22,Curves!$CB$5:$CB$22,Q18)/100)+$F$12),0)</f>
        <v>0.16803854571124374</v>
      </c>
      <c r="S18" s="46" t="e">
        <f>IF(TYPE(O18)=1,IF(TYPE(_xll.BondDateParams($C$6,P18,"cpn_rate"))=1,_xll.BondDateParams($C$6,P18,"cpn_rate"),"-"),"-")/100</f>
        <v>#VALUE!</v>
      </c>
      <c r="T18" s="46">
        <f t="shared" si="16"/>
        <v>0.16803854571124374</v>
      </c>
      <c r="U18" s="206"/>
      <c r="V18" s="47">
        <f t="shared" si="0"/>
        <v>13.811387318732361</v>
      </c>
      <c r="W18" s="207">
        <f>IF(TYPE(O18)=1,_xll.BondDateParams($C$6,P18,"current_fv"),0)</f>
        <v>1000</v>
      </c>
      <c r="X18" s="207">
        <f t="shared" si="17"/>
        <v>0</v>
      </c>
      <c r="Y18" s="16">
        <f t="shared" si="1"/>
        <v>13.811387318732361</v>
      </c>
      <c r="Z18" s="51">
        <f t="shared" si="2"/>
        <v>0</v>
      </c>
      <c r="AA18" s="230">
        <f t="shared" si="18"/>
        <v>13.811387318732361</v>
      </c>
      <c r="AB18" s="48">
        <f>IF(TYPE(O18)=1,IF($F$6="КБД",'G-Curve'!D7/100,IF($F$6=Data!$M$3,CubicSpline(Curves!$I$5:$I$22,Curves!$G$5:$G$22,Q18)/100,CubicSpline(Curves!$AO$5:$AO$19,Curves!$AM$5:$AM$19,Q18)/100)),0)</f>
        <v>0.122937968885195</v>
      </c>
      <c r="AC18" s="23"/>
      <c r="AD18" s="45">
        <f t="shared" si="3"/>
        <v>13.811387318732361</v>
      </c>
      <c r="AE18" s="45">
        <f t="shared" si="4"/>
        <v>0.95832589950388658</v>
      </c>
      <c r="AF18" s="45">
        <f t="shared" si="5"/>
        <v>13.235810175620763</v>
      </c>
      <c r="AG18" s="45" t="e">
        <f t="shared" si="6"/>
        <v>#VALUE!</v>
      </c>
      <c r="AH18" s="45" t="e">
        <f t="shared" si="7"/>
        <v>#VALUE!</v>
      </c>
      <c r="AI18" s="24"/>
      <c r="AJ18" s="45">
        <f t="shared" si="8"/>
        <v>13.811387318732361</v>
      </c>
      <c r="AK18" s="45">
        <f t="shared" si="9"/>
        <v>0.94115999581086052</v>
      </c>
      <c r="AL18" s="45">
        <f t="shared" si="10"/>
        <v>12.998725231040321</v>
      </c>
      <c r="AM18" s="45">
        <f t="shared" si="11"/>
        <v>4.7332745591412472E-3</v>
      </c>
      <c r="AN18" s="45">
        <f t="shared" si="12"/>
        <v>6.4709698767437878E-3</v>
      </c>
      <c r="AO18" s="24"/>
      <c r="AP18" s="33">
        <f t="shared" si="19"/>
        <v>0</v>
      </c>
      <c r="AQ18" s="31">
        <f t="shared" si="20"/>
        <v>0.98657362653657876</v>
      </c>
      <c r="AR18" s="27" t="e">
        <f>(V15+#REF!)*(1-AP18*$C$76)*AQ18</f>
        <v>#REF!</v>
      </c>
      <c r="AS18" s="27" t="e">
        <f>AR18*Q15/#REF!</f>
        <v>#REF!</v>
      </c>
    </row>
    <row r="19" spans="1:45" x14ac:dyDescent="0.25">
      <c r="A19" s="35"/>
      <c r="B19" s="259" t="s">
        <v>20</v>
      </c>
      <c r="C19" s="258">
        <f>_xll.ReferenceParams($C$6,"enddistdate_nrd")</f>
        <v>45285</v>
      </c>
      <c r="D19" s="35"/>
      <c r="E19" s="41"/>
      <c r="F19" s="65"/>
      <c r="G19" s="71"/>
      <c r="H19" s="35"/>
      <c r="I19" s="41" t="s">
        <v>647</v>
      </c>
      <c r="J19" s="78">
        <f>AL10</f>
        <v>0.17960768342018132</v>
      </c>
      <c r="K19" s="35"/>
      <c r="L19" s="35"/>
      <c r="M19" s="35"/>
      <c r="N19" s="22"/>
      <c r="O19" s="49">
        <f t="shared" si="13"/>
        <v>30</v>
      </c>
      <c r="P19" s="50">
        <f>IF(TYPE(O19) = 1,P18+$C$17,0)</f>
        <v>46185</v>
      </c>
      <c r="Q19" s="45">
        <f t="shared" si="15"/>
        <v>0.44931506849315067</v>
      </c>
      <c r="R19" s="46">
        <f>IF(TYPE(O19)=1,IF(Template!$F$8="Дней до",CHOOSE(VLOOKUP(Template!$F$4,Data!$B$30:$C$33,2,FALSE),VLOOKUP(P19-$F$9,Curves!$AD:$AF,2,FALSE)/100,VLOOKUP(P19-$F$9,Curves!$BJ:$BL,2,FALSE)/100,CubicSpline(Curves!$BU$5:$BU$22,Curves!$CB$5:$CB$22,Q19)/100)+$F$12,CHOOSE(VLOOKUP(Template!$F$4,Data!$B$30:$C$33,2,FALSE),VLOOKUP(P19-$F$9,Curves!$AD:$AF,3,FALSE)/100,VLOOKUP(P19-$F$9,Curves!$BJ:$BL,3,FALSE)/100,CubicSpline(Curves!$BU$5:$BU$22,Curves!$CB$5:$CB$22,Q19)/100)+$F$12),0)</f>
        <v>0.16290322647659669</v>
      </c>
      <c r="S19" s="46" t="e">
        <f>IF(TYPE(O19)=1,IF(TYPE(_xll.BondDateParams($C$6,P19,"cpn_rate"))=1,_xll.BondDateParams($C$6,P19,"cpn_rate"),"-"),"-")/100</f>
        <v>#VALUE!</v>
      </c>
      <c r="T19" s="46">
        <f>IF(TYPE(O19)=1,IF(TYPE(S19)=1,S19,MAX(R19,$F$11)),0)</f>
        <v>0.16290322647659669</v>
      </c>
      <c r="U19" s="206"/>
      <c r="V19" s="47">
        <f t="shared" si="0"/>
        <v>13.389306285747672</v>
      </c>
      <c r="W19" s="207">
        <f>IF(TYPE(O19)=1,_xll.BondDateParams($C$6,P19,"current_fv"),0)</f>
        <v>1000</v>
      </c>
      <c r="X19" s="207">
        <f t="shared" si="17"/>
        <v>0</v>
      </c>
      <c r="Y19" s="16">
        <f t="shared" si="1"/>
        <v>13.389306285747672</v>
      </c>
      <c r="Z19" s="51">
        <f t="shared" si="2"/>
        <v>0</v>
      </c>
      <c r="AA19" s="230">
        <f t="shared" si="18"/>
        <v>13.389306285747672</v>
      </c>
      <c r="AB19" s="48">
        <f>IF(TYPE(O19)=1,IF($F$6="КБД",'G-Curve'!D8/100,IF($F$6=Data!$M$3,CubicSpline(Curves!$I$5:$I$22,Curves!$G$5:$G$22,Q19)/100,CubicSpline(Curves!$AO$5:$AO$19,Curves!$AM$5:$AM$19,Q19)/100)),0)</f>
        <v>0.12422868734989301</v>
      </c>
      <c r="AC19" s="23"/>
      <c r="AD19" s="45">
        <f t="shared" si="3"/>
        <v>13.389306285747672</v>
      </c>
      <c r="AE19" s="45">
        <f t="shared" si="4"/>
        <v>0.94874660220383555</v>
      </c>
      <c r="AF19" s="45">
        <f t="shared" si="5"/>
        <v>12.703058844469561</v>
      </c>
      <c r="AG19" s="45" t="e">
        <f t="shared" si="6"/>
        <v>#VALUE!</v>
      </c>
      <c r="AH19" s="45" t="e">
        <f t="shared" si="7"/>
        <v>#VALUE!</v>
      </c>
      <c r="AI19" s="24"/>
      <c r="AJ19" s="45">
        <f t="shared" si="8"/>
        <v>13.389306285747672</v>
      </c>
      <c r="AK19" s="45">
        <f t="shared" si="9"/>
        <v>0.92846859522703773</v>
      </c>
      <c r="AL19" s="45">
        <f t="shared" si="10"/>
        <v>12.431550398192687</v>
      </c>
      <c r="AM19" s="45">
        <f t="shared" si="11"/>
        <v>5.5401978949957296E-3</v>
      </c>
      <c r="AN19" s="45">
        <f t="shared" si="12"/>
        <v>8.0294922916513446E-3</v>
      </c>
      <c r="AO19" s="24"/>
      <c r="AP19" s="33">
        <f t="shared" si="19"/>
        <v>0</v>
      </c>
      <c r="AQ19" s="31">
        <f t="shared" si="20"/>
        <v>0.97725802432732078</v>
      </c>
      <c r="AR19" s="27" t="e">
        <f>(V16+#REF!)*(1-AP19*$C$76)*AQ19</f>
        <v>#REF!</v>
      </c>
      <c r="AS19" s="27" t="e">
        <f>AR19*Q16/#REF!</f>
        <v>#REF!</v>
      </c>
    </row>
    <row r="20" spans="1:45" x14ac:dyDescent="0.25">
      <c r="A20" s="35"/>
      <c r="B20" s="259" t="s">
        <v>38</v>
      </c>
      <c r="C20" s="268"/>
      <c r="D20" s="35"/>
      <c r="E20" s="41" t="s">
        <v>31</v>
      </c>
      <c r="F20" s="66">
        <f>_xll.EfirHistoryAgg($C6,$C$4-30,$C$4-1,"DO","DEAL_ACC.SUM")</f>
        <v>910</v>
      </c>
      <c r="G20" s="72" t="str">
        <f>IF(F20&gt;10,"Выполнен","Нарушен")</f>
        <v>Выполнен</v>
      </c>
      <c r="H20" s="35"/>
      <c r="I20" s="41" t="s">
        <v>42</v>
      </c>
      <c r="J20" s="78">
        <f>T14</f>
        <v>0.185</v>
      </c>
      <c r="K20" s="35"/>
      <c r="L20" s="35"/>
      <c r="M20" s="35"/>
      <c r="N20" s="22"/>
      <c r="O20" s="49">
        <f t="shared" si="13"/>
        <v>31</v>
      </c>
      <c r="P20" s="50">
        <f t="shared" si="14"/>
        <v>46215</v>
      </c>
      <c r="Q20" s="45">
        <f t="shared" si="15"/>
        <v>0.53150684931506853</v>
      </c>
      <c r="R20" s="46">
        <f>IF(TYPE(O20)=1,IF(Template!$F$8="Дней до",CHOOSE(VLOOKUP(Template!$F$4,Data!$B$30:$C$33,2,FALSE),VLOOKUP(P20-$F$9,Curves!$AD:$AF,2,FALSE)/100,VLOOKUP(P20-$F$9,Curves!$BJ:$BL,2,FALSE)/100,CubicSpline(Curves!$BU$5:$BU$22,Curves!$CB$5:$CB$22,Q20)/100)+$F$12,CHOOSE(VLOOKUP(Template!$F$4,Data!$B$30:$C$33,2,FALSE),VLOOKUP(P20-$F$9,Curves!$AD:$AF,3,FALSE)/100,VLOOKUP(P20-$F$9,Curves!$BJ:$BL,3,FALSE)/100,CubicSpline(Curves!$BU$5:$BU$22,Curves!$CB$5:$CB$22,Q20)/100)+$F$12),0)</f>
        <v>0.15979555147321908</v>
      </c>
      <c r="S20" s="46" t="e">
        <f>IF(TYPE(O20)=1,IF(TYPE(_xll.BondDateParams($C$6,P20,"cpn_rate"))=1,_xll.BondDateParams($C$6,P20,"cpn_rate"),"-"),"-")/100</f>
        <v>#VALUE!</v>
      </c>
      <c r="T20" s="46">
        <f t="shared" si="16"/>
        <v>0.15979555147321908</v>
      </c>
      <c r="U20" s="206"/>
      <c r="V20" s="47">
        <f t="shared" si="0"/>
        <v>13.133880943004307</v>
      </c>
      <c r="W20" s="207">
        <f>IF(TYPE(O20)=1,_xll.BondDateParams($C$6,P20,"current_fv"),0)</f>
        <v>1000</v>
      </c>
      <c r="X20" s="207">
        <f t="shared" si="17"/>
        <v>0</v>
      </c>
      <c r="Y20" s="16">
        <f t="shared" si="1"/>
        <v>13.133880943004307</v>
      </c>
      <c r="Z20" s="51">
        <f t="shared" si="2"/>
        <v>0</v>
      </c>
      <c r="AA20" s="230">
        <f t="shared" si="18"/>
        <v>13.133880943004307</v>
      </c>
      <c r="AB20" s="48">
        <f>IF(TYPE(O20)=1,IF($F$6="КБД",'G-Curve'!D9/100,IF($F$6=Data!$M$3,CubicSpline(Curves!$I$5:$I$22,Curves!$G$5:$G$22,Q20)/100,CubicSpline(Curves!$AO$5:$AO$19,Curves!$AM$5:$AM$19,Q20)/100)),0)</f>
        <v>0.125455959933781</v>
      </c>
      <c r="AC20" s="23"/>
      <c r="AD20" s="45">
        <f t="shared" si="3"/>
        <v>13.133880943004307</v>
      </c>
      <c r="AE20" s="45">
        <f t="shared" si="4"/>
        <v>0.9391145036813231</v>
      </c>
      <c r="AF20" s="45">
        <f t="shared" si="5"/>
        <v>12.334218083199078</v>
      </c>
      <c r="AG20" s="45" t="e">
        <f t="shared" si="6"/>
        <v>#VALUE!</v>
      </c>
      <c r="AH20" s="45" t="e">
        <f t="shared" si="7"/>
        <v>#VALUE!</v>
      </c>
      <c r="AI20" s="24"/>
      <c r="AJ20" s="45">
        <f t="shared" si="8"/>
        <v>13.133880943004307</v>
      </c>
      <c r="AK20" s="45">
        <f t="shared" si="9"/>
        <v>0.91594833626578309</v>
      </c>
      <c r="AL20" s="45">
        <f t="shared" si="10"/>
        <v>12.029956398457669</v>
      </c>
      <c r="AM20" s="45">
        <f t="shared" si="11"/>
        <v>6.3419369218425704E-3</v>
      </c>
      <c r="AN20" s="45">
        <f t="shared" si="12"/>
        <v>9.7127198337260186E-3</v>
      </c>
      <c r="AO20" s="24"/>
      <c r="AP20" s="33">
        <f t="shared" si="19"/>
        <v>0</v>
      </c>
      <c r="AQ20" s="31">
        <f t="shared" si="20"/>
        <v>0.96783569349262444</v>
      </c>
      <c r="AR20" s="27" t="e">
        <f>(V17+#REF!)*(1-AP20*$C$76)*AQ20</f>
        <v>#REF!</v>
      </c>
      <c r="AS20" s="27" t="e">
        <f>AR20*Q17/#REF!</f>
        <v>#REF!</v>
      </c>
    </row>
    <row r="21" spans="1:45" x14ac:dyDescent="0.25">
      <c r="A21" s="35"/>
      <c r="B21" s="259" t="s">
        <v>39</v>
      </c>
      <c r="C21" s="268" t="str">
        <f>_xll.BondDateParams($C$6,$C$5,"offer_date")</f>
        <v/>
      </c>
      <c r="D21" s="35"/>
      <c r="E21" s="41" t="s">
        <v>32</v>
      </c>
      <c r="F21" s="66">
        <f>_xll.EfirHistoryAgg($C6,$C$4-30,$C$4-1,"DO","DEAL_ACC.CNN")</f>
        <v>21</v>
      </c>
      <c r="G21" s="72" t="str">
        <f>IF(F21&gt;5,"Выполнен","Нарушен")</f>
        <v>Выполнен</v>
      </c>
      <c r="H21" s="35"/>
      <c r="I21" s="41" t="s">
        <v>690</v>
      </c>
      <c r="J21" s="81">
        <f>(J19-_xll.GCurve($C$5,J16*365,"y")/100)*10000</f>
        <v>497.18411851385343</v>
      </c>
      <c r="K21" s="35"/>
      <c r="L21" s="35"/>
      <c r="M21" s="35"/>
      <c r="N21" s="22"/>
      <c r="O21" s="49">
        <f t="shared" si="13"/>
        <v>32</v>
      </c>
      <c r="P21" s="50">
        <f t="shared" si="14"/>
        <v>46245</v>
      </c>
      <c r="Q21" s="45">
        <f t="shared" si="15"/>
        <v>0.61369863013698633</v>
      </c>
      <c r="R21" s="46">
        <f>IF(TYPE(O21)=1,IF(Template!$F$8="Дней до",CHOOSE(VLOOKUP(Template!$F$4,Data!$B$30:$C$33,2,FALSE),VLOOKUP(P21-$F$9,Curves!$AD:$AF,2,FALSE)/100,VLOOKUP(P21-$F$9,Curves!$BJ:$BL,2,FALSE)/100,CubicSpline(Curves!$BU$5:$BU$22,Curves!$CB$5:$CB$22,Q21)/100)+$F$12,CHOOSE(VLOOKUP(Template!$F$4,Data!$B$30:$C$33,2,FALSE),VLOOKUP(P21-$F$9,Curves!$AD:$AF,3,FALSE)/100,VLOOKUP(P21-$F$9,Curves!$BJ:$BL,3,FALSE)/100,CubicSpline(Curves!$BU$5:$BU$22,Curves!$CB$5:$CB$22,Q21)/100)+$F$12),0)</f>
        <v>0.15801078777404162</v>
      </c>
      <c r="S21" s="46" t="e">
        <f>IF(TYPE(O21)=1,IF(TYPE(_xll.BondDateParams($C$6,P21,"cpn_rate"))=1,_xll.BondDateParams($C$6,P21,"cpn_rate"),"-"),"-")/100</f>
        <v>#VALUE!</v>
      </c>
      <c r="T21" s="46">
        <f t="shared" si="16"/>
        <v>0.15801078777404162</v>
      </c>
      <c r="U21" s="206"/>
      <c r="V21" s="47">
        <f t="shared" si="0"/>
        <v>12.987188036222598</v>
      </c>
      <c r="W21" s="207">
        <f>IF(TYPE(O21)=1,_xll.BondDateParams($C$6,P21,"current_fv"),0)</f>
        <v>1000</v>
      </c>
      <c r="X21" s="207">
        <f t="shared" si="17"/>
        <v>0</v>
      </c>
      <c r="Y21" s="16">
        <f t="shared" si="1"/>
        <v>12.987188036222598</v>
      </c>
      <c r="Z21" s="51">
        <f t="shared" si="2"/>
        <v>0</v>
      </c>
      <c r="AA21" s="230">
        <f t="shared" si="18"/>
        <v>12.987188036222598</v>
      </c>
      <c r="AB21" s="48">
        <f>IF(TYPE(O21)=1,IF($F$6="КБД",'G-Curve'!D10/100,IF($F$6=Data!$M$3,CubicSpline(Curves!$I$5:$I$22,Curves!$G$5:$G$22,Q21)/100,CubicSpline(Curves!$AO$5:$AO$19,Curves!$AM$5:$AM$19,Q21)/100)),0)</f>
        <v>0.12662214287631898</v>
      </c>
      <c r="AC21" s="23"/>
      <c r="AD21" s="45">
        <f t="shared" si="3"/>
        <v>12.987188036222598</v>
      </c>
      <c r="AE21" s="45">
        <f t="shared" si="4"/>
        <v>0.92944509285175625</v>
      </c>
      <c r="AF21" s="45">
        <f t="shared" si="5"/>
        <v>12.070878190210131</v>
      </c>
      <c r="AG21" s="45" t="e">
        <f t="shared" si="6"/>
        <v>#VALUE!</v>
      </c>
      <c r="AH21" s="45" t="e">
        <f t="shared" si="7"/>
        <v>#VALUE!</v>
      </c>
      <c r="AI21" s="24"/>
      <c r="AJ21" s="45">
        <f t="shared" si="8"/>
        <v>12.987188036222598</v>
      </c>
      <c r="AK21" s="45">
        <f t="shared" si="9"/>
        <v>0.9035969111081299</v>
      </c>
      <c r="AL21" s="45">
        <f t="shared" si="10"/>
        <v>11.735182993511199</v>
      </c>
      <c r="AM21" s="45">
        <f t="shared" si="11"/>
        <v>7.1432198935826629E-3</v>
      </c>
      <c r="AN21" s="45">
        <f t="shared" si="12"/>
        <v>1.1527004157041611E-2</v>
      </c>
      <c r="AO21" s="24"/>
      <c r="AP21" s="33">
        <f t="shared" si="19"/>
        <v>0</v>
      </c>
      <c r="AQ21" s="31">
        <f t="shared" si="20"/>
        <v>0.95832589950388658</v>
      </c>
      <c r="AR21" s="27" t="e">
        <f>(V18+#REF!)*(1-AP21*$C$76)*AQ21</f>
        <v>#REF!</v>
      </c>
      <c r="AS21" s="27" t="e">
        <f>AR21*Q18/#REF!</f>
        <v>#REF!</v>
      </c>
    </row>
    <row r="22" spans="1:45" x14ac:dyDescent="0.25">
      <c r="A22" s="35"/>
      <c r="B22" s="259" t="s">
        <v>21</v>
      </c>
      <c r="C22" s="258">
        <f>_xll.ReferenceParams($C$6,"endmtydate")</f>
        <v>46365</v>
      </c>
      <c r="D22" s="35"/>
      <c r="E22" s="41" t="s">
        <v>33</v>
      </c>
      <c r="F22" s="67">
        <f>_xll.EfirHistoryAgg($C6,$C$4-30,$C$4-1,"DO","VAL_ACC.SUM")</f>
        <v>18446365.699999999</v>
      </c>
      <c r="G22" s="72" t="str">
        <f>IF(F22&gt;5000000,"Выполнен","Нарушен")</f>
        <v>Выполнен</v>
      </c>
      <c r="H22" s="35"/>
      <c r="I22" s="42" t="s">
        <v>16</v>
      </c>
      <c r="J22" s="189">
        <f>ABS((-J17*0.0001)+(0.5*J18*0.0001^2))*1000000</f>
        <v>3.7789539507632997</v>
      </c>
      <c r="K22" s="35"/>
      <c r="L22" s="35"/>
      <c r="M22" s="35"/>
      <c r="N22" s="22"/>
      <c r="O22" s="49">
        <f t="shared" si="13"/>
        <v>33</v>
      </c>
      <c r="P22" s="50">
        <f t="shared" si="14"/>
        <v>46275</v>
      </c>
      <c r="Q22" s="45">
        <f t="shared" si="15"/>
        <v>0.69589041095890414</v>
      </c>
      <c r="R22" s="46">
        <f>IF(TYPE(O22)=1,IF(Template!$F$8="Дней до",CHOOSE(VLOOKUP(Template!$F$4,Data!$B$30:$C$33,2,FALSE),VLOOKUP(P22-$F$9,Curves!$AD:$AF,2,FALSE)/100,VLOOKUP(P22-$F$9,Curves!$BJ:$BL,2,FALSE)/100,CubicSpline(Curves!$BU$5:$BU$22,Curves!$CB$5:$CB$22,Q22)/100)+$F$12,CHOOSE(VLOOKUP(Template!$F$4,Data!$B$30:$C$33,2,FALSE),VLOOKUP(P22-$F$9,Curves!$AD:$AF,3,FALSE)/100,VLOOKUP(P22-$F$9,Curves!$BJ:$BL,3,FALSE)/100,CubicSpline(Curves!$BU$5:$BU$22,Curves!$CB$5:$CB$22,Q22)/100)+$F$12),0)</f>
        <v>0.15769745660145937</v>
      </c>
      <c r="S22" s="46" t="e">
        <f>IF(TYPE(O22)=1,IF(TYPE(_xll.BondDateParams($C$6,P22,"cpn_rate"))=1,_xll.BondDateParams($C$6,P22,"cpn_rate"),"-"),"-")/100</f>
        <v>#VALUE!</v>
      </c>
      <c r="T22" s="46">
        <f t="shared" si="16"/>
        <v>0.15769745660145937</v>
      </c>
      <c r="U22" s="206"/>
      <c r="V22" s="47">
        <f t="shared" si="0"/>
        <v>12.961434789161043</v>
      </c>
      <c r="W22" s="207">
        <f>IF(TYPE(O22)=1,_xll.BondDateParams($C$6,P22,"current_fv"),0)</f>
        <v>1000</v>
      </c>
      <c r="X22" s="207">
        <f t="shared" si="17"/>
        <v>0</v>
      </c>
      <c r="Y22" s="16">
        <f t="shared" si="1"/>
        <v>12.961434789161043</v>
      </c>
      <c r="Z22" s="51">
        <f t="shared" si="2"/>
        <v>0</v>
      </c>
      <c r="AA22" s="230">
        <f t="shared" si="18"/>
        <v>12.961434789161043</v>
      </c>
      <c r="AB22" s="48">
        <f>IF(TYPE(O22)=1,IF($F$6="КБД",'G-Curve'!D11/100,IF($F$6=Data!$M$3,CubicSpline(Curves!$I$5:$I$22,Curves!$G$5:$G$22,Q22)/100,CubicSpline(Curves!$AO$5:$AO$19,Curves!$AM$5:$AM$19,Q22)/100)),0)</f>
        <v>0.127729562154761</v>
      </c>
      <c r="AC22" s="23"/>
      <c r="AD22" s="45">
        <f t="shared" si="3"/>
        <v>12.961434789161043</v>
      </c>
      <c r="AE22" s="45">
        <f t="shared" si="4"/>
        <v>0.91975268720853509</v>
      </c>
      <c r="AF22" s="45">
        <f t="shared" si="5"/>
        <v>11.921314477409062</v>
      </c>
      <c r="AG22" s="45" t="e">
        <f t="shared" si="6"/>
        <v>#VALUE!</v>
      </c>
      <c r="AH22" s="45" t="e">
        <f t="shared" si="7"/>
        <v>#VALUE!</v>
      </c>
      <c r="AI22" s="24"/>
      <c r="AJ22" s="45">
        <f t="shared" si="8"/>
        <v>12.961434789161043</v>
      </c>
      <c r="AK22" s="45">
        <f t="shared" si="9"/>
        <v>0.89141204305570287</v>
      </c>
      <c r="AL22" s="45">
        <f t="shared" si="10"/>
        <v>11.553979066339309</v>
      </c>
      <c r="AM22" s="45">
        <f t="shared" si="11"/>
        <v>7.9748298888434859E-3</v>
      </c>
      <c r="AN22" s="45">
        <f t="shared" si="12"/>
        <v>1.3524437537518131E-2</v>
      </c>
      <c r="AO22" s="24"/>
      <c r="AP22" s="33">
        <f t="shared" si="19"/>
        <v>0</v>
      </c>
      <c r="AQ22" s="31">
        <f t="shared" si="20"/>
        <v>0.94874660220383555</v>
      </c>
      <c r="AR22" s="27" t="e">
        <f>(V19+#REF!)*(1-AP22*$C$76)*AQ22</f>
        <v>#REF!</v>
      </c>
      <c r="AS22" s="27" t="e">
        <f>AR22*Q19/#REF!</f>
        <v>#REF!</v>
      </c>
    </row>
    <row r="23" spans="1:45" ht="15.6" thickBot="1" x14ac:dyDescent="0.3">
      <c r="A23" s="35"/>
      <c r="B23" s="259" t="s">
        <v>191</v>
      </c>
      <c r="C23" s="265">
        <f>IF(C21 = "",_xll.ReferenceParams($C$6,"numcoupons"),ROUND((C21-C19)/C17,0))</f>
        <v>36</v>
      </c>
      <c r="D23" s="35"/>
      <c r="E23" s="42" t="s">
        <v>34</v>
      </c>
      <c r="F23" s="73">
        <f>F22/C10</f>
        <v>4.689712658464705E-3</v>
      </c>
      <c r="G23" s="74" t="str">
        <f>IF(F23&gt;0.001,"Выполнен","Нарушен")</f>
        <v>Выполнен</v>
      </c>
      <c r="H23" s="35"/>
      <c r="I23" s="35"/>
      <c r="J23" s="35"/>
      <c r="K23" s="35"/>
      <c r="L23" s="35"/>
      <c r="M23" s="35"/>
      <c r="N23" s="22"/>
      <c r="O23" s="49">
        <f t="shared" si="13"/>
        <v>34</v>
      </c>
      <c r="P23" s="50">
        <f t="shared" si="14"/>
        <v>46305</v>
      </c>
      <c r="Q23" s="45">
        <f t="shared" si="15"/>
        <v>0.77808219178082194</v>
      </c>
      <c r="R23" s="46">
        <f>IF(TYPE(O23)=1,IF(Template!$F$8="Дней до",CHOOSE(VLOOKUP(Template!$F$4,Data!$B$30:$C$33,2,FALSE),VLOOKUP(P23-$F$9,Curves!$AD:$AF,2,FALSE)/100,VLOOKUP(P23-$F$9,Curves!$BJ:$BL,2,FALSE)/100,CubicSpline(Curves!$BU$5:$BU$22,Curves!$CB$5:$CB$22,Q23)/100)+$F$12,CHOOSE(VLOOKUP(Template!$F$4,Data!$B$30:$C$33,2,FALSE),VLOOKUP(P23-$F$9,Curves!$AD:$AF,3,FALSE)/100,VLOOKUP(P23-$F$9,Curves!$BJ:$BL,3,FALSE)/100,CubicSpline(Curves!$BU$5:$BU$22,Curves!$CB$5:$CB$22,Q23)/100)+$F$12),0)</f>
        <v>0.15869773096313153</v>
      </c>
      <c r="S23" s="46" t="e">
        <f>IF(TYPE(O23)=1,IF(TYPE(_xll.BondDateParams($C$6,P23,"cpn_rate"))=1,_xll.BondDateParams($C$6,P23,"cpn_rate"),"-"),"-")/100</f>
        <v>#VALUE!</v>
      </c>
      <c r="T23" s="46">
        <f t="shared" si="16"/>
        <v>0.15869773096313153</v>
      </c>
      <c r="U23" s="206"/>
      <c r="V23" s="47">
        <f t="shared" si="0"/>
        <v>13.043649120257385</v>
      </c>
      <c r="W23" s="207">
        <f>IF(TYPE(O23)=1,_xll.BondDateParams($C$6,P23,"current_fv"),0)</f>
        <v>1000</v>
      </c>
      <c r="X23" s="207">
        <f t="shared" si="17"/>
        <v>0</v>
      </c>
      <c r="Y23" s="16">
        <f t="shared" si="1"/>
        <v>13.043649120257385</v>
      </c>
      <c r="Z23" s="51">
        <f t="shared" si="2"/>
        <v>0</v>
      </c>
      <c r="AA23" s="230">
        <f t="shared" si="18"/>
        <v>13.043649120257385</v>
      </c>
      <c r="AB23" s="48">
        <f>IF(TYPE(O23)=1,IF($F$6="КБД",'G-Curve'!D12/100,IF($F$6=Data!$M$3,CubicSpline(Curves!$I$5:$I$22,Curves!$G$5:$G$22,Q23)/100,CubicSpline(Curves!$AO$5:$AO$19,Curves!$AM$5:$AM$19,Q23)/100)),0)</f>
        <v>0.12878052196553</v>
      </c>
      <c r="AC23" s="23"/>
      <c r="AD23" s="45">
        <f t="shared" si="3"/>
        <v>13.043649120257385</v>
      </c>
      <c r="AE23" s="45">
        <f t="shared" si="4"/>
        <v>0.91005047298101227</v>
      </c>
      <c r="AF23" s="45">
        <f t="shared" si="5"/>
        <v>11.870379051288598</v>
      </c>
      <c r="AG23" s="45" t="e">
        <f t="shared" si="6"/>
        <v>#VALUE!</v>
      </c>
      <c r="AH23" s="45" t="e">
        <f t="shared" si="7"/>
        <v>#VALUE!</v>
      </c>
      <c r="AI23" s="24"/>
      <c r="AJ23" s="45">
        <f t="shared" si="8"/>
        <v>13.043649120257385</v>
      </c>
      <c r="AK23" s="45">
        <f t="shared" si="9"/>
        <v>0.87939148611106055</v>
      </c>
      <c r="AL23" s="45">
        <f t="shared" si="10"/>
        <v>11.470473984174369</v>
      </c>
      <c r="AM23" s="45">
        <f t="shared" si="11"/>
        <v>8.8522942046664766E-3</v>
      </c>
      <c r="AN23" s="45">
        <f t="shared" si="12"/>
        <v>1.574010668172204E-2</v>
      </c>
      <c r="AO23" s="24"/>
      <c r="AP23" s="33">
        <f t="shared" si="19"/>
        <v>0</v>
      </c>
      <c r="AQ23" s="31">
        <f t="shared" si="20"/>
        <v>0.9391145036813231</v>
      </c>
      <c r="AR23" s="27" t="e">
        <f>(V20+#REF!)*(1-AP23*$C$76)*AQ23</f>
        <v>#REF!</v>
      </c>
      <c r="AS23" s="27" t="e">
        <f>AR23*Q20/#REF!</f>
        <v>#REF!</v>
      </c>
    </row>
    <row r="24" spans="1:45" ht="15.6" thickBot="1" x14ac:dyDescent="0.3">
      <c r="A24" s="35"/>
      <c r="B24" s="259" t="s">
        <v>23</v>
      </c>
      <c r="C24" s="258" t="str">
        <f>_xll.ReferenceParams($C$6,"faceftname")</f>
        <v>RUB</v>
      </c>
      <c r="D24" s="35"/>
      <c r="E24" s="35"/>
      <c r="F24" s="35"/>
      <c r="G24" s="35"/>
      <c r="H24" s="35"/>
      <c r="I24" s="187" t="s">
        <v>670</v>
      </c>
      <c r="J24" s="188"/>
      <c r="K24" s="35"/>
      <c r="L24" s="35"/>
      <c r="M24" s="35"/>
      <c r="N24" s="22"/>
      <c r="O24" s="49">
        <f t="shared" si="13"/>
        <v>35</v>
      </c>
      <c r="P24" s="50">
        <f t="shared" si="14"/>
        <v>46335</v>
      </c>
      <c r="Q24" s="45">
        <f t="shared" si="15"/>
        <v>0.86027397260273974</v>
      </c>
      <c r="R24" s="46">
        <f>IF(TYPE(O24)=1,IF(Template!$F$8="Дней до",CHOOSE(VLOOKUP(Template!$F$4,Data!$B$30:$C$33,2,FALSE),VLOOKUP(P24-$F$9,Curves!$AD:$AF,2,FALSE)/100,VLOOKUP(P24-$F$9,Curves!$BJ:$BL,2,FALSE)/100,CubicSpline(Curves!$BU$5:$BU$22,Curves!$CB$5:$CB$22,Q24)/100)+$F$12,CHOOSE(VLOOKUP(Template!$F$4,Data!$B$30:$C$33,2,FALSE),VLOOKUP(P24-$F$9,Curves!$AD:$AF,3,FALSE)/100,VLOOKUP(P24-$F$9,Curves!$BJ:$BL,3,FALSE)/100,CubicSpline(Curves!$BU$5:$BU$22,Curves!$CB$5:$CB$22,Q24)/100)+$F$12),0)</f>
        <v>0.15953794760255433</v>
      </c>
      <c r="S24" s="46" t="e">
        <f>IF(TYPE(O24)=1,IF(TYPE(_xll.BondDateParams($C$6,P24,"cpn_rate"))=1,_xll.BondDateParams($C$6,P24,"cpn_rate"),"-"),"-")/100</f>
        <v>#VALUE!</v>
      </c>
      <c r="T24" s="46">
        <f t="shared" si="16"/>
        <v>0.15953794760255433</v>
      </c>
      <c r="U24" s="206"/>
      <c r="V24" s="47">
        <f t="shared" si="0"/>
        <v>13.112708022127752</v>
      </c>
      <c r="W24" s="207">
        <f>IF(TYPE(O24)=1,_xll.BondDateParams($C$6,P24,"current_fv"),0)</f>
        <v>1000</v>
      </c>
      <c r="X24" s="207">
        <f t="shared" si="17"/>
        <v>0</v>
      </c>
      <c r="Y24" s="16">
        <f t="shared" si="1"/>
        <v>13.112708022127752</v>
      </c>
      <c r="Z24" s="51">
        <f t="shared" si="2"/>
        <v>0</v>
      </c>
      <c r="AA24" s="230">
        <f t="shared" si="18"/>
        <v>13.112708022127752</v>
      </c>
      <c r="AB24" s="48">
        <f>IF(TYPE(O24)=1,IF($F$6="КБД",'G-Curve'!D13/100,IF($F$6=Data!$M$3,CubicSpline(Curves!$I$5:$I$22,Curves!$G$5:$G$22,Q24)/100,CubicSpline(Curves!$AO$5:$AO$19,Curves!$AM$5:$AM$19,Q24)/100)),0)</f>
        <v>0.12977730954029298</v>
      </c>
      <c r="AC24" s="23"/>
      <c r="AD24" s="45">
        <f t="shared" si="3"/>
        <v>13.112708022127752</v>
      </c>
      <c r="AE24" s="45">
        <f t="shared" si="4"/>
        <v>0.90035054549991278</v>
      </c>
      <c r="AF24" s="45">
        <f t="shared" si="5"/>
        <v>11.806033820703803</v>
      </c>
      <c r="AG24" s="45" t="e">
        <f t="shared" si="6"/>
        <v>#VALUE!</v>
      </c>
      <c r="AH24" s="45" t="e">
        <f t="shared" si="7"/>
        <v>#VALUE!</v>
      </c>
      <c r="AI24" s="24"/>
      <c r="AJ24" s="45">
        <f t="shared" si="8"/>
        <v>13.112708022127752</v>
      </c>
      <c r="AK24" s="45">
        <f t="shared" si="9"/>
        <v>0.86753302456369863</v>
      </c>
      <c r="AL24" s="45">
        <f t="shared" si="10"/>
        <v>11.375707250657163</v>
      </c>
      <c r="AM24" s="45">
        <f t="shared" si="11"/>
        <v>9.7065342235939638E-3</v>
      </c>
      <c r="AN24" s="45">
        <f t="shared" si="12"/>
        <v>1.8056812980329597E-2</v>
      </c>
      <c r="AO24" s="24"/>
      <c r="AP24" s="33">
        <f t="shared" si="19"/>
        <v>0</v>
      </c>
      <c r="AQ24" s="31">
        <f t="shared" si="20"/>
        <v>0.92944509285175625</v>
      </c>
      <c r="AR24" s="27" t="e">
        <f>(V21+#REF!)*(1-AP24*$C$76)*AQ24</f>
        <v>#REF!</v>
      </c>
      <c r="AS24" s="27" t="e">
        <f>AR24*Q21/#REF!</f>
        <v>#REF!</v>
      </c>
    </row>
    <row r="25" spans="1:45" x14ac:dyDescent="0.25">
      <c r="A25" s="35"/>
      <c r="B25" s="259" t="s">
        <v>40</v>
      </c>
      <c r="C25" s="267">
        <f>(C5-C28)/(C29-C28)*V14</f>
        <v>8.1095890410958908</v>
      </c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22"/>
      <c r="O25" s="49">
        <f t="shared" si="13"/>
        <v>36</v>
      </c>
      <c r="P25" s="50">
        <f t="shared" si="14"/>
        <v>46365</v>
      </c>
      <c r="Q25" s="45">
        <f t="shared" si="15"/>
        <v>0.94246575342465755</v>
      </c>
      <c r="R25" s="46">
        <f>IF(TYPE(O25)=1,IF(Template!$F$8="Дней до",CHOOSE(VLOOKUP(Template!$F$4,Data!$B$30:$C$33,2,FALSE),VLOOKUP(P25-$F$9,Curves!$AD:$AF,2,FALSE)/100,VLOOKUP(P25-$F$9,Curves!$BJ:$BL,2,FALSE)/100,CubicSpline(Curves!$BU$5:$BU$22,Curves!$CB$5:$CB$22,Q25)/100)+$F$12,CHOOSE(VLOOKUP(Template!$F$4,Data!$B$30:$C$33,2,FALSE),VLOOKUP(P25-$F$9,Curves!$AD:$AF,3,FALSE)/100,VLOOKUP(P25-$F$9,Curves!$BJ:$BL,3,FALSE)/100,CubicSpline(Curves!$BU$5:$BU$22,Curves!$CB$5:$CB$22,Q25)/100)+$F$12),0)</f>
        <v>0.15866502590949846</v>
      </c>
      <c r="S25" s="46" t="e">
        <f>IF(TYPE(O25)=1,IF(TYPE(_xll.BondDateParams($C$6,P25,"cpn_rate"))=1,_xll.BondDateParams($C$6,P25,"cpn_rate"),"-"),"-")/100</f>
        <v>#VALUE!</v>
      </c>
      <c r="T25" s="46">
        <f t="shared" si="16"/>
        <v>0.15866502590949846</v>
      </c>
      <c r="U25" s="206"/>
      <c r="V25" s="47">
        <f t="shared" si="0"/>
        <v>13.040961033657407</v>
      </c>
      <c r="W25" s="207">
        <f>IF(TYPE(O25)=1,_xll.BondDateParams($C$6,P25,"current_fv"),0)</f>
        <v>1000</v>
      </c>
      <c r="X25" s="207">
        <f t="shared" si="17"/>
        <v>0</v>
      </c>
      <c r="Y25" s="16">
        <f t="shared" si="1"/>
        <v>1013.0409610336574</v>
      </c>
      <c r="Z25" s="51">
        <f t="shared" si="2"/>
        <v>1000</v>
      </c>
      <c r="AA25" s="230">
        <f t="shared" si="18"/>
        <v>1013.0409610336574</v>
      </c>
      <c r="AB25" s="48">
        <f>IF(TYPE(O25)=1,IF($F$6="КБД",'G-Curve'!D14/100,IF($F$6=Data!$M$3,CubicSpline(Curves!$I$5:$I$22,Curves!$G$5:$G$22,Q25)/100,CubicSpline(Curves!$AO$5:$AO$19,Curves!$AM$5:$AM$19,Q25)/100)),0)</f>
        <v>0.13072219619980499</v>
      </c>
      <c r="AC25" s="23"/>
      <c r="AD25" s="45">
        <f t="shared" si="3"/>
        <v>1013.0409610336574</v>
      </c>
      <c r="AE25" s="45">
        <f t="shared" si="4"/>
        <v>0.89066395121861641</v>
      </c>
      <c r="AF25" s="45">
        <f t="shared" si="5"/>
        <v>902.27906510054174</v>
      </c>
      <c r="AG25" s="45" t="e">
        <f t="shared" si="6"/>
        <v>#VALUE!</v>
      </c>
      <c r="AH25" s="45" t="e">
        <f t="shared" si="7"/>
        <v>#VALUE!</v>
      </c>
      <c r="AI25" s="24"/>
      <c r="AJ25" s="45">
        <f t="shared" si="8"/>
        <v>1013.0409610336574</v>
      </c>
      <c r="AK25" s="45">
        <f t="shared" si="9"/>
        <v>0.85583447258163392</v>
      </c>
      <c r="AL25" s="45">
        <f t="shared" si="10"/>
        <v>866.99537658983172</v>
      </c>
      <c r="AM25" s="45">
        <f t="shared" si="11"/>
        <v>0.81045957783645328</v>
      </c>
      <c r="AN25" s="45">
        <f t="shared" si="12"/>
        <v>1.5742899744823162</v>
      </c>
      <c r="AO25" s="24"/>
      <c r="AP25" s="33">
        <f t="shared" si="19"/>
        <v>0</v>
      </c>
      <c r="AQ25" s="31">
        <f t="shared" si="20"/>
        <v>0.91975268720853509</v>
      </c>
      <c r="AR25" s="27" t="e">
        <f>(V22+#REF!)*(1-AP25*$C$76)*AQ25</f>
        <v>#REF!</v>
      </c>
      <c r="AS25" s="27" t="e">
        <f>AR25*Q22/#REF!</f>
        <v>#REF!</v>
      </c>
    </row>
    <row r="26" spans="1:45" x14ac:dyDescent="0.25">
      <c r="A26" s="35"/>
      <c r="B26" s="259" t="s">
        <v>649</v>
      </c>
      <c r="C26" s="266">
        <f>_xll.BondDateParams($C$6,$C$5,"accrued_int")</f>
        <v>8.2100000000000009</v>
      </c>
      <c r="D26" s="35"/>
      <c r="E26" s="35"/>
      <c r="F26" s="35"/>
      <c r="G26" s="35"/>
      <c r="H26" s="35"/>
      <c r="I26" s="40" t="s">
        <v>671</v>
      </c>
      <c r="J26" s="254">
        <f>J6</f>
        <v>0.17960768342018132</v>
      </c>
      <c r="K26" s="35"/>
      <c r="L26" s="35"/>
      <c r="M26" s="35"/>
      <c r="N26" s="22"/>
      <c r="O26" s="49" t="str">
        <f t="shared" si="13"/>
        <v/>
      </c>
      <c r="P26" s="50">
        <f t="shared" si="14"/>
        <v>0</v>
      </c>
      <c r="Q26" s="45">
        <f t="shared" si="15"/>
        <v>0</v>
      </c>
      <c r="R26" s="46">
        <f>IF(TYPE(O26)=1,IF(Template!$F$8="Дней до",CHOOSE(VLOOKUP(Template!$F$4,Data!$B$30:$C$33,2,FALSE),VLOOKUP(P26-$F$9,Curves!$AD:$AF,2,FALSE)/100,VLOOKUP(P26-$F$9,Curves!$BJ:$BL,2,FALSE)/100,CubicSpline(Curves!$BU$5:$BU$22,Curves!$CB$5:$CB$22,Q26)/100)+$F$12,CHOOSE(VLOOKUP(Template!$F$4,Data!$B$30:$C$33,2,FALSE),VLOOKUP(P26-$F$9,Curves!$AD:$AF,3,FALSE)/100,VLOOKUP(P26-$F$9,Curves!$BJ:$BL,3,FALSE)/100,CubicSpline(Curves!$BU$5:$BU$22,Curves!$CB$5:$CB$22,Q26)/100)+$F$12),0)</f>
        <v>0</v>
      </c>
      <c r="S26" s="46" t="e">
        <f>IF(TYPE(O26)=1,IF(TYPE(_xll.BondDateParams($C$6,P26,"cpn_rate"))=1,_xll.BondDateParams($C$6,P26,"cpn_rate"),"-"),"-")/100</f>
        <v>#VALUE!</v>
      </c>
      <c r="T26" s="46">
        <f t="shared" si="16"/>
        <v>0</v>
      </c>
      <c r="U26" s="206"/>
      <c r="V26" s="47">
        <f t="shared" si="0"/>
        <v>0</v>
      </c>
      <c r="W26" s="207">
        <f>IF(TYPE(O26)=1,_xll.BondDateParams($C$6,P26,"current_fv"),0)</f>
        <v>0</v>
      </c>
      <c r="X26" s="207">
        <f t="shared" si="17"/>
        <v>0</v>
      </c>
      <c r="Y26" s="16">
        <f t="shared" si="1"/>
        <v>0</v>
      </c>
      <c r="Z26" s="51">
        <f t="shared" si="2"/>
        <v>0</v>
      </c>
      <c r="AA26" s="230">
        <f t="shared" si="18"/>
        <v>0</v>
      </c>
      <c r="AB26" s="48">
        <f>IF(TYPE(O26)=1,IF($F$6="КБД",'G-Curve'!D15/100,IF($F$6=Data!$M$3,CubicSpline(Curves!$I$5:$I$22,Curves!$G$5:$G$22,Q26)/100,CubicSpline(Curves!$AO$5:$AO$19,Curves!$AM$5:$AM$19,Q26)/100)),0)</f>
        <v>0</v>
      </c>
      <c r="AC26" s="23"/>
      <c r="AD26" s="45">
        <f t="shared" si="3"/>
        <v>0</v>
      </c>
      <c r="AE26" s="45">
        <f t="shared" si="4"/>
        <v>0</v>
      </c>
      <c r="AF26" s="45">
        <f t="shared" si="5"/>
        <v>0</v>
      </c>
      <c r="AG26" s="45">
        <f t="shared" si="6"/>
        <v>0</v>
      </c>
      <c r="AH26" s="45">
        <f t="shared" si="7"/>
        <v>0</v>
      </c>
      <c r="AI26" s="24"/>
      <c r="AJ26" s="45">
        <f t="shared" si="8"/>
        <v>0</v>
      </c>
      <c r="AK26" s="45">
        <f t="shared" si="9"/>
        <v>0</v>
      </c>
      <c r="AL26" s="45">
        <f t="shared" si="10"/>
        <v>0</v>
      </c>
      <c r="AM26" s="45">
        <f t="shared" si="11"/>
        <v>0</v>
      </c>
      <c r="AN26" s="45">
        <f t="shared" si="12"/>
        <v>0</v>
      </c>
      <c r="AO26" s="24"/>
      <c r="AP26" s="33">
        <f t="shared" si="19"/>
        <v>0</v>
      </c>
      <c r="AQ26" s="31">
        <f t="shared" si="20"/>
        <v>0.91005047298101227</v>
      </c>
      <c r="AR26" s="27" t="e">
        <f>(V23+#REF!)*(1-AP26*$C$76)*AQ26</f>
        <v>#REF!</v>
      </c>
      <c r="AS26" s="27" t="e">
        <f>AR26*Q23/#REF!</f>
        <v>#REF!</v>
      </c>
    </row>
    <row r="27" spans="1:45" x14ac:dyDescent="0.25">
      <c r="A27" s="35"/>
      <c r="B27" s="259" t="s">
        <v>181</v>
      </c>
      <c r="C27" s="267">
        <f>_xll.BondDateParams($C$6,$C$5,"cpn_no")</f>
        <v>25</v>
      </c>
      <c r="D27" s="35"/>
      <c r="E27" s="35"/>
      <c r="F27" s="35"/>
      <c r="G27" s="35"/>
      <c r="H27" s="35"/>
      <c r="I27" s="42" t="s">
        <v>687</v>
      </c>
      <c r="J27" s="189"/>
      <c r="K27" s="35"/>
      <c r="L27" s="35"/>
      <c r="M27" s="35"/>
      <c r="N27" s="22"/>
      <c r="O27" s="49" t="str">
        <f t="shared" si="13"/>
        <v/>
      </c>
      <c r="P27" s="50">
        <f t="shared" si="14"/>
        <v>0</v>
      </c>
      <c r="Q27" s="45">
        <f t="shared" si="15"/>
        <v>0</v>
      </c>
      <c r="R27" s="46">
        <f>IF(TYPE(O27)=1,IF(Template!$F$8="Дней до",CHOOSE(VLOOKUP(Template!$F$4,Data!$B$30:$C$33,2,FALSE),VLOOKUP(P27-$F$9,Curves!$AD:$AF,2,FALSE)/100,VLOOKUP(P27-$F$9,Curves!$BJ:$BL,2,FALSE)/100,CubicSpline(Curves!$BU$5:$BU$22,Curves!$CB$5:$CB$22,Q27)/100)+$F$12,CHOOSE(VLOOKUP(Template!$F$4,Data!$B$30:$C$33,2,FALSE),VLOOKUP(P27-$F$9,Curves!$AD:$AF,3,FALSE)/100,VLOOKUP(P27-$F$9,Curves!$BJ:$BL,3,FALSE)/100,CubicSpline(Curves!$BU$5:$BU$22,Curves!$CB$5:$CB$22,Q27)/100)+$F$12),0)</f>
        <v>0</v>
      </c>
      <c r="S27" s="46" t="e">
        <f>IF(TYPE(O27)=1,IF(TYPE(_xll.BondDateParams($C$6,P27,"cpn_rate"))=1,_xll.BondDateParams($C$6,P27,"cpn_rate"),"-"),"-")/100</f>
        <v>#VALUE!</v>
      </c>
      <c r="T27" s="46">
        <f t="shared" si="16"/>
        <v>0</v>
      </c>
      <c r="U27" s="206"/>
      <c r="V27" s="47">
        <f t="shared" si="0"/>
        <v>0</v>
      </c>
      <c r="W27" s="207">
        <f>IF(TYPE(O27)=1,_xll.BondDateParams($C$6,P27,"current_fv"),0)</f>
        <v>0</v>
      </c>
      <c r="X27" s="207">
        <f t="shared" si="17"/>
        <v>0</v>
      </c>
      <c r="Y27" s="16">
        <f t="shared" si="1"/>
        <v>0</v>
      </c>
      <c r="Z27" s="51">
        <f t="shared" si="2"/>
        <v>0</v>
      </c>
      <c r="AA27" s="230">
        <f t="shared" si="18"/>
        <v>0</v>
      </c>
      <c r="AB27" s="48">
        <f>IF(TYPE(O27)=1,IF($F$6="КБД",'G-Curve'!D16/100,IF($F$6=Data!$M$3,CubicSpline(Curves!$I$5:$I$22,Curves!$G$5:$G$22,Q27)/100,CubicSpline(Curves!$AO$5:$AO$19,Curves!$AM$5:$AM$19,Q27)/100)),0)</f>
        <v>0</v>
      </c>
      <c r="AC27" s="23"/>
      <c r="AD27" s="45">
        <f t="shared" si="3"/>
        <v>0</v>
      </c>
      <c r="AE27" s="45">
        <f t="shared" si="4"/>
        <v>0</v>
      </c>
      <c r="AF27" s="45">
        <f t="shared" si="5"/>
        <v>0</v>
      </c>
      <c r="AG27" s="45">
        <f t="shared" si="6"/>
        <v>0</v>
      </c>
      <c r="AH27" s="45">
        <f t="shared" si="7"/>
        <v>0</v>
      </c>
      <c r="AI27" s="24"/>
      <c r="AJ27" s="45">
        <f t="shared" si="8"/>
        <v>0</v>
      </c>
      <c r="AK27" s="45">
        <f t="shared" si="9"/>
        <v>0</v>
      </c>
      <c r="AL27" s="45">
        <f t="shared" si="10"/>
        <v>0</v>
      </c>
      <c r="AM27" s="45">
        <f t="shared" si="11"/>
        <v>0</v>
      </c>
      <c r="AN27" s="45">
        <f t="shared" si="12"/>
        <v>0</v>
      </c>
      <c r="AO27" s="24"/>
      <c r="AP27" s="33">
        <f t="shared" si="19"/>
        <v>0</v>
      </c>
      <c r="AQ27" s="31">
        <f t="shared" si="20"/>
        <v>0.90035054549991278</v>
      </c>
      <c r="AR27" s="27" t="e">
        <f>(V24+#REF!)*(1-AP27*$C$76)*AQ27</f>
        <v>#REF!</v>
      </c>
      <c r="AS27" s="27" t="e">
        <f>AR27*Q24/#REF!</f>
        <v>#REF!</v>
      </c>
    </row>
    <row r="28" spans="1:45" x14ac:dyDescent="0.25">
      <c r="A28" s="35"/>
      <c r="B28" s="259" t="s">
        <v>41</v>
      </c>
      <c r="C28" s="281" t="str">
        <f>IFERROR(_xll.CbondsPreviousCouponDate(C6,C5),C19)</f>
        <v>14.12.2025</v>
      </c>
      <c r="D28" s="180"/>
      <c r="E28" s="35"/>
      <c r="F28" s="35"/>
      <c r="G28" s="35"/>
      <c r="H28" s="35"/>
      <c r="I28" s="35"/>
      <c r="J28" s="35"/>
      <c r="K28" s="35"/>
      <c r="L28" s="35"/>
      <c r="M28" s="35"/>
      <c r="N28" s="22"/>
      <c r="O28" s="49" t="str">
        <f t="shared" si="13"/>
        <v/>
      </c>
      <c r="P28" s="50">
        <f t="shared" si="14"/>
        <v>0</v>
      </c>
      <c r="Q28" s="45">
        <f t="shared" si="15"/>
        <v>0</v>
      </c>
      <c r="R28" s="46">
        <f>IF(TYPE(O28)=1,IF(Template!$F$8="Дней до",CHOOSE(VLOOKUP(Template!$F$4,Data!$B$30:$C$33,2,FALSE),VLOOKUP(P28-$F$9,Curves!$AD:$AF,2,FALSE)/100,VLOOKUP(P28-$F$9,Curves!$BJ:$BL,2,FALSE)/100,CubicSpline(Curves!$BU$5:$BU$22,Curves!$CB$5:$CB$22,Q28)/100)+$F$12,CHOOSE(VLOOKUP(Template!$F$4,Data!$B$30:$C$33,2,FALSE),VLOOKUP(P28-$F$9,Curves!$AD:$AF,3,FALSE)/100,VLOOKUP(P28-$F$9,Curves!$BJ:$BL,3,FALSE)/100,CubicSpline(Curves!$BU$5:$BU$22,Curves!$CB$5:$CB$22,Q28)/100)+$F$12),0)</f>
        <v>0</v>
      </c>
      <c r="S28" s="46" t="e">
        <f>IF(TYPE(O28)=1,IF(TYPE(_xll.BondDateParams($C$6,P28,"cpn_rate"))=1,_xll.BondDateParams($C$6,P28,"cpn_rate"),"-"),"-")/100</f>
        <v>#VALUE!</v>
      </c>
      <c r="T28" s="46">
        <f t="shared" si="16"/>
        <v>0</v>
      </c>
      <c r="U28" s="206"/>
      <c r="V28" s="47">
        <f t="shared" si="0"/>
        <v>0</v>
      </c>
      <c r="W28" s="207">
        <f>IF(TYPE(O28)=1,_xll.BondDateParams($C$6,P28,"current_fv"),0)</f>
        <v>0</v>
      </c>
      <c r="X28" s="207">
        <f t="shared" si="17"/>
        <v>0</v>
      </c>
      <c r="Y28" s="16">
        <f t="shared" si="1"/>
        <v>0</v>
      </c>
      <c r="Z28" s="51">
        <f t="shared" si="2"/>
        <v>0</v>
      </c>
      <c r="AA28" s="230">
        <f t="shared" si="18"/>
        <v>0</v>
      </c>
      <c r="AB28" s="48">
        <f>IF(TYPE(O28)=1,IF($F$6="КБД",'G-Curve'!D17/100,IF($F$6=Data!$M$3,CubicSpline(Curves!$I$5:$I$22,Curves!$G$5:$G$22,Q28)/100,CubicSpline(Curves!$AO$5:$AO$19,Curves!$AM$5:$AM$19,Q28)/100)),0)</f>
        <v>0</v>
      </c>
      <c r="AC28" s="23"/>
      <c r="AD28" s="45">
        <f t="shared" si="3"/>
        <v>0</v>
      </c>
      <c r="AE28" s="45">
        <f t="shared" si="4"/>
        <v>0</v>
      </c>
      <c r="AF28" s="45">
        <f t="shared" si="5"/>
        <v>0</v>
      </c>
      <c r="AG28" s="45">
        <f t="shared" si="6"/>
        <v>0</v>
      </c>
      <c r="AH28" s="45">
        <f t="shared" si="7"/>
        <v>0</v>
      </c>
      <c r="AI28" s="24"/>
      <c r="AJ28" s="45">
        <f t="shared" si="8"/>
        <v>0</v>
      </c>
      <c r="AK28" s="45">
        <f t="shared" si="9"/>
        <v>0</v>
      </c>
      <c r="AL28" s="45">
        <f t="shared" si="10"/>
        <v>0</v>
      </c>
      <c r="AM28" s="45">
        <f t="shared" si="11"/>
        <v>0</v>
      </c>
      <c r="AN28" s="45">
        <f t="shared" si="12"/>
        <v>0</v>
      </c>
      <c r="AO28" s="24"/>
      <c r="AP28" s="33">
        <f t="shared" si="19"/>
        <v>0</v>
      </c>
      <c r="AQ28" s="31">
        <f t="shared" si="20"/>
        <v>0.89066395121861641</v>
      </c>
      <c r="AR28" s="27" t="e">
        <f>(V25+#REF!)*(1-AP28*$C$76)*AQ28</f>
        <v>#REF!</v>
      </c>
      <c r="AS28" s="27" t="e">
        <f>AR28*Q25/#REF!</f>
        <v>#REF!</v>
      </c>
    </row>
    <row r="29" spans="1:45" ht="15.6" thickBot="1" x14ac:dyDescent="0.3">
      <c r="A29" s="35"/>
      <c r="B29" s="269" t="s">
        <v>42</v>
      </c>
      <c r="C29" s="281" t="str">
        <f>IFERROR(_xll.CbondsCouponDate(C6,C5),MAX(C21,C22))</f>
        <v>13.01.2026</v>
      </c>
      <c r="D29" s="35"/>
      <c r="E29" s="35"/>
      <c r="F29" s="35"/>
      <c r="G29" s="180"/>
      <c r="H29" s="35"/>
      <c r="I29" s="35"/>
      <c r="J29" s="35"/>
      <c r="K29" s="35"/>
      <c r="L29" s="35"/>
      <c r="M29" s="35"/>
      <c r="N29" s="22"/>
      <c r="O29" s="49" t="str">
        <f t="shared" si="13"/>
        <v/>
      </c>
      <c r="P29" s="50">
        <f t="shared" si="14"/>
        <v>0</v>
      </c>
      <c r="Q29" s="45">
        <f t="shared" si="15"/>
        <v>0</v>
      </c>
      <c r="R29" s="46">
        <f>IF(TYPE(O29)=1,IF(Template!$F$8="Дней до",CHOOSE(VLOOKUP(Template!$F$4,Data!$B$30:$C$33,2,FALSE),VLOOKUP(P29-$F$9,Curves!$AD:$AF,2,FALSE)/100,VLOOKUP(P29-$F$9,Curves!$BJ:$BL,2,FALSE)/100,CubicSpline(Curves!$BU$5:$BU$22,Curves!$CB$5:$CB$22,Q29)/100)+$F$12,CHOOSE(VLOOKUP(Template!$F$4,Data!$B$30:$C$33,2,FALSE),VLOOKUP(P29-$F$9,Curves!$AD:$AF,3,FALSE)/100,VLOOKUP(P29-$F$9,Curves!$BJ:$BL,3,FALSE)/100,CubicSpline(Curves!$BU$5:$BU$22,Curves!$CB$5:$CB$22,Q29)/100)+$F$12),0)</f>
        <v>0</v>
      </c>
      <c r="S29" s="46" t="e">
        <f>IF(TYPE(O29)=1,IF(TYPE(_xll.BondDateParams($C$6,P29,"cpn_rate"))=1,_xll.BondDateParams($C$6,P29,"cpn_rate"),"-"),"-")/100</f>
        <v>#VALUE!</v>
      </c>
      <c r="T29" s="46">
        <f t="shared" si="16"/>
        <v>0</v>
      </c>
      <c r="U29" s="206"/>
      <c r="V29" s="47">
        <f t="shared" si="0"/>
        <v>0</v>
      </c>
      <c r="W29" s="207">
        <f>IF(TYPE(O29)=1,_xll.BondDateParams($C$6,P29,"current_fv"),0)</f>
        <v>0</v>
      </c>
      <c r="X29" s="207">
        <f t="shared" si="17"/>
        <v>0</v>
      </c>
      <c r="Y29" s="16">
        <f t="shared" si="1"/>
        <v>0</v>
      </c>
      <c r="Z29" s="51">
        <f t="shared" si="2"/>
        <v>0</v>
      </c>
      <c r="AA29" s="230">
        <f t="shared" si="18"/>
        <v>0</v>
      </c>
      <c r="AB29" s="48">
        <f>IF(TYPE(O29)=1,IF($F$6="КБД",'G-Curve'!D18/100,IF($F$6=Data!$M$3,CubicSpline(Curves!$I$5:$I$22,Curves!$G$5:$G$22,Q29)/100,CubicSpline(Curves!$AO$5:$AO$19,Curves!$AM$5:$AM$19,Q29)/100)),0)</f>
        <v>0</v>
      </c>
      <c r="AC29" s="23"/>
      <c r="AD29" s="45">
        <f t="shared" si="3"/>
        <v>0</v>
      </c>
      <c r="AE29" s="45">
        <f t="shared" si="4"/>
        <v>0</v>
      </c>
      <c r="AF29" s="45">
        <f t="shared" si="5"/>
        <v>0</v>
      </c>
      <c r="AG29" s="45">
        <f t="shared" si="6"/>
        <v>0</v>
      </c>
      <c r="AH29" s="45">
        <f t="shared" si="7"/>
        <v>0</v>
      </c>
      <c r="AI29" s="24"/>
      <c r="AJ29" s="45">
        <f t="shared" si="8"/>
        <v>0</v>
      </c>
      <c r="AK29" s="45">
        <f t="shared" si="9"/>
        <v>0</v>
      </c>
      <c r="AL29" s="45">
        <f t="shared" si="10"/>
        <v>0</v>
      </c>
      <c r="AM29" s="45">
        <f t="shared" si="11"/>
        <v>0</v>
      </c>
      <c r="AN29" s="45">
        <f t="shared" si="12"/>
        <v>0</v>
      </c>
      <c r="AO29" s="24"/>
      <c r="AP29" s="33">
        <f t="shared" si="19"/>
        <v>0</v>
      </c>
      <c r="AQ29" s="31">
        <f t="shared" si="20"/>
        <v>1</v>
      </c>
      <c r="AR29" s="27" t="e">
        <f>(V26+#REF!)*(1-AP29*$C$76)*AQ29</f>
        <v>#REF!</v>
      </c>
      <c r="AS29" s="27" t="e">
        <f>AR29*Q26/#REF!</f>
        <v>#REF!</v>
      </c>
    </row>
    <row r="30" spans="1:45" ht="15.6" thickBot="1" x14ac:dyDescent="0.3">
      <c r="A30" s="35"/>
      <c r="B30" s="270" t="s">
        <v>695</v>
      </c>
      <c r="C30" s="278">
        <f>_xll.CbondsMargin(C6)</f>
        <v>2.5000000000000001E-2</v>
      </c>
      <c r="D30" s="180"/>
      <c r="E30" s="35"/>
      <c r="F30" s="35"/>
      <c r="G30" s="35"/>
      <c r="H30" s="35"/>
      <c r="I30" s="39" t="s">
        <v>668</v>
      </c>
      <c r="J30" s="39" t="s">
        <v>669</v>
      </c>
      <c r="K30" s="39" t="s">
        <v>683</v>
      </c>
      <c r="L30" s="39" t="s">
        <v>686</v>
      </c>
      <c r="M30" s="35"/>
      <c r="N30" s="22"/>
      <c r="O30" s="49" t="str">
        <f t="shared" si="13"/>
        <v/>
      </c>
      <c r="P30" s="50">
        <f t="shared" si="14"/>
        <v>0</v>
      </c>
      <c r="Q30" s="45">
        <f t="shared" si="15"/>
        <v>0</v>
      </c>
      <c r="R30" s="46">
        <f>IF(TYPE(O30)=1,IF(Template!$F$8="Дней до",CHOOSE(VLOOKUP(Template!$F$4,Data!$B$30:$C$33,2,FALSE),VLOOKUP(P30-$F$9,Curves!$AD:$AF,2,FALSE)/100,VLOOKUP(P30-$F$9,Curves!$BJ:$BL,2,FALSE)/100,CubicSpline(Curves!$BU$5:$BU$22,Curves!$CB$5:$CB$22,Q30)/100)+$F$12,CHOOSE(VLOOKUP(Template!$F$4,Data!$B$30:$C$33,2,FALSE),VLOOKUP(P30-$F$9,Curves!$AD:$AF,3,FALSE)/100,VLOOKUP(P30-$F$9,Curves!$BJ:$BL,3,FALSE)/100,CubicSpline(Curves!$BU$5:$BU$22,Curves!$CB$5:$CB$22,Q30)/100)+$F$12),0)</f>
        <v>0</v>
      </c>
      <c r="S30" s="46" t="e">
        <f>IF(TYPE(O30)=1,IF(TYPE(_xll.BondDateParams($C$6,P30,"cpn_rate"))=1,_xll.BondDateParams($C$6,P30,"cpn_rate"),"-"),"-")/100</f>
        <v>#VALUE!</v>
      </c>
      <c r="T30" s="46">
        <f t="shared" si="16"/>
        <v>0</v>
      </c>
      <c r="U30" s="206"/>
      <c r="V30" s="47">
        <f t="shared" si="0"/>
        <v>0</v>
      </c>
      <c r="W30" s="207">
        <f>IF(TYPE(O30)=1,_xll.BondDateParams($C$6,P30,"current_fv"),0)</f>
        <v>0</v>
      </c>
      <c r="X30" s="207">
        <f t="shared" si="17"/>
        <v>0</v>
      </c>
      <c r="Y30" s="16">
        <f t="shared" si="1"/>
        <v>0</v>
      </c>
      <c r="Z30" s="51">
        <f t="shared" si="2"/>
        <v>0</v>
      </c>
      <c r="AA30" s="230">
        <f t="shared" si="18"/>
        <v>0</v>
      </c>
      <c r="AB30" s="48">
        <f>IF(TYPE(O30)=1,IF($F$6="КБД",'G-Curve'!D19/100,IF($F$6=Data!$M$3,CubicSpline(Curves!$I$5:$I$22,Curves!$G$5:$G$22,Q30)/100,CubicSpline(Curves!$AO$5:$AO$19,Curves!$AM$5:$AM$19,Q30)/100)),0)</f>
        <v>0</v>
      </c>
      <c r="AC30" s="23"/>
      <c r="AD30" s="45">
        <f t="shared" si="3"/>
        <v>0</v>
      </c>
      <c r="AE30" s="45">
        <f t="shared" si="4"/>
        <v>0</v>
      </c>
      <c r="AF30" s="45">
        <f t="shared" si="5"/>
        <v>0</v>
      </c>
      <c r="AG30" s="45">
        <f t="shared" si="6"/>
        <v>0</v>
      </c>
      <c r="AH30" s="45">
        <f t="shared" si="7"/>
        <v>0</v>
      </c>
      <c r="AI30" s="24"/>
      <c r="AJ30" s="45">
        <f t="shared" si="8"/>
        <v>0</v>
      </c>
      <c r="AK30" s="45">
        <f t="shared" si="9"/>
        <v>0</v>
      </c>
      <c r="AL30" s="45">
        <f t="shared" si="10"/>
        <v>0</v>
      </c>
      <c r="AM30" s="45">
        <f t="shared" si="11"/>
        <v>0</v>
      </c>
      <c r="AN30" s="45">
        <f t="shared" si="12"/>
        <v>0</v>
      </c>
      <c r="AO30" s="24"/>
      <c r="AP30" s="33">
        <f t="shared" si="19"/>
        <v>0</v>
      </c>
      <c r="AQ30" s="31">
        <f t="shared" si="20"/>
        <v>1</v>
      </c>
      <c r="AR30" s="27" t="e">
        <f>(V27+#REF!)*(1-AP30*$C$76)*AQ30</f>
        <v>#REF!</v>
      </c>
      <c r="AS30" s="27" t="e">
        <f>AR30*Q27/#REF!</f>
        <v>#REF!</v>
      </c>
    </row>
    <row r="31" spans="1:45" ht="15.75" customHeight="1" thickBot="1" x14ac:dyDescent="0.3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22"/>
      <c r="O31" s="49" t="str">
        <f t="shared" si="13"/>
        <v/>
      </c>
      <c r="P31" s="50">
        <f t="shared" si="14"/>
        <v>0</v>
      </c>
      <c r="Q31" s="45">
        <f t="shared" si="15"/>
        <v>0</v>
      </c>
      <c r="R31" s="46">
        <f>IF(TYPE(O31)=1,IF(Template!$F$8="Дней до",CHOOSE(VLOOKUP(Template!$F$4,Data!$B$30:$C$33,2,FALSE),VLOOKUP(P31-$F$9,Curves!$AD:$AF,2,FALSE)/100,VLOOKUP(P31-$F$9,Curves!$BJ:$BL,2,FALSE)/100,CubicSpline(Curves!$BU$5:$BU$22,Curves!$CB$5:$CB$22,Q31)/100)+$F$12,CHOOSE(VLOOKUP(Template!$F$4,Data!$B$30:$C$33,2,FALSE),VLOOKUP(P31-$F$9,Curves!$AD:$AF,3,FALSE)/100,VLOOKUP(P31-$F$9,Curves!$BJ:$BL,3,FALSE)/100,CubicSpline(Curves!$BU$5:$BU$22,Curves!$CB$5:$CB$22,Q31)/100)+$F$12),0)</f>
        <v>0</v>
      </c>
      <c r="S31" s="46" t="e">
        <f>IF(TYPE(O31)=1,IF(TYPE(_xll.BondDateParams($C$6,P31,"cpn_rate"))=1,_xll.BondDateParams($C$6,P31,"cpn_rate"),"-"),"-")/100</f>
        <v>#VALUE!</v>
      </c>
      <c r="T31" s="46">
        <f t="shared" si="16"/>
        <v>0</v>
      </c>
      <c r="U31" s="206"/>
      <c r="V31" s="47">
        <f t="shared" si="0"/>
        <v>0</v>
      </c>
      <c r="W31" s="207">
        <f>IF(TYPE(O31)=1,_xll.BondDateParams($C$6,P31,"current_fv"),0)</f>
        <v>0</v>
      </c>
      <c r="X31" s="207">
        <f t="shared" si="17"/>
        <v>0</v>
      </c>
      <c r="Y31" s="16">
        <f t="shared" si="1"/>
        <v>0</v>
      </c>
      <c r="Z31" s="51">
        <f t="shared" si="2"/>
        <v>0</v>
      </c>
      <c r="AA31" s="230">
        <f t="shared" si="18"/>
        <v>0</v>
      </c>
      <c r="AB31" s="48">
        <f>IF(TYPE(O31)=1,IF($F$6="КБД",'G-Curve'!D20/100,IF($F$6=Data!$M$3,CubicSpline(Curves!$I$5:$I$22,Curves!$G$5:$G$22,Q31)/100,CubicSpline(Curves!$AO$5:$AO$19,Curves!$AM$5:$AM$19,Q31)/100)),0)</f>
        <v>0</v>
      </c>
      <c r="AC31" s="23"/>
      <c r="AD31" s="45">
        <f t="shared" si="3"/>
        <v>0</v>
      </c>
      <c r="AE31" s="45">
        <f t="shared" si="4"/>
        <v>0</v>
      </c>
      <c r="AF31" s="45">
        <f t="shared" si="5"/>
        <v>0</v>
      </c>
      <c r="AG31" s="45">
        <f t="shared" si="6"/>
        <v>0</v>
      </c>
      <c r="AH31" s="45">
        <f t="shared" si="7"/>
        <v>0</v>
      </c>
      <c r="AI31" s="24"/>
      <c r="AJ31" s="45">
        <f t="shared" si="8"/>
        <v>0</v>
      </c>
      <c r="AK31" s="45">
        <f t="shared" si="9"/>
        <v>0</v>
      </c>
      <c r="AL31" s="45">
        <f t="shared" si="10"/>
        <v>0</v>
      </c>
      <c r="AM31" s="45">
        <f t="shared" si="11"/>
        <v>0</v>
      </c>
      <c r="AN31" s="45">
        <f t="shared" si="12"/>
        <v>0</v>
      </c>
      <c r="AO31" s="24"/>
      <c r="AP31" s="33"/>
      <c r="AQ31" s="31"/>
      <c r="AR31" s="27"/>
      <c r="AS31" s="27"/>
    </row>
    <row r="32" spans="1:45" ht="16.5" customHeight="1" thickBot="1" x14ac:dyDescent="0.3">
      <c r="A32" s="35"/>
      <c r="B32" s="38" t="s">
        <v>591</v>
      </c>
      <c r="C32" s="39" t="s">
        <v>592</v>
      </c>
      <c r="D32" s="39" t="s">
        <v>593</v>
      </c>
      <c r="E32" s="39" t="s">
        <v>601</v>
      </c>
      <c r="F32" s="35"/>
      <c r="G32" s="35"/>
      <c r="H32" s="35"/>
      <c r="I32" s="241">
        <f>C4</f>
        <v>46023</v>
      </c>
      <c r="J32" s="244">
        <f>DM_CALC!J6</f>
        <v>286.42097897994154</v>
      </c>
      <c r="K32" s="244">
        <f>IF(J32 = "-","-",$F$12*10000)</f>
        <v>250</v>
      </c>
      <c r="L32" s="245">
        <f>DM_CALC!G7</f>
        <v>99.95</v>
      </c>
      <c r="M32" s="35"/>
      <c r="N32" s="22"/>
      <c r="O32" s="49" t="str">
        <f t="shared" si="13"/>
        <v/>
      </c>
      <c r="P32" s="50">
        <f t="shared" si="14"/>
        <v>0</v>
      </c>
      <c r="Q32" s="45">
        <f t="shared" si="15"/>
        <v>0</v>
      </c>
      <c r="R32" s="46">
        <f>IF(TYPE(O32)=1,IF(Template!$F$8="Дней до",CHOOSE(VLOOKUP(Template!$F$4,Data!$B$30:$C$33,2,FALSE),VLOOKUP(P32-$F$9,Curves!$AD:$AF,2,FALSE)/100,VLOOKUP(P32-$F$9,Curves!$BJ:$BL,2,FALSE)/100,CubicSpline(Curves!$BU$5:$BU$22,Curves!$CB$5:$CB$22,Q32)/100)+$F$12,CHOOSE(VLOOKUP(Template!$F$4,Data!$B$30:$C$33,2,FALSE),VLOOKUP(P32-$F$9,Curves!$AD:$AF,3,FALSE)/100,VLOOKUP(P32-$F$9,Curves!$BJ:$BL,3,FALSE)/100,CubicSpline(Curves!$BU$5:$BU$22,Curves!$CB$5:$CB$22,Q32)/100)+$F$12),0)</f>
        <v>0</v>
      </c>
      <c r="S32" s="46" t="e">
        <f>IF(TYPE(O32)=1,IF(TYPE(_xll.BondDateParams($C$6,P32,"cpn_rate"))=1,_xll.BondDateParams($C$6,P32,"cpn_rate"),"-"),"-")/100</f>
        <v>#VALUE!</v>
      </c>
      <c r="T32" s="46">
        <f t="shared" si="16"/>
        <v>0</v>
      </c>
      <c r="U32" s="206"/>
      <c r="V32" s="47">
        <f t="shared" si="0"/>
        <v>0</v>
      </c>
      <c r="W32" s="207">
        <f>IF(TYPE(O32)=1,_xll.BondDateParams($C$6,P32,"current_fv"),0)</f>
        <v>0</v>
      </c>
      <c r="X32" s="207">
        <f t="shared" si="17"/>
        <v>0</v>
      </c>
      <c r="Y32" s="16">
        <f t="shared" si="1"/>
        <v>0</v>
      </c>
      <c r="Z32" s="51">
        <f t="shared" si="2"/>
        <v>0</v>
      </c>
      <c r="AA32" s="230">
        <f t="shared" si="18"/>
        <v>0</v>
      </c>
      <c r="AB32" s="48">
        <f>IF(TYPE(O32)=1,IF($F$6="КБД",'G-Curve'!D21/100,IF($F$6=Data!$M$3,CubicSpline(Curves!$I$5:$I$22,Curves!$G$5:$G$22,Q32)/100,CubicSpline(Curves!$AO$5:$AO$19,Curves!$AM$5:$AM$19,Q32)/100)),0)</f>
        <v>0</v>
      </c>
      <c r="AC32" s="23"/>
      <c r="AD32" s="45">
        <f t="shared" si="3"/>
        <v>0</v>
      </c>
      <c r="AE32" s="45">
        <f t="shared" si="4"/>
        <v>0</v>
      </c>
      <c r="AF32" s="45">
        <f t="shared" si="5"/>
        <v>0</v>
      </c>
      <c r="AG32" s="45">
        <f t="shared" si="6"/>
        <v>0</v>
      </c>
      <c r="AH32" s="45">
        <f t="shared" si="7"/>
        <v>0</v>
      </c>
      <c r="AI32" s="24"/>
      <c r="AJ32" s="45">
        <f t="shared" si="8"/>
        <v>0</v>
      </c>
      <c r="AK32" s="45">
        <f t="shared" si="9"/>
        <v>0</v>
      </c>
      <c r="AL32" s="45">
        <f t="shared" si="10"/>
        <v>0</v>
      </c>
      <c r="AM32" s="45">
        <f t="shared" si="11"/>
        <v>0</v>
      </c>
      <c r="AN32" s="45">
        <f t="shared" si="12"/>
        <v>0</v>
      </c>
      <c r="AO32" s="24"/>
      <c r="AP32" s="33"/>
      <c r="AQ32" s="31"/>
      <c r="AR32" s="27"/>
      <c r="AS32" s="27"/>
    </row>
    <row r="33" spans="1:45" x14ac:dyDescent="0.25">
      <c r="A33" s="35"/>
      <c r="B33" s="35"/>
      <c r="C33" s="35"/>
      <c r="D33" s="35"/>
      <c r="E33" s="35"/>
      <c r="F33" s="35"/>
      <c r="G33" s="35"/>
      <c r="H33" s="35"/>
      <c r="I33" s="242">
        <f t="shared" ref="I33:I44" si="21">EDATE(I32,-1)</f>
        <v>45992</v>
      </c>
      <c r="J33" s="246">
        <f>DM_CALC!R6</f>
        <v>261.09987319278736</v>
      </c>
      <c r="K33" s="246">
        <f>IF(J33 = "-","-",$F$12*10000)</f>
        <v>250</v>
      </c>
      <c r="L33" s="247">
        <f>DM_CALC!O7</f>
        <v>99.54</v>
      </c>
      <c r="M33" s="35"/>
      <c r="N33" s="22"/>
      <c r="O33" s="49" t="str">
        <f t="shared" si="13"/>
        <v/>
      </c>
      <c r="P33" s="50">
        <f t="shared" si="14"/>
        <v>0</v>
      </c>
      <c r="Q33" s="45">
        <f t="shared" si="15"/>
        <v>0</v>
      </c>
      <c r="R33" s="46">
        <f>IF(TYPE(O33)=1,IF(Template!$F$8="Дней до",CHOOSE(VLOOKUP(Template!$F$4,Data!$B$30:$C$33,2,FALSE),VLOOKUP(P33-$F$9,Curves!$AD:$AF,2,FALSE)/100,VLOOKUP(P33-$F$9,Curves!$BJ:$BL,2,FALSE)/100,CubicSpline(Curves!$BU$5:$BU$22,Curves!$CB$5:$CB$22,Q33)/100)+$F$12,CHOOSE(VLOOKUP(Template!$F$4,Data!$B$30:$C$33,2,FALSE),VLOOKUP(P33-$F$9,Curves!$AD:$AF,3,FALSE)/100,VLOOKUP(P33-$F$9,Curves!$BJ:$BL,3,FALSE)/100,CubicSpline(Curves!$BU$5:$BU$22,Curves!$CB$5:$CB$22,Q33)/100)+$F$12),0)</f>
        <v>0</v>
      </c>
      <c r="S33" s="46" t="e">
        <f>IF(TYPE(O33)=1,IF(TYPE(_xll.BondDateParams($C$6,P33,"cpn_rate"))=1,_xll.BondDateParams($C$6,P33,"cpn_rate"),"-"),"-")/100</f>
        <v>#VALUE!</v>
      </c>
      <c r="T33" s="46">
        <f t="shared" si="16"/>
        <v>0</v>
      </c>
      <c r="U33" s="206"/>
      <c r="V33" s="47">
        <f t="shared" si="0"/>
        <v>0</v>
      </c>
      <c r="W33" s="207">
        <f>IF(TYPE(O33)=1,_xll.BondDateParams($C$6,P33,"current_fv"),0)</f>
        <v>0</v>
      </c>
      <c r="X33" s="207">
        <f t="shared" si="17"/>
        <v>0</v>
      </c>
      <c r="Y33" s="16">
        <f t="shared" si="1"/>
        <v>0</v>
      </c>
      <c r="Z33" s="51">
        <f t="shared" si="2"/>
        <v>0</v>
      </c>
      <c r="AA33" s="229">
        <f t="shared" si="18"/>
        <v>0</v>
      </c>
      <c r="AB33" s="48">
        <f>IF(TYPE(O33)=1,IF($F$6="КБД",'G-Curve'!D22/100,IF($F$6=Data!$M$3,CubicSpline(Curves!$I$5:$I$22,Curves!$G$5:$G$22,Q33)/100,CubicSpline(Curves!$AO$5:$AO$19,Curves!$AM$5:$AM$19,Q33)/100)),0)</f>
        <v>0</v>
      </c>
      <c r="AC33" s="23"/>
      <c r="AD33" s="45">
        <f t="shared" si="3"/>
        <v>0</v>
      </c>
      <c r="AE33" s="45">
        <f t="shared" si="4"/>
        <v>0</v>
      </c>
      <c r="AF33" s="45">
        <f t="shared" si="5"/>
        <v>0</v>
      </c>
      <c r="AG33" s="45">
        <f t="shared" si="6"/>
        <v>0</v>
      </c>
      <c r="AH33" s="45">
        <f t="shared" si="7"/>
        <v>0</v>
      </c>
      <c r="AI33" s="24"/>
      <c r="AJ33" s="45">
        <f t="shared" si="8"/>
        <v>0</v>
      </c>
      <c r="AK33" s="45">
        <f t="shared" si="9"/>
        <v>0</v>
      </c>
      <c r="AL33" s="45">
        <f t="shared" si="10"/>
        <v>0</v>
      </c>
      <c r="AM33" s="45">
        <f t="shared" si="11"/>
        <v>0</v>
      </c>
      <c r="AN33" s="45">
        <f t="shared" si="12"/>
        <v>0</v>
      </c>
      <c r="AO33" s="24"/>
      <c r="AP33" s="33"/>
      <c r="AQ33" s="31"/>
      <c r="AR33" s="27"/>
      <c r="AS33" s="27"/>
    </row>
    <row r="34" spans="1:45" x14ac:dyDescent="0.25">
      <c r="A34" s="35"/>
      <c r="B34" s="40" t="s">
        <v>27</v>
      </c>
      <c r="C34" s="108" t="str">
        <f>IFERROR(Рейтинги!AZ15,"")</f>
        <v/>
      </c>
      <c r="D34" s="108" t="str">
        <f>IFERROR(Рейтинги!AZ7,"")</f>
        <v/>
      </c>
      <c r="E34" s="110" t="str">
        <f>IFERROR(Рейтинги!AZ23,"")</f>
        <v/>
      </c>
      <c r="F34" s="35"/>
      <c r="G34" s="35"/>
      <c r="H34" s="35"/>
      <c r="I34" s="242">
        <f t="shared" si="21"/>
        <v>45962</v>
      </c>
      <c r="J34" s="246">
        <f>DM_CALC!Z6</f>
        <v>392.52969385554985</v>
      </c>
      <c r="K34" s="246">
        <f t="shared" ref="K34:K44" si="22">IF(J34 = "-","-",$F$12*10000)</f>
        <v>250</v>
      </c>
      <c r="L34" s="247">
        <f>DM_CALC!W7</f>
        <v>99.42</v>
      </c>
      <c r="M34" s="35"/>
      <c r="N34" s="22"/>
      <c r="O34" s="49" t="str">
        <f t="shared" si="13"/>
        <v/>
      </c>
      <c r="P34" s="50">
        <f t="shared" si="14"/>
        <v>0</v>
      </c>
      <c r="Q34" s="45">
        <f t="shared" si="15"/>
        <v>0</v>
      </c>
      <c r="R34" s="46">
        <f>IF(TYPE(O34)=1,IF(Template!$F$8="Дней до",CHOOSE(VLOOKUP(Template!$F$4,Data!$B$30:$C$33,2,FALSE),VLOOKUP(P34-$F$9,Curves!$AD:$AF,2,FALSE)/100,VLOOKUP(P34-$F$9,Curves!$BJ:$BL,2,FALSE)/100,CubicSpline(Curves!$BU$5:$BU$22,Curves!$CB$5:$CB$22,Q34)/100)+$F$12,CHOOSE(VLOOKUP(Template!$F$4,Data!$B$30:$C$33,2,FALSE),VLOOKUP(P34-$F$9,Curves!$AD:$AF,3,FALSE)/100,VLOOKUP(P34-$F$9,Curves!$BJ:$BL,3,FALSE)/100,CubicSpline(Curves!$BU$5:$BU$22,Curves!$CB$5:$CB$22,Q34)/100)+$F$12),0)</f>
        <v>0</v>
      </c>
      <c r="S34" s="46" t="e">
        <f>IF(TYPE(O34)=1,IF(TYPE(_xll.BondDateParams($C$6,P34,"cpn_rate"))=1,_xll.BondDateParams($C$6,P34,"cpn_rate"),"-"),"-")/100</f>
        <v>#VALUE!</v>
      </c>
      <c r="T34" s="46">
        <f t="shared" si="16"/>
        <v>0</v>
      </c>
      <c r="U34" s="206"/>
      <c r="V34" s="47">
        <f t="shared" si="0"/>
        <v>0</v>
      </c>
      <c r="W34" s="207">
        <f>IF(TYPE(O34)=1,_xll.BondDateParams($C$6,P34,"current_fv"),0)</f>
        <v>0</v>
      </c>
      <c r="X34" s="207">
        <f t="shared" si="17"/>
        <v>0</v>
      </c>
      <c r="Y34" s="16">
        <f t="shared" si="1"/>
        <v>0</v>
      </c>
      <c r="Z34" s="51">
        <f t="shared" si="2"/>
        <v>0</v>
      </c>
      <c r="AA34" s="229">
        <f t="shared" si="18"/>
        <v>0</v>
      </c>
      <c r="AB34" s="48">
        <f>IF(TYPE(O34)=1,IF($F$6="КБД",'G-Curve'!D23/100,IF($F$6=Data!$M$3,CubicSpline(Curves!$I$5:$I$22,Curves!$G$5:$G$22,Q34)/100,CubicSpline(Curves!$AO$5:$AO$19,Curves!$AM$5:$AM$19,Q34)/100)),0)</f>
        <v>0</v>
      </c>
      <c r="AC34" s="23"/>
      <c r="AD34" s="45">
        <f t="shared" si="3"/>
        <v>0</v>
      </c>
      <c r="AE34" s="45">
        <f t="shared" si="4"/>
        <v>0</v>
      </c>
      <c r="AF34" s="45">
        <f t="shared" si="5"/>
        <v>0</v>
      </c>
      <c r="AG34" s="45">
        <f t="shared" si="6"/>
        <v>0</v>
      </c>
      <c r="AH34" s="45">
        <f t="shared" si="7"/>
        <v>0</v>
      </c>
      <c r="AI34" s="24"/>
      <c r="AJ34" s="45">
        <f t="shared" si="8"/>
        <v>0</v>
      </c>
      <c r="AK34" s="45">
        <f t="shared" si="9"/>
        <v>0</v>
      </c>
      <c r="AL34" s="45">
        <f t="shared" si="10"/>
        <v>0</v>
      </c>
      <c r="AM34" s="45">
        <f t="shared" si="11"/>
        <v>0</v>
      </c>
      <c r="AN34" s="45">
        <f t="shared" si="12"/>
        <v>0</v>
      </c>
      <c r="AO34" s="24"/>
      <c r="AP34" s="33"/>
      <c r="AQ34" s="31"/>
      <c r="AR34" s="27"/>
      <c r="AS34" s="27"/>
    </row>
    <row r="35" spans="1:45" x14ac:dyDescent="0.25">
      <c r="A35" s="35"/>
      <c r="B35" s="41" t="s">
        <v>59</v>
      </c>
      <c r="C35" s="107" t="str">
        <f>IFERROR(Рейтинги!AZ16,"")</f>
        <v/>
      </c>
      <c r="D35" s="107" t="str">
        <f>IFERROR(Рейтинги!AZ8,"")</f>
        <v/>
      </c>
      <c r="E35" s="106" t="str">
        <f>IFERROR(Рейтинги!AZ24,"")</f>
        <v/>
      </c>
      <c r="F35" s="35"/>
      <c r="G35" s="35"/>
      <c r="H35" s="35"/>
      <c r="I35" s="242">
        <f t="shared" si="21"/>
        <v>45931</v>
      </c>
      <c r="J35" s="246">
        <f>DM_CALC!AH6</f>
        <v>530.40931875580816</v>
      </c>
      <c r="K35" s="246">
        <f t="shared" si="22"/>
        <v>250</v>
      </c>
      <c r="L35" s="247">
        <f>DM_CALC!AE7</f>
        <v>99.56</v>
      </c>
      <c r="M35" s="35"/>
      <c r="N35" s="22"/>
      <c r="O35" s="49" t="str">
        <f t="shared" si="13"/>
        <v/>
      </c>
      <c r="P35" s="50">
        <f t="shared" si="14"/>
        <v>0</v>
      </c>
      <c r="Q35" s="45">
        <f t="shared" si="15"/>
        <v>0</v>
      </c>
      <c r="R35" s="46">
        <f>IF(TYPE(O35)=1,IF(Template!$F$8="Дней до",CHOOSE(VLOOKUP(Template!$F$4,Data!$B$30:$C$33,2,FALSE),VLOOKUP(P35-$F$9,Curves!$AD:$AF,2,FALSE)/100,VLOOKUP(P35-$F$9,Curves!$BJ:$BL,2,FALSE)/100,CubicSpline(Curves!$BU$5:$BU$22,Curves!$CB$5:$CB$22,Q35)/100)+$F$12,CHOOSE(VLOOKUP(Template!$F$4,Data!$B$30:$C$33,2,FALSE),VLOOKUP(P35-$F$9,Curves!$AD:$AF,3,FALSE)/100,VLOOKUP(P35-$F$9,Curves!$BJ:$BL,3,FALSE)/100,CubicSpline(Curves!$BU$5:$BU$22,Curves!$CB$5:$CB$22,Q35)/100)+$F$12),0)</f>
        <v>0</v>
      </c>
      <c r="S35" s="46" t="e">
        <f>IF(TYPE(O35)=1,IF(TYPE(_xll.BondDateParams($C$6,P35,"cpn_rate"))=1,_xll.BondDateParams($C$6,P35,"cpn_rate"),"-"),"-")/100</f>
        <v>#VALUE!</v>
      </c>
      <c r="T35" s="46">
        <f t="shared" si="16"/>
        <v>0</v>
      </c>
      <c r="U35" s="206"/>
      <c r="V35" s="47">
        <f t="shared" si="0"/>
        <v>0</v>
      </c>
      <c r="W35" s="207">
        <f>IF(TYPE(O35)=1,_xll.BondDateParams($C$6,P35,"current_fv"),0)</f>
        <v>0</v>
      </c>
      <c r="X35" s="207">
        <f t="shared" si="17"/>
        <v>0</v>
      </c>
      <c r="Y35" s="16">
        <f t="shared" si="1"/>
        <v>0</v>
      </c>
      <c r="Z35" s="51">
        <f t="shared" si="2"/>
        <v>0</v>
      </c>
      <c r="AA35" s="229">
        <f t="shared" si="18"/>
        <v>0</v>
      </c>
      <c r="AB35" s="48">
        <f>IF(TYPE(O35)=1,IF($F$6="КБД",'G-Curve'!D24/100,IF($F$6=Data!$M$3,CubicSpline(Curves!$I$5:$I$22,Curves!$G$5:$G$22,Q35)/100,CubicSpline(Curves!$AO$5:$AO$19,Curves!$AM$5:$AM$19,Q35)/100)),0)</f>
        <v>0</v>
      </c>
      <c r="AC35" s="23"/>
      <c r="AD35" s="45">
        <f t="shared" si="3"/>
        <v>0</v>
      </c>
      <c r="AE35" s="45">
        <f t="shared" si="4"/>
        <v>0</v>
      </c>
      <c r="AF35" s="45">
        <f t="shared" si="5"/>
        <v>0</v>
      </c>
      <c r="AG35" s="45">
        <f t="shared" si="6"/>
        <v>0</v>
      </c>
      <c r="AH35" s="45">
        <f t="shared" si="7"/>
        <v>0</v>
      </c>
      <c r="AI35" s="24"/>
      <c r="AJ35" s="45">
        <f t="shared" si="8"/>
        <v>0</v>
      </c>
      <c r="AK35" s="45">
        <f t="shared" si="9"/>
        <v>0</v>
      </c>
      <c r="AL35" s="45">
        <f t="shared" si="10"/>
        <v>0</v>
      </c>
      <c r="AM35" s="45">
        <f t="shared" si="11"/>
        <v>0</v>
      </c>
      <c r="AN35" s="45">
        <f t="shared" si="12"/>
        <v>0</v>
      </c>
      <c r="AO35" s="24"/>
      <c r="AP35" s="33"/>
      <c r="AQ35" s="31"/>
      <c r="AR35" s="27"/>
      <c r="AS35" s="27"/>
    </row>
    <row r="36" spans="1:45" x14ac:dyDescent="0.25">
      <c r="A36" s="35"/>
      <c r="B36" s="41" t="s">
        <v>60</v>
      </c>
      <c r="C36" s="107" t="str">
        <f>IFERROR(Рейтинги!AZ17,"")</f>
        <v/>
      </c>
      <c r="D36" s="107" t="str">
        <f>IFERROR(Рейтинги!AZ9,"")</f>
        <v/>
      </c>
      <c r="E36" s="106" t="str">
        <f>IFERROR(Рейтинги!AZ25,"")</f>
        <v/>
      </c>
      <c r="F36" s="35"/>
      <c r="G36" s="35"/>
      <c r="H36" s="35"/>
      <c r="I36" s="242">
        <f t="shared" si="21"/>
        <v>45901</v>
      </c>
      <c r="J36" s="246">
        <f>DM_CALC!AP6</f>
        <v>671.02977314037025</v>
      </c>
      <c r="K36" s="246">
        <f t="shared" si="22"/>
        <v>250</v>
      </c>
      <c r="L36" s="247">
        <f>DM_CALC!AM7</f>
        <v>99.84</v>
      </c>
      <c r="M36" s="35"/>
      <c r="N36" s="22"/>
      <c r="O36" s="49" t="str">
        <f t="shared" si="13"/>
        <v/>
      </c>
      <c r="P36" s="50">
        <f t="shared" si="14"/>
        <v>0</v>
      </c>
      <c r="Q36" s="45">
        <f t="shared" si="15"/>
        <v>0</v>
      </c>
      <c r="R36" s="46">
        <f>IF(TYPE(O36)=1,IF(Template!$F$8="Дней до",CHOOSE(VLOOKUP(Template!$F$4,Data!$B$30:$C$33,2,FALSE),VLOOKUP(P36-$F$9,Curves!$AD:$AF,2,FALSE)/100,VLOOKUP(P36-$F$9,Curves!$BJ:$BL,2,FALSE)/100,CubicSpline(Curves!$BU$5:$BU$22,Curves!$CB$5:$CB$22,Q36)/100)+$F$12,CHOOSE(VLOOKUP(Template!$F$4,Data!$B$30:$C$33,2,FALSE),VLOOKUP(P36-$F$9,Curves!$AD:$AF,3,FALSE)/100,VLOOKUP(P36-$F$9,Curves!$BJ:$BL,3,FALSE)/100,CubicSpline(Curves!$BU$5:$BU$22,Curves!$CB$5:$CB$22,Q36)/100)+$F$12),0)</f>
        <v>0</v>
      </c>
      <c r="S36" s="46" t="e">
        <f>IF(TYPE(O36)=1,IF(TYPE(_xll.BondDateParams($C$6,P36,"cpn_rate"))=1,_xll.BondDateParams($C$6,P36,"cpn_rate"),"-"),"-")/100</f>
        <v>#VALUE!</v>
      </c>
      <c r="T36" s="46">
        <f t="shared" si="16"/>
        <v>0</v>
      </c>
      <c r="U36" s="206"/>
      <c r="V36" s="47">
        <f t="shared" si="0"/>
        <v>0</v>
      </c>
      <c r="W36" s="207">
        <f>IF(TYPE(O36)=1,_xll.BondDateParams($C$6,P36,"current_fv"),0)</f>
        <v>0</v>
      </c>
      <c r="X36" s="207">
        <f t="shared" si="17"/>
        <v>0</v>
      </c>
      <c r="Y36" s="16">
        <f t="shared" si="1"/>
        <v>0</v>
      </c>
      <c r="Z36" s="51">
        <f t="shared" si="2"/>
        <v>0</v>
      </c>
      <c r="AA36" s="229">
        <f t="shared" si="18"/>
        <v>0</v>
      </c>
      <c r="AB36" s="48">
        <f>IF(TYPE(O36)=1,IF($F$6="КБД",'G-Curve'!D25/100,IF($F$6=Data!$M$3,CubicSpline(Curves!$I$5:$I$22,Curves!$G$5:$G$22,Q36)/100,CubicSpline(Curves!$AO$5:$AO$19,Curves!$AM$5:$AM$19,Q36)/100)),0)</f>
        <v>0</v>
      </c>
      <c r="AC36" s="23"/>
      <c r="AD36" s="45">
        <f t="shared" si="3"/>
        <v>0</v>
      </c>
      <c r="AE36" s="45">
        <f t="shared" si="4"/>
        <v>0</v>
      </c>
      <c r="AF36" s="45">
        <f t="shared" si="5"/>
        <v>0</v>
      </c>
      <c r="AG36" s="45">
        <f t="shared" si="6"/>
        <v>0</v>
      </c>
      <c r="AH36" s="45">
        <f t="shared" si="7"/>
        <v>0</v>
      </c>
      <c r="AI36" s="24"/>
      <c r="AJ36" s="45">
        <f t="shared" si="8"/>
        <v>0</v>
      </c>
      <c r="AK36" s="45">
        <f t="shared" si="9"/>
        <v>0</v>
      </c>
      <c r="AL36" s="45">
        <f t="shared" si="10"/>
        <v>0</v>
      </c>
      <c r="AM36" s="45">
        <f t="shared" si="11"/>
        <v>0</v>
      </c>
      <c r="AN36" s="45">
        <f t="shared" si="12"/>
        <v>0</v>
      </c>
      <c r="AO36" s="24"/>
      <c r="AP36" s="33"/>
      <c r="AQ36" s="31"/>
      <c r="AR36" s="27"/>
      <c r="AS36" s="27"/>
    </row>
    <row r="37" spans="1:45" x14ac:dyDescent="0.25">
      <c r="A37" s="35"/>
      <c r="B37" s="42" t="s">
        <v>53</v>
      </c>
      <c r="C37" s="109" t="str">
        <f>IFERROR(Рейтинги!AZ18,"")</f>
        <v/>
      </c>
      <c r="D37" s="109" t="str">
        <f>IFERROR(Рейтинги!AZ10,"")</f>
        <v/>
      </c>
      <c r="E37" s="111" t="str">
        <f>IFERROR(Рейтинги!AZ26,"")</f>
        <v/>
      </c>
      <c r="F37" s="35"/>
      <c r="G37" s="35"/>
      <c r="H37" s="35"/>
      <c r="I37" s="242">
        <f t="shared" si="21"/>
        <v>45870</v>
      </c>
      <c r="J37" s="246">
        <f>DM_CALC!AX6</f>
        <v>701.2542193833707</v>
      </c>
      <c r="K37" s="246">
        <f t="shared" si="22"/>
        <v>250</v>
      </c>
      <c r="L37" s="247">
        <f>DM_CALC!AU7</f>
        <v>98.13</v>
      </c>
      <c r="M37" s="35"/>
      <c r="N37" s="22"/>
      <c r="O37" s="49" t="str">
        <f t="shared" si="13"/>
        <v/>
      </c>
      <c r="P37" s="50">
        <f t="shared" si="14"/>
        <v>0</v>
      </c>
      <c r="Q37" s="45">
        <f t="shared" si="15"/>
        <v>0</v>
      </c>
      <c r="R37" s="46">
        <f>IF(TYPE(O37)=1,IF(Template!$F$8="Дней до",CHOOSE(VLOOKUP(Template!$F$4,Data!$B$30:$C$33,2,FALSE),VLOOKUP(P37-$F$9,Curves!$AD:$AF,2,FALSE)/100,VLOOKUP(P37-$F$9,Curves!$BJ:$BL,2,FALSE)/100,CubicSpline(Curves!$BU$5:$BU$22,Curves!$CB$5:$CB$22,Q37)/100)+$F$12,CHOOSE(VLOOKUP(Template!$F$4,Data!$B$30:$C$33,2,FALSE),VLOOKUP(P37-$F$9,Curves!$AD:$AF,3,FALSE)/100,VLOOKUP(P37-$F$9,Curves!$BJ:$BL,3,FALSE)/100,CubicSpline(Curves!$BU$5:$BU$22,Curves!$CB$5:$CB$22,Q37)/100)+$F$12),0)</f>
        <v>0</v>
      </c>
      <c r="S37" s="46" t="e">
        <f>IF(TYPE(O37)=1,IF(TYPE(_xll.BondDateParams($C$6,P37,"cpn_rate"))=1,_xll.BondDateParams($C$6,P37,"cpn_rate"),"-"),"-")/100</f>
        <v>#VALUE!</v>
      </c>
      <c r="T37" s="46">
        <f t="shared" si="16"/>
        <v>0</v>
      </c>
      <c r="U37" s="206"/>
      <c r="V37" s="47">
        <f t="shared" si="0"/>
        <v>0</v>
      </c>
      <c r="W37" s="207">
        <f>IF(TYPE(O37)=1,_xll.BondDateParams($C$6,P37,"current_fv"),0)</f>
        <v>0</v>
      </c>
      <c r="X37" s="207">
        <f t="shared" si="17"/>
        <v>0</v>
      </c>
      <c r="Y37" s="16">
        <f t="shared" si="1"/>
        <v>0</v>
      </c>
      <c r="Z37" s="51">
        <f t="shared" si="2"/>
        <v>0</v>
      </c>
      <c r="AA37" s="229">
        <f t="shared" si="18"/>
        <v>0</v>
      </c>
      <c r="AB37" s="48">
        <f>IF(TYPE(O37)=1,IF($F$6="КБД",'G-Curve'!D26/100,IF($F$6=Data!$M$3,CubicSpline(Curves!$I$5:$I$22,Curves!$G$5:$G$22,Q37)/100,CubicSpline(Curves!$AO$5:$AO$19,Curves!$AM$5:$AM$19,Q37)/100)),0)</f>
        <v>0</v>
      </c>
      <c r="AC37" s="23"/>
      <c r="AD37" s="45">
        <f t="shared" si="3"/>
        <v>0</v>
      </c>
      <c r="AE37" s="45">
        <f t="shared" si="4"/>
        <v>0</v>
      </c>
      <c r="AF37" s="45">
        <f t="shared" si="5"/>
        <v>0</v>
      </c>
      <c r="AG37" s="45">
        <f t="shared" si="6"/>
        <v>0</v>
      </c>
      <c r="AH37" s="45">
        <f t="shared" si="7"/>
        <v>0</v>
      </c>
      <c r="AI37" s="24"/>
      <c r="AJ37" s="45">
        <f t="shared" si="8"/>
        <v>0</v>
      </c>
      <c r="AK37" s="45">
        <f t="shared" si="9"/>
        <v>0</v>
      </c>
      <c r="AL37" s="45">
        <f t="shared" si="10"/>
        <v>0</v>
      </c>
      <c r="AM37" s="45">
        <f t="shared" si="11"/>
        <v>0</v>
      </c>
      <c r="AN37" s="45">
        <f t="shared" si="12"/>
        <v>0</v>
      </c>
      <c r="AO37" s="24"/>
      <c r="AP37" s="33"/>
      <c r="AQ37" s="31"/>
      <c r="AR37" s="27"/>
      <c r="AS37" s="27"/>
    </row>
    <row r="38" spans="1:45" x14ac:dyDescent="0.25">
      <c r="A38" s="35"/>
      <c r="B38" s="35"/>
      <c r="C38" s="35"/>
      <c r="D38" s="35"/>
      <c r="E38" s="35"/>
      <c r="F38" s="35"/>
      <c r="G38" s="35"/>
      <c r="H38" s="35"/>
      <c r="I38" s="242">
        <f t="shared" si="21"/>
        <v>45839</v>
      </c>
      <c r="J38" s="246">
        <f>DM_CALC!BF6</f>
        <v>588.16288823042635</v>
      </c>
      <c r="K38" s="246">
        <f t="shared" si="22"/>
        <v>250</v>
      </c>
      <c r="L38" s="247">
        <f>DM_CALC!BC7</f>
        <v>96.15</v>
      </c>
      <c r="M38" s="35"/>
      <c r="N38" s="22"/>
      <c r="O38" s="49" t="str">
        <f t="shared" si="13"/>
        <v/>
      </c>
      <c r="P38" s="50">
        <f t="shared" si="14"/>
        <v>0</v>
      </c>
      <c r="Q38" s="45">
        <f t="shared" si="15"/>
        <v>0</v>
      </c>
      <c r="R38" s="46">
        <f>IF(TYPE(O38)=1,IF(Template!$F$8="Дней до",CHOOSE(VLOOKUP(Template!$F$4,Data!$B$30:$C$33,2,FALSE),VLOOKUP(P38-$F$9,Curves!$AD:$AF,2,FALSE)/100,VLOOKUP(P38-$F$9,Curves!$BJ:$BL,2,FALSE)/100,CubicSpline(Curves!$BU$5:$BU$22,Curves!$CB$5:$CB$22,Q38)/100)+$F$12,CHOOSE(VLOOKUP(Template!$F$4,Data!$B$30:$C$33,2,FALSE),VLOOKUP(P38-$F$9,Curves!$AD:$AF,3,FALSE)/100,VLOOKUP(P38-$F$9,Curves!$BJ:$BL,3,FALSE)/100,CubicSpline(Curves!$BU$5:$BU$22,Curves!$CB$5:$CB$22,Q38)/100)+$F$12),0)</f>
        <v>0</v>
      </c>
      <c r="S38" s="46" t="e">
        <f>IF(TYPE(O38)=1,IF(TYPE(_xll.BondDateParams($C$6,P38,"cpn_rate"))=1,_xll.BondDateParams($C$6,P38,"cpn_rate"),"-"),"-")/100</f>
        <v>#VALUE!</v>
      </c>
      <c r="T38" s="46">
        <f t="shared" si="16"/>
        <v>0</v>
      </c>
      <c r="U38" s="206"/>
      <c r="V38" s="47">
        <f t="shared" si="0"/>
        <v>0</v>
      </c>
      <c r="W38" s="207">
        <f>IF(TYPE(O38)=1,_xll.BondDateParams($C$6,P38,"current_fv"),0)</f>
        <v>0</v>
      </c>
      <c r="X38" s="207">
        <f t="shared" si="17"/>
        <v>0</v>
      </c>
      <c r="Y38" s="16">
        <f t="shared" si="1"/>
        <v>0</v>
      </c>
      <c r="Z38" s="51">
        <f t="shared" si="2"/>
        <v>0</v>
      </c>
      <c r="AA38" s="229">
        <f t="shared" si="18"/>
        <v>0</v>
      </c>
      <c r="AB38" s="48">
        <f>IF(TYPE(O38)=1,IF($F$6="КБД",'G-Curve'!D27/100,IF($F$6=Data!$M$3,CubicSpline(Curves!$I$5:$I$22,Curves!$G$5:$G$22,Q38)/100,CubicSpline(Curves!$AO$5:$AO$19,Curves!$AM$5:$AM$19,Q38)/100)),0)</f>
        <v>0</v>
      </c>
      <c r="AC38" s="23"/>
      <c r="AD38" s="45">
        <f t="shared" si="3"/>
        <v>0</v>
      </c>
      <c r="AE38" s="45">
        <f t="shared" si="4"/>
        <v>0</v>
      </c>
      <c r="AF38" s="45">
        <f t="shared" si="5"/>
        <v>0</v>
      </c>
      <c r="AG38" s="45">
        <f t="shared" si="6"/>
        <v>0</v>
      </c>
      <c r="AH38" s="45">
        <f t="shared" si="7"/>
        <v>0</v>
      </c>
      <c r="AI38" s="24"/>
      <c r="AJ38" s="45">
        <f t="shared" si="8"/>
        <v>0</v>
      </c>
      <c r="AK38" s="45">
        <f t="shared" si="9"/>
        <v>0</v>
      </c>
      <c r="AL38" s="45">
        <f t="shared" si="10"/>
        <v>0</v>
      </c>
      <c r="AM38" s="45">
        <f t="shared" si="11"/>
        <v>0</v>
      </c>
      <c r="AN38" s="45">
        <f t="shared" si="12"/>
        <v>0</v>
      </c>
      <c r="AO38" s="24"/>
      <c r="AP38" s="33"/>
      <c r="AQ38" s="31"/>
      <c r="AR38" s="27"/>
      <c r="AS38" s="27"/>
    </row>
    <row r="39" spans="1:45" x14ac:dyDescent="0.25">
      <c r="A39" s="35"/>
      <c r="B39" s="35"/>
      <c r="C39" s="35"/>
      <c r="D39" s="35"/>
      <c r="E39" s="35"/>
      <c r="F39" s="35"/>
      <c r="G39" s="35"/>
      <c r="H39" s="35"/>
      <c r="I39" s="242">
        <f t="shared" si="21"/>
        <v>45809</v>
      </c>
      <c r="J39" s="246">
        <f>DM_CALC!BN6</f>
        <v>586.54672101911308</v>
      </c>
      <c r="K39" s="246">
        <f t="shared" si="22"/>
        <v>250</v>
      </c>
      <c r="L39" s="247">
        <f>DM_CALC!BK7</f>
        <v>93.94</v>
      </c>
      <c r="M39" s="35"/>
      <c r="N39" s="22"/>
      <c r="O39" s="49" t="str">
        <f t="shared" si="13"/>
        <v/>
      </c>
      <c r="P39" s="50">
        <f t="shared" si="14"/>
        <v>0</v>
      </c>
      <c r="Q39" s="45">
        <f t="shared" si="15"/>
        <v>0</v>
      </c>
      <c r="R39" s="46">
        <f>IF(TYPE(O39)=1,IF(Template!$F$8="Дней до",CHOOSE(VLOOKUP(Template!$F$4,Data!$B$30:$C$33,2,FALSE),VLOOKUP(P39-$F$9,Curves!$AD:$AF,2,FALSE)/100,VLOOKUP(P39-$F$9,Curves!$BJ:$BL,2,FALSE)/100,CubicSpline(Curves!$BU$5:$BU$22,Curves!$CB$5:$CB$22,Q39)/100)+$F$12,CHOOSE(VLOOKUP(Template!$F$4,Data!$B$30:$C$33,2,FALSE),VLOOKUP(P39-$F$9,Curves!$AD:$AF,3,FALSE)/100,VLOOKUP(P39-$F$9,Curves!$BJ:$BL,3,FALSE)/100,CubicSpline(Curves!$BU$5:$BU$22,Curves!$CB$5:$CB$22,Q39)/100)+$F$12),0)</f>
        <v>0</v>
      </c>
      <c r="S39" s="46" t="e">
        <f>IF(TYPE(O39)=1,IF(TYPE(_xll.BondDateParams($C$6,P39,"cpn_rate"))=1,_xll.BondDateParams($C$6,P39,"cpn_rate"),"-"),"-")/100</f>
        <v>#VALUE!</v>
      </c>
      <c r="T39" s="46">
        <f t="shared" si="16"/>
        <v>0</v>
      </c>
      <c r="U39" s="206"/>
      <c r="V39" s="47">
        <f t="shared" si="0"/>
        <v>0</v>
      </c>
      <c r="W39" s="207">
        <f>IF(TYPE(O39)=1,_xll.BondDateParams($C$6,P39,"current_fv"),0)</f>
        <v>0</v>
      </c>
      <c r="X39" s="207">
        <f t="shared" si="17"/>
        <v>0</v>
      </c>
      <c r="Y39" s="16">
        <f t="shared" si="1"/>
        <v>0</v>
      </c>
      <c r="Z39" s="51">
        <f t="shared" si="2"/>
        <v>0</v>
      </c>
      <c r="AA39" s="229">
        <f t="shared" si="18"/>
        <v>0</v>
      </c>
      <c r="AB39" s="48">
        <f>IF(TYPE(O39)=1,IF($F$6="КБД",'G-Curve'!D28/100,IF($F$6=Data!$M$3,CubicSpline(Curves!$I$5:$I$22,Curves!$G$5:$G$22,Q39)/100,CubicSpline(Curves!$AO$5:$AO$19,Curves!$AM$5:$AM$19,Q39)/100)),0)</f>
        <v>0</v>
      </c>
      <c r="AC39" s="23"/>
      <c r="AD39" s="45">
        <f t="shared" si="3"/>
        <v>0</v>
      </c>
      <c r="AE39" s="45">
        <f t="shared" si="4"/>
        <v>0</v>
      </c>
      <c r="AF39" s="45">
        <f t="shared" si="5"/>
        <v>0</v>
      </c>
      <c r="AG39" s="45">
        <f t="shared" si="6"/>
        <v>0</v>
      </c>
      <c r="AH39" s="45">
        <f t="shared" si="7"/>
        <v>0</v>
      </c>
      <c r="AI39" s="24"/>
      <c r="AJ39" s="45">
        <f t="shared" si="8"/>
        <v>0</v>
      </c>
      <c r="AK39" s="45">
        <f t="shared" si="9"/>
        <v>0</v>
      </c>
      <c r="AL39" s="45">
        <f t="shared" si="10"/>
        <v>0</v>
      </c>
      <c r="AM39" s="45">
        <f t="shared" si="11"/>
        <v>0</v>
      </c>
      <c r="AN39" s="45">
        <f t="shared" si="12"/>
        <v>0</v>
      </c>
      <c r="AO39" s="24"/>
      <c r="AP39" s="33"/>
      <c r="AQ39" s="31"/>
      <c r="AR39" s="27"/>
      <c r="AS39" s="27"/>
    </row>
    <row r="40" spans="1:45" ht="15" customHeight="1" x14ac:dyDescent="0.25">
      <c r="A40" s="35"/>
      <c r="B40" s="292" t="str">
        <f>_xll.CbondsCouponDescription(C6)</f>
        <v>1-36 купоны - ставка определяется по формуле: RDi = K + S, где&lt;br&gt;
RDi - размер процентной ставки на каждую дату Di, в процентах годовых;&lt;br&gt;
K - значение ключевой ставки Банка России за 7-й календарный день, предшествующий дате Di;&lt;br&gt;
Di &amp;ndash; календарная дата i-ого купонного периода, на которую рассчитывается доход;&lt;br&gt;
S - спред, в процентах годовых. S=2.5%&lt;br&gt;</v>
      </c>
      <c r="C40" s="292"/>
      <c r="D40" s="292"/>
      <c r="E40" s="292"/>
      <c r="F40" s="35"/>
      <c r="G40" s="35"/>
      <c r="H40" s="35"/>
      <c r="I40" s="242">
        <f t="shared" si="21"/>
        <v>45778</v>
      </c>
      <c r="J40" s="246">
        <f>DM_CALC!BV6</f>
        <v>379.55475818034688</v>
      </c>
      <c r="K40" s="246">
        <f t="shared" si="22"/>
        <v>250</v>
      </c>
      <c r="L40" s="247">
        <f>DM_CALC!BS7</f>
        <v>93.12</v>
      </c>
      <c r="M40" s="35"/>
      <c r="N40" s="22"/>
      <c r="O40" s="49" t="str">
        <f t="shared" si="13"/>
        <v/>
      </c>
      <c r="P40" s="50">
        <f t="shared" si="14"/>
        <v>0</v>
      </c>
      <c r="Q40" s="45">
        <f t="shared" si="15"/>
        <v>0</v>
      </c>
      <c r="R40" s="46">
        <f>IF(TYPE(O40)=1,IF(Template!$F$8="Дней до",CHOOSE(VLOOKUP(Template!$F$4,Data!$B$30:$C$33,2,FALSE),VLOOKUP(P40-$F$9,Curves!$AD:$AF,2,FALSE)/100,VLOOKUP(P40-$F$9,Curves!$BJ:$BL,2,FALSE)/100,CubicSpline(Curves!$BU$5:$BU$22,Curves!$CB$5:$CB$22,Q40)/100)+$F$12,CHOOSE(VLOOKUP(Template!$F$4,Data!$B$30:$C$33,2,FALSE),VLOOKUP(P40-$F$9,Curves!$AD:$AF,3,FALSE)/100,VLOOKUP(P40-$F$9,Curves!$BJ:$BL,3,FALSE)/100,CubicSpline(Curves!$BU$5:$BU$22,Curves!$CB$5:$CB$22,Q40)/100)+$F$12),0)</f>
        <v>0</v>
      </c>
      <c r="S40" s="46" t="e">
        <f>IF(TYPE(O40)=1,IF(TYPE(_xll.BondDateParams($C$6,P40,"cpn_rate"))=1,_xll.BondDateParams($C$6,P40,"cpn_rate"),"-"),"-")/100</f>
        <v>#VALUE!</v>
      </c>
      <c r="T40" s="46">
        <f t="shared" si="16"/>
        <v>0</v>
      </c>
      <c r="U40" s="206"/>
      <c r="V40" s="47">
        <f t="shared" si="0"/>
        <v>0</v>
      </c>
      <c r="W40" s="207">
        <f>IF(TYPE(O40)=1,_xll.BondDateParams($C$6,P40,"current_fv"),0)</f>
        <v>0</v>
      </c>
      <c r="X40" s="207">
        <f t="shared" si="17"/>
        <v>0</v>
      </c>
      <c r="Y40" s="16">
        <f t="shared" si="1"/>
        <v>0</v>
      </c>
      <c r="Z40" s="51">
        <f t="shared" si="2"/>
        <v>0</v>
      </c>
      <c r="AA40" s="229">
        <f t="shared" si="18"/>
        <v>0</v>
      </c>
      <c r="AB40" s="48">
        <f>IF(TYPE(O40)=1,IF($F$6="КБД",'G-Curve'!D29/100,IF($F$6=Data!$M$3,CubicSpline(Curves!$I$5:$I$22,Curves!$G$5:$G$22,Q40)/100,CubicSpline(Curves!$AO$5:$AO$19,Curves!$AM$5:$AM$19,Q40)/100)),0)</f>
        <v>0</v>
      </c>
      <c r="AC40" s="23"/>
      <c r="AD40" s="45">
        <f t="shared" si="3"/>
        <v>0</v>
      </c>
      <c r="AE40" s="45">
        <f t="shared" si="4"/>
        <v>0</v>
      </c>
      <c r="AF40" s="45">
        <f t="shared" si="5"/>
        <v>0</v>
      </c>
      <c r="AG40" s="45">
        <f t="shared" si="6"/>
        <v>0</v>
      </c>
      <c r="AH40" s="45">
        <f t="shared" si="7"/>
        <v>0</v>
      </c>
      <c r="AI40" s="24"/>
      <c r="AJ40" s="45">
        <f t="shared" si="8"/>
        <v>0</v>
      </c>
      <c r="AK40" s="45">
        <f t="shared" si="9"/>
        <v>0</v>
      </c>
      <c r="AL40" s="45">
        <f t="shared" si="10"/>
        <v>0</v>
      </c>
      <c r="AM40" s="45">
        <f t="shared" si="11"/>
        <v>0</v>
      </c>
      <c r="AN40" s="45">
        <f t="shared" si="12"/>
        <v>0</v>
      </c>
      <c r="AO40" s="24"/>
      <c r="AP40" s="35"/>
      <c r="AQ40" s="35"/>
      <c r="AR40" s="35"/>
      <c r="AS40" s="35"/>
    </row>
    <row r="41" spans="1:45" ht="15" customHeight="1" x14ac:dyDescent="0.25">
      <c r="A41" s="35"/>
      <c r="B41" s="292"/>
      <c r="C41" s="292"/>
      <c r="D41" s="292"/>
      <c r="E41" s="292"/>
      <c r="F41" s="35"/>
      <c r="G41" s="35"/>
      <c r="H41" s="35"/>
      <c r="I41" s="242">
        <f t="shared" si="21"/>
        <v>45748</v>
      </c>
      <c r="J41" s="246">
        <f>DM_CALC!CD6</f>
        <v>378.45164388258081</v>
      </c>
      <c r="K41" s="246">
        <f t="shared" si="22"/>
        <v>250</v>
      </c>
      <c r="L41" s="247">
        <f>DM_CALC!CA7</f>
        <v>94.5</v>
      </c>
      <c r="M41" s="35"/>
      <c r="N41" s="22"/>
      <c r="O41" s="49" t="str">
        <f t="shared" si="13"/>
        <v/>
      </c>
      <c r="P41" s="50">
        <f t="shared" si="14"/>
        <v>0</v>
      </c>
      <c r="Q41" s="45">
        <f t="shared" si="15"/>
        <v>0</v>
      </c>
      <c r="R41" s="46">
        <f>IF(TYPE(O41)=1,IF(Template!$F$8="Дней до",CHOOSE(VLOOKUP(Template!$F$4,Data!$B$30:$C$33,2,FALSE),VLOOKUP(P41-$F$9,Curves!$AD:$AF,2,FALSE)/100,VLOOKUP(P41-$F$9,Curves!$BJ:$BL,2,FALSE)/100,CubicSpline(Curves!$BU$5:$BU$22,Curves!$CB$5:$CB$22,Q41)/100)+$F$12,CHOOSE(VLOOKUP(Template!$F$4,Data!$B$30:$C$33,2,FALSE),VLOOKUP(P41-$F$9,Curves!$AD:$AF,3,FALSE)/100,VLOOKUP(P41-$F$9,Curves!$BJ:$BL,3,FALSE)/100,CubicSpline(Curves!$BU$5:$BU$22,Curves!$CB$5:$CB$22,Q41)/100)+$F$12),0)</f>
        <v>0</v>
      </c>
      <c r="S41" s="46" t="e">
        <f>IF(TYPE(O41)=1,IF(TYPE(_xll.BondDateParams($C$6,P41,"cpn_rate"))=1,_xll.BondDateParams($C$6,P41,"cpn_rate"),"-"),"-")/100</f>
        <v>#VALUE!</v>
      </c>
      <c r="T41" s="46">
        <f t="shared" si="16"/>
        <v>0</v>
      </c>
      <c r="U41" s="206"/>
      <c r="V41" s="47">
        <f t="shared" si="0"/>
        <v>0</v>
      </c>
      <c r="W41" s="207">
        <f>IF(TYPE(O41)=1,_xll.BondDateParams($C$6,P41,"current_fv"),0)</f>
        <v>0</v>
      </c>
      <c r="X41" s="207">
        <f t="shared" si="17"/>
        <v>0</v>
      </c>
      <c r="Y41" s="16">
        <f t="shared" si="1"/>
        <v>0</v>
      </c>
      <c r="Z41" s="51">
        <f t="shared" si="2"/>
        <v>0</v>
      </c>
      <c r="AA41" s="229">
        <f t="shared" si="18"/>
        <v>0</v>
      </c>
      <c r="AB41" s="48">
        <f>IF(TYPE(O41)=1,IF($F$6="КБД",'G-Curve'!D30/100,IF($F$6=Data!$M$3,CubicSpline(Curves!$I$5:$I$22,Curves!$G$5:$G$22,Q41)/100,CubicSpline(Curves!$AO$5:$AO$19,Curves!$AM$5:$AM$19,Q41)/100)),0)</f>
        <v>0</v>
      </c>
      <c r="AC41" s="23"/>
      <c r="AD41" s="45">
        <f t="shared" si="3"/>
        <v>0</v>
      </c>
      <c r="AE41" s="45">
        <f t="shared" si="4"/>
        <v>0</v>
      </c>
      <c r="AF41" s="45">
        <f t="shared" si="5"/>
        <v>0</v>
      </c>
      <c r="AG41" s="45">
        <f t="shared" si="6"/>
        <v>0</v>
      </c>
      <c r="AH41" s="45">
        <f t="shared" si="7"/>
        <v>0</v>
      </c>
      <c r="AI41" s="24"/>
      <c r="AJ41" s="45">
        <f t="shared" si="8"/>
        <v>0</v>
      </c>
      <c r="AK41" s="45">
        <f t="shared" si="9"/>
        <v>0</v>
      </c>
      <c r="AL41" s="45">
        <f t="shared" si="10"/>
        <v>0</v>
      </c>
      <c r="AM41" s="45">
        <f t="shared" si="11"/>
        <v>0</v>
      </c>
      <c r="AN41" s="45">
        <f t="shared" si="12"/>
        <v>0</v>
      </c>
      <c r="AO41" s="24"/>
      <c r="AP41" s="35"/>
      <c r="AQ41" s="35"/>
      <c r="AR41" s="35"/>
      <c r="AS41" s="35"/>
    </row>
    <row r="42" spans="1:45" x14ac:dyDescent="0.25">
      <c r="A42" s="35"/>
      <c r="B42" s="292"/>
      <c r="C42" s="292"/>
      <c r="D42" s="292"/>
      <c r="E42" s="292"/>
      <c r="F42" s="35"/>
      <c r="G42" s="35"/>
      <c r="H42" s="35"/>
      <c r="I42" s="242">
        <f t="shared" si="21"/>
        <v>45717</v>
      </c>
      <c r="J42" s="246">
        <f>DM_CALC!CL6</f>
        <v>392.32386325699321</v>
      </c>
      <c r="K42" s="246">
        <f t="shared" si="22"/>
        <v>250</v>
      </c>
      <c r="L42" s="247">
        <f>DM_CALC!CI7</f>
        <v>94.23</v>
      </c>
      <c r="M42" s="35"/>
      <c r="N42" s="22"/>
      <c r="O42" s="49" t="str">
        <f t="shared" si="13"/>
        <v/>
      </c>
      <c r="P42" s="50">
        <f t="shared" si="14"/>
        <v>0</v>
      </c>
      <c r="Q42" s="45">
        <f t="shared" si="15"/>
        <v>0</v>
      </c>
      <c r="R42" s="46">
        <f>IF(TYPE(O42)=1,IF(Template!$F$8="Дней до",CHOOSE(VLOOKUP(Template!$F$4,Data!$B$30:$C$33,2,FALSE),VLOOKUP(P42-$F$9,Curves!$AD:$AF,2,FALSE)/100,VLOOKUP(P42-$F$9,Curves!$BJ:$BL,2,FALSE)/100,CubicSpline(Curves!$BU$5:$BU$22,Curves!$CB$5:$CB$22,Q42)/100)+$F$12,CHOOSE(VLOOKUP(Template!$F$4,Data!$B$30:$C$33,2,FALSE),VLOOKUP(P42-$F$9,Curves!$AD:$AF,3,FALSE)/100,VLOOKUP(P42-$F$9,Curves!$BJ:$BL,3,FALSE)/100,CubicSpline(Curves!$BU$5:$BU$22,Curves!$CB$5:$CB$22,Q42)/100)+$F$12),0)</f>
        <v>0</v>
      </c>
      <c r="S42" s="46" t="e">
        <f>IF(TYPE(O42)=1,IF(TYPE(_xll.BondDateParams($C$6,P42,"cpn_rate"))=1,_xll.BondDateParams($C$6,P42,"cpn_rate"),"-"),"-")/100</f>
        <v>#VALUE!</v>
      </c>
      <c r="T42" s="46">
        <f t="shared" si="16"/>
        <v>0</v>
      </c>
      <c r="U42" s="206"/>
      <c r="V42" s="47">
        <f t="shared" si="0"/>
        <v>0</v>
      </c>
      <c r="W42" s="207">
        <f>IF(TYPE(O42)=1,_xll.BondDateParams($C$6,P42,"current_fv"),0)</f>
        <v>0</v>
      </c>
      <c r="X42" s="207">
        <f t="shared" si="17"/>
        <v>0</v>
      </c>
      <c r="Y42" s="16">
        <f t="shared" si="1"/>
        <v>0</v>
      </c>
      <c r="Z42" s="51">
        <f t="shared" si="2"/>
        <v>0</v>
      </c>
      <c r="AA42" s="229">
        <f t="shared" si="18"/>
        <v>0</v>
      </c>
      <c r="AB42" s="48">
        <f>IF(TYPE(O42)=1,IF($F$6="КБД",'G-Curve'!D31/100,IF($F$6=Data!$M$3,CubicSpline(Curves!$I$5:$I$22,Curves!$G$5:$G$22,Q42)/100,CubicSpline(Curves!$AO$5:$AO$19,Curves!$AM$5:$AM$19,Q42)/100)),0)</f>
        <v>0</v>
      </c>
      <c r="AC42" s="23"/>
      <c r="AD42" s="45">
        <f t="shared" si="3"/>
        <v>0</v>
      </c>
      <c r="AE42" s="45">
        <f t="shared" si="4"/>
        <v>0</v>
      </c>
      <c r="AF42" s="45">
        <f t="shared" si="5"/>
        <v>0</v>
      </c>
      <c r="AG42" s="45">
        <f t="shared" si="6"/>
        <v>0</v>
      </c>
      <c r="AH42" s="45">
        <f t="shared" si="7"/>
        <v>0</v>
      </c>
      <c r="AI42" s="24"/>
      <c r="AJ42" s="45">
        <f t="shared" si="8"/>
        <v>0</v>
      </c>
      <c r="AK42" s="45">
        <f t="shared" si="9"/>
        <v>0</v>
      </c>
      <c r="AL42" s="45">
        <f t="shared" si="10"/>
        <v>0</v>
      </c>
      <c r="AM42" s="45">
        <f t="shared" si="11"/>
        <v>0</v>
      </c>
      <c r="AN42" s="45">
        <f t="shared" si="12"/>
        <v>0</v>
      </c>
      <c r="AO42" s="24"/>
      <c r="AP42" s="35"/>
      <c r="AQ42" s="35"/>
      <c r="AR42" s="35"/>
      <c r="AS42" s="35"/>
    </row>
    <row r="43" spans="1:45" x14ac:dyDescent="0.25">
      <c r="A43" s="35"/>
      <c r="B43" s="292"/>
      <c r="C43" s="292"/>
      <c r="D43" s="292"/>
      <c r="E43" s="292"/>
      <c r="F43" s="35"/>
      <c r="G43" s="35"/>
      <c r="H43" s="35"/>
      <c r="I43" s="242">
        <f t="shared" si="21"/>
        <v>45689</v>
      </c>
      <c r="J43" s="246">
        <f>DM_CALC!CT6</f>
        <v>180.03588806134943</v>
      </c>
      <c r="K43" s="246">
        <f t="shared" si="22"/>
        <v>250</v>
      </c>
      <c r="L43" s="247">
        <f>DM_CALC!CQ7</f>
        <v>97.63</v>
      </c>
      <c r="M43" s="35"/>
      <c r="N43" s="22"/>
      <c r="O43" s="49" t="str">
        <f t="shared" si="13"/>
        <v/>
      </c>
      <c r="P43" s="50">
        <f t="shared" si="14"/>
        <v>0</v>
      </c>
      <c r="Q43" s="45">
        <f t="shared" si="15"/>
        <v>0</v>
      </c>
      <c r="R43" s="46">
        <f>IF(TYPE(O43)=1,IF(Template!$F$8="Дней до",CHOOSE(VLOOKUP(Template!$F$4,Data!$B$30:$C$33,2,FALSE),VLOOKUP(P43-$F$9,Curves!$AD:$AF,2,FALSE)/100,VLOOKUP(P43-$F$9,Curves!$BJ:$BL,2,FALSE)/100,CubicSpline(Curves!$BU$5:$BU$22,Curves!$CB$5:$CB$22,Q43)/100)+$F$12,CHOOSE(VLOOKUP(Template!$F$4,Data!$B$30:$C$33,2,FALSE),VLOOKUP(P43-$F$9,Curves!$AD:$AF,3,FALSE)/100,VLOOKUP(P43-$F$9,Curves!$BJ:$BL,3,FALSE)/100,CubicSpline(Curves!$BU$5:$BU$22,Curves!$CB$5:$CB$22,Q43)/100)+$F$12),0)</f>
        <v>0</v>
      </c>
      <c r="S43" s="46" t="e">
        <f>IF(TYPE(O43)=1,IF(TYPE(_xll.BondDateParams($C$6,P43,"cpn_rate"))=1,_xll.BondDateParams($C$6,P43,"cpn_rate"),"-"),"-")/100</f>
        <v>#VALUE!</v>
      </c>
      <c r="T43" s="46">
        <f t="shared" si="16"/>
        <v>0</v>
      </c>
      <c r="U43" s="206"/>
      <c r="V43" s="47">
        <f t="shared" si="0"/>
        <v>0</v>
      </c>
      <c r="W43" s="207">
        <f>IF(TYPE(O43)=1,_xll.BondDateParams($C$6,P43,"current_fv"),0)</f>
        <v>0</v>
      </c>
      <c r="X43" s="207">
        <f t="shared" si="17"/>
        <v>0</v>
      </c>
      <c r="Y43" s="16">
        <f t="shared" si="1"/>
        <v>0</v>
      </c>
      <c r="Z43" s="51">
        <f t="shared" si="2"/>
        <v>0</v>
      </c>
      <c r="AA43" s="229">
        <f t="shared" si="18"/>
        <v>0</v>
      </c>
      <c r="AB43" s="48">
        <f>IF(TYPE(O43)=1,IF($F$6="КБД",'G-Curve'!D32/100,IF($F$6=Data!$M$3,CubicSpline(Curves!$I$5:$I$22,Curves!$G$5:$G$22,Q43)/100,CubicSpline(Curves!$AO$5:$AO$19,Curves!$AM$5:$AM$19,Q43)/100)),0)</f>
        <v>0</v>
      </c>
      <c r="AC43" s="23"/>
      <c r="AD43" s="45">
        <f t="shared" si="3"/>
        <v>0</v>
      </c>
      <c r="AE43" s="45">
        <f t="shared" si="4"/>
        <v>0</v>
      </c>
      <c r="AF43" s="45">
        <f t="shared" si="5"/>
        <v>0</v>
      </c>
      <c r="AG43" s="45">
        <f t="shared" si="6"/>
        <v>0</v>
      </c>
      <c r="AH43" s="45">
        <f t="shared" si="7"/>
        <v>0</v>
      </c>
      <c r="AI43" s="24"/>
      <c r="AJ43" s="45">
        <f t="shared" si="8"/>
        <v>0</v>
      </c>
      <c r="AK43" s="45">
        <f t="shared" si="9"/>
        <v>0</v>
      </c>
      <c r="AL43" s="45">
        <f t="shared" si="10"/>
        <v>0</v>
      </c>
      <c r="AM43" s="45">
        <f t="shared" si="11"/>
        <v>0</v>
      </c>
      <c r="AN43" s="45">
        <f t="shared" si="12"/>
        <v>0</v>
      </c>
      <c r="AO43" s="24"/>
      <c r="AP43" s="35"/>
      <c r="AQ43" s="35"/>
      <c r="AR43" s="35"/>
      <c r="AS43" s="35"/>
    </row>
    <row r="44" spans="1:45" x14ac:dyDescent="0.25">
      <c r="A44" s="35"/>
      <c r="B44" s="292"/>
      <c r="C44" s="292"/>
      <c r="D44" s="292"/>
      <c r="E44" s="292"/>
      <c r="F44" s="35"/>
      <c r="G44" s="35"/>
      <c r="H44" s="35"/>
      <c r="I44" s="243">
        <f t="shared" si="21"/>
        <v>45658</v>
      </c>
      <c r="J44" s="248">
        <f>DM_CALC!DC6</f>
        <v>112.99176810104771</v>
      </c>
      <c r="K44" s="248">
        <f t="shared" si="22"/>
        <v>250</v>
      </c>
      <c r="L44" s="249">
        <f>DM_CALC!CZ7</f>
        <v>97.53</v>
      </c>
      <c r="M44" s="35"/>
      <c r="N44" s="22"/>
      <c r="O44" s="49" t="str">
        <f t="shared" si="13"/>
        <v/>
      </c>
      <c r="P44" s="50">
        <f t="shared" si="14"/>
        <v>0</v>
      </c>
      <c r="Q44" s="45">
        <f t="shared" si="15"/>
        <v>0</v>
      </c>
      <c r="R44" s="46">
        <f>IF(TYPE(O44)=1,IF(Template!$F$8="Дней до",CHOOSE(VLOOKUP(Template!$F$4,Data!$B$30:$C$33,2,FALSE),VLOOKUP(P44-$F$9,Curves!$AD:$AF,2,FALSE)/100,VLOOKUP(P44-$F$9,Curves!$BJ:$BL,2,FALSE)/100,CubicSpline(Curves!$BU$5:$BU$22,Curves!$CB$5:$CB$22,Q44)/100)+$F$12,CHOOSE(VLOOKUP(Template!$F$4,Data!$B$30:$C$33,2,FALSE),VLOOKUP(P44-$F$9,Curves!$AD:$AF,3,FALSE)/100,VLOOKUP(P44-$F$9,Curves!$BJ:$BL,3,FALSE)/100,CubicSpline(Curves!$BU$5:$BU$22,Curves!$CB$5:$CB$22,Q44)/100)+$F$12),0)</f>
        <v>0</v>
      </c>
      <c r="S44" s="46" t="e">
        <f>IF(TYPE(O44)=1,IF(TYPE(_xll.BondDateParams($C$6,P44,"cpn_rate"))=1,_xll.BondDateParams($C$6,P44,"cpn_rate"),"-"),"-")/100</f>
        <v>#VALUE!</v>
      </c>
      <c r="T44" s="46">
        <f t="shared" si="16"/>
        <v>0</v>
      </c>
      <c r="U44" s="206"/>
      <c r="V44" s="47">
        <f t="shared" si="0"/>
        <v>0</v>
      </c>
      <c r="W44" s="207">
        <f>IF(TYPE(O44)=1,_xll.BondDateParams($C$6,P44,"current_fv"),0)</f>
        <v>0</v>
      </c>
      <c r="X44" s="207">
        <f t="shared" si="17"/>
        <v>0</v>
      </c>
      <c r="Y44" s="16">
        <f t="shared" si="1"/>
        <v>0</v>
      </c>
      <c r="Z44" s="51">
        <f t="shared" si="2"/>
        <v>0</v>
      </c>
      <c r="AA44" s="229">
        <f t="shared" si="18"/>
        <v>0</v>
      </c>
      <c r="AB44" s="48">
        <f>IF(TYPE(O44)=1,IF($F$6="КБД",'G-Curve'!D33/100,IF($F$6=Data!$M$3,CubicSpline(Curves!$I$5:$I$22,Curves!$G$5:$G$22,Q44)/100,CubicSpline(Curves!$AO$5:$AO$19,Curves!$AM$5:$AM$19,Q44)/100)),0)</f>
        <v>0</v>
      </c>
      <c r="AC44" s="23"/>
      <c r="AD44" s="45">
        <f t="shared" si="3"/>
        <v>0</v>
      </c>
      <c r="AE44" s="45">
        <f t="shared" si="4"/>
        <v>0</v>
      </c>
      <c r="AF44" s="45">
        <f t="shared" si="5"/>
        <v>0</v>
      </c>
      <c r="AG44" s="45">
        <f t="shared" si="6"/>
        <v>0</v>
      </c>
      <c r="AH44" s="45">
        <f t="shared" si="7"/>
        <v>0</v>
      </c>
      <c r="AI44" s="24"/>
      <c r="AJ44" s="45">
        <f t="shared" si="8"/>
        <v>0</v>
      </c>
      <c r="AK44" s="45">
        <f t="shared" si="9"/>
        <v>0</v>
      </c>
      <c r="AL44" s="45">
        <f t="shared" si="10"/>
        <v>0</v>
      </c>
      <c r="AM44" s="45">
        <f t="shared" si="11"/>
        <v>0</v>
      </c>
      <c r="AN44" s="45">
        <f t="shared" si="12"/>
        <v>0</v>
      </c>
      <c r="AO44" s="24"/>
      <c r="AP44" s="35"/>
      <c r="AQ44" s="35"/>
      <c r="AR44" s="35"/>
      <c r="AS44" s="35"/>
    </row>
    <row r="45" spans="1:45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22"/>
      <c r="O45" s="49" t="str">
        <f t="shared" si="13"/>
        <v/>
      </c>
      <c r="P45" s="50">
        <f t="shared" si="14"/>
        <v>0</v>
      </c>
      <c r="Q45" s="45">
        <f t="shared" si="15"/>
        <v>0</v>
      </c>
      <c r="R45" s="46">
        <f>IF(TYPE(O45)=1,IF(Template!$F$8="Дней до",CHOOSE(VLOOKUP(Template!$F$4,Data!$B$30:$C$33,2,FALSE),VLOOKUP(P45-$F$9,Curves!$AD:$AF,2,FALSE)/100,VLOOKUP(P45-$F$9,Curves!$BJ:$BL,2,FALSE)/100,CubicSpline(Curves!$BU$5:$BU$22,Curves!$CB$5:$CB$22,Q45)/100)+$F$12,CHOOSE(VLOOKUP(Template!$F$4,Data!$B$30:$C$33,2,FALSE),VLOOKUP(P45-$F$9,Curves!$AD:$AF,3,FALSE)/100,VLOOKUP(P45-$F$9,Curves!$BJ:$BL,3,FALSE)/100,CubicSpline(Curves!$BU$5:$BU$22,Curves!$CB$5:$CB$22,Q45)/100)+$F$12),0)</f>
        <v>0</v>
      </c>
      <c r="S45" s="46" t="e">
        <f>IF(TYPE(O45)=1,IF(TYPE(_xll.BondDateParams($C$6,P45,"cpn_rate"))=1,_xll.BondDateParams($C$6,P45,"cpn_rate"),"-"),"-")/100</f>
        <v>#VALUE!</v>
      </c>
      <c r="T45" s="46">
        <f t="shared" si="16"/>
        <v>0</v>
      </c>
      <c r="U45" s="206"/>
      <c r="V45" s="47">
        <f t="shared" si="0"/>
        <v>0</v>
      </c>
      <c r="W45" s="207">
        <f>IF(TYPE(O45)=1,_xll.BondDateParams($C$6,P45,"current_fv"),0)</f>
        <v>0</v>
      </c>
      <c r="X45" s="207">
        <f t="shared" si="17"/>
        <v>0</v>
      </c>
      <c r="Y45" s="16">
        <f t="shared" si="1"/>
        <v>0</v>
      </c>
      <c r="Z45" s="51">
        <f t="shared" si="2"/>
        <v>0</v>
      </c>
      <c r="AA45" s="229">
        <f t="shared" si="18"/>
        <v>0</v>
      </c>
      <c r="AB45" s="48">
        <f>IF(TYPE(O45)=1,IF($F$6="КБД",'G-Curve'!D34/100,IF($F$6=Data!$M$3,CubicSpline(Curves!$I$5:$I$22,Curves!$G$5:$G$22,Q45)/100,CubicSpline(Curves!$AO$5:$AO$19,Curves!$AM$5:$AM$19,Q45)/100)),0)</f>
        <v>0</v>
      </c>
      <c r="AC45" s="23"/>
      <c r="AD45" s="45">
        <f t="shared" si="3"/>
        <v>0</v>
      </c>
      <c r="AE45" s="45">
        <f t="shared" si="4"/>
        <v>0</v>
      </c>
      <c r="AF45" s="45">
        <f t="shared" si="5"/>
        <v>0</v>
      </c>
      <c r="AG45" s="45">
        <f t="shared" si="6"/>
        <v>0</v>
      </c>
      <c r="AH45" s="45">
        <f t="shared" si="7"/>
        <v>0</v>
      </c>
      <c r="AI45" s="24"/>
      <c r="AJ45" s="45">
        <f t="shared" si="8"/>
        <v>0</v>
      </c>
      <c r="AK45" s="45">
        <f t="shared" si="9"/>
        <v>0</v>
      </c>
      <c r="AL45" s="45">
        <f t="shared" si="10"/>
        <v>0</v>
      </c>
      <c r="AM45" s="45">
        <f t="shared" si="11"/>
        <v>0</v>
      </c>
      <c r="AN45" s="45">
        <f t="shared" si="12"/>
        <v>0</v>
      </c>
      <c r="AO45" s="24"/>
      <c r="AP45" s="35"/>
      <c r="AQ45" s="35"/>
      <c r="AR45" s="35"/>
      <c r="AS45" s="35"/>
    </row>
    <row r="46" spans="1:45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22"/>
      <c r="O46" s="49" t="str">
        <f t="shared" si="13"/>
        <v/>
      </c>
      <c r="P46" s="50">
        <f t="shared" si="14"/>
        <v>0</v>
      </c>
      <c r="Q46" s="45">
        <f t="shared" si="15"/>
        <v>0</v>
      </c>
      <c r="R46" s="46">
        <f>IF(TYPE(O46)=1,IF(Template!$F$8="Дней до",CHOOSE(VLOOKUP(Template!$F$4,Data!$B$30:$C$33,2,FALSE),VLOOKUP(P46-$F$9,Curves!$AD:$AF,2,FALSE)/100,VLOOKUP(P46-$F$9,Curves!$BJ:$BL,2,FALSE)/100,CubicSpline(Curves!$BU$5:$BU$22,Curves!$CB$5:$CB$22,Q46)/100)+$F$12,CHOOSE(VLOOKUP(Template!$F$4,Data!$B$30:$C$33,2,FALSE),VLOOKUP(P46-$F$9,Curves!$AD:$AF,3,FALSE)/100,VLOOKUP(P46-$F$9,Curves!$BJ:$BL,3,FALSE)/100,CubicSpline(Curves!$BU$5:$BU$22,Curves!$CB$5:$CB$22,Q46)/100)+$F$12),0)</f>
        <v>0</v>
      </c>
      <c r="S46" s="46" t="e">
        <f>IF(TYPE(O46)=1,IF(TYPE(_xll.BondDateParams($C$6,P46,"cpn_rate"))=1,_xll.BondDateParams($C$6,P46,"cpn_rate"),"-"),"-")/100</f>
        <v>#VALUE!</v>
      </c>
      <c r="T46" s="46">
        <f t="shared" si="16"/>
        <v>0</v>
      </c>
      <c r="U46" s="206"/>
      <c r="V46" s="47">
        <f t="shared" ref="V46:V77" si="23">IF(TYPE(O46)=1,IF(U46,MAX(U46,$F$11),T46)*IF($C$18="act/365",$C$17/RIGHT($C$18,3),1/$C$16)*W45,0)</f>
        <v>0</v>
      </c>
      <c r="W46" s="207">
        <f>IF(TYPE(O46)=1,_xll.BondDateParams($C$6,P46,"current_fv"),0)</f>
        <v>0</v>
      </c>
      <c r="X46" s="207">
        <f t="shared" si="17"/>
        <v>0</v>
      </c>
      <c r="Y46" s="16">
        <f t="shared" ref="Y46:Y77" si="24">IF(TYPE(O46)=1,V46+X46+Z46,0)</f>
        <v>0</v>
      </c>
      <c r="Z46" s="51">
        <f t="shared" ref="Z46:Z77" si="25">IF(O46=$C$23,IF((W46-X46)&gt;0,W46-X46,0),0)</f>
        <v>0</v>
      </c>
      <c r="AA46" s="229">
        <f t="shared" si="18"/>
        <v>0</v>
      </c>
      <c r="AB46" s="48">
        <f>IF(TYPE(O46)=1,IF($F$6="КБД",'G-Curve'!D35/100,IF($F$6=Data!$M$3,CubicSpline(Curves!$I$5:$I$22,Curves!$G$5:$G$22,Q46)/100,CubicSpline(Curves!$AO$5:$AO$19,Curves!$AM$5:$AM$19,Q46)/100)),0)</f>
        <v>0</v>
      </c>
      <c r="AC46" s="23"/>
      <c r="AD46" s="45">
        <f t="shared" ref="AD46:AD77" si="26">Y46</f>
        <v>0</v>
      </c>
      <c r="AE46" s="45">
        <f t="shared" ref="AE46:AE77" si="27">IF(TYPE(O46)=1,1/(1+AB46+$J$27/10000)^Q46,0)</f>
        <v>0</v>
      </c>
      <c r="AF46" s="45">
        <f t="shared" ref="AF46:AF77" si="28">IF(TYPE(O46)=1,AE46*(V46+X46+Z46),0)</f>
        <v>0</v>
      </c>
      <c r="AG46" s="45">
        <f t="shared" ref="AG46:AG77" si="29">IF(TYPE(O46)=1,AF46*Q46/$AF$8,0)</f>
        <v>0</v>
      </c>
      <c r="AH46" s="45">
        <f t="shared" ref="AH46:AH77" si="30">IF(TYPE(O46)=1,(AF46*(Q46^2 + Q46))/(((1+$C$64)^2)*$AF$8),0)</f>
        <v>0</v>
      </c>
      <c r="AI46" s="24"/>
      <c r="AJ46" s="45">
        <f t="shared" ref="AJ46:AJ77" si="31">Y46</f>
        <v>0</v>
      </c>
      <c r="AK46" s="45">
        <f t="shared" ref="AK46:AK77" si="32">IF(TYPE(O46)=1,1/(1+$J$26)^Q46,0)</f>
        <v>0</v>
      </c>
      <c r="AL46" s="45">
        <f t="shared" ref="AL46:AL77" si="33">IF(TYPE(O46)=1,AK46*(V46+X46+Z46),0)</f>
        <v>0</v>
      </c>
      <c r="AM46" s="45">
        <f t="shared" ref="AM46:AM77" si="34">IF(TYPE(O46)=1,AL46*Q46/$AL$8,0)</f>
        <v>0</v>
      </c>
      <c r="AN46" s="45">
        <f t="shared" ref="AN46:AN77" si="35">IF(TYPE(O46)=1,(AL46*(Q46^2 + Q46))/(((1+$C$64)^2)*$AL$8),0)</f>
        <v>0</v>
      </c>
      <c r="AO46" s="24"/>
      <c r="AP46" s="35"/>
      <c r="AQ46" s="35"/>
      <c r="AR46" s="35"/>
      <c r="AS46" s="35"/>
    </row>
    <row r="47" spans="1:45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22"/>
      <c r="O47" s="49" t="str">
        <f t="shared" ref="O47:O78" si="36">IFERROR(IF((O46+1)&lt;=$C$23,(O46+1),""),"")</f>
        <v/>
      </c>
      <c r="P47" s="50">
        <f t="shared" ref="P47:P78" si="37">IF(TYPE(O47) = 1,P46+$C$17,0)</f>
        <v>0</v>
      </c>
      <c r="Q47" s="45">
        <f t="shared" ref="Q47:Q78" si="38">IF(TYPE(O47) = 1,(P47-$C$5)/365,0)</f>
        <v>0</v>
      </c>
      <c r="R47" s="46">
        <f>IF(TYPE(O47)=1,IF(Template!$F$8="Дней до",CHOOSE(VLOOKUP(Template!$F$4,Data!$B$30:$C$33,2,FALSE),VLOOKUP(P47-$F$9,Curves!$AD:$AF,2,FALSE)/100,VLOOKUP(P47-$F$9,Curves!$BJ:$BL,2,FALSE)/100,CubicSpline(Curves!$BU$5:$BU$22,Curves!$CB$5:$CB$22,Q47)/100)+$F$12,CHOOSE(VLOOKUP(Template!$F$4,Data!$B$30:$C$33,2,FALSE),VLOOKUP(P47-$F$9,Curves!$AD:$AF,3,FALSE)/100,VLOOKUP(P47-$F$9,Curves!$BJ:$BL,3,FALSE)/100,CubicSpline(Curves!$BU$5:$BU$22,Curves!$CB$5:$CB$22,Q47)/100)+$F$12),0)</f>
        <v>0</v>
      </c>
      <c r="S47" s="46" t="e">
        <f>IF(TYPE(O47)=1,IF(TYPE(_xll.BondDateParams($C$6,P47,"cpn_rate"))=1,_xll.BondDateParams($C$6,P47,"cpn_rate"),"-"),"-")/100</f>
        <v>#VALUE!</v>
      </c>
      <c r="T47" s="46">
        <f t="shared" si="16"/>
        <v>0</v>
      </c>
      <c r="U47" s="206"/>
      <c r="V47" s="47">
        <f t="shared" si="23"/>
        <v>0</v>
      </c>
      <c r="W47" s="207">
        <f>IF(TYPE(O47)=1,_xll.BondDateParams($C$6,P47,"current_fv"),0)</f>
        <v>0</v>
      </c>
      <c r="X47" s="207">
        <f t="shared" si="17"/>
        <v>0</v>
      </c>
      <c r="Y47" s="16">
        <f t="shared" si="24"/>
        <v>0</v>
      </c>
      <c r="Z47" s="51">
        <f t="shared" si="25"/>
        <v>0</v>
      </c>
      <c r="AA47" s="229">
        <f t="shared" si="18"/>
        <v>0</v>
      </c>
      <c r="AB47" s="48">
        <f>IF(TYPE(O47)=1,IF($F$6="КБД",'G-Curve'!D36/100,IF($F$6=Data!$M$3,CubicSpline(Curves!$I$5:$I$22,Curves!$G$5:$G$22,Q47)/100,CubicSpline(Curves!$AO$5:$AO$19,Curves!$AM$5:$AM$19,Q47)/100)),0)</f>
        <v>0</v>
      </c>
      <c r="AC47" s="23"/>
      <c r="AD47" s="45">
        <f t="shared" si="26"/>
        <v>0</v>
      </c>
      <c r="AE47" s="45">
        <f t="shared" si="27"/>
        <v>0</v>
      </c>
      <c r="AF47" s="45">
        <f t="shared" si="28"/>
        <v>0</v>
      </c>
      <c r="AG47" s="45">
        <f t="shared" si="29"/>
        <v>0</v>
      </c>
      <c r="AH47" s="45">
        <f t="shared" si="30"/>
        <v>0</v>
      </c>
      <c r="AI47" s="24"/>
      <c r="AJ47" s="45">
        <f t="shared" si="31"/>
        <v>0</v>
      </c>
      <c r="AK47" s="45">
        <f t="shared" si="32"/>
        <v>0</v>
      </c>
      <c r="AL47" s="45">
        <f t="shared" si="33"/>
        <v>0</v>
      </c>
      <c r="AM47" s="45">
        <f t="shared" si="34"/>
        <v>0</v>
      </c>
      <c r="AN47" s="45">
        <f t="shared" si="35"/>
        <v>0</v>
      </c>
      <c r="AO47" s="24"/>
      <c r="AP47" s="35"/>
      <c r="AQ47" s="35"/>
      <c r="AR47" s="35"/>
      <c r="AS47" s="35"/>
    </row>
    <row r="48" spans="1:45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22"/>
      <c r="O48" s="49" t="str">
        <f t="shared" si="36"/>
        <v/>
      </c>
      <c r="P48" s="50">
        <f t="shared" si="37"/>
        <v>0</v>
      </c>
      <c r="Q48" s="45">
        <f t="shared" si="38"/>
        <v>0</v>
      </c>
      <c r="R48" s="46">
        <f>IF(TYPE(O48)=1,IF(Template!$F$8="Дней до",CHOOSE(VLOOKUP(Template!$F$4,Data!$B$30:$C$33,2,FALSE),VLOOKUP(P48-$F$9,Curves!$AD:$AF,2,FALSE)/100,VLOOKUP(P48-$F$9,Curves!$BJ:$BL,2,FALSE)/100,CubicSpline(Curves!$BU$5:$BU$22,Curves!$CB$5:$CB$22,Q48)/100)+$F$12,CHOOSE(VLOOKUP(Template!$F$4,Data!$B$30:$C$33,2,FALSE),VLOOKUP(P48-$F$9,Curves!$AD:$AF,3,FALSE)/100,VLOOKUP(P48-$F$9,Curves!$BJ:$BL,3,FALSE)/100,CubicSpline(Curves!$BU$5:$BU$22,Curves!$CB$5:$CB$22,Q48)/100)+$F$12),0)</f>
        <v>0</v>
      </c>
      <c r="S48" s="46" t="e">
        <f>IF(TYPE(O48)=1,IF(TYPE(_xll.BondDateParams($C$6,P48,"cpn_rate"))=1,_xll.BondDateParams($C$6,P48,"cpn_rate"),"-"),"-")/100</f>
        <v>#VALUE!</v>
      </c>
      <c r="T48" s="46">
        <f t="shared" si="16"/>
        <v>0</v>
      </c>
      <c r="U48" s="206"/>
      <c r="V48" s="47">
        <f t="shared" si="23"/>
        <v>0</v>
      </c>
      <c r="W48" s="207">
        <f>IF(TYPE(O48)=1,_xll.BondDateParams($C$6,P48,"current_fv"),0)</f>
        <v>0</v>
      </c>
      <c r="X48" s="207">
        <f t="shared" si="17"/>
        <v>0</v>
      </c>
      <c r="Y48" s="16">
        <f t="shared" si="24"/>
        <v>0</v>
      </c>
      <c r="Z48" s="51">
        <f t="shared" si="25"/>
        <v>0</v>
      </c>
      <c r="AA48" s="229">
        <f t="shared" si="18"/>
        <v>0</v>
      </c>
      <c r="AB48" s="48">
        <f>IF(TYPE(O48)=1,IF($F$6="КБД",'G-Curve'!D37/100,IF($F$6=Data!$M$3,CubicSpline(Curves!$I$5:$I$22,Curves!$G$5:$G$22,Q48)/100,CubicSpline(Curves!$AO$5:$AO$19,Curves!$AM$5:$AM$19,Q48)/100)),0)</f>
        <v>0</v>
      </c>
      <c r="AC48" s="23"/>
      <c r="AD48" s="45">
        <f t="shared" si="26"/>
        <v>0</v>
      </c>
      <c r="AE48" s="45">
        <f t="shared" si="27"/>
        <v>0</v>
      </c>
      <c r="AF48" s="45">
        <f t="shared" si="28"/>
        <v>0</v>
      </c>
      <c r="AG48" s="45">
        <f t="shared" si="29"/>
        <v>0</v>
      </c>
      <c r="AH48" s="45">
        <f t="shared" si="30"/>
        <v>0</v>
      </c>
      <c r="AI48" s="24"/>
      <c r="AJ48" s="45">
        <f t="shared" si="31"/>
        <v>0</v>
      </c>
      <c r="AK48" s="45">
        <f t="shared" si="32"/>
        <v>0</v>
      </c>
      <c r="AL48" s="45">
        <f t="shared" si="33"/>
        <v>0</v>
      </c>
      <c r="AM48" s="45">
        <f t="shared" si="34"/>
        <v>0</v>
      </c>
      <c r="AN48" s="45">
        <f t="shared" si="35"/>
        <v>0</v>
      </c>
      <c r="AO48" s="24"/>
      <c r="AP48" s="35"/>
      <c r="AQ48" s="35"/>
      <c r="AR48" s="35"/>
      <c r="AS48" s="35"/>
    </row>
    <row r="49" spans="1:45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22"/>
      <c r="O49" s="49" t="str">
        <f t="shared" si="36"/>
        <v/>
      </c>
      <c r="P49" s="50">
        <f t="shared" si="37"/>
        <v>0</v>
      </c>
      <c r="Q49" s="45">
        <f t="shared" si="38"/>
        <v>0</v>
      </c>
      <c r="R49" s="46">
        <f>IF(TYPE(O49)=1,IF(Template!$F$8="Дней до",CHOOSE(VLOOKUP(Template!$F$4,Data!$B$30:$C$33,2,FALSE),VLOOKUP(P49-$F$9,Curves!$AD:$AF,2,FALSE)/100,VLOOKUP(P49-$F$9,Curves!$BJ:$BL,2,FALSE)/100,CubicSpline(Curves!$BU$5:$BU$22,Curves!$CB$5:$CB$22,Q49)/100)+$F$12,CHOOSE(VLOOKUP(Template!$F$4,Data!$B$30:$C$33,2,FALSE),VLOOKUP(P49-$F$9,Curves!$AD:$AF,3,FALSE)/100,VLOOKUP(P49-$F$9,Curves!$BJ:$BL,3,FALSE)/100,CubicSpline(Curves!$BU$5:$BU$22,Curves!$CB$5:$CB$22,Q49)/100)+$F$12),0)</f>
        <v>0</v>
      </c>
      <c r="S49" s="46" t="e">
        <f>IF(TYPE(O49)=1,IF(TYPE(_xll.BondDateParams($C$6,P49,"cpn_rate"))=1,_xll.BondDateParams($C$6,P49,"cpn_rate"),"-"),"-")/100</f>
        <v>#VALUE!</v>
      </c>
      <c r="T49" s="46">
        <f t="shared" si="16"/>
        <v>0</v>
      </c>
      <c r="U49" s="206"/>
      <c r="V49" s="47">
        <f t="shared" si="23"/>
        <v>0</v>
      </c>
      <c r="W49" s="207">
        <f>IF(TYPE(O49)=1,_xll.BondDateParams($C$6,P49,"current_fv"),0)</f>
        <v>0</v>
      </c>
      <c r="X49" s="207">
        <f t="shared" si="17"/>
        <v>0</v>
      </c>
      <c r="Y49" s="16">
        <f t="shared" si="24"/>
        <v>0</v>
      </c>
      <c r="Z49" s="51">
        <f t="shared" si="25"/>
        <v>0</v>
      </c>
      <c r="AA49" s="229">
        <f t="shared" si="18"/>
        <v>0</v>
      </c>
      <c r="AB49" s="48">
        <f>IF(TYPE(O49)=1,IF($F$6="КБД",'G-Curve'!D38/100,IF($F$6=Data!$M$3,CubicSpline(Curves!$I$5:$I$22,Curves!$G$5:$G$22,Q49)/100,CubicSpline(Curves!$AO$5:$AO$19,Curves!$AM$5:$AM$19,Q49)/100)),0)</f>
        <v>0</v>
      </c>
      <c r="AC49" s="23"/>
      <c r="AD49" s="45">
        <f t="shared" si="26"/>
        <v>0</v>
      </c>
      <c r="AE49" s="45">
        <f t="shared" si="27"/>
        <v>0</v>
      </c>
      <c r="AF49" s="45">
        <f t="shared" si="28"/>
        <v>0</v>
      </c>
      <c r="AG49" s="45">
        <f t="shared" si="29"/>
        <v>0</v>
      </c>
      <c r="AH49" s="45">
        <f t="shared" si="30"/>
        <v>0</v>
      </c>
      <c r="AI49" s="24"/>
      <c r="AJ49" s="45">
        <f t="shared" si="31"/>
        <v>0</v>
      </c>
      <c r="AK49" s="45">
        <f t="shared" si="32"/>
        <v>0</v>
      </c>
      <c r="AL49" s="45">
        <f t="shared" si="33"/>
        <v>0</v>
      </c>
      <c r="AM49" s="45">
        <f t="shared" si="34"/>
        <v>0</v>
      </c>
      <c r="AN49" s="45">
        <f t="shared" si="35"/>
        <v>0</v>
      </c>
      <c r="AO49" s="24"/>
      <c r="AP49" s="35"/>
      <c r="AQ49" s="35"/>
      <c r="AR49" s="35"/>
      <c r="AS49" s="35"/>
    </row>
    <row r="50" spans="1:45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22"/>
      <c r="O50" s="49" t="str">
        <f t="shared" si="36"/>
        <v/>
      </c>
      <c r="P50" s="50">
        <f t="shared" si="37"/>
        <v>0</v>
      </c>
      <c r="Q50" s="45">
        <f t="shared" si="38"/>
        <v>0</v>
      </c>
      <c r="R50" s="46">
        <f>IF(TYPE(O50)=1,IF(Template!$F$8="Дней до",CHOOSE(VLOOKUP(Template!$F$4,Data!$B$30:$C$33,2,FALSE),VLOOKUP(P50-$F$9,Curves!$AD:$AF,2,FALSE)/100,VLOOKUP(P50-$F$9,Curves!$BJ:$BL,2,FALSE)/100,CubicSpline(Curves!$BU$5:$BU$22,Curves!$CB$5:$CB$22,Q50)/100)+$F$12,CHOOSE(VLOOKUP(Template!$F$4,Data!$B$30:$C$33,2,FALSE),VLOOKUP(P50-$F$9,Curves!$AD:$AF,3,FALSE)/100,VLOOKUP(P50-$F$9,Curves!$BJ:$BL,3,FALSE)/100,CubicSpline(Curves!$BU$5:$BU$22,Curves!$CB$5:$CB$22,Q50)/100)+$F$12),0)</f>
        <v>0</v>
      </c>
      <c r="S50" s="46" t="e">
        <f>IF(TYPE(O50)=1,IF(TYPE(_xll.BondDateParams($C$6,P50,"cpn_rate"))=1,_xll.BondDateParams($C$6,P50,"cpn_rate"),"-"),"-")/100</f>
        <v>#VALUE!</v>
      </c>
      <c r="T50" s="46">
        <f t="shared" si="16"/>
        <v>0</v>
      </c>
      <c r="U50" s="206"/>
      <c r="V50" s="47">
        <f t="shared" si="23"/>
        <v>0</v>
      </c>
      <c r="W50" s="207">
        <f>IF(TYPE(O50)=1,_xll.BondDateParams($C$6,P50,"current_fv"),0)</f>
        <v>0</v>
      </c>
      <c r="X50" s="207">
        <f t="shared" si="17"/>
        <v>0</v>
      </c>
      <c r="Y50" s="16">
        <f t="shared" si="24"/>
        <v>0</v>
      </c>
      <c r="Z50" s="51">
        <f t="shared" si="25"/>
        <v>0</v>
      </c>
      <c r="AA50" s="229">
        <f t="shared" si="18"/>
        <v>0</v>
      </c>
      <c r="AB50" s="48">
        <f>IF(TYPE(O50)=1,IF($F$6="КБД",'G-Curve'!D39/100,IF($F$6=Data!$M$3,CubicSpline(Curves!$I$5:$I$22,Curves!$G$5:$G$22,Q50)/100,CubicSpline(Curves!$AO$5:$AO$19,Curves!$AM$5:$AM$19,Q50)/100)),0)</f>
        <v>0</v>
      </c>
      <c r="AC50" s="23"/>
      <c r="AD50" s="45">
        <f t="shared" si="26"/>
        <v>0</v>
      </c>
      <c r="AE50" s="45">
        <f t="shared" si="27"/>
        <v>0</v>
      </c>
      <c r="AF50" s="45">
        <f t="shared" si="28"/>
        <v>0</v>
      </c>
      <c r="AG50" s="45">
        <f t="shared" si="29"/>
        <v>0</v>
      </c>
      <c r="AH50" s="45">
        <f t="shared" si="30"/>
        <v>0</v>
      </c>
      <c r="AI50" s="24"/>
      <c r="AJ50" s="45">
        <f t="shared" si="31"/>
        <v>0</v>
      </c>
      <c r="AK50" s="45">
        <f t="shared" si="32"/>
        <v>0</v>
      </c>
      <c r="AL50" s="45">
        <f t="shared" si="33"/>
        <v>0</v>
      </c>
      <c r="AM50" s="45">
        <f t="shared" si="34"/>
        <v>0</v>
      </c>
      <c r="AN50" s="45">
        <f t="shared" si="35"/>
        <v>0</v>
      </c>
      <c r="AO50" s="24"/>
      <c r="AP50" s="35"/>
      <c r="AQ50" s="35"/>
      <c r="AR50" s="35"/>
      <c r="AS50" s="35"/>
    </row>
    <row r="51" spans="1:45" x14ac:dyDescent="0.2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22"/>
      <c r="O51" s="49" t="str">
        <f t="shared" si="36"/>
        <v/>
      </c>
      <c r="P51" s="50">
        <f t="shared" si="37"/>
        <v>0</v>
      </c>
      <c r="Q51" s="45">
        <f t="shared" si="38"/>
        <v>0</v>
      </c>
      <c r="R51" s="46">
        <f>IF(TYPE(O51)=1,IF(Template!$F$8="Дней до",CHOOSE(VLOOKUP(Template!$F$4,Data!$B$30:$C$33,2,FALSE),VLOOKUP(P51-$F$9,Curves!$AD:$AF,2,FALSE)/100,VLOOKUP(P51-$F$9,Curves!$BJ:$BL,2,FALSE)/100,CubicSpline(Curves!$BU$5:$BU$22,Curves!$CB$5:$CB$22,Q51)/100)+$F$12,CHOOSE(VLOOKUP(Template!$F$4,Data!$B$30:$C$33,2,FALSE),VLOOKUP(P51-$F$9,Curves!$AD:$AF,3,FALSE)/100,VLOOKUP(P51-$F$9,Curves!$BJ:$BL,3,FALSE)/100,CubicSpline(Curves!$BU$5:$BU$22,Curves!$CB$5:$CB$22,Q51)/100)+$F$12),0)</f>
        <v>0</v>
      </c>
      <c r="S51" s="46" t="e">
        <f>IF(TYPE(O51)=1,IF(TYPE(_xll.BondDateParams($C$6,P51,"cpn_rate"))=1,_xll.BondDateParams($C$6,P51,"cpn_rate"),"-"),"-")/100</f>
        <v>#VALUE!</v>
      </c>
      <c r="T51" s="46">
        <f t="shared" si="16"/>
        <v>0</v>
      </c>
      <c r="U51" s="206"/>
      <c r="V51" s="47">
        <f t="shared" si="23"/>
        <v>0</v>
      </c>
      <c r="W51" s="207">
        <f>IF(TYPE(O51)=1,_xll.BondDateParams($C$6,P51,"current_fv"),0)</f>
        <v>0</v>
      </c>
      <c r="X51" s="207">
        <f t="shared" si="17"/>
        <v>0</v>
      </c>
      <c r="Y51" s="16">
        <f t="shared" si="24"/>
        <v>0</v>
      </c>
      <c r="Z51" s="51">
        <f t="shared" si="25"/>
        <v>0</v>
      </c>
      <c r="AA51" s="229">
        <f t="shared" si="18"/>
        <v>0</v>
      </c>
      <c r="AB51" s="48">
        <f>IF(TYPE(O51)=1,IF($F$6="КБД",'G-Curve'!D40/100,IF($F$6=Data!$M$3,CubicSpline(Curves!$I$5:$I$22,Curves!$G$5:$G$22,Q51)/100,CubicSpline(Curves!$AO$5:$AO$19,Curves!$AM$5:$AM$19,Q51)/100)),0)</f>
        <v>0</v>
      </c>
      <c r="AC51" s="23"/>
      <c r="AD51" s="45">
        <f t="shared" si="26"/>
        <v>0</v>
      </c>
      <c r="AE51" s="45">
        <f t="shared" si="27"/>
        <v>0</v>
      </c>
      <c r="AF51" s="45">
        <f t="shared" si="28"/>
        <v>0</v>
      </c>
      <c r="AG51" s="45">
        <f t="shared" si="29"/>
        <v>0</v>
      </c>
      <c r="AH51" s="45">
        <f t="shared" si="30"/>
        <v>0</v>
      </c>
      <c r="AI51" s="24"/>
      <c r="AJ51" s="45">
        <f t="shared" si="31"/>
        <v>0</v>
      </c>
      <c r="AK51" s="45">
        <f t="shared" si="32"/>
        <v>0</v>
      </c>
      <c r="AL51" s="45">
        <f t="shared" si="33"/>
        <v>0</v>
      </c>
      <c r="AM51" s="45">
        <f t="shared" si="34"/>
        <v>0</v>
      </c>
      <c r="AN51" s="45">
        <f t="shared" si="35"/>
        <v>0</v>
      </c>
      <c r="AO51" s="24"/>
      <c r="AP51" s="35"/>
      <c r="AQ51" s="35"/>
      <c r="AR51" s="35"/>
      <c r="AS51" s="35"/>
    </row>
    <row r="52" spans="1:45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22"/>
      <c r="O52" s="49" t="str">
        <f t="shared" si="36"/>
        <v/>
      </c>
      <c r="P52" s="50">
        <f t="shared" si="37"/>
        <v>0</v>
      </c>
      <c r="Q52" s="45">
        <f t="shared" si="38"/>
        <v>0</v>
      </c>
      <c r="R52" s="46">
        <f>IF(TYPE(O52)=1,IF(Template!$F$8="Дней до",CHOOSE(VLOOKUP(Template!$F$4,Data!$B$30:$C$33,2,FALSE),VLOOKUP(P52-$F$9,Curves!$AD:$AF,2,FALSE)/100,VLOOKUP(P52-$F$9,Curves!$BJ:$BL,2,FALSE)/100,CubicSpline(Curves!$BU$5:$BU$22,Curves!$CB$5:$CB$22,Q52)/100)+$F$12,CHOOSE(VLOOKUP(Template!$F$4,Data!$B$30:$C$33,2,FALSE),VLOOKUP(P52-$F$9,Curves!$AD:$AF,3,FALSE)/100,VLOOKUP(P52-$F$9,Curves!$BJ:$BL,3,FALSE)/100,CubicSpline(Curves!$BU$5:$BU$22,Curves!$CB$5:$CB$22,Q52)/100)+$F$12),0)</f>
        <v>0</v>
      </c>
      <c r="S52" s="46" t="e">
        <f>IF(TYPE(O52)=1,IF(TYPE(_xll.BondDateParams($C$6,P52,"cpn_rate"))=1,_xll.BondDateParams($C$6,P52,"cpn_rate"),"-"),"-")/100</f>
        <v>#VALUE!</v>
      </c>
      <c r="T52" s="46">
        <f t="shared" si="16"/>
        <v>0</v>
      </c>
      <c r="U52" s="206"/>
      <c r="V52" s="47">
        <f t="shared" si="23"/>
        <v>0</v>
      </c>
      <c r="W52" s="207">
        <f>IF(TYPE(O52)=1,_xll.BondDateParams($C$6,P52,"current_fv"),0)</f>
        <v>0</v>
      </c>
      <c r="X52" s="207">
        <f t="shared" si="17"/>
        <v>0</v>
      </c>
      <c r="Y52" s="16">
        <f t="shared" si="24"/>
        <v>0</v>
      </c>
      <c r="Z52" s="51">
        <f t="shared" si="25"/>
        <v>0</v>
      </c>
      <c r="AA52" s="229">
        <f t="shared" si="18"/>
        <v>0</v>
      </c>
      <c r="AB52" s="48">
        <f>IF(TYPE(O52)=1,IF($F$6="КБД",'G-Curve'!D41/100,IF($F$6=Data!$M$3,CubicSpline(Curves!$I$5:$I$22,Curves!$G$5:$G$22,Q52)/100,CubicSpline(Curves!$AO$5:$AO$19,Curves!$AM$5:$AM$19,Q52)/100)),0)</f>
        <v>0</v>
      </c>
      <c r="AC52" s="23"/>
      <c r="AD52" s="45">
        <f t="shared" si="26"/>
        <v>0</v>
      </c>
      <c r="AE52" s="45">
        <f t="shared" si="27"/>
        <v>0</v>
      </c>
      <c r="AF52" s="45">
        <f t="shared" si="28"/>
        <v>0</v>
      </c>
      <c r="AG52" s="45">
        <f t="shared" si="29"/>
        <v>0</v>
      </c>
      <c r="AH52" s="45">
        <f t="shared" si="30"/>
        <v>0</v>
      </c>
      <c r="AI52" s="24"/>
      <c r="AJ52" s="45">
        <f t="shared" si="31"/>
        <v>0</v>
      </c>
      <c r="AK52" s="45">
        <f t="shared" si="32"/>
        <v>0</v>
      </c>
      <c r="AL52" s="45">
        <f t="shared" si="33"/>
        <v>0</v>
      </c>
      <c r="AM52" s="45">
        <f t="shared" si="34"/>
        <v>0</v>
      </c>
      <c r="AN52" s="45">
        <f t="shared" si="35"/>
        <v>0</v>
      </c>
      <c r="AO52" s="24"/>
      <c r="AP52" s="35"/>
      <c r="AQ52" s="35"/>
      <c r="AR52" s="35"/>
      <c r="AS52" s="35"/>
    </row>
    <row r="53" spans="1:45" x14ac:dyDescent="0.2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22"/>
      <c r="O53" s="49" t="str">
        <f t="shared" si="36"/>
        <v/>
      </c>
      <c r="P53" s="50">
        <f t="shared" si="37"/>
        <v>0</v>
      </c>
      <c r="Q53" s="45">
        <f t="shared" si="38"/>
        <v>0</v>
      </c>
      <c r="R53" s="46">
        <f>IF(TYPE(O53)=1,IF(Template!$F$8="Дней до",CHOOSE(VLOOKUP(Template!$F$4,Data!$B$30:$C$33,2,FALSE),VLOOKUP(P53-$F$9,Curves!$AD:$AF,2,FALSE)/100,VLOOKUP(P53-$F$9,Curves!$BJ:$BL,2,FALSE)/100,CubicSpline(Curves!$BU$5:$BU$22,Curves!$CB$5:$CB$22,Q53)/100)+$F$12,CHOOSE(VLOOKUP(Template!$F$4,Data!$B$30:$C$33,2,FALSE),VLOOKUP(P53-$F$9,Curves!$AD:$AF,3,FALSE)/100,VLOOKUP(P53-$F$9,Curves!$BJ:$BL,3,FALSE)/100,CubicSpline(Curves!$BU$5:$BU$22,Curves!$CB$5:$CB$22,Q53)/100)+$F$12),0)</f>
        <v>0</v>
      </c>
      <c r="S53" s="46" t="e">
        <f>IF(TYPE(O53)=1,IF(TYPE(_xll.BondDateParams($C$6,P53,"cpn_rate"))=1,_xll.BondDateParams($C$6,P53,"cpn_rate"),"-"),"-")/100</f>
        <v>#VALUE!</v>
      </c>
      <c r="T53" s="46">
        <f t="shared" si="16"/>
        <v>0</v>
      </c>
      <c r="U53" s="206"/>
      <c r="V53" s="47">
        <f t="shared" si="23"/>
        <v>0</v>
      </c>
      <c r="W53" s="207">
        <f>IF(TYPE(O53)=1,_xll.BondDateParams($C$6,P53,"current_fv"),0)</f>
        <v>0</v>
      </c>
      <c r="X53" s="207">
        <f t="shared" si="17"/>
        <v>0</v>
      </c>
      <c r="Y53" s="16">
        <f t="shared" si="24"/>
        <v>0</v>
      </c>
      <c r="Z53" s="51">
        <f t="shared" si="25"/>
        <v>0</v>
      </c>
      <c r="AA53" s="229">
        <f t="shared" si="18"/>
        <v>0</v>
      </c>
      <c r="AB53" s="48">
        <f>IF(TYPE(O53)=1,IF($F$6="КБД",'G-Curve'!D42/100,IF($F$6=Data!$M$3,CubicSpline(Curves!$I$5:$I$22,Curves!$G$5:$G$22,Q53)/100,CubicSpline(Curves!$AO$5:$AO$19,Curves!$AM$5:$AM$19,Q53)/100)),0)</f>
        <v>0</v>
      </c>
      <c r="AC53" s="23"/>
      <c r="AD53" s="45">
        <f t="shared" si="26"/>
        <v>0</v>
      </c>
      <c r="AE53" s="45">
        <f t="shared" si="27"/>
        <v>0</v>
      </c>
      <c r="AF53" s="45">
        <f t="shared" si="28"/>
        <v>0</v>
      </c>
      <c r="AG53" s="45">
        <f t="shared" si="29"/>
        <v>0</v>
      </c>
      <c r="AH53" s="45">
        <f t="shared" si="30"/>
        <v>0</v>
      </c>
      <c r="AI53" s="24"/>
      <c r="AJ53" s="45">
        <f t="shared" si="31"/>
        <v>0</v>
      </c>
      <c r="AK53" s="45">
        <f t="shared" si="32"/>
        <v>0</v>
      </c>
      <c r="AL53" s="45">
        <f t="shared" si="33"/>
        <v>0</v>
      </c>
      <c r="AM53" s="45">
        <f t="shared" si="34"/>
        <v>0</v>
      </c>
      <c r="AN53" s="45">
        <f t="shared" si="35"/>
        <v>0</v>
      </c>
      <c r="AO53" s="24"/>
      <c r="AP53" s="35"/>
      <c r="AQ53" s="35"/>
      <c r="AR53" s="35"/>
      <c r="AS53" s="35"/>
    </row>
    <row r="54" spans="1:45" x14ac:dyDescent="0.25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22"/>
      <c r="O54" s="49" t="str">
        <f t="shared" si="36"/>
        <v/>
      </c>
      <c r="P54" s="50">
        <f t="shared" si="37"/>
        <v>0</v>
      </c>
      <c r="Q54" s="45">
        <f t="shared" si="38"/>
        <v>0</v>
      </c>
      <c r="R54" s="46">
        <f>IF(TYPE(O54)=1,IF(Template!$F$8="Дней до",CHOOSE(VLOOKUP(Template!$F$4,Data!$B$30:$C$33,2,FALSE),VLOOKUP(P54-$F$9,Curves!$AD:$AF,2,FALSE)/100,VLOOKUP(P54-$F$9,Curves!$BJ:$BL,2,FALSE)/100,CubicSpline(Curves!$BU$5:$BU$22,Curves!$CB$5:$CB$22,Q54)/100)+$F$12,CHOOSE(VLOOKUP(Template!$F$4,Data!$B$30:$C$33,2,FALSE),VLOOKUP(P54-$F$9,Curves!$AD:$AF,3,FALSE)/100,VLOOKUP(P54-$F$9,Curves!$BJ:$BL,3,FALSE)/100,CubicSpline(Curves!$BU$5:$BU$22,Curves!$CB$5:$CB$22,Q54)/100)+$F$12),0)</f>
        <v>0</v>
      </c>
      <c r="S54" s="46" t="e">
        <f>IF(TYPE(O54)=1,IF(TYPE(_xll.BondDateParams($C$6,P54,"cpn_rate"))=1,_xll.BondDateParams($C$6,P54,"cpn_rate"),"-"),"-")/100</f>
        <v>#VALUE!</v>
      </c>
      <c r="T54" s="46">
        <f t="shared" si="16"/>
        <v>0</v>
      </c>
      <c r="U54" s="206"/>
      <c r="V54" s="47">
        <f t="shared" si="23"/>
        <v>0</v>
      </c>
      <c r="W54" s="207">
        <f>IF(TYPE(O54)=1,_xll.BondDateParams($C$6,P54,"current_fv"),0)</f>
        <v>0</v>
      </c>
      <c r="X54" s="207">
        <f t="shared" si="17"/>
        <v>0</v>
      </c>
      <c r="Y54" s="16">
        <f t="shared" si="24"/>
        <v>0</v>
      </c>
      <c r="Z54" s="51">
        <f t="shared" si="25"/>
        <v>0</v>
      </c>
      <c r="AA54" s="229">
        <f t="shared" si="18"/>
        <v>0</v>
      </c>
      <c r="AB54" s="48">
        <f>IF(TYPE(O54)=1,IF($F$6="КБД",'G-Curve'!D43/100,IF($F$6=Data!$M$3,CubicSpline(Curves!$I$5:$I$22,Curves!$G$5:$G$22,Q54)/100,CubicSpline(Curves!$AO$5:$AO$19,Curves!$AM$5:$AM$19,Q54)/100)),0)</f>
        <v>0</v>
      </c>
      <c r="AC54" s="23"/>
      <c r="AD54" s="45">
        <f t="shared" si="26"/>
        <v>0</v>
      </c>
      <c r="AE54" s="45">
        <f t="shared" si="27"/>
        <v>0</v>
      </c>
      <c r="AF54" s="45">
        <f t="shared" si="28"/>
        <v>0</v>
      </c>
      <c r="AG54" s="45">
        <f t="shared" si="29"/>
        <v>0</v>
      </c>
      <c r="AH54" s="45">
        <f t="shared" si="30"/>
        <v>0</v>
      </c>
      <c r="AI54" s="24"/>
      <c r="AJ54" s="45">
        <f t="shared" si="31"/>
        <v>0</v>
      </c>
      <c r="AK54" s="45">
        <f t="shared" si="32"/>
        <v>0</v>
      </c>
      <c r="AL54" s="211">
        <f t="shared" si="33"/>
        <v>0</v>
      </c>
      <c r="AM54" s="45">
        <f t="shared" si="34"/>
        <v>0</v>
      </c>
      <c r="AN54" s="45">
        <f t="shared" si="35"/>
        <v>0</v>
      </c>
      <c r="AO54" s="24"/>
      <c r="AP54" s="35"/>
      <c r="AQ54" s="35"/>
      <c r="AR54" s="35"/>
      <c r="AS54" s="35"/>
    </row>
    <row r="55" spans="1:45" x14ac:dyDescent="0.25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22"/>
      <c r="O55" s="49" t="str">
        <f t="shared" si="36"/>
        <v/>
      </c>
      <c r="P55" s="50">
        <f t="shared" si="37"/>
        <v>0</v>
      </c>
      <c r="Q55" s="45">
        <f t="shared" si="38"/>
        <v>0</v>
      </c>
      <c r="R55" s="46">
        <f>IF(TYPE(O55)=1,IF(Template!$F$8="Дней до",CHOOSE(VLOOKUP(Template!$F$4,Data!$B$30:$C$33,2,FALSE),VLOOKUP(P55-$F$9,Curves!$AD:$AF,2,FALSE)/100,VLOOKUP(P55-$F$9,Curves!$BJ:$BL,2,FALSE)/100,CubicSpline(Curves!$BU$5:$BU$22,Curves!$CB$5:$CB$22,Q55)/100)+$F$12,CHOOSE(VLOOKUP(Template!$F$4,Data!$B$30:$C$33,2,FALSE),VLOOKUP(P55-$F$9,Curves!$AD:$AF,3,FALSE)/100,VLOOKUP(P55-$F$9,Curves!$BJ:$BL,3,FALSE)/100,CubicSpline(Curves!$BU$5:$BU$22,Curves!$CB$5:$CB$22,Q55)/100)+$F$12),0)</f>
        <v>0</v>
      </c>
      <c r="S55" s="46" t="e">
        <f>IF(TYPE(O55)=1,IF(TYPE(_xll.BondDateParams($C$6,P55,"cpn_rate"))=1,_xll.BondDateParams($C$6,P55,"cpn_rate"),"-"),"-")/100</f>
        <v>#VALUE!</v>
      </c>
      <c r="T55" s="46">
        <f t="shared" si="16"/>
        <v>0</v>
      </c>
      <c r="U55" s="206"/>
      <c r="V55" s="47">
        <f t="shared" si="23"/>
        <v>0</v>
      </c>
      <c r="W55" s="207">
        <f>IF(TYPE(O55)=1,_xll.BondDateParams($C$6,P55,"current_fv"),0)</f>
        <v>0</v>
      </c>
      <c r="X55" s="207">
        <f t="shared" si="17"/>
        <v>0</v>
      </c>
      <c r="Y55" s="16">
        <f t="shared" si="24"/>
        <v>0</v>
      </c>
      <c r="Z55" s="51">
        <f t="shared" si="25"/>
        <v>0</v>
      </c>
      <c r="AA55" s="229">
        <f t="shared" si="18"/>
        <v>0</v>
      </c>
      <c r="AB55" s="48">
        <f>IF(TYPE(O55)=1,IF($F$6="КБД",'G-Curve'!D44/100,IF($F$6=Data!$M$3,CubicSpline(Curves!$I$5:$I$22,Curves!$G$5:$G$22,Q55)/100,CubicSpline(Curves!$AO$5:$AO$19,Curves!$AM$5:$AM$19,Q55)/100)),0)</f>
        <v>0</v>
      </c>
      <c r="AC55" s="23"/>
      <c r="AD55" s="45">
        <f t="shared" si="26"/>
        <v>0</v>
      </c>
      <c r="AE55" s="45">
        <f t="shared" si="27"/>
        <v>0</v>
      </c>
      <c r="AF55" s="45">
        <f t="shared" si="28"/>
        <v>0</v>
      </c>
      <c r="AG55" s="45">
        <f t="shared" si="29"/>
        <v>0</v>
      </c>
      <c r="AH55" s="45">
        <f t="shared" si="30"/>
        <v>0</v>
      </c>
      <c r="AI55" s="24"/>
      <c r="AJ55" s="45">
        <f t="shared" si="31"/>
        <v>0</v>
      </c>
      <c r="AK55" s="45">
        <f t="shared" si="32"/>
        <v>0</v>
      </c>
      <c r="AL55" s="211">
        <f t="shared" si="33"/>
        <v>0</v>
      </c>
      <c r="AM55" s="45">
        <f t="shared" si="34"/>
        <v>0</v>
      </c>
      <c r="AN55" s="45">
        <f t="shared" si="35"/>
        <v>0</v>
      </c>
      <c r="AO55" s="24"/>
      <c r="AP55" s="35"/>
      <c r="AQ55" s="35"/>
      <c r="AR55" s="35"/>
      <c r="AS55" s="35"/>
    </row>
    <row r="56" spans="1:45" x14ac:dyDescent="0.25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22"/>
      <c r="O56" s="49" t="str">
        <f t="shared" si="36"/>
        <v/>
      </c>
      <c r="P56" s="50">
        <f t="shared" si="37"/>
        <v>0</v>
      </c>
      <c r="Q56" s="45">
        <f t="shared" si="38"/>
        <v>0</v>
      </c>
      <c r="R56" s="46">
        <f>IF(TYPE(O56)=1,IF(Template!$F$8="Дней до",CHOOSE(VLOOKUP(Template!$F$4,Data!$B$30:$C$33,2,FALSE),VLOOKUP(P56-$F$9,Curves!$AD:$AF,2,FALSE)/100,VLOOKUP(P56-$F$9,Curves!$BJ:$BL,2,FALSE)/100,CubicSpline(Curves!$BU$5:$BU$22,Curves!$CB$5:$CB$22,Q56)/100)+$F$12,CHOOSE(VLOOKUP(Template!$F$4,Data!$B$30:$C$33,2,FALSE),VLOOKUP(P56-$F$9,Curves!$AD:$AF,3,FALSE)/100,VLOOKUP(P56-$F$9,Curves!$BJ:$BL,3,FALSE)/100,CubicSpline(Curves!$BU$5:$BU$22,Curves!$CB$5:$CB$22,Q56)/100)+$F$12),0)</f>
        <v>0</v>
      </c>
      <c r="S56" s="46" t="e">
        <f>IF(TYPE(O56)=1,IF(TYPE(_xll.BondDateParams($C$6,P56,"cpn_rate"))=1,_xll.BondDateParams($C$6,P56,"cpn_rate"),"-"),"-")/100</f>
        <v>#VALUE!</v>
      </c>
      <c r="T56" s="46">
        <f t="shared" si="16"/>
        <v>0</v>
      </c>
      <c r="U56" s="206"/>
      <c r="V56" s="47">
        <f t="shared" si="23"/>
        <v>0</v>
      </c>
      <c r="W56" s="207">
        <f>IF(TYPE(O56)=1,_xll.BondDateParams($C$6,P56,"current_fv"),0)</f>
        <v>0</v>
      </c>
      <c r="X56" s="207">
        <f t="shared" si="17"/>
        <v>0</v>
      </c>
      <c r="Y56" s="16">
        <f t="shared" si="24"/>
        <v>0</v>
      </c>
      <c r="Z56" s="51">
        <f t="shared" si="25"/>
        <v>0</v>
      </c>
      <c r="AA56" s="229">
        <f t="shared" si="18"/>
        <v>0</v>
      </c>
      <c r="AB56" s="48">
        <f>IF(TYPE(O56)=1,IF($F$6="КБД",'G-Curve'!D45/100,IF($F$6=Data!$M$3,CubicSpline(Curves!$I$5:$I$22,Curves!$G$5:$G$22,Q56)/100,CubicSpline(Curves!$AO$5:$AO$19,Curves!$AM$5:$AM$19,Q56)/100)),0)</f>
        <v>0</v>
      </c>
      <c r="AC56" s="23"/>
      <c r="AD56" s="45">
        <f t="shared" si="26"/>
        <v>0</v>
      </c>
      <c r="AE56" s="45">
        <f t="shared" si="27"/>
        <v>0</v>
      </c>
      <c r="AF56" s="45">
        <f t="shared" si="28"/>
        <v>0</v>
      </c>
      <c r="AG56" s="45">
        <f t="shared" si="29"/>
        <v>0</v>
      </c>
      <c r="AH56" s="45">
        <f t="shared" si="30"/>
        <v>0</v>
      </c>
      <c r="AI56" s="24"/>
      <c r="AJ56" s="45">
        <f t="shared" si="31"/>
        <v>0</v>
      </c>
      <c r="AK56" s="45">
        <f t="shared" si="32"/>
        <v>0</v>
      </c>
      <c r="AL56" s="211">
        <f t="shared" si="33"/>
        <v>0</v>
      </c>
      <c r="AM56" s="45">
        <f t="shared" si="34"/>
        <v>0</v>
      </c>
      <c r="AN56" s="45">
        <f t="shared" si="35"/>
        <v>0</v>
      </c>
      <c r="AO56" s="24"/>
      <c r="AP56" s="35"/>
      <c r="AQ56" s="35"/>
      <c r="AR56" s="35"/>
      <c r="AS56" s="35"/>
    </row>
    <row r="57" spans="1:45" x14ac:dyDescent="0.25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22"/>
      <c r="O57" s="49" t="str">
        <f t="shared" si="36"/>
        <v/>
      </c>
      <c r="P57" s="50">
        <f t="shared" si="37"/>
        <v>0</v>
      </c>
      <c r="Q57" s="45">
        <f t="shared" si="38"/>
        <v>0</v>
      </c>
      <c r="R57" s="46">
        <f>IF(TYPE(O57)=1,IF(Template!$F$8="Дней до",CHOOSE(VLOOKUP(Template!$F$4,Data!$B$30:$C$33,2,FALSE),VLOOKUP(P57-$F$9,Curves!$AD:$AF,2,FALSE)/100,VLOOKUP(P57-$F$9,Curves!$BJ:$BL,2,FALSE)/100,CubicSpline(Curves!$BU$5:$BU$22,Curves!$CB$5:$CB$22,Q57)/100)+$F$12,CHOOSE(VLOOKUP(Template!$F$4,Data!$B$30:$C$33,2,FALSE),VLOOKUP(P57-$F$9,Curves!$AD:$AF,3,FALSE)/100,VLOOKUP(P57-$F$9,Curves!$BJ:$BL,3,FALSE)/100,CubicSpline(Curves!$BU$5:$BU$22,Curves!$CB$5:$CB$22,Q57)/100)+$F$12),0)</f>
        <v>0</v>
      </c>
      <c r="S57" s="46" t="e">
        <f>IF(TYPE(O57)=1,IF(TYPE(_xll.BondDateParams($C$6,P57,"cpn_rate"))=1,_xll.BondDateParams($C$6,P57,"cpn_rate"),"-"),"-")/100</f>
        <v>#VALUE!</v>
      </c>
      <c r="T57" s="46">
        <f t="shared" si="16"/>
        <v>0</v>
      </c>
      <c r="U57" s="206"/>
      <c r="V57" s="47">
        <f t="shared" si="23"/>
        <v>0</v>
      </c>
      <c r="W57" s="207">
        <f>IF(TYPE(O57)=1,_xll.BondDateParams($C$6,P57,"current_fv"),0)</f>
        <v>0</v>
      </c>
      <c r="X57" s="207">
        <f t="shared" si="17"/>
        <v>0</v>
      </c>
      <c r="Y57" s="16">
        <f t="shared" si="24"/>
        <v>0</v>
      </c>
      <c r="Z57" s="51">
        <f t="shared" si="25"/>
        <v>0</v>
      </c>
      <c r="AA57" s="229">
        <f t="shared" si="18"/>
        <v>0</v>
      </c>
      <c r="AB57" s="48">
        <f>IF(TYPE(O57)=1,IF($F$6="КБД",'G-Curve'!D46/100,IF($F$6=Data!$M$3,CubicSpline(Curves!$I$5:$I$22,Curves!$G$5:$G$22,Q57)/100,CubicSpline(Curves!$AO$5:$AO$19,Curves!$AM$5:$AM$19,Q57)/100)),0)</f>
        <v>0</v>
      </c>
      <c r="AC57" s="23"/>
      <c r="AD57" s="45">
        <f t="shared" si="26"/>
        <v>0</v>
      </c>
      <c r="AE57" s="45">
        <f t="shared" si="27"/>
        <v>0</v>
      </c>
      <c r="AF57" s="45">
        <f t="shared" si="28"/>
        <v>0</v>
      </c>
      <c r="AG57" s="45">
        <f t="shared" si="29"/>
        <v>0</v>
      </c>
      <c r="AH57" s="45">
        <f t="shared" si="30"/>
        <v>0</v>
      </c>
      <c r="AI57" s="24"/>
      <c r="AJ57" s="45">
        <f t="shared" si="31"/>
        <v>0</v>
      </c>
      <c r="AK57" s="45">
        <f t="shared" si="32"/>
        <v>0</v>
      </c>
      <c r="AL57" s="211">
        <f t="shared" si="33"/>
        <v>0</v>
      </c>
      <c r="AM57" s="45">
        <f t="shared" si="34"/>
        <v>0</v>
      </c>
      <c r="AN57" s="45">
        <f t="shared" si="35"/>
        <v>0</v>
      </c>
      <c r="AO57" s="24"/>
      <c r="AP57" s="35"/>
      <c r="AQ57" s="35"/>
      <c r="AR57" s="35"/>
      <c r="AS57" s="35"/>
    </row>
    <row r="58" spans="1:45" x14ac:dyDescent="0.25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22"/>
      <c r="O58" s="49" t="str">
        <f t="shared" si="36"/>
        <v/>
      </c>
      <c r="P58" s="50">
        <f t="shared" si="37"/>
        <v>0</v>
      </c>
      <c r="Q58" s="45">
        <f t="shared" si="38"/>
        <v>0</v>
      </c>
      <c r="R58" s="46">
        <f>IF(TYPE(O58)=1,IF(Template!$F$8="Дней до",CHOOSE(VLOOKUP(Template!$F$4,Data!$B$30:$C$33,2,FALSE),VLOOKUP(P58-$F$9,Curves!$AD:$AF,2,FALSE)/100,VLOOKUP(P58-$F$9,Curves!$BJ:$BL,2,FALSE)/100,CubicSpline(Curves!$BU$5:$BU$22,Curves!$CB$5:$CB$22,Q58)/100)+$F$12,CHOOSE(VLOOKUP(Template!$F$4,Data!$B$30:$C$33,2,FALSE),VLOOKUP(P58-$F$9,Curves!$AD:$AF,3,FALSE)/100,VLOOKUP(P58-$F$9,Curves!$BJ:$BL,3,FALSE)/100,CubicSpline(Curves!$BU$5:$BU$22,Curves!$CB$5:$CB$22,Q58)/100)+$F$12),0)</f>
        <v>0</v>
      </c>
      <c r="S58" s="46" t="e">
        <f>IF(TYPE(O58)=1,IF(TYPE(_xll.BondDateParams($C$6,P58,"cpn_rate"))=1,_xll.BondDateParams($C$6,P58,"cpn_rate"),"-"),"-")/100</f>
        <v>#VALUE!</v>
      </c>
      <c r="T58" s="46">
        <f t="shared" si="16"/>
        <v>0</v>
      </c>
      <c r="U58" s="206"/>
      <c r="V58" s="47">
        <f t="shared" si="23"/>
        <v>0</v>
      </c>
      <c r="W58" s="207">
        <f>IF(TYPE(O58)=1,_xll.BondDateParams($C$6,P58,"current_fv"),0)</f>
        <v>0</v>
      </c>
      <c r="X58" s="207">
        <f t="shared" si="17"/>
        <v>0</v>
      </c>
      <c r="Y58" s="16">
        <f t="shared" si="24"/>
        <v>0</v>
      </c>
      <c r="Z58" s="51">
        <f t="shared" si="25"/>
        <v>0</v>
      </c>
      <c r="AA58" s="229">
        <f t="shared" si="18"/>
        <v>0</v>
      </c>
      <c r="AB58" s="48">
        <f>IF(TYPE(O58)=1,IF($F$6="КБД",'G-Curve'!D47/100,IF($F$6=Data!$M$3,CubicSpline(Curves!$I$5:$I$22,Curves!$G$5:$G$22,Q58)/100,CubicSpline(Curves!$AO$5:$AO$19,Curves!$AM$5:$AM$19,Q58)/100)),0)</f>
        <v>0</v>
      </c>
      <c r="AC58" s="23"/>
      <c r="AD58" s="45">
        <f t="shared" si="26"/>
        <v>0</v>
      </c>
      <c r="AE58" s="45">
        <f t="shared" si="27"/>
        <v>0</v>
      </c>
      <c r="AF58" s="45">
        <f t="shared" si="28"/>
        <v>0</v>
      </c>
      <c r="AG58" s="45">
        <f t="shared" si="29"/>
        <v>0</v>
      </c>
      <c r="AH58" s="45">
        <f t="shared" si="30"/>
        <v>0</v>
      </c>
      <c r="AI58" s="24"/>
      <c r="AJ58" s="45">
        <f t="shared" si="31"/>
        <v>0</v>
      </c>
      <c r="AK58" s="45">
        <f t="shared" si="32"/>
        <v>0</v>
      </c>
      <c r="AL58" s="211">
        <f t="shared" si="33"/>
        <v>0</v>
      </c>
      <c r="AM58" s="45">
        <f t="shared" si="34"/>
        <v>0</v>
      </c>
      <c r="AN58" s="45">
        <f t="shared" si="35"/>
        <v>0</v>
      </c>
      <c r="AO58" s="24"/>
      <c r="AP58" s="35"/>
      <c r="AQ58" s="35"/>
      <c r="AR58" s="35"/>
      <c r="AS58" s="35"/>
    </row>
    <row r="59" spans="1:45" x14ac:dyDescent="0.25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22"/>
      <c r="O59" s="49" t="str">
        <f t="shared" si="36"/>
        <v/>
      </c>
      <c r="P59" s="50">
        <f t="shared" si="37"/>
        <v>0</v>
      </c>
      <c r="Q59" s="45">
        <f t="shared" si="38"/>
        <v>0</v>
      </c>
      <c r="R59" s="46">
        <f>IF(TYPE(O59)=1,IF(Template!$F$8="Дней до",CHOOSE(VLOOKUP(Template!$F$4,Data!$B$30:$C$33,2,FALSE),VLOOKUP(P59-$F$9,Curves!$AD:$AF,2,FALSE)/100,VLOOKUP(P59-$F$9,Curves!$BJ:$BL,2,FALSE)/100,CubicSpline(Curves!$BU$5:$BU$22,Curves!$CB$5:$CB$22,Q59)/100)+$F$12,CHOOSE(VLOOKUP(Template!$F$4,Data!$B$30:$C$33,2,FALSE),VLOOKUP(P59-$F$9,Curves!$AD:$AF,3,FALSE)/100,VLOOKUP(P59-$F$9,Curves!$BJ:$BL,3,FALSE)/100,CubicSpline(Curves!$BU$5:$BU$22,Curves!$CB$5:$CB$22,Q59)/100)+$F$12),0)</f>
        <v>0</v>
      </c>
      <c r="S59" s="46" t="e">
        <f>IF(TYPE(O59)=1,IF(TYPE(_xll.BondDateParams($C$6,P59,"cpn_rate"))=1,_xll.BondDateParams($C$6,P59,"cpn_rate"),"-"),"-")/100</f>
        <v>#VALUE!</v>
      </c>
      <c r="T59" s="46">
        <f t="shared" si="16"/>
        <v>0</v>
      </c>
      <c r="U59" s="206"/>
      <c r="V59" s="47">
        <f t="shared" si="23"/>
        <v>0</v>
      </c>
      <c r="W59" s="207">
        <f>IF(TYPE(O59)=1,_xll.BondDateParams($C$6,P59,"current_fv"),0)</f>
        <v>0</v>
      </c>
      <c r="X59" s="207">
        <f t="shared" si="17"/>
        <v>0</v>
      </c>
      <c r="Y59" s="16">
        <f t="shared" si="24"/>
        <v>0</v>
      </c>
      <c r="Z59" s="51">
        <f t="shared" si="25"/>
        <v>0</v>
      </c>
      <c r="AA59" s="229">
        <f t="shared" si="18"/>
        <v>0</v>
      </c>
      <c r="AB59" s="48">
        <f>IF(TYPE(O59)=1,IF($F$6="КБД",'G-Curve'!D48/100,IF($F$6=Data!$M$3,CubicSpline(Curves!$I$5:$I$22,Curves!$G$5:$G$22,Q59)/100,CubicSpline(Curves!$AO$5:$AO$19,Curves!$AM$5:$AM$19,Q59)/100)),0)</f>
        <v>0</v>
      </c>
      <c r="AC59" s="23"/>
      <c r="AD59" s="45">
        <f t="shared" si="26"/>
        <v>0</v>
      </c>
      <c r="AE59" s="45">
        <f t="shared" si="27"/>
        <v>0</v>
      </c>
      <c r="AF59" s="45">
        <f t="shared" si="28"/>
        <v>0</v>
      </c>
      <c r="AG59" s="45">
        <f t="shared" si="29"/>
        <v>0</v>
      </c>
      <c r="AH59" s="45">
        <f t="shared" si="30"/>
        <v>0</v>
      </c>
      <c r="AI59" s="24"/>
      <c r="AJ59" s="45">
        <f t="shared" si="31"/>
        <v>0</v>
      </c>
      <c r="AK59" s="45">
        <f t="shared" si="32"/>
        <v>0</v>
      </c>
      <c r="AL59" s="211">
        <f t="shared" si="33"/>
        <v>0</v>
      </c>
      <c r="AM59" s="45">
        <f t="shared" si="34"/>
        <v>0</v>
      </c>
      <c r="AN59" s="45">
        <f t="shared" si="35"/>
        <v>0</v>
      </c>
      <c r="AO59" s="24"/>
      <c r="AP59" s="35"/>
      <c r="AQ59" s="35"/>
      <c r="AR59" s="35"/>
      <c r="AS59" s="35"/>
    </row>
    <row r="60" spans="1:45" x14ac:dyDescent="0.25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22"/>
      <c r="O60" s="49" t="str">
        <f t="shared" si="36"/>
        <v/>
      </c>
      <c r="P60" s="50">
        <f t="shared" si="37"/>
        <v>0</v>
      </c>
      <c r="Q60" s="45">
        <f t="shared" si="38"/>
        <v>0</v>
      </c>
      <c r="R60" s="46">
        <f>IF(TYPE(O60)=1,IF(Template!$F$8="Дней до",CHOOSE(VLOOKUP(Template!$F$4,Data!$B$30:$C$33,2,FALSE),VLOOKUP(P60-$F$9,Curves!$AD:$AF,2,FALSE)/100,VLOOKUP(P60-$F$9,Curves!$BJ:$BL,2,FALSE)/100,CubicSpline(Curves!$BU$5:$BU$22,Curves!$CB$5:$CB$22,Q60)/100)+$F$12,CHOOSE(VLOOKUP(Template!$F$4,Data!$B$30:$C$33,2,FALSE),VLOOKUP(P60-$F$9,Curves!$AD:$AF,3,FALSE)/100,VLOOKUP(P60-$F$9,Curves!$BJ:$BL,3,FALSE)/100,CubicSpline(Curves!$BU$5:$BU$22,Curves!$CB$5:$CB$22,Q60)/100)+$F$12),0)</f>
        <v>0</v>
      </c>
      <c r="S60" s="46" t="e">
        <f>IF(TYPE(O60)=1,IF(TYPE(_xll.BondDateParams($C$6,P60,"cpn_rate"))=1,_xll.BondDateParams($C$6,P60,"cpn_rate"),"-"),"-")/100</f>
        <v>#VALUE!</v>
      </c>
      <c r="T60" s="46">
        <f t="shared" si="16"/>
        <v>0</v>
      </c>
      <c r="U60" s="206"/>
      <c r="V60" s="47">
        <f t="shared" si="23"/>
        <v>0</v>
      </c>
      <c r="W60" s="207">
        <f>IF(TYPE(O60)=1,_xll.BondDateParams($C$6,P60,"current_fv"),0)</f>
        <v>0</v>
      </c>
      <c r="X60" s="207">
        <f t="shared" si="17"/>
        <v>0</v>
      </c>
      <c r="Y60" s="16">
        <f t="shared" si="24"/>
        <v>0</v>
      </c>
      <c r="Z60" s="51">
        <f t="shared" si="25"/>
        <v>0</v>
      </c>
      <c r="AA60" s="229">
        <f t="shared" si="18"/>
        <v>0</v>
      </c>
      <c r="AB60" s="48">
        <f>IF(TYPE(O60)=1,IF($F$6="КБД",'G-Curve'!D49/100,IF($F$6=Data!$M$3,CubicSpline(Curves!$I$5:$I$22,Curves!$G$5:$G$22,Q60)/100,CubicSpline(Curves!$AO$5:$AO$19,Curves!$AM$5:$AM$19,Q60)/100)),0)</f>
        <v>0</v>
      </c>
      <c r="AC60" s="23"/>
      <c r="AD60" s="45">
        <f t="shared" si="26"/>
        <v>0</v>
      </c>
      <c r="AE60" s="45">
        <f t="shared" si="27"/>
        <v>0</v>
      </c>
      <c r="AF60" s="45">
        <f t="shared" si="28"/>
        <v>0</v>
      </c>
      <c r="AG60" s="45">
        <f t="shared" si="29"/>
        <v>0</v>
      </c>
      <c r="AH60" s="45">
        <f t="shared" si="30"/>
        <v>0</v>
      </c>
      <c r="AI60" s="24"/>
      <c r="AJ60" s="45">
        <f t="shared" si="31"/>
        <v>0</v>
      </c>
      <c r="AK60" s="45">
        <f t="shared" si="32"/>
        <v>0</v>
      </c>
      <c r="AL60" s="211">
        <f t="shared" si="33"/>
        <v>0</v>
      </c>
      <c r="AM60" s="45">
        <f t="shared" si="34"/>
        <v>0</v>
      </c>
      <c r="AN60" s="45">
        <f t="shared" si="35"/>
        <v>0</v>
      </c>
      <c r="AO60" s="24"/>
      <c r="AP60" s="35"/>
      <c r="AQ60" s="35"/>
      <c r="AR60" s="35"/>
      <c r="AS60" s="35"/>
    </row>
    <row r="61" spans="1:45" x14ac:dyDescent="0.25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22"/>
      <c r="O61" s="49" t="str">
        <f t="shared" si="36"/>
        <v/>
      </c>
      <c r="P61" s="50">
        <f t="shared" si="37"/>
        <v>0</v>
      </c>
      <c r="Q61" s="45">
        <f t="shared" si="38"/>
        <v>0</v>
      </c>
      <c r="R61" s="46">
        <f>IF(TYPE(O61)=1,IF(Template!$F$8="Дней до",CHOOSE(VLOOKUP(Template!$F$4,Data!$B$30:$C$33,2,FALSE),VLOOKUP(P61-$F$9,Curves!$AD:$AF,2,FALSE)/100,VLOOKUP(P61-$F$9,Curves!$BJ:$BL,2,FALSE)/100,CubicSpline(Curves!$BU$5:$BU$22,Curves!$CB$5:$CB$22,Q61)/100)+$F$12,CHOOSE(VLOOKUP(Template!$F$4,Data!$B$30:$C$33,2,FALSE),VLOOKUP(P61-$F$9,Curves!$AD:$AF,3,FALSE)/100,VLOOKUP(P61-$F$9,Curves!$BJ:$BL,3,FALSE)/100,CubicSpline(Curves!$BU$5:$BU$22,Curves!$CB$5:$CB$22,Q61)/100)+$F$12),0)</f>
        <v>0</v>
      </c>
      <c r="S61" s="46" t="e">
        <f>IF(TYPE(O61)=1,IF(TYPE(_xll.BondDateParams($C$6,P61,"cpn_rate"))=1,_xll.BondDateParams($C$6,P61,"cpn_rate"),"-"),"-")/100</f>
        <v>#VALUE!</v>
      </c>
      <c r="T61" s="46">
        <f t="shared" si="16"/>
        <v>0</v>
      </c>
      <c r="U61" s="206"/>
      <c r="V61" s="47">
        <f t="shared" si="23"/>
        <v>0</v>
      </c>
      <c r="W61" s="207">
        <f>IF(TYPE(O61)=1,_xll.BondDateParams($C$6,P61,"current_fv"),0)</f>
        <v>0</v>
      </c>
      <c r="X61" s="207">
        <f t="shared" si="17"/>
        <v>0</v>
      </c>
      <c r="Y61" s="16">
        <f t="shared" si="24"/>
        <v>0</v>
      </c>
      <c r="Z61" s="51">
        <f t="shared" si="25"/>
        <v>0</v>
      </c>
      <c r="AA61" s="229">
        <f t="shared" si="18"/>
        <v>0</v>
      </c>
      <c r="AB61" s="48">
        <f>IF(TYPE(O61)=1,IF($F$6="КБД",'G-Curve'!D50/100,IF($F$6=Data!$M$3,CubicSpline(Curves!$I$5:$I$22,Curves!$G$5:$G$22,Q61)/100,CubicSpline(Curves!$AO$5:$AO$19,Curves!$AM$5:$AM$19,Q61)/100)),0)</f>
        <v>0</v>
      </c>
      <c r="AC61" s="23"/>
      <c r="AD61" s="45">
        <f t="shared" si="26"/>
        <v>0</v>
      </c>
      <c r="AE61" s="45">
        <f t="shared" si="27"/>
        <v>0</v>
      </c>
      <c r="AF61" s="45">
        <f t="shared" si="28"/>
        <v>0</v>
      </c>
      <c r="AG61" s="45">
        <f t="shared" si="29"/>
        <v>0</v>
      </c>
      <c r="AH61" s="45">
        <f t="shared" si="30"/>
        <v>0</v>
      </c>
      <c r="AI61" s="24"/>
      <c r="AJ61" s="45">
        <f t="shared" si="31"/>
        <v>0</v>
      </c>
      <c r="AK61" s="45">
        <f t="shared" si="32"/>
        <v>0</v>
      </c>
      <c r="AL61" s="211">
        <f t="shared" si="33"/>
        <v>0</v>
      </c>
      <c r="AM61" s="45">
        <f t="shared" si="34"/>
        <v>0</v>
      </c>
      <c r="AN61" s="45">
        <f t="shared" si="35"/>
        <v>0</v>
      </c>
      <c r="AO61" s="24"/>
      <c r="AP61" s="35"/>
      <c r="AQ61" s="35"/>
      <c r="AR61" s="35"/>
      <c r="AS61" s="35"/>
    </row>
    <row r="62" spans="1:45" ht="16.5" customHeight="1" x14ac:dyDescent="0.25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22"/>
      <c r="O62" s="49" t="str">
        <f t="shared" si="36"/>
        <v/>
      </c>
      <c r="P62" s="50">
        <f t="shared" si="37"/>
        <v>0</v>
      </c>
      <c r="Q62" s="45">
        <f t="shared" si="38"/>
        <v>0</v>
      </c>
      <c r="R62" s="46">
        <f>IF(TYPE(O62)=1,IF(Template!$F$8="Дней до",CHOOSE(VLOOKUP(Template!$F$4,Data!$B$30:$C$33,2,FALSE),VLOOKUP(P62-$F$9,Curves!$AD:$AF,2,FALSE)/100,VLOOKUP(P62-$F$9,Curves!$BJ:$BL,2,FALSE)/100,CubicSpline(Curves!$BU$5:$BU$22,Curves!$CB$5:$CB$22,Q62)/100)+$F$12,CHOOSE(VLOOKUP(Template!$F$4,Data!$B$30:$C$33,2,FALSE),VLOOKUP(P62-$F$9,Curves!$AD:$AF,3,FALSE)/100,VLOOKUP(P62-$F$9,Curves!$BJ:$BL,3,FALSE)/100,CubicSpline(Curves!$BU$5:$BU$22,Curves!$CB$5:$CB$22,Q62)/100)+$F$12),0)</f>
        <v>0</v>
      </c>
      <c r="S62" s="46" t="e">
        <f>IF(TYPE(O62)=1,IF(TYPE(_xll.BondDateParams($C$6,P62,"cpn_rate"))=1,_xll.BondDateParams($C$6,P62,"cpn_rate"),"-"),"-")/100</f>
        <v>#VALUE!</v>
      </c>
      <c r="T62" s="46">
        <f t="shared" si="16"/>
        <v>0</v>
      </c>
      <c r="U62" s="206"/>
      <c r="V62" s="47">
        <f t="shared" si="23"/>
        <v>0</v>
      </c>
      <c r="W62" s="207">
        <f>IF(TYPE(O62)=1,_xll.BondDateParams($C$6,P62,"current_fv"),0)</f>
        <v>0</v>
      </c>
      <c r="X62" s="207">
        <f t="shared" si="17"/>
        <v>0</v>
      </c>
      <c r="Y62" s="16">
        <f t="shared" si="24"/>
        <v>0</v>
      </c>
      <c r="Z62" s="51">
        <f t="shared" si="25"/>
        <v>0</v>
      </c>
      <c r="AA62" s="229">
        <f t="shared" si="18"/>
        <v>0</v>
      </c>
      <c r="AB62" s="48">
        <f>IF(TYPE(O62)=1,IF($F$6="КБД",'G-Curve'!D51/100,IF($F$6=Data!$M$3,CubicSpline(Curves!$I$5:$I$22,Curves!$G$5:$G$22,Q62)/100,CubicSpline(Curves!$AO$5:$AO$19,Curves!$AM$5:$AM$19,Q62)/100)),0)</f>
        <v>0</v>
      </c>
      <c r="AC62" s="23"/>
      <c r="AD62" s="45">
        <f t="shared" si="26"/>
        <v>0</v>
      </c>
      <c r="AE62" s="45">
        <f t="shared" si="27"/>
        <v>0</v>
      </c>
      <c r="AF62" s="45">
        <f t="shared" si="28"/>
        <v>0</v>
      </c>
      <c r="AG62" s="45">
        <f t="shared" si="29"/>
        <v>0</v>
      </c>
      <c r="AH62" s="45">
        <f t="shared" si="30"/>
        <v>0</v>
      </c>
      <c r="AI62" s="24"/>
      <c r="AJ62" s="45">
        <f t="shared" si="31"/>
        <v>0</v>
      </c>
      <c r="AK62" s="45">
        <f t="shared" si="32"/>
        <v>0</v>
      </c>
      <c r="AL62" s="211">
        <f t="shared" si="33"/>
        <v>0</v>
      </c>
      <c r="AM62" s="45">
        <f t="shared" si="34"/>
        <v>0</v>
      </c>
      <c r="AN62" s="45">
        <f t="shared" si="35"/>
        <v>0</v>
      </c>
      <c r="AO62" s="24"/>
      <c r="AP62" s="35"/>
      <c r="AQ62" s="35"/>
      <c r="AR62" s="35"/>
      <c r="AS62" s="35"/>
    </row>
    <row r="63" spans="1:45" x14ac:dyDescent="0.25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22"/>
      <c r="O63" s="49" t="str">
        <f t="shared" si="36"/>
        <v/>
      </c>
      <c r="P63" s="50">
        <f t="shared" si="37"/>
        <v>0</v>
      </c>
      <c r="Q63" s="45">
        <f t="shared" si="38"/>
        <v>0</v>
      </c>
      <c r="R63" s="46">
        <f>IF(TYPE(O63)=1,IF(Template!$F$8="Дней до",CHOOSE(VLOOKUP(Template!$F$4,Data!$B$30:$C$33,2,FALSE),VLOOKUP(P63-$F$9,Curves!$AD:$AF,2,FALSE)/100,VLOOKUP(P63-$F$9,Curves!$BJ:$BL,2,FALSE)/100,CubicSpline(Curves!$BU$5:$BU$22,Curves!$CB$5:$CB$22,Q63)/100)+$F$12,CHOOSE(VLOOKUP(Template!$F$4,Data!$B$30:$C$33,2,FALSE),VLOOKUP(P63-$F$9,Curves!$AD:$AF,3,FALSE)/100,VLOOKUP(P63-$F$9,Curves!$BJ:$BL,3,FALSE)/100,CubicSpline(Curves!$BU$5:$BU$22,Curves!$CB$5:$CB$22,Q63)/100)+$F$12),0)</f>
        <v>0</v>
      </c>
      <c r="S63" s="46" t="e">
        <f>IF(TYPE(O63)=1,IF(TYPE(_xll.BondDateParams($C$6,P63,"cpn_rate"))=1,_xll.BondDateParams($C$6,P63,"cpn_rate"),"-"),"-")/100</f>
        <v>#VALUE!</v>
      </c>
      <c r="T63" s="46">
        <f t="shared" si="16"/>
        <v>0</v>
      </c>
      <c r="U63" s="206"/>
      <c r="V63" s="47">
        <f t="shared" si="23"/>
        <v>0</v>
      </c>
      <c r="W63" s="207">
        <f>IF(TYPE(O63)=1,_xll.BondDateParams($C$6,P63,"current_fv"),0)</f>
        <v>0</v>
      </c>
      <c r="X63" s="207">
        <f t="shared" si="17"/>
        <v>0</v>
      </c>
      <c r="Y63" s="16">
        <f t="shared" si="24"/>
        <v>0</v>
      </c>
      <c r="Z63" s="51">
        <f t="shared" si="25"/>
        <v>0</v>
      </c>
      <c r="AA63" s="229">
        <f t="shared" si="18"/>
        <v>0</v>
      </c>
      <c r="AB63" s="48">
        <f>IF(TYPE(O63)=1,IF($F$6="КБД",'G-Curve'!D52/100,IF($F$6=Data!$M$3,CubicSpline(Curves!$I$5:$I$22,Curves!$G$5:$G$22,Q63)/100,CubicSpline(Curves!$AO$5:$AO$19,Curves!$AM$5:$AM$19,Q63)/100)),0)</f>
        <v>0</v>
      </c>
      <c r="AC63" s="23"/>
      <c r="AD63" s="45">
        <f t="shared" si="26"/>
        <v>0</v>
      </c>
      <c r="AE63" s="45">
        <f t="shared" si="27"/>
        <v>0</v>
      </c>
      <c r="AF63" s="45">
        <f t="shared" si="28"/>
        <v>0</v>
      </c>
      <c r="AG63" s="45">
        <f t="shared" si="29"/>
        <v>0</v>
      </c>
      <c r="AH63" s="45">
        <f t="shared" si="30"/>
        <v>0</v>
      </c>
      <c r="AI63" s="24"/>
      <c r="AJ63" s="45">
        <f t="shared" si="31"/>
        <v>0</v>
      </c>
      <c r="AK63" s="45">
        <f t="shared" si="32"/>
        <v>0</v>
      </c>
      <c r="AL63" s="211">
        <f t="shared" si="33"/>
        <v>0</v>
      </c>
      <c r="AM63" s="45">
        <f t="shared" si="34"/>
        <v>0</v>
      </c>
      <c r="AN63" s="45">
        <f t="shared" si="35"/>
        <v>0</v>
      </c>
      <c r="AO63" s="24"/>
      <c r="AP63" s="35"/>
      <c r="AQ63" s="35"/>
      <c r="AR63" s="35"/>
      <c r="AS63" s="35"/>
    </row>
    <row r="64" spans="1:45" x14ac:dyDescent="0.25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22"/>
      <c r="O64" s="49" t="str">
        <f t="shared" si="36"/>
        <v/>
      </c>
      <c r="P64" s="50">
        <f t="shared" si="37"/>
        <v>0</v>
      </c>
      <c r="Q64" s="45">
        <f t="shared" si="38"/>
        <v>0</v>
      </c>
      <c r="R64" s="46">
        <f>IF(TYPE(O64)=1,IF(Template!$F$8="Дней до",CHOOSE(VLOOKUP(Template!$F$4,Data!$B$30:$C$33,2,FALSE),VLOOKUP(P64-$F$9,Curves!$AD:$AF,2,FALSE)/100,VLOOKUP(P64-$F$9,Curves!$BJ:$BL,2,FALSE)/100,CubicSpline(Curves!$BU$5:$BU$22,Curves!$CB$5:$CB$22,Q64)/100)+$F$12,CHOOSE(VLOOKUP(Template!$F$4,Data!$B$30:$C$33,2,FALSE),VLOOKUP(P64-$F$9,Curves!$AD:$AF,3,FALSE)/100,VLOOKUP(P64-$F$9,Curves!$BJ:$BL,3,FALSE)/100,CubicSpline(Curves!$BU$5:$BU$22,Curves!$CB$5:$CB$22,Q64)/100)+$F$12),0)</f>
        <v>0</v>
      </c>
      <c r="S64" s="46" t="e">
        <f>IF(TYPE(O64)=1,IF(TYPE(_xll.BondDateParams($C$6,P64,"cpn_rate"))=1,_xll.BondDateParams($C$6,P64,"cpn_rate"),"-"),"-")/100</f>
        <v>#VALUE!</v>
      </c>
      <c r="T64" s="46">
        <f t="shared" si="16"/>
        <v>0</v>
      </c>
      <c r="U64" s="206"/>
      <c r="V64" s="47">
        <f t="shared" si="23"/>
        <v>0</v>
      </c>
      <c r="W64" s="207">
        <f>IF(TYPE(O64)=1,_xll.BondDateParams($C$6,P64,"current_fv"),0)</f>
        <v>0</v>
      </c>
      <c r="X64" s="207">
        <f t="shared" si="17"/>
        <v>0</v>
      </c>
      <c r="Y64" s="16">
        <f t="shared" si="24"/>
        <v>0</v>
      </c>
      <c r="Z64" s="51">
        <f t="shared" si="25"/>
        <v>0</v>
      </c>
      <c r="AA64" s="229">
        <f t="shared" si="18"/>
        <v>0</v>
      </c>
      <c r="AB64" s="48">
        <f>IF(TYPE(O64)=1,IF($F$6="КБД",'G-Curve'!D53/100,IF($F$6=Data!$M$3,CubicSpline(Curves!$I$5:$I$22,Curves!$G$5:$G$22,Q64)/100,CubicSpline(Curves!$AO$5:$AO$19,Curves!$AM$5:$AM$19,Q64)/100)),0)</f>
        <v>0</v>
      </c>
      <c r="AC64" s="23"/>
      <c r="AD64" s="45">
        <f t="shared" si="26"/>
        <v>0</v>
      </c>
      <c r="AE64" s="45">
        <f t="shared" si="27"/>
        <v>0</v>
      </c>
      <c r="AF64" s="45">
        <f t="shared" si="28"/>
        <v>0</v>
      </c>
      <c r="AG64" s="45">
        <f t="shared" si="29"/>
        <v>0</v>
      </c>
      <c r="AH64" s="45">
        <f t="shared" si="30"/>
        <v>0</v>
      </c>
      <c r="AI64" s="24"/>
      <c r="AJ64" s="45">
        <f t="shared" si="31"/>
        <v>0</v>
      </c>
      <c r="AK64" s="45">
        <f t="shared" si="32"/>
        <v>0</v>
      </c>
      <c r="AL64" s="211">
        <f t="shared" si="33"/>
        <v>0</v>
      </c>
      <c r="AM64" s="45">
        <f t="shared" si="34"/>
        <v>0</v>
      </c>
      <c r="AN64" s="45">
        <f t="shared" si="35"/>
        <v>0</v>
      </c>
      <c r="AO64" s="24"/>
      <c r="AP64" s="35"/>
      <c r="AQ64" s="35"/>
      <c r="AR64" s="35"/>
      <c r="AS64" s="35"/>
    </row>
    <row r="65" spans="1:45" x14ac:dyDescent="0.25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22"/>
      <c r="O65" s="49" t="str">
        <f t="shared" si="36"/>
        <v/>
      </c>
      <c r="P65" s="50">
        <f t="shared" si="37"/>
        <v>0</v>
      </c>
      <c r="Q65" s="45">
        <f t="shared" si="38"/>
        <v>0</v>
      </c>
      <c r="R65" s="46">
        <f>IF(TYPE(O65)=1,IF(Template!$F$8="Дней до",CHOOSE(VLOOKUP(Template!$F$4,Data!$B$30:$C$33,2,FALSE),VLOOKUP(P65-$F$9,Curves!$AD:$AF,2,FALSE)/100,VLOOKUP(P65-$F$9,Curves!$BJ:$BL,2,FALSE)/100,CubicSpline(Curves!$BU$5:$BU$22,Curves!$CB$5:$CB$22,Q65)/100)+$F$12,CHOOSE(VLOOKUP(Template!$F$4,Data!$B$30:$C$33,2,FALSE),VLOOKUP(P65-$F$9,Curves!$AD:$AF,3,FALSE)/100,VLOOKUP(P65-$F$9,Curves!$BJ:$BL,3,FALSE)/100,CubicSpline(Curves!$BU$5:$BU$22,Curves!$CB$5:$CB$22,Q65)/100)+$F$12),0)</f>
        <v>0</v>
      </c>
      <c r="S65" s="46" t="e">
        <f>IF(TYPE(O65)=1,IF(TYPE(_xll.BondDateParams($C$6,P65,"cpn_rate"))=1,_xll.BondDateParams($C$6,P65,"cpn_rate"),"-"),"-")/100</f>
        <v>#VALUE!</v>
      </c>
      <c r="T65" s="46">
        <f t="shared" si="16"/>
        <v>0</v>
      </c>
      <c r="U65" s="206"/>
      <c r="V65" s="47">
        <f t="shared" si="23"/>
        <v>0</v>
      </c>
      <c r="W65" s="207">
        <f>IF(TYPE(O65)=1,_xll.BondDateParams($C$6,P65,"current_fv"),0)</f>
        <v>0</v>
      </c>
      <c r="X65" s="207">
        <f t="shared" si="17"/>
        <v>0</v>
      </c>
      <c r="Y65" s="16">
        <f t="shared" si="24"/>
        <v>0</v>
      </c>
      <c r="Z65" s="51">
        <f t="shared" si="25"/>
        <v>0</v>
      </c>
      <c r="AA65" s="229">
        <f t="shared" si="18"/>
        <v>0</v>
      </c>
      <c r="AB65" s="48">
        <f>IF(TYPE(O65)=1,IF($F$6="КБД",'G-Curve'!D54/100,IF($F$6=Data!$M$3,CubicSpline(Curves!$I$5:$I$22,Curves!$G$5:$G$22,Q65)/100,CubicSpline(Curves!$AO$5:$AO$19,Curves!$AM$5:$AM$19,Q65)/100)),0)</f>
        <v>0</v>
      </c>
      <c r="AC65" s="23"/>
      <c r="AD65" s="45">
        <f t="shared" si="26"/>
        <v>0</v>
      </c>
      <c r="AE65" s="45">
        <f t="shared" si="27"/>
        <v>0</v>
      </c>
      <c r="AF65" s="45">
        <f t="shared" si="28"/>
        <v>0</v>
      </c>
      <c r="AG65" s="45">
        <f t="shared" si="29"/>
        <v>0</v>
      </c>
      <c r="AH65" s="45">
        <f t="shared" si="30"/>
        <v>0</v>
      </c>
      <c r="AI65" s="24"/>
      <c r="AJ65" s="45">
        <f t="shared" si="31"/>
        <v>0</v>
      </c>
      <c r="AK65" s="45">
        <f t="shared" si="32"/>
        <v>0</v>
      </c>
      <c r="AL65" s="211">
        <f t="shared" si="33"/>
        <v>0</v>
      </c>
      <c r="AM65" s="45">
        <f t="shared" si="34"/>
        <v>0</v>
      </c>
      <c r="AN65" s="45">
        <f t="shared" si="35"/>
        <v>0</v>
      </c>
      <c r="AO65" s="24"/>
      <c r="AP65" s="35"/>
      <c r="AQ65" s="35"/>
      <c r="AR65" s="35"/>
      <c r="AS65" s="35"/>
    </row>
    <row r="66" spans="1:45" x14ac:dyDescent="0.25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22"/>
      <c r="O66" s="49" t="str">
        <f t="shared" si="36"/>
        <v/>
      </c>
      <c r="P66" s="50">
        <f t="shared" si="37"/>
        <v>0</v>
      </c>
      <c r="Q66" s="45">
        <f t="shared" si="38"/>
        <v>0</v>
      </c>
      <c r="R66" s="46">
        <f>IF(TYPE(O66)=1,IF(Template!$F$8="Дней до",CHOOSE(VLOOKUP(Template!$F$4,Data!$B$30:$C$33,2,FALSE),VLOOKUP(P66-$F$9,Curves!$AD:$AF,2,FALSE)/100,VLOOKUP(P66-$F$9,Curves!$BJ:$BL,2,FALSE)/100,CubicSpline(Curves!$BU$5:$BU$22,Curves!$CB$5:$CB$22,Q66)/100)+$F$12,CHOOSE(VLOOKUP(Template!$F$4,Data!$B$30:$C$33,2,FALSE),VLOOKUP(P66-$F$9,Curves!$AD:$AF,3,FALSE)/100,VLOOKUP(P66-$F$9,Curves!$BJ:$BL,3,FALSE)/100,CubicSpline(Curves!$BU$5:$BU$22,Curves!$CB$5:$CB$22,Q66)/100)+$F$12),0)</f>
        <v>0</v>
      </c>
      <c r="S66" s="46" t="e">
        <f>IF(TYPE(O66)=1,IF(TYPE(_xll.BondDateParams($C$6,P66,"cpn_rate"))=1,_xll.BondDateParams($C$6,P66,"cpn_rate"),"-"),"-")/100</f>
        <v>#VALUE!</v>
      </c>
      <c r="T66" s="46">
        <f t="shared" si="16"/>
        <v>0</v>
      </c>
      <c r="U66" s="206"/>
      <c r="V66" s="47">
        <f t="shared" si="23"/>
        <v>0</v>
      </c>
      <c r="W66" s="207">
        <f>IF(TYPE(O66)=1,_xll.BondDateParams($C$6,P66,"current_fv"),0)</f>
        <v>0</v>
      </c>
      <c r="X66" s="207">
        <f t="shared" si="17"/>
        <v>0</v>
      </c>
      <c r="Y66" s="16">
        <f t="shared" si="24"/>
        <v>0</v>
      </c>
      <c r="Z66" s="51">
        <f t="shared" si="25"/>
        <v>0</v>
      </c>
      <c r="AA66" s="229">
        <f t="shared" si="18"/>
        <v>0</v>
      </c>
      <c r="AB66" s="48">
        <f>IF(TYPE(O66)=1,IF($F$6="КБД",'G-Curve'!D55/100,IF($F$6=Data!$M$3,CubicSpline(Curves!$I$5:$I$22,Curves!$G$5:$G$22,Q66)/100,CubicSpline(Curves!$AO$5:$AO$19,Curves!$AM$5:$AM$19,Q66)/100)),0)</f>
        <v>0</v>
      </c>
      <c r="AC66" s="23"/>
      <c r="AD66" s="45">
        <f t="shared" si="26"/>
        <v>0</v>
      </c>
      <c r="AE66" s="45">
        <f t="shared" si="27"/>
        <v>0</v>
      </c>
      <c r="AF66" s="45">
        <f t="shared" si="28"/>
        <v>0</v>
      </c>
      <c r="AG66" s="45">
        <f t="shared" si="29"/>
        <v>0</v>
      </c>
      <c r="AH66" s="45">
        <f t="shared" si="30"/>
        <v>0</v>
      </c>
      <c r="AI66" s="24"/>
      <c r="AJ66" s="45">
        <f t="shared" si="31"/>
        <v>0</v>
      </c>
      <c r="AK66" s="45">
        <f t="shared" si="32"/>
        <v>0</v>
      </c>
      <c r="AL66" s="211">
        <f t="shared" si="33"/>
        <v>0</v>
      </c>
      <c r="AM66" s="45">
        <f t="shared" si="34"/>
        <v>0</v>
      </c>
      <c r="AN66" s="45">
        <f t="shared" si="35"/>
        <v>0</v>
      </c>
      <c r="AO66" s="24"/>
      <c r="AP66" s="35"/>
      <c r="AQ66" s="35"/>
      <c r="AR66" s="35"/>
      <c r="AS66" s="35"/>
    </row>
    <row r="67" spans="1:45" x14ac:dyDescent="0.25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22"/>
      <c r="O67" s="49" t="str">
        <f t="shared" si="36"/>
        <v/>
      </c>
      <c r="P67" s="50">
        <f t="shared" si="37"/>
        <v>0</v>
      </c>
      <c r="Q67" s="45">
        <f t="shared" si="38"/>
        <v>0</v>
      </c>
      <c r="R67" s="46">
        <f>IF(TYPE(O67)=1,IF(Template!$F$8="Дней до",CHOOSE(VLOOKUP(Template!$F$4,Data!$B$30:$C$33,2,FALSE),VLOOKUP(P67-$F$9,Curves!$AD:$AF,2,FALSE)/100,VLOOKUP(P67-$F$9,Curves!$BJ:$BL,2,FALSE)/100,CubicSpline(Curves!$BU$5:$BU$22,Curves!$CB$5:$CB$22,Q67)/100)+$F$12,CHOOSE(VLOOKUP(Template!$F$4,Data!$B$30:$C$33,2,FALSE),VLOOKUP(P67-$F$9,Curves!$AD:$AF,3,FALSE)/100,VLOOKUP(P67-$F$9,Curves!$BJ:$BL,3,FALSE)/100,CubicSpline(Curves!$BU$5:$BU$22,Curves!$CB$5:$CB$22,Q67)/100)+$F$12),0)</f>
        <v>0</v>
      </c>
      <c r="S67" s="46" t="e">
        <f>IF(TYPE(O67)=1,IF(TYPE(_xll.BondDateParams($C$6,P67,"cpn_rate"))=1,_xll.BondDateParams($C$6,P67,"cpn_rate"),"-"),"-")/100</f>
        <v>#VALUE!</v>
      </c>
      <c r="T67" s="46">
        <f t="shared" si="16"/>
        <v>0</v>
      </c>
      <c r="U67" s="206"/>
      <c r="V67" s="47">
        <f t="shared" si="23"/>
        <v>0</v>
      </c>
      <c r="W67" s="207">
        <f>IF(TYPE(O67)=1,_xll.BondDateParams($C$6,P67,"current_fv"),0)</f>
        <v>0</v>
      </c>
      <c r="X67" s="207">
        <f t="shared" si="17"/>
        <v>0</v>
      </c>
      <c r="Y67" s="16">
        <f t="shared" si="24"/>
        <v>0</v>
      </c>
      <c r="Z67" s="51">
        <f t="shared" si="25"/>
        <v>0</v>
      </c>
      <c r="AA67" s="229">
        <f t="shared" si="18"/>
        <v>0</v>
      </c>
      <c r="AB67" s="48">
        <f>IF(TYPE(O67)=1,IF($F$6="КБД",'G-Curve'!D56/100,IF($F$6=Data!$M$3,CubicSpline(Curves!$I$5:$I$22,Curves!$G$5:$G$22,Q67)/100,CubicSpline(Curves!$AO$5:$AO$19,Curves!$AM$5:$AM$19,Q67)/100)),0)</f>
        <v>0</v>
      </c>
      <c r="AC67" s="23"/>
      <c r="AD67" s="45">
        <f t="shared" si="26"/>
        <v>0</v>
      </c>
      <c r="AE67" s="45">
        <f t="shared" si="27"/>
        <v>0</v>
      </c>
      <c r="AF67" s="45">
        <f t="shared" si="28"/>
        <v>0</v>
      </c>
      <c r="AG67" s="45">
        <f t="shared" si="29"/>
        <v>0</v>
      </c>
      <c r="AH67" s="45">
        <f t="shared" si="30"/>
        <v>0</v>
      </c>
      <c r="AI67" s="24"/>
      <c r="AJ67" s="45">
        <f t="shared" si="31"/>
        <v>0</v>
      </c>
      <c r="AK67" s="45">
        <f t="shared" si="32"/>
        <v>0</v>
      </c>
      <c r="AL67" s="211">
        <f t="shared" si="33"/>
        <v>0</v>
      </c>
      <c r="AM67" s="45">
        <f t="shared" si="34"/>
        <v>0</v>
      </c>
      <c r="AN67" s="45">
        <f t="shared" si="35"/>
        <v>0</v>
      </c>
      <c r="AO67" s="24"/>
      <c r="AP67" s="35"/>
      <c r="AQ67" s="35"/>
      <c r="AR67" s="35"/>
      <c r="AS67" s="35"/>
    </row>
    <row r="68" spans="1:45" x14ac:dyDescent="0.25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22"/>
      <c r="O68" s="49" t="str">
        <f t="shared" si="36"/>
        <v/>
      </c>
      <c r="P68" s="50">
        <f t="shared" si="37"/>
        <v>0</v>
      </c>
      <c r="Q68" s="45">
        <f t="shared" si="38"/>
        <v>0</v>
      </c>
      <c r="R68" s="46">
        <f>IF(TYPE(O68)=1,IF(Template!$F$8="Дней до",CHOOSE(VLOOKUP(Template!$F$4,Data!$B$30:$C$33,2,FALSE),VLOOKUP(P68-$F$9,Curves!$AD:$AF,2,FALSE)/100,VLOOKUP(P68-$F$9,Curves!$BJ:$BL,2,FALSE)/100,CubicSpline(Curves!$BU$5:$BU$22,Curves!$CB$5:$CB$22,Q68)/100)+$F$12,CHOOSE(VLOOKUP(Template!$F$4,Data!$B$30:$C$33,2,FALSE),VLOOKUP(P68-$F$9,Curves!$AD:$AF,3,FALSE)/100,VLOOKUP(P68-$F$9,Curves!$BJ:$BL,3,FALSE)/100,CubicSpline(Curves!$BU$5:$BU$22,Curves!$CB$5:$CB$22,Q68)/100)+$F$12),0)</f>
        <v>0</v>
      </c>
      <c r="S68" s="46" t="e">
        <f>IF(TYPE(O68)=1,IF(TYPE(_xll.BondDateParams($C$6,P68,"cpn_rate"))=1,_xll.BondDateParams($C$6,P68,"cpn_rate"),"-"),"-")/100</f>
        <v>#VALUE!</v>
      </c>
      <c r="T68" s="46">
        <f t="shared" si="16"/>
        <v>0</v>
      </c>
      <c r="U68" s="206"/>
      <c r="V68" s="47">
        <f t="shared" si="23"/>
        <v>0</v>
      </c>
      <c r="W68" s="207">
        <f>IF(TYPE(O68)=1,_xll.BondDateParams($C$6,P68,"current_fv"),0)</f>
        <v>0</v>
      </c>
      <c r="X68" s="207">
        <f t="shared" si="17"/>
        <v>0</v>
      </c>
      <c r="Y68" s="16">
        <f t="shared" si="24"/>
        <v>0</v>
      </c>
      <c r="Z68" s="51">
        <f t="shared" si="25"/>
        <v>0</v>
      </c>
      <c r="AA68" s="229">
        <f t="shared" si="18"/>
        <v>0</v>
      </c>
      <c r="AB68" s="48">
        <f>IF(TYPE(O68)=1,IF($F$6="КБД",'G-Curve'!D57/100,IF($F$6=Data!$M$3,CubicSpline(Curves!$I$5:$I$22,Curves!$G$5:$G$22,Q68)/100,CubicSpline(Curves!$AO$5:$AO$19,Curves!$AM$5:$AM$19,Q68)/100)),0)</f>
        <v>0</v>
      </c>
      <c r="AC68" s="23"/>
      <c r="AD68" s="45">
        <f t="shared" si="26"/>
        <v>0</v>
      </c>
      <c r="AE68" s="45">
        <f t="shared" si="27"/>
        <v>0</v>
      </c>
      <c r="AF68" s="45">
        <f t="shared" si="28"/>
        <v>0</v>
      </c>
      <c r="AG68" s="45">
        <f t="shared" si="29"/>
        <v>0</v>
      </c>
      <c r="AH68" s="45">
        <f t="shared" si="30"/>
        <v>0</v>
      </c>
      <c r="AI68" s="24"/>
      <c r="AJ68" s="45">
        <f t="shared" si="31"/>
        <v>0</v>
      </c>
      <c r="AK68" s="45">
        <f t="shared" si="32"/>
        <v>0</v>
      </c>
      <c r="AL68" s="211">
        <f t="shared" si="33"/>
        <v>0</v>
      </c>
      <c r="AM68" s="45">
        <f t="shared" si="34"/>
        <v>0</v>
      </c>
      <c r="AN68" s="45">
        <f t="shared" si="35"/>
        <v>0</v>
      </c>
      <c r="AO68" s="24"/>
      <c r="AP68" s="35"/>
      <c r="AQ68" s="35"/>
      <c r="AR68" s="35"/>
      <c r="AS68" s="35"/>
    </row>
    <row r="69" spans="1:45" x14ac:dyDescent="0.25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22"/>
      <c r="O69" s="49" t="str">
        <f t="shared" si="36"/>
        <v/>
      </c>
      <c r="P69" s="50">
        <f t="shared" si="37"/>
        <v>0</v>
      </c>
      <c r="Q69" s="45">
        <f t="shared" si="38"/>
        <v>0</v>
      </c>
      <c r="R69" s="46">
        <f>IF(TYPE(O69)=1,IF(Template!$F$8="Дней до",CHOOSE(VLOOKUP(Template!$F$4,Data!$B$30:$C$33,2,FALSE),VLOOKUP(P69-$F$9,Curves!$AD:$AF,2,FALSE)/100,VLOOKUP(P69-$F$9,Curves!$BJ:$BL,2,FALSE)/100,CubicSpline(Curves!$BU$5:$BU$22,Curves!$CB$5:$CB$22,Q69)/100)+$F$12,CHOOSE(VLOOKUP(Template!$F$4,Data!$B$30:$C$33,2,FALSE),VLOOKUP(P69-$F$9,Curves!$AD:$AF,3,FALSE)/100,VLOOKUP(P69-$F$9,Curves!$BJ:$BL,3,FALSE)/100,CubicSpline(Curves!$BU$5:$BU$22,Curves!$CB$5:$CB$22,Q69)/100)+$F$12),0)</f>
        <v>0</v>
      </c>
      <c r="S69" s="46" t="e">
        <f>IF(TYPE(O69)=1,IF(TYPE(_xll.BondDateParams($C$6,P69,"cpn_rate"))=1,_xll.BondDateParams($C$6,P69,"cpn_rate"),"-"),"-")/100</f>
        <v>#VALUE!</v>
      </c>
      <c r="T69" s="46">
        <f t="shared" si="16"/>
        <v>0</v>
      </c>
      <c r="U69" s="206"/>
      <c r="V69" s="47">
        <f t="shared" si="23"/>
        <v>0</v>
      </c>
      <c r="W69" s="207">
        <f>IF(TYPE(O69)=1,_xll.BondDateParams($C$6,P69,"current_fv"),0)</f>
        <v>0</v>
      </c>
      <c r="X69" s="207">
        <f t="shared" si="17"/>
        <v>0</v>
      </c>
      <c r="Y69" s="16">
        <f t="shared" si="24"/>
        <v>0</v>
      </c>
      <c r="Z69" s="51">
        <f t="shared" si="25"/>
        <v>0</v>
      </c>
      <c r="AA69" s="229">
        <f t="shared" si="18"/>
        <v>0</v>
      </c>
      <c r="AB69" s="48">
        <f>IF(TYPE(O69)=1,IF($F$6="КБД",'G-Curve'!D58/100,IF($F$6=Data!$M$3,CubicSpline(Curves!$I$5:$I$22,Curves!$G$5:$G$22,Q69)/100,CubicSpline(Curves!$AO$5:$AO$19,Curves!$AM$5:$AM$19,Q69)/100)),0)</f>
        <v>0</v>
      </c>
      <c r="AC69" s="23"/>
      <c r="AD69" s="45">
        <f t="shared" si="26"/>
        <v>0</v>
      </c>
      <c r="AE69" s="45">
        <f t="shared" si="27"/>
        <v>0</v>
      </c>
      <c r="AF69" s="45">
        <f t="shared" si="28"/>
        <v>0</v>
      </c>
      <c r="AG69" s="45">
        <f t="shared" si="29"/>
        <v>0</v>
      </c>
      <c r="AH69" s="45">
        <f t="shared" si="30"/>
        <v>0</v>
      </c>
      <c r="AI69" s="24"/>
      <c r="AJ69" s="45">
        <f t="shared" si="31"/>
        <v>0</v>
      </c>
      <c r="AK69" s="45">
        <f t="shared" si="32"/>
        <v>0</v>
      </c>
      <c r="AL69" s="211">
        <f t="shared" si="33"/>
        <v>0</v>
      </c>
      <c r="AM69" s="45">
        <f t="shared" si="34"/>
        <v>0</v>
      </c>
      <c r="AN69" s="45">
        <f t="shared" si="35"/>
        <v>0</v>
      </c>
      <c r="AO69" s="24"/>
      <c r="AP69" s="35"/>
      <c r="AQ69" s="35"/>
      <c r="AR69" s="35"/>
      <c r="AS69" s="35"/>
    </row>
    <row r="70" spans="1:45" x14ac:dyDescent="0.25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22"/>
      <c r="O70" s="49" t="str">
        <f t="shared" si="36"/>
        <v/>
      </c>
      <c r="P70" s="50">
        <f t="shared" si="37"/>
        <v>0</v>
      </c>
      <c r="Q70" s="45">
        <f t="shared" si="38"/>
        <v>0</v>
      </c>
      <c r="R70" s="46">
        <f>IF(TYPE(O70)=1,IF(Template!$F$8="Дней до",CHOOSE(VLOOKUP(Template!$F$4,Data!$B$30:$C$33,2,FALSE),VLOOKUP(P70-$F$9,Curves!$AD:$AF,2,FALSE)/100,VLOOKUP(P70-$F$9,Curves!$BJ:$BL,2,FALSE)/100,CubicSpline(Curves!$BU$5:$BU$22,Curves!$CB$5:$CB$22,Q70)/100)+$F$12,CHOOSE(VLOOKUP(Template!$F$4,Data!$B$30:$C$33,2,FALSE),VLOOKUP(P70-$F$9,Curves!$AD:$AF,3,FALSE)/100,VLOOKUP(P70-$F$9,Curves!$BJ:$BL,3,FALSE)/100,CubicSpline(Curves!$BU$5:$BU$22,Curves!$CB$5:$CB$22,Q70)/100)+$F$12),0)</f>
        <v>0</v>
      </c>
      <c r="S70" s="46" t="e">
        <f>IF(TYPE(O70)=1,IF(TYPE(_xll.BondDateParams($C$6,P70,"cpn_rate"))=1,_xll.BondDateParams($C$6,P70,"cpn_rate"),"-"),"-")/100</f>
        <v>#VALUE!</v>
      </c>
      <c r="T70" s="46">
        <f t="shared" si="16"/>
        <v>0</v>
      </c>
      <c r="U70" s="206"/>
      <c r="V70" s="47">
        <f t="shared" si="23"/>
        <v>0</v>
      </c>
      <c r="W70" s="207">
        <f>IF(TYPE(O70)=1,_xll.BondDateParams($C$6,P70,"current_fv"),0)</f>
        <v>0</v>
      </c>
      <c r="X70" s="207">
        <f t="shared" si="17"/>
        <v>0</v>
      </c>
      <c r="Y70" s="16">
        <f t="shared" si="24"/>
        <v>0</v>
      </c>
      <c r="Z70" s="51">
        <f t="shared" si="25"/>
        <v>0</v>
      </c>
      <c r="AA70" s="229">
        <f t="shared" si="18"/>
        <v>0</v>
      </c>
      <c r="AB70" s="48">
        <f>IF(TYPE(O70)=1,IF($F$6="КБД",'G-Curve'!D59/100,IF($F$6=Data!$M$3,CubicSpline(Curves!$I$5:$I$22,Curves!$G$5:$G$22,Q70)/100,CubicSpline(Curves!$AO$5:$AO$19,Curves!$AM$5:$AM$19,Q70)/100)),0)</f>
        <v>0</v>
      </c>
      <c r="AC70" s="23"/>
      <c r="AD70" s="45">
        <f t="shared" si="26"/>
        <v>0</v>
      </c>
      <c r="AE70" s="45">
        <f t="shared" si="27"/>
        <v>0</v>
      </c>
      <c r="AF70" s="45">
        <f t="shared" si="28"/>
        <v>0</v>
      </c>
      <c r="AG70" s="45">
        <f t="shared" si="29"/>
        <v>0</v>
      </c>
      <c r="AH70" s="45">
        <f t="shared" si="30"/>
        <v>0</v>
      </c>
      <c r="AI70" s="24"/>
      <c r="AJ70" s="45">
        <f t="shared" si="31"/>
        <v>0</v>
      </c>
      <c r="AK70" s="45">
        <f t="shared" si="32"/>
        <v>0</v>
      </c>
      <c r="AL70" s="211">
        <f t="shared" si="33"/>
        <v>0</v>
      </c>
      <c r="AM70" s="45">
        <f t="shared" si="34"/>
        <v>0</v>
      </c>
      <c r="AN70" s="45">
        <f t="shared" si="35"/>
        <v>0</v>
      </c>
      <c r="AO70" s="24"/>
      <c r="AP70" s="35"/>
      <c r="AQ70" s="35"/>
      <c r="AR70" s="35"/>
      <c r="AS70" s="35"/>
    </row>
    <row r="71" spans="1:45" x14ac:dyDescent="0.25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22"/>
      <c r="O71" s="49" t="str">
        <f t="shared" si="36"/>
        <v/>
      </c>
      <c r="P71" s="50">
        <f t="shared" si="37"/>
        <v>0</v>
      </c>
      <c r="Q71" s="45">
        <f t="shared" si="38"/>
        <v>0</v>
      </c>
      <c r="R71" s="46">
        <f>IF(TYPE(O71)=1,IF(Template!$F$8="Дней до",CHOOSE(VLOOKUP(Template!$F$4,Data!$B$30:$C$33,2,FALSE),VLOOKUP(P71-$F$9,Curves!$AD:$AF,2,FALSE)/100,VLOOKUP(P71-$F$9,Curves!$BJ:$BL,2,FALSE)/100,CubicSpline(Curves!$BU$5:$BU$22,Curves!$CB$5:$CB$22,Q71)/100)+$F$12,CHOOSE(VLOOKUP(Template!$F$4,Data!$B$30:$C$33,2,FALSE),VLOOKUP(P71-$F$9,Curves!$AD:$AF,3,FALSE)/100,VLOOKUP(P71-$F$9,Curves!$BJ:$BL,3,FALSE)/100,CubicSpline(Curves!$BU$5:$BU$22,Curves!$CB$5:$CB$22,Q71)/100)+$F$12),0)</f>
        <v>0</v>
      </c>
      <c r="S71" s="46" t="e">
        <f>IF(TYPE(O71)=1,IF(TYPE(_xll.BondDateParams($C$6,P71,"cpn_rate"))=1,_xll.BondDateParams($C$6,P71,"cpn_rate"),"-"),"-")/100</f>
        <v>#VALUE!</v>
      </c>
      <c r="T71" s="46">
        <f t="shared" si="16"/>
        <v>0</v>
      </c>
      <c r="U71" s="206"/>
      <c r="V71" s="47">
        <f t="shared" si="23"/>
        <v>0</v>
      </c>
      <c r="W71" s="207">
        <f>IF(TYPE(O71)=1,_xll.BondDateParams($C$6,P71,"current_fv"),0)</f>
        <v>0</v>
      </c>
      <c r="X71" s="207">
        <f t="shared" si="17"/>
        <v>0</v>
      </c>
      <c r="Y71" s="16">
        <f t="shared" si="24"/>
        <v>0</v>
      </c>
      <c r="Z71" s="51">
        <f t="shared" si="25"/>
        <v>0</v>
      </c>
      <c r="AA71" s="229">
        <f t="shared" si="18"/>
        <v>0</v>
      </c>
      <c r="AB71" s="48">
        <f>IF(TYPE(O71)=1,IF($F$6="КБД",'G-Curve'!D60/100,IF($F$6=Data!$M$3,CubicSpline(Curves!$I$5:$I$22,Curves!$G$5:$G$22,Q71)/100,CubicSpline(Curves!$AO$5:$AO$19,Curves!$AM$5:$AM$19,Q71)/100)),0)</f>
        <v>0</v>
      </c>
      <c r="AC71" s="23"/>
      <c r="AD71" s="45">
        <f t="shared" si="26"/>
        <v>0</v>
      </c>
      <c r="AE71" s="45">
        <f t="shared" si="27"/>
        <v>0</v>
      </c>
      <c r="AF71" s="45">
        <f t="shared" si="28"/>
        <v>0</v>
      </c>
      <c r="AG71" s="45">
        <f t="shared" si="29"/>
        <v>0</v>
      </c>
      <c r="AH71" s="45">
        <f t="shared" si="30"/>
        <v>0</v>
      </c>
      <c r="AI71" s="24"/>
      <c r="AJ71" s="45">
        <f t="shared" si="31"/>
        <v>0</v>
      </c>
      <c r="AK71" s="45">
        <f t="shared" si="32"/>
        <v>0</v>
      </c>
      <c r="AL71" s="211">
        <f t="shared" si="33"/>
        <v>0</v>
      </c>
      <c r="AM71" s="45">
        <f t="shared" si="34"/>
        <v>0</v>
      </c>
      <c r="AN71" s="45">
        <f t="shared" si="35"/>
        <v>0</v>
      </c>
      <c r="AO71" s="24"/>
      <c r="AP71" s="35"/>
      <c r="AQ71" s="35"/>
      <c r="AR71" s="35"/>
      <c r="AS71" s="35"/>
    </row>
    <row r="72" spans="1:45" ht="16.5" customHeight="1" x14ac:dyDescent="0.25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22"/>
      <c r="O72" s="49" t="str">
        <f t="shared" si="36"/>
        <v/>
      </c>
      <c r="P72" s="50">
        <f t="shared" si="37"/>
        <v>0</v>
      </c>
      <c r="Q72" s="45">
        <f t="shared" si="38"/>
        <v>0</v>
      </c>
      <c r="R72" s="46">
        <f>IF(TYPE(O72)=1,IF(Template!$F$8="Дней до",CHOOSE(VLOOKUP(Template!$F$4,Data!$B$30:$C$33,2,FALSE),VLOOKUP(P72-$F$9,Curves!$AD:$AF,2,FALSE)/100,VLOOKUP(P72-$F$9,Curves!$BJ:$BL,2,FALSE)/100,CubicSpline(Curves!$BU$5:$BU$22,Curves!$CB$5:$CB$22,Q72)/100)+$F$12,CHOOSE(VLOOKUP(Template!$F$4,Data!$B$30:$C$33,2,FALSE),VLOOKUP(P72-$F$9,Curves!$AD:$AF,3,FALSE)/100,VLOOKUP(P72-$F$9,Curves!$BJ:$BL,3,FALSE)/100,CubicSpline(Curves!$BU$5:$BU$22,Curves!$CB$5:$CB$22,Q72)/100)+$F$12),0)</f>
        <v>0</v>
      </c>
      <c r="S72" s="46" t="e">
        <f>IF(TYPE(O72)=1,IF(TYPE(_xll.BondDateParams($C$6,P72,"cpn_rate"))=1,_xll.BondDateParams($C$6,P72,"cpn_rate"),"-"),"-")/100</f>
        <v>#VALUE!</v>
      </c>
      <c r="T72" s="46">
        <f t="shared" si="16"/>
        <v>0</v>
      </c>
      <c r="U72" s="206"/>
      <c r="V72" s="47">
        <f t="shared" si="23"/>
        <v>0</v>
      </c>
      <c r="W72" s="207">
        <f>IF(TYPE(O72)=1,_xll.BondDateParams($C$6,P72,"current_fv"),0)</f>
        <v>0</v>
      </c>
      <c r="X72" s="207">
        <f t="shared" si="17"/>
        <v>0</v>
      </c>
      <c r="Y72" s="16">
        <f t="shared" si="24"/>
        <v>0</v>
      </c>
      <c r="Z72" s="51">
        <f t="shared" si="25"/>
        <v>0</v>
      </c>
      <c r="AA72" s="229">
        <f t="shared" si="18"/>
        <v>0</v>
      </c>
      <c r="AB72" s="48">
        <f>IF(TYPE(O72)=1,IF($F$6="КБД",'G-Curve'!D61/100,IF($F$6=Data!$M$3,CubicSpline(Curves!$I$5:$I$22,Curves!$G$5:$G$22,Q72)/100,CubicSpline(Curves!$AO$5:$AO$19,Curves!$AM$5:$AM$19,Q72)/100)),0)</f>
        <v>0</v>
      </c>
      <c r="AC72" s="23"/>
      <c r="AD72" s="45">
        <f t="shared" si="26"/>
        <v>0</v>
      </c>
      <c r="AE72" s="45">
        <f t="shared" si="27"/>
        <v>0</v>
      </c>
      <c r="AF72" s="45">
        <f t="shared" si="28"/>
        <v>0</v>
      </c>
      <c r="AG72" s="45">
        <f t="shared" si="29"/>
        <v>0</v>
      </c>
      <c r="AH72" s="45">
        <f t="shared" si="30"/>
        <v>0</v>
      </c>
      <c r="AI72" s="24"/>
      <c r="AJ72" s="45">
        <f t="shared" si="31"/>
        <v>0</v>
      </c>
      <c r="AK72" s="45">
        <f t="shared" si="32"/>
        <v>0</v>
      </c>
      <c r="AL72" s="211">
        <f t="shared" si="33"/>
        <v>0</v>
      </c>
      <c r="AM72" s="45">
        <f t="shared" si="34"/>
        <v>0</v>
      </c>
      <c r="AN72" s="45">
        <f t="shared" si="35"/>
        <v>0</v>
      </c>
      <c r="AO72" s="24"/>
      <c r="AP72" s="35"/>
      <c r="AQ72" s="35"/>
      <c r="AR72" s="35"/>
      <c r="AS72" s="35"/>
    </row>
    <row r="73" spans="1:45" x14ac:dyDescent="0.25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22"/>
      <c r="O73" s="49" t="str">
        <f t="shared" si="36"/>
        <v/>
      </c>
      <c r="P73" s="50">
        <f t="shared" si="37"/>
        <v>0</v>
      </c>
      <c r="Q73" s="45">
        <f t="shared" si="38"/>
        <v>0</v>
      </c>
      <c r="R73" s="46">
        <f>IF(TYPE(O73)=1,IF(Template!$F$8="Дней до",CHOOSE(VLOOKUP(Template!$F$4,Data!$B$30:$C$33,2,FALSE),VLOOKUP(P73-$F$9,Curves!$AD:$AF,2,FALSE)/100,VLOOKUP(P73-$F$9,Curves!$BJ:$BL,2,FALSE)/100,CubicSpline(Curves!$BU$5:$BU$22,Curves!$CB$5:$CB$22,Q73)/100)+$F$12,CHOOSE(VLOOKUP(Template!$F$4,Data!$B$30:$C$33,2,FALSE),VLOOKUP(P73-$F$9,Curves!$AD:$AF,3,FALSE)/100,VLOOKUP(P73-$F$9,Curves!$BJ:$BL,3,FALSE)/100,CubicSpline(Curves!$BU$5:$BU$22,Curves!$CB$5:$CB$22,Q73)/100)+$F$12),0)</f>
        <v>0</v>
      </c>
      <c r="S73" s="46" t="e">
        <f>IF(TYPE(O73)=1,IF(TYPE(_xll.BondDateParams($C$6,P73,"cpn_rate"))=1,_xll.BondDateParams($C$6,P73,"cpn_rate"),"-"),"-")/100</f>
        <v>#VALUE!</v>
      </c>
      <c r="T73" s="46">
        <f t="shared" si="16"/>
        <v>0</v>
      </c>
      <c r="U73" s="206"/>
      <c r="V73" s="47">
        <f t="shared" si="23"/>
        <v>0</v>
      </c>
      <c r="W73" s="207">
        <f>IF(TYPE(O73)=1,_xll.BondDateParams($C$6,P73,"current_fv"),0)</f>
        <v>0</v>
      </c>
      <c r="X73" s="207">
        <f t="shared" si="17"/>
        <v>0</v>
      </c>
      <c r="Y73" s="16">
        <f t="shared" si="24"/>
        <v>0</v>
      </c>
      <c r="Z73" s="51">
        <f t="shared" si="25"/>
        <v>0</v>
      </c>
      <c r="AA73" s="229">
        <f t="shared" si="18"/>
        <v>0</v>
      </c>
      <c r="AB73" s="48">
        <f>IF(TYPE(O73)=1,IF($F$6="КБД",'G-Curve'!D62/100,IF($F$6=Data!$M$3,CubicSpline(Curves!$I$5:$I$22,Curves!$G$5:$G$22,Q73)/100,CubicSpline(Curves!$AO$5:$AO$19,Curves!$AM$5:$AM$19,Q73)/100)),0)</f>
        <v>0</v>
      </c>
      <c r="AC73" s="23"/>
      <c r="AD73" s="45">
        <f t="shared" si="26"/>
        <v>0</v>
      </c>
      <c r="AE73" s="45">
        <f t="shared" si="27"/>
        <v>0</v>
      </c>
      <c r="AF73" s="45">
        <f t="shared" si="28"/>
        <v>0</v>
      </c>
      <c r="AG73" s="45">
        <f t="shared" si="29"/>
        <v>0</v>
      </c>
      <c r="AH73" s="45">
        <f t="shared" si="30"/>
        <v>0</v>
      </c>
      <c r="AI73" s="24"/>
      <c r="AJ73" s="45">
        <f t="shared" si="31"/>
        <v>0</v>
      </c>
      <c r="AK73" s="45">
        <f t="shared" si="32"/>
        <v>0</v>
      </c>
      <c r="AL73" s="211">
        <f t="shared" si="33"/>
        <v>0</v>
      </c>
      <c r="AM73" s="45">
        <f t="shared" si="34"/>
        <v>0</v>
      </c>
      <c r="AN73" s="45">
        <f t="shared" si="35"/>
        <v>0</v>
      </c>
      <c r="AO73" s="24"/>
      <c r="AP73" s="35"/>
      <c r="AQ73" s="35"/>
      <c r="AR73" s="35"/>
      <c r="AS73" s="35"/>
    </row>
    <row r="74" spans="1:45" ht="17.25" customHeight="1" x14ac:dyDescent="0.25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22"/>
      <c r="O74" s="49" t="str">
        <f t="shared" si="36"/>
        <v/>
      </c>
      <c r="P74" s="50">
        <f t="shared" si="37"/>
        <v>0</v>
      </c>
      <c r="Q74" s="45">
        <f t="shared" si="38"/>
        <v>0</v>
      </c>
      <c r="R74" s="46">
        <f>IF(TYPE(O74)=1,IF(Template!$F$8="Дней до",CHOOSE(VLOOKUP(Template!$F$4,Data!$B$30:$C$33,2,FALSE),VLOOKUP(P74-$F$9,Curves!$AD:$AF,2,FALSE)/100,VLOOKUP(P74-$F$9,Curves!$BJ:$BL,2,FALSE)/100,CubicSpline(Curves!$BU$5:$BU$22,Curves!$CB$5:$CB$22,Q74)/100)+$F$12,CHOOSE(VLOOKUP(Template!$F$4,Data!$B$30:$C$33,2,FALSE),VLOOKUP(P74-$F$9,Curves!$AD:$AF,3,FALSE)/100,VLOOKUP(P74-$F$9,Curves!$BJ:$BL,3,FALSE)/100,CubicSpline(Curves!$BU$5:$BU$22,Curves!$CB$5:$CB$22,Q74)/100)+$F$12),0)</f>
        <v>0</v>
      </c>
      <c r="S74" s="46" t="e">
        <f>IF(TYPE(O74)=1,IF(TYPE(_xll.BondDateParams($C$6,P74,"cpn_rate"))=1,_xll.BondDateParams($C$6,P74,"cpn_rate"),"-"),"-")/100</f>
        <v>#VALUE!</v>
      </c>
      <c r="T74" s="46">
        <f t="shared" si="16"/>
        <v>0</v>
      </c>
      <c r="U74" s="206"/>
      <c r="V74" s="47">
        <f t="shared" si="23"/>
        <v>0</v>
      </c>
      <c r="W74" s="207">
        <f>IF(TYPE(O74)=1,_xll.BondDateParams($C$6,P74,"current_fv"),0)</f>
        <v>0</v>
      </c>
      <c r="X74" s="207">
        <f t="shared" si="17"/>
        <v>0</v>
      </c>
      <c r="Y74" s="16">
        <f t="shared" si="24"/>
        <v>0</v>
      </c>
      <c r="Z74" s="51">
        <f t="shared" si="25"/>
        <v>0</v>
      </c>
      <c r="AA74" s="229">
        <f t="shared" si="18"/>
        <v>0</v>
      </c>
      <c r="AB74" s="48">
        <f>IF(TYPE(O74)=1,IF($F$6="КБД",'G-Curve'!D63/100,IF($F$6=Data!$M$3,CubicSpline(Curves!$I$5:$I$22,Curves!$G$5:$G$22,Q74)/100,CubicSpline(Curves!$AO$5:$AO$19,Curves!$AM$5:$AM$19,Q74)/100)),0)</f>
        <v>0</v>
      </c>
      <c r="AC74" s="23"/>
      <c r="AD74" s="45">
        <f t="shared" si="26"/>
        <v>0</v>
      </c>
      <c r="AE74" s="45">
        <f t="shared" si="27"/>
        <v>0</v>
      </c>
      <c r="AF74" s="45">
        <f t="shared" si="28"/>
        <v>0</v>
      </c>
      <c r="AG74" s="45">
        <f t="shared" si="29"/>
        <v>0</v>
      </c>
      <c r="AH74" s="45">
        <f t="shared" si="30"/>
        <v>0</v>
      </c>
      <c r="AI74" s="24"/>
      <c r="AJ74" s="45">
        <f t="shared" si="31"/>
        <v>0</v>
      </c>
      <c r="AK74" s="45">
        <f t="shared" si="32"/>
        <v>0</v>
      </c>
      <c r="AL74" s="211">
        <f t="shared" si="33"/>
        <v>0</v>
      </c>
      <c r="AM74" s="45">
        <f t="shared" si="34"/>
        <v>0</v>
      </c>
      <c r="AN74" s="45">
        <f t="shared" si="35"/>
        <v>0</v>
      </c>
      <c r="AO74" s="24"/>
      <c r="AP74" s="35"/>
      <c r="AQ74" s="35"/>
      <c r="AR74" s="35"/>
      <c r="AS74" s="35"/>
    </row>
    <row r="75" spans="1:45" x14ac:dyDescent="0.25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22"/>
      <c r="O75" s="49" t="str">
        <f t="shared" si="36"/>
        <v/>
      </c>
      <c r="P75" s="50">
        <f t="shared" si="37"/>
        <v>0</v>
      </c>
      <c r="Q75" s="45">
        <f t="shared" si="38"/>
        <v>0</v>
      </c>
      <c r="R75" s="46">
        <f>IF(TYPE(O75)=1,IF(Template!$F$8="Дней до",CHOOSE(VLOOKUP(Template!$F$4,Data!$B$30:$C$33,2,FALSE),VLOOKUP(P75-$F$9,Curves!$AD:$AF,2,FALSE)/100,VLOOKUP(P75-$F$9,Curves!$BJ:$BL,2,FALSE)/100,CubicSpline(Curves!$BU$5:$BU$22,Curves!$CB$5:$CB$22,Q75)/100)+$F$12,CHOOSE(VLOOKUP(Template!$F$4,Data!$B$30:$C$33,2,FALSE),VLOOKUP(P75-$F$9,Curves!$AD:$AF,3,FALSE)/100,VLOOKUP(P75-$F$9,Curves!$BJ:$BL,3,FALSE)/100,CubicSpline(Curves!$BU$5:$BU$22,Curves!$CB$5:$CB$22,Q75)/100)+$F$12),0)</f>
        <v>0</v>
      </c>
      <c r="S75" s="46" t="e">
        <f>IF(TYPE(O75)=1,IF(TYPE(_xll.BondDateParams($C$6,P75,"cpn_rate"))=1,_xll.BondDateParams($C$6,P75,"cpn_rate"),"-"),"-")/100</f>
        <v>#VALUE!</v>
      </c>
      <c r="T75" s="46">
        <f t="shared" si="16"/>
        <v>0</v>
      </c>
      <c r="U75" s="206"/>
      <c r="V75" s="47">
        <f t="shared" si="23"/>
        <v>0</v>
      </c>
      <c r="W75" s="207">
        <f>IF(TYPE(O75)=1,_xll.BondDateParams($C$6,P75,"current_fv"),0)</f>
        <v>0</v>
      </c>
      <c r="X75" s="207">
        <f t="shared" si="17"/>
        <v>0</v>
      </c>
      <c r="Y75" s="16">
        <f t="shared" si="24"/>
        <v>0</v>
      </c>
      <c r="Z75" s="51">
        <f t="shared" si="25"/>
        <v>0</v>
      </c>
      <c r="AA75" s="229">
        <f t="shared" si="18"/>
        <v>0</v>
      </c>
      <c r="AB75" s="48">
        <f>IF(TYPE(O75)=1,IF($F$6="КБД",'G-Curve'!D64/100,IF($F$6=Data!$M$3,CubicSpline(Curves!$I$5:$I$22,Curves!$G$5:$G$22,Q75)/100,CubicSpline(Curves!$AO$5:$AO$19,Curves!$AM$5:$AM$19,Q75)/100)),0)</f>
        <v>0</v>
      </c>
      <c r="AC75" s="23"/>
      <c r="AD75" s="45">
        <f t="shared" si="26"/>
        <v>0</v>
      </c>
      <c r="AE75" s="45">
        <f t="shared" si="27"/>
        <v>0</v>
      </c>
      <c r="AF75" s="45">
        <f t="shared" si="28"/>
        <v>0</v>
      </c>
      <c r="AG75" s="45">
        <f t="shared" si="29"/>
        <v>0</v>
      </c>
      <c r="AH75" s="45">
        <f t="shared" si="30"/>
        <v>0</v>
      </c>
      <c r="AI75" s="24"/>
      <c r="AJ75" s="45">
        <f t="shared" si="31"/>
        <v>0</v>
      </c>
      <c r="AK75" s="45">
        <f t="shared" si="32"/>
        <v>0</v>
      </c>
      <c r="AL75" s="211">
        <f t="shared" si="33"/>
        <v>0</v>
      </c>
      <c r="AM75" s="45">
        <f t="shared" si="34"/>
        <v>0</v>
      </c>
      <c r="AN75" s="45">
        <f t="shared" si="35"/>
        <v>0</v>
      </c>
      <c r="AO75" s="24"/>
      <c r="AP75" s="35"/>
      <c r="AQ75" s="35"/>
      <c r="AR75" s="35"/>
      <c r="AS75" s="35"/>
    </row>
    <row r="76" spans="1:45" x14ac:dyDescent="0.25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22"/>
      <c r="O76" s="49" t="str">
        <f t="shared" si="36"/>
        <v/>
      </c>
      <c r="P76" s="50">
        <f t="shared" si="37"/>
        <v>0</v>
      </c>
      <c r="Q76" s="45">
        <f t="shared" si="38"/>
        <v>0</v>
      </c>
      <c r="R76" s="46">
        <f>IF(TYPE(O76)=1,IF(Template!$F$8="Дней до",CHOOSE(VLOOKUP(Template!$F$4,Data!$B$30:$C$33,2,FALSE),VLOOKUP(P76-$F$9,Curves!$AD:$AF,2,FALSE)/100,VLOOKUP(P76-$F$9,Curves!$BJ:$BL,2,FALSE)/100,CubicSpline(Curves!$BU$5:$BU$22,Curves!$CB$5:$CB$22,Q76)/100)+$F$12,CHOOSE(VLOOKUP(Template!$F$4,Data!$B$30:$C$33,2,FALSE),VLOOKUP(P76-$F$9,Curves!$AD:$AF,3,FALSE)/100,VLOOKUP(P76-$F$9,Curves!$BJ:$BL,3,FALSE)/100,CubicSpline(Curves!$BU$5:$BU$22,Curves!$CB$5:$CB$22,Q76)/100)+$F$12),0)</f>
        <v>0</v>
      </c>
      <c r="S76" s="46" t="e">
        <f>IF(TYPE(O76)=1,IF(TYPE(_xll.BondDateParams($C$6,P76,"cpn_rate"))=1,_xll.BondDateParams($C$6,P76,"cpn_rate"),"-"),"-")/100</f>
        <v>#VALUE!</v>
      </c>
      <c r="T76" s="46">
        <f t="shared" si="16"/>
        <v>0</v>
      </c>
      <c r="U76" s="206"/>
      <c r="V76" s="47">
        <f t="shared" si="23"/>
        <v>0</v>
      </c>
      <c r="W76" s="207">
        <f>IF(TYPE(O76)=1,_xll.BondDateParams($C$6,P76,"current_fv"),0)</f>
        <v>0</v>
      </c>
      <c r="X76" s="207">
        <f t="shared" si="17"/>
        <v>0</v>
      </c>
      <c r="Y76" s="16">
        <f t="shared" si="24"/>
        <v>0</v>
      </c>
      <c r="Z76" s="51">
        <f t="shared" si="25"/>
        <v>0</v>
      </c>
      <c r="AA76" s="229">
        <f t="shared" si="18"/>
        <v>0</v>
      </c>
      <c r="AB76" s="48">
        <f>IF(TYPE(O76)=1,IF($F$6="КБД",'G-Curve'!D65/100,IF($F$6=Data!$M$3,CubicSpline(Curves!$I$5:$I$22,Curves!$G$5:$G$22,Q76)/100,CubicSpline(Curves!$AO$5:$AO$19,Curves!$AM$5:$AM$19,Q76)/100)),0)</f>
        <v>0</v>
      </c>
      <c r="AC76" s="23"/>
      <c r="AD76" s="45">
        <f t="shared" si="26"/>
        <v>0</v>
      </c>
      <c r="AE76" s="45">
        <f t="shared" si="27"/>
        <v>0</v>
      </c>
      <c r="AF76" s="45">
        <f t="shared" si="28"/>
        <v>0</v>
      </c>
      <c r="AG76" s="45">
        <f t="shared" si="29"/>
        <v>0</v>
      </c>
      <c r="AH76" s="45">
        <f t="shared" si="30"/>
        <v>0</v>
      </c>
      <c r="AI76" s="24"/>
      <c r="AJ76" s="45">
        <f t="shared" si="31"/>
        <v>0</v>
      </c>
      <c r="AK76" s="45">
        <f t="shared" si="32"/>
        <v>0</v>
      </c>
      <c r="AL76" s="211">
        <f t="shared" si="33"/>
        <v>0</v>
      </c>
      <c r="AM76" s="45">
        <f t="shared" si="34"/>
        <v>0</v>
      </c>
      <c r="AN76" s="45">
        <f t="shared" si="35"/>
        <v>0</v>
      </c>
      <c r="AO76" s="24"/>
      <c r="AP76" s="35"/>
      <c r="AQ76" s="35"/>
      <c r="AR76" s="35"/>
      <c r="AS76" s="35"/>
    </row>
    <row r="77" spans="1:45" x14ac:dyDescent="0.25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22"/>
      <c r="O77" s="49" t="str">
        <f t="shared" si="36"/>
        <v/>
      </c>
      <c r="P77" s="50">
        <f t="shared" si="37"/>
        <v>0</v>
      </c>
      <c r="Q77" s="45">
        <f t="shared" si="38"/>
        <v>0</v>
      </c>
      <c r="R77" s="46">
        <f>IF(TYPE(O77)=1,IF(Template!$F$8="Дней до",CHOOSE(VLOOKUP(Template!$F$4,Data!$B$30:$C$33,2,FALSE),VLOOKUP(P77-$F$9,Curves!$AD:$AF,2,FALSE)/100,VLOOKUP(P77-$F$9,Curves!$BJ:$BL,2,FALSE)/100,CubicSpline(Curves!$BU$5:$BU$22,Curves!$CB$5:$CB$22,Q77)/100)+$F$12,CHOOSE(VLOOKUP(Template!$F$4,Data!$B$30:$C$33,2,FALSE),VLOOKUP(P77-$F$9,Curves!$AD:$AF,3,FALSE)/100,VLOOKUP(P77-$F$9,Curves!$BJ:$BL,3,FALSE)/100,CubicSpline(Curves!$BU$5:$BU$22,Curves!$CB$5:$CB$22,Q77)/100)+$F$12),0)</f>
        <v>0</v>
      </c>
      <c r="S77" s="46" t="e">
        <f>IF(TYPE(O77)=1,IF(TYPE(_xll.BondDateParams($C$6,P77,"cpn_rate"))=1,_xll.BondDateParams($C$6,P77,"cpn_rate"),"-"),"-")/100</f>
        <v>#VALUE!</v>
      </c>
      <c r="T77" s="46">
        <f t="shared" si="16"/>
        <v>0</v>
      </c>
      <c r="U77" s="206"/>
      <c r="V77" s="47">
        <f t="shared" si="23"/>
        <v>0</v>
      </c>
      <c r="W77" s="207">
        <f>IF(TYPE(O77)=1,_xll.BondDateParams($C$6,P77,"current_fv"),0)</f>
        <v>0</v>
      </c>
      <c r="X77" s="207">
        <f t="shared" si="17"/>
        <v>0</v>
      </c>
      <c r="Y77" s="16">
        <f t="shared" si="24"/>
        <v>0</v>
      </c>
      <c r="Z77" s="51">
        <f t="shared" si="25"/>
        <v>0</v>
      </c>
      <c r="AA77" s="229">
        <f t="shared" si="18"/>
        <v>0</v>
      </c>
      <c r="AB77" s="48">
        <f>IF(TYPE(O77)=1,IF($F$6="КБД",'G-Curve'!D66/100,IF($F$6=Data!$M$3,CubicSpline(Curves!$I$5:$I$22,Curves!$G$5:$G$22,Q77)/100,CubicSpline(Curves!$AO$5:$AO$19,Curves!$AM$5:$AM$19,Q77)/100)),0)</f>
        <v>0</v>
      </c>
      <c r="AC77" s="23"/>
      <c r="AD77" s="45">
        <f t="shared" si="26"/>
        <v>0</v>
      </c>
      <c r="AE77" s="45">
        <f t="shared" si="27"/>
        <v>0</v>
      </c>
      <c r="AF77" s="45">
        <f t="shared" si="28"/>
        <v>0</v>
      </c>
      <c r="AG77" s="45">
        <f t="shared" si="29"/>
        <v>0</v>
      </c>
      <c r="AH77" s="45">
        <f t="shared" si="30"/>
        <v>0</v>
      </c>
      <c r="AI77" s="24"/>
      <c r="AJ77" s="45">
        <f t="shared" si="31"/>
        <v>0</v>
      </c>
      <c r="AK77" s="45">
        <f t="shared" si="32"/>
        <v>0</v>
      </c>
      <c r="AL77" s="211">
        <f t="shared" si="33"/>
        <v>0</v>
      </c>
      <c r="AM77" s="45">
        <f t="shared" si="34"/>
        <v>0</v>
      </c>
      <c r="AN77" s="45">
        <f t="shared" si="35"/>
        <v>0</v>
      </c>
      <c r="AO77" s="24"/>
      <c r="AP77" s="35"/>
      <c r="AQ77" s="35"/>
      <c r="AR77" s="35"/>
      <c r="AS77" s="35"/>
    </row>
    <row r="78" spans="1:45" x14ac:dyDescent="0.25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22"/>
      <c r="O78" s="49" t="str">
        <f t="shared" si="36"/>
        <v/>
      </c>
      <c r="P78" s="50">
        <f t="shared" si="37"/>
        <v>0</v>
      </c>
      <c r="Q78" s="45">
        <f t="shared" si="38"/>
        <v>0</v>
      </c>
      <c r="R78" s="46">
        <f>IF(TYPE(O78)=1,IF(Template!$F$8="Дней до",CHOOSE(VLOOKUP(Template!$F$4,Data!$B$30:$C$33,2,FALSE),VLOOKUP(P78-$F$9,Curves!$AD:$AF,2,FALSE)/100,VLOOKUP(P78-$F$9,Curves!$BJ:$BL,2,FALSE)/100,CubicSpline(Curves!$BU$5:$BU$22,Curves!$CB$5:$CB$22,Q78)/100)+$F$12,CHOOSE(VLOOKUP(Template!$F$4,Data!$B$30:$C$33,2,FALSE),VLOOKUP(P78-$F$9,Curves!$AD:$AF,3,FALSE)/100,VLOOKUP(P78-$F$9,Curves!$BJ:$BL,3,FALSE)/100,CubicSpline(Curves!$BU$5:$BU$22,Curves!$CB$5:$CB$22,Q78)/100)+$F$12),0)</f>
        <v>0</v>
      </c>
      <c r="S78" s="46" t="e">
        <f>IF(TYPE(O78)=1,IF(TYPE(_xll.BondDateParams($C$6,P78,"cpn_rate"))=1,_xll.BondDateParams($C$6,P78,"cpn_rate"),"-"),"-")/100</f>
        <v>#VALUE!</v>
      </c>
      <c r="T78" s="46">
        <f t="shared" si="16"/>
        <v>0</v>
      </c>
      <c r="U78" s="206"/>
      <c r="V78" s="47">
        <f t="shared" ref="V78:V94" si="39">IF(TYPE(O78)=1,IF(U78,MAX(U78,$F$11),T78)*IF($C$18="act/365",$C$17/RIGHT($C$18,3),1/$C$16)*W77,0)</f>
        <v>0</v>
      </c>
      <c r="W78" s="207">
        <f>IF(TYPE(O78)=1,_xll.BondDateParams($C$6,P78,"current_fv"),0)</f>
        <v>0</v>
      </c>
      <c r="X78" s="207">
        <f t="shared" si="17"/>
        <v>0</v>
      </c>
      <c r="Y78" s="16">
        <f t="shared" ref="Y78:Y94" si="40">IF(TYPE(O78)=1,V78+X78+Z78,0)</f>
        <v>0</v>
      </c>
      <c r="Z78" s="51">
        <f t="shared" ref="Z78:Z94" si="41">IF(O78=$C$23,IF((W78-X78)&gt;0,W78-X78,0),0)</f>
        <v>0</v>
      </c>
      <c r="AA78" s="229">
        <f t="shared" si="18"/>
        <v>0</v>
      </c>
      <c r="AB78" s="48">
        <f>IF(TYPE(O78)=1,IF($F$6="КБД",'G-Curve'!D67/100,IF($F$6=Data!$M$3,CubicSpline(Curves!$I$5:$I$22,Curves!$G$5:$G$22,Q78)/100,CubicSpline(Curves!$AO$5:$AO$19,Curves!$AM$5:$AM$19,Q78)/100)),0)</f>
        <v>0</v>
      </c>
      <c r="AC78" s="23"/>
      <c r="AD78" s="45">
        <f t="shared" ref="AD78:AD94" si="42">Y78</f>
        <v>0</v>
      </c>
      <c r="AE78" s="45">
        <f t="shared" ref="AE78:AE94" si="43">IF(TYPE(O78)=1,1/(1+AB78+$J$27/10000)^Q78,0)</f>
        <v>0</v>
      </c>
      <c r="AF78" s="45">
        <f t="shared" ref="AF78:AF94" si="44">IF(TYPE(O78)=1,AE78*(V78+X78+Z78),0)</f>
        <v>0</v>
      </c>
      <c r="AG78" s="45">
        <f t="shared" ref="AG78:AG94" si="45">IF(TYPE(O78)=1,AF78*Q78/$AF$8,0)</f>
        <v>0</v>
      </c>
      <c r="AH78" s="45">
        <f t="shared" ref="AH78:AH94" si="46">IF(TYPE(O78)=1,(AF78*(Q78^2 + Q78))/(((1+$C$64)^2)*$AF$8),0)</f>
        <v>0</v>
      </c>
      <c r="AI78" s="24"/>
      <c r="AJ78" s="45">
        <f t="shared" ref="AJ78:AJ94" si="47">Y78</f>
        <v>0</v>
      </c>
      <c r="AK78" s="45">
        <f t="shared" ref="AK78:AK94" si="48">IF(TYPE(O78)=1,1/(1+$J$26)^Q78,0)</f>
        <v>0</v>
      </c>
      <c r="AL78" s="211">
        <f t="shared" ref="AL78:AL94" si="49">IF(TYPE(O78)=1,AK78*(V78+X78+Z78),0)</f>
        <v>0</v>
      </c>
      <c r="AM78" s="45">
        <f t="shared" ref="AM78:AM94" si="50">IF(TYPE(O78)=1,AL78*Q78/$AL$8,0)</f>
        <v>0</v>
      </c>
      <c r="AN78" s="45">
        <f t="shared" ref="AN78:AN94" si="51">IF(TYPE(O78)=1,(AL78*(Q78^2 + Q78))/(((1+$C$64)^2)*$AL$8),0)</f>
        <v>0</v>
      </c>
      <c r="AO78" s="24"/>
      <c r="AP78" s="35"/>
      <c r="AQ78" s="35"/>
      <c r="AR78" s="35"/>
      <c r="AS78" s="35"/>
    </row>
    <row r="79" spans="1:45" x14ac:dyDescent="0.25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22"/>
      <c r="O79" s="49" t="str">
        <f t="shared" ref="O79:O94" si="52">IFERROR(IF((O78+1)&lt;=$C$23,(O78+1),""),"")</f>
        <v/>
      </c>
      <c r="P79" s="50">
        <f t="shared" ref="P79:P94" si="53">IF(TYPE(O79) = 1,P78+$C$17,0)</f>
        <v>0</v>
      </c>
      <c r="Q79" s="45">
        <f t="shared" ref="Q79:Q94" si="54">IF(TYPE(O79) = 1,(P79-$C$5)/365,0)</f>
        <v>0</v>
      </c>
      <c r="R79" s="46">
        <f>IF(TYPE(O79)=1,IF(Template!$F$8="Дней до",CHOOSE(VLOOKUP(Template!$F$4,Data!$B$30:$C$33,2,FALSE),VLOOKUP(P79-$F$9,Curves!$AD:$AF,2,FALSE)/100,VLOOKUP(P79-$F$9,Curves!$BJ:$BL,2,FALSE)/100,CubicSpline(Curves!$BU$5:$BU$22,Curves!$CB$5:$CB$22,Q79)/100)+$F$12,CHOOSE(VLOOKUP(Template!$F$4,Data!$B$30:$C$33,2,FALSE),VLOOKUP(P79-$F$9,Curves!$AD:$AF,3,FALSE)/100,VLOOKUP(P79-$F$9,Curves!$BJ:$BL,3,FALSE)/100,CubicSpline(Curves!$BU$5:$BU$22,Curves!$CB$5:$CB$22,Q79)/100)+$F$12),0)</f>
        <v>0</v>
      </c>
      <c r="S79" s="46" t="e">
        <f>IF(TYPE(O79)=1,IF(TYPE(_xll.BondDateParams($C$6,P79,"cpn_rate"))=1,_xll.BondDateParams($C$6,P79,"cpn_rate"),"-"),"-")/100</f>
        <v>#VALUE!</v>
      </c>
      <c r="T79" s="46">
        <f t="shared" ref="T79:T94" si="55">IF(TYPE(O79)=1,IF(TYPE(S79)=1,S79,MAX(R79,$F$11)),0)</f>
        <v>0</v>
      </c>
      <c r="U79" s="206"/>
      <c r="V79" s="47">
        <f t="shared" si="39"/>
        <v>0</v>
      </c>
      <c r="W79" s="207">
        <f>IF(TYPE(O79)=1,_xll.BondDateParams($C$6,P79,"current_fv"),0)</f>
        <v>0</v>
      </c>
      <c r="X79" s="207">
        <f t="shared" ref="X79:X94" si="56">IF(O79&lt;$C$23,W78-W79,0)</f>
        <v>0</v>
      </c>
      <c r="Y79" s="16">
        <f t="shared" si="40"/>
        <v>0</v>
      </c>
      <c r="Z79" s="51">
        <f t="shared" si="41"/>
        <v>0</v>
      </c>
      <c r="AA79" s="229">
        <f t="shared" ref="AA79:AA94" si="57">V79+X79+Z79</f>
        <v>0</v>
      </c>
      <c r="AB79" s="48">
        <f>IF(TYPE(O79)=1,IF($F$6="КБД",'G-Curve'!D68/100,IF($F$6=Data!$M$3,CubicSpline(Curves!$I$5:$I$22,Curves!$G$5:$G$22,Q79)/100,CubicSpline(Curves!$AO$5:$AO$19,Curves!$AM$5:$AM$19,Q79)/100)),0)</f>
        <v>0</v>
      </c>
      <c r="AC79" s="23"/>
      <c r="AD79" s="45">
        <f t="shared" si="42"/>
        <v>0</v>
      </c>
      <c r="AE79" s="45">
        <f t="shared" si="43"/>
        <v>0</v>
      </c>
      <c r="AF79" s="45">
        <f t="shared" si="44"/>
        <v>0</v>
      </c>
      <c r="AG79" s="45">
        <f t="shared" si="45"/>
        <v>0</v>
      </c>
      <c r="AH79" s="45">
        <f t="shared" si="46"/>
        <v>0</v>
      </c>
      <c r="AI79" s="24"/>
      <c r="AJ79" s="45">
        <f t="shared" si="47"/>
        <v>0</v>
      </c>
      <c r="AK79" s="45">
        <f t="shared" si="48"/>
        <v>0</v>
      </c>
      <c r="AL79" s="211">
        <f t="shared" si="49"/>
        <v>0</v>
      </c>
      <c r="AM79" s="45">
        <f t="shared" si="50"/>
        <v>0</v>
      </c>
      <c r="AN79" s="45">
        <f t="shared" si="51"/>
        <v>0</v>
      </c>
      <c r="AO79" s="24"/>
      <c r="AP79" s="35"/>
      <c r="AQ79" s="35"/>
      <c r="AR79" s="35"/>
      <c r="AS79" s="35"/>
    </row>
    <row r="80" spans="1:45" x14ac:dyDescent="0.25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22"/>
      <c r="O80" s="49" t="str">
        <f t="shared" si="52"/>
        <v/>
      </c>
      <c r="P80" s="50">
        <f t="shared" si="53"/>
        <v>0</v>
      </c>
      <c r="Q80" s="45">
        <f t="shared" si="54"/>
        <v>0</v>
      </c>
      <c r="R80" s="46">
        <f>IF(TYPE(O80)=1,IF(Template!$F$8="Дней до",CHOOSE(VLOOKUP(Template!$F$4,Data!$B$30:$C$33,2,FALSE),VLOOKUP(P80-$F$9,Curves!$AD:$AF,2,FALSE)/100,VLOOKUP(P80-$F$9,Curves!$BJ:$BL,2,FALSE)/100,CubicSpline(Curves!$BU$5:$BU$22,Curves!$CB$5:$CB$22,Q80)/100)+$F$12,CHOOSE(VLOOKUP(Template!$F$4,Data!$B$30:$C$33,2,FALSE),VLOOKUP(P80-$F$9,Curves!$AD:$AF,3,FALSE)/100,VLOOKUP(P80-$F$9,Curves!$BJ:$BL,3,FALSE)/100,CubicSpline(Curves!$BU$5:$BU$22,Curves!$CB$5:$CB$22,Q80)/100)+$F$12),0)</f>
        <v>0</v>
      </c>
      <c r="S80" s="46" t="e">
        <f>IF(TYPE(O80)=1,IF(TYPE(_xll.BondDateParams($C$6,P80,"cpn_rate"))=1,_xll.BondDateParams($C$6,P80,"cpn_rate"),"-"),"-")/100</f>
        <v>#VALUE!</v>
      </c>
      <c r="T80" s="46">
        <f t="shared" si="55"/>
        <v>0</v>
      </c>
      <c r="U80" s="206"/>
      <c r="V80" s="47">
        <f t="shared" si="39"/>
        <v>0</v>
      </c>
      <c r="W80" s="207">
        <f>IF(TYPE(O80)=1,_xll.BondDateParams($C$6,P80,"current_fv"),0)</f>
        <v>0</v>
      </c>
      <c r="X80" s="207">
        <f t="shared" si="56"/>
        <v>0</v>
      </c>
      <c r="Y80" s="16">
        <f t="shared" si="40"/>
        <v>0</v>
      </c>
      <c r="Z80" s="51">
        <f t="shared" si="41"/>
        <v>0</v>
      </c>
      <c r="AA80" s="229">
        <f t="shared" si="57"/>
        <v>0</v>
      </c>
      <c r="AB80" s="48">
        <f>IF(TYPE(O80)=1,IF($F$6="КБД",'G-Curve'!D69/100,IF($F$6=Data!$M$3,CubicSpline(Curves!$I$5:$I$22,Curves!$G$5:$G$22,Q80)/100,CubicSpline(Curves!$AO$5:$AO$19,Curves!$AM$5:$AM$19,Q80)/100)),0)</f>
        <v>0</v>
      </c>
      <c r="AC80" s="23"/>
      <c r="AD80" s="45">
        <f t="shared" si="42"/>
        <v>0</v>
      </c>
      <c r="AE80" s="45">
        <f t="shared" si="43"/>
        <v>0</v>
      </c>
      <c r="AF80" s="45">
        <f t="shared" si="44"/>
        <v>0</v>
      </c>
      <c r="AG80" s="45">
        <f t="shared" si="45"/>
        <v>0</v>
      </c>
      <c r="AH80" s="45">
        <f t="shared" si="46"/>
        <v>0</v>
      </c>
      <c r="AI80" s="24"/>
      <c r="AJ80" s="45">
        <f t="shared" si="47"/>
        <v>0</v>
      </c>
      <c r="AK80" s="45">
        <f t="shared" si="48"/>
        <v>0</v>
      </c>
      <c r="AL80" s="211">
        <f t="shared" si="49"/>
        <v>0</v>
      </c>
      <c r="AM80" s="45">
        <f t="shared" si="50"/>
        <v>0</v>
      </c>
      <c r="AN80" s="45">
        <f t="shared" si="51"/>
        <v>0</v>
      </c>
      <c r="AO80" s="24"/>
      <c r="AP80" s="35"/>
      <c r="AQ80" s="35"/>
      <c r="AR80" s="35"/>
      <c r="AS80" s="35"/>
    </row>
    <row r="81" spans="1:45" x14ac:dyDescent="0.25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22"/>
      <c r="O81" s="49" t="str">
        <f t="shared" si="52"/>
        <v/>
      </c>
      <c r="P81" s="50">
        <f t="shared" si="53"/>
        <v>0</v>
      </c>
      <c r="Q81" s="45">
        <f t="shared" si="54"/>
        <v>0</v>
      </c>
      <c r="R81" s="46">
        <f>IF(TYPE(O81)=1,IF(Template!$F$8="Дней до",CHOOSE(VLOOKUP(Template!$F$4,Data!$B$30:$C$33,2,FALSE),VLOOKUP(P81-$F$9,Curves!$AD:$AF,2,FALSE)/100,VLOOKUP(P81-$F$9,Curves!$BJ:$BL,2,FALSE)/100,CubicSpline(Curves!$BU$5:$BU$22,Curves!$CB$5:$CB$22,Q81)/100)+$F$12,CHOOSE(VLOOKUP(Template!$F$4,Data!$B$30:$C$33,2,FALSE),VLOOKUP(P81-$F$9,Curves!$AD:$AF,3,FALSE)/100,VLOOKUP(P81-$F$9,Curves!$BJ:$BL,3,FALSE)/100,CubicSpline(Curves!$BU$5:$BU$22,Curves!$CB$5:$CB$22,Q81)/100)+$F$12),0)</f>
        <v>0</v>
      </c>
      <c r="S81" s="46" t="e">
        <f>IF(TYPE(O81)=1,IF(TYPE(_xll.BondDateParams($C$6,P81,"cpn_rate"))=1,_xll.BondDateParams($C$6,P81,"cpn_rate"),"-"),"-")/100</f>
        <v>#VALUE!</v>
      </c>
      <c r="T81" s="46">
        <f t="shared" si="55"/>
        <v>0</v>
      </c>
      <c r="U81" s="206"/>
      <c r="V81" s="47">
        <f t="shared" si="39"/>
        <v>0</v>
      </c>
      <c r="W81" s="207">
        <f>IF(TYPE(O81)=1,_xll.BondDateParams($C$6,P81,"current_fv"),0)</f>
        <v>0</v>
      </c>
      <c r="X81" s="207">
        <f t="shared" si="56"/>
        <v>0</v>
      </c>
      <c r="Y81" s="16">
        <f t="shared" si="40"/>
        <v>0</v>
      </c>
      <c r="Z81" s="51">
        <f t="shared" si="41"/>
        <v>0</v>
      </c>
      <c r="AA81" s="229">
        <f t="shared" si="57"/>
        <v>0</v>
      </c>
      <c r="AB81" s="48">
        <f>IF(TYPE(O81)=1,IF($F$6="КБД",'G-Curve'!D70/100,IF($F$6=Data!$M$3,CubicSpline(Curves!$I$5:$I$22,Curves!$G$5:$G$22,Q81)/100,CubicSpline(Curves!$AO$5:$AO$19,Curves!$AM$5:$AM$19,Q81)/100)),0)</f>
        <v>0</v>
      </c>
      <c r="AC81" s="23"/>
      <c r="AD81" s="45">
        <f t="shared" si="42"/>
        <v>0</v>
      </c>
      <c r="AE81" s="45">
        <f t="shared" si="43"/>
        <v>0</v>
      </c>
      <c r="AF81" s="45">
        <f t="shared" si="44"/>
        <v>0</v>
      </c>
      <c r="AG81" s="45">
        <f t="shared" si="45"/>
        <v>0</v>
      </c>
      <c r="AH81" s="45">
        <f t="shared" si="46"/>
        <v>0</v>
      </c>
      <c r="AI81" s="24"/>
      <c r="AJ81" s="45">
        <f t="shared" si="47"/>
        <v>0</v>
      </c>
      <c r="AK81" s="45">
        <f t="shared" si="48"/>
        <v>0</v>
      </c>
      <c r="AL81" s="211">
        <f t="shared" si="49"/>
        <v>0</v>
      </c>
      <c r="AM81" s="45">
        <f t="shared" si="50"/>
        <v>0</v>
      </c>
      <c r="AN81" s="45">
        <f t="shared" si="51"/>
        <v>0</v>
      </c>
      <c r="AO81" s="24"/>
      <c r="AP81" s="35"/>
      <c r="AQ81" s="35"/>
      <c r="AR81" s="35"/>
      <c r="AS81" s="35"/>
    </row>
    <row r="82" spans="1:45" x14ac:dyDescent="0.25">
      <c r="A82" s="35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22"/>
      <c r="O82" s="49" t="str">
        <f t="shared" si="52"/>
        <v/>
      </c>
      <c r="P82" s="50">
        <f t="shared" si="53"/>
        <v>0</v>
      </c>
      <c r="Q82" s="45">
        <f t="shared" si="54"/>
        <v>0</v>
      </c>
      <c r="R82" s="46">
        <f>IF(TYPE(O82)=1,IF(Template!$F$8="Дней до",CHOOSE(VLOOKUP(Template!$F$4,Data!$B$30:$C$33,2,FALSE),VLOOKUP(P82-$F$9,Curves!$AD:$AF,2,FALSE)/100,VLOOKUP(P82-$F$9,Curves!$BJ:$BL,2,FALSE)/100,CubicSpline(Curves!$BU$5:$BU$22,Curves!$CB$5:$CB$22,Q82)/100)+$F$12,CHOOSE(VLOOKUP(Template!$F$4,Data!$B$30:$C$33,2,FALSE),VLOOKUP(P82-$F$9,Curves!$AD:$AF,3,FALSE)/100,VLOOKUP(P82-$F$9,Curves!$BJ:$BL,3,FALSE)/100,CubicSpline(Curves!$BU$5:$BU$22,Curves!$CB$5:$CB$22,Q82)/100)+$F$12),0)</f>
        <v>0</v>
      </c>
      <c r="S82" s="46" t="e">
        <f>IF(TYPE(O82)=1,IF(TYPE(_xll.BondDateParams($C$6,P82,"cpn_rate"))=1,_xll.BondDateParams($C$6,P82,"cpn_rate"),"-"),"-")/100</f>
        <v>#VALUE!</v>
      </c>
      <c r="T82" s="46">
        <f t="shared" si="55"/>
        <v>0</v>
      </c>
      <c r="U82" s="206"/>
      <c r="V82" s="47">
        <f t="shared" si="39"/>
        <v>0</v>
      </c>
      <c r="W82" s="207">
        <f>IF(TYPE(O82)=1,_xll.BondDateParams($C$6,P82,"current_fv"),0)</f>
        <v>0</v>
      </c>
      <c r="X82" s="207">
        <f t="shared" si="56"/>
        <v>0</v>
      </c>
      <c r="Y82" s="16">
        <f t="shared" si="40"/>
        <v>0</v>
      </c>
      <c r="Z82" s="51">
        <f t="shared" si="41"/>
        <v>0</v>
      </c>
      <c r="AA82" s="229">
        <f t="shared" si="57"/>
        <v>0</v>
      </c>
      <c r="AB82" s="48">
        <f>IF(TYPE(O82)=1,IF($F$6="КБД",'G-Curve'!D71/100,IF($F$6=Data!$M$3,CubicSpline(Curves!$I$5:$I$22,Curves!$G$5:$G$22,Q82)/100,CubicSpline(Curves!$AO$5:$AO$19,Curves!$AM$5:$AM$19,Q82)/100)),0)</f>
        <v>0</v>
      </c>
      <c r="AC82" s="23"/>
      <c r="AD82" s="45">
        <f t="shared" si="42"/>
        <v>0</v>
      </c>
      <c r="AE82" s="45">
        <f t="shared" si="43"/>
        <v>0</v>
      </c>
      <c r="AF82" s="45">
        <f t="shared" si="44"/>
        <v>0</v>
      </c>
      <c r="AG82" s="45">
        <f t="shared" si="45"/>
        <v>0</v>
      </c>
      <c r="AH82" s="45">
        <f t="shared" si="46"/>
        <v>0</v>
      </c>
      <c r="AI82" s="24"/>
      <c r="AJ82" s="45">
        <f t="shared" si="47"/>
        <v>0</v>
      </c>
      <c r="AK82" s="45">
        <f t="shared" si="48"/>
        <v>0</v>
      </c>
      <c r="AL82" s="211">
        <f t="shared" si="49"/>
        <v>0</v>
      </c>
      <c r="AM82" s="45">
        <f t="shared" si="50"/>
        <v>0</v>
      </c>
      <c r="AN82" s="45">
        <f t="shared" si="51"/>
        <v>0</v>
      </c>
      <c r="AO82" s="24"/>
      <c r="AP82" s="35"/>
      <c r="AQ82" s="35"/>
      <c r="AR82" s="35"/>
      <c r="AS82" s="35"/>
    </row>
    <row r="83" spans="1:45" x14ac:dyDescent="0.25">
      <c r="A83" s="35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22"/>
      <c r="O83" s="49" t="str">
        <f t="shared" si="52"/>
        <v/>
      </c>
      <c r="P83" s="50">
        <f t="shared" si="53"/>
        <v>0</v>
      </c>
      <c r="Q83" s="45">
        <f t="shared" si="54"/>
        <v>0</v>
      </c>
      <c r="R83" s="46">
        <f>IF(TYPE(O83)=1,IF(Template!$F$8="Дней до",CHOOSE(VLOOKUP(Template!$F$4,Data!$B$30:$C$33,2,FALSE),VLOOKUP(P83-$F$9,Curves!$AD:$AF,2,FALSE)/100,VLOOKUP(P83-$F$9,Curves!$BJ:$BL,2,FALSE)/100,CubicSpline(Curves!$BU$5:$BU$22,Curves!$CB$5:$CB$22,Q83)/100)+$F$12,CHOOSE(VLOOKUP(Template!$F$4,Data!$B$30:$C$33,2,FALSE),VLOOKUP(P83-$F$9,Curves!$AD:$AF,3,FALSE)/100,VLOOKUP(P83-$F$9,Curves!$BJ:$BL,3,FALSE)/100,CubicSpline(Curves!$BU$5:$BU$22,Curves!$CB$5:$CB$22,Q83)/100)+$F$12),0)</f>
        <v>0</v>
      </c>
      <c r="S83" s="46" t="e">
        <f>IF(TYPE(O83)=1,IF(TYPE(_xll.BondDateParams($C$6,P83,"cpn_rate"))=1,_xll.BondDateParams($C$6,P83,"cpn_rate"),"-"),"-")/100</f>
        <v>#VALUE!</v>
      </c>
      <c r="T83" s="46">
        <f t="shared" si="55"/>
        <v>0</v>
      </c>
      <c r="U83" s="206"/>
      <c r="V83" s="47">
        <f t="shared" si="39"/>
        <v>0</v>
      </c>
      <c r="W83" s="207">
        <f>IF(TYPE(O83)=1,_xll.BondDateParams($C$6,P83,"current_fv"),0)</f>
        <v>0</v>
      </c>
      <c r="X83" s="207">
        <f t="shared" si="56"/>
        <v>0</v>
      </c>
      <c r="Y83" s="16">
        <f t="shared" si="40"/>
        <v>0</v>
      </c>
      <c r="Z83" s="51">
        <f t="shared" si="41"/>
        <v>0</v>
      </c>
      <c r="AA83" s="229">
        <f t="shared" si="57"/>
        <v>0</v>
      </c>
      <c r="AB83" s="48">
        <f>IF(TYPE(O83)=1,IF($F$6="КБД",'G-Curve'!D72/100,IF($F$6=Data!$M$3,CubicSpline(Curves!$I$5:$I$22,Curves!$G$5:$G$22,Q83)/100,CubicSpline(Curves!$AO$5:$AO$19,Curves!$AM$5:$AM$19,Q83)/100)),0)</f>
        <v>0</v>
      </c>
      <c r="AC83" s="23"/>
      <c r="AD83" s="45">
        <f t="shared" si="42"/>
        <v>0</v>
      </c>
      <c r="AE83" s="45">
        <f t="shared" si="43"/>
        <v>0</v>
      </c>
      <c r="AF83" s="45">
        <f t="shared" si="44"/>
        <v>0</v>
      </c>
      <c r="AG83" s="45">
        <f t="shared" si="45"/>
        <v>0</v>
      </c>
      <c r="AH83" s="45">
        <f t="shared" si="46"/>
        <v>0</v>
      </c>
      <c r="AI83" s="24"/>
      <c r="AJ83" s="45">
        <f t="shared" si="47"/>
        <v>0</v>
      </c>
      <c r="AK83" s="45">
        <f t="shared" si="48"/>
        <v>0</v>
      </c>
      <c r="AL83" s="211">
        <f t="shared" si="49"/>
        <v>0</v>
      </c>
      <c r="AM83" s="45">
        <f t="shared" si="50"/>
        <v>0</v>
      </c>
      <c r="AN83" s="45">
        <f t="shared" si="51"/>
        <v>0</v>
      </c>
      <c r="AO83" s="24"/>
      <c r="AP83" s="35"/>
      <c r="AQ83" s="35"/>
      <c r="AR83" s="35"/>
      <c r="AS83" s="35"/>
    </row>
    <row r="84" spans="1:45" x14ac:dyDescent="0.25">
      <c r="A84" s="35"/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22"/>
      <c r="O84" s="49" t="str">
        <f t="shared" si="52"/>
        <v/>
      </c>
      <c r="P84" s="50">
        <f t="shared" si="53"/>
        <v>0</v>
      </c>
      <c r="Q84" s="45">
        <f t="shared" si="54"/>
        <v>0</v>
      </c>
      <c r="R84" s="46">
        <f>IF(TYPE(O84)=1,IF(Template!$F$8="Дней до",CHOOSE(VLOOKUP(Template!$F$4,Data!$B$30:$C$33,2,FALSE),VLOOKUP(P84-$F$9,Curves!$AD:$AF,2,FALSE)/100,VLOOKUP(P84-$F$9,Curves!$BJ:$BL,2,FALSE)/100,CubicSpline(Curves!$BU$5:$BU$22,Curves!$CB$5:$CB$22,Q84)/100)+$F$12,CHOOSE(VLOOKUP(Template!$F$4,Data!$B$30:$C$33,2,FALSE),VLOOKUP(P84-$F$9,Curves!$AD:$AF,3,FALSE)/100,VLOOKUP(P84-$F$9,Curves!$BJ:$BL,3,FALSE)/100,CubicSpline(Curves!$BU$5:$BU$22,Curves!$CB$5:$CB$22,Q84)/100)+$F$12),0)</f>
        <v>0</v>
      </c>
      <c r="S84" s="46" t="e">
        <f>IF(TYPE(O84)=1,IF(TYPE(_xll.BondDateParams($C$6,P84,"cpn_rate"))=1,_xll.BondDateParams($C$6,P84,"cpn_rate"),"-"),"-")/100</f>
        <v>#VALUE!</v>
      </c>
      <c r="T84" s="46">
        <f t="shared" si="55"/>
        <v>0</v>
      </c>
      <c r="U84" s="206"/>
      <c r="V84" s="47">
        <f t="shared" si="39"/>
        <v>0</v>
      </c>
      <c r="W84" s="207">
        <f>IF(TYPE(O84)=1,_xll.BondDateParams($C$6,P84,"current_fv"),0)</f>
        <v>0</v>
      </c>
      <c r="X84" s="207">
        <f t="shared" si="56"/>
        <v>0</v>
      </c>
      <c r="Y84" s="16">
        <f t="shared" si="40"/>
        <v>0</v>
      </c>
      <c r="Z84" s="51">
        <f t="shared" si="41"/>
        <v>0</v>
      </c>
      <c r="AA84" s="229">
        <f t="shared" si="57"/>
        <v>0</v>
      </c>
      <c r="AB84" s="48">
        <f>IF(TYPE(O84)=1,IF($F$6="КБД",'G-Curve'!D73/100,IF($F$6=Data!$M$3,CubicSpline(Curves!$I$5:$I$22,Curves!$G$5:$G$22,Q84)/100,CubicSpline(Curves!$AO$5:$AO$19,Curves!$AM$5:$AM$19,Q84)/100)),0)</f>
        <v>0</v>
      </c>
      <c r="AC84" s="23"/>
      <c r="AD84" s="45">
        <f t="shared" si="42"/>
        <v>0</v>
      </c>
      <c r="AE84" s="45">
        <f t="shared" si="43"/>
        <v>0</v>
      </c>
      <c r="AF84" s="45">
        <f t="shared" si="44"/>
        <v>0</v>
      </c>
      <c r="AG84" s="45">
        <f t="shared" si="45"/>
        <v>0</v>
      </c>
      <c r="AH84" s="45">
        <f t="shared" si="46"/>
        <v>0</v>
      </c>
      <c r="AI84" s="24"/>
      <c r="AJ84" s="45">
        <f t="shared" si="47"/>
        <v>0</v>
      </c>
      <c r="AK84" s="45">
        <f t="shared" si="48"/>
        <v>0</v>
      </c>
      <c r="AL84" s="211">
        <f t="shared" si="49"/>
        <v>0</v>
      </c>
      <c r="AM84" s="45">
        <f t="shared" si="50"/>
        <v>0</v>
      </c>
      <c r="AN84" s="45">
        <f t="shared" si="51"/>
        <v>0</v>
      </c>
      <c r="AO84" s="24"/>
      <c r="AP84" s="35"/>
      <c r="AQ84" s="35"/>
      <c r="AR84" s="35"/>
      <c r="AS84" s="35"/>
    </row>
    <row r="85" spans="1:45" x14ac:dyDescent="0.25">
      <c r="A85" s="35"/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22"/>
      <c r="O85" s="49" t="str">
        <f t="shared" si="52"/>
        <v/>
      </c>
      <c r="P85" s="50">
        <f t="shared" si="53"/>
        <v>0</v>
      </c>
      <c r="Q85" s="45">
        <f t="shared" si="54"/>
        <v>0</v>
      </c>
      <c r="R85" s="46">
        <f>IF(TYPE(O85)=1,IF(Template!$F$8="Дней до",CHOOSE(VLOOKUP(Template!$F$4,Data!$B$30:$C$33,2,FALSE),VLOOKUP(P85-$F$9,Curves!$AD:$AF,2,FALSE)/100,VLOOKUP(P85-$F$9,Curves!$BJ:$BL,2,FALSE)/100,CubicSpline(Curves!$BU$5:$BU$22,Curves!$CB$5:$CB$22,Q85)/100)+$F$12,CHOOSE(VLOOKUP(Template!$F$4,Data!$B$30:$C$33,2,FALSE),VLOOKUP(P85-$F$9,Curves!$AD:$AF,3,FALSE)/100,VLOOKUP(P85-$F$9,Curves!$BJ:$BL,3,FALSE)/100,CubicSpline(Curves!$BU$5:$BU$22,Curves!$CB$5:$CB$22,Q85)/100)+$F$12),0)</f>
        <v>0</v>
      </c>
      <c r="S85" s="46" t="e">
        <f>IF(TYPE(O85)=1,IF(TYPE(_xll.BondDateParams($C$6,P85,"cpn_rate"))=1,_xll.BondDateParams($C$6,P85,"cpn_rate"),"-"),"-")/100</f>
        <v>#VALUE!</v>
      </c>
      <c r="T85" s="46">
        <f t="shared" si="55"/>
        <v>0</v>
      </c>
      <c r="U85" s="206"/>
      <c r="V85" s="47">
        <f t="shared" si="39"/>
        <v>0</v>
      </c>
      <c r="W85" s="207">
        <f>IF(TYPE(O85)=1,_xll.BondDateParams($C$6,P85,"current_fv"),0)</f>
        <v>0</v>
      </c>
      <c r="X85" s="207">
        <f t="shared" si="56"/>
        <v>0</v>
      </c>
      <c r="Y85" s="16">
        <f t="shared" si="40"/>
        <v>0</v>
      </c>
      <c r="Z85" s="51">
        <f t="shared" si="41"/>
        <v>0</v>
      </c>
      <c r="AA85" s="229">
        <f t="shared" si="57"/>
        <v>0</v>
      </c>
      <c r="AB85" s="48">
        <f>IF(TYPE(O85)=1,IF($F$6="КБД",'G-Curve'!D74/100,IF($F$6=Data!$M$3,CubicSpline(Curves!$I$5:$I$22,Curves!$G$5:$G$22,Q85)/100,CubicSpline(Curves!$AO$5:$AO$19,Curves!$AM$5:$AM$19,Q85)/100)),0)</f>
        <v>0</v>
      </c>
      <c r="AC85" s="23"/>
      <c r="AD85" s="45">
        <f t="shared" si="42"/>
        <v>0</v>
      </c>
      <c r="AE85" s="45">
        <f t="shared" si="43"/>
        <v>0</v>
      </c>
      <c r="AF85" s="45">
        <f t="shared" si="44"/>
        <v>0</v>
      </c>
      <c r="AG85" s="45">
        <f t="shared" si="45"/>
        <v>0</v>
      </c>
      <c r="AH85" s="45">
        <f t="shared" si="46"/>
        <v>0</v>
      </c>
      <c r="AI85" s="24"/>
      <c r="AJ85" s="45">
        <f t="shared" si="47"/>
        <v>0</v>
      </c>
      <c r="AK85" s="45">
        <f t="shared" si="48"/>
        <v>0</v>
      </c>
      <c r="AL85" s="211">
        <f t="shared" si="49"/>
        <v>0</v>
      </c>
      <c r="AM85" s="45">
        <f t="shared" si="50"/>
        <v>0</v>
      </c>
      <c r="AN85" s="45">
        <f t="shared" si="51"/>
        <v>0</v>
      </c>
      <c r="AO85" s="24"/>
      <c r="AP85" s="35"/>
      <c r="AQ85" s="35"/>
      <c r="AR85" s="35"/>
      <c r="AS85" s="35"/>
    </row>
    <row r="86" spans="1:45" x14ac:dyDescent="0.25">
      <c r="A86" s="35"/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22"/>
      <c r="O86" s="49" t="str">
        <f t="shared" si="52"/>
        <v/>
      </c>
      <c r="P86" s="50">
        <f t="shared" si="53"/>
        <v>0</v>
      </c>
      <c r="Q86" s="45">
        <f t="shared" si="54"/>
        <v>0</v>
      </c>
      <c r="R86" s="46">
        <f>IF(TYPE(O86)=1,IF(Template!$F$8="Дней до",CHOOSE(VLOOKUP(Template!$F$4,Data!$B$30:$C$33,2,FALSE),VLOOKUP(P86-$F$9,Curves!$AD:$AF,2,FALSE)/100,VLOOKUP(P86-$F$9,Curves!$BJ:$BL,2,FALSE)/100,CubicSpline(Curves!$BU$5:$BU$22,Curves!$CB$5:$CB$22,Q86)/100)+$F$12,CHOOSE(VLOOKUP(Template!$F$4,Data!$B$30:$C$33,2,FALSE),VLOOKUP(P86-$F$9,Curves!$AD:$AF,3,FALSE)/100,VLOOKUP(P86-$F$9,Curves!$BJ:$BL,3,FALSE)/100,CubicSpline(Curves!$BU$5:$BU$22,Curves!$CB$5:$CB$22,Q86)/100)+$F$12),0)</f>
        <v>0</v>
      </c>
      <c r="S86" s="46" t="e">
        <f>IF(TYPE(O86)=1,IF(TYPE(_xll.BondDateParams($C$6,P86,"cpn_rate"))=1,_xll.BondDateParams($C$6,P86,"cpn_rate"),"-"),"-")/100</f>
        <v>#VALUE!</v>
      </c>
      <c r="T86" s="46">
        <f t="shared" si="55"/>
        <v>0</v>
      </c>
      <c r="U86" s="206"/>
      <c r="V86" s="47">
        <f t="shared" si="39"/>
        <v>0</v>
      </c>
      <c r="W86" s="207">
        <f>IF(TYPE(O86)=1,_xll.BondDateParams($C$6,P86,"current_fv"),0)</f>
        <v>0</v>
      </c>
      <c r="X86" s="207">
        <f t="shared" si="56"/>
        <v>0</v>
      </c>
      <c r="Y86" s="16">
        <f t="shared" si="40"/>
        <v>0</v>
      </c>
      <c r="Z86" s="51">
        <f t="shared" si="41"/>
        <v>0</v>
      </c>
      <c r="AA86" s="229">
        <f t="shared" si="57"/>
        <v>0</v>
      </c>
      <c r="AB86" s="48">
        <f>IF(TYPE(O86)=1,IF($F$6="КБД",'G-Curve'!D75/100,IF($F$6=Data!$M$3,CubicSpline(Curves!$I$5:$I$22,Curves!$G$5:$G$22,Q86)/100,CubicSpline(Curves!$AO$5:$AO$19,Curves!$AM$5:$AM$19,Q86)/100)),0)</f>
        <v>0</v>
      </c>
      <c r="AC86" s="23"/>
      <c r="AD86" s="45">
        <f t="shared" si="42"/>
        <v>0</v>
      </c>
      <c r="AE86" s="45">
        <f t="shared" si="43"/>
        <v>0</v>
      </c>
      <c r="AF86" s="45">
        <f t="shared" si="44"/>
        <v>0</v>
      </c>
      <c r="AG86" s="45">
        <f t="shared" si="45"/>
        <v>0</v>
      </c>
      <c r="AH86" s="45">
        <f t="shared" si="46"/>
        <v>0</v>
      </c>
      <c r="AI86" s="24"/>
      <c r="AJ86" s="45">
        <f t="shared" si="47"/>
        <v>0</v>
      </c>
      <c r="AK86" s="45">
        <f t="shared" si="48"/>
        <v>0</v>
      </c>
      <c r="AL86" s="211">
        <f t="shared" si="49"/>
        <v>0</v>
      </c>
      <c r="AM86" s="45">
        <f t="shared" si="50"/>
        <v>0</v>
      </c>
      <c r="AN86" s="45">
        <f t="shared" si="51"/>
        <v>0</v>
      </c>
      <c r="AO86" s="24"/>
      <c r="AP86" s="35"/>
      <c r="AQ86" s="35"/>
      <c r="AR86" s="35"/>
      <c r="AS86" s="35"/>
    </row>
    <row r="87" spans="1:45" x14ac:dyDescent="0.25">
      <c r="A87" s="35"/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22"/>
      <c r="O87" s="49" t="str">
        <f t="shared" si="52"/>
        <v/>
      </c>
      <c r="P87" s="50">
        <f t="shared" si="53"/>
        <v>0</v>
      </c>
      <c r="Q87" s="45">
        <f t="shared" si="54"/>
        <v>0</v>
      </c>
      <c r="R87" s="46">
        <f>IF(TYPE(O87)=1,IF(Template!$F$8="Дней до",CHOOSE(VLOOKUP(Template!$F$4,Data!$B$30:$C$33,2,FALSE),VLOOKUP(P87-$F$9,Curves!$AD:$AF,2,FALSE)/100,VLOOKUP(P87-$F$9,Curves!$BJ:$BL,2,FALSE)/100,CubicSpline(Curves!$BU$5:$BU$22,Curves!$CB$5:$CB$22,Q87)/100)+$F$12,CHOOSE(VLOOKUP(Template!$F$4,Data!$B$30:$C$33,2,FALSE),VLOOKUP(P87-$F$9,Curves!$AD:$AF,3,FALSE)/100,VLOOKUP(P87-$F$9,Curves!$BJ:$BL,3,FALSE)/100,CubicSpline(Curves!$BU$5:$BU$22,Curves!$CB$5:$CB$22,Q87)/100)+$F$12),0)</f>
        <v>0</v>
      </c>
      <c r="S87" s="46" t="e">
        <f>IF(TYPE(O87)=1,IF(TYPE(_xll.BondDateParams($C$6,P87,"cpn_rate"))=1,_xll.BondDateParams($C$6,P87,"cpn_rate"),"-"),"-")/100</f>
        <v>#VALUE!</v>
      </c>
      <c r="T87" s="46">
        <f t="shared" si="55"/>
        <v>0</v>
      </c>
      <c r="U87" s="206"/>
      <c r="V87" s="47">
        <f t="shared" si="39"/>
        <v>0</v>
      </c>
      <c r="W87" s="207">
        <f>IF(TYPE(O87)=1,_xll.BondDateParams($C$6,P87,"current_fv"),0)</f>
        <v>0</v>
      </c>
      <c r="X87" s="207">
        <f t="shared" si="56"/>
        <v>0</v>
      </c>
      <c r="Y87" s="16">
        <f t="shared" si="40"/>
        <v>0</v>
      </c>
      <c r="Z87" s="51">
        <f t="shared" si="41"/>
        <v>0</v>
      </c>
      <c r="AA87" s="229">
        <f t="shared" si="57"/>
        <v>0</v>
      </c>
      <c r="AB87" s="48">
        <f>IF(TYPE(O87)=1,IF($F$6="КБД",'G-Curve'!D76/100,IF($F$6=Data!$M$3,CubicSpline(Curves!$I$5:$I$22,Curves!$G$5:$G$22,Q87)/100,CubicSpline(Curves!$AO$5:$AO$19,Curves!$AM$5:$AM$19,Q87)/100)),0)</f>
        <v>0</v>
      </c>
      <c r="AC87" s="23"/>
      <c r="AD87" s="45">
        <f t="shared" si="42"/>
        <v>0</v>
      </c>
      <c r="AE87" s="45">
        <f t="shared" si="43"/>
        <v>0</v>
      </c>
      <c r="AF87" s="45">
        <f t="shared" si="44"/>
        <v>0</v>
      </c>
      <c r="AG87" s="45">
        <f t="shared" si="45"/>
        <v>0</v>
      </c>
      <c r="AH87" s="45">
        <f t="shared" si="46"/>
        <v>0</v>
      </c>
      <c r="AI87" s="24"/>
      <c r="AJ87" s="45">
        <f t="shared" si="47"/>
        <v>0</v>
      </c>
      <c r="AK87" s="45">
        <f t="shared" si="48"/>
        <v>0</v>
      </c>
      <c r="AL87" s="211">
        <f t="shared" si="49"/>
        <v>0</v>
      </c>
      <c r="AM87" s="45">
        <f t="shared" si="50"/>
        <v>0</v>
      </c>
      <c r="AN87" s="45">
        <f t="shared" si="51"/>
        <v>0</v>
      </c>
      <c r="AO87" s="24"/>
      <c r="AP87" s="35"/>
      <c r="AQ87" s="35"/>
      <c r="AR87" s="35"/>
      <c r="AS87" s="35"/>
    </row>
    <row r="88" spans="1:45" x14ac:dyDescent="0.25">
      <c r="A88" s="35"/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22"/>
      <c r="O88" s="49" t="str">
        <f t="shared" si="52"/>
        <v/>
      </c>
      <c r="P88" s="50">
        <f t="shared" si="53"/>
        <v>0</v>
      </c>
      <c r="Q88" s="45">
        <f t="shared" si="54"/>
        <v>0</v>
      </c>
      <c r="R88" s="46">
        <f>IF(TYPE(O88)=1,IF(Template!$F$8="Дней до",CHOOSE(VLOOKUP(Template!$F$4,Data!$B$30:$C$33,2,FALSE),VLOOKUP(P88-$F$9,Curves!$AD:$AF,2,FALSE)/100,VLOOKUP(P88-$F$9,Curves!$BJ:$BL,2,FALSE)/100,CubicSpline(Curves!$BU$5:$BU$22,Curves!$CB$5:$CB$22,Q88)/100)+$F$12,CHOOSE(VLOOKUP(Template!$F$4,Data!$B$30:$C$33,2,FALSE),VLOOKUP(P88-$F$9,Curves!$AD:$AF,3,FALSE)/100,VLOOKUP(P88-$F$9,Curves!$BJ:$BL,3,FALSE)/100,CubicSpline(Curves!$BU$5:$BU$22,Curves!$CB$5:$CB$22,Q88)/100)+$F$12),0)</f>
        <v>0</v>
      </c>
      <c r="S88" s="46" t="e">
        <f>IF(TYPE(O88)=1,IF(TYPE(_xll.BondDateParams($C$6,P88,"cpn_rate"))=1,_xll.BondDateParams($C$6,P88,"cpn_rate"),"-"),"-")/100</f>
        <v>#VALUE!</v>
      </c>
      <c r="T88" s="46">
        <f t="shared" si="55"/>
        <v>0</v>
      </c>
      <c r="U88" s="206"/>
      <c r="V88" s="47">
        <f t="shared" si="39"/>
        <v>0</v>
      </c>
      <c r="W88" s="207">
        <f>IF(TYPE(O88)=1,_xll.BondDateParams($C$6,P88,"current_fv"),0)</f>
        <v>0</v>
      </c>
      <c r="X88" s="207">
        <f t="shared" si="56"/>
        <v>0</v>
      </c>
      <c r="Y88" s="16">
        <f t="shared" si="40"/>
        <v>0</v>
      </c>
      <c r="Z88" s="51">
        <f t="shared" si="41"/>
        <v>0</v>
      </c>
      <c r="AA88" s="229">
        <f t="shared" si="57"/>
        <v>0</v>
      </c>
      <c r="AB88" s="48">
        <f>IF(TYPE(O88)=1,IF($F$6="КБД",'G-Curve'!D77/100,IF($F$6=Data!$M$3,CubicSpline(Curves!$I$5:$I$22,Curves!$G$5:$G$22,Q88)/100,CubicSpline(Curves!$AO$5:$AO$19,Curves!$AM$5:$AM$19,Q88)/100)),0)</f>
        <v>0</v>
      </c>
      <c r="AC88" s="23"/>
      <c r="AD88" s="45">
        <f t="shared" si="42"/>
        <v>0</v>
      </c>
      <c r="AE88" s="45">
        <f t="shared" si="43"/>
        <v>0</v>
      </c>
      <c r="AF88" s="45">
        <f t="shared" si="44"/>
        <v>0</v>
      </c>
      <c r="AG88" s="45">
        <f t="shared" si="45"/>
        <v>0</v>
      </c>
      <c r="AH88" s="45">
        <f t="shared" si="46"/>
        <v>0</v>
      </c>
      <c r="AI88" s="24"/>
      <c r="AJ88" s="45">
        <f t="shared" si="47"/>
        <v>0</v>
      </c>
      <c r="AK88" s="45">
        <f t="shared" si="48"/>
        <v>0</v>
      </c>
      <c r="AL88" s="211">
        <f t="shared" si="49"/>
        <v>0</v>
      </c>
      <c r="AM88" s="45">
        <f t="shared" si="50"/>
        <v>0</v>
      </c>
      <c r="AN88" s="45">
        <f t="shared" si="51"/>
        <v>0</v>
      </c>
      <c r="AO88" s="24"/>
      <c r="AP88" s="35"/>
      <c r="AQ88" s="35"/>
      <c r="AR88" s="35"/>
      <c r="AS88" s="35"/>
    </row>
    <row r="89" spans="1:45" x14ac:dyDescent="0.25">
      <c r="A89" s="35"/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22"/>
      <c r="O89" s="49" t="str">
        <f t="shared" si="52"/>
        <v/>
      </c>
      <c r="P89" s="50">
        <f t="shared" si="53"/>
        <v>0</v>
      </c>
      <c r="Q89" s="45">
        <f t="shared" si="54"/>
        <v>0</v>
      </c>
      <c r="R89" s="46">
        <f>IF(TYPE(O89)=1,IF(Template!$F$8="Дней до",CHOOSE(VLOOKUP(Template!$F$4,Data!$B$30:$C$33,2,FALSE),VLOOKUP(P89-$F$9,Curves!$AD:$AF,2,FALSE)/100,VLOOKUP(P89-$F$9,Curves!$BJ:$BL,2,FALSE)/100,CubicSpline(Curves!$BU$5:$BU$22,Curves!$CB$5:$CB$22,Q89)/100)+$F$12,CHOOSE(VLOOKUP(Template!$F$4,Data!$B$30:$C$33,2,FALSE),VLOOKUP(P89-$F$9,Curves!$AD:$AF,3,FALSE)/100,VLOOKUP(P89-$F$9,Curves!$BJ:$BL,3,FALSE)/100,CubicSpline(Curves!$BU$5:$BU$22,Curves!$CB$5:$CB$22,Q89)/100)+$F$12),0)</f>
        <v>0</v>
      </c>
      <c r="S89" s="46" t="e">
        <f>IF(TYPE(O89)=1,IF(TYPE(_xll.BondDateParams($C$6,P89,"cpn_rate"))=1,_xll.BondDateParams($C$6,P89,"cpn_rate"),"-"),"-")/100</f>
        <v>#VALUE!</v>
      </c>
      <c r="T89" s="46">
        <f t="shared" si="55"/>
        <v>0</v>
      </c>
      <c r="U89" s="206"/>
      <c r="V89" s="47">
        <f t="shared" si="39"/>
        <v>0</v>
      </c>
      <c r="W89" s="207">
        <f>IF(TYPE(O89)=1,_xll.BondDateParams($C$6,P89,"current_fv"),0)</f>
        <v>0</v>
      </c>
      <c r="X89" s="207">
        <f t="shared" si="56"/>
        <v>0</v>
      </c>
      <c r="Y89" s="16">
        <f t="shared" si="40"/>
        <v>0</v>
      </c>
      <c r="Z89" s="51">
        <f t="shared" si="41"/>
        <v>0</v>
      </c>
      <c r="AA89" s="229">
        <f t="shared" si="57"/>
        <v>0</v>
      </c>
      <c r="AB89" s="48">
        <f>IF(TYPE(O89)=1,IF($F$6="КБД",'G-Curve'!D78/100,IF($F$6=Data!$M$3,CubicSpline(Curves!$I$5:$I$22,Curves!$G$5:$G$22,Q89)/100,CubicSpline(Curves!$AO$5:$AO$19,Curves!$AM$5:$AM$19,Q89)/100)),0)</f>
        <v>0</v>
      </c>
      <c r="AC89" s="23"/>
      <c r="AD89" s="45">
        <f t="shared" si="42"/>
        <v>0</v>
      </c>
      <c r="AE89" s="45">
        <f t="shared" si="43"/>
        <v>0</v>
      </c>
      <c r="AF89" s="45">
        <f t="shared" si="44"/>
        <v>0</v>
      </c>
      <c r="AG89" s="45">
        <f t="shared" si="45"/>
        <v>0</v>
      </c>
      <c r="AH89" s="45">
        <f t="shared" si="46"/>
        <v>0</v>
      </c>
      <c r="AI89" s="24"/>
      <c r="AJ89" s="45">
        <f t="shared" si="47"/>
        <v>0</v>
      </c>
      <c r="AK89" s="45">
        <f t="shared" si="48"/>
        <v>0</v>
      </c>
      <c r="AL89" s="211">
        <f t="shared" si="49"/>
        <v>0</v>
      </c>
      <c r="AM89" s="45">
        <f t="shared" si="50"/>
        <v>0</v>
      </c>
      <c r="AN89" s="45">
        <f t="shared" si="51"/>
        <v>0</v>
      </c>
      <c r="AO89" s="24"/>
      <c r="AP89" s="35"/>
      <c r="AQ89" s="35"/>
      <c r="AR89" s="35"/>
      <c r="AS89" s="35"/>
    </row>
    <row r="90" spans="1:45" x14ac:dyDescent="0.25">
      <c r="A90" s="35"/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22"/>
      <c r="O90" s="49" t="str">
        <f t="shared" si="52"/>
        <v/>
      </c>
      <c r="P90" s="50">
        <f t="shared" si="53"/>
        <v>0</v>
      </c>
      <c r="Q90" s="45">
        <f t="shared" si="54"/>
        <v>0</v>
      </c>
      <c r="R90" s="46">
        <f>IF(TYPE(O90)=1,IF(Template!$F$8="Дней до",CHOOSE(VLOOKUP(Template!$F$4,Data!$B$30:$C$33,2,FALSE),VLOOKUP(P90-$F$9,Curves!$AD:$AF,2,FALSE)/100,VLOOKUP(P90-$F$9,Curves!$BJ:$BL,2,FALSE)/100,CubicSpline(Curves!$BU$5:$BU$22,Curves!$CB$5:$CB$22,Q90)/100)+$F$12,CHOOSE(VLOOKUP(Template!$F$4,Data!$B$30:$C$33,2,FALSE),VLOOKUP(P90-$F$9,Curves!$AD:$AF,3,FALSE)/100,VLOOKUP(P90-$F$9,Curves!$BJ:$BL,3,FALSE)/100,CubicSpline(Curves!$BU$5:$BU$22,Curves!$CB$5:$CB$22,Q90)/100)+$F$12),0)</f>
        <v>0</v>
      </c>
      <c r="S90" s="46" t="e">
        <f>IF(TYPE(O90)=1,IF(TYPE(_xll.BondDateParams($C$6,P90,"cpn_rate"))=1,_xll.BondDateParams($C$6,P90,"cpn_rate"),"-"),"-")/100</f>
        <v>#VALUE!</v>
      </c>
      <c r="T90" s="46">
        <f t="shared" si="55"/>
        <v>0</v>
      </c>
      <c r="U90" s="206"/>
      <c r="V90" s="47">
        <f t="shared" si="39"/>
        <v>0</v>
      </c>
      <c r="W90" s="207">
        <f>IF(TYPE(O90)=1,_xll.BondDateParams($C$6,P90,"current_fv"),0)</f>
        <v>0</v>
      </c>
      <c r="X90" s="207">
        <f t="shared" si="56"/>
        <v>0</v>
      </c>
      <c r="Y90" s="16">
        <f t="shared" si="40"/>
        <v>0</v>
      </c>
      <c r="Z90" s="51">
        <f t="shared" si="41"/>
        <v>0</v>
      </c>
      <c r="AA90" s="229">
        <f t="shared" si="57"/>
        <v>0</v>
      </c>
      <c r="AB90" s="48">
        <f>IF(TYPE(O90)=1,IF($F$6="КБД",'G-Curve'!D79/100,IF($F$6=Data!$M$3,CubicSpline(Curves!$I$5:$I$22,Curves!$G$5:$G$22,Q90)/100,CubicSpline(Curves!$AO$5:$AO$19,Curves!$AM$5:$AM$19,Q90)/100)),0)</f>
        <v>0</v>
      </c>
      <c r="AC90" s="23"/>
      <c r="AD90" s="45">
        <f t="shared" si="42"/>
        <v>0</v>
      </c>
      <c r="AE90" s="45">
        <f t="shared" si="43"/>
        <v>0</v>
      </c>
      <c r="AF90" s="45">
        <f t="shared" si="44"/>
        <v>0</v>
      </c>
      <c r="AG90" s="45">
        <f t="shared" si="45"/>
        <v>0</v>
      </c>
      <c r="AH90" s="45">
        <f t="shared" si="46"/>
        <v>0</v>
      </c>
      <c r="AI90" s="24"/>
      <c r="AJ90" s="45">
        <f t="shared" si="47"/>
        <v>0</v>
      </c>
      <c r="AK90" s="45">
        <f t="shared" si="48"/>
        <v>0</v>
      </c>
      <c r="AL90" s="211">
        <f t="shared" si="49"/>
        <v>0</v>
      </c>
      <c r="AM90" s="45">
        <f t="shared" si="50"/>
        <v>0</v>
      </c>
      <c r="AN90" s="45">
        <f t="shared" si="51"/>
        <v>0</v>
      </c>
      <c r="AO90" s="24"/>
      <c r="AP90" s="35"/>
      <c r="AQ90" s="35"/>
      <c r="AR90" s="35"/>
      <c r="AS90" s="35"/>
    </row>
    <row r="91" spans="1:45" x14ac:dyDescent="0.25">
      <c r="A91" s="35"/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22"/>
      <c r="O91" s="49" t="str">
        <f t="shared" si="52"/>
        <v/>
      </c>
      <c r="P91" s="50">
        <f t="shared" si="53"/>
        <v>0</v>
      </c>
      <c r="Q91" s="45">
        <f t="shared" si="54"/>
        <v>0</v>
      </c>
      <c r="R91" s="46">
        <f>IF(TYPE(O91)=1,IF(Template!$F$8="Дней до",CHOOSE(VLOOKUP(Template!$F$4,Data!$B$30:$C$33,2,FALSE),VLOOKUP(P91-$F$9,Curves!$AD:$AF,2,FALSE)/100,VLOOKUP(P91-$F$9,Curves!$BJ:$BL,2,FALSE)/100,CubicSpline(Curves!$BU$5:$BU$22,Curves!$CB$5:$CB$22,Q91)/100)+$F$12,CHOOSE(VLOOKUP(Template!$F$4,Data!$B$30:$C$33,2,FALSE),VLOOKUP(P91-$F$9,Curves!$AD:$AF,3,FALSE)/100,VLOOKUP(P91-$F$9,Curves!$BJ:$BL,3,FALSE)/100,CubicSpline(Curves!$BU$5:$BU$22,Curves!$CB$5:$CB$22,Q91)/100)+$F$12),0)</f>
        <v>0</v>
      </c>
      <c r="S91" s="46" t="e">
        <f>IF(TYPE(O91)=1,IF(TYPE(_xll.BondDateParams($C$6,P91,"cpn_rate"))=1,_xll.BondDateParams($C$6,P91,"cpn_rate"),"-"),"-")/100</f>
        <v>#VALUE!</v>
      </c>
      <c r="T91" s="46">
        <f t="shared" si="55"/>
        <v>0</v>
      </c>
      <c r="U91" s="206"/>
      <c r="V91" s="47">
        <f t="shared" si="39"/>
        <v>0</v>
      </c>
      <c r="W91" s="207">
        <f>IF(TYPE(O91)=1,_xll.BondDateParams($C$6,P91,"current_fv"),0)</f>
        <v>0</v>
      </c>
      <c r="X91" s="207">
        <f t="shared" si="56"/>
        <v>0</v>
      </c>
      <c r="Y91" s="16">
        <f t="shared" si="40"/>
        <v>0</v>
      </c>
      <c r="Z91" s="51">
        <f t="shared" si="41"/>
        <v>0</v>
      </c>
      <c r="AA91" s="229">
        <f t="shared" si="57"/>
        <v>0</v>
      </c>
      <c r="AB91" s="48">
        <f>IF(TYPE(O91)=1,IF($F$6="КБД",'G-Curve'!D80/100,IF($F$6=Data!$M$3,CubicSpline(Curves!$I$5:$I$22,Curves!$G$5:$G$22,Q91)/100,CubicSpline(Curves!$AO$5:$AO$19,Curves!$AM$5:$AM$19,Q91)/100)),0)</f>
        <v>0</v>
      </c>
      <c r="AC91" s="23"/>
      <c r="AD91" s="45">
        <f t="shared" si="42"/>
        <v>0</v>
      </c>
      <c r="AE91" s="45">
        <f t="shared" si="43"/>
        <v>0</v>
      </c>
      <c r="AF91" s="45">
        <f t="shared" si="44"/>
        <v>0</v>
      </c>
      <c r="AG91" s="45">
        <f t="shared" si="45"/>
        <v>0</v>
      </c>
      <c r="AH91" s="45">
        <f t="shared" si="46"/>
        <v>0</v>
      </c>
      <c r="AI91" s="24"/>
      <c r="AJ91" s="45">
        <f t="shared" si="47"/>
        <v>0</v>
      </c>
      <c r="AK91" s="45">
        <f t="shared" si="48"/>
        <v>0</v>
      </c>
      <c r="AL91" s="211">
        <f t="shared" si="49"/>
        <v>0</v>
      </c>
      <c r="AM91" s="45">
        <f t="shared" si="50"/>
        <v>0</v>
      </c>
      <c r="AN91" s="45">
        <f t="shared" si="51"/>
        <v>0</v>
      </c>
      <c r="AO91" s="24"/>
      <c r="AP91" s="35"/>
      <c r="AQ91" s="35"/>
      <c r="AR91" s="35"/>
      <c r="AS91" s="35"/>
    </row>
    <row r="92" spans="1:45" x14ac:dyDescent="0.25">
      <c r="A92" s="35"/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22"/>
      <c r="O92" s="49" t="str">
        <f t="shared" si="52"/>
        <v/>
      </c>
      <c r="P92" s="50">
        <f t="shared" si="53"/>
        <v>0</v>
      </c>
      <c r="Q92" s="45">
        <f t="shared" si="54"/>
        <v>0</v>
      </c>
      <c r="R92" s="46">
        <f>IF(TYPE(O92)=1,IF(Template!$F$8="Дней до",CHOOSE(VLOOKUP(Template!$F$4,Data!$B$30:$C$33,2,FALSE),VLOOKUP(P92-$F$9,Curves!$AD:$AF,2,FALSE)/100,VLOOKUP(P92-$F$9,Curves!$BJ:$BL,2,FALSE)/100,CubicSpline(Curves!$BU$5:$BU$22,Curves!$CB$5:$CB$22,Q92)/100)+$F$12,CHOOSE(VLOOKUP(Template!$F$4,Data!$B$30:$C$33,2,FALSE),VLOOKUP(P92-$F$9,Curves!$AD:$AF,3,FALSE)/100,VLOOKUP(P92-$F$9,Curves!$BJ:$BL,3,FALSE)/100,CubicSpline(Curves!$BU$5:$BU$22,Curves!$CB$5:$CB$22,Q92)/100)+$F$12),0)</f>
        <v>0</v>
      </c>
      <c r="S92" s="46" t="e">
        <f>IF(TYPE(O92)=1,IF(TYPE(_xll.BondDateParams($C$6,P92,"cpn_rate"))=1,_xll.BondDateParams($C$6,P92,"cpn_rate"),"-"),"-")/100</f>
        <v>#VALUE!</v>
      </c>
      <c r="T92" s="46">
        <f t="shared" si="55"/>
        <v>0</v>
      </c>
      <c r="U92" s="206"/>
      <c r="V92" s="47">
        <f t="shared" si="39"/>
        <v>0</v>
      </c>
      <c r="W92" s="207">
        <f>IF(TYPE(O92)=1,_xll.BondDateParams($C$6,P92,"current_fv"),0)</f>
        <v>0</v>
      </c>
      <c r="X92" s="207">
        <f t="shared" si="56"/>
        <v>0</v>
      </c>
      <c r="Y92" s="16">
        <f t="shared" si="40"/>
        <v>0</v>
      </c>
      <c r="Z92" s="51">
        <f t="shared" si="41"/>
        <v>0</v>
      </c>
      <c r="AA92" s="229">
        <f t="shared" si="57"/>
        <v>0</v>
      </c>
      <c r="AB92" s="48">
        <f>IF(TYPE(O92)=1,IF($F$6="КБД",'G-Curve'!D81/100,IF($F$6=Data!$M$3,CubicSpline(Curves!$I$5:$I$22,Curves!$G$5:$G$22,Q92)/100,CubicSpline(Curves!$AO$5:$AO$19,Curves!$AM$5:$AM$19,Q92)/100)),0)</f>
        <v>0</v>
      </c>
      <c r="AC92" s="23"/>
      <c r="AD92" s="45">
        <f t="shared" si="42"/>
        <v>0</v>
      </c>
      <c r="AE92" s="45">
        <f t="shared" si="43"/>
        <v>0</v>
      </c>
      <c r="AF92" s="45">
        <f t="shared" si="44"/>
        <v>0</v>
      </c>
      <c r="AG92" s="45">
        <f t="shared" si="45"/>
        <v>0</v>
      </c>
      <c r="AH92" s="45">
        <f t="shared" si="46"/>
        <v>0</v>
      </c>
      <c r="AI92" s="24"/>
      <c r="AJ92" s="45">
        <f t="shared" si="47"/>
        <v>0</v>
      </c>
      <c r="AK92" s="45">
        <f t="shared" si="48"/>
        <v>0</v>
      </c>
      <c r="AL92" s="211">
        <f t="shared" si="49"/>
        <v>0</v>
      </c>
      <c r="AM92" s="45">
        <f t="shared" si="50"/>
        <v>0</v>
      </c>
      <c r="AN92" s="45">
        <f t="shared" si="51"/>
        <v>0</v>
      </c>
      <c r="AO92" s="24"/>
      <c r="AP92" s="35"/>
      <c r="AQ92" s="35"/>
      <c r="AR92" s="35"/>
      <c r="AS92" s="35"/>
    </row>
    <row r="93" spans="1:45" x14ac:dyDescent="0.25">
      <c r="A93" s="35"/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22"/>
      <c r="O93" s="49" t="str">
        <f t="shared" si="52"/>
        <v/>
      </c>
      <c r="P93" s="50">
        <f t="shared" si="53"/>
        <v>0</v>
      </c>
      <c r="Q93" s="45">
        <f t="shared" si="54"/>
        <v>0</v>
      </c>
      <c r="R93" s="46">
        <f>IF(TYPE(O93)=1,IF(Template!$F$8="Дней до",CHOOSE(VLOOKUP(Template!$F$4,Data!$B$30:$C$33,2,FALSE),VLOOKUP(P93-$F$9,Curves!$AD:$AF,2,FALSE)/100,VLOOKUP(P93-$F$9,Curves!$BJ:$BL,2,FALSE)/100,CubicSpline(Curves!$BU$5:$BU$22,Curves!$CB$5:$CB$22,Q93)/100)+$F$12,CHOOSE(VLOOKUP(Template!$F$4,Data!$B$30:$C$33,2,FALSE),VLOOKUP(P93-$F$9,Curves!$AD:$AF,3,FALSE)/100,VLOOKUP(P93-$F$9,Curves!$BJ:$BL,3,FALSE)/100,CubicSpline(Curves!$BU$5:$BU$22,Curves!$CB$5:$CB$22,Q93)/100)+$F$12),0)</f>
        <v>0</v>
      </c>
      <c r="S93" s="46" t="e">
        <f>IF(TYPE(O93)=1,IF(TYPE(_xll.BondDateParams($C$6,P93,"cpn_rate"))=1,_xll.BondDateParams($C$6,P93,"cpn_rate"),"-"),"-")/100</f>
        <v>#VALUE!</v>
      </c>
      <c r="T93" s="46">
        <f t="shared" si="55"/>
        <v>0</v>
      </c>
      <c r="U93" s="206"/>
      <c r="V93" s="47">
        <f t="shared" si="39"/>
        <v>0</v>
      </c>
      <c r="W93" s="207">
        <f>IF(TYPE(O93)=1,_xll.BondDateParams($C$6,P93,"current_fv"),0)</f>
        <v>0</v>
      </c>
      <c r="X93" s="207">
        <f t="shared" si="56"/>
        <v>0</v>
      </c>
      <c r="Y93" s="16">
        <f t="shared" si="40"/>
        <v>0</v>
      </c>
      <c r="Z93" s="51">
        <f t="shared" si="41"/>
        <v>0</v>
      </c>
      <c r="AA93" s="229">
        <f t="shared" si="57"/>
        <v>0</v>
      </c>
      <c r="AB93" s="48">
        <f>IF(TYPE(O93)=1,IF($F$6="КБД",'G-Curve'!D82/100,IF($F$6=Data!$M$3,CubicSpline(Curves!$I$5:$I$22,Curves!$G$5:$G$22,Q93)/100,CubicSpline(Curves!$AO$5:$AO$19,Curves!$AM$5:$AM$19,Q93)/100)),0)</f>
        <v>0</v>
      </c>
      <c r="AC93" s="23"/>
      <c r="AD93" s="45">
        <f t="shared" si="42"/>
        <v>0</v>
      </c>
      <c r="AE93" s="45">
        <f t="shared" si="43"/>
        <v>0</v>
      </c>
      <c r="AF93" s="45">
        <f t="shared" si="44"/>
        <v>0</v>
      </c>
      <c r="AG93" s="45">
        <f t="shared" si="45"/>
        <v>0</v>
      </c>
      <c r="AH93" s="45">
        <f t="shared" si="46"/>
        <v>0</v>
      </c>
      <c r="AI93" s="24"/>
      <c r="AJ93" s="45">
        <f t="shared" si="47"/>
        <v>0</v>
      </c>
      <c r="AK93" s="45">
        <f t="shared" si="48"/>
        <v>0</v>
      </c>
      <c r="AL93" s="211">
        <f t="shared" si="49"/>
        <v>0</v>
      </c>
      <c r="AM93" s="45">
        <f t="shared" si="50"/>
        <v>0</v>
      </c>
      <c r="AN93" s="45">
        <f t="shared" si="51"/>
        <v>0</v>
      </c>
      <c r="AO93" s="24"/>
      <c r="AP93" s="35"/>
      <c r="AQ93" s="35"/>
      <c r="AR93" s="35"/>
      <c r="AS93" s="35"/>
    </row>
    <row r="94" spans="1:45" x14ac:dyDescent="0.25">
      <c r="A94" s="35"/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22"/>
      <c r="O94" s="49" t="str">
        <f t="shared" si="52"/>
        <v/>
      </c>
      <c r="P94" s="50">
        <f t="shared" si="53"/>
        <v>0</v>
      </c>
      <c r="Q94" s="45">
        <f t="shared" si="54"/>
        <v>0</v>
      </c>
      <c r="R94" s="46">
        <f>IF(TYPE(O94)=1,IF(Template!$F$8="Дней до",CHOOSE(VLOOKUP(Template!$F$4,Data!$B$30:$C$33,2,FALSE),VLOOKUP(P94-$F$9,Curves!$AD:$AF,2,FALSE)/100,VLOOKUP(P94-$F$9,Curves!$BJ:$BL,2,FALSE)/100,CubicSpline(Curves!$BU$5:$BU$22,Curves!$CB$5:$CB$22,Q94)/100)+$F$12,CHOOSE(VLOOKUP(Template!$F$4,Data!$B$30:$C$33,2,FALSE),VLOOKUP(P94-$F$9,Curves!$AD:$AF,3,FALSE)/100,VLOOKUP(P94-$F$9,Curves!$BJ:$BL,3,FALSE)/100,CubicSpline(Curves!$BU$5:$BU$22,Curves!$CB$5:$CB$22,Q94)/100)+$F$12),0)</f>
        <v>0</v>
      </c>
      <c r="S94" s="46" t="e">
        <f>IF(TYPE(O94)=1,IF(TYPE(_xll.BondDateParams($C$6,P94,"cpn_rate"))=1,_xll.BondDateParams($C$6,P94,"cpn_rate"),"-"),"-")/100</f>
        <v>#VALUE!</v>
      </c>
      <c r="T94" s="46">
        <f t="shared" si="55"/>
        <v>0</v>
      </c>
      <c r="U94" s="206"/>
      <c r="V94" s="47">
        <f t="shared" si="39"/>
        <v>0</v>
      </c>
      <c r="W94" s="207">
        <f>IF(TYPE(O94)=1,_xll.BondDateParams($C$6,P94,"current_fv"),0)</f>
        <v>0</v>
      </c>
      <c r="X94" s="207">
        <f t="shared" si="56"/>
        <v>0</v>
      </c>
      <c r="Y94" s="16">
        <f t="shared" si="40"/>
        <v>0</v>
      </c>
      <c r="Z94" s="51">
        <f t="shared" si="41"/>
        <v>0</v>
      </c>
      <c r="AA94" s="229">
        <f t="shared" si="57"/>
        <v>0</v>
      </c>
      <c r="AB94" s="48">
        <f>IF(TYPE(O94)=1,IF($F$6="КБД",'G-Curve'!D83/100,IF($F$6=Data!$M$3,CubicSpline(Curves!$I$5:$I$22,Curves!$G$5:$G$22,Q94)/100,CubicSpline(Curves!$AO$5:$AO$19,Curves!$AM$5:$AM$19,Q94)/100)),0)</f>
        <v>0</v>
      </c>
      <c r="AC94" s="23"/>
      <c r="AD94" s="45">
        <f t="shared" si="42"/>
        <v>0</v>
      </c>
      <c r="AE94" s="45">
        <f t="shared" si="43"/>
        <v>0</v>
      </c>
      <c r="AF94" s="45">
        <f t="shared" si="44"/>
        <v>0</v>
      </c>
      <c r="AG94" s="45">
        <f t="shared" si="45"/>
        <v>0</v>
      </c>
      <c r="AH94" s="45">
        <f t="shared" si="46"/>
        <v>0</v>
      </c>
      <c r="AI94" s="24"/>
      <c r="AJ94" s="45">
        <f t="shared" si="47"/>
        <v>0</v>
      </c>
      <c r="AK94" s="45">
        <f t="shared" si="48"/>
        <v>0</v>
      </c>
      <c r="AL94" s="211">
        <f t="shared" si="49"/>
        <v>0</v>
      </c>
      <c r="AM94" s="45">
        <f t="shared" si="50"/>
        <v>0</v>
      </c>
      <c r="AN94" s="45">
        <f t="shared" si="51"/>
        <v>0</v>
      </c>
      <c r="AO94" s="24"/>
      <c r="AP94" s="35"/>
      <c r="AQ94" s="35"/>
      <c r="AR94" s="35"/>
      <c r="AS94" s="35"/>
    </row>
    <row r="95" spans="1:45" x14ac:dyDescent="0.25">
      <c r="A95" s="35"/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</row>
    <row r="96" spans="1:45" x14ac:dyDescent="0.25">
      <c r="A96" s="35"/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</row>
    <row r="97" spans="1:45" x14ac:dyDescent="0.25">
      <c r="A97" s="35"/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</row>
    <row r="98" spans="1:45" x14ac:dyDescent="0.25">
      <c r="A98" s="35"/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</row>
    <row r="99" spans="1:45" x14ac:dyDescent="0.25">
      <c r="A99" s="35"/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</row>
    <row r="100" spans="1:45" x14ac:dyDescent="0.25">
      <c r="A100" s="35"/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</row>
    <row r="101" spans="1:45" x14ac:dyDescent="0.25">
      <c r="A101" s="35"/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</row>
  </sheetData>
  <mergeCells count="14">
    <mergeCell ref="B40:E44"/>
    <mergeCell ref="E2:G2"/>
    <mergeCell ref="F4:G4"/>
    <mergeCell ref="AE4:AH4"/>
    <mergeCell ref="F10:G10"/>
    <mergeCell ref="F11:G11"/>
    <mergeCell ref="F12:G12"/>
    <mergeCell ref="F6:G6"/>
    <mergeCell ref="AK4:AN4"/>
    <mergeCell ref="F5:G5"/>
    <mergeCell ref="F9:G9"/>
    <mergeCell ref="F8:G8"/>
    <mergeCell ref="F7:G7"/>
    <mergeCell ref="I9:J9"/>
  </mergeCells>
  <conditionalFormatting sqref="G20:G23">
    <cfRule type="cellIs" dxfId="64" priority="37" operator="equal">
      <formula>"Нарушен"</formula>
    </cfRule>
    <cfRule type="cellIs" dxfId="63" priority="38" operator="equal">
      <formula>"Выполнен"</formula>
    </cfRule>
  </conditionalFormatting>
  <conditionalFormatting sqref="F14:G15">
    <cfRule type="cellIs" dxfId="62" priority="35" operator="equal">
      <formula>"Неактивный"</formula>
    </cfRule>
    <cfRule type="cellIs" dxfId="61" priority="36" operator="equal">
      <formula>"Активный"</formula>
    </cfRule>
  </conditionalFormatting>
  <conditionalFormatting sqref="O15:O94 O14:Q14 Q15:Q94 V14:V94 AB14:AB94 S14:T94 AE14:AH94">
    <cfRule type="cellIs" dxfId="60" priority="30" operator="equal">
      <formula>0</formula>
    </cfRule>
  </conditionalFormatting>
  <conditionalFormatting sqref="Y14:Y94">
    <cfRule type="cellIs" dxfId="59" priority="29" operator="equal">
      <formula>0</formula>
    </cfRule>
  </conditionalFormatting>
  <conditionalFormatting sqref="F10">
    <cfRule type="expression" dxfId="58" priority="27">
      <formula>$F$8="Дней до"</formula>
    </cfRule>
  </conditionalFormatting>
  <conditionalFormatting sqref="AK14:AN94">
    <cfRule type="cellIs" dxfId="57" priority="24" operator="equal">
      <formula>0</formula>
    </cfRule>
  </conditionalFormatting>
  <conditionalFormatting sqref="P15:P94">
    <cfRule type="cellIs" dxfId="56" priority="23" operator="equal">
      <formula>0</formula>
    </cfRule>
  </conditionalFormatting>
  <conditionalFormatting sqref="F5:G5">
    <cfRule type="expression" dxfId="55" priority="9">
      <formula>$F$4&lt;&gt;"G-curve"</formula>
    </cfRule>
    <cfRule type="expression" dxfId="54" priority="22">
      <formula>$F$4="CPI"</formula>
    </cfRule>
  </conditionalFormatting>
  <conditionalFormatting sqref="AD14:AD94">
    <cfRule type="cellIs" dxfId="53" priority="21" operator="equal">
      <formula>0</formula>
    </cfRule>
  </conditionalFormatting>
  <conditionalFormatting sqref="AJ14:AJ94">
    <cfRule type="cellIs" dxfId="52" priority="20" operator="equal">
      <formula>0</formula>
    </cfRule>
  </conditionalFormatting>
  <conditionalFormatting sqref="U14:U94">
    <cfRule type="cellIs" dxfId="51" priority="17" operator="equal">
      <formula>0</formula>
    </cfRule>
  </conditionalFormatting>
  <conditionalFormatting sqref="Z27:Z94">
    <cfRule type="cellIs" dxfId="50" priority="16" operator="equal">
      <formula>0</formula>
    </cfRule>
  </conditionalFormatting>
  <conditionalFormatting sqref="R14:R94">
    <cfRule type="cellIs" dxfId="49" priority="15" operator="equal">
      <formula>0</formula>
    </cfRule>
  </conditionalFormatting>
  <conditionalFormatting sqref="W14:W94">
    <cfRule type="cellIs" dxfId="48" priority="14" operator="equal">
      <formula>0</formula>
    </cfRule>
  </conditionalFormatting>
  <conditionalFormatting sqref="X14:X94">
    <cfRule type="cellIs" dxfId="47" priority="13" operator="equal">
      <formula>0</formula>
    </cfRule>
  </conditionalFormatting>
  <conditionalFormatting sqref="Z14:AA14 Z15:Z26 AA15:AA94">
    <cfRule type="cellIs" dxfId="46" priority="10" operator="equal">
      <formula>0</formula>
    </cfRule>
  </conditionalFormatting>
  <conditionalFormatting sqref="J6">
    <cfRule type="expression" dxfId="45" priority="41">
      <formula>$F$14="Неактивный"</formula>
    </cfRule>
  </conditionalFormatting>
  <conditionalFormatting sqref="C21">
    <cfRule type="expression" dxfId="44" priority="1">
      <formula>$C$21&lt;&gt;""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24" r:id="rId4" name="Button 88">
              <controlPr defaultSize="0" print="0" autoFill="0" autoPict="0" macro="[0]!DM">
                <anchor moveWithCells="1" sizeWithCells="1">
                  <from>
                    <xdr:col>4</xdr:col>
                    <xdr:colOff>22860</xdr:colOff>
                    <xdr:row>24</xdr:row>
                    <xdr:rowOff>22860</xdr:rowOff>
                  </from>
                  <to>
                    <xdr:col>4</xdr:col>
                    <xdr:colOff>1965960</xdr:colOff>
                    <xdr:row>28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Data!$L$14:$L$194</xm:f>
          </x14:formula1>
          <xm:sqref>F10</xm:sqref>
        </x14:dataValidation>
        <x14:dataValidation type="list" allowBlank="1" showInputMessage="1" showErrorMessage="1">
          <x14:formula1>
            <xm:f>Data!$M$14:$M$15</xm:f>
          </x14:formula1>
          <xm:sqref>F7</xm:sqref>
        </x14:dataValidation>
        <x14:dataValidation type="list" allowBlank="1" showInputMessage="1" showErrorMessage="1">
          <x14:formula1>
            <xm:f>Data!$B$30:$B$32</xm:f>
          </x14:formula1>
          <xm:sqref>F4:G4</xm:sqref>
        </x14:dataValidation>
        <x14:dataValidation type="list" allowBlank="1" showInputMessage="1" showErrorMessage="1">
          <x14:formula1>
            <xm:f>Data!$M$3:$M$5</xm:f>
          </x14:formula1>
          <xm:sqref>F6:G6</xm:sqref>
        </x14:dataValidation>
        <x14:dataValidation type="list" allowBlank="1" showInputMessage="1" showErrorMessage="1">
          <x14:formula1>
            <xm:f>Data!I$14:I$15</xm:f>
          </x14:formula1>
          <xm:sqref>F8</xm:sqref>
        </x14:dataValidation>
        <x14:dataValidation type="list" allowBlank="1" showInputMessage="1" showErrorMessage="1">
          <x14:formula1>
            <xm:f>Data!K$14:K$21</xm:f>
          </x14:formula1>
          <xm:sqref>F9</xm:sqref>
        </x14:dataValidation>
        <x14:dataValidation type="list" allowBlank="1" showInputMessage="1" showErrorMessage="1">
          <x14:formula1>
            <xm:f>Help!$F$2:$F$3</xm:f>
          </x14:formula1>
          <xm:sqref>J12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C125"/>
  </sheetPr>
  <dimension ref="A1:DE101"/>
  <sheetViews>
    <sheetView showGridLines="0" zoomScale="81" zoomScaleNormal="85" workbookViewId="0">
      <selection activeCell="CZ7" sqref="CZ7"/>
    </sheetView>
  </sheetViews>
  <sheetFormatPr defaultColWidth="9.109375" defaultRowHeight="15" outlineLevelCol="2" x14ac:dyDescent="0.25"/>
  <cols>
    <col min="1" max="1" width="5.6640625" style="18" customWidth="1"/>
    <col min="2" max="2" width="46.88671875" style="18" customWidth="1"/>
    <col min="3" max="3" width="31.6640625" style="34" customWidth="1"/>
    <col min="4" max="4" width="31.6640625" style="18" customWidth="1"/>
    <col min="5" max="5" width="2.88671875" style="18" customWidth="1" outlineLevel="1"/>
    <col min="6" max="6" width="12.44140625" style="18" customWidth="1" outlineLevel="2"/>
    <col min="7" max="7" width="15.6640625" style="18" customWidth="1" outlineLevel="2"/>
    <col min="8" max="8" width="12.33203125" style="18" customWidth="1" outlineLevel="2"/>
    <col min="9" max="10" width="13.44140625" style="34" customWidth="1" outlineLevel="2"/>
    <col min="11" max="11" width="14.109375" style="18" customWidth="1"/>
    <col min="12" max="12" width="10.88671875" style="18" bestFit="1" customWidth="1"/>
    <col min="13" max="13" width="2.88671875" style="18" customWidth="1" outlineLevel="1"/>
    <col min="14" max="14" width="12.44140625" style="18" customWidth="1" outlineLevel="2"/>
    <col min="15" max="15" width="15.6640625" style="18" customWidth="1" outlineLevel="2"/>
    <col min="16" max="16" width="12.33203125" style="18" customWidth="1" outlineLevel="2"/>
    <col min="17" max="18" width="13.44140625" style="34" customWidth="1" outlineLevel="2"/>
    <col min="19" max="19" width="14.109375" style="18" customWidth="1"/>
    <col min="20" max="20" width="9.109375" style="18"/>
    <col min="21" max="21" width="2.88671875" style="18" customWidth="1" outlineLevel="1"/>
    <col min="22" max="22" width="12.44140625" style="18" customWidth="1" outlineLevel="2"/>
    <col min="23" max="23" width="15.6640625" style="18" customWidth="1" outlineLevel="2"/>
    <col min="24" max="24" width="12.33203125" style="18" customWidth="1" outlineLevel="2"/>
    <col min="25" max="26" width="13.44140625" style="34" customWidth="1" outlineLevel="2"/>
    <col min="27" max="27" width="14.109375" style="18" customWidth="1"/>
    <col min="28" max="28" width="9.109375" style="18"/>
    <col min="29" max="29" width="2.88671875" style="18" customWidth="1" outlineLevel="1"/>
    <col min="30" max="30" width="12.44140625" style="18" customWidth="1" outlineLevel="2"/>
    <col min="31" max="31" width="15.6640625" style="18" customWidth="1" outlineLevel="2"/>
    <col min="32" max="32" width="12.33203125" style="18" customWidth="1" outlineLevel="2"/>
    <col min="33" max="34" width="13.44140625" style="34" customWidth="1" outlineLevel="2"/>
    <col min="35" max="35" width="14.109375" style="18" customWidth="1"/>
    <col min="36" max="36" width="9.109375" style="18"/>
    <col min="37" max="37" width="2.88671875" style="18" customWidth="1" outlineLevel="1"/>
    <col min="38" max="38" width="12.44140625" style="18" customWidth="1" outlineLevel="2"/>
    <col min="39" max="39" width="15.6640625" style="18" customWidth="1" outlineLevel="2"/>
    <col min="40" max="40" width="12.33203125" style="18" customWidth="1" outlineLevel="2"/>
    <col min="41" max="42" width="13.44140625" style="34" customWidth="1" outlineLevel="2"/>
    <col min="43" max="43" width="14.109375" style="18" customWidth="1"/>
    <col min="44" max="44" width="9.109375" style="18"/>
    <col min="45" max="45" width="2.88671875" style="18" customWidth="1" outlineLevel="1"/>
    <col min="46" max="46" width="12.44140625" style="18" customWidth="1" outlineLevel="2"/>
    <col min="47" max="47" width="15.6640625" style="18" customWidth="1" outlineLevel="2"/>
    <col min="48" max="48" width="12.33203125" style="18" customWidth="1" outlineLevel="2"/>
    <col min="49" max="50" width="13.44140625" style="34" customWidth="1" outlineLevel="2"/>
    <col min="51" max="51" width="14.109375" style="18" customWidth="1"/>
    <col min="52" max="52" width="9.109375" style="18"/>
    <col min="53" max="53" width="2.88671875" style="18" customWidth="1" outlineLevel="1"/>
    <col min="54" max="54" width="12.44140625" style="18" customWidth="1" outlineLevel="2"/>
    <col min="55" max="55" width="15.6640625" style="18" customWidth="1" outlineLevel="2"/>
    <col min="56" max="56" width="12.33203125" style="18" customWidth="1" outlineLevel="2"/>
    <col min="57" max="58" width="13.44140625" style="34" customWidth="1" outlineLevel="2"/>
    <col min="59" max="59" width="14.109375" style="18" customWidth="1"/>
    <col min="60" max="60" width="9.109375" style="18"/>
    <col min="61" max="61" width="2.88671875" style="18" customWidth="1" outlineLevel="1"/>
    <col min="62" max="62" width="12.44140625" style="18" customWidth="1" outlineLevel="2"/>
    <col min="63" max="63" width="15.6640625" style="18" customWidth="1" outlineLevel="2"/>
    <col min="64" max="64" width="12.33203125" style="18" customWidth="1" outlineLevel="2"/>
    <col min="65" max="66" width="13.44140625" style="34" customWidth="1" outlineLevel="2"/>
    <col min="67" max="67" width="14.109375" style="18" customWidth="1"/>
    <col min="68" max="68" width="9.109375" style="18"/>
    <col min="69" max="69" width="2.88671875" style="18" customWidth="1" outlineLevel="1"/>
    <col min="70" max="70" width="12.44140625" style="18" customWidth="1" outlineLevel="2"/>
    <col min="71" max="71" width="15.6640625" style="18" customWidth="1" outlineLevel="2"/>
    <col min="72" max="72" width="12.33203125" style="18" customWidth="1" outlineLevel="2"/>
    <col min="73" max="74" width="13.44140625" style="34" customWidth="1" outlineLevel="2"/>
    <col min="75" max="75" width="14.109375" style="18" customWidth="1"/>
    <col min="76" max="76" width="9.109375" style="18"/>
    <col min="77" max="77" width="2.88671875" style="18" customWidth="1" outlineLevel="1"/>
    <col min="78" max="78" width="12.44140625" style="18" customWidth="1" outlineLevel="2"/>
    <col min="79" max="79" width="15.6640625" style="18" customWidth="1" outlineLevel="2"/>
    <col min="80" max="80" width="12.33203125" style="18" customWidth="1" outlineLevel="2"/>
    <col min="81" max="82" width="13.44140625" style="34" customWidth="1" outlineLevel="2"/>
    <col min="83" max="83" width="14.109375" style="18" customWidth="1"/>
    <col min="84" max="84" width="9.109375" style="18"/>
    <col min="85" max="85" width="2.88671875" style="18" customWidth="1" outlineLevel="1"/>
    <col min="86" max="86" width="12.44140625" style="18" customWidth="1" outlineLevel="2"/>
    <col min="87" max="87" width="15.6640625" style="18" customWidth="1" outlineLevel="2"/>
    <col min="88" max="88" width="12.33203125" style="18" customWidth="1" outlineLevel="2"/>
    <col min="89" max="90" width="13.44140625" style="34" customWidth="1" outlineLevel="2"/>
    <col min="91" max="91" width="14.109375" style="18" customWidth="1"/>
    <col min="92" max="92" width="9.109375" style="18"/>
    <col min="93" max="93" width="2.88671875" style="18" customWidth="1" outlineLevel="1"/>
    <col min="94" max="94" width="12.44140625" style="18" customWidth="1" outlineLevel="2"/>
    <col min="95" max="95" width="15.6640625" style="18" customWidth="1" outlineLevel="2"/>
    <col min="96" max="96" width="12.33203125" style="18" customWidth="1" outlineLevel="2"/>
    <col min="97" max="98" width="13.44140625" style="34" customWidth="1" outlineLevel="2"/>
    <col min="99" max="99" width="14.109375" style="18" customWidth="1"/>
    <col min="100" max="101" width="9.109375" style="18"/>
    <col min="102" max="102" width="2.88671875" style="18" customWidth="1" outlineLevel="1"/>
    <col min="103" max="103" width="12.44140625" style="18" customWidth="1" outlineLevel="2"/>
    <col min="104" max="104" width="15.6640625" style="18" customWidth="1" outlineLevel="2"/>
    <col min="105" max="105" width="12.33203125" style="18" customWidth="1" outlineLevel="2"/>
    <col min="106" max="107" width="13.44140625" style="34" customWidth="1" outlineLevel="2"/>
    <col min="108" max="108" width="14.109375" style="18" customWidth="1"/>
    <col min="109" max="16384" width="9.109375" style="18"/>
  </cols>
  <sheetData>
    <row r="1" spans="1:109" ht="16.2" thickBot="1" x14ac:dyDescent="0.35">
      <c r="A1" s="194"/>
      <c r="B1" s="35"/>
      <c r="C1" s="36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</row>
    <row r="2" spans="1:109" ht="19.5" customHeight="1" thickBot="1" x14ac:dyDescent="0.3">
      <c r="A2" s="35"/>
      <c r="B2" s="38" t="s">
        <v>185</v>
      </c>
      <c r="C2" s="39" t="s">
        <v>186</v>
      </c>
      <c r="D2" s="35"/>
      <c r="E2" s="299" t="s">
        <v>682</v>
      </c>
      <c r="F2" s="300"/>
      <c r="G2" s="300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</row>
    <row r="3" spans="1:109" ht="16.5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</row>
    <row r="4" spans="1:109" ht="16.5" customHeight="1" x14ac:dyDescent="0.25">
      <c r="A4" s="35"/>
      <c r="B4" s="40" t="s">
        <v>35</v>
      </c>
      <c r="C4" s="124">
        <f>Template!C4</f>
        <v>46023</v>
      </c>
      <c r="D4" s="35"/>
      <c r="E4" s="21"/>
      <c r="F4" s="53"/>
      <c r="G4" s="232"/>
      <c r="H4" s="53"/>
      <c r="I4" s="53"/>
      <c r="J4" s="53"/>
      <c r="K4" s="54"/>
      <c r="L4" s="35"/>
      <c r="M4" s="21"/>
      <c r="N4" s="53"/>
      <c r="O4" s="232"/>
      <c r="P4" s="53"/>
      <c r="Q4" s="53"/>
      <c r="R4" s="53"/>
      <c r="S4" s="54"/>
      <c r="T4" s="35"/>
      <c r="U4" s="21"/>
      <c r="V4" s="53"/>
      <c r="W4" s="232"/>
      <c r="X4" s="53"/>
      <c r="Y4" s="53"/>
      <c r="Z4" s="53"/>
      <c r="AA4" s="54"/>
      <c r="AB4" s="35"/>
      <c r="AC4" s="21"/>
      <c r="AD4" s="53"/>
      <c r="AE4" s="232"/>
      <c r="AF4" s="53"/>
      <c r="AG4" s="53"/>
      <c r="AH4" s="53"/>
      <c r="AI4" s="54"/>
      <c r="AJ4" s="35"/>
      <c r="AK4" s="21"/>
      <c r="AL4" s="53"/>
      <c r="AM4" s="232"/>
      <c r="AN4" s="53"/>
      <c r="AO4" s="53"/>
      <c r="AP4" s="53"/>
      <c r="AQ4" s="54"/>
      <c r="AR4" s="35"/>
      <c r="AS4" s="21"/>
      <c r="AT4" s="53"/>
      <c r="AU4" s="232"/>
      <c r="AV4" s="53"/>
      <c r="AW4" s="53"/>
      <c r="AX4" s="53"/>
      <c r="AY4" s="54"/>
      <c r="AZ4" s="35"/>
      <c r="BA4" s="21"/>
      <c r="BB4" s="53"/>
      <c r="BC4" s="232"/>
      <c r="BD4" s="53"/>
      <c r="BE4" s="53"/>
      <c r="BF4" s="53"/>
      <c r="BG4" s="54"/>
      <c r="BH4" s="35"/>
      <c r="BI4" s="21"/>
      <c r="BJ4" s="53"/>
      <c r="BK4" s="232"/>
      <c r="BL4" s="53"/>
      <c r="BM4" s="53"/>
      <c r="BN4" s="53"/>
      <c r="BO4" s="54"/>
      <c r="BP4" s="35"/>
      <c r="BQ4" s="21"/>
      <c r="BR4" s="53"/>
      <c r="BS4" s="232"/>
      <c r="BT4" s="53"/>
      <c r="BU4" s="53"/>
      <c r="BV4" s="53"/>
      <c r="BW4" s="54"/>
      <c r="BX4" s="35"/>
      <c r="BY4" s="21"/>
      <c r="BZ4" s="53"/>
      <c r="CA4" s="232"/>
      <c r="CB4" s="53"/>
      <c r="CC4" s="53"/>
      <c r="CD4" s="53"/>
      <c r="CE4" s="54"/>
      <c r="CF4" s="35"/>
      <c r="CG4" s="21"/>
      <c r="CH4" s="53"/>
      <c r="CI4" s="232"/>
      <c r="CJ4" s="53"/>
      <c r="CK4" s="53"/>
      <c r="CL4" s="53"/>
      <c r="CM4" s="54"/>
      <c r="CN4" s="35"/>
      <c r="CO4" s="21"/>
      <c r="CP4" s="53"/>
      <c r="CQ4" s="232"/>
      <c r="CR4" s="53"/>
      <c r="CS4" s="53"/>
      <c r="CT4" s="53"/>
      <c r="CU4" s="54"/>
      <c r="CV4" s="35"/>
      <c r="CW4" s="35"/>
      <c r="CX4" s="21"/>
      <c r="CY4" s="53"/>
      <c r="CZ4" s="232"/>
      <c r="DA4" s="53"/>
      <c r="DB4" s="53"/>
      <c r="DC4" s="53"/>
      <c r="DD4" s="54"/>
      <c r="DE4" s="35"/>
    </row>
    <row r="5" spans="1:109" ht="16.5" customHeight="1" x14ac:dyDescent="0.25">
      <c r="A5" s="35"/>
      <c r="B5" s="204" t="s">
        <v>144</v>
      </c>
      <c r="C5" s="179">
        <f>Template!C5</f>
        <v>46021</v>
      </c>
      <c r="D5" s="35"/>
      <c r="E5" s="21"/>
      <c r="F5" s="53"/>
      <c r="G5" s="53"/>
      <c r="H5" s="54"/>
      <c r="I5" s="14" t="s">
        <v>680</v>
      </c>
      <c r="J5" s="14" t="s">
        <v>677</v>
      </c>
      <c r="K5" s="237" t="s">
        <v>674</v>
      </c>
      <c r="L5" s="35"/>
      <c r="M5" s="21"/>
      <c r="N5" s="53"/>
      <c r="O5" s="53"/>
      <c r="P5" s="54"/>
      <c r="Q5" s="14" t="s">
        <v>680</v>
      </c>
      <c r="R5" s="14" t="s">
        <v>677</v>
      </c>
      <c r="S5" s="237" t="s">
        <v>674</v>
      </c>
      <c r="T5" s="35"/>
      <c r="U5" s="21"/>
      <c r="V5" s="53"/>
      <c r="W5" s="53"/>
      <c r="X5" s="54"/>
      <c r="Y5" s="14" t="s">
        <v>680</v>
      </c>
      <c r="Z5" s="14" t="s">
        <v>677</v>
      </c>
      <c r="AA5" s="237" t="s">
        <v>674</v>
      </c>
      <c r="AB5" s="35"/>
      <c r="AC5" s="21"/>
      <c r="AD5" s="53"/>
      <c r="AE5" s="53"/>
      <c r="AF5" s="54"/>
      <c r="AG5" s="14" t="s">
        <v>680</v>
      </c>
      <c r="AH5" s="14" t="s">
        <v>677</v>
      </c>
      <c r="AI5" s="237" t="s">
        <v>674</v>
      </c>
      <c r="AJ5" s="35"/>
      <c r="AK5" s="21"/>
      <c r="AL5" s="53"/>
      <c r="AM5" s="53"/>
      <c r="AN5" s="54"/>
      <c r="AO5" s="14" t="s">
        <v>680</v>
      </c>
      <c r="AP5" s="14" t="s">
        <v>677</v>
      </c>
      <c r="AQ5" s="237" t="s">
        <v>674</v>
      </c>
      <c r="AR5" s="35"/>
      <c r="AS5" s="21"/>
      <c r="AT5" s="53"/>
      <c r="AU5" s="53"/>
      <c r="AV5" s="54"/>
      <c r="AW5" s="14" t="s">
        <v>680</v>
      </c>
      <c r="AX5" s="14" t="s">
        <v>677</v>
      </c>
      <c r="AY5" s="237" t="s">
        <v>674</v>
      </c>
      <c r="AZ5" s="35"/>
      <c r="BA5" s="21"/>
      <c r="BB5" s="53"/>
      <c r="BC5" s="53"/>
      <c r="BD5" s="54"/>
      <c r="BE5" s="14" t="s">
        <v>680</v>
      </c>
      <c r="BF5" s="14" t="s">
        <v>677</v>
      </c>
      <c r="BG5" s="237" t="s">
        <v>674</v>
      </c>
      <c r="BH5" s="35"/>
      <c r="BI5" s="21"/>
      <c r="BJ5" s="53"/>
      <c r="BK5" s="53"/>
      <c r="BL5" s="54"/>
      <c r="BM5" s="14" t="s">
        <v>680</v>
      </c>
      <c r="BN5" s="14" t="s">
        <v>677</v>
      </c>
      <c r="BO5" s="237" t="s">
        <v>674</v>
      </c>
      <c r="BP5" s="35"/>
      <c r="BQ5" s="21"/>
      <c r="BR5" s="53"/>
      <c r="BS5" s="53"/>
      <c r="BT5" s="54"/>
      <c r="BU5" s="14" t="s">
        <v>680</v>
      </c>
      <c r="BV5" s="14" t="s">
        <v>677</v>
      </c>
      <c r="BW5" s="237" t="s">
        <v>674</v>
      </c>
      <c r="BX5" s="35"/>
      <c r="BY5" s="21"/>
      <c r="BZ5" s="53"/>
      <c r="CA5" s="53"/>
      <c r="CB5" s="54"/>
      <c r="CC5" s="14" t="s">
        <v>680</v>
      </c>
      <c r="CD5" s="14" t="s">
        <v>677</v>
      </c>
      <c r="CE5" s="237" t="s">
        <v>674</v>
      </c>
      <c r="CF5" s="35"/>
      <c r="CG5" s="21"/>
      <c r="CH5" s="53"/>
      <c r="CI5" s="53"/>
      <c r="CJ5" s="54"/>
      <c r="CK5" s="14" t="s">
        <v>680</v>
      </c>
      <c r="CL5" s="14" t="s">
        <v>677</v>
      </c>
      <c r="CM5" s="237" t="s">
        <v>674</v>
      </c>
      <c r="CN5" s="35"/>
      <c r="CO5" s="21"/>
      <c r="CP5" s="53"/>
      <c r="CQ5" s="53"/>
      <c r="CR5" s="54"/>
      <c r="CS5" s="14" t="s">
        <v>680</v>
      </c>
      <c r="CT5" s="14" t="s">
        <v>677</v>
      </c>
      <c r="CU5" s="237" t="s">
        <v>674</v>
      </c>
      <c r="CV5" s="35"/>
      <c r="CW5" s="35"/>
      <c r="CX5" s="21"/>
      <c r="CY5" s="53"/>
      <c r="CZ5" s="53"/>
      <c r="DA5" s="54"/>
      <c r="DB5" s="14" t="s">
        <v>680</v>
      </c>
      <c r="DC5" s="14" t="s">
        <v>677</v>
      </c>
      <c r="DD5" s="237" t="s">
        <v>674</v>
      </c>
      <c r="DE5" s="35"/>
    </row>
    <row r="6" spans="1:109" x14ac:dyDescent="0.25">
      <c r="A6" s="35"/>
      <c r="B6" s="41" t="s">
        <v>0</v>
      </c>
      <c r="C6" s="166" t="str">
        <f>Template!C6</f>
        <v>RU000A107GJ7</v>
      </c>
      <c r="D6" s="35"/>
      <c r="E6" s="21"/>
      <c r="F6" s="236" t="s">
        <v>7</v>
      </c>
      <c r="G6" s="235">
        <f>VLOOKUP(EDATE($C$4,0),Help!$A:$C,3,0)</f>
        <v>46021</v>
      </c>
      <c r="H6" s="54"/>
      <c r="I6" s="233">
        <f>$C$9</f>
        <v>250</v>
      </c>
      <c r="J6" s="233">
        <v>286.42097897994154</v>
      </c>
      <c r="K6" s="239">
        <f>100+SUM(K14:K94)/$C$7*100+G8/$C$7*100</f>
        <v>100.48142249490812</v>
      </c>
      <c r="L6" s="35"/>
      <c r="M6" s="21"/>
      <c r="N6" s="236" t="s">
        <v>7</v>
      </c>
      <c r="O6" s="235">
        <f>VLOOKUP(EDATE($C$4,-1),Help!$A:$C,3,0)</f>
        <v>45989</v>
      </c>
      <c r="P6" s="54"/>
      <c r="Q6" s="233">
        <f>$C$9</f>
        <v>250</v>
      </c>
      <c r="R6" s="233">
        <v>261.09987319278736</v>
      </c>
      <c r="S6" s="239">
        <f>100+SUM(S14:S94)/$C$7*100+O8/$C$7*100</f>
        <v>100.61663676150714</v>
      </c>
      <c r="T6" s="35"/>
      <c r="U6" s="21"/>
      <c r="V6" s="236" t="s">
        <v>7</v>
      </c>
      <c r="W6" s="235">
        <f>VLOOKUP(EDATE($C$4,-2),Help!$A:$C,3,0)</f>
        <v>45961</v>
      </c>
      <c r="X6" s="54"/>
      <c r="Y6" s="233">
        <f>$C$9</f>
        <v>250</v>
      </c>
      <c r="Z6" s="233">
        <v>392.52969385554985</v>
      </c>
      <c r="AA6" s="239">
        <f>100+SUM(AA14:AA94)/$C$7*100+W8/$C$7*100</f>
        <v>99.286797156414366</v>
      </c>
      <c r="AB6" s="35"/>
      <c r="AC6" s="21"/>
      <c r="AD6" s="236" t="s">
        <v>7</v>
      </c>
      <c r="AE6" s="235">
        <f>VLOOKUP(EDATE($C$4,-3),Help!$A:$C,3,0)</f>
        <v>45930</v>
      </c>
      <c r="AF6" s="54"/>
      <c r="AG6" s="233">
        <f>$C$9</f>
        <v>250</v>
      </c>
      <c r="AH6" s="233">
        <v>530.40931875580816</v>
      </c>
      <c r="AI6" s="239">
        <f>100+SUM(AI14:AI94)/$C$7*100+AE8/$C$7*100</f>
        <v>97.530600709705297</v>
      </c>
      <c r="AJ6" s="35"/>
      <c r="AK6" s="21"/>
      <c r="AL6" s="236" t="s">
        <v>7</v>
      </c>
      <c r="AM6" s="235">
        <f>VLOOKUP(EDATE($C$4,-4),Help!$A:$C,3,0)</f>
        <v>45898</v>
      </c>
      <c r="AN6" s="54"/>
      <c r="AO6" s="233">
        <f>$C$9</f>
        <v>250</v>
      </c>
      <c r="AP6" s="233">
        <v>671.02977314037025</v>
      </c>
      <c r="AQ6" s="239">
        <f>100+SUM(AQ14:AQ94)/$C$7*100+AM8/$C$7*100</f>
        <v>95.464257265583242</v>
      </c>
      <c r="AR6" s="35"/>
      <c r="AS6" s="21"/>
      <c r="AT6" s="236" t="s">
        <v>7</v>
      </c>
      <c r="AU6" s="235">
        <f>VLOOKUP(EDATE($C$4,-5),Help!$A:$C,3,0)</f>
        <v>45869</v>
      </c>
      <c r="AV6" s="54"/>
      <c r="AW6" s="233">
        <f>$C$9</f>
        <v>250</v>
      </c>
      <c r="AX6" s="233">
        <v>701.2542193833707</v>
      </c>
      <c r="AY6" s="239">
        <f>100+SUM(AY14:AY94)/$C$7*100+AU8/$C$7*100</f>
        <v>94.781782167669917</v>
      </c>
      <c r="AZ6" s="35"/>
      <c r="BA6" s="21"/>
      <c r="BB6" s="236" t="s">
        <v>7</v>
      </c>
      <c r="BC6" s="235">
        <f>VLOOKUP(EDATE($C$4,-6),Help!$A:$C,3,0)</f>
        <v>45838</v>
      </c>
      <c r="BD6" s="54"/>
      <c r="BE6" s="233">
        <f>$C$9</f>
        <v>250</v>
      </c>
      <c r="BF6" s="233">
        <v>588.16288823042635</v>
      </c>
      <c r="BG6" s="239">
        <f>100+SUM(BG14:BG94)/$C$7*100+BC8/$C$7*100</f>
        <v>95.970647273359489</v>
      </c>
      <c r="BH6" s="35"/>
      <c r="BI6" s="21"/>
      <c r="BJ6" s="236" t="s">
        <v>7</v>
      </c>
      <c r="BK6" s="235">
        <f>VLOOKUP(EDATE($C$4,-7),Help!$A:$C,3,0)</f>
        <v>45807</v>
      </c>
      <c r="BL6" s="54"/>
      <c r="BM6" s="233">
        <f>$C$9</f>
        <v>250</v>
      </c>
      <c r="BN6" s="233">
        <v>586.54672101911308</v>
      </c>
      <c r="BO6" s="239">
        <f>100+SUM(BO14:BO94)/$C$7*100+BK8/$C$7*100</f>
        <v>95.662650092377419</v>
      </c>
      <c r="BP6" s="35"/>
      <c r="BQ6" s="21"/>
      <c r="BR6" s="236" t="s">
        <v>7</v>
      </c>
      <c r="BS6" s="235">
        <f>VLOOKUP(EDATE($C$4,-8),Help!$A:$C,3,0)</f>
        <v>45777</v>
      </c>
      <c r="BT6" s="54"/>
      <c r="BU6" s="233">
        <f>$C$9</f>
        <v>250</v>
      </c>
      <c r="BV6" s="233">
        <v>379.55475818034688</v>
      </c>
      <c r="BW6" s="239">
        <f>100+SUM(BW14:BW94)/$C$7*100+BS8/$C$7*100</f>
        <v>98.67975582857963</v>
      </c>
      <c r="BX6" s="35"/>
      <c r="BY6" s="21"/>
      <c r="BZ6" s="236" t="s">
        <v>7</v>
      </c>
      <c r="CA6" s="235">
        <f>VLOOKUP(EDATE($C$4,-9),Help!$A:$C,3,0)</f>
        <v>45747</v>
      </c>
      <c r="CB6" s="54"/>
      <c r="CC6" s="233">
        <f>$C$9</f>
        <v>250</v>
      </c>
      <c r="CD6" s="233">
        <v>378.45164388258081</v>
      </c>
      <c r="CE6" s="239">
        <f>100+SUM(CE14:CE94)/$C$7*100+CA8/$C$7*100</f>
        <v>98.561257770703335</v>
      </c>
      <c r="CF6" s="35"/>
      <c r="CG6" s="21"/>
      <c r="CH6" s="236" t="s">
        <v>7</v>
      </c>
      <c r="CI6" s="235">
        <f>VLOOKUP(EDATE($C$4,-10),Help!$A:$C,3,0)</f>
        <v>45716</v>
      </c>
      <c r="CJ6" s="54"/>
      <c r="CK6" s="233">
        <f>$C$9</f>
        <v>250</v>
      </c>
      <c r="CL6" s="233">
        <v>392.32386325699321</v>
      </c>
      <c r="CM6" s="239">
        <f>100+SUM(CM14:CM94)/$C$7*100+CI8/$C$7*100</f>
        <v>98.14215321072362</v>
      </c>
      <c r="CN6" s="35"/>
      <c r="CO6" s="21"/>
      <c r="CP6" s="236" t="s">
        <v>7</v>
      </c>
      <c r="CQ6" s="235">
        <f>VLOOKUP(EDATE($C$4,-11),Help!$A:$C,3,0)</f>
        <v>45688</v>
      </c>
      <c r="CR6" s="54"/>
      <c r="CS6" s="233">
        <f>$C$9</f>
        <v>250</v>
      </c>
      <c r="CT6" s="233">
        <v>180.03588806134943</v>
      </c>
      <c r="CU6" s="239">
        <f>100+SUM(CU14:CU94)/$C$7*100+CQ8/$C$7*100</f>
        <v>102.1661614088366</v>
      </c>
      <c r="CV6" s="35"/>
      <c r="CW6" s="35"/>
      <c r="CX6" s="21"/>
      <c r="CY6" s="236" t="s">
        <v>7</v>
      </c>
      <c r="CZ6" s="235">
        <f>VLOOKUP(EDATE($C$4,-12),Help!$A:$C,3,0)</f>
        <v>45656</v>
      </c>
      <c r="DA6" s="54"/>
      <c r="DB6" s="233">
        <f>$C$9</f>
        <v>250</v>
      </c>
      <c r="DC6" s="233">
        <v>112.99176810104771</v>
      </c>
      <c r="DD6" s="239">
        <f>100+SUM(DD14:DD94)/$C$7*100+CZ8/$C$7*100</f>
        <v>103.44101208506052</v>
      </c>
      <c r="DE6" s="35"/>
    </row>
    <row r="7" spans="1:109" x14ac:dyDescent="0.25">
      <c r="A7" s="35"/>
      <c r="B7" s="41" t="s">
        <v>36</v>
      </c>
      <c r="C7" s="79">
        <f>Template!C13</f>
        <v>1000</v>
      </c>
      <c r="D7" s="35"/>
      <c r="E7" s="21"/>
      <c r="F7" s="236" t="s">
        <v>675</v>
      </c>
      <c r="G7" s="186">
        <f>_xll.CbondsIndicativePrice($C$6,G6,135)</f>
        <v>99.95</v>
      </c>
      <c r="H7" s="54"/>
      <c r="I7" s="54"/>
      <c r="J7" s="54"/>
      <c r="K7" s="54"/>
      <c r="L7" s="35"/>
      <c r="M7" s="21"/>
      <c r="N7" s="236" t="s">
        <v>675</v>
      </c>
      <c r="O7" s="186">
        <f>_xll.CbondsIndicativePrice($C$6,O6,135)</f>
        <v>99.54</v>
      </c>
      <c r="P7" s="54"/>
      <c r="Q7" s="54"/>
      <c r="R7" s="54"/>
      <c r="S7" s="54"/>
      <c r="T7" s="35"/>
      <c r="U7" s="21"/>
      <c r="V7" s="236" t="s">
        <v>675</v>
      </c>
      <c r="W7" s="186">
        <f>_xll.CbondsIndicativePrice($C$6,W6,135)</f>
        <v>99.42</v>
      </c>
      <c r="X7" s="54"/>
      <c r="Y7" s="54"/>
      <c r="Z7" s="54"/>
      <c r="AA7" s="54"/>
      <c r="AB7" s="35"/>
      <c r="AC7" s="21"/>
      <c r="AD7" s="236" t="s">
        <v>675</v>
      </c>
      <c r="AE7" s="186">
        <f>_xll.CbondsIndicativePrice($C$6,AE6,135)</f>
        <v>99.56</v>
      </c>
      <c r="AF7" s="54"/>
      <c r="AG7" s="54"/>
      <c r="AH7" s="54"/>
      <c r="AI7" s="54"/>
      <c r="AJ7" s="35"/>
      <c r="AK7" s="21"/>
      <c r="AL7" s="236" t="s">
        <v>675</v>
      </c>
      <c r="AM7" s="186">
        <f>_xll.CbondsIndicativePrice($C$6,AM6,135)</f>
        <v>99.84</v>
      </c>
      <c r="AN7" s="54"/>
      <c r="AO7" s="54"/>
      <c r="AP7" s="54"/>
      <c r="AQ7" s="54"/>
      <c r="AR7" s="35"/>
      <c r="AS7" s="21"/>
      <c r="AT7" s="236" t="s">
        <v>675</v>
      </c>
      <c r="AU7" s="186">
        <f>_xll.CbondsIndicativePrice($C$6,AU6,135)</f>
        <v>98.13</v>
      </c>
      <c r="AV7" s="54"/>
      <c r="AW7" s="54"/>
      <c r="AX7" s="54"/>
      <c r="AY7" s="54"/>
      <c r="AZ7" s="35"/>
      <c r="BA7" s="21"/>
      <c r="BB7" s="236" t="s">
        <v>675</v>
      </c>
      <c r="BC7" s="186">
        <f>_xll.CbondsIndicativePrice($C$6,BC6,135)</f>
        <v>96.15</v>
      </c>
      <c r="BD7" s="54"/>
      <c r="BE7" s="54"/>
      <c r="BF7" s="54"/>
      <c r="BG7" s="54"/>
      <c r="BH7" s="35"/>
      <c r="BI7" s="21"/>
      <c r="BJ7" s="236" t="s">
        <v>675</v>
      </c>
      <c r="BK7" s="186">
        <f>_xll.CbondsIndicativePrice($C$6,BK6,135)</f>
        <v>93.94</v>
      </c>
      <c r="BL7" s="54"/>
      <c r="BM7" s="54"/>
      <c r="BN7" s="54"/>
      <c r="BO7" s="54"/>
      <c r="BP7" s="35"/>
      <c r="BQ7" s="21"/>
      <c r="BR7" s="236" t="s">
        <v>675</v>
      </c>
      <c r="BS7" s="186">
        <f>_xll.CbondsIndicativePrice($C$6,BS6,135)</f>
        <v>93.12</v>
      </c>
      <c r="BT7" s="54"/>
      <c r="BU7" s="54"/>
      <c r="BV7" s="54"/>
      <c r="BW7" s="54"/>
      <c r="BX7" s="35"/>
      <c r="BY7" s="21"/>
      <c r="BZ7" s="236" t="s">
        <v>675</v>
      </c>
      <c r="CA7" s="186">
        <f>_xll.CbondsIndicativePrice($C$6,CA6,135)</f>
        <v>94.5</v>
      </c>
      <c r="CB7" s="54"/>
      <c r="CC7" s="54"/>
      <c r="CD7" s="54"/>
      <c r="CE7" s="54"/>
      <c r="CF7" s="35"/>
      <c r="CG7" s="21"/>
      <c r="CH7" s="236" t="s">
        <v>675</v>
      </c>
      <c r="CI7" s="186">
        <f>_xll.CbondsIndicativePrice($C$6,CI6,135)</f>
        <v>94.23</v>
      </c>
      <c r="CJ7" s="54"/>
      <c r="CK7" s="54"/>
      <c r="CL7" s="54"/>
      <c r="CM7" s="54"/>
      <c r="CN7" s="35"/>
      <c r="CO7" s="21"/>
      <c r="CP7" s="236" t="s">
        <v>675</v>
      </c>
      <c r="CQ7" s="186">
        <f>_xll.CbondsIndicativePrice($C$6,CQ6,135)</f>
        <v>97.63</v>
      </c>
      <c r="CR7" s="54"/>
      <c r="CS7" s="54"/>
      <c r="CT7" s="54"/>
      <c r="CU7" s="54"/>
      <c r="CV7" s="35"/>
      <c r="CW7" s="35"/>
      <c r="CX7" s="21"/>
      <c r="CY7" s="236" t="s">
        <v>675</v>
      </c>
      <c r="CZ7" s="186">
        <f>_xll.CbondsIndicativePrice($C$6,CZ6,135)</f>
        <v>97.53</v>
      </c>
      <c r="DA7" s="54"/>
      <c r="DB7" s="54"/>
      <c r="DC7" s="54"/>
      <c r="DD7" s="54"/>
      <c r="DE7" s="35"/>
    </row>
    <row r="8" spans="1:109" x14ac:dyDescent="0.25">
      <c r="A8" s="35"/>
      <c r="B8" s="41" t="s">
        <v>37</v>
      </c>
      <c r="C8" s="82">
        <f>Template!C16</f>
        <v>12</v>
      </c>
      <c r="D8" s="35"/>
      <c r="E8" s="21"/>
      <c r="F8" s="236" t="s">
        <v>676</v>
      </c>
      <c r="G8" s="234">
        <f>_xll.BondDateParams($C$6,G$6,"accrued_int")</f>
        <v>8.2100000000000009</v>
      </c>
      <c r="H8" s="54"/>
      <c r="I8" s="54"/>
      <c r="J8" s="54"/>
      <c r="K8" s="54"/>
      <c r="L8" s="35"/>
      <c r="M8" s="21"/>
      <c r="N8" s="236" t="s">
        <v>676</v>
      </c>
      <c r="O8" s="234">
        <f>_xll.BondDateParams($C$6,O$6,"accrued_int")</f>
        <v>7.29</v>
      </c>
      <c r="P8" s="54"/>
      <c r="Q8" s="54"/>
      <c r="R8" s="54"/>
      <c r="S8" s="54"/>
      <c r="T8" s="35"/>
      <c r="U8" s="21"/>
      <c r="V8" s="236" t="s">
        <v>676</v>
      </c>
      <c r="W8" s="234">
        <f>_xll.BondDateParams($C$6,W$6,"accrued_int")</f>
        <v>8.4600000000000009</v>
      </c>
      <c r="X8" s="54"/>
      <c r="Y8" s="54"/>
      <c r="Z8" s="54"/>
      <c r="AA8" s="54"/>
      <c r="AB8" s="35"/>
      <c r="AC8" s="21"/>
      <c r="AD8" s="236" t="s">
        <v>676</v>
      </c>
      <c r="AE8" s="234">
        <f>_xll.BondDateParams($C$6,AE$6,"accrued_int")</f>
        <v>8.09</v>
      </c>
      <c r="AF8" s="54"/>
      <c r="AG8" s="54"/>
      <c r="AH8" s="54"/>
      <c r="AI8" s="54"/>
      <c r="AJ8" s="35"/>
      <c r="AK8" s="21"/>
      <c r="AL8" s="236" t="s">
        <v>676</v>
      </c>
      <c r="AM8" s="234">
        <f>_xll.BondDateParams($C$6,AM$6,"accrued_int")</f>
        <v>7.3</v>
      </c>
      <c r="AN8" s="54"/>
      <c r="AO8" s="54"/>
      <c r="AP8" s="54"/>
      <c r="AQ8" s="54"/>
      <c r="AR8" s="35"/>
      <c r="AS8" s="21"/>
      <c r="AT8" s="236" t="s">
        <v>676</v>
      </c>
      <c r="AU8" s="234">
        <f>_xll.BondDateParams($C$6,AU$6,"accrued_int")</f>
        <v>8.3000000000000007</v>
      </c>
      <c r="AV8" s="54"/>
      <c r="AW8" s="54"/>
      <c r="AX8" s="54"/>
      <c r="AY8" s="54"/>
      <c r="AZ8" s="35"/>
      <c r="BA8" s="21"/>
      <c r="BB8" s="236" t="s">
        <v>676</v>
      </c>
      <c r="BC8" s="234">
        <f>_xll.BondDateParams($C$6,BC$6,"accrued_int")</f>
        <v>8.01</v>
      </c>
      <c r="BD8" s="54"/>
      <c r="BE8" s="54"/>
      <c r="BF8" s="54"/>
      <c r="BG8" s="54"/>
      <c r="BH8" s="35"/>
      <c r="BI8" s="21"/>
      <c r="BJ8" s="236" t="s">
        <v>676</v>
      </c>
      <c r="BK8" s="234">
        <f>_xll.BondDateParams($C$6,BK$6,"accrued_int")</f>
        <v>7.73</v>
      </c>
      <c r="BL8" s="54"/>
      <c r="BM8" s="54"/>
      <c r="BN8" s="54"/>
      <c r="BO8" s="54"/>
      <c r="BP8" s="35"/>
      <c r="BQ8" s="21"/>
      <c r="BR8" s="236" t="s">
        <v>676</v>
      </c>
      <c r="BS8" s="234">
        <f>_xll.BondDateParams($C$6,BS$6,"accrued_int")</f>
        <v>7.73</v>
      </c>
      <c r="BT8" s="54"/>
      <c r="BU8" s="54"/>
      <c r="BV8" s="54"/>
      <c r="BW8" s="54"/>
      <c r="BX8" s="35"/>
      <c r="BY8" s="21"/>
      <c r="BZ8" s="236" t="s">
        <v>676</v>
      </c>
      <c r="CA8" s="234">
        <f>_xll.BondDateParams($C$6,CA$6,"accrued_int")</f>
        <v>7.73</v>
      </c>
      <c r="CB8" s="54"/>
      <c r="CC8" s="54"/>
      <c r="CD8" s="54"/>
      <c r="CE8" s="54"/>
      <c r="CF8" s="35"/>
      <c r="CG8" s="21"/>
      <c r="CH8" s="236" t="s">
        <v>676</v>
      </c>
      <c r="CI8" s="234">
        <f>_xll.BondDateParams($C$6,CI$6,"accrued_int")</f>
        <v>7.08</v>
      </c>
      <c r="CJ8" s="54"/>
      <c r="CK8" s="54"/>
      <c r="CL8" s="54"/>
      <c r="CM8" s="54"/>
      <c r="CN8" s="35"/>
      <c r="CO8" s="21"/>
      <c r="CP8" s="236" t="s">
        <v>676</v>
      </c>
      <c r="CQ8" s="234">
        <f>_xll.BondDateParams($C$6,CQ$6,"accrued_int")</f>
        <v>8.3699999999999992</v>
      </c>
      <c r="CR8" s="54"/>
      <c r="CS8" s="54"/>
      <c r="CT8" s="54"/>
      <c r="CU8" s="54"/>
      <c r="CV8" s="35"/>
      <c r="CW8" s="35"/>
      <c r="CX8" s="21"/>
      <c r="CY8" s="236" t="s">
        <v>676</v>
      </c>
      <c r="CZ8" s="234">
        <f>_xll.BondDateParams($C$6,CZ$6,"accrued_int")</f>
        <v>7.08</v>
      </c>
      <c r="DA8" s="54"/>
      <c r="DB8" s="54"/>
      <c r="DC8" s="54"/>
      <c r="DD8" s="54"/>
      <c r="DE8" s="35"/>
    </row>
    <row r="9" spans="1:109" ht="32.25" customHeight="1" x14ac:dyDescent="0.25">
      <c r="A9" s="35"/>
      <c r="B9" s="41" t="s">
        <v>673</v>
      </c>
      <c r="C9" s="82">
        <f>Template!F12*10000</f>
        <v>250</v>
      </c>
      <c r="D9" s="35"/>
      <c r="E9" s="21"/>
      <c r="F9" s="236" t="s">
        <v>678</v>
      </c>
      <c r="G9" s="234">
        <f>(G7*10+G8)/10</f>
        <v>100.771</v>
      </c>
      <c r="H9" s="53"/>
      <c r="I9" s="238" t="s">
        <v>681</v>
      </c>
      <c r="J9" s="232">
        <f>(K6-G9)^2</f>
        <v>8.3855131455240275E-2</v>
      </c>
      <c r="K9" s="54"/>
      <c r="L9" s="35"/>
      <c r="M9" s="21"/>
      <c r="N9" s="236" t="s">
        <v>678</v>
      </c>
      <c r="O9" s="234">
        <f>(O7*10+O8)/10</f>
        <v>100.26900000000001</v>
      </c>
      <c r="P9" s="53"/>
      <c r="Q9" s="238" t="s">
        <v>681</v>
      </c>
      <c r="R9" s="232">
        <f>(S6-O9)^2</f>
        <v>0.12085131795116694</v>
      </c>
      <c r="S9" s="54"/>
      <c r="T9" s="35"/>
      <c r="U9" s="21"/>
      <c r="V9" s="236" t="s">
        <v>678</v>
      </c>
      <c r="W9" s="234">
        <f>(W7*10+W8)/10</f>
        <v>100.26600000000001</v>
      </c>
      <c r="X9" s="53"/>
      <c r="Y9" s="238" t="s">
        <v>681</v>
      </c>
      <c r="Z9" s="232">
        <f>(AA6-W9)^2</f>
        <v>0.9588382088862023</v>
      </c>
      <c r="AA9" s="54"/>
      <c r="AB9" s="35"/>
      <c r="AC9" s="21"/>
      <c r="AD9" s="236" t="s">
        <v>678</v>
      </c>
      <c r="AE9" s="234">
        <f>(AE7*10+AE8)/10</f>
        <v>100.369</v>
      </c>
      <c r="AF9" s="53"/>
      <c r="AG9" s="238" t="s">
        <v>681</v>
      </c>
      <c r="AH9" s="232">
        <f>(AI6-AE9)^2</f>
        <v>8.0565105311454719</v>
      </c>
      <c r="AI9" s="54"/>
      <c r="AJ9" s="35"/>
      <c r="AK9" s="21"/>
      <c r="AL9" s="236" t="s">
        <v>678</v>
      </c>
      <c r="AM9" s="234">
        <f>(AM7*10+AM8)/10</f>
        <v>100.57000000000001</v>
      </c>
      <c r="AN9" s="53"/>
      <c r="AO9" s="238" t="s">
        <v>681</v>
      </c>
      <c r="AP9" s="232">
        <f>(AQ6-AM9)^2</f>
        <v>26.068608870049584</v>
      </c>
      <c r="AQ9" s="54"/>
      <c r="AR9" s="35"/>
      <c r="AS9" s="21"/>
      <c r="AT9" s="236" t="s">
        <v>678</v>
      </c>
      <c r="AU9" s="234">
        <f>(AU7*10+AU8)/10</f>
        <v>98.96</v>
      </c>
      <c r="AV9" s="53"/>
      <c r="AW9" s="238" t="s">
        <v>681</v>
      </c>
      <c r="AX9" s="232">
        <f>(AY6-AU9)^2</f>
        <v>17.457504254401048</v>
      </c>
      <c r="AY9" s="54"/>
      <c r="AZ9" s="35"/>
      <c r="BA9" s="21"/>
      <c r="BB9" s="236" t="s">
        <v>678</v>
      </c>
      <c r="BC9" s="234">
        <f>(BC7*10+BC8)/10</f>
        <v>96.950999999999993</v>
      </c>
      <c r="BD9" s="53"/>
      <c r="BE9" s="238" t="s">
        <v>681</v>
      </c>
      <c r="BF9" s="232">
        <f>(BG6-BC9)^2</f>
        <v>0.96109146863147099</v>
      </c>
      <c r="BG9" s="54"/>
      <c r="BH9" s="35"/>
      <c r="BI9" s="21"/>
      <c r="BJ9" s="236" t="s">
        <v>678</v>
      </c>
      <c r="BK9" s="234">
        <f>(BK7*10+BK8)/10</f>
        <v>94.712999999999994</v>
      </c>
      <c r="BL9" s="53"/>
      <c r="BM9" s="238" t="s">
        <v>681</v>
      </c>
      <c r="BN9" s="232">
        <f>(BO6-BK9)^2</f>
        <v>0.90183529795245165</v>
      </c>
      <c r="BO9" s="54"/>
      <c r="BP9" s="35"/>
      <c r="BQ9" s="21"/>
      <c r="BR9" s="236" t="s">
        <v>678</v>
      </c>
      <c r="BS9" s="234">
        <f>(BS7*10+BS8)/10</f>
        <v>93.893000000000001</v>
      </c>
      <c r="BT9" s="53"/>
      <c r="BU9" s="238" t="s">
        <v>681</v>
      </c>
      <c r="BV9" s="232">
        <f>(BW6-BS9)^2</f>
        <v>22.913031362441053</v>
      </c>
      <c r="BW9" s="54"/>
      <c r="BX9" s="35"/>
      <c r="BY9" s="21"/>
      <c r="BZ9" s="236" t="s">
        <v>678</v>
      </c>
      <c r="CA9" s="234">
        <f>(CA7*10+CA8)/10</f>
        <v>95.272999999999996</v>
      </c>
      <c r="CB9" s="53"/>
      <c r="CC9" s="238" t="s">
        <v>681</v>
      </c>
      <c r="CD9" s="232">
        <f>(CE6-CA9)^2</f>
        <v>10.812639166590893</v>
      </c>
      <c r="CE9" s="54"/>
      <c r="CF9" s="35"/>
      <c r="CG9" s="21"/>
      <c r="CH9" s="236" t="s">
        <v>678</v>
      </c>
      <c r="CI9" s="234">
        <f>(CI7*10+CI8)/10</f>
        <v>94.938000000000017</v>
      </c>
      <c r="CJ9" s="53"/>
      <c r="CK9" s="238" t="s">
        <v>681</v>
      </c>
      <c r="CL9" s="232">
        <f>(CM6-CI9)^2</f>
        <v>10.266597797790379</v>
      </c>
      <c r="CM9" s="54"/>
      <c r="CN9" s="35"/>
      <c r="CO9" s="21"/>
      <c r="CP9" s="236" t="s">
        <v>678</v>
      </c>
      <c r="CQ9" s="234">
        <f>(CQ7*10+CQ8)/10</f>
        <v>98.466999999999999</v>
      </c>
      <c r="CR9" s="53"/>
      <c r="CS9" s="238" t="s">
        <v>681</v>
      </c>
      <c r="CT9" s="232">
        <f>(CU6-CQ9)^2</f>
        <v>13.683795128625995</v>
      </c>
      <c r="CU9" s="54"/>
      <c r="CV9" s="35"/>
      <c r="CW9" s="35"/>
      <c r="CX9" s="21"/>
      <c r="CY9" s="236" t="s">
        <v>678</v>
      </c>
      <c r="CZ9" s="234">
        <f>(CZ7*10+CZ8)/10</f>
        <v>98.238</v>
      </c>
      <c r="DA9" s="53"/>
      <c r="DB9" s="238" t="s">
        <v>681</v>
      </c>
      <c r="DC9" s="232">
        <f>(DD6-CZ9)^2</f>
        <v>27.071334757285836</v>
      </c>
      <c r="DD9" s="54"/>
      <c r="DE9" s="35"/>
    </row>
    <row r="10" spans="1:109" x14ac:dyDescent="0.25">
      <c r="A10" s="35"/>
      <c r="B10" s="41" t="s">
        <v>111</v>
      </c>
      <c r="C10" s="80">
        <f>Template!C17</f>
        <v>30</v>
      </c>
      <c r="D10" s="35"/>
      <c r="E10" s="21"/>
      <c r="F10" s="53"/>
      <c r="G10" s="53"/>
      <c r="H10" s="53"/>
      <c r="I10" s="53"/>
      <c r="J10" s="53"/>
      <c r="K10" s="54"/>
      <c r="L10" s="35"/>
      <c r="M10" s="21"/>
      <c r="N10" s="53"/>
      <c r="O10" s="53"/>
      <c r="P10" s="53"/>
      <c r="Q10" s="53"/>
      <c r="R10" s="53"/>
      <c r="S10" s="54"/>
      <c r="T10" s="35"/>
      <c r="U10" s="21"/>
      <c r="V10" s="53"/>
      <c r="W10" s="53"/>
      <c r="X10" s="53"/>
      <c r="Y10" s="53"/>
      <c r="Z10" s="53"/>
      <c r="AA10" s="54"/>
      <c r="AB10" s="35"/>
      <c r="AC10" s="21"/>
      <c r="AD10" s="53"/>
      <c r="AE10" s="53"/>
      <c r="AF10" s="53"/>
      <c r="AG10" s="53"/>
      <c r="AH10" s="53"/>
      <c r="AI10" s="54"/>
      <c r="AJ10" s="35"/>
      <c r="AK10" s="21"/>
      <c r="AL10" s="53"/>
      <c r="AM10" s="53"/>
      <c r="AN10" s="53"/>
      <c r="AO10" s="53"/>
      <c r="AP10" s="53"/>
      <c r="AQ10" s="54"/>
      <c r="AR10" s="35"/>
      <c r="AS10" s="21"/>
      <c r="AT10" s="53"/>
      <c r="AU10" s="53"/>
      <c r="AV10" s="53"/>
      <c r="AW10" s="53"/>
      <c r="AX10" s="53"/>
      <c r="AY10" s="54"/>
      <c r="AZ10" s="35"/>
      <c r="BA10" s="21"/>
      <c r="BB10" s="53"/>
      <c r="BC10" s="53"/>
      <c r="BD10" s="53"/>
      <c r="BE10" s="53"/>
      <c r="BF10" s="53"/>
      <c r="BG10" s="54"/>
      <c r="BH10" s="35"/>
      <c r="BI10" s="21"/>
      <c r="BJ10" s="53"/>
      <c r="BK10" s="53"/>
      <c r="BL10" s="53"/>
      <c r="BM10" s="53"/>
      <c r="BN10" s="53"/>
      <c r="BO10" s="54"/>
      <c r="BP10" s="35"/>
      <c r="BQ10" s="21"/>
      <c r="BR10" s="53"/>
      <c r="BS10" s="53"/>
      <c r="BT10" s="53"/>
      <c r="BU10" s="53"/>
      <c r="BV10" s="53"/>
      <c r="BW10" s="54"/>
      <c r="BX10" s="35"/>
      <c r="BY10" s="21"/>
      <c r="BZ10" s="53"/>
      <c r="CA10" s="53"/>
      <c r="CB10" s="53"/>
      <c r="CC10" s="53"/>
      <c r="CD10" s="53"/>
      <c r="CE10" s="54"/>
      <c r="CF10" s="35"/>
      <c r="CG10" s="21"/>
      <c r="CH10" s="53"/>
      <c r="CI10" s="53"/>
      <c r="CJ10" s="53"/>
      <c r="CK10" s="53"/>
      <c r="CL10" s="53"/>
      <c r="CM10" s="54"/>
      <c r="CN10" s="35"/>
      <c r="CO10" s="21"/>
      <c r="CP10" s="53"/>
      <c r="CQ10" s="53"/>
      <c r="CR10" s="53"/>
      <c r="CS10" s="53"/>
      <c r="CT10" s="53"/>
      <c r="CU10" s="54"/>
      <c r="CV10" s="35"/>
      <c r="CW10" s="35"/>
      <c r="CX10" s="21"/>
      <c r="CY10" s="53"/>
      <c r="CZ10" s="53"/>
      <c r="DA10" s="53"/>
      <c r="DB10" s="53"/>
      <c r="DC10" s="53"/>
      <c r="DD10" s="54"/>
      <c r="DE10" s="35"/>
    </row>
    <row r="11" spans="1:109" x14ac:dyDescent="0.25">
      <c r="A11" s="35"/>
      <c r="B11" s="41" t="s">
        <v>191</v>
      </c>
      <c r="C11" s="80">
        <f>Template!C23</f>
        <v>36</v>
      </c>
      <c r="D11" s="35"/>
      <c r="E11" s="21"/>
      <c r="F11" s="53"/>
      <c r="G11" s="53"/>
      <c r="H11" s="53"/>
      <c r="I11" s="53"/>
      <c r="J11" s="53"/>
      <c r="K11" s="54"/>
      <c r="L11" s="35"/>
      <c r="M11" s="21"/>
      <c r="N11" s="53"/>
      <c r="O11" s="53"/>
      <c r="P11" s="53"/>
      <c r="Q11" s="53"/>
      <c r="R11" s="53"/>
      <c r="S11" s="54"/>
      <c r="T11" s="35"/>
      <c r="U11" s="21"/>
      <c r="V11" s="53"/>
      <c r="W11" s="53"/>
      <c r="X11" s="53"/>
      <c r="Y11" s="53"/>
      <c r="Z11" s="53"/>
      <c r="AA11" s="54"/>
      <c r="AB11" s="35"/>
      <c r="AC11" s="21"/>
      <c r="AD11" s="53"/>
      <c r="AE11" s="53"/>
      <c r="AF11" s="53"/>
      <c r="AG11" s="53"/>
      <c r="AH11" s="53"/>
      <c r="AI11" s="54"/>
      <c r="AJ11" s="35"/>
      <c r="AK11" s="21"/>
      <c r="AL11" s="53"/>
      <c r="AM11" s="53"/>
      <c r="AN11" s="53"/>
      <c r="AO11" s="53"/>
      <c r="AP11" s="53"/>
      <c r="AQ11" s="54"/>
      <c r="AR11" s="35"/>
      <c r="AS11" s="21"/>
      <c r="AT11" s="53"/>
      <c r="AU11" s="53"/>
      <c r="AV11" s="53"/>
      <c r="AW11" s="53"/>
      <c r="AX11" s="53"/>
      <c r="AY11" s="54"/>
      <c r="AZ11" s="35"/>
      <c r="BA11" s="21"/>
      <c r="BB11" s="53"/>
      <c r="BC11" s="53"/>
      <c r="BD11" s="53"/>
      <c r="BE11" s="53"/>
      <c r="BF11" s="53"/>
      <c r="BG11" s="54"/>
      <c r="BH11" s="35"/>
      <c r="BI11" s="21"/>
      <c r="BJ11" s="53"/>
      <c r="BK11" s="53"/>
      <c r="BL11" s="53"/>
      <c r="BM11" s="53"/>
      <c r="BN11" s="53"/>
      <c r="BO11" s="54"/>
      <c r="BP11" s="35"/>
      <c r="BQ11" s="21"/>
      <c r="BR11" s="53"/>
      <c r="BS11" s="53"/>
      <c r="BT11" s="53"/>
      <c r="BU11" s="53"/>
      <c r="BV11" s="53"/>
      <c r="BW11" s="54"/>
      <c r="BX11" s="35"/>
      <c r="BY11" s="21"/>
      <c r="BZ11" s="53"/>
      <c r="CA11" s="53"/>
      <c r="CB11" s="53"/>
      <c r="CC11" s="53"/>
      <c r="CD11" s="53"/>
      <c r="CE11" s="54"/>
      <c r="CF11" s="35"/>
      <c r="CG11" s="21"/>
      <c r="CH11" s="53"/>
      <c r="CI11" s="53"/>
      <c r="CJ11" s="53"/>
      <c r="CK11" s="53"/>
      <c r="CL11" s="53"/>
      <c r="CM11" s="54"/>
      <c r="CN11" s="35"/>
      <c r="CO11" s="21"/>
      <c r="CP11" s="53"/>
      <c r="CQ11" s="53"/>
      <c r="CR11" s="53"/>
      <c r="CS11" s="53"/>
      <c r="CT11" s="53"/>
      <c r="CU11" s="54"/>
      <c r="CV11" s="35"/>
      <c r="CW11" s="35"/>
      <c r="CX11" s="21"/>
      <c r="CY11" s="53"/>
      <c r="CZ11" s="53"/>
      <c r="DA11" s="53"/>
      <c r="DB11" s="53"/>
      <c r="DC11" s="53"/>
      <c r="DD11" s="54"/>
      <c r="DE11" s="35"/>
    </row>
    <row r="12" spans="1:109" ht="15.6" x14ac:dyDescent="0.3">
      <c r="A12" s="35"/>
      <c r="B12" s="41" t="s">
        <v>181</v>
      </c>
      <c r="C12" s="83">
        <f>Template!C27</f>
        <v>25</v>
      </c>
      <c r="D12" s="35"/>
      <c r="E12" s="22"/>
      <c r="F12" s="55" t="s">
        <v>6</v>
      </c>
      <c r="G12" s="55" t="s">
        <v>7</v>
      </c>
      <c r="H12" s="55" t="s">
        <v>8</v>
      </c>
      <c r="I12" s="55" t="s">
        <v>10</v>
      </c>
      <c r="J12" s="55" t="s">
        <v>11</v>
      </c>
      <c r="K12" s="55" t="s">
        <v>679</v>
      </c>
      <c r="L12" s="35"/>
      <c r="M12" s="22"/>
      <c r="N12" s="55" t="s">
        <v>6</v>
      </c>
      <c r="O12" s="55" t="s">
        <v>7</v>
      </c>
      <c r="P12" s="55" t="s">
        <v>8</v>
      </c>
      <c r="Q12" s="55" t="s">
        <v>10</v>
      </c>
      <c r="R12" s="55" t="s">
        <v>11</v>
      </c>
      <c r="S12" s="55" t="s">
        <v>679</v>
      </c>
      <c r="T12" s="35"/>
      <c r="U12" s="22"/>
      <c r="V12" s="55" t="s">
        <v>6</v>
      </c>
      <c r="W12" s="55" t="s">
        <v>7</v>
      </c>
      <c r="X12" s="55" t="s">
        <v>8</v>
      </c>
      <c r="Y12" s="55" t="s">
        <v>10</v>
      </c>
      <c r="Z12" s="55" t="s">
        <v>11</v>
      </c>
      <c r="AA12" s="55" t="s">
        <v>679</v>
      </c>
      <c r="AB12" s="35"/>
      <c r="AC12" s="22"/>
      <c r="AD12" s="55" t="s">
        <v>6</v>
      </c>
      <c r="AE12" s="55" t="s">
        <v>7</v>
      </c>
      <c r="AF12" s="55" t="s">
        <v>8</v>
      </c>
      <c r="AG12" s="55" t="s">
        <v>10</v>
      </c>
      <c r="AH12" s="55" t="s">
        <v>11</v>
      </c>
      <c r="AI12" s="55" t="s">
        <v>679</v>
      </c>
      <c r="AJ12" s="35"/>
      <c r="AK12" s="22"/>
      <c r="AL12" s="55" t="s">
        <v>6</v>
      </c>
      <c r="AM12" s="55" t="s">
        <v>7</v>
      </c>
      <c r="AN12" s="55" t="s">
        <v>8</v>
      </c>
      <c r="AO12" s="55" t="s">
        <v>10</v>
      </c>
      <c r="AP12" s="55" t="s">
        <v>11</v>
      </c>
      <c r="AQ12" s="55" t="s">
        <v>679</v>
      </c>
      <c r="AR12" s="35"/>
      <c r="AS12" s="22"/>
      <c r="AT12" s="55" t="s">
        <v>6</v>
      </c>
      <c r="AU12" s="55" t="s">
        <v>7</v>
      </c>
      <c r="AV12" s="55" t="s">
        <v>8</v>
      </c>
      <c r="AW12" s="55" t="s">
        <v>10</v>
      </c>
      <c r="AX12" s="55" t="s">
        <v>11</v>
      </c>
      <c r="AY12" s="55" t="s">
        <v>679</v>
      </c>
      <c r="AZ12" s="35"/>
      <c r="BA12" s="22"/>
      <c r="BB12" s="55" t="s">
        <v>6</v>
      </c>
      <c r="BC12" s="55" t="s">
        <v>7</v>
      </c>
      <c r="BD12" s="55" t="s">
        <v>8</v>
      </c>
      <c r="BE12" s="55" t="s">
        <v>10</v>
      </c>
      <c r="BF12" s="55" t="s">
        <v>11</v>
      </c>
      <c r="BG12" s="55" t="s">
        <v>679</v>
      </c>
      <c r="BH12" s="35"/>
      <c r="BI12" s="22"/>
      <c r="BJ12" s="55" t="s">
        <v>6</v>
      </c>
      <c r="BK12" s="55" t="s">
        <v>7</v>
      </c>
      <c r="BL12" s="55" t="s">
        <v>8</v>
      </c>
      <c r="BM12" s="55" t="s">
        <v>10</v>
      </c>
      <c r="BN12" s="55" t="s">
        <v>11</v>
      </c>
      <c r="BO12" s="55" t="s">
        <v>679</v>
      </c>
      <c r="BP12" s="35"/>
      <c r="BQ12" s="22"/>
      <c r="BR12" s="55" t="s">
        <v>6</v>
      </c>
      <c r="BS12" s="55" t="s">
        <v>7</v>
      </c>
      <c r="BT12" s="55" t="s">
        <v>8</v>
      </c>
      <c r="BU12" s="55" t="s">
        <v>10</v>
      </c>
      <c r="BV12" s="55" t="s">
        <v>11</v>
      </c>
      <c r="BW12" s="55" t="s">
        <v>679</v>
      </c>
      <c r="BX12" s="35"/>
      <c r="BY12" s="22"/>
      <c r="BZ12" s="55" t="s">
        <v>6</v>
      </c>
      <c r="CA12" s="55" t="s">
        <v>7</v>
      </c>
      <c r="CB12" s="55" t="s">
        <v>8</v>
      </c>
      <c r="CC12" s="55" t="s">
        <v>10</v>
      </c>
      <c r="CD12" s="55" t="s">
        <v>11</v>
      </c>
      <c r="CE12" s="55" t="s">
        <v>679</v>
      </c>
      <c r="CF12" s="35"/>
      <c r="CG12" s="22"/>
      <c r="CH12" s="55" t="s">
        <v>6</v>
      </c>
      <c r="CI12" s="55" t="s">
        <v>7</v>
      </c>
      <c r="CJ12" s="55" t="s">
        <v>8</v>
      </c>
      <c r="CK12" s="55" t="s">
        <v>10</v>
      </c>
      <c r="CL12" s="55" t="s">
        <v>11</v>
      </c>
      <c r="CM12" s="55" t="s">
        <v>679</v>
      </c>
      <c r="CN12" s="35"/>
      <c r="CO12" s="22"/>
      <c r="CP12" s="55" t="s">
        <v>6</v>
      </c>
      <c r="CQ12" s="55" t="s">
        <v>7</v>
      </c>
      <c r="CR12" s="55" t="s">
        <v>8</v>
      </c>
      <c r="CS12" s="55" t="s">
        <v>10</v>
      </c>
      <c r="CT12" s="55" t="s">
        <v>11</v>
      </c>
      <c r="CU12" s="55" t="s">
        <v>679</v>
      </c>
      <c r="CV12" s="35"/>
      <c r="CW12" s="35"/>
      <c r="CX12" s="22"/>
      <c r="CY12" s="55" t="s">
        <v>6</v>
      </c>
      <c r="CZ12" s="55" t="s">
        <v>7</v>
      </c>
      <c r="DA12" s="55" t="s">
        <v>8</v>
      </c>
      <c r="DB12" s="55" t="s">
        <v>10</v>
      </c>
      <c r="DC12" s="55" t="s">
        <v>11</v>
      </c>
      <c r="DD12" s="55" t="s">
        <v>679</v>
      </c>
      <c r="DE12" s="35"/>
    </row>
    <row r="13" spans="1:109" ht="15.6" x14ac:dyDescent="0.3">
      <c r="A13" s="35"/>
      <c r="B13" s="41" t="s">
        <v>41</v>
      </c>
      <c r="C13" s="227" t="str">
        <f>Template!C28</f>
        <v>14.12.2025</v>
      </c>
      <c r="D13" s="35"/>
      <c r="E13" s="22"/>
      <c r="F13" s="62">
        <v>0</v>
      </c>
      <c r="G13" s="63"/>
      <c r="H13" s="61"/>
      <c r="I13" s="208"/>
      <c r="J13" s="208"/>
      <c r="K13" s="54"/>
      <c r="L13" s="35"/>
      <c r="M13" s="22"/>
      <c r="N13" s="62">
        <v>0</v>
      </c>
      <c r="O13" s="63"/>
      <c r="P13" s="61"/>
      <c r="Q13" s="208"/>
      <c r="R13" s="208"/>
      <c r="S13" s="54"/>
      <c r="T13" s="35"/>
      <c r="U13" s="22"/>
      <c r="V13" s="62">
        <v>0</v>
      </c>
      <c r="W13" s="63"/>
      <c r="X13" s="61"/>
      <c r="Y13" s="208"/>
      <c r="Z13" s="208"/>
      <c r="AA13" s="54"/>
      <c r="AB13" s="35"/>
      <c r="AC13" s="22"/>
      <c r="AD13" s="62">
        <v>0</v>
      </c>
      <c r="AE13" s="63"/>
      <c r="AF13" s="61"/>
      <c r="AG13" s="208"/>
      <c r="AH13" s="208"/>
      <c r="AI13" s="54"/>
      <c r="AJ13" s="35"/>
      <c r="AK13" s="22"/>
      <c r="AL13" s="62">
        <v>0</v>
      </c>
      <c r="AM13" s="63"/>
      <c r="AN13" s="61"/>
      <c r="AO13" s="208"/>
      <c r="AP13" s="208"/>
      <c r="AQ13" s="54"/>
      <c r="AR13" s="35"/>
      <c r="AS13" s="22"/>
      <c r="AT13" s="62">
        <v>0</v>
      </c>
      <c r="AU13" s="63"/>
      <c r="AV13" s="61"/>
      <c r="AW13" s="208"/>
      <c r="AX13" s="208"/>
      <c r="AY13" s="54"/>
      <c r="AZ13" s="35"/>
      <c r="BA13" s="22"/>
      <c r="BB13" s="62">
        <v>0</v>
      </c>
      <c r="BC13" s="63"/>
      <c r="BD13" s="61"/>
      <c r="BE13" s="208"/>
      <c r="BF13" s="208"/>
      <c r="BG13" s="54"/>
      <c r="BH13" s="35"/>
      <c r="BI13" s="22"/>
      <c r="BJ13" s="62">
        <v>0</v>
      </c>
      <c r="BK13" s="63"/>
      <c r="BL13" s="61"/>
      <c r="BM13" s="208"/>
      <c r="BN13" s="208"/>
      <c r="BO13" s="54"/>
      <c r="BP13" s="35"/>
      <c r="BQ13" s="22"/>
      <c r="BR13" s="62">
        <v>0</v>
      </c>
      <c r="BS13" s="63"/>
      <c r="BT13" s="61"/>
      <c r="BU13" s="208"/>
      <c r="BV13" s="208"/>
      <c r="BW13" s="54"/>
      <c r="BX13" s="35"/>
      <c r="BY13" s="22"/>
      <c r="BZ13" s="62">
        <v>0</v>
      </c>
      <c r="CA13" s="63"/>
      <c r="CB13" s="61"/>
      <c r="CC13" s="208"/>
      <c r="CD13" s="208"/>
      <c r="CE13" s="54"/>
      <c r="CF13" s="35"/>
      <c r="CG13" s="22"/>
      <c r="CH13" s="62">
        <v>0</v>
      </c>
      <c r="CI13" s="63"/>
      <c r="CJ13" s="61"/>
      <c r="CK13" s="208"/>
      <c r="CL13" s="208"/>
      <c r="CM13" s="54"/>
      <c r="CN13" s="35"/>
      <c r="CO13" s="22"/>
      <c r="CP13" s="62">
        <v>0</v>
      </c>
      <c r="CQ13" s="63"/>
      <c r="CR13" s="61"/>
      <c r="CS13" s="208"/>
      <c r="CT13" s="208"/>
      <c r="CU13" s="54"/>
      <c r="CV13" s="35"/>
      <c r="CW13" s="35"/>
      <c r="CX13" s="22"/>
      <c r="CY13" s="62">
        <v>0</v>
      </c>
      <c r="CZ13" s="63"/>
      <c r="DA13" s="61"/>
      <c r="DB13" s="208"/>
      <c r="DC13" s="208"/>
      <c r="DD13" s="54"/>
      <c r="DE13" s="35"/>
    </row>
    <row r="14" spans="1:109" x14ac:dyDescent="0.25">
      <c r="A14" s="35"/>
      <c r="B14" s="42" t="s">
        <v>42</v>
      </c>
      <c r="C14" s="228" t="str">
        <f>Template!C29</f>
        <v>13.01.2026</v>
      </c>
      <c r="D14" s="35"/>
      <c r="E14" s="22"/>
      <c r="F14" s="43">
        <f>_xll.BondDateParams($C$6,G$6,"cpn_no")</f>
        <v>25</v>
      </c>
      <c r="G14" s="44">
        <f>_xll.BondDateParams($C$6,G$6,"cpn_enddate")</f>
        <v>46035</v>
      </c>
      <c r="H14" s="45">
        <f>(G14-G$6)/365</f>
        <v>3.8356164383561646E-2</v>
      </c>
      <c r="I14" s="48">
        <f>IF(TYPE(F14)=1,_xll.GCurve(G$6,H14*365,"y")/100,0)</f>
        <v>0.11709181061060199</v>
      </c>
      <c r="J14" s="45">
        <f>IF(TYPE(F14)=1,1/(1+I14+J$6/10000)^H14,0)</f>
        <v>0.99479541133083549</v>
      </c>
      <c r="K14" s="16">
        <f>IF(TYPE(F14)=1,($C$7*I$6/10000/$C$8-$C$7*J$6/10000/$C$8)*J14,0)</f>
        <v>-0.30192852304518847</v>
      </c>
      <c r="L14" s="35"/>
      <c r="M14" s="22"/>
      <c r="N14" s="43">
        <f>_xll.BondDateParams($C$6,O$6,"cpn_no")</f>
        <v>24</v>
      </c>
      <c r="O14" s="44">
        <f>_xll.BondDateParams($C$6,O$6,"cpn_enddate")</f>
        <v>46005</v>
      </c>
      <c r="P14" s="45">
        <f>(O14-O$6)/365</f>
        <v>4.3835616438356165E-2</v>
      </c>
      <c r="Q14" s="48">
        <f>IF(TYPE(N14)=1,_xll.GCurve(O$6,P14*365,"y")/100,0)</f>
        <v>0.12931913592507199</v>
      </c>
      <c r="R14" s="45">
        <f>IF(TYPE(N14)=1,1/(1+Q14+R$6/10000)^P14,0)</f>
        <v>0.99368700038698643</v>
      </c>
      <c r="S14" s="16">
        <f>IF(TYPE(N14)=1,($C$7*Q$6/10000/$C$8-$C$7*R$6/10000/$C$8)*R14,0)</f>
        <v>-9.191499748013944E-2</v>
      </c>
      <c r="T14" s="35"/>
      <c r="U14" s="22"/>
      <c r="V14" s="43">
        <f>_xll.BondDateParams($C$6,W$6,"cpn_no")</f>
        <v>23</v>
      </c>
      <c r="W14" s="44">
        <f>_xll.BondDateParams($C$6,W$6,"cpn_enddate")</f>
        <v>45975</v>
      </c>
      <c r="X14" s="45">
        <f>(W14-W$6)/365</f>
        <v>3.8356164383561646E-2</v>
      </c>
      <c r="Y14" s="48">
        <f>IF(TYPE(V14)=1,_xll.GCurve(W$6,X14*365,"y")/100,0)</f>
        <v>0.118502078566825</v>
      </c>
      <c r="Z14" s="45">
        <f>IF(TYPE(V14)=1,1/(1+Y14+Z$6/10000)^X14,0)</f>
        <v>0.99439723498780275</v>
      </c>
      <c r="AA14" s="16">
        <f>IF(TYPE(V14)=1,($C$7*Y$6/10000/$C$8-$C$7*Z$6/10000/$C$8)*Z14,0)</f>
        <v>-1.1810927789468064</v>
      </c>
      <c r="AB14" s="35"/>
      <c r="AC14" s="22"/>
      <c r="AD14" s="43">
        <f>_xll.BondDateParams($C$6,AE$6,"cpn_no")</f>
        <v>22</v>
      </c>
      <c r="AE14" s="44">
        <f>_xll.BondDateParams($C$6,AE$6,"cpn_enddate")</f>
        <v>45945</v>
      </c>
      <c r="AF14" s="45">
        <f>(AE14-AE$6)/365</f>
        <v>4.1095890410958902E-2</v>
      </c>
      <c r="AG14" s="48">
        <f>IF(TYPE(AD14)=1,_xll.GCurve(AE$6,AF14*365,"y")/100,0)</f>
        <v>0.14726856856300699</v>
      </c>
      <c r="AH14" s="45">
        <f>IF(TYPE(AD14)=1,1/(1+AG14+AH$6/10000)^AF14,0)</f>
        <v>0.99252481453693564</v>
      </c>
      <c r="AI14" s="16">
        <f>IF(TYPE(AD14)=1,($C$7*AG$6/10000/$C$8-$C$7*AH$6/10000/$C$8)*AH14,0)</f>
        <v>-2.3192767257711413</v>
      </c>
      <c r="AJ14" s="35"/>
      <c r="AK14" s="22"/>
      <c r="AL14" s="43">
        <f>_xll.BondDateParams($C$6,AM$6,"cpn_no")</f>
        <v>21</v>
      </c>
      <c r="AM14" s="44">
        <f>_xll.BondDateParams($C$6,AM$6,"cpn_enddate")</f>
        <v>45915</v>
      </c>
      <c r="AN14" s="45">
        <f>(AM14-AM$6)/365</f>
        <v>4.6575342465753428E-2</v>
      </c>
      <c r="AO14" s="48">
        <f>IF(TYPE(AL14)=1,_xll.GCurve(AM$6,AN14*365,"y")/100,0)</f>
        <v>0.16489815807632499</v>
      </c>
      <c r="AP14" s="45">
        <f>IF(TYPE(AL14)=1,1/(1+AO14+AP$6/10000)^AN14,0)</f>
        <v>0.99032959252496955</v>
      </c>
      <c r="AQ14" s="16">
        <f>IF(TYPE(AL14)=1,($C$7*AO$6/10000/$C$8-$C$7*AP$6/10000/$C$8)*AP14,0)</f>
        <v>-3.4746520306248598</v>
      </c>
      <c r="AR14" s="35"/>
      <c r="AS14" s="22"/>
      <c r="AT14" s="43">
        <f>_xll.BondDateParams($C$6,AU$6,"cpn_no")</f>
        <v>20</v>
      </c>
      <c r="AU14" s="44">
        <f>_xll.BondDateParams($C$6,AU$6,"cpn_enddate")</f>
        <v>45885</v>
      </c>
      <c r="AV14" s="45">
        <f>(AU14-AU$6)/365</f>
        <v>4.3835616438356165E-2</v>
      </c>
      <c r="AW14" s="48">
        <f>IF(TYPE(AT14)=1,_xll.GCurve(AU$6,AV14*365,"y")/100,0)</f>
        <v>0.15983128394732199</v>
      </c>
      <c r="AX14" s="45">
        <f>IF(TYPE(AT14)=1,1/(1+AW14+AX$6/10000)^AV14,0)</f>
        <v>0.99096798517140994</v>
      </c>
      <c r="AY14" s="16">
        <f>IF(TYPE(AT14)=1,($C$7*AW$6/10000/$C$8-$C$7*AX$6/10000/$C$8)*AX14,0)</f>
        <v>-3.7264873715203022</v>
      </c>
      <c r="AZ14" s="35"/>
      <c r="BA14" s="22"/>
      <c r="BB14" s="43">
        <f>_xll.BondDateParams($C$6,BC$6,"cpn_no")</f>
        <v>19</v>
      </c>
      <c r="BC14" s="44">
        <f>_xll.BondDateParams($C$6,BC$6,"cpn_enddate")</f>
        <v>45855</v>
      </c>
      <c r="BD14" s="45">
        <f>(BC14-BC$6)/365</f>
        <v>4.6575342465753428E-2</v>
      </c>
      <c r="BE14" s="48">
        <f>IF(TYPE(BB14)=1,_xll.GCurve(BC$6,BD14*365,"y")/100,0)</f>
        <v>0.18224294320258999</v>
      </c>
      <c r="BF14" s="45">
        <f>IF(TYPE(BB14)=1,1/(1+BE14+BF$6/10000)^BD14,0)</f>
        <v>0.98999176432596192</v>
      </c>
      <c r="BG14" s="16">
        <f>IF(TYPE(BB14)=1,($C$7*BE$6/10000/$C$8-$C$7*BF$6/10000/$C$8)*BF14,0)</f>
        <v>-2.7898206195733573</v>
      </c>
      <c r="BH14" s="35"/>
      <c r="BI14" s="22"/>
      <c r="BJ14" s="43">
        <f>_xll.BondDateParams($C$6,BK$6,"cpn_no")</f>
        <v>18</v>
      </c>
      <c r="BK14" s="44">
        <f>_xll.BondDateParams($C$6,BK$6,"cpn_enddate")</f>
        <v>45825</v>
      </c>
      <c r="BL14" s="45">
        <f>(BK14-BK$6)/365</f>
        <v>4.9315068493150684E-2</v>
      </c>
      <c r="BM14" s="48">
        <f>IF(TYPE(BJ14)=1,_xll.GCurve(BK$6,BL14*365,"y")/100,0)</f>
        <v>0.21388680460381798</v>
      </c>
      <c r="BN14" s="45">
        <f>IF(TYPE(BJ14)=1,1/(1+BM14+BN$6/10000)^BL14,0)</f>
        <v>0.98818463251010169</v>
      </c>
      <c r="BO14" s="16">
        <f>IF(TYPE(BJ14)=1,($C$7*BM$6/10000/$C$8-$C$7*BN$6/10000/$C$8)*BN14,0)</f>
        <v>-2.7714191486062663</v>
      </c>
      <c r="BP14" s="35"/>
      <c r="BQ14" s="22"/>
      <c r="BR14" s="43">
        <f>_xll.BondDateParams($C$6,BS$6,"cpn_no")</f>
        <v>17</v>
      </c>
      <c r="BS14" s="44">
        <f>_xll.BondDateParams($C$6,BS$6,"cpn_enddate")</f>
        <v>45795</v>
      </c>
      <c r="BT14" s="45">
        <f>(BS14-BS$6)/365</f>
        <v>4.9315068493150684E-2</v>
      </c>
      <c r="BU14" s="48">
        <f>IF(TYPE(BR14)=1,_xll.GCurve(BS$6,BT14*365,"y")/100,0)</f>
        <v>0.213092593038368</v>
      </c>
      <c r="BV14" s="45">
        <f>IF(TYPE(BR14)=1,1/(1+BU14+BV$6/10000)^BT14,0)</f>
        <v>0.98901510876907772</v>
      </c>
      <c r="BW14" s="16">
        <f>IF(TYPE(BR14)=1,($C$7*BU$6/10000/$C$8-$C$7*BV$6/10000/$C$8)*BV14,0)</f>
        <v>-1.0677634437773942</v>
      </c>
      <c r="BX14" s="35"/>
      <c r="BY14" s="22"/>
      <c r="BZ14" s="43">
        <f>_xll.BondDateParams($C$6,CA$6,"cpn_no")</f>
        <v>16</v>
      </c>
      <c r="CA14" s="44">
        <f>_xll.BondDateParams($C$6,CA$6,"cpn_enddate")</f>
        <v>45765</v>
      </c>
      <c r="CB14" s="45">
        <f>(CA14-CA$6)/365</f>
        <v>4.9315068493150684E-2</v>
      </c>
      <c r="CC14" s="48">
        <f>IF(TYPE(BZ14)=1,_xll.GCurve(CA$6,CB14*365,"y")/100,0)</f>
        <v>0.23135810812507401</v>
      </c>
      <c r="CD14" s="45">
        <f>IF(TYPE(BZ14)=1,1/(1+CC14+CD$6/10000)^CB14,0)</f>
        <v>0.98831264639387029</v>
      </c>
      <c r="CE14" s="16">
        <f>IF(TYPE(BZ14)=1,($C$7*CC$6/10000/$C$8-$C$7*CD$6/10000/$C$8)*CD14,0)</f>
        <v>-1.0579198674936368</v>
      </c>
      <c r="CF14" s="35"/>
      <c r="CG14" s="22"/>
      <c r="CH14" s="43">
        <f>_xll.BondDateParams($C$6,CI$6,"cpn_no")</f>
        <v>15</v>
      </c>
      <c r="CI14" s="44">
        <f>_xll.BondDateParams($C$6,CI$6,"cpn_enddate")</f>
        <v>45735</v>
      </c>
      <c r="CJ14" s="45">
        <f>(CI14-CI$6)/365</f>
        <v>5.2054794520547946E-2</v>
      </c>
      <c r="CK14" s="48">
        <f>IF(TYPE(CH14)=1,_xll.GCurve(CI$6,CJ14*365,"y")/100,0)</f>
        <v>0.20258251188328</v>
      </c>
      <c r="CL14" s="45">
        <f>IF(TYPE(CH14)=1,1/(1+CK14+CL$6/10000)^CJ14,0)</f>
        <v>0.98878959835538272</v>
      </c>
      <c r="CM14" s="16">
        <f>IF(TYPE(CH14)=1,($C$7*CK$6/10000/$C$8-$C$7*CL$6/10000/$C$8)*CL14,0)</f>
        <v>-1.1727362965522388</v>
      </c>
      <c r="CN14" s="35"/>
      <c r="CO14" s="22"/>
      <c r="CP14" s="43">
        <f>_xll.BondDateParams($C$6,CQ$6,"cpn_no")</f>
        <v>14</v>
      </c>
      <c r="CQ14" s="44">
        <f>_xll.BondDateParams($C$6,CQ$6,"cpn_enddate")</f>
        <v>45705</v>
      </c>
      <c r="CR14" s="45">
        <f>(CQ14-CQ$6)/365</f>
        <v>4.6575342465753428E-2</v>
      </c>
      <c r="CS14" s="48">
        <f>IF(TYPE(CP14)=1,_xll.GCurve(CQ$6,CR14*365,"y")/100,0)</f>
        <v>0.18787403820511797</v>
      </c>
      <c r="CT14" s="45">
        <f>IF(TYPE(CP14)=1,1/(1+CS14+CT$6/10000)^CR14,0)</f>
        <v>0.99131864334533126</v>
      </c>
      <c r="CU14" s="16">
        <f>IF(TYPE(CP14)=1,($C$7*CS$6/10000/$C$8-$C$7*CT$6/10000/$C$8)*CT14,0)</f>
        <v>0.57797273774903324</v>
      </c>
      <c r="CV14" s="35"/>
      <c r="CW14" s="35"/>
      <c r="CX14" s="22"/>
      <c r="CY14" s="43">
        <f>_xll.BondDateParams($C$6,CZ$6,"cpn_no")</f>
        <v>13</v>
      </c>
      <c r="CZ14" s="44">
        <f>_xll.BondDateParams($C$6,CZ$6,"cpn_enddate")</f>
        <v>45675</v>
      </c>
      <c r="DA14" s="45">
        <f>(CZ14-CZ$6)/365</f>
        <v>5.2054794520547946E-2</v>
      </c>
      <c r="DB14" s="48">
        <f>IF(TYPE(CY14)=1,_xll.GCurve(CZ$6,DA14*365,"y")/100,0)</f>
        <v>0.188036738425156</v>
      </c>
      <c r="DC14" s="45">
        <f>IF(TYPE(CY14)=1,1/(1+DB14+DC$6/10000)^DA14,0)</f>
        <v>0.9905827270151939</v>
      </c>
      <c r="DD14" s="16">
        <f>IF(TYPE(CY14)=1,($C$7*DB$6/10000/$C$8-$C$7*DC$6/10000/$C$8)*DC14,0)</f>
        <v>1.1309832331499521</v>
      </c>
      <c r="DE14" s="35"/>
    </row>
    <row r="15" spans="1:109" x14ac:dyDescent="0.25">
      <c r="A15" s="35"/>
      <c r="B15" s="35"/>
      <c r="C15" s="35"/>
      <c r="D15" s="35"/>
      <c r="E15" s="22"/>
      <c r="F15" s="49">
        <f>IFERROR(IF((F14+1)&lt;=$C$11,(F14+1),""),"")</f>
        <v>26</v>
      </c>
      <c r="G15" s="50">
        <f>IF(TYPE(F15) = 1,G14+$C$10,0)</f>
        <v>46065</v>
      </c>
      <c r="H15" s="45">
        <f t="shared" ref="H15" si="0">IF(TYPE(F15) = 1,(G15-$C$5)/365,0)</f>
        <v>0.12054794520547946</v>
      </c>
      <c r="I15" s="48">
        <f>IF(TYPE(F15)=1,_xll.GCurve(G$6,H15*365,"y")/100,0)</f>
        <v>0.118660885426004</v>
      </c>
      <c r="J15" s="45">
        <f t="shared" ref="J15" si="1">IF(TYPE(F15)=1,1/(1+I15+J$6/10000)^H15,0)</f>
        <v>0.98357147462415606</v>
      </c>
      <c r="K15" s="16">
        <f t="shared" ref="K15" si="2">IF(TYPE(F15)=1,($C$7*I$6/10000/$C$8-$C$7*J$6/10000/$C$8)*J15,0)</f>
        <v>-0.29852196668797043</v>
      </c>
      <c r="L15" s="35"/>
      <c r="M15" s="22"/>
      <c r="N15" s="49">
        <f t="shared" ref="N15:N46" si="3">IFERROR(IF((N14+1)&lt;=$C$11,(N14+1),""),"")</f>
        <v>25</v>
      </c>
      <c r="O15" s="50">
        <f>IF(TYPE(N15) = 1,O14+$C$10,0)</f>
        <v>46035</v>
      </c>
      <c r="P15" s="45">
        <f t="shared" ref="P15:P78" si="4">IF(TYPE(N15) = 1,(O15-$C$5)/365,0)</f>
        <v>3.8356164383561646E-2</v>
      </c>
      <c r="Q15" s="48">
        <f>IF(TYPE(N15)=1,_xll.GCurve(O$6,P15*365,"y")/100,0)</f>
        <v>0.12923289074577299</v>
      </c>
      <c r="R15" s="45">
        <f t="shared" ref="R15:R78" si="5">IF(TYPE(N15)=1,1/(1+Q15+R$6/10000)^P15,0)</f>
        <v>0.9944767879721137</v>
      </c>
      <c r="S15" s="16">
        <f t="shared" ref="S15:S78" si="6">IF(TYPE(N15)=1,($C$7*Q$6/10000/$C$8-$C$7*R$6/10000/$C$8)*R15,0)</f>
        <v>-9.1988051997174039E-2</v>
      </c>
      <c r="T15" s="35"/>
      <c r="U15" s="22"/>
      <c r="V15" s="49">
        <f>IFERROR(IF((V14+1)&lt;=$C$11,(V14+1),""),"")</f>
        <v>24</v>
      </c>
      <c r="W15" s="50">
        <f>IF(TYPE(V15) = 1,W14+$C$10,0)</f>
        <v>46005</v>
      </c>
      <c r="X15" s="45">
        <f t="shared" ref="X15:X78" si="7">IF(TYPE(V15) = 1,(W15-$C$5)/365,0)</f>
        <v>-4.3835616438356165E-2</v>
      </c>
      <c r="Y15" s="48">
        <f>IF(TYPE(V15)=1,_xll.GCurve(W$6,X15*365,"y")/100,0)</f>
        <v>0.11659950469920301</v>
      </c>
      <c r="Z15" s="45">
        <f t="shared" ref="Z15:Z78" si="8">IF(TYPE(V15)=1,1/(1+Y15+Z$6/10000)^X15,0)</f>
        <v>1.0063692674138551</v>
      </c>
      <c r="AA15" s="16">
        <f t="shared" ref="AA15:AA78" si="9">IF(TYPE(V15)=1,($C$7*Y$6/10000/$C$8-$C$7*Z$6/10000/$C$8)*Z15,0)</f>
        <v>-1.1953125299177561</v>
      </c>
      <c r="AB15" s="35"/>
      <c r="AC15" s="22"/>
      <c r="AD15" s="49">
        <f>IFERROR(IF((AD14+1)&lt;=$C$11,(AD14+1),""),"")</f>
        <v>23</v>
      </c>
      <c r="AE15" s="50">
        <f>IF(TYPE(AD15) = 1,AE14+$C$10,0)</f>
        <v>45975</v>
      </c>
      <c r="AF15" s="45">
        <f t="shared" ref="AF15:AF78" si="10">IF(TYPE(AD15) = 1,(AE15-$C$5)/365,0)</f>
        <v>-0.12602739726027398</v>
      </c>
      <c r="AG15" s="48">
        <f>IF(TYPE(AD15)=1,_xll.GCurve(AE$6,AF15*365,"y")/100,0)</f>
        <v>0.15064007964714102</v>
      </c>
      <c r="AH15" s="45">
        <f t="shared" ref="AH15:AH78" si="11">IF(TYPE(AD15)=1,1/(1+AG15+AH$6/10000)^AF15,0)</f>
        <v>1.0236385745708418</v>
      </c>
      <c r="AI15" s="16">
        <f t="shared" ref="AI15:AI78" si="12">IF(TYPE(AD15)=1,($C$7*AG$6/10000/$C$8-$C$7*AH$6/10000/$C$8)*AH15,0)</f>
        <v>-2.391981627896469</v>
      </c>
      <c r="AJ15" s="35"/>
      <c r="AK15" s="22"/>
      <c r="AL15" s="49">
        <f>IFERROR(IF((AL14+1)&lt;=$C$11,(AL14+1),""),"")</f>
        <v>22</v>
      </c>
      <c r="AM15" s="50">
        <f>IF(TYPE(AL15) = 1,AM14+$C$10,0)</f>
        <v>45945</v>
      </c>
      <c r="AN15" s="45">
        <f t="shared" ref="AN15:AN78" si="13">IF(TYPE(AL15) = 1,(AM15-$C$5)/365,0)</f>
        <v>-0.20821917808219179</v>
      </c>
      <c r="AO15" s="48">
        <f>IF(TYPE(AL15)=1,_xll.GCurve(AM$6,AN15*365,"y")/100,0)</f>
        <v>0.18503086810321701</v>
      </c>
      <c r="AP15" s="45">
        <f t="shared" ref="AP15:AP78" si="14">IF(TYPE(AL15)=1,1/(1+AO15+AP$6/10000)^AN15,0)</f>
        <v>1.0479311737485906</v>
      </c>
      <c r="AQ15" s="16">
        <f t="shared" ref="AQ15:AQ78" si="15">IF(TYPE(AL15)=1,($C$7*AO$6/10000/$C$8-$C$7*AP$6/10000/$C$8)*AP15,0)</f>
        <v>-3.6767518695840913</v>
      </c>
      <c r="AR15" s="35"/>
      <c r="AS15" s="22"/>
      <c r="AT15" s="49">
        <f>IFERROR(IF((AT14+1)&lt;=$C$11,(AT14+1),""),"")</f>
        <v>21</v>
      </c>
      <c r="AU15" s="50">
        <f>IF(TYPE(AT15) = 1,AU14+$C$10,0)</f>
        <v>45915</v>
      </c>
      <c r="AV15" s="45">
        <f t="shared" ref="AV15:AV78" si="16">IF(TYPE(AT15) = 1,(AU15-$C$5)/365,0)</f>
        <v>-0.29041095890410956</v>
      </c>
      <c r="AW15" s="48">
        <f>IF(TYPE(AT15)=1,_xll.GCurve(AU$6,AV15*365,"y")/100,0)</f>
        <v>0.18988460129189</v>
      </c>
      <c r="AX15" s="45">
        <f t="shared" ref="AX15:AX78" si="17">IF(TYPE(AT15)=1,1/(1+AW15+AX$6/10000)^AV15,0)</f>
        <v>1.0694234662731605</v>
      </c>
      <c r="AY15" s="16">
        <f t="shared" ref="AY15:AY78" si="18">IF(TYPE(AT15)=1,($C$7*AW$6/10000/$C$8-$C$7*AX$6/10000/$C$8)*AX15,0)</f>
        <v>-4.0215154288612789</v>
      </c>
      <c r="AZ15" s="35"/>
      <c r="BA15" s="22"/>
      <c r="BB15" s="49">
        <f>IFERROR(IF((BB14+1)&lt;=$C$11,(BB14+1),""),"")</f>
        <v>20</v>
      </c>
      <c r="BC15" s="50">
        <f>IF(TYPE(BB15) = 1,BC14+$C$10,0)</f>
        <v>45885</v>
      </c>
      <c r="BD15" s="45">
        <f t="shared" ref="BD15:BD78" si="19">IF(TYPE(BB15) = 1,(BC15-$C$5)/365,0)</f>
        <v>-0.37260273972602742</v>
      </c>
      <c r="BE15" s="48">
        <f>IF(TYPE(BB15)=1,_xll.GCurve(BC$6,BD15*365,"y")/100,0)</f>
        <v>0.211379633439126</v>
      </c>
      <c r="BF15" s="45">
        <f t="shared" ref="BF15:BF78" si="20">IF(TYPE(BB15)=1,1/(1+BE15+BF$6/10000)^BD15,0)</f>
        <v>1.0932072738365066</v>
      </c>
      <c r="BG15" s="16">
        <f t="shared" ref="BG15:BG78" si="21">IF(TYPE(BB15)=1,($C$7*BE$6/10000/$C$8-$C$7*BF$6/10000/$C$8)*BF15,0)</f>
        <v>-3.0806844096255306</v>
      </c>
      <c r="BH15" s="35"/>
      <c r="BI15" s="22"/>
      <c r="BJ15" s="49">
        <f>IFERROR(IF((BJ14+1)&lt;=$C$11,(BJ14+1),""),"")</f>
        <v>19</v>
      </c>
      <c r="BK15" s="50">
        <f>IF(TYPE(BJ15) = 1,BK14+$C$10,0)</f>
        <v>45855</v>
      </c>
      <c r="BL15" s="45">
        <f t="shared" ref="BL15:BL78" si="22">IF(TYPE(BJ15) = 1,(BK15-$C$5)/365,0)</f>
        <v>-0.45479452054794522</v>
      </c>
      <c r="BM15" s="48">
        <f>IF(TYPE(BJ15)=1,_xll.GCurve(BK$6,BL15*365,"y")/100,0)</f>
        <v>0.27397783110525897</v>
      </c>
      <c r="BN15" s="45">
        <f t="shared" ref="BN15:BN78" si="23">IF(TYPE(BJ15)=1,1/(1+BM15+BN$6/10000)^BL15,0)</f>
        <v>1.1395086002768622</v>
      </c>
      <c r="BO15" s="16">
        <f t="shared" ref="BO15:BO78" si="24">IF(TYPE(BJ15)=1,($C$7*BM$6/10000/$C$8-$C$7*BN$6/10000/$C$8)*BN15,0)</f>
        <v>-3.1958156916354761</v>
      </c>
      <c r="BP15" s="35"/>
      <c r="BQ15" s="22"/>
      <c r="BR15" s="49">
        <f>IFERROR(IF((BR14+1)&lt;=$C$11,(BR14+1),""),"")</f>
        <v>18</v>
      </c>
      <c r="BS15" s="50">
        <f>IF(TYPE(BR15) = 1,BS14+$C$10,0)</f>
        <v>45825</v>
      </c>
      <c r="BT15" s="45">
        <f t="shared" ref="BT15:BT78" si="25">IF(TYPE(BR15) = 1,(BS15-$C$5)/365,0)</f>
        <v>-0.53698630136986303</v>
      </c>
      <c r="BU15" s="48">
        <f>IF(TYPE(BR15)=1,_xll.GCurve(BS$6,BT15*365,"y")/100,0)</f>
        <v>0.26077546432229304</v>
      </c>
      <c r="BV15" s="45">
        <f t="shared" ref="BV15:BV78" si="26">IF(TYPE(BR15)=1,1/(1+BU15+BV$6/10000)^BT15,0)</f>
        <v>1.1506897601270949</v>
      </c>
      <c r="BW15" s="16">
        <f t="shared" ref="BW15:BW78" si="27">IF(TYPE(BR15)=1,($C$7*BU$6/10000/$C$8-$C$7*BV$6/10000/$C$8)*BV15,0)</f>
        <v>-1.2423111134488924</v>
      </c>
      <c r="BX15" s="35"/>
      <c r="BY15" s="22"/>
      <c r="BZ15" s="49">
        <f>IFERROR(IF((BZ14+1)&lt;=$C$11,(BZ14+1),""),"")</f>
        <v>17</v>
      </c>
      <c r="CA15" s="50">
        <f>IF(TYPE(BZ15) = 1,CA14+$C$10,0)</f>
        <v>45795</v>
      </c>
      <c r="CB15" s="45">
        <f t="shared" ref="CB15:CB78" si="28">IF(TYPE(BZ15) = 1,(CA15-$C$5)/365,0)</f>
        <v>-0.61917808219178083</v>
      </c>
      <c r="CC15" s="48">
        <f>IF(TYPE(BZ15)=1,_xll.GCurve(CA$6,CB15*365,"y")/100,0)</f>
        <v>0.33685710096656102</v>
      </c>
      <c r="CD15" s="45">
        <f t="shared" ref="CD15:CD78" si="29">IF(TYPE(BZ15)=1,1/(1+CC15+CD$6/10000)^CB15,0)</f>
        <v>1.2177994282501261</v>
      </c>
      <c r="CE15" s="16">
        <f t="shared" ref="CE15:CE78" si="30">IF(TYPE(BZ15)=1,($C$7*CC$6/10000/$C$8-$C$7*CD$6/10000/$C$8)*CD15,0)</f>
        <v>-1.3035694873166306</v>
      </c>
      <c r="CF15" s="35"/>
      <c r="CG15" s="22"/>
      <c r="CH15" s="49">
        <f>IFERROR(IF((CH14+1)&lt;=$C$11,(CH14+1),""),"")</f>
        <v>16</v>
      </c>
      <c r="CI15" s="50">
        <f>IF(TYPE(CH15) = 1,CI14+$C$10,0)</f>
        <v>45765</v>
      </c>
      <c r="CJ15" s="45">
        <f t="shared" ref="CJ15:CJ78" si="31">IF(TYPE(CH15) = 1,(CI15-$C$5)/365,0)</f>
        <v>-0.70136986301369864</v>
      </c>
      <c r="CK15" s="48">
        <f>IF(TYPE(CH15)=1,_xll.GCurve(CI$6,CJ15*365,"y")/100,0)</f>
        <v>0.217208815502036</v>
      </c>
      <c r="CL15" s="45">
        <f t="shared" ref="CL15:CL78" si="32">IF(TYPE(CH15)=1,1/(1+CK15+CL$6/10000)^CJ15,0)</f>
        <v>1.1736411543790146</v>
      </c>
      <c r="CM15" s="16">
        <f t="shared" ref="CM15:CM78" si="33">IF(TYPE(CH15)=1,($C$7*CK$6/10000/$C$8-$C$7*CL$6/10000/$C$8)*CL15,0)</f>
        <v>-1.3919761930718204</v>
      </c>
      <c r="CN15" s="35"/>
      <c r="CO15" s="22"/>
      <c r="CP15" s="49">
        <f>IFERROR(IF((CP14+1)&lt;=$C$11,(CP14+1),""),"")</f>
        <v>15</v>
      </c>
      <c r="CQ15" s="50">
        <f>IF(TYPE(CP15) = 1,CQ14+$C$10,0)</f>
        <v>45735</v>
      </c>
      <c r="CR15" s="45">
        <f t="shared" ref="CR15:CR78" si="34">IF(TYPE(CP15) = 1,(CQ15-$C$5)/365,0)</f>
        <v>-0.78356164383561644</v>
      </c>
      <c r="CS15" s="48">
        <f>IF(TYPE(CP15)=1,_xll.GCurve(CQ$6,CR15*365,"y")/100,0)</f>
        <v>0.19292871105026202</v>
      </c>
      <c r="CT15" s="45">
        <f t="shared" ref="CT15:CT78" si="35">IF(TYPE(CP15)=1,1/(1+CS15+CT$6/10000)^CR15,0)</f>
        <v>1.1617950904715986</v>
      </c>
      <c r="CU15" s="16">
        <f t="shared" ref="CU15:CU78" si="36">IF(TYPE(CP15)=1,($C$7*CS$6/10000/$C$8-$C$7*CT$6/10000/$C$8)*CT15,0)</f>
        <v>0.67736634799608009</v>
      </c>
      <c r="CV15" s="35"/>
      <c r="CW15" s="35"/>
      <c r="CX15" s="22"/>
      <c r="CY15" s="49">
        <f>IFERROR(IF((CY14+1)&lt;=$C$11,(CY14+1),""),"")</f>
        <v>14</v>
      </c>
      <c r="CZ15" s="50">
        <f>IF(TYPE(CY15) = 1,CZ14+$C$10,0)</f>
        <v>45705</v>
      </c>
      <c r="DA15" s="45">
        <f t="shared" ref="DA15:DA78" si="37">IF(TYPE(CY15) = 1,(CZ15-$C$5)/365,0)</f>
        <v>-0.86575342465753424</v>
      </c>
      <c r="DB15" s="48">
        <f>IF(TYPE(CY15)=1,_xll.GCurve(CZ$6,DA15*365,"y")/100,0)</f>
        <v>0.18426068703276102</v>
      </c>
      <c r="DC15" s="45">
        <f t="shared" ref="DC15:DC78" si="38">IF(TYPE(CY15)=1,1/(1+DB15+DC$6/10000)^DA15,0)</f>
        <v>1.1672332270948038</v>
      </c>
      <c r="DD15" s="16">
        <f t="shared" ref="DD15:DD78" si="39">IF(TYPE(CY15)=1,($C$7*DB$6/10000/$C$8-$C$7*DC$6/10000/$C$8)*DC15,0)</f>
        <v>1.3326713388163944</v>
      </c>
      <c r="DE15" s="35"/>
    </row>
    <row r="16" spans="1:109" x14ac:dyDescent="0.25">
      <c r="A16" s="35"/>
      <c r="B16" s="35"/>
      <c r="C16" s="35"/>
      <c r="D16" s="35"/>
      <c r="E16" s="22"/>
      <c r="F16" s="49">
        <f t="shared" ref="F16:F79" si="40">IFERROR(IF((F15+1)&lt;=$C$11,(F15+1),""),"")</f>
        <v>27</v>
      </c>
      <c r="G16" s="50">
        <f t="shared" ref="G16:G79" si="41">IF(TYPE(F16) = 1,G15+$C$10,0)</f>
        <v>46095</v>
      </c>
      <c r="H16" s="45">
        <f t="shared" ref="H16:H79" si="42">IF(TYPE(F16) = 1,(G16-$C$5)/365,0)</f>
        <v>0.20273972602739726</v>
      </c>
      <c r="I16" s="48">
        <f>IF(TYPE(F16)=1,_xll.GCurve(G$6,H16*365,"y")/100,0)</f>
        <v>0.12015655152023</v>
      </c>
      <c r="J16" s="45">
        <f t="shared" ref="J16:J79" si="43">IF(TYPE(F16)=1,1/(1+I16+J$6/10000)^H16,0)</f>
        <v>0.97226838672430682</v>
      </c>
      <c r="K16" s="16">
        <f t="shared" ref="K16:K79" si="44">IF(TYPE(F16)=1,($C$7*I$6/10000/$C$8-$C$7*J$6/10000/$C$8)*J16,0)</f>
        <v>-0.29509138729789675</v>
      </c>
      <c r="L16" s="35"/>
      <c r="M16" s="22"/>
      <c r="N16" s="49">
        <f t="shared" si="3"/>
        <v>26</v>
      </c>
      <c r="O16" s="50">
        <f t="shared" ref="O16:O79" si="45">IF(TYPE(N16) = 1,O15+$C$10,0)</f>
        <v>46065</v>
      </c>
      <c r="P16" s="45">
        <f t="shared" si="4"/>
        <v>0.12054794520547946</v>
      </c>
      <c r="Q16" s="48">
        <f>IF(TYPE(N16)=1,_xll.GCurve(O$6,P16*365,"y")/100,0)</f>
        <v>0.130494391868888</v>
      </c>
      <c r="R16" s="45">
        <f t="shared" si="5"/>
        <v>0.98261456733766717</v>
      </c>
      <c r="S16" s="16">
        <f t="shared" si="6"/>
        <v>-9.0890809123613858E-2</v>
      </c>
      <c r="T16" s="35"/>
      <c r="U16" s="22"/>
      <c r="V16" s="49">
        <f t="shared" ref="V16:V79" si="46">IFERROR(IF((V15+1)&lt;=$C$11,(V15+1),""),"")</f>
        <v>25</v>
      </c>
      <c r="W16" s="50">
        <f t="shared" ref="W16:W79" si="47">IF(TYPE(V16) = 1,W15+$C$10,0)</f>
        <v>46035</v>
      </c>
      <c r="X16" s="45">
        <f t="shared" si="7"/>
        <v>3.8356164383561646E-2</v>
      </c>
      <c r="Y16" s="48">
        <f>IF(TYPE(V16)=1,_xll.GCurve(W$6,X16*365,"y")/100,0)</f>
        <v>0.118502078566825</v>
      </c>
      <c r="Z16" s="45">
        <f t="shared" si="8"/>
        <v>0.99439723498780275</v>
      </c>
      <c r="AA16" s="16">
        <f t="shared" si="9"/>
        <v>-1.1810927789468064</v>
      </c>
      <c r="AB16" s="35"/>
      <c r="AC16" s="22"/>
      <c r="AD16" s="49">
        <f t="shared" ref="AD16:AD79" si="48">IFERROR(IF((AD15+1)&lt;=$C$11,(AD15+1),""),"")</f>
        <v>24</v>
      </c>
      <c r="AE16" s="50">
        <f t="shared" ref="AE16:AE79" si="49">IF(TYPE(AD16) = 1,AE15+$C$10,0)</f>
        <v>46005</v>
      </c>
      <c r="AF16" s="45">
        <f t="shared" si="10"/>
        <v>-4.3835616438356165E-2</v>
      </c>
      <c r="AG16" s="48">
        <f>IF(TYPE(AD16)=1,_xll.GCurve(AE$6,AF16*365,"y")/100,0)</f>
        <v>0.148807463015353</v>
      </c>
      <c r="AH16" s="45">
        <f t="shared" si="11"/>
        <v>1.0080922135460242</v>
      </c>
      <c r="AI16" s="16">
        <f t="shared" si="12"/>
        <v>-2.3556537570289611</v>
      </c>
      <c r="AJ16" s="35"/>
      <c r="AK16" s="22"/>
      <c r="AL16" s="49">
        <f t="shared" ref="AL16:AL79" si="50">IFERROR(IF((AL15+1)&lt;=$C$11,(AL15+1),""),"")</f>
        <v>23</v>
      </c>
      <c r="AM16" s="50">
        <f t="shared" ref="AM16:AM79" si="51">IF(TYPE(AL16) = 1,AM15+$C$10,0)</f>
        <v>45975</v>
      </c>
      <c r="AN16" s="45">
        <f t="shared" si="13"/>
        <v>-0.12602739726027398</v>
      </c>
      <c r="AO16" s="48">
        <f>IF(TYPE(AL16)=1,_xll.GCurve(AM$6,AN16*365,"y")/100,0)</f>
        <v>0.17731579434504599</v>
      </c>
      <c r="AP16" s="45">
        <f t="shared" si="14"/>
        <v>1.0279414712649673</v>
      </c>
      <c r="AQ16" s="16">
        <f t="shared" si="15"/>
        <v>-3.6066163704022292</v>
      </c>
      <c r="AR16" s="35"/>
      <c r="AS16" s="22"/>
      <c r="AT16" s="49">
        <f t="shared" ref="AT16:AT79" si="52">IFERROR(IF((AT15+1)&lt;=$C$11,(AT15+1),""),"")</f>
        <v>22</v>
      </c>
      <c r="AU16" s="50">
        <f t="shared" ref="AU16:AU79" si="53">IF(TYPE(AT16) = 1,AU15+$C$10,0)</f>
        <v>45945</v>
      </c>
      <c r="AV16" s="45">
        <f t="shared" si="16"/>
        <v>-0.20821917808219179</v>
      </c>
      <c r="AW16" s="48">
        <f>IF(TYPE(AT16)=1,_xll.GCurve(AU$6,AV16*365,"y")/100,0)</f>
        <v>0.180297112827072</v>
      </c>
      <c r="AX16" s="45">
        <f t="shared" si="17"/>
        <v>1.0476327958174374</v>
      </c>
      <c r="AY16" s="16">
        <f t="shared" si="18"/>
        <v>-3.9395726623084655</v>
      </c>
      <c r="AZ16" s="35"/>
      <c r="BA16" s="22"/>
      <c r="BB16" s="49">
        <f t="shared" ref="BB16:BB79" si="54">IFERROR(IF((BB15+1)&lt;=$C$11,(BB15+1),""),"")</f>
        <v>21</v>
      </c>
      <c r="BC16" s="50">
        <f t="shared" ref="BC16:BC79" si="55">IF(TYPE(BB16) = 1,BC15+$C$10,0)</f>
        <v>45915</v>
      </c>
      <c r="BD16" s="45">
        <f t="shared" si="19"/>
        <v>-0.29041095890410956</v>
      </c>
      <c r="BE16" s="48">
        <f>IF(TYPE(BB16)=1,_xll.GCurve(BC$6,BD16*365,"y")/100,0)</f>
        <v>0.20432854959451799</v>
      </c>
      <c r="BF16" s="45">
        <f t="shared" si="20"/>
        <v>1.0701954669358538</v>
      </c>
      <c r="BG16" s="16">
        <f t="shared" si="21"/>
        <v>-3.0158365839178169</v>
      </c>
      <c r="BH16" s="35"/>
      <c r="BI16" s="22"/>
      <c r="BJ16" s="49">
        <f t="shared" ref="BJ16:BJ79" si="56">IFERROR(IF((BJ15+1)&lt;=$C$11,(BJ15+1),""),"")</f>
        <v>20</v>
      </c>
      <c r="BK16" s="50">
        <f t="shared" ref="BK16:BK79" si="57">IF(TYPE(BJ16) = 1,BK15+$C$10,0)</f>
        <v>45885</v>
      </c>
      <c r="BL16" s="45">
        <f t="shared" si="22"/>
        <v>-0.37260273972602742</v>
      </c>
      <c r="BM16" s="48">
        <f>IF(TYPE(BJ16)=1,_xll.GCurve(BK$6,BL16*365,"y")/100,0)</f>
        <v>0.26056745729479297</v>
      </c>
      <c r="BN16" s="45">
        <f t="shared" si="23"/>
        <v>1.1087427410999908</v>
      </c>
      <c r="BO16" s="16">
        <f t="shared" si="24"/>
        <v>-3.1095311164245443</v>
      </c>
      <c r="BP16" s="35"/>
      <c r="BQ16" s="22"/>
      <c r="BR16" s="49">
        <f t="shared" ref="BR16:BR79" si="58">IFERROR(IF((BR15+1)&lt;=$C$11,(BR15+1),""),"")</f>
        <v>19</v>
      </c>
      <c r="BS16" s="50">
        <f t="shared" ref="BS16:BS79" si="59">IF(TYPE(BR16) = 1,BS15+$C$10,0)</f>
        <v>45855</v>
      </c>
      <c r="BT16" s="45">
        <f t="shared" si="25"/>
        <v>-0.45479452054794522</v>
      </c>
      <c r="BU16" s="48">
        <f>IF(TYPE(BR16)=1,_xll.GCurve(BS$6,BT16*365,"y")/100,0)</f>
        <v>0.25181368934994103</v>
      </c>
      <c r="BV16" s="45">
        <f t="shared" si="26"/>
        <v>1.1226910163402033</v>
      </c>
      <c r="BW16" s="16">
        <f t="shared" si="27"/>
        <v>-1.2120830261100239</v>
      </c>
      <c r="BX16" s="35"/>
      <c r="BY16" s="22"/>
      <c r="BZ16" s="49">
        <f t="shared" ref="BZ16:BZ79" si="60">IFERROR(IF((BZ15+1)&lt;=$C$11,(BZ15+1),""),"")</f>
        <v>18</v>
      </c>
      <c r="CA16" s="50">
        <f t="shared" ref="CA16:CA79" si="61">IF(TYPE(BZ16) = 1,CA15+$C$10,0)</f>
        <v>45825</v>
      </c>
      <c r="CB16" s="45">
        <f t="shared" si="28"/>
        <v>-0.53698630136986303</v>
      </c>
      <c r="CC16" s="48">
        <f>IF(TYPE(BZ16)=1,_xll.GCurve(CA$6,CB16*365,"y")/100,0)</f>
        <v>0.31738182855945202</v>
      </c>
      <c r="CD16" s="45">
        <f t="shared" si="29"/>
        <v>1.1773041063685106</v>
      </c>
      <c r="CE16" s="16">
        <f t="shared" si="30"/>
        <v>-1.2602220651062326</v>
      </c>
      <c r="CF16" s="35"/>
      <c r="CG16" s="22"/>
      <c r="CH16" s="49">
        <f t="shared" ref="CH16:CH79" si="62">IFERROR(IF((CH15+1)&lt;=$C$11,(CH15+1),""),"")</f>
        <v>17</v>
      </c>
      <c r="CI16" s="50">
        <f t="shared" ref="CI16:CI79" si="63">IF(TYPE(CH16) = 1,CI15+$C$10,0)</f>
        <v>45795</v>
      </c>
      <c r="CJ16" s="45">
        <f t="shared" si="31"/>
        <v>-0.61917808219178083</v>
      </c>
      <c r="CK16" s="48">
        <f>IF(TYPE(CH16)=1,_xll.GCurve(CI$6,CJ16*365,"y")/100,0)</f>
        <v>0.21538741538339601</v>
      </c>
      <c r="CL16" s="45">
        <f t="shared" si="32"/>
        <v>1.1507912643899303</v>
      </c>
      <c r="CM16" s="16">
        <f t="shared" si="33"/>
        <v>-1.3648754879197889</v>
      </c>
      <c r="CN16" s="35"/>
      <c r="CO16" s="22"/>
      <c r="CP16" s="49">
        <f t="shared" ref="CP16:CP79" si="64">IFERROR(IF((CP15+1)&lt;=$C$11,(CP15+1),""),"")</f>
        <v>16</v>
      </c>
      <c r="CQ16" s="50">
        <f t="shared" ref="CQ16:CQ79" si="65">IF(TYPE(CP16) = 1,CQ15+$C$10,0)</f>
        <v>45765</v>
      </c>
      <c r="CR16" s="45">
        <f t="shared" si="34"/>
        <v>-0.70136986301369864</v>
      </c>
      <c r="CS16" s="48">
        <f>IF(TYPE(CP16)=1,_xll.GCurve(CQ$6,CR16*365,"y")/100,0)</f>
        <v>0.19238528775712802</v>
      </c>
      <c r="CT16" s="45">
        <f t="shared" si="35"/>
        <v>1.143302208735842</v>
      </c>
      <c r="CU16" s="16">
        <f t="shared" si="36"/>
        <v>0.66658436426417422</v>
      </c>
      <c r="CV16" s="35"/>
      <c r="CW16" s="35"/>
      <c r="CX16" s="22"/>
      <c r="CY16" s="49">
        <f t="shared" ref="CY16:CY79" si="66">IFERROR(IF((CY15+1)&lt;=$C$11,(CY15+1),""),"")</f>
        <v>15</v>
      </c>
      <c r="CZ16" s="50">
        <f t="shared" ref="CZ16:CZ79" si="67">IF(TYPE(CY16) = 1,CZ15+$C$10,0)</f>
        <v>45735</v>
      </c>
      <c r="DA16" s="45">
        <f t="shared" si="37"/>
        <v>-0.78356164383561644</v>
      </c>
      <c r="DB16" s="48">
        <f>IF(TYPE(CY16)=1,_xll.GCurve(CZ$6,DA16*365,"y")/100,0)</f>
        <v>0.18491235516791399</v>
      </c>
      <c r="DC16" s="45">
        <f t="shared" si="38"/>
        <v>1.1507138824217422</v>
      </c>
      <c r="DD16" s="16">
        <f t="shared" si="39"/>
        <v>1.3138106204348483</v>
      </c>
      <c r="DE16" s="35"/>
    </row>
    <row r="17" spans="1:109" x14ac:dyDescent="0.25">
      <c r="A17" s="35"/>
      <c r="B17" s="35"/>
      <c r="C17" s="35"/>
      <c r="D17" s="35"/>
      <c r="E17" s="22"/>
      <c r="F17" s="49">
        <f t="shared" si="40"/>
        <v>28</v>
      </c>
      <c r="G17" s="50">
        <f t="shared" si="41"/>
        <v>46125</v>
      </c>
      <c r="H17" s="45">
        <f t="shared" si="42"/>
        <v>0.28493150684931506</v>
      </c>
      <c r="I17" s="48">
        <f>IF(TYPE(F17)=1,_xll.GCurve(G$6,H17*365,"y")/100,0)</f>
        <v>0.12158140713905601</v>
      </c>
      <c r="J17" s="45">
        <f t="shared" si="43"/>
        <v>0.96090670823106372</v>
      </c>
      <c r="K17" s="16">
        <f t="shared" si="44"/>
        <v>-0.29164302518473623</v>
      </c>
      <c r="L17" s="35"/>
      <c r="M17" s="22"/>
      <c r="N17" s="49">
        <f t="shared" si="3"/>
        <v>27</v>
      </c>
      <c r="O17" s="50">
        <f t="shared" si="45"/>
        <v>46095</v>
      </c>
      <c r="P17" s="45">
        <f t="shared" si="4"/>
        <v>0.20273972602739726</v>
      </c>
      <c r="Q17" s="48">
        <f>IF(TYPE(N17)=1,_xll.GCurve(O$6,P17*365,"y")/100,0)</f>
        <v>0.131688583239681</v>
      </c>
      <c r="R17" s="45">
        <f t="shared" si="5"/>
        <v>0.97073136270962113</v>
      </c>
      <c r="S17" s="16">
        <f t="shared" si="6"/>
        <v>-8.979162525282007E-2</v>
      </c>
      <c r="T17" s="35"/>
      <c r="U17" s="22"/>
      <c r="V17" s="49">
        <f t="shared" si="46"/>
        <v>26</v>
      </c>
      <c r="W17" s="50">
        <f t="shared" si="47"/>
        <v>46065</v>
      </c>
      <c r="X17" s="45">
        <f t="shared" si="7"/>
        <v>0.12054794520547946</v>
      </c>
      <c r="Y17" s="48">
        <f>IF(TYPE(V17)=1,_xll.GCurve(W$6,X17*365,"y")/100,0)</f>
        <v>0.12031409404195999</v>
      </c>
      <c r="Z17" s="45">
        <f t="shared" si="8"/>
        <v>0.98231158246734052</v>
      </c>
      <c r="AA17" s="16">
        <f t="shared" si="9"/>
        <v>-1.1667380759985893</v>
      </c>
      <c r="AB17" s="35"/>
      <c r="AC17" s="22"/>
      <c r="AD17" s="49">
        <f t="shared" si="48"/>
        <v>25</v>
      </c>
      <c r="AE17" s="50">
        <f t="shared" si="49"/>
        <v>46035</v>
      </c>
      <c r="AF17" s="45">
        <f t="shared" si="10"/>
        <v>3.8356164383561646E-2</v>
      </c>
      <c r="AG17" s="48">
        <f>IF(TYPE(AD17)=1,_xll.GCurve(AE$6,AF17*365,"y")/100,0)</f>
        <v>0.14731319720968999</v>
      </c>
      <c r="AH17" s="45">
        <f t="shared" si="11"/>
        <v>0.99302000101802645</v>
      </c>
      <c r="AI17" s="16">
        <f t="shared" si="12"/>
        <v>-2.3204338499696395</v>
      </c>
      <c r="AJ17" s="35"/>
      <c r="AK17" s="22"/>
      <c r="AL17" s="49">
        <f t="shared" si="50"/>
        <v>24</v>
      </c>
      <c r="AM17" s="50">
        <f t="shared" si="51"/>
        <v>46005</v>
      </c>
      <c r="AN17" s="45">
        <f t="shared" si="13"/>
        <v>-4.3835616438356165E-2</v>
      </c>
      <c r="AO17" s="48">
        <f>IF(TYPE(AL17)=1,_xll.GCurve(AM$6,AN17*365,"y")/100,0)</f>
        <v>0.170836688943623</v>
      </c>
      <c r="AP17" s="45">
        <f t="shared" si="14"/>
        <v>1.0094005541036544</v>
      </c>
      <c r="AQ17" s="16">
        <f t="shared" si="15"/>
        <v>-3.5415640525168794</v>
      </c>
      <c r="AR17" s="35"/>
      <c r="AS17" s="22"/>
      <c r="AT17" s="49">
        <f t="shared" si="52"/>
        <v>23</v>
      </c>
      <c r="AU17" s="50">
        <f t="shared" si="53"/>
        <v>45975</v>
      </c>
      <c r="AV17" s="45">
        <f t="shared" si="16"/>
        <v>-0.12602739726027398</v>
      </c>
      <c r="AW17" s="48">
        <f>IF(TYPE(AT17)=1,_xll.GCurve(AU$6,AV17*365,"y")/100,0)</f>
        <v>0.17232029360336798</v>
      </c>
      <c r="AX17" s="45">
        <f t="shared" si="17"/>
        <v>1.027735926067211</v>
      </c>
      <c r="AY17" s="16">
        <f t="shared" si="18"/>
        <v>-3.8647514420808737</v>
      </c>
      <c r="AZ17" s="35"/>
      <c r="BA17" s="22"/>
      <c r="BB17" s="49">
        <f t="shared" si="54"/>
        <v>22</v>
      </c>
      <c r="BC17" s="50">
        <f t="shared" si="55"/>
        <v>45945</v>
      </c>
      <c r="BD17" s="45">
        <f t="shared" si="19"/>
        <v>-0.20821917808219179</v>
      </c>
      <c r="BE17" s="48">
        <f>IF(TYPE(BB17)=1,_xll.GCurve(BC$6,BD17*365,"y")/100,0)</f>
        <v>0.19800468657372</v>
      </c>
      <c r="BF17" s="45">
        <f t="shared" si="20"/>
        <v>1.0487467547317273</v>
      </c>
      <c r="BG17" s="16">
        <f t="shared" si="21"/>
        <v>-2.9553935966863953</v>
      </c>
      <c r="BH17" s="35"/>
      <c r="BI17" s="22"/>
      <c r="BJ17" s="49">
        <f t="shared" si="56"/>
        <v>21</v>
      </c>
      <c r="BK17" s="50">
        <f t="shared" si="57"/>
        <v>45915</v>
      </c>
      <c r="BL17" s="45">
        <f t="shared" si="22"/>
        <v>-0.29041095890410956</v>
      </c>
      <c r="BM17" s="48">
        <f>IF(TYPE(BJ17)=1,_xll.GCurve(BK$6,BL17*365,"y")/100,0)</f>
        <v>0.24884899697945201</v>
      </c>
      <c r="BN17" s="45">
        <f t="shared" si="23"/>
        <v>1.0809766152386375</v>
      </c>
      <c r="BO17" s="16">
        <f t="shared" si="24"/>
        <v>-3.0316594613075236</v>
      </c>
      <c r="BP17" s="35"/>
      <c r="BQ17" s="22"/>
      <c r="BR17" s="49">
        <f t="shared" si="58"/>
        <v>20</v>
      </c>
      <c r="BS17" s="50">
        <f t="shared" si="59"/>
        <v>45885</v>
      </c>
      <c r="BT17" s="45">
        <f t="shared" si="25"/>
        <v>-0.37260273972602742</v>
      </c>
      <c r="BU17" s="48">
        <f>IF(TYPE(BR17)=1,_xll.GCurve(BS$6,BT17*365,"y")/100,0)</f>
        <v>0.24373436686191202</v>
      </c>
      <c r="BV17" s="45">
        <f t="shared" si="26"/>
        <v>1.0968827829419983</v>
      </c>
      <c r="BW17" s="16">
        <f t="shared" si="27"/>
        <v>-1.1842198641353039</v>
      </c>
      <c r="BX17" s="35"/>
      <c r="BY17" s="22"/>
      <c r="BZ17" s="49">
        <f t="shared" si="60"/>
        <v>19</v>
      </c>
      <c r="CA17" s="50">
        <f t="shared" si="61"/>
        <v>45855</v>
      </c>
      <c r="CB17" s="45">
        <f t="shared" si="28"/>
        <v>-0.45479452054794522</v>
      </c>
      <c r="CC17" s="48">
        <f>IF(TYPE(BZ17)=1,_xll.GCurve(CA$6,CB17*365,"y")/100,0)</f>
        <v>0.30027328607792397</v>
      </c>
      <c r="CD17" s="45">
        <f t="shared" si="29"/>
        <v>1.1416396199003132</v>
      </c>
      <c r="CE17" s="16">
        <f t="shared" si="30"/>
        <v>-1.222045715813999</v>
      </c>
      <c r="CF17" s="35"/>
      <c r="CG17" s="22"/>
      <c r="CH17" s="49">
        <f t="shared" si="62"/>
        <v>18</v>
      </c>
      <c r="CI17" s="50">
        <f t="shared" si="63"/>
        <v>45825</v>
      </c>
      <c r="CJ17" s="45">
        <f t="shared" si="31"/>
        <v>-0.53698630136986303</v>
      </c>
      <c r="CK17" s="48">
        <f>IF(TYPE(CH17)=1,_xll.GCurve(CI$6,CJ17*365,"y")/100,0)</f>
        <v>0.21362657258486401</v>
      </c>
      <c r="CL17" s="45">
        <f t="shared" si="32"/>
        <v>1.1286833826634823</v>
      </c>
      <c r="CM17" s="16">
        <f t="shared" si="33"/>
        <v>-1.3386548284553159</v>
      </c>
      <c r="CN17" s="35"/>
      <c r="CO17" s="22"/>
      <c r="CP17" s="49">
        <f t="shared" si="64"/>
        <v>17</v>
      </c>
      <c r="CQ17" s="50">
        <f t="shared" si="65"/>
        <v>45795</v>
      </c>
      <c r="CR17" s="45">
        <f t="shared" si="34"/>
        <v>-0.61917808219178083</v>
      </c>
      <c r="CS17" s="48">
        <f>IF(TYPE(CP17)=1,_xll.GCurve(CQ$6,CR17*365,"y")/100,0)</f>
        <v>0.191852098677465</v>
      </c>
      <c r="CT17" s="45">
        <f t="shared" si="35"/>
        <v>1.1251924605354369</v>
      </c>
      <c r="CU17" s="16">
        <f t="shared" si="36"/>
        <v>0.65602576051189154</v>
      </c>
      <c r="CV17" s="35"/>
      <c r="CW17" s="35"/>
      <c r="CX17" s="22"/>
      <c r="CY17" s="49">
        <f t="shared" si="66"/>
        <v>16</v>
      </c>
      <c r="CZ17" s="50">
        <f t="shared" si="67"/>
        <v>45765</v>
      </c>
      <c r="DA17" s="45">
        <f t="shared" si="37"/>
        <v>-0.70136986301369864</v>
      </c>
      <c r="DB17" s="48">
        <f>IF(TYPE(CY17)=1,_xll.GCurve(CZ$6,DA17*365,"y")/100,0)</f>
        <v>0.18549200177941</v>
      </c>
      <c r="DC17" s="45">
        <f t="shared" si="38"/>
        <v>1.1342786041231707</v>
      </c>
      <c r="DD17" s="16">
        <f t="shared" si="39"/>
        <v>1.2950458835977274</v>
      </c>
      <c r="DE17" s="35"/>
    </row>
    <row r="18" spans="1:109" x14ac:dyDescent="0.25">
      <c r="A18" s="35"/>
      <c r="B18" s="35"/>
      <c r="C18" s="35"/>
      <c r="D18" s="35"/>
      <c r="E18" s="22"/>
      <c r="F18" s="49">
        <f t="shared" si="40"/>
        <v>29</v>
      </c>
      <c r="G18" s="50">
        <f t="shared" si="41"/>
        <v>46155</v>
      </c>
      <c r="H18" s="45">
        <f t="shared" si="42"/>
        <v>0.36712328767123287</v>
      </c>
      <c r="I18" s="48">
        <f>IF(TYPE(F18)=1,_xll.GCurve(G$6,H18*365,"y")/100,0)</f>
        <v>0.122937968885195</v>
      </c>
      <c r="J18" s="45">
        <f t="shared" si="43"/>
        <v>0.94950552076081451</v>
      </c>
      <c r="K18" s="16">
        <f t="shared" si="44"/>
        <v>-0.28818267177473361</v>
      </c>
      <c r="L18" s="35"/>
      <c r="M18" s="22"/>
      <c r="N18" s="49">
        <f t="shared" si="3"/>
        <v>28</v>
      </c>
      <c r="O18" s="50">
        <f t="shared" si="45"/>
        <v>46125</v>
      </c>
      <c r="P18" s="45">
        <f t="shared" si="4"/>
        <v>0.28493150684931506</v>
      </c>
      <c r="Q18" s="48">
        <f>IF(TYPE(N18)=1,_xll.GCurve(O$6,P18*365,"y")/100,0)</f>
        <v>0.13281802988691399</v>
      </c>
      <c r="R18" s="45">
        <f t="shared" si="5"/>
        <v>0.95884475231057842</v>
      </c>
      <c r="S18" s="16">
        <f t="shared" si="6"/>
        <v>-8.8692126351808065E-2</v>
      </c>
      <c r="T18" s="35"/>
      <c r="U18" s="22"/>
      <c r="V18" s="49">
        <f t="shared" si="46"/>
        <v>27</v>
      </c>
      <c r="W18" s="50">
        <f t="shared" si="47"/>
        <v>46095</v>
      </c>
      <c r="X18" s="45">
        <f t="shared" si="7"/>
        <v>0.20273972602739726</v>
      </c>
      <c r="Y18" s="48">
        <f>IF(TYPE(V18)=1,_xll.GCurve(W$6,X18*365,"y")/100,0)</f>
        <v>0.12203872470735601</v>
      </c>
      <c r="Z18" s="45">
        <f t="shared" si="8"/>
        <v>0.97013866681924987</v>
      </c>
      <c r="AA18" s="16">
        <f t="shared" si="9"/>
        <v>-1.1522797264931577</v>
      </c>
      <c r="AB18" s="35"/>
      <c r="AC18" s="22"/>
      <c r="AD18" s="49">
        <f t="shared" si="48"/>
        <v>26</v>
      </c>
      <c r="AE18" s="50">
        <f t="shared" si="49"/>
        <v>46065</v>
      </c>
      <c r="AF18" s="45">
        <f t="shared" si="10"/>
        <v>0.12054794520547946</v>
      </c>
      <c r="AG18" s="48">
        <f>IF(TYPE(AD18)=1,_xll.GCurve(AE$6,AF18*365,"y")/100,0)</f>
        <v>0.14610396668640299</v>
      </c>
      <c r="AH18" s="45">
        <f t="shared" si="11"/>
        <v>0.97834534496424763</v>
      </c>
      <c r="AI18" s="16">
        <f t="shared" si="12"/>
        <v>-2.2861429307445067</v>
      </c>
      <c r="AJ18" s="35"/>
      <c r="AK18" s="22"/>
      <c r="AL18" s="49">
        <f t="shared" si="50"/>
        <v>25</v>
      </c>
      <c r="AM18" s="50">
        <f t="shared" si="51"/>
        <v>46035</v>
      </c>
      <c r="AN18" s="45">
        <f t="shared" si="13"/>
        <v>3.8356164383561646E-2</v>
      </c>
      <c r="AO18" s="48">
        <f>IF(TYPE(AL18)=1,_xll.GCurve(AM$6,AN18*365,"y")/100,0)</f>
        <v>0.165392366781035</v>
      </c>
      <c r="AP18" s="45">
        <f t="shared" si="14"/>
        <v>0.99201405328537784</v>
      </c>
      <c r="AQ18" s="16">
        <f t="shared" si="15"/>
        <v>-3.4805620983900143</v>
      </c>
      <c r="AR18" s="35"/>
      <c r="AS18" s="22"/>
      <c r="AT18" s="49">
        <f t="shared" si="52"/>
        <v>24</v>
      </c>
      <c r="AU18" s="50">
        <f t="shared" si="53"/>
        <v>46005</v>
      </c>
      <c r="AV18" s="45">
        <f t="shared" si="16"/>
        <v>-4.3835616438356165E-2</v>
      </c>
      <c r="AW18" s="48">
        <f>IF(TYPE(AT18)=1,_xll.GCurve(AU$6,AV18*365,"y")/100,0)</f>
        <v>0.165683648002869</v>
      </c>
      <c r="AX18" s="45">
        <f t="shared" si="17"/>
        <v>1.0093243374371745</v>
      </c>
      <c r="AY18" s="16">
        <f t="shared" si="18"/>
        <v>-3.7955155499570834</v>
      </c>
      <c r="AZ18" s="35"/>
      <c r="BA18" s="22"/>
      <c r="BB18" s="49">
        <f t="shared" si="54"/>
        <v>23</v>
      </c>
      <c r="BC18" s="50">
        <f t="shared" si="55"/>
        <v>45975</v>
      </c>
      <c r="BD18" s="45">
        <f t="shared" si="19"/>
        <v>-0.12602739726027398</v>
      </c>
      <c r="BE18" s="48">
        <f>IF(TYPE(BB18)=1,_xll.GCurve(BC$6,BD18*365,"y")/100,0)</f>
        <v>0.192331522642577</v>
      </c>
      <c r="BF18" s="45">
        <f t="shared" si="20"/>
        <v>1.0286403405108238</v>
      </c>
      <c r="BG18" s="16">
        <f t="shared" si="21"/>
        <v>-2.8987332374789117</v>
      </c>
      <c r="BH18" s="35"/>
      <c r="BI18" s="22"/>
      <c r="BJ18" s="49">
        <f t="shared" si="56"/>
        <v>22</v>
      </c>
      <c r="BK18" s="50">
        <f t="shared" si="57"/>
        <v>45945</v>
      </c>
      <c r="BL18" s="45">
        <f t="shared" si="22"/>
        <v>-0.20821917808219179</v>
      </c>
      <c r="BM18" s="48">
        <f>IF(TYPE(BJ18)=1,_xll.GCurve(BK$6,BL18*365,"y")/100,0)</f>
        <v>0.238591053986312</v>
      </c>
      <c r="BN18" s="45">
        <f t="shared" si="23"/>
        <v>1.0556826880494627</v>
      </c>
      <c r="BO18" s="16">
        <f t="shared" si="24"/>
        <v>-2.9607212258307491</v>
      </c>
      <c r="BP18" s="35"/>
      <c r="BQ18" s="22"/>
      <c r="BR18" s="49">
        <f t="shared" si="58"/>
        <v>21</v>
      </c>
      <c r="BS18" s="50">
        <f t="shared" si="59"/>
        <v>45915</v>
      </c>
      <c r="BT18" s="45">
        <f t="shared" si="25"/>
        <v>-0.29041095890410956</v>
      </c>
      <c r="BU18" s="48">
        <f>IF(TYPE(BR18)=1,_xll.GCurve(BS$6,BT18*365,"y")/100,0)</f>
        <v>0.236444125974858</v>
      </c>
      <c r="BV18" s="45">
        <f t="shared" si="26"/>
        <v>1.0729559887529305</v>
      </c>
      <c r="BW18" s="16">
        <f t="shared" si="27"/>
        <v>-1.1583879471753407</v>
      </c>
      <c r="BX18" s="35"/>
      <c r="BY18" s="22"/>
      <c r="BZ18" s="49">
        <f t="shared" si="60"/>
        <v>20</v>
      </c>
      <c r="CA18" s="50">
        <f t="shared" si="61"/>
        <v>45885</v>
      </c>
      <c r="CB18" s="45">
        <f t="shared" si="28"/>
        <v>-0.37260273972602742</v>
      </c>
      <c r="CC18" s="48">
        <f>IF(TYPE(BZ18)=1,_xll.GCurve(CA$6,CB18*365,"y")/100,0)</f>
        <v>0.28521177139196696</v>
      </c>
      <c r="CD18" s="45">
        <f t="shared" si="29"/>
        <v>1.1099425353205938</v>
      </c>
      <c r="CE18" s="16">
        <f t="shared" si="30"/>
        <v>-1.1881161939760811</v>
      </c>
      <c r="CF18" s="35"/>
      <c r="CG18" s="22"/>
      <c r="CH18" s="49">
        <f t="shared" si="62"/>
        <v>19</v>
      </c>
      <c r="CI18" s="50">
        <f t="shared" si="63"/>
        <v>45855</v>
      </c>
      <c r="CJ18" s="45">
        <f t="shared" si="31"/>
        <v>-0.45479452054794522</v>
      </c>
      <c r="CK18" s="48">
        <f>IF(TYPE(CH18)=1,_xll.GCurve(CI$6,CJ18*365,"y")/100,0)</f>
        <v>0.21192403385196701</v>
      </c>
      <c r="CL18" s="45">
        <f t="shared" si="32"/>
        <v>1.10727829387229</v>
      </c>
      <c r="CM18" s="16">
        <f t="shared" si="33"/>
        <v>-1.3132677040376373</v>
      </c>
      <c r="CN18" s="35"/>
      <c r="CO18" s="22"/>
      <c r="CP18" s="49">
        <f t="shared" si="64"/>
        <v>18</v>
      </c>
      <c r="CQ18" s="50">
        <f t="shared" si="65"/>
        <v>45825</v>
      </c>
      <c r="CR18" s="45">
        <f t="shared" si="34"/>
        <v>-0.53698630136986303</v>
      </c>
      <c r="CS18" s="48">
        <f>IF(TYPE(CP18)=1,_xll.GCurve(CQ$6,CR18*365,"y")/100,0)</f>
        <v>0.19132903573374901</v>
      </c>
      <c r="CT18" s="45">
        <f t="shared" si="35"/>
        <v>1.1074546404427641</v>
      </c>
      <c r="CU18" s="16">
        <f t="shared" si="36"/>
        <v>0.64568400359096323</v>
      </c>
      <c r="CV18" s="35"/>
      <c r="CW18" s="35"/>
      <c r="CX18" s="22"/>
      <c r="CY18" s="49">
        <f t="shared" si="66"/>
        <v>17</v>
      </c>
      <c r="CZ18" s="50">
        <f t="shared" si="67"/>
        <v>45795</v>
      </c>
      <c r="DA18" s="45">
        <f t="shared" si="37"/>
        <v>-0.61917808219178083</v>
      </c>
      <c r="DB18" s="48">
        <f>IF(TYPE(CY18)=1,_xll.GCurve(CZ$6,DA18*365,"y")/100,0)</f>
        <v>0.18600469026286301</v>
      </c>
      <c r="DC18" s="45">
        <f t="shared" si="38"/>
        <v>1.1179501569213806</v>
      </c>
      <c r="DD18" s="16">
        <f t="shared" si="39"/>
        <v>1.2764031195912886</v>
      </c>
      <c r="DE18" s="35"/>
    </row>
    <row r="19" spans="1:109" x14ac:dyDescent="0.25">
      <c r="A19" s="35"/>
      <c r="B19" s="35"/>
      <c r="C19" s="35"/>
      <c r="D19" s="35"/>
      <c r="E19" s="22"/>
      <c r="F19" s="49">
        <f t="shared" si="40"/>
        <v>30</v>
      </c>
      <c r="G19" s="50">
        <f t="shared" si="41"/>
        <v>46185</v>
      </c>
      <c r="H19" s="45">
        <f t="shared" si="42"/>
        <v>0.44931506849315067</v>
      </c>
      <c r="I19" s="48">
        <f>IF(TYPE(F19)=1,_xll.GCurve(G$6,H19*365,"y")/100,0)</f>
        <v>0.12422868734989301</v>
      </c>
      <c r="J19" s="45">
        <f t="shared" si="43"/>
        <v>0.93808249135122279</v>
      </c>
      <c r="K19" s="16">
        <f t="shared" si="44"/>
        <v>-0.28471568915795031</v>
      </c>
      <c r="L19" s="35"/>
      <c r="M19" s="22"/>
      <c r="N19" s="49">
        <f t="shared" si="3"/>
        <v>29</v>
      </c>
      <c r="O19" s="50">
        <f t="shared" si="45"/>
        <v>46155</v>
      </c>
      <c r="P19" s="45">
        <f t="shared" si="4"/>
        <v>0.36712328767123287</v>
      </c>
      <c r="Q19" s="48">
        <f>IF(TYPE(N19)=1,_xll.GCurve(O$6,P19*365,"y")/100,0)</f>
        <v>0.13388523050874401</v>
      </c>
      <c r="R19" s="45">
        <f t="shared" si="5"/>
        <v>0.94697088877018276</v>
      </c>
      <c r="S19" s="16">
        <f t="shared" si="6"/>
        <v>-8.7593806521750958E-2</v>
      </c>
      <c r="T19" s="35"/>
      <c r="U19" s="22"/>
      <c r="V19" s="49">
        <f t="shared" si="46"/>
        <v>28</v>
      </c>
      <c r="W19" s="50">
        <f t="shared" si="47"/>
        <v>46125</v>
      </c>
      <c r="X19" s="45">
        <f t="shared" si="7"/>
        <v>0.28493150684931506</v>
      </c>
      <c r="Y19" s="48">
        <f>IF(TYPE(V19)=1,_xll.GCurve(W$6,X19*365,"y")/100,0)</f>
        <v>0.12367904858009</v>
      </c>
      <c r="Z19" s="45">
        <f t="shared" si="8"/>
        <v>0.95790294092896566</v>
      </c>
      <c r="AA19" s="16">
        <f t="shared" si="9"/>
        <v>-1.1377467742828025</v>
      </c>
      <c r="AB19" s="35"/>
      <c r="AC19" s="22"/>
      <c r="AD19" s="49">
        <f t="shared" si="48"/>
        <v>27</v>
      </c>
      <c r="AE19" s="50">
        <f t="shared" si="49"/>
        <v>46095</v>
      </c>
      <c r="AF19" s="45">
        <f t="shared" si="10"/>
        <v>0.20273972602739726</v>
      </c>
      <c r="AG19" s="48">
        <f>IF(TYPE(AD19)=1,_xll.GCurve(AE$6,AF19*365,"y")/100,0)</f>
        <v>0.14513460335532399</v>
      </c>
      <c r="AH19" s="45">
        <f t="shared" si="11"/>
        <v>0.96400832838535144</v>
      </c>
      <c r="AI19" s="16">
        <f t="shared" si="12"/>
        <v>-2.2526409886455148</v>
      </c>
      <c r="AJ19" s="35"/>
      <c r="AK19" s="22"/>
      <c r="AL19" s="49">
        <f t="shared" si="50"/>
        <v>26</v>
      </c>
      <c r="AM19" s="50">
        <f t="shared" si="51"/>
        <v>46065</v>
      </c>
      <c r="AN19" s="45">
        <f t="shared" si="13"/>
        <v>0.12054794520547946</v>
      </c>
      <c r="AO19" s="48">
        <f>IF(TYPE(AL19)=1,_xll.GCurve(AM$6,AN19*365,"y")/100,0)</f>
        <v>0.16081585091928499</v>
      </c>
      <c r="AP19" s="45">
        <f t="shared" si="14"/>
        <v>0.97555280251339471</v>
      </c>
      <c r="AQ19" s="16">
        <f t="shared" si="15"/>
        <v>-3.4228064594055576</v>
      </c>
      <c r="AR19" s="35"/>
      <c r="AS19" s="22"/>
      <c r="AT19" s="49">
        <f t="shared" si="52"/>
        <v>25</v>
      </c>
      <c r="AU19" s="50">
        <f t="shared" si="53"/>
        <v>46035</v>
      </c>
      <c r="AV19" s="45">
        <f t="shared" si="16"/>
        <v>3.8356164383561646E-2</v>
      </c>
      <c r="AW19" s="48">
        <f>IF(TYPE(AT19)=1,_xll.GCurve(AU$6,AV19*365,"y")/100,0)</f>
        <v>0.16016423096924298</v>
      </c>
      <c r="AX19" s="45">
        <f t="shared" si="17"/>
        <v>0.99208221119077578</v>
      </c>
      <c r="AY19" s="16">
        <f t="shared" si="18"/>
        <v>-3.7306773647918483</v>
      </c>
      <c r="AZ19" s="35"/>
      <c r="BA19" s="22"/>
      <c r="BB19" s="49">
        <f t="shared" si="54"/>
        <v>24</v>
      </c>
      <c r="BC19" s="50">
        <f t="shared" si="55"/>
        <v>46005</v>
      </c>
      <c r="BD19" s="45">
        <f t="shared" si="19"/>
        <v>-4.3835616438356165E-2</v>
      </c>
      <c r="BE19" s="48">
        <f>IF(TYPE(BB19)=1,_xll.GCurve(BC$6,BD19*365,"y")/100,0)</f>
        <v>0.187241140659862</v>
      </c>
      <c r="BF19" s="45">
        <f t="shared" si="20"/>
        <v>1.0096898016688365</v>
      </c>
      <c r="BG19" s="16">
        <f t="shared" si="21"/>
        <v>-2.8453301629095007</v>
      </c>
      <c r="BH19" s="35"/>
      <c r="BI19" s="22"/>
      <c r="BJ19" s="49">
        <f t="shared" si="56"/>
        <v>23</v>
      </c>
      <c r="BK19" s="50">
        <f t="shared" si="57"/>
        <v>45975</v>
      </c>
      <c r="BL19" s="45">
        <f t="shared" si="22"/>
        <v>-0.12602739726027398</v>
      </c>
      <c r="BM19" s="48">
        <f>IF(TYPE(BJ19)=1,_xll.GCurve(BK$6,BL19*365,"y")/100,0)</f>
        <v>0.229596507493185</v>
      </c>
      <c r="BN19" s="45">
        <f t="shared" si="23"/>
        <v>1.0324358652481871</v>
      </c>
      <c r="BO19" s="16">
        <f t="shared" si="24"/>
        <v>-2.8955242092650684</v>
      </c>
      <c r="BP19" s="35"/>
      <c r="BQ19" s="22"/>
      <c r="BR19" s="49">
        <f t="shared" si="58"/>
        <v>22</v>
      </c>
      <c r="BS19" s="50">
        <f t="shared" si="59"/>
        <v>45945</v>
      </c>
      <c r="BT19" s="45">
        <f t="shared" si="25"/>
        <v>-0.20821917808219179</v>
      </c>
      <c r="BU19" s="48">
        <f>IF(TYPE(BR19)=1,_xll.GCurve(BS$6,BT19*365,"y")/100,0)</f>
        <v>0.22986221297282899</v>
      </c>
      <c r="BV19" s="45">
        <f t="shared" si="26"/>
        <v>1.0506508195282005</v>
      </c>
      <c r="BW19" s="16">
        <f t="shared" si="27"/>
        <v>-1.1343067737996604</v>
      </c>
      <c r="BX19" s="35"/>
      <c r="BY19" s="22"/>
      <c r="BZ19" s="49">
        <f t="shared" si="60"/>
        <v>21</v>
      </c>
      <c r="CA19" s="50">
        <f t="shared" si="61"/>
        <v>45915</v>
      </c>
      <c r="CB19" s="45">
        <f t="shared" si="28"/>
        <v>-0.29041095890410956</v>
      </c>
      <c r="CC19" s="48">
        <f>IF(TYPE(BZ19)=1,_xll.GCurve(CA$6,CB19*365,"y")/100,0)</f>
        <v>0.271925848319446</v>
      </c>
      <c r="CD19" s="45">
        <f t="shared" si="29"/>
        <v>1.081520662602286</v>
      </c>
      <c r="CE19" s="16">
        <f t="shared" si="30"/>
        <v>-1.1576925583686801</v>
      </c>
      <c r="CF19" s="35"/>
      <c r="CG19" s="22"/>
      <c r="CH19" s="49">
        <f t="shared" si="62"/>
        <v>20</v>
      </c>
      <c r="CI19" s="50">
        <f t="shared" si="63"/>
        <v>45885</v>
      </c>
      <c r="CJ19" s="45">
        <f t="shared" si="31"/>
        <v>-0.37260273972602742</v>
      </c>
      <c r="CK19" s="48">
        <f>IF(TYPE(CH19)=1,_xll.GCurve(CI$6,CJ19*365,"y")/100,0)</f>
        <v>0.210277576561681</v>
      </c>
      <c r="CL19" s="45">
        <f t="shared" si="32"/>
        <v>1.0865394166330078</v>
      </c>
      <c r="CM19" s="16">
        <f t="shared" si="33"/>
        <v>-1.2886707279684106</v>
      </c>
      <c r="CN19" s="35"/>
      <c r="CO19" s="22"/>
      <c r="CP19" s="49">
        <f t="shared" si="64"/>
        <v>19</v>
      </c>
      <c r="CQ19" s="50">
        <f t="shared" si="65"/>
        <v>45855</v>
      </c>
      <c r="CR19" s="45">
        <f t="shared" si="34"/>
        <v>-0.45479452054794522</v>
      </c>
      <c r="CS19" s="48">
        <f>IF(TYPE(CP19)=1,_xll.GCurve(CQ$6,CR19*365,"y")/100,0)</f>
        <v>0.190815878052598</v>
      </c>
      <c r="CT19" s="45">
        <f t="shared" si="35"/>
        <v>1.0900778976765944</v>
      </c>
      <c r="CU19" s="16">
        <f t="shared" si="36"/>
        <v>0.6355527671241179</v>
      </c>
      <c r="CV19" s="35"/>
      <c r="CW19" s="35"/>
      <c r="CX19" s="22"/>
      <c r="CY19" s="49">
        <f t="shared" si="66"/>
        <v>18</v>
      </c>
      <c r="CZ19" s="50">
        <f t="shared" si="67"/>
        <v>45825</v>
      </c>
      <c r="DA19" s="45">
        <f t="shared" si="37"/>
        <v>-0.53698630136986303</v>
      </c>
      <c r="DB19" s="48">
        <f>IF(TYPE(CY19)=1,_xll.GCurve(CZ$6,DA19*365,"y")/100,0)</f>
        <v>0.18645467223739501</v>
      </c>
      <c r="DC19" s="45">
        <f t="shared" si="38"/>
        <v>1.1017481104150699</v>
      </c>
      <c r="DD19" s="16">
        <f t="shared" si="39"/>
        <v>1.2579046717165034</v>
      </c>
      <c r="DE19" s="35"/>
    </row>
    <row r="20" spans="1:109" x14ac:dyDescent="0.25">
      <c r="A20" s="35"/>
      <c r="B20" s="35"/>
      <c r="C20" s="35"/>
      <c r="D20" s="35"/>
      <c r="E20" s="22"/>
      <c r="F20" s="49">
        <f t="shared" si="40"/>
        <v>31</v>
      </c>
      <c r="G20" s="50">
        <f t="shared" si="41"/>
        <v>46215</v>
      </c>
      <c r="H20" s="45">
        <f t="shared" si="42"/>
        <v>0.53150684931506853</v>
      </c>
      <c r="I20" s="48">
        <f>IF(TYPE(F20)=1,_xll.GCurve(G$6,H20*365,"y")/100,0)</f>
        <v>0.125455959933781</v>
      </c>
      <c r="J20" s="45">
        <f t="shared" si="43"/>
        <v>0.92665393270880736</v>
      </c>
      <c r="K20" s="16">
        <f t="shared" si="44"/>
        <v>-0.28124702837389665</v>
      </c>
      <c r="L20" s="35"/>
      <c r="M20" s="22"/>
      <c r="N20" s="49">
        <f t="shared" si="3"/>
        <v>30</v>
      </c>
      <c r="O20" s="50">
        <f t="shared" si="45"/>
        <v>46185</v>
      </c>
      <c r="P20" s="45">
        <f t="shared" si="4"/>
        <v>0.44931506849315067</v>
      </c>
      <c r="Q20" s="48">
        <f>IF(TYPE(N20)=1,_xll.GCurve(O$6,P20*365,"y")/100,0)</f>
        <v>0.134892632510792</v>
      </c>
      <c r="R20" s="45">
        <f t="shared" si="5"/>
        <v>0.93512456649276243</v>
      </c>
      <c r="S20" s="16">
        <f t="shared" si="6"/>
        <v>-8.6498034229415488E-2</v>
      </c>
      <c r="T20" s="35"/>
      <c r="U20" s="22"/>
      <c r="V20" s="49">
        <f t="shared" si="46"/>
        <v>29</v>
      </c>
      <c r="W20" s="50">
        <f t="shared" si="47"/>
        <v>46155</v>
      </c>
      <c r="X20" s="45">
        <f t="shared" si="7"/>
        <v>0.36712328767123287</v>
      </c>
      <c r="Y20" s="48">
        <f>IF(TYPE(V20)=1,_xll.GCurve(W$6,X20*365,"y")/100,0)</f>
        <v>0.12523808595726899</v>
      </c>
      <c r="Z20" s="45">
        <f t="shared" si="8"/>
        <v>0.94562702767550044</v>
      </c>
      <c r="AA20" s="16">
        <f t="shared" si="9"/>
        <v>-1.1231660896343552</v>
      </c>
      <c r="AB20" s="35"/>
      <c r="AC20" s="22"/>
      <c r="AD20" s="49">
        <f t="shared" si="48"/>
        <v>28</v>
      </c>
      <c r="AE20" s="50">
        <f t="shared" si="49"/>
        <v>46125</v>
      </c>
      <c r="AF20" s="45">
        <f t="shared" si="10"/>
        <v>0.28493150684931506</v>
      </c>
      <c r="AG20" s="48">
        <f>IF(TYPE(AD20)=1,_xll.GCurve(AE$6,AF20*365,"y")/100,0)</f>
        <v>0.14436682501617501</v>
      </c>
      <c r="AH20" s="45">
        <f t="shared" si="11"/>
        <v>0.9499622990767429</v>
      </c>
      <c r="AI20" s="16">
        <f t="shared" si="12"/>
        <v>-2.2198190093984231</v>
      </c>
      <c r="AJ20" s="35"/>
      <c r="AK20" s="22"/>
      <c r="AL20" s="49">
        <f t="shared" si="50"/>
        <v>27</v>
      </c>
      <c r="AM20" s="50">
        <f t="shared" si="51"/>
        <v>46095</v>
      </c>
      <c r="AN20" s="45">
        <f t="shared" si="13"/>
        <v>0.20273972602739726</v>
      </c>
      <c r="AO20" s="48">
        <f>IF(TYPE(AL20)=1,_xll.GCurve(AM$6,AN20*365,"y")/100,0)</f>
        <v>0.156968203797648</v>
      </c>
      <c r="AP20" s="45">
        <f t="shared" si="14"/>
        <v>0.95983835242282312</v>
      </c>
      <c r="AQ20" s="16">
        <f t="shared" si="15"/>
        <v>-3.3676710314333991</v>
      </c>
      <c r="AR20" s="35"/>
      <c r="AS20" s="22"/>
      <c r="AT20" s="49">
        <f t="shared" si="52"/>
        <v>26</v>
      </c>
      <c r="AU20" s="50">
        <f t="shared" si="53"/>
        <v>46065</v>
      </c>
      <c r="AV20" s="45">
        <f t="shared" si="16"/>
        <v>0.12054794520547946</v>
      </c>
      <c r="AW20" s="48">
        <f>IF(TYPE(AT20)=1,_xll.GCurve(AU$6,AV20*365,"y")/100,0)</f>
        <v>0.15557767859788899</v>
      </c>
      <c r="AX20" s="45">
        <f t="shared" si="17"/>
        <v>0.9757652231602052</v>
      </c>
      <c r="AY20" s="16">
        <f t="shared" si="18"/>
        <v>-3.6693181173216574</v>
      </c>
      <c r="AZ20" s="35"/>
      <c r="BA20" s="22"/>
      <c r="BB20" s="49">
        <f t="shared" si="54"/>
        <v>25</v>
      </c>
      <c r="BC20" s="50">
        <f t="shared" si="55"/>
        <v>46035</v>
      </c>
      <c r="BD20" s="45">
        <f t="shared" si="19"/>
        <v>3.8356164383561646E-2</v>
      </c>
      <c r="BE20" s="48">
        <f>IF(TYPE(BB20)=1,_xll.GCurve(BC$6,BD20*365,"y")/100,0)</f>
        <v>0.18267313766331</v>
      </c>
      <c r="BF20" s="45">
        <f t="shared" si="20"/>
        <v>0.99173743289706739</v>
      </c>
      <c r="BG20" s="16">
        <f t="shared" si="21"/>
        <v>-2.7947399556225081</v>
      </c>
      <c r="BH20" s="35"/>
      <c r="BI20" s="22"/>
      <c r="BJ20" s="49">
        <f t="shared" si="56"/>
        <v>24</v>
      </c>
      <c r="BK20" s="50">
        <f t="shared" si="57"/>
        <v>46005</v>
      </c>
      <c r="BL20" s="45">
        <f t="shared" si="22"/>
        <v>-4.3835616438356165E-2</v>
      </c>
      <c r="BM20" s="48">
        <f>IF(TYPE(BJ20)=1,_xll.GCurve(BK$6,BL20*365,"y")/100,0)</f>
        <v>0.22169697323289</v>
      </c>
      <c r="BN20" s="45">
        <f t="shared" si="23"/>
        <v>1.0108921974053702</v>
      </c>
      <c r="BO20" s="16">
        <f t="shared" si="24"/>
        <v>-2.8351037861715271</v>
      </c>
      <c r="BP20" s="35"/>
      <c r="BQ20" s="22"/>
      <c r="BR20" s="49">
        <f t="shared" si="58"/>
        <v>23</v>
      </c>
      <c r="BS20" s="50">
        <f t="shared" si="59"/>
        <v>45975</v>
      </c>
      <c r="BT20" s="45">
        <f t="shared" si="25"/>
        <v>-0.12602739726027398</v>
      </c>
      <c r="BU20" s="48">
        <f>IF(TYPE(BR20)=1,_xll.GCurve(BS$6,BT20*365,"y")/100,0)</f>
        <v>0.22391824639267099</v>
      </c>
      <c r="BV20" s="45">
        <f t="shared" si="26"/>
        <v>1.0297475575256703</v>
      </c>
      <c r="BW20" s="16">
        <f t="shared" si="27"/>
        <v>-1.1117391316836751</v>
      </c>
      <c r="BX20" s="35"/>
      <c r="BY20" s="22"/>
      <c r="BZ20" s="49">
        <f t="shared" si="60"/>
        <v>22</v>
      </c>
      <c r="CA20" s="50">
        <f t="shared" si="61"/>
        <v>45945</v>
      </c>
      <c r="CB20" s="45">
        <f t="shared" si="28"/>
        <v>-0.20821917808219179</v>
      </c>
      <c r="CC20" s="48">
        <f>IF(TYPE(BZ20)=1,_xll.GCurve(CA$6,CB20*365,"y")/100,0)</f>
        <v>0.26018410202764697</v>
      </c>
      <c r="CD20" s="45">
        <f t="shared" si="29"/>
        <v>1.0558154242584579</v>
      </c>
      <c r="CE20" s="16">
        <f t="shared" si="30"/>
        <v>-1.1301768906881946</v>
      </c>
      <c r="CF20" s="35"/>
      <c r="CG20" s="22"/>
      <c r="CH20" s="49">
        <f t="shared" si="62"/>
        <v>21</v>
      </c>
      <c r="CI20" s="50">
        <f t="shared" si="63"/>
        <v>45915</v>
      </c>
      <c r="CJ20" s="45">
        <f t="shared" si="31"/>
        <v>-0.29041095890410956</v>
      </c>
      <c r="CK20" s="48">
        <f>IF(TYPE(CH20)=1,_xll.GCurve(CI$6,CJ20*365,"y")/100,0)</f>
        <v>0.20868500589247801</v>
      </c>
      <c r="CL20" s="45">
        <f t="shared" si="32"/>
        <v>1.0664326212630875</v>
      </c>
      <c r="CM20" s="16">
        <f t="shared" si="33"/>
        <v>-1.26482342134537</v>
      </c>
      <c r="CN20" s="35"/>
      <c r="CO20" s="22"/>
      <c r="CP20" s="49">
        <f t="shared" si="64"/>
        <v>20</v>
      </c>
      <c r="CQ20" s="50">
        <f t="shared" si="65"/>
        <v>45885</v>
      </c>
      <c r="CR20" s="45">
        <f t="shared" si="34"/>
        <v>-0.37260273972602742</v>
      </c>
      <c r="CS20" s="48">
        <f>IF(TYPE(CP20)=1,_xll.GCurve(CQ$6,CR20*365,"y")/100,0)</f>
        <v>0.19031228460220501</v>
      </c>
      <c r="CT20" s="45">
        <f t="shared" si="35"/>
        <v>1.0730517626516649</v>
      </c>
      <c r="CU20" s="16">
        <f t="shared" si="36"/>
        <v>0.625625946984395</v>
      </c>
      <c r="CV20" s="35"/>
      <c r="CW20" s="35"/>
      <c r="CX20" s="22"/>
      <c r="CY20" s="49">
        <f t="shared" si="66"/>
        <v>19</v>
      </c>
      <c r="CZ20" s="50">
        <f t="shared" si="67"/>
        <v>45855</v>
      </c>
      <c r="DA20" s="45">
        <f t="shared" si="37"/>
        <v>-0.45479452054794522</v>
      </c>
      <c r="DB20" s="48">
        <f>IF(TYPE(CY20)=1,_xll.GCurve(CZ$6,DA20*365,"y")/100,0)</f>
        <v>0.18684527321226099</v>
      </c>
      <c r="DC20" s="45">
        <f t="shared" si="38"/>
        <v>1.0856892684635995</v>
      </c>
      <c r="DD20" s="16">
        <f t="shared" si="39"/>
        <v>1.239569725532206</v>
      </c>
      <c r="DE20" s="35"/>
    </row>
    <row r="21" spans="1:109" x14ac:dyDescent="0.25">
      <c r="A21" s="35"/>
      <c r="B21" s="35"/>
      <c r="C21" s="35"/>
      <c r="D21" s="35"/>
      <c r="E21" s="22"/>
      <c r="F21" s="49">
        <f t="shared" si="40"/>
        <v>32</v>
      </c>
      <c r="G21" s="50">
        <f t="shared" si="41"/>
        <v>46245</v>
      </c>
      <c r="H21" s="45">
        <f t="shared" si="42"/>
        <v>0.61369863013698633</v>
      </c>
      <c r="I21" s="48">
        <f>IF(TYPE(F21)=1,_xll.GCurve(G$6,H21*365,"y")/100,0)</f>
        <v>0.12662214287631898</v>
      </c>
      <c r="J21" s="45">
        <f t="shared" si="43"/>
        <v>0.91523485954272987</v>
      </c>
      <c r="K21" s="16">
        <f t="shared" si="44"/>
        <v>-0.27778124650929564</v>
      </c>
      <c r="L21" s="35"/>
      <c r="M21" s="22"/>
      <c r="N21" s="49">
        <f t="shared" si="3"/>
        <v>31</v>
      </c>
      <c r="O21" s="50">
        <f t="shared" si="45"/>
        <v>46215</v>
      </c>
      <c r="P21" s="45">
        <f t="shared" si="4"/>
        <v>0.53150684931506853</v>
      </c>
      <c r="Q21" s="48">
        <f>IF(TYPE(N21)=1,_xll.GCurve(O$6,P21*365,"y")/100,0)</f>
        <v>0.135842646795409</v>
      </c>
      <c r="R21" s="45">
        <f t="shared" si="5"/>
        <v>0.92331928313666378</v>
      </c>
      <c r="S21" s="16">
        <f t="shared" si="6"/>
        <v>-8.5406057993935344E-2</v>
      </c>
      <c r="T21" s="35"/>
      <c r="U21" s="22"/>
      <c r="V21" s="49">
        <f t="shared" si="46"/>
        <v>30</v>
      </c>
      <c r="W21" s="50">
        <f t="shared" si="47"/>
        <v>46185</v>
      </c>
      <c r="X21" s="45">
        <f t="shared" si="7"/>
        <v>0.44931506849315067</v>
      </c>
      <c r="Y21" s="48">
        <f>IF(TYPE(V21)=1,_xll.GCurve(W$6,X21*365,"y")/100,0)</f>
        <v>0.126718824918852</v>
      </c>
      <c r="Z21" s="45">
        <f t="shared" si="8"/>
        <v>0.93333178605299094</v>
      </c>
      <c r="AA21" s="16">
        <f t="shared" si="9"/>
        <v>-1.1085624477648861</v>
      </c>
      <c r="AB21" s="35"/>
      <c r="AC21" s="22"/>
      <c r="AD21" s="49">
        <f t="shared" si="48"/>
        <v>29</v>
      </c>
      <c r="AE21" s="50">
        <f t="shared" si="49"/>
        <v>46155</v>
      </c>
      <c r="AF21" s="45">
        <f t="shared" si="10"/>
        <v>0.36712328767123287</v>
      </c>
      <c r="AG21" s="48">
        <f>IF(TYPE(AD21)=1,_xll.GCurve(AE$6,AF21*365,"y")/100,0)</f>
        <v>0.14376818075055001</v>
      </c>
      <c r="AH21" s="45">
        <f t="shared" si="11"/>
        <v>0.93617113602673729</v>
      </c>
      <c r="AI21" s="16">
        <f t="shared" si="12"/>
        <v>-2.1875925874342368</v>
      </c>
      <c r="AJ21" s="35"/>
      <c r="AK21" s="22"/>
      <c r="AL21" s="49">
        <f t="shared" si="50"/>
        <v>28</v>
      </c>
      <c r="AM21" s="50">
        <f t="shared" si="51"/>
        <v>46125</v>
      </c>
      <c r="AN21" s="45">
        <f t="shared" si="13"/>
        <v>0.28493150684931506</v>
      </c>
      <c r="AO21" s="48">
        <f>IF(TYPE(AL21)=1,_xll.GCurve(AM$6,AN21*365,"y")/100,0)</f>
        <v>0.153733556679686</v>
      </c>
      <c r="AP21" s="45">
        <f t="shared" si="14"/>
        <v>0.94473181942634676</v>
      </c>
      <c r="AQ21" s="16">
        <f t="shared" si="15"/>
        <v>-3.3146685300963661</v>
      </c>
      <c r="AR21" s="35"/>
      <c r="AS21" s="22"/>
      <c r="AT21" s="49">
        <f t="shared" si="52"/>
        <v>27</v>
      </c>
      <c r="AU21" s="50">
        <f t="shared" si="53"/>
        <v>46095</v>
      </c>
      <c r="AV21" s="45">
        <f t="shared" si="16"/>
        <v>0.20273972602739726</v>
      </c>
      <c r="AW21" s="48">
        <f>IF(TYPE(AT21)=1,_xll.GCurve(AU$6,AV21*365,"y")/100,0)</f>
        <v>0.15177109792976901</v>
      </c>
      <c r="AX21" s="45">
        <f t="shared" si="17"/>
        <v>0.96018444018761762</v>
      </c>
      <c r="AY21" s="16">
        <f t="shared" si="18"/>
        <v>-3.6107273335076848</v>
      </c>
      <c r="AZ21" s="35"/>
      <c r="BA21" s="22"/>
      <c r="BB21" s="49">
        <f t="shared" si="54"/>
        <v>26</v>
      </c>
      <c r="BC21" s="50">
        <f t="shared" si="55"/>
        <v>46065</v>
      </c>
      <c r="BD21" s="45">
        <f t="shared" si="19"/>
        <v>0.12054794520547946</v>
      </c>
      <c r="BE21" s="48">
        <f>IF(TYPE(BB21)=1,_xll.GCurve(BC$6,BD21*365,"y")/100,0)</f>
        <v>0.17857368940031201</v>
      </c>
      <c r="BF21" s="45">
        <f t="shared" si="20"/>
        <v>0.9746496252468021</v>
      </c>
      <c r="BG21" s="16">
        <f t="shared" si="21"/>
        <v>-2.7465861023846774</v>
      </c>
      <c r="BH21" s="35"/>
      <c r="BI21" s="22"/>
      <c r="BJ21" s="49">
        <f t="shared" si="56"/>
        <v>25</v>
      </c>
      <c r="BK21" s="50">
        <f t="shared" si="57"/>
        <v>46035</v>
      </c>
      <c r="BL21" s="45">
        <f t="shared" si="22"/>
        <v>3.8356164383561646E-2</v>
      </c>
      <c r="BM21" s="48">
        <f>IF(TYPE(BJ21)=1,_xll.GCurve(BK$6,BL21*365,"y")/100,0)</f>
        <v>0.214748307056987</v>
      </c>
      <c r="BN21" s="45">
        <f t="shared" si="23"/>
        <v>0.99077242792653708</v>
      </c>
      <c r="BO21" s="16">
        <f t="shared" si="24"/>
        <v>-2.7786767657901796</v>
      </c>
      <c r="BP21" s="35"/>
      <c r="BQ21" s="22"/>
      <c r="BR21" s="49">
        <f t="shared" si="58"/>
        <v>24</v>
      </c>
      <c r="BS21" s="50">
        <f t="shared" si="59"/>
        <v>46005</v>
      </c>
      <c r="BT21" s="45">
        <f t="shared" si="25"/>
        <v>-4.3835616438356165E-2</v>
      </c>
      <c r="BU21" s="48">
        <f>IF(TYPE(BR21)=1,_xll.GCurve(BS$6,BT21*365,"y")/100,0)</f>
        <v>0.21855015470108399</v>
      </c>
      <c r="BV21" s="45">
        <f t="shared" si="26"/>
        <v>1.0100594456016998</v>
      </c>
      <c r="BW21" s="16">
        <f t="shared" si="27"/>
        <v>-1.0904833935225284</v>
      </c>
      <c r="BX21" s="35"/>
      <c r="BY21" s="22"/>
      <c r="BZ21" s="49">
        <f t="shared" si="60"/>
        <v>23</v>
      </c>
      <c r="CA21" s="50">
        <f t="shared" si="61"/>
        <v>45975</v>
      </c>
      <c r="CB21" s="45">
        <f t="shared" si="28"/>
        <v>-0.12602739726027398</v>
      </c>
      <c r="CC21" s="48">
        <f>IF(TYPE(BZ21)=1,_xll.GCurve(CA$6,CB21*365,"y")/100,0)</f>
        <v>0.24978850315113199</v>
      </c>
      <c r="CD21" s="45">
        <f t="shared" si="29"/>
        <v>1.0323734825823891</v>
      </c>
      <c r="CE21" s="16">
        <f t="shared" si="30"/>
        <v>-1.1050839244874395</v>
      </c>
      <c r="CF21" s="35"/>
      <c r="CG21" s="22"/>
      <c r="CH21" s="49">
        <f t="shared" si="62"/>
        <v>22</v>
      </c>
      <c r="CI21" s="50">
        <f t="shared" si="63"/>
        <v>45945</v>
      </c>
      <c r="CJ21" s="45">
        <f t="shared" si="31"/>
        <v>-0.20821917808219179</v>
      </c>
      <c r="CK21" s="48">
        <f>IF(TYPE(CH21)=1,_xll.GCurve(CI$6,CJ21*365,"y")/100,0)</f>
        <v>0.207144162367699</v>
      </c>
      <c r="CL21" s="45">
        <f t="shared" si="32"/>
        <v>1.0469260643190901</v>
      </c>
      <c r="CM21" s="16">
        <f t="shared" si="33"/>
        <v>-1.2416880168194346</v>
      </c>
      <c r="CN21" s="35"/>
      <c r="CO21" s="22"/>
      <c r="CP21" s="49">
        <f t="shared" si="64"/>
        <v>21</v>
      </c>
      <c r="CQ21" s="50">
        <f t="shared" si="65"/>
        <v>45915</v>
      </c>
      <c r="CR21" s="45">
        <f t="shared" si="34"/>
        <v>-0.29041095890410956</v>
      </c>
      <c r="CS21" s="48">
        <f>IF(TYPE(CP21)=1,_xll.GCurve(CQ$6,CR21*365,"y")/100,0)</f>
        <v>0.18981780413772401</v>
      </c>
      <c r="CT21" s="45">
        <f t="shared" si="35"/>
        <v>1.0563661780582638</v>
      </c>
      <c r="CU21" s="16">
        <f t="shared" si="36"/>
        <v>0.61589767941560725</v>
      </c>
      <c r="CV21" s="35"/>
      <c r="CW21" s="35"/>
      <c r="CX21" s="22"/>
      <c r="CY21" s="49">
        <f t="shared" si="66"/>
        <v>20</v>
      </c>
      <c r="CZ21" s="50">
        <f t="shared" si="67"/>
        <v>45885</v>
      </c>
      <c r="DA21" s="45">
        <f t="shared" si="37"/>
        <v>-0.37260273972602742</v>
      </c>
      <c r="DB21" s="48">
        <f>IF(TYPE(CY21)=1,_xll.GCurve(CZ$6,DA21*365,"y")/100,0)</f>
        <v>0.18717887457320501</v>
      </c>
      <c r="DC21" s="45">
        <f t="shared" si="38"/>
        <v>1.0697881552469974</v>
      </c>
      <c r="DD21" s="16">
        <f t="shared" si="39"/>
        <v>1.2214148638069418</v>
      </c>
      <c r="DE21" s="35"/>
    </row>
    <row r="22" spans="1:109" x14ac:dyDescent="0.25">
      <c r="A22" s="35"/>
      <c r="B22" s="35"/>
      <c r="C22" s="35"/>
      <c r="D22" s="35"/>
      <c r="E22" s="22"/>
      <c r="F22" s="49">
        <f t="shared" si="40"/>
        <v>33</v>
      </c>
      <c r="G22" s="50">
        <f t="shared" si="41"/>
        <v>46275</v>
      </c>
      <c r="H22" s="45">
        <f t="shared" si="42"/>
        <v>0.69589041095890414</v>
      </c>
      <c r="I22" s="48">
        <f>IF(TYPE(F22)=1,_xll.GCurve(G$6,H22*365,"y")/100,0)</f>
        <v>0.127729562154761</v>
      </c>
      <c r="J22" s="45">
        <f t="shared" si="43"/>
        <v>0.90383904149437078</v>
      </c>
      <c r="K22" s="16">
        <f t="shared" si="44"/>
        <v>-0.27432252276264124</v>
      </c>
      <c r="L22" s="35"/>
      <c r="M22" s="22"/>
      <c r="N22" s="49">
        <f t="shared" si="3"/>
        <v>32</v>
      </c>
      <c r="O22" s="50">
        <f t="shared" si="45"/>
        <v>46245</v>
      </c>
      <c r="P22" s="45">
        <f t="shared" si="4"/>
        <v>0.61369863013698633</v>
      </c>
      <c r="Q22" s="48">
        <f>IF(TYPE(N22)=1,_xll.GCurve(O$6,P22*365,"y")/100,0)</f>
        <v>0.136737659868989</v>
      </c>
      <c r="R22" s="45">
        <f t="shared" si="5"/>
        <v>0.91156729662848879</v>
      </c>
      <c r="S22" s="16">
        <f t="shared" si="6"/>
        <v>-8.4319011660567933E-2</v>
      </c>
      <c r="T22" s="35"/>
      <c r="U22" s="22"/>
      <c r="V22" s="49">
        <f t="shared" si="46"/>
        <v>31</v>
      </c>
      <c r="W22" s="50">
        <f t="shared" si="47"/>
        <v>46215</v>
      </c>
      <c r="X22" s="45">
        <f t="shared" si="7"/>
        <v>0.53150684931506853</v>
      </c>
      <c r="Y22" s="48">
        <f>IF(TYPE(V22)=1,_xll.GCurve(W$6,X22*365,"y")/100,0)</f>
        <v>0.12812424871714201</v>
      </c>
      <c r="Z22" s="45">
        <f t="shared" si="8"/>
        <v>0.92103636917058829</v>
      </c>
      <c r="AA22" s="16">
        <f t="shared" si="9"/>
        <v>-1.0939585977309259</v>
      </c>
      <c r="AB22" s="35"/>
      <c r="AC22" s="22"/>
      <c r="AD22" s="49">
        <f t="shared" si="48"/>
        <v>30</v>
      </c>
      <c r="AE22" s="50">
        <f t="shared" si="49"/>
        <v>46185</v>
      </c>
      <c r="AF22" s="45">
        <f t="shared" si="10"/>
        <v>0.44931506849315067</v>
      </c>
      <c r="AG22" s="48">
        <f>IF(TYPE(AD22)=1,_xll.GCurve(AE$6,AF22*365,"y")/100,0)</f>
        <v>0.14331116620367301</v>
      </c>
      <c r="AH22" s="45">
        <f t="shared" si="11"/>
        <v>0.92260705465530879</v>
      </c>
      <c r="AI22" s="16">
        <f t="shared" si="12"/>
        <v>-2.1558967972933152</v>
      </c>
      <c r="AJ22" s="35"/>
      <c r="AK22" s="22"/>
      <c r="AL22" s="49">
        <f t="shared" si="50"/>
        <v>29</v>
      </c>
      <c r="AM22" s="50">
        <f t="shared" si="51"/>
        <v>46155</v>
      </c>
      <c r="AN22" s="45">
        <f t="shared" si="13"/>
        <v>0.36712328767123287</v>
      </c>
      <c r="AO22" s="48">
        <f>IF(TYPE(AL22)=1,_xll.GCurve(AM$6,AN22*365,"y")/100,0)</f>
        <v>0.15101507336664199</v>
      </c>
      <c r="AP22" s="45">
        <f t="shared" si="14"/>
        <v>0.93012524838954058</v>
      </c>
      <c r="AQ22" s="16">
        <f t="shared" si="15"/>
        <v>-3.263420186013156</v>
      </c>
      <c r="AR22" s="35"/>
      <c r="AS22" s="22"/>
      <c r="AT22" s="49">
        <f t="shared" si="52"/>
        <v>28</v>
      </c>
      <c r="AU22" s="50">
        <f t="shared" si="53"/>
        <v>46125</v>
      </c>
      <c r="AV22" s="45">
        <f t="shared" si="16"/>
        <v>0.28493150684931506</v>
      </c>
      <c r="AW22" s="48">
        <f>IF(TYPE(AT22)=1,_xll.GCurve(AU$6,AV22*365,"y")/100,0)</f>
        <v>0.14861737932786701</v>
      </c>
      <c r="AX22" s="45">
        <f t="shared" si="17"/>
        <v>0.94519397864660659</v>
      </c>
      <c r="AY22" s="16">
        <f t="shared" si="18"/>
        <v>-3.5543564250003068</v>
      </c>
      <c r="AZ22" s="35"/>
      <c r="BA22" s="22"/>
      <c r="BB22" s="49">
        <f t="shared" si="54"/>
        <v>27</v>
      </c>
      <c r="BC22" s="50">
        <f t="shared" si="55"/>
        <v>46095</v>
      </c>
      <c r="BD22" s="45">
        <f t="shared" si="19"/>
        <v>0.20273972602739726</v>
      </c>
      <c r="BE22" s="48">
        <f>IF(TYPE(BB22)=1,_xll.GCurve(BC$6,BD22*365,"y")/100,0)</f>
        <v>0.17489475456714701</v>
      </c>
      <c r="BF22" s="45">
        <f t="shared" si="20"/>
        <v>0.95831306633699953</v>
      </c>
      <c r="BG22" s="16">
        <f t="shared" si="21"/>
        <v>-2.7005492861789659</v>
      </c>
      <c r="BH22" s="35"/>
      <c r="BI22" s="22"/>
      <c r="BJ22" s="49">
        <f t="shared" si="56"/>
        <v>26</v>
      </c>
      <c r="BK22" s="50">
        <f t="shared" si="57"/>
        <v>46065</v>
      </c>
      <c r="BL22" s="45">
        <f t="shared" si="22"/>
        <v>0.12054794520547946</v>
      </c>
      <c r="BM22" s="48">
        <f>IF(TYPE(BJ22)=1,_xll.GCurve(BK$6,BL22*365,"y")/100,0)</f>
        <v>0.208626893519131</v>
      </c>
      <c r="BN22" s="45">
        <f t="shared" si="23"/>
        <v>0.97184914532535505</v>
      </c>
      <c r="BO22" s="16">
        <f t="shared" si="24"/>
        <v>-2.7256053598706309</v>
      </c>
      <c r="BP22" s="35"/>
      <c r="BQ22" s="22"/>
      <c r="BR22" s="49">
        <f t="shared" si="58"/>
        <v>25</v>
      </c>
      <c r="BS22" s="50">
        <f t="shared" si="59"/>
        <v>46035</v>
      </c>
      <c r="BT22" s="45">
        <f t="shared" si="25"/>
        <v>3.8356164383561646E-2</v>
      </c>
      <c r="BU22" s="48">
        <f>IF(TYPE(BR22)=1,_xll.GCurve(BS$6,BT22*365,"y")/100,0)</f>
        <v>0.21370240354942202</v>
      </c>
      <c r="BV22" s="45">
        <f t="shared" si="26"/>
        <v>0.99142718897402338</v>
      </c>
      <c r="BW22" s="16">
        <f t="shared" si="27"/>
        <v>-1.0703675810079221</v>
      </c>
      <c r="BX22" s="35"/>
      <c r="BY22" s="22"/>
      <c r="BZ22" s="49">
        <f t="shared" si="60"/>
        <v>24</v>
      </c>
      <c r="CA22" s="50">
        <f t="shared" si="61"/>
        <v>46005</v>
      </c>
      <c r="CB22" s="45">
        <f t="shared" si="28"/>
        <v>-4.3835616438356165E-2</v>
      </c>
      <c r="CC22" s="48">
        <f>IF(TYPE(BZ22)=1,_xll.GCurve(CA$6,CB22*365,"y")/100,0)</f>
        <v>0.24056902973719901</v>
      </c>
      <c r="CD22" s="45">
        <f t="shared" si="29"/>
        <v>1.0108250934906402</v>
      </c>
      <c r="CE22" s="16">
        <f t="shared" si="30"/>
        <v>-1.0820178744719677</v>
      </c>
      <c r="CF22" s="35"/>
      <c r="CG22" s="22"/>
      <c r="CH22" s="49">
        <f t="shared" si="62"/>
        <v>23</v>
      </c>
      <c r="CI22" s="50">
        <f t="shared" si="63"/>
        <v>45975</v>
      </c>
      <c r="CJ22" s="45">
        <f t="shared" si="31"/>
        <v>-0.12602739726027398</v>
      </c>
      <c r="CK22" s="48">
        <f>IF(TYPE(CH22)=1,_xll.GCurve(CI$6,CJ22*365,"y")/100,0)</f>
        <v>0.20565293438129501</v>
      </c>
      <c r="CL22" s="45">
        <f t="shared" si="32"/>
        <v>1.0279900328628186</v>
      </c>
      <c r="CM22" s="16">
        <f t="shared" si="33"/>
        <v>-1.2192292738893307</v>
      </c>
      <c r="CN22" s="35"/>
      <c r="CO22" s="22"/>
      <c r="CP22" s="49">
        <f t="shared" si="64"/>
        <v>22</v>
      </c>
      <c r="CQ22" s="50">
        <f t="shared" si="65"/>
        <v>45945</v>
      </c>
      <c r="CR22" s="45">
        <f t="shared" si="34"/>
        <v>-0.20821917808219179</v>
      </c>
      <c r="CS22" s="48">
        <f>IF(TYPE(CP22)=1,_xll.GCurve(CQ$6,CR22*365,"y")/100,0)</f>
        <v>0.18933190283741499</v>
      </c>
      <c r="CT22" s="45">
        <f t="shared" si="35"/>
        <v>1.0400115253778137</v>
      </c>
      <c r="CU22" s="16">
        <f t="shared" si="36"/>
        <v>0.60636235649183423</v>
      </c>
      <c r="CV22" s="35"/>
      <c r="CW22" s="35"/>
      <c r="CX22" s="22"/>
      <c r="CY22" s="49">
        <f t="shared" si="66"/>
        <v>21</v>
      </c>
      <c r="CZ22" s="50">
        <f t="shared" si="67"/>
        <v>45915</v>
      </c>
      <c r="DA22" s="45">
        <f t="shared" si="37"/>
        <v>-0.29041095890410956</v>
      </c>
      <c r="DB22" s="48">
        <f>IF(TYPE(CY22)=1,_xll.GCurve(CZ$6,DA22*365,"y")/100,0)</f>
        <v>0.18745701145840399</v>
      </c>
      <c r="DC22" s="45">
        <f t="shared" si="38"/>
        <v>1.0540575058171204</v>
      </c>
      <c r="DD22" s="16">
        <f t="shared" si="39"/>
        <v>1.2034546265985275</v>
      </c>
      <c r="DE22" s="35"/>
    </row>
    <row r="23" spans="1:109" x14ac:dyDescent="0.25">
      <c r="A23" s="35"/>
      <c r="B23" s="35"/>
      <c r="C23" s="35"/>
      <c r="D23" s="35"/>
      <c r="E23" s="22"/>
      <c r="F23" s="49">
        <f t="shared" si="40"/>
        <v>34</v>
      </c>
      <c r="G23" s="50">
        <f t="shared" si="41"/>
        <v>46305</v>
      </c>
      <c r="H23" s="45">
        <f t="shared" si="42"/>
        <v>0.77808219178082194</v>
      </c>
      <c r="I23" s="48">
        <f>IF(TYPE(F23)=1,_xll.GCurve(G$6,H23*365,"y")/100,0)</f>
        <v>0.12878052196553</v>
      </c>
      <c r="J23" s="45">
        <f t="shared" si="43"/>
        <v>0.89247905389962634</v>
      </c>
      <c r="K23" s="16">
        <f t="shared" si="44"/>
        <v>-0.27087467385096969</v>
      </c>
      <c r="L23" s="35"/>
      <c r="M23" s="22"/>
      <c r="N23" s="49">
        <f t="shared" si="3"/>
        <v>33</v>
      </c>
      <c r="O23" s="50">
        <f t="shared" si="45"/>
        <v>46275</v>
      </c>
      <c r="P23" s="45">
        <f t="shared" si="4"/>
        <v>0.69589041095890414</v>
      </c>
      <c r="Q23" s="48">
        <f>IF(TYPE(N23)=1,_xll.GCurve(O$6,P23*365,"y")/100,0)</f>
        <v>0.13758004214432298</v>
      </c>
      <c r="R23" s="45">
        <f t="shared" si="5"/>
        <v>0.89987967956502257</v>
      </c>
      <c r="S23" s="16">
        <f t="shared" si="6"/>
        <v>-8.3237919432815166E-2</v>
      </c>
      <c r="T23" s="35"/>
      <c r="U23" s="22"/>
      <c r="V23" s="49">
        <f t="shared" si="46"/>
        <v>32</v>
      </c>
      <c r="W23" s="50">
        <f t="shared" si="47"/>
        <v>46245</v>
      </c>
      <c r="X23" s="45">
        <f t="shared" si="7"/>
        <v>0.61369863013698633</v>
      </c>
      <c r="Y23" s="48">
        <f>IF(TYPE(V23)=1,_xll.GCurve(W$6,X23*365,"y")/100,0)</f>
        <v>0.12945735509272502</v>
      </c>
      <c r="Z23" s="45">
        <f t="shared" si="8"/>
        <v>0.90875827834304146</v>
      </c>
      <c r="AA23" s="16">
        <f t="shared" si="9"/>
        <v>-1.0793753266744186</v>
      </c>
      <c r="AB23" s="35"/>
      <c r="AC23" s="22"/>
      <c r="AD23" s="49">
        <f t="shared" si="48"/>
        <v>31</v>
      </c>
      <c r="AE23" s="50">
        <f t="shared" si="49"/>
        <v>46215</v>
      </c>
      <c r="AF23" s="45">
        <f t="shared" si="10"/>
        <v>0.53150684931506853</v>
      </c>
      <c r="AG23" s="48">
        <f>IF(TYPE(AD23)=1,_xll.GCurve(AE$6,AF23*365,"y")/100,0)</f>
        <v>0.14297247723044001</v>
      </c>
      <c r="AH23" s="45">
        <f t="shared" si="11"/>
        <v>0.90924884413474683</v>
      </c>
      <c r="AI23" s="16">
        <f t="shared" si="12"/>
        <v>-2.1246820746944195</v>
      </c>
      <c r="AJ23" s="35"/>
      <c r="AK23" s="22"/>
      <c r="AL23" s="49">
        <f t="shared" si="50"/>
        <v>30</v>
      </c>
      <c r="AM23" s="50">
        <f t="shared" si="51"/>
        <v>46185</v>
      </c>
      <c r="AN23" s="45">
        <f t="shared" si="13"/>
        <v>0.44931506849315067</v>
      </c>
      <c r="AO23" s="48">
        <f>IF(TYPE(AL23)=1,_xll.GCurve(AM$6,AN23*365,"y")/100,0)</f>
        <v>0.14873165477091502</v>
      </c>
      <c r="AP23" s="45">
        <f t="shared" si="14"/>
        <v>0.91593489265116124</v>
      </c>
      <c r="AQ23" s="16">
        <f t="shared" si="15"/>
        <v>-3.2136321672022312</v>
      </c>
      <c r="AR23" s="35"/>
      <c r="AS23" s="22"/>
      <c r="AT23" s="49">
        <f t="shared" si="52"/>
        <v>29</v>
      </c>
      <c r="AU23" s="50">
        <f t="shared" si="53"/>
        <v>46155</v>
      </c>
      <c r="AV23" s="45">
        <f t="shared" si="16"/>
        <v>0.36712328767123287</v>
      </c>
      <c r="AW23" s="48">
        <f>IF(TYPE(AT23)=1,_xll.GCurve(AU$6,AV23*365,"y")/100,0)</f>
        <v>0.14601061102608601</v>
      </c>
      <c r="AX23" s="45">
        <f t="shared" si="17"/>
        <v>0.930681479030805</v>
      </c>
      <c r="AY23" s="16">
        <f t="shared" si="18"/>
        <v>-3.4997828692883899</v>
      </c>
      <c r="AZ23" s="35"/>
      <c r="BA23" s="22"/>
      <c r="BB23" s="49">
        <f t="shared" si="54"/>
        <v>28</v>
      </c>
      <c r="BC23" s="50">
        <f t="shared" si="55"/>
        <v>46125</v>
      </c>
      <c r="BD23" s="45">
        <f t="shared" si="19"/>
        <v>0.28493150684931506</v>
      </c>
      <c r="BE23" s="48">
        <f>IF(TYPE(BB23)=1,_xll.GCurve(BC$6,BD23*365,"y")/100,0)</f>
        <v>0.17159339250025799</v>
      </c>
      <c r="BF23" s="45">
        <f t="shared" si="20"/>
        <v>0.9426315943371808</v>
      </c>
      <c r="BG23" s="16">
        <f t="shared" si="21"/>
        <v>-2.6563585206526055</v>
      </c>
      <c r="BH23" s="35"/>
      <c r="BI23" s="22"/>
      <c r="BJ23" s="49">
        <f t="shared" si="56"/>
        <v>27</v>
      </c>
      <c r="BK23" s="50">
        <f t="shared" si="57"/>
        <v>46095</v>
      </c>
      <c r="BL23" s="45">
        <f t="shared" si="22"/>
        <v>0.20273972602739726</v>
      </c>
      <c r="BM23" s="48">
        <f>IF(TYPE(BJ23)=1,_xll.GCurve(BK$6,BL23*365,"y")/100,0)</f>
        <v>0.203226540367658</v>
      </c>
      <c r="BN23" s="45">
        <f t="shared" si="23"/>
        <v>0.95393666666253019</v>
      </c>
      <c r="BO23" s="16">
        <f t="shared" si="24"/>
        <v>-2.6753688102098097</v>
      </c>
      <c r="BP23" s="35"/>
      <c r="BQ23" s="22"/>
      <c r="BR23" s="49">
        <f t="shared" si="58"/>
        <v>26</v>
      </c>
      <c r="BS23" s="50">
        <f t="shared" si="59"/>
        <v>46065</v>
      </c>
      <c r="BT23" s="45">
        <f t="shared" si="25"/>
        <v>0.12054794520547946</v>
      </c>
      <c r="BU23" s="48">
        <f>IF(TYPE(BR23)=1,_xll.GCurve(BS$6,BT23*365,"y")/100,0)</f>
        <v>0.20932461386260498</v>
      </c>
      <c r="BV23" s="45">
        <f t="shared" si="26"/>
        <v>0.97371472622591759</v>
      </c>
      <c r="BW23" s="16">
        <f t="shared" si="27"/>
        <v>-1.0512447991070115</v>
      </c>
      <c r="BX23" s="35"/>
      <c r="BY23" s="22"/>
      <c r="BZ23" s="49">
        <f t="shared" si="60"/>
        <v>25</v>
      </c>
      <c r="CA23" s="50">
        <f t="shared" si="61"/>
        <v>46035</v>
      </c>
      <c r="CB23" s="45">
        <f t="shared" si="28"/>
        <v>3.8356164383561646E-2</v>
      </c>
      <c r="CC23" s="48">
        <f>IF(TYPE(BZ23)=1,_xll.GCurve(CA$6,CB23*365,"y")/100,0)</f>
        <v>0.232379276015694</v>
      </c>
      <c r="CD23" s="45">
        <f t="shared" si="29"/>
        <v>0.99086740835714893</v>
      </c>
      <c r="CE23" s="16">
        <f t="shared" si="30"/>
        <v>-1.0606545622762353</v>
      </c>
      <c r="CF23" s="35"/>
      <c r="CG23" s="22"/>
      <c r="CH23" s="49">
        <f t="shared" si="62"/>
        <v>24</v>
      </c>
      <c r="CI23" s="50">
        <f t="shared" si="63"/>
        <v>46005</v>
      </c>
      <c r="CJ23" s="45">
        <f t="shared" si="31"/>
        <v>-4.3835616438356165E-2</v>
      </c>
      <c r="CK23" s="48">
        <f>IF(TYPE(CH23)=1,_xll.GCurve(CI$6,CJ23*365,"y")/100,0)</f>
        <v>0.20420927395498301</v>
      </c>
      <c r="CL23" s="45">
        <f t="shared" si="32"/>
        <v>1.0095967952996265</v>
      </c>
      <c r="CM23" s="16">
        <f t="shared" si="33"/>
        <v>-1.1974143019910211</v>
      </c>
      <c r="CN23" s="35"/>
      <c r="CO23" s="22"/>
      <c r="CP23" s="49">
        <f t="shared" si="64"/>
        <v>23</v>
      </c>
      <c r="CQ23" s="50">
        <f t="shared" si="65"/>
        <v>45975</v>
      </c>
      <c r="CR23" s="45">
        <f t="shared" si="34"/>
        <v>-0.12602739726027398</v>
      </c>
      <c r="CS23" s="48">
        <f>IF(TYPE(CP23)=1,_xll.GCurve(CQ$6,CR23*365,"y")/100,0)</f>
        <v>0.188854007824031</v>
      </c>
      <c r="CT23" s="45">
        <f t="shared" si="35"/>
        <v>1.0239786383603868</v>
      </c>
      <c r="CU23" s="16">
        <f t="shared" si="36"/>
        <v>0.59701463397527588</v>
      </c>
      <c r="CV23" s="35"/>
      <c r="CW23" s="35"/>
      <c r="CX23" s="22"/>
      <c r="CY23" s="49">
        <f t="shared" si="66"/>
        <v>22</v>
      </c>
      <c r="CZ23" s="50">
        <f t="shared" si="67"/>
        <v>45945</v>
      </c>
      <c r="DA23" s="45">
        <f t="shared" si="37"/>
        <v>-0.20821917808219179</v>
      </c>
      <c r="DB23" s="48">
        <f>IF(TYPE(CY23)=1,_xll.GCurve(CZ$6,DA23*365,"y")/100,0)</f>
        <v>0.18768060205553902</v>
      </c>
      <c r="DC23" s="45">
        <f t="shared" si="38"/>
        <v>1.0385087030840303</v>
      </c>
      <c r="DD23" s="16">
        <f t="shared" si="39"/>
        <v>1.1857020101768085</v>
      </c>
      <c r="DE23" s="35"/>
    </row>
    <row r="24" spans="1:109" x14ac:dyDescent="0.25">
      <c r="A24" s="35"/>
      <c r="B24" s="35"/>
      <c r="C24" s="35"/>
      <c r="D24" s="35"/>
      <c r="E24" s="22"/>
      <c r="F24" s="49">
        <f t="shared" si="40"/>
        <v>35</v>
      </c>
      <c r="G24" s="50">
        <f t="shared" si="41"/>
        <v>46335</v>
      </c>
      <c r="H24" s="45">
        <f t="shared" si="42"/>
        <v>0.86027397260273974</v>
      </c>
      <c r="I24" s="48">
        <f>IF(TYPE(F24)=1,_xll.GCurve(G$6,H24*365,"y")/100,0)</f>
        <v>0.12977730954029298</v>
      </c>
      <c r="J24" s="45">
        <f t="shared" si="43"/>
        <v>0.88116632813968199</v>
      </c>
      <c r="K24" s="16">
        <f t="shared" si="44"/>
        <v>-0.2674411692917299</v>
      </c>
      <c r="L24" s="35"/>
      <c r="M24" s="22"/>
      <c r="N24" s="49">
        <f t="shared" si="3"/>
        <v>34</v>
      </c>
      <c r="O24" s="50">
        <f t="shared" si="45"/>
        <v>46305</v>
      </c>
      <c r="P24" s="45">
        <f t="shared" si="4"/>
        <v>0.77808219178082194</v>
      </c>
      <c r="Q24" s="48">
        <f>IF(TYPE(N24)=1,_xll.GCurve(O$6,P24*365,"y")/100,0)</f>
        <v>0.138372153038788</v>
      </c>
      <c r="R24" s="45">
        <f t="shared" si="5"/>
        <v>0.88826637223355642</v>
      </c>
      <c r="S24" s="16">
        <f t="shared" si="6"/>
        <v>-8.2163700776747312E-2</v>
      </c>
      <c r="T24" s="35"/>
      <c r="U24" s="22"/>
      <c r="V24" s="49">
        <f t="shared" si="46"/>
        <v>33</v>
      </c>
      <c r="W24" s="50">
        <f t="shared" si="47"/>
        <v>46275</v>
      </c>
      <c r="X24" s="45">
        <f t="shared" si="7"/>
        <v>0.69589041095890414</v>
      </c>
      <c r="Y24" s="48">
        <f>IF(TYPE(V24)=1,_xll.GCurve(W$6,X24*365,"y")/100,0)</f>
        <v>0.13072116877001999</v>
      </c>
      <c r="Z24" s="45">
        <f t="shared" si="8"/>
        <v>0.89651341611992175</v>
      </c>
      <c r="AA24" s="16">
        <f t="shared" si="9"/>
        <v>-1.0648315228080465</v>
      </c>
      <c r="AB24" s="35"/>
      <c r="AC24" s="22"/>
      <c r="AD24" s="49">
        <f t="shared" si="48"/>
        <v>32</v>
      </c>
      <c r="AE24" s="50">
        <f t="shared" si="49"/>
        <v>46245</v>
      </c>
      <c r="AF24" s="45">
        <f t="shared" si="10"/>
        <v>0.61369863013698633</v>
      </c>
      <c r="AG24" s="48">
        <f>IF(TYPE(AD24)=1,_xll.GCurve(AE$6,AF24*365,"y")/100,0)</f>
        <v>0.142732377695069</v>
      </c>
      <c r="AH24" s="45">
        <f t="shared" si="11"/>
        <v>0.89608045299407013</v>
      </c>
      <c r="AI24" s="16">
        <f t="shared" si="12"/>
        <v>-2.0939109114538597</v>
      </c>
      <c r="AJ24" s="35"/>
      <c r="AK24" s="22"/>
      <c r="AL24" s="49">
        <f t="shared" si="50"/>
        <v>31</v>
      </c>
      <c r="AM24" s="50">
        <f t="shared" si="51"/>
        <v>46215</v>
      </c>
      <c r="AN24" s="45">
        <f t="shared" si="13"/>
        <v>0.53150684931506853</v>
      </c>
      <c r="AO24" s="48">
        <f>IF(TYPE(AL24)=1,_xll.GCurve(AM$6,AN24*365,"y")/100,0)</f>
        <v>0.14681523967883101</v>
      </c>
      <c r="AP24" s="45">
        <f t="shared" si="14"/>
        <v>0.90209596848306306</v>
      </c>
      <c r="AQ24" s="16">
        <f t="shared" si="15"/>
        <v>-3.1650771746772213</v>
      </c>
      <c r="AR24" s="35"/>
      <c r="AS24" s="22"/>
      <c r="AT24" s="49">
        <f t="shared" si="52"/>
        <v>30</v>
      </c>
      <c r="AU24" s="50">
        <f t="shared" si="53"/>
        <v>46185</v>
      </c>
      <c r="AV24" s="45">
        <f t="shared" si="16"/>
        <v>0.44931506849315067</v>
      </c>
      <c r="AW24" s="48">
        <f>IF(TYPE(AT24)=1,_xll.GCurve(AU$6,AV24*365,"y")/100,0)</f>
        <v>0.14386235965390801</v>
      </c>
      <c r="AX24" s="45">
        <f t="shared" si="17"/>
        <v>0.9165607151876759</v>
      </c>
      <c r="AY24" s="16">
        <f t="shared" si="18"/>
        <v>-3.4466824170789887</v>
      </c>
      <c r="AZ24" s="35"/>
      <c r="BA24" s="22"/>
      <c r="BB24" s="49">
        <f t="shared" si="54"/>
        <v>29</v>
      </c>
      <c r="BC24" s="50">
        <f t="shared" si="55"/>
        <v>46155</v>
      </c>
      <c r="BD24" s="45">
        <f t="shared" si="19"/>
        <v>0.36712328767123287</v>
      </c>
      <c r="BE24" s="48">
        <f>IF(TYPE(BB24)=1,_xll.GCurve(BC$6,BD24*365,"y")/100,0)</f>
        <v>0.168631181214354</v>
      </c>
      <c r="BF24" s="45">
        <f t="shared" si="20"/>
        <v>0.92752357553316955</v>
      </c>
      <c r="BG24" s="16">
        <f t="shared" si="21"/>
        <v>-2.6137837600342384</v>
      </c>
      <c r="BH24" s="35"/>
      <c r="BI24" s="22"/>
      <c r="BJ24" s="49">
        <f t="shared" si="56"/>
        <v>28</v>
      </c>
      <c r="BK24" s="50">
        <f t="shared" si="57"/>
        <v>46125</v>
      </c>
      <c r="BL24" s="45">
        <f t="shared" si="22"/>
        <v>0.28493150684931506</v>
      </c>
      <c r="BM24" s="48">
        <f>IF(TYPE(BJ24)=1,_xll.GCurve(BK$6,BL24*365,"y")/100,0)</f>
        <v>0.19845583597914898</v>
      </c>
      <c r="BN24" s="45">
        <f t="shared" si="23"/>
        <v>0.93688302724924433</v>
      </c>
      <c r="BO24" s="16">
        <f t="shared" si="24"/>
        <v>-2.6275409233266127</v>
      </c>
      <c r="BP24" s="35"/>
      <c r="BQ24" s="22"/>
      <c r="BR24" s="49">
        <f t="shared" si="58"/>
        <v>27</v>
      </c>
      <c r="BS24" s="50">
        <f t="shared" si="59"/>
        <v>46095</v>
      </c>
      <c r="BT24" s="45">
        <f t="shared" si="25"/>
        <v>0.20273972602739726</v>
      </c>
      <c r="BU24" s="48">
        <f>IF(TYPE(BR24)=1,_xll.GCurve(BS$6,BT24*365,"y")/100,0)</f>
        <v>0.20537060526698198</v>
      </c>
      <c r="BV24" s="45">
        <f t="shared" si="26"/>
        <v>0.95680592082552274</v>
      </c>
      <c r="BW24" s="16">
        <f t="shared" si="27"/>
        <v>-1.0329896641506224</v>
      </c>
      <c r="BX24" s="35"/>
      <c r="BY24" s="22"/>
      <c r="BZ24" s="49">
        <f t="shared" si="60"/>
        <v>26</v>
      </c>
      <c r="CA24" s="50">
        <f t="shared" si="61"/>
        <v>46065</v>
      </c>
      <c r="CB24" s="45">
        <f t="shared" si="28"/>
        <v>0.12054794520547946</v>
      </c>
      <c r="CC24" s="48">
        <f>IF(TYPE(BZ24)=1,_xll.GCurve(CA$6,CB24*365,"y")/100,0)</f>
        <v>0.22509283280553402</v>
      </c>
      <c r="CD24" s="45">
        <f t="shared" si="29"/>
        <v>0.97225146143835794</v>
      </c>
      <c r="CE24" s="16">
        <f t="shared" si="30"/>
        <v>-1.0407274874083221</v>
      </c>
      <c r="CF24" s="35"/>
      <c r="CG24" s="22"/>
      <c r="CH24" s="49">
        <f t="shared" si="62"/>
        <v>25</v>
      </c>
      <c r="CI24" s="50">
        <f t="shared" si="63"/>
        <v>46035</v>
      </c>
      <c r="CJ24" s="45">
        <f t="shared" si="31"/>
        <v>3.8356164383561646E-2</v>
      </c>
      <c r="CK24" s="48">
        <f>IF(TYPE(CH24)=1,_xll.GCurve(CI$6,CJ24*365,"y")/100,0)</f>
        <v>0.20281122101319901</v>
      </c>
      <c r="CL24" s="45">
        <f t="shared" si="32"/>
        <v>0.99172045672617826</v>
      </c>
      <c r="CM24" s="16">
        <f t="shared" si="33"/>
        <v>-1.1762123889354947</v>
      </c>
      <c r="CN24" s="35"/>
      <c r="CO24" s="22"/>
      <c r="CP24" s="49">
        <f t="shared" si="64"/>
        <v>24</v>
      </c>
      <c r="CQ24" s="50">
        <f t="shared" si="65"/>
        <v>46005</v>
      </c>
      <c r="CR24" s="45">
        <f t="shared" si="34"/>
        <v>-4.3835616438356165E-2</v>
      </c>
      <c r="CS24" s="48">
        <f>IF(TYPE(CP24)=1,_xll.GCurve(CQ$6,CR24*365,"y")/100,0)</f>
        <v>0.18838355225516198</v>
      </c>
      <c r="CT24" s="45">
        <f t="shared" si="35"/>
        <v>1.0082587965553944</v>
      </c>
      <c r="CU24" s="16">
        <f t="shared" si="36"/>
        <v>0.58784942754442282</v>
      </c>
      <c r="CV24" s="35"/>
      <c r="CW24" s="35"/>
      <c r="CX24" s="22"/>
      <c r="CY24" s="49">
        <f t="shared" si="66"/>
        <v>23</v>
      </c>
      <c r="CZ24" s="50">
        <f t="shared" si="67"/>
        <v>45975</v>
      </c>
      <c r="DA24" s="45">
        <f t="shared" si="37"/>
        <v>-0.12602739726027398</v>
      </c>
      <c r="DB24" s="48">
        <f>IF(TYPE(CY24)=1,_xll.GCurve(CZ$6,DA24*365,"y")/100,0)</f>
        <v>0.18785026975734501</v>
      </c>
      <c r="DC24" s="45">
        <f t="shared" si="38"/>
        <v>1.0231520956984341</v>
      </c>
      <c r="DD24" s="16">
        <f t="shared" si="39"/>
        <v>1.1681688299612509</v>
      </c>
      <c r="DE24" s="35"/>
    </row>
    <row r="25" spans="1:109" x14ac:dyDescent="0.25">
      <c r="A25" s="35"/>
      <c r="B25" s="35"/>
      <c r="C25" s="35"/>
      <c r="D25" s="35"/>
      <c r="E25" s="22"/>
      <c r="F25" s="49">
        <f t="shared" si="40"/>
        <v>36</v>
      </c>
      <c r="G25" s="50">
        <f t="shared" si="41"/>
        <v>46365</v>
      </c>
      <c r="H25" s="45">
        <f t="shared" si="42"/>
        <v>0.94246575342465755</v>
      </c>
      <c r="I25" s="48">
        <f>IF(TYPE(F25)=1,_xll.GCurve(G$6,H25*365,"y")/100,0)</f>
        <v>0.13072219619980499</v>
      </c>
      <c r="J25" s="45">
        <f t="shared" si="43"/>
        <v>0.86991120297105906</v>
      </c>
      <c r="K25" s="16">
        <f t="shared" si="44"/>
        <v>-0.26402514698187135</v>
      </c>
      <c r="L25" s="35"/>
      <c r="M25" s="22"/>
      <c r="N25" s="49">
        <f t="shared" si="3"/>
        <v>35</v>
      </c>
      <c r="O25" s="50">
        <f t="shared" si="45"/>
        <v>46335</v>
      </c>
      <c r="P25" s="45">
        <f t="shared" si="4"/>
        <v>0.86027397260273974</v>
      </c>
      <c r="Q25" s="48">
        <f>IF(TYPE(N25)=1,_xll.GCurve(O$6,P25*365,"y")/100,0)</f>
        <v>0.13911634055070699</v>
      </c>
      <c r="R25" s="45">
        <f t="shared" si="5"/>
        <v>0.8767362369643934</v>
      </c>
      <c r="S25" s="16">
        <f t="shared" si="6"/>
        <v>-8.1097175448552369E-2</v>
      </c>
      <c r="T25" s="35"/>
      <c r="U25" s="22"/>
      <c r="V25" s="49">
        <f t="shared" si="46"/>
        <v>34</v>
      </c>
      <c r="W25" s="50">
        <f t="shared" si="47"/>
        <v>46305</v>
      </c>
      <c r="X25" s="45">
        <f t="shared" si="7"/>
        <v>0.77808219178082194</v>
      </c>
      <c r="Y25" s="48">
        <f>IF(TYPE(V25)=1,_xll.GCurve(W$6,X25*365,"y")/100,0)</f>
        <v>0.131918744557319</v>
      </c>
      <c r="Z25" s="45">
        <f t="shared" si="8"/>
        <v>0.88431614244190104</v>
      </c>
      <c r="AA25" s="16">
        <f t="shared" si="9"/>
        <v>-1.0503442421147078</v>
      </c>
      <c r="AB25" s="35"/>
      <c r="AC25" s="22"/>
      <c r="AD25" s="49">
        <f t="shared" si="48"/>
        <v>33</v>
      </c>
      <c r="AE25" s="50">
        <f t="shared" si="49"/>
        <v>46275</v>
      </c>
      <c r="AF25" s="45">
        <f t="shared" si="10"/>
        <v>0.69589041095890414</v>
      </c>
      <c r="AG25" s="48">
        <f>IF(TYPE(AD25)=1,_xll.GCurve(AE$6,AF25*365,"y")/100,0)</f>
        <v>0.14257416145944501</v>
      </c>
      <c r="AH25" s="45">
        <f t="shared" si="11"/>
        <v>0.88308985684346764</v>
      </c>
      <c r="AI25" s="16">
        <f t="shared" si="12"/>
        <v>-2.0635552096470078</v>
      </c>
      <c r="AJ25" s="35"/>
      <c r="AK25" s="22"/>
      <c r="AL25" s="49">
        <f t="shared" si="50"/>
        <v>32</v>
      </c>
      <c r="AM25" s="50">
        <f t="shared" si="51"/>
        <v>46245</v>
      </c>
      <c r="AN25" s="45">
        <f t="shared" si="13"/>
        <v>0.61369863013698633</v>
      </c>
      <c r="AO25" s="48">
        <f>IF(TYPE(AL25)=1,_xll.GCurve(AM$6,AN25*365,"y")/100,0)</f>
        <v>0.14520859193126301</v>
      </c>
      <c r="AP25" s="45">
        <f t="shared" si="14"/>
        <v>0.88855854864773365</v>
      </c>
      <c r="AQ25" s="16">
        <f t="shared" si="15"/>
        <v>-3.1175800346590989</v>
      </c>
      <c r="AR25" s="35"/>
      <c r="AS25" s="22"/>
      <c r="AT25" s="49">
        <f t="shared" si="52"/>
        <v>31</v>
      </c>
      <c r="AU25" s="50">
        <f t="shared" si="53"/>
        <v>46215</v>
      </c>
      <c r="AV25" s="45">
        <f t="shared" si="16"/>
        <v>0.53150684931506853</v>
      </c>
      <c r="AW25" s="48">
        <f>IF(TYPE(AT25)=1,_xll.GCurve(AU$6,AV25*365,"y")/100,0)</f>
        <v>0.14209863637165301</v>
      </c>
      <c r="AX25" s="45">
        <f t="shared" si="17"/>
        <v>0.90276583873467275</v>
      </c>
      <c r="AY25" s="16">
        <f t="shared" si="18"/>
        <v>-3.394807448701572</v>
      </c>
      <c r="AZ25" s="35"/>
      <c r="BA25" s="22"/>
      <c r="BB25" s="49">
        <f t="shared" si="54"/>
        <v>30</v>
      </c>
      <c r="BC25" s="50">
        <f t="shared" si="55"/>
        <v>46185</v>
      </c>
      <c r="BD25" s="45">
        <f t="shared" si="19"/>
        <v>0.44931506849315067</v>
      </c>
      <c r="BE25" s="48">
        <f>IF(TYPE(BB25)=1,_xll.GCurve(BC$6,BD25*365,"y")/100,0)</f>
        <v>0.165973715457264</v>
      </c>
      <c r="BF25" s="45">
        <f t="shared" si="20"/>
        <v>0.91291970485213958</v>
      </c>
      <c r="BG25" s="16">
        <f t="shared" si="21"/>
        <v>-2.5726297009605656</v>
      </c>
      <c r="BH25" s="35"/>
      <c r="BI25" s="22"/>
      <c r="BJ25" s="49">
        <f t="shared" si="56"/>
        <v>29</v>
      </c>
      <c r="BK25" s="50">
        <f t="shared" si="57"/>
        <v>46155</v>
      </c>
      <c r="BL25" s="45">
        <f t="shared" si="22"/>
        <v>0.36712328767123287</v>
      </c>
      <c r="BM25" s="48">
        <f>IF(TYPE(BJ25)=1,_xll.GCurve(BK$6,BL25*365,"y")/100,0)</f>
        <v>0.19423589207411301</v>
      </c>
      <c r="BN25" s="45">
        <f t="shared" si="23"/>
        <v>0.92056361745776782</v>
      </c>
      <c r="BO25" s="16">
        <f t="shared" si="24"/>
        <v>-2.5817722245408739</v>
      </c>
      <c r="BP25" s="35"/>
      <c r="BQ25" s="22"/>
      <c r="BR25" s="49">
        <f t="shared" si="58"/>
        <v>28</v>
      </c>
      <c r="BS25" s="50">
        <f t="shared" si="59"/>
        <v>46125</v>
      </c>
      <c r="BT25" s="45">
        <f t="shared" si="25"/>
        <v>0.28493150684931506</v>
      </c>
      <c r="BU25" s="48">
        <f>IF(TYPE(BR25)=1,_xll.GCurve(BS$6,BT25*365,"y")/100,0)</f>
        <v>0.20179787395854798</v>
      </c>
      <c r="BV25" s="45">
        <f t="shared" si="26"/>
        <v>0.94060186400676848</v>
      </c>
      <c r="BW25" s="16">
        <f t="shared" si="27"/>
        <v>-1.0154953919615033</v>
      </c>
      <c r="BX25" s="35"/>
      <c r="BY25" s="22"/>
      <c r="BZ25" s="49">
        <f t="shared" si="60"/>
        <v>27</v>
      </c>
      <c r="CA25" s="50">
        <f t="shared" si="61"/>
        <v>46095</v>
      </c>
      <c r="CB25" s="45">
        <f t="shared" si="28"/>
        <v>0.20273972602739726</v>
      </c>
      <c r="CC25" s="48">
        <f>IF(TYPE(BZ25)=1,_xll.GCurve(CA$6,CB25*365,"y")/100,0)</f>
        <v>0.21860029036219</v>
      </c>
      <c r="CD25" s="45">
        <f t="shared" si="29"/>
        <v>0.9547719371947937</v>
      </c>
      <c r="CE25" s="16">
        <f t="shared" si="30"/>
        <v>-1.0220168738802284</v>
      </c>
      <c r="CF25" s="35"/>
      <c r="CG25" s="22"/>
      <c r="CH25" s="49">
        <f t="shared" si="62"/>
        <v>26</v>
      </c>
      <c r="CI25" s="50">
        <f t="shared" si="63"/>
        <v>46065</v>
      </c>
      <c r="CJ25" s="45">
        <f t="shared" si="31"/>
        <v>0.12054794520547946</v>
      </c>
      <c r="CK25" s="48">
        <f>IF(TYPE(CH25)=1,_xll.GCurve(CI$6,CJ25*365,"y")/100,0)</f>
        <v>0.20145690094187099</v>
      </c>
      <c r="CL25" s="45">
        <f t="shared" si="32"/>
        <v>0.97433681808567829</v>
      </c>
      <c r="CM25" s="16">
        <f t="shared" si="33"/>
        <v>-1.1555948338623323</v>
      </c>
      <c r="CN25" s="35"/>
      <c r="CO25" s="22"/>
      <c r="CP25" s="49">
        <f t="shared" si="64"/>
        <v>25</v>
      </c>
      <c r="CQ25" s="50">
        <f t="shared" si="65"/>
        <v>46035</v>
      </c>
      <c r="CR25" s="45">
        <f t="shared" si="34"/>
        <v>3.8356164383561646E-2</v>
      </c>
      <c r="CS25" s="48">
        <f>IF(TYPE(CP25)=1,_xll.GCurve(CQ$6,CR25*365,"y")/100,0)</f>
        <v>0.18792002759391099</v>
      </c>
      <c r="CT25" s="45">
        <f t="shared" si="35"/>
        <v>0.99284369998875155</v>
      </c>
      <c r="CU25" s="16">
        <f t="shared" si="36"/>
        <v>0.57886189802997523</v>
      </c>
      <c r="CV25" s="35"/>
      <c r="CW25" s="35"/>
      <c r="CX25" s="22"/>
      <c r="CY25" s="49">
        <f t="shared" si="66"/>
        <v>24</v>
      </c>
      <c r="CZ25" s="50">
        <f t="shared" si="67"/>
        <v>46005</v>
      </c>
      <c r="DA25" s="45">
        <f t="shared" si="37"/>
        <v>-4.3835616438356165E-2</v>
      </c>
      <c r="DB25" s="48">
        <f>IF(TYPE(CY25)=1,_xll.GCurve(CZ$6,DA25*365,"y")/100,0)</f>
        <v>0.187966701469477</v>
      </c>
      <c r="DC25" s="45">
        <f t="shared" si="38"/>
        <v>1.0079971602107387</v>
      </c>
      <c r="DD25" s="16">
        <f t="shared" si="39"/>
        <v>1.1508659056636521</v>
      </c>
      <c r="DE25" s="35"/>
    </row>
    <row r="26" spans="1:109" x14ac:dyDescent="0.25">
      <c r="A26" s="35"/>
      <c r="B26" s="35"/>
      <c r="C26" s="35"/>
      <c r="D26" s="35"/>
      <c r="E26" s="22"/>
      <c r="F26" s="49" t="str">
        <f t="shared" si="40"/>
        <v/>
      </c>
      <c r="G26" s="50">
        <f t="shared" si="41"/>
        <v>0</v>
      </c>
      <c r="H26" s="45">
        <f t="shared" si="42"/>
        <v>0</v>
      </c>
      <c r="I26" s="48">
        <f>IF(TYPE(F26)=1,_xll.GCurve(G$6,H26*365,"y")/100,0)</f>
        <v>0</v>
      </c>
      <c r="J26" s="45">
        <f t="shared" si="43"/>
        <v>0</v>
      </c>
      <c r="K26" s="16">
        <f t="shared" si="44"/>
        <v>0</v>
      </c>
      <c r="L26" s="35"/>
      <c r="M26" s="22"/>
      <c r="N26" s="49">
        <f t="shared" si="3"/>
        <v>36</v>
      </c>
      <c r="O26" s="50">
        <f t="shared" si="45"/>
        <v>46365</v>
      </c>
      <c r="P26" s="45">
        <f t="shared" si="4"/>
        <v>0.94246575342465755</v>
      </c>
      <c r="Q26" s="48">
        <f>IF(TYPE(N26)=1,_xll.GCurve(O$6,P26*365,"y")/100,0)</f>
        <v>0.13981493787663499</v>
      </c>
      <c r="R26" s="45">
        <f t="shared" si="5"/>
        <v>0.86529711396710585</v>
      </c>
      <c r="S26" s="16">
        <f t="shared" si="6"/>
        <v>-8.0039068659330789E-2</v>
      </c>
      <c r="T26" s="35"/>
      <c r="U26" s="22"/>
      <c r="V26" s="49">
        <f t="shared" si="46"/>
        <v>35</v>
      </c>
      <c r="W26" s="50">
        <f t="shared" si="47"/>
        <v>46335</v>
      </c>
      <c r="X26" s="45">
        <f t="shared" si="7"/>
        <v>0.86027397260273974</v>
      </c>
      <c r="Y26" s="48">
        <f>IF(TYPE(V26)=1,_xll.GCurve(W$6,X26*365,"y")/100,0)</f>
        <v>0.13305316265995901</v>
      </c>
      <c r="Z26" s="45">
        <f t="shared" si="8"/>
        <v>0.87217933622358823</v>
      </c>
      <c r="AA26" s="16">
        <f t="shared" si="9"/>
        <v>-1.0359287814923723</v>
      </c>
      <c r="AB26" s="35"/>
      <c r="AC26" s="22"/>
      <c r="AD26" s="49">
        <f t="shared" si="48"/>
        <v>34</v>
      </c>
      <c r="AE26" s="50">
        <f t="shared" si="49"/>
        <v>46305</v>
      </c>
      <c r="AF26" s="45">
        <f t="shared" si="10"/>
        <v>0.77808219178082194</v>
      </c>
      <c r="AG26" s="48">
        <f>IF(TYPE(AD26)=1,_xll.GCurve(AE$6,AF26*365,"y")/100,0)</f>
        <v>0.14248369378051401</v>
      </c>
      <c r="AH26" s="45">
        <f t="shared" si="11"/>
        <v>0.87026815476936659</v>
      </c>
      <c r="AI26" s="16">
        <f t="shared" si="12"/>
        <v>-2.0335941701146023</v>
      </c>
      <c r="AJ26" s="35"/>
      <c r="AK26" s="22"/>
      <c r="AL26" s="49">
        <f t="shared" si="50"/>
        <v>33</v>
      </c>
      <c r="AM26" s="50">
        <f t="shared" si="51"/>
        <v>46275</v>
      </c>
      <c r="AN26" s="45">
        <f t="shared" si="13"/>
        <v>0.69589041095890414</v>
      </c>
      <c r="AO26" s="48">
        <f>IF(TYPE(AL26)=1,_xll.GCurve(AM$6,AN26*365,"y")/100,0)</f>
        <v>0.14386348647673</v>
      </c>
      <c r="AP26" s="45">
        <f t="shared" si="14"/>
        <v>0.87528433829998831</v>
      </c>
      <c r="AQ26" s="16">
        <f t="shared" si="15"/>
        <v>-3.0710063865646924</v>
      </c>
      <c r="AR26" s="35"/>
      <c r="AS26" s="22"/>
      <c r="AT26" s="49">
        <f t="shared" si="52"/>
        <v>32</v>
      </c>
      <c r="AU26" s="50">
        <f t="shared" si="53"/>
        <v>46245</v>
      </c>
      <c r="AV26" s="45">
        <f t="shared" si="16"/>
        <v>0.61369863013698633</v>
      </c>
      <c r="AW26" s="48">
        <f>IF(TYPE(AT26)=1,_xll.GCurve(AU$6,AV26*365,"y")/100,0)</f>
        <v>0.14065741460372799</v>
      </c>
      <c r="AX26" s="45">
        <f t="shared" si="17"/>
        <v>0.88924688489588422</v>
      </c>
      <c r="AY26" s="16">
        <f t="shared" si="18"/>
        <v>-3.3439700740232192</v>
      </c>
      <c r="AZ26" s="35"/>
      <c r="BA26" s="22"/>
      <c r="BB26" s="49">
        <f t="shared" si="54"/>
        <v>31</v>
      </c>
      <c r="BC26" s="50">
        <f t="shared" si="55"/>
        <v>46215</v>
      </c>
      <c r="BD26" s="45">
        <f t="shared" si="19"/>
        <v>0.53150684931506853</v>
      </c>
      <c r="BE26" s="48">
        <f>IF(TYPE(BB26)=1,_xll.GCurve(BC$6,BD26*365,"y")/100,0)</f>
        <v>0.16359016915645502</v>
      </c>
      <c r="BF26" s="45">
        <f t="shared" si="20"/>
        <v>0.89876115214203367</v>
      </c>
      <c r="BG26" s="16">
        <f t="shared" si="21"/>
        <v>-2.5327305586471311</v>
      </c>
      <c r="BH26" s="35"/>
      <c r="BI26" s="22"/>
      <c r="BJ26" s="49">
        <f t="shared" si="56"/>
        <v>30</v>
      </c>
      <c r="BK26" s="50">
        <f t="shared" si="57"/>
        <v>46185</v>
      </c>
      <c r="BL26" s="45">
        <f t="shared" si="22"/>
        <v>0.44931506849315067</v>
      </c>
      <c r="BM26" s="48">
        <f>IF(TYPE(BJ26)=1,_xll.GCurve(BK$6,BL26*365,"y")/100,0)</f>
        <v>0.19049841600925499</v>
      </c>
      <c r="BN26" s="45">
        <f t="shared" si="23"/>
        <v>0.90487611636285203</v>
      </c>
      <c r="BO26" s="16">
        <f t="shared" si="24"/>
        <v>-2.5377757490868937</v>
      </c>
      <c r="BP26" s="35"/>
      <c r="BQ26" s="22"/>
      <c r="BR26" s="49">
        <f t="shared" si="58"/>
        <v>29</v>
      </c>
      <c r="BS26" s="50">
        <f t="shared" si="59"/>
        <v>46155</v>
      </c>
      <c r="BT26" s="45">
        <f t="shared" si="25"/>
        <v>0.36712328767123287</v>
      </c>
      <c r="BU26" s="48">
        <f>IF(TYPE(BR26)=1,_xll.GCurve(BS$6,BT26*365,"y")/100,0)</f>
        <v>0.19856738739098201</v>
      </c>
      <c r="BV26" s="45">
        <f t="shared" si="26"/>
        <v>0.92501855263230126</v>
      </c>
      <c r="BW26" s="16">
        <f t="shared" si="27"/>
        <v>-0.99867129082176864</v>
      </c>
      <c r="BX26" s="35"/>
      <c r="BY26" s="22"/>
      <c r="BZ26" s="49">
        <f t="shared" si="60"/>
        <v>28</v>
      </c>
      <c r="CA26" s="50">
        <f t="shared" si="61"/>
        <v>46125</v>
      </c>
      <c r="CB26" s="45">
        <f t="shared" si="28"/>
        <v>0.28493150684931506</v>
      </c>
      <c r="CC26" s="48">
        <f>IF(TYPE(BZ26)=1,_xll.GCurve(CA$6,CB26*365,"y")/100,0)</f>
        <v>0.21280672824305502</v>
      </c>
      <c r="CD26" s="45">
        <f t="shared" si="29"/>
        <v>0.93825905939306309</v>
      </c>
      <c r="CE26" s="16">
        <f t="shared" si="30"/>
        <v>-1.0043409880563579</v>
      </c>
      <c r="CF26" s="35"/>
      <c r="CG26" s="22"/>
      <c r="CH26" s="49">
        <f t="shared" si="62"/>
        <v>27</v>
      </c>
      <c r="CI26" s="50">
        <f t="shared" si="63"/>
        <v>46095</v>
      </c>
      <c r="CJ26" s="45">
        <f t="shared" si="31"/>
        <v>0.20273972602739726</v>
      </c>
      <c r="CK26" s="48">
        <f>IF(TYPE(CH26)=1,_xll.GCurve(CI$6,CJ26*365,"y")/100,0)</f>
        <v>0.200144552092442</v>
      </c>
      <c r="CL26" s="45">
        <f t="shared" si="32"/>
        <v>0.95742324201702067</v>
      </c>
      <c r="CM26" s="16">
        <f t="shared" si="33"/>
        <v>-1.1355347881324791</v>
      </c>
      <c r="CN26" s="35"/>
      <c r="CO26" s="22"/>
      <c r="CP26" s="49">
        <f t="shared" si="64"/>
        <v>26</v>
      </c>
      <c r="CQ26" s="50">
        <f t="shared" si="65"/>
        <v>46065</v>
      </c>
      <c r="CR26" s="45">
        <f t="shared" si="34"/>
        <v>0.12054794520547946</v>
      </c>
      <c r="CS26" s="48">
        <f>IF(TYPE(CP26)=1,_xll.GCurve(CQ$6,CR26*365,"y")/100,0)</f>
        <v>0.18746301088994299</v>
      </c>
      <c r="CT26" s="45">
        <f t="shared" si="35"/>
        <v>0.97772542674188478</v>
      </c>
      <c r="CU26" s="16">
        <f t="shared" si="36"/>
        <v>0.57004742668195119</v>
      </c>
      <c r="CV26" s="35"/>
      <c r="CW26" s="35"/>
      <c r="CX26" s="22"/>
      <c r="CY26" s="49">
        <f t="shared" si="66"/>
        <v>25</v>
      </c>
      <c r="CZ26" s="50">
        <f t="shared" si="67"/>
        <v>46035</v>
      </c>
      <c r="DA26" s="45">
        <f t="shared" si="37"/>
        <v>3.8356164383561646E-2</v>
      </c>
      <c r="DB26" s="48">
        <f>IF(TYPE(CY26)=1,_xll.GCurve(CZ$6,DA26*365,"y")/100,0)</f>
        <v>0.18803098278983899</v>
      </c>
      <c r="DC26" s="45">
        <f t="shared" si="38"/>
        <v>0.99305250699354419</v>
      </c>
      <c r="DD26" s="16">
        <f t="shared" si="39"/>
        <v>1.1338030680500621</v>
      </c>
      <c r="DE26" s="35"/>
    </row>
    <row r="27" spans="1:109" x14ac:dyDescent="0.25">
      <c r="A27" s="35"/>
      <c r="B27" s="35"/>
      <c r="C27" s="35"/>
      <c r="D27" s="35"/>
      <c r="E27" s="22"/>
      <c r="F27" s="49" t="str">
        <f t="shared" si="40"/>
        <v/>
      </c>
      <c r="G27" s="50">
        <f t="shared" si="41"/>
        <v>0</v>
      </c>
      <c r="H27" s="45">
        <f t="shared" si="42"/>
        <v>0</v>
      </c>
      <c r="I27" s="48">
        <f>IF(TYPE(F27)=1,_xll.GCurve(G$6,H27*365,"y")/100,0)</f>
        <v>0</v>
      </c>
      <c r="J27" s="45">
        <f t="shared" si="43"/>
        <v>0</v>
      </c>
      <c r="K27" s="16">
        <f t="shared" si="44"/>
        <v>0</v>
      </c>
      <c r="L27" s="35"/>
      <c r="M27" s="22"/>
      <c r="N27" s="49" t="str">
        <f t="shared" si="3"/>
        <v/>
      </c>
      <c r="O27" s="50">
        <f t="shared" si="45"/>
        <v>0</v>
      </c>
      <c r="P27" s="45">
        <f t="shared" si="4"/>
        <v>0</v>
      </c>
      <c r="Q27" s="48">
        <f>IF(TYPE(N27)=1,_xll.GCurve(O$6,P27*365,"y")/100,0)</f>
        <v>0</v>
      </c>
      <c r="R27" s="45">
        <f t="shared" si="5"/>
        <v>0</v>
      </c>
      <c r="S27" s="16">
        <f t="shared" si="6"/>
        <v>0</v>
      </c>
      <c r="T27" s="35"/>
      <c r="U27" s="22"/>
      <c r="V27" s="49">
        <f t="shared" si="46"/>
        <v>36</v>
      </c>
      <c r="W27" s="50">
        <f t="shared" si="47"/>
        <v>46365</v>
      </c>
      <c r="X27" s="45">
        <f t="shared" si="7"/>
        <v>0.94246575342465755</v>
      </c>
      <c r="Y27" s="48">
        <f>IF(TYPE(V27)=1,_xll.GCurve(W$6,X27*365,"y")/100,0)</f>
        <v>0.134127513875585</v>
      </c>
      <c r="Z27" s="45">
        <f t="shared" si="8"/>
        <v>0.86011446632542898</v>
      </c>
      <c r="AA27" s="16">
        <f t="shared" si="9"/>
        <v>-1.021598763050775</v>
      </c>
      <c r="AB27" s="35"/>
      <c r="AC27" s="22"/>
      <c r="AD27" s="49">
        <f t="shared" si="48"/>
        <v>35</v>
      </c>
      <c r="AE27" s="50">
        <f t="shared" si="49"/>
        <v>46335</v>
      </c>
      <c r="AF27" s="45">
        <f t="shared" si="10"/>
        <v>0.86027397260273974</v>
      </c>
      <c r="AG27" s="48">
        <f>IF(TYPE(AD27)=1,_xll.GCurve(AE$6,AF27*365,"y")/100,0)</f>
        <v>0.14244902035054799</v>
      </c>
      <c r="AH27" s="45">
        <f t="shared" si="11"/>
        <v>0.85760885083556204</v>
      </c>
      <c r="AI27" s="16">
        <f t="shared" si="12"/>
        <v>-2.0040126135145955</v>
      </c>
      <c r="AJ27" s="35"/>
      <c r="AK27" s="22"/>
      <c r="AL27" s="49">
        <f t="shared" si="50"/>
        <v>34</v>
      </c>
      <c r="AM27" s="50">
        <f t="shared" si="51"/>
        <v>46305</v>
      </c>
      <c r="AN27" s="45">
        <f t="shared" si="13"/>
        <v>0.77808219178082194</v>
      </c>
      <c r="AO27" s="48">
        <f>IF(TYPE(AL27)=1,_xll.GCurve(AM$6,AN27*365,"y")/100,0)</f>
        <v>0.142739222704131</v>
      </c>
      <c r="AP27" s="45">
        <f t="shared" si="14"/>
        <v>0.86224413566358959</v>
      </c>
      <c r="AQ27" s="16">
        <f t="shared" si="15"/>
        <v>-3.0252537735837977</v>
      </c>
      <c r="AR27" s="35"/>
      <c r="AS27" s="22"/>
      <c r="AT27" s="49">
        <f t="shared" si="52"/>
        <v>33</v>
      </c>
      <c r="AU27" s="50">
        <f t="shared" si="53"/>
        <v>46275</v>
      </c>
      <c r="AV27" s="45">
        <f t="shared" si="16"/>
        <v>0.69589041095890414</v>
      </c>
      <c r="AW27" s="48">
        <f>IF(TYPE(AT27)=1,_xll.GCurve(AU$6,AV27*365,"y")/100,0)</f>
        <v>0.139486594148788</v>
      </c>
      <c r="AX27" s="45">
        <f t="shared" si="17"/>
        <v>0.87596625644188897</v>
      </c>
      <c r="AY27" s="16">
        <f t="shared" si="18"/>
        <v>-3.2940289104738176</v>
      </c>
      <c r="AZ27" s="35"/>
      <c r="BA27" s="22"/>
      <c r="BB27" s="49">
        <f t="shared" si="54"/>
        <v>32</v>
      </c>
      <c r="BC27" s="50">
        <f t="shared" si="55"/>
        <v>46245</v>
      </c>
      <c r="BD27" s="45">
        <f t="shared" si="19"/>
        <v>0.61369863013698633</v>
      </c>
      <c r="BE27" s="48">
        <f>IF(TYPE(BB27)=1,_xll.GCurve(BC$6,BD27*365,"y")/100,0)</f>
        <v>0.16145290982316599</v>
      </c>
      <c r="BF27" s="45">
        <f t="shared" si="20"/>
        <v>0.88499799446447802</v>
      </c>
      <c r="BG27" s="16">
        <f t="shared" si="21"/>
        <v>-2.4939456490520229</v>
      </c>
      <c r="BH27" s="35"/>
      <c r="BI27" s="22"/>
      <c r="BJ27" s="49">
        <f t="shared" si="56"/>
        <v>31</v>
      </c>
      <c r="BK27" s="50">
        <f t="shared" si="57"/>
        <v>46215</v>
      </c>
      <c r="BL27" s="45">
        <f t="shared" si="22"/>
        <v>0.53150684931506853</v>
      </c>
      <c r="BM27" s="48">
        <f>IF(TYPE(BJ27)=1,_xll.GCurve(BK$6,BL27*365,"y")/100,0)</f>
        <v>0.18718408018226501</v>
      </c>
      <c r="BN27" s="45">
        <f t="shared" si="23"/>
        <v>0.88973644539446961</v>
      </c>
      <c r="BO27" s="16">
        <f t="shared" si="24"/>
        <v>-2.4953156939059156</v>
      </c>
      <c r="BP27" s="35"/>
      <c r="BQ27" s="22"/>
      <c r="BR27" s="49">
        <f t="shared" si="58"/>
        <v>30</v>
      </c>
      <c r="BS27" s="50">
        <f t="shared" si="59"/>
        <v>46185</v>
      </c>
      <c r="BT27" s="45">
        <f t="shared" si="25"/>
        <v>0.44931506849315067</v>
      </c>
      <c r="BU27" s="48">
        <f>IF(TYPE(BR27)=1,_xll.GCurve(BS$6,BT27*365,"y")/100,0)</f>
        <v>0.19564357471098798</v>
      </c>
      <c r="BV27" s="45">
        <f t="shared" si="26"/>
        <v>0.90998479571269175</v>
      </c>
      <c r="BW27" s="16">
        <f t="shared" si="27"/>
        <v>-0.9824405013029176</v>
      </c>
      <c r="BX27" s="35"/>
      <c r="BY27" s="22"/>
      <c r="BZ27" s="49">
        <f t="shared" si="60"/>
        <v>29</v>
      </c>
      <c r="CA27" s="50">
        <f t="shared" si="61"/>
        <v>46155</v>
      </c>
      <c r="CB27" s="45">
        <f t="shared" si="28"/>
        <v>0.36712328767123287</v>
      </c>
      <c r="CC27" s="48">
        <f>IF(TYPE(BZ27)=1,_xll.GCurve(CA$6,CB27*365,"y")/100,0)</f>
        <v>0.20762960978717501</v>
      </c>
      <c r="CD27" s="45">
        <f t="shared" si="29"/>
        <v>0.92257211744749856</v>
      </c>
      <c r="CE27" s="16">
        <f t="shared" si="30"/>
        <v>-0.987549209053038</v>
      </c>
      <c r="CF27" s="35"/>
      <c r="CG27" s="22"/>
      <c r="CH27" s="49">
        <f t="shared" si="62"/>
        <v>28</v>
      </c>
      <c r="CI27" s="50">
        <f t="shared" si="63"/>
        <v>46125</v>
      </c>
      <c r="CJ27" s="45">
        <f t="shared" si="31"/>
        <v>0.28493150684931506</v>
      </c>
      <c r="CK27" s="48">
        <f>IF(TYPE(CH27)=1,_xll.GCurve(CI$6,CJ27*365,"y")/100,0)</f>
        <v>0.19887251263116099</v>
      </c>
      <c r="CL27" s="45">
        <f t="shared" si="32"/>
        <v>0.94095852715003248</v>
      </c>
      <c r="CM27" s="16">
        <f t="shared" si="33"/>
        <v>-1.1160071062383574</v>
      </c>
      <c r="CN27" s="35"/>
      <c r="CO27" s="22"/>
      <c r="CP27" s="49">
        <f t="shared" si="64"/>
        <v>27</v>
      </c>
      <c r="CQ27" s="50">
        <f t="shared" si="65"/>
        <v>46095</v>
      </c>
      <c r="CR27" s="45">
        <f t="shared" si="34"/>
        <v>0.20273972602739726</v>
      </c>
      <c r="CS27" s="48">
        <f>IF(TYPE(CP27)=1,_xll.GCurve(CQ$6,CR27*365,"y")/100,0)</f>
        <v>0.18701218593752197</v>
      </c>
      <c r="CT27" s="45">
        <f t="shared" si="35"/>
        <v>0.96289638370194663</v>
      </c>
      <c r="CU27" s="16">
        <f t="shared" si="36"/>
        <v>0.56140158645537364</v>
      </c>
      <c r="CV27" s="35"/>
      <c r="CW27" s="35"/>
      <c r="CX27" s="22"/>
      <c r="CY27" s="49">
        <f t="shared" si="66"/>
        <v>26</v>
      </c>
      <c r="CZ27" s="50">
        <f t="shared" si="67"/>
        <v>46065</v>
      </c>
      <c r="DA27" s="45">
        <f t="shared" si="37"/>
        <v>0.12054794520547946</v>
      </c>
      <c r="DB27" s="48">
        <f>IF(TYPE(CY27)=1,_xll.GCurve(CZ$6,DA27*365,"y")/100,0)</f>
        <v>0.188044809975217</v>
      </c>
      <c r="DC27" s="45">
        <f t="shared" si="38"/>
        <v>0.97832576618964306</v>
      </c>
      <c r="DD27" s="16">
        <f t="shared" si="39"/>
        <v>1.11698902872359</v>
      </c>
      <c r="DE27" s="35"/>
    </row>
    <row r="28" spans="1:109" x14ac:dyDescent="0.25">
      <c r="A28" s="35"/>
      <c r="B28" s="35"/>
      <c r="C28" s="35"/>
      <c r="D28" s="35"/>
      <c r="E28" s="22"/>
      <c r="F28" s="49" t="str">
        <f t="shared" si="40"/>
        <v/>
      </c>
      <c r="G28" s="50">
        <f t="shared" si="41"/>
        <v>0</v>
      </c>
      <c r="H28" s="45">
        <f t="shared" si="42"/>
        <v>0</v>
      </c>
      <c r="I28" s="48">
        <f>IF(TYPE(F28)=1,_xll.GCurve(G$6,H28*365,"y")/100,0)</f>
        <v>0</v>
      </c>
      <c r="J28" s="45">
        <f t="shared" si="43"/>
        <v>0</v>
      </c>
      <c r="K28" s="16">
        <f t="shared" si="44"/>
        <v>0</v>
      </c>
      <c r="L28" s="35"/>
      <c r="M28" s="22"/>
      <c r="N28" s="49" t="str">
        <f t="shared" si="3"/>
        <v/>
      </c>
      <c r="O28" s="50">
        <f t="shared" si="45"/>
        <v>0</v>
      </c>
      <c r="P28" s="45">
        <f t="shared" si="4"/>
        <v>0</v>
      </c>
      <c r="Q28" s="48">
        <f>IF(TYPE(N28)=1,_xll.GCurve(O$6,P28*365,"y")/100,0)</f>
        <v>0</v>
      </c>
      <c r="R28" s="45">
        <f t="shared" si="5"/>
        <v>0</v>
      </c>
      <c r="S28" s="16">
        <f t="shared" si="6"/>
        <v>0</v>
      </c>
      <c r="T28" s="35"/>
      <c r="U28" s="22"/>
      <c r="V28" s="49" t="str">
        <f t="shared" si="46"/>
        <v/>
      </c>
      <c r="W28" s="50">
        <f t="shared" si="47"/>
        <v>0</v>
      </c>
      <c r="X28" s="45">
        <f t="shared" si="7"/>
        <v>0</v>
      </c>
      <c r="Y28" s="48">
        <f>IF(TYPE(V28)=1,_xll.GCurve(W$6,X28*365,"y")/100,0)</f>
        <v>0</v>
      </c>
      <c r="Z28" s="45">
        <f t="shared" si="8"/>
        <v>0</v>
      </c>
      <c r="AA28" s="16">
        <f t="shared" si="9"/>
        <v>0</v>
      </c>
      <c r="AB28" s="35"/>
      <c r="AC28" s="22"/>
      <c r="AD28" s="49">
        <f t="shared" si="48"/>
        <v>36</v>
      </c>
      <c r="AE28" s="50">
        <f t="shared" si="49"/>
        <v>46365</v>
      </c>
      <c r="AF28" s="45">
        <f t="shared" si="10"/>
        <v>0.94246575342465755</v>
      </c>
      <c r="AG28" s="48">
        <f>IF(TYPE(AD28)=1,_xll.GCurve(AE$6,AF28*365,"y")/100,0)</f>
        <v>0.14246003508355801</v>
      </c>
      <c r="AH28" s="45">
        <f t="shared" si="11"/>
        <v>0.84510728449506023</v>
      </c>
      <c r="AI28" s="16">
        <f t="shared" si="12"/>
        <v>-1.9747996493402566</v>
      </c>
      <c r="AJ28" s="35"/>
      <c r="AK28" s="22"/>
      <c r="AL28" s="49">
        <f t="shared" si="50"/>
        <v>35</v>
      </c>
      <c r="AM28" s="50">
        <f t="shared" si="51"/>
        <v>46335</v>
      </c>
      <c r="AN28" s="45">
        <f t="shared" si="13"/>
        <v>0.86027397260273974</v>
      </c>
      <c r="AO28" s="48">
        <f>IF(TYPE(AL28)=1,_xll.GCurve(AM$6,AN28*365,"y")/100,0)</f>
        <v>0.141801404863131</v>
      </c>
      <c r="AP28" s="45">
        <f t="shared" si="14"/>
        <v>0.84941582583290476</v>
      </c>
      <c r="AQ28" s="16">
        <f t="shared" si="15"/>
        <v>-2.9802446037689005</v>
      </c>
      <c r="AR28" s="35"/>
      <c r="AS28" s="22"/>
      <c r="AT28" s="49">
        <f t="shared" si="52"/>
        <v>34</v>
      </c>
      <c r="AU28" s="50">
        <f t="shared" si="53"/>
        <v>46305</v>
      </c>
      <c r="AV28" s="45">
        <f t="shared" si="16"/>
        <v>0.77808219178082194</v>
      </c>
      <c r="AW28" s="48">
        <f>IF(TYPE(AT28)=1,_xll.GCurve(AU$6,AV28*365,"y")/100,0)</f>
        <v>0.13854233002215</v>
      </c>
      <c r="AX28" s="45">
        <f t="shared" si="17"/>
        <v>0.86289596784092248</v>
      </c>
      <c r="AY28" s="16">
        <f t="shared" si="18"/>
        <v>-3.2448787198092801</v>
      </c>
      <c r="AZ28" s="35"/>
      <c r="BA28" s="22"/>
      <c r="BB28" s="49">
        <f t="shared" si="54"/>
        <v>33</v>
      </c>
      <c r="BC28" s="50">
        <f t="shared" si="55"/>
        <v>46275</v>
      </c>
      <c r="BD28" s="45">
        <f t="shared" si="19"/>
        <v>0.69589041095890414</v>
      </c>
      <c r="BE28" s="48">
        <f>IF(TYPE(BB28)=1,_xll.GCurve(BC$6,BD28*365,"y")/100,0)</f>
        <v>0.15953715497236001</v>
      </c>
      <c r="BF28" s="45">
        <f t="shared" si="20"/>
        <v>0.87158788778342455</v>
      </c>
      <c r="BG28" s="16">
        <f t="shared" si="21"/>
        <v>-2.4561556456624967</v>
      </c>
      <c r="BH28" s="35"/>
      <c r="BI28" s="22"/>
      <c r="BJ28" s="49">
        <f t="shared" si="56"/>
        <v>32</v>
      </c>
      <c r="BK28" s="50">
        <f t="shared" si="57"/>
        <v>46245</v>
      </c>
      <c r="BL28" s="45">
        <f t="shared" si="22"/>
        <v>0.61369863013698633</v>
      </c>
      <c r="BM28" s="48">
        <f>IF(TYPE(BJ28)=1,_xll.GCurve(BK$6,BL28*365,"y")/100,0)</f>
        <v>0.18424116350281999</v>
      </c>
      <c r="BN28" s="45">
        <f t="shared" si="23"/>
        <v>0.87507551807795714</v>
      </c>
      <c r="BO28" s="16">
        <f t="shared" si="24"/>
        <v>-2.4541983021103171</v>
      </c>
      <c r="BP28" s="35"/>
      <c r="BQ28" s="22"/>
      <c r="BR28" s="49">
        <f t="shared" si="58"/>
        <v>31</v>
      </c>
      <c r="BS28" s="50">
        <f t="shared" si="59"/>
        <v>46215</v>
      </c>
      <c r="BT28" s="45">
        <f t="shared" si="25"/>
        <v>0.53150684931506853</v>
      </c>
      <c r="BU28" s="48">
        <f>IF(TYPE(BR28)=1,_xll.GCurve(BS$6,BT28*365,"y")/100,0)</f>
        <v>0.192994358415326</v>
      </c>
      <c r="BV28" s="45">
        <f t="shared" si="26"/>
        <v>0.89544029466572084</v>
      </c>
      <c r="BW28" s="16">
        <f t="shared" si="27"/>
        <v>-0.96673792366963329</v>
      </c>
      <c r="BX28" s="35"/>
      <c r="BY28" s="22"/>
      <c r="BZ28" s="49">
        <f t="shared" si="60"/>
        <v>30</v>
      </c>
      <c r="CA28" s="50">
        <f t="shared" si="61"/>
        <v>46185</v>
      </c>
      <c r="CB28" s="45">
        <f t="shared" si="28"/>
        <v>0.44931506849315067</v>
      </c>
      <c r="CC28" s="48">
        <f>IF(TYPE(BZ28)=1,_xll.GCurve(CA$6,CB28*365,"y")/100,0)</f>
        <v>0.20299700437020199</v>
      </c>
      <c r="CD28" s="45">
        <f t="shared" si="29"/>
        <v>0.90759426835682555</v>
      </c>
      <c r="CE28" s="16">
        <f t="shared" si="30"/>
        <v>-0.97151646457368668</v>
      </c>
      <c r="CF28" s="35"/>
      <c r="CG28" s="22"/>
      <c r="CH28" s="49">
        <f t="shared" si="62"/>
        <v>29</v>
      </c>
      <c r="CI28" s="50">
        <f t="shared" si="63"/>
        <v>46155</v>
      </c>
      <c r="CJ28" s="45">
        <f t="shared" si="31"/>
        <v>0.36712328767123287</v>
      </c>
      <c r="CK28" s="48">
        <f>IF(TYPE(CH28)=1,_xll.GCurve(CI$6,CJ28*365,"y")/100,0)</f>
        <v>0.19763921810201499</v>
      </c>
      <c r="CL28" s="45">
        <f t="shared" si="32"/>
        <v>0.92492279359060758</v>
      </c>
      <c r="CM28" s="16">
        <f t="shared" si="33"/>
        <v>-1.0969882099855477</v>
      </c>
      <c r="CN28" s="35"/>
      <c r="CO28" s="22"/>
      <c r="CP28" s="49">
        <f t="shared" si="64"/>
        <v>28</v>
      </c>
      <c r="CQ28" s="50">
        <f t="shared" si="65"/>
        <v>46125</v>
      </c>
      <c r="CR28" s="45">
        <f t="shared" si="34"/>
        <v>0.28493150684931506</v>
      </c>
      <c r="CS28" s="48">
        <f>IF(TYPE(CP28)=1,_xll.GCurve(CQ$6,CR28*365,"y")/100,0)</f>
        <v>0.18656733740565901</v>
      </c>
      <c r="CT28" s="45">
        <f t="shared" si="35"/>
        <v>0.94834925877689302</v>
      </c>
      <c r="CU28" s="16">
        <f t="shared" si="36"/>
        <v>0.55292011415002373</v>
      </c>
      <c r="CV28" s="35"/>
      <c r="CW28" s="35"/>
      <c r="CX28" s="22"/>
      <c r="CY28" s="49">
        <f t="shared" si="66"/>
        <v>27</v>
      </c>
      <c r="CZ28" s="50">
        <f t="shared" si="67"/>
        <v>46095</v>
      </c>
      <c r="DA28" s="45">
        <f t="shared" si="37"/>
        <v>0.20273972602739726</v>
      </c>
      <c r="DB28" s="48">
        <f>IF(TYPE(CY28)=1,_xll.GCurve(CZ$6,DA28*365,"y")/100,0)</f>
        <v>0.18801055916606402</v>
      </c>
      <c r="DC28" s="45">
        <f t="shared" si="38"/>
        <v>0.96382342622030059</v>
      </c>
      <c r="DD28" s="16">
        <f t="shared" si="39"/>
        <v>1.1004311957436141</v>
      </c>
      <c r="DE28" s="35"/>
    </row>
    <row r="29" spans="1:109" x14ac:dyDescent="0.25">
      <c r="A29" s="35"/>
      <c r="B29" s="35"/>
      <c r="C29" s="35"/>
      <c r="D29" s="35"/>
      <c r="E29" s="22"/>
      <c r="F29" s="49" t="str">
        <f t="shared" si="40"/>
        <v/>
      </c>
      <c r="G29" s="50">
        <f t="shared" si="41"/>
        <v>0</v>
      </c>
      <c r="H29" s="45">
        <f t="shared" si="42"/>
        <v>0</v>
      </c>
      <c r="I29" s="48">
        <f>IF(TYPE(F29)=1,_xll.GCurve(G$6,H29*365,"y")/100,0)</f>
        <v>0</v>
      </c>
      <c r="J29" s="45">
        <f t="shared" si="43"/>
        <v>0</v>
      </c>
      <c r="K29" s="16">
        <f t="shared" si="44"/>
        <v>0</v>
      </c>
      <c r="L29" s="35"/>
      <c r="M29" s="22"/>
      <c r="N29" s="49" t="str">
        <f t="shared" si="3"/>
        <v/>
      </c>
      <c r="O29" s="50">
        <f t="shared" si="45"/>
        <v>0</v>
      </c>
      <c r="P29" s="45">
        <f t="shared" si="4"/>
        <v>0</v>
      </c>
      <c r="Q29" s="48">
        <f>IF(TYPE(N29)=1,_xll.GCurve(O$6,P29*365,"y")/100,0)</f>
        <v>0</v>
      </c>
      <c r="R29" s="45">
        <f t="shared" si="5"/>
        <v>0</v>
      </c>
      <c r="S29" s="16">
        <f t="shared" si="6"/>
        <v>0</v>
      </c>
      <c r="T29" s="35"/>
      <c r="U29" s="22"/>
      <c r="V29" s="49" t="str">
        <f t="shared" si="46"/>
        <v/>
      </c>
      <c r="W29" s="50">
        <f t="shared" si="47"/>
        <v>0</v>
      </c>
      <c r="X29" s="45">
        <f t="shared" si="7"/>
        <v>0</v>
      </c>
      <c r="Y29" s="48">
        <f>IF(TYPE(V29)=1,_xll.GCurve(W$6,X29*365,"y")/100,0)</f>
        <v>0</v>
      </c>
      <c r="Z29" s="45">
        <f t="shared" si="8"/>
        <v>0</v>
      </c>
      <c r="AA29" s="16">
        <f t="shared" si="9"/>
        <v>0</v>
      </c>
      <c r="AB29" s="35"/>
      <c r="AC29" s="22"/>
      <c r="AD29" s="49" t="str">
        <f t="shared" si="48"/>
        <v/>
      </c>
      <c r="AE29" s="50">
        <f t="shared" si="49"/>
        <v>0</v>
      </c>
      <c r="AF29" s="45">
        <f t="shared" si="10"/>
        <v>0</v>
      </c>
      <c r="AG29" s="48">
        <f>IF(TYPE(AD29)=1,_xll.GCurve(AE$6,AF29*365,"y")/100,0)</f>
        <v>0</v>
      </c>
      <c r="AH29" s="45">
        <f t="shared" si="11"/>
        <v>0</v>
      </c>
      <c r="AI29" s="16">
        <f t="shared" si="12"/>
        <v>0</v>
      </c>
      <c r="AJ29" s="35"/>
      <c r="AK29" s="22"/>
      <c r="AL29" s="49">
        <f t="shared" si="50"/>
        <v>36</v>
      </c>
      <c r="AM29" s="50">
        <f t="shared" si="51"/>
        <v>46365</v>
      </c>
      <c r="AN29" s="45">
        <f t="shared" si="13"/>
        <v>0.94246575342465755</v>
      </c>
      <c r="AO29" s="48">
        <f>IF(TYPE(AL29)=1,_xll.GCurve(AM$6,AN29*365,"y")/100,0)</f>
        <v>0.141020938765124</v>
      </c>
      <c r="AP29" s="45">
        <f t="shared" si="14"/>
        <v>0.83678279187145865</v>
      </c>
      <c r="AQ29" s="16">
        <f t="shared" si="15"/>
        <v>-2.9359205752450488</v>
      </c>
      <c r="AR29" s="35"/>
      <c r="AS29" s="22"/>
      <c r="AT29" s="49">
        <f t="shared" si="52"/>
        <v>35</v>
      </c>
      <c r="AU29" s="50">
        <f t="shared" si="53"/>
        <v>46335</v>
      </c>
      <c r="AV29" s="45">
        <f t="shared" si="16"/>
        <v>0.86027397260273974</v>
      </c>
      <c r="AW29" s="48">
        <f>IF(TYPE(AT29)=1,_xll.GCurve(AU$6,AV29*365,"y")/100,0)</f>
        <v>0.13778766082684402</v>
      </c>
      <c r="AX29" s="45">
        <f t="shared" si="17"/>
        <v>0.85001548075431876</v>
      </c>
      <c r="AY29" s="16">
        <f t="shared" si="18"/>
        <v>-3.1964422685964222</v>
      </c>
      <c r="AZ29" s="35"/>
      <c r="BA29" s="22"/>
      <c r="BB29" s="49">
        <f t="shared" si="54"/>
        <v>34</v>
      </c>
      <c r="BC29" s="50">
        <f t="shared" si="55"/>
        <v>46305</v>
      </c>
      <c r="BD29" s="45">
        <f t="shared" si="19"/>
        <v>0.77808219178082194</v>
      </c>
      <c r="BE29" s="48">
        <f>IF(TYPE(BB29)=1,_xll.GCurve(BC$6,BD29*365,"y")/100,0)</f>
        <v>0.15782066390296501</v>
      </c>
      <c r="BF29" s="45">
        <f t="shared" si="20"/>
        <v>0.85849494060706255</v>
      </c>
      <c r="BG29" s="16">
        <f t="shared" si="21"/>
        <v>-2.4192594053907719</v>
      </c>
      <c r="BH29" s="35"/>
      <c r="BI29" s="22"/>
      <c r="BJ29" s="49">
        <f t="shared" si="56"/>
        <v>33</v>
      </c>
      <c r="BK29" s="50">
        <f t="shared" si="57"/>
        <v>46275</v>
      </c>
      <c r="BL29" s="45">
        <f t="shared" si="22"/>
        <v>0.69589041095890414</v>
      </c>
      <c r="BM29" s="48">
        <f>IF(TYPE(BJ29)=1,_xll.GCurve(BK$6,BL29*365,"y")/100,0)</f>
        <v>0.181624435829462</v>
      </c>
      <c r="BN29" s="45">
        <f t="shared" si="23"/>
        <v>0.86083660623204639</v>
      </c>
      <c r="BO29" s="16">
        <f t="shared" si="24"/>
        <v>-2.4142644763384715</v>
      </c>
      <c r="BP29" s="35"/>
      <c r="BQ29" s="22"/>
      <c r="BR29" s="49">
        <f t="shared" si="58"/>
        <v>32</v>
      </c>
      <c r="BS29" s="50">
        <f t="shared" si="59"/>
        <v>46245</v>
      </c>
      <c r="BT29" s="45">
        <f t="shared" si="25"/>
        <v>0.61369863013698633</v>
      </c>
      <c r="BU29" s="48">
        <f>IF(TYPE(BR29)=1,_xll.GCurve(BS$6,BT29*365,"y")/100,0)</f>
        <v>0.190591112439078</v>
      </c>
      <c r="BV29" s="45">
        <f t="shared" si="26"/>
        <v>0.88133390744738549</v>
      </c>
      <c r="BW29" s="16">
        <f t="shared" si="27"/>
        <v>-0.95150834379571847</v>
      </c>
      <c r="BX29" s="35"/>
      <c r="BY29" s="22"/>
      <c r="BZ29" s="49">
        <f t="shared" si="60"/>
        <v>31</v>
      </c>
      <c r="CA29" s="50">
        <f t="shared" si="61"/>
        <v>46215</v>
      </c>
      <c r="CB29" s="45">
        <f t="shared" si="28"/>
        <v>0.53150684931506853</v>
      </c>
      <c r="CC29" s="48">
        <f>IF(TYPE(BZ29)=1,_xll.GCurve(CA$6,CB29*365,"y")/100,0)</f>
        <v>0.19884608688876898</v>
      </c>
      <c r="CD29" s="45">
        <f t="shared" si="29"/>
        <v>0.89322833898723164</v>
      </c>
      <c r="CE29" s="16">
        <f t="shared" si="30"/>
        <v>-0.95613873754514178</v>
      </c>
      <c r="CF29" s="35"/>
      <c r="CG29" s="22"/>
      <c r="CH29" s="49">
        <f t="shared" si="62"/>
        <v>30</v>
      </c>
      <c r="CI29" s="50">
        <f t="shared" si="63"/>
        <v>46185</v>
      </c>
      <c r="CJ29" s="45">
        <f t="shared" si="31"/>
        <v>0.44931506849315067</v>
      </c>
      <c r="CK29" s="48">
        <f>IF(TYPE(CH29)=1,_xll.GCurve(CI$6,CJ29*365,"y")/100,0)</f>
        <v>0.196443194119887</v>
      </c>
      <c r="CL29" s="45">
        <f t="shared" si="32"/>
        <v>0.90929737925185694</v>
      </c>
      <c r="CM29" s="16">
        <f t="shared" si="33"/>
        <v>-1.078455965538196</v>
      </c>
      <c r="CN29" s="35"/>
      <c r="CO29" s="22"/>
      <c r="CP29" s="49">
        <f t="shared" si="64"/>
        <v>29</v>
      </c>
      <c r="CQ29" s="50">
        <f t="shared" si="65"/>
        <v>46155</v>
      </c>
      <c r="CR29" s="45">
        <f t="shared" si="34"/>
        <v>0.36712328767123287</v>
      </c>
      <c r="CS29" s="48">
        <f>IF(TYPE(CP29)=1,_xll.GCurve(CQ$6,CR29*365,"y")/100,0)</f>
        <v>0.18612833345009799</v>
      </c>
      <c r="CT29" s="45">
        <f t="shared" si="35"/>
        <v>0.9340769822217776</v>
      </c>
      <c r="CU29" s="16">
        <f t="shared" si="36"/>
        <v>0.54459888786234478</v>
      </c>
      <c r="CV29" s="35"/>
      <c r="CW29" s="35"/>
      <c r="CX29" s="22"/>
      <c r="CY29" s="49">
        <f t="shared" si="66"/>
        <v>28</v>
      </c>
      <c r="CZ29" s="50">
        <f t="shared" si="67"/>
        <v>46125</v>
      </c>
      <c r="DA29" s="45">
        <f t="shared" si="37"/>
        <v>0.28493150684931506</v>
      </c>
      <c r="DB29" s="48">
        <f>IF(TYPE(CY29)=1,_xll.GCurve(CZ$6,DA29*365,"y")/100,0)</f>
        <v>0.18793120956106901</v>
      </c>
      <c r="DC29" s="45">
        <f t="shared" si="38"/>
        <v>0.94955069587522456</v>
      </c>
      <c r="DD29" s="16">
        <f t="shared" si="39"/>
        <v>1.0841355161690358</v>
      </c>
      <c r="DE29" s="35"/>
    </row>
    <row r="30" spans="1:109" x14ac:dyDescent="0.25">
      <c r="A30" s="35"/>
      <c r="B30" s="35"/>
      <c r="C30" s="35"/>
      <c r="D30" s="35"/>
      <c r="E30" s="22"/>
      <c r="F30" s="49" t="str">
        <f t="shared" si="40"/>
        <v/>
      </c>
      <c r="G30" s="50">
        <f t="shared" si="41"/>
        <v>0</v>
      </c>
      <c r="H30" s="45">
        <f t="shared" si="42"/>
        <v>0</v>
      </c>
      <c r="I30" s="48">
        <f>IF(TYPE(F30)=1,_xll.GCurve(G$6,H30*365,"y")/100,0)</f>
        <v>0</v>
      </c>
      <c r="J30" s="45">
        <f t="shared" si="43"/>
        <v>0</v>
      </c>
      <c r="K30" s="16">
        <f t="shared" si="44"/>
        <v>0</v>
      </c>
      <c r="L30" s="35"/>
      <c r="M30" s="22"/>
      <c r="N30" s="49" t="str">
        <f t="shared" si="3"/>
        <v/>
      </c>
      <c r="O30" s="50">
        <f t="shared" si="45"/>
        <v>0</v>
      </c>
      <c r="P30" s="45">
        <f t="shared" si="4"/>
        <v>0</v>
      </c>
      <c r="Q30" s="48">
        <f>IF(TYPE(N30)=1,_xll.GCurve(O$6,P30*365,"y")/100,0)</f>
        <v>0</v>
      </c>
      <c r="R30" s="45">
        <f t="shared" si="5"/>
        <v>0</v>
      </c>
      <c r="S30" s="16">
        <f t="shared" si="6"/>
        <v>0</v>
      </c>
      <c r="T30" s="35"/>
      <c r="U30" s="22"/>
      <c r="V30" s="49" t="str">
        <f t="shared" si="46"/>
        <v/>
      </c>
      <c r="W30" s="50">
        <f t="shared" si="47"/>
        <v>0</v>
      </c>
      <c r="X30" s="45">
        <f t="shared" si="7"/>
        <v>0</v>
      </c>
      <c r="Y30" s="48">
        <f>IF(TYPE(V30)=1,_xll.GCurve(W$6,X30*365,"y")/100,0)</f>
        <v>0</v>
      </c>
      <c r="Z30" s="45">
        <f t="shared" si="8"/>
        <v>0</v>
      </c>
      <c r="AA30" s="16">
        <f t="shared" si="9"/>
        <v>0</v>
      </c>
      <c r="AB30" s="35"/>
      <c r="AC30" s="22"/>
      <c r="AD30" s="49" t="str">
        <f t="shared" si="48"/>
        <v/>
      </c>
      <c r="AE30" s="50">
        <f t="shared" si="49"/>
        <v>0</v>
      </c>
      <c r="AF30" s="45">
        <f t="shared" si="10"/>
        <v>0</v>
      </c>
      <c r="AG30" s="48">
        <f>IF(TYPE(AD30)=1,_xll.GCurve(AE$6,AF30*365,"y")/100,0)</f>
        <v>0</v>
      </c>
      <c r="AH30" s="45">
        <f t="shared" si="11"/>
        <v>0</v>
      </c>
      <c r="AI30" s="16">
        <f t="shared" si="12"/>
        <v>0</v>
      </c>
      <c r="AJ30" s="35"/>
      <c r="AK30" s="22"/>
      <c r="AL30" s="49" t="str">
        <f t="shared" si="50"/>
        <v/>
      </c>
      <c r="AM30" s="50">
        <f t="shared" si="51"/>
        <v>0</v>
      </c>
      <c r="AN30" s="45">
        <f t="shared" si="13"/>
        <v>0</v>
      </c>
      <c r="AO30" s="48">
        <f>IF(TYPE(AL30)=1,_xll.GCurve(AM$6,AN30*365,"y")/100,0)</f>
        <v>0</v>
      </c>
      <c r="AP30" s="45">
        <f t="shared" si="14"/>
        <v>0</v>
      </c>
      <c r="AQ30" s="16">
        <f t="shared" si="15"/>
        <v>0</v>
      </c>
      <c r="AR30" s="35"/>
      <c r="AS30" s="22"/>
      <c r="AT30" s="49">
        <f t="shared" si="52"/>
        <v>36</v>
      </c>
      <c r="AU30" s="50">
        <f t="shared" si="53"/>
        <v>46365</v>
      </c>
      <c r="AV30" s="45">
        <f t="shared" si="16"/>
        <v>0.94246575342465755</v>
      </c>
      <c r="AW30" s="48">
        <f>IF(TYPE(AT30)=1,_xll.GCurve(AU$6,AV30*365,"y")/100,0)</f>
        <v>0.137191383055428</v>
      </c>
      <c r="AX30" s="45">
        <f t="shared" si="17"/>
        <v>0.83730999992392274</v>
      </c>
      <c r="AY30" s="16">
        <f t="shared" si="18"/>
        <v>-3.1486639199796662</v>
      </c>
      <c r="AZ30" s="35"/>
      <c r="BA30" s="22"/>
      <c r="BB30" s="49">
        <f t="shared" si="54"/>
        <v>35</v>
      </c>
      <c r="BC30" s="50">
        <f t="shared" si="55"/>
        <v>46335</v>
      </c>
      <c r="BD30" s="45">
        <f t="shared" si="19"/>
        <v>0.86027397260273974</v>
      </c>
      <c r="BE30" s="48">
        <f>IF(TYPE(BB30)=1,_xll.GCurve(BC$6,BD30*365,"y")/100,0)</f>
        <v>0.15628346179925201</v>
      </c>
      <c r="BF30" s="45">
        <f t="shared" si="20"/>
        <v>0.84568875787865483</v>
      </c>
      <c r="BG30" s="16">
        <f t="shared" si="21"/>
        <v>-2.383171274235397</v>
      </c>
      <c r="BH30" s="35"/>
      <c r="BI30" s="22"/>
      <c r="BJ30" s="49">
        <f t="shared" si="56"/>
        <v>34</v>
      </c>
      <c r="BK30" s="50">
        <f t="shared" si="57"/>
        <v>46305</v>
      </c>
      <c r="BL30" s="45">
        <f t="shared" si="22"/>
        <v>0.77808219178082194</v>
      </c>
      <c r="BM30" s="48">
        <f>IF(TYPE(BJ30)=1,_xll.GCurve(BK$6,BL30*365,"y")/100,0)</f>
        <v>0.179294252154858</v>
      </c>
      <c r="BN30" s="45">
        <f t="shared" si="23"/>
        <v>0.84697318167255131</v>
      </c>
      <c r="BO30" s="16">
        <f t="shared" si="24"/>
        <v>-2.3753837256918557</v>
      </c>
      <c r="BP30" s="35"/>
      <c r="BQ30" s="22"/>
      <c r="BR30" s="49">
        <f t="shared" si="58"/>
        <v>33</v>
      </c>
      <c r="BS30" s="50">
        <f t="shared" si="59"/>
        <v>46275</v>
      </c>
      <c r="BT30" s="45">
        <f t="shared" si="25"/>
        <v>0.69589041095890414</v>
      </c>
      <c r="BU30" s="48">
        <f>IF(TYPE(BR30)=1,_xll.GCurve(BS$6,BT30*365,"y")/100,0)</f>
        <v>0.188408482787396</v>
      </c>
      <c r="BV30" s="45">
        <f t="shared" si="26"/>
        <v>0.86762213673791333</v>
      </c>
      <c r="BW30" s="16">
        <f t="shared" si="27"/>
        <v>-0.93670480097496822</v>
      </c>
      <c r="BX30" s="35"/>
      <c r="BY30" s="22"/>
      <c r="BZ30" s="49">
        <f t="shared" si="60"/>
        <v>32</v>
      </c>
      <c r="CA30" s="50">
        <f t="shared" si="61"/>
        <v>46245</v>
      </c>
      <c r="CB30" s="45">
        <f t="shared" si="28"/>
        <v>0.61369863013698633</v>
      </c>
      <c r="CC30" s="48">
        <f>IF(TYPE(BZ30)=1,_xll.GCurve(CA$6,CB30*365,"y")/100,0)</f>
        <v>0.195121870481853</v>
      </c>
      <c r="CD30" s="45">
        <f t="shared" si="29"/>
        <v>0.87939341724128484</v>
      </c>
      <c r="CE30" s="16">
        <f t="shared" si="30"/>
        <v>-0.94132941720136065</v>
      </c>
      <c r="CF30" s="35"/>
      <c r="CG30" s="22"/>
      <c r="CH30" s="49">
        <f t="shared" si="62"/>
        <v>31</v>
      </c>
      <c r="CI30" s="50">
        <f t="shared" si="63"/>
        <v>46215</v>
      </c>
      <c r="CJ30" s="45">
        <f t="shared" si="31"/>
        <v>0.53150684931506853</v>
      </c>
      <c r="CK30" s="48">
        <f>IF(TYPE(CH30)=1,_xll.GCurve(CI$6,CJ30*365,"y")/100,0)</f>
        <v>0.195283047858198</v>
      </c>
      <c r="CL30" s="45">
        <f t="shared" si="32"/>
        <v>0.89406474671223768</v>
      </c>
      <c r="CM30" s="16">
        <f t="shared" si="33"/>
        <v>-1.0603895729497559</v>
      </c>
      <c r="CN30" s="35"/>
      <c r="CO30" s="22"/>
      <c r="CP30" s="49">
        <f t="shared" si="64"/>
        <v>30</v>
      </c>
      <c r="CQ30" s="50">
        <f t="shared" si="65"/>
        <v>46185</v>
      </c>
      <c r="CR30" s="45">
        <f t="shared" si="34"/>
        <v>0.44931506849315067</v>
      </c>
      <c r="CS30" s="48">
        <f>IF(TYPE(CP30)=1,_xll.GCurve(CQ$6,CR30*365,"y")/100,0)</f>
        <v>0.18569509871030299</v>
      </c>
      <c r="CT30" s="45">
        <f t="shared" si="35"/>
        <v>0.92007270070284219</v>
      </c>
      <c r="CU30" s="16">
        <f t="shared" si="36"/>
        <v>0.53643391186391842</v>
      </c>
      <c r="CV30" s="35"/>
      <c r="CW30" s="35"/>
      <c r="CX30" s="22"/>
      <c r="CY30" s="49">
        <f t="shared" si="66"/>
        <v>29</v>
      </c>
      <c r="CZ30" s="50">
        <f t="shared" si="67"/>
        <v>46155</v>
      </c>
      <c r="DA30" s="45">
        <f t="shared" si="37"/>
        <v>0.36712328767123287</v>
      </c>
      <c r="DB30" s="48">
        <f>IF(TYPE(CY30)=1,_xll.GCurve(CZ$6,DA30*365,"y")/100,0)</f>
        <v>0.18781013653605499</v>
      </c>
      <c r="DC30" s="45">
        <f t="shared" si="38"/>
        <v>0.93551144898029104</v>
      </c>
      <c r="DD30" s="16">
        <f t="shared" si="39"/>
        <v>1.0681064128834716</v>
      </c>
      <c r="DE30" s="35"/>
    </row>
    <row r="31" spans="1:109" ht="15.75" customHeight="1" x14ac:dyDescent="0.25">
      <c r="A31" s="35"/>
      <c r="B31" s="35"/>
      <c r="C31" s="35"/>
      <c r="D31" s="35"/>
      <c r="E31" s="22"/>
      <c r="F31" s="49" t="str">
        <f t="shared" si="40"/>
        <v/>
      </c>
      <c r="G31" s="50">
        <f t="shared" si="41"/>
        <v>0</v>
      </c>
      <c r="H31" s="45">
        <f t="shared" si="42"/>
        <v>0</v>
      </c>
      <c r="I31" s="48">
        <f>IF(TYPE(F31)=1,_xll.GCurve(G$6,H31*365,"y")/100,0)</f>
        <v>0</v>
      </c>
      <c r="J31" s="45">
        <f t="shared" si="43"/>
        <v>0</v>
      </c>
      <c r="K31" s="16">
        <f t="shared" si="44"/>
        <v>0</v>
      </c>
      <c r="L31" s="35"/>
      <c r="M31" s="22"/>
      <c r="N31" s="49" t="str">
        <f t="shared" si="3"/>
        <v/>
      </c>
      <c r="O31" s="50">
        <f t="shared" si="45"/>
        <v>0</v>
      </c>
      <c r="P31" s="45">
        <f t="shared" si="4"/>
        <v>0</v>
      </c>
      <c r="Q31" s="48">
        <f>IF(TYPE(N31)=1,_xll.GCurve(O$6,P31*365,"y")/100,0)</f>
        <v>0</v>
      </c>
      <c r="R31" s="45">
        <f t="shared" si="5"/>
        <v>0</v>
      </c>
      <c r="S31" s="16">
        <f t="shared" si="6"/>
        <v>0</v>
      </c>
      <c r="T31" s="35"/>
      <c r="U31" s="22"/>
      <c r="V31" s="49" t="str">
        <f t="shared" si="46"/>
        <v/>
      </c>
      <c r="W31" s="50">
        <f t="shared" si="47"/>
        <v>0</v>
      </c>
      <c r="X31" s="45">
        <f t="shared" si="7"/>
        <v>0</v>
      </c>
      <c r="Y31" s="48">
        <f>IF(TYPE(V31)=1,_xll.GCurve(W$6,X31*365,"y")/100,0)</f>
        <v>0</v>
      </c>
      <c r="Z31" s="45">
        <f t="shared" si="8"/>
        <v>0</v>
      </c>
      <c r="AA31" s="16">
        <f t="shared" si="9"/>
        <v>0</v>
      </c>
      <c r="AB31" s="35"/>
      <c r="AC31" s="22"/>
      <c r="AD31" s="49" t="str">
        <f t="shared" si="48"/>
        <v/>
      </c>
      <c r="AE31" s="50">
        <f t="shared" si="49"/>
        <v>0</v>
      </c>
      <c r="AF31" s="45">
        <f t="shared" si="10"/>
        <v>0</v>
      </c>
      <c r="AG31" s="48">
        <f>IF(TYPE(AD31)=1,_xll.GCurve(AE$6,AF31*365,"y")/100,0)</f>
        <v>0</v>
      </c>
      <c r="AH31" s="45">
        <f t="shared" si="11"/>
        <v>0</v>
      </c>
      <c r="AI31" s="16">
        <f t="shared" si="12"/>
        <v>0</v>
      </c>
      <c r="AJ31" s="35"/>
      <c r="AK31" s="22"/>
      <c r="AL31" s="49" t="str">
        <f t="shared" si="50"/>
        <v/>
      </c>
      <c r="AM31" s="50">
        <f t="shared" si="51"/>
        <v>0</v>
      </c>
      <c r="AN31" s="45">
        <f t="shared" si="13"/>
        <v>0</v>
      </c>
      <c r="AO31" s="48">
        <f>IF(TYPE(AL31)=1,_xll.GCurve(AM$6,AN31*365,"y")/100,0)</f>
        <v>0</v>
      </c>
      <c r="AP31" s="45">
        <f t="shared" si="14"/>
        <v>0</v>
      </c>
      <c r="AQ31" s="16">
        <f t="shared" si="15"/>
        <v>0</v>
      </c>
      <c r="AR31" s="35"/>
      <c r="AS31" s="22"/>
      <c r="AT31" s="49" t="str">
        <f t="shared" si="52"/>
        <v/>
      </c>
      <c r="AU31" s="50">
        <f t="shared" si="53"/>
        <v>0</v>
      </c>
      <c r="AV31" s="45">
        <f t="shared" si="16"/>
        <v>0</v>
      </c>
      <c r="AW31" s="48">
        <f>IF(TYPE(AT31)=1,_xll.GCurve(AU$6,AV31*365,"y")/100,0)</f>
        <v>0</v>
      </c>
      <c r="AX31" s="45">
        <f t="shared" si="17"/>
        <v>0</v>
      </c>
      <c r="AY31" s="16">
        <f t="shared" si="18"/>
        <v>0</v>
      </c>
      <c r="AZ31" s="35"/>
      <c r="BA31" s="22"/>
      <c r="BB31" s="49">
        <f t="shared" si="54"/>
        <v>36</v>
      </c>
      <c r="BC31" s="50">
        <f t="shared" si="55"/>
        <v>46365</v>
      </c>
      <c r="BD31" s="45">
        <f t="shared" si="19"/>
        <v>0.94246575342465755</v>
      </c>
      <c r="BE31" s="48">
        <f>IF(TYPE(BB31)=1,_xll.GCurve(BC$6,BD31*365,"y")/100,0)</f>
        <v>0.15490759353271</v>
      </c>
      <c r="BF31" s="45">
        <f t="shared" si="20"/>
        <v>0.83314362838980927</v>
      </c>
      <c r="BG31" s="16">
        <f t="shared" si="21"/>
        <v>-2.347818797392291</v>
      </c>
      <c r="BH31" s="35"/>
      <c r="BI31" s="22"/>
      <c r="BJ31" s="49">
        <f t="shared" si="56"/>
        <v>35</v>
      </c>
      <c r="BK31" s="50">
        <f t="shared" si="57"/>
        <v>46335</v>
      </c>
      <c r="BL31" s="45">
        <f t="shared" si="22"/>
        <v>0.86027397260273974</v>
      </c>
      <c r="BM31" s="48">
        <f>IF(TYPE(BJ31)=1,_xll.GCurve(BK$6,BL31*365,"y")/100,0)</f>
        <v>0.17721581759340801</v>
      </c>
      <c r="BN31" s="45">
        <f t="shared" si="23"/>
        <v>0.8334471280923007</v>
      </c>
      <c r="BO31" s="16">
        <f t="shared" si="24"/>
        <v>-2.3374491508521706</v>
      </c>
      <c r="BP31" s="35"/>
      <c r="BQ31" s="22"/>
      <c r="BR31" s="49">
        <f t="shared" si="58"/>
        <v>34</v>
      </c>
      <c r="BS31" s="50">
        <f t="shared" si="59"/>
        <v>46305</v>
      </c>
      <c r="BT31" s="45">
        <f t="shared" si="25"/>
        <v>0.77808219178082194</v>
      </c>
      <c r="BU31" s="48">
        <f>IF(TYPE(BR31)=1,_xll.GCurve(BS$6,BT31*365,"y")/100,0)</f>
        <v>0.18642406886086799</v>
      </c>
      <c r="BV31" s="45">
        <f t="shared" si="26"/>
        <v>0.85426787553497385</v>
      </c>
      <c r="BW31" s="16">
        <f t="shared" si="27"/>
        <v>-0.92228723363476817</v>
      </c>
      <c r="BX31" s="35"/>
      <c r="BY31" s="22"/>
      <c r="BZ31" s="49">
        <f t="shared" si="60"/>
        <v>33</v>
      </c>
      <c r="CA31" s="50">
        <f t="shared" si="61"/>
        <v>46275</v>
      </c>
      <c r="CB31" s="45">
        <f t="shared" si="28"/>
        <v>0.69589041095890414</v>
      </c>
      <c r="CC31" s="48">
        <f>IF(TYPE(BZ31)=1,_xll.GCurve(CA$6,CB31*365,"y")/100,0)</f>
        <v>0.19177613528872101</v>
      </c>
      <c r="CD31" s="45">
        <f t="shared" si="29"/>
        <v>0.86602206875380472</v>
      </c>
      <c r="CE31" s="16">
        <f t="shared" si="30"/>
        <v>-0.9270163197501633</v>
      </c>
      <c r="CF31" s="35"/>
      <c r="CG31" s="22"/>
      <c r="CH31" s="49">
        <f t="shared" si="62"/>
        <v>32</v>
      </c>
      <c r="CI31" s="50">
        <f t="shared" si="63"/>
        <v>46245</v>
      </c>
      <c r="CJ31" s="45">
        <f t="shared" si="31"/>
        <v>0.61369863013698633</v>
      </c>
      <c r="CK31" s="48">
        <f>IF(TYPE(CH31)=1,_xll.GCurve(CI$6,CJ31*365,"y")/100,0)</f>
        <v>0.19415745967173501</v>
      </c>
      <c r="CL31" s="45">
        <f t="shared" si="32"/>
        <v>0.87920839959007746</v>
      </c>
      <c r="CM31" s="16">
        <f t="shared" si="33"/>
        <v>-1.042769466980483</v>
      </c>
      <c r="CN31" s="35"/>
      <c r="CO31" s="22"/>
      <c r="CP31" s="49">
        <f t="shared" si="64"/>
        <v>31</v>
      </c>
      <c r="CQ31" s="50">
        <f t="shared" si="65"/>
        <v>46215</v>
      </c>
      <c r="CR31" s="45">
        <f t="shared" si="34"/>
        <v>0.53150684931506853</v>
      </c>
      <c r="CS31" s="48">
        <f>IF(TYPE(CP31)=1,_xll.GCurve(CQ$6,CR31*365,"y")/100,0)</f>
        <v>0.18526758904313698</v>
      </c>
      <c r="CT31" s="45">
        <f t="shared" si="35"/>
        <v>0.90632976254060049</v>
      </c>
      <c r="CU31" s="16">
        <f t="shared" si="36"/>
        <v>0.5284213079976765</v>
      </c>
      <c r="CV31" s="35"/>
      <c r="CW31" s="35"/>
      <c r="CX31" s="22"/>
      <c r="CY31" s="49">
        <f t="shared" si="66"/>
        <v>30</v>
      </c>
      <c r="CZ31" s="50">
        <f t="shared" si="67"/>
        <v>46185</v>
      </c>
      <c r="DA31" s="45">
        <f t="shared" si="37"/>
        <v>0.44931506849315067</v>
      </c>
      <c r="DB31" s="48">
        <f>IF(TYPE(CY31)=1,_xll.GCurve(CZ$6,DA31*365,"y")/100,0)</f>
        <v>0.187650847649664</v>
      </c>
      <c r="DC31" s="45">
        <f t="shared" si="38"/>
        <v>0.92170827582121562</v>
      </c>
      <c r="DD31" s="16">
        <f t="shared" si="39"/>
        <v>1.0523468433074716</v>
      </c>
      <c r="DE31" s="35"/>
    </row>
    <row r="32" spans="1:109" x14ac:dyDescent="0.25">
      <c r="A32" s="35"/>
      <c r="B32" s="35"/>
      <c r="C32" s="35"/>
      <c r="D32" s="35"/>
      <c r="E32" s="22"/>
      <c r="F32" s="49" t="str">
        <f t="shared" si="40"/>
        <v/>
      </c>
      <c r="G32" s="50">
        <f t="shared" si="41"/>
        <v>0</v>
      </c>
      <c r="H32" s="45">
        <f t="shared" si="42"/>
        <v>0</v>
      </c>
      <c r="I32" s="48">
        <f>IF(TYPE(F32)=1,_xll.GCurve(G$6,H32*365,"y")/100,0)</f>
        <v>0</v>
      </c>
      <c r="J32" s="45">
        <f t="shared" si="43"/>
        <v>0</v>
      </c>
      <c r="K32" s="16">
        <f t="shared" si="44"/>
        <v>0</v>
      </c>
      <c r="L32" s="35"/>
      <c r="M32" s="22"/>
      <c r="N32" s="49" t="str">
        <f t="shared" si="3"/>
        <v/>
      </c>
      <c r="O32" s="50">
        <f t="shared" si="45"/>
        <v>0</v>
      </c>
      <c r="P32" s="45">
        <f t="shared" si="4"/>
        <v>0</v>
      </c>
      <c r="Q32" s="48">
        <f>IF(TYPE(N32)=1,_xll.GCurve(O$6,P32*365,"y")/100,0)</f>
        <v>0</v>
      </c>
      <c r="R32" s="45">
        <f t="shared" si="5"/>
        <v>0</v>
      </c>
      <c r="S32" s="16">
        <f t="shared" si="6"/>
        <v>0</v>
      </c>
      <c r="T32" s="35"/>
      <c r="U32" s="22"/>
      <c r="V32" s="49" t="str">
        <f t="shared" si="46"/>
        <v/>
      </c>
      <c r="W32" s="50">
        <f t="shared" si="47"/>
        <v>0</v>
      </c>
      <c r="X32" s="45">
        <f t="shared" si="7"/>
        <v>0</v>
      </c>
      <c r="Y32" s="48">
        <f>IF(TYPE(V32)=1,_xll.GCurve(W$6,X32*365,"y")/100,0)</f>
        <v>0</v>
      </c>
      <c r="Z32" s="45">
        <f t="shared" si="8"/>
        <v>0</v>
      </c>
      <c r="AA32" s="16">
        <f t="shared" si="9"/>
        <v>0</v>
      </c>
      <c r="AB32" s="35"/>
      <c r="AC32" s="22"/>
      <c r="AD32" s="49" t="str">
        <f t="shared" si="48"/>
        <v/>
      </c>
      <c r="AE32" s="50">
        <f t="shared" si="49"/>
        <v>0</v>
      </c>
      <c r="AF32" s="45">
        <f t="shared" si="10"/>
        <v>0</v>
      </c>
      <c r="AG32" s="48">
        <f>IF(TYPE(AD32)=1,_xll.GCurve(AE$6,AF32*365,"y")/100,0)</f>
        <v>0</v>
      </c>
      <c r="AH32" s="45">
        <f t="shared" si="11"/>
        <v>0</v>
      </c>
      <c r="AI32" s="16">
        <f t="shared" si="12"/>
        <v>0</v>
      </c>
      <c r="AJ32" s="35"/>
      <c r="AK32" s="22"/>
      <c r="AL32" s="49" t="str">
        <f t="shared" si="50"/>
        <v/>
      </c>
      <c r="AM32" s="50">
        <f t="shared" si="51"/>
        <v>0</v>
      </c>
      <c r="AN32" s="45">
        <f t="shared" si="13"/>
        <v>0</v>
      </c>
      <c r="AO32" s="48">
        <f>IF(TYPE(AL32)=1,_xll.GCurve(AM$6,AN32*365,"y")/100,0)</f>
        <v>0</v>
      </c>
      <c r="AP32" s="45">
        <f t="shared" si="14"/>
        <v>0</v>
      </c>
      <c r="AQ32" s="16">
        <f t="shared" si="15"/>
        <v>0</v>
      </c>
      <c r="AR32" s="35"/>
      <c r="AS32" s="22"/>
      <c r="AT32" s="49" t="str">
        <f t="shared" si="52"/>
        <v/>
      </c>
      <c r="AU32" s="50">
        <f t="shared" si="53"/>
        <v>0</v>
      </c>
      <c r="AV32" s="45">
        <f t="shared" si="16"/>
        <v>0</v>
      </c>
      <c r="AW32" s="48">
        <f>IF(TYPE(AT32)=1,_xll.GCurve(AU$6,AV32*365,"y")/100,0)</f>
        <v>0</v>
      </c>
      <c r="AX32" s="45">
        <f t="shared" si="17"/>
        <v>0</v>
      </c>
      <c r="AY32" s="16">
        <f t="shared" si="18"/>
        <v>0</v>
      </c>
      <c r="AZ32" s="35"/>
      <c r="BA32" s="22"/>
      <c r="BB32" s="49" t="str">
        <f t="shared" si="54"/>
        <v/>
      </c>
      <c r="BC32" s="50">
        <f t="shared" si="55"/>
        <v>0</v>
      </c>
      <c r="BD32" s="45">
        <f t="shared" si="19"/>
        <v>0</v>
      </c>
      <c r="BE32" s="48">
        <f>IF(TYPE(BB32)=1,_xll.GCurve(BC$6,BD32*365,"y")/100,0)</f>
        <v>0</v>
      </c>
      <c r="BF32" s="45">
        <f t="shared" si="20"/>
        <v>0</v>
      </c>
      <c r="BG32" s="16">
        <f t="shared" si="21"/>
        <v>0</v>
      </c>
      <c r="BH32" s="35"/>
      <c r="BI32" s="22"/>
      <c r="BJ32" s="49">
        <f t="shared" si="56"/>
        <v>36</v>
      </c>
      <c r="BK32" s="50">
        <f t="shared" si="57"/>
        <v>46365</v>
      </c>
      <c r="BL32" s="45">
        <f t="shared" si="22"/>
        <v>0.94246575342465755</v>
      </c>
      <c r="BM32" s="48">
        <f>IF(TYPE(BJ32)=1,_xll.GCurve(BK$6,BL32*365,"y")/100,0)</f>
        <v>0.17535858427942699</v>
      </c>
      <c r="BN32" s="45">
        <f t="shared" si="23"/>
        <v>0.82022724748410214</v>
      </c>
      <c r="BO32" s="16">
        <f t="shared" si="24"/>
        <v>-2.3003732552608924</v>
      </c>
      <c r="BP32" s="35"/>
      <c r="BQ32" s="22"/>
      <c r="BR32" s="49">
        <f t="shared" si="58"/>
        <v>35</v>
      </c>
      <c r="BS32" s="50">
        <f t="shared" si="59"/>
        <v>46335</v>
      </c>
      <c r="BT32" s="45">
        <f t="shared" si="25"/>
        <v>0.86027397260273974</v>
      </c>
      <c r="BU32" s="48">
        <f>IF(TYPE(BR32)=1,_xll.GCurve(BS$6,BT32*365,"y")/100,0)</f>
        <v>0.184618011893671</v>
      </c>
      <c r="BV32" s="45">
        <f t="shared" si="26"/>
        <v>0.84123941315712392</v>
      </c>
      <c r="BW32" s="16">
        <f t="shared" si="27"/>
        <v>-0.90822140619456737</v>
      </c>
      <c r="BX32" s="35"/>
      <c r="BY32" s="22"/>
      <c r="BZ32" s="49">
        <f t="shared" si="60"/>
        <v>34</v>
      </c>
      <c r="CA32" s="50">
        <f t="shared" si="61"/>
        <v>46305</v>
      </c>
      <c r="CB32" s="45">
        <f t="shared" si="28"/>
        <v>0.77808219178082194</v>
      </c>
      <c r="CC32" s="48">
        <f>IF(TYPE(BZ32)=1,_xll.GCurve(CA$6,CB32*365,"y")/100,0)</f>
        <v>0.188766523249704</v>
      </c>
      <c r="CD32" s="45">
        <f t="shared" si="29"/>
        <v>0.85305805150445502</v>
      </c>
      <c r="CE32" s="16">
        <f t="shared" si="30"/>
        <v>-0.91313924202515417</v>
      </c>
      <c r="CF32" s="35"/>
      <c r="CG32" s="22"/>
      <c r="CH32" s="49">
        <f t="shared" si="62"/>
        <v>33</v>
      </c>
      <c r="CI32" s="50">
        <f t="shared" si="63"/>
        <v>46275</v>
      </c>
      <c r="CJ32" s="45">
        <f t="shared" si="31"/>
        <v>0.69589041095890414</v>
      </c>
      <c r="CK32" s="48">
        <f>IF(TYPE(CH32)=1,_xll.GCurve(CI$6,CJ32*365,"y")/100,0)</f>
        <v>0.19306518251296598</v>
      </c>
      <c r="CL32" s="45">
        <f t="shared" si="32"/>
        <v>0.86471280381567195</v>
      </c>
      <c r="CM32" s="16">
        <f t="shared" si="33"/>
        <v>-1.0255772237236069</v>
      </c>
      <c r="CN32" s="35"/>
      <c r="CO32" s="22"/>
      <c r="CP32" s="49">
        <f t="shared" si="64"/>
        <v>32</v>
      </c>
      <c r="CQ32" s="50">
        <f t="shared" si="65"/>
        <v>46245</v>
      </c>
      <c r="CR32" s="45">
        <f t="shared" si="34"/>
        <v>0.61369863013698633</v>
      </c>
      <c r="CS32" s="48">
        <f>IF(TYPE(CP32)=1,_xll.GCurve(CQ$6,CR32*365,"y")/100,0)</f>
        <v>0.18484577322898901</v>
      </c>
      <c r="CT32" s="45">
        <f t="shared" si="35"/>
        <v>0.89284170994591672</v>
      </c>
      <c r="CU32" s="16">
        <f t="shared" si="36"/>
        <v>0.52055731115126924</v>
      </c>
      <c r="CV32" s="35"/>
      <c r="CW32" s="35"/>
      <c r="CX32" s="22"/>
      <c r="CY32" s="49">
        <f t="shared" si="66"/>
        <v>31</v>
      </c>
      <c r="CZ32" s="50">
        <f t="shared" si="67"/>
        <v>46215</v>
      </c>
      <c r="DA32" s="45">
        <f t="shared" si="37"/>
        <v>0.53150684931506853</v>
      </c>
      <c r="DB32" s="48">
        <f>IF(TYPE(CY32)=1,_xll.GCurve(CZ$6,DA32*365,"y")/100,0)</f>
        <v>0.187456733911642</v>
      </c>
      <c r="DC32" s="45">
        <f t="shared" si="38"/>
        <v>0.90814262620421571</v>
      </c>
      <c r="DD32" s="16">
        <f t="shared" si="39"/>
        <v>1.0368584627359227</v>
      </c>
      <c r="DE32" s="35"/>
    </row>
    <row r="33" spans="1:109" x14ac:dyDescent="0.25">
      <c r="A33" s="35"/>
      <c r="B33" s="35"/>
      <c r="C33" s="35"/>
      <c r="D33" s="35"/>
      <c r="E33" s="22"/>
      <c r="F33" s="49" t="str">
        <f t="shared" si="40"/>
        <v/>
      </c>
      <c r="G33" s="50">
        <f t="shared" si="41"/>
        <v>0</v>
      </c>
      <c r="H33" s="45">
        <f t="shared" si="42"/>
        <v>0</v>
      </c>
      <c r="I33" s="48">
        <f>IF(TYPE(F33)=1,_xll.GCurve(G$6,H33*365,"y")/100,0)</f>
        <v>0</v>
      </c>
      <c r="J33" s="45">
        <f t="shared" si="43"/>
        <v>0</v>
      </c>
      <c r="K33" s="16">
        <f t="shared" si="44"/>
        <v>0</v>
      </c>
      <c r="L33" s="35"/>
      <c r="M33" s="22"/>
      <c r="N33" s="49" t="str">
        <f t="shared" si="3"/>
        <v/>
      </c>
      <c r="O33" s="50">
        <f t="shared" si="45"/>
        <v>0</v>
      </c>
      <c r="P33" s="45">
        <f t="shared" si="4"/>
        <v>0</v>
      </c>
      <c r="Q33" s="48">
        <f>IF(TYPE(N33)=1,_xll.GCurve(O$6,P33*365,"y")/100,0)</f>
        <v>0</v>
      </c>
      <c r="R33" s="45">
        <f t="shared" si="5"/>
        <v>0</v>
      </c>
      <c r="S33" s="16">
        <f t="shared" si="6"/>
        <v>0</v>
      </c>
      <c r="T33" s="35"/>
      <c r="U33" s="22"/>
      <c r="V33" s="49" t="str">
        <f t="shared" si="46"/>
        <v/>
      </c>
      <c r="W33" s="50">
        <f t="shared" si="47"/>
        <v>0</v>
      </c>
      <c r="X33" s="45">
        <f t="shared" si="7"/>
        <v>0</v>
      </c>
      <c r="Y33" s="48">
        <f>IF(TYPE(V33)=1,_xll.GCurve(W$6,X33*365,"y")/100,0)</f>
        <v>0</v>
      </c>
      <c r="Z33" s="45">
        <f t="shared" si="8"/>
        <v>0</v>
      </c>
      <c r="AA33" s="16">
        <f t="shared" si="9"/>
        <v>0</v>
      </c>
      <c r="AB33" s="35"/>
      <c r="AC33" s="22"/>
      <c r="AD33" s="49" t="str">
        <f t="shared" si="48"/>
        <v/>
      </c>
      <c r="AE33" s="50">
        <f t="shared" si="49"/>
        <v>0</v>
      </c>
      <c r="AF33" s="45">
        <f t="shared" si="10"/>
        <v>0</v>
      </c>
      <c r="AG33" s="48">
        <f>IF(TYPE(AD33)=1,_xll.GCurve(AE$6,AF33*365,"y")/100,0)</f>
        <v>0</v>
      </c>
      <c r="AH33" s="45">
        <f t="shared" si="11"/>
        <v>0</v>
      </c>
      <c r="AI33" s="16">
        <f t="shared" si="12"/>
        <v>0</v>
      </c>
      <c r="AJ33" s="35"/>
      <c r="AK33" s="22"/>
      <c r="AL33" s="49" t="str">
        <f t="shared" si="50"/>
        <v/>
      </c>
      <c r="AM33" s="50">
        <f t="shared" si="51"/>
        <v>0</v>
      </c>
      <c r="AN33" s="45">
        <f t="shared" si="13"/>
        <v>0</v>
      </c>
      <c r="AO33" s="48">
        <f>IF(TYPE(AL33)=1,_xll.GCurve(AM$6,AN33*365,"y")/100,0)</f>
        <v>0</v>
      </c>
      <c r="AP33" s="45">
        <f t="shared" si="14"/>
        <v>0</v>
      </c>
      <c r="AQ33" s="16">
        <f t="shared" si="15"/>
        <v>0</v>
      </c>
      <c r="AR33" s="35"/>
      <c r="AS33" s="22"/>
      <c r="AT33" s="49" t="str">
        <f t="shared" si="52"/>
        <v/>
      </c>
      <c r="AU33" s="50">
        <f t="shared" si="53"/>
        <v>0</v>
      </c>
      <c r="AV33" s="45">
        <f t="shared" si="16"/>
        <v>0</v>
      </c>
      <c r="AW33" s="48">
        <f>IF(TYPE(AT33)=1,_xll.GCurve(AU$6,AV33*365,"y")/100,0)</f>
        <v>0</v>
      </c>
      <c r="AX33" s="45">
        <f t="shared" si="17"/>
        <v>0</v>
      </c>
      <c r="AY33" s="16">
        <f t="shared" si="18"/>
        <v>0</v>
      </c>
      <c r="AZ33" s="35"/>
      <c r="BA33" s="22"/>
      <c r="BB33" s="49" t="str">
        <f t="shared" si="54"/>
        <v/>
      </c>
      <c r="BC33" s="50">
        <f t="shared" si="55"/>
        <v>0</v>
      </c>
      <c r="BD33" s="45">
        <f t="shared" si="19"/>
        <v>0</v>
      </c>
      <c r="BE33" s="48">
        <f>IF(TYPE(BB33)=1,_xll.GCurve(BC$6,BD33*365,"y")/100,0)</f>
        <v>0</v>
      </c>
      <c r="BF33" s="45">
        <f t="shared" si="20"/>
        <v>0</v>
      </c>
      <c r="BG33" s="16">
        <f t="shared" si="21"/>
        <v>0</v>
      </c>
      <c r="BH33" s="35"/>
      <c r="BI33" s="22"/>
      <c r="BJ33" s="49" t="str">
        <f t="shared" si="56"/>
        <v/>
      </c>
      <c r="BK33" s="50">
        <f t="shared" si="57"/>
        <v>0</v>
      </c>
      <c r="BL33" s="45">
        <f t="shared" si="22"/>
        <v>0</v>
      </c>
      <c r="BM33" s="48">
        <f>IF(TYPE(BJ33)=1,_xll.GCurve(BK$6,BL33*365,"y")/100,0)</f>
        <v>0</v>
      </c>
      <c r="BN33" s="45">
        <f t="shared" si="23"/>
        <v>0</v>
      </c>
      <c r="BO33" s="16">
        <f t="shared" si="24"/>
        <v>0</v>
      </c>
      <c r="BP33" s="35"/>
      <c r="BQ33" s="22"/>
      <c r="BR33" s="49">
        <f t="shared" si="58"/>
        <v>36</v>
      </c>
      <c r="BS33" s="50">
        <f t="shared" si="59"/>
        <v>46365</v>
      </c>
      <c r="BT33" s="45">
        <f t="shared" si="25"/>
        <v>0.94246575342465755</v>
      </c>
      <c r="BU33" s="48">
        <f>IF(TYPE(BR33)=1,_xll.GCurve(BS$6,BT33*365,"y")/100,0)</f>
        <v>0.182972557155935</v>
      </c>
      <c r="BV33" s="45">
        <f t="shared" si="26"/>
        <v>0.82850967096175188</v>
      </c>
      <c r="BW33" s="16">
        <f t="shared" si="27"/>
        <v>-0.8944780839294042</v>
      </c>
      <c r="BX33" s="35"/>
      <c r="BY33" s="22"/>
      <c r="BZ33" s="49">
        <f t="shared" si="60"/>
        <v>35</v>
      </c>
      <c r="CA33" s="50">
        <f t="shared" si="61"/>
        <v>46335</v>
      </c>
      <c r="CB33" s="45">
        <f t="shared" si="28"/>
        <v>0.86027397260273974</v>
      </c>
      <c r="CC33" s="48">
        <f>IF(TYPE(BZ33)=1,_xll.GCurve(CA$6,CB33*365,"y")/100,0)</f>
        <v>0.18605577070663301</v>
      </c>
      <c r="CD33" s="45">
        <f t="shared" si="29"/>
        <v>0.84045442995224995</v>
      </c>
      <c r="CE33" s="16">
        <f t="shared" si="30"/>
        <v>-0.89964794279803195</v>
      </c>
      <c r="CF33" s="35"/>
      <c r="CG33" s="22"/>
      <c r="CH33" s="49">
        <f t="shared" si="62"/>
        <v>34</v>
      </c>
      <c r="CI33" s="50">
        <f t="shared" si="63"/>
        <v>46305</v>
      </c>
      <c r="CJ33" s="45">
        <f t="shared" si="31"/>
        <v>0.77808219178082194</v>
      </c>
      <c r="CK33" s="48">
        <f>IF(TYPE(CH33)=1,_xll.GCurve(CI$6,CJ33*365,"y")/100,0)</f>
        <v>0.19200503971970101</v>
      </c>
      <c r="CL33" s="45">
        <f t="shared" si="32"/>
        <v>0.85056331542930763</v>
      </c>
      <c r="CM33" s="16">
        <f t="shared" si="33"/>
        <v>-1.0087954749714625</v>
      </c>
      <c r="CN33" s="35"/>
      <c r="CO33" s="22"/>
      <c r="CP33" s="49">
        <f t="shared" si="64"/>
        <v>33</v>
      </c>
      <c r="CQ33" s="50">
        <f t="shared" si="65"/>
        <v>46275</v>
      </c>
      <c r="CR33" s="45">
        <f t="shared" si="34"/>
        <v>0.69589041095890414</v>
      </c>
      <c r="CS33" s="48">
        <f>IF(TYPE(CP33)=1,_xll.GCurve(CQ$6,CR33*365,"y")/100,0)</f>
        <v>0.184429624476661</v>
      </c>
      <c r="CT33" s="45">
        <f t="shared" si="35"/>
        <v>0.87960227320826267</v>
      </c>
      <c r="CU33" s="16">
        <f t="shared" si="36"/>
        <v>0.51283826586862002</v>
      </c>
      <c r="CV33" s="35"/>
      <c r="CW33" s="35"/>
      <c r="CX33" s="22"/>
      <c r="CY33" s="49">
        <f t="shared" si="66"/>
        <v>32</v>
      </c>
      <c r="CZ33" s="50">
        <f t="shared" si="67"/>
        <v>46245</v>
      </c>
      <c r="DA33" s="45">
        <f t="shared" si="37"/>
        <v>0.61369863013698633</v>
      </c>
      <c r="DB33" s="48">
        <f>IF(TYPE(CY33)=1,_xll.GCurve(CZ$6,DA33*365,"y")/100,0)</f>
        <v>0.18723088549335698</v>
      </c>
      <c r="DC33" s="45">
        <f t="shared" si="38"/>
        <v>0.89481500545589154</v>
      </c>
      <c r="DD33" s="16">
        <f t="shared" si="39"/>
        <v>1.0216418481180254</v>
      </c>
      <c r="DE33" s="35"/>
    </row>
    <row r="34" spans="1:109" x14ac:dyDescent="0.25">
      <c r="A34" s="35"/>
      <c r="B34" s="35"/>
      <c r="C34" s="35"/>
      <c r="D34" s="35"/>
      <c r="E34" s="22"/>
      <c r="F34" s="49" t="str">
        <f t="shared" si="40"/>
        <v/>
      </c>
      <c r="G34" s="50">
        <f t="shared" si="41"/>
        <v>0</v>
      </c>
      <c r="H34" s="45">
        <f t="shared" si="42"/>
        <v>0</v>
      </c>
      <c r="I34" s="48">
        <f>IF(TYPE(F34)=1,_xll.GCurve(G$6,H34*365,"y")/100,0)</f>
        <v>0</v>
      </c>
      <c r="J34" s="45">
        <f t="shared" si="43"/>
        <v>0</v>
      </c>
      <c r="K34" s="16">
        <f t="shared" si="44"/>
        <v>0</v>
      </c>
      <c r="L34" s="35"/>
      <c r="M34" s="22"/>
      <c r="N34" s="49" t="str">
        <f t="shared" si="3"/>
        <v/>
      </c>
      <c r="O34" s="50">
        <f t="shared" si="45"/>
        <v>0</v>
      </c>
      <c r="P34" s="45">
        <f t="shared" si="4"/>
        <v>0</v>
      </c>
      <c r="Q34" s="48">
        <f>IF(TYPE(N34)=1,_xll.GCurve(O$6,P34*365,"y")/100,0)</f>
        <v>0</v>
      </c>
      <c r="R34" s="45">
        <f t="shared" si="5"/>
        <v>0</v>
      </c>
      <c r="S34" s="16">
        <f t="shared" si="6"/>
        <v>0</v>
      </c>
      <c r="T34" s="35"/>
      <c r="U34" s="22"/>
      <c r="V34" s="49" t="str">
        <f t="shared" si="46"/>
        <v/>
      </c>
      <c r="W34" s="50">
        <f t="shared" si="47"/>
        <v>0</v>
      </c>
      <c r="X34" s="45">
        <f t="shared" si="7"/>
        <v>0</v>
      </c>
      <c r="Y34" s="48">
        <f>IF(TYPE(V34)=1,_xll.GCurve(W$6,X34*365,"y")/100,0)</f>
        <v>0</v>
      </c>
      <c r="Z34" s="45">
        <f t="shared" si="8"/>
        <v>0</v>
      </c>
      <c r="AA34" s="16">
        <f t="shared" si="9"/>
        <v>0</v>
      </c>
      <c r="AB34" s="35"/>
      <c r="AC34" s="22"/>
      <c r="AD34" s="49" t="str">
        <f t="shared" si="48"/>
        <v/>
      </c>
      <c r="AE34" s="50">
        <f t="shared" si="49"/>
        <v>0</v>
      </c>
      <c r="AF34" s="45">
        <f t="shared" si="10"/>
        <v>0</v>
      </c>
      <c r="AG34" s="48">
        <f>IF(TYPE(AD34)=1,_xll.GCurve(AE$6,AF34*365,"y")/100,0)</f>
        <v>0</v>
      </c>
      <c r="AH34" s="45">
        <f t="shared" si="11"/>
        <v>0</v>
      </c>
      <c r="AI34" s="16">
        <f t="shared" si="12"/>
        <v>0</v>
      </c>
      <c r="AJ34" s="35"/>
      <c r="AK34" s="22"/>
      <c r="AL34" s="49" t="str">
        <f t="shared" si="50"/>
        <v/>
      </c>
      <c r="AM34" s="50">
        <f t="shared" si="51"/>
        <v>0</v>
      </c>
      <c r="AN34" s="45">
        <f t="shared" si="13"/>
        <v>0</v>
      </c>
      <c r="AO34" s="48">
        <f>IF(TYPE(AL34)=1,_xll.GCurve(AM$6,AN34*365,"y")/100,0)</f>
        <v>0</v>
      </c>
      <c r="AP34" s="45">
        <f t="shared" si="14"/>
        <v>0</v>
      </c>
      <c r="AQ34" s="16">
        <f t="shared" si="15"/>
        <v>0</v>
      </c>
      <c r="AR34" s="35"/>
      <c r="AS34" s="22"/>
      <c r="AT34" s="49" t="str">
        <f t="shared" si="52"/>
        <v/>
      </c>
      <c r="AU34" s="50">
        <f t="shared" si="53"/>
        <v>0</v>
      </c>
      <c r="AV34" s="45">
        <f t="shared" si="16"/>
        <v>0</v>
      </c>
      <c r="AW34" s="48">
        <f>IF(TYPE(AT34)=1,_xll.GCurve(AU$6,AV34*365,"y")/100,0)</f>
        <v>0</v>
      </c>
      <c r="AX34" s="45">
        <f t="shared" si="17"/>
        <v>0</v>
      </c>
      <c r="AY34" s="16">
        <f t="shared" si="18"/>
        <v>0</v>
      </c>
      <c r="AZ34" s="35"/>
      <c r="BA34" s="22"/>
      <c r="BB34" s="49" t="str">
        <f t="shared" si="54"/>
        <v/>
      </c>
      <c r="BC34" s="50">
        <f t="shared" si="55"/>
        <v>0</v>
      </c>
      <c r="BD34" s="45">
        <f t="shared" si="19"/>
        <v>0</v>
      </c>
      <c r="BE34" s="48">
        <f>IF(TYPE(BB34)=1,_xll.GCurve(BC$6,BD34*365,"y")/100,0)</f>
        <v>0</v>
      </c>
      <c r="BF34" s="45">
        <f t="shared" si="20"/>
        <v>0</v>
      </c>
      <c r="BG34" s="16">
        <f t="shared" si="21"/>
        <v>0</v>
      </c>
      <c r="BH34" s="35"/>
      <c r="BI34" s="22"/>
      <c r="BJ34" s="49" t="str">
        <f t="shared" si="56"/>
        <v/>
      </c>
      <c r="BK34" s="50">
        <f t="shared" si="57"/>
        <v>0</v>
      </c>
      <c r="BL34" s="45">
        <f t="shared" si="22"/>
        <v>0</v>
      </c>
      <c r="BM34" s="48">
        <f>IF(TYPE(BJ34)=1,_xll.GCurve(BK$6,BL34*365,"y")/100,0)</f>
        <v>0</v>
      </c>
      <c r="BN34" s="45">
        <f t="shared" si="23"/>
        <v>0</v>
      </c>
      <c r="BO34" s="16">
        <f t="shared" si="24"/>
        <v>0</v>
      </c>
      <c r="BP34" s="35"/>
      <c r="BQ34" s="22"/>
      <c r="BR34" s="49" t="str">
        <f t="shared" si="58"/>
        <v/>
      </c>
      <c r="BS34" s="50">
        <f t="shared" si="59"/>
        <v>0</v>
      </c>
      <c r="BT34" s="45">
        <f t="shared" si="25"/>
        <v>0</v>
      </c>
      <c r="BU34" s="48">
        <f>IF(TYPE(BR34)=1,_xll.GCurve(BS$6,BT34*365,"y")/100,0)</f>
        <v>0</v>
      </c>
      <c r="BV34" s="45">
        <f t="shared" si="26"/>
        <v>0</v>
      </c>
      <c r="BW34" s="16">
        <f t="shared" si="27"/>
        <v>0</v>
      </c>
      <c r="BX34" s="35"/>
      <c r="BY34" s="22"/>
      <c r="BZ34" s="49">
        <f t="shared" si="60"/>
        <v>36</v>
      </c>
      <c r="CA34" s="50">
        <f t="shared" si="61"/>
        <v>46365</v>
      </c>
      <c r="CB34" s="45">
        <f t="shared" si="28"/>
        <v>0.94246575342465755</v>
      </c>
      <c r="CC34" s="48">
        <f>IF(TYPE(BZ34)=1,_xll.GCurve(CA$6,CB34*365,"y")/100,0)</f>
        <v>0.183611053993322</v>
      </c>
      <c r="CD34" s="45">
        <f t="shared" si="29"/>
        <v>0.82817201295121634</v>
      </c>
      <c r="CE34" s="16">
        <f t="shared" si="30"/>
        <v>-0.88650047067608095</v>
      </c>
      <c r="CF34" s="35"/>
      <c r="CG34" s="22"/>
      <c r="CH34" s="49">
        <f t="shared" si="62"/>
        <v>35</v>
      </c>
      <c r="CI34" s="50">
        <f t="shared" si="63"/>
        <v>46335</v>
      </c>
      <c r="CJ34" s="45">
        <f t="shared" si="31"/>
        <v>0.86027397260273974</v>
      </c>
      <c r="CK34" s="48">
        <f>IF(TYPE(CH34)=1,_xll.GCurve(CI$6,CJ34*365,"y")/100,0)</f>
        <v>0.19097592683843298</v>
      </c>
      <c r="CL34" s="45">
        <f t="shared" si="32"/>
        <v>0.83674611170784496</v>
      </c>
      <c r="CM34" s="16">
        <f t="shared" si="33"/>
        <v>-0.99240782652940018</v>
      </c>
      <c r="CN34" s="35"/>
      <c r="CO34" s="22"/>
      <c r="CP34" s="49">
        <f t="shared" si="64"/>
        <v>34</v>
      </c>
      <c r="CQ34" s="50">
        <f t="shared" si="65"/>
        <v>46305</v>
      </c>
      <c r="CR34" s="45">
        <f t="shared" si="34"/>
        <v>0.77808219178082194</v>
      </c>
      <c r="CS34" s="48">
        <f>IF(TYPE(CP34)=1,_xll.GCurve(CQ$6,CR34*365,"y")/100,0)</f>
        <v>0.184019122510066</v>
      </c>
      <c r="CT34" s="45">
        <f t="shared" si="35"/>
        <v>0.86660536215371897</v>
      </c>
      <c r="CU34" s="16">
        <f t="shared" si="36"/>
        <v>0.50526062136964689</v>
      </c>
      <c r="CV34" s="35"/>
      <c r="CW34" s="35"/>
      <c r="CX34" s="22"/>
      <c r="CY34" s="49">
        <f t="shared" si="66"/>
        <v>33</v>
      </c>
      <c r="CZ34" s="50">
        <f t="shared" si="67"/>
        <v>46275</v>
      </c>
      <c r="DA34" s="45">
        <f t="shared" si="37"/>
        <v>0.69589041095890414</v>
      </c>
      <c r="DB34" s="48">
        <f>IF(TYPE(CY34)=1,_xll.GCurve(CZ$6,DA34*365,"y")/100,0)</f>
        <v>0.186976005595204</v>
      </c>
      <c r="DC34" s="45">
        <f t="shared" si="38"/>
        <v>0.88172517291738739</v>
      </c>
      <c r="DD34" s="16">
        <f t="shared" si="39"/>
        <v>1.0066967246850769</v>
      </c>
      <c r="DE34" s="35"/>
    </row>
    <row r="35" spans="1:109" x14ac:dyDescent="0.25">
      <c r="A35" s="35"/>
      <c r="B35" s="35"/>
      <c r="C35" s="35"/>
      <c r="D35" s="35"/>
      <c r="E35" s="22"/>
      <c r="F35" s="49" t="str">
        <f t="shared" si="40"/>
        <v/>
      </c>
      <c r="G35" s="50">
        <f t="shared" si="41"/>
        <v>0</v>
      </c>
      <c r="H35" s="45">
        <f t="shared" si="42"/>
        <v>0</v>
      </c>
      <c r="I35" s="48">
        <f>IF(TYPE(F35)=1,_xll.GCurve(G$6,H35*365,"y")/100,0)</f>
        <v>0</v>
      </c>
      <c r="J35" s="45">
        <f t="shared" si="43"/>
        <v>0</v>
      </c>
      <c r="K35" s="16">
        <f t="shared" si="44"/>
        <v>0</v>
      </c>
      <c r="L35" s="35"/>
      <c r="M35" s="22"/>
      <c r="N35" s="49" t="str">
        <f t="shared" si="3"/>
        <v/>
      </c>
      <c r="O35" s="50">
        <f t="shared" si="45"/>
        <v>0</v>
      </c>
      <c r="P35" s="45">
        <f t="shared" si="4"/>
        <v>0</v>
      </c>
      <c r="Q35" s="48">
        <f>IF(TYPE(N35)=1,_xll.GCurve(O$6,P35*365,"y")/100,0)</f>
        <v>0</v>
      </c>
      <c r="R35" s="45">
        <f t="shared" si="5"/>
        <v>0</v>
      </c>
      <c r="S35" s="16">
        <f t="shared" si="6"/>
        <v>0</v>
      </c>
      <c r="T35" s="35"/>
      <c r="U35" s="22"/>
      <c r="V35" s="49" t="str">
        <f t="shared" si="46"/>
        <v/>
      </c>
      <c r="W35" s="50">
        <f t="shared" si="47"/>
        <v>0</v>
      </c>
      <c r="X35" s="45">
        <f t="shared" si="7"/>
        <v>0</v>
      </c>
      <c r="Y35" s="48">
        <f>IF(TYPE(V35)=1,_xll.GCurve(W$6,X35*365,"y")/100,0)</f>
        <v>0</v>
      </c>
      <c r="Z35" s="45">
        <f t="shared" si="8"/>
        <v>0</v>
      </c>
      <c r="AA35" s="16">
        <f t="shared" si="9"/>
        <v>0</v>
      </c>
      <c r="AB35" s="35"/>
      <c r="AC35" s="22"/>
      <c r="AD35" s="49" t="str">
        <f t="shared" si="48"/>
        <v/>
      </c>
      <c r="AE35" s="50">
        <f t="shared" si="49"/>
        <v>0</v>
      </c>
      <c r="AF35" s="45">
        <f t="shared" si="10"/>
        <v>0</v>
      </c>
      <c r="AG35" s="48">
        <f>IF(TYPE(AD35)=1,_xll.GCurve(AE$6,AF35*365,"y")/100,0)</f>
        <v>0</v>
      </c>
      <c r="AH35" s="45">
        <f t="shared" si="11"/>
        <v>0</v>
      </c>
      <c r="AI35" s="16">
        <f t="shared" si="12"/>
        <v>0</v>
      </c>
      <c r="AJ35" s="35"/>
      <c r="AK35" s="22"/>
      <c r="AL35" s="49" t="str">
        <f t="shared" si="50"/>
        <v/>
      </c>
      <c r="AM35" s="50">
        <f t="shared" si="51"/>
        <v>0</v>
      </c>
      <c r="AN35" s="45">
        <f t="shared" si="13"/>
        <v>0</v>
      </c>
      <c r="AO35" s="48">
        <f>IF(TYPE(AL35)=1,_xll.GCurve(AM$6,AN35*365,"y")/100,0)</f>
        <v>0</v>
      </c>
      <c r="AP35" s="45">
        <f t="shared" si="14"/>
        <v>0</v>
      </c>
      <c r="AQ35" s="16">
        <f t="shared" si="15"/>
        <v>0</v>
      </c>
      <c r="AR35" s="35"/>
      <c r="AS35" s="22"/>
      <c r="AT35" s="49" t="str">
        <f t="shared" si="52"/>
        <v/>
      </c>
      <c r="AU35" s="50">
        <f t="shared" si="53"/>
        <v>0</v>
      </c>
      <c r="AV35" s="45">
        <f t="shared" si="16"/>
        <v>0</v>
      </c>
      <c r="AW35" s="48">
        <f>IF(TYPE(AT35)=1,_xll.GCurve(AU$6,AV35*365,"y")/100,0)</f>
        <v>0</v>
      </c>
      <c r="AX35" s="45">
        <f t="shared" si="17"/>
        <v>0</v>
      </c>
      <c r="AY35" s="16">
        <f t="shared" si="18"/>
        <v>0</v>
      </c>
      <c r="AZ35" s="35"/>
      <c r="BA35" s="22"/>
      <c r="BB35" s="49" t="str">
        <f t="shared" si="54"/>
        <v/>
      </c>
      <c r="BC35" s="50">
        <f t="shared" si="55"/>
        <v>0</v>
      </c>
      <c r="BD35" s="45">
        <f t="shared" si="19"/>
        <v>0</v>
      </c>
      <c r="BE35" s="48">
        <f>IF(TYPE(BB35)=1,_xll.GCurve(BC$6,BD35*365,"y")/100,0)</f>
        <v>0</v>
      </c>
      <c r="BF35" s="45">
        <f t="shared" si="20"/>
        <v>0</v>
      </c>
      <c r="BG35" s="16">
        <f t="shared" si="21"/>
        <v>0</v>
      </c>
      <c r="BH35" s="35"/>
      <c r="BI35" s="22"/>
      <c r="BJ35" s="49" t="str">
        <f t="shared" si="56"/>
        <v/>
      </c>
      <c r="BK35" s="50">
        <f t="shared" si="57"/>
        <v>0</v>
      </c>
      <c r="BL35" s="45">
        <f t="shared" si="22"/>
        <v>0</v>
      </c>
      <c r="BM35" s="48">
        <f>IF(TYPE(BJ35)=1,_xll.GCurve(BK$6,BL35*365,"y")/100,0)</f>
        <v>0</v>
      </c>
      <c r="BN35" s="45">
        <f t="shared" si="23"/>
        <v>0</v>
      </c>
      <c r="BO35" s="16">
        <f t="shared" si="24"/>
        <v>0</v>
      </c>
      <c r="BP35" s="35"/>
      <c r="BQ35" s="22"/>
      <c r="BR35" s="49" t="str">
        <f t="shared" si="58"/>
        <v/>
      </c>
      <c r="BS35" s="50">
        <f t="shared" si="59"/>
        <v>0</v>
      </c>
      <c r="BT35" s="45">
        <f t="shared" si="25"/>
        <v>0</v>
      </c>
      <c r="BU35" s="48">
        <f>IF(TYPE(BR35)=1,_xll.GCurve(BS$6,BT35*365,"y")/100,0)</f>
        <v>0</v>
      </c>
      <c r="BV35" s="45">
        <f t="shared" si="26"/>
        <v>0</v>
      </c>
      <c r="BW35" s="16">
        <f t="shared" si="27"/>
        <v>0</v>
      </c>
      <c r="BX35" s="35"/>
      <c r="BY35" s="22"/>
      <c r="BZ35" s="49" t="str">
        <f t="shared" si="60"/>
        <v/>
      </c>
      <c r="CA35" s="50">
        <f t="shared" si="61"/>
        <v>0</v>
      </c>
      <c r="CB35" s="45">
        <f t="shared" si="28"/>
        <v>0</v>
      </c>
      <c r="CC35" s="48">
        <f>IF(TYPE(BZ35)=1,_xll.GCurve(CA$6,CB35*365,"y")/100,0)</f>
        <v>0</v>
      </c>
      <c r="CD35" s="45">
        <f t="shared" si="29"/>
        <v>0</v>
      </c>
      <c r="CE35" s="16">
        <f t="shared" si="30"/>
        <v>0</v>
      </c>
      <c r="CF35" s="35"/>
      <c r="CG35" s="22"/>
      <c r="CH35" s="49">
        <f t="shared" si="62"/>
        <v>36</v>
      </c>
      <c r="CI35" s="50">
        <f t="shared" si="63"/>
        <v>46365</v>
      </c>
      <c r="CJ35" s="45">
        <f t="shared" si="31"/>
        <v>0.94246575342465755</v>
      </c>
      <c r="CK35" s="48">
        <f>IF(TYPE(CH35)=1,_xll.GCurve(CI$6,CJ35*365,"y")/100,0)</f>
        <v>0.18997681153193302</v>
      </c>
      <c r="CL35" s="45">
        <f t="shared" si="32"/>
        <v>0.8232481276339314</v>
      </c>
      <c r="CM35" s="16">
        <f t="shared" si="33"/>
        <v>-0.97639878286622728</v>
      </c>
      <c r="CN35" s="35"/>
      <c r="CO35" s="22"/>
      <c r="CP35" s="49">
        <f t="shared" si="64"/>
        <v>35</v>
      </c>
      <c r="CQ35" s="50">
        <f t="shared" si="65"/>
        <v>46335</v>
      </c>
      <c r="CR35" s="45">
        <f t="shared" si="34"/>
        <v>0.86027397260273974</v>
      </c>
      <c r="CS35" s="48">
        <f>IF(TYPE(CP35)=1,_xll.GCurve(CQ$6,CR35*365,"y")/100,0)</f>
        <v>0.18361426283280999</v>
      </c>
      <c r="CT35" s="45">
        <f t="shared" si="35"/>
        <v>0.85384505291475099</v>
      </c>
      <c r="CU35" s="16">
        <f t="shared" si="36"/>
        <v>0.49782092383658894</v>
      </c>
      <c r="CV35" s="35"/>
      <c r="CW35" s="35"/>
      <c r="CX35" s="22"/>
      <c r="CY35" s="49">
        <f t="shared" si="66"/>
        <v>34</v>
      </c>
      <c r="CZ35" s="50">
        <f t="shared" si="67"/>
        <v>46305</v>
      </c>
      <c r="DA35" s="45">
        <f t="shared" si="37"/>
        <v>0.77808219178082194</v>
      </c>
      <c r="DB35" s="48">
        <f>IF(TYPE(CY35)=1,_xll.GCurve(CZ$6,DA35*365,"y")/100,0)</f>
        <v>0.18669442101011899</v>
      </c>
      <c r="DC35" s="45">
        <f t="shared" si="38"/>
        <v>0.86887230188112941</v>
      </c>
      <c r="DD35" s="16">
        <f t="shared" si="39"/>
        <v>0.99202214855588555</v>
      </c>
      <c r="DE35" s="35"/>
    </row>
    <row r="36" spans="1:109" x14ac:dyDescent="0.25">
      <c r="A36" s="35"/>
      <c r="B36" s="35"/>
      <c r="C36" s="35"/>
      <c r="D36" s="35"/>
      <c r="E36" s="22"/>
      <c r="F36" s="49" t="str">
        <f t="shared" si="40"/>
        <v/>
      </c>
      <c r="G36" s="50">
        <f t="shared" si="41"/>
        <v>0</v>
      </c>
      <c r="H36" s="45">
        <f t="shared" si="42"/>
        <v>0</v>
      </c>
      <c r="I36" s="48">
        <f>IF(TYPE(F36)=1,_xll.GCurve(G$6,H36*365,"y")/100,0)</f>
        <v>0</v>
      </c>
      <c r="J36" s="45">
        <f t="shared" si="43"/>
        <v>0</v>
      </c>
      <c r="K36" s="16">
        <f t="shared" si="44"/>
        <v>0</v>
      </c>
      <c r="L36" s="35"/>
      <c r="M36" s="22"/>
      <c r="N36" s="49" t="str">
        <f t="shared" si="3"/>
        <v/>
      </c>
      <c r="O36" s="50">
        <f t="shared" si="45"/>
        <v>0</v>
      </c>
      <c r="P36" s="45">
        <f t="shared" si="4"/>
        <v>0</v>
      </c>
      <c r="Q36" s="48">
        <f>IF(TYPE(N36)=1,_xll.GCurve(O$6,P36*365,"y")/100,0)</f>
        <v>0</v>
      </c>
      <c r="R36" s="45">
        <f t="shared" si="5"/>
        <v>0</v>
      </c>
      <c r="S36" s="16">
        <f t="shared" si="6"/>
        <v>0</v>
      </c>
      <c r="T36" s="35"/>
      <c r="U36" s="22"/>
      <c r="V36" s="49" t="str">
        <f t="shared" si="46"/>
        <v/>
      </c>
      <c r="W36" s="50">
        <f t="shared" si="47"/>
        <v>0</v>
      </c>
      <c r="X36" s="45">
        <f t="shared" si="7"/>
        <v>0</v>
      </c>
      <c r="Y36" s="48">
        <f>IF(TYPE(V36)=1,_xll.GCurve(W$6,X36*365,"y")/100,0)</f>
        <v>0</v>
      </c>
      <c r="Z36" s="45">
        <f t="shared" si="8"/>
        <v>0</v>
      </c>
      <c r="AA36" s="16">
        <f t="shared" si="9"/>
        <v>0</v>
      </c>
      <c r="AB36" s="35"/>
      <c r="AC36" s="22"/>
      <c r="AD36" s="49" t="str">
        <f t="shared" si="48"/>
        <v/>
      </c>
      <c r="AE36" s="50">
        <f t="shared" si="49"/>
        <v>0</v>
      </c>
      <c r="AF36" s="45">
        <f t="shared" si="10"/>
        <v>0</v>
      </c>
      <c r="AG36" s="48">
        <f>IF(TYPE(AD36)=1,_xll.GCurve(AE$6,AF36*365,"y")/100,0)</f>
        <v>0</v>
      </c>
      <c r="AH36" s="45">
        <f t="shared" si="11"/>
        <v>0</v>
      </c>
      <c r="AI36" s="16">
        <f t="shared" si="12"/>
        <v>0</v>
      </c>
      <c r="AJ36" s="35"/>
      <c r="AK36" s="22"/>
      <c r="AL36" s="49" t="str">
        <f t="shared" si="50"/>
        <v/>
      </c>
      <c r="AM36" s="50">
        <f t="shared" si="51"/>
        <v>0</v>
      </c>
      <c r="AN36" s="45">
        <f t="shared" si="13"/>
        <v>0</v>
      </c>
      <c r="AO36" s="48">
        <f>IF(TYPE(AL36)=1,_xll.GCurve(AM$6,AN36*365,"y")/100,0)</f>
        <v>0</v>
      </c>
      <c r="AP36" s="45">
        <f t="shared" si="14"/>
        <v>0</v>
      </c>
      <c r="AQ36" s="16">
        <f t="shared" si="15"/>
        <v>0</v>
      </c>
      <c r="AR36" s="35"/>
      <c r="AS36" s="22"/>
      <c r="AT36" s="49" t="str">
        <f t="shared" si="52"/>
        <v/>
      </c>
      <c r="AU36" s="50">
        <f t="shared" si="53"/>
        <v>0</v>
      </c>
      <c r="AV36" s="45">
        <f t="shared" si="16"/>
        <v>0</v>
      </c>
      <c r="AW36" s="48">
        <f>IF(TYPE(AT36)=1,_xll.GCurve(AU$6,AV36*365,"y")/100,0)</f>
        <v>0</v>
      </c>
      <c r="AX36" s="45">
        <f t="shared" si="17"/>
        <v>0</v>
      </c>
      <c r="AY36" s="16">
        <f t="shared" si="18"/>
        <v>0</v>
      </c>
      <c r="AZ36" s="35"/>
      <c r="BA36" s="22"/>
      <c r="BB36" s="49" t="str">
        <f t="shared" si="54"/>
        <v/>
      </c>
      <c r="BC36" s="50">
        <f t="shared" si="55"/>
        <v>0</v>
      </c>
      <c r="BD36" s="45">
        <f t="shared" si="19"/>
        <v>0</v>
      </c>
      <c r="BE36" s="48">
        <f>IF(TYPE(BB36)=1,_xll.GCurve(BC$6,BD36*365,"y")/100,0)</f>
        <v>0</v>
      </c>
      <c r="BF36" s="45">
        <f t="shared" si="20"/>
        <v>0</v>
      </c>
      <c r="BG36" s="16">
        <f t="shared" si="21"/>
        <v>0</v>
      </c>
      <c r="BH36" s="35"/>
      <c r="BI36" s="22"/>
      <c r="BJ36" s="49" t="str">
        <f t="shared" si="56"/>
        <v/>
      </c>
      <c r="BK36" s="50">
        <f t="shared" si="57"/>
        <v>0</v>
      </c>
      <c r="BL36" s="45">
        <f t="shared" si="22"/>
        <v>0</v>
      </c>
      <c r="BM36" s="48">
        <f>IF(TYPE(BJ36)=1,_xll.GCurve(BK$6,BL36*365,"y")/100,0)</f>
        <v>0</v>
      </c>
      <c r="BN36" s="45">
        <f t="shared" si="23"/>
        <v>0</v>
      </c>
      <c r="BO36" s="16">
        <f t="shared" si="24"/>
        <v>0</v>
      </c>
      <c r="BP36" s="35"/>
      <c r="BQ36" s="22"/>
      <c r="BR36" s="49" t="str">
        <f t="shared" si="58"/>
        <v/>
      </c>
      <c r="BS36" s="50">
        <f t="shared" si="59"/>
        <v>0</v>
      </c>
      <c r="BT36" s="45">
        <f t="shared" si="25"/>
        <v>0</v>
      </c>
      <c r="BU36" s="48">
        <f>IF(TYPE(BR36)=1,_xll.GCurve(BS$6,BT36*365,"y")/100,0)</f>
        <v>0</v>
      </c>
      <c r="BV36" s="45">
        <f t="shared" si="26"/>
        <v>0</v>
      </c>
      <c r="BW36" s="16">
        <f t="shared" si="27"/>
        <v>0</v>
      </c>
      <c r="BX36" s="35"/>
      <c r="BY36" s="22"/>
      <c r="BZ36" s="49" t="str">
        <f t="shared" si="60"/>
        <v/>
      </c>
      <c r="CA36" s="50">
        <f t="shared" si="61"/>
        <v>0</v>
      </c>
      <c r="CB36" s="45">
        <f t="shared" si="28"/>
        <v>0</v>
      </c>
      <c r="CC36" s="48">
        <f>IF(TYPE(BZ36)=1,_xll.GCurve(CA$6,CB36*365,"y")/100,0)</f>
        <v>0</v>
      </c>
      <c r="CD36" s="45">
        <f t="shared" si="29"/>
        <v>0</v>
      </c>
      <c r="CE36" s="16">
        <f t="shared" si="30"/>
        <v>0</v>
      </c>
      <c r="CF36" s="35"/>
      <c r="CG36" s="22"/>
      <c r="CH36" s="49" t="str">
        <f t="shared" si="62"/>
        <v/>
      </c>
      <c r="CI36" s="50">
        <f t="shared" si="63"/>
        <v>0</v>
      </c>
      <c r="CJ36" s="45">
        <f t="shared" si="31"/>
        <v>0</v>
      </c>
      <c r="CK36" s="48">
        <f>IF(TYPE(CH36)=1,_xll.GCurve(CI$6,CJ36*365,"y")/100,0)</f>
        <v>0</v>
      </c>
      <c r="CL36" s="45">
        <f t="shared" si="32"/>
        <v>0</v>
      </c>
      <c r="CM36" s="16">
        <f t="shared" si="33"/>
        <v>0</v>
      </c>
      <c r="CN36" s="35"/>
      <c r="CO36" s="22"/>
      <c r="CP36" s="49">
        <f t="shared" si="64"/>
        <v>36</v>
      </c>
      <c r="CQ36" s="50">
        <f t="shared" si="65"/>
        <v>46365</v>
      </c>
      <c r="CR36" s="45">
        <f t="shared" si="34"/>
        <v>0.94246575342465755</v>
      </c>
      <c r="CS36" s="48">
        <f>IF(TYPE(CP36)=1,_xll.GCurve(CQ$6,CR36*365,"y")/100,0)</f>
        <v>0.18321506567916898</v>
      </c>
      <c r="CT36" s="45">
        <f t="shared" si="35"/>
        <v>0.84131557255686873</v>
      </c>
      <c r="CU36" s="16">
        <f t="shared" si="36"/>
        <v>0.49051580745082224</v>
      </c>
      <c r="CV36" s="35"/>
      <c r="CW36" s="35"/>
      <c r="CX36" s="22"/>
      <c r="CY36" s="49">
        <f t="shared" si="66"/>
        <v>35</v>
      </c>
      <c r="CZ36" s="50">
        <f t="shared" si="67"/>
        <v>46335</v>
      </c>
      <c r="DA36" s="45">
        <f t="shared" si="37"/>
        <v>0.86027397260273974</v>
      </c>
      <c r="DB36" s="48">
        <f>IF(TYPE(CY36)=1,_xll.GCurve(CZ$6,DA36*365,"y")/100,0)</f>
        <v>0.186388161885752</v>
      </c>
      <c r="DC36" s="45">
        <f t="shared" si="38"/>
        <v>0.85625508132882411</v>
      </c>
      <c r="DD36" s="16">
        <f t="shared" si="39"/>
        <v>0.97761662289463158</v>
      </c>
      <c r="DE36" s="35"/>
    </row>
    <row r="37" spans="1:109" x14ac:dyDescent="0.25">
      <c r="A37" s="35"/>
      <c r="B37" s="35"/>
      <c r="C37" s="35"/>
      <c r="D37" s="35"/>
      <c r="E37" s="22"/>
      <c r="F37" s="49" t="str">
        <f t="shared" si="40"/>
        <v/>
      </c>
      <c r="G37" s="50">
        <f t="shared" si="41"/>
        <v>0</v>
      </c>
      <c r="H37" s="45">
        <f t="shared" si="42"/>
        <v>0</v>
      </c>
      <c r="I37" s="48">
        <f>IF(TYPE(F37)=1,_xll.GCurve(G$6,H37*365,"y")/100,0)</f>
        <v>0</v>
      </c>
      <c r="J37" s="45">
        <f t="shared" si="43"/>
        <v>0</v>
      </c>
      <c r="K37" s="16">
        <f t="shared" si="44"/>
        <v>0</v>
      </c>
      <c r="L37" s="35"/>
      <c r="M37" s="22"/>
      <c r="N37" s="49" t="str">
        <f t="shared" si="3"/>
        <v/>
      </c>
      <c r="O37" s="50">
        <f t="shared" si="45"/>
        <v>0</v>
      </c>
      <c r="P37" s="45">
        <f t="shared" si="4"/>
        <v>0</v>
      </c>
      <c r="Q37" s="48">
        <f>IF(TYPE(N37)=1,_xll.GCurve(O$6,P37*365,"y")/100,0)</f>
        <v>0</v>
      </c>
      <c r="R37" s="45">
        <f t="shared" si="5"/>
        <v>0</v>
      </c>
      <c r="S37" s="16">
        <f t="shared" si="6"/>
        <v>0</v>
      </c>
      <c r="T37" s="35"/>
      <c r="U37" s="22"/>
      <c r="V37" s="49" t="str">
        <f t="shared" si="46"/>
        <v/>
      </c>
      <c r="W37" s="50">
        <f t="shared" si="47"/>
        <v>0</v>
      </c>
      <c r="X37" s="45">
        <f t="shared" si="7"/>
        <v>0</v>
      </c>
      <c r="Y37" s="48">
        <f>IF(TYPE(V37)=1,_xll.GCurve(W$6,X37*365,"y")/100,0)</f>
        <v>0</v>
      </c>
      <c r="Z37" s="45">
        <f t="shared" si="8"/>
        <v>0</v>
      </c>
      <c r="AA37" s="16">
        <f t="shared" si="9"/>
        <v>0</v>
      </c>
      <c r="AB37" s="35"/>
      <c r="AC37" s="22"/>
      <c r="AD37" s="49" t="str">
        <f t="shared" si="48"/>
        <v/>
      </c>
      <c r="AE37" s="50">
        <f t="shared" si="49"/>
        <v>0</v>
      </c>
      <c r="AF37" s="45">
        <f t="shared" si="10"/>
        <v>0</v>
      </c>
      <c r="AG37" s="48">
        <f>IF(TYPE(AD37)=1,_xll.GCurve(AE$6,AF37*365,"y")/100,0)</f>
        <v>0</v>
      </c>
      <c r="AH37" s="45">
        <f t="shared" si="11"/>
        <v>0</v>
      </c>
      <c r="AI37" s="16">
        <f t="shared" si="12"/>
        <v>0</v>
      </c>
      <c r="AJ37" s="35"/>
      <c r="AK37" s="22"/>
      <c r="AL37" s="49" t="str">
        <f t="shared" si="50"/>
        <v/>
      </c>
      <c r="AM37" s="50">
        <f t="shared" si="51"/>
        <v>0</v>
      </c>
      <c r="AN37" s="45">
        <f t="shared" si="13"/>
        <v>0</v>
      </c>
      <c r="AO37" s="48">
        <f>IF(TYPE(AL37)=1,_xll.GCurve(AM$6,AN37*365,"y")/100,0)</f>
        <v>0</v>
      </c>
      <c r="AP37" s="45">
        <f t="shared" si="14"/>
        <v>0</v>
      </c>
      <c r="AQ37" s="16">
        <f t="shared" si="15"/>
        <v>0</v>
      </c>
      <c r="AR37" s="35"/>
      <c r="AS37" s="22"/>
      <c r="AT37" s="49" t="str">
        <f t="shared" si="52"/>
        <v/>
      </c>
      <c r="AU37" s="50">
        <f t="shared" si="53"/>
        <v>0</v>
      </c>
      <c r="AV37" s="45">
        <f t="shared" si="16"/>
        <v>0</v>
      </c>
      <c r="AW37" s="48">
        <f>IF(TYPE(AT37)=1,_xll.GCurve(AU$6,AV37*365,"y")/100,0)</f>
        <v>0</v>
      </c>
      <c r="AX37" s="45">
        <f t="shared" si="17"/>
        <v>0</v>
      </c>
      <c r="AY37" s="16">
        <f t="shared" si="18"/>
        <v>0</v>
      </c>
      <c r="AZ37" s="35"/>
      <c r="BA37" s="22"/>
      <c r="BB37" s="49" t="str">
        <f t="shared" si="54"/>
        <v/>
      </c>
      <c r="BC37" s="50">
        <f t="shared" si="55"/>
        <v>0</v>
      </c>
      <c r="BD37" s="45">
        <f t="shared" si="19"/>
        <v>0</v>
      </c>
      <c r="BE37" s="48">
        <f>IF(TYPE(BB37)=1,_xll.GCurve(BC$6,BD37*365,"y")/100,0)</f>
        <v>0</v>
      </c>
      <c r="BF37" s="45">
        <f t="shared" si="20"/>
        <v>0</v>
      </c>
      <c r="BG37" s="16">
        <f t="shared" si="21"/>
        <v>0</v>
      </c>
      <c r="BH37" s="35"/>
      <c r="BI37" s="22"/>
      <c r="BJ37" s="49" t="str">
        <f t="shared" si="56"/>
        <v/>
      </c>
      <c r="BK37" s="50">
        <f t="shared" si="57"/>
        <v>0</v>
      </c>
      <c r="BL37" s="45">
        <f t="shared" si="22"/>
        <v>0</v>
      </c>
      <c r="BM37" s="48">
        <f>IF(TYPE(BJ37)=1,_xll.GCurve(BK$6,BL37*365,"y")/100,0)</f>
        <v>0</v>
      </c>
      <c r="BN37" s="45">
        <f t="shared" si="23"/>
        <v>0</v>
      </c>
      <c r="BO37" s="16">
        <f t="shared" si="24"/>
        <v>0</v>
      </c>
      <c r="BP37" s="35"/>
      <c r="BQ37" s="22"/>
      <c r="BR37" s="49" t="str">
        <f t="shared" si="58"/>
        <v/>
      </c>
      <c r="BS37" s="50">
        <f t="shared" si="59"/>
        <v>0</v>
      </c>
      <c r="BT37" s="45">
        <f t="shared" si="25"/>
        <v>0</v>
      </c>
      <c r="BU37" s="48">
        <f>IF(TYPE(BR37)=1,_xll.GCurve(BS$6,BT37*365,"y")/100,0)</f>
        <v>0</v>
      </c>
      <c r="BV37" s="45">
        <f t="shared" si="26"/>
        <v>0</v>
      </c>
      <c r="BW37" s="16">
        <f t="shared" si="27"/>
        <v>0</v>
      </c>
      <c r="BX37" s="35"/>
      <c r="BY37" s="22"/>
      <c r="BZ37" s="49" t="str">
        <f t="shared" si="60"/>
        <v/>
      </c>
      <c r="CA37" s="50">
        <f t="shared" si="61"/>
        <v>0</v>
      </c>
      <c r="CB37" s="45">
        <f t="shared" si="28"/>
        <v>0</v>
      </c>
      <c r="CC37" s="48">
        <f>IF(TYPE(BZ37)=1,_xll.GCurve(CA$6,CB37*365,"y")/100,0)</f>
        <v>0</v>
      </c>
      <c r="CD37" s="45">
        <f t="shared" si="29"/>
        <v>0</v>
      </c>
      <c r="CE37" s="16">
        <f t="shared" si="30"/>
        <v>0</v>
      </c>
      <c r="CF37" s="35"/>
      <c r="CG37" s="22"/>
      <c r="CH37" s="49" t="str">
        <f t="shared" si="62"/>
        <v/>
      </c>
      <c r="CI37" s="50">
        <f t="shared" si="63"/>
        <v>0</v>
      </c>
      <c r="CJ37" s="45">
        <f t="shared" si="31"/>
        <v>0</v>
      </c>
      <c r="CK37" s="48">
        <f>IF(TYPE(CH37)=1,_xll.GCurve(CI$6,CJ37*365,"y")/100,0)</f>
        <v>0</v>
      </c>
      <c r="CL37" s="45">
        <f t="shared" si="32"/>
        <v>0</v>
      </c>
      <c r="CM37" s="16">
        <f t="shared" si="33"/>
        <v>0</v>
      </c>
      <c r="CN37" s="35"/>
      <c r="CO37" s="22"/>
      <c r="CP37" s="49" t="str">
        <f t="shared" si="64"/>
        <v/>
      </c>
      <c r="CQ37" s="50">
        <f t="shared" si="65"/>
        <v>0</v>
      </c>
      <c r="CR37" s="45">
        <f t="shared" si="34"/>
        <v>0</v>
      </c>
      <c r="CS37" s="48">
        <f>IF(TYPE(CP37)=1,_xll.GCurve(CQ$6,CR37*365,"y")/100,0)</f>
        <v>0</v>
      </c>
      <c r="CT37" s="45">
        <f t="shared" si="35"/>
        <v>0</v>
      </c>
      <c r="CU37" s="16">
        <f t="shared" si="36"/>
        <v>0</v>
      </c>
      <c r="CV37" s="35"/>
      <c r="CW37" s="35"/>
      <c r="CX37" s="22"/>
      <c r="CY37" s="49">
        <f t="shared" si="66"/>
        <v>36</v>
      </c>
      <c r="CZ37" s="50">
        <f t="shared" si="67"/>
        <v>46365</v>
      </c>
      <c r="DA37" s="45">
        <f t="shared" si="37"/>
        <v>0.94246575342465755</v>
      </c>
      <c r="DB37" s="48">
        <f>IF(TYPE(CY37)=1,_xll.GCurve(CZ$6,DA37*365,"y")/100,0)</f>
        <v>0.186059073676199</v>
      </c>
      <c r="DC37" s="45">
        <f t="shared" si="38"/>
        <v>0.84387176128477037</v>
      </c>
      <c r="DD37" s="16">
        <f t="shared" si="39"/>
        <v>0.9634781496923428</v>
      </c>
      <c r="DE37" s="35"/>
    </row>
    <row r="38" spans="1:109" x14ac:dyDescent="0.25">
      <c r="A38" s="35"/>
      <c r="B38" s="35"/>
      <c r="C38" s="35"/>
      <c r="D38" s="35"/>
      <c r="E38" s="22"/>
      <c r="F38" s="49" t="str">
        <f t="shared" si="40"/>
        <v/>
      </c>
      <c r="G38" s="50">
        <f t="shared" si="41"/>
        <v>0</v>
      </c>
      <c r="H38" s="45">
        <f t="shared" si="42"/>
        <v>0</v>
      </c>
      <c r="I38" s="48">
        <f>IF(TYPE(F38)=1,_xll.GCurve(G$6,H38*365,"y")/100,0)</f>
        <v>0</v>
      </c>
      <c r="J38" s="45">
        <f t="shared" si="43"/>
        <v>0</v>
      </c>
      <c r="K38" s="16">
        <f t="shared" si="44"/>
        <v>0</v>
      </c>
      <c r="L38" s="35"/>
      <c r="M38" s="22"/>
      <c r="N38" s="49" t="str">
        <f t="shared" si="3"/>
        <v/>
      </c>
      <c r="O38" s="50">
        <f t="shared" si="45"/>
        <v>0</v>
      </c>
      <c r="P38" s="45">
        <f t="shared" si="4"/>
        <v>0</v>
      </c>
      <c r="Q38" s="48">
        <f>IF(TYPE(N38)=1,_xll.GCurve(O$6,P38*365,"y")/100,0)</f>
        <v>0</v>
      </c>
      <c r="R38" s="45">
        <f t="shared" si="5"/>
        <v>0</v>
      </c>
      <c r="S38" s="16">
        <f t="shared" si="6"/>
        <v>0</v>
      </c>
      <c r="T38" s="35"/>
      <c r="U38" s="22"/>
      <c r="V38" s="49" t="str">
        <f t="shared" si="46"/>
        <v/>
      </c>
      <c r="W38" s="50">
        <f t="shared" si="47"/>
        <v>0</v>
      </c>
      <c r="X38" s="45">
        <f t="shared" si="7"/>
        <v>0</v>
      </c>
      <c r="Y38" s="48">
        <f>IF(TYPE(V38)=1,_xll.GCurve(W$6,X38*365,"y")/100,0)</f>
        <v>0</v>
      </c>
      <c r="Z38" s="45">
        <f t="shared" si="8"/>
        <v>0</v>
      </c>
      <c r="AA38" s="16">
        <f t="shared" si="9"/>
        <v>0</v>
      </c>
      <c r="AB38" s="35"/>
      <c r="AC38" s="22"/>
      <c r="AD38" s="49" t="str">
        <f t="shared" si="48"/>
        <v/>
      </c>
      <c r="AE38" s="50">
        <f t="shared" si="49"/>
        <v>0</v>
      </c>
      <c r="AF38" s="45">
        <f t="shared" si="10"/>
        <v>0</v>
      </c>
      <c r="AG38" s="48">
        <f>IF(TYPE(AD38)=1,_xll.GCurve(AE$6,AF38*365,"y")/100,0)</f>
        <v>0</v>
      </c>
      <c r="AH38" s="45">
        <f t="shared" si="11"/>
        <v>0</v>
      </c>
      <c r="AI38" s="16">
        <f t="shared" si="12"/>
        <v>0</v>
      </c>
      <c r="AJ38" s="35"/>
      <c r="AK38" s="22"/>
      <c r="AL38" s="49" t="str">
        <f t="shared" si="50"/>
        <v/>
      </c>
      <c r="AM38" s="50">
        <f t="shared" si="51"/>
        <v>0</v>
      </c>
      <c r="AN38" s="45">
        <f t="shared" si="13"/>
        <v>0</v>
      </c>
      <c r="AO38" s="48">
        <f>IF(TYPE(AL38)=1,_xll.GCurve(AM$6,AN38*365,"y")/100,0)</f>
        <v>0</v>
      </c>
      <c r="AP38" s="45">
        <f t="shared" si="14"/>
        <v>0</v>
      </c>
      <c r="AQ38" s="16">
        <f t="shared" si="15"/>
        <v>0</v>
      </c>
      <c r="AR38" s="35"/>
      <c r="AS38" s="22"/>
      <c r="AT38" s="49" t="str">
        <f t="shared" si="52"/>
        <v/>
      </c>
      <c r="AU38" s="50">
        <f t="shared" si="53"/>
        <v>0</v>
      </c>
      <c r="AV38" s="45">
        <f t="shared" si="16"/>
        <v>0</v>
      </c>
      <c r="AW38" s="48">
        <f>IF(TYPE(AT38)=1,_xll.GCurve(AU$6,AV38*365,"y")/100,0)</f>
        <v>0</v>
      </c>
      <c r="AX38" s="45">
        <f t="shared" si="17"/>
        <v>0</v>
      </c>
      <c r="AY38" s="16">
        <f t="shared" si="18"/>
        <v>0</v>
      </c>
      <c r="AZ38" s="35"/>
      <c r="BA38" s="22"/>
      <c r="BB38" s="49" t="str">
        <f t="shared" si="54"/>
        <v/>
      </c>
      <c r="BC38" s="50">
        <f t="shared" si="55"/>
        <v>0</v>
      </c>
      <c r="BD38" s="45">
        <f t="shared" si="19"/>
        <v>0</v>
      </c>
      <c r="BE38" s="48">
        <f>IF(TYPE(BB38)=1,_xll.GCurve(BC$6,BD38*365,"y")/100,0)</f>
        <v>0</v>
      </c>
      <c r="BF38" s="45">
        <f t="shared" si="20"/>
        <v>0</v>
      </c>
      <c r="BG38" s="16">
        <f t="shared" si="21"/>
        <v>0</v>
      </c>
      <c r="BH38" s="35"/>
      <c r="BI38" s="22"/>
      <c r="BJ38" s="49" t="str">
        <f t="shared" si="56"/>
        <v/>
      </c>
      <c r="BK38" s="50">
        <f t="shared" si="57"/>
        <v>0</v>
      </c>
      <c r="BL38" s="45">
        <f t="shared" si="22"/>
        <v>0</v>
      </c>
      <c r="BM38" s="48">
        <f>IF(TYPE(BJ38)=1,_xll.GCurve(BK$6,BL38*365,"y")/100,0)</f>
        <v>0</v>
      </c>
      <c r="BN38" s="45">
        <f t="shared" si="23"/>
        <v>0</v>
      </c>
      <c r="BO38" s="16">
        <f t="shared" si="24"/>
        <v>0</v>
      </c>
      <c r="BP38" s="35"/>
      <c r="BQ38" s="22"/>
      <c r="BR38" s="49" t="str">
        <f t="shared" si="58"/>
        <v/>
      </c>
      <c r="BS38" s="50">
        <f t="shared" si="59"/>
        <v>0</v>
      </c>
      <c r="BT38" s="45">
        <f t="shared" si="25"/>
        <v>0</v>
      </c>
      <c r="BU38" s="48">
        <f>IF(TYPE(BR38)=1,_xll.GCurve(BS$6,BT38*365,"y")/100,0)</f>
        <v>0</v>
      </c>
      <c r="BV38" s="45">
        <f t="shared" si="26"/>
        <v>0</v>
      </c>
      <c r="BW38" s="16">
        <f t="shared" si="27"/>
        <v>0</v>
      </c>
      <c r="BX38" s="35"/>
      <c r="BY38" s="22"/>
      <c r="BZ38" s="49" t="str">
        <f t="shared" si="60"/>
        <v/>
      </c>
      <c r="CA38" s="50">
        <f t="shared" si="61"/>
        <v>0</v>
      </c>
      <c r="CB38" s="45">
        <f t="shared" si="28"/>
        <v>0</v>
      </c>
      <c r="CC38" s="48">
        <f>IF(TYPE(BZ38)=1,_xll.GCurve(CA$6,CB38*365,"y")/100,0)</f>
        <v>0</v>
      </c>
      <c r="CD38" s="45">
        <f t="shared" si="29"/>
        <v>0</v>
      </c>
      <c r="CE38" s="16">
        <f t="shared" si="30"/>
        <v>0</v>
      </c>
      <c r="CF38" s="35"/>
      <c r="CG38" s="22"/>
      <c r="CH38" s="49" t="str">
        <f t="shared" si="62"/>
        <v/>
      </c>
      <c r="CI38" s="50">
        <f t="shared" si="63"/>
        <v>0</v>
      </c>
      <c r="CJ38" s="45">
        <f t="shared" si="31"/>
        <v>0</v>
      </c>
      <c r="CK38" s="48">
        <f>IF(TYPE(CH38)=1,_xll.GCurve(CI$6,CJ38*365,"y")/100,0)</f>
        <v>0</v>
      </c>
      <c r="CL38" s="45">
        <f t="shared" si="32"/>
        <v>0</v>
      </c>
      <c r="CM38" s="16">
        <f t="shared" si="33"/>
        <v>0</v>
      </c>
      <c r="CN38" s="35"/>
      <c r="CO38" s="22"/>
      <c r="CP38" s="49" t="str">
        <f t="shared" si="64"/>
        <v/>
      </c>
      <c r="CQ38" s="50">
        <f t="shared" si="65"/>
        <v>0</v>
      </c>
      <c r="CR38" s="45">
        <f t="shared" si="34"/>
        <v>0</v>
      </c>
      <c r="CS38" s="48">
        <f>IF(TYPE(CP38)=1,_xll.GCurve(CQ$6,CR38*365,"y")/100,0)</f>
        <v>0</v>
      </c>
      <c r="CT38" s="45">
        <f t="shared" si="35"/>
        <v>0</v>
      </c>
      <c r="CU38" s="16">
        <f t="shared" si="36"/>
        <v>0</v>
      </c>
      <c r="CV38" s="35"/>
      <c r="CW38" s="35"/>
      <c r="CX38" s="22"/>
      <c r="CY38" s="49" t="str">
        <f t="shared" si="66"/>
        <v/>
      </c>
      <c r="CZ38" s="50">
        <f t="shared" si="67"/>
        <v>0</v>
      </c>
      <c r="DA38" s="45">
        <f t="shared" si="37"/>
        <v>0</v>
      </c>
      <c r="DB38" s="48">
        <f>IF(TYPE(CY38)=1,_xll.GCurve(CZ$6,DA38*365,"y")/100,0)</f>
        <v>0</v>
      </c>
      <c r="DC38" s="45">
        <f t="shared" si="38"/>
        <v>0</v>
      </c>
      <c r="DD38" s="16">
        <f t="shared" si="39"/>
        <v>0</v>
      </c>
      <c r="DE38" s="35"/>
    </row>
    <row r="39" spans="1:109" x14ac:dyDescent="0.25">
      <c r="A39" s="35"/>
      <c r="B39" s="35"/>
      <c r="C39" s="35"/>
      <c r="D39" s="35"/>
      <c r="E39" s="22"/>
      <c r="F39" s="49" t="str">
        <f t="shared" si="40"/>
        <v/>
      </c>
      <c r="G39" s="50">
        <f t="shared" si="41"/>
        <v>0</v>
      </c>
      <c r="H39" s="45">
        <f t="shared" si="42"/>
        <v>0</v>
      </c>
      <c r="I39" s="48">
        <f>IF(TYPE(F39)=1,_xll.GCurve(G$6,H39*365,"y")/100,0)</f>
        <v>0</v>
      </c>
      <c r="J39" s="45">
        <f t="shared" si="43"/>
        <v>0</v>
      </c>
      <c r="K39" s="16">
        <f t="shared" si="44"/>
        <v>0</v>
      </c>
      <c r="L39" s="35"/>
      <c r="M39" s="22"/>
      <c r="N39" s="49" t="str">
        <f t="shared" si="3"/>
        <v/>
      </c>
      <c r="O39" s="50">
        <f t="shared" si="45"/>
        <v>0</v>
      </c>
      <c r="P39" s="45">
        <f t="shared" si="4"/>
        <v>0</v>
      </c>
      <c r="Q39" s="48">
        <f>IF(TYPE(N39)=1,_xll.GCurve(O$6,P39*365,"y")/100,0)</f>
        <v>0</v>
      </c>
      <c r="R39" s="45">
        <f t="shared" si="5"/>
        <v>0</v>
      </c>
      <c r="S39" s="16">
        <f t="shared" si="6"/>
        <v>0</v>
      </c>
      <c r="T39" s="35"/>
      <c r="U39" s="22"/>
      <c r="V39" s="49" t="str">
        <f t="shared" si="46"/>
        <v/>
      </c>
      <c r="W39" s="50">
        <f t="shared" si="47"/>
        <v>0</v>
      </c>
      <c r="X39" s="45">
        <f t="shared" si="7"/>
        <v>0</v>
      </c>
      <c r="Y39" s="48">
        <f>IF(TYPE(V39)=1,_xll.GCurve(W$6,X39*365,"y")/100,0)</f>
        <v>0</v>
      </c>
      <c r="Z39" s="45">
        <f t="shared" si="8"/>
        <v>0</v>
      </c>
      <c r="AA39" s="16">
        <f t="shared" si="9"/>
        <v>0</v>
      </c>
      <c r="AB39" s="35"/>
      <c r="AC39" s="22"/>
      <c r="AD39" s="49" t="str">
        <f t="shared" si="48"/>
        <v/>
      </c>
      <c r="AE39" s="50">
        <f t="shared" si="49"/>
        <v>0</v>
      </c>
      <c r="AF39" s="45">
        <f t="shared" si="10"/>
        <v>0</v>
      </c>
      <c r="AG39" s="48">
        <f>IF(TYPE(AD39)=1,_xll.GCurve(AE$6,AF39*365,"y")/100,0)</f>
        <v>0</v>
      </c>
      <c r="AH39" s="45">
        <f t="shared" si="11"/>
        <v>0</v>
      </c>
      <c r="AI39" s="16">
        <f t="shared" si="12"/>
        <v>0</v>
      </c>
      <c r="AJ39" s="35"/>
      <c r="AK39" s="22"/>
      <c r="AL39" s="49" t="str">
        <f t="shared" si="50"/>
        <v/>
      </c>
      <c r="AM39" s="50">
        <f t="shared" si="51"/>
        <v>0</v>
      </c>
      <c r="AN39" s="45">
        <f t="shared" si="13"/>
        <v>0</v>
      </c>
      <c r="AO39" s="48">
        <f>IF(TYPE(AL39)=1,_xll.GCurve(AM$6,AN39*365,"y")/100,0)</f>
        <v>0</v>
      </c>
      <c r="AP39" s="45">
        <f t="shared" si="14"/>
        <v>0</v>
      </c>
      <c r="AQ39" s="16">
        <f t="shared" si="15"/>
        <v>0</v>
      </c>
      <c r="AR39" s="35"/>
      <c r="AS39" s="22"/>
      <c r="AT39" s="49" t="str">
        <f t="shared" si="52"/>
        <v/>
      </c>
      <c r="AU39" s="50">
        <f t="shared" si="53"/>
        <v>0</v>
      </c>
      <c r="AV39" s="45">
        <f t="shared" si="16"/>
        <v>0</v>
      </c>
      <c r="AW39" s="48">
        <f>IF(TYPE(AT39)=1,_xll.GCurve(AU$6,AV39*365,"y")/100,0)</f>
        <v>0</v>
      </c>
      <c r="AX39" s="45">
        <f t="shared" si="17"/>
        <v>0</v>
      </c>
      <c r="AY39" s="16">
        <f t="shared" si="18"/>
        <v>0</v>
      </c>
      <c r="AZ39" s="35"/>
      <c r="BA39" s="22"/>
      <c r="BB39" s="49" t="str">
        <f t="shared" si="54"/>
        <v/>
      </c>
      <c r="BC39" s="50">
        <f t="shared" si="55"/>
        <v>0</v>
      </c>
      <c r="BD39" s="45">
        <f t="shared" si="19"/>
        <v>0</v>
      </c>
      <c r="BE39" s="48">
        <f>IF(TYPE(BB39)=1,_xll.GCurve(BC$6,BD39*365,"y")/100,0)</f>
        <v>0</v>
      </c>
      <c r="BF39" s="45">
        <f t="shared" si="20"/>
        <v>0</v>
      </c>
      <c r="BG39" s="16">
        <f t="shared" si="21"/>
        <v>0</v>
      </c>
      <c r="BH39" s="35"/>
      <c r="BI39" s="22"/>
      <c r="BJ39" s="49" t="str">
        <f t="shared" si="56"/>
        <v/>
      </c>
      <c r="BK39" s="50">
        <f t="shared" si="57"/>
        <v>0</v>
      </c>
      <c r="BL39" s="45">
        <f t="shared" si="22"/>
        <v>0</v>
      </c>
      <c r="BM39" s="48">
        <f>IF(TYPE(BJ39)=1,_xll.GCurve(BK$6,BL39*365,"y")/100,0)</f>
        <v>0</v>
      </c>
      <c r="BN39" s="45">
        <f t="shared" si="23"/>
        <v>0</v>
      </c>
      <c r="BO39" s="16">
        <f t="shared" si="24"/>
        <v>0</v>
      </c>
      <c r="BP39" s="35"/>
      <c r="BQ39" s="22"/>
      <c r="BR39" s="49" t="str">
        <f t="shared" si="58"/>
        <v/>
      </c>
      <c r="BS39" s="50">
        <f t="shared" si="59"/>
        <v>0</v>
      </c>
      <c r="BT39" s="45">
        <f t="shared" si="25"/>
        <v>0</v>
      </c>
      <c r="BU39" s="48">
        <f>IF(TYPE(BR39)=1,_xll.GCurve(BS$6,BT39*365,"y")/100,0)</f>
        <v>0</v>
      </c>
      <c r="BV39" s="45">
        <f t="shared" si="26"/>
        <v>0</v>
      </c>
      <c r="BW39" s="16">
        <f t="shared" si="27"/>
        <v>0</v>
      </c>
      <c r="BX39" s="35"/>
      <c r="BY39" s="22"/>
      <c r="BZ39" s="49" t="str">
        <f t="shared" si="60"/>
        <v/>
      </c>
      <c r="CA39" s="50">
        <f t="shared" si="61"/>
        <v>0</v>
      </c>
      <c r="CB39" s="45">
        <f t="shared" si="28"/>
        <v>0</v>
      </c>
      <c r="CC39" s="48">
        <f>IF(TYPE(BZ39)=1,_xll.GCurve(CA$6,CB39*365,"y")/100,0)</f>
        <v>0</v>
      </c>
      <c r="CD39" s="45">
        <f t="shared" si="29"/>
        <v>0</v>
      </c>
      <c r="CE39" s="16">
        <f t="shared" si="30"/>
        <v>0</v>
      </c>
      <c r="CF39" s="35"/>
      <c r="CG39" s="22"/>
      <c r="CH39" s="49" t="str">
        <f t="shared" si="62"/>
        <v/>
      </c>
      <c r="CI39" s="50">
        <f t="shared" si="63"/>
        <v>0</v>
      </c>
      <c r="CJ39" s="45">
        <f t="shared" si="31"/>
        <v>0</v>
      </c>
      <c r="CK39" s="48">
        <f>IF(TYPE(CH39)=1,_xll.GCurve(CI$6,CJ39*365,"y")/100,0)</f>
        <v>0</v>
      </c>
      <c r="CL39" s="45">
        <f t="shared" si="32"/>
        <v>0</v>
      </c>
      <c r="CM39" s="16">
        <f t="shared" si="33"/>
        <v>0</v>
      </c>
      <c r="CN39" s="35"/>
      <c r="CO39" s="22"/>
      <c r="CP39" s="49" t="str">
        <f t="shared" si="64"/>
        <v/>
      </c>
      <c r="CQ39" s="50">
        <f t="shared" si="65"/>
        <v>0</v>
      </c>
      <c r="CR39" s="45">
        <f t="shared" si="34"/>
        <v>0</v>
      </c>
      <c r="CS39" s="48">
        <f>IF(TYPE(CP39)=1,_xll.GCurve(CQ$6,CR39*365,"y")/100,0)</f>
        <v>0</v>
      </c>
      <c r="CT39" s="45">
        <f t="shared" si="35"/>
        <v>0</v>
      </c>
      <c r="CU39" s="16">
        <f t="shared" si="36"/>
        <v>0</v>
      </c>
      <c r="CV39" s="35"/>
      <c r="CW39" s="35"/>
      <c r="CX39" s="22"/>
      <c r="CY39" s="49" t="str">
        <f t="shared" si="66"/>
        <v/>
      </c>
      <c r="CZ39" s="50">
        <f t="shared" si="67"/>
        <v>0</v>
      </c>
      <c r="DA39" s="45">
        <f t="shared" si="37"/>
        <v>0</v>
      </c>
      <c r="DB39" s="48">
        <f>IF(TYPE(CY39)=1,_xll.GCurve(CZ$6,DA39*365,"y")/100,0)</f>
        <v>0</v>
      </c>
      <c r="DC39" s="45">
        <f t="shared" si="38"/>
        <v>0</v>
      </c>
      <c r="DD39" s="16">
        <f t="shared" si="39"/>
        <v>0</v>
      </c>
      <c r="DE39" s="35"/>
    </row>
    <row r="40" spans="1:109" ht="15" customHeight="1" x14ac:dyDescent="0.25">
      <c r="A40" s="35"/>
      <c r="B40" s="35"/>
      <c r="C40" s="35"/>
      <c r="D40" s="35"/>
      <c r="E40" s="22"/>
      <c r="F40" s="49" t="str">
        <f t="shared" si="40"/>
        <v/>
      </c>
      <c r="G40" s="50">
        <f t="shared" si="41"/>
        <v>0</v>
      </c>
      <c r="H40" s="45">
        <f t="shared" si="42"/>
        <v>0</v>
      </c>
      <c r="I40" s="48">
        <f>IF(TYPE(F40)=1,_xll.GCurve(G$6,H40*365,"y")/100,0)</f>
        <v>0</v>
      </c>
      <c r="J40" s="45">
        <f t="shared" si="43"/>
        <v>0</v>
      </c>
      <c r="K40" s="16">
        <f t="shared" si="44"/>
        <v>0</v>
      </c>
      <c r="L40" s="35"/>
      <c r="M40" s="22"/>
      <c r="N40" s="49" t="str">
        <f t="shared" si="3"/>
        <v/>
      </c>
      <c r="O40" s="50">
        <f t="shared" si="45"/>
        <v>0</v>
      </c>
      <c r="P40" s="45">
        <f t="shared" si="4"/>
        <v>0</v>
      </c>
      <c r="Q40" s="48">
        <f>IF(TYPE(N40)=1,_xll.GCurve(O$6,P40*365,"y")/100,0)</f>
        <v>0</v>
      </c>
      <c r="R40" s="45">
        <f t="shared" si="5"/>
        <v>0</v>
      </c>
      <c r="S40" s="16">
        <f t="shared" si="6"/>
        <v>0</v>
      </c>
      <c r="T40" s="35"/>
      <c r="U40" s="22"/>
      <c r="V40" s="49" t="str">
        <f t="shared" si="46"/>
        <v/>
      </c>
      <c r="W40" s="50">
        <f t="shared" si="47"/>
        <v>0</v>
      </c>
      <c r="X40" s="45">
        <f t="shared" si="7"/>
        <v>0</v>
      </c>
      <c r="Y40" s="48">
        <f>IF(TYPE(V40)=1,_xll.GCurve(W$6,X40*365,"y")/100,0)</f>
        <v>0</v>
      </c>
      <c r="Z40" s="45">
        <f t="shared" si="8"/>
        <v>0</v>
      </c>
      <c r="AA40" s="16">
        <f t="shared" si="9"/>
        <v>0</v>
      </c>
      <c r="AB40" s="35"/>
      <c r="AC40" s="22"/>
      <c r="AD40" s="49" t="str">
        <f t="shared" si="48"/>
        <v/>
      </c>
      <c r="AE40" s="50">
        <f t="shared" si="49"/>
        <v>0</v>
      </c>
      <c r="AF40" s="45">
        <f t="shared" si="10"/>
        <v>0</v>
      </c>
      <c r="AG40" s="48">
        <f>IF(TYPE(AD40)=1,_xll.GCurve(AE$6,AF40*365,"y")/100,0)</f>
        <v>0</v>
      </c>
      <c r="AH40" s="45">
        <f t="shared" si="11"/>
        <v>0</v>
      </c>
      <c r="AI40" s="16">
        <f t="shared" si="12"/>
        <v>0</v>
      </c>
      <c r="AJ40" s="35"/>
      <c r="AK40" s="22"/>
      <c r="AL40" s="49" t="str">
        <f t="shared" si="50"/>
        <v/>
      </c>
      <c r="AM40" s="50">
        <f t="shared" si="51"/>
        <v>0</v>
      </c>
      <c r="AN40" s="45">
        <f t="shared" si="13"/>
        <v>0</v>
      </c>
      <c r="AO40" s="48">
        <f>IF(TYPE(AL40)=1,_xll.GCurve(AM$6,AN40*365,"y")/100,0)</f>
        <v>0</v>
      </c>
      <c r="AP40" s="45">
        <f t="shared" si="14"/>
        <v>0</v>
      </c>
      <c r="AQ40" s="16">
        <f t="shared" si="15"/>
        <v>0</v>
      </c>
      <c r="AR40" s="35"/>
      <c r="AS40" s="22"/>
      <c r="AT40" s="49" t="str">
        <f t="shared" si="52"/>
        <v/>
      </c>
      <c r="AU40" s="50">
        <f t="shared" si="53"/>
        <v>0</v>
      </c>
      <c r="AV40" s="45">
        <f t="shared" si="16"/>
        <v>0</v>
      </c>
      <c r="AW40" s="48">
        <f>IF(TYPE(AT40)=1,_xll.GCurve(AU$6,AV40*365,"y")/100,0)</f>
        <v>0</v>
      </c>
      <c r="AX40" s="45">
        <f t="shared" si="17"/>
        <v>0</v>
      </c>
      <c r="AY40" s="16">
        <f t="shared" si="18"/>
        <v>0</v>
      </c>
      <c r="AZ40" s="35"/>
      <c r="BA40" s="22"/>
      <c r="BB40" s="49" t="str">
        <f t="shared" si="54"/>
        <v/>
      </c>
      <c r="BC40" s="50">
        <f t="shared" si="55"/>
        <v>0</v>
      </c>
      <c r="BD40" s="45">
        <f t="shared" si="19"/>
        <v>0</v>
      </c>
      <c r="BE40" s="48">
        <f>IF(TYPE(BB40)=1,_xll.GCurve(BC$6,BD40*365,"y")/100,0)</f>
        <v>0</v>
      </c>
      <c r="BF40" s="45">
        <f t="shared" si="20"/>
        <v>0</v>
      </c>
      <c r="BG40" s="16">
        <f t="shared" si="21"/>
        <v>0</v>
      </c>
      <c r="BH40" s="35"/>
      <c r="BI40" s="22"/>
      <c r="BJ40" s="49" t="str">
        <f t="shared" si="56"/>
        <v/>
      </c>
      <c r="BK40" s="50">
        <f t="shared" si="57"/>
        <v>0</v>
      </c>
      <c r="BL40" s="45">
        <f t="shared" si="22"/>
        <v>0</v>
      </c>
      <c r="BM40" s="48">
        <f>IF(TYPE(BJ40)=1,_xll.GCurve(BK$6,BL40*365,"y")/100,0)</f>
        <v>0</v>
      </c>
      <c r="BN40" s="45">
        <f t="shared" si="23"/>
        <v>0</v>
      </c>
      <c r="BO40" s="16">
        <f t="shared" si="24"/>
        <v>0</v>
      </c>
      <c r="BP40" s="35"/>
      <c r="BQ40" s="22"/>
      <c r="BR40" s="49" t="str">
        <f t="shared" si="58"/>
        <v/>
      </c>
      <c r="BS40" s="50">
        <f t="shared" si="59"/>
        <v>0</v>
      </c>
      <c r="BT40" s="45">
        <f t="shared" si="25"/>
        <v>0</v>
      </c>
      <c r="BU40" s="48">
        <f>IF(TYPE(BR40)=1,_xll.GCurve(BS$6,BT40*365,"y")/100,0)</f>
        <v>0</v>
      </c>
      <c r="BV40" s="45">
        <f t="shared" si="26"/>
        <v>0</v>
      </c>
      <c r="BW40" s="16">
        <f t="shared" si="27"/>
        <v>0</v>
      </c>
      <c r="BX40" s="35"/>
      <c r="BY40" s="22"/>
      <c r="BZ40" s="49" t="str">
        <f t="shared" si="60"/>
        <v/>
      </c>
      <c r="CA40" s="50">
        <f t="shared" si="61"/>
        <v>0</v>
      </c>
      <c r="CB40" s="45">
        <f t="shared" si="28"/>
        <v>0</v>
      </c>
      <c r="CC40" s="48">
        <f>IF(TYPE(BZ40)=1,_xll.GCurve(CA$6,CB40*365,"y")/100,0)</f>
        <v>0</v>
      </c>
      <c r="CD40" s="45">
        <f t="shared" si="29"/>
        <v>0</v>
      </c>
      <c r="CE40" s="16">
        <f t="shared" si="30"/>
        <v>0</v>
      </c>
      <c r="CF40" s="35"/>
      <c r="CG40" s="22"/>
      <c r="CH40" s="49" t="str">
        <f t="shared" si="62"/>
        <v/>
      </c>
      <c r="CI40" s="50">
        <f t="shared" si="63"/>
        <v>0</v>
      </c>
      <c r="CJ40" s="45">
        <f t="shared" si="31"/>
        <v>0</v>
      </c>
      <c r="CK40" s="48">
        <f>IF(TYPE(CH40)=1,_xll.GCurve(CI$6,CJ40*365,"y")/100,0)</f>
        <v>0</v>
      </c>
      <c r="CL40" s="45">
        <f t="shared" si="32"/>
        <v>0</v>
      </c>
      <c r="CM40" s="16">
        <f t="shared" si="33"/>
        <v>0</v>
      </c>
      <c r="CN40" s="35"/>
      <c r="CO40" s="22"/>
      <c r="CP40" s="49" t="str">
        <f t="shared" si="64"/>
        <v/>
      </c>
      <c r="CQ40" s="50">
        <f t="shared" si="65"/>
        <v>0</v>
      </c>
      <c r="CR40" s="45">
        <f t="shared" si="34"/>
        <v>0</v>
      </c>
      <c r="CS40" s="48">
        <f>IF(TYPE(CP40)=1,_xll.GCurve(CQ$6,CR40*365,"y")/100,0)</f>
        <v>0</v>
      </c>
      <c r="CT40" s="45">
        <f t="shared" si="35"/>
        <v>0</v>
      </c>
      <c r="CU40" s="16">
        <f t="shared" si="36"/>
        <v>0</v>
      </c>
      <c r="CV40" s="35"/>
      <c r="CW40" s="35"/>
      <c r="CX40" s="22"/>
      <c r="CY40" s="49" t="str">
        <f t="shared" si="66"/>
        <v/>
      </c>
      <c r="CZ40" s="50">
        <f t="shared" si="67"/>
        <v>0</v>
      </c>
      <c r="DA40" s="45">
        <f t="shared" si="37"/>
        <v>0</v>
      </c>
      <c r="DB40" s="48">
        <f>IF(TYPE(CY40)=1,_xll.GCurve(CZ$6,DA40*365,"y")/100,0)</f>
        <v>0</v>
      </c>
      <c r="DC40" s="45">
        <f t="shared" si="38"/>
        <v>0</v>
      </c>
      <c r="DD40" s="16">
        <f t="shared" si="39"/>
        <v>0</v>
      </c>
      <c r="DE40" s="35"/>
    </row>
    <row r="41" spans="1:109" ht="15" customHeight="1" x14ac:dyDescent="0.25">
      <c r="A41" s="35"/>
      <c r="B41" s="35"/>
      <c r="C41" s="35"/>
      <c r="D41" s="35"/>
      <c r="E41" s="22"/>
      <c r="F41" s="49" t="str">
        <f t="shared" si="40"/>
        <v/>
      </c>
      <c r="G41" s="50">
        <f t="shared" si="41"/>
        <v>0</v>
      </c>
      <c r="H41" s="45">
        <f t="shared" si="42"/>
        <v>0</v>
      </c>
      <c r="I41" s="48">
        <f>IF(TYPE(F41)=1,_xll.GCurve(G$6,H41*365,"y")/100,0)</f>
        <v>0</v>
      </c>
      <c r="J41" s="45">
        <f t="shared" si="43"/>
        <v>0</v>
      </c>
      <c r="K41" s="16">
        <f t="shared" si="44"/>
        <v>0</v>
      </c>
      <c r="L41" s="35"/>
      <c r="M41" s="22"/>
      <c r="N41" s="49" t="str">
        <f t="shared" si="3"/>
        <v/>
      </c>
      <c r="O41" s="50">
        <f t="shared" si="45"/>
        <v>0</v>
      </c>
      <c r="P41" s="45">
        <f t="shared" si="4"/>
        <v>0</v>
      </c>
      <c r="Q41" s="48">
        <f>IF(TYPE(N41)=1,_xll.GCurve(O$6,P41*365,"y")/100,0)</f>
        <v>0</v>
      </c>
      <c r="R41" s="45">
        <f t="shared" si="5"/>
        <v>0</v>
      </c>
      <c r="S41" s="16">
        <f t="shared" si="6"/>
        <v>0</v>
      </c>
      <c r="T41" s="35"/>
      <c r="U41" s="22"/>
      <c r="V41" s="49" t="str">
        <f t="shared" si="46"/>
        <v/>
      </c>
      <c r="W41" s="50">
        <f t="shared" si="47"/>
        <v>0</v>
      </c>
      <c r="X41" s="45">
        <f t="shared" si="7"/>
        <v>0</v>
      </c>
      <c r="Y41" s="48">
        <f>IF(TYPE(V41)=1,_xll.GCurve(W$6,X41*365,"y")/100,0)</f>
        <v>0</v>
      </c>
      <c r="Z41" s="45">
        <f t="shared" si="8"/>
        <v>0</v>
      </c>
      <c r="AA41" s="16">
        <f t="shared" si="9"/>
        <v>0</v>
      </c>
      <c r="AB41" s="35"/>
      <c r="AC41" s="22"/>
      <c r="AD41" s="49" t="str">
        <f t="shared" si="48"/>
        <v/>
      </c>
      <c r="AE41" s="50">
        <f t="shared" si="49"/>
        <v>0</v>
      </c>
      <c r="AF41" s="45">
        <f t="shared" si="10"/>
        <v>0</v>
      </c>
      <c r="AG41" s="48">
        <f>IF(TYPE(AD41)=1,_xll.GCurve(AE$6,AF41*365,"y")/100,0)</f>
        <v>0</v>
      </c>
      <c r="AH41" s="45">
        <f t="shared" si="11"/>
        <v>0</v>
      </c>
      <c r="AI41" s="16">
        <f t="shared" si="12"/>
        <v>0</v>
      </c>
      <c r="AJ41" s="35"/>
      <c r="AK41" s="22"/>
      <c r="AL41" s="49" t="str">
        <f t="shared" si="50"/>
        <v/>
      </c>
      <c r="AM41" s="50">
        <f t="shared" si="51"/>
        <v>0</v>
      </c>
      <c r="AN41" s="45">
        <f t="shared" si="13"/>
        <v>0</v>
      </c>
      <c r="AO41" s="48">
        <f>IF(TYPE(AL41)=1,_xll.GCurve(AM$6,AN41*365,"y")/100,0)</f>
        <v>0</v>
      </c>
      <c r="AP41" s="45">
        <f t="shared" si="14"/>
        <v>0</v>
      </c>
      <c r="AQ41" s="16">
        <f t="shared" si="15"/>
        <v>0</v>
      </c>
      <c r="AR41" s="35"/>
      <c r="AS41" s="22"/>
      <c r="AT41" s="49" t="str">
        <f t="shared" si="52"/>
        <v/>
      </c>
      <c r="AU41" s="50">
        <f t="shared" si="53"/>
        <v>0</v>
      </c>
      <c r="AV41" s="45">
        <f t="shared" si="16"/>
        <v>0</v>
      </c>
      <c r="AW41" s="48">
        <f>IF(TYPE(AT41)=1,_xll.GCurve(AU$6,AV41*365,"y")/100,0)</f>
        <v>0</v>
      </c>
      <c r="AX41" s="45">
        <f t="shared" si="17"/>
        <v>0</v>
      </c>
      <c r="AY41" s="16">
        <f t="shared" si="18"/>
        <v>0</v>
      </c>
      <c r="AZ41" s="35"/>
      <c r="BA41" s="22"/>
      <c r="BB41" s="49" t="str">
        <f t="shared" si="54"/>
        <v/>
      </c>
      <c r="BC41" s="50">
        <f t="shared" si="55"/>
        <v>0</v>
      </c>
      <c r="BD41" s="45">
        <f t="shared" si="19"/>
        <v>0</v>
      </c>
      <c r="BE41" s="48">
        <f>IF(TYPE(BB41)=1,_xll.GCurve(BC$6,BD41*365,"y")/100,0)</f>
        <v>0</v>
      </c>
      <c r="BF41" s="45">
        <f t="shared" si="20"/>
        <v>0</v>
      </c>
      <c r="BG41" s="16">
        <f t="shared" si="21"/>
        <v>0</v>
      </c>
      <c r="BH41" s="35"/>
      <c r="BI41" s="22"/>
      <c r="BJ41" s="49" t="str">
        <f t="shared" si="56"/>
        <v/>
      </c>
      <c r="BK41" s="50">
        <f t="shared" si="57"/>
        <v>0</v>
      </c>
      <c r="BL41" s="45">
        <f t="shared" si="22"/>
        <v>0</v>
      </c>
      <c r="BM41" s="48">
        <f>IF(TYPE(BJ41)=1,_xll.GCurve(BK$6,BL41*365,"y")/100,0)</f>
        <v>0</v>
      </c>
      <c r="BN41" s="45">
        <f t="shared" si="23"/>
        <v>0</v>
      </c>
      <c r="BO41" s="16">
        <f t="shared" si="24"/>
        <v>0</v>
      </c>
      <c r="BP41" s="35"/>
      <c r="BQ41" s="22"/>
      <c r="BR41" s="49" t="str">
        <f t="shared" si="58"/>
        <v/>
      </c>
      <c r="BS41" s="50">
        <f t="shared" si="59"/>
        <v>0</v>
      </c>
      <c r="BT41" s="45">
        <f t="shared" si="25"/>
        <v>0</v>
      </c>
      <c r="BU41" s="48">
        <f>IF(TYPE(BR41)=1,_xll.GCurve(BS$6,BT41*365,"y")/100,0)</f>
        <v>0</v>
      </c>
      <c r="BV41" s="45">
        <f t="shared" si="26"/>
        <v>0</v>
      </c>
      <c r="BW41" s="16">
        <f t="shared" si="27"/>
        <v>0</v>
      </c>
      <c r="BX41" s="35"/>
      <c r="BY41" s="22"/>
      <c r="BZ41" s="49" t="str">
        <f t="shared" si="60"/>
        <v/>
      </c>
      <c r="CA41" s="50">
        <f t="shared" si="61"/>
        <v>0</v>
      </c>
      <c r="CB41" s="45">
        <f t="shared" si="28"/>
        <v>0</v>
      </c>
      <c r="CC41" s="48">
        <f>IF(TYPE(BZ41)=1,_xll.GCurve(CA$6,CB41*365,"y")/100,0)</f>
        <v>0</v>
      </c>
      <c r="CD41" s="45">
        <f t="shared" si="29"/>
        <v>0</v>
      </c>
      <c r="CE41" s="16">
        <f t="shared" si="30"/>
        <v>0</v>
      </c>
      <c r="CF41" s="35"/>
      <c r="CG41" s="22"/>
      <c r="CH41" s="49" t="str">
        <f t="shared" si="62"/>
        <v/>
      </c>
      <c r="CI41" s="50">
        <f t="shared" si="63"/>
        <v>0</v>
      </c>
      <c r="CJ41" s="45">
        <f t="shared" si="31"/>
        <v>0</v>
      </c>
      <c r="CK41" s="48">
        <f>IF(TYPE(CH41)=1,_xll.GCurve(CI$6,CJ41*365,"y")/100,0)</f>
        <v>0</v>
      </c>
      <c r="CL41" s="45">
        <f t="shared" si="32"/>
        <v>0</v>
      </c>
      <c r="CM41" s="16">
        <f t="shared" si="33"/>
        <v>0</v>
      </c>
      <c r="CN41" s="35"/>
      <c r="CO41" s="22"/>
      <c r="CP41" s="49" t="str">
        <f t="shared" si="64"/>
        <v/>
      </c>
      <c r="CQ41" s="50">
        <f t="shared" si="65"/>
        <v>0</v>
      </c>
      <c r="CR41" s="45">
        <f t="shared" si="34"/>
        <v>0</v>
      </c>
      <c r="CS41" s="48">
        <f>IF(TYPE(CP41)=1,_xll.GCurve(CQ$6,CR41*365,"y")/100,0)</f>
        <v>0</v>
      </c>
      <c r="CT41" s="45">
        <f t="shared" si="35"/>
        <v>0</v>
      </c>
      <c r="CU41" s="16">
        <f t="shared" si="36"/>
        <v>0</v>
      </c>
      <c r="CV41" s="35"/>
      <c r="CW41" s="35"/>
      <c r="CX41" s="22"/>
      <c r="CY41" s="49" t="str">
        <f t="shared" si="66"/>
        <v/>
      </c>
      <c r="CZ41" s="50">
        <f t="shared" si="67"/>
        <v>0</v>
      </c>
      <c r="DA41" s="45">
        <f t="shared" si="37"/>
        <v>0</v>
      </c>
      <c r="DB41" s="48">
        <f>IF(TYPE(CY41)=1,_xll.GCurve(CZ$6,DA41*365,"y")/100,0)</f>
        <v>0</v>
      </c>
      <c r="DC41" s="45">
        <f t="shared" si="38"/>
        <v>0</v>
      </c>
      <c r="DD41" s="16">
        <f t="shared" si="39"/>
        <v>0</v>
      </c>
      <c r="DE41" s="35"/>
    </row>
    <row r="42" spans="1:109" x14ac:dyDescent="0.25">
      <c r="A42" s="35"/>
      <c r="B42" s="35"/>
      <c r="C42" s="35"/>
      <c r="D42" s="35"/>
      <c r="E42" s="22"/>
      <c r="F42" s="49" t="str">
        <f t="shared" si="40"/>
        <v/>
      </c>
      <c r="G42" s="50">
        <f t="shared" si="41"/>
        <v>0</v>
      </c>
      <c r="H42" s="45">
        <f t="shared" si="42"/>
        <v>0</v>
      </c>
      <c r="I42" s="48">
        <f>IF(TYPE(F42)=1,_xll.GCurve(G$6,H42*365,"y")/100,0)</f>
        <v>0</v>
      </c>
      <c r="J42" s="45">
        <f t="shared" si="43"/>
        <v>0</v>
      </c>
      <c r="K42" s="16">
        <f t="shared" si="44"/>
        <v>0</v>
      </c>
      <c r="L42" s="35"/>
      <c r="M42" s="22"/>
      <c r="N42" s="49" t="str">
        <f t="shared" si="3"/>
        <v/>
      </c>
      <c r="O42" s="50">
        <f t="shared" si="45"/>
        <v>0</v>
      </c>
      <c r="P42" s="45">
        <f t="shared" si="4"/>
        <v>0</v>
      </c>
      <c r="Q42" s="48">
        <f>IF(TYPE(N42)=1,_xll.GCurve(O$6,P42*365,"y")/100,0)</f>
        <v>0</v>
      </c>
      <c r="R42" s="45">
        <f t="shared" si="5"/>
        <v>0</v>
      </c>
      <c r="S42" s="16">
        <f t="shared" si="6"/>
        <v>0</v>
      </c>
      <c r="T42" s="35"/>
      <c r="U42" s="22"/>
      <c r="V42" s="49" t="str">
        <f t="shared" si="46"/>
        <v/>
      </c>
      <c r="W42" s="50">
        <f t="shared" si="47"/>
        <v>0</v>
      </c>
      <c r="X42" s="45">
        <f t="shared" si="7"/>
        <v>0</v>
      </c>
      <c r="Y42" s="48">
        <f>IF(TYPE(V42)=1,_xll.GCurve(W$6,X42*365,"y")/100,0)</f>
        <v>0</v>
      </c>
      <c r="Z42" s="45">
        <f t="shared" si="8"/>
        <v>0</v>
      </c>
      <c r="AA42" s="16">
        <f t="shared" si="9"/>
        <v>0</v>
      </c>
      <c r="AB42" s="35"/>
      <c r="AC42" s="22"/>
      <c r="AD42" s="49" t="str">
        <f t="shared" si="48"/>
        <v/>
      </c>
      <c r="AE42" s="50">
        <f t="shared" si="49"/>
        <v>0</v>
      </c>
      <c r="AF42" s="45">
        <f t="shared" si="10"/>
        <v>0</v>
      </c>
      <c r="AG42" s="48">
        <f>IF(TYPE(AD42)=1,_xll.GCurve(AE$6,AF42*365,"y")/100,0)</f>
        <v>0</v>
      </c>
      <c r="AH42" s="45">
        <f t="shared" si="11"/>
        <v>0</v>
      </c>
      <c r="AI42" s="16">
        <f t="shared" si="12"/>
        <v>0</v>
      </c>
      <c r="AJ42" s="35"/>
      <c r="AK42" s="22"/>
      <c r="AL42" s="49" t="str">
        <f t="shared" si="50"/>
        <v/>
      </c>
      <c r="AM42" s="50">
        <f t="shared" si="51"/>
        <v>0</v>
      </c>
      <c r="AN42" s="45">
        <f t="shared" si="13"/>
        <v>0</v>
      </c>
      <c r="AO42" s="48">
        <f>IF(TYPE(AL42)=1,_xll.GCurve(AM$6,AN42*365,"y")/100,0)</f>
        <v>0</v>
      </c>
      <c r="AP42" s="45">
        <f t="shared" si="14"/>
        <v>0</v>
      </c>
      <c r="AQ42" s="16">
        <f t="shared" si="15"/>
        <v>0</v>
      </c>
      <c r="AR42" s="35"/>
      <c r="AS42" s="22"/>
      <c r="AT42" s="49" t="str">
        <f t="shared" si="52"/>
        <v/>
      </c>
      <c r="AU42" s="50">
        <f t="shared" si="53"/>
        <v>0</v>
      </c>
      <c r="AV42" s="45">
        <f t="shared" si="16"/>
        <v>0</v>
      </c>
      <c r="AW42" s="48">
        <f>IF(TYPE(AT42)=1,_xll.GCurve(AU$6,AV42*365,"y")/100,0)</f>
        <v>0</v>
      </c>
      <c r="AX42" s="45">
        <f t="shared" si="17"/>
        <v>0</v>
      </c>
      <c r="AY42" s="16">
        <f t="shared" si="18"/>
        <v>0</v>
      </c>
      <c r="AZ42" s="35"/>
      <c r="BA42" s="22"/>
      <c r="BB42" s="49" t="str">
        <f t="shared" si="54"/>
        <v/>
      </c>
      <c r="BC42" s="50">
        <f t="shared" si="55"/>
        <v>0</v>
      </c>
      <c r="BD42" s="45">
        <f t="shared" si="19"/>
        <v>0</v>
      </c>
      <c r="BE42" s="48">
        <f>IF(TYPE(BB42)=1,_xll.GCurve(BC$6,BD42*365,"y")/100,0)</f>
        <v>0</v>
      </c>
      <c r="BF42" s="45">
        <f t="shared" si="20"/>
        <v>0</v>
      </c>
      <c r="BG42" s="16">
        <f t="shared" si="21"/>
        <v>0</v>
      </c>
      <c r="BH42" s="35"/>
      <c r="BI42" s="22"/>
      <c r="BJ42" s="49" t="str">
        <f t="shared" si="56"/>
        <v/>
      </c>
      <c r="BK42" s="50">
        <f t="shared" si="57"/>
        <v>0</v>
      </c>
      <c r="BL42" s="45">
        <f t="shared" si="22"/>
        <v>0</v>
      </c>
      <c r="BM42" s="48">
        <f>IF(TYPE(BJ42)=1,_xll.GCurve(BK$6,BL42*365,"y")/100,0)</f>
        <v>0</v>
      </c>
      <c r="BN42" s="45">
        <f t="shared" si="23"/>
        <v>0</v>
      </c>
      <c r="BO42" s="16">
        <f t="shared" si="24"/>
        <v>0</v>
      </c>
      <c r="BP42" s="35"/>
      <c r="BQ42" s="22"/>
      <c r="BR42" s="49" t="str">
        <f t="shared" si="58"/>
        <v/>
      </c>
      <c r="BS42" s="50">
        <f t="shared" si="59"/>
        <v>0</v>
      </c>
      <c r="BT42" s="45">
        <f t="shared" si="25"/>
        <v>0</v>
      </c>
      <c r="BU42" s="48">
        <f>IF(TYPE(BR42)=1,_xll.GCurve(BS$6,BT42*365,"y")/100,0)</f>
        <v>0</v>
      </c>
      <c r="BV42" s="45">
        <f t="shared" si="26"/>
        <v>0</v>
      </c>
      <c r="BW42" s="16">
        <f t="shared" si="27"/>
        <v>0</v>
      </c>
      <c r="BX42" s="35"/>
      <c r="BY42" s="22"/>
      <c r="BZ42" s="49" t="str">
        <f t="shared" si="60"/>
        <v/>
      </c>
      <c r="CA42" s="50">
        <f t="shared" si="61"/>
        <v>0</v>
      </c>
      <c r="CB42" s="45">
        <f t="shared" si="28"/>
        <v>0</v>
      </c>
      <c r="CC42" s="48">
        <f>IF(TYPE(BZ42)=1,_xll.GCurve(CA$6,CB42*365,"y")/100,0)</f>
        <v>0</v>
      </c>
      <c r="CD42" s="45">
        <f t="shared" si="29"/>
        <v>0</v>
      </c>
      <c r="CE42" s="16">
        <f t="shared" si="30"/>
        <v>0</v>
      </c>
      <c r="CF42" s="35"/>
      <c r="CG42" s="22"/>
      <c r="CH42" s="49" t="str">
        <f t="shared" si="62"/>
        <v/>
      </c>
      <c r="CI42" s="50">
        <f t="shared" si="63"/>
        <v>0</v>
      </c>
      <c r="CJ42" s="45">
        <f t="shared" si="31"/>
        <v>0</v>
      </c>
      <c r="CK42" s="48">
        <f>IF(TYPE(CH42)=1,_xll.GCurve(CI$6,CJ42*365,"y")/100,0)</f>
        <v>0</v>
      </c>
      <c r="CL42" s="45">
        <f t="shared" si="32"/>
        <v>0</v>
      </c>
      <c r="CM42" s="16">
        <f t="shared" si="33"/>
        <v>0</v>
      </c>
      <c r="CN42" s="35"/>
      <c r="CO42" s="22"/>
      <c r="CP42" s="49" t="str">
        <f t="shared" si="64"/>
        <v/>
      </c>
      <c r="CQ42" s="50">
        <f t="shared" si="65"/>
        <v>0</v>
      </c>
      <c r="CR42" s="45">
        <f t="shared" si="34"/>
        <v>0</v>
      </c>
      <c r="CS42" s="48">
        <f>IF(TYPE(CP42)=1,_xll.GCurve(CQ$6,CR42*365,"y")/100,0)</f>
        <v>0</v>
      </c>
      <c r="CT42" s="45">
        <f t="shared" si="35"/>
        <v>0</v>
      </c>
      <c r="CU42" s="16">
        <f t="shared" si="36"/>
        <v>0</v>
      </c>
      <c r="CV42" s="35"/>
      <c r="CW42" s="35"/>
      <c r="CX42" s="22"/>
      <c r="CY42" s="49" t="str">
        <f t="shared" si="66"/>
        <v/>
      </c>
      <c r="CZ42" s="50">
        <f t="shared" si="67"/>
        <v>0</v>
      </c>
      <c r="DA42" s="45">
        <f t="shared" si="37"/>
        <v>0</v>
      </c>
      <c r="DB42" s="48">
        <f>IF(TYPE(CY42)=1,_xll.GCurve(CZ$6,DA42*365,"y")/100,0)</f>
        <v>0</v>
      </c>
      <c r="DC42" s="45">
        <f t="shared" si="38"/>
        <v>0</v>
      </c>
      <c r="DD42" s="16">
        <f t="shared" si="39"/>
        <v>0</v>
      </c>
      <c r="DE42" s="35"/>
    </row>
    <row r="43" spans="1:109" x14ac:dyDescent="0.25">
      <c r="A43" s="35"/>
      <c r="B43" s="35"/>
      <c r="C43" s="35"/>
      <c r="D43" s="35"/>
      <c r="E43" s="22"/>
      <c r="F43" s="49" t="str">
        <f t="shared" si="40"/>
        <v/>
      </c>
      <c r="G43" s="50">
        <f t="shared" si="41"/>
        <v>0</v>
      </c>
      <c r="H43" s="45">
        <f t="shared" si="42"/>
        <v>0</v>
      </c>
      <c r="I43" s="48">
        <f>IF(TYPE(F43)=1,_xll.GCurve(G$6,H43*365,"y")/100,0)</f>
        <v>0</v>
      </c>
      <c r="J43" s="45">
        <f t="shared" si="43"/>
        <v>0</v>
      </c>
      <c r="K43" s="16">
        <f t="shared" si="44"/>
        <v>0</v>
      </c>
      <c r="L43" s="35"/>
      <c r="M43" s="22"/>
      <c r="N43" s="49" t="str">
        <f t="shared" si="3"/>
        <v/>
      </c>
      <c r="O43" s="50">
        <f t="shared" si="45"/>
        <v>0</v>
      </c>
      <c r="P43" s="45">
        <f t="shared" si="4"/>
        <v>0</v>
      </c>
      <c r="Q43" s="48">
        <f>IF(TYPE(N43)=1,_xll.GCurve(O$6,P43*365,"y")/100,0)</f>
        <v>0</v>
      </c>
      <c r="R43" s="45">
        <f t="shared" si="5"/>
        <v>0</v>
      </c>
      <c r="S43" s="16">
        <f t="shared" si="6"/>
        <v>0</v>
      </c>
      <c r="T43" s="35"/>
      <c r="U43" s="22"/>
      <c r="V43" s="49" t="str">
        <f t="shared" si="46"/>
        <v/>
      </c>
      <c r="W43" s="50">
        <f t="shared" si="47"/>
        <v>0</v>
      </c>
      <c r="X43" s="45">
        <f t="shared" si="7"/>
        <v>0</v>
      </c>
      <c r="Y43" s="48">
        <f>IF(TYPE(V43)=1,_xll.GCurve(W$6,X43*365,"y")/100,0)</f>
        <v>0</v>
      </c>
      <c r="Z43" s="45">
        <f t="shared" si="8"/>
        <v>0</v>
      </c>
      <c r="AA43" s="16">
        <f t="shared" si="9"/>
        <v>0</v>
      </c>
      <c r="AB43" s="35"/>
      <c r="AC43" s="22"/>
      <c r="AD43" s="49" t="str">
        <f t="shared" si="48"/>
        <v/>
      </c>
      <c r="AE43" s="50">
        <f t="shared" si="49"/>
        <v>0</v>
      </c>
      <c r="AF43" s="45">
        <f t="shared" si="10"/>
        <v>0</v>
      </c>
      <c r="AG43" s="48">
        <f>IF(TYPE(AD43)=1,_xll.GCurve(AE$6,AF43*365,"y")/100,0)</f>
        <v>0</v>
      </c>
      <c r="AH43" s="45">
        <f t="shared" si="11"/>
        <v>0</v>
      </c>
      <c r="AI43" s="16">
        <f t="shared" si="12"/>
        <v>0</v>
      </c>
      <c r="AJ43" s="35"/>
      <c r="AK43" s="22"/>
      <c r="AL43" s="49" t="str">
        <f t="shared" si="50"/>
        <v/>
      </c>
      <c r="AM43" s="50">
        <f t="shared" si="51"/>
        <v>0</v>
      </c>
      <c r="AN43" s="45">
        <f t="shared" si="13"/>
        <v>0</v>
      </c>
      <c r="AO43" s="48">
        <f>IF(TYPE(AL43)=1,_xll.GCurve(AM$6,AN43*365,"y")/100,0)</f>
        <v>0</v>
      </c>
      <c r="AP43" s="45">
        <f t="shared" si="14"/>
        <v>0</v>
      </c>
      <c r="AQ43" s="16">
        <f t="shared" si="15"/>
        <v>0</v>
      </c>
      <c r="AR43" s="35"/>
      <c r="AS43" s="22"/>
      <c r="AT43" s="49" t="str">
        <f t="shared" si="52"/>
        <v/>
      </c>
      <c r="AU43" s="50">
        <f t="shared" si="53"/>
        <v>0</v>
      </c>
      <c r="AV43" s="45">
        <f t="shared" si="16"/>
        <v>0</v>
      </c>
      <c r="AW43" s="48">
        <f>IF(TYPE(AT43)=1,_xll.GCurve(AU$6,AV43*365,"y")/100,0)</f>
        <v>0</v>
      </c>
      <c r="AX43" s="45">
        <f t="shared" si="17"/>
        <v>0</v>
      </c>
      <c r="AY43" s="16">
        <f t="shared" si="18"/>
        <v>0</v>
      </c>
      <c r="AZ43" s="35"/>
      <c r="BA43" s="22"/>
      <c r="BB43" s="49" t="str">
        <f t="shared" si="54"/>
        <v/>
      </c>
      <c r="BC43" s="50">
        <f t="shared" si="55"/>
        <v>0</v>
      </c>
      <c r="BD43" s="45">
        <f t="shared" si="19"/>
        <v>0</v>
      </c>
      <c r="BE43" s="48">
        <f>IF(TYPE(BB43)=1,_xll.GCurve(BC$6,BD43*365,"y")/100,0)</f>
        <v>0</v>
      </c>
      <c r="BF43" s="45">
        <f t="shared" si="20"/>
        <v>0</v>
      </c>
      <c r="BG43" s="16">
        <f t="shared" si="21"/>
        <v>0</v>
      </c>
      <c r="BH43" s="35"/>
      <c r="BI43" s="22"/>
      <c r="BJ43" s="49" t="str">
        <f t="shared" si="56"/>
        <v/>
      </c>
      <c r="BK43" s="50">
        <f t="shared" si="57"/>
        <v>0</v>
      </c>
      <c r="BL43" s="45">
        <f t="shared" si="22"/>
        <v>0</v>
      </c>
      <c r="BM43" s="48">
        <f>IF(TYPE(BJ43)=1,_xll.GCurve(BK$6,BL43*365,"y")/100,0)</f>
        <v>0</v>
      </c>
      <c r="BN43" s="45">
        <f t="shared" si="23"/>
        <v>0</v>
      </c>
      <c r="BO43" s="16">
        <f t="shared" si="24"/>
        <v>0</v>
      </c>
      <c r="BP43" s="35"/>
      <c r="BQ43" s="22"/>
      <c r="BR43" s="49" t="str">
        <f t="shared" si="58"/>
        <v/>
      </c>
      <c r="BS43" s="50">
        <f t="shared" si="59"/>
        <v>0</v>
      </c>
      <c r="BT43" s="45">
        <f t="shared" si="25"/>
        <v>0</v>
      </c>
      <c r="BU43" s="48">
        <f>IF(TYPE(BR43)=1,_xll.GCurve(BS$6,BT43*365,"y")/100,0)</f>
        <v>0</v>
      </c>
      <c r="BV43" s="45">
        <f t="shared" si="26"/>
        <v>0</v>
      </c>
      <c r="BW43" s="16">
        <f t="shared" si="27"/>
        <v>0</v>
      </c>
      <c r="BX43" s="35"/>
      <c r="BY43" s="22"/>
      <c r="BZ43" s="49" t="str">
        <f t="shared" si="60"/>
        <v/>
      </c>
      <c r="CA43" s="50">
        <f t="shared" si="61"/>
        <v>0</v>
      </c>
      <c r="CB43" s="45">
        <f t="shared" si="28"/>
        <v>0</v>
      </c>
      <c r="CC43" s="48">
        <f>IF(TYPE(BZ43)=1,_xll.GCurve(CA$6,CB43*365,"y")/100,0)</f>
        <v>0</v>
      </c>
      <c r="CD43" s="45">
        <f t="shared" si="29"/>
        <v>0</v>
      </c>
      <c r="CE43" s="16">
        <f t="shared" si="30"/>
        <v>0</v>
      </c>
      <c r="CF43" s="35"/>
      <c r="CG43" s="22"/>
      <c r="CH43" s="49" t="str">
        <f t="shared" si="62"/>
        <v/>
      </c>
      <c r="CI43" s="50">
        <f t="shared" si="63"/>
        <v>0</v>
      </c>
      <c r="CJ43" s="45">
        <f t="shared" si="31"/>
        <v>0</v>
      </c>
      <c r="CK43" s="48">
        <f>IF(TYPE(CH43)=1,_xll.GCurve(CI$6,CJ43*365,"y")/100,0)</f>
        <v>0</v>
      </c>
      <c r="CL43" s="45">
        <f t="shared" si="32"/>
        <v>0</v>
      </c>
      <c r="CM43" s="16">
        <f t="shared" si="33"/>
        <v>0</v>
      </c>
      <c r="CN43" s="35"/>
      <c r="CO43" s="22"/>
      <c r="CP43" s="49" t="str">
        <f t="shared" si="64"/>
        <v/>
      </c>
      <c r="CQ43" s="50">
        <f t="shared" si="65"/>
        <v>0</v>
      </c>
      <c r="CR43" s="45">
        <f t="shared" si="34"/>
        <v>0</v>
      </c>
      <c r="CS43" s="48">
        <f>IF(TYPE(CP43)=1,_xll.GCurve(CQ$6,CR43*365,"y")/100,0)</f>
        <v>0</v>
      </c>
      <c r="CT43" s="45">
        <f t="shared" si="35"/>
        <v>0</v>
      </c>
      <c r="CU43" s="16">
        <f t="shared" si="36"/>
        <v>0</v>
      </c>
      <c r="CV43" s="35"/>
      <c r="CW43" s="35"/>
      <c r="CX43" s="22"/>
      <c r="CY43" s="49" t="str">
        <f t="shared" si="66"/>
        <v/>
      </c>
      <c r="CZ43" s="50">
        <f t="shared" si="67"/>
        <v>0</v>
      </c>
      <c r="DA43" s="45">
        <f t="shared" si="37"/>
        <v>0</v>
      </c>
      <c r="DB43" s="48">
        <f>IF(TYPE(CY43)=1,_xll.GCurve(CZ$6,DA43*365,"y")/100,0)</f>
        <v>0</v>
      </c>
      <c r="DC43" s="45">
        <f t="shared" si="38"/>
        <v>0</v>
      </c>
      <c r="DD43" s="16">
        <f t="shared" si="39"/>
        <v>0</v>
      </c>
      <c r="DE43" s="35"/>
    </row>
    <row r="44" spans="1:109" x14ac:dyDescent="0.25">
      <c r="A44" s="35"/>
      <c r="B44" s="35"/>
      <c r="C44" s="35"/>
      <c r="D44" s="35"/>
      <c r="E44" s="22"/>
      <c r="F44" s="49" t="str">
        <f t="shared" si="40"/>
        <v/>
      </c>
      <c r="G44" s="50">
        <f t="shared" si="41"/>
        <v>0</v>
      </c>
      <c r="H44" s="45">
        <f t="shared" si="42"/>
        <v>0</v>
      </c>
      <c r="I44" s="48">
        <f>IF(TYPE(F44)=1,_xll.GCurve(G$6,H44*365,"y")/100,0)</f>
        <v>0</v>
      </c>
      <c r="J44" s="45">
        <f t="shared" si="43"/>
        <v>0</v>
      </c>
      <c r="K44" s="16">
        <f t="shared" si="44"/>
        <v>0</v>
      </c>
      <c r="L44" s="35"/>
      <c r="M44" s="22"/>
      <c r="N44" s="49" t="str">
        <f t="shared" si="3"/>
        <v/>
      </c>
      <c r="O44" s="50">
        <f t="shared" si="45"/>
        <v>0</v>
      </c>
      <c r="P44" s="45">
        <f t="shared" si="4"/>
        <v>0</v>
      </c>
      <c r="Q44" s="48">
        <f>IF(TYPE(N44)=1,_xll.GCurve(O$6,P44*365,"y")/100,0)</f>
        <v>0</v>
      </c>
      <c r="R44" s="45">
        <f t="shared" si="5"/>
        <v>0</v>
      </c>
      <c r="S44" s="16">
        <f t="shared" si="6"/>
        <v>0</v>
      </c>
      <c r="T44" s="35"/>
      <c r="U44" s="22"/>
      <c r="V44" s="49" t="str">
        <f t="shared" si="46"/>
        <v/>
      </c>
      <c r="W44" s="50">
        <f t="shared" si="47"/>
        <v>0</v>
      </c>
      <c r="X44" s="45">
        <f t="shared" si="7"/>
        <v>0</v>
      </c>
      <c r="Y44" s="48">
        <f>IF(TYPE(V44)=1,_xll.GCurve(W$6,X44*365,"y")/100,0)</f>
        <v>0</v>
      </c>
      <c r="Z44" s="45">
        <f t="shared" si="8"/>
        <v>0</v>
      </c>
      <c r="AA44" s="16">
        <f t="shared" si="9"/>
        <v>0</v>
      </c>
      <c r="AB44" s="35"/>
      <c r="AC44" s="22"/>
      <c r="AD44" s="49" t="str">
        <f t="shared" si="48"/>
        <v/>
      </c>
      <c r="AE44" s="50">
        <f t="shared" si="49"/>
        <v>0</v>
      </c>
      <c r="AF44" s="45">
        <f t="shared" si="10"/>
        <v>0</v>
      </c>
      <c r="AG44" s="48">
        <f>IF(TYPE(AD44)=1,_xll.GCurve(AE$6,AF44*365,"y")/100,0)</f>
        <v>0</v>
      </c>
      <c r="AH44" s="45">
        <f t="shared" si="11"/>
        <v>0</v>
      </c>
      <c r="AI44" s="16">
        <f t="shared" si="12"/>
        <v>0</v>
      </c>
      <c r="AJ44" s="35"/>
      <c r="AK44" s="22"/>
      <c r="AL44" s="49" t="str">
        <f t="shared" si="50"/>
        <v/>
      </c>
      <c r="AM44" s="50">
        <f t="shared" si="51"/>
        <v>0</v>
      </c>
      <c r="AN44" s="45">
        <f t="shared" si="13"/>
        <v>0</v>
      </c>
      <c r="AO44" s="48">
        <f>IF(TYPE(AL44)=1,_xll.GCurve(AM$6,AN44*365,"y")/100,0)</f>
        <v>0</v>
      </c>
      <c r="AP44" s="45">
        <f t="shared" si="14"/>
        <v>0</v>
      </c>
      <c r="AQ44" s="16">
        <f t="shared" si="15"/>
        <v>0</v>
      </c>
      <c r="AR44" s="35"/>
      <c r="AS44" s="22"/>
      <c r="AT44" s="49" t="str">
        <f t="shared" si="52"/>
        <v/>
      </c>
      <c r="AU44" s="50">
        <f t="shared" si="53"/>
        <v>0</v>
      </c>
      <c r="AV44" s="45">
        <f t="shared" si="16"/>
        <v>0</v>
      </c>
      <c r="AW44" s="48">
        <f>IF(TYPE(AT44)=1,_xll.GCurve(AU$6,AV44*365,"y")/100,0)</f>
        <v>0</v>
      </c>
      <c r="AX44" s="45">
        <f t="shared" si="17"/>
        <v>0</v>
      </c>
      <c r="AY44" s="16">
        <f t="shared" si="18"/>
        <v>0</v>
      </c>
      <c r="AZ44" s="35"/>
      <c r="BA44" s="22"/>
      <c r="BB44" s="49" t="str">
        <f t="shared" si="54"/>
        <v/>
      </c>
      <c r="BC44" s="50">
        <f t="shared" si="55"/>
        <v>0</v>
      </c>
      <c r="BD44" s="45">
        <f t="shared" si="19"/>
        <v>0</v>
      </c>
      <c r="BE44" s="48">
        <f>IF(TYPE(BB44)=1,_xll.GCurve(BC$6,BD44*365,"y")/100,0)</f>
        <v>0</v>
      </c>
      <c r="BF44" s="45">
        <f t="shared" si="20"/>
        <v>0</v>
      </c>
      <c r="BG44" s="16">
        <f t="shared" si="21"/>
        <v>0</v>
      </c>
      <c r="BH44" s="35"/>
      <c r="BI44" s="22"/>
      <c r="BJ44" s="49" t="str">
        <f t="shared" si="56"/>
        <v/>
      </c>
      <c r="BK44" s="50">
        <f t="shared" si="57"/>
        <v>0</v>
      </c>
      <c r="BL44" s="45">
        <f t="shared" si="22"/>
        <v>0</v>
      </c>
      <c r="BM44" s="48">
        <f>IF(TYPE(BJ44)=1,_xll.GCurve(BK$6,BL44*365,"y")/100,0)</f>
        <v>0</v>
      </c>
      <c r="BN44" s="45">
        <f t="shared" si="23"/>
        <v>0</v>
      </c>
      <c r="BO44" s="16">
        <f t="shared" si="24"/>
        <v>0</v>
      </c>
      <c r="BP44" s="35"/>
      <c r="BQ44" s="22"/>
      <c r="BR44" s="49" t="str">
        <f t="shared" si="58"/>
        <v/>
      </c>
      <c r="BS44" s="50">
        <f t="shared" si="59"/>
        <v>0</v>
      </c>
      <c r="BT44" s="45">
        <f t="shared" si="25"/>
        <v>0</v>
      </c>
      <c r="BU44" s="48">
        <f>IF(TYPE(BR44)=1,_xll.GCurve(BS$6,BT44*365,"y")/100,0)</f>
        <v>0</v>
      </c>
      <c r="BV44" s="45">
        <f t="shared" si="26"/>
        <v>0</v>
      </c>
      <c r="BW44" s="16">
        <f t="shared" si="27"/>
        <v>0</v>
      </c>
      <c r="BX44" s="35"/>
      <c r="BY44" s="22"/>
      <c r="BZ44" s="49" t="str">
        <f t="shared" si="60"/>
        <v/>
      </c>
      <c r="CA44" s="50">
        <f t="shared" si="61"/>
        <v>0</v>
      </c>
      <c r="CB44" s="45">
        <f t="shared" si="28"/>
        <v>0</v>
      </c>
      <c r="CC44" s="48">
        <f>IF(TYPE(BZ44)=1,_xll.GCurve(CA$6,CB44*365,"y")/100,0)</f>
        <v>0</v>
      </c>
      <c r="CD44" s="45">
        <f t="shared" si="29"/>
        <v>0</v>
      </c>
      <c r="CE44" s="16">
        <f t="shared" si="30"/>
        <v>0</v>
      </c>
      <c r="CF44" s="35"/>
      <c r="CG44" s="22"/>
      <c r="CH44" s="49" t="str">
        <f t="shared" si="62"/>
        <v/>
      </c>
      <c r="CI44" s="50">
        <f t="shared" si="63"/>
        <v>0</v>
      </c>
      <c r="CJ44" s="45">
        <f t="shared" si="31"/>
        <v>0</v>
      </c>
      <c r="CK44" s="48">
        <f>IF(TYPE(CH44)=1,_xll.GCurve(CI$6,CJ44*365,"y")/100,0)</f>
        <v>0</v>
      </c>
      <c r="CL44" s="45">
        <f t="shared" si="32"/>
        <v>0</v>
      </c>
      <c r="CM44" s="16">
        <f t="shared" si="33"/>
        <v>0</v>
      </c>
      <c r="CN44" s="35"/>
      <c r="CO44" s="22"/>
      <c r="CP44" s="49" t="str">
        <f t="shared" si="64"/>
        <v/>
      </c>
      <c r="CQ44" s="50">
        <f t="shared" si="65"/>
        <v>0</v>
      </c>
      <c r="CR44" s="45">
        <f t="shared" si="34"/>
        <v>0</v>
      </c>
      <c r="CS44" s="48">
        <f>IF(TYPE(CP44)=1,_xll.GCurve(CQ$6,CR44*365,"y")/100,0)</f>
        <v>0</v>
      </c>
      <c r="CT44" s="45">
        <f t="shared" si="35"/>
        <v>0</v>
      </c>
      <c r="CU44" s="16">
        <f t="shared" si="36"/>
        <v>0</v>
      </c>
      <c r="CV44" s="35"/>
      <c r="CW44" s="35"/>
      <c r="CX44" s="22"/>
      <c r="CY44" s="49" t="str">
        <f t="shared" si="66"/>
        <v/>
      </c>
      <c r="CZ44" s="50">
        <f t="shared" si="67"/>
        <v>0</v>
      </c>
      <c r="DA44" s="45">
        <f t="shared" si="37"/>
        <v>0</v>
      </c>
      <c r="DB44" s="48">
        <f>IF(TYPE(CY44)=1,_xll.GCurve(CZ$6,DA44*365,"y")/100,0)</f>
        <v>0</v>
      </c>
      <c r="DC44" s="45">
        <f t="shared" si="38"/>
        <v>0</v>
      </c>
      <c r="DD44" s="16">
        <f t="shared" si="39"/>
        <v>0</v>
      </c>
      <c r="DE44" s="35"/>
    </row>
    <row r="45" spans="1:109" x14ac:dyDescent="0.25">
      <c r="A45" s="35"/>
      <c r="B45" s="35"/>
      <c r="C45" s="35"/>
      <c r="D45" s="35"/>
      <c r="E45" s="22"/>
      <c r="F45" s="49" t="str">
        <f t="shared" si="40"/>
        <v/>
      </c>
      <c r="G45" s="50">
        <f t="shared" si="41"/>
        <v>0</v>
      </c>
      <c r="H45" s="45">
        <f t="shared" si="42"/>
        <v>0</v>
      </c>
      <c r="I45" s="48">
        <f>IF(TYPE(F45)=1,_xll.GCurve(G$6,H45*365,"y")/100,0)</f>
        <v>0</v>
      </c>
      <c r="J45" s="45">
        <f t="shared" si="43"/>
        <v>0</v>
      </c>
      <c r="K45" s="16">
        <f t="shared" si="44"/>
        <v>0</v>
      </c>
      <c r="L45" s="35"/>
      <c r="M45" s="22"/>
      <c r="N45" s="49" t="str">
        <f t="shared" si="3"/>
        <v/>
      </c>
      <c r="O45" s="50">
        <f t="shared" si="45"/>
        <v>0</v>
      </c>
      <c r="P45" s="45">
        <f t="shared" si="4"/>
        <v>0</v>
      </c>
      <c r="Q45" s="48">
        <f>IF(TYPE(N45)=1,_xll.GCurve(O$6,P45*365,"y")/100,0)</f>
        <v>0</v>
      </c>
      <c r="R45" s="45">
        <f t="shared" si="5"/>
        <v>0</v>
      </c>
      <c r="S45" s="16">
        <f t="shared" si="6"/>
        <v>0</v>
      </c>
      <c r="T45" s="35"/>
      <c r="U45" s="22"/>
      <c r="V45" s="49" t="str">
        <f t="shared" si="46"/>
        <v/>
      </c>
      <c r="W45" s="50">
        <f t="shared" si="47"/>
        <v>0</v>
      </c>
      <c r="X45" s="45">
        <f t="shared" si="7"/>
        <v>0</v>
      </c>
      <c r="Y45" s="48">
        <f>IF(TYPE(V45)=1,_xll.GCurve(W$6,X45*365,"y")/100,0)</f>
        <v>0</v>
      </c>
      <c r="Z45" s="45">
        <f t="shared" si="8"/>
        <v>0</v>
      </c>
      <c r="AA45" s="16">
        <f t="shared" si="9"/>
        <v>0</v>
      </c>
      <c r="AB45" s="35"/>
      <c r="AC45" s="22"/>
      <c r="AD45" s="49" t="str">
        <f t="shared" si="48"/>
        <v/>
      </c>
      <c r="AE45" s="50">
        <f t="shared" si="49"/>
        <v>0</v>
      </c>
      <c r="AF45" s="45">
        <f t="shared" si="10"/>
        <v>0</v>
      </c>
      <c r="AG45" s="48">
        <f>IF(TYPE(AD45)=1,_xll.GCurve(AE$6,AF45*365,"y")/100,0)</f>
        <v>0</v>
      </c>
      <c r="AH45" s="45">
        <f t="shared" si="11"/>
        <v>0</v>
      </c>
      <c r="AI45" s="16">
        <f t="shared" si="12"/>
        <v>0</v>
      </c>
      <c r="AJ45" s="35"/>
      <c r="AK45" s="22"/>
      <c r="AL45" s="49" t="str">
        <f t="shared" si="50"/>
        <v/>
      </c>
      <c r="AM45" s="50">
        <f t="shared" si="51"/>
        <v>0</v>
      </c>
      <c r="AN45" s="45">
        <f t="shared" si="13"/>
        <v>0</v>
      </c>
      <c r="AO45" s="48">
        <f>IF(TYPE(AL45)=1,_xll.GCurve(AM$6,AN45*365,"y")/100,0)</f>
        <v>0</v>
      </c>
      <c r="AP45" s="45">
        <f t="shared" si="14"/>
        <v>0</v>
      </c>
      <c r="AQ45" s="16">
        <f t="shared" si="15"/>
        <v>0</v>
      </c>
      <c r="AR45" s="35"/>
      <c r="AS45" s="22"/>
      <c r="AT45" s="49" t="str">
        <f t="shared" si="52"/>
        <v/>
      </c>
      <c r="AU45" s="50">
        <f t="shared" si="53"/>
        <v>0</v>
      </c>
      <c r="AV45" s="45">
        <f t="shared" si="16"/>
        <v>0</v>
      </c>
      <c r="AW45" s="48">
        <f>IF(TYPE(AT45)=1,_xll.GCurve(AU$6,AV45*365,"y")/100,0)</f>
        <v>0</v>
      </c>
      <c r="AX45" s="45">
        <f t="shared" si="17"/>
        <v>0</v>
      </c>
      <c r="AY45" s="16">
        <f t="shared" si="18"/>
        <v>0</v>
      </c>
      <c r="AZ45" s="35"/>
      <c r="BA45" s="22"/>
      <c r="BB45" s="49" t="str">
        <f t="shared" si="54"/>
        <v/>
      </c>
      <c r="BC45" s="50">
        <f t="shared" si="55"/>
        <v>0</v>
      </c>
      <c r="BD45" s="45">
        <f t="shared" si="19"/>
        <v>0</v>
      </c>
      <c r="BE45" s="48">
        <f>IF(TYPE(BB45)=1,_xll.GCurve(BC$6,BD45*365,"y")/100,0)</f>
        <v>0</v>
      </c>
      <c r="BF45" s="45">
        <f t="shared" si="20"/>
        <v>0</v>
      </c>
      <c r="BG45" s="16">
        <f t="shared" si="21"/>
        <v>0</v>
      </c>
      <c r="BH45" s="35"/>
      <c r="BI45" s="22"/>
      <c r="BJ45" s="49" t="str">
        <f t="shared" si="56"/>
        <v/>
      </c>
      <c r="BK45" s="50">
        <f t="shared" si="57"/>
        <v>0</v>
      </c>
      <c r="BL45" s="45">
        <f t="shared" si="22"/>
        <v>0</v>
      </c>
      <c r="BM45" s="48">
        <f>IF(TYPE(BJ45)=1,_xll.GCurve(BK$6,BL45*365,"y")/100,0)</f>
        <v>0</v>
      </c>
      <c r="BN45" s="45">
        <f t="shared" si="23"/>
        <v>0</v>
      </c>
      <c r="BO45" s="16">
        <f t="shared" si="24"/>
        <v>0</v>
      </c>
      <c r="BP45" s="35"/>
      <c r="BQ45" s="22"/>
      <c r="BR45" s="49" t="str">
        <f t="shared" si="58"/>
        <v/>
      </c>
      <c r="BS45" s="50">
        <f t="shared" si="59"/>
        <v>0</v>
      </c>
      <c r="BT45" s="45">
        <f t="shared" si="25"/>
        <v>0</v>
      </c>
      <c r="BU45" s="48">
        <f>IF(TYPE(BR45)=1,_xll.GCurve(BS$6,BT45*365,"y")/100,0)</f>
        <v>0</v>
      </c>
      <c r="BV45" s="45">
        <f t="shared" si="26"/>
        <v>0</v>
      </c>
      <c r="BW45" s="16">
        <f t="shared" si="27"/>
        <v>0</v>
      </c>
      <c r="BX45" s="35"/>
      <c r="BY45" s="22"/>
      <c r="BZ45" s="49" t="str">
        <f t="shared" si="60"/>
        <v/>
      </c>
      <c r="CA45" s="50">
        <f t="shared" si="61"/>
        <v>0</v>
      </c>
      <c r="CB45" s="45">
        <f t="shared" si="28"/>
        <v>0</v>
      </c>
      <c r="CC45" s="48">
        <f>IF(TYPE(BZ45)=1,_xll.GCurve(CA$6,CB45*365,"y")/100,0)</f>
        <v>0</v>
      </c>
      <c r="CD45" s="45">
        <f t="shared" si="29"/>
        <v>0</v>
      </c>
      <c r="CE45" s="16">
        <f t="shared" si="30"/>
        <v>0</v>
      </c>
      <c r="CF45" s="35"/>
      <c r="CG45" s="22"/>
      <c r="CH45" s="49" t="str">
        <f t="shared" si="62"/>
        <v/>
      </c>
      <c r="CI45" s="50">
        <f t="shared" si="63"/>
        <v>0</v>
      </c>
      <c r="CJ45" s="45">
        <f t="shared" si="31"/>
        <v>0</v>
      </c>
      <c r="CK45" s="48">
        <f>IF(TYPE(CH45)=1,_xll.GCurve(CI$6,CJ45*365,"y")/100,0)</f>
        <v>0</v>
      </c>
      <c r="CL45" s="45">
        <f t="shared" si="32"/>
        <v>0</v>
      </c>
      <c r="CM45" s="16">
        <f t="shared" si="33"/>
        <v>0</v>
      </c>
      <c r="CN45" s="35"/>
      <c r="CO45" s="22"/>
      <c r="CP45" s="49" t="str">
        <f t="shared" si="64"/>
        <v/>
      </c>
      <c r="CQ45" s="50">
        <f t="shared" si="65"/>
        <v>0</v>
      </c>
      <c r="CR45" s="45">
        <f t="shared" si="34"/>
        <v>0</v>
      </c>
      <c r="CS45" s="48">
        <f>IF(TYPE(CP45)=1,_xll.GCurve(CQ$6,CR45*365,"y")/100,0)</f>
        <v>0</v>
      </c>
      <c r="CT45" s="45">
        <f t="shared" si="35"/>
        <v>0</v>
      </c>
      <c r="CU45" s="16">
        <f t="shared" si="36"/>
        <v>0</v>
      </c>
      <c r="CV45" s="35"/>
      <c r="CW45" s="35"/>
      <c r="CX45" s="22"/>
      <c r="CY45" s="49" t="str">
        <f t="shared" si="66"/>
        <v/>
      </c>
      <c r="CZ45" s="50">
        <f t="shared" si="67"/>
        <v>0</v>
      </c>
      <c r="DA45" s="45">
        <f t="shared" si="37"/>
        <v>0</v>
      </c>
      <c r="DB45" s="48">
        <f>IF(TYPE(CY45)=1,_xll.GCurve(CZ$6,DA45*365,"y")/100,0)</f>
        <v>0</v>
      </c>
      <c r="DC45" s="45">
        <f t="shared" si="38"/>
        <v>0</v>
      </c>
      <c r="DD45" s="16">
        <f t="shared" si="39"/>
        <v>0</v>
      </c>
      <c r="DE45" s="35"/>
    </row>
    <row r="46" spans="1:109" x14ac:dyDescent="0.25">
      <c r="A46" s="35"/>
      <c r="B46" s="35"/>
      <c r="C46" s="35"/>
      <c r="D46" s="35"/>
      <c r="E46" s="22"/>
      <c r="F46" s="49" t="str">
        <f t="shared" si="40"/>
        <v/>
      </c>
      <c r="G46" s="50">
        <f t="shared" si="41"/>
        <v>0</v>
      </c>
      <c r="H46" s="45">
        <f t="shared" si="42"/>
        <v>0</v>
      </c>
      <c r="I46" s="48">
        <f>IF(TYPE(F46)=1,_xll.GCurve(G$6,H46*365,"y")/100,0)</f>
        <v>0</v>
      </c>
      <c r="J46" s="45">
        <f t="shared" si="43"/>
        <v>0</v>
      </c>
      <c r="K46" s="16">
        <f t="shared" si="44"/>
        <v>0</v>
      </c>
      <c r="L46" s="35"/>
      <c r="M46" s="22"/>
      <c r="N46" s="49" t="str">
        <f t="shared" si="3"/>
        <v/>
      </c>
      <c r="O46" s="50">
        <f t="shared" si="45"/>
        <v>0</v>
      </c>
      <c r="P46" s="45">
        <f t="shared" si="4"/>
        <v>0</v>
      </c>
      <c r="Q46" s="48">
        <f>IF(TYPE(N46)=1,_xll.GCurve(O$6,P46*365,"y")/100,0)</f>
        <v>0</v>
      </c>
      <c r="R46" s="45">
        <f t="shared" si="5"/>
        <v>0</v>
      </c>
      <c r="S46" s="16">
        <f t="shared" si="6"/>
        <v>0</v>
      </c>
      <c r="T46" s="35"/>
      <c r="U46" s="22"/>
      <c r="V46" s="49" t="str">
        <f t="shared" si="46"/>
        <v/>
      </c>
      <c r="W46" s="50">
        <f t="shared" si="47"/>
        <v>0</v>
      </c>
      <c r="X46" s="45">
        <f t="shared" si="7"/>
        <v>0</v>
      </c>
      <c r="Y46" s="48">
        <f>IF(TYPE(V46)=1,_xll.GCurve(W$6,X46*365,"y")/100,0)</f>
        <v>0</v>
      </c>
      <c r="Z46" s="45">
        <f t="shared" si="8"/>
        <v>0</v>
      </c>
      <c r="AA46" s="16">
        <f t="shared" si="9"/>
        <v>0</v>
      </c>
      <c r="AB46" s="35"/>
      <c r="AC46" s="22"/>
      <c r="AD46" s="49" t="str">
        <f t="shared" si="48"/>
        <v/>
      </c>
      <c r="AE46" s="50">
        <f t="shared" si="49"/>
        <v>0</v>
      </c>
      <c r="AF46" s="45">
        <f t="shared" si="10"/>
        <v>0</v>
      </c>
      <c r="AG46" s="48">
        <f>IF(TYPE(AD46)=1,_xll.GCurve(AE$6,AF46*365,"y")/100,0)</f>
        <v>0</v>
      </c>
      <c r="AH46" s="45">
        <f t="shared" si="11"/>
        <v>0</v>
      </c>
      <c r="AI46" s="16">
        <f t="shared" si="12"/>
        <v>0</v>
      </c>
      <c r="AJ46" s="35"/>
      <c r="AK46" s="22"/>
      <c r="AL46" s="49" t="str">
        <f t="shared" si="50"/>
        <v/>
      </c>
      <c r="AM46" s="50">
        <f t="shared" si="51"/>
        <v>0</v>
      </c>
      <c r="AN46" s="45">
        <f t="shared" si="13"/>
        <v>0</v>
      </c>
      <c r="AO46" s="48">
        <f>IF(TYPE(AL46)=1,_xll.GCurve(AM$6,AN46*365,"y")/100,0)</f>
        <v>0</v>
      </c>
      <c r="AP46" s="45">
        <f t="shared" si="14"/>
        <v>0</v>
      </c>
      <c r="AQ46" s="16">
        <f t="shared" si="15"/>
        <v>0</v>
      </c>
      <c r="AR46" s="35"/>
      <c r="AS46" s="22"/>
      <c r="AT46" s="49" t="str">
        <f t="shared" si="52"/>
        <v/>
      </c>
      <c r="AU46" s="50">
        <f t="shared" si="53"/>
        <v>0</v>
      </c>
      <c r="AV46" s="45">
        <f t="shared" si="16"/>
        <v>0</v>
      </c>
      <c r="AW46" s="48">
        <f>IF(TYPE(AT46)=1,_xll.GCurve(AU$6,AV46*365,"y")/100,0)</f>
        <v>0</v>
      </c>
      <c r="AX46" s="45">
        <f t="shared" si="17"/>
        <v>0</v>
      </c>
      <c r="AY46" s="16">
        <f t="shared" si="18"/>
        <v>0</v>
      </c>
      <c r="AZ46" s="35"/>
      <c r="BA46" s="22"/>
      <c r="BB46" s="49" t="str">
        <f t="shared" si="54"/>
        <v/>
      </c>
      <c r="BC46" s="50">
        <f t="shared" si="55"/>
        <v>0</v>
      </c>
      <c r="BD46" s="45">
        <f t="shared" si="19"/>
        <v>0</v>
      </c>
      <c r="BE46" s="48">
        <f>IF(TYPE(BB46)=1,_xll.GCurve(BC$6,BD46*365,"y")/100,0)</f>
        <v>0</v>
      </c>
      <c r="BF46" s="45">
        <f t="shared" si="20"/>
        <v>0</v>
      </c>
      <c r="BG46" s="16">
        <f t="shared" si="21"/>
        <v>0</v>
      </c>
      <c r="BH46" s="35"/>
      <c r="BI46" s="22"/>
      <c r="BJ46" s="49" t="str">
        <f t="shared" si="56"/>
        <v/>
      </c>
      <c r="BK46" s="50">
        <f t="shared" si="57"/>
        <v>0</v>
      </c>
      <c r="BL46" s="45">
        <f t="shared" si="22"/>
        <v>0</v>
      </c>
      <c r="BM46" s="48">
        <f>IF(TYPE(BJ46)=1,_xll.GCurve(BK$6,BL46*365,"y")/100,0)</f>
        <v>0</v>
      </c>
      <c r="BN46" s="45">
        <f t="shared" si="23"/>
        <v>0</v>
      </c>
      <c r="BO46" s="16">
        <f t="shared" si="24"/>
        <v>0</v>
      </c>
      <c r="BP46" s="35"/>
      <c r="BQ46" s="22"/>
      <c r="BR46" s="49" t="str">
        <f t="shared" si="58"/>
        <v/>
      </c>
      <c r="BS46" s="50">
        <f t="shared" si="59"/>
        <v>0</v>
      </c>
      <c r="BT46" s="45">
        <f t="shared" si="25"/>
        <v>0</v>
      </c>
      <c r="BU46" s="48">
        <f>IF(TYPE(BR46)=1,_xll.GCurve(BS$6,BT46*365,"y")/100,0)</f>
        <v>0</v>
      </c>
      <c r="BV46" s="45">
        <f t="shared" si="26"/>
        <v>0</v>
      </c>
      <c r="BW46" s="16">
        <f t="shared" si="27"/>
        <v>0</v>
      </c>
      <c r="BX46" s="35"/>
      <c r="BY46" s="22"/>
      <c r="BZ46" s="49" t="str">
        <f t="shared" si="60"/>
        <v/>
      </c>
      <c r="CA46" s="50">
        <f t="shared" si="61"/>
        <v>0</v>
      </c>
      <c r="CB46" s="45">
        <f t="shared" si="28"/>
        <v>0</v>
      </c>
      <c r="CC46" s="48">
        <f>IF(TYPE(BZ46)=1,_xll.GCurve(CA$6,CB46*365,"y")/100,0)</f>
        <v>0</v>
      </c>
      <c r="CD46" s="45">
        <f t="shared" si="29"/>
        <v>0</v>
      </c>
      <c r="CE46" s="16">
        <f t="shared" si="30"/>
        <v>0</v>
      </c>
      <c r="CF46" s="35"/>
      <c r="CG46" s="22"/>
      <c r="CH46" s="49" t="str">
        <f t="shared" si="62"/>
        <v/>
      </c>
      <c r="CI46" s="50">
        <f t="shared" si="63"/>
        <v>0</v>
      </c>
      <c r="CJ46" s="45">
        <f t="shared" si="31"/>
        <v>0</v>
      </c>
      <c r="CK46" s="48">
        <f>IF(TYPE(CH46)=1,_xll.GCurve(CI$6,CJ46*365,"y")/100,0)</f>
        <v>0</v>
      </c>
      <c r="CL46" s="45">
        <f t="shared" si="32"/>
        <v>0</v>
      </c>
      <c r="CM46" s="16">
        <f t="shared" si="33"/>
        <v>0</v>
      </c>
      <c r="CN46" s="35"/>
      <c r="CO46" s="22"/>
      <c r="CP46" s="49" t="str">
        <f t="shared" si="64"/>
        <v/>
      </c>
      <c r="CQ46" s="50">
        <f t="shared" si="65"/>
        <v>0</v>
      </c>
      <c r="CR46" s="45">
        <f t="shared" si="34"/>
        <v>0</v>
      </c>
      <c r="CS46" s="48">
        <f>IF(TYPE(CP46)=1,_xll.GCurve(CQ$6,CR46*365,"y")/100,0)</f>
        <v>0</v>
      </c>
      <c r="CT46" s="45">
        <f t="shared" si="35"/>
        <v>0</v>
      </c>
      <c r="CU46" s="16">
        <f t="shared" si="36"/>
        <v>0</v>
      </c>
      <c r="CV46" s="35"/>
      <c r="CW46" s="35"/>
      <c r="CX46" s="22"/>
      <c r="CY46" s="49" t="str">
        <f t="shared" si="66"/>
        <v/>
      </c>
      <c r="CZ46" s="50">
        <f t="shared" si="67"/>
        <v>0</v>
      </c>
      <c r="DA46" s="45">
        <f t="shared" si="37"/>
        <v>0</v>
      </c>
      <c r="DB46" s="48">
        <f>IF(TYPE(CY46)=1,_xll.GCurve(CZ$6,DA46*365,"y")/100,0)</f>
        <v>0</v>
      </c>
      <c r="DC46" s="45">
        <f t="shared" si="38"/>
        <v>0</v>
      </c>
      <c r="DD46" s="16">
        <f t="shared" si="39"/>
        <v>0</v>
      </c>
      <c r="DE46" s="35"/>
    </row>
    <row r="47" spans="1:109" x14ac:dyDescent="0.25">
      <c r="A47" s="35"/>
      <c r="B47" s="35"/>
      <c r="C47" s="35"/>
      <c r="D47" s="35"/>
      <c r="E47" s="22"/>
      <c r="F47" s="49" t="str">
        <f t="shared" si="40"/>
        <v/>
      </c>
      <c r="G47" s="50">
        <f t="shared" si="41"/>
        <v>0</v>
      </c>
      <c r="H47" s="45">
        <f t="shared" si="42"/>
        <v>0</v>
      </c>
      <c r="I47" s="48">
        <f>IF(TYPE(F47)=1,_xll.GCurve(G$6,H47*365,"y")/100,0)</f>
        <v>0</v>
      </c>
      <c r="J47" s="45">
        <f t="shared" si="43"/>
        <v>0</v>
      </c>
      <c r="K47" s="16">
        <f t="shared" si="44"/>
        <v>0</v>
      </c>
      <c r="L47" s="35"/>
      <c r="M47" s="22"/>
      <c r="N47" s="49" t="str">
        <f t="shared" ref="N47:N78" si="68">IFERROR(IF((N46+1)&lt;=$C$11,(N46+1),""),"")</f>
        <v/>
      </c>
      <c r="O47" s="50">
        <f t="shared" si="45"/>
        <v>0</v>
      </c>
      <c r="P47" s="45">
        <f t="shared" si="4"/>
        <v>0</v>
      </c>
      <c r="Q47" s="48">
        <f>IF(TYPE(N47)=1,_xll.GCurve(O$6,P47*365,"y")/100,0)</f>
        <v>0</v>
      </c>
      <c r="R47" s="45">
        <f t="shared" si="5"/>
        <v>0</v>
      </c>
      <c r="S47" s="16">
        <f t="shared" si="6"/>
        <v>0</v>
      </c>
      <c r="T47" s="35"/>
      <c r="U47" s="22"/>
      <c r="V47" s="49" t="str">
        <f t="shared" si="46"/>
        <v/>
      </c>
      <c r="W47" s="50">
        <f t="shared" si="47"/>
        <v>0</v>
      </c>
      <c r="X47" s="45">
        <f t="shared" si="7"/>
        <v>0</v>
      </c>
      <c r="Y47" s="48">
        <f>IF(TYPE(V47)=1,_xll.GCurve(W$6,X47*365,"y")/100,0)</f>
        <v>0</v>
      </c>
      <c r="Z47" s="45">
        <f t="shared" si="8"/>
        <v>0</v>
      </c>
      <c r="AA47" s="16">
        <f t="shared" si="9"/>
        <v>0</v>
      </c>
      <c r="AB47" s="35"/>
      <c r="AC47" s="22"/>
      <c r="AD47" s="49" t="str">
        <f t="shared" si="48"/>
        <v/>
      </c>
      <c r="AE47" s="50">
        <f t="shared" si="49"/>
        <v>0</v>
      </c>
      <c r="AF47" s="45">
        <f t="shared" si="10"/>
        <v>0</v>
      </c>
      <c r="AG47" s="48">
        <f>IF(TYPE(AD47)=1,_xll.GCurve(AE$6,AF47*365,"y")/100,0)</f>
        <v>0</v>
      </c>
      <c r="AH47" s="45">
        <f t="shared" si="11"/>
        <v>0</v>
      </c>
      <c r="AI47" s="16">
        <f t="shared" si="12"/>
        <v>0</v>
      </c>
      <c r="AJ47" s="35"/>
      <c r="AK47" s="22"/>
      <c r="AL47" s="49" t="str">
        <f t="shared" si="50"/>
        <v/>
      </c>
      <c r="AM47" s="50">
        <f t="shared" si="51"/>
        <v>0</v>
      </c>
      <c r="AN47" s="45">
        <f t="shared" si="13"/>
        <v>0</v>
      </c>
      <c r="AO47" s="48">
        <f>IF(TYPE(AL47)=1,_xll.GCurve(AM$6,AN47*365,"y")/100,0)</f>
        <v>0</v>
      </c>
      <c r="AP47" s="45">
        <f t="shared" si="14"/>
        <v>0</v>
      </c>
      <c r="AQ47" s="16">
        <f t="shared" si="15"/>
        <v>0</v>
      </c>
      <c r="AR47" s="35"/>
      <c r="AS47" s="22"/>
      <c r="AT47" s="49" t="str">
        <f t="shared" si="52"/>
        <v/>
      </c>
      <c r="AU47" s="50">
        <f t="shared" si="53"/>
        <v>0</v>
      </c>
      <c r="AV47" s="45">
        <f t="shared" si="16"/>
        <v>0</v>
      </c>
      <c r="AW47" s="48">
        <f>IF(TYPE(AT47)=1,_xll.GCurve(AU$6,AV47*365,"y")/100,0)</f>
        <v>0</v>
      </c>
      <c r="AX47" s="45">
        <f t="shared" si="17"/>
        <v>0</v>
      </c>
      <c r="AY47" s="16">
        <f t="shared" si="18"/>
        <v>0</v>
      </c>
      <c r="AZ47" s="35"/>
      <c r="BA47" s="22"/>
      <c r="BB47" s="49" t="str">
        <f t="shared" si="54"/>
        <v/>
      </c>
      <c r="BC47" s="50">
        <f t="shared" si="55"/>
        <v>0</v>
      </c>
      <c r="BD47" s="45">
        <f t="shared" si="19"/>
        <v>0</v>
      </c>
      <c r="BE47" s="48">
        <f>IF(TYPE(BB47)=1,_xll.GCurve(BC$6,BD47*365,"y")/100,0)</f>
        <v>0</v>
      </c>
      <c r="BF47" s="45">
        <f t="shared" si="20"/>
        <v>0</v>
      </c>
      <c r="BG47" s="16">
        <f t="shared" si="21"/>
        <v>0</v>
      </c>
      <c r="BH47" s="35"/>
      <c r="BI47" s="22"/>
      <c r="BJ47" s="49" t="str">
        <f t="shared" si="56"/>
        <v/>
      </c>
      <c r="BK47" s="50">
        <f t="shared" si="57"/>
        <v>0</v>
      </c>
      <c r="BL47" s="45">
        <f t="shared" si="22"/>
        <v>0</v>
      </c>
      <c r="BM47" s="48">
        <f>IF(TYPE(BJ47)=1,_xll.GCurve(BK$6,BL47*365,"y")/100,0)</f>
        <v>0</v>
      </c>
      <c r="BN47" s="45">
        <f t="shared" si="23"/>
        <v>0</v>
      </c>
      <c r="BO47" s="16">
        <f t="shared" si="24"/>
        <v>0</v>
      </c>
      <c r="BP47" s="35"/>
      <c r="BQ47" s="22"/>
      <c r="BR47" s="49" t="str">
        <f t="shared" si="58"/>
        <v/>
      </c>
      <c r="BS47" s="50">
        <f t="shared" si="59"/>
        <v>0</v>
      </c>
      <c r="BT47" s="45">
        <f t="shared" si="25"/>
        <v>0</v>
      </c>
      <c r="BU47" s="48">
        <f>IF(TYPE(BR47)=1,_xll.GCurve(BS$6,BT47*365,"y")/100,0)</f>
        <v>0</v>
      </c>
      <c r="BV47" s="45">
        <f t="shared" si="26"/>
        <v>0</v>
      </c>
      <c r="BW47" s="16">
        <f t="shared" si="27"/>
        <v>0</v>
      </c>
      <c r="BX47" s="35"/>
      <c r="BY47" s="22"/>
      <c r="BZ47" s="49" t="str">
        <f t="shared" si="60"/>
        <v/>
      </c>
      <c r="CA47" s="50">
        <f t="shared" si="61"/>
        <v>0</v>
      </c>
      <c r="CB47" s="45">
        <f t="shared" si="28"/>
        <v>0</v>
      </c>
      <c r="CC47" s="48">
        <f>IF(TYPE(BZ47)=1,_xll.GCurve(CA$6,CB47*365,"y")/100,0)</f>
        <v>0</v>
      </c>
      <c r="CD47" s="45">
        <f t="shared" si="29"/>
        <v>0</v>
      </c>
      <c r="CE47" s="16">
        <f t="shared" si="30"/>
        <v>0</v>
      </c>
      <c r="CF47" s="35"/>
      <c r="CG47" s="22"/>
      <c r="CH47" s="49" t="str">
        <f t="shared" si="62"/>
        <v/>
      </c>
      <c r="CI47" s="50">
        <f t="shared" si="63"/>
        <v>0</v>
      </c>
      <c r="CJ47" s="45">
        <f t="shared" si="31"/>
        <v>0</v>
      </c>
      <c r="CK47" s="48">
        <f>IF(TYPE(CH47)=1,_xll.GCurve(CI$6,CJ47*365,"y")/100,0)</f>
        <v>0</v>
      </c>
      <c r="CL47" s="45">
        <f t="shared" si="32"/>
        <v>0</v>
      </c>
      <c r="CM47" s="16">
        <f t="shared" si="33"/>
        <v>0</v>
      </c>
      <c r="CN47" s="35"/>
      <c r="CO47" s="22"/>
      <c r="CP47" s="49" t="str">
        <f t="shared" si="64"/>
        <v/>
      </c>
      <c r="CQ47" s="50">
        <f t="shared" si="65"/>
        <v>0</v>
      </c>
      <c r="CR47" s="45">
        <f t="shared" si="34"/>
        <v>0</v>
      </c>
      <c r="CS47" s="48">
        <f>IF(TYPE(CP47)=1,_xll.GCurve(CQ$6,CR47*365,"y")/100,0)</f>
        <v>0</v>
      </c>
      <c r="CT47" s="45">
        <f t="shared" si="35"/>
        <v>0</v>
      </c>
      <c r="CU47" s="16">
        <f t="shared" si="36"/>
        <v>0</v>
      </c>
      <c r="CV47" s="35"/>
      <c r="CW47" s="35"/>
      <c r="CX47" s="22"/>
      <c r="CY47" s="49" t="str">
        <f t="shared" si="66"/>
        <v/>
      </c>
      <c r="CZ47" s="50">
        <f t="shared" si="67"/>
        <v>0</v>
      </c>
      <c r="DA47" s="45">
        <f t="shared" si="37"/>
        <v>0</v>
      </c>
      <c r="DB47" s="48">
        <f>IF(TYPE(CY47)=1,_xll.GCurve(CZ$6,DA47*365,"y")/100,0)</f>
        <v>0</v>
      </c>
      <c r="DC47" s="45">
        <f t="shared" si="38"/>
        <v>0</v>
      </c>
      <c r="DD47" s="16">
        <f t="shared" si="39"/>
        <v>0</v>
      </c>
      <c r="DE47" s="35"/>
    </row>
    <row r="48" spans="1:109" x14ac:dyDescent="0.25">
      <c r="A48" s="35"/>
      <c r="B48" s="35"/>
      <c r="C48" s="35"/>
      <c r="D48" s="35"/>
      <c r="E48" s="22"/>
      <c r="F48" s="49" t="str">
        <f t="shared" si="40"/>
        <v/>
      </c>
      <c r="G48" s="50">
        <f t="shared" si="41"/>
        <v>0</v>
      </c>
      <c r="H48" s="45">
        <f t="shared" si="42"/>
        <v>0</v>
      </c>
      <c r="I48" s="48">
        <f>IF(TYPE(F48)=1,_xll.GCurve(G$6,H48*365,"y")/100,0)</f>
        <v>0</v>
      </c>
      <c r="J48" s="45">
        <f t="shared" si="43"/>
        <v>0</v>
      </c>
      <c r="K48" s="16">
        <f t="shared" si="44"/>
        <v>0</v>
      </c>
      <c r="L48" s="35"/>
      <c r="M48" s="22"/>
      <c r="N48" s="49" t="str">
        <f t="shared" si="68"/>
        <v/>
      </c>
      <c r="O48" s="50">
        <f t="shared" si="45"/>
        <v>0</v>
      </c>
      <c r="P48" s="45">
        <f t="shared" si="4"/>
        <v>0</v>
      </c>
      <c r="Q48" s="48">
        <f>IF(TYPE(N48)=1,_xll.GCurve(O$6,P48*365,"y")/100,0)</f>
        <v>0</v>
      </c>
      <c r="R48" s="45">
        <f t="shared" si="5"/>
        <v>0</v>
      </c>
      <c r="S48" s="16">
        <f t="shared" si="6"/>
        <v>0</v>
      </c>
      <c r="T48" s="35"/>
      <c r="U48" s="22"/>
      <c r="V48" s="49" t="str">
        <f t="shared" si="46"/>
        <v/>
      </c>
      <c r="W48" s="50">
        <f t="shared" si="47"/>
        <v>0</v>
      </c>
      <c r="X48" s="45">
        <f t="shared" si="7"/>
        <v>0</v>
      </c>
      <c r="Y48" s="48">
        <f>IF(TYPE(V48)=1,_xll.GCurve(W$6,X48*365,"y")/100,0)</f>
        <v>0</v>
      </c>
      <c r="Z48" s="45">
        <f t="shared" si="8"/>
        <v>0</v>
      </c>
      <c r="AA48" s="16">
        <f t="shared" si="9"/>
        <v>0</v>
      </c>
      <c r="AB48" s="35"/>
      <c r="AC48" s="22"/>
      <c r="AD48" s="49" t="str">
        <f t="shared" si="48"/>
        <v/>
      </c>
      <c r="AE48" s="50">
        <f t="shared" si="49"/>
        <v>0</v>
      </c>
      <c r="AF48" s="45">
        <f t="shared" si="10"/>
        <v>0</v>
      </c>
      <c r="AG48" s="48">
        <f>IF(TYPE(AD48)=1,_xll.GCurve(AE$6,AF48*365,"y")/100,0)</f>
        <v>0</v>
      </c>
      <c r="AH48" s="45">
        <f t="shared" si="11"/>
        <v>0</v>
      </c>
      <c r="AI48" s="16">
        <f t="shared" si="12"/>
        <v>0</v>
      </c>
      <c r="AJ48" s="35"/>
      <c r="AK48" s="22"/>
      <c r="AL48" s="49" t="str">
        <f t="shared" si="50"/>
        <v/>
      </c>
      <c r="AM48" s="50">
        <f t="shared" si="51"/>
        <v>0</v>
      </c>
      <c r="AN48" s="45">
        <f t="shared" si="13"/>
        <v>0</v>
      </c>
      <c r="AO48" s="48">
        <f>IF(TYPE(AL48)=1,_xll.GCurve(AM$6,AN48*365,"y")/100,0)</f>
        <v>0</v>
      </c>
      <c r="AP48" s="45">
        <f t="shared" si="14"/>
        <v>0</v>
      </c>
      <c r="AQ48" s="16">
        <f t="shared" si="15"/>
        <v>0</v>
      </c>
      <c r="AR48" s="35"/>
      <c r="AS48" s="22"/>
      <c r="AT48" s="49" t="str">
        <f t="shared" si="52"/>
        <v/>
      </c>
      <c r="AU48" s="50">
        <f t="shared" si="53"/>
        <v>0</v>
      </c>
      <c r="AV48" s="45">
        <f t="shared" si="16"/>
        <v>0</v>
      </c>
      <c r="AW48" s="48">
        <f>IF(TYPE(AT48)=1,_xll.GCurve(AU$6,AV48*365,"y")/100,0)</f>
        <v>0</v>
      </c>
      <c r="AX48" s="45">
        <f t="shared" si="17"/>
        <v>0</v>
      </c>
      <c r="AY48" s="16">
        <f t="shared" si="18"/>
        <v>0</v>
      </c>
      <c r="AZ48" s="35"/>
      <c r="BA48" s="22"/>
      <c r="BB48" s="49" t="str">
        <f t="shared" si="54"/>
        <v/>
      </c>
      <c r="BC48" s="50">
        <f t="shared" si="55"/>
        <v>0</v>
      </c>
      <c r="BD48" s="45">
        <f t="shared" si="19"/>
        <v>0</v>
      </c>
      <c r="BE48" s="48">
        <f>IF(TYPE(BB48)=1,_xll.GCurve(BC$6,BD48*365,"y")/100,0)</f>
        <v>0</v>
      </c>
      <c r="BF48" s="45">
        <f t="shared" si="20"/>
        <v>0</v>
      </c>
      <c r="BG48" s="16">
        <f t="shared" si="21"/>
        <v>0</v>
      </c>
      <c r="BH48" s="35"/>
      <c r="BI48" s="22"/>
      <c r="BJ48" s="49" t="str">
        <f t="shared" si="56"/>
        <v/>
      </c>
      <c r="BK48" s="50">
        <f t="shared" si="57"/>
        <v>0</v>
      </c>
      <c r="BL48" s="45">
        <f t="shared" si="22"/>
        <v>0</v>
      </c>
      <c r="BM48" s="48">
        <f>IF(TYPE(BJ48)=1,_xll.GCurve(BK$6,BL48*365,"y")/100,0)</f>
        <v>0</v>
      </c>
      <c r="BN48" s="45">
        <f t="shared" si="23"/>
        <v>0</v>
      </c>
      <c r="BO48" s="16">
        <f t="shared" si="24"/>
        <v>0</v>
      </c>
      <c r="BP48" s="35"/>
      <c r="BQ48" s="22"/>
      <c r="BR48" s="49" t="str">
        <f t="shared" si="58"/>
        <v/>
      </c>
      <c r="BS48" s="50">
        <f t="shared" si="59"/>
        <v>0</v>
      </c>
      <c r="BT48" s="45">
        <f t="shared" si="25"/>
        <v>0</v>
      </c>
      <c r="BU48" s="48">
        <f>IF(TYPE(BR48)=1,_xll.GCurve(BS$6,BT48*365,"y")/100,0)</f>
        <v>0</v>
      </c>
      <c r="BV48" s="45">
        <f t="shared" si="26"/>
        <v>0</v>
      </c>
      <c r="BW48" s="16">
        <f t="shared" si="27"/>
        <v>0</v>
      </c>
      <c r="BX48" s="35"/>
      <c r="BY48" s="22"/>
      <c r="BZ48" s="49" t="str">
        <f t="shared" si="60"/>
        <v/>
      </c>
      <c r="CA48" s="50">
        <f t="shared" si="61"/>
        <v>0</v>
      </c>
      <c r="CB48" s="45">
        <f t="shared" si="28"/>
        <v>0</v>
      </c>
      <c r="CC48" s="48">
        <f>IF(TYPE(BZ48)=1,_xll.GCurve(CA$6,CB48*365,"y")/100,0)</f>
        <v>0</v>
      </c>
      <c r="CD48" s="45">
        <f t="shared" si="29"/>
        <v>0</v>
      </c>
      <c r="CE48" s="16">
        <f t="shared" si="30"/>
        <v>0</v>
      </c>
      <c r="CF48" s="35"/>
      <c r="CG48" s="22"/>
      <c r="CH48" s="49" t="str">
        <f t="shared" si="62"/>
        <v/>
      </c>
      <c r="CI48" s="50">
        <f t="shared" si="63"/>
        <v>0</v>
      </c>
      <c r="CJ48" s="45">
        <f t="shared" si="31"/>
        <v>0</v>
      </c>
      <c r="CK48" s="48">
        <f>IF(TYPE(CH48)=1,_xll.GCurve(CI$6,CJ48*365,"y")/100,0)</f>
        <v>0</v>
      </c>
      <c r="CL48" s="45">
        <f t="shared" si="32"/>
        <v>0</v>
      </c>
      <c r="CM48" s="16">
        <f t="shared" si="33"/>
        <v>0</v>
      </c>
      <c r="CN48" s="35"/>
      <c r="CO48" s="22"/>
      <c r="CP48" s="49" t="str">
        <f t="shared" si="64"/>
        <v/>
      </c>
      <c r="CQ48" s="50">
        <f t="shared" si="65"/>
        <v>0</v>
      </c>
      <c r="CR48" s="45">
        <f t="shared" si="34"/>
        <v>0</v>
      </c>
      <c r="CS48" s="48">
        <f>IF(TYPE(CP48)=1,_xll.GCurve(CQ$6,CR48*365,"y")/100,0)</f>
        <v>0</v>
      </c>
      <c r="CT48" s="45">
        <f t="shared" si="35"/>
        <v>0</v>
      </c>
      <c r="CU48" s="16">
        <f t="shared" si="36"/>
        <v>0</v>
      </c>
      <c r="CV48" s="35"/>
      <c r="CW48" s="35"/>
      <c r="CX48" s="22"/>
      <c r="CY48" s="49" t="str">
        <f t="shared" si="66"/>
        <v/>
      </c>
      <c r="CZ48" s="50">
        <f t="shared" si="67"/>
        <v>0</v>
      </c>
      <c r="DA48" s="45">
        <f t="shared" si="37"/>
        <v>0</v>
      </c>
      <c r="DB48" s="48">
        <f>IF(TYPE(CY48)=1,_xll.GCurve(CZ$6,DA48*365,"y")/100,0)</f>
        <v>0</v>
      </c>
      <c r="DC48" s="45">
        <f t="shared" si="38"/>
        <v>0</v>
      </c>
      <c r="DD48" s="16">
        <f t="shared" si="39"/>
        <v>0</v>
      </c>
      <c r="DE48" s="35"/>
    </row>
    <row r="49" spans="1:109" x14ac:dyDescent="0.25">
      <c r="A49" s="35"/>
      <c r="B49" s="35"/>
      <c r="C49" s="35"/>
      <c r="D49" s="35"/>
      <c r="E49" s="22"/>
      <c r="F49" s="49" t="str">
        <f t="shared" si="40"/>
        <v/>
      </c>
      <c r="G49" s="50">
        <f t="shared" si="41"/>
        <v>0</v>
      </c>
      <c r="H49" s="45">
        <f t="shared" si="42"/>
        <v>0</v>
      </c>
      <c r="I49" s="48">
        <f>IF(TYPE(F49)=1,_xll.GCurve(G$6,H49*365,"y")/100,0)</f>
        <v>0</v>
      </c>
      <c r="J49" s="45">
        <f t="shared" si="43"/>
        <v>0</v>
      </c>
      <c r="K49" s="16">
        <f t="shared" si="44"/>
        <v>0</v>
      </c>
      <c r="L49" s="35"/>
      <c r="M49" s="22"/>
      <c r="N49" s="49" t="str">
        <f t="shared" si="68"/>
        <v/>
      </c>
      <c r="O49" s="50">
        <f t="shared" si="45"/>
        <v>0</v>
      </c>
      <c r="P49" s="45">
        <f t="shared" si="4"/>
        <v>0</v>
      </c>
      <c r="Q49" s="48">
        <f>IF(TYPE(N49)=1,_xll.GCurve(O$6,P49*365,"y")/100,0)</f>
        <v>0</v>
      </c>
      <c r="R49" s="45">
        <f t="shared" si="5"/>
        <v>0</v>
      </c>
      <c r="S49" s="16">
        <f t="shared" si="6"/>
        <v>0</v>
      </c>
      <c r="T49" s="35"/>
      <c r="U49" s="22"/>
      <c r="V49" s="49" t="str">
        <f t="shared" si="46"/>
        <v/>
      </c>
      <c r="W49" s="50">
        <f t="shared" si="47"/>
        <v>0</v>
      </c>
      <c r="X49" s="45">
        <f t="shared" si="7"/>
        <v>0</v>
      </c>
      <c r="Y49" s="48">
        <f>IF(TYPE(V49)=1,_xll.GCurve(W$6,X49*365,"y")/100,0)</f>
        <v>0</v>
      </c>
      <c r="Z49" s="45">
        <f t="shared" si="8"/>
        <v>0</v>
      </c>
      <c r="AA49" s="16">
        <f t="shared" si="9"/>
        <v>0</v>
      </c>
      <c r="AB49" s="35"/>
      <c r="AC49" s="22"/>
      <c r="AD49" s="49" t="str">
        <f t="shared" si="48"/>
        <v/>
      </c>
      <c r="AE49" s="50">
        <f t="shared" si="49"/>
        <v>0</v>
      </c>
      <c r="AF49" s="45">
        <f t="shared" si="10"/>
        <v>0</v>
      </c>
      <c r="AG49" s="48">
        <f>IF(TYPE(AD49)=1,_xll.GCurve(AE$6,AF49*365,"y")/100,0)</f>
        <v>0</v>
      </c>
      <c r="AH49" s="45">
        <f t="shared" si="11"/>
        <v>0</v>
      </c>
      <c r="AI49" s="16">
        <f t="shared" si="12"/>
        <v>0</v>
      </c>
      <c r="AJ49" s="35"/>
      <c r="AK49" s="22"/>
      <c r="AL49" s="49" t="str">
        <f t="shared" si="50"/>
        <v/>
      </c>
      <c r="AM49" s="50">
        <f t="shared" si="51"/>
        <v>0</v>
      </c>
      <c r="AN49" s="45">
        <f t="shared" si="13"/>
        <v>0</v>
      </c>
      <c r="AO49" s="48">
        <f>IF(TYPE(AL49)=1,_xll.GCurve(AM$6,AN49*365,"y")/100,0)</f>
        <v>0</v>
      </c>
      <c r="AP49" s="45">
        <f t="shared" si="14"/>
        <v>0</v>
      </c>
      <c r="AQ49" s="16">
        <f t="shared" si="15"/>
        <v>0</v>
      </c>
      <c r="AR49" s="35"/>
      <c r="AS49" s="22"/>
      <c r="AT49" s="49" t="str">
        <f t="shared" si="52"/>
        <v/>
      </c>
      <c r="AU49" s="50">
        <f t="shared" si="53"/>
        <v>0</v>
      </c>
      <c r="AV49" s="45">
        <f t="shared" si="16"/>
        <v>0</v>
      </c>
      <c r="AW49" s="48">
        <f>IF(TYPE(AT49)=1,_xll.GCurve(AU$6,AV49*365,"y")/100,0)</f>
        <v>0</v>
      </c>
      <c r="AX49" s="45">
        <f t="shared" si="17"/>
        <v>0</v>
      </c>
      <c r="AY49" s="16">
        <f t="shared" si="18"/>
        <v>0</v>
      </c>
      <c r="AZ49" s="35"/>
      <c r="BA49" s="22"/>
      <c r="BB49" s="49" t="str">
        <f t="shared" si="54"/>
        <v/>
      </c>
      <c r="BC49" s="50">
        <f t="shared" si="55"/>
        <v>0</v>
      </c>
      <c r="BD49" s="45">
        <f t="shared" si="19"/>
        <v>0</v>
      </c>
      <c r="BE49" s="48">
        <f>IF(TYPE(BB49)=1,_xll.GCurve(BC$6,BD49*365,"y")/100,0)</f>
        <v>0</v>
      </c>
      <c r="BF49" s="45">
        <f t="shared" si="20"/>
        <v>0</v>
      </c>
      <c r="BG49" s="16">
        <f t="shared" si="21"/>
        <v>0</v>
      </c>
      <c r="BH49" s="35"/>
      <c r="BI49" s="22"/>
      <c r="BJ49" s="49" t="str">
        <f t="shared" si="56"/>
        <v/>
      </c>
      <c r="BK49" s="50">
        <f t="shared" si="57"/>
        <v>0</v>
      </c>
      <c r="BL49" s="45">
        <f t="shared" si="22"/>
        <v>0</v>
      </c>
      <c r="BM49" s="48">
        <f>IF(TYPE(BJ49)=1,_xll.GCurve(BK$6,BL49*365,"y")/100,0)</f>
        <v>0</v>
      </c>
      <c r="BN49" s="45">
        <f t="shared" si="23"/>
        <v>0</v>
      </c>
      <c r="BO49" s="16">
        <f t="shared" si="24"/>
        <v>0</v>
      </c>
      <c r="BP49" s="35"/>
      <c r="BQ49" s="22"/>
      <c r="BR49" s="49" t="str">
        <f t="shared" si="58"/>
        <v/>
      </c>
      <c r="BS49" s="50">
        <f t="shared" si="59"/>
        <v>0</v>
      </c>
      <c r="BT49" s="45">
        <f t="shared" si="25"/>
        <v>0</v>
      </c>
      <c r="BU49" s="48">
        <f>IF(TYPE(BR49)=1,_xll.GCurve(BS$6,BT49*365,"y")/100,0)</f>
        <v>0</v>
      </c>
      <c r="BV49" s="45">
        <f t="shared" si="26"/>
        <v>0</v>
      </c>
      <c r="BW49" s="16">
        <f t="shared" si="27"/>
        <v>0</v>
      </c>
      <c r="BX49" s="35"/>
      <c r="BY49" s="22"/>
      <c r="BZ49" s="49" t="str">
        <f t="shared" si="60"/>
        <v/>
      </c>
      <c r="CA49" s="50">
        <f t="shared" si="61"/>
        <v>0</v>
      </c>
      <c r="CB49" s="45">
        <f t="shared" si="28"/>
        <v>0</v>
      </c>
      <c r="CC49" s="48">
        <f>IF(TYPE(BZ49)=1,_xll.GCurve(CA$6,CB49*365,"y")/100,0)</f>
        <v>0</v>
      </c>
      <c r="CD49" s="45">
        <f t="shared" si="29"/>
        <v>0</v>
      </c>
      <c r="CE49" s="16">
        <f t="shared" si="30"/>
        <v>0</v>
      </c>
      <c r="CF49" s="35"/>
      <c r="CG49" s="22"/>
      <c r="CH49" s="49" t="str">
        <f t="shared" si="62"/>
        <v/>
      </c>
      <c r="CI49" s="50">
        <f t="shared" si="63"/>
        <v>0</v>
      </c>
      <c r="CJ49" s="45">
        <f t="shared" si="31"/>
        <v>0</v>
      </c>
      <c r="CK49" s="48">
        <f>IF(TYPE(CH49)=1,_xll.GCurve(CI$6,CJ49*365,"y")/100,0)</f>
        <v>0</v>
      </c>
      <c r="CL49" s="45">
        <f t="shared" si="32"/>
        <v>0</v>
      </c>
      <c r="CM49" s="16">
        <f t="shared" si="33"/>
        <v>0</v>
      </c>
      <c r="CN49" s="35"/>
      <c r="CO49" s="22"/>
      <c r="CP49" s="49" t="str">
        <f t="shared" si="64"/>
        <v/>
      </c>
      <c r="CQ49" s="50">
        <f t="shared" si="65"/>
        <v>0</v>
      </c>
      <c r="CR49" s="45">
        <f t="shared" si="34"/>
        <v>0</v>
      </c>
      <c r="CS49" s="48">
        <f>IF(TYPE(CP49)=1,_xll.GCurve(CQ$6,CR49*365,"y")/100,0)</f>
        <v>0</v>
      </c>
      <c r="CT49" s="45">
        <f t="shared" si="35"/>
        <v>0</v>
      </c>
      <c r="CU49" s="16">
        <f t="shared" si="36"/>
        <v>0</v>
      </c>
      <c r="CV49" s="35"/>
      <c r="CW49" s="35"/>
      <c r="CX49" s="22"/>
      <c r="CY49" s="49" t="str">
        <f t="shared" si="66"/>
        <v/>
      </c>
      <c r="CZ49" s="50">
        <f t="shared" si="67"/>
        <v>0</v>
      </c>
      <c r="DA49" s="45">
        <f t="shared" si="37"/>
        <v>0</v>
      </c>
      <c r="DB49" s="48">
        <f>IF(TYPE(CY49)=1,_xll.GCurve(CZ$6,DA49*365,"y")/100,0)</f>
        <v>0</v>
      </c>
      <c r="DC49" s="45">
        <f t="shared" si="38"/>
        <v>0</v>
      </c>
      <c r="DD49" s="16">
        <f t="shared" si="39"/>
        <v>0</v>
      </c>
      <c r="DE49" s="35"/>
    </row>
    <row r="50" spans="1:109" x14ac:dyDescent="0.25">
      <c r="A50" s="35"/>
      <c r="B50" s="35"/>
      <c r="C50" s="35"/>
      <c r="D50" s="35"/>
      <c r="E50" s="22"/>
      <c r="F50" s="49" t="str">
        <f t="shared" si="40"/>
        <v/>
      </c>
      <c r="G50" s="50">
        <f t="shared" si="41"/>
        <v>0</v>
      </c>
      <c r="H50" s="45">
        <f t="shared" si="42"/>
        <v>0</v>
      </c>
      <c r="I50" s="48">
        <f>IF(TYPE(F50)=1,_xll.GCurve(G$6,H50*365,"y")/100,0)</f>
        <v>0</v>
      </c>
      <c r="J50" s="45">
        <f t="shared" si="43"/>
        <v>0</v>
      </c>
      <c r="K50" s="16">
        <f t="shared" si="44"/>
        <v>0</v>
      </c>
      <c r="L50" s="35"/>
      <c r="M50" s="22"/>
      <c r="N50" s="49" t="str">
        <f t="shared" si="68"/>
        <v/>
      </c>
      <c r="O50" s="50">
        <f t="shared" si="45"/>
        <v>0</v>
      </c>
      <c r="P50" s="45">
        <f t="shared" si="4"/>
        <v>0</v>
      </c>
      <c r="Q50" s="48">
        <f>IF(TYPE(N50)=1,_xll.GCurve(O$6,P50*365,"y")/100,0)</f>
        <v>0</v>
      </c>
      <c r="R50" s="45">
        <f t="shared" si="5"/>
        <v>0</v>
      </c>
      <c r="S50" s="16">
        <f t="shared" si="6"/>
        <v>0</v>
      </c>
      <c r="T50" s="35"/>
      <c r="U50" s="22"/>
      <c r="V50" s="49" t="str">
        <f t="shared" si="46"/>
        <v/>
      </c>
      <c r="W50" s="50">
        <f t="shared" si="47"/>
        <v>0</v>
      </c>
      <c r="X50" s="45">
        <f t="shared" si="7"/>
        <v>0</v>
      </c>
      <c r="Y50" s="48">
        <f>IF(TYPE(V50)=1,_xll.GCurve(W$6,X50*365,"y")/100,0)</f>
        <v>0</v>
      </c>
      <c r="Z50" s="45">
        <f t="shared" si="8"/>
        <v>0</v>
      </c>
      <c r="AA50" s="16">
        <f t="shared" si="9"/>
        <v>0</v>
      </c>
      <c r="AB50" s="35"/>
      <c r="AC50" s="22"/>
      <c r="AD50" s="49" t="str">
        <f t="shared" si="48"/>
        <v/>
      </c>
      <c r="AE50" s="50">
        <f t="shared" si="49"/>
        <v>0</v>
      </c>
      <c r="AF50" s="45">
        <f t="shared" si="10"/>
        <v>0</v>
      </c>
      <c r="AG50" s="48">
        <f>IF(TYPE(AD50)=1,_xll.GCurve(AE$6,AF50*365,"y")/100,0)</f>
        <v>0</v>
      </c>
      <c r="AH50" s="45">
        <f t="shared" si="11"/>
        <v>0</v>
      </c>
      <c r="AI50" s="16">
        <f t="shared" si="12"/>
        <v>0</v>
      </c>
      <c r="AJ50" s="35"/>
      <c r="AK50" s="22"/>
      <c r="AL50" s="49" t="str">
        <f t="shared" si="50"/>
        <v/>
      </c>
      <c r="AM50" s="50">
        <f t="shared" si="51"/>
        <v>0</v>
      </c>
      <c r="AN50" s="45">
        <f t="shared" si="13"/>
        <v>0</v>
      </c>
      <c r="AO50" s="48">
        <f>IF(TYPE(AL50)=1,_xll.GCurve(AM$6,AN50*365,"y")/100,0)</f>
        <v>0</v>
      </c>
      <c r="AP50" s="45">
        <f t="shared" si="14"/>
        <v>0</v>
      </c>
      <c r="AQ50" s="16">
        <f t="shared" si="15"/>
        <v>0</v>
      </c>
      <c r="AR50" s="35"/>
      <c r="AS50" s="22"/>
      <c r="AT50" s="49" t="str">
        <f t="shared" si="52"/>
        <v/>
      </c>
      <c r="AU50" s="50">
        <f t="shared" si="53"/>
        <v>0</v>
      </c>
      <c r="AV50" s="45">
        <f t="shared" si="16"/>
        <v>0</v>
      </c>
      <c r="AW50" s="48">
        <f>IF(TYPE(AT50)=1,_xll.GCurve(AU$6,AV50*365,"y")/100,0)</f>
        <v>0</v>
      </c>
      <c r="AX50" s="45">
        <f t="shared" si="17"/>
        <v>0</v>
      </c>
      <c r="AY50" s="16">
        <f t="shared" si="18"/>
        <v>0</v>
      </c>
      <c r="AZ50" s="35"/>
      <c r="BA50" s="22"/>
      <c r="BB50" s="49" t="str">
        <f t="shared" si="54"/>
        <v/>
      </c>
      <c r="BC50" s="50">
        <f t="shared" si="55"/>
        <v>0</v>
      </c>
      <c r="BD50" s="45">
        <f t="shared" si="19"/>
        <v>0</v>
      </c>
      <c r="BE50" s="48">
        <f>IF(TYPE(BB50)=1,_xll.GCurve(BC$6,BD50*365,"y")/100,0)</f>
        <v>0</v>
      </c>
      <c r="BF50" s="45">
        <f t="shared" si="20"/>
        <v>0</v>
      </c>
      <c r="BG50" s="16">
        <f t="shared" si="21"/>
        <v>0</v>
      </c>
      <c r="BH50" s="35"/>
      <c r="BI50" s="22"/>
      <c r="BJ50" s="49" t="str">
        <f t="shared" si="56"/>
        <v/>
      </c>
      <c r="BK50" s="50">
        <f t="shared" si="57"/>
        <v>0</v>
      </c>
      <c r="BL50" s="45">
        <f t="shared" si="22"/>
        <v>0</v>
      </c>
      <c r="BM50" s="48">
        <f>IF(TYPE(BJ50)=1,_xll.GCurve(BK$6,BL50*365,"y")/100,0)</f>
        <v>0</v>
      </c>
      <c r="BN50" s="45">
        <f t="shared" si="23"/>
        <v>0</v>
      </c>
      <c r="BO50" s="16">
        <f t="shared" si="24"/>
        <v>0</v>
      </c>
      <c r="BP50" s="35"/>
      <c r="BQ50" s="22"/>
      <c r="BR50" s="49" t="str">
        <f t="shared" si="58"/>
        <v/>
      </c>
      <c r="BS50" s="50">
        <f t="shared" si="59"/>
        <v>0</v>
      </c>
      <c r="BT50" s="45">
        <f t="shared" si="25"/>
        <v>0</v>
      </c>
      <c r="BU50" s="48">
        <f>IF(TYPE(BR50)=1,_xll.GCurve(BS$6,BT50*365,"y")/100,0)</f>
        <v>0</v>
      </c>
      <c r="BV50" s="45">
        <f t="shared" si="26"/>
        <v>0</v>
      </c>
      <c r="BW50" s="16">
        <f t="shared" si="27"/>
        <v>0</v>
      </c>
      <c r="BX50" s="35"/>
      <c r="BY50" s="22"/>
      <c r="BZ50" s="49" t="str">
        <f t="shared" si="60"/>
        <v/>
      </c>
      <c r="CA50" s="50">
        <f t="shared" si="61"/>
        <v>0</v>
      </c>
      <c r="CB50" s="45">
        <f t="shared" si="28"/>
        <v>0</v>
      </c>
      <c r="CC50" s="48">
        <f>IF(TYPE(BZ50)=1,_xll.GCurve(CA$6,CB50*365,"y")/100,0)</f>
        <v>0</v>
      </c>
      <c r="CD50" s="45">
        <f t="shared" si="29"/>
        <v>0</v>
      </c>
      <c r="CE50" s="16">
        <f t="shared" si="30"/>
        <v>0</v>
      </c>
      <c r="CF50" s="35"/>
      <c r="CG50" s="22"/>
      <c r="CH50" s="49" t="str">
        <f t="shared" si="62"/>
        <v/>
      </c>
      <c r="CI50" s="50">
        <f t="shared" si="63"/>
        <v>0</v>
      </c>
      <c r="CJ50" s="45">
        <f t="shared" si="31"/>
        <v>0</v>
      </c>
      <c r="CK50" s="48">
        <f>IF(TYPE(CH50)=1,_xll.GCurve(CI$6,CJ50*365,"y")/100,0)</f>
        <v>0</v>
      </c>
      <c r="CL50" s="45">
        <f t="shared" si="32"/>
        <v>0</v>
      </c>
      <c r="CM50" s="16">
        <f t="shared" si="33"/>
        <v>0</v>
      </c>
      <c r="CN50" s="35"/>
      <c r="CO50" s="22"/>
      <c r="CP50" s="49" t="str">
        <f t="shared" si="64"/>
        <v/>
      </c>
      <c r="CQ50" s="50">
        <f t="shared" si="65"/>
        <v>0</v>
      </c>
      <c r="CR50" s="45">
        <f t="shared" si="34"/>
        <v>0</v>
      </c>
      <c r="CS50" s="48">
        <f>IF(TYPE(CP50)=1,_xll.GCurve(CQ$6,CR50*365,"y")/100,0)</f>
        <v>0</v>
      </c>
      <c r="CT50" s="45">
        <f t="shared" si="35"/>
        <v>0</v>
      </c>
      <c r="CU50" s="16">
        <f t="shared" si="36"/>
        <v>0</v>
      </c>
      <c r="CV50" s="35"/>
      <c r="CW50" s="35"/>
      <c r="CX50" s="22"/>
      <c r="CY50" s="49" t="str">
        <f t="shared" si="66"/>
        <v/>
      </c>
      <c r="CZ50" s="50">
        <f t="shared" si="67"/>
        <v>0</v>
      </c>
      <c r="DA50" s="45">
        <f t="shared" si="37"/>
        <v>0</v>
      </c>
      <c r="DB50" s="48">
        <f>IF(TYPE(CY50)=1,_xll.GCurve(CZ$6,DA50*365,"y")/100,0)</f>
        <v>0</v>
      </c>
      <c r="DC50" s="45">
        <f t="shared" si="38"/>
        <v>0</v>
      </c>
      <c r="DD50" s="16">
        <f t="shared" si="39"/>
        <v>0</v>
      </c>
      <c r="DE50" s="35"/>
    </row>
    <row r="51" spans="1:109" x14ac:dyDescent="0.25">
      <c r="A51" s="35"/>
      <c r="B51" s="35"/>
      <c r="C51" s="35"/>
      <c r="D51" s="35"/>
      <c r="E51" s="22"/>
      <c r="F51" s="49" t="str">
        <f t="shared" si="40"/>
        <v/>
      </c>
      <c r="G51" s="50">
        <f t="shared" si="41"/>
        <v>0</v>
      </c>
      <c r="H51" s="45">
        <f t="shared" si="42"/>
        <v>0</v>
      </c>
      <c r="I51" s="48">
        <f>IF(TYPE(F51)=1,_xll.GCurve(G$6,H51*365,"y")/100,0)</f>
        <v>0</v>
      </c>
      <c r="J51" s="45">
        <f t="shared" si="43"/>
        <v>0</v>
      </c>
      <c r="K51" s="16">
        <f t="shared" si="44"/>
        <v>0</v>
      </c>
      <c r="L51" s="35"/>
      <c r="M51" s="22"/>
      <c r="N51" s="49" t="str">
        <f t="shared" si="68"/>
        <v/>
      </c>
      <c r="O51" s="50">
        <f t="shared" si="45"/>
        <v>0</v>
      </c>
      <c r="P51" s="45">
        <f t="shared" si="4"/>
        <v>0</v>
      </c>
      <c r="Q51" s="48">
        <f>IF(TYPE(N51)=1,_xll.GCurve(O$6,P51*365,"y")/100,0)</f>
        <v>0</v>
      </c>
      <c r="R51" s="45">
        <f t="shared" si="5"/>
        <v>0</v>
      </c>
      <c r="S51" s="16">
        <f t="shared" si="6"/>
        <v>0</v>
      </c>
      <c r="T51" s="35"/>
      <c r="U51" s="22"/>
      <c r="V51" s="49" t="str">
        <f t="shared" si="46"/>
        <v/>
      </c>
      <c r="W51" s="50">
        <f t="shared" si="47"/>
        <v>0</v>
      </c>
      <c r="X51" s="45">
        <f t="shared" si="7"/>
        <v>0</v>
      </c>
      <c r="Y51" s="48">
        <f>IF(TYPE(V51)=1,_xll.GCurve(W$6,X51*365,"y")/100,0)</f>
        <v>0</v>
      </c>
      <c r="Z51" s="45">
        <f t="shared" si="8"/>
        <v>0</v>
      </c>
      <c r="AA51" s="16">
        <f t="shared" si="9"/>
        <v>0</v>
      </c>
      <c r="AB51" s="35"/>
      <c r="AC51" s="22"/>
      <c r="AD51" s="49" t="str">
        <f t="shared" si="48"/>
        <v/>
      </c>
      <c r="AE51" s="50">
        <f t="shared" si="49"/>
        <v>0</v>
      </c>
      <c r="AF51" s="45">
        <f t="shared" si="10"/>
        <v>0</v>
      </c>
      <c r="AG51" s="48">
        <f>IF(TYPE(AD51)=1,_xll.GCurve(AE$6,AF51*365,"y")/100,0)</f>
        <v>0</v>
      </c>
      <c r="AH51" s="45">
        <f t="shared" si="11"/>
        <v>0</v>
      </c>
      <c r="AI51" s="16">
        <f t="shared" si="12"/>
        <v>0</v>
      </c>
      <c r="AJ51" s="35"/>
      <c r="AK51" s="22"/>
      <c r="AL51" s="49" t="str">
        <f t="shared" si="50"/>
        <v/>
      </c>
      <c r="AM51" s="50">
        <f t="shared" si="51"/>
        <v>0</v>
      </c>
      <c r="AN51" s="45">
        <f t="shared" si="13"/>
        <v>0</v>
      </c>
      <c r="AO51" s="48">
        <f>IF(TYPE(AL51)=1,_xll.GCurve(AM$6,AN51*365,"y")/100,0)</f>
        <v>0</v>
      </c>
      <c r="AP51" s="45">
        <f t="shared" si="14"/>
        <v>0</v>
      </c>
      <c r="AQ51" s="16">
        <f t="shared" si="15"/>
        <v>0</v>
      </c>
      <c r="AR51" s="35"/>
      <c r="AS51" s="22"/>
      <c r="AT51" s="49" t="str">
        <f t="shared" si="52"/>
        <v/>
      </c>
      <c r="AU51" s="50">
        <f t="shared" si="53"/>
        <v>0</v>
      </c>
      <c r="AV51" s="45">
        <f t="shared" si="16"/>
        <v>0</v>
      </c>
      <c r="AW51" s="48">
        <f>IF(TYPE(AT51)=1,_xll.GCurve(AU$6,AV51*365,"y")/100,0)</f>
        <v>0</v>
      </c>
      <c r="AX51" s="45">
        <f t="shared" si="17"/>
        <v>0</v>
      </c>
      <c r="AY51" s="16">
        <f t="shared" si="18"/>
        <v>0</v>
      </c>
      <c r="AZ51" s="35"/>
      <c r="BA51" s="22"/>
      <c r="BB51" s="49" t="str">
        <f t="shared" si="54"/>
        <v/>
      </c>
      <c r="BC51" s="50">
        <f t="shared" si="55"/>
        <v>0</v>
      </c>
      <c r="BD51" s="45">
        <f t="shared" si="19"/>
        <v>0</v>
      </c>
      <c r="BE51" s="48">
        <f>IF(TYPE(BB51)=1,_xll.GCurve(BC$6,BD51*365,"y")/100,0)</f>
        <v>0</v>
      </c>
      <c r="BF51" s="45">
        <f t="shared" si="20"/>
        <v>0</v>
      </c>
      <c r="BG51" s="16">
        <f t="shared" si="21"/>
        <v>0</v>
      </c>
      <c r="BH51" s="35"/>
      <c r="BI51" s="22"/>
      <c r="BJ51" s="49" t="str">
        <f t="shared" si="56"/>
        <v/>
      </c>
      <c r="BK51" s="50">
        <f t="shared" si="57"/>
        <v>0</v>
      </c>
      <c r="BL51" s="45">
        <f t="shared" si="22"/>
        <v>0</v>
      </c>
      <c r="BM51" s="48">
        <f>IF(TYPE(BJ51)=1,_xll.GCurve(BK$6,BL51*365,"y")/100,0)</f>
        <v>0</v>
      </c>
      <c r="BN51" s="45">
        <f t="shared" si="23"/>
        <v>0</v>
      </c>
      <c r="BO51" s="16">
        <f t="shared" si="24"/>
        <v>0</v>
      </c>
      <c r="BP51" s="35"/>
      <c r="BQ51" s="22"/>
      <c r="BR51" s="49" t="str">
        <f t="shared" si="58"/>
        <v/>
      </c>
      <c r="BS51" s="50">
        <f t="shared" si="59"/>
        <v>0</v>
      </c>
      <c r="BT51" s="45">
        <f t="shared" si="25"/>
        <v>0</v>
      </c>
      <c r="BU51" s="48">
        <f>IF(TYPE(BR51)=1,_xll.GCurve(BS$6,BT51*365,"y")/100,0)</f>
        <v>0</v>
      </c>
      <c r="BV51" s="45">
        <f t="shared" si="26"/>
        <v>0</v>
      </c>
      <c r="BW51" s="16">
        <f t="shared" si="27"/>
        <v>0</v>
      </c>
      <c r="BX51" s="35"/>
      <c r="BY51" s="22"/>
      <c r="BZ51" s="49" t="str">
        <f t="shared" si="60"/>
        <v/>
      </c>
      <c r="CA51" s="50">
        <f t="shared" si="61"/>
        <v>0</v>
      </c>
      <c r="CB51" s="45">
        <f t="shared" si="28"/>
        <v>0</v>
      </c>
      <c r="CC51" s="48">
        <f>IF(TYPE(BZ51)=1,_xll.GCurve(CA$6,CB51*365,"y")/100,0)</f>
        <v>0</v>
      </c>
      <c r="CD51" s="45">
        <f t="shared" si="29"/>
        <v>0</v>
      </c>
      <c r="CE51" s="16">
        <f t="shared" si="30"/>
        <v>0</v>
      </c>
      <c r="CF51" s="35"/>
      <c r="CG51" s="22"/>
      <c r="CH51" s="49" t="str">
        <f t="shared" si="62"/>
        <v/>
      </c>
      <c r="CI51" s="50">
        <f t="shared" si="63"/>
        <v>0</v>
      </c>
      <c r="CJ51" s="45">
        <f t="shared" si="31"/>
        <v>0</v>
      </c>
      <c r="CK51" s="48">
        <f>IF(TYPE(CH51)=1,_xll.GCurve(CI$6,CJ51*365,"y")/100,0)</f>
        <v>0</v>
      </c>
      <c r="CL51" s="45">
        <f t="shared" si="32"/>
        <v>0</v>
      </c>
      <c r="CM51" s="16">
        <f t="shared" si="33"/>
        <v>0</v>
      </c>
      <c r="CN51" s="35"/>
      <c r="CO51" s="22"/>
      <c r="CP51" s="49" t="str">
        <f t="shared" si="64"/>
        <v/>
      </c>
      <c r="CQ51" s="50">
        <f t="shared" si="65"/>
        <v>0</v>
      </c>
      <c r="CR51" s="45">
        <f t="shared" si="34"/>
        <v>0</v>
      </c>
      <c r="CS51" s="48">
        <f>IF(TYPE(CP51)=1,_xll.GCurve(CQ$6,CR51*365,"y")/100,0)</f>
        <v>0</v>
      </c>
      <c r="CT51" s="45">
        <f t="shared" si="35"/>
        <v>0</v>
      </c>
      <c r="CU51" s="16">
        <f t="shared" si="36"/>
        <v>0</v>
      </c>
      <c r="CV51" s="35"/>
      <c r="CW51" s="35"/>
      <c r="CX51" s="22"/>
      <c r="CY51" s="49" t="str">
        <f t="shared" si="66"/>
        <v/>
      </c>
      <c r="CZ51" s="50">
        <f t="shared" si="67"/>
        <v>0</v>
      </c>
      <c r="DA51" s="45">
        <f t="shared" si="37"/>
        <v>0</v>
      </c>
      <c r="DB51" s="48">
        <f>IF(TYPE(CY51)=1,_xll.GCurve(CZ$6,DA51*365,"y")/100,0)</f>
        <v>0</v>
      </c>
      <c r="DC51" s="45">
        <f t="shared" si="38"/>
        <v>0</v>
      </c>
      <c r="DD51" s="16">
        <f t="shared" si="39"/>
        <v>0</v>
      </c>
      <c r="DE51" s="35"/>
    </row>
    <row r="52" spans="1:109" x14ac:dyDescent="0.25">
      <c r="A52" s="35"/>
      <c r="B52" s="35"/>
      <c r="C52" s="35"/>
      <c r="D52" s="35"/>
      <c r="E52" s="22"/>
      <c r="F52" s="49" t="str">
        <f t="shared" si="40"/>
        <v/>
      </c>
      <c r="G52" s="50">
        <f t="shared" si="41"/>
        <v>0</v>
      </c>
      <c r="H52" s="45">
        <f t="shared" si="42"/>
        <v>0</v>
      </c>
      <c r="I52" s="48">
        <f>IF(TYPE(F52)=1,_xll.GCurve(G$6,H52*365,"y")/100,0)</f>
        <v>0</v>
      </c>
      <c r="J52" s="45">
        <f t="shared" si="43"/>
        <v>0</v>
      </c>
      <c r="K52" s="16">
        <f t="shared" si="44"/>
        <v>0</v>
      </c>
      <c r="L52" s="35"/>
      <c r="M52" s="22"/>
      <c r="N52" s="49" t="str">
        <f t="shared" si="68"/>
        <v/>
      </c>
      <c r="O52" s="50">
        <f t="shared" si="45"/>
        <v>0</v>
      </c>
      <c r="P52" s="45">
        <f t="shared" si="4"/>
        <v>0</v>
      </c>
      <c r="Q52" s="48">
        <f>IF(TYPE(N52)=1,_xll.GCurve(O$6,P52*365,"y")/100,0)</f>
        <v>0</v>
      </c>
      <c r="R52" s="45">
        <f t="shared" si="5"/>
        <v>0</v>
      </c>
      <c r="S52" s="16">
        <f t="shared" si="6"/>
        <v>0</v>
      </c>
      <c r="T52" s="35"/>
      <c r="U52" s="22"/>
      <c r="V52" s="49" t="str">
        <f t="shared" si="46"/>
        <v/>
      </c>
      <c r="W52" s="50">
        <f t="shared" si="47"/>
        <v>0</v>
      </c>
      <c r="X52" s="45">
        <f t="shared" si="7"/>
        <v>0</v>
      </c>
      <c r="Y52" s="48">
        <f>IF(TYPE(V52)=1,_xll.GCurve(W$6,X52*365,"y")/100,0)</f>
        <v>0</v>
      </c>
      <c r="Z52" s="45">
        <f t="shared" si="8"/>
        <v>0</v>
      </c>
      <c r="AA52" s="16">
        <f t="shared" si="9"/>
        <v>0</v>
      </c>
      <c r="AB52" s="35"/>
      <c r="AC52" s="22"/>
      <c r="AD52" s="49" t="str">
        <f t="shared" si="48"/>
        <v/>
      </c>
      <c r="AE52" s="50">
        <f t="shared" si="49"/>
        <v>0</v>
      </c>
      <c r="AF52" s="45">
        <f t="shared" si="10"/>
        <v>0</v>
      </c>
      <c r="AG52" s="48">
        <f>IF(TYPE(AD52)=1,_xll.GCurve(AE$6,AF52*365,"y")/100,0)</f>
        <v>0</v>
      </c>
      <c r="AH52" s="45">
        <f t="shared" si="11"/>
        <v>0</v>
      </c>
      <c r="AI52" s="16">
        <f t="shared" si="12"/>
        <v>0</v>
      </c>
      <c r="AJ52" s="35"/>
      <c r="AK52" s="22"/>
      <c r="AL52" s="49" t="str">
        <f t="shared" si="50"/>
        <v/>
      </c>
      <c r="AM52" s="50">
        <f t="shared" si="51"/>
        <v>0</v>
      </c>
      <c r="AN52" s="45">
        <f t="shared" si="13"/>
        <v>0</v>
      </c>
      <c r="AO52" s="48">
        <f>IF(TYPE(AL52)=1,_xll.GCurve(AM$6,AN52*365,"y")/100,0)</f>
        <v>0</v>
      </c>
      <c r="AP52" s="45">
        <f t="shared" si="14"/>
        <v>0</v>
      </c>
      <c r="AQ52" s="16">
        <f t="shared" si="15"/>
        <v>0</v>
      </c>
      <c r="AR52" s="35"/>
      <c r="AS52" s="22"/>
      <c r="AT52" s="49" t="str">
        <f t="shared" si="52"/>
        <v/>
      </c>
      <c r="AU52" s="50">
        <f t="shared" si="53"/>
        <v>0</v>
      </c>
      <c r="AV52" s="45">
        <f t="shared" si="16"/>
        <v>0</v>
      </c>
      <c r="AW52" s="48">
        <f>IF(TYPE(AT52)=1,_xll.GCurve(AU$6,AV52*365,"y")/100,0)</f>
        <v>0</v>
      </c>
      <c r="AX52" s="45">
        <f t="shared" si="17"/>
        <v>0</v>
      </c>
      <c r="AY52" s="16">
        <f t="shared" si="18"/>
        <v>0</v>
      </c>
      <c r="AZ52" s="35"/>
      <c r="BA52" s="22"/>
      <c r="BB52" s="49" t="str">
        <f t="shared" si="54"/>
        <v/>
      </c>
      <c r="BC52" s="50">
        <f t="shared" si="55"/>
        <v>0</v>
      </c>
      <c r="BD52" s="45">
        <f t="shared" si="19"/>
        <v>0</v>
      </c>
      <c r="BE52" s="48">
        <f>IF(TYPE(BB52)=1,_xll.GCurve(BC$6,BD52*365,"y")/100,0)</f>
        <v>0</v>
      </c>
      <c r="BF52" s="45">
        <f t="shared" si="20"/>
        <v>0</v>
      </c>
      <c r="BG52" s="16">
        <f t="shared" si="21"/>
        <v>0</v>
      </c>
      <c r="BH52" s="35"/>
      <c r="BI52" s="22"/>
      <c r="BJ52" s="49" t="str">
        <f t="shared" si="56"/>
        <v/>
      </c>
      <c r="BK52" s="50">
        <f t="shared" si="57"/>
        <v>0</v>
      </c>
      <c r="BL52" s="45">
        <f t="shared" si="22"/>
        <v>0</v>
      </c>
      <c r="BM52" s="48">
        <f>IF(TYPE(BJ52)=1,_xll.GCurve(BK$6,BL52*365,"y")/100,0)</f>
        <v>0</v>
      </c>
      <c r="BN52" s="45">
        <f t="shared" si="23"/>
        <v>0</v>
      </c>
      <c r="BO52" s="16">
        <f t="shared" si="24"/>
        <v>0</v>
      </c>
      <c r="BP52" s="35"/>
      <c r="BQ52" s="22"/>
      <c r="BR52" s="49" t="str">
        <f t="shared" si="58"/>
        <v/>
      </c>
      <c r="BS52" s="50">
        <f t="shared" si="59"/>
        <v>0</v>
      </c>
      <c r="BT52" s="45">
        <f t="shared" si="25"/>
        <v>0</v>
      </c>
      <c r="BU52" s="48">
        <f>IF(TYPE(BR52)=1,_xll.GCurve(BS$6,BT52*365,"y")/100,0)</f>
        <v>0</v>
      </c>
      <c r="BV52" s="45">
        <f t="shared" si="26"/>
        <v>0</v>
      </c>
      <c r="BW52" s="16">
        <f t="shared" si="27"/>
        <v>0</v>
      </c>
      <c r="BX52" s="35"/>
      <c r="BY52" s="22"/>
      <c r="BZ52" s="49" t="str">
        <f t="shared" si="60"/>
        <v/>
      </c>
      <c r="CA52" s="50">
        <f t="shared" si="61"/>
        <v>0</v>
      </c>
      <c r="CB52" s="45">
        <f t="shared" si="28"/>
        <v>0</v>
      </c>
      <c r="CC52" s="48">
        <f>IF(TYPE(BZ52)=1,_xll.GCurve(CA$6,CB52*365,"y")/100,0)</f>
        <v>0</v>
      </c>
      <c r="CD52" s="45">
        <f t="shared" si="29"/>
        <v>0</v>
      </c>
      <c r="CE52" s="16">
        <f t="shared" si="30"/>
        <v>0</v>
      </c>
      <c r="CF52" s="35"/>
      <c r="CG52" s="22"/>
      <c r="CH52" s="49" t="str">
        <f t="shared" si="62"/>
        <v/>
      </c>
      <c r="CI52" s="50">
        <f t="shared" si="63"/>
        <v>0</v>
      </c>
      <c r="CJ52" s="45">
        <f t="shared" si="31"/>
        <v>0</v>
      </c>
      <c r="CK52" s="48">
        <f>IF(TYPE(CH52)=1,_xll.GCurve(CI$6,CJ52*365,"y")/100,0)</f>
        <v>0</v>
      </c>
      <c r="CL52" s="45">
        <f t="shared" si="32"/>
        <v>0</v>
      </c>
      <c r="CM52" s="16">
        <f t="shared" si="33"/>
        <v>0</v>
      </c>
      <c r="CN52" s="35"/>
      <c r="CO52" s="22"/>
      <c r="CP52" s="49" t="str">
        <f t="shared" si="64"/>
        <v/>
      </c>
      <c r="CQ52" s="50">
        <f t="shared" si="65"/>
        <v>0</v>
      </c>
      <c r="CR52" s="45">
        <f t="shared" si="34"/>
        <v>0</v>
      </c>
      <c r="CS52" s="48">
        <f>IF(TYPE(CP52)=1,_xll.GCurve(CQ$6,CR52*365,"y")/100,0)</f>
        <v>0</v>
      </c>
      <c r="CT52" s="45">
        <f t="shared" si="35"/>
        <v>0</v>
      </c>
      <c r="CU52" s="16">
        <f t="shared" si="36"/>
        <v>0</v>
      </c>
      <c r="CV52" s="35"/>
      <c r="CW52" s="35"/>
      <c r="CX52" s="22"/>
      <c r="CY52" s="49" t="str">
        <f t="shared" si="66"/>
        <v/>
      </c>
      <c r="CZ52" s="50">
        <f t="shared" si="67"/>
        <v>0</v>
      </c>
      <c r="DA52" s="45">
        <f t="shared" si="37"/>
        <v>0</v>
      </c>
      <c r="DB52" s="48">
        <f>IF(TYPE(CY52)=1,_xll.GCurve(CZ$6,DA52*365,"y")/100,0)</f>
        <v>0</v>
      </c>
      <c r="DC52" s="45">
        <f t="shared" si="38"/>
        <v>0</v>
      </c>
      <c r="DD52" s="16">
        <f t="shared" si="39"/>
        <v>0</v>
      </c>
      <c r="DE52" s="35"/>
    </row>
    <row r="53" spans="1:109" x14ac:dyDescent="0.25">
      <c r="A53" s="35"/>
      <c r="B53" s="35"/>
      <c r="C53" s="35"/>
      <c r="D53" s="35"/>
      <c r="E53" s="22"/>
      <c r="F53" s="49" t="str">
        <f t="shared" si="40"/>
        <v/>
      </c>
      <c r="G53" s="50">
        <f t="shared" si="41"/>
        <v>0</v>
      </c>
      <c r="H53" s="45">
        <f t="shared" si="42"/>
        <v>0</v>
      </c>
      <c r="I53" s="48">
        <f>IF(TYPE(F53)=1,_xll.GCurve(G$6,H53*365,"y")/100,0)</f>
        <v>0</v>
      </c>
      <c r="J53" s="45">
        <f t="shared" si="43"/>
        <v>0</v>
      </c>
      <c r="K53" s="16">
        <f t="shared" si="44"/>
        <v>0</v>
      </c>
      <c r="L53" s="35"/>
      <c r="M53" s="22"/>
      <c r="N53" s="49" t="str">
        <f t="shared" si="68"/>
        <v/>
      </c>
      <c r="O53" s="50">
        <f t="shared" si="45"/>
        <v>0</v>
      </c>
      <c r="P53" s="45">
        <f t="shared" si="4"/>
        <v>0</v>
      </c>
      <c r="Q53" s="48">
        <f>IF(TYPE(N53)=1,_xll.GCurve(O$6,P53*365,"y")/100,0)</f>
        <v>0</v>
      </c>
      <c r="R53" s="45">
        <f t="shared" si="5"/>
        <v>0</v>
      </c>
      <c r="S53" s="16">
        <f t="shared" si="6"/>
        <v>0</v>
      </c>
      <c r="T53" s="35"/>
      <c r="U53" s="22"/>
      <c r="V53" s="49" t="str">
        <f t="shared" si="46"/>
        <v/>
      </c>
      <c r="W53" s="50">
        <f t="shared" si="47"/>
        <v>0</v>
      </c>
      <c r="X53" s="45">
        <f t="shared" si="7"/>
        <v>0</v>
      </c>
      <c r="Y53" s="48">
        <f>IF(TYPE(V53)=1,_xll.GCurve(W$6,X53*365,"y")/100,0)</f>
        <v>0</v>
      </c>
      <c r="Z53" s="45">
        <f t="shared" si="8"/>
        <v>0</v>
      </c>
      <c r="AA53" s="16">
        <f t="shared" si="9"/>
        <v>0</v>
      </c>
      <c r="AB53" s="35"/>
      <c r="AC53" s="22"/>
      <c r="AD53" s="49" t="str">
        <f t="shared" si="48"/>
        <v/>
      </c>
      <c r="AE53" s="50">
        <f t="shared" si="49"/>
        <v>0</v>
      </c>
      <c r="AF53" s="45">
        <f t="shared" si="10"/>
        <v>0</v>
      </c>
      <c r="AG53" s="48">
        <f>IF(TYPE(AD53)=1,_xll.GCurve(AE$6,AF53*365,"y")/100,0)</f>
        <v>0</v>
      </c>
      <c r="AH53" s="45">
        <f t="shared" si="11"/>
        <v>0</v>
      </c>
      <c r="AI53" s="16">
        <f t="shared" si="12"/>
        <v>0</v>
      </c>
      <c r="AJ53" s="35"/>
      <c r="AK53" s="22"/>
      <c r="AL53" s="49" t="str">
        <f t="shared" si="50"/>
        <v/>
      </c>
      <c r="AM53" s="50">
        <f t="shared" si="51"/>
        <v>0</v>
      </c>
      <c r="AN53" s="45">
        <f t="shared" si="13"/>
        <v>0</v>
      </c>
      <c r="AO53" s="48">
        <f>IF(TYPE(AL53)=1,_xll.GCurve(AM$6,AN53*365,"y")/100,0)</f>
        <v>0</v>
      </c>
      <c r="AP53" s="45">
        <f t="shared" si="14"/>
        <v>0</v>
      </c>
      <c r="AQ53" s="16">
        <f t="shared" si="15"/>
        <v>0</v>
      </c>
      <c r="AR53" s="35"/>
      <c r="AS53" s="22"/>
      <c r="AT53" s="49" t="str">
        <f t="shared" si="52"/>
        <v/>
      </c>
      <c r="AU53" s="50">
        <f t="shared" si="53"/>
        <v>0</v>
      </c>
      <c r="AV53" s="45">
        <f t="shared" si="16"/>
        <v>0</v>
      </c>
      <c r="AW53" s="48">
        <f>IF(TYPE(AT53)=1,_xll.GCurve(AU$6,AV53*365,"y")/100,0)</f>
        <v>0</v>
      </c>
      <c r="AX53" s="45">
        <f t="shared" si="17"/>
        <v>0</v>
      </c>
      <c r="AY53" s="16">
        <f t="shared" si="18"/>
        <v>0</v>
      </c>
      <c r="AZ53" s="35"/>
      <c r="BA53" s="22"/>
      <c r="BB53" s="49" t="str">
        <f t="shared" si="54"/>
        <v/>
      </c>
      <c r="BC53" s="50">
        <f t="shared" si="55"/>
        <v>0</v>
      </c>
      <c r="BD53" s="45">
        <f t="shared" si="19"/>
        <v>0</v>
      </c>
      <c r="BE53" s="48">
        <f>IF(TYPE(BB53)=1,_xll.GCurve(BC$6,BD53*365,"y")/100,0)</f>
        <v>0</v>
      </c>
      <c r="BF53" s="45">
        <f t="shared" si="20"/>
        <v>0</v>
      </c>
      <c r="BG53" s="16">
        <f t="shared" si="21"/>
        <v>0</v>
      </c>
      <c r="BH53" s="35"/>
      <c r="BI53" s="22"/>
      <c r="BJ53" s="49" t="str">
        <f t="shared" si="56"/>
        <v/>
      </c>
      <c r="BK53" s="50">
        <f t="shared" si="57"/>
        <v>0</v>
      </c>
      <c r="BL53" s="45">
        <f t="shared" si="22"/>
        <v>0</v>
      </c>
      <c r="BM53" s="48">
        <f>IF(TYPE(BJ53)=1,_xll.GCurve(BK$6,BL53*365,"y")/100,0)</f>
        <v>0</v>
      </c>
      <c r="BN53" s="45">
        <f t="shared" si="23"/>
        <v>0</v>
      </c>
      <c r="BO53" s="16">
        <f t="shared" si="24"/>
        <v>0</v>
      </c>
      <c r="BP53" s="35"/>
      <c r="BQ53" s="22"/>
      <c r="BR53" s="49" t="str">
        <f t="shared" si="58"/>
        <v/>
      </c>
      <c r="BS53" s="50">
        <f t="shared" si="59"/>
        <v>0</v>
      </c>
      <c r="BT53" s="45">
        <f t="shared" si="25"/>
        <v>0</v>
      </c>
      <c r="BU53" s="48">
        <f>IF(TYPE(BR53)=1,_xll.GCurve(BS$6,BT53*365,"y")/100,0)</f>
        <v>0</v>
      </c>
      <c r="BV53" s="45">
        <f t="shared" si="26"/>
        <v>0</v>
      </c>
      <c r="BW53" s="16">
        <f t="shared" si="27"/>
        <v>0</v>
      </c>
      <c r="BX53" s="35"/>
      <c r="BY53" s="22"/>
      <c r="BZ53" s="49" t="str">
        <f t="shared" si="60"/>
        <v/>
      </c>
      <c r="CA53" s="50">
        <f t="shared" si="61"/>
        <v>0</v>
      </c>
      <c r="CB53" s="45">
        <f t="shared" si="28"/>
        <v>0</v>
      </c>
      <c r="CC53" s="48">
        <f>IF(TYPE(BZ53)=1,_xll.GCurve(CA$6,CB53*365,"y")/100,0)</f>
        <v>0</v>
      </c>
      <c r="CD53" s="45">
        <f t="shared" si="29"/>
        <v>0</v>
      </c>
      <c r="CE53" s="16">
        <f t="shared" si="30"/>
        <v>0</v>
      </c>
      <c r="CF53" s="35"/>
      <c r="CG53" s="22"/>
      <c r="CH53" s="49" t="str">
        <f t="shared" si="62"/>
        <v/>
      </c>
      <c r="CI53" s="50">
        <f t="shared" si="63"/>
        <v>0</v>
      </c>
      <c r="CJ53" s="45">
        <f t="shared" si="31"/>
        <v>0</v>
      </c>
      <c r="CK53" s="48">
        <f>IF(TYPE(CH53)=1,_xll.GCurve(CI$6,CJ53*365,"y")/100,0)</f>
        <v>0</v>
      </c>
      <c r="CL53" s="45">
        <f t="shared" si="32"/>
        <v>0</v>
      </c>
      <c r="CM53" s="16">
        <f t="shared" si="33"/>
        <v>0</v>
      </c>
      <c r="CN53" s="35"/>
      <c r="CO53" s="22"/>
      <c r="CP53" s="49" t="str">
        <f t="shared" si="64"/>
        <v/>
      </c>
      <c r="CQ53" s="50">
        <f t="shared" si="65"/>
        <v>0</v>
      </c>
      <c r="CR53" s="45">
        <f t="shared" si="34"/>
        <v>0</v>
      </c>
      <c r="CS53" s="48">
        <f>IF(TYPE(CP53)=1,_xll.GCurve(CQ$6,CR53*365,"y")/100,0)</f>
        <v>0</v>
      </c>
      <c r="CT53" s="45">
        <f t="shared" si="35"/>
        <v>0</v>
      </c>
      <c r="CU53" s="16">
        <f t="shared" si="36"/>
        <v>0</v>
      </c>
      <c r="CV53" s="35"/>
      <c r="CW53" s="35"/>
      <c r="CX53" s="22"/>
      <c r="CY53" s="49" t="str">
        <f t="shared" si="66"/>
        <v/>
      </c>
      <c r="CZ53" s="50">
        <f t="shared" si="67"/>
        <v>0</v>
      </c>
      <c r="DA53" s="45">
        <f t="shared" si="37"/>
        <v>0</v>
      </c>
      <c r="DB53" s="48">
        <f>IF(TYPE(CY53)=1,_xll.GCurve(CZ$6,DA53*365,"y")/100,0)</f>
        <v>0</v>
      </c>
      <c r="DC53" s="45">
        <f t="shared" si="38"/>
        <v>0</v>
      </c>
      <c r="DD53" s="16">
        <f t="shared" si="39"/>
        <v>0</v>
      </c>
      <c r="DE53" s="35"/>
    </row>
    <row r="54" spans="1:109" x14ac:dyDescent="0.25">
      <c r="A54" s="35"/>
      <c r="B54" s="35"/>
      <c r="C54" s="35"/>
      <c r="D54" s="35"/>
      <c r="E54" s="22"/>
      <c r="F54" s="49" t="str">
        <f t="shared" si="40"/>
        <v/>
      </c>
      <c r="G54" s="50">
        <f t="shared" si="41"/>
        <v>0</v>
      </c>
      <c r="H54" s="45">
        <f t="shared" si="42"/>
        <v>0</v>
      </c>
      <c r="I54" s="48">
        <f>IF(TYPE(F54)=1,_xll.GCurve(G$6,H54*365,"y")/100,0)</f>
        <v>0</v>
      </c>
      <c r="J54" s="45">
        <f t="shared" si="43"/>
        <v>0</v>
      </c>
      <c r="K54" s="16">
        <f t="shared" si="44"/>
        <v>0</v>
      </c>
      <c r="L54" s="35"/>
      <c r="M54" s="22"/>
      <c r="N54" s="49" t="str">
        <f t="shared" si="68"/>
        <v/>
      </c>
      <c r="O54" s="50">
        <f t="shared" si="45"/>
        <v>0</v>
      </c>
      <c r="P54" s="45">
        <f t="shared" si="4"/>
        <v>0</v>
      </c>
      <c r="Q54" s="48">
        <f>IF(TYPE(N54)=1,_xll.GCurve(O$6,P54*365,"y")/100,0)</f>
        <v>0</v>
      </c>
      <c r="R54" s="45">
        <f t="shared" si="5"/>
        <v>0</v>
      </c>
      <c r="S54" s="16">
        <f t="shared" si="6"/>
        <v>0</v>
      </c>
      <c r="T54" s="35"/>
      <c r="U54" s="22"/>
      <c r="V54" s="49" t="str">
        <f t="shared" si="46"/>
        <v/>
      </c>
      <c r="W54" s="50">
        <f t="shared" si="47"/>
        <v>0</v>
      </c>
      <c r="X54" s="45">
        <f t="shared" si="7"/>
        <v>0</v>
      </c>
      <c r="Y54" s="48">
        <f>IF(TYPE(V54)=1,_xll.GCurve(W$6,X54*365,"y")/100,0)</f>
        <v>0</v>
      </c>
      <c r="Z54" s="45">
        <f t="shared" si="8"/>
        <v>0</v>
      </c>
      <c r="AA54" s="16">
        <f t="shared" si="9"/>
        <v>0</v>
      </c>
      <c r="AB54" s="35"/>
      <c r="AC54" s="22"/>
      <c r="AD54" s="49" t="str">
        <f t="shared" si="48"/>
        <v/>
      </c>
      <c r="AE54" s="50">
        <f t="shared" si="49"/>
        <v>0</v>
      </c>
      <c r="AF54" s="45">
        <f t="shared" si="10"/>
        <v>0</v>
      </c>
      <c r="AG54" s="48">
        <f>IF(TYPE(AD54)=1,_xll.GCurve(AE$6,AF54*365,"y")/100,0)</f>
        <v>0</v>
      </c>
      <c r="AH54" s="45">
        <f t="shared" si="11"/>
        <v>0</v>
      </c>
      <c r="AI54" s="16">
        <f t="shared" si="12"/>
        <v>0</v>
      </c>
      <c r="AJ54" s="35"/>
      <c r="AK54" s="22"/>
      <c r="AL54" s="49" t="str">
        <f t="shared" si="50"/>
        <v/>
      </c>
      <c r="AM54" s="50">
        <f t="shared" si="51"/>
        <v>0</v>
      </c>
      <c r="AN54" s="45">
        <f t="shared" si="13"/>
        <v>0</v>
      </c>
      <c r="AO54" s="48">
        <f>IF(TYPE(AL54)=1,_xll.GCurve(AM$6,AN54*365,"y")/100,0)</f>
        <v>0</v>
      </c>
      <c r="AP54" s="45">
        <f t="shared" si="14"/>
        <v>0</v>
      </c>
      <c r="AQ54" s="16">
        <f t="shared" si="15"/>
        <v>0</v>
      </c>
      <c r="AR54" s="35"/>
      <c r="AS54" s="22"/>
      <c r="AT54" s="49" t="str">
        <f t="shared" si="52"/>
        <v/>
      </c>
      <c r="AU54" s="50">
        <f t="shared" si="53"/>
        <v>0</v>
      </c>
      <c r="AV54" s="45">
        <f t="shared" si="16"/>
        <v>0</v>
      </c>
      <c r="AW54" s="48">
        <f>IF(TYPE(AT54)=1,_xll.GCurve(AU$6,AV54*365,"y")/100,0)</f>
        <v>0</v>
      </c>
      <c r="AX54" s="45">
        <f t="shared" si="17"/>
        <v>0</v>
      </c>
      <c r="AY54" s="16">
        <f t="shared" si="18"/>
        <v>0</v>
      </c>
      <c r="AZ54" s="35"/>
      <c r="BA54" s="22"/>
      <c r="BB54" s="49" t="str">
        <f t="shared" si="54"/>
        <v/>
      </c>
      <c r="BC54" s="50">
        <f t="shared" si="55"/>
        <v>0</v>
      </c>
      <c r="BD54" s="45">
        <f t="shared" si="19"/>
        <v>0</v>
      </c>
      <c r="BE54" s="48">
        <f>IF(TYPE(BB54)=1,_xll.GCurve(BC$6,BD54*365,"y")/100,0)</f>
        <v>0</v>
      </c>
      <c r="BF54" s="45">
        <f t="shared" si="20"/>
        <v>0</v>
      </c>
      <c r="BG54" s="16">
        <f t="shared" si="21"/>
        <v>0</v>
      </c>
      <c r="BH54" s="35"/>
      <c r="BI54" s="22"/>
      <c r="BJ54" s="49" t="str">
        <f t="shared" si="56"/>
        <v/>
      </c>
      <c r="BK54" s="50">
        <f t="shared" si="57"/>
        <v>0</v>
      </c>
      <c r="BL54" s="45">
        <f t="shared" si="22"/>
        <v>0</v>
      </c>
      <c r="BM54" s="48">
        <f>IF(TYPE(BJ54)=1,_xll.GCurve(BK$6,BL54*365,"y")/100,0)</f>
        <v>0</v>
      </c>
      <c r="BN54" s="45">
        <f t="shared" si="23"/>
        <v>0</v>
      </c>
      <c r="BO54" s="16">
        <f t="shared" si="24"/>
        <v>0</v>
      </c>
      <c r="BP54" s="35"/>
      <c r="BQ54" s="22"/>
      <c r="BR54" s="49" t="str">
        <f t="shared" si="58"/>
        <v/>
      </c>
      <c r="BS54" s="50">
        <f t="shared" si="59"/>
        <v>0</v>
      </c>
      <c r="BT54" s="45">
        <f t="shared" si="25"/>
        <v>0</v>
      </c>
      <c r="BU54" s="48">
        <f>IF(TYPE(BR54)=1,_xll.GCurve(BS$6,BT54*365,"y")/100,0)</f>
        <v>0</v>
      </c>
      <c r="BV54" s="45">
        <f t="shared" si="26"/>
        <v>0</v>
      </c>
      <c r="BW54" s="16">
        <f t="shared" si="27"/>
        <v>0</v>
      </c>
      <c r="BX54" s="35"/>
      <c r="BY54" s="22"/>
      <c r="BZ54" s="49" t="str">
        <f t="shared" si="60"/>
        <v/>
      </c>
      <c r="CA54" s="50">
        <f t="shared" si="61"/>
        <v>0</v>
      </c>
      <c r="CB54" s="45">
        <f t="shared" si="28"/>
        <v>0</v>
      </c>
      <c r="CC54" s="48">
        <f>IF(TYPE(BZ54)=1,_xll.GCurve(CA$6,CB54*365,"y")/100,0)</f>
        <v>0</v>
      </c>
      <c r="CD54" s="45">
        <f t="shared" si="29"/>
        <v>0</v>
      </c>
      <c r="CE54" s="16">
        <f t="shared" si="30"/>
        <v>0</v>
      </c>
      <c r="CF54" s="35"/>
      <c r="CG54" s="22"/>
      <c r="CH54" s="49" t="str">
        <f t="shared" si="62"/>
        <v/>
      </c>
      <c r="CI54" s="50">
        <f t="shared" si="63"/>
        <v>0</v>
      </c>
      <c r="CJ54" s="45">
        <f t="shared" si="31"/>
        <v>0</v>
      </c>
      <c r="CK54" s="48">
        <f>IF(TYPE(CH54)=1,_xll.GCurve(CI$6,CJ54*365,"y")/100,0)</f>
        <v>0</v>
      </c>
      <c r="CL54" s="45">
        <f t="shared" si="32"/>
        <v>0</v>
      </c>
      <c r="CM54" s="16">
        <f t="shared" si="33"/>
        <v>0</v>
      </c>
      <c r="CN54" s="35"/>
      <c r="CO54" s="22"/>
      <c r="CP54" s="49" t="str">
        <f t="shared" si="64"/>
        <v/>
      </c>
      <c r="CQ54" s="50">
        <f t="shared" si="65"/>
        <v>0</v>
      </c>
      <c r="CR54" s="45">
        <f t="shared" si="34"/>
        <v>0</v>
      </c>
      <c r="CS54" s="48">
        <f>IF(TYPE(CP54)=1,_xll.GCurve(CQ$6,CR54*365,"y")/100,0)</f>
        <v>0</v>
      </c>
      <c r="CT54" s="45">
        <f t="shared" si="35"/>
        <v>0</v>
      </c>
      <c r="CU54" s="16">
        <f t="shared" si="36"/>
        <v>0</v>
      </c>
      <c r="CV54" s="35"/>
      <c r="CW54" s="35"/>
      <c r="CX54" s="22"/>
      <c r="CY54" s="49" t="str">
        <f t="shared" si="66"/>
        <v/>
      </c>
      <c r="CZ54" s="50">
        <f t="shared" si="67"/>
        <v>0</v>
      </c>
      <c r="DA54" s="45">
        <f t="shared" si="37"/>
        <v>0</v>
      </c>
      <c r="DB54" s="48">
        <f>IF(TYPE(CY54)=1,_xll.GCurve(CZ$6,DA54*365,"y")/100,0)</f>
        <v>0</v>
      </c>
      <c r="DC54" s="45">
        <f t="shared" si="38"/>
        <v>0</v>
      </c>
      <c r="DD54" s="16">
        <f t="shared" si="39"/>
        <v>0</v>
      </c>
      <c r="DE54" s="35"/>
    </row>
    <row r="55" spans="1:109" x14ac:dyDescent="0.25">
      <c r="A55" s="35"/>
      <c r="B55" s="35"/>
      <c r="C55" s="35"/>
      <c r="D55" s="35"/>
      <c r="E55" s="22"/>
      <c r="F55" s="49" t="str">
        <f t="shared" si="40"/>
        <v/>
      </c>
      <c r="G55" s="50">
        <f t="shared" si="41"/>
        <v>0</v>
      </c>
      <c r="H55" s="45">
        <f t="shared" si="42"/>
        <v>0</v>
      </c>
      <c r="I55" s="48">
        <f>IF(TYPE(F55)=1,_xll.GCurve(G$6,H55*365,"y")/100,0)</f>
        <v>0</v>
      </c>
      <c r="J55" s="45">
        <f t="shared" si="43"/>
        <v>0</v>
      </c>
      <c r="K55" s="16">
        <f t="shared" si="44"/>
        <v>0</v>
      </c>
      <c r="L55" s="35"/>
      <c r="M55" s="22"/>
      <c r="N55" s="49" t="str">
        <f t="shared" si="68"/>
        <v/>
      </c>
      <c r="O55" s="50">
        <f t="shared" si="45"/>
        <v>0</v>
      </c>
      <c r="P55" s="45">
        <f t="shared" si="4"/>
        <v>0</v>
      </c>
      <c r="Q55" s="48">
        <f>IF(TYPE(N55)=1,_xll.GCurve(O$6,P55*365,"y")/100,0)</f>
        <v>0</v>
      </c>
      <c r="R55" s="45">
        <f t="shared" si="5"/>
        <v>0</v>
      </c>
      <c r="S55" s="16">
        <f t="shared" si="6"/>
        <v>0</v>
      </c>
      <c r="T55" s="35"/>
      <c r="U55" s="22"/>
      <c r="V55" s="49" t="str">
        <f t="shared" si="46"/>
        <v/>
      </c>
      <c r="W55" s="50">
        <f t="shared" si="47"/>
        <v>0</v>
      </c>
      <c r="X55" s="45">
        <f t="shared" si="7"/>
        <v>0</v>
      </c>
      <c r="Y55" s="48">
        <f>IF(TYPE(V55)=1,_xll.GCurve(W$6,X55*365,"y")/100,0)</f>
        <v>0</v>
      </c>
      <c r="Z55" s="45">
        <f t="shared" si="8"/>
        <v>0</v>
      </c>
      <c r="AA55" s="16">
        <f t="shared" si="9"/>
        <v>0</v>
      </c>
      <c r="AB55" s="35"/>
      <c r="AC55" s="22"/>
      <c r="AD55" s="49" t="str">
        <f t="shared" si="48"/>
        <v/>
      </c>
      <c r="AE55" s="50">
        <f t="shared" si="49"/>
        <v>0</v>
      </c>
      <c r="AF55" s="45">
        <f t="shared" si="10"/>
        <v>0</v>
      </c>
      <c r="AG55" s="48">
        <f>IF(TYPE(AD55)=1,_xll.GCurve(AE$6,AF55*365,"y")/100,0)</f>
        <v>0</v>
      </c>
      <c r="AH55" s="45">
        <f t="shared" si="11"/>
        <v>0</v>
      </c>
      <c r="AI55" s="16">
        <f t="shared" si="12"/>
        <v>0</v>
      </c>
      <c r="AJ55" s="35"/>
      <c r="AK55" s="22"/>
      <c r="AL55" s="49" t="str">
        <f t="shared" si="50"/>
        <v/>
      </c>
      <c r="AM55" s="50">
        <f t="shared" si="51"/>
        <v>0</v>
      </c>
      <c r="AN55" s="45">
        <f t="shared" si="13"/>
        <v>0</v>
      </c>
      <c r="AO55" s="48">
        <f>IF(TYPE(AL55)=1,_xll.GCurve(AM$6,AN55*365,"y")/100,0)</f>
        <v>0</v>
      </c>
      <c r="AP55" s="45">
        <f t="shared" si="14"/>
        <v>0</v>
      </c>
      <c r="AQ55" s="16">
        <f t="shared" si="15"/>
        <v>0</v>
      </c>
      <c r="AR55" s="35"/>
      <c r="AS55" s="22"/>
      <c r="AT55" s="49" t="str">
        <f t="shared" si="52"/>
        <v/>
      </c>
      <c r="AU55" s="50">
        <f t="shared" si="53"/>
        <v>0</v>
      </c>
      <c r="AV55" s="45">
        <f t="shared" si="16"/>
        <v>0</v>
      </c>
      <c r="AW55" s="48">
        <f>IF(TYPE(AT55)=1,_xll.GCurve(AU$6,AV55*365,"y")/100,0)</f>
        <v>0</v>
      </c>
      <c r="AX55" s="45">
        <f t="shared" si="17"/>
        <v>0</v>
      </c>
      <c r="AY55" s="16">
        <f t="shared" si="18"/>
        <v>0</v>
      </c>
      <c r="AZ55" s="35"/>
      <c r="BA55" s="22"/>
      <c r="BB55" s="49" t="str">
        <f t="shared" si="54"/>
        <v/>
      </c>
      <c r="BC55" s="50">
        <f t="shared" si="55"/>
        <v>0</v>
      </c>
      <c r="BD55" s="45">
        <f t="shared" si="19"/>
        <v>0</v>
      </c>
      <c r="BE55" s="48">
        <f>IF(TYPE(BB55)=1,_xll.GCurve(BC$6,BD55*365,"y")/100,0)</f>
        <v>0</v>
      </c>
      <c r="BF55" s="45">
        <f t="shared" si="20"/>
        <v>0</v>
      </c>
      <c r="BG55" s="16">
        <f t="shared" si="21"/>
        <v>0</v>
      </c>
      <c r="BH55" s="35"/>
      <c r="BI55" s="22"/>
      <c r="BJ55" s="49" t="str">
        <f t="shared" si="56"/>
        <v/>
      </c>
      <c r="BK55" s="50">
        <f t="shared" si="57"/>
        <v>0</v>
      </c>
      <c r="BL55" s="45">
        <f t="shared" si="22"/>
        <v>0</v>
      </c>
      <c r="BM55" s="48">
        <f>IF(TYPE(BJ55)=1,_xll.GCurve(BK$6,BL55*365,"y")/100,0)</f>
        <v>0</v>
      </c>
      <c r="BN55" s="45">
        <f t="shared" si="23"/>
        <v>0</v>
      </c>
      <c r="BO55" s="16">
        <f t="shared" si="24"/>
        <v>0</v>
      </c>
      <c r="BP55" s="35"/>
      <c r="BQ55" s="22"/>
      <c r="BR55" s="49" t="str">
        <f t="shared" si="58"/>
        <v/>
      </c>
      <c r="BS55" s="50">
        <f t="shared" si="59"/>
        <v>0</v>
      </c>
      <c r="BT55" s="45">
        <f t="shared" si="25"/>
        <v>0</v>
      </c>
      <c r="BU55" s="48">
        <f>IF(TYPE(BR55)=1,_xll.GCurve(BS$6,BT55*365,"y")/100,0)</f>
        <v>0</v>
      </c>
      <c r="BV55" s="45">
        <f t="shared" si="26"/>
        <v>0</v>
      </c>
      <c r="BW55" s="16">
        <f t="shared" si="27"/>
        <v>0</v>
      </c>
      <c r="BX55" s="35"/>
      <c r="BY55" s="22"/>
      <c r="BZ55" s="49" t="str">
        <f t="shared" si="60"/>
        <v/>
      </c>
      <c r="CA55" s="50">
        <f t="shared" si="61"/>
        <v>0</v>
      </c>
      <c r="CB55" s="45">
        <f t="shared" si="28"/>
        <v>0</v>
      </c>
      <c r="CC55" s="48">
        <f>IF(TYPE(BZ55)=1,_xll.GCurve(CA$6,CB55*365,"y")/100,0)</f>
        <v>0</v>
      </c>
      <c r="CD55" s="45">
        <f t="shared" si="29"/>
        <v>0</v>
      </c>
      <c r="CE55" s="16">
        <f t="shared" si="30"/>
        <v>0</v>
      </c>
      <c r="CF55" s="35"/>
      <c r="CG55" s="22"/>
      <c r="CH55" s="49" t="str">
        <f t="shared" si="62"/>
        <v/>
      </c>
      <c r="CI55" s="50">
        <f t="shared" si="63"/>
        <v>0</v>
      </c>
      <c r="CJ55" s="45">
        <f t="shared" si="31"/>
        <v>0</v>
      </c>
      <c r="CK55" s="48">
        <f>IF(TYPE(CH55)=1,_xll.GCurve(CI$6,CJ55*365,"y")/100,0)</f>
        <v>0</v>
      </c>
      <c r="CL55" s="45">
        <f t="shared" si="32"/>
        <v>0</v>
      </c>
      <c r="CM55" s="16">
        <f t="shared" si="33"/>
        <v>0</v>
      </c>
      <c r="CN55" s="35"/>
      <c r="CO55" s="22"/>
      <c r="CP55" s="49" t="str">
        <f t="shared" si="64"/>
        <v/>
      </c>
      <c r="CQ55" s="50">
        <f t="shared" si="65"/>
        <v>0</v>
      </c>
      <c r="CR55" s="45">
        <f t="shared" si="34"/>
        <v>0</v>
      </c>
      <c r="CS55" s="48">
        <f>IF(TYPE(CP55)=1,_xll.GCurve(CQ$6,CR55*365,"y")/100,0)</f>
        <v>0</v>
      </c>
      <c r="CT55" s="45">
        <f t="shared" si="35"/>
        <v>0</v>
      </c>
      <c r="CU55" s="16">
        <f t="shared" si="36"/>
        <v>0</v>
      </c>
      <c r="CV55" s="35"/>
      <c r="CW55" s="35"/>
      <c r="CX55" s="22"/>
      <c r="CY55" s="49" t="str">
        <f t="shared" si="66"/>
        <v/>
      </c>
      <c r="CZ55" s="50">
        <f t="shared" si="67"/>
        <v>0</v>
      </c>
      <c r="DA55" s="45">
        <f t="shared" si="37"/>
        <v>0</v>
      </c>
      <c r="DB55" s="48">
        <f>IF(TYPE(CY55)=1,_xll.GCurve(CZ$6,DA55*365,"y")/100,0)</f>
        <v>0</v>
      </c>
      <c r="DC55" s="45">
        <f t="shared" si="38"/>
        <v>0</v>
      </c>
      <c r="DD55" s="16">
        <f t="shared" si="39"/>
        <v>0</v>
      </c>
      <c r="DE55" s="35"/>
    </row>
    <row r="56" spans="1:109" x14ac:dyDescent="0.25">
      <c r="A56" s="35"/>
      <c r="B56" s="35"/>
      <c r="C56" s="35"/>
      <c r="D56" s="35"/>
      <c r="E56" s="22"/>
      <c r="F56" s="49" t="str">
        <f t="shared" si="40"/>
        <v/>
      </c>
      <c r="G56" s="50">
        <f t="shared" si="41"/>
        <v>0</v>
      </c>
      <c r="H56" s="45">
        <f t="shared" si="42"/>
        <v>0</v>
      </c>
      <c r="I56" s="48">
        <f>IF(TYPE(F56)=1,_xll.GCurve(G$6,H56*365,"y")/100,0)</f>
        <v>0</v>
      </c>
      <c r="J56" s="45">
        <f t="shared" si="43"/>
        <v>0</v>
      </c>
      <c r="K56" s="16">
        <f t="shared" si="44"/>
        <v>0</v>
      </c>
      <c r="L56" s="35"/>
      <c r="M56" s="22"/>
      <c r="N56" s="49" t="str">
        <f t="shared" si="68"/>
        <v/>
      </c>
      <c r="O56" s="50">
        <f t="shared" si="45"/>
        <v>0</v>
      </c>
      <c r="P56" s="45">
        <f t="shared" si="4"/>
        <v>0</v>
      </c>
      <c r="Q56" s="48">
        <f>IF(TYPE(N56)=1,_xll.GCurve(O$6,P56*365,"y")/100,0)</f>
        <v>0</v>
      </c>
      <c r="R56" s="45">
        <f t="shared" si="5"/>
        <v>0</v>
      </c>
      <c r="S56" s="16">
        <f t="shared" si="6"/>
        <v>0</v>
      </c>
      <c r="T56" s="35"/>
      <c r="U56" s="22"/>
      <c r="V56" s="49" t="str">
        <f t="shared" si="46"/>
        <v/>
      </c>
      <c r="W56" s="50">
        <f t="shared" si="47"/>
        <v>0</v>
      </c>
      <c r="X56" s="45">
        <f t="shared" si="7"/>
        <v>0</v>
      </c>
      <c r="Y56" s="48">
        <f>IF(TYPE(V56)=1,_xll.GCurve(W$6,X56*365,"y")/100,0)</f>
        <v>0</v>
      </c>
      <c r="Z56" s="45">
        <f t="shared" si="8"/>
        <v>0</v>
      </c>
      <c r="AA56" s="16">
        <f t="shared" si="9"/>
        <v>0</v>
      </c>
      <c r="AB56" s="35"/>
      <c r="AC56" s="22"/>
      <c r="AD56" s="49" t="str">
        <f t="shared" si="48"/>
        <v/>
      </c>
      <c r="AE56" s="50">
        <f t="shared" si="49"/>
        <v>0</v>
      </c>
      <c r="AF56" s="45">
        <f t="shared" si="10"/>
        <v>0</v>
      </c>
      <c r="AG56" s="48">
        <f>IF(TYPE(AD56)=1,_xll.GCurve(AE$6,AF56*365,"y")/100,0)</f>
        <v>0</v>
      </c>
      <c r="AH56" s="45">
        <f t="shared" si="11"/>
        <v>0</v>
      </c>
      <c r="AI56" s="16">
        <f t="shared" si="12"/>
        <v>0</v>
      </c>
      <c r="AJ56" s="35"/>
      <c r="AK56" s="22"/>
      <c r="AL56" s="49" t="str">
        <f t="shared" si="50"/>
        <v/>
      </c>
      <c r="AM56" s="50">
        <f t="shared" si="51"/>
        <v>0</v>
      </c>
      <c r="AN56" s="45">
        <f t="shared" si="13"/>
        <v>0</v>
      </c>
      <c r="AO56" s="48">
        <f>IF(TYPE(AL56)=1,_xll.GCurve(AM$6,AN56*365,"y")/100,0)</f>
        <v>0</v>
      </c>
      <c r="AP56" s="45">
        <f t="shared" si="14"/>
        <v>0</v>
      </c>
      <c r="AQ56" s="16">
        <f t="shared" si="15"/>
        <v>0</v>
      </c>
      <c r="AR56" s="35"/>
      <c r="AS56" s="22"/>
      <c r="AT56" s="49" t="str">
        <f t="shared" si="52"/>
        <v/>
      </c>
      <c r="AU56" s="50">
        <f t="shared" si="53"/>
        <v>0</v>
      </c>
      <c r="AV56" s="45">
        <f t="shared" si="16"/>
        <v>0</v>
      </c>
      <c r="AW56" s="48">
        <f>IF(TYPE(AT56)=1,_xll.GCurve(AU$6,AV56*365,"y")/100,0)</f>
        <v>0</v>
      </c>
      <c r="AX56" s="45">
        <f t="shared" si="17"/>
        <v>0</v>
      </c>
      <c r="AY56" s="16">
        <f t="shared" si="18"/>
        <v>0</v>
      </c>
      <c r="AZ56" s="35"/>
      <c r="BA56" s="22"/>
      <c r="BB56" s="49" t="str">
        <f t="shared" si="54"/>
        <v/>
      </c>
      <c r="BC56" s="50">
        <f t="shared" si="55"/>
        <v>0</v>
      </c>
      <c r="BD56" s="45">
        <f t="shared" si="19"/>
        <v>0</v>
      </c>
      <c r="BE56" s="48">
        <f>IF(TYPE(BB56)=1,_xll.GCurve(BC$6,BD56*365,"y")/100,0)</f>
        <v>0</v>
      </c>
      <c r="BF56" s="45">
        <f t="shared" si="20"/>
        <v>0</v>
      </c>
      <c r="BG56" s="16">
        <f t="shared" si="21"/>
        <v>0</v>
      </c>
      <c r="BH56" s="35"/>
      <c r="BI56" s="22"/>
      <c r="BJ56" s="49" t="str">
        <f t="shared" si="56"/>
        <v/>
      </c>
      <c r="BK56" s="50">
        <f t="shared" si="57"/>
        <v>0</v>
      </c>
      <c r="BL56" s="45">
        <f t="shared" si="22"/>
        <v>0</v>
      </c>
      <c r="BM56" s="48">
        <f>IF(TYPE(BJ56)=1,_xll.GCurve(BK$6,BL56*365,"y")/100,0)</f>
        <v>0</v>
      </c>
      <c r="BN56" s="45">
        <f t="shared" si="23"/>
        <v>0</v>
      </c>
      <c r="BO56" s="16">
        <f t="shared" si="24"/>
        <v>0</v>
      </c>
      <c r="BP56" s="35"/>
      <c r="BQ56" s="22"/>
      <c r="BR56" s="49" t="str">
        <f t="shared" si="58"/>
        <v/>
      </c>
      <c r="BS56" s="50">
        <f t="shared" si="59"/>
        <v>0</v>
      </c>
      <c r="BT56" s="45">
        <f t="shared" si="25"/>
        <v>0</v>
      </c>
      <c r="BU56" s="48">
        <f>IF(TYPE(BR56)=1,_xll.GCurve(BS$6,BT56*365,"y")/100,0)</f>
        <v>0</v>
      </c>
      <c r="BV56" s="45">
        <f t="shared" si="26"/>
        <v>0</v>
      </c>
      <c r="BW56" s="16">
        <f t="shared" si="27"/>
        <v>0</v>
      </c>
      <c r="BX56" s="35"/>
      <c r="BY56" s="22"/>
      <c r="BZ56" s="49" t="str">
        <f t="shared" si="60"/>
        <v/>
      </c>
      <c r="CA56" s="50">
        <f t="shared" si="61"/>
        <v>0</v>
      </c>
      <c r="CB56" s="45">
        <f t="shared" si="28"/>
        <v>0</v>
      </c>
      <c r="CC56" s="48">
        <f>IF(TYPE(BZ56)=1,_xll.GCurve(CA$6,CB56*365,"y")/100,0)</f>
        <v>0</v>
      </c>
      <c r="CD56" s="45">
        <f t="shared" si="29"/>
        <v>0</v>
      </c>
      <c r="CE56" s="16">
        <f t="shared" si="30"/>
        <v>0</v>
      </c>
      <c r="CF56" s="35"/>
      <c r="CG56" s="22"/>
      <c r="CH56" s="49" t="str">
        <f t="shared" si="62"/>
        <v/>
      </c>
      <c r="CI56" s="50">
        <f t="shared" si="63"/>
        <v>0</v>
      </c>
      <c r="CJ56" s="45">
        <f t="shared" si="31"/>
        <v>0</v>
      </c>
      <c r="CK56" s="48">
        <f>IF(TYPE(CH56)=1,_xll.GCurve(CI$6,CJ56*365,"y")/100,0)</f>
        <v>0</v>
      </c>
      <c r="CL56" s="45">
        <f t="shared" si="32"/>
        <v>0</v>
      </c>
      <c r="CM56" s="16">
        <f t="shared" si="33"/>
        <v>0</v>
      </c>
      <c r="CN56" s="35"/>
      <c r="CO56" s="22"/>
      <c r="CP56" s="49" t="str">
        <f t="shared" si="64"/>
        <v/>
      </c>
      <c r="CQ56" s="50">
        <f t="shared" si="65"/>
        <v>0</v>
      </c>
      <c r="CR56" s="45">
        <f t="shared" si="34"/>
        <v>0</v>
      </c>
      <c r="CS56" s="48">
        <f>IF(TYPE(CP56)=1,_xll.GCurve(CQ$6,CR56*365,"y")/100,0)</f>
        <v>0</v>
      </c>
      <c r="CT56" s="45">
        <f t="shared" si="35"/>
        <v>0</v>
      </c>
      <c r="CU56" s="16">
        <f t="shared" si="36"/>
        <v>0</v>
      </c>
      <c r="CV56" s="35"/>
      <c r="CW56" s="35"/>
      <c r="CX56" s="22"/>
      <c r="CY56" s="49" t="str">
        <f t="shared" si="66"/>
        <v/>
      </c>
      <c r="CZ56" s="50">
        <f t="shared" si="67"/>
        <v>0</v>
      </c>
      <c r="DA56" s="45">
        <f t="shared" si="37"/>
        <v>0</v>
      </c>
      <c r="DB56" s="48">
        <f>IF(TYPE(CY56)=1,_xll.GCurve(CZ$6,DA56*365,"y")/100,0)</f>
        <v>0</v>
      </c>
      <c r="DC56" s="45">
        <f t="shared" si="38"/>
        <v>0</v>
      </c>
      <c r="DD56" s="16">
        <f t="shared" si="39"/>
        <v>0</v>
      </c>
      <c r="DE56" s="35"/>
    </row>
    <row r="57" spans="1:109" x14ac:dyDescent="0.25">
      <c r="A57" s="35"/>
      <c r="B57" s="35"/>
      <c r="C57" s="35"/>
      <c r="D57" s="35"/>
      <c r="E57" s="22"/>
      <c r="F57" s="49" t="str">
        <f t="shared" si="40"/>
        <v/>
      </c>
      <c r="G57" s="50">
        <f t="shared" si="41"/>
        <v>0</v>
      </c>
      <c r="H57" s="45">
        <f t="shared" si="42"/>
        <v>0</v>
      </c>
      <c r="I57" s="48">
        <f>IF(TYPE(F57)=1,_xll.GCurve(G$6,H57*365,"y")/100,0)</f>
        <v>0</v>
      </c>
      <c r="J57" s="45">
        <f t="shared" si="43"/>
        <v>0</v>
      </c>
      <c r="K57" s="16">
        <f t="shared" si="44"/>
        <v>0</v>
      </c>
      <c r="L57" s="35"/>
      <c r="M57" s="22"/>
      <c r="N57" s="49" t="str">
        <f t="shared" si="68"/>
        <v/>
      </c>
      <c r="O57" s="50">
        <f t="shared" si="45"/>
        <v>0</v>
      </c>
      <c r="P57" s="45">
        <f t="shared" si="4"/>
        <v>0</v>
      </c>
      <c r="Q57" s="48">
        <f>IF(TYPE(N57)=1,_xll.GCurve(O$6,P57*365,"y")/100,0)</f>
        <v>0</v>
      </c>
      <c r="R57" s="45">
        <f t="shared" si="5"/>
        <v>0</v>
      </c>
      <c r="S57" s="16">
        <f t="shared" si="6"/>
        <v>0</v>
      </c>
      <c r="T57" s="35"/>
      <c r="U57" s="22"/>
      <c r="V57" s="49" t="str">
        <f t="shared" si="46"/>
        <v/>
      </c>
      <c r="W57" s="50">
        <f t="shared" si="47"/>
        <v>0</v>
      </c>
      <c r="X57" s="45">
        <f t="shared" si="7"/>
        <v>0</v>
      </c>
      <c r="Y57" s="48">
        <f>IF(TYPE(V57)=1,_xll.GCurve(W$6,X57*365,"y")/100,0)</f>
        <v>0</v>
      </c>
      <c r="Z57" s="45">
        <f t="shared" si="8"/>
        <v>0</v>
      </c>
      <c r="AA57" s="16">
        <f t="shared" si="9"/>
        <v>0</v>
      </c>
      <c r="AB57" s="35"/>
      <c r="AC57" s="22"/>
      <c r="AD57" s="49" t="str">
        <f t="shared" si="48"/>
        <v/>
      </c>
      <c r="AE57" s="50">
        <f t="shared" si="49"/>
        <v>0</v>
      </c>
      <c r="AF57" s="45">
        <f t="shared" si="10"/>
        <v>0</v>
      </c>
      <c r="AG57" s="48">
        <f>IF(TYPE(AD57)=1,_xll.GCurve(AE$6,AF57*365,"y")/100,0)</f>
        <v>0</v>
      </c>
      <c r="AH57" s="45">
        <f t="shared" si="11"/>
        <v>0</v>
      </c>
      <c r="AI57" s="16">
        <f t="shared" si="12"/>
        <v>0</v>
      </c>
      <c r="AJ57" s="35"/>
      <c r="AK57" s="22"/>
      <c r="AL57" s="49" t="str">
        <f t="shared" si="50"/>
        <v/>
      </c>
      <c r="AM57" s="50">
        <f t="shared" si="51"/>
        <v>0</v>
      </c>
      <c r="AN57" s="45">
        <f t="shared" si="13"/>
        <v>0</v>
      </c>
      <c r="AO57" s="48">
        <f>IF(TYPE(AL57)=1,_xll.GCurve(AM$6,AN57*365,"y")/100,0)</f>
        <v>0</v>
      </c>
      <c r="AP57" s="45">
        <f t="shared" si="14"/>
        <v>0</v>
      </c>
      <c r="AQ57" s="16">
        <f t="shared" si="15"/>
        <v>0</v>
      </c>
      <c r="AR57" s="35"/>
      <c r="AS57" s="22"/>
      <c r="AT57" s="49" t="str">
        <f t="shared" si="52"/>
        <v/>
      </c>
      <c r="AU57" s="50">
        <f t="shared" si="53"/>
        <v>0</v>
      </c>
      <c r="AV57" s="45">
        <f t="shared" si="16"/>
        <v>0</v>
      </c>
      <c r="AW57" s="48">
        <f>IF(TYPE(AT57)=1,_xll.GCurve(AU$6,AV57*365,"y")/100,0)</f>
        <v>0</v>
      </c>
      <c r="AX57" s="45">
        <f t="shared" si="17"/>
        <v>0</v>
      </c>
      <c r="AY57" s="16">
        <f t="shared" si="18"/>
        <v>0</v>
      </c>
      <c r="AZ57" s="35"/>
      <c r="BA57" s="22"/>
      <c r="BB57" s="49" t="str">
        <f t="shared" si="54"/>
        <v/>
      </c>
      <c r="BC57" s="50">
        <f t="shared" si="55"/>
        <v>0</v>
      </c>
      <c r="BD57" s="45">
        <f t="shared" si="19"/>
        <v>0</v>
      </c>
      <c r="BE57" s="48">
        <f>IF(TYPE(BB57)=1,_xll.GCurve(BC$6,BD57*365,"y")/100,0)</f>
        <v>0</v>
      </c>
      <c r="BF57" s="45">
        <f t="shared" si="20"/>
        <v>0</v>
      </c>
      <c r="BG57" s="16">
        <f t="shared" si="21"/>
        <v>0</v>
      </c>
      <c r="BH57" s="35"/>
      <c r="BI57" s="22"/>
      <c r="BJ57" s="49" t="str">
        <f t="shared" si="56"/>
        <v/>
      </c>
      <c r="BK57" s="50">
        <f t="shared" si="57"/>
        <v>0</v>
      </c>
      <c r="BL57" s="45">
        <f t="shared" si="22"/>
        <v>0</v>
      </c>
      <c r="BM57" s="48">
        <f>IF(TYPE(BJ57)=1,_xll.GCurve(BK$6,BL57*365,"y")/100,0)</f>
        <v>0</v>
      </c>
      <c r="BN57" s="45">
        <f t="shared" si="23"/>
        <v>0</v>
      </c>
      <c r="BO57" s="16">
        <f t="shared" si="24"/>
        <v>0</v>
      </c>
      <c r="BP57" s="35"/>
      <c r="BQ57" s="22"/>
      <c r="BR57" s="49" t="str">
        <f t="shared" si="58"/>
        <v/>
      </c>
      <c r="BS57" s="50">
        <f t="shared" si="59"/>
        <v>0</v>
      </c>
      <c r="BT57" s="45">
        <f t="shared" si="25"/>
        <v>0</v>
      </c>
      <c r="BU57" s="48">
        <f>IF(TYPE(BR57)=1,_xll.GCurve(BS$6,BT57*365,"y")/100,0)</f>
        <v>0</v>
      </c>
      <c r="BV57" s="45">
        <f t="shared" si="26"/>
        <v>0</v>
      </c>
      <c r="BW57" s="16">
        <f t="shared" si="27"/>
        <v>0</v>
      </c>
      <c r="BX57" s="35"/>
      <c r="BY57" s="22"/>
      <c r="BZ57" s="49" t="str">
        <f t="shared" si="60"/>
        <v/>
      </c>
      <c r="CA57" s="50">
        <f t="shared" si="61"/>
        <v>0</v>
      </c>
      <c r="CB57" s="45">
        <f t="shared" si="28"/>
        <v>0</v>
      </c>
      <c r="CC57" s="48">
        <f>IF(TYPE(BZ57)=1,_xll.GCurve(CA$6,CB57*365,"y")/100,0)</f>
        <v>0</v>
      </c>
      <c r="CD57" s="45">
        <f t="shared" si="29"/>
        <v>0</v>
      </c>
      <c r="CE57" s="16">
        <f t="shared" si="30"/>
        <v>0</v>
      </c>
      <c r="CF57" s="35"/>
      <c r="CG57" s="22"/>
      <c r="CH57" s="49" t="str">
        <f t="shared" si="62"/>
        <v/>
      </c>
      <c r="CI57" s="50">
        <f t="shared" si="63"/>
        <v>0</v>
      </c>
      <c r="CJ57" s="45">
        <f t="shared" si="31"/>
        <v>0</v>
      </c>
      <c r="CK57" s="48">
        <f>IF(TYPE(CH57)=1,_xll.GCurve(CI$6,CJ57*365,"y")/100,0)</f>
        <v>0</v>
      </c>
      <c r="CL57" s="45">
        <f t="shared" si="32"/>
        <v>0</v>
      </c>
      <c r="CM57" s="16">
        <f t="shared" si="33"/>
        <v>0</v>
      </c>
      <c r="CN57" s="35"/>
      <c r="CO57" s="22"/>
      <c r="CP57" s="49" t="str">
        <f t="shared" si="64"/>
        <v/>
      </c>
      <c r="CQ57" s="50">
        <f t="shared" si="65"/>
        <v>0</v>
      </c>
      <c r="CR57" s="45">
        <f t="shared" si="34"/>
        <v>0</v>
      </c>
      <c r="CS57" s="48">
        <f>IF(TYPE(CP57)=1,_xll.GCurve(CQ$6,CR57*365,"y")/100,0)</f>
        <v>0</v>
      </c>
      <c r="CT57" s="45">
        <f t="shared" si="35"/>
        <v>0</v>
      </c>
      <c r="CU57" s="16">
        <f t="shared" si="36"/>
        <v>0</v>
      </c>
      <c r="CV57" s="35"/>
      <c r="CW57" s="35"/>
      <c r="CX57" s="22"/>
      <c r="CY57" s="49" t="str">
        <f t="shared" si="66"/>
        <v/>
      </c>
      <c r="CZ57" s="50">
        <f t="shared" si="67"/>
        <v>0</v>
      </c>
      <c r="DA57" s="45">
        <f t="shared" si="37"/>
        <v>0</v>
      </c>
      <c r="DB57" s="48">
        <f>IF(TYPE(CY57)=1,_xll.GCurve(CZ$6,DA57*365,"y")/100,0)</f>
        <v>0</v>
      </c>
      <c r="DC57" s="45">
        <f t="shared" si="38"/>
        <v>0</v>
      </c>
      <c r="DD57" s="16">
        <f t="shared" si="39"/>
        <v>0</v>
      </c>
      <c r="DE57" s="35"/>
    </row>
    <row r="58" spans="1:109" x14ac:dyDescent="0.25">
      <c r="A58" s="35"/>
      <c r="B58" s="35"/>
      <c r="C58" s="35"/>
      <c r="D58" s="35"/>
      <c r="E58" s="22"/>
      <c r="F58" s="49" t="str">
        <f t="shared" si="40"/>
        <v/>
      </c>
      <c r="G58" s="50">
        <f t="shared" si="41"/>
        <v>0</v>
      </c>
      <c r="H58" s="45">
        <f t="shared" si="42"/>
        <v>0</v>
      </c>
      <c r="I58" s="48">
        <f>IF(TYPE(F58)=1,_xll.GCurve(G$6,H58*365,"y")/100,0)</f>
        <v>0</v>
      </c>
      <c r="J58" s="45">
        <f t="shared" si="43"/>
        <v>0</v>
      </c>
      <c r="K58" s="16">
        <f t="shared" si="44"/>
        <v>0</v>
      </c>
      <c r="L58" s="35"/>
      <c r="M58" s="22"/>
      <c r="N58" s="49" t="str">
        <f t="shared" si="68"/>
        <v/>
      </c>
      <c r="O58" s="50">
        <f t="shared" si="45"/>
        <v>0</v>
      </c>
      <c r="P58" s="45">
        <f t="shared" si="4"/>
        <v>0</v>
      </c>
      <c r="Q58" s="48">
        <f>IF(TYPE(N58)=1,_xll.GCurve(O$6,P58*365,"y")/100,0)</f>
        <v>0</v>
      </c>
      <c r="R58" s="45">
        <f t="shared" si="5"/>
        <v>0</v>
      </c>
      <c r="S58" s="16">
        <f t="shared" si="6"/>
        <v>0</v>
      </c>
      <c r="T58" s="35"/>
      <c r="U58" s="22"/>
      <c r="V58" s="49" t="str">
        <f t="shared" si="46"/>
        <v/>
      </c>
      <c r="W58" s="50">
        <f t="shared" si="47"/>
        <v>0</v>
      </c>
      <c r="X58" s="45">
        <f t="shared" si="7"/>
        <v>0</v>
      </c>
      <c r="Y58" s="48">
        <f>IF(TYPE(V58)=1,_xll.GCurve(W$6,X58*365,"y")/100,0)</f>
        <v>0</v>
      </c>
      <c r="Z58" s="45">
        <f t="shared" si="8"/>
        <v>0</v>
      </c>
      <c r="AA58" s="16">
        <f t="shared" si="9"/>
        <v>0</v>
      </c>
      <c r="AB58" s="35"/>
      <c r="AC58" s="22"/>
      <c r="AD58" s="49" t="str">
        <f t="shared" si="48"/>
        <v/>
      </c>
      <c r="AE58" s="50">
        <f t="shared" si="49"/>
        <v>0</v>
      </c>
      <c r="AF58" s="45">
        <f t="shared" si="10"/>
        <v>0</v>
      </c>
      <c r="AG58" s="48">
        <f>IF(TYPE(AD58)=1,_xll.GCurve(AE$6,AF58*365,"y")/100,0)</f>
        <v>0</v>
      </c>
      <c r="AH58" s="45">
        <f t="shared" si="11"/>
        <v>0</v>
      </c>
      <c r="AI58" s="16">
        <f t="shared" si="12"/>
        <v>0</v>
      </c>
      <c r="AJ58" s="35"/>
      <c r="AK58" s="22"/>
      <c r="AL58" s="49" t="str">
        <f t="shared" si="50"/>
        <v/>
      </c>
      <c r="AM58" s="50">
        <f t="shared" si="51"/>
        <v>0</v>
      </c>
      <c r="AN58" s="45">
        <f t="shared" si="13"/>
        <v>0</v>
      </c>
      <c r="AO58" s="48">
        <f>IF(TYPE(AL58)=1,_xll.GCurve(AM$6,AN58*365,"y")/100,0)</f>
        <v>0</v>
      </c>
      <c r="AP58" s="45">
        <f t="shared" si="14"/>
        <v>0</v>
      </c>
      <c r="AQ58" s="16">
        <f t="shared" si="15"/>
        <v>0</v>
      </c>
      <c r="AR58" s="35"/>
      <c r="AS58" s="22"/>
      <c r="AT58" s="49" t="str">
        <f t="shared" si="52"/>
        <v/>
      </c>
      <c r="AU58" s="50">
        <f t="shared" si="53"/>
        <v>0</v>
      </c>
      <c r="AV58" s="45">
        <f t="shared" si="16"/>
        <v>0</v>
      </c>
      <c r="AW58" s="48">
        <f>IF(TYPE(AT58)=1,_xll.GCurve(AU$6,AV58*365,"y")/100,0)</f>
        <v>0</v>
      </c>
      <c r="AX58" s="45">
        <f t="shared" si="17"/>
        <v>0</v>
      </c>
      <c r="AY58" s="16">
        <f t="shared" si="18"/>
        <v>0</v>
      </c>
      <c r="AZ58" s="35"/>
      <c r="BA58" s="22"/>
      <c r="BB58" s="49" t="str">
        <f t="shared" si="54"/>
        <v/>
      </c>
      <c r="BC58" s="50">
        <f t="shared" si="55"/>
        <v>0</v>
      </c>
      <c r="BD58" s="45">
        <f t="shared" si="19"/>
        <v>0</v>
      </c>
      <c r="BE58" s="48">
        <f>IF(TYPE(BB58)=1,_xll.GCurve(BC$6,BD58*365,"y")/100,0)</f>
        <v>0</v>
      </c>
      <c r="BF58" s="45">
        <f t="shared" si="20"/>
        <v>0</v>
      </c>
      <c r="BG58" s="16">
        <f t="shared" si="21"/>
        <v>0</v>
      </c>
      <c r="BH58" s="35"/>
      <c r="BI58" s="22"/>
      <c r="BJ58" s="49" t="str">
        <f t="shared" si="56"/>
        <v/>
      </c>
      <c r="BK58" s="50">
        <f t="shared" si="57"/>
        <v>0</v>
      </c>
      <c r="BL58" s="45">
        <f t="shared" si="22"/>
        <v>0</v>
      </c>
      <c r="BM58" s="48">
        <f>IF(TYPE(BJ58)=1,_xll.GCurve(BK$6,BL58*365,"y")/100,0)</f>
        <v>0</v>
      </c>
      <c r="BN58" s="45">
        <f t="shared" si="23"/>
        <v>0</v>
      </c>
      <c r="BO58" s="16">
        <f t="shared" si="24"/>
        <v>0</v>
      </c>
      <c r="BP58" s="35"/>
      <c r="BQ58" s="22"/>
      <c r="BR58" s="49" t="str">
        <f t="shared" si="58"/>
        <v/>
      </c>
      <c r="BS58" s="50">
        <f t="shared" si="59"/>
        <v>0</v>
      </c>
      <c r="BT58" s="45">
        <f t="shared" si="25"/>
        <v>0</v>
      </c>
      <c r="BU58" s="48">
        <f>IF(TYPE(BR58)=1,_xll.GCurve(BS$6,BT58*365,"y")/100,0)</f>
        <v>0</v>
      </c>
      <c r="BV58" s="45">
        <f t="shared" si="26"/>
        <v>0</v>
      </c>
      <c r="BW58" s="16">
        <f t="shared" si="27"/>
        <v>0</v>
      </c>
      <c r="BX58" s="35"/>
      <c r="BY58" s="22"/>
      <c r="BZ58" s="49" t="str">
        <f t="shared" si="60"/>
        <v/>
      </c>
      <c r="CA58" s="50">
        <f t="shared" si="61"/>
        <v>0</v>
      </c>
      <c r="CB58" s="45">
        <f t="shared" si="28"/>
        <v>0</v>
      </c>
      <c r="CC58" s="48">
        <f>IF(TYPE(BZ58)=1,_xll.GCurve(CA$6,CB58*365,"y")/100,0)</f>
        <v>0</v>
      </c>
      <c r="CD58" s="45">
        <f t="shared" si="29"/>
        <v>0</v>
      </c>
      <c r="CE58" s="16">
        <f t="shared" si="30"/>
        <v>0</v>
      </c>
      <c r="CF58" s="35"/>
      <c r="CG58" s="22"/>
      <c r="CH58" s="49" t="str">
        <f t="shared" si="62"/>
        <v/>
      </c>
      <c r="CI58" s="50">
        <f t="shared" si="63"/>
        <v>0</v>
      </c>
      <c r="CJ58" s="45">
        <f t="shared" si="31"/>
        <v>0</v>
      </c>
      <c r="CK58" s="48">
        <f>IF(TYPE(CH58)=1,_xll.GCurve(CI$6,CJ58*365,"y")/100,0)</f>
        <v>0</v>
      </c>
      <c r="CL58" s="45">
        <f t="shared" si="32"/>
        <v>0</v>
      </c>
      <c r="CM58" s="16">
        <f t="shared" si="33"/>
        <v>0</v>
      </c>
      <c r="CN58" s="35"/>
      <c r="CO58" s="22"/>
      <c r="CP58" s="49" t="str">
        <f t="shared" si="64"/>
        <v/>
      </c>
      <c r="CQ58" s="50">
        <f t="shared" si="65"/>
        <v>0</v>
      </c>
      <c r="CR58" s="45">
        <f t="shared" si="34"/>
        <v>0</v>
      </c>
      <c r="CS58" s="48">
        <f>IF(TYPE(CP58)=1,_xll.GCurve(CQ$6,CR58*365,"y")/100,0)</f>
        <v>0</v>
      </c>
      <c r="CT58" s="45">
        <f t="shared" si="35"/>
        <v>0</v>
      </c>
      <c r="CU58" s="16">
        <f t="shared" si="36"/>
        <v>0</v>
      </c>
      <c r="CV58" s="35"/>
      <c r="CW58" s="35"/>
      <c r="CX58" s="22"/>
      <c r="CY58" s="49" t="str">
        <f t="shared" si="66"/>
        <v/>
      </c>
      <c r="CZ58" s="50">
        <f t="shared" si="67"/>
        <v>0</v>
      </c>
      <c r="DA58" s="45">
        <f t="shared" si="37"/>
        <v>0</v>
      </c>
      <c r="DB58" s="48">
        <f>IF(TYPE(CY58)=1,_xll.GCurve(CZ$6,DA58*365,"y")/100,0)</f>
        <v>0</v>
      </c>
      <c r="DC58" s="45">
        <f t="shared" si="38"/>
        <v>0</v>
      </c>
      <c r="DD58" s="16">
        <f t="shared" si="39"/>
        <v>0</v>
      </c>
      <c r="DE58" s="35"/>
    </row>
    <row r="59" spans="1:109" x14ac:dyDescent="0.25">
      <c r="A59" s="35"/>
      <c r="B59" s="35"/>
      <c r="C59" s="35"/>
      <c r="D59" s="35"/>
      <c r="E59" s="22"/>
      <c r="F59" s="49" t="str">
        <f t="shared" si="40"/>
        <v/>
      </c>
      <c r="G59" s="50">
        <f t="shared" si="41"/>
        <v>0</v>
      </c>
      <c r="H59" s="45">
        <f t="shared" si="42"/>
        <v>0</v>
      </c>
      <c r="I59" s="48">
        <f>IF(TYPE(F59)=1,_xll.GCurve(G$6,H59*365,"y")/100,0)</f>
        <v>0</v>
      </c>
      <c r="J59" s="45">
        <f t="shared" si="43"/>
        <v>0</v>
      </c>
      <c r="K59" s="16">
        <f t="shared" si="44"/>
        <v>0</v>
      </c>
      <c r="L59" s="35"/>
      <c r="M59" s="22"/>
      <c r="N59" s="49" t="str">
        <f t="shared" si="68"/>
        <v/>
      </c>
      <c r="O59" s="50">
        <f t="shared" si="45"/>
        <v>0</v>
      </c>
      <c r="P59" s="45">
        <f t="shared" si="4"/>
        <v>0</v>
      </c>
      <c r="Q59" s="48">
        <f>IF(TYPE(N59)=1,_xll.GCurve(O$6,P59*365,"y")/100,0)</f>
        <v>0</v>
      </c>
      <c r="R59" s="45">
        <f t="shared" si="5"/>
        <v>0</v>
      </c>
      <c r="S59" s="16">
        <f t="shared" si="6"/>
        <v>0</v>
      </c>
      <c r="T59" s="35"/>
      <c r="U59" s="22"/>
      <c r="V59" s="49" t="str">
        <f t="shared" si="46"/>
        <v/>
      </c>
      <c r="W59" s="50">
        <f t="shared" si="47"/>
        <v>0</v>
      </c>
      <c r="X59" s="45">
        <f t="shared" si="7"/>
        <v>0</v>
      </c>
      <c r="Y59" s="48">
        <f>IF(TYPE(V59)=1,_xll.GCurve(W$6,X59*365,"y")/100,0)</f>
        <v>0</v>
      </c>
      <c r="Z59" s="45">
        <f t="shared" si="8"/>
        <v>0</v>
      </c>
      <c r="AA59" s="16">
        <f t="shared" si="9"/>
        <v>0</v>
      </c>
      <c r="AB59" s="35"/>
      <c r="AC59" s="22"/>
      <c r="AD59" s="49" t="str">
        <f t="shared" si="48"/>
        <v/>
      </c>
      <c r="AE59" s="50">
        <f t="shared" si="49"/>
        <v>0</v>
      </c>
      <c r="AF59" s="45">
        <f t="shared" si="10"/>
        <v>0</v>
      </c>
      <c r="AG59" s="48">
        <f>IF(TYPE(AD59)=1,_xll.GCurve(AE$6,AF59*365,"y")/100,0)</f>
        <v>0</v>
      </c>
      <c r="AH59" s="45">
        <f t="shared" si="11"/>
        <v>0</v>
      </c>
      <c r="AI59" s="16">
        <f t="shared" si="12"/>
        <v>0</v>
      </c>
      <c r="AJ59" s="35"/>
      <c r="AK59" s="22"/>
      <c r="AL59" s="49" t="str">
        <f t="shared" si="50"/>
        <v/>
      </c>
      <c r="AM59" s="50">
        <f t="shared" si="51"/>
        <v>0</v>
      </c>
      <c r="AN59" s="45">
        <f t="shared" si="13"/>
        <v>0</v>
      </c>
      <c r="AO59" s="48">
        <f>IF(TYPE(AL59)=1,_xll.GCurve(AM$6,AN59*365,"y")/100,0)</f>
        <v>0</v>
      </c>
      <c r="AP59" s="45">
        <f t="shared" si="14"/>
        <v>0</v>
      </c>
      <c r="AQ59" s="16">
        <f t="shared" si="15"/>
        <v>0</v>
      </c>
      <c r="AR59" s="35"/>
      <c r="AS59" s="22"/>
      <c r="AT59" s="49" t="str">
        <f t="shared" si="52"/>
        <v/>
      </c>
      <c r="AU59" s="50">
        <f t="shared" si="53"/>
        <v>0</v>
      </c>
      <c r="AV59" s="45">
        <f t="shared" si="16"/>
        <v>0</v>
      </c>
      <c r="AW59" s="48">
        <f>IF(TYPE(AT59)=1,_xll.GCurve(AU$6,AV59*365,"y")/100,0)</f>
        <v>0</v>
      </c>
      <c r="AX59" s="45">
        <f t="shared" si="17"/>
        <v>0</v>
      </c>
      <c r="AY59" s="16">
        <f t="shared" si="18"/>
        <v>0</v>
      </c>
      <c r="AZ59" s="35"/>
      <c r="BA59" s="22"/>
      <c r="BB59" s="49" t="str">
        <f t="shared" si="54"/>
        <v/>
      </c>
      <c r="BC59" s="50">
        <f t="shared" si="55"/>
        <v>0</v>
      </c>
      <c r="BD59" s="45">
        <f t="shared" si="19"/>
        <v>0</v>
      </c>
      <c r="BE59" s="48">
        <f>IF(TYPE(BB59)=1,_xll.GCurve(BC$6,BD59*365,"y")/100,0)</f>
        <v>0</v>
      </c>
      <c r="BF59" s="45">
        <f t="shared" si="20"/>
        <v>0</v>
      </c>
      <c r="BG59" s="16">
        <f t="shared" si="21"/>
        <v>0</v>
      </c>
      <c r="BH59" s="35"/>
      <c r="BI59" s="22"/>
      <c r="BJ59" s="49" t="str">
        <f t="shared" si="56"/>
        <v/>
      </c>
      <c r="BK59" s="50">
        <f t="shared" si="57"/>
        <v>0</v>
      </c>
      <c r="BL59" s="45">
        <f t="shared" si="22"/>
        <v>0</v>
      </c>
      <c r="BM59" s="48">
        <f>IF(TYPE(BJ59)=1,_xll.GCurve(BK$6,BL59*365,"y")/100,0)</f>
        <v>0</v>
      </c>
      <c r="BN59" s="45">
        <f t="shared" si="23"/>
        <v>0</v>
      </c>
      <c r="BO59" s="16">
        <f t="shared" si="24"/>
        <v>0</v>
      </c>
      <c r="BP59" s="35"/>
      <c r="BQ59" s="22"/>
      <c r="BR59" s="49" t="str">
        <f t="shared" si="58"/>
        <v/>
      </c>
      <c r="BS59" s="50">
        <f t="shared" si="59"/>
        <v>0</v>
      </c>
      <c r="BT59" s="45">
        <f t="shared" si="25"/>
        <v>0</v>
      </c>
      <c r="BU59" s="48">
        <f>IF(TYPE(BR59)=1,_xll.GCurve(BS$6,BT59*365,"y")/100,0)</f>
        <v>0</v>
      </c>
      <c r="BV59" s="45">
        <f t="shared" si="26"/>
        <v>0</v>
      </c>
      <c r="BW59" s="16">
        <f t="shared" si="27"/>
        <v>0</v>
      </c>
      <c r="BX59" s="35"/>
      <c r="BY59" s="22"/>
      <c r="BZ59" s="49" t="str">
        <f t="shared" si="60"/>
        <v/>
      </c>
      <c r="CA59" s="50">
        <f t="shared" si="61"/>
        <v>0</v>
      </c>
      <c r="CB59" s="45">
        <f t="shared" si="28"/>
        <v>0</v>
      </c>
      <c r="CC59" s="48">
        <f>IF(TYPE(BZ59)=1,_xll.GCurve(CA$6,CB59*365,"y")/100,0)</f>
        <v>0</v>
      </c>
      <c r="CD59" s="45">
        <f t="shared" si="29"/>
        <v>0</v>
      </c>
      <c r="CE59" s="16">
        <f t="shared" si="30"/>
        <v>0</v>
      </c>
      <c r="CF59" s="35"/>
      <c r="CG59" s="22"/>
      <c r="CH59" s="49" t="str">
        <f t="shared" si="62"/>
        <v/>
      </c>
      <c r="CI59" s="50">
        <f t="shared" si="63"/>
        <v>0</v>
      </c>
      <c r="CJ59" s="45">
        <f t="shared" si="31"/>
        <v>0</v>
      </c>
      <c r="CK59" s="48">
        <f>IF(TYPE(CH59)=1,_xll.GCurve(CI$6,CJ59*365,"y")/100,0)</f>
        <v>0</v>
      </c>
      <c r="CL59" s="45">
        <f t="shared" si="32"/>
        <v>0</v>
      </c>
      <c r="CM59" s="16">
        <f t="shared" si="33"/>
        <v>0</v>
      </c>
      <c r="CN59" s="35"/>
      <c r="CO59" s="22"/>
      <c r="CP59" s="49" t="str">
        <f t="shared" si="64"/>
        <v/>
      </c>
      <c r="CQ59" s="50">
        <f t="shared" si="65"/>
        <v>0</v>
      </c>
      <c r="CR59" s="45">
        <f t="shared" si="34"/>
        <v>0</v>
      </c>
      <c r="CS59" s="48">
        <f>IF(TYPE(CP59)=1,_xll.GCurve(CQ$6,CR59*365,"y")/100,0)</f>
        <v>0</v>
      </c>
      <c r="CT59" s="45">
        <f t="shared" si="35"/>
        <v>0</v>
      </c>
      <c r="CU59" s="16">
        <f t="shared" si="36"/>
        <v>0</v>
      </c>
      <c r="CV59" s="35"/>
      <c r="CW59" s="35"/>
      <c r="CX59" s="22"/>
      <c r="CY59" s="49" t="str">
        <f t="shared" si="66"/>
        <v/>
      </c>
      <c r="CZ59" s="50">
        <f t="shared" si="67"/>
        <v>0</v>
      </c>
      <c r="DA59" s="45">
        <f t="shared" si="37"/>
        <v>0</v>
      </c>
      <c r="DB59" s="48">
        <f>IF(TYPE(CY59)=1,_xll.GCurve(CZ$6,DA59*365,"y")/100,0)</f>
        <v>0</v>
      </c>
      <c r="DC59" s="45">
        <f t="shared" si="38"/>
        <v>0</v>
      </c>
      <c r="DD59" s="16">
        <f t="shared" si="39"/>
        <v>0</v>
      </c>
      <c r="DE59" s="35"/>
    </row>
    <row r="60" spans="1:109" x14ac:dyDescent="0.25">
      <c r="A60" s="35"/>
      <c r="B60" s="35"/>
      <c r="C60" s="35"/>
      <c r="D60" s="35"/>
      <c r="E60" s="22"/>
      <c r="F60" s="49" t="str">
        <f t="shared" si="40"/>
        <v/>
      </c>
      <c r="G60" s="50">
        <f t="shared" si="41"/>
        <v>0</v>
      </c>
      <c r="H60" s="45">
        <f t="shared" si="42"/>
        <v>0</v>
      </c>
      <c r="I60" s="48">
        <f>IF(TYPE(F60)=1,_xll.GCurve(G$6,H60*365,"y")/100,0)</f>
        <v>0</v>
      </c>
      <c r="J60" s="45">
        <f t="shared" si="43"/>
        <v>0</v>
      </c>
      <c r="K60" s="16">
        <f t="shared" si="44"/>
        <v>0</v>
      </c>
      <c r="L60" s="35"/>
      <c r="M60" s="22"/>
      <c r="N60" s="49" t="str">
        <f t="shared" si="68"/>
        <v/>
      </c>
      <c r="O60" s="50">
        <f t="shared" si="45"/>
        <v>0</v>
      </c>
      <c r="P60" s="45">
        <f t="shared" si="4"/>
        <v>0</v>
      </c>
      <c r="Q60" s="48">
        <f>IF(TYPE(N60)=1,_xll.GCurve(O$6,P60*365,"y")/100,0)</f>
        <v>0</v>
      </c>
      <c r="R60" s="45">
        <f t="shared" si="5"/>
        <v>0</v>
      </c>
      <c r="S60" s="16">
        <f t="shared" si="6"/>
        <v>0</v>
      </c>
      <c r="T60" s="35"/>
      <c r="U60" s="22"/>
      <c r="V60" s="49" t="str">
        <f t="shared" si="46"/>
        <v/>
      </c>
      <c r="W60" s="50">
        <f t="shared" si="47"/>
        <v>0</v>
      </c>
      <c r="X60" s="45">
        <f t="shared" si="7"/>
        <v>0</v>
      </c>
      <c r="Y60" s="48">
        <f>IF(TYPE(V60)=1,_xll.GCurve(W$6,X60*365,"y")/100,0)</f>
        <v>0</v>
      </c>
      <c r="Z60" s="45">
        <f t="shared" si="8"/>
        <v>0</v>
      </c>
      <c r="AA60" s="16">
        <f t="shared" si="9"/>
        <v>0</v>
      </c>
      <c r="AB60" s="35"/>
      <c r="AC60" s="22"/>
      <c r="AD60" s="49" t="str">
        <f t="shared" si="48"/>
        <v/>
      </c>
      <c r="AE60" s="50">
        <f t="shared" si="49"/>
        <v>0</v>
      </c>
      <c r="AF60" s="45">
        <f t="shared" si="10"/>
        <v>0</v>
      </c>
      <c r="AG60" s="48">
        <f>IF(TYPE(AD60)=1,_xll.GCurve(AE$6,AF60*365,"y")/100,0)</f>
        <v>0</v>
      </c>
      <c r="AH60" s="45">
        <f t="shared" si="11"/>
        <v>0</v>
      </c>
      <c r="AI60" s="16">
        <f t="shared" si="12"/>
        <v>0</v>
      </c>
      <c r="AJ60" s="35"/>
      <c r="AK60" s="22"/>
      <c r="AL60" s="49" t="str">
        <f t="shared" si="50"/>
        <v/>
      </c>
      <c r="AM60" s="50">
        <f t="shared" si="51"/>
        <v>0</v>
      </c>
      <c r="AN60" s="45">
        <f t="shared" si="13"/>
        <v>0</v>
      </c>
      <c r="AO60" s="48">
        <f>IF(TYPE(AL60)=1,_xll.GCurve(AM$6,AN60*365,"y")/100,0)</f>
        <v>0</v>
      </c>
      <c r="AP60" s="45">
        <f t="shared" si="14"/>
        <v>0</v>
      </c>
      <c r="AQ60" s="16">
        <f t="shared" si="15"/>
        <v>0</v>
      </c>
      <c r="AR60" s="35"/>
      <c r="AS60" s="22"/>
      <c r="AT60" s="49" t="str">
        <f t="shared" si="52"/>
        <v/>
      </c>
      <c r="AU60" s="50">
        <f t="shared" si="53"/>
        <v>0</v>
      </c>
      <c r="AV60" s="45">
        <f t="shared" si="16"/>
        <v>0</v>
      </c>
      <c r="AW60" s="48">
        <f>IF(TYPE(AT60)=1,_xll.GCurve(AU$6,AV60*365,"y")/100,0)</f>
        <v>0</v>
      </c>
      <c r="AX60" s="45">
        <f t="shared" si="17"/>
        <v>0</v>
      </c>
      <c r="AY60" s="16">
        <f t="shared" si="18"/>
        <v>0</v>
      </c>
      <c r="AZ60" s="35"/>
      <c r="BA60" s="22"/>
      <c r="BB60" s="49" t="str">
        <f t="shared" si="54"/>
        <v/>
      </c>
      <c r="BC60" s="50">
        <f t="shared" si="55"/>
        <v>0</v>
      </c>
      <c r="BD60" s="45">
        <f t="shared" si="19"/>
        <v>0</v>
      </c>
      <c r="BE60" s="48">
        <f>IF(TYPE(BB60)=1,_xll.GCurve(BC$6,BD60*365,"y")/100,0)</f>
        <v>0</v>
      </c>
      <c r="BF60" s="45">
        <f t="shared" si="20"/>
        <v>0</v>
      </c>
      <c r="BG60" s="16">
        <f t="shared" si="21"/>
        <v>0</v>
      </c>
      <c r="BH60" s="35"/>
      <c r="BI60" s="22"/>
      <c r="BJ60" s="49" t="str">
        <f t="shared" si="56"/>
        <v/>
      </c>
      <c r="BK60" s="50">
        <f t="shared" si="57"/>
        <v>0</v>
      </c>
      <c r="BL60" s="45">
        <f t="shared" si="22"/>
        <v>0</v>
      </c>
      <c r="BM60" s="48">
        <f>IF(TYPE(BJ60)=1,_xll.GCurve(BK$6,BL60*365,"y")/100,0)</f>
        <v>0</v>
      </c>
      <c r="BN60" s="45">
        <f t="shared" si="23"/>
        <v>0</v>
      </c>
      <c r="BO60" s="16">
        <f t="shared" si="24"/>
        <v>0</v>
      </c>
      <c r="BP60" s="35"/>
      <c r="BQ60" s="22"/>
      <c r="BR60" s="49" t="str">
        <f t="shared" si="58"/>
        <v/>
      </c>
      <c r="BS60" s="50">
        <f t="shared" si="59"/>
        <v>0</v>
      </c>
      <c r="BT60" s="45">
        <f t="shared" si="25"/>
        <v>0</v>
      </c>
      <c r="BU60" s="48">
        <f>IF(TYPE(BR60)=1,_xll.GCurve(BS$6,BT60*365,"y")/100,0)</f>
        <v>0</v>
      </c>
      <c r="BV60" s="45">
        <f t="shared" si="26"/>
        <v>0</v>
      </c>
      <c r="BW60" s="16">
        <f t="shared" si="27"/>
        <v>0</v>
      </c>
      <c r="BX60" s="35"/>
      <c r="BY60" s="22"/>
      <c r="BZ60" s="49" t="str">
        <f t="shared" si="60"/>
        <v/>
      </c>
      <c r="CA60" s="50">
        <f t="shared" si="61"/>
        <v>0</v>
      </c>
      <c r="CB60" s="45">
        <f t="shared" si="28"/>
        <v>0</v>
      </c>
      <c r="CC60" s="48">
        <f>IF(TYPE(BZ60)=1,_xll.GCurve(CA$6,CB60*365,"y")/100,0)</f>
        <v>0</v>
      </c>
      <c r="CD60" s="45">
        <f t="shared" si="29"/>
        <v>0</v>
      </c>
      <c r="CE60" s="16">
        <f t="shared" si="30"/>
        <v>0</v>
      </c>
      <c r="CF60" s="35"/>
      <c r="CG60" s="22"/>
      <c r="CH60" s="49" t="str">
        <f t="shared" si="62"/>
        <v/>
      </c>
      <c r="CI60" s="50">
        <f t="shared" si="63"/>
        <v>0</v>
      </c>
      <c r="CJ60" s="45">
        <f t="shared" si="31"/>
        <v>0</v>
      </c>
      <c r="CK60" s="48">
        <f>IF(TYPE(CH60)=1,_xll.GCurve(CI$6,CJ60*365,"y")/100,0)</f>
        <v>0</v>
      </c>
      <c r="CL60" s="45">
        <f t="shared" si="32"/>
        <v>0</v>
      </c>
      <c r="CM60" s="16">
        <f t="shared" si="33"/>
        <v>0</v>
      </c>
      <c r="CN60" s="35"/>
      <c r="CO60" s="22"/>
      <c r="CP60" s="49" t="str">
        <f t="shared" si="64"/>
        <v/>
      </c>
      <c r="CQ60" s="50">
        <f t="shared" si="65"/>
        <v>0</v>
      </c>
      <c r="CR60" s="45">
        <f t="shared" si="34"/>
        <v>0</v>
      </c>
      <c r="CS60" s="48">
        <f>IF(TYPE(CP60)=1,_xll.GCurve(CQ$6,CR60*365,"y")/100,0)</f>
        <v>0</v>
      </c>
      <c r="CT60" s="45">
        <f t="shared" si="35"/>
        <v>0</v>
      </c>
      <c r="CU60" s="16">
        <f t="shared" si="36"/>
        <v>0</v>
      </c>
      <c r="CV60" s="35"/>
      <c r="CW60" s="35"/>
      <c r="CX60" s="22"/>
      <c r="CY60" s="49" t="str">
        <f t="shared" si="66"/>
        <v/>
      </c>
      <c r="CZ60" s="50">
        <f t="shared" si="67"/>
        <v>0</v>
      </c>
      <c r="DA60" s="45">
        <f t="shared" si="37"/>
        <v>0</v>
      </c>
      <c r="DB60" s="48">
        <f>IF(TYPE(CY60)=1,_xll.GCurve(CZ$6,DA60*365,"y")/100,0)</f>
        <v>0</v>
      </c>
      <c r="DC60" s="45">
        <f t="shared" si="38"/>
        <v>0</v>
      </c>
      <c r="DD60" s="16">
        <f t="shared" si="39"/>
        <v>0</v>
      </c>
      <c r="DE60" s="35"/>
    </row>
    <row r="61" spans="1:109" x14ac:dyDescent="0.25">
      <c r="A61" s="35"/>
      <c r="B61" s="35"/>
      <c r="C61" s="35"/>
      <c r="D61" s="35"/>
      <c r="E61" s="22"/>
      <c r="F61" s="49" t="str">
        <f t="shared" si="40"/>
        <v/>
      </c>
      <c r="G61" s="50">
        <f t="shared" si="41"/>
        <v>0</v>
      </c>
      <c r="H61" s="45">
        <f t="shared" si="42"/>
        <v>0</v>
      </c>
      <c r="I61" s="48">
        <f>IF(TYPE(F61)=1,_xll.GCurve(G$6,H61*365,"y")/100,0)</f>
        <v>0</v>
      </c>
      <c r="J61" s="45">
        <f t="shared" si="43"/>
        <v>0</v>
      </c>
      <c r="K61" s="16">
        <f t="shared" si="44"/>
        <v>0</v>
      </c>
      <c r="L61" s="35"/>
      <c r="M61" s="22"/>
      <c r="N61" s="49" t="str">
        <f t="shared" si="68"/>
        <v/>
      </c>
      <c r="O61" s="50">
        <f t="shared" si="45"/>
        <v>0</v>
      </c>
      <c r="P61" s="45">
        <f t="shared" si="4"/>
        <v>0</v>
      </c>
      <c r="Q61" s="48">
        <f>IF(TYPE(N61)=1,_xll.GCurve(O$6,P61*365,"y")/100,0)</f>
        <v>0</v>
      </c>
      <c r="R61" s="45">
        <f t="shared" si="5"/>
        <v>0</v>
      </c>
      <c r="S61" s="16">
        <f t="shared" si="6"/>
        <v>0</v>
      </c>
      <c r="T61" s="35"/>
      <c r="U61" s="22"/>
      <c r="V61" s="49" t="str">
        <f t="shared" si="46"/>
        <v/>
      </c>
      <c r="W61" s="50">
        <f t="shared" si="47"/>
        <v>0</v>
      </c>
      <c r="X61" s="45">
        <f t="shared" si="7"/>
        <v>0</v>
      </c>
      <c r="Y61" s="48">
        <f>IF(TYPE(V61)=1,_xll.GCurve(W$6,X61*365,"y")/100,0)</f>
        <v>0</v>
      </c>
      <c r="Z61" s="45">
        <f t="shared" si="8"/>
        <v>0</v>
      </c>
      <c r="AA61" s="16">
        <f t="shared" si="9"/>
        <v>0</v>
      </c>
      <c r="AB61" s="35"/>
      <c r="AC61" s="22"/>
      <c r="AD61" s="49" t="str">
        <f t="shared" si="48"/>
        <v/>
      </c>
      <c r="AE61" s="50">
        <f t="shared" si="49"/>
        <v>0</v>
      </c>
      <c r="AF61" s="45">
        <f t="shared" si="10"/>
        <v>0</v>
      </c>
      <c r="AG61" s="48">
        <f>IF(TYPE(AD61)=1,_xll.GCurve(AE$6,AF61*365,"y")/100,0)</f>
        <v>0</v>
      </c>
      <c r="AH61" s="45">
        <f t="shared" si="11"/>
        <v>0</v>
      </c>
      <c r="AI61" s="16">
        <f t="shared" si="12"/>
        <v>0</v>
      </c>
      <c r="AJ61" s="35"/>
      <c r="AK61" s="22"/>
      <c r="AL61" s="49" t="str">
        <f t="shared" si="50"/>
        <v/>
      </c>
      <c r="AM61" s="50">
        <f t="shared" si="51"/>
        <v>0</v>
      </c>
      <c r="AN61" s="45">
        <f t="shared" si="13"/>
        <v>0</v>
      </c>
      <c r="AO61" s="48">
        <f>IF(TYPE(AL61)=1,_xll.GCurve(AM$6,AN61*365,"y")/100,0)</f>
        <v>0</v>
      </c>
      <c r="AP61" s="45">
        <f t="shared" si="14"/>
        <v>0</v>
      </c>
      <c r="AQ61" s="16">
        <f t="shared" si="15"/>
        <v>0</v>
      </c>
      <c r="AR61" s="35"/>
      <c r="AS61" s="22"/>
      <c r="AT61" s="49" t="str">
        <f t="shared" si="52"/>
        <v/>
      </c>
      <c r="AU61" s="50">
        <f t="shared" si="53"/>
        <v>0</v>
      </c>
      <c r="AV61" s="45">
        <f t="shared" si="16"/>
        <v>0</v>
      </c>
      <c r="AW61" s="48">
        <f>IF(TYPE(AT61)=1,_xll.GCurve(AU$6,AV61*365,"y")/100,0)</f>
        <v>0</v>
      </c>
      <c r="AX61" s="45">
        <f t="shared" si="17"/>
        <v>0</v>
      </c>
      <c r="AY61" s="16">
        <f t="shared" si="18"/>
        <v>0</v>
      </c>
      <c r="AZ61" s="35"/>
      <c r="BA61" s="22"/>
      <c r="BB61" s="49" t="str">
        <f t="shared" si="54"/>
        <v/>
      </c>
      <c r="BC61" s="50">
        <f t="shared" si="55"/>
        <v>0</v>
      </c>
      <c r="BD61" s="45">
        <f t="shared" si="19"/>
        <v>0</v>
      </c>
      <c r="BE61" s="48">
        <f>IF(TYPE(BB61)=1,_xll.GCurve(BC$6,BD61*365,"y")/100,0)</f>
        <v>0</v>
      </c>
      <c r="BF61" s="45">
        <f t="shared" si="20"/>
        <v>0</v>
      </c>
      <c r="BG61" s="16">
        <f t="shared" si="21"/>
        <v>0</v>
      </c>
      <c r="BH61" s="35"/>
      <c r="BI61" s="22"/>
      <c r="BJ61" s="49" t="str">
        <f t="shared" si="56"/>
        <v/>
      </c>
      <c r="BK61" s="50">
        <f t="shared" si="57"/>
        <v>0</v>
      </c>
      <c r="BL61" s="45">
        <f t="shared" si="22"/>
        <v>0</v>
      </c>
      <c r="BM61" s="48">
        <f>IF(TYPE(BJ61)=1,_xll.GCurve(BK$6,BL61*365,"y")/100,0)</f>
        <v>0</v>
      </c>
      <c r="BN61" s="45">
        <f t="shared" si="23"/>
        <v>0</v>
      </c>
      <c r="BO61" s="16">
        <f t="shared" si="24"/>
        <v>0</v>
      </c>
      <c r="BP61" s="35"/>
      <c r="BQ61" s="22"/>
      <c r="BR61" s="49" t="str">
        <f t="shared" si="58"/>
        <v/>
      </c>
      <c r="BS61" s="50">
        <f t="shared" si="59"/>
        <v>0</v>
      </c>
      <c r="BT61" s="45">
        <f t="shared" si="25"/>
        <v>0</v>
      </c>
      <c r="BU61" s="48">
        <f>IF(TYPE(BR61)=1,_xll.GCurve(BS$6,BT61*365,"y")/100,0)</f>
        <v>0</v>
      </c>
      <c r="BV61" s="45">
        <f t="shared" si="26"/>
        <v>0</v>
      </c>
      <c r="BW61" s="16">
        <f t="shared" si="27"/>
        <v>0</v>
      </c>
      <c r="BX61" s="35"/>
      <c r="BY61" s="22"/>
      <c r="BZ61" s="49" t="str">
        <f t="shared" si="60"/>
        <v/>
      </c>
      <c r="CA61" s="50">
        <f t="shared" si="61"/>
        <v>0</v>
      </c>
      <c r="CB61" s="45">
        <f t="shared" si="28"/>
        <v>0</v>
      </c>
      <c r="CC61" s="48">
        <f>IF(TYPE(BZ61)=1,_xll.GCurve(CA$6,CB61*365,"y")/100,0)</f>
        <v>0</v>
      </c>
      <c r="CD61" s="45">
        <f t="shared" si="29"/>
        <v>0</v>
      </c>
      <c r="CE61" s="16">
        <f t="shared" si="30"/>
        <v>0</v>
      </c>
      <c r="CF61" s="35"/>
      <c r="CG61" s="22"/>
      <c r="CH61" s="49" t="str">
        <f t="shared" si="62"/>
        <v/>
      </c>
      <c r="CI61" s="50">
        <f t="shared" si="63"/>
        <v>0</v>
      </c>
      <c r="CJ61" s="45">
        <f t="shared" si="31"/>
        <v>0</v>
      </c>
      <c r="CK61" s="48">
        <f>IF(TYPE(CH61)=1,_xll.GCurve(CI$6,CJ61*365,"y")/100,0)</f>
        <v>0</v>
      </c>
      <c r="CL61" s="45">
        <f t="shared" si="32"/>
        <v>0</v>
      </c>
      <c r="CM61" s="16">
        <f t="shared" si="33"/>
        <v>0</v>
      </c>
      <c r="CN61" s="35"/>
      <c r="CO61" s="22"/>
      <c r="CP61" s="49" t="str">
        <f t="shared" si="64"/>
        <v/>
      </c>
      <c r="CQ61" s="50">
        <f t="shared" si="65"/>
        <v>0</v>
      </c>
      <c r="CR61" s="45">
        <f t="shared" si="34"/>
        <v>0</v>
      </c>
      <c r="CS61" s="48">
        <f>IF(TYPE(CP61)=1,_xll.GCurve(CQ$6,CR61*365,"y")/100,0)</f>
        <v>0</v>
      </c>
      <c r="CT61" s="45">
        <f t="shared" si="35"/>
        <v>0</v>
      </c>
      <c r="CU61" s="16">
        <f t="shared" si="36"/>
        <v>0</v>
      </c>
      <c r="CV61" s="35"/>
      <c r="CW61" s="35"/>
      <c r="CX61" s="22"/>
      <c r="CY61" s="49" t="str">
        <f t="shared" si="66"/>
        <v/>
      </c>
      <c r="CZ61" s="50">
        <f t="shared" si="67"/>
        <v>0</v>
      </c>
      <c r="DA61" s="45">
        <f t="shared" si="37"/>
        <v>0</v>
      </c>
      <c r="DB61" s="48">
        <f>IF(TYPE(CY61)=1,_xll.GCurve(CZ$6,DA61*365,"y")/100,0)</f>
        <v>0</v>
      </c>
      <c r="DC61" s="45">
        <f t="shared" si="38"/>
        <v>0</v>
      </c>
      <c r="DD61" s="16">
        <f t="shared" si="39"/>
        <v>0</v>
      </c>
      <c r="DE61" s="35"/>
    </row>
    <row r="62" spans="1:109" ht="16.5" customHeight="1" x14ac:dyDescent="0.25">
      <c r="A62" s="35"/>
      <c r="B62" s="35"/>
      <c r="C62" s="35"/>
      <c r="D62" s="35"/>
      <c r="E62" s="22"/>
      <c r="F62" s="49" t="str">
        <f t="shared" si="40"/>
        <v/>
      </c>
      <c r="G62" s="50">
        <f t="shared" si="41"/>
        <v>0</v>
      </c>
      <c r="H62" s="45">
        <f t="shared" si="42"/>
        <v>0</v>
      </c>
      <c r="I62" s="48">
        <f>IF(TYPE(F62)=1,_xll.GCurve(G$6,H62*365,"y")/100,0)</f>
        <v>0</v>
      </c>
      <c r="J62" s="45">
        <f t="shared" si="43"/>
        <v>0</v>
      </c>
      <c r="K62" s="16">
        <f t="shared" si="44"/>
        <v>0</v>
      </c>
      <c r="L62" s="35"/>
      <c r="M62" s="22"/>
      <c r="N62" s="49" t="str">
        <f t="shared" si="68"/>
        <v/>
      </c>
      <c r="O62" s="50">
        <f t="shared" si="45"/>
        <v>0</v>
      </c>
      <c r="P62" s="45">
        <f t="shared" si="4"/>
        <v>0</v>
      </c>
      <c r="Q62" s="48">
        <f>IF(TYPE(N62)=1,_xll.GCurve(O$6,P62*365,"y")/100,0)</f>
        <v>0</v>
      </c>
      <c r="R62" s="45">
        <f t="shared" si="5"/>
        <v>0</v>
      </c>
      <c r="S62" s="16">
        <f t="shared" si="6"/>
        <v>0</v>
      </c>
      <c r="T62" s="35"/>
      <c r="U62" s="22"/>
      <c r="V62" s="49" t="str">
        <f t="shared" si="46"/>
        <v/>
      </c>
      <c r="W62" s="50">
        <f t="shared" si="47"/>
        <v>0</v>
      </c>
      <c r="X62" s="45">
        <f t="shared" si="7"/>
        <v>0</v>
      </c>
      <c r="Y62" s="48">
        <f>IF(TYPE(V62)=1,_xll.GCurve(W$6,X62*365,"y")/100,0)</f>
        <v>0</v>
      </c>
      <c r="Z62" s="45">
        <f t="shared" si="8"/>
        <v>0</v>
      </c>
      <c r="AA62" s="16">
        <f t="shared" si="9"/>
        <v>0</v>
      </c>
      <c r="AB62" s="35"/>
      <c r="AC62" s="22"/>
      <c r="AD62" s="49" t="str">
        <f t="shared" si="48"/>
        <v/>
      </c>
      <c r="AE62" s="50">
        <f t="shared" si="49"/>
        <v>0</v>
      </c>
      <c r="AF62" s="45">
        <f t="shared" si="10"/>
        <v>0</v>
      </c>
      <c r="AG62" s="48">
        <f>IF(TYPE(AD62)=1,_xll.GCurve(AE$6,AF62*365,"y")/100,0)</f>
        <v>0</v>
      </c>
      <c r="AH62" s="45">
        <f t="shared" si="11"/>
        <v>0</v>
      </c>
      <c r="AI62" s="16">
        <f t="shared" si="12"/>
        <v>0</v>
      </c>
      <c r="AJ62" s="35"/>
      <c r="AK62" s="22"/>
      <c r="AL62" s="49" t="str">
        <f t="shared" si="50"/>
        <v/>
      </c>
      <c r="AM62" s="50">
        <f t="shared" si="51"/>
        <v>0</v>
      </c>
      <c r="AN62" s="45">
        <f t="shared" si="13"/>
        <v>0</v>
      </c>
      <c r="AO62" s="48">
        <f>IF(TYPE(AL62)=1,_xll.GCurve(AM$6,AN62*365,"y")/100,0)</f>
        <v>0</v>
      </c>
      <c r="AP62" s="45">
        <f t="shared" si="14"/>
        <v>0</v>
      </c>
      <c r="AQ62" s="16">
        <f t="shared" si="15"/>
        <v>0</v>
      </c>
      <c r="AR62" s="35"/>
      <c r="AS62" s="22"/>
      <c r="AT62" s="49" t="str">
        <f t="shared" si="52"/>
        <v/>
      </c>
      <c r="AU62" s="50">
        <f t="shared" si="53"/>
        <v>0</v>
      </c>
      <c r="AV62" s="45">
        <f t="shared" si="16"/>
        <v>0</v>
      </c>
      <c r="AW62" s="48">
        <f>IF(TYPE(AT62)=1,_xll.GCurve(AU$6,AV62*365,"y")/100,0)</f>
        <v>0</v>
      </c>
      <c r="AX62" s="45">
        <f t="shared" si="17"/>
        <v>0</v>
      </c>
      <c r="AY62" s="16">
        <f t="shared" si="18"/>
        <v>0</v>
      </c>
      <c r="AZ62" s="35"/>
      <c r="BA62" s="22"/>
      <c r="BB62" s="49" t="str">
        <f t="shared" si="54"/>
        <v/>
      </c>
      <c r="BC62" s="50">
        <f t="shared" si="55"/>
        <v>0</v>
      </c>
      <c r="BD62" s="45">
        <f t="shared" si="19"/>
        <v>0</v>
      </c>
      <c r="BE62" s="48">
        <f>IF(TYPE(BB62)=1,_xll.GCurve(BC$6,BD62*365,"y")/100,0)</f>
        <v>0</v>
      </c>
      <c r="BF62" s="45">
        <f t="shared" si="20"/>
        <v>0</v>
      </c>
      <c r="BG62" s="16">
        <f t="shared" si="21"/>
        <v>0</v>
      </c>
      <c r="BH62" s="35"/>
      <c r="BI62" s="22"/>
      <c r="BJ62" s="49" t="str">
        <f t="shared" si="56"/>
        <v/>
      </c>
      <c r="BK62" s="50">
        <f t="shared" si="57"/>
        <v>0</v>
      </c>
      <c r="BL62" s="45">
        <f t="shared" si="22"/>
        <v>0</v>
      </c>
      <c r="BM62" s="48">
        <f>IF(TYPE(BJ62)=1,_xll.GCurve(BK$6,BL62*365,"y")/100,0)</f>
        <v>0</v>
      </c>
      <c r="BN62" s="45">
        <f t="shared" si="23"/>
        <v>0</v>
      </c>
      <c r="BO62" s="16">
        <f t="shared" si="24"/>
        <v>0</v>
      </c>
      <c r="BP62" s="35"/>
      <c r="BQ62" s="22"/>
      <c r="BR62" s="49" t="str">
        <f t="shared" si="58"/>
        <v/>
      </c>
      <c r="BS62" s="50">
        <f t="shared" si="59"/>
        <v>0</v>
      </c>
      <c r="BT62" s="45">
        <f t="shared" si="25"/>
        <v>0</v>
      </c>
      <c r="BU62" s="48">
        <f>IF(TYPE(BR62)=1,_xll.GCurve(BS$6,BT62*365,"y")/100,0)</f>
        <v>0</v>
      </c>
      <c r="BV62" s="45">
        <f t="shared" si="26"/>
        <v>0</v>
      </c>
      <c r="BW62" s="16">
        <f t="shared" si="27"/>
        <v>0</v>
      </c>
      <c r="BX62" s="35"/>
      <c r="BY62" s="22"/>
      <c r="BZ62" s="49" t="str">
        <f t="shared" si="60"/>
        <v/>
      </c>
      <c r="CA62" s="50">
        <f t="shared" si="61"/>
        <v>0</v>
      </c>
      <c r="CB62" s="45">
        <f t="shared" si="28"/>
        <v>0</v>
      </c>
      <c r="CC62" s="48">
        <f>IF(TYPE(BZ62)=1,_xll.GCurve(CA$6,CB62*365,"y")/100,0)</f>
        <v>0</v>
      </c>
      <c r="CD62" s="45">
        <f t="shared" si="29"/>
        <v>0</v>
      </c>
      <c r="CE62" s="16">
        <f t="shared" si="30"/>
        <v>0</v>
      </c>
      <c r="CF62" s="35"/>
      <c r="CG62" s="22"/>
      <c r="CH62" s="49" t="str">
        <f t="shared" si="62"/>
        <v/>
      </c>
      <c r="CI62" s="50">
        <f t="shared" si="63"/>
        <v>0</v>
      </c>
      <c r="CJ62" s="45">
        <f t="shared" si="31"/>
        <v>0</v>
      </c>
      <c r="CK62" s="48">
        <f>IF(TYPE(CH62)=1,_xll.GCurve(CI$6,CJ62*365,"y")/100,0)</f>
        <v>0</v>
      </c>
      <c r="CL62" s="45">
        <f t="shared" si="32"/>
        <v>0</v>
      </c>
      <c r="CM62" s="16">
        <f t="shared" si="33"/>
        <v>0</v>
      </c>
      <c r="CN62" s="35"/>
      <c r="CO62" s="22"/>
      <c r="CP62" s="49" t="str">
        <f t="shared" si="64"/>
        <v/>
      </c>
      <c r="CQ62" s="50">
        <f t="shared" si="65"/>
        <v>0</v>
      </c>
      <c r="CR62" s="45">
        <f t="shared" si="34"/>
        <v>0</v>
      </c>
      <c r="CS62" s="48">
        <f>IF(TYPE(CP62)=1,_xll.GCurve(CQ$6,CR62*365,"y")/100,0)</f>
        <v>0</v>
      </c>
      <c r="CT62" s="45">
        <f t="shared" si="35"/>
        <v>0</v>
      </c>
      <c r="CU62" s="16">
        <f t="shared" si="36"/>
        <v>0</v>
      </c>
      <c r="CV62" s="35"/>
      <c r="CW62" s="35"/>
      <c r="CX62" s="22"/>
      <c r="CY62" s="49" t="str">
        <f t="shared" si="66"/>
        <v/>
      </c>
      <c r="CZ62" s="50">
        <f t="shared" si="67"/>
        <v>0</v>
      </c>
      <c r="DA62" s="45">
        <f t="shared" si="37"/>
        <v>0</v>
      </c>
      <c r="DB62" s="48">
        <f>IF(TYPE(CY62)=1,_xll.GCurve(CZ$6,DA62*365,"y")/100,0)</f>
        <v>0</v>
      </c>
      <c r="DC62" s="45">
        <f t="shared" si="38"/>
        <v>0</v>
      </c>
      <c r="DD62" s="16">
        <f t="shared" si="39"/>
        <v>0</v>
      </c>
      <c r="DE62" s="35"/>
    </row>
    <row r="63" spans="1:109" x14ac:dyDescent="0.25">
      <c r="A63" s="35"/>
      <c r="B63" s="35"/>
      <c r="C63" s="35"/>
      <c r="D63" s="35"/>
      <c r="E63" s="22"/>
      <c r="F63" s="49" t="str">
        <f t="shared" si="40"/>
        <v/>
      </c>
      <c r="G63" s="50">
        <f t="shared" si="41"/>
        <v>0</v>
      </c>
      <c r="H63" s="45">
        <f t="shared" si="42"/>
        <v>0</v>
      </c>
      <c r="I63" s="48">
        <f>IF(TYPE(F63)=1,_xll.GCurve(G$6,H63*365,"y")/100,0)</f>
        <v>0</v>
      </c>
      <c r="J63" s="45">
        <f t="shared" si="43"/>
        <v>0</v>
      </c>
      <c r="K63" s="16">
        <f t="shared" si="44"/>
        <v>0</v>
      </c>
      <c r="L63" s="35"/>
      <c r="M63" s="22"/>
      <c r="N63" s="49" t="str">
        <f t="shared" si="68"/>
        <v/>
      </c>
      <c r="O63" s="50">
        <f t="shared" si="45"/>
        <v>0</v>
      </c>
      <c r="P63" s="45">
        <f t="shared" si="4"/>
        <v>0</v>
      </c>
      <c r="Q63" s="48">
        <f>IF(TYPE(N63)=1,_xll.GCurve(O$6,P63*365,"y")/100,0)</f>
        <v>0</v>
      </c>
      <c r="R63" s="45">
        <f t="shared" si="5"/>
        <v>0</v>
      </c>
      <c r="S63" s="16">
        <f t="shared" si="6"/>
        <v>0</v>
      </c>
      <c r="T63" s="35"/>
      <c r="U63" s="22"/>
      <c r="V63" s="49" t="str">
        <f t="shared" si="46"/>
        <v/>
      </c>
      <c r="W63" s="50">
        <f t="shared" si="47"/>
        <v>0</v>
      </c>
      <c r="X63" s="45">
        <f t="shared" si="7"/>
        <v>0</v>
      </c>
      <c r="Y63" s="48">
        <f>IF(TYPE(V63)=1,_xll.GCurve(W$6,X63*365,"y")/100,0)</f>
        <v>0</v>
      </c>
      <c r="Z63" s="45">
        <f t="shared" si="8"/>
        <v>0</v>
      </c>
      <c r="AA63" s="16">
        <f t="shared" si="9"/>
        <v>0</v>
      </c>
      <c r="AB63" s="35"/>
      <c r="AC63" s="22"/>
      <c r="AD63" s="49" t="str">
        <f t="shared" si="48"/>
        <v/>
      </c>
      <c r="AE63" s="50">
        <f t="shared" si="49"/>
        <v>0</v>
      </c>
      <c r="AF63" s="45">
        <f t="shared" si="10"/>
        <v>0</v>
      </c>
      <c r="AG63" s="48">
        <f>IF(TYPE(AD63)=1,_xll.GCurve(AE$6,AF63*365,"y")/100,0)</f>
        <v>0</v>
      </c>
      <c r="AH63" s="45">
        <f t="shared" si="11"/>
        <v>0</v>
      </c>
      <c r="AI63" s="16">
        <f t="shared" si="12"/>
        <v>0</v>
      </c>
      <c r="AJ63" s="35"/>
      <c r="AK63" s="22"/>
      <c r="AL63" s="49" t="str">
        <f t="shared" si="50"/>
        <v/>
      </c>
      <c r="AM63" s="50">
        <f t="shared" si="51"/>
        <v>0</v>
      </c>
      <c r="AN63" s="45">
        <f t="shared" si="13"/>
        <v>0</v>
      </c>
      <c r="AO63" s="48">
        <f>IF(TYPE(AL63)=1,_xll.GCurve(AM$6,AN63*365,"y")/100,0)</f>
        <v>0</v>
      </c>
      <c r="AP63" s="45">
        <f t="shared" si="14"/>
        <v>0</v>
      </c>
      <c r="AQ63" s="16">
        <f t="shared" si="15"/>
        <v>0</v>
      </c>
      <c r="AR63" s="35"/>
      <c r="AS63" s="22"/>
      <c r="AT63" s="49" t="str">
        <f t="shared" si="52"/>
        <v/>
      </c>
      <c r="AU63" s="50">
        <f t="shared" si="53"/>
        <v>0</v>
      </c>
      <c r="AV63" s="45">
        <f t="shared" si="16"/>
        <v>0</v>
      </c>
      <c r="AW63" s="48">
        <f>IF(TYPE(AT63)=1,_xll.GCurve(AU$6,AV63*365,"y")/100,0)</f>
        <v>0</v>
      </c>
      <c r="AX63" s="45">
        <f t="shared" si="17"/>
        <v>0</v>
      </c>
      <c r="AY63" s="16">
        <f t="shared" si="18"/>
        <v>0</v>
      </c>
      <c r="AZ63" s="35"/>
      <c r="BA63" s="22"/>
      <c r="BB63" s="49" t="str">
        <f t="shared" si="54"/>
        <v/>
      </c>
      <c r="BC63" s="50">
        <f t="shared" si="55"/>
        <v>0</v>
      </c>
      <c r="BD63" s="45">
        <f t="shared" si="19"/>
        <v>0</v>
      </c>
      <c r="BE63" s="48">
        <f>IF(TYPE(BB63)=1,_xll.GCurve(BC$6,BD63*365,"y")/100,0)</f>
        <v>0</v>
      </c>
      <c r="BF63" s="45">
        <f t="shared" si="20"/>
        <v>0</v>
      </c>
      <c r="BG63" s="16">
        <f t="shared" si="21"/>
        <v>0</v>
      </c>
      <c r="BH63" s="35"/>
      <c r="BI63" s="22"/>
      <c r="BJ63" s="49" t="str">
        <f t="shared" si="56"/>
        <v/>
      </c>
      <c r="BK63" s="50">
        <f t="shared" si="57"/>
        <v>0</v>
      </c>
      <c r="BL63" s="45">
        <f t="shared" si="22"/>
        <v>0</v>
      </c>
      <c r="BM63" s="48">
        <f>IF(TYPE(BJ63)=1,_xll.GCurve(BK$6,BL63*365,"y")/100,0)</f>
        <v>0</v>
      </c>
      <c r="BN63" s="45">
        <f t="shared" si="23"/>
        <v>0</v>
      </c>
      <c r="BO63" s="16">
        <f t="shared" si="24"/>
        <v>0</v>
      </c>
      <c r="BP63" s="35"/>
      <c r="BQ63" s="22"/>
      <c r="BR63" s="49" t="str">
        <f t="shared" si="58"/>
        <v/>
      </c>
      <c r="BS63" s="50">
        <f t="shared" si="59"/>
        <v>0</v>
      </c>
      <c r="BT63" s="45">
        <f t="shared" si="25"/>
        <v>0</v>
      </c>
      <c r="BU63" s="48">
        <f>IF(TYPE(BR63)=1,_xll.GCurve(BS$6,BT63*365,"y")/100,0)</f>
        <v>0</v>
      </c>
      <c r="BV63" s="45">
        <f t="shared" si="26"/>
        <v>0</v>
      </c>
      <c r="BW63" s="16">
        <f t="shared" si="27"/>
        <v>0</v>
      </c>
      <c r="BX63" s="35"/>
      <c r="BY63" s="22"/>
      <c r="BZ63" s="49" t="str">
        <f t="shared" si="60"/>
        <v/>
      </c>
      <c r="CA63" s="50">
        <f t="shared" si="61"/>
        <v>0</v>
      </c>
      <c r="CB63" s="45">
        <f t="shared" si="28"/>
        <v>0</v>
      </c>
      <c r="CC63" s="48">
        <f>IF(TYPE(BZ63)=1,_xll.GCurve(CA$6,CB63*365,"y")/100,0)</f>
        <v>0</v>
      </c>
      <c r="CD63" s="45">
        <f t="shared" si="29"/>
        <v>0</v>
      </c>
      <c r="CE63" s="16">
        <f t="shared" si="30"/>
        <v>0</v>
      </c>
      <c r="CF63" s="35"/>
      <c r="CG63" s="22"/>
      <c r="CH63" s="49" t="str">
        <f t="shared" si="62"/>
        <v/>
      </c>
      <c r="CI63" s="50">
        <f t="shared" si="63"/>
        <v>0</v>
      </c>
      <c r="CJ63" s="45">
        <f t="shared" si="31"/>
        <v>0</v>
      </c>
      <c r="CK63" s="48">
        <f>IF(TYPE(CH63)=1,_xll.GCurve(CI$6,CJ63*365,"y")/100,0)</f>
        <v>0</v>
      </c>
      <c r="CL63" s="45">
        <f t="shared" si="32"/>
        <v>0</v>
      </c>
      <c r="CM63" s="16">
        <f t="shared" si="33"/>
        <v>0</v>
      </c>
      <c r="CN63" s="35"/>
      <c r="CO63" s="22"/>
      <c r="CP63" s="49" t="str">
        <f t="shared" si="64"/>
        <v/>
      </c>
      <c r="CQ63" s="50">
        <f t="shared" si="65"/>
        <v>0</v>
      </c>
      <c r="CR63" s="45">
        <f t="shared" si="34"/>
        <v>0</v>
      </c>
      <c r="CS63" s="48">
        <f>IF(TYPE(CP63)=1,_xll.GCurve(CQ$6,CR63*365,"y")/100,0)</f>
        <v>0</v>
      </c>
      <c r="CT63" s="45">
        <f t="shared" si="35"/>
        <v>0</v>
      </c>
      <c r="CU63" s="16">
        <f t="shared" si="36"/>
        <v>0</v>
      </c>
      <c r="CV63" s="35"/>
      <c r="CW63" s="35"/>
      <c r="CX63" s="22"/>
      <c r="CY63" s="49" t="str">
        <f t="shared" si="66"/>
        <v/>
      </c>
      <c r="CZ63" s="50">
        <f t="shared" si="67"/>
        <v>0</v>
      </c>
      <c r="DA63" s="45">
        <f t="shared" si="37"/>
        <v>0</v>
      </c>
      <c r="DB63" s="48">
        <f>IF(TYPE(CY63)=1,_xll.GCurve(CZ$6,DA63*365,"y")/100,0)</f>
        <v>0</v>
      </c>
      <c r="DC63" s="45">
        <f t="shared" si="38"/>
        <v>0</v>
      </c>
      <c r="DD63" s="16">
        <f t="shared" si="39"/>
        <v>0</v>
      </c>
      <c r="DE63" s="35"/>
    </row>
    <row r="64" spans="1:109" x14ac:dyDescent="0.25">
      <c r="A64" s="35"/>
      <c r="B64" s="35"/>
      <c r="C64" s="35"/>
      <c r="D64" s="35"/>
      <c r="E64" s="22"/>
      <c r="F64" s="49" t="str">
        <f t="shared" si="40"/>
        <v/>
      </c>
      <c r="G64" s="50">
        <f t="shared" si="41"/>
        <v>0</v>
      </c>
      <c r="H64" s="45">
        <f t="shared" si="42"/>
        <v>0</v>
      </c>
      <c r="I64" s="48">
        <f>IF(TYPE(F64)=1,_xll.GCurve(G$6,H64*365,"y")/100,0)</f>
        <v>0</v>
      </c>
      <c r="J64" s="45">
        <f t="shared" si="43"/>
        <v>0</v>
      </c>
      <c r="K64" s="16">
        <f t="shared" si="44"/>
        <v>0</v>
      </c>
      <c r="L64" s="35"/>
      <c r="M64" s="22"/>
      <c r="N64" s="49" t="str">
        <f t="shared" si="68"/>
        <v/>
      </c>
      <c r="O64" s="50">
        <f t="shared" si="45"/>
        <v>0</v>
      </c>
      <c r="P64" s="45">
        <f t="shared" si="4"/>
        <v>0</v>
      </c>
      <c r="Q64" s="48">
        <f>IF(TYPE(N64)=1,_xll.GCurve(O$6,P64*365,"y")/100,0)</f>
        <v>0</v>
      </c>
      <c r="R64" s="45">
        <f t="shared" si="5"/>
        <v>0</v>
      </c>
      <c r="S64" s="16">
        <f t="shared" si="6"/>
        <v>0</v>
      </c>
      <c r="T64" s="35"/>
      <c r="U64" s="22"/>
      <c r="V64" s="49" t="str">
        <f t="shared" si="46"/>
        <v/>
      </c>
      <c r="W64" s="50">
        <f t="shared" si="47"/>
        <v>0</v>
      </c>
      <c r="X64" s="45">
        <f t="shared" si="7"/>
        <v>0</v>
      </c>
      <c r="Y64" s="48">
        <f>IF(TYPE(V64)=1,_xll.GCurve(W$6,X64*365,"y")/100,0)</f>
        <v>0</v>
      </c>
      <c r="Z64" s="45">
        <f t="shared" si="8"/>
        <v>0</v>
      </c>
      <c r="AA64" s="16">
        <f t="shared" si="9"/>
        <v>0</v>
      </c>
      <c r="AB64" s="35"/>
      <c r="AC64" s="22"/>
      <c r="AD64" s="49" t="str">
        <f t="shared" si="48"/>
        <v/>
      </c>
      <c r="AE64" s="50">
        <f t="shared" si="49"/>
        <v>0</v>
      </c>
      <c r="AF64" s="45">
        <f t="shared" si="10"/>
        <v>0</v>
      </c>
      <c r="AG64" s="48">
        <f>IF(TYPE(AD64)=1,_xll.GCurve(AE$6,AF64*365,"y")/100,0)</f>
        <v>0</v>
      </c>
      <c r="AH64" s="45">
        <f t="shared" si="11"/>
        <v>0</v>
      </c>
      <c r="AI64" s="16">
        <f t="shared" si="12"/>
        <v>0</v>
      </c>
      <c r="AJ64" s="35"/>
      <c r="AK64" s="22"/>
      <c r="AL64" s="49" t="str">
        <f t="shared" si="50"/>
        <v/>
      </c>
      <c r="AM64" s="50">
        <f t="shared" si="51"/>
        <v>0</v>
      </c>
      <c r="AN64" s="45">
        <f t="shared" si="13"/>
        <v>0</v>
      </c>
      <c r="AO64" s="48">
        <f>IF(TYPE(AL64)=1,_xll.GCurve(AM$6,AN64*365,"y")/100,0)</f>
        <v>0</v>
      </c>
      <c r="AP64" s="45">
        <f t="shared" si="14"/>
        <v>0</v>
      </c>
      <c r="AQ64" s="16">
        <f t="shared" si="15"/>
        <v>0</v>
      </c>
      <c r="AR64" s="35"/>
      <c r="AS64" s="22"/>
      <c r="AT64" s="49" t="str">
        <f t="shared" si="52"/>
        <v/>
      </c>
      <c r="AU64" s="50">
        <f t="shared" si="53"/>
        <v>0</v>
      </c>
      <c r="AV64" s="45">
        <f t="shared" si="16"/>
        <v>0</v>
      </c>
      <c r="AW64" s="48">
        <f>IF(TYPE(AT64)=1,_xll.GCurve(AU$6,AV64*365,"y")/100,0)</f>
        <v>0</v>
      </c>
      <c r="AX64" s="45">
        <f t="shared" si="17"/>
        <v>0</v>
      </c>
      <c r="AY64" s="16">
        <f t="shared" si="18"/>
        <v>0</v>
      </c>
      <c r="AZ64" s="35"/>
      <c r="BA64" s="22"/>
      <c r="BB64" s="49" t="str">
        <f t="shared" si="54"/>
        <v/>
      </c>
      <c r="BC64" s="50">
        <f t="shared" si="55"/>
        <v>0</v>
      </c>
      <c r="BD64" s="45">
        <f t="shared" si="19"/>
        <v>0</v>
      </c>
      <c r="BE64" s="48">
        <f>IF(TYPE(BB64)=1,_xll.GCurve(BC$6,BD64*365,"y")/100,0)</f>
        <v>0</v>
      </c>
      <c r="BF64" s="45">
        <f t="shared" si="20"/>
        <v>0</v>
      </c>
      <c r="BG64" s="16">
        <f t="shared" si="21"/>
        <v>0</v>
      </c>
      <c r="BH64" s="35"/>
      <c r="BI64" s="22"/>
      <c r="BJ64" s="49" t="str">
        <f t="shared" si="56"/>
        <v/>
      </c>
      <c r="BK64" s="50">
        <f t="shared" si="57"/>
        <v>0</v>
      </c>
      <c r="BL64" s="45">
        <f t="shared" si="22"/>
        <v>0</v>
      </c>
      <c r="BM64" s="48">
        <f>IF(TYPE(BJ64)=1,_xll.GCurve(BK$6,BL64*365,"y")/100,0)</f>
        <v>0</v>
      </c>
      <c r="BN64" s="45">
        <f t="shared" si="23"/>
        <v>0</v>
      </c>
      <c r="BO64" s="16">
        <f t="shared" si="24"/>
        <v>0</v>
      </c>
      <c r="BP64" s="35"/>
      <c r="BQ64" s="22"/>
      <c r="BR64" s="49" t="str">
        <f t="shared" si="58"/>
        <v/>
      </c>
      <c r="BS64" s="50">
        <f t="shared" si="59"/>
        <v>0</v>
      </c>
      <c r="BT64" s="45">
        <f t="shared" si="25"/>
        <v>0</v>
      </c>
      <c r="BU64" s="48">
        <f>IF(TYPE(BR64)=1,_xll.GCurve(BS$6,BT64*365,"y")/100,0)</f>
        <v>0</v>
      </c>
      <c r="BV64" s="45">
        <f t="shared" si="26"/>
        <v>0</v>
      </c>
      <c r="BW64" s="16">
        <f t="shared" si="27"/>
        <v>0</v>
      </c>
      <c r="BX64" s="35"/>
      <c r="BY64" s="22"/>
      <c r="BZ64" s="49" t="str">
        <f t="shared" si="60"/>
        <v/>
      </c>
      <c r="CA64" s="50">
        <f t="shared" si="61"/>
        <v>0</v>
      </c>
      <c r="CB64" s="45">
        <f t="shared" si="28"/>
        <v>0</v>
      </c>
      <c r="CC64" s="48">
        <f>IF(TYPE(BZ64)=1,_xll.GCurve(CA$6,CB64*365,"y")/100,0)</f>
        <v>0</v>
      </c>
      <c r="CD64" s="45">
        <f t="shared" si="29"/>
        <v>0</v>
      </c>
      <c r="CE64" s="16">
        <f t="shared" si="30"/>
        <v>0</v>
      </c>
      <c r="CF64" s="35"/>
      <c r="CG64" s="22"/>
      <c r="CH64" s="49" t="str">
        <f t="shared" si="62"/>
        <v/>
      </c>
      <c r="CI64" s="50">
        <f t="shared" si="63"/>
        <v>0</v>
      </c>
      <c r="CJ64" s="45">
        <f t="shared" si="31"/>
        <v>0</v>
      </c>
      <c r="CK64" s="48">
        <f>IF(TYPE(CH64)=1,_xll.GCurve(CI$6,CJ64*365,"y")/100,0)</f>
        <v>0</v>
      </c>
      <c r="CL64" s="45">
        <f t="shared" si="32"/>
        <v>0</v>
      </c>
      <c r="CM64" s="16">
        <f t="shared" si="33"/>
        <v>0</v>
      </c>
      <c r="CN64" s="35"/>
      <c r="CO64" s="22"/>
      <c r="CP64" s="49" t="str">
        <f t="shared" si="64"/>
        <v/>
      </c>
      <c r="CQ64" s="50">
        <f t="shared" si="65"/>
        <v>0</v>
      </c>
      <c r="CR64" s="45">
        <f t="shared" si="34"/>
        <v>0</v>
      </c>
      <c r="CS64" s="48">
        <f>IF(TYPE(CP64)=1,_xll.GCurve(CQ$6,CR64*365,"y")/100,0)</f>
        <v>0</v>
      </c>
      <c r="CT64" s="45">
        <f t="shared" si="35"/>
        <v>0</v>
      </c>
      <c r="CU64" s="16">
        <f t="shared" si="36"/>
        <v>0</v>
      </c>
      <c r="CV64" s="35"/>
      <c r="CW64" s="35"/>
      <c r="CX64" s="22"/>
      <c r="CY64" s="49" t="str">
        <f t="shared" si="66"/>
        <v/>
      </c>
      <c r="CZ64" s="50">
        <f t="shared" si="67"/>
        <v>0</v>
      </c>
      <c r="DA64" s="45">
        <f t="shared" si="37"/>
        <v>0</v>
      </c>
      <c r="DB64" s="48">
        <f>IF(TYPE(CY64)=1,_xll.GCurve(CZ$6,DA64*365,"y")/100,0)</f>
        <v>0</v>
      </c>
      <c r="DC64" s="45">
        <f t="shared" si="38"/>
        <v>0</v>
      </c>
      <c r="DD64" s="16">
        <f t="shared" si="39"/>
        <v>0</v>
      </c>
      <c r="DE64" s="35"/>
    </row>
    <row r="65" spans="1:109" x14ac:dyDescent="0.25">
      <c r="A65" s="35"/>
      <c r="B65" s="35"/>
      <c r="C65" s="35"/>
      <c r="D65" s="35"/>
      <c r="E65" s="22"/>
      <c r="F65" s="49" t="str">
        <f t="shared" si="40"/>
        <v/>
      </c>
      <c r="G65" s="50">
        <f t="shared" si="41"/>
        <v>0</v>
      </c>
      <c r="H65" s="45">
        <f t="shared" si="42"/>
        <v>0</v>
      </c>
      <c r="I65" s="48">
        <f>IF(TYPE(F65)=1,_xll.GCurve(G$6,H65*365,"y")/100,0)</f>
        <v>0</v>
      </c>
      <c r="J65" s="45">
        <f t="shared" si="43"/>
        <v>0</v>
      </c>
      <c r="K65" s="16">
        <f t="shared" si="44"/>
        <v>0</v>
      </c>
      <c r="L65" s="35"/>
      <c r="M65" s="22"/>
      <c r="N65" s="49" t="str">
        <f t="shared" si="68"/>
        <v/>
      </c>
      <c r="O65" s="50">
        <f t="shared" si="45"/>
        <v>0</v>
      </c>
      <c r="P65" s="45">
        <f t="shared" si="4"/>
        <v>0</v>
      </c>
      <c r="Q65" s="48">
        <f>IF(TYPE(N65)=1,_xll.GCurve(O$6,P65*365,"y")/100,0)</f>
        <v>0</v>
      </c>
      <c r="R65" s="45">
        <f t="shared" si="5"/>
        <v>0</v>
      </c>
      <c r="S65" s="16">
        <f t="shared" si="6"/>
        <v>0</v>
      </c>
      <c r="T65" s="35"/>
      <c r="U65" s="22"/>
      <c r="V65" s="49" t="str">
        <f t="shared" si="46"/>
        <v/>
      </c>
      <c r="W65" s="50">
        <f t="shared" si="47"/>
        <v>0</v>
      </c>
      <c r="X65" s="45">
        <f t="shared" si="7"/>
        <v>0</v>
      </c>
      <c r="Y65" s="48">
        <f>IF(TYPE(V65)=1,_xll.GCurve(W$6,X65*365,"y")/100,0)</f>
        <v>0</v>
      </c>
      <c r="Z65" s="45">
        <f t="shared" si="8"/>
        <v>0</v>
      </c>
      <c r="AA65" s="16">
        <f t="shared" si="9"/>
        <v>0</v>
      </c>
      <c r="AB65" s="35"/>
      <c r="AC65" s="22"/>
      <c r="AD65" s="49" t="str">
        <f t="shared" si="48"/>
        <v/>
      </c>
      <c r="AE65" s="50">
        <f t="shared" si="49"/>
        <v>0</v>
      </c>
      <c r="AF65" s="45">
        <f t="shared" si="10"/>
        <v>0</v>
      </c>
      <c r="AG65" s="48">
        <f>IF(TYPE(AD65)=1,_xll.GCurve(AE$6,AF65*365,"y")/100,0)</f>
        <v>0</v>
      </c>
      <c r="AH65" s="45">
        <f t="shared" si="11"/>
        <v>0</v>
      </c>
      <c r="AI65" s="16">
        <f t="shared" si="12"/>
        <v>0</v>
      </c>
      <c r="AJ65" s="35"/>
      <c r="AK65" s="22"/>
      <c r="AL65" s="49" t="str">
        <f t="shared" si="50"/>
        <v/>
      </c>
      <c r="AM65" s="50">
        <f t="shared" si="51"/>
        <v>0</v>
      </c>
      <c r="AN65" s="45">
        <f t="shared" si="13"/>
        <v>0</v>
      </c>
      <c r="AO65" s="48">
        <f>IF(TYPE(AL65)=1,_xll.GCurve(AM$6,AN65*365,"y")/100,0)</f>
        <v>0</v>
      </c>
      <c r="AP65" s="45">
        <f t="shared" si="14"/>
        <v>0</v>
      </c>
      <c r="AQ65" s="16">
        <f t="shared" si="15"/>
        <v>0</v>
      </c>
      <c r="AR65" s="35"/>
      <c r="AS65" s="22"/>
      <c r="AT65" s="49" t="str">
        <f t="shared" si="52"/>
        <v/>
      </c>
      <c r="AU65" s="50">
        <f t="shared" si="53"/>
        <v>0</v>
      </c>
      <c r="AV65" s="45">
        <f t="shared" si="16"/>
        <v>0</v>
      </c>
      <c r="AW65" s="48">
        <f>IF(TYPE(AT65)=1,_xll.GCurve(AU$6,AV65*365,"y")/100,0)</f>
        <v>0</v>
      </c>
      <c r="AX65" s="45">
        <f t="shared" si="17"/>
        <v>0</v>
      </c>
      <c r="AY65" s="16">
        <f t="shared" si="18"/>
        <v>0</v>
      </c>
      <c r="AZ65" s="35"/>
      <c r="BA65" s="22"/>
      <c r="BB65" s="49" t="str">
        <f t="shared" si="54"/>
        <v/>
      </c>
      <c r="BC65" s="50">
        <f t="shared" si="55"/>
        <v>0</v>
      </c>
      <c r="BD65" s="45">
        <f t="shared" si="19"/>
        <v>0</v>
      </c>
      <c r="BE65" s="48">
        <f>IF(TYPE(BB65)=1,_xll.GCurve(BC$6,BD65*365,"y")/100,0)</f>
        <v>0</v>
      </c>
      <c r="BF65" s="45">
        <f t="shared" si="20"/>
        <v>0</v>
      </c>
      <c r="BG65" s="16">
        <f t="shared" si="21"/>
        <v>0</v>
      </c>
      <c r="BH65" s="35"/>
      <c r="BI65" s="22"/>
      <c r="BJ65" s="49" t="str">
        <f t="shared" si="56"/>
        <v/>
      </c>
      <c r="BK65" s="50">
        <f t="shared" si="57"/>
        <v>0</v>
      </c>
      <c r="BL65" s="45">
        <f t="shared" si="22"/>
        <v>0</v>
      </c>
      <c r="BM65" s="48">
        <f>IF(TYPE(BJ65)=1,_xll.GCurve(BK$6,BL65*365,"y")/100,0)</f>
        <v>0</v>
      </c>
      <c r="BN65" s="45">
        <f t="shared" si="23"/>
        <v>0</v>
      </c>
      <c r="BO65" s="16">
        <f t="shared" si="24"/>
        <v>0</v>
      </c>
      <c r="BP65" s="35"/>
      <c r="BQ65" s="22"/>
      <c r="BR65" s="49" t="str">
        <f t="shared" si="58"/>
        <v/>
      </c>
      <c r="BS65" s="50">
        <f t="shared" si="59"/>
        <v>0</v>
      </c>
      <c r="BT65" s="45">
        <f t="shared" si="25"/>
        <v>0</v>
      </c>
      <c r="BU65" s="48">
        <f>IF(TYPE(BR65)=1,_xll.GCurve(BS$6,BT65*365,"y")/100,0)</f>
        <v>0</v>
      </c>
      <c r="BV65" s="45">
        <f t="shared" si="26"/>
        <v>0</v>
      </c>
      <c r="BW65" s="16">
        <f t="shared" si="27"/>
        <v>0</v>
      </c>
      <c r="BX65" s="35"/>
      <c r="BY65" s="22"/>
      <c r="BZ65" s="49" t="str">
        <f t="shared" si="60"/>
        <v/>
      </c>
      <c r="CA65" s="50">
        <f t="shared" si="61"/>
        <v>0</v>
      </c>
      <c r="CB65" s="45">
        <f t="shared" si="28"/>
        <v>0</v>
      </c>
      <c r="CC65" s="48">
        <f>IF(TYPE(BZ65)=1,_xll.GCurve(CA$6,CB65*365,"y")/100,0)</f>
        <v>0</v>
      </c>
      <c r="CD65" s="45">
        <f t="shared" si="29"/>
        <v>0</v>
      </c>
      <c r="CE65" s="16">
        <f t="shared" si="30"/>
        <v>0</v>
      </c>
      <c r="CF65" s="35"/>
      <c r="CG65" s="22"/>
      <c r="CH65" s="49" t="str">
        <f t="shared" si="62"/>
        <v/>
      </c>
      <c r="CI65" s="50">
        <f t="shared" si="63"/>
        <v>0</v>
      </c>
      <c r="CJ65" s="45">
        <f t="shared" si="31"/>
        <v>0</v>
      </c>
      <c r="CK65" s="48">
        <f>IF(TYPE(CH65)=1,_xll.GCurve(CI$6,CJ65*365,"y")/100,0)</f>
        <v>0</v>
      </c>
      <c r="CL65" s="45">
        <f t="shared" si="32"/>
        <v>0</v>
      </c>
      <c r="CM65" s="16">
        <f t="shared" si="33"/>
        <v>0</v>
      </c>
      <c r="CN65" s="35"/>
      <c r="CO65" s="22"/>
      <c r="CP65" s="49" t="str">
        <f t="shared" si="64"/>
        <v/>
      </c>
      <c r="CQ65" s="50">
        <f t="shared" si="65"/>
        <v>0</v>
      </c>
      <c r="CR65" s="45">
        <f t="shared" si="34"/>
        <v>0</v>
      </c>
      <c r="CS65" s="48">
        <f>IF(TYPE(CP65)=1,_xll.GCurve(CQ$6,CR65*365,"y")/100,0)</f>
        <v>0</v>
      </c>
      <c r="CT65" s="45">
        <f t="shared" si="35"/>
        <v>0</v>
      </c>
      <c r="CU65" s="16">
        <f t="shared" si="36"/>
        <v>0</v>
      </c>
      <c r="CV65" s="35"/>
      <c r="CW65" s="35"/>
      <c r="CX65" s="22"/>
      <c r="CY65" s="49" t="str">
        <f t="shared" si="66"/>
        <v/>
      </c>
      <c r="CZ65" s="50">
        <f t="shared" si="67"/>
        <v>0</v>
      </c>
      <c r="DA65" s="45">
        <f t="shared" si="37"/>
        <v>0</v>
      </c>
      <c r="DB65" s="48">
        <f>IF(TYPE(CY65)=1,_xll.GCurve(CZ$6,DA65*365,"y")/100,0)</f>
        <v>0</v>
      </c>
      <c r="DC65" s="45">
        <f t="shared" si="38"/>
        <v>0</v>
      </c>
      <c r="DD65" s="16">
        <f t="shared" si="39"/>
        <v>0</v>
      </c>
      <c r="DE65" s="35"/>
    </row>
    <row r="66" spans="1:109" x14ac:dyDescent="0.25">
      <c r="A66" s="35"/>
      <c r="B66" s="35"/>
      <c r="C66" s="35"/>
      <c r="D66" s="35"/>
      <c r="E66" s="22"/>
      <c r="F66" s="49" t="str">
        <f t="shared" si="40"/>
        <v/>
      </c>
      <c r="G66" s="50">
        <f t="shared" si="41"/>
        <v>0</v>
      </c>
      <c r="H66" s="45">
        <f t="shared" si="42"/>
        <v>0</v>
      </c>
      <c r="I66" s="48">
        <f>IF(TYPE(F66)=1,_xll.GCurve(G$6,H66*365,"y")/100,0)</f>
        <v>0</v>
      </c>
      <c r="J66" s="45">
        <f t="shared" si="43"/>
        <v>0</v>
      </c>
      <c r="K66" s="16">
        <f t="shared" si="44"/>
        <v>0</v>
      </c>
      <c r="L66" s="35"/>
      <c r="M66" s="22"/>
      <c r="N66" s="49" t="str">
        <f t="shared" si="68"/>
        <v/>
      </c>
      <c r="O66" s="50">
        <f t="shared" si="45"/>
        <v>0</v>
      </c>
      <c r="P66" s="45">
        <f t="shared" si="4"/>
        <v>0</v>
      </c>
      <c r="Q66" s="48">
        <f>IF(TYPE(N66)=1,_xll.GCurve(O$6,P66*365,"y")/100,0)</f>
        <v>0</v>
      </c>
      <c r="R66" s="45">
        <f t="shared" si="5"/>
        <v>0</v>
      </c>
      <c r="S66" s="16">
        <f t="shared" si="6"/>
        <v>0</v>
      </c>
      <c r="T66" s="35"/>
      <c r="U66" s="22"/>
      <c r="V66" s="49" t="str">
        <f t="shared" si="46"/>
        <v/>
      </c>
      <c r="W66" s="50">
        <f t="shared" si="47"/>
        <v>0</v>
      </c>
      <c r="X66" s="45">
        <f t="shared" si="7"/>
        <v>0</v>
      </c>
      <c r="Y66" s="48">
        <f>IF(TYPE(V66)=1,_xll.GCurve(W$6,X66*365,"y")/100,0)</f>
        <v>0</v>
      </c>
      <c r="Z66" s="45">
        <f t="shared" si="8"/>
        <v>0</v>
      </c>
      <c r="AA66" s="16">
        <f t="shared" si="9"/>
        <v>0</v>
      </c>
      <c r="AB66" s="35"/>
      <c r="AC66" s="22"/>
      <c r="AD66" s="49" t="str">
        <f t="shared" si="48"/>
        <v/>
      </c>
      <c r="AE66" s="50">
        <f t="shared" si="49"/>
        <v>0</v>
      </c>
      <c r="AF66" s="45">
        <f t="shared" si="10"/>
        <v>0</v>
      </c>
      <c r="AG66" s="48">
        <f>IF(TYPE(AD66)=1,_xll.GCurve(AE$6,AF66*365,"y")/100,0)</f>
        <v>0</v>
      </c>
      <c r="AH66" s="45">
        <f t="shared" si="11"/>
        <v>0</v>
      </c>
      <c r="AI66" s="16">
        <f t="shared" si="12"/>
        <v>0</v>
      </c>
      <c r="AJ66" s="35"/>
      <c r="AK66" s="22"/>
      <c r="AL66" s="49" t="str">
        <f t="shared" si="50"/>
        <v/>
      </c>
      <c r="AM66" s="50">
        <f t="shared" si="51"/>
        <v>0</v>
      </c>
      <c r="AN66" s="45">
        <f t="shared" si="13"/>
        <v>0</v>
      </c>
      <c r="AO66" s="48">
        <f>IF(TYPE(AL66)=1,_xll.GCurve(AM$6,AN66*365,"y")/100,0)</f>
        <v>0</v>
      </c>
      <c r="AP66" s="45">
        <f t="shared" si="14"/>
        <v>0</v>
      </c>
      <c r="AQ66" s="16">
        <f t="shared" si="15"/>
        <v>0</v>
      </c>
      <c r="AR66" s="35"/>
      <c r="AS66" s="22"/>
      <c r="AT66" s="49" t="str">
        <f t="shared" si="52"/>
        <v/>
      </c>
      <c r="AU66" s="50">
        <f t="shared" si="53"/>
        <v>0</v>
      </c>
      <c r="AV66" s="45">
        <f t="shared" si="16"/>
        <v>0</v>
      </c>
      <c r="AW66" s="48">
        <f>IF(TYPE(AT66)=1,_xll.GCurve(AU$6,AV66*365,"y")/100,0)</f>
        <v>0</v>
      </c>
      <c r="AX66" s="45">
        <f t="shared" si="17"/>
        <v>0</v>
      </c>
      <c r="AY66" s="16">
        <f t="shared" si="18"/>
        <v>0</v>
      </c>
      <c r="AZ66" s="35"/>
      <c r="BA66" s="22"/>
      <c r="BB66" s="49" t="str">
        <f t="shared" si="54"/>
        <v/>
      </c>
      <c r="BC66" s="50">
        <f t="shared" si="55"/>
        <v>0</v>
      </c>
      <c r="BD66" s="45">
        <f t="shared" si="19"/>
        <v>0</v>
      </c>
      <c r="BE66" s="48">
        <f>IF(TYPE(BB66)=1,_xll.GCurve(BC$6,BD66*365,"y")/100,0)</f>
        <v>0</v>
      </c>
      <c r="BF66" s="45">
        <f t="shared" si="20"/>
        <v>0</v>
      </c>
      <c r="BG66" s="16">
        <f t="shared" si="21"/>
        <v>0</v>
      </c>
      <c r="BH66" s="35"/>
      <c r="BI66" s="22"/>
      <c r="BJ66" s="49" t="str">
        <f t="shared" si="56"/>
        <v/>
      </c>
      <c r="BK66" s="50">
        <f t="shared" si="57"/>
        <v>0</v>
      </c>
      <c r="BL66" s="45">
        <f t="shared" si="22"/>
        <v>0</v>
      </c>
      <c r="BM66" s="48">
        <f>IF(TYPE(BJ66)=1,_xll.GCurve(BK$6,BL66*365,"y")/100,0)</f>
        <v>0</v>
      </c>
      <c r="BN66" s="45">
        <f t="shared" si="23"/>
        <v>0</v>
      </c>
      <c r="BO66" s="16">
        <f t="shared" si="24"/>
        <v>0</v>
      </c>
      <c r="BP66" s="35"/>
      <c r="BQ66" s="22"/>
      <c r="BR66" s="49" t="str">
        <f t="shared" si="58"/>
        <v/>
      </c>
      <c r="BS66" s="50">
        <f t="shared" si="59"/>
        <v>0</v>
      </c>
      <c r="BT66" s="45">
        <f t="shared" si="25"/>
        <v>0</v>
      </c>
      <c r="BU66" s="48">
        <f>IF(TYPE(BR66)=1,_xll.GCurve(BS$6,BT66*365,"y")/100,0)</f>
        <v>0</v>
      </c>
      <c r="BV66" s="45">
        <f t="shared" si="26"/>
        <v>0</v>
      </c>
      <c r="BW66" s="16">
        <f t="shared" si="27"/>
        <v>0</v>
      </c>
      <c r="BX66" s="35"/>
      <c r="BY66" s="22"/>
      <c r="BZ66" s="49" t="str">
        <f t="shared" si="60"/>
        <v/>
      </c>
      <c r="CA66" s="50">
        <f t="shared" si="61"/>
        <v>0</v>
      </c>
      <c r="CB66" s="45">
        <f t="shared" si="28"/>
        <v>0</v>
      </c>
      <c r="CC66" s="48">
        <f>IF(TYPE(BZ66)=1,_xll.GCurve(CA$6,CB66*365,"y")/100,0)</f>
        <v>0</v>
      </c>
      <c r="CD66" s="45">
        <f t="shared" si="29"/>
        <v>0</v>
      </c>
      <c r="CE66" s="16">
        <f t="shared" si="30"/>
        <v>0</v>
      </c>
      <c r="CF66" s="35"/>
      <c r="CG66" s="22"/>
      <c r="CH66" s="49" t="str">
        <f t="shared" si="62"/>
        <v/>
      </c>
      <c r="CI66" s="50">
        <f t="shared" si="63"/>
        <v>0</v>
      </c>
      <c r="CJ66" s="45">
        <f t="shared" si="31"/>
        <v>0</v>
      </c>
      <c r="CK66" s="48">
        <f>IF(TYPE(CH66)=1,_xll.GCurve(CI$6,CJ66*365,"y")/100,0)</f>
        <v>0</v>
      </c>
      <c r="CL66" s="45">
        <f t="shared" si="32"/>
        <v>0</v>
      </c>
      <c r="CM66" s="16">
        <f t="shared" si="33"/>
        <v>0</v>
      </c>
      <c r="CN66" s="35"/>
      <c r="CO66" s="22"/>
      <c r="CP66" s="49" t="str">
        <f t="shared" si="64"/>
        <v/>
      </c>
      <c r="CQ66" s="50">
        <f t="shared" si="65"/>
        <v>0</v>
      </c>
      <c r="CR66" s="45">
        <f t="shared" si="34"/>
        <v>0</v>
      </c>
      <c r="CS66" s="48">
        <f>IF(TYPE(CP66)=1,_xll.GCurve(CQ$6,CR66*365,"y")/100,0)</f>
        <v>0</v>
      </c>
      <c r="CT66" s="45">
        <f t="shared" si="35"/>
        <v>0</v>
      </c>
      <c r="CU66" s="16">
        <f t="shared" si="36"/>
        <v>0</v>
      </c>
      <c r="CV66" s="35"/>
      <c r="CW66" s="35"/>
      <c r="CX66" s="22"/>
      <c r="CY66" s="49" t="str">
        <f t="shared" si="66"/>
        <v/>
      </c>
      <c r="CZ66" s="50">
        <f t="shared" si="67"/>
        <v>0</v>
      </c>
      <c r="DA66" s="45">
        <f t="shared" si="37"/>
        <v>0</v>
      </c>
      <c r="DB66" s="48">
        <f>IF(TYPE(CY66)=1,_xll.GCurve(CZ$6,DA66*365,"y")/100,0)</f>
        <v>0</v>
      </c>
      <c r="DC66" s="45">
        <f t="shared" si="38"/>
        <v>0</v>
      </c>
      <c r="DD66" s="16">
        <f t="shared" si="39"/>
        <v>0</v>
      </c>
      <c r="DE66" s="35"/>
    </row>
    <row r="67" spans="1:109" x14ac:dyDescent="0.25">
      <c r="A67" s="35"/>
      <c r="B67" s="35"/>
      <c r="C67" s="35"/>
      <c r="D67" s="35"/>
      <c r="E67" s="22"/>
      <c r="F67" s="49" t="str">
        <f t="shared" si="40"/>
        <v/>
      </c>
      <c r="G67" s="50">
        <f t="shared" si="41"/>
        <v>0</v>
      </c>
      <c r="H67" s="45">
        <f t="shared" si="42"/>
        <v>0</v>
      </c>
      <c r="I67" s="48">
        <f>IF(TYPE(F67)=1,_xll.GCurve(G$6,H67*365,"y")/100,0)</f>
        <v>0</v>
      </c>
      <c r="J67" s="45">
        <f t="shared" si="43"/>
        <v>0</v>
      </c>
      <c r="K67" s="16">
        <f t="shared" si="44"/>
        <v>0</v>
      </c>
      <c r="L67" s="35"/>
      <c r="M67" s="22"/>
      <c r="N67" s="49" t="str">
        <f t="shared" si="68"/>
        <v/>
      </c>
      <c r="O67" s="50">
        <f t="shared" si="45"/>
        <v>0</v>
      </c>
      <c r="P67" s="45">
        <f t="shared" si="4"/>
        <v>0</v>
      </c>
      <c r="Q67" s="48">
        <f>IF(TYPE(N67)=1,_xll.GCurve(O$6,P67*365,"y")/100,0)</f>
        <v>0</v>
      </c>
      <c r="R67" s="45">
        <f t="shared" si="5"/>
        <v>0</v>
      </c>
      <c r="S67" s="16">
        <f t="shared" si="6"/>
        <v>0</v>
      </c>
      <c r="T67" s="35"/>
      <c r="U67" s="22"/>
      <c r="V67" s="49" t="str">
        <f t="shared" si="46"/>
        <v/>
      </c>
      <c r="W67" s="50">
        <f t="shared" si="47"/>
        <v>0</v>
      </c>
      <c r="X67" s="45">
        <f t="shared" si="7"/>
        <v>0</v>
      </c>
      <c r="Y67" s="48">
        <f>IF(TYPE(V67)=1,_xll.GCurve(W$6,X67*365,"y")/100,0)</f>
        <v>0</v>
      </c>
      <c r="Z67" s="45">
        <f t="shared" si="8"/>
        <v>0</v>
      </c>
      <c r="AA67" s="16">
        <f t="shared" si="9"/>
        <v>0</v>
      </c>
      <c r="AB67" s="35"/>
      <c r="AC67" s="22"/>
      <c r="AD67" s="49" t="str">
        <f t="shared" si="48"/>
        <v/>
      </c>
      <c r="AE67" s="50">
        <f t="shared" si="49"/>
        <v>0</v>
      </c>
      <c r="AF67" s="45">
        <f t="shared" si="10"/>
        <v>0</v>
      </c>
      <c r="AG67" s="48">
        <f>IF(TYPE(AD67)=1,_xll.GCurve(AE$6,AF67*365,"y")/100,0)</f>
        <v>0</v>
      </c>
      <c r="AH67" s="45">
        <f t="shared" si="11"/>
        <v>0</v>
      </c>
      <c r="AI67" s="16">
        <f t="shared" si="12"/>
        <v>0</v>
      </c>
      <c r="AJ67" s="35"/>
      <c r="AK67" s="22"/>
      <c r="AL67" s="49" t="str">
        <f t="shared" si="50"/>
        <v/>
      </c>
      <c r="AM67" s="50">
        <f t="shared" si="51"/>
        <v>0</v>
      </c>
      <c r="AN67" s="45">
        <f t="shared" si="13"/>
        <v>0</v>
      </c>
      <c r="AO67" s="48">
        <f>IF(TYPE(AL67)=1,_xll.GCurve(AM$6,AN67*365,"y")/100,0)</f>
        <v>0</v>
      </c>
      <c r="AP67" s="45">
        <f t="shared" si="14"/>
        <v>0</v>
      </c>
      <c r="AQ67" s="16">
        <f t="shared" si="15"/>
        <v>0</v>
      </c>
      <c r="AR67" s="35"/>
      <c r="AS67" s="22"/>
      <c r="AT67" s="49" t="str">
        <f t="shared" si="52"/>
        <v/>
      </c>
      <c r="AU67" s="50">
        <f t="shared" si="53"/>
        <v>0</v>
      </c>
      <c r="AV67" s="45">
        <f t="shared" si="16"/>
        <v>0</v>
      </c>
      <c r="AW67" s="48">
        <f>IF(TYPE(AT67)=1,_xll.GCurve(AU$6,AV67*365,"y")/100,0)</f>
        <v>0</v>
      </c>
      <c r="AX67" s="45">
        <f t="shared" si="17"/>
        <v>0</v>
      </c>
      <c r="AY67" s="16">
        <f t="shared" si="18"/>
        <v>0</v>
      </c>
      <c r="AZ67" s="35"/>
      <c r="BA67" s="22"/>
      <c r="BB67" s="49" t="str">
        <f t="shared" si="54"/>
        <v/>
      </c>
      <c r="BC67" s="50">
        <f t="shared" si="55"/>
        <v>0</v>
      </c>
      <c r="BD67" s="45">
        <f t="shared" si="19"/>
        <v>0</v>
      </c>
      <c r="BE67" s="48">
        <f>IF(TYPE(BB67)=1,_xll.GCurve(BC$6,BD67*365,"y")/100,0)</f>
        <v>0</v>
      </c>
      <c r="BF67" s="45">
        <f t="shared" si="20"/>
        <v>0</v>
      </c>
      <c r="BG67" s="16">
        <f t="shared" si="21"/>
        <v>0</v>
      </c>
      <c r="BH67" s="35"/>
      <c r="BI67" s="22"/>
      <c r="BJ67" s="49" t="str">
        <f t="shared" si="56"/>
        <v/>
      </c>
      <c r="BK67" s="50">
        <f t="shared" si="57"/>
        <v>0</v>
      </c>
      <c r="BL67" s="45">
        <f t="shared" si="22"/>
        <v>0</v>
      </c>
      <c r="BM67" s="48">
        <f>IF(TYPE(BJ67)=1,_xll.GCurve(BK$6,BL67*365,"y")/100,0)</f>
        <v>0</v>
      </c>
      <c r="BN67" s="45">
        <f t="shared" si="23"/>
        <v>0</v>
      </c>
      <c r="BO67" s="16">
        <f t="shared" si="24"/>
        <v>0</v>
      </c>
      <c r="BP67" s="35"/>
      <c r="BQ67" s="22"/>
      <c r="BR67" s="49" t="str">
        <f t="shared" si="58"/>
        <v/>
      </c>
      <c r="BS67" s="50">
        <f t="shared" si="59"/>
        <v>0</v>
      </c>
      <c r="BT67" s="45">
        <f t="shared" si="25"/>
        <v>0</v>
      </c>
      <c r="BU67" s="48">
        <f>IF(TYPE(BR67)=1,_xll.GCurve(BS$6,BT67*365,"y")/100,0)</f>
        <v>0</v>
      </c>
      <c r="BV67" s="45">
        <f t="shared" si="26"/>
        <v>0</v>
      </c>
      <c r="BW67" s="16">
        <f t="shared" si="27"/>
        <v>0</v>
      </c>
      <c r="BX67" s="35"/>
      <c r="BY67" s="22"/>
      <c r="BZ67" s="49" t="str">
        <f t="shared" si="60"/>
        <v/>
      </c>
      <c r="CA67" s="50">
        <f t="shared" si="61"/>
        <v>0</v>
      </c>
      <c r="CB67" s="45">
        <f t="shared" si="28"/>
        <v>0</v>
      </c>
      <c r="CC67" s="48">
        <f>IF(TYPE(BZ67)=1,_xll.GCurve(CA$6,CB67*365,"y")/100,0)</f>
        <v>0</v>
      </c>
      <c r="CD67" s="45">
        <f t="shared" si="29"/>
        <v>0</v>
      </c>
      <c r="CE67" s="16">
        <f t="shared" si="30"/>
        <v>0</v>
      </c>
      <c r="CF67" s="35"/>
      <c r="CG67" s="22"/>
      <c r="CH67" s="49" t="str">
        <f t="shared" si="62"/>
        <v/>
      </c>
      <c r="CI67" s="50">
        <f t="shared" si="63"/>
        <v>0</v>
      </c>
      <c r="CJ67" s="45">
        <f t="shared" si="31"/>
        <v>0</v>
      </c>
      <c r="CK67" s="48">
        <f>IF(TYPE(CH67)=1,_xll.GCurve(CI$6,CJ67*365,"y")/100,0)</f>
        <v>0</v>
      </c>
      <c r="CL67" s="45">
        <f t="shared" si="32"/>
        <v>0</v>
      </c>
      <c r="CM67" s="16">
        <f t="shared" si="33"/>
        <v>0</v>
      </c>
      <c r="CN67" s="35"/>
      <c r="CO67" s="22"/>
      <c r="CP67" s="49" t="str">
        <f t="shared" si="64"/>
        <v/>
      </c>
      <c r="CQ67" s="50">
        <f t="shared" si="65"/>
        <v>0</v>
      </c>
      <c r="CR67" s="45">
        <f t="shared" si="34"/>
        <v>0</v>
      </c>
      <c r="CS67" s="48">
        <f>IF(TYPE(CP67)=1,_xll.GCurve(CQ$6,CR67*365,"y")/100,0)</f>
        <v>0</v>
      </c>
      <c r="CT67" s="45">
        <f t="shared" si="35"/>
        <v>0</v>
      </c>
      <c r="CU67" s="16">
        <f t="shared" si="36"/>
        <v>0</v>
      </c>
      <c r="CV67" s="35"/>
      <c r="CW67" s="35"/>
      <c r="CX67" s="22"/>
      <c r="CY67" s="49" t="str">
        <f t="shared" si="66"/>
        <v/>
      </c>
      <c r="CZ67" s="50">
        <f t="shared" si="67"/>
        <v>0</v>
      </c>
      <c r="DA67" s="45">
        <f t="shared" si="37"/>
        <v>0</v>
      </c>
      <c r="DB67" s="48">
        <f>IF(TYPE(CY67)=1,_xll.GCurve(CZ$6,DA67*365,"y")/100,0)</f>
        <v>0</v>
      </c>
      <c r="DC67" s="45">
        <f t="shared" si="38"/>
        <v>0</v>
      </c>
      <c r="DD67" s="16">
        <f t="shared" si="39"/>
        <v>0</v>
      </c>
      <c r="DE67" s="35"/>
    </row>
    <row r="68" spans="1:109" x14ac:dyDescent="0.25">
      <c r="A68" s="35"/>
      <c r="B68" s="35"/>
      <c r="C68" s="35"/>
      <c r="D68" s="35"/>
      <c r="E68" s="22"/>
      <c r="F68" s="49" t="str">
        <f t="shared" si="40"/>
        <v/>
      </c>
      <c r="G68" s="50">
        <f t="shared" si="41"/>
        <v>0</v>
      </c>
      <c r="H68" s="45">
        <f t="shared" si="42"/>
        <v>0</v>
      </c>
      <c r="I68" s="48">
        <f>IF(TYPE(F68)=1,_xll.GCurve(G$6,H68*365,"y")/100,0)</f>
        <v>0</v>
      </c>
      <c r="J68" s="45">
        <f t="shared" si="43"/>
        <v>0</v>
      </c>
      <c r="K68" s="16">
        <f t="shared" si="44"/>
        <v>0</v>
      </c>
      <c r="L68" s="35"/>
      <c r="M68" s="22"/>
      <c r="N68" s="49" t="str">
        <f t="shared" si="68"/>
        <v/>
      </c>
      <c r="O68" s="50">
        <f t="shared" si="45"/>
        <v>0</v>
      </c>
      <c r="P68" s="45">
        <f t="shared" si="4"/>
        <v>0</v>
      </c>
      <c r="Q68" s="48">
        <f>IF(TYPE(N68)=1,_xll.GCurve(O$6,P68*365,"y")/100,0)</f>
        <v>0</v>
      </c>
      <c r="R68" s="45">
        <f t="shared" si="5"/>
        <v>0</v>
      </c>
      <c r="S68" s="16">
        <f t="shared" si="6"/>
        <v>0</v>
      </c>
      <c r="T68" s="35"/>
      <c r="U68" s="22"/>
      <c r="V68" s="49" t="str">
        <f t="shared" si="46"/>
        <v/>
      </c>
      <c r="W68" s="50">
        <f t="shared" si="47"/>
        <v>0</v>
      </c>
      <c r="X68" s="45">
        <f t="shared" si="7"/>
        <v>0</v>
      </c>
      <c r="Y68" s="48">
        <f>IF(TYPE(V68)=1,_xll.GCurve(W$6,X68*365,"y")/100,0)</f>
        <v>0</v>
      </c>
      <c r="Z68" s="45">
        <f t="shared" si="8"/>
        <v>0</v>
      </c>
      <c r="AA68" s="16">
        <f t="shared" si="9"/>
        <v>0</v>
      </c>
      <c r="AB68" s="35"/>
      <c r="AC68" s="22"/>
      <c r="AD68" s="49" t="str">
        <f t="shared" si="48"/>
        <v/>
      </c>
      <c r="AE68" s="50">
        <f t="shared" si="49"/>
        <v>0</v>
      </c>
      <c r="AF68" s="45">
        <f t="shared" si="10"/>
        <v>0</v>
      </c>
      <c r="AG68" s="48">
        <f>IF(TYPE(AD68)=1,_xll.GCurve(AE$6,AF68*365,"y")/100,0)</f>
        <v>0</v>
      </c>
      <c r="AH68" s="45">
        <f t="shared" si="11"/>
        <v>0</v>
      </c>
      <c r="AI68" s="16">
        <f t="shared" si="12"/>
        <v>0</v>
      </c>
      <c r="AJ68" s="35"/>
      <c r="AK68" s="22"/>
      <c r="AL68" s="49" t="str">
        <f t="shared" si="50"/>
        <v/>
      </c>
      <c r="AM68" s="50">
        <f t="shared" si="51"/>
        <v>0</v>
      </c>
      <c r="AN68" s="45">
        <f t="shared" si="13"/>
        <v>0</v>
      </c>
      <c r="AO68" s="48">
        <f>IF(TYPE(AL68)=1,_xll.GCurve(AM$6,AN68*365,"y")/100,0)</f>
        <v>0</v>
      </c>
      <c r="AP68" s="45">
        <f t="shared" si="14"/>
        <v>0</v>
      </c>
      <c r="AQ68" s="16">
        <f t="shared" si="15"/>
        <v>0</v>
      </c>
      <c r="AR68" s="35"/>
      <c r="AS68" s="22"/>
      <c r="AT68" s="49" t="str">
        <f t="shared" si="52"/>
        <v/>
      </c>
      <c r="AU68" s="50">
        <f t="shared" si="53"/>
        <v>0</v>
      </c>
      <c r="AV68" s="45">
        <f t="shared" si="16"/>
        <v>0</v>
      </c>
      <c r="AW68" s="48">
        <f>IF(TYPE(AT68)=1,_xll.GCurve(AU$6,AV68*365,"y")/100,0)</f>
        <v>0</v>
      </c>
      <c r="AX68" s="45">
        <f t="shared" si="17"/>
        <v>0</v>
      </c>
      <c r="AY68" s="16">
        <f t="shared" si="18"/>
        <v>0</v>
      </c>
      <c r="AZ68" s="35"/>
      <c r="BA68" s="22"/>
      <c r="BB68" s="49" t="str">
        <f t="shared" si="54"/>
        <v/>
      </c>
      <c r="BC68" s="50">
        <f t="shared" si="55"/>
        <v>0</v>
      </c>
      <c r="BD68" s="45">
        <f t="shared" si="19"/>
        <v>0</v>
      </c>
      <c r="BE68" s="48">
        <f>IF(TYPE(BB68)=1,_xll.GCurve(BC$6,BD68*365,"y")/100,0)</f>
        <v>0</v>
      </c>
      <c r="BF68" s="45">
        <f t="shared" si="20"/>
        <v>0</v>
      </c>
      <c r="BG68" s="16">
        <f t="shared" si="21"/>
        <v>0</v>
      </c>
      <c r="BH68" s="35"/>
      <c r="BI68" s="22"/>
      <c r="BJ68" s="49" t="str">
        <f t="shared" si="56"/>
        <v/>
      </c>
      <c r="BK68" s="50">
        <f t="shared" si="57"/>
        <v>0</v>
      </c>
      <c r="BL68" s="45">
        <f t="shared" si="22"/>
        <v>0</v>
      </c>
      <c r="BM68" s="48">
        <f>IF(TYPE(BJ68)=1,_xll.GCurve(BK$6,BL68*365,"y")/100,0)</f>
        <v>0</v>
      </c>
      <c r="BN68" s="45">
        <f t="shared" si="23"/>
        <v>0</v>
      </c>
      <c r="BO68" s="16">
        <f t="shared" si="24"/>
        <v>0</v>
      </c>
      <c r="BP68" s="35"/>
      <c r="BQ68" s="22"/>
      <c r="BR68" s="49" t="str">
        <f t="shared" si="58"/>
        <v/>
      </c>
      <c r="BS68" s="50">
        <f t="shared" si="59"/>
        <v>0</v>
      </c>
      <c r="BT68" s="45">
        <f t="shared" si="25"/>
        <v>0</v>
      </c>
      <c r="BU68" s="48">
        <f>IF(TYPE(BR68)=1,_xll.GCurve(BS$6,BT68*365,"y")/100,0)</f>
        <v>0</v>
      </c>
      <c r="BV68" s="45">
        <f t="shared" si="26"/>
        <v>0</v>
      </c>
      <c r="BW68" s="16">
        <f t="shared" si="27"/>
        <v>0</v>
      </c>
      <c r="BX68" s="35"/>
      <c r="BY68" s="22"/>
      <c r="BZ68" s="49" t="str">
        <f t="shared" si="60"/>
        <v/>
      </c>
      <c r="CA68" s="50">
        <f t="shared" si="61"/>
        <v>0</v>
      </c>
      <c r="CB68" s="45">
        <f t="shared" si="28"/>
        <v>0</v>
      </c>
      <c r="CC68" s="48">
        <f>IF(TYPE(BZ68)=1,_xll.GCurve(CA$6,CB68*365,"y")/100,0)</f>
        <v>0</v>
      </c>
      <c r="CD68" s="45">
        <f t="shared" si="29"/>
        <v>0</v>
      </c>
      <c r="CE68" s="16">
        <f t="shared" si="30"/>
        <v>0</v>
      </c>
      <c r="CF68" s="35"/>
      <c r="CG68" s="22"/>
      <c r="CH68" s="49" t="str">
        <f t="shared" si="62"/>
        <v/>
      </c>
      <c r="CI68" s="50">
        <f t="shared" si="63"/>
        <v>0</v>
      </c>
      <c r="CJ68" s="45">
        <f t="shared" si="31"/>
        <v>0</v>
      </c>
      <c r="CK68" s="48">
        <f>IF(TYPE(CH68)=1,_xll.GCurve(CI$6,CJ68*365,"y")/100,0)</f>
        <v>0</v>
      </c>
      <c r="CL68" s="45">
        <f t="shared" si="32"/>
        <v>0</v>
      </c>
      <c r="CM68" s="16">
        <f t="shared" si="33"/>
        <v>0</v>
      </c>
      <c r="CN68" s="35"/>
      <c r="CO68" s="22"/>
      <c r="CP68" s="49" t="str">
        <f t="shared" si="64"/>
        <v/>
      </c>
      <c r="CQ68" s="50">
        <f t="shared" si="65"/>
        <v>0</v>
      </c>
      <c r="CR68" s="45">
        <f t="shared" si="34"/>
        <v>0</v>
      </c>
      <c r="CS68" s="48">
        <f>IF(TYPE(CP68)=1,_xll.GCurve(CQ$6,CR68*365,"y")/100,0)</f>
        <v>0</v>
      </c>
      <c r="CT68" s="45">
        <f t="shared" si="35"/>
        <v>0</v>
      </c>
      <c r="CU68" s="16">
        <f t="shared" si="36"/>
        <v>0</v>
      </c>
      <c r="CV68" s="35"/>
      <c r="CW68" s="35"/>
      <c r="CX68" s="22"/>
      <c r="CY68" s="49" t="str">
        <f t="shared" si="66"/>
        <v/>
      </c>
      <c r="CZ68" s="50">
        <f t="shared" si="67"/>
        <v>0</v>
      </c>
      <c r="DA68" s="45">
        <f t="shared" si="37"/>
        <v>0</v>
      </c>
      <c r="DB68" s="48">
        <f>IF(TYPE(CY68)=1,_xll.GCurve(CZ$6,DA68*365,"y")/100,0)</f>
        <v>0</v>
      </c>
      <c r="DC68" s="45">
        <f t="shared" si="38"/>
        <v>0</v>
      </c>
      <c r="DD68" s="16">
        <f t="shared" si="39"/>
        <v>0</v>
      </c>
      <c r="DE68" s="35"/>
    </row>
    <row r="69" spans="1:109" x14ac:dyDescent="0.25">
      <c r="A69" s="35"/>
      <c r="B69" s="35"/>
      <c r="C69" s="35"/>
      <c r="D69" s="35"/>
      <c r="E69" s="22"/>
      <c r="F69" s="49" t="str">
        <f t="shared" si="40"/>
        <v/>
      </c>
      <c r="G69" s="50">
        <f t="shared" si="41"/>
        <v>0</v>
      </c>
      <c r="H69" s="45">
        <f t="shared" si="42"/>
        <v>0</v>
      </c>
      <c r="I69" s="48">
        <f>IF(TYPE(F69)=1,_xll.GCurve(G$6,H69*365,"y")/100,0)</f>
        <v>0</v>
      </c>
      <c r="J69" s="45">
        <f t="shared" si="43"/>
        <v>0</v>
      </c>
      <c r="K69" s="16">
        <f t="shared" si="44"/>
        <v>0</v>
      </c>
      <c r="L69" s="35"/>
      <c r="M69" s="22"/>
      <c r="N69" s="49" t="str">
        <f t="shared" si="68"/>
        <v/>
      </c>
      <c r="O69" s="50">
        <f t="shared" si="45"/>
        <v>0</v>
      </c>
      <c r="P69" s="45">
        <f t="shared" si="4"/>
        <v>0</v>
      </c>
      <c r="Q69" s="48">
        <f>IF(TYPE(N69)=1,_xll.GCurve(O$6,P69*365,"y")/100,0)</f>
        <v>0</v>
      </c>
      <c r="R69" s="45">
        <f t="shared" si="5"/>
        <v>0</v>
      </c>
      <c r="S69" s="16">
        <f t="shared" si="6"/>
        <v>0</v>
      </c>
      <c r="T69" s="35"/>
      <c r="U69" s="22"/>
      <c r="V69" s="49" t="str">
        <f t="shared" si="46"/>
        <v/>
      </c>
      <c r="W69" s="50">
        <f t="shared" si="47"/>
        <v>0</v>
      </c>
      <c r="X69" s="45">
        <f t="shared" si="7"/>
        <v>0</v>
      </c>
      <c r="Y69" s="48">
        <f>IF(TYPE(V69)=1,_xll.GCurve(W$6,X69*365,"y")/100,0)</f>
        <v>0</v>
      </c>
      <c r="Z69" s="45">
        <f t="shared" si="8"/>
        <v>0</v>
      </c>
      <c r="AA69" s="16">
        <f t="shared" si="9"/>
        <v>0</v>
      </c>
      <c r="AB69" s="35"/>
      <c r="AC69" s="22"/>
      <c r="AD69" s="49" t="str">
        <f t="shared" si="48"/>
        <v/>
      </c>
      <c r="AE69" s="50">
        <f t="shared" si="49"/>
        <v>0</v>
      </c>
      <c r="AF69" s="45">
        <f t="shared" si="10"/>
        <v>0</v>
      </c>
      <c r="AG69" s="48">
        <f>IF(TYPE(AD69)=1,_xll.GCurve(AE$6,AF69*365,"y")/100,0)</f>
        <v>0</v>
      </c>
      <c r="AH69" s="45">
        <f t="shared" si="11"/>
        <v>0</v>
      </c>
      <c r="AI69" s="16">
        <f t="shared" si="12"/>
        <v>0</v>
      </c>
      <c r="AJ69" s="35"/>
      <c r="AK69" s="22"/>
      <c r="AL69" s="49" t="str">
        <f t="shared" si="50"/>
        <v/>
      </c>
      <c r="AM69" s="50">
        <f t="shared" si="51"/>
        <v>0</v>
      </c>
      <c r="AN69" s="45">
        <f t="shared" si="13"/>
        <v>0</v>
      </c>
      <c r="AO69" s="48">
        <f>IF(TYPE(AL69)=1,_xll.GCurve(AM$6,AN69*365,"y")/100,0)</f>
        <v>0</v>
      </c>
      <c r="AP69" s="45">
        <f t="shared" si="14"/>
        <v>0</v>
      </c>
      <c r="AQ69" s="16">
        <f t="shared" si="15"/>
        <v>0</v>
      </c>
      <c r="AR69" s="35"/>
      <c r="AS69" s="22"/>
      <c r="AT69" s="49" t="str">
        <f t="shared" si="52"/>
        <v/>
      </c>
      <c r="AU69" s="50">
        <f t="shared" si="53"/>
        <v>0</v>
      </c>
      <c r="AV69" s="45">
        <f t="shared" si="16"/>
        <v>0</v>
      </c>
      <c r="AW69" s="48">
        <f>IF(TYPE(AT69)=1,_xll.GCurve(AU$6,AV69*365,"y")/100,0)</f>
        <v>0</v>
      </c>
      <c r="AX69" s="45">
        <f t="shared" si="17"/>
        <v>0</v>
      </c>
      <c r="AY69" s="16">
        <f t="shared" si="18"/>
        <v>0</v>
      </c>
      <c r="AZ69" s="35"/>
      <c r="BA69" s="22"/>
      <c r="BB69" s="49" t="str">
        <f t="shared" si="54"/>
        <v/>
      </c>
      <c r="BC69" s="50">
        <f t="shared" si="55"/>
        <v>0</v>
      </c>
      <c r="BD69" s="45">
        <f t="shared" si="19"/>
        <v>0</v>
      </c>
      <c r="BE69" s="48">
        <f>IF(TYPE(BB69)=1,_xll.GCurve(BC$6,BD69*365,"y")/100,0)</f>
        <v>0</v>
      </c>
      <c r="BF69" s="45">
        <f t="shared" si="20"/>
        <v>0</v>
      </c>
      <c r="BG69" s="16">
        <f t="shared" si="21"/>
        <v>0</v>
      </c>
      <c r="BH69" s="35"/>
      <c r="BI69" s="22"/>
      <c r="BJ69" s="49" t="str">
        <f t="shared" si="56"/>
        <v/>
      </c>
      <c r="BK69" s="50">
        <f t="shared" si="57"/>
        <v>0</v>
      </c>
      <c r="BL69" s="45">
        <f t="shared" si="22"/>
        <v>0</v>
      </c>
      <c r="BM69" s="48">
        <f>IF(TYPE(BJ69)=1,_xll.GCurve(BK$6,BL69*365,"y")/100,0)</f>
        <v>0</v>
      </c>
      <c r="BN69" s="45">
        <f t="shared" si="23"/>
        <v>0</v>
      </c>
      <c r="BO69" s="16">
        <f t="shared" si="24"/>
        <v>0</v>
      </c>
      <c r="BP69" s="35"/>
      <c r="BQ69" s="22"/>
      <c r="BR69" s="49" t="str">
        <f t="shared" si="58"/>
        <v/>
      </c>
      <c r="BS69" s="50">
        <f t="shared" si="59"/>
        <v>0</v>
      </c>
      <c r="BT69" s="45">
        <f t="shared" si="25"/>
        <v>0</v>
      </c>
      <c r="BU69" s="48">
        <f>IF(TYPE(BR69)=1,_xll.GCurve(BS$6,BT69*365,"y")/100,0)</f>
        <v>0</v>
      </c>
      <c r="BV69" s="45">
        <f t="shared" si="26"/>
        <v>0</v>
      </c>
      <c r="BW69" s="16">
        <f t="shared" si="27"/>
        <v>0</v>
      </c>
      <c r="BX69" s="35"/>
      <c r="BY69" s="22"/>
      <c r="BZ69" s="49" t="str">
        <f t="shared" si="60"/>
        <v/>
      </c>
      <c r="CA69" s="50">
        <f t="shared" si="61"/>
        <v>0</v>
      </c>
      <c r="CB69" s="45">
        <f t="shared" si="28"/>
        <v>0</v>
      </c>
      <c r="CC69" s="48">
        <f>IF(TYPE(BZ69)=1,_xll.GCurve(CA$6,CB69*365,"y")/100,0)</f>
        <v>0</v>
      </c>
      <c r="CD69" s="45">
        <f t="shared" si="29"/>
        <v>0</v>
      </c>
      <c r="CE69" s="16">
        <f t="shared" si="30"/>
        <v>0</v>
      </c>
      <c r="CF69" s="35"/>
      <c r="CG69" s="22"/>
      <c r="CH69" s="49" t="str">
        <f t="shared" si="62"/>
        <v/>
      </c>
      <c r="CI69" s="50">
        <f t="shared" si="63"/>
        <v>0</v>
      </c>
      <c r="CJ69" s="45">
        <f t="shared" si="31"/>
        <v>0</v>
      </c>
      <c r="CK69" s="48">
        <f>IF(TYPE(CH69)=1,_xll.GCurve(CI$6,CJ69*365,"y")/100,0)</f>
        <v>0</v>
      </c>
      <c r="CL69" s="45">
        <f t="shared" si="32"/>
        <v>0</v>
      </c>
      <c r="CM69" s="16">
        <f t="shared" si="33"/>
        <v>0</v>
      </c>
      <c r="CN69" s="35"/>
      <c r="CO69" s="22"/>
      <c r="CP69" s="49" t="str">
        <f t="shared" si="64"/>
        <v/>
      </c>
      <c r="CQ69" s="50">
        <f t="shared" si="65"/>
        <v>0</v>
      </c>
      <c r="CR69" s="45">
        <f t="shared" si="34"/>
        <v>0</v>
      </c>
      <c r="CS69" s="48">
        <f>IF(TYPE(CP69)=1,_xll.GCurve(CQ$6,CR69*365,"y")/100,0)</f>
        <v>0</v>
      </c>
      <c r="CT69" s="45">
        <f t="shared" si="35"/>
        <v>0</v>
      </c>
      <c r="CU69" s="16">
        <f t="shared" si="36"/>
        <v>0</v>
      </c>
      <c r="CV69" s="35"/>
      <c r="CW69" s="35"/>
      <c r="CX69" s="22"/>
      <c r="CY69" s="49" t="str">
        <f t="shared" si="66"/>
        <v/>
      </c>
      <c r="CZ69" s="50">
        <f t="shared" si="67"/>
        <v>0</v>
      </c>
      <c r="DA69" s="45">
        <f t="shared" si="37"/>
        <v>0</v>
      </c>
      <c r="DB69" s="48">
        <f>IF(TYPE(CY69)=1,_xll.GCurve(CZ$6,DA69*365,"y")/100,0)</f>
        <v>0</v>
      </c>
      <c r="DC69" s="45">
        <f t="shared" si="38"/>
        <v>0</v>
      </c>
      <c r="DD69" s="16">
        <f t="shared" si="39"/>
        <v>0</v>
      </c>
      <c r="DE69" s="35"/>
    </row>
    <row r="70" spans="1:109" x14ac:dyDescent="0.25">
      <c r="A70" s="35"/>
      <c r="B70" s="35"/>
      <c r="C70" s="35"/>
      <c r="D70" s="35"/>
      <c r="E70" s="22"/>
      <c r="F70" s="49" t="str">
        <f t="shared" si="40"/>
        <v/>
      </c>
      <c r="G70" s="50">
        <f t="shared" si="41"/>
        <v>0</v>
      </c>
      <c r="H70" s="45">
        <f t="shared" si="42"/>
        <v>0</v>
      </c>
      <c r="I70" s="48">
        <f>IF(TYPE(F70)=1,_xll.GCurve(G$6,H70*365,"y")/100,0)</f>
        <v>0</v>
      </c>
      <c r="J70" s="45">
        <f t="shared" si="43"/>
        <v>0</v>
      </c>
      <c r="K70" s="16">
        <f t="shared" si="44"/>
        <v>0</v>
      </c>
      <c r="L70" s="35"/>
      <c r="M70" s="22"/>
      <c r="N70" s="49" t="str">
        <f t="shared" si="68"/>
        <v/>
      </c>
      <c r="O70" s="50">
        <f t="shared" si="45"/>
        <v>0</v>
      </c>
      <c r="P70" s="45">
        <f t="shared" si="4"/>
        <v>0</v>
      </c>
      <c r="Q70" s="48">
        <f>IF(TYPE(N70)=1,_xll.GCurve(O$6,P70*365,"y")/100,0)</f>
        <v>0</v>
      </c>
      <c r="R70" s="45">
        <f t="shared" si="5"/>
        <v>0</v>
      </c>
      <c r="S70" s="16">
        <f t="shared" si="6"/>
        <v>0</v>
      </c>
      <c r="T70" s="35"/>
      <c r="U70" s="22"/>
      <c r="V70" s="49" t="str">
        <f t="shared" si="46"/>
        <v/>
      </c>
      <c r="W70" s="50">
        <f t="shared" si="47"/>
        <v>0</v>
      </c>
      <c r="X70" s="45">
        <f t="shared" si="7"/>
        <v>0</v>
      </c>
      <c r="Y70" s="48">
        <f>IF(TYPE(V70)=1,_xll.GCurve(W$6,X70*365,"y")/100,0)</f>
        <v>0</v>
      </c>
      <c r="Z70" s="45">
        <f t="shared" si="8"/>
        <v>0</v>
      </c>
      <c r="AA70" s="16">
        <f t="shared" si="9"/>
        <v>0</v>
      </c>
      <c r="AB70" s="35"/>
      <c r="AC70" s="22"/>
      <c r="AD70" s="49" t="str">
        <f t="shared" si="48"/>
        <v/>
      </c>
      <c r="AE70" s="50">
        <f t="shared" si="49"/>
        <v>0</v>
      </c>
      <c r="AF70" s="45">
        <f t="shared" si="10"/>
        <v>0</v>
      </c>
      <c r="AG70" s="48">
        <f>IF(TYPE(AD70)=1,_xll.GCurve(AE$6,AF70*365,"y")/100,0)</f>
        <v>0</v>
      </c>
      <c r="AH70" s="45">
        <f t="shared" si="11"/>
        <v>0</v>
      </c>
      <c r="AI70" s="16">
        <f t="shared" si="12"/>
        <v>0</v>
      </c>
      <c r="AJ70" s="35"/>
      <c r="AK70" s="22"/>
      <c r="AL70" s="49" t="str">
        <f t="shared" si="50"/>
        <v/>
      </c>
      <c r="AM70" s="50">
        <f t="shared" si="51"/>
        <v>0</v>
      </c>
      <c r="AN70" s="45">
        <f t="shared" si="13"/>
        <v>0</v>
      </c>
      <c r="AO70" s="48">
        <f>IF(TYPE(AL70)=1,_xll.GCurve(AM$6,AN70*365,"y")/100,0)</f>
        <v>0</v>
      </c>
      <c r="AP70" s="45">
        <f t="shared" si="14"/>
        <v>0</v>
      </c>
      <c r="AQ70" s="16">
        <f t="shared" si="15"/>
        <v>0</v>
      </c>
      <c r="AR70" s="35"/>
      <c r="AS70" s="22"/>
      <c r="AT70" s="49" t="str">
        <f t="shared" si="52"/>
        <v/>
      </c>
      <c r="AU70" s="50">
        <f t="shared" si="53"/>
        <v>0</v>
      </c>
      <c r="AV70" s="45">
        <f t="shared" si="16"/>
        <v>0</v>
      </c>
      <c r="AW70" s="48">
        <f>IF(TYPE(AT70)=1,_xll.GCurve(AU$6,AV70*365,"y")/100,0)</f>
        <v>0</v>
      </c>
      <c r="AX70" s="45">
        <f t="shared" si="17"/>
        <v>0</v>
      </c>
      <c r="AY70" s="16">
        <f t="shared" si="18"/>
        <v>0</v>
      </c>
      <c r="AZ70" s="35"/>
      <c r="BA70" s="22"/>
      <c r="BB70" s="49" t="str">
        <f t="shared" si="54"/>
        <v/>
      </c>
      <c r="BC70" s="50">
        <f t="shared" si="55"/>
        <v>0</v>
      </c>
      <c r="BD70" s="45">
        <f t="shared" si="19"/>
        <v>0</v>
      </c>
      <c r="BE70" s="48">
        <f>IF(TYPE(BB70)=1,_xll.GCurve(BC$6,BD70*365,"y")/100,0)</f>
        <v>0</v>
      </c>
      <c r="BF70" s="45">
        <f t="shared" si="20"/>
        <v>0</v>
      </c>
      <c r="BG70" s="16">
        <f t="shared" si="21"/>
        <v>0</v>
      </c>
      <c r="BH70" s="35"/>
      <c r="BI70" s="22"/>
      <c r="BJ70" s="49" t="str">
        <f t="shared" si="56"/>
        <v/>
      </c>
      <c r="BK70" s="50">
        <f t="shared" si="57"/>
        <v>0</v>
      </c>
      <c r="BL70" s="45">
        <f t="shared" si="22"/>
        <v>0</v>
      </c>
      <c r="BM70" s="48">
        <f>IF(TYPE(BJ70)=1,_xll.GCurve(BK$6,BL70*365,"y")/100,0)</f>
        <v>0</v>
      </c>
      <c r="BN70" s="45">
        <f t="shared" si="23"/>
        <v>0</v>
      </c>
      <c r="BO70" s="16">
        <f t="shared" si="24"/>
        <v>0</v>
      </c>
      <c r="BP70" s="35"/>
      <c r="BQ70" s="22"/>
      <c r="BR70" s="49" t="str">
        <f t="shared" si="58"/>
        <v/>
      </c>
      <c r="BS70" s="50">
        <f t="shared" si="59"/>
        <v>0</v>
      </c>
      <c r="BT70" s="45">
        <f t="shared" si="25"/>
        <v>0</v>
      </c>
      <c r="BU70" s="48">
        <f>IF(TYPE(BR70)=1,_xll.GCurve(BS$6,BT70*365,"y")/100,0)</f>
        <v>0</v>
      </c>
      <c r="BV70" s="45">
        <f t="shared" si="26"/>
        <v>0</v>
      </c>
      <c r="BW70" s="16">
        <f t="shared" si="27"/>
        <v>0</v>
      </c>
      <c r="BX70" s="35"/>
      <c r="BY70" s="22"/>
      <c r="BZ70" s="49" t="str">
        <f t="shared" si="60"/>
        <v/>
      </c>
      <c r="CA70" s="50">
        <f t="shared" si="61"/>
        <v>0</v>
      </c>
      <c r="CB70" s="45">
        <f t="shared" si="28"/>
        <v>0</v>
      </c>
      <c r="CC70" s="48">
        <f>IF(TYPE(BZ70)=1,_xll.GCurve(CA$6,CB70*365,"y")/100,0)</f>
        <v>0</v>
      </c>
      <c r="CD70" s="45">
        <f t="shared" si="29"/>
        <v>0</v>
      </c>
      <c r="CE70" s="16">
        <f t="shared" si="30"/>
        <v>0</v>
      </c>
      <c r="CF70" s="35"/>
      <c r="CG70" s="22"/>
      <c r="CH70" s="49" t="str">
        <f t="shared" si="62"/>
        <v/>
      </c>
      <c r="CI70" s="50">
        <f t="shared" si="63"/>
        <v>0</v>
      </c>
      <c r="CJ70" s="45">
        <f t="shared" si="31"/>
        <v>0</v>
      </c>
      <c r="CK70" s="48">
        <f>IF(TYPE(CH70)=1,_xll.GCurve(CI$6,CJ70*365,"y")/100,0)</f>
        <v>0</v>
      </c>
      <c r="CL70" s="45">
        <f t="shared" si="32"/>
        <v>0</v>
      </c>
      <c r="CM70" s="16">
        <f t="shared" si="33"/>
        <v>0</v>
      </c>
      <c r="CN70" s="35"/>
      <c r="CO70" s="22"/>
      <c r="CP70" s="49" t="str">
        <f t="shared" si="64"/>
        <v/>
      </c>
      <c r="CQ70" s="50">
        <f t="shared" si="65"/>
        <v>0</v>
      </c>
      <c r="CR70" s="45">
        <f t="shared" si="34"/>
        <v>0</v>
      </c>
      <c r="CS70" s="48">
        <f>IF(TYPE(CP70)=1,_xll.GCurve(CQ$6,CR70*365,"y")/100,0)</f>
        <v>0</v>
      </c>
      <c r="CT70" s="45">
        <f t="shared" si="35"/>
        <v>0</v>
      </c>
      <c r="CU70" s="16">
        <f t="shared" si="36"/>
        <v>0</v>
      </c>
      <c r="CV70" s="35"/>
      <c r="CW70" s="35"/>
      <c r="CX70" s="22"/>
      <c r="CY70" s="49" t="str">
        <f t="shared" si="66"/>
        <v/>
      </c>
      <c r="CZ70" s="50">
        <f t="shared" si="67"/>
        <v>0</v>
      </c>
      <c r="DA70" s="45">
        <f t="shared" si="37"/>
        <v>0</v>
      </c>
      <c r="DB70" s="48">
        <f>IF(TYPE(CY70)=1,_xll.GCurve(CZ$6,DA70*365,"y")/100,0)</f>
        <v>0</v>
      </c>
      <c r="DC70" s="45">
        <f t="shared" si="38"/>
        <v>0</v>
      </c>
      <c r="DD70" s="16">
        <f t="shared" si="39"/>
        <v>0</v>
      </c>
      <c r="DE70" s="35"/>
    </row>
    <row r="71" spans="1:109" x14ac:dyDescent="0.25">
      <c r="A71" s="35"/>
      <c r="B71" s="35"/>
      <c r="C71" s="35"/>
      <c r="D71" s="35"/>
      <c r="E71" s="22"/>
      <c r="F71" s="49" t="str">
        <f t="shared" si="40"/>
        <v/>
      </c>
      <c r="G71" s="50">
        <f t="shared" si="41"/>
        <v>0</v>
      </c>
      <c r="H71" s="45">
        <f t="shared" si="42"/>
        <v>0</v>
      </c>
      <c r="I71" s="48">
        <f>IF(TYPE(F71)=1,_xll.GCurve(G$6,H71*365,"y")/100,0)</f>
        <v>0</v>
      </c>
      <c r="J71" s="45">
        <f t="shared" si="43"/>
        <v>0</v>
      </c>
      <c r="K71" s="16">
        <f t="shared" si="44"/>
        <v>0</v>
      </c>
      <c r="L71" s="35"/>
      <c r="M71" s="22"/>
      <c r="N71" s="49" t="str">
        <f t="shared" si="68"/>
        <v/>
      </c>
      <c r="O71" s="50">
        <f t="shared" si="45"/>
        <v>0</v>
      </c>
      <c r="P71" s="45">
        <f t="shared" si="4"/>
        <v>0</v>
      </c>
      <c r="Q71" s="48">
        <f>IF(TYPE(N71)=1,_xll.GCurve(O$6,P71*365,"y")/100,0)</f>
        <v>0</v>
      </c>
      <c r="R71" s="45">
        <f t="shared" si="5"/>
        <v>0</v>
      </c>
      <c r="S71" s="16">
        <f t="shared" si="6"/>
        <v>0</v>
      </c>
      <c r="T71" s="35"/>
      <c r="U71" s="22"/>
      <c r="V71" s="49" t="str">
        <f t="shared" si="46"/>
        <v/>
      </c>
      <c r="W71" s="50">
        <f t="shared" si="47"/>
        <v>0</v>
      </c>
      <c r="X71" s="45">
        <f t="shared" si="7"/>
        <v>0</v>
      </c>
      <c r="Y71" s="48">
        <f>IF(TYPE(V71)=1,_xll.GCurve(W$6,X71*365,"y")/100,0)</f>
        <v>0</v>
      </c>
      <c r="Z71" s="45">
        <f t="shared" si="8"/>
        <v>0</v>
      </c>
      <c r="AA71" s="16">
        <f t="shared" si="9"/>
        <v>0</v>
      </c>
      <c r="AB71" s="35"/>
      <c r="AC71" s="22"/>
      <c r="AD71" s="49" t="str">
        <f t="shared" si="48"/>
        <v/>
      </c>
      <c r="AE71" s="50">
        <f t="shared" si="49"/>
        <v>0</v>
      </c>
      <c r="AF71" s="45">
        <f t="shared" si="10"/>
        <v>0</v>
      </c>
      <c r="AG71" s="48">
        <f>IF(TYPE(AD71)=1,_xll.GCurve(AE$6,AF71*365,"y")/100,0)</f>
        <v>0</v>
      </c>
      <c r="AH71" s="45">
        <f t="shared" si="11"/>
        <v>0</v>
      </c>
      <c r="AI71" s="16">
        <f t="shared" si="12"/>
        <v>0</v>
      </c>
      <c r="AJ71" s="35"/>
      <c r="AK71" s="22"/>
      <c r="AL71" s="49" t="str">
        <f t="shared" si="50"/>
        <v/>
      </c>
      <c r="AM71" s="50">
        <f t="shared" si="51"/>
        <v>0</v>
      </c>
      <c r="AN71" s="45">
        <f t="shared" si="13"/>
        <v>0</v>
      </c>
      <c r="AO71" s="48">
        <f>IF(TYPE(AL71)=1,_xll.GCurve(AM$6,AN71*365,"y")/100,0)</f>
        <v>0</v>
      </c>
      <c r="AP71" s="45">
        <f t="shared" si="14"/>
        <v>0</v>
      </c>
      <c r="AQ71" s="16">
        <f t="shared" si="15"/>
        <v>0</v>
      </c>
      <c r="AR71" s="35"/>
      <c r="AS71" s="22"/>
      <c r="AT71" s="49" t="str">
        <f t="shared" si="52"/>
        <v/>
      </c>
      <c r="AU71" s="50">
        <f t="shared" si="53"/>
        <v>0</v>
      </c>
      <c r="AV71" s="45">
        <f t="shared" si="16"/>
        <v>0</v>
      </c>
      <c r="AW71" s="48">
        <f>IF(TYPE(AT71)=1,_xll.GCurve(AU$6,AV71*365,"y")/100,0)</f>
        <v>0</v>
      </c>
      <c r="AX71" s="45">
        <f t="shared" si="17"/>
        <v>0</v>
      </c>
      <c r="AY71" s="16">
        <f t="shared" si="18"/>
        <v>0</v>
      </c>
      <c r="AZ71" s="35"/>
      <c r="BA71" s="22"/>
      <c r="BB71" s="49" t="str">
        <f t="shared" si="54"/>
        <v/>
      </c>
      <c r="BC71" s="50">
        <f t="shared" si="55"/>
        <v>0</v>
      </c>
      <c r="BD71" s="45">
        <f t="shared" si="19"/>
        <v>0</v>
      </c>
      <c r="BE71" s="48">
        <f>IF(TYPE(BB71)=1,_xll.GCurve(BC$6,BD71*365,"y")/100,0)</f>
        <v>0</v>
      </c>
      <c r="BF71" s="45">
        <f t="shared" si="20"/>
        <v>0</v>
      </c>
      <c r="BG71" s="16">
        <f t="shared" si="21"/>
        <v>0</v>
      </c>
      <c r="BH71" s="35"/>
      <c r="BI71" s="22"/>
      <c r="BJ71" s="49" t="str">
        <f t="shared" si="56"/>
        <v/>
      </c>
      <c r="BK71" s="50">
        <f t="shared" si="57"/>
        <v>0</v>
      </c>
      <c r="BL71" s="45">
        <f t="shared" si="22"/>
        <v>0</v>
      </c>
      <c r="BM71" s="48">
        <f>IF(TYPE(BJ71)=1,_xll.GCurve(BK$6,BL71*365,"y")/100,0)</f>
        <v>0</v>
      </c>
      <c r="BN71" s="45">
        <f t="shared" si="23"/>
        <v>0</v>
      </c>
      <c r="BO71" s="16">
        <f t="shared" si="24"/>
        <v>0</v>
      </c>
      <c r="BP71" s="35"/>
      <c r="BQ71" s="22"/>
      <c r="BR71" s="49" t="str">
        <f t="shared" si="58"/>
        <v/>
      </c>
      <c r="BS71" s="50">
        <f t="shared" si="59"/>
        <v>0</v>
      </c>
      <c r="BT71" s="45">
        <f t="shared" si="25"/>
        <v>0</v>
      </c>
      <c r="BU71" s="48">
        <f>IF(TYPE(BR71)=1,_xll.GCurve(BS$6,BT71*365,"y")/100,0)</f>
        <v>0</v>
      </c>
      <c r="BV71" s="45">
        <f t="shared" si="26"/>
        <v>0</v>
      </c>
      <c r="BW71" s="16">
        <f t="shared" si="27"/>
        <v>0</v>
      </c>
      <c r="BX71" s="35"/>
      <c r="BY71" s="22"/>
      <c r="BZ71" s="49" t="str">
        <f t="shared" si="60"/>
        <v/>
      </c>
      <c r="CA71" s="50">
        <f t="shared" si="61"/>
        <v>0</v>
      </c>
      <c r="CB71" s="45">
        <f t="shared" si="28"/>
        <v>0</v>
      </c>
      <c r="CC71" s="48">
        <f>IF(TYPE(BZ71)=1,_xll.GCurve(CA$6,CB71*365,"y")/100,0)</f>
        <v>0</v>
      </c>
      <c r="CD71" s="45">
        <f t="shared" si="29"/>
        <v>0</v>
      </c>
      <c r="CE71" s="16">
        <f t="shared" si="30"/>
        <v>0</v>
      </c>
      <c r="CF71" s="35"/>
      <c r="CG71" s="22"/>
      <c r="CH71" s="49" t="str">
        <f t="shared" si="62"/>
        <v/>
      </c>
      <c r="CI71" s="50">
        <f t="shared" si="63"/>
        <v>0</v>
      </c>
      <c r="CJ71" s="45">
        <f t="shared" si="31"/>
        <v>0</v>
      </c>
      <c r="CK71" s="48">
        <f>IF(TYPE(CH71)=1,_xll.GCurve(CI$6,CJ71*365,"y")/100,0)</f>
        <v>0</v>
      </c>
      <c r="CL71" s="45">
        <f t="shared" si="32"/>
        <v>0</v>
      </c>
      <c r="CM71" s="16">
        <f t="shared" si="33"/>
        <v>0</v>
      </c>
      <c r="CN71" s="35"/>
      <c r="CO71" s="22"/>
      <c r="CP71" s="49" t="str">
        <f t="shared" si="64"/>
        <v/>
      </c>
      <c r="CQ71" s="50">
        <f t="shared" si="65"/>
        <v>0</v>
      </c>
      <c r="CR71" s="45">
        <f t="shared" si="34"/>
        <v>0</v>
      </c>
      <c r="CS71" s="48">
        <f>IF(TYPE(CP71)=1,_xll.GCurve(CQ$6,CR71*365,"y")/100,0)</f>
        <v>0</v>
      </c>
      <c r="CT71" s="45">
        <f t="shared" si="35"/>
        <v>0</v>
      </c>
      <c r="CU71" s="16">
        <f t="shared" si="36"/>
        <v>0</v>
      </c>
      <c r="CV71" s="35"/>
      <c r="CW71" s="35"/>
      <c r="CX71" s="22"/>
      <c r="CY71" s="49" t="str">
        <f t="shared" si="66"/>
        <v/>
      </c>
      <c r="CZ71" s="50">
        <f t="shared" si="67"/>
        <v>0</v>
      </c>
      <c r="DA71" s="45">
        <f t="shared" si="37"/>
        <v>0</v>
      </c>
      <c r="DB71" s="48">
        <f>IF(TYPE(CY71)=1,_xll.GCurve(CZ$6,DA71*365,"y")/100,0)</f>
        <v>0</v>
      </c>
      <c r="DC71" s="45">
        <f t="shared" si="38"/>
        <v>0</v>
      </c>
      <c r="DD71" s="16">
        <f t="shared" si="39"/>
        <v>0</v>
      </c>
      <c r="DE71" s="35"/>
    </row>
    <row r="72" spans="1:109" ht="16.5" customHeight="1" x14ac:dyDescent="0.25">
      <c r="A72" s="35"/>
      <c r="B72" s="35"/>
      <c r="C72" s="35"/>
      <c r="D72" s="35"/>
      <c r="E72" s="22"/>
      <c r="F72" s="49" t="str">
        <f t="shared" si="40"/>
        <v/>
      </c>
      <c r="G72" s="50">
        <f t="shared" si="41"/>
        <v>0</v>
      </c>
      <c r="H72" s="45">
        <f t="shared" si="42"/>
        <v>0</v>
      </c>
      <c r="I72" s="48">
        <f>IF(TYPE(F72)=1,_xll.GCurve(G$6,H72*365,"y")/100,0)</f>
        <v>0</v>
      </c>
      <c r="J72" s="45">
        <f t="shared" si="43"/>
        <v>0</v>
      </c>
      <c r="K72" s="16">
        <f t="shared" si="44"/>
        <v>0</v>
      </c>
      <c r="L72" s="35"/>
      <c r="M72" s="22"/>
      <c r="N72" s="49" t="str">
        <f t="shared" si="68"/>
        <v/>
      </c>
      <c r="O72" s="50">
        <f t="shared" si="45"/>
        <v>0</v>
      </c>
      <c r="P72" s="45">
        <f t="shared" si="4"/>
        <v>0</v>
      </c>
      <c r="Q72" s="48">
        <f>IF(TYPE(N72)=1,_xll.GCurve(O$6,P72*365,"y")/100,0)</f>
        <v>0</v>
      </c>
      <c r="R72" s="45">
        <f t="shared" si="5"/>
        <v>0</v>
      </c>
      <c r="S72" s="16">
        <f t="shared" si="6"/>
        <v>0</v>
      </c>
      <c r="T72" s="35"/>
      <c r="U72" s="22"/>
      <c r="V72" s="49" t="str">
        <f t="shared" si="46"/>
        <v/>
      </c>
      <c r="W72" s="50">
        <f t="shared" si="47"/>
        <v>0</v>
      </c>
      <c r="X72" s="45">
        <f t="shared" si="7"/>
        <v>0</v>
      </c>
      <c r="Y72" s="48">
        <f>IF(TYPE(V72)=1,_xll.GCurve(W$6,X72*365,"y")/100,0)</f>
        <v>0</v>
      </c>
      <c r="Z72" s="45">
        <f t="shared" si="8"/>
        <v>0</v>
      </c>
      <c r="AA72" s="16">
        <f t="shared" si="9"/>
        <v>0</v>
      </c>
      <c r="AB72" s="35"/>
      <c r="AC72" s="22"/>
      <c r="AD72" s="49" t="str">
        <f t="shared" si="48"/>
        <v/>
      </c>
      <c r="AE72" s="50">
        <f t="shared" si="49"/>
        <v>0</v>
      </c>
      <c r="AF72" s="45">
        <f t="shared" si="10"/>
        <v>0</v>
      </c>
      <c r="AG72" s="48">
        <f>IF(TYPE(AD72)=1,_xll.GCurve(AE$6,AF72*365,"y")/100,0)</f>
        <v>0</v>
      </c>
      <c r="AH72" s="45">
        <f t="shared" si="11"/>
        <v>0</v>
      </c>
      <c r="AI72" s="16">
        <f t="shared" si="12"/>
        <v>0</v>
      </c>
      <c r="AJ72" s="35"/>
      <c r="AK72" s="22"/>
      <c r="AL72" s="49" t="str">
        <f t="shared" si="50"/>
        <v/>
      </c>
      <c r="AM72" s="50">
        <f t="shared" si="51"/>
        <v>0</v>
      </c>
      <c r="AN72" s="45">
        <f t="shared" si="13"/>
        <v>0</v>
      </c>
      <c r="AO72" s="48">
        <f>IF(TYPE(AL72)=1,_xll.GCurve(AM$6,AN72*365,"y")/100,0)</f>
        <v>0</v>
      </c>
      <c r="AP72" s="45">
        <f t="shared" si="14"/>
        <v>0</v>
      </c>
      <c r="AQ72" s="16">
        <f t="shared" si="15"/>
        <v>0</v>
      </c>
      <c r="AR72" s="35"/>
      <c r="AS72" s="22"/>
      <c r="AT72" s="49" t="str">
        <f t="shared" si="52"/>
        <v/>
      </c>
      <c r="AU72" s="50">
        <f t="shared" si="53"/>
        <v>0</v>
      </c>
      <c r="AV72" s="45">
        <f t="shared" si="16"/>
        <v>0</v>
      </c>
      <c r="AW72" s="48">
        <f>IF(TYPE(AT72)=1,_xll.GCurve(AU$6,AV72*365,"y")/100,0)</f>
        <v>0</v>
      </c>
      <c r="AX72" s="45">
        <f t="shared" si="17"/>
        <v>0</v>
      </c>
      <c r="AY72" s="16">
        <f t="shared" si="18"/>
        <v>0</v>
      </c>
      <c r="AZ72" s="35"/>
      <c r="BA72" s="22"/>
      <c r="BB72" s="49" t="str">
        <f t="shared" si="54"/>
        <v/>
      </c>
      <c r="BC72" s="50">
        <f t="shared" si="55"/>
        <v>0</v>
      </c>
      <c r="BD72" s="45">
        <f t="shared" si="19"/>
        <v>0</v>
      </c>
      <c r="BE72" s="48">
        <f>IF(TYPE(BB72)=1,_xll.GCurve(BC$6,BD72*365,"y")/100,0)</f>
        <v>0</v>
      </c>
      <c r="BF72" s="45">
        <f t="shared" si="20"/>
        <v>0</v>
      </c>
      <c r="BG72" s="16">
        <f t="shared" si="21"/>
        <v>0</v>
      </c>
      <c r="BH72" s="35"/>
      <c r="BI72" s="22"/>
      <c r="BJ72" s="49" t="str">
        <f t="shared" si="56"/>
        <v/>
      </c>
      <c r="BK72" s="50">
        <f t="shared" si="57"/>
        <v>0</v>
      </c>
      <c r="BL72" s="45">
        <f t="shared" si="22"/>
        <v>0</v>
      </c>
      <c r="BM72" s="48">
        <f>IF(TYPE(BJ72)=1,_xll.GCurve(BK$6,BL72*365,"y")/100,0)</f>
        <v>0</v>
      </c>
      <c r="BN72" s="45">
        <f t="shared" si="23"/>
        <v>0</v>
      </c>
      <c r="BO72" s="16">
        <f t="shared" si="24"/>
        <v>0</v>
      </c>
      <c r="BP72" s="35"/>
      <c r="BQ72" s="22"/>
      <c r="BR72" s="49" t="str">
        <f t="shared" si="58"/>
        <v/>
      </c>
      <c r="BS72" s="50">
        <f t="shared" si="59"/>
        <v>0</v>
      </c>
      <c r="BT72" s="45">
        <f t="shared" si="25"/>
        <v>0</v>
      </c>
      <c r="BU72" s="48">
        <f>IF(TYPE(BR72)=1,_xll.GCurve(BS$6,BT72*365,"y")/100,0)</f>
        <v>0</v>
      </c>
      <c r="BV72" s="45">
        <f t="shared" si="26"/>
        <v>0</v>
      </c>
      <c r="BW72" s="16">
        <f t="shared" si="27"/>
        <v>0</v>
      </c>
      <c r="BX72" s="35"/>
      <c r="BY72" s="22"/>
      <c r="BZ72" s="49" t="str">
        <f t="shared" si="60"/>
        <v/>
      </c>
      <c r="CA72" s="50">
        <f t="shared" si="61"/>
        <v>0</v>
      </c>
      <c r="CB72" s="45">
        <f t="shared" si="28"/>
        <v>0</v>
      </c>
      <c r="CC72" s="48">
        <f>IF(TYPE(BZ72)=1,_xll.GCurve(CA$6,CB72*365,"y")/100,0)</f>
        <v>0</v>
      </c>
      <c r="CD72" s="45">
        <f t="shared" si="29"/>
        <v>0</v>
      </c>
      <c r="CE72" s="16">
        <f t="shared" si="30"/>
        <v>0</v>
      </c>
      <c r="CF72" s="35"/>
      <c r="CG72" s="22"/>
      <c r="CH72" s="49" t="str">
        <f t="shared" si="62"/>
        <v/>
      </c>
      <c r="CI72" s="50">
        <f t="shared" si="63"/>
        <v>0</v>
      </c>
      <c r="CJ72" s="45">
        <f t="shared" si="31"/>
        <v>0</v>
      </c>
      <c r="CK72" s="48">
        <f>IF(TYPE(CH72)=1,_xll.GCurve(CI$6,CJ72*365,"y")/100,0)</f>
        <v>0</v>
      </c>
      <c r="CL72" s="45">
        <f t="shared" si="32"/>
        <v>0</v>
      </c>
      <c r="CM72" s="16">
        <f t="shared" si="33"/>
        <v>0</v>
      </c>
      <c r="CN72" s="35"/>
      <c r="CO72" s="22"/>
      <c r="CP72" s="49" t="str">
        <f t="shared" si="64"/>
        <v/>
      </c>
      <c r="CQ72" s="50">
        <f t="shared" si="65"/>
        <v>0</v>
      </c>
      <c r="CR72" s="45">
        <f t="shared" si="34"/>
        <v>0</v>
      </c>
      <c r="CS72" s="48">
        <f>IF(TYPE(CP72)=1,_xll.GCurve(CQ$6,CR72*365,"y")/100,0)</f>
        <v>0</v>
      </c>
      <c r="CT72" s="45">
        <f t="shared" si="35"/>
        <v>0</v>
      </c>
      <c r="CU72" s="16">
        <f t="shared" si="36"/>
        <v>0</v>
      </c>
      <c r="CV72" s="35"/>
      <c r="CW72" s="35"/>
      <c r="CX72" s="22"/>
      <c r="CY72" s="49" t="str">
        <f t="shared" si="66"/>
        <v/>
      </c>
      <c r="CZ72" s="50">
        <f t="shared" si="67"/>
        <v>0</v>
      </c>
      <c r="DA72" s="45">
        <f t="shared" si="37"/>
        <v>0</v>
      </c>
      <c r="DB72" s="48">
        <f>IF(TYPE(CY72)=1,_xll.GCurve(CZ$6,DA72*365,"y")/100,0)</f>
        <v>0</v>
      </c>
      <c r="DC72" s="45">
        <f t="shared" si="38"/>
        <v>0</v>
      </c>
      <c r="DD72" s="16">
        <f t="shared" si="39"/>
        <v>0</v>
      </c>
      <c r="DE72" s="35"/>
    </row>
    <row r="73" spans="1:109" x14ac:dyDescent="0.25">
      <c r="A73" s="35"/>
      <c r="B73" s="35"/>
      <c r="C73" s="35"/>
      <c r="D73" s="35"/>
      <c r="E73" s="22"/>
      <c r="F73" s="49" t="str">
        <f t="shared" si="40"/>
        <v/>
      </c>
      <c r="G73" s="50">
        <f t="shared" si="41"/>
        <v>0</v>
      </c>
      <c r="H73" s="45">
        <f t="shared" si="42"/>
        <v>0</v>
      </c>
      <c r="I73" s="48">
        <f>IF(TYPE(F73)=1,_xll.GCurve(G$6,H73*365,"y")/100,0)</f>
        <v>0</v>
      </c>
      <c r="J73" s="45">
        <f t="shared" si="43"/>
        <v>0</v>
      </c>
      <c r="K73" s="16">
        <f t="shared" si="44"/>
        <v>0</v>
      </c>
      <c r="L73" s="35"/>
      <c r="M73" s="22"/>
      <c r="N73" s="49" t="str">
        <f t="shared" si="68"/>
        <v/>
      </c>
      <c r="O73" s="50">
        <f t="shared" si="45"/>
        <v>0</v>
      </c>
      <c r="P73" s="45">
        <f t="shared" si="4"/>
        <v>0</v>
      </c>
      <c r="Q73" s="48">
        <f>IF(TYPE(N73)=1,_xll.GCurve(O$6,P73*365,"y")/100,0)</f>
        <v>0</v>
      </c>
      <c r="R73" s="45">
        <f t="shared" si="5"/>
        <v>0</v>
      </c>
      <c r="S73" s="16">
        <f t="shared" si="6"/>
        <v>0</v>
      </c>
      <c r="T73" s="35"/>
      <c r="U73" s="22"/>
      <c r="V73" s="49" t="str">
        <f t="shared" si="46"/>
        <v/>
      </c>
      <c r="W73" s="50">
        <f t="shared" si="47"/>
        <v>0</v>
      </c>
      <c r="X73" s="45">
        <f t="shared" si="7"/>
        <v>0</v>
      </c>
      <c r="Y73" s="48">
        <f>IF(TYPE(V73)=1,_xll.GCurve(W$6,X73*365,"y")/100,0)</f>
        <v>0</v>
      </c>
      <c r="Z73" s="45">
        <f t="shared" si="8"/>
        <v>0</v>
      </c>
      <c r="AA73" s="16">
        <f t="shared" si="9"/>
        <v>0</v>
      </c>
      <c r="AB73" s="35"/>
      <c r="AC73" s="22"/>
      <c r="AD73" s="49" t="str">
        <f t="shared" si="48"/>
        <v/>
      </c>
      <c r="AE73" s="50">
        <f t="shared" si="49"/>
        <v>0</v>
      </c>
      <c r="AF73" s="45">
        <f t="shared" si="10"/>
        <v>0</v>
      </c>
      <c r="AG73" s="48">
        <f>IF(TYPE(AD73)=1,_xll.GCurve(AE$6,AF73*365,"y")/100,0)</f>
        <v>0</v>
      </c>
      <c r="AH73" s="45">
        <f t="shared" si="11"/>
        <v>0</v>
      </c>
      <c r="AI73" s="16">
        <f t="shared" si="12"/>
        <v>0</v>
      </c>
      <c r="AJ73" s="35"/>
      <c r="AK73" s="22"/>
      <c r="AL73" s="49" t="str">
        <f t="shared" si="50"/>
        <v/>
      </c>
      <c r="AM73" s="50">
        <f t="shared" si="51"/>
        <v>0</v>
      </c>
      <c r="AN73" s="45">
        <f t="shared" si="13"/>
        <v>0</v>
      </c>
      <c r="AO73" s="48">
        <f>IF(TYPE(AL73)=1,_xll.GCurve(AM$6,AN73*365,"y")/100,0)</f>
        <v>0</v>
      </c>
      <c r="AP73" s="45">
        <f t="shared" si="14"/>
        <v>0</v>
      </c>
      <c r="AQ73" s="16">
        <f t="shared" si="15"/>
        <v>0</v>
      </c>
      <c r="AR73" s="35"/>
      <c r="AS73" s="22"/>
      <c r="AT73" s="49" t="str">
        <f t="shared" si="52"/>
        <v/>
      </c>
      <c r="AU73" s="50">
        <f t="shared" si="53"/>
        <v>0</v>
      </c>
      <c r="AV73" s="45">
        <f t="shared" si="16"/>
        <v>0</v>
      </c>
      <c r="AW73" s="48">
        <f>IF(TYPE(AT73)=1,_xll.GCurve(AU$6,AV73*365,"y")/100,0)</f>
        <v>0</v>
      </c>
      <c r="AX73" s="45">
        <f t="shared" si="17"/>
        <v>0</v>
      </c>
      <c r="AY73" s="16">
        <f t="shared" si="18"/>
        <v>0</v>
      </c>
      <c r="AZ73" s="35"/>
      <c r="BA73" s="22"/>
      <c r="BB73" s="49" t="str">
        <f t="shared" si="54"/>
        <v/>
      </c>
      <c r="BC73" s="50">
        <f t="shared" si="55"/>
        <v>0</v>
      </c>
      <c r="BD73" s="45">
        <f t="shared" si="19"/>
        <v>0</v>
      </c>
      <c r="BE73" s="48">
        <f>IF(TYPE(BB73)=1,_xll.GCurve(BC$6,BD73*365,"y")/100,0)</f>
        <v>0</v>
      </c>
      <c r="BF73" s="45">
        <f t="shared" si="20"/>
        <v>0</v>
      </c>
      <c r="BG73" s="16">
        <f t="shared" si="21"/>
        <v>0</v>
      </c>
      <c r="BH73" s="35"/>
      <c r="BI73" s="22"/>
      <c r="BJ73" s="49" t="str">
        <f t="shared" si="56"/>
        <v/>
      </c>
      <c r="BK73" s="50">
        <f t="shared" si="57"/>
        <v>0</v>
      </c>
      <c r="BL73" s="45">
        <f t="shared" si="22"/>
        <v>0</v>
      </c>
      <c r="BM73" s="48">
        <f>IF(TYPE(BJ73)=1,_xll.GCurve(BK$6,BL73*365,"y")/100,0)</f>
        <v>0</v>
      </c>
      <c r="BN73" s="45">
        <f t="shared" si="23"/>
        <v>0</v>
      </c>
      <c r="BO73" s="16">
        <f t="shared" si="24"/>
        <v>0</v>
      </c>
      <c r="BP73" s="35"/>
      <c r="BQ73" s="22"/>
      <c r="BR73" s="49" t="str">
        <f t="shared" si="58"/>
        <v/>
      </c>
      <c r="BS73" s="50">
        <f t="shared" si="59"/>
        <v>0</v>
      </c>
      <c r="BT73" s="45">
        <f t="shared" si="25"/>
        <v>0</v>
      </c>
      <c r="BU73" s="48">
        <f>IF(TYPE(BR73)=1,_xll.GCurve(BS$6,BT73*365,"y")/100,0)</f>
        <v>0</v>
      </c>
      <c r="BV73" s="45">
        <f t="shared" si="26"/>
        <v>0</v>
      </c>
      <c r="BW73" s="16">
        <f t="shared" si="27"/>
        <v>0</v>
      </c>
      <c r="BX73" s="35"/>
      <c r="BY73" s="22"/>
      <c r="BZ73" s="49" t="str">
        <f t="shared" si="60"/>
        <v/>
      </c>
      <c r="CA73" s="50">
        <f t="shared" si="61"/>
        <v>0</v>
      </c>
      <c r="CB73" s="45">
        <f t="shared" si="28"/>
        <v>0</v>
      </c>
      <c r="CC73" s="48">
        <f>IF(TYPE(BZ73)=1,_xll.GCurve(CA$6,CB73*365,"y")/100,0)</f>
        <v>0</v>
      </c>
      <c r="CD73" s="45">
        <f t="shared" si="29"/>
        <v>0</v>
      </c>
      <c r="CE73" s="16">
        <f t="shared" si="30"/>
        <v>0</v>
      </c>
      <c r="CF73" s="35"/>
      <c r="CG73" s="22"/>
      <c r="CH73" s="49" t="str">
        <f t="shared" si="62"/>
        <v/>
      </c>
      <c r="CI73" s="50">
        <f t="shared" si="63"/>
        <v>0</v>
      </c>
      <c r="CJ73" s="45">
        <f t="shared" si="31"/>
        <v>0</v>
      </c>
      <c r="CK73" s="48">
        <f>IF(TYPE(CH73)=1,_xll.GCurve(CI$6,CJ73*365,"y")/100,0)</f>
        <v>0</v>
      </c>
      <c r="CL73" s="45">
        <f t="shared" si="32"/>
        <v>0</v>
      </c>
      <c r="CM73" s="16">
        <f t="shared" si="33"/>
        <v>0</v>
      </c>
      <c r="CN73" s="35"/>
      <c r="CO73" s="22"/>
      <c r="CP73" s="49" t="str">
        <f t="shared" si="64"/>
        <v/>
      </c>
      <c r="CQ73" s="50">
        <f t="shared" si="65"/>
        <v>0</v>
      </c>
      <c r="CR73" s="45">
        <f t="shared" si="34"/>
        <v>0</v>
      </c>
      <c r="CS73" s="48">
        <f>IF(TYPE(CP73)=1,_xll.GCurve(CQ$6,CR73*365,"y")/100,0)</f>
        <v>0</v>
      </c>
      <c r="CT73" s="45">
        <f t="shared" si="35"/>
        <v>0</v>
      </c>
      <c r="CU73" s="16">
        <f t="shared" si="36"/>
        <v>0</v>
      </c>
      <c r="CV73" s="35"/>
      <c r="CW73" s="35"/>
      <c r="CX73" s="22"/>
      <c r="CY73" s="49" t="str">
        <f t="shared" si="66"/>
        <v/>
      </c>
      <c r="CZ73" s="50">
        <f t="shared" si="67"/>
        <v>0</v>
      </c>
      <c r="DA73" s="45">
        <f t="shared" si="37"/>
        <v>0</v>
      </c>
      <c r="DB73" s="48">
        <f>IF(TYPE(CY73)=1,_xll.GCurve(CZ$6,DA73*365,"y")/100,0)</f>
        <v>0</v>
      </c>
      <c r="DC73" s="45">
        <f t="shared" si="38"/>
        <v>0</v>
      </c>
      <c r="DD73" s="16">
        <f t="shared" si="39"/>
        <v>0</v>
      </c>
      <c r="DE73" s="35"/>
    </row>
    <row r="74" spans="1:109" ht="17.25" customHeight="1" x14ac:dyDescent="0.25">
      <c r="A74" s="35"/>
      <c r="B74" s="35"/>
      <c r="C74" s="35"/>
      <c r="D74" s="35"/>
      <c r="E74" s="22"/>
      <c r="F74" s="49" t="str">
        <f t="shared" si="40"/>
        <v/>
      </c>
      <c r="G74" s="50">
        <f t="shared" si="41"/>
        <v>0</v>
      </c>
      <c r="H74" s="45">
        <f t="shared" si="42"/>
        <v>0</v>
      </c>
      <c r="I74" s="48">
        <f>IF(TYPE(F74)=1,_xll.GCurve(G$6,H74*365,"y")/100,0)</f>
        <v>0</v>
      </c>
      <c r="J74" s="45">
        <f t="shared" si="43"/>
        <v>0</v>
      </c>
      <c r="K74" s="16">
        <f t="shared" si="44"/>
        <v>0</v>
      </c>
      <c r="L74" s="35"/>
      <c r="M74" s="22"/>
      <c r="N74" s="49" t="str">
        <f t="shared" si="68"/>
        <v/>
      </c>
      <c r="O74" s="50">
        <f t="shared" si="45"/>
        <v>0</v>
      </c>
      <c r="P74" s="45">
        <f t="shared" si="4"/>
        <v>0</v>
      </c>
      <c r="Q74" s="48">
        <f>IF(TYPE(N74)=1,_xll.GCurve(O$6,P74*365,"y")/100,0)</f>
        <v>0</v>
      </c>
      <c r="R74" s="45">
        <f t="shared" si="5"/>
        <v>0</v>
      </c>
      <c r="S74" s="16">
        <f t="shared" si="6"/>
        <v>0</v>
      </c>
      <c r="T74" s="35"/>
      <c r="U74" s="22"/>
      <c r="V74" s="49" t="str">
        <f t="shared" si="46"/>
        <v/>
      </c>
      <c r="W74" s="50">
        <f t="shared" si="47"/>
        <v>0</v>
      </c>
      <c r="X74" s="45">
        <f t="shared" si="7"/>
        <v>0</v>
      </c>
      <c r="Y74" s="48">
        <f>IF(TYPE(V74)=1,_xll.GCurve(W$6,X74*365,"y")/100,0)</f>
        <v>0</v>
      </c>
      <c r="Z74" s="45">
        <f t="shared" si="8"/>
        <v>0</v>
      </c>
      <c r="AA74" s="16">
        <f t="shared" si="9"/>
        <v>0</v>
      </c>
      <c r="AB74" s="35"/>
      <c r="AC74" s="22"/>
      <c r="AD74" s="49" t="str">
        <f t="shared" si="48"/>
        <v/>
      </c>
      <c r="AE74" s="50">
        <f t="shared" si="49"/>
        <v>0</v>
      </c>
      <c r="AF74" s="45">
        <f t="shared" si="10"/>
        <v>0</v>
      </c>
      <c r="AG74" s="48">
        <f>IF(TYPE(AD74)=1,_xll.GCurve(AE$6,AF74*365,"y")/100,0)</f>
        <v>0</v>
      </c>
      <c r="AH74" s="45">
        <f t="shared" si="11"/>
        <v>0</v>
      </c>
      <c r="AI74" s="16">
        <f t="shared" si="12"/>
        <v>0</v>
      </c>
      <c r="AJ74" s="35"/>
      <c r="AK74" s="22"/>
      <c r="AL74" s="49" t="str">
        <f t="shared" si="50"/>
        <v/>
      </c>
      <c r="AM74" s="50">
        <f t="shared" si="51"/>
        <v>0</v>
      </c>
      <c r="AN74" s="45">
        <f t="shared" si="13"/>
        <v>0</v>
      </c>
      <c r="AO74" s="48">
        <f>IF(TYPE(AL74)=1,_xll.GCurve(AM$6,AN74*365,"y")/100,0)</f>
        <v>0</v>
      </c>
      <c r="AP74" s="45">
        <f t="shared" si="14"/>
        <v>0</v>
      </c>
      <c r="AQ74" s="16">
        <f t="shared" si="15"/>
        <v>0</v>
      </c>
      <c r="AR74" s="35"/>
      <c r="AS74" s="22"/>
      <c r="AT74" s="49" t="str">
        <f t="shared" si="52"/>
        <v/>
      </c>
      <c r="AU74" s="50">
        <f t="shared" si="53"/>
        <v>0</v>
      </c>
      <c r="AV74" s="45">
        <f t="shared" si="16"/>
        <v>0</v>
      </c>
      <c r="AW74" s="48">
        <f>IF(TYPE(AT74)=1,_xll.GCurve(AU$6,AV74*365,"y")/100,0)</f>
        <v>0</v>
      </c>
      <c r="AX74" s="45">
        <f t="shared" si="17"/>
        <v>0</v>
      </c>
      <c r="AY74" s="16">
        <f t="shared" si="18"/>
        <v>0</v>
      </c>
      <c r="AZ74" s="35"/>
      <c r="BA74" s="22"/>
      <c r="BB74" s="49" t="str">
        <f t="shared" si="54"/>
        <v/>
      </c>
      <c r="BC74" s="50">
        <f t="shared" si="55"/>
        <v>0</v>
      </c>
      <c r="BD74" s="45">
        <f t="shared" si="19"/>
        <v>0</v>
      </c>
      <c r="BE74" s="48">
        <f>IF(TYPE(BB74)=1,_xll.GCurve(BC$6,BD74*365,"y")/100,0)</f>
        <v>0</v>
      </c>
      <c r="BF74" s="45">
        <f t="shared" si="20"/>
        <v>0</v>
      </c>
      <c r="BG74" s="16">
        <f t="shared" si="21"/>
        <v>0</v>
      </c>
      <c r="BH74" s="35"/>
      <c r="BI74" s="22"/>
      <c r="BJ74" s="49" t="str">
        <f t="shared" si="56"/>
        <v/>
      </c>
      <c r="BK74" s="50">
        <f t="shared" si="57"/>
        <v>0</v>
      </c>
      <c r="BL74" s="45">
        <f t="shared" si="22"/>
        <v>0</v>
      </c>
      <c r="BM74" s="48">
        <f>IF(TYPE(BJ74)=1,_xll.GCurve(BK$6,BL74*365,"y")/100,0)</f>
        <v>0</v>
      </c>
      <c r="BN74" s="45">
        <f t="shared" si="23"/>
        <v>0</v>
      </c>
      <c r="BO74" s="16">
        <f t="shared" si="24"/>
        <v>0</v>
      </c>
      <c r="BP74" s="35"/>
      <c r="BQ74" s="22"/>
      <c r="BR74" s="49" t="str">
        <f t="shared" si="58"/>
        <v/>
      </c>
      <c r="BS74" s="50">
        <f t="shared" si="59"/>
        <v>0</v>
      </c>
      <c r="BT74" s="45">
        <f t="shared" si="25"/>
        <v>0</v>
      </c>
      <c r="BU74" s="48">
        <f>IF(TYPE(BR74)=1,_xll.GCurve(BS$6,BT74*365,"y")/100,0)</f>
        <v>0</v>
      </c>
      <c r="BV74" s="45">
        <f t="shared" si="26"/>
        <v>0</v>
      </c>
      <c r="BW74" s="16">
        <f t="shared" si="27"/>
        <v>0</v>
      </c>
      <c r="BX74" s="35"/>
      <c r="BY74" s="22"/>
      <c r="BZ74" s="49" t="str">
        <f t="shared" si="60"/>
        <v/>
      </c>
      <c r="CA74" s="50">
        <f t="shared" si="61"/>
        <v>0</v>
      </c>
      <c r="CB74" s="45">
        <f t="shared" si="28"/>
        <v>0</v>
      </c>
      <c r="CC74" s="48">
        <f>IF(TYPE(BZ74)=1,_xll.GCurve(CA$6,CB74*365,"y")/100,0)</f>
        <v>0</v>
      </c>
      <c r="CD74" s="45">
        <f t="shared" si="29"/>
        <v>0</v>
      </c>
      <c r="CE74" s="16">
        <f t="shared" si="30"/>
        <v>0</v>
      </c>
      <c r="CF74" s="35"/>
      <c r="CG74" s="22"/>
      <c r="CH74" s="49" t="str">
        <f t="shared" si="62"/>
        <v/>
      </c>
      <c r="CI74" s="50">
        <f t="shared" si="63"/>
        <v>0</v>
      </c>
      <c r="CJ74" s="45">
        <f t="shared" si="31"/>
        <v>0</v>
      </c>
      <c r="CK74" s="48">
        <f>IF(TYPE(CH74)=1,_xll.GCurve(CI$6,CJ74*365,"y")/100,0)</f>
        <v>0</v>
      </c>
      <c r="CL74" s="45">
        <f t="shared" si="32"/>
        <v>0</v>
      </c>
      <c r="CM74" s="16">
        <f t="shared" si="33"/>
        <v>0</v>
      </c>
      <c r="CN74" s="35"/>
      <c r="CO74" s="22"/>
      <c r="CP74" s="49" t="str">
        <f t="shared" si="64"/>
        <v/>
      </c>
      <c r="CQ74" s="50">
        <f t="shared" si="65"/>
        <v>0</v>
      </c>
      <c r="CR74" s="45">
        <f t="shared" si="34"/>
        <v>0</v>
      </c>
      <c r="CS74" s="48">
        <f>IF(TYPE(CP74)=1,_xll.GCurve(CQ$6,CR74*365,"y")/100,0)</f>
        <v>0</v>
      </c>
      <c r="CT74" s="45">
        <f t="shared" si="35"/>
        <v>0</v>
      </c>
      <c r="CU74" s="16">
        <f t="shared" si="36"/>
        <v>0</v>
      </c>
      <c r="CV74" s="35"/>
      <c r="CW74" s="35"/>
      <c r="CX74" s="22"/>
      <c r="CY74" s="49" t="str">
        <f t="shared" si="66"/>
        <v/>
      </c>
      <c r="CZ74" s="50">
        <f t="shared" si="67"/>
        <v>0</v>
      </c>
      <c r="DA74" s="45">
        <f t="shared" si="37"/>
        <v>0</v>
      </c>
      <c r="DB74" s="48">
        <f>IF(TYPE(CY74)=1,_xll.GCurve(CZ$6,DA74*365,"y")/100,0)</f>
        <v>0</v>
      </c>
      <c r="DC74" s="45">
        <f t="shared" si="38"/>
        <v>0</v>
      </c>
      <c r="DD74" s="16">
        <f t="shared" si="39"/>
        <v>0</v>
      </c>
      <c r="DE74" s="35"/>
    </row>
    <row r="75" spans="1:109" x14ac:dyDescent="0.25">
      <c r="A75" s="35"/>
      <c r="B75" s="35"/>
      <c r="C75" s="35"/>
      <c r="D75" s="35"/>
      <c r="E75" s="22"/>
      <c r="F75" s="49" t="str">
        <f t="shared" si="40"/>
        <v/>
      </c>
      <c r="G75" s="50">
        <f t="shared" si="41"/>
        <v>0</v>
      </c>
      <c r="H75" s="45">
        <f t="shared" si="42"/>
        <v>0</v>
      </c>
      <c r="I75" s="48">
        <f>IF(TYPE(F75)=1,_xll.GCurve(G$6,H75*365,"y")/100,0)</f>
        <v>0</v>
      </c>
      <c r="J75" s="45">
        <f t="shared" si="43"/>
        <v>0</v>
      </c>
      <c r="K75" s="16">
        <f t="shared" si="44"/>
        <v>0</v>
      </c>
      <c r="L75" s="35"/>
      <c r="M75" s="22"/>
      <c r="N75" s="49" t="str">
        <f t="shared" si="68"/>
        <v/>
      </c>
      <c r="O75" s="50">
        <f t="shared" si="45"/>
        <v>0</v>
      </c>
      <c r="P75" s="45">
        <f t="shared" si="4"/>
        <v>0</v>
      </c>
      <c r="Q75" s="48">
        <f>IF(TYPE(N75)=1,_xll.GCurve(O$6,P75*365,"y")/100,0)</f>
        <v>0</v>
      </c>
      <c r="R75" s="45">
        <f t="shared" si="5"/>
        <v>0</v>
      </c>
      <c r="S75" s="16">
        <f t="shared" si="6"/>
        <v>0</v>
      </c>
      <c r="T75" s="35"/>
      <c r="U75" s="22"/>
      <c r="V75" s="49" t="str">
        <f t="shared" si="46"/>
        <v/>
      </c>
      <c r="W75" s="50">
        <f t="shared" si="47"/>
        <v>0</v>
      </c>
      <c r="X75" s="45">
        <f t="shared" si="7"/>
        <v>0</v>
      </c>
      <c r="Y75" s="48">
        <f>IF(TYPE(V75)=1,_xll.GCurve(W$6,X75*365,"y")/100,0)</f>
        <v>0</v>
      </c>
      <c r="Z75" s="45">
        <f t="shared" si="8"/>
        <v>0</v>
      </c>
      <c r="AA75" s="16">
        <f t="shared" si="9"/>
        <v>0</v>
      </c>
      <c r="AB75" s="35"/>
      <c r="AC75" s="22"/>
      <c r="AD75" s="49" t="str">
        <f t="shared" si="48"/>
        <v/>
      </c>
      <c r="AE75" s="50">
        <f t="shared" si="49"/>
        <v>0</v>
      </c>
      <c r="AF75" s="45">
        <f t="shared" si="10"/>
        <v>0</v>
      </c>
      <c r="AG75" s="48">
        <f>IF(TYPE(AD75)=1,_xll.GCurve(AE$6,AF75*365,"y")/100,0)</f>
        <v>0</v>
      </c>
      <c r="AH75" s="45">
        <f t="shared" si="11"/>
        <v>0</v>
      </c>
      <c r="AI75" s="16">
        <f t="shared" si="12"/>
        <v>0</v>
      </c>
      <c r="AJ75" s="35"/>
      <c r="AK75" s="22"/>
      <c r="AL75" s="49" t="str">
        <f t="shared" si="50"/>
        <v/>
      </c>
      <c r="AM75" s="50">
        <f t="shared" si="51"/>
        <v>0</v>
      </c>
      <c r="AN75" s="45">
        <f t="shared" si="13"/>
        <v>0</v>
      </c>
      <c r="AO75" s="48">
        <f>IF(TYPE(AL75)=1,_xll.GCurve(AM$6,AN75*365,"y")/100,0)</f>
        <v>0</v>
      </c>
      <c r="AP75" s="45">
        <f t="shared" si="14"/>
        <v>0</v>
      </c>
      <c r="AQ75" s="16">
        <f t="shared" si="15"/>
        <v>0</v>
      </c>
      <c r="AR75" s="35"/>
      <c r="AS75" s="22"/>
      <c r="AT75" s="49" t="str">
        <f t="shared" si="52"/>
        <v/>
      </c>
      <c r="AU75" s="50">
        <f t="shared" si="53"/>
        <v>0</v>
      </c>
      <c r="AV75" s="45">
        <f t="shared" si="16"/>
        <v>0</v>
      </c>
      <c r="AW75" s="48">
        <f>IF(TYPE(AT75)=1,_xll.GCurve(AU$6,AV75*365,"y")/100,0)</f>
        <v>0</v>
      </c>
      <c r="AX75" s="45">
        <f t="shared" si="17"/>
        <v>0</v>
      </c>
      <c r="AY75" s="16">
        <f t="shared" si="18"/>
        <v>0</v>
      </c>
      <c r="AZ75" s="35"/>
      <c r="BA75" s="22"/>
      <c r="BB75" s="49" t="str">
        <f t="shared" si="54"/>
        <v/>
      </c>
      <c r="BC75" s="50">
        <f t="shared" si="55"/>
        <v>0</v>
      </c>
      <c r="BD75" s="45">
        <f t="shared" si="19"/>
        <v>0</v>
      </c>
      <c r="BE75" s="48">
        <f>IF(TYPE(BB75)=1,_xll.GCurve(BC$6,BD75*365,"y")/100,0)</f>
        <v>0</v>
      </c>
      <c r="BF75" s="45">
        <f t="shared" si="20"/>
        <v>0</v>
      </c>
      <c r="BG75" s="16">
        <f t="shared" si="21"/>
        <v>0</v>
      </c>
      <c r="BH75" s="35"/>
      <c r="BI75" s="22"/>
      <c r="BJ75" s="49" t="str">
        <f t="shared" si="56"/>
        <v/>
      </c>
      <c r="BK75" s="50">
        <f t="shared" si="57"/>
        <v>0</v>
      </c>
      <c r="BL75" s="45">
        <f t="shared" si="22"/>
        <v>0</v>
      </c>
      <c r="BM75" s="48">
        <f>IF(TYPE(BJ75)=1,_xll.GCurve(BK$6,BL75*365,"y")/100,0)</f>
        <v>0</v>
      </c>
      <c r="BN75" s="45">
        <f t="shared" si="23"/>
        <v>0</v>
      </c>
      <c r="BO75" s="16">
        <f t="shared" si="24"/>
        <v>0</v>
      </c>
      <c r="BP75" s="35"/>
      <c r="BQ75" s="22"/>
      <c r="BR75" s="49" t="str">
        <f t="shared" si="58"/>
        <v/>
      </c>
      <c r="BS75" s="50">
        <f t="shared" si="59"/>
        <v>0</v>
      </c>
      <c r="BT75" s="45">
        <f t="shared" si="25"/>
        <v>0</v>
      </c>
      <c r="BU75" s="48">
        <f>IF(TYPE(BR75)=1,_xll.GCurve(BS$6,BT75*365,"y")/100,0)</f>
        <v>0</v>
      </c>
      <c r="BV75" s="45">
        <f t="shared" si="26"/>
        <v>0</v>
      </c>
      <c r="BW75" s="16">
        <f t="shared" si="27"/>
        <v>0</v>
      </c>
      <c r="BX75" s="35"/>
      <c r="BY75" s="22"/>
      <c r="BZ75" s="49" t="str">
        <f t="shared" si="60"/>
        <v/>
      </c>
      <c r="CA75" s="50">
        <f t="shared" si="61"/>
        <v>0</v>
      </c>
      <c r="CB75" s="45">
        <f t="shared" si="28"/>
        <v>0</v>
      </c>
      <c r="CC75" s="48">
        <f>IF(TYPE(BZ75)=1,_xll.GCurve(CA$6,CB75*365,"y")/100,0)</f>
        <v>0</v>
      </c>
      <c r="CD75" s="45">
        <f t="shared" si="29"/>
        <v>0</v>
      </c>
      <c r="CE75" s="16">
        <f t="shared" si="30"/>
        <v>0</v>
      </c>
      <c r="CF75" s="35"/>
      <c r="CG75" s="22"/>
      <c r="CH75" s="49" t="str">
        <f t="shared" si="62"/>
        <v/>
      </c>
      <c r="CI75" s="50">
        <f t="shared" si="63"/>
        <v>0</v>
      </c>
      <c r="CJ75" s="45">
        <f t="shared" si="31"/>
        <v>0</v>
      </c>
      <c r="CK75" s="48">
        <f>IF(TYPE(CH75)=1,_xll.GCurve(CI$6,CJ75*365,"y")/100,0)</f>
        <v>0</v>
      </c>
      <c r="CL75" s="45">
        <f t="shared" si="32"/>
        <v>0</v>
      </c>
      <c r="CM75" s="16">
        <f t="shared" si="33"/>
        <v>0</v>
      </c>
      <c r="CN75" s="35"/>
      <c r="CO75" s="22"/>
      <c r="CP75" s="49" t="str">
        <f t="shared" si="64"/>
        <v/>
      </c>
      <c r="CQ75" s="50">
        <f t="shared" si="65"/>
        <v>0</v>
      </c>
      <c r="CR75" s="45">
        <f t="shared" si="34"/>
        <v>0</v>
      </c>
      <c r="CS75" s="48">
        <f>IF(TYPE(CP75)=1,_xll.GCurve(CQ$6,CR75*365,"y")/100,0)</f>
        <v>0</v>
      </c>
      <c r="CT75" s="45">
        <f t="shared" si="35"/>
        <v>0</v>
      </c>
      <c r="CU75" s="16">
        <f t="shared" si="36"/>
        <v>0</v>
      </c>
      <c r="CV75" s="35"/>
      <c r="CW75" s="35"/>
      <c r="CX75" s="22"/>
      <c r="CY75" s="49" t="str">
        <f t="shared" si="66"/>
        <v/>
      </c>
      <c r="CZ75" s="50">
        <f t="shared" si="67"/>
        <v>0</v>
      </c>
      <c r="DA75" s="45">
        <f t="shared" si="37"/>
        <v>0</v>
      </c>
      <c r="DB75" s="48">
        <f>IF(TYPE(CY75)=1,_xll.GCurve(CZ$6,DA75*365,"y")/100,0)</f>
        <v>0</v>
      </c>
      <c r="DC75" s="45">
        <f t="shared" si="38"/>
        <v>0</v>
      </c>
      <c r="DD75" s="16">
        <f t="shared" si="39"/>
        <v>0</v>
      </c>
      <c r="DE75" s="35"/>
    </row>
    <row r="76" spans="1:109" x14ac:dyDescent="0.25">
      <c r="A76" s="35"/>
      <c r="B76" s="35"/>
      <c r="C76" s="35"/>
      <c r="D76" s="35"/>
      <c r="E76" s="22"/>
      <c r="F76" s="49" t="str">
        <f t="shared" si="40"/>
        <v/>
      </c>
      <c r="G76" s="50">
        <f t="shared" si="41"/>
        <v>0</v>
      </c>
      <c r="H76" s="45">
        <f t="shared" si="42"/>
        <v>0</v>
      </c>
      <c r="I76" s="48">
        <f>IF(TYPE(F76)=1,_xll.GCurve(G$6,H76*365,"y")/100,0)</f>
        <v>0</v>
      </c>
      <c r="J76" s="45">
        <f t="shared" si="43"/>
        <v>0</v>
      </c>
      <c r="K76" s="16">
        <f t="shared" si="44"/>
        <v>0</v>
      </c>
      <c r="L76" s="35"/>
      <c r="M76" s="22"/>
      <c r="N76" s="49" t="str">
        <f t="shared" si="68"/>
        <v/>
      </c>
      <c r="O76" s="50">
        <f t="shared" si="45"/>
        <v>0</v>
      </c>
      <c r="P76" s="45">
        <f t="shared" si="4"/>
        <v>0</v>
      </c>
      <c r="Q76" s="48">
        <f>IF(TYPE(N76)=1,_xll.GCurve(O$6,P76*365,"y")/100,0)</f>
        <v>0</v>
      </c>
      <c r="R76" s="45">
        <f t="shared" si="5"/>
        <v>0</v>
      </c>
      <c r="S76" s="16">
        <f t="shared" si="6"/>
        <v>0</v>
      </c>
      <c r="T76" s="35"/>
      <c r="U76" s="22"/>
      <c r="V76" s="49" t="str">
        <f t="shared" si="46"/>
        <v/>
      </c>
      <c r="W76" s="50">
        <f t="shared" si="47"/>
        <v>0</v>
      </c>
      <c r="X76" s="45">
        <f t="shared" si="7"/>
        <v>0</v>
      </c>
      <c r="Y76" s="48">
        <f>IF(TYPE(V76)=1,_xll.GCurve(W$6,X76*365,"y")/100,0)</f>
        <v>0</v>
      </c>
      <c r="Z76" s="45">
        <f t="shared" si="8"/>
        <v>0</v>
      </c>
      <c r="AA76" s="16">
        <f t="shared" si="9"/>
        <v>0</v>
      </c>
      <c r="AB76" s="35"/>
      <c r="AC76" s="22"/>
      <c r="AD76" s="49" t="str">
        <f t="shared" si="48"/>
        <v/>
      </c>
      <c r="AE76" s="50">
        <f t="shared" si="49"/>
        <v>0</v>
      </c>
      <c r="AF76" s="45">
        <f t="shared" si="10"/>
        <v>0</v>
      </c>
      <c r="AG76" s="48">
        <f>IF(TYPE(AD76)=1,_xll.GCurve(AE$6,AF76*365,"y")/100,0)</f>
        <v>0</v>
      </c>
      <c r="AH76" s="45">
        <f t="shared" si="11"/>
        <v>0</v>
      </c>
      <c r="AI76" s="16">
        <f t="shared" si="12"/>
        <v>0</v>
      </c>
      <c r="AJ76" s="35"/>
      <c r="AK76" s="22"/>
      <c r="AL76" s="49" t="str">
        <f t="shared" si="50"/>
        <v/>
      </c>
      <c r="AM76" s="50">
        <f t="shared" si="51"/>
        <v>0</v>
      </c>
      <c r="AN76" s="45">
        <f t="shared" si="13"/>
        <v>0</v>
      </c>
      <c r="AO76" s="48">
        <f>IF(TYPE(AL76)=1,_xll.GCurve(AM$6,AN76*365,"y")/100,0)</f>
        <v>0</v>
      </c>
      <c r="AP76" s="45">
        <f t="shared" si="14"/>
        <v>0</v>
      </c>
      <c r="AQ76" s="16">
        <f t="shared" si="15"/>
        <v>0</v>
      </c>
      <c r="AR76" s="35"/>
      <c r="AS76" s="22"/>
      <c r="AT76" s="49" t="str">
        <f t="shared" si="52"/>
        <v/>
      </c>
      <c r="AU76" s="50">
        <f t="shared" si="53"/>
        <v>0</v>
      </c>
      <c r="AV76" s="45">
        <f t="shared" si="16"/>
        <v>0</v>
      </c>
      <c r="AW76" s="48">
        <f>IF(TYPE(AT76)=1,_xll.GCurve(AU$6,AV76*365,"y")/100,0)</f>
        <v>0</v>
      </c>
      <c r="AX76" s="45">
        <f t="shared" si="17"/>
        <v>0</v>
      </c>
      <c r="AY76" s="16">
        <f t="shared" si="18"/>
        <v>0</v>
      </c>
      <c r="AZ76" s="35"/>
      <c r="BA76" s="22"/>
      <c r="BB76" s="49" t="str">
        <f t="shared" si="54"/>
        <v/>
      </c>
      <c r="BC76" s="50">
        <f t="shared" si="55"/>
        <v>0</v>
      </c>
      <c r="BD76" s="45">
        <f t="shared" si="19"/>
        <v>0</v>
      </c>
      <c r="BE76" s="48">
        <f>IF(TYPE(BB76)=1,_xll.GCurve(BC$6,BD76*365,"y")/100,0)</f>
        <v>0</v>
      </c>
      <c r="BF76" s="45">
        <f t="shared" si="20"/>
        <v>0</v>
      </c>
      <c r="BG76" s="16">
        <f t="shared" si="21"/>
        <v>0</v>
      </c>
      <c r="BH76" s="35"/>
      <c r="BI76" s="22"/>
      <c r="BJ76" s="49" t="str">
        <f t="shared" si="56"/>
        <v/>
      </c>
      <c r="BK76" s="50">
        <f t="shared" si="57"/>
        <v>0</v>
      </c>
      <c r="BL76" s="45">
        <f t="shared" si="22"/>
        <v>0</v>
      </c>
      <c r="BM76" s="48">
        <f>IF(TYPE(BJ76)=1,_xll.GCurve(BK$6,BL76*365,"y")/100,0)</f>
        <v>0</v>
      </c>
      <c r="BN76" s="45">
        <f t="shared" si="23"/>
        <v>0</v>
      </c>
      <c r="BO76" s="16">
        <f t="shared" si="24"/>
        <v>0</v>
      </c>
      <c r="BP76" s="35"/>
      <c r="BQ76" s="22"/>
      <c r="BR76" s="49" t="str">
        <f t="shared" si="58"/>
        <v/>
      </c>
      <c r="BS76" s="50">
        <f t="shared" si="59"/>
        <v>0</v>
      </c>
      <c r="BT76" s="45">
        <f t="shared" si="25"/>
        <v>0</v>
      </c>
      <c r="BU76" s="48">
        <f>IF(TYPE(BR76)=1,_xll.GCurve(BS$6,BT76*365,"y")/100,0)</f>
        <v>0</v>
      </c>
      <c r="BV76" s="45">
        <f t="shared" si="26"/>
        <v>0</v>
      </c>
      <c r="BW76" s="16">
        <f t="shared" si="27"/>
        <v>0</v>
      </c>
      <c r="BX76" s="35"/>
      <c r="BY76" s="22"/>
      <c r="BZ76" s="49" t="str">
        <f t="shared" si="60"/>
        <v/>
      </c>
      <c r="CA76" s="50">
        <f t="shared" si="61"/>
        <v>0</v>
      </c>
      <c r="CB76" s="45">
        <f t="shared" si="28"/>
        <v>0</v>
      </c>
      <c r="CC76" s="48">
        <f>IF(TYPE(BZ76)=1,_xll.GCurve(CA$6,CB76*365,"y")/100,0)</f>
        <v>0</v>
      </c>
      <c r="CD76" s="45">
        <f t="shared" si="29"/>
        <v>0</v>
      </c>
      <c r="CE76" s="16">
        <f t="shared" si="30"/>
        <v>0</v>
      </c>
      <c r="CF76" s="35"/>
      <c r="CG76" s="22"/>
      <c r="CH76" s="49" t="str">
        <f t="shared" si="62"/>
        <v/>
      </c>
      <c r="CI76" s="50">
        <f t="shared" si="63"/>
        <v>0</v>
      </c>
      <c r="CJ76" s="45">
        <f t="shared" si="31"/>
        <v>0</v>
      </c>
      <c r="CK76" s="48">
        <f>IF(TYPE(CH76)=1,_xll.GCurve(CI$6,CJ76*365,"y")/100,0)</f>
        <v>0</v>
      </c>
      <c r="CL76" s="45">
        <f t="shared" si="32"/>
        <v>0</v>
      </c>
      <c r="CM76" s="16">
        <f t="shared" si="33"/>
        <v>0</v>
      </c>
      <c r="CN76" s="35"/>
      <c r="CO76" s="22"/>
      <c r="CP76" s="49" t="str">
        <f t="shared" si="64"/>
        <v/>
      </c>
      <c r="CQ76" s="50">
        <f t="shared" si="65"/>
        <v>0</v>
      </c>
      <c r="CR76" s="45">
        <f t="shared" si="34"/>
        <v>0</v>
      </c>
      <c r="CS76" s="48">
        <f>IF(TYPE(CP76)=1,_xll.GCurve(CQ$6,CR76*365,"y")/100,0)</f>
        <v>0</v>
      </c>
      <c r="CT76" s="45">
        <f t="shared" si="35"/>
        <v>0</v>
      </c>
      <c r="CU76" s="16">
        <f t="shared" si="36"/>
        <v>0</v>
      </c>
      <c r="CV76" s="35"/>
      <c r="CW76" s="35"/>
      <c r="CX76" s="22"/>
      <c r="CY76" s="49" t="str">
        <f t="shared" si="66"/>
        <v/>
      </c>
      <c r="CZ76" s="50">
        <f t="shared" si="67"/>
        <v>0</v>
      </c>
      <c r="DA76" s="45">
        <f t="shared" si="37"/>
        <v>0</v>
      </c>
      <c r="DB76" s="48">
        <f>IF(TYPE(CY76)=1,_xll.GCurve(CZ$6,DA76*365,"y")/100,0)</f>
        <v>0</v>
      </c>
      <c r="DC76" s="45">
        <f t="shared" si="38"/>
        <v>0</v>
      </c>
      <c r="DD76" s="16">
        <f t="shared" si="39"/>
        <v>0</v>
      </c>
      <c r="DE76" s="35"/>
    </row>
    <row r="77" spans="1:109" x14ac:dyDescent="0.25">
      <c r="A77" s="35"/>
      <c r="B77" s="35"/>
      <c r="C77" s="35"/>
      <c r="D77" s="35"/>
      <c r="E77" s="22"/>
      <c r="F77" s="49" t="str">
        <f t="shared" si="40"/>
        <v/>
      </c>
      <c r="G77" s="50">
        <f t="shared" si="41"/>
        <v>0</v>
      </c>
      <c r="H77" s="45">
        <f t="shared" si="42"/>
        <v>0</v>
      </c>
      <c r="I77" s="48">
        <f>IF(TYPE(F77)=1,_xll.GCurve(G$6,H77*365,"y")/100,0)</f>
        <v>0</v>
      </c>
      <c r="J77" s="45">
        <f t="shared" si="43"/>
        <v>0</v>
      </c>
      <c r="K77" s="16">
        <f t="shared" si="44"/>
        <v>0</v>
      </c>
      <c r="L77" s="35"/>
      <c r="M77" s="22"/>
      <c r="N77" s="49" t="str">
        <f t="shared" si="68"/>
        <v/>
      </c>
      <c r="O77" s="50">
        <f t="shared" si="45"/>
        <v>0</v>
      </c>
      <c r="P77" s="45">
        <f t="shared" si="4"/>
        <v>0</v>
      </c>
      <c r="Q77" s="48">
        <f>IF(TYPE(N77)=1,_xll.GCurve(O$6,P77*365,"y")/100,0)</f>
        <v>0</v>
      </c>
      <c r="R77" s="45">
        <f t="shared" si="5"/>
        <v>0</v>
      </c>
      <c r="S77" s="16">
        <f t="shared" si="6"/>
        <v>0</v>
      </c>
      <c r="T77" s="35"/>
      <c r="U77" s="22"/>
      <c r="V77" s="49" t="str">
        <f t="shared" si="46"/>
        <v/>
      </c>
      <c r="W77" s="50">
        <f t="shared" si="47"/>
        <v>0</v>
      </c>
      <c r="X77" s="45">
        <f t="shared" si="7"/>
        <v>0</v>
      </c>
      <c r="Y77" s="48">
        <f>IF(TYPE(V77)=1,_xll.GCurve(W$6,X77*365,"y")/100,0)</f>
        <v>0</v>
      </c>
      <c r="Z77" s="45">
        <f t="shared" si="8"/>
        <v>0</v>
      </c>
      <c r="AA77" s="16">
        <f t="shared" si="9"/>
        <v>0</v>
      </c>
      <c r="AB77" s="35"/>
      <c r="AC77" s="22"/>
      <c r="AD77" s="49" t="str">
        <f t="shared" si="48"/>
        <v/>
      </c>
      <c r="AE77" s="50">
        <f t="shared" si="49"/>
        <v>0</v>
      </c>
      <c r="AF77" s="45">
        <f t="shared" si="10"/>
        <v>0</v>
      </c>
      <c r="AG77" s="48">
        <f>IF(TYPE(AD77)=1,_xll.GCurve(AE$6,AF77*365,"y")/100,0)</f>
        <v>0</v>
      </c>
      <c r="AH77" s="45">
        <f t="shared" si="11"/>
        <v>0</v>
      </c>
      <c r="AI77" s="16">
        <f t="shared" si="12"/>
        <v>0</v>
      </c>
      <c r="AJ77" s="35"/>
      <c r="AK77" s="22"/>
      <c r="AL77" s="49" t="str">
        <f t="shared" si="50"/>
        <v/>
      </c>
      <c r="AM77" s="50">
        <f t="shared" si="51"/>
        <v>0</v>
      </c>
      <c r="AN77" s="45">
        <f t="shared" si="13"/>
        <v>0</v>
      </c>
      <c r="AO77" s="48">
        <f>IF(TYPE(AL77)=1,_xll.GCurve(AM$6,AN77*365,"y")/100,0)</f>
        <v>0</v>
      </c>
      <c r="AP77" s="45">
        <f t="shared" si="14"/>
        <v>0</v>
      </c>
      <c r="AQ77" s="16">
        <f t="shared" si="15"/>
        <v>0</v>
      </c>
      <c r="AR77" s="35"/>
      <c r="AS77" s="22"/>
      <c r="AT77" s="49" t="str">
        <f t="shared" si="52"/>
        <v/>
      </c>
      <c r="AU77" s="50">
        <f t="shared" si="53"/>
        <v>0</v>
      </c>
      <c r="AV77" s="45">
        <f t="shared" si="16"/>
        <v>0</v>
      </c>
      <c r="AW77" s="48">
        <f>IF(TYPE(AT77)=1,_xll.GCurve(AU$6,AV77*365,"y")/100,0)</f>
        <v>0</v>
      </c>
      <c r="AX77" s="45">
        <f t="shared" si="17"/>
        <v>0</v>
      </c>
      <c r="AY77" s="16">
        <f t="shared" si="18"/>
        <v>0</v>
      </c>
      <c r="AZ77" s="35"/>
      <c r="BA77" s="22"/>
      <c r="BB77" s="49" t="str">
        <f t="shared" si="54"/>
        <v/>
      </c>
      <c r="BC77" s="50">
        <f t="shared" si="55"/>
        <v>0</v>
      </c>
      <c r="BD77" s="45">
        <f t="shared" si="19"/>
        <v>0</v>
      </c>
      <c r="BE77" s="48">
        <f>IF(TYPE(BB77)=1,_xll.GCurve(BC$6,BD77*365,"y")/100,0)</f>
        <v>0</v>
      </c>
      <c r="BF77" s="45">
        <f t="shared" si="20"/>
        <v>0</v>
      </c>
      <c r="BG77" s="16">
        <f t="shared" si="21"/>
        <v>0</v>
      </c>
      <c r="BH77" s="35"/>
      <c r="BI77" s="22"/>
      <c r="BJ77" s="49" t="str">
        <f t="shared" si="56"/>
        <v/>
      </c>
      <c r="BK77" s="50">
        <f t="shared" si="57"/>
        <v>0</v>
      </c>
      <c r="BL77" s="45">
        <f t="shared" si="22"/>
        <v>0</v>
      </c>
      <c r="BM77" s="48">
        <f>IF(TYPE(BJ77)=1,_xll.GCurve(BK$6,BL77*365,"y")/100,0)</f>
        <v>0</v>
      </c>
      <c r="BN77" s="45">
        <f t="shared" si="23"/>
        <v>0</v>
      </c>
      <c r="BO77" s="16">
        <f t="shared" si="24"/>
        <v>0</v>
      </c>
      <c r="BP77" s="35"/>
      <c r="BQ77" s="22"/>
      <c r="BR77" s="49" t="str">
        <f t="shared" si="58"/>
        <v/>
      </c>
      <c r="BS77" s="50">
        <f t="shared" si="59"/>
        <v>0</v>
      </c>
      <c r="BT77" s="45">
        <f t="shared" si="25"/>
        <v>0</v>
      </c>
      <c r="BU77" s="48">
        <f>IF(TYPE(BR77)=1,_xll.GCurve(BS$6,BT77*365,"y")/100,0)</f>
        <v>0</v>
      </c>
      <c r="BV77" s="45">
        <f t="shared" si="26"/>
        <v>0</v>
      </c>
      <c r="BW77" s="16">
        <f t="shared" si="27"/>
        <v>0</v>
      </c>
      <c r="BX77" s="35"/>
      <c r="BY77" s="22"/>
      <c r="BZ77" s="49" t="str">
        <f t="shared" si="60"/>
        <v/>
      </c>
      <c r="CA77" s="50">
        <f t="shared" si="61"/>
        <v>0</v>
      </c>
      <c r="CB77" s="45">
        <f t="shared" si="28"/>
        <v>0</v>
      </c>
      <c r="CC77" s="48">
        <f>IF(TYPE(BZ77)=1,_xll.GCurve(CA$6,CB77*365,"y")/100,0)</f>
        <v>0</v>
      </c>
      <c r="CD77" s="45">
        <f t="shared" si="29"/>
        <v>0</v>
      </c>
      <c r="CE77" s="16">
        <f t="shared" si="30"/>
        <v>0</v>
      </c>
      <c r="CF77" s="35"/>
      <c r="CG77" s="22"/>
      <c r="CH77" s="49" t="str">
        <f t="shared" si="62"/>
        <v/>
      </c>
      <c r="CI77" s="50">
        <f t="shared" si="63"/>
        <v>0</v>
      </c>
      <c r="CJ77" s="45">
        <f t="shared" si="31"/>
        <v>0</v>
      </c>
      <c r="CK77" s="48">
        <f>IF(TYPE(CH77)=1,_xll.GCurve(CI$6,CJ77*365,"y")/100,0)</f>
        <v>0</v>
      </c>
      <c r="CL77" s="45">
        <f t="shared" si="32"/>
        <v>0</v>
      </c>
      <c r="CM77" s="16">
        <f t="shared" si="33"/>
        <v>0</v>
      </c>
      <c r="CN77" s="35"/>
      <c r="CO77" s="22"/>
      <c r="CP77" s="49" t="str">
        <f t="shared" si="64"/>
        <v/>
      </c>
      <c r="CQ77" s="50">
        <f t="shared" si="65"/>
        <v>0</v>
      </c>
      <c r="CR77" s="45">
        <f t="shared" si="34"/>
        <v>0</v>
      </c>
      <c r="CS77" s="48">
        <f>IF(TYPE(CP77)=1,_xll.GCurve(CQ$6,CR77*365,"y")/100,0)</f>
        <v>0</v>
      </c>
      <c r="CT77" s="45">
        <f t="shared" si="35"/>
        <v>0</v>
      </c>
      <c r="CU77" s="16">
        <f t="shared" si="36"/>
        <v>0</v>
      </c>
      <c r="CV77" s="35"/>
      <c r="CW77" s="35"/>
      <c r="CX77" s="22"/>
      <c r="CY77" s="49" t="str">
        <f t="shared" si="66"/>
        <v/>
      </c>
      <c r="CZ77" s="50">
        <f t="shared" si="67"/>
        <v>0</v>
      </c>
      <c r="DA77" s="45">
        <f t="shared" si="37"/>
        <v>0</v>
      </c>
      <c r="DB77" s="48">
        <f>IF(TYPE(CY77)=1,_xll.GCurve(CZ$6,DA77*365,"y")/100,0)</f>
        <v>0</v>
      </c>
      <c r="DC77" s="45">
        <f t="shared" si="38"/>
        <v>0</v>
      </c>
      <c r="DD77" s="16">
        <f t="shared" si="39"/>
        <v>0</v>
      </c>
      <c r="DE77" s="35"/>
    </row>
    <row r="78" spans="1:109" x14ac:dyDescent="0.25">
      <c r="A78" s="35"/>
      <c r="B78" s="35"/>
      <c r="C78" s="35"/>
      <c r="D78" s="35"/>
      <c r="E78" s="22"/>
      <c r="F78" s="49" t="str">
        <f t="shared" si="40"/>
        <v/>
      </c>
      <c r="G78" s="50">
        <f t="shared" si="41"/>
        <v>0</v>
      </c>
      <c r="H78" s="45">
        <f t="shared" si="42"/>
        <v>0</v>
      </c>
      <c r="I78" s="48">
        <f>IF(TYPE(F78)=1,_xll.GCurve(G$6,H78*365,"y")/100,0)</f>
        <v>0</v>
      </c>
      <c r="J78" s="45">
        <f t="shared" si="43"/>
        <v>0</v>
      </c>
      <c r="K78" s="16">
        <f t="shared" si="44"/>
        <v>0</v>
      </c>
      <c r="L78" s="35"/>
      <c r="M78" s="22"/>
      <c r="N78" s="49" t="str">
        <f t="shared" si="68"/>
        <v/>
      </c>
      <c r="O78" s="50">
        <f t="shared" si="45"/>
        <v>0</v>
      </c>
      <c r="P78" s="45">
        <f t="shared" si="4"/>
        <v>0</v>
      </c>
      <c r="Q78" s="48">
        <f>IF(TYPE(N78)=1,_xll.GCurve(O$6,P78*365,"y")/100,0)</f>
        <v>0</v>
      </c>
      <c r="R78" s="45">
        <f t="shared" si="5"/>
        <v>0</v>
      </c>
      <c r="S78" s="16">
        <f t="shared" si="6"/>
        <v>0</v>
      </c>
      <c r="T78" s="35"/>
      <c r="U78" s="22"/>
      <c r="V78" s="49" t="str">
        <f t="shared" si="46"/>
        <v/>
      </c>
      <c r="W78" s="50">
        <f t="shared" si="47"/>
        <v>0</v>
      </c>
      <c r="X78" s="45">
        <f t="shared" si="7"/>
        <v>0</v>
      </c>
      <c r="Y78" s="48">
        <f>IF(TYPE(V78)=1,_xll.GCurve(W$6,X78*365,"y")/100,0)</f>
        <v>0</v>
      </c>
      <c r="Z78" s="45">
        <f t="shared" si="8"/>
        <v>0</v>
      </c>
      <c r="AA78" s="16">
        <f t="shared" si="9"/>
        <v>0</v>
      </c>
      <c r="AB78" s="35"/>
      <c r="AC78" s="22"/>
      <c r="AD78" s="49" t="str">
        <f t="shared" si="48"/>
        <v/>
      </c>
      <c r="AE78" s="50">
        <f t="shared" si="49"/>
        <v>0</v>
      </c>
      <c r="AF78" s="45">
        <f t="shared" si="10"/>
        <v>0</v>
      </c>
      <c r="AG78" s="48">
        <f>IF(TYPE(AD78)=1,_xll.GCurve(AE$6,AF78*365,"y")/100,0)</f>
        <v>0</v>
      </c>
      <c r="AH78" s="45">
        <f t="shared" si="11"/>
        <v>0</v>
      </c>
      <c r="AI78" s="16">
        <f t="shared" si="12"/>
        <v>0</v>
      </c>
      <c r="AJ78" s="35"/>
      <c r="AK78" s="22"/>
      <c r="AL78" s="49" t="str">
        <f t="shared" si="50"/>
        <v/>
      </c>
      <c r="AM78" s="50">
        <f t="shared" si="51"/>
        <v>0</v>
      </c>
      <c r="AN78" s="45">
        <f t="shared" si="13"/>
        <v>0</v>
      </c>
      <c r="AO78" s="48">
        <f>IF(TYPE(AL78)=1,_xll.GCurve(AM$6,AN78*365,"y")/100,0)</f>
        <v>0</v>
      </c>
      <c r="AP78" s="45">
        <f t="shared" si="14"/>
        <v>0</v>
      </c>
      <c r="AQ78" s="16">
        <f t="shared" si="15"/>
        <v>0</v>
      </c>
      <c r="AR78" s="35"/>
      <c r="AS78" s="22"/>
      <c r="AT78" s="49" t="str">
        <f t="shared" si="52"/>
        <v/>
      </c>
      <c r="AU78" s="50">
        <f t="shared" si="53"/>
        <v>0</v>
      </c>
      <c r="AV78" s="45">
        <f t="shared" si="16"/>
        <v>0</v>
      </c>
      <c r="AW78" s="48">
        <f>IF(TYPE(AT78)=1,_xll.GCurve(AU$6,AV78*365,"y")/100,0)</f>
        <v>0</v>
      </c>
      <c r="AX78" s="45">
        <f t="shared" si="17"/>
        <v>0</v>
      </c>
      <c r="AY78" s="16">
        <f t="shared" si="18"/>
        <v>0</v>
      </c>
      <c r="AZ78" s="35"/>
      <c r="BA78" s="22"/>
      <c r="BB78" s="49" t="str">
        <f t="shared" si="54"/>
        <v/>
      </c>
      <c r="BC78" s="50">
        <f t="shared" si="55"/>
        <v>0</v>
      </c>
      <c r="BD78" s="45">
        <f t="shared" si="19"/>
        <v>0</v>
      </c>
      <c r="BE78" s="48">
        <f>IF(TYPE(BB78)=1,_xll.GCurve(BC$6,BD78*365,"y")/100,0)</f>
        <v>0</v>
      </c>
      <c r="BF78" s="45">
        <f t="shared" si="20"/>
        <v>0</v>
      </c>
      <c r="BG78" s="16">
        <f t="shared" si="21"/>
        <v>0</v>
      </c>
      <c r="BH78" s="35"/>
      <c r="BI78" s="22"/>
      <c r="BJ78" s="49" t="str">
        <f t="shared" si="56"/>
        <v/>
      </c>
      <c r="BK78" s="50">
        <f t="shared" si="57"/>
        <v>0</v>
      </c>
      <c r="BL78" s="45">
        <f t="shared" si="22"/>
        <v>0</v>
      </c>
      <c r="BM78" s="48">
        <f>IF(TYPE(BJ78)=1,_xll.GCurve(BK$6,BL78*365,"y")/100,0)</f>
        <v>0</v>
      </c>
      <c r="BN78" s="45">
        <f t="shared" si="23"/>
        <v>0</v>
      </c>
      <c r="BO78" s="16">
        <f t="shared" si="24"/>
        <v>0</v>
      </c>
      <c r="BP78" s="35"/>
      <c r="BQ78" s="22"/>
      <c r="BR78" s="49" t="str">
        <f t="shared" si="58"/>
        <v/>
      </c>
      <c r="BS78" s="50">
        <f t="shared" si="59"/>
        <v>0</v>
      </c>
      <c r="BT78" s="45">
        <f t="shared" si="25"/>
        <v>0</v>
      </c>
      <c r="BU78" s="48">
        <f>IF(TYPE(BR78)=1,_xll.GCurve(BS$6,BT78*365,"y")/100,0)</f>
        <v>0</v>
      </c>
      <c r="BV78" s="45">
        <f t="shared" si="26"/>
        <v>0</v>
      </c>
      <c r="BW78" s="16">
        <f t="shared" si="27"/>
        <v>0</v>
      </c>
      <c r="BX78" s="35"/>
      <c r="BY78" s="22"/>
      <c r="BZ78" s="49" t="str">
        <f t="shared" si="60"/>
        <v/>
      </c>
      <c r="CA78" s="50">
        <f t="shared" si="61"/>
        <v>0</v>
      </c>
      <c r="CB78" s="45">
        <f t="shared" si="28"/>
        <v>0</v>
      </c>
      <c r="CC78" s="48">
        <f>IF(TYPE(BZ78)=1,_xll.GCurve(CA$6,CB78*365,"y")/100,0)</f>
        <v>0</v>
      </c>
      <c r="CD78" s="45">
        <f t="shared" si="29"/>
        <v>0</v>
      </c>
      <c r="CE78" s="16">
        <f t="shared" si="30"/>
        <v>0</v>
      </c>
      <c r="CF78" s="35"/>
      <c r="CG78" s="22"/>
      <c r="CH78" s="49" t="str">
        <f t="shared" si="62"/>
        <v/>
      </c>
      <c r="CI78" s="50">
        <f t="shared" si="63"/>
        <v>0</v>
      </c>
      <c r="CJ78" s="45">
        <f t="shared" si="31"/>
        <v>0</v>
      </c>
      <c r="CK78" s="48">
        <f>IF(TYPE(CH78)=1,_xll.GCurve(CI$6,CJ78*365,"y")/100,0)</f>
        <v>0</v>
      </c>
      <c r="CL78" s="45">
        <f t="shared" si="32"/>
        <v>0</v>
      </c>
      <c r="CM78" s="16">
        <f t="shared" si="33"/>
        <v>0</v>
      </c>
      <c r="CN78" s="35"/>
      <c r="CO78" s="22"/>
      <c r="CP78" s="49" t="str">
        <f t="shared" si="64"/>
        <v/>
      </c>
      <c r="CQ78" s="50">
        <f t="shared" si="65"/>
        <v>0</v>
      </c>
      <c r="CR78" s="45">
        <f t="shared" si="34"/>
        <v>0</v>
      </c>
      <c r="CS78" s="48">
        <f>IF(TYPE(CP78)=1,_xll.GCurve(CQ$6,CR78*365,"y")/100,0)</f>
        <v>0</v>
      </c>
      <c r="CT78" s="45">
        <f t="shared" si="35"/>
        <v>0</v>
      </c>
      <c r="CU78" s="16">
        <f t="shared" si="36"/>
        <v>0</v>
      </c>
      <c r="CV78" s="35"/>
      <c r="CW78" s="35"/>
      <c r="CX78" s="22"/>
      <c r="CY78" s="49" t="str">
        <f t="shared" si="66"/>
        <v/>
      </c>
      <c r="CZ78" s="50">
        <f t="shared" si="67"/>
        <v>0</v>
      </c>
      <c r="DA78" s="45">
        <f t="shared" si="37"/>
        <v>0</v>
      </c>
      <c r="DB78" s="48">
        <f>IF(TYPE(CY78)=1,_xll.GCurve(CZ$6,DA78*365,"y")/100,0)</f>
        <v>0</v>
      </c>
      <c r="DC78" s="45">
        <f t="shared" si="38"/>
        <v>0</v>
      </c>
      <c r="DD78" s="16">
        <f t="shared" si="39"/>
        <v>0</v>
      </c>
      <c r="DE78" s="35"/>
    </row>
    <row r="79" spans="1:109" x14ac:dyDescent="0.25">
      <c r="A79" s="35"/>
      <c r="B79" s="35"/>
      <c r="C79" s="35"/>
      <c r="D79" s="35"/>
      <c r="E79" s="22"/>
      <c r="F79" s="49" t="str">
        <f t="shared" si="40"/>
        <v/>
      </c>
      <c r="G79" s="50">
        <f t="shared" si="41"/>
        <v>0</v>
      </c>
      <c r="H79" s="45">
        <f t="shared" si="42"/>
        <v>0</v>
      </c>
      <c r="I79" s="48">
        <f>IF(TYPE(F79)=1,_xll.GCurve(G$6,H79*365,"y")/100,0)</f>
        <v>0</v>
      </c>
      <c r="J79" s="45">
        <f t="shared" si="43"/>
        <v>0</v>
      </c>
      <c r="K79" s="16">
        <f t="shared" si="44"/>
        <v>0</v>
      </c>
      <c r="L79" s="35"/>
      <c r="M79" s="22"/>
      <c r="N79" s="49" t="str">
        <f t="shared" ref="N79:N94" si="69">IFERROR(IF((N78+1)&lt;=$C$11,(N78+1),""),"")</f>
        <v/>
      </c>
      <c r="O79" s="50">
        <f t="shared" si="45"/>
        <v>0</v>
      </c>
      <c r="P79" s="45">
        <f t="shared" ref="P79:P94" si="70">IF(TYPE(N79) = 1,(O79-$C$5)/365,0)</f>
        <v>0</v>
      </c>
      <c r="Q79" s="48">
        <f>IF(TYPE(N79)=1,_xll.GCurve(O$6,P79*365,"y")/100,0)</f>
        <v>0</v>
      </c>
      <c r="R79" s="45">
        <f t="shared" ref="R79:R94" si="71">IF(TYPE(N79)=1,1/(1+Q79+R$6/10000)^P79,0)</f>
        <v>0</v>
      </c>
      <c r="S79" s="16">
        <f t="shared" ref="S79:S94" si="72">IF(TYPE(N79)=1,($C$7*Q$6/10000/$C$8-$C$7*R$6/10000/$C$8)*R79,0)</f>
        <v>0</v>
      </c>
      <c r="T79" s="35"/>
      <c r="U79" s="22"/>
      <c r="V79" s="49" t="str">
        <f t="shared" si="46"/>
        <v/>
      </c>
      <c r="W79" s="50">
        <f t="shared" si="47"/>
        <v>0</v>
      </c>
      <c r="X79" s="45">
        <f t="shared" ref="X79:X94" si="73">IF(TYPE(V79) = 1,(W79-$C$5)/365,0)</f>
        <v>0</v>
      </c>
      <c r="Y79" s="48">
        <f>IF(TYPE(V79)=1,_xll.GCurve(W$6,X79*365,"y")/100,0)</f>
        <v>0</v>
      </c>
      <c r="Z79" s="45">
        <f t="shared" ref="Z79:Z94" si="74">IF(TYPE(V79)=1,1/(1+Y79+Z$6/10000)^X79,0)</f>
        <v>0</v>
      </c>
      <c r="AA79" s="16">
        <f t="shared" ref="AA79:AA94" si="75">IF(TYPE(V79)=1,($C$7*Y$6/10000/$C$8-$C$7*Z$6/10000/$C$8)*Z79,0)</f>
        <v>0</v>
      </c>
      <c r="AB79" s="35"/>
      <c r="AC79" s="22"/>
      <c r="AD79" s="49" t="str">
        <f t="shared" si="48"/>
        <v/>
      </c>
      <c r="AE79" s="50">
        <f t="shared" si="49"/>
        <v>0</v>
      </c>
      <c r="AF79" s="45">
        <f t="shared" ref="AF79:AF94" si="76">IF(TYPE(AD79) = 1,(AE79-$C$5)/365,0)</f>
        <v>0</v>
      </c>
      <c r="AG79" s="48">
        <f>IF(TYPE(AD79)=1,_xll.GCurve(AE$6,AF79*365,"y")/100,0)</f>
        <v>0</v>
      </c>
      <c r="AH79" s="45">
        <f t="shared" ref="AH79:AH94" si="77">IF(TYPE(AD79)=1,1/(1+AG79+AH$6/10000)^AF79,0)</f>
        <v>0</v>
      </c>
      <c r="AI79" s="16">
        <f t="shared" ref="AI79:AI94" si="78">IF(TYPE(AD79)=1,($C$7*AG$6/10000/$C$8-$C$7*AH$6/10000/$C$8)*AH79,0)</f>
        <v>0</v>
      </c>
      <c r="AJ79" s="35"/>
      <c r="AK79" s="22"/>
      <c r="AL79" s="49" t="str">
        <f t="shared" si="50"/>
        <v/>
      </c>
      <c r="AM79" s="50">
        <f t="shared" si="51"/>
        <v>0</v>
      </c>
      <c r="AN79" s="45">
        <f t="shared" ref="AN79:AN94" si="79">IF(TYPE(AL79) = 1,(AM79-$C$5)/365,0)</f>
        <v>0</v>
      </c>
      <c r="AO79" s="48">
        <f>IF(TYPE(AL79)=1,_xll.GCurve(AM$6,AN79*365,"y")/100,0)</f>
        <v>0</v>
      </c>
      <c r="AP79" s="45">
        <f t="shared" ref="AP79:AP94" si="80">IF(TYPE(AL79)=1,1/(1+AO79+AP$6/10000)^AN79,0)</f>
        <v>0</v>
      </c>
      <c r="AQ79" s="16">
        <f t="shared" ref="AQ79:AQ94" si="81">IF(TYPE(AL79)=1,($C$7*AO$6/10000/$C$8-$C$7*AP$6/10000/$C$8)*AP79,0)</f>
        <v>0</v>
      </c>
      <c r="AR79" s="35"/>
      <c r="AS79" s="22"/>
      <c r="AT79" s="49" t="str">
        <f t="shared" si="52"/>
        <v/>
      </c>
      <c r="AU79" s="50">
        <f t="shared" si="53"/>
        <v>0</v>
      </c>
      <c r="AV79" s="45">
        <f t="shared" ref="AV79:AV94" si="82">IF(TYPE(AT79) = 1,(AU79-$C$5)/365,0)</f>
        <v>0</v>
      </c>
      <c r="AW79" s="48">
        <f>IF(TYPE(AT79)=1,_xll.GCurve(AU$6,AV79*365,"y")/100,0)</f>
        <v>0</v>
      </c>
      <c r="AX79" s="45">
        <f t="shared" ref="AX79:AX94" si="83">IF(TYPE(AT79)=1,1/(1+AW79+AX$6/10000)^AV79,0)</f>
        <v>0</v>
      </c>
      <c r="AY79" s="16">
        <f t="shared" ref="AY79:AY94" si="84">IF(TYPE(AT79)=1,($C$7*AW$6/10000/$C$8-$C$7*AX$6/10000/$C$8)*AX79,0)</f>
        <v>0</v>
      </c>
      <c r="AZ79" s="35"/>
      <c r="BA79" s="22"/>
      <c r="BB79" s="49" t="str">
        <f t="shared" si="54"/>
        <v/>
      </c>
      <c r="BC79" s="50">
        <f t="shared" si="55"/>
        <v>0</v>
      </c>
      <c r="BD79" s="45">
        <f t="shared" ref="BD79:BD94" si="85">IF(TYPE(BB79) = 1,(BC79-$C$5)/365,0)</f>
        <v>0</v>
      </c>
      <c r="BE79" s="48">
        <f>IF(TYPE(BB79)=1,_xll.GCurve(BC$6,BD79*365,"y")/100,0)</f>
        <v>0</v>
      </c>
      <c r="BF79" s="45">
        <f t="shared" ref="BF79:BF94" si="86">IF(TYPE(BB79)=1,1/(1+BE79+BF$6/10000)^BD79,0)</f>
        <v>0</v>
      </c>
      <c r="BG79" s="16">
        <f t="shared" ref="BG79:BG94" si="87">IF(TYPE(BB79)=1,($C$7*BE$6/10000/$C$8-$C$7*BF$6/10000/$C$8)*BF79,0)</f>
        <v>0</v>
      </c>
      <c r="BH79" s="35"/>
      <c r="BI79" s="22"/>
      <c r="BJ79" s="49" t="str">
        <f t="shared" si="56"/>
        <v/>
      </c>
      <c r="BK79" s="50">
        <f t="shared" si="57"/>
        <v>0</v>
      </c>
      <c r="BL79" s="45">
        <f t="shared" ref="BL79:BL94" si="88">IF(TYPE(BJ79) = 1,(BK79-$C$5)/365,0)</f>
        <v>0</v>
      </c>
      <c r="BM79" s="48">
        <f>IF(TYPE(BJ79)=1,_xll.GCurve(BK$6,BL79*365,"y")/100,0)</f>
        <v>0</v>
      </c>
      <c r="BN79" s="45">
        <f t="shared" ref="BN79:BN94" si="89">IF(TYPE(BJ79)=1,1/(1+BM79+BN$6/10000)^BL79,0)</f>
        <v>0</v>
      </c>
      <c r="BO79" s="16">
        <f t="shared" ref="BO79:BO94" si="90">IF(TYPE(BJ79)=1,($C$7*BM$6/10000/$C$8-$C$7*BN$6/10000/$C$8)*BN79,0)</f>
        <v>0</v>
      </c>
      <c r="BP79" s="35"/>
      <c r="BQ79" s="22"/>
      <c r="BR79" s="49" t="str">
        <f t="shared" si="58"/>
        <v/>
      </c>
      <c r="BS79" s="50">
        <f t="shared" si="59"/>
        <v>0</v>
      </c>
      <c r="BT79" s="45">
        <f t="shared" ref="BT79:BT94" si="91">IF(TYPE(BR79) = 1,(BS79-$C$5)/365,0)</f>
        <v>0</v>
      </c>
      <c r="BU79" s="48">
        <f>IF(TYPE(BR79)=1,_xll.GCurve(BS$6,BT79*365,"y")/100,0)</f>
        <v>0</v>
      </c>
      <c r="BV79" s="45">
        <f t="shared" ref="BV79:BV94" si="92">IF(TYPE(BR79)=1,1/(1+BU79+BV$6/10000)^BT79,0)</f>
        <v>0</v>
      </c>
      <c r="BW79" s="16">
        <f t="shared" ref="BW79:BW94" si="93">IF(TYPE(BR79)=1,($C$7*BU$6/10000/$C$8-$C$7*BV$6/10000/$C$8)*BV79,0)</f>
        <v>0</v>
      </c>
      <c r="BX79" s="35"/>
      <c r="BY79" s="22"/>
      <c r="BZ79" s="49" t="str">
        <f t="shared" si="60"/>
        <v/>
      </c>
      <c r="CA79" s="50">
        <f t="shared" si="61"/>
        <v>0</v>
      </c>
      <c r="CB79" s="45">
        <f t="shared" ref="CB79:CB94" si="94">IF(TYPE(BZ79) = 1,(CA79-$C$5)/365,0)</f>
        <v>0</v>
      </c>
      <c r="CC79" s="48">
        <f>IF(TYPE(BZ79)=1,_xll.GCurve(CA$6,CB79*365,"y")/100,0)</f>
        <v>0</v>
      </c>
      <c r="CD79" s="45">
        <f t="shared" ref="CD79:CD94" si="95">IF(TYPE(BZ79)=1,1/(1+CC79+CD$6/10000)^CB79,0)</f>
        <v>0</v>
      </c>
      <c r="CE79" s="16">
        <f t="shared" ref="CE79:CE94" si="96">IF(TYPE(BZ79)=1,($C$7*CC$6/10000/$C$8-$C$7*CD$6/10000/$C$8)*CD79,0)</f>
        <v>0</v>
      </c>
      <c r="CF79" s="35"/>
      <c r="CG79" s="22"/>
      <c r="CH79" s="49" t="str">
        <f t="shared" si="62"/>
        <v/>
      </c>
      <c r="CI79" s="50">
        <f t="shared" si="63"/>
        <v>0</v>
      </c>
      <c r="CJ79" s="45">
        <f t="shared" ref="CJ79:CJ94" si="97">IF(TYPE(CH79) = 1,(CI79-$C$5)/365,0)</f>
        <v>0</v>
      </c>
      <c r="CK79" s="48">
        <f>IF(TYPE(CH79)=1,_xll.GCurve(CI$6,CJ79*365,"y")/100,0)</f>
        <v>0</v>
      </c>
      <c r="CL79" s="45">
        <f t="shared" ref="CL79:CL94" si="98">IF(TYPE(CH79)=1,1/(1+CK79+CL$6/10000)^CJ79,0)</f>
        <v>0</v>
      </c>
      <c r="CM79" s="16">
        <f t="shared" ref="CM79:CM94" si="99">IF(TYPE(CH79)=1,($C$7*CK$6/10000/$C$8-$C$7*CL$6/10000/$C$8)*CL79,0)</f>
        <v>0</v>
      </c>
      <c r="CN79" s="35"/>
      <c r="CO79" s="22"/>
      <c r="CP79" s="49" t="str">
        <f t="shared" si="64"/>
        <v/>
      </c>
      <c r="CQ79" s="50">
        <f t="shared" si="65"/>
        <v>0</v>
      </c>
      <c r="CR79" s="45">
        <f t="shared" ref="CR79:CR94" si="100">IF(TYPE(CP79) = 1,(CQ79-$C$5)/365,0)</f>
        <v>0</v>
      </c>
      <c r="CS79" s="48">
        <f>IF(TYPE(CP79)=1,_xll.GCurve(CQ$6,CR79*365,"y")/100,0)</f>
        <v>0</v>
      </c>
      <c r="CT79" s="45">
        <f t="shared" ref="CT79:CT94" si="101">IF(TYPE(CP79)=1,1/(1+CS79+CT$6/10000)^CR79,0)</f>
        <v>0</v>
      </c>
      <c r="CU79" s="16">
        <f t="shared" ref="CU79:CU94" si="102">IF(TYPE(CP79)=1,($C$7*CS$6/10000/$C$8-$C$7*CT$6/10000/$C$8)*CT79,0)</f>
        <v>0</v>
      </c>
      <c r="CV79" s="35"/>
      <c r="CW79" s="35"/>
      <c r="CX79" s="22"/>
      <c r="CY79" s="49" t="str">
        <f t="shared" si="66"/>
        <v/>
      </c>
      <c r="CZ79" s="50">
        <f t="shared" si="67"/>
        <v>0</v>
      </c>
      <c r="DA79" s="45">
        <f t="shared" ref="DA79:DA94" si="103">IF(TYPE(CY79) = 1,(CZ79-$C$5)/365,0)</f>
        <v>0</v>
      </c>
      <c r="DB79" s="48">
        <f>IF(TYPE(CY79)=1,_xll.GCurve(CZ$6,DA79*365,"y")/100,0)</f>
        <v>0</v>
      </c>
      <c r="DC79" s="45">
        <f t="shared" ref="DC79:DC94" si="104">IF(TYPE(CY79)=1,1/(1+DB79+DC$6/10000)^DA79,0)</f>
        <v>0</v>
      </c>
      <c r="DD79" s="16">
        <f t="shared" ref="DD79:DD94" si="105">IF(TYPE(CY79)=1,($C$7*DB$6/10000/$C$8-$C$7*DC$6/10000/$C$8)*DC79,0)</f>
        <v>0</v>
      </c>
      <c r="DE79" s="35"/>
    </row>
    <row r="80" spans="1:109" x14ac:dyDescent="0.25">
      <c r="A80" s="35"/>
      <c r="B80" s="35"/>
      <c r="C80" s="35"/>
      <c r="D80" s="35"/>
      <c r="E80" s="22"/>
      <c r="F80" s="49" t="str">
        <f t="shared" ref="F80:F94" si="106">IFERROR(IF((F79+1)&lt;=$C$11,(F79+1),""),"")</f>
        <v/>
      </c>
      <c r="G80" s="50">
        <f t="shared" ref="G80:G94" si="107">IF(TYPE(F80) = 1,G79+$C$10,0)</f>
        <v>0</v>
      </c>
      <c r="H80" s="45">
        <f t="shared" ref="H80:H94" si="108">IF(TYPE(F80) = 1,(G80-$C$5)/365,0)</f>
        <v>0</v>
      </c>
      <c r="I80" s="48">
        <f>IF(TYPE(F80)=1,_xll.GCurve(G$6,H80*365,"y")/100,0)</f>
        <v>0</v>
      </c>
      <c r="J80" s="45">
        <f t="shared" ref="J80:J94" si="109">IF(TYPE(F80)=1,1/(1+I80+J$6/10000)^H80,0)</f>
        <v>0</v>
      </c>
      <c r="K80" s="16">
        <f t="shared" ref="K80:K94" si="110">IF(TYPE(F80)=1,($C$7*I$6/10000/$C$8-$C$7*J$6/10000/$C$8)*J80,0)</f>
        <v>0</v>
      </c>
      <c r="L80" s="35"/>
      <c r="M80" s="22"/>
      <c r="N80" s="49" t="str">
        <f t="shared" si="69"/>
        <v/>
      </c>
      <c r="O80" s="50">
        <f t="shared" ref="O80:O94" si="111">IF(TYPE(N80) = 1,O79+$C$10,0)</f>
        <v>0</v>
      </c>
      <c r="P80" s="45">
        <f t="shared" si="70"/>
        <v>0</v>
      </c>
      <c r="Q80" s="48">
        <f>IF(TYPE(N80)=1,_xll.GCurve(O$6,P80*365,"y")/100,0)</f>
        <v>0</v>
      </c>
      <c r="R80" s="45">
        <f t="shared" si="71"/>
        <v>0</v>
      </c>
      <c r="S80" s="16">
        <f t="shared" si="72"/>
        <v>0</v>
      </c>
      <c r="T80" s="35"/>
      <c r="U80" s="22"/>
      <c r="V80" s="49" t="str">
        <f t="shared" ref="V80:V94" si="112">IFERROR(IF((V79+1)&lt;=$C$11,(V79+1),""),"")</f>
        <v/>
      </c>
      <c r="W80" s="50">
        <f t="shared" ref="W80:W94" si="113">IF(TYPE(V80) = 1,W79+$C$10,0)</f>
        <v>0</v>
      </c>
      <c r="X80" s="45">
        <f t="shared" si="73"/>
        <v>0</v>
      </c>
      <c r="Y80" s="48">
        <f>IF(TYPE(V80)=1,_xll.GCurve(W$6,X80*365,"y")/100,0)</f>
        <v>0</v>
      </c>
      <c r="Z80" s="45">
        <f t="shared" si="74"/>
        <v>0</v>
      </c>
      <c r="AA80" s="16">
        <f t="shared" si="75"/>
        <v>0</v>
      </c>
      <c r="AB80" s="35"/>
      <c r="AC80" s="22"/>
      <c r="AD80" s="49" t="str">
        <f t="shared" ref="AD80:AD94" si="114">IFERROR(IF((AD79+1)&lt;=$C$11,(AD79+1),""),"")</f>
        <v/>
      </c>
      <c r="AE80" s="50">
        <f t="shared" ref="AE80:AE94" si="115">IF(TYPE(AD80) = 1,AE79+$C$10,0)</f>
        <v>0</v>
      </c>
      <c r="AF80" s="45">
        <f t="shared" si="76"/>
        <v>0</v>
      </c>
      <c r="AG80" s="48">
        <f>IF(TYPE(AD80)=1,_xll.GCurve(AE$6,AF80*365,"y")/100,0)</f>
        <v>0</v>
      </c>
      <c r="AH80" s="45">
        <f t="shared" si="77"/>
        <v>0</v>
      </c>
      <c r="AI80" s="16">
        <f t="shared" si="78"/>
        <v>0</v>
      </c>
      <c r="AJ80" s="35"/>
      <c r="AK80" s="22"/>
      <c r="AL80" s="49" t="str">
        <f t="shared" ref="AL80:AL94" si="116">IFERROR(IF((AL79+1)&lt;=$C$11,(AL79+1),""),"")</f>
        <v/>
      </c>
      <c r="AM80" s="50">
        <f t="shared" ref="AM80:AM94" si="117">IF(TYPE(AL80) = 1,AM79+$C$10,0)</f>
        <v>0</v>
      </c>
      <c r="AN80" s="45">
        <f t="shared" si="79"/>
        <v>0</v>
      </c>
      <c r="AO80" s="48">
        <f>IF(TYPE(AL80)=1,_xll.GCurve(AM$6,AN80*365,"y")/100,0)</f>
        <v>0</v>
      </c>
      <c r="AP80" s="45">
        <f t="shared" si="80"/>
        <v>0</v>
      </c>
      <c r="AQ80" s="16">
        <f t="shared" si="81"/>
        <v>0</v>
      </c>
      <c r="AR80" s="35"/>
      <c r="AS80" s="22"/>
      <c r="AT80" s="49" t="str">
        <f t="shared" ref="AT80:AT94" si="118">IFERROR(IF((AT79+1)&lt;=$C$11,(AT79+1),""),"")</f>
        <v/>
      </c>
      <c r="AU80" s="50">
        <f t="shared" ref="AU80:AU94" si="119">IF(TYPE(AT80) = 1,AU79+$C$10,0)</f>
        <v>0</v>
      </c>
      <c r="AV80" s="45">
        <f t="shared" si="82"/>
        <v>0</v>
      </c>
      <c r="AW80" s="48">
        <f>IF(TYPE(AT80)=1,_xll.GCurve(AU$6,AV80*365,"y")/100,0)</f>
        <v>0</v>
      </c>
      <c r="AX80" s="45">
        <f t="shared" si="83"/>
        <v>0</v>
      </c>
      <c r="AY80" s="16">
        <f t="shared" si="84"/>
        <v>0</v>
      </c>
      <c r="AZ80" s="35"/>
      <c r="BA80" s="22"/>
      <c r="BB80" s="49" t="str">
        <f t="shared" ref="BB80:BB94" si="120">IFERROR(IF((BB79+1)&lt;=$C$11,(BB79+1),""),"")</f>
        <v/>
      </c>
      <c r="BC80" s="50">
        <f t="shared" ref="BC80:BC94" si="121">IF(TYPE(BB80) = 1,BC79+$C$10,0)</f>
        <v>0</v>
      </c>
      <c r="BD80" s="45">
        <f t="shared" si="85"/>
        <v>0</v>
      </c>
      <c r="BE80" s="48">
        <f>IF(TYPE(BB80)=1,_xll.GCurve(BC$6,BD80*365,"y")/100,0)</f>
        <v>0</v>
      </c>
      <c r="BF80" s="45">
        <f t="shared" si="86"/>
        <v>0</v>
      </c>
      <c r="BG80" s="16">
        <f t="shared" si="87"/>
        <v>0</v>
      </c>
      <c r="BH80" s="35"/>
      <c r="BI80" s="22"/>
      <c r="BJ80" s="49" t="str">
        <f t="shared" ref="BJ80:BJ94" si="122">IFERROR(IF((BJ79+1)&lt;=$C$11,(BJ79+1),""),"")</f>
        <v/>
      </c>
      <c r="BK80" s="50">
        <f t="shared" ref="BK80:BK94" si="123">IF(TYPE(BJ80) = 1,BK79+$C$10,0)</f>
        <v>0</v>
      </c>
      <c r="BL80" s="45">
        <f t="shared" si="88"/>
        <v>0</v>
      </c>
      <c r="BM80" s="48">
        <f>IF(TYPE(BJ80)=1,_xll.GCurve(BK$6,BL80*365,"y")/100,0)</f>
        <v>0</v>
      </c>
      <c r="BN80" s="45">
        <f t="shared" si="89"/>
        <v>0</v>
      </c>
      <c r="BO80" s="16">
        <f t="shared" si="90"/>
        <v>0</v>
      </c>
      <c r="BP80" s="35"/>
      <c r="BQ80" s="22"/>
      <c r="BR80" s="49" t="str">
        <f t="shared" ref="BR80:BR94" si="124">IFERROR(IF((BR79+1)&lt;=$C$11,(BR79+1),""),"")</f>
        <v/>
      </c>
      <c r="BS80" s="50">
        <f t="shared" ref="BS80:BS94" si="125">IF(TYPE(BR80) = 1,BS79+$C$10,0)</f>
        <v>0</v>
      </c>
      <c r="BT80" s="45">
        <f t="shared" si="91"/>
        <v>0</v>
      </c>
      <c r="BU80" s="48">
        <f>IF(TYPE(BR80)=1,_xll.GCurve(BS$6,BT80*365,"y")/100,0)</f>
        <v>0</v>
      </c>
      <c r="BV80" s="45">
        <f t="shared" si="92"/>
        <v>0</v>
      </c>
      <c r="BW80" s="16">
        <f t="shared" si="93"/>
        <v>0</v>
      </c>
      <c r="BX80" s="35"/>
      <c r="BY80" s="22"/>
      <c r="BZ80" s="49" t="str">
        <f t="shared" ref="BZ80:BZ94" si="126">IFERROR(IF((BZ79+1)&lt;=$C$11,(BZ79+1),""),"")</f>
        <v/>
      </c>
      <c r="CA80" s="50">
        <f t="shared" ref="CA80:CA94" si="127">IF(TYPE(BZ80) = 1,CA79+$C$10,0)</f>
        <v>0</v>
      </c>
      <c r="CB80" s="45">
        <f t="shared" si="94"/>
        <v>0</v>
      </c>
      <c r="CC80" s="48">
        <f>IF(TYPE(BZ80)=1,_xll.GCurve(CA$6,CB80*365,"y")/100,0)</f>
        <v>0</v>
      </c>
      <c r="CD80" s="45">
        <f t="shared" si="95"/>
        <v>0</v>
      </c>
      <c r="CE80" s="16">
        <f t="shared" si="96"/>
        <v>0</v>
      </c>
      <c r="CF80" s="35"/>
      <c r="CG80" s="22"/>
      <c r="CH80" s="49" t="str">
        <f t="shared" ref="CH80:CH94" si="128">IFERROR(IF((CH79+1)&lt;=$C$11,(CH79+1),""),"")</f>
        <v/>
      </c>
      <c r="CI80" s="50">
        <f t="shared" ref="CI80:CI94" si="129">IF(TYPE(CH80) = 1,CI79+$C$10,0)</f>
        <v>0</v>
      </c>
      <c r="CJ80" s="45">
        <f t="shared" si="97"/>
        <v>0</v>
      </c>
      <c r="CK80" s="48">
        <f>IF(TYPE(CH80)=1,_xll.GCurve(CI$6,CJ80*365,"y")/100,0)</f>
        <v>0</v>
      </c>
      <c r="CL80" s="45">
        <f t="shared" si="98"/>
        <v>0</v>
      </c>
      <c r="CM80" s="16">
        <f t="shared" si="99"/>
        <v>0</v>
      </c>
      <c r="CN80" s="35"/>
      <c r="CO80" s="22"/>
      <c r="CP80" s="49" t="str">
        <f t="shared" ref="CP80:CP94" si="130">IFERROR(IF((CP79+1)&lt;=$C$11,(CP79+1),""),"")</f>
        <v/>
      </c>
      <c r="CQ80" s="50">
        <f t="shared" ref="CQ80:CQ94" si="131">IF(TYPE(CP80) = 1,CQ79+$C$10,0)</f>
        <v>0</v>
      </c>
      <c r="CR80" s="45">
        <f t="shared" si="100"/>
        <v>0</v>
      </c>
      <c r="CS80" s="48">
        <f>IF(TYPE(CP80)=1,_xll.GCurve(CQ$6,CR80*365,"y")/100,0)</f>
        <v>0</v>
      </c>
      <c r="CT80" s="45">
        <f t="shared" si="101"/>
        <v>0</v>
      </c>
      <c r="CU80" s="16">
        <f t="shared" si="102"/>
        <v>0</v>
      </c>
      <c r="CV80" s="35"/>
      <c r="CW80" s="35"/>
      <c r="CX80" s="22"/>
      <c r="CY80" s="49" t="str">
        <f t="shared" ref="CY80:CY94" si="132">IFERROR(IF((CY79+1)&lt;=$C$11,(CY79+1),""),"")</f>
        <v/>
      </c>
      <c r="CZ80" s="50">
        <f t="shared" ref="CZ80:CZ94" si="133">IF(TYPE(CY80) = 1,CZ79+$C$10,0)</f>
        <v>0</v>
      </c>
      <c r="DA80" s="45">
        <f t="shared" si="103"/>
        <v>0</v>
      </c>
      <c r="DB80" s="48">
        <f>IF(TYPE(CY80)=1,_xll.GCurve(CZ$6,DA80*365,"y")/100,0)</f>
        <v>0</v>
      </c>
      <c r="DC80" s="45">
        <f t="shared" si="104"/>
        <v>0</v>
      </c>
      <c r="DD80" s="16">
        <f t="shared" si="105"/>
        <v>0</v>
      </c>
      <c r="DE80" s="35"/>
    </row>
    <row r="81" spans="1:109" x14ac:dyDescent="0.25">
      <c r="A81" s="35"/>
      <c r="B81" s="35"/>
      <c r="C81" s="35"/>
      <c r="D81" s="35"/>
      <c r="E81" s="22"/>
      <c r="F81" s="49" t="str">
        <f t="shared" si="106"/>
        <v/>
      </c>
      <c r="G81" s="50">
        <f t="shared" si="107"/>
        <v>0</v>
      </c>
      <c r="H81" s="45">
        <f t="shared" si="108"/>
        <v>0</v>
      </c>
      <c r="I81" s="48">
        <f>IF(TYPE(F81)=1,_xll.GCurve(G$6,H81*365,"y")/100,0)</f>
        <v>0</v>
      </c>
      <c r="J81" s="45">
        <f t="shared" si="109"/>
        <v>0</v>
      </c>
      <c r="K81" s="16">
        <f t="shared" si="110"/>
        <v>0</v>
      </c>
      <c r="L81" s="35"/>
      <c r="M81" s="22"/>
      <c r="N81" s="49" t="str">
        <f t="shared" si="69"/>
        <v/>
      </c>
      <c r="O81" s="50">
        <f t="shared" si="111"/>
        <v>0</v>
      </c>
      <c r="P81" s="45">
        <f t="shared" si="70"/>
        <v>0</v>
      </c>
      <c r="Q81" s="48">
        <f>IF(TYPE(N81)=1,_xll.GCurve(O$6,P81*365,"y")/100,0)</f>
        <v>0</v>
      </c>
      <c r="R81" s="45">
        <f t="shared" si="71"/>
        <v>0</v>
      </c>
      <c r="S81" s="16">
        <f t="shared" si="72"/>
        <v>0</v>
      </c>
      <c r="T81" s="35"/>
      <c r="U81" s="22"/>
      <c r="V81" s="49" t="str">
        <f t="shared" si="112"/>
        <v/>
      </c>
      <c r="W81" s="50">
        <f t="shared" si="113"/>
        <v>0</v>
      </c>
      <c r="X81" s="45">
        <f t="shared" si="73"/>
        <v>0</v>
      </c>
      <c r="Y81" s="48">
        <f>IF(TYPE(V81)=1,_xll.GCurve(W$6,X81*365,"y")/100,0)</f>
        <v>0</v>
      </c>
      <c r="Z81" s="45">
        <f t="shared" si="74"/>
        <v>0</v>
      </c>
      <c r="AA81" s="16">
        <f t="shared" si="75"/>
        <v>0</v>
      </c>
      <c r="AB81" s="35"/>
      <c r="AC81" s="22"/>
      <c r="AD81" s="49" t="str">
        <f t="shared" si="114"/>
        <v/>
      </c>
      <c r="AE81" s="50">
        <f t="shared" si="115"/>
        <v>0</v>
      </c>
      <c r="AF81" s="45">
        <f t="shared" si="76"/>
        <v>0</v>
      </c>
      <c r="AG81" s="48">
        <f>IF(TYPE(AD81)=1,_xll.GCurve(AE$6,AF81*365,"y")/100,0)</f>
        <v>0</v>
      </c>
      <c r="AH81" s="45">
        <f t="shared" si="77"/>
        <v>0</v>
      </c>
      <c r="AI81" s="16">
        <f t="shared" si="78"/>
        <v>0</v>
      </c>
      <c r="AJ81" s="35"/>
      <c r="AK81" s="22"/>
      <c r="AL81" s="49" t="str">
        <f t="shared" si="116"/>
        <v/>
      </c>
      <c r="AM81" s="50">
        <f t="shared" si="117"/>
        <v>0</v>
      </c>
      <c r="AN81" s="45">
        <f t="shared" si="79"/>
        <v>0</v>
      </c>
      <c r="AO81" s="48">
        <f>IF(TYPE(AL81)=1,_xll.GCurve(AM$6,AN81*365,"y")/100,0)</f>
        <v>0</v>
      </c>
      <c r="AP81" s="45">
        <f t="shared" si="80"/>
        <v>0</v>
      </c>
      <c r="AQ81" s="16">
        <f t="shared" si="81"/>
        <v>0</v>
      </c>
      <c r="AR81" s="35"/>
      <c r="AS81" s="22"/>
      <c r="AT81" s="49" t="str">
        <f t="shared" si="118"/>
        <v/>
      </c>
      <c r="AU81" s="50">
        <f t="shared" si="119"/>
        <v>0</v>
      </c>
      <c r="AV81" s="45">
        <f t="shared" si="82"/>
        <v>0</v>
      </c>
      <c r="AW81" s="48">
        <f>IF(TYPE(AT81)=1,_xll.GCurve(AU$6,AV81*365,"y")/100,0)</f>
        <v>0</v>
      </c>
      <c r="AX81" s="45">
        <f t="shared" si="83"/>
        <v>0</v>
      </c>
      <c r="AY81" s="16">
        <f t="shared" si="84"/>
        <v>0</v>
      </c>
      <c r="AZ81" s="35"/>
      <c r="BA81" s="22"/>
      <c r="BB81" s="49" t="str">
        <f t="shared" si="120"/>
        <v/>
      </c>
      <c r="BC81" s="50">
        <f t="shared" si="121"/>
        <v>0</v>
      </c>
      <c r="BD81" s="45">
        <f t="shared" si="85"/>
        <v>0</v>
      </c>
      <c r="BE81" s="48">
        <f>IF(TYPE(BB81)=1,_xll.GCurve(BC$6,BD81*365,"y")/100,0)</f>
        <v>0</v>
      </c>
      <c r="BF81" s="45">
        <f t="shared" si="86"/>
        <v>0</v>
      </c>
      <c r="BG81" s="16">
        <f t="shared" si="87"/>
        <v>0</v>
      </c>
      <c r="BH81" s="35"/>
      <c r="BI81" s="22"/>
      <c r="BJ81" s="49" t="str">
        <f t="shared" si="122"/>
        <v/>
      </c>
      <c r="BK81" s="50">
        <f t="shared" si="123"/>
        <v>0</v>
      </c>
      <c r="BL81" s="45">
        <f t="shared" si="88"/>
        <v>0</v>
      </c>
      <c r="BM81" s="48">
        <f>IF(TYPE(BJ81)=1,_xll.GCurve(BK$6,BL81*365,"y")/100,0)</f>
        <v>0</v>
      </c>
      <c r="BN81" s="45">
        <f t="shared" si="89"/>
        <v>0</v>
      </c>
      <c r="BO81" s="16">
        <f t="shared" si="90"/>
        <v>0</v>
      </c>
      <c r="BP81" s="35"/>
      <c r="BQ81" s="22"/>
      <c r="BR81" s="49" t="str">
        <f t="shared" si="124"/>
        <v/>
      </c>
      <c r="BS81" s="50">
        <f t="shared" si="125"/>
        <v>0</v>
      </c>
      <c r="BT81" s="45">
        <f t="shared" si="91"/>
        <v>0</v>
      </c>
      <c r="BU81" s="48">
        <f>IF(TYPE(BR81)=1,_xll.GCurve(BS$6,BT81*365,"y")/100,0)</f>
        <v>0</v>
      </c>
      <c r="BV81" s="45">
        <f t="shared" si="92"/>
        <v>0</v>
      </c>
      <c r="BW81" s="16">
        <f t="shared" si="93"/>
        <v>0</v>
      </c>
      <c r="BX81" s="35"/>
      <c r="BY81" s="22"/>
      <c r="BZ81" s="49" t="str">
        <f t="shared" si="126"/>
        <v/>
      </c>
      <c r="CA81" s="50">
        <f t="shared" si="127"/>
        <v>0</v>
      </c>
      <c r="CB81" s="45">
        <f t="shared" si="94"/>
        <v>0</v>
      </c>
      <c r="CC81" s="48">
        <f>IF(TYPE(BZ81)=1,_xll.GCurve(CA$6,CB81*365,"y")/100,0)</f>
        <v>0</v>
      </c>
      <c r="CD81" s="45">
        <f t="shared" si="95"/>
        <v>0</v>
      </c>
      <c r="CE81" s="16">
        <f t="shared" si="96"/>
        <v>0</v>
      </c>
      <c r="CF81" s="35"/>
      <c r="CG81" s="22"/>
      <c r="CH81" s="49" t="str">
        <f t="shared" si="128"/>
        <v/>
      </c>
      <c r="CI81" s="50">
        <f t="shared" si="129"/>
        <v>0</v>
      </c>
      <c r="CJ81" s="45">
        <f t="shared" si="97"/>
        <v>0</v>
      </c>
      <c r="CK81" s="48">
        <f>IF(TYPE(CH81)=1,_xll.GCurve(CI$6,CJ81*365,"y")/100,0)</f>
        <v>0</v>
      </c>
      <c r="CL81" s="45">
        <f t="shared" si="98"/>
        <v>0</v>
      </c>
      <c r="CM81" s="16">
        <f t="shared" si="99"/>
        <v>0</v>
      </c>
      <c r="CN81" s="35"/>
      <c r="CO81" s="22"/>
      <c r="CP81" s="49" t="str">
        <f t="shared" si="130"/>
        <v/>
      </c>
      <c r="CQ81" s="50">
        <f t="shared" si="131"/>
        <v>0</v>
      </c>
      <c r="CR81" s="45">
        <f t="shared" si="100"/>
        <v>0</v>
      </c>
      <c r="CS81" s="48">
        <f>IF(TYPE(CP81)=1,_xll.GCurve(CQ$6,CR81*365,"y")/100,0)</f>
        <v>0</v>
      </c>
      <c r="CT81" s="45">
        <f t="shared" si="101"/>
        <v>0</v>
      </c>
      <c r="CU81" s="16">
        <f t="shared" si="102"/>
        <v>0</v>
      </c>
      <c r="CV81" s="35"/>
      <c r="CW81" s="35"/>
      <c r="CX81" s="22"/>
      <c r="CY81" s="49" t="str">
        <f t="shared" si="132"/>
        <v/>
      </c>
      <c r="CZ81" s="50">
        <f t="shared" si="133"/>
        <v>0</v>
      </c>
      <c r="DA81" s="45">
        <f t="shared" si="103"/>
        <v>0</v>
      </c>
      <c r="DB81" s="48">
        <f>IF(TYPE(CY81)=1,_xll.GCurve(CZ$6,DA81*365,"y")/100,0)</f>
        <v>0</v>
      </c>
      <c r="DC81" s="45">
        <f t="shared" si="104"/>
        <v>0</v>
      </c>
      <c r="DD81" s="16">
        <f t="shared" si="105"/>
        <v>0</v>
      </c>
      <c r="DE81" s="35"/>
    </row>
    <row r="82" spans="1:109" x14ac:dyDescent="0.25">
      <c r="A82" s="35"/>
      <c r="B82" s="35"/>
      <c r="C82" s="35"/>
      <c r="D82" s="35"/>
      <c r="E82" s="22"/>
      <c r="F82" s="49" t="str">
        <f t="shared" si="106"/>
        <v/>
      </c>
      <c r="G82" s="50">
        <f t="shared" si="107"/>
        <v>0</v>
      </c>
      <c r="H82" s="45">
        <f t="shared" si="108"/>
        <v>0</v>
      </c>
      <c r="I82" s="48">
        <f>IF(TYPE(F82)=1,_xll.GCurve(G$6,H82*365,"y")/100,0)</f>
        <v>0</v>
      </c>
      <c r="J82" s="45">
        <f t="shared" si="109"/>
        <v>0</v>
      </c>
      <c r="K82" s="16">
        <f t="shared" si="110"/>
        <v>0</v>
      </c>
      <c r="L82" s="35"/>
      <c r="M82" s="22"/>
      <c r="N82" s="49" t="str">
        <f t="shared" si="69"/>
        <v/>
      </c>
      <c r="O82" s="50">
        <f t="shared" si="111"/>
        <v>0</v>
      </c>
      <c r="P82" s="45">
        <f t="shared" si="70"/>
        <v>0</v>
      </c>
      <c r="Q82" s="48">
        <f>IF(TYPE(N82)=1,_xll.GCurve(O$6,P82*365,"y")/100,0)</f>
        <v>0</v>
      </c>
      <c r="R82" s="45">
        <f t="shared" si="71"/>
        <v>0</v>
      </c>
      <c r="S82" s="16">
        <f t="shared" si="72"/>
        <v>0</v>
      </c>
      <c r="T82" s="35"/>
      <c r="U82" s="22"/>
      <c r="V82" s="49" t="str">
        <f t="shared" si="112"/>
        <v/>
      </c>
      <c r="W82" s="50">
        <f t="shared" si="113"/>
        <v>0</v>
      </c>
      <c r="X82" s="45">
        <f t="shared" si="73"/>
        <v>0</v>
      </c>
      <c r="Y82" s="48">
        <f>IF(TYPE(V82)=1,_xll.GCurve(W$6,X82*365,"y")/100,0)</f>
        <v>0</v>
      </c>
      <c r="Z82" s="45">
        <f t="shared" si="74"/>
        <v>0</v>
      </c>
      <c r="AA82" s="16">
        <f t="shared" si="75"/>
        <v>0</v>
      </c>
      <c r="AB82" s="35"/>
      <c r="AC82" s="22"/>
      <c r="AD82" s="49" t="str">
        <f t="shared" si="114"/>
        <v/>
      </c>
      <c r="AE82" s="50">
        <f t="shared" si="115"/>
        <v>0</v>
      </c>
      <c r="AF82" s="45">
        <f t="shared" si="76"/>
        <v>0</v>
      </c>
      <c r="AG82" s="48">
        <f>IF(TYPE(AD82)=1,_xll.GCurve(AE$6,AF82*365,"y")/100,0)</f>
        <v>0</v>
      </c>
      <c r="AH82" s="45">
        <f t="shared" si="77"/>
        <v>0</v>
      </c>
      <c r="AI82" s="16">
        <f t="shared" si="78"/>
        <v>0</v>
      </c>
      <c r="AJ82" s="35"/>
      <c r="AK82" s="22"/>
      <c r="AL82" s="49" t="str">
        <f t="shared" si="116"/>
        <v/>
      </c>
      <c r="AM82" s="50">
        <f t="shared" si="117"/>
        <v>0</v>
      </c>
      <c r="AN82" s="45">
        <f t="shared" si="79"/>
        <v>0</v>
      </c>
      <c r="AO82" s="48">
        <f>IF(TYPE(AL82)=1,_xll.GCurve(AM$6,AN82*365,"y")/100,0)</f>
        <v>0</v>
      </c>
      <c r="AP82" s="45">
        <f t="shared" si="80"/>
        <v>0</v>
      </c>
      <c r="AQ82" s="16">
        <f t="shared" si="81"/>
        <v>0</v>
      </c>
      <c r="AR82" s="35"/>
      <c r="AS82" s="22"/>
      <c r="AT82" s="49" t="str">
        <f t="shared" si="118"/>
        <v/>
      </c>
      <c r="AU82" s="50">
        <f t="shared" si="119"/>
        <v>0</v>
      </c>
      <c r="AV82" s="45">
        <f t="shared" si="82"/>
        <v>0</v>
      </c>
      <c r="AW82" s="48">
        <f>IF(TYPE(AT82)=1,_xll.GCurve(AU$6,AV82*365,"y")/100,0)</f>
        <v>0</v>
      </c>
      <c r="AX82" s="45">
        <f t="shared" si="83"/>
        <v>0</v>
      </c>
      <c r="AY82" s="16">
        <f t="shared" si="84"/>
        <v>0</v>
      </c>
      <c r="AZ82" s="35"/>
      <c r="BA82" s="22"/>
      <c r="BB82" s="49" t="str">
        <f t="shared" si="120"/>
        <v/>
      </c>
      <c r="BC82" s="50">
        <f t="shared" si="121"/>
        <v>0</v>
      </c>
      <c r="BD82" s="45">
        <f t="shared" si="85"/>
        <v>0</v>
      </c>
      <c r="BE82" s="48">
        <f>IF(TYPE(BB82)=1,_xll.GCurve(BC$6,BD82*365,"y")/100,0)</f>
        <v>0</v>
      </c>
      <c r="BF82" s="45">
        <f t="shared" si="86"/>
        <v>0</v>
      </c>
      <c r="BG82" s="16">
        <f t="shared" si="87"/>
        <v>0</v>
      </c>
      <c r="BH82" s="35"/>
      <c r="BI82" s="22"/>
      <c r="BJ82" s="49" t="str">
        <f t="shared" si="122"/>
        <v/>
      </c>
      <c r="BK82" s="50">
        <f t="shared" si="123"/>
        <v>0</v>
      </c>
      <c r="BL82" s="45">
        <f t="shared" si="88"/>
        <v>0</v>
      </c>
      <c r="BM82" s="48">
        <f>IF(TYPE(BJ82)=1,_xll.GCurve(BK$6,BL82*365,"y")/100,0)</f>
        <v>0</v>
      </c>
      <c r="BN82" s="45">
        <f t="shared" si="89"/>
        <v>0</v>
      </c>
      <c r="BO82" s="16">
        <f t="shared" si="90"/>
        <v>0</v>
      </c>
      <c r="BP82" s="35"/>
      <c r="BQ82" s="22"/>
      <c r="BR82" s="49" t="str">
        <f t="shared" si="124"/>
        <v/>
      </c>
      <c r="BS82" s="50">
        <f t="shared" si="125"/>
        <v>0</v>
      </c>
      <c r="BT82" s="45">
        <f t="shared" si="91"/>
        <v>0</v>
      </c>
      <c r="BU82" s="48">
        <f>IF(TYPE(BR82)=1,_xll.GCurve(BS$6,BT82*365,"y")/100,0)</f>
        <v>0</v>
      </c>
      <c r="BV82" s="45">
        <f t="shared" si="92"/>
        <v>0</v>
      </c>
      <c r="BW82" s="16">
        <f t="shared" si="93"/>
        <v>0</v>
      </c>
      <c r="BX82" s="35"/>
      <c r="BY82" s="22"/>
      <c r="BZ82" s="49" t="str">
        <f t="shared" si="126"/>
        <v/>
      </c>
      <c r="CA82" s="50">
        <f t="shared" si="127"/>
        <v>0</v>
      </c>
      <c r="CB82" s="45">
        <f t="shared" si="94"/>
        <v>0</v>
      </c>
      <c r="CC82" s="48">
        <f>IF(TYPE(BZ82)=1,_xll.GCurve(CA$6,CB82*365,"y")/100,0)</f>
        <v>0</v>
      </c>
      <c r="CD82" s="45">
        <f t="shared" si="95"/>
        <v>0</v>
      </c>
      <c r="CE82" s="16">
        <f t="shared" si="96"/>
        <v>0</v>
      </c>
      <c r="CF82" s="35"/>
      <c r="CG82" s="22"/>
      <c r="CH82" s="49" t="str">
        <f t="shared" si="128"/>
        <v/>
      </c>
      <c r="CI82" s="50">
        <f t="shared" si="129"/>
        <v>0</v>
      </c>
      <c r="CJ82" s="45">
        <f t="shared" si="97"/>
        <v>0</v>
      </c>
      <c r="CK82" s="48">
        <f>IF(TYPE(CH82)=1,_xll.GCurve(CI$6,CJ82*365,"y")/100,0)</f>
        <v>0</v>
      </c>
      <c r="CL82" s="45">
        <f t="shared" si="98"/>
        <v>0</v>
      </c>
      <c r="CM82" s="16">
        <f t="shared" si="99"/>
        <v>0</v>
      </c>
      <c r="CN82" s="35"/>
      <c r="CO82" s="22"/>
      <c r="CP82" s="49" t="str">
        <f t="shared" si="130"/>
        <v/>
      </c>
      <c r="CQ82" s="50">
        <f t="shared" si="131"/>
        <v>0</v>
      </c>
      <c r="CR82" s="45">
        <f t="shared" si="100"/>
        <v>0</v>
      </c>
      <c r="CS82" s="48">
        <f>IF(TYPE(CP82)=1,_xll.GCurve(CQ$6,CR82*365,"y")/100,0)</f>
        <v>0</v>
      </c>
      <c r="CT82" s="45">
        <f t="shared" si="101"/>
        <v>0</v>
      </c>
      <c r="CU82" s="16">
        <f t="shared" si="102"/>
        <v>0</v>
      </c>
      <c r="CV82" s="35"/>
      <c r="CW82" s="35"/>
      <c r="CX82" s="22"/>
      <c r="CY82" s="49" t="str">
        <f t="shared" si="132"/>
        <v/>
      </c>
      <c r="CZ82" s="50">
        <f t="shared" si="133"/>
        <v>0</v>
      </c>
      <c r="DA82" s="45">
        <f t="shared" si="103"/>
        <v>0</v>
      </c>
      <c r="DB82" s="48">
        <f>IF(TYPE(CY82)=1,_xll.GCurve(CZ$6,DA82*365,"y")/100,0)</f>
        <v>0</v>
      </c>
      <c r="DC82" s="45">
        <f t="shared" si="104"/>
        <v>0</v>
      </c>
      <c r="DD82" s="16">
        <f t="shared" si="105"/>
        <v>0</v>
      </c>
      <c r="DE82" s="35"/>
    </row>
    <row r="83" spans="1:109" x14ac:dyDescent="0.25">
      <c r="A83" s="35"/>
      <c r="B83" s="35"/>
      <c r="C83" s="35"/>
      <c r="D83" s="35"/>
      <c r="E83" s="22"/>
      <c r="F83" s="49" t="str">
        <f t="shared" si="106"/>
        <v/>
      </c>
      <c r="G83" s="50">
        <f t="shared" si="107"/>
        <v>0</v>
      </c>
      <c r="H83" s="45">
        <f t="shared" si="108"/>
        <v>0</v>
      </c>
      <c r="I83" s="48">
        <f>IF(TYPE(F83)=1,_xll.GCurve(G$6,H83*365,"y")/100,0)</f>
        <v>0</v>
      </c>
      <c r="J83" s="45">
        <f t="shared" si="109"/>
        <v>0</v>
      </c>
      <c r="K83" s="16">
        <f t="shared" si="110"/>
        <v>0</v>
      </c>
      <c r="L83" s="35"/>
      <c r="M83" s="22"/>
      <c r="N83" s="49" t="str">
        <f t="shared" si="69"/>
        <v/>
      </c>
      <c r="O83" s="50">
        <f t="shared" si="111"/>
        <v>0</v>
      </c>
      <c r="P83" s="45">
        <f t="shared" si="70"/>
        <v>0</v>
      </c>
      <c r="Q83" s="48">
        <f>IF(TYPE(N83)=1,_xll.GCurve(O$6,P83*365,"y")/100,0)</f>
        <v>0</v>
      </c>
      <c r="R83" s="45">
        <f t="shared" si="71"/>
        <v>0</v>
      </c>
      <c r="S83" s="16">
        <f t="shared" si="72"/>
        <v>0</v>
      </c>
      <c r="T83" s="35"/>
      <c r="U83" s="22"/>
      <c r="V83" s="49" t="str">
        <f t="shared" si="112"/>
        <v/>
      </c>
      <c r="W83" s="50">
        <f t="shared" si="113"/>
        <v>0</v>
      </c>
      <c r="X83" s="45">
        <f t="shared" si="73"/>
        <v>0</v>
      </c>
      <c r="Y83" s="48">
        <f>IF(TYPE(V83)=1,_xll.GCurve(W$6,X83*365,"y")/100,0)</f>
        <v>0</v>
      </c>
      <c r="Z83" s="45">
        <f t="shared" si="74"/>
        <v>0</v>
      </c>
      <c r="AA83" s="16">
        <f t="shared" si="75"/>
        <v>0</v>
      </c>
      <c r="AB83" s="35"/>
      <c r="AC83" s="22"/>
      <c r="AD83" s="49" t="str">
        <f t="shared" si="114"/>
        <v/>
      </c>
      <c r="AE83" s="50">
        <f t="shared" si="115"/>
        <v>0</v>
      </c>
      <c r="AF83" s="45">
        <f t="shared" si="76"/>
        <v>0</v>
      </c>
      <c r="AG83" s="48">
        <f>IF(TYPE(AD83)=1,_xll.GCurve(AE$6,AF83*365,"y")/100,0)</f>
        <v>0</v>
      </c>
      <c r="AH83" s="45">
        <f t="shared" si="77"/>
        <v>0</v>
      </c>
      <c r="AI83" s="16">
        <f t="shared" si="78"/>
        <v>0</v>
      </c>
      <c r="AJ83" s="35"/>
      <c r="AK83" s="22"/>
      <c r="AL83" s="49" t="str">
        <f t="shared" si="116"/>
        <v/>
      </c>
      <c r="AM83" s="50">
        <f t="shared" si="117"/>
        <v>0</v>
      </c>
      <c r="AN83" s="45">
        <f t="shared" si="79"/>
        <v>0</v>
      </c>
      <c r="AO83" s="48">
        <f>IF(TYPE(AL83)=1,_xll.GCurve(AM$6,AN83*365,"y")/100,0)</f>
        <v>0</v>
      </c>
      <c r="AP83" s="45">
        <f t="shared" si="80"/>
        <v>0</v>
      </c>
      <c r="AQ83" s="16">
        <f t="shared" si="81"/>
        <v>0</v>
      </c>
      <c r="AR83" s="35"/>
      <c r="AS83" s="22"/>
      <c r="AT83" s="49" t="str">
        <f t="shared" si="118"/>
        <v/>
      </c>
      <c r="AU83" s="50">
        <f t="shared" si="119"/>
        <v>0</v>
      </c>
      <c r="AV83" s="45">
        <f t="shared" si="82"/>
        <v>0</v>
      </c>
      <c r="AW83" s="48">
        <f>IF(TYPE(AT83)=1,_xll.GCurve(AU$6,AV83*365,"y")/100,0)</f>
        <v>0</v>
      </c>
      <c r="AX83" s="45">
        <f t="shared" si="83"/>
        <v>0</v>
      </c>
      <c r="AY83" s="16">
        <f t="shared" si="84"/>
        <v>0</v>
      </c>
      <c r="AZ83" s="35"/>
      <c r="BA83" s="22"/>
      <c r="BB83" s="49" t="str">
        <f t="shared" si="120"/>
        <v/>
      </c>
      <c r="BC83" s="50">
        <f t="shared" si="121"/>
        <v>0</v>
      </c>
      <c r="BD83" s="45">
        <f t="shared" si="85"/>
        <v>0</v>
      </c>
      <c r="BE83" s="48">
        <f>IF(TYPE(BB83)=1,_xll.GCurve(BC$6,BD83*365,"y")/100,0)</f>
        <v>0</v>
      </c>
      <c r="BF83" s="45">
        <f t="shared" si="86"/>
        <v>0</v>
      </c>
      <c r="BG83" s="16">
        <f t="shared" si="87"/>
        <v>0</v>
      </c>
      <c r="BH83" s="35"/>
      <c r="BI83" s="22"/>
      <c r="BJ83" s="49" t="str">
        <f t="shared" si="122"/>
        <v/>
      </c>
      <c r="BK83" s="50">
        <f t="shared" si="123"/>
        <v>0</v>
      </c>
      <c r="BL83" s="45">
        <f t="shared" si="88"/>
        <v>0</v>
      </c>
      <c r="BM83" s="48">
        <f>IF(TYPE(BJ83)=1,_xll.GCurve(BK$6,BL83*365,"y")/100,0)</f>
        <v>0</v>
      </c>
      <c r="BN83" s="45">
        <f t="shared" si="89"/>
        <v>0</v>
      </c>
      <c r="BO83" s="16">
        <f t="shared" si="90"/>
        <v>0</v>
      </c>
      <c r="BP83" s="35"/>
      <c r="BQ83" s="22"/>
      <c r="BR83" s="49" t="str">
        <f t="shared" si="124"/>
        <v/>
      </c>
      <c r="BS83" s="50">
        <f t="shared" si="125"/>
        <v>0</v>
      </c>
      <c r="BT83" s="45">
        <f t="shared" si="91"/>
        <v>0</v>
      </c>
      <c r="BU83" s="48">
        <f>IF(TYPE(BR83)=1,_xll.GCurve(BS$6,BT83*365,"y")/100,0)</f>
        <v>0</v>
      </c>
      <c r="BV83" s="45">
        <f t="shared" si="92"/>
        <v>0</v>
      </c>
      <c r="BW83" s="16">
        <f t="shared" si="93"/>
        <v>0</v>
      </c>
      <c r="BX83" s="35"/>
      <c r="BY83" s="22"/>
      <c r="BZ83" s="49" t="str">
        <f t="shared" si="126"/>
        <v/>
      </c>
      <c r="CA83" s="50">
        <f t="shared" si="127"/>
        <v>0</v>
      </c>
      <c r="CB83" s="45">
        <f t="shared" si="94"/>
        <v>0</v>
      </c>
      <c r="CC83" s="48">
        <f>IF(TYPE(BZ83)=1,_xll.GCurve(CA$6,CB83*365,"y")/100,0)</f>
        <v>0</v>
      </c>
      <c r="CD83" s="45">
        <f t="shared" si="95"/>
        <v>0</v>
      </c>
      <c r="CE83" s="16">
        <f t="shared" si="96"/>
        <v>0</v>
      </c>
      <c r="CF83" s="35"/>
      <c r="CG83" s="22"/>
      <c r="CH83" s="49" t="str">
        <f t="shared" si="128"/>
        <v/>
      </c>
      <c r="CI83" s="50">
        <f t="shared" si="129"/>
        <v>0</v>
      </c>
      <c r="CJ83" s="45">
        <f t="shared" si="97"/>
        <v>0</v>
      </c>
      <c r="CK83" s="48">
        <f>IF(TYPE(CH83)=1,_xll.GCurve(CI$6,CJ83*365,"y")/100,0)</f>
        <v>0</v>
      </c>
      <c r="CL83" s="45">
        <f t="shared" si="98"/>
        <v>0</v>
      </c>
      <c r="CM83" s="16">
        <f t="shared" si="99"/>
        <v>0</v>
      </c>
      <c r="CN83" s="35"/>
      <c r="CO83" s="22"/>
      <c r="CP83" s="49" t="str">
        <f t="shared" si="130"/>
        <v/>
      </c>
      <c r="CQ83" s="50">
        <f t="shared" si="131"/>
        <v>0</v>
      </c>
      <c r="CR83" s="45">
        <f t="shared" si="100"/>
        <v>0</v>
      </c>
      <c r="CS83" s="48">
        <f>IF(TYPE(CP83)=1,_xll.GCurve(CQ$6,CR83*365,"y")/100,0)</f>
        <v>0</v>
      </c>
      <c r="CT83" s="45">
        <f t="shared" si="101"/>
        <v>0</v>
      </c>
      <c r="CU83" s="16">
        <f t="shared" si="102"/>
        <v>0</v>
      </c>
      <c r="CV83" s="35"/>
      <c r="CW83" s="35"/>
      <c r="CX83" s="22"/>
      <c r="CY83" s="49" t="str">
        <f t="shared" si="132"/>
        <v/>
      </c>
      <c r="CZ83" s="50">
        <f t="shared" si="133"/>
        <v>0</v>
      </c>
      <c r="DA83" s="45">
        <f t="shared" si="103"/>
        <v>0</v>
      </c>
      <c r="DB83" s="48">
        <f>IF(TYPE(CY83)=1,_xll.GCurve(CZ$6,DA83*365,"y")/100,0)</f>
        <v>0</v>
      </c>
      <c r="DC83" s="45">
        <f t="shared" si="104"/>
        <v>0</v>
      </c>
      <c r="DD83" s="16">
        <f t="shared" si="105"/>
        <v>0</v>
      </c>
      <c r="DE83" s="35"/>
    </row>
    <row r="84" spans="1:109" x14ac:dyDescent="0.25">
      <c r="A84" s="35"/>
      <c r="B84" s="35"/>
      <c r="C84" s="35"/>
      <c r="D84" s="35"/>
      <c r="E84" s="22"/>
      <c r="F84" s="49" t="str">
        <f t="shared" si="106"/>
        <v/>
      </c>
      <c r="G84" s="50">
        <f t="shared" si="107"/>
        <v>0</v>
      </c>
      <c r="H84" s="45">
        <f t="shared" si="108"/>
        <v>0</v>
      </c>
      <c r="I84" s="48">
        <f>IF(TYPE(F84)=1,_xll.GCurve(G$6,H84*365,"y")/100,0)</f>
        <v>0</v>
      </c>
      <c r="J84" s="45">
        <f t="shared" si="109"/>
        <v>0</v>
      </c>
      <c r="K84" s="16">
        <f t="shared" si="110"/>
        <v>0</v>
      </c>
      <c r="L84" s="35"/>
      <c r="M84" s="22"/>
      <c r="N84" s="49" t="str">
        <f t="shared" si="69"/>
        <v/>
      </c>
      <c r="O84" s="50">
        <f t="shared" si="111"/>
        <v>0</v>
      </c>
      <c r="P84" s="45">
        <f t="shared" si="70"/>
        <v>0</v>
      </c>
      <c r="Q84" s="48">
        <f>IF(TYPE(N84)=1,_xll.GCurve(O$6,P84*365,"y")/100,0)</f>
        <v>0</v>
      </c>
      <c r="R84" s="45">
        <f t="shared" si="71"/>
        <v>0</v>
      </c>
      <c r="S84" s="16">
        <f t="shared" si="72"/>
        <v>0</v>
      </c>
      <c r="T84" s="35"/>
      <c r="U84" s="22"/>
      <c r="V84" s="49" t="str">
        <f t="shared" si="112"/>
        <v/>
      </c>
      <c r="W84" s="50">
        <f t="shared" si="113"/>
        <v>0</v>
      </c>
      <c r="X84" s="45">
        <f t="shared" si="73"/>
        <v>0</v>
      </c>
      <c r="Y84" s="48">
        <f>IF(TYPE(V84)=1,_xll.GCurve(W$6,X84*365,"y")/100,0)</f>
        <v>0</v>
      </c>
      <c r="Z84" s="45">
        <f t="shared" si="74"/>
        <v>0</v>
      </c>
      <c r="AA84" s="16">
        <f t="shared" si="75"/>
        <v>0</v>
      </c>
      <c r="AB84" s="35"/>
      <c r="AC84" s="22"/>
      <c r="AD84" s="49" t="str">
        <f t="shared" si="114"/>
        <v/>
      </c>
      <c r="AE84" s="50">
        <f t="shared" si="115"/>
        <v>0</v>
      </c>
      <c r="AF84" s="45">
        <f t="shared" si="76"/>
        <v>0</v>
      </c>
      <c r="AG84" s="48">
        <f>IF(TYPE(AD84)=1,_xll.GCurve(AE$6,AF84*365,"y")/100,0)</f>
        <v>0</v>
      </c>
      <c r="AH84" s="45">
        <f t="shared" si="77"/>
        <v>0</v>
      </c>
      <c r="AI84" s="16">
        <f t="shared" si="78"/>
        <v>0</v>
      </c>
      <c r="AJ84" s="35"/>
      <c r="AK84" s="22"/>
      <c r="AL84" s="49" t="str">
        <f t="shared" si="116"/>
        <v/>
      </c>
      <c r="AM84" s="50">
        <f t="shared" si="117"/>
        <v>0</v>
      </c>
      <c r="AN84" s="45">
        <f t="shared" si="79"/>
        <v>0</v>
      </c>
      <c r="AO84" s="48">
        <f>IF(TYPE(AL84)=1,_xll.GCurve(AM$6,AN84*365,"y")/100,0)</f>
        <v>0</v>
      </c>
      <c r="AP84" s="45">
        <f t="shared" si="80"/>
        <v>0</v>
      </c>
      <c r="AQ84" s="16">
        <f t="shared" si="81"/>
        <v>0</v>
      </c>
      <c r="AR84" s="35"/>
      <c r="AS84" s="22"/>
      <c r="AT84" s="49" t="str">
        <f t="shared" si="118"/>
        <v/>
      </c>
      <c r="AU84" s="50">
        <f t="shared" si="119"/>
        <v>0</v>
      </c>
      <c r="AV84" s="45">
        <f t="shared" si="82"/>
        <v>0</v>
      </c>
      <c r="AW84" s="48">
        <f>IF(TYPE(AT84)=1,_xll.GCurve(AU$6,AV84*365,"y")/100,0)</f>
        <v>0</v>
      </c>
      <c r="AX84" s="45">
        <f t="shared" si="83"/>
        <v>0</v>
      </c>
      <c r="AY84" s="16">
        <f t="shared" si="84"/>
        <v>0</v>
      </c>
      <c r="AZ84" s="35"/>
      <c r="BA84" s="22"/>
      <c r="BB84" s="49" t="str">
        <f t="shared" si="120"/>
        <v/>
      </c>
      <c r="BC84" s="50">
        <f t="shared" si="121"/>
        <v>0</v>
      </c>
      <c r="BD84" s="45">
        <f t="shared" si="85"/>
        <v>0</v>
      </c>
      <c r="BE84" s="48">
        <f>IF(TYPE(BB84)=1,_xll.GCurve(BC$6,BD84*365,"y")/100,0)</f>
        <v>0</v>
      </c>
      <c r="BF84" s="45">
        <f t="shared" si="86"/>
        <v>0</v>
      </c>
      <c r="BG84" s="16">
        <f t="shared" si="87"/>
        <v>0</v>
      </c>
      <c r="BH84" s="35"/>
      <c r="BI84" s="22"/>
      <c r="BJ84" s="49" t="str">
        <f t="shared" si="122"/>
        <v/>
      </c>
      <c r="BK84" s="50">
        <f t="shared" si="123"/>
        <v>0</v>
      </c>
      <c r="BL84" s="45">
        <f t="shared" si="88"/>
        <v>0</v>
      </c>
      <c r="BM84" s="48">
        <f>IF(TYPE(BJ84)=1,_xll.GCurve(BK$6,BL84*365,"y")/100,0)</f>
        <v>0</v>
      </c>
      <c r="BN84" s="45">
        <f t="shared" si="89"/>
        <v>0</v>
      </c>
      <c r="BO84" s="16">
        <f t="shared" si="90"/>
        <v>0</v>
      </c>
      <c r="BP84" s="35"/>
      <c r="BQ84" s="22"/>
      <c r="BR84" s="49" t="str">
        <f t="shared" si="124"/>
        <v/>
      </c>
      <c r="BS84" s="50">
        <f t="shared" si="125"/>
        <v>0</v>
      </c>
      <c r="BT84" s="45">
        <f t="shared" si="91"/>
        <v>0</v>
      </c>
      <c r="BU84" s="48">
        <f>IF(TYPE(BR84)=1,_xll.GCurve(BS$6,BT84*365,"y")/100,0)</f>
        <v>0</v>
      </c>
      <c r="BV84" s="45">
        <f t="shared" si="92"/>
        <v>0</v>
      </c>
      <c r="BW84" s="16">
        <f t="shared" si="93"/>
        <v>0</v>
      </c>
      <c r="BX84" s="35"/>
      <c r="BY84" s="22"/>
      <c r="BZ84" s="49" t="str">
        <f t="shared" si="126"/>
        <v/>
      </c>
      <c r="CA84" s="50">
        <f t="shared" si="127"/>
        <v>0</v>
      </c>
      <c r="CB84" s="45">
        <f t="shared" si="94"/>
        <v>0</v>
      </c>
      <c r="CC84" s="48">
        <f>IF(TYPE(BZ84)=1,_xll.GCurve(CA$6,CB84*365,"y")/100,0)</f>
        <v>0</v>
      </c>
      <c r="CD84" s="45">
        <f t="shared" si="95"/>
        <v>0</v>
      </c>
      <c r="CE84" s="16">
        <f t="shared" si="96"/>
        <v>0</v>
      </c>
      <c r="CF84" s="35"/>
      <c r="CG84" s="22"/>
      <c r="CH84" s="49" t="str">
        <f t="shared" si="128"/>
        <v/>
      </c>
      <c r="CI84" s="50">
        <f t="shared" si="129"/>
        <v>0</v>
      </c>
      <c r="CJ84" s="45">
        <f t="shared" si="97"/>
        <v>0</v>
      </c>
      <c r="CK84" s="48">
        <f>IF(TYPE(CH84)=1,_xll.GCurve(CI$6,CJ84*365,"y")/100,0)</f>
        <v>0</v>
      </c>
      <c r="CL84" s="45">
        <f t="shared" si="98"/>
        <v>0</v>
      </c>
      <c r="CM84" s="16">
        <f t="shared" si="99"/>
        <v>0</v>
      </c>
      <c r="CN84" s="35"/>
      <c r="CO84" s="22"/>
      <c r="CP84" s="49" t="str">
        <f t="shared" si="130"/>
        <v/>
      </c>
      <c r="CQ84" s="50">
        <f t="shared" si="131"/>
        <v>0</v>
      </c>
      <c r="CR84" s="45">
        <f t="shared" si="100"/>
        <v>0</v>
      </c>
      <c r="CS84" s="48">
        <f>IF(TYPE(CP84)=1,_xll.GCurve(CQ$6,CR84*365,"y")/100,0)</f>
        <v>0</v>
      </c>
      <c r="CT84" s="45">
        <f t="shared" si="101"/>
        <v>0</v>
      </c>
      <c r="CU84" s="16">
        <f t="shared" si="102"/>
        <v>0</v>
      </c>
      <c r="CV84" s="35"/>
      <c r="CW84" s="35"/>
      <c r="CX84" s="22"/>
      <c r="CY84" s="49" t="str">
        <f t="shared" si="132"/>
        <v/>
      </c>
      <c r="CZ84" s="50">
        <f t="shared" si="133"/>
        <v>0</v>
      </c>
      <c r="DA84" s="45">
        <f t="shared" si="103"/>
        <v>0</v>
      </c>
      <c r="DB84" s="48">
        <f>IF(TYPE(CY84)=1,_xll.GCurve(CZ$6,DA84*365,"y")/100,0)</f>
        <v>0</v>
      </c>
      <c r="DC84" s="45">
        <f t="shared" si="104"/>
        <v>0</v>
      </c>
      <c r="DD84" s="16">
        <f t="shared" si="105"/>
        <v>0</v>
      </c>
      <c r="DE84" s="35"/>
    </row>
    <row r="85" spans="1:109" x14ac:dyDescent="0.25">
      <c r="A85" s="35"/>
      <c r="B85" s="35"/>
      <c r="C85" s="35"/>
      <c r="D85" s="35"/>
      <c r="E85" s="22"/>
      <c r="F85" s="49" t="str">
        <f t="shared" si="106"/>
        <v/>
      </c>
      <c r="G85" s="50">
        <f t="shared" si="107"/>
        <v>0</v>
      </c>
      <c r="H85" s="45">
        <f t="shared" si="108"/>
        <v>0</v>
      </c>
      <c r="I85" s="48">
        <f>IF(TYPE(F85)=1,_xll.GCurve(G$6,H85*365,"y")/100,0)</f>
        <v>0</v>
      </c>
      <c r="J85" s="45">
        <f t="shared" si="109"/>
        <v>0</v>
      </c>
      <c r="K85" s="16">
        <f t="shared" si="110"/>
        <v>0</v>
      </c>
      <c r="L85" s="35"/>
      <c r="M85" s="22"/>
      <c r="N85" s="49" t="str">
        <f t="shared" si="69"/>
        <v/>
      </c>
      <c r="O85" s="50">
        <f t="shared" si="111"/>
        <v>0</v>
      </c>
      <c r="P85" s="45">
        <f t="shared" si="70"/>
        <v>0</v>
      </c>
      <c r="Q85" s="48">
        <f>IF(TYPE(N85)=1,_xll.GCurve(O$6,P85*365,"y")/100,0)</f>
        <v>0</v>
      </c>
      <c r="R85" s="45">
        <f t="shared" si="71"/>
        <v>0</v>
      </c>
      <c r="S85" s="16">
        <f t="shared" si="72"/>
        <v>0</v>
      </c>
      <c r="T85" s="35"/>
      <c r="U85" s="22"/>
      <c r="V85" s="49" t="str">
        <f t="shared" si="112"/>
        <v/>
      </c>
      <c r="W85" s="50">
        <f t="shared" si="113"/>
        <v>0</v>
      </c>
      <c r="X85" s="45">
        <f t="shared" si="73"/>
        <v>0</v>
      </c>
      <c r="Y85" s="48">
        <f>IF(TYPE(V85)=1,_xll.GCurve(W$6,X85*365,"y")/100,0)</f>
        <v>0</v>
      </c>
      <c r="Z85" s="45">
        <f t="shared" si="74"/>
        <v>0</v>
      </c>
      <c r="AA85" s="16">
        <f t="shared" si="75"/>
        <v>0</v>
      </c>
      <c r="AB85" s="35"/>
      <c r="AC85" s="22"/>
      <c r="AD85" s="49" t="str">
        <f t="shared" si="114"/>
        <v/>
      </c>
      <c r="AE85" s="50">
        <f t="shared" si="115"/>
        <v>0</v>
      </c>
      <c r="AF85" s="45">
        <f t="shared" si="76"/>
        <v>0</v>
      </c>
      <c r="AG85" s="48">
        <f>IF(TYPE(AD85)=1,_xll.GCurve(AE$6,AF85*365,"y")/100,0)</f>
        <v>0</v>
      </c>
      <c r="AH85" s="45">
        <f t="shared" si="77"/>
        <v>0</v>
      </c>
      <c r="AI85" s="16">
        <f t="shared" si="78"/>
        <v>0</v>
      </c>
      <c r="AJ85" s="35"/>
      <c r="AK85" s="22"/>
      <c r="AL85" s="49" t="str">
        <f t="shared" si="116"/>
        <v/>
      </c>
      <c r="AM85" s="50">
        <f t="shared" si="117"/>
        <v>0</v>
      </c>
      <c r="AN85" s="45">
        <f t="shared" si="79"/>
        <v>0</v>
      </c>
      <c r="AO85" s="48">
        <f>IF(TYPE(AL85)=1,_xll.GCurve(AM$6,AN85*365,"y")/100,0)</f>
        <v>0</v>
      </c>
      <c r="AP85" s="45">
        <f t="shared" si="80"/>
        <v>0</v>
      </c>
      <c r="AQ85" s="16">
        <f t="shared" si="81"/>
        <v>0</v>
      </c>
      <c r="AR85" s="35"/>
      <c r="AS85" s="22"/>
      <c r="AT85" s="49" t="str">
        <f t="shared" si="118"/>
        <v/>
      </c>
      <c r="AU85" s="50">
        <f t="shared" si="119"/>
        <v>0</v>
      </c>
      <c r="AV85" s="45">
        <f t="shared" si="82"/>
        <v>0</v>
      </c>
      <c r="AW85" s="48">
        <f>IF(TYPE(AT85)=1,_xll.GCurve(AU$6,AV85*365,"y")/100,0)</f>
        <v>0</v>
      </c>
      <c r="AX85" s="45">
        <f t="shared" si="83"/>
        <v>0</v>
      </c>
      <c r="AY85" s="16">
        <f t="shared" si="84"/>
        <v>0</v>
      </c>
      <c r="AZ85" s="35"/>
      <c r="BA85" s="22"/>
      <c r="BB85" s="49" t="str">
        <f t="shared" si="120"/>
        <v/>
      </c>
      <c r="BC85" s="50">
        <f t="shared" si="121"/>
        <v>0</v>
      </c>
      <c r="BD85" s="45">
        <f t="shared" si="85"/>
        <v>0</v>
      </c>
      <c r="BE85" s="48">
        <f>IF(TYPE(BB85)=1,_xll.GCurve(BC$6,BD85*365,"y")/100,0)</f>
        <v>0</v>
      </c>
      <c r="BF85" s="45">
        <f t="shared" si="86"/>
        <v>0</v>
      </c>
      <c r="BG85" s="16">
        <f t="shared" si="87"/>
        <v>0</v>
      </c>
      <c r="BH85" s="35"/>
      <c r="BI85" s="22"/>
      <c r="BJ85" s="49" t="str">
        <f t="shared" si="122"/>
        <v/>
      </c>
      <c r="BK85" s="50">
        <f t="shared" si="123"/>
        <v>0</v>
      </c>
      <c r="BL85" s="45">
        <f t="shared" si="88"/>
        <v>0</v>
      </c>
      <c r="BM85" s="48">
        <f>IF(TYPE(BJ85)=1,_xll.GCurve(BK$6,BL85*365,"y")/100,0)</f>
        <v>0</v>
      </c>
      <c r="BN85" s="45">
        <f t="shared" si="89"/>
        <v>0</v>
      </c>
      <c r="BO85" s="16">
        <f t="shared" si="90"/>
        <v>0</v>
      </c>
      <c r="BP85" s="35"/>
      <c r="BQ85" s="22"/>
      <c r="BR85" s="49" t="str">
        <f t="shared" si="124"/>
        <v/>
      </c>
      <c r="BS85" s="50">
        <f t="shared" si="125"/>
        <v>0</v>
      </c>
      <c r="BT85" s="45">
        <f t="shared" si="91"/>
        <v>0</v>
      </c>
      <c r="BU85" s="48">
        <f>IF(TYPE(BR85)=1,_xll.GCurve(BS$6,BT85*365,"y")/100,0)</f>
        <v>0</v>
      </c>
      <c r="BV85" s="45">
        <f t="shared" si="92"/>
        <v>0</v>
      </c>
      <c r="BW85" s="16">
        <f t="shared" si="93"/>
        <v>0</v>
      </c>
      <c r="BX85" s="35"/>
      <c r="BY85" s="22"/>
      <c r="BZ85" s="49" t="str">
        <f t="shared" si="126"/>
        <v/>
      </c>
      <c r="CA85" s="50">
        <f t="shared" si="127"/>
        <v>0</v>
      </c>
      <c r="CB85" s="45">
        <f t="shared" si="94"/>
        <v>0</v>
      </c>
      <c r="CC85" s="48">
        <f>IF(TYPE(BZ85)=1,_xll.GCurve(CA$6,CB85*365,"y")/100,0)</f>
        <v>0</v>
      </c>
      <c r="CD85" s="45">
        <f t="shared" si="95"/>
        <v>0</v>
      </c>
      <c r="CE85" s="16">
        <f t="shared" si="96"/>
        <v>0</v>
      </c>
      <c r="CF85" s="35"/>
      <c r="CG85" s="22"/>
      <c r="CH85" s="49" t="str">
        <f t="shared" si="128"/>
        <v/>
      </c>
      <c r="CI85" s="50">
        <f t="shared" si="129"/>
        <v>0</v>
      </c>
      <c r="CJ85" s="45">
        <f t="shared" si="97"/>
        <v>0</v>
      </c>
      <c r="CK85" s="48">
        <f>IF(TYPE(CH85)=1,_xll.GCurve(CI$6,CJ85*365,"y")/100,0)</f>
        <v>0</v>
      </c>
      <c r="CL85" s="45">
        <f t="shared" si="98"/>
        <v>0</v>
      </c>
      <c r="CM85" s="16">
        <f t="shared" si="99"/>
        <v>0</v>
      </c>
      <c r="CN85" s="35"/>
      <c r="CO85" s="22"/>
      <c r="CP85" s="49" t="str">
        <f t="shared" si="130"/>
        <v/>
      </c>
      <c r="CQ85" s="50">
        <f t="shared" si="131"/>
        <v>0</v>
      </c>
      <c r="CR85" s="45">
        <f t="shared" si="100"/>
        <v>0</v>
      </c>
      <c r="CS85" s="48">
        <f>IF(TYPE(CP85)=1,_xll.GCurve(CQ$6,CR85*365,"y")/100,0)</f>
        <v>0</v>
      </c>
      <c r="CT85" s="45">
        <f t="shared" si="101"/>
        <v>0</v>
      </c>
      <c r="CU85" s="16">
        <f t="shared" si="102"/>
        <v>0</v>
      </c>
      <c r="CV85" s="35"/>
      <c r="CW85" s="35"/>
      <c r="CX85" s="22"/>
      <c r="CY85" s="49" t="str">
        <f t="shared" si="132"/>
        <v/>
      </c>
      <c r="CZ85" s="50">
        <f t="shared" si="133"/>
        <v>0</v>
      </c>
      <c r="DA85" s="45">
        <f t="shared" si="103"/>
        <v>0</v>
      </c>
      <c r="DB85" s="48">
        <f>IF(TYPE(CY85)=1,_xll.GCurve(CZ$6,DA85*365,"y")/100,0)</f>
        <v>0</v>
      </c>
      <c r="DC85" s="45">
        <f t="shared" si="104"/>
        <v>0</v>
      </c>
      <c r="DD85" s="16">
        <f t="shared" si="105"/>
        <v>0</v>
      </c>
      <c r="DE85" s="35"/>
    </row>
    <row r="86" spans="1:109" x14ac:dyDescent="0.25">
      <c r="A86" s="35"/>
      <c r="B86" s="35"/>
      <c r="C86" s="35"/>
      <c r="D86" s="35"/>
      <c r="E86" s="22"/>
      <c r="F86" s="49" t="str">
        <f t="shared" si="106"/>
        <v/>
      </c>
      <c r="G86" s="50">
        <f t="shared" si="107"/>
        <v>0</v>
      </c>
      <c r="H86" s="45">
        <f t="shared" si="108"/>
        <v>0</v>
      </c>
      <c r="I86" s="48">
        <f>IF(TYPE(F86)=1,_xll.GCurve(G$6,H86*365,"y")/100,0)</f>
        <v>0</v>
      </c>
      <c r="J86" s="45">
        <f t="shared" si="109"/>
        <v>0</v>
      </c>
      <c r="K86" s="16">
        <f t="shared" si="110"/>
        <v>0</v>
      </c>
      <c r="L86" s="35"/>
      <c r="M86" s="22"/>
      <c r="N86" s="49" t="str">
        <f t="shared" si="69"/>
        <v/>
      </c>
      <c r="O86" s="50">
        <f t="shared" si="111"/>
        <v>0</v>
      </c>
      <c r="P86" s="45">
        <f t="shared" si="70"/>
        <v>0</v>
      </c>
      <c r="Q86" s="48">
        <f>IF(TYPE(N86)=1,_xll.GCurve(O$6,P86*365,"y")/100,0)</f>
        <v>0</v>
      </c>
      <c r="R86" s="45">
        <f t="shared" si="71"/>
        <v>0</v>
      </c>
      <c r="S86" s="16">
        <f t="shared" si="72"/>
        <v>0</v>
      </c>
      <c r="T86" s="35"/>
      <c r="U86" s="22"/>
      <c r="V86" s="49" t="str">
        <f t="shared" si="112"/>
        <v/>
      </c>
      <c r="W86" s="50">
        <f t="shared" si="113"/>
        <v>0</v>
      </c>
      <c r="X86" s="45">
        <f t="shared" si="73"/>
        <v>0</v>
      </c>
      <c r="Y86" s="48">
        <f>IF(TYPE(V86)=1,_xll.GCurve(W$6,X86*365,"y")/100,0)</f>
        <v>0</v>
      </c>
      <c r="Z86" s="45">
        <f t="shared" si="74"/>
        <v>0</v>
      </c>
      <c r="AA86" s="16">
        <f t="shared" si="75"/>
        <v>0</v>
      </c>
      <c r="AB86" s="35"/>
      <c r="AC86" s="22"/>
      <c r="AD86" s="49" t="str">
        <f t="shared" si="114"/>
        <v/>
      </c>
      <c r="AE86" s="50">
        <f t="shared" si="115"/>
        <v>0</v>
      </c>
      <c r="AF86" s="45">
        <f t="shared" si="76"/>
        <v>0</v>
      </c>
      <c r="AG86" s="48">
        <f>IF(TYPE(AD86)=1,_xll.GCurve(AE$6,AF86*365,"y")/100,0)</f>
        <v>0</v>
      </c>
      <c r="AH86" s="45">
        <f t="shared" si="77"/>
        <v>0</v>
      </c>
      <c r="AI86" s="16">
        <f t="shared" si="78"/>
        <v>0</v>
      </c>
      <c r="AJ86" s="35"/>
      <c r="AK86" s="22"/>
      <c r="AL86" s="49" t="str">
        <f t="shared" si="116"/>
        <v/>
      </c>
      <c r="AM86" s="50">
        <f t="shared" si="117"/>
        <v>0</v>
      </c>
      <c r="AN86" s="45">
        <f t="shared" si="79"/>
        <v>0</v>
      </c>
      <c r="AO86" s="48">
        <f>IF(TYPE(AL86)=1,_xll.GCurve(AM$6,AN86*365,"y")/100,0)</f>
        <v>0</v>
      </c>
      <c r="AP86" s="45">
        <f t="shared" si="80"/>
        <v>0</v>
      </c>
      <c r="AQ86" s="16">
        <f t="shared" si="81"/>
        <v>0</v>
      </c>
      <c r="AR86" s="35"/>
      <c r="AS86" s="22"/>
      <c r="AT86" s="49" t="str">
        <f t="shared" si="118"/>
        <v/>
      </c>
      <c r="AU86" s="50">
        <f t="shared" si="119"/>
        <v>0</v>
      </c>
      <c r="AV86" s="45">
        <f t="shared" si="82"/>
        <v>0</v>
      </c>
      <c r="AW86" s="48">
        <f>IF(TYPE(AT86)=1,_xll.GCurve(AU$6,AV86*365,"y")/100,0)</f>
        <v>0</v>
      </c>
      <c r="AX86" s="45">
        <f t="shared" si="83"/>
        <v>0</v>
      </c>
      <c r="AY86" s="16">
        <f t="shared" si="84"/>
        <v>0</v>
      </c>
      <c r="AZ86" s="35"/>
      <c r="BA86" s="22"/>
      <c r="BB86" s="49" t="str">
        <f t="shared" si="120"/>
        <v/>
      </c>
      <c r="BC86" s="50">
        <f t="shared" si="121"/>
        <v>0</v>
      </c>
      <c r="BD86" s="45">
        <f t="shared" si="85"/>
        <v>0</v>
      </c>
      <c r="BE86" s="48">
        <f>IF(TYPE(BB86)=1,_xll.GCurve(BC$6,BD86*365,"y")/100,0)</f>
        <v>0</v>
      </c>
      <c r="BF86" s="45">
        <f t="shared" si="86"/>
        <v>0</v>
      </c>
      <c r="BG86" s="16">
        <f t="shared" si="87"/>
        <v>0</v>
      </c>
      <c r="BH86" s="35"/>
      <c r="BI86" s="22"/>
      <c r="BJ86" s="49" t="str">
        <f t="shared" si="122"/>
        <v/>
      </c>
      <c r="BK86" s="50">
        <f t="shared" si="123"/>
        <v>0</v>
      </c>
      <c r="BL86" s="45">
        <f t="shared" si="88"/>
        <v>0</v>
      </c>
      <c r="BM86" s="48">
        <f>IF(TYPE(BJ86)=1,_xll.GCurve(BK$6,BL86*365,"y")/100,0)</f>
        <v>0</v>
      </c>
      <c r="BN86" s="45">
        <f t="shared" si="89"/>
        <v>0</v>
      </c>
      <c r="BO86" s="16">
        <f t="shared" si="90"/>
        <v>0</v>
      </c>
      <c r="BP86" s="35"/>
      <c r="BQ86" s="22"/>
      <c r="BR86" s="49" t="str">
        <f t="shared" si="124"/>
        <v/>
      </c>
      <c r="BS86" s="50">
        <f t="shared" si="125"/>
        <v>0</v>
      </c>
      <c r="BT86" s="45">
        <f t="shared" si="91"/>
        <v>0</v>
      </c>
      <c r="BU86" s="48">
        <f>IF(TYPE(BR86)=1,_xll.GCurve(BS$6,BT86*365,"y")/100,0)</f>
        <v>0</v>
      </c>
      <c r="BV86" s="45">
        <f t="shared" si="92"/>
        <v>0</v>
      </c>
      <c r="BW86" s="16">
        <f t="shared" si="93"/>
        <v>0</v>
      </c>
      <c r="BX86" s="35"/>
      <c r="BY86" s="22"/>
      <c r="BZ86" s="49" t="str">
        <f t="shared" si="126"/>
        <v/>
      </c>
      <c r="CA86" s="50">
        <f t="shared" si="127"/>
        <v>0</v>
      </c>
      <c r="CB86" s="45">
        <f t="shared" si="94"/>
        <v>0</v>
      </c>
      <c r="CC86" s="48">
        <f>IF(TYPE(BZ86)=1,_xll.GCurve(CA$6,CB86*365,"y")/100,0)</f>
        <v>0</v>
      </c>
      <c r="CD86" s="45">
        <f t="shared" si="95"/>
        <v>0</v>
      </c>
      <c r="CE86" s="16">
        <f t="shared" si="96"/>
        <v>0</v>
      </c>
      <c r="CF86" s="35"/>
      <c r="CG86" s="22"/>
      <c r="CH86" s="49" t="str">
        <f t="shared" si="128"/>
        <v/>
      </c>
      <c r="CI86" s="50">
        <f t="shared" si="129"/>
        <v>0</v>
      </c>
      <c r="CJ86" s="45">
        <f t="shared" si="97"/>
        <v>0</v>
      </c>
      <c r="CK86" s="48">
        <f>IF(TYPE(CH86)=1,_xll.GCurve(CI$6,CJ86*365,"y")/100,0)</f>
        <v>0</v>
      </c>
      <c r="CL86" s="45">
        <f t="shared" si="98"/>
        <v>0</v>
      </c>
      <c r="CM86" s="16">
        <f t="shared" si="99"/>
        <v>0</v>
      </c>
      <c r="CN86" s="35"/>
      <c r="CO86" s="22"/>
      <c r="CP86" s="49" t="str">
        <f t="shared" si="130"/>
        <v/>
      </c>
      <c r="CQ86" s="50">
        <f t="shared" si="131"/>
        <v>0</v>
      </c>
      <c r="CR86" s="45">
        <f t="shared" si="100"/>
        <v>0</v>
      </c>
      <c r="CS86" s="48">
        <f>IF(TYPE(CP86)=1,_xll.GCurve(CQ$6,CR86*365,"y")/100,0)</f>
        <v>0</v>
      </c>
      <c r="CT86" s="45">
        <f t="shared" si="101"/>
        <v>0</v>
      </c>
      <c r="CU86" s="16">
        <f t="shared" si="102"/>
        <v>0</v>
      </c>
      <c r="CV86" s="35"/>
      <c r="CW86" s="35"/>
      <c r="CX86" s="22"/>
      <c r="CY86" s="49" t="str">
        <f t="shared" si="132"/>
        <v/>
      </c>
      <c r="CZ86" s="50">
        <f t="shared" si="133"/>
        <v>0</v>
      </c>
      <c r="DA86" s="45">
        <f t="shared" si="103"/>
        <v>0</v>
      </c>
      <c r="DB86" s="48">
        <f>IF(TYPE(CY86)=1,_xll.GCurve(CZ$6,DA86*365,"y")/100,0)</f>
        <v>0</v>
      </c>
      <c r="DC86" s="45">
        <f t="shared" si="104"/>
        <v>0</v>
      </c>
      <c r="DD86" s="16">
        <f t="shared" si="105"/>
        <v>0</v>
      </c>
      <c r="DE86" s="35"/>
    </row>
    <row r="87" spans="1:109" x14ac:dyDescent="0.25">
      <c r="A87" s="35"/>
      <c r="B87" s="35"/>
      <c r="C87" s="35"/>
      <c r="D87" s="35"/>
      <c r="E87" s="22"/>
      <c r="F87" s="49" t="str">
        <f t="shared" si="106"/>
        <v/>
      </c>
      <c r="G87" s="50">
        <f t="shared" si="107"/>
        <v>0</v>
      </c>
      <c r="H87" s="45">
        <f t="shared" si="108"/>
        <v>0</v>
      </c>
      <c r="I87" s="48">
        <f>IF(TYPE(F87)=1,_xll.GCurve(G$6,H87*365,"y")/100,0)</f>
        <v>0</v>
      </c>
      <c r="J87" s="45">
        <f t="shared" si="109"/>
        <v>0</v>
      </c>
      <c r="K87" s="16">
        <f t="shared" si="110"/>
        <v>0</v>
      </c>
      <c r="L87" s="35"/>
      <c r="M87" s="22"/>
      <c r="N87" s="49" t="str">
        <f t="shared" si="69"/>
        <v/>
      </c>
      <c r="O87" s="50">
        <f t="shared" si="111"/>
        <v>0</v>
      </c>
      <c r="P87" s="45">
        <f t="shared" si="70"/>
        <v>0</v>
      </c>
      <c r="Q87" s="48">
        <f>IF(TYPE(N87)=1,_xll.GCurve(O$6,P87*365,"y")/100,0)</f>
        <v>0</v>
      </c>
      <c r="R87" s="45">
        <f t="shared" si="71"/>
        <v>0</v>
      </c>
      <c r="S87" s="16">
        <f t="shared" si="72"/>
        <v>0</v>
      </c>
      <c r="T87" s="35"/>
      <c r="U87" s="22"/>
      <c r="V87" s="49" t="str">
        <f t="shared" si="112"/>
        <v/>
      </c>
      <c r="W87" s="50">
        <f t="shared" si="113"/>
        <v>0</v>
      </c>
      <c r="X87" s="45">
        <f t="shared" si="73"/>
        <v>0</v>
      </c>
      <c r="Y87" s="48">
        <f>IF(TYPE(V87)=1,_xll.GCurve(W$6,X87*365,"y")/100,0)</f>
        <v>0</v>
      </c>
      <c r="Z87" s="45">
        <f t="shared" si="74"/>
        <v>0</v>
      </c>
      <c r="AA87" s="16">
        <f t="shared" si="75"/>
        <v>0</v>
      </c>
      <c r="AB87" s="35"/>
      <c r="AC87" s="22"/>
      <c r="AD87" s="49" t="str">
        <f t="shared" si="114"/>
        <v/>
      </c>
      <c r="AE87" s="50">
        <f t="shared" si="115"/>
        <v>0</v>
      </c>
      <c r="AF87" s="45">
        <f t="shared" si="76"/>
        <v>0</v>
      </c>
      <c r="AG87" s="48">
        <f>IF(TYPE(AD87)=1,_xll.GCurve(AE$6,AF87*365,"y")/100,0)</f>
        <v>0</v>
      </c>
      <c r="AH87" s="45">
        <f t="shared" si="77"/>
        <v>0</v>
      </c>
      <c r="AI87" s="16">
        <f t="shared" si="78"/>
        <v>0</v>
      </c>
      <c r="AJ87" s="35"/>
      <c r="AK87" s="22"/>
      <c r="AL87" s="49" t="str">
        <f t="shared" si="116"/>
        <v/>
      </c>
      <c r="AM87" s="50">
        <f t="shared" si="117"/>
        <v>0</v>
      </c>
      <c r="AN87" s="45">
        <f t="shared" si="79"/>
        <v>0</v>
      </c>
      <c r="AO87" s="48">
        <f>IF(TYPE(AL87)=1,_xll.GCurve(AM$6,AN87*365,"y")/100,0)</f>
        <v>0</v>
      </c>
      <c r="AP87" s="45">
        <f t="shared" si="80"/>
        <v>0</v>
      </c>
      <c r="AQ87" s="16">
        <f t="shared" si="81"/>
        <v>0</v>
      </c>
      <c r="AR87" s="35"/>
      <c r="AS87" s="22"/>
      <c r="AT87" s="49" t="str">
        <f t="shared" si="118"/>
        <v/>
      </c>
      <c r="AU87" s="50">
        <f t="shared" si="119"/>
        <v>0</v>
      </c>
      <c r="AV87" s="45">
        <f t="shared" si="82"/>
        <v>0</v>
      </c>
      <c r="AW87" s="48">
        <f>IF(TYPE(AT87)=1,_xll.GCurve(AU$6,AV87*365,"y")/100,0)</f>
        <v>0</v>
      </c>
      <c r="AX87" s="45">
        <f t="shared" si="83"/>
        <v>0</v>
      </c>
      <c r="AY87" s="16">
        <f t="shared" si="84"/>
        <v>0</v>
      </c>
      <c r="AZ87" s="35"/>
      <c r="BA87" s="22"/>
      <c r="BB87" s="49" t="str">
        <f t="shared" si="120"/>
        <v/>
      </c>
      <c r="BC87" s="50">
        <f t="shared" si="121"/>
        <v>0</v>
      </c>
      <c r="BD87" s="45">
        <f t="shared" si="85"/>
        <v>0</v>
      </c>
      <c r="BE87" s="48">
        <f>IF(TYPE(BB87)=1,_xll.GCurve(BC$6,BD87*365,"y")/100,0)</f>
        <v>0</v>
      </c>
      <c r="BF87" s="45">
        <f t="shared" si="86"/>
        <v>0</v>
      </c>
      <c r="BG87" s="16">
        <f t="shared" si="87"/>
        <v>0</v>
      </c>
      <c r="BH87" s="35"/>
      <c r="BI87" s="22"/>
      <c r="BJ87" s="49" t="str">
        <f t="shared" si="122"/>
        <v/>
      </c>
      <c r="BK87" s="50">
        <f t="shared" si="123"/>
        <v>0</v>
      </c>
      <c r="BL87" s="45">
        <f t="shared" si="88"/>
        <v>0</v>
      </c>
      <c r="BM87" s="48">
        <f>IF(TYPE(BJ87)=1,_xll.GCurve(BK$6,BL87*365,"y")/100,0)</f>
        <v>0</v>
      </c>
      <c r="BN87" s="45">
        <f t="shared" si="89"/>
        <v>0</v>
      </c>
      <c r="BO87" s="16">
        <f t="shared" si="90"/>
        <v>0</v>
      </c>
      <c r="BP87" s="35"/>
      <c r="BQ87" s="22"/>
      <c r="BR87" s="49" t="str">
        <f t="shared" si="124"/>
        <v/>
      </c>
      <c r="BS87" s="50">
        <f t="shared" si="125"/>
        <v>0</v>
      </c>
      <c r="BT87" s="45">
        <f t="shared" si="91"/>
        <v>0</v>
      </c>
      <c r="BU87" s="48">
        <f>IF(TYPE(BR87)=1,_xll.GCurve(BS$6,BT87*365,"y")/100,0)</f>
        <v>0</v>
      </c>
      <c r="BV87" s="45">
        <f t="shared" si="92"/>
        <v>0</v>
      </c>
      <c r="BW87" s="16">
        <f t="shared" si="93"/>
        <v>0</v>
      </c>
      <c r="BX87" s="35"/>
      <c r="BY87" s="22"/>
      <c r="BZ87" s="49" t="str">
        <f t="shared" si="126"/>
        <v/>
      </c>
      <c r="CA87" s="50">
        <f t="shared" si="127"/>
        <v>0</v>
      </c>
      <c r="CB87" s="45">
        <f t="shared" si="94"/>
        <v>0</v>
      </c>
      <c r="CC87" s="48">
        <f>IF(TYPE(BZ87)=1,_xll.GCurve(CA$6,CB87*365,"y")/100,0)</f>
        <v>0</v>
      </c>
      <c r="CD87" s="45">
        <f t="shared" si="95"/>
        <v>0</v>
      </c>
      <c r="CE87" s="16">
        <f t="shared" si="96"/>
        <v>0</v>
      </c>
      <c r="CF87" s="35"/>
      <c r="CG87" s="22"/>
      <c r="CH87" s="49" t="str">
        <f t="shared" si="128"/>
        <v/>
      </c>
      <c r="CI87" s="50">
        <f t="shared" si="129"/>
        <v>0</v>
      </c>
      <c r="CJ87" s="45">
        <f t="shared" si="97"/>
        <v>0</v>
      </c>
      <c r="CK87" s="48">
        <f>IF(TYPE(CH87)=1,_xll.GCurve(CI$6,CJ87*365,"y")/100,0)</f>
        <v>0</v>
      </c>
      <c r="CL87" s="45">
        <f t="shared" si="98"/>
        <v>0</v>
      </c>
      <c r="CM87" s="16">
        <f t="shared" si="99"/>
        <v>0</v>
      </c>
      <c r="CN87" s="35"/>
      <c r="CO87" s="22"/>
      <c r="CP87" s="49" t="str">
        <f t="shared" si="130"/>
        <v/>
      </c>
      <c r="CQ87" s="50">
        <f t="shared" si="131"/>
        <v>0</v>
      </c>
      <c r="CR87" s="45">
        <f t="shared" si="100"/>
        <v>0</v>
      </c>
      <c r="CS87" s="48">
        <f>IF(TYPE(CP87)=1,_xll.GCurve(CQ$6,CR87*365,"y")/100,0)</f>
        <v>0</v>
      </c>
      <c r="CT87" s="45">
        <f t="shared" si="101"/>
        <v>0</v>
      </c>
      <c r="CU87" s="16">
        <f t="shared" si="102"/>
        <v>0</v>
      </c>
      <c r="CV87" s="35"/>
      <c r="CW87" s="35"/>
      <c r="CX87" s="22"/>
      <c r="CY87" s="49" t="str">
        <f t="shared" si="132"/>
        <v/>
      </c>
      <c r="CZ87" s="50">
        <f t="shared" si="133"/>
        <v>0</v>
      </c>
      <c r="DA87" s="45">
        <f t="shared" si="103"/>
        <v>0</v>
      </c>
      <c r="DB87" s="48">
        <f>IF(TYPE(CY87)=1,_xll.GCurve(CZ$6,DA87*365,"y")/100,0)</f>
        <v>0</v>
      </c>
      <c r="DC87" s="45">
        <f t="shared" si="104"/>
        <v>0</v>
      </c>
      <c r="DD87" s="16">
        <f t="shared" si="105"/>
        <v>0</v>
      </c>
      <c r="DE87" s="35"/>
    </row>
    <row r="88" spans="1:109" x14ac:dyDescent="0.25">
      <c r="A88" s="35"/>
      <c r="B88" s="35"/>
      <c r="C88" s="35"/>
      <c r="D88" s="35"/>
      <c r="E88" s="22"/>
      <c r="F88" s="49" t="str">
        <f t="shared" si="106"/>
        <v/>
      </c>
      <c r="G88" s="50">
        <f t="shared" si="107"/>
        <v>0</v>
      </c>
      <c r="H88" s="45">
        <f t="shared" si="108"/>
        <v>0</v>
      </c>
      <c r="I88" s="48">
        <f>IF(TYPE(F88)=1,_xll.GCurve(G$6,H88*365,"y")/100,0)</f>
        <v>0</v>
      </c>
      <c r="J88" s="45">
        <f t="shared" si="109"/>
        <v>0</v>
      </c>
      <c r="K88" s="16">
        <f t="shared" si="110"/>
        <v>0</v>
      </c>
      <c r="L88" s="35"/>
      <c r="M88" s="22"/>
      <c r="N88" s="49" t="str">
        <f t="shared" si="69"/>
        <v/>
      </c>
      <c r="O88" s="50">
        <f t="shared" si="111"/>
        <v>0</v>
      </c>
      <c r="P88" s="45">
        <f t="shared" si="70"/>
        <v>0</v>
      </c>
      <c r="Q88" s="48">
        <f>IF(TYPE(N88)=1,_xll.GCurve(O$6,P88*365,"y")/100,0)</f>
        <v>0</v>
      </c>
      <c r="R88" s="45">
        <f t="shared" si="71"/>
        <v>0</v>
      </c>
      <c r="S88" s="16">
        <f t="shared" si="72"/>
        <v>0</v>
      </c>
      <c r="T88" s="35"/>
      <c r="U88" s="22"/>
      <c r="V88" s="49" t="str">
        <f t="shared" si="112"/>
        <v/>
      </c>
      <c r="W88" s="50">
        <f t="shared" si="113"/>
        <v>0</v>
      </c>
      <c r="X88" s="45">
        <f t="shared" si="73"/>
        <v>0</v>
      </c>
      <c r="Y88" s="48">
        <f>IF(TYPE(V88)=1,_xll.GCurve(W$6,X88*365,"y")/100,0)</f>
        <v>0</v>
      </c>
      <c r="Z88" s="45">
        <f t="shared" si="74"/>
        <v>0</v>
      </c>
      <c r="AA88" s="16">
        <f t="shared" si="75"/>
        <v>0</v>
      </c>
      <c r="AB88" s="35"/>
      <c r="AC88" s="22"/>
      <c r="AD88" s="49" t="str">
        <f t="shared" si="114"/>
        <v/>
      </c>
      <c r="AE88" s="50">
        <f t="shared" si="115"/>
        <v>0</v>
      </c>
      <c r="AF88" s="45">
        <f t="shared" si="76"/>
        <v>0</v>
      </c>
      <c r="AG88" s="48">
        <f>IF(TYPE(AD88)=1,_xll.GCurve(AE$6,AF88*365,"y")/100,0)</f>
        <v>0</v>
      </c>
      <c r="AH88" s="45">
        <f t="shared" si="77"/>
        <v>0</v>
      </c>
      <c r="AI88" s="16">
        <f t="shared" si="78"/>
        <v>0</v>
      </c>
      <c r="AJ88" s="35"/>
      <c r="AK88" s="22"/>
      <c r="AL88" s="49" t="str">
        <f t="shared" si="116"/>
        <v/>
      </c>
      <c r="AM88" s="50">
        <f t="shared" si="117"/>
        <v>0</v>
      </c>
      <c r="AN88" s="45">
        <f t="shared" si="79"/>
        <v>0</v>
      </c>
      <c r="AO88" s="48">
        <f>IF(TYPE(AL88)=1,_xll.GCurve(AM$6,AN88*365,"y")/100,0)</f>
        <v>0</v>
      </c>
      <c r="AP88" s="45">
        <f t="shared" si="80"/>
        <v>0</v>
      </c>
      <c r="AQ88" s="16">
        <f t="shared" si="81"/>
        <v>0</v>
      </c>
      <c r="AR88" s="35"/>
      <c r="AS88" s="22"/>
      <c r="AT88" s="49" t="str">
        <f t="shared" si="118"/>
        <v/>
      </c>
      <c r="AU88" s="50">
        <f t="shared" si="119"/>
        <v>0</v>
      </c>
      <c r="AV88" s="45">
        <f t="shared" si="82"/>
        <v>0</v>
      </c>
      <c r="AW88" s="48">
        <f>IF(TYPE(AT88)=1,_xll.GCurve(AU$6,AV88*365,"y")/100,0)</f>
        <v>0</v>
      </c>
      <c r="AX88" s="45">
        <f t="shared" si="83"/>
        <v>0</v>
      </c>
      <c r="AY88" s="16">
        <f t="shared" si="84"/>
        <v>0</v>
      </c>
      <c r="AZ88" s="35"/>
      <c r="BA88" s="22"/>
      <c r="BB88" s="49" t="str">
        <f t="shared" si="120"/>
        <v/>
      </c>
      <c r="BC88" s="50">
        <f t="shared" si="121"/>
        <v>0</v>
      </c>
      <c r="BD88" s="45">
        <f t="shared" si="85"/>
        <v>0</v>
      </c>
      <c r="BE88" s="48">
        <f>IF(TYPE(BB88)=1,_xll.GCurve(BC$6,BD88*365,"y")/100,0)</f>
        <v>0</v>
      </c>
      <c r="BF88" s="45">
        <f t="shared" si="86"/>
        <v>0</v>
      </c>
      <c r="BG88" s="16">
        <f t="shared" si="87"/>
        <v>0</v>
      </c>
      <c r="BH88" s="35"/>
      <c r="BI88" s="22"/>
      <c r="BJ88" s="49" t="str">
        <f t="shared" si="122"/>
        <v/>
      </c>
      <c r="BK88" s="50">
        <f t="shared" si="123"/>
        <v>0</v>
      </c>
      <c r="BL88" s="45">
        <f t="shared" si="88"/>
        <v>0</v>
      </c>
      <c r="BM88" s="48">
        <f>IF(TYPE(BJ88)=1,_xll.GCurve(BK$6,BL88*365,"y")/100,0)</f>
        <v>0</v>
      </c>
      <c r="BN88" s="45">
        <f t="shared" si="89"/>
        <v>0</v>
      </c>
      <c r="BO88" s="16">
        <f t="shared" si="90"/>
        <v>0</v>
      </c>
      <c r="BP88" s="35"/>
      <c r="BQ88" s="22"/>
      <c r="BR88" s="49" t="str">
        <f t="shared" si="124"/>
        <v/>
      </c>
      <c r="BS88" s="50">
        <f t="shared" si="125"/>
        <v>0</v>
      </c>
      <c r="BT88" s="45">
        <f t="shared" si="91"/>
        <v>0</v>
      </c>
      <c r="BU88" s="48">
        <f>IF(TYPE(BR88)=1,_xll.GCurve(BS$6,BT88*365,"y")/100,0)</f>
        <v>0</v>
      </c>
      <c r="BV88" s="45">
        <f t="shared" si="92"/>
        <v>0</v>
      </c>
      <c r="BW88" s="16">
        <f t="shared" si="93"/>
        <v>0</v>
      </c>
      <c r="BX88" s="35"/>
      <c r="BY88" s="22"/>
      <c r="BZ88" s="49" t="str">
        <f t="shared" si="126"/>
        <v/>
      </c>
      <c r="CA88" s="50">
        <f t="shared" si="127"/>
        <v>0</v>
      </c>
      <c r="CB88" s="45">
        <f t="shared" si="94"/>
        <v>0</v>
      </c>
      <c r="CC88" s="48">
        <f>IF(TYPE(BZ88)=1,_xll.GCurve(CA$6,CB88*365,"y")/100,0)</f>
        <v>0</v>
      </c>
      <c r="CD88" s="45">
        <f t="shared" si="95"/>
        <v>0</v>
      </c>
      <c r="CE88" s="16">
        <f t="shared" si="96"/>
        <v>0</v>
      </c>
      <c r="CF88" s="35"/>
      <c r="CG88" s="22"/>
      <c r="CH88" s="49" t="str">
        <f t="shared" si="128"/>
        <v/>
      </c>
      <c r="CI88" s="50">
        <f t="shared" si="129"/>
        <v>0</v>
      </c>
      <c r="CJ88" s="45">
        <f t="shared" si="97"/>
        <v>0</v>
      </c>
      <c r="CK88" s="48">
        <f>IF(TYPE(CH88)=1,_xll.GCurve(CI$6,CJ88*365,"y")/100,0)</f>
        <v>0</v>
      </c>
      <c r="CL88" s="45">
        <f t="shared" si="98"/>
        <v>0</v>
      </c>
      <c r="CM88" s="16">
        <f t="shared" si="99"/>
        <v>0</v>
      </c>
      <c r="CN88" s="35"/>
      <c r="CO88" s="22"/>
      <c r="CP88" s="49" t="str">
        <f t="shared" si="130"/>
        <v/>
      </c>
      <c r="CQ88" s="50">
        <f t="shared" si="131"/>
        <v>0</v>
      </c>
      <c r="CR88" s="45">
        <f t="shared" si="100"/>
        <v>0</v>
      </c>
      <c r="CS88" s="48">
        <f>IF(TYPE(CP88)=1,_xll.GCurve(CQ$6,CR88*365,"y")/100,0)</f>
        <v>0</v>
      </c>
      <c r="CT88" s="45">
        <f t="shared" si="101"/>
        <v>0</v>
      </c>
      <c r="CU88" s="16">
        <f t="shared" si="102"/>
        <v>0</v>
      </c>
      <c r="CV88" s="35"/>
      <c r="CW88" s="35"/>
      <c r="CX88" s="22"/>
      <c r="CY88" s="49" t="str">
        <f t="shared" si="132"/>
        <v/>
      </c>
      <c r="CZ88" s="50">
        <f t="shared" si="133"/>
        <v>0</v>
      </c>
      <c r="DA88" s="45">
        <f t="shared" si="103"/>
        <v>0</v>
      </c>
      <c r="DB88" s="48">
        <f>IF(TYPE(CY88)=1,_xll.GCurve(CZ$6,DA88*365,"y")/100,0)</f>
        <v>0</v>
      </c>
      <c r="DC88" s="45">
        <f t="shared" si="104"/>
        <v>0</v>
      </c>
      <c r="DD88" s="16">
        <f t="shared" si="105"/>
        <v>0</v>
      </c>
      <c r="DE88" s="35"/>
    </row>
    <row r="89" spans="1:109" x14ac:dyDescent="0.25">
      <c r="A89" s="35"/>
      <c r="B89" s="35"/>
      <c r="C89" s="35"/>
      <c r="D89" s="35"/>
      <c r="E89" s="22"/>
      <c r="F89" s="49" t="str">
        <f t="shared" si="106"/>
        <v/>
      </c>
      <c r="G89" s="50">
        <f t="shared" si="107"/>
        <v>0</v>
      </c>
      <c r="H89" s="45">
        <f t="shared" si="108"/>
        <v>0</v>
      </c>
      <c r="I89" s="48">
        <f>IF(TYPE(F89)=1,_xll.GCurve(G$6,H89*365,"y")/100,0)</f>
        <v>0</v>
      </c>
      <c r="J89" s="45">
        <f t="shared" si="109"/>
        <v>0</v>
      </c>
      <c r="K89" s="16">
        <f t="shared" si="110"/>
        <v>0</v>
      </c>
      <c r="L89" s="35"/>
      <c r="M89" s="22"/>
      <c r="N89" s="49" t="str">
        <f t="shared" si="69"/>
        <v/>
      </c>
      <c r="O89" s="50">
        <f t="shared" si="111"/>
        <v>0</v>
      </c>
      <c r="P89" s="45">
        <f t="shared" si="70"/>
        <v>0</v>
      </c>
      <c r="Q89" s="48">
        <f>IF(TYPE(N89)=1,_xll.GCurve(O$6,P89*365,"y")/100,0)</f>
        <v>0</v>
      </c>
      <c r="R89" s="45">
        <f t="shared" si="71"/>
        <v>0</v>
      </c>
      <c r="S89" s="16">
        <f t="shared" si="72"/>
        <v>0</v>
      </c>
      <c r="T89" s="35"/>
      <c r="U89" s="22"/>
      <c r="V89" s="49" t="str">
        <f t="shared" si="112"/>
        <v/>
      </c>
      <c r="W89" s="50">
        <f t="shared" si="113"/>
        <v>0</v>
      </c>
      <c r="X89" s="45">
        <f t="shared" si="73"/>
        <v>0</v>
      </c>
      <c r="Y89" s="48">
        <f>IF(TYPE(V89)=1,_xll.GCurve(W$6,X89*365,"y")/100,0)</f>
        <v>0</v>
      </c>
      <c r="Z89" s="45">
        <f t="shared" si="74"/>
        <v>0</v>
      </c>
      <c r="AA89" s="16">
        <f t="shared" si="75"/>
        <v>0</v>
      </c>
      <c r="AB89" s="35"/>
      <c r="AC89" s="22"/>
      <c r="AD89" s="49" t="str">
        <f t="shared" si="114"/>
        <v/>
      </c>
      <c r="AE89" s="50">
        <f t="shared" si="115"/>
        <v>0</v>
      </c>
      <c r="AF89" s="45">
        <f t="shared" si="76"/>
        <v>0</v>
      </c>
      <c r="AG89" s="48">
        <f>IF(TYPE(AD89)=1,_xll.GCurve(AE$6,AF89*365,"y")/100,0)</f>
        <v>0</v>
      </c>
      <c r="AH89" s="45">
        <f t="shared" si="77"/>
        <v>0</v>
      </c>
      <c r="AI89" s="16">
        <f t="shared" si="78"/>
        <v>0</v>
      </c>
      <c r="AJ89" s="35"/>
      <c r="AK89" s="22"/>
      <c r="AL89" s="49" t="str">
        <f t="shared" si="116"/>
        <v/>
      </c>
      <c r="AM89" s="50">
        <f t="shared" si="117"/>
        <v>0</v>
      </c>
      <c r="AN89" s="45">
        <f t="shared" si="79"/>
        <v>0</v>
      </c>
      <c r="AO89" s="48">
        <f>IF(TYPE(AL89)=1,_xll.GCurve(AM$6,AN89*365,"y")/100,0)</f>
        <v>0</v>
      </c>
      <c r="AP89" s="45">
        <f t="shared" si="80"/>
        <v>0</v>
      </c>
      <c r="AQ89" s="16">
        <f t="shared" si="81"/>
        <v>0</v>
      </c>
      <c r="AR89" s="35"/>
      <c r="AS89" s="22"/>
      <c r="AT89" s="49" t="str">
        <f t="shared" si="118"/>
        <v/>
      </c>
      <c r="AU89" s="50">
        <f t="shared" si="119"/>
        <v>0</v>
      </c>
      <c r="AV89" s="45">
        <f t="shared" si="82"/>
        <v>0</v>
      </c>
      <c r="AW89" s="48">
        <f>IF(TYPE(AT89)=1,_xll.GCurve(AU$6,AV89*365,"y")/100,0)</f>
        <v>0</v>
      </c>
      <c r="AX89" s="45">
        <f t="shared" si="83"/>
        <v>0</v>
      </c>
      <c r="AY89" s="16">
        <f t="shared" si="84"/>
        <v>0</v>
      </c>
      <c r="AZ89" s="35"/>
      <c r="BA89" s="22"/>
      <c r="BB89" s="49" t="str">
        <f t="shared" si="120"/>
        <v/>
      </c>
      <c r="BC89" s="50">
        <f t="shared" si="121"/>
        <v>0</v>
      </c>
      <c r="BD89" s="45">
        <f t="shared" si="85"/>
        <v>0</v>
      </c>
      <c r="BE89" s="48">
        <f>IF(TYPE(BB89)=1,_xll.GCurve(BC$6,BD89*365,"y")/100,0)</f>
        <v>0</v>
      </c>
      <c r="BF89" s="45">
        <f t="shared" si="86"/>
        <v>0</v>
      </c>
      <c r="BG89" s="16">
        <f t="shared" si="87"/>
        <v>0</v>
      </c>
      <c r="BH89" s="35"/>
      <c r="BI89" s="22"/>
      <c r="BJ89" s="49" t="str">
        <f t="shared" si="122"/>
        <v/>
      </c>
      <c r="BK89" s="50">
        <f t="shared" si="123"/>
        <v>0</v>
      </c>
      <c r="BL89" s="45">
        <f t="shared" si="88"/>
        <v>0</v>
      </c>
      <c r="BM89" s="48">
        <f>IF(TYPE(BJ89)=1,_xll.GCurve(BK$6,BL89*365,"y")/100,0)</f>
        <v>0</v>
      </c>
      <c r="BN89" s="45">
        <f t="shared" si="89"/>
        <v>0</v>
      </c>
      <c r="BO89" s="16">
        <f t="shared" si="90"/>
        <v>0</v>
      </c>
      <c r="BP89" s="35"/>
      <c r="BQ89" s="22"/>
      <c r="BR89" s="49" t="str">
        <f t="shared" si="124"/>
        <v/>
      </c>
      <c r="BS89" s="50">
        <f t="shared" si="125"/>
        <v>0</v>
      </c>
      <c r="BT89" s="45">
        <f t="shared" si="91"/>
        <v>0</v>
      </c>
      <c r="BU89" s="48">
        <f>IF(TYPE(BR89)=1,_xll.GCurve(BS$6,BT89*365,"y")/100,0)</f>
        <v>0</v>
      </c>
      <c r="BV89" s="45">
        <f t="shared" si="92"/>
        <v>0</v>
      </c>
      <c r="BW89" s="16">
        <f t="shared" si="93"/>
        <v>0</v>
      </c>
      <c r="BX89" s="35"/>
      <c r="BY89" s="22"/>
      <c r="BZ89" s="49" t="str">
        <f t="shared" si="126"/>
        <v/>
      </c>
      <c r="CA89" s="50">
        <f t="shared" si="127"/>
        <v>0</v>
      </c>
      <c r="CB89" s="45">
        <f t="shared" si="94"/>
        <v>0</v>
      </c>
      <c r="CC89" s="48">
        <f>IF(TYPE(BZ89)=1,_xll.GCurve(CA$6,CB89*365,"y")/100,0)</f>
        <v>0</v>
      </c>
      <c r="CD89" s="45">
        <f t="shared" si="95"/>
        <v>0</v>
      </c>
      <c r="CE89" s="16">
        <f t="shared" si="96"/>
        <v>0</v>
      </c>
      <c r="CF89" s="35"/>
      <c r="CG89" s="22"/>
      <c r="CH89" s="49" t="str">
        <f t="shared" si="128"/>
        <v/>
      </c>
      <c r="CI89" s="50">
        <f t="shared" si="129"/>
        <v>0</v>
      </c>
      <c r="CJ89" s="45">
        <f t="shared" si="97"/>
        <v>0</v>
      </c>
      <c r="CK89" s="48">
        <f>IF(TYPE(CH89)=1,_xll.GCurve(CI$6,CJ89*365,"y")/100,0)</f>
        <v>0</v>
      </c>
      <c r="CL89" s="45">
        <f t="shared" si="98"/>
        <v>0</v>
      </c>
      <c r="CM89" s="16">
        <f t="shared" si="99"/>
        <v>0</v>
      </c>
      <c r="CN89" s="35"/>
      <c r="CO89" s="22"/>
      <c r="CP89" s="49" t="str">
        <f t="shared" si="130"/>
        <v/>
      </c>
      <c r="CQ89" s="50">
        <f t="shared" si="131"/>
        <v>0</v>
      </c>
      <c r="CR89" s="45">
        <f t="shared" si="100"/>
        <v>0</v>
      </c>
      <c r="CS89" s="48">
        <f>IF(TYPE(CP89)=1,_xll.GCurve(CQ$6,CR89*365,"y")/100,0)</f>
        <v>0</v>
      </c>
      <c r="CT89" s="45">
        <f t="shared" si="101"/>
        <v>0</v>
      </c>
      <c r="CU89" s="16">
        <f t="shared" si="102"/>
        <v>0</v>
      </c>
      <c r="CV89" s="35"/>
      <c r="CW89" s="35"/>
      <c r="CX89" s="22"/>
      <c r="CY89" s="49" t="str">
        <f t="shared" si="132"/>
        <v/>
      </c>
      <c r="CZ89" s="50">
        <f t="shared" si="133"/>
        <v>0</v>
      </c>
      <c r="DA89" s="45">
        <f t="shared" si="103"/>
        <v>0</v>
      </c>
      <c r="DB89" s="48">
        <f>IF(TYPE(CY89)=1,_xll.GCurve(CZ$6,DA89*365,"y")/100,0)</f>
        <v>0</v>
      </c>
      <c r="DC89" s="45">
        <f t="shared" si="104"/>
        <v>0</v>
      </c>
      <c r="DD89" s="16">
        <f t="shared" si="105"/>
        <v>0</v>
      </c>
      <c r="DE89" s="35"/>
    </row>
    <row r="90" spans="1:109" x14ac:dyDescent="0.25">
      <c r="A90" s="35"/>
      <c r="B90" s="35"/>
      <c r="C90" s="35"/>
      <c r="D90" s="35"/>
      <c r="E90" s="22"/>
      <c r="F90" s="49" t="str">
        <f t="shared" si="106"/>
        <v/>
      </c>
      <c r="G90" s="50">
        <f t="shared" si="107"/>
        <v>0</v>
      </c>
      <c r="H90" s="45">
        <f t="shared" si="108"/>
        <v>0</v>
      </c>
      <c r="I90" s="48">
        <f>IF(TYPE(F90)=1,_xll.GCurve(G$6,H90*365,"y")/100,0)</f>
        <v>0</v>
      </c>
      <c r="J90" s="45">
        <f t="shared" si="109"/>
        <v>0</v>
      </c>
      <c r="K90" s="16">
        <f t="shared" si="110"/>
        <v>0</v>
      </c>
      <c r="L90" s="35"/>
      <c r="M90" s="22"/>
      <c r="N90" s="49" t="str">
        <f t="shared" si="69"/>
        <v/>
      </c>
      <c r="O90" s="50">
        <f t="shared" si="111"/>
        <v>0</v>
      </c>
      <c r="P90" s="45">
        <f t="shared" si="70"/>
        <v>0</v>
      </c>
      <c r="Q90" s="48">
        <f>IF(TYPE(N90)=1,_xll.GCurve(O$6,P90*365,"y")/100,0)</f>
        <v>0</v>
      </c>
      <c r="R90" s="45">
        <f t="shared" si="71"/>
        <v>0</v>
      </c>
      <c r="S90" s="16">
        <f t="shared" si="72"/>
        <v>0</v>
      </c>
      <c r="T90" s="35"/>
      <c r="U90" s="22"/>
      <c r="V90" s="49" t="str">
        <f t="shared" si="112"/>
        <v/>
      </c>
      <c r="W90" s="50">
        <f t="shared" si="113"/>
        <v>0</v>
      </c>
      <c r="X90" s="45">
        <f t="shared" si="73"/>
        <v>0</v>
      </c>
      <c r="Y90" s="48">
        <f>IF(TYPE(V90)=1,_xll.GCurve(W$6,X90*365,"y")/100,0)</f>
        <v>0</v>
      </c>
      <c r="Z90" s="45">
        <f t="shared" si="74"/>
        <v>0</v>
      </c>
      <c r="AA90" s="16">
        <f t="shared" si="75"/>
        <v>0</v>
      </c>
      <c r="AB90" s="35"/>
      <c r="AC90" s="22"/>
      <c r="AD90" s="49" t="str">
        <f t="shared" si="114"/>
        <v/>
      </c>
      <c r="AE90" s="50">
        <f t="shared" si="115"/>
        <v>0</v>
      </c>
      <c r="AF90" s="45">
        <f t="shared" si="76"/>
        <v>0</v>
      </c>
      <c r="AG90" s="48">
        <f>IF(TYPE(AD90)=1,_xll.GCurve(AE$6,AF90*365,"y")/100,0)</f>
        <v>0</v>
      </c>
      <c r="AH90" s="45">
        <f t="shared" si="77"/>
        <v>0</v>
      </c>
      <c r="AI90" s="16">
        <f t="shared" si="78"/>
        <v>0</v>
      </c>
      <c r="AJ90" s="35"/>
      <c r="AK90" s="22"/>
      <c r="AL90" s="49" t="str">
        <f t="shared" si="116"/>
        <v/>
      </c>
      <c r="AM90" s="50">
        <f t="shared" si="117"/>
        <v>0</v>
      </c>
      <c r="AN90" s="45">
        <f t="shared" si="79"/>
        <v>0</v>
      </c>
      <c r="AO90" s="48">
        <f>IF(TYPE(AL90)=1,_xll.GCurve(AM$6,AN90*365,"y")/100,0)</f>
        <v>0</v>
      </c>
      <c r="AP90" s="45">
        <f t="shared" si="80"/>
        <v>0</v>
      </c>
      <c r="AQ90" s="16">
        <f t="shared" si="81"/>
        <v>0</v>
      </c>
      <c r="AR90" s="35"/>
      <c r="AS90" s="22"/>
      <c r="AT90" s="49" t="str">
        <f t="shared" si="118"/>
        <v/>
      </c>
      <c r="AU90" s="50">
        <f t="shared" si="119"/>
        <v>0</v>
      </c>
      <c r="AV90" s="45">
        <f t="shared" si="82"/>
        <v>0</v>
      </c>
      <c r="AW90" s="48">
        <f>IF(TYPE(AT90)=1,_xll.GCurve(AU$6,AV90*365,"y")/100,0)</f>
        <v>0</v>
      </c>
      <c r="AX90" s="45">
        <f t="shared" si="83"/>
        <v>0</v>
      </c>
      <c r="AY90" s="16">
        <f t="shared" si="84"/>
        <v>0</v>
      </c>
      <c r="AZ90" s="35"/>
      <c r="BA90" s="22"/>
      <c r="BB90" s="49" t="str">
        <f t="shared" si="120"/>
        <v/>
      </c>
      <c r="BC90" s="50">
        <f t="shared" si="121"/>
        <v>0</v>
      </c>
      <c r="BD90" s="45">
        <f t="shared" si="85"/>
        <v>0</v>
      </c>
      <c r="BE90" s="48">
        <f>IF(TYPE(BB90)=1,_xll.GCurve(BC$6,BD90*365,"y")/100,0)</f>
        <v>0</v>
      </c>
      <c r="BF90" s="45">
        <f t="shared" si="86"/>
        <v>0</v>
      </c>
      <c r="BG90" s="16">
        <f t="shared" si="87"/>
        <v>0</v>
      </c>
      <c r="BH90" s="35"/>
      <c r="BI90" s="22"/>
      <c r="BJ90" s="49" t="str">
        <f t="shared" si="122"/>
        <v/>
      </c>
      <c r="BK90" s="50">
        <f t="shared" si="123"/>
        <v>0</v>
      </c>
      <c r="BL90" s="45">
        <f t="shared" si="88"/>
        <v>0</v>
      </c>
      <c r="BM90" s="48">
        <f>IF(TYPE(BJ90)=1,_xll.GCurve(BK$6,BL90*365,"y")/100,0)</f>
        <v>0</v>
      </c>
      <c r="BN90" s="45">
        <f t="shared" si="89"/>
        <v>0</v>
      </c>
      <c r="BO90" s="16">
        <f t="shared" si="90"/>
        <v>0</v>
      </c>
      <c r="BP90" s="35"/>
      <c r="BQ90" s="22"/>
      <c r="BR90" s="49" t="str">
        <f t="shared" si="124"/>
        <v/>
      </c>
      <c r="BS90" s="50">
        <f t="shared" si="125"/>
        <v>0</v>
      </c>
      <c r="BT90" s="45">
        <f t="shared" si="91"/>
        <v>0</v>
      </c>
      <c r="BU90" s="48">
        <f>IF(TYPE(BR90)=1,_xll.GCurve(BS$6,BT90*365,"y")/100,0)</f>
        <v>0</v>
      </c>
      <c r="BV90" s="45">
        <f t="shared" si="92"/>
        <v>0</v>
      </c>
      <c r="BW90" s="16">
        <f t="shared" si="93"/>
        <v>0</v>
      </c>
      <c r="BX90" s="35"/>
      <c r="BY90" s="22"/>
      <c r="BZ90" s="49" t="str">
        <f t="shared" si="126"/>
        <v/>
      </c>
      <c r="CA90" s="50">
        <f t="shared" si="127"/>
        <v>0</v>
      </c>
      <c r="CB90" s="45">
        <f t="shared" si="94"/>
        <v>0</v>
      </c>
      <c r="CC90" s="48">
        <f>IF(TYPE(BZ90)=1,_xll.GCurve(CA$6,CB90*365,"y")/100,0)</f>
        <v>0</v>
      </c>
      <c r="CD90" s="45">
        <f t="shared" si="95"/>
        <v>0</v>
      </c>
      <c r="CE90" s="16">
        <f t="shared" si="96"/>
        <v>0</v>
      </c>
      <c r="CF90" s="35"/>
      <c r="CG90" s="22"/>
      <c r="CH90" s="49" t="str">
        <f t="shared" si="128"/>
        <v/>
      </c>
      <c r="CI90" s="50">
        <f t="shared" si="129"/>
        <v>0</v>
      </c>
      <c r="CJ90" s="45">
        <f t="shared" si="97"/>
        <v>0</v>
      </c>
      <c r="CK90" s="48">
        <f>IF(TYPE(CH90)=1,_xll.GCurve(CI$6,CJ90*365,"y")/100,0)</f>
        <v>0</v>
      </c>
      <c r="CL90" s="45">
        <f t="shared" si="98"/>
        <v>0</v>
      </c>
      <c r="CM90" s="16">
        <f t="shared" si="99"/>
        <v>0</v>
      </c>
      <c r="CN90" s="35"/>
      <c r="CO90" s="22"/>
      <c r="CP90" s="49" t="str">
        <f t="shared" si="130"/>
        <v/>
      </c>
      <c r="CQ90" s="50">
        <f t="shared" si="131"/>
        <v>0</v>
      </c>
      <c r="CR90" s="45">
        <f t="shared" si="100"/>
        <v>0</v>
      </c>
      <c r="CS90" s="48">
        <f>IF(TYPE(CP90)=1,_xll.GCurve(CQ$6,CR90*365,"y")/100,0)</f>
        <v>0</v>
      </c>
      <c r="CT90" s="45">
        <f t="shared" si="101"/>
        <v>0</v>
      </c>
      <c r="CU90" s="16">
        <f t="shared" si="102"/>
        <v>0</v>
      </c>
      <c r="CV90" s="35"/>
      <c r="CW90" s="35"/>
      <c r="CX90" s="22"/>
      <c r="CY90" s="49" t="str">
        <f t="shared" si="132"/>
        <v/>
      </c>
      <c r="CZ90" s="50">
        <f t="shared" si="133"/>
        <v>0</v>
      </c>
      <c r="DA90" s="45">
        <f t="shared" si="103"/>
        <v>0</v>
      </c>
      <c r="DB90" s="48">
        <f>IF(TYPE(CY90)=1,_xll.GCurve(CZ$6,DA90*365,"y")/100,0)</f>
        <v>0</v>
      </c>
      <c r="DC90" s="45">
        <f t="shared" si="104"/>
        <v>0</v>
      </c>
      <c r="DD90" s="16">
        <f t="shared" si="105"/>
        <v>0</v>
      </c>
      <c r="DE90" s="35"/>
    </row>
    <row r="91" spans="1:109" x14ac:dyDescent="0.25">
      <c r="A91" s="35"/>
      <c r="B91" s="35"/>
      <c r="C91" s="35"/>
      <c r="D91" s="35"/>
      <c r="E91" s="22"/>
      <c r="F91" s="49" t="str">
        <f t="shared" si="106"/>
        <v/>
      </c>
      <c r="G91" s="50">
        <f t="shared" si="107"/>
        <v>0</v>
      </c>
      <c r="H91" s="45">
        <f t="shared" si="108"/>
        <v>0</v>
      </c>
      <c r="I91" s="48">
        <f>IF(TYPE(F91)=1,_xll.GCurve(G$6,H91*365,"y")/100,0)</f>
        <v>0</v>
      </c>
      <c r="J91" s="45">
        <f t="shared" si="109"/>
        <v>0</v>
      </c>
      <c r="K91" s="16">
        <f t="shared" si="110"/>
        <v>0</v>
      </c>
      <c r="L91" s="35"/>
      <c r="M91" s="22"/>
      <c r="N91" s="49" t="str">
        <f t="shared" si="69"/>
        <v/>
      </c>
      <c r="O91" s="50">
        <f t="shared" si="111"/>
        <v>0</v>
      </c>
      <c r="P91" s="45">
        <f t="shared" si="70"/>
        <v>0</v>
      </c>
      <c r="Q91" s="48">
        <f>IF(TYPE(N91)=1,_xll.GCurve(O$6,P91*365,"y")/100,0)</f>
        <v>0</v>
      </c>
      <c r="R91" s="45">
        <f t="shared" si="71"/>
        <v>0</v>
      </c>
      <c r="S91" s="16">
        <f t="shared" si="72"/>
        <v>0</v>
      </c>
      <c r="T91" s="35"/>
      <c r="U91" s="22"/>
      <c r="V91" s="49" t="str">
        <f t="shared" si="112"/>
        <v/>
      </c>
      <c r="W91" s="50">
        <f t="shared" si="113"/>
        <v>0</v>
      </c>
      <c r="X91" s="45">
        <f t="shared" si="73"/>
        <v>0</v>
      </c>
      <c r="Y91" s="48">
        <f>IF(TYPE(V91)=1,_xll.GCurve(W$6,X91*365,"y")/100,0)</f>
        <v>0</v>
      </c>
      <c r="Z91" s="45">
        <f t="shared" si="74"/>
        <v>0</v>
      </c>
      <c r="AA91" s="16">
        <f t="shared" si="75"/>
        <v>0</v>
      </c>
      <c r="AB91" s="35"/>
      <c r="AC91" s="22"/>
      <c r="AD91" s="49" t="str">
        <f t="shared" si="114"/>
        <v/>
      </c>
      <c r="AE91" s="50">
        <f t="shared" si="115"/>
        <v>0</v>
      </c>
      <c r="AF91" s="45">
        <f t="shared" si="76"/>
        <v>0</v>
      </c>
      <c r="AG91" s="48">
        <f>IF(TYPE(AD91)=1,_xll.GCurve(AE$6,AF91*365,"y")/100,0)</f>
        <v>0</v>
      </c>
      <c r="AH91" s="45">
        <f t="shared" si="77"/>
        <v>0</v>
      </c>
      <c r="AI91" s="16">
        <f t="shared" si="78"/>
        <v>0</v>
      </c>
      <c r="AJ91" s="35"/>
      <c r="AK91" s="22"/>
      <c r="AL91" s="49" t="str">
        <f t="shared" si="116"/>
        <v/>
      </c>
      <c r="AM91" s="50">
        <f t="shared" si="117"/>
        <v>0</v>
      </c>
      <c r="AN91" s="45">
        <f t="shared" si="79"/>
        <v>0</v>
      </c>
      <c r="AO91" s="48">
        <f>IF(TYPE(AL91)=1,_xll.GCurve(AM$6,AN91*365,"y")/100,0)</f>
        <v>0</v>
      </c>
      <c r="AP91" s="45">
        <f t="shared" si="80"/>
        <v>0</v>
      </c>
      <c r="AQ91" s="16">
        <f t="shared" si="81"/>
        <v>0</v>
      </c>
      <c r="AR91" s="35"/>
      <c r="AS91" s="22"/>
      <c r="AT91" s="49" t="str">
        <f t="shared" si="118"/>
        <v/>
      </c>
      <c r="AU91" s="50">
        <f t="shared" si="119"/>
        <v>0</v>
      </c>
      <c r="AV91" s="45">
        <f t="shared" si="82"/>
        <v>0</v>
      </c>
      <c r="AW91" s="48">
        <f>IF(TYPE(AT91)=1,_xll.GCurve(AU$6,AV91*365,"y")/100,0)</f>
        <v>0</v>
      </c>
      <c r="AX91" s="45">
        <f t="shared" si="83"/>
        <v>0</v>
      </c>
      <c r="AY91" s="16">
        <f t="shared" si="84"/>
        <v>0</v>
      </c>
      <c r="AZ91" s="35"/>
      <c r="BA91" s="22"/>
      <c r="BB91" s="49" t="str">
        <f t="shared" si="120"/>
        <v/>
      </c>
      <c r="BC91" s="50">
        <f t="shared" si="121"/>
        <v>0</v>
      </c>
      <c r="BD91" s="45">
        <f t="shared" si="85"/>
        <v>0</v>
      </c>
      <c r="BE91" s="48">
        <f>IF(TYPE(BB91)=1,_xll.GCurve(BC$6,BD91*365,"y")/100,0)</f>
        <v>0</v>
      </c>
      <c r="BF91" s="45">
        <f t="shared" si="86"/>
        <v>0</v>
      </c>
      <c r="BG91" s="16">
        <f t="shared" si="87"/>
        <v>0</v>
      </c>
      <c r="BH91" s="35"/>
      <c r="BI91" s="22"/>
      <c r="BJ91" s="49" t="str">
        <f t="shared" si="122"/>
        <v/>
      </c>
      <c r="BK91" s="50">
        <f t="shared" si="123"/>
        <v>0</v>
      </c>
      <c r="BL91" s="45">
        <f t="shared" si="88"/>
        <v>0</v>
      </c>
      <c r="BM91" s="48">
        <f>IF(TYPE(BJ91)=1,_xll.GCurve(BK$6,BL91*365,"y")/100,0)</f>
        <v>0</v>
      </c>
      <c r="BN91" s="45">
        <f t="shared" si="89"/>
        <v>0</v>
      </c>
      <c r="BO91" s="16">
        <f t="shared" si="90"/>
        <v>0</v>
      </c>
      <c r="BP91" s="35"/>
      <c r="BQ91" s="22"/>
      <c r="BR91" s="49" t="str">
        <f t="shared" si="124"/>
        <v/>
      </c>
      <c r="BS91" s="50">
        <f t="shared" si="125"/>
        <v>0</v>
      </c>
      <c r="BT91" s="45">
        <f t="shared" si="91"/>
        <v>0</v>
      </c>
      <c r="BU91" s="48">
        <f>IF(TYPE(BR91)=1,_xll.GCurve(BS$6,BT91*365,"y")/100,0)</f>
        <v>0</v>
      </c>
      <c r="BV91" s="45">
        <f t="shared" si="92"/>
        <v>0</v>
      </c>
      <c r="BW91" s="16">
        <f t="shared" si="93"/>
        <v>0</v>
      </c>
      <c r="BX91" s="35"/>
      <c r="BY91" s="22"/>
      <c r="BZ91" s="49" t="str">
        <f t="shared" si="126"/>
        <v/>
      </c>
      <c r="CA91" s="50">
        <f t="shared" si="127"/>
        <v>0</v>
      </c>
      <c r="CB91" s="45">
        <f t="shared" si="94"/>
        <v>0</v>
      </c>
      <c r="CC91" s="48">
        <f>IF(TYPE(BZ91)=1,_xll.GCurve(CA$6,CB91*365,"y")/100,0)</f>
        <v>0</v>
      </c>
      <c r="CD91" s="45">
        <f t="shared" si="95"/>
        <v>0</v>
      </c>
      <c r="CE91" s="16">
        <f t="shared" si="96"/>
        <v>0</v>
      </c>
      <c r="CF91" s="35"/>
      <c r="CG91" s="22"/>
      <c r="CH91" s="49" t="str">
        <f t="shared" si="128"/>
        <v/>
      </c>
      <c r="CI91" s="50">
        <f t="shared" si="129"/>
        <v>0</v>
      </c>
      <c r="CJ91" s="45">
        <f t="shared" si="97"/>
        <v>0</v>
      </c>
      <c r="CK91" s="48">
        <f>IF(TYPE(CH91)=1,_xll.GCurve(CI$6,CJ91*365,"y")/100,0)</f>
        <v>0</v>
      </c>
      <c r="CL91" s="45">
        <f t="shared" si="98"/>
        <v>0</v>
      </c>
      <c r="CM91" s="16">
        <f t="shared" si="99"/>
        <v>0</v>
      </c>
      <c r="CN91" s="35"/>
      <c r="CO91" s="22"/>
      <c r="CP91" s="49" t="str">
        <f t="shared" si="130"/>
        <v/>
      </c>
      <c r="CQ91" s="50">
        <f t="shared" si="131"/>
        <v>0</v>
      </c>
      <c r="CR91" s="45">
        <f t="shared" si="100"/>
        <v>0</v>
      </c>
      <c r="CS91" s="48">
        <f>IF(TYPE(CP91)=1,_xll.GCurve(CQ$6,CR91*365,"y")/100,0)</f>
        <v>0</v>
      </c>
      <c r="CT91" s="45">
        <f t="shared" si="101"/>
        <v>0</v>
      </c>
      <c r="CU91" s="16">
        <f t="shared" si="102"/>
        <v>0</v>
      </c>
      <c r="CV91" s="35"/>
      <c r="CW91" s="35"/>
      <c r="CX91" s="22"/>
      <c r="CY91" s="49" t="str">
        <f t="shared" si="132"/>
        <v/>
      </c>
      <c r="CZ91" s="50">
        <f t="shared" si="133"/>
        <v>0</v>
      </c>
      <c r="DA91" s="45">
        <f t="shared" si="103"/>
        <v>0</v>
      </c>
      <c r="DB91" s="48">
        <f>IF(TYPE(CY91)=1,_xll.GCurve(CZ$6,DA91*365,"y")/100,0)</f>
        <v>0</v>
      </c>
      <c r="DC91" s="45">
        <f t="shared" si="104"/>
        <v>0</v>
      </c>
      <c r="DD91" s="16">
        <f t="shared" si="105"/>
        <v>0</v>
      </c>
      <c r="DE91" s="35"/>
    </row>
    <row r="92" spans="1:109" x14ac:dyDescent="0.25">
      <c r="A92" s="35"/>
      <c r="B92" s="35"/>
      <c r="C92" s="35"/>
      <c r="D92" s="35"/>
      <c r="E92" s="22"/>
      <c r="F92" s="49" t="str">
        <f t="shared" si="106"/>
        <v/>
      </c>
      <c r="G92" s="50">
        <f t="shared" si="107"/>
        <v>0</v>
      </c>
      <c r="H92" s="45">
        <f t="shared" si="108"/>
        <v>0</v>
      </c>
      <c r="I92" s="48">
        <f>IF(TYPE(F92)=1,_xll.GCurve(G$6,H92*365,"y")/100,0)</f>
        <v>0</v>
      </c>
      <c r="J92" s="45">
        <f t="shared" si="109"/>
        <v>0</v>
      </c>
      <c r="K92" s="16">
        <f t="shared" si="110"/>
        <v>0</v>
      </c>
      <c r="L92" s="35"/>
      <c r="M92" s="22"/>
      <c r="N92" s="49" t="str">
        <f t="shared" si="69"/>
        <v/>
      </c>
      <c r="O92" s="50">
        <f t="shared" si="111"/>
        <v>0</v>
      </c>
      <c r="P92" s="45">
        <f t="shared" si="70"/>
        <v>0</v>
      </c>
      <c r="Q92" s="48">
        <f>IF(TYPE(N92)=1,_xll.GCurve(O$6,P92*365,"y")/100,0)</f>
        <v>0</v>
      </c>
      <c r="R92" s="45">
        <f t="shared" si="71"/>
        <v>0</v>
      </c>
      <c r="S92" s="16">
        <f t="shared" si="72"/>
        <v>0</v>
      </c>
      <c r="T92" s="35"/>
      <c r="U92" s="22"/>
      <c r="V92" s="49" t="str">
        <f t="shared" si="112"/>
        <v/>
      </c>
      <c r="W92" s="50">
        <f t="shared" si="113"/>
        <v>0</v>
      </c>
      <c r="X92" s="45">
        <f t="shared" si="73"/>
        <v>0</v>
      </c>
      <c r="Y92" s="48">
        <f>IF(TYPE(V92)=1,_xll.GCurve(W$6,X92*365,"y")/100,0)</f>
        <v>0</v>
      </c>
      <c r="Z92" s="45">
        <f t="shared" si="74"/>
        <v>0</v>
      </c>
      <c r="AA92" s="16">
        <f t="shared" si="75"/>
        <v>0</v>
      </c>
      <c r="AB92" s="35"/>
      <c r="AC92" s="22"/>
      <c r="AD92" s="49" t="str">
        <f t="shared" si="114"/>
        <v/>
      </c>
      <c r="AE92" s="50">
        <f t="shared" si="115"/>
        <v>0</v>
      </c>
      <c r="AF92" s="45">
        <f t="shared" si="76"/>
        <v>0</v>
      </c>
      <c r="AG92" s="48">
        <f>IF(TYPE(AD92)=1,_xll.GCurve(AE$6,AF92*365,"y")/100,0)</f>
        <v>0</v>
      </c>
      <c r="AH92" s="45">
        <f t="shared" si="77"/>
        <v>0</v>
      </c>
      <c r="AI92" s="16">
        <f t="shared" si="78"/>
        <v>0</v>
      </c>
      <c r="AJ92" s="35"/>
      <c r="AK92" s="22"/>
      <c r="AL92" s="49" t="str">
        <f t="shared" si="116"/>
        <v/>
      </c>
      <c r="AM92" s="50">
        <f t="shared" si="117"/>
        <v>0</v>
      </c>
      <c r="AN92" s="45">
        <f t="shared" si="79"/>
        <v>0</v>
      </c>
      <c r="AO92" s="48">
        <f>IF(TYPE(AL92)=1,_xll.GCurve(AM$6,AN92*365,"y")/100,0)</f>
        <v>0</v>
      </c>
      <c r="AP92" s="45">
        <f t="shared" si="80"/>
        <v>0</v>
      </c>
      <c r="AQ92" s="16">
        <f t="shared" si="81"/>
        <v>0</v>
      </c>
      <c r="AR92" s="35"/>
      <c r="AS92" s="22"/>
      <c r="AT92" s="49" t="str">
        <f t="shared" si="118"/>
        <v/>
      </c>
      <c r="AU92" s="50">
        <f t="shared" si="119"/>
        <v>0</v>
      </c>
      <c r="AV92" s="45">
        <f t="shared" si="82"/>
        <v>0</v>
      </c>
      <c r="AW92" s="48">
        <f>IF(TYPE(AT92)=1,_xll.GCurve(AU$6,AV92*365,"y")/100,0)</f>
        <v>0</v>
      </c>
      <c r="AX92" s="45">
        <f t="shared" si="83"/>
        <v>0</v>
      </c>
      <c r="AY92" s="16">
        <f t="shared" si="84"/>
        <v>0</v>
      </c>
      <c r="AZ92" s="35"/>
      <c r="BA92" s="22"/>
      <c r="BB92" s="49" t="str">
        <f t="shared" si="120"/>
        <v/>
      </c>
      <c r="BC92" s="50">
        <f t="shared" si="121"/>
        <v>0</v>
      </c>
      <c r="BD92" s="45">
        <f t="shared" si="85"/>
        <v>0</v>
      </c>
      <c r="BE92" s="48">
        <f>IF(TYPE(BB92)=1,_xll.GCurve(BC$6,BD92*365,"y")/100,0)</f>
        <v>0</v>
      </c>
      <c r="BF92" s="45">
        <f t="shared" si="86"/>
        <v>0</v>
      </c>
      <c r="BG92" s="16">
        <f t="shared" si="87"/>
        <v>0</v>
      </c>
      <c r="BH92" s="35"/>
      <c r="BI92" s="22"/>
      <c r="BJ92" s="49" t="str">
        <f t="shared" si="122"/>
        <v/>
      </c>
      <c r="BK92" s="50">
        <f t="shared" si="123"/>
        <v>0</v>
      </c>
      <c r="BL92" s="45">
        <f t="shared" si="88"/>
        <v>0</v>
      </c>
      <c r="BM92" s="48">
        <f>IF(TYPE(BJ92)=1,_xll.GCurve(BK$6,BL92*365,"y")/100,0)</f>
        <v>0</v>
      </c>
      <c r="BN92" s="45">
        <f t="shared" si="89"/>
        <v>0</v>
      </c>
      <c r="BO92" s="16">
        <f t="shared" si="90"/>
        <v>0</v>
      </c>
      <c r="BP92" s="35"/>
      <c r="BQ92" s="22"/>
      <c r="BR92" s="49" t="str">
        <f t="shared" si="124"/>
        <v/>
      </c>
      <c r="BS92" s="50">
        <f t="shared" si="125"/>
        <v>0</v>
      </c>
      <c r="BT92" s="45">
        <f t="shared" si="91"/>
        <v>0</v>
      </c>
      <c r="BU92" s="48">
        <f>IF(TYPE(BR92)=1,_xll.GCurve(BS$6,BT92*365,"y")/100,0)</f>
        <v>0</v>
      </c>
      <c r="BV92" s="45">
        <f t="shared" si="92"/>
        <v>0</v>
      </c>
      <c r="BW92" s="16">
        <f t="shared" si="93"/>
        <v>0</v>
      </c>
      <c r="BX92" s="35"/>
      <c r="BY92" s="22"/>
      <c r="BZ92" s="49" t="str">
        <f t="shared" si="126"/>
        <v/>
      </c>
      <c r="CA92" s="50">
        <f t="shared" si="127"/>
        <v>0</v>
      </c>
      <c r="CB92" s="45">
        <f t="shared" si="94"/>
        <v>0</v>
      </c>
      <c r="CC92" s="48">
        <f>IF(TYPE(BZ92)=1,_xll.GCurve(CA$6,CB92*365,"y")/100,0)</f>
        <v>0</v>
      </c>
      <c r="CD92" s="45">
        <f t="shared" si="95"/>
        <v>0</v>
      </c>
      <c r="CE92" s="16">
        <f t="shared" si="96"/>
        <v>0</v>
      </c>
      <c r="CF92" s="35"/>
      <c r="CG92" s="22"/>
      <c r="CH92" s="49" t="str">
        <f t="shared" si="128"/>
        <v/>
      </c>
      <c r="CI92" s="50">
        <f t="shared" si="129"/>
        <v>0</v>
      </c>
      <c r="CJ92" s="45">
        <f t="shared" si="97"/>
        <v>0</v>
      </c>
      <c r="CK92" s="48">
        <f>IF(TYPE(CH92)=1,_xll.GCurve(CI$6,CJ92*365,"y")/100,0)</f>
        <v>0</v>
      </c>
      <c r="CL92" s="45">
        <f t="shared" si="98"/>
        <v>0</v>
      </c>
      <c r="CM92" s="16">
        <f t="shared" si="99"/>
        <v>0</v>
      </c>
      <c r="CN92" s="35"/>
      <c r="CO92" s="22"/>
      <c r="CP92" s="49" t="str">
        <f t="shared" si="130"/>
        <v/>
      </c>
      <c r="CQ92" s="50">
        <f t="shared" si="131"/>
        <v>0</v>
      </c>
      <c r="CR92" s="45">
        <f t="shared" si="100"/>
        <v>0</v>
      </c>
      <c r="CS92" s="48">
        <f>IF(TYPE(CP92)=1,_xll.GCurve(CQ$6,CR92*365,"y")/100,0)</f>
        <v>0</v>
      </c>
      <c r="CT92" s="45">
        <f t="shared" si="101"/>
        <v>0</v>
      </c>
      <c r="CU92" s="16">
        <f t="shared" si="102"/>
        <v>0</v>
      </c>
      <c r="CV92" s="35"/>
      <c r="CW92" s="35"/>
      <c r="CX92" s="22"/>
      <c r="CY92" s="49" t="str">
        <f t="shared" si="132"/>
        <v/>
      </c>
      <c r="CZ92" s="50">
        <f t="shared" si="133"/>
        <v>0</v>
      </c>
      <c r="DA92" s="45">
        <f t="shared" si="103"/>
        <v>0</v>
      </c>
      <c r="DB92" s="48">
        <f>IF(TYPE(CY92)=1,_xll.GCurve(CZ$6,DA92*365,"y")/100,0)</f>
        <v>0</v>
      </c>
      <c r="DC92" s="45">
        <f t="shared" si="104"/>
        <v>0</v>
      </c>
      <c r="DD92" s="16">
        <f t="shared" si="105"/>
        <v>0</v>
      </c>
      <c r="DE92" s="35"/>
    </row>
    <row r="93" spans="1:109" x14ac:dyDescent="0.25">
      <c r="A93" s="35"/>
      <c r="B93" s="35"/>
      <c r="C93" s="35"/>
      <c r="D93" s="35"/>
      <c r="E93" s="22"/>
      <c r="F93" s="49" t="str">
        <f t="shared" si="106"/>
        <v/>
      </c>
      <c r="G93" s="50">
        <f t="shared" si="107"/>
        <v>0</v>
      </c>
      <c r="H93" s="45">
        <f t="shared" si="108"/>
        <v>0</v>
      </c>
      <c r="I93" s="48">
        <f>IF(TYPE(F93)=1,_xll.GCurve(G$6,H93*365,"y")/100,0)</f>
        <v>0</v>
      </c>
      <c r="J93" s="45">
        <f t="shared" si="109"/>
        <v>0</v>
      </c>
      <c r="K93" s="16">
        <f t="shared" si="110"/>
        <v>0</v>
      </c>
      <c r="L93" s="35"/>
      <c r="M93" s="22"/>
      <c r="N93" s="49" t="str">
        <f t="shared" si="69"/>
        <v/>
      </c>
      <c r="O93" s="50">
        <f t="shared" si="111"/>
        <v>0</v>
      </c>
      <c r="P93" s="45">
        <f t="shared" si="70"/>
        <v>0</v>
      </c>
      <c r="Q93" s="48">
        <f>IF(TYPE(N93)=1,_xll.GCurve(O$6,P93*365,"y")/100,0)</f>
        <v>0</v>
      </c>
      <c r="R93" s="45">
        <f t="shared" si="71"/>
        <v>0</v>
      </c>
      <c r="S93" s="16">
        <f t="shared" si="72"/>
        <v>0</v>
      </c>
      <c r="T93" s="35"/>
      <c r="U93" s="22"/>
      <c r="V93" s="49" t="str">
        <f t="shared" si="112"/>
        <v/>
      </c>
      <c r="W93" s="50">
        <f t="shared" si="113"/>
        <v>0</v>
      </c>
      <c r="X93" s="45">
        <f t="shared" si="73"/>
        <v>0</v>
      </c>
      <c r="Y93" s="48">
        <f>IF(TYPE(V93)=1,_xll.GCurve(W$6,X93*365,"y")/100,0)</f>
        <v>0</v>
      </c>
      <c r="Z93" s="45">
        <f t="shared" si="74"/>
        <v>0</v>
      </c>
      <c r="AA93" s="16">
        <f t="shared" si="75"/>
        <v>0</v>
      </c>
      <c r="AB93" s="35"/>
      <c r="AC93" s="22"/>
      <c r="AD93" s="49" t="str">
        <f t="shared" si="114"/>
        <v/>
      </c>
      <c r="AE93" s="50">
        <f t="shared" si="115"/>
        <v>0</v>
      </c>
      <c r="AF93" s="45">
        <f t="shared" si="76"/>
        <v>0</v>
      </c>
      <c r="AG93" s="48">
        <f>IF(TYPE(AD93)=1,_xll.GCurve(AE$6,AF93*365,"y")/100,0)</f>
        <v>0</v>
      </c>
      <c r="AH93" s="45">
        <f t="shared" si="77"/>
        <v>0</v>
      </c>
      <c r="AI93" s="16">
        <f t="shared" si="78"/>
        <v>0</v>
      </c>
      <c r="AJ93" s="35"/>
      <c r="AK93" s="22"/>
      <c r="AL93" s="49" t="str">
        <f t="shared" si="116"/>
        <v/>
      </c>
      <c r="AM93" s="50">
        <f t="shared" si="117"/>
        <v>0</v>
      </c>
      <c r="AN93" s="45">
        <f t="shared" si="79"/>
        <v>0</v>
      </c>
      <c r="AO93" s="48">
        <f>IF(TYPE(AL93)=1,_xll.GCurve(AM$6,AN93*365,"y")/100,0)</f>
        <v>0</v>
      </c>
      <c r="AP93" s="45">
        <f t="shared" si="80"/>
        <v>0</v>
      </c>
      <c r="AQ93" s="16">
        <f t="shared" si="81"/>
        <v>0</v>
      </c>
      <c r="AR93" s="35"/>
      <c r="AS93" s="22"/>
      <c r="AT93" s="49" t="str">
        <f t="shared" si="118"/>
        <v/>
      </c>
      <c r="AU93" s="50">
        <f t="shared" si="119"/>
        <v>0</v>
      </c>
      <c r="AV93" s="45">
        <f t="shared" si="82"/>
        <v>0</v>
      </c>
      <c r="AW93" s="48">
        <f>IF(TYPE(AT93)=1,_xll.GCurve(AU$6,AV93*365,"y")/100,0)</f>
        <v>0</v>
      </c>
      <c r="AX93" s="45">
        <f t="shared" si="83"/>
        <v>0</v>
      </c>
      <c r="AY93" s="16">
        <f t="shared" si="84"/>
        <v>0</v>
      </c>
      <c r="AZ93" s="35"/>
      <c r="BA93" s="22"/>
      <c r="BB93" s="49" t="str">
        <f t="shared" si="120"/>
        <v/>
      </c>
      <c r="BC93" s="50">
        <f t="shared" si="121"/>
        <v>0</v>
      </c>
      <c r="BD93" s="45">
        <f t="shared" si="85"/>
        <v>0</v>
      </c>
      <c r="BE93" s="48">
        <f>IF(TYPE(BB93)=1,_xll.GCurve(BC$6,BD93*365,"y")/100,0)</f>
        <v>0</v>
      </c>
      <c r="BF93" s="45">
        <f t="shared" si="86"/>
        <v>0</v>
      </c>
      <c r="BG93" s="16">
        <f t="shared" si="87"/>
        <v>0</v>
      </c>
      <c r="BH93" s="35"/>
      <c r="BI93" s="22"/>
      <c r="BJ93" s="49" t="str">
        <f t="shared" si="122"/>
        <v/>
      </c>
      <c r="BK93" s="50">
        <f t="shared" si="123"/>
        <v>0</v>
      </c>
      <c r="BL93" s="45">
        <f t="shared" si="88"/>
        <v>0</v>
      </c>
      <c r="BM93" s="48">
        <f>IF(TYPE(BJ93)=1,_xll.GCurve(BK$6,BL93*365,"y")/100,0)</f>
        <v>0</v>
      </c>
      <c r="BN93" s="45">
        <f t="shared" si="89"/>
        <v>0</v>
      </c>
      <c r="BO93" s="16">
        <f t="shared" si="90"/>
        <v>0</v>
      </c>
      <c r="BP93" s="35"/>
      <c r="BQ93" s="22"/>
      <c r="BR93" s="49" t="str">
        <f t="shared" si="124"/>
        <v/>
      </c>
      <c r="BS93" s="50">
        <f t="shared" si="125"/>
        <v>0</v>
      </c>
      <c r="BT93" s="45">
        <f t="shared" si="91"/>
        <v>0</v>
      </c>
      <c r="BU93" s="48">
        <f>IF(TYPE(BR93)=1,_xll.GCurve(BS$6,BT93*365,"y")/100,0)</f>
        <v>0</v>
      </c>
      <c r="BV93" s="45">
        <f t="shared" si="92"/>
        <v>0</v>
      </c>
      <c r="BW93" s="16">
        <f t="shared" si="93"/>
        <v>0</v>
      </c>
      <c r="BX93" s="35"/>
      <c r="BY93" s="22"/>
      <c r="BZ93" s="49" t="str">
        <f t="shared" si="126"/>
        <v/>
      </c>
      <c r="CA93" s="50">
        <f t="shared" si="127"/>
        <v>0</v>
      </c>
      <c r="CB93" s="45">
        <f t="shared" si="94"/>
        <v>0</v>
      </c>
      <c r="CC93" s="48">
        <f>IF(TYPE(BZ93)=1,_xll.GCurve(CA$6,CB93*365,"y")/100,0)</f>
        <v>0</v>
      </c>
      <c r="CD93" s="45">
        <f t="shared" si="95"/>
        <v>0</v>
      </c>
      <c r="CE93" s="16">
        <f t="shared" si="96"/>
        <v>0</v>
      </c>
      <c r="CF93" s="35"/>
      <c r="CG93" s="22"/>
      <c r="CH93" s="49" t="str">
        <f t="shared" si="128"/>
        <v/>
      </c>
      <c r="CI93" s="50">
        <f t="shared" si="129"/>
        <v>0</v>
      </c>
      <c r="CJ93" s="45">
        <f t="shared" si="97"/>
        <v>0</v>
      </c>
      <c r="CK93" s="48">
        <f>IF(TYPE(CH93)=1,_xll.GCurve(CI$6,CJ93*365,"y")/100,0)</f>
        <v>0</v>
      </c>
      <c r="CL93" s="45">
        <f t="shared" si="98"/>
        <v>0</v>
      </c>
      <c r="CM93" s="16">
        <f t="shared" si="99"/>
        <v>0</v>
      </c>
      <c r="CN93" s="35"/>
      <c r="CO93" s="22"/>
      <c r="CP93" s="49" t="str">
        <f t="shared" si="130"/>
        <v/>
      </c>
      <c r="CQ93" s="50">
        <f t="shared" si="131"/>
        <v>0</v>
      </c>
      <c r="CR93" s="45">
        <f t="shared" si="100"/>
        <v>0</v>
      </c>
      <c r="CS93" s="48">
        <f>IF(TYPE(CP93)=1,_xll.GCurve(CQ$6,CR93*365,"y")/100,0)</f>
        <v>0</v>
      </c>
      <c r="CT93" s="45">
        <f t="shared" si="101"/>
        <v>0</v>
      </c>
      <c r="CU93" s="16">
        <f t="shared" si="102"/>
        <v>0</v>
      </c>
      <c r="CV93" s="35"/>
      <c r="CW93" s="35"/>
      <c r="CX93" s="22"/>
      <c r="CY93" s="49" t="str">
        <f t="shared" si="132"/>
        <v/>
      </c>
      <c r="CZ93" s="50">
        <f t="shared" si="133"/>
        <v>0</v>
      </c>
      <c r="DA93" s="45">
        <f t="shared" si="103"/>
        <v>0</v>
      </c>
      <c r="DB93" s="48">
        <f>IF(TYPE(CY93)=1,_xll.GCurve(CZ$6,DA93*365,"y")/100,0)</f>
        <v>0</v>
      </c>
      <c r="DC93" s="45">
        <f t="shared" si="104"/>
        <v>0</v>
      </c>
      <c r="DD93" s="16">
        <f t="shared" si="105"/>
        <v>0</v>
      </c>
      <c r="DE93" s="35"/>
    </row>
    <row r="94" spans="1:109" x14ac:dyDescent="0.25">
      <c r="A94" s="35"/>
      <c r="B94" s="35"/>
      <c r="C94" s="35"/>
      <c r="D94" s="35"/>
      <c r="E94" s="22"/>
      <c r="F94" s="49" t="str">
        <f t="shared" si="106"/>
        <v/>
      </c>
      <c r="G94" s="50">
        <f t="shared" si="107"/>
        <v>0</v>
      </c>
      <c r="H94" s="45">
        <f t="shared" si="108"/>
        <v>0</v>
      </c>
      <c r="I94" s="48">
        <f>IF(TYPE(F94)=1,_xll.GCurve(G$6,H94*365,"y")/100,0)</f>
        <v>0</v>
      </c>
      <c r="J94" s="45">
        <f t="shared" si="109"/>
        <v>0</v>
      </c>
      <c r="K94" s="16">
        <f t="shared" si="110"/>
        <v>0</v>
      </c>
      <c r="L94" s="35"/>
      <c r="M94" s="22"/>
      <c r="N94" s="49" t="str">
        <f t="shared" si="69"/>
        <v/>
      </c>
      <c r="O94" s="50">
        <f t="shared" si="111"/>
        <v>0</v>
      </c>
      <c r="P94" s="45">
        <f t="shared" si="70"/>
        <v>0</v>
      </c>
      <c r="Q94" s="48">
        <f>IF(TYPE(N94)=1,_xll.GCurve(O$6,P94*365,"y")/100,0)</f>
        <v>0</v>
      </c>
      <c r="R94" s="45">
        <f t="shared" si="71"/>
        <v>0</v>
      </c>
      <c r="S94" s="16">
        <f t="shared" si="72"/>
        <v>0</v>
      </c>
      <c r="T94" s="35"/>
      <c r="U94" s="22"/>
      <c r="V94" s="49" t="str">
        <f t="shared" si="112"/>
        <v/>
      </c>
      <c r="W94" s="50">
        <f t="shared" si="113"/>
        <v>0</v>
      </c>
      <c r="X94" s="45">
        <f t="shared" si="73"/>
        <v>0</v>
      </c>
      <c r="Y94" s="48">
        <f>IF(TYPE(V94)=1,_xll.GCurve(W$6,X94*365,"y")/100,0)</f>
        <v>0</v>
      </c>
      <c r="Z94" s="45">
        <f t="shared" si="74"/>
        <v>0</v>
      </c>
      <c r="AA94" s="16">
        <f t="shared" si="75"/>
        <v>0</v>
      </c>
      <c r="AB94" s="35"/>
      <c r="AC94" s="22"/>
      <c r="AD94" s="49" t="str">
        <f t="shared" si="114"/>
        <v/>
      </c>
      <c r="AE94" s="50">
        <f t="shared" si="115"/>
        <v>0</v>
      </c>
      <c r="AF94" s="45">
        <f t="shared" si="76"/>
        <v>0</v>
      </c>
      <c r="AG94" s="48">
        <f>IF(TYPE(AD94)=1,_xll.GCurve(AE$6,AF94*365,"y")/100,0)</f>
        <v>0</v>
      </c>
      <c r="AH94" s="45">
        <f t="shared" si="77"/>
        <v>0</v>
      </c>
      <c r="AI94" s="16">
        <f t="shared" si="78"/>
        <v>0</v>
      </c>
      <c r="AJ94" s="35"/>
      <c r="AK94" s="22"/>
      <c r="AL94" s="49" t="str">
        <f t="shared" si="116"/>
        <v/>
      </c>
      <c r="AM94" s="50">
        <f t="shared" si="117"/>
        <v>0</v>
      </c>
      <c r="AN94" s="45">
        <f t="shared" si="79"/>
        <v>0</v>
      </c>
      <c r="AO94" s="48">
        <f>IF(TYPE(AL94)=1,_xll.GCurve(AM$6,AN94*365,"y")/100,0)</f>
        <v>0</v>
      </c>
      <c r="AP94" s="45">
        <f t="shared" si="80"/>
        <v>0</v>
      </c>
      <c r="AQ94" s="16">
        <f t="shared" si="81"/>
        <v>0</v>
      </c>
      <c r="AR94" s="35"/>
      <c r="AS94" s="22"/>
      <c r="AT94" s="49" t="str">
        <f t="shared" si="118"/>
        <v/>
      </c>
      <c r="AU94" s="50">
        <f t="shared" si="119"/>
        <v>0</v>
      </c>
      <c r="AV94" s="45">
        <f t="shared" si="82"/>
        <v>0</v>
      </c>
      <c r="AW94" s="48">
        <f>IF(TYPE(AT94)=1,_xll.GCurve(AU$6,AV94*365,"y")/100,0)</f>
        <v>0</v>
      </c>
      <c r="AX94" s="45">
        <f t="shared" si="83"/>
        <v>0</v>
      </c>
      <c r="AY94" s="16">
        <f t="shared" si="84"/>
        <v>0</v>
      </c>
      <c r="AZ94" s="35"/>
      <c r="BA94" s="22"/>
      <c r="BB94" s="49" t="str">
        <f t="shared" si="120"/>
        <v/>
      </c>
      <c r="BC94" s="50">
        <f t="shared" si="121"/>
        <v>0</v>
      </c>
      <c r="BD94" s="45">
        <f t="shared" si="85"/>
        <v>0</v>
      </c>
      <c r="BE94" s="48">
        <f>IF(TYPE(BB94)=1,_xll.GCurve(BC$6,BD94*365,"y")/100,0)</f>
        <v>0</v>
      </c>
      <c r="BF94" s="45">
        <f t="shared" si="86"/>
        <v>0</v>
      </c>
      <c r="BG94" s="16">
        <f t="shared" si="87"/>
        <v>0</v>
      </c>
      <c r="BH94" s="35"/>
      <c r="BI94" s="22"/>
      <c r="BJ94" s="49" t="str">
        <f t="shared" si="122"/>
        <v/>
      </c>
      <c r="BK94" s="50">
        <f t="shared" si="123"/>
        <v>0</v>
      </c>
      <c r="BL94" s="45">
        <f t="shared" si="88"/>
        <v>0</v>
      </c>
      <c r="BM94" s="48">
        <f>IF(TYPE(BJ94)=1,_xll.GCurve(BK$6,BL94*365,"y")/100,0)</f>
        <v>0</v>
      </c>
      <c r="BN94" s="45">
        <f t="shared" si="89"/>
        <v>0</v>
      </c>
      <c r="BO94" s="16">
        <f t="shared" si="90"/>
        <v>0</v>
      </c>
      <c r="BP94" s="35"/>
      <c r="BQ94" s="22"/>
      <c r="BR94" s="49" t="str">
        <f t="shared" si="124"/>
        <v/>
      </c>
      <c r="BS94" s="50">
        <f t="shared" si="125"/>
        <v>0</v>
      </c>
      <c r="BT94" s="45">
        <f t="shared" si="91"/>
        <v>0</v>
      </c>
      <c r="BU94" s="48">
        <f>IF(TYPE(BR94)=1,_xll.GCurve(BS$6,BT94*365,"y")/100,0)</f>
        <v>0</v>
      </c>
      <c r="BV94" s="45">
        <f t="shared" si="92"/>
        <v>0</v>
      </c>
      <c r="BW94" s="16">
        <f t="shared" si="93"/>
        <v>0</v>
      </c>
      <c r="BX94" s="35"/>
      <c r="BY94" s="22"/>
      <c r="BZ94" s="49" t="str">
        <f t="shared" si="126"/>
        <v/>
      </c>
      <c r="CA94" s="50">
        <f t="shared" si="127"/>
        <v>0</v>
      </c>
      <c r="CB94" s="45">
        <f t="shared" si="94"/>
        <v>0</v>
      </c>
      <c r="CC94" s="48">
        <f>IF(TYPE(BZ94)=1,_xll.GCurve(CA$6,CB94*365,"y")/100,0)</f>
        <v>0</v>
      </c>
      <c r="CD94" s="45">
        <f t="shared" si="95"/>
        <v>0</v>
      </c>
      <c r="CE94" s="16">
        <f t="shared" si="96"/>
        <v>0</v>
      </c>
      <c r="CF94" s="35"/>
      <c r="CG94" s="22"/>
      <c r="CH94" s="49" t="str">
        <f t="shared" si="128"/>
        <v/>
      </c>
      <c r="CI94" s="50">
        <f t="shared" si="129"/>
        <v>0</v>
      </c>
      <c r="CJ94" s="45">
        <f t="shared" si="97"/>
        <v>0</v>
      </c>
      <c r="CK94" s="48">
        <f>IF(TYPE(CH94)=1,_xll.GCurve(CI$6,CJ94*365,"y")/100,0)</f>
        <v>0</v>
      </c>
      <c r="CL94" s="45">
        <f t="shared" si="98"/>
        <v>0</v>
      </c>
      <c r="CM94" s="16">
        <f t="shared" si="99"/>
        <v>0</v>
      </c>
      <c r="CN94" s="35"/>
      <c r="CO94" s="22"/>
      <c r="CP94" s="49" t="str">
        <f t="shared" si="130"/>
        <v/>
      </c>
      <c r="CQ94" s="50">
        <f t="shared" si="131"/>
        <v>0</v>
      </c>
      <c r="CR94" s="45">
        <f t="shared" si="100"/>
        <v>0</v>
      </c>
      <c r="CS94" s="48">
        <f>IF(TYPE(CP94)=1,_xll.GCurve(CQ$6,CR94*365,"y")/100,0)</f>
        <v>0</v>
      </c>
      <c r="CT94" s="45">
        <f t="shared" si="101"/>
        <v>0</v>
      </c>
      <c r="CU94" s="16">
        <f t="shared" si="102"/>
        <v>0</v>
      </c>
      <c r="CV94" s="35"/>
      <c r="CW94" s="35"/>
      <c r="CX94" s="22"/>
      <c r="CY94" s="49" t="str">
        <f t="shared" si="132"/>
        <v/>
      </c>
      <c r="CZ94" s="50">
        <f t="shared" si="133"/>
        <v>0</v>
      </c>
      <c r="DA94" s="45">
        <f t="shared" si="103"/>
        <v>0</v>
      </c>
      <c r="DB94" s="48">
        <f>IF(TYPE(CY94)=1,_xll.GCurve(CZ$6,DA94*365,"y")/100,0)</f>
        <v>0</v>
      </c>
      <c r="DC94" s="45">
        <f t="shared" si="104"/>
        <v>0</v>
      </c>
      <c r="DD94" s="16">
        <f t="shared" si="105"/>
        <v>0</v>
      </c>
      <c r="DE94" s="35"/>
    </row>
    <row r="95" spans="1:109" x14ac:dyDescent="0.25">
      <c r="A95" s="35"/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</row>
    <row r="96" spans="1:109" x14ac:dyDescent="0.25">
      <c r="A96" s="35"/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</row>
    <row r="97" spans="1:109" x14ac:dyDescent="0.25">
      <c r="A97" s="35"/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</row>
    <row r="98" spans="1:109" x14ac:dyDescent="0.25">
      <c r="A98" s="35"/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</row>
    <row r="99" spans="1:109" x14ac:dyDescent="0.25">
      <c r="A99" s="35"/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</row>
    <row r="100" spans="1:109" x14ac:dyDescent="0.25">
      <c r="A100" s="35"/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</row>
    <row r="101" spans="1:109" x14ac:dyDescent="0.25">
      <c r="A101" s="35"/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  <c r="DA101" s="35"/>
      <c r="DB101" s="35"/>
      <c r="DC101" s="35"/>
      <c r="DD101" s="35"/>
      <c r="DE101" s="35"/>
    </row>
  </sheetData>
  <mergeCells count="1">
    <mergeCell ref="E2:G2"/>
  </mergeCells>
  <conditionalFormatting sqref="F14:K14 F15:F94 H15:K94">
    <cfRule type="cellIs" dxfId="43" priority="74" operator="equal">
      <formula>0</formula>
    </cfRule>
  </conditionalFormatting>
  <conditionalFormatting sqref="G15:G94">
    <cfRule type="cellIs" dxfId="42" priority="48" operator="equal">
      <formula>0</formula>
    </cfRule>
  </conditionalFormatting>
  <conditionalFormatting sqref="G15:G94">
    <cfRule type="cellIs" dxfId="41" priority="47" operator="equal">
      <formula>0</formula>
    </cfRule>
  </conditionalFormatting>
  <conditionalFormatting sqref="N14:S14 N15:N94 P15:S94">
    <cfRule type="cellIs" dxfId="40" priority="42" operator="equal">
      <formula>0</formula>
    </cfRule>
  </conditionalFormatting>
  <conditionalFormatting sqref="O15:O94">
    <cfRule type="cellIs" dxfId="39" priority="41" operator="equal">
      <formula>0</formula>
    </cfRule>
  </conditionalFormatting>
  <conditionalFormatting sqref="O15:O94">
    <cfRule type="cellIs" dxfId="38" priority="40" operator="equal">
      <formula>0</formula>
    </cfRule>
  </conditionalFormatting>
  <conditionalFormatting sqref="V14:AA14 V15:V94 X15:AA94">
    <cfRule type="cellIs" dxfId="37" priority="33" operator="equal">
      <formula>0</formula>
    </cfRule>
  </conditionalFormatting>
  <conditionalFormatting sqref="W15:W94">
    <cfRule type="cellIs" dxfId="36" priority="32" operator="equal">
      <formula>0</formula>
    </cfRule>
  </conditionalFormatting>
  <conditionalFormatting sqref="W15:W94">
    <cfRule type="cellIs" dxfId="35" priority="31" operator="equal">
      <formula>0</formula>
    </cfRule>
  </conditionalFormatting>
  <conditionalFormatting sqref="AD14:AI14 AD15:AD94 AF15:AI94">
    <cfRule type="cellIs" dxfId="34" priority="30" operator="equal">
      <formula>0</formula>
    </cfRule>
  </conditionalFormatting>
  <conditionalFormatting sqref="AE15:AE94">
    <cfRule type="cellIs" dxfId="33" priority="29" operator="equal">
      <formula>0</formula>
    </cfRule>
  </conditionalFormatting>
  <conditionalFormatting sqref="AE15:AE94">
    <cfRule type="cellIs" dxfId="32" priority="28" operator="equal">
      <formula>0</formula>
    </cfRule>
  </conditionalFormatting>
  <conditionalFormatting sqref="AL14:AQ14 AL15:AL94 AN15:AQ94">
    <cfRule type="cellIs" dxfId="31" priority="27" operator="equal">
      <formula>0</formula>
    </cfRule>
  </conditionalFormatting>
  <conditionalFormatting sqref="AM15:AM94">
    <cfRule type="cellIs" dxfId="30" priority="26" operator="equal">
      <formula>0</formula>
    </cfRule>
  </conditionalFormatting>
  <conditionalFormatting sqref="AM15:AM94">
    <cfRule type="cellIs" dxfId="29" priority="25" operator="equal">
      <formula>0</formula>
    </cfRule>
  </conditionalFormatting>
  <conditionalFormatting sqref="AT14:AY14 AT15:AT94 AV15:AY94">
    <cfRule type="cellIs" dxfId="28" priority="24" operator="equal">
      <formula>0</formula>
    </cfRule>
  </conditionalFormatting>
  <conditionalFormatting sqref="AU15:AU94">
    <cfRule type="cellIs" dxfId="27" priority="23" operator="equal">
      <formula>0</formula>
    </cfRule>
  </conditionalFormatting>
  <conditionalFormatting sqref="AU15:AU94">
    <cfRule type="cellIs" dxfId="26" priority="22" operator="equal">
      <formula>0</formula>
    </cfRule>
  </conditionalFormatting>
  <conditionalFormatting sqref="BB14:BG14 BB15:BB94 BD15:BG94">
    <cfRule type="cellIs" dxfId="25" priority="21" operator="equal">
      <formula>0</formula>
    </cfRule>
  </conditionalFormatting>
  <conditionalFormatting sqref="BC15:BC94">
    <cfRule type="cellIs" dxfId="24" priority="20" operator="equal">
      <formula>0</formula>
    </cfRule>
  </conditionalFormatting>
  <conditionalFormatting sqref="BC15:BC94">
    <cfRule type="cellIs" dxfId="23" priority="19" operator="equal">
      <formula>0</formula>
    </cfRule>
  </conditionalFormatting>
  <conditionalFormatting sqref="BJ14:BO14 BJ15:BJ94 BL15:BO94">
    <cfRule type="cellIs" dxfId="22" priority="18" operator="equal">
      <formula>0</formula>
    </cfRule>
  </conditionalFormatting>
  <conditionalFormatting sqref="BK15:BK94">
    <cfRule type="cellIs" dxfId="21" priority="17" operator="equal">
      <formula>0</formula>
    </cfRule>
  </conditionalFormatting>
  <conditionalFormatting sqref="BK15:BK94">
    <cfRule type="cellIs" dxfId="20" priority="16" operator="equal">
      <formula>0</formula>
    </cfRule>
  </conditionalFormatting>
  <conditionalFormatting sqref="BR14:BW14 BR15:BR94 BT15:BW94">
    <cfRule type="cellIs" dxfId="19" priority="15" operator="equal">
      <formula>0</formula>
    </cfRule>
  </conditionalFormatting>
  <conditionalFormatting sqref="BS15:BS94">
    <cfRule type="cellIs" dxfId="18" priority="14" operator="equal">
      <formula>0</formula>
    </cfRule>
  </conditionalFormatting>
  <conditionalFormatting sqref="BS15:BS94">
    <cfRule type="cellIs" dxfId="17" priority="13" operator="equal">
      <formula>0</formula>
    </cfRule>
  </conditionalFormatting>
  <conditionalFormatting sqref="BZ14:CE14 BZ15:BZ94 CB15:CE94">
    <cfRule type="cellIs" dxfId="16" priority="12" operator="equal">
      <formula>0</formula>
    </cfRule>
  </conditionalFormatting>
  <conditionalFormatting sqref="CA15:CA94">
    <cfRule type="cellIs" dxfId="15" priority="11" operator="equal">
      <formula>0</formula>
    </cfRule>
  </conditionalFormatting>
  <conditionalFormatting sqref="CA15:CA94">
    <cfRule type="cellIs" dxfId="14" priority="10" operator="equal">
      <formula>0</formula>
    </cfRule>
  </conditionalFormatting>
  <conditionalFormatting sqref="CH14:CM14 CH15:CH94 CJ15:CM94">
    <cfRule type="cellIs" dxfId="13" priority="9" operator="equal">
      <formula>0</formula>
    </cfRule>
  </conditionalFormatting>
  <conditionalFormatting sqref="CI15:CI94">
    <cfRule type="cellIs" dxfId="12" priority="8" operator="equal">
      <formula>0</formula>
    </cfRule>
  </conditionalFormatting>
  <conditionalFormatting sqref="CI15:CI94">
    <cfRule type="cellIs" dxfId="11" priority="7" operator="equal">
      <formula>0</formula>
    </cfRule>
  </conditionalFormatting>
  <conditionalFormatting sqref="CP14:CU14 CP15:CP94 CR15:CU94">
    <cfRule type="cellIs" dxfId="10" priority="6" operator="equal">
      <formula>0</formula>
    </cfRule>
  </conditionalFormatting>
  <conditionalFormatting sqref="CQ15:CQ94">
    <cfRule type="cellIs" dxfId="9" priority="5" operator="equal">
      <formula>0</formula>
    </cfRule>
  </conditionalFormatting>
  <conditionalFormatting sqref="CQ15:CQ94">
    <cfRule type="cellIs" dxfId="8" priority="4" operator="equal">
      <formula>0</formula>
    </cfRule>
  </conditionalFormatting>
  <conditionalFormatting sqref="CY14:DD14 CY15:CY94 DA15:DD94">
    <cfRule type="cellIs" dxfId="7" priority="3" operator="equal">
      <formula>0</formula>
    </cfRule>
  </conditionalFormatting>
  <conditionalFormatting sqref="CZ15:CZ94">
    <cfRule type="cellIs" dxfId="6" priority="2" operator="equal">
      <formula>0</formula>
    </cfRule>
  </conditionalFormatting>
  <conditionalFormatting sqref="CZ15:CZ94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2060"/>
  </sheetPr>
  <dimension ref="A1:CH4500"/>
  <sheetViews>
    <sheetView showGridLines="0" zoomScaleNormal="100" workbookViewId="0">
      <selection activeCell="C10" sqref="C10"/>
    </sheetView>
  </sheetViews>
  <sheetFormatPr defaultRowHeight="14.4" x14ac:dyDescent="0.3"/>
  <cols>
    <col min="4" max="4" width="24" bestFit="1" customWidth="1"/>
    <col min="5" max="5" width="11.33203125" customWidth="1"/>
    <col min="6" max="6" width="13.5546875" customWidth="1"/>
    <col min="7" max="7" width="13.44140625" customWidth="1"/>
    <col min="8" max="8" width="11.33203125" customWidth="1"/>
    <col min="9" max="9" width="13" customWidth="1"/>
    <col min="10" max="10" width="11.33203125" customWidth="1"/>
    <col min="11" max="11" width="13" customWidth="1"/>
    <col min="12" max="12" width="14" customWidth="1"/>
    <col min="13" max="13" width="12.88671875" customWidth="1"/>
    <col min="14" max="15" width="15" customWidth="1"/>
    <col min="17" max="17" width="14" style="85" customWidth="1"/>
    <col min="18" max="18" width="12.6640625" style="85" customWidth="1"/>
    <col min="19" max="19" width="9.109375" customWidth="1"/>
    <col min="20" max="20" width="16" bestFit="1" customWidth="1"/>
    <col min="21" max="21" width="14.88671875" customWidth="1"/>
    <col min="22" max="22" width="16" customWidth="1"/>
    <col min="23" max="23" width="14.109375" bestFit="1" customWidth="1"/>
    <col min="24" max="24" width="14.33203125" customWidth="1"/>
    <col min="25" max="27" width="21" customWidth="1"/>
    <col min="28" max="28" width="13.44140625" bestFit="1" customWidth="1"/>
    <col min="29" max="29" width="8.5546875" style="85" customWidth="1"/>
    <col min="30" max="30" width="13.44140625" style="85" bestFit="1" customWidth="1"/>
    <col min="31" max="31" width="12.6640625" style="85" customWidth="1"/>
    <col min="32" max="32" width="11.5546875" customWidth="1"/>
    <col min="33" max="35" width="9.109375" customWidth="1"/>
    <col min="36" max="36" width="28" customWidth="1"/>
    <col min="37" max="37" width="23.44140625" customWidth="1"/>
    <col min="49" max="49" width="13.44140625" bestFit="1" customWidth="1"/>
    <col min="50" max="50" width="12.44140625" bestFit="1" customWidth="1"/>
    <col min="51" max="51" width="20.33203125" customWidth="1"/>
    <col min="52" max="52" width="13.44140625" bestFit="1" customWidth="1"/>
    <col min="53" max="54" width="0" hidden="1" customWidth="1"/>
    <col min="57" max="57" width="9.5546875" hidden="1" customWidth="1"/>
    <col min="58" max="58" width="9.88671875" hidden="1" customWidth="1"/>
    <col min="59" max="59" width="0" hidden="1" customWidth="1"/>
    <col min="60" max="60" width="14" customWidth="1"/>
    <col min="61" max="61" width="13.44140625" bestFit="1" customWidth="1"/>
    <col min="62" max="62" width="13.5546875" customWidth="1"/>
    <col min="63" max="63" width="12.44140625" bestFit="1" customWidth="1"/>
    <col min="64" max="64" width="9.88671875" bestFit="1" customWidth="1"/>
    <col min="65" max="65" width="9.88671875" customWidth="1"/>
    <col min="76" max="76" width="22.44140625" customWidth="1"/>
    <col min="80" max="80" width="15.5546875" customWidth="1"/>
    <col min="82" max="82" width="17" customWidth="1"/>
  </cols>
  <sheetData>
    <row r="1" spans="1:86" ht="16.2" thickBot="1" x14ac:dyDescent="0.3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</row>
    <row r="2" spans="1:86" ht="16.5" customHeight="1" thickBot="1" x14ac:dyDescent="0.35">
      <c r="A2" s="35"/>
      <c r="B2" s="86"/>
      <c r="C2" s="35"/>
      <c r="D2" s="283" t="s">
        <v>611</v>
      </c>
      <c r="E2" s="284"/>
      <c r="F2" s="284"/>
      <c r="G2" s="284"/>
      <c r="H2" s="284"/>
      <c r="I2" s="284"/>
      <c r="J2" s="35"/>
      <c r="K2" s="283" t="s">
        <v>639</v>
      </c>
      <c r="L2" s="284"/>
      <c r="M2" s="284"/>
      <c r="N2" s="284"/>
      <c r="O2" s="285"/>
      <c r="P2" s="35"/>
      <c r="Q2" s="283" t="s">
        <v>199</v>
      </c>
      <c r="R2" s="284"/>
      <c r="S2" s="35"/>
      <c r="T2" s="283" t="s">
        <v>198</v>
      </c>
      <c r="U2" s="284"/>
      <c r="V2" s="284"/>
      <c r="W2" s="284"/>
      <c r="X2" s="284"/>
      <c r="Y2" s="284"/>
      <c r="Z2" s="284"/>
      <c r="AA2" s="284"/>
      <c r="AB2" s="284"/>
      <c r="AC2" s="35"/>
      <c r="AD2" s="283" t="s">
        <v>618</v>
      </c>
      <c r="AE2" s="284"/>
      <c r="AF2" s="284"/>
      <c r="AG2" s="35"/>
      <c r="AH2" s="86"/>
      <c r="AI2" s="35"/>
      <c r="AJ2" s="283" t="s">
        <v>602</v>
      </c>
      <c r="AK2" s="284"/>
      <c r="AL2" s="284"/>
      <c r="AM2" s="284"/>
      <c r="AN2" s="284"/>
      <c r="AO2" s="285"/>
      <c r="AP2" s="35"/>
      <c r="AQ2" s="283" t="s">
        <v>667</v>
      </c>
      <c r="AR2" s="284"/>
      <c r="AS2" s="284"/>
      <c r="AT2" s="284"/>
      <c r="AU2" s="285"/>
      <c r="AV2" s="35"/>
      <c r="AW2" s="283" t="s">
        <v>600</v>
      </c>
      <c r="AX2" s="284"/>
      <c r="AY2" s="35"/>
      <c r="AZ2" s="283" t="s">
        <v>603</v>
      </c>
      <c r="BA2" s="284"/>
      <c r="BB2" s="284"/>
      <c r="BC2" s="284"/>
      <c r="BD2" s="284"/>
      <c r="BE2" s="284"/>
      <c r="BF2" s="284"/>
      <c r="BG2" s="284"/>
      <c r="BH2" s="284"/>
      <c r="BI2" s="35"/>
      <c r="BJ2" s="283" t="s">
        <v>618</v>
      </c>
      <c r="BK2" s="284"/>
      <c r="BL2" s="284"/>
      <c r="BM2" s="35"/>
      <c r="BN2" s="86"/>
      <c r="BO2" s="35"/>
      <c r="BP2" s="283" t="s">
        <v>657</v>
      </c>
      <c r="BQ2" s="284"/>
      <c r="BR2" s="284"/>
      <c r="BS2" s="284"/>
      <c r="BT2" s="284"/>
      <c r="BU2" s="284"/>
      <c r="BV2" s="35"/>
      <c r="BW2" s="299" t="s">
        <v>658</v>
      </c>
      <c r="BX2" s="300"/>
      <c r="BY2" s="300"/>
      <c r="BZ2" s="300"/>
      <c r="CA2" s="300"/>
      <c r="CB2" s="300"/>
      <c r="CC2" s="35"/>
      <c r="CD2" s="35"/>
      <c r="CE2" s="35"/>
      <c r="CF2" s="35"/>
      <c r="CG2" s="35"/>
      <c r="CH2" s="35"/>
    </row>
    <row r="3" spans="1:86" ht="15.6" x14ac:dyDescent="0.3">
      <c r="A3" s="35"/>
      <c r="B3" s="86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86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86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</row>
    <row r="4" spans="1:86" ht="15.6" x14ac:dyDescent="0.3">
      <c r="A4" s="35"/>
      <c r="B4" s="86"/>
      <c r="C4" s="35"/>
      <c r="D4" s="5" t="s">
        <v>139</v>
      </c>
      <c r="E4" s="6" t="s">
        <v>656</v>
      </c>
      <c r="F4" s="6" t="s">
        <v>140</v>
      </c>
      <c r="G4" s="6" t="s">
        <v>141</v>
      </c>
      <c r="H4" s="6" t="s">
        <v>142</v>
      </c>
      <c r="I4" s="7" t="s">
        <v>143</v>
      </c>
      <c r="J4" s="35"/>
      <c r="K4" s="5" t="s">
        <v>139</v>
      </c>
      <c r="L4" s="6" t="s">
        <v>140</v>
      </c>
      <c r="M4" s="6" t="s">
        <v>141</v>
      </c>
      <c r="N4" s="6" t="s">
        <v>142</v>
      </c>
      <c r="O4" s="7" t="s">
        <v>143</v>
      </c>
      <c r="P4" s="35"/>
      <c r="Q4" s="5" t="s">
        <v>117</v>
      </c>
      <c r="R4" s="7" t="s">
        <v>197</v>
      </c>
      <c r="S4" s="35"/>
      <c r="T4" s="5" t="s">
        <v>117</v>
      </c>
      <c r="U4" s="6" t="s">
        <v>654</v>
      </c>
      <c r="V4" s="6" t="s">
        <v>650</v>
      </c>
      <c r="W4" s="6" t="s">
        <v>8</v>
      </c>
      <c r="X4" s="6" t="s">
        <v>182</v>
      </c>
      <c r="Y4" s="6" t="s">
        <v>651</v>
      </c>
      <c r="Z4" s="6" t="s">
        <v>652</v>
      </c>
      <c r="AA4" s="6" t="s">
        <v>653</v>
      </c>
      <c r="AB4" s="7" t="s">
        <v>610</v>
      </c>
      <c r="AC4" s="35"/>
      <c r="AD4" s="5" t="s">
        <v>117</v>
      </c>
      <c r="AE4" s="6" t="s">
        <v>197</v>
      </c>
      <c r="AF4" s="7" t="s">
        <v>196</v>
      </c>
      <c r="AG4" s="35"/>
      <c r="AH4" s="86"/>
      <c r="AI4" s="35"/>
      <c r="AJ4" s="113" t="s">
        <v>139</v>
      </c>
      <c r="AK4" s="114" t="s">
        <v>656</v>
      </c>
      <c r="AL4" s="114" t="s">
        <v>140</v>
      </c>
      <c r="AM4" s="114" t="s">
        <v>141</v>
      </c>
      <c r="AN4" s="114" t="s">
        <v>142</v>
      </c>
      <c r="AO4" s="115" t="s">
        <v>143</v>
      </c>
      <c r="AP4" s="35"/>
      <c r="AQ4" s="5" t="s">
        <v>139</v>
      </c>
      <c r="AR4" s="6" t="s">
        <v>140</v>
      </c>
      <c r="AS4" s="6" t="s">
        <v>141</v>
      </c>
      <c r="AT4" s="6" t="s">
        <v>142</v>
      </c>
      <c r="AU4" s="115" t="s">
        <v>143</v>
      </c>
      <c r="AV4" s="35"/>
      <c r="AW4" s="5" t="s">
        <v>117</v>
      </c>
      <c r="AX4" s="7" t="s">
        <v>197</v>
      </c>
      <c r="AY4" s="35"/>
      <c r="AZ4" s="5" t="s">
        <v>117</v>
      </c>
      <c r="BA4" s="6" t="s">
        <v>654</v>
      </c>
      <c r="BB4" s="6" t="s">
        <v>650</v>
      </c>
      <c r="BC4" s="6" t="s">
        <v>8</v>
      </c>
      <c r="BD4" s="6" t="s">
        <v>182</v>
      </c>
      <c r="BE4" s="6" t="s">
        <v>651</v>
      </c>
      <c r="BF4" s="6" t="s">
        <v>652</v>
      </c>
      <c r="BG4" s="6" t="s">
        <v>653</v>
      </c>
      <c r="BH4" s="7" t="s">
        <v>610</v>
      </c>
      <c r="BI4" s="35"/>
      <c r="BJ4" s="5" t="s">
        <v>117</v>
      </c>
      <c r="BK4" s="6" t="s">
        <v>197</v>
      </c>
      <c r="BL4" s="7" t="s">
        <v>196</v>
      </c>
      <c r="BM4" s="35"/>
      <c r="BN4" s="86"/>
      <c r="BO4" s="35"/>
      <c r="BP4" s="5" t="s">
        <v>139</v>
      </c>
      <c r="BQ4" s="6" t="s">
        <v>140</v>
      </c>
      <c r="BR4" s="6" t="s">
        <v>141</v>
      </c>
      <c r="BS4" s="6" t="s">
        <v>11</v>
      </c>
      <c r="BT4" s="6" t="s">
        <v>142</v>
      </c>
      <c r="BU4" s="7" t="s">
        <v>143</v>
      </c>
      <c r="BV4" s="35"/>
      <c r="BW4" s="5" t="s">
        <v>139</v>
      </c>
      <c r="BX4" s="6" t="s">
        <v>659</v>
      </c>
      <c r="BY4" s="6" t="s">
        <v>660</v>
      </c>
      <c r="BZ4" s="6" t="s">
        <v>661</v>
      </c>
      <c r="CA4" s="6" t="s">
        <v>662</v>
      </c>
      <c r="CB4" s="7" t="s">
        <v>663</v>
      </c>
      <c r="CC4" s="35"/>
      <c r="CD4" s="225" t="s">
        <v>664</v>
      </c>
      <c r="CE4" s="35"/>
      <c r="CF4" s="35"/>
      <c r="CG4" s="35"/>
      <c r="CH4" s="35"/>
    </row>
    <row r="5" spans="1:86" ht="15.6" x14ac:dyDescent="0.3">
      <c r="A5" s="35"/>
      <c r="B5" s="86"/>
      <c r="C5" s="35"/>
      <c r="D5" s="146" t="s">
        <v>138</v>
      </c>
      <c r="E5" s="181">
        <v>1829</v>
      </c>
      <c r="F5" s="147" t="s">
        <v>135</v>
      </c>
      <c r="G5" s="176" t="str">
        <f>_xll.CbondsIndexValue(E5,Template!$C$5)</f>
        <v>Нет данных</v>
      </c>
      <c r="H5" s="147">
        <v>1</v>
      </c>
      <c r="I5" s="149">
        <f>H5/365</f>
        <v>2.7397260273972603E-3</v>
      </c>
      <c r="J5" s="35"/>
      <c r="K5" s="146" t="s">
        <v>136</v>
      </c>
      <c r="L5" s="147" t="s">
        <v>135</v>
      </c>
      <c r="M5" s="176" t="str">
        <f>G5</f>
        <v>Нет данных</v>
      </c>
      <c r="N5" s="147">
        <v>1</v>
      </c>
      <c r="O5" s="149">
        <f>N5/365</f>
        <v>2.7397260273972603E-3</v>
      </c>
      <c r="P5" s="35"/>
      <c r="Q5" s="17">
        <f>Template!$C$28-Template!$F$9</f>
        <v>45998</v>
      </c>
      <c r="R5" s="89">
        <f>IFERROR(_xll.EfirEndOfDay($E$5,Q5,"LAST","LAST_TRADE_DATE"),0)</f>
        <v>0</v>
      </c>
      <c r="S5" s="35"/>
      <c r="T5" s="17">
        <f>Template!$C$5</f>
        <v>46021</v>
      </c>
      <c r="U5" s="216">
        <f>WEEKDAY(T5,2)</f>
        <v>2</v>
      </c>
      <c r="V5" s="216">
        <v>0</v>
      </c>
      <c r="W5" s="16">
        <v>0</v>
      </c>
      <c r="X5" s="16" t="str">
        <f>G5</f>
        <v>Нет данных</v>
      </c>
      <c r="Y5" s="16"/>
      <c r="Z5" s="16"/>
      <c r="AA5" s="16"/>
      <c r="AB5" s="10" t="str">
        <f>X5</f>
        <v>Нет данных</v>
      </c>
      <c r="AC5" s="90">
        <f>ROW(AD5)</f>
        <v>5</v>
      </c>
      <c r="AD5" s="17">
        <f>Template!$C$28-Template!$F$9</f>
        <v>45998</v>
      </c>
      <c r="AE5" s="16" t="e">
        <f>IF(R5&lt;&gt;0,R5,VLOOKUP(AD5,$T:$AB,9,FALSE))</f>
        <v>#N/A</v>
      </c>
      <c r="AF5" s="10">
        <f ca="1">IFERROR(AVERAGE(INDIRECT("AE"&amp;AC5-Template!$F$10+1):INDIRECT("AE"&amp;AC5)),0)</f>
        <v>0</v>
      </c>
      <c r="AG5" s="35"/>
      <c r="AH5" s="86"/>
      <c r="AI5" s="35"/>
      <c r="AJ5" s="158" t="s">
        <v>137</v>
      </c>
      <c r="AK5" s="181">
        <v>3342963</v>
      </c>
      <c r="AL5" s="147" t="s">
        <v>135</v>
      </c>
      <c r="AM5" s="184">
        <f>_xll.EfirEndOfDay(AK5,Template!$C$5,"LAST","LAST_TRADE_DATE",,,,0)</f>
        <v>16</v>
      </c>
      <c r="AN5" s="147">
        <v>1</v>
      </c>
      <c r="AO5" s="159">
        <f>AN5/365</f>
        <v>2.7397260273972603E-3</v>
      </c>
      <c r="AP5" s="35"/>
      <c r="AQ5" s="158" t="s">
        <v>137</v>
      </c>
      <c r="AR5" s="147" t="s">
        <v>135</v>
      </c>
      <c r="AS5" s="148">
        <f>AM5</f>
        <v>16</v>
      </c>
      <c r="AT5" s="147">
        <v>1</v>
      </c>
      <c r="AU5" s="159">
        <f>AT5/365</f>
        <v>2.7397260273972603E-3</v>
      </c>
      <c r="AV5" s="35"/>
      <c r="AW5" s="112">
        <f>Template!$C$28-Template!$F$9</f>
        <v>45998</v>
      </c>
      <c r="AX5" s="89">
        <f>IFERROR(_xll.EfirEndOfDay(3342963,AW5,"LAST","LAST_TRADE_DATE",,,,0),0)</f>
        <v>16.5</v>
      </c>
      <c r="AY5" s="35"/>
      <c r="AZ5" s="17">
        <f>Template!$C$5</f>
        <v>46021</v>
      </c>
      <c r="BA5" s="216">
        <f>WEEKDAY(AZ5,2)</f>
        <v>2</v>
      </c>
      <c r="BB5" s="216">
        <v>0</v>
      </c>
      <c r="BC5" s="16">
        <v>0</v>
      </c>
      <c r="BD5" s="16">
        <f>AM5</f>
        <v>16</v>
      </c>
      <c r="BE5" s="16"/>
      <c r="BF5" s="16"/>
      <c r="BG5" s="16"/>
      <c r="BH5" s="10">
        <f>BD5</f>
        <v>16</v>
      </c>
      <c r="BI5" s="90"/>
      <c r="BJ5" s="17">
        <f>Template!$C$28-Template!$F$9</f>
        <v>45998</v>
      </c>
      <c r="BK5" s="16">
        <f>IF(AX5&lt;&gt;0,AX5,VLOOKUP(BJ5,$AZ:$BH,9,FALSE))</f>
        <v>16.5</v>
      </c>
      <c r="BL5" s="10">
        <f ca="1">IFERROR(AVERAGE(INDIRECT("BK"&amp;AC5-Template!$F$10+1):INDIRECT("BK"&amp;AC5)),0)</f>
        <v>0</v>
      </c>
      <c r="BM5" s="35"/>
      <c r="BN5" s="86"/>
      <c r="BO5" s="35"/>
      <c r="BP5" s="146" t="s">
        <v>642</v>
      </c>
      <c r="BQ5" s="147" t="s">
        <v>135</v>
      </c>
      <c r="BR5" s="176">
        <f>_xll.GCurve(Template!$C$5,BT5,"y")</f>
        <v>11.638841761586299</v>
      </c>
      <c r="BS5" s="176">
        <f>1/(1+BR5*BT5/100/365)</f>
        <v>0.99968122927015057</v>
      </c>
      <c r="BT5" s="147">
        <v>1</v>
      </c>
      <c r="BU5" s="149">
        <f>BT5/365</f>
        <v>2.7397260273972603E-3</v>
      </c>
      <c r="BV5" s="35"/>
      <c r="BW5" s="146" t="s">
        <v>642</v>
      </c>
      <c r="BX5" s="176" t="str">
        <f t="shared" ref="BX5:BX22" si="0">CONCATENATE("Через ",BQ5," на ",$CD$5," лет")</f>
        <v>Через T/N на 7 лет</v>
      </c>
      <c r="BY5" s="148">
        <f t="shared" ref="BY5:BY22" si="1">BU5+$CD$5</f>
        <v>7.0027397260273974</v>
      </c>
      <c r="BZ5" s="148">
        <f>_xll.GCurve(Template!$C$5,BT5+$CD$5*365,"y")</f>
        <v>14.5947159962941</v>
      </c>
      <c r="CA5" s="148">
        <f>1/(1+BZ5/100)^BY5</f>
        <v>0.3851995374074253</v>
      </c>
      <c r="CB5" s="149">
        <f t="shared" ref="CB5:CB22" si="2">((BS5/CA5)^(1/$CD$5)-1)*100</f>
        <v>14.59560681754477</v>
      </c>
      <c r="CC5" s="35"/>
      <c r="CD5" s="226">
        <f>Template!F5</f>
        <v>7</v>
      </c>
      <c r="CE5" s="35"/>
      <c r="CF5" s="35"/>
      <c r="CG5" s="35"/>
      <c r="CH5" s="35"/>
    </row>
    <row r="6" spans="1:86" ht="15.6" x14ac:dyDescent="0.3">
      <c r="A6" s="35"/>
      <c r="B6" s="86"/>
      <c r="C6" s="35"/>
      <c r="D6" s="146" t="s">
        <v>138</v>
      </c>
      <c r="E6" s="181">
        <v>93204</v>
      </c>
      <c r="F6" s="147" t="s">
        <v>118</v>
      </c>
      <c r="G6" s="176" t="str">
        <f>_xll.CbondsIndexValue(E6,Template!$C$5)</f>
        <v>Нет данных</v>
      </c>
      <c r="H6" s="147">
        <v>7</v>
      </c>
      <c r="I6" s="149">
        <f>H6/365</f>
        <v>1.9178082191780823E-2</v>
      </c>
      <c r="J6" s="35"/>
      <c r="K6" s="146" t="s">
        <v>136</v>
      </c>
      <c r="L6" s="147" t="s">
        <v>118</v>
      </c>
      <c r="M6" s="176" t="e">
        <f t="shared" ref="M6:M22" si="3">VLOOKUP(N6,$V$5:$AB$4500,7,FALSE)</f>
        <v>#VALUE!</v>
      </c>
      <c r="N6" s="147">
        <v>7</v>
      </c>
      <c r="O6" s="149">
        <f>N6/365</f>
        <v>1.9178082191780823E-2</v>
      </c>
      <c r="P6" s="35"/>
      <c r="Q6" s="17">
        <f>IFERROR(IF((Q5+1)&gt;=Template!$C$5,"-",Q5+1),"-")</f>
        <v>45999</v>
      </c>
      <c r="R6" s="89">
        <f>IFERROR(_xll.EfirEndOfDay($E$5,Q6,"LAST","LAST_TRADE_DATE"),0)</f>
        <v>0</v>
      </c>
      <c r="S6" s="125"/>
      <c r="T6" s="17">
        <f>T5+1</f>
        <v>46022</v>
      </c>
      <c r="U6" s="216">
        <f t="shared" ref="U6:U69" si="4">WEEKDAY(T6,2)</f>
        <v>3</v>
      </c>
      <c r="V6" s="216">
        <v>1</v>
      </c>
      <c r="W6" s="16">
        <f>YEARFRAC($T$5,T6,3)</f>
        <v>2.7397260273972603E-3</v>
      </c>
      <c r="X6" s="16" t="e">
        <f>IF(Template!$F$7="Linear interpolation",LinInterp($I$5:$I$22,$G$5:$G$22,W6),CubicSpline($I$5:$I$22,$G$5:$G$22,W6))</f>
        <v>#VALUE!</v>
      </c>
      <c r="Y6" s="221" t="e">
        <f>(1+(X6*V6/100/365))</f>
        <v>#VALUE!</v>
      </c>
      <c r="Z6" s="221" t="e">
        <f>(1+(AB6/100)/365)</f>
        <v>#VALUE!</v>
      </c>
      <c r="AA6" s="16" t="e">
        <f>1+AB6/365/100</f>
        <v>#VALUE!</v>
      </c>
      <c r="AB6" s="10" t="e">
        <f>IF(X6=OR(6,7),AB5,X6)</f>
        <v>#VALUE!</v>
      </c>
      <c r="AC6" s="90">
        <f t="shared" ref="AC6:AC69" si="5">ROW(AD6)</f>
        <v>6</v>
      </c>
      <c r="AD6" s="17">
        <f>AD5+1</f>
        <v>45999</v>
      </c>
      <c r="AE6" s="16" t="e">
        <f t="shared" ref="AE6:AE69" si="6">IF(R6&lt;&gt;0,R6,VLOOKUP(AD6,$T:$AB,9,FALSE))</f>
        <v>#N/A</v>
      </c>
      <c r="AF6" s="10">
        <f ca="1">IFERROR(AVERAGE(INDIRECT("AE"&amp;AC6-Template!$F$10+1):INDIRECT("AE"&amp;AC6)),0)</f>
        <v>0</v>
      </c>
      <c r="AG6" s="35"/>
      <c r="AH6" s="86"/>
      <c r="AI6" s="35"/>
      <c r="AJ6" s="158" t="s">
        <v>137</v>
      </c>
      <c r="AK6" s="279">
        <v>93212</v>
      </c>
      <c r="AL6" s="147" t="s">
        <v>122</v>
      </c>
      <c r="AM6" s="184">
        <f>_xll.CbondsIndexValue(AK6,Template!$C$5)</f>
        <v>15.9</v>
      </c>
      <c r="AN6" s="147">
        <v>90</v>
      </c>
      <c r="AO6" s="159">
        <f t="shared" ref="AO6:AO18" si="7">AN6/365</f>
        <v>0.24657534246575341</v>
      </c>
      <c r="AP6" s="35"/>
      <c r="AQ6" s="158" t="s">
        <v>137</v>
      </c>
      <c r="AR6" s="147" t="s">
        <v>122</v>
      </c>
      <c r="AS6" s="148">
        <f>VLOOKUP(AT6,$BB$5:$BH$4500,7,FALSE)</f>
        <v>14.970570638444759</v>
      </c>
      <c r="AT6" s="147">
        <v>90</v>
      </c>
      <c r="AU6" s="159">
        <f>AT6/365</f>
        <v>0.24657534246575341</v>
      </c>
      <c r="AV6" s="35"/>
      <c r="AW6" s="112">
        <f>IFERROR(IF((AW5+1)&gt;=Template!$C$5,"-",AW5+1),"-")</f>
        <v>45999</v>
      </c>
      <c r="AX6" s="89">
        <f>IFERROR(_xll.EfirEndOfDay(3342963,AW6,"LAST","LAST_TRADE_DATE",,,,0),0)</f>
        <v>16.5</v>
      </c>
      <c r="AY6" s="280"/>
      <c r="AZ6" s="17">
        <f>AZ5+1</f>
        <v>46022</v>
      </c>
      <c r="BA6" s="216">
        <f t="shared" ref="BA6:BA12" si="8">WEEKDAY(AZ6,2)</f>
        <v>3</v>
      </c>
      <c r="BB6" s="216">
        <v>1</v>
      </c>
      <c r="BC6" s="16">
        <f>YEARFRAC($T$5,AZ6,3)</f>
        <v>2.7397260273972603E-3</v>
      </c>
      <c r="BD6" s="16">
        <f>IF(Template!$F$7="Linear interpolation",LinInterp($AO$5:$AO$18,$AM$5:$AM$18,BC6),CubicSpline($AO$5:$AO$18,$AM$5:$AM$18,BC6))</f>
        <v>16</v>
      </c>
      <c r="BE6" s="221">
        <f t="shared" ref="BE6" si="9">(1+(BD6*BB6/100/365))</f>
        <v>1.0004383561643835</v>
      </c>
      <c r="BF6" s="221">
        <f>(1+(BH6/100)/365)</f>
        <v>1.0004383561643835</v>
      </c>
      <c r="BG6" s="16">
        <f>1+BH6/365/100</f>
        <v>1.0004383561643835</v>
      </c>
      <c r="BH6" s="10">
        <f>IF(BD6=OR(6,7),BH5,BD6)</f>
        <v>16</v>
      </c>
      <c r="BI6" s="90"/>
      <c r="BJ6" s="17">
        <f>BJ5+1</f>
        <v>45999</v>
      </c>
      <c r="BK6" s="16">
        <f t="shared" ref="BK6:BK69" si="10">IF(AX6&lt;&gt;0,AX6,VLOOKUP(BJ6,$AZ:$BH,9,FALSE))</f>
        <v>16.5</v>
      </c>
      <c r="BL6" s="10">
        <f ca="1">IFERROR(AVERAGE(INDIRECT("BK"&amp;AC6-Template!$F$10+1):INDIRECT("BK"&amp;AC6)),0)</f>
        <v>0</v>
      </c>
      <c r="BM6" s="35"/>
      <c r="BN6" s="86"/>
      <c r="BO6" s="35"/>
      <c r="BP6" s="146" t="s">
        <v>642</v>
      </c>
      <c r="BQ6" s="147" t="s">
        <v>118</v>
      </c>
      <c r="BR6" s="176">
        <f>_xll.GCurve(Template!$C$5,BT6,"y")</f>
        <v>11.671484645818699</v>
      </c>
      <c r="BS6" s="176">
        <f>1/(1+BR6*BT6/100/365)</f>
        <v>0.99776663217827266</v>
      </c>
      <c r="BT6" s="147">
        <v>7</v>
      </c>
      <c r="BU6" s="149">
        <f>BT6/365</f>
        <v>1.9178082191780823E-2</v>
      </c>
      <c r="BV6" s="35"/>
      <c r="BW6" s="146" t="s">
        <v>642</v>
      </c>
      <c r="BX6" s="176" t="str">
        <f t="shared" si="0"/>
        <v>Через 1W на 7 лет</v>
      </c>
      <c r="BY6" s="148">
        <f t="shared" si="1"/>
        <v>7.0191780821917806</v>
      </c>
      <c r="BZ6" s="148">
        <f>_xll.GCurve(Template!$C$5,BT6+$CD$5*365,"y")</f>
        <v>14.594204808646801</v>
      </c>
      <c r="CA6" s="148">
        <f t="shared" ref="CA6:CA22" si="11">1/(1+BZ6/100)^BY6</f>
        <v>0.38434991259239604</v>
      </c>
      <c r="CB6" s="149">
        <f t="shared" si="2"/>
        <v>14.600371911143739</v>
      </c>
      <c r="CC6" s="35"/>
      <c r="CD6" s="35"/>
      <c r="CE6" s="35"/>
      <c r="CF6" s="35"/>
      <c r="CG6" s="35"/>
      <c r="CH6" s="35"/>
    </row>
    <row r="7" spans="1:86" ht="15.6" x14ac:dyDescent="0.3">
      <c r="A7" s="35"/>
      <c r="B7" s="86"/>
      <c r="C7" s="35"/>
      <c r="D7" s="146" t="s">
        <v>138</v>
      </c>
      <c r="E7" s="181">
        <v>93206</v>
      </c>
      <c r="F7" s="147" t="s">
        <v>119</v>
      </c>
      <c r="G7" s="176">
        <f>_xll.CbondsIndexValue(E7,Template!$C$5)</f>
        <v>15.75</v>
      </c>
      <c r="H7" s="147">
        <v>14</v>
      </c>
      <c r="I7" s="149">
        <f>H7/365</f>
        <v>3.8356164383561646E-2</v>
      </c>
      <c r="J7" s="35"/>
      <c r="K7" s="146" t="s">
        <v>136</v>
      </c>
      <c r="L7" s="147" t="s">
        <v>119</v>
      </c>
      <c r="M7" s="176" t="e">
        <f t="shared" si="3"/>
        <v>#VALUE!</v>
      </c>
      <c r="N7" s="147">
        <v>14</v>
      </c>
      <c r="O7" s="149">
        <f>N7/365</f>
        <v>3.8356164383561646E-2</v>
      </c>
      <c r="P7" s="35"/>
      <c r="Q7" s="17">
        <f>IFERROR(IF((Q6+1)&gt;=Template!$C$5,"-",Q6+1),"-")</f>
        <v>46000</v>
      </c>
      <c r="R7" s="89">
        <f>IFERROR(_xll.EfirEndOfDay($E$5,Q7,"LAST","LAST_TRADE_DATE"),0)</f>
        <v>0</v>
      </c>
      <c r="S7" s="125"/>
      <c r="T7" s="17">
        <f t="shared" ref="T7:V70" si="12">T6+1</f>
        <v>46023</v>
      </c>
      <c r="U7" s="216">
        <f t="shared" si="4"/>
        <v>4</v>
      </c>
      <c r="V7" s="216">
        <f>V6+1</f>
        <v>2</v>
      </c>
      <c r="W7" s="16">
        <f>YEARFRAC($T$5,T7,3)</f>
        <v>5.4794520547945206E-3</v>
      </c>
      <c r="X7" s="16" t="e">
        <f>IF(Template!$F$7="Linear interpolation",LinInterp($I$5:$I$22,$G$5:$G$22,W7),CubicSpline($I$5:$I$22,$G$5:$G$22,W7))</f>
        <v>#VALUE!</v>
      </c>
      <c r="Y7" s="221" t="e">
        <f>(1+(X7*V7/100/365))</f>
        <v>#VALUE!</v>
      </c>
      <c r="Z7" s="221" t="e">
        <f>Y7/PRODUCT(AA6)</f>
        <v>#VALUE!</v>
      </c>
      <c r="AA7" s="16" t="e">
        <f t="shared" ref="AA7:AA70" si="13">1+AB7/365/100</f>
        <v>#VALUE!</v>
      </c>
      <c r="AB7" s="10" t="e">
        <f t="shared" ref="AB7:AB70" si="14">IF(OR(U7=6,U7=7),AB6,(Z7-1)*365*100)</f>
        <v>#VALUE!</v>
      </c>
      <c r="AC7" s="90">
        <f t="shared" si="5"/>
        <v>7</v>
      </c>
      <c r="AD7" s="17">
        <f t="shared" ref="AD7:AD70" si="15">AD6+1</f>
        <v>46000</v>
      </c>
      <c r="AE7" s="16" t="e">
        <f t="shared" si="6"/>
        <v>#N/A</v>
      </c>
      <c r="AF7" s="10">
        <f ca="1">IFERROR(AVERAGE(INDIRECT("AE"&amp;AC7-Template!$F$10+1):INDIRECT("AE"&amp;AC7)),0)</f>
        <v>0</v>
      </c>
      <c r="AG7" s="35"/>
      <c r="AH7" s="86"/>
      <c r="AI7" s="35"/>
      <c r="AJ7" s="155" t="s">
        <v>137</v>
      </c>
      <c r="AK7" s="279">
        <v>93214</v>
      </c>
      <c r="AL7" s="151" t="s">
        <v>123</v>
      </c>
      <c r="AM7" s="185">
        <f>_xll.CbondsIndexValue(AK7,Template!$C$5)</f>
        <v>15.45</v>
      </c>
      <c r="AN7" s="151">
        <v>180</v>
      </c>
      <c r="AO7" s="156">
        <f t="shared" si="7"/>
        <v>0.49315068493150682</v>
      </c>
      <c r="AP7" s="35"/>
      <c r="AQ7" s="155" t="s">
        <v>137</v>
      </c>
      <c r="AR7" s="151" t="s">
        <v>123</v>
      </c>
      <c r="AS7" s="152">
        <f t="shared" ref="AS7:AS18" si="16">VLOOKUP(AT7,$BB$5:$BH$4500,7,FALSE)</f>
        <v>13.537965260643215</v>
      </c>
      <c r="AT7" s="151">
        <v>180</v>
      </c>
      <c r="AU7" s="156">
        <f>AT7/365</f>
        <v>0.49315068493150682</v>
      </c>
      <c r="AV7" s="35"/>
      <c r="AW7" s="112">
        <f>IFERROR(IF((AW6+1)&gt;=Template!$C$5,"-",AW6+1),"-")</f>
        <v>46000</v>
      </c>
      <c r="AX7" s="89">
        <f>IFERROR(_xll.EfirEndOfDay(3342963,AW7,"LAST","LAST_TRADE_DATE",,,,0),0)</f>
        <v>16.5</v>
      </c>
      <c r="AY7" s="35"/>
      <c r="AZ7" s="17">
        <f t="shared" ref="AZ7" si="17">AZ6+1</f>
        <v>46023</v>
      </c>
      <c r="BA7" s="216">
        <f t="shared" si="8"/>
        <v>4</v>
      </c>
      <c r="BB7" s="216">
        <f>BB6+1</f>
        <v>2</v>
      </c>
      <c r="BC7" s="16">
        <f>YEARFRAC($T$5,AZ7,3)</f>
        <v>5.4794520547945206E-3</v>
      </c>
      <c r="BD7" s="16">
        <f>IF(Template!$F$7="Linear interpolation",LinInterp($AO$5:$AO$18,$AM$5:$AM$18,BC7),CubicSpline($AO$5:$AO$18,$AM$5:$AM$18,BC7))</f>
        <v>15.999973059508186</v>
      </c>
      <c r="BE7" s="221">
        <f>(1+(BD7*BB7/100/365))</f>
        <v>1.0008767108525758</v>
      </c>
      <c r="BF7" s="221">
        <f>BE7/PRODUCT(BG6)</f>
        <v>1.0004381626169081</v>
      </c>
      <c r="BG7" s="16">
        <f t="shared" ref="BG7:BG12" si="18">1+BH7/365/100</f>
        <v>1.0004381626169081</v>
      </c>
      <c r="BH7" s="10">
        <f t="shared" ref="BH7:BH12" si="19">IF(OR(BA7=6,BA7=7),BH6,(BF7-1)*365*100)</f>
        <v>15.992935517145646</v>
      </c>
      <c r="BI7" s="90"/>
      <c r="BJ7" s="17">
        <f t="shared" ref="BJ7:BJ70" si="20">BJ6+1</f>
        <v>46000</v>
      </c>
      <c r="BK7" s="16">
        <f t="shared" si="10"/>
        <v>16.5</v>
      </c>
      <c r="BL7" s="10">
        <f ca="1">IFERROR(AVERAGE(INDIRECT("BK"&amp;AC7-Template!$F$10+1):INDIRECT("BK"&amp;AC7)),0)</f>
        <v>0</v>
      </c>
      <c r="BM7" s="35"/>
      <c r="BN7" s="86"/>
      <c r="BO7" s="35"/>
      <c r="BP7" s="146" t="s">
        <v>642</v>
      </c>
      <c r="BQ7" s="147" t="s">
        <v>119</v>
      </c>
      <c r="BR7" s="176">
        <f>_xll.GCurve(Template!$C$5,BT7,"y")</f>
        <v>11.7091810610602</v>
      </c>
      <c r="BS7" s="176">
        <f t="shared" ref="BS7:BS13" si="21">1/(1+BR7*BT7/100/365)</f>
        <v>0.99552888789047789</v>
      </c>
      <c r="BT7" s="147">
        <v>14</v>
      </c>
      <c r="BU7" s="149">
        <f>BT7/365</f>
        <v>3.8356164383561646E-2</v>
      </c>
      <c r="BV7" s="35"/>
      <c r="BW7" s="146" t="s">
        <v>642</v>
      </c>
      <c r="BX7" s="176" t="str">
        <f t="shared" si="0"/>
        <v>Через 2W на 7 лет</v>
      </c>
      <c r="BY7" s="148">
        <f t="shared" si="1"/>
        <v>7.0383561643835613</v>
      </c>
      <c r="BZ7" s="148">
        <f>_xll.GCurve(Template!$C$5,BT7+$CD$5*365,"y")</f>
        <v>14.593600281199199</v>
      </c>
      <c r="CA7" s="148">
        <f t="shared" si="11"/>
        <v>0.3833613147100623</v>
      </c>
      <c r="CB7" s="149">
        <f t="shared" si="2"/>
        <v>14.605777435938737</v>
      </c>
      <c r="CC7" s="35"/>
      <c r="CD7" s="35"/>
      <c r="CE7" s="35"/>
      <c r="CF7" s="35"/>
      <c r="CG7" s="35"/>
      <c r="CH7" s="35"/>
    </row>
    <row r="8" spans="1:86" ht="15.6" x14ac:dyDescent="0.3">
      <c r="A8" s="35"/>
      <c r="B8" s="86"/>
      <c r="C8" s="35"/>
      <c r="D8" s="146" t="s">
        <v>138</v>
      </c>
      <c r="E8" s="181">
        <v>93208</v>
      </c>
      <c r="F8" s="147" t="s">
        <v>120</v>
      </c>
      <c r="G8" s="176">
        <f>_xll.CbondsIndexValue(E8,Template!$C$5)</f>
        <v>15.85</v>
      </c>
      <c r="H8" s="147">
        <v>30</v>
      </c>
      <c r="I8" s="149">
        <f>H8/365</f>
        <v>8.2191780821917804E-2</v>
      </c>
      <c r="J8" s="35"/>
      <c r="K8" s="146" t="s">
        <v>136</v>
      </c>
      <c r="L8" s="147" t="s">
        <v>120</v>
      </c>
      <c r="M8" s="176" t="e">
        <f t="shared" si="3"/>
        <v>#VALUE!</v>
      </c>
      <c r="N8" s="147">
        <v>30</v>
      </c>
      <c r="O8" s="149">
        <f>N8/365</f>
        <v>8.2191780821917804E-2</v>
      </c>
      <c r="P8" s="35"/>
      <c r="Q8" s="17">
        <f>IFERROR(IF((Q7+1)&gt;=Template!$C$5,"-",Q7+1),"-")</f>
        <v>46001</v>
      </c>
      <c r="R8" s="89">
        <f>IFERROR(_xll.EfirEndOfDay($E$5,Q8,"LAST","LAST_TRADE_DATE"),0)</f>
        <v>0</v>
      </c>
      <c r="S8" s="125"/>
      <c r="T8" s="17">
        <f t="shared" si="12"/>
        <v>46024</v>
      </c>
      <c r="U8" s="216">
        <f t="shared" si="4"/>
        <v>5</v>
      </c>
      <c r="V8" s="216">
        <f t="shared" si="12"/>
        <v>3</v>
      </c>
      <c r="W8" s="16">
        <f t="shared" ref="W8:W71" si="22">YEARFRAC($T$5,T8,3)</f>
        <v>8.21917808219178E-3</v>
      </c>
      <c r="X8" s="16" t="e">
        <f>IF(Template!$F$7="Linear interpolation",LinInterp($I$5:$I$22,$G$5:$G$22,W8),CubicSpline($I$5:$I$22,$G$5:$G$22,W8))</f>
        <v>#VALUE!</v>
      </c>
      <c r="Y8" s="221" t="e">
        <f>(1+(X8*V8/100/365))</f>
        <v>#VALUE!</v>
      </c>
      <c r="Z8" s="221" t="e">
        <f>Y8/PRODUCT($AA$6:AA7)</f>
        <v>#VALUE!</v>
      </c>
      <c r="AA8" s="16" t="e">
        <f t="shared" si="13"/>
        <v>#VALUE!</v>
      </c>
      <c r="AB8" s="10" t="e">
        <f t="shared" si="14"/>
        <v>#VALUE!</v>
      </c>
      <c r="AC8" s="90">
        <f t="shared" si="5"/>
        <v>8</v>
      </c>
      <c r="AD8" s="17">
        <f t="shared" si="15"/>
        <v>46001</v>
      </c>
      <c r="AE8" s="16" t="e">
        <f t="shared" si="6"/>
        <v>#N/A</v>
      </c>
      <c r="AF8" s="10">
        <f ca="1">IFERROR(AVERAGE(INDIRECT("AE"&amp;AC8-Template!$F$10+1):INDIRECT("AE"&amp;AC8)),0)</f>
        <v>0</v>
      </c>
      <c r="AG8" s="35"/>
      <c r="AH8" s="86"/>
      <c r="AI8" s="35"/>
      <c r="AJ8" s="155" t="s">
        <v>137</v>
      </c>
      <c r="AK8" s="279">
        <v>93216</v>
      </c>
      <c r="AL8" s="151" t="s">
        <v>124</v>
      </c>
      <c r="AM8" s="185">
        <f>_xll.CbondsIndexValue(AK8,Template!$C$5)</f>
        <v>15.16</v>
      </c>
      <c r="AN8" s="151">
        <v>270</v>
      </c>
      <c r="AO8" s="156">
        <f t="shared" si="7"/>
        <v>0.73972602739726023</v>
      </c>
      <c r="AP8" s="35"/>
      <c r="AQ8" s="155" t="s">
        <v>137</v>
      </c>
      <c r="AR8" s="151" t="s">
        <v>124</v>
      </c>
      <c r="AS8" s="152">
        <f t="shared" si="16"/>
        <v>13.335980617247834</v>
      </c>
      <c r="AT8" s="151">
        <v>270</v>
      </c>
      <c r="AU8" s="156">
        <f>AT8/365</f>
        <v>0.73972602739726023</v>
      </c>
      <c r="AV8" s="35"/>
      <c r="AW8" s="112">
        <f>IFERROR(IF((AW7+1)&gt;=Template!$C$5,"-",AW7+1),"-")</f>
        <v>46001</v>
      </c>
      <c r="AX8" s="89">
        <f>IFERROR(_xll.EfirEndOfDay(3342963,AW8,"LAST","LAST_TRADE_DATE",,,,0),0)</f>
        <v>16.5</v>
      </c>
      <c r="AY8" s="35"/>
      <c r="AZ8" s="17">
        <f t="shared" ref="AZ8" si="23">AZ7+1</f>
        <v>46024</v>
      </c>
      <c r="BA8" s="216">
        <f t="shared" si="8"/>
        <v>5</v>
      </c>
      <c r="BB8" s="216">
        <f t="shared" ref="BB8" si="24">BB7+1</f>
        <v>3</v>
      </c>
      <c r="BC8" s="16">
        <f t="shared" ref="BC8:BC12" si="25">YEARFRAC($T$5,AZ8,3)</f>
        <v>8.21917808219178E-3</v>
      </c>
      <c r="BD8" s="16">
        <f>IF(Template!$F$7="Linear interpolation",LinInterp($AO$5:$AO$18,$AM$5:$AM$18,BC8),CubicSpline($AO$5:$AO$18,$AM$5:$AM$18,BC8))</f>
        <v>15.99994528821712</v>
      </c>
      <c r="BE8" s="221">
        <f>(1+(BD8*BB8/100/365))</f>
        <v>1.0013150639962918</v>
      </c>
      <c r="BF8" s="221">
        <f>BE8/PRODUCT($BG$6:BG7)</f>
        <v>1.0004379691713903</v>
      </c>
      <c r="BG8" s="16">
        <f t="shared" si="18"/>
        <v>1.0004379691713903</v>
      </c>
      <c r="BH8" s="10">
        <f>IF(OR(BA8=6,BA8=7),BH7,(BF8-1)*365*100)</f>
        <v>15.985874755744977</v>
      </c>
      <c r="BI8" s="90"/>
      <c r="BJ8" s="17">
        <f t="shared" si="20"/>
        <v>46001</v>
      </c>
      <c r="BK8" s="16">
        <f t="shared" si="10"/>
        <v>16.5</v>
      </c>
      <c r="BL8" s="10">
        <f ca="1">IFERROR(AVERAGE(INDIRECT("BK"&amp;AC8-Template!$F$10+1):INDIRECT("BK"&amp;AC8)),0)</f>
        <v>0</v>
      </c>
      <c r="BM8" s="35"/>
      <c r="BN8" s="86"/>
      <c r="BO8" s="35"/>
      <c r="BP8" s="146" t="s">
        <v>642</v>
      </c>
      <c r="BQ8" s="147" t="s">
        <v>120</v>
      </c>
      <c r="BR8" s="176">
        <f>_xll.GCurve(Template!$C$5,BT8,"y")</f>
        <v>11.793794764089</v>
      </c>
      <c r="BS8" s="176">
        <f t="shared" si="21"/>
        <v>0.99039953247632151</v>
      </c>
      <c r="BT8" s="147">
        <v>30</v>
      </c>
      <c r="BU8" s="149">
        <f>BT8/365</f>
        <v>8.2191780821917804E-2</v>
      </c>
      <c r="BV8" s="35"/>
      <c r="BW8" s="146" t="s">
        <v>642</v>
      </c>
      <c r="BX8" s="176" t="str">
        <f t="shared" si="0"/>
        <v>Через 1M на 7 лет</v>
      </c>
      <c r="BY8" s="148">
        <f t="shared" si="1"/>
        <v>7.0821917808219181</v>
      </c>
      <c r="BZ8" s="148">
        <f>_xll.GCurve(Template!$C$5,BT8+$CD$5*365,"y")</f>
        <v>14.5921861364756</v>
      </c>
      <c r="CA8" s="148">
        <f t="shared" si="11"/>
        <v>0.38111225261339182</v>
      </c>
      <c r="CB8" s="149">
        <f t="shared" si="2"/>
        <v>14.617537496175647</v>
      </c>
      <c r="CC8" s="35"/>
      <c r="CD8" s="35"/>
      <c r="CE8" s="35"/>
      <c r="CF8" s="35"/>
      <c r="CG8" s="35"/>
      <c r="CH8" s="35"/>
    </row>
    <row r="9" spans="1:86" ht="15.6" x14ac:dyDescent="0.3">
      <c r="A9" s="35"/>
      <c r="B9" s="86"/>
      <c r="C9" s="35"/>
      <c r="D9" s="146" t="s">
        <v>138</v>
      </c>
      <c r="E9" s="181">
        <v>93210</v>
      </c>
      <c r="F9" s="147" t="s">
        <v>121</v>
      </c>
      <c r="G9" s="176">
        <f>_xll.CbondsIndexValue(E9,Template!$C$5)</f>
        <v>15.75</v>
      </c>
      <c r="H9" s="147">
        <v>60</v>
      </c>
      <c r="I9" s="149">
        <f>H9/365</f>
        <v>0.16438356164383561</v>
      </c>
      <c r="J9" s="35"/>
      <c r="K9" s="146" t="s">
        <v>136</v>
      </c>
      <c r="L9" s="147" t="s">
        <v>121</v>
      </c>
      <c r="M9" s="176" t="e">
        <f t="shared" si="3"/>
        <v>#VALUE!</v>
      </c>
      <c r="N9" s="147">
        <v>60</v>
      </c>
      <c r="O9" s="149">
        <f>N9/365</f>
        <v>0.16438356164383561</v>
      </c>
      <c r="P9" s="35"/>
      <c r="Q9" s="17">
        <f>IFERROR(IF((Q8+1)&gt;=Template!$C$5,"-",Q8+1),"-")</f>
        <v>46002</v>
      </c>
      <c r="R9" s="89">
        <f>IFERROR(_xll.EfirEndOfDay($E$5,Q9,"LAST","LAST_TRADE_DATE"),0)</f>
        <v>0</v>
      </c>
      <c r="S9" s="125"/>
      <c r="T9" s="17">
        <f t="shared" si="12"/>
        <v>46025</v>
      </c>
      <c r="U9" s="216">
        <f t="shared" si="4"/>
        <v>6</v>
      </c>
      <c r="V9" s="216">
        <f t="shared" si="12"/>
        <v>4</v>
      </c>
      <c r="W9" s="16">
        <f t="shared" si="22"/>
        <v>1.0958904109589041E-2</v>
      </c>
      <c r="X9" s="16" t="e">
        <f>IF(Template!$F$7="Linear interpolation",LinInterp($I$5:$I$22,$G$5:$G$22,W9),CubicSpline($I$5:$I$22,$G$5:$G$22,W9))</f>
        <v>#VALUE!</v>
      </c>
      <c r="Y9" s="221" t="e">
        <f t="shared" ref="Y9:Y70" si="26">(1+(X9*V9/100/365))</f>
        <v>#VALUE!</v>
      </c>
      <c r="Z9" s="221" t="e">
        <f>Y9/PRODUCT($AA$6:AA8)</f>
        <v>#VALUE!</v>
      </c>
      <c r="AA9" s="16" t="e">
        <f t="shared" si="13"/>
        <v>#VALUE!</v>
      </c>
      <c r="AB9" s="10" t="e">
        <f t="shared" si="14"/>
        <v>#VALUE!</v>
      </c>
      <c r="AC9" s="90">
        <f t="shared" si="5"/>
        <v>9</v>
      </c>
      <c r="AD9" s="17">
        <f t="shared" si="15"/>
        <v>46002</v>
      </c>
      <c r="AE9" s="16" t="e">
        <f t="shared" si="6"/>
        <v>#N/A</v>
      </c>
      <c r="AF9" s="10">
        <f ca="1">IFERROR(AVERAGE(INDIRECT("AE"&amp;AC9-Template!$F$10+1):INDIRECT("AE"&amp;AC9)),0)</f>
        <v>0</v>
      </c>
      <c r="AG9" s="35"/>
      <c r="AH9" s="86"/>
      <c r="AI9" s="35"/>
      <c r="AJ9" s="155" t="s">
        <v>137</v>
      </c>
      <c r="AK9" s="182">
        <v>93232</v>
      </c>
      <c r="AL9" s="151" t="s">
        <v>125</v>
      </c>
      <c r="AM9" s="185">
        <f>_xll.CbondsIndexValue(AK9,Template!$C$5)</f>
        <v>15.15</v>
      </c>
      <c r="AN9" s="151">
        <v>365</v>
      </c>
      <c r="AO9" s="157">
        <f t="shared" si="7"/>
        <v>1</v>
      </c>
      <c r="AP9" s="35"/>
      <c r="AQ9" s="155" t="s">
        <v>137</v>
      </c>
      <c r="AR9" s="151" t="s">
        <v>125</v>
      </c>
      <c r="AS9" s="152">
        <f t="shared" si="16"/>
        <v>13.076749949812449</v>
      </c>
      <c r="AT9" s="151">
        <v>365</v>
      </c>
      <c r="AU9" s="157">
        <f>AT9/365</f>
        <v>1</v>
      </c>
      <c r="AV9" s="35"/>
      <c r="AW9" s="112">
        <f>IFERROR(IF((AW8+1)&gt;=Template!$C$5,"-",AW8+1),"-")</f>
        <v>46002</v>
      </c>
      <c r="AX9" s="89">
        <f>IFERROR(_xll.EfirEndOfDay(3342963,AW9,"LAST","LAST_TRADE_DATE",,,,0),0)</f>
        <v>16.5</v>
      </c>
      <c r="AY9" s="35"/>
      <c r="AZ9" s="17">
        <f t="shared" ref="AZ9" si="27">AZ8+1</f>
        <v>46025</v>
      </c>
      <c r="BA9" s="216">
        <f t="shared" si="8"/>
        <v>6</v>
      </c>
      <c r="BB9" s="216">
        <f t="shared" ref="BB9" si="28">BB8+1</f>
        <v>4</v>
      </c>
      <c r="BC9" s="16">
        <f t="shared" si="25"/>
        <v>1.0958904109589041E-2</v>
      </c>
      <c r="BD9" s="16">
        <f>IF(Template!$F$7="Linear interpolation",LinInterp($AO$5:$AO$18,$AM$5:$AM$18,BC9),CubicSpline($AO$5:$AO$18,$AM$5:$AM$18,BC9))</f>
        <v>15.999915855327549</v>
      </c>
      <c r="BE9" s="221">
        <f t="shared" ref="BE9:BE12" si="29">(1+(BD9*BB9/100/365))</f>
        <v>1.0017534154362002</v>
      </c>
      <c r="BF9" s="221">
        <f>BE9/PRODUCT($BG$6:BG8)</f>
        <v>1.0004377757367986</v>
      </c>
      <c r="BG9" s="16">
        <f t="shared" si="18"/>
        <v>1.0004379691713903</v>
      </c>
      <c r="BH9" s="10">
        <f t="shared" si="19"/>
        <v>15.985874755744977</v>
      </c>
      <c r="BI9" s="90"/>
      <c r="BJ9" s="17">
        <f t="shared" si="20"/>
        <v>46002</v>
      </c>
      <c r="BK9" s="16">
        <f t="shared" si="10"/>
        <v>16.5</v>
      </c>
      <c r="BL9" s="10">
        <f ca="1">IFERROR(AVERAGE(INDIRECT("BK"&amp;AC9-Template!$F$10+1):INDIRECT("BK"&amp;AC9)),0)</f>
        <v>0</v>
      </c>
      <c r="BM9" s="35"/>
      <c r="BN9" s="86"/>
      <c r="BO9" s="35"/>
      <c r="BP9" s="146" t="s">
        <v>642</v>
      </c>
      <c r="BQ9" s="147" t="s">
        <v>121</v>
      </c>
      <c r="BR9" s="176">
        <f>_xll.GCurve(Template!$C$5,BT9,"y")</f>
        <v>11.946754180943801</v>
      </c>
      <c r="BS9" s="176">
        <f t="shared" si="21"/>
        <v>0.98073974254305096</v>
      </c>
      <c r="BT9" s="147">
        <v>60</v>
      </c>
      <c r="BU9" s="149">
        <f>BT9/365</f>
        <v>0.16438356164383561</v>
      </c>
      <c r="BV9" s="35"/>
      <c r="BW9" s="146" t="s">
        <v>642</v>
      </c>
      <c r="BX9" s="176" t="str">
        <f t="shared" si="0"/>
        <v>Через 2M на 7 лет</v>
      </c>
      <c r="BY9" s="148">
        <f t="shared" si="1"/>
        <v>7.1643835616438354</v>
      </c>
      <c r="BZ9" s="148">
        <f>_xll.GCurve(Template!$C$5,BT9+$CD$5*365,"y")</f>
        <v>14.589416832888499</v>
      </c>
      <c r="CA9" s="148">
        <f t="shared" si="11"/>
        <v>0.376934639770174</v>
      </c>
      <c r="CB9" s="149">
        <f t="shared" si="2"/>
        <v>14.637529377658165</v>
      </c>
      <c r="CC9" s="35"/>
      <c r="CD9" s="35"/>
      <c r="CE9" s="35"/>
      <c r="CF9" s="35"/>
      <c r="CG9" s="35"/>
      <c r="CH9" s="35"/>
    </row>
    <row r="10" spans="1:86" ht="15.6" x14ac:dyDescent="0.3">
      <c r="A10" s="35"/>
      <c r="B10" s="86"/>
      <c r="C10" s="35"/>
      <c r="D10" s="146" t="s">
        <v>138</v>
      </c>
      <c r="E10" s="181">
        <v>93212</v>
      </c>
      <c r="F10" s="147" t="s">
        <v>122</v>
      </c>
      <c r="G10" s="176">
        <f>_xll.CbondsIndexValue(E10,Template!$C$5)</f>
        <v>15.9</v>
      </c>
      <c r="H10" s="147">
        <v>90</v>
      </c>
      <c r="I10" s="149">
        <f t="shared" ref="I10:I22" si="30">H10/365</f>
        <v>0.24657534246575341</v>
      </c>
      <c r="J10" s="35"/>
      <c r="K10" s="146" t="s">
        <v>136</v>
      </c>
      <c r="L10" s="147" t="s">
        <v>122</v>
      </c>
      <c r="M10" s="176" t="e">
        <f t="shared" si="3"/>
        <v>#VALUE!</v>
      </c>
      <c r="N10" s="147">
        <v>90</v>
      </c>
      <c r="O10" s="149">
        <f t="shared" ref="O10:O22" si="31">N10/365</f>
        <v>0.24657534246575341</v>
      </c>
      <c r="P10" s="35"/>
      <c r="Q10" s="17">
        <f>IFERROR(IF((Q9+1)&gt;=Template!$C$5,"-",Q9+1),"-")</f>
        <v>46003</v>
      </c>
      <c r="R10" s="89">
        <f>IFERROR(_xll.EfirEndOfDay($E$5,Q10,"LAST","LAST_TRADE_DATE"),0)</f>
        <v>0</v>
      </c>
      <c r="S10" s="125"/>
      <c r="T10" s="17">
        <f t="shared" si="12"/>
        <v>46026</v>
      </c>
      <c r="U10" s="216">
        <f t="shared" si="4"/>
        <v>7</v>
      </c>
      <c r="V10" s="216">
        <f t="shared" si="12"/>
        <v>5</v>
      </c>
      <c r="W10" s="16">
        <f t="shared" si="22"/>
        <v>1.3698630136986301E-2</v>
      </c>
      <c r="X10" s="16" t="e">
        <f>IF(Template!$F$7="Linear interpolation",LinInterp($I$5:$I$22,$G$5:$G$22,W10),CubicSpline($I$5:$I$22,$G$5:$G$22,W10))</f>
        <v>#VALUE!</v>
      </c>
      <c r="Y10" s="221" t="e">
        <f t="shared" si="26"/>
        <v>#VALUE!</v>
      </c>
      <c r="Z10" s="221" t="e">
        <f>Y10/PRODUCT($AA$6:AA9)</f>
        <v>#VALUE!</v>
      </c>
      <c r="AA10" s="16" t="e">
        <f t="shared" si="13"/>
        <v>#VALUE!</v>
      </c>
      <c r="AB10" s="10" t="e">
        <f t="shared" si="14"/>
        <v>#VALUE!</v>
      </c>
      <c r="AC10" s="90">
        <f t="shared" si="5"/>
        <v>10</v>
      </c>
      <c r="AD10" s="17">
        <f t="shared" si="15"/>
        <v>46003</v>
      </c>
      <c r="AE10" s="16" t="e">
        <f t="shared" si="6"/>
        <v>#N/A</v>
      </c>
      <c r="AF10" s="10">
        <f ca="1">IFERROR(AVERAGE(INDIRECT("AE"&amp;AC10-Template!$F$10+1):INDIRECT("AE"&amp;AC10)),0)</f>
        <v>0</v>
      </c>
      <c r="AG10" s="35"/>
      <c r="AH10" s="86"/>
      <c r="AI10" s="35"/>
      <c r="AJ10" s="116" t="s">
        <v>137</v>
      </c>
      <c r="AK10" s="183">
        <v>93234</v>
      </c>
      <c r="AL10" s="9" t="s">
        <v>126</v>
      </c>
      <c r="AM10" s="186">
        <f>_xll.CbondsIndexValue(AK10,Template!$C$5)</f>
        <v>14.1</v>
      </c>
      <c r="AN10" s="9">
        <v>730</v>
      </c>
      <c r="AO10" s="117">
        <f t="shared" si="7"/>
        <v>2</v>
      </c>
      <c r="AP10" s="35"/>
      <c r="AQ10" s="116" t="s">
        <v>137</v>
      </c>
      <c r="AR10" s="9" t="s">
        <v>126</v>
      </c>
      <c r="AS10" s="16">
        <f t="shared" si="16"/>
        <v>11.585135546692937</v>
      </c>
      <c r="AT10" s="9">
        <v>730</v>
      </c>
      <c r="AU10" s="117">
        <f t="shared" ref="AU10:AU18" si="32">AT10/365</f>
        <v>2</v>
      </c>
      <c r="AV10" s="35"/>
      <c r="AW10" s="112">
        <f>IFERROR(IF((AW9+1)&gt;=Template!$C$5,"-",AW9+1),"-")</f>
        <v>46003</v>
      </c>
      <c r="AX10" s="89">
        <f>IFERROR(_xll.EfirEndOfDay(3342963,AW10,"LAST","LAST_TRADE_DATE",,,,0),0)</f>
        <v>16.5</v>
      </c>
      <c r="AY10" s="35"/>
      <c r="AZ10" s="17">
        <f t="shared" ref="AZ10" si="33">AZ9+1</f>
        <v>46026</v>
      </c>
      <c r="BA10" s="216">
        <f t="shared" si="8"/>
        <v>7</v>
      </c>
      <c r="BB10" s="216">
        <f t="shared" ref="BB10" si="34">BB9+1</f>
        <v>5</v>
      </c>
      <c r="BC10" s="16">
        <f t="shared" si="25"/>
        <v>1.3698630136986301E-2</v>
      </c>
      <c r="BD10" s="16">
        <f>IF(Template!$F$7="Linear interpolation",LinInterp($AO$5:$AO$18,$AM$5:$AM$18,BC10),CubicSpline($AO$5:$AO$18,$AM$5:$AM$18,BC10))</f>
        <v>15.999883930040218</v>
      </c>
      <c r="BE10" s="221">
        <f t="shared" si="29"/>
        <v>1.0021917649219234</v>
      </c>
      <c r="BF10" s="221">
        <f>BE10/PRODUCT($BG$6:BG9)</f>
        <v>1.0004373887877831</v>
      </c>
      <c r="BG10" s="16">
        <f t="shared" si="18"/>
        <v>1.0004379691713903</v>
      </c>
      <c r="BH10" s="10">
        <f t="shared" si="19"/>
        <v>15.985874755744977</v>
      </c>
      <c r="BI10" s="90"/>
      <c r="BJ10" s="17">
        <f t="shared" si="20"/>
        <v>46003</v>
      </c>
      <c r="BK10" s="16">
        <f t="shared" si="10"/>
        <v>16.5</v>
      </c>
      <c r="BL10" s="10">
        <f ca="1">IFERROR(AVERAGE(INDIRECT("BK"&amp;AC10-Template!$F$10+1):INDIRECT("BK"&amp;AC10)),0)</f>
        <v>0</v>
      </c>
      <c r="BM10" s="35"/>
      <c r="BN10" s="86"/>
      <c r="BO10" s="35"/>
      <c r="BP10" s="146" t="s">
        <v>642</v>
      </c>
      <c r="BQ10" s="147" t="s">
        <v>122</v>
      </c>
      <c r="BR10" s="176">
        <f>_xll.GCurve(Template!$C$5,BT10,"y")</f>
        <v>12.0925124613275</v>
      </c>
      <c r="BS10" s="176">
        <f t="shared" si="21"/>
        <v>0.97104616688700041</v>
      </c>
      <c r="BT10" s="147">
        <v>90</v>
      </c>
      <c r="BU10" s="149">
        <f t="shared" ref="BU10:BU22" si="35">BT10/365</f>
        <v>0.24657534246575341</v>
      </c>
      <c r="BV10" s="35"/>
      <c r="BW10" s="146" t="s">
        <v>642</v>
      </c>
      <c r="BX10" s="176" t="str">
        <f t="shared" si="0"/>
        <v>Через 3M на 7 лет</v>
      </c>
      <c r="BY10" s="148">
        <f t="shared" si="1"/>
        <v>7.2465753424657535</v>
      </c>
      <c r="BZ10" s="148">
        <f>_xll.GCurve(Template!$C$5,BT10+$CD$5*365,"y")</f>
        <v>14.586500469595</v>
      </c>
      <c r="CA10" s="148">
        <f t="shared" si="11"/>
        <v>0.37280777015463634</v>
      </c>
      <c r="CB10" s="149">
        <f t="shared" si="2"/>
        <v>14.655148299885056</v>
      </c>
      <c r="CC10" s="35"/>
      <c r="CD10" s="35"/>
      <c r="CE10" s="35"/>
      <c r="CF10" s="35"/>
      <c r="CG10" s="35"/>
      <c r="CH10" s="35"/>
    </row>
    <row r="11" spans="1:86" ht="15.6" x14ac:dyDescent="0.3">
      <c r="A11" s="35"/>
      <c r="B11" s="86"/>
      <c r="C11" s="35"/>
      <c r="D11" s="150" t="s">
        <v>138</v>
      </c>
      <c r="E11" s="182">
        <v>93214</v>
      </c>
      <c r="F11" s="151" t="s">
        <v>123</v>
      </c>
      <c r="G11" s="178">
        <f>_xll.CbondsIndexValue(E11,Template!$C$5)</f>
        <v>15.45</v>
      </c>
      <c r="H11" s="151">
        <v>180</v>
      </c>
      <c r="I11" s="153">
        <f t="shared" si="30"/>
        <v>0.49315068493150682</v>
      </c>
      <c r="J11" s="35"/>
      <c r="K11" s="150" t="s">
        <v>136</v>
      </c>
      <c r="L11" s="151" t="s">
        <v>123</v>
      </c>
      <c r="M11" s="178" t="e">
        <f t="shared" si="3"/>
        <v>#VALUE!</v>
      </c>
      <c r="N11" s="151">
        <v>180</v>
      </c>
      <c r="O11" s="153">
        <f t="shared" si="31"/>
        <v>0.49315068493150682</v>
      </c>
      <c r="P11" s="35"/>
      <c r="Q11" s="17">
        <f>IFERROR(IF((Q10+1)&gt;=Template!$C$5,"-",Q10+1),"-")</f>
        <v>46004</v>
      </c>
      <c r="R11" s="89">
        <f>IFERROR(_xll.EfirEndOfDay($E$5,Q11,"LAST","LAST_TRADE_DATE"),0)</f>
        <v>0</v>
      </c>
      <c r="S11" s="125"/>
      <c r="T11" s="17">
        <f t="shared" si="12"/>
        <v>46027</v>
      </c>
      <c r="U11" s="216">
        <f t="shared" si="4"/>
        <v>1</v>
      </c>
      <c r="V11" s="216">
        <f t="shared" si="12"/>
        <v>6</v>
      </c>
      <c r="W11" s="16">
        <f t="shared" si="22"/>
        <v>1.643835616438356E-2</v>
      </c>
      <c r="X11" s="16" t="e">
        <f>IF(Template!$F$7="Linear interpolation",LinInterp($I$5:$I$22,$G$5:$G$22,W11),CubicSpline($I$5:$I$22,$G$5:$G$22,W11))</f>
        <v>#VALUE!</v>
      </c>
      <c r="Y11" s="221" t="e">
        <f t="shared" si="26"/>
        <v>#VALUE!</v>
      </c>
      <c r="Z11" s="221" t="e">
        <f>Y11/PRODUCT($AA$6:AA10)</f>
        <v>#VALUE!</v>
      </c>
      <c r="AA11" s="16" t="e">
        <f t="shared" si="13"/>
        <v>#VALUE!</v>
      </c>
      <c r="AB11" s="10" t="e">
        <f t="shared" si="14"/>
        <v>#VALUE!</v>
      </c>
      <c r="AC11" s="90">
        <f t="shared" si="5"/>
        <v>11</v>
      </c>
      <c r="AD11" s="17">
        <f t="shared" si="15"/>
        <v>46004</v>
      </c>
      <c r="AE11" s="16" t="e">
        <f t="shared" si="6"/>
        <v>#N/A</v>
      </c>
      <c r="AF11" s="10">
        <f ca="1">IFERROR(AVERAGE(INDIRECT("AE"&amp;AC11-Template!$F$10+1):INDIRECT("AE"&amp;AC11)),0)</f>
        <v>0</v>
      </c>
      <c r="AG11" s="35"/>
      <c r="AH11" s="86"/>
      <c r="AI11" s="35"/>
      <c r="AJ11" s="116" t="s">
        <v>137</v>
      </c>
      <c r="AK11" s="183">
        <v>93236</v>
      </c>
      <c r="AL11" s="9" t="s">
        <v>127</v>
      </c>
      <c r="AM11" s="186">
        <f>_xll.CbondsIndexValue(AK11,Template!$C$5)</f>
        <v>14</v>
      </c>
      <c r="AN11" s="9">
        <v>1095</v>
      </c>
      <c r="AO11" s="117">
        <f t="shared" si="7"/>
        <v>3</v>
      </c>
      <c r="AP11" s="35"/>
      <c r="AQ11" s="116" t="s">
        <v>137</v>
      </c>
      <c r="AR11" s="9" t="s">
        <v>127</v>
      </c>
      <c r="AS11" s="16">
        <f t="shared" si="16"/>
        <v>13.92756919092375</v>
      </c>
      <c r="AT11" s="9">
        <v>1095</v>
      </c>
      <c r="AU11" s="117">
        <f t="shared" si="32"/>
        <v>3</v>
      </c>
      <c r="AV11" s="35"/>
      <c r="AW11" s="112">
        <f>IFERROR(IF((AW10+1)&gt;=Template!$C$5,"-",AW10+1),"-")</f>
        <v>46004</v>
      </c>
      <c r="AX11" s="89">
        <f>IFERROR(_xll.EfirEndOfDay(3342963,AW11,"LAST","LAST_TRADE_DATE",,,,0),0)</f>
        <v>16.5</v>
      </c>
      <c r="AY11" s="35"/>
      <c r="AZ11" s="17">
        <f t="shared" ref="AZ11" si="36">AZ10+1</f>
        <v>46027</v>
      </c>
      <c r="BA11" s="216">
        <f t="shared" si="8"/>
        <v>1</v>
      </c>
      <c r="BB11" s="216">
        <f t="shared" ref="BB11" si="37">BB10+1</f>
        <v>6</v>
      </c>
      <c r="BC11" s="16">
        <f t="shared" si="25"/>
        <v>1.643835616438356E-2</v>
      </c>
      <c r="BD11" s="16">
        <f>IF(Template!$F$7="Linear interpolation",LinInterp($AO$5:$AO$18,$AM$5:$AM$18,BC11),CubicSpline($AO$5:$AO$18,$AM$5:$AM$18,BC11))</f>
        <v>15.999848681555875</v>
      </c>
      <c r="BE11" s="221">
        <f t="shared" si="29"/>
        <v>1.0026301121120367</v>
      </c>
      <c r="BF11" s="221">
        <f>BE11/PRODUCT($BG$6:BG10)</f>
        <v>1.0004368081539896</v>
      </c>
      <c r="BG11" s="16">
        <f t="shared" si="18"/>
        <v>1.0004368081539896</v>
      </c>
      <c r="BH11" s="10">
        <f t="shared" si="19"/>
        <v>15.94349762062075</v>
      </c>
      <c r="BI11" s="90"/>
      <c r="BJ11" s="17">
        <f t="shared" si="20"/>
        <v>46004</v>
      </c>
      <c r="BK11" s="16">
        <f t="shared" si="10"/>
        <v>16.5</v>
      </c>
      <c r="BL11" s="10">
        <f ca="1">IFERROR(AVERAGE(INDIRECT("BK"&amp;AC11-Template!$F$10+1):INDIRECT("BK"&amp;AC11)),0)</f>
        <v>0</v>
      </c>
      <c r="BM11" s="35"/>
      <c r="BN11" s="86"/>
      <c r="BO11" s="35"/>
      <c r="BP11" s="150" t="s">
        <v>642</v>
      </c>
      <c r="BQ11" s="151" t="s">
        <v>123</v>
      </c>
      <c r="BR11" s="178">
        <f>_xll.GCurve(Template!$C$5,BT11,"y")</f>
        <v>12.4890977636889</v>
      </c>
      <c r="BS11" s="178">
        <f t="shared" si="21"/>
        <v>0.94198318839220052</v>
      </c>
      <c r="BT11" s="151">
        <v>180</v>
      </c>
      <c r="BU11" s="153">
        <f t="shared" si="35"/>
        <v>0.49315068493150682</v>
      </c>
      <c r="BV11" s="35"/>
      <c r="BW11" s="150" t="s">
        <v>642</v>
      </c>
      <c r="BX11" s="178" t="str">
        <f t="shared" si="0"/>
        <v>Через 6M на 7 лет</v>
      </c>
      <c r="BY11" s="152">
        <f t="shared" si="1"/>
        <v>7.493150684931507</v>
      </c>
      <c r="BZ11" s="152">
        <f>_xll.GCurve(Template!$C$5,BT11+$CD$5*365,"y")</f>
        <v>14.5769421123359</v>
      </c>
      <c r="CA11" s="152">
        <f t="shared" si="11"/>
        <v>0.36072444181411562</v>
      </c>
      <c r="CB11" s="153">
        <f t="shared" si="2"/>
        <v>14.697119638757794</v>
      </c>
      <c r="CC11" s="35"/>
      <c r="CD11" s="35"/>
      <c r="CE11" s="35"/>
      <c r="CF11" s="35"/>
      <c r="CG11" s="35"/>
      <c r="CH11" s="35"/>
    </row>
    <row r="12" spans="1:86" ht="15.6" x14ac:dyDescent="0.3">
      <c r="A12" s="35"/>
      <c r="B12" s="86"/>
      <c r="C12" s="35"/>
      <c r="D12" s="150" t="s">
        <v>138</v>
      </c>
      <c r="E12" s="182">
        <v>93216</v>
      </c>
      <c r="F12" s="151" t="s">
        <v>124</v>
      </c>
      <c r="G12" s="178">
        <f>_xll.CbondsIndexValue(E12,Template!$C$5)</f>
        <v>15.16</v>
      </c>
      <c r="H12" s="151">
        <v>270</v>
      </c>
      <c r="I12" s="153">
        <f t="shared" si="30"/>
        <v>0.73972602739726023</v>
      </c>
      <c r="J12" s="35"/>
      <c r="K12" s="150" t="s">
        <v>136</v>
      </c>
      <c r="L12" s="151" t="s">
        <v>124</v>
      </c>
      <c r="M12" s="178" t="e">
        <f t="shared" si="3"/>
        <v>#VALUE!</v>
      </c>
      <c r="N12" s="151">
        <v>270</v>
      </c>
      <c r="O12" s="153">
        <f t="shared" si="31"/>
        <v>0.73972602739726023</v>
      </c>
      <c r="P12" s="35"/>
      <c r="Q12" s="17">
        <f>IFERROR(IF((Q11+1)&gt;=Template!$C$5,"-",Q11+1),"-")</f>
        <v>46005</v>
      </c>
      <c r="R12" s="89">
        <f>IFERROR(_xll.EfirEndOfDay($E$5,Q12,"LAST","LAST_TRADE_DATE"),0)</f>
        <v>0</v>
      </c>
      <c r="S12" s="125"/>
      <c r="T12" s="17">
        <f t="shared" si="12"/>
        <v>46028</v>
      </c>
      <c r="U12" s="216">
        <f t="shared" si="4"/>
        <v>2</v>
      </c>
      <c r="V12" s="216">
        <f t="shared" si="12"/>
        <v>7</v>
      </c>
      <c r="W12" s="16">
        <f t="shared" si="22"/>
        <v>1.9178082191780823E-2</v>
      </c>
      <c r="X12" s="16" t="e">
        <f>IF(Template!$F$7="Linear interpolation",LinInterp($I$5:$I$22,$G$5:$G$22,W12),CubicSpline($I$5:$I$22,$G$5:$G$22,W12))</f>
        <v>#VALUE!</v>
      </c>
      <c r="Y12" s="221" t="e">
        <f t="shared" si="26"/>
        <v>#VALUE!</v>
      </c>
      <c r="Z12" s="221" t="e">
        <f>Y12/PRODUCT($AA$6:AA11)</f>
        <v>#VALUE!</v>
      </c>
      <c r="AA12" s="16" t="e">
        <f t="shared" si="13"/>
        <v>#VALUE!</v>
      </c>
      <c r="AB12" s="10" t="e">
        <f t="shared" si="14"/>
        <v>#VALUE!</v>
      </c>
      <c r="AC12" s="90">
        <f t="shared" si="5"/>
        <v>12</v>
      </c>
      <c r="AD12" s="17">
        <f t="shared" si="15"/>
        <v>46005</v>
      </c>
      <c r="AE12" s="16" t="e">
        <f t="shared" si="6"/>
        <v>#N/A</v>
      </c>
      <c r="AF12" s="10">
        <f ca="1">IFERROR(AVERAGE(INDIRECT("AE"&amp;AC12-Template!$F$10+1):INDIRECT("AE"&amp;AC12)),0)</f>
        <v>0</v>
      </c>
      <c r="AG12" s="35"/>
      <c r="AH12" s="86"/>
      <c r="AI12" s="35"/>
      <c r="AJ12" s="116" t="s">
        <v>137</v>
      </c>
      <c r="AK12" s="183">
        <v>93238</v>
      </c>
      <c r="AL12" s="9" t="s">
        <v>128</v>
      </c>
      <c r="AM12" s="186">
        <f>_xll.CbondsIndexValue(AK12,Template!$C$5)</f>
        <v>14.18</v>
      </c>
      <c r="AN12" s="9">
        <v>1460</v>
      </c>
      <c r="AO12" s="117">
        <f t="shared" si="7"/>
        <v>4</v>
      </c>
      <c r="AP12" s="35"/>
      <c r="AQ12" s="116" t="s">
        <v>137</v>
      </c>
      <c r="AR12" s="9" t="s">
        <v>128</v>
      </c>
      <c r="AS12" s="16">
        <f t="shared" si="16"/>
        <v>12.939360505243581</v>
      </c>
      <c r="AT12" s="9">
        <v>1460</v>
      </c>
      <c r="AU12" s="117">
        <f t="shared" si="32"/>
        <v>4</v>
      </c>
      <c r="AV12" s="35"/>
      <c r="AW12" s="112">
        <f>IFERROR(IF((AW11+1)&gt;=Template!$C$5,"-",AW11+1),"-")</f>
        <v>46005</v>
      </c>
      <c r="AX12" s="89">
        <f>IFERROR(_xll.EfirEndOfDay(3342963,AW12,"LAST","LAST_TRADE_DATE",,,,0),0)</f>
        <v>16.5</v>
      </c>
      <c r="AY12" s="35"/>
      <c r="AZ12" s="17">
        <f t="shared" ref="AZ12" si="38">AZ11+1</f>
        <v>46028</v>
      </c>
      <c r="BA12" s="216">
        <f t="shared" si="8"/>
        <v>2</v>
      </c>
      <c r="BB12" s="216">
        <f t="shared" ref="BB12" si="39">BB11+1</f>
        <v>7</v>
      </c>
      <c r="BC12" s="16">
        <f t="shared" si="25"/>
        <v>1.9178082191780823E-2</v>
      </c>
      <c r="BD12" s="16">
        <f>IF(Template!$F$7="Linear interpolation",LinInterp($AO$5:$AO$18,$AM$5:$AM$18,BC12),CubicSpline($AO$5:$AO$18,$AM$5:$AM$18,BC12))</f>
        <v>15.999809279075269</v>
      </c>
      <c r="BE12" s="221">
        <f t="shared" si="29"/>
        <v>1.0030684565740693</v>
      </c>
      <c r="BF12" s="221">
        <f>BE12/PRODUCT($BG$6:BG11)</f>
        <v>1.0004371945912429</v>
      </c>
      <c r="BG12" s="16">
        <f t="shared" si="18"/>
        <v>1.0004371945912429</v>
      </c>
      <c r="BH12" s="10">
        <f t="shared" si="19"/>
        <v>15.957602580366492</v>
      </c>
      <c r="BI12" s="90"/>
      <c r="BJ12" s="17">
        <f t="shared" si="20"/>
        <v>46005</v>
      </c>
      <c r="BK12" s="16">
        <f t="shared" si="10"/>
        <v>16.5</v>
      </c>
      <c r="BL12" s="10">
        <f ca="1">IFERROR(AVERAGE(INDIRECT("BK"&amp;AC12-Template!$F$10+1):INDIRECT("BK"&amp;AC12)),0)</f>
        <v>0</v>
      </c>
      <c r="BM12" s="35"/>
      <c r="BN12" s="86"/>
      <c r="BO12" s="35"/>
      <c r="BP12" s="150" t="s">
        <v>642</v>
      </c>
      <c r="BQ12" s="151" t="s">
        <v>124</v>
      </c>
      <c r="BR12" s="178">
        <f>_xll.GCurve(Template!$C$5,BT12,"y")</f>
        <v>12.8296954362695</v>
      </c>
      <c r="BS12" s="178">
        <f t="shared" si="21"/>
        <v>0.9133215837326436</v>
      </c>
      <c r="BT12" s="151">
        <v>270</v>
      </c>
      <c r="BU12" s="153">
        <f t="shared" si="35"/>
        <v>0.73972602739726023</v>
      </c>
      <c r="BV12" s="35"/>
      <c r="BW12" s="150" t="s">
        <v>642</v>
      </c>
      <c r="BX12" s="178" t="str">
        <f t="shared" si="0"/>
        <v>Через 9M на 7 лет</v>
      </c>
      <c r="BY12" s="152">
        <f t="shared" si="1"/>
        <v>7.7397260273972606</v>
      </c>
      <c r="BZ12" s="152">
        <f>_xll.GCurve(Template!$C$5,BT12+$CD$5*365,"y")</f>
        <v>14.5663090874808</v>
      </c>
      <c r="CA12" s="152">
        <f t="shared" si="11"/>
        <v>0.34907247425152649</v>
      </c>
      <c r="CB12" s="153">
        <f t="shared" si="2"/>
        <v>14.728836186239569</v>
      </c>
      <c r="CC12" s="35"/>
      <c r="CD12" s="35"/>
      <c r="CE12" s="35"/>
      <c r="CF12" s="35"/>
      <c r="CG12" s="35"/>
      <c r="CH12" s="35"/>
    </row>
    <row r="13" spans="1:86" ht="15.6" x14ac:dyDescent="0.3">
      <c r="A13" s="35"/>
      <c r="B13" s="86"/>
      <c r="C13" s="35"/>
      <c r="D13" s="150" t="s">
        <v>138</v>
      </c>
      <c r="E13" s="182">
        <v>93218</v>
      </c>
      <c r="F13" s="151" t="s">
        <v>125</v>
      </c>
      <c r="G13" s="178">
        <f>_xll.CbondsIndexValue(E13,Template!$C$5)</f>
        <v>15.15</v>
      </c>
      <c r="H13" s="151">
        <v>365</v>
      </c>
      <c r="I13" s="154">
        <f t="shared" si="30"/>
        <v>1</v>
      </c>
      <c r="J13" s="35"/>
      <c r="K13" s="150" t="s">
        <v>136</v>
      </c>
      <c r="L13" s="151" t="s">
        <v>125</v>
      </c>
      <c r="M13" s="178" t="e">
        <f t="shared" si="3"/>
        <v>#VALUE!</v>
      </c>
      <c r="N13" s="151">
        <v>365</v>
      </c>
      <c r="O13" s="154">
        <f t="shared" si="31"/>
        <v>1</v>
      </c>
      <c r="P13" s="35"/>
      <c r="Q13" s="17">
        <f>IFERROR(IF((Q12+1)&gt;=Template!$C$5,"-",Q12+1),"-")</f>
        <v>46006</v>
      </c>
      <c r="R13" s="89">
        <f>IFERROR(_xll.EfirEndOfDay($E$5,Q13,"LAST","LAST_TRADE_DATE"),0)</f>
        <v>0</v>
      </c>
      <c r="S13" s="125"/>
      <c r="T13" s="17">
        <f t="shared" si="12"/>
        <v>46029</v>
      </c>
      <c r="U13" s="216">
        <f t="shared" si="4"/>
        <v>3</v>
      </c>
      <c r="V13" s="216">
        <f t="shared" si="12"/>
        <v>8</v>
      </c>
      <c r="W13" s="16">
        <f t="shared" si="22"/>
        <v>2.1917808219178082E-2</v>
      </c>
      <c r="X13" s="16" t="e">
        <f>IF(Template!$F$7="Linear interpolation",LinInterp($I$5:$I$22,$G$5:$G$22,W13),CubicSpline($I$5:$I$22,$G$5:$G$22,W13))</f>
        <v>#VALUE!</v>
      </c>
      <c r="Y13" s="221" t="e">
        <f t="shared" si="26"/>
        <v>#VALUE!</v>
      </c>
      <c r="Z13" s="221" t="e">
        <f>Y13/PRODUCT($AA$6:AA12)</f>
        <v>#VALUE!</v>
      </c>
      <c r="AA13" s="16" t="e">
        <f t="shared" si="13"/>
        <v>#VALUE!</v>
      </c>
      <c r="AB13" s="10" t="e">
        <f t="shared" si="14"/>
        <v>#VALUE!</v>
      </c>
      <c r="AC13" s="90">
        <f t="shared" si="5"/>
        <v>13</v>
      </c>
      <c r="AD13" s="17">
        <f t="shared" si="15"/>
        <v>46006</v>
      </c>
      <c r="AE13" s="16" t="e">
        <f t="shared" si="6"/>
        <v>#N/A</v>
      </c>
      <c r="AF13" s="10">
        <f ca="1">IFERROR(AVERAGE(INDIRECT("AE"&amp;AC13-Template!$F$10+1):INDIRECT("AE"&amp;AC13)),0)</f>
        <v>0</v>
      </c>
      <c r="AG13" s="35"/>
      <c r="AH13" s="86"/>
      <c r="AI13" s="35"/>
      <c r="AJ13" s="116" t="s">
        <v>137</v>
      </c>
      <c r="AK13" s="183">
        <v>93240</v>
      </c>
      <c r="AL13" s="9" t="s">
        <v>129</v>
      </c>
      <c r="AM13" s="186">
        <f>_xll.CbondsIndexValue(AK13,Template!$C$5)</f>
        <v>13.95</v>
      </c>
      <c r="AN13" s="9">
        <v>1825</v>
      </c>
      <c r="AO13" s="117">
        <f t="shared" si="7"/>
        <v>5</v>
      </c>
      <c r="AP13" s="35"/>
      <c r="AQ13" s="116" t="s">
        <v>137</v>
      </c>
      <c r="AR13" s="9" t="s">
        <v>129</v>
      </c>
      <c r="AS13" s="16">
        <f t="shared" si="16"/>
        <v>12.690422782462353</v>
      </c>
      <c r="AT13" s="9">
        <v>1825</v>
      </c>
      <c r="AU13" s="117">
        <f t="shared" si="32"/>
        <v>5</v>
      </c>
      <c r="AV13" s="35"/>
      <c r="AW13" s="112">
        <f>IFERROR(IF((AW12+1)&gt;=Template!$C$5,"-",AW12+1),"-")</f>
        <v>46006</v>
      </c>
      <c r="AX13" s="89">
        <f>IFERROR(_xll.EfirEndOfDay(3342963,AW13,"LAST","LAST_TRADE_DATE",,,,0),0)</f>
        <v>16.5</v>
      </c>
      <c r="AY13" s="35"/>
      <c r="AZ13" s="17">
        <f t="shared" ref="AZ13" si="40">AZ12+1</f>
        <v>46029</v>
      </c>
      <c r="BA13" s="216">
        <f t="shared" ref="BA13:BA76" si="41">WEEKDAY(AZ13,2)</f>
        <v>3</v>
      </c>
      <c r="BB13" s="216">
        <f t="shared" ref="BB13" si="42">BB12+1</f>
        <v>8</v>
      </c>
      <c r="BC13" s="16">
        <f t="shared" ref="BC13:BC76" si="43">YEARFRAC($T$5,AZ13,3)</f>
        <v>2.1917808219178082E-2</v>
      </c>
      <c r="BD13" s="16">
        <f>IF(Template!$F$7="Linear interpolation",LinInterp($AO$5:$AO$18,$AM$5:$AM$18,BC13),CubicSpline($AO$5:$AO$18,$AM$5:$AM$18,BC13))</f>
        <v>15.999764891799144</v>
      </c>
      <c r="BE13" s="221">
        <f t="shared" ref="BE13:BE76" si="44">(1+(BD13*BB13/100/365))</f>
        <v>1.003506797784504</v>
      </c>
      <c r="BF13" s="221">
        <f>BE13/PRODUCT($BG$6:BG12)</f>
        <v>1.0004370002940097</v>
      </c>
      <c r="BG13" s="16">
        <f t="shared" ref="BG13:BG76" si="45">1+BH13/365/100</f>
        <v>1.0004370002940097</v>
      </c>
      <c r="BH13" s="10">
        <f t="shared" ref="BH13:BH76" si="46">IF(OR(BA13=6,BA13=7),BH12,(BF13-1)*365*100)</f>
        <v>15.950510731355006</v>
      </c>
      <c r="BI13" s="90"/>
      <c r="BJ13" s="17">
        <f t="shared" si="20"/>
        <v>46006</v>
      </c>
      <c r="BK13" s="16">
        <f t="shared" si="10"/>
        <v>16.5</v>
      </c>
      <c r="BL13" s="10">
        <f ca="1">IFERROR(AVERAGE(INDIRECT("BK"&amp;AC13-Template!$F$10+1):INDIRECT("BK"&amp;AC13)),0)</f>
        <v>0</v>
      </c>
      <c r="BM13" s="35"/>
      <c r="BN13" s="86"/>
      <c r="BO13" s="35"/>
      <c r="BP13" s="150" t="s">
        <v>642</v>
      </c>
      <c r="BQ13" s="151" t="s">
        <v>125</v>
      </c>
      <c r="BR13" s="178">
        <f>_xll.GCurve(Template!$C$5,BT13,"y")</f>
        <v>13.135394261974501</v>
      </c>
      <c r="BS13" s="178">
        <f t="shared" si="21"/>
        <v>0.88389668549208933</v>
      </c>
      <c r="BT13" s="151">
        <v>365</v>
      </c>
      <c r="BU13" s="154">
        <f t="shared" si="35"/>
        <v>1</v>
      </c>
      <c r="BV13" s="35"/>
      <c r="BW13" s="150" t="s">
        <v>642</v>
      </c>
      <c r="BX13" s="178" t="str">
        <f t="shared" si="0"/>
        <v>Через 1Y на 7 лет</v>
      </c>
      <c r="BY13" s="152">
        <f t="shared" si="1"/>
        <v>8</v>
      </c>
      <c r="BZ13" s="152">
        <f>_xll.GCurve(Template!$C$5,BT13+$CD$5*365,"y")</f>
        <v>14.5540917877903</v>
      </c>
      <c r="CA13" s="152">
        <f t="shared" si="11"/>
        <v>0.33722141637059783</v>
      </c>
      <c r="CB13" s="153">
        <f t="shared" si="2"/>
        <v>14.758209952030477</v>
      </c>
      <c r="CC13" s="35"/>
      <c r="CD13" s="35"/>
      <c r="CE13" s="35"/>
      <c r="CF13" s="35"/>
      <c r="CG13" s="35"/>
      <c r="CH13" s="35"/>
    </row>
    <row r="14" spans="1:86" ht="15.6" x14ac:dyDescent="0.3">
      <c r="A14" s="35"/>
      <c r="B14" s="86"/>
      <c r="C14" s="35"/>
      <c r="D14" s="8" t="s">
        <v>138</v>
      </c>
      <c r="E14" s="183">
        <v>93220</v>
      </c>
      <c r="F14" s="9" t="s">
        <v>126</v>
      </c>
      <c r="G14" s="177">
        <f>_xll.CbondsIndexValue(E14,Template!$C$5)</f>
        <v>14.08</v>
      </c>
      <c r="H14" s="9">
        <v>730</v>
      </c>
      <c r="I14" s="11">
        <f t="shared" si="30"/>
        <v>2</v>
      </c>
      <c r="J14" s="35"/>
      <c r="K14" s="8" t="s">
        <v>136</v>
      </c>
      <c r="L14" s="9" t="s">
        <v>126</v>
      </c>
      <c r="M14" s="177" t="e">
        <f t="shared" si="3"/>
        <v>#VALUE!</v>
      </c>
      <c r="N14" s="9">
        <v>730</v>
      </c>
      <c r="O14" s="11">
        <f t="shared" si="31"/>
        <v>2</v>
      </c>
      <c r="P14" s="35"/>
      <c r="Q14" s="17">
        <f>IFERROR(IF((Q13+1)&gt;=Template!$C$5,"-",Q13+1),"-")</f>
        <v>46007</v>
      </c>
      <c r="R14" s="89">
        <f>IFERROR(_xll.EfirEndOfDay($E$5,Q14,"LAST","LAST_TRADE_DATE"),0)</f>
        <v>0</v>
      </c>
      <c r="S14" s="125"/>
      <c r="T14" s="17">
        <f t="shared" si="12"/>
        <v>46030</v>
      </c>
      <c r="U14" s="216">
        <f t="shared" si="4"/>
        <v>4</v>
      </c>
      <c r="V14" s="216">
        <f t="shared" si="12"/>
        <v>9</v>
      </c>
      <c r="W14" s="16">
        <f t="shared" si="22"/>
        <v>2.4657534246575342E-2</v>
      </c>
      <c r="X14" s="16" t="e">
        <f>IF(Template!$F$7="Linear interpolation",LinInterp($I$5:$I$22,$G$5:$G$22,W14),CubicSpline($I$5:$I$22,$G$5:$G$22,W14))</f>
        <v>#VALUE!</v>
      </c>
      <c r="Y14" s="221" t="e">
        <f t="shared" si="26"/>
        <v>#VALUE!</v>
      </c>
      <c r="Z14" s="221" t="e">
        <f>Y14/PRODUCT($AA$6:AA13)</f>
        <v>#VALUE!</v>
      </c>
      <c r="AA14" s="16" t="e">
        <f t="shared" si="13"/>
        <v>#VALUE!</v>
      </c>
      <c r="AB14" s="10" t="e">
        <f t="shared" si="14"/>
        <v>#VALUE!</v>
      </c>
      <c r="AC14" s="90">
        <f t="shared" si="5"/>
        <v>14</v>
      </c>
      <c r="AD14" s="17">
        <f t="shared" si="15"/>
        <v>46007</v>
      </c>
      <c r="AE14" s="16" t="e">
        <f t="shared" si="6"/>
        <v>#N/A</v>
      </c>
      <c r="AF14" s="10">
        <f ca="1">IFERROR(AVERAGE(INDIRECT("AE"&amp;AC14-Template!$F$10+1):INDIRECT("AE"&amp;AC14)),0)</f>
        <v>0</v>
      </c>
      <c r="AG14" s="35"/>
      <c r="AH14" s="86"/>
      <c r="AI14" s="35"/>
      <c r="AJ14" s="116" t="s">
        <v>137</v>
      </c>
      <c r="AK14" s="183">
        <v>93242</v>
      </c>
      <c r="AL14" s="9" t="s">
        <v>130</v>
      </c>
      <c r="AM14" s="186">
        <f>_xll.CbondsIndexValue(AK14,Template!$C$5)</f>
        <v>14.1</v>
      </c>
      <c r="AN14" s="9">
        <v>2190</v>
      </c>
      <c r="AO14" s="117">
        <f t="shared" si="7"/>
        <v>6</v>
      </c>
      <c r="AP14" s="35"/>
      <c r="AQ14" s="116" t="s">
        <v>137</v>
      </c>
      <c r="AR14" s="9" t="s">
        <v>130</v>
      </c>
      <c r="AS14" s="16">
        <f t="shared" si="16"/>
        <v>14.082060742753866</v>
      </c>
      <c r="AT14" s="9">
        <v>2190</v>
      </c>
      <c r="AU14" s="117">
        <f t="shared" si="32"/>
        <v>6</v>
      </c>
      <c r="AV14" s="35"/>
      <c r="AW14" s="112">
        <f>IFERROR(IF((AW13+1)&gt;=Template!$C$5,"-",AW13+1),"-")</f>
        <v>46007</v>
      </c>
      <c r="AX14" s="89">
        <f>IFERROR(_xll.EfirEndOfDay(3342963,AW14,"LAST","LAST_TRADE_DATE",,,,0),0)</f>
        <v>16.5</v>
      </c>
      <c r="AY14" s="35"/>
      <c r="AZ14" s="17">
        <f t="shared" ref="AZ14" si="47">AZ13+1</f>
        <v>46030</v>
      </c>
      <c r="BA14" s="216">
        <f t="shared" si="41"/>
        <v>4</v>
      </c>
      <c r="BB14" s="216">
        <f t="shared" ref="BB14" si="48">BB13+1</f>
        <v>9</v>
      </c>
      <c r="BC14" s="16">
        <f t="shared" si="43"/>
        <v>2.4657534246575342E-2</v>
      </c>
      <c r="BD14" s="16">
        <f>IF(Template!$F$7="Linear interpolation",LinInterp($AO$5:$AO$18,$AM$5:$AM$18,BC14),CubicSpline($AO$5:$AO$18,$AM$5:$AM$18,BC14))</f>
        <v>15.99971468892825</v>
      </c>
      <c r="BE14" s="221">
        <f t="shared" si="44"/>
        <v>1.0039451351287769</v>
      </c>
      <c r="BF14" s="221">
        <f>BE14/PRODUCT($BG$6:BG13)</f>
        <v>1.0004368055555186</v>
      </c>
      <c r="BG14" s="16">
        <f t="shared" si="45"/>
        <v>1.0004368055555186</v>
      </c>
      <c r="BH14" s="10">
        <f t="shared" si="46"/>
        <v>15.943402776429473</v>
      </c>
      <c r="BI14" s="90"/>
      <c r="BJ14" s="17">
        <f t="shared" si="20"/>
        <v>46007</v>
      </c>
      <c r="BK14" s="16">
        <f t="shared" si="10"/>
        <v>16.5</v>
      </c>
      <c r="BL14" s="10">
        <f ca="1">IFERROR(AVERAGE(INDIRECT("BK"&amp;AC14-Template!$F$10+1):INDIRECT("BK"&amp;AC14)),0)</f>
        <v>0</v>
      </c>
      <c r="BM14" s="35"/>
      <c r="BN14" s="86"/>
      <c r="BO14" s="35"/>
      <c r="BP14" s="8" t="s">
        <v>642</v>
      </c>
      <c r="BQ14" s="9" t="s">
        <v>126</v>
      </c>
      <c r="BR14" s="177">
        <f>_xll.GCurve(Template!$C$5,BT14,"y")</f>
        <v>13.9180058621359</v>
      </c>
      <c r="BS14" s="177">
        <f>1/(1+BR14/100)^BU14</f>
        <v>0.77057559794118824</v>
      </c>
      <c r="BT14" s="9">
        <v>730</v>
      </c>
      <c r="BU14" s="11">
        <f t="shared" si="35"/>
        <v>2</v>
      </c>
      <c r="BV14" s="35"/>
      <c r="BW14" s="8" t="s">
        <v>642</v>
      </c>
      <c r="BX14" s="177" t="str">
        <f t="shared" si="0"/>
        <v>Через 2Y на 7 лет</v>
      </c>
      <c r="BY14" s="16">
        <f t="shared" si="1"/>
        <v>9</v>
      </c>
      <c r="BZ14" s="16">
        <f>_xll.GCurve(Template!$C$5,BT14+$CD$5*365,"y")</f>
        <v>14.5000475691368</v>
      </c>
      <c r="CA14" s="16">
        <f t="shared" si="11"/>
        <v>0.2956303353764288</v>
      </c>
      <c r="CB14" s="10">
        <f t="shared" si="2"/>
        <v>14.666890749985573</v>
      </c>
      <c r="CC14" s="35"/>
      <c r="CD14" s="35"/>
      <c r="CE14" s="35"/>
      <c r="CF14" s="35"/>
      <c r="CG14" s="35"/>
      <c r="CH14" s="35"/>
    </row>
    <row r="15" spans="1:86" ht="15.6" x14ac:dyDescent="0.3">
      <c r="A15" s="35"/>
      <c r="B15" s="86"/>
      <c r="C15" s="35"/>
      <c r="D15" s="8" t="s">
        <v>138</v>
      </c>
      <c r="E15" s="183">
        <v>93222</v>
      </c>
      <c r="F15" s="9" t="s">
        <v>127</v>
      </c>
      <c r="G15" s="177">
        <f>_xll.CbondsIndexValue(E15,Template!$C$5)</f>
        <v>14</v>
      </c>
      <c r="H15" s="9">
        <v>1095</v>
      </c>
      <c r="I15" s="11">
        <f t="shared" si="30"/>
        <v>3</v>
      </c>
      <c r="J15" s="35"/>
      <c r="K15" s="8" t="s">
        <v>136</v>
      </c>
      <c r="L15" s="9" t="s">
        <v>127</v>
      </c>
      <c r="M15" s="177" t="e">
        <f t="shared" si="3"/>
        <v>#VALUE!</v>
      </c>
      <c r="N15" s="9">
        <v>1095</v>
      </c>
      <c r="O15" s="11">
        <f t="shared" si="31"/>
        <v>3</v>
      </c>
      <c r="P15" s="35"/>
      <c r="Q15" s="17">
        <f>IFERROR(IF((Q14+1)&gt;=Template!$C$5,"-",Q14+1),"-")</f>
        <v>46008</v>
      </c>
      <c r="R15" s="89">
        <f>IFERROR(_xll.EfirEndOfDay($E$5,Q15,"LAST","LAST_TRADE_DATE"),0)</f>
        <v>0</v>
      </c>
      <c r="S15" s="125"/>
      <c r="T15" s="17">
        <f t="shared" si="12"/>
        <v>46031</v>
      </c>
      <c r="U15" s="216">
        <f t="shared" si="4"/>
        <v>5</v>
      </c>
      <c r="V15" s="216">
        <f t="shared" si="12"/>
        <v>10</v>
      </c>
      <c r="W15" s="16">
        <f t="shared" si="22"/>
        <v>2.7397260273972601E-2</v>
      </c>
      <c r="X15" s="16" t="e">
        <f>IF(Template!$F$7="Linear interpolation",LinInterp($I$5:$I$22,$G$5:$G$22,W15),CubicSpline($I$5:$I$22,$G$5:$G$22,W15))</f>
        <v>#VALUE!</v>
      </c>
      <c r="Y15" s="221" t="e">
        <f t="shared" si="26"/>
        <v>#VALUE!</v>
      </c>
      <c r="Z15" s="221" t="e">
        <f>Y15/PRODUCT($AA$6:AA14)</f>
        <v>#VALUE!</v>
      </c>
      <c r="AA15" s="16" t="e">
        <f t="shared" si="13"/>
        <v>#VALUE!</v>
      </c>
      <c r="AB15" s="10" t="e">
        <f t="shared" si="14"/>
        <v>#VALUE!</v>
      </c>
      <c r="AC15" s="90">
        <f t="shared" si="5"/>
        <v>15</v>
      </c>
      <c r="AD15" s="17">
        <f t="shared" si="15"/>
        <v>46008</v>
      </c>
      <c r="AE15" s="16" t="e">
        <f t="shared" si="6"/>
        <v>#N/A</v>
      </c>
      <c r="AF15" s="10">
        <f ca="1">IFERROR(AVERAGE(INDIRECT("AE"&amp;AC15-Template!$F$10+1):INDIRECT("AE"&amp;AC15)),0)</f>
        <v>0</v>
      </c>
      <c r="AG15" s="35"/>
      <c r="AH15" s="86"/>
      <c r="AI15" s="35"/>
      <c r="AJ15" s="116" t="s">
        <v>137</v>
      </c>
      <c r="AK15" s="183">
        <v>93244</v>
      </c>
      <c r="AL15" s="9" t="s">
        <v>131</v>
      </c>
      <c r="AM15" s="186">
        <f>_xll.CbondsIndexValue(AK15,Template!$C$5)</f>
        <v>14.15</v>
      </c>
      <c r="AN15" s="9">
        <v>2555</v>
      </c>
      <c r="AO15" s="117">
        <f t="shared" si="7"/>
        <v>7</v>
      </c>
      <c r="AP15" s="35"/>
      <c r="AQ15" s="116" t="s">
        <v>137</v>
      </c>
      <c r="AR15" s="9" t="s">
        <v>131</v>
      </c>
      <c r="AS15" s="16">
        <f t="shared" si="16"/>
        <v>13.201858973973636</v>
      </c>
      <c r="AT15" s="9">
        <v>2555</v>
      </c>
      <c r="AU15" s="117">
        <f t="shared" si="32"/>
        <v>7</v>
      </c>
      <c r="AV15" s="35"/>
      <c r="AW15" s="112">
        <f>IFERROR(IF((AW14+1)&gt;=Template!$C$5,"-",AW14+1),"-")</f>
        <v>46008</v>
      </c>
      <c r="AX15" s="89">
        <f>IFERROR(_xll.EfirEndOfDay(3342963,AW15,"LAST","LAST_TRADE_DATE",,,,0),0)</f>
        <v>16.5</v>
      </c>
      <c r="AY15" s="35"/>
      <c r="AZ15" s="17">
        <f t="shared" ref="AZ15" si="49">AZ14+1</f>
        <v>46031</v>
      </c>
      <c r="BA15" s="216">
        <f t="shared" si="41"/>
        <v>5</v>
      </c>
      <c r="BB15" s="216">
        <f t="shared" ref="BB15" si="50">BB14+1</f>
        <v>10</v>
      </c>
      <c r="BC15" s="16">
        <f t="shared" si="43"/>
        <v>2.7397260273972601E-2</v>
      </c>
      <c r="BD15" s="16">
        <f>IF(Template!$F$7="Linear interpolation",LinInterp($AO$5:$AO$18,$AM$5:$AM$18,BC15),CubicSpline($AO$5:$AO$18,$AM$5:$AM$18,BC15))</f>
        <v>15.999657839663334</v>
      </c>
      <c r="BE15" s="221">
        <f t="shared" si="44"/>
        <v>1.0043834679012775</v>
      </c>
      <c r="BF15" s="221">
        <f>BE15/PRODUCT($BG$6:BG14)</f>
        <v>1.0004366102859241</v>
      </c>
      <c r="BG15" s="16">
        <f t="shared" si="45"/>
        <v>1.0004366102859241</v>
      </c>
      <c r="BH15" s="10">
        <f t="shared" si="46"/>
        <v>15.93627543623044</v>
      </c>
      <c r="BI15" s="90"/>
      <c r="BJ15" s="17">
        <f t="shared" si="20"/>
        <v>46008</v>
      </c>
      <c r="BK15" s="16">
        <f t="shared" si="10"/>
        <v>16.5</v>
      </c>
      <c r="BL15" s="10">
        <f ca="1">IFERROR(AVERAGE(INDIRECT("BK"&amp;AC15-Template!$F$10+1):INDIRECT("BK"&amp;AC15)),0)</f>
        <v>0</v>
      </c>
      <c r="BM15" s="35"/>
      <c r="BN15" s="86"/>
      <c r="BO15" s="35"/>
      <c r="BP15" s="8" t="s">
        <v>642</v>
      </c>
      <c r="BQ15" s="9" t="s">
        <v>127</v>
      </c>
      <c r="BR15" s="177">
        <f>_xll.GCurve(Template!$C$5,BT15,"y")</f>
        <v>14.3046286806824</v>
      </c>
      <c r="BS15" s="177">
        <f>1/(1+BR15/100)^BU15</f>
        <v>0.66958936693466131</v>
      </c>
      <c r="BT15" s="9">
        <v>1095</v>
      </c>
      <c r="BU15" s="11">
        <f t="shared" si="35"/>
        <v>3</v>
      </c>
      <c r="BV15" s="35"/>
      <c r="BW15" s="8" t="s">
        <v>642</v>
      </c>
      <c r="BX15" s="177" t="str">
        <f t="shared" si="0"/>
        <v>Через 3Y на 7 лет</v>
      </c>
      <c r="BY15" s="16">
        <f t="shared" si="1"/>
        <v>10</v>
      </c>
      <c r="BZ15" s="16">
        <f>_xll.GCurve(Template!$C$5,BT15+$CD$5*365,"y")</f>
        <v>14.4382445897248</v>
      </c>
      <c r="CA15" s="16">
        <f t="shared" si="11"/>
        <v>0.25959010026781254</v>
      </c>
      <c r="CB15" s="10">
        <f t="shared" si="2"/>
        <v>14.495556353290118</v>
      </c>
      <c r="CC15" s="35"/>
      <c r="CD15" s="35"/>
      <c r="CE15" s="35"/>
      <c r="CF15" s="35"/>
      <c r="CG15" s="35"/>
      <c r="CH15" s="35"/>
    </row>
    <row r="16" spans="1:86" ht="15.6" x14ac:dyDescent="0.3">
      <c r="A16" s="35"/>
      <c r="B16" s="86"/>
      <c r="C16" s="35"/>
      <c r="D16" s="8" t="s">
        <v>138</v>
      </c>
      <c r="E16" s="183">
        <v>93224</v>
      </c>
      <c r="F16" s="9" t="s">
        <v>128</v>
      </c>
      <c r="G16" s="177">
        <f>_xll.CbondsIndexValue(E16,Template!$C$5)</f>
        <v>14.18</v>
      </c>
      <c r="H16" s="9">
        <v>1460</v>
      </c>
      <c r="I16" s="11">
        <f t="shared" si="30"/>
        <v>4</v>
      </c>
      <c r="J16" s="35"/>
      <c r="K16" s="8" t="s">
        <v>136</v>
      </c>
      <c r="L16" s="9" t="s">
        <v>128</v>
      </c>
      <c r="M16" s="177" t="e">
        <f t="shared" si="3"/>
        <v>#VALUE!</v>
      </c>
      <c r="N16" s="9">
        <v>1460</v>
      </c>
      <c r="O16" s="11">
        <f t="shared" si="31"/>
        <v>4</v>
      </c>
      <c r="P16" s="35"/>
      <c r="Q16" s="17">
        <f>IFERROR(IF((Q15+1)&gt;=Template!$C$5,"-",Q15+1),"-")</f>
        <v>46009</v>
      </c>
      <c r="R16" s="89">
        <f>IFERROR(_xll.EfirEndOfDay($E$5,Q16,"LAST","LAST_TRADE_DATE"),0)</f>
        <v>0</v>
      </c>
      <c r="S16" s="125"/>
      <c r="T16" s="17">
        <f t="shared" si="12"/>
        <v>46032</v>
      </c>
      <c r="U16" s="216">
        <f t="shared" si="4"/>
        <v>6</v>
      </c>
      <c r="V16" s="216">
        <f t="shared" si="12"/>
        <v>11</v>
      </c>
      <c r="W16" s="16">
        <f t="shared" si="22"/>
        <v>3.0136986301369864E-2</v>
      </c>
      <c r="X16" s="16" t="e">
        <f>IF(Template!$F$7="Linear interpolation",LinInterp($I$5:$I$22,$G$5:$G$22,W16),CubicSpline($I$5:$I$22,$G$5:$G$22,W16))</f>
        <v>#VALUE!</v>
      </c>
      <c r="Y16" s="221" t="e">
        <f t="shared" si="26"/>
        <v>#VALUE!</v>
      </c>
      <c r="Z16" s="221" t="e">
        <f>Y16/PRODUCT($AA$6:AA15)</f>
        <v>#VALUE!</v>
      </c>
      <c r="AA16" s="16" t="e">
        <f>1+AB16/365/100</f>
        <v>#VALUE!</v>
      </c>
      <c r="AB16" s="10" t="e">
        <f t="shared" si="14"/>
        <v>#VALUE!</v>
      </c>
      <c r="AC16" s="90">
        <f t="shared" si="5"/>
        <v>16</v>
      </c>
      <c r="AD16" s="17">
        <f t="shared" si="15"/>
        <v>46009</v>
      </c>
      <c r="AE16" s="16" t="e">
        <f t="shared" si="6"/>
        <v>#N/A</v>
      </c>
      <c r="AF16" s="10">
        <f ca="1">IFERROR(AVERAGE(INDIRECT("AE"&amp;AC16-Template!$F$10+1):INDIRECT("AE"&amp;AC16)),0)</f>
        <v>0</v>
      </c>
      <c r="AG16" s="35"/>
      <c r="AH16" s="86"/>
      <c r="AI16" s="35"/>
      <c r="AJ16" s="116" t="s">
        <v>137</v>
      </c>
      <c r="AK16" s="183">
        <v>93244</v>
      </c>
      <c r="AL16" s="9" t="s">
        <v>132</v>
      </c>
      <c r="AM16" s="186">
        <f>_xll.CbondsIndexValue(AK16,Template!$C$5)</f>
        <v>14.15</v>
      </c>
      <c r="AN16" s="9">
        <v>2920</v>
      </c>
      <c r="AO16" s="117">
        <f t="shared" si="7"/>
        <v>8</v>
      </c>
      <c r="AP16" s="35"/>
      <c r="AQ16" s="116" t="s">
        <v>137</v>
      </c>
      <c r="AR16" s="9" t="s">
        <v>132</v>
      </c>
      <c r="AS16" s="16">
        <f t="shared" si="16"/>
        <v>13.247444961088428</v>
      </c>
      <c r="AT16" s="9">
        <v>2920</v>
      </c>
      <c r="AU16" s="117">
        <f t="shared" si="32"/>
        <v>8</v>
      </c>
      <c r="AV16" s="35"/>
      <c r="AW16" s="112">
        <f>IFERROR(IF((AW15+1)&gt;=Template!$C$5,"-",AW15+1),"-")</f>
        <v>46009</v>
      </c>
      <c r="AX16" s="89">
        <f>IFERROR(_xll.EfirEndOfDay(3342963,AW16,"LAST","LAST_TRADE_DATE",,,,0),0)</f>
        <v>16.5</v>
      </c>
      <c r="AY16" s="35"/>
      <c r="AZ16" s="17">
        <f t="shared" ref="AZ16" si="51">AZ15+1</f>
        <v>46032</v>
      </c>
      <c r="BA16" s="216">
        <f t="shared" si="41"/>
        <v>6</v>
      </c>
      <c r="BB16" s="216">
        <f t="shared" ref="BB16" si="52">BB15+1</f>
        <v>11</v>
      </c>
      <c r="BC16" s="16">
        <f t="shared" si="43"/>
        <v>3.0136986301369864E-2</v>
      </c>
      <c r="BD16" s="16">
        <f>IF(Template!$F$7="Linear interpolation",LinInterp($AO$5:$AO$18,$AM$5:$AM$18,BC16),CubicSpline($AO$5:$AO$18,$AM$5:$AM$18,BC16))</f>
        <v>15.99959351320514</v>
      </c>
      <c r="BE16" s="221">
        <f t="shared" si="44"/>
        <v>1.0048217953053495</v>
      </c>
      <c r="BF16" s="221">
        <f>BE16/PRODUCT($BG$6:BG15)</f>
        <v>1.0004364143955773</v>
      </c>
      <c r="BG16" s="16">
        <f t="shared" si="45"/>
        <v>1.0004366102859241</v>
      </c>
      <c r="BH16" s="10">
        <f t="shared" si="46"/>
        <v>15.93627543623044</v>
      </c>
      <c r="BI16" s="90"/>
      <c r="BJ16" s="17">
        <f t="shared" si="20"/>
        <v>46009</v>
      </c>
      <c r="BK16" s="16">
        <f t="shared" si="10"/>
        <v>16.5</v>
      </c>
      <c r="BL16" s="10">
        <f ca="1">IFERROR(AVERAGE(INDIRECT("BK"&amp;AC16-Template!$F$10+1):INDIRECT("BK"&amp;AC16)),0)</f>
        <v>0</v>
      </c>
      <c r="BM16" s="35"/>
      <c r="BN16" s="86"/>
      <c r="BO16" s="35"/>
      <c r="BP16" s="8" t="s">
        <v>642</v>
      </c>
      <c r="BQ16" s="9" t="s">
        <v>128</v>
      </c>
      <c r="BR16" s="177">
        <f>_xll.GCurve(Template!$C$5,BT16,"y")</f>
        <v>14.4947754826775</v>
      </c>
      <c r="BS16" s="177">
        <f t="shared" ref="BS16:BS22" si="53">1/(1+BR16/100)^BU16</f>
        <v>0.58191201016044247</v>
      </c>
      <c r="BT16" s="9">
        <v>1460</v>
      </c>
      <c r="BU16" s="11">
        <f t="shared" si="35"/>
        <v>4</v>
      </c>
      <c r="BV16" s="35"/>
      <c r="BW16" s="8" t="s">
        <v>642</v>
      </c>
      <c r="BX16" s="177" t="str">
        <f t="shared" si="0"/>
        <v>Через 4Y на 7 лет</v>
      </c>
      <c r="BY16" s="16">
        <f t="shared" si="1"/>
        <v>11</v>
      </c>
      <c r="BZ16" s="16">
        <f>_xll.GCurve(Template!$C$5,BT16+$CD$5*365,"y")</f>
        <v>14.371538446624401</v>
      </c>
      <c r="CA16" s="16">
        <f t="shared" si="11"/>
        <v>0.22829815790582123</v>
      </c>
      <c r="CB16" s="10">
        <f t="shared" si="2"/>
        <v>14.301176848038487</v>
      </c>
      <c r="CC16" s="35"/>
      <c r="CD16" s="35"/>
      <c r="CE16" s="35"/>
      <c r="CF16" s="35"/>
      <c r="CG16" s="35"/>
      <c r="CH16" s="35"/>
    </row>
    <row r="17" spans="1:86" ht="15.6" x14ac:dyDescent="0.3">
      <c r="A17" s="35"/>
      <c r="B17" s="86"/>
      <c r="C17" s="35"/>
      <c r="D17" s="8" t="s">
        <v>138</v>
      </c>
      <c r="E17" s="183">
        <v>93226</v>
      </c>
      <c r="F17" s="9" t="s">
        <v>129</v>
      </c>
      <c r="G17" s="177">
        <f>_xll.CbondsIndexValue(E17,Template!$C$5)</f>
        <v>13.92</v>
      </c>
      <c r="H17" s="9">
        <v>1825</v>
      </c>
      <c r="I17" s="11">
        <f t="shared" si="30"/>
        <v>5</v>
      </c>
      <c r="J17" s="35"/>
      <c r="K17" s="8" t="s">
        <v>136</v>
      </c>
      <c r="L17" s="9" t="s">
        <v>129</v>
      </c>
      <c r="M17" s="177" t="e">
        <f t="shared" si="3"/>
        <v>#VALUE!</v>
      </c>
      <c r="N17" s="9">
        <v>1825</v>
      </c>
      <c r="O17" s="11">
        <f t="shared" si="31"/>
        <v>5</v>
      </c>
      <c r="P17" s="35"/>
      <c r="Q17" s="17">
        <f>IFERROR(IF((Q16+1)&gt;=Template!$C$5,"-",Q16+1),"-")</f>
        <v>46010</v>
      </c>
      <c r="R17" s="89">
        <f>IFERROR(_xll.EfirEndOfDay($E$5,Q17,"LAST","LAST_TRADE_DATE"),0)</f>
        <v>0</v>
      </c>
      <c r="S17" s="125"/>
      <c r="T17" s="17">
        <f t="shared" si="12"/>
        <v>46033</v>
      </c>
      <c r="U17" s="216">
        <f t="shared" si="4"/>
        <v>7</v>
      </c>
      <c r="V17" s="216">
        <f t="shared" si="12"/>
        <v>12</v>
      </c>
      <c r="W17" s="16">
        <f t="shared" si="22"/>
        <v>3.287671232876712E-2</v>
      </c>
      <c r="X17" s="16" t="e">
        <f>IF(Template!$F$7="Linear interpolation",LinInterp($I$5:$I$22,$G$5:$G$22,W17),CubicSpline($I$5:$I$22,$G$5:$G$22,W17))</f>
        <v>#VALUE!</v>
      </c>
      <c r="Y17" s="221" t="e">
        <f t="shared" si="26"/>
        <v>#VALUE!</v>
      </c>
      <c r="Z17" s="221" t="e">
        <f>Y17/PRODUCT($AA$6:AA16)</f>
        <v>#VALUE!</v>
      </c>
      <c r="AA17" s="16" t="e">
        <f t="shared" si="13"/>
        <v>#VALUE!</v>
      </c>
      <c r="AB17" s="10" t="e">
        <f t="shared" si="14"/>
        <v>#VALUE!</v>
      </c>
      <c r="AC17" s="90">
        <f t="shared" si="5"/>
        <v>17</v>
      </c>
      <c r="AD17" s="17">
        <f t="shared" si="15"/>
        <v>46010</v>
      </c>
      <c r="AE17" s="16" t="e">
        <f t="shared" si="6"/>
        <v>#N/A</v>
      </c>
      <c r="AF17" s="10">
        <f ca="1">IFERROR(AVERAGE(INDIRECT("AE"&amp;AC17-Template!$F$10+1):INDIRECT("AE"&amp;AC17)),0)</f>
        <v>0</v>
      </c>
      <c r="AG17" s="35"/>
      <c r="AH17" s="86"/>
      <c r="AI17" s="35"/>
      <c r="AJ17" s="116" t="s">
        <v>137</v>
      </c>
      <c r="AK17" s="183">
        <v>93244</v>
      </c>
      <c r="AL17" s="9" t="s">
        <v>133</v>
      </c>
      <c r="AM17" s="186">
        <f>_xll.CbondsIndexValue(AK17,Template!$C$5)</f>
        <v>14.15</v>
      </c>
      <c r="AN17" s="9">
        <v>3285</v>
      </c>
      <c r="AO17" s="117">
        <f t="shared" si="7"/>
        <v>9</v>
      </c>
      <c r="AP17" s="35"/>
      <c r="AQ17" s="116" t="s">
        <v>137</v>
      </c>
      <c r="AR17" s="9" t="s">
        <v>133</v>
      </c>
      <c r="AS17" s="16">
        <f t="shared" si="16"/>
        <v>13.233272277692665</v>
      </c>
      <c r="AT17" s="9">
        <v>3285</v>
      </c>
      <c r="AU17" s="117">
        <f t="shared" si="32"/>
        <v>9</v>
      </c>
      <c r="AV17" s="35"/>
      <c r="AW17" s="112">
        <f>IFERROR(IF((AW16+1)&gt;=Template!$C$5,"-",AW16+1),"-")</f>
        <v>46010</v>
      </c>
      <c r="AX17" s="89">
        <f>IFERROR(_xll.EfirEndOfDay(3342963,AW17,"LAST","LAST_TRADE_DATE",,,,0),0)</f>
        <v>16.5</v>
      </c>
      <c r="AY17" s="35"/>
      <c r="AZ17" s="17">
        <f t="shared" ref="AZ17" si="54">AZ16+1</f>
        <v>46033</v>
      </c>
      <c r="BA17" s="216">
        <f t="shared" si="41"/>
        <v>7</v>
      </c>
      <c r="BB17" s="216">
        <f t="shared" ref="BB17" si="55">BB16+1</f>
        <v>12</v>
      </c>
      <c r="BC17" s="16">
        <f t="shared" si="43"/>
        <v>3.287671232876712E-2</v>
      </c>
      <c r="BD17" s="16">
        <f>IF(Template!$F$7="Linear interpolation",LinInterp($AO$5:$AO$18,$AM$5:$AM$18,BC17),CubicSpline($AO$5:$AO$18,$AM$5:$AM$18,BC17))</f>
        <v>15.999520878754417</v>
      </c>
      <c r="BE17" s="221">
        <f t="shared" si="44"/>
        <v>1.0052601164532891</v>
      </c>
      <c r="BF17" s="221">
        <f>BE17/PRODUCT($BG$6:BG16)</f>
        <v>1.0004360219047534</v>
      </c>
      <c r="BG17" s="16">
        <f t="shared" si="45"/>
        <v>1.0004366102859241</v>
      </c>
      <c r="BH17" s="10">
        <f t="shared" si="46"/>
        <v>15.93627543623044</v>
      </c>
      <c r="BI17" s="90"/>
      <c r="BJ17" s="17">
        <f t="shared" si="20"/>
        <v>46010</v>
      </c>
      <c r="BK17" s="16">
        <f t="shared" si="10"/>
        <v>16.5</v>
      </c>
      <c r="BL17" s="10">
        <f ca="1">IFERROR(AVERAGE(INDIRECT("BK"&amp;AC17-Template!$F$10+1):INDIRECT("BK"&amp;AC17)),0)</f>
        <v>0</v>
      </c>
      <c r="BM17" s="35"/>
      <c r="BN17" s="86"/>
      <c r="BO17" s="35"/>
      <c r="BP17" s="8" t="s">
        <v>642</v>
      </c>
      <c r="BQ17" s="9" t="s">
        <v>129</v>
      </c>
      <c r="BR17" s="177">
        <f>_xll.GCurve(Template!$C$5,BT17,"y")</f>
        <v>14.584683146106901</v>
      </c>
      <c r="BS17" s="177">
        <f t="shared" si="53"/>
        <v>0.5062524747405206</v>
      </c>
      <c r="BT17" s="9">
        <v>1825</v>
      </c>
      <c r="BU17" s="11">
        <f t="shared" si="35"/>
        <v>5</v>
      </c>
      <c r="BV17" s="35"/>
      <c r="BW17" s="8" t="s">
        <v>642</v>
      </c>
      <c r="BX17" s="177" t="str">
        <f t="shared" si="0"/>
        <v>Через 5Y на 7 лет</v>
      </c>
      <c r="BY17" s="16">
        <f t="shared" si="1"/>
        <v>12</v>
      </c>
      <c r="BZ17" s="16">
        <f>_xll.GCurve(Template!$C$5,BT17+$CD$5*365,"y")</f>
        <v>14.302353540044701</v>
      </c>
      <c r="CA17" s="16">
        <f t="shared" si="11"/>
        <v>0.20106567036971754</v>
      </c>
      <c r="CB17" s="10">
        <f t="shared" si="2"/>
        <v>14.101115539473842</v>
      </c>
      <c r="CC17" s="35"/>
      <c r="CD17" s="35"/>
      <c r="CE17" s="35"/>
      <c r="CF17" s="35"/>
      <c r="CG17" s="35"/>
      <c r="CH17" s="35"/>
    </row>
    <row r="18" spans="1:86" ht="15.6" x14ac:dyDescent="0.3">
      <c r="A18" s="35"/>
      <c r="B18" s="86"/>
      <c r="C18" s="35"/>
      <c r="D18" s="8" t="s">
        <v>138</v>
      </c>
      <c r="E18" s="183">
        <v>93228</v>
      </c>
      <c r="F18" s="9" t="s">
        <v>130</v>
      </c>
      <c r="G18" s="177">
        <f>_xll.CbondsIndexValue(E18,Template!$C$5)</f>
        <v>14.1</v>
      </c>
      <c r="H18" s="9">
        <v>2190</v>
      </c>
      <c r="I18" s="11">
        <f t="shared" si="30"/>
        <v>6</v>
      </c>
      <c r="J18" s="35"/>
      <c r="K18" s="8" t="s">
        <v>136</v>
      </c>
      <c r="L18" s="9" t="s">
        <v>130</v>
      </c>
      <c r="M18" s="177" t="e">
        <f t="shared" si="3"/>
        <v>#VALUE!</v>
      </c>
      <c r="N18" s="9">
        <v>2190</v>
      </c>
      <c r="O18" s="11">
        <f t="shared" si="31"/>
        <v>6</v>
      </c>
      <c r="P18" s="35"/>
      <c r="Q18" s="17">
        <f>IFERROR(IF((Q17+1)&gt;=Template!$C$5,"-",Q17+1),"-")</f>
        <v>46011</v>
      </c>
      <c r="R18" s="89">
        <f>IFERROR(_xll.EfirEndOfDay($E$5,Q18,"LAST","LAST_TRADE_DATE"),0)</f>
        <v>0</v>
      </c>
      <c r="S18" s="125"/>
      <c r="T18" s="17">
        <f t="shared" si="12"/>
        <v>46034</v>
      </c>
      <c r="U18" s="216">
        <f t="shared" si="4"/>
        <v>1</v>
      </c>
      <c r="V18" s="216">
        <f t="shared" si="12"/>
        <v>13</v>
      </c>
      <c r="W18" s="16">
        <f t="shared" si="22"/>
        <v>3.5616438356164383E-2</v>
      </c>
      <c r="X18" s="16" t="e">
        <f>IF(Template!$F$7="Linear interpolation",LinInterp($I$5:$I$22,$G$5:$G$22,W18),CubicSpline($I$5:$I$22,$G$5:$G$22,W18))</f>
        <v>#VALUE!</v>
      </c>
      <c r="Y18" s="221" t="e">
        <f t="shared" si="26"/>
        <v>#VALUE!</v>
      </c>
      <c r="Z18" s="221" t="e">
        <f>Y18/PRODUCT($AA$6:AA17)</f>
        <v>#VALUE!</v>
      </c>
      <c r="AA18" s="16" t="e">
        <f t="shared" si="13"/>
        <v>#VALUE!</v>
      </c>
      <c r="AB18" s="10" t="e">
        <f t="shared" si="14"/>
        <v>#VALUE!</v>
      </c>
      <c r="AC18" s="90">
        <f t="shared" si="5"/>
        <v>18</v>
      </c>
      <c r="AD18" s="17">
        <f t="shared" si="15"/>
        <v>46011</v>
      </c>
      <c r="AE18" s="16" t="e">
        <f t="shared" si="6"/>
        <v>#N/A</v>
      </c>
      <c r="AF18" s="10">
        <f ca="1">IFERROR(AVERAGE(INDIRECT("AE"&amp;AC18-Template!$F$10+1):INDIRECT("AE"&amp;AC18)),0)</f>
        <v>0</v>
      </c>
      <c r="AG18" s="35"/>
      <c r="AH18" s="86"/>
      <c r="AI18" s="35"/>
      <c r="AJ18" s="118" t="s">
        <v>137</v>
      </c>
      <c r="AK18" s="222">
        <v>93244</v>
      </c>
      <c r="AL18" s="119" t="s">
        <v>134</v>
      </c>
      <c r="AM18" s="223">
        <f>_xll.CbondsIndexValue(AK18,Template!$C$5)</f>
        <v>14.15</v>
      </c>
      <c r="AN18" s="119">
        <v>3650</v>
      </c>
      <c r="AO18" s="121">
        <f t="shared" si="7"/>
        <v>10</v>
      </c>
      <c r="AP18" s="35"/>
      <c r="AQ18" s="118" t="s">
        <v>137</v>
      </c>
      <c r="AR18" s="119" t="s">
        <v>134</v>
      </c>
      <c r="AS18" s="120">
        <f t="shared" si="16"/>
        <v>13.238624947140675</v>
      </c>
      <c r="AT18" s="119">
        <v>3650</v>
      </c>
      <c r="AU18" s="121">
        <f t="shared" si="32"/>
        <v>10</v>
      </c>
      <c r="AV18" s="35"/>
      <c r="AW18" s="112">
        <f>IFERROR(IF((AW17+1)&gt;=Template!$C$5,"-",AW17+1),"-")</f>
        <v>46011</v>
      </c>
      <c r="AX18" s="89">
        <f>IFERROR(_xll.EfirEndOfDay(3342963,AW18,"LAST","LAST_TRADE_DATE",,,,0),0)</f>
        <v>16.5</v>
      </c>
      <c r="AY18" s="35"/>
      <c r="AZ18" s="17">
        <f t="shared" ref="AZ18" si="56">AZ17+1</f>
        <v>46034</v>
      </c>
      <c r="BA18" s="216">
        <f t="shared" si="41"/>
        <v>1</v>
      </c>
      <c r="BB18" s="216">
        <f t="shared" ref="BB18" si="57">BB17+1</f>
        <v>13</v>
      </c>
      <c r="BC18" s="16">
        <f t="shared" si="43"/>
        <v>3.5616438356164383E-2</v>
      </c>
      <c r="BD18" s="16">
        <f>IF(Template!$F$7="Linear interpolation",LinInterp($AO$5:$AO$18,$AM$5:$AM$18,BC18),CubicSpline($AO$5:$AO$18,$AM$5:$AM$18,BC18))</f>
        <v>15.999439105511915</v>
      </c>
      <c r="BE18" s="221">
        <f t="shared" si="44"/>
        <v>1.0056984303663468</v>
      </c>
      <c r="BF18" s="221">
        <f>BE18/PRODUCT($BG$6:BG17)</f>
        <v>1.0004354320141804</v>
      </c>
      <c r="BG18" s="16">
        <f t="shared" si="45"/>
        <v>1.0004354320141804</v>
      </c>
      <c r="BH18" s="10">
        <f t="shared" si="46"/>
        <v>15.893268517584325</v>
      </c>
      <c r="BI18" s="90"/>
      <c r="BJ18" s="17">
        <f t="shared" si="20"/>
        <v>46011</v>
      </c>
      <c r="BK18" s="16">
        <f t="shared" si="10"/>
        <v>16.5</v>
      </c>
      <c r="BL18" s="10">
        <f ca="1">IFERROR(AVERAGE(INDIRECT("BK"&amp;AC18-Template!$F$10+1):INDIRECT("BK"&amp;AC18)),0)</f>
        <v>0</v>
      </c>
      <c r="BM18" s="35"/>
      <c r="BN18" s="86"/>
      <c r="BO18" s="35"/>
      <c r="BP18" s="8" t="s">
        <v>642</v>
      </c>
      <c r="BQ18" s="9" t="s">
        <v>130</v>
      </c>
      <c r="BR18" s="177">
        <f>_xll.GCurve(Template!$C$5,BT18,"y")</f>
        <v>14.6108173228219</v>
      </c>
      <c r="BS18" s="177">
        <f t="shared" si="53"/>
        <v>0.44121101098718413</v>
      </c>
      <c r="BT18" s="9">
        <v>2190</v>
      </c>
      <c r="BU18" s="11">
        <f t="shared" si="35"/>
        <v>6</v>
      </c>
      <c r="BV18" s="35"/>
      <c r="BW18" s="8" t="s">
        <v>642</v>
      </c>
      <c r="BX18" s="177" t="str">
        <f t="shared" si="0"/>
        <v>Через 6Y на 7 лет</v>
      </c>
      <c r="BY18" s="16">
        <f t="shared" si="1"/>
        <v>13</v>
      </c>
      <c r="BZ18" s="16">
        <f>_xll.GCurve(Template!$C$5,BT18+$CD$5*365,"y")</f>
        <v>14.2333517276283</v>
      </c>
      <c r="CA18" s="16">
        <f t="shared" si="11"/>
        <v>0.17729318607970693</v>
      </c>
      <c r="CB18" s="10">
        <f t="shared" si="2"/>
        <v>13.910799402897567</v>
      </c>
      <c r="CC18" s="35"/>
      <c r="CD18" s="35"/>
      <c r="CE18" s="35"/>
      <c r="CF18" s="35"/>
      <c r="CG18" s="35"/>
      <c r="CH18" s="35"/>
    </row>
    <row r="19" spans="1:86" ht="15.6" x14ac:dyDescent="0.3">
      <c r="A19" s="35"/>
      <c r="B19" s="86"/>
      <c r="C19" s="35"/>
      <c r="D19" s="8" t="s">
        <v>138</v>
      </c>
      <c r="E19" s="183">
        <v>93230</v>
      </c>
      <c r="F19" s="9" t="s">
        <v>131</v>
      </c>
      <c r="G19" s="177">
        <f>_xll.CbondsIndexValue(E19,Template!$C$5)</f>
        <v>14.15</v>
      </c>
      <c r="H19" s="9">
        <v>2555</v>
      </c>
      <c r="I19" s="11">
        <f t="shared" si="30"/>
        <v>7</v>
      </c>
      <c r="J19" s="35"/>
      <c r="K19" s="8" t="s">
        <v>136</v>
      </c>
      <c r="L19" s="9" t="s">
        <v>131</v>
      </c>
      <c r="M19" s="177" t="e">
        <f t="shared" si="3"/>
        <v>#VALUE!</v>
      </c>
      <c r="N19" s="9">
        <v>2555</v>
      </c>
      <c r="O19" s="11">
        <f t="shared" si="31"/>
        <v>7</v>
      </c>
      <c r="P19" s="35"/>
      <c r="Q19" s="17">
        <f>IFERROR(IF((Q18+1)&gt;=Template!$C$5,"-",Q18+1),"-")</f>
        <v>46012</v>
      </c>
      <c r="R19" s="89">
        <f>IFERROR(_xll.EfirEndOfDay($E$5,Q19,"LAST","LAST_TRADE_DATE"),0)</f>
        <v>0</v>
      </c>
      <c r="S19" s="125"/>
      <c r="T19" s="17">
        <f t="shared" si="12"/>
        <v>46035</v>
      </c>
      <c r="U19" s="216">
        <f t="shared" si="4"/>
        <v>2</v>
      </c>
      <c r="V19" s="216">
        <f t="shared" si="12"/>
        <v>14</v>
      </c>
      <c r="W19" s="16">
        <f t="shared" si="22"/>
        <v>3.8356164383561646E-2</v>
      </c>
      <c r="X19" s="16" t="e">
        <f>IF(Template!$F$7="Linear interpolation",LinInterp($I$5:$I$22,$G$5:$G$22,W19),CubicSpline($I$5:$I$22,$G$5:$G$22,W19))</f>
        <v>#VALUE!</v>
      </c>
      <c r="Y19" s="221" t="e">
        <f t="shared" si="26"/>
        <v>#VALUE!</v>
      </c>
      <c r="Z19" s="221" t="e">
        <f>Y19/PRODUCT($AA$6:AA18)</f>
        <v>#VALUE!</v>
      </c>
      <c r="AA19" s="16" t="e">
        <f t="shared" si="13"/>
        <v>#VALUE!</v>
      </c>
      <c r="AB19" s="10" t="e">
        <f t="shared" si="14"/>
        <v>#VALUE!</v>
      </c>
      <c r="AC19" s="90">
        <f t="shared" si="5"/>
        <v>19</v>
      </c>
      <c r="AD19" s="17">
        <f t="shared" si="15"/>
        <v>46012</v>
      </c>
      <c r="AE19" s="16" t="e">
        <f t="shared" si="6"/>
        <v>#N/A</v>
      </c>
      <c r="AF19" s="10">
        <f ca="1">IFERROR(AVERAGE(INDIRECT("AE"&amp;AC19-Template!$F$10+1):INDIRECT("AE"&amp;AC19)),0)</f>
        <v>0</v>
      </c>
      <c r="AG19" s="35"/>
      <c r="AH19" s="86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112">
        <f>IFERROR(IF((AW18+1)&gt;=Template!$C$5,"-",AW18+1),"-")</f>
        <v>46012</v>
      </c>
      <c r="AX19" s="89">
        <f>IFERROR(_xll.EfirEndOfDay(3342963,AW19,"LAST","LAST_TRADE_DATE",,,,0),0)</f>
        <v>16.5</v>
      </c>
      <c r="AY19" s="35"/>
      <c r="AZ19" s="17">
        <f t="shared" ref="AZ19" si="58">AZ18+1</f>
        <v>46035</v>
      </c>
      <c r="BA19" s="216">
        <f t="shared" si="41"/>
        <v>2</v>
      </c>
      <c r="BB19" s="216">
        <f t="shared" ref="BB19" si="59">BB18+1</f>
        <v>14</v>
      </c>
      <c r="BC19" s="16">
        <f t="shared" si="43"/>
        <v>3.8356164383561646E-2</v>
      </c>
      <c r="BD19" s="16">
        <f>IF(Template!$F$7="Linear interpolation",LinInterp($AO$5:$AO$18,$AM$5:$AM$18,BC19),CubicSpline($AO$5:$AO$18,$AM$5:$AM$18,BC19))</f>
        <v>15.999347362678376</v>
      </c>
      <c r="BE19" s="221">
        <f t="shared" si="44"/>
        <v>1.006136735974726</v>
      </c>
      <c r="BF19" s="221">
        <f>BE19/PRODUCT($BG$6:BG18)</f>
        <v>1.0004358221064535</v>
      </c>
      <c r="BG19" s="16">
        <f t="shared" si="45"/>
        <v>1.0004358221064535</v>
      </c>
      <c r="BH19" s="10">
        <f t="shared" si="46"/>
        <v>15.907506885554312</v>
      </c>
      <c r="BI19" s="90"/>
      <c r="BJ19" s="17">
        <f t="shared" si="20"/>
        <v>46012</v>
      </c>
      <c r="BK19" s="16">
        <f t="shared" si="10"/>
        <v>16.5</v>
      </c>
      <c r="BL19" s="10">
        <f ca="1">IFERROR(AVERAGE(INDIRECT("BK"&amp;AC19-Template!$F$10+1):INDIRECT("BK"&amp;AC19)),0)</f>
        <v>0</v>
      </c>
      <c r="BM19" s="35"/>
      <c r="BN19" s="86"/>
      <c r="BO19" s="35"/>
      <c r="BP19" s="8" t="s">
        <v>642</v>
      </c>
      <c r="BQ19" s="9" t="s">
        <v>131</v>
      </c>
      <c r="BR19" s="177">
        <f>_xll.GCurve(Template!$C$5,BT19,"y")</f>
        <v>14.5948005665325</v>
      </c>
      <c r="BS19" s="177">
        <f t="shared" si="53"/>
        <v>0.38534134430279077</v>
      </c>
      <c r="BT19" s="9">
        <v>2555</v>
      </c>
      <c r="BU19" s="11">
        <f t="shared" si="35"/>
        <v>7</v>
      </c>
      <c r="BV19" s="35"/>
      <c r="BW19" s="8" t="s">
        <v>642</v>
      </c>
      <c r="BX19" s="177" t="str">
        <f t="shared" si="0"/>
        <v>Через 7Y на 7 лет</v>
      </c>
      <c r="BY19" s="16">
        <f t="shared" si="1"/>
        <v>14</v>
      </c>
      <c r="BZ19" s="16">
        <f>_xll.GCurve(Template!$C$5,BT19+$CD$5*365,"y")</f>
        <v>14.167232787858</v>
      </c>
      <c r="CA19" s="16">
        <f t="shared" si="11"/>
        <v>0.15646577474656756</v>
      </c>
      <c r="CB19" s="10">
        <f t="shared" si="2"/>
        <v>13.741260318957217</v>
      </c>
      <c r="CC19" s="35"/>
      <c r="CD19" s="35"/>
      <c r="CE19" s="35"/>
      <c r="CF19" s="35"/>
      <c r="CG19" s="35"/>
      <c r="CH19" s="35"/>
    </row>
    <row r="20" spans="1:86" ht="15.6" x14ac:dyDescent="0.3">
      <c r="A20" s="35"/>
      <c r="B20" s="86"/>
      <c r="C20" s="35"/>
      <c r="D20" s="8" t="s">
        <v>138</v>
      </c>
      <c r="E20" s="183">
        <v>94640</v>
      </c>
      <c r="F20" s="9" t="s">
        <v>132</v>
      </c>
      <c r="G20" s="177">
        <f>_xll.CbondsIndexValue(E20,Template!$C$5)</f>
        <v>14.15</v>
      </c>
      <c r="H20" s="9">
        <v>2920</v>
      </c>
      <c r="I20" s="11">
        <f t="shared" si="30"/>
        <v>8</v>
      </c>
      <c r="J20" s="35"/>
      <c r="K20" s="8" t="s">
        <v>136</v>
      </c>
      <c r="L20" s="9" t="s">
        <v>132</v>
      </c>
      <c r="M20" s="177" t="e">
        <f t="shared" si="3"/>
        <v>#VALUE!</v>
      </c>
      <c r="N20" s="9">
        <v>2920</v>
      </c>
      <c r="O20" s="11">
        <f t="shared" si="31"/>
        <v>8</v>
      </c>
      <c r="P20" s="35"/>
      <c r="Q20" s="17">
        <f>IFERROR(IF((Q19+1)&gt;=Template!$C$5,"-",Q19+1),"-")</f>
        <v>46013</v>
      </c>
      <c r="R20" s="89">
        <f>IFERROR(_xll.EfirEndOfDay($E$5,Q20,"LAST","LAST_TRADE_DATE"),0)</f>
        <v>0</v>
      </c>
      <c r="S20" s="125"/>
      <c r="T20" s="17">
        <f t="shared" si="12"/>
        <v>46036</v>
      </c>
      <c r="U20" s="216">
        <f t="shared" si="4"/>
        <v>3</v>
      </c>
      <c r="V20" s="216">
        <f t="shared" si="12"/>
        <v>15</v>
      </c>
      <c r="W20" s="16">
        <f t="shared" si="22"/>
        <v>4.1095890410958902E-2</v>
      </c>
      <c r="X20" s="16" t="e">
        <f>IF(Template!$F$7="Linear interpolation",LinInterp($I$5:$I$22,$G$5:$G$22,W20),CubicSpline($I$5:$I$22,$G$5:$G$22,W20))</f>
        <v>#VALUE!</v>
      </c>
      <c r="Y20" s="221" t="e">
        <f t="shared" si="26"/>
        <v>#VALUE!</v>
      </c>
      <c r="Z20" s="221" t="e">
        <f>Y20/PRODUCT($AA$6:AA19)</f>
        <v>#VALUE!</v>
      </c>
      <c r="AA20" s="16" t="e">
        <f t="shared" si="13"/>
        <v>#VALUE!</v>
      </c>
      <c r="AB20" s="10" t="e">
        <f t="shared" si="14"/>
        <v>#VALUE!</v>
      </c>
      <c r="AC20" s="90">
        <f t="shared" si="5"/>
        <v>20</v>
      </c>
      <c r="AD20" s="17">
        <f t="shared" si="15"/>
        <v>46013</v>
      </c>
      <c r="AE20" s="16" t="e">
        <f t="shared" si="6"/>
        <v>#N/A</v>
      </c>
      <c r="AF20" s="10">
        <f ca="1">IFERROR(AVERAGE(INDIRECT("AE"&amp;AC20-Template!$F$10+1):INDIRECT("AE"&amp;AC20)),0)</f>
        <v>0</v>
      </c>
      <c r="AG20" s="35"/>
      <c r="AH20" s="86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112">
        <f>IFERROR(IF((AW19+1)&gt;=Template!$C$5,"-",AW19+1),"-")</f>
        <v>46013</v>
      </c>
      <c r="AX20" s="89">
        <f>IFERROR(_xll.EfirEndOfDay(3342963,AW20,"LAST","LAST_TRADE_DATE",,,,0),0)</f>
        <v>16</v>
      </c>
      <c r="AY20" s="35"/>
      <c r="AZ20" s="17">
        <f t="shared" ref="AZ20" si="60">AZ19+1</f>
        <v>46036</v>
      </c>
      <c r="BA20" s="216">
        <f t="shared" si="41"/>
        <v>3</v>
      </c>
      <c r="BB20" s="216">
        <f t="shared" ref="BB20" si="61">BB19+1</f>
        <v>15</v>
      </c>
      <c r="BC20" s="16">
        <f t="shared" si="43"/>
        <v>4.1095890410958902E-2</v>
      </c>
      <c r="BD20" s="16">
        <f>IF(Template!$F$7="Linear interpolation",LinInterp($AO$5:$AO$18,$AM$5:$AM$18,BC20),CubicSpline($AO$5:$AO$18,$AM$5:$AM$18,BC20))</f>
        <v>15.99924481945455</v>
      </c>
      <c r="BE20" s="221">
        <f t="shared" si="44"/>
        <v>1.0065750321175841</v>
      </c>
      <c r="BF20" s="221">
        <f>BE20/PRODUCT($BG$6:BG19)</f>
        <v>1.0004356228405014</v>
      </c>
      <c r="BG20" s="16">
        <f t="shared" si="45"/>
        <v>1.0004356228405014</v>
      </c>
      <c r="BH20" s="10">
        <f t="shared" si="46"/>
        <v>15.900233678299625</v>
      </c>
      <c r="BI20" s="90"/>
      <c r="BJ20" s="17">
        <f t="shared" si="20"/>
        <v>46013</v>
      </c>
      <c r="BK20" s="16">
        <f t="shared" si="10"/>
        <v>16</v>
      </c>
      <c r="BL20" s="10">
        <f ca="1">IFERROR(AVERAGE(INDIRECT("BK"&amp;AC20-Template!$F$10+1):INDIRECT("BK"&amp;AC20)),0)</f>
        <v>0</v>
      </c>
      <c r="BM20" s="35"/>
      <c r="BN20" s="86"/>
      <c r="BO20" s="35"/>
      <c r="BP20" s="8" t="s">
        <v>642</v>
      </c>
      <c r="BQ20" s="9" t="s">
        <v>132</v>
      </c>
      <c r="BR20" s="177">
        <f>_xll.GCurve(Template!$C$5,BT20,"y")</f>
        <v>14.5540917877903</v>
      </c>
      <c r="BS20" s="177">
        <f t="shared" si="53"/>
        <v>0.33722141637059783</v>
      </c>
      <c r="BT20" s="9">
        <v>2920</v>
      </c>
      <c r="BU20" s="11">
        <f t="shared" si="35"/>
        <v>8</v>
      </c>
      <c r="BV20" s="35"/>
      <c r="BW20" s="8" t="s">
        <v>642</v>
      </c>
      <c r="BX20" s="177" t="str">
        <f t="shared" si="0"/>
        <v>Через 8Y на 7 лет</v>
      </c>
      <c r="BY20" s="16">
        <f t="shared" si="1"/>
        <v>15</v>
      </c>
      <c r="BZ20" s="16">
        <f>_xll.GCurve(Template!$C$5,BT20+$CD$5*365,"y")</f>
        <v>14.1063236874976</v>
      </c>
      <c r="CA20" s="16">
        <f t="shared" si="11"/>
        <v>0.13815108483359437</v>
      </c>
      <c r="CB20" s="10">
        <f t="shared" si="2"/>
        <v>13.596731458083511</v>
      </c>
      <c r="CC20" s="35"/>
      <c r="CD20" s="35"/>
      <c r="CE20" s="35"/>
      <c r="CF20" s="35"/>
      <c r="CG20" s="35"/>
      <c r="CH20" s="35"/>
    </row>
    <row r="21" spans="1:86" ht="15.6" x14ac:dyDescent="0.3">
      <c r="A21" s="35"/>
      <c r="B21" s="86"/>
      <c r="C21" s="35"/>
      <c r="D21" s="8" t="s">
        <v>138</v>
      </c>
      <c r="E21" s="183">
        <v>94642</v>
      </c>
      <c r="F21" s="9" t="s">
        <v>133</v>
      </c>
      <c r="G21" s="177">
        <f>_xll.CbondsIndexValue(E21,Template!$C$5)</f>
        <v>14.2</v>
      </c>
      <c r="H21" s="9">
        <v>3285</v>
      </c>
      <c r="I21" s="11">
        <f t="shared" si="30"/>
        <v>9</v>
      </c>
      <c r="J21" s="35"/>
      <c r="K21" s="8" t="s">
        <v>136</v>
      </c>
      <c r="L21" s="9" t="s">
        <v>133</v>
      </c>
      <c r="M21" s="177" t="e">
        <f t="shared" si="3"/>
        <v>#VALUE!</v>
      </c>
      <c r="N21" s="9">
        <v>3285</v>
      </c>
      <c r="O21" s="11">
        <f t="shared" si="31"/>
        <v>9</v>
      </c>
      <c r="P21" s="35"/>
      <c r="Q21" s="17">
        <f>IFERROR(IF((Q20+1)&gt;=Template!$C$5,"-",Q20+1),"-")</f>
        <v>46014</v>
      </c>
      <c r="R21" s="89">
        <f>IFERROR(_xll.EfirEndOfDay($E$5,Q21,"LAST","LAST_TRADE_DATE"),0)</f>
        <v>0</v>
      </c>
      <c r="S21" s="125"/>
      <c r="T21" s="17">
        <f t="shared" si="12"/>
        <v>46037</v>
      </c>
      <c r="U21" s="216">
        <f t="shared" si="4"/>
        <v>4</v>
      </c>
      <c r="V21" s="216">
        <f t="shared" si="12"/>
        <v>16</v>
      </c>
      <c r="W21" s="16">
        <f t="shared" si="22"/>
        <v>4.3835616438356165E-2</v>
      </c>
      <c r="X21" s="16" t="e">
        <f>IF(Template!$F$7="Linear interpolation",LinInterp($I$5:$I$22,$G$5:$G$22,W21),CubicSpline($I$5:$I$22,$G$5:$G$22,W21))</f>
        <v>#VALUE!</v>
      </c>
      <c r="Y21" s="221" t="e">
        <f t="shared" si="26"/>
        <v>#VALUE!</v>
      </c>
      <c r="Z21" s="221" t="e">
        <f>Y21/PRODUCT($AA$6:AA20)</f>
        <v>#VALUE!</v>
      </c>
      <c r="AA21" s="16" t="e">
        <f t="shared" si="13"/>
        <v>#VALUE!</v>
      </c>
      <c r="AB21" s="10" t="e">
        <f t="shared" si="14"/>
        <v>#VALUE!</v>
      </c>
      <c r="AC21" s="90">
        <f t="shared" si="5"/>
        <v>21</v>
      </c>
      <c r="AD21" s="17">
        <f t="shared" si="15"/>
        <v>46014</v>
      </c>
      <c r="AE21" s="16" t="e">
        <f t="shared" si="6"/>
        <v>#N/A</v>
      </c>
      <c r="AF21" s="10">
        <f ca="1">IFERROR(AVERAGE(INDIRECT("AE"&amp;AC21-Template!$F$10+1):INDIRECT("AE"&amp;AC21)),0)</f>
        <v>0</v>
      </c>
      <c r="AG21" s="35"/>
      <c r="AH21" s="86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112">
        <f>IFERROR(IF((AW20+1)&gt;=Template!$C$5,"-",AW20+1),"-")</f>
        <v>46014</v>
      </c>
      <c r="AX21" s="89">
        <f>IFERROR(_xll.EfirEndOfDay(3342963,AW21,"LAST","LAST_TRADE_DATE",,,,0),0)</f>
        <v>16</v>
      </c>
      <c r="AY21" s="35"/>
      <c r="AZ21" s="17">
        <f t="shared" ref="AZ21" si="62">AZ20+1</f>
        <v>46037</v>
      </c>
      <c r="BA21" s="216">
        <f t="shared" si="41"/>
        <v>4</v>
      </c>
      <c r="BB21" s="216">
        <f t="shared" ref="BB21" si="63">BB20+1</f>
        <v>16</v>
      </c>
      <c r="BC21" s="16">
        <f t="shared" si="43"/>
        <v>4.3835616438356165E-2</v>
      </c>
      <c r="BD21" s="16">
        <f>IF(Template!$F$7="Linear interpolation",LinInterp($AO$5:$AO$18,$AM$5:$AM$18,BC21),CubicSpline($AO$5:$AO$18,$AM$5:$AM$18,BC21))</f>
        <v>15.999130645041184</v>
      </c>
      <c r="BE21" s="221">
        <f t="shared" si="44"/>
        <v>1.0070133175430318</v>
      </c>
      <c r="BF21" s="221">
        <f>BE21/PRODUCT($BG$6:BG20)</f>
        <v>1.0004354225084697</v>
      </c>
      <c r="BG21" s="16">
        <f t="shared" si="45"/>
        <v>1.0004354225084697</v>
      </c>
      <c r="BH21" s="10">
        <f t="shared" si="46"/>
        <v>15.892921559145123</v>
      </c>
      <c r="BI21" s="90"/>
      <c r="BJ21" s="17">
        <f t="shared" si="20"/>
        <v>46014</v>
      </c>
      <c r="BK21" s="16">
        <f t="shared" si="10"/>
        <v>16</v>
      </c>
      <c r="BL21" s="10">
        <f ca="1">IFERROR(AVERAGE(INDIRECT("BK"&amp;AC21-Template!$F$10+1):INDIRECT("BK"&amp;AC21)),0)</f>
        <v>0</v>
      </c>
      <c r="BM21" s="35"/>
      <c r="BN21" s="86"/>
      <c r="BO21" s="35"/>
      <c r="BP21" s="8" t="s">
        <v>642</v>
      </c>
      <c r="BQ21" s="9" t="s">
        <v>133</v>
      </c>
      <c r="BR21" s="177">
        <f>_xll.GCurve(Template!$C$5,BT21,"y")</f>
        <v>14.5000475691368</v>
      </c>
      <c r="BS21" s="177">
        <f t="shared" si="53"/>
        <v>0.2956303353764288</v>
      </c>
      <c r="BT21" s="9">
        <v>3285</v>
      </c>
      <c r="BU21" s="11">
        <f t="shared" si="35"/>
        <v>9</v>
      </c>
      <c r="BV21" s="35"/>
      <c r="BW21" s="8" t="s">
        <v>642</v>
      </c>
      <c r="BX21" s="177" t="str">
        <f t="shared" si="0"/>
        <v>Через 9Y на 7 лет</v>
      </c>
      <c r="BY21" s="16">
        <f t="shared" si="1"/>
        <v>16</v>
      </c>
      <c r="BZ21" s="16">
        <f>_xll.GCurve(Template!$C$5,BT21+$CD$5*365,"y")</f>
        <v>14.052253969489801</v>
      </c>
      <c r="CA21" s="16">
        <f t="shared" si="11"/>
        <v>0.12199387887544276</v>
      </c>
      <c r="CB21" s="10">
        <f t="shared" si="2"/>
        <v>13.479091659102505</v>
      </c>
      <c r="CC21" s="35"/>
      <c r="CD21" s="35"/>
      <c r="CE21" s="35"/>
      <c r="CF21" s="35"/>
      <c r="CG21" s="35"/>
      <c r="CH21" s="35"/>
    </row>
    <row r="22" spans="1:86" ht="15.6" x14ac:dyDescent="0.3">
      <c r="A22" s="35"/>
      <c r="B22" s="86"/>
      <c r="C22" s="35"/>
      <c r="D22" s="87" t="s">
        <v>138</v>
      </c>
      <c r="E22" s="215">
        <v>94642</v>
      </c>
      <c r="F22" s="12" t="s">
        <v>134</v>
      </c>
      <c r="G22" s="88">
        <f>_xll.CbondsIndexValue(E22,Template!$C$5)</f>
        <v>14.2</v>
      </c>
      <c r="H22" s="12">
        <v>3650</v>
      </c>
      <c r="I22" s="13">
        <f t="shared" si="30"/>
        <v>10</v>
      </c>
      <c r="J22" s="35"/>
      <c r="K22" s="87" t="s">
        <v>136</v>
      </c>
      <c r="L22" s="12" t="s">
        <v>134</v>
      </c>
      <c r="M22" s="88" t="e">
        <f t="shared" si="3"/>
        <v>#VALUE!</v>
      </c>
      <c r="N22" s="12">
        <v>3650</v>
      </c>
      <c r="O22" s="13">
        <f t="shared" si="31"/>
        <v>10</v>
      </c>
      <c r="P22" s="35"/>
      <c r="Q22" s="17">
        <f>IFERROR(IF((Q21+1)&gt;=Template!$C$5,"-",Q21+1),"-")</f>
        <v>46015</v>
      </c>
      <c r="R22" s="89">
        <f>IFERROR(_xll.EfirEndOfDay($E$5,Q22,"LAST","LAST_TRADE_DATE"),0)</f>
        <v>0</v>
      </c>
      <c r="S22" s="125"/>
      <c r="T22" s="17">
        <f t="shared" si="12"/>
        <v>46038</v>
      </c>
      <c r="U22" s="216">
        <f t="shared" si="4"/>
        <v>5</v>
      </c>
      <c r="V22" s="216">
        <f t="shared" si="12"/>
        <v>17</v>
      </c>
      <c r="W22" s="16">
        <f t="shared" si="22"/>
        <v>4.6575342465753428E-2</v>
      </c>
      <c r="X22" s="16" t="e">
        <f>IF(Template!$F$7="Linear interpolation",LinInterp($I$5:$I$22,$G$5:$G$22,W22),CubicSpline($I$5:$I$22,$G$5:$G$22,W22))</f>
        <v>#VALUE!</v>
      </c>
      <c r="Y22" s="221" t="e">
        <f t="shared" si="26"/>
        <v>#VALUE!</v>
      </c>
      <c r="Z22" s="221" t="e">
        <f>Y22/PRODUCT($AA$6:AA21)</f>
        <v>#VALUE!</v>
      </c>
      <c r="AA22" s="16" t="e">
        <f t="shared" si="13"/>
        <v>#VALUE!</v>
      </c>
      <c r="AB22" s="10" t="e">
        <f t="shared" si="14"/>
        <v>#VALUE!</v>
      </c>
      <c r="AC22" s="90">
        <f t="shared" si="5"/>
        <v>22</v>
      </c>
      <c r="AD22" s="17">
        <f t="shared" si="15"/>
        <v>46015</v>
      </c>
      <c r="AE22" s="16" t="e">
        <f t="shared" si="6"/>
        <v>#N/A</v>
      </c>
      <c r="AF22" s="10">
        <f ca="1">IFERROR(AVERAGE(INDIRECT("AE"&amp;AC22-Template!$F$10+1):INDIRECT("AE"&amp;AC22)),0)</f>
        <v>0</v>
      </c>
      <c r="AG22" s="35"/>
      <c r="AH22" s="86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112">
        <f>IFERROR(IF((AW21+1)&gt;=Template!$C$5,"-",AW21+1),"-")</f>
        <v>46015</v>
      </c>
      <c r="AX22" s="89">
        <f>IFERROR(_xll.EfirEndOfDay(3342963,AW22,"LAST","LAST_TRADE_DATE",,,,0),0)</f>
        <v>16</v>
      </c>
      <c r="AY22" s="35"/>
      <c r="AZ22" s="17">
        <f t="shared" ref="AZ22" si="64">AZ21+1</f>
        <v>46038</v>
      </c>
      <c r="BA22" s="216">
        <f t="shared" si="41"/>
        <v>5</v>
      </c>
      <c r="BB22" s="216">
        <f t="shared" ref="BB22" si="65">BB21+1</f>
        <v>17</v>
      </c>
      <c r="BC22" s="16">
        <f t="shared" si="43"/>
        <v>4.6575342465753428E-2</v>
      </c>
      <c r="BD22" s="16">
        <f>IF(Template!$F$7="Linear interpolation",LinInterp($AO$5:$AO$18,$AM$5:$AM$18,BC22),CubicSpline($AO$5:$AO$18,$AM$5:$AM$18,BC22))</f>
        <v>15.999004008639025</v>
      </c>
      <c r="BE22" s="221">
        <f t="shared" si="44"/>
        <v>1.0074515909081332</v>
      </c>
      <c r="BF22" s="221">
        <f>BE22/PRODUCT($BG$6:BG21)</f>
        <v>1.0004352210218737</v>
      </c>
      <c r="BG22" s="16">
        <f t="shared" si="45"/>
        <v>1.0004352210218737</v>
      </c>
      <c r="BH22" s="10">
        <f t="shared" si="46"/>
        <v>15.885567298388414</v>
      </c>
      <c r="BI22" s="90"/>
      <c r="BJ22" s="17">
        <f t="shared" si="20"/>
        <v>46015</v>
      </c>
      <c r="BK22" s="16">
        <f t="shared" si="10"/>
        <v>16</v>
      </c>
      <c r="BL22" s="10">
        <f ca="1">IFERROR(AVERAGE(INDIRECT("BK"&amp;AC22-Template!$F$10+1):INDIRECT("BK"&amp;AC22)),0)</f>
        <v>0</v>
      </c>
      <c r="BM22" s="35"/>
      <c r="BN22" s="86"/>
      <c r="BO22" s="35"/>
      <c r="BP22" s="87" t="s">
        <v>642</v>
      </c>
      <c r="BQ22" s="12" t="s">
        <v>134</v>
      </c>
      <c r="BR22" s="88">
        <f>_xll.GCurve(Template!$C$5,BT22,"y")</f>
        <v>14.4382445897248</v>
      </c>
      <c r="BS22" s="88">
        <f t="shared" si="53"/>
        <v>0.25959010026781254</v>
      </c>
      <c r="BT22" s="12">
        <v>3650</v>
      </c>
      <c r="BU22" s="13">
        <f t="shared" si="35"/>
        <v>10</v>
      </c>
      <c r="BV22" s="35"/>
      <c r="BW22" s="87" t="s">
        <v>642</v>
      </c>
      <c r="BX22" s="88" t="str">
        <f t="shared" si="0"/>
        <v>Через 10Y на 7 лет</v>
      </c>
      <c r="BY22" s="88">
        <f t="shared" si="1"/>
        <v>17</v>
      </c>
      <c r="BZ22" s="88">
        <f>_xll.GCurve(Template!$C$5,BT22+$CD$5*365,"y")</f>
        <v>14.005814402755099</v>
      </c>
      <c r="CA22" s="88">
        <f t="shared" si="11"/>
        <v>0.10770626788746322</v>
      </c>
      <c r="CB22" s="224">
        <f t="shared" si="2"/>
        <v>13.390890008851741</v>
      </c>
      <c r="CC22" s="35"/>
      <c r="CD22" s="35"/>
      <c r="CE22" s="35"/>
      <c r="CF22" s="35"/>
      <c r="CG22" s="35"/>
      <c r="CH22" s="35"/>
    </row>
    <row r="23" spans="1:86" ht="15.6" x14ac:dyDescent="0.3">
      <c r="A23" s="35"/>
      <c r="B23" s="86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17">
        <f>IFERROR(IF((Q22+1)&gt;=Template!$C$5,"-",Q22+1),"-")</f>
        <v>46016</v>
      </c>
      <c r="R23" s="89">
        <f>IFERROR(_xll.EfirEndOfDay($E$5,Q23,"LAST","LAST_TRADE_DATE"),0)</f>
        <v>0</v>
      </c>
      <c r="S23" s="125"/>
      <c r="T23" s="17">
        <f t="shared" si="12"/>
        <v>46039</v>
      </c>
      <c r="U23" s="216">
        <f t="shared" si="4"/>
        <v>6</v>
      </c>
      <c r="V23" s="216">
        <f t="shared" si="12"/>
        <v>18</v>
      </c>
      <c r="W23" s="16">
        <f t="shared" si="22"/>
        <v>4.9315068493150684E-2</v>
      </c>
      <c r="X23" s="16" t="e">
        <f>IF(Template!$F$7="Linear interpolation",LinInterp($I$5:$I$22,$G$5:$G$22,W23),CubicSpline($I$5:$I$22,$G$5:$G$22,W23))</f>
        <v>#VALUE!</v>
      </c>
      <c r="Y23" s="221" t="e">
        <f t="shared" si="26"/>
        <v>#VALUE!</v>
      </c>
      <c r="Z23" s="221" t="e">
        <f>Y23/PRODUCT($AA$6:AA22)</f>
        <v>#VALUE!</v>
      </c>
      <c r="AA23" s="16" t="e">
        <f t="shared" si="13"/>
        <v>#VALUE!</v>
      </c>
      <c r="AB23" s="10" t="e">
        <f t="shared" si="14"/>
        <v>#VALUE!</v>
      </c>
      <c r="AC23" s="90">
        <f t="shared" si="5"/>
        <v>23</v>
      </c>
      <c r="AD23" s="17">
        <f t="shared" si="15"/>
        <v>46016</v>
      </c>
      <c r="AE23" s="16" t="e">
        <f t="shared" si="6"/>
        <v>#N/A</v>
      </c>
      <c r="AF23" s="10">
        <f ca="1">IFERROR(AVERAGE(INDIRECT("AE"&amp;AC23-Template!$F$10+1):INDIRECT("AE"&amp;AC23)),0)</f>
        <v>0</v>
      </c>
      <c r="AG23" s="35"/>
      <c r="AH23" s="86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112">
        <f>IFERROR(IF((AW22+1)&gt;=Template!$C$5,"-",AW22+1),"-")</f>
        <v>46016</v>
      </c>
      <c r="AX23" s="89">
        <f>IFERROR(_xll.EfirEndOfDay(3342963,AW23,"LAST","LAST_TRADE_DATE",,,,0),0)</f>
        <v>16</v>
      </c>
      <c r="AY23" s="35"/>
      <c r="AZ23" s="17">
        <f t="shared" ref="AZ23" si="66">AZ22+1</f>
        <v>46039</v>
      </c>
      <c r="BA23" s="216">
        <f t="shared" si="41"/>
        <v>6</v>
      </c>
      <c r="BB23" s="216">
        <f t="shared" ref="BB23" si="67">BB22+1</f>
        <v>18</v>
      </c>
      <c r="BC23" s="16">
        <f t="shared" si="43"/>
        <v>4.9315068493150684E-2</v>
      </c>
      <c r="BD23" s="16">
        <f>IF(Template!$F$7="Linear interpolation",LinInterp($AO$5:$AO$18,$AM$5:$AM$18,BC23),CubicSpline($AO$5:$AO$18,$AM$5:$AM$18,BC23))</f>
        <v>15.99886407944882</v>
      </c>
      <c r="BE23" s="221">
        <f t="shared" si="44"/>
        <v>1.0078898507789062</v>
      </c>
      <c r="BF23" s="221">
        <f>BE23/PRODUCT($BG$6:BG22)</f>
        <v>1.0004350182924204</v>
      </c>
      <c r="BG23" s="16">
        <f t="shared" si="45"/>
        <v>1.0004352210218737</v>
      </c>
      <c r="BH23" s="10">
        <f t="shared" si="46"/>
        <v>15.885567298388414</v>
      </c>
      <c r="BI23" s="90"/>
      <c r="BJ23" s="17">
        <f t="shared" si="20"/>
        <v>46016</v>
      </c>
      <c r="BK23" s="16">
        <f t="shared" si="10"/>
        <v>16</v>
      </c>
      <c r="BL23" s="10">
        <f ca="1">IFERROR(AVERAGE(INDIRECT("BK"&amp;AC23-Template!$F$10+1):INDIRECT("BK"&amp;AC23)),0)</f>
        <v>0</v>
      </c>
      <c r="BM23" s="35"/>
      <c r="BN23" s="86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</row>
    <row r="24" spans="1:86" ht="15.6" x14ac:dyDescent="0.3">
      <c r="A24" s="35"/>
      <c r="B24" s="86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17">
        <f>IFERROR(IF((Q23+1)&gt;=Template!$C$5,"-",Q23+1),"-")</f>
        <v>46017</v>
      </c>
      <c r="R24" s="89">
        <f>IFERROR(_xll.EfirEndOfDay($E$5,Q24,"LAST","LAST_TRADE_DATE"),0)</f>
        <v>0</v>
      </c>
      <c r="S24" s="125"/>
      <c r="T24" s="17">
        <f t="shared" si="12"/>
        <v>46040</v>
      </c>
      <c r="U24" s="216">
        <f t="shared" si="4"/>
        <v>7</v>
      </c>
      <c r="V24" s="216">
        <f t="shared" si="12"/>
        <v>19</v>
      </c>
      <c r="W24" s="16">
        <f t="shared" si="22"/>
        <v>5.2054794520547946E-2</v>
      </c>
      <c r="X24" s="16" t="e">
        <f>IF(Template!$F$7="Linear interpolation",LinInterp($I$5:$I$22,$G$5:$G$22,W24),CubicSpline($I$5:$I$22,$G$5:$G$22,W24))</f>
        <v>#VALUE!</v>
      </c>
      <c r="Y24" s="221" t="e">
        <f t="shared" si="26"/>
        <v>#VALUE!</v>
      </c>
      <c r="Z24" s="221" t="e">
        <f>Y24/PRODUCT($AA$6:AA23)</f>
        <v>#VALUE!</v>
      </c>
      <c r="AA24" s="16" t="e">
        <f t="shared" si="13"/>
        <v>#VALUE!</v>
      </c>
      <c r="AB24" s="10" t="e">
        <f t="shared" si="14"/>
        <v>#VALUE!</v>
      </c>
      <c r="AC24" s="90">
        <f t="shared" si="5"/>
        <v>24</v>
      </c>
      <c r="AD24" s="17">
        <f t="shared" si="15"/>
        <v>46017</v>
      </c>
      <c r="AE24" s="16" t="e">
        <f t="shared" si="6"/>
        <v>#N/A</v>
      </c>
      <c r="AF24" s="10">
        <f ca="1">IFERROR(AVERAGE(INDIRECT("AE"&amp;AC24-Template!$F$10+1):INDIRECT("AE"&amp;AC24)),0)</f>
        <v>0</v>
      </c>
      <c r="AG24" s="35"/>
      <c r="AH24" s="86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112">
        <f>IFERROR(IF((AW23+1)&gt;=Template!$C$5,"-",AW23+1),"-")</f>
        <v>46017</v>
      </c>
      <c r="AX24" s="89">
        <f>IFERROR(_xll.EfirEndOfDay(3342963,AW24,"LAST","LAST_TRADE_DATE",,,,0),0)</f>
        <v>16</v>
      </c>
      <c r="AY24" s="35"/>
      <c r="AZ24" s="17">
        <f t="shared" ref="AZ24" si="68">AZ23+1</f>
        <v>46040</v>
      </c>
      <c r="BA24" s="216">
        <f t="shared" si="41"/>
        <v>7</v>
      </c>
      <c r="BB24" s="216">
        <f t="shared" ref="BB24" si="69">BB23+1</f>
        <v>19</v>
      </c>
      <c r="BC24" s="16">
        <f t="shared" si="43"/>
        <v>5.2054794520547946E-2</v>
      </c>
      <c r="BD24" s="16">
        <f>IF(Template!$F$7="Linear interpolation",LinInterp($AO$5:$AO$18,$AM$5:$AM$18,BC24),CubicSpline($AO$5:$AO$18,$AM$5:$AM$18,BC24))</f>
        <v>15.998710026671315</v>
      </c>
      <c r="BE24" s="221">
        <f t="shared" si="44"/>
        <v>1.008328095630322</v>
      </c>
      <c r="BF24" s="221">
        <f>BE24/PRODUCT($BG$6:BG23)</f>
        <v>1.0004346115026379</v>
      </c>
      <c r="BG24" s="16">
        <f t="shared" si="45"/>
        <v>1.0004352210218737</v>
      </c>
      <c r="BH24" s="10">
        <f t="shared" si="46"/>
        <v>15.885567298388414</v>
      </c>
      <c r="BI24" s="90"/>
      <c r="BJ24" s="17">
        <f t="shared" si="20"/>
        <v>46017</v>
      </c>
      <c r="BK24" s="16">
        <f t="shared" si="10"/>
        <v>16</v>
      </c>
      <c r="BL24" s="10">
        <f ca="1">IFERROR(AVERAGE(INDIRECT("BK"&amp;AC24-Template!$F$10+1):INDIRECT("BK"&amp;AC24)),0)</f>
        <v>0</v>
      </c>
      <c r="BM24" s="35"/>
      <c r="BN24" s="86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</row>
    <row r="25" spans="1:86" ht="15.6" x14ac:dyDescent="0.3">
      <c r="A25" s="35"/>
      <c r="B25" s="86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17">
        <f>IFERROR(IF((Q24+1)&gt;=Template!$C$5,"-",Q24+1),"-")</f>
        <v>46018</v>
      </c>
      <c r="R25" s="89">
        <f>IFERROR(_xll.EfirEndOfDay($E$5,Q25,"LAST","LAST_TRADE_DATE"),0)</f>
        <v>0</v>
      </c>
      <c r="S25" s="125"/>
      <c r="T25" s="17">
        <f t="shared" si="12"/>
        <v>46041</v>
      </c>
      <c r="U25" s="216">
        <f t="shared" si="4"/>
        <v>1</v>
      </c>
      <c r="V25" s="216">
        <f t="shared" si="12"/>
        <v>20</v>
      </c>
      <c r="W25" s="16">
        <f t="shared" si="22"/>
        <v>5.4794520547945202E-2</v>
      </c>
      <c r="X25" s="16" t="e">
        <f>IF(Template!$F$7="Linear interpolation",LinInterp($I$5:$I$22,$G$5:$G$22,W25),CubicSpline($I$5:$I$22,$G$5:$G$22,W25))</f>
        <v>#VALUE!</v>
      </c>
      <c r="Y25" s="221" t="e">
        <f t="shared" si="26"/>
        <v>#VALUE!</v>
      </c>
      <c r="Z25" s="221" t="e">
        <f>Y25/PRODUCT($AA$6:AA24)</f>
        <v>#VALUE!</v>
      </c>
      <c r="AA25" s="16" t="e">
        <f t="shared" si="13"/>
        <v>#VALUE!</v>
      </c>
      <c r="AB25" s="10" t="e">
        <f t="shared" si="14"/>
        <v>#VALUE!</v>
      </c>
      <c r="AC25" s="90">
        <f t="shared" si="5"/>
        <v>25</v>
      </c>
      <c r="AD25" s="17">
        <f t="shared" si="15"/>
        <v>46018</v>
      </c>
      <c r="AE25" s="16" t="e">
        <f t="shared" si="6"/>
        <v>#N/A</v>
      </c>
      <c r="AF25" s="10">
        <f ca="1">IFERROR(AVERAGE(INDIRECT("AE"&amp;AC25-Template!$F$10+1):INDIRECT("AE"&amp;AC25)),0)</f>
        <v>0</v>
      </c>
      <c r="AG25" s="35"/>
      <c r="AH25" s="86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112">
        <f>IFERROR(IF((AW24+1)&gt;=Template!$C$5,"-",AW24+1),"-")</f>
        <v>46018</v>
      </c>
      <c r="AX25" s="89">
        <f>IFERROR(_xll.EfirEndOfDay(3342963,AW25,"LAST","LAST_TRADE_DATE",,,,0),0)</f>
        <v>16</v>
      </c>
      <c r="AY25" s="35"/>
      <c r="AZ25" s="17">
        <f t="shared" ref="AZ25" si="70">AZ24+1</f>
        <v>46041</v>
      </c>
      <c r="BA25" s="216">
        <f t="shared" si="41"/>
        <v>1</v>
      </c>
      <c r="BB25" s="216">
        <f t="shared" ref="BB25" si="71">BB24+1</f>
        <v>20</v>
      </c>
      <c r="BC25" s="16">
        <f t="shared" si="43"/>
        <v>5.4794520547945202E-2</v>
      </c>
      <c r="BD25" s="16">
        <f>IF(Template!$F$7="Linear interpolation",LinInterp($AO$5:$AO$18,$AM$5:$AM$18,BC25),CubicSpline($AO$5:$AO$18,$AM$5:$AM$18,BC25))</f>
        <v>15.998541019507259</v>
      </c>
      <c r="BE25" s="221">
        <f t="shared" si="44"/>
        <v>1.0087663238463054</v>
      </c>
      <c r="BF25" s="221">
        <f>BE25/PRODUCT($BG$6:BG24)</f>
        <v>1.000433999233866</v>
      </c>
      <c r="BG25" s="16">
        <f t="shared" si="45"/>
        <v>1.000433999233866</v>
      </c>
      <c r="BH25" s="10">
        <f t="shared" si="46"/>
        <v>15.840972036109013</v>
      </c>
      <c r="BI25" s="90"/>
      <c r="BJ25" s="17">
        <f t="shared" si="20"/>
        <v>46018</v>
      </c>
      <c r="BK25" s="16">
        <f t="shared" si="10"/>
        <v>16</v>
      </c>
      <c r="BL25" s="10">
        <f ca="1">IFERROR(AVERAGE(INDIRECT("BK"&amp;AC25-Template!$F$10+1):INDIRECT("BK"&amp;AC25)),0)</f>
        <v>0</v>
      </c>
      <c r="BM25" s="35"/>
      <c r="BN25" s="86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</row>
    <row r="26" spans="1:86" ht="15.6" x14ac:dyDescent="0.3">
      <c r="A26" s="35"/>
      <c r="B26" s="86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17">
        <f>IFERROR(IF((Q25+1)&gt;=Template!$C$5,"-",Q25+1),"-")</f>
        <v>46019</v>
      </c>
      <c r="R26" s="89">
        <f>IFERROR(_xll.EfirEndOfDay($E$5,Q26,"LAST","LAST_TRADE_DATE"),0)</f>
        <v>0</v>
      </c>
      <c r="S26" s="125"/>
      <c r="T26" s="17">
        <f t="shared" si="12"/>
        <v>46042</v>
      </c>
      <c r="U26" s="216">
        <f t="shared" si="4"/>
        <v>2</v>
      </c>
      <c r="V26" s="216">
        <f t="shared" si="12"/>
        <v>21</v>
      </c>
      <c r="W26" s="16">
        <f t="shared" si="22"/>
        <v>5.7534246575342465E-2</v>
      </c>
      <c r="X26" s="16" t="e">
        <f>IF(Template!$F$7="Linear interpolation",LinInterp($I$5:$I$22,$G$5:$G$22,W26),CubicSpline($I$5:$I$22,$G$5:$G$22,W26))</f>
        <v>#VALUE!</v>
      </c>
      <c r="Y26" s="221" t="e">
        <f t="shared" si="26"/>
        <v>#VALUE!</v>
      </c>
      <c r="Z26" s="221" t="e">
        <f>Y26/PRODUCT($AA$6:AA25)</f>
        <v>#VALUE!</v>
      </c>
      <c r="AA26" s="16" t="e">
        <f t="shared" si="13"/>
        <v>#VALUE!</v>
      </c>
      <c r="AB26" s="10" t="e">
        <f t="shared" si="14"/>
        <v>#VALUE!</v>
      </c>
      <c r="AC26" s="90">
        <f t="shared" si="5"/>
        <v>26</v>
      </c>
      <c r="AD26" s="17">
        <f t="shared" si="15"/>
        <v>46019</v>
      </c>
      <c r="AE26" s="16" t="e">
        <f t="shared" si="6"/>
        <v>#N/A</v>
      </c>
      <c r="AF26" s="10">
        <f ca="1">IFERROR(AVERAGE(INDIRECT("AE"&amp;AC26-Template!$F$10+1):INDIRECT("AE"&amp;AC26)),0)</f>
        <v>0</v>
      </c>
      <c r="AG26" s="35"/>
      <c r="AH26" s="86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112">
        <f>IFERROR(IF((AW25+1)&gt;=Template!$C$5,"-",AW25+1),"-")</f>
        <v>46019</v>
      </c>
      <c r="AX26" s="89">
        <f>IFERROR(_xll.EfirEndOfDay(3342963,AW26,"LAST","LAST_TRADE_DATE",,,,0),0)</f>
        <v>16</v>
      </c>
      <c r="AY26" s="35"/>
      <c r="AZ26" s="17">
        <f t="shared" ref="AZ26" si="72">AZ25+1</f>
        <v>46042</v>
      </c>
      <c r="BA26" s="216">
        <f t="shared" si="41"/>
        <v>2</v>
      </c>
      <c r="BB26" s="216">
        <f t="shared" ref="BB26" si="73">BB25+1</f>
        <v>21</v>
      </c>
      <c r="BC26" s="16">
        <f t="shared" si="43"/>
        <v>5.7534246575342465E-2</v>
      </c>
      <c r="BD26" s="16">
        <f>IF(Template!$F$7="Linear interpolation",LinInterp($AO$5:$AO$18,$AM$5:$AM$18,BC26),CubicSpline($AO$5:$AO$18,$AM$5:$AM$18,BC26))</f>
        <v>15.998356227157398</v>
      </c>
      <c r="BE26" s="221">
        <f t="shared" si="44"/>
        <v>1.0092045337197344</v>
      </c>
      <c r="BF26" s="221">
        <f>BE26/PRODUCT($BG$6:BG25)</f>
        <v>1.0004344017668614</v>
      </c>
      <c r="BG26" s="16">
        <f t="shared" si="45"/>
        <v>1.0004344017668614</v>
      </c>
      <c r="BH26" s="10">
        <f t="shared" si="46"/>
        <v>15.855664490440402</v>
      </c>
      <c r="BI26" s="90"/>
      <c r="BJ26" s="17">
        <f t="shared" si="20"/>
        <v>46019</v>
      </c>
      <c r="BK26" s="16">
        <f t="shared" si="10"/>
        <v>16</v>
      </c>
      <c r="BL26" s="10">
        <f ca="1">IFERROR(AVERAGE(INDIRECT("BK"&amp;AC26-Template!$F$10+1):INDIRECT("BK"&amp;AC26)),0)</f>
        <v>0</v>
      </c>
      <c r="BM26" s="35"/>
      <c r="BN26" s="86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</row>
    <row r="27" spans="1:86" ht="15.6" x14ac:dyDescent="0.3">
      <c r="A27" s="35"/>
      <c r="B27" s="86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17">
        <f>IFERROR(IF((Q26+1)&gt;=Template!$C$5,"-",Q26+1),"-")</f>
        <v>46020</v>
      </c>
      <c r="R27" s="89">
        <f>IFERROR(_xll.EfirEndOfDay($E$5,Q27,"LAST","LAST_TRADE_DATE"),0)</f>
        <v>0</v>
      </c>
      <c r="S27" s="125"/>
      <c r="T27" s="17">
        <f t="shared" si="12"/>
        <v>46043</v>
      </c>
      <c r="U27" s="216">
        <f t="shared" si="4"/>
        <v>3</v>
      </c>
      <c r="V27" s="216">
        <f t="shared" si="12"/>
        <v>22</v>
      </c>
      <c r="W27" s="16">
        <f t="shared" si="22"/>
        <v>6.0273972602739728E-2</v>
      </c>
      <c r="X27" s="16" t="e">
        <f>IF(Template!$F$7="Linear interpolation",LinInterp($I$5:$I$22,$G$5:$G$22,W27),CubicSpline($I$5:$I$22,$G$5:$G$22,W27))</f>
        <v>#VALUE!</v>
      </c>
      <c r="Y27" s="221" t="e">
        <f t="shared" si="26"/>
        <v>#VALUE!</v>
      </c>
      <c r="Z27" s="221" t="e">
        <f>Y27/PRODUCT($AA$6:AA26)</f>
        <v>#VALUE!</v>
      </c>
      <c r="AA27" s="16" t="e">
        <f t="shared" si="13"/>
        <v>#VALUE!</v>
      </c>
      <c r="AB27" s="10" t="e">
        <f t="shared" si="14"/>
        <v>#VALUE!</v>
      </c>
      <c r="AC27" s="90">
        <f t="shared" si="5"/>
        <v>27</v>
      </c>
      <c r="AD27" s="17">
        <f t="shared" si="15"/>
        <v>46020</v>
      </c>
      <c r="AE27" s="16" t="e">
        <f t="shared" si="6"/>
        <v>#N/A</v>
      </c>
      <c r="AF27" s="10">
        <f ca="1">IFERROR(AVERAGE(INDIRECT("AE"&amp;AC27-Template!$F$10+1):INDIRECT("AE"&amp;AC27)),0)</f>
        <v>0</v>
      </c>
      <c r="AG27" s="35"/>
      <c r="AH27" s="86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112">
        <f>IFERROR(IF((AW26+1)&gt;=Template!$C$5,"-",AW26+1),"-")</f>
        <v>46020</v>
      </c>
      <c r="AX27" s="89">
        <f>IFERROR(_xll.EfirEndOfDay(3342963,AW27,"LAST","LAST_TRADE_DATE",,,,0),0)</f>
        <v>16</v>
      </c>
      <c r="AY27" s="35"/>
      <c r="AZ27" s="17">
        <f t="shared" ref="AZ27" si="74">AZ26+1</f>
        <v>46043</v>
      </c>
      <c r="BA27" s="216">
        <f t="shared" si="41"/>
        <v>3</v>
      </c>
      <c r="BB27" s="216">
        <f t="shared" ref="BB27" si="75">BB26+1</f>
        <v>22</v>
      </c>
      <c r="BC27" s="16">
        <f t="shared" si="43"/>
        <v>6.0273972602739728E-2</v>
      </c>
      <c r="BD27" s="16">
        <f>IF(Template!$F$7="Linear interpolation",LinInterp($AO$5:$AO$18,$AM$5:$AM$18,BC27),CubicSpline($AO$5:$AO$18,$AM$5:$AM$18,BC27))</f>
        <v>15.99815481882248</v>
      </c>
      <c r="BE27" s="221">
        <f t="shared" si="44"/>
        <v>1.009642723452441</v>
      </c>
      <c r="BF27" s="221">
        <f>BE27/PRODUCT($BG$6:BG26)</f>
        <v>1.0004341931868772</v>
      </c>
      <c r="BG27" s="16">
        <f t="shared" si="45"/>
        <v>1.0004341931868772</v>
      </c>
      <c r="BH27" s="10">
        <f t="shared" si="46"/>
        <v>15.848051321018076</v>
      </c>
      <c r="BI27" s="90"/>
      <c r="BJ27" s="17">
        <f t="shared" si="20"/>
        <v>46020</v>
      </c>
      <c r="BK27" s="16">
        <f t="shared" si="10"/>
        <v>16</v>
      </c>
      <c r="BL27" s="10">
        <f ca="1">IFERROR(AVERAGE(INDIRECT("BK"&amp;AC27-Template!$F$10+1):INDIRECT("BK"&amp;AC27)),0)</f>
        <v>0</v>
      </c>
      <c r="BM27" s="35"/>
      <c r="BN27" s="86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</row>
    <row r="28" spans="1:86" ht="15.6" x14ac:dyDescent="0.3">
      <c r="A28" s="35"/>
      <c r="B28" s="86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17" t="str">
        <f>IFERROR(IF((Q27+1)&gt;=Template!$C$5,"-",Q27+1),"-")</f>
        <v>-</v>
      </c>
      <c r="R28" s="89">
        <f>IFERROR(_xll.EfirEndOfDay($E$5,Q28,"LAST","LAST_TRADE_DATE"),0)</f>
        <v>0</v>
      </c>
      <c r="S28" s="125"/>
      <c r="T28" s="17">
        <f t="shared" si="12"/>
        <v>46044</v>
      </c>
      <c r="U28" s="216">
        <f t="shared" si="4"/>
        <v>4</v>
      </c>
      <c r="V28" s="216">
        <f t="shared" si="12"/>
        <v>23</v>
      </c>
      <c r="W28" s="16">
        <f t="shared" si="22"/>
        <v>6.3013698630136991E-2</v>
      </c>
      <c r="X28" s="16" t="e">
        <f>IF(Template!$F$7="Linear interpolation",LinInterp($I$5:$I$22,$G$5:$G$22,W28),CubicSpline($I$5:$I$22,$G$5:$G$22,W28))</f>
        <v>#VALUE!</v>
      </c>
      <c r="Y28" s="221" t="e">
        <f t="shared" si="26"/>
        <v>#VALUE!</v>
      </c>
      <c r="Z28" s="221" t="e">
        <f>Y28/PRODUCT($AA$6:AA27)</f>
        <v>#VALUE!</v>
      </c>
      <c r="AA28" s="16" t="e">
        <f t="shared" si="13"/>
        <v>#VALUE!</v>
      </c>
      <c r="AB28" s="10" t="e">
        <f t="shared" si="14"/>
        <v>#VALUE!</v>
      </c>
      <c r="AC28" s="90">
        <f t="shared" si="5"/>
        <v>28</v>
      </c>
      <c r="AD28" s="17">
        <f t="shared" si="15"/>
        <v>46021</v>
      </c>
      <c r="AE28" s="16" t="str">
        <f t="shared" si="6"/>
        <v>Нет данных</v>
      </c>
      <c r="AF28" s="10">
        <f ca="1">IFERROR(AVERAGE(INDIRECT("AE"&amp;AC28-Template!$F$10+1):INDIRECT("AE"&amp;AC28)),0)</f>
        <v>0</v>
      </c>
      <c r="AG28" s="35"/>
      <c r="AH28" s="86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112" t="str">
        <f>IFERROR(IF((AW27+1)&gt;=Template!$C$5,"-",AW27+1),"-")</f>
        <v>-</v>
      </c>
      <c r="AX28" s="89">
        <f>IFERROR(_xll.EfirEndOfDay(3342963,AW28,"LAST","LAST_TRADE_DATE",,,,0),0)</f>
        <v>0</v>
      </c>
      <c r="AY28" s="35"/>
      <c r="AZ28" s="17">
        <f t="shared" ref="AZ28" si="76">AZ27+1</f>
        <v>46044</v>
      </c>
      <c r="BA28" s="216">
        <f t="shared" si="41"/>
        <v>4</v>
      </c>
      <c r="BB28" s="216">
        <f t="shared" ref="BB28" si="77">BB27+1</f>
        <v>23</v>
      </c>
      <c r="BC28" s="16">
        <f t="shared" si="43"/>
        <v>6.3013698630136991E-2</v>
      </c>
      <c r="BD28" s="16">
        <f>IF(Template!$F$7="Linear interpolation",LinInterp($AO$5:$AO$18,$AM$5:$AM$18,BC28),CubicSpline($AO$5:$AO$18,$AM$5:$AM$18,BC28))</f>
        <v>15.997935963703249</v>
      </c>
      <c r="BE28" s="221">
        <f t="shared" si="44"/>
        <v>1.0100808911552102</v>
      </c>
      <c r="BF28" s="221">
        <f>BE28/PRODUCT($BG$6:BG27)</f>
        <v>1.0004339829254361</v>
      </c>
      <c r="BG28" s="16">
        <f t="shared" si="45"/>
        <v>1.0004339829254361</v>
      </c>
      <c r="BH28" s="10">
        <f t="shared" si="46"/>
        <v>15.840376778416211</v>
      </c>
      <c r="BI28" s="90"/>
      <c r="BJ28" s="17">
        <f t="shared" si="20"/>
        <v>46021</v>
      </c>
      <c r="BK28" s="16">
        <f t="shared" si="10"/>
        <v>16</v>
      </c>
      <c r="BL28" s="10">
        <f ca="1">IFERROR(AVERAGE(INDIRECT("BK"&amp;AC28-Template!$F$10+1):INDIRECT("BK"&amp;AC28)),0)</f>
        <v>0</v>
      </c>
      <c r="BM28" s="35"/>
      <c r="BN28" s="86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</row>
    <row r="29" spans="1:86" ht="15.6" x14ac:dyDescent="0.3">
      <c r="A29" s="35"/>
      <c r="B29" s="86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17" t="str">
        <f>IFERROR(IF((Q28+1)&gt;=Template!$C$5,"-",Q28+1),"-")</f>
        <v>-</v>
      </c>
      <c r="R29" s="89">
        <f>IFERROR(_xll.EfirEndOfDay($E$5,Q29,"LAST","LAST_TRADE_DATE"),0)</f>
        <v>0</v>
      </c>
      <c r="S29" s="125"/>
      <c r="T29" s="17">
        <f t="shared" si="12"/>
        <v>46045</v>
      </c>
      <c r="U29" s="216">
        <f t="shared" si="4"/>
        <v>5</v>
      </c>
      <c r="V29" s="216">
        <f t="shared" si="12"/>
        <v>24</v>
      </c>
      <c r="W29" s="16">
        <f t="shared" si="22"/>
        <v>6.575342465753424E-2</v>
      </c>
      <c r="X29" s="16" t="e">
        <f>IF(Template!$F$7="Linear interpolation",LinInterp($I$5:$I$22,$G$5:$G$22,W29),CubicSpline($I$5:$I$22,$G$5:$G$22,W29))</f>
        <v>#VALUE!</v>
      </c>
      <c r="Y29" s="221" t="e">
        <f t="shared" si="26"/>
        <v>#VALUE!</v>
      </c>
      <c r="Z29" s="221" t="e">
        <f>Y29/PRODUCT($AA$6:AA28)</f>
        <v>#VALUE!</v>
      </c>
      <c r="AA29" s="16" t="e">
        <f t="shared" si="13"/>
        <v>#VALUE!</v>
      </c>
      <c r="AB29" s="10" t="e">
        <f t="shared" si="14"/>
        <v>#VALUE!</v>
      </c>
      <c r="AC29" s="90">
        <f t="shared" si="5"/>
        <v>29</v>
      </c>
      <c r="AD29" s="17">
        <f t="shared" si="15"/>
        <v>46022</v>
      </c>
      <c r="AE29" s="16" t="e">
        <f t="shared" si="6"/>
        <v>#VALUE!</v>
      </c>
      <c r="AF29" s="10">
        <f ca="1">IFERROR(AVERAGE(INDIRECT("AE"&amp;AC29-Template!$F$10+1):INDIRECT("AE"&amp;AC29)),0)</f>
        <v>0</v>
      </c>
      <c r="AG29" s="35"/>
      <c r="AH29" s="86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112" t="str">
        <f>IFERROR(IF((AW28+1)&gt;=Template!$C$5,"-",AW28+1),"-")</f>
        <v>-</v>
      </c>
      <c r="AX29" s="89">
        <f>IFERROR(_xll.EfirEndOfDay(3342963,AW29,"LAST","LAST_TRADE_DATE",,,,0),0)</f>
        <v>0</v>
      </c>
      <c r="AY29" s="35"/>
      <c r="AZ29" s="17">
        <f t="shared" ref="AZ29" si="78">AZ28+1</f>
        <v>46045</v>
      </c>
      <c r="BA29" s="216">
        <f t="shared" si="41"/>
        <v>5</v>
      </c>
      <c r="BB29" s="216">
        <f t="shared" ref="BB29" si="79">BB28+1</f>
        <v>24</v>
      </c>
      <c r="BC29" s="16">
        <f t="shared" si="43"/>
        <v>6.575342465753424E-2</v>
      </c>
      <c r="BD29" s="16">
        <f>IF(Template!$F$7="Linear interpolation",LinInterp($AO$5:$AO$18,$AM$5:$AM$18,BC29),CubicSpline($AO$5:$AO$18,$AM$5:$AM$18,BC29))</f>
        <v>15.997698831000458</v>
      </c>
      <c r="BE29" s="221">
        <f t="shared" si="44"/>
        <v>1.0105190348477811</v>
      </c>
      <c r="BF29" s="221">
        <f>BE29/PRODUCT($BG$6:BG28)</f>
        <v>1.0004337708953881</v>
      </c>
      <c r="BG29" s="16">
        <f t="shared" si="45"/>
        <v>1.0004337708953881</v>
      </c>
      <c r="BH29" s="10">
        <f t="shared" si="46"/>
        <v>15.83263768166554</v>
      </c>
      <c r="BI29" s="90"/>
      <c r="BJ29" s="17">
        <f t="shared" si="20"/>
        <v>46022</v>
      </c>
      <c r="BK29" s="16">
        <f t="shared" si="10"/>
        <v>16</v>
      </c>
      <c r="BL29" s="10">
        <f ca="1">IFERROR(AVERAGE(INDIRECT("BK"&amp;AC29-Template!$F$10+1):INDIRECT("BK"&amp;AC29)),0)</f>
        <v>0</v>
      </c>
      <c r="BM29" s="35"/>
      <c r="BN29" s="86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</row>
    <row r="30" spans="1:86" ht="15.6" x14ac:dyDescent="0.3">
      <c r="A30" s="35"/>
      <c r="B30" s="86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17" t="str">
        <f>IFERROR(IF((Q29+1)&gt;=Template!$C$5,"-",Q29+1),"-")</f>
        <v>-</v>
      </c>
      <c r="R30" s="89">
        <f>IFERROR(_xll.EfirEndOfDay($E$5,Q30,"LAST","LAST_TRADE_DATE"),0)</f>
        <v>0</v>
      </c>
      <c r="S30" s="125"/>
      <c r="T30" s="17">
        <f t="shared" si="12"/>
        <v>46046</v>
      </c>
      <c r="U30" s="216">
        <f t="shared" si="4"/>
        <v>6</v>
      </c>
      <c r="V30" s="216">
        <f t="shared" si="12"/>
        <v>25</v>
      </c>
      <c r="W30" s="16">
        <f t="shared" si="22"/>
        <v>6.8493150684931503E-2</v>
      </c>
      <c r="X30" s="16" t="e">
        <f>IF(Template!$F$7="Linear interpolation",LinInterp($I$5:$I$22,$G$5:$G$22,W30),CubicSpline($I$5:$I$22,$G$5:$G$22,W30))</f>
        <v>#VALUE!</v>
      </c>
      <c r="Y30" s="221" t="e">
        <f t="shared" si="26"/>
        <v>#VALUE!</v>
      </c>
      <c r="Z30" s="221" t="e">
        <f>Y30/PRODUCT($AA$6:AA29)</f>
        <v>#VALUE!</v>
      </c>
      <c r="AA30" s="16" t="e">
        <f t="shared" si="13"/>
        <v>#VALUE!</v>
      </c>
      <c r="AB30" s="10" t="e">
        <f t="shared" si="14"/>
        <v>#VALUE!</v>
      </c>
      <c r="AC30" s="90">
        <f t="shared" si="5"/>
        <v>30</v>
      </c>
      <c r="AD30" s="17">
        <f t="shared" si="15"/>
        <v>46023</v>
      </c>
      <c r="AE30" s="16" t="e">
        <f t="shared" si="6"/>
        <v>#VALUE!</v>
      </c>
      <c r="AF30" s="10">
        <f ca="1">IFERROR(AVERAGE(INDIRECT("AE"&amp;AC30-Template!$F$10+1):INDIRECT("AE"&amp;AC30)),0)</f>
        <v>0</v>
      </c>
      <c r="AG30" s="35"/>
      <c r="AH30" s="86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112" t="str">
        <f>IFERROR(IF((AW29+1)&gt;=Template!$C$5,"-",AW29+1),"-")</f>
        <v>-</v>
      </c>
      <c r="AX30" s="89">
        <f>IFERROR(_xll.EfirEndOfDay(3342963,AW30,"LAST","LAST_TRADE_DATE",,,,0),0)</f>
        <v>0</v>
      </c>
      <c r="AY30" s="35"/>
      <c r="AZ30" s="17">
        <f t="shared" ref="AZ30" si="80">AZ29+1</f>
        <v>46046</v>
      </c>
      <c r="BA30" s="216">
        <f t="shared" si="41"/>
        <v>6</v>
      </c>
      <c r="BB30" s="216">
        <f t="shared" ref="BB30" si="81">BB29+1</f>
        <v>25</v>
      </c>
      <c r="BC30" s="16">
        <f t="shared" si="43"/>
        <v>6.8493150684931503E-2</v>
      </c>
      <c r="BD30" s="16">
        <f>IF(Template!$F$7="Linear interpolation",LinInterp($AO$5:$AO$18,$AM$5:$AM$18,BC30),CubicSpline($AO$5:$AO$18,$AM$5:$AM$18,BC30))</f>
        <v>15.997442589914847</v>
      </c>
      <c r="BE30" s="221">
        <f t="shared" si="44"/>
        <v>1.0109571524588459</v>
      </c>
      <c r="BF30" s="221">
        <f>BE30/PRODUCT($BG$6:BG29)</f>
        <v>1.0004335570097707</v>
      </c>
      <c r="BG30" s="16">
        <f t="shared" si="45"/>
        <v>1.0004337708953881</v>
      </c>
      <c r="BH30" s="10">
        <f t="shared" si="46"/>
        <v>15.83263768166554</v>
      </c>
      <c r="BI30" s="90"/>
      <c r="BJ30" s="17">
        <f t="shared" si="20"/>
        <v>46023</v>
      </c>
      <c r="BK30" s="16">
        <f t="shared" si="10"/>
        <v>15.992935517145646</v>
      </c>
      <c r="BL30" s="10">
        <f ca="1">IFERROR(AVERAGE(INDIRECT("BK"&amp;AC30-Template!$F$10+1):INDIRECT("BK"&amp;AC30)),0)</f>
        <v>16.288189827582524</v>
      </c>
      <c r="BM30" s="35"/>
      <c r="BN30" s="86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</row>
    <row r="31" spans="1:86" ht="15.6" x14ac:dyDescent="0.3">
      <c r="A31" s="35"/>
      <c r="B31" s="86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17" t="str">
        <f>IFERROR(IF((Q30+1)&gt;=Template!$C$5,"-",Q30+1),"-")</f>
        <v>-</v>
      </c>
      <c r="R31" s="89">
        <f>IFERROR(_xll.EfirEndOfDay($E$5,Q31,"LAST","LAST_TRADE_DATE"),0)</f>
        <v>0</v>
      </c>
      <c r="S31" s="125"/>
      <c r="T31" s="17">
        <f t="shared" si="12"/>
        <v>46047</v>
      </c>
      <c r="U31" s="216">
        <f t="shared" si="4"/>
        <v>7</v>
      </c>
      <c r="V31" s="216">
        <f t="shared" si="12"/>
        <v>26</v>
      </c>
      <c r="W31" s="16">
        <f t="shared" si="22"/>
        <v>7.1232876712328766E-2</v>
      </c>
      <c r="X31" s="16" t="e">
        <f>IF(Template!$F$7="Linear interpolation",LinInterp($I$5:$I$22,$G$5:$G$22,W31),CubicSpline($I$5:$I$22,$G$5:$G$22,W31))</f>
        <v>#VALUE!</v>
      </c>
      <c r="Y31" s="221" t="e">
        <f t="shared" si="26"/>
        <v>#VALUE!</v>
      </c>
      <c r="Z31" s="221" t="e">
        <f>Y31/PRODUCT($AA$6:AA30)</f>
        <v>#VALUE!</v>
      </c>
      <c r="AA31" s="16" t="e">
        <f t="shared" si="13"/>
        <v>#VALUE!</v>
      </c>
      <c r="AB31" s="10" t="e">
        <f t="shared" si="14"/>
        <v>#VALUE!</v>
      </c>
      <c r="AC31" s="90">
        <f t="shared" si="5"/>
        <v>31</v>
      </c>
      <c r="AD31" s="17">
        <f t="shared" si="15"/>
        <v>46024</v>
      </c>
      <c r="AE31" s="16" t="e">
        <f t="shared" si="6"/>
        <v>#VALUE!</v>
      </c>
      <c r="AF31" s="10">
        <f ca="1">IFERROR(AVERAGE(INDIRECT("AE"&amp;AC31-Template!$F$10+1):INDIRECT("AE"&amp;AC31)),0)</f>
        <v>0</v>
      </c>
      <c r="AG31" s="35"/>
      <c r="AH31" s="86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112" t="str">
        <f>IFERROR(IF((AW30+1)&gt;=Template!$C$5,"-",AW30+1),"-")</f>
        <v>-</v>
      </c>
      <c r="AX31" s="89">
        <f>IFERROR(_xll.EfirEndOfDay(3342963,AW31,"LAST","LAST_TRADE_DATE",,,,0),0)</f>
        <v>0</v>
      </c>
      <c r="AY31" s="35"/>
      <c r="AZ31" s="17">
        <f t="shared" ref="AZ31" si="82">AZ30+1</f>
        <v>46047</v>
      </c>
      <c r="BA31" s="216">
        <f t="shared" si="41"/>
        <v>7</v>
      </c>
      <c r="BB31" s="216">
        <f t="shared" ref="BB31" si="83">BB30+1</f>
        <v>26</v>
      </c>
      <c r="BC31" s="16">
        <f t="shared" si="43"/>
        <v>7.1232876712328766E-2</v>
      </c>
      <c r="BD31" s="16">
        <f>IF(Template!$F$7="Linear interpolation",LinInterp($AO$5:$AO$18,$AM$5:$AM$18,BC31),CubicSpline($AO$5:$AO$18,$AM$5:$AM$18,BC31))</f>
        <v>15.99716640964717</v>
      </c>
      <c r="BE31" s="221">
        <f t="shared" si="44"/>
        <v>1.0113952418260501</v>
      </c>
      <c r="BF31" s="221">
        <f>BE31/PRODUCT($BG$6:BG30)</f>
        <v>1.000433127296283</v>
      </c>
      <c r="BG31" s="16">
        <f t="shared" si="45"/>
        <v>1.0004337708953881</v>
      </c>
      <c r="BH31" s="10">
        <f t="shared" si="46"/>
        <v>15.83263768166554</v>
      </c>
      <c r="BI31" s="90"/>
      <c r="BJ31" s="17">
        <f t="shared" si="20"/>
        <v>46024</v>
      </c>
      <c r="BK31" s="16">
        <f t="shared" si="10"/>
        <v>15.985874755744977</v>
      </c>
      <c r="BL31" s="10">
        <f ca="1">IFERROR(AVERAGE(INDIRECT("BK"&amp;AC31-Template!$F$10+1):INDIRECT("BK"&amp;AC31)),0)</f>
        <v>16.276992973070023</v>
      </c>
      <c r="BM31" s="35"/>
      <c r="BN31" s="86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</row>
    <row r="32" spans="1:86" ht="15.6" x14ac:dyDescent="0.3">
      <c r="A32" s="35"/>
      <c r="B32" s="86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17" t="str">
        <f>IFERROR(IF((Q31+1)&gt;=Template!$C$5,"-",Q31+1),"-")</f>
        <v>-</v>
      </c>
      <c r="R32" s="89">
        <f>IFERROR(_xll.EfirEndOfDay($E$5,Q32,"LAST","LAST_TRADE_DATE"),0)</f>
        <v>0</v>
      </c>
      <c r="S32" s="125"/>
      <c r="T32" s="17">
        <f t="shared" si="12"/>
        <v>46048</v>
      </c>
      <c r="U32" s="216">
        <f t="shared" si="4"/>
        <v>1</v>
      </c>
      <c r="V32" s="216">
        <f t="shared" si="12"/>
        <v>27</v>
      </c>
      <c r="W32" s="16">
        <f t="shared" si="22"/>
        <v>7.3972602739726029E-2</v>
      </c>
      <c r="X32" s="16" t="e">
        <f>IF(Template!$F$7="Linear interpolation",LinInterp($I$5:$I$22,$G$5:$G$22,W32),CubicSpline($I$5:$I$22,$G$5:$G$22,W32))</f>
        <v>#VALUE!</v>
      </c>
      <c r="Y32" s="221" t="e">
        <f t="shared" si="26"/>
        <v>#VALUE!</v>
      </c>
      <c r="Z32" s="221" t="e">
        <f>Y32/PRODUCT($AA$6:AA31)</f>
        <v>#VALUE!</v>
      </c>
      <c r="AA32" s="16" t="e">
        <f t="shared" si="13"/>
        <v>#VALUE!</v>
      </c>
      <c r="AB32" s="10" t="e">
        <f t="shared" si="14"/>
        <v>#VALUE!</v>
      </c>
      <c r="AC32" s="90">
        <f t="shared" si="5"/>
        <v>32</v>
      </c>
      <c r="AD32" s="17">
        <f t="shared" si="15"/>
        <v>46025</v>
      </c>
      <c r="AE32" s="16" t="e">
        <f t="shared" si="6"/>
        <v>#VALUE!</v>
      </c>
      <c r="AF32" s="10">
        <f ca="1">IFERROR(AVERAGE(INDIRECT("AE"&amp;AC32-Template!$F$10+1):INDIRECT("AE"&amp;AC32)),0)</f>
        <v>0</v>
      </c>
      <c r="AG32" s="35"/>
      <c r="AH32" s="86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112" t="str">
        <f>IFERROR(IF((AW31+1)&gt;=Template!$C$5,"-",AW31+1),"-")</f>
        <v>-</v>
      </c>
      <c r="AX32" s="89">
        <f>IFERROR(_xll.EfirEndOfDay(3342963,AW32,"LAST","LAST_TRADE_DATE",,,,0),0)</f>
        <v>0</v>
      </c>
      <c r="AY32" s="35"/>
      <c r="AZ32" s="17">
        <f t="shared" ref="AZ32" si="84">AZ31+1</f>
        <v>46048</v>
      </c>
      <c r="BA32" s="216">
        <f t="shared" si="41"/>
        <v>1</v>
      </c>
      <c r="BB32" s="216">
        <f t="shared" ref="BB32" si="85">BB31+1</f>
        <v>27</v>
      </c>
      <c r="BC32" s="16">
        <f t="shared" si="43"/>
        <v>7.3972602739726029E-2</v>
      </c>
      <c r="BD32" s="16">
        <f>IF(Template!$F$7="Linear interpolation",LinInterp($AO$5:$AO$18,$AM$5:$AM$18,BC32),CubicSpline($AO$5:$AO$18,$AM$5:$AM$18,BC32))</f>
        <v>15.99686945939817</v>
      </c>
      <c r="BE32" s="221">
        <f t="shared" si="44"/>
        <v>1.0118333006959932</v>
      </c>
      <c r="BF32" s="221">
        <f>BE32/PRODUCT($BG$6:BG31)</f>
        <v>1.0004324797262267</v>
      </c>
      <c r="BG32" s="16">
        <f t="shared" si="45"/>
        <v>1.0004324797262267</v>
      </c>
      <c r="BH32" s="10">
        <f t="shared" si="46"/>
        <v>15.785510007275683</v>
      </c>
      <c r="BI32" s="90"/>
      <c r="BJ32" s="17">
        <f t="shared" si="20"/>
        <v>46025</v>
      </c>
      <c r="BK32" s="16">
        <f t="shared" si="10"/>
        <v>15.985874755744977</v>
      </c>
      <c r="BL32" s="10">
        <f ca="1">IFERROR(AVERAGE(INDIRECT("BK"&amp;AC32-Template!$F$10+1):INDIRECT("BK"&amp;AC32)),0)</f>
        <v>16.266595893879845</v>
      </c>
      <c r="BM32" s="35"/>
      <c r="BN32" s="86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</row>
    <row r="33" spans="1:86" ht="15.6" x14ac:dyDescent="0.3">
      <c r="A33" s="35"/>
      <c r="B33" s="86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17" t="str">
        <f>IFERROR(IF((Q32+1)&gt;=Template!$C$5,"-",Q32+1),"-")</f>
        <v>-</v>
      </c>
      <c r="R33" s="89">
        <f>IFERROR(_xll.EfirEndOfDay($E$5,Q33,"LAST","LAST_TRADE_DATE"),0)</f>
        <v>0</v>
      </c>
      <c r="S33" s="125"/>
      <c r="T33" s="17">
        <f t="shared" si="12"/>
        <v>46049</v>
      </c>
      <c r="U33" s="216">
        <f t="shared" si="4"/>
        <v>2</v>
      </c>
      <c r="V33" s="216">
        <f t="shared" si="12"/>
        <v>28</v>
      </c>
      <c r="W33" s="16">
        <f t="shared" si="22"/>
        <v>7.6712328767123292E-2</v>
      </c>
      <c r="X33" s="16" t="e">
        <f>IF(Template!$F$7="Linear interpolation",LinInterp($I$5:$I$22,$G$5:$G$22,W33),CubicSpline($I$5:$I$22,$G$5:$G$22,W33))</f>
        <v>#VALUE!</v>
      </c>
      <c r="Y33" s="221" t="e">
        <f t="shared" si="26"/>
        <v>#VALUE!</v>
      </c>
      <c r="Z33" s="221" t="e">
        <f>Y33/PRODUCT($AA$6:AA32)</f>
        <v>#VALUE!</v>
      </c>
      <c r="AA33" s="16" t="e">
        <f t="shared" si="13"/>
        <v>#VALUE!</v>
      </c>
      <c r="AB33" s="10" t="e">
        <f t="shared" si="14"/>
        <v>#VALUE!</v>
      </c>
      <c r="AC33" s="90">
        <f t="shared" si="5"/>
        <v>33</v>
      </c>
      <c r="AD33" s="17">
        <f t="shared" si="15"/>
        <v>46026</v>
      </c>
      <c r="AE33" s="16" t="e">
        <f t="shared" si="6"/>
        <v>#VALUE!</v>
      </c>
      <c r="AF33" s="10">
        <f ca="1">IFERROR(AVERAGE(INDIRECT("AE"&amp;AC33-Template!$F$10+1):INDIRECT("AE"&amp;AC33)),0)</f>
        <v>0</v>
      </c>
      <c r="AG33" s="35"/>
      <c r="AH33" s="86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112" t="str">
        <f>IFERROR(IF((AW32+1)&gt;=Template!$C$5,"-",AW32+1),"-")</f>
        <v>-</v>
      </c>
      <c r="AX33" s="89">
        <f>IFERROR(_xll.EfirEndOfDay(3342963,AW33,"LAST","LAST_TRADE_DATE",,,,0),0)</f>
        <v>0</v>
      </c>
      <c r="AY33" s="35"/>
      <c r="AZ33" s="17">
        <f t="shared" ref="AZ33" si="86">AZ32+1</f>
        <v>46049</v>
      </c>
      <c r="BA33" s="216">
        <f t="shared" si="41"/>
        <v>2</v>
      </c>
      <c r="BB33" s="216">
        <f t="shared" ref="BB33" si="87">BB32+1</f>
        <v>28</v>
      </c>
      <c r="BC33" s="16">
        <f t="shared" si="43"/>
        <v>7.6712328767123292E-2</v>
      </c>
      <c r="BD33" s="16">
        <f>IF(Template!$F$7="Linear interpolation",LinInterp($AO$5:$AO$18,$AM$5:$AM$18,BC33),CubicSpline($AO$5:$AO$18,$AM$5:$AM$18,BC33))</f>
        <v>15.996550908368594</v>
      </c>
      <c r="BE33" s="221">
        <f t="shared" si="44"/>
        <v>1.012271326724228</v>
      </c>
      <c r="BF33" s="221">
        <f>BE33/PRODUCT($BG$6:BG32)</f>
        <v>1.0004329033526902</v>
      </c>
      <c r="BG33" s="16">
        <f t="shared" si="45"/>
        <v>1.0004329033526902</v>
      </c>
      <c r="BH33" s="10">
        <f t="shared" si="46"/>
        <v>15.800972373192113</v>
      </c>
      <c r="BI33" s="90"/>
      <c r="BJ33" s="17">
        <f t="shared" si="20"/>
        <v>46026</v>
      </c>
      <c r="BK33" s="16">
        <f t="shared" si="10"/>
        <v>15.985874755744977</v>
      </c>
      <c r="BL33" s="10">
        <f ca="1">IFERROR(AVERAGE(INDIRECT("BK"&amp;AC33-Template!$F$10+1):INDIRECT("BK"&amp;AC33)),0)</f>
        <v>16.256915854633814</v>
      </c>
      <c r="BM33" s="35"/>
      <c r="BN33" s="86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</row>
    <row r="34" spans="1:86" ht="15.6" x14ac:dyDescent="0.3">
      <c r="A34" s="35"/>
      <c r="B34" s="86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17" t="str">
        <f>IFERROR(IF((Q33+1)&gt;=Template!$C$5,"-",Q33+1),"-")</f>
        <v>-</v>
      </c>
      <c r="R34" s="89">
        <f>IFERROR(_xll.EfirEndOfDay($E$5,Q34,"LAST","LAST_TRADE_DATE"),0)</f>
        <v>0</v>
      </c>
      <c r="S34" s="125"/>
      <c r="T34" s="17">
        <f t="shared" si="12"/>
        <v>46050</v>
      </c>
      <c r="U34" s="216">
        <f t="shared" si="4"/>
        <v>3</v>
      </c>
      <c r="V34" s="216">
        <f t="shared" si="12"/>
        <v>29</v>
      </c>
      <c r="W34" s="16">
        <f t="shared" si="22"/>
        <v>7.9452054794520555E-2</v>
      </c>
      <c r="X34" s="16" t="e">
        <f>IF(Template!$F$7="Linear interpolation",LinInterp($I$5:$I$22,$G$5:$G$22,W34),CubicSpline($I$5:$I$22,$G$5:$G$22,W34))</f>
        <v>#VALUE!</v>
      </c>
      <c r="Y34" s="221" t="e">
        <f t="shared" si="26"/>
        <v>#VALUE!</v>
      </c>
      <c r="Z34" s="221" t="e">
        <f>Y34/PRODUCT($AA$6:AA33)</f>
        <v>#VALUE!</v>
      </c>
      <c r="AA34" s="16" t="e">
        <f t="shared" si="13"/>
        <v>#VALUE!</v>
      </c>
      <c r="AB34" s="10" t="e">
        <f t="shared" si="14"/>
        <v>#VALUE!</v>
      </c>
      <c r="AC34" s="90">
        <f t="shared" si="5"/>
        <v>34</v>
      </c>
      <c r="AD34" s="17">
        <f t="shared" si="15"/>
        <v>46027</v>
      </c>
      <c r="AE34" s="16" t="e">
        <f t="shared" si="6"/>
        <v>#VALUE!</v>
      </c>
      <c r="AF34" s="10">
        <f ca="1">IFERROR(AVERAGE(INDIRECT("AE"&amp;AC34-Template!$F$10+1):INDIRECT("AE"&amp;AC34)),0)</f>
        <v>0</v>
      </c>
      <c r="AG34" s="35"/>
      <c r="AH34" s="86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112" t="str">
        <f>IFERROR(IF((AW33+1)&gt;=Template!$C$5,"-",AW33+1),"-")</f>
        <v>-</v>
      </c>
      <c r="AX34" s="89">
        <f>IFERROR(_xll.EfirEndOfDay(3342963,AW34,"LAST","LAST_TRADE_DATE",,,,0),0)</f>
        <v>0</v>
      </c>
      <c r="AY34" s="35"/>
      <c r="AZ34" s="17">
        <f t="shared" ref="AZ34" si="88">AZ33+1</f>
        <v>46050</v>
      </c>
      <c r="BA34" s="216">
        <f t="shared" si="41"/>
        <v>3</v>
      </c>
      <c r="BB34" s="216">
        <f t="shared" ref="BB34" si="89">BB33+1</f>
        <v>29</v>
      </c>
      <c r="BC34" s="16">
        <f t="shared" si="43"/>
        <v>7.9452054794520555E-2</v>
      </c>
      <c r="BD34" s="16">
        <f>IF(Template!$F$7="Linear interpolation",LinInterp($AO$5:$AO$18,$AM$5:$AM$18,BC34),CubicSpline($AO$5:$AO$18,$AM$5:$AM$18,BC34))</f>
        <v>15.996209925759192</v>
      </c>
      <c r="BE34" s="221">
        <f t="shared" si="44"/>
        <v>1.0127093174752608</v>
      </c>
      <c r="BF34" s="221">
        <f>BE34/PRODUCT($BG$6:BG33)</f>
        <v>1.0004326811789188</v>
      </c>
      <c r="BG34" s="16">
        <f t="shared" si="45"/>
        <v>1.0004326811789188</v>
      </c>
      <c r="BH34" s="10">
        <f t="shared" si="46"/>
        <v>15.792863030536729</v>
      </c>
      <c r="BI34" s="90"/>
      <c r="BJ34" s="17">
        <f t="shared" si="20"/>
        <v>46027</v>
      </c>
      <c r="BK34" s="16">
        <f t="shared" si="10"/>
        <v>15.94349762062075</v>
      </c>
      <c r="BL34" s="10">
        <f ca="1">IFERROR(AVERAGE(INDIRECT("BK"&amp;AC34-Template!$F$10+1):INDIRECT("BK"&amp;AC34)),0)</f>
        <v>16.246468580166713</v>
      </c>
      <c r="BM34" s="35"/>
      <c r="BN34" s="86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</row>
    <row r="35" spans="1:86" ht="15.6" x14ac:dyDescent="0.3">
      <c r="A35" s="35"/>
      <c r="B35" s="86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17" t="str">
        <f>IFERROR(IF((Q34+1)&gt;=Template!$C$5,"-",Q34+1),"-")</f>
        <v>-</v>
      </c>
      <c r="R35" s="89">
        <f>IFERROR(_xll.EfirEndOfDay($E$5,Q35,"LAST","LAST_TRADE_DATE"),0)</f>
        <v>0</v>
      </c>
      <c r="S35" s="35"/>
      <c r="T35" s="17">
        <f t="shared" si="12"/>
        <v>46051</v>
      </c>
      <c r="U35" s="216">
        <f t="shared" si="4"/>
        <v>4</v>
      </c>
      <c r="V35" s="216">
        <f t="shared" si="12"/>
        <v>30</v>
      </c>
      <c r="W35" s="16">
        <f t="shared" si="22"/>
        <v>8.2191780821917804E-2</v>
      </c>
      <c r="X35" s="16" t="e">
        <f>IF(Template!$F$7="Linear interpolation",LinInterp($I$5:$I$22,$G$5:$G$22,W35),CubicSpline($I$5:$I$22,$G$5:$G$22,W35))</f>
        <v>#VALUE!</v>
      </c>
      <c r="Y35" s="221" t="e">
        <f t="shared" si="26"/>
        <v>#VALUE!</v>
      </c>
      <c r="Z35" s="221" t="e">
        <f>Y35/PRODUCT($AA$6:AA34)</f>
        <v>#VALUE!</v>
      </c>
      <c r="AA35" s="16" t="e">
        <f t="shared" si="13"/>
        <v>#VALUE!</v>
      </c>
      <c r="AB35" s="10" t="e">
        <f t="shared" si="14"/>
        <v>#VALUE!</v>
      </c>
      <c r="AC35" s="90">
        <f t="shared" si="5"/>
        <v>35</v>
      </c>
      <c r="AD35" s="17">
        <f t="shared" si="15"/>
        <v>46028</v>
      </c>
      <c r="AE35" s="16" t="e">
        <f t="shared" si="6"/>
        <v>#VALUE!</v>
      </c>
      <c r="AF35" s="10">
        <f ca="1">IFERROR(AVERAGE(INDIRECT("AE"&amp;AC35-Template!$F$10+1):INDIRECT("AE"&amp;AC35)),0)</f>
        <v>0</v>
      </c>
      <c r="AG35" s="35"/>
      <c r="AH35" s="86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112" t="str">
        <f>IFERROR(IF((AW34+1)&gt;=Template!$C$5,"-",AW34+1),"-")</f>
        <v>-</v>
      </c>
      <c r="AX35" s="89">
        <f>IFERROR(_xll.EfirEndOfDay(3342963,AW35,"LAST","LAST_TRADE_DATE",,,,0),0)</f>
        <v>0</v>
      </c>
      <c r="AY35" s="35"/>
      <c r="AZ35" s="17">
        <f t="shared" ref="AZ35" si="90">AZ34+1</f>
        <v>46051</v>
      </c>
      <c r="BA35" s="216">
        <f t="shared" si="41"/>
        <v>4</v>
      </c>
      <c r="BB35" s="216">
        <f t="shared" ref="BB35" si="91">BB34+1</f>
        <v>30</v>
      </c>
      <c r="BC35" s="16">
        <f t="shared" si="43"/>
        <v>8.2191780821917804E-2</v>
      </c>
      <c r="BD35" s="16">
        <f>IF(Template!$F$7="Linear interpolation",LinInterp($AO$5:$AO$18,$AM$5:$AM$18,BC35),CubicSpline($AO$5:$AO$18,$AM$5:$AM$18,BC35))</f>
        <v>15.995845680770708</v>
      </c>
      <c r="BE35" s="221">
        <f t="shared" si="44"/>
        <v>1.0131472704225513</v>
      </c>
      <c r="BF35" s="221">
        <f>BE35/PRODUCT($BG$6:BG34)</f>
        <v>1.0004324567175724</v>
      </c>
      <c r="BG35" s="16">
        <f t="shared" si="45"/>
        <v>1.0004324567175724</v>
      </c>
      <c r="BH35" s="10">
        <f t="shared" si="46"/>
        <v>15.784670191393179</v>
      </c>
      <c r="BI35" s="90"/>
      <c r="BJ35" s="17">
        <f t="shared" si="20"/>
        <v>46028</v>
      </c>
      <c r="BK35" s="16">
        <f t="shared" si="10"/>
        <v>15.957602580366492</v>
      </c>
      <c r="BL35" s="10">
        <f ca="1">IFERROR(AVERAGE(INDIRECT("BK"&amp;AC35-Template!$F$10+1):INDIRECT("BK"&amp;AC35)),0)</f>
        <v>16.22838866617893</v>
      </c>
      <c r="BM35" s="35"/>
      <c r="BN35" s="86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</row>
    <row r="36" spans="1:86" ht="15.6" x14ac:dyDescent="0.3">
      <c r="A36" s="35"/>
      <c r="B36" s="86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17" t="str">
        <f>IFERROR(IF((Q35+1)&gt;=Template!$C$5,"-",Q35+1),"-")</f>
        <v>-</v>
      </c>
      <c r="R36" s="89">
        <f>IFERROR(_xll.EfirEndOfDay($E$5,Q36,"LAST","LAST_TRADE_DATE"),0)</f>
        <v>0</v>
      </c>
      <c r="S36" s="35"/>
      <c r="T36" s="17">
        <f t="shared" si="12"/>
        <v>46052</v>
      </c>
      <c r="U36" s="216">
        <f t="shared" si="4"/>
        <v>5</v>
      </c>
      <c r="V36" s="216">
        <f t="shared" si="12"/>
        <v>31</v>
      </c>
      <c r="W36" s="16">
        <f t="shared" si="22"/>
        <v>8.4931506849315067E-2</v>
      </c>
      <c r="X36" s="16" t="e">
        <f>IF(Template!$F$7="Linear interpolation",LinInterp($I$5:$I$22,$G$5:$G$22,W36),CubicSpline($I$5:$I$22,$G$5:$G$22,W36))</f>
        <v>#VALUE!</v>
      </c>
      <c r="Y36" s="221" t="e">
        <f t="shared" si="26"/>
        <v>#VALUE!</v>
      </c>
      <c r="Z36" s="221" t="e">
        <f>Y36/PRODUCT($AA$6:AA35)</f>
        <v>#VALUE!</v>
      </c>
      <c r="AA36" s="16" t="e">
        <f t="shared" si="13"/>
        <v>#VALUE!</v>
      </c>
      <c r="AB36" s="10" t="e">
        <f t="shared" si="14"/>
        <v>#VALUE!</v>
      </c>
      <c r="AC36" s="90">
        <f t="shared" si="5"/>
        <v>36</v>
      </c>
      <c r="AD36" s="17">
        <f t="shared" si="15"/>
        <v>46029</v>
      </c>
      <c r="AE36" s="16" t="e">
        <f t="shared" si="6"/>
        <v>#VALUE!</v>
      </c>
      <c r="AF36" s="10">
        <f ca="1">IFERROR(AVERAGE(INDIRECT("AE"&amp;AC36-Template!$F$10+1):INDIRECT("AE"&amp;AC36)),0)</f>
        <v>0</v>
      </c>
      <c r="AG36" s="35"/>
      <c r="AH36" s="86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112" t="str">
        <f>IFERROR(IF((AW35+1)&gt;=Template!$C$5,"-",AW35+1),"-")</f>
        <v>-</v>
      </c>
      <c r="AX36" s="89">
        <f>IFERROR(_xll.EfirEndOfDay(3342963,AW36,"LAST","LAST_TRADE_DATE",,,,0),0)</f>
        <v>0</v>
      </c>
      <c r="AY36" s="35"/>
      <c r="AZ36" s="17">
        <f t="shared" ref="AZ36" si="92">AZ35+1</f>
        <v>46052</v>
      </c>
      <c r="BA36" s="216">
        <f t="shared" si="41"/>
        <v>5</v>
      </c>
      <c r="BB36" s="216">
        <f t="shared" ref="BB36" si="93">BB35+1</f>
        <v>31</v>
      </c>
      <c r="BC36" s="16">
        <f t="shared" si="43"/>
        <v>8.4931506849315067E-2</v>
      </c>
      <c r="BD36" s="16">
        <f>IF(Template!$F$7="Linear interpolation",LinInterp($AO$5:$AO$18,$AM$5:$AM$18,BC36),CubicSpline($AO$5:$AO$18,$AM$5:$AM$18,BC36))</f>
        <v>15.99545734260389</v>
      </c>
      <c r="BE36" s="221">
        <f t="shared" si="44"/>
        <v>1.013585182948513</v>
      </c>
      <c r="BF36" s="221">
        <f>BE36/PRODUCT($BG$6:BG35)</f>
        <v>1.0004322298828077</v>
      </c>
      <c r="BG36" s="16">
        <f t="shared" si="45"/>
        <v>1.0004322298828077</v>
      </c>
      <c r="BH36" s="10">
        <f t="shared" si="46"/>
        <v>15.776390722479828</v>
      </c>
      <c r="BI36" s="90"/>
      <c r="BJ36" s="17">
        <f t="shared" si="20"/>
        <v>46029</v>
      </c>
      <c r="BK36" s="16">
        <f t="shared" si="10"/>
        <v>15.950510731355006</v>
      </c>
      <c r="BL36" s="10">
        <f ca="1">IFERROR(AVERAGE(INDIRECT("BK"&amp;AC36-Template!$F$10+1):INDIRECT("BK"&amp;AC36)),0)</f>
        <v>16.210072357224096</v>
      </c>
      <c r="BM36" s="35"/>
      <c r="BN36" s="86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</row>
    <row r="37" spans="1:86" ht="15.6" x14ac:dyDescent="0.3">
      <c r="A37" s="35"/>
      <c r="B37" s="86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17" t="str">
        <f>IFERROR(IF((Q36+1)&gt;=Template!$C$5,"-",Q36+1),"-")</f>
        <v>-</v>
      </c>
      <c r="R37" s="89">
        <f>IFERROR(_xll.EfirEndOfDay($E$5,Q37,"LAST","LAST_TRADE_DATE"),0)</f>
        <v>0</v>
      </c>
      <c r="S37" s="35"/>
      <c r="T37" s="17">
        <f t="shared" si="12"/>
        <v>46053</v>
      </c>
      <c r="U37" s="216">
        <f t="shared" si="4"/>
        <v>6</v>
      </c>
      <c r="V37" s="216">
        <f t="shared" si="12"/>
        <v>32</v>
      </c>
      <c r="W37" s="16">
        <f t="shared" si="22"/>
        <v>8.7671232876712329E-2</v>
      </c>
      <c r="X37" s="16" t="e">
        <f>IF(Template!$F$7="Linear interpolation",LinInterp($I$5:$I$22,$G$5:$G$22,W37),CubicSpline($I$5:$I$22,$G$5:$G$22,W37))</f>
        <v>#VALUE!</v>
      </c>
      <c r="Y37" s="221" t="e">
        <f t="shared" si="26"/>
        <v>#VALUE!</v>
      </c>
      <c r="Z37" s="221" t="e">
        <f>Y37/PRODUCT($AA$6:AA36)</f>
        <v>#VALUE!</v>
      </c>
      <c r="AA37" s="16" t="e">
        <f t="shared" si="13"/>
        <v>#VALUE!</v>
      </c>
      <c r="AB37" s="10" t="e">
        <f t="shared" si="14"/>
        <v>#VALUE!</v>
      </c>
      <c r="AC37" s="90">
        <f t="shared" si="5"/>
        <v>37</v>
      </c>
      <c r="AD37" s="17">
        <f t="shared" si="15"/>
        <v>46030</v>
      </c>
      <c r="AE37" s="16" t="e">
        <f t="shared" si="6"/>
        <v>#VALUE!</v>
      </c>
      <c r="AF37" s="10">
        <f ca="1">IFERROR(AVERAGE(INDIRECT("AE"&amp;AC37-Template!$F$10+1):INDIRECT("AE"&amp;AC37)),0)</f>
        <v>0</v>
      </c>
      <c r="AG37" s="35"/>
      <c r="AH37" s="86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112" t="str">
        <f>IFERROR(IF((AW36+1)&gt;=Template!$C$5,"-",AW36+1),"-")</f>
        <v>-</v>
      </c>
      <c r="AX37" s="89">
        <f>IFERROR(_xll.EfirEndOfDay(3342963,AW37,"LAST","LAST_TRADE_DATE",,,,0),0)</f>
        <v>0</v>
      </c>
      <c r="AY37" s="35"/>
      <c r="AZ37" s="17">
        <f t="shared" ref="AZ37" si="94">AZ36+1</f>
        <v>46053</v>
      </c>
      <c r="BA37" s="216">
        <f t="shared" si="41"/>
        <v>6</v>
      </c>
      <c r="BB37" s="216">
        <f t="shared" ref="BB37" si="95">BB36+1</f>
        <v>32</v>
      </c>
      <c r="BC37" s="16">
        <f t="shared" si="43"/>
        <v>8.7671232876712329E-2</v>
      </c>
      <c r="BD37" s="16">
        <f>IF(Template!$F$7="Linear interpolation",LinInterp($AO$5:$AO$18,$AM$5:$AM$18,BC37),CubicSpline($AO$5:$AO$18,$AM$5:$AM$18,BC37))</f>
        <v>15.995044080459486</v>
      </c>
      <c r="BE37" s="221">
        <f t="shared" si="44"/>
        <v>1.0140230523445124</v>
      </c>
      <c r="BF37" s="221">
        <f>BE37/PRODUCT($BG$6:BG36)</f>
        <v>1.0004320005889644</v>
      </c>
      <c r="BG37" s="16">
        <f t="shared" si="45"/>
        <v>1.0004322298828077</v>
      </c>
      <c r="BH37" s="10">
        <f t="shared" si="46"/>
        <v>15.776390722479828</v>
      </c>
      <c r="BI37" s="90"/>
      <c r="BJ37" s="17">
        <f t="shared" si="20"/>
        <v>46030</v>
      </c>
      <c r="BK37" s="16">
        <f t="shared" si="10"/>
        <v>15.943402776429473</v>
      </c>
      <c r="BL37" s="10">
        <f ca="1">IFERROR(AVERAGE(INDIRECT("BK"&amp;AC37-Template!$F$10+1):INDIRECT("BK"&amp;AC37)),0)</f>
        <v>16.19151911643841</v>
      </c>
      <c r="BM37" s="35"/>
      <c r="BN37" s="86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</row>
    <row r="38" spans="1:86" ht="15.6" x14ac:dyDescent="0.3">
      <c r="A38" s="35"/>
      <c r="B38" s="86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17" t="str">
        <f>IFERROR(IF((Q37+1)&gt;=Template!$C$5,"-",Q37+1),"-")</f>
        <v>-</v>
      </c>
      <c r="R38" s="89">
        <f>IFERROR(_xll.EfirEndOfDay($E$5,Q38,"LAST","LAST_TRADE_DATE"),0)</f>
        <v>0</v>
      </c>
      <c r="S38" s="35"/>
      <c r="T38" s="17">
        <f t="shared" si="12"/>
        <v>46054</v>
      </c>
      <c r="U38" s="216">
        <f t="shared" si="4"/>
        <v>7</v>
      </c>
      <c r="V38" s="216">
        <f t="shared" si="12"/>
        <v>33</v>
      </c>
      <c r="W38" s="16">
        <f t="shared" si="22"/>
        <v>9.0410958904109592E-2</v>
      </c>
      <c r="X38" s="16" t="e">
        <f>IF(Template!$F$7="Linear interpolation",LinInterp($I$5:$I$22,$G$5:$G$22,W38),CubicSpline($I$5:$I$22,$G$5:$G$22,W38))</f>
        <v>#VALUE!</v>
      </c>
      <c r="Y38" s="221" t="e">
        <f t="shared" si="26"/>
        <v>#VALUE!</v>
      </c>
      <c r="Z38" s="221" t="e">
        <f>Y38/PRODUCT($AA$6:AA37)</f>
        <v>#VALUE!</v>
      </c>
      <c r="AA38" s="16" t="e">
        <f t="shared" si="13"/>
        <v>#VALUE!</v>
      </c>
      <c r="AB38" s="10" t="e">
        <f t="shared" si="14"/>
        <v>#VALUE!</v>
      </c>
      <c r="AC38" s="90">
        <f t="shared" si="5"/>
        <v>38</v>
      </c>
      <c r="AD38" s="17">
        <f t="shared" si="15"/>
        <v>46031</v>
      </c>
      <c r="AE38" s="16" t="e">
        <f t="shared" si="6"/>
        <v>#VALUE!</v>
      </c>
      <c r="AF38" s="10">
        <f ca="1">IFERROR(AVERAGE(INDIRECT("AE"&amp;AC38-Template!$F$10+1):INDIRECT("AE"&amp;AC38)),0)</f>
        <v>0</v>
      </c>
      <c r="AG38" s="35"/>
      <c r="AH38" s="86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112" t="str">
        <f>IFERROR(IF((AW37+1)&gt;=Template!$C$5,"-",AW37+1),"-")</f>
        <v>-</v>
      </c>
      <c r="AX38" s="89">
        <f>IFERROR(_xll.EfirEndOfDay(3342963,AW38,"LAST","LAST_TRADE_DATE",,,,0),0)</f>
        <v>0</v>
      </c>
      <c r="AY38" s="35"/>
      <c r="AZ38" s="17">
        <f t="shared" ref="AZ38" si="96">AZ37+1</f>
        <v>46054</v>
      </c>
      <c r="BA38" s="216">
        <f t="shared" si="41"/>
        <v>7</v>
      </c>
      <c r="BB38" s="216">
        <f t="shared" ref="BB38" si="97">BB37+1</f>
        <v>33</v>
      </c>
      <c r="BC38" s="16">
        <f t="shared" si="43"/>
        <v>9.0410958904109592E-2</v>
      </c>
      <c r="BD38" s="16">
        <f>IF(Template!$F$7="Linear interpolation",LinInterp($AO$5:$AO$18,$AM$5:$AM$18,BC38),CubicSpline($AO$5:$AO$18,$AM$5:$AM$18,BC38))</f>
        <v>15.994605063538245</v>
      </c>
      <c r="BE38" s="221">
        <f t="shared" si="44"/>
        <v>1.0144608758108702</v>
      </c>
      <c r="BF38" s="221">
        <f>BE38/PRODUCT($BG$6:BG37)</f>
        <v>1.0004315394568304</v>
      </c>
      <c r="BG38" s="16">
        <f t="shared" si="45"/>
        <v>1.0004322298828077</v>
      </c>
      <c r="BH38" s="10">
        <f t="shared" si="46"/>
        <v>15.776390722479828</v>
      </c>
      <c r="BI38" s="90"/>
      <c r="BJ38" s="17">
        <f t="shared" si="20"/>
        <v>46031</v>
      </c>
      <c r="BK38" s="16">
        <f t="shared" si="10"/>
        <v>15.93627543623044</v>
      </c>
      <c r="BL38" s="10">
        <f ca="1">IFERROR(AVERAGE(INDIRECT("BK"&amp;AC38-Template!$F$10+1):INDIRECT("BK"&amp;AC38)),0)</f>
        <v>16.172728297646092</v>
      </c>
      <c r="BM38" s="35"/>
      <c r="BN38" s="86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</row>
    <row r="39" spans="1:86" ht="15.6" x14ac:dyDescent="0.3">
      <c r="A39" s="35"/>
      <c r="B39" s="86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17" t="str">
        <f>IFERROR(IF((Q38+1)&gt;=Template!$C$5,"-",Q38+1),"-")</f>
        <v>-</v>
      </c>
      <c r="R39" s="89">
        <f>IFERROR(_xll.EfirEndOfDay($E$5,Q39,"LAST","LAST_TRADE_DATE"),0)</f>
        <v>0</v>
      </c>
      <c r="S39" s="35"/>
      <c r="T39" s="17">
        <f t="shared" si="12"/>
        <v>46055</v>
      </c>
      <c r="U39" s="216">
        <f t="shared" si="4"/>
        <v>1</v>
      </c>
      <c r="V39" s="216">
        <f t="shared" si="12"/>
        <v>34</v>
      </c>
      <c r="W39" s="16">
        <f t="shared" si="22"/>
        <v>9.3150684931506855E-2</v>
      </c>
      <c r="X39" s="16" t="e">
        <f>IF(Template!$F$7="Linear interpolation",LinInterp($I$5:$I$22,$G$5:$G$22,W39),CubicSpline($I$5:$I$22,$G$5:$G$22,W39))</f>
        <v>#VALUE!</v>
      </c>
      <c r="Y39" s="221" t="e">
        <f t="shared" si="26"/>
        <v>#VALUE!</v>
      </c>
      <c r="Z39" s="221" t="e">
        <f>Y39/PRODUCT($AA$6:AA38)</f>
        <v>#VALUE!</v>
      </c>
      <c r="AA39" s="16" t="e">
        <f t="shared" si="13"/>
        <v>#VALUE!</v>
      </c>
      <c r="AB39" s="10" t="e">
        <f t="shared" si="14"/>
        <v>#VALUE!</v>
      </c>
      <c r="AC39" s="90">
        <f t="shared" si="5"/>
        <v>39</v>
      </c>
      <c r="AD39" s="17">
        <f t="shared" si="15"/>
        <v>46032</v>
      </c>
      <c r="AE39" s="16" t="e">
        <f t="shared" si="6"/>
        <v>#VALUE!</v>
      </c>
      <c r="AF39" s="10">
        <f ca="1">IFERROR(AVERAGE(INDIRECT("AE"&amp;AC39-Template!$F$10+1):INDIRECT("AE"&amp;AC39)),0)</f>
        <v>0</v>
      </c>
      <c r="AG39" s="35"/>
      <c r="AH39" s="86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112" t="str">
        <f>IFERROR(IF((AW38+1)&gt;=Template!$C$5,"-",AW38+1),"-")</f>
        <v>-</v>
      </c>
      <c r="AX39" s="89">
        <f>IFERROR(_xll.EfirEndOfDay(3342963,AW39,"LAST","LAST_TRADE_DATE",,,,0),0)</f>
        <v>0</v>
      </c>
      <c r="AY39" s="35"/>
      <c r="AZ39" s="17">
        <f t="shared" ref="AZ39" si="98">AZ38+1</f>
        <v>46055</v>
      </c>
      <c r="BA39" s="216">
        <f t="shared" si="41"/>
        <v>1</v>
      </c>
      <c r="BB39" s="216">
        <f t="shared" ref="BB39" si="99">BB38+1</f>
        <v>34</v>
      </c>
      <c r="BC39" s="16">
        <f t="shared" si="43"/>
        <v>9.3150684931506855E-2</v>
      </c>
      <c r="BD39" s="16">
        <f>IF(Template!$F$7="Linear interpolation",LinInterp($AO$5:$AO$18,$AM$5:$AM$18,BC39),CubicSpline($AO$5:$AO$18,$AM$5:$AM$18,BC39))</f>
        <v>15.994139461040909</v>
      </c>
      <c r="BE39" s="221">
        <f t="shared" si="44"/>
        <v>1.01489865045686</v>
      </c>
      <c r="BF39" s="221">
        <f>BE39/PRODUCT($BG$6:BG38)</f>
        <v>1.0004308438568277</v>
      </c>
      <c r="BG39" s="16">
        <f t="shared" si="45"/>
        <v>1.0004308438568277</v>
      </c>
      <c r="BH39" s="10">
        <f t="shared" si="46"/>
        <v>15.725800774210263</v>
      </c>
      <c r="BI39" s="90"/>
      <c r="BJ39" s="17">
        <f t="shared" si="20"/>
        <v>46032</v>
      </c>
      <c r="BK39" s="16">
        <f t="shared" si="10"/>
        <v>15.93627543623044</v>
      </c>
      <c r="BL39" s="10">
        <f ca="1">IFERROR(AVERAGE(INDIRECT("BK"&amp;AC39-Template!$F$10+1):INDIRECT("BK"&amp;AC39)),0)</f>
        <v>16.153937478853774</v>
      </c>
      <c r="BM39" s="35"/>
      <c r="BN39" s="86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</row>
    <row r="40" spans="1:86" ht="15.6" x14ac:dyDescent="0.3">
      <c r="A40" s="35"/>
      <c r="B40" s="86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17" t="str">
        <f>IFERROR(IF((Q39+1)&gt;=Template!$C$5,"-",Q39+1),"-")</f>
        <v>-</v>
      </c>
      <c r="R40" s="89">
        <f>IFERROR(_xll.EfirEndOfDay($E$5,Q40,"LAST","LAST_TRADE_DATE"),0)</f>
        <v>0</v>
      </c>
      <c r="S40" s="35"/>
      <c r="T40" s="17">
        <f t="shared" si="12"/>
        <v>46056</v>
      </c>
      <c r="U40" s="216">
        <f t="shared" si="4"/>
        <v>2</v>
      </c>
      <c r="V40" s="216">
        <f t="shared" si="12"/>
        <v>35</v>
      </c>
      <c r="W40" s="16">
        <f t="shared" si="22"/>
        <v>9.5890410958904104E-2</v>
      </c>
      <c r="X40" s="16" t="e">
        <f>IF(Template!$F$7="Linear interpolation",LinInterp($I$5:$I$22,$G$5:$G$22,W40),CubicSpline($I$5:$I$22,$G$5:$G$22,W40))</f>
        <v>#VALUE!</v>
      </c>
      <c r="Y40" s="221" t="e">
        <f t="shared" si="26"/>
        <v>#VALUE!</v>
      </c>
      <c r="Z40" s="221" t="e">
        <f>Y40/PRODUCT($AA$6:AA39)</f>
        <v>#VALUE!</v>
      </c>
      <c r="AA40" s="16" t="e">
        <f t="shared" si="13"/>
        <v>#VALUE!</v>
      </c>
      <c r="AB40" s="10" t="e">
        <f t="shared" si="14"/>
        <v>#VALUE!</v>
      </c>
      <c r="AC40" s="90">
        <f t="shared" si="5"/>
        <v>40</v>
      </c>
      <c r="AD40" s="17">
        <f t="shared" si="15"/>
        <v>46033</v>
      </c>
      <c r="AE40" s="16" t="e">
        <f t="shared" si="6"/>
        <v>#VALUE!</v>
      </c>
      <c r="AF40" s="10">
        <f ca="1">IFERROR(AVERAGE(INDIRECT("AE"&amp;AC40-Template!$F$10+1):INDIRECT("AE"&amp;AC40)),0)</f>
        <v>0</v>
      </c>
      <c r="AG40" s="35"/>
      <c r="AH40" s="86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112" t="str">
        <f>IFERROR(IF((AW39+1)&gt;=Template!$C$5,"-",AW39+1),"-")</f>
        <v>-</v>
      </c>
      <c r="AX40" s="89">
        <f>IFERROR(_xll.EfirEndOfDay(3342963,AW40,"LAST","LAST_TRADE_DATE",,,,0),0)</f>
        <v>0</v>
      </c>
      <c r="AY40" s="35"/>
      <c r="AZ40" s="17">
        <f t="shared" ref="AZ40" si="100">AZ39+1</f>
        <v>46056</v>
      </c>
      <c r="BA40" s="216">
        <f t="shared" si="41"/>
        <v>2</v>
      </c>
      <c r="BB40" s="216">
        <f t="shared" ref="BB40" si="101">BB39+1</f>
        <v>35</v>
      </c>
      <c r="BC40" s="16">
        <f t="shared" si="43"/>
        <v>9.5890410958904104E-2</v>
      </c>
      <c r="BD40" s="16">
        <f>IF(Template!$F$7="Linear interpolation",LinInterp($AO$5:$AO$18,$AM$5:$AM$18,BC40),CubicSpline($AO$5:$AO$18,$AM$5:$AM$18,BC40))</f>
        <v>15.993646442168229</v>
      </c>
      <c r="BE40" s="221">
        <f t="shared" si="44"/>
        <v>1.0153363733007092</v>
      </c>
      <c r="BF40" s="221">
        <f>BE40/PRODUCT($BG$6:BG39)</f>
        <v>1.0004312970991263</v>
      </c>
      <c r="BG40" s="16">
        <f t="shared" si="45"/>
        <v>1.0004312970991263</v>
      </c>
      <c r="BH40" s="10">
        <f t="shared" si="46"/>
        <v>15.742344118108488</v>
      </c>
      <c r="BI40" s="90"/>
      <c r="BJ40" s="17">
        <f t="shared" si="20"/>
        <v>46033</v>
      </c>
      <c r="BK40" s="16">
        <f t="shared" si="10"/>
        <v>15.93627543623044</v>
      </c>
      <c r="BL40" s="10">
        <f ca="1">IFERROR(AVERAGE(INDIRECT("BK"&amp;AC40-Template!$F$10+1):INDIRECT("BK"&amp;AC40)),0)</f>
        <v>16.135146660061459</v>
      </c>
      <c r="BM40" s="35"/>
      <c r="BN40" s="86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</row>
    <row r="41" spans="1:86" ht="15.6" x14ac:dyDescent="0.3">
      <c r="A41" s="35"/>
      <c r="B41" s="86"/>
      <c r="C41" s="35"/>
      <c r="D41" s="35"/>
      <c r="E41" s="35"/>
      <c r="F41" s="20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17" t="str">
        <f>IFERROR(IF((Q40+1)&gt;=Template!$C$5,"-",Q40+1),"-")</f>
        <v>-</v>
      </c>
      <c r="R41" s="89">
        <f>IFERROR(_xll.EfirEndOfDay($E$5,Q41,"LAST","LAST_TRADE_DATE"),0)</f>
        <v>0</v>
      </c>
      <c r="S41" s="35"/>
      <c r="T41" s="17">
        <f t="shared" si="12"/>
        <v>46057</v>
      </c>
      <c r="U41" s="216">
        <f t="shared" si="4"/>
        <v>3</v>
      </c>
      <c r="V41" s="216">
        <f t="shared" si="12"/>
        <v>36</v>
      </c>
      <c r="W41" s="16">
        <f t="shared" si="22"/>
        <v>9.8630136986301367E-2</v>
      </c>
      <c r="X41" s="16" t="e">
        <f>IF(Template!$F$7="Linear interpolation",LinInterp($I$5:$I$22,$G$5:$G$22,W41),CubicSpline($I$5:$I$22,$G$5:$G$22,W41))</f>
        <v>#VALUE!</v>
      </c>
      <c r="Y41" s="221" t="e">
        <f t="shared" si="26"/>
        <v>#VALUE!</v>
      </c>
      <c r="Z41" s="221" t="e">
        <f>Y41/PRODUCT($AA$6:AA40)</f>
        <v>#VALUE!</v>
      </c>
      <c r="AA41" s="16" t="e">
        <f t="shared" si="13"/>
        <v>#VALUE!</v>
      </c>
      <c r="AB41" s="10" t="e">
        <f t="shared" si="14"/>
        <v>#VALUE!</v>
      </c>
      <c r="AC41" s="90">
        <f t="shared" si="5"/>
        <v>41</v>
      </c>
      <c r="AD41" s="17">
        <f t="shared" si="15"/>
        <v>46034</v>
      </c>
      <c r="AE41" s="16" t="e">
        <f t="shared" si="6"/>
        <v>#VALUE!</v>
      </c>
      <c r="AF41" s="10">
        <f ca="1">IFERROR(AVERAGE(INDIRECT("AE"&amp;AC41-Template!$F$10+1):INDIRECT("AE"&amp;AC41)),0)</f>
        <v>0</v>
      </c>
      <c r="AG41" s="35"/>
      <c r="AH41" s="86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112" t="str">
        <f>IFERROR(IF((AW40+1)&gt;=Template!$C$5,"-",AW40+1),"-")</f>
        <v>-</v>
      </c>
      <c r="AX41" s="89">
        <f>IFERROR(_xll.EfirEndOfDay(3342963,AW41,"LAST","LAST_TRADE_DATE",,,,0),0)</f>
        <v>0</v>
      </c>
      <c r="AY41" s="35"/>
      <c r="AZ41" s="17">
        <f t="shared" ref="AZ41" si="102">AZ40+1</f>
        <v>46057</v>
      </c>
      <c r="BA41" s="216">
        <f t="shared" si="41"/>
        <v>3</v>
      </c>
      <c r="BB41" s="216">
        <f t="shared" ref="BB41" si="103">BB40+1</f>
        <v>36</v>
      </c>
      <c r="BC41" s="16">
        <f t="shared" si="43"/>
        <v>9.8630136986301367E-2</v>
      </c>
      <c r="BD41" s="16">
        <f>IF(Template!$F$7="Linear interpolation",LinInterp($AO$5:$AO$18,$AM$5:$AM$18,BC41),CubicSpline($AO$5:$AO$18,$AM$5:$AM$18,BC41))</f>
        <v>15.99312517612095</v>
      </c>
      <c r="BE41" s="221">
        <f t="shared" si="44"/>
        <v>1.0157740412695988</v>
      </c>
      <c r="BF41" s="221">
        <f>BE41/PRODUCT($BG$6:BG40)</f>
        <v>1.000431057116044</v>
      </c>
      <c r="BG41" s="16">
        <f t="shared" si="45"/>
        <v>1.000431057116044</v>
      </c>
      <c r="BH41" s="10">
        <f t="shared" si="46"/>
        <v>15.733584735604712</v>
      </c>
      <c r="BI41" s="90"/>
      <c r="BJ41" s="17">
        <f t="shared" si="20"/>
        <v>46034</v>
      </c>
      <c r="BK41" s="16">
        <f t="shared" si="10"/>
        <v>15.893268517584325</v>
      </c>
      <c r="BL41" s="10">
        <f ca="1">IFERROR(AVERAGE(INDIRECT("BK"&amp;AC41-Template!$F$10+1):INDIRECT("BK"&amp;AC41)),0)</f>
        <v>16.114922277314268</v>
      </c>
      <c r="BM41" s="35"/>
      <c r="BN41" s="86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</row>
    <row r="42" spans="1:86" ht="16.5" customHeight="1" x14ac:dyDescent="0.3">
      <c r="A42" s="35"/>
      <c r="B42" s="86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17" t="str">
        <f>IFERROR(IF((Q41+1)&gt;=Template!$C$5,"-",Q41+1),"-")</f>
        <v>-</v>
      </c>
      <c r="R42" s="89">
        <f>IFERROR(_xll.EfirEndOfDay($E$5,Q42,"LAST","LAST_TRADE_DATE"),0)</f>
        <v>0</v>
      </c>
      <c r="S42" s="35"/>
      <c r="T42" s="17">
        <f t="shared" si="12"/>
        <v>46058</v>
      </c>
      <c r="U42" s="216">
        <f t="shared" si="4"/>
        <v>4</v>
      </c>
      <c r="V42" s="216">
        <f t="shared" si="12"/>
        <v>37</v>
      </c>
      <c r="W42" s="16">
        <f t="shared" si="22"/>
        <v>0.10136986301369863</v>
      </c>
      <c r="X42" s="16" t="e">
        <f>IF(Template!$F$7="Linear interpolation",LinInterp($I$5:$I$22,$G$5:$G$22,W42),CubicSpline($I$5:$I$22,$G$5:$G$22,W42))</f>
        <v>#VALUE!</v>
      </c>
      <c r="Y42" s="221" t="e">
        <f t="shared" si="26"/>
        <v>#VALUE!</v>
      </c>
      <c r="Z42" s="221" t="e">
        <f>Y42/PRODUCT($AA$6:AA41)</f>
        <v>#VALUE!</v>
      </c>
      <c r="AA42" s="16" t="e">
        <f t="shared" si="13"/>
        <v>#VALUE!</v>
      </c>
      <c r="AB42" s="10" t="e">
        <f t="shared" si="14"/>
        <v>#VALUE!</v>
      </c>
      <c r="AC42" s="90">
        <f t="shared" si="5"/>
        <v>42</v>
      </c>
      <c r="AD42" s="17">
        <f t="shared" si="15"/>
        <v>46035</v>
      </c>
      <c r="AE42" s="16" t="e">
        <f t="shared" si="6"/>
        <v>#VALUE!</v>
      </c>
      <c r="AF42" s="10">
        <f ca="1">IFERROR(AVERAGE(INDIRECT("AE"&amp;AC42-Template!$F$10+1):INDIRECT("AE"&amp;AC42)),0)</f>
        <v>0</v>
      </c>
      <c r="AG42" s="35"/>
      <c r="AH42" s="86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112" t="str">
        <f>IFERROR(IF((AW41+1)&gt;=Template!$C$5,"-",AW41+1),"-")</f>
        <v>-</v>
      </c>
      <c r="AX42" s="89">
        <f>IFERROR(_xll.EfirEndOfDay(3342963,AW42,"LAST","LAST_TRADE_DATE",,,,0),0)</f>
        <v>0</v>
      </c>
      <c r="AY42" s="35"/>
      <c r="AZ42" s="17">
        <f t="shared" ref="AZ42" si="104">AZ41+1</f>
        <v>46058</v>
      </c>
      <c r="BA42" s="216">
        <f t="shared" si="41"/>
        <v>4</v>
      </c>
      <c r="BB42" s="216">
        <f t="shared" ref="BB42" si="105">BB41+1</f>
        <v>37</v>
      </c>
      <c r="BC42" s="16">
        <f t="shared" si="43"/>
        <v>0.10136986301369863</v>
      </c>
      <c r="BD42" s="16">
        <f>IF(Template!$F$7="Linear interpolation",LinInterp($AO$5:$AO$18,$AM$5:$AM$18,BC42),CubicSpline($AO$5:$AO$18,$AM$5:$AM$18,BC42))</f>
        <v>15.992574832099821</v>
      </c>
      <c r="BE42" s="221">
        <f t="shared" si="44"/>
        <v>1.0162116511996628</v>
      </c>
      <c r="BF42" s="221">
        <f>BE42/PRODUCT($BG$6:BG41)</f>
        <v>1.0004308142483314</v>
      </c>
      <c r="BG42" s="16">
        <f t="shared" si="45"/>
        <v>1.0004308142483314</v>
      </c>
      <c r="BH42" s="10">
        <f t="shared" si="46"/>
        <v>15.724720064094534</v>
      </c>
      <c r="BI42" s="90"/>
      <c r="BJ42" s="17">
        <f t="shared" si="20"/>
        <v>46035</v>
      </c>
      <c r="BK42" s="16">
        <f t="shared" si="10"/>
        <v>15.907506885554312</v>
      </c>
      <c r="BL42" s="10">
        <f ca="1">IFERROR(AVERAGE(INDIRECT("BK"&amp;AC42-Template!$F$10+1):INDIRECT("BK"&amp;AC42)),0)</f>
        <v>16.095172506832746</v>
      </c>
      <c r="BM42" s="35"/>
      <c r="BN42" s="86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</row>
    <row r="43" spans="1:86" ht="15.6" x14ac:dyDescent="0.3">
      <c r="A43" s="35"/>
      <c r="B43" s="86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17" t="str">
        <f>IFERROR(IF((Q42+1)&gt;=Template!$C$5,"-",Q42+1),"-")</f>
        <v>-</v>
      </c>
      <c r="R43" s="89">
        <f>IFERROR(_xll.EfirEndOfDay($E$5,Q43,"LAST","LAST_TRADE_DATE"),0)</f>
        <v>0</v>
      </c>
      <c r="S43" s="35"/>
      <c r="T43" s="17">
        <f t="shared" si="12"/>
        <v>46059</v>
      </c>
      <c r="U43" s="216">
        <f t="shared" si="4"/>
        <v>5</v>
      </c>
      <c r="V43" s="216">
        <f t="shared" si="12"/>
        <v>38</v>
      </c>
      <c r="W43" s="16">
        <f t="shared" si="22"/>
        <v>0.10410958904109589</v>
      </c>
      <c r="X43" s="16" t="e">
        <f>IF(Template!$F$7="Linear interpolation",LinInterp($I$5:$I$22,$G$5:$G$22,W43),CubicSpline($I$5:$I$22,$G$5:$G$22,W43))</f>
        <v>#VALUE!</v>
      </c>
      <c r="Y43" s="221" t="e">
        <f t="shared" si="26"/>
        <v>#VALUE!</v>
      </c>
      <c r="Z43" s="221" t="e">
        <f>Y43/PRODUCT($AA$6:AA42)</f>
        <v>#VALUE!</v>
      </c>
      <c r="AA43" s="16" t="e">
        <f t="shared" si="13"/>
        <v>#VALUE!</v>
      </c>
      <c r="AB43" s="10" t="e">
        <f t="shared" si="14"/>
        <v>#VALUE!</v>
      </c>
      <c r="AC43" s="90">
        <f t="shared" si="5"/>
        <v>43</v>
      </c>
      <c r="AD43" s="17">
        <f t="shared" si="15"/>
        <v>46036</v>
      </c>
      <c r="AE43" s="16" t="e">
        <f t="shared" si="6"/>
        <v>#VALUE!</v>
      </c>
      <c r="AF43" s="10">
        <f ca="1">IFERROR(AVERAGE(INDIRECT("AE"&amp;AC43-Template!$F$10+1):INDIRECT("AE"&amp;AC43)),0)</f>
        <v>0</v>
      </c>
      <c r="AG43" s="35"/>
      <c r="AH43" s="86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112" t="str">
        <f>IFERROR(IF((AW42+1)&gt;=Template!$C$5,"-",AW42+1),"-")</f>
        <v>-</v>
      </c>
      <c r="AX43" s="89">
        <f>IFERROR(_xll.EfirEndOfDay(3342963,AW43,"LAST","LAST_TRADE_DATE",,,,0),0)</f>
        <v>0</v>
      </c>
      <c r="AY43" s="35"/>
      <c r="AZ43" s="17">
        <f t="shared" ref="AZ43" si="106">AZ42+1</f>
        <v>46059</v>
      </c>
      <c r="BA43" s="216">
        <f t="shared" si="41"/>
        <v>5</v>
      </c>
      <c r="BB43" s="216">
        <f t="shared" ref="BB43" si="107">BB42+1</f>
        <v>38</v>
      </c>
      <c r="BC43" s="16">
        <f t="shared" si="43"/>
        <v>0.10410958904109589</v>
      </c>
      <c r="BD43" s="16">
        <f>IF(Template!$F$7="Linear interpolation",LinInterp($AO$5:$AO$18,$AM$5:$AM$18,BC43),CubicSpline($AO$5:$AO$18,$AM$5:$AM$18,BC43))</f>
        <v>15.991994579305588</v>
      </c>
      <c r="BE43" s="221">
        <f t="shared" si="44"/>
        <v>1.0166491998359894</v>
      </c>
      <c r="BF43" s="221">
        <f>BE43/PRODUCT($BG$6:BG42)</f>
        <v>1.000430568411423</v>
      </c>
      <c r="BG43" s="16">
        <f t="shared" si="45"/>
        <v>1.000430568411423</v>
      </c>
      <c r="BH43" s="10">
        <f t="shared" si="46"/>
        <v>15.715747016938453</v>
      </c>
      <c r="BI43" s="90"/>
      <c r="BJ43" s="17">
        <f t="shared" si="20"/>
        <v>46036</v>
      </c>
      <c r="BK43" s="16">
        <f t="shared" si="10"/>
        <v>15.900233678299625</v>
      </c>
      <c r="BL43" s="10">
        <f ca="1">IFERROR(AVERAGE(INDIRECT("BK"&amp;AC43-Template!$F$10+1):INDIRECT("BK"&amp;AC43)),0)</f>
        <v>16.075180296109398</v>
      </c>
      <c r="BM43" s="35"/>
      <c r="BN43" s="86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</row>
    <row r="44" spans="1:86" ht="15.6" x14ac:dyDescent="0.3">
      <c r="A44" s="35"/>
      <c r="B44" s="86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17" t="str">
        <f>IFERROR(IF((Q43+1)&gt;=Template!$C$5,"-",Q43+1),"-")</f>
        <v>-</v>
      </c>
      <c r="R44" s="89">
        <f>IFERROR(_xll.EfirEndOfDay($E$5,Q44,"LAST","LAST_TRADE_DATE"),0)</f>
        <v>0</v>
      </c>
      <c r="S44" s="35"/>
      <c r="T44" s="17">
        <f t="shared" si="12"/>
        <v>46060</v>
      </c>
      <c r="U44" s="216">
        <f t="shared" si="4"/>
        <v>6</v>
      </c>
      <c r="V44" s="216">
        <f t="shared" si="12"/>
        <v>39</v>
      </c>
      <c r="W44" s="16">
        <f t="shared" si="22"/>
        <v>0.10684931506849316</v>
      </c>
      <c r="X44" s="16" t="e">
        <f>IF(Template!$F$7="Linear interpolation",LinInterp($I$5:$I$22,$G$5:$G$22,W44),CubicSpline($I$5:$I$22,$G$5:$G$22,W44))</f>
        <v>#VALUE!</v>
      </c>
      <c r="Y44" s="221" t="e">
        <f t="shared" si="26"/>
        <v>#VALUE!</v>
      </c>
      <c r="Z44" s="221" t="e">
        <f>Y44/PRODUCT($AA$6:AA43)</f>
        <v>#VALUE!</v>
      </c>
      <c r="AA44" s="16" t="e">
        <f t="shared" si="13"/>
        <v>#VALUE!</v>
      </c>
      <c r="AB44" s="10" t="e">
        <f t="shared" si="14"/>
        <v>#VALUE!</v>
      </c>
      <c r="AC44" s="90">
        <f t="shared" si="5"/>
        <v>44</v>
      </c>
      <c r="AD44" s="17">
        <f t="shared" si="15"/>
        <v>46037</v>
      </c>
      <c r="AE44" s="16" t="e">
        <f t="shared" si="6"/>
        <v>#VALUE!</v>
      </c>
      <c r="AF44" s="10">
        <f ca="1">IFERROR(AVERAGE(INDIRECT("AE"&amp;AC44-Template!$F$10+1):INDIRECT("AE"&amp;AC44)),0)</f>
        <v>0</v>
      </c>
      <c r="AG44" s="35"/>
      <c r="AH44" s="86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112" t="str">
        <f>IFERROR(IF((AW43+1)&gt;=Template!$C$5,"-",AW43+1),"-")</f>
        <v>-</v>
      </c>
      <c r="AX44" s="89">
        <f>IFERROR(_xll.EfirEndOfDay(3342963,AW44,"LAST","LAST_TRADE_DATE",,,,0),0)</f>
        <v>0</v>
      </c>
      <c r="AY44" s="35"/>
      <c r="AZ44" s="17">
        <f t="shared" ref="AZ44" si="108">AZ43+1</f>
        <v>46060</v>
      </c>
      <c r="BA44" s="216">
        <f t="shared" si="41"/>
        <v>6</v>
      </c>
      <c r="BB44" s="216">
        <f t="shared" ref="BB44" si="109">BB43+1</f>
        <v>39</v>
      </c>
      <c r="BC44" s="16">
        <f t="shared" si="43"/>
        <v>0.10684931506849316</v>
      </c>
      <c r="BD44" s="16">
        <f>IF(Template!$F$7="Linear interpolation",LinInterp($AO$5:$AO$18,$AM$5:$AM$18,BC44),CubicSpline($AO$5:$AO$18,$AM$5:$AM$18,BC44))</f>
        <v>15.991383586938998</v>
      </c>
      <c r="BE44" s="221">
        <f t="shared" si="44"/>
        <v>1.0170866838326198</v>
      </c>
      <c r="BF44" s="221">
        <f>BE44/PRODUCT($BG$6:BG43)</f>
        <v>1.000430319520933</v>
      </c>
      <c r="BG44" s="16">
        <f t="shared" si="45"/>
        <v>1.000430568411423</v>
      </c>
      <c r="BH44" s="10">
        <f t="shared" si="46"/>
        <v>15.715747016938453</v>
      </c>
      <c r="BI44" s="90"/>
      <c r="BJ44" s="17">
        <f t="shared" si="20"/>
        <v>46037</v>
      </c>
      <c r="BK44" s="16">
        <f t="shared" si="10"/>
        <v>15.892921559145123</v>
      </c>
      <c r="BL44" s="10">
        <f ca="1">IFERROR(AVERAGE(INDIRECT("BK"&amp;AC44-Template!$F$10+1):INDIRECT("BK"&amp;AC44)),0)</f>
        <v>16.054944348080902</v>
      </c>
      <c r="BM44" s="35"/>
      <c r="BN44" s="86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</row>
    <row r="45" spans="1:86" ht="15.6" x14ac:dyDescent="0.3">
      <c r="A45" s="35"/>
      <c r="B45" s="86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17" t="str">
        <f>IFERROR(IF((Q44+1)&gt;=Template!$C$5,"-",Q44+1),"-")</f>
        <v>-</v>
      </c>
      <c r="R45" s="89">
        <f>IFERROR(_xll.EfirEndOfDay($E$5,Q45,"LAST","LAST_TRADE_DATE"),0)</f>
        <v>0</v>
      </c>
      <c r="S45" s="35"/>
      <c r="T45" s="17">
        <f t="shared" si="12"/>
        <v>46061</v>
      </c>
      <c r="U45" s="216">
        <f t="shared" si="4"/>
        <v>7</v>
      </c>
      <c r="V45" s="216">
        <f t="shared" si="12"/>
        <v>40</v>
      </c>
      <c r="W45" s="16">
        <f t="shared" si="22"/>
        <v>0.1095890410958904</v>
      </c>
      <c r="X45" s="16" t="e">
        <f>IF(Template!$F$7="Linear interpolation",LinInterp($I$5:$I$22,$G$5:$G$22,W45),CubicSpline($I$5:$I$22,$G$5:$G$22,W45))</f>
        <v>#VALUE!</v>
      </c>
      <c r="Y45" s="221" t="e">
        <f t="shared" si="26"/>
        <v>#VALUE!</v>
      </c>
      <c r="Z45" s="221" t="e">
        <f>Y45/PRODUCT($AA$6:AA44)</f>
        <v>#VALUE!</v>
      </c>
      <c r="AA45" s="16" t="e">
        <f t="shared" si="13"/>
        <v>#VALUE!</v>
      </c>
      <c r="AB45" s="10" t="e">
        <f t="shared" si="14"/>
        <v>#VALUE!</v>
      </c>
      <c r="AC45" s="90">
        <f t="shared" si="5"/>
        <v>45</v>
      </c>
      <c r="AD45" s="17">
        <f t="shared" si="15"/>
        <v>46038</v>
      </c>
      <c r="AE45" s="16" t="e">
        <f t="shared" si="6"/>
        <v>#VALUE!</v>
      </c>
      <c r="AF45" s="10">
        <f ca="1">IFERROR(AVERAGE(INDIRECT("AE"&amp;AC45-Template!$F$10+1):INDIRECT("AE"&amp;AC45)),0)</f>
        <v>0</v>
      </c>
      <c r="AG45" s="35"/>
      <c r="AH45" s="86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112" t="str">
        <f>IFERROR(IF((AW44+1)&gt;=Template!$C$5,"-",AW44+1),"-")</f>
        <v>-</v>
      </c>
      <c r="AX45" s="89">
        <f>IFERROR(_xll.EfirEndOfDay(3342963,AW45,"LAST","LAST_TRADE_DATE",,,,0),0)</f>
        <v>0</v>
      </c>
      <c r="AY45" s="35"/>
      <c r="AZ45" s="17">
        <f t="shared" ref="AZ45" si="110">AZ44+1</f>
        <v>46061</v>
      </c>
      <c r="BA45" s="216">
        <f t="shared" si="41"/>
        <v>7</v>
      </c>
      <c r="BB45" s="216">
        <f t="shared" ref="BB45" si="111">BB44+1</f>
        <v>40</v>
      </c>
      <c r="BC45" s="16">
        <f t="shared" si="43"/>
        <v>0.1095890410958904</v>
      </c>
      <c r="BD45" s="16">
        <f>IF(Template!$F$7="Linear interpolation",LinInterp($AO$5:$AO$18,$AM$5:$AM$18,BC45),CubicSpline($AO$5:$AO$18,$AM$5:$AM$18,BC45))</f>
        <v>15.990741024200799</v>
      </c>
      <c r="BE45" s="221">
        <f t="shared" si="44"/>
        <v>1.0175240997525488</v>
      </c>
      <c r="BF45" s="221">
        <f>BE45/PRODUCT($BG$6:BG44)</f>
        <v>1.00042981860229</v>
      </c>
      <c r="BG45" s="16">
        <f t="shared" si="45"/>
        <v>1.000430568411423</v>
      </c>
      <c r="BH45" s="10">
        <f t="shared" si="46"/>
        <v>15.715747016938453</v>
      </c>
      <c r="BI45" s="90"/>
      <c r="BJ45" s="17">
        <f t="shared" si="20"/>
        <v>46038</v>
      </c>
      <c r="BK45" s="16">
        <f t="shared" si="10"/>
        <v>15.885567298388414</v>
      </c>
      <c r="BL45" s="10">
        <f ca="1">IFERROR(AVERAGE(INDIRECT("BK"&amp;AC45-Template!$F$10+1):INDIRECT("BK"&amp;AC45)),0)</f>
        <v>16.034463258027181</v>
      </c>
      <c r="BM45" s="35"/>
      <c r="BN45" s="86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</row>
    <row r="46" spans="1:86" ht="15.75" customHeight="1" x14ac:dyDescent="0.3">
      <c r="A46" s="35"/>
      <c r="B46" s="86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17" t="str">
        <f>IFERROR(IF((Q45+1)&gt;=Template!$C$5,"-",Q45+1),"-")</f>
        <v>-</v>
      </c>
      <c r="R46" s="89">
        <f>IFERROR(_xll.EfirEndOfDay($E$5,Q46,"LAST","LAST_TRADE_DATE"),0)</f>
        <v>0</v>
      </c>
      <c r="S46" s="35"/>
      <c r="T46" s="17">
        <f t="shared" si="12"/>
        <v>46062</v>
      </c>
      <c r="U46" s="216">
        <f t="shared" si="4"/>
        <v>1</v>
      </c>
      <c r="V46" s="216">
        <f t="shared" si="12"/>
        <v>41</v>
      </c>
      <c r="W46" s="16">
        <f t="shared" si="22"/>
        <v>0.11232876712328767</v>
      </c>
      <c r="X46" s="16" t="e">
        <f>IF(Template!$F$7="Linear interpolation",LinInterp($I$5:$I$22,$G$5:$G$22,W46),CubicSpline($I$5:$I$22,$G$5:$G$22,W46))</f>
        <v>#VALUE!</v>
      </c>
      <c r="Y46" s="221" t="e">
        <f t="shared" si="26"/>
        <v>#VALUE!</v>
      </c>
      <c r="Z46" s="221" t="e">
        <f>Y46/PRODUCT($AA$6:AA45)</f>
        <v>#VALUE!</v>
      </c>
      <c r="AA46" s="16" t="e">
        <f t="shared" si="13"/>
        <v>#VALUE!</v>
      </c>
      <c r="AB46" s="10" t="e">
        <f t="shared" si="14"/>
        <v>#VALUE!</v>
      </c>
      <c r="AC46" s="90">
        <f t="shared" si="5"/>
        <v>46</v>
      </c>
      <c r="AD46" s="17">
        <f t="shared" si="15"/>
        <v>46039</v>
      </c>
      <c r="AE46" s="16" t="e">
        <f t="shared" si="6"/>
        <v>#VALUE!</v>
      </c>
      <c r="AF46" s="10">
        <f ca="1">IFERROR(AVERAGE(INDIRECT("AE"&amp;AC46-Template!$F$10+1):INDIRECT("AE"&amp;AC46)),0)</f>
        <v>0</v>
      </c>
      <c r="AG46" s="35"/>
      <c r="AH46" s="86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112" t="str">
        <f>IFERROR(IF((AW45+1)&gt;=Template!$C$5,"-",AW45+1),"-")</f>
        <v>-</v>
      </c>
      <c r="AX46" s="89">
        <f>IFERROR(_xll.EfirEndOfDay(3342963,AW46,"LAST","LAST_TRADE_DATE",,,,0),0)</f>
        <v>0</v>
      </c>
      <c r="AY46" s="35"/>
      <c r="AZ46" s="17">
        <f t="shared" ref="AZ46" si="112">AZ45+1</f>
        <v>46062</v>
      </c>
      <c r="BA46" s="216">
        <f t="shared" si="41"/>
        <v>1</v>
      </c>
      <c r="BB46" s="216">
        <f t="shared" ref="BB46" si="113">BB45+1</f>
        <v>41</v>
      </c>
      <c r="BC46" s="16">
        <f t="shared" si="43"/>
        <v>0.11232876712328767</v>
      </c>
      <c r="BD46" s="16">
        <f>IF(Template!$F$7="Linear interpolation",LinInterp($AO$5:$AO$18,$AM$5:$AM$18,BC46),CubicSpline($AO$5:$AO$18,$AM$5:$AM$18,BC46))</f>
        <v>15.990066060291737</v>
      </c>
      <c r="BE46" s="221">
        <f t="shared" si="44"/>
        <v>1.0179614440677249</v>
      </c>
      <c r="BF46" s="221">
        <f>BE46/PRODUCT($BG$6:BG45)</f>
        <v>1.0004290624339964</v>
      </c>
      <c r="BG46" s="16">
        <f t="shared" si="45"/>
        <v>1.0004290624339964</v>
      </c>
      <c r="BH46" s="10">
        <f t="shared" si="46"/>
        <v>15.660778840869693</v>
      </c>
      <c r="BI46" s="90"/>
      <c r="BJ46" s="17">
        <f t="shared" si="20"/>
        <v>46039</v>
      </c>
      <c r="BK46" s="16">
        <f t="shared" si="10"/>
        <v>15.885567298388414</v>
      </c>
      <c r="BL46" s="10">
        <f ca="1">IFERROR(AVERAGE(INDIRECT("BK"&amp;AC46-Template!$F$10+1):INDIRECT("BK"&amp;AC46)),0)</f>
        <v>16.013982167973463</v>
      </c>
      <c r="BM46" s="35"/>
      <c r="BN46" s="86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</row>
    <row r="47" spans="1:86" ht="15.6" x14ac:dyDescent="0.3">
      <c r="A47" s="35"/>
      <c r="B47" s="86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17" t="str">
        <f>IFERROR(IF((Q46+1)&gt;=Template!$C$5,"-",Q46+1),"-")</f>
        <v>-</v>
      </c>
      <c r="R47" s="89">
        <f>IFERROR(_xll.EfirEndOfDay($E$5,Q47,"LAST","LAST_TRADE_DATE"),0)</f>
        <v>0</v>
      </c>
      <c r="S47" s="35"/>
      <c r="T47" s="17">
        <f t="shared" si="12"/>
        <v>46063</v>
      </c>
      <c r="U47" s="216">
        <f t="shared" si="4"/>
        <v>2</v>
      </c>
      <c r="V47" s="216">
        <f t="shared" si="12"/>
        <v>42</v>
      </c>
      <c r="W47" s="16">
        <f t="shared" si="22"/>
        <v>0.11506849315068493</v>
      </c>
      <c r="X47" s="16" t="e">
        <f>IF(Template!$F$7="Linear interpolation",LinInterp($I$5:$I$22,$G$5:$G$22,W47),CubicSpline($I$5:$I$22,$G$5:$G$22,W47))</f>
        <v>#VALUE!</v>
      </c>
      <c r="Y47" s="221" t="e">
        <f t="shared" si="26"/>
        <v>#VALUE!</v>
      </c>
      <c r="Z47" s="221" t="e">
        <f>Y47/PRODUCT($AA$6:AA46)</f>
        <v>#VALUE!</v>
      </c>
      <c r="AA47" s="16" t="e">
        <f t="shared" si="13"/>
        <v>#VALUE!</v>
      </c>
      <c r="AB47" s="10" t="e">
        <f t="shared" si="14"/>
        <v>#VALUE!</v>
      </c>
      <c r="AC47" s="90">
        <f t="shared" si="5"/>
        <v>47</v>
      </c>
      <c r="AD47" s="17">
        <f t="shared" si="15"/>
        <v>46040</v>
      </c>
      <c r="AE47" s="16" t="e">
        <f t="shared" si="6"/>
        <v>#VALUE!</v>
      </c>
      <c r="AF47" s="10">
        <f ca="1">IFERROR(AVERAGE(INDIRECT("AE"&amp;AC47-Template!$F$10+1):INDIRECT("AE"&amp;AC47)),0)</f>
        <v>0</v>
      </c>
      <c r="AG47" s="35"/>
      <c r="AH47" s="86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112" t="str">
        <f>IFERROR(IF((AW46+1)&gt;=Template!$C$5,"-",AW46+1),"-")</f>
        <v>-</v>
      </c>
      <c r="AX47" s="89">
        <f>IFERROR(_xll.EfirEndOfDay(3342963,AW47,"LAST","LAST_TRADE_DATE",,,,0),0)</f>
        <v>0</v>
      </c>
      <c r="AY47" s="35"/>
      <c r="AZ47" s="17">
        <f t="shared" ref="AZ47" si="114">AZ46+1</f>
        <v>46063</v>
      </c>
      <c r="BA47" s="216">
        <f t="shared" si="41"/>
        <v>2</v>
      </c>
      <c r="BB47" s="216">
        <f t="shared" ref="BB47" si="115">BB46+1</f>
        <v>42</v>
      </c>
      <c r="BC47" s="16">
        <f t="shared" si="43"/>
        <v>0.11506849315068493</v>
      </c>
      <c r="BD47" s="16">
        <f>IF(Template!$F$7="Linear interpolation",LinInterp($AO$5:$AO$18,$AM$5:$AM$18,BC47),CubicSpline($AO$5:$AO$18,$AM$5:$AM$18,BC47))</f>
        <v>15.989357864412561</v>
      </c>
      <c r="BE47" s="221">
        <f t="shared" si="44"/>
        <v>1.0183987131590502</v>
      </c>
      <c r="BF47" s="221">
        <f>BE47/PRODUCT($BG$6:BG46)</f>
        <v>1.0004295536868055</v>
      </c>
      <c r="BG47" s="16">
        <f t="shared" si="45"/>
        <v>1.0004295536868055</v>
      </c>
      <c r="BH47" s="10">
        <f t="shared" si="46"/>
        <v>15.678709568401782</v>
      </c>
      <c r="BI47" s="90"/>
      <c r="BJ47" s="17">
        <f t="shared" si="20"/>
        <v>46040</v>
      </c>
      <c r="BK47" s="16">
        <f t="shared" si="10"/>
        <v>15.885567298388414</v>
      </c>
      <c r="BL47" s="10">
        <f ca="1">IFERROR(AVERAGE(INDIRECT("BK"&amp;AC47-Template!$F$10+1):INDIRECT("BK"&amp;AC47)),0)</f>
        <v>15.993501077919744</v>
      </c>
      <c r="BM47" s="35"/>
      <c r="BN47" s="86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</row>
    <row r="48" spans="1:86" ht="15.6" x14ac:dyDescent="0.3">
      <c r="A48" s="35"/>
      <c r="B48" s="86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17" t="str">
        <f>IFERROR(IF((Q47+1)&gt;=Template!$C$5,"-",Q47+1),"-")</f>
        <v>-</v>
      </c>
      <c r="R48" s="89">
        <f>IFERROR(_xll.EfirEndOfDay($E$5,Q48,"LAST","LAST_TRADE_DATE"),0)</f>
        <v>0</v>
      </c>
      <c r="S48" s="35"/>
      <c r="T48" s="17">
        <f t="shared" si="12"/>
        <v>46064</v>
      </c>
      <c r="U48" s="216">
        <f t="shared" si="4"/>
        <v>3</v>
      </c>
      <c r="V48" s="216">
        <f t="shared" si="12"/>
        <v>43</v>
      </c>
      <c r="W48" s="16">
        <f t="shared" si="22"/>
        <v>0.11780821917808219</v>
      </c>
      <c r="X48" s="16" t="e">
        <f>IF(Template!$F$7="Linear interpolation",LinInterp($I$5:$I$22,$G$5:$G$22,W48),CubicSpline($I$5:$I$22,$G$5:$G$22,W48))</f>
        <v>#VALUE!</v>
      </c>
      <c r="Y48" s="221" t="e">
        <f t="shared" si="26"/>
        <v>#VALUE!</v>
      </c>
      <c r="Z48" s="221" t="e">
        <f>Y48/PRODUCT($AA$6:AA47)</f>
        <v>#VALUE!</v>
      </c>
      <c r="AA48" s="16" t="e">
        <f t="shared" si="13"/>
        <v>#VALUE!</v>
      </c>
      <c r="AB48" s="10" t="e">
        <f t="shared" si="14"/>
        <v>#VALUE!</v>
      </c>
      <c r="AC48" s="90">
        <f t="shared" si="5"/>
        <v>48</v>
      </c>
      <c r="AD48" s="17">
        <f t="shared" si="15"/>
        <v>46041</v>
      </c>
      <c r="AE48" s="16" t="e">
        <f t="shared" si="6"/>
        <v>#VALUE!</v>
      </c>
      <c r="AF48" s="10">
        <f ca="1">IFERROR(AVERAGE(INDIRECT("AE"&amp;AC48-Template!$F$10+1):INDIRECT("AE"&amp;AC48)),0)</f>
        <v>0</v>
      </c>
      <c r="AG48" s="35"/>
      <c r="AH48" s="86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112" t="str">
        <f>IFERROR(IF((AW47+1)&gt;=Template!$C$5,"-",AW47+1),"-")</f>
        <v>-</v>
      </c>
      <c r="AX48" s="89">
        <f>IFERROR(_xll.EfirEndOfDay(3342963,AW48,"LAST","LAST_TRADE_DATE",,,,0),0)</f>
        <v>0</v>
      </c>
      <c r="AY48" s="35"/>
      <c r="AZ48" s="17">
        <f t="shared" ref="AZ48" si="116">AZ47+1</f>
        <v>46064</v>
      </c>
      <c r="BA48" s="216">
        <f t="shared" si="41"/>
        <v>3</v>
      </c>
      <c r="BB48" s="216">
        <f t="shared" ref="BB48" si="117">BB47+1</f>
        <v>43</v>
      </c>
      <c r="BC48" s="16">
        <f t="shared" si="43"/>
        <v>0.11780821917808219</v>
      </c>
      <c r="BD48" s="16">
        <f>IF(Template!$F$7="Linear interpolation",LinInterp($AO$5:$AO$18,$AM$5:$AM$18,BC48),CubicSpline($AO$5:$AO$18,$AM$5:$AM$18,BC48))</f>
        <v>15.988615605764016</v>
      </c>
      <c r="BE48" s="221">
        <f t="shared" si="44"/>
        <v>1.0188359033163796</v>
      </c>
      <c r="BF48" s="221">
        <f>BE48/PRODUCT($BG$6:BG47)</f>
        <v>1.0004292917417121</v>
      </c>
      <c r="BG48" s="16">
        <f t="shared" si="45"/>
        <v>1.0004292917417121</v>
      </c>
      <c r="BH48" s="10">
        <f t="shared" si="46"/>
        <v>15.669148572492908</v>
      </c>
      <c r="BI48" s="90"/>
      <c r="BJ48" s="17">
        <f t="shared" si="20"/>
        <v>46041</v>
      </c>
      <c r="BK48" s="16">
        <f t="shared" si="10"/>
        <v>15.840972036109013</v>
      </c>
      <c r="BL48" s="10">
        <f ca="1">IFERROR(AVERAGE(INDIRECT("BK"&amp;AC48-Template!$F$10+1):INDIRECT("BK"&amp;AC48)),0)</f>
        <v>15.971533479123378</v>
      </c>
      <c r="BM48" s="35"/>
      <c r="BN48" s="86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</row>
    <row r="49" spans="1:86" ht="15.6" x14ac:dyDescent="0.3">
      <c r="A49" s="35"/>
      <c r="B49" s="86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17" t="str">
        <f>IFERROR(IF((Q48+1)&gt;=Template!$C$5,"-",Q48+1),"-")</f>
        <v>-</v>
      </c>
      <c r="R49" s="89">
        <f>IFERROR(_xll.EfirEndOfDay($E$5,Q49,"LAST","LAST_TRADE_DATE"),0)</f>
        <v>0</v>
      </c>
      <c r="S49" s="35"/>
      <c r="T49" s="17">
        <f t="shared" si="12"/>
        <v>46065</v>
      </c>
      <c r="U49" s="216">
        <f t="shared" si="4"/>
        <v>4</v>
      </c>
      <c r="V49" s="216">
        <f t="shared" si="12"/>
        <v>44</v>
      </c>
      <c r="W49" s="16">
        <f t="shared" si="22"/>
        <v>0.12054794520547946</v>
      </c>
      <c r="X49" s="16" t="e">
        <f>IF(Template!$F$7="Linear interpolation",LinInterp($I$5:$I$22,$G$5:$G$22,W49),CubicSpline($I$5:$I$22,$G$5:$G$22,W49))</f>
        <v>#VALUE!</v>
      </c>
      <c r="Y49" s="221" t="e">
        <f t="shared" si="26"/>
        <v>#VALUE!</v>
      </c>
      <c r="Z49" s="221" t="e">
        <f>Y49/PRODUCT($AA$6:AA48)</f>
        <v>#VALUE!</v>
      </c>
      <c r="AA49" s="16" t="e">
        <f t="shared" si="13"/>
        <v>#VALUE!</v>
      </c>
      <c r="AB49" s="10" t="e">
        <f t="shared" si="14"/>
        <v>#VALUE!</v>
      </c>
      <c r="AC49" s="90">
        <f t="shared" si="5"/>
        <v>49</v>
      </c>
      <c r="AD49" s="17">
        <f t="shared" si="15"/>
        <v>46042</v>
      </c>
      <c r="AE49" s="16" t="e">
        <f t="shared" si="6"/>
        <v>#VALUE!</v>
      </c>
      <c r="AF49" s="10">
        <f ca="1">IFERROR(AVERAGE(INDIRECT("AE"&amp;AC49-Template!$F$10+1):INDIRECT("AE"&amp;AC49)),0)</f>
        <v>0</v>
      </c>
      <c r="AG49" s="35"/>
      <c r="AH49" s="86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112" t="str">
        <f>IFERROR(IF((AW48+1)&gt;=Template!$C$5,"-",AW48+1),"-")</f>
        <v>-</v>
      </c>
      <c r="AX49" s="89">
        <f>IFERROR(_xll.EfirEndOfDay(3342963,AW49,"LAST","LAST_TRADE_DATE",,,,0),0)</f>
        <v>0</v>
      </c>
      <c r="AY49" s="35"/>
      <c r="AZ49" s="17">
        <f t="shared" ref="AZ49" si="118">AZ48+1</f>
        <v>46065</v>
      </c>
      <c r="BA49" s="216">
        <f t="shared" si="41"/>
        <v>4</v>
      </c>
      <c r="BB49" s="216">
        <f t="shared" ref="BB49" si="119">BB48+1</f>
        <v>44</v>
      </c>
      <c r="BC49" s="16">
        <f t="shared" si="43"/>
        <v>0.12054794520547946</v>
      </c>
      <c r="BD49" s="16">
        <f>IF(Template!$F$7="Linear interpolation",LinInterp($AO$5:$AO$18,$AM$5:$AM$18,BC49),CubicSpline($AO$5:$AO$18,$AM$5:$AM$18,BC49))</f>
        <v>15.98783845354685</v>
      </c>
      <c r="BE49" s="221">
        <f t="shared" si="44"/>
        <v>1.0192730107385222</v>
      </c>
      <c r="BF49" s="221">
        <f>BE49/PRODUCT($BG$6:BG48)</f>
        <v>1.0004290263237874</v>
      </c>
      <c r="BG49" s="16">
        <f t="shared" si="45"/>
        <v>1.0004290263237874</v>
      </c>
      <c r="BH49" s="10">
        <f t="shared" si="46"/>
        <v>15.659460818239545</v>
      </c>
      <c r="BI49" s="90"/>
      <c r="BJ49" s="17">
        <f t="shared" si="20"/>
        <v>46042</v>
      </c>
      <c r="BK49" s="16">
        <f t="shared" si="10"/>
        <v>15.855664490440402</v>
      </c>
      <c r="BL49" s="10">
        <f ca="1">IFERROR(AVERAGE(INDIRECT("BK"&amp;AC49-Template!$F$10+1):INDIRECT("BK"&amp;AC49)),0)</f>
        <v>15.950055628804726</v>
      </c>
      <c r="BM49" s="35"/>
      <c r="BN49" s="86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</row>
    <row r="50" spans="1:86" ht="15.6" x14ac:dyDescent="0.3">
      <c r="A50" s="35"/>
      <c r="B50" s="86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17" t="str">
        <f>IFERROR(IF((Q49+1)&gt;=Template!$C$5,"-",Q49+1),"-")</f>
        <v>-</v>
      </c>
      <c r="R50" s="89">
        <f>IFERROR(_xll.EfirEndOfDay($E$5,Q50,"LAST","LAST_TRADE_DATE"),0)</f>
        <v>0</v>
      </c>
      <c r="S50" s="35"/>
      <c r="T50" s="17">
        <f t="shared" si="12"/>
        <v>46066</v>
      </c>
      <c r="U50" s="216">
        <f t="shared" si="4"/>
        <v>5</v>
      </c>
      <c r="V50" s="216">
        <f t="shared" si="12"/>
        <v>45</v>
      </c>
      <c r="W50" s="16">
        <f t="shared" si="22"/>
        <v>0.12328767123287671</v>
      </c>
      <c r="X50" s="16" t="e">
        <f>IF(Template!$F$7="Linear interpolation",LinInterp($I$5:$I$22,$G$5:$G$22,W50),CubicSpline($I$5:$I$22,$G$5:$G$22,W50))</f>
        <v>#VALUE!</v>
      </c>
      <c r="Y50" s="221" t="e">
        <f t="shared" si="26"/>
        <v>#VALUE!</v>
      </c>
      <c r="Z50" s="221" t="e">
        <f>Y50/PRODUCT($AA$6:AA49)</f>
        <v>#VALUE!</v>
      </c>
      <c r="AA50" s="16" t="e">
        <f t="shared" si="13"/>
        <v>#VALUE!</v>
      </c>
      <c r="AB50" s="10" t="e">
        <f t="shared" si="14"/>
        <v>#VALUE!</v>
      </c>
      <c r="AC50" s="90">
        <f t="shared" si="5"/>
        <v>50</v>
      </c>
      <c r="AD50" s="17">
        <f t="shared" si="15"/>
        <v>46043</v>
      </c>
      <c r="AE50" s="16" t="e">
        <f t="shared" si="6"/>
        <v>#VALUE!</v>
      </c>
      <c r="AF50" s="10">
        <f ca="1">IFERROR(AVERAGE(INDIRECT("AE"&amp;AC50-Template!$F$10+1):INDIRECT("AE"&amp;AC50)),0)</f>
        <v>0</v>
      </c>
      <c r="AG50" s="35"/>
      <c r="AH50" s="86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112" t="str">
        <f>IFERROR(IF((AW49+1)&gt;=Template!$C$5,"-",AW49+1),"-")</f>
        <v>-</v>
      </c>
      <c r="AX50" s="89">
        <f>IFERROR(_xll.EfirEndOfDay(3342963,AW50,"LAST","LAST_TRADE_DATE",,,,0),0)</f>
        <v>0</v>
      </c>
      <c r="AY50" s="35"/>
      <c r="AZ50" s="17">
        <f t="shared" ref="AZ50" si="120">AZ49+1</f>
        <v>46066</v>
      </c>
      <c r="BA50" s="216">
        <f t="shared" si="41"/>
        <v>5</v>
      </c>
      <c r="BB50" s="216">
        <f t="shared" ref="BB50" si="121">BB49+1</f>
        <v>45</v>
      </c>
      <c r="BC50" s="16">
        <f t="shared" si="43"/>
        <v>0.12328767123287671</v>
      </c>
      <c r="BD50" s="16">
        <f>IF(Template!$F$7="Linear interpolation",LinInterp($AO$5:$AO$18,$AM$5:$AM$18,BC50),CubicSpline($AO$5:$AO$18,$AM$5:$AM$18,BC50))</f>
        <v>15.987025576961809</v>
      </c>
      <c r="BE50" s="221">
        <f t="shared" si="44"/>
        <v>1.0197100315332406</v>
      </c>
      <c r="BF50" s="221">
        <f>BE50/PRODUCT($BG$6:BG49)</f>
        <v>1.0004287573497133</v>
      </c>
      <c r="BG50" s="16">
        <f t="shared" si="45"/>
        <v>1.0004287573497133</v>
      </c>
      <c r="BH50" s="10">
        <f t="shared" si="46"/>
        <v>15.649643264533996</v>
      </c>
      <c r="BI50" s="90"/>
      <c r="BJ50" s="17">
        <f t="shared" si="20"/>
        <v>46043</v>
      </c>
      <c r="BK50" s="16">
        <f t="shared" si="10"/>
        <v>15.848051321018076</v>
      </c>
      <c r="BL50" s="10">
        <f ca="1">IFERROR(AVERAGE(INDIRECT("BK"&amp;AC50-Template!$F$10+1):INDIRECT("BK"&amp;AC50)),0)</f>
        <v>15.94499067283866</v>
      </c>
      <c r="BM50" s="35"/>
      <c r="BN50" s="86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</row>
    <row r="51" spans="1:86" ht="15.6" x14ac:dyDescent="0.3">
      <c r="A51" s="35"/>
      <c r="B51" s="86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17" t="str">
        <f>IFERROR(IF((Q50+1)&gt;=Template!$C$5,"-",Q50+1),"-")</f>
        <v>-</v>
      </c>
      <c r="R51" s="89">
        <f>IFERROR(_xll.EfirEndOfDay($E$5,Q51,"LAST","LAST_TRADE_DATE"),0)</f>
        <v>0</v>
      </c>
      <c r="S51" s="35"/>
      <c r="T51" s="17">
        <f t="shared" si="12"/>
        <v>46067</v>
      </c>
      <c r="U51" s="216">
        <f t="shared" si="4"/>
        <v>6</v>
      </c>
      <c r="V51" s="216">
        <f t="shared" si="12"/>
        <v>46</v>
      </c>
      <c r="W51" s="16">
        <f t="shared" si="22"/>
        <v>0.12602739726027398</v>
      </c>
      <c r="X51" s="16" t="e">
        <f>IF(Template!$F$7="Linear interpolation",LinInterp($I$5:$I$22,$G$5:$G$22,W51),CubicSpline($I$5:$I$22,$G$5:$G$22,W51))</f>
        <v>#VALUE!</v>
      </c>
      <c r="Y51" s="221" t="e">
        <f t="shared" si="26"/>
        <v>#VALUE!</v>
      </c>
      <c r="Z51" s="221" t="e">
        <f>Y51/PRODUCT($AA$6:AA50)</f>
        <v>#VALUE!</v>
      </c>
      <c r="AA51" s="16" t="e">
        <f t="shared" si="13"/>
        <v>#VALUE!</v>
      </c>
      <c r="AB51" s="10" t="e">
        <f t="shared" si="14"/>
        <v>#VALUE!</v>
      </c>
      <c r="AC51" s="90">
        <f t="shared" si="5"/>
        <v>51</v>
      </c>
      <c r="AD51" s="17">
        <f t="shared" si="15"/>
        <v>46044</v>
      </c>
      <c r="AE51" s="16" t="e">
        <f t="shared" si="6"/>
        <v>#VALUE!</v>
      </c>
      <c r="AF51" s="10">
        <f ca="1">IFERROR(AVERAGE(INDIRECT("AE"&amp;AC51-Template!$F$10+1):INDIRECT("AE"&amp;AC51)),0)</f>
        <v>0</v>
      </c>
      <c r="AG51" s="35"/>
      <c r="AH51" s="86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112" t="str">
        <f>IFERROR(IF((AW50+1)&gt;=Template!$C$5,"-",AW50+1),"-")</f>
        <v>-</v>
      </c>
      <c r="AX51" s="89">
        <f>IFERROR(_xll.EfirEndOfDay(3342963,AW51,"LAST","LAST_TRADE_DATE",,,,0),0)</f>
        <v>0</v>
      </c>
      <c r="AY51" s="35"/>
      <c r="AZ51" s="17">
        <f t="shared" ref="AZ51" si="122">AZ50+1</f>
        <v>46067</v>
      </c>
      <c r="BA51" s="216">
        <f t="shared" si="41"/>
        <v>6</v>
      </c>
      <c r="BB51" s="216">
        <f t="shared" ref="BB51" si="123">BB50+1</f>
        <v>46</v>
      </c>
      <c r="BC51" s="16">
        <f t="shared" si="43"/>
        <v>0.12602739726027398</v>
      </c>
      <c r="BD51" s="16">
        <f>IF(Template!$F$7="Linear interpolation",LinInterp($AO$5:$AO$18,$AM$5:$AM$18,BC51),CubicSpline($AO$5:$AO$18,$AM$5:$AM$18,BC51))</f>
        <v>15.986176145209642</v>
      </c>
      <c r="BE51" s="221">
        <f t="shared" si="44"/>
        <v>1.0201469617172505</v>
      </c>
      <c r="BF51" s="221">
        <f>BE51/PRODUCT($BG$6:BG50)</f>
        <v>1.0004284847363452</v>
      </c>
      <c r="BG51" s="16">
        <f t="shared" si="45"/>
        <v>1.0004287573497133</v>
      </c>
      <c r="BH51" s="10">
        <f t="shared" si="46"/>
        <v>15.649643264533996</v>
      </c>
      <c r="BI51" s="90"/>
      <c r="BJ51" s="17">
        <f t="shared" si="20"/>
        <v>46044</v>
      </c>
      <c r="BK51" s="16">
        <f t="shared" si="10"/>
        <v>15.840376778416211</v>
      </c>
      <c r="BL51" s="10">
        <f ca="1">IFERROR(AVERAGE(INDIRECT("BK"&amp;AC51-Template!$F$10+1):INDIRECT("BK"&amp;AC51)),0)</f>
        <v>15.939669898785867</v>
      </c>
      <c r="BM51" s="35"/>
      <c r="BN51" s="86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</row>
    <row r="52" spans="1:86" ht="15.6" x14ac:dyDescent="0.3">
      <c r="A52" s="35"/>
      <c r="B52" s="86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17" t="str">
        <f>IFERROR(IF((Q51+1)&gt;=Template!$C$5,"-",Q51+1),"-")</f>
        <v>-</v>
      </c>
      <c r="R52" s="89">
        <f>IFERROR(_xll.EfirEndOfDay($E$5,Q52,"LAST","LAST_TRADE_DATE"),0)</f>
        <v>0</v>
      </c>
      <c r="S52" s="35"/>
      <c r="T52" s="17">
        <f t="shared" si="12"/>
        <v>46068</v>
      </c>
      <c r="U52" s="216">
        <f t="shared" si="4"/>
        <v>7</v>
      </c>
      <c r="V52" s="216">
        <f t="shared" si="12"/>
        <v>47</v>
      </c>
      <c r="W52" s="16">
        <f t="shared" si="22"/>
        <v>0.12876712328767123</v>
      </c>
      <c r="X52" s="16" t="e">
        <f>IF(Template!$F$7="Linear interpolation",LinInterp($I$5:$I$22,$G$5:$G$22,W52),CubicSpline($I$5:$I$22,$G$5:$G$22,W52))</f>
        <v>#VALUE!</v>
      </c>
      <c r="Y52" s="221" t="e">
        <f t="shared" si="26"/>
        <v>#VALUE!</v>
      </c>
      <c r="Z52" s="221" t="e">
        <f>Y52/PRODUCT($AA$6:AA51)</f>
        <v>#VALUE!</v>
      </c>
      <c r="AA52" s="16" t="e">
        <f t="shared" si="13"/>
        <v>#VALUE!</v>
      </c>
      <c r="AB52" s="10" t="e">
        <f t="shared" si="14"/>
        <v>#VALUE!</v>
      </c>
      <c r="AC52" s="90">
        <f t="shared" si="5"/>
        <v>52</v>
      </c>
      <c r="AD52" s="17">
        <f t="shared" si="15"/>
        <v>46045</v>
      </c>
      <c r="AE52" s="16" t="e">
        <f t="shared" si="6"/>
        <v>#VALUE!</v>
      </c>
      <c r="AF52" s="10">
        <f ca="1">IFERROR(AVERAGE(INDIRECT("AE"&amp;AC52-Template!$F$10+1):INDIRECT("AE"&amp;AC52)),0)</f>
        <v>0</v>
      </c>
      <c r="AG52" s="35"/>
      <c r="AH52" s="86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112" t="str">
        <f>IFERROR(IF((AW51+1)&gt;=Template!$C$5,"-",AW51+1),"-")</f>
        <v>-</v>
      </c>
      <c r="AX52" s="89">
        <f>IFERROR(_xll.EfirEndOfDay(3342963,AW52,"LAST","LAST_TRADE_DATE",,,,0),0)</f>
        <v>0</v>
      </c>
      <c r="AY52" s="35"/>
      <c r="AZ52" s="17">
        <f t="shared" ref="AZ52" si="124">AZ51+1</f>
        <v>46068</v>
      </c>
      <c r="BA52" s="216">
        <f t="shared" si="41"/>
        <v>7</v>
      </c>
      <c r="BB52" s="216">
        <f t="shared" ref="BB52" si="125">BB51+1</f>
        <v>47</v>
      </c>
      <c r="BC52" s="16">
        <f t="shared" si="43"/>
        <v>0.12876712328767123</v>
      </c>
      <c r="BD52" s="16">
        <f>IF(Template!$F$7="Linear interpolation",LinInterp($AO$5:$AO$18,$AM$5:$AM$18,BC52),CubicSpline($AO$5:$AO$18,$AM$5:$AM$18,BC52))</f>
        <v>15.985289327491095</v>
      </c>
      <c r="BE52" s="221">
        <f t="shared" si="44"/>
        <v>1.0205837972162215</v>
      </c>
      <c r="BF52" s="221">
        <f>BE52/PRODUCT($BG$6:BG51)</f>
        <v>1.0004279357874963</v>
      </c>
      <c r="BG52" s="16">
        <f t="shared" si="45"/>
        <v>1.0004287573497133</v>
      </c>
      <c r="BH52" s="10">
        <f t="shared" si="46"/>
        <v>15.649643264533996</v>
      </c>
      <c r="BI52" s="90"/>
      <c r="BJ52" s="17">
        <f t="shared" si="20"/>
        <v>46045</v>
      </c>
      <c r="BK52" s="16">
        <f t="shared" si="10"/>
        <v>15.83263768166554</v>
      </c>
      <c r="BL52" s="10">
        <f ca="1">IFERROR(AVERAGE(INDIRECT("BK"&amp;AC52-Template!$F$10+1):INDIRECT("BK"&amp;AC52)),0)</f>
        <v>15.934091154841385</v>
      </c>
      <c r="BM52" s="35"/>
      <c r="BN52" s="86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</row>
    <row r="53" spans="1:86" ht="15.6" x14ac:dyDescent="0.3">
      <c r="A53" s="35"/>
      <c r="B53" s="86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17" t="str">
        <f>IFERROR(IF((Q52+1)&gt;=Template!$C$5,"-",Q52+1),"-")</f>
        <v>-</v>
      </c>
      <c r="R53" s="89">
        <f>IFERROR(_xll.EfirEndOfDay($E$5,Q53,"LAST","LAST_TRADE_DATE"),0)</f>
        <v>0</v>
      </c>
      <c r="S53" s="35"/>
      <c r="T53" s="17">
        <f t="shared" si="12"/>
        <v>46069</v>
      </c>
      <c r="U53" s="216">
        <f t="shared" si="4"/>
        <v>1</v>
      </c>
      <c r="V53" s="216">
        <f t="shared" si="12"/>
        <v>48</v>
      </c>
      <c r="W53" s="16">
        <f t="shared" si="22"/>
        <v>0.13150684931506848</v>
      </c>
      <c r="X53" s="16" t="e">
        <f>IF(Template!$F$7="Linear interpolation",LinInterp($I$5:$I$22,$G$5:$G$22,W53),CubicSpline($I$5:$I$22,$G$5:$G$22,W53))</f>
        <v>#VALUE!</v>
      </c>
      <c r="Y53" s="221" t="e">
        <f t="shared" si="26"/>
        <v>#VALUE!</v>
      </c>
      <c r="Z53" s="221" t="e">
        <f>Y53/PRODUCT($AA$6:AA52)</f>
        <v>#VALUE!</v>
      </c>
      <c r="AA53" s="16" t="e">
        <f t="shared" si="13"/>
        <v>#VALUE!</v>
      </c>
      <c r="AB53" s="10" t="e">
        <f t="shared" si="14"/>
        <v>#VALUE!</v>
      </c>
      <c r="AC53" s="90">
        <f t="shared" si="5"/>
        <v>53</v>
      </c>
      <c r="AD53" s="17">
        <f t="shared" si="15"/>
        <v>46046</v>
      </c>
      <c r="AE53" s="16" t="e">
        <f t="shared" si="6"/>
        <v>#VALUE!</v>
      </c>
      <c r="AF53" s="10">
        <f ca="1">IFERROR(AVERAGE(INDIRECT("AE"&amp;AC53-Template!$F$10+1):INDIRECT("AE"&amp;AC53)),0)</f>
        <v>0</v>
      </c>
      <c r="AG53" s="35"/>
      <c r="AH53" s="86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112" t="str">
        <f>IFERROR(IF((AW52+1)&gt;=Template!$C$5,"-",AW52+1),"-")</f>
        <v>-</v>
      </c>
      <c r="AX53" s="89">
        <f>IFERROR(_xll.EfirEndOfDay(3342963,AW53,"LAST","LAST_TRADE_DATE",,,,0),0)</f>
        <v>0</v>
      </c>
      <c r="AY53" s="35"/>
      <c r="AZ53" s="17">
        <f t="shared" ref="AZ53" si="126">AZ52+1</f>
        <v>46069</v>
      </c>
      <c r="BA53" s="216">
        <f t="shared" si="41"/>
        <v>1</v>
      </c>
      <c r="BB53" s="216">
        <f t="shared" ref="BB53" si="127">BB52+1</f>
        <v>48</v>
      </c>
      <c r="BC53" s="16">
        <f t="shared" si="43"/>
        <v>0.13150684931506848</v>
      </c>
      <c r="BD53" s="16">
        <f>IF(Template!$F$7="Linear interpolation",LinInterp($AO$5:$AO$18,$AM$5:$AM$18,BC53),CubicSpline($AO$5:$AO$18,$AM$5:$AM$18,BC53))</f>
        <v>15.984364293006918</v>
      </c>
      <c r="BE53" s="221">
        <f t="shared" si="44"/>
        <v>1.0210205338647762</v>
      </c>
      <c r="BF53" s="221">
        <f>BE53/PRODUCT($BG$6:BG52)</f>
        <v>1.0004271066984911</v>
      </c>
      <c r="BG53" s="16">
        <f t="shared" si="45"/>
        <v>1.0004271066984911</v>
      </c>
      <c r="BH53" s="10">
        <f t="shared" si="46"/>
        <v>15.589394494925468</v>
      </c>
      <c r="BI53" s="90"/>
      <c r="BJ53" s="17">
        <f t="shared" si="20"/>
        <v>46046</v>
      </c>
      <c r="BK53" s="16">
        <f t="shared" si="10"/>
        <v>15.83263768166554</v>
      </c>
      <c r="BL53" s="10">
        <f ca="1">IFERROR(AVERAGE(INDIRECT("BK"&amp;AC53-Template!$F$10+1):INDIRECT("BK"&amp;AC53)),0)</f>
        <v>15.9285124108969</v>
      </c>
      <c r="BM53" s="35"/>
      <c r="BN53" s="86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</row>
    <row r="54" spans="1:86" ht="15.6" x14ac:dyDescent="0.3">
      <c r="A54" s="35"/>
      <c r="B54" s="86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17" t="str">
        <f>IFERROR(IF((Q53+1)&gt;=Template!$C$5,"-",Q53+1),"-")</f>
        <v>-</v>
      </c>
      <c r="R54" s="89">
        <f>IFERROR(_xll.EfirEndOfDay($E$5,Q54,"LAST","LAST_TRADE_DATE"),0)</f>
        <v>0</v>
      </c>
      <c r="S54" s="35"/>
      <c r="T54" s="17">
        <f t="shared" si="12"/>
        <v>46070</v>
      </c>
      <c r="U54" s="216">
        <f t="shared" si="4"/>
        <v>2</v>
      </c>
      <c r="V54" s="216">
        <f t="shared" si="12"/>
        <v>49</v>
      </c>
      <c r="W54" s="16">
        <f t="shared" si="22"/>
        <v>0.13424657534246576</v>
      </c>
      <c r="X54" s="16" t="e">
        <f>IF(Template!$F$7="Linear interpolation",LinInterp($I$5:$I$22,$G$5:$G$22,W54),CubicSpline($I$5:$I$22,$G$5:$G$22,W54))</f>
        <v>#VALUE!</v>
      </c>
      <c r="Y54" s="221" t="e">
        <f t="shared" si="26"/>
        <v>#VALUE!</v>
      </c>
      <c r="Z54" s="221" t="e">
        <f>Y54/PRODUCT($AA$6:AA53)</f>
        <v>#VALUE!</v>
      </c>
      <c r="AA54" s="16" t="e">
        <f t="shared" si="13"/>
        <v>#VALUE!</v>
      </c>
      <c r="AB54" s="10" t="e">
        <f t="shared" si="14"/>
        <v>#VALUE!</v>
      </c>
      <c r="AC54" s="90">
        <f t="shared" si="5"/>
        <v>54</v>
      </c>
      <c r="AD54" s="17">
        <f t="shared" si="15"/>
        <v>46047</v>
      </c>
      <c r="AE54" s="16" t="e">
        <f t="shared" si="6"/>
        <v>#VALUE!</v>
      </c>
      <c r="AF54" s="10">
        <f ca="1">IFERROR(AVERAGE(INDIRECT("AE"&amp;AC54-Template!$F$10+1):INDIRECT("AE"&amp;AC54)),0)</f>
        <v>0</v>
      </c>
      <c r="AG54" s="35"/>
      <c r="AH54" s="86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112" t="str">
        <f>IFERROR(IF((AW53+1)&gt;=Template!$C$5,"-",AW53+1),"-")</f>
        <v>-</v>
      </c>
      <c r="AX54" s="89">
        <f>IFERROR(_xll.EfirEndOfDay(3342963,AW54,"LAST","LAST_TRADE_DATE",,,,0),0)</f>
        <v>0</v>
      </c>
      <c r="AY54" s="35"/>
      <c r="AZ54" s="17">
        <f t="shared" ref="AZ54" si="128">AZ53+1</f>
        <v>46070</v>
      </c>
      <c r="BA54" s="216">
        <f t="shared" si="41"/>
        <v>2</v>
      </c>
      <c r="BB54" s="216">
        <f t="shared" ref="BB54" si="129">BB53+1</f>
        <v>49</v>
      </c>
      <c r="BC54" s="16">
        <f t="shared" si="43"/>
        <v>0.13424657534246576</v>
      </c>
      <c r="BD54" s="16">
        <f>IF(Template!$F$7="Linear interpolation",LinInterp($AO$5:$AO$18,$AM$5:$AM$18,BC54),CubicSpline($AO$5:$AO$18,$AM$5:$AM$18,BC54))</f>
        <v>15.983400210957852</v>
      </c>
      <c r="BE54" s="221">
        <f t="shared" si="44"/>
        <v>1.0214571674064914</v>
      </c>
      <c r="BF54" s="221">
        <f>BE54/PRODUCT($BG$6:BG53)</f>
        <v>1.0004276442316615</v>
      </c>
      <c r="BG54" s="16">
        <f t="shared" si="45"/>
        <v>1.0004276442316615</v>
      </c>
      <c r="BH54" s="10">
        <f t="shared" si="46"/>
        <v>15.609014455645775</v>
      </c>
      <c r="BI54" s="90"/>
      <c r="BJ54" s="17">
        <f t="shared" si="20"/>
        <v>46047</v>
      </c>
      <c r="BK54" s="16">
        <f t="shared" si="10"/>
        <v>15.83263768166554</v>
      </c>
      <c r="BL54" s="10">
        <f ca="1">IFERROR(AVERAGE(INDIRECT("BK"&amp;AC54-Template!$F$10+1):INDIRECT("BK"&amp;AC54)),0)</f>
        <v>15.922933666952417</v>
      </c>
      <c r="BM54" s="35"/>
      <c r="BN54" s="86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</row>
    <row r="55" spans="1:86" ht="15.6" x14ac:dyDescent="0.3">
      <c r="A55" s="35"/>
      <c r="B55" s="86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17" t="str">
        <f>IFERROR(IF((Q54+1)&gt;=Template!$C$5,"-",Q54+1),"-")</f>
        <v>-</v>
      </c>
      <c r="R55" s="89">
        <f>IFERROR(_xll.EfirEndOfDay($E$5,Q55,"LAST","LAST_TRADE_DATE"),0)</f>
        <v>0</v>
      </c>
      <c r="S55" s="35"/>
      <c r="T55" s="17">
        <f t="shared" si="12"/>
        <v>46071</v>
      </c>
      <c r="U55" s="216">
        <f t="shared" si="4"/>
        <v>3</v>
      </c>
      <c r="V55" s="216">
        <f t="shared" si="12"/>
        <v>50</v>
      </c>
      <c r="W55" s="16">
        <f t="shared" si="22"/>
        <v>0.13698630136986301</v>
      </c>
      <c r="X55" s="16" t="e">
        <f>IF(Template!$F$7="Linear interpolation",LinInterp($I$5:$I$22,$G$5:$G$22,W55),CubicSpline($I$5:$I$22,$G$5:$G$22,W55))</f>
        <v>#VALUE!</v>
      </c>
      <c r="Y55" s="221" t="e">
        <f t="shared" si="26"/>
        <v>#VALUE!</v>
      </c>
      <c r="Z55" s="221" t="e">
        <f>Y55/PRODUCT($AA$6:AA54)</f>
        <v>#VALUE!</v>
      </c>
      <c r="AA55" s="16" t="e">
        <f t="shared" si="13"/>
        <v>#VALUE!</v>
      </c>
      <c r="AB55" s="10" t="e">
        <f t="shared" si="14"/>
        <v>#VALUE!</v>
      </c>
      <c r="AC55" s="90">
        <f t="shared" si="5"/>
        <v>55</v>
      </c>
      <c r="AD55" s="17">
        <f t="shared" si="15"/>
        <v>46048</v>
      </c>
      <c r="AE55" s="16" t="e">
        <f t="shared" si="6"/>
        <v>#VALUE!</v>
      </c>
      <c r="AF55" s="10">
        <f ca="1">IFERROR(AVERAGE(INDIRECT("AE"&amp;AC55-Template!$F$10+1):INDIRECT("AE"&amp;AC55)),0)</f>
        <v>0</v>
      </c>
      <c r="AG55" s="35"/>
      <c r="AH55" s="86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112" t="str">
        <f>IFERROR(IF((AW54+1)&gt;=Template!$C$5,"-",AW54+1),"-")</f>
        <v>-</v>
      </c>
      <c r="AX55" s="89">
        <f>IFERROR(_xll.EfirEndOfDay(3342963,AW55,"LAST","LAST_TRADE_DATE",,,,0),0)</f>
        <v>0</v>
      </c>
      <c r="AY55" s="35"/>
      <c r="AZ55" s="17">
        <f t="shared" ref="AZ55" si="130">AZ54+1</f>
        <v>46071</v>
      </c>
      <c r="BA55" s="216">
        <f t="shared" si="41"/>
        <v>3</v>
      </c>
      <c r="BB55" s="216">
        <f t="shared" ref="BB55" si="131">BB54+1</f>
        <v>50</v>
      </c>
      <c r="BC55" s="16">
        <f t="shared" si="43"/>
        <v>0.13698630136986301</v>
      </c>
      <c r="BD55" s="16">
        <f>IF(Template!$F$7="Linear interpolation",LinInterp($AO$5:$AO$18,$AM$5:$AM$18,BC55),CubicSpline($AO$5:$AO$18,$AM$5:$AM$18,BC55))</f>
        <v>15.98239625054465</v>
      </c>
      <c r="BE55" s="221">
        <f t="shared" si="44"/>
        <v>1.0218936934938967</v>
      </c>
      <c r="BF55" s="221">
        <f>BE55/PRODUCT($BG$6:BG54)</f>
        <v>1.000427356233168</v>
      </c>
      <c r="BG55" s="16">
        <f t="shared" si="45"/>
        <v>1.000427356233168</v>
      </c>
      <c r="BH55" s="10">
        <f t="shared" si="46"/>
        <v>15.598502510633105</v>
      </c>
      <c r="BI55" s="90"/>
      <c r="BJ55" s="17">
        <f t="shared" si="20"/>
        <v>46048</v>
      </c>
      <c r="BK55" s="16">
        <f t="shared" si="10"/>
        <v>15.785510007275683</v>
      </c>
      <c r="BL55" s="10">
        <f ca="1">IFERROR(AVERAGE(INDIRECT("BK"&amp;AC55-Template!$F$10+1):INDIRECT("BK"&amp;AC55)),0)</f>
        <v>15.915784000528271</v>
      </c>
      <c r="BM55" s="35"/>
      <c r="BN55" s="86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</row>
    <row r="56" spans="1:86" ht="15.6" x14ac:dyDescent="0.3">
      <c r="A56" s="35"/>
      <c r="B56" s="86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17" t="str">
        <f>IFERROR(IF((Q55+1)&gt;=Template!$C$5,"-",Q55+1),"-")</f>
        <v>-</v>
      </c>
      <c r="R56" s="89">
        <f>IFERROR(_xll.EfirEndOfDay($E$5,Q56,"LAST","LAST_TRADE_DATE"),0)</f>
        <v>0</v>
      </c>
      <c r="S56" s="35"/>
      <c r="T56" s="17">
        <f t="shared" si="12"/>
        <v>46072</v>
      </c>
      <c r="U56" s="216">
        <f t="shared" si="4"/>
        <v>4</v>
      </c>
      <c r="V56" s="216">
        <f t="shared" si="12"/>
        <v>51</v>
      </c>
      <c r="W56" s="16">
        <f t="shared" si="22"/>
        <v>0.13972602739726028</v>
      </c>
      <c r="X56" s="16" t="e">
        <f>IF(Template!$F$7="Linear interpolation",LinInterp($I$5:$I$22,$G$5:$G$22,W56),CubicSpline($I$5:$I$22,$G$5:$G$22,W56))</f>
        <v>#VALUE!</v>
      </c>
      <c r="Y56" s="221" t="e">
        <f t="shared" si="26"/>
        <v>#VALUE!</v>
      </c>
      <c r="Z56" s="221" t="e">
        <f>Y56/PRODUCT($AA$6:AA55)</f>
        <v>#VALUE!</v>
      </c>
      <c r="AA56" s="16" t="e">
        <f t="shared" si="13"/>
        <v>#VALUE!</v>
      </c>
      <c r="AB56" s="10" t="e">
        <f t="shared" si="14"/>
        <v>#VALUE!</v>
      </c>
      <c r="AC56" s="90">
        <f t="shared" si="5"/>
        <v>56</v>
      </c>
      <c r="AD56" s="17">
        <f t="shared" si="15"/>
        <v>46049</v>
      </c>
      <c r="AE56" s="16" t="e">
        <f t="shared" si="6"/>
        <v>#VALUE!</v>
      </c>
      <c r="AF56" s="10">
        <f ca="1">IFERROR(AVERAGE(INDIRECT("AE"&amp;AC56-Template!$F$10+1):INDIRECT("AE"&amp;AC56)),0)</f>
        <v>0</v>
      </c>
      <c r="AG56" s="35"/>
      <c r="AH56" s="86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112" t="str">
        <f>IFERROR(IF((AW55+1)&gt;=Template!$C$5,"-",AW55+1),"-")</f>
        <v>-</v>
      </c>
      <c r="AX56" s="89">
        <f>IFERROR(_xll.EfirEndOfDay(3342963,AW56,"LAST","LAST_TRADE_DATE",,,,0),0)</f>
        <v>0</v>
      </c>
      <c r="AY56" s="35"/>
      <c r="AZ56" s="17">
        <f t="shared" ref="AZ56" si="132">AZ55+1</f>
        <v>46072</v>
      </c>
      <c r="BA56" s="216">
        <f t="shared" si="41"/>
        <v>4</v>
      </c>
      <c r="BB56" s="216">
        <f t="shared" ref="BB56" si="133">BB55+1</f>
        <v>51</v>
      </c>
      <c r="BC56" s="16">
        <f t="shared" si="43"/>
        <v>0.13972602739726028</v>
      </c>
      <c r="BD56" s="16">
        <f>IF(Template!$F$7="Linear interpolation",LinInterp($AO$5:$AO$18,$AM$5:$AM$18,BC56),CubicSpline($AO$5:$AO$18,$AM$5:$AM$18,BC56))</f>
        <v>15.981351580968056</v>
      </c>
      <c r="BE56" s="221">
        <f t="shared" si="44"/>
        <v>1.0223301076884759</v>
      </c>
      <c r="BF56" s="221">
        <f>BE56/PRODUCT($BG$6:BG55)</f>
        <v>1.0004270641822703</v>
      </c>
      <c r="BG56" s="16">
        <f t="shared" si="45"/>
        <v>1.0004270641822703</v>
      </c>
      <c r="BH56" s="10">
        <f t="shared" si="46"/>
        <v>15.587842652867501</v>
      </c>
      <c r="BI56" s="90"/>
      <c r="BJ56" s="17">
        <f t="shared" si="20"/>
        <v>46049</v>
      </c>
      <c r="BK56" s="16">
        <f t="shared" si="10"/>
        <v>15.800972373192113</v>
      </c>
      <c r="BL56" s="10">
        <f ca="1">IFERROR(AVERAGE(INDIRECT("BK"&amp;AC56-Template!$F$10+1):INDIRECT("BK"&amp;AC56)),0)</f>
        <v>15.909149746301342</v>
      </c>
      <c r="BM56" s="35"/>
      <c r="BN56" s="86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</row>
    <row r="57" spans="1:86" ht="15.6" x14ac:dyDescent="0.3">
      <c r="A57" s="35"/>
      <c r="B57" s="86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17" t="str">
        <f>IFERROR(IF((Q56+1)&gt;=Template!$C$5,"-",Q56+1),"-")</f>
        <v>-</v>
      </c>
      <c r="R57" s="89">
        <f>IFERROR(_xll.EfirEndOfDay($E$5,Q57,"LAST","LAST_TRADE_DATE"),0)</f>
        <v>0</v>
      </c>
      <c r="S57" s="35"/>
      <c r="T57" s="17">
        <f t="shared" si="12"/>
        <v>46073</v>
      </c>
      <c r="U57" s="216">
        <f t="shared" si="4"/>
        <v>5</v>
      </c>
      <c r="V57" s="216">
        <f t="shared" si="12"/>
        <v>52</v>
      </c>
      <c r="W57" s="16">
        <f t="shared" si="22"/>
        <v>0.14246575342465753</v>
      </c>
      <c r="X57" s="16" t="e">
        <f>IF(Template!$F$7="Linear interpolation",LinInterp($I$5:$I$22,$G$5:$G$22,W57),CubicSpline($I$5:$I$22,$G$5:$G$22,W57))</f>
        <v>#VALUE!</v>
      </c>
      <c r="Y57" s="221" t="e">
        <f t="shared" si="26"/>
        <v>#VALUE!</v>
      </c>
      <c r="Z57" s="221" t="e">
        <f>Y57/PRODUCT($AA$6:AA56)</f>
        <v>#VALUE!</v>
      </c>
      <c r="AA57" s="16" t="e">
        <f t="shared" si="13"/>
        <v>#VALUE!</v>
      </c>
      <c r="AB57" s="10" t="e">
        <f t="shared" si="14"/>
        <v>#VALUE!</v>
      </c>
      <c r="AC57" s="90">
        <f t="shared" si="5"/>
        <v>57</v>
      </c>
      <c r="AD57" s="17">
        <f t="shared" si="15"/>
        <v>46050</v>
      </c>
      <c r="AE57" s="16" t="e">
        <f t="shared" si="6"/>
        <v>#VALUE!</v>
      </c>
      <c r="AF57" s="10">
        <f ca="1">IFERROR(AVERAGE(INDIRECT("AE"&amp;AC57-Template!$F$10+1):INDIRECT("AE"&amp;AC57)),0)</f>
        <v>0</v>
      </c>
      <c r="AG57" s="35"/>
      <c r="AH57" s="86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112" t="str">
        <f>IFERROR(IF((AW56+1)&gt;=Template!$C$5,"-",AW56+1),"-")</f>
        <v>-</v>
      </c>
      <c r="AX57" s="89">
        <f>IFERROR(_xll.EfirEndOfDay(3342963,AW57,"LAST","LAST_TRADE_DATE",,,,0),0)</f>
        <v>0</v>
      </c>
      <c r="AY57" s="35"/>
      <c r="AZ57" s="17">
        <f t="shared" ref="AZ57" si="134">AZ56+1</f>
        <v>46073</v>
      </c>
      <c r="BA57" s="216">
        <f t="shared" si="41"/>
        <v>5</v>
      </c>
      <c r="BB57" s="216">
        <f t="shared" ref="BB57" si="135">BB56+1</f>
        <v>52</v>
      </c>
      <c r="BC57" s="16">
        <f t="shared" si="43"/>
        <v>0.14246575342465753</v>
      </c>
      <c r="BD57" s="16">
        <f>IF(Template!$F$7="Linear interpolation",LinInterp($AO$5:$AO$18,$AM$5:$AM$18,BC57),CubicSpline($AO$5:$AO$18,$AM$5:$AM$18,BC57))</f>
        <v>15.980265371428818</v>
      </c>
      <c r="BE57" s="221">
        <f t="shared" si="44"/>
        <v>1.0227664054606658</v>
      </c>
      <c r="BF57" s="221">
        <f>BE57/PRODUCT($BG$6:BG56)</f>
        <v>1.0004267679968619</v>
      </c>
      <c r="BG57" s="16">
        <f t="shared" si="45"/>
        <v>1.0004267679968619</v>
      </c>
      <c r="BH57" s="10">
        <f t="shared" si="46"/>
        <v>15.577031885460112</v>
      </c>
      <c r="BI57" s="90"/>
      <c r="BJ57" s="17">
        <f t="shared" si="20"/>
        <v>46050</v>
      </c>
      <c r="BK57" s="16">
        <f t="shared" si="10"/>
        <v>15.792863030536729</v>
      </c>
      <c r="BL57" s="10">
        <f ca="1">IFERROR(AVERAGE(INDIRECT("BK"&amp;AC57-Template!$F$10+1):INDIRECT("BK"&amp;AC57)),0)</f>
        <v>15.902245180652567</v>
      </c>
      <c r="BM57" s="35"/>
      <c r="BN57" s="86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</row>
    <row r="58" spans="1:86" ht="15.6" x14ac:dyDescent="0.3">
      <c r="A58" s="35"/>
      <c r="B58" s="86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17" t="str">
        <f>IFERROR(IF((Q57+1)&gt;=Template!$C$5,"-",Q57+1),"-")</f>
        <v>-</v>
      </c>
      <c r="R58" s="89">
        <f>IFERROR(_xll.EfirEndOfDay($E$5,Q58,"LAST","LAST_TRADE_DATE"),0)</f>
        <v>0</v>
      </c>
      <c r="S58" s="35"/>
      <c r="T58" s="17">
        <f t="shared" si="12"/>
        <v>46074</v>
      </c>
      <c r="U58" s="216">
        <f t="shared" si="4"/>
        <v>6</v>
      </c>
      <c r="V58" s="216">
        <f t="shared" si="12"/>
        <v>53</v>
      </c>
      <c r="W58" s="16">
        <f t="shared" si="22"/>
        <v>0.14520547945205478</v>
      </c>
      <c r="X58" s="16" t="e">
        <f>IF(Template!$F$7="Linear interpolation",LinInterp($I$5:$I$22,$G$5:$G$22,W58),CubicSpline($I$5:$I$22,$G$5:$G$22,W58))</f>
        <v>#VALUE!</v>
      </c>
      <c r="Y58" s="221" t="e">
        <f t="shared" si="26"/>
        <v>#VALUE!</v>
      </c>
      <c r="Z58" s="221" t="e">
        <f>Y58/PRODUCT($AA$6:AA57)</f>
        <v>#VALUE!</v>
      </c>
      <c r="AA58" s="16" t="e">
        <f t="shared" si="13"/>
        <v>#VALUE!</v>
      </c>
      <c r="AB58" s="10" t="e">
        <f t="shared" si="14"/>
        <v>#VALUE!</v>
      </c>
      <c r="AC58" s="90">
        <f t="shared" si="5"/>
        <v>58</v>
      </c>
      <c r="AD58" s="17">
        <f t="shared" si="15"/>
        <v>46051</v>
      </c>
      <c r="AE58" s="16" t="e">
        <f t="shared" si="6"/>
        <v>#VALUE!</v>
      </c>
      <c r="AF58" s="10">
        <f ca="1">IFERROR(AVERAGE(INDIRECT("AE"&amp;AC58-Template!$F$10+1):INDIRECT("AE"&amp;AC58)),0)</f>
        <v>0</v>
      </c>
      <c r="AG58" s="35"/>
      <c r="AH58" s="86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112" t="str">
        <f>IFERROR(IF((AW57+1)&gt;=Template!$C$5,"-",AW57+1),"-")</f>
        <v>-</v>
      </c>
      <c r="AX58" s="89">
        <f>IFERROR(_xll.EfirEndOfDay(3342963,AW58,"LAST","LAST_TRADE_DATE",,,,0),0)</f>
        <v>0</v>
      </c>
      <c r="AY58" s="35"/>
      <c r="AZ58" s="17">
        <f t="shared" ref="AZ58" si="136">AZ57+1</f>
        <v>46074</v>
      </c>
      <c r="BA58" s="216">
        <f t="shared" si="41"/>
        <v>6</v>
      </c>
      <c r="BB58" s="216">
        <f t="shared" ref="BB58" si="137">BB57+1</f>
        <v>53</v>
      </c>
      <c r="BC58" s="16">
        <f t="shared" si="43"/>
        <v>0.14520547945205478</v>
      </c>
      <c r="BD58" s="16">
        <f>IF(Template!$F$7="Linear interpolation",LinInterp($AO$5:$AO$18,$AM$5:$AM$18,BC58),CubicSpline($AO$5:$AO$18,$AM$5:$AM$18,BC58))</f>
        <v>15.979136791127681</v>
      </c>
      <c r="BE58" s="221">
        <f t="shared" si="44"/>
        <v>1.0232025821898567</v>
      </c>
      <c r="BF58" s="221">
        <f>BE58/PRODUCT($BG$6:BG57)</f>
        <v>1.0004264675950072</v>
      </c>
      <c r="BG58" s="16">
        <f t="shared" si="45"/>
        <v>1.0004267679968619</v>
      </c>
      <c r="BH58" s="10">
        <f t="shared" si="46"/>
        <v>15.577031885460112</v>
      </c>
      <c r="BI58" s="90"/>
      <c r="BJ58" s="17">
        <f t="shared" si="20"/>
        <v>46051</v>
      </c>
      <c r="BK58" s="16">
        <f t="shared" si="10"/>
        <v>15.784670191393179</v>
      </c>
      <c r="BL58" s="10">
        <f ca="1">IFERROR(AVERAGE(INDIRECT("BK"&amp;AC58-Template!$F$10+1):INDIRECT("BK"&amp;AC58)),0)</f>
        <v>15.895067520365673</v>
      </c>
      <c r="BM58" s="35"/>
      <c r="BN58" s="86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</row>
    <row r="59" spans="1:86" ht="15.6" x14ac:dyDescent="0.3">
      <c r="A59" s="35"/>
      <c r="B59" s="86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17" t="str">
        <f>IFERROR(IF((Q58+1)&gt;=Template!$C$5,"-",Q58+1),"-")</f>
        <v>-</v>
      </c>
      <c r="R59" s="89">
        <f>IFERROR(_xll.EfirEndOfDay($E$5,Q59,"LAST","LAST_TRADE_DATE"),0)</f>
        <v>0</v>
      </c>
      <c r="S59" s="35"/>
      <c r="T59" s="17">
        <f t="shared" si="12"/>
        <v>46075</v>
      </c>
      <c r="U59" s="216">
        <f t="shared" si="4"/>
        <v>7</v>
      </c>
      <c r="V59" s="216">
        <f t="shared" si="12"/>
        <v>54</v>
      </c>
      <c r="W59" s="16">
        <f t="shared" si="22"/>
        <v>0.14794520547945206</v>
      </c>
      <c r="X59" s="16" t="e">
        <f>IF(Template!$F$7="Linear interpolation",LinInterp($I$5:$I$22,$G$5:$G$22,W59),CubicSpline($I$5:$I$22,$G$5:$G$22,W59))</f>
        <v>#VALUE!</v>
      </c>
      <c r="Y59" s="221" t="e">
        <f t="shared" si="26"/>
        <v>#VALUE!</v>
      </c>
      <c r="Z59" s="221" t="e">
        <f>Y59/PRODUCT($AA$6:AA58)</f>
        <v>#VALUE!</v>
      </c>
      <c r="AA59" s="16" t="e">
        <f t="shared" si="13"/>
        <v>#VALUE!</v>
      </c>
      <c r="AB59" s="10" t="e">
        <f t="shared" si="14"/>
        <v>#VALUE!</v>
      </c>
      <c r="AC59" s="90">
        <f t="shared" si="5"/>
        <v>59</v>
      </c>
      <c r="AD59" s="17">
        <f t="shared" si="15"/>
        <v>46052</v>
      </c>
      <c r="AE59" s="16" t="e">
        <f t="shared" si="6"/>
        <v>#VALUE!</v>
      </c>
      <c r="AF59" s="10">
        <f ca="1">IFERROR(AVERAGE(INDIRECT("AE"&amp;AC59-Template!$F$10+1):INDIRECT("AE"&amp;AC59)),0)</f>
        <v>0</v>
      </c>
      <c r="AG59" s="35"/>
      <c r="AH59" s="86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112" t="str">
        <f>IFERROR(IF((AW58+1)&gt;=Template!$C$5,"-",AW58+1),"-")</f>
        <v>-</v>
      </c>
      <c r="AX59" s="89">
        <f>IFERROR(_xll.EfirEndOfDay(3342963,AW59,"LAST","LAST_TRADE_DATE",,,,0),0)</f>
        <v>0</v>
      </c>
      <c r="AY59" s="35"/>
      <c r="AZ59" s="17">
        <f t="shared" ref="AZ59" si="138">AZ58+1</f>
        <v>46075</v>
      </c>
      <c r="BA59" s="216">
        <f t="shared" si="41"/>
        <v>7</v>
      </c>
      <c r="BB59" s="216">
        <f t="shared" ref="BB59" si="139">BB58+1</f>
        <v>54</v>
      </c>
      <c r="BC59" s="16">
        <f t="shared" si="43"/>
        <v>0.14794520547945206</v>
      </c>
      <c r="BD59" s="16">
        <f>IF(Template!$F$7="Linear interpolation",LinInterp($AO$5:$AO$18,$AM$5:$AM$18,BC59),CubicSpline($AO$5:$AO$18,$AM$5:$AM$18,BC59))</f>
        <v>15.977965009265397</v>
      </c>
      <c r="BE59" s="221">
        <f t="shared" si="44"/>
        <v>1.0236386331643927</v>
      </c>
      <c r="BF59" s="221">
        <f>BE59/PRODUCT($BG$6:BG58)</f>
        <v>1.0004258624932669</v>
      </c>
      <c r="BG59" s="16">
        <f t="shared" si="45"/>
        <v>1.0004267679968619</v>
      </c>
      <c r="BH59" s="10">
        <f t="shared" si="46"/>
        <v>15.577031885460112</v>
      </c>
      <c r="BI59" s="90"/>
      <c r="BJ59" s="17">
        <f t="shared" si="20"/>
        <v>46052</v>
      </c>
      <c r="BK59" s="16">
        <f t="shared" si="10"/>
        <v>15.776390722479828</v>
      </c>
      <c r="BL59" s="10">
        <f ca="1">IFERROR(AVERAGE(INDIRECT("BK"&amp;AC59-Template!$F$10+1):INDIRECT("BK"&amp;AC59)),0)</f>
        <v>15.887613877781668</v>
      </c>
      <c r="BM59" s="35"/>
      <c r="BN59" s="86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</row>
    <row r="60" spans="1:86" ht="15.6" x14ac:dyDescent="0.3">
      <c r="A60" s="35"/>
      <c r="B60" s="86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17" t="str">
        <f>IFERROR(IF((Q59+1)&gt;=Template!$C$5,"-",Q59+1),"-")</f>
        <v>-</v>
      </c>
      <c r="R60" s="89">
        <f>IFERROR(_xll.EfirEndOfDay($E$5,Q60,"LAST","LAST_TRADE_DATE"),0)</f>
        <v>0</v>
      </c>
      <c r="S60" s="35"/>
      <c r="T60" s="17">
        <f t="shared" si="12"/>
        <v>46076</v>
      </c>
      <c r="U60" s="216">
        <f t="shared" si="4"/>
        <v>1</v>
      </c>
      <c r="V60" s="216">
        <f t="shared" si="12"/>
        <v>55</v>
      </c>
      <c r="W60" s="16">
        <f t="shared" si="22"/>
        <v>0.15068493150684931</v>
      </c>
      <c r="X60" s="16" t="e">
        <f>IF(Template!$F$7="Linear interpolation",LinInterp($I$5:$I$22,$G$5:$G$22,W60),CubicSpline($I$5:$I$22,$G$5:$G$22,W60))</f>
        <v>#VALUE!</v>
      </c>
      <c r="Y60" s="221" t="e">
        <f t="shared" si="26"/>
        <v>#VALUE!</v>
      </c>
      <c r="Z60" s="221" t="e">
        <f>Y60/PRODUCT($AA$6:AA59)</f>
        <v>#VALUE!</v>
      </c>
      <c r="AA60" s="16" t="e">
        <f t="shared" si="13"/>
        <v>#VALUE!</v>
      </c>
      <c r="AB60" s="10" t="e">
        <f t="shared" si="14"/>
        <v>#VALUE!</v>
      </c>
      <c r="AC60" s="90">
        <f t="shared" si="5"/>
        <v>60</v>
      </c>
      <c r="AD60" s="17">
        <f t="shared" si="15"/>
        <v>46053</v>
      </c>
      <c r="AE60" s="16" t="e">
        <f t="shared" si="6"/>
        <v>#VALUE!</v>
      </c>
      <c r="AF60" s="10">
        <f ca="1">IFERROR(AVERAGE(INDIRECT("AE"&amp;AC60-Template!$F$10+1):INDIRECT("AE"&amp;AC60)),0)</f>
        <v>0</v>
      </c>
      <c r="AG60" s="35"/>
      <c r="AH60" s="86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112" t="str">
        <f>IFERROR(IF((AW59+1)&gt;=Template!$C$5,"-",AW59+1),"-")</f>
        <v>-</v>
      </c>
      <c r="AX60" s="89">
        <f>IFERROR(_xll.EfirEndOfDay(3342963,AW60,"LAST","LAST_TRADE_DATE",,,,0),0)</f>
        <v>0</v>
      </c>
      <c r="AY60" s="35"/>
      <c r="AZ60" s="17">
        <f t="shared" ref="AZ60" si="140">AZ59+1</f>
        <v>46076</v>
      </c>
      <c r="BA60" s="216">
        <f t="shared" si="41"/>
        <v>1</v>
      </c>
      <c r="BB60" s="216">
        <f t="shared" ref="BB60" si="141">BB59+1</f>
        <v>55</v>
      </c>
      <c r="BC60" s="16">
        <f t="shared" si="43"/>
        <v>0.15068493150684931</v>
      </c>
      <c r="BD60" s="16">
        <f>IF(Template!$F$7="Linear interpolation",LinInterp($AO$5:$AO$18,$AM$5:$AM$18,BC60),CubicSpline($AO$5:$AO$18,$AM$5:$AM$18,BC60))</f>
        <v>15.976749195042709</v>
      </c>
      <c r="BE60" s="221">
        <f t="shared" si="44"/>
        <v>1.0240745535815712</v>
      </c>
      <c r="BF60" s="221">
        <f>BE60/PRODUCT($BG$6:BG59)</f>
        <v>1.0004249483122951</v>
      </c>
      <c r="BG60" s="16">
        <f t="shared" si="45"/>
        <v>1.0004249483122951</v>
      </c>
      <c r="BH60" s="10">
        <f t="shared" si="46"/>
        <v>15.510613398771689</v>
      </c>
      <c r="BI60" s="90"/>
      <c r="BJ60" s="17">
        <f t="shared" si="20"/>
        <v>46053</v>
      </c>
      <c r="BK60" s="16">
        <f t="shared" si="10"/>
        <v>15.776390722479828</v>
      </c>
      <c r="BL60" s="10">
        <f ca="1">IFERROR(AVERAGE(INDIRECT("BK"&amp;AC60-Template!$F$10+1):INDIRECT("BK"&amp;AC60)),0)</f>
        <v>15.880395717959477</v>
      </c>
      <c r="BM60" s="35"/>
      <c r="BN60" s="86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</row>
    <row r="61" spans="1:86" ht="15.6" x14ac:dyDescent="0.3">
      <c r="A61" s="35"/>
      <c r="B61" s="86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17" t="str">
        <f>IFERROR(IF((Q60+1)&gt;=Template!$C$5,"-",Q60+1),"-")</f>
        <v>-</v>
      </c>
      <c r="R61" s="89">
        <f>IFERROR(_xll.EfirEndOfDay($E$5,Q61,"LAST","LAST_TRADE_DATE"),0)</f>
        <v>0</v>
      </c>
      <c r="S61" s="35"/>
      <c r="T61" s="17">
        <f t="shared" si="12"/>
        <v>46077</v>
      </c>
      <c r="U61" s="216">
        <f t="shared" si="4"/>
        <v>2</v>
      </c>
      <c r="V61" s="216">
        <f t="shared" si="12"/>
        <v>56</v>
      </c>
      <c r="W61" s="16">
        <f t="shared" si="22"/>
        <v>0.15342465753424658</v>
      </c>
      <c r="X61" s="16" t="e">
        <f>IF(Template!$F$7="Linear interpolation",LinInterp($I$5:$I$22,$G$5:$G$22,W61),CubicSpline($I$5:$I$22,$G$5:$G$22,W61))</f>
        <v>#VALUE!</v>
      </c>
      <c r="Y61" s="221" t="e">
        <f t="shared" si="26"/>
        <v>#VALUE!</v>
      </c>
      <c r="Z61" s="221" t="e">
        <f>Y61/PRODUCT($AA$6:AA60)</f>
        <v>#VALUE!</v>
      </c>
      <c r="AA61" s="16" t="e">
        <f t="shared" si="13"/>
        <v>#VALUE!</v>
      </c>
      <c r="AB61" s="10" t="e">
        <f t="shared" si="14"/>
        <v>#VALUE!</v>
      </c>
      <c r="AC61" s="90">
        <f t="shared" si="5"/>
        <v>61</v>
      </c>
      <c r="AD61" s="17">
        <f t="shared" si="15"/>
        <v>46054</v>
      </c>
      <c r="AE61" s="16" t="e">
        <f t="shared" si="6"/>
        <v>#VALUE!</v>
      </c>
      <c r="AF61" s="10">
        <f ca="1">IFERROR(AVERAGE(INDIRECT("AE"&amp;AC61-Template!$F$10+1):INDIRECT("AE"&amp;AC61)),0)</f>
        <v>0</v>
      </c>
      <c r="AG61" s="35"/>
      <c r="AH61" s="86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112" t="str">
        <f>IFERROR(IF((AW60+1)&gt;=Template!$C$5,"-",AW60+1),"-")</f>
        <v>-</v>
      </c>
      <c r="AX61" s="89">
        <f>IFERROR(_xll.EfirEndOfDay(3342963,AW61,"LAST","LAST_TRADE_DATE",,,,0),0)</f>
        <v>0</v>
      </c>
      <c r="AY61" s="35"/>
      <c r="AZ61" s="17">
        <f t="shared" ref="AZ61" si="142">AZ60+1</f>
        <v>46077</v>
      </c>
      <c r="BA61" s="216">
        <f t="shared" si="41"/>
        <v>2</v>
      </c>
      <c r="BB61" s="216">
        <f t="shared" ref="BB61" si="143">BB60+1</f>
        <v>56</v>
      </c>
      <c r="BC61" s="16">
        <f t="shared" si="43"/>
        <v>0.15342465753424658</v>
      </c>
      <c r="BD61" s="16">
        <f>IF(Template!$F$7="Linear interpolation",LinInterp($AO$5:$AO$18,$AM$5:$AM$18,BC61),CubicSpline($AO$5:$AO$18,$AM$5:$AM$18,BC61))</f>
        <v>15.975488517660365</v>
      </c>
      <c r="BE61" s="221">
        <f t="shared" si="44"/>
        <v>1.0245103385476433</v>
      </c>
      <c r="BF61" s="221">
        <f>BE61/PRODUCT($BG$6:BG60)</f>
        <v>1.0004255402739459</v>
      </c>
      <c r="BG61" s="16">
        <f t="shared" si="45"/>
        <v>1.0004255402739459</v>
      </c>
      <c r="BH61" s="10">
        <f t="shared" si="46"/>
        <v>15.532219999026209</v>
      </c>
      <c r="BI61" s="90"/>
      <c r="BJ61" s="17">
        <f t="shared" si="20"/>
        <v>46054</v>
      </c>
      <c r="BK61" s="16">
        <f t="shared" si="10"/>
        <v>15.776390722479828</v>
      </c>
      <c r="BL61" s="10">
        <f ca="1">IFERROR(AVERAGE(INDIRECT("BK"&amp;AC61-Template!$F$10+1):INDIRECT("BK"&amp;AC61)),0)</f>
        <v>15.873412916850638</v>
      </c>
      <c r="BM61" s="35"/>
      <c r="BN61" s="86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</row>
    <row r="62" spans="1:86" ht="15.6" x14ac:dyDescent="0.3">
      <c r="A62" s="35"/>
      <c r="B62" s="86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17" t="str">
        <f>IFERROR(IF((Q61+1)&gt;=Template!$C$5,"-",Q61+1),"-")</f>
        <v>-</v>
      </c>
      <c r="R62" s="89">
        <f>IFERROR(_xll.EfirEndOfDay($E$5,Q62,"LAST","LAST_TRADE_DATE"),0)</f>
        <v>0</v>
      </c>
      <c r="S62" s="35"/>
      <c r="T62" s="17">
        <f t="shared" si="12"/>
        <v>46078</v>
      </c>
      <c r="U62" s="216">
        <f t="shared" si="4"/>
        <v>3</v>
      </c>
      <c r="V62" s="216">
        <f t="shared" si="12"/>
        <v>57</v>
      </c>
      <c r="W62" s="16">
        <f t="shared" si="22"/>
        <v>0.15616438356164383</v>
      </c>
      <c r="X62" s="16" t="e">
        <f>IF(Template!$F$7="Linear interpolation",LinInterp($I$5:$I$22,$G$5:$G$22,W62),CubicSpline($I$5:$I$22,$G$5:$G$22,W62))</f>
        <v>#VALUE!</v>
      </c>
      <c r="Y62" s="221" t="e">
        <f t="shared" si="26"/>
        <v>#VALUE!</v>
      </c>
      <c r="Z62" s="221" t="e">
        <f>Y62/PRODUCT($AA$6:AA61)</f>
        <v>#VALUE!</v>
      </c>
      <c r="AA62" s="16" t="e">
        <f t="shared" si="13"/>
        <v>#VALUE!</v>
      </c>
      <c r="AB62" s="10" t="e">
        <f t="shared" si="14"/>
        <v>#VALUE!</v>
      </c>
      <c r="AC62" s="90">
        <f t="shared" si="5"/>
        <v>62</v>
      </c>
      <c r="AD62" s="17">
        <f t="shared" si="15"/>
        <v>46055</v>
      </c>
      <c r="AE62" s="16" t="e">
        <f t="shared" si="6"/>
        <v>#VALUE!</v>
      </c>
      <c r="AF62" s="10">
        <f ca="1">IFERROR(AVERAGE(INDIRECT("AE"&amp;AC62-Template!$F$10+1):INDIRECT("AE"&amp;AC62)),0)</f>
        <v>0</v>
      </c>
      <c r="AG62" s="35"/>
      <c r="AH62" s="86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112" t="str">
        <f>IFERROR(IF((AW61+1)&gt;=Template!$C$5,"-",AW61+1),"-")</f>
        <v>-</v>
      </c>
      <c r="AX62" s="89">
        <f>IFERROR(_xll.EfirEndOfDay(3342963,AW62,"LAST","LAST_TRADE_DATE",,,,0),0)</f>
        <v>0</v>
      </c>
      <c r="AY62" s="35"/>
      <c r="AZ62" s="17">
        <f t="shared" ref="AZ62" si="144">AZ61+1</f>
        <v>46078</v>
      </c>
      <c r="BA62" s="216">
        <f t="shared" si="41"/>
        <v>3</v>
      </c>
      <c r="BB62" s="216">
        <f t="shared" ref="BB62" si="145">BB61+1</f>
        <v>57</v>
      </c>
      <c r="BC62" s="16">
        <f t="shared" si="43"/>
        <v>0.15616438356164383</v>
      </c>
      <c r="BD62" s="16">
        <f>IF(Template!$F$7="Linear interpolation",LinInterp($AO$5:$AO$18,$AM$5:$AM$18,BC62),CubicSpline($AO$5:$AO$18,$AM$5:$AM$18,BC62))</f>
        <v>15.974182146319112</v>
      </c>
      <c r="BE62" s="221">
        <f t="shared" si="44"/>
        <v>1.0249459830778134</v>
      </c>
      <c r="BF62" s="221">
        <f>BE62/PRODUCT($BG$6:BG61)</f>
        <v>1.0004252221903271</v>
      </c>
      <c r="BG62" s="16">
        <f t="shared" si="45"/>
        <v>1.0004252221903271</v>
      </c>
      <c r="BH62" s="10">
        <f t="shared" si="46"/>
        <v>15.520609946940823</v>
      </c>
      <c r="BI62" s="90"/>
      <c r="BJ62" s="17">
        <f t="shared" si="20"/>
        <v>46055</v>
      </c>
      <c r="BK62" s="16">
        <f t="shared" si="10"/>
        <v>15.725800774210263</v>
      </c>
      <c r="BL62" s="10">
        <f ca="1">IFERROR(AVERAGE(INDIRECT("BK"&amp;AC62-Template!$F$10+1):INDIRECT("BK"&amp;AC62)),0)</f>
        <v>15.864743784132814</v>
      </c>
      <c r="BM62" s="35"/>
      <c r="BN62" s="86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</row>
    <row r="63" spans="1:86" ht="15.6" x14ac:dyDescent="0.3">
      <c r="A63" s="35"/>
      <c r="B63" s="86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17" t="str">
        <f>IFERROR(IF((Q62+1)&gt;=Template!$C$5,"-",Q62+1),"-")</f>
        <v>-</v>
      </c>
      <c r="R63" s="89">
        <f>IFERROR(_xll.EfirEndOfDay($E$5,Q63,"LAST","LAST_TRADE_DATE"),0)</f>
        <v>0</v>
      </c>
      <c r="S63" s="35"/>
      <c r="T63" s="17">
        <f t="shared" si="12"/>
        <v>46079</v>
      </c>
      <c r="U63" s="216">
        <f t="shared" si="4"/>
        <v>4</v>
      </c>
      <c r="V63" s="216">
        <f t="shared" si="12"/>
        <v>58</v>
      </c>
      <c r="W63" s="16">
        <f t="shared" si="22"/>
        <v>0.15890410958904111</v>
      </c>
      <c r="X63" s="16" t="e">
        <f>IF(Template!$F$7="Linear interpolation",LinInterp($I$5:$I$22,$G$5:$G$22,W63),CubicSpline($I$5:$I$22,$G$5:$G$22,W63))</f>
        <v>#VALUE!</v>
      </c>
      <c r="Y63" s="221" t="e">
        <f t="shared" si="26"/>
        <v>#VALUE!</v>
      </c>
      <c r="Z63" s="221" t="e">
        <f>Y63/PRODUCT($AA$6:AA62)</f>
        <v>#VALUE!</v>
      </c>
      <c r="AA63" s="16" t="e">
        <f t="shared" si="13"/>
        <v>#VALUE!</v>
      </c>
      <c r="AB63" s="10" t="e">
        <f t="shared" si="14"/>
        <v>#VALUE!</v>
      </c>
      <c r="AC63" s="90">
        <f t="shared" si="5"/>
        <v>63</v>
      </c>
      <c r="AD63" s="17">
        <f t="shared" si="15"/>
        <v>46056</v>
      </c>
      <c r="AE63" s="16" t="e">
        <f t="shared" si="6"/>
        <v>#VALUE!</v>
      </c>
      <c r="AF63" s="10">
        <f ca="1">IFERROR(AVERAGE(INDIRECT("AE"&amp;AC63-Template!$F$10+1):INDIRECT("AE"&amp;AC63)),0)</f>
        <v>0</v>
      </c>
      <c r="AG63" s="35"/>
      <c r="AH63" s="86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112" t="str">
        <f>IFERROR(IF((AW62+1)&gt;=Template!$C$5,"-",AW62+1),"-")</f>
        <v>-</v>
      </c>
      <c r="AX63" s="89">
        <f>IFERROR(_xll.EfirEndOfDay(3342963,AW63,"LAST","LAST_TRADE_DATE",,,,0),0)</f>
        <v>0</v>
      </c>
      <c r="AY63" s="35"/>
      <c r="AZ63" s="17">
        <f t="shared" ref="AZ63" si="146">AZ62+1</f>
        <v>46079</v>
      </c>
      <c r="BA63" s="216">
        <f t="shared" si="41"/>
        <v>4</v>
      </c>
      <c r="BB63" s="216">
        <f t="shared" ref="BB63" si="147">BB62+1</f>
        <v>58</v>
      </c>
      <c r="BC63" s="16">
        <f t="shared" si="43"/>
        <v>0.15890410958904111</v>
      </c>
      <c r="BD63" s="16">
        <f>IF(Template!$F$7="Linear interpolation",LinInterp($AO$5:$AO$18,$AM$5:$AM$18,BC63),CubicSpline($AO$5:$AO$18,$AM$5:$AM$18,BC63))</f>
        <v>15.9728292502197</v>
      </c>
      <c r="BE63" s="221">
        <f t="shared" si="44"/>
        <v>1.0253814820962395</v>
      </c>
      <c r="BF63" s="221">
        <f>BE63/PRODUCT($BG$6:BG62)</f>
        <v>1.0004248994831106</v>
      </c>
      <c r="BG63" s="16">
        <f t="shared" si="45"/>
        <v>1.0004248994831106</v>
      </c>
      <c r="BH63" s="10">
        <f t="shared" si="46"/>
        <v>15.508831133538404</v>
      </c>
      <c r="BI63" s="90"/>
      <c r="BJ63" s="17">
        <f t="shared" si="20"/>
        <v>46056</v>
      </c>
      <c r="BK63" s="16">
        <f t="shared" si="10"/>
        <v>15.742344118108488</v>
      </c>
      <c r="BL63" s="10">
        <f ca="1">IFERROR(AVERAGE(INDIRECT("BK"&amp;AC63-Template!$F$10+1):INDIRECT("BK"&amp;AC63)),0)</f>
        <v>15.856626096211595</v>
      </c>
      <c r="BM63" s="35"/>
      <c r="BN63" s="86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</row>
    <row r="64" spans="1:86" ht="15.6" x14ac:dyDescent="0.3">
      <c r="A64" s="35"/>
      <c r="B64" s="86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17" t="str">
        <f>IFERROR(IF((Q63+1)&gt;=Template!$C$5,"-",Q63+1),"-")</f>
        <v>-</v>
      </c>
      <c r="R64" s="89">
        <f>IFERROR(_xll.EfirEndOfDay($E$5,Q64,"LAST","LAST_TRADE_DATE"),0)</f>
        <v>0</v>
      </c>
      <c r="S64" s="35"/>
      <c r="T64" s="17">
        <f t="shared" si="12"/>
        <v>46080</v>
      </c>
      <c r="U64" s="216">
        <f t="shared" si="4"/>
        <v>5</v>
      </c>
      <c r="V64" s="216">
        <f t="shared" si="12"/>
        <v>59</v>
      </c>
      <c r="W64" s="16">
        <f t="shared" si="22"/>
        <v>0.16164383561643836</v>
      </c>
      <c r="X64" s="16" t="e">
        <f>IF(Template!$F$7="Linear interpolation",LinInterp($I$5:$I$22,$G$5:$G$22,W64),CubicSpline($I$5:$I$22,$G$5:$G$22,W64))</f>
        <v>#VALUE!</v>
      </c>
      <c r="Y64" s="221" t="e">
        <f t="shared" si="26"/>
        <v>#VALUE!</v>
      </c>
      <c r="Z64" s="221" t="e">
        <f>Y64/PRODUCT($AA$6:AA63)</f>
        <v>#VALUE!</v>
      </c>
      <c r="AA64" s="16" t="e">
        <f t="shared" si="13"/>
        <v>#VALUE!</v>
      </c>
      <c r="AB64" s="10" t="e">
        <f t="shared" si="14"/>
        <v>#VALUE!</v>
      </c>
      <c r="AC64" s="90">
        <f t="shared" si="5"/>
        <v>64</v>
      </c>
      <c r="AD64" s="17">
        <f t="shared" si="15"/>
        <v>46057</v>
      </c>
      <c r="AE64" s="16" t="e">
        <f t="shared" si="6"/>
        <v>#VALUE!</v>
      </c>
      <c r="AF64" s="10">
        <f ca="1">IFERROR(AVERAGE(INDIRECT("AE"&amp;AC64-Template!$F$10+1):INDIRECT("AE"&amp;AC64)),0)</f>
        <v>0</v>
      </c>
      <c r="AG64" s="35"/>
      <c r="AH64" s="86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112" t="str">
        <f>IFERROR(IF((AW63+1)&gt;=Template!$C$5,"-",AW63+1),"-")</f>
        <v>-</v>
      </c>
      <c r="AX64" s="89">
        <f>IFERROR(_xll.EfirEndOfDay(3342963,AW64,"LAST","LAST_TRADE_DATE",,,,0),0)</f>
        <v>0</v>
      </c>
      <c r="AY64" s="35"/>
      <c r="AZ64" s="17">
        <f t="shared" ref="AZ64" si="148">AZ63+1</f>
        <v>46080</v>
      </c>
      <c r="BA64" s="216">
        <f t="shared" si="41"/>
        <v>5</v>
      </c>
      <c r="BB64" s="216">
        <f t="shared" ref="BB64" si="149">BB63+1</f>
        <v>59</v>
      </c>
      <c r="BC64" s="16">
        <f t="shared" si="43"/>
        <v>0.16164383561643836</v>
      </c>
      <c r="BD64" s="16">
        <f>IF(Template!$F$7="Linear interpolation",LinInterp($AO$5:$AO$18,$AM$5:$AM$18,BC64),CubicSpline($AO$5:$AO$18,$AM$5:$AM$18,BC64))</f>
        <v>15.971428998562871</v>
      </c>
      <c r="BE64" s="221">
        <f t="shared" si="44"/>
        <v>1.0258168304360331</v>
      </c>
      <c r="BF64" s="221">
        <f>BE64/PRODUCT($BG$6:BG63)</f>
        <v>1.0004245720713658</v>
      </c>
      <c r="BG64" s="16">
        <f t="shared" si="45"/>
        <v>1.0004245720713658</v>
      </c>
      <c r="BH64" s="10">
        <f t="shared" si="46"/>
        <v>15.496880604852215</v>
      </c>
      <c r="BI64" s="90"/>
      <c r="BJ64" s="17">
        <f t="shared" si="20"/>
        <v>46057</v>
      </c>
      <c r="BK64" s="16">
        <f t="shared" si="10"/>
        <v>15.733584735604712</v>
      </c>
      <c r="BL64" s="10">
        <f ca="1">IFERROR(AVERAGE(INDIRECT("BK"&amp;AC64-Template!$F$10+1):INDIRECT("BK"&amp;AC64)),0)</f>
        <v>15.849629000044395</v>
      </c>
      <c r="BM64" s="35"/>
      <c r="BN64" s="86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</row>
    <row r="65" spans="1:86" ht="15.6" x14ac:dyDescent="0.3">
      <c r="A65" s="35"/>
      <c r="B65" s="86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17" t="str">
        <f>IFERROR(IF((Q64+1)&gt;=Template!$C$5,"-",Q64+1),"-")</f>
        <v>-</v>
      </c>
      <c r="R65" s="89">
        <f>IFERROR(_xll.EfirEndOfDay($E$5,Q65,"LAST","LAST_TRADE_DATE"),0)</f>
        <v>0</v>
      </c>
      <c r="S65" s="35"/>
      <c r="T65" s="17">
        <f t="shared" si="12"/>
        <v>46081</v>
      </c>
      <c r="U65" s="216">
        <f t="shared" si="4"/>
        <v>6</v>
      </c>
      <c r="V65" s="216">
        <f t="shared" si="12"/>
        <v>60</v>
      </c>
      <c r="W65" s="16">
        <f t="shared" si="22"/>
        <v>0.16438356164383561</v>
      </c>
      <c r="X65" s="16" t="e">
        <f>IF(Template!$F$7="Linear interpolation",LinInterp($I$5:$I$22,$G$5:$G$22,W65),CubicSpline($I$5:$I$22,$G$5:$G$22,W65))</f>
        <v>#VALUE!</v>
      </c>
      <c r="Y65" s="221" t="e">
        <f t="shared" si="26"/>
        <v>#VALUE!</v>
      </c>
      <c r="Z65" s="221" t="e">
        <f>Y65/PRODUCT($AA$6:AA64)</f>
        <v>#VALUE!</v>
      </c>
      <c r="AA65" s="16" t="e">
        <f t="shared" si="13"/>
        <v>#VALUE!</v>
      </c>
      <c r="AB65" s="10" t="e">
        <f t="shared" si="14"/>
        <v>#VALUE!</v>
      </c>
      <c r="AC65" s="90">
        <f t="shared" si="5"/>
        <v>65</v>
      </c>
      <c r="AD65" s="17">
        <f t="shared" si="15"/>
        <v>46058</v>
      </c>
      <c r="AE65" s="16" t="e">
        <f t="shared" si="6"/>
        <v>#VALUE!</v>
      </c>
      <c r="AF65" s="10">
        <f ca="1">IFERROR(AVERAGE(INDIRECT("AE"&amp;AC65-Template!$F$10+1):INDIRECT("AE"&amp;AC65)),0)</f>
        <v>0</v>
      </c>
      <c r="AG65" s="35"/>
      <c r="AH65" s="86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112" t="str">
        <f>IFERROR(IF((AW64+1)&gt;=Template!$C$5,"-",AW64+1),"-")</f>
        <v>-</v>
      </c>
      <c r="AX65" s="89">
        <f>IFERROR(_xll.EfirEndOfDay(3342963,AW65,"LAST","LAST_TRADE_DATE",,,,0),0)</f>
        <v>0</v>
      </c>
      <c r="AY65" s="35"/>
      <c r="AZ65" s="17">
        <f t="shared" ref="AZ65" si="150">AZ64+1</f>
        <v>46081</v>
      </c>
      <c r="BA65" s="216">
        <f t="shared" si="41"/>
        <v>6</v>
      </c>
      <c r="BB65" s="216">
        <f t="shared" ref="BB65" si="151">BB64+1</f>
        <v>60</v>
      </c>
      <c r="BC65" s="16">
        <f t="shared" si="43"/>
        <v>0.16438356164383561</v>
      </c>
      <c r="BD65" s="16">
        <f>IF(Template!$F$7="Linear interpolation",LinInterp($AO$5:$AO$18,$AM$5:$AM$18,BC65),CubicSpline($AO$5:$AO$18,$AM$5:$AM$18,BC65))</f>
        <v>15.969980560549377</v>
      </c>
      <c r="BE65" s="221">
        <f t="shared" si="44"/>
        <v>1.0262520228392593</v>
      </c>
      <c r="BF65" s="221">
        <f>BE65/PRODUCT($BG$6:BG64)</f>
        <v>1.0004242398743266</v>
      </c>
      <c r="BG65" s="16">
        <f t="shared" si="45"/>
        <v>1.0004245720713658</v>
      </c>
      <c r="BH65" s="10">
        <f t="shared" si="46"/>
        <v>15.496880604852215</v>
      </c>
      <c r="BI65" s="90"/>
      <c r="BJ65" s="17">
        <f t="shared" si="20"/>
        <v>46058</v>
      </c>
      <c r="BK65" s="16">
        <f t="shared" si="10"/>
        <v>15.724720064094534</v>
      </c>
      <c r="BL65" s="10">
        <f ca="1">IFERROR(AVERAGE(INDIRECT("BK"&amp;AC65-Template!$F$10+1):INDIRECT("BK"&amp;AC65)),0)</f>
        <v>15.841866249501997</v>
      </c>
      <c r="BM65" s="35"/>
      <c r="BN65" s="86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</row>
    <row r="66" spans="1:86" ht="15.6" x14ac:dyDescent="0.3">
      <c r="A66" s="35"/>
      <c r="B66" s="86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17" t="str">
        <f>IFERROR(IF((Q65+1)&gt;=Template!$C$5,"-",Q65+1),"-")</f>
        <v>-</v>
      </c>
      <c r="R66" s="89">
        <f>IFERROR(_xll.EfirEndOfDay($E$5,Q66,"LAST","LAST_TRADE_DATE"),0)</f>
        <v>0</v>
      </c>
      <c r="S66" s="35"/>
      <c r="T66" s="17">
        <f t="shared" si="12"/>
        <v>46082</v>
      </c>
      <c r="U66" s="216">
        <f t="shared" si="4"/>
        <v>7</v>
      </c>
      <c r="V66" s="216">
        <f t="shared" si="12"/>
        <v>61</v>
      </c>
      <c r="W66" s="16">
        <f t="shared" si="22"/>
        <v>0.16712328767123288</v>
      </c>
      <c r="X66" s="16" t="e">
        <f>IF(Template!$F$7="Linear interpolation",LinInterp($I$5:$I$22,$G$5:$G$22,W66),CubicSpline($I$5:$I$22,$G$5:$G$22,W66))</f>
        <v>#VALUE!</v>
      </c>
      <c r="Y66" s="221" t="e">
        <f t="shared" si="26"/>
        <v>#VALUE!</v>
      </c>
      <c r="Z66" s="221" t="e">
        <f>Y66/PRODUCT($AA$6:AA65)</f>
        <v>#VALUE!</v>
      </c>
      <c r="AA66" s="16" t="e">
        <f t="shared" si="13"/>
        <v>#VALUE!</v>
      </c>
      <c r="AB66" s="10" t="e">
        <f t="shared" si="14"/>
        <v>#VALUE!</v>
      </c>
      <c r="AC66" s="90">
        <f t="shared" si="5"/>
        <v>66</v>
      </c>
      <c r="AD66" s="17">
        <f t="shared" si="15"/>
        <v>46059</v>
      </c>
      <c r="AE66" s="16" t="e">
        <f t="shared" si="6"/>
        <v>#VALUE!</v>
      </c>
      <c r="AF66" s="10">
        <f ca="1">IFERROR(AVERAGE(INDIRECT("AE"&amp;AC66-Template!$F$10+1):INDIRECT("AE"&amp;AC66)),0)</f>
        <v>0</v>
      </c>
      <c r="AG66" s="35"/>
      <c r="AH66" s="86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112" t="str">
        <f>IFERROR(IF((AW65+1)&gt;=Template!$C$5,"-",AW65+1),"-")</f>
        <v>-</v>
      </c>
      <c r="AX66" s="89">
        <f>IFERROR(_xll.EfirEndOfDay(3342963,AW66,"LAST","LAST_TRADE_DATE",,,,0),0)</f>
        <v>0</v>
      </c>
      <c r="AY66" s="35"/>
      <c r="AZ66" s="17">
        <f t="shared" ref="AZ66" si="152">AZ65+1</f>
        <v>46082</v>
      </c>
      <c r="BA66" s="216">
        <f t="shared" si="41"/>
        <v>7</v>
      </c>
      <c r="BB66" s="216">
        <f t="shared" ref="BB66" si="153">BB65+1</f>
        <v>61</v>
      </c>
      <c r="BC66" s="16">
        <f t="shared" si="43"/>
        <v>0.16712328767123288</v>
      </c>
      <c r="BD66" s="16">
        <f>IF(Template!$F$7="Linear interpolation",LinInterp($AO$5:$AO$18,$AM$5:$AM$18,BC66),CubicSpline($AO$5:$AO$18,$AM$5:$AM$18,BC66))</f>
        <v>15.968483105379962</v>
      </c>
      <c r="BE66" s="221">
        <f t="shared" si="44"/>
        <v>1.0266870539569364</v>
      </c>
      <c r="BF66" s="221">
        <f>BE66/PRODUCT($BG$6:BG65)</f>
        <v>1.0004235706145737</v>
      </c>
      <c r="BG66" s="16">
        <f t="shared" si="45"/>
        <v>1.0004245720713658</v>
      </c>
      <c r="BH66" s="10">
        <f t="shared" si="46"/>
        <v>15.496880604852215</v>
      </c>
      <c r="BI66" s="90"/>
      <c r="BJ66" s="17">
        <f t="shared" si="20"/>
        <v>46059</v>
      </c>
      <c r="BK66" s="16">
        <f t="shared" si="10"/>
        <v>15.715747016938453</v>
      </c>
      <c r="BL66" s="10">
        <f ca="1">IFERROR(AVERAGE(INDIRECT("BK"&amp;AC66-Template!$F$10+1):INDIRECT("BK"&amp;AC66)),0)</f>
        <v>15.834040792354781</v>
      </c>
      <c r="BM66" s="35"/>
      <c r="BN66" s="86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</row>
    <row r="67" spans="1:86" ht="15.6" x14ac:dyDescent="0.3">
      <c r="A67" s="35"/>
      <c r="B67" s="86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17" t="str">
        <f>IFERROR(IF((Q66+1)&gt;=Template!$C$5,"-",Q66+1),"-")</f>
        <v>-</v>
      </c>
      <c r="R67" s="89">
        <f>IFERROR(_xll.EfirEndOfDay($E$5,Q67,"LAST","LAST_TRADE_DATE"),0)</f>
        <v>0</v>
      </c>
      <c r="S67" s="35"/>
      <c r="T67" s="17">
        <f t="shared" si="12"/>
        <v>46083</v>
      </c>
      <c r="U67" s="216">
        <f t="shared" si="4"/>
        <v>1</v>
      </c>
      <c r="V67" s="216">
        <f t="shared" si="12"/>
        <v>62</v>
      </c>
      <c r="W67" s="16">
        <f t="shared" si="22"/>
        <v>0.16986301369863013</v>
      </c>
      <c r="X67" s="16" t="e">
        <f>IF(Template!$F$7="Linear interpolation",LinInterp($I$5:$I$22,$G$5:$G$22,W67),CubicSpline($I$5:$I$22,$G$5:$G$22,W67))</f>
        <v>#VALUE!</v>
      </c>
      <c r="Y67" s="221" t="e">
        <f t="shared" si="26"/>
        <v>#VALUE!</v>
      </c>
      <c r="Z67" s="221" t="e">
        <f>Y67/PRODUCT($AA$6:AA66)</f>
        <v>#VALUE!</v>
      </c>
      <c r="AA67" s="16" t="e">
        <f t="shared" si="13"/>
        <v>#VALUE!</v>
      </c>
      <c r="AB67" s="10" t="e">
        <f t="shared" si="14"/>
        <v>#VALUE!</v>
      </c>
      <c r="AC67" s="90">
        <f t="shared" si="5"/>
        <v>67</v>
      </c>
      <c r="AD67" s="17">
        <f t="shared" si="15"/>
        <v>46060</v>
      </c>
      <c r="AE67" s="16" t="e">
        <f t="shared" si="6"/>
        <v>#VALUE!</v>
      </c>
      <c r="AF67" s="10">
        <f ca="1">IFERROR(AVERAGE(INDIRECT("AE"&amp;AC67-Template!$F$10+1):INDIRECT("AE"&amp;AC67)),0)</f>
        <v>0</v>
      </c>
      <c r="AG67" s="35"/>
      <c r="AH67" s="86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112" t="str">
        <f>IFERROR(IF((AW66+1)&gt;=Template!$C$5,"-",AW66+1),"-")</f>
        <v>-</v>
      </c>
      <c r="AX67" s="89">
        <f>IFERROR(_xll.EfirEndOfDay(3342963,AW67,"LAST","LAST_TRADE_DATE",,,,0),0)</f>
        <v>0</v>
      </c>
      <c r="AY67" s="35"/>
      <c r="AZ67" s="17">
        <f t="shared" ref="AZ67" si="154">AZ66+1</f>
        <v>46083</v>
      </c>
      <c r="BA67" s="216">
        <f t="shared" si="41"/>
        <v>1</v>
      </c>
      <c r="BB67" s="216">
        <f t="shared" ref="BB67" si="155">BB66+1</f>
        <v>62</v>
      </c>
      <c r="BC67" s="16">
        <f t="shared" si="43"/>
        <v>0.16986301369863013</v>
      </c>
      <c r="BD67" s="16">
        <f>IF(Template!$F$7="Linear interpolation",LinInterp($AO$5:$AO$18,$AM$5:$AM$18,BC67),CubicSpline($AO$5:$AO$18,$AM$5:$AM$18,BC67))</f>
        <v>15.966935802255374</v>
      </c>
      <c r="BE67" s="221">
        <f t="shared" si="44"/>
        <v>1.0271219183490365</v>
      </c>
      <c r="BF67" s="221">
        <f>BE67/PRODUCT($BG$6:BG66)</f>
        <v>1.0004225593463401</v>
      </c>
      <c r="BG67" s="16">
        <f t="shared" si="45"/>
        <v>1.0004225593463401</v>
      </c>
      <c r="BH67" s="10">
        <f t="shared" si="46"/>
        <v>15.423416141412073</v>
      </c>
      <c r="BI67" s="90"/>
      <c r="BJ67" s="17">
        <f t="shared" si="20"/>
        <v>46060</v>
      </c>
      <c r="BK67" s="16">
        <f t="shared" si="10"/>
        <v>15.715747016938453</v>
      </c>
      <c r="BL67" s="10">
        <f ca="1">IFERROR(AVERAGE(INDIRECT("BK"&amp;AC67-Template!$F$10+1):INDIRECT("BK"&amp;AC67)),0)</f>
        <v>15.826452267038411</v>
      </c>
      <c r="BM67" s="35"/>
      <c r="BN67" s="86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</row>
    <row r="68" spans="1:86" ht="15.6" x14ac:dyDescent="0.3">
      <c r="A68" s="35"/>
      <c r="B68" s="86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17" t="str">
        <f>IFERROR(IF((Q67+1)&gt;=Template!$C$5,"-",Q67+1),"-")</f>
        <v>-</v>
      </c>
      <c r="R68" s="89">
        <f>IFERROR(_xll.EfirEndOfDay($E$5,Q68,"LAST","LAST_TRADE_DATE"),0)</f>
        <v>0</v>
      </c>
      <c r="S68" s="35"/>
      <c r="T68" s="17">
        <f t="shared" si="12"/>
        <v>46084</v>
      </c>
      <c r="U68" s="216">
        <f t="shared" si="4"/>
        <v>2</v>
      </c>
      <c r="V68" s="216">
        <f t="shared" si="12"/>
        <v>63</v>
      </c>
      <c r="W68" s="16">
        <f t="shared" si="22"/>
        <v>0.17260273972602741</v>
      </c>
      <c r="X68" s="16" t="e">
        <f>IF(Template!$F$7="Linear interpolation",LinInterp($I$5:$I$22,$G$5:$G$22,W68),CubicSpline($I$5:$I$22,$G$5:$G$22,W68))</f>
        <v>#VALUE!</v>
      </c>
      <c r="Y68" s="221" t="e">
        <f t="shared" si="26"/>
        <v>#VALUE!</v>
      </c>
      <c r="Z68" s="221" t="e">
        <f>Y68/PRODUCT($AA$6:AA67)</f>
        <v>#VALUE!</v>
      </c>
      <c r="AA68" s="16" t="e">
        <f t="shared" si="13"/>
        <v>#VALUE!</v>
      </c>
      <c r="AB68" s="10" t="e">
        <f t="shared" si="14"/>
        <v>#VALUE!</v>
      </c>
      <c r="AC68" s="90">
        <f t="shared" si="5"/>
        <v>68</v>
      </c>
      <c r="AD68" s="17">
        <f t="shared" si="15"/>
        <v>46061</v>
      </c>
      <c r="AE68" s="16" t="e">
        <f t="shared" si="6"/>
        <v>#VALUE!</v>
      </c>
      <c r="AF68" s="10">
        <f ca="1">IFERROR(AVERAGE(INDIRECT("AE"&amp;AC68-Template!$F$10+1):INDIRECT("AE"&amp;AC68)),0)</f>
        <v>0</v>
      </c>
      <c r="AG68" s="35"/>
      <c r="AH68" s="86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112" t="str">
        <f>IFERROR(IF((AW67+1)&gt;=Template!$C$5,"-",AW67+1),"-")</f>
        <v>-</v>
      </c>
      <c r="AX68" s="89">
        <f>IFERROR(_xll.EfirEndOfDay(3342963,AW68,"LAST","LAST_TRADE_DATE",,,,0),0)</f>
        <v>0</v>
      </c>
      <c r="AY68" s="35"/>
      <c r="AZ68" s="17">
        <f t="shared" ref="AZ68" si="156">AZ67+1</f>
        <v>46084</v>
      </c>
      <c r="BA68" s="216">
        <f t="shared" si="41"/>
        <v>2</v>
      </c>
      <c r="BB68" s="216">
        <f t="shared" ref="BB68" si="157">BB67+1</f>
        <v>63</v>
      </c>
      <c r="BC68" s="16">
        <f t="shared" si="43"/>
        <v>0.17260273972602741</v>
      </c>
      <c r="BD68" s="16">
        <f>IF(Template!$F$7="Linear interpolation",LinInterp($AO$5:$AO$18,$AM$5:$AM$18,BC68),CubicSpline($AO$5:$AO$18,$AM$5:$AM$18,BC68))</f>
        <v>15.965337820376361</v>
      </c>
      <c r="BE68" s="221">
        <f t="shared" si="44"/>
        <v>1.0275566104844853</v>
      </c>
      <c r="BF68" s="221">
        <f>BE68/PRODUCT($BG$6:BG67)</f>
        <v>1.0004232137662368</v>
      </c>
      <c r="BG68" s="16">
        <f t="shared" si="45"/>
        <v>1.0004232137662368</v>
      </c>
      <c r="BH68" s="10">
        <f t="shared" si="46"/>
        <v>15.447302467642254</v>
      </c>
      <c r="BI68" s="90"/>
      <c r="BJ68" s="17">
        <f t="shared" si="20"/>
        <v>46061</v>
      </c>
      <c r="BK68" s="16">
        <f t="shared" si="10"/>
        <v>15.715747016938453</v>
      </c>
      <c r="BL68" s="10">
        <f ca="1">IFERROR(AVERAGE(INDIRECT("BK"&amp;AC68-Template!$F$10+1):INDIRECT("BK"&amp;AC68)),0)</f>
        <v>15.819101319728681</v>
      </c>
      <c r="BM68" s="35"/>
      <c r="BN68" s="86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</row>
    <row r="69" spans="1:86" ht="15.6" x14ac:dyDescent="0.3">
      <c r="A69" s="35"/>
      <c r="B69" s="86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17" t="str">
        <f>IFERROR(IF((Q68+1)&gt;=Template!$C$5,"-",Q68+1),"-")</f>
        <v>-</v>
      </c>
      <c r="R69" s="89">
        <f>IFERROR(_xll.EfirEndOfDay($E$5,Q69,"LAST","LAST_TRADE_DATE"),0)</f>
        <v>0</v>
      </c>
      <c r="S69" s="35"/>
      <c r="T69" s="17">
        <f t="shared" si="12"/>
        <v>46085</v>
      </c>
      <c r="U69" s="216">
        <f t="shared" si="4"/>
        <v>3</v>
      </c>
      <c r="V69" s="216">
        <f t="shared" si="12"/>
        <v>64</v>
      </c>
      <c r="W69" s="16">
        <f t="shared" si="22"/>
        <v>0.17534246575342466</v>
      </c>
      <c r="X69" s="16" t="e">
        <f>IF(Template!$F$7="Linear interpolation",LinInterp($I$5:$I$22,$G$5:$G$22,W69),CubicSpline($I$5:$I$22,$G$5:$G$22,W69))</f>
        <v>#VALUE!</v>
      </c>
      <c r="Y69" s="221" t="e">
        <f t="shared" si="26"/>
        <v>#VALUE!</v>
      </c>
      <c r="Z69" s="221" t="e">
        <f>Y69/PRODUCT($AA$6:AA68)</f>
        <v>#VALUE!</v>
      </c>
      <c r="AA69" s="16" t="e">
        <f t="shared" si="13"/>
        <v>#VALUE!</v>
      </c>
      <c r="AB69" s="10" t="e">
        <f t="shared" si="14"/>
        <v>#VALUE!</v>
      </c>
      <c r="AC69" s="90">
        <f t="shared" si="5"/>
        <v>69</v>
      </c>
      <c r="AD69" s="17">
        <f t="shared" si="15"/>
        <v>46062</v>
      </c>
      <c r="AE69" s="16" t="e">
        <f t="shared" si="6"/>
        <v>#VALUE!</v>
      </c>
      <c r="AF69" s="10">
        <f ca="1">IFERROR(AVERAGE(INDIRECT("AE"&amp;AC69-Template!$F$10+1):INDIRECT("AE"&amp;AC69)),0)</f>
        <v>0</v>
      </c>
      <c r="AG69" s="35"/>
      <c r="AH69" s="86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112" t="str">
        <f>IFERROR(IF((AW68+1)&gt;=Template!$C$5,"-",AW68+1),"-")</f>
        <v>-</v>
      </c>
      <c r="AX69" s="89">
        <f>IFERROR(_xll.EfirEndOfDay(3342963,AW69,"LAST","LAST_TRADE_DATE",,,,0),0)</f>
        <v>0</v>
      </c>
      <c r="AY69" s="35"/>
      <c r="AZ69" s="17">
        <f t="shared" ref="AZ69" si="158">AZ68+1</f>
        <v>46085</v>
      </c>
      <c r="BA69" s="216">
        <f t="shared" si="41"/>
        <v>3</v>
      </c>
      <c r="BB69" s="216">
        <f t="shared" ref="BB69" si="159">BB68+1</f>
        <v>64</v>
      </c>
      <c r="BC69" s="16">
        <f t="shared" si="43"/>
        <v>0.17534246575342466</v>
      </c>
      <c r="BD69" s="16">
        <f>IF(Template!$F$7="Linear interpolation",LinInterp($AO$5:$AO$18,$AM$5:$AM$18,BC69),CubicSpline($AO$5:$AO$18,$AM$5:$AM$18,BC69))</f>
        <v>15.963688328943668</v>
      </c>
      <c r="BE69" s="221">
        <f t="shared" si="44"/>
        <v>1.0279911247411615</v>
      </c>
      <c r="BF69" s="221">
        <f>BE69/PRODUCT($BG$6:BG68)</f>
        <v>1.000422861623625</v>
      </c>
      <c r="BG69" s="16">
        <f t="shared" si="45"/>
        <v>1.000422861623625</v>
      </c>
      <c r="BH69" s="10">
        <f t="shared" si="46"/>
        <v>15.434449262313855</v>
      </c>
      <c r="BI69" s="90"/>
      <c r="BJ69" s="17">
        <f t="shared" si="20"/>
        <v>46062</v>
      </c>
      <c r="BK69" s="16">
        <f t="shared" si="10"/>
        <v>15.660778840869693</v>
      </c>
      <c r="BL69" s="10">
        <f ca="1">IFERROR(AVERAGE(INDIRECT("BK"&amp;AC69-Template!$F$10+1):INDIRECT("BK"&amp;AC69)),0)</f>
        <v>15.809918099883323</v>
      </c>
      <c r="BM69" s="35"/>
      <c r="BN69" s="86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</row>
    <row r="70" spans="1:86" ht="15.6" x14ac:dyDescent="0.3">
      <c r="A70" s="35"/>
      <c r="B70" s="86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17" t="str">
        <f>IFERROR(IF((Q69+1)&gt;=Template!$C$5,"-",Q69+1),"-")</f>
        <v>-</v>
      </c>
      <c r="R70" s="89">
        <f>IFERROR(_xll.EfirEndOfDay($E$5,Q70,"LAST","LAST_TRADE_DATE"),0)</f>
        <v>0</v>
      </c>
      <c r="S70" s="35"/>
      <c r="T70" s="17">
        <f t="shared" si="12"/>
        <v>46086</v>
      </c>
      <c r="U70" s="216">
        <f t="shared" ref="U70:U133" si="160">WEEKDAY(T70,2)</f>
        <v>4</v>
      </c>
      <c r="V70" s="216">
        <f t="shared" si="12"/>
        <v>65</v>
      </c>
      <c r="W70" s="16">
        <f t="shared" si="22"/>
        <v>0.17808219178082191</v>
      </c>
      <c r="X70" s="16" t="e">
        <f>IF(Template!$F$7="Linear interpolation",LinInterp($I$5:$I$22,$G$5:$G$22,W70),CubicSpline($I$5:$I$22,$G$5:$G$22,W70))</f>
        <v>#VALUE!</v>
      </c>
      <c r="Y70" s="221" t="e">
        <f t="shared" si="26"/>
        <v>#VALUE!</v>
      </c>
      <c r="Z70" s="221" t="e">
        <f>Y70/PRODUCT($AA$6:AA69)</f>
        <v>#VALUE!</v>
      </c>
      <c r="AA70" s="16" t="e">
        <f t="shared" si="13"/>
        <v>#VALUE!</v>
      </c>
      <c r="AB70" s="10" t="e">
        <f t="shared" si="14"/>
        <v>#VALUE!</v>
      </c>
      <c r="AC70" s="90">
        <f t="shared" ref="AC70:AC133" si="161">ROW(AD70)</f>
        <v>70</v>
      </c>
      <c r="AD70" s="17">
        <f t="shared" si="15"/>
        <v>46063</v>
      </c>
      <c r="AE70" s="16" t="e">
        <f t="shared" ref="AE70:AE133" si="162">IF(R70&lt;&gt;0,R70,VLOOKUP(AD70,$T:$AB,9,FALSE))</f>
        <v>#VALUE!</v>
      </c>
      <c r="AF70" s="10">
        <f ca="1">IFERROR(AVERAGE(INDIRECT("AE"&amp;AC70-Template!$F$10+1):INDIRECT("AE"&amp;AC70)),0)</f>
        <v>0</v>
      </c>
      <c r="AG70" s="35"/>
      <c r="AH70" s="86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112" t="str">
        <f>IFERROR(IF((AW69+1)&gt;=Template!$C$5,"-",AW69+1),"-")</f>
        <v>-</v>
      </c>
      <c r="AX70" s="89">
        <f>IFERROR(_xll.EfirEndOfDay(3342963,AW70,"LAST","LAST_TRADE_DATE",,,,0),0)</f>
        <v>0</v>
      </c>
      <c r="AY70" s="35"/>
      <c r="AZ70" s="17">
        <f t="shared" ref="AZ70" si="163">AZ69+1</f>
        <v>46086</v>
      </c>
      <c r="BA70" s="216">
        <f t="shared" si="41"/>
        <v>4</v>
      </c>
      <c r="BB70" s="216">
        <f t="shared" ref="BB70" si="164">BB69+1</f>
        <v>65</v>
      </c>
      <c r="BC70" s="16">
        <f t="shared" si="43"/>
        <v>0.17808219178082191</v>
      </c>
      <c r="BD70" s="16">
        <f>IF(Template!$F$7="Linear interpolation",LinInterp($AO$5:$AO$18,$AM$5:$AM$18,BC70),CubicSpline($AO$5:$AO$18,$AM$5:$AM$18,BC70))</f>
        <v>15.961986497158044</v>
      </c>
      <c r="BE70" s="221">
        <f t="shared" si="44"/>
        <v>1.0284254554058978</v>
      </c>
      <c r="BF70" s="221">
        <f>BE70/PRODUCT($BG$6:BG69)</f>
        <v>1.00042250429433</v>
      </c>
      <c r="BG70" s="16">
        <f t="shared" si="45"/>
        <v>1.00042250429433</v>
      </c>
      <c r="BH70" s="10">
        <f t="shared" si="46"/>
        <v>15.42140674304482</v>
      </c>
      <c r="BI70" s="90"/>
      <c r="BJ70" s="17">
        <f t="shared" si="20"/>
        <v>46063</v>
      </c>
      <c r="BK70" s="16">
        <f t="shared" ref="BK70:BK133" si="165">IF(AX70&lt;&gt;0,AX70,VLOOKUP(BJ70,$AZ:$BH,9,FALSE))</f>
        <v>15.678709568401782</v>
      </c>
      <c r="BL70" s="10">
        <f ca="1">IFERROR(AVERAGE(INDIRECT("BK"&amp;AC70-Template!$F$10+1):INDIRECT("BK"&amp;AC70)),0)</f>
        <v>15.801332570955699</v>
      </c>
      <c r="BM70" s="35"/>
      <c r="BN70" s="86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</row>
    <row r="71" spans="1:86" ht="15.6" x14ac:dyDescent="0.3">
      <c r="A71" s="35"/>
      <c r="B71" s="86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17" t="str">
        <f>IFERROR(IF((Q70+1)&gt;=Template!$C$5,"-",Q70+1),"-")</f>
        <v>-</v>
      </c>
      <c r="R71" s="89">
        <f>IFERROR(_xll.EfirEndOfDay($E$5,Q71,"LAST","LAST_TRADE_DATE"),0)</f>
        <v>0</v>
      </c>
      <c r="S71" s="35"/>
      <c r="T71" s="17">
        <f t="shared" ref="T71:V134" si="166">T70+1</f>
        <v>46087</v>
      </c>
      <c r="U71" s="216">
        <f t="shared" si="160"/>
        <v>5</v>
      </c>
      <c r="V71" s="216">
        <f t="shared" si="166"/>
        <v>66</v>
      </c>
      <c r="W71" s="16">
        <f t="shared" si="22"/>
        <v>0.18082191780821918</v>
      </c>
      <c r="X71" s="16" t="e">
        <f>IF(Template!$F$7="Linear interpolation",LinInterp($I$5:$I$22,$G$5:$G$22,W71),CubicSpline($I$5:$I$22,$G$5:$G$22,W71))</f>
        <v>#VALUE!</v>
      </c>
      <c r="Y71" s="221" t="e">
        <f t="shared" ref="Y71:Y134" si="167">(1+(X71*V71/100/365))</f>
        <v>#VALUE!</v>
      </c>
      <c r="Z71" s="221" t="e">
        <f>Y71/PRODUCT($AA$6:AA70)</f>
        <v>#VALUE!</v>
      </c>
      <c r="AA71" s="16" t="e">
        <f t="shared" ref="AA71:AA134" si="168">1+AB71/365/100</f>
        <v>#VALUE!</v>
      </c>
      <c r="AB71" s="10" t="e">
        <f t="shared" ref="AB71:AB134" si="169">IF(OR(U71=6,U71=7),AB70,(Z71-1)*365*100)</f>
        <v>#VALUE!</v>
      </c>
      <c r="AC71" s="90">
        <f t="shared" si="161"/>
        <v>71</v>
      </c>
      <c r="AD71" s="17">
        <f t="shared" ref="AD71:AD134" si="170">AD70+1</f>
        <v>46064</v>
      </c>
      <c r="AE71" s="16" t="e">
        <f t="shared" si="162"/>
        <v>#VALUE!</v>
      </c>
      <c r="AF71" s="10">
        <f ca="1">IFERROR(AVERAGE(INDIRECT("AE"&amp;AC71-Template!$F$10+1):INDIRECT("AE"&amp;AC71)),0)</f>
        <v>0</v>
      </c>
      <c r="AG71" s="35"/>
      <c r="AH71" s="86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112" t="str">
        <f>IFERROR(IF((AW70+1)&gt;=Template!$C$5,"-",AW70+1),"-")</f>
        <v>-</v>
      </c>
      <c r="AX71" s="89">
        <f>IFERROR(_xll.EfirEndOfDay(3342963,AW71,"LAST","LAST_TRADE_DATE",,,,0),0)</f>
        <v>0</v>
      </c>
      <c r="AY71" s="35"/>
      <c r="AZ71" s="17">
        <f t="shared" ref="AZ71" si="171">AZ70+1</f>
        <v>46087</v>
      </c>
      <c r="BA71" s="216">
        <f t="shared" si="41"/>
        <v>5</v>
      </c>
      <c r="BB71" s="216">
        <f t="shared" ref="BB71" si="172">BB70+1</f>
        <v>66</v>
      </c>
      <c r="BC71" s="16">
        <f t="shared" si="43"/>
        <v>0.18082191780821918</v>
      </c>
      <c r="BD71" s="16">
        <f>IF(Template!$F$7="Linear interpolation",LinInterp($AO$5:$AO$18,$AM$5:$AM$18,BC71),CubicSpline($AO$5:$AO$18,$AM$5:$AM$18,BC71))</f>
        <v>15.960231494220235</v>
      </c>
      <c r="BE71" s="221">
        <f t="shared" si="44"/>
        <v>1.0288595966744805</v>
      </c>
      <c r="BF71" s="221">
        <f>BE71/PRODUCT($BG$6:BG70)</f>
        <v>1.0004221416985555</v>
      </c>
      <c r="BG71" s="16">
        <f t="shared" si="45"/>
        <v>1.0004221416985555</v>
      </c>
      <c r="BH71" s="10">
        <f t="shared" si="46"/>
        <v>15.408171997274955</v>
      </c>
      <c r="BI71" s="90"/>
      <c r="BJ71" s="17">
        <f t="shared" ref="BJ71:BJ134" si="173">BJ70+1</f>
        <v>46064</v>
      </c>
      <c r="BK71" s="16">
        <f t="shared" si="165"/>
        <v>15.669148572492908</v>
      </c>
      <c r="BL71" s="10">
        <f ca="1">IFERROR(AVERAGE(INDIRECT("BK"&amp;AC71-Template!$F$10+1):INDIRECT("BK"&amp;AC71)),0)</f>
        <v>15.79386190611932</v>
      </c>
      <c r="BM71" s="35"/>
      <c r="BN71" s="86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</row>
    <row r="72" spans="1:86" ht="15.6" x14ac:dyDescent="0.3">
      <c r="A72" s="35"/>
      <c r="B72" s="86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17" t="str">
        <f>IFERROR(IF((Q71+1)&gt;=Template!$C$5,"-",Q71+1),"-")</f>
        <v>-</v>
      </c>
      <c r="R72" s="89">
        <f>IFERROR(_xll.EfirEndOfDay($E$5,Q72,"LAST","LAST_TRADE_DATE"),0)</f>
        <v>0</v>
      </c>
      <c r="S72" s="35"/>
      <c r="T72" s="17">
        <f t="shared" si="166"/>
        <v>46088</v>
      </c>
      <c r="U72" s="216">
        <f t="shared" si="160"/>
        <v>6</v>
      </c>
      <c r="V72" s="216">
        <f t="shared" si="166"/>
        <v>67</v>
      </c>
      <c r="W72" s="16">
        <f t="shared" ref="W72:W135" si="174">YEARFRAC($T$5,T72,3)</f>
        <v>0.18356164383561643</v>
      </c>
      <c r="X72" s="16" t="e">
        <f>IF(Template!$F$7="Linear interpolation",LinInterp($I$5:$I$22,$G$5:$G$22,W72),CubicSpline($I$5:$I$22,$G$5:$G$22,W72))</f>
        <v>#VALUE!</v>
      </c>
      <c r="Y72" s="221" t="e">
        <f t="shared" si="167"/>
        <v>#VALUE!</v>
      </c>
      <c r="Z72" s="221" t="e">
        <f>Y72/PRODUCT($AA$6:AA71)</f>
        <v>#VALUE!</v>
      </c>
      <c r="AA72" s="16" t="e">
        <f t="shared" si="168"/>
        <v>#VALUE!</v>
      </c>
      <c r="AB72" s="10" t="e">
        <f t="shared" si="169"/>
        <v>#VALUE!</v>
      </c>
      <c r="AC72" s="90">
        <f t="shared" si="161"/>
        <v>72</v>
      </c>
      <c r="AD72" s="17">
        <f t="shared" si="170"/>
        <v>46065</v>
      </c>
      <c r="AE72" s="16" t="e">
        <f t="shared" si="162"/>
        <v>#VALUE!</v>
      </c>
      <c r="AF72" s="10">
        <f ca="1">IFERROR(AVERAGE(INDIRECT("AE"&amp;AC72-Template!$F$10+1):INDIRECT("AE"&amp;AC72)),0)</f>
        <v>0</v>
      </c>
      <c r="AG72" s="35"/>
      <c r="AH72" s="86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112" t="str">
        <f>IFERROR(IF((AW71+1)&gt;=Template!$C$5,"-",AW71+1),"-")</f>
        <v>-</v>
      </c>
      <c r="AX72" s="89">
        <f>IFERROR(_xll.EfirEndOfDay(3342963,AW72,"LAST","LAST_TRADE_DATE",,,,0),0)</f>
        <v>0</v>
      </c>
      <c r="AY72" s="35"/>
      <c r="AZ72" s="17">
        <f t="shared" ref="AZ72" si="175">AZ71+1</f>
        <v>46088</v>
      </c>
      <c r="BA72" s="216">
        <f t="shared" si="41"/>
        <v>6</v>
      </c>
      <c r="BB72" s="216">
        <f t="shared" ref="BB72" si="176">BB71+1</f>
        <v>67</v>
      </c>
      <c r="BC72" s="16">
        <f t="shared" si="43"/>
        <v>0.18356164383561643</v>
      </c>
      <c r="BD72" s="16">
        <f>IF(Template!$F$7="Linear interpolation",LinInterp($AO$5:$AO$18,$AM$5:$AM$18,BC72),CubicSpline($AO$5:$AO$18,$AM$5:$AM$18,BC72))</f>
        <v>15.958422489330989</v>
      </c>
      <c r="BE72" s="221">
        <f t="shared" si="44"/>
        <v>1.0292935426516487</v>
      </c>
      <c r="BF72" s="221">
        <f>BE72/PRODUCT($BG$6:BG71)</f>
        <v>1.0004217737566632</v>
      </c>
      <c r="BG72" s="16">
        <f t="shared" si="45"/>
        <v>1.0004221416985555</v>
      </c>
      <c r="BH72" s="10">
        <f t="shared" si="46"/>
        <v>15.408171997274955</v>
      </c>
      <c r="BI72" s="90"/>
      <c r="BJ72" s="17">
        <f t="shared" si="173"/>
        <v>46065</v>
      </c>
      <c r="BK72" s="16">
        <f t="shared" si="165"/>
        <v>15.659460818239545</v>
      </c>
      <c r="BL72" s="10">
        <f ca="1">IFERROR(AVERAGE(INDIRECT("BK"&amp;AC72-Template!$F$10+1):INDIRECT("BK"&amp;AC72)),0)</f>
        <v>15.785593703875493</v>
      </c>
      <c r="BM72" s="35"/>
      <c r="BN72" s="86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</row>
    <row r="73" spans="1:86" ht="15.6" x14ac:dyDescent="0.3">
      <c r="A73" s="35"/>
      <c r="B73" s="86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17" t="str">
        <f>IFERROR(IF((Q72+1)&gt;=Template!$C$5,"-",Q72+1),"-")</f>
        <v>-</v>
      </c>
      <c r="R73" s="89">
        <f>IFERROR(_xll.EfirEndOfDay($E$5,Q73,"LAST","LAST_TRADE_DATE"),0)</f>
        <v>0</v>
      </c>
      <c r="S73" s="35"/>
      <c r="T73" s="17">
        <f t="shared" si="166"/>
        <v>46089</v>
      </c>
      <c r="U73" s="216">
        <f t="shared" si="160"/>
        <v>7</v>
      </c>
      <c r="V73" s="216">
        <f t="shared" si="166"/>
        <v>68</v>
      </c>
      <c r="W73" s="16">
        <f t="shared" si="174"/>
        <v>0.18630136986301371</v>
      </c>
      <c r="X73" s="16" t="e">
        <f>IF(Template!$F$7="Linear interpolation",LinInterp($I$5:$I$22,$G$5:$G$22,W73),CubicSpline($I$5:$I$22,$G$5:$G$22,W73))</f>
        <v>#VALUE!</v>
      </c>
      <c r="Y73" s="221" t="e">
        <f t="shared" si="167"/>
        <v>#VALUE!</v>
      </c>
      <c r="Z73" s="221" t="e">
        <f>Y73/PRODUCT($AA$6:AA72)</f>
        <v>#VALUE!</v>
      </c>
      <c r="AA73" s="16" t="e">
        <f t="shared" si="168"/>
        <v>#VALUE!</v>
      </c>
      <c r="AB73" s="10" t="e">
        <f t="shared" si="169"/>
        <v>#VALUE!</v>
      </c>
      <c r="AC73" s="90">
        <f t="shared" si="161"/>
        <v>73</v>
      </c>
      <c r="AD73" s="17">
        <f t="shared" si="170"/>
        <v>46066</v>
      </c>
      <c r="AE73" s="16" t="e">
        <f t="shared" si="162"/>
        <v>#VALUE!</v>
      </c>
      <c r="AF73" s="10">
        <f ca="1">IFERROR(AVERAGE(INDIRECT("AE"&amp;AC73-Template!$F$10+1):INDIRECT("AE"&amp;AC73)),0)</f>
        <v>0</v>
      </c>
      <c r="AG73" s="35"/>
      <c r="AH73" s="86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112" t="str">
        <f>IFERROR(IF((AW72+1)&gt;=Template!$C$5,"-",AW72+1),"-")</f>
        <v>-</v>
      </c>
      <c r="AX73" s="89">
        <f>IFERROR(_xll.EfirEndOfDay(3342963,AW73,"LAST","LAST_TRADE_DATE",,,,0),0)</f>
        <v>0</v>
      </c>
      <c r="AY73" s="35"/>
      <c r="AZ73" s="17">
        <f t="shared" ref="AZ73" si="177">AZ72+1</f>
        <v>46089</v>
      </c>
      <c r="BA73" s="216">
        <f t="shared" si="41"/>
        <v>7</v>
      </c>
      <c r="BB73" s="216">
        <f t="shared" ref="BB73" si="178">BB72+1</f>
        <v>68</v>
      </c>
      <c r="BC73" s="16">
        <f t="shared" si="43"/>
        <v>0.18630136986301371</v>
      </c>
      <c r="BD73" s="16">
        <f>IF(Template!$F$7="Linear interpolation",LinInterp($AO$5:$AO$18,$AM$5:$AM$18,BC73),CubicSpline($AO$5:$AO$18,$AM$5:$AM$18,BC73))</f>
        <v>15.956558651691054</v>
      </c>
      <c r="BE73" s="221">
        <f t="shared" si="44"/>
        <v>1.0297272873510956</v>
      </c>
      <c r="BF73" s="221">
        <f>BE73/PRODUCT($BG$6:BG72)</f>
        <v>1.0004210324475535</v>
      </c>
      <c r="BG73" s="16">
        <f t="shared" si="45"/>
        <v>1.0004221416985555</v>
      </c>
      <c r="BH73" s="10">
        <f t="shared" si="46"/>
        <v>15.408171997274955</v>
      </c>
      <c r="BI73" s="90"/>
      <c r="BJ73" s="17">
        <f t="shared" si="173"/>
        <v>46066</v>
      </c>
      <c r="BK73" s="16">
        <f t="shared" si="165"/>
        <v>15.649643264533996</v>
      </c>
      <c r="BL73" s="10">
        <f ca="1">IFERROR(AVERAGE(INDIRECT("BK"&amp;AC73-Template!$F$10+1):INDIRECT("BK"&amp;AC73)),0)</f>
        <v>15.777240690083307</v>
      </c>
      <c r="BM73" s="35"/>
      <c r="BN73" s="86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</row>
    <row r="74" spans="1:86" ht="15.6" x14ac:dyDescent="0.3">
      <c r="A74" s="35"/>
      <c r="B74" s="86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17" t="str">
        <f>IFERROR(IF((Q73+1)&gt;=Template!$C$5,"-",Q73+1),"-")</f>
        <v>-</v>
      </c>
      <c r="R74" s="89">
        <f>IFERROR(_xll.EfirEndOfDay($E$5,Q74,"LAST","LAST_TRADE_DATE"),0)</f>
        <v>0</v>
      </c>
      <c r="S74" s="35"/>
      <c r="T74" s="17">
        <f t="shared" si="166"/>
        <v>46090</v>
      </c>
      <c r="U74" s="216">
        <f t="shared" si="160"/>
        <v>1</v>
      </c>
      <c r="V74" s="216">
        <f t="shared" si="166"/>
        <v>69</v>
      </c>
      <c r="W74" s="16">
        <f t="shared" si="174"/>
        <v>0.18904109589041096</v>
      </c>
      <c r="X74" s="16" t="e">
        <f>IF(Template!$F$7="Linear interpolation",LinInterp($I$5:$I$22,$G$5:$G$22,W74),CubicSpline($I$5:$I$22,$G$5:$G$22,W74))</f>
        <v>#VALUE!</v>
      </c>
      <c r="Y74" s="221" t="e">
        <f t="shared" si="167"/>
        <v>#VALUE!</v>
      </c>
      <c r="Z74" s="221" t="e">
        <f>Y74/PRODUCT($AA$6:AA73)</f>
        <v>#VALUE!</v>
      </c>
      <c r="AA74" s="16" t="e">
        <f t="shared" si="168"/>
        <v>#VALUE!</v>
      </c>
      <c r="AB74" s="10" t="e">
        <f t="shared" si="169"/>
        <v>#VALUE!</v>
      </c>
      <c r="AC74" s="90">
        <f t="shared" si="161"/>
        <v>74</v>
      </c>
      <c r="AD74" s="17">
        <f t="shared" si="170"/>
        <v>46067</v>
      </c>
      <c r="AE74" s="16" t="e">
        <f t="shared" si="162"/>
        <v>#VALUE!</v>
      </c>
      <c r="AF74" s="10">
        <f ca="1">IFERROR(AVERAGE(INDIRECT("AE"&amp;AC74-Template!$F$10+1):INDIRECT("AE"&amp;AC74)),0)</f>
        <v>0</v>
      </c>
      <c r="AG74" s="35"/>
      <c r="AH74" s="86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112" t="str">
        <f>IFERROR(IF((AW73+1)&gt;=Template!$C$5,"-",AW73+1),"-")</f>
        <v>-</v>
      </c>
      <c r="AX74" s="89">
        <f>IFERROR(_xll.EfirEndOfDay(3342963,AW74,"LAST","LAST_TRADE_DATE",,,,0),0)</f>
        <v>0</v>
      </c>
      <c r="AY74" s="35"/>
      <c r="AZ74" s="17">
        <f t="shared" ref="AZ74" si="179">AZ73+1</f>
        <v>46090</v>
      </c>
      <c r="BA74" s="216">
        <f t="shared" si="41"/>
        <v>1</v>
      </c>
      <c r="BB74" s="216">
        <f t="shared" ref="BB74" si="180">BB73+1</f>
        <v>69</v>
      </c>
      <c r="BC74" s="16">
        <f t="shared" si="43"/>
        <v>0.18904109589041096</v>
      </c>
      <c r="BD74" s="16">
        <f>IF(Template!$F$7="Linear interpolation",LinInterp($AO$5:$AO$18,$AM$5:$AM$18,BC74),CubicSpline($AO$5:$AO$18,$AM$5:$AM$18,BC74))</f>
        <v>15.954639150501174</v>
      </c>
      <c r="BE74" s="221">
        <f t="shared" si="44"/>
        <v>1.0301608246954679</v>
      </c>
      <c r="BF74" s="221">
        <f>BE74/PRODUCT($BG$6:BG73)</f>
        <v>1.0004199122670026</v>
      </c>
      <c r="BG74" s="16">
        <f t="shared" si="45"/>
        <v>1.0004199122670026</v>
      </c>
      <c r="BH74" s="10">
        <f t="shared" si="46"/>
        <v>15.326797745593201</v>
      </c>
      <c r="BI74" s="90"/>
      <c r="BJ74" s="17">
        <f t="shared" si="173"/>
        <v>46067</v>
      </c>
      <c r="BK74" s="16">
        <f t="shared" si="165"/>
        <v>15.649643264533996</v>
      </c>
      <c r="BL74" s="10">
        <f ca="1">IFERROR(AVERAGE(INDIRECT("BK"&amp;AC74-Template!$F$10+1):INDIRECT("BK"&amp;AC74)),0)</f>
        <v>15.769131413596266</v>
      </c>
      <c r="BM74" s="35"/>
      <c r="BN74" s="86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</row>
    <row r="75" spans="1:86" ht="15.6" x14ac:dyDescent="0.3">
      <c r="A75" s="35"/>
      <c r="B75" s="86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17" t="str">
        <f>IFERROR(IF((Q74+1)&gt;=Template!$C$5,"-",Q74+1),"-")</f>
        <v>-</v>
      </c>
      <c r="R75" s="89">
        <f>IFERROR(_xll.EfirEndOfDay($E$5,Q75,"LAST","LAST_TRADE_DATE"),0)</f>
        <v>0</v>
      </c>
      <c r="S75" s="35"/>
      <c r="T75" s="17">
        <f t="shared" si="166"/>
        <v>46091</v>
      </c>
      <c r="U75" s="216">
        <f t="shared" si="160"/>
        <v>2</v>
      </c>
      <c r="V75" s="216">
        <f t="shared" si="166"/>
        <v>70</v>
      </c>
      <c r="W75" s="16">
        <f t="shared" si="174"/>
        <v>0.19178082191780821</v>
      </c>
      <c r="X75" s="16" t="e">
        <f>IF(Template!$F$7="Linear interpolation",LinInterp($I$5:$I$22,$G$5:$G$22,W75),CubicSpline($I$5:$I$22,$G$5:$G$22,W75))</f>
        <v>#VALUE!</v>
      </c>
      <c r="Y75" s="221" t="e">
        <f t="shared" si="167"/>
        <v>#VALUE!</v>
      </c>
      <c r="Z75" s="221" t="e">
        <f>Y75/PRODUCT($AA$6:AA74)</f>
        <v>#VALUE!</v>
      </c>
      <c r="AA75" s="16" t="e">
        <f t="shared" si="168"/>
        <v>#VALUE!</v>
      </c>
      <c r="AB75" s="10" t="e">
        <f t="shared" si="169"/>
        <v>#VALUE!</v>
      </c>
      <c r="AC75" s="90">
        <f t="shared" si="161"/>
        <v>75</v>
      </c>
      <c r="AD75" s="17">
        <f t="shared" si="170"/>
        <v>46068</v>
      </c>
      <c r="AE75" s="16" t="e">
        <f t="shared" si="162"/>
        <v>#VALUE!</v>
      </c>
      <c r="AF75" s="10">
        <f ca="1">IFERROR(AVERAGE(INDIRECT("AE"&amp;AC75-Template!$F$10+1):INDIRECT("AE"&amp;AC75)),0)</f>
        <v>0</v>
      </c>
      <c r="AG75" s="35"/>
      <c r="AH75" s="86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112" t="str">
        <f>IFERROR(IF((AW74+1)&gt;=Template!$C$5,"-",AW74+1),"-")</f>
        <v>-</v>
      </c>
      <c r="AX75" s="89">
        <f>IFERROR(_xll.EfirEndOfDay(3342963,AW75,"LAST","LAST_TRADE_DATE",,,,0),0)</f>
        <v>0</v>
      </c>
      <c r="AY75" s="35"/>
      <c r="AZ75" s="17">
        <f t="shared" ref="AZ75" si="181">AZ74+1</f>
        <v>46091</v>
      </c>
      <c r="BA75" s="216">
        <f t="shared" si="41"/>
        <v>2</v>
      </c>
      <c r="BB75" s="216">
        <f t="shared" ref="BB75" si="182">BB74+1</f>
        <v>70</v>
      </c>
      <c r="BC75" s="16">
        <f t="shared" si="43"/>
        <v>0.19178082191780821</v>
      </c>
      <c r="BD75" s="16">
        <f>IF(Template!$F$7="Linear interpolation",LinInterp($AO$5:$AO$18,$AM$5:$AM$18,BC75),CubicSpline($AO$5:$AO$18,$AM$5:$AM$18,BC75))</f>
        <v>15.952663154962099</v>
      </c>
      <c r="BE75" s="221">
        <f t="shared" si="44"/>
        <v>1.0305941485163657</v>
      </c>
      <c r="BF75" s="221">
        <f>BE75/PRODUCT($BG$6:BG74)</f>
        <v>1.0004206370602629</v>
      </c>
      <c r="BG75" s="16">
        <f t="shared" si="45"/>
        <v>1.0004206370602629</v>
      </c>
      <c r="BH75" s="10">
        <f t="shared" si="46"/>
        <v>15.353252699594089</v>
      </c>
      <c r="BI75" s="90"/>
      <c r="BJ75" s="17">
        <f t="shared" si="173"/>
        <v>46068</v>
      </c>
      <c r="BK75" s="16">
        <f t="shared" si="165"/>
        <v>15.649643264533996</v>
      </c>
      <c r="BL75" s="10">
        <f ca="1">IFERROR(AVERAGE(INDIRECT("BK"&amp;AC75-Template!$F$10+1):INDIRECT("BK"&amp;AC75)),0)</f>
        <v>15.761267279134453</v>
      </c>
      <c r="BM75" s="35"/>
      <c r="BN75" s="86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</row>
    <row r="76" spans="1:86" ht="15.6" x14ac:dyDescent="0.3">
      <c r="A76" s="35"/>
      <c r="B76" s="86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17" t="str">
        <f>IFERROR(IF((Q75+1)&gt;=Template!$C$5,"-",Q75+1),"-")</f>
        <v>-</v>
      </c>
      <c r="R76" s="89">
        <f>IFERROR(_xll.EfirEndOfDay($E$5,Q76,"LAST","LAST_TRADE_DATE"),0)</f>
        <v>0</v>
      </c>
      <c r="S76" s="35"/>
      <c r="T76" s="17">
        <f t="shared" si="166"/>
        <v>46092</v>
      </c>
      <c r="U76" s="216">
        <f t="shared" si="160"/>
        <v>3</v>
      </c>
      <c r="V76" s="216">
        <f t="shared" si="166"/>
        <v>71</v>
      </c>
      <c r="W76" s="16">
        <f t="shared" si="174"/>
        <v>0.19452054794520549</v>
      </c>
      <c r="X76" s="16" t="e">
        <f>IF(Template!$F$7="Linear interpolation",LinInterp($I$5:$I$22,$G$5:$G$22,W76),CubicSpline($I$5:$I$22,$G$5:$G$22,W76))</f>
        <v>#VALUE!</v>
      </c>
      <c r="Y76" s="221" t="e">
        <f t="shared" si="167"/>
        <v>#VALUE!</v>
      </c>
      <c r="Z76" s="221" t="e">
        <f>Y76/PRODUCT($AA$6:AA75)</f>
        <v>#VALUE!</v>
      </c>
      <c r="AA76" s="16" t="e">
        <f t="shared" si="168"/>
        <v>#VALUE!</v>
      </c>
      <c r="AB76" s="10" t="e">
        <f t="shared" si="169"/>
        <v>#VALUE!</v>
      </c>
      <c r="AC76" s="90">
        <f t="shared" si="161"/>
        <v>76</v>
      </c>
      <c r="AD76" s="17">
        <f t="shared" si="170"/>
        <v>46069</v>
      </c>
      <c r="AE76" s="16" t="e">
        <f t="shared" si="162"/>
        <v>#VALUE!</v>
      </c>
      <c r="AF76" s="10">
        <f ca="1">IFERROR(AVERAGE(INDIRECT("AE"&amp;AC76-Template!$F$10+1):INDIRECT("AE"&amp;AC76)),0)</f>
        <v>0</v>
      </c>
      <c r="AG76" s="35"/>
      <c r="AH76" s="86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112" t="str">
        <f>IFERROR(IF((AW75+1)&gt;=Template!$C$5,"-",AW75+1),"-")</f>
        <v>-</v>
      </c>
      <c r="AX76" s="89">
        <f>IFERROR(_xll.EfirEndOfDay(3342963,AW76,"LAST","LAST_TRADE_DATE",,,,0),0)</f>
        <v>0</v>
      </c>
      <c r="AY76" s="35"/>
      <c r="AZ76" s="17">
        <f t="shared" ref="AZ76" si="183">AZ75+1</f>
        <v>46092</v>
      </c>
      <c r="BA76" s="216">
        <f t="shared" si="41"/>
        <v>3</v>
      </c>
      <c r="BB76" s="216">
        <f t="shared" ref="BB76" si="184">BB75+1</f>
        <v>71</v>
      </c>
      <c r="BC76" s="16">
        <f t="shared" si="43"/>
        <v>0.19452054794520549</v>
      </c>
      <c r="BD76" s="16">
        <f>IF(Template!$F$7="Linear interpolation",LinInterp($AO$5:$AO$18,$AM$5:$AM$18,BC76),CubicSpline($AO$5:$AO$18,$AM$5:$AM$18,BC76))</f>
        <v>15.950629834274576</v>
      </c>
      <c r="BE76" s="221">
        <f t="shared" si="44"/>
        <v>1.0310272525543422</v>
      </c>
      <c r="BF76" s="221">
        <f>BE76/PRODUCT($BG$6:BG75)</f>
        <v>1.0004202469406605</v>
      </c>
      <c r="BG76" s="16">
        <f t="shared" si="45"/>
        <v>1.0004202469406605</v>
      </c>
      <c r="BH76" s="10">
        <f t="shared" si="46"/>
        <v>15.339013334106477</v>
      </c>
      <c r="BI76" s="90"/>
      <c r="BJ76" s="17">
        <f t="shared" si="173"/>
        <v>46069</v>
      </c>
      <c r="BK76" s="16">
        <f t="shared" si="165"/>
        <v>15.589394494925468</v>
      </c>
      <c r="BL76" s="10">
        <f ca="1">IFERROR(AVERAGE(INDIRECT("BK"&amp;AC76-Template!$F$10+1):INDIRECT("BK"&amp;AC76)),0)</f>
        <v>15.751394852352353</v>
      </c>
      <c r="BM76" s="35"/>
      <c r="BN76" s="86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</row>
    <row r="77" spans="1:86" ht="15.6" x14ac:dyDescent="0.3">
      <c r="A77" s="35"/>
      <c r="B77" s="86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17" t="str">
        <f>IFERROR(IF((Q76+1)&gt;=Template!$C$5,"-",Q76+1),"-")</f>
        <v>-</v>
      </c>
      <c r="R77" s="89">
        <f>IFERROR(_xll.EfirEndOfDay($E$5,Q77,"LAST","LAST_TRADE_DATE"),0)</f>
        <v>0</v>
      </c>
      <c r="S77" s="35"/>
      <c r="T77" s="17">
        <f t="shared" si="166"/>
        <v>46093</v>
      </c>
      <c r="U77" s="216">
        <f t="shared" si="160"/>
        <v>4</v>
      </c>
      <c r="V77" s="216">
        <f t="shared" si="166"/>
        <v>72</v>
      </c>
      <c r="W77" s="16">
        <f t="shared" si="174"/>
        <v>0.19726027397260273</v>
      </c>
      <c r="X77" s="16" t="e">
        <f>IF(Template!$F$7="Linear interpolation",LinInterp($I$5:$I$22,$G$5:$G$22,W77),CubicSpline($I$5:$I$22,$G$5:$G$22,W77))</f>
        <v>#VALUE!</v>
      </c>
      <c r="Y77" s="221" t="e">
        <f t="shared" si="167"/>
        <v>#VALUE!</v>
      </c>
      <c r="Z77" s="221" t="e">
        <f>Y77/PRODUCT($AA$6:AA76)</f>
        <v>#VALUE!</v>
      </c>
      <c r="AA77" s="16" t="e">
        <f t="shared" si="168"/>
        <v>#VALUE!</v>
      </c>
      <c r="AB77" s="10" t="e">
        <f t="shared" si="169"/>
        <v>#VALUE!</v>
      </c>
      <c r="AC77" s="90">
        <f t="shared" si="161"/>
        <v>77</v>
      </c>
      <c r="AD77" s="17">
        <f t="shared" si="170"/>
        <v>46070</v>
      </c>
      <c r="AE77" s="16" t="e">
        <f t="shared" si="162"/>
        <v>#VALUE!</v>
      </c>
      <c r="AF77" s="10">
        <f ca="1">IFERROR(AVERAGE(INDIRECT("AE"&amp;AC77-Template!$F$10+1):INDIRECT("AE"&amp;AC77)),0)</f>
        <v>0</v>
      </c>
      <c r="AG77" s="35"/>
      <c r="AH77" s="86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112" t="str">
        <f>IFERROR(IF((AW76+1)&gt;=Template!$C$5,"-",AW76+1),"-")</f>
        <v>-</v>
      </c>
      <c r="AX77" s="89">
        <f>IFERROR(_xll.EfirEndOfDay(3342963,AW77,"LAST","LAST_TRADE_DATE",,,,0),0)</f>
        <v>0</v>
      </c>
      <c r="AY77" s="35"/>
      <c r="AZ77" s="17">
        <f t="shared" ref="AZ77" si="185">AZ76+1</f>
        <v>46093</v>
      </c>
      <c r="BA77" s="216">
        <f t="shared" ref="BA77:BA140" si="186">WEEKDAY(AZ77,2)</f>
        <v>4</v>
      </c>
      <c r="BB77" s="216">
        <f t="shared" ref="BB77" si="187">BB76+1</f>
        <v>72</v>
      </c>
      <c r="BC77" s="16">
        <f t="shared" ref="BC77:BC140" si="188">YEARFRAC($T$5,AZ77,3)</f>
        <v>0.19726027397260273</v>
      </c>
      <c r="BD77" s="16">
        <f>IF(Template!$F$7="Linear interpolation",LinInterp($AO$5:$AO$18,$AM$5:$AM$18,BC77),CubicSpline($AO$5:$AO$18,$AM$5:$AM$18,BC77))</f>
        <v>15.94853835763935</v>
      </c>
      <c r="BE77" s="221">
        <f t="shared" ref="BE77:BE140" si="189">(1+(BD77*BB77/100/365))</f>
        <v>1.0314601304589051</v>
      </c>
      <c r="BF77" s="221">
        <f>BE77/PRODUCT($BG$6:BG76)</f>
        <v>1.0004198510790965</v>
      </c>
      <c r="BG77" s="16">
        <f t="shared" ref="BG77:BG140" si="190">1+BH77/365/100</f>
        <v>1.0004198510790965</v>
      </c>
      <c r="BH77" s="10">
        <f t="shared" ref="BH77:BH140" si="191">IF(OR(BA77=6,BA77=7),BH76,(BF77-1)*365*100)</f>
        <v>15.324564387021455</v>
      </c>
      <c r="BI77" s="90"/>
      <c r="BJ77" s="17">
        <f t="shared" si="173"/>
        <v>46070</v>
      </c>
      <c r="BK77" s="16">
        <f t="shared" si="165"/>
        <v>15.609014455645775</v>
      </c>
      <c r="BL77" s="10">
        <f ca="1">IFERROR(AVERAGE(INDIRECT("BK"&amp;AC77-Template!$F$10+1):INDIRECT("BK"&amp;AC77)),0)</f>
        <v>15.742176424260931</v>
      </c>
      <c r="BM77" s="35"/>
      <c r="BN77" s="86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</row>
    <row r="78" spans="1:86" ht="15.6" x14ac:dyDescent="0.3">
      <c r="A78" s="35"/>
      <c r="B78" s="86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17" t="str">
        <f>IFERROR(IF((Q77+1)&gt;=Template!$C$5,"-",Q77+1),"-")</f>
        <v>-</v>
      </c>
      <c r="R78" s="89">
        <f>IFERROR(_xll.EfirEndOfDay($E$5,Q78,"LAST","LAST_TRADE_DATE"),0)</f>
        <v>0</v>
      </c>
      <c r="S78" s="35"/>
      <c r="T78" s="17">
        <f t="shared" si="166"/>
        <v>46094</v>
      </c>
      <c r="U78" s="216">
        <f t="shared" si="160"/>
        <v>5</v>
      </c>
      <c r="V78" s="216">
        <f t="shared" si="166"/>
        <v>73</v>
      </c>
      <c r="W78" s="16">
        <f t="shared" si="174"/>
        <v>0.2</v>
      </c>
      <c r="X78" s="16" t="e">
        <f>IF(Template!$F$7="Linear interpolation",LinInterp($I$5:$I$22,$G$5:$G$22,W78),CubicSpline($I$5:$I$22,$G$5:$G$22,W78))</f>
        <v>#VALUE!</v>
      </c>
      <c r="Y78" s="221" t="e">
        <f t="shared" si="167"/>
        <v>#VALUE!</v>
      </c>
      <c r="Z78" s="221" t="e">
        <f>Y78/PRODUCT($AA$6:AA77)</f>
        <v>#VALUE!</v>
      </c>
      <c r="AA78" s="16" t="e">
        <f t="shared" si="168"/>
        <v>#VALUE!</v>
      </c>
      <c r="AB78" s="10" t="e">
        <f t="shared" si="169"/>
        <v>#VALUE!</v>
      </c>
      <c r="AC78" s="90">
        <f t="shared" si="161"/>
        <v>78</v>
      </c>
      <c r="AD78" s="17">
        <f t="shared" si="170"/>
        <v>46071</v>
      </c>
      <c r="AE78" s="16" t="e">
        <f t="shared" si="162"/>
        <v>#VALUE!</v>
      </c>
      <c r="AF78" s="10">
        <f ca="1">IFERROR(AVERAGE(INDIRECT("AE"&amp;AC78-Template!$F$10+1):INDIRECT("AE"&amp;AC78)),0)</f>
        <v>0</v>
      </c>
      <c r="AG78" s="35"/>
      <c r="AH78" s="86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112" t="str">
        <f>IFERROR(IF((AW77+1)&gt;=Template!$C$5,"-",AW77+1),"-")</f>
        <v>-</v>
      </c>
      <c r="AX78" s="89">
        <f>IFERROR(_xll.EfirEndOfDay(3342963,AW78,"LAST","LAST_TRADE_DATE",,,,0),0)</f>
        <v>0</v>
      </c>
      <c r="AY78" s="35"/>
      <c r="AZ78" s="17">
        <f t="shared" ref="AZ78" si="192">AZ77+1</f>
        <v>46094</v>
      </c>
      <c r="BA78" s="216">
        <f t="shared" si="186"/>
        <v>5</v>
      </c>
      <c r="BB78" s="216">
        <f t="shared" ref="BB78" si="193">BB77+1</f>
        <v>73</v>
      </c>
      <c r="BC78" s="16">
        <f t="shared" si="188"/>
        <v>0.2</v>
      </c>
      <c r="BD78" s="16">
        <f>IF(Template!$F$7="Linear interpolation",LinInterp($AO$5:$AO$18,$AM$5:$AM$18,BC78),CubicSpline($AO$5:$AO$18,$AM$5:$AM$18,BC78))</f>
        <v>15.946387894257169</v>
      </c>
      <c r="BE78" s="221">
        <f t="shared" si="189"/>
        <v>1.0318927757885143</v>
      </c>
      <c r="BF78" s="221">
        <f>BE78/PRODUCT($BG$6:BG77)</f>
        <v>1.000419449396863</v>
      </c>
      <c r="BG78" s="16">
        <f t="shared" si="190"/>
        <v>1.000419449396863</v>
      </c>
      <c r="BH78" s="10">
        <f t="shared" si="191"/>
        <v>15.309902985499612</v>
      </c>
      <c r="BI78" s="90"/>
      <c r="BJ78" s="17">
        <f t="shared" si="173"/>
        <v>46071</v>
      </c>
      <c r="BK78" s="16">
        <f t="shared" si="165"/>
        <v>15.598502510633105</v>
      </c>
      <c r="BL78" s="10">
        <f ca="1">IFERROR(AVERAGE(INDIRECT("BK"&amp;AC78-Template!$F$10+1):INDIRECT("BK"&amp;AC78)),0)</f>
        <v>15.73409410674507</v>
      </c>
      <c r="BM78" s="35"/>
      <c r="BN78" s="86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</row>
    <row r="79" spans="1:86" ht="15.6" x14ac:dyDescent="0.3">
      <c r="A79" s="35"/>
      <c r="B79" s="86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17" t="str">
        <f>IFERROR(IF((Q78+1)&gt;=Template!$C$5,"-",Q78+1),"-")</f>
        <v>-</v>
      </c>
      <c r="R79" s="89">
        <f>IFERROR(_xll.EfirEndOfDay($E$5,Q79,"LAST","LAST_TRADE_DATE"),0)</f>
        <v>0</v>
      </c>
      <c r="S79" s="35"/>
      <c r="T79" s="17">
        <f t="shared" si="166"/>
        <v>46095</v>
      </c>
      <c r="U79" s="216">
        <f t="shared" si="160"/>
        <v>6</v>
      </c>
      <c r="V79" s="216">
        <f t="shared" si="166"/>
        <v>74</v>
      </c>
      <c r="W79" s="16">
        <f t="shared" si="174"/>
        <v>0.20273972602739726</v>
      </c>
      <c r="X79" s="16" t="e">
        <f>IF(Template!$F$7="Linear interpolation",LinInterp($I$5:$I$22,$G$5:$G$22,W79),CubicSpline($I$5:$I$22,$G$5:$G$22,W79))</f>
        <v>#VALUE!</v>
      </c>
      <c r="Y79" s="221" t="e">
        <f t="shared" si="167"/>
        <v>#VALUE!</v>
      </c>
      <c r="Z79" s="221" t="e">
        <f>Y79/PRODUCT($AA$6:AA78)</f>
        <v>#VALUE!</v>
      </c>
      <c r="AA79" s="16" t="e">
        <f t="shared" si="168"/>
        <v>#VALUE!</v>
      </c>
      <c r="AB79" s="10" t="e">
        <f t="shared" si="169"/>
        <v>#VALUE!</v>
      </c>
      <c r="AC79" s="90">
        <f t="shared" si="161"/>
        <v>79</v>
      </c>
      <c r="AD79" s="17">
        <f t="shared" si="170"/>
        <v>46072</v>
      </c>
      <c r="AE79" s="16" t="e">
        <f t="shared" si="162"/>
        <v>#VALUE!</v>
      </c>
      <c r="AF79" s="10">
        <f ca="1">IFERROR(AVERAGE(INDIRECT("AE"&amp;AC79-Template!$F$10+1):INDIRECT("AE"&amp;AC79)),0)</f>
        <v>0</v>
      </c>
      <c r="AG79" s="35"/>
      <c r="AH79" s="86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112" t="str">
        <f>IFERROR(IF((AW78+1)&gt;=Template!$C$5,"-",AW78+1),"-")</f>
        <v>-</v>
      </c>
      <c r="AX79" s="89">
        <f>IFERROR(_xll.EfirEndOfDay(3342963,AW79,"LAST","LAST_TRADE_DATE",,,,0),0)</f>
        <v>0</v>
      </c>
      <c r="AY79" s="35"/>
      <c r="AZ79" s="17">
        <f t="shared" ref="AZ79" si="194">AZ78+1</f>
        <v>46095</v>
      </c>
      <c r="BA79" s="216">
        <f t="shared" si="186"/>
        <v>6</v>
      </c>
      <c r="BB79" s="216">
        <f t="shared" ref="BB79" si="195">BB78+1</f>
        <v>74</v>
      </c>
      <c r="BC79" s="16">
        <f t="shared" si="188"/>
        <v>0.20273972602739726</v>
      </c>
      <c r="BD79" s="16">
        <f>IF(Template!$F$7="Linear interpolation",LinInterp($AO$5:$AO$18,$AM$5:$AM$18,BC79),CubicSpline($AO$5:$AO$18,$AM$5:$AM$18,BC79))</f>
        <v>15.944177613328781</v>
      </c>
      <c r="BE79" s="221">
        <f t="shared" si="189"/>
        <v>1.0323251820105843</v>
      </c>
      <c r="BF79" s="221">
        <f>BE79/PRODUCT($BG$6:BG78)</f>
        <v>1.0004190418154053</v>
      </c>
      <c r="BG79" s="16">
        <f t="shared" si="190"/>
        <v>1.000419449396863</v>
      </c>
      <c r="BH79" s="10">
        <f t="shared" si="191"/>
        <v>15.309902985499612</v>
      </c>
      <c r="BI79" s="90"/>
      <c r="BJ79" s="17">
        <f t="shared" si="173"/>
        <v>46072</v>
      </c>
      <c r="BK79" s="16">
        <f t="shared" si="165"/>
        <v>15.587842652867501</v>
      </c>
      <c r="BL79" s="10">
        <f ca="1">IFERROR(AVERAGE(INDIRECT("BK"&amp;AC79-Template!$F$10+1):INDIRECT("BK"&amp;AC79)),0)</f>
        <v>15.725166712159307</v>
      </c>
      <c r="BM79" s="35"/>
      <c r="BN79" s="86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</row>
    <row r="80" spans="1:86" ht="15.6" x14ac:dyDescent="0.3">
      <c r="A80" s="35"/>
      <c r="B80" s="86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17" t="str">
        <f>IFERROR(IF((Q79+1)&gt;=Template!$C$5,"-",Q79+1),"-")</f>
        <v>-</v>
      </c>
      <c r="R80" s="89">
        <f>IFERROR(_xll.EfirEndOfDay($E$5,Q80,"LAST","LAST_TRADE_DATE"),0)</f>
        <v>0</v>
      </c>
      <c r="S80" s="35"/>
      <c r="T80" s="17">
        <f t="shared" si="166"/>
        <v>46096</v>
      </c>
      <c r="U80" s="216">
        <f t="shared" si="160"/>
        <v>7</v>
      </c>
      <c r="V80" s="216">
        <f t="shared" si="166"/>
        <v>75</v>
      </c>
      <c r="W80" s="16">
        <f t="shared" si="174"/>
        <v>0.20547945205479451</v>
      </c>
      <c r="X80" s="16" t="e">
        <f>IF(Template!$F$7="Linear interpolation",LinInterp($I$5:$I$22,$G$5:$G$22,W80),CubicSpline($I$5:$I$22,$G$5:$G$22,W80))</f>
        <v>#VALUE!</v>
      </c>
      <c r="Y80" s="221" t="e">
        <f t="shared" si="167"/>
        <v>#VALUE!</v>
      </c>
      <c r="Z80" s="221" t="e">
        <f>Y80/PRODUCT($AA$6:AA79)</f>
        <v>#VALUE!</v>
      </c>
      <c r="AA80" s="16" t="e">
        <f t="shared" si="168"/>
        <v>#VALUE!</v>
      </c>
      <c r="AB80" s="10" t="e">
        <f t="shared" si="169"/>
        <v>#VALUE!</v>
      </c>
      <c r="AC80" s="90">
        <f t="shared" si="161"/>
        <v>80</v>
      </c>
      <c r="AD80" s="17">
        <f t="shared" si="170"/>
        <v>46073</v>
      </c>
      <c r="AE80" s="16" t="e">
        <f t="shared" si="162"/>
        <v>#VALUE!</v>
      </c>
      <c r="AF80" s="10">
        <f ca="1">IFERROR(AVERAGE(INDIRECT("AE"&amp;AC80-Template!$F$10+1):INDIRECT("AE"&amp;AC80)),0)</f>
        <v>0</v>
      </c>
      <c r="AG80" s="35"/>
      <c r="AH80" s="86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112" t="str">
        <f>IFERROR(IF((AW79+1)&gt;=Template!$C$5,"-",AW79+1),"-")</f>
        <v>-</v>
      </c>
      <c r="AX80" s="89">
        <f>IFERROR(_xll.EfirEndOfDay(3342963,AW80,"LAST","LAST_TRADE_DATE",,,,0),0)</f>
        <v>0</v>
      </c>
      <c r="AY80" s="35"/>
      <c r="AZ80" s="17">
        <f t="shared" ref="AZ80" si="196">AZ79+1</f>
        <v>46096</v>
      </c>
      <c r="BA80" s="216">
        <f t="shared" si="186"/>
        <v>7</v>
      </c>
      <c r="BB80" s="216">
        <f t="shared" ref="BB80" si="197">BB79+1</f>
        <v>75</v>
      </c>
      <c r="BC80" s="16">
        <f t="shared" si="188"/>
        <v>0.20547945205479451</v>
      </c>
      <c r="BD80" s="16">
        <f>IF(Template!$F$7="Linear interpolation",LinInterp($AO$5:$AO$18,$AM$5:$AM$18,BC80),CubicSpline($AO$5:$AO$18,$AM$5:$AM$18,BC80))</f>
        <v>15.941906684054933</v>
      </c>
      <c r="BE80" s="221">
        <f t="shared" si="189"/>
        <v>1.0327573425014827</v>
      </c>
      <c r="BF80" s="221">
        <f>BE80/PRODUCT($BG$6:BG79)</f>
        <v>1.0004182206751948</v>
      </c>
      <c r="BG80" s="16">
        <f t="shared" si="190"/>
        <v>1.000419449396863</v>
      </c>
      <c r="BH80" s="10">
        <f t="shared" si="191"/>
        <v>15.309902985499612</v>
      </c>
      <c r="BI80" s="90"/>
      <c r="BJ80" s="17">
        <f t="shared" si="173"/>
        <v>46073</v>
      </c>
      <c r="BK80" s="16">
        <f t="shared" si="165"/>
        <v>15.577031885460112</v>
      </c>
      <c r="BL80" s="10">
        <f ca="1">IFERROR(AVERAGE(INDIRECT("BK"&amp;AC80-Template!$F$10+1):INDIRECT("BK"&amp;AC80)),0)</f>
        <v>15.71613273097404</v>
      </c>
      <c r="BM80" s="35"/>
      <c r="BN80" s="86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</row>
    <row r="81" spans="1:86" ht="15.6" x14ac:dyDescent="0.3">
      <c r="A81" s="35"/>
      <c r="B81" s="86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17" t="str">
        <f>IFERROR(IF((Q80+1)&gt;=Template!$C$5,"-",Q80+1),"-")</f>
        <v>-</v>
      </c>
      <c r="R81" s="89">
        <f>IFERROR(_xll.EfirEndOfDay($E$5,Q81,"LAST","LAST_TRADE_DATE"),0)</f>
        <v>0</v>
      </c>
      <c r="S81" s="35"/>
      <c r="T81" s="17">
        <f t="shared" si="166"/>
        <v>46097</v>
      </c>
      <c r="U81" s="216">
        <f t="shared" si="160"/>
        <v>1</v>
      </c>
      <c r="V81" s="216">
        <f t="shared" si="166"/>
        <v>76</v>
      </c>
      <c r="W81" s="16">
        <f t="shared" si="174"/>
        <v>0.20821917808219179</v>
      </c>
      <c r="X81" s="16" t="e">
        <f>IF(Template!$F$7="Linear interpolation",LinInterp($I$5:$I$22,$G$5:$G$22,W81),CubicSpline($I$5:$I$22,$G$5:$G$22,W81))</f>
        <v>#VALUE!</v>
      </c>
      <c r="Y81" s="221" t="e">
        <f t="shared" si="167"/>
        <v>#VALUE!</v>
      </c>
      <c r="Z81" s="221" t="e">
        <f>Y81/PRODUCT($AA$6:AA80)</f>
        <v>#VALUE!</v>
      </c>
      <c r="AA81" s="16" t="e">
        <f t="shared" si="168"/>
        <v>#VALUE!</v>
      </c>
      <c r="AB81" s="10" t="e">
        <f t="shared" si="169"/>
        <v>#VALUE!</v>
      </c>
      <c r="AC81" s="90">
        <f t="shared" si="161"/>
        <v>81</v>
      </c>
      <c r="AD81" s="17">
        <f t="shared" si="170"/>
        <v>46074</v>
      </c>
      <c r="AE81" s="16" t="e">
        <f t="shared" si="162"/>
        <v>#VALUE!</v>
      </c>
      <c r="AF81" s="10">
        <f ca="1">IFERROR(AVERAGE(INDIRECT("AE"&amp;AC81-Template!$F$10+1):INDIRECT("AE"&amp;AC81)),0)</f>
        <v>0</v>
      </c>
      <c r="AG81" s="35"/>
      <c r="AH81" s="86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112" t="str">
        <f>IFERROR(IF((AW80+1)&gt;=Template!$C$5,"-",AW80+1),"-")</f>
        <v>-</v>
      </c>
      <c r="AX81" s="89">
        <f>IFERROR(_xll.EfirEndOfDay(3342963,AW81,"LAST","LAST_TRADE_DATE",,,,0),0)</f>
        <v>0</v>
      </c>
      <c r="AY81" s="35"/>
      <c r="AZ81" s="17">
        <f t="shared" ref="AZ81" si="198">AZ80+1</f>
        <v>46097</v>
      </c>
      <c r="BA81" s="216">
        <f t="shared" si="186"/>
        <v>1</v>
      </c>
      <c r="BB81" s="216">
        <f t="shared" ref="BB81" si="199">BB80+1</f>
        <v>76</v>
      </c>
      <c r="BC81" s="16">
        <f t="shared" si="188"/>
        <v>0.20821917808219179</v>
      </c>
      <c r="BD81" s="16">
        <f>IF(Template!$F$7="Linear interpolation",LinInterp($AO$5:$AO$18,$AM$5:$AM$18,BC81),CubicSpline($AO$5:$AO$18,$AM$5:$AM$18,BC81))</f>
        <v>15.939574275636371</v>
      </c>
      <c r="BE81" s="221">
        <f t="shared" si="189"/>
        <v>1.0331892505465305</v>
      </c>
      <c r="BF81" s="221">
        <f>BE81/PRODUCT($BG$6:BG80)</f>
        <v>1.0004169799212019</v>
      </c>
      <c r="BG81" s="16">
        <f t="shared" si="190"/>
        <v>1.0004169799212019</v>
      </c>
      <c r="BH81" s="10">
        <f t="shared" si="191"/>
        <v>15.21976712387052</v>
      </c>
      <c r="BI81" s="90"/>
      <c r="BJ81" s="17">
        <f t="shared" si="173"/>
        <v>46074</v>
      </c>
      <c r="BK81" s="16">
        <f t="shared" si="165"/>
        <v>15.577031885460112</v>
      </c>
      <c r="BL81" s="10">
        <f ca="1">IFERROR(AVERAGE(INDIRECT("BK"&amp;AC81-Template!$F$10+1):INDIRECT("BK"&amp;AC81)),0)</f>
        <v>15.707354567875504</v>
      </c>
      <c r="BM81" s="35"/>
      <c r="BN81" s="86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</row>
    <row r="82" spans="1:86" ht="15.6" x14ac:dyDescent="0.3">
      <c r="A82" s="35"/>
      <c r="B82" s="86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17" t="str">
        <f>IFERROR(IF((Q81+1)&gt;=Template!$C$5,"-",Q81+1),"-")</f>
        <v>-</v>
      </c>
      <c r="R82" s="89">
        <f>IFERROR(_xll.EfirEndOfDay($E$5,Q82,"LAST","LAST_TRADE_DATE"),0)</f>
        <v>0</v>
      </c>
      <c r="S82" s="35"/>
      <c r="T82" s="17">
        <f t="shared" si="166"/>
        <v>46098</v>
      </c>
      <c r="U82" s="216">
        <f t="shared" si="160"/>
        <v>2</v>
      </c>
      <c r="V82" s="216">
        <f t="shared" si="166"/>
        <v>77</v>
      </c>
      <c r="W82" s="16">
        <f t="shared" si="174"/>
        <v>0.21095890410958903</v>
      </c>
      <c r="X82" s="16" t="e">
        <f>IF(Template!$F$7="Linear interpolation",LinInterp($I$5:$I$22,$G$5:$G$22,W82),CubicSpline($I$5:$I$22,$G$5:$G$22,W82))</f>
        <v>#VALUE!</v>
      </c>
      <c r="Y82" s="221" t="e">
        <f t="shared" si="167"/>
        <v>#VALUE!</v>
      </c>
      <c r="Z82" s="221" t="e">
        <f>Y82/PRODUCT($AA$6:AA81)</f>
        <v>#VALUE!</v>
      </c>
      <c r="AA82" s="16" t="e">
        <f t="shared" si="168"/>
        <v>#VALUE!</v>
      </c>
      <c r="AB82" s="10" t="e">
        <f t="shared" si="169"/>
        <v>#VALUE!</v>
      </c>
      <c r="AC82" s="90">
        <f t="shared" si="161"/>
        <v>82</v>
      </c>
      <c r="AD82" s="17">
        <f t="shared" si="170"/>
        <v>46075</v>
      </c>
      <c r="AE82" s="16" t="e">
        <f t="shared" si="162"/>
        <v>#VALUE!</v>
      </c>
      <c r="AF82" s="10">
        <f ca="1">IFERROR(AVERAGE(INDIRECT("AE"&amp;AC82-Template!$F$10+1):INDIRECT("AE"&amp;AC82)),0)</f>
        <v>0</v>
      </c>
      <c r="AG82" s="35"/>
      <c r="AH82" s="86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112" t="str">
        <f>IFERROR(IF((AW81+1)&gt;=Template!$C$5,"-",AW81+1),"-")</f>
        <v>-</v>
      </c>
      <c r="AX82" s="89">
        <f>IFERROR(_xll.EfirEndOfDay(3342963,AW82,"LAST","LAST_TRADE_DATE",,,,0),0)</f>
        <v>0</v>
      </c>
      <c r="AY82" s="35"/>
      <c r="AZ82" s="17">
        <f t="shared" ref="AZ82" si="200">AZ81+1</f>
        <v>46098</v>
      </c>
      <c r="BA82" s="216">
        <f t="shared" si="186"/>
        <v>2</v>
      </c>
      <c r="BB82" s="216">
        <f t="shared" ref="BB82" si="201">BB81+1</f>
        <v>77</v>
      </c>
      <c r="BC82" s="16">
        <f t="shared" si="188"/>
        <v>0.21095890410958903</v>
      </c>
      <c r="BD82" s="16">
        <f>IF(Template!$F$7="Linear interpolation",LinInterp($AO$5:$AO$18,$AM$5:$AM$18,BC82),CubicSpline($AO$5:$AO$18,$AM$5:$AM$18,BC82))</f>
        <v>15.937179557273843</v>
      </c>
      <c r="BE82" s="221">
        <f t="shared" si="189"/>
        <v>1.0336208993400025</v>
      </c>
      <c r="BF82" s="221">
        <f>BE82/PRODUCT($BG$6:BG81)</f>
        <v>1.0004177828923826</v>
      </c>
      <c r="BG82" s="16">
        <f t="shared" si="190"/>
        <v>1.0004177828923826</v>
      </c>
      <c r="BH82" s="10">
        <f t="shared" si="191"/>
        <v>15.249075571964532</v>
      </c>
      <c r="BI82" s="90"/>
      <c r="BJ82" s="17">
        <f t="shared" si="173"/>
        <v>46075</v>
      </c>
      <c r="BK82" s="16">
        <f t="shared" si="165"/>
        <v>15.577031885460112</v>
      </c>
      <c r="BL82" s="10">
        <f ca="1">IFERROR(AVERAGE(INDIRECT("BK"&amp;AC82-Template!$F$10+1):INDIRECT("BK"&amp;AC82)),0)</f>
        <v>15.698834374668655</v>
      </c>
      <c r="BM82" s="35"/>
      <c r="BN82" s="86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</row>
    <row r="83" spans="1:86" ht="15.6" x14ac:dyDescent="0.3">
      <c r="A83" s="35"/>
      <c r="B83" s="86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17" t="str">
        <f>IFERROR(IF((Q82+1)&gt;=Template!$C$5,"-",Q82+1),"-")</f>
        <v>-</v>
      </c>
      <c r="R83" s="89">
        <f>IFERROR(_xll.EfirEndOfDay($E$5,Q83,"LAST","LAST_TRADE_DATE"),0)</f>
        <v>0</v>
      </c>
      <c r="S83" s="35"/>
      <c r="T83" s="17">
        <f t="shared" si="166"/>
        <v>46099</v>
      </c>
      <c r="U83" s="216">
        <f t="shared" si="160"/>
        <v>3</v>
      </c>
      <c r="V83" s="216">
        <f t="shared" si="166"/>
        <v>78</v>
      </c>
      <c r="W83" s="16">
        <f t="shared" si="174"/>
        <v>0.21369863013698631</v>
      </c>
      <c r="X83" s="16" t="e">
        <f>IF(Template!$F$7="Linear interpolation",LinInterp($I$5:$I$22,$G$5:$G$22,W83),CubicSpline($I$5:$I$22,$G$5:$G$22,W83))</f>
        <v>#VALUE!</v>
      </c>
      <c r="Y83" s="221" t="e">
        <f t="shared" si="167"/>
        <v>#VALUE!</v>
      </c>
      <c r="Z83" s="221" t="e">
        <f>Y83/PRODUCT($AA$6:AA82)</f>
        <v>#VALUE!</v>
      </c>
      <c r="AA83" s="16" t="e">
        <f t="shared" si="168"/>
        <v>#VALUE!</v>
      </c>
      <c r="AB83" s="10" t="e">
        <f t="shared" si="169"/>
        <v>#VALUE!</v>
      </c>
      <c r="AC83" s="90">
        <f t="shared" si="161"/>
        <v>83</v>
      </c>
      <c r="AD83" s="17">
        <f t="shared" si="170"/>
        <v>46076</v>
      </c>
      <c r="AE83" s="16" t="e">
        <f t="shared" si="162"/>
        <v>#VALUE!</v>
      </c>
      <c r="AF83" s="10">
        <f ca="1">IFERROR(AVERAGE(INDIRECT("AE"&amp;AC83-Template!$F$10+1):INDIRECT("AE"&amp;AC83)),0)</f>
        <v>0</v>
      </c>
      <c r="AG83" s="35"/>
      <c r="AH83" s="86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112" t="str">
        <f>IFERROR(IF((AW82+1)&gt;=Template!$C$5,"-",AW82+1),"-")</f>
        <v>-</v>
      </c>
      <c r="AX83" s="89">
        <f>IFERROR(_xll.EfirEndOfDay(3342963,AW83,"LAST","LAST_TRADE_DATE",,,,0),0)</f>
        <v>0</v>
      </c>
      <c r="AY83" s="35"/>
      <c r="AZ83" s="17">
        <f t="shared" ref="AZ83" si="202">AZ82+1</f>
        <v>46099</v>
      </c>
      <c r="BA83" s="216">
        <f t="shared" si="186"/>
        <v>3</v>
      </c>
      <c r="BB83" s="216">
        <f t="shared" ref="BB83" si="203">BB82+1</f>
        <v>78</v>
      </c>
      <c r="BC83" s="16">
        <f t="shared" si="188"/>
        <v>0.21369863013698631</v>
      </c>
      <c r="BD83" s="16">
        <f>IF(Template!$F$7="Linear interpolation",LinInterp($AO$5:$AO$18,$AM$5:$AM$18,BC83),CubicSpline($AO$5:$AO$18,$AM$5:$AM$18,BC83))</f>
        <v>15.934721698168097</v>
      </c>
      <c r="BE83" s="221">
        <f t="shared" si="189"/>
        <v>1.0340522819851263</v>
      </c>
      <c r="BF83" s="221">
        <f>BE83/PRODUCT($BG$6:BG82)</f>
        <v>1.0004173509314676</v>
      </c>
      <c r="BG83" s="16">
        <f t="shared" si="190"/>
        <v>1.0004173509314676</v>
      </c>
      <c r="BH83" s="10">
        <f t="shared" si="191"/>
        <v>15.233308998565676</v>
      </c>
      <c r="BI83" s="90"/>
      <c r="BJ83" s="17">
        <f t="shared" si="173"/>
        <v>46076</v>
      </c>
      <c r="BK83" s="16">
        <f t="shared" si="165"/>
        <v>15.510613398771689</v>
      </c>
      <c r="BL83" s="10">
        <f ca="1">IFERROR(AVERAGE(INDIRECT("BK"&amp;AC83-Template!$F$10+1):INDIRECT("BK"&amp;AC83)),0)</f>
        <v>15.688100231905528</v>
      </c>
      <c r="BM83" s="35"/>
      <c r="BN83" s="86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</row>
    <row r="84" spans="1:86" ht="15.6" x14ac:dyDescent="0.3">
      <c r="A84" s="35"/>
      <c r="B84" s="86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17" t="str">
        <f>IFERROR(IF((Q83+1)&gt;=Template!$C$5,"-",Q83+1),"-")</f>
        <v>-</v>
      </c>
      <c r="R84" s="89">
        <f>IFERROR(_xll.EfirEndOfDay($E$5,Q84,"LAST","LAST_TRADE_DATE"),0)</f>
        <v>0</v>
      </c>
      <c r="S84" s="35"/>
      <c r="T84" s="17">
        <f t="shared" si="166"/>
        <v>46100</v>
      </c>
      <c r="U84" s="216">
        <f t="shared" si="160"/>
        <v>4</v>
      </c>
      <c r="V84" s="216">
        <f t="shared" si="166"/>
        <v>79</v>
      </c>
      <c r="W84" s="16">
        <f t="shared" si="174"/>
        <v>0.21643835616438356</v>
      </c>
      <c r="X84" s="16" t="e">
        <f>IF(Template!$F$7="Linear interpolation",LinInterp($I$5:$I$22,$G$5:$G$22,W84),CubicSpline($I$5:$I$22,$G$5:$G$22,W84))</f>
        <v>#VALUE!</v>
      </c>
      <c r="Y84" s="221" t="e">
        <f t="shared" si="167"/>
        <v>#VALUE!</v>
      </c>
      <c r="Z84" s="221" t="e">
        <f>Y84/PRODUCT($AA$6:AA83)</f>
        <v>#VALUE!</v>
      </c>
      <c r="AA84" s="16" t="e">
        <f t="shared" si="168"/>
        <v>#VALUE!</v>
      </c>
      <c r="AB84" s="10" t="e">
        <f t="shared" si="169"/>
        <v>#VALUE!</v>
      </c>
      <c r="AC84" s="90">
        <f t="shared" si="161"/>
        <v>84</v>
      </c>
      <c r="AD84" s="17">
        <f t="shared" si="170"/>
        <v>46077</v>
      </c>
      <c r="AE84" s="16" t="e">
        <f t="shared" si="162"/>
        <v>#VALUE!</v>
      </c>
      <c r="AF84" s="10">
        <f ca="1">IFERROR(AVERAGE(INDIRECT("AE"&amp;AC84-Template!$F$10+1):INDIRECT("AE"&amp;AC84)),0)</f>
        <v>0</v>
      </c>
      <c r="AG84" s="35"/>
      <c r="AH84" s="86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112" t="str">
        <f>IFERROR(IF((AW83+1)&gt;=Template!$C$5,"-",AW83+1),"-")</f>
        <v>-</v>
      </c>
      <c r="AX84" s="89">
        <f>IFERROR(_xll.EfirEndOfDay(3342963,AW84,"LAST","LAST_TRADE_DATE",,,,0),0)</f>
        <v>0</v>
      </c>
      <c r="AY84" s="35"/>
      <c r="AZ84" s="17">
        <f t="shared" ref="AZ84" si="204">AZ83+1</f>
        <v>46100</v>
      </c>
      <c r="BA84" s="216">
        <f t="shared" si="186"/>
        <v>4</v>
      </c>
      <c r="BB84" s="216">
        <f t="shared" ref="BB84" si="205">BB83+1</f>
        <v>79</v>
      </c>
      <c r="BC84" s="16">
        <f t="shared" si="188"/>
        <v>0.21643835616438356</v>
      </c>
      <c r="BD84" s="16">
        <f>IF(Template!$F$7="Linear interpolation",LinInterp($AO$5:$AO$18,$AM$5:$AM$18,BC84),CubicSpline($AO$5:$AO$18,$AM$5:$AM$18,BC84))</f>
        <v>15.932199867519879</v>
      </c>
      <c r="BE84" s="221">
        <f t="shared" si="189"/>
        <v>1.0344833914940841</v>
      </c>
      <c r="BF84" s="221">
        <f>BE84/PRODUCT($BG$6:BG83)</f>
        <v>1.0004169126807885</v>
      </c>
      <c r="BG84" s="16">
        <f t="shared" si="190"/>
        <v>1.0004169126807885</v>
      </c>
      <c r="BH84" s="10">
        <f t="shared" si="191"/>
        <v>15.217312848779251</v>
      </c>
      <c r="BI84" s="90"/>
      <c r="BJ84" s="17">
        <f t="shared" si="173"/>
        <v>46077</v>
      </c>
      <c r="BK84" s="16">
        <f t="shared" si="165"/>
        <v>15.532219999026209</v>
      </c>
      <c r="BL84" s="10">
        <f ca="1">IFERROR(AVERAGE(INDIRECT("BK"&amp;AC84-Template!$F$10+1):INDIRECT("BK"&amp;AC84)),0)</f>
        <v>15.678086309150881</v>
      </c>
      <c r="BM84" s="35"/>
      <c r="BN84" s="86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</row>
    <row r="85" spans="1:86" ht="15.6" x14ac:dyDescent="0.3">
      <c r="A85" s="35"/>
      <c r="B85" s="86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17" t="str">
        <f>IFERROR(IF((Q84+1)&gt;=Template!$C$5,"-",Q84+1),"-")</f>
        <v>-</v>
      </c>
      <c r="R85" s="89">
        <f>IFERROR(_xll.EfirEndOfDay($E$5,Q85,"LAST","LAST_TRADE_DATE"),0)</f>
        <v>0</v>
      </c>
      <c r="S85" s="35"/>
      <c r="T85" s="17">
        <f t="shared" si="166"/>
        <v>46101</v>
      </c>
      <c r="U85" s="216">
        <f t="shared" si="160"/>
        <v>5</v>
      </c>
      <c r="V85" s="216">
        <f t="shared" si="166"/>
        <v>80</v>
      </c>
      <c r="W85" s="16">
        <f t="shared" si="174"/>
        <v>0.21917808219178081</v>
      </c>
      <c r="X85" s="16" t="e">
        <f>IF(Template!$F$7="Linear interpolation",LinInterp($I$5:$I$22,$G$5:$G$22,W85),CubicSpline($I$5:$I$22,$G$5:$G$22,W85))</f>
        <v>#VALUE!</v>
      </c>
      <c r="Y85" s="221" t="e">
        <f t="shared" si="167"/>
        <v>#VALUE!</v>
      </c>
      <c r="Z85" s="221" t="e">
        <f>Y85/PRODUCT($AA$6:AA84)</f>
        <v>#VALUE!</v>
      </c>
      <c r="AA85" s="16" t="e">
        <f t="shared" si="168"/>
        <v>#VALUE!</v>
      </c>
      <c r="AB85" s="10" t="e">
        <f t="shared" si="169"/>
        <v>#VALUE!</v>
      </c>
      <c r="AC85" s="90">
        <f t="shared" si="161"/>
        <v>85</v>
      </c>
      <c r="AD85" s="17">
        <f t="shared" si="170"/>
        <v>46078</v>
      </c>
      <c r="AE85" s="16" t="e">
        <f t="shared" si="162"/>
        <v>#VALUE!</v>
      </c>
      <c r="AF85" s="10">
        <f ca="1">IFERROR(AVERAGE(INDIRECT("AE"&amp;AC85-Template!$F$10+1):INDIRECT("AE"&amp;AC85)),0)</f>
        <v>0</v>
      </c>
      <c r="AG85" s="35"/>
      <c r="AH85" s="86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112" t="str">
        <f>IFERROR(IF((AW84+1)&gt;=Template!$C$5,"-",AW84+1),"-")</f>
        <v>-</v>
      </c>
      <c r="AX85" s="89">
        <f>IFERROR(_xll.EfirEndOfDay(3342963,AW85,"LAST","LAST_TRADE_DATE",,,,0),0)</f>
        <v>0</v>
      </c>
      <c r="AY85" s="35"/>
      <c r="AZ85" s="17">
        <f t="shared" ref="AZ85" si="206">AZ84+1</f>
        <v>46101</v>
      </c>
      <c r="BA85" s="216">
        <f t="shared" si="186"/>
        <v>5</v>
      </c>
      <c r="BB85" s="216">
        <f t="shared" ref="BB85" si="207">BB84+1</f>
        <v>80</v>
      </c>
      <c r="BC85" s="16">
        <f t="shared" si="188"/>
        <v>0.21917808219178081</v>
      </c>
      <c r="BD85" s="16">
        <f>IF(Template!$F$7="Linear interpolation",LinInterp($AO$5:$AO$18,$AM$5:$AM$18,BC85),CubicSpline($AO$5:$AO$18,$AM$5:$AM$18,BC85))</f>
        <v>15.929613234529935</v>
      </c>
      <c r="BE85" s="221">
        <f t="shared" si="189"/>
        <v>1.0349142207880109</v>
      </c>
      <c r="BF85" s="221">
        <f>BE85/PRODUCT($BG$6:BG84)</f>
        <v>1.0004164680626768</v>
      </c>
      <c r="BG85" s="16">
        <f t="shared" si="190"/>
        <v>1.0004164680626768</v>
      </c>
      <c r="BH85" s="10">
        <f t="shared" si="191"/>
        <v>15.201084287703615</v>
      </c>
      <c r="BI85" s="90"/>
      <c r="BJ85" s="17">
        <f t="shared" si="173"/>
        <v>46078</v>
      </c>
      <c r="BK85" s="16">
        <f t="shared" si="165"/>
        <v>15.520609946940823</v>
      </c>
      <c r="BL85" s="10">
        <f ca="1">IFERROR(AVERAGE(INDIRECT("BK"&amp;AC85-Template!$F$10+1):INDIRECT("BK"&amp;AC85)),0)</f>
        <v>15.669256307139722</v>
      </c>
      <c r="BM85" s="35"/>
      <c r="BN85" s="86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</row>
    <row r="86" spans="1:86" ht="15.6" x14ac:dyDescent="0.3">
      <c r="A86" s="35"/>
      <c r="B86" s="86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17" t="str">
        <f>IFERROR(IF((Q85+1)&gt;=Template!$C$5,"-",Q85+1),"-")</f>
        <v>-</v>
      </c>
      <c r="R86" s="89">
        <f>IFERROR(_xll.EfirEndOfDay($E$5,Q86,"LAST","LAST_TRADE_DATE"),0)</f>
        <v>0</v>
      </c>
      <c r="S86" s="35"/>
      <c r="T86" s="17">
        <f t="shared" si="166"/>
        <v>46102</v>
      </c>
      <c r="U86" s="216">
        <f t="shared" si="160"/>
        <v>6</v>
      </c>
      <c r="V86" s="216">
        <f t="shared" si="166"/>
        <v>81</v>
      </c>
      <c r="W86" s="16">
        <f t="shared" si="174"/>
        <v>0.22191780821917809</v>
      </c>
      <c r="X86" s="16" t="e">
        <f>IF(Template!$F$7="Linear interpolation",LinInterp($I$5:$I$22,$G$5:$G$22,W86),CubicSpline($I$5:$I$22,$G$5:$G$22,W86))</f>
        <v>#VALUE!</v>
      </c>
      <c r="Y86" s="221" t="e">
        <f t="shared" si="167"/>
        <v>#VALUE!</v>
      </c>
      <c r="Z86" s="221" t="e">
        <f>Y86/PRODUCT($AA$6:AA85)</f>
        <v>#VALUE!</v>
      </c>
      <c r="AA86" s="16" t="e">
        <f t="shared" si="168"/>
        <v>#VALUE!</v>
      </c>
      <c r="AB86" s="10" t="e">
        <f t="shared" si="169"/>
        <v>#VALUE!</v>
      </c>
      <c r="AC86" s="90">
        <f t="shared" si="161"/>
        <v>86</v>
      </c>
      <c r="AD86" s="17">
        <f t="shared" si="170"/>
        <v>46079</v>
      </c>
      <c r="AE86" s="16" t="e">
        <f t="shared" si="162"/>
        <v>#VALUE!</v>
      </c>
      <c r="AF86" s="10">
        <f ca="1">IFERROR(AVERAGE(INDIRECT("AE"&amp;AC86-Template!$F$10+1):INDIRECT("AE"&amp;AC86)),0)</f>
        <v>0</v>
      </c>
      <c r="AG86" s="35"/>
      <c r="AH86" s="86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112" t="str">
        <f>IFERROR(IF((AW85+1)&gt;=Template!$C$5,"-",AW85+1),"-")</f>
        <v>-</v>
      </c>
      <c r="AX86" s="89">
        <f>IFERROR(_xll.EfirEndOfDay(3342963,AW86,"LAST","LAST_TRADE_DATE",,,,0),0)</f>
        <v>0</v>
      </c>
      <c r="AY86" s="35"/>
      <c r="AZ86" s="17">
        <f t="shared" ref="AZ86" si="208">AZ85+1</f>
        <v>46102</v>
      </c>
      <c r="BA86" s="216">
        <f t="shared" si="186"/>
        <v>6</v>
      </c>
      <c r="BB86" s="216">
        <f t="shared" ref="BB86" si="209">BB85+1</f>
        <v>81</v>
      </c>
      <c r="BC86" s="16">
        <f t="shared" si="188"/>
        <v>0.22191780821917809</v>
      </c>
      <c r="BD86" s="16">
        <f>IF(Template!$F$7="Linear interpolation",LinInterp($AO$5:$AO$18,$AM$5:$AM$18,BC86),CubicSpline($AO$5:$AO$18,$AM$5:$AM$18,BC86))</f>
        <v>15.926960968399014</v>
      </c>
      <c r="BE86" s="221">
        <f t="shared" si="189"/>
        <v>1.0353447626969952</v>
      </c>
      <c r="BF86" s="221">
        <f>BE86/PRODUCT($BG$6:BG85)</f>
        <v>1.0004160169996084</v>
      </c>
      <c r="BG86" s="16">
        <f t="shared" si="190"/>
        <v>1.0004164680626768</v>
      </c>
      <c r="BH86" s="10">
        <f t="shared" si="191"/>
        <v>15.201084287703615</v>
      </c>
      <c r="BI86" s="90"/>
      <c r="BJ86" s="17">
        <f t="shared" si="173"/>
        <v>46079</v>
      </c>
      <c r="BK86" s="16">
        <f t="shared" si="165"/>
        <v>15.508831133538404</v>
      </c>
      <c r="BL86" s="10">
        <f ca="1">IFERROR(AVERAGE(INDIRECT("BK"&amp;AC86-Template!$F$10+1):INDIRECT("BK"&amp;AC86)),0)</f>
        <v>15.65951826581793</v>
      </c>
      <c r="BM86" s="35"/>
      <c r="BN86" s="86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</row>
    <row r="87" spans="1:86" ht="15.6" x14ac:dyDescent="0.3">
      <c r="A87" s="35"/>
      <c r="B87" s="86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112" t="str">
        <f>IFERROR(IF((Q86+1)&gt;=Template!$C$5,"-",Q86+1),"-")</f>
        <v>-</v>
      </c>
      <c r="R87" s="89">
        <f>IFERROR(_xll.EfirEndOfDay($E$5,Q87,"LAST","LAST_TRADE_DATE"),0)</f>
        <v>0</v>
      </c>
      <c r="S87" s="35"/>
      <c r="T87" s="17">
        <f t="shared" si="166"/>
        <v>46103</v>
      </c>
      <c r="U87" s="216">
        <f t="shared" si="160"/>
        <v>7</v>
      </c>
      <c r="V87" s="216">
        <f t="shared" si="166"/>
        <v>82</v>
      </c>
      <c r="W87" s="16">
        <f t="shared" si="174"/>
        <v>0.22465753424657534</v>
      </c>
      <c r="X87" s="16" t="e">
        <f>IF(Template!$F$7="Linear interpolation",LinInterp($I$5:$I$22,$G$5:$G$22,W87),CubicSpline($I$5:$I$22,$G$5:$G$22,W87))</f>
        <v>#VALUE!</v>
      </c>
      <c r="Y87" s="221" t="e">
        <f t="shared" si="167"/>
        <v>#VALUE!</v>
      </c>
      <c r="Z87" s="221" t="e">
        <f>Y87/PRODUCT($AA$6:AA86)</f>
        <v>#VALUE!</v>
      </c>
      <c r="AA87" s="16" t="e">
        <f t="shared" si="168"/>
        <v>#VALUE!</v>
      </c>
      <c r="AB87" s="10" t="e">
        <f t="shared" si="169"/>
        <v>#VALUE!</v>
      </c>
      <c r="AC87" s="90">
        <f t="shared" si="161"/>
        <v>87</v>
      </c>
      <c r="AD87" s="17">
        <f t="shared" si="170"/>
        <v>46080</v>
      </c>
      <c r="AE87" s="16" t="e">
        <f t="shared" si="162"/>
        <v>#VALUE!</v>
      </c>
      <c r="AF87" s="10">
        <f ca="1">IFERROR(AVERAGE(INDIRECT("AE"&amp;AC87-Template!$F$10+1):INDIRECT("AE"&amp;AC87)),0)</f>
        <v>0</v>
      </c>
      <c r="AG87" s="35"/>
      <c r="AH87" s="86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112" t="str">
        <f>IFERROR(IF((AW86+1)&gt;=Template!$C$5,"-",AW86+1),"-")</f>
        <v>-</v>
      </c>
      <c r="AX87" s="89">
        <f>IFERROR(_xll.EfirEndOfDay(3342963,AW87,"LAST","LAST_TRADE_DATE",,,,0),0)</f>
        <v>0</v>
      </c>
      <c r="AY87" s="35"/>
      <c r="AZ87" s="17">
        <f t="shared" ref="AZ87" si="210">AZ86+1</f>
        <v>46103</v>
      </c>
      <c r="BA87" s="216">
        <f t="shared" si="186"/>
        <v>7</v>
      </c>
      <c r="BB87" s="216">
        <f t="shared" ref="BB87" si="211">BB86+1</f>
        <v>82</v>
      </c>
      <c r="BC87" s="16">
        <f t="shared" si="188"/>
        <v>0.22465753424657534</v>
      </c>
      <c r="BD87" s="16">
        <f>IF(Template!$F$7="Linear interpolation",LinInterp($AO$5:$AO$18,$AM$5:$AM$18,BC87),CubicSpline($AO$5:$AO$18,$AM$5:$AM$18,BC87))</f>
        <v>15.924242238327862</v>
      </c>
      <c r="BE87" s="221">
        <f t="shared" si="189"/>
        <v>1.0357750099600791</v>
      </c>
      <c r="BF87" s="221">
        <f>BE87/PRODUCT($BG$6:BG86)</f>
        <v>1.0004151083515436</v>
      </c>
      <c r="BG87" s="16">
        <f t="shared" si="190"/>
        <v>1.0004164680626768</v>
      </c>
      <c r="BH87" s="10">
        <f t="shared" si="191"/>
        <v>15.201084287703615</v>
      </c>
      <c r="BI87" s="90"/>
      <c r="BJ87" s="17">
        <f t="shared" si="173"/>
        <v>46080</v>
      </c>
      <c r="BK87" s="16">
        <f t="shared" si="165"/>
        <v>15.496880604852215</v>
      </c>
      <c r="BL87" s="10">
        <f ca="1">IFERROR(AVERAGE(INDIRECT("BK"&amp;AC87-Template!$F$10+1):INDIRECT("BK"&amp;AC87)),0)</f>
        <v>15.649652184961779</v>
      </c>
      <c r="BM87" s="35"/>
      <c r="BN87" s="86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</row>
    <row r="88" spans="1:86" ht="15.6" x14ac:dyDescent="0.3">
      <c r="A88" s="35"/>
      <c r="B88" s="86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112" t="str">
        <f>IFERROR(IF((Q87+1)&gt;=Template!$C$5,"-",Q87+1),"-")</f>
        <v>-</v>
      </c>
      <c r="R88" s="89">
        <f>IFERROR(_xll.EfirEndOfDay($E$5,Q88,"LAST","LAST_TRADE_DATE"),0)</f>
        <v>0</v>
      </c>
      <c r="S88" s="35"/>
      <c r="T88" s="17">
        <f t="shared" si="166"/>
        <v>46104</v>
      </c>
      <c r="U88" s="216">
        <f t="shared" si="160"/>
        <v>1</v>
      </c>
      <c r="V88" s="216">
        <f t="shared" si="166"/>
        <v>83</v>
      </c>
      <c r="W88" s="16">
        <f t="shared" si="174"/>
        <v>0.22739726027397261</v>
      </c>
      <c r="X88" s="16" t="e">
        <f>IF(Template!$F$7="Linear interpolation",LinInterp($I$5:$I$22,$G$5:$G$22,W88),CubicSpline($I$5:$I$22,$G$5:$G$22,W88))</f>
        <v>#VALUE!</v>
      </c>
      <c r="Y88" s="221" t="e">
        <f t="shared" si="167"/>
        <v>#VALUE!</v>
      </c>
      <c r="Z88" s="221" t="e">
        <f>Y88/PRODUCT($AA$6:AA87)</f>
        <v>#VALUE!</v>
      </c>
      <c r="AA88" s="16" t="e">
        <f t="shared" si="168"/>
        <v>#VALUE!</v>
      </c>
      <c r="AB88" s="10" t="e">
        <f t="shared" si="169"/>
        <v>#VALUE!</v>
      </c>
      <c r="AC88" s="90">
        <f t="shared" si="161"/>
        <v>88</v>
      </c>
      <c r="AD88" s="17">
        <f t="shared" si="170"/>
        <v>46081</v>
      </c>
      <c r="AE88" s="16" t="e">
        <f t="shared" si="162"/>
        <v>#VALUE!</v>
      </c>
      <c r="AF88" s="10">
        <f ca="1">IFERROR(AVERAGE(INDIRECT("AE"&amp;AC88-Template!$F$10+1):INDIRECT("AE"&amp;AC88)),0)</f>
        <v>0</v>
      </c>
      <c r="AG88" s="35"/>
      <c r="AH88" s="86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112" t="str">
        <f>IFERROR(IF((AW87+1)&gt;=Template!$C$5,"-",AW87+1),"-")</f>
        <v>-</v>
      </c>
      <c r="AX88" s="89">
        <f>IFERROR(_xll.EfirEndOfDay(3342963,AW88,"LAST","LAST_TRADE_DATE",,,,0),0)</f>
        <v>0</v>
      </c>
      <c r="AY88" s="35"/>
      <c r="AZ88" s="17">
        <f t="shared" ref="AZ88" si="212">AZ87+1</f>
        <v>46104</v>
      </c>
      <c r="BA88" s="216">
        <f t="shared" si="186"/>
        <v>1</v>
      </c>
      <c r="BB88" s="216">
        <f t="shared" ref="BB88" si="213">BB87+1</f>
        <v>83</v>
      </c>
      <c r="BC88" s="16">
        <f t="shared" si="188"/>
        <v>0.22739726027397261</v>
      </c>
      <c r="BD88" s="16">
        <f>IF(Template!$F$7="Linear interpolation",LinInterp($AO$5:$AO$18,$AM$5:$AM$18,BC88),CubicSpline($AO$5:$AO$18,$AM$5:$AM$18,BC88))</f>
        <v>15.921456213517226</v>
      </c>
      <c r="BE88" s="221">
        <f t="shared" si="189"/>
        <v>1.0362049552252584</v>
      </c>
      <c r="BF88" s="221">
        <f>BE88/PRODUCT($BG$6:BG87)</f>
        <v>1.0004137355199521</v>
      </c>
      <c r="BG88" s="16">
        <f t="shared" si="190"/>
        <v>1.0004137355199521</v>
      </c>
      <c r="BH88" s="10">
        <f t="shared" si="191"/>
        <v>15.1013464782499</v>
      </c>
      <c r="BI88" s="90"/>
      <c r="BJ88" s="17">
        <f t="shared" si="173"/>
        <v>46081</v>
      </c>
      <c r="BK88" s="16">
        <f t="shared" si="165"/>
        <v>15.496880604852215</v>
      </c>
      <c r="BL88" s="10">
        <f ca="1">IFERROR(AVERAGE(INDIRECT("BK"&amp;AC88-Template!$F$10+1):INDIRECT("BK"&amp;AC88)),0)</f>
        <v>15.640059198743748</v>
      </c>
      <c r="BM88" s="35"/>
      <c r="BN88" s="86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</row>
    <row r="89" spans="1:86" ht="15.6" x14ac:dyDescent="0.3">
      <c r="A89" s="35"/>
      <c r="B89" s="86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112" t="str">
        <f>IFERROR(IF((Q88+1)&gt;=Template!$C$5,"-",Q88+1),"-")</f>
        <v>-</v>
      </c>
      <c r="R89" s="89">
        <f>IFERROR(_xll.EfirEndOfDay($E$5,Q89,"LAST","LAST_TRADE_DATE"),0)</f>
        <v>0</v>
      </c>
      <c r="S89" s="35"/>
      <c r="T89" s="17">
        <f t="shared" si="166"/>
        <v>46105</v>
      </c>
      <c r="U89" s="216">
        <f t="shared" si="160"/>
        <v>2</v>
      </c>
      <c r="V89" s="216">
        <f t="shared" si="166"/>
        <v>84</v>
      </c>
      <c r="W89" s="16">
        <f t="shared" si="174"/>
        <v>0.23013698630136986</v>
      </c>
      <c r="X89" s="16" t="e">
        <f>IF(Template!$F$7="Linear interpolation",LinInterp($I$5:$I$22,$G$5:$G$22,W89),CubicSpline($I$5:$I$22,$G$5:$G$22,W89))</f>
        <v>#VALUE!</v>
      </c>
      <c r="Y89" s="221" t="e">
        <f t="shared" si="167"/>
        <v>#VALUE!</v>
      </c>
      <c r="Z89" s="221" t="e">
        <f>Y89/PRODUCT($AA$6:AA88)</f>
        <v>#VALUE!</v>
      </c>
      <c r="AA89" s="16" t="e">
        <f t="shared" si="168"/>
        <v>#VALUE!</v>
      </c>
      <c r="AB89" s="10" t="e">
        <f t="shared" si="169"/>
        <v>#VALUE!</v>
      </c>
      <c r="AC89" s="90">
        <f t="shared" si="161"/>
        <v>89</v>
      </c>
      <c r="AD89" s="17">
        <f t="shared" si="170"/>
        <v>46082</v>
      </c>
      <c r="AE89" s="16" t="e">
        <f t="shared" si="162"/>
        <v>#VALUE!</v>
      </c>
      <c r="AF89" s="10">
        <f ca="1">IFERROR(AVERAGE(INDIRECT("AE"&amp;AC89-Template!$F$10+1):INDIRECT("AE"&amp;AC89)),0)</f>
        <v>0</v>
      </c>
      <c r="AG89" s="35"/>
      <c r="AH89" s="86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112" t="str">
        <f>IFERROR(IF((AW88+1)&gt;=Template!$C$5,"-",AW88+1),"-")</f>
        <v>-</v>
      </c>
      <c r="AX89" s="89">
        <f>IFERROR(_xll.EfirEndOfDay(3342963,AW89,"LAST","LAST_TRADE_DATE",,,,0),0)</f>
        <v>0</v>
      </c>
      <c r="AY89" s="35"/>
      <c r="AZ89" s="17">
        <f t="shared" ref="AZ89" si="214">AZ88+1</f>
        <v>46105</v>
      </c>
      <c r="BA89" s="216">
        <f t="shared" si="186"/>
        <v>2</v>
      </c>
      <c r="BB89" s="216">
        <f t="shared" ref="BB89" si="215">BB88+1</f>
        <v>84</v>
      </c>
      <c r="BC89" s="16">
        <f t="shared" si="188"/>
        <v>0.23013698630136986</v>
      </c>
      <c r="BD89" s="16">
        <f>IF(Template!$F$7="Linear interpolation",LinInterp($AO$5:$AO$18,$AM$5:$AM$18,BC89),CubicSpline($AO$5:$AO$18,$AM$5:$AM$18,BC89))</f>
        <v>15.918602063167855</v>
      </c>
      <c r="BE89" s="221">
        <f t="shared" si="189"/>
        <v>1.0366345910494821</v>
      </c>
      <c r="BF89" s="221">
        <f>BE89/PRODUCT($BG$6:BG88)</f>
        <v>1.0004146243675609</v>
      </c>
      <c r="BG89" s="16">
        <f t="shared" si="190"/>
        <v>1.0004146243675609</v>
      </c>
      <c r="BH89" s="10">
        <f t="shared" si="191"/>
        <v>15.133789415972876</v>
      </c>
      <c r="BI89" s="90"/>
      <c r="BJ89" s="17">
        <f t="shared" si="173"/>
        <v>46082</v>
      </c>
      <c r="BK89" s="16">
        <f t="shared" si="165"/>
        <v>15.496880604852215</v>
      </c>
      <c r="BL89" s="10">
        <f ca="1">IFERROR(AVERAGE(INDIRECT("BK"&amp;AC89-Template!$F$10+1):INDIRECT("BK"&amp;AC89)),0)</f>
        <v>15.630742194822826</v>
      </c>
      <c r="BM89" s="35"/>
      <c r="BN89" s="86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</row>
    <row r="90" spans="1:86" ht="15.6" x14ac:dyDescent="0.3">
      <c r="A90" s="35"/>
      <c r="B90" s="86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112" t="str">
        <f>IFERROR(IF((Q89+1)&gt;=Template!$C$5,"-",Q89+1),"-")</f>
        <v>-</v>
      </c>
      <c r="R90" s="89">
        <f>IFERROR(_xll.EfirEndOfDay($E$5,Q90,"LAST","LAST_TRADE_DATE"),0)</f>
        <v>0</v>
      </c>
      <c r="S90" s="35"/>
      <c r="T90" s="17">
        <f t="shared" si="166"/>
        <v>46106</v>
      </c>
      <c r="U90" s="216">
        <f t="shared" si="160"/>
        <v>3</v>
      </c>
      <c r="V90" s="216">
        <f t="shared" si="166"/>
        <v>85</v>
      </c>
      <c r="W90" s="16">
        <f t="shared" si="174"/>
        <v>0.23287671232876711</v>
      </c>
      <c r="X90" s="16" t="e">
        <f>IF(Template!$F$7="Linear interpolation",LinInterp($I$5:$I$22,$G$5:$G$22,W90),CubicSpline($I$5:$I$22,$G$5:$G$22,W90))</f>
        <v>#VALUE!</v>
      </c>
      <c r="Y90" s="221" t="e">
        <f t="shared" si="167"/>
        <v>#VALUE!</v>
      </c>
      <c r="Z90" s="221" t="e">
        <f>Y90/PRODUCT($AA$6:AA89)</f>
        <v>#VALUE!</v>
      </c>
      <c r="AA90" s="16" t="e">
        <f t="shared" si="168"/>
        <v>#VALUE!</v>
      </c>
      <c r="AB90" s="10" t="e">
        <f t="shared" si="169"/>
        <v>#VALUE!</v>
      </c>
      <c r="AC90" s="90">
        <f t="shared" si="161"/>
        <v>90</v>
      </c>
      <c r="AD90" s="17">
        <f t="shared" si="170"/>
        <v>46083</v>
      </c>
      <c r="AE90" s="16" t="e">
        <f t="shared" si="162"/>
        <v>#VALUE!</v>
      </c>
      <c r="AF90" s="10">
        <f ca="1">IFERROR(AVERAGE(INDIRECT("AE"&amp;AC90-Template!$F$10+1):INDIRECT("AE"&amp;AC90)),0)</f>
        <v>0</v>
      </c>
      <c r="AG90" s="35"/>
      <c r="AH90" s="86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112" t="str">
        <f>IFERROR(IF((AW89+1)&gt;=Template!$C$5,"-",AW89+1),"-")</f>
        <v>-</v>
      </c>
      <c r="AX90" s="89">
        <f>IFERROR(_xll.EfirEndOfDay(3342963,AW90,"LAST","LAST_TRADE_DATE",,,,0),0)</f>
        <v>0</v>
      </c>
      <c r="AY90" s="35"/>
      <c r="AZ90" s="17">
        <f t="shared" ref="AZ90" si="216">AZ89+1</f>
        <v>46106</v>
      </c>
      <c r="BA90" s="216">
        <f t="shared" si="186"/>
        <v>3</v>
      </c>
      <c r="BB90" s="216">
        <f t="shared" ref="BB90" si="217">BB89+1</f>
        <v>85</v>
      </c>
      <c r="BC90" s="16">
        <f t="shared" si="188"/>
        <v>0.23287671232876711</v>
      </c>
      <c r="BD90" s="16">
        <f>IF(Template!$F$7="Linear interpolation",LinInterp($AO$5:$AO$18,$AM$5:$AM$18,BC90),CubicSpline($AO$5:$AO$18,$AM$5:$AM$18,BC90))</f>
        <v>15.915678956480495</v>
      </c>
      <c r="BE90" s="221">
        <f t="shared" si="189"/>
        <v>1.0370639098986532</v>
      </c>
      <c r="BF90" s="221">
        <f>BE90/PRODUCT($BG$6:BG89)</f>
        <v>1.0004141467522674</v>
      </c>
      <c r="BG90" s="16">
        <f t="shared" si="190"/>
        <v>1.0004141467522674</v>
      </c>
      <c r="BH90" s="10">
        <f t="shared" si="191"/>
        <v>15.116356457758773</v>
      </c>
      <c r="BI90" s="90"/>
      <c r="BJ90" s="17">
        <f t="shared" si="173"/>
        <v>46083</v>
      </c>
      <c r="BK90" s="16">
        <f t="shared" si="165"/>
        <v>15.423416141412073</v>
      </c>
      <c r="BL90" s="10">
        <f ca="1">IFERROR(AVERAGE(INDIRECT("BK"&amp;AC90-Template!$F$10+1):INDIRECT("BK"&amp;AC90)),0)</f>
        <v>15.618976375453904</v>
      </c>
      <c r="BM90" s="35"/>
      <c r="BN90" s="86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</row>
    <row r="91" spans="1:86" ht="15.6" x14ac:dyDescent="0.3">
      <c r="A91" s="35"/>
      <c r="B91" s="86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112" t="str">
        <f>IFERROR(IF((Q90+1)&gt;=Template!$C$5,"-",Q90+1),"-")</f>
        <v>-</v>
      </c>
      <c r="R91" s="89">
        <f>IFERROR(_xll.EfirEndOfDay($E$5,Q91,"LAST","LAST_TRADE_DATE"),0)</f>
        <v>0</v>
      </c>
      <c r="S91" s="35"/>
      <c r="T91" s="17">
        <f t="shared" si="166"/>
        <v>46107</v>
      </c>
      <c r="U91" s="216">
        <f t="shared" si="160"/>
        <v>4</v>
      </c>
      <c r="V91" s="216">
        <f t="shared" si="166"/>
        <v>86</v>
      </c>
      <c r="W91" s="16">
        <f t="shared" si="174"/>
        <v>0.23561643835616439</v>
      </c>
      <c r="X91" s="16" t="e">
        <f>IF(Template!$F$7="Linear interpolation",LinInterp($I$5:$I$22,$G$5:$G$22,W91),CubicSpline($I$5:$I$22,$G$5:$G$22,W91))</f>
        <v>#VALUE!</v>
      </c>
      <c r="Y91" s="221" t="e">
        <f t="shared" si="167"/>
        <v>#VALUE!</v>
      </c>
      <c r="Z91" s="221" t="e">
        <f>Y91/PRODUCT($AA$6:AA90)</f>
        <v>#VALUE!</v>
      </c>
      <c r="AA91" s="16" t="e">
        <f t="shared" si="168"/>
        <v>#VALUE!</v>
      </c>
      <c r="AB91" s="10" t="e">
        <f t="shared" si="169"/>
        <v>#VALUE!</v>
      </c>
      <c r="AC91" s="90">
        <f t="shared" si="161"/>
        <v>91</v>
      </c>
      <c r="AD91" s="17">
        <f t="shared" si="170"/>
        <v>46084</v>
      </c>
      <c r="AE91" s="16" t="e">
        <f t="shared" si="162"/>
        <v>#VALUE!</v>
      </c>
      <c r="AF91" s="10">
        <f ca="1">IFERROR(AVERAGE(INDIRECT("AE"&amp;AC91-Template!$F$10+1):INDIRECT("AE"&amp;AC91)),0)</f>
        <v>0</v>
      </c>
      <c r="AG91" s="35"/>
      <c r="AH91" s="86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112" t="str">
        <f>IFERROR(IF((AW90+1)&gt;=Template!$C$5,"-",AW90+1),"-")</f>
        <v>-</v>
      </c>
      <c r="AX91" s="89">
        <f>IFERROR(_xll.EfirEndOfDay(3342963,AW91,"LAST","LAST_TRADE_DATE",,,,0),0)</f>
        <v>0</v>
      </c>
      <c r="AY91" s="35"/>
      <c r="AZ91" s="17">
        <f t="shared" ref="AZ91" si="218">AZ90+1</f>
        <v>46107</v>
      </c>
      <c r="BA91" s="216">
        <f t="shared" si="186"/>
        <v>4</v>
      </c>
      <c r="BB91" s="216">
        <f t="shared" ref="BB91" si="219">BB90+1</f>
        <v>86</v>
      </c>
      <c r="BC91" s="16">
        <f t="shared" si="188"/>
        <v>0.23561643835616439</v>
      </c>
      <c r="BD91" s="16">
        <f>IF(Template!$F$7="Linear interpolation",LinInterp($AO$5:$AO$18,$AM$5:$AM$18,BC91),CubicSpline($AO$5:$AO$18,$AM$5:$AM$18,BC91))</f>
        <v>15.91268606265589</v>
      </c>
      <c r="BE91" s="221">
        <f t="shared" si="189"/>
        <v>1.0374929041476275</v>
      </c>
      <c r="BF91" s="221">
        <f>BE91/PRODUCT($BG$6:BG90)</f>
        <v>1.0004136623065172</v>
      </c>
      <c r="BG91" s="16">
        <f t="shared" si="190"/>
        <v>1.0004136623065172</v>
      </c>
      <c r="BH91" s="10">
        <f t="shared" si="191"/>
        <v>15.098674187877137</v>
      </c>
      <c r="BI91" s="90"/>
      <c r="BJ91" s="17">
        <f t="shared" si="173"/>
        <v>46084</v>
      </c>
      <c r="BK91" s="16">
        <f t="shared" si="165"/>
        <v>15.447302467642254</v>
      </c>
      <c r="BL91" s="10">
        <f ca="1">IFERROR(AVERAGE(INDIRECT("BK"&amp;AC91-Template!$F$10+1):INDIRECT("BK"&amp;AC91)),0)</f>
        <v>15.608006766959317</v>
      </c>
      <c r="BM91" s="35"/>
      <c r="BN91" s="86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</row>
    <row r="92" spans="1:86" ht="15.6" x14ac:dyDescent="0.3">
      <c r="A92" s="35"/>
      <c r="B92" s="86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112" t="str">
        <f>IFERROR(IF((Q91+1)&gt;=Template!$C$5,"-",Q91+1),"-")</f>
        <v>-</v>
      </c>
      <c r="R92" s="89">
        <f>IFERROR(_xll.EfirEndOfDay($E$5,Q92,"LAST","LAST_TRADE_DATE"),0)</f>
        <v>0</v>
      </c>
      <c r="S92" s="35"/>
      <c r="T92" s="17">
        <f t="shared" si="166"/>
        <v>46108</v>
      </c>
      <c r="U92" s="216">
        <f t="shared" si="160"/>
        <v>5</v>
      </c>
      <c r="V92" s="216">
        <f t="shared" si="166"/>
        <v>87</v>
      </c>
      <c r="W92" s="16">
        <f t="shared" si="174"/>
        <v>0.23835616438356164</v>
      </c>
      <c r="X92" s="16" t="e">
        <f>IF(Template!$F$7="Linear interpolation",LinInterp($I$5:$I$22,$G$5:$G$22,W92),CubicSpline($I$5:$I$22,$G$5:$G$22,W92))</f>
        <v>#VALUE!</v>
      </c>
      <c r="Y92" s="221" t="e">
        <f t="shared" si="167"/>
        <v>#VALUE!</v>
      </c>
      <c r="Z92" s="221" t="e">
        <f>Y92/PRODUCT($AA$6:AA91)</f>
        <v>#VALUE!</v>
      </c>
      <c r="AA92" s="16" t="e">
        <f t="shared" si="168"/>
        <v>#VALUE!</v>
      </c>
      <c r="AB92" s="10" t="e">
        <f t="shared" si="169"/>
        <v>#VALUE!</v>
      </c>
      <c r="AC92" s="90">
        <f t="shared" si="161"/>
        <v>92</v>
      </c>
      <c r="AD92" s="17">
        <f t="shared" si="170"/>
        <v>46085</v>
      </c>
      <c r="AE92" s="16" t="e">
        <f t="shared" si="162"/>
        <v>#VALUE!</v>
      </c>
      <c r="AF92" s="10">
        <f ca="1">IFERROR(AVERAGE(INDIRECT("AE"&amp;AC92-Template!$F$10+1):INDIRECT("AE"&amp;AC92)),0)</f>
        <v>0</v>
      </c>
      <c r="AG92" s="35"/>
      <c r="AH92" s="86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112" t="str">
        <f>IFERROR(IF((AW91+1)&gt;=Template!$C$5,"-",AW91+1),"-")</f>
        <v>-</v>
      </c>
      <c r="AX92" s="89">
        <f>IFERROR(_xll.EfirEndOfDay(3342963,AW92,"LAST","LAST_TRADE_DATE",,,,0),0)</f>
        <v>0</v>
      </c>
      <c r="AY92" s="35"/>
      <c r="AZ92" s="17">
        <f t="shared" ref="AZ92" si="220">AZ91+1</f>
        <v>46108</v>
      </c>
      <c r="BA92" s="216">
        <f t="shared" si="186"/>
        <v>5</v>
      </c>
      <c r="BB92" s="216">
        <f t="shared" ref="BB92" si="221">BB91+1</f>
        <v>87</v>
      </c>
      <c r="BC92" s="16">
        <f t="shared" si="188"/>
        <v>0.23835616438356164</v>
      </c>
      <c r="BD92" s="16">
        <f>IF(Template!$F$7="Linear interpolation",LinInterp($AO$5:$AO$18,$AM$5:$AM$18,BC92),CubicSpline($AO$5:$AO$18,$AM$5:$AM$18,BC92))</f>
        <v>15.909622550894793</v>
      </c>
      <c r="BE92" s="221">
        <f t="shared" si="189"/>
        <v>1.037921566080215</v>
      </c>
      <c r="BF92" s="221">
        <f>BE92/PRODUCT($BG$6:BG91)</f>
        <v>1.0004131709536266</v>
      </c>
      <c r="BG92" s="16">
        <f t="shared" si="190"/>
        <v>1.0004131709536266</v>
      </c>
      <c r="BH92" s="10">
        <f t="shared" si="191"/>
        <v>15.080739807370346</v>
      </c>
      <c r="BI92" s="90"/>
      <c r="BJ92" s="17">
        <f t="shared" si="173"/>
        <v>46085</v>
      </c>
      <c r="BK92" s="16">
        <f t="shared" si="165"/>
        <v>15.434449262313855</v>
      </c>
      <c r="BL92" s="10">
        <f ca="1">IFERROR(AVERAGE(INDIRECT("BK"&amp;AC92-Template!$F$10+1):INDIRECT("BK"&amp;AC92)),0)</f>
        <v>15.598295049896105</v>
      </c>
      <c r="BM92" s="35"/>
      <c r="BN92" s="86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</row>
    <row r="93" spans="1:86" ht="15.6" x14ac:dyDescent="0.3">
      <c r="A93" s="35"/>
      <c r="B93" s="86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112" t="str">
        <f>IFERROR(IF((Q92+1)&gt;=Template!$C$5,"-",Q92+1),"-")</f>
        <v>-</v>
      </c>
      <c r="R93" s="89">
        <f>IFERROR(_xll.EfirEndOfDay($E$5,Q93,"LAST","LAST_TRADE_DATE"),0)</f>
        <v>0</v>
      </c>
      <c r="S93" s="35"/>
      <c r="T93" s="17">
        <f t="shared" si="166"/>
        <v>46109</v>
      </c>
      <c r="U93" s="216">
        <f t="shared" si="160"/>
        <v>6</v>
      </c>
      <c r="V93" s="216">
        <f t="shared" si="166"/>
        <v>88</v>
      </c>
      <c r="W93" s="16">
        <f t="shared" si="174"/>
        <v>0.24109589041095891</v>
      </c>
      <c r="X93" s="16" t="e">
        <f>IF(Template!$F$7="Linear interpolation",LinInterp($I$5:$I$22,$G$5:$G$22,W93),CubicSpline($I$5:$I$22,$G$5:$G$22,W93))</f>
        <v>#VALUE!</v>
      </c>
      <c r="Y93" s="221" t="e">
        <f t="shared" si="167"/>
        <v>#VALUE!</v>
      </c>
      <c r="Z93" s="221" t="e">
        <f>Y93/PRODUCT($AA$6:AA92)</f>
        <v>#VALUE!</v>
      </c>
      <c r="AA93" s="16" t="e">
        <f t="shared" si="168"/>
        <v>#VALUE!</v>
      </c>
      <c r="AB93" s="10" t="e">
        <f t="shared" si="169"/>
        <v>#VALUE!</v>
      </c>
      <c r="AC93" s="90">
        <f t="shared" si="161"/>
        <v>93</v>
      </c>
      <c r="AD93" s="17">
        <f t="shared" si="170"/>
        <v>46086</v>
      </c>
      <c r="AE93" s="16" t="e">
        <f t="shared" si="162"/>
        <v>#VALUE!</v>
      </c>
      <c r="AF93" s="10">
        <f ca="1">IFERROR(AVERAGE(INDIRECT("AE"&amp;AC93-Template!$F$10+1):INDIRECT("AE"&amp;AC93)),0)</f>
        <v>0</v>
      </c>
      <c r="AG93" s="35"/>
      <c r="AH93" s="86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112" t="str">
        <f>IFERROR(IF((AW92+1)&gt;=Template!$C$5,"-",AW92+1),"-")</f>
        <v>-</v>
      </c>
      <c r="AX93" s="89">
        <f>IFERROR(_xll.EfirEndOfDay(3342963,AW93,"LAST","LAST_TRADE_DATE",,,,0),0)</f>
        <v>0</v>
      </c>
      <c r="AY93" s="35"/>
      <c r="AZ93" s="17">
        <f t="shared" ref="AZ93" si="222">AZ92+1</f>
        <v>46109</v>
      </c>
      <c r="BA93" s="216">
        <f t="shared" si="186"/>
        <v>6</v>
      </c>
      <c r="BB93" s="216">
        <f t="shared" ref="BB93" si="223">BB92+1</f>
        <v>88</v>
      </c>
      <c r="BC93" s="16">
        <f t="shared" si="188"/>
        <v>0.24109589041095891</v>
      </c>
      <c r="BD93" s="16">
        <f>IF(Template!$F$7="Linear interpolation",LinInterp($AO$5:$AO$18,$AM$5:$AM$18,BC93),CubicSpline($AO$5:$AO$18,$AM$5:$AM$18,BC93))</f>
        <v>15.906487590397948</v>
      </c>
      <c r="BE93" s="221">
        <f t="shared" si="189"/>
        <v>1.0383498878891786</v>
      </c>
      <c r="BF93" s="221">
        <f>BE93/PRODUCT($BG$6:BG92)</f>
        <v>1.0004126726170468</v>
      </c>
      <c r="BG93" s="16">
        <f t="shared" si="190"/>
        <v>1.0004131709536266</v>
      </c>
      <c r="BH93" s="10">
        <f t="shared" si="191"/>
        <v>15.080739807370346</v>
      </c>
      <c r="BI93" s="90"/>
      <c r="BJ93" s="17">
        <f t="shared" si="173"/>
        <v>46086</v>
      </c>
      <c r="BK93" s="16">
        <f t="shared" si="165"/>
        <v>15.42140674304482</v>
      </c>
      <c r="BL93" s="10">
        <f ca="1">IFERROR(AVERAGE(INDIRECT("BK"&amp;AC93-Template!$F$10+1):INDIRECT("BK"&amp;AC93)),0)</f>
        <v>15.587597137393983</v>
      </c>
      <c r="BM93" s="35"/>
      <c r="BN93" s="86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</row>
    <row r="94" spans="1:86" ht="15.6" x14ac:dyDescent="0.3">
      <c r="A94" s="35"/>
      <c r="B94" s="86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112" t="str">
        <f>IFERROR(IF((Q93+1)&gt;=Template!$C$5,"-",Q93+1),"-")</f>
        <v>-</v>
      </c>
      <c r="R94" s="89">
        <f>IFERROR(_xll.EfirEndOfDay($E$5,Q94,"LAST","LAST_TRADE_DATE"),0)</f>
        <v>0</v>
      </c>
      <c r="S94" s="35"/>
      <c r="T94" s="17">
        <f t="shared" si="166"/>
        <v>46110</v>
      </c>
      <c r="U94" s="216">
        <f t="shared" si="160"/>
        <v>7</v>
      </c>
      <c r="V94" s="216">
        <f t="shared" si="166"/>
        <v>89</v>
      </c>
      <c r="W94" s="16">
        <f t="shared" si="174"/>
        <v>0.24383561643835616</v>
      </c>
      <c r="X94" s="16" t="e">
        <f>IF(Template!$F$7="Linear interpolation",LinInterp($I$5:$I$22,$G$5:$G$22,W94),CubicSpline($I$5:$I$22,$G$5:$G$22,W94))</f>
        <v>#VALUE!</v>
      </c>
      <c r="Y94" s="221" t="e">
        <f t="shared" si="167"/>
        <v>#VALUE!</v>
      </c>
      <c r="Z94" s="221" t="e">
        <f>Y94/PRODUCT($AA$6:AA93)</f>
        <v>#VALUE!</v>
      </c>
      <c r="AA94" s="16" t="e">
        <f t="shared" si="168"/>
        <v>#VALUE!</v>
      </c>
      <c r="AB94" s="10" t="e">
        <f t="shared" si="169"/>
        <v>#VALUE!</v>
      </c>
      <c r="AC94" s="90">
        <f t="shared" si="161"/>
        <v>94</v>
      </c>
      <c r="AD94" s="17">
        <f t="shared" si="170"/>
        <v>46087</v>
      </c>
      <c r="AE94" s="16" t="e">
        <f t="shared" si="162"/>
        <v>#VALUE!</v>
      </c>
      <c r="AF94" s="10">
        <f ca="1">IFERROR(AVERAGE(INDIRECT("AE"&amp;AC94-Template!$F$10+1):INDIRECT("AE"&amp;AC94)),0)</f>
        <v>0</v>
      </c>
      <c r="AG94" s="35"/>
      <c r="AH94" s="86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112" t="str">
        <f>IFERROR(IF((AW93+1)&gt;=Template!$C$5,"-",AW93+1),"-")</f>
        <v>-</v>
      </c>
      <c r="AX94" s="89">
        <f>IFERROR(_xll.EfirEndOfDay(3342963,AW94,"LAST","LAST_TRADE_DATE",,,,0),0)</f>
        <v>0</v>
      </c>
      <c r="AY94" s="35"/>
      <c r="AZ94" s="17">
        <f t="shared" ref="AZ94" si="224">AZ93+1</f>
        <v>46110</v>
      </c>
      <c r="BA94" s="216">
        <f t="shared" si="186"/>
        <v>7</v>
      </c>
      <c r="BB94" s="216">
        <f t="shared" ref="BB94" si="225">BB93+1</f>
        <v>89</v>
      </c>
      <c r="BC94" s="16">
        <f t="shared" si="188"/>
        <v>0.24383561643835616</v>
      </c>
      <c r="BD94" s="16">
        <f>IF(Template!$F$7="Linear interpolation",LinInterp($AO$5:$AO$18,$AM$5:$AM$18,BC94),CubicSpline($AO$5:$AO$18,$AM$5:$AM$18,BC94))</f>
        <v>15.903280350366101</v>
      </c>
      <c r="BE94" s="221">
        <f t="shared" si="189"/>
        <v>1.0387778616762351</v>
      </c>
      <c r="BF94" s="221">
        <f>BE94/PRODUCT($BG$6:BG93)</f>
        <v>1.0004116688842841</v>
      </c>
      <c r="BG94" s="16">
        <f t="shared" si="190"/>
        <v>1.0004131709536266</v>
      </c>
      <c r="BH94" s="10">
        <f t="shared" si="191"/>
        <v>15.080739807370346</v>
      </c>
      <c r="BI94" s="90"/>
      <c r="BJ94" s="17">
        <f t="shared" si="173"/>
        <v>46087</v>
      </c>
      <c r="BK94" s="16">
        <f t="shared" si="165"/>
        <v>15.408171997274955</v>
      </c>
      <c r="BL94" s="10">
        <f ca="1">IFERROR(AVERAGE(INDIRECT("BK"&amp;AC94-Template!$F$10+1):INDIRECT("BK"&amp;AC94)),0)</f>
        <v>15.576750046116326</v>
      </c>
      <c r="BM94" s="35"/>
      <c r="BN94" s="86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</row>
    <row r="95" spans="1:86" ht="15.6" x14ac:dyDescent="0.3">
      <c r="A95" s="35"/>
      <c r="B95" s="86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112" t="str">
        <f>IFERROR(IF((Q94+1)&gt;=Template!$C$5,"-",Q94+1),"-")</f>
        <v>-</v>
      </c>
      <c r="R95" s="89">
        <f>IFERROR(_xll.EfirEndOfDay($E$5,Q95,"LAST","LAST_TRADE_DATE"),0)</f>
        <v>0</v>
      </c>
      <c r="S95" s="35"/>
      <c r="T95" s="17">
        <f t="shared" si="166"/>
        <v>46111</v>
      </c>
      <c r="U95" s="216">
        <f t="shared" si="160"/>
        <v>1</v>
      </c>
      <c r="V95" s="216">
        <f t="shared" si="166"/>
        <v>90</v>
      </c>
      <c r="W95" s="16">
        <f t="shared" si="174"/>
        <v>0.24657534246575341</v>
      </c>
      <c r="X95" s="16" t="e">
        <f>IF(Template!$F$7="Linear interpolation",LinInterp($I$5:$I$22,$G$5:$G$22,W95),CubicSpline($I$5:$I$22,$G$5:$G$22,W95))</f>
        <v>#VALUE!</v>
      </c>
      <c r="Y95" s="221" t="e">
        <f t="shared" si="167"/>
        <v>#VALUE!</v>
      </c>
      <c r="Z95" s="221" t="e">
        <f>Y95/PRODUCT($AA$6:AA94)</f>
        <v>#VALUE!</v>
      </c>
      <c r="AA95" s="16" t="e">
        <f t="shared" si="168"/>
        <v>#VALUE!</v>
      </c>
      <c r="AB95" s="10" t="e">
        <f t="shared" si="169"/>
        <v>#VALUE!</v>
      </c>
      <c r="AC95" s="90">
        <f t="shared" si="161"/>
        <v>95</v>
      </c>
      <c r="AD95" s="17">
        <f t="shared" si="170"/>
        <v>46088</v>
      </c>
      <c r="AE95" s="16" t="e">
        <f t="shared" si="162"/>
        <v>#VALUE!</v>
      </c>
      <c r="AF95" s="10">
        <f ca="1">IFERROR(AVERAGE(INDIRECT("AE"&amp;AC95-Template!$F$10+1):INDIRECT("AE"&amp;AC95)),0)</f>
        <v>0</v>
      </c>
      <c r="AG95" s="35"/>
      <c r="AH95" s="86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112" t="str">
        <f>IFERROR(IF((AW94+1)&gt;=Template!$C$5,"-",AW94+1),"-")</f>
        <v>-</v>
      </c>
      <c r="AX95" s="89">
        <f>IFERROR(_xll.EfirEndOfDay(3342963,AW95,"LAST","LAST_TRADE_DATE",,,,0),0)</f>
        <v>0</v>
      </c>
      <c r="AY95" s="35"/>
      <c r="AZ95" s="17">
        <f t="shared" ref="AZ95" si="226">AZ94+1</f>
        <v>46111</v>
      </c>
      <c r="BA95" s="216">
        <f t="shared" si="186"/>
        <v>1</v>
      </c>
      <c r="BB95" s="216">
        <f t="shared" ref="BB95" si="227">BB94+1</f>
        <v>90</v>
      </c>
      <c r="BC95" s="16">
        <f t="shared" si="188"/>
        <v>0.24657534246575341</v>
      </c>
      <c r="BD95" s="16">
        <f>IF(Template!$F$7="Linear interpolation",LinInterp($AO$5:$AO$18,$AM$5:$AM$18,BC95),CubicSpline($AO$5:$AO$18,$AM$5:$AM$18,BC95))</f>
        <v>15.9</v>
      </c>
      <c r="BE95" s="221">
        <f t="shared" si="189"/>
        <v>1.0392054794520549</v>
      </c>
      <c r="BF95" s="221">
        <f>BE95/PRODUCT($BG$6:BG94)</f>
        <v>1.0004101526202314</v>
      </c>
      <c r="BG95" s="16">
        <f t="shared" si="190"/>
        <v>1.0004101526202314</v>
      </c>
      <c r="BH95" s="10">
        <f t="shared" si="191"/>
        <v>14.970570638444759</v>
      </c>
      <c r="BI95" s="90"/>
      <c r="BJ95" s="17">
        <f t="shared" si="173"/>
        <v>46088</v>
      </c>
      <c r="BK95" s="16">
        <f t="shared" si="165"/>
        <v>15.408171997274955</v>
      </c>
      <c r="BL95" s="10">
        <f ca="1">IFERROR(AVERAGE(INDIRECT("BK"&amp;AC95-Template!$F$10+1):INDIRECT("BK"&amp;AC95)),0)</f>
        <v>15.566198443889006</v>
      </c>
      <c r="BM95" s="35"/>
      <c r="BN95" s="86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</row>
    <row r="96" spans="1:86" ht="15.6" x14ac:dyDescent="0.3">
      <c r="A96" s="35"/>
      <c r="B96" s="86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112" t="str">
        <f>IFERROR(IF((Q95+1)&gt;=Template!$C$5,"-",Q95+1),"-")</f>
        <v>-</v>
      </c>
      <c r="R96" s="89">
        <f>IFERROR(_xll.EfirEndOfDay($E$5,Q96,"LAST","LAST_TRADE_DATE"),0)</f>
        <v>0</v>
      </c>
      <c r="S96" s="35"/>
      <c r="T96" s="17">
        <f t="shared" si="166"/>
        <v>46112</v>
      </c>
      <c r="U96" s="216">
        <f t="shared" si="160"/>
        <v>2</v>
      </c>
      <c r="V96" s="216">
        <f t="shared" si="166"/>
        <v>91</v>
      </c>
      <c r="W96" s="16">
        <f t="shared" si="174"/>
        <v>0.24931506849315069</v>
      </c>
      <c r="X96" s="16" t="e">
        <f>IF(Template!$F$7="Linear interpolation",LinInterp($I$5:$I$22,$G$5:$G$22,W96),CubicSpline($I$5:$I$22,$G$5:$G$22,W96))</f>
        <v>#VALUE!</v>
      </c>
      <c r="Y96" s="221" t="e">
        <f t="shared" si="167"/>
        <v>#VALUE!</v>
      </c>
      <c r="Z96" s="221" t="e">
        <f>Y96/PRODUCT($AA$6:AA95)</f>
        <v>#VALUE!</v>
      </c>
      <c r="AA96" s="16" t="e">
        <f t="shared" si="168"/>
        <v>#VALUE!</v>
      </c>
      <c r="AB96" s="10" t="e">
        <f t="shared" si="169"/>
        <v>#VALUE!</v>
      </c>
      <c r="AC96" s="90">
        <f t="shared" si="161"/>
        <v>96</v>
      </c>
      <c r="AD96" s="17">
        <f t="shared" si="170"/>
        <v>46089</v>
      </c>
      <c r="AE96" s="16" t="e">
        <f t="shared" si="162"/>
        <v>#VALUE!</v>
      </c>
      <c r="AF96" s="10">
        <f ca="1">IFERROR(AVERAGE(INDIRECT("AE"&amp;AC96-Template!$F$10+1):INDIRECT("AE"&amp;AC96)),0)</f>
        <v>0</v>
      </c>
      <c r="AG96" s="35"/>
      <c r="AH96" s="86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112" t="str">
        <f>IFERROR(IF((AW95+1)&gt;=Template!$C$5,"-",AW95+1),"-")</f>
        <v>-</v>
      </c>
      <c r="AX96" s="89">
        <f>IFERROR(_xll.EfirEndOfDay(3342963,AW96,"LAST","LAST_TRADE_DATE",,,,0),0)</f>
        <v>0</v>
      </c>
      <c r="AY96" s="35"/>
      <c r="AZ96" s="17">
        <f t="shared" ref="AZ96" si="228">AZ95+1</f>
        <v>46112</v>
      </c>
      <c r="BA96" s="216">
        <f t="shared" si="186"/>
        <v>2</v>
      </c>
      <c r="BB96" s="216">
        <f t="shared" ref="BB96" si="229">BB95+1</f>
        <v>91</v>
      </c>
      <c r="BC96" s="16">
        <f t="shared" si="188"/>
        <v>0.24931506849315069</v>
      </c>
      <c r="BD96" s="16">
        <f>IF(Template!$F$7="Linear interpolation",LinInterp($AO$5:$AO$18,$AM$5:$AM$18,BC96),CubicSpline($AO$5:$AO$18,$AM$5:$AM$18,BC96))</f>
        <v>15.896646049995759</v>
      </c>
      <c r="BE96" s="221">
        <f t="shared" si="189"/>
        <v>1.0396327339876608</v>
      </c>
      <c r="BF96" s="221">
        <f>BE96/PRODUCT($BG$6:BG95)</f>
        <v>1.0004111357609768</v>
      </c>
      <c r="BG96" s="16">
        <f t="shared" si="190"/>
        <v>1.0004111357609768</v>
      </c>
      <c r="BH96" s="10">
        <f t="shared" si="191"/>
        <v>15.006455275654806</v>
      </c>
      <c r="BI96" s="90"/>
      <c r="BJ96" s="17">
        <f t="shared" si="173"/>
        <v>46089</v>
      </c>
      <c r="BK96" s="16">
        <f t="shared" si="165"/>
        <v>15.408171997274955</v>
      </c>
      <c r="BL96" s="10">
        <f ca="1">IFERROR(AVERAGE(INDIRECT("BK"&amp;AC96-Template!$F$10+1):INDIRECT("BK"&amp;AC96)),0)</f>
        <v>15.555945943233558</v>
      </c>
      <c r="BM96" s="35"/>
      <c r="BN96" s="86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</row>
    <row r="97" spans="1:86" ht="15.6" x14ac:dyDescent="0.3">
      <c r="A97" s="35"/>
      <c r="B97" s="86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112" t="str">
        <f>IFERROR(IF((Q96+1)&gt;=Template!$C$5,"-",Q96+1),"-")</f>
        <v>-</v>
      </c>
      <c r="R97" s="89">
        <f>IFERROR(_xll.EfirEndOfDay($E$5,Q97,"LAST","LAST_TRADE_DATE"),0)</f>
        <v>0</v>
      </c>
      <c r="S97" s="35"/>
      <c r="T97" s="17">
        <f t="shared" si="166"/>
        <v>46113</v>
      </c>
      <c r="U97" s="216">
        <f t="shared" si="160"/>
        <v>3</v>
      </c>
      <c r="V97" s="216">
        <f t="shared" si="166"/>
        <v>92</v>
      </c>
      <c r="W97" s="16">
        <f t="shared" si="174"/>
        <v>0.25205479452054796</v>
      </c>
      <c r="X97" s="16" t="e">
        <f>IF(Template!$F$7="Linear interpolation",LinInterp($I$5:$I$22,$G$5:$G$22,W97),CubicSpline($I$5:$I$22,$G$5:$G$22,W97))</f>
        <v>#VALUE!</v>
      </c>
      <c r="Y97" s="221" t="e">
        <f t="shared" si="167"/>
        <v>#VALUE!</v>
      </c>
      <c r="Z97" s="221" t="e">
        <f>Y97/PRODUCT($AA$6:AA96)</f>
        <v>#VALUE!</v>
      </c>
      <c r="AA97" s="16" t="e">
        <f t="shared" si="168"/>
        <v>#VALUE!</v>
      </c>
      <c r="AB97" s="10" t="e">
        <f t="shared" si="169"/>
        <v>#VALUE!</v>
      </c>
      <c r="AC97" s="90">
        <f t="shared" si="161"/>
        <v>97</v>
      </c>
      <c r="AD97" s="17">
        <f t="shared" si="170"/>
        <v>46090</v>
      </c>
      <c r="AE97" s="16" t="e">
        <f t="shared" si="162"/>
        <v>#VALUE!</v>
      </c>
      <c r="AF97" s="10">
        <f ca="1">IFERROR(AVERAGE(INDIRECT("AE"&amp;AC97-Template!$F$10+1):INDIRECT("AE"&amp;AC97)),0)</f>
        <v>0</v>
      </c>
      <c r="AG97" s="35"/>
      <c r="AH97" s="86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112" t="str">
        <f>IFERROR(IF((AW96+1)&gt;=Template!$C$5,"-",AW96+1),"-")</f>
        <v>-</v>
      </c>
      <c r="AX97" s="89">
        <f>IFERROR(_xll.EfirEndOfDay(3342963,AW97,"LAST","LAST_TRADE_DATE",,,,0),0)</f>
        <v>0</v>
      </c>
      <c r="AY97" s="35"/>
      <c r="AZ97" s="17">
        <f t="shared" ref="AZ97" si="230">AZ96+1</f>
        <v>46113</v>
      </c>
      <c r="BA97" s="216">
        <f t="shared" si="186"/>
        <v>3</v>
      </c>
      <c r="BB97" s="216">
        <f t="shared" ref="BB97" si="231">BB96+1</f>
        <v>92</v>
      </c>
      <c r="BC97" s="16">
        <f t="shared" si="188"/>
        <v>0.25205479452054796</v>
      </c>
      <c r="BD97" s="16">
        <f>IF(Template!$F$7="Linear interpolation",LinInterp($AO$5:$AO$18,$AM$5:$AM$18,BC97),CubicSpline($AO$5:$AO$18,$AM$5:$AM$18,BC97))</f>
        <v>15.893219377030956</v>
      </c>
      <c r="BE97" s="221">
        <f t="shared" si="189"/>
        <v>1.0400596214434752</v>
      </c>
      <c r="BF97" s="221">
        <f>BE97/PRODUCT($BG$6:BG96)</f>
        <v>1.000410613711803</v>
      </c>
      <c r="BG97" s="16">
        <f t="shared" si="190"/>
        <v>1.000410613711803</v>
      </c>
      <c r="BH97" s="10">
        <f t="shared" si="191"/>
        <v>14.987400480807821</v>
      </c>
      <c r="BI97" s="90"/>
      <c r="BJ97" s="17">
        <f t="shared" si="173"/>
        <v>46090</v>
      </c>
      <c r="BK97" s="16">
        <f t="shared" si="165"/>
        <v>15.326797745593201</v>
      </c>
      <c r="BL97" s="10">
        <f ca="1">IFERROR(AVERAGE(INDIRECT("BK"&amp;AC97-Template!$F$10+1):INDIRECT("BK"&amp;AC97)),0)</f>
        <v>15.542980967522048</v>
      </c>
      <c r="BM97" s="35"/>
      <c r="BN97" s="86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35"/>
      <c r="CF97" s="35"/>
      <c r="CG97" s="35"/>
      <c r="CH97" s="35"/>
    </row>
    <row r="98" spans="1:86" ht="15.6" x14ac:dyDescent="0.3">
      <c r="A98" s="35"/>
      <c r="B98" s="86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112" t="str">
        <f>IFERROR(IF((Q97+1)&gt;=Template!$C$5,"-",Q97+1),"-")</f>
        <v>-</v>
      </c>
      <c r="R98" s="89">
        <f>IFERROR(_xll.EfirEndOfDay($E$5,Q98,"LAST","LAST_TRADE_DATE"),0)</f>
        <v>0</v>
      </c>
      <c r="S98" s="35"/>
      <c r="T98" s="17">
        <f t="shared" si="166"/>
        <v>46114</v>
      </c>
      <c r="U98" s="216">
        <f t="shared" si="160"/>
        <v>4</v>
      </c>
      <c r="V98" s="216">
        <f t="shared" si="166"/>
        <v>93</v>
      </c>
      <c r="W98" s="16">
        <f t="shared" si="174"/>
        <v>0.25479452054794521</v>
      </c>
      <c r="X98" s="16" t="e">
        <f>IF(Template!$F$7="Linear interpolation",LinInterp($I$5:$I$22,$G$5:$G$22,W98),CubicSpline($I$5:$I$22,$G$5:$G$22,W98))</f>
        <v>#VALUE!</v>
      </c>
      <c r="Y98" s="221" t="e">
        <f t="shared" si="167"/>
        <v>#VALUE!</v>
      </c>
      <c r="Z98" s="221" t="e">
        <f>Y98/PRODUCT($AA$6:AA97)</f>
        <v>#VALUE!</v>
      </c>
      <c r="AA98" s="16" t="e">
        <f t="shared" si="168"/>
        <v>#VALUE!</v>
      </c>
      <c r="AB98" s="10" t="e">
        <f t="shared" si="169"/>
        <v>#VALUE!</v>
      </c>
      <c r="AC98" s="90">
        <f t="shared" si="161"/>
        <v>98</v>
      </c>
      <c r="AD98" s="17">
        <f t="shared" si="170"/>
        <v>46091</v>
      </c>
      <c r="AE98" s="16" t="e">
        <f t="shared" si="162"/>
        <v>#VALUE!</v>
      </c>
      <c r="AF98" s="10">
        <f ca="1">IFERROR(AVERAGE(INDIRECT("AE"&amp;AC98-Template!$F$10+1):INDIRECT("AE"&amp;AC98)),0)</f>
        <v>0</v>
      </c>
      <c r="AG98" s="35"/>
      <c r="AH98" s="86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112" t="str">
        <f>IFERROR(IF((AW97+1)&gt;=Template!$C$5,"-",AW97+1),"-")</f>
        <v>-</v>
      </c>
      <c r="AX98" s="89">
        <f>IFERROR(_xll.EfirEndOfDay(3342963,AW98,"LAST","LAST_TRADE_DATE",,,,0),0)</f>
        <v>0</v>
      </c>
      <c r="AY98" s="35"/>
      <c r="AZ98" s="17">
        <f t="shared" ref="AZ98" si="232">AZ97+1</f>
        <v>46114</v>
      </c>
      <c r="BA98" s="216">
        <f t="shared" si="186"/>
        <v>4</v>
      </c>
      <c r="BB98" s="216">
        <f t="shared" ref="BB98" si="233">BB97+1</f>
        <v>93</v>
      </c>
      <c r="BC98" s="16">
        <f t="shared" si="188"/>
        <v>0.25479452054794521</v>
      </c>
      <c r="BD98" s="16">
        <f>IF(Template!$F$7="Linear interpolation",LinInterp($AO$5:$AO$18,$AM$5:$AM$18,BC98),CubicSpline($AO$5:$AO$18,$AM$5:$AM$18,BC98))</f>
        <v>15.889721199278535</v>
      </c>
      <c r="BE98" s="221">
        <f t="shared" si="189"/>
        <v>1.0404861389461069</v>
      </c>
      <c r="BF98" s="221">
        <f>BE98/PRODUCT($BG$6:BG97)</f>
        <v>1.0004100894735628</v>
      </c>
      <c r="BG98" s="16">
        <f t="shared" si="190"/>
        <v>1.0004100894735628</v>
      </c>
      <c r="BH98" s="10">
        <f t="shared" si="191"/>
        <v>14.96826578504229</v>
      </c>
      <c r="BI98" s="90"/>
      <c r="BJ98" s="17">
        <f t="shared" si="173"/>
        <v>46091</v>
      </c>
      <c r="BK98" s="16">
        <f t="shared" si="165"/>
        <v>15.353252699594089</v>
      </c>
      <c r="BL98" s="10">
        <f ca="1">IFERROR(AVERAGE(INDIRECT("BK"&amp;AC98-Template!$F$10+1):INDIRECT("BK"&amp;AC98)),0)</f>
        <v>15.530897823610566</v>
      </c>
      <c r="BM98" s="35"/>
      <c r="BN98" s="86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35"/>
      <c r="CF98" s="35"/>
      <c r="CG98" s="35"/>
      <c r="CH98" s="35"/>
    </row>
    <row r="99" spans="1:86" ht="15.6" x14ac:dyDescent="0.3">
      <c r="A99" s="35"/>
      <c r="B99" s="86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112" t="str">
        <f>IFERROR(IF((Q98+1)&gt;=Template!$C$5,"-",Q98+1),"-")</f>
        <v>-</v>
      </c>
      <c r="R99" s="89">
        <f>IFERROR(_xll.EfirEndOfDay($E$5,Q99,"LAST","LAST_TRADE_DATE"),0)</f>
        <v>0</v>
      </c>
      <c r="S99" s="35"/>
      <c r="T99" s="17">
        <f t="shared" si="166"/>
        <v>46115</v>
      </c>
      <c r="U99" s="216">
        <f t="shared" si="160"/>
        <v>5</v>
      </c>
      <c r="V99" s="216">
        <f t="shared" si="166"/>
        <v>94</v>
      </c>
      <c r="W99" s="16">
        <f t="shared" si="174"/>
        <v>0.25753424657534246</v>
      </c>
      <c r="X99" s="16" t="e">
        <f>IF(Template!$F$7="Linear interpolation",LinInterp($I$5:$I$22,$G$5:$G$22,W99),CubicSpline($I$5:$I$22,$G$5:$G$22,W99))</f>
        <v>#VALUE!</v>
      </c>
      <c r="Y99" s="221" t="e">
        <f t="shared" si="167"/>
        <v>#VALUE!</v>
      </c>
      <c r="Z99" s="221" t="e">
        <f>Y99/PRODUCT($AA$6:AA98)</f>
        <v>#VALUE!</v>
      </c>
      <c r="AA99" s="16" t="e">
        <f t="shared" si="168"/>
        <v>#VALUE!</v>
      </c>
      <c r="AB99" s="10" t="e">
        <f t="shared" si="169"/>
        <v>#VALUE!</v>
      </c>
      <c r="AC99" s="90">
        <f t="shared" si="161"/>
        <v>99</v>
      </c>
      <c r="AD99" s="17">
        <f t="shared" si="170"/>
        <v>46092</v>
      </c>
      <c r="AE99" s="16" t="e">
        <f t="shared" si="162"/>
        <v>#VALUE!</v>
      </c>
      <c r="AF99" s="10">
        <f ca="1">IFERROR(AVERAGE(INDIRECT("AE"&amp;AC99-Template!$F$10+1):INDIRECT("AE"&amp;AC99)),0)</f>
        <v>0</v>
      </c>
      <c r="AG99" s="35"/>
      <c r="AH99" s="86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112" t="str">
        <f>IFERROR(IF((AW98+1)&gt;=Template!$C$5,"-",AW98+1),"-")</f>
        <v>-</v>
      </c>
      <c r="AX99" s="89">
        <f>IFERROR(_xll.EfirEndOfDay(3342963,AW99,"LAST","LAST_TRADE_DATE",,,,0),0)</f>
        <v>0</v>
      </c>
      <c r="AY99" s="35"/>
      <c r="AZ99" s="17">
        <f t="shared" ref="AZ99" si="234">AZ98+1</f>
        <v>46115</v>
      </c>
      <c r="BA99" s="216">
        <f t="shared" si="186"/>
        <v>5</v>
      </c>
      <c r="BB99" s="216">
        <f t="shared" ref="BB99" si="235">BB98+1</f>
        <v>94</v>
      </c>
      <c r="BC99" s="16">
        <f t="shared" si="188"/>
        <v>0.25753424657534246</v>
      </c>
      <c r="BD99" s="16">
        <f>IF(Template!$F$7="Linear interpolation",LinInterp($AO$5:$AO$18,$AM$5:$AM$18,BC99),CubicSpline($AO$5:$AO$18,$AM$5:$AM$18,BC99))</f>
        <v>15.886152734911438</v>
      </c>
      <c r="BE99" s="221">
        <f t="shared" si="189"/>
        <v>1.0409122837556624</v>
      </c>
      <c r="BF99" s="221">
        <f>BE99/PRODUCT($BG$6:BG98)</f>
        <v>1.0004095631778307</v>
      </c>
      <c r="BG99" s="16">
        <f t="shared" si="190"/>
        <v>1.0004095631778307</v>
      </c>
      <c r="BH99" s="10">
        <f t="shared" si="191"/>
        <v>14.949055990820415</v>
      </c>
      <c r="BI99" s="90"/>
      <c r="BJ99" s="17">
        <f t="shared" si="173"/>
        <v>46092</v>
      </c>
      <c r="BK99" s="16">
        <f t="shared" si="165"/>
        <v>15.339013334106477</v>
      </c>
      <c r="BL99" s="10">
        <f ca="1">IFERROR(AVERAGE(INDIRECT("BK"&amp;AC99-Template!$F$10+1):INDIRECT("BK"&amp;AC99)),0)</f>
        <v>15.520172306718459</v>
      </c>
      <c r="BM99" s="35"/>
      <c r="BN99" s="86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/>
      <c r="CF99" s="35"/>
      <c r="CG99" s="35"/>
      <c r="CH99" s="35"/>
    </row>
    <row r="100" spans="1:86" ht="15.6" x14ac:dyDescent="0.3">
      <c r="A100" s="35"/>
      <c r="B100" s="86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112" t="str">
        <f>IFERROR(IF((Q99+1)&gt;=Template!$C$5,"-",Q99+1),"-")</f>
        <v>-</v>
      </c>
      <c r="R100" s="89">
        <f>IFERROR(_xll.EfirEndOfDay($E$5,Q100,"LAST","LAST_TRADE_DATE"),0)</f>
        <v>0</v>
      </c>
      <c r="S100" s="35"/>
      <c r="T100" s="17">
        <f t="shared" si="166"/>
        <v>46116</v>
      </c>
      <c r="U100" s="216">
        <f t="shared" si="160"/>
        <v>6</v>
      </c>
      <c r="V100" s="216">
        <f t="shared" si="166"/>
        <v>95</v>
      </c>
      <c r="W100" s="16">
        <f t="shared" si="174"/>
        <v>0.26027397260273971</v>
      </c>
      <c r="X100" s="16" t="e">
        <f>IF(Template!$F$7="Linear interpolation",LinInterp($I$5:$I$22,$G$5:$G$22,W100),CubicSpline($I$5:$I$22,$G$5:$G$22,W100))</f>
        <v>#VALUE!</v>
      </c>
      <c r="Y100" s="221" t="e">
        <f t="shared" si="167"/>
        <v>#VALUE!</v>
      </c>
      <c r="Z100" s="221" t="e">
        <f>Y100/PRODUCT($AA$6:AA99)</f>
        <v>#VALUE!</v>
      </c>
      <c r="AA100" s="16" t="e">
        <f t="shared" si="168"/>
        <v>#VALUE!</v>
      </c>
      <c r="AB100" s="10" t="e">
        <f t="shared" si="169"/>
        <v>#VALUE!</v>
      </c>
      <c r="AC100" s="90">
        <f t="shared" si="161"/>
        <v>100</v>
      </c>
      <c r="AD100" s="17">
        <f t="shared" si="170"/>
        <v>46093</v>
      </c>
      <c r="AE100" s="16" t="e">
        <f t="shared" si="162"/>
        <v>#VALUE!</v>
      </c>
      <c r="AF100" s="10">
        <f ca="1">IFERROR(AVERAGE(INDIRECT("AE"&amp;AC100-Template!$F$10+1):INDIRECT("AE"&amp;AC100)),0)</f>
        <v>0</v>
      </c>
      <c r="AG100" s="35"/>
      <c r="AH100" s="86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112" t="str">
        <f>IFERROR(IF((AW99+1)&gt;=Template!$C$5,"-",AW99+1),"-")</f>
        <v>-</v>
      </c>
      <c r="AX100" s="89">
        <f>IFERROR(_xll.EfirEndOfDay(3342963,AW100,"LAST","LAST_TRADE_DATE",,,,0),0)</f>
        <v>0</v>
      </c>
      <c r="AY100" s="35"/>
      <c r="AZ100" s="17">
        <f t="shared" ref="AZ100" si="236">AZ99+1</f>
        <v>46116</v>
      </c>
      <c r="BA100" s="216">
        <f t="shared" si="186"/>
        <v>6</v>
      </c>
      <c r="BB100" s="216">
        <f t="shared" ref="BB100" si="237">BB99+1</f>
        <v>95</v>
      </c>
      <c r="BC100" s="16">
        <f t="shared" si="188"/>
        <v>0.26027397260273971</v>
      </c>
      <c r="BD100" s="16">
        <f>IF(Template!$F$7="Linear interpolation",LinInterp($AO$5:$AO$18,$AM$5:$AM$18,BC100),CubicSpline($AO$5:$AO$18,$AM$5:$AM$18,BC100))</f>
        <v>15.882515202102608</v>
      </c>
      <c r="BE100" s="221">
        <f t="shared" si="189"/>
        <v>1.0413380532657466</v>
      </c>
      <c r="BF100" s="221">
        <f>BE100/PRODUCT($BG$6:BG99)</f>
        <v>1.0004090349559023</v>
      </c>
      <c r="BG100" s="16">
        <f t="shared" si="190"/>
        <v>1.0004095631778307</v>
      </c>
      <c r="BH100" s="10">
        <f t="shared" si="191"/>
        <v>14.949055990820415</v>
      </c>
      <c r="BI100" s="90"/>
      <c r="BJ100" s="17">
        <f t="shared" si="173"/>
        <v>46093</v>
      </c>
      <c r="BK100" s="16">
        <f t="shared" si="165"/>
        <v>15.324564387021455</v>
      </c>
      <c r="BL100" s="10">
        <f ca="1">IFERROR(AVERAGE(INDIRECT("BK"&amp;AC100-Template!$F$10+1):INDIRECT("BK"&amp;AC100)),0)</f>
        <v>15.508367467339117</v>
      </c>
      <c r="BM100" s="35"/>
      <c r="BN100" s="86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</row>
    <row r="101" spans="1:86" ht="15.6" x14ac:dyDescent="0.3">
      <c r="A101" s="35"/>
      <c r="B101" s="86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112" t="str">
        <f>IFERROR(IF((Q100+1)&gt;=Template!$C$5,"-",Q100+1),"-")</f>
        <v>-</v>
      </c>
      <c r="R101" s="89">
        <f>IFERROR(_xll.EfirEndOfDay($E$5,Q101,"LAST","LAST_TRADE_DATE"),0)</f>
        <v>0</v>
      </c>
      <c r="S101" s="35"/>
      <c r="T101" s="17">
        <f t="shared" si="166"/>
        <v>46117</v>
      </c>
      <c r="U101" s="216">
        <f t="shared" si="160"/>
        <v>7</v>
      </c>
      <c r="V101" s="216">
        <f t="shared" si="166"/>
        <v>96</v>
      </c>
      <c r="W101" s="16">
        <f t="shared" si="174"/>
        <v>0.26301369863013696</v>
      </c>
      <c r="X101" s="16" t="e">
        <f>IF(Template!$F$7="Linear interpolation",LinInterp($I$5:$I$22,$G$5:$G$22,W101),CubicSpline($I$5:$I$22,$G$5:$G$22,W101))</f>
        <v>#VALUE!</v>
      </c>
      <c r="Y101" s="221" t="e">
        <f t="shared" si="167"/>
        <v>#VALUE!</v>
      </c>
      <c r="Z101" s="221" t="e">
        <f>Y101/PRODUCT($AA$6:AA100)</f>
        <v>#VALUE!</v>
      </c>
      <c r="AA101" s="16" t="e">
        <f t="shared" si="168"/>
        <v>#VALUE!</v>
      </c>
      <c r="AB101" s="10" t="e">
        <f t="shared" si="169"/>
        <v>#VALUE!</v>
      </c>
      <c r="AC101" s="90">
        <f t="shared" si="161"/>
        <v>101</v>
      </c>
      <c r="AD101" s="17">
        <f t="shared" si="170"/>
        <v>46094</v>
      </c>
      <c r="AE101" s="16" t="e">
        <f t="shared" si="162"/>
        <v>#VALUE!</v>
      </c>
      <c r="AF101" s="10">
        <f ca="1">IFERROR(AVERAGE(INDIRECT("AE"&amp;AC101-Template!$F$10+1):INDIRECT("AE"&amp;AC101)),0)</f>
        <v>0</v>
      </c>
      <c r="AG101" s="35"/>
      <c r="AH101" s="86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112" t="str">
        <f>IFERROR(IF((AW100+1)&gt;=Template!$C$5,"-",AW100+1),"-")</f>
        <v>-</v>
      </c>
      <c r="AX101" s="89">
        <f>IFERROR(_xll.EfirEndOfDay(3342963,AW101,"LAST","LAST_TRADE_DATE",,,,0),0)</f>
        <v>0</v>
      </c>
      <c r="AY101" s="35"/>
      <c r="AZ101" s="17">
        <f t="shared" ref="AZ101" si="238">AZ100+1</f>
        <v>46117</v>
      </c>
      <c r="BA101" s="216">
        <f t="shared" si="186"/>
        <v>7</v>
      </c>
      <c r="BB101" s="216">
        <f t="shared" ref="BB101" si="239">BB100+1</f>
        <v>96</v>
      </c>
      <c r="BC101" s="16">
        <f t="shared" si="188"/>
        <v>0.26301369863013696</v>
      </c>
      <c r="BD101" s="16">
        <f>IF(Template!$F$7="Linear interpolation",LinInterp($AO$5:$AO$18,$AM$5:$AM$18,BC101),CubicSpline($AO$5:$AO$18,$AM$5:$AM$18,BC101))</f>
        <v>15.878809819024992</v>
      </c>
      <c r="BE101" s="221">
        <f t="shared" si="189"/>
        <v>1.041763445003463</v>
      </c>
      <c r="BF101" s="221">
        <f>BE101/PRODUCT($BG$6:BG100)</f>
        <v>1.0004079767174274</v>
      </c>
      <c r="BG101" s="16">
        <f t="shared" si="190"/>
        <v>1.0004095631778307</v>
      </c>
      <c r="BH101" s="10">
        <f t="shared" si="191"/>
        <v>14.949055990820415</v>
      </c>
      <c r="BI101" s="90"/>
      <c r="BJ101" s="17">
        <f t="shared" si="173"/>
        <v>46094</v>
      </c>
      <c r="BK101" s="16">
        <f t="shared" si="165"/>
        <v>15.309902985499612</v>
      </c>
      <c r="BL101" s="10">
        <f ca="1">IFERROR(AVERAGE(INDIRECT("BK"&amp;AC101-Template!$F$10+1):INDIRECT("BK"&amp;AC101)),0)</f>
        <v>15.49639261443934</v>
      </c>
      <c r="BM101" s="35"/>
      <c r="BN101" s="86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</row>
    <row r="102" spans="1:86" ht="15.6" x14ac:dyDescent="0.3">
      <c r="A102" s="35"/>
      <c r="B102" s="86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112" t="str">
        <f>IFERROR(IF((Q101+1)&gt;=Template!$C$5,"-",Q101+1),"-")</f>
        <v>-</v>
      </c>
      <c r="R102" s="89">
        <f>IFERROR(_xll.EfirEndOfDay($E$5,Q102,"LAST","LAST_TRADE_DATE"),0)</f>
        <v>0</v>
      </c>
      <c r="S102" s="35"/>
      <c r="T102" s="17">
        <f t="shared" si="166"/>
        <v>46118</v>
      </c>
      <c r="U102" s="216">
        <f t="shared" si="160"/>
        <v>1</v>
      </c>
      <c r="V102" s="216">
        <f t="shared" si="166"/>
        <v>97</v>
      </c>
      <c r="W102" s="16">
        <f t="shared" si="174"/>
        <v>0.26575342465753427</v>
      </c>
      <c r="X102" s="16" t="e">
        <f>IF(Template!$F$7="Linear interpolation",LinInterp($I$5:$I$22,$G$5:$G$22,W102),CubicSpline($I$5:$I$22,$G$5:$G$22,W102))</f>
        <v>#VALUE!</v>
      </c>
      <c r="Y102" s="221" t="e">
        <f t="shared" si="167"/>
        <v>#VALUE!</v>
      </c>
      <c r="Z102" s="221" t="e">
        <f>Y102/PRODUCT($AA$6:AA101)</f>
        <v>#VALUE!</v>
      </c>
      <c r="AA102" s="16" t="e">
        <f t="shared" si="168"/>
        <v>#VALUE!</v>
      </c>
      <c r="AB102" s="10" t="e">
        <f t="shared" si="169"/>
        <v>#VALUE!</v>
      </c>
      <c r="AC102" s="90">
        <f t="shared" si="161"/>
        <v>102</v>
      </c>
      <c r="AD102" s="17">
        <f t="shared" si="170"/>
        <v>46095</v>
      </c>
      <c r="AE102" s="16" t="e">
        <f t="shared" si="162"/>
        <v>#VALUE!</v>
      </c>
      <c r="AF102" s="10">
        <f ca="1">IFERROR(AVERAGE(INDIRECT("AE"&amp;AC102-Template!$F$10+1):INDIRECT("AE"&amp;AC102)),0)</f>
        <v>0</v>
      </c>
      <c r="AG102" s="35"/>
      <c r="AH102" s="86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112" t="str">
        <f>IFERROR(IF((AW101+1)&gt;=Template!$C$5,"-",AW101+1),"-")</f>
        <v>-</v>
      </c>
      <c r="AX102" s="89">
        <f>IFERROR(_xll.EfirEndOfDay(3342963,AW102,"LAST","LAST_TRADE_DATE",,,,0),0)</f>
        <v>0</v>
      </c>
      <c r="AY102" s="35"/>
      <c r="AZ102" s="17">
        <f t="shared" ref="AZ102" si="240">AZ101+1</f>
        <v>46118</v>
      </c>
      <c r="BA102" s="216">
        <f t="shared" si="186"/>
        <v>1</v>
      </c>
      <c r="BB102" s="216">
        <f t="shared" ref="BB102" si="241">BB101+1</f>
        <v>97</v>
      </c>
      <c r="BC102" s="16">
        <f t="shared" si="188"/>
        <v>0.26575342465753427</v>
      </c>
      <c r="BD102" s="16">
        <f>IF(Template!$F$7="Linear interpolation",LinInterp($AO$5:$AO$18,$AM$5:$AM$18,BC102),CubicSpline($AO$5:$AO$18,$AM$5:$AM$18,BC102))</f>
        <v>15.875037803851532</v>
      </c>
      <c r="BE102" s="221">
        <f t="shared" si="189"/>
        <v>1.0421884566294137</v>
      </c>
      <c r="BF102" s="221">
        <f>BE102/PRODUCT($BG$6:BG101)</f>
        <v>1.0004063867993764</v>
      </c>
      <c r="BG102" s="16">
        <f t="shared" si="190"/>
        <v>1.0004063867993764</v>
      </c>
      <c r="BH102" s="10">
        <f t="shared" si="191"/>
        <v>14.833118177239868</v>
      </c>
      <c r="BI102" s="90"/>
      <c r="BJ102" s="17">
        <f t="shared" si="173"/>
        <v>46095</v>
      </c>
      <c r="BK102" s="16">
        <f t="shared" si="165"/>
        <v>15.309902985499612</v>
      </c>
      <c r="BL102" s="10">
        <f ca="1">IFERROR(AVERAGE(INDIRECT("BK"&amp;AC102-Template!$F$10+1):INDIRECT("BK"&amp;AC102)),0)</f>
        <v>15.484740686681342</v>
      </c>
      <c r="BM102" s="35"/>
      <c r="BN102" s="86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5"/>
      <c r="BZ102" s="35"/>
      <c r="CA102" s="35"/>
      <c r="CB102" s="35"/>
      <c r="CC102" s="35"/>
      <c r="CD102" s="35"/>
      <c r="CE102" s="35"/>
      <c r="CF102" s="35"/>
      <c r="CG102" s="35"/>
      <c r="CH102" s="35"/>
    </row>
    <row r="103" spans="1:86" ht="15.6" x14ac:dyDescent="0.3">
      <c r="A103" s="35"/>
      <c r="B103" s="86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112" t="str">
        <f>IFERROR(IF((Q102+1)&gt;=Template!$C$5,"-",Q102+1),"-")</f>
        <v>-</v>
      </c>
      <c r="R103" s="89">
        <f>IFERROR(_xll.EfirEndOfDay($E$5,Q103,"LAST","LAST_TRADE_DATE"),0)</f>
        <v>0</v>
      </c>
      <c r="S103" s="35"/>
      <c r="T103" s="17">
        <f t="shared" si="166"/>
        <v>46119</v>
      </c>
      <c r="U103" s="216">
        <f t="shared" si="160"/>
        <v>2</v>
      </c>
      <c r="V103" s="216">
        <f t="shared" si="166"/>
        <v>98</v>
      </c>
      <c r="W103" s="16">
        <f t="shared" si="174"/>
        <v>0.26849315068493151</v>
      </c>
      <c r="X103" s="16" t="e">
        <f>IF(Template!$F$7="Linear interpolation",LinInterp($I$5:$I$22,$G$5:$G$22,W103),CubicSpline($I$5:$I$22,$G$5:$G$22,W103))</f>
        <v>#VALUE!</v>
      </c>
      <c r="Y103" s="221" t="e">
        <f t="shared" si="167"/>
        <v>#VALUE!</v>
      </c>
      <c r="Z103" s="221" t="e">
        <f>Y103/PRODUCT($AA$6:AA102)</f>
        <v>#VALUE!</v>
      </c>
      <c r="AA103" s="16" t="e">
        <f t="shared" si="168"/>
        <v>#VALUE!</v>
      </c>
      <c r="AB103" s="10" t="e">
        <f t="shared" si="169"/>
        <v>#VALUE!</v>
      </c>
      <c r="AC103" s="90">
        <f t="shared" si="161"/>
        <v>103</v>
      </c>
      <c r="AD103" s="17">
        <f t="shared" si="170"/>
        <v>46096</v>
      </c>
      <c r="AE103" s="16" t="e">
        <f t="shared" si="162"/>
        <v>#VALUE!</v>
      </c>
      <c r="AF103" s="10">
        <f ca="1">IFERROR(AVERAGE(INDIRECT("AE"&amp;AC103-Template!$F$10+1):INDIRECT("AE"&amp;AC103)),0)</f>
        <v>0</v>
      </c>
      <c r="AG103" s="35"/>
      <c r="AH103" s="86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112" t="str">
        <f>IFERROR(IF((AW102+1)&gt;=Template!$C$5,"-",AW102+1),"-")</f>
        <v>-</v>
      </c>
      <c r="AX103" s="89">
        <f>IFERROR(_xll.EfirEndOfDay(3342963,AW103,"LAST","LAST_TRADE_DATE",,,,0),0)</f>
        <v>0</v>
      </c>
      <c r="AY103" s="35"/>
      <c r="AZ103" s="17">
        <f t="shared" ref="AZ103" si="242">AZ102+1</f>
        <v>46119</v>
      </c>
      <c r="BA103" s="216">
        <f t="shared" si="186"/>
        <v>2</v>
      </c>
      <c r="BB103" s="216">
        <f t="shared" ref="BB103" si="243">BB102+1</f>
        <v>98</v>
      </c>
      <c r="BC103" s="16">
        <f t="shared" si="188"/>
        <v>0.26849315068493151</v>
      </c>
      <c r="BD103" s="16">
        <f>IF(Template!$F$7="Linear interpolation",LinInterp($AO$5:$AO$18,$AM$5:$AM$18,BC103),CubicSpline($AO$5:$AO$18,$AM$5:$AM$18,BC103))</f>
        <v>15.871200374755171</v>
      </c>
      <c r="BE103" s="221">
        <f t="shared" si="189"/>
        <v>1.0426130859376987</v>
      </c>
      <c r="BF103" s="221">
        <f>BE103/PRODUCT($BG$6:BG102)</f>
        <v>1.0004074400417544</v>
      </c>
      <c r="BG103" s="16">
        <f t="shared" si="190"/>
        <v>1.0004074400417544</v>
      </c>
      <c r="BH103" s="10">
        <f t="shared" si="191"/>
        <v>14.871561524036125</v>
      </c>
      <c r="BI103" s="90"/>
      <c r="BJ103" s="17">
        <f t="shared" si="173"/>
        <v>46096</v>
      </c>
      <c r="BK103" s="16">
        <f t="shared" si="165"/>
        <v>15.309902985499612</v>
      </c>
      <c r="BL103" s="10">
        <f ca="1">IFERROR(AVERAGE(INDIRECT("BK"&amp;AC103-Template!$F$10+1):INDIRECT("BK"&amp;AC103)),0)</f>
        <v>15.473416010713526</v>
      </c>
      <c r="BM103" s="35"/>
      <c r="BN103" s="86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/>
      <c r="CE103" s="35"/>
      <c r="CF103" s="35"/>
      <c r="CG103" s="35"/>
      <c r="CH103" s="35"/>
    </row>
    <row r="104" spans="1:86" ht="15.6" x14ac:dyDescent="0.3">
      <c r="A104" s="35"/>
      <c r="B104" s="86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112" t="str">
        <f>IFERROR(IF((Q103+1)&gt;=Template!$C$5,"-",Q103+1),"-")</f>
        <v>-</v>
      </c>
      <c r="R104" s="89">
        <f>IFERROR(_xll.EfirEndOfDay($E$5,Q104,"LAST","LAST_TRADE_DATE"),0)</f>
        <v>0</v>
      </c>
      <c r="S104" s="35"/>
      <c r="T104" s="17">
        <f t="shared" si="166"/>
        <v>46120</v>
      </c>
      <c r="U104" s="216">
        <f t="shared" si="160"/>
        <v>3</v>
      </c>
      <c r="V104" s="216">
        <f t="shared" si="166"/>
        <v>99</v>
      </c>
      <c r="W104" s="16">
        <f t="shared" si="174"/>
        <v>0.27123287671232876</v>
      </c>
      <c r="X104" s="16" t="e">
        <f>IF(Template!$F$7="Linear interpolation",LinInterp($I$5:$I$22,$G$5:$G$22,W104),CubicSpline($I$5:$I$22,$G$5:$G$22,W104))</f>
        <v>#VALUE!</v>
      </c>
      <c r="Y104" s="221" t="e">
        <f t="shared" si="167"/>
        <v>#VALUE!</v>
      </c>
      <c r="Z104" s="221" t="e">
        <f>Y104/PRODUCT($AA$6:AA103)</f>
        <v>#VALUE!</v>
      </c>
      <c r="AA104" s="16" t="e">
        <f t="shared" si="168"/>
        <v>#VALUE!</v>
      </c>
      <c r="AB104" s="10" t="e">
        <f t="shared" si="169"/>
        <v>#VALUE!</v>
      </c>
      <c r="AC104" s="90">
        <f t="shared" si="161"/>
        <v>104</v>
      </c>
      <c r="AD104" s="17">
        <f t="shared" si="170"/>
        <v>46097</v>
      </c>
      <c r="AE104" s="16" t="e">
        <f t="shared" si="162"/>
        <v>#VALUE!</v>
      </c>
      <c r="AF104" s="10">
        <f ca="1">IFERROR(AVERAGE(INDIRECT("AE"&amp;AC104-Template!$F$10+1):INDIRECT("AE"&amp;AC104)),0)</f>
        <v>0</v>
      </c>
      <c r="AG104" s="35"/>
      <c r="AH104" s="86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112" t="str">
        <f>IFERROR(IF((AW103+1)&gt;=Template!$C$5,"-",AW103+1),"-")</f>
        <v>-</v>
      </c>
      <c r="AX104" s="89">
        <f>IFERROR(_xll.EfirEndOfDay(3342963,AW104,"LAST","LAST_TRADE_DATE",,,,0),0)</f>
        <v>0</v>
      </c>
      <c r="AY104" s="35"/>
      <c r="AZ104" s="17">
        <f t="shared" ref="AZ104" si="244">AZ103+1</f>
        <v>46120</v>
      </c>
      <c r="BA104" s="216">
        <f t="shared" si="186"/>
        <v>3</v>
      </c>
      <c r="BB104" s="216">
        <f t="shared" ref="BB104" si="245">BB103+1</f>
        <v>99</v>
      </c>
      <c r="BC104" s="16">
        <f t="shared" si="188"/>
        <v>0.27123287671232876</v>
      </c>
      <c r="BD104" s="16">
        <f>IF(Template!$F$7="Linear interpolation",LinInterp($AO$5:$AO$18,$AM$5:$AM$18,BC104),CubicSpline($AO$5:$AO$18,$AM$5:$AM$18,BC104))</f>
        <v>15.867298749908855</v>
      </c>
      <c r="BE104" s="221">
        <f t="shared" si="189"/>
        <v>1.0430373308559171</v>
      </c>
      <c r="BF104" s="221">
        <f>BE104/PRODUCT($BG$6:BG103)</f>
        <v>1.0004069054224816</v>
      </c>
      <c r="BG104" s="16">
        <f t="shared" si="190"/>
        <v>1.0004069054224816</v>
      </c>
      <c r="BH104" s="10">
        <f t="shared" si="191"/>
        <v>14.852047920577039</v>
      </c>
      <c r="BI104" s="90"/>
      <c r="BJ104" s="17">
        <f t="shared" si="173"/>
        <v>46097</v>
      </c>
      <c r="BK104" s="16">
        <f t="shared" si="165"/>
        <v>15.21976712387052</v>
      </c>
      <c r="BL104" s="10">
        <f ca="1">IFERROR(AVERAGE(INDIRECT("BK"&amp;AC104-Template!$F$10+1):INDIRECT("BK"&amp;AC104)),0)</f>
        <v>15.459086806024745</v>
      </c>
      <c r="BM104" s="35"/>
      <c r="BN104" s="86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35"/>
      <c r="CF104" s="35"/>
      <c r="CG104" s="35"/>
      <c r="CH104" s="35"/>
    </row>
    <row r="105" spans="1:86" ht="15.6" x14ac:dyDescent="0.3">
      <c r="A105" s="35"/>
      <c r="B105" s="86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112" t="str">
        <f>IFERROR(IF((Q104+1)&gt;=Template!$C$5,"-",Q104+1),"-")</f>
        <v>-</v>
      </c>
      <c r="R105" s="89">
        <f>IFERROR(_xll.EfirEndOfDay($E$5,Q105,"LAST","LAST_TRADE_DATE"),0)</f>
        <v>0</v>
      </c>
      <c r="S105" s="35"/>
      <c r="T105" s="17">
        <f t="shared" si="166"/>
        <v>46121</v>
      </c>
      <c r="U105" s="216">
        <f t="shared" si="160"/>
        <v>4</v>
      </c>
      <c r="V105" s="216">
        <f t="shared" si="166"/>
        <v>100</v>
      </c>
      <c r="W105" s="16">
        <f t="shared" si="174"/>
        <v>0.27397260273972601</v>
      </c>
      <c r="X105" s="16" t="e">
        <f>IF(Template!$F$7="Linear interpolation",LinInterp($I$5:$I$22,$G$5:$G$22,W105),CubicSpline($I$5:$I$22,$G$5:$G$22,W105))</f>
        <v>#VALUE!</v>
      </c>
      <c r="Y105" s="221" t="e">
        <f t="shared" si="167"/>
        <v>#VALUE!</v>
      </c>
      <c r="Z105" s="221" t="e">
        <f>Y105/PRODUCT($AA$6:AA104)</f>
        <v>#VALUE!</v>
      </c>
      <c r="AA105" s="16" t="e">
        <f t="shared" si="168"/>
        <v>#VALUE!</v>
      </c>
      <c r="AB105" s="10" t="e">
        <f t="shared" si="169"/>
        <v>#VALUE!</v>
      </c>
      <c r="AC105" s="90">
        <f t="shared" si="161"/>
        <v>105</v>
      </c>
      <c r="AD105" s="17">
        <f t="shared" si="170"/>
        <v>46098</v>
      </c>
      <c r="AE105" s="16" t="e">
        <f t="shared" si="162"/>
        <v>#VALUE!</v>
      </c>
      <c r="AF105" s="10">
        <f ca="1">IFERROR(AVERAGE(INDIRECT("AE"&amp;AC105-Template!$F$10+1):INDIRECT("AE"&amp;AC105)),0)</f>
        <v>0</v>
      </c>
      <c r="AG105" s="35"/>
      <c r="AH105" s="86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112" t="str">
        <f>IFERROR(IF((AW104+1)&gt;=Template!$C$5,"-",AW104+1),"-")</f>
        <v>-</v>
      </c>
      <c r="AX105" s="89">
        <f>IFERROR(_xll.EfirEndOfDay(3342963,AW105,"LAST","LAST_TRADE_DATE",,,,0),0)</f>
        <v>0</v>
      </c>
      <c r="AY105" s="35"/>
      <c r="AZ105" s="17">
        <f t="shared" ref="AZ105" si="246">AZ104+1</f>
        <v>46121</v>
      </c>
      <c r="BA105" s="216">
        <f t="shared" si="186"/>
        <v>4</v>
      </c>
      <c r="BB105" s="216">
        <f t="shared" ref="BB105" si="247">BB104+1</f>
        <v>100</v>
      </c>
      <c r="BC105" s="16">
        <f t="shared" si="188"/>
        <v>0.27397260273972601</v>
      </c>
      <c r="BD105" s="16">
        <f>IF(Template!$F$7="Linear interpolation",LinInterp($AO$5:$AO$18,$AM$5:$AM$18,BC105),CubicSpline($AO$5:$AO$18,$AM$5:$AM$18,BC105))</f>
        <v>15.863334147485524</v>
      </c>
      <c r="BE105" s="221">
        <f t="shared" si="189"/>
        <v>1.0434611894451657</v>
      </c>
      <c r="BF105" s="221">
        <f>BE105/PRODUCT($BG$6:BG104)</f>
        <v>1.0004063695293637</v>
      </c>
      <c r="BG105" s="16">
        <f t="shared" si="190"/>
        <v>1.0004063695293637</v>
      </c>
      <c r="BH105" s="10">
        <f t="shared" si="191"/>
        <v>14.832487821774375</v>
      </c>
      <c r="BI105" s="90"/>
      <c r="BJ105" s="17">
        <f t="shared" si="173"/>
        <v>46098</v>
      </c>
      <c r="BK105" s="16">
        <f t="shared" si="165"/>
        <v>15.249075571964532</v>
      </c>
      <c r="BL105" s="10">
        <f ca="1">IFERROR(AVERAGE(INDIRECT("BK"&amp;AC105-Template!$F$10+1):INDIRECT("BK"&amp;AC105)),0)</f>
        <v>15.445734549605762</v>
      </c>
      <c r="BM105" s="35"/>
      <c r="BN105" s="86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35"/>
      <c r="CF105" s="35"/>
      <c r="CG105" s="35"/>
      <c r="CH105" s="35"/>
    </row>
    <row r="106" spans="1:86" ht="15.6" x14ac:dyDescent="0.3">
      <c r="A106" s="35"/>
      <c r="B106" s="86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112" t="str">
        <f>IFERROR(IF((Q105+1)&gt;=Template!$C$5,"-",Q105+1),"-")</f>
        <v>-</v>
      </c>
      <c r="R106" s="89">
        <f>IFERROR(_xll.EfirEndOfDay($E$5,Q106,"LAST","LAST_TRADE_DATE"),0)</f>
        <v>0</v>
      </c>
      <c r="S106" s="35"/>
      <c r="T106" s="17">
        <f t="shared" si="166"/>
        <v>46122</v>
      </c>
      <c r="U106" s="216">
        <f t="shared" si="160"/>
        <v>5</v>
      </c>
      <c r="V106" s="216">
        <f t="shared" si="166"/>
        <v>101</v>
      </c>
      <c r="W106" s="16">
        <f t="shared" si="174"/>
        <v>0.27671232876712326</v>
      </c>
      <c r="X106" s="16" t="e">
        <f>IF(Template!$F$7="Linear interpolation",LinInterp($I$5:$I$22,$G$5:$G$22,W106),CubicSpline($I$5:$I$22,$G$5:$G$22,W106))</f>
        <v>#VALUE!</v>
      </c>
      <c r="Y106" s="221" t="e">
        <f t="shared" si="167"/>
        <v>#VALUE!</v>
      </c>
      <c r="Z106" s="221" t="e">
        <f>Y106/PRODUCT($AA$6:AA105)</f>
        <v>#VALUE!</v>
      </c>
      <c r="AA106" s="16" t="e">
        <f t="shared" si="168"/>
        <v>#VALUE!</v>
      </c>
      <c r="AB106" s="10" t="e">
        <f t="shared" si="169"/>
        <v>#VALUE!</v>
      </c>
      <c r="AC106" s="90">
        <f t="shared" si="161"/>
        <v>106</v>
      </c>
      <c r="AD106" s="17">
        <f t="shared" si="170"/>
        <v>46099</v>
      </c>
      <c r="AE106" s="16" t="e">
        <f t="shared" si="162"/>
        <v>#VALUE!</v>
      </c>
      <c r="AF106" s="10">
        <f ca="1">IFERROR(AVERAGE(INDIRECT("AE"&amp;AC106-Template!$F$10+1):INDIRECT("AE"&amp;AC106)),0)</f>
        <v>0</v>
      </c>
      <c r="AG106" s="35"/>
      <c r="AH106" s="86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112" t="str">
        <f>IFERROR(IF((AW105+1)&gt;=Template!$C$5,"-",AW105+1),"-")</f>
        <v>-</v>
      </c>
      <c r="AX106" s="89">
        <f>IFERROR(_xll.EfirEndOfDay(3342963,AW106,"LAST","LAST_TRADE_DATE",,,,0),0)</f>
        <v>0</v>
      </c>
      <c r="AY106" s="35"/>
      <c r="AZ106" s="17">
        <f t="shared" ref="AZ106" si="248">AZ105+1</f>
        <v>46122</v>
      </c>
      <c r="BA106" s="216">
        <f t="shared" si="186"/>
        <v>5</v>
      </c>
      <c r="BB106" s="216">
        <f t="shared" ref="BB106" si="249">BB105+1</f>
        <v>101</v>
      </c>
      <c r="BC106" s="16">
        <f t="shared" si="188"/>
        <v>0.27671232876712326</v>
      </c>
      <c r="BD106" s="16">
        <f>IF(Template!$F$7="Linear interpolation",LinInterp($AO$5:$AO$18,$AM$5:$AM$18,BC106),CubicSpline($AO$5:$AO$18,$AM$5:$AM$18,BC106))</f>
        <v>15.859307785658126</v>
      </c>
      <c r="BE106" s="221">
        <f t="shared" si="189"/>
        <v>1.0438846599000402</v>
      </c>
      <c r="BF106" s="221">
        <f>BE106/PRODUCT($BG$6:BG105)</f>
        <v>1.0004058324920542</v>
      </c>
      <c r="BG106" s="16">
        <f t="shared" si="190"/>
        <v>1.0004058324920542</v>
      </c>
      <c r="BH106" s="10">
        <f t="shared" si="191"/>
        <v>14.812885959977207</v>
      </c>
      <c r="BI106" s="90"/>
      <c r="BJ106" s="17">
        <f t="shared" si="173"/>
        <v>46099</v>
      </c>
      <c r="BK106" s="16">
        <f t="shared" si="165"/>
        <v>15.233308998565676</v>
      </c>
      <c r="BL106" s="10">
        <f ca="1">IFERROR(AVERAGE(INDIRECT("BK"&amp;AC106-Template!$F$10+1):INDIRECT("BK"&amp;AC106)),0)</f>
        <v>15.433865033060435</v>
      </c>
      <c r="BM106" s="35"/>
      <c r="BN106" s="86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35"/>
      <c r="CF106" s="35"/>
      <c r="CG106" s="35"/>
      <c r="CH106" s="35"/>
    </row>
    <row r="107" spans="1:86" ht="15.6" x14ac:dyDescent="0.3">
      <c r="A107" s="35"/>
      <c r="B107" s="86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112" t="str">
        <f>IFERROR(IF((Q106+1)&gt;=Template!$C$5,"-",Q106+1),"-")</f>
        <v>-</v>
      </c>
      <c r="R107" s="89">
        <f>IFERROR(_xll.EfirEndOfDay($E$5,Q107,"LAST","LAST_TRADE_DATE"),0)</f>
        <v>0</v>
      </c>
      <c r="S107" s="35"/>
      <c r="T107" s="17">
        <f t="shared" si="166"/>
        <v>46123</v>
      </c>
      <c r="U107" s="216">
        <f t="shared" si="160"/>
        <v>6</v>
      </c>
      <c r="V107" s="216">
        <f t="shared" si="166"/>
        <v>102</v>
      </c>
      <c r="W107" s="16">
        <f t="shared" si="174"/>
        <v>0.27945205479452057</v>
      </c>
      <c r="X107" s="16" t="e">
        <f>IF(Template!$F$7="Linear interpolation",LinInterp($I$5:$I$22,$G$5:$G$22,W107),CubicSpline($I$5:$I$22,$G$5:$G$22,W107))</f>
        <v>#VALUE!</v>
      </c>
      <c r="Y107" s="221" t="e">
        <f t="shared" si="167"/>
        <v>#VALUE!</v>
      </c>
      <c r="Z107" s="221" t="e">
        <f>Y107/PRODUCT($AA$6:AA106)</f>
        <v>#VALUE!</v>
      </c>
      <c r="AA107" s="16" t="e">
        <f t="shared" si="168"/>
        <v>#VALUE!</v>
      </c>
      <c r="AB107" s="10" t="e">
        <f t="shared" si="169"/>
        <v>#VALUE!</v>
      </c>
      <c r="AC107" s="90">
        <f t="shared" si="161"/>
        <v>107</v>
      </c>
      <c r="AD107" s="17">
        <f t="shared" si="170"/>
        <v>46100</v>
      </c>
      <c r="AE107" s="16" t="e">
        <f t="shared" si="162"/>
        <v>#VALUE!</v>
      </c>
      <c r="AF107" s="10">
        <f ca="1">IFERROR(AVERAGE(INDIRECT("AE"&amp;AC107-Template!$F$10+1):INDIRECT("AE"&amp;AC107)),0)</f>
        <v>0</v>
      </c>
      <c r="AG107" s="35"/>
      <c r="AH107" s="86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112" t="str">
        <f>IFERROR(IF((AW106+1)&gt;=Template!$C$5,"-",AW106+1),"-")</f>
        <v>-</v>
      </c>
      <c r="AX107" s="89">
        <f>IFERROR(_xll.EfirEndOfDay(3342963,AW107,"LAST","LAST_TRADE_DATE",,,,0),0)</f>
        <v>0</v>
      </c>
      <c r="AY107" s="35"/>
      <c r="AZ107" s="17">
        <f t="shared" ref="AZ107" si="250">AZ106+1</f>
        <v>46123</v>
      </c>
      <c r="BA107" s="216">
        <f t="shared" si="186"/>
        <v>6</v>
      </c>
      <c r="BB107" s="216">
        <f t="shared" ref="BB107" si="251">BB106+1</f>
        <v>102</v>
      </c>
      <c r="BC107" s="16">
        <f t="shared" si="188"/>
        <v>0.27945205479452057</v>
      </c>
      <c r="BD107" s="16">
        <f>IF(Template!$F$7="Linear interpolation",LinInterp($AO$5:$AO$18,$AM$5:$AM$18,BC107),CubicSpline($AO$5:$AO$18,$AM$5:$AM$18,BC107))</f>
        <v>15.855220882599605</v>
      </c>
      <c r="BE107" s="221">
        <f t="shared" si="189"/>
        <v>1.0443077405486345</v>
      </c>
      <c r="BF107" s="221">
        <f>BE107/PRODUCT($BG$6:BG106)</f>
        <v>1.0004052944399384</v>
      </c>
      <c r="BG107" s="16">
        <f t="shared" si="190"/>
        <v>1.0004058324920542</v>
      </c>
      <c r="BH107" s="10">
        <f t="shared" si="191"/>
        <v>14.812885959977207</v>
      </c>
      <c r="BI107" s="90"/>
      <c r="BJ107" s="17">
        <f t="shared" si="173"/>
        <v>46100</v>
      </c>
      <c r="BK107" s="16">
        <f t="shared" si="165"/>
        <v>15.217312848779251</v>
      </c>
      <c r="BL107" s="10">
        <f ca="1">IFERROR(AVERAGE(INDIRECT("BK"&amp;AC107-Template!$F$10+1):INDIRECT("BK"&amp;AC107)),0)</f>
        <v>15.420808312831552</v>
      </c>
      <c r="BM107" s="35"/>
      <c r="BN107" s="86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35"/>
      <c r="CF107" s="35"/>
      <c r="CG107" s="35"/>
      <c r="CH107" s="35"/>
    </row>
    <row r="108" spans="1:86" ht="15.6" x14ac:dyDescent="0.3">
      <c r="A108" s="35"/>
      <c r="B108" s="86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112" t="str">
        <f>IFERROR(IF((Q107+1)&gt;=Template!$C$5,"-",Q107+1),"-")</f>
        <v>-</v>
      </c>
      <c r="R108" s="89">
        <f>IFERROR(_xll.EfirEndOfDay($E$5,Q108,"LAST","LAST_TRADE_DATE"),0)</f>
        <v>0</v>
      </c>
      <c r="S108" s="35"/>
      <c r="T108" s="17">
        <f t="shared" si="166"/>
        <v>46124</v>
      </c>
      <c r="U108" s="216">
        <f t="shared" si="160"/>
        <v>7</v>
      </c>
      <c r="V108" s="216">
        <f t="shared" si="166"/>
        <v>103</v>
      </c>
      <c r="W108" s="16">
        <f t="shared" si="174"/>
        <v>0.28219178082191781</v>
      </c>
      <c r="X108" s="16" t="e">
        <f>IF(Template!$F$7="Linear interpolation",LinInterp($I$5:$I$22,$G$5:$G$22,W108),CubicSpline($I$5:$I$22,$G$5:$G$22,W108))</f>
        <v>#VALUE!</v>
      </c>
      <c r="Y108" s="221" t="e">
        <f t="shared" si="167"/>
        <v>#VALUE!</v>
      </c>
      <c r="Z108" s="221" t="e">
        <f>Y108/PRODUCT($AA$6:AA107)</f>
        <v>#VALUE!</v>
      </c>
      <c r="AA108" s="16" t="e">
        <f t="shared" si="168"/>
        <v>#VALUE!</v>
      </c>
      <c r="AB108" s="10" t="e">
        <f t="shared" si="169"/>
        <v>#VALUE!</v>
      </c>
      <c r="AC108" s="90">
        <f t="shared" si="161"/>
        <v>108</v>
      </c>
      <c r="AD108" s="17">
        <f t="shared" si="170"/>
        <v>46101</v>
      </c>
      <c r="AE108" s="16" t="e">
        <f t="shared" si="162"/>
        <v>#VALUE!</v>
      </c>
      <c r="AF108" s="10">
        <f ca="1">IFERROR(AVERAGE(INDIRECT("AE"&amp;AC108-Template!$F$10+1):INDIRECT("AE"&amp;AC108)),0)</f>
        <v>0</v>
      </c>
      <c r="AG108" s="35"/>
      <c r="AH108" s="86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112" t="str">
        <f>IFERROR(IF((AW107+1)&gt;=Template!$C$5,"-",AW107+1),"-")</f>
        <v>-</v>
      </c>
      <c r="AX108" s="89">
        <f>IFERROR(_xll.EfirEndOfDay(3342963,AW108,"LAST","LAST_TRADE_DATE",,,,0),0)</f>
        <v>0</v>
      </c>
      <c r="AY108" s="35"/>
      <c r="AZ108" s="17">
        <f t="shared" ref="AZ108" si="252">AZ107+1</f>
        <v>46124</v>
      </c>
      <c r="BA108" s="216">
        <f t="shared" si="186"/>
        <v>7</v>
      </c>
      <c r="BB108" s="216">
        <f t="shared" ref="BB108" si="253">BB107+1</f>
        <v>103</v>
      </c>
      <c r="BC108" s="16">
        <f t="shared" si="188"/>
        <v>0.28219178082191781</v>
      </c>
      <c r="BD108" s="16">
        <f>IF(Template!$F$7="Linear interpolation",LinInterp($AO$5:$AO$18,$AM$5:$AM$18,BC108),CubicSpline($AO$5:$AO$18,$AM$5:$AM$18,BC108))</f>
        <v>15.851074656482901</v>
      </c>
      <c r="BE108" s="221">
        <f t="shared" si="189"/>
        <v>1.0447304298525408</v>
      </c>
      <c r="BF108" s="221">
        <f>BE108/PRODUCT($BG$6:BG107)</f>
        <v>1.0004042174505956</v>
      </c>
      <c r="BG108" s="16">
        <f t="shared" si="190"/>
        <v>1.0004058324920542</v>
      </c>
      <c r="BH108" s="10">
        <f t="shared" si="191"/>
        <v>14.812885959977207</v>
      </c>
      <c r="BI108" s="90"/>
      <c r="BJ108" s="17">
        <f t="shared" si="173"/>
        <v>46101</v>
      </c>
      <c r="BK108" s="16">
        <f t="shared" si="165"/>
        <v>15.201084287703615</v>
      </c>
      <c r="BL108" s="10">
        <f ca="1">IFERROR(AVERAGE(INDIRECT("BK"&amp;AC108-Template!$F$10+1):INDIRECT("BK"&amp;AC108)),0)</f>
        <v>15.407561038733901</v>
      </c>
      <c r="BM108" s="35"/>
      <c r="BN108" s="86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5"/>
      <c r="BZ108" s="35"/>
      <c r="CA108" s="35"/>
      <c r="CB108" s="35"/>
      <c r="CC108" s="35"/>
      <c r="CD108" s="35"/>
      <c r="CE108" s="35"/>
      <c r="CF108" s="35"/>
      <c r="CG108" s="35"/>
      <c r="CH108" s="35"/>
    </row>
    <row r="109" spans="1:86" ht="15.6" x14ac:dyDescent="0.3">
      <c r="A109" s="35"/>
      <c r="B109" s="86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112" t="str">
        <f>IFERROR(IF((Q108+1)&gt;=Template!$C$5,"-",Q108+1),"-")</f>
        <v>-</v>
      </c>
      <c r="R109" s="89">
        <f>IFERROR(_xll.EfirEndOfDay($E$5,Q109,"LAST","LAST_TRADE_DATE"),0)</f>
        <v>0</v>
      </c>
      <c r="S109" s="35"/>
      <c r="T109" s="17">
        <f t="shared" si="166"/>
        <v>46125</v>
      </c>
      <c r="U109" s="216">
        <f t="shared" si="160"/>
        <v>1</v>
      </c>
      <c r="V109" s="216">
        <f t="shared" si="166"/>
        <v>104</v>
      </c>
      <c r="W109" s="16">
        <f t="shared" si="174"/>
        <v>0.28493150684931506</v>
      </c>
      <c r="X109" s="16" t="e">
        <f>IF(Template!$F$7="Linear interpolation",LinInterp($I$5:$I$22,$G$5:$G$22,W109),CubicSpline($I$5:$I$22,$G$5:$G$22,W109))</f>
        <v>#VALUE!</v>
      </c>
      <c r="Y109" s="221" t="e">
        <f t="shared" si="167"/>
        <v>#VALUE!</v>
      </c>
      <c r="Z109" s="221" t="e">
        <f>Y109/PRODUCT($AA$6:AA108)</f>
        <v>#VALUE!</v>
      </c>
      <c r="AA109" s="16" t="e">
        <f t="shared" si="168"/>
        <v>#VALUE!</v>
      </c>
      <c r="AB109" s="10" t="e">
        <f t="shared" si="169"/>
        <v>#VALUE!</v>
      </c>
      <c r="AC109" s="90">
        <f t="shared" si="161"/>
        <v>109</v>
      </c>
      <c r="AD109" s="17">
        <f t="shared" si="170"/>
        <v>46102</v>
      </c>
      <c r="AE109" s="16" t="e">
        <f t="shared" si="162"/>
        <v>#VALUE!</v>
      </c>
      <c r="AF109" s="10">
        <f ca="1">IFERROR(AVERAGE(INDIRECT("AE"&amp;AC109-Template!$F$10+1):INDIRECT("AE"&amp;AC109)),0)</f>
        <v>0</v>
      </c>
      <c r="AG109" s="35"/>
      <c r="AH109" s="86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112" t="str">
        <f>IFERROR(IF((AW108+1)&gt;=Template!$C$5,"-",AW108+1),"-")</f>
        <v>-</v>
      </c>
      <c r="AX109" s="89">
        <f>IFERROR(_xll.EfirEndOfDay(3342963,AW109,"LAST","LAST_TRADE_DATE",,,,0),0)</f>
        <v>0</v>
      </c>
      <c r="AY109" s="35"/>
      <c r="AZ109" s="17">
        <f t="shared" ref="AZ109" si="254">AZ108+1</f>
        <v>46125</v>
      </c>
      <c r="BA109" s="216">
        <f t="shared" si="186"/>
        <v>1</v>
      </c>
      <c r="BB109" s="216">
        <f t="shared" ref="BB109" si="255">BB108+1</f>
        <v>104</v>
      </c>
      <c r="BC109" s="16">
        <f t="shared" si="188"/>
        <v>0.28493150684931506</v>
      </c>
      <c r="BD109" s="16">
        <f>IF(Template!$F$7="Linear interpolation",LinInterp($AO$5:$AO$18,$AM$5:$AM$18,BC109),CubicSpline($AO$5:$AO$18,$AM$5:$AM$18,BC109))</f>
        <v>15.846870325480959</v>
      </c>
      <c r="BE109" s="221">
        <f t="shared" si="189"/>
        <v>1.0451527264068499</v>
      </c>
      <c r="BF109" s="221">
        <f>BE109/PRODUCT($BG$6:BG108)</f>
        <v>1.0004026007686384</v>
      </c>
      <c r="BG109" s="16">
        <f t="shared" si="190"/>
        <v>1.0004026007686384</v>
      </c>
      <c r="BH109" s="10">
        <f t="shared" si="191"/>
        <v>14.694928055301816</v>
      </c>
      <c r="BI109" s="90"/>
      <c r="BJ109" s="17">
        <f t="shared" si="173"/>
        <v>46102</v>
      </c>
      <c r="BK109" s="16">
        <f t="shared" si="165"/>
        <v>15.201084287703615</v>
      </c>
      <c r="BL109" s="10">
        <f ca="1">IFERROR(AVERAGE(INDIRECT("BK"&amp;AC109-Template!$F$10+1):INDIRECT("BK"&amp;AC109)),0)</f>
        <v>15.394669093228439</v>
      </c>
      <c r="BM109" s="35"/>
      <c r="BN109" s="86"/>
      <c r="BO109" s="35"/>
      <c r="BP109" s="35"/>
      <c r="BQ109" s="35"/>
      <c r="BR109" s="35"/>
      <c r="BS109" s="35"/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35"/>
      <c r="CF109" s="35"/>
      <c r="CG109" s="35"/>
      <c r="CH109" s="35"/>
    </row>
    <row r="110" spans="1:86" ht="15.6" x14ac:dyDescent="0.3">
      <c r="A110" s="35"/>
      <c r="B110" s="86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112" t="str">
        <f>IFERROR(IF((Q109+1)&gt;=Template!$C$5,"-",Q109+1),"-")</f>
        <v>-</v>
      </c>
      <c r="R110" s="89">
        <f>IFERROR(_xll.EfirEndOfDay($E$5,Q110,"LAST","LAST_TRADE_DATE"),0)</f>
        <v>0</v>
      </c>
      <c r="S110" s="35"/>
      <c r="T110" s="17">
        <f t="shared" si="166"/>
        <v>46126</v>
      </c>
      <c r="U110" s="216">
        <f t="shared" si="160"/>
        <v>2</v>
      </c>
      <c r="V110" s="216">
        <f t="shared" si="166"/>
        <v>105</v>
      </c>
      <c r="W110" s="16">
        <f t="shared" si="174"/>
        <v>0.28767123287671231</v>
      </c>
      <c r="X110" s="16" t="e">
        <f>IF(Template!$F$7="Linear interpolation",LinInterp($I$5:$I$22,$G$5:$G$22,W110),CubicSpline($I$5:$I$22,$G$5:$G$22,W110))</f>
        <v>#VALUE!</v>
      </c>
      <c r="Y110" s="221" t="e">
        <f t="shared" si="167"/>
        <v>#VALUE!</v>
      </c>
      <c r="Z110" s="221" t="e">
        <f>Y110/PRODUCT($AA$6:AA109)</f>
        <v>#VALUE!</v>
      </c>
      <c r="AA110" s="16" t="e">
        <f t="shared" si="168"/>
        <v>#VALUE!</v>
      </c>
      <c r="AB110" s="10" t="e">
        <f t="shared" si="169"/>
        <v>#VALUE!</v>
      </c>
      <c r="AC110" s="90">
        <f t="shared" si="161"/>
        <v>110</v>
      </c>
      <c r="AD110" s="17">
        <f t="shared" si="170"/>
        <v>46103</v>
      </c>
      <c r="AE110" s="16" t="e">
        <f t="shared" si="162"/>
        <v>#VALUE!</v>
      </c>
      <c r="AF110" s="10">
        <f ca="1">IFERROR(AVERAGE(INDIRECT("AE"&amp;AC110-Template!$F$10+1):INDIRECT("AE"&amp;AC110)),0)</f>
        <v>0</v>
      </c>
      <c r="AG110" s="35"/>
      <c r="AH110" s="86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112" t="str">
        <f>IFERROR(IF((AW109+1)&gt;=Template!$C$5,"-",AW109+1),"-")</f>
        <v>-</v>
      </c>
      <c r="AX110" s="89">
        <f>IFERROR(_xll.EfirEndOfDay(3342963,AW110,"LAST","LAST_TRADE_DATE",,,,0),0)</f>
        <v>0</v>
      </c>
      <c r="AY110" s="35"/>
      <c r="AZ110" s="17">
        <f t="shared" ref="AZ110" si="256">AZ109+1</f>
        <v>46126</v>
      </c>
      <c r="BA110" s="216">
        <f t="shared" si="186"/>
        <v>2</v>
      </c>
      <c r="BB110" s="216">
        <f t="shared" ref="BB110" si="257">BB109+1</f>
        <v>105</v>
      </c>
      <c r="BC110" s="16">
        <f t="shared" si="188"/>
        <v>0.28767123287671231</v>
      </c>
      <c r="BD110" s="16">
        <f>IF(Template!$F$7="Linear interpolation",LinInterp($AO$5:$AO$18,$AM$5:$AM$18,BC110),CubicSpline($AO$5:$AO$18,$AM$5:$AM$18,BC110))</f>
        <v>15.842609107766725</v>
      </c>
      <c r="BE110" s="221">
        <f t="shared" si="189"/>
        <v>1.0455746289401509</v>
      </c>
      <c r="BF110" s="221">
        <f>BE110/PRODUCT($BG$6:BG109)</f>
        <v>1.0004036754845882</v>
      </c>
      <c r="BG110" s="16">
        <f t="shared" si="190"/>
        <v>1.0004036754845882</v>
      </c>
      <c r="BH110" s="10">
        <f t="shared" si="191"/>
        <v>14.734155187469122</v>
      </c>
      <c r="BI110" s="90"/>
      <c r="BJ110" s="17">
        <f t="shared" si="173"/>
        <v>46103</v>
      </c>
      <c r="BK110" s="16">
        <f t="shared" si="165"/>
        <v>15.201084287703615</v>
      </c>
      <c r="BL110" s="10">
        <f ca="1">IFERROR(AVERAGE(INDIRECT("BK"&amp;AC110-Template!$F$10+1):INDIRECT("BK"&amp;AC110)),0)</f>
        <v>15.382137506636557</v>
      </c>
      <c r="BM110" s="35"/>
      <c r="BN110" s="86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35"/>
      <c r="CF110" s="35"/>
      <c r="CG110" s="35"/>
      <c r="CH110" s="35"/>
    </row>
    <row r="111" spans="1:86" ht="15.6" x14ac:dyDescent="0.3">
      <c r="A111" s="35"/>
      <c r="B111" s="86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112" t="str">
        <f>IFERROR(IF((Q110+1)&gt;=Template!$C$5,"-",Q110+1),"-")</f>
        <v>-</v>
      </c>
      <c r="R111" s="89">
        <f>IFERROR(_xll.EfirEndOfDay($E$5,Q111,"LAST","LAST_TRADE_DATE"),0)</f>
        <v>0</v>
      </c>
      <c r="S111" s="35"/>
      <c r="T111" s="17">
        <f t="shared" si="166"/>
        <v>46127</v>
      </c>
      <c r="U111" s="216">
        <f t="shared" si="160"/>
        <v>3</v>
      </c>
      <c r="V111" s="216">
        <f t="shared" si="166"/>
        <v>106</v>
      </c>
      <c r="W111" s="16">
        <f t="shared" si="174"/>
        <v>0.29041095890410956</v>
      </c>
      <c r="X111" s="16" t="e">
        <f>IF(Template!$F$7="Linear interpolation",LinInterp($I$5:$I$22,$G$5:$G$22,W111),CubicSpline($I$5:$I$22,$G$5:$G$22,W111))</f>
        <v>#VALUE!</v>
      </c>
      <c r="Y111" s="221" t="e">
        <f t="shared" si="167"/>
        <v>#VALUE!</v>
      </c>
      <c r="Z111" s="221" t="e">
        <f>Y111/PRODUCT($AA$6:AA110)</f>
        <v>#VALUE!</v>
      </c>
      <c r="AA111" s="16" t="e">
        <f t="shared" si="168"/>
        <v>#VALUE!</v>
      </c>
      <c r="AB111" s="10" t="e">
        <f t="shared" si="169"/>
        <v>#VALUE!</v>
      </c>
      <c r="AC111" s="90">
        <f t="shared" si="161"/>
        <v>111</v>
      </c>
      <c r="AD111" s="17">
        <f t="shared" si="170"/>
        <v>46104</v>
      </c>
      <c r="AE111" s="16" t="e">
        <f t="shared" si="162"/>
        <v>#VALUE!</v>
      </c>
      <c r="AF111" s="10">
        <f ca="1">IFERROR(AVERAGE(INDIRECT("AE"&amp;AC111-Template!$F$10+1):INDIRECT("AE"&amp;AC111)),0)</f>
        <v>0</v>
      </c>
      <c r="AG111" s="35"/>
      <c r="AH111" s="86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112" t="str">
        <f>IFERROR(IF((AW110+1)&gt;=Template!$C$5,"-",AW110+1),"-")</f>
        <v>-</v>
      </c>
      <c r="AX111" s="89">
        <f>IFERROR(_xll.EfirEndOfDay(3342963,AW111,"LAST","LAST_TRADE_DATE",,,,0),0)</f>
        <v>0</v>
      </c>
      <c r="AY111" s="35"/>
      <c r="AZ111" s="17">
        <f t="shared" ref="AZ111" si="258">AZ110+1</f>
        <v>46127</v>
      </c>
      <c r="BA111" s="216">
        <f t="shared" si="186"/>
        <v>3</v>
      </c>
      <c r="BB111" s="216">
        <f t="shared" ref="BB111" si="259">BB110+1</f>
        <v>106</v>
      </c>
      <c r="BC111" s="16">
        <f t="shared" si="188"/>
        <v>0.29041095890410956</v>
      </c>
      <c r="BD111" s="16">
        <f>IF(Template!$F$7="Linear interpolation",LinInterp($AO$5:$AO$18,$AM$5:$AM$18,BC111),CubicSpline($AO$5:$AO$18,$AM$5:$AM$18,BC111))</f>
        <v>15.838292221513139</v>
      </c>
      <c r="BE111" s="221">
        <f t="shared" si="189"/>
        <v>1.0459961363145314</v>
      </c>
      <c r="BF111" s="221">
        <f>BE111/PRODUCT($BG$6:BG110)</f>
        <v>1.0004031346617579</v>
      </c>
      <c r="BG111" s="16">
        <f t="shared" si="190"/>
        <v>1.0004031346617579</v>
      </c>
      <c r="BH111" s="10">
        <f t="shared" si="191"/>
        <v>14.714415154163273</v>
      </c>
      <c r="BI111" s="90"/>
      <c r="BJ111" s="17">
        <f t="shared" si="173"/>
        <v>46104</v>
      </c>
      <c r="BK111" s="16">
        <f t="shared" si="165"/>
        <v>15.1013464782499</v>
      </c>
      <c r="BL111" s="10">
        <f ca="1">IFERROR(AVERAGE(INDIRECT("BK"&amp;AC111-Template!$F$10+1):INDIRECT("BK"&amp;AC111)),0)</f>
        <v>15.366281326396217</v>
      </c>
      <c r="BM111" s="35"/>
      <c r="BN111" s="86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35"/>
      <c r="CF111" s="35"/>
      <c r="CG111" s="35"/>
      <c r="CH111" s="35"/>
    </row>
    <row r="112" spans="1:86" ht="15.6" x14ac:dyDescent="0.3">
      <c r="A112" s="35"/>
      <c r="B112" s="86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112" t="str">
        <f>IFERROR(IF((Q111+1)&gt;=Template!$C$5,"-",Q111+1),"-")</f>
        <v>-</v>
      </c>
      <c r="R112" s="89">
        <f>IFERROR(_xll.EfirEndOfDay($E$5,Q112,"LAST","LAST_TRADE_DATE"),0)</f>
        <v>0</v>
      </c>
      <c r="S112" s="35"/>
      <c r="T112" s="17">
        <f t="shared" si="166"/>
        <v>46128</v>
      </c>
      <c r="U112" s="216">
        <f t="shared" si="160"/>
        <v>4</v>
      </c>
      <c r="V112" s="216">
        <f t="shared" si="166"/>
        <v>107</v>
      </c>
      <c r="W112" s="16">
        <f t="shared" si="174"/>
        <v>0.29315068493150687</v>
      </c>
      <c r="X112" s="16" t="e">
        <f>IF(Template!$F$7="Linear interpolation",LinInterp($I$5:$I$22,$G$5:$G$22,W112),CubicSpline($I$5:$I$22,$G$5:$G$22,W112))</f>
        <v>#VALUE!</v>
      </c>
      <c r="Y112" s="221" t="e">
        <f t="shared" si="167"/>
        <v>#VALUE!</v>
      </c>
      <c r="Z112" s="221" t="e">
        <f>Y112/PRODUCT($AA$6:AA111)</f>
        <v>#VALUE!</v>
      </c>
      <c r="AA112" s="16" t="e">
        <f t="shared" si="168"/>
        <v>#VALUE!</v>
      </c>
      <c r="AB112" s="10" t="e">
        <f t="shared" si="169"/>
        <v>#VALUE!</v>
      </c>
      <c r="AC112" s="90">
        <f t="shared" si="161"/>
        <v>112</v>
      </c>
      <c r="AD112" s="17">
        <f t="shared" si="170"/>
        <v>46105</v>
      </c>
      <c r="AE112" s="16" t="e">
        <f t="shared" si="162"/>
        <v>#VALUE!</v>
      </c>
      <c r="AF112" s="10">
        <f ca="1">IFERROR(AVERAGE(INDIRECT("AE"&amp;AC112-Template!$F$10+1):INDIRECT("AE"&amp;AC112)),0)</f>
        <v>0</v>
      </c>
      <c r="AG112" s="35"/>
      <c r="AH112" s="86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112" t="str">
        <f>IFERROR(IF((AW111+1)&gt;=Template!$C$5,"-",AW111+1),"-")</f>
        <v>-</v>
      </c>
      <c r="AX112" s="89">
        <f>IFERROR(_xll.EfirEndOfDay(3342963,AW112,"LAST","LAST_TRADE_DATE",,,,0),0)</f>
        <v>0</v>
      </c>
      <c r="AY112" s="35"/>
      <c r="AZ112" s="17">
        <f t="shared" ref="AZ112" si="260">AZ111+1</f>
        <v>46128</v>
      </c>
      <c r="BA112" s="216">
        <f t="shared" si="186"/>
        <v>4</v>
      </c>
      <c r="BB112" s="216">
        <f t="shared" ref="BB112" si="261">BB111+1</f>
        <v>107</v>
      </c>
      <c r="BC112" s="16">
        <f t="shared" si="188"/>
        <v>0.29315068493150687</v>
      </c>
      <c r="BD112" s="16">
        <f>IF(Template!$F$7="Linear interpolation",LinInterp($AO$5:$AO$18,$AM$5:$AM$18,BC112),CubicSpline($AO$5:$AO$18,$AM$5:$AM$18,BC112))</f>
        <v>15.83392088489315</v>
      </c>
      <c r="BE112" s="221">
        <f t="shared" si="189"/>
        <v>1.0464172475255771</v>
      </c>
      <c r="BF112" s="221">
        <f>BE112/PRODUCT($BG$6:BG111)</f>
        <v>1.0004025934670557</v>
      </c>
      <c r="BG112" s="16">
        <f t="shared" si="190"/>
        <v>1.0004025934670557</v>
      </c>
      <c r="BH112" s="10">
        <f t="shared" si="191"/>
        <v>14.694661547534293</v>
      </c>
      <c r="BI112" s="90"/>
      <c r="BJ112" s="17">
        <f t="shared" si="173"/>
        <v>46105</v>
      </c>
      <c r="BK112" s="16">
        <f t="shared" si="165"/>
        <v>15.133789415972876</v>
      </c>
      <c r="BL112" s="10">
        <f ca="1">IFERROR(AVERAGE(INDIRECT("BK"&amp;AC112-Template!$F$10+1):INDIRECT("BK"&amp;AC112)),0)</f>
        <v>15.351506577413312</v>
      </c>
      <c r="BM112" s="35"/>
      <c r="BN112" s="86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/>
      <c r="CD112" s="35"/>
      <c r="CE112" s="35"/>
      <c r="CF112" s="35"/>
      <c r="CG112" s="35"/>
      <c r="CH112" s="35"/>
    </row>
    <row r="113" spans="1:86" ht="15.6" x14ac:dyDescent="0.3">
      <c r="A113" s="35"/>
      <c r="B113" s="86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112" t="str">
        <f>IFERROR(IF((Q112+1)&gt;=Template!$C$5,"-",Q112+1),"-")</f>
        <v>-</v>
      </c>
      <c r="R113" s="89">
        <f>IFERROR(_xll.EfirEndOfDay($E$5,Q113,"LAST","LAST_TRADE_DATE"),0)</f>
        <v>0</v>
      </c>
      <c r="S113" s="35"/>
      <c r="T113" s="17">
        <f t="shared" si="166"/>
        <v>46129</v>
      </c>
      <c r="U113" s="216">
        <f t="shared" si="160"/>
        <v>5</v>
      </c>
      <c r="V113" s="216">
        <f t="shared" si="166"/>
        <v>108</v>
      </c>
      <c r="W113" s="16">
        <f t="shared" si="174"/>
        <v>0.29589041095890412</v>
      </c>
      <c r="X113" s="16" t="e">
        <f>IF(Template!$F$7="Linear interpolation",LinInterp($I$5:$I$22,$G$5:$G$22,W113),CubicSpline($I$5:$I$22,$G$5:$G$22,W113))</f>
        <v>#VALUE!</v>
      </c>
      <c r="Y113" s="221" t="e">
        <f t="shared" si="167"/>
        <v>#VALUE!</v>
      </c>
      <c r="Z113" s="221" t="e">
        <f>Y113/PRODUCT($AA$6:AA112)</f>
        <v>#VALUE!</v>
      </c>
      <c r="AA113" s="16" t="e">
        <f t="shared" si="168"/>
        <v>#VALUE!</v>
      </c>
      <c r="AB113" s="10" t="e">
        <f t="shared" si="169"/>
        <v>#VALUE!</v>
      </c>
      <c r="AC113" s="90">
        <f t="shared" si="161"/>
        <v>113</v>
      </c>
      <c r="AD113" s="17">
        <f t="shared" si="170"/>
        <v>46106</v>
      </c>
      <c r="AE113" s="16" t="e">
        <f t="shared" si="162"/>
        <v>#VALUE!</v>
      </c>
      <c r="AF113" s="10">
        <f ca="1">IFERROR(AVERAGE(INDIRECT("AE"&amp;AC113-Template!$F$10+1):INDIRECT("AE"&amp;AC113)),0)</f>
        <v>0</v>
      </c>
      <c r="AG113" s="35"/>
      <c r="AH113" s="86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112" t="str">
        <f>IFERROR(IF((AW112+1)&gt;=Template!$C$5,"-",AW112+1),"-")</f>
        <v>-</v>
      </c>
      <c r="AX113" s="89">
        <f>IFERROR(_xll.EfirEndOfDay(3342963,AW113,"LAST","LAST_TRADE_DATE",,,,0),0)</f>
        <v>0</v>
      </c>
      <c r="AY113" s="35"/>
      <c r="AZ113" s="17">
        <f t="shared" ref="AZ113" si="262">AZ112+1</f>
        <v>46129</v>
      </c>
      <c r="BA113" s="216">
        <f t="shared" si="186"/>
        <v>5</v>
      </c>
      <c r="BB113" s="216">
        <f t="shared" ref="BB113" si="263">BB112+1</f>
        <v>108</v>
      </c>
      <c r="BC113" s="16">
        <f t="shared" si="188"/>
        <v>0.29589041095890412</v>
      </c>
      <c r="BD113" s="16">
        <f>IF(Template!$F$7="Linear interpolation",LinInterp($AO$5:$AO$18,$AM$5:$AM$18,BC113),CubicSpline($AO$5:$AO$18,$AM$5:$AM$18,BC113))</f>
        <v>15.829496316079696</v>
      </c>
      <c r="BE113" s="221">
        <f t="shared" si="189"/>
        <v>1.0468379617023729</v>
      </c>
      <c r="BF113" s="221">
        <f>BE113/PRODUCT($BG$6:BG112)</f>
        <v>1.0004020520282808</v>
      </c>
      <c r="BG113" s="16">
        <f t="shared" si="190"/>
        <v>1.0004020520282808</v>
      </c>
      <c r="BH113" s="10">
        <f t="shared" si="191"/>
        <v>14.674899032249499</v>
      </c>
      <c r="BI113" s="90"/>
      <c r="BJ113" s="17">
        <f t="shared" si="173"/>
        <v>46106</v>
      </c>
      <c r="BK113" s="16">
        <f t="shared" si="165"/>
        <v>15.116356457758773</v>
      </c>
      <c r="BL113" s="10">
        <f ca="1">IFERROR(AVERAGE(INDIRECT("BK"&amp;AC113-Template!$F$10+1):INDIRECT("BK"&amp;AC113)),0)</f>
        <v>15.338364679379549</v>
      </c>
      <c r="BM113" s="35"/>
      <c r="BN113" s="86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/>
      <c r="CD113" s="35"/>
      <c r="CE113" s="35"/>
      <c r="CF113" s="35"/>
      <c r="CG113" s="35"/>
      <c r="CH113" s="35"/>
    </row>
    <row r="114" spans="1:86" ht="15.6" x14ac:dyDescent="0.3">
      <c r="A114" s="35"/>
      <c r="B114" s="86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112" t="str">
        <f>IFERROR(IF((Q113+1)&gt;=Template!$C$5,"-",Q113+1),"-")</f>
        <v>-</v>
      </c>
      <c r="R114" s="89">
        <f>IFERROR(_xll.EfirEndOfDay($E$5,Q114,"LAST","LAST_TRADE_DATE"),0)</f>
        <v>0</v>
      </c>
      <c r="S114" s="35"/>
      <c r="T114" s="17">
        <f t="shared" si="166"/>
        <v>46130</v>
      </c>
      <c r="U114" s="216">
        <f t="shared" si="160"/>
        <v>6</v>
      </c>
      <c r="V114" s="216">
        <f t="shared" si="166"/>
        <v>109</v>
      </c>
      <c r="W114" s="16">
        <f t="shared" si="174"/>
        <v>0.29863013698630136</v>
      </c>
      <c r="X114" s="16" t="e">
        <f>IF(Template!$F$7="Linear interpolation",LinInterp($I$5:$I$22,$G$5:$G$22,W114),CubicSpline($I$5:$I$22,$G$5:$G$22,W114))</f>
        <v>#VALUE!</v>
      </c>
      <c r="Y114" s="221" t="e">
        <f t="shared" si="167"/>
        <v>#VALUE!</v>
      </c>
      <c r="Z114" s="221" t="e">
        <f>Y114/PRODUCT($AA$6:AA113)</f>
        <v>#VALUE!</v>
      </c>
      <c r="AA114" s="16" t="e">
        <f t="shared" si="168"/>
        <v>#VALUE!</v>
      </c>
      <c r="AB114" s="10" t="e">
        <f t="shared" si="169"/>
        <v>#VALUE!</v>
      </c>
      <c r="AC114" s="90">
        <f t="shared" si="161"/>
        <v>114</v>
      </c>
      <c r="AD114" s="17">
        <f t="shared" si="170"/>
        <v>46107</v>
      </c>
      <c r="AE114" s="16" t="e">
        <f t="shared" si="162"/>
        <v>#VALUE!</v>
      </c>
      <c r="AF114" s="10">
        <f ca="1">IFERROR(AVERAGE(INDIRECT("AE"&amp;AC114-Template!$F$10+1):INDIRECT("AE"&amp;AC114)),0)</f>
        <v>0</v>
      </c>
      <c r="AG114" s="35"/>
      <c r="AH114" s="86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112" t="str">
        <f>IFERROR(IF((AW113+1)&gt;=Template!$C$5,"-",AW113+1),"-")</f>
        <v>-</v>
      </c>
      <c r="AX114" s="89">
        <f>IFERROR(_xll.EfirEndOfDay(3342963,AW114,"LAST","LAST_TRADE_DATE",,,,0),0)</f>
        <v>0</v>
      </c>
      <c r="AY114" s="35"/>
      <c r="AZ114" s="17">
        <f t="shared" ref="AZ114" si="264">AZ113+1</f>
        <v>46130</v>
      </c>
      <c r="BA114" s="216">
        <f t="shared" si="186"/>
        <v>6</v>
      </c>
      <c r="BB114" s="216">
        <f t="shared" ref="BB114" si="265">BB113+1</f>
        <v>109</v>
      </c>
      <c r="BC114" s="16">
        <f t="shared" si="188"/>
        <v>0.29863013698630136</v>
      </c>
      <c r="BD114" s="16">
        <f>IF(Template!$F$7="Linear interpolation",LinInterp($AO$5:$AO$18,$AM$5:$AM$18,BC114),CubicSpline($AO$5:$AO$18,$AM$5:$AM$18,BC114))</f>
        <v>15.825019733245725</v>
      </c>
      <c r="BE114" s="221">
        <f t="shared" si="189"/>
        <v>1.0472582781075008</v>
      </c>
      <c r="BF114" s="221">
        <f>BE114/PRODUCT($BG$6:BG113)</f>
        <v>1.0004015104729718</v>
      </c>
      <c r="BG114" s="16">
        <f t="shared" si="190"/>
        <v>1.0004020520282808</v>
      </c>
      <c r="BH114" s="10">
        <f t="shared" si="191"/>
        <v>14.674899032249499</v>
      </c>
      <c r="BI114" s="90"/>
      <c r="BJ114" s="17">
        <f t="shared" si="173"/>
        <v>46107</v>
      </c>
      <c r="BK114" s="16">
        <f t="shared" si="165"/>
        <v>15.098674187877137</v>
      </c>
      <c r="BL114" s="10">
        <f ca="1">IFERROR(AVERAGE(INDIRECT("BK"&amp;AC114-Template!$F$10+1):INDIRECT("BK"&amp;AC114)),0)</f>
        <v>15.323913152341248</v>
      </c>
      <c r="BM114" s="35"/>
      <c r="BN114" s="86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/>
      <c r="CD114" s="35"/>
      <c r="CE114" s="35"/>
      <c r="CF114" s="35"/>
      <c r="CG114" s="35"/>
      <c r="CH114" s="35"/>
    </row>
    <row r="115" spans="1:86" ht="15.6" x14ac:dyDescent="0.3">
      <c r="A115" s="35"/>
      <c r="B115" s="86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112" t="str">
        <f>IFERROR(IF((Q114+1)&gt;=Template!$C$5,"-",Q114+1),"-")</f>
        <v>-</v>
      </c>
      <c r="R115" s="89">
        <f>IFERROR(_xll.EfirEndOfDay($E$5,Q115,"LAST","LAST_TRADE_DATE"),0)</f>
        <v>0</v>
      </c>
      <c r="S115" s="35"/>
      <c r="T115" s="17">
        <f t="shared" si="166"/>
        <v>46131</v>
      </c>
      <c r="U115" s="216">
        <f t="shared" si="160"/>
        <v>7</v>
      </c>
      <c r="V115" s="216">
        <f t="shared" si="166"/>
        <v>110</v>
      </c>
      <c r="W115" s="16">
        <f t="shared" si="174"/>
        <v>0.30136986301369861</v>
      </c>
      <c r="X115" s="16" t="e">
        <f>IF(Template!$F$7="Linear interpolation",LinInterp($I$5:$I$22,$G$5:$G$22,W115),CubicSpline($I$5:$I$22,$G$5:$G$22,W115))</f>
        <v>#VALUE!</v>
      </c>
      <c r="Y115" s="221" t="e">
        <f t="shared" si="167"/>
        <v>#VALUE!</v>
      </c>
      <c r="Z115" s="221" t="e">
        <f>Y115/PRODUCT($AA$6:AA114)</f>
        <v>#VALUE!</v>
      </c>
      <c r="AA115" s="16" t="e">
        <f t="shared" si="168"/>
        <v>#VALUE!</v>
      </c>
      <c r="AB115" s="10" t="e">
        <f t="shared" si="169"/>
        <v>#VALUE!</v>
      </c>
      <c r="AC115" s="90">
        <f t="shared" si="161"/>
        <v>115</v>
      </c>
      <c r="AD115" s="17">
        <f t="shared" si="170"/>
        <v>46108</v>
      </c>
      <c r="AE115" s="16" t="e">
        <f t="shared" si="162"/>
        <v>#VALUE!</v>
      </c>
      <c r="AF115" s="10">
        <f ca="1">IFERROR(AVERAGE(INDIRECT("AE"&amp;AC115-Template!$F$10+1):INDIRECT("AE"&amp;AC115)),0)</f>
        <v>0</v>
      </c>
      <c r="AG115" s="35"/>
      <c r="AH115" s="86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112" t="str">
        <f>IFERROR(IF((AW114+1)&gt;=Template!$C$5,"-",AW114+1),"-")</f>
        <v>-</v>
      </c>
      <c r="AX115" s="89">
        <f>IFERROR(_xll.EfirEndOfDay(3342963,AW115,"LAST","LAST_TRADE_DATE",,,,0),0)</f>
        <v>0</v>
      </c>
      <c r="AY115" s="35"/>
      <c r="AZ115" s="17">
        <f t="shared" ref="AZ115" si="266">AZ114+1</f>
        <v>46131</v>
      </c>
      <c r="BA115" s="216">
        <f t="shared" si="186"/>
        <v>7</v>
      </c>
      <c r="BB115" s="216">
        <f t="shared" ref="BB115" si="267">BB114+1</f>
        <v>110</v>
      </c>
      <c r="BC115" s="16">
        <f t="shared" si="188"/>
        <v>0.30136986301369861</v>
      </c>
      <c r="BD115" s="16">
        <f>IF(Template!$F$7="Linear interpolation",LinInterp($AO$5:$AO$18,$AM$5:$AM$18,BC115),CubicSpline($AO$5:$AO$18,$AM$5:$AM$18,BC115))</f>
        <v>15.820492354564179</v>
      </c>
      <c r="BE115" s="221">
        <f t="shared" si="189"/>
        <v>1.0476781961370427</v>
      </c>
      <c r="BF115" s="221">
        <f>BE115/PRODUCT($BG$6:BG114)</f>
        <v>1.000400427373688</v>
      </c>
      <c r="BG115" s="16">
        <f t="shared" si="190"/>
        <v>1.0004020520282808</v>
      </c>
      <c r="BH115" s="10">
        <f t="shared" si="191"/>
        <v>14.674899032249499</v>
      </c>
      <c r="BI115" s="90"/>
      <c r="BJ115" s="17">
        <f t="shared" si="173"/>
        <v>46108</v>
      </c>
      <c r="BK115" s="16">
        <f t="shared" si="165"/>
        <v>15.080739807370346</v>
      </c>
      <c r="BL115" s="10">
        <f ca="1">IFERROR(AVERAGE(INDIRECT("BK"&amp;AC115-Template!$F$10+1):INDIRECT("BK"&amp;AC115)),0)</f>
        <v>15.309250814355563</v>
      </c>
      <c r="BM115" s="35"/>
      <c r="BN115" s="86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5"/>
      <c r="BZ115" s="35"/>
      <c r="CA115" s="35"/>
      <c r="CB115" s="35"/>
      <c r="CC115" s="35"/>
      <c r="CD115" s="35"/>
      <c r="CE115" s="35"/>
      <c r="CF115" s="35"/>
      <c r="CG115" s="35"/>
      <c r="CH115" s="35"/>
    </row>
    <row r="116" spans="1:86" ht="15.6" x14ac:dyDescent="0.3">
      <c r="A116" s="35"/>
      <c r="B116" s="86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112" t="str">
        <f>IFERROR(IF((Q115+1)&gt;=Template!$C$5,"-",Q115+1),"-")</f>
        <v>-</v>
      </c>
      <c r="R116" s="89">
        <f>IFERROR(_xll.EfirEndOfDay($E$5,Q116,"LAST","LAST_TRADE_DATE"),0)</f>
        <v>0</v>
      </c>
      <c r="S116" s="35"/>
      <c r="T116" s="17">
        <f t="shared" si="166"/>
        <v>46132</v>
      </c>
      <c r="U116" s="216">
        <f t="shared" si="160"/>
        <v>1</v>
      </c>
      <c r="V116" s="216">
        <f t="shared" si="166"/>
        <v>111</v>
      </c>
      <c r="W116" s="16">
        <f t="shared" si="174"/>
        <v>0.30410958904109592</v>
      </c>
      <c r="X116" s="16" t="e">
        <f>IF(Template!$F$7="Linear interpolation",LinInterp($I$5:$I$22,$G$5:$G$22,W116),CubicSpline($I$5:$I$22,$G$5:$G$22,W116))</f>
        <v>#VALUE!</v>
      </c>
      <c r="Y116" s="221" t="e">
        <f t="shared" si="167"/>
        <v>#VALUE!</v>
      </c>
      <c r="Z116" s="221" t="e">
        <f>Y116/PRODUCT($AA$6:AA115)</f>
        <v>#VALUE!</v>
      </c>
      <c r="AA116" s="16" t="e">
        <f t="shared" si="168"/>
        <v>#VALUE!</v>
      </c>
      <c r="AB116" s="10" t="e">
        <f t="shared" si="169"/>
        <v>#VALUE!</v>
      </c>
      <c r="AC116" s="90">
        <f t="shared" si="161"/>
        <v>116</v>
      </c>
      <c r="AD116" s="17">
        <f t="shared" si="170"/>
        <v>46109</v>
      </c>
      <c r="AE116" s="16" t="e">
        <f t="shared" si="162"/>
        <v>#VALUE!</v>
      </c>
      <c r="AF116" s="10">
        <f ca="1">IFERROR(AVERAGE(INDIRECT("AE"&amp;AC116-Template!$F$10+1):INDIRECT("AE"&amp;AC116)),0)</f>
        <v>0</v>
      </c>
      <c r="AG116" s="35"/>
      <c r="AH116" s="86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112" t="str">
        <f>IFERROR(IF((AW115+1)&gt;=Template!$C$5,"-",AW115+1),"-")</f>
        <v>-</v>
      </c>
      <c r="AX116" s="89">
        <f>IFERROR(_xll.EfirEndOfDay(3342963,AW116,"LAST","LAST_TRADE_DATE",,,,0),0)</f>
        <v>0</v>
      </c>
      <c r="AY116" s="35"/>
      <c r="AZ116" s="17">
        <f t="shared" ref="AZ116" si="268">AZ115+1</f>
        <v>46132</v>
      </c>
      <c r="BA116" s="216">
        <f t="shared" si="186"/>
        <v>1</v>
      </c>
      <c r="BB116" s="216">
        <f t="shared" ref="BB116" si="269">BB115+1</f>
        <v>111</v>
      </c>
      <c r="BC116" s="16">
        <f t="shared" si="188"/>
        <v>0.30410958904109592</v>
      </c>
      <c r="BD116" s="16">
        <f>IF(Template!$F$7="Linear interpolation",LinInterp($AO$5:$AO$18,$AM$5:$AM$18,BC116),CubicSpline($AO$5:$AO$18,$AM$5:$AM$18,BC116))</f>
        <v>15.815915398208002</v>
      </c>
      <c r="BE116" s="221">
        <f t="shared" si="189"/>
        <v>1.0480977153205777</v>
      </c>
      <c r="BF116" s="221">
        <f>BE116/PRODUCT($BG$6:BG115)</f>
        <v>1.000398802869666</v>
      </c>
      <c r="BG116" s="16">
        <f t="shared" si="190"/>
        <v>1.000398802869666</v>
      </c>
      <c r="BH116" s="10">
        <f t="shared" si="191"/>
        <v>14.556304742808335</v>
      </c>
      <c r="BI116" s="90"/>
      <c r="BJ116" s="17">
        <f t="shared" si="173"/>
        <v>46109</v>
      </c>
      <c r="BK116" s="16">
        <f t="shared" si="165"/>
        <v>15.080739807370346</v>
      </c>
      <c r="BL116" s="10">
        <f ca="1">IFERROR(AVERAGE(INDIRECT("BK"&amp;AC116-Template!$F$10+1):INDIRECT("BK"&amp;AC116)),0)</f>
        <v>15.294981103483297</v>
      </c>
      <c r="BM116" s="35"/>
      <c r="BN116" s="86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35"/>
      <c r="CF116" s="35"/>
      <c r="CG116" s="35"/>
      <c r="CH116" s="35"/>
    </row>
    <row r="117" spans="1:86" ht="15.6" x14ac:dyDescent="0.3">
      <c r="A117" s="35"/>
      <c r="B117" s="86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112" t="str">
        <f>IFERROR(IF((Q116+1)&gt;=Template!$C$5,"-",Q116+1),"-")</f>
        <v>-</v>
      </c>
      <c r="R117" s="89">
        <f>IFERROR(_xll.EfirEndOfDay($E$5,Q117,"LAST","LAST_TRADE_DATE"),0)</f>
        <v>0</v>
      </c>
      <c r="S117" s="35"/>
      <c r="T117" s="17">
        <f t="shared" si="166"/>
        <v>46133</v>
      </c>
      <c r="U117" s="216">
        <f t="shared" si="160"/>
        <v>2</v>
      </c>
      <c r="V117" s="216">
        <f t="shared" si="166"/>
        <v>112</v>
      </c>
      <c r="W117" s="16">
        <f t="shared" si="174"/>
        <v>0.30684931506849317</v>
      </c>
      <c r="X117" s="16" t="e">
        <f>IF(Template!$F$7="Linear interpolation",LinInterp($I$5:$I$22,$G$5:$G$22,W117),CubicSpline($I$5:$I$22,$G$5:$G$22,W117))</f>
        <v>#VALUE!</v>
      </c>
      <c r="Y117" s="221" t="e">
        <f t="shared" si="167"/>
        <v>#VALUE!</v>
      </c>
      <c r="Z117" s="221" t="e">
        <f>Y117/PRODUCT($AA$6:AA116)</f>
        <v>#VALUE!</v>
      </c>
      <c r="AA117" s="16" t="e">
        <f t="shared" si="168"/>
        <v>#VALUE!</v>
      </c>
      <c r="AB117" s="10" t="e">
        <f t="shared" si="169"/>
        <v>#VALUE!</v>
      </c>
      <c r="AC117" s="90">
        <f t="shared" si="161"/>
        <v>117</v>
      </c>
      <c r="AD117" s="17">
        <f t="shared" si="170"/>
        <v>46110</v>
      </c>
      <c r="AE117" s="16" t="e">
        <f t="shared" si="162"/>
        <v>#VALUE!</v>
      </c>
      <c r="AF117" s="10">
        <f ca="1">IFERROR(AVERAGE(INDIRECT("AE"&amp;AC117-Template!$F$10+1):INDIRECT("AE"&amp;AC117)),0)</f>
        <v>0</v>
      </c>
      <c r="AG117" s="35"/>
      <c r="AH117" s="86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112" t="str">
        <f>IFERROR(IF((AW116+1)&gt;=Template!$C$5,"-",AW116+1),"-")</f>
        <v>-</v>
      </c>
      <c r="AX117" s="89">
        <f>IFERROR(_xll.EfirEndOfDay(3342963,AW117,"LAST","LAST_TRADE_DATE",,,,0),0)</f>
        <v>0</v>
      </c>
      <c r="AY117" s="35"/>
      <c r="AZ117" s="17">
        <f t="shared" ref="AZ117" si="270">AZ116+1</f>
        <v>46133</v>
      </c>
      <c r="BA117" s="216">
        <f t="shared" si="186"/>
        <v>2</v>
      </c>
      <c r="BB117" s="216">
        <f t="shared" ref="BB117" si="271">BB116+1</f>
        <v>112</v>
      </c>
      <c r="BC117" s="16">
        <f t="shared" si="188"/>
        <v>0.30684931506849317</v>
      </c>
      <c r="BD117" s="16">
        <f>IF(Template!$F$7="Linear interpolation",LinInterp($AO$5:$AO$18,$AM$5:$AM$18,BC117),CubicSpline($AO$5:$AO$18,$AM$5:$AM$18,BC117))</f>
        <v>15.811290082350139</v>
      </c>
      <c r="BE117" s="221">
        <f t="shared" si="189"/>
        <v>1.048516835321184</v>
      </c>
      <c r="BF117" s="221">
        <f>BE117/PRODUCT($BG$6:BG116)</f>
        <v>1.0003998863793708</v>
      </c>
      <c r="BG117" s="16">
        <f t="shared" si="190"/>
        <v>1.0003998863793708</v>
      </c>
      <c r="BH117" s="10">
        <f t="shared" si="191"/>
        <v>14.595852847035239</v>
      </c>
      <c r="BI117" s="90"/>
      <c r="BJ117" s="17">
        <f t="shared" si="173"/>
        <v>46110</v>
      </c>
      <c r="BK117" s="16">
        <f t="shared" si="165"/>
        <v>15.080739807370346</v>
      </c>
      <c r="BL117" s="10">
        <f ca="1">IFERROR(AVERAGE(INDIRECT("BK"&amp;AC117-Template!$F$10+1):INDIRECT("BK"&amp;AC117)),0)</f>
        <v>15.281109743567232</v>
      </c>
      <c r="BM117" s="35"/>
      <c r="BN117" s="86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35"/>
      <c r="CF117" s="35"/>
      <c r="CG117" s="35"/>
      <c r="CH117" s="35"/>
    </row>
    <row r="118" spans="1:86" ht="15.6" x14ac:dyDescent="0.3">
      <c r="A118" s="35"/>
      <c r="B118" s="86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112" t="str">
        <f>IFERROR(IF((Q117+1)&gt;=Template!$C$5,"-",Q117+1),"-")</f>
        <v>-</v>
      </c>
      <c r="R118" s="89">
        <f>IFERROR(_xll.EfirEndOfDay($E$5,Q118,"LAST","LAST_TRADE_DATE"),0)</f>
        <v>0</v>
      </c>
      <c r="S118" s="35"/>
      <c r="T118" s="17">
        <f t="shared" si="166"/>
        <v>46134</v>
      </c>
      <c r="U118" s="216">
        <f t="shared" si="160"/>
        <v>3</v>
      </c>
      <c r="V118" s="216">
        <f t="shared" si="166"/>
        <v>113</v>
      </c>
      <c r="W118" s="16">
        <f t="shared" si="174"/>
        <v>0.30958904109589042</v>
      </c>
      <c r="X118" s="16" t="e">
        <f>IF(Template!$F$7="Linear interpolation",LinInterp($I$5:$I$22,$G$5:$G$22,W118),CubicSpline($I$5:$I$22,$G$5:$G$22,W118))</f>
        <v>#VALUE!</v>
      </c>
      <c r="Y118" s="221" t="e">
        <f t="shared" si="167"/>
        <v>#VALUE!</v>
      </c>
      <c r="Z118" s="221" t="e">
        <f>Y118/PRODUCT($AA$6:AA117)</f>
        <v>#VALUE!</v>
      </c>
      <c r="AA118" s="16" t="e">
        <f t="shared" si="168"/>
        <v>#VALUE!</v>
      </c>
      <c r="AB118" s="10" t="e">
        <f t="shared" si="169"/>
        <v>#VALUE!</v>
      </c>
      <c r="AC118" s="90">
        <f t="shared" si="161"/>
        <v>118</v>
      </c>
      <c r="AD118" s="17">
        <f t="shared" si="170"/>
        <v>46111</v>
      </c>
      <c r="AE118" s="16" t="e">
        <f t="shared" si="162"/>
        <v>#VALUE!</v>
      </c>
      <c r="AF118" s="10">
        <f ca="1">IFERROR(AVERAGE(INDIRECT("AE"&amp;AC118-Template!$F$10+1):INDIRECT("AE"&amp;AC118)),0)</f>
        <v>0</v>
      </c>
      <c r="AG118" s="35"/>
      <c r="AH118" s="86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112" t="str">
        <f>IFERROR(IF((AW117+1)&gt;=Template!$C$5,"-",AW117+1),"-")</f>
        <v>-</v>
      </c>
      <c r="AX118" s="89">
        <f>IFERROR(_xll.EfirEndOfDay(3342963,AW118,"LAST","LAST_TRADE_DATE",,,,0),0)</f>
        <v>0</v>
      </c>
      <c r="AY118" s="35"/>
      <c r="AZ118" s="17">
        <f t="shared" ref="AZ118" si="272">AZ117+1</f>
        <v>46134</v>
      </c>
      <c r="BA118" s="216">
        <f t="shared" si="186"/>
        <v>3</v>
      </c>
      <c r="BB118" s="216">
        <f t="shared" ref="BB118" si="273">BB117+1</f>
        <v>113</v>
      </c>
      <c r="BC118" s="16">
        <f t="shared" si="188"/>
        <v>0.30958904109589042</v>
      </c>
      <c r="BD118" s="16">
        <f>IF(Template!$F$7="Linear interpolation",LinInterp($AO$5:$AO$18,$AM$5:$AM$18,BC118),CubicSpline($AO$5:$AO$18,$AM$5:$AM$18,BC118))</f>
        <v>15.806617625163531</v>
      </c>
      <c r="BE118" s="221">
        <f t="shared" si="189"/>
        <v>1.0489355559354379</v>
      </c>
      <c r="BF118" s="221">
        <f>BE118/PRODUCT($BG$6:BG117)</f>
        <v>1.0003993456281755</v>
      </c>
      <c r="BG118" s="16">
        <f t="shared" si="190"/>
        <v>1.0003993456281755</v>
      </c>
      <c r="BH118" s="10">
        <f t="shared" si="191"/>
        <v>14.57611542840398</v>
      </c>
      <c r="BI118" s="90"/>
      <c r="BJ118" s="17">
        <f t="shared" si="173"/>
        <v>46111</v>
      </c>
      <c r="BK118" s="16">
        <f t="shared" si="165"/>
        <v>14.970570638444759</v>
      </c>
      <c r="BL118" s="10">
        <f ca="1">IFERROR(AVERAGE(INDIRECT("BK"&amp;AC118-Template!$F$10+1):INDIRECT("BK"&amp;AC118)),0)</f>
        <v>15.263566078020318</v>
      </c>
      <c r="BM118" s="35"/>
      <c r="BN118" s="86"/>
      <c r="BO118" s="35"/>
      <c r="BP118" s="35"/>
      <c r="BQ118" s="35"/>
      <c r="BR118" s="35"/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35"/>
      <c r="CF118" s="35"/>
      <c r="CG118" s="35"/>
      <c r="CH118" s="35"/>
    </row>
    <row r="119" spans="1:86" ht="15.6" x14ac:dyDescent="0.3">
      <c r="A119" s="35"/>
      <c r="B119" s="86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112" t="str">
        <f>IFERROR(IF((Q118+1)&gt;=Template!$C$5,"-",Q118+1),"-")</f>
        <v>-</v>
      </c>
      <c r="R119" s="89">
        <f>IFERROR(_xll.EfirEndOfDay($E$5,Q119,"LAST","LAST_TRADE_DATE"),0)</f>
        <v>0</v>
      </c>
      <c r="S119" s="35"/>
      <c r="T119" s="17">
        <f t="shared" si="166"/>
        <v>46135</v>
      </c>
      <c r="U119" s="216">
        <f t="shared" si="160"/>
        <v>4</v>
      </c>
      <c r="V119" s="216">
        <f t="shared" si="166"/>
        <v>114</v>
      </c>
      <c r="W119" s="16">
        <f t="shared" si="174"/>
        <v>0.31232876712328766</v>
      </c>
      <c r="X119" s="16" t="e">
        <f>IF(Template!$F$7="Linear interpolation",LinInterp($I$5:$I$22,$G$5:$G$22,W119),CubicSpline($I$5:$I$22,$G$5:$G$22,W119))</f>
        <v>#VALUE!</v>
      </c>
      <c r="Y119" s="221" t="e">
        <f t="shared" si="167"/>
        <v>#VALUE!</v>
      </c>
      <c r="Z119" s="221" t="e">
        <f>Y119/PRODUCT($AA$6:AA118)</f>
        <v>#VALUE!</v>
      </c>
      <c r="AA119" s="16" t="e">
        <f t="shared" si="168"/>
        <v>#VALUE!</v>
      </c>
      <c r="AB119" s="10" t="e">
        <f t="shared" si="169"/>
        <v>#VALUE!</v>
      </c>
      <c r="AC119" s="90">
        <f t="shared" si="161"/>
        <v>119</v>
      </c>
      <c r="AD119" s="17">
        <f t="shared" si="170"/>
        <v>46112</v>
      </c>
      <c r="AE119" s="16" t="e">
        <f t="shared" si="162"/>
        <v>#VALUE!</v>
      </c>
      <c r="AF119" s="10">
        <f ca="1">IFERROR(AVERAGE(INDIRECT("AE"&amp;AC119-Template!$F$10+1):INDIRECT("AE"&amp;AC119)),0)</f>
        <v>0</v>
      </c>
      <c r="AG119" s="35"/>
      <c r="AH119" s="86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112" t="str">
        <f>IFERROR(IF((AW118+1)&gt;=Template!$C$5,"-",AW118+1),"-")</f>
        <v>-</v>
      </c>
      <c r="AX119" s="89">
        <f>IFERROR(_xll.EfirEndOfDay(3342963,AW119,"LAST","LAST_TRADE_DATE",,,,0),0)</f>
        <v>0</v>
      </c>
      <c r="AY119" s="35"/>
      <c r="AZ119" s="17">
        <f t="shared" ref="AZ119" si="274">AZ118+1</f>
        <v>46135</v>
      </c>
      <c r="BA119" s="216">
        <f t="shared" si="186"/>
        <v>4</v>
      </c>
      <c r="BB119" s="216">
        <f t="shared" ref="BB119" si="275">BB118+1</f>
        <v>114</v>
      </c>
      <c r="BC119" s="16">
        <f t="shared" si="188"/>
        <v>0.31232876712328766</v>
      </c>
      <c r="BD119" s="16">
        <f>IF(Template!$F$7="Linear interpolation",LinInterp($AO$5:$AO$18,$AM$5:$AM$18,BC119),CubicSpline($AO$5:$AO$18,$AM$5:$AM$18,BC119))</f>
        <v>15.801899244821124</v>
      </c>
      <c r="BE119" s="221">
        <f t="shared" si="189"/>
        <v>1.0493538770934139</v>
      </c>
      <c r="BF119" s="221">
        <f>BE119/PRODUCT($BG$6:BG118)</f>
        <v>1.000398805394296</v>
      </c>
      <c r="BG119" s="16">
        <f t="shared" si="190"/>
        <v>1.000398805394296</v>
      </c>
      <c r="BH119" s="10">
        <f t="shared" si="191"/>
        <v>14.556396891805544</v>
      </c>
      <c r="BI119" s="90"/>
      <c r="BJ119" s="17">
        <f t="shared" si="173"/>
        <v>46112</v>
      </c>
      <c r="BK119" s="16">
        <f t="shared" si="165"/>
        <v>15.006455275654806</v>
      </c>
      <c r="BL119" s="10">
        <f ca="1">IFERROR(AVERAGE(INDIRECT("BK"&amp;AC119-Template!$F$10+1):INDIRECT("BK"&amp;AC119)),0)</f>
        <v>15.247218567047069</v>
      </c>
      <c r="BM119" s="35"/>
      <c r="BN119" s="86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35"/>
      <c r="CF119" s="35"/>
      <c r="CG119" s="35"/>
      <c r="CH119" s="35"/>
    </row>
    <row r="120" spans="1:86" ht="15.6" x14ac:dyDescent="0.3">
      <c r="A120" s="35"/>
      <c r="B120" s="86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112" t="str">
        <f>IFERROR(IF((Q119+1)&gt;=Template!$C$5,"-",Q119+1),"-")</f>
        <v>-</v>
      </c>
      <c r="R120" s="89">
        <f>IFERROR(_xll.EfirEndOfDay($E$5,Q120,"LAST","LAST_TRADE_DATE"),0)</f>
        <v>0</v>
      </c>
      <c r="S120" s="35"/>
      <c r="T120" s="17">
        <f t="shared" si="166"/>
        <v>46136</v>
      </c>
      <c r="U120" s="216">
        <f t="shared" si="160"/>
        <v>5</v>
      </c>
      <c r="V120" s="216">
        <f t="shared" si="166"/>
        <v>115</v>
      </c>
      <c r="W120" s="16">
        <f t="shared" si="174"/>
        <v>0.31506849315068491</v>
      </c>
      <c r="X120" s="16" t="e">
        <f>IF(Template!$F$7="Linear interpolation",LinInterp($I$5:$I$22,$G$5:$G$22,W120),CubicSpline($I$5:$I$22,$G$5:$G$22,W120))</f>
        <v>#VALUE!</v>
      </c>
      <c r="Y120" s="221" t="e">
        <f t="shared" si="167"/>
        <v>#VALUE!</v>
      </c>
      <c r="Z120" s="221" t="e">
        <f>Y120/PRODUCT($AA$6:AA119)</f>
        <v>#VALUE!</v>
      </c>
      <c r="AA120" s="16" t="e">
        <f t="shared" si="168"/>
        <v>#VALUE!</v>
      </c>
      <c r="AB120" s="10" t="e">
        <f t="shared" si="169"/>
        <v>#VALUE!</v>
      </c>
      <c r="AC120" s="90">
        <f t="shared" si="161"/>
        <v>120</v>
      </c>
      <c r="AD120" s="17">
        <f t="shared" si="170"/>
        <v>46113</v>
      </c>
      <c r="AE120" s="16" t="e">
        <f t="shared" si="162"/>
        <v>#VALUE!</v>
      </c>
      <c r="AF120" s="10">
        <f ca="1">IFERROR(AVERAGE(INDIRECT("AE"&amp;AC120-Template!$F$10+1):INDIRECT("AE"&amp;AC120)),0)</f>
        <v>0</v>
      </c>
      <c r="AG120" s="35"/>
      <c r="AH120" s="86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112" t="str">
        <f>IFERROR(IF((AW119+1)&gt;=Template!$C$5,"-",AW119+1),"-")</f>
        <v>-</v>
      </c>
      <c r="AX120" s="89">
        <f>IFERROR(_xll.EfirEndOfDay(3342963,AW120,"LAST","LAST_TRADE_DATE",,,,0),0)</f>
        <v>0</v>
      </c>
      <c r="AY120" s="35"/>
      <c r="AZ120" s="17">
        <f t="shared" ref="AZ120" si="276">AZ119+1</f>
        <v>46136</v>
      </c>
      <c r="BA120" s="216">
        <f t="shared" si="186"/>
        <v>5</v>
      </c>
      <c r="BB120" s="216">
        <f t="shared" ref="BB120" si="277">BB119+1</f>
        <v>115</v>
      </c>
      <c r="BC120" s="16">
        <f t="shared" si="188"/>
        <v>0.31506849315068491</v>
      </c>
      <c r="BD120" s="16">
        <f>IF(Template!$F$7="Linear interpolation",LinInterp($AO$5:$AO$18,$AM$5:$AM$18,BC120),CubicSpline($AO$5:$AO$18,$AM$5:$AM$18,BC120))</f>
        <v>15.797136159495862</v>
      </c>
      <c r="BE120" s="221">
        <f t="shared" si="189"/>
        <v>1.0497717988586857</v>
      </c>
      <c r="BF120" s="221">
        <f>BE120/PRODUCT($BG$6:BG119)</f>
        <v>1.0003982658037434</v>
      </c>
      <c r="BG120" s="16">
        <f t="shared" si="190"/>
        <v>1.0003982658037434</v>
      </c>
      <c r="BH120" s="10">
        <f t="shared" si="191"/>
        <v>14.536701836632581</v>
      </c>
      <c r="BI120" s="90"/>
      <c r="BJ120" s="17">
        <f t="shared" si="173"/>
        <v>46113</v>
      </c>
      <c r="BK120" s="16">
        <f t="shared" si="165"/>
        <v>14.987400480807821</v>
      </c>
      <c r="BL120" s="10">
        <f ca="1">IFERROR(AVERAGE(INDIRECT("BK"&amp;AC120-Template!$F$10+1):INDIRECT("BK"&amp;AC120)),0)</f>
        <v>15.232684711693594</v>
      </c>
      <c r="BM120" s="35"/>
      <c r="BN120" s="86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35"/>
      <c r="CF120" s="35"/>
      <c r="CG120" s="35"/>
      <c r="CH120" s="35"/>
    </row>
    <row r="121" spans="1:86" ht="15.6" x14ac:dyDescent="0.3">
      <c r="A121" s="35"/>
      <c r="B121" s="86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112" t="str">
        <f>IFERROR(IF((Q120+1)&gt;=Template!$C$5,"-",Q120+1),"-")</f>
        <v>-</v>
      </c>
      <c r="R121" s="89">
        <f>IFERROR(_xll.EfirEndOfDay($E$5,Q121,"LAST","LAST_TRADE_DATE"),0)</f>
        <v>0</v>
      </c>
      <c r="S121" s="35"/>
      <c r="T121" s="17">
        <f t="shared" si="166"/>
        <v>46137</v>
      </c>
      <c r="U121" s="216">
        <f t="shared" si="160"/>
        <v>6</v>
      </c>
      <c r="V121" s="216">
        <f t="shared" si="166"/>
        <v>116</v>
      </c>
      <c r="W121" s="16">
        <f t="shared" si="174"/>
        <v>0.31780821917808222</v>
      </c>
      <c r="X121" s="16" t="e">
        <f>IF(Template!$F$7="Linear interpolation",LinInterp($I$5:$I$22,$G$5:$G$22,W121),CubicSpline($I$5:$I$22,$G$5:$G$22,W121))</f>
        <v>#VALUE!</v>
      </c>
      <c r="Y121" s="221" t="e">
        <f t="shared" si="167"/>
        <v>#VALUE!</v>
      </c>
      <c r="Z121" s="221" t="e">
        <f>Y121/PRODUCT($AA$6:AA120)</f>
        <v>#VALUE!</v>
      </c>
      <c r="AA121" s="16" t="e">
        <f t="shared" si="168"/>
        <v>#VALUE!</v>
      </c>
      <c r="AB121" s="10" t="e">
        <f t="shared" si="169"/>
        <v>#VALUE!</v>
      </c>
      <c r="AC121" s="90">
        <f t="shared" si="161"/>
        <v>121</v>
      </c>
      <c r="AD121" s="17">
        <f t="shared" si="170"/>
        <v>46114</v>
      </c>
      <c r="AE121" s="16" t="e">
        <f t="shared" si="162"/>
        <v>#VALUE!</v>
      </c>
      <c r="AF121" s="10">
        <f ca="1">IFERROR(AVERAGE(INDIRECT("AE"&amp;AC121-Template!$F$10+1):INDIRECT("AE"&amp;AC121)),0)</f>
        <v>0</v>
      </c>
      <c r="AG121" s="35"/>
      <c r="AH121" s="86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112" t="str">
        <f>IFERROR(IF((AW120+1)&gt;=Template!$C$5,"-",AW120+1),"-")</f>
        <v>-</v>
      </c>
      <c r="AX121" s="89">
        <f>IFERROR(_xll.EfirEndOfDay(3342963,AW121,"LAST","LAST_TRADE_DATE",,,,0),0)</f>
        <v>0</v>
      </c>
      <c r="AY121" s="35"/>
      <c r="AZ121" s="17">
        <f t="shared" ref="AZ121" si="278">AZ120+1</f>
        <v>46137</v>
      </c>
      <c r="BA121" s="216">
        <f t="shared" si="186"/>
        <v>6</v>
      </c>
      <c r="BB121" s="216">
        <f t="shared" ref="BB121" si="279">BB120+1</f>
        <v>116</v>
      </c>
      <c r="BC121" s="16">
        <f t="shared" si="188"/>
        <v>0.31780821917808222</v>
      </c>
      <c r="BD121" s="16">
        <f>IF(Template!$F$7="Linear interpolation",LinInterp($AO$5:$AO$18,$AM$5:$AM$18,BC121),CubicSpline($AO$5:$AO$18,$AM$5:$AM$18,BC121))</f>
        <v>15.792329587360687</v>
      </c>
      <c r="BE121" s="221">
        <f t="shared" si="189"/>
        <v>1.0501893214283244</v>
      </c>
      <c r="BF121" s="221">
        <f>BE121/PRODUCT($BG$6:BG120)</f>
        <v>1.0003977269822764</v>
      </c>
      <c r="BG121" s="16">
        <f t="shared" si="190"/>
        <v>1.0003982658037434</v>
      </c>
      <c r="BH121" s="10">
        <f t="shared" si="191"/>
        <v>14.536701836632581</v>
      </c>
      <c r="BI121" s="90"/>
      <c r="BJ121" s="17">
        <f t="shared" si="173"/>
        <v>46114</v>
      </c>
      <c r="BK121" s="16">
        <f t="shared" si="165"/>
        <v>14.96826578504229</v>
      </c>
      <c r="BL121" s="10">
        <f ca="1">IFERROR(AVERAGE(INDIRECT("BK"&amp;AC121-Template!$F$10+1):INDIRECT("BK"&amp;AC121)),0)</f>
        <v>15.216716822273591</v>
      </c>
      <c r="BM121" s="35"/>
      <c r="BN121" s="86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35"/>
      <c r="CF121" s="35"/>
      <c r="CG121" s="35"/>
      <c r="CH121" s="35"/>
    </row>
    <row r="122" spans="1:86" ht="15.6" x14ac:dyDescent="0.3">
      <c r="A122" s="35"/>
      <c r="B122" s="86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112" t="str">
        <f>IFERROR(IF((Q121+1)&gt;=Template!$C$5,"-",Q121+1),"-")</f>
        <v>-</v>
      </c>
      <c r="R122" s="89">
        <f>IFERROR(_xll.EfirEndOfDay($E$5,Q122,"LAST","LAST_TRADE_DATE"),0)</f>
        <v>0</v>
      </c>
      <c r="S122" s="35"/>
      <c r="T122" s="17">
        <f t="shared" si="166"/>
        <v>46138</v>
      </c>
      <c r="U122" s="216">
        <f t="shared" si="160"/>
        <v>7</v>
      </c>
      <c r="V122" s="216">
        <f t="shared" si="166"/>
        <v>117</v>
      </c>
      <c r="W122" s="16">
        <f t="shared" si="174"/>
        <v>0.32054794520547947</v>
      </c>
      <c r="X122" s="16" t="e">
        <f>IF(Template!$F$7="Linear interpolation",LinInterp($I$5:$I$22,$G$5:$G$22,W122),CubicSpline($I$5:$I$22,$G$5:$G$22,W122))</f>
        <v>#VALUE!</v>
      </c>
      <c r="Y122" s="221" t="e">
        <f t="shared" si="167"/>
        <v>#VALUE!</v>
      </c>
      <c r="Z122" s="221" t="e">
        <f>Y122/PRODUCT($AA$6:AA121)</f>
        <v>#VALUE!</v>
      </c>
      <c r="AA122" s="16" t="e">
        <f t="shared" si="168"/>
        <v>#VALUE!</v>
      </c>
      <c r="AB122" s="10" t="e">
        <f t="shared" si="169"/>
        <v>#VALUE!</v>
      </c>
      <c r="AC122" s="90">
        <f t="shared" si="161"/>
        <v>122</v>
      </c>
      <c r="AD122" s="17">
        <f t="shared" si="170"/>
        <v>46115</v>
      </c>
      <c r="AE122" s="16" t="e">
        <f t="shared" si="162"/>
        <v>#VALUE!</v>
      </c>
      <c r="AF122" s="10">
        <f ca="1">IFERROR(AVERAGE(INDIRECT("AE"&amp;AC122-Template!$F$10+1):INDIRECT("AE"&amp;AC122)),0)</f>
        <v>0</v>
      </c>
      <c r="AG122" s="35"/>
      <c r="AH122" s="86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112" t="str">
        <f>IFERROR(IF((AW121+1)&gt;=Template!$C$5,"-",AW121+1),"-")</f>
        <v>-</v>
      </c>
      <c r="AX122" s="89">
        <f>IFERROR(_xll.EfirEndOfDay(3342963,AW122,"LAST","LAST_TRADE_DATE",,,,0),0)</f>
        <v>0</v>
      </c>
      <c r="AY122" s="35"/>
      <c r="AZ122" s="17">
        <f t="shared" ref="AZ122" si="280">AZ121+1</f>
        <v>46138</v>
      </c>
      <c r="BA122" s="216">
        <f t="shared" si="186"/>
        <v>7</v>
      </c>
      <c r="BB122" s="216">
        <f t="shared" ref="BB122" si="281">BB121+1</f>
        <v>117</v>
      </c>
      <c r="BC122" s="16">
        <f t="shared" si="188"/>
        <v>0.32054794520547947</v>
      </c>
      <c r="BD122" s="16">
        <f>IF(Template!$F$7="Linear interpolation",LinInterp($AO$5:$AO$18,$AM$5:$AM$18,BC122),CubicSpline($AO$5:$AO$18,$AM$5:$AM$18,BC122))</f>
        <v>15.787480746588544</v>
      </c>
      <c r="BE122" s="221">
        <f t="shared" si="189"/>
        <v>1.0506064451329002</v>
      </c>
      <c r="BF122" s="221">
        <f>BE122/PRODUCT($BG$6:BG121)</f>
        <v>1.0003966502345192</v>
      </c>
      <c r="BG122" s="16">
        <f t="shared" si="190"/>
        <v>1.0003982658037434</v>
      </c>
      <c r="BH122" s="10">
        <f t="shared" si="191"/>
        <v>14.536701836632581</v>
      </c>
      <c r="BI122" s="90"/>
      <c r="BJ122" s="17">
        <f t="shared" si="173"/>
        <v>46115</v>
      </c>
      <c r="BK122" s="16">
        <f t="shared" si="165"/>
        <v>14.949055990820415</v>
      </c>
      <c r="BL122" s="10">
        <f ca="1">IFERROR(AVERAGE(INDIRECT("BK"&amp;AC122-Template!$F$10+1):INDIRECT("BK"&amp;AC122)),0)</f>
        <v>15.200537046557143</v>
      </c>
      <c r="BM122" s="35"/>
      <c r="BN122" s="86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35"/>
      <c r="CF122" s="35"/>
      <c r="CG122" s="35"/>
      <c r="CH122" s="35"/>
    </row>
    <row r="123" spans="1:86" ht="15.6" x14ac:dyDescent="0.3">
      <c r="A123" s="35"/>
      <c r="B123" s="86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112" t="str">
        <f>IFERROR(IF((Q122+1)&gt;=Template!$C$5,"-",Q122+1),"-")</f>
        <v>-</v>
      </c>
      <c r="R123" s="89">
        <f>IFERROR(_xll.EfirEndOfDay($E$5,Q123,"LAST","LAST_TRADE_DATE"),0)</f>
        <v>0</v>
      </c>
      <c r="S123" s="35"/>
      <c r="T123" s="17">
        <f t="shared" si="166"/>
        <v>46139</v>
      </c>
      <c r="U123" s="216">
        <f t="shared" si="160"/>
        <v>1</v>
      </c>
      <c r="V123" s="216">
        <f t="shared" si="166"/>
        <v>118</v>
      </c>
      <c r="W123" s="16">
        <f t="shared" si="174"/>
        <v>0.32328767123287672</v>
      </c>
      <c r="X123" s="16" t="e">
        <f>IF(Template!$F$7="Linear interpolation",LinInterp($I$5:$I$22,$G$5:$G$22,W123),CubicSpline($I$5:$I$22,$G$5:$G$22,W123))</f>
        <v>#VALUE!</v>
      </c>
      <c r="Y123" s="221" t="e">
        <f t="shared" si="167"/>
        <v>#VALUE!</v>
      </c>
      <c r="Z123" s="221" t="e">
        <f>Y123/PRODUCT($AA$6:AA122)</f>
        <v>#VALUE!</v>
      </c>
      <c r="AA123" s="16" t="e">
        <f t="shared" si="168"/>
        <v>#VALUE!</v>
      </c>
      <c r="AB123" s="10" t="e">
        <f t="shared" si="169"/>
        <v>#VALUE!</v>
      </c>
      <c r="AC123" s="90">
        <f t="shared" si="161"/>
        <v>123</v>
      </c>
      <c r="AD123" s="17">
        <f t="shared" si="170"/>
        <v>46116</v>
      </c>
      <c r="AE123" s="16" t="e">
        <f t="shared" si="162"/>
        <v>#VALUE!</v>
      </c>
      <c r="AF123" s="10">
        <f ca="1">IFERROR(AVERAGE(INDIRECT("AE"&amp;AC123-Template!$F$10+1):INDIRECT("AE"&amp;AC123)),0)</f>
        <v>0</v>
      </c>
      <c r="AG123" s="35"/>
      <c r="AH123" s="86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112" t="str">
        <f>IFERROR(IF((AW122+1)&gt;=Template!$C$5,"-",AW122+1),"-")</f>
        <v>-</v>
      </c>
      <c r="AX123" s="89">
        <f>IFERROR(_xll.EfirEndOfDay(3342963,AW123,"LAST","LAST_TRADE_DATE",,,,0),0)</f>
        <v>0</v>
      </c>
      <c r="AY123" s="35"/>
      <c r="AZ123" s="17">
        <f t="shared" ref="AZ123" si="282">AZ122+1</f>
        <v>46139</v>
      </c>
      <c r="BA123" s="216">
        <f t="shared" si="186"/>
        <v>1</v>
      </c>
      <c r="BB123" s="216">
        <f t="shared" ref="BB123" si="283">BB122+1</f>
        <v>118</v>
      </c>
      <c r="BC123" s="16">
        <f t="shared" si="188"/>
        <v>0.32328767123287672</v>
      </c>
      <c r="BD123" s="16">
        <f>IF(Template!$F$7="Linear interpolation",LinInterp($AO$5:$AO$18,$AM$5:$AM$18,BC123),CubicSpline($AO$5:$AO$18,$AM$5:$AM$18,BC123))</f>
        <v>15.782590855352376</v>
      </c>
      <c r="BE123" s="221">
        <f t="shared" si="189"/>
        <v>1.0510231704364816</v>
      </c>
      <c r="BF123" s="221">
        <f>BE123/PRODUCT($BG$6:BG122)</f>
        <v>1.0003950365817784</v>
      </c>
      <c r="BG123" s="16">
        <f t="shared" si="190"/>
        <v>1.0003950365817784</v>
      </c>
      <c r="BH123" s="10">
        <f t="shared" si="191"/>
        <v>14.418835234912276</v>
      </c>
      <c r="BI123" s="90"/>
      <c r="BJ123" s="17">
        <f t="shared" si="173"/>
        <v>46116</v>
      </c>
      <c r="BK123" s="16">
        <f t="shared" si="165"/>
        <v>14.949055990820415</v>
      </c>
      <c r="BL123" s="10">
        <f ca="1">IFERROR(AVERAGE(INDIRECT("BK"&amp;AC123-Template!$F$10+1):INDIRECT("BK"&amp;AC123)),0)</f>
        <v>15.184792021482997</v>
      </c>
      <c r="BM123" s="35"/>
      <c r="BN123" s="86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5"/>
      <c r="CG123" s="35"/>
      <c r="CH123" s="35"/>
    </row>
    <row r="124" spans="1:86" ht="15.6" x14ac:dyDescent="0.3">
      <c r="A124" s="35"/>
      <c r="B124" s="86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112" t="str">
        <f>IFERROR(IF((Q123+1)&gt;=Template!$C$5,"-",Q123+1),"-")</f>
        <v>-</v>
      </c>
      <c r="R124" s="89">
        <f>IFERROR(_xll.EfirEndOfDay($E$5,Q124,"LAST","LAST_TRADE_DATE"),0)</f>
        <v>0</v>
      </c>
      <c r="S124" s="35"/>
      <c r="T124" s="17">
        <f t="shared" si="166"/>
        <v>46140</v>
      </c>
      <c r="U124" s="216">
        <f t="shared" si="160"/>
        <v>2</v>
      </c>
      <c r="V124" s="216">
        <f t="shared" si="166"/>
        <v>119</v>
      </c>
      <c r="W124" s="16">
        <f t="shared" si="174"/>
        <v>0.32602739726027397</v>
      </c>
      <c r="X124" s="16" t="e">
        <f>IF(Template!$F$7="Linear interpolation",LinInterp($I$5:$I$22,$G$5:$G$22,W124),CubicSpline($I$5:$I$22,$G$5:$G$22,W124))</f>
        <v>#VALUE!</v>
      </c>
      <c r="Y124" s="221" t="e">
        <f t="shared" si="167"/>
        <v>#VALUE!</v>
      </c>
      <c r="Z124" s="221" t="e">
        <f>Y124/PRODUCT($AA$6:AA123)</f>
        <v>#VALUE!</v>
      </c>
      <c r="AA124" s="16" t="e">
        <f t="shared" si="168"/>
        <v>#VALUE!</v>
      </c>
      <c r="AB124" s="10" t="e">
        <f t="shared" si="169"/>
        <v>#VALUE!</v>
      </c>
      <c r="AC124" s="90">
        <f t="shared" si="161"/>
        <v>124</v>
      </c>
      <c r="AD124" s="17">
        <f t="shared" si="170"/>
        <v>46117</v>
      </c>
      <c r="AE124" s="16" t="e">
        <f t="shared" si="162"/>
        <v>#VALUE!</v>
      </c>
      <c r="AF124" s="10">
        <f ca="1">IFERROR(AVERAGE(INDIRECT("AE"&amp;AC124-Template!$F$10+1):INDIRECT("AE"&amp;AC124)),0)</f>
        <v>0</v>
      </c>
      <c r="AG124" s="35"/>
      <c r="AH124" s="86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112" t="str">
        <f>IFERROR(IF((AW123+1)&gt;=Template!$C$5,"-",AW123+1),"-")</f>
        <v>-</v>
      </c>
      <c r="AX124" s="89">
        <f>IFERROR(_xll.EfirEndOfDay(3342963,AW124,"LAST","LAST_TRADE_DATE",,,,0),0)</f>
        <v>0</v>
      </c>
      <c r="AY124" s="35"/>
      <c r="AZ124" s="17">
        <f t="shared" ref="AZ124" si="284">AZ123+1</f>
        <v>46140</v>
      </c>
      <c r="BA124" s="216">
        <f t="shared" si="186"/>
        <v>2</v>
      </c>
      <c r="BB124" s="216">
        <f t="shared" ref="BB124" si="285">BB123+1</f>
        <v>119</v>
      </c>
      <c r="BC124" s="16">
        <f t="shared" si="188"/>
        <v>0.32602739726027397</v>
      </c>
      <c r="BD124" s="16">
        <f>IF(Template!$F$7="Linear interpolation",LinInterp($AO$5:$AO$18,$AM$5:$AM$18,BC124),CubicSpline($AO$5:$AO$18,$AM$5:$AM$18,BC124))</f>
        <v>15.777661131825129</v>
      </c>
      <c r="BE124" s="221">
        <f t="shared" si="189"/>
        <v>1.0514394979366353</v>
      </c>
      <c r="BF124" s="221">
        <f>BE124/PRODUCT($BG$6:BG123)</f>
        <v>1.0003961163862645</v>
      </c>
      <c r="BG124" s="16">
        <f t="shared" si="190"/>
        <v>1.0003961163862645</v>
      </c>
      <c r="BH124" s="10">
        <f t="shared" si="191"/>
        <v>14.458248098653037</v>
      </c>
      <c r="BI124" s="90"/>
      <c r="BJ124" s="17">
        <f t="shared" si="173"/>
        <v>46117</v>
      </c>
      <c r="BK124" s="16">
        <f t="shared" si="165"/>
        <v>14.949055990820415</v>
      </c>
      <c r="BL124" s="10">
        <f ca="1">IFERROR(AVERAGE(INDIRECT("BK"&amp;AC124-Template!$F$10+1):INDIRECT("BK"&amp;AC124)),0)</f>
        <v>15.169488154601176</v>
      </c>
      <c r="BM124" s="35"/>
      <c r="BN124" s="86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35"/>
      <c r="CF124" s="35"/>
      <c r="CG124" s="35"/>
      <c r="CH124" s="35"/>
    </row>
    <row r="125" spans="1:86" ht="15.6" x14ac:dyDescent="0.3">
      <c r="A125" s="35"/>
      <c r="B125" s="86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112" t="str">
        <f>IFERROR(IF((Q124+1)&gt;=Template!$C$5,"-",Q124+1),"-")</f>
        <v>-</v>
      </c>
      <c r="R125" s="89">
        <f>IFERROR(_xll.EfirEndOfDay($E$5,Q125,"LAST","LAST_TRADE_DATE"),0)</f>
        <v>0</v>
      </c>
      <c r="S125" s="35"/>
      <c r="T125" s="17">
        <f t="shared" si="166"/>
        <v>46141</v>
      </c>
      <c r="U125" s="216">
        <f t="shared" si="160"/>
        <v>3</v>
      </c>
      <c r="V125" s="216">
        <f t="shared" si="166"/>
        <v>120</v>
      </c>
      <c r="W125" s="16">
        <f t="shared" si="174"/>
        <v>0.32876712328767121</v>
      </c>
      <c r="X125" s="16" t="e">
        <f>IF(Template!$F$7="Linear interpolation",LinInterp($I$5:$I$22,$G$5:$G$22,W125),CubicSpline($I$5:$I$22,$G$5:$G$22,W125))</f>
        <v>#VALUE!</v>
      </c>
      <c r="Y125" s="221" t="e">
        <f t="shared" si="167"/>
        <v>#VALUE!</v>
      </c>
      <c r="Z125" s="221" t="e">
        <f>Y125/PRODUCT($AA$6:AA124)</f>
        <v>#VALUE!</v>
      </c>
      <c r="AA125" s="16" t="e">
        <f t="shared" si="168"/>
        <v>#VALUE!</v>
      </c>
      <c r="AB125" s="10" t="e">
        <f t="shared" si="169"/>
        <v>#VALUE!</v>
      </c>
      <c r="AC125" s="90">
        <f t="shared" si="161"/>
        <v>125</v>
      </c>
      <c r="AD125" s="17">
        <f t="shared" si="170"/>
        <v>46118</v>
      </c>
      <c r="AE125" s="16" t="e">
        <f t="shared" si="162"/>
        <v>#VALUE!</v>
      </c>
      <c r="AF125" s="10">
        <f ca="1">IFERROR(AVERAGE(INDIRECT("AE"&amp;AC125-Template!$F$10+1):INDIRECT("AE"&amp;AC125)),0)</f>
        <v>0</v>
      </c>
      <c r="AG125" s="35"/>
      <c r="AH125" s="86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112" t="str">
        <f>IFERROR(IF((AW124+1)&gt;=Template!$C$5,"-",AW124+1),"-")</f>
        <v>-</v>
      </c>
      <c r="AX125" s="89">
        <f>IFERROR(_xll.EfirEndOfDay(3342963,AW125,"LAST","LAST_TRADE_DATE",,,,0),0)</f>
        <v>0</v>
      </c>
      <c r="AY125" s="35"/>
      <c r="AZ125" s="17">
        <f t="shared" ref="AZ125" si="286">AZ124+1</f>
        <v>46141</v>
      </c>
      <c r="BA125" s="216">
        <f t="shared" si="186"/>
        <v>3</v>
      </c>
      <c r="BB125" s="216">
        <f t="shared" ref="BB125" si="287">BB124+1</f>
        <v>120</v>
      </c>
      <c r="BC125" s="16">
        <f t="shared" si="188"/>
        <v>0.32876712328767121</v>
      </c>
      <c r="BD125" s="16">
        <f>IF(Template!$F$7="Linear interpolation",LinInterp($AO$5:$AO$18,$AM$5:$AM$18,BC125),CubicSpline($AO$5:$AO$18,$AM$5:$AM$18,BC125))</f>
        <v>15.772692794179743</v>
      </c>
      <c r="BE125" s="221">
        <f t="shared" si="189"/>
        <v>1.0518554283644266</v>
      </c>
      <c r="BF125" s="221">
        <f>BE125/PRODUCT($BG$6:BG124)</f>
        <v>1.0003955818937826</v>
      </c>
      <c r="BG125" s="16">
        <f t="shared" si="190"/>
        <v>1.0003955818937826</v>
      </c>
      <c r="BH125" s="10">
        <f t="shared" si="191"/>
        <v>14.438739123066258</v>
      </c>
      <c r="BI125" s="90"/>
      <c r="BJ125" s="17">
        <f t="shared" si="173"/>
        <v>46118</v>
      </c>
      <c r="BK125" s="16">
        <f t="shared" si="165"/>
        <v>14.833118177239868</v>
      </c>
      <c r="BL125" s="10">
        <f ca="1">IFERROR(AVERAGE(INDIRECT("BK"&amp;AC125-Template!$F$10+1):INDIRECT("BK"&amp;AC125)),0)</f>
        <v>15.150319693933341</v>
      </c>
      <c r="BM125" s="35"/>
      <c r="BN125" s="86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35"/>
      <c r="CF125" s="35"/>
      <c r="CG125" s="35"/>
      <c r="CH125" s="35"/>
    </row>
    <row r="126" spans="1:86" ht="15.6" x14ac:dyDescent="0.3">
      <c r="A126" s="35"/>
      <c r="B126" s="86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112" t="str">
        <f>IFERROR(IF((Q125+1)&gt;=Template!$C$5,"-",Q125+1),"-")</f>
        <v>-</v>
      </c>
      <c r="R126" s="89">
        <f>IFERROR(_xll.EfirEndOfDay($E$5,Q126,"LAST","LAST_TRADE_DATE"),0)</f>
        <v>0</v>
      </c>
      <c r="S126" s="35"/>
      <c r="T126" s="17">
        <f t="shared" si="166"/>
        <v>46142</v>
      </c>
      <c r="U126" s="216">
        <f t="shared" si="160"/>
        <v>4</v>
      </c>
      <c r="V126" s="216">
        <f t="shared" si="166"/>
        <v>121</v>
      </c>
      <c r="W126" s="16">
        <f t="shared" si="174"/>
        <v>0.33150684931506852</v>
      </c>
      <c r="X126" s="16" t="e">
        <f>IF(Template!$F$7="Linear interpolation",LinInterp($I$5:$I$22,$G$5:$G$22,W126),CubicSpline($I$5:$I$22,$G$5:$G$22,W126))</f>
        <v>#VALUE!</v>
      </c>
      <c r="Y126" s="221" t="e">
        <f t="shared" si="167"/>
        <v>#VALUE!</v>
      </c>
      <c r="Z126" s="221" t="e">
        <f>Y126/PRODUCT($AA$6:AA125)</f>
        <v>#VALUE!</v>
      </c>
      <c r="AA126" s="16" t="e">
        <f t="shared" si="168"/>
        <v>#VALUE!</v>
      </c>
      <c r="AB126" s="10" t="e">
        <f t="shared" si="169"/>
        <v>#VALUE!</v>
      </c>
      <c r="AC126" s="90">
        <f t="shared" si="161"/>
        <v>126</v>
      </c>
      <c r="AD126" s="17">
        <f t="shared" si="170"/>
        <v>46119</v>
      </c>
      <c r="AE126" s="16" t="e">
        <f t="shared" si="162"/>
        <v>#VALUE!</v>
      </c>
      <c r="AF126" s="10">
        <f ca="1">IFERROR(AVERAGE(INDIRECT("AE"&amp;AC126-Template!$F$10+1):INDIRECT("AE"&amp;AC126)),0)</f>
        <v>0</v>
      </c>
      <c r="AG126" s="35"/>
      <c r="AH126" s="86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112" t="str">
        <f>IFERROR(IF((AW125+1)&gt;=Template!$C$5,"-",AW125+1),"-")</f>
        <v>-</v>
      </c>
      <c r="AX126" s="89">
        <f>IFERROR(_xll.EfirEndOfDay(3342963,AW126,"LAST","LAST_TRADE_DATE",,,,0),0)</f>
        <v>0</v>
      </c>
      <c r="AY126" s="35"/>
      <c r="AZ126" s="17">
        <f t="shared" ref="AZ126" si="288">AZ125+1</f>
        <v>46142</v>
      </c>
      <c r="BA126" s="216">
        <f t="shared" si="186"/>
        <v>4</v>
      </c>
      <c r="BB126" s="216">
        <f t="shared" ref="BB126" si="289">BB125+1</f>
        <v>121</v>
      </c>
      <c r="BC126" s="16">
        <f t="shared" si="188"/>
        <v>0.33150684931506852</v>
      </c>
      <c r="BD126" s="16">
        <f>IF(Template!$F$7="Linear interpolation",LinInterp($AO$5:$AO$18,$AM$5:$AM$18,BC126),CubicSpline($AO$5:$AO$18,$AM$5:$AM$18,BC126))</f>
        <v>15.767687060589166</v>
      </c>
      <c r="BE126" s="221">
        <f t="shared" si="189"/>
        <v>1.0522709625844189</v>
      </c>
      <c r="BF126" s="221">
        <f>BE126/PRODUCT($BG$6:BG125)</f>
        <v>1.000395048795478</v>
      </c>
      <c r="BG126" s="16">
        <f t="shared" si="190"/>
        <v>1.000395048795478</v>
      </c>
      <c r="BH126" s="10">
        <f t="shared" si="191"/>
        <v>14.419281034947939</v>
      </c>
      <c r="BI126" s="90"/>
      <c r="BJ126" s="17">
        <f t="shared" si="173"/>
        <v>46119</v>
      </c>
      <c r="BK126" s="16">
        <f t="shared" si="165"/>
        <v>14.871561524036125</v>
      </c>
      <c r="BL126" s="10">
        <f ca="1">IFERROR(AVERAGE(INDIRECT("BK"&amp;AC126-Template!$F$10+1):INDIRECT("BK"&amp;AC126)),0)</f>
        <v>15.132432678158713</v>
      </c>
      <c r="BM126" s="35"/>
      <c r="BN126" s="86"/>
      <c r="BO126" s="35"/>
      <c r="BP126" s="35"/>
      <c r="BQ126" s="35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35"/>
      <c r="CF126" s="35"/>
      <c r="CG126" s="35"/>
      <c r="CH126" s="35"/>
    </row>
    <row r="127" spans="1:86" ht="15.6" x14ac:dyDescent="0.3">
      <c r="A127" s="35"/>
      <c r="B127" s="86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112" t="str">
        <f>IFERROR(IF((Q126+1)&gt;=Template!$C$5,"-",Q126+1),"-")</f>
        <v>-</v>
      </c>
      <c r="R127" s="89">
        <f>IFERROR(_xll.EfirEndOfDay($E$5,Q127,"LAST","LAST_TRADE_DATE"),0)</f>
        <v>0</v>
      </c>
      <c r="S127" s="35"/>
      <c r="T127" s="17">
        <f t="shared" si="166"/>
        <v>46143</v>
      </c>
      <c r="U127" s="216">
        <f t="shared" si="160"/>
        <v>5</v>
      </c>
      <c r="V127" s="216">
        <f t="shared" si="166"/>
        <v>122</v>
      </c>
      <c r="W127" s="16">
        <f t="shared" si="174"/>
        <v>0.33424657534246577</v>
      </c>
      <c r="X127" s="16" t="e">
        <f>IF(Template!$F$7="Linear interpolation",LinInterp($I$5:$I$22,$G$5:$G$22,W127),CubicSpline($I$5:$I$22,$G$5:$G$22,W127))</f>
        <v>#VALUE!</v>
      </c>
      <c r="Y127" s="221" t="e">
        <f t="shared" si="167"/>
        <v>#VALUE!</v>
      </c>
      <c r="Z127" s="221" t="e">
        <f>Y127/PRODUCT($AA$6:AA126)</f>
        <v>#VALUE!</v>
      </c>
      <c r="AA127" s="16" t="e">
        <f t="shared" si="168"/>
        <v>#VALUE!</v>
      </c>
      <c r="AB127" s="10" t="e">
        <f t="shared" si="169"/>
        <v>#VALUE!</v>
      </c>
      <c r="AC127" s="90">
        <f t="shared" si="161"/>
        <v>127</v>
      </c>
      <c r="AD127" s="17">
        <f t="shared" si="170"/>
        <v>46120</v>
      </c>
      <c r="AE127" s="16" t="e">
        <f t="shared" si="162"/>
        <v>#VALUE!</v>
      </c>
      <c r="AF127" s="10">
        <f ca="1">IFERROR(AVERAGE(INDIRECT("AE"&amp;AC127-Template!$F$10+1):INDIRECT("AE"&amp;AC127)),0)</f>
        <v>0</v>
      </c>
      <c r="AG127" s="35"/>
      <c r="AH127" s="86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112" t="str">
        <f>IFERROR(IF((AW126+1)&gt;=Template!$C$5,"-",AW126+1),"-")</f>
        <v>-</v>
      </c>
      <c r="AX127" s="89">
        <f>IFERROR(_xll.EfirEndOfDay(3342963,AW127,"LAST","LAST_TRADE_DATE",,,,0),0)</f>
        <v>0</v>
      </c>
      <c r="AY127" s="35"/>
      <c r="AZ127" s="17">
        <f t="shared" ref="AZ127" si="290">AZ126+1</f>
        <v>46143</v>
      </c>
      <c r="BA127" s="216">
        <f t="shared" si="186"/>
        <v>5</v>
      </c>
      <c r="BB127" s="216">
        <f t="shared" ref="BB127" si="291">BB126+1</f>
        <v>122</v>
      </c>
      <c r="BC127" s="16">
        <f t="shared" si="188"/>
        <v>0.33424657534246577</v>
      </c>
      <c r="BD127" s="16">
        <f>IF(Template!$F$7="Linear interpolation",LinInterp($AO$5:$AO$18,$AM$5:$AM$18,BC127),CubicSpline($AO$5:$AO$18,$AM$5:$AM$18,BC127))</f>
        <v>15.762645149226339</v>
      </c>
      <c r="BE127" s="221">
        <f t="shared" si="189"/>
        <v>1.0526861015946742</v>
      </c>
      <c r="BF127" s="221">
        <f>BE127/PRODUCT($BG$6:BG126)</f>
        <v>1.0003945172156379</v>
      </c>
      <c r="BG127" s="16">
        <f t="shared" si="190"/>
        <v>1.0003945172156379</v>
      </c>
      <c r="BH127" s="10">
        <f t="shared" si="191"/>
        <v>14.399878370782604</v>
      </c>
      <c r="BI127" s="90"/>
      <c r="BJ127" s="17">
        <f t="shared" si="173"/>
        <v>46120</v>
      </c>
      <c r="BK127" s="16">
        <f t="shared" si="165"/>
        <v>14.852047920577039</v>
      </c>
      <c r="BL127" s="10">
        <f ca="1">IFERROR(AVERAGE(INDIRECT("BK"&amp;AC127-Template!$F$10+1):INDIRECT("BK"&amp;AC127)),0)</f>
        <v>15.116607683991505</v>
      </c>
      <c r="BM127" s="35"/>
      <c r="BN127" s="86"/>
      <c r="BO127" s="35"/>
      <c r="BP127" s="35"/>
      <c r="BQ127" s="35"/>
      <c r="BR127" s="35"/>
      <c r="BS127" s="35"/>
      <c r="BT127" s="35"/>
      <c r="BU127" s="35"/>
      <c r="BV127" s="35"/>
      <c r="BW127" s="35"/>
      <c r="BX127" s="35"/>
      <c r="BY127" s="35"/>
      <c r="BZ127" s="35"/>
      <c r="CA127" s="35"/>
      <c r="CB127" s="35"/>
      <c r="CC127" s="35"/>
      <c r="CD127" s="35"/>
      <c r="CE127" s="35"/>
      <c r="CF127" s="35"/>
      <c r="CG127" s="35"/>
      <c r="CH127" s="35"/>
    </row>
    <row r="128" spans="1:86" ht="15.6" x14ac:dyDescent="0.3">
      <c r="A128" s="35"/>
      <c r="B128" s="86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112" t="str">
        <f>IFERROR(IF((Q127+1)&gt;=Template!$C$5,"-",Q127+1),"-")</f>
        <v>-</v>
      </c>
      <c r="R128" s="89">
        <f>IFERROR(_xll.EfirEndOfDay($E$5,Q128,"LAST","LAST_TRADE_DATE"),0)</f>
        <v>0</v>
      </c>
      <c r="S128" s="35"/>
      <c r="T128" s="17">
        <f t="shared" si="166"/>
        <v>46144</v>
      </c>
      <c r="U128" s="216">
        <f t="shared" si="160"/>
        <v>6</v>
      </c>
      <c r="V128" s="216">
        <f t="shared" si="166"/>
        <v>123</v>
      </c>
      <c r="W128" s="16">
        <f t="shared" si="174"/>
        <v>0.33698630136986302</v>
      </c>
      <c r="X128" s="16" t="e">
        <f>IF(Template!$F$7="Linear interpolation",LinInterp($I$5:$I$22,$G$5:$G$22,W128),CubicSpline($I$5:$I$22,$G$5:$G$22,W128))</f>
        <v>#VALUE!</v>
      </c>
      <c r="Y128" s="221" t="e">
        <f t="shared" si="167"/>
        <v>#VALUE!</v>
      </c>
      <c r="Z128" s="221" t="e">
        <f>Y128/PRODUCT($AA$6:AA127)</f>
        <v>#VALUE!</v>
      </c>
      <c r="AA128" s="16" t="e">
        <f t="shared" si="168"/>
        <v>#VALUE!</v>
      </c>
      <c r="AB128" s="10" t="e">
        <f t="shared" si="169"/>
        <v>#VALUE!</v>
      </c>
      <c r="AC128" s="90">
        <f t="shared" si="161"/>
        <v>128</v>
      </c>
      <c r="AD128" s="17">
        <f t="shared" si="170"/>
        <v>46121</v>
      </c>
      <c r="AE128" s="16" t="e">
        <f t="shared" si="162"/>
        <v>#VALUE!</v>
      </c>
      <c r="AF128" s="10">
        <f ca="1">IFERROR(AVERAGE(INDIRECT("AE"&amp;AC128-Template!$F$10+1):INDIRECT("AE"&amp;AC128)),0)</f>
        <v>0</v>
      </c>
      <c r="AG128" s="35"/>
      <c r="AH128" s="86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112" t="str">
        <f>IFERROR(IF((AW127+1)&gt;=Template!$C$5,"-",AW127+1),"-")</f>
        <v>-</v>
      </c>
      <c r="AX128" s="89">
        <f>IFERROR(_xll.EfirEndOfDay(3342963,AW128,"LAST","LAST_TRADE_DATE",,,,0),0)</f>
        <v>0</v>
      </c>
      <c r="AY128" s="35"/>
      <c r="AZ128" s="17">
        <f t="shared" ref="AZ128" si="292">AZ127+1</f>
        <v>46144</v>
      </c>
      <c r="BA128" s="216">
        <f t="shared" si="186"/>
        <v>6</v>
      </c>
      <c r="BB128" s="216">
        <f t="shared" ref="BB128" si="293">BB127+1</f>
        <v>123</v>
      </c>
      <c r="BC128" s="16">
        <f t="shared" si="188"/>
        <v>0.33698630136986302</v>
      </c>
      <c r="BD128" s="16">
        <f>IF(Template!$F$7="Linear interpolation",LinInterp($AO$5:$AO$18,$AM$5:$AM$18,BC128),CubicSpline($AO$5:$AO$18,$AM$5:$AM$18,BC128))</f>
        <v>15.757568278264205</v>
      </c>
      <c r="BE128" s="221">
        <f t="shared" si="189"/>
        <v>1.0531008465267533</v>
      </c>
      <c r="BF128" s="221">
        <f>BE128/PRODUCT($BG$6:BG127)</f>
        <v>1.0003939872783072</v>
      </c>
      <c r="BG128" s="16">
        <f t="shared" si="190"/>
        <v>1.0003945172156379</v>
      </c>
      <c r="BH128" s="10">
        <f t="shared" si="191"/>
        <v>14.399878370782604</v>
      </c>
      <c r="BI128" s="90"/>
      <c r="BJ128" s="17">
        <f t="shared" si="173"/>
        <v>46121</v>
      </c>
      <c r="BK128" s="16">
        <f t="shared" si="165"/>
        <v>14.832487821774375</v>
      </c>
      <c r="BL128" s="10">
        <f ca="1">IFERROR(AVERAGE(INDIRECT("BK"&amp;AC128-Template!$F$10+1):INDIRECT("BK"&amp;AC128)),0)</f>
        <v>15.099248854730851</v>
      </c>
      <c r="BM128" s="35"/>
      <c r="BN128" s="86"/>
      <c r="BO128" s="35"/>
      <c r="BP128" s="35"/>
      <c r="BQ128" s="35"/>
      <c r="BR128" s="35"/>
      <c r="BS128" s="35"/>
      <c r="BT128" s="35"/>
      <c r="BU128" s="35"/>
      <c r="BV128" s="35"/>
      <c r="BW128" s="35"/>
      <c r="BX128" s="35"/>
      <c r="BY128" s="35"/>
      <c r="BZ128" s="35"/>
      <c r="CA128" s="35"/>
      <c r="CB128" s="35"/>
      <c r="CC128" s="35"/>
      <c r="CD128" s="35"/>
      <c r="CE128" s="35"/>
      <c r="CF128" s="35"/>
      <c r="CG128" s="35"/>
      <c r="CH128" s="35"/>
    </row>
    <row r="129" spans="1:86" ht="15.6" x14ac:dyDescent="0.3">
      <c r="A129" s="35"/>
      <c r="B129" s="86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112" t="str">
        <f>IFERROR(IF((Q128+1)&gt;=Template!$C$5,"-",Q128+1),"-")</f>
        <v>-</v>
      </c>
      <c r="R129" s="89">
        <f>IFERROR(_xll.EfirEndOfDay($E$5,Q129,"LAST","LAST_TRADE_DATE"),0)</f>
        <v>0</v>
      </c>
      <c r="S129" s="35"/>
      <c r="T129" s="17">
        <f t="shared" si="166"/>
        <v>46145</v>
      </c>
      <c r="U129" s="216">
        <f t="shared" si="160"/>
        <v>7</v>
      </c>
      <c r="V129" s="216">
        <f t="shared" si="166"/>
        <v>124</v>
      </c>
      <c r="W129" s="16">
        <f t="shared" si="174"/>
        <v>0.33972602739726027</v>
      </c>
      <c r="X129" s="16" t="e">
        <f>IF(Template!$F$7="Linear interpolation",LinInterp($I$5:$I$22,$G$5:$G$22,W129),CubicSpline($I$5:$I$22,$G$5:$G$22,W129))</f>
        <v>#VALUE!</v>
      </c>
      <c r="Y129" s="221" t="e">
        <f t="shared" si="167"/>
        <v>#VALUE!</v>
      </c>
      <c r="Z129" s="221" t="e">
        <f>Y129/PRODUCT($AA$6:AA128)</f>
        <v>#VALUE!</v>
      </c>
      <c r="AA129" s="16" t="e">
        <f t="shared" si="168"/>
        <v>#VALUE!</v>
      </c>
      <c r="AB129" s="10" t="e">
        <f t="shared" si="169"/>
        <v>#VALUE!</v>
      </c>
      <c r="AC129" s="90">
        <f t="shared" si="161"/>
        <v>129</v>
      </c>
      <c r="AD129" s="17">
        <f t="shared" si="170"/>
        <v>46122</v>
      </c>
      <c r="AE129" s="16" t="e">
        <f t="shared" si="162"/>
        <v>#VALUE!</v>
      </c>
      <c r="AF129" s="10">
        <f ca="1">IFERROR(AVERAGE(INDIRECT("AE"&amp;AC129-Template!$F$10+1):INDIRECT("AE"&amp;AC129)),0)</f>
        <v>0</v>
      </c>
      <c r="AG129" s="35"/>
      <c r="AH129" s="86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112" t="str">
        <f>IFERROR(IF((AW128+1)&gt;=Template!$C$5,"-",AW128+1),"-")</f>
        <v>-</v>
      </c>
      <c r="AX129" s="89">
        <f>IFERROR(_xll.EfirEndOfDay(3342963,AW129,"LAST","LAST_TRADE_DATE",,,,0),0)</f>
        <v>0</v>
      </c>
      <c r="AY129" s="35"/>
      <c r="AZ129" s="17">
        <f t="shared" ref="AZ129" si="294">AZ128+1</f>
        <v>46145</v>
      </c>
      <c r="BA129" s="216">
        <f t="shared" si="186"/>
        <v>7</v>
      </c>
      <c r="BB129" s="216">
        <f t="shared" ref="BB129" si="295">BB128+1</f>
        <v>124</v>
      </c>
      <c r="BC129" s="16">
        <f t="shared" si="188"/>
        <v>0.33972602739726027</v>
      </c>
      <c r="BD129" s="16">
        <f>IF(Template!$F$7="Linear interpolation",LinInterp($AO$5:$AO$18,$AM$5:$AM$18,BC129),CubicSpline($AO$5:$AO$18,$AM$5:$AM$18,BC129))</f>
        <v>15.752457665875712</v>
      </c>
      <c r="BE129" s="221">
        <f t="shared" si="189"/>
        <v>1.0535151986457147</v>
      </c>
      <c r="BF129" s="221">
        <f>BE129/PRODUCT($BG$6:BG128)</f>
        <v>1.0003929291705205</v>
      </c>
      <c r="BG129" s="16">
        <f t="shared" si="190"/>
        <v>1.0003945172156379</v>
      </c>
      <c r="BH129" s="10">
        <f t="shared" si="191"/>
        <v>14.399878370782604</v>
      </c>
      <c r="BI129" s="90"/>
      <c r="BJ129" s="17">
        <f t="shared" si="173"/>
        <v>46122</v>
      </c>
      <c r="BK129" s="16">
        <f t="shared" si="165"/>
        <v>14.812885959977207</v>
      </c>
      <c r="BL129" s="10">
        <f ca="1">IFERROR(AVERAGE(INDIRECT("BK"&amp;AC129-Template!$F$10+1):INDIRECT("BK"&amp;AC129)),0)</f>
        <v>15.081711275593211</v>
      </c>
      <c r="BM129" s="35"/>
      <c r="BN129" s="86"/>
      <c r="BO129" s="35"/>
      <c r="BP129" s="35"/>
      <c r="BQ129" s="35"/>
      <c r="BR129" s="35"/>
      <c r="BS129" s="35"/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35"/>
      <c r="CF129" s="35"/>
      <c r="CG129" s="35"/>
      <c r="CH129" s="35"/>
    </row>
    <row r="130" spans="1:86" ht="15.6" x14ac:dyDescent="0.3">
      <c r="A130" s="35"/>
      <c r="B130" s="86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112" t="str">
        <f>IFERROR(IF((Q129+1)&gt;=Template!$C$5,"-",Q129+1),"-")</f>
        <v>-</v>
      </c>
      <c r="R130" s="89">
        <f>IFERROR(_xll.EfirEndOfDay($E$5,Q130,"LAST","LAST_TRADE_DATE"),0)</f>
        <v>0</v>
      </c>
      <c r="S130" s="35"/>
      <c r="T130" s="17">
        <f t="shared" si="166"/>
        <v>46146</v>
      </c>
      <c r="U130" s="216">
        <f t="shared" si="160"/>
        <v>1</v>
      </c>
      <c r="V130" s="216">
        <f t="shared" si="166"/>
        <v>125</v>
      </c>
      <c r="W130" s="16">
        <f t="shared" si="174"/>
        <v>0.34246575342465752</v>
      </c>
      <c r="X130" s="16" t="e">
        <f>IF(Template!$F$7="Linear interpolation",LinInterp($I$5:$I$22,$G$5:$G$22,W130),CubicSpline($I$5:$I$22,$G$5:$G$22,W130))</f>
        <v>#VALUE!</v>
      </c>
      <c r="Y130" s="221" t="e">
        <f t="shared" si="167"/>
        <v>#VALUE!</v>
      </c>
      <c r="Z130" s="221" t="e">
        <f>Y130/PRODUCT($AA$6:AA129)</f>
        <v>#VALUE!</v>
      </c>
      <c r="AA130" s="16" t="e">
        <f t="shared" si="168"/>
        <v>#VALUE!</v>
      </c>
      <c r="AB130" s="10" t="e">
        <f t="shared" si="169"/>
        <v>#VALUE!</v>
      </c>
      <c r="AC130" s="90">
        <f t="shared" si="161"/>
        <v>130</v>
      </c>
      <c r="AD130" s="17">
        <f t="shared" si="170"/>
        <v>46123</v>
      </c>
      <c r="AE130" s="16" t="e">
        <f t="shared" si="162"/>
        <v>#VALUE!</v>
      </c>
      <c r="AF130" s="10">
        <f ca="1">IFERROR(AVERAGE(INDIRECT("AE"&amp;AC130-Template!$F$10+1):INDIRECT("AE"&amp;AC130)),0)</f>
        <v>0</v>
      </c>
      <c r="AG130" s="35"/>
      <c r="AH130" s="86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112" t="str">
        <f>IFERROR(IF((AW129+1)&gt;=Template!$C$5,"-",AW129+1),"-")</f>
        <v>-</v>
      </c>
      <c r="AX130" s="89">
        <f>IFERROR(_xll.EfirEndOfDay(3342963,AW130,"LAST","LAST_TRADE_DATE",,,,0),0)</f>
        <v>0</v>
      </c>
      <c r="AY130" s="35"/>
      <c r="AZ130" s="17">
        <f t="shared" ref="AZ130" si="296">AZ129+1</f>
        <v>46146</v>
      </c>
      <c r="BA130" s="216">
        <f t="shared" si="186"/>
        <v>1</v>
      </c>
      <c r="BB130" s="216">
        <f t="shared" ref="BB130" si="297">BB129+1</f>
        <v>125</v>
      </c>
      <c r="BC130" s="16">
        <f t="shared" si="188"/>
        <v>0.34246575342465752</v>
      </c>
      <c r="BD130" s="16">
        <f>IF(Template!$F$7="Linear interpolation",LinInterp($AO$5:$AO$18,$AM$5:$AM$18,BC130),CubicSpline($AO$5:$AO$18,$AM$5:$AM$18,BC130))</f>
        <v>15.747314530233799</v>
      </c>
      <c r="BE130" s="221">
        <f t="shared" si="189"/>
        <v>1.0539291593501157</v>
      </c>
      <c r="BF130" s="221">
        <f>BE130/PRODUCT($BG$6:BG129)</f>
        <v>1.0003913447835526</v>
      </c>
      <c r="BG130" s="16">
        <f t="shared" si="190"/>
        <v>1.0003913447835526</v>
      </c>
      <c r="BH130" s="10">
        <f t="shared" si="191"/>
        <v>14.284084599670898</v>
      </c>
      <c r="BI130" s="90"/>
      <c r="BJ130" s="17">
        <f t="shared" si="173"/>
        <v>46123</v>
      </c>
      <c r="BK130" s="16">
        <f t="shared" si="165"/>
        <v>14.812885959977207</v>
      </c>
      <c r="BL130" s="10">
        <f ca="1">IFERROR(AVERAGE(INDIRECT("BK"&amp;AC130-Template!$F$10+1):INDIRECT("BK"&amp;AC130)),0)</f>
        <v>15.064655328025067</v>
      </c>
      <c r="BM130" s="35"/>
      <c r="BN130" s="86"/>
      <c r="BO130" s="35"/>
      <c r="BP130" s="35"/>
      <c r="BQ130" s="35"/>
      <c r="BR130" s="35"/>
      <c r="BS130" s="35"/>
      <c r="BT130" s="35"/>
      <c r="BU130" s="35"/>
      <c r="BV130" s="35"/>
      <c r="BW130" s="35"/>
      <c r="BX130" s="35"/>
      <c r="BY130" s="35"/>
      <c r="BZ130" s="35"/>
      <c r="CA130" s="35"/>
      <c r="CB130" s="35"/>
      <c r="CC130" s="35"/>
      <c r="CD130" s="35"/>
      <c r="CE130" s="35"/>
      <c r="CF130" s="35"/>
      <c r="CG130" s="35"/>
      <c r="CH130" s="35"/>
    </row>
    <row r="131" spans="1:86" ht="15.6" x14ac:dyDescent="0.3">
      <c r="A131" s="35"/>
      <c r="B131" s="86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112" t="str">
        <f>IFERROR(IF((Q130+1)&gt;=Template!$C$5,"-",Q130+1),"-")</f>
        <v>-</v>
      </c>
      <c r="R131" s="89">
        <f>IFERROR(_xll.EfirEndOfDay($E$5,Q131,"LAST","LAST_TRADE_DATE"),0)</f>
        <v>0</v>
      </c>
      <c r="S131" s="35"/>
      <c r="T131" s="17">
        <f t="shared" si="166"/>
        <v>46147</v>
      </c>
      <c r="U131" s="216">
        <f t="shared" si="160"/>
        <v>2</v>
      </c>
      <c r="V131" s="216">
        <f t="shared" si="166"/>
        <v>126</v>
      </c>
      <c r="W131" s="16">
        <f t="shared" si="174"/>
        <v>0.34520547945205482</v>
      </c>
      <c r="X131" s="16" t="e">
        <f>IF(Template!$F$7="Linear interpolation",LinInterp($I$5:$I$22,$G$5:$G$22,W131),CubicSpline($I$5:$I$22,$G$5:$G$22,W131))</f>
        <v>#VALUE!</v>
      </c>
      <c r="Y131" s="221" t="e">
        <f t="shared" si="167"/>
        <v>#VALUE!</v>
      </c>
      <c r="Z131" s="221" t="e">
        <f>Y131/PRODUCT($AA$6:AA130)</f>
        <v>#VALUE!</v>
      </c>
      <c r="AA131" s="16" t="e">
        <f t="shared" si="168"/>
        <v>#VALUE!</v>
      </c>
      <c r="AB131" s="10" t="e">
        <f t="shared" si="169"/>
        <v>#VALUE!</v>
      </c>
      <c r="AC131" s="90">
        <f t="shared" si="161"/>
        <v>131</v>
      </c>
      <c r="AD131" s="17">
        <f t="shared" si="170"/>
        <v>46124</v>
      </c>
      <c r="AE131" s="16" t="e">
        <f t="shared" si="162"/>
        <v>#VALUE!</v>
      </c>
      <c r="AF131" s="10">
        <f ca="1">IFERROR(AVERAGE(INDIRECT("AE"&amp;AC131-Template!$F$10+1):INDIRECT("AE"&amp;AC131)),0)</f>
        <v>0</v>
      </c>
      <c r="AG131" s="35"/>
      <c r="AH131" s="86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112" t="str">
        <f>IFERROR(IF((AW130+1)&gt;=Template!$C$5,"-",AW130+1),"-")</f>
        <v>-</v>
      </c>
      <c r="AX131" s="89">
        <f>IFERROR(_xll.EfirEndOfDay(3342963,AW131,"LAST","LAST_TRADE_DATE",,,,0),0)</f>
        <v>0</v>
      </c>
      <c r="AY131" s="35"/>
      <c r="AZ131" s="17">
        <f t="shared" ref="AZ131" si="298">AZ130+1</f>
        <v>46147</v>
      </c>
      <c r="BA131" s="216">
        <f t="shared" si="186"/>
        <v>2</v>
      </c>
      <c r="BB131" s="216">
        <f t="shared" ref="BB131" si="299">BB130+1</f>
        <v>126</v>
      </c>
      <c r="BC131" s="16">
        <f t="shared" si="188"/>
        <v>0.34520547945205482</v>
      </c>
      <c r="BD131" s="16">
        <f>IF(Template!$F$7="Linear interpolation",LinInterp($AO$5:$AO$18,$AM$5:$AM$18,BC131),CubicSpline($AO$5:$AO$18,$AM$5:$AM$18,BC131))</f>
        <v>15.742140089511413</v>
      </c>
      <c r="BE131" s="221">
        <f t="shared" si="189"/>
        <v>1.0543427301720121</v>
      </c>
      <c r="BF131" s="221">
        <f>BE131/PRODUCT($BG$6:BG130)</f>
        <v>1.0003924085582294</v>
      </c>
      <c r="BG131" s="16">
        <f t="shared" si="190"/>
        <v>1.0003924085582294</v>
      </c>
      <c r="BH131" s="10">
        <f t="shared" si="191"/>
        <v>14.322912375373754</v>
      </c>
      <c r="BI131" s="90"/>
      <c r="BJ131" s="17">
        <f t="shared" si="173"/>
        <v>46124</v>
      </c>
      <c r="BK131" s="16">
        <f t="shared" si="165"/>
        <v>14.812885959977207</v>
      </c>
      <c r="BL131" s="10">
        <f ca="1">IFERROR(AVERAGE(INDIRECT("BK"&amp;AC131-Template!$F$10+1):INDIRECT("BK"&amp;AC131)),0)</f>
        <v>15.048088093840986</v>
      </c>
      <c r="BM131" s="35"/>
      <c r="BN131" s="86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</row>
    <row r="132" spans="1:86" ht="15.6" x14ac:dyDescent="0.3">
      <c r="A132" s="35"/>
      <c r="B132" s="86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112" t="str">
        <f>IFERROR(IF((Q131+1)&gt;=Template!$C$5,"-",Q131+1),"-")</f>
        <v>-</v>
      </c>
      <c r="R132" s="89">
        <f>IFERROR(_xll.EfirEndOfDay($E$5,Q132,"LAST","LAST_TRADE_DATE"),0)</f>
        <v>0</v>
      </c>
      <c r="S132" s="35"/>
      <c r="T132" s="17">
        <f t="shared" si="166"/>
        <v>46148</v>
      </c>
      <c r="U132" s="216">
        <f t="shared" si="160"/>
        <v>3</v>
      </c>
      <c r="V132" s="216">
        <f t="shared" si="166"/>
        <v>127</v>
      </c>
      <c r="W132" s="16">
        <f t="shared" si="174"/>
        <v>0.34794520547945207</v>
      </c>
      <c r="X132" s="16" t="e">
        <f>IF(Template!$F$7="Linear interpolation",LinInterp($I$5:$I$22,$G$5:$G$22,W132),CubicSpline($I$5:$I$22,$G$5:$G$22,W132))</f>
        <v>#VALUE!</v>
      </c>
      <c r="Y132" s="221" t="e">
        <f t="shared" si="167"/>
        <v>#VALUE!</v>
      </c>
      <c r="Z132" s="221" t="e">
        <f>Y132/PRODUCT($AA$6:AA131)</f>
        <v>#VALUE!</v>
      </c>
      <c r="AA132" s="16" t="e">
        <f t="shared" si="168"/>
        <v>#VALUE!</v>
      </c>
      <c r="AB132" s="10" t="e">
        <f t="shared" si="169"/>
        <v>#VALUE!</v>
      </c>
      <c r="AC132" s="90">
        <f t="shared" si="161"/>
        <v>132</v>
      </c>
      <c r="AD132" s="17">
        <f t="shared" si="170"/>
        <v>46125</v>
      </c>
      <c r="AE132" s="16" t="e">
        <f t="shared" si="162"/>
        <v>#VALUE!</v>
      </c>
      <c r="AF132" s="10">
        <f ca="1">IFERROR(AVERAGE(INDIRECT("AE"&amp;AC132-Template!$F$10+1):INDIRECT("AE"&amp;AC132)),0)</f>
        <v>0</v>
      </c>
      <c r="AG132" s="35"/>
      <c r="AH132" s="86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112" t="str">
        <f>IFERROR(IF((AW131+1)&gt;=Template!$C$5,"-",AW131+1),"-")</f>
        <v>-</v>
      </c>
      <c r="AX132" s="89">
        <f>IFERROR(_xll.EfirEndOfDay(3342963,AW132,"LAST","LAST_TRADE_DATE",,,,0),0)</f>
        <v>0</v>
      </c>
      <c r="AY132" s="35"/>
      <c r="AZ132" s="17">
        <f t="shared" ref="AZ132" si="300">AZ131+1</f>
        <v>46148</v>
      </c>
      <c r="BA132" s="216">
        <f t="shared" si="186"/>
        <v>3</v>
      </c>
      <c r="BB132" s="216">
        <f t="shared" ref="BB132" si="301">BB131+1</f>
        <v>127</v>
      </c>
      <c r="BC132" s="16">
        <f t="shared" si="188"/>
        <v>0.34794520547945207</v>
      </c>
      <c r="BD132" s="16">
        <f>IF(Template!$F$7="Linear interpolation",LinInterp($AO$5:$AO$18,$AM$5:$AM$18,BC132),CubicSpline($AO$5:$AO$18,$AM$5:$AM$18,BC132))</f>
        <v>15.736935561881495</v>
      </c>
      <c r="BE132" s="221">
        <f t="shared" si="189"/>
        <v>1.0547559127769575</v>
      </c>
      <c r="BF132" s="221">
        <f>BE132/PRODUCT($BG$6:BG131)</f>
        <v>1.0003918864266061</v>
      </c>
      <c r="BG132" s="16">
        <f t="shared" si="190"/>
        <v>1.0003918864266061</v>
      </c>
      <c r="BH132" s="10">
        <f t="shared" si="191"/>
        <v>14.303854571124376</v>
      </c>
      <c r="BI132" s="90"/>
      <c r="BJ132" s="17">
        <f t="shared" si="173"/>
        <v>46125</v>
      </c>
      <c r="BK132" s="16">
        <f t="shared" si="165"/>
        <v>14.694928055301816</v>
      </c>
      <c r="BL132" s="10">
        <f ca="1">IFERROR(AVERAGE(INDIRECT("BK"&amp;AC132-Template!$F$10+1):INDIRECT("BK"&amp;AC132)),0)</f>
        <v>15.027588929501063</v>
      </c>
      <c r="BM132" s="35"/>
      <c r="BN132" s="86"/>
      <c r="BO132" s="35"/>
      <c r="BP132" s="35"/>
      <c r="BQ132" s="35"/>
      <c r="BR132" s="35"/>
      <c r="BS132" s="35"/>
      <c r="BT132" s="35"/>
      <c r="BU132" s="35"/>
      <c r="BV132" s="35"/>
      <c r="BW132" s="35"/>
      <c r="BX132" s="35"/>
      <c r="BY132" s="35"/>
      <c r="BZ132" s="35"/>
      <c r="CA132" s="35"/>
      <c r="CB132" s="35"/>
      <c r="CC132" s="35"/>
      <c r="CD132" s="35"/>
      <c r="CE132" s="35"/>
      <c r="CF132" s="35"/>
      <c r="CG132" s="35"/>
      <c r="CH132" s="35"/>
    </row>
    <row r="133" spans="1:86" ht="15.6" x14ac:dyDescent="0.3">
      <c r="A133" s="35"/>
      <c r="B133" s="86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112" t="str">
        <f>IFERROR(IF((Q132+1)&gt;=Template!$C$5,"-",Q132+1),"-")</f>
        <v>-</v>
      </c>
      <c r="R133" s="89">
        <f>IFERROR(_xll.EfirEndOfDay($E$5,Q133,"LAST","LAST_TRADE_DATE"),0)</f>
        <v>0</v>
      </c>
      <c r="S133" s="35"/>
      <c r="T133" s="17">
        <f t="shared" si="166"/>
        <v>46149</v>
      </c>
      <c r="U133" s="216">
        <f t="shared" si="160"/>
        <v>4</v>
      </c>
      <c r="V133" s="216">
        <f t="shared" si="166"/>
        <v>128</v>
      </c>
      <c r="W133" s="16">
        <f t="shared" si="174"/>
        <v>0.35068493150684932</v>
      </c>
      <c r="X133" s="16" t="e">
        <f>IF(Template!$F$7="Linear interpolation",LinInterp($I$5:$I$22,$G$5:$G$22,W133),CubicSpline($I$5:$I$22,$G$5:$G$22,W133))</f>
        <v>#VALUE!</v>
      </c>
      <c r="Y133" s="221" t="e">
        <f t="shared" si="167"/>
        <v>#VALUE!</v>
      </c>
      <c r="Z133" s="221" t="e">
        <f>Y133/PRODUCT($AA$6:AA132)</f>
        <v>#VALUE!</v>
      </c>
      <c r="AA133" s="16" t="e">
        <f t="shared" si="168"/>
        <v>#VALUE!</v>
      </c>
      <c r="AB133" s="10" t="e">
        <f t="shared" si="169"/>
        <v>#VALUE!</v>
      </c>
      <c r="AC133" s="90">
        <f t="shared" si="161"/>
        <v>133</v>
      </c>
      <c r="AD133" s="17">
        <f t="shared" si="170"/>
        <v>46126</v>
      </c>
      <c r="AE133" s="16" t="e">
        <f t="shared" si="162"/>
        <v>#VALUE!</v>
      </c>
      <c r="AF133" s="10">
        <f ca="1">IFERROR(AVERAGE(INDIRECT("AE"&amp;AC133-Template!$F$10+1):INDIRECT("AE"&amp;AC133)),0)</f>
        <v>0</v>
      </c>
      <c r="AG133" s="35"/>
      <c r="AH133" s="86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112" t="str">
        <f>IFERROR(IF((AW132+1)&gt;=Template!$C$5,"-",AW132+1),"-")</f>
        <v>-</v>
      </c>
      <c r="AX133" s="89">
        <f>IFERROR(_xll.EfirEndOfDay(3342963,AW133,"LAST","LAST_TRADE_DATE",,,,0),0)</f>
        <v>0</v>
      </c>
      <c r="AY133" s="35"/>
      <c r="AZ133" s="17">
        <f t="shared" ref="AZ133" si="302">AZ132+1</f>
        <v>46149</v>
      </c>
      <c r="BA133" s="216">
        <f t="shared" si="186"/>
        <v>4</v>
      </c>
      <c r="BB133" s="216">
        <f t="shared" ref="BB133" si="303">BB132+1</f>
        <v>128</v>
      </c>
      <c r="BC133" s="16">
        <f t="shared" si="188"/>
        <v>0.35068493150684932</v>
      </c>
      <c r="BD133" s="16">
        <f>IF(Template!$F$7="Linear interpolation",LinInterp($AO$5:$AO$18,$AM$5:$AM$18,BC133),CubicSpline($AO$5:$AO$18,$AM$5:$AM$18,BC133))</f>
        <v>15.731702165516992</v>
      </c>
      <c r="BE133" s="221">
        <f t="shared" si="189"/>
        <v>1.0551687089640047</v>
      </c>
      <c r="BF133" s="221">
        <f>BE133/PRODUCT($BG$6:BG132)</f>
        <v>1.0003913665541446</v>
      </c>
      <c r="BG133" s="16">
        <f t="shared" si="190"/>
        <v>1.0003913665541446</v>
      </c>
      <c r="BH133" s="10">
        <f t="shared" si="191"/>
        <v>14.284879226278747</v>
      </c>
      <c r="BI133" s="90"/>
      <c r="BJ133" s="17">
        <f t="shared" si="173"/>
        <v>46126</v>
      </c>
      <c r="BK133" s="16">
        <f t="shared" si="165"/>
        <v>14.734155187469122</v>
      </c>
      <c r="BL133" s="10">
        <f ca="1">IFERROR(AVERAGE(INDIRECT("BK"&amp;AC133-Template!$F$10+1):INDIRECT("BK"&amp;AC133)),0)</f>
        <v>15.008397336233381</v>
      </c>
      <c r="BM133" s="35"/>
      <c r="BN133" s="86"/>
      <c r="BO133" s="35"/>
      <c r="BP133" s="35"/>
      <c r="BQ133" s="35"/>
      <c r="BR133" s="35"/>
      <c r="BS133" s="35"/>
      <c r="BT133" s="35"/>
      <c r="BU133" s="35"/>
      <c r="BV133" s="35"/>
      <c r="BW133" s="35"/>
      <c r="BX133" s="35"/>
      <c r="BY133" s="35"/>
      <c r="BZ133" s="35"/>
      <c r="CA133" s="35"/>
      <c r="CB133" s="35"/>
      <c r="CC133" s="35"/>
      <c r="CD133" s="35"/>
      <c r="CE133" s="35"/>
      <c r="CF133" s="35"/>
      <c r="CG133" s="35"/>
      <c r="CH133" s="35"/>
    </row>
    <row r="134" spans="1:86" ht="15.6" x14ac:dyDescent="0.3">
      <c r="A134" s="35"/>
      <c r="B134" s="86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112" t="str">
        <f>IFERROR(IF((Q133+1)&gt;=Template!$C$5,"-",Q133+1),"-")</f>
        <v>-</v>
      </c>
      <c r="R134" s="89">
        <f>IFERROR(_xll.EfirEndOfDay($E$5,Q134,"LAST","LAST_TRADE_DATE"),0)</f>
        <v>0</v>
      </c>
      <c r="S134" s="35"/>
      <c r="T134" s="17">
        <f t="shared" si="166"/>
        <v>46150</v>
      </c>
      <c r="U134" s="216">
        <f t="shared" ref="U134:U197" si="304">WEEKDAY(T134,2)</f>
        <v>5</v>
      </c>
      <c r="V134" s="216">
        <f t="shared" si="166"/>
        <v>129</v>
      </c>
      <c r="W134" s="16">
        <f t="shared" si="174"/>
        <v>0.35342465753424657</v>
      </c>
      <c r="X134" s="16" t="e">
        <f>IF(Template!$F$7="Linear interpolation",LinInterp($I$5:$I$22,$G$5:$G$22,W134),CubicSpline($I$5:$I$22,$G$5:$G$22,W134))</f>
        <v>#VALUE!</v>
      </c>
      <c r="Y134" s="221" t="e">
        <f t="shared" si="167"/>
        <v>#VALUE!</v>
      </c>
      <c r="Z134" s="221" t="e">
        <f>Y134/PRODUCT($AA$6:AA133)</f>
        <v>#VALUE!</v>
      </c>
      <c r="AA134" s="16" t="e">
        <f t="shared" si="168"/>
        <v>#VALUE!</v>
      </c>
      <c r="AB134" s="10" t="e">
        <f t="shared" si="169"/>
        <v>#VALUE!</v>
      </c>
      <c r="AC134" s="90">
        <f t="shared" ref="AC134:AC197" si="305">ROW(AD134)</f>
        <v>134</v>
      </c>
      <c r="AD134" s="17">
        <f t="shared" si="170"/>
        <v>46127</v>
      </c>
      <c r="AE134" s="16" t="e">
        <f t="shared" ref="AE134:AE197" si="306">IF(R134&lt;&gt;0,R134,VLOOKUP(AD134,$T:$AB,9,FALSE))</f>
        <v>#VALUE!</v>
      </c>
      <c r="AF134" s="10">
        <f ca="1">IFERROR(AVERAGE(INDIRECT("AE"&amp;AC134-Template!$F$10+1):INDIRECT("AE"&amp;AC134)),0)</f>
        <v>0</v>
      </c>
      <c r="AG134" s="35"/>
      <c r="AH134" s="86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112" t="str">
        <f>IFERROR(IF((AW133+1)&gt;=Template!$C$5,"-",AW133+1),"-")</f>
        <v>-</v>
      </c>
      <c r="AX134" s="89">
        <f>IFERROR(_xll.EfirEndOfDay(3342963,AW134,"LAST","LAST_TRADE_DATE",,,,0),0)</f>
        <v>0</v>
      </c>
      <c r="AY134" s="35"/>
      <c r="AZ134" s="17">
        <f t="shared" ref="AZ134" si="307">AZ133+1</f>
        <v>46150</v>
      </c>
      <c r="BA134" s="216">
        <f t="shared" si="186"/>
        <v>5</v>
      </c>
      <c r="BB134" s="216">
        <f t="shared" ref="BB134" si="308">BB133+1</f>
        <v>129</v>
      </c>
      <c r="BC134" s="16">
        <f t="shared" si="188"/>
        <v>0.35342465753424657</v>
      </c>
      <c r="BD134" s="16">
        <f>IF(Template!$F$7="Linear interpolation",LinInterp($AO$5:$AO$18,$AM$5:$AM$18,BC134),CubicSpline($AO$5:$AO$18,$AM$5:$AM$18,BC134))</f>
        <v>15.726441118590845</v>
      </c>
      <c r="BE134" s="221">
        <f t="shared" si="189"/>
        <v>1.0555811206657046</v>
      </c>
      <c r="BF134" s="221">
        <f>BE134/PRODUCT($BG$6:BG133)</f>
        <v>1.0003908490634685</v>
      </c>
      <c r="BG134" s="16">
        <f t="shared" si="190"/>
        <v>1.0003908490634685</v>
      </c>
      <c r="BH134" s="10">
        <f t="shared" si="191"/>
        <v>14.265990816601516</v>
      </c>
      <c r="BI134" s="90"/>
      <c r="BJ134" s="17">
        <f t="shared" si="173"/>
        <v>46127</v>
      </c>
      <c r="BK134" s="16">
        <f t="shared" ref="BK134:BK197" si="309">IF(AX134&lt;&gt;0,AX134,VLOOKUP(BJ134,$AZ:$BH,9,FALSE))</f>
        <v>14.714415154163273</v>
      </c>
      <c r="BL134" s="10">
        <f ca="1">IFERROR(AVERAGE(INDIRECT("BK"&amp;AC134-Template!$F$10+1):INDIRECT("BK"&amp;AC134)),0)</f>
        <v>14.99155227057647</v>
      </c>
      <c r="BM134" s="35"/>
      <c r="BN134" s="86"/>
      <c r="BO134" s="35"/>
      <c r="BP134" s="35"/>
      <c r="BQ134" s="35"/>
      <c r="BR134" s="35"/>
      <c r="BS134" s="35"/>
      <c r="BT134" s="35"/>
      <c r="BU134" s="35"/>
      <c r="BV134" s="35"/>
      <c r="BW134" s="35"/>
      <c r="BX134" s="35"/>
      <c r="BY134" s="35"/>
      <c r="BZ134" s="35"/>
      <c r="CA134" s="35"/>
      <c r="CB134" s="35"/>
      <c r="CC134" s="35"/>
      <c r="CD134" s="35"/>
      <c r="CE134" s="35"/>
      <c r="CF134" s="35"/>
      <c r="CG134" s="35"/>
      <c r="CH134" s="35"/>
    </row>
    <row r="135" spans="1:86" ht="15.6" x14ac:dyDescent="0.3">
      <c r="A135" s="35"/>
      <c r="B135" s="86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112" t="str">
        <f>IFERROR(IF((Q134+1)&gt;=Template!$C$5,"-",Q134+1),"-")</f>
        <v>-</v>
      </c>
      <c r="R135" s="89">
        <f>IFERROR(_xll.EfirEndOfDay($E$5,Q135,"LAST","LAST_TRADE_DATE"),0)</f>
        <v>0</v>
      </c>
      <c r="S135" s="35"/>
      <c r="T135" s="17">
        <f t="shared" ref="T135:V198" si="310">T134+1</f>
        <v>46151</v>
      </c>
      <c r="U135" s="216">
        <f t="shared" si="304"/>
        <v>6</v>
      </c>
      <c r="V135" s="216">
        <f t="shared" si="310"/>
        <v>130</v>
      </c>
      <c r="W135" s="16">
        <f t="shared" si="174"/>
        <v>0.35616438356164382</v>
      </c>
      <c r="X135" s="16" t="e">
        <f>IF(Template!$F$7="Linear interpolation",LinInterp($I$5:$I$22,$G$5:$G$22,W135),CubicSpline($I$5:$I$22,$G$5:$G$22,W135))</f>
        <v>#VALUE!</v>
      </c>
      <c r="Y135" s="221" t="e">
        <f t="shared" ref="Y135:Y198" si="311">(1+(X135*V135/100/365))</f>
        <v>#VALUE!</v>
      </c>
      <c r="Z135" s="221" t="e">
        <f>Y135/PRODUCT($AA$6:AA134)</f>
        <v>#VALUE!</v>
      </c>
      <c r="AA135" s="16" t="e">
        <f t="shared" ref="AA135:AA198" si="312">1+AB135/365/100</f>
        <v>#VALUE!</v>
      </c>
      <c r="AB135" s="10" t="e">
        <f t="shared" ref="AB135:AB198" si="313">IF(OR(U135=6,U135=7),AB134,(Z135-1)*365*100)</f>
        <v>#VALUE!</v>
      </c>
      <c r="AC135" s="90">
        <f t="shared" si="305"/>
        <v>135</v>
      </c>
      <c r="AD135" s="17">
        <f t="shared" ref="AD135:AD198" si="314">AD134+1</f>
        <v>46128</v>
      </c>
      <c r="AE135" s="16" t="e">
        <f t="shared" si="306"/>
        <v>#VALUE!</v>
      </c>
      <c r="AF135" s="10">
        <f ca="1">IFERROR(AVERAGE(INDIRECT("AE"&amp;AC135-Template!$F$10+1):INDIRECT("AE"&amp;AC135)),0)</f>
        <v>0</v>
      </c>
      <c r="AG135" s="35"/>
      <c r="AH135" s="86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112" t="str">
        <f>IFERROR(IF((AW134+1)&gt;=Template!$C$5,"-",AW134+1),"-")</f>
        <v>-</v>
      </c>
      <c r="AX135" s="89">
        <f>IFERROR(_xll.EfirEndOfDay(3342963,AW135,"LAST","LAST_TRADE_DATE",,,,0),0)</f>
        <v>0</v>
      </c>
      <c r="AY135" s="35"/>
      <c r="AZ135" s="17">
        <f t="shared" ref="AZ135" si="315">AZ134+1</f>
        <v>46151</v>
      </c>
      <c r="BA135" s="216">
        <f t="shared" si="186"/>
        <v>6</v>
      </c>
      <c r="BB135" s="216">
        <f t="shared" ref="BB135" si="316">BB134+1</f>
        <v>130</v>
      </c>
      <c r="BC135" s="16">
        <f t="shared" si="188"/>
        <v>0.35616438356164382</v>
      </c>
      <c r="BD135" s="16">
        <f>IF(Template!$F$7="Linear interpolation",LinInterp($AO$5:$AO$18,$AM$5:$AM$18,BC135),CubicSpline($AO$5:$AO$18,$AM$5:$AM$18,BC135))</f>
        <v>15.721153639276</v>
      </c>
      <c r="BE135" s="221">
        <f t="shared" si="189"/>
        <v>1.0559931499481063</v>
      </c>
      <c r="BF135" s="221">
        <f>BE135/PRODUCT($BG$6:BG134)</f>
        <v>1.0003903340769698</v>
      </c>
      <c r="BG135" s="16">
        <f t="shared" si="190"/>
        <v>1.0003908490634685</v>
      </c>
      <c r="BH135" s="10">
        <f t="shared" si="191"/>
        <v>14.265990816601516</v>
      </c>
      <c r="BI135" s="90"/>
      <c r="BJ135" s="17">
        <f t="shared" ref="BJ135:BJ198" si="317">BJ134+1</f>
        <v>46128</v>
      </c>
      <c r="BK135" s="16">
        <f t="shared" si="309"/>
        <v>14.694661547534293</v>
      </c>
      <c r="BL135" s="10">
        <f ca="1">IFERROR(AVERAGE(INDIRECT("BK"&amp;AC135-Template!$F$10+1):INDIRECT("BK"&amp;AC135)),0)</f>
        <v>14.973071803095463</v>
      </c>
      <c r="BM135" s="35"/>
      <c r="BN135" s="86"/>
      <c r="BO135" s="35"/>
      <c r="BP135" s="35"/>
      <c r="BQ135" s="35"/>
      <c r="BR135" s="35"/>
      <c r="BS135" s="35"/>
      <c r="BT135" s="35"/>
      <c r="BU135" s="35"/>
      <c r="BV135" s="35"/>
      <c r="BW135" s="35"/>
      <c r="BX135" s="35"/>
      <c r="BY135" s="35"/>
      <c r="BZ135" s="35"/>
      <c r="CA135" s="35"/>
      <c r="CB135" s="35"/>
      <c r="CC135" s="35"/>
      <c r="CD135" s="35"/>
      <c r="CE135" s="35"/>
      <c r="CF135" s="35"/>
      <c r="CG135" s="35"/>
      <c r="CH135" s="35"/>
    </row>
    <row r="136" spans="1:86" ht="15.6" x14ac:dyDescent="0.3">
      <c r="A136" s="35"/>
      <c r="B136" s="86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112" t="str">
        <f>IFERROR(IF((Q135+1)&gt;=Template!$C$5,"-",Q135+1),"-")</f>
        <v>-</v>
      </c>
      <c r="R136" s="89">
        <f>IFERROR(_xll.EfirEndOfDay($E$5,Q136,"LAST","LAST_TRADE_DATE"),0)</f>
        <v>0</v>
      </c>
      <c r="S136" s="35"/>
      <c r="T136" s="17">
        <f t="shared" si="310"/>
        <v>46152</v>
      </c>
      <c r="U136" s="216">
        <f t="shared" si="304"/>
        <v>7</v>
      </c>
      <c r="V136" s="216">
        <f t="shared" si="310"/>
        <v>131</v>
      </c>
      <c r="W136" s="16">
        <f t="shared" ref="W136:W199" si="318">YEARFRAC($T$5,T136,3)</f>
        <v>0.35890410958904112</v>
      </c>
      <c r="X136" s="16" t="e">
        <f>IF(Template!$F$7="Linear interpolation",LinInterp($I$5:$I$22,$G$5:$G$22,W136),CubicSpline($I$5:$I$22,$G$5:$G$22,W136))</f>
        <v>#VALUE!</v>
      </c>
      <c r="Y136" s="221" t="e">
        <f t="shared" si="311"/>
        <v>#VALUE!</v>
      </c>
      <c r="Z136" s="221" t="e">
        <f>Y136/PRODUCT($AA$6:AA135)</f>
        <v>#VALUE!</v>
      </c>
      <c r="AA136" s="16" t="e">
        <f t="shared" si="312"/>
        <v>#VALUE!</v>
      </c>
      <c r="AB136" s="10" t="e">
        <f t="shared" si="313"/>
        <v>#VALUE!</v>
      </c>
      <c r="AC136" s="90">
        <f t="shared" si="305"/>
        <v>136</v>
      </c>
      <c r="AD136" s="17">
        <f t="shared" si="314"/>
        <v>46129</v>
      </c>
      <c r="AE136" s="16" t="e">
        <f t="shared" si="306"/>
        <v>#VALUE!</v>
      </c>
      <c r="AF136" s="10">
        <f ca="1">IFERROR(AVERAGE(INDIRECT("AE"&amp;AC136-Template!$F$10+1):INDIRECT("AE"&amp;AC136)),0)</f>
        <v>0</v>
      </c>
      <c r="AG136" s="35"/>
      <c r="AH136" s="86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112" t="str">
        <f>IFERROR(IF((AW135+1)&gt;=Template!$C$5,"-",AW135+1),"-")</f>
        <v>-</v>
      </c>
      <c r="AX136" s="89">
        <f>IFERROR(_xll.EfirEndOfDay(3342963,AW136,"LAST","LAST_TRADE_DATE",,,,0),0)</f>
        <v>0</v>
      </c>
      <c r="AY136" s="35"/>
      <c r="AZ136" s="17">
        <f t="shared" ref="AZ136" si="319">AZ135+1</f>
        <v>46152</v>
      </c>
      <c r="BA136" s="216">
        <f t="shared" si="186"/>
        <v>7</v>
      </c>
      <c r="BB136" s="216">
        <f t="shared" ref="BB136" si="320">BB135+1</f>
        <v>131</v>
      </c>
      <c r="BC136" s="16">
        <f t="shared" si="188"/>
        <v>0.35890410958904112</v>
      </c>
      <c r="BD136" s="16">
        <f>IF(Template!$F$7="Linear interpolation",LinInterp($AO$5:$AO$18,$AM$5:$AM$18,BC136),CubicSpline($AO$5:$AO$18,$AM$5:$AM$18,BC136))</f>
        <v>15.7158409457454</v>
      </c>
      <c r="BE136" s="221">
        <f t="shared" si="189"/>
        <v>1.0564047990107575</v>
      </c>
      <c r="BF136" s="221">
        <f>BE136/PRODUCT($BG$6:BG135)</f>
        <v>1.0003893067308387</v>
      </c>
      <c r="BG136" s="16">
        <f t="shared" si="190"/>
        <v>1.0003908490634685</v>
      </c>
      <c r="BH136" s="10">
        <f t="shared" si="191"/>
        <v>14.265990816601516</v>
      </c>
      <c r="BI136" s="90"/>
      <c r="BJ136" s="17">
        <f t="shared" si="317"/>
        <v>46129</v>
      </c>
      <c r="BK136" s="16">
        <f t="shared" si="309"/>
        <v>14.674899032249499</v>
      </c>
      <c r="BL136" s="10">
        <f ca="1">IFERROR(AVERAGE(INDIRECT("BK"&amp;AC136-Template!$F$10+1):INDIRECT("BK"&amp;AC136)),0)</f>
        <v>14.954458137551592</v>
      </c>
      <c r="BM136" s="35"/>
      <c r="BN136" s="86"/>
      <c r="BO136" s="35"/>
      <c r="BP136" s="35"/>
      <c r="BQ136" s="35"/>
      <c r="BR136" s="35"/>
      <c r="BS136" s="35"/>
      <c r="BT136" s="35"/>
      <c r="BU136" s="35"/>
      <c r="BV136" s="35"/>
      <c r="BW136" s="35"/>
      <c r="BX136" s="35"/>
      <c r="BY136" s="35"/>
      <c r="BZ136" s="35"/>
      <c r="CA136" s="35"/>
      <c r="CB136" s="35"/>
      <c r="CC136" s="35"/>
      <c r="CD136" s="35"/>
      <c r="CE136" s="35"/>
      <c r="CF136" s="35"/>
      <c r="CG136" s="35"/>
      <c r="CH136" s="35"/>
    </row>
    <row r="137" spans="1:86" ht="15.6" x14ac:dyDescent="0.3">
      <c r="A137" s="35"/>
      <c r="B137" s="86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112" t="str">
        <f>IFERROR(IF((Q136+1)&gt;=Template!$C$5,"-",Q136+1),"-")</f>
        <v>-</v>
      </c>
      <c r="R137" s="89">
        <f>IFERROR(_xll.EfirEndOfDay($E$5,Q137,"LAST","LAST_TRADE_DATE"),0)</f>
        <v>0</v>
      </c>
      <c r="S137" s="35"/>
      <c r="T137" s="17">
        <f t="shared" si="310"/>
        <v>46153</v>
      </c>
      <c r="U137" s="216">
        <f t="shared" si="304"/>
        <v>1</v>
      </c>
      <c r="V137" s="216">
        <f t="shared" si="310"/>
        <v>132</v>
      </c>
      <c r="W137" s="16">
        <f t="shared" si="318"/>
        <v>0.36164383561643837</v>
      </c>
      <c r="X137" s="16" t="e">
        <f>IF(Template!$F$7="Linear interpolation",LinInterp($I$5:$I$22,$G$5:$G$22,W137),CubicSpline($I$5:$I$22,$G$5:$G$22,W137))</f>
        <v>#VALUE!</v>
      </c>
      <c r="Y137" s="221" t="e">
        <f t="shared" si="311"/>
        <v>#VALUE!</v>
      </c>
      <c r="Z137" s="221" t="e">
        <f>Y137/PRODUCT($AA$6:AA136)</f>
        <v>#VALUE!</v>
      </c>
      <c r="AA137" s="16" t="e">
        <f t="shared" si="312"/>
        <v>#VALUE!</v>
      </c>
      <c r="AB137" s="10" t="e">
        <f t="shared" si="313"/>
        <v>#VALUE!</v>
      </c>
      <c r="AC137" s="90">
        <f t="shared" si="305"/>
        <v>137</v>
      </c>
      <c r="AD137" s="17">
        <f t="shared" si="314"/>
        <v>46130</v>
      </c>
      <c r="AE137" s="16" t="e">
        <f t="shared" si="306"/>
        <v>#VALUE!</v>
      </c>
      <c r="AF137" s="10">
        <f ca="1">IFERROR(AVERAGE(INDIRECT("AE"&amp;AC137-Template!$F$10+1):INDIRECT("AE"&amp;AC137)),0)</f>
        <v>0</v>
      </c>
      <c r="AG137" s="35"/>
      <c r="AH137" s="86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112" t="str">
        <f>IFERROR(IF((AW136+1)&gt;=Template!$C$5,"-",AW136+1),"-")</f>
        <v>-</v>
      </c>
      <c r="AX137" s="89">
        <f>IFERROR(_xll.EfirEndOfDay(3342963,AW137,"LAST","LAST_TRADE_DATE",,,,0),0)</f>
        <v>0</v>
      </c>
      <c r="AY137" s="35"/>
      <c r="AZ137" s="17">
        <f t="shared" ref="AZ137" si="321">AZ136+1</f>
        <v>46153</v>
      </c>
      <c r="BA137" s="216">
        <f t="shared" si="186"/>
        <v>1</v>
      </c>
      <c r="BB137" s="216">
        <f t="shared" ref="BB137" si="322">BB136+1</f>
        <v>132</v>
      </c>
      <c r="BC137" s="16">
        <f t="shared" si="188"/>
        <v>0.36164383561643837</v>
      </c>
      <c r="BD137" s="16">
        <f>IF(Template!$F$7="Linear interpolation",LinInterp($AO$5:$AO$18,$AM$5:$AM$18,BC137),CubicSpline($AO$5:$AO$18,$AM$5:$AM$18,BC137))</f>
        <v>15.710504256171987</v>
      </c>
      <c r="BE137" s="221">
        <f t="shared" si="189"/>
        <v>1.0568160701867042</v>
      </c>
      <c r="BF137" s="221">
        <f>BE137/PRODUCT($BG$6:BG136)</f>
        <v>1.0003877697746562</v>
      </c>
      <c r="BG137" s="16">
        <f t="shared" si="190"/>
        <v>1.0003877697746562</v>
      </c>
      <c r="BH137" s="10">
        <f t="shared" si="191"/>
        <v>14.153596774949651</v>
      </c>
      <c r="BI137" s="90"/>
      <c r="BJ137" s="17">
        <f t="shared" si="317"/>
        <v>46130</v>
      </c>
      <c r="BK137" s="16">
        <f t="shared" si="309"/>
        <v>14.674899032249499</v>
      </c>
      <c r="BL137" s="10">
        <f ca="1">IFERROR(AVERAGE(INDIRECT("BK"&amp;AC137-Template!$F$10+1):INDIRECT("BK"&amp;AC137)),0)</f>
        <v>14.936377677000602</v>
      </c>
      <c r="BM137" s="35"/>
      <c r="BN137" s="86"/>
      <c r="BO137" s="35"/>
      <c r="BP137" s="35"/>
      <c r="BQ137" s="35"/>
      <c r="BR137" s="35"/>
      <c r="BS137" s="35"/>
      <c r="BT137" s="35"/>
      <c r="BU137" s="35"/>
      <c r="BV137" s="35"/>
      <c r="BW137" s="35"/>
      <c r="BX137" s="35"/>
      <c r="BY137" s="35"/>
      <c r="BZ137" s="35"/>
      <c r="CA137" s="35"/>
      <c r="CB137" s="35"/>
      <c r="CC137" s="35"/>
      <c r="CD137" s="35"/>
      <c r="CE137" s="35"/>
      <c r="CF137" s="35"/>
      <c r="CG137" s="35"/>
      <c r="CH137" s="35"/>
    </row>
    <row r="138" spans="1:86" ht="15.6" x14ac:dyDescent="0.3">
      <c r="A138" s="35"/>
      <c r="B138" s="86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112" t="str">
        <f>IFERROR(IF((Q137+1)&gt;=Template!$C$5,"-",Q137+1),"-")</f>
        <v>-</v>
      </c>
      <c r="R138" s="89">
        <f>IFERROR(_xll.EfirEndOfDay($E$5,Q138,"LAST","LAST_TRADE_DATE"),0)</f>
        <v>0</v>
      </c>
      <c r="S138" s="35"/>
      <c r="T138" s="17">
        <f t="shared" si="310"/>
        <v>46154</v>
      </c>
      <c r="U138" s="216">
        <f t="shared" si="304"/>
        <v>2</v>
      </c>
      <c r="V138" s="216">
        <f t="shared" si="310"/>
        <v>133</v>
      </c>
      <c r="W138" s="16">
        <f t="shared" si="318"/>
        <v>0.36438356164383562</v>
      </c>
      <c r="X138" s="16" t="e">
        <f>IF(Template!$F$7="Linear interpolation",LinInterp($I$5:$I$22,$G$5:$G$22,W138),CubicSpline($I$5:$I$22,$G$5:$G$22,W138))</f>
        <v>#VALUE!</v>
      </c>
      <c r="Y138" s="221" t="e">
        <f t="shared" si="311"/>
        <v>#VALUE!</v>
      </c>
      <c r="Z138" s="221" t="e">
        <f>Y138/PRODUCT($AA$6:AA137)</f>
        <v>#VALUE!</v>
      </c>
      <c r="AA138" s="16" t="e">
        <f t="shared" si="312"/>
        <v>#VALUE!</v>
      </c>
      <c r="AB138" s="10" t="e">
        <f t="shared" si="313"/>
        <v>#VALUE!</v>
      </c>
      <c r="AC138" s="90">
        <f t="shared" si="305"/>
        <v>138</v>
      </c>
      <c r="AD138" s="17">
        <f t="shared" si="314"/>
        <v>46131</v>
      </c>
      <c r="AE138" s="16" t="e">
        <f t="shared" si="306"/>
        <v>#VALUE!</v>
      </c>
      <c r="AF138" s="10">
        <f ca="1">IFERROR(AVERAGE(INDIRECT("AE"&amp;AC138-Template!$F$10+1):INDIRECT("AE"&amp;AC138)),0)</f>
        <v>0</v>
      </c>
      <c r="AG138" s="35"/>
      <c r="AH138" s="86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112" t="str">
        <f>IFERROR(IF((AW137+1)&gt;=Template!$C$5,"-",AW137+1),"-")</f>
        <v>-</v>
      </c>
      <c r="AX138" s="89">
        <f>IFERROR(_xll.EfirEndOfDay(3342963,AW138,"LAST","LAST_TRADE_DATE",,,,0),0)</f>
        <v>0</v>
      </c>
      <c r="AY138" s="35"/>
      <c r="AZ138" s="17">
        <f t="shared" ref="AZ138" si="323">AZ137+1</f>
        <v>46154</v>
      </c>
      <c r="BA138" s="216">
        <f t="shared" si="186"/>
        <v>2</v>
      </c>
      <c r="BB138" s="216">
        <f t="shared" ref="BB138" si="324">BB137+1</f>
        <v>133</v>
      </c>
      <c r="BC138" s="16">
        <f t="shared" si="188"/>
        <v>0.36438356164383562</v>
      </c>
      <c r="BD138" s="16">
        <f>IF(Template!$F$7="Linear interpolation",LinInterp($AO$5:$AO$18,$AM$5:$AM$18,BC138),CubicSpline($AO$5:$AO$18,$AM$5:$AM$18,BC138))</f>
        <v>15.705144788728708</v>
      </c>
      <c r="BE138" s="221">
        <f t="shared" si="189"/>
        <v>1.0572269659424909</v>
      </c>
      <c r="BF138" s="221">
        <f>BE138/PRODUCT($BG$6:BG137)</f>
        <v>1.0003888053629939</v>
      </c>
      <c r="BG138" s="16">
        <f t="shared" si="190"/>
        <v>1.0003888053629939</v>
      </c>
      <c r="BH138" s="10">
        <f t="shared" si="191"/>
        <v>14.191395749277525</v>
      </c>
      <c r="BI138" s="90"/>
      <c r="BJ138" s="17">
        <f t="shared" si="317"/>
        <v>46131</v>
      </c>
      <c r="BK138" s="16">
        <f t="shared" si="309"/>
        <v>14.674899032249499</v>
      </c>
      <c r="BL138" s="10">
        <f ca="1">IFERROR(AVERAGE(INDIRECT("BK"&amp;AC138-Template!$F$10+1):INDIRECT("BK"&amp;AC138)),0)</f>
        <v>14.918838168485468</v>
      </c>
      <c r="BM138" s="35"/>
      <c r="BN138" s="86"/>
      <c r="BO138" s="35"/>
      <c r="BP138" s="35"/>
      <c r="BQ138" s="35"/>
      <c r="BR138" s="35"/>
      <c r="BS138" s="35"/>
      <c r="BT138" s="35"/>
      <c r="BU138" s="35"/>
      <c r="BV138" s="35"/>
      <c r="BW138" s="35"/>
      <c r="BX138" s="35"/>
      <c r="BY138" s="35"/>
      <c r="BZ138" s="35"/>
      <c r="CA138" s="35"/>
      <c r="CB138" s="35"/>
      <c r="CC138" s="35"/>
      <c r="CD138" s="35"/>
      <c r="CE138" s="35"/>
      <c r="CF138" s="35"/>
      <c r="CG138" s="35"/>
      <c r="CH138" s="35"/>
    </row>
    <row r="139" spans="1:86" ht="15.6" x14ac:dyDescent="0.3">
      <c r="A139" s="35"/>
      <c r="B139" s="86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112" t="str">
        <f>IFERROR(IF((Q138+1)&gt;=Template!$C$5,"-",Q138+1),"-")</f>
        <v>-</v>
      </c>
      <c r="R139" s="89">
        <f>IFERROR(_xll.EfirEndOfDay($E$5,Q139,"LAST","LAST_TRADE_DATE"),0)</f>
        <v>0</v>
      </c>
      <c r="S139" s="35"/>
      <c r="T139" s="17">
        <f t="shared" si="310"/>
        <v>46155</v>
      </c>
      <c r="U139" s="216">
        <f t="shared" si="304"/>
        <v>3</v>
      </c>
      <c r="V139" s="216">
        <f t="shared" si="310"/>
        <v>134</v>
      </c>
      <c r="W139" s="16">
        <f t="shared" si="318"/>
        <v>0.36712328767123287</v>
      </c>
      <c r="X139" s="16" t="e">
        <f>IF(Template!$F$7="Linear interpolation",LinInterp($I$5:$I$22,$G$5:$G$22,W139),CubicSpline($I$5:$I$22,$G$5:$G$22,W139))</f>
        <v>#VALUE!</v>
      </c>
      <c r="Y139" s="221" t="e">
        <f t="shared" si="311"/>
        <v>#VALUE!</v>
      </c>
      <c r="Z139" s="221" t="e">
        <f>Y139/PRODUCT($AA$6:AA138)</f>
        <v>#VALUE!</v>
      </c>
      <c r="AA139" s="16" t="e">
        <f t="shared" si="312"/>
        <v>#VALUE!</v>
      </c>
      <c r="AB139" s="10" t="e">
        <f t="shared" si="313"/>
        <v>#VALUE!</v>
      </c>
      <c r="AC139" s="90">
        <f t="shared" si="305"/>
        <v>139</v>
      </c>
      <c r="AD139" s="17">
        <f t="shared" si="314"/>
        <v>46132</v>
      </c>
      <c r="AE139" s="16" t="e">
        <f t="shared" si="306"/>
        <v>#VALUE!</v>
      </c>
      <c r="AF139" s="10">
        <f ca="1">IFERROR(AVERAGE(INDIRECT("AE"&amp;AC139-Template!$F$10+1):INDIRECT("AE"&amp;AC139)),0)</f>
        <v>0</v>
      </c>
      <c r="AG139" s="35"/>
      <c r="AH139" s="86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112" t="str">
        <f>IFERROR(IF((AW138+1)&gt;=Template!$C$5,"-",AW138+1),"-")</f>
        <v>-</v>
      </c>
      <c r="AX139" s="89">
        <f>IFERROR(_xll.EfirEndOfDay(3342963,AW139,"LAST","LAST_TRADE_DATE",,,,0),0)</f>
        <v>0</v>
      </c>
      <c r="AY139" s="35"/>
      <c r="AZ139" s="17">
        <f t="shared" ref="AZ139" si="325">AZ138+1</f>
        <v>46155</v>
      </c>
      <c r="BA139" s="216">
        <f t="shared" si="186"/>
        <v>3</v>
      </c>
      <c r="BB139" s="216">
        <f t="shared" ref="BB139" si="326">BB138+1</f>
        <v>134</v>
      </c>
      <c r="BC139" s="16">
        <f t="shared" si="188"/>
        <v>0.36712328767123287</v>
      </c>
      <c r="BD139" s="16">
        <f>IF(Template!$F$7="Linear interpolation",LinInterp($AO$5:$AO$18,$AM$5:$AM$18,BC139),CubicSpline($AO$5:$AO$18,$AM$5:$AM$18,BC139))</f>
        <v>15.699763761588503</v>
      </c>
      <c r="BE139" s="221">
        <f t="shared" si="189"/>
        <v>1.0576374888781606</v>
      </c>
      <c r="BF139" s="221">
        <f>BE139/PRODUCT($BG$6:BG138)</f>
        <v>1.0003883016125148</v>
      </c>
      <c r="BG139" s="16">
        <f t="shared" si="190"/>
        <v>1.0003883016125148</v>
      </c>
      <c r="BH139" s="10">
        <f t="shared" si="191"/>
        <v>14.173008856790069</v>
      </c>
      <c r="BI139" s="90"/>
      <c r="BJ139" s="17">
        <f t="shared" si="317"/>
        <v>46132</v>
      </c>
      <c r="BK139" s="16">
        <f t="shared" si="309"/>
        <v>14.556304742808335</v>
      </c>
      <c r="BL139" s="10">
        <f ca="1">IFERROR(AVERAGE(INDIRECT("BK"&amp;AC139-Template!$F$10+1):INDIRECT("BK"&amp;AC139)),0)</f>
        <v>14.89734551698896</v>
      </c>
      <c r="BM139" s="35"/>
      <c r="BN139" s="86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35"/>
      <c r="CF139" s="35"/>
      <c r="CG139" s="35"/>
      <c r="CH139" s="35"/>
    </row>
    <row r="140" spans="1:86" ht="15.6" x14ac:dyDescent="0.3">
      <c r="A140" s="35"/>
      <c r="B140" s="86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112" t="str">
        <f>IFERROR(IF((Q139+1)&gt;=Template!$C$5,"-",Q139+1),"-")</f>
        <v>-</v>
      </c>
      <c r="R140" s="89">
        <f>IFERROR(_xll.EfirEndOfDay($E$5,Q140,"LAST","LAST_TRADE_DATE"),0)</f>
        <v>0</v>
      </c>
      <c r="S140" s="35"/>
      <c r="T140" s="17">
        <f t="shared" si="310"/>
        <v>46156</v>
      </c>
      <c r="U140" s="216">
        <f t="shared" si="304"/>
        <v>4</v>
      </c>
      <c r="V140" s="216">
        <f t="shared" si="310"/>
        <v>135</v>
      </c>
      <c r="W140" s="16">
        <f t="shared" si="318"/>
        <v>0.36986301369863012</v>
      </c>
      <c r="X140" s="16" t="e">
        <f>IF(Template!$F$7="Linear interpolation",LinInterp($I$5:$I$22,$G$5:$G$22,W140),CubicSpline($I$5:$I$22,$G$5:$G$22,W140))</f>
        <v>#VALUE!</v>
      </c>
      <c r="Y140" s="221" t="e">
        <f t="shared" si="311"/>
        <v>#VALUE!</v>
      </c>
      <c r="Z140" s="221" t="e">
        <f>Y140/PRODUCT($AA$6:AA139)</f>
        <v>#VALUE!</v>
      </c>
      <c r="AA140" s="16" t="e">
        <f t="shared" si="312"/>
        <v>#VALUE!</v>
      </c>
      <c r="AB140" s="10" t="e">
        <f t="shared" si="313"/>
        <v>#VALUE!</v>
      </c>
      <c r="AC140" s="90">
        <f t="shared" si="305"/>
        <v>140</v>
      </c>
      <c r="AD140" s="17">
        <f t="shared" si="314"/>
        <v>46133</v>
      </c>
      <c r="AE140" s="16" t="e">
        <f t="shared" si="306"/>
        <v>#VALUE!</v>
      </c>
      <c r="AF140" s="10">
        <f ca="1">IFERROR(AVERAGE(INDIRECT("AE"&amp;AC140-Template!$F$10+1):INDIRECT("AE"&amp;AC140)),0)</f>
        <v>0</v>
      </c>
      <c r="AG140" s="35"/>
      <c r="AH140" s="86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112" t="str">
        <f>IFERROR(IF((AW139+1)&gt;=Template!$C$5,"-",AW139+1),"-")</f>
        <v>-</v>
      </c>
      <c r="AX140" s="89">
        <f>IFERROR(_xll.EfirEndOfDay(3342963,AW140,"LAST","LAST_TRADE_DATE",,,,0),0)</f>
        <v>0</v>
      </c>
      <c r="AY140" s="35"/>
      <c r="AZ140" s="17">
        <f t="shared" ref="AZ140" si="327">AZ139+1</f>
        <v>46156</v>
      </c>
      <c r="BA140" s="216">
        <f t="shared" si="186"/>
        <v>4</v>
      </c>
      <c r="BB140" s="216">
        <f t="shared" ref="BB140" si="328">BB139+1</f>
        <v>135</v>
      </c>
      <c r="BC140" s="16">
        <f t="shared" si="188"/>
        <v>0.36986301369863012</v>
      </c>
      <c r="BD140" s="16">
        <f>IF(Template!$F$7="Linear interpolation",LinInterp($AO$5:$AO$18,$AM$5:$AM$18,BC140),CubicSpline($AO$5:$AO$18,$AM$5:$AM$18,BC140))</f>
        <v>15.694362392924321</v>
      </c>
      <c r="BE140" s="221">
        <f t="shared" si="189"/>
        <v>1.0580476417272544</v>
      </c>
      <c r="BF140" s="221">
        <f>BE140/PRODUCT($BG$6:BG139)</f>
        <v>1.0003878009747262</v>
      </c>
      <c r="BG140" s="16">
        <f t="shared" si="190"/>
        <v>1.0003878009747262</v>
      </c>
      <c r="BH140" s="10">
        <f t="shared" si="191"/>
        <v>14.154735577507683</v>
      </c>
      <c r="BI140" s="90"/>
      <c r="BJ140" s="17">
        <f t="shared" si="317"/>
        <v>46133</v>
      </c>
      <c r="BK140" s="16">
        <f t="shared" si="309"/>
        <v>14.595852847035239</v>
      </c>
      <c r="BL140" s="10">
        <f ca="1">IFERROR(AVERAGE(INDIRECT("BK"&amp;AC140-Template!$F$10+1):INDIRECT("BK"&amp;AC140)),0)</f>
        <v>14.877171135633345</v>
      </c>
      <c r="BM140" s="35"/>
      <c r="BN140" s="86"/>
      <c r="BO140" s="35"/>
      <c r="BP140" s="35"/>
      <c r="BQ140" s="35"/>
      <c r="BR140" s="35"/>
      <c r="BS140" s="35"/>
      <c r="BT140" s="35"/>
      <c r="BU140" s="35"/>
      <c r="BV140" s="35"/>
      <c r="BW140" s="35"/>
      <c r="BX140" s="35"/>
      <c r="BY140" s="35"/>
      <c r="BZ140" s="35"/>
      <c r="CA140" s="35"/>
      <c r="CB140" s="35"/>
      <c r="CC140" s="35"/>
      <c r="CD140" s="35"/>
      <c r="CE140" s="35"/>
      <c r="CF140" s="35"/>
      <c r="CG140" s="35"/>
      <c r="CH140" s="35"/>
    </row>
    <row r="141" spans="1:86" ht="15.6" x14ac:dyDescent="0.3">
      <c r="A141" s="35"/>
      <c r="B141" s="86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112" t="str">
        <f>IFERROR(IF((Q140+1)&gt;=Template!$C$5,"-",Q140+1),"-")</f>
        <v>-</v>
      </c>
      <c r="R141" s="89">
        <f>IFERROR(_xll.EfirEndOfDay($E$5,Q141,"LAST","LAST_TRADE_DATE"),0)</f>
        <v>0</v>
      </c>
      <c r="S141" s="35"/>
      <c r="T141" s="17">
        <f t="shared" si="310"/>
        <v>46157</v>
      </c>
      <c r="U141" s="216">
        <f t="shared" si="304"/>
        <v>5</v>
      </c>
      <c r="V141" s="216">
        <f t="shared" si="310"/>
        <v>136</v>
      </c>
      <c r="W141" s="16">
        <f t="shared" si="318"/>
        <v>0.37260273972602742</v>
      </c>
      <c r="X141" s="16" t="e">
        <f>IF(Template!$F$7="Linear interpolation",LinInterp($I$5:$I$22,$G$5:$G$22,W141),CubicSpline($I$5:$I$22,$G$5:$G$22,W141))</f>
        <v>#VALUE!</v>
      </c>
      <c r="Y141" s="221" t="e">
        <f t="shared" si="311"/>
        <v>#VALUE!</v>
      </c>
      <c r="Z141" s="221" t="e">
        <f>Y141/PRODUCT($AA$6:AA140)</f>
        <v>#VALUE!</v>
      </c>
      <c r="AA141" s="16" t="e">
        <f t="shared" si="312"/>
        <v>#VALUE!</v>
      </c>
      <c r="AB141" s="10" t="e">
        <f t="shared" si="313"/>
        <v>#VALUE!</v>
      </c>
      <c r="AC141" s="90">
        <f t="shared" si="305"/>
        <v>141</v>
      </c>
      <c r="AD141" s="17">
        <f t="shared" si="314"/>
        <v>46134</v>
      </c>
      <c r="AE141" s="16" t="e">
        <f t="shared" si="306"/>
        <v>#VALUE!</v>
      </c>
      <c r="AF141" s="10">
        <f ca="1">IFERROR(AVERAGE(INDIRECT("AE"&amp;AC141-Template!$F$10+1):INDIRECT("AE"&amp;AC141)),0)</f>
        <v>0</v>
      </c>
      <c r="AG141" s="35"/>
      <c r="AH141" s="86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112" t="str">
        <f>IFERROR(IF((AW140+1)&gt;=Template!$C$5,"-",AW140+1),"-")</f>
        <v>-</v>
      </c>
      <c r="AX141" s="89">
        <f>IFERROR(_xll.EfirEndOfDay(3342963,AW141,"LAST","LAST_TRADE_DATE",,,,0),0)</f>
        <v>0</v>
      </c>
      <c r="AY141" s="35"/>
      <c r="AZ141" s="17">
        <f t="shared" ref="AZ141" si="329">AZ140+1</f>
        <v>46157</v>
      </c>
      <c r="BA141" s="216">
        <f t="shared" ref="BA141:BA204" si="330">WEEKDAY(AZ141,2)</f>
        <v>5</v>
      </c>
      <c r="BB141" s="216">
        <f t="shared" ref="BB141" si="331">BB140+1</f>
        <v>136</v>
      </c>
      <c r="BC141" s="16">
        <f t="shared" ref="BC141:BC204" si="332">YEARFRAC($T$5,AZ141,3)</f>
        <v>0.37260273972602742</v>
      </c>
      <c r="BD141" s="16">
        <f>IF(Template!$F$7="Linear interpolation",LinInterp($AO$5:$AO$18,$AM$5:$AM$18,BC141),CubicSpline($AO$5:$AO$18,$AM$5:$AM$18,BC141))</f>
        <v>15.6889419009091</v>
      </c>
      <c r="BE141" s="221">
        <f t="shared" ref="BE141:BE204" si="333">(1+(BD141*BB141/100/365))</f>
        <v>1.0584574273568119</v>
      </c>
      <c r="BF141" s="221">
        <f>BE141/PRODUCT($BG$6:BG140)</f>
        <v>1.0003873035706485</v>
      </c>
      <c r="BG141" s="16">
        <f t="shared" ref="BG141:BG204" si="334">1+BH141/365/100</f>
        <v>1.0003873035706485</v>
      </c>
      <c r="BH141" s="10">
        <f t="shared" ref="BH141:BH204" si="335">IF(OR(BA141=6,BA141=7),BH140,(BF141-1)*365*100)</f>
        <v>14.136580328671489</v>
      </c>
      <c r="BI141" s="90"/>
      <c r="BJ141" s="17">
        <f t="shared" si="317"/>
        <v>46134</v>
      </c>
      <c r="BK141" s="16">
        <f t="shared" si="309"/>
        <v>14.57611542840398</v>
      </c>
      <c r="BL141" s="10">
        <f ca="1">IFERROR(AVERAGE(INDIRECT("BK"&amp;AC141-Template!$F$10+1):INDIRECT("BK"&amp;AC141)),0)</f>
        <v>14.859663433971814</v>
      </c>
      <c r="BM141" s="35"/>
      <c r="BN141" s="86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C141" s="35"/>
      <c r="CD141" s="35"/>
      <c r="CE141" s="35"/>
      <c r="CF141" s="35"/>
      <c r="CG141" s="35"/>
      <c r="CH141" s="35"/>
    </row>
    <row r="142" spans="1:86" ht="15.6" x14ac:dyDescent="0.3">
      <c r="A142" s="35"/>
      <c r="B142" s="86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112" t="str">
        <f>IFERROR(IF((Q141+1)&gt;=Template!$C$5,"-",Q141+1),"-")</f>
        <v>-</v>
      </c>
      <c r="R142" s="89">
        <f>IFERROR(_xll.EfirEndOfDay($E$5,Q142,"LAST","LAST_TRADE_DATE"),0)</f>
        <v>0</v>
      </c>
      <c r="S142" s="35"/>
      <c r="T142" s="17">
        <f t="shared" si="310"/>
        <v>46158</v>
      </c>
      <c r="U142" s="216">
        <f t="shared" si="304"/>
        <v>6</v>
      </c>
      <c r="V142" s="216">
        <f t="shared" si="310"/>
        <v>137</v>
      </c>
      <c r="W142" s="16">
        <f t="shared" si="318"/>
        <v>0.37534246575342467</v>
      </c>
      <c r="X142" s="16" t="e">
        <f>IF(Template!$F$7="Linear interpolation",LinInterp($I$5:$I$22,$G$5:$G$22,W142),CubicSpline($I$5:$I$22,$G$5:$G$22,W142))</f>
        <v>#VALUE!</v>
      </c>
      <c r="Y142" s="221" t="e">
        <f t="shared" si="311"/>
        <v>#VALUE!</v>
      </c>
      <c r="Z142" s="221" t="e">
        <f>Y142/PRODUCT($AA$6:AA141)</f>
        <v>#VALUE!</v>
      </c>
      <c r="AA142" s="16" t="e">
        <f t="shared" si="312"/>
        <v>#VALUE!</v>
      </c>
      <c r="AB142" s="10" t="e">
        <f t="shared" si="313"/>
        <v>#VALUE!</v>
      </c>
      <c r="AC142" s="90">
        <f t="shared" si="305"/>
        <v>142</v>
      </c>
      <c r="AD142" s="17">
        <f t="shared" si="314"/>
        <v>46135</v>
      </c>
      <c r="AE142" s="16" t="e">
        <f t="shared" si="306"/>
        <v>#VALUE!</v>
      </c>
      <c r="AF142" s="10">
        <f ca="1">IFERROR(AVERAGE(INDIRECT("AE"&amp;AC142-Template!$F$10+1):INDIRECT("AE"&amp;AC142)),0)</f>
        <v>0</v>
      </c>
      <c r="AG142" s="35"/>
      <c r="AH142" s="86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112" t="str">
        <f>IFERROR(IF((AW141+1)&gt;=Template!$C$5,"-",AW141+1),"-")</f>
        <v>-</v>
      </c>
      <c r="AX142" s="89">
        <f>IFERROR(_xll.EfirEndOfDay(3342963,AW142,"LAST","LAST_TRADE_DATE",,,,0),0)</f>
        <v>0</v>
      </c>
      <c r="AY142" s="35"/>
      <c r="AZ142" s="17">
        <f t="shared" ref="AZ142" si="336">AZ141+1</f>
        <v>46158</v>
      </c>
      <c r="BA142" s="216">
        <f t="shared" si="330"/>
        <v>6</v>
      </c>
      <c r="BB142" s="216">
        <f t="shared" ref="BB142" si="337">BB141+1</f>
        <v>137</v>
      </c>
      <c r="BC142" s="16">
        <f t="shared" si="332"/>
        <v>0.37534246575342467</v>
      </c>
      <c r="BD142" s="16">
        <f>IF(Template!$F$7="Linear interpolation",LinInterp($AO$5:$AO$18,$AM$5:$AM$18,BC142),CubicSpline($AO$5:$AO$18,$AM$5:$AM$18,BC142))</f>
        <v>15.683503503715785</v>
      </c>
      <c r="BE142" s="221">
        <f t="shared" si="333"/>
        <v>1.0588668487673716</v>
      </c>
      <c r="BF142" s="221">
        <f>BE142/PRODUCT($BG$6:BG141)</f>
        <v>1.0003868095210802</v>
      </c>
      <c r="BG142" s="16">
        <f t="shared" si="334"/>
        <v>1.0003873035706485</v>
      </c>
      <c r="BH142" s="10">
        <f t="shared" si="335"/>
        <v>14.136580328671489</v>
      </c>
      <c r="BI142" s="90"/>
      <c r="BJ142" s="17">
        <f t="shared" si="317"/>
        <v>46135</v>
      </c>
      <c r="BK142" s="16">
        <f t="shared" si="309"/>
        <v>14.556396891805544</v>
      </c>
      <c r="BL142" s="10">
        <f ca="1">IFERROR(AVERAGE(INDIRECT("BK"&amp;AC142-Template!$F$10+1):INDIRECT("BK"&amp;AC142)),0)</f>
        <v>14.840417016499568</v>
      </c>
      <c r="BM142" s="35"/>
      <c r="BN142" s="86"/>
      <c r="BO142" s="35"/>
      <c r="BP142" s="35"/>
      <c r="BQ142" s="35"/>
      <c r="BR142" s="35"/>
      <c r="BS142" s="35"/>
      <c r="BT142" s="35"/>
      <c r="BU142" s="35"/>
      <c r="BV142" s="35"/>
      <c r="BW142" s="35"/>
      <c r="BX142" s="35"/>
      <c r="BY142" s="35"/>
      <c r="BZ142" s="35"/>
      <c r="CA142" s="35"/>
      <c r="CB142" s="35"/>
      <c r="CC142" s="35"/>
      <c r="CD142" s="35"/>
      <c r="CE142" s="35"/>
      <c r="CF142" s="35"/>
      <c r="CG142" s="35"/>
      <c r="CH142" s="35"/>
    </row>
    <row r="143" spans="1:86" ht="15.6" x14ac:dyDescent="0.3">
      <c r="A143" s="35"/>
      <c r="B143" s="86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112" t="str">
        <f>IFERROR(IF((Q142+1)&gt;=Template!$C$5,"-",Q142+1),"-")</f>
        <v>-</v>
      </c>
      <c r="R143" s="89">
        <f>IFERROR(_xll.EfirEndOfDay($E$5,Q143,"LAST","LAST_TRADE_DATE"),0)</f>
        <v>0</v>
      </c>
      <c r="S143" s="35"/>
      <c r="T143" s="17">
        <f t="shared" si="310"/>
        <v>46159</v>
      </c>
      <c r="U143" s="216">
        <f t="shared" si="304"/>
        <v>7</v>
      </c>
      <c r="V143" s="216">
        <f t="shared" si="310"/>
        <v>138</v>
      </c>
      <c r="W143" s="16">
        <f t="shared" si="318"/>
        <v>0.37808219178082192</v>
      </c>
      <c r="X143" s="16" t="e">
        <f>IF(Template!$F$7="Linear interpolation",LinInterp($I$5:$I$22,$G$5:$G$22,W143),CubicSpline($I$5:$I$22,$G$5:$G$22,W143))</f>
        <v>#VALUE!</v>
      </c>
      <c r="Y143" s="221" t="e">
        <f t="shared" si="311"/>
        <v>#VALUE!</v>
      </c>
      <c r="Z143" s="221" t="e">
        <f>Y143/PRODUCT($AA$6:AA142)</f>
        <v>#VALUE!</v>
      </c>
      <c r="AA143" s="16" t="e">
        <f t="shared" si="312"/>
        <v>#VALUE!</v>
      </c>
      <c r="AB143" s="10" t="e">
        <f t="shared" si="313"/>
        <v>#VALUE!</v>
      </c>
      <c r="AC143" s="90">
        <f t="shared" si="305"/>
        <v>143</v>
      </c>
      <c r="AD143" s="17">
        <f t="shared" si="314"/>
        <v>46136</v>
      </c>
      <c r="AE143" s="16" t="e">
        <f t="shared" si="306"/>
        <v>#VALUE!</v>
      </c>
      <c r="AF143" s="10">
        <f ca="1">IFERROR(AVERAGE(INDIRECT("AE"&amp;AC143-Template!$F$10+1):INDIRECT("AE"&amp;AC143)),0)</f>
        <v>0</v>
      </c>
      <c r="AG143" s="35"/>
      <c r="AH143" s="86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112" t="str">
        <f>IFERROR(IF((AW142+1)&gt;=Template!$C$5,"-",AW142+1),"-")</f>
        <v>-</v>
      </c>
      <c r="AX143" s="89">
        <f>IFERROR(_xll.EfirEndOfDay(3342963,AW143,"LAST","LAST_TRADE_DATE",,,,0),0)</f>
        <v>0</v>
      </c>
      <c r="AY143" s="35"/>
      <c r="AZ143" s="17">
        <f t="shared" ref="AZ143" si="338">AZ142+1</f>
        <v>46159</v>
      </c>
      <c r="BA143" s="216">
        <f t="shared" si="330"/>
        <v>7</v>
      </c>
      <c r="BB143" s="216">
        <f t="shared" ref="BB143" si="339">BB142+1</f>
        <v>138</v>
      </c>
      <c r="BC143" s="16">
        <f t="shared" si="332"/>
        <v>0.37808219178082192</v>
      </c>
      <c r="BD143" s="16">
        <f>IF(Template!$F$7="Linear interpolation",LinInterp($AO$5:$AO$18,$AM$5:$AM$18,BC143),CubicSpline($AO$5:$AO$18,$AM$5:$AM$18,BC143))</f>
        <v>15.678048419517324</v>
      </c>
      <c r="BE143" s="221">
        <f t="shared" si="333"/>
        <v>1.0592759090929695</v>
      </c>
      <c r="BF143" s="221">
        <f>BE143/PRODUCT($BG$6:BG142)</f>
        <v>1.0003858248975108</v>
      </c>
      <c r="BG143" s="16">
        <f t="shared" si="334"/>
        <v>1.0003873035706485</v>
      </c>
      <c r="BH143" s="10">
        <f t="shared" si="335"/>
        <v>14.136580328671489</v>
      </c>
      <c r="BI143" s="90"/>
      <c r="BJ143" s="17">
        <f t="shared" si="317"/>
        <v>46136</v>
      </c>
      <c r="BK143" s="16">
        <f t="shared" si="309"/>
        <v>14.536701836632581</v>
      </c>
      <c r="BL143" s="10">
        <f ca="1">IFERROR(AVERAGE(INDIRECT("BK"&amp;AC143-Template!$F$10+1):INDIRECT("BK"&amp;AC143)),0)</f>
        <v>14.82109519579536</v>
      </c>
      <c r="BM143" s="35"/>
      <c r="BN143" s="86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</row>
    <row r="144" spans="1:86" ht="15.6" x14ac:dyDescent="0.3">
      <c r="A144" s="35"/>
      <c r="B144" s="86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112" t="str">
        <f>IFERROR(IF((Q143+1)&gt;=Template!$C$5,"-",Q143+1),"-")</f>
        <v>-</v>
      </c>
      <c r="R144" s="89">
        <f>IFERROR(_xll.EfirEndOfDay($E$5,Q144,"LAST","LAST_TRADE_DATE"),0)</f>
        <v>0</v>
      </c>
      <c r="S144" s="35"/>
      <c r="T144" s="17">
        <f t="shared" si="310"/>
        <v>46160</v>
      </c>
      <c r="U144" s="216">
        <f t="shared" si="304"/>
        <v>1</v>
      </c>
      <c r="V144" s="216">
        <f t="shared" si="310"/>
        <v>139</v>
      </c>
      <c r="W144" s="16">
        <f t="shared" si="318"/>
        <v>0.38082191780821917</v>
      </c>
      <c r="X144" s="16" t="e">
        <f>IF(Template!$F$7="Linear interpolation",LinInterp($I$5:$I$22,$G$5:$G$22,W144),CubicSpline($I$5:$I$22,$G$5:$G$22,W144))</f>
        <v>#VALUE!</v>
      </c>
      <c r="Y144" s="221" t="e">
        <f t="shared" si="311"/>
        <v>#VALUE!</v>
      </c>
      <c r="Z144" s="221" t="e">
        <f>Y144/PRODUCT($AA$6:AA143)</f>
        <v>#VALUE!</v>
      </c>
      <c r="AA144" s="16" t="e">
        <f t="shared" si="312"/>
        <v>#VALUE!</v>
      </c>
      <c r="AB144" s="10" t="e">
        <f t="shared" si="313"/>
        <v>#VALUE!</v>
      </c>
      <c r="AC144" s="90">
        <f t="shared" si="305"/>
        <v>144</v>
      </c>
      <c r="AD144" s="17">
        <f t="shared" si="314"/>
        <v>46137</v>
      </c>
      <c r="AE144" s="16" t="e">
        <f t="shared" si="306"/>
        <v>#VALUE!</v>
      </c>
      <c r="AF144" s="10">
        <f ca="1">IFERROR(AVERAGE(INDIRECT("AE"&amp;AC144-Template!$F$10+1):INDIRECT("AE"&amp;AC144)),0)</f>
        <v>0</v>
      </c>
      <c r="AG144" s="35"/>
      <c r="AH144" s="86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112" t="str">
        <f>IFERROR(IF((AW143+1)&gt;=Template!$C$5,"-",AW143+1),"-")</f>
        <v>-</v>
      </c>
      <c r="AX144" s="89">
        <f>IFERROR(_xll.EfirEndOfDay(3342963,AW144,"LAST","LAST_TRADE_DATE",,,,0),0)</f>
        <v>0</v>
      </c>
      <c r="AY144" s="35"/>
      <c r="AZ144" s="17">
        <f t="shared" ref="AZ144" si="340">AZ143+1</f>
        <v>46160</v>
      </c>
      <c r="BA144" s="216">
        <f t="shared" si="330"/>
        <v>1</v>
      </c>
      <c r="BB144" s="216">
        <f t="shared" ref="BB144" si="341">BB143+1</f>
        <v>139</v>
      </c>
      <c r="BC144" s="16">
        <f t="shared" si="332"/>
        <v>0.38082191780821917</v>
      </c>
      <c r="BD144" s="16">
        <f>IF(Template!$F$7="Linear interpolation",LinInterp($AO$5:$AO$18,$AM$5:$AM$18,BC144),CubicSpline($AO$5:$AO$18,$AM$5:$AM$18,BC144))</f>
        <v>15.672577866486657</v>
      </c>
      <c r="BE144" s="221">
        <f t="shared" si="333"/>
        <v>1.0596846116011409</v>
      </c>
      <c r="BF144" s="221">
        <f>BE144/PRODUCT($BG$6:BG143)</f>
        <v>1.0003843532965757</v>
      </c>
      <c r="BG144" s="16">
        <f t="shared" si="334"/>
        <v>1.0003843532965757</v>
      </c>
      <c r="BH144" s="10">
        <f t="shared" si="335"/>
        <v>14.028895325013501</v>
      </c>
      <c r="BI144" s="90"/>
      <c r="BJ144" s="17">
        <f t="shared" si="317"/>
        <v>46137</v>
      </c>
      <c r="BK144" s="16">
        <f t="shared" si="309"/>
        <v>14.536701836632581</v>
      </c>
      <c r="BL144" s="10">
        <f ca="1">IFERROR(AVERAGE(INDIRECT("BK"&amp;AC144-Template!$F$10+1):INDIRECT("BK"&amp;AC144)),0)</f>
        <v>14.80236278408721</v>
      </c>
      <c r="BM144" s="35"/>
      <c r="BN144" s="86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/>
      <c r="BZ144" s="35"/>
      <c r="CA144" s="35"/>
      <c r="CB144" s="35"/>
      <c r="CC144" s="35"/>
      <c r="CD144" s="35"/>
      <c r="CE144" s="35"/>
      <c r="CF144" s="35"/>
      <c r="CG144" s="35"/>
      <c r="CH144" s="35"/>
    </row>
    <row r="145" spans="1:86" ht="15.6" x14ac:dyDescent="0.3">
      <c r="A145" s="35"/>
      <c r="B145" s="86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112" t="str">
        <f>IFERROR(IF((Q144+1)&gt;=Template!$C$5,"-",Q144+1),"-")</f>
        <v>-</v>
      </c>
      <c r="R145" s="89">
        <f>IFERROR(_xll.EfirEndOfDay($E$5,Q145,"LAST","LAST_TRADE_DATE"),0)</f>
        <v>0</v>
      </c>
      <c r="S145" s="35"/>
      <c r="T145" s="17">
        <f t="shared" si="310"/>
        <v>46161</v>
      </c>
      <c r="U145" s="216">
        <f t="shared" si="304"/>
        <v>2</v>
      </c>
      <c r="V145" s="216">
        <f t="shared" si="310"/>
        <v>140</v>
      </c>
      <c r="W145" s="16">
        <f t="shared" si="318"/>
        <v>0.38356164383561642</v>
      </c>
      <c r="X145" s="16" t="e">
        <f>IF(Template!$F$7="Linear interpolation",LinInterp($I$5:$I$22,$G$5:$G$22,W145),CubicSpline($I$5:$I$22,$G$5:$G$22,W145))</f>
        <v>#VALUE!</v>
      </c>
      <c r="Y145" s="221" t="e">
        <f t="shared" si="311"/>
        <v>#VALUE!</v>
      </c>
      <c r="Z145" s="221" t="e">
        <f>Y145/PRODUCT($AA$6:AA144)</f>
        <v>#VALUE!</v>
      </c>
      <c r="AA145" s="16" t="e">
        <f t="shared" si="312"/>
        <v>#VALUE!</v>
      </c>
      <c r="AB145" s="10" t="e">
        <f t="shared" si="313"/>
        <v>#VALUE!</v>
      </c>
      <c r="AC145" s="90">
        <f t="shared" si="305"/>
        <v>145</v>
      </c>
      <c r="AD145" s="17">
        <f t="shared" si="314"/>
        <v>46138</v>
      </c>
      <c r="AE145" s="16" t="e">
        <f t="shared" si="306"/>
        <v>#VALUE!</v>
      </c>
      <c r="AF145" s="10">
        <f ca="1">IFERROR(AVERAGE(INDIRECT("AE"&amp;AC145-Template!$F$10+1):INDIRECT("AE"&amp;AC145)),0)</f>
        <v>0</v>
      </c>
      <c r="AG145" s="35"/>
      <c r="AH145" s="86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112" t="str">
        <f>IFERROR(IF((AW144+1)&gt;=Template!$C$5,"-",AW144+1),"-")</f>
        <v>-</v>
      </c>
      <c r="AX145" s="89">
        <f>IFERROR(_xll.EfirEndOfDay(3342963,AW145,"LAST","LAST_TRADE_DATE",,,,0),0)</f>
        <v>0</v>
      </c>
      <c r="AY145" s="35"/>
      <c r="AZ145" s="17">
        <f t="shared" ref="AZ145" si="342">AZ144+1</f>
        <v>46161</v>
      </c>
      <c r="BA145" s="216">
        <f t="shared" si="330"/>
        <v>2</v>
      </c>
      <c r="BB145" s="216">
        <f t="shared" ref="BB145" si="343">BB144+1</f>
        <v>140</v>
      </c>
      <c r="BC145" s="16">
        <f t="shared" si="332"/>
        <v>0.38356164383561642</v>
      </c>
      <c r="BD145" s="16">
        <f>IF(Template!$F$7="Linear interpolation",LinInterp($AO$5:$AO$18,$AM$5:$AM$18,BC145),CubicSpline($AO$5:$AO$18,$AM$5:$AM$18,BC145))</f>
        <v>15.667093062796729</v>
      </c>
      <c r="BE145" s="221">
        <f t="shared" si="333"/>
        <v>1.0600929596929189</v>
      </c>
      <c r="BF145" s="221">
        <f>BE145/PRODUCT($BG$6:BG144)</f>
        <v>1.0003853487040459</v>
      </c>
      <c r="BG145" s="16">
        <f t="shared" si="334"/>
        <v>1.0003853487040459</v>
      </c>
      <c r="BH145" s="10">
        <f t="shared" si="335"/>
        <v>14.065227697676818</v>
      </c>
      <c r="BI145" s="90"/>
      <c r="BJ145" s="17">
        <f t="shared" si="317"/>
        <v>46138</v>
      </c>
      <c r="BK145" s="16">
        <f t="shared" si="309"/>
        <v>14.536701836632581</v>
      </c>
      <c r="BL145" s="10">
        <f ca="1">IFERROR(AVERAGE(INDIRECT("BK"&amp;AC145-Template!$F$10+1):INDIRECT("BK"&amp;AC145)),0)</f>
        <v>14.784228185062615</v>
      </c>
      <c r="BM145" s="35"/>
      <c r="BN145" s="86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35"/>
      <c r="CF145" s="35"/>
      <c r="CG145" s="35"/>
      <c r="CH145" s="35"/>
    </row>
    <row r="146" spans="1:86" ht="15.6" x14ac:dyDescent="0.3">
      <c r="A146" s="35"/>
      <c r="B146" s="86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112" t="str">
        <f>IFERROR(IF((Q145+1)&gt;=Template!$C$5,"-",Q145+1),"-")</f>
        <v>-</v>
      </c>
      <c r="R146" s="89">
        <f>IFERROR(_xll.EfirEndOfDay($E$5,Q146,"LAST","LAST_TRADE_DATE"),0)</f>
        <v>0</v>
      </c>
      <c r="S146" s="35"/>
      <c r="T146" s="17">
        <f t="shared" si="310"/>
        <v>46162</v>
      </c>
      <c r="U146" s="216">
        <f t="shared" si="304"/>
        <v>3</v>
      </c>
      <c r="V146" s="216">
        <f t="shared" si="310"/>
        <v>141</v>
      </c>
      <c r="W146" s="16">
        <f t="shared" si="318"/>
        <v>0.38630136986301372</v>
      </c>
      <c r="X146" s="16" t="e">
        <f>IF(Template!$F$7="Linear interpolation",LinInterp($I$5:$I$22,$G$5:$G$22,W146),CubicSpline($I$5:$I$22,$G$5:$G$22,W146))</f>
        <v>#VALUE!</v>
      </c>
      <c r="Y146" s="221" t="e">
        <f t="shared" si="311"/>
        <v>#VALUE!</v>
      </c>
      <c r="Z146" s="221" t="e">
        <f>Y146/PRODUCT($AA$6:AA145)</f>
        <v>#VALUE!</v>
      </c>
      <c r="AA146" s="16" t="e">
        <f t="shared" si="312"/>
        <v>#VALUE!</v>
      </c>
      <c r="AB146" s="10" t="e">
        <f t="shared" si="313"/>
        <v>#VALUE!</v>
      </c>
      <c r="AC146" s="90">
        <f t="shared" si="305"/>
        <v>146</v>
      </c>
      <c r="AD146" s="17">
        <f t="shared" si="314"/>
        <v>46139</v>
      </c>
      <c r="AE146" s="16" t="e">
        <f t="shared" si="306"/>
        <v>#VALUE!</v>
      </c>
      <c r="AF146" s="10">
        <f ca="1">IFERROR(AVERAGE(INDIRECT("AE"&amp;AC146-Template!$F$10+1):INDIRECT("AE"&amp;AC146)),0)</f>
        <v>0</v>
      </c>
      <c r="AG146" s="35"/>
      <c r="AH146" s="86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112" t="str">
        <f>IFERROR(IF((AW145+1)&gt;=Template!$C$5,"-",AW145+1),"-")</f>
        <v>-</v>
      </c>
      <c r="AX146" s="89">
        <f>IFERROR(_xll.EfirEndOfDay(3342963,AW146,"LAST","LAST_TRADE_DATE",,,,0),0)</f>
        <v>0</v>
      </c>
      <c r="AY146" s="35"/>
      <c r="AZ146" s="17">
        <f t="shared" ref="AZ146" si="344">AZ145+1</f>
        <v>46162</v>
      </c>
      <c r="BA146" s="216">
        <f t="shared" si="330"/>
        <v>3</v>
      </c>
      <c r="BB146" s="216">
        <f t="shared" ref="BB146" si="345">BB145+1</f>
        <v>141</v>
      </c>
      <c r="BC146" s="16">
        <f t="shared" si="332"/>
        <v>0.38630136986301372</v>
      </c>
      <c r="BD146" s="16">
        <f>IF(Template!$F$7="Linear interpolation",LinInterp($AO$5:$AO$18,$AM$5:$AM$18,BC146),CubicSpline($AO$5:$AO$18,$AM$5:$AM$18,BC146))</f>
        <v>15.661595226620484</v>
      </c>
      <c r="BE146" s="221">
        <f t="shared" si="333"/>
        <v>1.0605009569028352</v>
      </c>
      <c r="BF146" s="221">
        <f>BE146/PRODUCT($BG$6:BG145)</f>
        <v>1.0003848692760251</v>
      </c>
      <c r="BG146" s="16">
        <f t="shared" si="334"/>
        <v>1.0003848692760251</v>
      </c>
      <c r="BH146" s="10">
        <f t="shared" si="335"/>
        <v>14.047728574916206</v>
      </c>
      <c r="BI146" s="90"/>
      <c r="BJ146" s="17">
        <f t="shared" si="317"/>
        <v>46139</v>
      </c>
      <c r="BK146" s="16">
        <f t="shared" si="309"/>
        <v>14.418835234912276</v>
      </c>
      <c r="BL146" s="10">
        <f ca="1">IFERROR(AVERAGE(INDIRECT("BK"&amp;AC146-Template!$F$10+1):INDIRECT("BK"&amp;AC146)),0)</f>
        <v>14.762164699314011</v>
      </c>
      <c r="BM146" s="35"/>
      <c r="BN146" s="86"/>
      <c r="BO146" s="35"/>
      <c r="BP146" s="35"/>
      <c r="BQ146" s="35"/>
      <c r="BR146" s="35"/>
      <c r="BS146" s="35"/>
      <c r="BT146" s="35"/>
      <c r="BU146" s="35"/>
      <c r="BV146" s="35"/>
      <c r="BW146" s="35"/>
      <c r="BX146" s="35"/>
      <c r="BY146" s="35"/>
      <c r="BZ146" s="35"/>
      <c r="CA146" s="35"/>
      <c r="CB146" s="35"/>
      <c r="CC146" s="35"/>
      <c r="CD146" s="35"/>
      <c r="CE146" s="35"/>
      <c r="CF146" s="35"/>
      <c r="CG146" s="35"/>
      <c r="CH146" s="35"/>
    </row>
    <row r="147" spans="1:86" ht="15.6" x14ac:dyDescent="0.3">
      <c r="A147" s="35"/>
      <c r="B147" s="86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112" t="str">
        <f>IFERROR(IF((Q146+1)&gt;=Template!$C$5,"-",Q146+1),"-")</f>
        <v>-</v>
      </c>
      <c r="R147" s="89">
        <f>IFERROR(_xll.EfirEndOfDay($E$5,Q147,"LAST","LAST_TRADE_DATE"),0)</f>
        <v>0</v>
      </c>
      <c r="S147" s="35"/>
      <c r="T147" s="17">
        <f t="shared" si="310"/>
        <v>46163</v>
      </c>
      <c r="U147" s="216">
        <f t="shared" si="304"/>
        <v>4</v>
      </c>
      <c r="V147" s="216">
        <f t="shared" si="310"/>
        <v>142</v>
      </c>
      <c r="W147" s="16">
        <f t="shared" si="318"/>
        <v>0.38904109589041097</v>
      </c>
      <c r="X147" s="16" t="e">
        <f>IF(Template!$F$7="Linear interpolation",LinInterp($I$5:$I$22,$G$5:$G$22,W147),CubicSpline($I$5:$I$22,$G$5:$G$22,W147))</f>
        <v>#VALUE!</v>
      </c>
      <c r="Y147" s="221" t="e">
        <f t="shared" si="311"/>
        <v>#VALUE!</v>
      </c>
      <c r="Z147" s="221" t="e">
        <f>Y147/PRODUCT($AA$6:AA146)</f>
        <v>#VALUE!</v>
      </c>
      <c r="AA147" s="16" t="e">
        <f t="shared" si="312"/>
        <v>#VALUE!</v>
      </c>
      <c r="AB147" s="10" t="e">
        <f t="shared" si="313"/>
        <v>#VALUE!</v>
      </c>
      <c r="AC147" s="90">
        <f t="shared" si="305"/>
        <v>147</v>
      </c>
      <c r="AD147" s="17">
        <f t="shared" si="314"/>
        <v>46140</v>
      </c>
      <c r="AE147" s="16" t="e">
        <f t="shared" si="306"/>
        <v>#VALUE!</v>
      </c>
      <c r="AF147" s="10">
        <f ca="1">IFERROR(AVERAGE(INDIRECT("AE"&amp;AC147-Template!$F$10+1):INDIRECT("AE"&amp;AC147)),0)</f>
        <v>0</v>
      </c>
      <c r="AG147" s="35"/>
      <c r="AH147" s="86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112" t="str">
        <f>IFERROR(IF((AW146+1)&gt;=Template!$C$5,"-",AW146+1),"-")</f>
        <v>-</v>
      </c>
      <c r="AX147" s="89">
        <f>IFERROR(_xll.EfirEndOfDay(3342963,AW147,"LAST","LAST_TRADE_DATE",,,,0),0)</f>
        <v>0</v>
      </c>
      <c r="AY147" s="35"/>
      <c r="AZ147" s="17">
        <f t="shared" ref="AZ147" si="346">AZ146+1</f>
        <v>46163</v>
      </c>
      <c r="BA147" s="216">
        <f t="shared" si="330"/>
        <v>4</v>
      </c>
      <c r="BB147" s="216">
        <f t="shared" ref="BB147" si="347">BB146+1</f>
        <v>142</v>
      </c>
      <c r="BC147" s="16">
        <f t="shared" si="332"/>
        <v>0.38904109589041097</v>
      </c>
      <c r="BD147" s="16">
        <f>IF(Template!$F$7="Linear interpolation",LinInterp($AO$5:$AO$18,$AM$5:$AM$18,BC147),CubicSpline($AO$5:$AO$18,$AM$5:$AM$18,BC147))</f>
        <v>15.656085576130865</v>
      </c>
      <c r="BE147" s="221">
        <f t="shared" si="333"/>
        <v>1.0609086068989202</v>
      </c>
      <c r="BF147" s="221">
        <f>BE147/PRODUCT($BG$6:BG146)</f>
        <v>1.000384393803166</v>
      </c>
      <c r="BG147" s="16">
        <f t="shared" si="334"/>
        <v>1.000384393803166</v>
      </c>
      <c r="BH147" s="10">
        <f t="shared" si="335"/>
        <v>14.030373815559605</v>
      </c>
      <c r="BI147" s="90"/>
      <c r="BJ147" s="17">
        <f t="shared" si="317"/>
        <v>46140</v>
      </c>
      <c r="BK147" s="16">
        <f t="shared" si="309"/>
        <v>14.458248098653037</v>
      </c>
      <c r="BL147" s="10">
        <f ca="1">IFERROR(AVERAGE(INDIRECT("BK"&amp;AC147-Template!$F$10+1):INDIRECT("BK"&amp;AC147)),0)</f>
        <v>14.741414975690104</v>
      </c>
      <c r="BM147" s="35"/>
      <c r="BN147" s="86"/>
      <c r="BO147" s="35"/>
      <c r="BP147" s="35"/>
      <c r="BQ147" s="35"/>
      <c r="BR147" s="35"/>
      <c r="BS147" s="35"/>
      <c r="BT147" s="35"/>
      <c r="BU147" s="35"/>
      <c r="BV147" s="35"/>
      <c r="BW147" s="35"/>
      <c r="BX147" s="35"/>
      <c r="BY147" s="35"/>
      <c r="BZ147" s="35"/>
      <c r="CA147" s="35"/>
      <c r="CB147" s="35"/>
      <c r="CC147" s="35"/>
      <c r="CD147" s="35"/>
      <c r="CE147" s="35"/>
      <c r="CF147" s="35"/>
      <c r="CG147" s="35"/>
      <c r="CH147" s="35"/>
    </row>
    <row r="148" spans="1:86" ht="15.6" x14ac:dyDescent="0.3">
      <c r="A148" s="35"/>
      <c r="B148" s="86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112" t="str">
        <f>IFERROR(IF((Q147+1)&gt;=Template!$C$5,"-",Q147+1),"-")</f>
        <v>-</v>
      </c>
      <c r="R148" s="89">
        <f>IFERROR(_xll.EfirEndOfDay($E$5,Q148,"LAST","LAST_TRADE_DATE"),0)</f>
        <v>0</v>
      </c>
      <c r="S148" s="35"/>
      <c r="T148" s="17">
        <f t="shared" si="310"/>
        <v>46164</v>
      </c>
      <c r="U148" s="216">
        <f t="shared" si="304"/>
        <v>5</v>
      </c>
      <c r="V148" s="216">
        <f t="shared" si="310"/>
        <v>143</v>
      </c>
      <c r="W148" s="16">
        <f t="shared" si="318"/>
        <v>0.39178082191780822</v>
      </c>
      <c r="X148" s="16" t="e">
        <f>IF(Template!$F$7="Linear interpolation",LinInterp($I$5:$I$22,$G$5:$G$22,W148),CubicSpline($I$5:$I$22,$G$5:$G$22,W148))</f>
        <v>#VALUE!</v>
      </c>
      <c r="Y148" s="221" t="e">
        <f t="shared" si="311"/>
        <v>#VALUE!</v>
      </c>
      <c r="Z148" s="221" t="e">
        <f>Y148/PRODUCT($AA$6:AA147)</f>
        <v>#VALUE!</v>
      </c>
      <c r="AA148" s="16" t="e">
        <f t="shared" si="312"/>
        <v>#VALUE!</v>
      </c>
      <c r="AB148" s="10" t="e">
        <f t="shared" si="313"/>
        <v>#VALUE!</v>
      </c>
      <c r="AC148" s="90">
        <f t="shared" si="305"/>
        <v>148</v>
      </c>
      <c r="AD148" s="17">
        <f t="shared" si="314"/>
        <v>46141</v>
      </c>
      <c r="AE148" s="16" t="e">
        <f t="shared" si="306"/>
        <v>#VALUE!</v>
      </c>
      <c r="AF148" s="10">
        <f ca="1">IFERROR(AVERAGE(INDIRECT("AE"&amp;AC148-Template!$F$10+1):INDIRECT("AE"&amp;AC148)),0)</f>
        <v>0</v>
      </c>
      <c r="AG148" s="35"/>
      <c r="AH148" s="86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112" t="str">
        <f>IFERROR(IF((AW147+1)&gt;=Template!$C$5,"-",AW147+1),"-")</f>
        <v>-</v>
      </c>
      <c r="AX148" s="89">
        <f>IFERROR(_xll.EfirEndOfDay(3342963,AW148,"LAST","LAST_TRADE_DATE",,,,0),0)</f>
        <v>0</v>
      </c>
      <c r="AY148" s="35"/>
      <c r="AZ148" s="17">
        <f t="shared" ref="AZ148" si="348">AZ147+1</f>
        <v>46164</v>
      </c>
      <c r="BA148" s="216">
        <f t="shared" si="330"/>
        <v>5</v>
      </c>
      <c r="BB148" s="216">
        <f t="shared" ref="BB148" si="349">BB147+1</f>
        <v>143</v>
      </c>
      <c r="BC148" s="16">
        <f t="shared" si="332"/>
        <v>0.39178082191780822</v>
      </c>
      <c r="BD148" s="16">
        <f>IF(Template!$F$7="Linear interpolation",LinInterp($AO$5:$AO$18,$AM$5:$AM$18,BC148),CubicSpline($AO$5:$AO$18,$AM$5:$AM$18,BC148))</f>
        <v>15.650565329500816</v>
      </c>
      <c r="BE148" s="221">
        <f t="shared" si="333"/>
        <v>1.0613159134827019</v>
      </c>
      <c r="BF148" s="221">
        <f>BE148/PRODUCT($BG$6:BG147)</f>
        <v>1.0003839224049396</v>
      </c>
      <c r="BG148" s="16">
        <f t="shared" si="334"/>
        <v>1.0003839224049396</v>
      </c>
      <c r="BH148" s="10">
        <f t="shared" si="335"/>
        <v>14.013167780294044</v>
      </c>
      <c r="BI148" s="90"/>
      <c r="BJ148" s="17">
        <f t="shared" si="317"/>
        <v>46141</v>
      </c>
      <c r="BK148" s="16">
        <f t="shared" si="309"/>
        <v>14.438739123066258</v>
      </c>
      <c r="BL148" s="10">
        <f ca="1">IFERROR(AVERAGE(INDIRECT("BK"&amp;AC148-Template!$F$10+1):INDIRECT("BK"&amp;AC148)),0)</f>
        <v>14.723687258510816</v>
      </c>
      <c r="BM148" s="35"/>
      <c r="BN148" s="86"/>
      <c r="BO148" s="35"/>
      <c r="BP148" s="35"/>
      <c r="BQ148" s="35"/>
      <c r="BR148" s="35"/>
      <c r="BS148" s="35"/>
      <c r="BT148" s="35"/>
      <c r="BU148" s="35"/>
      <c r="BV148" s="35"/>
      <c r="BW148" s="35"/>
      <c r="BX148" s="35"/>
      <c r="BY148" s="35"/>
      <c r="BZ148" s="35"/>
      <c r="CA148" s="35"/>
      <c r="CB148" s="35"/>
      <c r="CC148" s="35"/>
      <c r="CD148" s="35"/>
      <c r="CE148" s="35"/>
      <c r="CF148" s="35"/>
      <c r="CG148" s="35"/>
      <c r="CH148" s="35"/>
    </row>
    <row r="149" spans="1:86" ht="15.6" x14ac:dyDescent="0.3">
      <c r="A149" s="35"/>
      <c r="B149" s="86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112" t="str">
        <f>IFERROR(IF((Q148+1)&gt;=Template!$C$5,"-",Q148+1),"-")</f>
        <v>-</v>
      </c>
      <c r="R149" s="89">
        <f>IFERROR(_xll.EfirEndOfDay($E$5,Q149,"LAST","LAST_TRADE_DATE"),0)</f>
        <v>0</v>
      </c>
      <c r="S149" s="35"/>
      <c r="T149" s="17">
        <f t="shared" si="310"/>
        <v>46165</v>
      </c>
      <c r="U149" s="216">
        <f t="shared" si="304"/>
        <v>6</v>
      </c>
      <c r="V149" s="216">
        <f t="shared" si="310"/>
        <v>144</v>
      </c>
      <c r="W149" s="16">
        <f t="shared" si="318"/>
        <v>0.39452054794520547</v>
      </c>
      <c r="X149" s="16" t="e">
        <f>IF(Template!$F$7="Linear interpolation",LinInterp($I$5:$I$22,$G$5:$G$22,W149),CubicSpline($I$5:$I$22,$G$5:$G$22,W149))</f>
        <v>#VALUE!</v>
      </c>
      <c r="Y149" s="221" t="e">
        <f t="shared" si="311"/>
        <v>#VALUE!</v>
      </c>
      <c r="Z149" s="221" t="e">
        <f>Y149/PRODUCT($AA$6:AA148)</f>
        <v>#VALUE!</v>
      </c>
      <c r="AA149" s="16" t="e">
        <f t="shared" si="312"/>
        <v>#VALUE!</v>
      </c>
      <c r="AB149" s="10" t="e">
        <f t="shared" si="313"/>
        <v>#VALUE!</v>
      </c>
      <c r="AC149" s="90">
        <f t="shared" si="305"/>
        <v>149</v>
      </c>
      <c r="AD149" s="17">
        <f t="shared" si="314"/>
        <v>46142</v>
      </c>
      <c r="AE149" s="16" t="e">
        <f t="shared" si="306"/>
        <v>#VALUE!</v>
      </c>
      <c r="AF149" s="10">
        <f ca="1">IFERROR(AVERAGE(INDIRECT("AE"&amp;AC149-Template!$F$10+1):INDIRECT("AE"&amp;AC149)),0)</f>
        <v>0</v>
      </c>
      <c r="AG149" s="35"/>
      <c r="AH149" s="86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112" t="str">
        <f>IFERROR(IF((AW148+1)&gt;=Template!$C$5,"-",AW148+1),"-")</f>
        <v>-</v>
      </c>
      <c r="AX149" s="89">
        <f>IFERROR(_xll.EfirEndOfDay(3342963,AW149,"LAST","LAST_TRADE_DATE",,,,0),0)</f>
        <v>0</v>
      </c>
      <c r="AY149" s="35"/>
      <c r="AZ149" s="17">
        <f t="shared" ref="AZ149" si="350">AZ148+1</f>
        <v>46165</v>
      </c>
      <c r="BA149" s="216">
        <f t="shared" si="330"/>
        <v>6</v>
      </c>
      <c r="BB149" s="216">
        <f t="shared" ref="BB149" si="351">BB148+1</f>
        <v>144</v>
      </c>
      <c r="BC149" s="16">
        <f t="shared" si="332"/>
        <v>0.39452054794520547</v>
      </c>
      <c r="BD149" s="16">
        <f>IF(Template!$F$7="Linear interpolation",LinInterp($AO$5:$AO$18,$AM$5:$AM$18,BC149),CubicSpline($AO$5:$AO$18,$AM$5:$AM$18,BC149))</f>
        <v>15.645035704903281</v>
      </c>
      <c r="BE149" s="221">
        <f t="shared" si="333"/>
        <v>1.0617228805892074</v>
      </c>
      <c r="BF149" s="221">
        <f>BE149/PRODUCT($BG$6:BG148)</f>
        <v>1.000383455200601</v>
      </c>
      <c r="BG149" s="16">
        <f t="shared" si="334"/>
        <v>1.0003839224049396</v>
      </c>
      <c r="BH149" s="10">
        <f t="shared" si="335"/>
        <v>14.013167780294044</v>
      </c>
      <c r="BI149" s="90"/>
      <c r="BJ149" s="17">
        <f t="shared" si="317"/>
        <v>46142</v>
      </c>
      <c r="BK149" s="16">
        <f t="shared" si="309"/>
        <v>14.419281034947939</v>
      </c>
      <c r="BL149" s="10">
        <f ca="1">IFERROR(AVERAGE(INDIRECT("BK"&amp;AC149-Template!$F$10+1):INDIRECT("BK"&amp;AC149)),0)</f>
        <v>14.704114783820589</v>
      </c>
      <c r="BM149" s="35"/>
      <c r="BN149" s="86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35"/>
      <c r="CF149" s="35"/>
      <c r="CG149" s="35"/>
      <c r="CH149" s="35"/>
    </row>
    <row r="150" spans="1:86" ht="15.6" x14ac:dyDescent="0.3">
      <c r="A150" s="35"/>
      <c r="B150" s="86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112" t="str">
        <f>IFERROR(IF((Q149+1)&gt;=Template!$C$5,"-",Q149+1),"-")</f>
        <v>-</v>
      </c>
      <c r="R150" s="89">
        <f>IFERROR(_xll.EfirEndOfDay($E$5,Q150,"LAST","LAST_TRADE_DATE"),0)</f>
        <v>0</v>
      </c>
      <c r="S150" s="35"/>
      <c r="T150" s="17">
        <f t="shared" si="310"/>
        <v>46166</v>
      </c>
      <c r="U150" s="216">
        <f t="shared" si="304"/>
        <v>7</v>
      </c>
      <c r="V150" s="216">
        <f t="shared" si="310"/>
        <v>145</v>
      </c>
      <c r="W150" s="16">
        <f t="shared" si="318"/>
        <v>0.39726027397260272</v>
      </c>
      <c r="X150" s="16" t="e">
        <f>IF(Template!$F$7="Linear interpolation",LinInterp($I$5:$I$22,$G$5:$G$22,W150),CubicSpline($I$5:$I$22,$G$5:$G$22,W150))</f>
        <v>#VALUE!</v>
      </c>
      <c r="Y150" s="221" t="e">
        <f t="shared" si="311"/>
        <v>#VALUE!</v>
      </c>
      <c r="Z150" s="221" t="e">
        <f>Y150/PRODUCT($AA$6:AA149)</f>
        <v>#VALUE!</v>
      </c>
      <c r="AA150" s="16" t="e">
        <f t="shared" si="312"/>
        <v>#VALUE!</v>
      </c>
      <c r="AB150" s="10" t="e">
        <f t="shared" si="313"/>
        <v>#VALUE!</v>
      </c>
      <c r="AC150" s="90">
        <f t="shared" si="305"/>
        <v>150</v>
      </c>
      <c r="AD150" s="17">
        <f t="shared" si="314"/>
        <v>46143</v>
      </c>
      <c r="AE150" s="16" t="e">
        <f t="shared" si="306"/>
        <v>#VALUE!</v>
      </c>
      <c r="AF150" s="10">
        <f ca="1">IFERROR(AVERAGE(INDIRECT("AE"&amp;AC150-Template!$F$10+1):INDIRECT("AE"&amp;AC150)),0)</f>
        <v>0</v>
      </c>
      <c r="AG150" s="35"/>
      <c r="AH150" s="86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112" t="str">
        <f>IFERROR(IF((AW149+1)&gt;=Template!$C$5,"-",AW149+1),"-")</f>
        <v>-</v>
      </c>
      <c r="AX150" s="89">
        <f>IFERROR(_xll.EfirEndOfDay(3342963,AW150,"LAST","LAST_TRADE_DATE",,,,0),0)</f>
        <v>0</v>
      </c>
      <c r="AY150" s="35"/>
      <c r="AZ150" s="17">
        <f t="shared" ref="AZ150" si="352">AZ149+1</f>
        <v>46166</v>
      </c>
      <c r="BA150" s="216">
        <f t="shared" si="330"/>
        <v>7</v>
      </c>
      <c r="BB150" s="216">
        <f t="shared" ref="BB150" si="353">BB149+1</f>
        <v>145</v>
      </c>
      <c r="BC150" s="16">
        <f t="shared" si="332"/>
        <v>0.39726027397260272</v>
      </c>
      <c r="BD150" s="16">
        <f>IF(Template!$F$7="Linear interpolation",LinInterp($AO$5:$AO$18,$AM$5:$AM$18,BC150),CubicSpline($AO$5:$AO$18,$AM$5:$AM$18,BC150))</f>
        <v>15.639497920511204</v>
      </c>
      <c r="BE150" s="221">
        <f t="shared" si="333"/>
        <v>1.0621295122869623</v>
      </c>
      <c r="BF150" s="221">
        <f>BE150/PRODUCT($BG$6:BG149)</f>
        <v>1.000382525105284</v>
      </c>
      <c r="BG150" s="16">
        <f t="shared" si="334"/>
        <v>1.0003839224049396</v>
      </c>
      <c r="BH150" s="10">
        <f t="shared" si="335"/>
        <v>14.013167780294044</v>
      </c>
      <c r="BI150" s="90"/>
      <c r="BJ150" s="17">
        <f t="shared" si="317"/>
        <v>46143</v>
      </c>
      <c r="BK150" s="16">
        <f t="shared" si="309"/>
        <v>14.399878370782604</v>
      </c>
      <c r="BL150" s="10">
        <f ca="1">IFERROR(AVERAGE(INDIRECT("BK"&amp;AC150-Template!$F$10+1):INDIRECT("BK"&amp;AC150)),0)</f>
        <v>14.684530713486415</v>
      </c>
      <c r="BM150" s="35"/>
      <c r="BN150" s="86"/>
      <c r="BO150" s="35"/>
      <c r="BP150" s="35"/>
      <c r="BQ150" s="35"/>
      <c r="BR150" s="35"/>
      <c r="BS150" s="35"/>
      <c r="BT150" s="35"/>
      <c r="BU150" s="35"/>
      <c r="BV150" s="35"/>
      <c r="BW150" s="35"/>
      <c r="BX150" s="35"/>
      <c r="BY150" s="35"/>
      <c r="BZ150" s="35"/>
      <c r="CA150" s="35"/>
      <c r="CB150" s="35"/>
      <c r="CC150" s="35"/>
      <c r="CD150" s="35"/>
      <c r="CE150" s="35"/>
      <c r="CF150" s="35"/>
      <c r="CG150" s="35"/>
      <c r="CH150" s="35"/>
    </row>
    <row r="151" spans="1:86" ht="15.6" x14ac:dyDescent="0.3">
      <c r="A151" s="35"/>
      <c r="B151" s="86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112" t="str">
        <f>IFERROR(IF((Q150+1)&gt;=Template!$C$5,"-",Q150+1),"-")</f>
        <v>-</v>
      </c>
      <c r="R151" s="89">
        <f>IFERROR(_xll.EfirEndOfDay($E$5,Q151,"LAST","LAST_TRADE_DATE"),0)</f>
        <v>0</v>
      </c>
      <c r="S151" s="35"/>
      <c r="T151" s="17">
        <f t="shared" si="310"/>
        <v>46167</v>
      </c>
      <c r="U151" s="216">
        <f t="shared" si="304"/>
        <v>1</v>
      </c>
      <c r="V151" s="216">
        <f t="shared" si="310"/>
        <v>146</v>
      </c>
      <c r="W151" s="16">
        <f t="shared" si="318"/>
        <v>0.4</v>
      </c>
      <c r="X151" s="16" t="e">
        <f>IF(Template!$F$7="Linear interpolation",LinInterp($I$5:$I$22,$G$5:$G$22,W151),CubicSpline($I$5:$I$22,$G$5:$G$22,W151))</f>
        <v>#VALUE!</v>
      </c>
      <c r="Y151" s="221" t="e">
        <f t="shared" si="311"/>
        <v>#VALUE!</v>
      </c>
      <c r="Z151" s="221" t="e">
        <f>Y151/PRODUCT($AA$6:AA150)</f>
        <v>#VALUE!</v>
      </c>
      <c r="AA151" s="16" t="e">
        <f t="shared" si="312"/>
        <v>#VALUE!</v>
      </c>
      <c r="AB151" s="10" t="e">
        <f t="shared" si="313"/>
        <v>#VALUE!</v>
      </c>
      <c r="AC151" s="90">
        <f t="shared" si="305"/>
        <v>151</v>
      </c>
      <c r="AD151" s="17">
        <f t="shared" si="314"/>
        <v>46144</v>
      </c>
      <c r="AE151" s="16" t="e">
        <f t="shared" si="306"/>
        <v>#VALUE!</v>
      </c>
      <c r="AF151" s="10">
        <f ca="1">IFERROR(AVERAGE(INDIRECT("AE"&amp;AC151-Template!$F$10+1):INDIRECT("AE"&amp;AC151)),0)</f>
        <v>0</v>
      </c>
      <c r="AG151" s="35"/>
      <c r="AH151" s="86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112" t="str">
        <f>IFERROR(IF((AW150+1)&gt;=Template!$C$5,"-",AW150+1),"-")</f>
        <v>-</v>
      </c>
      <c r="AX151" s="89">
        <f>IFERROR(_xll.EfirEndOfDay(3342963,AW151,"LAST","LAST_TRADE_DATE",,,,0),0)</f>
        <v>0</v>
      </c>
      <c r="AY151" s="35"/>
      <c r="AZ151" s="17">
        <f t="shared" ref="AZ151" si="354">AZ150+1</f>
        <v>46167</v>
      </c>
      <c r="BA151" s="216">
        <f t="shared" si="330"/>
        <v>1</v>
      </c>
      <c r="BB151" s="216">
        <f t="shared" ref="BB151" si="355">BB150+1</f>
        <v>146</v>
      </c>
      <c r="BC151" s="16">
        <f t="shared" si="332"/>
        <v>0.4</v>
      </c>
      <c r="BD151" s="16">
        <f>IF(Template!$F$7="Linear interpolation",LinInterp($AO$5:$AO$18,$AM$5:$AM$18,BC151),CubicSpline($AO$5:$AO$18,$AM$5:$AM$18,BC151))</f>
        <v>15.633953194497527</v>
      </c>
      <c r="BE151" s="221">
        <f t="shared" si="333"/>
        <v>1.06253581277799</v>
      </c>
      <c r="BF151" s="221">
        <f>BE151/PRODUCT($BG$6:BG150)</f>
        <v>1.0003811365518074</v>
      </c>
      <c r="BG151" s="16">
        <f t="shared" si="334"/>
        <v>1.0003811365518074</v>
      </c>
      <c r="BH151" s="10">
        <f t="shared" si="335"/>
        <v>13.911484140969431</v>
      </c>
      <c r="BI151" s="90"/>
      <c r="BJ151" s="17">
        <f t="shared" si="317"/>
        <v>46144</v>
      </c>
      <c r="BK151" s="16">
        <f t="shared" si="309"/>
        <v>14.399878370782604</v>
      </c>
      <c r="BL151" s="10">
        <f ca="1">IFERROR(AVERAGE(INDIRECT("BK"&amp;AC151-Template!$F$10+1):INDIRECT("BK"&amp;AC151)),0)</f>
        <v>14.665584466344427</v>
      </c>
      <c r="BM151" s="35"/>
      <c r="BN151" s="86"/>
      <c r="BO151" s="35"/>
      <c r="BP151" s="35"/>
      <c r="BQ151" s="35"/>
      <c r="BR151" s="35"/>
      <c r="BS151" s="35"/>
      <c r="BT151" s="35"/>
      <c r="BU151" s="35"/>
      <c r="BV151" s="35"/>
      <c r="BW151" s="35"/>
      <c r="BX151" s="35"/>
      <c r="BY151" s="35"/>
      <c r="BZ151" s="35"/>
      <c r="CA151" s="35"/>
      <c r="CB151" s="35"/>
      <c r="CC151" s="35"/>
      <c r="CD151" s="35"/>
      <c r="CE151" s="35"/>
      <c r="CF151" s="35"/>
      <c r="CG151" s="35"/>
      <c r="CH151" s="35"/>
    </row>
    <row r="152" spans="1:86" ht="15.6" x14ac:dyDescent="0.3">
      <c r="A152" s="35"/>
      <c r="B152" s="86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112" t="str">
        <f>IFERROR(IF((Q151+1)&gt;=Template!$C$5,"-",Q151+1),"-")</f>
        <v>-</v>
      </c>
      <c r="R152" s="89">
        <f>IFERROR(_xll.EfirEndOfDay($E$5,Q152,"LAST","LAST_TRADE_DATE"),0)</f>
        <v>0</v>
      </c>
      <c r="S152" s="35"/>
      <c r="T152" s="17">
        <f t="shared" si="310"/>
        <v>46168</v>
      </c>
      <c r="U152" s="216">
        <f t="shared" si="304"/>
        <v>2</v>
      </c>
      <c r="V152" s="216">
        <f t="shared" si="310"/>
        <v>147</v>
      </c>
      <c r="W152" s="16">
        <f t="shared" si="318"/>
        <v>0.40273972602739727</v>
      </c>
      <c r="X152" s="16" t="e">
        <f>IF(Template!$F$7="Linear interpolation",LinInterp($I$5:$I$22,$G$5:$G$22,W152),CubicSpline($I$5:$I$22,$G$5:$G$22,W152))</f>
        <v>#VALUE!</v>
      </c>
      <c r="Y152" s="221" t="e">
        <f t="shared" si="311"/>
        <v>#VALUE!</v>
      </c>
      <c r="Z152" s="221" t="e">
        <f>Y152/PRODUCT($AA$6:AA151)</f>
        <v>#VALUE!</v>
      </c>
      <c r="AA152" s="16" t="e">
        <f t="shared" si="312"/>
        <v>#VALUE!</v>
      </c>
      <c r="AB152" s="10" t="e">
        <f t="shared" si="313"/>
        <v>#VALUE!</v>
      </c>
      <c r="AC152" s="90">
        <f t="shared" si="305"/>
        <v>152</v>
      </c>
      <c r="AD152" s="17">
        <f t="shared" si="314"/>
        <v>46145</v>
      </c>
      <c r="AE152" s="16" t="e">
        <f t="shared" si="306"/>
        <v>#VALUE!</v>
      </c>
      <c r="AF152" s="10">
        <f ca="1">IFERROR(AVERAGE(INDIRECT("AE"&amp;AC152-Template!$F$10+1):INDIRECT("AE"&amp;AC152)),0)</f>
        <v>0</v>
      </c>
      <c r="AG152" s="35"/>
      <c r="AH152" s="86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112" t="str">
        <f>IFERROR(IF((AW151+1)&gt;=Template!$C$5,"-",AW151+1),"-")</f>
        <v>-</v>
      </c>
      <c r="AX152" s="89">
        <f>IFERROR(_xll.EfirEndOfDay(3342963,AW152,"LAST","LAST_TRADE_DATE",,,,0),0)</f>
        <v>0</v>
      </c>
      <c r="AY152" s="35"/>
      <c r="AZ152" s="17">
        <f t="shared" ref="AZ152" si="356">AZ151+1</f>
        <v>46168</v>
      </c>
      <c r="BA152" s="216">
        <f t="shared" si="330"/>
        <v>2</v>
      </c>
      <c r="BB152" s="216">
        <f t="shared" ref="BB152" si="357">BB151+1</f>
        <v>147</v>
      </c>
      <c r="BC152" s="16">
        <f t="shared" si="332"/>
        <v>0.40273972602739727</v>
      </c>
      <c r="BD152" s="16">
        <f>IF(Template!$F$7="Linear interpolation",LinInterp($AO$5:$AO$18,$AM$5:$AM$18,BC152),CubicSpline($AO$5:$AO$18,$AM$5:$AM$18,BC152))</f>
        <v>15.628402745035196</v>
      </c>
      <c r="BE152" s="221">
        <f t="shared" si="333"/>
        <v>1.062941786397813</v>
      </c>
      <c r="BF152" s="221">
        <f>BE152/PRODUCT($BG$6:BG151)</f>
        <v>1.0003820799402154</v>
      </c>
      <c r="BG152" s="16">
        <f t="shared" si="334"/>
        <v>1.0003820799402154</v>
      </c>
      <c r="BH152" s="10">
        <f t="shared" si="335"/>
        <v>13.945917817863585</v>
      </c>
      <c r="BI152" s="90"/>
      <c r="BJ152" s="17">
        <f t="shared" si="317"/>
        <v>46145</v>
      </c>
      <c r="BK152" s="16">
        <f t="shared" si="309"/>
        <v>14.399878370782604</v>
      </c>
      <c r="BL152" s="10">
        <f ca="1">IFERROR(AVERAGE(INDIRECT("BK"&amp;AC152-Template!$F$10+1):INDIRECT("BK"&amp;AC152)),0)</f>
        <v>14.647278545676501</v>
      </c>
      <c r="BM152" s="35"/>
      <c r="BN152" s="86"/>
      <c r="BO152" s="35"/>
      <c r="BP152" s="35"/>
      <c r="BQ152" s="35"/>
      <c r="BR152" s="35"/>
      <c r="BS152" s="35"/>
      <c r="BT152" s="35"/>
      <c r="BU152" s="35"/>
      <c r="BV152" s="35"/>
      <c r="BW152" s="35"/>
      <c r="BX152" s="35"/>
      <c r="BY152" s="35"/>
      <c r="BZ152" s="35"/>
      <c r="CA152" s="35"/>
      <c r="CB152" s="35"/>
      <c r="CC152" s="35"/>
      <c r="CD152" s="35"/>
      <c r="CE152" s="35"/>
      <c r="CF152" s="35"/>
      <c r="CG152" s="35"/>
      <c r="CH152" s="35"/>
    </row>
    <row r="153" spans="1:86" ht="15.6" x14ac:dyDescent="0.3">
      <c r="A153" s="35"/>
      <c r="B153" s="86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112" t="str">
        <f>IFERROR(IF((Q152+1)&gt;=Template!$C$5,"-",Q152+1),"-")</f>
        <v>-</v>
      </c>
      <c r="R153" s="89">
        <f>IFERROR(_xll.EfirEndOfDay($E$5,Q153,"LAST","LAST_TRADE_DATE"),0)</f>
        <v>0</v>
      </c>
      <c r="S153" s="35"/>
      <c r="T153" s="17">
        <f t="shared" si="310"/>
        <v>46169</v>
      </c>
      <c r="U153" s="216">
        <f t="shared" si="304"/>
        <v>3</v>
      </c>
      <c r="V153" s="216">
        <f t="shared" si="310"/>
        <v>148</v>
      </c>
      <c r="W153" s="16">
        <f t="shared" si="318"/>
        <v>0.40547945205479452</v>
      </c>
      <c r="X153" s="16" t="e">
        <f>IF(Template!$F$7="Linear interpolation",LinInterp($I$5:$I$22,$G$5:$G$22,W153),CubicSpline($I$5:$I$22,$G$5:$G$22,W153))</f>
        <v>#VALUE!</v>
      </c>
      <c r="Y153" s="221" t="e">
        <f t="shared" si="311"/>
        <v>#VALUE!</v>
      </c>
      <c r="Z153" s="221" t="e">
        <f>Y153/PRODUCT($AA$6:AA152)</f>
        <v>#VALUE!</v>
      </c>
      <c r="AA153" s="16" t="e">
        <f t="shared" si="312"/>
        <v>#VALUE!</v>
      </c>
      <c r="AB153" s="10" t="e">
        <f t="shared" si="313"/>
        <v>#VALUE!</v>
      </c>
      <c r="AC153" s="90">
        <f t="shared" si="305"/>
        <v>153</v>
      </c>
      <c r="AD153" s="17">
        <f t="shared" si="314"/>
        <v>46146</v>
      </c>
      <c r="AE153" s="16" t="e">
        <f t="shared" si="306"/>
        <v>#VALUE!</v>
      </c>
      <c r="AF153" s="10">
        <f ca="1">IFERROR(AVERAGE(INDIRECT("AE"&amp;AC153-Template!$F$10+1):INDIRECT("AE"&amp;AC153)),0)</f>
        <v>0</v>
      </c>
      <c r="AG153" s="35"/>
      <c r="AH153" s="86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112" t="str">
        <f>IFERROR(IF((AW152+1)&gt;=Template!$C$5,"-",AW152+1),"-")</f>
        <v>-</v>
      </c>
      <c r="AX153" s="89">
        <f>IFERROR(_xll.EfirEndOfDay(3342963,AW153,"LAST","LAST_TRADE_DATE",,,,0),0)</f>
        <v>0</v>
      </c>
      <c r="AY153" s="35"/>
      <c r="AZ153" s="17">
        <f t="shared" ref="AZ153" si="358">AZ152+1</f>
        <v>46169</v>
      </c>
      <c r="BA153" s="216">
        <f t="shared" si="330"/>
        <v>3</v>
      </c>
      <c r="BB153" s="216">
        <f t="shared" ref="BB153" si="359">BB152+1</f>
        <v>148</v>
      </c>
      <c r="BC153" s="16">
        <f t="shared" si="332"/>
        <v>0.40547945205479452</v>
      </c>
      <c r="BD153" s="16">
        <f>IF(Template!$F$7="Linear interpolation",LinInterp($AO$5:$AO$18,$AM$5:$AM$18,BC153),CubicSpline($AO$5:$AO$18,$AM$5:$AM$18,BC153))</f>
        <v>15.622847790297154</v>
      </c>
      <c r="BE153" s="221">
        <f t="shared" si="333"/>
        <v>1.0633474376154515</v>
      </c>
      <c r="BF153" s="221">
        <f>BE153/PRODUCT($BG$6:BG152)</f>
        <v>1.0003816306996578</v>
      </c>
      <c r="BG153" s="16">
        <f t="shared" si="334"/>
        <v>1.0003816306996578</v>
      </c>
      <c r="BH153" s="10">
        <f t="shared" si="335"/>
        <v>13.929520537509621</v>
      </c>
      <c r="BI153" s="90"/>
      <c r="BJ153" s="17">
        <f t="shared" si="317"/>
        <v>46146</v>
      </c>
      <c r="BK153" s="16">
        <f t="shared" si="309"/>
        <v>14.284084599670898</v>
      </c>
      <c r="BL153" s="10">
        <f ca="1">IFERROR(AVERAGE(INDIRECT("BK"&amp;AC153-Template!$F$10+1):INDIRECT("BK"&amp;AC153)),0)</f>
        <v>14.625112832638186</v>
      </c>
      <c r="BM153" s="35"/>
      <c r="BN153" s="86"/>
      <c r="BO153" s="35"/>
      <c r="BP153" s="35"/>
      <c r="BQ153" s="35"/>
      <c r="BR153" s="35"/>
      <c r="BS153" s="35"/>
      <c r="BT153" s="35"/>
      <c r="BU153" s="35"/>
      <c r="BV153" s="35"/>
      <c r="BW153" s="35"/>
      <c r="BX153" s="35"/>
      <c r="BY153" s="35"/>
      <c r="BZ153" s="35"/>
      <c r="CA153" s="35"/>
      <c r="CB153" s="35"/>
      <c r="CC153" s="35"/>
      <c r="CD153" s="35"/>
      <c r="CE153" s="35"/>
      <c r="CF153" s="35"/>
      <c r="CG153" s="35"/>
      <c r="CH153" s="35"/>
    </row>
    <row r="154" spans="1:86" ht="15.6" x14ac:dyDescent="0.3">
      <c r="A154" s="35"/>
      <c r="B154" s="86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112" t="str">
        <f>IFERROR(IF((Q153+1)&gt;=Template!$C$5,"-",Q153+1),"-")</f>
        <v>-</v>
      </c>
      <c r="R154" s="89">
        <f>IFERROR(_xll.EfirEndOfDay($E$5,Q154,"LAST","LAST_TRADE_DATE"),0)</f>
        <v>0</v>
      </c>
      <c r="S154" s="35"/>
      <c r="T154" s="17">
        <f t="shared" si="310"/>
        <v>46170</v>
      </c>
      <c r="U154" s="216">
        <f t="shared" si="304"/>
        <v>4</v>
      </c>
      <c r="V154" s="216">
        <f t="shared" si="310"/>
        <v>149</v>
      </c>
      <c r="W154" s="16">
        <f t="shared" si="318"/>
        <v>0.40821917808219177</v>
      </c>
      <c r="X154" s="16" t="e">
        <f>IF(Template!$F$7="Linear interpolation",LinInterp($I$5:$I$22,$G$5:$G$22,W154),CubicSpline($I$5:$I$22,$G$5:$G$22,W154))</f>
        <v>#VALUE!</v>
      </c>
      <c r="Y154" s="221" t="e">
        <f t="shared" si="311"/>
        <v>#VALUE!</v>
      </c>
      <c r="Z154" s="221" t="e">
        <f>Y154/PRODUCT($AA$6:AA153)</f>
        <v>#VALUE!</v>
      </c>
      <c r="AA154" s="16" t="e">
        <f t="shared" si="312"/>
        <v>#VALUE!</v>
      </c>
      <c r="AB154" s="10" t="e">
        <f t="shared" si="313"/>
        <v>#VALUE!</v>
      </c>
      <c r="AC154" s="90">
        <f t="shared" si="305"/>
        <v>154</v>
      </c>
      <c r="AD154" s="17">
        <f t="shared" si="314"/>
        <v>46147</v>
      </c>
      <c r="AE154" s="16" t="e">
        <f t="shared" si="306"/>
        <v>#VALUE!</v>
      </c>
      <c r="AF154" s="10">
        <f ca="1">IFERROR(AVERAGE(INDIRECT("AE"&amp;AC154-Template!$F$10+1):INDIRECT("AE"&amp;AC154)),0)</f>
        <v>0</v>
      </c>
      <c r="AG154" s="35"/>
      <c r="AH154" s="86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112" t="str">
        <f>IFERROR(IF((AW153+1)&gt;=Template!$C$5,"-",AW153+1),"-")</f>
        <v>-</v>
      </c>
      <c r="AX154" s="89">
        <f>IFERROR(_xll.EfirEndOfDay(3342963,AW154,"LAST","LAST_TRADE_DATE",,,,0),0)</f>
        <v>0</v>
      </c>
      <c r="AY154" s="35"/>
      <c r="AZ154" s="17">
        <f t="shared" ref="AZ154" si="360">AZ153+1</f>
        <v>46170</v>
      </c>
      <c r="BA154" s="216">
        <f t="shared" si="330"/>
        <v>4</v>
      </c>
      <c r="BB154" s="216">
        <f t="shared" ref="BB154" si="361">BB153+1</f>
        <v>149</v>
      </c>
      <c r="BC154" s="16">
        <f t="shared" si="332"/>
        <v>0.40821917808219177</v>
      </c>
      <c r="BD154" s="16">
        <f>IF(Template!$F$7="Linear interpolation",LinInterp($AO$5:$AO$18,$AM$5:$AM$18,BC154),CubicSpline($AO$5:$AO$18,$AM$5:$AM$18,BC154))</f>
        <v>15.617289548456347</v>
      </c>
      <c r="BE154" s="221">
        <f t="shared" si="333"/>
        <v>1.0637527710334245</v>
      </c>
      <c r="BF154" s="221">
        <f>BE154/PRODUCT($BG$6:BG153)</f>
        <v>1.0003811862460326</v>
      </c>
      <c r="BG154" s="16">
        <f t="shared" si="334"/>
        <v>1.0003811862460326</v>
      </c>
      <c r="BH154" s="10">
        <f t="shared" si="335"/>
        <v>13.913297980188478</v>
      </c>
      <c r="BI154" s="90"/>
      <c r="BJ154" s="17">
        <f t="shared" si="317"/>
        <v>46147</v>
      </c>
      <c r="BK154" s="16">
        <f t="shared" si="309"/>
        <v>14.322912375373754</v>
      </c>
      <c r="BL154" s="10">
        <f ca="1">IFERROR(AVERAGE(INDIRECT("BK"&amp;AC154-Template!$F$10+1):INDIRECT("BK"&amp;AC154)),0)</f>
        <v>14.604241378789961</v>
      </c>
      <c r="BM154" s="35"/>
      <c r="BN154" s="86"/>
      <c r="BO154" s="35"/>
      <c r="BP154" s="35"/>
      <c r="BQ154" s="35"/>
      <c r="BR154" s="35"/>
      <c r="BS154" s="35"/>
      <c r="BT154" s="35"/>
      <c r="BU154" s="35"/>
      <c r="BV154" s="35"/>
      <c r="BW154" s="35"/>
      <c r="BX154" s="35"/>
      <c r="BY154" s="35"/>
      <c r="BZ154" s="35"/>
      <c r="CA154" s="35"/>
      <c r="CB154" s="35"/>
      <c r="CC154" s="35"/>
      <c r="CD154" s="35"/>
      <c r="CE154" s="35"/>
      <c r="CF154" s="35"/>
      <c r="CG154" s="35"/>
      <c r="CH154" s="35"/>
    </row>
    <row r="155" spans="1:86" ht="15.6" x14ac:dyDescent="0.3">
      <c r="A155" s="35"/>
      <c r="B155" s="86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112" t="str">
        <f>IFERROR(IF((Q154+1)&gt;=Template!$C$5,"-",Q154+1),"-")</f>
        <v>-</v>
      </c>
      <c r="R155" s="89">
        <f>IFERROR(_xll.EfirEndOfDay($E$5,Q155,"LAST","LAST_TRADE_DATE"),0)</f>
        <v>0</v>
      </c>
      <c r="S155" s="35"/>
      <c r="T155" s="17">
        <f t="shared" si="310"/>
        <v>46171</v>
      </c>
      <c r="U155" s="216">
        <f t="shared" si="304"/>
        <v>5</v>
      </c>
      <c r="V155" s="216">
        <f t="shared" si="310"/>
        <v>150</v>
      </c>
      <c r="W155" s="16">
        <f t="shared" si="318"/>
        <v>0.41095890410958902</v>
      </c>
      <c r="X155" s="16" t="e">
        <f>IF(Template!$F$7="Linear interpolation",LinInterp($I$5:$I$22,$G$5:$G$22,W155),CubicSpline($I$5:$I$22,$G$5:$G$22,W155))</f>
        <v>#VALUE!</v>
      </c>
      <c r="Y155" s="221" t="e">
        <f t="shared" si="311"/>
        <v>#VALUE!</v>
      </c>
      <c r="Z155" s="221" t="e">
        <f>Y155/PRODUCT($AA$6:AA154)</f>
        <v>#VALUE!</v>
      </c>
      <c r="AA155" s="16" t="e">
        <f t="shared" si="312"/>
        <v>#VALUE!</v>
      </c>
      <c r="AB155" s="10" t="e">
        <f t="shared" si="313"/>
        <v>#VALUE!</v>
      </c>
      <c r="AC155" s="90">
        <f t="shared" si="305"/>
        <v>155</v>
      </c>
      <c r="AD155" s="17">
        <f t="shared" si="314"/>
        <v>46148</v>
      </c>
      <c r="AE155" s="16" t="e">
        <f t="shared" si="306"/>
        <v>#VALUE!</v>
      </c>
      <c r="AF155" s="10">
        <f ca="1">IFERROR(AVERAGE(INDIRECT("AE"&amp;AC155-Template!$F$10+1):INDIRECT("AE"&amp;AC155)),0)</f>
        <v>0</v>
      </c>
      <c r="AG155" s="35"/>
      <c r="AH155" s="86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112" t="str">
        <f>IFERROR(IF((AW154+1)&gt;=Template!$C$5,"-",AW154+1),"-")</f>
        <v>-</v>
      </c>
      <c r="AX155" s="89">
        <f>IFERROR(_xll.EfirEndOfDay(3342963,AW155,"LAST","LAST_TRADE_DATE",,,,0),0)</f>
        <v>0</v>
      </c>
      <c r="AY155" s="35"/>
      <c r="AZ155" s="17">
        <f t="shared" ref="AZ155" si="362">AZ154+1</f>
        <v>46171</v>
      </c>
      <c r="BA155" s="216">
        <f t="shared" si="330"/>
        <v>5</v>
      </c>
      <c r="BB155" s="216">
        <f t="shared" ref="BB155" si="363">BB154+1</f>
        <v>150</v>
      </c>
      <c r="BC155" s="16">
        <f t="shared" si="332"/>
        <v>0.41095890410958902</v>
      </c>
      <c r="BD155" s="16">
        <f>IF(Template!$F$7="Linear interpolation",LinInterp($AO$5:$AO$18,$AM$5:$AM$18,BC155),CubicSpline($AO$5:$AO$18,$AM$5:$AM$18,BC155))</f>
        <v>15.611729237685713</v>
      </c>
      <c r="BE155" s="221">
        <f t="shared" si="333"/>
        <v>1.0641577913877496</v>
      </c>
      <c r="BF155" s="221">
        <f>BE155/PRODUCT($BG$6:BG154)</f>
        <v>1.0003807466973098</v>
      </c>
      <c r="BG155" s="16">
        <f t="shared" si="334"/>
        <v>1.0003807466973098</v>
      </c>
      <c r="BH155" s="10">
        <f t="shared" si="335"/>
        <v>13.897254451808006</v>
      </c>
      <c r="BI155" s="90"/>
      <c r="BJ155" s="17">
        <f t="shared" si="317"/>
        <v>46148</v>
      </c>
      <c r="BK155" s="16">
        <f t="shared" si="309"/>
        <v>14.303854571124376</v>
      </c>
      <c r="BL155" s="10">
        <f ca="1">IFERROR(AVERAGE(INDIRECT("BK"&amp;AC155-Template!$F$10+1):INDIRECT("BK"&amp;AC155)),0)</f>
        <v>14.586599258586112</v>
      </c>
      <c r="BM155" s="35"/>
      <c r="BN155" s="86"/>
      <c r="BO155" s="35"/>
      <c r="BP155" s="35"/>
      <c r="BQ155" s="35"/>
      <c r="BR155" s="35"/>
      <c r="BS155" s="35"/>
      <c r="BT155" s="35"/>
      <c r="BU155" s="35"/>
      <c r="BV155" s="35"/>
      <c r="BW155" s="35"/>
      <c r="BX155" s="35"/>
      <c r="BY155" s="35"/>
      <c r="BZ155" s="35"/>
      <c r="CA155" s="35"/>
      <c r="CB155" s="35"/>
      <c r="CC155" s="35"/>
      <c r="CD155" s="35"/>
      <c r="CE155" s="35"/>
      <c r="CF155" s="35"/>
      <c r="CG155" s="35"/>
      <c r="CH155" s="35"/>
    </row>
    <row r="156" spans="1:86" ht="15.6" x14ac:dyDescent="0.3">
      <c r="A156" s="35"/>
      <c r="B156" s="86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112" t="str">
        <f>IFERROR(IF((Q155+1)&gt;=Template!$C$5,"-",Q155+1),"-")</f>
        <v>-</v>
      </c>
      <c r="R156" s="89">
        <f>IFERROR(_xll.EfirEndOfDay($E$5,Q156,"LAST","LAST_TRADE_DATE"),0)</f>
        <v>0</v>
      </c>
      <c r="S156" s="35"/>
      <c r="T156" s="17">
        <f t="shared" si="310"/>
        <v>46172</v>
      </c>
      <c r="U156" s="216">
        <f t="shared" si="304"/>
        <v>6</v>
      </c>
      <c r="V156" s="216">
        <f t="shared" si="310"/>
        <v>151</v>
      </c>
      <c r="W156" s="16">
        <f t="shared" si="318"/>
        <v>0.41369863013698632</v>
      </c>
      <c r="X156" s="16" t="e">
        <f>IF(Template!$F$7="Linear interpolation",LinInterp($I$5:$I$22,$G$5:$G$22,W156),CubicSpline($I$5:$I$22,$G$5:$G$22,W156))</f>
        <v>#VALUE!</v>
      </c>
      <c r="Y156" s="221" t="e">
        <f t="shared" si="311"/>
        <v>#VALUE!</v>
      </c>
      <c r="Z156" s="221" t="e">
        <f>Y156/PRODUCT($AA$6:AA155)</f>
        <v>#VALUE!</v>
      </c>
      <c r="AA156" s="16" t="e">
        <f t="shared" si="312"/>
        <v>#VALUE!</v>
      </c>
      <c r="AB156" s="10" t="e">
        <f t="shared" si="313"/>
        <v>#VALUE!</v>
      </c>
      <c r="AC156" s="90">
        <f t="shared" si="305"/>
        <v>156</v>
      </c>
      <c r="AD156" s="17">
        <f t="shared" si="314"/>
        <v>46149</v>
      </c>
      <c r="AE156" s="16" t="e">
        <f t="shared" si="306"/>
        <v>#VALUE!</v>
      </c>
      <c r="AF156" s="10">
        <f ca="1">IFERROR(AVERAGE(INDIRECT("AE"&amp;AC156-Template!$F$10+1):INDIRECT("AE"&amp;AC156)),0)</f>
        <v>0</v>
      </c>
      <c r="AG156" s="35"/>
      <c r="AH156" s="86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112" t="str">
        <f>IFERROR(IF((AW155+1)&gt;=Template!$C$5,"-",AW155+1),"-")</f>
        <v>-</v>
      </c>
      <c r="AX156" s="89">
        <f>IFERROR(_xll.EfirEndOfDay(3342963,AW156,"LAST","LAST_TRADE_DATE",,,,0),0)</f>
        <v>0</v>
      </c>
      <c r="AY156" s="35"/>
      <c r="AZ156" s="17">
        <f t="shared" ref="AZ156" si="364">AZ155+1</f>
        <v>46172</v>
      </c>
      <c r="BA156" s="216">
        <f t="shared" si="330"/>
        <v>6</v>
      </c>
      <c r="BB156" s="216">
        <f t="shared" ref="BB156" si="365">BB155+1</f>
        <v>151</v>
      </c>
      <c r="BC156" s="16">
        <f t="shared" si="332"/>
        <v>0.41369863013698632</v>
      </c>
      <c r="BD156" s="16">
        <f>IF(Template!$F$7="Linear interpolation",LinInterp($AO$5:$AO$18,$AM$5:$AM$18,BC156),CubicSpline($AO$5:$AO$18,$AM$5:$AM$18,BC156))</f>
        <v>15.606168076158202</v>
      </c>
      <c r="BE156" s="221">
        <f t="shared" si="333"/>
        <v>1.0645625035479422</v>
      </c>
      <c r="BF156" s="221">
        <f>BE156/PRODUCT($BG$6:BG155)</f>
        <v>1.0003803121712476</v>
      </c>
      <c r="BG156" s="16">
        <f t="shared" si="334"/>
        <v>1.0003807466973098</v>
      </c>
      <c r="BH156" s="10">
        <f t="shared" si="335"/>
        <v>13.897254451808006</v>
      </c>
      <c r="BI156" s="90"/>
      <c r="BJ156" s="17">
        <f t="shared" si="317"/>
        <v>46149</v>
      </c>
      <c r="BK156" s="16">
        <f t="shared" si="309"/>
        <v>14.284879226278747</v>
      </c>
      <c r="BL156" s="10">
        <f ca="1">IFERROR(AVERAGE(INDIRECT("BK"&amp;AC156-Template!$F$10+1):INDIRECT("BK"&amp;AC156)),0)</f>
        <v>14.567043181994199</v>
      </c>
      <c r="BM156" s="35"/>
      <c r="BN156" s="86"/>
      <c r="BO156" s="35"/>
      <c r="BP156" s="35"/>
      <c r="BQ156" s="35"/>
      <c r="BR156" s="35"/>
      <c r="BS156" s="35"/>
      <c r="BT156" s="35"/>
      <c r="BU156" s="35"/>
      <c r="BV156" s="35"/>
      <c r="BW156" s="35"/>
      <c r="BX156" s="35"/>
      <c r="BY156" s="35"/>
      <c r="BZ156" s="35"/>
      <c r="CA156" s="35"/>
      <c r="CB156" s="35"/>
      <c r="CC156" s="35"/>
      <c r="CD156" s="35"/>
      <c r="CE156" s="35"/>
      <c r="CF156" s="35"/>
      <c r="CG156" s="35"/>
      <c r="CH156" s="35"/>
    </row>
    <row r="157" spans="1:86" ht="15.6" x14ac:dyDescent="0.3">
      <c r="A157" s="35"/>
      <c r="B157" s="86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112" t="str">
        <f>IFERROR(IF((Q156+1)&gt;=Template!$C$5,"-",Q156+1),"-")</f>
        <v>-</v>
      </c>
      <c r="R157" s="89">
        <f>IFERROR(_xll.EfirEndOfDay($E$5,Q157,"LAST","LAST_TRADE_DATE"),0)</f>
        <v>0</v>
      </c>
      <c r="S157" s="35"/>
      <c r="T157" s="17">
        <f t="shared" si="310"/>
        <v>46173</v>
      </c>
      <c r="U157" s="216">
        <f t="shared" si="304"/>
        <v>7</v>
      </c>
      <c r="V157" s="216">
        <f t="shared" si="310"/>
        <v>152</v>
      </c>
      <c r="W157" s="16">
        <f t="shared" si="318"/>
        <v>0.41643835616438357</v>
      </c>
      <c r="X157" s="16" t="e">
        <f>IF(Template!$F$7="Linear interpolation",LinInterp($I$5:$I$22,$G$5:$G$22,W157),CubicSpline($I$5:$I$22,$G$5:$G$22,W157))</f>
        <v>#VALUE!</v>
      </c>
      <c r="Y157" s="221" t="e">
        <f t="shared" si="311"/>
        <v>#VALUE!</v>
      </c>
      <c r="Z157" s="221" t="e">
        <f>Y157/PRODUCT($AA$6:AA156)</f>
        <v>#VALUE!</v>
      </c>
      <c r="AA157" s="16" t="e">
        <f t="shared" si="312"/>
        <v>#VALUE!</v>
      </c>
      <c r="AB157" s="10" t="e">
        <f t="shared" si="313"/>
        <v>#VALUE!</v>
      </c>
      <c r="AC157" s="90">
        <f t="shared" si="305"/>
        <v>157</v>
      </c>
      <c r="AD157" s="17">
        <f t="shared" si="314"/>
        <v>46150</v>
      </c>
      <c r="AE157" s="16" t="e">
        <f t="shared" si="306"/>
        <v>#VALUE!</v>
      </c>
      <c r="AF157" s="10">
        <f ca="1">IFERROR(AVERAGE(INDIRECT("AE"&amp;AC157-Template!$F$10+1):INDIRECT("AE"&amp;AC157)),0)</f>
        <v>0</v>
      </c>
      <c r="AG157" s="35"/>
      <c r="AH157" s="86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112" t="str">
        <f>IFERROR(IF((AW156+1)&gt;=Template!$C$5,"-",AW156+1),"-")</f>
        <v>-</v>
      </c>
      <c r="AX157" s="89">
        <f>IFERROR(_xll.EfirEndOfDay(3342963,AW157,"LAST","LAST_TRADE_DATE",,,,0),0)</f>
        <v>0</v>
      </c>
      <c r="AY157" s="35"/>
      <c r="AZ157" s="17">
        <f t="shared" ref="AZ157" si="366">AZ156+1</f>
        <v>46173</v>
      </c>
      <c r="BA157" s="216">
        <f t="shared" si="330"/>
        <v>7</v>
      </c>
      <c r="BB157" s="216">
        <f t="shared" ref="BB157" si="367">BB156+1</f>
        <v>152</v>
      </c>
      <c r="BC157" s="16">
        <f t="shared" si="332"/>
        <v>0.41643835616438357</v>
      </c>
      <c r="BD157" s="16">
        <f>IF(Template!$F$7="Linear interpolation",LinInterp($AO$5:$AO$18,$AM$5:$AM$18,BC157),CubicSpline($AO$5:$AO$18,$AM$5:$AM$18,BC157))</f>
        <v>15.600607282046752</v>
      </c>
      <c r="BE157" s="221">
        <f t="shared" si="333"/>
        <v>1.0649669125170167</v>
      </c>
      <c r="BF157" s="221">
        <f>BE157/PRODUCT($BG$6:BG156)</f>
        <v>1.0003794482597077</v>
      </c>
      <c r="BG157" s="16">
        <f t="shared" si="334"/>
        <v>1.0003807466973098</v>
      </c>
      <c r="BH157" s="10">
        <f t="shared" si="335"/>
        <v>13.897254451808006</v>
      </c>
      <c r="BI157" s="90"/>
      <c r="BJ157" s="17">
        <f t="shared" si="317"/>
        <v>46150</v>
      </c>
      <c r="BK157" s="16">
        <f t="shared" si="309"/>
        <v>14.265990816601516</v>
      </c>
      <c r="BL157" s="10">
        <f ca="1">IFERROR(AVERAGE(INDIRECT("BK"&amp;AC157-Template!$F$10+1):INDIRECT("BK"&amp;AC157)),0)</f>
        <v>14.547507945195015</v>
      </c>
      <c r="BM157" s="35"/>
      <c r="BN157" s="86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</row>
    <row r="158" spans="1:86" ht="15.6" x14ac:dyDescent="0.3">
      <c r="A158" s="35"/>
      <c r="B158" s="86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112" t="str">
        <f>IFERROR(IF((Q157+1)&gt;=Template!$C$5,"-",Q157+1),"-")</f>
        <v>-</v>
      </c>
      <c r="R158" s="89">
        <f>IFERROR(_xll.EfirEndOfDay($E$5,Q158,"LAST","LAST_TRADE_DATE"),0)</f>
        <v>0</v>
      </c>
      <c r="S158" s="35"/>
      <c r="T158" s="17">
        <f t="shared" si="310"/>
        <v>46174</v>
      </c>
      <c r="U158" s="216">
        <f t="shared" si="304"/>
        <v>1</v>
      </c>
      <c r="V158" s="216">
        <f t="shared" si="310"/>
        <v>153</v>
      </c>
      <c r="W158" s="16">
        <f t="shared" si="318"/>
        <v>0.41917808219178082</v>
      </c>
      <c r="X158" s="16" t="e">
        <f>IF(Template!$F$7="Linear interpolation",LinInterp($I$5:$I$22,$G$5:$G$22,W158),CubicSpline($I$5:$I$22,$G$5:$G$22,W158))</f>
        <v>#VALUE!</v>
      </c>
      <c r="Y158" s="221" t="e">
        <f t="shared" si="311"/>
        <v>#VALUE!</v>
      </c>
      <c r="Z158" s="221" t="e">
        <f>Y158/PRODUCT($AA$6:AA157)</f>
        <v>#VALUE!</v>
      </c>
      <c r="AA158" s="16" t="e">
        <f t="shared" si="312"/>
        <v>#VALUE!</v>
      </c>
      <c r="AB158" s="10" t="e">
        <f t="shared" si="313"/>
        <v>#VALUE!</v>
      </c>
      <c r="AC158" s="90">
        <f t="shared" si="305"/>
        <v>158</v>
      </c>
      <c r="AD158" s="17">
        <f t="shared" si="314"/>
        <v>46151</v>
      </c>
      <c r="AE158" s="16" t="e">
        <f t="shared" si="306"/>
        <v>#VALUE!</v>
      </c>
      <c r="AF158" s="10">
        <f ca="1">IFERROR(AVERAGE(INDIRECT("AE"&amp;AC158-Template!$F$10+1):INDIRECT("AE"&amp;AC158)),0)</f>
        <v>0</v>
      </c>
      <c r="AG158" s="35"/>
      <c r="AH158" s="86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112" t="str">
        <f>IFERROR(IF((AW157+1)&gt;=Template!$C$5,"-",AW157+1),"-")</f>
        <v>-</v>
      </c>
      <c r="AX158" s="89">
        <f>IFERROR(_xll.EfirEndOfDay(3342963,AW158,"LAST","LAST_TRADE_DATE",,,,0),0)</f>
        <v>0</v>
      </c>
      <c r="AY158" s="35"/>
      <c r="AZ158" s="17">
        <f t="shared" ref="AZ158" si="368">AZ157+1</f>
        <v>46174</v>
      </c>
      <c r="BA158" s="216">
        <f t="shared" si="330"/>
        <v>1</v>
      </c>
      <c r="BB158" s="216">
        <f t="shared" ref="BB158" si="369">BB157+1</f>
        <v>153</v>
      </c>
      <c r="BC158" s="16">
        <f t="shared" si="332"/>
        <v>0.41917808219178082</v>
      </c>
      <c r="BD158" s="16">
        <f>IF(Template!$F$7="Linear interpolation",LinInterp($AO$5:$AO$18,$AM$5:$AM$18,BC158),CubicSpline($AO$5:$AO$18,$AM$5:$AM$18,BC158))</f>
        <v>15.595048073524312</v>
      </c>
      <c r="BE158" s="221">
        <f t="shared" si="333"/>
        <v>1.0653710234314855</v>
      </c>
      <c r="BF158" s="221">
        <f>BE158/PRODUCT($BG$6:BG157)</f>
        <v>1.0003781602211594</v>
      </c>
      <c r="BG158" s="16">
        <f t="shared" si="334"/>
        <v>1.0003781602211594</v>
      </c>
      <c r="BH158" s="10">
        <f t="shared" si="335"/>
        <v>13.802848072319573</v>
      </c>
      <c r="BI158" s="90"/>
      <c r="BJ158" s="17">
        <f t="shared" si="317"/>
        <v>46151</v>
      </c>
      <c r="BK158" s="16">
        <f t="shared" si="309"/>
        <v>14.265990816601516</v>
      </c>
      <c r="BL158" s="10">
        <f ca="1">IFERROR(AVERAGE(INDIRECT("BK"&amp;AC158-Template!$F$10+1):INDIRECT("BK"&amp;AC158)),0)</f>
        <v>14.528624711689252</v>
      </c>
      <c r="BM158" s="35"/>
      <c r="BN158" s="86"/>
      <c r="BO158" s="35"/>
      <c r="BP158" s="35"/>
      <c r="BQ158" s="35"/>
      <c r="BR158" s="35"/>
      <c r="BS158" s="35"/>
      <c r="BT158" s="35"/>
      <c r="BU158" s="35"/>
      <c r="BV158" s="35"/>
      <c r="BW158" s="35"/>
      <c r="BX158" s="35"/>
      <c r="BY158" s="35"/>
      <c r="BZ158" s="35"/>
      <c r="CA158" s="35"/>
      <c r="CB158" s="35"/>
      <c r="CC158" s="35"/>
      <c r="CD158" s="35"/>
      <c r="CE158" s="35"/>
      <c r="CF158" s="35"/>
      <c r="CG158" s="35"/>
      <c r="CH158" s="35"/>
    </row>
    <row r="159" spans="1:86" ht="15.6" x14ac:dyDescent="0.3">
      <c r="A159" s="35"/>
      <c r="B159" s="86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112" t="str">
        <f>IFERROR(IF((Q158+1)&gt;=Template!$C$5,"-",Q158+1),"-")</f>
        <v>-</v>
      </c>
      <c r="R159" s="89">
        <f>IFERROR(_xll.EfirEndOfDay($E$5,Q159,"LAST","LAST_TRADE_DATE"),0)</f>
        <v>0</v>
      </c>
      <c r="S159" s="35"/>
      <c r="T159" s="17">
        <f t="shared" si="310"/>
        <v>46175</v>
      </c>
      <c r="U159" s="216">
        <f t="shared" si="304"/>
        <v>2</v>
      </c>
      <c r="V159" s="216">
        <f t="shared" si="310"/>
        <v>154</v>
      </c>
      <c r="W159" s="16">
        <f t="shared" si="318"/>
        <v>0.42191780821917807</v>
      </c>
      <c r="X159" s="16" t="e">
        <f>IF(Template!$F$7="Linear interpolation",LinInterp($I$5:$I$22,$G$5:$G$22,W159),CubicSpline($I$5:$I$22,$G$5:$G$22,W159))</f>
        <v>#VALUE!</v>
      </c>
      <c r="Y159" s="221" t="e">
        <f t="shared" si="311"/>
        <v>#VALUE!</v>
      </c>
      <c r="Z159" s="221" t="e">
        <f>Y159/PRODUCT($AA$6:AA158)</f>
        <v>#VALUE!</v>
      </c>
      <c r="AA159" s="16" t="e">
        <f t="shared" si="312"/>
        <v>#VALUE!</v>
      </c>
      <c r="AB159" s="10" t="e">
        <f t="shared" si="313"/>
        <v>#VALUE!</v>
      </c>
      <c r="AC159" s="90">
        <f t="shared" si="305"/>
        <v>159</v>
      </c>
      <c r="AD159" s="17">
        <f t="shared" si="314"/>
        <v>46152</v>
      </c>
      <c r="AE159" s="16" t="e">
        <f t="shared" si="306"/>
        <v>#VALUE!</v>
      </c>
      <c r="AF159" s="10">
        <f ca="1">IFERROR(AVERAGE(INDIRECT("AE"&amp;AC159-Template!$F$10+1):INDIRECT("AE"&amp;AC159)),0)</f>
        <v>0</v>
      </c>
      <c r="AG159" s="35"/>
      <c r="AH159" s="86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112" t="str">
        <f>IFERROR(IF((AW158+1)&gt;=Template!$C$5,"-",AW158+1),"-")</f>
        <v>-</v>
      </c>
      <c r="AX159" s="89">
        <f>IFERROR(_xll.EfirEndOfDay(3342963,AW159,"LAST","LAST_TRADE_DATE",,,,0),0)</f>
        <v>0</v>
      </c>
      <c r="AY159" s="35"/>
      <c r="AZ159" s="17">
        <f t="shared" ref="AZ159" si="370">AZ158+1</f>
        <v>46175</v>
      </c>
      <c r="BA159" s="216">
        <f t="shared" si="330"/>
        <v>2</v>
      </c>
      <c r="BB159" s="216">
        <f t="shared" ref="BB159" si="371">BB158+1</f>
        <v>154</v>
      </c>
      <c r="BC159" s="16">
        <f t="shared" si="332"/>
        <v>0.42191780821917807</v>
      </c>
      <c r="BD159" s="16">
        <f>IF(Template!$F$7="Linear interpolation",LinInterp($AO$5:$AO$18,$AM$5:$AM$18,BC159),CubicSpline($AO$5:$AO$18,$AM$5:$AM$18,BC159))</f>
        <v>15.589491668763825</v>
      </c>
      <c r="BE159" s="221">
        <f t="shared" si="333"/>
        <v>1.0657748415613597</v>
      </c>
      <c r="BF159" s="221">
        <f>BE159/PRODUCT($BG$6:BG158)</f>
        <v>1.0003790399034636</v>
      </c>
      <c r="BG159" s="16">
        <f t="shared" si="334"/>
        <v>1.0003790399034636</v>
      </c>
      <c r="BH159" s="10">
        <f t="shared" si="335"/>
        <v>13.834956476419634</v>
      </c>
      <c r="BI159" s="90"/>
      <c r="BJ159" s="17">
        <f t="shared" si="317"/>
        <v>46152</v>
      </c>
      <c r="BK159" s="16">
        <f t="shared" si="309"/>
        <v>14.265990816601516</v>
      </c>
      <c r="BL159" s="10">
        <f ca="1">IFERROR(AVERAGE(INDIRECT("BK"&amp;AC159-Template!$F$10+1):INDIRECT("BK"&amp;AC159)),0)</f>
        <v>14.510394873576731</v>
      </c>
      <c r="BM159" s="35"/>
      <c r="BN159" s="86"/>
      <c r="BO159" s="35"/>
      <c r="BP159" s="35"/>
      <c r="BQ159" s="35"/>
      <c r="BR159" s="35"/>
      <c r="BS159" s="35"/>
      <c r="BT159" s="35"/>
      <c r="BU159" s="35"/>
      <c r="BV159" s="35"/>
      <c r="BW159" s="35"/>
      <c r="BX159" s="35"/>
      <c r="BY159" s="35"/>
      <c r="BZ159" s="35"/>
      <c r="CA159" s="35"/>
      <c r="CB159" s="35"/>
      <c r="CC159" s="35"/>
      <c r="CD159" s="35"/>
      <c r="CE159" s="35"/>
      <c r="CF159" s="35"/>
      <c r="CG159" s="35"/>
      <c r="CH159" s="35"/>
    </row>
    <row r="160" spans="1:86" ht="15.6" x14ac:dyDescent="0.3">
      <c r="A160" s="35"/>
      <c r="B160" s="86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112" t="str">
        <f>IFERROR(IF((Q159+1)&gt;=Template!$C$5,"-",Q159+1),"-")</f>
        <v>-</v>
      </c>
      <c r="R160" s="89">
        <f>IFERROR(_xll.EfirEndOfDay($E$5,Q160,"LAST","LAST_TRADE_DATE"),0)</f>
        <v>0</v>
      </c>
      <c r="S160" s="35"/>
      <c r="T160" s="17">
        <f t="shared" si="310"/>
        <v>46176</v>
      </c>
      <c r="U160" s="216">
        <f t="shared" si="304"/>
        <v>3</v>
      </c>
      <c r="V160" s="216">
        <f t="shared" si="310"/>
        <v>155</v>
      </c>
      <c r="W160" s="16">
        <f t="shared" si="318"/>
        <v>0.42465753424657532</v>
      </c>
      <c r="X160" s="16" t="e">
        <f>IF(Template!$F$7="Linear interpolation",LinInterp($I$5:$I$22,$G$5:$G$22,W160),CubicSpline($I$5:$I$22,$G$5:$G$22,W160))</f>
        <v>#VALUE!</v>
      </c>
      <c r="Y160" s="221" t="e">
        <f t="shared" si="311"/>
        <v>#VALUE!</v>
      </c>
      <c r="Z160" s="221" t="e">
        <f>Y160/PRODUCT($AA$6:AA159)</f>
        <v>#VALUE!</v>
      </c>
      <c r="AA160" s="16" t="e">
        <f t="shared" si="312"/>
        <v>#VALUE!</v>
      </c>
      <c r="AB160" s="10" t="e">
        <f t="shared" si="313"/>
        <v>#VALUE!</v>
      </c>
      <c r="AC160" s="90">
        <f t="shared" si="305"/>
        <v>160</v>
      </c>
      <c r="AD160" s="17">
        <f t="shared" si="314"/>
        <v>46153</v>
      </c>
      <c r="AE160" s="16" t="e">
        <f t="shared" si="306"/>
        <v>#VALUE!</v>
      </c>
      <c r="AF160" s="10">
        <f ca="1">IFERROR(AVERAGE(INDIRECT("AE"&amp;AC160-Template!$F$10+1):INDIRECT("AE"&amp;AC160)),0)</f>
        <v>0</v>
      </c>
      <c r="AG160" s="35"/>
      <c r="AH160" s="86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112" t="str">
        <f>IFERROR(IF((AW159+1)&gt;=Template!$C$5,"-",AW159+1),"-")</f>
        <v>-</v>
      </c>
      <c r="AX160" s="89">
        <f>IFERROR(_xll.EfirEndOfDay(3342963,AW160,"LAST","LAST_TRADE_DATE",,,,0),0)</f>
        <v>0</v>
      </c>
      <c r="AY160" s="35"/>
      <c r="AZ160" s="17">
        <f t="shared" ref="AZ160" si="372">AZ159+1</f>
        <v>46176</v>
      </c>
      <c r="BA160" s="216">
        <f t="shared" si="330"/>
        <v>3</v>
      </c>
      <c r="BB160" s="216">
        <f t="shared" ref="BB160" si="373">BB159+1</f>
        <v>155</v>
      </c>
      <c r="BC160" s="16">
        <f t="shared" si="332"/>
        <v>0.42465753424657532</v>
      </c>
      <c r="BD160" s="16">
        <f>IF(Template!$F$7="Linear interpolation",LinInterp($AO$5:$AO$18,$AM$5:$AM$18,BC160),CubicSpline($AO$5:$AO$18,$AM$5:$AM$18,BC160))</f>
        <v>15.583939285938232</v>
      </c>
      <c r="BE160" s="221">
        <f t="shared" si="333"/>
        <v>1.0661783723101486</v>
      </c>
      <c r="BF160" s="221">
        <f>BE160/PRODUCT($BG$6:BG159)</f>
        <v>1.0003786266414372</v>
      </c>
      <c r="BG160" s="16">
        <f t="shared" si="334"/>
        <v>1.0003786266414372</v>
      </c>
      <c r="BH160" s="10">
        <f t="shared" si="335"/>
        <v>13.819872412456856</v>
      </c>
      <c r="BI160" s="90"/>
      <c r="BJ160" s="17">
        <f t="shared" si="317"/>
        <v>46153</v>
      </c>
      <c r="BK160" s="16">
        <f t="shared" si="309"/>
        <v>14.153596774949651</v>
      </c>
      <c r="BL160" s="10">
        <f ca="1">IFERROR(AVERAGE(INDIRECT("BK"&amp;AC160-Template!$F$10+1):INDIRECT("BK"&amp;AC160)),0)</f>
        <v>14.488418567409147</v>
      </c>
      <c r="BM160" s="35"/>
      <c r="BN160" s="86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</row>
    <row r="161" spans="1:86" ht="15.6" x14ac:dyDescent="0.3">
      <c r="A161" s="35"/>
      <c r="B161" s="86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112" t="str">
        <f>IFERROR(IF((Q160+1)&gt;=Template!$C$5,"-",Q160+1),"-")</f>
        <v>-</v>
      </c>
      <c r="R161" s="89">
        <f>IFERROR(_xll.EfirEndOfDay($E$5,Q161,"LAST","LAST_TRADE_DATE"),0)</f>
        <v>0</v>
      </c>
      <c r="S161" s="35"/>
      <c r="T161" s="17">
        <f t="shared" si="310"/>
        <v>46177</v>
      </c>
      <c r="U161" s="216">
        <f t="shared" si="304"/>
        <v>4</v>
      </c>
      <c r="V161" s="216">
        <f t="shared" si="310"/>
        <v>156</v>
      </c>
      <c r="W161" s="16">
        <f t="shared" si="318"/>
        <v>0.42739726027397262</v>
      </c>
      <c r="X161" s="16" t="e">
        <f>IF(Template!$F$7="Linear interpolation",LinInterp($I$5:$I$22,$G$5:$G$22,W161),CubicSpline($I$5:$I$22,$G$5:$G$22,W161))</f>
        <v>#VALUE!</v>
      </c>
      <c r="Y161" s="221" t="e">
        <f t="shared" si="311"/>
        <v>#VALUE!</v>
      </c>
      <c r="Z161" s="221" t="e">
        <f>Y161/PRODUCT($AA$6:AA160)</f>
        <v>#VALUE!</v>
      </c>
      <c r="AA161" s="16" t="e">
        <f t="shared" si="312"/>
        <v>#VALUE!</v>
      </c>
      <c r="AB161" s="10" t="e">
        <f t="shared" si="313"/>
        <v>#VALUE!</v>
      </c>
      <c r="AC161" s="90">
        <f t="shared" si="305"/>
        <v>161</v>
      </c>
      <c r="AD161" s="17">
        <f t="shared" si="314"/>
        <v>46154</v>
      </c>
      <c r="AE161" s="16" t="e">
        <f t="shared" si="306"/>
        <v>#VALUE!</v>
      </c>
      <c r="AF161" s="10">
        <f ca="1">IFERROR(AVERAGE(INDIRECT("AE"&amp;AC161-Template!$F$10+1):INDIRECT("AE"&amp;AC161)),0)</f>
        <v>0</v>
      </c>
      <c r="AG161" s="35"/>
      <c r="AH161" s="86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112" t="str">
        <f>IFERROR(IF((AW160+1)&gt;=Template!$C$5,"-",AW160+1),"-")</f>
        <v>-</v>
      </c>
      <c r="AX161" s="89">
        <f>IFERROR(_xll.EfirEndOfDay(3342963,AW161,"LAST","LAST_TRADE_DATE",,,,0),0)</f>
        <v>0</v>
      </c>
      <c r="AY161" s="35"/>
      <c r="AZ161" s="17">
        <f t="shared" ref="AZ161" si="374">AZ160+1</f>
        <v>46177</v>
      </c>
      <c r="BA161" s="216">
        <f t="shared" si="330"/>
        <v>4</v>
      </c>
      <c r="BB161" s="216">
        <f t="shared" ref="BB161" si="375">BB160+1</f>
        <v>156</v>
      </c>
      <c r="BC161" s="16">
        <f t="shared" si="332"/>
        <v>0.42739726027397262</v>
      </c>
      <c r="BD161" s="16">
        <f>IF(Template!$F$7="Linear interpolation",LinInterp($AO$5:$AO$18,$AM$5:$AM$18,BC161),CubicSpline($AO$5:$AO$18,$AM$5:$AM$18,BC161))</f>
        <v>15.578392143220478</v>
      </c>
      <c r="BE161" s="221">
        <f t="shared" si="333"/>
        <v>1.0665816212148602</v>
      </c>
      <c r="BF161" s="221">
        <f>BE161/PRODUCT($BG$6:BG160)</f>
        <v>1.0003782189877271</v>
      </c>
      <c r="BG161" s="16">
        <f t="shared" si="334"/>
        <v>1.0003782189877271</v>
      </c>
      <c r="BH161" s="10">
        <f t="shared" si="335"/>
        <v>13.804993052037418</v>
      </c>
      <c r="BI161" s="90"/>
      <c r="BJ161" s="17">
        <f t="shared" si="317"/>
        <v>46154</v>
      </c>
      <c r="BK161" s="16">
        <f t="shared" si="309"/>
        <v>14.191395749277525</v>
      </c>
      <c r="BL161" s="10">
        <f ca="1">IFERROR(AVERAGE(INDIRECT("BK"&amp;AC161-Template!$F$10+1):INDIRECT("BK"&amp;AC161)),0)</f>
        <v>14.46770222705249</v>
      </c>
      <c r="BM161" s="35"/>
      <c r="BN161" s="86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</row>
    <row r="162" spans="1:86" ht="15.6" x14ac:dyDescent="0.3">
      <c r="A162" s="35"/>
      <c r="B162" s="86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112" t="str">
        <f>IFERROR(IF((Q161+1)&gt;=Template!$C$5,"-",Q161+1),"-")</f>
        <v>-</v>
      </c>
      <c r="R162" s="89">
        <f>IFERROR(_xll.EfirEndOfDay($E$5,Q162,"LAST","LAST_TRADE_DATE"),0)</f>
        <v>0</v>
      </c>
      <c r="S162" s="35"/>
      <c r="T162" s="17">
        <f t="shared" si="310"/>
        <v>46178</v>
      </c>
      <c r="U162" s="216">
        <f t="shared" si="304"/>
        <v>5</v>
      </c>
      <c r="V162" s="216">
        <f t="shared" si="310"/>
        <v>157</v>
      </c>
      <c r="W162" s="16">
        <f t="shared" si="318"/>
        <v>0.43013698630136987</v>
      </c>
      <c r="X162" s="16" t="e">
        <f>IF(Template!$F$7="Linear interpolation",LinInterp($I$5:$I$22,$G$5:$G$22,W162),CubicSpline($I$5:$I$22,$G$5:$G$22,W162))</f>
        <v>#VALUE!</v>
      </c>
      <c r="Y162" s="221" t="e">
        <f t="shared" si="311"/>
        <v>#VALUE!</v>
      </c>
      <c r="Z162" s="221" t="e">
        <f>Y162/PRODUCT($AA$6:AA161)</f>
        <v>#VALUE!</v>
      </c>
      <c r="AA162" s="16" t="e">
        <f t="shared" si="312"/>
        <v>#VALUE!</v>
      </c>
      <c r="AB162" s="10" t="e">
        <f t="shared" si="313"/>
        <v>#VALUE!</v>
      </c>
      <c r="AC162" s="90">
        <f t="shared" si="305"/>
        <v>162</v>
      </c>
      <c r="AD162" s="17">
        <f t="shared" si="314"/>
        <v>46155</v>
      </c>
      <c r="AE162" s="16" t="e">
        <f t="shared" si="306"/>
        <v>#VALUE!</v>
      </c>
      <c r="AF162" s="10">
        <f ca="1">IFERROR(AVERAGE(INDIRECT("AE"&amp;AC162-Template!$F$10+1):INDIRECT("AE"&amp;AC162)),0)</f>
        <v>0</v>
      </c>
      <c r="AG162" s="35"/>
      <c r="AH162" s="86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112" t="str">
        <f>IFERROR(IF((AW161+1)&gt;=Template!$C$5,"-",AW161+1),"-")</f>
        <v>-</v>
      </c>
      <c r="AX162" s="89">
        <f>IFERROR(_xll.EfirEndOfDay(3342963,AW162,"LAST","LAST_TRADE_DATE",,,,0),0)</f>
        <v>0</v>
      </c>
      <c r="AY162" s="35"/>
      <c r="AZ162" s="17">
        <f t="shared" ref="AZ162" si="376">AZ161+1</f>
        <v>46178</v>
      </c>
      <c r="BA162" s="216">
        <f t="shared" si="330"/>
        <v>5</v>
      </c>
      <c r="BB162" s="216">
        <f t="shared" ref="BB162" si="377">BB161+1</f>
        <v>157</v>
      </c>
      <c r="BC162" s="16">
        <f t="shared" si="332"/>
        <v>0.43013698630136987</v>
      </c>
      <c r="BD162" s="16">
        <f>IF(Template!$F$7="Linear interpolation",LinInterp($AO$5:$AO$18,$AM$5:$AM$18,BC162),CubicSpline($AO$5:$AO$18,$AM$5:$AM$18,BC162))</f>
        <v>15.572851458783507</v>
      </c>
      <c r="BE162" s="221">
        <f t="shared" si="333"/>
        <v>1.0669845939460003</v>
      </c>
      <c r="BF162" s="221">
        <f>BE162/PRODUCT($BG$6:BG161)</f>
        <v>1.00037781705884</v>
      </c>
      <c r="BG162" s="16">
        <f t="shared" si="334"/>
        <v>1.00037781705884</v>
      </c>
      <c r="BH162" s="10">
        <f t="shared" si="335"/>
        <v>13.79032264765967</v>
      </c>
      <c r="BI162" s="90"/>
      <c r="BJ162" s="17">
        <f t="shared" si="317"/>
        <v>46155</v>
      </c>
      <c r="BK162" s="16">
        <f t="shared" si="309"/>
        <v>14.173008856790069</v>
      </c>
      <c r="BL162" s="10">
        <f ca="1">IFERROR(AVERAGE(INDIRECT("BK"&amp;AC162-Template!$F$10+1):INDIRECT("BK"&amp;AC162)),0)</f>
        <v>14.450304920435432</v>
      </c>
      <c r="BM162" s="35"/>
      <c r="BN162" s="86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35"/>
      <c r="CB162" s="35"/>
      <c r="CC162" s="35"/>
      <c r="CD162" s="35"/>
      <c r="CE162" s="35"/>
      <c r="CF162" s="35"/>
      <c r="CG162" s="35"/>
      <c r="CH162" s="35"/>
    </row>
    <row r="163" spans="1:86" ht="15.6" x14ac:dyDescent="0.3">
      <c r="A163" s="35"/>
      <c r="B163" s="86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112" t="str">
        <f>IFERROR(IF((Q162+1)&gt;=Template!$C$5,"-",Q162+1),"-")</f>
        <v>-</v>
      </c>
      <c r="R163" s="89">
        <f>IFERROR(_xll.EfirEndOfDay($E$5,Q163,"LAST","LAST_TRADE_DATE"),0)</f>
        <v>0</v>
      </c>
      <c r="S163" s="35"/>
      <c r="T163" s="17">
        <f t="shared" si="310"/>
        <v>46179</v>
      </c>
      <c r="U163" s="216">
        <f t="shared" si="304"/>
        <v>6</v>
      </c>
      <c r="V163" s="216">
        <f t="shared" si="310"/>
        <v>158</v>
      </c>
      <c r="W163" s="16">
        <f t="shared" si="318"/>
        <v>0.43287671232876712</v>
      </c>
      <c r="X163" s="16" t="e">
        <f>IF(Template!$F$7="Linear interpolation",LinInterp($I$5:$I$22,$G$5:$G$22,W163),CubicSpline($I$5:$I$22,$G$5:$G$22,W163))</f>
        <v>#VALUE!</v>
      </c>
      <c r="Y163" s="221" t="e">
        <f t="shared" si="311"/>
        <v>#VALUE!</v>
      </c>
      <c r="Z163" s="221" t="e">
        <f>Y163/PRODUCT($AA$6:AA162)</f>
        <v>#VALUE!</v>
      </c>
      <c r="AA163" s="16" t="e">
        <f t="shared" si="312"/>
        <v>#VALUE!</v>
      </c>
      <c r="AB163" s="10" t="e">
        <f t="shared" si="313"/>
        <v>#VALUE!</v>
      </c>
      <c r="AC163" s="90">
        <f t="shared" si="305"/>
        <v>163</v>
      </c>
      <c r="AD163" s="17">
        <f t="shared" si="314"/>
        <v>46156</v>
      </c>
      <c r="AE163" s="16" t="e">
        <f t="shared" si="306"/>
        <v>#VALUE!</v>
      </c>
      <c r="AF163" s="10">
        <f ca="1">IFERROR(AVERAGE(INDIRECT("AE"&amp;AC163-Template!$F$10+1):INDIRECT("AE"&amp;AC163)),0)</f>
        <v>0</v>
      </c>
      <c r="AG163" s="35"/>
      <c r="AH163" s="86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112" t="str">
        <f>IFERROR(IF((AW162+1)&gt;=Template!$C$5,"-",AW162+1),"-")</f>
        <v>-</v>
      </c>
      <c r="AX163" s="89">
        <f>IFERROR(_xll.EfirEndOfDay(3342963,AW163,"LAST","LAST_TRADE_DATE",,,,0),0)</f>
        <v>0</v>
      </c>
      <c r="AY163" s="35"/>
      <c r="AZ163" s="17">
        <f t="shared" ref="AZ163" si="378">AZ162+1</f>
        <v>46179</v>
      </c>
      <c r="BA163" s="216">
        <f t="shared" si="330"/>
        <v>6</v>
      </c>
      <c r="BB163" s="216">
        <f t="shared" ref="BB163" si="379">BB162+1</f>
        <v>158</v>
      </c>
      <c r="BC163" s="16">
        <f t="shared" si="332"/>
        <v>0.43287671232876712</v>
      </c>
      <c r="BD163" s="16">
        <f>IF(Template!$F$7="Linear interpolation",LinInterp($AO$5:$AO$18,$AM$5:$AM$18,BC163),CubicSpline($AO$5:$AO$18,$AM$5:$AM$18,BC163))</f>
        <v>15.567318450800263</v>
      </c>
      <c r="BE163" s="221">
        <f t="shared" si="333"/>
        <v>1.0673872963075737</v>
      </c>
      <c r="BF163" s="221">
        <f>BE163/PRODUCT($BG$6:BG162)</f>
        <v>1.000377420971079</v>
      </c>
      <c r="BG163" s="16">
        <f t="shared" si="334"/>
        <v>1.00037781705884</v>
      </c>
      <c r="BH163" s="10">
        <f t="shared" si="335"/>
        <v>13.79032264765967</v>
      </c>
      <c r="BI163" s="90"/>
      <c r="BJ163" s="17">
        <f t="shared" si="317"/>
        <v>46156</v>
      </c>
      <c r="BK163" s="16">
        <f t="shared" si="309"/>
        <v>14.154735577507683</v>
      </c>
      <c r="BL163" s="10">
        <f ca="1">IFERROR(AVERAGE(INDIRECT("BK"&amp;AC163-Template!$F$10+1):INDIRECT("BK"&amp;AC163)),0)</f>
        <v>14.430990933436716</v>
      </c>
      <c r="BM163" s="35"/>
      <c r="BN163" s="86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35"/>
      <c r="CB163" s="35"/>
      <c r="CC163" s="35"/>
      <c r="CD163" s="35"/>
      <c r="CE163" s="35"/>
      <c r="CF163" s="35"/>
      <c r="CG163" s="35"/>
      <c r="CH163" s="35"/>
    </row>
    <row r="164" spans="1:86" ht="15.6" x14ac:dyDescent="0.3">
      <c r="A164" s="35"/>
      <c r="B164" s="86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112" t="str">
        <f>IFERROR(IF((Q163+1)&gt;=Template!$C$5,"-",Q163+1),"-")</f>
        <v>-</v>
      </c>
      <c r="R164" s="89">
        <f>IFERROR(_xll.EfirEndOfDay($E$5,Q164,"LAST","LAST_TRADE_DATE"),0)</f>
        <v>0</v>
      </c>
      <c r="S164" s="35"/>
      <c r="T164" s="17">
        <f t="shared" si="310"/>
        <v>46180</v>
      </c>
      <c r="U164" s="216">
        <f t="shared" si="304"/>
        <v>7</v>
      </c>
      <c r="V164" s="216">
        <f t="shared" si="310"/>
        <v>159</v>
      </c>
      <c r="W164" s="16">
        <f t="shared" si="318"/>
        <v>0.43561643835616437</v>
      </c>
      <c r="X164" s="16" t="e">
        <f>IF(Template!$F$7="Linear interpolation",LinInterp($I$5:$I$22,$G$5:$G$22,W164),CubicSpline($I$5:$I$22,$G$5:$G$22,W164))</f>
        <v>#VALUE!</v>
      </c>
      <c r="Y164" s="221" t="e">
        <f t="shared" si="311"/>
        <v>#VALUE!</v>
      </c>
      <c r="Z164" s="221" t="e">
        <f>Y164/PRODUCT($AA$6:AA163)</f>
        <v>#VALUE!</v>
      </c>
      <c r="AA164" s="16" t="e">
        <f t="shared" si="312"/>
        <v>#VALUE!</v>
      </c>
      <c r="AB164" s="10" t="e">
        <f t="shared" si="313"/>
        <v>#VALUE!</v>
      </c>
      <c r="AC164" s="90">
        <f t="shared" si="305"/>
        <v>164</v>
      </c>
      <c r="AD164" s="17">
        <f t="shared" si="314"/>
        <v>46157</v>
      </c>
      <c r="AE164" s="16" t="e">
        <f t="shared" si="306"/>
        <v>#VALUE!</v>
      </c>
      <c r="AF164" s="10">
        <f ca="1">IFERROR(AVERAGE(INDIRECT("AE"&amp;AC164-Template!$F$10+1):INDIRECT("AE"&amp;AC164)),0)</f>
        <v>0</v>
      </c>
      <c r="AG164" s="35"/>
      <c r="AH164" s="86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112" t="str">
        <f>IFERROR(IF((AW163+1)&gt;=Template!$C$5,"-",AW163+1),"-")</f>
        <v>-</v>
      </c>
      <c r="AX164" s="89">
        <f>IFERROR(_xll.EfirEndOfDay(3342963,AW164,"LAST","LAST_TRADE_DATE",,,,0),0)</f>
        <v>0</v>
      </c>
      <c r="AY164" s="35"/>
      <c r="AZ164" s="17">
        <f t="shared" ref="AZ164" si="380">AZ163+1</f>
        <v>46180</v>
      </c>
      <c r="BA164" s="216">
        <f t="shared" si="330"/>
        <v>7</v>
      </c>
      <c r="BB164" s="216">
        <f t="shared" ref="BB164" si="381">BB163+1</f>
        <v>159</v>
      </c>
      <c r="BC164" s="16">
        <f t="shared" si="332"/>
        <v>0.43561643835616437</v>
      </c>
      <c r="BD164" s="16">
        <f>IF(Template!$F$7="Linear interpolation",LinInterp($AO$5:$AO$18,$AM$5:$AM$18,BC164),CubicSpline($AO$5:$AO$18,$AM$5:$AM$18,BC164))</f>
        <v>15.561794337443692</v>
      </c>
      <c r="BE164" s="221">
        <f t="shared" si="333"/>
        <v>1.0677897342370835</v>
      </c>
      <c r="BF164" s="221">
        <f>BE164/PRODUCT($BG$6:BG163)</f>
        <v>1.0003766347530914</v>
      </c>
      <c r="BG164" s="16">
        <f t="shared" si="334"/>
        <v>1.00037781705884</v>
      </c>
      <c r="BH164" s="10">
        <f t="shared" si="335"/>
        <v>13.79032264765967</v>
      </c>
      <c r="BI164" s="90"/>
      <c r="BJ164" s="17">
        <f t="shared" si="317"/>
        <v>46157</v>
      </c>
      <c r="BK164" s="16">
        <f t="shared" si="309"/>
        <v>14.136580328671489</v>
      </c>
      <c r="BL164" s="10">
        <f ca="1">IFERROR(AVERAGE(INDIRECT("BK"&amp;AC164-Template!$F$10+1):INDIRECT("BK"&amp;AC164)),0)</f>
        <v>14.411729772586991</v>
      </c>
      <c r="BM164" s="35"/>
      <c r="BN164" s="86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35"/>
      <c r="CB164" s="35"/>
      <c r="CC164" s="35"/>
      <c r="CD164" s="35"/>
      <c r="CE164" s="35"/>
      <c r="CF164" s="35"/>
      <c r="CG164" s="35"/>
      <c r="CH164" s="35"/>
    </row>
    <row r="165" spans="1:86" ht="15.6" x14ac:dyDescent="0.3">
      <c r="A165" s="35"/>
      <c r="B165" s="86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112" t="str">
        <f>IFERROR(IF((Q164+1)&gt;=Template!$C$5,"-",Q164+1),"-")</f>
        <v>-</v>
      </c>
      <c r="R165" s="89">
        <f>IFERROR(_xll.EfirEndOfDay($E$5,Q165,"LAST","LAST_TRADE_DATE"),0)</f>
        <v>0</v>
      </c>
      <c r="S165" s="35"/>
      <c r="T165" s="17">
        <f t="shared" si="310"/>
        <v>46181</v>
      </c>
      <c r="U165" s="216">
        <f t="shared" si="304"/>
        <v>1</v>
      </c>
      <c r="V165" s="216">
        <f t="shared" si="310"/>
        <v>160</v>
      </c>
      <c r="W165" s="16">
        <f t="shared" si="318"/>
        <v>0.43835616438356162</v>
      </c>
      <c r="X165" s="16" t="e">
        <f>IF(Template!$F$7="Linear interpolation",LinInterp($I$5:$I$22,$G$5:$G$22,W165),CubicSpline($I$5:$I$22,$G$5:$G$22,W165))</f>
        <v>#VALUE!</v>
      </c>
      <c r="Y165" s="221" t="e">
        <f t="shared" si="311"/>
        <v>#VALUE!</v>
      </c>
      <c r="Z165" s="221" t="e">
        <f>Y165/PRODUCT($AA$6:AA164)</f>
        <v>#VALUE!</v>
      </c>
      <c r="AA165" s="16" t="e">
        <f t="shared" si="312"/>
        <v>#VALUE!</v>
      </c>
      <c r="AB165" s="10" t="e">
        <f t="shared" si="313"/>
        <v>#VALUE!</v>
      </c>
      <c r="AC165" s="90">
        <f t="shared" si="305"/>
        <v>165</v>
      </c>
      <c r="AD165" s="17">
        <f t="shared" si="314"/>
        <v>46158</v>
      </c>
      <c r="AE165" s="16" t="e">
        <f t="shared" si="306"/>
        <v>#VALUE!</v>
      </c>
      <c r="AF165" s="10">
        <f ca="1">IFERROR(AVERAGE(INDIRECT("AE"&amp;AC165-Template!$F$10+1):INDIRECT("AE"&amp;AC165)),0)</f>
        <v>0</v>
      </c>
      <c r="AG165" s="35"/>
      <c r="AH165" s="86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112" t="str">
        <f>IFERROR(IF((AW164+1)&gt;=Template!$C$5,"-",AW164+1),"-")</f>
        <v>-</v>
      </c>
      <c r="AX165" s="89">
        <f>IFERROR(_xll.EfirEndOfDay(3342963,AW165,"LAST","LAST_TRADE_DATE",,,,0),0)</f>
        <v>0</v>
      </c>
      <c r="AY165" s="35"/>
      <c r="AZ165" s="17">
        <f t="shared" ref="AZ165" si="382">AZ164+1</f>
        <v>46181</v>
      </c>
      <c r="BA165" s="216">
        <f t="shared" si="330"/>
        <v>1</v>
      </c>
      <c r="BB165" s="216">
        <f t="shared" ref="BB165" si="383">BB164+1</f>
        <v>160</v>
      </c>
      <c r="BC165" s="16">
        <f t="shared" si="332"/>
        <v>0.43835616438356162</v>
      </c>
      <c r="BD165" s="16">
        <f>IF(Template!$F$7="Linear interpolation",LinInterp($AO$5:$AO$18,$AM$5:$AM$18,BC165),CubicSpline($AO$5:$AO$18,$AM$5:$AM$18,BC165))</f>
        <v>15.556280336886731</v>
      </c>
      <c r="BE165" s="221">
        <f t="shared" si="333"/>
        <v>1.0681919138055309</v>
      </c>
      <c r="BF165" s="221">
        <f>BE165/PRODUCT($BG$6:BG164)</f>
        <v>1.000375464478753</v>
      </c>
      <c r="BG165" s="16">
        <f t="shared" si="334"/>
        <v>1.000375464478753</v>
      </c>
      <c r="BH165" s="10">
        <f t="shared" si="335"/>
        <v>13.704453474485568</v>
      </c>
      <c r="BI165" s="90"/>
      <c r="BJ165" s="17">
        <f t="shared" si="317"/>
        <v>46158</v>
      </c>
      <c r="BK165" s="16">
        <f t="shared" si="309"/>
        <v>14.136580328671489</v>
      </c>
      <c r="BL165" s="10">
        <f ca="1">IFERROR(AVERAGE(INDIRECT("BK"&amp;AC165-Template!$F$10+1):INDIRECT("BK"&amp;AC165)),0)</f>
        <v>14.393127065291562</v>
      </c>
      <c r="BM165" s="35"/>
      <c r="BN165" s="86"/>
      <c r="BO165" s="35"/>
      <c r="BP165" s="35"/>
      <c r="BQ165" s="35"/>
      <c r="BR165" s="35"/>
      <c r="BS165" s="35"/>
      <c r="BT165" s="35"/>
      <c r="BU165" s="35"/>
      <c r="BV165" s="35"/>
      <c r="BW165" s="35"/>
      <c r="BX165" s="35"/>
      <c r="BY165" s="35"/>
      <c r="BZ165" s="35"/>
      <c r="CA165" s="35"/>
      <c r="CB165" s="35"/>
      <c r="CC165" s="35"/>
      <c r="CD165" s="35"/>
      <c r="CE165" s="35"/>
      <c r="CF165" s="35"/>
      <c r="CG165" s="35"/>
      <c r="CH165" s="35"/>
    </row>
    <row r="166" spans="1:86" ht="15.6" x14ac:dyDescent="0.3">
      <c r="A166" s="35"/>
      <c r="B166" s="86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112" t="str">
        <f>IFERROR(IF((Q165+1)&gt;=Template!$C$5,"-",Q165+1),"-")</f>
        <v>-</v>
      </c>
      <c r="R166" s="89">
        <f>IFERROR(_xll.EfirEndOfDay($E$5,Q166,"LAST","LAST_TRADE_DATE"),0)</f>
        <v>0</v>
      </c>
      <c r="S166" s="35"/>
      <c r="T166" s="17">
        <f t="shared" si="310"/>
        <v>46182</v>
      </c>
      <c r="U166" s="216">
        <f t="shared" si="304"/>
        <v>2</v>
      </c>
      <c r="V166" s="216">
        <f t="shared" si="310"/>
        <v>161</v>
      </c>
      <c r="W166" s="16">
        <f t="shared" si="318"/>
        <v>0.44109589041095892</v>
      </c>
      <c r="X166" s="16" t="e">
        <f>IF(Template!$F$7="Linear interpolation",LinInterp($I$5:$I$22,$G$5:$G$22,W166),CubicSpline($I$5:$I$22,$G$5:$G$22,W166))</f>
        <v>#VALUE!</v>
      </c>
      <c r="Y166" s="221" t="e">
        <f t="shared" si="311"/>
        <v>#VALUE!</v>
      </c>
      <c r="Z166" s="221" t="e">
        <f>Y166/PRODUCT($AA$6:AA165)</f>
        <v>#VALUE!</v>
      </c>
      <c r="AA166" s="16" t="e">
        <f t="shared" si="312"/>
        <v>#VALUE!</v>
      </c>
      <c r="AB166" s="10" t="e">
        <f t="shared" si="313"/>
        <v>#VALUE!</v>
      </c>
      <c r="AC166" s="90">
        <f t="shared" si="305"/>
        <v>166</v>
      </c>
      <c r="AD166" s="17">
        <f t="shared" si="314"/>
        <v>46159</v>
      </c>
      <c r="AE166" s="16" t="e">
        <f t="shared" si="306"/>
        <v>#VALUE!</v>
      </c>
      <c r="AF166" s="10">
        <f ca="1">IFERROR(AVERAGE(INDIRECT("AE"&amp;AC166-Template!$F$10+1):INDIRECT("AE"&amp;AC166)),0)</f>
        <v>0</v>
      </c>
      <c r="AG166" s="35"/>
      <c r="AH166" s="86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112" t="str">
        <f>IFERROR(IF((AW165+1)&gt;=Template!$C$5,"-",AW165+1),"-")</f>
        <v>-</v>
      </c>
      <c r="AX166" s="89">
        <f>IFERROR(_xll.EfirEndOfDay(3342963,AW166,"LAST","LAST_TRADE_DATE",,,,0),0)</f>
        <v>0</v>
      </c>
      <c r="AY166" s="35"/>
      <c r="AZ166" s="17">
        <f t="shared" ref="AZ166" si="384">AZ165+1</f>
        <v>46182</v>
      </c>
      <c r="BA166" s="216">
        <f t="shared" si="330"/>
        <v>2</v>
      </c>
      <c r="BB166" s="216">
        <f t="shared" ref="BB166" si="385">BB165+1</f>
        <v>161</v>
      </c>
      <c r="BC166" s="16">
        <f t="shared" si="332"/>
        <v>0.44109589041095892</v>
      </c>
      <c r="BD166" s="16">
        <f>IF(Template!$F$7="Linear interpolation",LinInterp($AO$5:$AO$18,$AM$5:$AM$18,BC166),CubicSpline($AO$5:$AO$18,$AM$5:$AM$18,BC166))</f>
        <v>15.550777667302331</v>
      </c>
      <c r="BE166" s="221">
        <f t="shared" si="333"/>
        <v>1.0685938412174159</v>
      </c>
      <c r="BF166" s="221">
        <f>BE166/PRODUCT($BG$6:BG165)</f>
        <v>1.0003762689144997</v>
      </c>
      <c r="BG166" s="16">
        <f t="shared" si="334"/>
        <v>1.0003762689144997</v>
      </c>
      <c r="BH166" s="10">
        <f t="shared" si="335"/>
        <v>13.733815379239456</v>
      </c>
      <c r="BI166" s="90"/>
      <c r="BJ166" s="17">
        <f t="shared" si="317"/>
        <v>46159</v>
      </c>
      <c r="BK166" s="16">
        <f t="shared" si="309"/>
        <v>14.136580328671489</v>
      </c>
      <c r="BL166" s="10">
        <f ca="1">IFERROR(AVERAGE(INDIRECT("BK"&amp;AC166-Template!$F$10+1):INDIRECT("BK"&amp;AC166)),0)</f>
        <v>14.375183108505629</v>
      </c>
      <c r="BM166" s="35"/>
      <c r="BN166" s="86"/>
      <c r="BO166" s="35"/>
      <c r="BP166" s="35"/>
      <c r="BQ166" s="35"/>
      <c r="BR166" s="35"/>
      <c r="BS166" s="35"/>
      <c r="BT166" s="35"/>
      <c r="BU166" s="35"/>
      <c r="BV166" s="35"/>
      <c r="BW166" s="35"/>
      <c r="BX166" s="35"/>
      <c r="BY166" s="35"/>
      <c r="BZ166" s="35"/>
      <c r="CA166" s="35"/>
      <c r="CB166" s="35"/>
      <c r="CC166" s="35"/>
      <c r="CD166" s="35"/>
      <c r="CE166" s="35"/>
      <c r="CF166" s="35"/>
      <c r="CG166" s="35"/>
      <c r="CH166" s="35"/>
    </row>
    <row r="167" spans="1:86" ht="15.6" x14ac:dyDescent="0.3">
      <c r="A167" s="35"/>
      <c r="B167" s="86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112" t="str">
        <f>IFERROR(IF((Q166+1)&gt;=Template!$C$5,"-",Q166+1),"-")</f>
        <v>-</v>
      </c>
      <c r="R167" s="89">
        <f>IFERROR(_xll.EfirEndOfDay($E$5,Q167,"LAST","LAST_TRADE_DATE"),0)</f>
        <v>0</v>
      </c>
      <c r="S167" s="35"/>
      <c r="T167" s="17">
        <f t="shared" si="310"/>
        <v>46183</v>
      </c>
      <c r="U167" s="216">
        <f t="shared" si="304"/>
        <v>3</v>
      </c>
      <c r="V167" s="216">
        <f t="shared" si="310"/>
        <v>162</v>
      </c>
      <c r="W167" s="16">
        <f t="shared" si="318"/>
        <v>0.44383561643835617</v>
      </c>
      <c r="X167" s="16" t="e">
        <f>IF(Template!$F$7="Linear interpolation",LinInterp($I$5:$I$22,$G$5:$G$22,W167),CubicSpline($I$5:$I$22,$G$5:$G$22,W167))</f>
        <v>#VALUE!</v>
      </c>
      <c r="Y167" s="221" t="e">
        <f t="shared" si="311"/>
        <v>#VALUE!</v>
      </c>
      <c r="Z167" s="221" t="e">
        <f>Y167/PRODUCT($AA$6:AA166)</f>
        <v>#VALUE!</v>
      </c>
      <c r="AA167" s="16" t="e">
        <f t="shared" si="312"/>
        <v>#VALUE!</v>
      </c>
      <c r="AB167" s="10" t="e">
        <f t="shared" si="313"/>
        <v>#VALUE!</v>
      </c>
      <c r="AC167" s="90">
        <f t="shared" si="305"/>
        <v>167</v>
      </c>
      <c r="AD167" s="17">
        <f t="shared" si="314"/>
        <v>46160</v>
      </c>
      <c r="AE167" s="16" t="e">
        <f t="shared" si="306"/>
        <v>#VALUE!</v>
      </c>
      <c r="AF167" s="10">
        <f ca="1">IFERROR(AVERAGE(INDIRECT("AE"&amp;AC167-Template!$F$10+1):INDIRECT("AE"&amp;AC167)),0)</f>
        <v>0</v>
      </c>
      <c r="AG167" s="35"/>
      <c r="AH167" s="86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112" t="str">
        <f>IFERROR(IF((AW166+1)&gt;=Template!$C$5,"-",AW166+1),"-")</f>
        <v>-</v>
      </c>
      <c r="AX167" s="89">
        <f>IFERROR(_xll.EfirEndOfDay(3342963,AW167,"LAST","LAST_TRADE_DATE",,,,0),0)</f>
        <v>0</v>
      </c>
      <c r="AY167" s="35"/>
      <c r="AZ167" s="17">
        <f t="shared" ref="AZ167" si="386">AZ166+1</f>
        <v>46183</v>
      </c>
      <c r="BA167" s="216">
        <f t="shared" si="330"/>
        <v>3</v>
      </c>
      <c r="BB167" s="216">
        <f t="shared" ref="BB167" si="387">BB166+1</f>
        <v>162</v>
      </c>
      <c r="BC167" s="16">
        <f t="shared" si="332"/>
        <v>0.44383561643835617</v>
      </c>
      <c r="BD167" s="16">
        <f>IF(Template!$F$7="Linear interpolation",LinInterp($AO$5:$AO$18,$AM$5:$AM$18,BC167),CubicSpline($AO$5:$AO$18,$AM$5:$AM$18,BC167))</f>
        <v>15.545287546863433</v>
      </c>
      <c r="BE167" s="221">
        <f t="shared" si="333"/>
        <v>1.0689955228107364</v>
      </c>
      <c r="BF167" s="221">
        <f>BE167/PRODUCT($BG$6:BG166)</f>
        <v>1.0003758973501691</v>
      </c>
      <c r="BG167" s="16">
        <f t="shared" si="334"/>
        <v>1.0003758973501691</v>
      </c>
      <c r="BH167" s="10">
        <f t="shared" si="335"/>
        <v>13.720253281171214</v>
      </c>
      <c r="BI167" s="90"/>
      <c r="BJ167" s="17">
        <f t="shared" si="317"/>
        <v>46160</v>
      </c>
      <c r="BK167" s="16">
        <f t="shared" si="309"/>
        <v>14.028895325013501</v>
      </c>
      <c r="BL167" s="10">
        <f ca="1">IFERROR(AVERAGE(INDIRECT("BK"&amp;AC167-Template!$F$10+1):INDIRECT("BK"&amp;AC167)),0)</f>
        <v>14.353649651597761</v>
      </c>
      <c r="BM167" s="35"/>
      <c r="BN167" s="86"/>
      <c r="BO167" s="35"/>
      <c r="BP167" s="35"/>
      <c r="BQ167" s="35"/>
      <c r="BR167" s="35"/>
      <c r="BS167" s="35"/>
      <c r="BT167" s="35"/>
      <c r="BU167" s="35"/>
      <c r="BV167" s="35"/>
      <c r="BW167" s="35"/>
      <c r="BX167" s="35"/>
      <c r="BY167" s="35"/>
      <c r="BZ167" s="35"/>
      <c r="CA167" s="35"/>
      <c r="CB167" s="35"/>
      <c r="CC167" s="35"/>
      <c r="CD167" s="35"/>
      <c r="CE167" s="35"/>
      <c r="CF167" s="35"/>
      <c r="CG167" s="35"/>
      <c r="CH167" s="35"/>
    </row>
    <row r="168" spans="1:86" ht="15.6" x14ac:dyDescent="0.3">
      <c r="A168" s="35"/>
      <c r="B168" s="86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112" t="str">
        <f>IFERROR(IF((Q167+1)&gt;=Template!$C$5,"-",Q167+1),"-")</f>
        <v>-</v>
      </c>
      <c r="R168" s="89">
        <f>IFERROR(_xll.EfirEndOfDay($E$5,Q168,"LAST","LAST_TRADE_DATE"),0)</f>
        <v>0</v>
      </c>
      <c r="S168" s="35"/>
      <c r="T168" s="17">
        <f t="shared" si="310"/>
        <v>46184</v>
      </c>
      <c r="U168" s="216">
        <f t="shared" si="304"/>
        <v>4</v>
      </c>
      <c r="V168" s="216">
        <f t="shared" si="310"/>
        <v>163</v>
      </c>
      <c r="W168" s="16">
        <f t="shared" si="318"/>
        <v>0.44657534246575342</v>
      </c>
      <c r="X168" s="16" t="e">
        <f>IF(Template!$F$7="Linear interpolation",LinInterp($I$5:$I$22,$G$5:$G$22,W168),CubicSpline($I$5:$I$22,$G$5:$G$22,W168))</f>
        <v>#VALUE!</v>
      </c>
      <c r="Y168" s="221" t="e">
        <f t="shared" si="311"/>
        <v>#VALUE!</v>
      </c>
      <c r="Z168" s="221" t="e">
        <f>Y168/PRODUCT($AA$6:AA167)</f>
        <v>#VALUE!</v>
      </c>
      <c r="AA168" s="16" t="e">
        <f t="shared" si="312"/>
        <v>#VALUE!</v>
      </c>
      <c r="AB168" s="10" t="e">
        <f t="shared" si="313"/>
        <v>#VALUE!</v>
      </c>
      <c r="AC168" s="90">
        <f t="shared" si="305"/>
        <v>168</v>
      </c>
      <c r="AD168" s="17">
        <f t="shared" si="314"/>
        <v>46161</v>
      </c>
      <c r="AE168" s="16" t="e">
        <f t="shared" si="306"/>
        <v>#VALUE!</v>
      </c>
      <c r="AF168" s="10">
        <f ca="1">IFERROR(AVERAGE(INDIRECT("AE"&amp;AC168-Template!$F$10+1):INDIRECT("AE"&amp;AC168)),0)</f>
        <v>0</v>
      </c>
      <c r="AG168" s="35"/>
      <c r="AH168" s="86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112" t="str">
        <f>IFERROR(IF((AW167+1)&gt;=Template!$C$5,"-",AW167+1),"-")</f>
        <v>-</v>
      </c>
      <c r="AX168" s="89">
        <f>IFERROR(_xll.EfirEndOfDay(3342963,AW168,"LAST","LAST_TRADE_DATE",,,,0),0)</f>
        <v>0</v>
      </c>
      <c r="AY168" s="35"/>
      <c r="AZ168" s="17">
        <f t="shared" ref="AZ168" si="388">AZ167+1</f>
        <v>46184</v>
      </c>
      <c r="BA168" s="216">
        <f t="shared" si="330"/>
        <v>4</v>
      </c>
      <c r="BB168" s="216">
        <f t="shared" ref="BB168" si="389">BB167+1</f>
        <v>163</v>
      </c>
      <c r="BC168" s="16">
        <f t="shared" si="332"/>
        <v>0.44657534246575342</v>
      </c>
      <c r="BD168" s="16">
        <f>IF(Template!$F$7="Linear interpolation",LinInterp($AO$5:$AO$18,$AM$5:$AM$18,BC168),CubicSpline($AO$5:$AO$18,$AM$5:$AM$18,BC168))</f>
        <v>15.539811193742979</v>
      </c>
      <c r="BE168" s="221">
        <f t="shared" si="333"/>
        <v>1.0693969650569892</v>
      </c>
      <c r="BF168" s="221">
        <f>BE168/PRODUCT($BG$6:BG167)</f>
        <v>1.0003755322054084</v>
      </c>
      <c r="BG168" s="16">
        <f t="shared" si="334"/>
        <v>1.0003755322054084</v>
      </c>
      <c r="BH168" s="10">
        <f t="shared" si="335"/>
        <v>13.706925497407486</v>
      </c>
      <c r="BI168" s="90"/>
      <c r="BJ168" s="17">
        <f t="shared" si="317"/>
        <v>46161</v>
      </c>
      <c r="BK168" s="16">
        <f t="shared" si="309"/>
        <v>14.065227697676818</v>
      </c>
      <c r="BL168" s="10">
        <f ca="1">IFERROR(AVERAGE(INDIRECT("BK"&amp;AC168-Template!$F$10+1):INDIRECT("BK"&amp;AC168)),0)</f>
        <v>14.333327273778673</v>
      </c>
      <c r="BM168" s="35"/>
      <c r="BN168" s="86"/>
      <c r="BO168" s="35"/>
      <c r="BP168" s="35"/>
      <c r="BQ168" s="35"/>
      <c r="BR168" s="35"/>
      <c r="BS168" s="35"/>
      <c r="BT168" s="35"/>
      <c r="BU168" s="35"/>
      <c r="BV168" s="35"/>
      <c r="BW168" s="35"/>
      <c r="BX168" s="35"/>
      <c r="BY168" s="35"/>
      <c r="BZ168" s="35"/>
      <c r="CA168" s="35"/>
      <c r="CB168" s="35"/>
      <c r="CC168" s="35"/>
      <c r="CD168" s="35"/>
      <c r="CE168" s="35"/>
      <c r="CF168" s="35"/>
      <c r="CG168" s="35"/>
      <c r="CH168" s="35"/>
    </row>
    <row r="169" spans="1:86" ht="15.6" x14ac:dyDescent="0.3">
      <c r="A169" s="35"/>
      <c r="B169" s="86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112" t="str">
        <f>IFERROR(IF((Q168+1)&gt;=Template!$C$5,"-",Q168+1),"-")</f>
        <v>-</v>
      </c>
      <c r="R169" s="89">
        <f>IFERROR(_xll.EfirEndOfDay($E$5,Q169,"LAST","LAST_TRADE_DATE"),0)</f>
        <v>0</v>
      </c>
      <c r="S169" s="35"/>
      <c r="T169" s="17">
        <f t="shared" si="310"/>
        <v>46185</v>
      </c>
      <c r="U169" s="216">
        <f t="shared" si="304"/>
        <v>5</v>
      </c>
      <c r="V169" s="216">
        <f t="shared" si="310"/>
        <v>164</v>
      </c>
      <c r="W169" s="16">
        <f t="shared" si="318"/>
        <v>0.44931506849315067</v>
      </c>
      <c r="X169" s="16" t="e">
        <f>IF(Template!$F$7="Linear interpolation",LinInterp($I$5:$I$22,$G$5:$G$22,W169),CubicSpline($I$5:$I$22,$G$5:$G$22,W169))</f>
        <v>#VALUE!</v>
      </c>
      <c r="Y169" s="221" t="e">
        <f t="shared" si="311"/>
        <v>#VALUE!</v>
      </c>
      <c r="Z169" s="221" t="e">
        <f>Y169/PRODUCT($AA$6:AA168)</f>
        <v>#VALUE!</v>
      </c>
      <c r="AA169" s="16" t="e">
        <f t="shared" si="312"/>
        <v>#VALUE!</v>
      </c>
      <c r="AB169" s="10" t="e">
        <f t="shared" si="313"/>
        <v>#VALUE!</v>
      </c>
      <c r="AC169" s="90">
        <f t="shared" si="305"/>
        <v>169</v>
      </c>
      <c r="AD169" s="17">
        <f t="shared" si="314"/>
        <v>46162</v>
      </c>
      <c r="AE169" s="16" t="e">
        <f t="shared" si="306"/>
        <v>#VALUE!</v>
      </c>
      <c r="AF169" s="10">
        <f ca="1">IFERROR(AVERAGE(INDIRECT("AE"&amp;AC169-Template!$F$10+1):INDIRECT("AE"&amp;AC169)),0)</f>
        <v>0</v>
      </c>
      <c r="AG169" s="35"/>
      <c r="AH169" s="86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112" t="str">
        <f>IFERROR(IF((AW168+1)&gt;=Template!$C$5,"-",AW168+1),"-")</f>
        <v>-</v>
      </c>
      <c r="AX169" s="89">
        <f>IFERROR(_xll.EfirEndOfDay(3342963,AW169,"LAST","LAST_TRADE_DATE",,,,0),0)</f>
        <v>0</v>
      </c>
      <c r="AY169" s="35"/>
      <c r="AZ169" s="17">
        <f t="shared" ref="AZ169" si="390">AZ168+1</f>
        <v>46185</v>
      </c>
      <c r="BA169" s="216">
        <f t="shared" si="330"/>
        <v>5</v>
      </c>
      <c r="BB169" s="216">
        <f t="shared" ref="BB169" si="391">BB168+1</f>
        <v>164</v>
      </c>
      <c r="BC169" s="16">
        <f t="shared" si="332"/>
        <v>0.44931506849315067</v>
      </c>
      <c r="BD169" s="16">
        <f>IF(Template!$F$7="Linear interpolation",LinInterp($AO$5:$AO$18,$AM$5:$AM$18,BC169),CubicSpline($AO$5:$AO$18,$AM$5:$AM$18,BC169))</f>
        <v>15.534349826113916</v>
      </c>
      <c r="BE169" s="221">
        <f t="shared" si="333"/>
        <v>1.0697981745611693</v>
      </c>
      <c r="BF169" s="221">
        <f>BE169/PRODUCT($BG$6:BG168)</f>
        <v>1.000375173595297</v>
      </c>
      <c r="BG169" s="16">
        <f t="shared" si="334"/>
        <v>1.000375173595297</v>
      </c>
      <c r="BH169" s="10">
        <f t="shared" si="335"/>
        <v>13.693836228341972</v>
      </c>
      <c r="BI169" s="90"/>
      <c r="BJ169" s="17">
        <f t="shared" si="317"/>
        <v>46162</v>
      </c>
      <c r="BK169" s="16">
        <f t="shared" si="309"/>
        <v>14.047728574916206</v>
      </c>
      <c r="BL169" s="10">
        <f ca="1">IFERROR(AVERAGE(INDIRECT("BK"&amp;AC169-Template!$F$10+1):INDIRECT("BK"&amp;AC169)),0)</f>
        <v>14.316374734848933</v>
      </c>
      <c r="BM169" s="35"/>
      <c r="BN169" s="86"/>
      <c r="BO169" s="35"/>
      <c r="BP169" s="35"/>
      <c r="BQ169" s="35"/>
      <c r="BR169" s="35"/>
      <c r="BS169" s="35"/>
      <c r="BT169" s="35"/>
      <c r="BU169" s="35"/>
      <c r="BV169" s="35"/>
      <c r="BW169" s="35"/>
      <c r="BX169" s="35"/>
      <c r="BY169" s="35"/>
      <c r="BZ169" s="35"/>
      <c r="CA169" s="35"/>
      <c r="CB169" s="35"/>
      <c r="CC169" s="35"/>
      <c r="CD169" s="35"/>
      <c r="CE169" s="35"/>
      <c r="CF169" s="35"/>
      <c r="CG169" s="35"/>
      <c r="CH169" s="35"/>
    </row>
    <row r="170" spans="1:86" ht="15.6" x14ac:dyDescent="0.3">
      <c r="A170" s="35"/>
      <c r="B170" s="86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112" t="str">
        <f>IFERROR(IF((Q169+1)&gt;=Template!$C$5,"-",Q169+1),"-")</f>
        <v>-</v>
      </c>
      <c r="R170" s="89">
        <f>IFERROR(_xll.EfirEndOfDay($E$5,Q170,"LAST","LAST_TRADE_DATE"),0)</f>
        <v>0</v>
      </c>
      <c r="S170" s="35"/>
      <c r="T170" s="17">
        <f t="shared" si="310"/>
        <v>46186</v>
      </c>
      <c r="U170" s="216">
        <f t="shared" si="304"/>
        <v>6</v>
      </c>
      <c r="V170" s="216">
        <f t="shared" si="310"/>
        <v>165</v>
      </c>
      <c r="W170" s="16">
        <f t="shared" si="318"/>
        <v>0.45205479452054792</v>
      </c>
      <c r="X170" s="16" t="e">
        <f>IF(Template!$F$7="Linear interpolation",LinInterp($I$5:$I$22,$G$5:$G$22,W170),CubicSpline($I$5:$I$22,$G$5:$G$22,W170))</f>
        <v>#VALUE!</v>
      </c>
      <c r="Y170" s="221" t="e">
        <f t="shared" si="311"/>
        <v>#VALUE!</v>
      </c>
      <c r="Z170" s="221" t="e">
        <f>Y170/PRODUCT($AA$6:AA169)</f>
        <v>#VALUE!</v>
      </c>
      <c r="AA170" s="16" t="e">
        <f t="shared" si="312"/>
        <v>#VALUE!</v>
      </c>
      <c r="AB170" s="10" t="e">
        <f t="shared" si="313"/>
        <v>#VALUE!</v>
      </c>
      <c r="AC170" s="90">
        <f t="shared" si="305"/>
        <v>170</v>
      </c>
      <c r="AD170" s="17">
        <f t="shared" si="314"/>
        <v>46163</v>
      </c>
      <c r="AE170" s="16" t="e">
        <f t="shared" si="306"/>
        <v>#VALUE!</v>
      </c>
      <c r="AF170" s="10">
        <f ca="1">IFERROR(AVERAGE(INDIRECT("AE"&amp;AC170-Template!$F$10+1):INDIRECT("AE"&amp;AC170)),0)</f>
        <v>0</v>
      </c>
      <c r="AG170" s="35"/>
      <c r="AH170" s="86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112" t="str">
        <f>IFERROR(IF((AW169+1)&gt;=Template!$C$5,"-",AW169+1),"-")</f>
        <v>-</v>
      </c>
      <c r="AX170" s="89">
        <f>IFERROR(_xll.EfirEndOfDay(3342963,AW170,"LAST","LAST_TRADE_DATE",,,,0),0)</f>
        <v>0</v>
      </c>
      <c r="AY170" s="35"/>
      <c r="AZ170" s="17">
        <f t="shared" ref="AZ170" si="392">AZ169+1</f>
        <v>46186</v>
      </c>
      <c r="BA170" s="216">
        <f t="shared" si="330"/>
        <v>6</v>
      </c>
      <c r="BB170" s="216">
        <f t="shared" ref="BB170" si="393">BB169+1</f>
        <v>165</v>
      </c>
      <c r="BC170" s="16">
        <f t="shared" si="332"/>
        <v>0.45205479452054792</v>
      </c>
      <c r="BD170" s="16">
        <f>IF(Template!$F$7="Linear interpolation",LinInterp($AO$5:$AO$18,$AM$5:$AM$18,BC170),CubicSpline($AO$5:$AO$18,$AM$5:$AM$18,BC170))</f>
        <v>15.528904662149186</v>
      </c>
      <c r="BE170" s="221">
        <f t="shared" si="333"/>
        <v>1.0701991580617702</v>
      </c>
      <c r="BF170" s="221">
        <f>BE170/PRODUCT($BG$6:BG169)</f>
        <v>1.0003748216347119</v>
      </c>
      <c r="BG170" s="16">
        <f t="shared" si="334"/>
        <v>1.000375173595297</v>
      </c>
      <c r="BH170" s="10">
        <f t="shared" si="335"/>
        <v>13.693836228341972</v>
      </c>
      <c r="BI170" s="90"/>
      <c r="BJ170" s="17">
        <f t="shared" si="317"/>
        <v>46163</v>
      </c>
      <c r="BK170" s="16">
        <f t="shared" si="309"/>
        <v>14.030373815559605</v>
      </c>
      <c r="BL170" s="10">
        <f ca="1">IFERROR(AVERAGE(INDIRECT("BK"&amp;AC170-Template!$F$10+1):INDIRECT("BK"&amp;AC170)),0)</f>
        <v>14.297525433799747</v>
      </c>
      <c r="BM170" s="35"/>
      <c r="BN170" s="86"/>
      <c r="BO170" s="35"/>
      <c r="BP170" s="35"/>
      <c r="BQ170" s="35"/>
      <c r="BR170" s="35"/>
      <c r="BS170" s="35"/>
      <c r="BT170" s="35"/>
      <c r="BU170" s="35"/>
      <c r="BV170" s="35"/>
      <c r="BW170" s="35"/>
      <c r="BX170" s="35"/>
      <c r="BY170" s="35"/>
      <c r="BZ170" s="35"/>
      <c r="CA170" s="35"/>
      <c r="CB170" s="35"/>
      <c r="CC170" s="35"/>
      <c r="CD170" s="35"/>
      <c r="CE170" s="35"/>
      <c r="CF170" s="35"/>
      <c r="CG170" s="35"/>
      <c r="CH170" s="35"/>
    </row>
    <row r="171" spans="1:86" ht="15.6" x14ac:dyDescent="0.3">
      <c r="A171" s="35"/>
      <c r="B171" s="86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112" t="str">
        <f>IFERROR(IF((Q170+1)&gt;=Template!$C$5,"-",Q170+1),"-")</f>
        <v>-</v>
      </c>
      <c r="R171" s="89">
        <f>IFERROR(_xll.EfirEndOfDay($E$5,Q171,"LAST","LAST_TRADE_DATE"),0)</f>
        <v>0</v>
      </c>
      <c r="S171" s="35"/>
      <c r="T171" s="17">
        <f t="shared" si="310"/>
        <v>46187</v>
      </c>
      <c r="U171" s="216">
        <f t="shared" si="304"/>
        <v>7</v>
      </c>
      <c r="V171" s="216">
        <f t="shared" si="310"/>
        <v>166</v>
      </c>
      <c r="W171" s="16">
        <f t="shared" si="318"/>
        <v>0.45479452054794522</v>
      </c>
      <c r="X171" s="16" t="e">
        <f>IF(Template!$F$7="Linear interpolation",LinInterp($I$5:$I$22,$G$5:$G$22,W171),CubicSpline($I$5:$I$22,$G$5:$G$22,W171))</f>
        <v>#VALUE!</v>
      </c>
      <c r="Y171" s="221" t="e">
        <f t="shared" si="311"/>
        <v>#VALUE!</v>
      </c>
      <c r="Z171" s="221" t="e">
        <f>Y171/PRODUCT($AA$6:AA170)</f>
        <v>#VALUE!</v>
      </c>
      <c r="AA171" s="16" t="e">
        <f t="shared" si="312"/>
        <v>#VALUE!</v>
      </c>
      <c r="AB171" s="10" t="e">
        <f t="shared" si="313"/>
        <v>#VALUE!</v>
      </c>
      <c r="AC171" s="90">
        <f t="shared" si="305"/>
        <v>171</v>
      </c>
      <c r="AD171" s="17">
        <f t="shared" si="314"/>
        <v>46164</v>
      </c>
      <c r="AE171" s="16" t="e">
        <f t="shared" si="306"/>
        <v>#VALUE!</v>
      </c>
      <c r="AF171" s="10">
        <f ca="1">IFERROR(AVERAGE(INDIRECT("AE"&amp;AC171-Template!$F$10+1):INDIRECT("AE"&amp;AC171)),0)</f>
        <v>0</v>
      </c>
      <c r="AG171" s="35"/>
      <c r="AH171" s="86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112" t="str">
        <f>IFERROR(IF((AW170+1)&gt;=Template!$C$5,"-",AW170+1),"-")</f>
        <v>-</v>
      </c>
      <c r="AX171" s="89">
        <f>IFERROR(_xll.EfirEndOfDay(3342963,AW171,"LAST","LAST_TRADE_DATE",,,,0),0)</f>
        <v>0</v>
      </c>
      <c r="AY171" s="35"/>
      <c r="AZ171" s="17">
        <f t="shared" ref="AZ171" si="394">AZ170+1</f>
        <v>46187</v>
      </c>
      <c r="BA171" s="216">
        <f t="shared" si="330"/>
        <v>7</v>
      </c>
      <c r="BB171" s="216">
        <f t="shared" ref="BB171" si="395">BB170+1</f>
        <v>166</v>
      </c>
      <c r="BC171" s="16">
        <f t="shared" si="332"/>
        <v>0.45479452054794522</v>
      </c>
      <c r="BD171" s="16">
        <f>IF(Template!$F$7="Linear interpolation",LinInterp($AO$5:$AO$18,$AM$5:$AM$18,BC171),CubicSpline($AO$5:$AO$18,$AM$5:$AM$18,BC171))</f>
        <v>15.523476920021732</v>
      </c>
      <c r="BE171" s="221">
        <f t="shared" si="333"/>
        <v>1.0705999224307838</v>
      </c>
      <c r="BF171" s="221">
        <f>BE171/PRODUCT($BG$6:BG170)</f>
        <v>1.0003741244779893</v>
      </c>
      <c r="BG171" s="16">
        <f t="shared" si="334"/>
        <v>1.000375173595297</v>
      </c>
      <c r="BH171" s="10">
        <f t="shared" si="335"/>
        <v>13.693836228341972</v>
      </c>
      <c r="BI171" s="90"/>
      <c r="BJ171" s="17">
        <f t="shared" si="317"/>
        <v>46164</v>
      </c>
      <c r="BK171" s="16">
        <f t="shared" si="309"/>
        <v>14.013167780294044</v>
      </c>
      <c r="BL171" s="10">
        <f ca="1">IFERROR(AVERAGE(INDIRECT("BK"&amp;AC171-Template!$F$10+1):INDIRECT("BK"&amp;AC171)),0)</f>
        <v>14.278760512196081</v>
      </c>
      <c r="BM171" s="35"/>
      <c r="BN171" s="86"/>
      <c r="BO171" s="35"/>
      <c r="BP171" s="35"/>
      <c r="BQ171" s="35"/>
      <c r="BR171" s="35"/>
      <c r="BS171" s="35"/>
      <c r="BT171" s="35"/>
      <c r="BU171" s="35"/>
      <c r="BV171" s="35"/>
      <c r="BW171" s="35"/>
      <c r="BX171" s="35"/>
      <c r="BY171" s="35"/>
      <c r="BZ171" s="35"/>
      <c r="CA171" s="35"/>
      <c r="CB171" s="35"/>
      <c r="CC171" s="35"/>
      <c r="CD171" s="35"/>
      <c r="CE171" s="35"/>
      <c r="CF171" s="35"/>
      <c r="CG171" s="35"/>
      <c r="CH171" s="35"/>
    </row>
    <row r="172" spans="1:86" ht="15.6" x14ac:dyDescent="0.3">
      <c r="A172" s="35"/>
      <c r="B172" s="86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112" t="str">
        <f>IFERROR(IF((Q171+1)&gt;=Template!$C$5,"-",Q171+1),"-")</f>
        <v>-</v>
      </c>
      <c r="R172" s="89">
        <f>IFERROR(_xll.EfirEndOfDay($E$5,Q172,"LAST","LAST_TRADE_DATE"),0)</f>
        <v>0</v>
      </c>
      <c r="S172" s="35"/>
      <c r="T172" s="17">
        <f t="shared" si="310"/>
        <v>46188</v>
      </c>
      <c r="U172" s="216">
        <f t="shared" si="304"/>
        <v>1</v>
      </c>
      <c r="V172" s="216">
        <f t="shared" si="310"/>
        <v>167</v>
      </c>
      <c r="W172" s="16">
        <f t="shared" si="318"/>
        <v>0.45753424657534247</v>
      </c>
      <c r="X172" s="16" t="e">
        <f>IF(Template!$F$7="Linear interpolation",LinInterp($I$5:$I$22,$G$5:$G$22,W172),CubicSpline($I$5:$I$22,$G$5:$G$22,W172))</f>
        <v>#VALUE!</v>
      </c>
      <c r="Y172" s="221" t="e">
        <f t="shared" si="311"/>
        <v>#VALUE!</v>
      </c>
      <c r="Z172" s="221" t="e">
        <f>Y172/PRODUCT($AA$6:AA171)</f>
        <v>#VALUE!</v>
      </c>
      <c r="AA172" s="16" t="e">
        <f t="shared" si="312"/>
        <v>#VALUE!</v>
      </c>
      <c r="AB172" s="10" t="e">
        <f t="shared" si="313"/>
        <v>#VALUE!</v>
      </c>
      <c r="AC172" s="90">
        <f t="shared" si="305"/>
        <v>172</v>
      </c>
      <c r="AD172" s="17">
        <f t="shared" si="314"/>
        <v>46165</v>
      </c>
      <c r="AE172" s="16" t="e">
        <f t="shared" si="306"/>
        <v>#VALUE!</v>
      </c>
      <c r="AF172" s="10">
        <f ca="1">IFERROR(AVERAGE(INDIRECT("AE"&amp;AC172-Template!$F$10+1):INDIRECT("AE"&amp;AC172)),0)</f>
        <v>0</v>
      </c>
      <c r="AG172" s="35"/>
      <c r="AH172" s="86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112" t="str">
        <f>IFERROR(IF((AW171+1)&gt;=Template!$C$5,"-",AW171+1),"-")</f>
        <v>-</v>
      </c>
      <c r="AX172" s="89">
        <f>IFERROR(_xll.EfirEndOfDay(3342963,AW172,"LAST","LAST_TRADE_DATE",,,,0),0)</f>
        <v>0</v>
      </c>
      <c r="AY172" s="35"/>
      <c r="AZ172" s="17">
        <f t="shared" ref="AZ172" si="396">AZ171+1</f>
        <v>46188</v>
      </c>
      <c r="BA172" s="216">
        <f t="shared" si="330"/>
        <v>1</v>
      </c>
      <c r="BB172" s="216">
        <f t="shared" ref="BB172" si="397">BB171+1</f>
        <v>167</v>
      </c>
      <c r="BC172" s="16">
        <f t="shared" si="332"/>
        <v>0.45753424657534247</v>
      </c>
      <c r="BD172" s="16">
        <f>IF(Template!$F$7="Linear interpolation",LinInterp($AO$5:$AO$18,$AM$5:$AM$18,BC172),CubicSpline($AO$5:$AO$18,$AM$5:$AM$18,BC172))</f>
        <v>15.5180678179045</v>
      </c>
      <c r="BE172" s="221">
        <f t="shared" si="333"/>
        <v>1.0710004746737001</v>
      </c>
      <c r="BF172" s="221">
        <f>BE172/PRODUCT($BG$6:BG171)</f>
        <v>1.0003730890044003</v>
      </c>
      <c r="BG172" s="16">
        <f t="shared" si="334"/>
        <v>1.0003730890044003</v>
      </c>
      <c r="BH172" s="10">
        <f t="shared" si="335"/>
        <v>13.617748660609163</v>
      </c>
      <c r="BI172" s="90"/>
      <c r="BJ172" s="17">
        <f t="shared" si="317"/>
        <v>46165</v>
      </c>
      <c r="BK172" s="16">
        <f t="shared" si="309"/>
        <v>14.013167780294044</v>
      </c>
      <c r="BL172" s="10">
        <f ca="1">IFERROR(AVERAGE(INDIRECT("BK"&amp;AC172-Template!$F$10+1):INDIRECT("BK"&amp;AC172)),0)</f>
        <v>14.260652875145698</v>
      </c>
      <c r="BM172" s="35"/>
      <c r="BN172" s="86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</row>
    <row r="173" spans="1:86" ht="15.6" x14ac:dyDescent="0.3">
      <c r="A173" s="35"/>
      <c r="B173" s="86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112" t="str">
        <f>IFERROR(IF((Q172+1)&gt;=Template!$C$5,"-",Q172+1),"-")</f>
        <v>-</v>
      </c>
      <c r="R173" s="89">
        <f>IFERROR(_xll.EfirEndOfDay($E$5,Q173,"LAST","LAST_TRADE_DATE"),0)</f>
        <v>0</v>
      </c>
      <c r="S173" s="35"/>
      <c r="T173" s="17">
        <f t="shared" si="310"/>
        <v>46189</v>
      </c>
      <c r="U173" s="216">
        <f t="shared" si="304"/>
        <v>2</v>
      </c>
      <c r="V173" s="216">
        <f t="shared" si="310"/>
        <v>168</v>
      </c>
      <c r="W173" s="16">
        <f t="shared" si="318"/>
        <v>0.46027397260273972</v>
      </c>
      <c r="X173" s="16" t="e">
        <f>IF(Template!$F$7="Linear interpolation",LinInterp($I$5:$I$22,$G$5:$G$22,W173),CubicSpline($I$5:$I$22,$G$5:$G$22,W173))</f>
        <v>#VALUE!</v>
      </c>
      <c r="Y173" s="221" t="e">
        <f t="shared" si="311"/>
        <v>#VALUE!</v>
      </c>
      <c r="Z173" s="221" t="e">
        <f>Y173/PRODUCT($AA$6:AA172)</f>
        <v>#VALUE!</v>
      </c>
      <c r="AA173" s="16" t="e">
        <f t="shared" si="312"/>
        <v>#VALUE!</v>
      </c>
      <c r="AB173" s="10" t="e">
        <f t="shared" si="313"/>
        <v>#VALUE!</v>
      </c>
      <c r="AC173" s="90">
        <f t="shared" si="305"/>
        <v>173</v>
      </c>
      <c r="AD173" s="17">
        <f t="shared" si="314"/>
        <v>46166</v>
      </c>
      <c r="AE173" s="16" t="e">
        <f t="shared" si="306"/>
        <v>#VALUE!</v>
      </c>
      <c r="AF173" s="10">
        <f ca="1">IFERROR(AVERAGE(INDIRECT("AE"&amp;AC173-Template!$F$10+1):INDIRECT("AE"&amp;AC173)),0)</f>
        <v>0</v>
      </c>
      <c r="AG173" s="35"/>
      <c r="AH173" s="86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112" t="str">
        <f>IFERROR(IF((AW172+1)&gt;=Template!$C$5,"-",AW172+1),"-")</f>
        <v>-</v>
      </c>
      <c r="AX173" s="89">
        <f>IFERROR(_xll.EfirEndOfDay(3342963,AW173,"LAST","LAST_TRADE_DATE",,,,0),0)</f>
        <v>0</v>
      </c>
      <c r="AY173" s="35"/>
      <c r="AZ173" s="17">
        <f t="shared" ref="AZ173" si="398">AZ172+1</f>
        <v>46189</v>
      </c>
      <c r="BA173" s="216">
        <f t="shared" si="330"/>
        <v>2</v>
      </c>
      <c r="BB173" s="216">
        <f t="shared" ref="BB173" si="399">BB172+1</f>
        <v>168</v>
      </c>
      <c r="BC173" s="16">
        <f t="shared" si="332"/>
        <v>0.46027397260273972</v>
      </c>
      <c r="BD173" s="16">
        <f>IF(Template!$F$7="Linear interpolation",LinInterp($AO$5:$AO$18,$AM$5:$AM$18,BC173),CubicSpline($AO$5:$AO$18,$AM$5:$AM$18,BC173))</f>
        <v>15.512678573970433</v>
      </c>
      <c r="BE173" s="221">
        <f t="shared" si="333"/>
        <v>1.0714008219295077</v>
      </c>
      <c r="BF173" s="221">
        <f>BE173/PRODUCT($BG$6:BG172)</f>
        <v>1.000373806795865</v>
      </c>
      <c r="BG173" s="16">
        <f t="shared" si="334"/>
        <v>1.000373806795865</v>
      </c>
      <c r="BH173" s="10">
        <f t="shared" si="335"/>
        <v>13.643948049071097</v>
      </c>
      <c r="BI173" s="90"/>
      <c r="BJ173" s="17">
        <f t="shared" si="317"/>
        <v>46166</v>
      </c>
      <c r="BK173" s="16">
        <f t="shared" si="309"/>
        <v>14.013167780294044</v>
      </c>
      <c r="BL173" s="10">
        <f ca="1">IFERROR(AVERAGE(INDIRECT("BK"&amp;AC173-Template!$F$10+1):INDIRECT("BK"&amp;AC173)),0)</f>
        <v>14.243201739934415</v>
      </c>
      <c r="BM173" s="35"/>
      <c r="BN173" s="86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35"/>
      <c r="CF173" s="35"/>
      <c r="CG173" s="35"/>
      <c r="CH173" s="35"/>
    </row>
    <row r="174" spans="1:86" ht="15.6" x14ac:dyDescent="0.3">
      <c r="A174" s="35"/>
      <c r="B174" s="86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112" t="str">
        <f>IFERROR(IF((Q173+1)&gt;=Template!$C$5,"-",Q173+1),"-")</f>
        <v>-</v>
      </c>
      <c r="R174" s="89">
        <f>IFERROR(_xll.EfirEndOfDay($E$5,Q174,"LAST","LAST_TRADE_DATE"),0)</f>
        <v>0</v>
      </c>
      <c r="S174" s="35"/>
      <c r="T174" s="17">
        <f t="shared" si="310"/>
        <v>46190</v>
      </c>
      <c r="U174" s="216">
        <f t="shared" si="304"/>
        <v>3</v>
      </c>
      <c r="V174" s="216">
        <f t="shared" si="310"/>
        <v>169</v>
      </c>
      <c r="W174" s="16">
        <f t="shared" si="318"/>
        <v>0.46301369863013697</v>
      </c>
      <c r="X174" s="16" t="e">
        <f>IF(Template!$F$7="Linear interpolation",LinInterp($I$5:$I$22,$G$5:$G$22,W174),CubicSpline($I$5:$I$22,$G$5:$G$22,W174))</f>
        <v>#VALUE!</v>
      </c>
      <c r="Y174" s="221" t="e">
        <f t="shared" si="311"/>
        <v>#VALUE!</v>
      </c>
      <c r="Z174" s="221" t="e">
        <f>Y174/PRODUCT($AA$6:AA173)</f>
        <v>#VALUE!</v>
      </c>
      <c r="AA174" s="16" t="e">
        <f t="shared" si="312"/>
        <v>#VALUE!</v>
      </c>
      <c r="AB174" s="10" t="e">
        <f t="shared" si="313"/>
        <v>#VALUE!</v>
      </c>
      <c r="AC174" s="90">
        <f t="shared" si="305"/>
        <v>174</v>
      </c>
      <c r="AD174" s="17">
        <f t="shared" si="314"/>
        <v>46167</v>
      </c>
      <c r="AE174" s="16" t="e">
        <f t="shared" si="306"/>
        <v>#VALUE!</v>
      </c>
      <c r="AF174" s="10">
        <f ca="1">IFERROR(AVERAGE(INDIRECT("AE"&amp;AC174-Template!$F$10+1):INDIRECT("AE"&amp;AC174)),0)</f>
        <v>0</v>
      </c>
      <c r="AG174" s="35"/>
      <c r="AH174" s="86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112" t="str">
        <f>IFERROR(IF((AW173+1)&gt;=Template!$C$5,"-",AW173+1),"-")</f>
        <v>-</v>
      </c>
      <c r="AX174" s="89">
        <f>IFERROR(_xll.EfirEndOfDay(3342963,AW174,"LAST","LAST_TRADE_DATE",,,,0),0)</f>
        <v>0</v>
      </c>
      <c r="AY174" s="35"/>
      <c r="AZ174" s="17">
        <f t="shared" ref="AZ174" si="400">AZ173+1</f>
        <v>46190</v>
      </c>
      <c r="BA174" s="216">
        <f t="shared" si="330"/>
        <v>3</v>
      </c>
      <c r="BB174" s="216">
        <f t="shared" ref="BB174" si="401">BB173+1</f>
        <v>169</v>
      </c>
      <c r="BC174" s="16">
        <f t="shared" si="332"/>
        <v>0.46301369863013697</v>
      </c>
      <c r="BD174" s="16">
        <f>IF(Template!$F$7="Linear interpolation",LinInterp($AO$5:$AO$18,$AM$5:$AM$18,BC174),CubicSpline($AO$5:$AO$18,$AM$5:$AM$18,BC174))</f>
        <v>15.507310406392474</v>
      </c>
      <c r="BE174" s="221">
        <f t="shared" si="333"/>
        <v>1.071800971470694</v>
      </c>
      <c r="BF174" s="221">
        <f>BE174/PRODUCT($BG$6:BG173)</f>
        <v>1.0003734825781314</v>
      </c>
      <c r="BG174" s="16">
        <f t="shared" si="334"/>
        <v>1.0003734825781314</v>
      </c>
      <c r="BH174" s="10">
        <f t="shared" si="335"/>
        <v>13.632114101796544</v>
      </c>
      <c r="BI174" s="90"/>
      <c r="BJ174" s="17">
        <f t="shared" si="317"/>
        <v>46167</v>
      </c>
      <c r="BK174" s="16">
        <f t="shared" si="309"/>
        <v>13.911484140969431</v>
      </c>
      <c r="BL174" s="10">
        <f ca="1">IFERROR(AVERAGE(INDIRECT("BK"&amp;AC174-Template!$F$10+1):INDIRECT("BK"&amp;AC174)),0)</f>
        <v>14.222361150078976</v>
      </c>
      <c r="BM174" s="35"/>
      <c r="BN174" s="86"/>
      <c r="BO174" s="35"/>
      <c r="BP174" s="35"/>
      <c r="BQ174" s="35"/>
      <c r="BR174" s="35"/>
      <c r="BS174" s="35"/>
      <c r="BT174" s="35"/>
      <c r="BU174" s="35"/>
      <c r="BV174" s="35"/>
      <c r="BW174" s="35"/>
      <c r="BX174" s="35"/>
      <c r="BY174" s="35"/>
      <c r="BZ174" s="35"/>
      <c r="CA174" s="35"/>
      <c r="CB174" s="35"/>
      <c r="CC174" s="35"/>
      <c r="CD174" s="35"/>
      <c r="CE174" s="35"/>
      <c r="CF174" s="35"/>
      <c r="CG174" s="35"/>
      <c r="CH174" s="35"/>
    </row>
    <row r="175" spans="1:86" ht="15.6" x14ac:dyDescent="0.3">
      <c r="A175" s="35"/>
      <c r="B175" s="86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112" t="str">
        <f>IFERROR(IF((Q174+1)&gt;=Template!$C$5,"-",Q174+1),"-")</f>
        <v>-</v>
      </c>
      <c r="R175" s="89">
        <f>IFERROR(_xll.EfirEndOfDay($E$5,Q175,"LAST","LAST_TRADE_DATE"),0)</f>
        <v>0</v>
      </c>
      <c r="S175" s="35"/>
      <c r="T175" s="17">
        <f t="shared" si="310"/>
        <v>46191</v>
      </c>
      <c r="U175" s="216">
        <f t="shared" si="304"/>
        <v>4</v>
      </c>
      <c r="V175" s="216">
        <f t="shared" si="310"/>
        <v>170</v>
      </c>
      <c r="W175" s="16">
        <f t="shared" si="318"/>
        <v>0.46575342465753422</v>
      </c>
      <c r="X175" s="16" t="e">
        <f>IF(Template!$F$7="Linear interpolation",LinInterp($I$5:$I$22,$G$5:$G$22,W175),CubicSpline($I$5:$I$22,$G$5:$G$22,W175))</f>
        <v>#VALUE!</v>
      </c>
      <c r="Y175" s="221" t="e">
        <f t="shared" si="311"/>
        <v>#VALUE!</v>
      </c>
      <c r="Z175" s="221" t="e">
        <f>Y175/PRODUCT($AA$6:AA174)</f>
        <v>#VALUE!</v>
      </c>
      <c r="AA175" s="16" t="e">
        <f t="shared" si="312"/>
        <v>#VALUE!</v>
      </c>
      <c r="AB175" s="10" t="e">
        <f t="shared" si="313"/>
        <v>#VALUE!</v>
      </c>
      <c r="AC175" s="90">
        <f t="shared" si="305"/>
        <v>175</v>
      </c>
      <c r="AD175" s="17">
        <f t="shared" si="314"/>
        <v>46168</v>
      </c>
      <c r="AE175" s="16" t="e">
        <f t="shared" si="306"/>
        <v>#VALUE!</v>
      </c>
      <c r="AF175" s="10">
        <f ca="1">IFERROR(AVERAGE(INDIRECT("AE"&amp;AC175-Template!$F$10+1):INDIRECT("AE"&amp;AC175)),0)</f>
        <v>0</v>
      </c>
      <c r="AG175" s="35"/>
      <c r="AH175" s="86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112" t="str">
        <f>IFERROR(IF((AW174+1)&gt;=Template!$C$5,"-",AW174+1),"-")</f>
        <v>-</v>
      </c>
      <c r="AX175" s="89">
        <f>IFERROR(_xll.EfirEndOfDay(3342963,AW175,"LAST","LAST_TRADE_DATE",,,,0),0)</f>
        <v>0</v>
      </c>
      <c r="AY175" s="35"/>
      <c r="AZ175" s="17">
        <f t="shared" ref="AZ175" si="402">AZ174+1</f>
        <v>46191</v>
      </c>
      <c r="BA175" s="216">
        <f t="shared" si="330"/>
        <v>4</v>
      </c>
      <c r="BB175" s="216">
        <f t="shared" ref="BB175" si="403">BB174+1</f>
        <v>170</v>
      </c>
      <c r="BC175" s="16">
        <f t="shared" si="332"/>
        <v>0.46575342465753422</v>
      </c>
      <c r="BD175" s="16">
        <f>IF(Template!$F$7="Linear interpolation",LinInterp($AO$5:$AO$18,$AM$5:$AM$18,BC175),CubicSpline($AO$5:$AO$18,$AM$5:$AM$18,BC175))</f>
        <v>15.501964533343568</v>
      </c>
      <c r="BE175" s="221">
        <f t="shared" si="333"/>
        <v>1.0722009307032441</v>
      </c>
      <c r="BF175" s="221">
        <f>BE175/PRODUCT($BG$6:BG174)</f>
        <v>1.0003731655812937</v>
      </c>
      <c r="BG175" s="16">
        <f t="shared" si="334"/>
        <v>1.0003731655812937</v>
      </c>
      <c r="BH175" s="10">
        <f t="shared" si="335"/>
        <v>13.620543717221656</v>
      </c>
      <c r="BI175" s="90"/>
      <c r="BJ175" s="17">
        <f t="shared" si="317"/>
        <v>46168</v>
      </c>
      <c r="BK175" s="16">
        <f t="shared" si="309"/>
        <v>13.945917817863585</v>
      </c>
      <c r="BL175" s="10">
        <f ca="1">IFERROR(AVERAGE(INDIRECT("BK"&amp;AC175-Template!$F$10+1):INDIRECT("BK"&amp;AC175)),0)</f>
        <v>14.202668349453344</v>
      </c>
      <c r="BM175" s="35"/>
      <c r="BN175" s="86"/>
      <c r="BO175" s="35"/>
      <c r="BP175" s="35"/>
      <c r="BQ175" s="35"/>
      <c r="BR175" s="35"/>
      <c r="BS175" s="35"/>
      <c r="BT175" s="35"/>
      <c r="BU175" s="35"/>
      <c r="BV175" s="35"/>
      <c r="BW175" s="35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</row>
    <row r="176" spans="1:86" ht="15.6" x14ac:dyDescent="0.3">
      <c r="A176" s="35"/>
      <c r="B176" s="86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112" t="str">
        <f>IFERROR(IF((Q175+1)&gt;=Template!$C$5,"-",Q175+1),"-")</f>
        <v>-</v>
      </c>
      <c r="R176" s="89">
        <f>IFERROR(_xll.EfirEndOfDay($E$5,Q176,"LAST","LAST_TRADE_DATE"),0)</f>
        <v>0</v>
      </c>
      <c r="S176" s="35"/>
      <c r="T176" s="17">
        <f t="shared" si="310"/>
        <v>46192</v>
      </c>
      <c r="U176" s="216">
        <f t="shared" si="304"/>
        <v>5</v>
      </c>
      <c r="V176" s="216">
        <f t="shared" si="310"/>
        <v>171</v>
      </c>
      <c r="W176" s="16">
        <f t="shared" si="318"/>
        <v>0.46849315068493153</v>
      </c>
      <c r="X176" s="16" t="e">
        <f>IF(Template!$F$7="Linear interpolation",LinInterp($I$5:$I$22,$G$5:$G$22,W176),CubicSpline($I$5:$I$22,$G$5:$G$22,W176))</f>
        <v>#VALUE!</v>
      </c>
      <c r="Y176" s="221" t="e">
        <f t="shared" si="311"/>
        <v>#VALUE!</v>
      </c>
      <c r="Z176" s="221" t="e">
        <f>Y176/PRODUCT($AA$6:AA175)</f>
        <v>#VALUE!</v>
      </c>
      <c r="AA176" s="16" t="e">
        <f t="shared" si="312"/>
        <v>#VALUE!</v>
      </c>
      <c r="AB176" s="10" t="e">
        <f t="shared" si="313"/>
        <v>#VALUE!</v>
      </c>
      <c r="AC176" s="90">
        <f t="shared" si="305"/>
        <v>176</v>
      </c>
      <c r="AD176" s="17">
        <f t="shared" si="314"/>
        <v>46169</v>
      </c>
      <c r="AE176" s="16" t="e">
        <f t="shared" si="306"/>
        <v>#VALUE!</v>
      </c>
      <c r="AF176" s="10">
        <f ca="1">IFERROR(AVERAGE(INDIRECT("AE"&amp;AC176-Template!$F$10+1):INDIRECT("AE"&amp;AC176)),0)</f>
        <v>0</v>
      </c>
      <c r="AG176" s="35"/>
      <c r="AH176" s="86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112" t="str">
        <f>IFERROR(IF((AW175+1)&gt;=Template!$C$5,"-",AW175+1),"-")</f>
        <v>-</v>
      </c>
      <c r="AX176" s="89">
        <f>IFERROR(_xll.EfirEndOfDay(3342963,AW176,"LAST","LAST_TRADE_DATE",,,,0),0)</f>
        <v>0</v>
      </c>
      <c r="AY176" s="35"/>
      <c r="AZ176" s="17">
        <f t="shared" ref="AZ176" si="404">AZ175+1</f>
        <v>46192</v>
      </c>
      <c r="BA176" s="216">
        <f t="shared" si="330"/>
        <v>5</v>
      </c>
      <c r="BB176" s="216">
        <f t="shared" ref="BB176" si="405">BB175+1</f>
        <v>171</v>
      </c>
      <c r="BC176" s="16">
        <f t="shared" si="332"/>
        <v>0.46849315068493153</v>
      </c>
      <c r="BD176" s="16">
        <f>IF(Template!$F$7="Linear interpolation",LinInterp($AO$5:$AO$18,$AM$5:$AM$18,BC176),CubicSpline($AO$5:$AO$18,$AM$5:$AM$18,BC176))</f>
        <v>15.496642172996657</v>
      </c>
      <c r="BE176" s="221">
        <f t="shared" si="333"/>
        <v>1.0726007071666419</v>
      </c>
      <c r="BF176" s="221">
        <f>BE176/PRODUCT($BG$6:BG175)</f>
        <v>1.0003728559190259</v>
      </c>
      <c r="BG176" s="16">
        <f t="shared" si="334"/>
        <v>1.0003728559190259</v>
      </c>
      <c r="BH176" s="10">
        <f t="shared" si="335"/>
        <v>13.609241044445941</v>
      </c>
      <c r="BI176" s="90"/>
      <c r="BJ176" s="17">
        <f t="shared" si="317"/>
        <v>46169</v>
      </c>
      <c r="BK176" s="16">
        <f t="shared" si="309"/>
        <v>13.929520537509621</v>
      </c>
      <c r="BL176" s="10">
        <f ca="1">IFERROR(AVERAGE(INDIRECT("BK"&amp;AC176-Template!$F$10+1):INDIRECT("BK"&amp;AC176)),0)</f>
        <v>14.186357859539921</v>
      </c>
      <c r="BM176" s="35"/>
      <c r="BN176" s="86"/>
      <c r="BO176" s="35"/>
      <c r="BP176" s="35"/>
      <c r="BQ176" s="35"/>
      <c r="BR176" s="35"/>
      <c r="BS176" s="35"/>
      <c r="BT176" s="35"/>
      <c r="BU176" s="35"/>
      <c r="BV176" s="35"/>
      <c r="BW176" s="35"/>
      <c r="BX176" s="35"/>
      <c r="BY176" s="35"/>
      <c r="BZ176" s="35"/>
      <c r="CA176" s="35"/>
      <c r="CB176" s="35"/>
      <c r="CC176" s="35"/>
      <c r="CD176" s="35"/>
      <c r="CE176" s="35"/>
      <c r="CF176" s="35"/>
      <c r="CG176" s="35"/>
      <c r="CH176" s="35"/>
    </row>
    <row r="177" spans="1:86" ht="15.6" x14ac:dyDescent="0.3">
      <c r="A177" s="35"/>
      <c r="B177" s="86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112" t="str">
        <f>IFERROR(IF((Q176+1)&gt;=Template!$C$5,"-",Q176+1),"-")</f>
        <v>-</v>
      </c>
      <c r="R177" s="89">
        <f>IFERROR(_xll.EfirEndOfDay($E$5,Q177,"LAST","LAST_TRADE_DATE"),0)</f>
        <v>0</v>
      </c>
      <c r="S177" s="35"/>
      <c r="T177" s="17">
        <f t="shared" si="310"/>
        <v>46193</v>
      </c>
      <c r="U177" s="216">
        <f t="shared" si="304"/>
        <v>6</v>
      </c>
      <c r="V177" s="216">
        <f t="shared" si="310"/>
        <v>172</v>
      </c>
      <c r="W177" s="16">
        <f t="shared" si="318"/>
        <v>0.47123287671232877</v>
      </c>
      <c r="X177" s="16" t="e">
        <f>IF(Template!$F$7="Linear interpolation",LinInterp($I$5:$I$22,$G$5:$G$22,W177),CubicSpline($I$5:$I$22,$G$5:$G$22,W177))</f>
        <v>#VALUE!</v>
      </c>
      <c r="Y177" s="221" t="e">
        <f t="shared" si="311"/>
        <v>#VALUE!</v>
      </c>
      <c r="Z177" s="221" t="e">
        <f>Y177/PRODUCT($AA$6:AA176)</f>
        <v>#VALUE!</v>
      </c>
      <c r="AA177" s="16" t="e">
        <f t="shared" si="312"/>
        <v>#VALUE!</v>
      </c>
      <c r="AB177" s="10" t="e">
        <f t="shared" si="313"/>
        <v>#VALUE!</v>
      </c>
      <c r="AC177" s="90">
        <f t="shared" si="305"/>
        <v>177</v>
      </c>
      <c r="AD177" s="17">
        <f t="shared" si="314"/>
        <v>46170</v>
      </c>
      <c r="AE177" s="16" t="e">
        <f t="shared" si="306"/>
        <v>#VALUE!</v>
      </c>
      <c r="AF177" s="10">
        <f ca="1">IFERROR(AVERAGE(INDIRECT("AE"&amp;AC177-Template!$F$10+1):INDIRECT("AE"&amp;AC177)),0)</f>
        <v>0</v>
      </c>
      <c r="AG177" s="35"/>
      <c r="AH177" s="86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112" t="str">
        <f>IFERROR(IF((AW176+1)&gt;=Template!$C$5,"-",AW176+1),"-")</f>
        <v>-</v>
      </c>
      <c r="AX177" s="89">
        <f>IFERROR(_xll.EfirEndOfDay(3342963,AW177,"LAST","LAST_TRADE_DATE",,,,0),0)</f>
        <v>0</v>
      </c>
      <c r="AY177" s="35"/>
      <c r="AZ177" s="17">
        <f t="shared" ref="AZ177" si="406">AZ176+1</f>
        <v>46193</v>
      </c>
      <c r="BA177" s="216">
        <f t="shared" si="330"/>
        <v>6</v>
      </c>
      <c r="BB177" s="216">
        <f t="shared" ref="BB177" si="407">BB176+1</f>
        <v>172</v>
      </c>
      <c r="BC177" s="16">
        <f t="shared" si="332"/>
        <v>0.47123287671232877</v>
      </c>
      <c r="BD177" s="16">
        <f>IF(Template!$F$7="Linear interpolation",LinInterp($AO$5:$AO$18,$AM$5:$AM$18,BC177),CubicSpline($AO$5:$AO$18,$AM$5:$AM$18,BC177))</f>
        <v>15.491344543524685</v>
      </c>
      <c r="BE177" s="221">
        <f t="shared" si="333"/>
        <v>1.0730003085338697</v>
      </c>
      <c r="BF177" s="221">
        <f>BE177/PRODUCT($BG$6:BG176)</f>
        <v>1.0003725537048016</v>
      </c>
      <c r="BG177" s="16">
        <f t="shared" si="334"/>
        <v>1.0003728559190259</v>
      </c>
      <c r="BH177" s="10">
        <f t="shared" si="335"/>
        <v>13.609241044445941</v>
      </c>
      <c r="BI177" s="90"/>
      <c r="BJ177" s="17">
        <f t="shared" si="317"/>
        <v>46170</v>
      </c>
      <c r="BK177" s="16">
        <f t="shared" si="309"/>
        <v>13.913297980188478</v>
      </c>
      <c r="BL177" s="10">
        <f ca="1">IFERROR(AVERAGE(INDIRECT("BK"&amp;AC177-Template!$F$10+1):INDIRECT("BK"&amp;AC177)),0)</f>
        <v>14.168192855591103</v>
      </c>
      <c r="BM177" s="35"/>
      <c r="BN177" s="86"/>
      <c r="BO177" s="35"/>
      <c r="BP177" s="35"/>
      <c r="BQ177" s="35"/>
      <c r="BR177" s="35"/>
      <c r="BS177" s="35"/>
      <c r="BT177" s="35"/>
      <c r="BU177" s="35"/>
      <c r="BV177" s="35"/>
      <c r="BW177" s="35"/>
      <c r="BX177" s="35"/>
      <c r="BY177" s="35"/>
      <c r="BZ177" s="35"/>
      <c r="CA177" s="35"/>
      <c r="CB177" s="35"/>
      <c r="CC177" s="35"/>
      <c r="CD177" s="35"/>
      <c r="CE177" s="35"/>
      <c r="CF177" s="35"/>
      <c r="CG177" s="35"/>
      <c r="CH177" s="35"/>
    </row>
    <row r="178" spans="1:86" ht="15.6" x14ac:dyDescent="0.3">
      <c r="A178" s="35"/>
      <c r="B178" s="86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112" t="str">
        <f>IFERROR(IF((Q177+1)&gt;=Template!$C$5,"-",Q177+1),"-")</f>
        <v>-</v>
      </c>
      <c r="R178" s="89">
        <f>IFERROR(_xll.EfirEndOfDay($E$5,Q178,"LAST","LAST_TRADE_DATE"),0)</f>
        <v>0</v>
      </c>
      <c r="S178" s="35"/>
      <c r="T178" s="17">
        <f t="shared" si="310"/>
        <v>46194</v>
      </c>
      <c r="U178" s="216">
        <f t="shared" si="304"/>
        <v>7</v>
      </c>
      <c r="V178" s="216">
        <f t="shared" si="310"/>
        <v>173</v>
      </c>
      <c r="W178" s="16">
        <f t="shared" si="318"/>
        <v>0.47397260273972602</v>
      </c>
      <c r="X178" s="16" t="e">
        <f>IF(Template!$F$7="Linear interpolation",LinInterp($I$5:$I$22,$G$5:$G$22,W178),CubicSpline($I$5:$I$22,$G$5:$G$22,W178))</f>
        <v>#VALUE!</v>
      </c>
      <c r="Y178" s="221" t="e">
        <f t="shared" si="311"/>
        <v>#VALUE!</v>
      </c>
      <c r="Z178" s="221" t="e">
        <f>Y178/PRODUCT($AA$6:AA177)</f>
        <v>#VALUE!</v>
      </c>
      <c r="AA178" s="16" t="e">
        <f t="shared" si="312"/>
        <v>#VALUE!</v>
      </c>
      <c r="AB178" s="10" t="e">
        <f t="shared" si="313"/>
        <v>#VALUE!</v>
      </c>
      <c r="AC178" s="90">
        <f t="shared" si="305"/>
        <v>178</v>
      </c>
      <c r="AD178" s="17">
        <f t="shared" si="314"/>
        <v>46171</v>
      </c>
      <c r="AE178" s="16" t="e">
        <f t="shared" si="306"/>
        <v>#VALUE!</v>
      </c>
      <c r="AF178" s="10">
        <f ca="1">IFERROR(AVERAGE(INDIRECT("AE"&amp;AC178-Template!$F$10+1):INDIRECT("AE"&amp;AC178)),0)</f>
        <v>0</v>
      </c>
      <c r="AG178" s="35"/>
      <c r="AH178" s="86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112" t="str">
        <f>IFERROR(IF((AW177+1)&gt;=Template!$C$5,"-",AW177+1),"-")</f>
        <v>-</v>
      </c>
      <c r="AX178" s="89">
        <f>IFERROR(_xll.EfirEndOfDay(3342963,AW178,"LAST","LAST_TRADE_DATE",,,,0),0)</f>
        <v>0</v>
      </c>
      <c r="AY178" s="35"/>
      <c r="AZ178" s="17">
        <f t="shared" ref="AZ178" si="408">AZ177+1</f>
        <v>46194</v>
      </c>
      <c r="BA178" s="216">
        <f t="shared" si="330"/>
        <v>7</v>
      </c>
      <c r="BB178" s="216">
        <f t="shared" ref="BB178" si="409">BB177+1</f>
        <v>173</v>
      </c>
      <c r="BC178" s="16">
        <f t="shared" si="332"/>
        <v>0.47397260273972602</v>
      </c>
      <c r="BD178" s="16">
        <f>IF(Template!$F$7="Linear interpolation",LinInterp($AO$5:$AO$18,$AM$5:$AM$18,BC178),CubicSpline($AO$5:$AO$18,$AM$5:$AM$18,BC178))</f>
        <v>15.486072863100597</v>
      </c>
      <c r="BE178" s="221">
        <f t="shared" si="333"/>
        <v>1.0733997426114084</v>
      </c>
      <c r="BF178" s="221">
        <f>BE178/PRODUCT($BG$6:BG177)</f>
        <v>1.0003719568378517</v>
      </c>
      <c r="BG178" s="16">
        <f t="shared" si="334"/>
        <v>1.0003728559190259</v>
      </c>
      <c r="BH178" s="10">
        <f t="shared" si="335"/>
        <v>13.609241044445941</v>
      </c>
      <c r="BI178" s="90"/>
      <c r="BJ178" s="17">
        <f t="shared" si="317"/>
        <v>46171</v>
      </c>
      <c r="BK178" s="16">
        <f t="shared" si="309"/>
        <v>13.897254451808006</v>
      </c>
      <c r="BL178" s="10">
        <f ca="1">IFERROR(AVERAGE(INDIRECT("BK"&amp;AC178-Template!$F$10+1):INDIRECT("BK"&amp;AC178)),0)</f>
        <v>14.150143366549164</v>
      </c>
      <c r="BM178" s="35"/>
      <c r="BN178" s="86"/>
      <c r="BO178" s="35"/>
      <c r="BP178" s="35"/>
      <c r="BQ178" s="35"/>
      <c r="BR178" s="35"/>
      <c r="BS178" s="35"/>
      <c r="BT178" s="35"/>
      <c r="BU178" s="35"/>
      <c r="BV178" s="35"/>
      <c r="BW178" s="35"/>
      <c r="BX178" s="35"/>
      <c r="BY178" s="35"/>
      <c r="BZ178" s="35"/>
      <c r="CA178" s="35"/>
      <c r="CB178" s="35"/>
      <c r="CC178" s="35"/>
      <c r="CD178" s="35"/>
      <c r="CE178" s="35"/>
      <c r="CF178" s="35"/>
      <c r="CG178" s="35"/>
      <c r="CH178" s="35"/>
    </row>
    <row r="179" spans="1:86" ht="15.6" x14ac:dyDescent="0.3">
      <c r="A179" s="35"/>
      <c r="B179" s="86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112" t="str">
        <f>IFERROR(IF((Q178+1)&gt;=Template!$C$5,"-",Q178+1),"-")</f>
        <v>-</v>
      </c>
      <c r="R179" s="89">
        <f>IFERROR(_xll.EfirEndOfDay($E$5,Q179,"LAST","LAST_TRADE_DATE"),0)</f>
        <v>0</v>
      </c>
      <c r="S179" s="35"/>
      <c r="T179" s="17">
        <f t="shared" si="310"/>
        <v>46195</v>
      </c>
      <c r="U179" s="216">
        <f t="shared" si="304"/>
        <v>1</v>
      </c>
      <c r="V179" s="216">
        <f t="shared" si="310"/>
        <v>174</v>
      </c>
      <c r="W179" s="16">
        <f t="shared" si="318"/>
        <v>0.47671232876712327</v>
      </c>
      <c r="X179" s="16" t="e">
        <f>IF(Template!$F$7="Linear interpolation",LinInterp($I$5:$I$22,$G$5:$G$22,W179),CubicSpline($I$5:$I$22,$G$5:$G$22,W179))</f>
        <v>#VALUE!</v>
      </c>
      <c r="Y179" s="221" t="e">
        <f t="shared" si="311"/>
        <v>#VALUE!</v>
      </c>
      <c r="Z179" s="221" t="e">
        <f>Y179/PRODUCT($AA$6:AA178)</f>
        <v>#VALUE!</v>
      </c>
      <c r="AA179" s="16" t="e">
        <f t="shared" si="312"/>
        <v>#VALUE!</v>
      </c>
      <c r="AB179" s="10" t="e">
        <f t="shared" si="313"/>
        <v>#VALUE!</v>
      </c>
      <c r="AC179" s="90">
        <f t="shared" si="305"/>
        <v>179</v>
      </c>
      <c r="AD179" s="17">
        <f t="shared" si="314"/>
        <v>46172</v>
      </c>
      <c r="AE179" s="16" t="e">
        <f t="shared" si="306"/>
        <v>#VALUE!</v>
      </c>
      <c r="AF179" s="10">
        <f ca="1">IFERROR(AVERAGE(INDIRECT("AE"&amp;AC179-Template!$F$10+1):INDIRECT("AE"&amp;AC179)),0)</f>
        <v>0</v>
      </c>
      <c r="AG179" s="35"/>
      <c r="AH179" s="86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112" t="str">
        <f>IFERROR(IF((AW178+1)&gt;=Template!$C$5,"-",AW178+1),"-")</f>
        <v>-</v>
      </c>
      <c r="AX179" s="89">
        <f>IFERROR(_xll.EfirEndOfDay(3342963,AW179,"LAST","LAST_TRADE_DATE",,,,0),0)</f>
        <v>0</v>
      </c>
      <c r="AY179" s="35"/>
      <c r="AZ179" s="17">
        <f t="shared" ref="AZ179" si="410">AZ178+1</f>
        <v>46195</v>
      </c>
      <c r="BA179" s="216">
        <f t="shared" si="330"/>
        <v>1</v>
      </c>
      <c r="BB179" s="216">
        <f t="shared" ref="BB179" si="411">BB178+1</f>
        <v>174</v>
      </c>
      <c r="BC179" s="16">
        <f t="shared" si="332"/>
        <v>0.47671232876712327</v>
      </c>
      <c r="BD179" s="16">
        <f>IF(Template!$F$7="Linear interpolation",LinInterp($AO$5:$AO$18,$AM$5:$AM$18,BC179),CubicSpline($AO$5:$AO$18,$AM$5:$AM$18,BC179))</f>
        <v>15.480828349897337</v>
      </c>
      <c r="BE179" s="221">
        <f t="shared" si="333"/>
        <v>1.0737990173392367</v>
      </c>
      <c r="BF179" s="221">
        <f>BE179/PRODUCT($BG$6:BG178)</f>
        <v>1.0003710729930035</v>
      </c>
      <c r="BG179" s="16">
        <f t="shared" si="334"/>
        <v>1.0003710729930035</v>
      </c>
      <c r="BH179" s="10">
        <f t="shared" si="335"/>
        <v>13.544164244629231</v>
      </c>
      <c r="BI179" s="90"/>
      <c r="BJ179" s="17">
        <f t="shared" si="317"/>
        <v>46172</v>
      </c>
      <c r="BK179" s="16">
        <f t="shared" si="309"/>
        <v>13.897254451808006</v>
      </c>
      <c r="BL179" s="10">
        <f ca="1">IFERROR(AVERAGE(INDIRECT("BK"&amp;AC179-Template!$F$10+1):INDIRECT("BK"&amp;AC179)),0)</f>
        <v>14.132742480444499</v>
      </c>
      <c r="BM179" s="35"/>
      <c r="BN179" s="86"/>
      <c r="BO179" s="35"/>
      <c r="BP179" s="35"/>
      <c r="BQ179" s="35"/>
      <c r="BR179" s="35"/>
      <c r="BS179" s="35"/>
      <c r="BT179" s="35"/>
      <c r="BU179" s="35"/>
      <c r="BV179" s="35"/>
      <c r="BW179" s="35"/>
      <c r="BX179" s="35"/>
      <c r="BY179" s="35"/>
      <c r="BZ179" s="35"/>
      <c r="CA179" s="35"/>
      <c r="CB179" s="35"/>
      <c r="CC179" s="35"/>
      <c r="CD179" s="35"/>
      <c r="CE179" s="35"/>
      <c r="CF179" s="35"/>
      <c r="CG179" s="35"/>
      <c r="CH179" s="35"/>
    </row>
    <row r="180" spans="1:86" ht="15.6" x14ac:dyDescent="0.3">
      <c r="A180" s="35"/>
      <c r="B180" s="86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112" t="str">
        <f>IFERROR(IF((Q179+1)&gt;=Template!$C$5,"-",Q179+1),"-")</f>
        <v>-</v>
      </c>
      <c r="R180" s="89">
        <f>IFERROR(_xll.EfirEndOfDay($E$5,Q180,"LAST","LAST_TRADE_DATE"),0)</f>
        <v>0</v>
      </c>
      <c r="S180" s="35"/>
      <c r="T180" s="17">
        <f t="shared" si="310"/>
        <v>46196</v>
      </c>
      <c r="U180" s="216">
        <f t="shared" si="304"/>
        <v>2</v>
      </c>
      <c r="V180" s="216">
        <f t="shared" si="310"/>
        <v>175</v>
      </c>
      <c r="W180" s="16">
        <f t="shared" si="318"/>
        <v>0.47945205479452052</v>
      </c>
      <c r="X180" s="16" t="e">
        <f>IF(Template!$F$7="Linear interpolation",LinInterp($I$5:$I$22,$G$5:$G$22,W180),CubicSpline($I$5:$I$22,$G$5:$G$22,W180))</f>
        <v>#VALUE!</v>
      </c>
      <c r="Y180" s="221" t="e">
        <f t="shared" si="311"/>
        <v>#VALUE!</v>
      </c>
      <c r="Z180" s="221" t="e">
        <f>Y180/PRODUCT($AA$6:AA179)</f>
        <v>#VALUE!</v>
      </c>
      <c r="AA180" s="16" t="e">
        <f t="shared" si="312"/>
        <v>#VALUE!</v>
      </c>
      <c r="AB180" s="10" t="e">
        <f t="shared" si="313"/>
        <v>#VALUE!</v>
      </c>
      <c r="AC180" s="90">
        <f t="shared" si="305"/>
        <v>180</v>
      </c>
      <c r="AD180" s="17">
        <f t="shared" si="314"/>
        <v>46173</v>
      </c>
      <c r="AE180" s="16" t="e">
        <f t="shared" si="306"/>
        <v>#VALUE!</v>
      </c>
      <c r="AF180" s="10">
        <f ca="1">IFERROR(AVERAGE(INDIRECT("AE"&amp;AC180-Template!$F$10+1):INDIRECT("AE"&amp;AC180)),0)</f>
        <v>0</v>
      </c>
      <c r="AG180" s="35"/>
      <c r="AH180" s="86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112" t="str">
        <f>IFERROR(IF((AW179+1)&gt;=Template!$C$5,"-",AW179+1),"-")</f>
        <v>-</v>
      </c>
      <c r="AX180" s="89">
        <f>IFERROR(_xll.EfirEndOfDay(3342963,AW180,"LAST","LAST_TRADE_DATE",,,,0),0)</f>
        <v>0</v>
      </c>
      <c r="AY180" s="35"/>
      <c r="AZ180" s="17">
        <f t="shared" ref="AZ180" si="412">AZ179+1</f>
        <v>46196</v>
      </c>
      <c r="BA180" s="216">
        <f t="shared" si="330"/>
        <v>2</v>
      </c>
      <c r="BB180" s="216">
        <f t="shared" ref="BB180" si="413">BB179+1</f>
        <v>175</v>
      </c>
      <c r="BC180" s="16">
        <f t="shared" si="332"/>
        <v>0.47945205479452052</v>
      </c>
      <c r="BD180" s="16">
        <f>IF(Template!$F$7="Linear interpolation",LinInterp($AO$5:$AO$18,$AM$5:$AM$18,BC180),CubicSpline($AO$5:$AO$18,$AM$5:$AM$18,BC180))</f>
        <v>15.475612222087847</v>
      </c>
      <c r="BE180" s="221">
        <f t="shared" si="333"/>
        <v>1.0741981407908321</v>
      </c>
      <c r="BF180" s="221">
        <f>BE180/PRODUCT($BG$6:BG179)</f>
        <v>1.0003716928821411</v>
      </c>
      <c r="BG180" s="16">
        <f t="shared" si="334"/>
        <v>1.0003716928821411</v>
      </c>
      <c r="BH180" s="10">
        <f t="shared" si="335"/>
        <v>13.56679019815077</v>
      </c>
      <c r="BI180" s="90"/>
      <c r="BJ180" s="17">
        <f t="shared" si="317"/>
        <v>46173</v>
      </c>
      <c r="BK180" s="16">
        <f t="shared" si="309"/>
        <v>13.897254451808006</v>
      </c>
      <c r="BL180" s="10">
        <f ca="1">IFERROR(AVERAGE(INDIRECT("BK"&amp;AC180-Template!$F$10+1):INDIRECT("BK"&amp;AC180)),0)</f>
        <v>14.115988349812012</v>
      </c>
      <c r="BM180" s="35"/>
      <c r="BN180" s="86"/>
      <c r="BO180" s="35"/>
      <c r="BP180" s="35"/>
      <c r="BQ180" s="35"/>
      <c r="BR180" s="35"/>
      <c r="BS180" s="35"/>
      <c r="BT180" s="35"/>
      <c r="BU180" s="35"/>
      <c r="BV180" s="35"/>
      <c r="BW180" s="35"/>
      <c r="BX180" s="35"/>
      <c r="BY180" s="35"/>
      <c r="BZ180" s="35"/>
      <c r="CA180" s="35"/>
      <c r="CB180" s="35"/>
      <c r="CC180" s="35"/>
      <c r="CD180" s="35"/>
      <c r="CE180" s="35"/>
      <c r="CF180" s="35"/>
      <c r="CG180" s="35"/>
      <c r="CH180" s="35"/>
    </row>
    <row r="181" spans="1:86" ht="15.6" x14ac:dyDescent="0.3">
      <c r="A181" s="35"/>
      <c r="B181" s="86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112" t="str">
        <f>IFERROR(IF((Q180+1)&gt;=Template!$C$5,"-",Q180+1),"-")</f>
        <v>-</v>
      </c>
      <c r="R181" s="89">
        <f>IFERROR(_xll.EfirEndOfDay($E$5,Q181,"LAST","LAST_TRADE_DATE"),0)</f>
        <v>0</v>
      </c>
      <c r="S181" s="35"/>
      <c r="T181" s="17">
        <f t="shared" si="310"/>
        <v>46197</v>
      </c>
      <c r="U181" s="216">
        <f t="shared" si="304"/>
        <v>3</v>
      </c>
      <c r="V181" s="216">
        <f t="shared" si="310"/>
        <v>176</v>
      </c>
      <c r="W181" s="16">
        <f t="shared" si="318"/>
        <v>0.48219178082191783</v>
      </c>
      <c r="X181" s="16" t="e">
        <f>IF(Template!$F$7="Linear interpolation",LinInterp($I$5:$I$22,$G$5:$G$22,W181),CubicSpline($I$5:$I$22,$G$5:$G$22,W181))</f>
        <v>#VALUE!</v>
      </c>
      <c r="Y181" s="221" t="e">
        <f t="shared" si="311"/>
        <v>#VALUE!</v>
      </c>
      <c r="Z181" s="221" t="e">
        <f>Y181/PRODUCT($AA$6:AA180)</f>
        <v>#VALUE!</v>
      </c>
      <c r="AA181" s="16" t="e">
        <f t="shared" si="312"/>
        <v>#VALUE!</v>
      </c>
      <c r="AB181" s="10" t="e">
        <f t="shared" si="313"/>
        <v>#VALUE!</v>
      </c>
      <c r="AC181" s="90">
        <f t="shared" si="305"/>
        <v>181</v>
      </c>
      <c r="AD181" s="17">
        <f t="shared" si="314"/>
        <v>46174</v>
      </c>
      <c r="AE181" s="16" t="e">
        <f t="shared" si="306"/>
        <v>#VALUE!</v>
      </c>
      <c r="AF181" s="10">
        <f ca="1">IFERROR(AVERAGE(INDIRECT("AE"&amp;AC181-Template!$F$10+1):INDIRECT("AE"&amp;AC181)),0)</f>
        <v>0</v>
      </c>
      <c r="AG181" s="35"/>
      <c r="AH181" s="86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112" t="str">
        <f>IFERROR(IF((AW180+1)&gt;=Template!$C$5,"-",AW180+1),"-")</f>
        <v>-</v>
      </c>
      <c r="AX181" s="89">
        <f>IFERROR(_xll.EfirEndOfDay(3342963,AW181,"LAST","LAST_TRADE_DATE",,,,0),0)</f>
        <v>0</v>
      </c>
      <c r="AY181" s="35"/>
      <c r="AZ181" s="17">
        <f t="shared" ref="AZ181" si="414">AZ180+1</f>
        <v>46197</v>
      </c>
      <c r="BA181" s="216">
        <f t="shared" si="330"/>
        <v>3</v>
      </c>
      <c r="BB181" s="216">
        <f t="shared" ref="BB181" si="415">BB180+1</f>
        <v>176</v>
      </c>
      <c r="BC181" s="16">
        <f t="shared" si="332"/>
        <v>0.48219178082191783</v>
      </c>
      <c r="BD181" s="16">
        <f>IF(Template!$F$7="Linear interpolation",LinInterp($AO$5:$AO$18,$AM$5:$AM$18,BC181),CubicSpline($AO$5:$AO$18,$AM$5:$AM$18,BC181))</f>
        <v>15.470425697845073</v>
      </c>
      <c r="BE181" s="221">
        <f t="shared" si="333"/>
        <v>1.0745971211731709</v>
      </c>
      <c r="BF181" s="221">
        <f>BE181/PRODUCT($BG$6:BG180)</f>
        <v>1.0003714215908484</v>
      </c>
      <c r="BG181" s="16">
        <f t="shared" si="334"/>
        <v>1.0003714215908484</v>
      </c>
      <c r="BH181" s="10">
        <f t="shared" si="335"/>
        <v>13.556888065964889</v>
      </c>
      <c r="BI181" s="90"/>
      <c r="BJ181" s="17">
        <f t="shared" si="317"/>
        <v>46174</v>
      </c>
      <c r="BK181" s="16">
        <f t="shared" si="309"/>
        <v>13.802848072319573</v>
      </c>
      <c r="BL181" s="10">
        <f ca="1">IFERROR(AVERAGE(INDIRECT("BK"&amp;AC181-Template!$F$10+1):INDIRECT("BK"&amp;AC181)),0)</f>
        <v>14.096087339863244</v>
      </c>
      <c r="BM181" s="35"/>
      <c r="BN181" s="86"/>
      <c r="BO181" s="35"/>
      <c r="BP181" s="35"/>
      <c r="BQ181" s="35"/>
      <c r="BR181" s="35"/>
      <c r="BS181" s="35"/>
      <c r="BT181" s="35"/>
      <c r="BU181" s="35"/>
      <c r="BV181" s="35"/>
      <c r="BW181" s="35"/>
      <c r="BX181" s="35"/>
      <c r="BY181" s="35"/>
      <c r="BZ181" s="35"/>
      <c r="CA181" s="35"/>
      <c r="CB181" s="35"/>
      <c r="CC181" s="35"/>
      <c r="CD181" s="35"/>
      <c r="CE181" s="35"/>
      <c r="CF181" s="35"/>
      <c r="CG181" s="35"/>
      <c r="CH181" s="35"/>
    </row>
    <row r="182" spans="1:86" ht="15.6" x14ac:dyDescent="0.3">
      <c r="A182" s="35"/>
      <c r="B182" s="86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112" t="str">
        <f>IFERROR(IF((Q181+1)&gt;=Template!$C$5,"-",Q181+1),"-")</f>
        <v>-</v>
      </c>
      <c r="R182" s="89">
        <f>IFERROR(_xll.EfirEndOfDay($E$5,Q182,"LAST","LAST_TRADE_DATE"),0)</f>
        <v>0</v>
      </c>
      <c r="S182" s="35"/>
      <c r="T182" s="17">
        <f t="shared" si="310"/>
        <v>46198</v>
      </c>
      <c r="U182" s="216">
        <f t="shared" si="304"/>
        <v>4</v>
      </c>
      <c r="V182" s="216">
        <f t="shared" si="310"/>
        <v>177</v>
      </c>
      <c r="W182" s="16">
        <f t="shared" si="318"/>
        <v>0.48493150684931507</v>
      </c>
      <c r="X182" s="16" t="e">
        <f>IF(Template!$F$7="Linear interpolation",LinInterp($I$5:$I$22,$G$5:$G$22,W182),CubicSpline($I$5:$I$22,$G$5:$G$22,W182))</f>
        <v>#VALUE!</v>
      </c>
      <c r="Y182" s="221" t="e">
        <f t="shared" si="311"/>
        <v>#VALUE!</v>
      </c>
      <c r="Z182" s="221" t="e">
        <f>Y182/PRODUCT($AA$6:AA181)</f>
        <v>#VALUE!</v>
      </c>
      <c r="AA182" s="16" t="e">
        <f t="shared" si="312"/>
        <v>#VALUE!</v>
      </c>
      <c r="AB182" s="10" t="e">
        <f t="shared" si="313"/>
        <v>#VALUE!</v>
      </c>
      <c r="AC182" s="90">
        <f t="shared" si="305"/>
        <v>182</v>
      </c>
      <c r="AD182" s="17">
        <f t="shared" si="314"/>
        <v>46175</v>
      </c>
      <c r="AE182" s="16" t="e">
        <f t="shared" si="306"/>
        <v>#VALUE!</v>
      </c>
      <c r="AF182" s="10">
        <f ca="1">IFERROR(AVERAGE(INDIRECT("AE"&amp;AC182-Template!$F$10+1):INDIRECT("AE"&amp;AC182)),0)</f>
        <v>0</v>
      </c>
      <c r="AG182" s="35"/>
      <c r="AH182" s="86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112" t="str">
        <f>IFERROR(IF((AW181+1)&gt;=Template!$C$5,"-",AW181+1),"-")</f>
        <v>-</v>
      </c>
      <c r="AX182" s="89">
        <f>IFERROR(_xll.EfirEndOfDay(3342963,AW182,"LAST","LAST_TRADE_DATE",,,,0),0)</f>
        <v>0</v>
      </c>
      <c r="AY182" s="35"/>
      <c r="AZ182" s="17">
        <f t="shared" ref="AZ182" si="416">AZ181+1</f>
        <v>46198</v>
      </c>
      <c r="BA182" s="216">
        <f t="shared" si="330"/>
        <v>4</v>
      </c>
      <c r="BB182" s="216">
        <f t="shared" ref="BB182" si="417">BB181+1</f>
        <v>177</v>
      </c>
      <c r="BC182" s="16">
        <f t="shared" si="332"/>
        <v>0.48493150684931507</v>
      </c>
      <c r="BD182" s="16">
        <f>IF(Template!$F$7="Linear interpolation",LinInterp($AO$5:$AO$18,$AM$5:$AM$18,BC182),CubicSpline($AO$5:$AO$18,$AM$5:$AM$18,BC182))</f>
        <v>15.465269995341957</v>
      </c>
      <c r="BE182" s="221">
        <f t="shared" si="333"/>
        <v>1.0749959668267268</v>
      </c>
      <c r="BF182" s="221">
        <f>BE182/PRODUCT($BG$6:BG181)</f>
        <v>1.0003711583119825</v>
      </c>
      <c r="BG182" s="16">
        <f t="shared" si="334"/>
        <v>1.0003711583119825</v>
      </c>
      <c r="BH182" s="10">
        <f t="shared" si="335"/>
        <v>13.547278387362471</v>
      </c>
      <c r="BI182" s="90"/>
      <c r="BJ182" s="17">
        <f t="shared" si="317"/>
        <v>46175</v>
      </c>
      <c r="BK182" s="16">
        <f t="shared" si="309"/>
        <v>13.834956476419634</v>
      </c>
      <c r="BL182" s="10">
        <f ca="1">IFERROR(AVERAGE(INDIRECT("BK"&amp;AC182-Template!$F$10+1):INDIRECT("BK"&amp;AC182)),0)</f>
        <v>14.077256610051146</v>
      </c>
      <c r="BM182" s="35"/>
      <c r="BN182" s="86"/>
      <c r="BO182" s="35"/>
      <c r="BP182" s="35"/>
      <c r="BQ182" s="35"/>
      <c r="BR182" s="35"/>
      <c r="BS182" s="35"/>
      <c r="BT182" s="35"/>
      <c r="BU182" s="35"/>
      <c r="BV182" s="35"/>
      <c r="BW182" s="35"/>
      <c r="BX182" s="35"/>
      <c r="BY182" s="35"/>
      <c r="BZ182" s="35"/>
      <c r="CA182" s="35"/>
      <c r="CB182" s="35"/>
      <c r="CC182" s="35"/>
      <c r="CD182" s="35"/>
      <c r="CE182" s="35"/>
      <c r="CF182" s="35"/>
      <c r="CG182" s="35"/>
      <c r="CH182" s="35"/>
    </row>
    <row r="183" spans="1:86" ht="15.6" x14ac:dyDescent="0.3">
      <c r="A183" s="35"/>
      <c r="B183" s="86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112" t="str">
        <f>IFERROR(IF((Q182+1)&gt;=Template!$C$5,"-",Q182+1),"-")</f>
        <v>-</v>
      </c>
      <c r="R183" s="89">
        <f>IFERROR(_xll.EfirEndOfDay($E$5,Q183,"LAST","LAST_TRADE_DATE"),0)</f>
        <v>0</v>
      </c>
      <c r="S183" s="35"/>
      <c r="T183" s="17">
        <f t="shared" si="310"/>
        <v>46199</v>
      </c>
      <c r="U183" s="216">
        <f t="shared" si="304"/>
        <v>5</v>
      </c>
      <c r="V183" s="216">
        <f t="shared" si="310"/>
        <v>178</v>
      </c>
      <c r="W183" s="16">
        <f t="shared" si="318"/>
        <v>0.48767123287671232</v>
      </c>
      <c r="X183" s="16" t="e">
        <f>IF(Template!$F$7="Linear interpolation",LinInterp($I$5:$I$22,$G$5:$G$22,W183),CubicSpline($I$5:$I$22,$G$5:$G$22,W183))</f>
        <v>#VALUE!</v>
      </c>
      <c r="Y183" s="221" t="e">
        <f t="shared" si="311"/>
        <v>#VALUE!</v>
      </c>
      <c r="Z183" s="221" t="e">
        <f>Y183/PRODUCT($AA$6:AA182)</f>
        <v>#VALUE!</v>
      </c>
      <c r="AA183" s="16" t="e">
        <f t="shared" si="312"/>
        <v>#VALUE!</v>
      </c>
      <c r="AB183" s="10" t="e">
        <f t="shared" si="313"/>
        <v>#VALUE!</v>
      </c>
      <c r="AC183" s="90">
        <f t="shared" si="305"/>
        <v>183</v>
      </c>
      <c r="AD183" s="17">
        <f t="shared" si="314"/>
        <v>46176</v>
      </c>
      <c r="AE183" s="16" t="e">
        <f t="shared" si="306"/>
        <v>#VALUE!</v>
      </c>
      <c r="AF183" s="10">
        <f ca="1">IFERROR(AVERAGE(INDIRECT("AE"&amp;AC183-Template!$F$10+1):INDIRECT("AE"&amp;AC183)),0)</f>
        <v>0</v>
      </c>
      <c r="AG183" s="35"/>
      <c r="AH183" s="86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112" t="str">
        <f>IFERROR(IF((AW182+1)&gt;=Template!$C$5,"-",AW182+1),"-")</f>
        <v>-</v>
      </c>
      <c r="AX183" s="89">
        <f>IFERROR(_xll.EfirEndOfDay(3342963,AW183,"LAST","LAST_TRADE_DATE",,,,0),0)</f>
        <v>0</v>
      </c>
      <c r="AY183" s="35"/>
      <c r="AZ183" s="17">
        <f t="shared" ref="AZ183" si="418">AZ182+1</f>
        <v>46199</v>
      </c>
      <c r="BA183" s="216">
        <f t="shared" si="330"/>
        <v>5</v>
      </c>
      <c r="BB183" s="216">
        <f t="shared" ref="BB183" si="419">BB182+1</f>
        <v>178</v>
      </c>
      <c r="BC183" s="16">
        <f t="shared" si="332"/>
        <v>0.48767123287671232</v>
      </c>
      <c r="BD183" s="16">
        <f>IF(Template!$F$7="Linear interpolation",LinInterp($AO$5:$AO$18,$AM$5:$AM$18,BC183),CubicSpline($AO$5:$AO$18,$AM$5:$AM$18,BC183))</f>
        <v>15.460146332751444</v>
      </c>
      <c r="BE183" s="221">
        <f t="shared" si="333"/>
        <v>1.0753946862254729</v>
      </c>
      <c r="BF183" s="221">
        <f>BE183/PRODUCT($BG$6:BG182)</f>
        <v>1.0003709031578258</v>
      </c>
      <c r="BG183" s="16">
        <f t="shared" si="334"/>
        <v>1.0003709031578258</v>
      </c>
      <c r="BH183" s="10">
        <f t="shared" si="335"/>
        <v>13.537965260643215</v>
      </c>
      <c r="BI183" s="90"/>
      <c r="BJ183" s="17">
        <f t="shared" si="317"/>
        <v>46176</v>
      </c>
      <c r="BK183" s="16">
        <f t="shared" si="309"/>
        <v>13.819872412456856</v>
      </c>
      <c r="BL183" s="10">
        <f ca="1">IFERROR(AVERAGE(INDIRECT("BK"&amp;AC183-Template!$F$10+1):INDIRECT("BK"&amp;AC183)),0)</f>
        <v>14.061782870477344</v>
      </c>
      <c r="BM183" s="35"/>
      <c r="BN183" s="86"/>
      <c r="BO183" s="35"/>
      <c r="BP183" s="35"/>
      <c r="BQ183" s="35"/>
      <c r="BR183" s="35"/>
      <c r="BS183" s="35"/>
      <c r="BT183" s="35"/>
      <c r="BU183" s="35"/>
      <c r="BV183" s="35"/>
      <c r="BW183" s="35"/>
      <c r="BX183" s="35"/>
      <c r="BY183" s="35"/>
      <c r="BZ183" s="35"/>
      <c r="CA183" s="35"/>
      <c r="CB183" s="35"/>
      <c r="CC183" s="35"/>
      <c r="CD183" s="35"/>
      <c r="CE183" s="35"/>
      <c r="CF183" s="35"/>
      <c r="CG183" s="35"/>
      <c r="CH183" s="35"/>
    </row>
    <row r="184" spans="1:86" ht="15.6" x14ac:dyDescent="0.3">
      <c r="A184" s="35"/>
      <c r="B184" s="86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112" t="str">
        <f>IFERROR(IF((Q183+1)&gt;=Template!$C$5,"-",Q183+1),"-")</f>
        <v>-</v>
      </c>
      <c r="R184" s="89">
        <f>IFERROR(_xll.EfirEndOfDay($E$5,Q184,"LAST","LAST_TRADE_DATE"),0)</f>
        <v>0</v>
      </c>
      <c r="S184" s="35"/>
      <c r="T184" s="17">
        <f t="shared" si="310"/>
        <v>46200</v>
      </c>
      <c r="U184" s="216">
        <f t="shared" si="304"/>
        <v>6</v>
      </c>
      <c r="V184" s="216">
        <f t="shared" si="310"/>
        <v>179</v>
      </c>
      <c r="W184" s="16">
        <f t="shared" si="318"/>
        <v>0.49041095890410957</v>
      </c>
      <c r="X184" s="16" t="e">
        <f>IF(Template!$F$7="Linear interpolation",LinInterp($I$5:$I$22,$G$5:$G$22,W184),CubicSpline($I$5:$I$22,$G$5:$G$22,W184))</f>
        <v>#VALUE!</v>
      </c>
      <c r="Y184" s="221" t="e">
        <f t="shared" si="311"/>
        <v>#VALUE!</v>
      </c>
      <c r="Z184" s="221" t="e">
        <f>Y184/PRODUCT($AA$6:AA183)</f>
        <v>#VALUE!</v>
      </c>
      <c r="AA184" s="16" t="e">
        <f t="shared" si="312"/>
        <v>#VALUE!</v>
      </c>
      <c r="AB184" s="10" t="e">
        <f t="shared" si="313"/>
        <v>#VALUE!</v>
      </c>
      <c r="AC184" s="90">
        <f t="shared" si="305"/>
        <v>184</v>
      </c>
      <c r="AD184" s="17">
        <f t="shared" si="314"/>
        <v>46177</v>
      </c>
      <c r="AE184" s="16" t="e">
        <f t="shared" si="306"/>
        <v>#VALUE!</v>
      </c>
      <c r="AF184" s="10">
        <f ca="1">IFERROR(AVERAGE(INDIRECT("AE"&amp;AC184-Template!$F$10+1):INDIRECT("AE"&amp;AC184)),0)</f>
        <v>0</v>
      </c>
      <c r="AG184" s="35"/>
      <c r="AH184" s="86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112" t="str">
        <f>IFERROR(IF((AW183+1)&gt;=Template!$C$5,"-",AW183+1),"-")</f>
        <v>-</v>
      </c>
      <c r="AX184" s="89">
        <f>IFERROR(_xll.EfirEndOfDay(3342963,AW184,"LAST","LAST_TRADE_DATE",,,,0),0)</f>
        <v>0</v>
      </c>
      <c r="AY184" s="35"/>
      <c r="AZ184" s="17">
        <f t="shared" ref="AZ184" si="420">AZ183+1</f>
        <v>46200</v>
      </c>
      <c r="BA184" s="216">
        <f t="shared" si="330"/>
        <v>6</v>
      </c>
      <c r="BB184" s="216">
        <f t="shared" ref="BB184" si="421">BB183+1</f>
        <v>179</v>
      </c>
      <c r="BC184" s="16">
        <f t="shared" si="332"/>
        <v>0.49041095890410957</v>
      </c>
      <c r="BD184" s="16">
        <f>IF(Template!$F$7="Linear interpolation",LinInterp($AO$5:$AO$18,$AM$5:$AM$18,BC184),CubicSpline($AO$5:$AO$18,$AM$5:$AM$18,BC184))</f>
        <v>15.455055928246477</v>
      </c>
      <c r="BE184" s="221">
        <f t="shared" si="333"/>
        <v>1.0757932879768799</v>
      </c>
      <c r="BF184" s="221">
        <f>BE184/PRODUCT($BG$6:BG183)</f>
        <v>1.00037065624046</v>
      </c>
      <c r="BG184" s="16">
        <f t="shared" si="334"/>
        <v>1.0003709031578258</v>
      </c>
      <c r="BH184" s="10">
        <f t="shared" si="335"/>
        <v>13.537965260643215</v>
      </c>
      <c r="BI184" s="90"/>
      <c r="BJ184" s="17">
        <f t="shared" si="317"/>
        <v>46177</v>
      </c>
      <c r="BK184" s="16">
        <f t="shared" si="309"/>
        <v>13.804993052037418</v>
      </c>
      <c r="BL184" s="10">
        <f ca="1">IFERROR(AVERAGE(INDIRECT("BK"&amp;AC184-Template!$F$10+1):INDIRECT("BK"&amp;AC184)),0)</f>
        <v>14.0445188930328</v>
      </c>
      <c r="BM184" s="35"/>
      <c r="BN184" s="86"/>
      <c r="BO184" s="35"/>
      <c r="BP184" s="35"/>
      <c r="BQ184" s="35"/>
      <c r="BR184" s="35"/>
      <c r="BS184" s="35"/>
      <c r="BT184" s="35"/>
      <c r="BU184" s="35"/>
      <c r="BV184" s="35"/>
      <c r="BW184" s="35"/>
      <c r="BX184" s="35"/>
      <c r="BY184" s="35"/>
      <c r="BZ184" s="35"/>
      <c r="CA184" s="35"/>
      <c r="CB184" s="35"/>
      <c r="CC184" s="35"/>
      <c r="CD184" s="35"/>
      <c r="CE184" s="35"/>
      <c r="CF184" s="35"/>
      <c r="CG184" s="35"/>
      <c r="CH184" s="35"/>
    </row>
    <row r="185" spans="1:86" ht="15.6" x14ac:dyDescent="0.3">
      <c r="A185" s="35"/>
      <c r="B185" s="86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112" t="str">
        <f>IFERROR(IF((Q184+1)&gt;=Template!$C$5,"-",Q184+1),"-")</f>
        <v>-</v>
      </c>
      <c r="R185" s="89">
        <f>IFERROR(_xll.EfirEndOfDay($E$5,Q185,"LAST","LAST_TRADE_DATE"),0)</f>
        <v>0</v>
      </c>
      <c r="S185" s="35"/>
      <c r="T185" s="17">
        <f t="shared" si="310"/>
        <v>46201</v>
      </c>
      <c r="U185" s="216">
        <f t="shared" si="304"/>
        <v>7</v>
      </c>
      <c r="V185" s="216">
        <f t="shared" si="310"/>
        <v>180</v>
      </c>
      <c r="W185" s="16">
        <f t="shared" si="318"/>
        <v>0.49315068493150682</v>
      </c>
      <c r="X185" s="16" t="e">
        <f>IF(Template!$F$7="Linear interpolation",LinInterp($I$5:$I$22,$G$5:$G$22,W185),CubicSpline($I$5:$I$22,$G$5:$G$22,W185))</f>
        <v>#VALUE!</v>
      </c>
      <c r="Y185" s="221" t="e">
        <f t="shared" si="311"/>
        <v>#VALUE!</v>
      </c>
      <c r="Z185" s="221" t="e">
        <f>Y185/PRODUCT($AA$6:AA184)</f>
        <v>#VALUE!</v>
      </c>
      <c r="AA185" s="16" t="e">
        <f t="shared" si="312"/>
        <v>#VALUE!</v>
      </c>
      <c r="AB185" s="10" t="e">
        <f t="shared" si="313"/>
        <v>#VALUE!</v>
      </c>
      <c r="AC185" s="90">
        <f t="shared" si="305"/>
        <v>185</v>
      </c>
      <c r="AD185" s="17">
        <f t="shared" si="314"/>
        <v>46178</v>
      </c>
      <c r="AE185" s="16" t="e">
        <f t="shared" si="306"/>
        <v>#VALUE!</v>
      </c>
      <c r="AF185" s="10">
        <f ca="1">IFERROR(AVERAGE(INDIRECT("AE"&amp;AC185-Template!$F$10+1):INDIRECT("AE"&amp;AC185)),0)</f>
        <v>0</v>
      </c>
      <c r="AG185" s="35"/>
      <c r="AH185" s="86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112" t="str">
        <f>IFERROR(IF((AW184+1)&gt;=Template!$C$5,"-",AW184+1),"-")</f>
        <v>-</v>
      </c>
      <c r="AX185" s="89">
        <f>IFERROR(_xll.EfirEndOfDay(3342963,AW185,"LAST","LAST_TRADE_DATE",,,,0),0)</f>
        <v>0</v>
      </c>
      <c r="AY185" s="35"/>
      <c r="AZ185" s="17">
        <f t="shared" ref="AZ185" si="422">AZ184+1</f>
        <v>46201</v>
      </c>
      <c r="BA185" s="216">
        <f t="shared" si="330"/>
        <v>7</v>
      </c>
      <c r="BB185" s="216">
        <f t="shared" ref="BB185" si="423">BB184+1</f>
        <v>180</v>
      </c>
      <c r="BC185" s="16">
        <f t="shared" si="332"/>
        <v>0.49315068493150682</v>
      </c>
      <c r="BD185" s="16">
        <f>IF(Template!$F$7="Linear interpolation",LinInterp($AO$5:$AO$18,$AM$5:$AM$18,BC185),CubicSpline($AO$5:$AO$18,$AM$5:$AM$18,BC185))</f>
        <v>15.45</v>
      </c>
      <c r="BE185" s="221">
        <f t="shared" si="333"/>
        <v>1.0761917808219179</v>
      </c>
      <c r="BF185" s="221">
        <f>BE185/PRODUCT($BG$6:BG184)</f>
        <v>1.0003701707545238</v>
      </c>
      <c r="BG185" s="16">
        <f t="shared" si="334"/>
        <v>1.0003709031578258</v>
      </c>
      <c r="BH185" s="10">
        <f t="shared" si="335"/>
        <v>13.537965260643215</v>
      </c>
      <c r="BI185" s="90"/>
      <c r="BJ185" s="17">
        <f t="shared" si="317"/>
        <v>46178</v>
      </c>
      <c r="BK185" s="16">
        <f t="shared" si="309"/>
        <v>13.79032264765967</v>
      </c>
      <c r="BL185" s="10">
        <f ca="1">IFERROR(AVERAGE(INDIRECT("BK"&amp;AC185-Template!$F$10+1):INDIRECT("BK"&amp;AC185)),0)</f>
        <v>14.027401162250642</v>
      </c>
      <c r="BM185" s="35"/>
      <c r="BN185" s="86"/>
      <c r="BO185" s="35"/>
      <c r="BP185" s="35"/>
      <c r="BQ185" s="35"/>
      <c r="BR185" s="35"/>
      <c r="BS185" s="35"/>
      <c r="BT185" s="35"/>
      <c r="BU185" s="35"/>
      <c r="BV185" s="35"/>
      <c r="BW185" s="35"/>
      <c r="BX185" s="35"/>
      <c r="BY185" s="35"/>
      <c r="BZ185" s="35"/>
      <c r="CA185" s="35"/>
      <c r="CB185" s="35"/>
      <c r="CC185" s="35"/>
      <c r="CD185" s="35"/>
      <c r="CE185" s="35"/>
      <c r="CF185" s="35"/>
      <c r="CG185" s="35"/>
      <c r="CH185" s="35"/>
    </row>
    <row r="186" spans="1:86" ht="15.6" x14ac:dyDescent="0.3">
      <c r="A186" s="35"/>
      <c r="B186" s="86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112" t="str">
        <f>IFERROR(IF((Q185+1)&gt;=Template!$C$5,"-",Q185+1),"-")</f>
        <v>-</v>
      </c>
      <c r="R186" s="89">
        <f>IFERROR(_xll.EfirEndOfDay($E$5,Q186,"LAST","LAST_TRADE_DATE"),0)</f>
        <v>0</v>
      </c>
      <c r="S186" s="35"/>
      <c r="T186" s="17">
        <f t="shared" si="310"/>
        <v>46202</v>
      </c>
      <c r="U186" s="216">
        <f t="shared" si="304"/>
        <v>1</v>
      </c>
      <c r="V186" s="216">
        <f t="shared" si="310"/>
        <v>181</v>
      </c>
      <c r="W186" s="16">
        <f t="shared" si="318"/>
        <v>0.49589041095890413</v>
      </c>
      <c r="X186" s="16" t="e">
        <f>IF(Template!$F$7="Linear interpolation",LinInterp($I$5:$I$22,$G$5:$G$22,W186),CubicSpline($I$5:$I$22,$G$5:$G$22,W186))</f>
        <v>#VALUE!</v>
      </c>
      <c r="Y186" s="221" t="e">
        <f t="shared" si="311"/>
        <v>#VALUE!</v>
      </c>
      <c r="Z186" s="221" t="e">
        <f>Y186/PRODUCT($AA$6:AA185)</f>
        <v>#VALUE!</v>
      </c>
      <c r="AA186" s="16" t="e">
        <f t="shared" si="312"/>
        <v>#VALUE!</v>
      </c>
      <c r="AB186" s="10" t="e">
        <f t="shared" si="313"/>
        <v>#VALUE!</v>
      </c>
      <c r="AC186" s="90">
        <f t="shared" si="305"/>
        <v>186</v>
      </c>
      <c r="AD186" s="17">
        <f t="shared" si="314"/>
        <v>46179</v>
      </c>
      <c r="AE186" s="16" t="e">
        <f t="shared" si="306"/>
        <v>#VALUE!</v>
      </c>
      <c r="AF186" s="10">
        <f ca="1">IFERROR(AVERAGE(INDIRECT("AE"&amp;AC186-Template!$F$10+1):INDIRECT("AE"&amp;AC186)),0)</f>
        <v>0</v>
      </c>
      <c r="AG186" s="35"/>
      <c r="AH186" s="86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112" t="str">
        <f>IFERROR(IF((AW185+1)&gt;=Template!$C$5,"-",AW185+1),"-")</f>
        <v>-</v>
      </c>
      <c r="AX186" s="89">
        <f>IFERROR(_xll.EfirEndOfDay(3342963,AW186,"LAST","LAST_TRADE_DATE",,,,0),0)</f>
        <v>0</v>
      </c>
      <c r="AY186" s="35"/>
      <c r="AZ186" s="17">
        <f t="shared" ref="AZ186" si="424">AZ185+1</f>
        <v>46202</v>
      </c>
      <c r="BA186" s="216">
        <f t="shared" si="330"/>
        <v>1</v>
      </c>
      <c r="BB186" s="216">
        <f t="shared" ref="BB186" si="425">BB185+1</f>
        <v>181</v>
      </c>
      <c r="BC186" s="16">
        <f t="shared" si="332"/>
        <v>0.49589041095890413</v>
      </c>
      <c r="BD186" s="16">
        <f>IF(Template!$F$7="Linear interpolation",LinInterp($AO$5:$AO$18,$AM$5:$AM$18,BC186),CubicSpline($AO$5:$AO$18,$AM$5:$AM$18,BC186))</f>
        <v>15.444979589058899</v>
      </c>
      <c r="BE186" s="221">
        <f t="shared" si="333"/>
        <v>1.0765901727567031</v>
      </c>
      <c r="BF186" s="221">
        <f>BE186/PRODUCT($BG$6:BG185)</f>
        <v>1.0003694543444963</v>
      </c>
      <c r="BG186" s="16">
        <f t="shared" si="334"/>
        <v>1.0003694543444963</v>
      </c>
      <c r="BH186" s="10">
        <f t="shared" si="335"/>
        <v>13.485083574115375</v>
      </c>
      <c r="BI186" s="90"/>
      <c r="BJ186" s="17">
        <f t="shared" si="317"/>
        <v>46179</v>
      </c>
      <c r="BK186" s="16">
        <f t="shared" si="309"/>
        <v>13.79032264765967</v>
      </c>
      <c r="BL186" s="10">
        <f ca="1">IFERROR(AVERAGE(INDIRECT("BK"&amp;AC186-Template!$F$10+1):INDIRECT("BK"&amp;AC186)),0)</f>
        <v>14.010915942963338</v>
      </c>
      <c r="BM186" s="35"/>
      <c r="BN186" s="86"/>
      <c r="BO186" s="35"/>
      <c r="BP186" s="35"/>
      <c r="BQ186" s="35"/>
      <c r="BR186" s="35"/>
      <c r="BS186" s="35"/>
      <c r="BT186" s="35"/>
      <c r="BU186" s="35"/>
      <c r="BV186" s="35"/>
      <c r="BW186" s="35"/>
      <c r="BX186" s="35"/>
      <c r="BY186" s="35"/>
      <c r="BZ186" s="35"/>
      <c r="CA186" s="35"/>
      <c r="CB186" s="35"/>
      <c r="CC186" s="35"/>
      <c r="CD186" s="35"/>
      <c r="CE186" s="35"/>
      <c r="CF186" s="35"/>
      <c r="CG186" s="35"/>
      <c r="CH186" s="35"/>
    </row>
    <row r="187" spans="1:86" ht="15.6" x14ac:dyDescent="0.3">
      <c r="A187" s="35"/>
      <c r="B187" s="86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112" t="str">
        <f>IFERROR(IF((Q186+1)&gt;=Template!$C$5,"-",Q186+1),"-")</f>
        <v>-</v>
      </c>
      <c r="R187" s="89">
        <f>IFERROR(_xll.EfirEndOfDay($E$5,Q187,"LAST","LAST_TRADE_DATE"),0)</f>
        <v>0</v>
      </c>
      <c r="S187" s="35"/>
      <c r="T187" s="17">
        <f t="shared" si="310"/>
        <v>46203</v>
      </c>
      <c r="U187" s="216">
        <f t="shared" si="304"/>
        <v>2</v>
      </c>
      <c r="V187" s="216">
        <f t="shared" si="310"/>
        <v>182</v>
      </c>
      <c r="W187" s="16">
        <f t="shared" si="318"/>
        <v>0.49863013698630138</v>
      </c>
      <c r="X187" s="16" t="e">
        <f>IF(Template!$F$7="Linear interpolation",LinInterp($I$5:$I$22,$G$5:$G$22,W187),CubicSpline($I$5:$I$22,$G$5:$G$22,W187))</f>
        <v>#VALUE!</v>
      </c>
      <c r="Y187" s="221" t="e">
        <f t="shared" si="311"/>
        <v>#VALUE!</v>
      </c>
      <c r="Z187" s="221" t="e">
        <f>Y187/PRODUCT($AA$6:AA186)</f>
        <v>#VALUE!</v>
      </c>
      <c r="AA187" s="16" t="e">
        <f t="shared" si="312"/>
        <v>#VALUE!</v>
      </c>
      <c r="AB187" s="10" t="e">
        <f t="shared" si="313"/>
        <v>#VALUE!</v>
      </c>
      <c r="AC187" s="90">
        <f t="shared" si="305"/>
        <v>187</v>
      </c>
      <c r="AD187" s="17">
        <f t="shared" si="314"/>
        <v>46180</v>
      </c>
      <c r="AE187" s="16" t="e">
        <f t="shared" si="306"/>
        <v>#VALUE!</v>
      </c>
      <c r="AF187" s="10">
        <f ca="1">IFERROR(AVERAGE(INDIRECT("AE"&amp;AC187-Template!$F$10+1):INDIRECT("AE"&amp;AC187)),0)</f>
        <v>0</v>
      </c>
      <c r="AG187" s="35"/>
      <c r="AH187" s="86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112" t="str">
        <f>IFERROR(IF((AW186+1)&gt;=Template!$C$5,"-",AW186+1),"-")</f>
        <v>-</v>
      </c>
      <c r="AX187" s="89">
        <f>IFERROR(_xll.EfirEndOfDay(3342963,AW187,"LAST","LAST_TRADE_DATE",,,,0),0)</f>
        <v>0</v>
      </c>
      <c r="AY187" s="35"/>
      <c r="AZ187" s="17">
        <f t="shared" ref="AZ187" si="426">AZ186+1</f>
        <v>46203</v>
      </c>
      <c r="BA187" s="216">
        <f t="shared" si="330"/>
        <v>2</v>
      </c>
      <c r="BB187" s="216">
        <f t="shared" ref="BB187" si="427">BB186+1</f>
        <v>182</v>
      </c>
      <c r="BC187" s="16">
        <f t="shared" si="332"/>
        <v>0.49863013698630138</v>
      </c>
      <c r="BD187" s="16">
        <f>IF(Template!$F$7="Linear interpolation",LinInterp($AO$5:$AO$18,$AM$5:$AM$18,BC187),CubicSpline($AO$5:$AO$18,$AM$5:$AM$18,BC187))</f>
        <v>15.439995027965844</v>
      </c>
      <c r="BE187" s="221">
        <f t="shared" si="333"/>
        <v>1.0769884683586242</v>
      </c>
      <c r="BF187" s="221">
        <f>BE187/PRODUCT($BG$6:BG186)</f>
        <v>1.0003699602801512</v>
      </c>
      <c r="BG187" s="16">
        <f t="shared" si="334"/>
        <v>1.0003699602801512</v>
      </c>
      <c r="BH187" s="10">
        <f t="shared" si="335"/>
        <v>13.50355022552019</v>
      </c>
      <c r="BI187" s="90"/>
      <c r="BJ187" s="17">
        <f t="shared" si="317"/>
        <v>46180</v>
      </c>
      <c r="BK187" s="16">
        <f t="shared" si="309"/>
        <v>13.79032264765967</v>
      </c>
      <c r="BL187" s="10">
        <f ca="1">IFERROR(AVERAGE(INDIRECT("BK"&amp;AC187-Template!$F$10+1):INDIRECT("BK"&amp;AC187)),0)</f>
        <v>13.995060337331942</v>
      </c>
      <c r="BM187" s="35"/>
      <c r="BN187" s="86"/>
      <c r="BO187" s="35"/>
      <c r="BP187" s="35"/>
      <c r="BQ187" s="35"/>
      <c r="BR187" s="35"/>
      <c r="BS187" s="35"/>
      <c r="BT187" s="35"/>
      <c r="BU187" s="35"/>
      <c r="BV187" s="35"/>
      <c r="BW187" s="35"/>
      <c r="BX187" s="35"/>
      <c r="BY187" s="35"/>
      <c r="BZ187" s="35"/>
      <c r="CA187" s="35"/>
      <c r="CB187" s="35"/>
      <c r="CC187" s="35"/>
      <c r="CD187" s="35"/>
      <c r="CE187" s="35"/>
      <c r="CF187" s="35"/>
      <c r="CG187" s="35"/>
      <c r="CH187" s="35"/>
    </row>
    <row r="188" spans="1:86" ht="15.6" x14ac:dyDescent="0.3">
      <c r="A188" s="35"/>
      <c r="B188" s="86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112" t="str">
        <f>IFERROR(IF((Q187+1)&gt;=Template!$C$5,"-",Q187+1),"-")</f>
        <v>-</v>
      </c>
      <c r="R188" s="89">
        <f>IFERROR(_xll.EfirEndOfDay($E$5,Q188,"LAST","LAST_TRADE_DATE"),0)</f>
        <v>0</v>
      </c>
      <c r="S188" s="35"/>
      <c r="T188" s="17">
        <f t="shared" si="310"/>
        <v>46204</v>
      </c>
      <c r="U188" s="216">
        <f t="shared" si="304"/>
        <v>3</v>
      </c>
      <c r="V188" s="216">
        <f t="shared" si="310"/>
        <v>183</v>
      </c>
      <c r="W188" s="16">
        <f t="shared" si="318"/>
        <v>0.50136986301369868</v>
      </c>
      <c r="X188" s="16" t="e">
        <f>IF(Template!$F$7="Linear interpolation",LinInterp($I$5:$I$22,$G$5:$G$22,W188),CubicSpline($I$5:$I$22,$G$5:$G$22,W188))</f>
        <v>#VALUE!</v>
      </c>
      <c r="Y188" s="221" t="e">
        <f t="shared" si="311"/>
        <v>#VALUE!</v>
      </c>
      <c r="Z188" s="221" t="e">
        <f>Y188/PRODUCT($AA$6:AA187)</f>
        <v>#VALUE!</v>
      </c>
      <c r="AA188" s="16" t="e">
        <f t="shared" si="312"/>
        <v>#VALUE!</v>
      </c>
      <c r="AB188" s="10" t="e">
        <f t="shared" si="313"/>
        <v>#VALUE!</v>
      </c>
      <c r="AC188" s="90">
        <f t="shared" si="305"/>
        <v>188</v>
      </c>
      <c r="AD188" s="17">
        <f t="shared" si="314"/>
        <v>46181</v>
      </c>
      <c r="AE188" s="16" t="e">
        <f t="shared" si="306"/>
        <v>#VALUE!</v>
      </c>
      <c r="AF188" s="10">
        <f ca="1">IFERROR(AVERAGE(INDIRECT("AE"&amp;AC188-Template!$F$10+1):INDIRECT("AE"&amp;AC188)),0)</f>
        <v>0</v>
      </c>
      <c r="AG188" s="35"/>
      <c r="AH188" s="86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112" t="str">
        <f>IFERROR(IF((AW187+1)&gt;=Template!$C$5,"-",AW187+1),"-")</f>
        <v>-</v>
      </c>
      <c r="AX188" s="89">
        <f>IFERROR(_xll.EfirEndOfDay(3342963,AW188,"LAST","LAST_TRADE_DATE",,,,0),0)</f>
        <v>0</v>
      </c>
      <c r="AY188" s="35"/>
      <c r="AZ188" s="17">
        <f t="shared" ref="AZ188" si="428">AZ187+1</f>
        <v>46204</v>
      </c>
      <c r="BA188" s="216">
        <f t="shared" si="330"/>
        <v>3</v>
      </c>
      <c r="BB188" s="216">
        <f t="shared" ref="BB188" si="429">BB187+1</f>
        <v>183</v>
      </c>
      <c r="BC188" s="16">
        <f t="shared" si="332"/>
        <v>0.50136986301369868</v>
      </c>
      <c r="BD188" s="16">
        <f>IF(Template!$F$7="Linear interpolation",LinInterp($AO$5:$AO$18,$AM$5:$AM$18,BC188),CubicSpline($AO$5:$AO$18,$AM$5:$AM$18,BC188))</f>
        <v>15.435046472137442</v>
      </c>
      <c r="BE188" s="221">
        <f t="shared" si="333"/>
        <v>1.0773866713534561</v>
      </c>
      <c r="BF188" s="221">
        <f>BE188/PRODUCT($BG$6:BG187)</f>
        <v>1.0003697374730844</v>
      </c>
      <c r="BG188" s="16">
        <f t="shared" si="334"/>
        <v>1.0003697374730844</v>
      </c>
      <c r="BH188" s="10">
        <f t="shared" si="335"/>
        <v>13.495417767582119</v>
      </c>
      <c r="BI188" s="90"/>
      <c r="BJ188" s="17">
        <f t="shared" si="317"/>
        <v>46181</v>
      </c>
      <c r="BK188" s="16">
        <f t="shared" si="309"/>
        <v>13.704453474485568</v>
      </c>
      <c r="BL188" s="10">
        <f ca="1">IFERROR(AVERAGE(INDIRECT("BK"&amp;AC188-Template!$F$10+1):INDIRECT("BK"&amp;AC188)),0)</f>
        <v>13.976342425928079</v>
      </c>
      <c r="BM188" s="35"/>
      <c r="BN188" s="86"/>
      <c r="BO188" s="35"/>
      <c r="BP188" s="35"/>
      <c r="BQ188" s="35"/>
      <c r="BR188" s="35"/>
      <c r="BS188" s="35"/>
      <c r="BT188" s="35"/>
      <c r="BU188" s="35"/>
      <c r="BV188" s="35"/>
      <c r="BW188" s="35"/>
      <c r="BX188" s="35"/>
      <c r="BY188" s="35"/>
      <c r="BZ188" s="35"/>
      <c r="CA188" s="35"/>
      <c r="CB188" s="35"/>
      <c r="CC188" s="35"/>
      <c r="CD188" s="35"/>
      <c r="CE188" s="35"/>
      <c r="CF188" s="35"/>
      <c r="CG188" s="35"/>
      <c r="CH188" s="35"/>
    </row>
    <row r="189" spans="1:86" ht="15.6" x14ac:dyDescent="0.3">
      <c r="A189" s="35"/>
      <c r="B189" s="86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112" t="str">
        <f>IFERROR(IF((Q188+1)&gt;=Template!$C$5,"-",Q188+1),"-")</f>
        <v>-</v>
      </c>
      <c r="R189" s="89">
        <f>IFERROR(_xll.EfirEndOfDay($E$5,Q189,"LAST","LAST_TRADE_DATE"),0)</f>
        <v>0</v>
      </c>
      <c r="S189" s="35"/>
      <c r="T189" s="17">
        <f t="shared" si="310"/>
        <v>46205</v>
      </c>
      <c r="U189" s="216">
        <f t="shared" si="304"/>
        <v>4</v>
      </c>
      <c r="V189" s="216">
        <f t="shared" si="310"/>
        <v>184</v>
      </c>
      <c r="W189" s="16">
        <f t="shared" si="318"/>
        <v>0.50410958904109593</v>
      </c>
      <c r="X189" s="16" t="e">
        <f>IF(Template!$F$7="Linear interpolation",LinInterp($I$5:$I$22,$G$5:$G$22,W189),CubicSpline($I$5:$I$22,$G$5:$G$22,W189))</f>
        <v>#VALUE!</v>
      </c>
      <c r="Y189" s="221" t="e">
        <f t="shared" si="311"/>
        <v>#VALUE!</v>
      </c>
      <c r="Z189" s="221" t="e">
        <f>Y189/PRODUCT($AA$6:AA188)</f>
        <v>#VALUE!</v>
      </c>
      <c r="AA189" s="16" t="e">
        <f t="shared" si="312"/>
        <v>#VALUE!</v>
      </c>
      <c r="AB189" s="10" t="e">
        <f t="shared" si="313"/>
        <v>#VALUE!</v>
      </c>
      <c r="AC189" s="90">
        <f t="shared" si="305"/>
        <v>189</v>
      </c>
      <c r="AD189" s="17">
        <f t="shared" si="314"/>
        <v>46182</v>
      </c>
      <c r="AE189" s="16" t="e">
        <f t="shared" si="306"/>
        <v>#VALUE!</v>
      </c>
      <c r="AF189" s="10">
        <f ca="1">IFERROR(AVERAGE(INDIRECT("AE"&amp;AC189-Template!$F$10+1):INDIRECT("AE"&amp;AC189)),0)</f>
        <v>0</v>
      </c>
      <c r="AG189" s="35"/>
      <c r="AH189" s="86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112" t="str">
        <f>IFERROR(IF((AW188+1)&gt;=Template!$C$5,"-",AW188+1),"-")</f>
        <v>-</v>
      </c>
      <c r="AX189" s="89">
        <f>IFERROR(_xll.EfirEndOfDay(3342963,AW189,"LAST","LAST_TRADE_DATE",,,,0),0)</f>
        <v>0</v>
      </c>
      <c r="AY189" s="35"/>
      <c r="AZ189" s="17">
        <f t="shared" ref="AZ189" si="430">AZ188+1</f>
        <v>46205</v>
      </c>
      <c r="BA189" s="216">
        <f t="shared" si="330"/>
        <v>4</v>
      </c>
      <c r="BB189" s="216">
        <f t="shared" ref="BB189" si="431">BB188+1</f>
        <v>184</v>
      </c>
      <c r="BC189" s="16">
        <f t="shared" si="332"/>
        <v>0.50410958904109593</v>
      </c>
      <c r="BD189" s="16">
        <f>IF(Template!$F$7="Linear interpolation",LinInterp($AO$5:$AO$18,$AM$5:$AM$18,BC189),CubicSpline($AO$5:$AO$18,$AM$5:$AM$18,BC189))</f>
        <v>15.430134076990301</v>
      </c>
      <c r="BE189" s="221">
        <f t="shared" si="333"/>
        <v>1.0777847854840059</v>
      </c>
      <c r="BF189" s="221">
        <f>BE189/PRODUCT($BG$6:BG188)</f>
        <v>1.0003695183364851</v>
      </c>
      <c r="BG189" s="16">
        <f t="shared" si="334"/>
        <v>1.0003695183364851</v>
      </c>
      <c r="BH189" s="10">
        <f t="shared" si="335"/>
        <v>13.487419281707268</v>
      </c>
      <c r="BI189" s="90"/>
      <c r="BJ189" s="17">
        <f t="shared" si="317"/>
        <v>46182</v>
      </c>
      <c r="BK189" s="16">
        <f t="shared" si="309"/>
        <v>13.733815379239456</v>
      </c>
      <c r="BL189" s="10">
        <f ca="1">IFERROR(AVERAGE(INDIRECT("BK"&amp;AC189-Template!$F$10+1):INDIRECT("BK"&amp;AC189)),0)</f>
        <v>13.958603244682674</v>
      </c>
      <c r="BM189" s="35"/>
      <c r="BN189" s="86"/>
      <c r="BO189" s="35"/>
      <c r="BP189" s="35"/>
      <c r="BQ189" s="35"/>
      <c r="BR189" s="35"/>
      <c r="BS189" s="35"/>
      <c r="BT189" s="35"/>
      <c r="BU189" s="35"/>
      <c r="BV189" s="35"/>
      <c r="BW189" s="35"/>
      <c r="BX189" s="35"/>
      <c r="BY189" s="35"/>
      <c r="BZ189" s="35"/>
      <c r="CA189" s="35"/>
      <c r="CB189" s="35"/>
      <c r="CC189" s="35"/>
      <c r="CD189" s="35"/>
      <c r="CE189" s="35"/>
      <c r="CF189" s="35"/>
      <c r="CG189" s="35"/>
      <c r="CH189" s="35"/>
    </row>
    <row r="190" spans="1:86" ht="15.6" x14ac:dyDescent="0.3">
      <c r="A190" s="35"/>
      <c r="B190" s="86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112" t="str">
        <f>IFERROR(IF((Q189+1)&gt;=Template!$C$5,"-",Q189+1),"-")</f>
        <v>-</v>
      </c>
      <c r="R190" s="89">
        <f>IFERROR(_xll.EfirEndOfDay($E$5,Q190,"LAST","LAST_TRADE_DATE"),0)</f>
        <v>0</v>
      </c>
      <c r="S190" s="35"/>
      <c r="T190" s="17">
        <f t="shared" si="310"/>
        <v>46206</v>
      </c>
      <c r="U190" s="216">
        <f t="shared" si="304"/>
        <v>5</v>
      </c>
      <c r="V190" s="216">
        <f t="shared" si="310"/>
        <v>185</v>
      </c>
      <c r="W190" s="16">
        <f t="shared" si="318"/>
        <v>0.50684931506849318</v>
      </c>
      <c r="X190" s="16" t="e">
        <f>IF(Template!$F$7="Linear interpolation",LinInterp($I$5:$I$22,$G$5:$G$22,W190),CubicSpline($I$5:$I$22,$G$5:$G$22,W190))</f>
        <v>#VALUE!</v>
      </c>
      <c r="Y190" s="221" t="e">
        <f t="shared" si="311"/>
        <v>#VALUE!</v>
      </c>
      <c r="Z190" s="221" t="e">
        <f>Y190/PRODUCT($AA$6:AA189)</f>
        <v>#VALUE!</v>
      </c>
      <c r="AA190" s="16" t="e">
        <f t="shared" si="312"/>
        <v>#VALUE!</v>
      </c>
      <c r="AB190" s="10" t="e">
        <f t="shared" si="313"/>
        <v>#VALUE!</v>
      </c>
      <c r="AC190" s="90">
        <f t="shared" si="305"/>
        <v>190</v>
      </c>
      <c r="AD190" s="17">
        <f t="shared" si="314"/>
        <v>46183</v>
      </c>
      <c r="AE190" s="16" t="e">
        <f t="shared" si="306"/>
        <v>#VALUE!</v>
      </c>
      <c r="AF190" s="10">
        <f ca="1">IFERROR(AVERAGE(INDIRECT("AE"&amp;AC190-Template!$F$10+1):INDIRECT("AE"&amp;AC190)),0)</f>
        <v>0</v>
      </c>
      <c r="AG190" s="35"/>
      <c r="AH190" s="86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112" t="str">
        <f>IFERROR(IF((AW189+1)&gt;=Template!$C$5,"-",AW189+1),"-")</f>
        <v>-</v>
      </c>
      <c r="AX190" s="89">
        <f>IFERROR(_xll.EfirEndOfDay(3342963,AW190,"LAST","LAST_TRADE_DATE",,,,0),0)</f>
        <v>0</v>
      </c>
      <c r="AY190" s="35"/>
      <c r="AZ190" s="17">
        <f t="shared" ref="AZ190" si="432">AZ189+1</f>
        <v>46206</v>
      </c>
      <c r="BA190" s="216">
        <f t="shared" si="330"/>
        <v>5</v>
      </c>
      <c r="BB190" s="216">
        <f t="shared" ref="BB190" si="433">BB189+1</f>
        <v>185</v>
      </c>
      <c r="BC190" s="16">
        <f t="shared" si="332"/>
        <v>0.50684931506849318</v>
      </c>
      <c r="BD190" s="16">
        <f>IF(Template!$F$7="Linear interpolation",LinInterp($AO$5:$AO$18,$AM$5:$AM$18,BC190),CubicSpline($AO$5:$AO$18,$AM$5:$AM$18,BC190))</f>
        <v>15.425257997941031</v>
      </c>
      <c r="BE190" s="221">
        <f t="shared" si="333"/>
        <v>1.078182814510112</v>
      </c>
      <c r="BF190" s="221">
        <f>BE190/PRODUCT($BG$6:BG189)</f>
        <v>1.0003693028807485</v>
      </c>
      <c r="BG190" s="16">
        <f t="shared" si="334"/>
        <v>1.0003693028807485</v>
      </c>
      <c r="BH190" s="10">
        <f t="shared" si="335"/>
        <v>13.479555147321909</v>
      </c>
      <c r="BI190" s="90"/>
      <c r="BJ190" s="17">
        <f t="shared" si="317"/>
        <v>46183</v>
      </c>
      <c r="BK190" s="16">
        <f t="shared" si="309"/>
        <v>13.720253281171214</v>
      </c>
      <c r="BL190" s="10">
        <f ca="1">IFERROR(AVERAGE(INDIRECT("BK"&amp;AC190-Template!$F$10+1):INDIRECT("BK"&amp;AC190)),0)</f>
        <v>13.944158461556727</v>
      </c>
      <c r="BM190" s="35"/>
      <c r="BN190" s="86"/>
      <c r="BO190" s="35"/>
      <c r="BP190" s="35"/>
      <c r="BQ190" s="35"/>
      <c r="BR190" s="35"/>
      <c r="BS190" s="35"/>
      <c r="BT190" s="35"/>
      <c r="BU190" s="35"/>
      <c r="BV190" s="35"/>
      <c r="BW190" s="35"/>
      <c r="BX190" s="35"/>
      <c r="BY190" s="35"/>
      <c r="BZ190" s="35"/>
      <c r="CA190" s="35"/>
      <c r="CB190" s="35"/>
      <c r="CC190" s="35"/>
      <c r="CD190" s="35"/>
      <c r="CE190" s="35"/>
      <c r="CF190" s="35"/>
      <c r="CG190" s="35"/>
      <c r="CH190" s="35"/>
    </row>
    <row r="191" spans="1:86" ht="15.6" x14ac:dyDescent="0.3">
      <c r="A191" s="35"/>
      <c r="B191" s="86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112" t="str">
        <f>IFERROR(IF((Q190+1)&gt;=Template!$C$5,"-",Q190+1),"-")</f>
        <v>-</v>
      </c>
      <c r="R191" s="89">
        <f>IFERROR(_xll.EfirEndOfDay($E$5,Q191,"LAST","LAST_TRADE_DATE"),0)</f>
        <v>0</v>
      </c>
      <c r="S191" s="35"/>
      <c r="T191" s="17">
        <f t="shared" si="310"/>
        <v>46207</v>
      </c>
      <c r="U191" s="216">
        <f t="shared" si="304"/>
        <v>6</v>
      </c>
      <c r="V191" s="216">
        <f t="shared" si="310"/>
        <v>186</v>
      </c>
      <c r="W191" s="16">
        <f t="shared" si="318"/>
        <v>0.50958904109589043</v>
      </c>
      <c r="X191" s="16" t="e">
        <f>IF(Template!$F$7="Linear interpolation",LinInterp($I$5:$I$22,$G$5:$G$22,W191),CubicSpline($I$5:$I$22,$G$5:$G$22,W191))</f>
        <v>#VALUE!</v>
      </c>
      <c r="Y191" s="221" t="e">
        <f t="shared" si="311"/>
        <v>#VALUE!</v>
      </c>
      <c r="Z191" s="221" t="e">
        <f>Y191/PRODUCT($AA$6:AA190)</f>
        <v>#VALUE!</v>
      </c>
      <c r="AA191" s="16" t="e">
        <f t="shared" si="312"/>
        <v>#VALUE!</v>
      </c>
      <c r="AB191" s="10" t="e">
        <f t="shared" si="313"/>
        <v>#VALUE!</v>
      </c>
      <c r="AC191" s="90">
        <f t="shared" si="305"/>
        <v>191</v>
      </c>
      <c r="AD191" s="17">
        <f t="shared" si="314"/>
        <v>46184</v>
      </c>
      <c r="AE191" s="16" t="e">
        <f t="shared" si="306"/>
        <v>#VALUE!</v>
      </c>
      <c r="AF191" s="10">
        <f ca="1">IFERROR(AVERAGE(INDIRECT("AE"&amp;AC191-Template!$F$10+1):INDIRECT("AE"&amp;AC191)),0)</f>
        <v>0</v>
      </c>
      <c r="AG191" s="35"/>
      <c r="AH191" s="86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112" t="str">
        <f>IFERROR(IF((AW190+1)&gt;=Template!$C$5,"-",AW190+1),"-")</f>
        <v>-</v>
      </c>
      <c r="AX191" s="89">
        <f>IFERROR(_xll.EfirEndOfDay(3342963,AW191,"LAST","LAST_TRADE_DATE",,,,0),0)</f>
        <v>0</v>
      </c>
      <c r="AY191" s="35"/>
      <c r="AZ191" s="17">
        <f t="shared" ref="AZ191" si="434">AZ190+1</f>
        <v>46207</v>
      </c>
      <c r="BA191" s="216">
        <f t="shared" si="330"/>
        <v>6</v>
      </c>
      <c r="BB191" s="216">
        <f t="shared" ref="BB191" si="435">BB190+1</f>
        <v>186</v>
      </c>
      <c r="BC191" s="16">
        <f t="shared" si="332"/>
        <v>0.50958904109589043</v>
      </c>
      <c r="BD191" s="16">
        <f>IF(Template!$F$7="Linear interpolation",LinInterp($AO$5:$AO$18,$AM$5:$AM$18,BC191),CubicSpline($AO$5:$AO$18,$AM$5:$AM$18,BC191))</f>
        <v>15.420418390406244</v>
      </c>
      <c r="BE191" s="221">
        <f t="shared" si="333"/>
        <v>1.0785807622086456</v>
      </c>
      <c r="BF191" s="221">
        <f>BE191/PRODUCT($BG$6:BG190)</f>
        <v>1.0003690911162539</v>
      </c>
      <c r="BG191" s="16">
        <f t="shared" si="334"/>
        <v>1.0003693028807485</v>
      </c>
      <c r="BH191" s="10">
        <f t="shared" si="335"/>
        <v>13.479555147321909</v>
      </c>
      <c r="BI191" s="90"/>
      <c r="BJ191" s="17">
        <f t="shared" si="317"/>
        <v>46184</v>
      </c>
      <c r="BK191" s="16">
        <f t="shared" si="309"/>
        <v>13.706925497407486</v>
      </c>
      <c r="BL191" s="10">
        <f ca="1">IFERROR(AVERAGE(INDIRECT("BK"&amp;AC191-Template!$F$10+1):INDIRECT("BK"&amp;AC191)),0)</f>
        <v>13.928009453161057</v>
      </c>
      <c r="BM191" s="35"/>
      <c r="BN191" s="86"/>
      <c r="BO191" s="35"/>
      <c r="BP191" s="35"/>
      <c r="BQ191" s="35"/>
      <c r="BR191" s="35"/>
      <c r="BS191" s="35"/>
      <c r="BT191" s="35"/>
      <c r="BU191" s="35"/>
      <c r="BV191" s="35"/>
      <c r="BW191" s="35"/>
      <c r="BX191" s="35"/>
      <c r="BY191" s="35"/>
      <c r="BZ191" s="35"/>
      <c r="CA191" s="35"/>
      <c r="CB191" s="35"/>
      <c r="CC191" s="35"/>
      <c r="CD191" s="35"/>
      <c r="CE191" s="35"/>
      <c r="CF191" s="35"/>
      <c r="CG191" s="35"/>
      <c r="CH191" s="35"/>
    </row>
    <row r="192" spans="1:86" ht="15.6" x14ac:dyDescent="0.3">
      <c r="A192" s="35"/>
      <c r="B192" s="86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112" t="str">
        <f>IFERROR(IF((Q191+1)&gt;=Template!$C$5,"-",Q191+1),"-")</f>
        <v>-</v>
      </c>
      <c r="R192" s="89">
        <f>IFERROR(_xll.EfirEndOfDay($E$5,Q192,"LAST","LAST_TRADE_DATE"),0)</f>
        <v>0</v>
      </c>
      <c r="S192" s="35"/>
      <c r="T192" s="17">
        <f t="shared" si="310"/>
        <v>46208</v>
      </c>
      <c r="U192" s="216">
        <f t="shared" si="304"/>
        <v>7</v>
      </c>
      <c r="V192" s="216">
        <f t="shared" si="310"/>
        <v>187</v>
      </c>
      <c r="W192" s="16">
        <f t="shared" si="318"/>
        <v>0.51232876712328768</v>
      </c>
      <c r="X192" s="16" t="e">
        <f>IF(Template!$F$7="Linear interpolation",LinInterp($I$5:$I$22,$G$5:$G$22,W192),CubicSpline($I$5:$I$22,$G$5:$G$22,W192))</f>
        <v>#VALUE!</v>
      </c>
      <c r="Y192" s="221" t="e">
        <f t="shared" si="311"/>
        <v>#VALUE!</v>
      </c>
      <c r="Z192" s="221" t="e">
        <f>Y192/PRODUCT($AA$6:AA191)</f>
        <v>#VALUE!</v>
      </c>
      <c r="AA192" s="16" t="e">
        <f t="shared" si="312"/>
        <v>#VALUE!</v>
      </c>
      <c r="AB192" s="10" t="e">
        <f t="shared" si="313"/>
        <v>#VALUE!</v>
      </c>
      <c r="AC192" s="90">
        <f t="shared" si="305"/>
        <v>192</v>
      </c>
      <c r="AD192" s="17">
        <f t="shared" si="314"/>
        <v>46185</v>
      </c>
      <c r="AE192" s="16" t="e">
        <f t="shared" si="306"/>
        <v>#VALUE!</v>
      </c>
      <c r="AF192" s="10">
        <f ca="1">IFERROR(AVERAGE(INDIRECT("AE"&amp;AC192-Template!$F$10+1):INDIRECT("AE"&amp;AC192)),0)</f>
        <v>0</v>
      </c>
      <c r="AG192" s="35"/>
      <c r="AH192" s="86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112" t="str">
        <f>IFERROR(IF((AW191+1)&gt;=Template!$C$5,"-",AW191+1),"-")</f>
        <v>-</v>
      </c>
      <c r="AX192" s="89">
        <f>IFERROR(_xll.EfirEndOfDay(3342963,AW192,"LAST","LAST_TRADE_DATE",,,,0),0)</f>
        <v>0</v>
      </c>
      <c r="AY192" s="35"/>
      <c r="AZ192" s="17">
        <f t="shared" ref="AZ192" si="436">AZ191+1</f>
        <v>46208</v>
      </c>
      <c r="BA192" s="216">
        <f t="shared" si="330"/>
        <v>7</v>
      </c>
      <c r="BB192" s="216">
        <f t="shared" ref="BB192" si="437">BB191+1</f>
        <v>187</v>
      </c>
      <c r="BC192" s="16">
        <f t="shared" si="332"/>
        <v>0.51232876712328768</v>
      </c>
      <c r="BD192" s="16">
        <f>IF(Template!$F$7="Linear interpolation",LinInterp($AO$5:$AO$18,$AM$5:$AM$18,BC192),CubicSpline($AO$5:$AO$18,$AM$5:$AM$18,BC192))</f>
        <v>15.415615409802548</v>
      </c>
      <c r="BE192" s="221">
        <f t="shared" si="333"/>
        <v>1.0789786323735089</v>
      </c>
      <c r="BF192" s="221">
        <f>BE192/PRODUCT($BG$6:BG191)</f>
        <v>1.0003686712889583</v>
      </c>
      <c r="BG192" s="16">
        <f t="shared" si="334"/>
        <v>1.0003693028807485</v>
      </c>
      <c r="BH192" s="10">
        <f t="shared" si="335"/>
        <v>13.479555147321909</v>
      </c>
      <c r="BI192" s="90"/>
      <c r="BJ192" s="17">
        <f t="shared" si="317"/>
        <v>46185</v>
      </c>
      <c r="BK192" s="16">
        <f t="shared" si="309"/>
        <v>13.693836228341972</v>
      </c>
      <c r="BL192" s="10">
        <f ca="1">IFERROR(AVERAGE(INDIRECT("BK"&amp;AC192-Template!$F$10+1):INDIRECT("BK"&amp;AC192)),0)</f>
        <v>13.912037032212789</v>
      </c>
      <c r="BM192" s="35"/>
      <c r="BN192" s="86"/>
      <c r="BO192" s="35"/>
      <c r="BP192" s="35"/>
      <c r="BQ192" s="35"/>
      <c r="BR192" s="35"/>
      <c r="BS192" s="35"/>
      <c r="BT192" s="35"/>
      <c r="BU192" s="35"/>
      <c r="BV192" s="35"/>
      <c r="BW192" s="35"/>
      <c r="BX192" s="35"/>
      <c r="BY192" s="35"/>
      <c r="BZ192" s="35"/>
      <c r="CA192" s="35"/>
      <c r="CB192" s="35"/>
      <c r="CC192" s="35"/>
      <c r="CD192" s="35"/>
      <c r="CE192" s="35"/>
      <c r="CF192" s="35"/>
      <c r="CG192" s="35"/>
      <c r="CH192" s="35"/>
    </row>
    <row r="193" spans="1:86" ht="15.6" x14ac:dyDescent="0.3">
      <c r="A193" s="35"/>
      <c r="B193" s="86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112" t="str">
        <f>IFERROR(IF((Q192+1)&gt;=Template!$C$5,"-",Q192+1),"-")</f>
        <v>-</v>
      </c>
      <c r="R193" s="89">
        <f>IFERROR(_xll.EfirEndOfDay($E$5,Q193,"LAST","LAST_TRADE_DATE"),0)</f>
        <v>0</v>
      </c>
      <c r="S193" s="35"/>
      <c r="T193" s="17">
        <f t="shared" si="310"/>
        <v>46209</v>
      </c>
      <c r="U193" s="216">
        <f t="shared" si="304"/>
        <v>1</v>
      </c>
      <c r="V193" s="216">
        <f t="shared" si="310"/>
        <v>188</v>
      </c>
      <c r="W193" s="16">
        <f t="shared" si="318"/>
        <v>0.51506849315068493</v>
      </c>
      <c r="X193" s="16" t="e">
        <f>IF(Template!$F$7="Linear interpolation",LinInterp($I$5:$I$22,$G$5:$G$22,W193),CubicSpline($I$5:$I$22,$G$5:$G$22,W193))</f>
        <v>#VALUE!</v>
      </c>
      <c r="Y193" s="221" t="e">
        <f t="shared" si="311"/>
        <v>#VALUE!</v>
      </c>
      <c r="Z193" s="221" t="e">
        <f>Y193/PRODUCT($AA$6:AA192)</f>
        <v>#VALUE!</v>
      </c>
      <c r="AA193" s="16" t="e">
        <f t="shared" si="312"/>
        <v>#VALUE!</v>
      </c>
      <c r="AB193" s="10" t="e">
        <f t="shared" si="313"/>
        <v>#VALUE!</v>
      </c>
      <c r="AC193" s="90">
        <f t="shared" si="305"/>
        <v>193</v>
      </c>
      <c r="AD193" s="17">
        <f t="shared" si="314"/>
        <v>46186</v>
      </c>
      <c r="AE193" s="16" t="e">
        <f t="shared" si="306"/>
        <v>#VALUE!</v>
      </c>
      <c r="AF193" s="10">
        <f ca="1">IFERROR(AVERAGE(INDIRECT("AE"&amp;AC193-Template!$F$10+1):INDIRECT("AE"&amp;AC193)),0)</f>
        <v>0</v>
      </c>
      <c r="AG193" s="35"/>
      <c r="AH193" s="86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112" t="str">
        <f>IFERROR(IF((AW192+1)&gt;=Template!$C$5,"-",AW192+1),"-")</f>
        <v>-</v>
      </c>
      <c r="AX193" s="89">
        <f>IFERROR(_xll.EfirEndOfDay(3342963,AW193,"LAST","LAST_TRADE_DATE",,,,0),0)</f>
        <v>0</v>
      </c>
      <c r="AY193" s="35"/>
      <c r="AZ193" s="17">
        <f t="shared" ref="AZ193" si="438">AZ192+1</f>
        <v>46209</v>
      </c>
      <c r="BA193" s="216">
        <f t="shared" si="330"/>
        <v>1</v>
      </c>
      <c r="BB193" s="216">
        <f t="shared" ref="BB193" si="439">BB192+1</f>
        <v>188</v>
      </c>
      <c r="BC193" s="16">
        <f t="shared" si="332"/>
        <v>0.51506849315068493</v>
      </c>
      <c r="BD193" s="16">
        <f>IF(Template!$F$7="Linear interpolation",LinInterp($AO$5:$AO$18,$AM$5:$AM$18,BC193),CubicSpline($AO$5:$AO$18,$AM$5:$AM$18,BC193))</f>
        <v>15.410849211546552</v>
      </c>
      <c r="BE193" s="221">
        <f t="shared" si="333"/>
        <v>1.0793764288156371</v>
      </c>
      <c r="BF193" s="221">
        <f>BE193/PRODUCT($BG$6:BG192)</f>
        <v>1.0003680471110294</v>
      </c>
      <c r="BG193" s="16">
        <f t="shared" si="334"/>
        <v>1.0003680471110294</v>
      </c>
      <c r="BH193" s="10">
        <f t="shared" si="335"/>
        <v>13.433719552574775</v>
      </c>
      <c r="BI193" s="90"/>
      <c r="BJ193" s="17">
        <f t="shared" si="317"/>
        <v>46186</v>
      </c>
      <c r="BK193" s="16">
        <f t="shared" si="309"/>
        <v>13.693836228341972</v>
      </c>
      <c r="BL193" s="10">
        <f ca="1">IFERROR(AVERAGE(INDIRECT("BK"&amp;AC193-Template!$F$10+1):INDIRECT("BK"&amp;AC193)),0)</f>
        <v>13.896673720573931</v>
      </c>
      <c r="BM193" s="35"/>
      <c r="BN193" s="86"/>
      <c r="BO193" s="35"/>
      <c r="BP193" s="35"/>
      <c r="BQ193" s="35"/>
      <c r="BR193" s="35"/>
      <c r="BS193" s="35"/>
      <c r="BT193" s="35"/>
      <c r="BU193" s="35"/>
      <c r="BV193" s="35"/>
      <c r="BW193" s="35"/>
      <c r="BX193" s="35"/>
      <c r="BY193" s="35"/>
      <c r="BZ193" s="35"/>
      <c r="CA193" s="35"/>
      <c r="CB193" s="35"/>
      <c r="CC193" s="35"/>
      <c r="CD193" s="35"/>
      <c r="CE193" s="35"/>
      <c r="CF193" s="35"/>
      <c r="CG193" s="35"/>
      <c r="CH193" s="35"/>
    </row>
    <row r="194" spans="1:86" ht="15.6" x14ac:dyDescent="0.3">
      <c r="A194" s="35"/>
      <c r="B194" s="86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112" t="str">
        <f>IFERROR(IF((Q193+1)&gt;=Template!$C$5,"-",Q193+1),"-")</f>
        <v>-</v>
      </c>
      <c r="R194" s="89">
        <f>IFERROR(_xll.EfirEndOfDay($E$5,Q194,"LAST","LAST_TRADE_DATE"),0)</f>
        <v>0</v>
      </c>
      <c r="S194" s="35"/>
      <c r="T194" s="17">
        <f t="shared" si="310"/>
        <v>46210</v>
      </c>
      <c r="U194" s="216">
        <f t="shared" si="304"/>
        <v>2</v>
      </c>
      <c r="V194" s="216">
        <f t="shared" si="310"/>
        <v>189</v>
      </c>
      <c r="W194" s="16">
        <f t="shared" si="318"/>
        <v>0.51780821917808217</v>
      </c>
      <c r="X194" s="16" t="e">
        <f>IF(Template!$F$7="Linear interpolation",LinInterp($I$5:$I$22,$G$5:$G$22,W194),CubicSpline($I$5:$I$22,$G$5:$G$22,W194))</f>
        <v>#VALUE!</v>
      </c>
      <c r="Y194" s="221" t="e">
        <f t="shared" si="311"/>
        <v>#VALUE!</v>
      </c>
      <c r="Z194" s="221" t="e">
        <f>Y194/PRODUCT($AA$6:AA193)</f>
        <v>#VALUE!</v>
      </c>
      <c r="AA194" s="16" t="e">
        <f t="shared" si="312"/>
        <v>#VALUE!</v>
      </c>
      <c r="AB194" s="10" t="e">
        <f t="shared" si="313"/>
        <v>#VALUE!</v>
      </c>
      <c r="AC194" s="90">
        <f t="shared" si="305"/>
        <v>194</v>
      </c>
      <c r="AD194" s="17">
        <f t="shared" si="314"/>
        <v>46187</v>
      </c>
      <c r="AE194" s="16" t="e">
        <f t="shared" si="306"/>
        <v>#VALUE!</v>
      </c>
      <c r="AF194" s="10">
        <f ca="1">IFERROR(AVERAGE(INDIRECT("AE"&amp;AC194-Template!$F$10+1):INDIRECT("AE"&amp;AC194)),0)</f>
        <v>0</v>
      </c>
      <c r="AG194" s="35"/>
      <c r="AH194" s="86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112" t="str">
        <f>IFERROR(IF((AW193+1)&gt;=Template!$C$5,"-",AW193+1),"-")</f>
        <v>-</v>
      </c>
      <c r="AX194" s="89">
        <f>IFERROR(_xll.EfirEndOfDay(3342963,AW194,"LAST","LAST_TRADE_DATE",,,,0),0)</f>
        <v>0</v>
      </c>
      <c r="AY194" s="35"/>
      <c r="AZ194" s="17">
        <f t="shared" ref="AZ194" si="440">AZ193+1</f>
        <v>46210</v>
      </c>
      <c r="BA194" s="216">
        <f t="shared" si="330"/>
        <v>2</v>
      </c>
      <c r="BB194" s="216">
        <f t="shared" ref="BB194" si="441">BB193+1</f>
        <v>189</v>
      </c>
      <c r="BC194" s="16">
        <f t="shared" si="332"/>
        <v>0.51780821917808217</v>
      </c>
      <c r="BD194" s="16">
        <f>IF(Template!$F$7="Linear interpolation",LinInterp($AO$5:$AO$18,$AM$5:$AM$18,BC194),CubicSpline($AO$5:$AO$18,$AM$5:$AM$18,BC194))</f>
        <v>15.406119951054865</v>
      </c>
      <c r="BE194" s="221">
        <f t="shared" si="333"/>
        <v>1.0797741553629965</v>
      </c>
      <c r="BF194" s="221">
        <f>BE194/PRODUCT($BG$6:BG193)</f>
        <v>1.0003684780737669</v>
      </c>
      <c r="BG194" s="16">
        <f t="shared" si="334"/>
        <v>1.0003684780737669</v>
      </c>
      <c r="BH194" s="10">
        <f t="shared" si="335"/>
        <v>13.449449692493399</v>
      </c>
      <c r="BI194" s="90"/>
      <c r="BJ194" s="17">
        <f t="shared" si="317"/>
        <v>46187</v>
      </c>
      <c r="BK194" s="16">
        <f t="shared" si="309"/>
        <v>13.693836228341972</v>
      </c>
      <c r="BL194" s="10">
        <f ca="1">IFERROR(AVERAGE(INDIRECT("BK"&amp;AC194-Template!$F$10+1):INDIRECT("BK"&amp;AC194)),0)</f>
        <v>13.88191558389628</v>
      </c>
      <c r="BM194" s="35"/>
      <c r="BN194" s="86"/>
      <c r="BO194" s="35"/>
      <c r="BP194" s="35"/>
      <c r="BQ194" s="35"/>
      <c r="BR194" s="35"/>
      <c r="BS194" s="35"/>
      <c r="BT194" s="35"/>
      <c r="BU194" s="35"/>
      <c r="BV194" s="35"/>
      <c r="BW194" s="35"/>
      <c r="BX194" s="35"/>
      <c r="BY194" s="35"/>
      <c r="BZ194" s="35"/>
      <c r="CA194" s="35"/>
      <c r="CB194" s="35"/>
      <c r="CC194" s="35"/>
      <c r="CD194" s="35"/>
      <c r="CE194" s="35"/>
      <c r="CF194" s="35"/>
      <c r="CG194" s="35"/>
      <c r="CH194" s="35"/>
    </row>
    <row r="195" spans="1:86" ht="15.6" x14ac:dyDescent="0.3">
      <c r="A195" s="35"/>
      <c r="B195" s="86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112" t="str">
        <f>IFERROR(IF((Q194+1)&gt;=Template!$C$5,"-",Q194+1),"-")</f>
        <v>-</v>
      </c>
      <c r="R195" s="89">
        <f>IFERROR(_xll.EfirEndOfDay($E$5,Q195,"LAST","LAST_TRADE_DATE"),0)</f>
        <v>0</v>
      </c>
      <c r="S195" s="35"/>
      <c r="T195" s="17">
        <f t="shared" si="310"/>
        <v>46211</v>
      </c>
      <c r="U195" s="216">
        <f t="shared" si="304"/>
        <v>3</v>
      </c>
      <c r="V195" s="216">
        <f t="shared" si="310"/>
        <v>190</v>
      </c>
      <c r="W195" s="16">
        <f t="shared" si="318"/>
        <v>0.52054794520547942</v>
      </c>
      <c r="X195" s="16" t="e">
        <f>IF(Template!$F$7="Linear interpolation",LinInterp($I$5:$I$22,$G$5:$G$22,W195),CubicSpline($I$5:$I$22,$G$5:$G$22,W195))</f>
        <v>#VALUE!</v>
      </c>
      <c r="Y195" s="221" t="e">
        <f t="shared" si="311"/>
        <v>#VALUE!</v>
      </c>
      <c r="Z195" s="221" t="e">
        <f>Y195/PRODUCT($AA$6:AA194)</f>
        <v>#VALUE!</v>
      </c>
      <c r="AA195" s="16" t="e">
        <f t="shared" si="312"/>
        <v>#VALUE!</v>
      </c>
      <c r="AB195" s="10" t="e">
        <f t="shared" si="313"/>
        <v>#VALUE!</v>
      </c>
      <c r="AC195" s="90">
        <f t="shared" si="305"/>
        <v>195</v>
      </c>
      <c r="AD195" s="17">
        <f t="shared" si="314"/>
        <v>46188</v>
      </c>
      <c r="AE195" s="16" t="e">
        <f t="shared" si="306"/>
        <v>#VALUE!</v>
      </c>
      <c r="AF195" s="10">
        <f ca="1">IFERROR(AVERAGE(INDIRECT("AE"&amp;AC195-Template!$F$10+1):INDIRECT("AE"&amp;AC195)),0)</f>
        <v>0</v>
      </c>
      <c r="AG195" s="35"/>
      <c r="AH195" s="86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112" t="str">
        <f>IFERROR(IF((AW194+1)&gt;=Template!$C$5,"-",AW194+1),"-")</f>
        <v>-</v>
      </c>
      <c r="AX195" s="89">
        <f>IFERROR(_xll.EfirEndOfDay(3342963,AW195,"LAST","LAST_TRADE_DATE",,,,0),0)</f>
        <v>0</v>
      </c>
      <c r="AY195" s="35"/>
      <c r="AZ195" s="17">
        <f t="shared" ref="AZ195" si="442">AZ194+1</f>
        <v>46211</v>
      </c>
      <c r="BA195" s="216">
        <f t="shared" si="330"/>
        <v>3</v>
      </c>
      <c r="BB195" s="216">
        <f t="shared" ref="BB195" si="443">BB194+1</f>
        <v>190</v>
      </c>
      <c r="BC195" s="16">
        <f t="shared" si="332"/>
        <v>0.52054794520547942</v>
      </c>
      <c r="BD195" s="16">
        <f>IF(Template!$F$7="Linear interpolation",LinInterp($AO$5:$AO$18,$AM$5:$AM$18,BC195),CubicSpline($AO$5:$AO$18,$AM$5:$AM$18,BC195))</f>
        <v>15.401427783744099</v>
      </c>
      <c r="BE195" s="221">
        <f t="shared" si="333"/>
        <v>1.0801718158605857</v>
      </c>
      <c r="BF195" s="221">
        <f>BE195/PRODUCT($BG$6:BG194)</f>
        <v>1.0003682811777019</v>
      </c>
      <c r="BG195" s="16">
        <f t="shared" si="334"/>
        <v>1.0003682811777019</v>
      </c>
      <c r="BH195" s="10">
        <f t="shared" si="335"/>
        <v>13.442262986120612</v>
      </c>
      <c r="BI195" s="90"/>
      <c r="BJ195" s="17">
        <f t="shared" si="317"/>
        <v>46188</v>
      </c>
      <c r="BK195" s="16">
        <f t="shared" si="309"/>
        <v>13.617748660609163</v>
      </c>
      <c r="BL195" s="10">
        <f ca="1">IFERROR(AVERAGE(INDIRECT("BK"&amp;AC195-Template!$F$10+1):INDIRECT("BK"&amp;AC195)),0)</f>
        <v>13.86462119496087</v>
      </c>
      <c r="BM195" s="35"/>
      <c r="BN195" s="86"/>
      <c r="BO195" s="35"/>
      <c r="BP195" s="35"/>
      <c r="BQ195" s="35"/>
      <c r="BR195" s="35"/>
      <c r="BS195" s="35"/>
      <c r="BT195" s="35"/>
      <c r="BU195" s="35"/>
      <c r="BV195" s="35"/>
      <c r="BW195" s="35"/>
      <c r="BX195" s="35"/>
      <c r="BY195" s="35"/>
      <c r="BZ195" s="35"/>
      <c r="CA195" s="35"/>
      <c r="CB195" s="35"/>
      <c r="CC195" s="35"/>
      <c r="CD195" s="35"/>
      <c r="CE195" s="35"/>
      <c r="CF195" s="35"/>
      <c r="CG195" s="35"/>
      <c r="CH195" s="35"/>
    </row>
    <row r="196" spans="1:86" ht="15.6" x14ac:dyDescent="0.3">
      <c r="A196" s="35"/>
      <c r="B196" s="86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112" t="str">
        <f>IFERROR(IF((Q195+1)&gt;=Template!$C$5,"-",Q195+1),"-")</f>
        <v>-</v>
      </c>
      <c r="R196" s="89">
        <f>IFERROR(_xll.EfirEndOfDay($E$5,Q196,"LAST","LAST_TRADE_DATE"),0)</f>
        <v>0</v>
      </c>
      <c r="S196" s="35"/>
      <c r="T196" s="17">
        <f t="shared" si="310"/>
        <v>46212</v>
      </c>
      <c r="U196" s="216">
        <f t="shared" si="304"/>
        <v>4</v>
      </c>
      <c r="V196" s="216">
        <f t="shared" si="310"/>
        <v>191</v>
      </c>
      <c r="W196" s="16">
        <f t="shared" si="318"/>
        <v>0.52328767123287667</v>
      </c>
      <c r="X196" s="16" t="e">
        <f>IF(Template!$F$7="Linear interpolation",LinInterp($I$5:$I$22,$G$5:$G$22,W196),CubicSpline($I$5:$I$22,$G$5:$G$22,W196))</f>
        <v>#VALUE!</v>
      </c>
      <c r="Y196" s="221" t="e">
        <f t="shared" si="311"/>
        <v>#VALUE!</v>
      </c>
      <c r="Z196" s="221" t="e">
        <f>Y196/PRODUCT($AA$6:AA195)</f>
        <v>#VALUE!</v>
      </c>
      <c r="AA196" s="16" t="e">
        <f t="shared" si="312"/>
        <v>#VALUE!</v>
      </c>
      <c r="AB196" s="10" t="e">
        <f t="shared" si="313"/>
        <v>#VALUE!</v>
      </c>
      <c r="AC196" s="90">
        <f t="shared" si="305"/>
        <v>196</v>
      </c>
      <c r="AD196" s="17">
        <f t="shared" si="314"/>
        <v>46189</v>
      </c>
      <c r="AE196" s="16" t="e">
        <f t="shared" si="306"/>
        <v>#VALUE!</v>
      </c>
      <c r="AF196" s="10">
        <f ca="1">IFERROR(AVERAGE(INDIRECT("AE"&amp;AC196-Template!$F$10+1):INDIRECT("AE"&amp;AC196)),0)</f>
        <v>0</v>
      </c>
      <c r="AG196" s="35"/>
      <c r="AH196" s="86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112" t="str">
        <f>IFERROR(IF((AW195+1)&gt;=Template!$C$5,"-",AW195+1),"-")</f>
        <v>-</v>
      </c>
      <c r="AX196" s="89">
        <f>IFERROR(_xll.EfirEndOfDay(3342963,AW196,"LAST","LAST_TRADE_DATE",,,,0),0)</f>
        <v>0</v>
      </c>
      <c r="AY196" s="35"/>
      <c r="AZ196" s="17">
        <f t="shared" ref="AZ196" si="444">AZ195+1</f>
        <v>46212</v>
      </c>
      <c r="BA196" s="216">
        <f t="shared" si="330"/>
        <v>4</v>
      </c>
      <c r="BB196" s="216">
        <f t="shared" ref="BB196" si="445">BB195+1</f>
        <v>191</v>
      </c>
      <c r="BC196" s="16">
        <f t="shared" si="332"/>
        <v>0.52328767123287667</v>
      </c>
      <c r="BD196" s="16">
        <f>IF(Template!$F$7="Linear interpolation",LinInterp($AO$5:$AO$18,$AM$5:$AM$18,BC196),CubicSpline($AO$5:$AO$18,$AM$5:$AM$18,BC196))</f>
        <v>15.396772865030862</v>
      </c>
      <c r="BE196" s="221">
        <f t="shared" si="333"/>
        <v>1.0805694141704354</v>
      </c>
      <c r="BF196" s="221">
        <f>BE196/PRODUCT($BG$6:BG195)</f>
        <v>1.0003680880245267</v>
      </c>
      <c r="BG196" s="16">
        <f t="shared" si="334"/>
        <v>1.0003680880245267</v>
      </c>
      <c r="BH196" s="10">
        <f t="shared" si="335"/>
        <v>13.435212895224646</v>
      </c>
      <c r="BI196" s="90"/>
      <c r="BJ196" s="17">
        <f t="shared" si="317"/>
        <v>46189</v>
      </c>
      <c r="BK196" s="16">
        <f t="shared" si="309"/>
        <v>13.643948049071097</v>
      </c>
      <c r="BL196" s="10">
        <f ca="1">IFERROR(AVERAGE(INDIRECT("BK"&amp;AC196-Template!$F$10+1):INDIRECT("BK"&amp;AC196)),0)</f>
        <v>13.848200118974189</v>
      </c>
      <c r="BM196" s="35"/>
      <c r="BN196" s="86"/>
      <c r="BO196" s="35"/>
      <c r="BP196" s="35"/>
      <c r="BQ196" s="35"/>
      <c r="BR196" s="35"/>
      <c r="BS196" s="35"/>
      <c r="BT196" s="35"/>
      <c r="BU196" s="35"/>
      <c r="BV196" s="35"/>
      <c r="BW196" s="35"/>
      <c r="BX196" s="35"/>
      <c r="BY196" s="35"/>
      <c r="BZ196" s="35"/>
      <c r="CA196" s="35"/>
      <c r="CB196" s="35"/>
      <c r="CC196" s="35"/>
      <c r="CD196" s="35"/>
      <c r="CE196" s="35"/>
      <c r="CF196" s="35"/>
      <c r="CG196" s="35"/>
      <c r="CH196" s="35"/>
    </row>
    <row r="197" spans="1:86" ht="15.6" x14ac:dyDescent="0.3">
      <c r="A197" s="35"/>
      <c r="B197" s="86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112" t="str">
        <f>IFERROR(IF((Q196+1)&gt;=Template!$C$5,"-",Q196+1),"-")</f>
        <v>-</v>
      </c>
      <c r="R197" s="89">
        <f>IFERROR(_xll.EfirEndOfDay($E$5,Q197,"LAST","LAST_TRADE_DATE"),0)</f>
        <v>0</v>
      </c>
      <c r="S197" s="35"/>
      <c r="T197" s="17">
        <f t="shared" si="310"/>
        <v>46213</v>
      </c>
      <c r="U197" s="216">
        <f t="shared" si="304"/>
        <v>5</v>
      </c>
      <c r="V197" s="216">
        <f t="shared" si="310"/>
        <v>192</v>
      </c>
      <c r="W197" s="16">
        <f t="shared" si="318"/>
        <v>0.52602739726027392</v>
      </c>
      <c r="X197" s="16" t="e">
        <f>IF(Template!$F$7="Linear interpolation",LinInterp($I$5:$I$22,$G$5:$G$22,W197),CubicSpline($I$5:$I$22,$G$5:$G$22,W197))</f>
        <v>#VALUE!</v>
      </c>
      <c r="Y197" s="221" t="e">
        <f t="shared" si="311"/>
        <v>#VALUE!</v>
      </c>
      <c r="Z197" s="221" t="e">
        <f>Y197/PRODUCT($AA$6:AA196)</f>
        <v>#VALUE!</v>
      </c>
      <c r="AA197" s="16" t="e">
        <f t="shared" si="312"/>
        <v>#VALUE!</v>
      </c>
      <c r="AB197" s="10" t="e">
        <f t="shared" si="313"/>
        <v>#VALUE!</v>
      </c>
      <c r="AC197" s="90">
        <f t="shared" si="305"/>
        <v>197</v>
      </c>
      <c r="AD197" s="17">
        <f t="shared" si="314"/>
        <v>46190</v>
      </c>
      <c r="AE197" s="16" t="e">
        <f t="shared" si="306"/>
        <v>#VALUE!</v>
      </c>
      <c r="AF197" s="10">
        <f ca="1">IFERROR(AVERAGE(INDIRECT("AE"&amp;AC197-Template!$F$10+1):INDIRECT("AE"&amp;AC197)),0)</f>
        <v>0</v>
      </c>
      <c r="AG197" s="35"/>
      <c r="AH197" s="86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112" t="str">
        <f>IFERROR(IF((AW196+1)&gt;=Template!$C$5,"-",AW196+1),"-")</f>
        <v>-</v>
      </c>
      <c r="AX197" s="89">
        <f>IFERROR(_xll.EfirEndOfDay(3342963,AW197,"LAST","LAST_TRADE_DATE",,,,0),0)</f>
        <v>0</v>
      </c>
      <c r="AY197" s="35"/>
      <c r="AZ197" s="17">
        <f t="shared" ref="AZ197" si="446">AZ196+1</f>
        <v>46213</v>
      </c>
      <c r="BA197" s="216">
        <f t="shared" si="330"/>
        <v>5</v>
      </c>
      <c r="BB197" s="216">
        <f t="shared" ref="BB197" si="447">BB196+1</f>
        <v>192</v>
      </c>
      <c r="BC197" s="16">
        <f t="shared" si="332"/>
        <v>0.52602739726027392</v>
      </c>
      <c r="BD197" s="16">
        <f>IF(Template!$F$7="Linear interpolation",LinInterp($AO$5:$AO$18,$AM$5:$AM$18,BC197),CubicSpline($AO$5:$AO$18,$AM$5:$AM$18,BC197))</f>
        <v>15.392155350331761</v>
      </c>
      <c r="BE197" s="221">
        <f t="shared" si="333"/>
        <v>1.0809669541716083</v>
      </c>
      <c r="BF197" s="221">
        <f>BE197/PRODUCT($BG$6:BG196)</f>
        <v>1.000367898624521</v>
      </c>
      <c r="BG197" s="16">
        <f t="shared" si="334"/>
        <v>1.000367898624521</v>
      </c>
      <c r="BH197" s="10">
        <f t="shared" si="335"/>
        <v>13.428299795017363</v>
      </c>
      <c r="BI197" s="90"/>
      <c r="BJ197" s="17">
        <f t="shared" si="317"/>
        <v>46190</v>
      </c>
      <c r="BK197" s="16">
        <f t="shared" si="309"/>
        <v>13.632114101796544</v>
      </c>
      <c r="BL197" s="10">
        <f ca="1">IFERROR(AVERAGE(INDIRECT("BK"&amp;AC197-Template!$F$10+1):INDIRECT("BK"&amp;AC197)),0)</f>
        <v>13.834974078200293</v>
      </c>
      <c r="BM197" s="35"/>
      <c r="BN197" s="86"/>
      <c r="BO197" s="35"/>
      <c r="BP197" s="35"/>
      <c r="BQ197" s="35"/>
      <c r="BR197" s="35"/>
      <c r="BS197" s="35"/>
      <c r="BT197" s="35"/>
      <c r="BU197" s="35"/>
      <c r="BV197" s="35"/>
      <c r="BW197" s="35"/>
      <c r="BX197" s="35"/>
      <c r="BY197" s="35"/>
      <c r="BZ197" s="35"/>
      <c r="CA197" s="35"/>
      <c r="CB197" s="35"/>
      <c r="CC197" s="35"/>
      <c r="CD197" s="35"/>
      <c r="CE197" s="35"/>
      <c r="CF197" s="35"/>
      <c r="CG197" s="35"/>
      <c r="CH197" s="35"/>
    </row>
    <row r="198" spans="1:86" ht="15.6" x14ac:dyDescent="0.3">
      <c r="A198" s="35"/>
      <c r="B198" s="86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112" t="str">
        <f>IFERROR(IF((Q197+1)&gt;=Template!$C$5,"-",Q197+1),"-")</f>
        <v>-</v>
      </c>
      <c r="R198" s="89">
        <f>IFERROR(_xll.EfirEndOfDay($E$5,Q198,"LAST","LAST_TRADE_DATE"),0)</f>
        <v>0</v>
      </c>
      <c r="S198" s="35"/>
      <c r="T198" s="17">
        <f t="shared" si="310"/>
        <v>46214</v>
      </c>
      <c r="U198" s="216">
        <f t="shared" ref="U198:U261" si="448">WEEKDAY(T198,2)</f>
        <v>6</v>
      </c>
      <c r="V198" s="216">
        <f t="shared" si="310"/>
        <v>193</v>
      </c>
      <c r="W198" s="16">
        <f t="shared" si="318"/>
        <v>0.52876712328767128</v>
      </c>
      <c r="X198" s="16" t="e">
        <f>IF(Template!$F$7="Linear interpolation",LinInterp($I$5:$I$22,$G$5:$G$22,W198),CubicSpline($I$5:$I$22,$G$5:$G$22,W198))</f>
        <v>#VALUE!</v>
      </c>
      <c r="Y198" s="221" t="e">
        <f t="shared" si="311"/>
        <v>#VALUE!</v>
      </c>
      <c r="Z198" s="221" t="e">
        <f>Y198/PRODUCT($AA$6:AA197)</f>
        <v>#VALUE!</v>
      </c>
      <c r="AA198" s="16" t="e">
        <f t="shared" si="312"/>
        <v>#VALUE!</v>
      </c>
      <c r="AB198" s="10" t="e">
        <f t="shared" si="313"/>
        <v>#VALUE!</v>
      </c>
      <c r="AC198" s="90">
        <f t="shared" ref="AC198:AC261" si="449">ROW(AD198)</f>
        <v>198</v>
      </c>
      <c r="AD198" s="17">
        <f t="shared" si="314"/>
        <v>46191</v>
      </c>
      <c r="AE198" s="16" t="e">
        <f t="shared" ref="AE198:AE261" si="450">IF(R198&lt;&gt;0,R198,VLOOKUP(AD198,$T:$AB,9,FALSE))</f>
        <v>#VALUE!</v>
      </c>
      <c r="AF198" s="10">
        <f ca="1">IFERROR(AVERAGE(INDIRECT("AE"&amp;AC198-Template!$F$10+1):INDIRECT("AE"&amp;AC198)),0)</f>
        <v>0</v>
      </c>
      <c r="AG198" s="35"/>
      <c r="AH198" s="86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112" t="str">
        <f>IFERROR(IF((AW197+1)&gt;=Template!$C$5,"-",AW197+1),"-")</f>
        <v>-</v>
      </c>
      <c r="AX198" s="89">
        <f>IFERROR(_xll.EfirEndOfDay(3342963,AW198,"LAST","LAST_TRADE_DATE",,,,0),0)</f>
        <v>0</v>
      </c>
      <c r="AY198" s="35"/>
      <c r="AZ198" s="17">
        <f t="shared" ref="AZ198" si="451">AZ197+1</f>
        <v>46214</v>
      </c>
      <c r="BA198" s="216">
        <f t="shared" si="330"/>
        <v>6</v>
      </c>
      <c r="BB198" s="216">
        <f t="shared" ref="BB198" si="452">BB197+1</f>
        <v>193</v>
      </c>
      <c r="BC198" s="16">
        <f t="shared" si="332"/>
        <v>0.52876712328767128</v>
      </c>
      <c r="BD198" s="16">
        <f>IF(Template!$F$7="Linear interpolation",LinInterp($AO$5:$AO$18,$AM$5:$AM$18,BC198),CubicSpline($AO$5:$AO$18,$AM$5:$AM$18,BC198))</f>
        <v>15.38757539506341</v>
      </c>
      <c r="BE198" s="221">
        <f t="shared" si="333"/>
        <v>1.0813644397601982</v>
      </c>
      <c r="BF198" s="221">
        <f>BE198/PRODUCT($BG$6:BG197)</f>
        <v>1.0003677129879467</v>
      </c>
      <c r="BG198" s="16">
        <f t="shared" si="334"/>
        <v>1.000367898624521</v>
      </c>
      <c r="BH198" s="10">
        <f t="shared" si="335"/>
        <v>13.428299795017363</v>
      </c>
      <c r="BI198" s="90"/>
      <c r="BJ198" s="17">
        <f t="shared" si="317"/>
        <v>46191</v>
      </c>
      <c r="BK198" s="16">
        <f t="shared" ref="BK198:BK261" si="453">IF(AX198&lt;&gt;0,AX198,VLOOKUP(BJ198,$AZ:$BH,9,FALSE))</f>
        <v>13.620543717221656</v>
      </c>
      <c r="BL198" s="10">
        <f ca="1">IFERROR(AVERAGE(INDIRECT("BK"&amp;AC198-Template!$F$10+1):INDIRECT("BK"&amp;AC198)),0)</f>
        <v>13.820151278851789</v>
      </c>
      <c r="BM198" s="35"/>
      <c r="BN198" s="86"/>
      <c r="BO198" s="35"/>
      <c r="BP198" s="35"/>
      <c r="BQ198" s="35"/>
      <c r="BR198" s="35"/>
      <c r="BS198" s="35"/>
      <c r="BT198" s="35"/>
      <c r="BU198" s="35"/>
      <c r="BV198" s="35"/>
      <c r="BW198" s="35"/>
      <c r="BX198" s="35"/>
      <c r="BY198" s="35"/>
      <c r="BZ198" s="35"/>
      <c r="CA198" s="35"/>
      <c r="CB198" s="35"/>
      <c r="CC198" s="35"/>
      <c r="CD198" s="35"/>
      <c r="CE198" s="35"/>
      <c r="CF198" s="35"/>
      <c r="CG198" s="35"/>
      <c r="CH198" s="35"/>
    </row>
    <row r="199" spans="1:86" ht="15.6" x14ac:dyDescent="0.3">
      <c r="A199" s="35"/>
      <c r="B199" s="86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112" t="str">
        <f>IFERROR(IF((Q198+1)&gt;=Template!$C$5,"-",Q198+1),"-")</f>
        <v>-</v>
      </c>
      <c r="R199" s="89">
        <f>IFERROR(_xll.EfirEndOfDay($E$5,Q199,"LAST","LAST_TRADE_DATE"),0)</f>
        <v>0</v>
      </c>
      <c r="S199" s="35"/>
      <c r="T199" s="17">
        <f t="shared" ref="T199:V262" si="454">T198+1</f>
        <v>46215</v>
      </c>
      <c r="U199" s="216">
        <f t="shared" si="448"/>
        <v>7</v>
      </c>
      <c r="V199" s="216">
        <f t="shared" si="454"/>
        <v>194</v>
      </c>
      <c r="W199" s="16">
        <f t="shared" si="318"/>
        <v>0.53150684931506853</v>
      </c>
      <c r="X199" s="16" t="e">
        <f>IF(Template!$F$7="Linear interpolation",LinInterp($I$5:$I$22,$G$5:$G$22,W199),CubicSpline($I$5:$I$22,$G$5:$G$22,W199))</f>
        <v>#VALUE!</v>
      </c>
      <c r="Y199" s="221" t="e">
        <f t="shared" ref="Y199:Y262" si="455">(1+(X199*V199/100/365))</f>
        <v>#VALUE!</v>
      </c>
      <c r="Z199" s="221" t="e">
        <f>Y199/PRODUCT($AA$6:AA198)</f>
        <v>#VALUE!</v>
      </c>
      <c r="AA199" s="16" t="e">
        <f t="shared" ref="AA199:AA262" si="456">1+AB199/365/100</f>
        <v>#VALUE!</v>
      </c>
      <c r="AB199" s="10" t="e">
        <f t="shared" ref="AB199:AB262" si="457">IF(OR(U199=6,U199=7),AB198,(Z199-1)*365*100)</f>
        <v>#VALUE!</v>
      </c>
      <c r="AC199" s="90">
        <f t="shared" si="449"/>
        <v>199</v>
      </c>
      <c r="AD199" s="17">
        <f t="shared" ref="AD199:AD262" si="458">AD198+1</f>
        <v>46192</v>
      </c>
      <c r="AE199" s="16" t="e">
        <f t="shared" si="450"/>
        <v>#VALUE!</v>
      </c>
      <c r="AF199" s="10">
        <f ca="1">IFERROR(AVERAGE(INDIRECT("AE"&amp;AC199-Template!$F$10+1):INDIRECT("AE"&amp;AC199)),0)</f>
        <v>0</v>
      </c>
      <c r="AG199" s="35"/>
      <c r="AH199" s="86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112" t="str">
        <f>IFERROR(IF((AW198+1)&gt;=Template!$C$5,"-",AW198+1),"-")</f>
        <v>-</v>
      </c>
      <c r="AX199" s="89">
        <f>IFERROR(_xll.EfirEndOfDay(3342963,AW199,"LAST","LAST_TRADE_DATE",,,,0),0)</f>
        <v>0</v>
      </c>
      <c r="AY199" s="35"/>
      <c r="AZ199" s="17">
        <f t="shared" ref="AZ199" si="459">AZ198+1</f>
        <v>46215</v>
      </c>
      <c r="BA199" s="216">
        <f t="shared" si="330"/>
        <v>7</v>
      </c>
      <c r="BB199" s="216">
        <f t="shared" ref="BB199" si="460">BB198+1</f>
        <v>194</v>
      </c>
      <c r="BC199" s="16">
        <f t="shared" si="332"/>
        <v>0.53150684931506853</v>
      </c>
      <c r="BD199" s="16">
        <f>IF(Template!$F$7="Linear interpolation",LinInterp($AO$5:$AO$18,$AM$5:$AM$18,BC199),CubicSpline($AO$5:$AO$18,$AM$5:$AM$18,BC199))</f>
        <v>15.383033154642415</v>
      </c>
      <c r="BE199" s="221">
        <f t="shared" si="333"/>
        <v>1.0817618748493323</v>
      </c>
      <c r="BF199" s="221">
        <f>BE199/PRODUCT($BG$6:BG198)</f>
        <v>1.0003673454885438</v>
      </c>
      <c r="BG199" s="16">
        <f t="shared" si="334"/>
        <v>1.000367898624521</v>
      </c>
      <c r="BH199" s="10">
        <f t="shared" si="335"/>
        <v>13.428299795017363</v>
      </c>
      <c r="BI199" s="90"/>
      <c r="BJ199" s="17">
        <f t="shared" ref="BJ199:BJ262" si="461">BJ198+1</f>
        <v>46192</v>
      </c>
      <c r="BK199" s="16">
        <f t="shared" si="453"/>
        <v>13.609241044445941</v>
      </c>
      <c r="BL199" s="10">
        <f ca="1">IFERROR(AVERAGE(INDIRECT("BK"&amp;AC199-Template!$F$10+1):INDIRECT("BK"&amp;AC199)),0)</f>
        <v>13.805535027836111</v>
      </c>
      <c r="BM199" s="35"/>
      <c r="BN199" s="86"/>
      <c r="BO199" s="35"/>
      <c r="BP199" s="35"/>
      <c r="BQ199" s="35"/>
      <c r="BR199" s="35"/>
      <c r="BS199" s="35"/>
      <c r="BT199" s="35"/>
      <c r="BU199" s="35"/>
      <c r="BV199" s="35"/>
      <c r="BW199" s="35"/>
      <c r="BX199" s="35"/>
      <c r="BY199" s="35"/>
      <c r="BZ199" s="35"/>
      <c r="CA199" s="35"/>
      <c r="CB199" s="35"/>
      <c r="CC199" s="35"/>
      <c r="CD199" s="35"/>
      <c r="CE199" s="35"/>
      <c r="CF199" s="35"/>
      <c r="CG199" s="35"/>
      <c r="CH199" s="35"/>
    </row>
    <row r="200" spans="1:86" ht="15.6" x14ac:dyDescent="0.3">
      <c r="A200" s="35"/>
      <c r="B200" s="86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112" t="str">
        <f>IFERROR(IF((Q199+1)&gt;=Template!$C$5,"-",Q199+1),"-")</f>
        <v>-</v>
      </c>
      <c r="R200" s="89">
        <f>IFERROR(_xll.EfirEndOfDay($E$5,Q200,"LAST","LAST_TRADE_DATE"),0)</f>
        <v>0</v>
      </c>
      <c r="S200" s="35"/>
      <c r="T200" s="17">
        <f t="shared" si="454"/>
        <v>46216</v>
      </c>
      <c r="U200" s="216">
        <f t="shared" si="448"/>
        <v>1</v>
      </c>
      <c r="V200" s="216">
        <f t="shared" si="454"/>
        <v>195</v>
      </c>
      <c r="W200" s="16">
        <f t="shared" ref="W200:W263" si="462">YEARFRAC($T$5,T200,3)</f>
        <v>0.53424657534246578</v>
      </c>
      <c r="X200" s="16" t="e">
        <f>IF(Template!$F$7="Linear interpolation",LinInterp($I$5:$I$22,$G$5:$G$22,W200),CubicSpline($I$5:$I$22,$G$5:$G$22,W200))</f>
        <v>#VALUE!</v>
      </c>
      <c r="Y200" s="221" t="e">
        <f t="shared" si="455"/>
        <v>#VALUE!</v>
      </c>
      <c r="Z200" s="221" t="e">
        <f>Y200/PRODUCT($AA$6:AA199)</f>
        <v>#VALUE!</v>
      </c>
      <c r="AA200" s="16" t="e">
        <f t="shared" si="456"/>
        <v>#VALUE!</v>
      </c>
      <c r="AB200" s="10" t="e">
        <f t="shared" si="457"/>
        <v>#VALUE!</v>
      </c>
      <c r="AC200" s="90">
        <f t="shared" si="449"/>
        <v>200</v>
      </c>
      <c r="AD200" s="17">
        <f t="shared" si="458"/>
        <v>46193</v>
      </c>
      <c r="AE200" s="16" t="e">
        <f t="shared" si="450"/>
        <v>#VALUE!</v>
      </c>
      <c r="AF200" s="10">
        <f ca="1">IFERROR(AVERAGE(INDIRECT("AE"&amp;AC200-Template!$F$10+1):INDIRECT("AE"&amp;AC200)),0)</f>
        <v>0</v>
      </c>
      <c r="AG200" s="35"/>
      <c r="AH200" s="86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112" t="str">
        <f>IFERROR(IF((AW199+1)&gt;=Template!$C$5,"-",AW199+1),"-")</f>
        <v>-</v>
      </c>
      <c r="AX200" s="89">
        <f>IFERROR(_xll.EfirEndOfDay(3342963,AW200,"LAST","LAST_TRADE_DATE",,,,0),0)</f>
        <v>0</v>
      </c>
      <c r="AY200" s="35"/>
      <c r="AZ200" s="17">
        <f t="shared" ref="AZ200" si="463">AZ199+1</f>
        <v>46216</v>
      </c>
      <c r="BA200" s="216">
        <f t="shared" si="330"/>
        <v>1</v>
      </c>
      <c r="BB200" s="216">
        <f t="shared" ref="BB200" si="464">BB199+1</f>
        <v>195</v>
      </c>
      <c r="BC200" s="16">
        <f t="shared" si="332"/>
        <v>0.53424657534246578</v>
      </c>
      <c r="BD200" s="16">
        <f>IF(Template!$F$7="Linear interpolation",LinInterp($AO$5:$AO$18,$AM$5:$AM$18,BC200),CubicSpline($AO$5:$AO$18,$AM$5:$AM$18,BC200))</f>
        <v>15.378528784485388</v>
      </c>
      <c r="BE200" s="221">
        <f t="shared" si="333"/>
        <v>1.0821592633691686</v>
      </c>
      <c r="BF200" s="221">
        <f>BE200/PRODUCT($BG$6:BG199)</f>
        <v>1.0003667999103834</v>
      </c>
      <c r="BG200" s="16">
        <f t="shared" si="334"/>
        <v>1.0003667999103834</v>
      </c>
      <c r="BH200" s="10">
        <f t="shared" si="335"/>
        <v>13.388196728992385</v>
      </c>
      <c r="BI200" s="90"/>
      <c r="BJ200" s="17">
        <f t="shared" si="461"/>
        <v>46193</v>
      </c>
      <c r="BK200" s="16">
        <f t="shared" si="453"/>
        <v>13.609241044445941</v>
      </c>
      <c r="BL200" s="10">
        <f ca="1">IFERROR(AVERAGE(INDIRECT("BK"&amp;AC200-Template!$F$10+1):INDIRECT("BK"&amp;AC200)),0)</f>
        <v>13.791497268798992</v>
      </c>
      <c r="BM200" s="35"/>
      <c r="BN200" s="86"/>
      <c r="BO200" s="35"/>
      <c r="BP200" s="35"/>
      <c r="BQ200" s="35"/>
      <c r="BR200" s="35"/>
      <c r="BS200" s="35"/>
      <c r="BT200" s="35"/>
      <c r="BU200" s="35"/>
      <c r="BV200" s="35"/>
      <c r="BW200" s="35"/>
      <c r="BX200" s="35"/>
      <c r="BY200" s="35"/>
      <c r="BZ200" s="35"/>
      <c r="CA200" s="35"/>
      <c r="CB200" s="35"/>
      <c r="CC200" s="35"/>
      <c r="CD200" s="35"/>
      <c r="CE200" s="35"/>
      <c r="CF200" s="35"/>
      <c r="CG200" s="35"/>
      <c r="CH200" s="35"/>
    </row>
    <row r="201" spans="1:86" ht="15.6" x14ac:dyDescent="0.3">
      <c r="A201" s="35"/>
      <c r="B201" s="86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112" t="str">
        <f>IFERROR(IF((Q200+1)&gt;=Template!$C$5,"-",Q200+1),"-")</f>
        <v>-</v>
      </c>
      <c r="R201" s="89">
        <f>IFERROR(_xll.EfirEndOfDay($E$5,Q201,"LAST","LAST_TRADE_DATE"),0)</f>
        <v>0</v>
      </c>
      <c r="S201" s="35"/>
      <c r="T201" s="17">
        <f t="shared" si="454"/>
        <v>46217</v>
      </c>
      <c r="U201" s="216">
        <f t="shared" si="448"/>
        <v>2</v>
      </c>
      <c r="V201" s="216">
        <f t="shared" si="454"/>
        <v>196</v>
      </c>
      <c r="W201" s="16">
        <f t="shared" si="462"/>
        <v>0.53698630136986303</v>
      </c>
      <c r="X201" s="16" t="e">
        <f>IF(Template!$F$7="Linear interpolation",LinInterp($I$5:$I$22,$G$5:$G$22,W201),CubicSpline($I$5:$I$22,$G$5:$G$22,W201))</f>
        <v>#VALUE!</v>
      </c>
      <c r="Y201" s="221" t="e">
        <f t="shared" si="455"/>
        <v>#VALUE!</v>
      </c>
      <c r="Z201" s="221" t="e">
        <f>Y201/PRODUCT($AA$6:AA200)</f>
        <v>#VALUE!</v>
      </c>
      <c r="AA201" s="16" t="e">
        <f t="shared" si="456"/>
        <v>#VALUE!</v>
      </c>
      <c r="AB201" s="10" t="e">
        <f t="shared" si="457"/>
        <v>#VALUE!</v>
      </c>
      <c r="AC201" s="90">
        <f t="shared" si="449"/>
        <v>201</v>
      </c>
      <c r="AD201" s="17">
        <f t="shared" si="458"/>
        <v>46194</v>
      </c>
      <c r="AE201" s="16" t="e">
        <f t="shared" si="450"/>
        <v>#VALUE!</v>
      </c>
      <c r="AF201" s="10">
        <f ca="1">IFERROR(AVERAGE(INDIRECT("AE"&amp;AC201-Template!$F$10+1):INDIRECT("AE"&amp;AC201)),0)</f>
        <v>0</v>
      </c>
      <c r="AG201" s="35"/>
      <c r="AH201" s="86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112" t="str">
        <f>IFERROR(IF((AW200+1)&gt;=Template!$C$5,"-",AW200+1),"-")</f>
        <v>-</v>
      </c>
      <c r="AX201" s="89">
        <f>IFERROR(_xll.EfirEndOfDay(3342963,AW201,"LAST","LAST_TRADE_DATE",,,,0),0)</f>
        <v>0</v>
      </c>
      <c r="AY201" s="35"/>
      <c r="AZ201" s="17">
        <f t="shared" ref="AZ201" si="465">AZ200+1</f>
        <v>46217</v>
      </c>
      <c r="BA201" s="216">
        <f t="shared" si="330"/>
        <v>2</v>
      </c>
      <c r="BB201" s="216">
        <f t="shared" ref="BB201" si="466">BB200+1</f>
        <v>196</v>
      </c>
      <c r="BC201" s="16">
        <f t="shared" si="332"/>
        <v>0.53698630136986303</v>
      </c>
      <c r="BD201" s="16">
        <f>IF(Template!$F$7="Linear interpolation",LinInterp($AO$5:$AO$18,$AM$5:$AM$18,BC201),CubicSpline($AO$5:$AO$18,$AM$5:$AM$18,BC201))</f>
        <v>15.374062440008938</v>
      </c>
      <c r="BE201" s="221">
        <f t="shared" si="333"/>
        <v>1.0825566092668972</v>
      </c>
      <c r="BF201" s="221">
        <f>BE201/PRODUCT($BG$6:BG200)</f>
        <v>1.000367178761185</v>
      </c>
      <c r="BG201" s="16">
        <f t="shared" si="334"/>
        <v>1.000367178761185</v>
      </c>
      <c r="BH201" s="10">
        <f t="shared" si="335"/>
        <v>13.402024783251477</v>
      </c>
      <c r="BI201" s="90"/>
      <c r="BJ201" s="17">
        <f t="shared" si="461"/>
        <v>46194</v>
      </c>
      <c r="BK201" s="16">
        <f t="shared" si="453"/>
        <v>13.609241044445941</v>
      </c>
      <c r="BL201" s="10">
        <f ca="1">IFERROR(AVERAGE(INDIRECT("BK"&amp;AC201-Template!$F$10+1):INDIRECT("BK"&amp;AC201)),0)</f>
        <v>13.778033044270721</v>
      </c>
      <c r="BM201" s="35"/>
      <c r="BN201" s="86"/>
      <c r="BO201" s="35"/>
      <c r="BP201" s="35"/>
      <c r="BQ201" s="35"/>
      <c r="BR201" s="35"/>
      <c r="BS201" s="35"/>
      <c r="BT201" s="35"/>
      <c r="BU201" s="35"/>
      <c r="BV201" s="35"/>
      <c r="BW201" s="35"/>
      <c r="BX201" s="35"/>
      <c r="BY201" s="35"/>
      <c r="BZ201" s="35"/>
      <c r="CA201" s="35"/>
      <c r="CB201" s="35"/>
      <c r="CC201" s="35"/>
      <c r="CD201" s="35"/>
      <c r="CE201" s="35"/>
      <c r="CF201" s="35"/>
      <c r="CG201" s="35"/>
      <c r="CH201" s="35"/>
    </row>
    <row r="202" spans="1:86" ht="15.6" x14ac:dyDescent="0.3">
      <c r="A202" s="35"/>
      <c r="B202" s="86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112" t="str">
        <f>IFERROR(IF((Q201+1)&gt;=Template!$C$5,"-",Q201+1),"-")</f>
        <v>-</v>
      </c>
      <c r="R202" s="89">
        <f>IFERROR(_xll.EfirEndOfDay($E$5,Q202,"LAST","LAST_TRADE_DATE"),0)</f>
        <v>0</v>
      </c>
      <c r="S202" s="35"/>
      <c r="T202" s="17">
        <f t="shared" si="454"/>
        <v>46218</v>
      </c>
      <c r="U202" s="216">
        <f t="shared" si="448"/>
        <v>3</v>
      </c>
      <c r="V202" s="216">
        <f t="shared" si="454"/>
        <v>197</v>
      </c>
      <c r="W202" s="16">
        <f t="shared" si="462"/>
        <v>0.53972602739726028</v>
      </c>
      <c r="X202" s="16" t="e">
        <f>IF(Template!$F$7="Linear interpolation",LinInterp($I$5:$I$22,$G$5:$G$22,W202),CubicSpline($I$5:$I$22,$G$5:$G$22,W202))</f>
        <v>#VALUE!</v>
      </c>
      <c r="Y202" s="221" t="e">
        <f t="shared" si="455"/>
        <v>#VALUE!</v>
      </c>
      <c r="Z202" s="221" t="e">
        <f>Y202/PRODUCT($AA$6:AA201)</f>
        <v>#VALUE!</v>
      </c>
      <c r="AA202" s="16" t="e">
        <f t="shared" si="456"/>
        <v>#VALUE!</v>
      </c>
      <c r="AB202" s="10" t="e">
        <f t="shared" si="457"/>
        <v>#VALUE!</v>
      </c>
      <c r="AC202" s="90">
        <f t="shared" si="449"/>
        <v>202</v>
      </c>
      <c r="AD202" s="17">
        <f t="shared" si="458"/>
        <v>46195</v>
      </c>
      <c r="AE202" s="16" t="e">
        <f t="shared" si="450"/>
        <v>#VALUE!</v>
      </c>
      <c r="AF202" s="10">
        <f ca="1">IFERROR(AVERAGE(INDIRECT("AE"&amp;AC202-Template!$F$10+1):INDIRECT("AE"&amp;AC202)),0)</f>
        <v>0</v>
      </c>
      <c r="AG202" s="35"/>
      <c r="AH202" s="86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112" t="str">
        <f>IFERROR(IF((AW201+1)&gt;=Template!$C$5,"-",AW201+1),"-")</f>
        <v>-</v>
      </c>
      <c r="AX202" s="89">
        <f>IFERROR(_xll.EfirEndOfDay(3342963,AW202,"LAST","LAST_TRADE_DATE",,,,0),0)</f>
        <v>0</v>
      </c>
      <c r="AY202" s="35"/>
      <c r="AZ202" s="17">
        <f t="shared" ref="AZ202" si="467">AZ201+1</f>
        <v>46218</v>
      </c>
      <c r="BA202" s="216">
        <f t="shared" si="330"/>
        <v>3</v>
      </c>
      <c r="BB202" s="216">
        <f t="shared" ref="BB202" si="468">BB201+1</f>
        <v>197</v>
      </c>
      <c r="BC202" s="16">
        <f t="shared" si="332"/>
        <v>0.53972602739726028</v>
      </c>
      <c r="BD202" s="16">
        <f>IF(Template!$F$7="Linear interpolation",LinInterp($AO$5:$AO$18,$AM$5:$AM$18,BC202),CubicSpline($AO$5:$AO$18,$AM$5:$AM$18,BC202))</f>
        <v>15.369634276629673</v>
      </c>
      <c r="BE202" s="221">
        <f t="shared" si="333"/>
        <v>1.082953916506741</v>
      </c>
      <c r="BF202" s="221">
        <f>BE202/PRODUCT($BG$6:BG201)</f>
        <v>1.0003670082806226</v>
      </c>
      <c r="BG202" s="16">
        <f t="shared" si="334"/>
        <v>1.0003670082806226</v>
      </c>
      <c r="BH202" s="10">
        <f t="shared" si="335"/>
        <v>13.395802242726296</v>
      </c>
      <c r="BI202" s="90"/>
      <c r="BJ202" s="17">
        <f t="shared" si="461"/>
        <v>46195</v>
      </c>
      <c r="BK202" s="16">
        <f t="shared" si="453"/>
        <v>13.544164244629231</v>
      </c>
      <c r="BL202" s="10">
        <f ca="1">IFERROR(AVERAGE(INDIRECT("BK"&amp;AC202-Template!$F$10+1):INDIRECT("BK"&amp;AC202)),0)</f>
        <v>13.762399593081893</v>
      </c>
      <c r="BM202" s="35"/>
      <c r="BN202" s="86"/>
      <c r="BO202" s="35"/>
      <c r="BP202" s="35"/>
      <c r="BQ202" s="35"/>
      <c r="BR202" s="35"/>
      <c r="BS202" s="35"/>
      <c r="BT202" s="35"/>
      <c r="BU202" s="35"/>
      <c r="BV202" s="35"/>
      <c r="BW202" s="35"/>
      <c r="BX202" s="35"/>
      <c r="BY202" s="35"/>
      <c r="BZ202" s="35"/>
      <c r="CA202" s="35"/>
      <c r="CB202" s="35"/>
      <c r="CC202" s="35"/>
      <c r="CD202" s="35"/>
      <c r="CE202" s="35"/>
      <c r="CF202" s="35"/>
      <c r="CG202" s="35"/>
      <c r="CH202" s="35"/>
    </row>
    <row r="203" spans="1:86" ht="15.6" x14ac:dyDescent="0.3">
      <c r="A203" s="35"/>
      <c r="B203" s="86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112" t="str">
        <f>IFERROR(IF((Q202+1)&gt;=Template!$C$5,"-",Q202+1),"-")</f>
        <v>-</v>
      </c>
      <c r="R203" s="89">
        <f>IFERROR(_xll.EfirEndOfDay($E$5,Q203,"LAST","LAST_TRADE_DATE"),0)</f>
        <v>0</v>
      </c>
      <c r="S203" s="35"/>
      <c r="T203" s="17">
        <f t="shared" si="454"/>
        <v>46219</v>
      </c>
      <c r="U203" s="216">
        <f t="shared" si="448"/>
        <v>4</v>
      </c>
      <c r="V203" s="216">
        <f t="shared" si="454"/>
        <v>198</v>
      </c>
      <c r="W203" s="16">
        <f t="shared" si="462"/>
        <v>0.54246575342465753</v>
      </c>
      <c r="X203" s="16" t="e">
        <f>IF(Template!$F$7="Linear interpolation",LinInterp($I$5:$I$22,$G$5:$G$22,W203),CubicSpline($I$5:$I$22,$G$5:$G$22,W203))</f>
        <v>#VALUE!</v>
      </c>
      <c r="Y203" s="221" t="e">
        <f t="shared" si="455"/>
        <v>#VALUE!</v>
      </c>
      <c r="Z203" s="221" t="e">
        <f>Y203/PRODUCT($AA$6:AA202)</f>
        <v>#VALUE!</v>
      </c>
      <c r="AA203" s="16" t="e">
        <f t="shared" si="456"/>
        <v>#VALUE!</v>
      </c>
      <c r="AB203" s="10" t="e">
        <f t="shared" si="457"/>
        <v>#VALUE!</v>
      </c>
      <c r="AC203" s="90">
        <f t="shared" si="449"/>
        <v>203</v>
      </c>
      <c r="AD203" s="17">
        <f t="shared" si="458"/>
        <v>46196</v>
      </c>
      <c r="AE203" s="16" t="e">
        <f t="shared" si="450"/>
        <v>#VALUE!</v>
      </c>
      <c r="AF203" s="10">
        <f ca="1">IFERROR(AVERAGE(INDIRECT("AE"&amp;AC203-Template!$F$10+1):INDIRECT("AE"&amp;AC203)),0)</f>
        <v>0</v>
      </c>
      <c r="AG203" s="35"/>
      <c r="AH203" s="86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112" t="str">
        <f>IFERROR(IF((AW202+1)&gt;=Template!$C$5,"-",AW202+1),"-")</f>
        <v>-</v>
      </c>
      <c r="AX203" s="89">
        <f>IFERROR(_xll.EfirEndOfDay(3342963,AW203,"LAST","LAST_TRADE_DATE",,,,0),0)</f>
        <v>0</v>
      </c>
      <c r="AY203" s="35"/>
      <c r="AZ203" s="17">
        <f t="shared" ref="AZ203" si="469">AZ202+1</f>
        <v>46219</v>
      </c>
      <c r="BA203" s="216">
        <f t="shared" si="330"/>
        <v>4</v>
      </c>
      <c r="BB203" s="216">
        <f t="shared" ref="BB203" si="470">BB202+1</f>
        <v>198</v>
      </c>
      <c r="BC203" s="16">
        <f t="shared" si="332"/>
        <v>0.54246575342465753</v>
      </c>
      <c r="BD203" s="16">
        <f>IF(Template!$F$7="Linear interpolation",LinInterp($AO$5:$AO$18,$AM$5:$AM$18,BC203),CubicSpline($AO$5:$AO$18,$AM$5:$AM$18,BC203))</f>
        <v>15.365244449764203</v>
      </c>
      <c r="BE203" s="221">
        <f t="shared" si="333"/>
        <v>1.0833511890699539</v>
      </c>
      <c r="BF203" s="221">
        <f>BE203/PRODUCT($BG$6:BG202)</f>
        <v>1.0003668416145484</v>
      </c>
      <c r="BG203" s="16">
        <f t="shared" si="334"/>
        <v>1.0003668416145484</v>
      </c>
      <c r="BH203" s="10">
        <f t="shared" si="335"/>
        <v>13.38971893101526</v>
      </c>
      <c r="BI203" s="90"/>
      <c r="BJ203" s="17">
        <f t="shared" si="461"/>
        <v>46196</v>
      </c>
      <c r="BK203" s="16">
        <f t="shared" si="453"/>
        <v>13.56679019815077</v>
      </c>
      <c r="BL203" s="10">
        <f ca="1">IFERROR(AVERAGE(INDIRECT("BK"&amp;AC203-Template!$F$10+1):INDIRECT("BK"&amp;AC203)),0)</f>
        <v>13.747520340343785</v>
      </c>
      <c r="BM203" s="35"/>
      <c r="BN203" s="86"/>
      <c r="BO203" s="35"/>
      <c r="BP203" s="35"/>
      <c r="BQ203" s="35"/>
      <c r="BR203" s="35"/>
      <c r="BS203" s="35"/>
      <c r="BT203" s="35"/>
      <c r="BU203" s="35"/>
      <c r="BV203" s="35"/>
      <c r="BW203" s="35"/>
      <c r="BX203" s="35"/>
      <c r="BY203" s="35"/>
      <c r="BZ203" s="35"/>
      <c r="CA203" s="35"/>
      <c r="CB203" s="35"/>
      <c r="CC203" s="35"/>
      <c r="CD203" s="35"/>
      <c r="CE203" s="35"/>
      <c r="CF203" s="35"/>
      <c r="CG203" s="35"/>
      <c r="CH203" s="35"/>
    </row>
    <row r="204" spans="1:86" ht="15.6" x14ac:dyDescent="0.3">
      <c r="A204" s="35"/>
      <c r="B204" s="86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112" t="str">
        <f>IFERROR(IF((Q203+1)&gt;=Template!$C$5,"-",Q203+1),"-")</f>
        <v>-</v>
      </c>
      <c r="R204" s="89">
        <f>IFERROR(_xll.EfirEndOfDay($E$5,Q204,"LAST","LAST_TRADE_DATE"),0)</f>
        <v>0</v>
      </c>
      <c r="S204" s="35"/>
      <c r="T204" s="17">
        <f t="shared" si="454"/>
        <v>46220</v>
      </c>
      <c r="U204" s="216">
        <f t="shared" si="448"/>
        <v>5</v>
      </c>
      <c r="V204" s="216">
        <f t="shared" si="454"/>
        <v>199</v>
      </c>
      <c r="W204" s="16">
        <f t="shared" si="462"/>
        <v>0.54520547945205478</v>
      </c>
      <c r="X204" s="16" t="e">
        <f>IF(Template!$F$7="Linear interpolation",LinInterp($I$5:$I$22,$G$5:$G$22,W204),CubicSpline($I$5:$I$22,$G$5:$G$22,W204))</f>
        <v>#VALUE!</v>
      </c>
      <c r="Y204" s="221" t="e">
        <f t="shared" si="455"/>
        <v>#VALUE!</v>
      </c>
      <c r="Z204" s="221" t="e">
        <f>Y204/PRODUCT($AA$6:AA203)</f>
        <v>#VALUE!</v>
      </c>
      <c r="AA204" s="16" t="e">
        <f t="shared" si="456"/>
        <v>#VALUE!</v>
      </c>
      <c r="AB204" s="10" t="e">
        <f t="shared" si="457"/>
        <v>#VALUE!</v>
      </c>
      <c r="AC204" s="90">
        <f t="shared" si="449"/>
        <v>204</v>
      </c>
      <c r="AD204" s="17">
        <f t="shared" si="458"/>
        <v>46197</v>
      </c>
      <c r="AE204" s="16" t="e">
        <f t="shared" si="450"/>
        <v>#VALUE!</v>
      </c>
      <c r="AF204" s="10">
        <f ca="1">IFERROR(AVERAGE(INDIRECT("AE"&amp;AC204-Template!$F$10+1):INDIRECT("AE"&amp;AC204)),0)</f>
        <v>0</v>
      </c>
      <c r="AG204" s="35"/>
      <c r="AH204" s="86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112" t="str">
        <f>IFERROR(IF((AW203+1)&gt;=Template!$C$5,"-",AW203+1),"-")</f>
        <v>-</v>
      </c>
      <c r="AX204" s="89">
        <f>IFERROR(_xll.EfirEndOfDay(3342963,AW204,"LAST","LAST_TRADE_DATE",,,,0),0)</f>
        <v>0</v>
      </c>
      <c r="AY204" s="35"/>
      <c r="AZ204" s="17">
        <f t="shared" ref="AZ204" si="471">AZ203+1</f>
        <v>46220</v>
      </c>
      <c r="BA204" s="216">
        <f t="shared" si="330"/>
        <v>5</v>
      </c>
      <c r="BB204" s="216">
        <f t="shared" ref="BB204" si="472">BB203+1</f>
        <v>199</v>
      </c>
      <c r="BC204" s="16">
        <f t="shared" si="332"/>
        <v>0.54520547945205478</v>
      </c>
      <c r="BD204" s="16">
        <f>IF(Template!$F$7="Linear interpolation",LinInterp($AO$5:$AO$18,$AM$5:$AM$18,BC204),CubicSpline($AO$5:$AO$18,$AM$5:$AM$18,BC204))</f>
        <v>15.360893114829139</v>
      </c>
      <c r="BE204" s="221">
        <f t="shared" si="333"/>
        <v>1.083748430954822</v>
      </c>
      <c r="BF204" s="221">
        <f>BE204/PRODUCT($BG$6:BG203)</f>
        <v>1.0003666787731218</v>
      </c>
      <c r="BG204" s="16">
        <f t="shared" si="334"/>
        <v>1.0003666787731218</v>
      </c>
      <c r="BH204" s="10">
        <f t="shared" si="335"/>
        <v>13.383775218945626</v>
      </c>
      <c r="BI204" s="90"/>
      <c r="BJ204" s="17">
        <f t="shared" si="461"/>
        <v>46197</v>
      </c>
      <c r="BK204" s="16">
        <f t="shared" si="453"/>
        <v>13.556888065964889</v>
      </c>
      <c r="BL204" s="10">
        <f ca="1">IFERROR(AVERAGE(INDIRECT("BK"&amp;AC204-Template!$F$10+1):INDIRECT("BK"&amp;AC204)),0)</f>
        <v>13.735700471176967</v>
      </c>
      <c r="BM204" s="35"/>
      <c r="BN204" s="86"/>
      <c r="BO204" s="35"/>
      <c r="BP204" s="35"/>
      <c r="BQ204" s="35"/>
      <c r="BR204" s="35"/>
      <c r="BS204" s="35"/>
      <c r="BT204" s="35"/>
      <c r="BU204" s="35"/>
      <c r="BV204" s="35"/>
      <c r="BW204" s="35"/>
      <c r="BX204" s="35"/>
      <c r="BY204" s="35"/>
      <c r="BZ204" s="35"/>
      <c r="CA204" s="35"/>
      <c r="CB204" s="35"/>
      <c r="CC204" s="35"/>
      <c r="CD204" s="35"/>
      <c r="CE204" s="35"/>
      <c r="CF204" s="35"/>
      <c r="CG204" s="35"/>
      <c r="CH204" s="35"/>
    </row>
    <row r="205" spans="1:86" ht="15.6" x14ac:dyDescent="0.3">
      <c r="A205" s="35"/>
      <c r="B205" s="86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112" t="str">
        <f>IFERROR(IF((Q204+1)&gt;=Template!$C$5,"-",Q204+1),"-")</f>
        <v>-</v>
      </c>
      <c r="R205" s="89">
        <f>IFERROR(_xll.EfirEndOfDay($E$5,Q205,"LAST","LAST_TRADE_DATE"),0)</f>
        <v>0</v>
      </c>
      <c r="S205" s="35"/>
      <c r="T205" s="17">
        <f t="shared" si="454"/>
        <v>46221</v>
      </c>
      <c r="U205" s="216">
        <f t="shared" si="448"/>
        <v>6</v>
      </c>
      <c r="V205" s="216">
        <f t="shared" si="454"/>
        <v>200</v>
      </c>
      <c r="W205" s="16">
        <f t="shared" si="462"/>
        <v>0.54794520547945202</v>
      </c>
      <c r="X205" s="16" t="e">
        <f>IF(Template!$F$7="Linear interpolation",LinInterp($I$5:$I$22,$G$5:$G$22,W205),CubicSpline($I$5:$I$22,$G$5:$G$22,W205))</f>
        <v>#VALUE!</v>
      </c>
      <c r="Y205" s="221" t="e">
        <f t="shared" si="455"/>
        <v>#VALUE!</v>
      </c>
      <c r="Z205" s="221" t="e">
        <f>Y205/PRODUCT($AA$6:AA204)</f>
        <v>#VALUE!</v>
      </c>
      <c r="AA205" s="16" t="e">
        <f t="shared" si="456"/>
        <v>#VALUE!</v>
      </c>
      <c r="AB205" s="10" t="e">
        <f t="shared" si="457"/>
        <v>#VALUE!</v>
      </c>
      <c r="AC205" s="90">
        <f t="shared" si="449"/>
        <v>205</v>
      </c>
      <c r="AD205" s="17">
        <f t="shared" si="458"/>
        <v>46198</v>
      </c>
      <c r="AE205" s="16" t="e">
        <f t="shared" si="450"/>
        <v>#VALUE!</v>
      </c>
      <c r="AF205" s="10">
        <f ca="1">IFERROR(AVERAGE(INDIRECT("AE"&amp;AC205-Template!$F$10+1):INDIRECT("AE"&amp;AC205)),0)</f>
        <v>0</v>
      </c>
      <c r="AG205" s="35"/>
      <c r="AH205" s="86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112" t="str">
        <f>IFERROR(IF((AW204+1)&gt;=Template!$C$5,"-",AW204+1),"-")</f>
        <v>-</v>
      </c>
      <c r="AX205" s="89">
        <f>IFERROR(_xll.EfirEndOfDay(3342963,AW205,"LAST","LAST_TRADE_DATE",,,,0),0)</f>
        <v>0</v>
      </c>
      <c r="AY205" s="35"/>
      <c r="AZ205" s="17">
        <f t="shared" ref="AZ205" si="473">AZ204+1</f>
        <v>46221</v>
      </c>
      <c r="BA205" s="216">
        <f t="shared" ref="BA205:BA268" si="474">WEEKDAY(AZ205,2)</f>
        <v>6</v>
      </c>
      <c r="BB205" s="216">
        <f t="shared" ref="BB205" si="475">BB204+1</f>
        <v>200</v>
      </c>
      <c r="BC205" s="16">
        <f t="shared" ref="BC205:BC268" si="476">YEARFRAC($T$5,AZ205,3)</f>
        <v>0.54794520547945202</v>
      </c>
      <c r="BD205" s="16">
        <f>IF(Template!$F$7="Linear interpolation",LinInterp($AO$5:$AO$18,$AM$5:$AM$18,BC205),CubicSpline($AO$5:$AO$18,$AM$5:$AM$18,BC205))</f>
        <v>15.35658042724109</v>
      </c>
      <c r="BE205" s="221">
        <f t="shared" ref="BE205:BE268" si="477">(1+(BD205*BB205/100/365))</f>
        <v>1.0841456461766634</v>
      </c>
      <c r="BF205" s="221">
        <f>BE205/PRODUCT($BG$6:BG204)</f>
        <v>1.0003665197664844</v>
      </c>
      <c r="BG205" s="16">
        <f t="shared" ref="BG205:BG268" si="478">1+BH205/365/100</f>
        <v>1.0003666787731218</v>
      </c>
      <c r="BH205" s="10">
        <f t="shared" ref="BH205:BH268" si="479">IF(OR(BA205=6,BA205=7),BH204,(BF205-1)*365*100)</f>
        <v>13.383775218945626</v>
      </c>
      <c r="BI205" s="90"/>
      <c r="BJ205" s="17">
        <f t="shared" si="461"/>
        <v>46198</v>
      </c>
      <c r="BK205" s="16">
        <f t="shared" si="453"/>
        <v>13.547278387362471</v>
      </c>
      <c r="BL205" s="10">
        <f ca="1">IFERROR(AVERAGE(INDIRECT("BK"&amp;AC205-Template!$F$10+1):INDIRECT("BK"&amp;AC205)),0)</f>
        <v>13.722412490160263</v>
      </c>
      <c r="BM205" s="35"/>
      <c r="BN205" s="86"/>
      <c r="BO205" s="35"/>
      <c r="BP205" s="35"/>
      <c r="BQ205" s="35"/>
      <c r="BR205" s="35"/>
      <c r="BS205" s="35"/>
      <c r="BT205" s="35"/>
      <c r="BU205" s="35"/>
      <c r="BV205" s="35"/>
      <c r="BW205" s="35"/>
      <c r="BX205" s="35"/>
      <c r="BY205" s="35"/>
      <c r="BZ205" s="35"/>
      <c r="CA205" s="35"/>
      <c r="CB205" s="35"/>
      <c r="CC205" s="35"/>
      <c r="CD205" s="35"/>
      <c r="CE205" s="35"/>
      <c r="CF205" s="35"/>
      <c r="CG205" s="35"/>
      <c r="CH205" s="35"/>
    </row>
    <row r="206" spans="1:86" ht="15.6" x14ac:dyDescent="0.3">
      <c r="A206" s="35"/>
      <c r="B206" s="86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112" t="str">
        <f>IFERROR(IF((Q205+1)&gt;=Template!$C$5,"-",Q205+1),"-")</f>
        <v>-</v>
      </c>
      <c r="R206" s="89">
        <f>IFERROR(_xll.EfirEndOfDay($E$5,Q206,"LAST","LAST_TRADE_DATE"),0)</f>
        <v>0</v>
      </c>
      <c r="S206" s="35"/>
      <c r="T206" s="17">
        <f t="shared" si="454"/>
        <v>46222</v>
      </c>
      <c r="U206" s="216">
        <f t="shared" si="448"/>
        <v>7</v>
      </c>
      <c r="V206" s="216">
        <f t="shared" si="454"/>
        <v>201</v>
      </c>
      <c r="W206" s="16">
        <f t="shared" si="462"/>
        <v>0.55068493150684927</v>
      </c>
      <c r="X206" s="16" t="e">
        <f>IF(Template!$F$7="Linear interpolation",LinInterp($I$5:$I$22,$G$5:$G$22,W206),CubicSpline($I$5:$I$22,$G$5:$G$22,W206))</f>
        <v>#VALUE!</v>
      </c>
      <c r="Y206" s="221" t="e">
        <f t="shared" si="455"/>
        <v>#VALUE!</v>
      </c>
      <c r="Z206" s="221" t="e">
        <f>Y206/PRODUCT($AA$6:AA205)</f>
        <v>#VALUE!</v>
      </c>
      <c r="AA206" s="16" t="e">
        <f t="shared" si="456"/>
        <v>#VALUE!</v>
      </c>
      <c r="AB206" s="10" t="e">
        <f t="shared" si="457"/>
        <v>#VALUE!</v>
      </c>
      <c r="AC206" s="90">
        <f t="shared" si="449"/>
        <v>206</v>
      </c>
      <c r="AD206" s="17">
        <f t="shared" si="458"/>
        <v>46199</v>
      </c>
      <c r="AE206" s="16" t="e">
        <f t="shared" si="450"/>
        <v>#VALUE!</v>
      </c>
      <c r="AF206" s="10">
        <f ca="1">IFERROR(AVERAGE(INDIRECT("AE"&amp;AC206-Template!$F$10+1):INDIRECT("AE"&amp;AC206)),0)</f>
        <v>0</v>
      </c>
      <c r="AG206" s="35"/>
      <c r="AH206" s="86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112" t="str">
        <f>IFERROR(IF((AW205+1)&gt;=Template!$C$5,"-",AW205+1),"-")</f>
        <v>-</v>
      </c>
      <c r="AX206" s="89">
        <f>IFERROR(_xll.EfirEndOfDay(3342963,AW206,"LAST","LAST_TRADE_DATE",,,,0),0)</f>
        <v>0</v>
      </c>
      <c r="AY206" s="35"/>
      <c r="AZ206" s="17">
        <f t="shared" ref="AZ206" si="480">AZ205+1</f>
        <v>46222</v>
      </c>
      <c r="BA206" s="216">
        <f t="shared" si="474"/>
        <v>7</v>
      </c>
      <c r="BB206" s="216">
        <f t="shared" ref="BB206" si="481">BB205+1</f>
        <v>201</v>
      </c>
      <c r="BC206" s="16">
        <f t="shared" si="476"/>
        <v>0.55068493150684927</v>
      </c>
      <c r="BD206" s="16">
        <f>IF(Template!$F$7="Linear interpolation",LinInterp($AO$5:$AO$18,$AM$5:$AM$18,BC206),CubicSpline($AO$5:$AO$18,$AM$5:$AM$18,BC206))</f>
        <v>15.352306542416663</v>
      </c>
      <c r="BE206" s="221">
        <f t="shared" si="477"/>
        <v>1.0845428387678289</v>
      </c>
      <c r="BF206" s="221">
        <f>BE206/PRODUCT($BG$6:BG205)</f>
        <v>1.0003662055981741</v>
      </c>
      <c r="BG206" s="16">
        <f t="shared" si="478"/>
        <v>1.0003666787731218</v>
      </c>
      <c r="BH206" s="10">
        <f t="shared" si="479"/>
        <v>13.383775218945626</v>
      </c>
      <c r="BI206" s="90"/>
      <c r="BJ206" s="17">
        <f t="shared" si="461"/>
        <v>46199</v>
      </c>
      <c r="BK206" s="16">
        <f t="shared" si="453"/>
        <v>13.537965260643215</v>
      </c>
      <c r="BL206" s="10">
        <f ca="1">IFERROR(AVERAGE(INDIRECT("BK"&amp;AC206-Template!$F$10+1):INDIRECT("BK"&amp;AC206)),0)</f>
        <v>13.709360647598052</v>
      </c>
      <c r="BM206" s="35"/>
      <c r="BN206" s="86"/>
      <c r="BO206" s="35"/>
      <c r="BP206" s="35"/>
      <c r="BQ206" s="35"/>
      <c r="BR206" s="35"/>
      <c r="BS206" s="35"/>
      <c r="BT206" s="35"/>
      <c r="BU206" s="35"/>
      <c r="BV206" s="35"/>
      <c r="BW206" s="35"/>
      <c r="BX206" s="35"/>
      <c r="BY206" s="35"/>
      <c r="BZ206" s="35"/>
      <c r="CA206" s="35"/>
      <c r="CB206" s="35"/>
      <c r="CC206" s="35"/>
      <c r="CD206" s="35"/>
      <c r="CE206" s="35"/>
      <c r="CF206" s="35"/>
      <c r="CG206" s="35"/>
      <c r="CH206" s="35"/>
    </row>
    <row r="207" spans="1:86" ht="15.6" x14ac:dyDescent="0.3">
      <c r="A207" s="35"/>
      <c r="B207" s="86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112" t="str">
        <f>IFERROR(IF((Q206+1)&gt;=Template!$C$5,"-",Q206+1),"-")</f>
        <v>-</v>
      </c>
      <c r="R207" s="89">
        <f>IFERROR(_xll.EfirEndOfDay($E$5,Q207,"LAST","LAST_TRADE_DATE"),0)</f>
        <v>0</v>
      </c>
      <c r="S207" s="35"/>
      <c r="T207" s="17">
        <f t="shared" si="454"/>
        <v>46223</v>
      </c>
      <c r="U207" s="216">
        <f t="shared" si="448"/>
        <v>1</v>
      </c>
      <c r="V207" s="216">
        <f t="shared" si="454"/>
        <v>202</v>
      </c>
      <c r="W207" s="16">
        <f t="shared" si="462"/>
        <v>0.55342465753424652</v>
      </c>
      <c r="X207" s="16" t="e">
        <f>IF(Template!$F$7="Linear interpolation",LinInterp($I$5:$I$22,$G$5:$G$22,W207),CubicSpline($I$5:$I$22,$G$5:$G$22,W207))</f>
        <v>#VALUE!</v>
      </c>
      <c r="Y207" s="221" t="e">
        <f t="shared" si="455"/>
        <v>#VALUE!</v>
      </c>
      <c r="Z207" s="221" t="e">
        <f>Y207/PRODUCT($AA$6:AA206)</f>
        <v>#VALUE!</v>
      </c>
      <c r="AA207" s="16" t="e">
        <f t="shared" si="456"/>
        <v>#VALUE!</v>
      </c>
      <c r="AB207" s="10" t="e">
        <f t="shared" si="457"/>
        <v>#VALUE!</v>
      </c>
      <c r="AC207" s="90">
        <f t="shared" si="449"/>
        <v>207</v>
      </c>
      <c r="AD207" s="17">
        <f t="shared" si="458"/>
        <v>46200</v>
      </c>
      <c r="AE207" s="16" t="e">
        <f t="shared" si="450"/>
        <v>#VALUE!</v>
      </c>
      <c r="AF207" s="10">
        <f ca="1">IFERROR(AVERAGE(INDIRECT("AE"&amp;AC207-Template!$F$10+1):INDIRECT("AE"&amp;AC207)),0)</f>
        <v>0</v>
      </c>
      <c r="AG207" s="35"/>
      <c r="AH207" s="86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112" t="str">
        <f>IFERROR(IF((AW206+1)&gt;=Template!$C$5,"-",AW206+1),"-")</f>
        <v>-</v>
      </c>
      <c r="AX207" s="89">
        <f>IFERROR(_xll.EfirEndOfDay(3342963,AW207,"LAST","LAST_TRADE_DATE",,,,0),0)</f>
        <v>0</v>
      </c>
      <c r="AY207" s="35"/>
      <c r="AZ207" s="17">
        <f t="shared" ref="AZ207" si="482">AZ206+1</f>
        <v>46223</v>
      </c>
      <c r="BA207" s="216">
        <f t="shared" si="474"/>
        <v>1</v>
      </c>
      <c r="BB207" s="216">
        <f t="shared" ref="BB207" si="483">BB206+1</f>
        <v>202</v>
      </c>
      <c r="BC207" s="16">
        <f t="shared" si="476"/>
        <v>0.55342465753424652</v>
      </c>
      <c r="BD207" s="16">
        <f>IF(Template!$F$7="Linear interpolation",LinInterp($AO$5:$AO$18,$AM$5:$AM$18,BC207),CubicSpline($AO$5:$AO$18,$AM$5:$AM$18,BC207))</f>
        <v>15.348071615772472</v>
      </c>
      <c r="BE207" s="221">
        <f t="shared" si="477"/>
        <v>1.0849400127776998</v>
      </c>
      <c r="BF207" s="221">
        <f>BE207/PRODUCT($BG$6:BG206)</f>
        <v>1.000365740123331</v>
      </c>
      <c r="BG207" s="16">
        <f t="shared" si="478"/>
        <v>1.000365740123331</v>
      </c>
      <c r="BH207" s="10">
        <f t="shared" si="479"/>
        <v>13.34951450158206</v>
      </c>
      <c r="BI207" s="90"/>
      <c r="BJ207" s="17">
        <f t="shared" si="461"/>
        <v>46200</v>
      </c>
      <c r="BK207" s="16">
        <f t="shared" si="453"/>
        <v>13.537965260643215</v>
      </c>
      <c r="BL207" s="10">
        <f ca="1">IFERROR(AVERAGE(INDIRECT("BK"&amp;AC207-Template!$F$10+1):INDIRECT("BK"&amp;AC207)),0)</f>
        <v>13.696849556946541</v>
      </c>
      <c r="BM207" s="35"/>
      <c r="BN207" s="86"/>
      <c r="BO207" s="35"/>
      <c r="BP207" s="35"/>
      <c r="BQ207" s="35"/>
      <c r="BR207" s="35"/>
      <c r="BS207" s="35"/>
      <c r="BT207" s="35"/>
      <c r="BU207" s="35"/>
      <c r="BV207" s="35"/>
      <c r="BW207" s="35"/>
      <c r="BX207" s="35"/>
      <c r="BY207" s="35"/>
      <c r="BZ207" s="35"/>
      <c r="CA207" s="35"/>
      <c r="CB207" s="35"/>
      <c r="CC207" s="35"/>
      <c r="CD207" s="35"/>
      <c r="CE207" s="35"/>
      <c r="CF207" s="35"/>
      <c r="CG207" s="35"/>
      <c r="CH207" s="35"/>
    </row>
    <row r="208" spans="1:86" ht="15.6" x14ac:dyDescent="0.3">
      <c r="A208" s="35"/>
      <c r="B208" s="86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112" t="str">
        <f>IFERROR(IF((Q207+1)&gt;=Template!$C$5,"-",Q207+1),"-")</f>
        <v>-</v>
      </c>
      <c r="R208" s="89">
        <f>IFERROR(_xll.EfirEndOfDay($E$5,Q208,"LAST","LAST_TRADE_DATE"),0)</f>
        <v>0</v>
      </c>
      <c r="S208" s="35"/>
      <c r="T208" s="17">
        <f t="shared" si="454"/>
        <v>46224</v>
      </c>
      <c r="U208" s="216">
        <f t="shared" si="448"/>
        <v>2</v>
      </c>
      <c r="V208" s="216">
        <f t="shared" si="454"/>
        <v>203</v>
      </c>
      <c r="W208" s="16">
        <f t="shared" si="462"/>
        <v>0.55616438356164388</v>
      </c>
      <c r="X208" s="16" t="e">
        <f>IF(Template!$F$7="Linear interpolation",LinInterp($I$5:$I$22,$G$5:$G$22,W208),CubicSpline($I$5:$I$22,$G$5:$G$22,W208))</f>
        <v>#VALUE!</v>
      </c>
      <c r="Y208" s="221" t="e">
        <f t="shared" si="455"/>
        <v>#VALUE!</v>
      </c>
      <c r="Z208" s="221" t="e">
        <f>Y208/PRODUCT($AA$6:AA207)</f>
        <v>#VALUE!</v>
      </c>
      <c r="AA208" s="16" t="e">
        <f t="shared" si="456"/>
        <v>#VALUE!</v>
      </c>
      <c r="AB208" s="10" t="e">
        <f t="shared" si="457"/>
        <v>#VALUE!</v>
      </c>
      <c r="AC208" s="90">
        <f t="shared" si="449"/>
        <v>208</v>
      </c>
      <c r="AD208" s="17">
        <f t="shared" si="458"/>
        <v>46201</v>
      </c>
      <c r="AE208" s="16" t="e">
        <f t="shared" si="450"/>
        <v>#VALUE!</v>
      </c>
      <c r="AF208" s="10">
        <f ca="1">IFERROR(AVERAGE(INDIRECT("AE"&amp;AC208-Template!$F$10+1):INDIRECT("AE"&amp;AC208)),0)</f>
        <v>0</v>
      </c>
      <c r="AG208" s="35"/>
      <c r="AH208" s="86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112" t="str">
        <f>IFERROR(IF((AW207+1)&gt;=Template!$C$5,"-",AW207+1),"-")</f>
        <v>-</v>
      </c>
      <c r="AX208" s="89">
        <f>IFERROR(_xll.EfirEndOfDay(3342963,AW208,"LAST","LAST_TRADE_DATE",,,,0),0)</f>
        <v>0</v>
      </c>
      <c r="AY208" s="35"/>
      <c r="AZ208" s="17">
        <f t="shared" ref="AZ208" si="484">AZ207+1</f>
        <v>46224</v>
      </c>
      <c r="BA208" s="216">
        <f t="shared" si="474"/>
        <v>2</v>
      </c>
      <c r="BB208" s="216">
        <f t="shared" ref="BB208" si="485">BB207+1</f>
        <v>203</v>
      </c>
      <c r="BC208" s="16">
        <f t="shared" si="476"/>
        <v>0.55616438356164388</v>
      </c>
      <c r="BD208" s="16">
        <f>IF(Template!$F$7="Linear interpolation",LinInterp($AO$5:$AO$18,$AM$5:$AM$18,BC208),CubicSpline($AO$5:$AO$18,$AM$5:$AM$18,BC208))</f>
        <v>15.343875802725123</v>
      </c>
      <c r="BE208" s="221">
        <f t="shared" si="477"/>
        <v>1.0853371722726903</v>
      </c>
      <c r="BF208" s="221">
        <f>BE208/PRODUCT($BG$6:BG207)</f>
        <v>1.0003660658564648</v>
      </c>
      <c r="BG208" s="16">
        <f t="shared" si="478"/>
        <v>1.0003660658564648</v>
      </c>
      <c r="BH208" s="10">
        <f t="shared" si="479"/>
        <v>13.361403760965729</v>
      </c>
      <c r="BI208" s="90"/>
      <c r="BJ208" s="17">
        <f t="shared" si="461"/>
        <v>46201</v>
      </c>
      <c r="BK208" s="16">
        <f t="shared" si="453"/>
        <v>13.537965260643215</v>
      </c>
      <c r="BL208" s="10">
        <f ca="1">IFERROR(AVERAGE(INDIRECT("BK"&amp;AC208-Template!$F$10+1):INDIRECT("BK"&amp;AC208)),0)</f>
        <v>13.68487325057438</v>
      </c>
      <c r="BM208" s="35"/>
      <c r="BN208" s="86"/>
      <c r="BO208" s="35"/>
      <c r="BP208" s="35"/>
      <c r="BQ208" s="35"/>
      <c r="BR208" s="35"/>
      <c r="BS208" s="35"/>
      <c r="BT208" s="35"/>
      <c r="BU208" s="35"/>
      <c r="BV208" s="35"/>
      <c r="BW208" s="35"/>
      <c r="BX208" s="35"/>
      <c r="BY208" s="35"/>
      <c r="BZ208" s="35"/>
      <c r="CA208" s="35"/>
      <c r="CB208" s="35"/>
      <c r="CC208" s="35"/>
      <c r="CD208" s="35"/>
      <c r="CE208" s="35"/>
      <c r="CF208" s="35"/>
      <c r="CG208" s="35"/>
      <c r="CH208" s="35"/>
    </row>
    <row r="209" spans="1:86" ht="15.6" x14ac:dyDescent="0.3">
      <c r="A209" s="35"/>
      <c r="B209" s="86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112" t="str">
        <f>IFERROR(IF((Q208+1)&gt;=Template!$C$5,"-",Q208+1),"-")</f>
        <v>-</v>
      </c>
      <c r="R209" s="89">
        <f>IFERROR(_xll.EfirEndOfDay($E$5,Q209,"LAST","LAST_TRADE_DATE"),0)</f>
        <v>0</v>
      </c>
      <c r="S209" s="35"/>
      <c r="T209" s="17">
        <f t="shared" si="454"/>
        <v>46225</v>
      </c>
      <c r="U209" s="216">
        <f t="shared" si="448"/>
        <v>3</v>
      </c>
      <c r="V209" s="216">
        <f t="shared" si="454"/>
        <v>204</v>
      </c>
      <c r="W209" s="16">
        <f t="shared" si="462"/>
        <v>0.55890410958904113</v>
      </c>
      <c r="X209" s="16" t="e">
        <f>IF(Template!$F$7="Linear interpolation",LinInterp($I$5:$I$22,$G$5:$G$22,W209),CubicSpline($I$5:$I$22,$G$5:$G$22,W209))</f>
        <v>#VALUE!</v>
      </c>
      <c r="Y209" s="221" t="e">
        <f t="shared" si="455"/>
        <v>#VALUE!</v>
      </c>
      <c r="Z209" s="221" t="e">
        <f>Y209/PRODUCT($AA$6:AA208)</f>
        <v>#VALUE!</v>
      </c>
      <c r="AA209" s="16" t="e">
        <f t="shared" si="456"/>
        <v>#VALUE!</v>
      </c>
      <c r="AB209" s="10" t="e">
        <f t="shared" si="457"/>
        <v>#VALUE!</v>
      </c>
      <c r="AC209" s="90">
        <f t="shared" si="449"/>
        <v>209</v>
      </c>
      <c r="AD209" s="17">
        <f t="shared" si="458"/>
        <v>46202</v>
      </c>
      <c r="AE209" s="16" t="e">
        <f t="shared" si="450"/>
        <v>#VALUE!</v>
      </c>
      <c r="AF209" s="10">
        <f ca="1">IFERROR(AVERAGE(INDIRECT("AE"&amp;AC209-Template!$F$10+1):INDIRECT("AE"&amp;AC209)),0)</f>
        <v>0</v>
      </c>
      <c r="AG209" s="35"/>
      <c r="AH209" s="86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112" t="str">
        <f>IFERROR(IF((AW208+1)&gt;=Template!$C$5,"-",AW208+1),"-")</f>
        <v>-</v>
      </c>
      <c r="AX209" s="89">
        <f>IFERROR(_xll.EfirEndOfDay(3342963,AW209,"LAST","LAST_TRADE_DATE",,,,0),0)</f>
        <v>0</v>
      </c>
      <c r="AY209" s="35"/>
      <c r="AZ209" s="17">
        <f t="shared" ref="AZ209" si="486">AZ208+1</f>
        <v>46225</v>
      </c>
      <c r="BA209" s="216">
        <f t="shared" si="474"/>
        <v>3</v>
      </c>
      <c r="BB209" s="216">
        <f t="shared" ref="BB209" si="487">BB208+1</f>
        <v>204</v>
      </c>
      <c r="BC209" s="16">
        <f t="shared" si="476"/>
        <v>0.55890410958904113</v>
      </c>
      <c r="BD209" s="16">
        <f>IF(Template!$F$7="Linear interpolation",LinInterp($AO$5:$AO$18,$AM$5:$AM$18,BC209),CubicSpline($AO$5:$AO$18,$AM$5:$AM$18,BC209))</f>
        <v>15.339719258691225</v>
      </c>
      <c r="BE209" s="221">
        <f t="shared" si="477"/>
        <v>1.0857343213362469</v>
      </c>
      <c r="BF209" s="221">
        <f>BE209/PRODUCT($BG$6:BG208)</f>
        <v>1.0003659222900523</v>
      </c>
      <c r="BG209" s="16">
        <f t="shared" si="478"/>
        <v>1.0003659222900523</v>
      </c>
      <c r="BH209" s="10">
        <f t="shared" si="479"/>
        <v>13.356163586908165</v>
      </c>
      <c r="BI209" s="90"/>
      <c r="BJ209" s="17">
        <f t="shared" si="461"/>
        <v>46202</v>
      </c>
      <c r="BK209" s="16">
        <f t="shared" si="453"/>
        <v>13.485083574115375</v>
      </c>
      <c r="BL209" s="10">
        <f ca="1">IFERROR(AVERAGE(INDIRECT("BK"&amp;AC209-Template!$F$10+1):INDIRECT("BK"&amp;AC209)),0)</f>
        <v>13.671134221317958</v>
      </c>
      <c r="BM209" s="35"/>
      <c r="BN209" s="86"/>
      <c r="BO209" s="35"/>
      <c r="BP209" s="35"/>
      <c r="BQ209" s="35"/>
      <c r="BR209" s="35"/>
      <c r="BS209" s="35"/>
      <c r="BT209" s="35"/>
      <c r="BU209" s="35"/>
      <c r="BV209" s="35"/>
      <c r="BW209" s="35"/>
      <c r="BX209" s="35"/>
      <c r="BY209" s="35"/>
      <c r="BZ209" s="35"/>
      <c r="CA209" s="35"/>
      <c r="CB209" s="35"/>
      <c r="CC209" s="35"/>
      <c r="CD209" s="35"/>
      <c r="CE209" s="35"/>
      <c r="CF209" s="35"/>
      <c r="CG209" s="35"/>
      <c r="CH209" s="35"/>
    </row>
    <row r="210" spans="1:86" ht="15.6" x14ac:dyDescent="0.3">
      <c r="A210" s="35"/>
      <c r="B210" s="86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112" t="str">
        <f>IFERROR(IF((Q209+1)&gt;=Template!$C$5,"-",Q209+1),"-")</f>
        <v>-</v>
      </c>
      <c r="R210" s="89">
        <f>IFERROR(_xll.EfirEndOfDay($E$5,Q210,"LAST","LAST_TRADE_DATE"),0)</f>
        <v>0</v>
      </c>
      <c r="S210" s="35"/>
      <c r="T210" s="17">
        <f t="shared" si="454"/>
        <v>46226</v>
      </c>
      <c r="U210" s="216">
        <f t="shared" si="448"/>
        <v>4</v>
      </c>
      <c r="V210" s="216">
        <f t="shared" si="454"/>
        <v>205</v>
      </c>
      <c r="W210" s="16">
        <f t="shared" si="462"/>
        <v>0.56164383561643838</v>
      </c>
      <c r="X210" s="16" t="e">
        <f>IF(Template!$F$7="Linear interpolation",LinInterp($I$5:$I$22,$G$5:$G$22,W210),CubicSpline($I$5:$I$22,$G$5:$G$22,W210))</f>
        <v>#VALUE!</v>
      </c>
      <c r="Y210" s="221" t="e">
        <f t="shared" si="455"/>
        <v>#VALUE!</v>
      </c>
      <c r="Z210" s="221" t="e">
        <f>Y210/PRODUCT($AA$6:AA209)</f>
        <v>#VALUE!</v>
      </c>
      <c r="AA210" s="16" t="e">
        <f t="shared" si="456"/>
        <v>#VALUE!</v>
      </c>
      <c r="AB210" s="10" t="e">
        <f t="shared" si="457"/>
        <v>#VALUE!</v>
      </c>
      <c r="AC210" s="90">
        <f t="shared" si="449"/>
        <v>210</v>
      </c>
      <c r="AD210" s="17">
        <f t="shared" si="458"/>
        <v>46203</v>
      </c>
      <c r="AE210" s="16" t="e">
        <f t="shared" si="450"/>
        <v>#VALUE!</v>
      </c>
      <c r="AF210" s="10">
        <f ca="1">IFERROR(AVERAGE(INDIRECT("AE"&amp;AC210-Template!$F$10+1):INDIRECT("AE"&amp;AC210)),0)</f>
        <v>0</v>
      </c>
      <c r="AG210" s="35"/>
      <c r="AH210" s="86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112" t="str">
        <f>IFERROR(IF((AW209+1)&gt;=Template!$C$5,"-",AW209+1),"-")</f>
        <v>-</v>
      </c>
      <c r="AX210" s="89">
        <f>IFERROR(_xll.EfirEndOfDay(3342963,AW210,"LAST","LAST_TRADE_DATE",,,,0),0)</f>
        <v>0</v>
      </c>
      <c r="AY210" s="35"/>
      <c r="AZ210" s="17">
        <f t="shared" ref="AZ210" si="488">AZ209+1</f>
        <v>46226</v>
      </c>
      <c r="BA210" s="216">
        <f t="shared" si="474"/>
        <v>4</v>
      </c>
      <c r="BB210" s="216">
        <f t="shared" ref="BB210" si="489">BB209+1</f>
        <v>205</v>
      </c>
      <c r="BC210" s="16">
        <f t="shared" si="476"/>
        <v>0.56164383561643838</v>
      </c>
      <c r="BD210" s="16">
        <f>IF(Template!$F$7="Linear interpolation",LinInterp($AO$5:$AO$18,$AM$5:$AM$18,BC210),CubicSpline($AO$5:$AO$18,$AM$5:$AM$18,BC210))</f>
        <v>15.33560213908739</v>
      </c>
      <c r="BE210" s="221">
        <f t="shared" si="477"/>
        <v>1.0861314640688471</v>
      </c>
      <c r="BF210" s="221">
        <f>BE210/PRODUCT($BG$6:BG209)</f>
        <v>1.0003657826088719</v>
      </c>
      <c r="BG210" s="16">
        <f t="shared" si="478"/>
        <v>1.0003657826088719</v>
      </c>
      <c r="BH210" s="10">
        <f t="shared" si="479"/>
        <v>13.351065223823566</v>
      </c>
      <c r="BI210" s="90"/>
      <c r="BJ210" s="17">
        <f t="shared" si="461"/>
        <v>46203</v>
      </c>
      <c r="BK210" s="16">
        <f t="shared" si="453"/>
        <v>13.50355022552019</v>
      </c>
      <c r="BL210" s="10">
        <f ca="1">IFERROR(AVERAGE(INDIRECT("BK"&amp;AC210-Template!$F$10+1):INDIRECT("BK"&amp;AC210)),0)</f>
        <v>13.658010747108367</v>
      </c>
      <c r="BM210" s="35"/>
      <c r="BN210" s="86"/>
      <c r="BO210" s="35"/>
      <c r="BP210" s="35"/>
      <c r="BQ210" s="35"/>
      <c r="BR210" s="35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35"/>
      <c r="CF210" s="35"/>
      <c r="CG210" s="35"/>
      <c r="CH210" s="35"/>
    </row>
    <row r="211" spans="1:86" ht="15.6" x14ac:dyDescent="0.3">
      <c r="A211" s="35"/>
      <c r="B211" s="86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112" t="str">
        <f>IFERROR(IF((Q210+1)&gt;=Template!$C$5,"-",Q210+1),"-")</f>
        <v>-</v>
      </c>
      <c r="R211" s="89">
        <f>IFERROR(_xll.EfirEndOfDay($E$5,Q211,"LAST","LAST_TRADE_DATE"),0)</f>
        <v>0</v>
      </c>
      <c r="S211" s="35"/>
      <c r="T211" s="17">
        <f t="shared" si="454"/>
        <v>46227</v>
      </c>
      <c r="U211" s="216">
        <f t="shared" si="448"/>
        <v>5</v>
      </c>
      <c r="V211" s="216">
        <f t="shared" si="454"/>
        <v>206</v>
      </c>
      <c r="W211" s="16">
        <f t="shared" si="462"/>
        <v>0.56438356164383563</v>
      </c>
      <c r="X211" s="16" t="e">
        <f>IF(Template!$F$7="Linear interpolation",LinInterp($I$5:$I$22,$G$5:$G$22,W211),CubicSpline($I$5:$I$22,$G$5:$G$22,W211))</f>
        <v>#VALUE!</v>
      </c>
      <c r="Y211" s="221" t="e">
        <f t="shared" si="455"/>
        <v>#VALUE!</v>
      </c>
      <c r="Z211" s="221" t="e">
        <f>Y211/PRODUCT($AA$6:AA210)</f>
        <v>#VALUE!</v>
      </c>
      <c r="AA211" s="16" t="e">
        <f t="shared" si="456"/>
        <v>#VALUE!</v>
      </c>
      <c r="AB211" s="10" t="e">
        <f t="shared" si="457"/>
        <v>#VALUE!</v>
      </c>
      <c r="AC211" s="90">
        <f t="shared" si="449"/>
        <v>211</v>
      </c>
      <c r="AD211" s="17">
        <f t="shared" si="458"/>
        <v>46204</v>
      </c>
      <c r="AE211" s="16" t="e">
        <f t="shared" si="450"/>
        <v>#VALUE!</v>
      </c>
      <c r="AF211" s="10">
        <f ca="1">IFERROR(AVERAGE(INDIRECT("AE"&amp;AC211-Template!$F$10+1):INDIRECT("AE"&amp;AC211)),0)</f>
        <v>0</v>
      </c>
      <c r="AG211" s="35"/>
      <c r="AH211" s="86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112" t="str">
        <f>IFERROR(IF((AW210+1)&gt;=Template!$C$5,"-",AW210+1),"-")</f>
        <v>-</v>
      </c>
      <c r="AX211" s="89">
        <f>IFERROR(_xll.EfirEndOfDay(3342963,AW211,"LAST","LAST_TRADE_DATE",,,,0),0)</f>
        <v>0</v>
      </c>
      <c r="AY211" s="35"/>
      <c r="AZ211" s="17">
        <f t="shared" ref="AZ211" si="490">AZ210+1</f>
        <v>46227</v>
      </c>
      <c r="BA211" s="216">
        <f t="shared" si="474"/>
        <v>5</v>
      </c>
      <c r="BB211" s="216">
        <f t="shared" ref="BB211" si="491">BB210+1</f>
        <v>206</v>
      </c>
      <c r="BC211" s="16">
        <f t="shared" si="476"/>
        <v>0.56438356164383563</v>
      </c>
      <c r="BD211" s="16">
        <f>IF(Template!$F$7="Linear interpolation",LinInterp($AO$5:$AO$18,$AM$5:$AM$18,BC211),CubicSpline($AO$5:$AO$18,$AM$5:$AM$18,BC211))</f>
        <v>15.331524599330228</v>
      </c>
      <c r="BE211" s="221">
        <f t="shared" si="477"/>
        <v>1.0865286045880007</v>
      </c>
      <c r="BF211" s="221">
        <f>BE211/PRODUCT($BG$6:BG210)</f>
        <v>1.00036564682296</v>
      </c>
      <c r="BG211" s="16">
        <f t="shared" si="478"/>
        <v>1.00036564682296</v>
      </c>
      <c r="BH211" s="10">
        <f t="shared" si="479"/>
        <v>13.346109038041121</v>
      </c>
      <c r="BI211" s="90"/>
      <c r="BJ211" s="17">
        <f t="shared" si="461"/>
        <v>46204</v>
      </c>
      <c r="BK211" s="16">
        <f t="shared" si="453"/>
        <v>13.495417767582119</v>
      </c>
      <c r="BL211" s="10">
        <f ca="1">IFERROR(AVERAGE(INDIRECT("BK"&amp;AC211-Template!$F$10+1):INDIRECT("BK"&amp;AC211)),0)</f>
        <v>13.647763070283785</v>
      </c>
      <c r="BM211" s="35"/>
      <c r="BN211" s="86"/>
      <c r="BO211" s="35"/>
      <c r="BP211" s="35"/>
      <c r="BQ211" s="35"/>
      <c r="BR211" s="35"/>
      <c r="BS211" s="35"/>
      <c r="BT211" s="35"/>
      <c r="BU211" s="35"/>
      <c r="BV211" s="35"/>
      <c r="BW211" s="35"/>
      <c r="BX211" s="35"/>
      <c r="BY211" s="35"/>
      <c r="BZ211" s="35"/>
      <c r="CA211" s="35"/>
      <c r="CB211" s="35"/>
      <c r="CC211" s="35"/>
      <c r="CD211" s="35"/>
      <c r="CE211" s="35"/>
      <c r="CF211" s="35"/>
      <c r="CG211" s="35"/>
      <c r="CH211" s="35"/>
    </row>
    <row r="212" spans="1:86" ht="15.6" x14ac:dyDescent="0.3">
      <c r="A212" s="35"/>
      <c r="B212" s="86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112" t="str">
        <f>IFERROR(IF((Q211+1)&gt;=Template!$C$5,"-",Q211+1),"-")</f>
        <v>-</v>
      </c>
      <c r="R212" s="89">
        <f>IFERROR(_xll.EfirEndOfDay($E$5,Q212,"LAST","LAST_TRADE_DATE"),0)</f>
        <v>0</v>
      </c>
      <c r="S212" s="35"/>
      <c r="T212" s="17">
        <f t="shared" si="454"/>
        <v>46228</v>
      </c>
      <c r="U212" s="216">
        <f t="shared" si="448"/>
        <v>6</v>
      </c>
      <c r="V212" s="216">
        <f t="shared" si="454"/>
        <v>207</v>
      </c>
      <c r="W212" s="16">
        <f t="shared" si="462"/>
        <v>0.56712328767123288</v>
      </c>
      <c r="X212" s="16" t="e">
        <f>IF(Template!$F$7="Linear interpolation",LinInterp($I$5:$I$22,$G$5:$G$22,W212),CubicSpline($I$5:$I$22,$G$5:$G$22,W212))</f>
        <v>#VALUE!</v>
      </c>
      <c r="Y212" s="221" t="e">
        <f t="shared" si="455"/>
        <v>#VALUE!</v>
      </c>
      <c r="Z212" s="221" t="e">
        <f>Y212/PRODUCT($AA$6:AA211)</f>
        <v>#VALUE!</v>
      </c>
      <c r="AA212" s="16" t="e">
        <f t="shared" si="456"/>
        <v>#VALUE!</v>
      </c>
      <c r="AB212" s="10" t="e">
        <f t="shared" si="457"/>
        <v>#VALUE!</v>
      </c>
      <c r="AC212" s="90">
        <f t="shared" si="449"/>
        <v>212</v>
      </c>
      <c r="AD212" s="17">
        <f t="shared" si="458"/>
        <v>46205</v>
      </c>
      <c r="AE212" s="16" t="e">
        <f t="shared" si="450"/>
        <v>#VALUE!</v>
      </c>
      <c r="AF212" s="10">
        <f ca="1">IFERROR(AVERAGE(INDIRECT("AE"&amp;AC212-Template!$F$10+1):INDIRECT("AE"&amp;AC212)),0)</f>
        <v>0</v>
      </c>
      <c r="AG212" s="35"/>
      <c r="AH212" s="86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112" t="str">
        <f>IFERROR(IF((AW211+1)&gt;=Template!$C$5,"-",AW211+1),"-")</f>
        <v>-</v>
      </c>
      <c r="AX212" s="89">
        <f>IFERROR(_xll.EfirEndOfDay(3342963,AW212,"LAST","LAST_TRADE_DATE",,,,0),0)</f>
        <v>0</v>
      </c>
      <c r="AY212" s="35"/>
      <c r="AZ212" s="17">
        <f t="shared" ref="AZ212" si="492">AZ211+1</f>
        <v>46228</v>
      </c>
      <c r="BA212" s="216">
        <f t="shared" si="474"/>
        <v>6</v>
      </c>
      <c r="BB212" s="216">
        <f t="shared" ref="BB212" si="493">BB211+1</f>
        <v>207</v>
      </c>
      <c r="BC212" s="16">
        <f t="shared" si="476"/>
        <v>0.56712328767123288</v>
      </c>
      <c r="BD212" s="16">
        <f>IF(Template!$F$7="Linear interpolation",LinInterp($AO$5:$AO$18,$AM$5:$AM$18,BC212),CubicSpline($AO$5:$AO$18,$AM$5:$AM$18,BC212))</f>
        <v>15.327486794836346</v>
      </c>
      <c r="BE212" s="221">
        <f t="shared" si="477"/>
        <v>1.0869257470282501</v>
      </c>
      <c r="BF212" s="221">
        <f>BE212/PRODUCT($BG$6:BG211)</f>
        <v>1.0003655149423332</v>
      </c>
      <c r="BG212" s="16">
        <f t="shared" si="478"/>
        <v>1.00036564682296</v>
      </c>
      <c r="BH212" s="10">
        <f t="shared" si="479"/>
        <v>13.346109038041121</v>
      </c>
      <c r="BI212" s="90"/>
      <c r="BJ212" s="17">
        <f t="shared" si="461"/>
        <v>46205</v>
      </c>
      <c r="BK212" s="16">
        <f t="shared" si="453"/>
        <v>13.487419281707268</v>
      </c>
      <c r="BL212" s="10">
        <f ca="1">IFERROR(AVERAGE(INDIRECT("BK"&amp;AC212-Template!$F$10+1):INDIRECT("BK"&amp;AC212)),0)</f>
        <v>13.636178497126707</v>
      </c>
      <c r="BM212" s="35"/>
      <c r="BN212" s="86"/>
      <c r="BO212" s="35"/>
      <c r="BP212" s="35"/>
      <c r="BQ212" s="35"/>
      <c r="BR212" s="35"/>
      <c r="BS212" s="35"/>
      <c r="BT212" s="35"/>
      <c r="BU212" s="35"/>
      <c r="BV212" s="35"/>
      <c r="BW212" s="35"/>
      <c r="BX212" s="35"/>
      <c r="BY212" s="35"/>
      <c r="BZ212" s="35"/>
      <c r="CA212" s="35"/>
      <c r="CB212" s="35"/>
      <c r="CC212" s="35"/>
      <c r="CD212" s="35"/>
      <c r="CE212" s="35"/>
      <c r="CF212" s="35"/>
      <c r="CG212" s="35"/>
      <c r="CH212" s="35"/>
    </row>
    <row r="213" spans="1:86" ht="15.6" x14ac:dyDescent="0.3">
      <c r="A213" s="35"/>
      <c r="B213" s="86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112" t="str">
        <f>IFERROR(IF((Q212+1)&gt;=Template!$C$5,"-",Q212+1),"-")</f>
        <v>-</v>
      </c>
      <c r="R213" s="89">
        <f>IFERROR(_xll.EfirEndOfDay($E$5,Q213,"LAST","LAST_TRADE_DATE"),0)</f>
        <v>0</v>
      </c>
      <c r="S213" s="35"/>
      <c r="T213" s="17">
        <f t="shared" si="454"/>
        <v>46229</v>
      </c>
      <c r="U213" s="216">
        <f t="shared" si="448"/>
        <v>7</v>
      </c>
      <c r="V213" s="216">
        <f t="shared" si="454"/>
        <v>208</v>
      </c>
      <c r="W213" s="16">
        <f t="shared" si="462"/>
        <v>0.56986301369863013</v>
      </c>
      <c r="X213" s="16" t="e">
        <f>IF(Template!$F$7="Linear interpolation",LinInterp($I$5:$I$22,$G$5:$G$22,W213),CubicSpline($I$5:$I$22,$G$5:$G$22,W213))</f>
        <v>#VALUE!</v>
      </c>
      <c r="Y213" s="221" t="e">
        <f t="shared" si="455"/>
        <v>#VALUE!</v>
      </c>
      <c r="Z213" s="221" t="e">
        <f>Y213/PRODUCT($AA$6:AA212)</f>
        <v>#VALUE!</v>
      </c>
      <c r="AA213" s="16" t="e">
        <f t="shared" si="456"/>
        <v>#VALUE!</v>
      </c>
      <c r="AB213" s="10" t="e">
        <f t="shared" si="457"/>
        <v>#VALUE!</v>
      </c>
      <c r="AC213" s="90">
        <f t="shared" si="449"/>
        <v>213</v>
      </c>
      <c r="AD213" s="17">
        <f t="shared" si="458"/>
        <v>46206</v>
      </c>
      <c r="AE213" s="16" t="e">
        <f t="shared" si="450"/>
        <v>#VALUE!</v>
      </c>
      <c r="AF213" s="10">
        <f ca="1">IFERROR(AVERAGE(INDIRECT("AE"&amp;AC213-Template!$F$10+1):INDIRECT("AE"&amp;AC213)),0)</f>
        <v>0</v>
      </c>
      <c r="AG213" s="35"/>
      <c r="AH213" s="86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112" t="str">
        <f>IFERROR(IF((AW212+1)&gt;=Template!$C$5,"-",AW212+1),"-")</f>
        <v>-</v>
      </c>
      <c r="AX213" s="89">
        <f>IFERROR(_xll.EfirEndOfDay(3342963,AW213,"LAST","LAST_TRADE_DATE",,,,0),0)</f>
        <v>0</v>
      </c>
      <c r="AY213" s="35"/>
      <c r="AZ213" s="17">
        <f t="shared" ref="AZ213" si="494">AZ212+1</f>
        <v>46229</v>
      </c>
      <c r="BA213" s="216">
        <f t="shared" si="474"/>
        <v>7</v>
      </c>
      <c r="BB213" s="216">
        <f t="shared" ref="BB213" si="495">BB212+1</f>
        <v>208</v>
      </c>
      <c r="BC213" s="16">
        <f t="shared" si="476"/>
        <v>0.56986301369863013</v>
      </c>
      <c r="BD213" s="16">
        <f>IF(Template!$F$7="Linear interpolation",LinInterp($AO$5:$AO$18,$AM$5:$AM$18,BC213),CubicSpline($AO$5:$AO$18,$AM$5:$AM$18,BC213))</f>
        <v>15.323488881022355</v>
      </c>
      <c r="BE213" s="221">
        <f t="shared" si="477"/>
        <v>1.0873228955411685</v>
      </c>
      <c r="BF213" s="221">
        <f>BE213/PRODUCT($BG$6:BG212)</f>
        <v>1.0003652550963966</v>
      </c>
      <c r="BG213" s="16">
        <f t="shared" si="478"/>
        <v>1.00036564682296</v>
      </c>
      <c r="BH213" s="10">
        <f t="shared" si="479"/>
        <v>13.346109038041121</v>
      </c>
      <c r="BI213" s="90"/>
      <c r="BJ213" s="17">
        <f t="shared" si="461"/>
        <v>46206</v>
      </c>
      <c r="BK213" s="16">
        <f t="shared" si="453"/>
        <v>13.479555147321909</v>
      </c>
      <c r="BL213" s="10">
        <f ca="1">IFERROR(AVERAGE(INDIRECT("BK"&amp;AC213-Template!$F$10+1):INDIRECT("BK"&amp;AC213)),0)</f>
        <v>13.624834588288875</v>
      </c>
      <c r="BM213" s="35"/>
      <c r="BN213" s="86"/>
      <c r="BO213" s="35"/>
      <c r="BP213" s="35"/>
      <c r="BQ213" s="35"/>
      <c r="BR213" s="35"/>
      <c r="BS213" s="35"/>
      <c r="BT213" s="35"/>
      <c r="BU213" s="35"/>
      <c r="BV213" s="35"/>
      <c r="BW213" s="35"/>
      <c r="BX213" s="35"/>
      <c r="BY213" s="35"/>
      <c r="BZ213" s="35"/>
      <c r="CA213" s="35"/>
      <c r="CB213" s="35"/>
      <c r="CC213" s="35"/>
      <c r="CD213" s="35"/>
      <c r="CE213" s="35"/>
      <c r="CF213" s="35"/>
      <c r="CG213" s="35"/>
      <c r="CH213" s="35"/>
    </row>
    <row r="214" spans="1:86" ht="15.6" x14ac:dyDescent="0.3">
      <c r="A214" s="35"/>
      <c r="B214" s="86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112" t="str">
        <f>IFERROR(IF((Q213+1)&gt;=Template!$C$5,"-",Q213+1),"-")</f>
        <v>-</v>
      </c>
      <c r="R214" s="89">
        <f>IFERROR(_xll.EfirEndOfDay($E$5,Q214,"LAST","LAST_TRADE_DATE"),0)</f>
        <v>0</v>
      </c>
      <c r="S214" s="35"/>
      <c r="T214" s="17">
        <f t="shared" si="454"/>
        <v>46230</v>
      </c>
      <c r="U214" s="216">
        <f t="shared" si="448"/>
        <v>1</v>
      </c>
      <c r="V214" s="216">
        <f t="shared" si="454"/>
        <v>209</v>
      </c>
      <c r="W214" s="16">
        <f t="shared" si="462"/>
        <v>0.57260273972602738</v>
      </c>
      <c r="X214" s="16" t="e">
        <f>IF(Template!$F$7="Linear interpolation",LinInterp($I$5:$I$22,$G$5:$G$22,W214),CubicSpline($I$5:$I$22,$G$5:$G$22,W214))</f>
        <v>#VALUE!</v>
      </c>
      <c r="Y214" s="221" t="e">
        <f t="shared" si="455"/>
        <v>#VALUE!</v>
      </c>
      <c r="Z214" s="221" t="e">
        <f>Y214/PRODUCT($AA$6:AA213)</f>
        <v>#VALUE!</v>
      </c>
      <c r="AA214" s="16" t="e">
        <f t="shared" si="456"/>
        <v>#VALUE!</v>
      </c>
      <c r="AB214" s="10" t="e">
        <f t="shared" si="457"/>
        <v>#VALUE!</v>
      </c>
      <c r="AC214" s="90">
        <f t="shared" si="449"/>
        <v>214</v>
      </c>
      <c r="AD214" s="17">
        <f t="shared" si="458"/>
        <v>46207</v>
      </c>
      <c r="AE214" s="16" t="e">
        <f t="shared" si="450"/>
        <v>#VALUE!</v>
      </c>
      <c r="AF214" s="10">
        <f ca="1">IFERROR(AVERAGE(INDIRECT("AE"&amp;AC214-Template!$F$10+1):INDIRECT("AE"&amp;AC214)),0)</f>
        <v>0</v>
      </c>
      <c r="AG214" s="35"/>
      <c r="AH214" s="86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112" t="str">
        <f>IFERROR(IF((AW213+1)&gt;=Template!$C$5,"-",AW213+1),"-")</f>
        <v>-</v>
      </c>
      <c r="AX214" s="89">
        <f>IFERROR(_xll.EfirEndOfDay(3342963,AW214,"LAST","LAST_TRADE_DATE",,,,0),0)</f>
        <v>0</v>
      </c>
      <c r="AY214" s="35"/>
      <c r="AZ214" s="17">
        <f t="shared" ref="AZ214" si="496">AZ213+1</f>
        <v>46230</v>
      </c>
      <c r="BA214" s="216">
        <f t="shared" si="474"/>
        <v>1</v>
      </c>
      <c r="BB214" s="216">
        <f t="shared" ref="BB214" si="497">BB213+1</f>
        <v>209</v>
      </c>
      <c r="BC214" s="16">
        <f t="shared" si="476"/>
        <v>0.57260273972602738</v>
      </c>
      <c r="BD214" s="16">
        <f>IF(Template!$F$7="Linear interpolation",LinInterp($AO$5:$AO$18,$AM$5:$AM$18,BC214),CubicSpline($AO$5:$AO$18,$AM$5:$AM$18,BC214))</f>
        <v>15.319531013304864</v>
      </c>
      <c r="BE214" s="221">
        <f t="shared" si="477"/>
        <v>1.087720054295362</v>
      </c>
      <c r="BF214" s="221">
        <f>BE214/PRODUCT($BG$6:BG213)</f>
        <v>1.0003648712104958</v>
      </c>
      <c r="BG214" s="16">
        <f t="shared" si="478"/>
        <v>1.0003648712104958</v>
      </c>
      <c r="BH214" s="10">
        <f t="shared" si="479"/>
        <v>13.317799183095836</v>
      </c>
      <c r="BI214" s="90"/>
      <c r="BJ214" s="17">
        <f t="shared" si="461"/>
        <v>46207</v>
      </c>
      <c r="BK214" s="16">
        <f t="shared" si="453"/>
        <v>13.479555147321909</v>
      </c>
      <c r="BL214" s="10">
        <f ca="1">IFERROR(AVERAGE(INDIRECT("BK"&amp;AC214-Template!$F$10+1):INDIRECT("BK"&amp;AC214)),0)</f>
        <v>13.61398665813169</v>
      </c>
      <c r="BM214" s="35"/>
      <c r="BN214" s="86"/>
      <c r="BO214" s="35"/>
      <c r="BP214" s="35"/>
      <c r="BQ214" s="35"/>
      <c r="BR214" s="35"/>
      <c r="BS214" s="35"/>
      <c r="BT214" s="35"/>
      <c r="BU214" s="35"/>
      <c r="BV214" s="35"/>
      <c r="BW214" s="35"/>
      <c r="BX214" s="35"/>
      <c r="BY214" s="35"/>
      <c r="BZ214" s="35"/>
      <c r="CA214" s="35"/>
      <c r="CB214" s="35"/>
      <c r="CC214" s="35"/>
      <c r="CD214" s="35"/>
      <c r="CE214" s="35"/>
      <c r="CF214" s="35"/>
      <c r="CG214" s="35"/>
      <c r="CH214" s="35"/>
    </row>
    <row r="215" spans="1:86" ht="15.6" x14ac:dyDescent="0.3">
      <c r="A215" s="35"/>
      <c r="B215" s="86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112" t="str">
        <f>IFERROR(IF((Q214+1)&gt;=Template!$C$5,"-",Q214+1),"-")</f>
        <v>-</v>
      </c>
      <c r="R215" s="89">
        <f>IFERROR(_xll.EfirEndOfDay($E$5,Q215,"LAST","LAST_TRADE_DATE"),0)</f>
        <v>0</v>
      </c>
      <c r="S215" s="35"/>
      <c r="T215" s="17">
        <f t="shared" si="454"/>
        <v>46231</v>
      </c>
      <c r="U215" s="216">
        <f t="shared" si="448"/>
        <v>2</v>
      </c>
      <c r="V215" s="216">
        <f t="shared" si="454"/>
        <v>210</v>
      </c>
      <c r="W215" s="16">
        <f t="shared" si="462"/>
        <v>0.57534246575342463</v>
      </c>
      <c r="X215" s="16" t="e">
        <f>IF(Template!$F$7="Linear interpolation",LinInterp($I$5:$I$22,$G$5:$G$22,W215),CubicSpline($I$5:$I$22,$G$5:$G$22,W215))</f>
        <v>#VALUE!</v>
      </c>
      <c r="Y215" s="221" t="e">
        <f t="shared" si="455"/>
        <v>#VALUE!</v>
      </c>
      <c r="Z215" s="221" t="e">
        <f>Y215/PRODUCT($AA$6:AA214)</f>
        <v>#VALUE!</v>
      </c>
      <c r="AA215" s="16" t="e">
        <f t="shared" si="456"/>
        <v>#VALUE!</v>
      </c>
      <c r="AB215" s="10" t="e">
        <f t="shared" si="457"/>
        <v>#VALUE!</v>
      </c>
      <c r="AC215" s="90">
        <f t="shared" si="449"/>
        <v>215</v>
      </c>
      <c r="AD215" s="17">
        <f t="shared" si="458"/>
        <v>46208</v>
      </c>
      <c r="AE215" s="16" t="e">
        <f t="shared" si="450"/>
        <v>#VALUE!</v>
      </c>
      <c r="AF215" s="10">
        <f ca="1">IFERROR(AVERAGE(INDIRECT("AE"&amp;AC215-Template!$F$10+1):INDIRECT("AE"&amp;AC215)),0)</f>
        <v>0</v>
      </c>
      <c r="AG215" s="35"/>
      <c r="AH215" s="86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112" t="str">
        <f>IFERROR(IF((AW214+1)&gt;=Template!$C$5,"-",AW214+1),"-")</f>
        <v>-</v>
      </c>
      <c r="AX215" s="89">
        <f>IFERROR(_xll.EfirEndOfDay(3342963,AW215,"LAST","LAST_TRADE_DATE",,,,0),0)</f>
        <v>0</v>
      </c>
      <c r="AY215" s="35"/>
      <c r="AZ215" s="17">
        <f t="shared" ref="AZ215" si="498">AZ214+1</f>
        <v>46231</v>
      </c>
      <c r="BA215" s="216">
        <f t="shared" si="474"/>
        <v>2</v>
      </c>
      <c r="BB215" s="216">
        <f t="shared" ref="BB215" si="499">BB214+1</f>
        <v>210</v>
      </c>
      <c r="BC215" s="16">
        <f t="shared" si="476"/>
        <v>0.57534246575342463</v>
      </c>
      <c r="BD215" s="16">
        <f>IF(Template!$F$7="Linear interpolation",LinInterp($AO$5:$AO$18,$AM$5:$AM$18,BC215),CubicSpline($AO$5:$AO$18,$AM$5:$AM$18,BC215))</f>
        <v>15.315613347100482</v>
      </c>
      <c r="BE215" s="221">
        <f t="shared" si="477"/>
        <v>1.0881172274764686</v>
      </c>
      <c r="BF215" s="221">
        <f>BE215/PRODUCT($BG$6:BG214)</f>
        <v>1.0003651428320532</v>
      </c>
      <c r="BG215" s="16">
        <f t="shared" si="478"/>
        <v>1.0003651428320532</v>
      </c>
      <c r="BH215" s="10">
        <f t="shared" si="479"/>
        <v>13.327713369943428</v>
      </c>
      <c r="BI215" s="90"/>
      <c r="BJ215" s="17">
        <f t="shared" si="461"/>
        <v>46208</v>
      </c>
      <c r="BK215" s="16">
        <f t="shared" si="453"/>
        <v>13.479555147321909</v>
      </c>
      <c r="BL215" s="10">
        <f ca="1">IFERROR(AVERAGE(INDIRECT("BK"&amp;AC215-Template!$F$10+1):INDIRECT("BK"&amp;AC215)),0)</f>
        <v>13.603627741453765</v>
      </c>
      <c r="BM215" s="35"/>
      <c r="BN215" s="86"/>
      <c r="BO215" s="35"/>
      <c r="BP215" s="35"/>
      <c r="BQ215" s="35"/>
      <c r="BR215" s="35"/>
      <c r="BS215" s="35"/>
      <c r="BT215" s="35"/>
      <c r="BU215" s="35"/>
      <c r="BV215" s="35"/>
      <c r="BW215" s="35"/>
      <c r="BX215" s="35"/>
      <c r="BY215" s="35"/>
      <c r="BZ215" s="35"/>
      <c r="CA215" s="35"/>
      <c r="CB215" s="35"/>
      <c r="CC215" s="35"/>
      <c r="CD215" s="35"/>
      <c r="CE215" s="35"/>
      <c r="CF215" s="35"/>
      <c r="CG215" s="35"/>
      <c r="CH215" s="35"/>
    </row>
    <row r="216" spans="1:86" ht="15.6" x14ac:dyDescent="0.3">
      <c r="A216" s="35"/>
      <c r="B216" s="86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112" t="str">
        <f>IFERROR(IF((Q215+1)&gt;=Template!$C$5,"-",Q215+1),"-")</f>
        <v>-</v>
      </c>
      <c r="R216" s="89">
        <f>IFERROR(_xll.EfirEndOfDay($E$5,Q216,"LAST","LAST_TRADE_DATE"),0)</f>
        <v>0</v>
      </c>
      <c r="S216" s="35"/>
      <c r="T216" s="17">
        <f t="shared" si="454"/>
        <v>46232</v>
      </c>
      <c r="U216" s="216">
        <f t="shared" si="448"/>
        <v>3</v>
      </c>
      <c r="V216" s="216">
        <f t="shared" si="454"/>
        <v>211</v>
      </c>
      <c r="W216" s="16">
        <f t="shared" si="462"/>
        <v>0.57808219178082187</v>
      </c>
      <c r="X216" s="16" t="e">
        <f>IF(Template!$F$7="Linear interpolation",LinInterp($I$5:$I$22,$G$5:$G$22,W216),CubicSpline($I$5:$I$22,$G$5:$G$22,W216))</f>
        <v>#VALUE!</v>
      </c>
      <c r="Y216" s="221" t="e">
        <f t="shared" si="455"/>
        <v>#VALUE!</v>
      </c>
      <c r="Z216" s="221" t="e">
        <f>Y216/PRODUCT($AA$6:AA215)</f>
        <v>#VALUE!</v>
      </c>
      <c r="AA216" s="16" t="e">
        <f t="shared" si="456"/>
        <v>#VALUE!</v>
      </c>
      <c r="AB216" s="10" t="e">
        <f t="shared" si="457"/>
        <v>#VALUE!</v>
      </c>
      <c r="AC216" s="90">
        <f t="shared" si="449"/>
        <v>216</v>
      </c>
      <c r="AD216" s="17">
        <f t="shared" si="458"/>
        <v>46209</v>
      </c>
      <c r="AE216" s="16" t="e">
        <f t="shared" si="450"/>
        <v>#VALUE!</v>
      </c>
      <c r="AF216" s="10">
        <f ca="1">IFERROR(AVERAGE(INDIRECT("AE"&amp;AC216-Template!$F$10+1):INDIRECT("AE"&amp;AC216)),0)</f>
        <v>0</v>
      </c>
      <c r="AG216" s="35"/>
      <c r="AH216" s="86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112" t="str">
        <f>IFERROR(IF((AW215+1)&gt;=Template!$C$5,"-",AW215+1),"-")</f>
        <v>-</v>
      </c>
      <c r="AX216" s="89">
        <f>IFERROR(_xll.EfirEndOfDay(3342963,AW216,"LAST","LAST_TRADE_DATE",,,,0),0)</f>
        <v>0</v>
      </c>
      <c r="AY216" s="35"/>
      <c r="AZ216" s="17">
        <f t="shared" ref="AZ216" si="500">AZ215+1</f>
        <v>46232</v>
      </c>
      <c r="BA216" s="216">
        <f t="shared" si="474"/>
        <v>3</v>
      </c>
      <c r="BB216" s="216">
        <f t="shared" ref="BB216" si="501">BB215+1</f>
        <v>211</v>
      </c>
      <c r="BC216" s="16">
        <f t="shared" si="476"/>
        <v>0.57808219178082187</v>
      </c>
      <c r="BD216" s="16">
        <f>IF(Template!$F$7="Linear interpolation",LinInterp($AO$5:$AO$18,$AM$5:$AM$18,BC216),CubicSpline($AO$5:$AO$18,$AM$5:$AM$18,BC216))</f>
        <v>15.31173603782582</v>
      </c>
      <c r="BE216" s="221">
        <f t="shared" si="477"/>
        <v>1.0885144192871574</v>
      </c>
      <c r="BF216" s="221">
        <f>BE216/PRODUCT($BG$6:BG215)</f>
        <v>1.0003650266723652</v>
      </c>
      <c r="BG216" s="16">
        <f t="shared" si="478"/>
        <v>1.0003650266723652</v>
      </c>
      <c r="BH216" s="10">
        <f t="shared" si="479"/>
        <v>13.323473541328124</v>
      </c>
      <c r="BI216" s="90"/>
      <c r="BJ216" s="17">
        <f t="shared" si="461"/>
        <v>46209</v>
      </c>
      <c r="BK216" s="16">
        <f t="shared" si="453"/>
        <v>13.433719552574775</v>
      </c>
      <c r="BL216" s="10">
        <f ca="1">IFERROR(AVERAGE(INDIRECT("BK"&amp;AC216-Template!$F$10+1):INDIRECT("BK"&amp;AC216)),0)</f>
        <v>13.5917409716176</v>
      </c>
      <c r="BM216" s="35"/>
      <c r="BN216" s="86"/>
      <c r="BO216" s="35"/>
      <c r="BP216" s="35"/>
      <c r="BQ216" s="35"/>
      <c r="BR216" s="35"/>
      <c r="BS216" s="35"/>
      <c r="BT216" s="35"/>
      <c r="BU216" s="35"/>
      <c r="BV216" s="35"/>
      <c r="BW216" s="35"/>
      <c r="BX216" s="35"/>
      <c r="BY216" s="35"/>
      <c r="BZ216" s="35"/>
      <c r="CA216" s="35"/>
      <c r="CB216" s="35"/>
      <c r="CC216" s="35"/>
      <c r="CD216" s="35"/>
      <c r="CE216" s="35"/>
      <c r="CF216" s="35"/>
      <c r="CG216" s="35"/>
      <c r="CH216" s="35"/>
    </row>
    <row r="217" spans="1:86" ht="15.6" x14ac:dyDescent="0.3">
      <c r="A217" s="35"/>
      <c r="B217" s="86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112" t="str">
        <f>IFERROR(IF((Q216+1)&gt;=Template!$C$5,"-",Q216+1),"-")</f>
        <v>-</v>
      </c>
      <c r="R217" s="89">
        <f>IFERROR(_xll.EfirEndOfDay($E$5,Q217,"LAST","LAST_TRADE_DATE"),0)</f>
        <v>0</v>
      </c>
      <c r="S217" s="35"/>
      <c r="T217" s="17">
        <f t="shared" si="454"/>
        <v>46233</v>
      </c>
      <c r="U217" s="216">
        <f t="shared" si="448"/>
        <v>4</v>
      </c>
      <c r="V217" s="216">
        <f t="shared" si="454"/>
        <v>212</v>
      </c>
      <c r="W217" s="16">
        <f t="shared" si="462"/>
        <v>0.58082191780821912</v>
      </c>
      <c r="X217" s="16" t="e">
        <f>IF(Template!$F$7="Linear interpolation",LinInterp($I$5:$I$22,$G$5:$G$22,W217),CubicSpline($I$5:$I$22,$G$5:$G$22,W217))</f>
        <v>#VALUE!</v>
      </c>
      <c r="Y217" s="221" t="e">
        <f t="shared" si="455"/>
        <v>#VALUE!</v>
      </c>
      <c r="Z217" s="221" t="e">
        <f>Y217/PRODUCT($AA$6:AA216)</f>
        <v>#VALUE!</v>
      </c>
      <c r="AA217" s="16" t="e">
        <f t="shared" si="456"/>
        <v>#VALUE!</v>
      </c>
      <c r="AB217" s="10" t="e">
        <f t="shared" si="457"/>
        <v>#VALUE!</v>
      </c>
      <c r="AC217" s="90">
        <f t="shared" si="449"/>
        <v>217</v>
      </c>
      <c r="AD217" s="17">
        <f t="shared" si="458"/>
        <v>46210</v>
      </c>
      <c r="AE217" s="16" t="e">
        <f t="shared" si="450"/>
        <v>#VALUE!</v>
      </c>
      <c r="AF217" s="10">
        <f ca="1">IFERROR(AVERAGE(INDIRECT("AE"&amp;AC217-Template!$F$10+1):INDIRECT("AE"&amp;AC217)),0)</f>
        <v>0</v>
      </c>
      <c r="AG217" s="35"/>
      <c r="AH217" s="86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112" t="str">
        <f>IFERROR(IF((AW216+1)&gt;=Template!$C$5,"-",AW216+1),"-")</f>
        <v>-</v>
      </c>
      <c r="AX217" s="89">
        <f>IFERROR(_xll.EfirEndOfDay(3342963,AW217,"LAST","LAST_TRADE_DATE",,,,0),0)</f>
        <v>0</v>
      </c>
      <c r="AY217" s="35"/>
      <c r="AZ217" s="17">
        <f t="shared" ref="AZ217" si="502">AZ216+1</f>
        <v>46233</v>
      </c>
      <c r="BA217" s="216">
        <f t="shared" si="474"/>
        <v>4</v>
      </c>
      <c r="BB217" s="216">
        <f t="shared" ref="BB217" si="503">BB216+1</f>
        <v>212</v>
      </c>
      <c r="BC217" s="16">
        <f t="shared" si="476"/>
        <v>0.58082191780821912</v>
      </c>
      <c r="BD217" s="16">
        <f>IF(Template!$F$7="Linear interpolation",LinInterp($AO$5:$AO$18,$AM$5:$AM$18,BC217),CubicSpline($AO$5:$AO$18,$AM$5:$AM$18,BC217))</f>
        <v>15.307899240897488</v>
      </c>
      <c r="BE217" s="221">
        <f t="shared" si="477"/>
        <v>1.0889116339471305</v>
      </c>
      <c r="BF217" s="221">
        <f>BE217/PRODUCT($BG$6:BG216)</f>
        <v>1.0003649144677691</v>
      </c>
      <c r="BG217" s="16">
        <f t="shared" si="478"/>
        <v>1.0003649144677691</v>
      </c>
      <c r="BH217" s="10">
        <f t="shared" si="479"/>
        <v>13.319378073571976</v>
      </c>
      <c r="BI217" s="90"/>
      <c r="BJ217" s="17">
        <f t="shared" si="461"/>
        <v>46210</v>
      </c>
      <c r="BK217" s="16">
        <f t="shared" si="453"/>
        <v>13.449449692493399</v>
      </c>
      <c r="BL217" s="10">
        <f ca="1">IFERROR(AVERAGE(INDIRECT("BK"&amp;AC217-Template!$F$10+1):INDIRECT("BK"&amp;AC217)),0)</f>
        <v>13.580378539778726</v>
      </c>
      <c r="BM217" s="35"/>
      <c r="BN217" s="86"/>
      <c r="BO217" s="35"/>
      <c r="BP217" s="35"/>
      <c r="BQ217" s="35"/>
      <c r="BR217" s="35"/>
      <c r="BS217" s="35"/>
      <c r="BT217" s="35"/>
      <c r="BU217" s="35"/>
      <c r="BV217" s="35"/>
      <c r="BW217" s="35"/>
      <c r="BX217" s="35"/>
      <c r="BY217" s="35"/>
      <c r="BZ217" s="35"/>
      <c r="CA217" s="35"/>
      <c r="CB217" s="35"/>
      <c r="CC217" s="35"/>
      <c r="CD217" s="35"/>
      <c r="CE217" s="35"/>
      <c r="CF217" s="35"/>
      <c r="CG217" s="35"/>
      <c r="CH217" s="35"/>
    </row>
    <row r="218" spans="1:86" ht="15.6" x14ac:dyDescent="0.3">
      <c r="A218" s="35"/>
      <c r="B218" s="86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112" t="str">
        <f>IFERROR(IF((Q217+1)&gt;=Template!$C$5,"-",Q217+1),"-")</f>
        <v>-</v>
      </c>
      <c r="R218" s="89">
        <f>IFERROR(_xll.EfirEndOfDay($E$5,Q218,"LAST","LAST_TRADE_DATE"),0)</f>
        <v>0</v>
      </c>
      <c r="S218" s="35"/>
      <c r="T218" s="17">
        <f t="shared" si="454"/>
        <v>46234</v>
      </c>
      <c r="U218" s="216">
        <f t="shared" si="448"/>
        <v>5</v>
      </c>
      <c r="V218" s="216">
        <f t="shared" si="454"/>
        <v>213</v>
      </c>
      <c r="W218" s="16">
        <f t="shared" si="462"/>
        <v>0.58356164383561648</v>
      </c>
      <c r="X218" s="16" t="e">
        <f>IF(Template!$F$7="Linear interpolation",LinInterp($I$5:$I$22,$G$5:$G$22,W218),CubicSpline($I$5:$I$22,$G$5:$G$22,W218))</f>
        <v>#VALUE!</v>
      </c>
      <c r="Y218" s="221" t="e">
        <f t="shared" si="455"/>
        <v>#VALUE!</v>
      </c>
      <c r="Z218" s="221" t="e">
        <f>Y218/PRODUCT($AA$6:AA217)</f>
        <v>#VALUE!</v>
      </c>
      <c r="AA218" s="16" t="e">
        <f t="shared" si="456"/>
        <v>#VALUE!</v>
      </c>
      <c r="AB218" s="10" t="e">
        <f t="shared" si="457"/>
        <v>#VALUE!</v>
      </c>
      <c r="AC218" s="90">
        <f t="shared" si="449"/>
        <v>218</v>
      </c>
      <c r="AD218" s="17">
        <f t="shared" si="458"/>
        <v>46211</v>
      </c>
      <c r="AE218" s="16" t="e">
        <f t="shared" si="450"/>
        <v>#VALUE!</v>
      </c>
      <c r="AF218" s="10">
        <f ca="1">IFERROR(AVERAGE(INDIRECT("AE"&amp;AC218-Template!$F$10+1):INDIRECT("AE"&amp;AC218)),0)</f>
        <v>0</v>
      </c>
      <c r="AG218" s="35"/>
      <c r="AH218" s="86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112" t="str">
        <f>IFERROR(IF((AW217+1)&gt;=Template!$C$5,"-",AW217+1),"-")</f>
        <v>-</v>
      </c>
      <c r="AX218" s="89">
        <f>IFERROR(_xll.EfirEndOfDay(3342963,AW218,"LAST","LAST_TRADE_DATE",,,,0),0)</f>
        <v>0</v>
      </c>
      <c r="AY218" s="35"/>
      <c r="AZ218" s="17">
        <f t="shared" ref="AZ218" si="504">AZ217+1</f>
        <v>46234</v>
      </c>
      <c r="BA218" s="216">
        <f t="shared" si="474"/>
        <v>5</v>
      </c>
      <c r="BB218" s="216">
        <f t="shared" ref="BB218" si="505">BB217+1</f>
        <v>213</v>
      </c>
      <c r="BC218" s="16">
        <f t="shared" si="476"/>
        <v>0.58356164383561648</v>
      </c>
      <c r="BD218" s="16">
        <f>IF(Template!$F$7="Linear interpolation",LinInterp($AO$5:$AO$18,$AM$5:$AM$18,BC218),CubicSpline($AO$5:$AO$18,$AM$5:$AM$18,BC218))</f>
        <v>15.304103111732092</v>
      </c>
      <c r="BE218" s="221">
        <f t="shared" si="477"/>
        <v>1.0893088756931215</v>
      </c>
      <c r="BF218" s="221">
        <f>BE218/PRODUCT($BG$6:BG217)</f>
        <v>1.0003648062281703</v>
      </c>
      <c r="BG218" s="16">
        <f t="shared" si="478"/>
        <v>1.0003648062281703</v>
      </c>
      <c r="BH218" s="10">
        <f t="shared" si="479"/>
        <v>13.315427328214335</v>
      </c>
      <c r="BI218" s="90"/>
      <c r="BJ218" s="17">
        <f t="shared" si="461"/>
        <v>46211</v>
      </c>
      <c r="BK218" s="16">
        <f t="shared" si="453"/>
        <v>13.442262986120612</v>
      </c>
      <c r="BL218" s="10">
        <f ca="1">IFERROR(AVERAGE(INDIRECT("BK"&amp;AC218-Template!$F$10+1):INDIRECT("BK"&amp;AC218)),0)</f>
        <v>13.571638856833227</v>
      </c>
      <c r="BM218" s="35"/>
      <c r="BN218" s="86"/>
      <c r="BO218" s="35"/>
      <c r="BP218" s="35"/>
      <c r="BQ218" s="35"/>
      <c r="BR218" s="35"/>
      <c r="BS218" s="35"/>
      <c r="BT218" s="35"/>
      <c r="BU218" s="35"/>
      <c r="BV218" s="35"/>
      <c r="BW218" s="35"/>
      <c r="BX218" s="35"/>
      <c r="BY218" s="35"/>
      <c r="BZ218" s="35"/>
      <c r="CA218" s="35"/>
      <c r="CB218" s="35"/>
      <c r="CC218" s="35"/>
      <c r="CD218" s="35"/>
      <c r="CE218" s="35"/>
      <c r="CF218" s="35"/>
      <c r="CG218" s="35"/>
      <c r="CH218" s="35"/>
    </row>
    <row r="219" spans="1:86" ht="15.6" x14ac:dyDescent="0.3">
      <c r="A219" s="35"/>
      <c r="B219" s="86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112" t="str">
        <f>IFERROR(IF((Q218+1)&gt;=Template!$C$5,"-",Q218+1),"-")</f>
        <v>-</v>
      </c>
      <c r="R219" s="89">
        <f>IFERROR(_xll.EfirEndOfDay($E$5,Q219,"LAST","LAST_TRADE_DATE"),0)</f>
        <v>0</v>
      </c>
      <c r="S219" s="35"/>
      <c r="T219" s="17">
        <f t="shared" si="454"/>
        <v>46235</v>
      </c>
      <c r="U219" s="216">
        <f t="shared" si="448"/>
        <v>6</v>
      </c>
      <c r="V219" s="216">
        <f t="shared" si="454"/>
        <v>214</v>
      </c>
      <c r="W219" s="16">
        <f t="shared" si="462"/>
        <v>0.58630136986301373</v>
      </c>
      <c r="X219" s="16" t="e">
        <f>IF(Template!$F$7="Linear interpolation",LinInterp($I$5:$I$22,$G$5:$G$22,W219),CubicSpline($I$5:$I$22,$G$5:$G$22,W219))</f>
        <v>#VALUE!</v>
      </c>
      <c r="Y219" s="221" t="e">
        <f t="shared" si="455"/>
        <v>#VALUE!</v>
      </c>
      <c r="Z219" s="221" t="e">
        <f>Y219/PRODUCT($AA$6:AA218)</f>
        <v>#VALUE!</v>
      </c>
      <c r="AA219" s="16" t="e">
        <f t="shared" si="456"/>
        <v>#VALUE!</v>
      </c>
      <c r="AB219" s="10" t="e">
        <f t="shared" si="457"/>
        <v>#VALUE!</v>
      </c>
      <c r="AC219" s="90">
        <f t="shared" si="449"/>
        <v>219</v>
      </c>
      <c r="AD219" s="17">
        <f t="shared" si="458"/>
        <v>46212</v>
      </c>
      <c r="AE219" s="16" t="e">
        <f t="shared" si="450"/>
        <v>#VALUE!</v>
      </c>
      <c r="AF219" s="10">
        <f ca="1">IFERROR(AVERAGE(INDIRECT("AE"&amp;AC219-Template!$F$10+1):INDIRECT("AE"&amp;AC219)),0)</f>
        <v>0</v>
      </c>
      <c r="AG219" s="35"/>
      <c r="AH219" s="86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112" t="str">
        <f>IFERROR(IF((AW218+1)&gt;=Template!$C$5,"-",AW218+1),"-")</f>
        <v>-</v>
      </c>
      <c r="AX219" s="89">
        <f>IFERROR(_xll.EfirEndOfDay(3342963,AW219,"LAST","LAST_TRADE_DATE",,,,0),0)</f>
        <v>0</v>
      </c>
      <c r="AY219" s="35"/>
      <c r="AZ219" s="17">
        <f t="shared" ref="AZ219" si="506">AZ218+1</f>
        <v>46235</v>
      </c>
      <c r="BA219" s="216">
        <f t="shared" si="474"/>
        <v>6</v>
      </c>
      <c r="BB219" s="216">
        <f t="shared" ref="BB219" si="507">BB218+1</f>
        <v>214</v>
      </c>
      <c r="BC219" s="16">
        <f t="shared" si="476"/>
        <v>0.58630136986301373</v>
      </c>
      <c r="BD219" s="16">
        <f>IF(Template!$F$7="Linear interpolation",LinInterp($AO$5:$AO$18,$AM$5:$AM$18,BC219),CubicSpline($AO$5:$AO$18,$AM$5:$AM$18,BC219))</f>
        <v>15.300347805746243</v>
      </c>
      <c r="BE219" s="221">
        <f t="shared" si="477"/>
        <v>1.0897061487788957</v>
      </c>
      <c r="BF219" s="221">
        <f>BE219/PRODUCT($BG$6:BG218)</f>
        <v>1.0003647019634549</v>
      </c>
      <c r="BG219" s="16">
        <f t="shared" si="478"/>
        <v>1.0003648062281703</v>
      </c>
      <c r="BH219" s="10">
        <f t="shared" si="479"/>
        <v>13.315427328214335</v>
      </c>
      <c r="BI219" s="90"/>
      <c r="BJ219" s="17">
        <f t="shared" si="461"/>
        <v>46212</v>
      </c>
      <c r="BK219" s="16">
        <f t="shared" si="453"/>
        <v>13.435212895224646</v>
      </c>
      <c r="BL219" s="10">
        <f ca="1">IFERROR(AVERAGE(INDIRECT("BK"&amp;AC219-Template!$F$10+1):INDIRECT("BK"&amp;AC219)),0)</f>
        <v>13.561685440699398</v>
      </c>
      <c r="BM219" s="35"/>
      <c r="BN219" s="86"/>
      <c r="BO219" s="35"/>
      <c r="BP219" s="35"/>
      <c r="BQ219" s="35"/>
      <c r="BR219" s="35"/>
      <c r="BS219" s="35"/>
      <c r="BT219" s="35"/>
      <c r="BU219" s="35"/>
      <c r="BV219" s="35"/>
      <c r="BW219" s="35"/>
      <c r="BX219" s="35"/>
      <c r="BY219" s="35"/>
      <c r="BZ219" s="35"/>
      <c r="CA219" s="35"/>
      <c r="CB219" s="35"/>
      <c r="CC219" s="35"/>
      <c r="CD219" s="35"/>
      <c r="CE219" s="35"/>
      <c r="CF219" s="35"/>
      <c r="CG219" s="35"/>
      <c r="CH219" s="35"/>
    </row>
    <row r="220" spans="1:86" ht="15.6" x14ac:dyDescent="0.3">
      <c r="A220" s="35"/>
      <c r="B220" s="86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112" t="str">
        <f>IFERROR(IF((Q219+1)&gt;=Template!$C$5,"-",Q219+1),"-")</f>
        <v>-</v>
      </c>
      <c r="R220" s="89">
        <f>IFERROR(_xll.EfirEndOfDay($E$5,Q220,"LAST","LAST_TRADE_DATE"),0)</f>
        <v>0</v>
      </c>
      <c r="S220" s="35"/>
      <c r="T220" s="17">
        <f t="shared" si="454"/>
        <v>46236</v>
      </c>
      <c r="U220" s="216">
        <f t="shared" si="448"/>
        <v>7</v>
      </c>
      <c r="V220" s="216">
        <f t="shared" si="454"/>
        <v>215</v>
      </c>
      <c r="W220" s="16">
        <f t="shared" si="462"/>
        <v>0.58904109589041098</v>
      </c>
      <c r="X220" s="16" t="e">
        <f>IF(Template!$F$7="Linear interpolation",LinInterp($I$5:$I$22,$G$5:$G$22,W220),CubicSpline($I$5:$I$22,$G$5:$G$22,W220))</f>
        <v>#VALUE!</v>
      </c>
      <c r="Y220" s="221" t="e">
        <f t="shared" si="455"/>
        <v>#VALUE!</v>
      </c>
      <c r="Z220" s="221" t="e">
        <f>Y220/PRODUCT($AA$6:AA219)</f>
        <v>#VALUE!</v>
      </c>
      <c r="AA220" s="16" t="e">
        <f t="shared" si="456"/>
        <v>#VALUE!</v>
      </c>
      <c r="AB220" s="10" t="e">
        <f t="shared" si="457"/>
        <v>#VALUE!</v>
      </c>
      <c r="AC220" s="90">
        <f t="shared" si="449"/>
        <v>220</v>
      </c>
      <c r="AD220" s="17">
        <f t="shared" si="458"/>
        <v>46213</v>
      </c>
      <c r="AE220" s="16" t="e">
        <f t="shared" si="450"/>
        <v>#VALUE!</v>
      </c>
      <c r="AF220" s="10">
        <f ca="1">IFERROR(AVERAGE(INDIRECT("AE"&amp;AC220-Template!$F$10+1):INDIRECT("AE"&amp;AC220)),0)</f>
        <v>0</v>
      </c>
      <c r="AG220" s="35"/>
      <c r="AH220" s="86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112" t="str">
        <f>IFERROR(IF((AW219+1)&gt;=Template!$C$5,"-",AW219+1),"-")</f>
        <v>-</v>
      </c>
      <c r="AX220" s="89">
        <f>IFERROR(_xll.EfirEndOfDay(3342963,AW220,"LAST","LAST_TRADE_DATE",,,,0),0)</f>
        <v>0</v>
      </c>
      <c r="AY220" s="35"/>
      <c r="AZ220" s="17">
        <f t="shared" ref="AZ220" si="508">AZ219+1</f>
        <v>46236</v>
      </c>
      <c r="BA220" s="216">
        <f t="shared" si="474"/>
        <v>7</v>
      </c>
      <c r="BB220" s="216">
        <f t="shared" ref="BB220" si="509">BB219+1</f>
        <v>215</v>
      </c>
      <c r="BC220" s="16">
        <f t="shared" si="476"/>
        <v>0.58904109589041098</v>
      </c>
      <c r="BD220" s="16">
        <f>IF(Template!$F$7="Linear interpolation",LinInterp($AO$5:$AO$18,$AM$5:$AM$18,BC220),CubicSpline($AO$5:$AO$18,$AM$5:$AM$18,BC220))</f>
        <v>15.296633478356554</v>
      </c>
      <c r="BE220" s="221">
        <f t="shared" si="477"/>
        <v>1.0901034574752508</v>
      </c>
      <c r="BF220" s="221">
        <f>BE220/PRODUCT($BG$6:BG219)</f>
        <v>1.0003644974187968</v>
      </c>
      <c r="BG220" s="16">
        <f t="shared" si="478"/>
        <v>1.0003648062281703</v>
      </c>
      <c r="BH220" s="10">
        <f t="shared" si="479"/>
        <v>13.315427328214335</v>
      </c>
      <c r="BI220" s="90"/>
      <c r="BJ220" s="17">
        <f t="shared" si="461"/>
        <v>46213</v>
      </c>
      <c r="BK220" s="16">
        <f t="shared" si="453"/>
        <v>13.428299795017363</v>
      </c>
      <c r="BL220" s="10">
        <f ca="1">IFERROR(AVERAGE(INDIRECT("BK"&amp;AC220-Template!$F$10+1):INDIRECT("BK"&amp;AC220)),0)</f>
        <v>13.551953657827603</v>
      </c>
      <c r="BM220" s="35"/>
      <c r="BN220" s="86"/>
      <c r="BO220" s="35"/>
      <c r="BP220" s="35"/>
      <c r="BQ220" s="35"/>
      <c r="BR220" s="35"/>
      <c r="BS220" s="35"/>
      <c r="BT220" s="35"/>
      <c r="BU220" s="35"/>
      <c r="BV220" s="35"/>
      <c r="BW220" s="35"/>
      <c r="BX220" s="35"/>
      <c r="BY220" s="35"/>
      <c r="BZ220" s="35"/>
      <c r="CA220" s="35"/>
      <c r="CB220" s="35"/>
      <c r="CC220" s="35"/>
      <c r="CD220" s="35"/>
      <c r="CE220" s="35"/>
      <c r="CF220" s="35"/>
      <c r="CG220" s="35"/>
      <c r="CH220" s="35"/>
    </row>
    <row r="221" spans="1:86" ht="15.6" x14ac:dyDescent="0.3">
      <c r="A221" s="35"/>
      <c r="B221" s="86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112" t="str">
        <f>IFERROR(IF((Q220+1)&gt;=Template!$C$5,"-",Q220+1),"-")</f>
        <v>-</v>
      </c>
      <c r="R221" s="89">
        <f>IFERROR(_xll.EfirEndOfDay($E$5,Q221,"LAST","LAST_TRADE_DATE"),0)</f>
        <v>0</v>
      </c>
      <c r="S221" s="35"/>
      <c r="T221" s="17">
        <f t="shared" si="454"/>
        <v>46237</v>
      </c>
      <c r="U221" s="216">
        <f t="shared" si="448"/>
        <v>1</v>
      </c>
      <c r="V221" s="216">
        <f t="shared" si="454"/>
        <v>216</v>
      </c>
      <c r="W221" s="16">
        <f t="shared" si="462"/>
        <v>0.59178082191780823</v>
      </c>
      <c r="X221" s="16" t="e">
        <f>IF(Template!$F$7="Linear interpolation",LinInterp($I$5:$I$22,$G$5:$G$22,W221),CubicSpline($I$5:$I$22,$G$5:$G$22,W221))</f>
        <v>#VALUE!</v>
      </c>
      <c r="Y221" s="221" t="e">
        <f t="shared" si="455"/>
        <v>#VALUE!</v>
      </c>
      <c r="Z221" s="221" t="e">
        <f>Y221/PRODUCT($AA$6:AA220)</f>
        <v>#VALUE!</v>
      </c>
      <c r="AA221" s="16" t="e">
        <f t="shared" si="456"/>
        <v>#VALUE!</v>
      </c>
      <c r="AB221" s="10" t="e">
        <f t="shared" si="457"/>
        <v>#VALUE!</v>
      </c>
      <c r="AC221" s="90">
        <f t="shared" si="449"/>
        <v>221</v>
      </c>
      <c r="AD221" s="17">
        <f t="shared" si="458"/>
        <v>46214</v>
      </c>
      <c r="AE221" s="16" t="e">
        <f t="shared" si="450"/>
        <v>#VALUE!</v>
      </c>
      <c r="AF221" s="10">
        <f ca="1">IFERROR(AVERAGE(INDIRECT("AE"&amp;AC221-Template!$F$10+1):INDIRECT("AE"&amp;AC221)),0)</f>
        <v>0</v>
      </c>
      <c r="AG221" s="35"/>
      <c r="AH221" s="86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112" t="str">
        <f>IFERROR(IF((AW220+1)&gt;=Template!$C$5,"-",AW220+1),"-")</f>
        <v>-</v>
      </c>
      <c r="AX221" s="89">
        <f>IFERROR(_xll.EfirEndOfDay(3342963,AW221,"LAST","LAST_TRADE_DATE",,,,0),0)</f>
        <v>0</v>
      </c>
      <c r="AY221" s="35"/>
      <c r="AZ221" s="17">
        <f t="shared" ref="AZ221" si="510">AZ220+1</f>
        <v>46237</v>
      </c>
      <c r="BA221" s="216">
        <f t="shared" si="474"/>
        <v>1</v>
      </c>
      <c r="BB221" s="216">
        <f t="shared" ref="BB221" si="511">BB220+1</f>
        <v>216</v>
      </c>
      <c r="BC221" s="16">
        <f t="shared" si="476"/>
        <v>0.59178082191780823</v>
      </c>
      <c r="BD221" s="16">
        <f>IF(Template!$F$7="Linear interpolation",LinInterp($AO$5:$AO$18,$AM$5:$AM$18,BC221),CubicSpline($AO$5:$AO$18,$AM$5:$AM$18,BC221))</f>
        <v>15.29296028497963</v>
      </c>
      <c r="BE221" s="221">
        <f t="shared" si="477"/>
        <v>1.0905008060700165</v>
      </c>
      <c r="BF221" s="221">
        <f>BE221/PRODUCT($BG$6:BG220)</f>
        <v>1.0003641965888457</v>
      </c>
      <c r="BG221" s="16">
        <f t="shared" si="478"/>
        <v>1.0003641965888457</v>
      </c>
      <c r="BH221" s="10">
        <f t="shared" si="479"/>
        <v>13.293175492867238</v>
      </c>
      <c r="BI221" s="90"/>
      <c r="BJ221" s="17">
        <f t="shared" si="461"/>
        <v>46214</v>
      </c>
      <c r="BK221" s="16">
        <f t="shared" si="453"/>
        <v>13.428299795017363</v>
      </c>
      <c r="BL221" s="10">
        <f ca="1">IFERROR(AVERAGE(INDIRECT("BK"&amp;AC221-Template!$F$10+1):INDIRECT("BK"&amp;AC221)),0)</f>
        <v>13.542666134414599</v>
      </c>
      <c r="BM221" s="35"/>
      <c r="BN221" s="86"/>
      <c r="BO221" s="35"/>
      <c r="BP221" s="35"/>
      <c r="BQ221" s="35"/>
      <c r="BR221" s="35"/>
      <c r="BS221" s="35"/>
      <c r="BT221" s="35"/>
      <c r="BU221" s="35"/>
      <c r="BV221" s="35"/>
      <c r="BW221" s="35"/>
      <c r="BX221" s="35"/>
      <c r="BY221" s="35"/>
      <c r="BZ221" s="35"/>
      <c r="CA221" s="35"/>
      <c r="CB221" s="35"/>
      <c r="CC221" s="35"/>
      <c r="CD221" s="35"/>
      <c r="CE221" s="35"/>
      <c r="CF221" s="35"/>
      <c r="CG221" s="35"/>
      <c r="CH221" s="35"/>
    </row>
    <row r="222" spans="1:86" ht="15.6" x14ac:dyDescent="0.3">
      <c r="A222" s="35"/>
      <c r="B222" s="86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112" t="str">
        <f>IFERROR(IF((Q221+1)&gt;=Template!$C$5,"-",Q221+1),"-")</f>
        <v>-</v>
      </c>
      <c r="R222" s="89">
        <f>IFERROR(_xll.EfirEndOfDay($E$5,Q222,"LAST","LAST_TRADE_DATE"),0)</f>
        <v>0</v>
      </c>
      <c r="S222" s="35"/>
      <c r="T222" s="17">
        <f t="shared" si="454"/>
        <v>46238</v>
      </c>
      <c r="U222" s="216">
        <f t="shared" si="448"/>
        <v>2</v>
      </c>
      <c r="V222" s="216">
        <f t="shared" si="454"/>
        <v>217</v>
      </c>
      <c r="W222" s="16">
        <f t="shared" si="462"/>
        <v>0.59452054794520548</v>
      </c>
      <c r="X222" s="16" t="e">
        <f>IF(Template!$F$7="Linear interpolation",LinInterp($I$5:$I$22,$G$5:$G$22,W222),CubicSpline($I$5:$I$22,$G$5:$G$22,W222))</f>
        <v>#VALUE!</v>
      </c>
      <c r="Y222" s="221" t="e">
        <f t="shared" si="455"/>
        <v>#VALUE!</v>
      </c>
      <c r="Z222" s="221" t="e">
        <f>Y222/PRODUCT($AA$6:AA221)</f>
        <v>#VALUE!</v>
      </c>
      <c r="AA222" s="16" t="e">
        <f t="shared" si="456"/>
        <v>#VALUE!</v>
      </c>
      <c r="AB222" s="10" t="e">
        <f t="shared" si="457"/>
        <v>#VALUE!</v>
      </c>
      <c r="AC222" s="90">
        <f t="shared" si="449"/>
        <v>222</v>
      </c>
      <c r="AD222" s="17">
        <f t="shared" si="458"/>
        <v>46215</v>
      </c>
      <c r="AE222" s="16" t="e">
        <f t="shared" si="450"/>
        <v>#VALUE!</v>
      </c>
      <c r="AF222" s="10">
        <f ca="1">IFERROR(AVERAGE(INDIRECT("AE"&amp;AC222-Template!$F$10+1):INDIRECT("AE"&amp;AC222)),0)</f>
        <v>0</v>
      </c>
      <c r="AG222" s="35"/>
      <c r="AH222" s="86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112" t="str">
        <f>IFERROR(IF((AW221+1)&gt;=Template!$C$5,"-",AW221+1),"-")</f>
        <v>-</v>
      </c>
      <c r="AX222" s="89">
        <f>IFERROR(_xll.EfirEndOfDay(3342963,AW222,"LAST","LAST_TRADE_DATE",,,,0),0)</f>
        <v>0</v>
      </c>
      <c r="AY222" s="35"/>
      <c r="AZ222" s="17">
        <f t="shared" ref="AZ222" si="512">AZ221+1</f>
        <v>46238</v>
      </c>
      <c r="BA222" s="216">
        <f t="shared" si="474"/>
        <v>2</v>
      </c>
      <c r="BB222" s="216">
        <f t="shared" ref="BB222" si="513">BB221+1</f>
        <v>217</v>
      </c>
      <c r="BC222" s="16">
        <f t="shared" si="476"/>
        <v>0.59452054794520548</v>
      </c>
      <c r="BD222" s="16">
        <f>IF(Template!$F$7="Linear interpolation",LinInterp($AO$5:$AO$18,$AM$5:$AM$18,BC222),CubicSpline($AO$5:$AO$18,$AM$5:$AM$18,BC222))</f>
        <v>15.289328381032082</v>
      </c>
      <c r="BE222" s="221">
        <f t="shared" si="477"/>
        <v>1.0908981988680537</v>
      </c>
      <c r="BF222" s="221">
        <f>BE222/PRODUCT($BG$6:BG221)</f>
        <v>1.0003644131171892</v>
      </c>
      <c r="BG222" s="16">
        <f t="shared" si="478"/>
        <v>1.0003644131171892</v>
      </c>
      <c r="BH222" s="10">
        <f t="shared" si="479"/>
        <v>13.301078777404163</v>
      </c>
      <c r="BI222" s="90"/>
      <c r="BJ222" s="17">
        <f t="shared" si="461"/>
        <v>46215</v>
      </c>
      <c r="BK222" s="16">
        <f t="shared" si="453"/>
        <v>13.428299795017363</v>
      </c>
      <c r="BL222" s="10">
        <f ca="1">IFERROR(AVERAGE(INDIRECT("BK"&amp;AC222-Template!$F$10+1):INDIRECT("BK"&amp;AC222)),0)</f>
        <v>13.533814919970446</v>
      </c>
      <c r="BM222" s="35"/>
      <c r="BN222" s="86"/>
      <c r="BO222" s="35"/>
      <c r="BP222" s="35"/>
      <c r="BQ222" s="35"/>
      <c r="BR222" s="35"/>
      <c r="BS222" s="35"/>
      <c r="BT222" s="35"/>
      <c r="BU222" s="35"/>
      <c r="BV222" s="35"/>
      <c r="BW222" s="35"/>
      <c r="BX222" s="35"/>
      <c r="BY222" s="35"/>
      <c r="BZ222" s="35"/>
      <c r="CA222" s="35"/>
      <c r="CB222" s="35"/>
      <c r="CC222" s="35"/>
      <c r="CD222" s="35"/>
      <c r="CE222" s="35"/>
      <c r="CF222" s="35"/>
      <c r="CG222" s="35"/>
      <c r="CH222" s="35"/>
    </row>
    <row r="223" spans="1:86" ht="15.6" x14ac:dyDescent="0.3">
      <c r="A223" s="35"/>
      <c r="B223" s="86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112" t="str">
        <f>IFERROR(IF((Q222+1)&gt;=Template!$C$5,"-",Q222+1),"-")</f>
        <v>-</v>
      </c>
      <c r="R223" s="89">
        <f>IFERROR(_xll.EfirEndOfDay($E$5,Q223,"LAST","LAST_TRADE_DATE"),0)</f>
        <v>0</v>
      </c>
      <c r="S223" s="35"/>
      <c r="T223" s="17">
        <f t="shared" si="454"/>
        <v>46239</v>
      </c>
      <c r="U223" s="216">
        <f t="shared" si="448"/>
        <v>3</v>
      </c>
      <c r="V223" s="216">
        <f t="shared" si="454"/>
        <v>218</v>
      </c>
      <c r="W223" s="16">
        <f t="shared" si="462"/>
        <v>0.59726027397260273</v>
      </c>
      <c r="X223" s="16" t="e">
        <f>IF(Template!$F$7="Linear interpolation",LinInterp($I$5:$I$22,$G$5:$G$22,W223),CubicSpline($I$5:$I$22,$G$5:$G$22,W223))</f>
        <v>#VALUE!</v>
      </c>
      <c r="Y223" s="221" t="e">
        <f t="shared" si="455"/>
        <v>#VALUE!</v>
      </c>
      <c r="Z223" s="221" t="e">
        <f>Y223/PRODUCT($AA$6:AA222)</f>
        <v>#VALUE!</v>
      </c>
      <c r="AA223" s="16" t="e">
        <f t="shared" si="456"/>
        <v>#VALUE!</v>
      </c>
      <c r="AB223" s="10" t="e">
        <f t="shared" si="457"/>
        <v>#VALUE!</v>
      </c>
      <c r="AC223" s="90">
        <f t="shared" si="449"/>
        <v>223</v>
      </c>
      <c r="AD223" s="17">
        <f t="shared" si="458"/>
        <v>46216</v>
      </c>
      <c r="AE223" s="16" t="e">
        <f t="shared" si="450"/>
        <v>#VALUE!</v>
      </c>
      <c r="AF223" s="10">
        <f ca="1">IFERROR(AVERAGE(INDIRECT("AE"&amp;AC223-Template!$F$10+1):INDIRECT("AE"&amp;AC223)),0)</f>
        <v>0</v>
      </c>
      <c r="AG223" s="35"/>
      <c r="AH223" s="86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112" t="str">
        <f>IFERROR(IF((AW222+1)&gt;=Template!$C$5,"-",AW222+1),"-")</f>
        <v>-</v>
      </c>
      <c r="AX223" s="89">
        <f>IFERROR(_xll.EfirEndOfDay(3342963,AW223,"LAST","LAST_TRADE_DATE",,,,0),0)</f>
        <v>0</v>
      </c>
      <c r="AY223" s="35"/>
      <c r="AZ223" s="17">
        <f t="shared" ref="AZ223" si="514">AZ222+1</f>
        <v>46239</v>
      </c>
      <c r="BA223" s="216">
        <f t="shared" si="474"/>
        <v>3</v>
      </c>
      <c r="BB223" s="216">
        <f t="shared" ref="BB223" si="515">BB222+1</f>
        <v>218</v>
      </c>
      <c r="BC223" s="16">
        <f t="shared" si="476"/>
        <v>0.59726027397260273</v>
      </c>
      <c r="BD223" s="16">
        <f>IF(Template!$F$7="Linear interpolation",LinInterp($AO$5:$AO$18,$AM$5:$AM$18,BC223),CubicSpline($AO$5:$AO$18,$AM$5:$AM$18,BC223))</f>
        <v>15.28573792193052</v>
      </c>
      <c r="BE223" s="221">
        <f t="shared" si="477"/>
        <v>1.0912956401912564</v>
      </c>
      <c r="BF223" s="221">
        <f>BE223/PRODUCT($BG$6:BG222)</f>
        <v>1.0003643248504901</v>
      </c>
      <c r="BG223" s="16">
        <f t="shared" si="478"/>
        <v>1.0003643248504901</v>
      </c>
      <c r="BH223" s="10">
        <f t="shared" si="479"/>
        <v>13.297857042888438</v>
      </c>
      <c r="BI223" s="90"/>
      <c r="BJ223" s="17">
        <f t="shared" si="461"/>
        <v>46216</v>
      </c>
      <c r="BK223" s="16">
        <f t="shared" si="453"/>
        <v>13.388196728992385</v>
      </c>
      <c r="BL223" s="10">
        <f ca="1">IFERROR(AVERAGE(INDIRECT("BK"&amp;AC223-Template!$F$10+1):INDIRECT("BK"&amp;AC223)),0)</f>
        <v>13.523626936658793</v>
      </c>
      <c r="BM223" s="35"/>
      <c r="BN223" s="86"/>
      <c r="BO223" s="35"/>
      <c r="BP223" s="35"/>
      <c r="BQ223" s="35"/>
      <c r="BR223" s="35"/>
      <c r="BS223" s="35"/>
      <c r="BT223" s="35"/>
      <c r="BU223" s="35"/>
      <c r="BV223" s="35"/>
      <c r="BW223" s="35"/>
      <c r="BX223" s="35"/>
      <c r="BY223" s="35"/>
      <c r="BZ223" s="35"/>
      <c r="CA223" s="35"/>
      <c r="CB223" s="35"/>
      <c r="CC223" s="35"/>
      <c r="CD223" s="35"/>
      <c r="CE223" s="35"/>
      <c r="CF223" s="35"/>
      <c r="CG223" s="35"/>
      <c r="CH223" s="35"/>
    </row>
    <row r="224" spans="1:86" ht="15.6" x14ac:dyDescent="0.3">
      <c r="A224" s="35"/>
      <c r="B224" s="86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112" t="str">
        <f>IFERROR(IF((Q223+1)&gt;=Template!$C$5,"-",Q223+1),"-")</f>
        <v>-</v>
      </c>
      <c r="R224" s="89">
        <f>IFERROR(_xll.EfirEndOfDay($E$5,Q224,"LAST","LAST_TRADE_DATE"),0)</f>
        <v>0</v>
      </c>
      <c r="S224" s="35"/>
      <c r="T224" s="17">
        <f t="shared" si="454"/>
        <v>46240</v>
      </c>
      <c r="U224" s="216">
        <f t="shared" si="448"/>
        <v>4</v>
      </c>
      <c r="V224" s="216">
        <f t="shared" si="454"/>
        <v>219</v>
      </c>
      <c r="W224" s="16">
        <f t="shared" si="462"/>
        <v>0.6</v>
      </c>
      <c r="X224" s="16" t="e">
        <f>IF(Template!$F$7="Linear interpolation",LinInterp($I$5:$I$22,$G$5:$G$22,W224),CubicSpline($I$5:$I$22,$G$5:$G$22,W224))</f>
        <v>#VALUE!</v>
      </c>
      <c r="Y224" s="221" t="e">
        <f t="shared" si="455"/>
        <v>#VALUE!</v>
      </c>
      <c r="Z224" s="221" t="e">
        <f>Y224/PRODUCT($AA$6:AA223)</f>
        <v>#VALUE!</v>
      </c>
      <c r="AA224" s="16" t="e">
        <f t="shared" si="456"/>
        <v>#VALUE!</v>
      </c>
      <c r="AB224" s="10" t="e">
        <f t="shared" si="457"/>
        <v>#VALUE!</v>
      </c>
      <c r="AC224" s="90">
        <f t="shared" si="449"/>
        <v>224</v>
      </c>
      <c r="AD224" s="17">
        <f t="shared" si="458"/>
        <v>46217</v>
      </c>
      <c r="AE224" s="16" t="e">
        <f t="shared" si="450"/>
        <v>#VALUE!</v>
      </c>
      <c r="AF224" s="10">
        <f ca="1">IFERROR(AVERAGE(INDIRECT("AE"&amp;AC224-Template!$F$10+1):INDIRECT("AE"&amp;AC224)),0)</f>
        <v>0</v>
      </c>
      <c r="AG224" s="35"/>
      <c r="AH224" s="86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112" t="str">
        <f>IFERROR(IF((AW223+1)&gt;=Template!$C$5,"-",AW223+1),"-")</f>
        <v>-</v>
      </c>
      <c r="AX224" s="89">
        <f>IFERROR(_xll.EfirEndOfDay(3342963,AW224,"LAST","LAST_TRADE_DATE",,,,0),0)</f>
        <v>0</v>
      </c>
      <c r="AY224" s="35"/>
      <c r="AZ224" s="17">
        <f t="shared" ref="AZ224" si="516">AZ223+1</f>
        <v>46240</v>
      </c>
      <c r="BA224" s="216">
        <f t="shared" si="474"/>
        <v>4</v>
      </c>
      <c r="BB224" s="216">
        <f t="shared" ref="BB224" si="517">BB223+1</f>
        <v>219</v>
      </c>
      <c r="BC224" s="16">
        <f t="shared" si="476"/>
        <v>0.6</v>
      </c>
      <c r="BD224" s="16">
        <f>IF(Template!$F$7="Linear interpolation",LinInterp($AO$5:$AO$18,$AM$5:$AM$18,BC224),CubicSpline($AO$5:$AO$18,$AM$5:$AM$18,BC224))</f>
        <v>15.282189063091554</v>
      </c>
      <c r="BE224" s="221">
        <f t="shared" si="477"/>
        <v>1.0916931343785494</v>
      </c>
      <c r="BF224" s="221">
        <f>BE224/PRODUCT($BG$6:BG223)</f>
        <v>1.0003642406078188</v>
      </c>
      <c r="BG224" s="16">
        <f t="shared" si="478"/>
        <v>1.0003642406078188</v>
      </c>
      <c r="BH224" s="10">
        <f t="shared" si="479"/>
        <v>13.2947821853866</v>
      </c>
      <c r="BI224" s="90"/>
      <c r="BJ224" s="17">
        <f t="shared" si="461"/>
        <v>46217</v>
      </c>
      <c r="BK224" s="16">
        <f t="shared" si="453"/>
        <v>13.402024783251477</v>
      </c>
      <c r="BL224" s="10">
        <f ca="1">IFERROR(AVERAGE(INDIRECT("BK"&amp;AC224-Template!$F$10+1):INDIRECT("BK"&amp;AC224)),0)</f>
        <v>13.51389988848911</v>
      </c>
      <c r="BM224" s="35"/>
      <c r="BN224" s="86"/>
      <c r="BO224" s="35"/>
      <c r="BP224" s="35"/>
      <c r="BQ224" s="35"/>
      <c r="BR224" s="35"/>
      <c r="BS224" s="35"/>
      <c r="BT224" s="35"/>
      <c r="BU224" s="35"/>
      <c r="BV224" s="35"/>
      <c r="BW224" s="35"/>
      <c r="BX224" s="35"/>
      <c r="BY224" s="35"/>
      <c r="BZ224" s="35"/>
      <c r="CA224" s="35"/>
      <c r="CB224" s="35"/>
      <c r="CC224" s="35"/>
      <c r="CD224" s="35"/>
      <c r="CE224" s="35"/>
      <c r="CF224" s="35"/>
      <c r="CG224" s="35"/>
      <c r="CH224" s="35"/>
    </row>
    <row r="225" spans="1:86" ht="15.6" x14ac:dyDescent="0.3">
      <c r="A225" s="35"/>
      <c r="B225" s="86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112" t="str">
        <f>IFERROR(IF((Q224+1)&gt;=Template!$C$5,"-",Q224+1),"-")</f>
        <v>-</v>
      </c>
      <c r="R225" s="89">
        <f>IFERROR(_xll.EfirEndOfDay($E$5,Q225,"LAST","LAST_TRADE_DATE"),0)</f>
        <v>0</v>
      </c>
      <c r="S225" s="35"/>
      <c r="T225" s="17">
        <f t="shared" si="454"/>
        <v>46241</v>
      </c>
      <c r="U225" s="216">
        <f t="shared" si="448"/>
        <v>5</v>
      </c>
      <c r="V225" s="216">
        <f t="shared" si="454"/>
        <v>220</v>
      </c>
      <c r="W225" s="16">
        <f t="shared" si="462"/>
        <v>0.60273972602739723</v>
      </c>
      <c r="X225" s="16" t="e">
        <f>IF(Template!$F$7="Linear interpolation",LinInterp($I$5:$I$22,$G$5:$G$22,W225),CubicSpline($I$5:$I$22,$G$5:$G$22,W225))</f>
        <v>#VALUE!</v>
      </c>
      <c r="Y225" s="221" t="e">
        <f t="shared" si="455"/>
        <v>#VALUE!</v>
      </c>
      <c r="Z225" s="221" t="e">
        <f>Y225/PRODUCT($AA$6:AA224)</f>
        <v>#VALUE!</v>
      </c>
      <c r="AA225" s="16" t="e">
        <f t="shared" si="456"/>
        <v>#VALUE!</v>
      </c>
      <c r="AB225" s="10" t="e">
        <f t="shared" si="457"/>
        <v>#VALUE!</v>
      </c>
      <c r="AC225" s="90">
        <f t="shared" si="449"/>
        <v>225</v>
      </c>
      <c r="AD225" s="17">
        <f t="shared" si="458"/>
        <v>46218</v>
      </c>
      <c r="AE225" s="16" t="e">
        <f t="shared" si="450"/>
        <v>#VALUE!</v>
      </c>
      <c r="AF225" s="10">
        <f ca="1">IFERROR(AVERAGE(INDIRECT("AE"&amp;AC225-Template!$F$10+1):INDIRECT("AE"&amp;AC225)),0)</f>
        <v>0</v>
      </c>
      <c r="AG225" s="35"/>
      <c r="AH225" s="86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112" t="str">
        <f>IFERROR(IF((AW224+1)&gt;=Template!$C$5,"-",AW224+1),"-")</f>
        <v>-</v>
      </c>
      <c r="AX225" s="89">
        <f>IFERROR(_xll.EfirEndOfDay(3342963,AW225,"LAST","LAST_TRADE_DATE",,,,0),0)</f>
        <v>0</v>
      </c>
      <c r="AY225" s="35"/>
      <c r="AZ225" s="17">
        <f t="shared" ref="AZ225" si="518">AZ224+1</f>
        <v>46241</v>
      </c>
      <c r="BA225" s="216">
        <f t="shared" si="474"/>
        <v>5</v>
      </c>
      <c r="BB225" s="216">
        <f t="shared" ref="BB225" si="519">BB224+1</f>
        <v>220</v>
      </c>
      <c r="BC225" s="16">
        <f t="shared" si="476"/>
        <v>0.60273972602739723</v>
      </c>
      <c r="BD225" s="16">
        <f>IF(Template!$F$7="Linear interpolation",LinInterp($AO$5:$AO$18,$AM$5:$AM$18,BC225),CubicSpline($AO$5:$AO$18,$AM$5:$AM$18,BC225))</f>
        <v>15.278681959931792</v>
      </c>
      <c r="BE225" s="221">
        <f t="shared" si="477"/>
        <v>1.0920906857858903</v>
      </c>
      <c r="BF225" s="221">
        <f>BE225/PRODUCT($BG$6:BG224)</f>
        <v>1.000364160398945</v>
      </c>
      <c r="BG225" s="16">
        <f t="shared" si="478"/>
        <v>1.000364160398945</v>
      </c>
      <c r="BH225" s="10">
        <f t="shared" si="479"/>
        <v>13.291854561494176</v>
      </c>
      <c r="BI225" s="90"/>
      <c r="BJ225" s="17">
        <f t="shared" si="461"/>
        <v>46218</v>
      </c>
      <c r="BK225" s="16">
        <f t="shared" si="453"/>
        <v>13.395802242726296</v>
      </c>
      <c r="BL225" s="10">
        <f ca="1">IFERROR(AVERAGE(INDIRECT("BK"&amp;AC225-Template!$F$10+1):INDIRECT("BK"&amp;AC225)),0)</f>
        <v>13.506501674559683</v>
      </c>
      <c r="BM225" s="35"/>
      <c r="BN225" s="86"/>
      <c r="BO225" s="35"/>
      <c r="BP225" s="35"/>
      <c r="BQ225" s="35"/>
      <c r="BR225" s="35"/>
      <c r="BS225" s="35"/>
      <c r="BT225" s="35"/>
      <c r="BU225" s="35"/>
      <c r="BV225" s="35"/>
      <c r="BW225" s="35"/>
      <c r="BX225" s="35"/>
      <c r="BY225" s="35"/>
      <c r="BZ225" s="35"/>
      <c r="CA225" s="35"/>
      <c r="CB225" s="35"/>
      <c r="CC225" s="35"/>
      <c r="CD225" s="35"/>
      <c r="CE225" s="35"/>
      <c r="CF225" s="35"/>
      <c r="CG225" s="35"/>
      <c r="CH225" s="35"/>
    </row>
    <row r="226" spans="1:86" ht="15.6" x14ac:dyDescent="0.3">
      <c r="A226" s="35"/>
      <c r="B226" s="86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112" t="str">
        <f>IFERROR(IF((Q225+1)&gt;=Template!$C$5,"-",Q225+1),"-")</f>
        <v>-</v>
      </c>
      <c r="R226" s="89">
        <f>IFERROR(_xll.EfirEndOfDay($E$5,Q226,"LAST","LAST_TRADE_DATE"),0)</f>
        <v>0</v>
      </c>
      <c r="S226" s="35"/>
      <c r="T226" s="17">
        <f t="shared" si="454"/>
        <v>46242</v>
      </c>
      <c r="U226" s="216">
        <f t="shared" si="448"/>
        <v>6</v>
      </c>
      <c r="V226" s="216">
        <f t="shared" si="454"/>
        <v>221</v>
      </c>
      <c r="W226" s="16">
        <f t="shared" si="462"/>
        <v>0.60547945205479448</v>
      </c>
      <c r="X226" s="16" t="e">
        <f>IF(Template!$F$7="Linear interpolation",LinInterp($I$5:$I$22,$G$5:$G$22,W226),CubicSpline($I$5:$I$22,$G$5:$G$22,W226))</f>
        <v>#VALUE!</v>
      </c>
      <c r="Y226" s="221" t="e">
        <f t="shared" si="455"/>
        <v>#VALUE!</v>
      </c>
      <c r="Z226" s="221" t="e">
        <f>Y226/PRODUCT($AA$6:AA225)</f>
        <v>#VALUE!</v>
      </c>
      <c r="AA226" s="16" t="e">
        <f t="shared" si="456"/>
        <v>#VALUE!</v>
      </c>
      <c r="AB226" s="10" t="e">
        <f t="shared" si="457"/>
        <v>#VALUE!</v>
      </c>
      <c r="AC226" s="90">
        <f t="shared" si="449"/>
        <v>226</v>
      </c>
      <c r="AD226" s="17">
        <f t="shared" si="458"/>
        <v>46219</v>
      </c>
      <c r="AE226" s="16" t="e">
        <f t="shared" si="450"/>
        <v>#VALUE!</v>
      </c>
      <c r="AF226" s="10">
        <f ca="1">IFERROR(AVERAGE(INDIRECT("AE"&amp;AC226-Template!$F$10+1):INDIRECT("AE"&amp;AC226)),0)</f>
        <v>0</v>
      </c>
      <c r="AG226" s="35"/>
      <c r="AH226" s="86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112" t="str">
        <f>IFERROR(IF((AW225+1)&gt;=Template!$C$5,"-",AW225+1),"-")</f>
        <v>-</v>
      </c>
      <c r="AX226" s="89">
        <f>IFERROR(_xll.EfirEndOfDay(3342963,AW226,"LAST","LAST_TRADE_DATE",,,,0),0)</f>
        <v>0</v>
      </c>
      <c r="AY226" s="35"/>
      <c r="AZ226" s="17">
        <f t="shared" ref="AZ226" si="520">AZ225+1</f>
        <v>46242</v>
      </c>
      <c r="BA226" s="216">
        <f t="shared" si="474"/>
        <v>6</v>
      </c>
      <c r="BB226" s="216">
        <f t="shared" ref="BB226" si="521">BB225+1</f>
        <v>221</v>
      </c>
      <c r="BC226" s="16">
        <f t="shared" si="476"/>
        <v>0.60547945205479448</v>
      </c>
      <c r="BD226" s="16">
        <f>IF(Template!$F$7="Linear interpolation",LinInterp($AO$5:$AO$18,$AM$5:$AM$18,BC226),CubicSpline($AO$5:$AO$18,$AM$5:$AM$18,BC226))</f>
        <v>15.275216767867844</v>
      </c>
      <c r="BE226" s="221">
        <f t="shared" si="477"/>
        <v>1.0924882987862683</v>
      </c>
      <c r="BF226" s="221">
        <f>BE226/PRODUCT($BG$6:BG225)</f>
        <v>1.0003640842336201</v>
      </c>
      <c r="BG226" s="16">
        <f t="shared" si="478"/>
        <v>1.000364160398945</v>
      </c>
      <c r="BH226" s="10">
        <f t="shared" si="479"/>
        <v>13.291854561494176</v>
      </c>
      <c r="BI226" s="90"/>
      <c r="BJ226" s="17">
        <f t="shared" si="461"/>
        <v>46219</v>
      </c>
      <c r="BK226" s="16">
        <f t="shared" si="453"/>
        <v>13.38971893101526</v>
      </c>
      <c r="BL226" s="10">
        <f ca="1">IFERROR(AVERAGE(INDIRECT("BK"&amp;AC226-Template!$F$10+1):INDIRECT("BK"&amp;AC226)),0)</f>
        <v>13.49802737062449</v>
      </c>
      <c r="BM226" s="35"/>
      <c r="BN226" s="86"/>
      <c r="BO226" s="35"/>
      <c r="BP226" s="35"/>
      <c r="BQ226" s="35"/>
      <c r="BR226" s="35"/>
      <c r="BS226" s="35"/>
      <c r="BT226" s="35"/>
      <c r="BU226" s="35"/>
      <c r="BV226" s="35"/>
      <c r="BW226" s="35"/>
      <c r="BX226" s="35"/>
      <c r="BY226" s="35"/>
      <c r="BZ226" s="35"/>
      <c r="CA226" s="35"/>
      <c r="CB226" s="35"/>
      <c r="CC226" s="35"/>
      <c r="CD226" s="35"/>
      <c r="CE226" s="35"/>
      <c r="CF226" s="35"/>
      <c r="CG226" s="35"/>
      <c r="CH226" s="35"/>
    </row>
    <row r="227" spans="1:86" ht="15.6" x14ac:dyDescent="0.3">
      <c r="A227" s="35"/>
      <c r="B227" s="86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112" t="str">
        <f>IFERROR(IF((Q226+1)&gt;=Template!$C$5,"-",Q226+1),"-")</f>
        <v>-</v>
      </c>
      <c r="R227" s="89">
        <f>IFERROR(_xll.EfirEndOfDay($E$5,Q227,"LAST","LAST_TRADE_DATE"),0)</f>
        <v>0</v>
      </c>
      <c r="S227" s="35"/>
      <c r="T227" s="17">
        <f t="shared" si="454"/>
        <v>46243</v>
      </c>
      <c r="U227" s="216">
        <f t="shared" si="448"/>
        <v>7</v>
      </c>
      <c r="V227" s="216">
        <f t="shared" si="454"/>
        <v>222</v>
      </c>
      <c r="W227" s="16">
        <f t="shared" si="462"/>
        <v>0.60821917808219184</v>
      </c>
      <c r="X227" s="16" t="e">
        <f>IF(Template!$F$7="Linear interpolation",LinInterp($I$5:$I$22,$G$5:$G$22,W227),CubicSpline($I$5:$I$22,$G$5:$G$22,W227))</f>
        <v>#VALUE!</v>
      </c>
      <c r="Y227" s="221" t="e">
        <f t="shared" si="455"/>
        <v>#VALUE!</v>
      </c>
      <c r="Z227" s="221" t="e">
        <f>Y227/PRODUCT($AA$6:AA226)</f>
        <v>#VALUE!</v>
      </c>
      <c r="AA227" s="16" t="e">
        <f t="shared" si="456"/>
        <v>#VALUE!</v>
      </c>
      <c r="AB227" s="10" t="e">
        <f t="shared" si="457"/>
        <v>#VALUE!</v>
      </c>
      <c r="AC227" s="90">
        <f t="shared" si="449"/>
        <v>227</v>
      </c>
      <c r="AD227" s="17">
        <f t="shared" si="458"/>
        <v>46220</v>
      </c>
      <c r="AE227" s="16" t="e">
        <f t="shared" si="450"/>
        <v>#VALUE!</v>
      </c>
      <c r="AF227" s="10">
        <f ca="1">IFERROR(AVERAGE(INDIRECT("AE"&amp;AC227-Template!$F$10+1):INDIRECT("AE"&amp;AC227)),0)</f>
        <v>0</v>
      </c>
      <c r="AG227" s="35"/>
      <c r="AH227" s="86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112" t="str">
        <f>IFERROR(IF((AW226+1)&gt;=Template!$C$5,"-",AW226+1),"-")</f>
        <v>-</v>
      </c>
      <c r="AX227" s="89">
        <f>IFERROR(_xll.EfirEndOfDay(3342963,AW227,"LAST","LAST_TRADE_DATE",,,,0),0)</f>
        <v>0</v>
      </c>
      <c r="AY227" s="35"/>
      <c r="AZ227" s="17">
        <f t="shared" ref="AZ227" si="522">AZ226+1</f>
        <v>46243</v>
      </c>
      <c r="BA227" s="216">
        <f t="shared" si="474"/>
        <v>7</v>
      </c>
      <c r="BB227" s="216">
        <f t="shared" ref="BB227" si="523">BB226+1</f>
        <v>222</v>
      </c>
      <c r="BC227" s="16">
        <f t="shared" si="476"/>
        <v>0.60821917808219184</v>
      </c>
      <c r="BD227" s="16">
        <f>IF(Template!$F$7="Linear interpolation",LinInterp($AO$5:$AO$18,$AM$5:$AM$18,BC227),CubicSpline($AO$5:$AO$18,$AM$5:$AM$18,BC227))</f>
        <v>15.27179364231632</v>
      </c>
      <c r="BE227" s="221">
        <f t="shared" si="477"/>
        <v>1.0928859777697046</v>
      </c>
      <c r="BF227" s="221">
        <f>BE227/PRODUCT($BG$6:BG226)</f>
        <v>1.0003639359562606</v>
      </c>
      <c r="BG227" s="16">
        <f t="shared" si="478"/>
        <v>1.000364160398945</v>
      </c>
      <c r="BH227" s="10">
        <f t="shared" si="479"/>
        <v>13.291854561494176</v>
      </c>
      <c r="BI227" s="90"/>
      <c r="BJ227" s="17">
        <f t="shared" si="461"/>
        <v>46220</v>
      </c>
      <c r="BK227" s="16">
        <f t="shared" si="453"/>
        <v>13.383775218945626</v>
      </c>
      <c r="BL227" s="10">
        <f ca="1">IFERROR(AVERAGE(INDIRECT("BK"&amp;AC227-Template!$F$10+1):INDIRECT("BK"&amp;AC227)),0)</f>
        <v>13.489749407862794</v>
      </c>
      <c r="BM227" s="35"/>
      <c r="BN227" s="86"/>
      <c r="BO227" s="35"/>
      <c r="BP227" s="35"/>
      <c r="BQ227" s="35"/>
      <c r="BR227" s="35"/>
      <c r="BS227" s="35"/>
      <c r="BT227" s="35"/>
      <c r="BU227" s="35"/>
      <c r="BV227" s="35"/>
      <c r="BW227" s="35"/>
      <c r="BX227" s="35"/>
      <c r="BY227" s="35"/>
      <c r="BZ227" s="35"/>
      <c r="CA227" s="35"/>
      <c r="CB227" s="35"/>
      <c r="CC227" s="35"/>
      <c r="CD227" s="35"/>
      <c r="CE227" s="35"/>
      <c r="CF227" s="35"/>
      <c r="CG227" s="35"/>
      <c r="CH227" s="35"/>
    </row>
    <row r="228" spans="1:86" ht="15.6" x14ac:dyDescent="0.3">
      <c r="A228" s="35"/>
      <c r="B228" s="86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112" t="str">
        <f>IFERROR(IF((Q227+1)&gt;=Template!$C$5,"-",Q227+1),"-")</f>
        <v>-</v>
      </c>
      <c r="R228" s="89">
        <f>IFERROR(_xll.EfirEndOfDay($E$5,Q228,"LAST","LAST_TRADE_DATE"),0)</f>
        <v>0</v>
      </c>
      <c r="S228" s="35"/>
      <c r="T228" s="17">
        <f t="shared" si="454"/>
        <v>46244</v>
      </c>
      <c r="U228" s="216">
        <f t="shared" si="448"/>
        <v>1</v>
      </c>
      <c r="V228" s="216">
        <f t="shared" si="454"/>
        <v>223</v>
      </c>
      <c r="W228" s="16">
        <f t="shared" si="462"/>
        <v>0.61095890410958908</v>
      </c>
      <c r="X228" s="16" t="e">
        <f>IF(Template!$F$7="Linear interpolation",LinInterp($I$5:$I$22,$G$5:$G$22,W228),CubicSpline($I$5:$I$22,$G$5:$G$22,W228))</f>
        <v>#VALUE!</v>
      </c>
      <c r="Y228" s="221" t="e">
        <f t="shared" si="455"/>
        <v>#VALUE!</v>
      </c>
      <c r="Z228" s="221" t="e">
        <f>Y228/PRODUCT($AA$6:AA227)</f>
        <v>#VALUE!</v>
      </c>
      <c r="AA228" s="16" t="e">
        <f t="shared" si="456"/>
        <v>#VALUE!</v>
      </c>
      <c r="AB228" s="10" t="e">
        <f t="shared" si="457"/>
        <v>#VALUE!</v>
      </c>
      <c r="AC228" s="90">
        <f t="shared" si="449"/>
        <v>228</v>
      </c>
      <c r="AD228" s="17">
        <f t="shared" si="458"/>
        <v>46221</v>
      </c>
      <c r="AE228" s="16" t="e">
        <f t="shared" si="450"/>
        <v>#VALUE!</v>
      </c>
      <c r="AF228" s="10">
        <f ca="1">IFERROR(AVERAGE(INDIRECT("AE"&amp;AC228-Template!$F$10+1):INDIRECT("AE"&amp;AC228)),0)</f>
        <v>0</v>
      </c>
      <c r="AG228" s="35"/>
      <c r="AH228" s="86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112" t="str">
        <f>IFERROR(IF((AW227+1)&gt;=Template!$C$5,"-",AW227+1),"-")</f>
        <v>-</v>
      </c>
      <c r="AX228" s="89">
        <f>IFERROR(_xll.EfirEndOfDay(3342963,AW228,"LAST","LAST_TRADE_DATE",,,,0),0)</f>
        <v>0</v>
      </c>
      <c r="AY228" s="35"/>
      <c r="AZ228" s="17">
        <f t="shared" ref="AZ228" si="524">AZ227+1</f>
        <v>46244</v>
      </c>
      <c r="BA228" s="216">
        <f t="shared" si="474"/>
        <v>1</v>
      </c>
      <c r="BB228" s="216">
        <f t="shared" ref="BB228" si="525">BB227+1</f>
        <v>223</v>
      </c>
      <c r="BC228" s="16">
        <f t="shared" si="476"/>
        <v>0.61095890410958908</v>
      </c>
      <c r="BD228" s="16">
        <f>IF(Template!$F$7="Linear interpolation",LinInterp($AO$5:$AO$18,$AM$5:$AM$18,BC228),CubicSpline($AO$5:$AO$18,$AM$5:$AM$18,BC228))</f>
        <v>15.268412738693831</v>
      </c>
      <c r="BE228" s="221">
        <f t="shared" si="477"/>
        <v>1.0932837271432527</v>
      </c>
      <c r="BF228" s="221">
        <f>BE228/PRODUCT($BG$6:BG227)</f>
        <v>1.0003637196298829</v>
      </c>
      <c r="BG228" s="16">
        <f t="shared" si="478"/>
        <v>1.0003637196298829</v>
      </c>
      <c r="BH228" s="10">
        <f t="shared" si="479"/>
        <v>13.275766490726149</v>
      </c>
      <c r="BI228" s="90"/>
      <c r="BJ228" s="17">
        <f t="shared" si="461"/>
        <v>46221</v>
      </c>
      <c r="BK228" s="16">
        <f t="shared" si="453"/>
        <v>13.383775218945626</v>
      </c>
      <c r="BL228" s="10">
        <f ca="1">IFERROR(AVERAGE(INDIRECT("BK"&amp;AC228-Template!$F$10+1):INDIRECT("BK"&amp;AC228)),0)</f>
        <v>13.481857124586927</v>
      </c>
      <c r="BM228" s="35"/>
      <c r="BN228" s="86"/>
      <c r="BO228" s="35"/>
      <c r="BP228" s="35"/>
      <c r="BQ228" s="35"/>
      <c r="BR228" s="35"/>
      <c r="BS228" s="35"/>
      <c r="BT228" s="35"/>
      <c r="BU228" s="35"/>
      <c r="BV228" s="35"/>
      <c r="BW228" s="35"/>
      <c r="BX228" s="35"/>
      <c r="BY228" s="35"/>
      <c r="BZ228" s="35"/>
      <c r="CA228" s="35"/>
      <c r="CB228" s="35"/>
      <c r="CC228" s="35"/>
      <c r="CD228" s="35"/>
      <c r="CE228" s="35"/>
      <c r="CF228" s="35"/>
      <c r="CG228" s="35"/>
      <c r="CH228" s="35"/>
    </row>
    <row r="229" spans="1:86" ht="15.6" x14ac:dyDescent="0.3">
      <c r="A229" s="35"/>
      <c r="B229" s="86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112" t="str">
        <f>IFERROR(IF((Q228+1)&gt;=Template!$C$5,"-",Q228+1),"-")</f>
        <v>-</v>
      </c>
      <c r="R229" s="89">
        <f>IFERROR(_xll.EfirEndOfDay($E$5,Q229,"LAST","LAST_TRADE_DATE"),0)</f>
        <v>0</v>
      </c>
      <c r="S229" s="35"/>
      <c r="T229" s="17">
        <f t="shared" si="454"/>
        <v>46245</v>
      </c>
      <c r="U229" s="216">
        <f t="shared" si="448"/>
        <v>2</v>
      </c>
      <c r="V229" s="216">
        <f t="shared" si="454"/>
        <v>224</v>
      </c>
      <c r="W229" s="16">
        <f t="shared" si="462"/>
        <v>0.61369863013698633</v>
      </c>
      <c r="X229" s="16" t="e">
        <f>IF(Template!$F$7="Linear interpolation",LinInterp($I$5:$I$22,$G$5:$G$22,W229),CubicSpline($I$5:$I$22,$G$5:$G$22,W229))</f>
        <v>#VALUE!</v>
      </c>
      <c r="Y229" s="221" t="e">
        <f t="shared" si="455"/>
        <v>#VALUE!</v>
      </c>
      <c r="Z229" s="221" t="e">
        <f>Y229/PRODUCT($AA$6:AA228)</f>
        <v>#VALUE!</v>
      </c>
      <c r="AA229" s="16" t="e">
        <f t="shared" si="456"/>
        <v>#VALUE!</v>
      </c>
      <c r="AB229" s="10" t="e">
        <f t="shared" si="457"/>
        <v>#VALUE!</v>
      </c>
      <c r="AC229" s="90">
        <f t="shared" si="449"/>
        <v>229</v>
      </c>
      <c r="AD229" s="17">
        <f t="shared" si="458"/>
        <v>46222</v>
      </c>
      <c r="AE229" s="16" t="e">
        <f t="shared" si="450"/>
        <v>#VALUE!</v>
      </c>
      <c r="AF229" s="10">
        <f ca="1">IFERROR(AVERAGE(INDIRECT("AE"&amp;AC229-Template!$F$10+1):INDIRECT("AE"&amp;AC229)),0)</f>
        <v>0</v>
      </c>
      <c r="AG229" s="35"/>
      <c r="AH229" s="86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112" t="str">
        <f>IFERROR(IF((AW228+1)&gt;=Template!$C$5,"-",AW228+1),"-")</f>
        <v>-</v>
      </c>
      <c r="AX229" s="89">
        <f>IFERROR(_xll.EfirEndOfDay(3342963,AW229,"LAST","LAST_TRADE_DATE",,,,0),0)</f>
        <v>0</v>
      </c>
      <c r="AY229" s="35"/>
      <c r="AZ229" s="17">
        <f t="shared" ref="AZ229" si="526">AZ228+1</f>
        <v>46245</v>
      </c>
      <c r="BA229" s="216">
        <f t="shared" si="474"/>
        <v>2</v>
      </c>
      <c r="BB229" s="216">
        <f t="shared" ref="BB229" si="527">BB228+1</f>
        <v>224</v>
      </c>
      <c r="BC229" s="16">
        <f t="shared" si="476"/>
        <v>0.61369863013698633</v>
      </c>
      <c r="BD229" s="16">
        <f>IF(Template!$F$7="Linear interpolation",LinInterp($AO$5:$AO$18,$AM$5:$AM$18,BC229),CubicSpline($AO$5:$AO$18,$AM$5:$AM$18,BC229))</f>
        <v>15.265074212416982</v>
      </c>
      <c r="BE229" s="221">
        <f t="shared" si="477"/>
        <v>1.0936815513309974</v>
      </c>
      <c r="BF229" s="221">
        <f>BE229/PRODUCT($BG$6:BG228)</f>
        <v>1.0003638800961432</v>
      </c>
      <c r="BG229" s="16">
        <f t="shared" si="478"/>
        <v>1.0003638800961432</v>
      </c>
      <c r="BH229" s="10">
        <f t="shared" si="479"/>
        <v>13.281623509226348</v>
      </c>
      <c r="BI229" s="90"/>
      <c r="BJ229" s="17">
        <f t="shared" si="461"/>
        <v>46222</v>
      </c>
      <c r="BK229" s="16">
        <f t="shared" si="453"/>
        <v>13.383775218945626</v>
      </c>
      <c r="BL229" s="10">
        <f ca="1">IFERROR(AVERAGE(INDIRECT("BK"&amp;AC229-Template!$F$10+1):INDIRECT("BK"&amp;AC229)),0)</f>
        <v>13.474341597070252</v>
      </c>
      <c r="BM229" s="35"/>
      <c r="BN229" s="86"/>
      <c r="BO229" s="35"/>
      <c r="BP229" s="35"/>
      <c r="BQ229" s="35"/>
      <c r="BR229" s="35"/>
      <c r="BS229" s="35"/>
      <c r="BT229" s="35"/>
      <c r="BU229" s="35"/>
      <c r="BV229" s="35"/>
      <c r="BW229" s="35"/>
      <c r="BX229" s="35"/>
      <c r="BY229" s="35"/>
      <c r="BZ229" s="35"/>
      <c r="CA229" s="35"/>
      <c r="CB229" s="35"/>
      <c r="CC229" s="35"/>
      <c r="CD229" s="35"/>
      <c r="CE229" s="35"/>
      <c r="CF229" s="35"/>
      <c r="CG229" s="35"/>
      <c r="CH229" s="35"/>
    </row>
    <row r="230" spans="1:86" ht="15.6" x14ac:dyDescent="0.3">
      <c r="A230" s="35"/>
      <c r="B230" s="86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112" t="str">
        <f>IFERROR(IF((Q229+1)&gt;=Template!$C$5,"-",Q229+1),"-")</f>
        <v>-</v>
      </c>
      <c r="R230" s="89">
        <f>IFERROR(_xll.EfirEndOfDay($E$5,Q230,"LAST","LAST_TRADE_DATE"),0)</f>
        <v>0</v>
      </c>
      <c r="S230" s="35"/>
      <c r="T230" s="17">
        <f t="shared" si="454"/>
        <v>46246</v>
      </c>
      <c r="U230" s="216">
        <f t="shared" si="448"/>
        <v>3</v>
      </c>
      <c r="V230" s="216">
        <f t="shared" si="454"/>
        <v>225</v>
      </c>
      <c r="W230" s="16">
        <f t="shared" si="462"/>
        <v>0.61643835616438358</v>
      </c>
      <c r="X230" s="16" t="e">
        <f>IF(Template!$F$7="Linear interpolation",LinInterp($I$5:$I$22,$G$5:$G$22,W230),CubicSpline($I$5:$I$22,$G$5:$G$22,W230))</f>
        <v>#VALUE!</v>
      </c>
      <c r="Y230" s="221" t="e">
        <f t="shared" si="455"/>
        <v>#VALUE!</v>
      </c>
      <c r="Z230" s="221" t="e">
        <f>Y230/PRODUCT($AA$6:AA229)</f>
        <v>#VALUE!</v>
      </c>
      <c r="AA230" s="16" t="e">
        <f t="shared" si="456"/>
        <v>#VALUE!</v>
      </c>
      <c r="AB230" s="10" t="e">
        <f t="shared" si="457"/>
        <v>#VALUE!</v>
      </c>
      <c r="AC230" s="90">
        <f t="shared" si="449"/>
        <v>230</v>
      </c>
      <c r="AD230" s="17">
        <f t="shared" si="458"/>
        <v>46223</v>
      </c>
      <c r="AE230" s="16" t="e">
        <f t="shared" si="450"/>
        <v>#VALUE!</v>
      </c>
      <c r="AF230" s="10">
        <f ca="1">IFERROR(AVERAGE(INDIRECT("AE"&amp;AC230-Template!$F$10+1):INDIRECT("AE"&amp;AC230)),0)</f>
        <v>0</v>
      </c>
      <c r="AG230" s="35"/>
      <c r="AH230" s="86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112" t="str">
        <f>IFERROR(IF((AW229+1)&gt;=Template!$C$5,"-",AW229+1),"-")</f>
        <v>-</v>
      </c>
      <c r="AX230" s="89">
        <f>IFERROR(_xll.EfirEndOfDay(3342963,AW230,"LAST","LAST_TRADE_DATE",,,,0),0)</f>
        <v>0</v>
      </c>
      <c r="AY230" s="35"/>
      <c r="AZ230" s="17">
        <f t="shared" ref="AZ230" si="528">AZ229+1</f>
        <v>46246</v>
      </c>
      <c r="BA230" s="216">
        <f t="shared" si="474"/>
        <v>3</v>
      </c>
      <c r="BB230" s="216">
        <f t="shared" ref="BB230" si="529">BB229+1</f>
        <v>225</v>
      </c>
      <c r="BC230" s="16">
        <f t="shared" si="476"/>
        <v>0.61643835616438358</v>
      </c>
      <c r="BD230" s="16">
        <f>IF(Template!$F$7="Linear interpolation",LinInterp($AO$5:$AO$18,$AM$5:$AM$18,BC230),CubicSpline($AO$5:$AO$18,$AM$5:$AM$18,BC230))</f>
        <v>15.261778218902387</v>
      </c>
      <c r="BE230" s="221">
        <f t="shared" si="477"/>
        <v>1.0940794547740558</v>
      </c>
      <c r="BF230" s="221">
        <f>BE230/PRODUCT($BG$6:BG229)</f>
        <v>1.0003638202021183</v>
      </c>
      <c r="BG230" s="16">
        <f t="shared" si="478"/>
        <v>1.0003638202021183</v>
      </c>
      <c r="BH230" s="10">
        <f t="shared" si="479"/>
        <v>13.279437377319292</v>
      </c>
      <c r="BI230" s="90"/>
      <c r="BJ230" s="17">
        <f t="shared" si="461"/>
        <v>46223</v>
      </c>
      <c r="BK230" s="16">
        <f t="shared" si="453"/>
        <v>13.34951450158206</v>
      </c>
      <c r="BL230" s="10">
        <f ca="1">IFERROR(AVERAGE(INDIRECT("BK"&amp;AC230-Template!$F$10+1):INDIRECT("BK"&amp;AC230)),0)</f>
        <v>13.465684045641455</v>
      </c>
      <c r="BM230" s="35"/>
      <c r="BN230" s="86"/>
      <c r="BO230" s="35"/>
      <c r="BP230" s="35"/>
      <c r="BQ230" s="35"/>
      <c r="BR230" s="35"/>
      <c r="BS230" s="35"/>
      <c r="BT230" s="35"/>
      <c r="BU230" s="35"/>
      <c r="BV230" s="35"/>
      <c r="BW230" s="35"/>
      <c r="BX230" s="35"/>
      <c r="BY230" s="35"/>
      <c r="BZ230" s="35"/>
      <c r="CA230" s="35"/>
      <c r="CB230" s="35"/>
      <c r="CC230" s="35"/>
      <c r="CD230" s="35"/>
      <c r="CE230" s="35"/>
      <c r="CF230" s="35"/>
      <c r="CG230" s="35"/>
      <c r="CH230" s="35"/>
    </row>
    <row r="231" spans="1:86" ht="15.6" x14ac:dyDescent="0.3">
      <c r="A231" s="35"/>
      <c r="B231" s="86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112" t="str">
        <f>IFERROR(IF((Q230+1)&gt;=Template!$C$5,"-",Q230+1),"-")</f>
        <v>-</v>
      </c>
      <c r="R231" s="89">
        <f>IFERROR(_xll.EfirEndOfDay($E$5,Q231,"LAST","LAST_TRADE_DATE"),0)</f>
        <v>0</v>
      </c>
      <c r="S231" s="35"/>
      <c r="T231" s="17">
        <f t="shared" si="454"/>
        <v>46247</v>
      </c>
      <c r="U231" s="216">
        <f t="shared" si="448"/>
        <v>4</v>
      </c>
      <c r="V231" s="216">
        <f t="shared" si="454"/>
        <v>226</v>
      </c>
      <c r="W231" s="16">
        <f t="shared" si="462"/>
        <v>0.61917808219178083</v>
      </c>
      <c r="X231" s="16" t="e">
        <f>IF(Template!$F$7="Linear interpolation",LinInterp($I$5:$I$22,$G$5:$G$22,W231),CubicSpline($I$5:$I$22,$G$5:$G$22,W231))</f>
        <v>#VALUE!</v>
      </c>
      <c r="Y231" s="221" t="e">
        <f t="shared" si="455"/>
        <v>#VALUE!</v>
      </c>
      <c r="Z231" s="221" t="e">
        <f>Y231/PRODUCT($AA$6:AA230)</f>
        <v>#VALUE!</v>
      </c>
      <c r="AA231" s="16" t="e">
        <f t="shared" si="456"/>
        <v>#VALUE!</v>
      </c>
      <c r="AB231" s="10" t="e">
        <f t="shared" si="457"/>
        <v>#VALUE!</v>
      </c>
      <c r="AC231" s="90">
        <f t="shared" si="449"/>
        <v>231</v>
      </c>
      <c r="AD231" s="17">
        <f t="shared" si="458"/>
        <v>46224</v>
      </c>
      <c r="AE231" s="16" t="e">
        <f t="shared" si="450"/>
        <v>#VALUE!</v>
      </c>
      <c r="AF231" s="10">
        <f ca="1">IFERROR(AVERAGE(INDIRECT("AE"&amp;AC231-Template!$F$10+1):INDIRECT("AE"&amp;AC231)),0)</f>
        <v>0</v>
      </c>
      <c r="AG231" s="35"/>
      <c r="AH231" s="86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112" t="str">
        <f>IFERROR(IF((AW230+1)&gt;=Template!$C$5,"-",AW230+1),"-")</f>
        <v>-</v>
      </c>
      <c r="AX231" s="89">
        <f>IFERROR(_xll.EfirEndOfDay(3342963,AW231,"LAST","LAST_TRADE_DATE",,,,0),0)</f>
        <v>0</v>
      </c>
      <c r="AY231" s="35"/>
      <c r="AZ231" s="17">
        <f t="shared" ref="AZ231" si="530">AZ230+1</f>
        <v>46247</v>
      </c>
      <c r="BA231" s="216">
        <f t="shared" si="474"/>
        <v>4</v>
      </c>
      <c r="BB231" s="216">
        <f t="shared" ref="BB231" si="531">BB230+1</f>
        <v>226</v>
      </c>
      <c r="BC231" s="16">
        <f t="shared" si="476"/>
        <v>0.61917808219178083</v>
      </c>
      <c r="BD231" s="16">
        <f>IF(Template!$F$7="Linear interpolation",LinInterp($AO$5:$AO$18,$AM$5:$AM$18,BC231),CubicSpline($AO$5:$AO$18,$AM$5:$AM$18,BC231))</f>
        <v>15.258524913566655</v>
      </c>
      <c r="BE231" s="221">
        <f t="shared" si="477"/>
        <v>1.0944774419305772</v>
      </c>
      <c r="BF231" s="221">
        <f>BE231/PRODUCT($BG$6:BG230)</f>
        <v>1.0003637644000942</v>
      </c>
      <c r="BG231" s="16">
        <f t="shared" si="478"/>
        <v>1.0003637644000942</v>
      </c>
      <c r="BH231" s="10">
        <f t="shared" si="479"/>
        <v>13.277400603439183</v>
      </c>
      <c r="BI231" s="90"/>
      <c r="BJ231" s="17">
        <f t="shared" si="461"/>
        <v>46224</v>
      </c>
      <c r="BK231" s="16">
        <f t="shared" si="453"/>
        <v>13.361403760965729</v>
      </c>
      <c r="BL231" s="10">
        <f ca="1">IFERROR(AVERAGE(INDIRECT("BK"&amp;AC231-Template!$F$10+1):INDIRECT("BK"&amp;AC231)),0)</f>
        <v>13.457422802858781</v>
      </c>
      <c r="BM231" s="35"/>
      <c r="BN231" s="86"/>
      <c r="BO231" s="35"/>
      <c r="BP231" s="35"/>
      <c r="BQ231" s="35"/>
      <c r="BR231" s="35"/>
      <c r="BS231" s="35"/>
      <c r="BT231" s="35"/>
      <c r="BU231" s="35"/>
      <c r="BV231" s="35"/>
      <c r="BW231" s="35"/>
      <c r="BX231" s="35"/>
      <c r="BY231" s="35"/>
      <c r="BZ231" s="35"/>
      <c r="CA231" s="35"/>
      <c r="CB231" s="35"/>
      <c r="CC231" s="35"/>
      <c r="CD231" s="35"/>
      <c r="CE231" s="35"/>
      <c r="CF231" s="35"/>
      <c r="CG231" s="35"/>
      <c r="CH231" s="35"/>
    </row>
    <row r="232" spans="1:86" ht="15.6" x14ac:dyDescent="0.3">
      <c r="A232" s="35"/>
      <c r="B232" s="86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112" t="str">
        <f>IFERROR(IF((Q231+1)&gt;=Template!$C$5,"-",Q231+1),"-")</f>
        <v>-</v>
      </c>
      <c r="R232" s="89">
        <f>IFERROR(_xll.EfirEndOfDay($E$5,Q232,"LAST","LAST_TRADE_DATE"),0)</f>
        <v>0</v>
      </c>
      <c r="S232" s="35"/>
      <c r="T232" s="17">
        <f t="shared" si="454"/>
        <v>46248</v>
      </c>
      <c r="U232" s="216">
        <f t="shared" si="448"/>
        <v>5</v>
      </c>
      <c r="V232" s="216">
        <f t="shared" si="454"/>
        <v>227</v>
      </c>
      <c r="W232" s="16">
        <f t="shared" si="462"/>
        <v>0.62191780821917808</v>
      </c>
      <c r="X232" s="16" t="e">
        <f>IF(Template!$F$7="Linear interpolation",LinInterp($I$5:$I$22,$G$5:$G$22,W232),CubicSpline($I$5:$I$22,$G$5:$G$22,W232))</f>
        <v>#VALUE!</v>
      </c>
      <c r="Y232" s="221" t="e">
        <f t="shared" si="455"/>
        <v>#VALUE!</v>
      </c>
      <c r="Z232" s="221" t="e">
        <f>Y232/PRODUCT($AA$6:AA231)</f>
        <v>#VALUE!</v>
      </c>
      <c r="AA232" s="16" t="e">
        <f t="shared" si="456"/>
        <v>#VALUE!</v>
      </c>
      <c r="AB232" s="10" t="e">
        <f t="shared" si="457"/>
        <v>#VALUE!</v>
      </c>
      <c r="AC232" s="90">
        <f t="shared" si="449"/>
        <v>232</v>
      </c>
      <c r="AD232" s="17">
        <f t="shared" si="458"/>
        <v>46225</v>
      </c>
      <c r="AE232" s="16" t="e">
        <f t="shared" si="450"/>
        <v>#VALUE!</v>
      </c>
      <c r="AF232" s="10">
        <f ca="1">IFERROR(AVERAGE(INDIRECT("AE"&amp;AC232-Template!$F$10+1):INDIRECT("AE"&amp;AC232)),0)</f>
        <v>0</v>
      </c>
      <c r="AG232" s="35"/>
      <c r="AH232" s="86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112" t="str">
        <f>IFERROR(IF((AW231+1)&gt;=Template!$C$5,"-",AW231+1),"-")</f>
        <v>-</v>
      </c>
      <c r="AX232" s="89">
        <f>IFERROR(_xll.EfirEndOfDay(3342963,AW232,"LAST","LAST_TRADE_DATE",,,,0),0)</f>
        <v>0</v>
      </c>
      <c r="AY232" s="35"/>
      <c r="AZ232" s="17">
        <f t="shared" ref="AZ232" si="532">AZ231+1</f>
        <v>46248</v>
      </c>
      <c r="BA232" s="216">
        <f t="shared" si="474"/>
        <v>5</v>
      </c>
      <c r="BB232" s="216">
        <f t="shared" ref="BB232" si="533">BB231+1</f>
        <v>227</v>
      </c>
      <c r="BC232" s="16">
        <f t="shared" si="476"/>
        <v>0.62191780821917808</v>
      </c>
      <c r="BD232" s="16">
        <f>IF(Template!$F$7="Linear interpolation",LinInterp($AO$5:$AO$18,$AM$5:$AM$18,BC232),CubicSpline($AO$5:$AO$18,$AM$5:$AM$18,BC232))</f>
        <v>15.255314451826392</v>
      </c>
      <c r="BE232" s="221">
        <f t="shared" si="477"/>
        <v>1.0948755172757423</v>
      </c>
      <c r="BF232" s="221">
        <f>BE232/PRODUCT($BG$6:BG231)</f>
        <v>1.0003637126996998</v>
      </c>
      <c r="BG232" s="16">
        <f t="shared" si="478"/>
        <v>1.0003637126996998</v>
      </c>
      <c r="BH232" s="10">
        <f t="shared" si="479"/>
        <v>13.275513539043216</v>
      </c>
      <c r="BI232" s="90"/>
      <c r="BJ232" s="17">
        <f t="shared" si="461"/>
        <v>46225</v>
      </c>
      <c r="BK232" s="16">
        <f t="shared" si="453"/>
        <v>13.356163586908165</v>
      </c>
      <c r="BL232" s="10">
        <f ca="1">IFERROR(AVERAGE(INDIRECT("BK"&amp;AC232-Template!$F$10+1):INDIRECT("BK"&amp;AC232)),0)</f>
        <v>13.451156114268079</v>
      </c>
      <c r="BM232" s="35"/>
      <c r="BN232" s="86"/>
      <c r="BO232" s="35"/>
      <c r="BP232" s="35"/>
      <c r="BQ232" s="35"/>
      <c r="BR232" s="35"/>
      <c r="BS232" s="35"/>
      <c r="BT232" s="35"/>
      <c r="BU232" s="35"/>
      <c r="BV232" s="35"/>
      <c r="BW232" s="35"/>
      <c r="BX232" s="35"/>
      <c r="BY232" s="35"/>
      <c r="BZ232" s="35"/>
      <c r="CA232" s="35"/>
      <c r="CB232" s="35"/>
      <c r="CC232" s="35"/>
      <c r="CD232" s="35"/>
      <c r="CE232" s="35"/>
      <c r="CF232" s="35"/>
      <c r="CG232" s="35"/>
      <c r="CH232" s="35"/>
    </row>
    <row r="233" spans="1:86" ht="15.6" x14ac:dyDescent="0.3">
      <c r="A233" s="35"/>
      <c r="B233" s="86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112" t="str">
        <f>IFERROR(IF((Q232+1)&gt;=Template!$C$5,"-",Q232+1),"-")</f>
        <v>-</v>
      </c>
      <c r="R233" s="89">
        <f>IFERROR(_xll.EfirEndOfDay($E$5,Q233,"LAST","LAST_TRADE_DATE"),0)</f>
        <v>0</v>
      </c>
      <c r="S233" s="35"/>
      <c r="T233" s="17">
        <f t="shared" si="454"/>
        <v>46249</v>
      </c>
      <c r="U233" s="216">
        <f t="shared" si="448"/>
        <v>6</v>
      </c>
      <c r="V233" s="216">
        <f t="shared" si="454"/>
        <v>228</v>
      </c>
      <c r="W233" s="16">
        <f t="shared" si="462"/>
        <v>0.62465753424657533</v>
      </c>
      <c r="X233" s="16" t="e">
        <f>IF(Template!$F$7="Linear interpolation",LinInterp($I$5:$I$22,$G$5:$G$22,W233),CubicSpline($I$5:$I$22,$G$5:$G$22,W233))</f>
        <v>#VALUE!</v>
      </c>
      <c r="Y233" s="221" t="e">
        <f t="shared" si="455"/>
        <v>#VALUE!</v>
      </c>
      <c r="Z233" s="221" t="e">
        <f>Y233/PRODUCT($AA$6:AA232)</f>
        <v>#VALUE!</v>
      </c>
      <c r="AA233" s="16" t="e">
        <f t="shared" si="456"/>
        <v>#VALUE!</v>
      </c>
      <c r="AB233" s="10" t="e">
        <f t="shared" si="457"/>
        <v>#VALUE!</v>
      </c>
      <c r="AC233" s="90">
        <f t="shared" si="449"/>
        <v>233</v>
      </c>
      <c r="AD233" s="17">
        <f t="shared" si="458"/>
        <v>46226</v>
      </c>
      <c r="AE233" s="16" t="e">
        <f t="shared" si="450"/>
        <v>#VALUE!</v>
      </c>
      <c r="AF233" s="10">
        <f ca="1">IFERROR(AVERAGE(INDIRECT("AE"&amp;AC233-Template!$F$10+1):INDIRECT("AE"&amp;AC233)),0)</f>
        <v>0</v>
      </c>
      <c r="AG233" s="35"/>
      <c r="AH233" s="86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112" t="str">
        <f>IFERROR(IF((AW232+1)&gt;=Template!$C$5,"-",AW232+1),"-")</f>
        <v>-</v>
      </c>
      <c r="AX233" s="89">
        <f>IFERROR(_xll.EfirEndOfDay(3342963,AW233,"LAST","LAST_TRADE_DATE",,,,0),0)</f>
        <v>0</v>
      </c>
      <c r="AY233" s="35"/>
      <c r="AZ233" s="17">
        <f t="shared" ref="AZ233" si="534">AZ232+1</f>
        <v>46249</v>
      </c>
      <c r="BA233" s="216">
        <f t="shared" si="474"/>
        <v>6</v>
      </c>
      <c r="BB233" s="216">
        <f t="shared" ref="BB233" si="535">BB232+1</f>
        <v>228</v>
      </c>
      <c r="BC233" s="16">
        <f t="shared" si="476"/>
        <v>0.62465753424657533</v>
      </c>
      <c r="BD233" s="16">
        <f>IF(Template!$F$7="Linear interpolation",LinInterp($AO$5:$AO$18,$AM$5:$AM$18,BC233),CubicSpline($AO$5:$AO$18,$AM$5:$AM$18,BC233))</f>
        <v>15.252146989098211</v>
      </c>
      <c r="BE233" s="221">
        <f t="shared" si="477"/>
        <v>1.0952736853017642</v>
      </c>
      <c r="BF233" s="221">
        <f>BE233/PRODUCT($BG$6:BG232)</f>
        <v>1.0003636651105439</v>
      </c>
      <c r="BG233" s="16">
        <f t="shared" si="478"/>
        <v>1.0003637126996998</v>
      </c>
      <c r="BH233" s="10">
        <f t="shared" si="479"/>
        <v>13.275513539043216</v>
      </c>
      <c r="BI233" s="90"/>
      <c r="BJ233" s="17">
        <f t="shared" si="461"/>
        <v>46226</v>
      </c>
      <c r="BK233" s="16">
        <f t="shared" si="453"/>
        <v>13.351065223823566</v>
      </c>
      <c r="BL233" s="10">
        <f ca="1">IFERROR(AVERAGE(INDIRECT("BK"&amp;AC233-Template!$F$10+1):INDIRECT("BK"&amp;AC233)),0)</f>
        <v>13.443965281790502</v>
      </c>
      <c r="BM233" s="35"/>
      <c r="BN233" s="86"/>
      <c r="BO233" s="35"/>
      <c r="BP233" s="35"/>
      <c r="BQ233" s="35"/>
      <c r="BR233" s="35"/>
      <c r="BS233" s="35"/>
      <c r="BT233" s="35"/>
      <c r="BU233" s="35"/>
      <c r="BV233" s="35"/>
      <c r="BW233" s="35"/>
      <c r="BX233" s="35"/>
      <c r="BY233" s="35"/>
      <c r="BZ233" s="35"/>
      <c r="CA233" s="35"/>
      <c r="CB233" s="35"/>
      <c r="CC233" s="35"/>
      <c r="CD233" s="35"/>
      <c r="CE233" s="35"/>
      <c r="CF233" s="35"/>
      <c r="CG233" s="35"/>
      <c r="CH233" s="35"/>
    </row>
    <row r="234" spans="1:86" ht="15.6" x14ac:dyDescent="0.3">
      <c r="A234" s="35"/>
      <c r="B234" s="86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112" t="str">
        <f>IFERROR(IF((Q233+1)&gt;=Template!$C$5,"-",Q233+1),"-")</f>
        <v>-</v>
      </c>
      <c r="R234" s="89">
        <f>IFERROR(_xll.EfirEndOfDay($E$5,Q234,"LAST","LAST_TRADE_DATE"),0)</f>
        <v>0</v>
      </c>
      <c r="S234" s="35"/>
      <c r="T234" s="17">
        <f t="shared" si="454"/>
        <v>46250</v>
      </c>
      <c r="U234" s="216">
        <f t="shared" si="448"/>
        <v>7</v>
      </c>
      <c r="V234" s="216">
        <f t="shared" si="454"/>
        <v>229</v>
      </c>
      <c r="W234" s="16">
        <f t="shared" si="462"/>
        <v>0.62739726027397258</v>
      </c>
      <c r="X234" s="16" t="e">
        <f>IF(Template!$F$7="Linear interpolation",LinInterp($I$5:$I$22,$G$5:$G$22,W234),CubicSpline($I$5:$I$22,$G$5:$G$22,W234))</f>
        <v>#VALUE!</v>
      </c>
      <c r="Y234" s="221" t="e">
        <f t="shared" si="455"/>
        <v>#VALUE!</v>
      </c>
      <c r="Z234" s="221" t="e">
        <f>Y234/PRODUCT($AA$6:AA233)</f>
        <v>#VALUE!</v>
      </c>
      <c r="AA234" s="16" t="e">
        <f t="shared" si="456"/>
        <v>#VALUE!</v>
      </c>
      <c r="AB234" s="10" t="e">
        <f t="shared" si="457"/>
        <v>#VALUE!</v>
      </c>
      <c r="AC234" s="90">
        <f t="shared" si="449"/>
        <v>234</v>
      </c>
      <c r="AD234" s="17">
        <f t="shared" si="458"/>
        <v>46227</v>
      </c>
      <c r="AE234" s="16" t="e">
        <f t="shared" si="450"/>
        <v>#VALUE!</v>
      </c>
      <c r="AF234" s="10">
        <f ca="1">IFERROR(AVERAGE(INDIRECT("AE"&amp;AC234-Template!$F$10+1):INDIRECT("AE"&amp;AC234)),0)</f>
        <v>0</v>
      </c>
      <c r="AG234" s="35"/>
      <c r="AH234" s="86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112" t="str">
        <f>IFERROR(IF((AW233+1)&gt;=Template!$C$5,"-",AW233+1),"-")</f>
        <v>-</v>
      </c>
      <c r="AX234" s="89">
        <f>IFERROR(_xll.EfirEndOfDay(3342963,AW234,"LAST","LAST_TRADE_DATE",,,,0),0)</f>
        <v>0</v>
      </c>
      <c r="AY234" s="35"/>
      <c r="AZ234" s="17">
        <f t="shared" ref="AZ234" si="536">AZ233+1</f>
        <v>46250</v>
      </c>
      <c r="BA234" s="216">
        <f t="shared" si="474"/>
        <v>7</v>
      </c>
      <c r="BB234" s="216">
        <f t="shared" ref="BB234" si="537">BB233+1</f>
        <v>229</v>
      </c>
      <c r="BC234" s="16">
        <f t="shared" si="476"/>
        <v>0.62739726027397258</v>
      </c>
      <c r="BD234" s="16">
        <f>IF(Template!$F$7="Linear interpolation",LinInterp($AO$5:$AO$18,$AM$5:$AM$18,BC234),CubicSpline($AO$5:$AO$18,$AM$5:$AM$18,BC234))</f>
        <v>15.249022680798721</v>
      </c>
      <c r="BE234" s="221">
        <f t="shared" si="477"/>
        <v>1.0956719505178878</v>
      </c>
      <c r="BF234" s="221">
        <f>BE234/PRODUCT($BG$6:BG233)</f>
        <v>1.000363574053063</v>
      </c>
      <c r="BG234" s="16">
        <f t="shared" si="478"/>
        <v>1.0003637126996998</v>
      </c>
      <c r="BH234" s="10">
        <f t="shared" si="479"/>
        <v>13.275513539043216</v>
      </c>
      <c r="BI234" s="90"/>
      <c r="BJ234" s="17">
        <f t="shared" si="461"/>
        <v>46227</v>
      </c>
      <c r="BK234" s="16">
        <f t="shared" si="453"/>
        <v>13.346109038041121</v>
      </c>
      <c r="BL234" s="10">
        <f ca="1">IFERROR(AVERAGE(INDIRECT("BK"&amp;AC234-Template!$F$10+1):INDIRECT("BK"&amp;AC234)),0)</f>
        <v>13.436939314193042</v>
      </c>
      <c r="BM234" s="35"/>
      <c r="BN234" s="86"/>
      <c r="BO234" s="35"/>
      <c r="BP234" s="35"/>
      <c r="BQ234" s="35"/>
      <c r="BR234" s="35"/>
      <c r="BS234" s="35"/>
      <c r="BT234" s="35"/>
      <c r="BU234" s="35"/>
      <c r="BV234" s="35"/>
      <c r="BW234" s="35"/>
      <c r="BX234" s="35"/>
      <c r="BY234" s="35"/>
      <c r="BZ234" s="35"/>
      <c r="CA234" s="35"/>
      <c r="CB234" s="35"/>
      <c r="CC234" s="35"/>
      <c r="CD234" s="35"/>
      <c r="CE234" s="35"/>
      <c r="CF234" s="35"/>
      <c r="CG234" s="35"/>
      <c r="CH234" s="35"/>
    </row>
    <row r="235" spans="1:86" ht="15.6" x14ac:dyDescent="0.3">
      <c r="A235" s="35"/>
      <c r="B235" s="86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112" t="str">
        <f>IFERROR(IF((Q234+1)&gt;=Template!$C$5,"-",Q234+1),"-")</f>
        <v>-</v>
      </c>
      <c r="R235" s="89">
        <f>IFERROR(_xll.EfirEndOfDay($E$5,Q235,"LAST","LAST_TRADE_DATE"),0)</f>
        <v>0</v>
      </c>
      <c r="S235" s="35"/>
      <c r="T235" s="17">
        <f t="shared" si="454"/>
        <v>46251</v>
      </c>
      <c r="U235" s="216">
        <f t="shared" si="448"/>
        <v>1</v>
      </c>
      <c r="V235" s="216">
        <f t="shared" si="454"/>
        <v>230</v>
      </c>
      <c r="W235" s="16">
        <f t="shared" si="462"/>
        <v>0.63013698630136983</v>
      </c>
      <c r="X235" s="16" t="e">
        <f>IF(Template!$F$7="Linear interpolation",LinInterp($I$5:$I$22,$G$5:$G$22,W235),CubicSpline($I$5:$I$22,$G$5:$G$22,W235))</f>
        <v>#VALUE!</v>
      </c>
      <c r="Y235" s="221" t="e">
        <f t="shared" si="455"/>
        <v>#VALUE!</v>
      </c>
      <c r="Z235" s="221" t="e">
        <f>Y235/PRODUCT($AA$6:AA234)</f>
        <v>#VALUE!</v>
      </c>
      <c r="AA235" s="16" t="e">
        <f t="shared" si="456"/>
        <v>#VALUE!</v>
      </c>
      <c r="AB235" s="10" t="e">
        <f t="shared" si="457"/>
        <v>#VALUE!</v>
      </c>
      <c r="AC235" s="90">
        <f t="shared" si="449"/>
        <v>235</v>
      </c>
      <c r="AD235" s="17">
        <f t="shared" si="458"/>
        <v>46228</v>
      </c>
      <c r="AE235" s="16" t="e">
        <f t="shared" si="450"/>
        <v>#VALUE!</v>
      </c>
      <c r="AF235" s="10">
        <f ca="1">IFERROR(AVERAGE(INDIRECT("AE"&amp;AC235-Template!$F$10+1):INDIRECT("AE"&amp;AC235)),0)</f>
        <v>0</v>
      </c>
      <c r="AG235" s="35"/>
      <c r="AH235" s="86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112" t="str">
        <f>IFERROR(IF((AW234+1)&gt;=Template!$C$5,"-",AW234+1),"-")</f>
        <v>-</v>
      </c>
      <c r="AX235" s="89">
        <f>IFERROR(_xll.EfirEndOfDay(3342963,AW235,"LAST","LAST_TRADE_DATE",,,,0),0)</f>
        <v>0</v>
      </c>
      <c r="AY235" s="35"/>
      <c r="AZ235" s="17">
        <f t="shared" ref="AZ235" si="538">AZ234+1</f>
        <v>46251</v>
      </c>
      <c r="BA235" s="216">
        <f t="shared" si="474"/>
        <v>1</v>
      </c>
      <c r="BB235" s="216">
        <f t="shared" ref="BB235" si="539">BB234+1</f>
        <v>230</v>
      </c>
      <c r="BC235" s="16">
        <f t="shared" si="476"/>
        <v>0.63013698630136983</v>
      </c>
      <c r="BD235" s="16">
        <f>IF(Template!$F$7="Linear interpolation",LinInterp($AO$5:$AO$18,$AM$5:$AM$18,BC235),CubicSpline($AO$5:$AO$18,$AM$5:$AM$18,BC235))</f>
        <v>15.24594168234453</v>
      </c>
      <c r="BE235" s="221">
        <f t="shared" si="477"/>
        <v>1.0960703174503901</v>
      </c>
      <c r="BF235" s="221">
        <f>BE235/PRODUCT($BG$6:BG234)</f>
        <v>1.0003634436576594</v>
      </c>
      <c r="BG235" s="16">
        <f t="shared" si="478"/>
        <v>1.0003634436576594</v>
      </c>
      <c r="BH235" s="10">
        <f t="shared" si="479"/>
        <v>13.265693504567743</v>
      </c>
      <c r="BI235" s="90"/>
      <c r="BJ235" s="17">
        <f t="shared" si="461"/>
        <v>46228</v>
      </c>
      <c r="BK235" s="16">
        <f t="shared" si="453"/>
        <v>13.346109038041121</v>
      </c>
      <c r="BL235" s="10">
        <f ca="1">IFERROR(AVERAGE(INDIRECT("BK"&amp;AC235-Template!$F$10+1):INDIRECT("BK"&amp;AC235)),0)</f>
        <v>13.430233669215664</v>
      </c>
      <c r="BM235" s="35"/>
      <c r="BN235" s="86"/>
      <c r="BO235" s="35"/>
      <c r="BP235" s="35"/>
      <c r="BQ235" s="35"/>
      <c r="BR235" s="35"/>
      <c r="BS235" s="35"/>
      <c r="BT235" s="35"/>
      <c r="BU235" s="35"/>
      <c r="BV235" s="35"/>
      <c r="BW235" s="35"/>
      <c r="BX235" s="35"/>
      <c r="BY235" s="35"/>
      <c r="BZ235" s="35"/>
      <c r="CA235" s="35"/>
      <c r="CB235" s="35"/>
      <c r="CC235" s="35"/>
      <c r="CD235" s="35"/>
      <c r="CE235" s="35"/>
      <c r="CF235" s="35"/>
      <c r="CG235" s="35"/>
      <c r="CH235" s="35"/>
    </row>
    <row r="236" spans="1:86" ht="15.6" x14ac:dyDescent="0.3">
      <c r="A236" s="35"/>
      <c r="B236" s="86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112" t="str">
        <f>IFERROR(IF((Q235+1)&gt;=Template!$C$5,"-",Q235+1),"-")</f>
        <v>-</v>
      </c>
      <c r="R236" s="89">
        <f>IFERROR(_xll.EfirEndOfDay($E$5,Q236,"LAST","LAST_TRADE_DATE"),0)</f>
        <v>0</v>
      </c>
      <c r="S236" s="35"/>
      <c r="T236" s="17">
        <f t="shared" si="454"/>
        <v>46252</v>
      </c>
      <c r="U236" s="216">
        <f t="shared" si="448"/>
        <v>2</v>
      </c>
      <c r="V236" s="216">
        <f t="shared" si="454"/>
        <v>231</v>
      </c>
      <c r="W236" s="16">
        <f t="shared" si="462"/>
        <v>0.63287671232876708</v>
      </c>
      <c r="X236" s="16" t="e">
        <f>IF(Template!$F$7="Linear interpolation",LinInterp($I$5:$I$22,$G$5:$G$22,W236),CubicSpline($I$5:$I$22,$G$5:$G$22,W236))</f>
        <v>#VALUE!</v>
      </c>
      <c r="Y236" s="221" t="e">
        <f t="shared" si="455"/>
        <v>#VALUE!</v>
      </c>
      <c r="Z236" s="221" t="e">
        <f>Y236/PRODUCT($AA$6:AA235)</f>
        <v>#VALUE!</v>
      </c>
      <c r="AA236" s="16" t="e">
        <f t="shared" si="456"/>
        <v>#VALUE!</v>
      </c>
      <c r="AB236" s="10" t="e">
        <f t="shared" si="457"/>
        <v>#VALUE!</v>
      </c>
      <c r="AC236" s="90">
        <f t="shared" si="449"/>
        <v>236</v>
      </c>
      <c r="AD236" s="17">
        <f t="shared" si="458"/>
        <v>46229</v>
      </c>
      <c r="AE236" s="16" t="e">
        <f t="shared" si="450"/>
        <v>#VALUE!</v>
      </c>
      <c r="AF236" s="10">
        <f ca="1">IFERROR(AVERAGE(INDIRECT("AE"&amp;AC236-Template!$F$10+1):INDIRECT("AE"&amp;AC236)),0)</f>
        <v>0</v>
      </c>
      <c r="AG236" s="35"/>
      <c r="AH236" s="86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112" t="str">
        <f>IFERROR(IF((AW235+1)&gt;=Template!$C$5,"-",AW235+1),"-")</f>
        <v>-</v>
      </c>
      <c r="AX236" s="89">
        <f>IFERROR(_xll.EfirEndOfDay(3342963,AW236,"LAST","LAST_TRADE_DATE",,,,0),0)</f>
        <v>0</v>
      </c>
      <c r="AY236" s="35"/>
      <c r="AZ236" s="17">
        <f t="shared" ref="AZ236" si="540">AZ235+1</f>
        <v>46252</v>
      </c>
      <c r="BA236" s="216">
        <f t="shared" si="474"/>
        <v>2</v>
      </c>
      <c r="BB236" s="216">
        <f t="shared" ref="BB236" si="541">BB235+1</f>
        <v>231</v>
      </c>
      <c r="BC236" s="16">
        <f t="shared" si="476"/>
        <v>0.63287671232876708</v>
      </c>
      <c r="BD236" s="16">
        <f>IF(Template!$F$7="Linear interpolation",LinInterp($AO$5:$AO$18,$AM$5:$AM$18,BC236),CubicSpline($AO$5:$AO$18,$AM$5:$AM$18,BC236))</f>
        <v>15.242904149152247</v>
      </c>
      <c r="BE236" s="221">
        <f t="shared" si="477"/>
        <v>1.0964687906425801</v>
      </c>
      <c r="BF236" s="221">
        <f>BE236/PRODUCT($BG$6:BG235)</f>
        <v>1.0003635471062813</v>
      </c>
      <c r="BG236" s="16">
        <f t="shared" si="478"/>
        <v>1.0003635471062813</v>
      </c>
      <c r="BH236" s="10">
        <f t="shared" si="479"/>
        <v>13.269469379266763</v>
      </c>
      <c r="BI236" s="90"/>
      <c r="BJ236" s="17">
        <f t="shared" si="461"/>
        <v>46229</v>
      </c>
      <c r="BK236" s="16">
        <f t="shared" si="453"/>
        <v>13.346109038041121</v>
      </c>
      <c r="BL236" s="10">
        <f ca="1">IFERROR(AVERAGE(INDIRECT("BK"&amp;AC236-Template!$F$10+1):INDIRECT("BK"&amp;AC236)),0)</f>
        <v>13.423838461795592</v>
      </c>
      <c r="BM236" s="35"/>
      <c r="BN236" s="86"/>
      <c r="BO236" s="35"/>
      <c r="BP236" s="35"/>
      <c r="BQ236" s="35"/>
      <c r="BR236" s="35"/>
      <c r="BS236" s="35"/>
      <c r="BT236" s="35"/>
      <c r="BU236" s="35"/>
      <c r="BV236" s="35"/>
      <c r="BW236" s="35"/>
      <c r="BX236" s="35"/>
      <c r="BY236" s="35"/>
      <c r="BZ236" s="35"/>
      <c r="CA236" s="35"/>
      <c r="CB236" s="35"/>
      <c r="CC236" s="35"/>
      <c r="CD236" s="35"/>
      <c r="CE236" s="35"/>
      <c r="CF236" s="35"/>
      <c r="CG236" s="35"/>
      <c r="CH236" s="35"/>
    </row>
    <row r="237" spans="1:86" ht="15.6" x14ac:dyDescent="0.3">
      <c r="A237" s="35"/>
      <c r="B237" s="86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112" t="str">
        <f>IFERROR(IF((Q236+1)&gt;=Template!$C$5,"-",Q236+1),"-")</f>
        <v>-</v>
      </c>
      <c r="R237" s="89">
        <f>IFERROR(_xll.EfirEndOfDay($E$5,Q237,"LAST","LAST_TRADE_DATE"),0)</f>
        <v>0</v>
      </c>
      <c r="S237" s="35"/>
      <c r="T237" s="17">
        <f t="shared" si="454"/>
        <v>46253</v>
      </c>
      <c r="U237" s="216">
        <f t="shared" si="448"/>
        <v>3</v>
      </c>
      <c r="V237" s="216">
        <f t="shared" si="454"/>
        <v>232</v>
      </c>
      <c r="W237" s="16">
        <f t="shared" si="462"/>
        <v>0.63561643835616444</v>
      </c>
      <c r="X237" s="16" t="e">
        <f>IF(Template!$F$7="Linear interpolation",LinInterp($I$5:$I$22,$G$5:$G$22,W237),CubicSpline($I$5:$I$22,$G$5:$G$22,W237))</f>
        <v>#VALUE!</v>
      </c>
      <c r="Y237" s="221" t="e">
        <f t="shared" si="455"/>
        <v>#VALUE!</v>
      </c>
      <c r="Z237" s="221" t="e">
        <f>Y237/PRODUCT($AA$6:AA236)</f>
        <v>#VALUE!</v>
      </c>
      <c r="AA237" s="16" t="e">
        <f t="shared" si="456"/>
        <v>#VALUE!</v>
      </c>
      <c r="AB237" s="10" t="e">
        <f t="shared" si="457"/>
        <v>#VALUE!</v>
      </c>
      <c r="AC237" s="90">
        <f t="shared" si="449"/>
        <v>237</v>
      </c>
      <c r="AD237" s="17">
        <f t="shared" si="458"/>
        <v>46230</v>
      </c>
      <c r="AE237" s="16" t="e">
        <f t="shared" si="450"/>
        <v>#VALUE!</v>
      </c>
      <c r="AF237" s="10">
        <f ca="1">IFERROR(AVERAGE(INDIRECT("AE"&amp;AC237-Template!$F$10+1):INDIRECT("AE"&amp;AC237)),0)</f>
        <v>0</v>
      </c>
      <c r="AG237" s="35"/>
      <c r="AH237" s="86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112" t="str">
        <f>IFERROR(IF((AW236+1)&gt;=Template!$C$5,"-",AW236+1),"-")</f>
        <v>-</v>
      </c>
      <c r="AX237" s="89">
        <f>IFERROR(_xll.EfirEndOfDay(3342963,AW237,"LAST","LAST_TRADE_DATE",,,,0),0)</f>
        <v>0</v>
      </c>
      <c r="AY237" s="35"/>
      <c r="AZ237" s="17">
        <f t="shared" ref="AZ237" si="542">AZ236+1</f>
        <v>46253</v>
      </c>
      <c r="BA237" s="216">
        <f t="shared" si="474"/>
        <v>3</v>
      </c>
      <c r="BB237" s="216">
        <f t="shared" ref="BB237" si="543">BB236+1</f>
        <v>232</v>
      </c>
      <c r="BC237" s="16">
        <f t="shared" si="476"/>
        <v>0.63561643835616444</v>
      </c>
      <c r="BD237" s="16">
        <f>IF(Template!$F$7="Linear interpolation",LinInterp($AO$5:$AO$18,$AM$5:$AM$18,BC237),CubicSpline($AO$5:$AO$18,$AM$5:$AM$18,BC237))</f>
        <v>15.239910236638485</v>
      </c>
      <c r="BE237" s="221">
        <f t="shared" si="477"/>
        <v>1.0968673746547981</v>
      </c>
      <c r="BF237" s="221">
        <f>BE237/PRODUCT($BG$6:BG236)</f>
        <v>1.000363516057748</v>
      </c>
      <c r="BG237" s="16">
        <f t="shared" si="478"/>
        <v>1.000363516057748</v>
      </c>
      <c r="BH237" s="10">
        <f t="shared" si="479"/>
        <v>13.268336107801314</v>
      </c>
      <c r="BI237" s="90"/>
      <c r="BJ237" s="17">
        <f t="shared" si="461"/>
        <v>46230</v>
      </c>
      <c r="BK237" s="16">
        <f t="shared" si="453"/>
        <v>13.317799183095836</v>
      </c>
      <c r="BL237" s="10">
        <f ca="1">IFERROR(AVERAGE(INDIRECT("BK"&amp;AC237-Template!$F$10+1):INDIRECT("BK"&amp;AC237)),0)</f>
        <v>13.416499592544012</v>
      </c>
      <c r="BM237" s="35"/>
      <c r="BN237" s="86"/>
      <c r="BO237" s="35"/>
      <c r="BP237" s="35"/>
      <c r="BQ237" s="35"/>
      <c r="BR237" s="35"/>
      <c r="BS237" s="35"/>
      <c r="BT237" s="35"/>
      <c r="BU237" s="35"/>
      <c r="BV237" s="35"/>
      <c r="BW237" s="35"/>
      <c r="BX237" s="35"/>
      <c r="BY237" s="35"/>
      <c r="BZ237" s="35"/>
      <c r="CA237" s="35"/>
      <c r="CB237" s="35"/>
      <c r="CC237" s="35"/>
      <c r="CD237" s="35"/>
      <c r="CE237" s="35"/>
      <c r="CF237" s="35"/>
      <c r="CG237" s="35"/>
      <c r="CH237" s="35"/>
    </row>
    <row r="238" spans="1:86" ht="15.6" x14ac:dyDescent="0.3">
      <c r="A238" s="35"/>
      <c r="B238" s="86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112" t="str">
        <f>IFERROR(IF((Q237+1)&gt;=Template!$C$5,"-",Q237+1),"-")</f>
        <v>-</v>
      </c>
      <c r="R238" s="89">
        <f>IFERROR(_xll.EfirEndOfDay($E$5,Q238,"LAST","LAST_TRADE_DATE"),0)</f>
        <v>0</v>
      </c>
      <c r="S238" s="35"/>
      <c r="T238" s="17">
        <f t="shared" si="454"/>
        <v>46254</v>
      </c>
      <c r="U238" s="216">
        <f t="shared" si="448"/>
        <v>4</v>
      </c>
      <c r="V238" s="216">
        <f t="shared" si="454"/>
        <v>233</v>
      </c>
      <c r="W238" s="16">
        <f t="shared" si="462"/>
        <v>0.63835616438356169</v>
      </c>
      <c r="X238" s="16" t="e">
        <f>IF(Template!$F$7="Linear interpolation",LinInterp($I$5:$I$22,$G$5:$G$22,W238),CubicSpline($I$5:$I$22,$G$5:$G$22,W238))</f>
        <v>#VALUE!</v>
      </c>
      <c r="Y238" s="221" t="e">
        <f t="shared" si="455"/>
        <v>#VALUE!</v>
      </c>
      <c r="Z238" s="221" t="e">
        <f>Y238/PRODUCT($AA$6:AA237)</f>
        <v>#VALUE!</v>
      </c>
      <c r="AA238" s="16" t="e">
        <f t="shared" si="456"/>
        <v>#VALUE!</v>
      </c>
      <c r="AB238" s="10" t="e">
        <f t="shared" si="457"/>
        <v>#VALUE!</v>
      </c>
      <c r="AC238" s="90">
        <f t="shared" si="449"/>
        <v>238</v>
      </c>
      <c r="AD238" s="17">
        <f t="shared" si="458"/>
        <v>46231</v>
      </c>
      <c r="AE238" s="16" t="e">
        <f t="shared" si="450"/>
        <v>#VALUE!</v>
      </c>
      <c r="AF238" s="10">
        <f ca="1">IFERROR(AVERAGE(INDIRECT("AE"&amp;AC238-Template!$F$10+1):INDIRECT("AE"&amp;AC238)),0)</f>
        <v>0</v>
      </c>
      <c r="AG238" s="35"/>
      <c r="AH238" s="86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112" t="str">
        <f>IFERROR(IF((AW237+1)&gt;=Template!$C$5,"-",AW237+1),"-")</f>
        <v>-</v>
      </c>
      <c r="AX238" s="89">
        <f>IFERROR(_xll.EfirEndOfDay(3342963,AW238,"LAST","LAST_TRADE_DATE",,,,0),0)</f>
        <v>0</v>
      </c>
      <c r="AY238" s="35"/>
      <c r="AZ238" s="17">
        <f t="shared" ref="AZ238" si="544">AZ237+1</f>
        <v>46254</v>
      </c>
      <c r="BA238" s="216">
        <f t="shared" si="474"/>
        <v>4</v>
      </c>
      <c r="BB238" s="216">
        <f t="shared" ref="BB238" si="545">BB237+1</f>
        <v>233</v>
      </c>
      <c r="BC238" s="16">
        <f t="shared" si="476"/>
        <v>0.63835616438356169</v>
      </c>
      <c r="BD238" s="16">
        <f>IF(Template!$F$7="Linear interpolation",LinInterp($AO$5:$AO$18,$AM$5:$AM$18,BC238),CubicSpline($AO$5:$AO$18,$AM$5:$AM$18,BC238))</f>
        <v>15.23696010021985</v>
      </c>
      <c r="BE238" s="221">
        <f t="shared" si="477"/>
        <v>1.0972660740644171</v>
      </c>
      <c r="BF238" s="221">
        <f>BE238/PRODUCT($BG$6:BG237)</f>
        <v>1.0003634891681819</v>
      </c>
      <c r="BG238" s="16">
        <f t="shared" si="478"/>
        <v>1.0003634891681819</v>
      </c>
      <c r="BH238" s="10">
        <f t="shared" si="479"/>
        <v>13.267354638637595</v>
      </c>
      <c r="BI238" s="90"/>
      <c r="BJ238" s="17">
        <f t="shared" si="461"/>
        <v>46231</v>
      </c>
      <c r="BK238" s="16">
        <f t="shared" si="453"/>
        <v>13.327713369943428</v>
      </c>
      <c r="BL238" s="10">
        <f ca="1">IFERROR(AVERAGE(INDIRECT("BK"&amp;AC238-Template!$F$10+1):INDIRECT("BK"&amp;AC238)),0)</f>
        <v>13.409491196187354</v>
      </c>
      <c r="BM238" s="35"/>
      <c r="BN238" s="86"/>
      <c r="BO238" s="35"/>
      <c r="BP238" s="35"/>
      <c r="BQ238" s="35"/>
      <c r="BR238" s="35"/>
      <c r="BS238" s="35"/>
      <c r="BT238" s="35"/>
      <c r="BU238" s="35"/>
      <c r="BV238" s="35"/>
      <c r="BW238" s="35"/>
      <c r="BX238" s="35"/>
      <c r="BY238" s="35"/>
      <c r="BZ238" s="35"/>
      <c r="CA238" s="35"/>
      <c r="CB238" s="35"/>
      <c r="CC238" s="35"/>
      <c r="CD238" s="35"/>
      <c r="CE238" s="35"/>
      <c r="CF238" s="35"/>
      <c r="CG238" s="35"/>
      <c r="CH238" s="35"/>
    </row>
    <row r="239" spans="1:86" ht="15.6" x14ac:dyDescent="0.3">
      <c r="A239" s="35"/>
      <c r="B239" s="86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112" t="str">
        <f>IFERROR(IF((Q238+1)&gt;=Template!$C$5,"-",Q238+1),"-")</f>
        <v>-</v>
      </c>
      <c r="R239" s="89">
        <f>IFERROR(_xll.EfirEndOfDay($E$5,Q239,"LAST","LAST_TRADE_DATE"),0)</f>
        <v>0</v>
      </c>
      <c r="S239" s="35"/>
      <c r="T239" s="17">
        <f t="shared" si="454"/>
        <v>46255</v>
      </c>
      <c r="U239" s="216">
        <f t="shared" si="448"/>
        <v>5</v>
      </c>
      <c r="V239" s="216">
        <f t="shared" si="454"/>
        <v>234</v>
      </c>
      <c r="W239" s="16">
        <f t="shared" si="462"/>
        <v>0.64109589041095894</v>
      </c>
      <c r="X239" s="16" t="e">
        <f>IF(Template!$F$7="Linear interpolation",LinInterp($I$5:$I$22,$G$5:$G$22,W239),CubicSpline($I$5:$I$22,$G$5:$G$22,W239))</f>
        <v>#VALUE!</v>
      </c>
      <c r="Y239" s="221" t="e">
        <f t="shared" si="455"/>
        <v>#VALUE!</v>
      </c>
      <c r="Z239" s="221" t="e">
        <f>Y239/PRODUCT($AA$6:AA238)</f>
        <v>#VALUE!</v>
      </c>
      <c r="AA239" s="16" t="e">
        <f t="shared" si="456"/>
        <v>#VALUE!</v>
      </c>
      <c r="AB239" s="10" t="e">
        <f t="shared" si="457"/>
        <v>#VALUE!</v>
      </c>
      <c r="AC239" s="90">
        <f t="shared" si="449"/>
        <v>239</v>
      </c>
      <c r="AD239" s="17">
        <f t="shared" si="458"/>
        <v>46232</v>
      </c>
      <c r="AE239" s="16" t="e">
        <f t="shared" si="450"/>
        <v>#VALUE!</v>
      </c>
      <c r="AF239" s="10">
        <f ca="1">IFERROR(AVERAGE(INDIRECT("AE"&amp;AC239-Template!$F$10+1):INDIRECT("AE"&amp;AC239)),0)</f>
        <v>0</v>
      </c>
      <c r="AG239" s="35"/>
      <c r="AH239" s="86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112" t="str">
        <f>IFERROR(IF((AW238+1)&gt;=Template!$C$5,"-",AW238+1),"-")</f>
        <v>-</v>
      </c>
      <c r="AX239" s="89">
        <f>IFERROR(_xll.EfirEndOfDay(3342963,AW239,"LAST","LAST_TRADE_DATE",,,,0),0)</f>
        <v>0</v>
      </c>
      <c r="AY239" s="35"/>
      <c r="AZ239" s="17">
        <f t="shared" ref="AZ239" si="546">AZ238+1</f>
        <v>46255</v>
      </c>
      <c r="BA239" s="216">
        <f t="shared" si="474"/>
        <v>5</v>
      </c>
      <c r="BB239" s="216">
        <f t="shared" ref="BB239" si="547">BB238+1</f>
        <v>234</v>
      </c>
      <c r="BC239" s="16">
        <f t="shared" si="476"/>
        <v>0.64109589041095894</v>
      </c>
      <c r="BD239" s="16">
        <f>IF(Template!$F$7="Linear interpolation",LinInterp($AO$5:$AO$18,$AM$5:$AM$18,BC239),CubicSpline($AO$5:$AO$18,$AM$5:$AM$18,BC239))</f>
        <v>15.234053895312954</v>
      </c>
      <c r="BE239" s="221">
        <f t="shared" si="477"/>
        <v>1.097664893465842</v>
      </c>
      <c r="BF239" s="221">
        <f>BE239/PRODUCT($BG$6:BG238)</f>
        <v>1.0003634664470646</v>
      </c>
      <c r="BG239" s="16">
        <f t="shared" si="478"/>
        <v>1.0003634664470646</v>
      </c>
      <c r="BH239" s="10">
        <f t="shared" si="479"/>
        <v>13.266525317859434</v>
      </c>
      <c r="BI239" s="90"/>
      <c r="BJ239" s="17">
        <f t="shared" si="461"/>
        <v>46232</v>
      </c>
      <c r="BK239" s="16">
        <f t="shared" si="453"/>
        <v>13.323473541328124</v>
      </c>
      <c r="BL239" s="10">
        <f ca="1">IFERROR(AVERAGE(INDIRECT("BK"&amp;AC239-Template!$F$10+1):INDIRECT("BK"&amp;AC239)),0)</f>
        <v>13.404104195094444</v>
      </c>
      <c r="BM239" s="35"/>
      <c r="BN239" s="86"/>
      <c r="BO239" s="35"/>
      <c r="BP239" s="35"/>
      <c r="BQ239" s="35"/>
      <c r="BR239" s="35"/>
      <c r="BS239" s="35"/>
      <c r="BT239" s="35"/>
      <c r="BU239" s="35"/>
      <c r="BV239" s="35"/>
      <c r="BW239" s="35"/>
      <c r="BX239" s="35"/>
      <c r="BY239" s="35"/>
      <c r="BZ239" s="35"/>
      <c r="CA239" s="35"/>
      <c r="CB239" s="35"/>
      <c r="CC239" s="35"/>
      <c r="CD239" s="35"/>
      <c r="CE239" s="35"/>
      <c r="CF239" s="35"/>
      <c r="CG239" s="35"/>
      <c r="CH239" s="35"/>
    </row>
    <row r="240" spans="1:86" ht="15.6" x14ac:dyDescent="0.3">
      <c r="A240" s="35"/>
      <c r="B240" s="86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112" t="str">
        <f>IFERROR(IF((Q239+1)&gt;=Template!$C$5,"-",Q239+1),"-")</f>
        <v>-</v>
      </c>
      <c r="R240" s="89">
        <f>IFERROR(_xll.EfirEndOfDay($E$5,Q240,"LAST","LAST_TRADE_DATE"),0)</f>
        <v>0</v>
      </c>
      <c r="S240" s="35"/>
      <c r="T240" s="17">
        <f t="shared" si="454"/>
        <v>46256</v>
      </c>
      <c r="U240" s="216">
        <f t="shared" si="448"/>
        <v>6</v>
      </c>
      <c r="V240" s="216">
        <f t="shared" si="454"/>
        <v>235</v>
      </c>
      <c r="W240" s="16">
        <f t="shared" si="462"/>
        <v>0.64383561643835618</v>
      </c>
      <c r="X240" s="16" t="e">
        <f>IF(Template!$F$7="Linear interpolation",LinInterp($I$5:$I$22,$G$5:$G$22,W240),CubicSpline($I$5:$I$22,$G$5:$G$22,W240))</f>
        <v>#VALUE!</v>
      </c>
      <c r="Y240" s="221" t="e">
        <f t="shared" si="455"/>
        <v>#VALUE!</v>
      </c>
      <c r="Z240" s="221" t="e">
        <f>Y240/PRODUCT($AA$6:AA239)</f>
        <v>#VALUE!</v>
      </c>
      <c r="AA240" s="16" t="e">
        <f t="shared" si="456"/>
        <v>#VALUE!</v>
      </c>
      <c r="AB240" s="10" t="e">
        <f t="shared" si="457"/>
        <v>#VALUE!</v>
      </c>
      <c r="AC240" s="90">
        <f t="shared" si="449"/>
        <v>240</v>
      </c>
      <c r="AD240" s="17">
        <f t="shared" si="458"/>
        <v>46233</v>
      </c>
      <c r="AE240" s="16" t="e">
        <f t="shared" si="450"/>
        <v>#VALUE!</v>
      </c>
      <c r="AF240" s="10">
        <f ca="1">IFERROR(AVERAGE(INDIRECT("AE"&amp;AC240-Template!$F$10+1):INDIRECT("AE"&amp;AC240)),0)</f>
        <v>0</v>
      </c>
      <c r="AG240" s="35"/>
      <c r="AH240" s="86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112" t="str">
        <f>IFERROR(IF((AW239+1)&gt;=Template!$C$5,"-",AW239+1),"-")</f>
        <v>-</v>
      </c>
      <c r="AX240" s="89">
        <f>IFERROR(_xll.EfirEndOfDay(3342963,AW240,"LAST","LAST_TRADE_DATE",,,,0),0)</f>
        <v>0</v>
      </c>
      <c r="AY240" s="35"/>
      <c r="AZ240" s="17">
        <f t="shared" ref="AZ240" si="548">AZ239+1</f>
        <v>46256</v>
      </c>
      <c r="BA240" s="216">
        <f t="shared" si="474"/>
        <v>6</v>
      </c>
      <c r="BB240" s="216">
        <f t="shared" ref="BB240" si="549">BB239+1</f>
        <v>235</v>
      </c>
      <c r="BC240" s="16">
        <f t="shared" si="476"/>
        <v>0.64383561643835618</v>
      </c>
      <c r="BD240" s="16">
        <f>IF(Template!$F$7="Linear interpolation",LinInterp($AO$5:$AO$18,$AM$5:$AM$18,BC240),CubicSpline($AO$5:$AO$18,$AM$5:$AM$18,BC240))</f>
        <v>15.231191777334406</v>
      </c>
      <c r="BE240" s="221">
        <f t="shared" si="477"/>
        <v>1.0980638374705092</v>
      </c>
      <c r="BF240" s="221">
        <f>BE240/PRODUCT($BG$6:BG239)</f>
        <v>1.0003634479038568</v>
      </c>
      <c r="BG240" s="16">
        <f t="shared" si="478"/>
        <v>1.0003634664470646</v>
      </c>
      <c r="BH240" s="10">
        <f t="shared" si="479"/>
        <v>13.266525317859434</v>
      </c>
      <c r="BI240" s="90"/>
      <c r="BJ240" s="17">
        <f t="shared" si="461"/>
        <v>46233</v>
      </c>
      <c r="BK240" s="16">
        <f t="shared" si="453"/>
        <v>13.319378073571976</v>
      </c>
      <c r="BL240" s="10">
        <f ca="1">IFERROR(AVERAGE(INDIRECT("BK"&amp;AC240-Template!$F$10+1):INDIRECT("BK"&amp;AC240)),0)</f>
        <v>13.397965123362836</v>
      </c>
      <c r="BM240" s="35"/>
      <c r="BN240" s="86"/>
      <c r="BO240" s="35"/>
      <c r="BP240" s="35"/>
      <c r="BQ240" s="35"/>
      <c r="BR240" s="35"/>
      <c r="BS240" s="35"/>
      <c r="BT240" s="35"/>
      <c r="BU240" s="35"/>
      <c r="BV240" s="35"/>
      <c r="BW240" s="35"/>
      <c r="BX240" s="35"/>
      <c r="BY240" s="35"/>
      <c r="BZ240" s="35"/>
      <c r="CA240" s="35"/>
      <c r="CB240" s="35"/>
      <c r="CC240" s="35"/>
      <c r="CD240" s="35"/>
      <c r="CE240" s="35"/>
      <c r="CF240" s="35"/>
      <c r="CG240" s="35"/>
      <c r="CH240" s="35"/>
    </row>
    <row r="241" spans="1:86" ht="15.6" x14ac:dyDescent="0.3">
      <c r="A241" s="35"/>
      <c r="B241" s="86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112" t="str">
        <f>IFERROR(IF((Q240+1)&gt;=Template!$C$5,"-",Q240+1),"-")</f>
        <v>-</v>
      </c>
      <c r="R241" s="89">
        <f>IFERROR(_xll.EfirEndOfDay($E$5,Q241,"LAST","LAST_TRADE_DATE"),0)</f>
        <v>0</v>
      </c>
      <c r="S241" s="35"/>
      <c r="T241" s="17">
        <f t="shared" si="454"/>
        <v>46257</v>
      </c>
      <c r="U241" s="216">
        <f t="shared" si="448"/>
        <v>7</v>
      </c>
      <c r="V241" s="216">
        <f t="shared" si="454"/>
        <v>236</v>
      </c>
      <c r="W241" s="16">
        <f t="shared" si="462"/>
        <v>0.64657534246575343</v>
      </c>
      <c r="X241" s="16" t="e">
        <f>IF(Template!$F$7="Linear interpolation",LinInterp($I$5:$I$22,$G$5:$G$22,W241),CubicSpline($I$5:$I$22,$G$5:$G$22,W241))</f>
        <v>#VALUE!</v>
      </c>
      <c r="Y241" s="221" t="e">
        <f t="shared" si="455"/>
        <v>#VALUE!</v>
      </c>
      <c r="Z241" s="221" t="e">
        <f>Y241/PRODUCT($AA$6:AA240)</f>
        <v>#VALUE!</v>
      </c>
      <c r="AA241" s="16" t="e">
        <f t="shared" si="456"/>
        <v>#VALUE!</v>
      </c>
      <c r="AB241" s="10" t="e">
        <f t="shared" si="457"/>
        <v>#VALUE!</v>
      </c>
      <c r="AC241" s="90">
        <f t="shared" si="449"/>
        <v>241</v>
      </c>
      <c r="AD241" s="17">
        <f t="shared" si="458"/>
        <v>46234</v>
      </c>
      <c r="AE241" s="16" t="e">
        <f t="shared" si="450"/>
        <v>#VALUE!</v>
      </c>
      <c r="AF241" s="10">
        <f ca="1">IFERROR(AVERAGE(INDIRECT("AE"&amp;AC241-Template!$F$10+1):INDIRECT("AE"&amp;AC241)),0)</f>
        <v>0</v>
      </c>
      <c r="AG241" s="35"/>
      <c r="AH241" s="86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112" t="str">
        <f>IFERROR(IF((AW240+1)&gt;=Template!$C$5,"-",AW240+1),"-")</f>
        <v>-</v>
      </c>
      <c r="AX241" s="89">
        <f>IFERROR(_xll.EfirEndOfDay(3342963,AW241,"LAST","LAST_TRADE_DATE",,,,0),0)</f>
        <v>0</v>
      </c>
      <c r="AY241" s="35"/>
      <c r="AZ241" s="17">
        <f t="shared" ref="AZ241" si="550">AZ240+1</f>
        <v>46257</v>
      </c>
      <c r="BA241" s="216">
        <f t="shared" si="474"/>
        <v>7</v>
      </c>
      <c r="BB241" s="216">
        <f t="shared" ref="BB241" si="551">BB240+1</f>
        <v>236</v>
      </c>
      <c r="BC241" s="16">
        <f t="shared" si="476"/>
        <v>0.64657534246575343</v>
      </c>
      <c r="BD241" s="16">
        <f>IF(Template!$F$7="Linear interpolation",LinInterp($AO$5:$AO$18,$AM$5:$AM$18,BC241),CubicSpline($AO$5:$AO$18,$AM$5:$AM$18,BC241))</f>
        <v>15.228373901700813</v>
      </c>
      <c r="BE241" s="221">
        <f t="shared" si="477"/>
        <v>1.0984629107068875</v>
      </c>
      <c r="BF241" s="221">
        <f>BE241/PRODUCT($BG$6:BG240)</f>
        <v>1.0003634150047891</v>
      </c>
      <c r="BG241" s="16">
        <f t="shared" si="478"/>
        <v>1.0003634664470646</v>
      </c>
      <c r="BH241" s="10">
        <f t="shared" si="479"/>
        <v>13.266525317859434</v>
      </c>
      <c r="BI241" s="90"/>
      <c r="BJ241" s="17">
        <f t="shared" si="461"/>
        <v>46234</v>
      </c>
      <c r="BK241" s="16">
        <f t="shared" si="453"/>
        <v>13.315427328214335</v>
      </c>
      <c r="BL241" s="10">
        <f ca="1">IFERROR(AVERAGE(INDIRECT("BK"&amp;AC241-Template!$F$10+1):INDIRECT("BK"&amp;AC241)),0)</f>
        <v>13.391965442050578</v>
      </c>
      <c r="BM241" s="35"/>
      <c r="BN241" s="86"/>
      <c r="BO241" s="35"/>
      <c r="BP241" s="35"/>
      <c r="BQ241" s="35"/>
      <c r="BR241" s="35"/>
      <c r="BS241" s="35"/>
      <c r="BT241" s="35"/>
      <c r="BU241" s="35"/>
      <c r="BV241" s="35"/>
      <c r="BW241" s="35"/>
      <c r="BX241" s="35"/>
      <c r="BY241" s="35"/>
      <c r="BZ241" s="35"/>
      <c r="CA241" s="35"/>
      <c r="CB241" s="35"/>
      <c r="CC241" s="35"/>
      <c r="CD241" s="35"/>
      <c r="CE241" s="35"/>
      <c r="CF241" s="35"/>
      <c r="CG241" s="35"/>
      <c r="CH241" s="35"/>
    </row>
    <row r="242" spans="1:86" ht="15.6" x14ac:dyDescent="0.3">
      <c r="A242" s="35"/>
      <c r="B242" s="86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112" t="str">
        <f>IFERROR(IF((Q241+1)&gt;=Template!$C$5,"-",Q241+1),"-")</f>
        <v>-</v>
      </c>
      <c r="R242" s="89">
        <f>IFERROR(_xll.EfirEndOfDay($E$5,Q242,"LAST","LAST_TRADE_DATE"),0)</f>
        <v>0</v>
      </c>
      <c r="S242" s="35"/>
      <c r="T242" s="17">
        <f t="shared" si="454"/>
        <v>46258</v>
      </c>
      <c r="U242" s="216">
        <f t="shared" si="448"/>
        <v>1</v>
      </c>
      <c r="V242" s="216">
        <f t="shared" si="454"/>
        <v>237</v>
      </c>
      <c r="W242" s="16">
        <f t="shared" si="462"/>
        <v>0.64931506849315068</v>
      </c>
      <c r="X242" s="16" t="e">
        <f>IF(Template!$F$7="Linear interpolation",LinInterp($I$5:$I$22,$G$5:$G$22,W242),CubicSpline($I$5:$I$22,$G$5:$G$22,W242))</f>
        <v>#VALUE!</v>
      </c>
      <c r="Y242" s="221" t="e">
        <f t="shared" si="455"/>
        <v>#VALUE!</v>
      </c>
      <c r="Z242" s="221" t="e">
        <f>Y242/PRODUCT($AA$6:AA241)</f>
        <v>#VALUE!</v>
      </c>
      <c r="AA242" s="16" t="e">
        <f t="shared" si="456"/>
        <v>#VALUE!</v>
      </c>
      <c r="AB242" s="10" t="e">
        <f t="shared" si="457"/>
        <v>#VALUE!</v>
      </c>
      <c r="AC242" s="90">
        <f t="shared" si="449"/>
        <v>242</v>
      </c>
      <c r="AD242" s="17">
        <f t="shared" si="458"/>
        <v>46235</v>
      </c>
      <c r="AE242" s="16" t="e">
        <f t="shared" si="450"/>
        <v>#VALUE!</v>
      </c>
      <c r="AF242" s="10">
        <f ca="1">IFERROR(AVERAGE(INDIRECT("AE"&amp;AC242-Template!$F$10+1):INDIRECT("AE"&amp;AC242)),0)</f>
        <v>0</v>
      </c>
      <c r="AG242" s="35"/>
      <c r="AH242" s="86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112" t="str">
        <f>IFERROR(IF((AW241+1)&gt;=Template!$C$5,"-",AW241+1),"-")</f>
        <v>-</v>
      </c>
      <c r="AX242" s="89">
        <f>IFERROR(_xll.EfirEndOfDay(3342963,AW242,"LAST","LAST_TRADE_DATE",,,,0),0)</f>
        <v>0</v>
      </c>
      <c r="AY242" s="35"/>
      <c r="AZ242" s="17">
        <f t="shared" ref="AZ242" si="552">AZ241+1</f>
        <v>46258</v>
      </c>
      <c r="BA242" s="216">
        <f t="shared" si="474"/>
        <v>1</v>
      </c>
      <c r="BB242" s="216">
        <f t="shared" ref="BB242" si="553">BB241+1</f>
        <v>237</v>
      </c>
      <c r="BC242" s="16">
        <f t="shared" si="476"/>
        <v>0.64931506849315068</v>
      </c>
      <c r="BD242" s="16">
        <f>IF(Template!$F$7="Linear interpolation",LinInterp($AO$5:$AO$18,$AM$5:$AM$18,BC242),CubicSpline($AO$5:$AO$18,$AM$5:$AM$18,BC242))</f>
        <v>15.225600423828789</v>
      </c>
      <c r="BE242" s="221">
        <f t="shared" si="477"/>
        <v>1.0988621178204774</v>
      </c>
      <c r="BF242" s="221">
        <f>BE242/PRODUCT($BG$6:BG241)</f>
        <v>1.0003633719466265</v>
      </c>
      <c r="BG242" s="16">
        <f t="shared" si="478"/>
        <v>1.0003633719466265</v>
      </c>
      <c r="BH242" s="10">
        <f t="shared" si="479"/>
        <v>13.263076051867273</v>
      </c>
      <c r="BI242" s="90"/>
      <c r="BJ242" s="17">
        <f t="shared" si="461"/>
        <v>46235</v>
      </c>
      <c r="BK242" s="16">
        <f t="shared" si="453"/>
        <v>13.315427328214335</v>
      </c>
      <c r="BL242" s="10">
        <f ca="1">IFERROR(AVERAGE(INDIRECT("BK"&amp;AC242-Template!$F$10+1):INDIRECT("BK"&amp;AC242)),0)</f>
        <v>13.386232376934148</v>
      </c>
      <c r="BM242" s="35"/>
      <c r="BN242" s="86"/>
      <c r="BO242" s="35"/>
      <c r="BP242" s="35"/>
      <c r="BQ242" s="35"/>
      <c r="BR242" s="35"/>
      <c r="BS242" s="35"/>
      <c r="BT242" s="35"/>
      <c r="BU242" s="35"/>
      <c r="BV242" s="35"/>
      <c r="BW242" s="35"/>
      <c r="BX242" s="35"/>
      <c r="BY242" s="35"/>
      <c r="BZ242" s="35"/>
      <c r="CA242" s="35"/>
      <c r="CB242" s="35"/>
      <c r="CC242" s="35"/>
      <c r="CD242" s="35"/>
      <c r="CE242" s="35"/>
      <c r="CF242" s="35"/>
      <c r="CG242" s="35"/>
      <c r="CH242" s="35"/>
    </row>
    <row r="243" spans="1:86" ht="15.6" x14ac:dyDescent="0.3">
      <c r="A243" s="35"/>
      <c r="B243" s="86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112" t="str">
        <f>IFERROR(IF((Q242+1)&gt;=Template!$C$5,"-",Q242+1),"-")</f>
        <v>-</v>
      </c>
      <c r="R243" s="89">
        <f>IFERROR(_xll.EfirEndOfDay($E$5,Q243,"LAST","LAST_TRADE_DATE"),0)</f>
        <v>0</v>
      </c>
      <c r="S243" s="35"/>
      <c r="T243" s="17">
        <f t="shared" si="454"/>
        <v>46259</v>
      </c>
      <c r="U243" s="216">
        <f t="shared" si="448"/>
        <v>2</v>
      </c>
      <c r="V243" s="216">
        <f t="shared" si="454"/>
        <v>238</v>
      </c>
      <c r="W243" s="16">
        <f t="shared" si="462"/>
        <v>0.65205479452054793</v>
      </c>
      <c r="X243" s="16" t="e">
        <f>IF(Template!$F$7="Linear interpolation",LinInterp($I$5:$I$22,$G$5:$G$22,W243),CubicSpline($I$5:$I$22,$G$5:$G$22,W243))</f>
        <v>#VALUE!</v>
      </c>
      <c r="Y243" s="221" t="e">
        <f t="shared" si="455"/>
        <v>#VALUE!</v>
      </c>
      <c r="Z243" s="221" t="e">
        <f>Y243/PRODUCT($AA$6:AA242)</f>
        <v>#VALUE!</v>
      </c>
      <c r="AA243" s="16" t="e">
        <f t="shared" si="456"/>
        <v>#VALUE!</v>
      </c>
      <c r="AB243" s="10" t="e">
        <f t="shared" si="457"/>
        <v>#VALUE!</v>
      </c>
      <c r="AC243" s="90">
        <f t="shared" si="449"/>
        <v>243</v>
      </c>
      <c r="AD243" s="17">
        <f t="shared" si="458"/>
        <v>46236</v>
      </c>
      <c r="AE243" s="16" t="e">
        <f t="shared" si="450"/>
        <v>#VALUE!</v>
      </c>
      <c r="AF243" s="10">
        <f ca="1">IFERROR(AVERAGE(INDIRECT("AE"&amp;AC243-Template!$F$10+1):INDIRECT("AE"&amp;AC243)),0)</f>
        <v>0</v>
      </c>
      <c r="AG243" s="35"/>
      <c r="AH243" s="86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112" t="str">
        <f>IFERROR(IF((AW242+1)&gt;=Template!$C$5,"-",AW242+1),"-")</f>
        <v>-</v>
      </c>
      <c r="AX243" s="89">
        <f>IFERROR(_xll.EfirEndOfDay(3342963,AW243,"LAST","LAST_TRADE_DATE",,,,0),0)</f>
        <v>0</v>
      </c>
      <c r="AY243" s="35"/>
      <c r="AZ243" s="17">
        <f t="shared" ref="AZ243" si="554">AZ242+1</f>
        <v>46259</v>
      </c>
      <c r="BA243" s="216">
        <f t="shared" si="474"/>
        <v>2</v>
      </c>
      <c r="BB243" s="216">
        <f t="shared" ref="BB243" si="555">BB242+1</f>
        <v>238</v>
      </c>
      <c r="BC243" s="16">
        <f t="shared" si="476"/>
        <v>0.65205479452054793</v>
      </c>
      <c r="BD243" s="16">
        <f>IF(Template!$F$7="Linear interpolation",LinInterp($AO$5:$AO$18,$AM$5:$AM$18,BC243),CubicSpline($AO$5:$AO$18,$AM$5:$AM$18,BC243))</f>
        <v>15.222871499134939</v>
      </c>
      <c r="BE243" s="221">
        <f t="shared" si="477"/>
        <v>1.0992614634738114</v>
      </c>
      <c r="BF243" s="221">
        <f>BE243/PRODUCT($BG$6:BG242)</f>
        <v>1.0003634174359619</v>
      </c>
      <c r="BG243" s="16">
        <f t="shared" si="478"/>
        <v>1.0003634174359619</v>
      </c>
      <c r="BH243" s="10">
        <f t="shared" si="479"/>
        <v>13.264736412609723</v>
      </c>
      <c r="BI243" s="90"/>
      <c r="BJ243" s="17">
        <f t="shared" si="461"/>
        <v>46236</v>
      </c>
      <c r="BK243" s="16">
        <f t="shared" si="453"/>
        <v>13.315427328214335</v>
      </c>
      <c r="BL243" s="10">
        <f ca="1">IFERROR(AVERAGE(INDIRECT("BK"&amp;AC243-Template!$F$10+1):INDIRECT("BK"&amp;AC243)),0)</f>
        <v>13.380761449630564</v>
      </c>
      <c r="BM243" s="35"/>
      <c r="BN243" s="86"/>
      <c r="BO243" s="35"/>
      <c r="BP243" s="35"/>
      <c r="BQ243" s="35"/>
      <c r="BR243" s="35"/>
      <c r="BS243" s="35"/>
      <c r="BT243" s="35"/>
      <c r="BU243" s="35"/>
      <c r="BV243" s="35"/>
      <c r="BW243" s="35"/>
      <c r="BX243" s="35"/>
      <c r="BY243" s="35"/>
      <c r="BZ243" s="35"/>
      <c r="CA243" s="35"/>
      <c r="CB243" s="35"/>
      <c r="CC243" s="35"/>
      <c r="CD243" s="35"/>
      <c r="CE243" s="35"/>
      <c r="CF243" s="35"/>
      <c r="CG243" s="35"/>
      <c r="CH243" s="35"/>
    </row>
    <row r="244" spans="1:86" ht="15.6" x14ac:dyDescent="0.3">
      <c r="A244" s="35"/>
      <c r="B244" s="86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112" t="str">
        <f>IFERROR(IF((Q243+1)&gt;=Template!$C$5,"-",Q243+1),"-")</f>
        <v>-</v>
      </c>
      <c r="R244" s="89">
        <f>IFERROR(_xll.EfirEndOfDay($E$5,Q244,"LAST","LAST_TRADE_DATE"),0)</f>
        <v>0</v>
      </c>
      <c r="S244" s="35"/>
      <c r="T244" s="17">
        <f t="shared" si="454"/>
        <v>46260</v>
      </c>
      <c r="U244" s="216">
        <f t="shared" si="448"/>
        <v>3</v>
      </c>
      <c r="V244" s="216">
        <f t="shared" si="454"/>
        <v>239</v>
      </c>
      <c r="W244" s="16">
        <f t="shared" si="462"/>
        <v>0.65479452054794518</v>
      </c>
      <c r="X244" s="16" t="e">
        <f>IF(Template!$F$7="Linear interpolation",LinInterp($I$5:$I$22,$G$5:$G$22,W244),CubicSpline($I$5:$I$22,$G$5:$G$22,W244))</f>
        <v>#VALUE!</v>
      </c>
      <c r="Y244" s="221" t="e">
        <f t="shared" si="455"/>
        <v>#VALUE!</v>
      </c>
      <c r="Z244" s="221" t="e">
        <f>Y244/PRODUCT($AA$6:AA243)</f>
        <v>#VALUE!</v>
      </c>
      <c r="AA244" s="16" t="e">
        <f t="shared" si="456"/>
        <v>#VALUE!</v>
      </c>
      <c r="AB244" s="10" t="e">
        <f t="shared" si="457"/>
        <v>#VALUE!</v>
      </c>
      <c r="AC244" s="90">
        <f t="shared" si="449"/>
        <v>244</v>
      </c>
      <c r="AD244" s="17">
        <f t="shared" si="458"/>
        <v>46237</v>
      </c>
      <c r="AE244" s="16" t="e">
        <f t="shared" si="450"/>
        <v>#VALUE!</v>
      </c>
      <c r="AF244" s="10">
        <f ca="1">IFERROR(AVERAGE(INDIRECT("AE"&amp;AC244-Template!$F$10+1):INDIRECT("AE"&amp;AC244)),0)</f>
        <v>0</v>
      </c>
      <c r="AG244" s="35"/>
      <c r="AH244" s="86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112" t="str">
        <f>IFERROR(IF((AW243+1)&gt;=Template!$C$5,"-",AW243+1),"-")</f>
        <v>-</v>
      </c>
      <c r="AX244" s="89">
        <f>IFERROR(_xll.EfirEndOfDay(3342963,AW244,"LAST","LAST_TRADE_DATE",,,,0),0)</f>
        <v>0</v>
      </c>
      <c r="AY244" s="35"/>
      <c r="AZ244" s="17">
        <f t="shared" ref="AZ244" si="556">AZ243+1</f>
        <v>46260</v>
      </c>
      <c r="BA244" s="216">
        <f t="shared" si="474"/>
        <v>3</v>
      </c>
      <c r="BB244" s="216">
        <f t="shared" ref="BB244" si="557">BB243+1</f>
        <v>239</v>
      </c>
      <c r="BC244" s="16">
        <f t="shared" si="476"/>
        <v>0.65479452054794518</v>
      </c>
      <c r="BD244" s="16">
        <f>IF(Template!$F$7="Linear interpolation",LinInterp($AO$5:$AO$18,$AM$5:$AM$18,BC244),CubicSpline($AO$5:$AO$18,$AM$5:$AM$18,BC244))</f>
        <v>15.220187283035875</v>
      </c>
      <c r="BE244" s="221">
        <f t="shared" si="477"/>
        <v>1.099660952346454</v>
      </c>
      <c r="BF244" s="221">
        <f>BE244/PRODUCT($BG$6:BG243)</f>
        <v>1.0003634156985548</v>
      </c>
      <c r="BG244" s="16">
        <f t="shared" si="478"/>
        <v>1.0003634156985548</v>
      </c>
      <c r="BH244" s="10">
        <f t="shared" si="479"/>
        <v>13.264672997250315</v>
      </c>
      <c r="BI244" s="90"/>
      <c r="BJ244" s="17">
        <f t="shared" si="461"/>
        <v>46237</v>
      </c>
      <c r="BK244" s="16">
        <f t="shared" si="453"/>
        <v>13.293175492867238</v>
      </c>
      <c r="BL244" s="10">
        <f ca="1">IFERROR(AVERAGE(INDIRECT("BK"&amp;AC244-Template!$F$10+1):INDIRECT("BK"&amp;AC244)),0)</f>
        <v>13.374548794482074</v>
      </c>
      <c r="BM244" s="35"/>
      <c r="BN244" s="86"/>
      <c r="BO244" s="35"/>
      <c r="BP244" s="35"/>
      <c r="BQ244" s="35"/>
      <c r="BR244" s="35"/>
      <c r="BS244" s="35"/>
      <c r="BT244" s="35"/>
      <c r="BU244" s="35"/>
      <c r="BV244" s="35"/>
      <c r="BW244" s="35"/>
      <c r="BX244" s="35"/>
      <c r="BY244" s="35"/>
      <c r="BZ244" s="35"/>
      <c r="CA244" s="35"/>
      <c r="CB244" s="35"/>
      <c r="CC244" s="35"/>
      <c r="CD244" s="35"/>
      <c r="CE244" s="35"/>
      <c r="CF244" s="35"/>
      <c r="CG244" s="35"/>
      <c r="CH244" s="35"/>
    </row>
    <row r="245" spans="1:86" ht="15.6" x14ac:dyDescent="0.3">
      <c r="A245" s="35"/>
      <c r="B245" s="86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112" t="str">
        <f>IFERROR(IF((Q244+1)&gt;=Template!$C$5,"-",Q244+1),"-")</f>
        <v>-</v>
      </c>
      <c r="R245" s="89">
        <f>IFERROR(_xll.EfirEndOfDay($E$5,Q245,"LAST","LAST_TRADE_DATE"),0)</f>
        <v>0</v>
      </c>
      <c r="S245" s="35"/>
      <c r="T245" s="17">
        <f t="shared" si="454"/>
        <v>46261</v>
      </c>
      <c r="U245" s="216">
        <f t="shared" si="448"/>
        <v>4</v>
      </c>
      <c r="V245" s="216">
        <f t="shared" si="454"/>
        <v>240</v>
      </c>
      <c r="W245" s="16">
        <f t="shared" si="462"/>
        <v>0.65753424657534243</v>
      </c>
      <c r="X245" s="16" t="e">
        <f>IF(Template!$F$7="Linear interpolation",LinInterp($I$5:$I$22,$G$5:$G$22,W245),CubicSpline($I$5:$I$22,$G$5:$G$22,W245))</f>
        <v>#VALUE!</v>
      </c>
      <c r="Y245" s="221" t="e">
        <f t="shared" si="455"/>
        <v>#VALUE!</v>
      </c>
      <c r="Z245" s="221" t="e">
        <f>Y245/PRODUCT($AA$6:AA244)</f>
        <v>#VALUE!</v>
      </c>
      <c r="AA245" s="16" t="e">
        <f t="shared" si="456"/>
        <v>#VALUE!</v>
      </c>
      <c r="AB245" s="10" t="e">
        <f t="shared" si="457"/>
        <v>#VALUE!</v>
      </c>
      <c r="AC245" s="90">
        <f t="shared" si="449"/>
        <v>245</v>
      </c>
      <c r="AD245" s="17">
        <f t="shared" si="458"/>
        <v>46238</v>
      </c>
      <c r="AE245" s="16" t="e">
        <f t="shared" si="450"/>
        <v>#VALUE!</v>
      </c>
      <c r="AF245" s="10">
        <f ca="1">IFERROR(AVERAGE(INDIRECT("AE"&amp;AC245-Template!$F$10+1):INDIRECT("AE"&amp;AC245)),0)</f>
        <v>0</v>
      </c>
      <c r="AG245" s="35"/>
      <c r="AH245" s="86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112" t="str">
        <f>IFERROR(IF((AW244+1)&gt;=Template!$C$5,"-",AW244+1),"-")</f>
        <v>-</v>
      </c>
      <c r="AX245" s="89">
        <f>IFERROR(_xll.EfirEndOfDay(3342963,AW245,"LAST","LAST_TRADE_DATE",,,,0),0)</f>
        <v>0</v>
      </c>
      <c r="AY245" s="35"/>
      <c r="AZ245" s="17">
        <f t="shared" ref="AZ245" si="558">AZ244+1</f>
        <v>46261</v>
      </c>
      <c r="BA245" s="216">
        <f t="shared" si="474"/>
        <v>4</v>
      </c>
      <c r="BB245" s="216">
        <f t="shared" ref="BB245" si="559">BB244+1</f>
        <v>240</v>
      </c>
      <c r="BC245" s="16">
        <f t="shared" si="476"/>
        <v>0.65753424657534243</v>
      </c>
      <c r="BD245" s="16">
        <f>IF(Template!$F$7="Linear interpolation",LinInterp($AO$5:$AO$18,$AM$5:$AM$18,BC245),CubicSpline($AO$5:$AO$18,$AM$5:$AM$18,BC245))</f>
        <v>15.217547930948205</v>
      </c>
      <c r="BE245" s="221">
        <f t="shared" si="477"/>
        <v>1.1000605891350019</v>
      </c>
      <c r="BF245" s="221">
        <f>BE245/PRODUCT($BG$6:BG244)</f>
        <v>1.0003634181860284</v>
      </c>
      <c r="BG245" s="16">
        <f t="shared" si="478"/>
        <v>1.0003634181860284</v>
      </c>
      <c r="BH245" s="10">
        <f t="shared" si="479"/>
        <v>13.264763790035271</v>
      </c>
      <c r="BI245" s="90"/>
      <c r="BJ245" s="17">
        <f t="shared" si="461"/>
        <v>46238</v>
      </c>
      <c r="BK245" s="16">
        <f t="shared" si="453"/>
        <v>13.301078777404163</v>
      </c>
      <c r="BL245" s="10">
        <f ca="1">IFERROR(AVERAGE(INDIRECT("BK"&amp;AC245-Template!$F$10+1):INDIRECT("BK"&amp;AC245)),0)</f>
        <v>13.368599582151482</v>
      </c>
      <c r="BM245" s="35"/>
      <c r="BN245" s="86"/>
      <c r="BO245" s="35"/>
      <c r="BP245" s="35"/>
      <c r="BQ245" s="35"/>
      <c r="BR245" s="35"/>
      <c r="BS245" s="35"/>
      <c r="BT245" s="35"/>
      <c r="BU245" s="35"/>
      <c r="BV245" s="35"/>
      <c r="BW245" s="35"/>
      <c r="BX245" s="35"/>
      <c r="BY245" s="35"/>
      <c r="BZ245" s="35"/>
      <c r="CA245" s="35"/>
      <c r="CB245" s="35"/>
      <c r="CC245" s="35"/>
      <c r="CD245" s="35"/>
      <c r="CE245" s="35"/>
      <c r="CF245" s="35"/>
      <c r="CG245" s="35"/>
      <c r="CH245" s="35"/>
    </row>
    <row r="246" spans="1:86" ht="15.6" x14ac:dyDescent="0.3">
      <c r="A246" s="35"/>
      <c r="B246" s="86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112" t="str">
        <f>IFERROR(IF((Q245+1)&gt;=Template!$C$5,"-",Q245+1),"-")</f>
        <v>-</v>
      </c>
      <c r="R246" s="89">
        <f>IFERROR(_xll.EfirEndOfDay($E$5,Q246,"LAST","LAST_TRADE_DATE"),0)</f>
        <v>0</v>
      </c>
      <c r="S246" s="35"/>
      <c r="T246" s="17">
        <f t="shared" si="454"/>
        <v>46262</v>
      </c>
      <c r="U246" s="216">
        <f t="shared" si="448"/>
        <v>5</v>
      </c>
      <c r="V246" s="216">
        <f t="shared" si="454"/>
        <v>241</v>
      </c>
      <c r="W246" s="16">
        <f t="shared" si="462"/>
        <v>0.66027397260273968</v>
      </c>
      <c r="X246" s="16" t="e">
        <f>IF(Template!$F$7="Linear interpolation",LinInterp($I$5:$I$22,$G$5:$G$22,W246),CubicSpline($I$5:$I$22,$G$5:$G$22,W246))</f>
        <v>#VALUE!</v>
      </c>
      <c r="Y246" s="221" t="e">
        <f t="shared" si="455"/>
        <v>#VALUE!</v>
      </c>
      <c r="Z246" s="221" t="e">
        <f>Y246/PRODUCT($AA$6:AA245)</f>
        <v>#VALUE!</v>
      </c>
      <c r="AA246" s="16" t="e">
        <f t="shared" si="456"/>
        <v>#VALUE!</v>
      </c>
      <c r="AB246" s="10" t="e">
        <f t="shared" si="457"/>
        <v>#VALUE!</v>
      </c>
      <c r="AC246" s="90">
        <f t="shared" si="449"/>
        <v>246</v>
      </c>
      <c r="AD246" s="17">
        <f t="shared" si="458"/>
        <v>46239</v>
      </c>
      <c r="AE246" s="16" t="e">
        <f t="shared" si="450"/>
        <v>#VALUE!</v>
      </c>
      <c r="AF246" s="10">
        <f ca="1">IFERROR(AVERAGE(INDIRECT("AE"&amp;AC246-Template!$F$10+1):INDIRECT("AE"&amp;AC246)),0)</f>
        <v>0</v>
      </c>
      <c r="AG246" s="35"/>
      <c r="AH246" s="86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112" t="str">
        <f>IFERROR(IF((AW245+1)&gt;=Template!$C$5,"-",AW245+1),"-")</f>
        <v>-</v>
      </c>
      <c r="AX246" s="89">
        <f>IFERROR(_xll.EfirEndOfDay(3342963,AW246,"LAST","LAST_TRADE_DATE",,,,0),0)</f>
        <v>0</v>
      </c>
      <c r="AY246" s="35"/>
      <c r="AZ246" s="17">
        <f t="shared" ref="AZ246" si="560">AZ245+1</f>
        <v>46262</v>
      </c>
      <c r="BA246" s="216">
        <f t="shared" si="474"/>
        <v>5</v>
      </c>
      <c r="BB246" s="216">
        <f t="shared" ref="BB246" si="561">BB245+1</f>
        <v>241</v>
      </c>
      <c r="BC246" s="16">
        <f t="shared" si="476"/>
        <v>0.66027397260273968</v>
      </c>
      <c r="BD246" s="16">
        <f>IF(Template!$F$7="Linear interpolation",LinInterp($AO$5:$AO$18,$AM$5:$AM$18,BC246),CubicSpline($AO$5:$AO$18,$AM$5:$AM$18,BC246))</f>
        <v>15.214953598288542</v>
      </c>
      <c r="BE246" s="221">
        <f t="shared" si="477"/>
        <v>1.1004603785530833</v>
      </c>
      <c r="BF246" s="221">
        <f>BE246/PRODUCT($BG$6:BG245)</f>
        <v>1.0003634249077096</v>
      </c>
      <c r="BG246" s="16">
        <f t="shared" si="478"/>
        <v>1.0003634249077096</v>
      </c>
      <c r="BH246" s="10">
        <f t="shared" si="479"/>
        <v>13.265009131399497</v>
      </c>
      <c r="BI246" s="90"/>
      <c r="BJ246" s="17">
        <f t="shared" si="461"/>
        <v>46239</v>
      </c>
      <c r="BK246" s="16">
        <f t="shared" si="453"/>
        <v>13.297857042888438</v>
      </c>
      <c r="BL246" s="10">
        <f ca="1">IFERROR(AVERAGE(INDIRECT("BK"&amp;AC246-Template!$F$10+1):INDIRECT("BK"&amp;AC246)),0)</f>
        <v>13.364070831828602</v>
      </c>
      <c r="BM246" s="35"/>
      <c r="BN246" s="86"/>
      <c r="BO246" s="35"/>
      <c r="BP246" s="35"/>
      <c r="BQ246" s="35"/>
      <c r="BR246" s="35"/>
      <c r="BS246" s="35"/>
      <c r="BT246" s="35"/>
      <c r="BU246" s="35"/>
      <c r="BV246" s="35"/>
      <c r="BW246" s="35"/>
      <c r="BX246" s="35"/>
      <c r="BY246" s="35"/>
      <c r="BZ246" s="35"/>
      <c r="CA246" s="35"/>
      <c r="CB246" s="35"/>
      <c r="CC246" s="35"/>
      <c r="CD246" s="35"/>
      <c r="CE246" s="35"/>
      <c r="CF246" s="35"/>
      <c r="CG246" s="35"/>
      <c r="CH246" s="35"/>
    </row>
    <row r="247" spans="1:86" ht="15.6" x14ac:dyDescent="0.3">
      <c r="A247" s="35"/>
      <c r="B247" s="86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112" t="str">
        <f>IFERROR(IF((Q246+1)&gt;=Template!$C$5,"-",Q246+1),"-")</f>
        <v>-</v>
      </c>
      <c r="R247" s="89">
        <f>IFERROR(_xll.EfirEndOfDay($E$5,Q247,"LAST","LAST_TRADE_DATE"),0)</f>
        <v>0</v>
      </c>
      <c r="S247" s="35"/>
      <c r="T247" s="17">
        <f t="shared" si="454"/>
        <v>46263</v>
      </c>
      <c r="U247" s="216">
        <f t="shared" si="448"/>
        <v>6</v>
      </c>
      <c r="V247" s="216">
        <f t="shared" si="454"/>
        <v>242</v>
      </c>
      <c r="W247" s="16">
        <f t="shared" si="462"/>
        <v>0.66301369863013704</v>
      </c>
      <c r="X247" s="16" t="e">
        <f>IF(Template!$F$7="Linear interpolation",LinInterp($I$5:$I$22,$G$5:$G$22,W247),CubicSpline($I$5:$I$22,$G$5:$G$22,W247))</f>
        <v>#VALUE!</v>
      </c>
      <c r="Y247" s="221" t="e">
        <f t="shared" si="455"/>
        <v>#VALUE!</v>
      </c>
      <c r="Z247" s="221" t="e">
        <f>Y247/PRODUCT($AA$6:AA246)</f>
        <v>#VALUE!</v>
      </c>
      <c r="AA247" s="16" t="e">
        <f t="shared" si="456"/>
        <v>#VALUE!</v>
      </c>
      <c r="AB247" s="10" t="e">
        <f t="shared" si="457"/>
        <v>#VALUE!</v>
      </c>
      <c r="AC247" s="90">
        <f t="shared" si="449"/>
        <v>247</v>
      </c>
      <c r="AD247" s="17">
        <f t="shared" si="458"/>
        <v>46240</v>
      </c>
      <c r="AE247" s="16" t="e">
        <f t="shared" si="450"/>
        <v>#VALUE!</v>
      </c>
      <c r="AF247" s="10">
        <f ca="1">IFERROR(AVERAGE(INDIRECT("AE"&amp;AC247-Template!$F$10+1):INDIRECT("AE"&amp;AC247)),0)</f>
        <v>0</v>
      </c>
      <c r="AG247" s="35"/>
      <c r="AH247" s="86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112" t="str">
        <f>IFERROR(IF((AW246+1)&gt;=Template!$C$5,"-",AW246+1),"-")</f>
        <v>-</v>
      </c>
      <c r="AX247" s="89">
        <f>IFERROR(_xll.EfirEndOfDay(3342963,AW247,"LAST","LAST_TRADE_DATE",,,,0),0)</f>
        <v>0</v>
      </c>
      <c r="AY247" s="35"/>
      <c r="AZ247" s="17">
        <f t="shared" ref="AZ247" si="562">AZ246+1</f>
        <v>46263</v>
      </c>
      <c r="BA247" s="216">
        <f t="shared" si="474"/>
        <v>6</v>
      </c>
      <c r="BB247" s="216">
        <f t="shared" ref="BB247" si="563">BB246+1</f>
        <v>242</v>
      </c>
      <c r="BC247" s="16">
        <f t="shared" si="476"/>
        <v>0.66301369863013704</v>
      </c>
      <c r="BD247" s="16">
        <f>IF(Template!$F$7="Linear interpolation",LinInterp($AO$5:$AO$18,$AM$5:$AM$18,BC247),CubicSpline($AO$5:$AO$18,$AM$5:$AM$18,BC247))</f>
        <v>15.212404440473492</v>
      </c>
      <c r="BE247" s="221">
        <f t="shared" si="477"/>
        <v>1.1008603253313585</v>
      </c>
      <c r="BF247" s="221">
        <f>BE247/PRODUCT($BG$6:BG246)</f>
        <v>1.0003634358729034</v>
      </c>
      <c r="BG247" s="16">
        <f t="shared" si="478"/>
        <v>1.0003634249077096</v>
      </c>
      <c r="BH247" s="10">
        <f t="shared" si="479"/>
        <v>13.265009131399497</v>
      </c>
      <c r="BI247" s="90"/>
      <c r="BJ247" s="17">
        <f t="shared" si="461"/>
        <v>46240</v>
      </c>
      <c r="BK247" s="16">
        <f t="shared" si="453"/>
        <v>13.2947821853866</v>
      </c>
      <c r="BL247" s="10">
        <f ca="1">IFERROR(AVERAGE(INDIRECT("BK"&amp;AC247-Template!$F$10+1):INDIRECT("BK"&amp;AC247)),0)</f>
        <v>13.358915248258377</v>
      </c>
      <c r="BM247" s="35"/>
      <c r="BN247" s="86"/>
      <c r="BO247" s="35"/>
      <c r="BP247" s="35"/>
      <c r="BQ247" s="35"/>
      <c r="BR247" s="35"/>
      <c r="BS247" s="35"/>
      <c r="BT247" s="35"/>
      <c r="BU247" s="35"/>
      <c r="BV247" s="35"/>
      <c r="BW247" s="35"/>
      <c r="BX247" s="35"/>
      <c r="BY247" s="35"/>
      <c r="BZ247" s="35"/>
      <c r="CA247" s="35"/>
      <c r="CB247" s="35"/>
      <c r="CC247" s="35"/>
      <c r="CD247" s="35"/>
      <c r="CE247" s="35"/>
      <c r="CF247" s="35"/>
      <c r="CG247" s="35"/>
      <c r="CH247" s="35"/>
    </row>
    <row r="248" spans="1:86" ht="15.6" x14ac:dyDescent="0.3">
      <c r="A248" s="35"/>
      <c r="B248" s="86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112" t="str">
        <f>IFERROR(IF((Q247+1)&gt;=Template!$C$5,"-",Q247+1),"-")</f>
        <v>-</v>
      </c>
      <c r="R248" s="89">
        <f>IFERROR(_xll.EfirEndOfDay($E$5,Q248,"LAST","LAST_TRADE_DATE"),0)</f>
        <v>0</v>
      </c>
      <c r="S248" s="35"/>
      <c r="T248" s="17">
        <f t="shared" si="454"/>
        <v>46264</v>
      </c>
      <c r="U248" s="216">
        <f t="shared" si="448"/>
        <v>7</v>
      </c>
      <c r="V248" s="216">
        <f t="shared" si="454"/>
        <v>243</v>
      </c>
      <c r="W248" s="16">
        <f t="shared" si="462"/>
        <v>0.66575342465753429</v>
      </c>
      <c r="X248" s="16" t="e">
        <f>IF(Template!$F$7="Linear interpolation",LinInterp($I$5:$I$22,$G$5:$G$22,W248),CubicSpline($I$5:$I$22,$G$5:$G$22,W248))</f>
        <v>#VALUE!</v>
      </c>
      <c r="Y248" s="221" t="e">
        <f t="shared" si="455"/>
        <v>#VALUE!</v>
      </c>
      <c r="Z248" s="221" t="e">
        <f>Y248/PRODUCT($AA$6:AA247)</f>
        <v>#VALUE!</v>
      </c>
      <c r="AA248" s="16" t="e">
        <f t="shared" si="456"/>
        <v>#VALUE!</v>
      </c>
      <c r="AB248" s="10" t="e">
        <f t="shared" si="457"/>
        <v>#VALUE!</v>
      </c>
      <c r="AC248" s="90">
        <f t="shared" si="449"/>
        <v>248</v>
      </c>
      <c r="AD248" s="17">
        <f t="shared" si="458"/>
        <v>46241</v>
      </c>
      <c r="AE248" s="16" t="e">
        <f t="shared" si="450"/>
        <v>#VALUE!</v>
      </c>
      <c r="AF248" s="10">
        <f ca="1">IFERROR(AVERAGE(INDIRECT("AE"&amp;AC248-Template!$F$10+1):INDIRECT("AE"&amp;AC248)),0)</f>
        <v>0</v>
      </c>
      <c r="AG248" s="35"/>
      <c r="AH248" s="86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112" t="str">
        <f>IFERROR(IF((AW247+1)&gt;=Template!$C$5,"-",AW247+1),"-")</f>
        <v>-</v>
      </c>
      <c r="AX248" s="89">
        <f>IFERROR(_xll.EfirEndOfDay(3342963,AW248,"LAST","LAST_TRADE_DATE",,,,0),0)</f>
        <v>0</v>
      </c>
      <c r="AY248" s="35"/>
      <c r="AZ248" s="17">
        <f t="shared" ref="AZ248" si="564">AZ247+1</f>
        <v>46264</v>
      </c>
      <c r="BA248" s="216">
        <f t="shared" si="474"/>
        <v>7</v>
      </c>
      <c r="BB248" s="216">
        <f t="shared" ref="BB248" si="565">BB247+1</f>
        <v>243</v>
      </c>
      <c r="BC248" s="16">
        <f t="shared" si="476"/>
        <v>0.66575342465753429</v>
      </c>
      <c r="BD248" s="16">
        <f>IF(Template!$F$7="Linear interpolation",LinInterp($AO$5:$AO$18,$AM$5:$AM$18,BC248),CubicSpline($AO$5:$AO$18,$AM$5:$AM$18,BC248))</f>
        <v>15.209900612919665</v>
      </c>
      <c r="BE248" s="221">
        <f t="shared" si="477"/>
        <v>1.1012604342175201</v>
      </c>
      <c r="BF248" s="221">
        <f>BE248/PRODUCT($BG$6:BG247)</f>
        <v>1.0003634620560864</v>
      </c>
      <c r="BG248" s="16">
        <f t="shared" si="478"/>
        <v>1.0003634249077096</v>
      </c>
      <c r="BH248" s="10">
        <f t="shared" si="479"/>
        <v>13.265009131399497</v>
      </c>
      <c r="BI248" s="90"/>
      <c r="BJ248" s="17">
        <f t="shared" si="461"/>
        <v>46241</v>
      </c>
      <c r="BK248" s="16">
        <f t="shared" si="453"/>
        <v>13.291854561494176</v>
      </c>
      <c r="BL248" s="10">
        <f ca="1">IFERROR(AVERAGE(INDIRECT("BK"&amp;AC248-Template!$F$10+1):INDIRECT("BK"&amp;AC248)),0)</f>
        <v>13.353901634104165</v>
      </c>
      <c r="BM248" s="35"/>
      <c r="BN248" s="86"/>
      <c r="BO248" s="35"/>
      <c r="BP248" s="35"/>
      <c r="BQ248" s="35"/>
      <c r="BR248" s="35"/>
      <c r="BS248" s="35"/>
      <c r="BT248" s="35"/>
      <c r="BU248" s="35"/>
      <c r="BV248" s="35"/>
      <c r="BW248" s="35"/>
      <c r="BX248" s="35"/>
      <c r="BY248" s="35"/>
      <c r="BZ248" s="35"/>
      <c r="CA248" s="35"/>
      <c r="CB248" s="35"/>
      <c r="CC248" s="35"/>
      <c r="CD248" s="35"/>
      <c r="CE248" s="35"/>
      <c r="CF248" s="35"/>
      <c r="CG248" s="35"/>
      <c r="CH248" s="35"/>
    </row>
    <row r="249" spans="1:86" ht="15.6" x14ac:dyDescent="0.3">
      <c r="A249" s="35"/>
      <c r="B249" s="86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112" t="str">
        <f>IFERROR(IF((Q248+1)&gt;=Template!$C$5,"-",Q248+1),"-")</f>
        <v>-</v>
      </c>
      <c r="R249" s="89">
        <f>IFERROR(_xll.EfirEndOfDay($E$5,Q249,"LAST","LAST_TRADE_DATE"),0)</f>
        <v>0</v>
      </c>
      <c r="S249" s="35"/>
      <c r="T249" s="17">
        <f t="shared" si="454"/>
        <v>46265</v>
      </c>
      <c r="U249" s="216">
        <f t="shared" si="448"/>
        <v>1</v>
      </c>
      <c r="V249" s="216">
        <f t="shared" si="454"/>
        <v>244</v>
      </c>
      <c r="W249" s="16">
        <f t="shared" si="462"/>
        <v>0.66849315068493154</v>
      </c>
      <c r="X249" s="16" t="e">
        <f>IF(Template!$F$7="Linear interpolation",LinInterp($I$5:$I$22,$G$5:$G$22,W249),CubicSpline($I$5:$I$22,$G$5:$G$22,W249))</f>
        <v>#VALUE!</v>
      </c>
      <c r="Y249" s="221" t="e">
        <f t="shared" si="455"/>
        <v>#VALUE!</v>
      </c>
      <c r="Z249" s="221" t="e">
        <f>Y249/PRODUCT($AA$6:AA248)</f>
        <v>#VALUE!</v>
      </c>
      <c r="AA249" s="16" t="e">
        <f t="shared" si="456"/>
        <v>#VALUE!</v>
      </c>
      <c r="AB249" s="10" t="e">
        <f t="shared" si="457"/>
        <v>#VALUE!</v>
      </c>
      <c r="AC249" s="90">
        <f t="shared" si="449"/>
        <v>249</v>
      </c>
      <c r="AD249" s="17">
        <f t="shared" si="458"/>
        <v>46242</v>
      </c>
      <c r="AE249" s="16" t="e">
        <f t="shared" si="450"/>
        <v>#VALUE!</v>
      </c>
      <c r="AF249" s="10">
        <f ca="1">IFERROR(AVERAGE(INDIRECT("AE"&amp;AC249-Template!$F$10+1):INDIRECT("AE"&amp;AC249)),0)</f>
        <v>0</v>
      </c>
      <c r="AG249" s="35"/>
      <c r="AH249" s="86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112" t="str">
        <f>IFERROR(IF((AW248+1)&gt;=Template!$C$5,"-",AW248+1),"-")</f>
        <v>-</v>
      </c>
      <c r="AX249" s="89">
        <f>IFERROR(_xll.EfirEndOfDay(3342963,AW249,"LAST","LAST_TRADE_DATE",,,,0),0)</f>
        <v>0</v>
      </c>
      <c r="AY249" s="35"/>
      <c r="AZ249" s="17">
        <f t="shared" ref="AZ249" si="566">AZ248+1</f>
        <v>46265</v>
      </c>
      <c r="BA249" s="216">
        <f t="shared" si="474"/>
        <v>1</v>
      </c>
      <c r="BB249" s="216">
        <f t="shared" ref="BB249" si="567">BB248+1</f>
        <v>244</v>
      </c>
      <c r="BC249" s="16">
        <f t="shared" si="476"/>
        <v>0.66849315068493154</v>
      </c>
      <c r="BD249" s="16">
        <f>IF(Template!$F$7="Linear interpolation",LinInterp($AO$5:$AO$18,$AM$5:$AM$18,BC249),CubicSpline($AO$5:$AO$18,$AM$5:$AM$18,BC249))</f>
        <v>15.207442271043671</v>
      </c>
      <c r="BE249" s="221">
        <f t="shared" si="477"/>
        <v>1.1016607099762918</v>
      </c>
      <c r="BF249" s="221">
        <f>BE249/PRODUCT($BG$6:BG248)</f>
        <v>1.0003635077193123</v>
      </c>
      <c r="BG249" s="16">
        <f t="shared" si="478"/>
        <v>1.0003635077193123</v>
      </c>
      <c r="BH249" s="10">
        <f t="shared" si="479"/>
        <v>13.268031754897546</v>
      </c>
      <c r="BI249" s="90"/>
      <c r="BJ249" s="17">
        <f t="shared" si="461"/>
        <v>46242</v>
      </c>
      <c r="BK249" s="16">
        <f t="shared" si="453"/>
        <v>13.291854561494176</v>
      </c>
      <c r="BL249" s="10">
        <f ca="1">IFERROR(AVERAGE(INDIRECT("BK"&amp;AC249-Template!$F$10+1):INDIRECT("BK"&amp;AC249)),0)</f>
        <v>13.349123022979816</v>
      </c>
      <c r="BM249" s="35"/>
      <c r="BN249" s="86"/>
      <c r="BO249" s="35"/>
      <c r="BP249" s="35"/>
      <c r="BQ249" s="35"/>
      <c r="BR249" s="35"/>
      <c r="BS249" s="35"/>
      <c r="BT249" s="35"/>
      <c r="BU249" s="35"/>
      <c r="BV249" s="35"/>
      <c r="BW249" s="35"/>
      <c r="BX249" s="35"/>
      <c r="BY249" s="35"/>
      <c r="BZ249" s="35"/>
      <c r="CA249" s="35"/>
      <c r="CB249" s="35"/>
      <c r="CC249" s="35"/>
      <c r="CD249" s="35"/>
      <c r="CE249" s="35"/>
      <c r="CF249" s="35"/>
      <c r="CG249" s="35"/>
      <c r="CH249" s="35"/>
    </row>
    <row r="250" spans="1:86" ht="15.6" x14ac:dyDescent="0.3">
      <c r="A250" s="35"/>
      <c r="B250" s="86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112" t="str">
        <f>IFERROR(IF((Q249+1)&gt;=Template!$C$5,"-",Q249+1),"-")</f>
        <v>-</v>
      </c>
      <c r="R250" s="89">
        <f>IFERROR(_xll.EfirEndOfDay($E$5,Q250,"LAST","LAST_TRADE_DATE"),0)</f>
        <v>0</v>
      </c>
      <c r="S250" s="35"/>
      <c r="T250" s="17">
        <f t="shared" si="454"/>
        <v>46266</v>
      </c>
      <c r="U250" s="216">
        <f t="shared" si="448"/>
        <v>2</v>
      </c>
      <c r="V250" s="216">
        <f t="shared" si="454"/>
        <v>245</v>
      </c>
      <c r="W250" s="16">
        <f t="shared" si="462"/>
        <v>0.67123287671232879</v>
      </c>
      <c r="X250" s="16" t="e">
        <f>IF(Template!$F$7="Linear interpolation",LinInterp($I$5:$I$22,$G$5:$G$22,W250),CubicSpline($I$5:$I$22,$G$5:$G$22,W250))</f>
        <v>#VALUE!</v>
      </c>
      <c r="Y250" s="221" t="e">
        <f t="shared" si="455"/>
        <v>#VALUE!</v>
      </c>
      <c r="Z250" s="221" t="e">
        <f>Y250/PRODUCT($AA$6:AA249)</f>
        <v>#VALUE!</v>
      </c>
      <c r="AA250" s="16" t="e">
        <f t="shared" si="456"/>
        <v>#VALUE!</v>
      </c>
      <c r="AB250" s="10" t="e">
        <f t="shared" si="457"/>
        <v>#VALUE!</v>
      </c>
      <c r="AC250" s="90">
        <f t="shared" si="449"/>
        <v>250</v>
      </c>
      <c r="AD250" s="17">
        <f t="shared" si="458"/>
        <v>46243</v>
      </c>
      <c r="AE250" s="16" t="e">
        <f t="shared" si="450"/>
        <v>#VALUE!</v>
      </c>
      <c r="AF250" s="10">
        <f ca="1">IFERROR(AVERAGE(INDIRECT("AE"&amp;AC250-Template!$F$10+1):INDIRECT("AE"&amp;AC250)),0)</f>
        <v>0</v>
      </c>
      <c r="AG250" s="35"/>
      <c r="AH250" s="86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112" t="str">
        <f>IFERROR(IF((AW249+1)&gt;=Template!$C$5,"-",AW249+1),"-")</f>
        <v>-</v>
      </c>
      <c r="AX250" s="89">
        <f>IFERROR(_xll.EfirEndOfDay(3342963,AW250,"LAST","LAST_TRADE_DATE",,,,0),0)</f>
        <v>0</v>
      </c>
      <c r="AY250" s="35"/>
      <c r="AZ250" s="17">
        <f t="shared" ref="AZ250" si="568">AZ249+1</f>
        <v>46266</v>
      </c>
      <c r="BA250" s="216">
        <f t="shared" si="474"/>
        <v>2</v>
      </c>
      <c r="BB250" s="216">
        <f t="shared" ref="BB250" si="569">BB249+1</f>
        <v>245</v>
      </c>
      <c r="BC250" s="16">
        <f t="shared" si="476"/>
        <v>0.67123287671232879</v>
      </c>
      <c r="BD250" s="16">
        <f>IF(Template!$F$7="Linear interpolation",LinInterp($AO$5:$AO$18,$AM$5:$AM$18,BC250),CubicSpline($AO$5:$AO$18,$AM$5:$AM$18,BC250))</f>
        <v>15.20502957026212</v>
      </c>
      <c r="BE250" s="221">
        <f t="shared" si="477"/>
        <v>1.1020611573894306</v>
      </c>
      <c r="BF250" s="221">
        <f>BE250/PRODUCT($BG$6:BG249)</f>
        <v>1.000363494322265</v>
      </c>
      <c r="BG250" s="16">
        <f t="shared" si="478"/>
        <v>1.000363494322265</v>
      </c>
      <c r="BH250" s="10">
        <f t="shared" si="479"/>
        <v>13.267542762672946</v>
      </c>
      <c r="BI250" s="90"/>
      <c r="BJ250" s="17">
        <f t="shared" si="461"/>
        <v>46243</v>
      </c>
      <c r="BK250" s="16">
        <f t="shared" si="453"/>
        <v>13.291854561494176</v>
      </c>
      <c r="BL250" s="10">
        <f ca="1">IFERROR(AVERAGE(INDIRECT("BK"&amp;AC250-Template!$F$10+1):INDIRECT("BK"&amp;AC250)),0)</f>
        <v>13.344574848529044</v>
      </c>
      <c r="BM250" s="35"/>
      <c r="BN250" s="86"/>
      <c r="BO250" s="35"/>
      <c r="BP250" s="35"/>
      <c r="BQ250" s="35"/>
      <c r="BR250" s="35"/>
      <c r="BS250" s="35"/>
      <c r="BT250" s="35"/>
      <c r="BU250" s="35"/>
      <c r="BV250" s="35"/>
      <c r="BW250" s="35"/>
      <c r="BX250" s="35"/>
      <c r="BY250" s="35"/>
      <c r="BZ250" s="35"/>
      <c r="CA250" s="35"/>
      <c r="CB250" s="35"/>
      <c r="CC250" s="35"/>
      <c r="CD250" s="35"/>
      <c r="CE250" s="35"/>
      <c r="CF250" s="35"/>
      <c r="CG250" s="35"/>
      <c r="CH250" s="35"/>
    </row>
    <row r="251" spans="1:86" ht="15.6" x14ac:dyDescent="0.3">
      <c r="A251" s="35"/>
      <c r="B251" s="86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112" t="str">
        <f>IFERROR(IF((Q250+1)&gt;=Template!$C$5,"-",Q250+1),"-")</f>
        <v>-</v>
      </c>
      <c r="R251" s="89">
        <f>IFERROR(_xll.EfirEndOfDay($E$5,Q251,"LAST","LAST_TRADE_DATE"),0)</f>
        <v>0</v>
      </c>
      <c r="S251" s="35"/>
      <c r="T251" s="17">
        <f t="shared" si="454"/>
        <v>46267</v>
      </c>
      <c r="U251" s="216">
        <f t="shared" si="448"/>
        <v>3</v>
      </c>
      <c r="V251" s="216">
        <f t="shared" si="454"/>
        <v>246</v>
      </c>
      <c r="W251" s="16">
        <f t="shared" si="462"/>
        <v>0.67397260273972603</v>
      </c>
      <c r="X251" s="16" t="e">
        <f>IF(Template!$F$7="Linear interpolation",LinInterp($I$5:$I$22,$G$5:$G$22,W251),CubicSpline($I$5:$I$22,$G$5:$G$22,W251))</f>
        <v>#VALUE!</v>
      </c>
      <c r="Y251" s="221" t="e">
        <f t="shared" si="455"/>
        <v>#VALUE!</v>
      </c>
      <c r="Z251" s="221" t="e">
        <f>Y251/PRODUCT($AA$6:AA250)</f>
        <v>#VALUE!</v>
      </c>
      <c r="AA251" s="16" t="e">
        <f t="shared" si="456"/>
        <v>#VALUE!</v>
      </c>
      <c r="AB251" s="10" t="e">
        <f t="shared" si="457"/>
        <v>#VALUE!</v>
      </c>
      <c r="AC251" s="90">
        <f t="shared" si="449"/>
        <v>251</v>
      </c>
      <c r="AD251" s="17">
        <f t="shared" si="458"/>
        <v>46244</v>
      </c>
      <c r="AE251" s="16" t="e">
        <f t="shared" si="450"/>
        <v>#VALUE!</v>
      </c>
      <c r="AF251" s="10">
        <f ca="1">IFERROR(AVERAGE(INDIRECT("AE"&amp;AC251-Template!$F$10+1):INDIRECT("AE"&amp;AC251)),0)</f>
        <v>0</v>
      </c>
      <c r="AG251" s="35"/>
      <c r="AH251" s="86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112" t="str">
        <f>IFERROR(IF((AW250+1)&gt;=Template!$C$5,"-",AW250+1),"-")</f>
        <v>-</v>
      </c>
      <c r="AX251" s="89">
        <f>IFERROR(_xll.EfirEndOfDay(3342963,AW251,"LAST","LAST_TRADE_DATE",,,,0),0)</f>
        <v>0</v>
      </c>
      <c r="AY251" s="35"/>
      <c r="AZ251" s="17">
        <f t="shared" ref="AZ251" si="570">AZ250+1</f>
        <v>46267</v>
      </c>
      <c r="BA251" s="216">
        <f t="shared" si="474"/>
        <v>3</v>
      </c>
      <c r="BB251" s="216">
        <f t="shared" ref="BB251" si="571">BB250+1</f>
        <v>246</v>
      </c>
      <c r="BC251" s="16">
        <f t="shared" si="476"/>
        <v>0.67397260273972603</v>
      </c>
      <c r="BD251" s="16">
        <f>IF(Template!$F$7="Linear interpolation",LinInterp($AO$5:$AO$18,$AM$5:$AM$18,BC251),CubicSpline($AO$5:$AO$18,$AM$5:$AM$18,BC251))</f>
        <v>15.202662665991621</v>
      </c>
      <c r="BE251" s="221">
        <f t="shared" si="477"/>
        <v>1.1024617812557245</v>
      </c>
      <c r="BF251" s="221">
        <f>BE251/PRODUCT($BG$6:BG250)</f>
        <v>1.0003635223540979</v>
      </c>
      <c r="BG251" s="16">
        <f t="shared" si="478"/>
        <v>1.0003635223540979</v>
      </c>
      <c r="BH251" s="10">
        <f t="shared" si="479"/>
        <v>13.268565924572151</v>
      </c>
      <c r="BI251" s="90"/>
      <c r="BJ251" s="17">
        <f t="shared" si="461"/>
        <v>46244</v>
      </c>
      <c r="BK251" s="16">
        <f t="shared" si="453"/>
        <v>13.275766490726149</v>
      </c>
      <c r="BL251" s="10">
        <f ca="1">IFERROR(AVERAGE(INDIRECT("BK"&amp;AC251-Template!$F$10+1):INDIRECT("BK"&amp;AC251)),0)</f>
        <v>13.33949040505267</v>
      </c>
      <c r="BM251" s="35"/>
      <c r="BN251" s="86"/>
      <c r="BO251" s="35"/>
      <c r="BP251" s="35"/>
      <c r="BQ251" s="35"/>
      <c r="BR251" s="35"/>
      <c r="BS251" s="35"/>
      <c r="BT251" s="35"/>
      <c r="BU251" s="35"/>
      <c r="BV251" s="35"/>
      <c r="BW251" s="35"/>
      <c r="BX251" s="35"/>
      <c r="BY251" s="35"/>
      <c r="BZ251" s="35"/>
      <c r="CA251" s="35"/>
      <c r="CB251" s="35"/>
      <c r="CC251" s="35"/>
      <c r="CD251" s="35"/>
      <c r="CE251" s="35"/>
      <c r="CF251" s="35"/>
      <c r="CG251" s="35"/>
      <c r="CH251" s="35"/>
    </row>
    <row r="252" spans="1:86" ht="15.6" x14ac:dyDescent="0.3">
      <c r="A252" s="35"/>
      <c r="B252" s="86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112" t="str">
        <f>IFERROR(IF((Q251+1)&gt;=Template!$C$5,"-",Q251+1),"-")</f>
        <v>-</v>
      </c>
      <c r="R252" s="89">
        <f>IFERROR(_xll.EfirEndOfDay($E$5,Q252,"LAST","LAST_TRADE_DATE"),0)</f>
        <v>0</v>
      </c>
      <c r="S252" s="35"/>
      <c r="T252" s="17">
        <f t="shared" si="454"/>
        <v>46268</v>
      </c>
      <c r="U252" s="216">
        <f t="shared" si="448"/>
        <v>4</v>
      </c>
      <c r="V252" s="216">
        <f t="shared" si="454"/>
        <v>247</v>
      </c>
      <c r="W252" s="16">
        <f t="shared" si="462"/>
        <v>0.67671232876712328</v>
      </c>
      <c r="X252" s="16" t="e">
        <f>IF(Template!$F$7="Linear interpolation",LinInterp($I$5:$I$22,$G$5:$G$22,W252),CubicSpline($I$5:$I$22,$G$5:$G$22,W252))</f>
        <v>#VALUE!</v>
      </c>
      <c r="Y252" s="221" t="e">
        <f t="shared" si="455"/>
        <v>#VALUE!</v>
      </c>
      <c r="Z252" s="221" t="e">
        <f>Y252/PRODUCT($AA$6:AA251)</f>
        <v>#VALUE!</v>
      </c>
      <c r="AA252" s="16" t="e">
        <f t="shared" si="456"/>
        <v>#VALUE!</v>
      </c>
      <c r="AB252" s="10" t="e">
        <f t="shared" si="457"/>
        <v>#VALUE!</v>
      </c>
      <c r="AC252" s="90">
        <f t="shared" si="449"/>
        <v>252</v>
      </c>
      <c r="AD252" s="17">
        <f t="shared" si="458"/>
        <v>46245</v>
      </c>
      <c r="AE252" s="16" t="e">
        <f t="shared" si="450"/>
        <v>#VALUE!</v>
      </c>
      <c r="AF252" s="10">
        <f ca="1">IFERROR(AVERAGE(INDIRECT("AE"&amp;AC252-Template!$F$10+1):INDIRECT("AE"&amp;AC252)),0)</f>
        <v>0</v>
      </c>
      <c r="AG252" s="35"/>
      <c r="AH252" s="86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112" t="str">
        <f>IFERROR(IF((AW251+1)&gt;=Template!$C$5,"-",AW251+1),"-")</f>
        <v>-</v>
      </c>
      <c r="AX252" s="89">
        <f>IFERROR(_xll.EfirEndOfDay(3342963,AW252,"LAST","LAST_TRADE_DATE",,,,0),0)</f>
        <v>0</v>
      </c>
      <c r="AY252" s="35"/>
      <c r="AZ252" s="17">
        <f t="shared" ref="AZ252" si="572">AZ251+1</f>
        <v>46268</v>
      </c>
      <c r="BA252" s="216">
        <f t="shared" si="474"/>
        <v>4</v>
      </c>
      <c r="BB252" s="216">
        <f t="shared" ref="BB252" si="573">BB251+1</f>
        <v>247</v>
      </c>
      <c r="BC252" s="16">
        <f t="shared" si="476"/>
        <v>0.67671232876712328</v>
      </c>
      <c r="BD252" s="16">
        <f>IF(Template!$F$7="Linear interpolation",LinInterp($AO$5:$AO$18,$AM$5:$AM$18,BC252),CubicSpline($AO$5:$AO$18,$AM$5:$AM$18,BC252))</f>
        <v>15.200341713648783</v>
      </c>
      <c r="BE252" s="221">
        <f t="shared" si="477"/>
        <v>1.1028625863909931</v>
      </c>
      <c r="BF252" s="221">
        <f>BE252/PRODUCT($BG$6:BG251)</f>
        <v>1.0003635546756204</v>
      </c>
      <c r="BG252" s="16">
        <f t="shared" si="478"/>
        <v>1.0003635546756204</v>
      </c>
      <c r="BH252" s="10">
        <f t="shared" si="479"/>
        <v>13.269745660145936</v>
      </c>
      <c r="BI252" s="90"/>
      <c r="BJ252" s="17">
        <f t="shared" si="461"/>
        <v>46245</v>
      </c>
      <c r="BK252" s="16">
        <f t="shared" si="453"/>
        <v>13.281623509226348</v>
      </c>
      <c r="BL252" s="10">
        <f ca="1">IFERROR(AVERAGE(INDIRECT("BK"&amp;AC252-Template!$F$10+1):INDIRECT("BK"&amp;AC252)),0)</f>
        <v>13.3346011955263</v>
      </c>
      <c r="BM252" s="35"/>
      <c r="BN252" s="86"/>
      <c r="BO252" s="35"/>
      <c r="BP252" s="35"/>
      <c r="BQ252" s="35"/>
      <c r="BR252" s="35"/>
      <c r="BS252" s="35"/>
      <c r="BT252" s="35"/>
      <c r="BU252" s="35"/>
      <c r="BV252" s="35"/>
      <c r="BW252" s="35"/>
      <c r="BX252" s="35"/>
      <c r="BY252" s="35"/>
      <c r="BZ252" s="35"/>
      <c r="CA252" s="35"/>
      <c r="CB252" s="35"/>
      <c r="CC252" s="35"/>
      <c r="CD252" s="35"/>
      <c r="CE252" s="35"/>
      <c r="CF252" s="35"/>
      <c r="CG252" s="35"/>
      <c r="CH252" s="35"/>
    </row>
    <row r="253" spans="1:86" ht="15.6" x14ac:dyDescent="0.3">
      <c r="A253" s="35"/>
      <c r="B253" s="86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112" t="str">
        <f>IFERROR(IF((Q252+1)&gt;=Template!$C$5,"-",Q252+1),"-")</f>
        <v>-</v>
      </c>
      <c r="R253" s="89">
        <f>IFERROR(_xll.EfirEndOfDay($E$5,Q253,"LAST","LAST_TRADE_DATE"),0)</f>
        <v>0</v>
      </c>
      <c r="S253" s="35"/>
      <c r="T253" s="17">
        <f t="shared" si="454"/>
        <v>46269</v>
      </c>
      <c r="U253" s="216">
        <f t="shared" si="448"/>
        <v>5</v>
      </c>
      <c r="V253" s="216">
        <f t="shared" si="454"/>
        <v>248</v>
      </c>
      <c r="W253" s="16">
        <f t="shared" si="462"/>
        <v>0.67945205479452053</v>
      </c>
      <c r="X253" s="16" t="e">
        <f>IF(Template!$F$7="Linear interpolation",LinInterp($I$5:$I$22,$G$5:$G$22,W253),CubicSpline($I$5:$I$22,$G$5:$G$22,W253))</f>
        <v>#VALUE!</v>
      </c>
      <c r="Y253" s="221" t="e">
        <f t="shared" si="455"/>
        <v>#VALUE!</v>
      </c>
      <c r="Z253" s="221" t="e">
        <f>Y253/PRODUCT($AA$6:AA252)</f>
        <v>#VALUE!</v>
      </c>
      <c r="AA253" s="16" t="e">
        <f t="shared" si="456"/>
        <v>#VALUE!</v>
      </c>
      <c r="AB253" s="10" t="e">
        <f t="shared" si="457"/>
        <v>#VALUE!</v>
      </c>
      <c r="AC253" s="90">
        <f t="shared" si="449"/>
        <v>253</v>
      </c>
      <c r="AD253" s="17">
        <f t="shared" si="458"/>
        <v>46246</v>
      </c>
      <c r="AE253" s="16" t="e">
        <f t="shared" si="450"/>
        <v>#VALUE!</v>
      </c>
      <c r="AF253" s="10">
        <f ca="1">IFERROR(AVERAGE(INDIRECT("AE"&amp;AC253-Template!$F$10+1):INDIRECT("AE"&amp;AC253)),0)</f>
        <v>0</v>
      </c>
      <c r="AG253" s="35"/>
      <c r="AH253" s="86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112" t="str">
        <f>IFERROR(IF((AW252+1)&gt;=Template!$C$5,"-",AW252+1),"-")</f>
        <v>-</v>
      </c>
      <c r="AX253" s="89">
        <f>IFERROR(_xll.EfirEndOfDay(3342963,AW253,"LAST","LAST_TRADE_DATE",,,,0),0)</f>
        <v>0</v>
      </c>
      <c r="AY253" s="35"/>
      <c r="AZ253" s="17">
        <f t="shared" ref="AZ253" si="574">AZ252+1</f>
        <v>46269</v>
      </c>
      <c r="BA253" s="216">
        <f t="shared" si="474"/>
        <v>5</v>
      </c>
      <c r="BB253" s="216">
        <f t="shared" ref="BB253" si="575">BB252+1</f>
        <v>248</v>
      </c>
      <c r="BC253" s="16">
        <f t="shared" si="476"/>
        <v>0.67945205479452053</v>
      </c>
      <c r="BD253" s="16">
        <f>IF(Template!$F$7="Linear interpolation",LinInterp($AO$5:$AO$18,$AM$5:$AM$18,BC253),CubicSpline($AO$5:$AO$18,$AM$5:$AM$18,BC253))</f>
        <v>15.198066868650217</v>
      </c>
      <c r="BE253" s="221">
        <f t="shared" si="477"/>
        <v>1.1032635776280892</v>
      </c>
      <c r="BF253" s="221">
        <f>BE253/PRODUCT($BG$6:BG252)</f>
        <v>1.0003635912960003</v>
      </c>
      <c r="BG253" s="16">
        <f t="shared" si="478"/>
        <v>1.0003635912960003</v>
      </c>
      <c r="BH253" s="10">
        <f t="shared" si="479"/>
        <v>13.271082304010084</v>
      </c>
      <c r="BI253" s="90"/>
      <c r="BJ253" s="17">
        <f t="shared" si="461"/>
        <v>46246</v>
      </c>
      <c r="BK253" s="16">
        <f t="shared" si="453"/>
        <v>13.279437377319292</v>
      </c>
      <c r="BL253" s="10">
        <f ca="1">IFERROR(AVERAGE(INDIRECT("BK"&amp;AC253-Template!$F$10+1):INDIRECT("BK"&amp;AC253)),0)</f>
        <v>13.330975883803864</v>
      </c>
      <c r="BM253" s="35"/>
      <c r="BN253" s="86"/>
      <c r="BO253" s="35"/>
      <c r="BP253" s="35"/>
      <c r="BQ253" s="35"/>
      <c r="BR253" s="35"/>
      <c r="BS253" s="35"/>
      <c r="BT253" s="35"/>
      <c r="BU253" s="35"/>
      <c r="BV253" s="35"/>
      <c r="BW253" s="35"/>
      <c r="BX253" s="35"/>
      <c r="BY253" s="35"/>
      <c r="BZ253" s="35"/>
      <c r="CA253" s="35"/>
      <c r="CB253" s="35"/>
      <c r="CC253" s="35"/>
      <c r="CD253" s="35"/>
      <c r="CE253" s="35"/>
      <c r="CF253" s="35"/>
      <c r="CG253" s="35"/>
      <c r="CH253" s="35"/>
    </row>
    <row r="254" spans="1:86" ht="15.6" x14ac:dyDescent="0.3">
      <c r="A254" s="35"/>
      <c r="B254" s="86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112" t="str">
        <f>IFERROR(IF((Q253+1)&gt;=Template!$C$5,"-",Q253+1),"-")</f>
        <v>-</v>
      </c>
      <c r="R254" s="89">
        <f>IFERROR(_xll.EfirEndOfDay($E$5,Q254,"LAST","LAST_TRADE_DATE"),0)</f>
        <v>0</v>
      </c>
      <c r="S254" s="35"/>
      <c r="T254" s="17">
        <f t="shared" si="454"/>
        <v>46270</v>
      </c>
      <c r="U254" s="216">
        <f t="shared" si="448"/>
        <v>6</v>
      </c>
      <c r="V254" s="216">
        <f t="shared" si="454"/>
        <v>249</v>
      </c>
      <c r="W254" s="16">
        <f t="shared" si="462"/>
        <v>0.68219178082191778</v>
      </c>
      <c r="X254" s="16" t="e">
        <f>IF(Template!$F$7="Linear interpolation",LinInterp($I$5:$I$22,$G$5:$G$22,W254),CubicSpline($I$5:$I$22,$G$5:$G$22,W254))</f>
        <v>#VALUE!</v>
      </c>
      <c r="Y254" s="221" t="e">
        <f t="shared" si="455"/>
        <v>#VALUE!</v>
      </c>
      <c r="Z254" s="221" t="e">
        <f>Y254/PRODUCT($AA$6:AA253)</f>
        <v>#VALUE!</v>
      </c>
      <c r="AA254" s="16" t="e">
        <f t="shared" si="456"/>
        <v>#VALUE!</v>
      </c>
      <c r="AB254" s="10" t="e">
        <f t="shared" si="457"/>
        <v>#VALUE!</v>
      </c>
      <c r="AC254" s="90">
        <f t="shared" si="449"/>
        <v>254</v>
      </c>
      <c r="AD254" s="17">
        <f t="shared" si="458"/>
        <v>46247</v>
      </c>
      <c r="AE254" s="16" t="e">
        <f t="shared" si="450"/>
        <v>#VALUE!</v>
      </c>
      <c r="AF254" s="10">
        <f ca="1">IFERROR(AVERAGE(INDIRECT("AE"&amp;AC254-Template!$F$10+1):INDIRECT("AE"&amp;AC254)),0)</f>
        <v>0</v>
      </c>
      <c r="AG254" s="35"/>
      <c r="AH254" s="86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112" t="str">
        <f>IFERROR(IF((AW253+1)&gt;=Template!$C$5,"-",AW253+1),"-")</f>
        <v>-</v>
      </c>
      <c r="AX254" s="89">
        <f>IFERROR(_xll.EfirEndOfDay(3342963,AW254,"LAST","LAST_TRADE_DATE",,,,0),0)</f>
        <v>0</v>
      </c>
      <c r="AY254" s="35"/>
      <c r="AZ254" s="17">
        <f t="shared" ref="AZ254" si="576">AZ253+1</f>
        <v>46270</v>
      </c>
      <c r="BA254" s="216">
        <f t="shared" si="474"/>
        <v>6</v>
      </c>
      <c r="BB254" s="216">
        <f t="shared" ref="BB254" si="577">BB253+1</f>
        <v>249</v>
      </c>
      <c r="BC254" s="16">
        <f t="shared" si="476"/>
        <v>0.68219178082191778</v>
      </c>
      <c r="BD254" s="16">
        <f>IF(Template!$F$7="Linear interpolation",LinInterp($AO$5:$AO$18,$AM$5:$AM$18,BC254),CubicSpline($AO$5:$AO$18,$AM$5:$AM$18,BC254))</f>
        <v>15.195838286412531</v>
      </c>
      <c r="BE254" s="221">
        <f t="shared" si="477"/>
        <v>1.1036647598168965</v>
      </c>
      <c r="BF254" s="221">
        <f>BE254/PRODUCT($BG$6:BG253)</f>
        <v>1.0003636322243772</v>
      </c>
      <c r="BG254" s="16">
        <f t="shared" si="478"/>
        <v>1.0003635912960003</v>
      </c>
      <c r="BH254" s="10">
        <f t="shared" si="479"/>
        <v>13.271082304010084</v>
      </c>
      <c r="BI254" s="90"/>
      <c r="BJ254" s="17">
        <f t="shared" si="461"/>
        <v>46247</v>
      </c>
      <c r="BK254" s="16">
        <f t="shared" si="453"/>
        <v>13.277400603439183</v>
      </c>
      <c r="BL254" s="10">
        <f ca="1">IFERROR(AVERAGE(INDIRECT("BK"&amp;AC254-Template!$F$10+1):INDIRECT("BK"&amp;AC254)),0)</f>
        <v>13.326821744476785</v>
      </c>
      <c r="BM254" s="35"/>
      <c r="BN254" s="86"/>
      <c r="BO254" s="35"/>
      <c r="BP254" s="35"/>
      <c r="BQ254" s="35"/>
      <c r="BR254" s="35"/>
      <c r="BS254" s="35"/>
      <c r="BT254" s="35"/>
      <c r="BU254" s="35"/>
      <c r="BV254" s="35"/>
      <c r="BW254" s="35"/>
      <c r="BX254" s="35"/>
      <c r="BY254" s="35"/>
      <c r="BZ254" s="35"/>
      <c r="CA254" s="35"/>
      <c r="CB254" s="35"/>
      <c r="CC254" s="35"/>
      <c r="CD254" s="35"/>
      <c r="CE254" s="35"/>
      <c r="CF254" s="35"/>
      <c r="CG254" s="35"/>
      <c r="CH254" s="35"/>
    </row>
    <row r="255" spans="1:86" ht="15.6" x14ac:dyDescent="0.3">
      <c r="A255" s="35"/>
      <c r="B255" s="86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112" t="str">
        <f>IFERROR(IF((Q254+1)&gt;=Template!$C$5,"-",Q254+1),"-")</f>
        <v>-</v>
      </c>
      <c r="R255" s="89">
        <f>IFERROR(_xll.EfirEndOfDay($E$5,Q255,"LAST","LAST_TRADE_DATE"),0)</f>
        <v>0</v>
      </c>
      <c r="S255" s="35"/>
      <c r="T255" s="17">
        <f t="shared" si="454"/>
        <v>46271</v>
      </c>
      <c r="U255" s="216">
        <f t="shared" si="448"/>
        <v>7</v>
      </c>
      <c r="V255" s="216">
        <f t="shared" si="454"/>
        <v>250</v>
      </c>
      <c r="W255" s="16">
        <f t="shared" si="462"/>
        <v>0.68493150684931503</v>
      </c>
      <c r="X255" s="16" t="e">
        <f>IF(Template!$F$7="Linear interpolation",LinInterp($I$5:$I$22,$G$5:$G$22,W255),CubicSpline($I$5:$I$22,$G$5:$G$22,W255))</f>
        <v>#VALUE!</v>
      </c>
      <c r="Y255" s="221" t="e">
        <f t="shared" si="455"/>
        <v>#VALUE!</v>
      </c>
      <c r="Z255" s="221" t="e">
        <f>Y255/PRODUCT($AA$6:AA254)</f>
        <v>#VALUE!</v>
      </c>
      <c r="AA255" s="16" t="e">
        <f t="shared" si="456"/>
        <v>#VALUE!</v>
      </c>
      <c r="AB255" s="10" t="e">
        <f t="shared" si="457"/>
        <v>#VALUE!</v>
      </c>
      <c r="AC255" s="90">
        <f t="shared" si="449"/>
        <v>255</v>
      </c>
      <c r="AD255" s="17">
        <f t="shared" si="458"/>
        <v>46248</v>
      </c>
      <c r="AE255" s="16" t="e">
        <f t="shared" si="450"/>
        <v>#VALUE!</v>
      </c>
      <c r="AF255" s="10">
        <f ca="1">IFERROR(AVERAGE(INDIRECT("AE"&amp;AC255-Template!$F$10+1):INDIRECT("AE"&amp;AC255)),0)</f>
        <v>0</v>
      </c>
      <c r="AG255" s="35"/>
      <c r="AH255" s="86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112" t="str">
        <f>IFERROR(IF((AW254+1)&gt;=Template!$C$5,"-",AW254+1),"-")</f>
        <v>-</v>
      </c>
      <c r="AX255" s="89">
        <f>IFERROR(_xll.EfirEndOfDay(3342963,AW255,"LAST","LAST_TRADE_DATE",,,,0),0)</f>
        <v>0</v>
      </c>
      <c r="AY255" s="35"/>
      <c r="AZ255" s="17">
        <f t="shared" ref="AZ255" si="578">AZ254+1</f>
        <v>46271</v>
      </c>
      <c r="BA255" s="216">
        <f t="shared" si="474"/>
        <v>7</v>
      </c>
      <c r="BB255" s="216">
        <f t="shared" ref="BB255" si="579">BB254+1</f>
        <v>250</v>
      </c>
      <c r="BC255" s="16">
        <f t="shared" si="476"/>
        <v>0.68493150684931503</v>
      </c>
      <c r="BD255" s="16">
        <f>IF(Template!$F$7="Linear interpolation",LinInterp($AO$5:$AO$18,$AM$5:$AM$18,BC255),CubicSpline($AO$5:$AO$18,$AM$5:$AM$18,BC255))</f>
        <v>15.193656122352335</v>
      </c>
      <c r="BE255" s="221">
        <f t="shared" si="477"/>
        <v>1.1040661378243311</v>
      </c>
      <c r="BF255" s="221">
        <f>BE255/PRODUCT($BG$6:BG254)</f>
        <v>1.0003637183982501</v>
      </c>
      <c r="BG255" s="16">
        <f t="shared" si="478"/>
        <v>1.0003635912960003</v>
      </c>
      <c r="BH255" s="10">
        <f t="shared" si="479"/>
        <v>13.271082304010084</v>
      </c>
      <c r="BI255" s="90"/>
      <c r="BJ255" s="17">
        <f t="shared" si="461"/>
        <v>46248</v>
      </c>
      <c r="BK255" s="16">
        <f t="shared" si="453"/>
        <v>13.275513539043216</v>
      </c>
      <c r="BL255" s="10">
        <f ca="1">IFERROR(AVERAGE(INDIRECT("BK"&amp;AC255-Template!$F$10+1):INDIRECT("BK"&amp;AC255)),0)</f>
        <v>13.322812121020686</v>
      </c>
      <c r="BM255" s="35"/>
      <c r="BN255" s="86"/>
      <c r="BO255" s="35"/>
      <c r="BP255" s="35"/>
      <c r="BQ255" s="35"/>
      <c r="BR255" s="35"/>
      <c r="BS255" s="35"/>
      <c r="BT255" s="35"/>
      <c r="BU255" s="35"/>
      <c r="BV255" s="35"/>
      <c r="BW255" s="35"/>
      <c r="BX255" s="35"/>
      <c r="BY255" s="35"/>
      <c r="BZ255" s="35"/>
      <c r="CA255" s="35"/>
      <c r="CB255" s="35"/>
      <c r="CC255" s="35"/>
      <c r="CD255" s="35"/>
      <c r="CE255" s="35"/>
      <c r="CF255" s="35"/>
      <c r="CG255" s="35"/>
      <c r="CH255" s="35"/>
    </row>
    <row r="256" spans="1:86" ht="15.6" x14ac:dyDescent="0.3">
      <c r="A256" s="35"/>
      <c r="B256" s="86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112" t="str">
        <f>IFERROR(IF((Q255+1)&gt;=Template!$C$5,"-",Q255+1),"-")</f>
        <v>-</v>
      </c>
      <c r="R256" s="89">
        <f>IFERROR(_xll.EfirEndOfDay($E$5,Q256,"LAST","LAST_TRADE_DATE"),0)</f>
        <v>0</v>
      </c>
      <c r="S256" s="35"/>
      <c r="T256" s="17">
        <f t="shared" si="454"/>
        <v>46272</v>
      </c>
      <c r="U256" s="216">
        <f t="shared" si="448"/>
        <v>1</v>
      </c>
      <c r="V256" s="216">
        <f t="shared" si="454"/>
        <v>251</v>
      </c>
      <c r="W256" s="16">
        <f t="shared" si="462"/>
        <v>0.68767123287671228</v>
      </c>
      <c r="X256" s="16" t="e">
        <f>IF(Template!$F$7="Linear interpolation",LinInterp($I$5:$I$22,$G$5:$G$22,W256),CubicSpline($I$5:$I$22,$G$5:$G$22,W256))</f>
        <v>#VALUE!</v>
      </c>
      <c r="Y256" s="221" t="e">
        <f t="shared" si="455"/>
        <v>#VALUE!</v>
      </c>
      <c r="Z256" s="221" t="e">
        <f>Y256/PRODUCT($AA$6:AA255)</f>
        <v>#VALUE!</v>
      </c>
      <c r="AA256" s="16" t="e">
        <f t="shared" si="456"/>
        <v>#VALUE!</v>
      </c>
      <c r="AB256" s="10" t="e">
        <f t="shared" si="457"/>
        <v>#VALUE!</v>
      </c>
      <c r="AC256" s="90">
        <f t="shared" si="449"/>
        <v>256</v>
      </c>
      <c r="AD256" s="17">
        <f t="shared" si="458"/>
        <v>46249</v>
      </c>
      <c r="AE256" s="16" t="e">
        <f t="shared" si="450"/>
        <v>#VALUE!</v>
      </c>
      <c r="AF256" s="10">
        <f ca="1">IFERROR(AVERAGE(INDIRECT("AE"&amp;AC256-Template!$F$10+1):INDIRECT("AE"&amp;AC256)),0)</f>
        <v>0</v>
      </c>
      <c r="AG256" s="35"/>
      <c r="AH256" s="86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112" t="str">
        <f>IFERROR(IF((AW255+1)&gt;=Template!$C$5,"-",AW255+1),"-")</f>
        <v>-</v>
      </c>
      <c r="AX256" s="89">
        <f>IFERROR(_xll.EfirEndOfDay(3342963,AW256,"LAST","LAST_TRADE_DATE",,,,0),0)</f>
        <v>0</v>
      </c>
      <c r="AY256" s="35"/>
      <c r="AZ256" s="17">
        <f t="shared" ref="AZ256" si="580">AZ255+1</f>
        <v>46272</v>
      </c>
      <c r="BA256" s="216">
        <f t="shared" si="474"/>
        <v>1</v>
      </c>
      <c r="BB256" s="216">
        <f t="shared" ref="BB256" si="581">BB255+1</f>
        <v>251</v>
      </c>
      <c r="BC256" s="16">
        <f t="shared" si="476"/>
        <v>0.68767123287671228</v>
      </c>
      <c r="BD256" s="16">
        <f>IF(Template!$F$7="Linear interpolation",LinInterp($AO$5:$AO$18,$AM$5:$AM$18,BC256),CubicSpline($AO$5:$AO$18,$AM$5:$AM$18,BC256))</f>
        <v>15.191520531886239</v>
      </c>
      <c r="BE256" s="221">
        <f t="shared" si="477"/>
        <v>1.1044677165343411</v>
      </c>
      <c r="BF256" s="221">
        <f>BE256/PRODUCT($BG$6:BG255)</f>
        <v>1.0003638541438384</v>
      </c>
      <c r="BG256" s="16">
        <f t="shared" si="478"/>
        <v>1.0003638541438384</v>
      </c>
      <c r="BH256" s="10">
        <f t="shared" si="479"/>
        <v>13.280676250102985</v>
      </c>
      <c r="BI256" s="90"/>
      <c r="BJ256" s="17">
        <f t="shared" si="461"/>
        <v>46249</v>
      </c>
      <c r="BK256" s="16">
        <f t="shared" si="453"/>
        <v>13.275513539043216</v>
      </c>
      <c r="BL256" s="10">
        <f ca="1">IFERROR(AVERAGE(INDIRECT("BK"&amp;AC256-Template!$F$10+1):INDIRECT("BK"&amp;AC256)),0)</f>
        <v>13.319005274621619</v>
      </c>
      <c r="BM256" s="35"/>
      <c r="BN256" s="86"/>
      <c r="BO256" s="35"/>
      <c r="BP256" s="35"/>
      <c r="BQ256" s="35"/>
      <c r="BR256" s="35"/>
      <c r="BS256" s="35"/>
      <c r="BT256" s="35"/>
      <c r="BU256" s="35"/>
      <c r="BV256" s="35"/>
      <c r="BW256" s="35"/>
      <c r="BX256" s="35"/>
      <c r="BY256" s="35"/>
      <c r="BZ256" s="35"/>
      <c r="CA256" s="35"/>
      <c r="CB256" s="35"/>
      <c r="CC256" s="35"/>
      <c r="CD256" s="35"/>
      <c r="CE256" s="35"/>
      <c r="CF256" s="35"/>
      <c r="CG256" s="35"/>
      <c r="CH256" s="35"/>
    </row>
    <row r="257" spans="1:86" ht="15.6" x14ac:dyDescent="0.3">
      <c r="A257" s="35"/>
      <c r="B257" s="86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112" t="str">
        <f>IFERROR(IF((Q256+1)&gt;=Template!$C$5,"-",Q256+1),"-")</f>
        <v>-</v>
      </c>
      <c r="R257" s="89">
        <f>IFERROR(_xll.EfirEndOfDay($E$5,Q257,"LAST","LAST_TRADE_DATE"),0)</f>
        <v>0</v>
      </c>
      <c r="S257" s="35"/>
      <c r="T257" s="17">
        <f t="shared" si="454"/>
        <v>46273</v>
      </c>
      <c r="U257" s="216">
        <f t="shared" si="448"/>
        <v>2</v>
      </c>
      <c r="V257" s="216">
        <f t="shared" si="454"/>
        <v>252</v>
      </c>
      <c r="W257" s="16">
        <f t="shared" si="462"/>
        <v>0.69041095890410964</v>
      </c>
      <c r="X257" s="16" t="e">
        <f>IF(Template!$F$7="Linear interpolation",LinInterp($I$5:$I$22,$G$5:$G$22,W257),CubicSpline($I$5:$I$22,$G$5:$G$22,W257))</f>
        <v>#VALUE!</v>
      </c>
      <c r="Y257" s="221" t="e">
        <f t="shared" si="455"/>
        <v>#VALUE!</v>
      </c>
      <c r="Z257" s="221" t="e">
        <f>Y257/PRODUCT($AA$6:AA256)</f>
        <v>#VALUE!</v>
      </c>
      <c r="AA257" s="16" t="e">
        <f t="shared" si="456"/>
        <v>#VALUE!</v>
      </c>
      <c r="AB257" s="10" t="e">
        <f t="shared" si="457"/>
        <v>#VALUE!</v>
      </c>
      <c r="AC257" s="90">
        <f t="shared" si="449"/>
        <v>257</v>
      </c>
      <c r="AD257" s="17">
        <f t="shared" si="458"/>
        <v>46250</v>
      </c>
      <c r="AE257" s="16" t="e">
        <f t="shared" si="450"/>
        <v>#VALUE!</v>
      </c>
      <c r="AF257" s="10">
        <f ca="1">IFERROR(AVERAGE(INDIRECT("AE"&amp;AC257-Template!$F$10+1):INDIRECT("AE"&amp;AC257)),0)</f>
        <v>0</v>
      </c>
      <c r="AG257" s="35"/>
      <c r="AH257" s="86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112" t="str">
        <f>IFERROR(IF((AW256+1)&gt;=Template!$C$5,"-",AW256+1),"-")</f>
        <v>-</v>
      </c>
      <c r="AX257" s="89">
        <f>IFERROR(_xll.EfirEndOfDay(3342963,AW257,"LAST","LAST_TRADE_DATE",,,,0),0)</f>
        <v>0</v>
      </c>
      <c r="AY257" s="35"/>
      <c r="AZ257" s="17">
        <f t="shared" ref="AZ257" si="582">AZ256+1</f>
        <v>46273</v>
      </c>
      <c r="BA257" s="216">
        <f t="shared" si="474"/>
        <v>2</v>
      </c>
      <c r="BB257" s="216">
        <f t="shared" ref="BB257" si="583">BB256+1</f>
        <v>252</v>
      </c>
      <c r="BC257" s="16">
        <f t="shared" si="476"/>
        <v>0.69041095890410964</v>
      </c>
      <c r="BD257" s="16">
        <f>IF(Template!$F$7="Linear interpolation",LinInterp($AO$5:$AO$18,$AM$5:$AM$18,BC257),CubicSpline($AO$5:$AO$18,$AM$5:$AM$18,BC257))</f>
        <v>15.189431670430853</v>
      </c>
      <c r="BE257" s="221">
        <f t="shared" si="477"/>
        <v>1.1048695008479061</v>
      </c>
      <c r="BF257" s="221">
        <f>BE257/PRODUCT($BG$6:BG256)</f>
        <v>1.0003637809485513</v>
      </c>
      <c r="BG257" s="16">
        <f t="shared" si="478"/>
        <v>1.0003637809485513</v>
      </c>
      <c r="BH257" s="10">
        <f t="shared" si="479"/>
        <v>13.278004622121475</v>
      </c>
      <c r="BI257" s="90"/>
      <c r="BJ257" s="17">
        <f t="shared" si="461"/>
        <v>46250</v>
      </c>
      <c r="BK257" s="16">
        <f t="shared" si="453"/>
        <v>13.275513539043216</v>
      </c>
      <c r="BL257" s="10">
        <f ca="1">IFERROR(AVERAGE(INDIRECT("BK"&amp;AC257-Template!$F$10+1):INDIRECT("BK"&amp;AC257)),0)</f>
        <v>13.315396551958205</v>
      </c>
      <c r="BM257" s="35"/>
      <c r="BN257" s="86"/>
      <c r="BO257" s="35"/>
      <c r="BP257" s="35"/>
      <c r="BQ257" s="35"/>
      <c r="BR257" s="35"/>
      <c r="BS257" s="35"/>
      <c r="BT257" s="35"/>
      <c r="BU257" s="35"/>
      <c r="BV257" s="35"/>
      <c r="BW257" s="35"/>
      <c r="BX257" s="35"/>
      <c r="BY257" s="35"/>
      <c r="BZ257" s="35"/>
      <c r="CA257" s="35"/>
      <c r="CB257" s="35"/>
      <c r="CC257" s="35"/>
      <c r="CD257" s="35"/>
      <c r="CE257" s="35"/>
      <c r="CF257" s="35"/>
      <c r="CG257" s="35"/>
      <c r="CH257" s="35"/>
    </row>
    <row r="258" spans="1:86" ht="15.6" x14ac:dyDescent="0.3">
      <c r="A258" s="35"/>
      <c r="B258" s="86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112" t="str">
        <f>IFERROR(IF((Q257+1)&gt;=Template!$C$5,"-",Q257+1),"-")</f>
        <v>-</v>
      </c>
      <c r="R258" s="89">
        <f>IFERROR(_xll.EfirEndOfDay($E$5,Q258,"LAST","LAST_TRADE_DATE"),0)</f>
        <v>0</v>
      </c>
      <c r="S258" s="35"/>
      <c r="T258" s="17">
        <f t="shared" si="454"/>
        <v>46274</v>
      </c>
      <c r="U258" s="216">
        <f t="shared" si="448"/>
        <v>3</v>
      </c>
      <c r="V258" s="216">
        <f t="shared" si="454"/>
        <v>253</v>
      </c>
      <c r="W258" s="16">
        <f t="shared" si="462"/>
        <v>0.69315068493150689</v>
      </c>
      <c r="X258" s="16" t="e">
        <f>IF(Template!$F$7="Linear interpolation",LinInterp($I$5:$I$22,$G$5:$G$22,W258),CubicSpline($I$5:$I$22,$G$5:$G$22,W258))</f>
        <v>#VALUE!</v>
      </c>
      <c r="Y258" s="221" t="e">
        <f t="shared" si="455"/>
        <v>#VALUE!</v>
      </c>
      <c r="Z258" s="221" t="e">
        <f>Y258/PRODUCT($AA$6:AA257)</f>
        <v>#VALUE!</v>
      </c>
      <c r="AA258" s="16" t="e">
        <f t="shared" si="456"/>
        <v>#VALUE!</v>
      </c>
      <c r="AB258" s="10" t="e">
        <f t="shared" si="457"/>
        <v>#VALUE!</v>
      </c>
      <c r="AC258" s="90">
        <f t="shared" si="449"/>
        <v>258</v>
      </c>
      <c r="AD258" s="17">
        <f t="shared" si="458"/>
        <v>46251</v>
      </c>
      <c r="AE258" s="16" t="e">
        <f t="shared" si="450"/>
        <v>#VALUE!</v>
      </c>
      <c r="AF258" s="10">
        <f ca="1">IFERROR(AVERAGE(INDIRECT("AE"&amp;AC258-Template!$F$10+1):INDIRECT("AE"&amp;AC258)),0)</f>
        <v>0</v>
      </c>
      <c r="AG258" s="35"/>
      <c r="AH258" s="86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112" t="str">
        <f>IFERROR(IF((AW257+1)&gt;=Template!$C$5,"-",AW257+1),"-")</f>
        <v>-</v>
      </c>
      <c r="AX258" s="89">
        <f>IFERROR(_xll.EfirEndOfDay(3342963,AW258,"LAST","LAST_TRADE_DATE",,,,0),0)</f>
        <v>0</v>
      </c>
      <c r="AY258" s="35"/>
      <c r="AZ258" s="17">
        <f t="shared" ref="AZ258" si="584">AZ257+1</f>
        <v>46274</v>
      </c>
      <c r="BA258" s="216">
        <f t="shared" si="474"/>
        <v>3</v>
      </c>
      <c r="BB258" s="216">
        <f t="shared" ref="BB258" si="585">BB257+1</f>
        <v>253</v>
      </c>
      <c r="BC258" s="16">
        <f t="shared" si="476"/>
        <v>0.69315068493150689</v>
      </c>
      <c r="BD258" s="16">
        <f>IF(Template!$F$7="Linear interpolation",LinInterp($AO$5:$AO$18,$AM$5:$AM$18,BC258),CubicSpline($AO$5:$AO$18,$AM$5:$AM$18,BC258))</f>
        <v>15.187389693402784</v>
      </c>
      <c r="BE258" s="221">
        <f t="shared" si="477"/>
        <v>1.1052714956830385</v>
      </c>
      <c r="BF258" s="221">
        <f>BE258/PRODUCT($BG$6:BG257)</f>
        <v>1.0003638391998546</v>
      </c>
      <c r="BG258" s="16">
        <f t="shared" si="478"/>
        <v>1.0003638391998546</v>
      </c>
      <c r="BH258" s="10">
        <f t="shared" si="479"/>
        <v>13.280130794693257</v>
      </c>
      <c r="BI258" s="90"/>
      <c r="BJ258" s="17">
        <f t="shared" si="461"/>
        <v>46251</v>
      </c>
      <c r="BK258" s="16">
        <f t="shared" si="453"/>
        <v>13.265693504567743</v>
      </c>
      <c r="BL258" s="10">
        <f ca="1">IFERROR(AVERAGE(INDIRECT("BK"&amp;AC258-Template!$F$10+1):INDIRECT("BK"&amp;AC258)),0)</f>
        <v>13.311460494812275</v>
      </c>
      <c r="BM258" s="35"/>
      <c r="BN258" s="86"/>
      <c r="BO258" s="35"/>
      <c r="BP258" s="35"/>
      <c r="BQ258" s="35"/>
      <c r="BR258" s="35"/>
      <c r="BS258" s="35"/>
      <c r="BT258" s="35"/>
      <c r="BU258" s="35"/>
      <c r="BV258" s="35"/>
      <c r="BW258" s="35"/>
      <c r="BX258" s="35"/>
      <c r="BY258" s="35"/>
      <c r="BZ258" s="35"/>
      <c r="CA258" s="35"/>
      <c r="CB258" s="35"/>
      <c r="CC258" s="35"/>
      <c r="CD258" s="35"/>
      <c r="CE258" s="35"/>
      <c r="CF258" s="35"/>
      <c r="CG258" s="35"/>
      <c r="CH258" s="35"/>
    </row>
    <row r="259" spans="1:86" ht="15.6" x14ac:dyDescent="0.3">
      <c r="A259" s="35"/>
      <c r="B259" s="86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112" t="str">
        <f>IFERROR(IF((Q258+1)&gt;=Template!$C$5,"-",Q258+1),"-")</f>
        <v>-</v>
      </c>
      <c r="R259" s="89">
        <f>IFERROR(_xll.EfirEndOfDay($E$5,Q259,"LAST","LAST_TRADE_DATE"),0)</f>
        <v>0</v>
      </c>
      <c r="S259" s="35"/>
      <c r="T259" s="17">
        <f t="shared" si="454"/>
        <v>46275</v>
      </c>
      <c r="U259" s="216">
        <f t="shared" si="448"/>
        <v>4</v>
      </c>
      <c r="V259" s="216">
        <f t="shared" si="454"/>
        <v>254</v>
      </c>
      <c r="W259" s="16">
        <f t="shared" si="462"/>
        <v>0.69589041095890414</v>
      </c>
      <c r="X259" s="16" t="e">
        <f>IF(Template!$F$7="Linear interpolation",LinInterp($I$5:$I$22,$G$5:$G$22,W259),CubicSpline($I$5:$I$22,$G$5:$G$22,W259))</f>
        <v>#VALUE!</v>
      </c>
      <c r="Y259" s="221" t="e">
        <f t="shared" si="455"/>
        <v>#VALUE!</v>
      </c>
      <c r="Z259" s="221" t="e">
        <f>Y259/PRODUCT($AA$6:AA258)</f>
        <v>#VALUE!</v>
      </c>
      <c r="AA259" s="16" t="e">
        <f t="shared" si="456"/>
        <v>#VALUE!</v>
      </c>
      <c r="AB259" s="10" t="e">
        <f t="shared" si="457"/>
        <v>#VALUE!</v>
      </c>
      <c r="AC259" s="90">
        <f t="shared" si="449"/>
        <v>259</v>
      </c>
      <c r="AD259" s="17">
        <f t="shared" si="458"/>
        <v>46252</v>
      </c>
      <c r="AE259" s="16" t="e">
        <f t="shared" si="450"/>
        <v>#VALUE!</v>
      </c>
      <c r="AF259" s="10">
        <f ca="1">IFERROR(AVERAGE(INDIRECT("AE"&amp;AC259-Template!$F$10+1):INDIRECT("AE"&amp;AC259)),0)</f>
        <v>0</v>
      </c>
      <c r="AG259" s="35"/>
      <c r="AH259" s="86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112" t="str">
        <f>IFERROR(IF((AW258+1)&gt;=Template!$C$5,"-",AW258+1),"-")</f>
        <v>-</v>
      </c>
      <c r="AX259" s="89">
        <f>IFERROR(_xll.EfirEndOfDay(3342963,AW259,"LAST","LAST_TRADE_DATE",,,,0),0)</f>
        <v>0</v>
      </c>
      <c r="AY259" s="35"/>
      <c r="AZ259" s="17">
        <f t="shared" ref="AZ259" si="586">AZ258+1</f>
        <v>46275</v>
      </c>
      <c r="BA259" s="216">
        <f t="shared" si="474"/>
        <v>4</v>
      </c>
      <c r="BB259" s="216">
        <f t="shared" ref="BB259" si="587">BB258+1</f>
        <v>254</v>
      </c>
      <c r="BC259" s="16">
        <f t="shared" si="476"/>
        <v>0.69589041095890414</v>
      </c>
      <c r="BD259" s="16">
        <f>IF(Template!$F$7="Linear interpolation",LinInterp($AO$5:$AO$18,$AM$5:$AM$18,BC259),CubicSpline($AO$5:$AO$18,$AM$5:$AM$18,BC259))</f>
        <v>15.185394756218644</v>
      </c>
      <c r="BE259" s="221">
        <f t="shared" si="477"/>
        <v>1.1056737059747819</v>
      </c>
      <c r="BF259" s="221">
        <f>BE259/PRODUCT($BG$6:BG258)</f>
        <v>1.0003639018045016</v>
      </c>
      <c r="BG259" s="16">
        <f t="shared" si="478"/>
        <v>1.0003639018045016</v>
      </c>
      <c r="BH259" s="10">
        <f t="shared" si="479"/>
        <v>13.282415864309559</v>
      </c>
      <c r="BI259" s="90"/>
      <c r="BJ259" s="17">
        <f t="shared" si="461"/>
        <v>46252</v>
      </c>
      <c r="BK259" s="16">
        <f t="shared" si="453"/>
        <v>13.269469379266763</v>
      </c>
      <c r="BL259" s="10">
        <f ca="1">IFERROR(AVERAGE(INDIRECT("BK"&amp;AC259-Template!$F$10+1):INDIRECT("BK"&amp;AC259)),0)</f>
        <v>13.307650300156313</v>
      </c>
      <c r="BM259" s="35"/>
      <c r="BN259" s="86"/>
      <c r="BO259" s="35"/>
      <c r="BP259" s="35"/>
      <c r="BQ259" s="35"/>
      <c r="BR259" s="35"/>
      <c r="BS259" s="35"/>
      <c r="BT259" s="35"/>
      <c r="BU259" s="35"/>
      <c r="BV259" s="35"/>
      <c r="BW259" s="35"/>
      <c r="BX259" s="35"/>
      <c r="BY259" s="35"/>
      <c r="BZ259" s="35"/>
      <c r="CA259" s="35"/>
      <c r="CB259" s="35"/>
      <c r="CC259" s="35"/>
      <c r="CD259" s="35"/>
      <c r="CE259" s="35"/>
      <c r="CF259" s="35"/>
      <c r="CG259" s="35"/>
      <c r="CH259" s="35"/>
    </row>
    <row r="260" spans="1:86" ht="15.6" x14ac:dyDescent="0.3">
      <c r="A260" s="35"/>
      <c r="B260" s="86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112" t="str">
        <f>IFERROR(IF((Q259+1)&gt;=Template!$C$5,"-",Q259+1),"-")</f>
        <v>-</v>
      </c>
      <c r="R260" s="89">
        <f>IFERROR(_xll.EfirEndOfDay($E$5,Q260,"LAST","LAST_TRADE_DATE"),0)</f>
        <v>0</v>
      </c>
      <c r="S260" s="35"/>
      <c r="T260" s="17">
        <f t="shared" si="454"/>
        <v>46276</v>
      </c>
      <c r="U260" s="216">
        <f t="shared" si="448"/>
        <v>5</v>
      </c>
      <c r="V260" s="216">
        <f t="shared" si="454"/>
        <v>255</v>
      </c>
      <c r="W260" s="16">
        <f t="shared" si="462"/>
        <v>0.69863013698630139</v>
      </c>
      <c r="X260" s="16" t="e">
        <f>IF(Template!$F$7="Linear interpolation",LinInterp($I$5:$I$22,$G$5:$G$22,W260),CubicSpline($I$5:$I$22,$G$5:$G$22,W260))</f>
        <v>#VALUE!</v>
      </c>
      <c r="Y260" s="221" t="e">
        <f t="shared" si="455"/>
        <v>#VALUE!</v>
      </c>
      <c r="Z260" s="221" t="e">
        <f>Y260/PRODUCT($AA$6:AA259)</f>
        <v>#VALUE!</v>
      </c>
      <c r="AA260" s="16" t="e">
        <f t="shared" si="456"/>
        <v>#VALUE!</v>
      </c>
      <c r="AB260" s="10" t="e">
        <f t="shared" si="457"/>
        <v>#VALUE!</v>
      </c>
      <c r="AC260" s="90">
        <f t="shared" si="449"/>
        <v>260</v>
      </c>
      <c r="AD260" s="17">
        <f t="shared" si="458"/>
        <v>46253</v>
      </c>
      <c r="AE260" s="16" t="e">
        <f t="shared" si="450"/>
        <v>#VALUE!</v>
      </c>
      <c r="AF260" s="10">
        <f ca="1">IFERROR(AVERAGE(INDIRECT("AE"&amp;AC260-Template!$F$10+1):INDIRECT("AE"&amp;AC260)),0)</f>
        <v>0</v>
      </c>
      <c r="AG260" s="35"/>
      <c r="AH260" s="86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112" t="str">
        <f>IFERROR(IF((AW259+1)&gt;=Template!$C$5,"-",AW259+1),"-")</f>
        <v>-</v>
      </c>
      <c r="AX260" s="89">
        <f>IFERROR(_xll.EfirEndOfDay(3342963,AW260,"LAST","LAST_TRADE_DATE",,,,0),0)</f>
        <v>0</v>
      </c>
      <c r="AY260" s="35"/>
      <c r="AZ260" s="17">
        <f t="shared" ref="AZ260" si="588">AZ259+1</f>
        <v>46276</v>
      </c>
      <c r="BA260" s="216">
        <f t="shared" si="474"/>
        <v>5</v>
      </c>
      <c r="BB260" s="216">
        <f t="shared" ref="BB260" si="589">BB259+1</f>
        <v>255</v>
      </c>
      <c r="BC260" s="16">
        <f t="shared" si="476"/>
        <v>0.69863013698630139</v>
      </c>
      <c r="BD260" s="16">
        <f>IF(Template!$F$7="Linear interpolation",LinInterp($AO$5:$AO$18,$AM$5:$AM$18,BC260),CubicSpline($AO$5:$AO$18,$AM$5:$AM$18,BC260))</f>
        <v>15.183447014295043</v>
      </c>
      <c r="BE260" s="221">
        <f t="shared" si="477"/>
        <v>1.1060761366752119</v>
      </c>
      <c r="BF260" s="221">
        <f>BE260/PRODUCT($BG$6:BG259)</f>
        <v>1.0003639687714878</v>
      </c>
      <c r="BG260" s="16">
        <f t="shared" si="478"/>
        <v>1.0003639687714878</v>
      </c>
      <c r="BH260" s="10">
        <f t="shared" si="479"/>
        <v>13.284860159305079</v>
      </c>
      <c r="BI260" s="90"/>
      <c r="BJ260" s="17">
        <f t="shared" si="461"/>
        <v>46253</v>
      </c>
      <c r="BK260" s="16">
        <f t="shared" si="453"/>
        <v>13.268336107801314</v>
      </c>
      <c r="BL260" s="10">
        <f ca="1">IFERROR(AVERAGE(INDIRECT("BK"&amp;AC260-Template!$F$10+1):INDIRECT("BK"&amp;AC260)),0)</f>
        <v>13.304944353696953</v>
      </c>
      <c r="BM260" s="35"/>
      <c r="BN260" s="86"/>
      <c r="BO260" s="35"/>
      <c r="BP260" s="35"/>
      <c r="BQ260" s="35"/>
      <c r="BR260" s="35"/>
      <c r="BS260" s="35"/>
      <c r="BT260" s="35"/>
      <c r="BU260" s="35"/>
      <c r="BV260" s="35"/>
      <c r="BW260" s="35"/>
      <c r="BX260" s="35"/>
      <c r="BY260" s="35"/>
      <c r="BZ260" s="35"/>
      <c r="CA260" s="35"/>
      <c r="CB260" s="35"/>
      <c r="CC260" s="35"/>
      <c r="CD260" s="35"/>
      <c r="CE260" s="35"/>
      <c r="CF260" s="35"/>
      <c r="CG260" s="35"/>
      <c r="CH260" s="35"/>
    </row>
    <row r="261" spans="1:86" ht="15.6" x14ac:dyDescent="0.3">
      <c r="A261" s="35"/>
      <c r="B261" s="86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112" t="str">
        <f>IFERROR(IF((Q260+1)&gt;=Template!$C$5,"-",Q260+1),"-")</f>
        <v>-</v>
      </c>
      <c r="R261" s="89">
        <f>IFERROR(_xll.EfirEndOfDay($E$5,Q261,"LAST","LAST_TRADE_DATE"),0)</f>
        <v>0</v>
      </c>
      <c r="S261" s="35"/>
      <c r="T261" s="17">
        <f t="shared" si="454"/>
        <v>46277</v>
      </c>
      <c r="U261" s="216">
        <f t="shared" si="448"/>
        <v>6</v>
      </c>
      <c r="V261" s="216">
        <f t="shared" si="454"/>
        <v>256</v>
      </c>
      <c r="W261" s="16">
        <f t="shared" si="462"/>
        <v>0.70136986301369864</v>
      </c>
      <c r="X261" s="16" t="e">
        <f>IF(Template!$F$7="Linear interpolation",LinInterp($I$5:$I$22,$G$5:$G$22,W261),CubicSpline($I$5:$I$22,$G$5:$G$22,W261))</f>
        <v>#VALUE!</v>
      </c>
      <c r="Y261" s="221" t="e">
        <f t="shared" si="455"/>
        <v>#VALUE!</v>
      </c>
      <c r="Z261" s="221" t="e">
        <f>Y261/PRODUCT($AA$6:AA260)</f>
        <v>#VALUE!</v>
      </c>
      <c r="AA261" s="16" t="e">
        <f t="shared" si="456"/>
        <v>#VALUE!</v>
      </c>
      <c r="AB261" s="10" t="e">
        <f t="shared" si="457"/>
        <v>#VALUE!</v>
      </c>
      <c r="AC261" s="90">
        <f t="shared" si="449"/>
        <v>261</v>
      </c>
      <c r="AD261" s="17">
        <f t="shared" si="458"/>
        <v>46254</v>
      </c>
      <c r="AE261" s="16" t="e">
        <f t="shared" si="450"/>
        <v>#VALUE!</v>
      </c>
      <c r="AF261" s="10">
        <f ca="1">IFERROR(AVERAGE(INDIRECT("AE"&amp;AC261-Template!$F$10+1):INDIRECT("AE"&amp;AC261)),0)</f>
        <v>0</v>
      </c>
      <c r="AG261" s="35"/>
      <c r="AH261" s="86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112" t="str">
        <f>IFERROR(IF((AW260+1)&gt;=Template!$C$5,"-",AW260+1),"-")</f>
        <v>-</v>
      </c>
      <c r="AX261" s="89">
        <f>IFERROR(_xll.EfirEndOfDay(3342963,AW261,"LAST","LAST_TRADE_DATE",,,,0),0)</f>
        <v>0</v>
      </c>
      <c r="AY261" s="35"/>
      <c r="AZ261" s="17">
        <f t="shared" ref="AZ261" si="590">AZ260+1</f>
        <v>46277</v>
      </c>
      <c r="BA261" s="216">
        <f t="shared" si="474"/>
        <v>6</v>
      </c>
      <c r="BB261" s="216">
        <f t="shared" ref="BB261" si="591">BB260+1</f>
        <v>256</v>
      </c>
      <c r="BC261" s="16">
        <f t="shared" si="476"/>
        <v>0.70136986301369864</v>
      </c>
      <c r="BD261" s="16">
        <f>IF(Template!$F$7="Linear interpolation",LinInterp($AO$5:$AO$18,$AM$5:$AM$18,BC261),CubicSpline($AO$5:$AO$18,$AM$5:$AM$18,BC261))</f>
        <v>15.181546623048588</v>
      </c>
      <c r="BE261" s="221">
        <f t="shared" si="477"/>
        <v>1.1064787927534367</v>
      </c>
      <c r="BF261" s="221">
        <f>BE261/PRODUCT($BG$6:BG260)</f>
        <v>1.0003640401097842</v>
      </c>
      <c r="BG261" s="16">
        <f t="shared" si="478"/>
        <v>1.0003639687714878</v>
      </c>
      <c r="BH261" s="10">
        <f t="shared" si="479"/>
        <v>13.284860159305079</v>
      </c>
      <c r="BI261" s="90"/>
      <c r="BJ261" s="17">
        <f t="shared" si="461"/>
        <v>46254</v>
      </c>
      <c r="BK261" s="16">
        <f t="shared" si="453"/>
        <v>13.267354638637595</v>
      </c>
      <c r="BL261" s="10">
        <f ca="1">IFERROR(AVERAGE(INDIRECT("BK"&amp;AC261-Template!$F$10+1):INDIRECT("BK"&amp;AC261)),0)</f>
        <v>13.301809382952683</v>
      </c>
      <c r="BM261" s="35"/>
      <c r="BN261" s="86"/>
      <c r="BO261" s="35"/>
      <c r="BP261" s="35"/>
      <c r="BQ261" s="35"/>
      <c r="BR261" s="35"/>
      <c r="BS261" s="35"/>
      <c r="BT261" s="35"/>
      <c r="BU261" s="35"/>
      <c r="BV261" s="35"/>
      <c r="BW261" s="35"/>
      <c r="BX261" s="35"/>
      <c r="BY261" s="35"/>
      <c r="BZ261" s="35"/>
      <c r="CA261" s="35"/>
      <c r="CB261" s="35"/>
      <c r="CC261" s="35"/>
      <c r="CD261" s="35"/>
      <c r="CE261" s="35"/>
      <c r="CF261" s="35"/>
      <c r="CG261" s="35"/>
      <c r="CH261" s="35"/>
    </row>
    <row r="262" spans="1:86" ht="15.6" x14ac:dyDescent="0.3">
      <c r="A262" s="35"/>
      <c r="B262" s="86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112" t="str">
        <f>IFERROR(IF((Q261+1)&gt;=Template!$C$5,"-",Q261+1),"-")</f>
        <v>-</v>
      </c>
      <c r="R262" s="89">
        <f>IFERROR(_xll.EfirEndOfDay($E$5,Q262,"LAST","LAST_TRADE_DATE"),0)</f>
        <v>0</v>
      </c>
      <c r="S262" s="35"/>
      <c r="T262" s="17">
        <f t="shared" si="454"/>
        <v>46278</v>
      </c>
      <c r="U262" s="216">
        <f t="shared" ref="U262:U325" si="592">WEEKDAY(T262,2)</f>
        <v>7</v>
      </c>
      <c r="V262" s="216">
        <f t="shared" si="454"/>
        <v>257</v>
      </c>
      <c r="W262" s="16">
        <f t="shared" si="462"/>
        <v>0.70410958904109588</v>
      </c>
      <c r="X262" s="16" t="e">
        <f>IF(Template!$F$7="Linear interpolation",LinInterp($I$5:$I$22,$G$5:$G$22,W262),CubicSpline($I$5:$I$22,$G$5:$G$22,W262))</f>
        <v>#VALUE!</v>
      </c>
      <c r="Y262" s="221" t="e">
        <f t="shared" si="455"/>
        <v>#VALUE!</v>
      </c>
      <c r="Z262" s="221" t="e">
        <f>Y262/PRODUCT($AA$6:AA261)</f>
        <v>#VALUE!</v>
      </c>
      <c r="AA262" s="16" t="e">
        <f t="shared" si="456"/>
        <v>#VALUE!</v>
      </c>
      <c r="AB262" s="10" t="e">
        <f t="shared" si="457"/>
        <v>#VALUE!</v>
      </c>
      <c r="AC262" s="90">
        <f t="shared" ref="AC262:AC325" si="593">ROW(AD262)</f>
        <v>262</v>
      </c>
      <c r="AD262" s="17">
        <f t="shared" si="458"/>
        <v>46255</v>
      </c>
      <c r="AE262" s="16" t="e">
        <f t="shared" ref="AE262:AE325" si="594">IF(R262&lt;&gt;0,R262,VLOOKUP(AD262,$T:$AB,9,FALSE))</f>
        <v>#VALUE!</v>
      </c>
      <c r="AF262" s="10">
        <f ca="1">IFERROR(AVERAGE(INDIRECT("AE"&amp;AC262-Template!$F$10+1):INDIRECT("AE"&amp;AC262)),0)</f>
        <v>0</v>
      </c>
      <c r="AG262" s="35"/>
      <c r="AH262" s="86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112" t="str">
        <f>IFERROR(IF((AW261+1)&gt;=Template!$C$5,"-",AW261+1),"-")</f>
        <v>-</v>
      </c>
      <c r="AX262" s="89">
        <f>IFERROR(_xll.EfirEndOfDay(3342963,AW262,"LAST","LAST_TRADE_DATE",,,,0),0)</f>
        <v>0</v>
      </c>
      <c r="AY262" s="35"/>
      <c r="AZ262" s="17">
        <f t="shared" ref="AZ262" si="595">AZ261+1</f>
        <v>46278</v>
      </c>
      <c r="BA262" s="216">
        <f t="shared" si="474"/>
        <v>7</v>
      </c>
      <c r="BB262" s="216">
        <f t="shared" ref="BB262" si="596">BB261+1</f>
        <v>257</v>
      </c>
      <c r="BC262" s="16">
        <f t="shared" si="476"/>
        <v>0.70410958904109588</v>
      </c>
      <c r="BD262" s="16">
        <f>IF(Template!$F$7="Linear interpolation",LinInterp($AO$5:$AO$18,$AM$5:$AM$18,BC262),CubicSpline($AO$5:$AO$18,$AM$5:$AM$18,BC262))</f>
        <v>15.179693737895889</v>
      </c>
      <c r="BE262" s="221">
        <f t="shared" si="477"/>
        <v>1.1068816791955958</v>
      </c>
      <c r="BF262" s="221">
        <f>BE262/PRODUCT($BG$6:BG261)</f>
        <v>1.0003641871666422</v>
      </c>
      <c r="BG262" s="16">
        <f t="shared" si="478"/>
        <v>1.0003639687714878</v>
      </c>
      <c r="BH262" s="10">
        <f t="shared" si="479"/>
        <v>13.284860159305079</v>
      </c>
      <c r="BI262" s="90"/>
      <c r="BJ262" s="17">
        <f t="shared" si="461"/>
        <v>46255</v>
      </c>
      <c r="BK262" s="16">
        <f t="shared" ref="BK262:BK325" si="597">IF(AX262&lt;&gt;0,AX262,VLOOKUP(BJ262,$AZ:$BH,9,FALSE))</f>
        <v>13.266525317859434</v>
      </c>
      <c r="BL262" s="10">
        <f ca="1">IFERROR(AVERAGE(INDIRECT("BK"&amp;AC262-Template!$F$10+1):INDIRECT("BK"&amp;AC262)),0)</f>
        <v>13.298821440651059</v>
      </c>
      <c r="BM262" s="35"/>
      <c r="BN262" s="86"/>
      <c r="BO262" s="35"/>
      <c r="BP262" s="35"/>
      <c r="BQ262" s="35"/>
      <c r="BR262" s="35"/>
      <c r="BS262" s="35"/>
      <c r="BT262" s="35"/>
      <c r="BU262" s="35"/>
      <c r="BV262" s="35"/>
      <c r="BW262" s="35"/>
      <c r="BX262" s="35"/>
      <c r="BY262" s="35"/>
      <c r="BZ262" s="35"/>
      <c r="CA262" s="35"/>
      <c r="CB262" s="35"/>
      <c r="CC262" s="35"/>
      <c r="CD262" s="35"/>
      <c r="CE262" s="35"/>
      <c r="CF262" s="35"/>
      <c r="CG262" s="35"/>
      <c r="CH262" s="35"/>
    </row>
    <row r="263" spans="1:86" ht="15.6" x14ac:dyDescent="0.3">
      <c r="A263" s="35"/>
      <c r="B263" s="86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112" t="str">
        <f>IFERROR(IF((Q262+1)&gt;=Template!$C$5,"-",Q262+1),"-")</f>
        <v>-</v>
      </c>
      <c r="R263" s="89">
        <f>IFERROR(_xll.EfirEndOfDay($E$5,Q263,"LAST","LAST_TRADE_DATE"),0)</f>
        <v>0</v>
      </c>
      <c r="S263" s="35"/>
      <c r="T263" s="17">
        <f t="shared" ref="T263:V326" si="598">T262+1</f>
        <v>46279</v>
      </c>
      <c r="U263" s="216">
        <f t="shared" si="592"/>
        <v>1</v>
      </c>
      <c r="V263" s="216">
        <f t="shared" si="598"/>
        <v>258</v>
      </c>
      <c r="W263" s="16">
        <f t="shared" si="462"/>
        <v>0.70684931506849313</v>
      </c>
      <c r="X263" s="16" t="e">
        <f>IF(Template!$F$7="Linear interpolation",LinInterp($I$5:$I$22,$G$5:$G$22,W263),CubicSpline($I$5:$I$22,$G$5:$G$22,W263))</f>
        <v>#VALUE!</v>
      </c>
      <c r="Y263" s="221" t="e">
        <f t="shared" ref="Y263:Y326" si="599">(1+(X263*V263/100/365))</f>
        <v>#VALUE!</v>
      </c>
      <c r="Z263" s="221" t="e">
        <f>Y263/PRODUCT($AA$6:AA262)</f>
        <v>#VALUE!</v>
      </c>
      <c r="AA263" s="16" t="e">
        <f t="shared" ref="AA263:AA326" si="600">1+AB263/365/100</f>
        <v>#VALUE!</v>
      </c>
      <c r="AB263" s="10" t="e">
        <f t="shared" ref="AB263:AB326" si="601">IF(OR(U263=6,U263=7),AB262,(Z263-1)*365*100)</f>
        <v>#VALUE!</v>
      </c>
      <c r="AC263" s="90">
        <f t="shared" si="593"/>
        <v>263</v>
      </c>
      <c r="AD263" s="17">
        <f t="shared" ref="AD263:AD326" si="602">AD262+1</f>
        <v>46256</v>
      </c>
      <c r="AE263" s="16" t="e">
        <f t="shared" si="594"/>
        <v>#VALUE!</v>
      </c>
      <c r="AF263" s="10">
        <f ca="1">IFERROR(AVERAGE(INDIRECT("AE"&amp;AC263-Template!$F$10+1):INDIRECT("AE"&amp;AC263)),0)</f>
        <v>0</v>
      </c>
      <c r="AG263" s="35"/>
      <c r="AH263" s="86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112" t="str">
        <f>IFERROR(IF((AW262+1)&gt;=Template!$C$5,"-",AW262+1),"-")</f>
        <v>-</v>
      </c>
      <c r="AX263" s="89">
        <f>IFERROR(_xll.EfirEndOfDay(3342963,AW263,"LAST","LAST_TRADE_DATE",,,,0),0)</f>
        <v>0</v>
      </c>
      <c r="AY263" s="35"/>
      <c r="AZ263" s="17">
        <f t="shared" ref="AZ263" si="603">AZ262+1</f>
        <v>46279</v>
      </c>
      <c r="BA263" s="216">
        <f t="shared" si="474"/>
        <v>1</v>
      </c>
      <c r="BB263" s="216">
        <f t="shared" ref="BB263" si="604">BB262+1</f>
        <v>258</v>
      </c>
      <c r="BC263" s="16">
        <f t="shared" si="476"/>
        <v>0.70684931506849313</v>
      </c>
      <c r="BD263" s="16">
        <f>IF(Template!$F$7="Linear interpolation",LinInterp($AO$5:$AO$18,$AM$5:$AM$18,BC263),CubicSpline($AO$5:$AO$18,$AM$5:$AM$18,BC263))</f>
        <v>15.177888514253556</v>
      </c>
      <c r="BE263" s="221">
        <f t="shared" si="477"/>
        <v>1.1072848010048608</v>
      </c>
      <c r="BF263" s="221">
        <f>BE263/PRODUCT($BG$6:BG262)</f>
        <v>1.0003644143312667</v>
      </c>
      <c r="BG263" s="16">
        <f t="shared" si="478"/>
        <v>1.0003644143312667</v>
      </c>
      <c r="BH263" s="10">
        <f t="shared" si="479"/>
        <v>13.301123091233102</v>
      </c>
      <c r="BI263" s="90"/>
      <c r="BJ263" s="17">
        <f t="shared" ref="BJ263:BJ326" si="605">BJ262+1</f>
        <v>46256</v>
      </c>
      <c r="BK263" s="16">
        <f t="shared" si="597"/>
        <v>13.266525317859434</v>
      </c>
      <c r="BL263" s="10">
        <f ca="1">IFERROR(AVERAGE(INDIRECT("BK"&amp;AC263-Template!$F$10+1):INDIRECT("BK"&amp;AC263)),0)</f>
        <v>13.296003443785587</v>
      </c>
      <c r="BM263" s="35"/>
      <c r="BN263" s="86"/>
      <c r="BO263" s="35"/>
      <c r="BP263" s="35"/>
      <c r="BQ263" s="35"/>
      <c r="BR263" s="35"/>
      <c r="BS263" s="35"/>
      <c r="BT263" s="35"/>
      <c r="BU263" s="35"/>
      <c r="BV263" s="35"/>
      <c r="BW263" s="35"/>
      <c r="BX263" s="35"/>
      <c r="BY263" s="35"/>
      <c r="BZ263" s="35"/>
      <c r="CA263" s="35"/>
      <c r="CB263" s="35"/>
      <c r="CC263" s="35"/>
      <c r="CD263" s="35"/>
      <c r="CE263" s="35"/>
      <c r="CF263" s="35"/>
      <c r="CG263" s="35"/>
      <c r="CH263" s="35"/>
    </row>
    <row r="264" spans="1:86" ht="15.6" x14ac:dyDescent="0.3">
      <c r="A264" s="35"/>
      <c r="B264" s="86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112" t="str">
        <f>IFERROR(IF((Q263+1)&gt;=Template!$C$5,"-",Q263+1),"-")</f>
        <v>-</v>
      </c>
      <c r="R264" s="89">
        <f>IFERROR(_xll.EfirEndOfDay($E$5,Q264,"LAST","LAST_TRADE_DATE"),0)</f>
        <v>0</v>
      </c>
      <c r="S264" s="35"/>
      <c r="T264" s="17">
        <f t="shared" si="598"/>
        <v>46280</v>
      </c>
      <c r="U264" s="216">
        <f t="shared" si="592"/>
        <v>2</v>
      </c>
      <c r="V264" s="216">
        <f t="shared" si="598"/>
        <v>259</v>
      </c>
      <c r="W264" s="16">
        <f t="shared" ref="W264:W327" si="606">YEARFRAC($T$5,T264,3)</f>
        <v>0.70958904109589038</v>
      </c>
      <c r="X264" s="16" t="e">
        <f>IF(Template!$F$7="Linear interpolation",LinInterp($I$5:$I$22,$G$5:$G$22,W264),CubicSpline($I$5:$I$22,$G$5:$G$22,W264))</f>
        <v>#VALUE!</v>
      </c>
      <c r="Y264" s="221" t="e">
        <f t="shared" si="599"/>
        <v>#VALUE!</v>
      </c>
      <c r="Z264" s="221" t="e">
        <f>Y264/PRODUCT($AA$6:AA263)</f>
        <v>#VALUE!</v>
      </c>
      <c r="AA264" s="16" t="e">
        <f t="shared" si="600"/>
        <v>#VALUE!</v>
      </c>
      <c r="AB264" s="10" t="e">
        <f t="shared" si="601"/>
        <v>#VALUE!</v>
      </c>
      <c r="AC264" s="90">
        <f t="shared" si="593"/>
        <v>264</v>
      </c>
      <c r="AD264" s="17">
        <f t="shared" si="602"/>
        <v>46257</v>
      </c>
      <c r="AE264" s="16" t="e">
        <f t="shared" si="594"/>
        <v>#VALUE!</v>
      </c>
      <c r="AF264" s="10">
        <f ca="1">IFERROR(AVERAGE(INDIRECT("AE"&amp;AC264-Template!$F$10+1):INDIRECT("AE"&amp;AC264)),0)</f>
        <v>0</v>
      </c>
      <c r="AG264" s="35"/>
      <c r="AH264" s="86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112" t="str">
        <f>IFERROR(IF((AW263+1)&gt;=Template!$C$5,"-",AW263+1),"-")</f>
        <v>-</v>
      </c>
      <c r="AX264" s="89">
        <f>IFERROR(_xll.EfirEndOfDay(3342963,AW264,"LAST","LAST_TRADE_DATE",,,,0),0)</f>
        <v>0</v>
      </c>
      <c r="AY264" s="35"/>
      <c r="AZ264" s="17">
        <f t="shared" ref="AZ264" si="607">AZ263+1</f>
        <v>46280</v>
      </c>
      <c r="BA264" s="216">
        <f t="shared" si="474"/>
        <v>2</v>
      </c>
      <c r="BB264" s="216">
        <f t="shared" ref="BB264" si="608">BB263+1</f>
        <v>259</v>
      </c>
      <c r="BC264" s="16">
        <f t="shared" si="476"/>
        <v>0.70958904109589038</v>
      </c>
      <c r="BD264" s="16">
        <f>IF(Template!$F$7="Linear interpolation",LinInterp($AO$5:$AO$18,$AM$5:$AM$18,BC264),CubicSpline($AO$5:$AO$18,$AM$5:$AM$18,BC264))</f>
        <v>15.1761311075382</v>
      </c>
      <c r="BE264" s="221">
        <f t="shared" si="477"/>
        <v>1.1076881632014355</v>
      </c>
      <c r="BF264" s="221">
        <f>BE264/PRODUCT($BG$6:BG263)</f>
        <v>1.0003642804418598</v>
      </c>
      <c r="BG264" s="16">
        <f t="shared" si="478"/>
        <v>1.0003642804418598</v>
      </c>
      <c r="BH264" s="10">
        <f t="shared" si="479"/>
        <v>13.296236127881444</v>
      </c>
      <c r="BI264" s="90"/>
      <c r="BJ264" s="17">
        <f t="shared" si="605"/>
        <v>46257</v>
      </c>
      <c r="BK264" s="16">
        <f t="shared" si="597"/>
        <v>13.266525317859434</v>
      </c>
      <c r="BL264" s="10">
        <f ca="1">IFERROR(AVERAGE(INDIRECT("BK"&amp;AC264-Template!$F$10+1):INDIRECT("BK"&amp;AC264)),0)</f>
        <v>13.293350653112864</v>
      </c>
      <c r="BM264" s="35"/>
      <c r="BN264" s="86"/>
      <c r="BO264" s="35"/>
      <c r="BP264" s="35"/>
      <c r="BQ264" s="35"/>
      <c r="BR264" s="35"/>
      <c r="BS264" s="35"/>
      <c r="BT264" s="35"/>
      <c r="BU264" s="35"/>
      <c r="BV264" s="35"/>
      <c r="BW264" s="35"/>
      <c r="BX264" s="35"/>
      <c r="BY264" s="35"/>
      <c r="BZ264" s="35"/>
      <c r="CA264" s="35"/>
      <c r="CB264" s="35"/>
      <c r="CC264" s="35"/>
      <c r="CD264" s="35"/>
      <c r="CE264" s="35"/>
      <c r="CF264" s="35"/>
      <c r="CG264" s="35"/>
      <c r="CH264" s="35"/>
    </row>
    <row r="265" spans="1:86" ht="15.6" x14ac:dyDescent="0.3">
      <c r="A265" s="35"/>
      <c r="B265" s="86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112" t="str">
        <f>IFERROR(IF((Q264+1)&gt;=Template!$C$5,"-",Q264+1),"-")</f>
        <v>-</v>
      </c>
      <c r="R265" s="89">
        <f>IFERROR(_xll.EfirEndOfDay($E$5,Q265,"LAST","LAST_TRADE_DATE"),0)</f>
        <v>0</v>
      </c>
      <c r="S265" s="35"/>
      <c r="T265" s="17">
        <f t="shared" si="598"/>
        <v>46281</v>
      </c>
      <c r="U265" s="216">
        <f t="shared" si="592"/>
        <v>3</v>
      </c>
      <c r="V265" s="216">
        <f t="shared" si="598"/>
        <v>260</v>
      </c>
      <c r="W265" s="16">
        <f t="shared" si="606"/>
        <v>0.71232876712328763</v>
      </c>
      <c r="X265" s="16" t="e">
        <f>IF(Template!$F$7="Linear interpolation",LinInterp($I$5:$I$22,$G$5:$G$22,W265),CubicSpline($I$5:$I$22,$G$5:$G$22,W265))</f>
        <v>#VALUE!</v>
      </c>
      <c r="Y265" s="221" t="e">
        <f t="shared" si="599"/>
        <v>#VALUE!</v>
      </c>
      <c r="Z265" s="221" t="e">
        <f>Y265/PRODUCT($AA$6:AA264)</f>
        <v>#VALUE!</v>
      </c>
      <c r="AA265" s="16" t="e">
        <f t="shared" si="600"/>
        <v>#VALUE!</v>
      </c>
      <c r="AB265" s="10" t="e">
        <f t="shared" si="601"/>
        <v>#VALUE!</v>
      </c>
      <c r="AC265" s="90">
        <f t="shared" si="593"/>
        <v>265</v>
      </c>
      <c r="AD265" s="17">
        <f t="shared" si="602"/>
        <v>46258</v>
      </c>
      <c r="AE265" s="16" t="e">
        <f t="shared" si="594"/>
        <v>#VALUE!</v>
      </c>
      <c r="AF265" s="10">
        <f ca="1">IFERROR(AVERAGE(INDIRECT("AE"&amp;AC265-Template!$F$10+1):INDIRECT("AE"&amp;AC265)),0)</f>
        <v>0</v>
      </c>
      <c r="AG265" s="35"/>
      <c r="AH265" s="86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112" t="str">
        <f>IFERROR(IF((AW264+1)&gt;=Template!$C$5,"-",AW264+1),"-")</f>
        <v>-</v>
      </c>
      <c r="AX265" s="89">
        <f>IFERROR(_xll.EfirEndOfDay(3342963,AW265,"LAST","LAST_TRADE_DATE",,,,0),0)</f>
        <v>0</v>
      </c>
      <c r="AY265" s="35"/>
      <c r="AZ265" s="17">
        <f t="shared" ref="AZ265" si="609">AZ264+1</f>
        <v>46281</v>
      </c>
      <c r="BA265" s="216">
        <f t="shared" si="474"/>
        <v>3</v>
      </c>
      <c r="BB265" s="216">
        <f t="shared" ref="BB265" si="610">BB264+1</f>
        <v>260</v>
      </c>
      <c r="BC265" s="16">
        <f t="shared" si="476"/>
        <v>0.71232876712328763</v>
      </c>
      <c r="BD265" s="16">
        <f>IF(Template!$F$7="Linear interpolation",LinInterp($AO$5:$AO$18,$AM$5:$AM$18,BC265),CubicSpline($AO$5:$AO$18,$AM$5:$AM$18,BC265))</f>
        <v>15.17442167316643</v>
      </c>
      <c r="BE265" s="221">
        <f t="shared" si="477"/>
        <v>1.1080917708225555</v>
      </c>
      <c r="BF265" s="221">
        <f>BE265/PRODUCT($BG$6:BG264)</f>
        <v>1.0003643693545967</v>
      </c>
      <c r="BG265" s="16">
        <f t="shared" si="478"/>
        <v>1.0003643693545967</v>
      </c>
      <c r="BH265" s="10">
        <f t="shared" si="479"/>
        <v>13.299481442780149</v>
      </c>
      <c r="BI265" s="90"/>
      <c r="BJ265" s="17">
        <f t="shared" si="605"/>
        <v>46258</v>
      </c>
      <c r="BK265" s="16">
        <f t="shared" si="597"/>
        <v>13.263076051867273</v>
      </c>
      <c r="BL265" s="10">
        <f ca="1">IFERROR(AVERAGE(INDIRECT("BK"&amp;AC265-Template!$F$10+1):INDIRECT("BK"&amp;AC265)),0)</f>
        <v>13.290582886907069</v>
      </c>
      <c r="BM265" s="35"/>
      <c r="BN265" s="86"/>
      <c r="BO265" s="35"/>
      <c r="BP265" s="35"/>
      <c r="BQ265" s="35"/>
      <c r="BR265" s="35"/>
      <c r="BS265" s="35"/>
      <c r="BT265" s="35"/>
      <c r="BU265" s="35"/>
      <c r="BV265" s="35"/>
      <c r="BW265" s="35"/>
      <c r="BX265" s="35"/>
      <c r="BY265" s="35"/>
      <c r="BZ265" s="35"/>
      <c r="CA265" s="35"/>
      <c r="CB265" s="35"/>
      <c r="CC265" s="35"/>
      <c r="CD265" s="35"/>
      <c r="CE265" s="35"/>
      <c r="CF265" s="35"/>
      <c r="CG265" s="35"/>
      <c r="CH265" s="35"/>
    </row>
    <row r="266" spans="1:86" ht="15.6" x14ac:dyDescent="0.3">
      <c r="A266" s="35"/>
      <c r="B266" s="86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112" t="str">
        <f>IFERROR(IF((Q265+1)&gt;=Template!$C$5,"-",Q265+1),"-")</f>
        <v>-</v>
      </c>
      <c r="R266" s="89">
        <f>IFERROR(_xll.EfirEndOfDay($E$5,Q266,"LAST","LAST_TRADE_DATE"),0)</f>
        <v>0</v>
      </c>
      <c r="S266" s="35"/>
      <c r="T266" s="17">
        <f t="shared" si="598"/>
        <v>46282</v>
      </c>
      <c r="U266" s="216">
        <f t="shared" si="592"/>
        <v>4</v>
      </c>
      <c r="V266" s="216">
        <f t="shared" si="598"/>
        <v>261</v>
      </c>
      <c r="W266" s="16">
        <f t="shared" si="606"/>
        <v>0.71506849315068488</v>
      </c>
      <c r="X266" s="16" t="e">
        <f>IF(Template!$F$7="Linear interpolation",LinInterp($I$5:$I$22,$G$5:$G$22,W266),CubicSpline($I$5:$I$22,$G$5:$G$22,W266))</f>
        <v>#VALUE!</v>
      </c>
      <c r="Y266" s="221" t="e">
        <f t="shared" si="599"/>
        <v>#VALUE!</v>
      </c>
      <c r="Z266" s="221" t="e">
        <f>Y266/PRODUCT($AA$6:AA265)</f>
        <v>#VALUE!</v>
      </c>
      <c r="AA266" s="16" t="e">
        <f t="shared" si="600"/>
        <v>#VALUE!</v>
      </c>
      <c r="AB266" s="10" t="e">
        <f t="shared" si="601"/>
        <v>#VALUE!</v>
      </c>
      <c r="AC266" s="90">
        <f t="shared" si="593"/>
        <v>266</v>
      </c>
      <c r="AD266" s="17">
        <f t="shared" si="602"/>
        <v>46259</v>
      </c>
      <c r="AE266" s="16" t="e">
        <f t="shared" si="594"/>
        <v>#VALUE!</v>
      </c>
      <c r="AF266" s="10">
        <f ca="1">IFERROR(AVERAGE(INDIRECT("AE"&amp;AC266-Template!$F$10+1):INDIRECT("AE"&amp;AC266)),0)</f>
        <v>0</v>
      </c>
      <c r="AG266" s="35"/>
      <c r="AH266" s="86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112" t="str">
        <f>IFERROR(IF((AW265+1)&gt;=Template!$C$5,"-",AW265+1),"-")</f>
        <v>-</v>
      </c>
      <c r="AX266" s="89">
        <f>IFERROR(_xll.EfirEndOfDay(3342963,AW266,"LAST","LAST_TRADE_DATE",,,,0),0)</f>
        <v>0</v>
      </c>
      <c r="AY266" s="35"/>
      <c r="AZ266" s="17">
        <f t="shared" ref="AZ266" si="611">AZ265+1</f>
        <v>46282</v>
      </c>
      <c r="BA266" s="216">
        <f t="shared" si="474"/>
        <v>4</v>
      </c>
      <c r="BB266" s="216">
        <f t="shared" ref="BB266" si="612">BB265+1</f>
        <v>261</v>
      </c>
      <c r="BC266" s="16">
        <f t="shared" si="476"/>
        <v>0.71506849315068488</v>
      </c>
      <c r="BD266" s="16">
        <f>IF(Template!$F$7="Linear interpolation",LinInterp($AO$5:$AO$18,$AM$5:$AM$18,BC266),CubicSpline($AO$5:$AO$18,$AM$5:$AM$18,BC266))</f>
        <v>15.172760366554852</v>
      </c>
      <c r="BE266" s="221">
        <f t="shared" si="477"/>
        <v>1.1084956289224881</v>
      </c>
      <c r="BF266" s="221">
        <f>BE266/PRODUCT($BG$6:BG265)</f>
        <v>1.0003644626831156</v>
      </c>
      <c r="BG266" s="16">
        <f t="shared" si="478"/>
        <v>1.0003644626831156</v>
      </c>
      <c r="BH266" s="10">
        <f t="shared" si="479"/>
        <v>13.302887933720475</v>
      </c>
      <c r="BI266" s="90"/>
      <c r="BJ266" s="17">
        <f t="shared" si="605"/>
        <v>46259</v>
      </c>
      <c r="BK266" s="16">
        <f t="shared" si="597"/>
        <v>13.264736412609723</v>
      </c>
      <c r="BL266" s="10">
        <f ca="1">IFERROR(AVERAGE(INDIRECT("BK"&amp;AC266-Template!$F$10+1):INDIRECT("BK"&amp;AC266)),0)</f>
        <v>13.287870466059356</v>
      </c>
      <c r="BM266" s="35"/>
      <c r="BN266" s="86"/>
      <c r="BO266" s="35"/>
      <c r="BP266" s="35"/>
      <c r="BQ266" s="35"/>
      <c r="BR266" s="35"/>
      <c r="BS266" s="35"/>
      <c r="BT266" s="35"/>
      <c r="BU266" s="35"/>
      <c r="BV266" s="35"/>
      <c r="BW266" s="35"/>
      <c r="BX266" s="35"/>
      <c r="BY266" s="35"/>
      <c r="BZ266" s="35"/>
      <c r="CA266" s="35"/>
      <c r="CB266" s="35"/>
      <c r="CC266" s="35"/>
      <c r="CD266" s="35"/>
      <c r="CE266" s="35"/>
      <c r="CF266" s="35"/>
      <c r="CG266" s="35"/>
      <c r="CH266" s="35"/>
    </row>
    <row r="267" spans="1:86" ht="15.6" x14ac:dyDescent="0.3">
      <c r="A267" s="35"/>
      <c r="B267" s="86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112" t="str">
        <f>IFERROR(IF((Q266+1)&gt;=Template!$C$5,"-",Q266+1),"-")</f>
        <v>-</v>
      </c>
      <c r="R267" s="89">
        <f>IFERROR(_xll.EfirEndOfDay($E$5,Q267,"LAST","LAST_TRADE_DATE"),0)</f>
        <v>0</v>
      </c>
      <c r="S267" s="35"/>
      <c r="T267" s="17">
        <f t="shared" si="598"/>
        <v>46283</v>
      </c>
      <c r="U267" s="216">
        <f t="shared" si="592"/>
        <v>5</v>
      </c>
      <c r="V267" s="216">
        <f t="shared" si="598"/>
        <v>262</v>
      </c>
      <c r="W267" s="16">
        <f t="shared" si="606"/>
        <v>0.71780821917808224</v>
      </c>
      <c r="X267" s="16" t="e">
        <f>IF(Template!$F$7="Linear interpolation",LinInterp($I$5:$I$22,$G$5:$G$22,W267),CubicSpline($I$5:$I$22,$G$5:$G$22,W267))</f>
        <v>#VALUE!</v>
      </c>
      <c r="Y267" s="221" t="e">
        <f t="shared" si="599"/>
        <v>#VALUE!</v>
      </c>
      <c r="Z267" s="221" t="e">
        <f>Y267/PRODUCT($AA$6:AA266)</f>
        <v>#VALUE!</v>
      </c>
      <c r="AA267" s="16" t="e">
        <f t="shared" si="600"/>
        <v>#VALUE!</v>
      </c>
      <c r="AB267" s="10" t="e">
        <f t="shared" si="601"/>
        <v>#VALUE!</v>
      </c>
      <c r="AC267" s="90">
        <f t="shared" si="593"/>
        <v>267</v>
      </c>
      <c r="AD267" s="17">
        <f t="shared" si="602"/>
        <v>46260</v>
      </c>
      <c r="AE267" s="16" t="e">
        <f t="shared" si="594"/>
        <v>#VALUE!</v>
      </c>
      <c r="AF267" s="10">
        <f ca="1">IFERROR(AVERAGE(INDIRECT("AE"&amp;AC267-Template!$F$10+1):INDIRECT("AE"&amp;AC267)),0)</f>
        <v>0</v>
      </c>
      <c r="AG267" s="35"/>
      <c r="AH267" s="86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112" t="str">
        <f>IFERROR(IF((AW266+1)&gt;=Template!$C$5,"-",AW266+1),"-")</f>
        <v>-</v>
      </c>
      <c r="AX267" s="89">
        <f>IFERROR(_xll.EfirEndOfDay(3342963,AW267,"LAST","LAST_TRADE_DATE",,,,0),0)</f>
        <v>0</v>
      </c>
      <c r="AY267" s="35"/>
      <c r="AZ267" s="17">
        <f t="shared" ref="AZ267" si="613">AZ266+1</f>
        <v>46283</v>
      </c>
      <c r="BA267" s="216">
        <f t="shared" si="474"/>
        <v>5</v>
      </c>
      <c r="BB267" s="216">
        <f t="shared" ref="BB267" si="614">BB266+1</f>
        <v>262</v>
      </c>
      <c r="BC267" s="16">
        <f t="shared" si="476"/>
        <v>0.71780821917808224</v>
      </c>
      <c r="BD267" s="16">
        <f>IF(Template!$F$7="Linear interpolation",LinInterp($AO$5:$AO$18,$AM$5:$AM$18,BC267),CubicSpline($AO$5:$AO$18,$AM$5:$AM$18,BC267))</f>
        <v>15.171147343120081</v>
      </c>
      <c r="BE267" s="221">
        <f t="shared" si="477"/>
        <v>1.1088997425725331</v>
      </c>
      <c r="BF267" s="221">
        <f>BE267/PRODUCT($BG$6:BG266)</f>
        <v>1.0003645604362355</v>
      </c>
      <c r="BG267" s="16">
        <f t="shared" si="478"/>
        <v>1.0003645604362355</v>
      </c>
      <c r="BH267" s="10">
        <f t="shared" si="479"/>
        <v>13.30645592259394</v>
      </c>
      <c r="BI267" s="90"/>
      <c r="BJ267" s="17">
        <f t="shared" si="605"/>
        <v>46260</v>
      </c>
      <c r="BK267" s="16">
        <f t="shared" si="597"/>
        <v>13.264672997250315</v>
      </c>
      <c r="BL267" s="10">
        <f ca="1">IFERROR(AVERAGE(INDIRECT("BK"&amp;AC267-Template!$F$10+1):INDIRECT("BK"&amp;AC267)),0)</f>
        <v>13.286099593197838</v>
      </c>
      <c r="BM267" s="35"/>
      <c r="BN267" s="86"/>
      <c r="BO267" s="35"/>
      <c r="BP267" s="35"/>
      <c r="BQ267" s="35"/>
      <c r="BR267" s="35"/>
      <c r="BS267" s="35"/>
      <c r="BT267" s="35"/>
      <c r="BU267" s="35"/>
      <c r="BV267" s="35"/>
      <c r="BW267" s="35"/>
      <c r="BX267" s="35"/>
      <c r="BY267" s="35"/>
      <c r="BZ267" s="35"/>
      <c r="CA267" s="35"/>
      <c r="CB267" s="35"/>
      <c r="CC267" s="35"/>
      <c r="CD267" s="35"/>
      <c r="CE267" s="35"/>
      <c r="CF267" s="35"/>
      <c r="CG267" s="35"/>
      <c r="CH267" s="35"/>
    </row>
    <row r="268" spans="1:86" ht="15.6" x14ac:dyDescent="0.3">
      <c r="A268" s="35"/>
      <c r="B268" s="86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112" t="str">
        <f>IFERROR(IF((Q267+1)&gt;=Template!$C$5,"-",Q267+1),"-")</f>
        <v>-</v>
      </c>
      <c r="R268" s="89">
        <f>IFERROR(_xll.EfirEndOfDay($E$5,Q268,"LAST","LAST_TRADE_DATE"),0)</f>
        <v>0</v>
      </c>
      <c r="S268" s="35"/>
      <c r="T268" s="17">
        <f t="shared" si="598"/>
        <v>46284</v>
      </c>
      <c r="U268" s="216">
        <f t="shared" si="592"/>
        <v>6</v>
      </c>
      <c r="V268" s="216">
        <f t="shared" si="598"/>
        <v>263</v>
      </c>
      <c r="W268" s="16">
        <f t="shared" si="606"/>
        <v>0.72054794520547949</v>
      </c>
      <c r="X268" s="16" t="e">
        <f>IF(Template!$F$7="Linear interpolation",LinInterp($I$5:$I$22,$G$5:$G$22,W268),CubicSpline($I$5:$I$22,$G$5:$G$22,W268))</f>
        <v>#VALUE!</v>
      </c>
      <c r="Y268" s="221" t="e">
        <f t="shared" si="599"/>
        <v>#VALUE!</v>
      </c>
      <c r="Z268" s="221" t="e">
        <f>Y268/PRODUCT($AA$6:AA267)</f>
        <v>#VALUE!</v>
      </c>
      <c r="AA268" s="16" t="e">
        <f t="shared" si="600"/>
        <v>#VALUE!</v>
      </c>
      <c r="AB268" s="10" t="e">
        <f t="shared" si="601"/>
        <v>#VALUE!</v>
      </c>
      <c r="AC268" s="90">
        <f t="shared" si="593"/>
        <v>268</v>
      </c>
      <c r="AD268" s="17">
        <f t="shared" si="602"/>
        <v>46261</v>
      </c>
      <c r="AE268" s="16" t="e">
        <f t="shared" si="594"/>
        <v>#VALUE!</v>
      </c>
      <c r="AF268" s="10">
        <f ca="1">IFERROR(AVERAGE(INDIRECT("AE"&amp;AC268-Template!$F$10+1):INDIRECT("AE"&amp;AC268)),0)</f>
        <v>0</v>
      </c>
      <c r="AG268" s="35"/>
      <c r="AH268" s="86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112" t="str">
        <f>IFERROR(IF((AW267+1)&gt;=Template!$C$5,"-",AW267+1),"-")</f>
        <v>-</v>
      </c>
      <c r="AX268" s="89">
        <f>IFERROR(_xll.EfirEndOfDay(3342963,AW268,"LAST","LAST_TRADE_DATE",,,,0),0)</f>
        <v>0</v>
      </c>
      <c r="AY268" s="35"/>
      <c r="AZ268" s="17">
        <f t="shared" ref="AZ268" si="615">AZ267+1</f>
        <v>46284</v>
      </c>
      <c r="BA268" s="216">
        <f t="shared" si="474"/>
        <v>6</v>
      </c>
      <c r="BB268" s="216">
        <f t="shared" ref="BB268" si="616">BB267+1</f>
        <v>263</v>
      </c>
      <c r="BC268" s="16">
        <f t="shared" si="476"/>
        <v>0.72054794520547949</v>
      </c>
      <c r="BD268" s="16">
        <f>IF(Template!$F$7="Linear interpolation",LinInterp($AO$5:$AO$18,$AM$5:$AM$18,BC268),CubicSpline($AO$5:$AO$18,$AM$5:$AM$18,BC268))</f>
        <v>15.169582758278722</v>
      </c>
      <c r="BE268" s="221">
        <f t="shared" si="477"/>
        <v>1.109304116861022</v>
      </c>
      <c r="BF268" s="221">
        <f>BE268/PRODUCT($BG$6:BG267)</f>
        <v>1.000364662622746</v>
      </c>
      <c r="BG268" s="16">
        <f t="shared" si="478"/>
        <v>1.0003645604362355</v>
      </c>
      <c r="BH268" s="10">
        <f t="shared" si="479"/>
        <v>13.30645592259394</v>
      </c>
      <c r="BI268" s="90"/>
      <c r="BJ268" s="17">
        <f t="shared" si="605"/>
        <v>46261</v>
      </c>
      <c r="BK268" s="16">
        <f t="shared" si="597"/>
        <v>13.264763790035271</v>
      </c>
      <c r="BL268" s="10">
        <f ca="1">IFERROR(AVERAGE(INDIRECT("BK"&amp;AC268-Template!$F$10+1):INDIRECT("BK"&amp;AC268)),0)</f>
        <v>13.284001273867561</v>
      </c>
      <c r="BM268" s="35"/>
      <c r="BN268" s="86"/>
      <c r="BO268" s="35"/>
      <c r="BP268" s="35"/>
      <c r="BQ268" s="35"/>
      <c r="BR268" s="35"/>
      <c r="BS268" s="35"/>
      <c r="BT268" s="35"/>
      <c r="BU268" s="35"/>
      <c r="BV268" s="35"/>
      <c r="BW268" s="35"/>
      <c r="BX268" s="35"/>
      <c r="BY268" s="35"/>
      <c r="BZ268" s="35"/>
      <c r="CA268" s="35"/>
      <c r="CB268" s="35"/>
      <c r="CC268" s="35"/>
      <c r="CD268" s="35"/>
      <c r="CE268" s="35"/>
      <c r="CF268" s="35"/>
      <c r="CG268" s="35"/>
      <c r="CH268" s="35"/>
    </row>
    <row r="269" spans="1:86" ht="15.6" x14ac:dyDescent="0.3">
      <c r="A269" s="35"/>
      <c r="B269" s="86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112" t="str">
        <f>IFERROR(IF((Q268+1)&gt;=Template!$C$5,"-",Q268+1),"-")</f>
        <v>-</v>
      </c>
      <c r="R269" s="89">
        <f>IFERROR(_xll.EfirEndOfDay($E$5,Q269,"LAST","LAST_TRADE_DATE"),0)</f>
        <v>0</v>
      </c>
      <c r="S269" s="35"/>
      <c r="T269" s="17">
        <f t="shared" si="598"/>
        <v>46285</v>
      </c>
      <c r="U269" s="216">
        <f t="shared" si="592"/>
        <v>7</v>
      </c>
      <c r="V269" s="216">
        <f t="shared" si="598"/>
        <v>264</v>
      </c>
      <c r="W269" s="16">
        <f t="shared" si="606"/>
        <v>0.72328767123287674</v>
      </c>
      <c r="X269" s="16" t="e">
        <f>IF(Template!$F$7="Linear interpolation",LinInterp($I$5:$I$22,$G$5:$G$22,W269),CubicSpline($I$5:$I$22,$G$5:$G$22,W269))</f>
        <v>#VALUE!</v>
      </c>
      <c r="Y269" s="221" t="e">
        <f t="shared" si="599"/>
        <v>#VALUE!</v>
      </c>
      <c r="Z269" s="221" t="e">
        <f>Y269/PRODUCT($AA$6:AA268)</f>
        <v>#VALUE!</v>
      </c>
      <c r="AA269" s="16" t="e">
        <f t="shared" si="600"/>
        <v>#VALUE!</v>
      </c>
      <c r="AB269" s="10" t="e">
        <f t="shared" si="601"/>
        <v>#VALUE!</v>
      </c>
      <c r="AC269" s="90">
        <f t="shared" si="593"/>
        <v>269</v>
      </c>
      <c r="AD269" s="17">
        <f t="shared" si="602"/>
        <v>46262</v>
      </c>
      <c r="AE269" s="16" t="e">
        <f t="shared" si="594"/>
        <v>#VALUE!</v>
      </c>
      <c r="AF269" s="10">
        <f ca="1">IFERROR(AVERAGE(INDIRECT("AE"&amp;AC269-Template!$F$10+1):INDIRECT("AE"&amp;AC269)),0)</f>
        <v>0</v>
      </c>
      <c r="AG269" s="35"/>
      <c r="AH269" s="86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112" t="str">
        <f>IFERROR(IF((AW268+1)&gt;=Template!$C$5,"-",AW268+1),"-")</f>
        <v>-</v>
      </c>
      <c r="AX269" s="89">
        <f>IFERROR(_xll.EfirEndOfDay(3342963,AW269,"LAST","LAST_TRADE_DATE",,,,0),0)</f>
        <v>0</v>
      </c>
      <c r="AY269" s="35"/>
      <c r="AZ269" s="17">
        <f t="shared" ref="AZ269" si="617">AZ268+1</f>
        <v>46285</v>
      </c>
      <c r="BA269" s="216">
        <f t="shared" ref="BA269:BA332" si="618">WEEKDAY(AZ269,2)</f>
        <v>7</v>
      </c>
      <c r="BB269" s="216">
        <f t="shared" ref="BB269" si="619">BB268+1</f>
        <v>264</v>
      </c>
      <c r="BC269" s="16">
        <f t="shared" ref="BC269:BC332" si="620">YEARFRAC($T$5,AZ269,3)</f>
        <v>0.72328767123287674</v>
      </c>
      <c r="BD269" s="16">
        <f>IF(Template!$F$7="Linear interpolation",LinInterp($AO$5:$AO$18,$AM$5:$AM$18,BC269),CubicSpline($AO$5:$AO$18,$AM$5:$AM$18,BC269))</f>
        <v>15.168066767447387</v>
      </c>
      <c r="BE269" s="221">
        <f t="shared" ref="BE269:BE332" si="621">(1+(BD269*BB269/100/365))</f>
        <v>1.1097087568933182</v>
      </c>
      <c r="BF269" s="221">
        <f>BE269/PRODUCT($BG$6:BG268)</f>
        <v>1.0003648714379443</v>
      </c>
      <c r="BG269" s="16">
        <f t="shared" ref="BG269:BG332" si="622">1+BH269/365/100</f>
        <v>1.0003645604362355</v>
      </c>
      <c r="BH269" s="10">
        <f t="shared" ref="BH269:BH332" si="623">IF(OR(BA269=6,BA269=7),BH268,(BF269-1)*365*100)</f>
        <v>13.30645592259394</v>
      </c>
      <c r="BI269" s="90"/>
      <c r="BJ269" s="17">
        <f t="shared" si="605"/>
        <v>46262</v>
      </c>
      <c r="BK269" s="16">
        <f t="shared" si="597"/>
        <v>13.265009131399497</v>
      </c>
      <c r="BL269" s="10">
        <f ca="1">IFERROR(AVERAGE(INDIRECT("BK"&amp;AC269-Template!$F$10+1):INDIRECT("BK"&amp;AC269)),0)</f>
        <v>13.282052460203273</v>
      </c>
      <c r="BM269" s="35"/>
      <c r="BN269" s="86"/>
      <c r="BO269" s="35"/>
      <c r="BP269" s="35"/>
      <c r="BQ269" s="35"/>
      <c r="BR269" s="35"/>
      <c r="BS269" s="35"/>
      <c r="BT269" s="35"/>
      <c r="BU269" s="35"/>
      <c r="BV269" s="35"/>
      <c r="BW269" s="35"/>
      <c r="BX269" s="35"/>
      <c r="BY269" s="35"/>
      <c r="BZ269" s="35"/>
      <c r="CA269" s="35"/>
      <c r="CB269" s="35"/>
      <c r="CC269" s="35"/>
      <c r="CD269" s="35"/>
      <c r="CE269" s="35"/>
      <c r="CF269" s="35"/>
      <c r="CG269" s="35"/>
      <c r="CH269" s="35"/>
    </row>
    <row r="270" spans="1:86" ht="15.6" x14ac:dyDescent="0.3">
      <c r="A270" s="35"/>
      <c r="B270" s="86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112" t="str">
        <f>IFERROR(IF((Q269+1)&gt;=Template!$C$5,"-",Q269+1),"-")</f>
        <v>-</v>
      </c>
      <c r="R270" s="89">
        <f>IFERROR(_xll.EfirEndOfDay($E$5,Q270,"LAST","LAST_TRADE_DATE"),0)</f>
        <v>0</v>
      </c>
      <c r="S270" s="35"/>
      <c r="T270" s="17">
        <f t="shared" si="598"/>
        <v>46286</v>
      </c>
      <c r="U270" s="216">
        <f t="shared" si="592"/>
        <v>1</v>
      </c>
      <c r="V270" s="216">
        <f t="shared" si="598"/>
        <v>265</v>
      </c>
      <c r="W270" s="16">
        <f t="shared" si="606"/>
        <v>0.72602739726027399</v>
      </c>
      <c r="X270" s="16" t="e">
        <f>IF(Template!$F$7="Linear interpolation",LinInterp($I$5:$I$22,$G$5:$G$22,W270),CubicSpline($I$5:$I$22,$G$5:$G$22,W270))</f>
        <v>#VALUE!</v>
      </c>
      <c r="Y270" s="221" t="e">
        <f t="shared" si="599"/>
        <v>#VALUE!</v>
      </c>
      <c r="Z270" s="221" t="e">
        <f>Y270/PRODUCT($AA$6:AA269)</f>
        <v>#VALUE!</v>
      </c>
      <c r="AA270" s="16" t="e">
        <f t="shared" si="600"/>
        <v>#VALUE!</v>
      </c>
      <c r="AB270" s="10" t="e">
        <f t="shared" si="601"/>
        <v>#VALUE!</v>
      </c>
      <c r="AC270" s="90">
        <f t="shared" si="593"/>
        <v>270</v>
      </c>
      <c r="AD270" s="17">
        <f t="shared" si="602"/>
        <v>46263</v>
      </c>
      <c r="AE270" s="16" t="e">
        <f t="shared" si="594"/>
        <v>#VALUE!</v>
      </c>
      <c r="AF270" s="10">
        <f ca="1">IFERROR(AVERAGE(INDIRECT("AE"&amp;AC270-Template!$F$10+1):INDIRECT("AE"&amp;AC270)),0)</f>
        <v>0</v>
      </c>
      <c r="AG270" s="35"/>
      <c r="AH270" s="86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112" t="str">
        <f>IFERROR(IF((AW269+1)&gt;=Template!$C$5,"-",AW269+1),"-")</f>
        <v>-</v>
      </c>
      <c r="AX270" s="89">
        <f>IFERROR(_xll.EfirEndOfDay(3342963,AW270,"LAST","LAST_TRADE_DATE",,,,0),0)</f>
        <v>0</v>
      </c>
      <c r="AY270" s="35"/>
      <c r="AZ270" s="17">
        <f t="shared" ref="AZ270" si="624">AZ269+1</f>
        <v>46286</v>
      </c>
      <c r="BA270" s="216">
        <f t="shared" si="618"/>
        <v>1</v>
      </c>
      <c r="BB270" s="216">
        <f t="shared" ref="BB270" si="625">BB269+1</f>
        <v>265</v>
      </c>
      <c r="BC270" s="16">
        <f t="shared" si="620"/>
        <v>0.72602739726027399</v>
      </c>
      <c r="BD270" s="16">
        <f>IF(Template!$F$7="Linear interpolation",LinInterp($AO$5:$AO$18,$AM$5:$AM$18,BC270),CubicSpline($AO$5:$AO$18,$AM$5:$AM$18,BC270))</f>
        <v>15.166599526042685</v>
      </c>
      <c r="BE270" s="221">
        <f t="shared" si="621"/>
        <v>1.1101136677918166</v>
      </c>
      <c r="BF270" s="221">
        <f>BE270/PRODUCT($BG$6:BG269)</f>
        <v>1.0003651913327809</v>
      </c>
      <c r="BG270" s="16">
        <f t="shared" si="622"/>
        <v>1.0003651913327809</v>
      </c>
      <c r="BH270" s="10">
        <f t="shared" si="623"/>
        <v>13.329483646502883</v>
      </c>
      <c r="BI270" s="90"/>
      <c r="BJ270" s="17">
        <f t="shared" si="605"/>
        <v>46263</v>
      </c>
      <c r="BK270" s="16">
        <f t="shared" si="597"/>
        <v>13.265009131399497</v>
      </c>
      <c r="BL270" s="10">
        <f ca="1">IFERROR(AVERAGE(INDIRECT("BK"&amp;AC270-Template!$F$10+1):INDIRECT("BK"&amp;AC270)),0)</f>
        <v>13.280240162130861</v>
      </c>
      <c r="BM270" s="35"/>
      <c r="BN270" s="86"/>
      <c r="BO270" s="35"/>
      <c r="BP270" s="35"/>
      <c r="BQ270" s="35"/>
      <c r="BR270" s="35"/>
      <c r="BS270" s="35"/>
      <c r="BT270" s="35"/>
      <c r="BU270" s="35"/>
      <c r="BV270" s="35"/>
      <c r="BW270" s="35"/>
      <c r="BX270" s="35"/>
      <c r="BY270" s="35"/>
      <c r="BZ270" s="35"/>
      <c r="CA270" s="35"/>
      <c r="CB270" s="35"/>
      <c r="CC270" s="35"/>
      <c r="CD270" s="35"/>
      <c r="CE270" s="35"/>
      <c r="CF270" s="35"/>
      <c r="CG270" s="35"/>
      <c r="CH270" s="35"/>
    </row>
    <row r="271" spans="1:86" ht="15.6" x14ac:dyDescent="0.3">
      <c r="A271" s="35"/>
      <c r="B271" s="86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112" t="str">
        <f>IFERROR(IF((Q270+1)&gt;=Template!$C$5,"-",Q270+1),"-")</f>
        <v>-</v>
      </c>
      <c r="R271" s="89">
        <f>IFERROR(_xll.EfirEndOfDay($E$5,Q271,"LAST","LAST_TRADE_DATE"),0)</f>
        <v>0</v>
      </c>
      <c r="S271" s="35"/>
      <c r="T271" s="17">
        <f t="shared" si="598"/>
        <v>46287</v>
      </c>
      <c r="U271" s="216">
        <f t="shared" si="592"/>
        <v>2</v>
      </c>
      <c r="V271" s="216">
        <f t="shared" si="598"/>
        <v>266</v>
      </c>
      <c r="W271" s="16">
        <f t="shared" si="606"/>
        <v>0.72876712328767124</v>
      </c>
      <c r="X271" s="16" t="e">
        <f>IF(Template!$F$7="Linear interpolation",LinInterp($I$5:$I$22,$G$5:$G$22,W271),CubicSpline($I$5:$I$22,$G$5:$G$22,W271))</f>
        <v>#VALUE!</v>
      </c>
      <c r="Y271" s="221" t="e">
        <f t="shared" si="599"/>
        <v>#VALUE!</v>
      </c>
      <c r="Z271" s="221" t="e">
        <f>Y271/PRODUCT($AA$6:AA270)</f>
        <v>#VALUE!</v>
      </c>
      <c r="AA271" s="16" t="e">
        <f t="shared" si="600"/>
        <v>#VALUE!</v>
      </c>
      <c r="AB271" s="10" t="e">
        <f t="shared" si="601"/>
        <v>#VALUE!</v>
      </c>
      <c r="AC271" s="90">
        <f t="shared" si="593"/>
        <v>271</v>
      </c>
      <c r="AD271" s="17">
        <f t="shared" si="602"/>
        <v>46264</v>
      </c>
      <c r="AE271" s="16" t="e">
        <f t="shared" si="594"/>
        <v>#VALUE!</v>
      </c>
      <c r="AF271" s="10">
        <f ca="1">IFERROR(AVERAGE(INDIRECT("AE"&amp;AC271-Template!$F$10+1):INDIRECT("AE"&amp;AC271)),0)</f>
        <v>0</v>
      </c>
      <c r="AG271" s="35"/>
      <c r="AH271" s="86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112" t="str">
        <f>IFERROR(IF((AW270+1)&gt;=Template!$C$5,"-",AW270+1),"-")</f>
        <v>-</v>
      </c>
      <c r="AX271" s="89">
        <f>IFERROR(_xll.EfirEndOfDay(3342963,AW271,"LAST","LAST_TRADE_DATE",,,,0),0)</f>
        <v>0</v>
      </c>
      <c r="AY271" s="35"/>
      <c r="AZ271" s="17">
        <f t="shared" ref="AZ271" si="626">AZ270+1</f>
        <v>46287</v>
      </c>
      <c r="BA271" s="216">
        <f t="shared" si="618"/>
        <v>2</v>
      </c>
      <c r="BB271" s="216">
        <f t="shared" ref="BB271" si="627">BB270+1</f>
        <v>266</v>
      </c>
      <c r="BC271" s="16">
        <f t="shared" si="620"/>
        <v>0.72876712328767124</v>
      </c>
      <c r="BD271" s="16">
        <f>IF(Template!$F$7="Linear interpolation",LinInterp($AO$5:$AO$18,$AM$5:$AM$18,BC271),CubicSpline($AO$5:$AO$18,$AM$5:$AM$18,BC271))</f>
        <v>15.165181189481226</v>
      </c>
      <c r="BE271" s="221">
        <f t="shared" si="621"/>
        <v>1.1105188546959455</v>
      </c>
      <c r="BF271" s="221">
        <f>BE271/PRODUCT($BG$6:BG270)</f>
        <v>1.0003649958701391</v>
      </c>
      <c r="BG271" s="16">
        <f t="shared" si="622"/>
        <v>1.0003649958701391</v>
      </c>
      <c r="BH271" s="10">
        <f t="shared" si="623"/>
        <v>13.322349260075361</v>
      </c>
      <c r="BI271" s="90"/>
      <c r="BJ271" s="17">
        <f t="shared" si="605"/>
        <v>46264</v>
      </c>
      <c r="BK271" s="16">
        <f t="shared" si="597"/>
        <v>13.265009131399497</v>
      </c>
      <c r="BL271" s="10">
        <f ca="1">IFERROR(AVERAGE(INDIRECT("BK"&amp;AC271-Template!$F$10+1):INDIRECT("BK"&amp;AC271)),0)</f>
        <v>13.278559555570364</v>
      </c>
      <c r="BM271" s="35"/>
      <c r="BN271" s="86"/>
      <c r="BO271" s="35"/>
      <c r="BP271" s="35"/>
      <c r="BQ271" s="35"/>
      <c r="BR271" s="35"/>
      <c r="BS271" s="35"/>
      <c r="BT271" s="35"/>
      <c r="BU271" s="35"/>
      <c r="BV271" s="35"/>
      <c r="BW271" s="35"/>
      <c r="BX271" s="35"/>
      <c r="BY271" s="35"/>
      <c r="BZ271" s="35"/>
      <c r="CA271" s="35"/>
      <c r="CB271" s="35"/>
      <c r="CC271" s="35"/>
      <c r="CD271" s="35"/>
      <c r="CE271" s="35"/>
      <c r="CF271" s="35"/>
      <c r="CG271" s="35"/>
      <c r="CH271" s="35"/>
    </row>
    <row r="272" spans="1:86" ht="15.6" x14ac:dyDescent="0.3">
      <c r="A272" s="35"/>
      <c r="B272" s="86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112" t="str">
        <f>IFERROR(IF((Q271+1)&gt;=Template!$C$5,"-",Q271+1),"-")</f>
        <v>-</v>
      </c>
      <c r="R272" s="89">
        <f>IFERROR(_xll.EfirEndOfDay($E$5,Q272,"LAST","LAST_TRADE_DATE"),0)</f>
        <v>0</v>
      </c>
      <c r="S272" s="35"/>
      <c r="T272" s="17">
        <f t="shared" si="598"/>
        <v>46288</v>
      </c>
      <c r="U272" s="216">
        <f t="shared" si="592"/>
        <v>3</v>
      </c>
      <c r="V272" s="216">
        <f t="shared" si="598"/>
        <v>267</v>
      </c>
      <c r="W272" s="16">
        <f t="shared" si="606"/>
        <v>0.73150684931506849</v>
      </c>
      <c r="X272" s="16" t="e">
        <f>IF(Template!$F$7="Linear interpolation",LinInterp($I$5:$I$22,$G$5:$G$22,W272),CubicSpline($I$5:$I$22,$G$5:$G$22,W272))</f>
        <v>#VALUE!</v>
      </c>
      <c r="Y272" s="221" t="e">
        <f t="shared" si="599"/>
        <v>#VALUE!</v>
      </c>
      <c r="Z272" s="221" t="e">
        <f>Y272/PRODUCT($AA$6:AA271)</f>
        <v>#VALUE!</v>
      </c>
      <c r="AA272" s="16" t="e">
        <f t="shared" si="600"/>
        <v>#VALUE!</v>
      </c>
      <c r="AB272" s="10" t="e">
        <f t="shared" si="601"/>
        <v>#VALUE!</v>
      </c>
      <c r="AC272" s="90">
        <f t="shared" si="593"/>
        <v>272</v>
      </c>
      <c r="AD272" s="17">
        <f t="shared" si="602"/>
        <v>46265</v>
      </c>
      <c r="AE272" s="16" t="e">
        <f t="shared" si="594"/>
        <v>#VALUE!</v>
      </c>
      <c r="AF272" s="10">
        <f ca="1">IFERROR(AVERAGE(INDIRECT("AE"&amp;AC272-Template!$F$10+1):INDIRECT("AE"&amp;AC272)),0)</f>
        <v>0</v>
      </c>
      <c r="AG272" s="35"/>
      <c r="AH272" s="86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112" t="str">
        <f>IFERROR(IF((AW271+1)&gt;=Template!$C$5,"-",AW271+1),"-")</f>
        <v>-</v>
      </c>
      <c r="AX272" s="89">
        <f>IFERROR(_xll.EfirEndOfDay(3342963,AW272,"LAST","LAST_TRADE_DATE",,,,0),0)</f>
        <v>0</v>
      </c>
      <c r="AY272" s="35"/>
      <c r="AZ272" s="17">
        <f t="shared" ref="AZ272" si="628">AZ271+1</f>
        <v>46288</v>
      </c>
      <c r="BA272" s="216">
        <f t="shared" si="618"/>
        <v>3</v>
      </c>
      <c r="BB272" s="216">
        <f t="shared" ref="BB272" si="629">BB271+1</f>
        <v>267</v>
      </c>
      <c r="BC272" s="16">
        <f t="shared" si="620"/>
        <v>0.73150684931506849</v>
      </c>
      <c r="BD272" s="16">
        <f>IF(Template!$F$7="Linear interpolation",LinInterp($AO$5:$AO$18,$AM$5:$AM$18,BC272),CubicSpline($AO$5:$AO$18,$AM$5:$AM$18,BC272))</f>
        <v>15.163811913179618</v>
      </c>
      <c r="BE272" s="221">
        <f t="shared" si="621"/>
        <v>1.1109243227621632</v>
      </c>
      <c r="BF272" s="221">
        <f>BE272/PRODUCT($BG$6:BG271)</f>
        <v>1.0003651158775948</v>
      </c>
      <c r="BG272" s="16">
        <f t="shared" si="622"/>
        <v>1.0003651158775948</v>
      </c>
      <c r="BH272" s="10">
        <f t="shared" si="623"/>
        <v>13.326729532210258</v>
      </c>
      <c r="BI272" s="90"/>
      <c r="BJ272" s="17">
        <f t="shared" si="605"/>
        <v>46265</v>
      </c>
      <c r="BK272" s="16">
        <f t="shared" si="597"/>
        <v>13.268031754897546</v>
      </c>
      <c r="BL272" s="10">
        <f ca="1">IFERROR(AVERAGE(INDIRECT("BK"&amp;AC272-Template!$F$10+1):INDIRECT("BK"&amp;AC272)),0)</f>
        <v>13.276979703126472</v>
      </c>
      <c r="BM272" s="35"/>
      <c r="BN272" s="86"/>
      <c r="BO272" s="35"/>
      <c r="BP272" s="35"/>
      <c r="BQ272" s="35"/>
      <c r="BR272" s="35"/>
      <c r="BS272" s="35"/>
      <c r="BT272" s="35"/>
      <c r="BU272" s="35"/>
      <c r="BV272" s="35"/>
      <c r="BW272" s="35"/>
      <c r="BX272" s="35"/>
      <c r="BY272" s="35"/>
      <c r="BZ272" s="35"/>
      <c r="CA272" s="35"/>
      <c r="CB272" s="35"/>
      <c r="CC272" s="35"/>
      <c r="CD272" s="35"/>
      <c r="CE272" s="35"/>
      <c r="CF272" s="35"/>
      <c r="CG272" s="35"/>
      <c r="CH272" s="35"/>
    </row>
    <row r="273" spans="1:86" ht="15.6" x14ac:dyDescent="0.3">
      <c r="A273" s="35"/>
      <c r="B273" s="86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112" t="str">
        <f>IFERROR(IF((Q272+1)&gt;=Template!$C$5,"-",Q272+1),"-")</f>
        <v>-</v>
      </c>
      <c r="R273" s="89">
        <f>IFERROR(_xll.EfirEndOfDay($E$5,Q273,"LAST","LAST_TRADE_DATE"),0)</f>
        <v>0</v>
      </c>
      <c r="S273" s="35"/>
      <c r="T273" s="17">
        <f t="shared" si="598"/>
        <v>46289</v>
      </c>
      <c r="U273" s="216">
        <f t="shared" si="592"/>
        <v>4</v>
      </c>
      <c r="V273" s="216">
        <f t="shared" si="598"/>
        <v>268</v>
      </c>
      <c r="W273" s="16">
        <f t="shared" si="606"/>
        <v>0.73424657534246573</v>
      </c>
      <c r="X273" s="16" t="e">
        <f>IF(Template!$F$7="Linear interpolation",LinInterp($I$5:$I$22,$G$5:$G$22,W273),CubicSpline($I$5:$I$22,$G$5:$G$22,W273))</f>
        <v>#VALUE!</v>
      </c>
      <c r="Y273" s="221" t="e">
        <f t="shared" si="599"/>
        <v>#VALUE!</v>
      </c>
      <c r="Z273" s="221" t="e">
        <f>Y273/PRODUCT($AA$6:AA272)</f>
        <v>#VALUE!</v>
      </c>
      <c r="AA273" s="16" t="e">
        <f t="shared" si="600"/>
        <v>#VALUE!</v>
      </c>
      <c r="AB273" s="10" t="e">
        <f t="shared" si="601"/>
        <v>#VALUE!</v>
      </c>
      <c r="AC273" s="90">
        <f t="shared" si="593"/>
        <v>273</v>
      </c>
      <c r="AD273" s="17">
        <f t="shared" si="602"/>
        <v>46266</v>
      </c>
      <c r="AE273" s="16" t="e">
        <f t="shared" si="594"/>
        <v>#VALUE!</v>
      </c>
      <c r="AF273" s="10">
        <f ca="1">IFERROR(AVERAGE(INDIRECT("AE"&amp;AC273-Template!$F$10+1):INDIRECT("AE"&amp;AC273)),0)</f>
        <v>0</v>
      </c>
      <c r="AG273" s="35"/>
      <c r="AH273" s="86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112" t="str">
        <f>IFERROR(IF((AW272+1)&gt;=Template!$C$5,"-",AW272+1),"-")</f>
        <v>-</v>
      </c>
      <c r="AX273" s="89">
        <f>IFERROR(_xll.EfirEndOfDay(3342963,AW273,"LAST","LAST_TRADE_DATE",,,,0),0)</f>
        <v>0</v>
      </c>
      <c r="AY273" s="35"/>
      <c r="AZ273" s="17">
        <f t="shared" ref="AZ273" si="630">AZ272+1</f>
        <v>46289</v>
      </c>
      <c r="BA273" s="216">
        <f t="shared" si="618"/>
        <v>4</v>
      </c>
      <c r="BB273" s="216">
        <f t="shared" ref="BB273" si="631">BB272+1</f>
        <v>268</v>
      </c>
      <c r="BC273" s="16">
        <f t="shared" si="620"/>
        <v>0.73424657534246573</v>
      </c>
      <c r="BD273" s="16">
        <f>IF(Template!$F$7="Linear interpolation",LinInterp($AO$5:$AO$18,$AM$5:$AM$18,BC273),CubicSpline($AO$5:$AO$18,$AM$5:$AM$18,BC273))</f>
        <v>15.162491852554471</v>
      </c>
      <c r="BE273" s="221">
        <f t="shared" si="621"/>
        <v>1.1113300771639616</v>
      </c>
      <c r="BF273" s="221">
        <f>BE273/PRODUCT($BG$6:BG272)</f>
        <v>1.0003652403619983</v>
      </c>
      <c r="BG273" s="16">
        <f t="shared" si="622"/>
        <v>1.0003652403619983</v>
      </c>
      <c r="BH273" s="10">
        <f t="shared" si="623"/>
        <v>13.331273212936257</v>
      </c>
      <c r="BI273" s="90"/>
      <c r="BJ273" s="17">
        <f t="shared" si="605"/>
        <v>46266</v>
      </c>
      <c r="BK273" s="16">
        <f t="shared" si="597"/>
        <v>13.267542762672946</v>
      </c>
      <c r="BL273" s="10">
        <f ca="1">IFERROR(AVERAGE(INDIRECT("BK"&amp;AC273-Template!$F$10+1):INDIRECT("BK"&amp;AC273)),0)</f>
        <v>13.275383550941763</v>
      </c>
      <c r="BM273" s="35"/>
      <c r="BN273" s="86"/>
      <c r="BO273" s="35"/>
      <c r="BP273" s="35"/>
      <c r="BQ273" s="35"/>
      <c r="BR273" s="35"/>
      <c r="BS273" s="35"/>
      <c r="BT273" s="35"/>
      <c r="BU273" s="35"/>
      <c r="BV273" s="35"/>
      <c r="BW273" s="35"/>
      <c r="BX273" s="35"/>
      <c r="BY273" s="35"/>
      <c r="BZ273" s="35"/>
      <c r="CA273" s="35"/>
      <c r="CB273" s="35"/>
      <c r="CC273" s="35"/>
      <c r="CD273" s="35"/>
      <c r="CE273" s="35"/>
      <c r="CF273" s="35"/>
      <c r="CG273" s="35"/>
      <c r="CH273" s="35"/>
    </row>
    <row r="274" spans="1:86" ht="15.6" x14ac:dyDescent="0.3">
      <c r="A274" s="35"/>
      <c r="B274" s="86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112" t="str">
        <f>IFERROR(IF((Q273+1)&gt;=Template!$C$5,"-",Q273+1),"-")</f>
        <v>-</v>
      </c>
      <c r="R274" s="89">
        <f>IFERROR(_xll.EfirEndOfDay($E$5,Q274,"LAST","LAST_TRADE_DATE"),0)</f>
        <v>0</v>
      </c>
      <c r="S274" s="35"/>
      <c r="T274" s="17">
        <f t="shared" si="598"/>
        <v>46290</v>
      </c>
      <c r="U274" s="216">
        <f t="shared" si="592"/>
        <v>5</v>
      </c>
      <c r="V274" s="216">
        <f t="shared" si="598"/>
        <v>269</v>
      </c>
      <c r="W274" s="16">
        <f t="shared" si="606"/>
        <v>0.73698630136986298</v>
      </c>
      <c r="X274" s="16" t="e">
        <f>IF(Template!$F$7="Linear interpolation",LinInterp($I$5:$I$22,$G$5:$G$22,W274),CubicSpline($I$5:$I$22,$G$5:$G$22,W274))</f>
        <v>#VALUE!</v>
      </c>
      <c r="Y274" s="221" t="e">
        <f t="shared" si="599"/>
        <v>#VALUE!</v>
      </c>
      <c r="Z274" s="221" t="e">
        <f>Y274/PRODUCT($AA$6:AA273)</f>
        <v>#VALUE!</v>
      </c>
      <c r="AA274" s="16" t="e">
        <f t="shared" si="600"/>
        <v>#VALUE!</v>
      </c>
      <c r="AB274" s="10" t="e">
        <f t="shared" si="601"/>
        <v>#VALUE!</v>
      </c>
      <c r="AC274" s="90">
        <f t="shared" si="593"/>
        <v>274</v>
      </c>
      <c r="AD274" s="17">
        <f t="shared" si="602"/>
        <v>46267</v>
      </c>
      <c r="AE274" s="16" t="e">
        <f t="shared" si="594"/>
        <v>#VALUE!</v>
      </c>
      <c r="AF274" s="10">
        <f ca="1">IFERROR(AVERAGE(INDIRECT("AE"&amp;AC274-Template!$F$10+1):INDIRECT("AE"&amp;AC274)),0)</f>
        <v>0</v>
      </c>
      <c r="AG274" s="35"/>
      <c r="AH274" s="86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112" t="str">
        <f>IFERROR(IF((AW273+1)&gt;=Template!$C$5,"-",AW273+1),"-")</f>
        <v>-</v>
      </c>
      <c r="AX274" s="89">
        <f>IFERROR(_xll.EfirEndOfDay(3342963,AW274,"LAST","LAST_TRADE_DATE",,,,0),0)</f>
        <v>0</v>
      </c>
      <c r="AY274" s="35"/>
      <c r="AZ274" s="17">
        <f t="shared" ref="AZ274" si="632">AZ273+1</f>
        <v>46290</v>
      </c>
      <c r="BA274" s="216">
        <f t="shared" si="618"/>
        <v>5</v>
      </c>
      <c r="BB274" s="216">
        <f t="shared" ref="BB274" si="633">BB273+1</f>
        <v>269</v>
      </c>
      <c r="BC274" s="16">
        <f t="shared" si="620"/>
        <v>0.73698630136986298</v>
      </c>
      <c r="BD274" s="16">
        <f>IF(Template!$F$7="Linear interpolation",LinInterp($AO$5:$AO$18,$AM$5:$AM$18,BC274),CubicSpline($AO$5:$AO$18,$AM$5:$AM$18,BC274))</f>
        <v>15.161221163022395</v>
      </c>
      <c r="BE274" s="221">
        <f t="shared" si="621"/>
        <v>1.1117361230918636</v>
      </c>
      <c r="BF274" s="221">
        <f>BE274/PRODUCT($BG$6:BG273)</f>
        <v>1.0003653693319794</v>
      </c>
      <c r="BG274" s="16">
        <f t="shared" si="622"/>
        <v>1.0003653693319794</v>
      </c>
      <c r="BH274" s="10">
        <f t="shared" si="623"/>
        <v>13.335980617247834</v>
      </c>
      <c r="BI274" s="90"/>
      <c r="BJ274" s="17">
        <f t="shared" si="605"/>
        <v>46267</v>
      </c>
      <c r="BK274" s="16">
        <f t="shared" si="597"/>
        <v>13.268565924572151</v>
      </c>
      <c r="BL274" s="10">
        <f ca="1">IFERROR(AVERAGE(INDIRECT("BK"&amp;AC274-Template!$F$10+1):INDIRECT("BK"&amp;AC274)),0)</f>
        <v>13.274563231998593</v>
      </c>
      <c r="BM274" s="35"/>
      <c r="BN274" s="86"/>
      <c r="BO274" s="35"/>
      <c r="BP274" s="35"/>
      <c r="BQ274" s="35"/>
      <c r="BR274" s="35"/>
      <c r="BS274" s="35"/>
      <c r="BT274" s="35"/>
      <c r="BU274" s="35"/>
      <c r="BV274" s="35"/>
      <c r="BW274" s="35"/>
      <c r="BX274" s="35"/>
      <c r="BY274" s="35"/>
      <c r="BZ274" s="35"/>
      <c r="CA274" s="35"/>
      <c r="CB274" s="35"/>
      <c r="CC274" s="35"/>
      <c r="CD274" s="35"/>
      <c r="CE274" s="35"/>
      <c r="CF274" s="35"/>
      <c r="CG274" s="35"/>
      <c r="CH274" s="35"/>
    </row>
    <row r="275" spans="1:86" ht="15.6" x14ac:dyDescent="0.3">
      <c r="A275" s="35"/>
      <c r="B275" s="86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112" t="str">
        <f>IFERROR(IF((Q274+1)&gt;=Template!$C$5,"-",Q274+1),"-")</f>
        <v>-</v>
      </c>
      <c r="R275" s="89">
        <f>IFERROR(_xll.EfirEndOfDay($E$5,Q275,"LAST","LAST_TRADE_DATE"),0)</f>
        <v>0</v>
      </c>
      <c r="S275" s="35"/>
      <c r="T275" s="17">
        <f t="shared" si="598"/>
        <v>46291</v>
      </c>
      <c r="U275" s="216">
        <f t="shared" si="592"/>
        <v>6</v>
      </c>
      <c r="V275" s="216">
        <f t="shared" si="598"/>
        <v>270</v>
      </c>
      <c r="W275" s="16">
        <f t="shared" si="606"/>
        <v>0.73972602739726023</v>
      </c>
      <c r="X275" s="16" t="e">
        <f>IF(Template!$F$7="Linear interpolation",LinInterp($I$5:$I$22,$G$5:$G$22,W275),CubicSpline($I$5:$I$22,$G$5:$G$22,W275))</f>
        <v>#VALUE!</v>
      </c>
      <c r="Y275" s="221" t="e">
        <f t="shared" si="599"/>
        <v>#VALUE!</v>
      </c>
      <c r="Z275" s="221" t="e">
        <f>Y275/PRODUCT($AA$6:AA274)</f>
        <v>#VALUE!</v>
      </c>
      <c r="AA275" s="16" t="e">
        <f t="shared" si="600"/>
        <v>#VALUE!</v>
      </c>
      <c r="AB275" s="10" t="e">
        <f t="shared" si="601"/>
        <v>#VALUE!</v>
      </c>
      <c r="AC275" s="90">
        <f t="shared" si="593"/>
        <v>275</v>
      </c>
      <c r="AD275" s="17">
        <f t="shared" si="602"/>
        <v>46268</v>
      </c>
      <c r="AE275" s="16" t="e">
        <f t="shared" si="594"/>
        <v>#VALUE!</v>
      </c>
      <c r="AF275" s="10">
        <f ca="1">IFERROR(AVERAGE(INDIRECT("AE"&amp;AC275-Template!$F$10+1):INDIRECT("AE"&amp;AC275)),0)</f>
        <v>0</v>
      </c>
      <c r="AG275" s="35"/>
      <c r="AH275" s="86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112" t="str">
        <f>IFERROR(IF((AW274+1)&gt;=Template!$C$5,"-",AW274+1),"-")</f>
        <v>-</v>
      </c>
      <c r="AX275" s="89">
        <f>IFERROR(_xll.EfirEndOfDay(3342963,AW275,"LAST","LAST_TRADE_DATE",,,,0),0)</f>
        <v>0</v>
      </c>
      <c r="AY275" s="35"/>
      <c r="AZ275" s="17">
        <f t="shared" ref="AZ275" si="634">AZ274+1</f>
        <v>46291</v>
      </c>
      <c r="BA275" s="216">
        <f t="shared" si="618"/>
        <v>6</v>
      </c>
      <c r="BB275" s="216">
        <f t="shared" ref="BB275" si="635">BB274+1</f>
        <v>270</v>
      </c>
      <c r="BC275" s="16">
        <f t="shared" si="620"/>
        <v>0.73972602739726023</v>
      </c>
      <c r="BD275" s="16">
        <f>IF(Template!$F$7="Linear interpolation",LinInterp($AO$5:$AO$18,$AM$5:$AM$18,BC275),CubicSpline($AO$5:$AO$18,$AM$5:$AM$18,BC275))</f>
        <v>15.16</v>
      </c>
      <c r="BE275" s="221">
        <f t="shared" si="621"/>
        <v>1.1121424657534247</v>
      </c>
      <c r="BF275" s="221">
        <f>BE275/PRODUCT($BG$6:BG274)</f>
        <v>1.0003655027961409</v>
      </c>
      <c r="BG275" s="16">
        <f t="shared" si="622"/>
        <v>1.0003653693319794</v>
      </c>
      <c r="BH275" s="10">
        <f t="shared" si="623"/>
        <v>13.335980617247834</v>
      </c>
      <c r="BI275" s="90"/>
      <c r="BJ275" s="17">
        <f t="shared" si="605"/>
        <v>46268</v>
      </c>
      <c r="BK275" s="16">
        <f t="shared" si="597"/>
        <v>13.269745660145936</v>
      </c>
      <c r="BL275" s="10">
        <f ca="1">IFERROR(AVERAGE(INDIRECT("BK"&amp;AC275-Template!$F$10+1):INDIRECT("BK"&amp;AC275)),0)</f>
        <v>13.273518794756651</v>
      </c>
      <c r="BM275" s="35"/>
      <c r="BN275" s="86"/>
      <c r="BO275" s="35"/>
      <c r="BP275" s="35"/>
      <c r="BQ275" s="35"/>
      <c r="BR275" s="35"/>
      <c r="BS275" s="35"/>
      <c r="BT275" s="35"/>
      <c r="BU275" s="35"/>
      <c r="BV275" s="35"/>
      <c r="BW275" s="35"/>
      <c r="BX275" s="35"/>
      <c r="BY275" s="35"/>
      <c r="BZ275" s="35"/>
      <c r="CA275" s="35"/>
      <c r="CB275" s="35"/>
      <c r="CC275" s="35"/>
      <c r="CD275" s="35"/>
      <c r="CE275" s="35"/>
      <c r="CF275" s="35"/>
      <c r="CG275" s="35"/>
      <c r="CH275" s="35"/>
    </row>
    <row r="276" spans="1:86" ht="15.6" x14ac:dyDescent="0.3">
      <c r="A276" s="35"/>
      <c r="B276" s="86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112" t="str">
        <f>IFERROR(IF((Q275+1)&gt;=Template!$C$5,"-",Q275+1),"-")</f>
        <v>-</v>
      </c>
      <c r="R276" s="89">
        <f>IFERROR(_xll.EfirEndOfDay($E$5,Q276,"LAST","LAST_TRADE_DATE"),0)</f>
        <v>0</v>
      </c>
      <c r="S276" s="35"/>
      <c r="T276" s="17">
        <f t="shared" si="598"/>
        <v>46292</v>
      </c>
      <c r="U276" s="216">
        <f t="shared" si="592"/>
        <v>7</v>
      </c>
      <c r="V276" s="216">
        <f t="shared" si="598"/>
        <v>271</v>
      </c>
      <c r="W276" s="16">
        <f t="shared" si="606"/>
        <v>0.74246575342465748</v>
      </c>
      <c r="X276" s="16" t="e">
        <f>IF(Template!$F$7="Linear interpolation",LinInterp($I$5:$I$22,$G$5:$G$22,W276),CubicSpline($I$5:$I$22,$G$5:$G$22,W276))</f>
        <v>#VALUE!</v>
      </c>
      <c r="Y276" s="221" t="e">
        <f t="shared" si="599"/>
        <v>#VALUE!</v>
      </c>
      <c r="Z276" s="221" t="e">
        <f>Y276/PRODUCT($AA$6:AA275)</f>
        <v>#VALUE!</v>
      </c>
      <c r="AA276" s="16" t="e">
        <f t="shared" si="600"/>
        <v>#VALUE!</v>
      </c>
      <c r="AB276" s="10" t="e">
        <f t="shared" si="601"/>
        <v>#VALUE!</v>
      </c>
      <c r="AC276" s="90">
        <f t="shared" si="593"/>
        <v>276</v>
      </c>
      <c r="AD276" s="17">
        <f t="shared" si="602"/>
        <v>46269</v>
      </c>
      <c r="AE276" s="16" t="e">
        <f t="shared" si="594"/>
        <v>#VALUE!</v>
      </c>
      <c r="AF276" s="10">
        <f ca="1">IFERROR(AVERAGE(INDIRECT("AE"&amp;AC276-Template!$F$10+1):INDIRECT("AE"&amp;AC276)),0)</f>
        <v>0</v>
      </c>
      <c r="AG276" s="35"/>
      <c r="AH276" s="86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112" t="str">
        <f>IFERROR(IF((AW275+1)&gt;=Template!$C$5,"-",AW275+1),"-")</f>
        <v>-</v>
      </c>
      <c r="AX276" s="89">
        <f>IFERROR(_xll.EfirEndOfDay(3342963,AW276,"LAST","LAST_TRADE_DATE",,,,0),0)</f>
        <v>0</v>
      </c>
      <c r="AY276" s="35"/>
      <c r="AZ276" s="17">
        <f t="shared" ref="AZ276" si="636">AZ275+1</f>
        <v>46292</v>
      </c>
      <c r="BA276" s="216">
        <f t="shared" si="618"/>
        <v>7</v>
      </c>
      <c r="BB276" s="216">
        <f t="shared" ref="BB276" si="637">BB275+1</f>
        <v>271</v>
      </c>
      <c r="BC276" s="16">
        <f t="shared" si="620"/>
        <v>0.74246575342465748</v>
      </c>
      <c r="BD276" s="16">
        <f>IF(Template!$F$7="Linear interpolation",LinInterp($AO$5:$AO$18,$AM$5:$AM$18,BC276),CubicSpline($AO$5:$AO$18,$AM$5:$AM$18,BC276))</f>
        <v>15.158828352413128</v>
      </c>
      <c r="BE276" s="221">
        <f t="shared" si="621"/>
        <v>1.1125491091370947</v>
      </c>
      <c r="BF276" s="221">
        <f>BE276/PRODUCT($BG$6:BG275)</f>
        <v>1.0003657731157638</v>
      </c>
      <c r="BG276" s="16">
        <f t="shared" si="622"/>
        <v>1.0003653693319794</v>
      </c>
      <c r="BH276" s="10">
        <f t="shared" si="623"/>
        <v>13.335980617247834</v>
      </c>
      <c r="BI276" s="90"/>
      <c r="BJ276" s="17">
        <f t="shared" si="605"/>
        <v>46269</v>
      </c>
      <c r="BK276" s="16">
        <f t="shared" si="597"/>
        <v>13.271082304010084</v>
      </c>
      <c r="BL276" s="10">
        <f ca="1">IFERROR(AVERAGE(INDIRECT("BK"&amp;AC276-Template!$F$10+1):INDIRECT("BK"&amp;AC276)),0)</f>
        <v>13.272626303460706</v>
      </c>
      <c r="BM276" s="35"/>
      <c r="BN276" s="86"/>
      <c r="BO276" s="35"/>
      <c r="BP276" s="35"/>
      <c r="BQ276" s="35"/>
      <c r="BR276" s="35"/>
      <c r="BS276" s="35"/>
      <c r="BT276" s="35"/>
      <c r="BU276" s="35"/>
      <c r="BV276" s="35"/>
      <c r="BW276" s="35"/>
      <c r="BX276" s="35"/>
      <c r="BY276" s="35"/>
      <c r="BZ276" s="35"/>
      <c r="CA276" s="35"/>
      <c r="CB276" s="35"/>
      <c r="CC276" s="35"/>
      <c r="CD276" s="35"/>
      <c r="CE276" s="35"/>
      <c r="CF276" s="35"/>
      <c r="CG276" s="35"/>
      <c r="CH276" s="35"/>
    </row>
    <row r="277" spans="1:86" ht="15.6" x14ac:dyDescent="0.3">
      <c r="A277" s="35"/>
      <c r="B277" s="86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112" t="str">
        <f>IFERROR(IF((Q276+1)&gt;=Template!$C$5,"-",Q276+1),"-")</f>
        <v>-</v>
      </c>
      <c r="R277" s="89">
        <f>IFERROR(_xll.EfirEndOfDay($E$5,Q277,"LAST","LAST_TRADE_DATE"),0)</f>
        <v>0</v>
      </c>
      <c r="S277" s="35"/>
      <c r="T277" s="17">
        <f t="shared" si="598"/>
        <v>46293</v>
      </c>
      <c r="U277" s="216">
        <f t="shared" si="592"/>
        <v>1</v>
      </c>
      <c r="V277" s="216">
        <f t="shared" si="598"/>
        <v>272</v>
      </c>
      <c r="W277" s="16">
        <f t="shared" si="606"/>
        <v>0.74520547945205484</v>
      </c>
      <c r="X277" s="16" t="e">
        <f>IF(Template!$F$7="Linear interpolation",LinInterp($I$5:$I$22,$G$5:$G$22,W277),CubicSpline($I$5:$I$22,$G$5:$G$22,W277))</f>
        <v>#VALUE!</v>
      </c>
      <c r="Y277" s="221" t="e">
        <f t="shared" si="599"/>
        <v>#VALUE!</v>
      </c>
      <c r="Z277" s="221" t="e">
        <f>Y277/PRODUCT($AA$6:AA276)</f>
        <v>#VALUE!</v>
      </c>
      <c r="AA277" s="16" t="e">
        <f t="shared" si="600"/>
        <v>#VALUE!</v>
      </c>
      <c r="AB277" s="10" t="e">
        <f t="shared" si="601"/>
        <v>#VALUE!</v>
      </c>
      <c r="AC277" s="90">
        <f t="shared" si="593"/>
        <v>277</v>
      </c>
      <c r="AD277" s="17">
        <f t="shared" si="602"/>
        <v>46270</v>
      </c>
      <c r="AE277" s="16" t="e">
        <f t="shared" si="594"/>
        <v>#VALUE!</v>
      </c>
      <c r="AF277" s="10">
        <f ca="1">IFERROR(AVERAGE(INDIRECT("AE"&amp;AC277-Template!$F$10+1):INDIRECT("AE"&amp;AC277)),0)</f>
        <v>0</v>
      </c>
      <c r="AG277" s="35"/>
      <c r="AH277" s="86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112" t="str">
        <f>IFERROR(IF((AW276+1)&gt;=Template!$C$5,"-",AW276+1),"-")</f>
        <v>-</v>
      </c>
      <c r="AX277" s="89">
        <f>IFERROR(_xll.EfirEndOfDay(3342963,AW277,"LAST","LAST_TRADE_DATE",,,,0),0)</f>
        <v>0</v>
      </c>
      <c r="AY277" s="35"/>
      <c r="AZ277" s="17">
        <f t="shared" ref="AZ277" si="638">AZ276+1</f>
        <v>46293</v>
      </c>
      <c r="BA277" s="216">
        <f t="shared" si="618"/>
        <v>1</v>
      </c>
      <c r="BB277" s="216">
        <f t="shared" ref="BB277" si="639">BB276+1</f>
        <v>272</v>
      </c>
      <c r="BC277" s="16">
        <f t="shared" si="620"/>
        <v>0.74520547945205484</v>
      </c>
      <c r="BD277" s="16">
        <f>IF(Template!$F$7="Linear interpolation",LinInterp($AO$5:$AO$18,$AM$5:$AM$18,BC277),CubicSpline($AO$5:$AO$18,$AM$5:$AM$18,BC277))</f>
        <v>15.157705543224548</v>
      </c>
      <c r="BE277" s="221">
        <f t="shared" si="621"/>
        <v>1.1129560522673172</v>
      </c>
      <c r="BF277" s="221">
        <f>BE277/PRODUCT($BG$6:BG276)</f>
        <v>1.0003661792152354</v>
      </c>
      <c r="BG277" s="16">
        <f t="shared" si="622"/>
        <v>1.0003661792152354</v>
      </c>
      <c r="BH277" s="10">
        <f t="shared" si="623"/>
        <v>13.365541356092358</v>
      </c>
      <c r="BI277" s="90"/>
      <c r="BJ277" s="17">
        <f t="shared" si="605"/>
        <v>46270</v>
      </c>
      <c r="BK277" s="16">
        <f t="shared" si="597"/>
        <v>13.271082304010084</v>
      </c>
      <c r="BL277" s="10">
        <f ca="1">IFERROR(AVERAGE(INDIRECT("BK"&amp;AC277-Template!$F$10+1):INDIRECT("BK"&amp;AC277)),0)</f>
        <v>13.271836307414819</v>
      </c>
      <c r="BM277" s="35"/>
      <c r="BN277" s="86"/>
      <c r="BO277" s="35"/>
      <c r="BP277" s="35"/>
      <c r="BQ277" s="35"/>
      <c r="BR277" s="35"/>
      <c r="BS277" s="35"/>
      <c r="BT277" s="35"/>
      <c r="BU277" s="35"/>
      <c r="BV277" s="35"/>
      <c r="BW277" s="35"/>
      <c r="BX277" s="35"/>
      <c r="BY277" s="35"/>
      <c r="BZ277" s="35"/>
      <c r="CA277" s="35"/>
      <c r="CB277" s="35"/>
      <c r="CC277" s="35"/>
      <c r="CD277" s="35"/>
      <c r="CE277" s="35"/>
      <c r="CF277" s="35"/>
      <c r="CG277" s="35"/>
      <c r="CH277" s="35"/>
    </row>
    <row r="278" spans="1:86" ht="15.6" x14ac:dyDescent="0.3">
      <c r="A278" s="35"/>
      <c r="B278" s="86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112" t="str">
        <f>IFERROR(IF((Q277+1)&gt;=Template!$C$5,"-",Q277+1),"-")</f>
        <v>-</v>
      </c>
      <c r="R278" s="89">
        <f>IFERROR(_xll.EfirEndOfDay($E$5,Q278,"LAST","LAST_TRADE_DATE"),0)</f>
        <v>0</v>
      </c>
      <c r="S278" s="35"/>
      <c r="T278" s="17">
        <f t="shared" si="598"/>
        <v>46294</v>
      </c>
      <c r="U278" s="216">
        <f t="shared" si="592"/>
        <v>2</v>
      </c>
      <c r="V278" s="216">
        <f t="shared" si="598"/>
        <v>273</v>
      </c>
      <c r="W278" s="16">
        <f t="shared" si="606"/>
        <v>0.74794520547945209</v>
      </c>
      <c r="X278" s="16" t="e">
        <f>IF(Template!$F$7="Linear interpolation",LinInterp($I$5:$I$22,$G$5:$G$22,W278),CubicSpline($I$5:$I$22,$G$5:$G$22,W278))</f>
        <v>#VALUE!</v>
      </c>
      <c r="Y278" s="221" t="e">
        <f t="shared" si="599"/>
        <v>#VALUE!</v>
      </c>
      <c r="Z278" s="221" t="e">
        <f>Y278/PRODUCT($AA$6:AA277)</f>
        <v>#VALUE!</v>
      </c>
      <c r="AA278" s="16" t="e">
        <f t="shared" si="600"/>
        <v>#VALUE!</v>
      </c>
      <c r="AB278" s="10" t="e">
        <f t="shared" si="601"/>
        <v>#VALUE!</v>
      </c>
      <c r="AC278" s="90">
        <f t="shared" si="593"/>
        <v>278</v>
      </c>
      <c r="AD278" s="17">
        <f t="shared" si="602"/>
        <v>46271</v>
      </c>
      <c r="AE278" s="16" t="e">
        <f t="shared" si="594"/>
        <v>#VALUE!</v>
      </c>
      <c r="AF278" s="10">
        <f ca="1">IFERROR(AVERAGE(INDIRECT("AE"&amp;AC278-Template!$F$10+1):INDIRECT("AE"&amp;AC278)),0)</f>
        <v>0</v>
      </c>
      <c r="AG278" s="35"/>
      <c r="AH278" s="86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112" t="str">
        <f>IFERROR(IF((AW277+1)&gt;=Template!$C$5,"-",AW277+1),"-")</f>
        <v>-</v>
      </c>
      <c r="AX278" s="89">
        <f>IFERROR(_xll.EfirEndOfDay(3342963,AW278,"LAST","LAST_TRADE_DATE",,,,0),0)</f>
        <v>0</v>
      </c>
      <c r="AY278" s="35"/>
      <c r="AZ278" s="17">
        <f t="shared" ref="AZ278" si="640">AZ277+1</f>
        <v>46294</v>
      </c>
      <c r="BA278" s="216">
        <f t="shared" si="618"/>
        <v>2</v>
      </c>
      <c r="BB278" s="216">
        <f t="shared" ref="BB278" si="641">BB277+1</f>
        <v>273</v>
      </c>
      <c r="BC278" s="16">
        <f t="shared" si="620"/>
        <v>0.74794520547945209</v>
      </c>
      <c r="BD278" s="16">
        <f>IF(Template!$F$7="Linear interpolation",LinInterp($AO$5:$AO$18,$AM$5:$AM$18,BC278),CubicSpline($AO$5:$AO$18,$AM$5:$AM$18,BC278))</f>
        <v>15.156630728906265</v>
      </c>
      <c r="BE278" s="221">
        <f t="shared" si="621"/>
        <v>1.1133632928490798</v>
      </c>
      <c r="BF278" s="221">
        <f>BE278/PRODUCT($BG$6:BG277)</f>
        <v>1.0003659089511512</v>
      </c>
      <c r="BG278" s="16">
        <f t="shared" si="622"/>
        <v>1.0003659089511512</v>
      </c>
      <c r="BH278" s="10">
        <f t="shared" si="623"/>
        <v>13.355676717018206</v>
      </c>
      <c r="BI278" s="90"/>
      <c r="BJ278" s="17">
        <f t="shared" si="605"/>
        <v>46271</v>
      </c>
      <c r="BK278" s="16">
        <f t="shared" si="597"/>
        <v>13.271082304010084</v>
      </c>
      <c r="BL278" s="10">
        <f ca="1">IFERROR(AVERAGE(INDIRECT("BK"&amp;AC278-Template!$F$10+1):INDIRECT("BK"&amp;AC278)),0)</f>
        <v>13.271143898832017</v>
      </c>
      <c r="BM278" s="35"/>
      <c r="BN278" s="86"/>
      <c r="BO278" s="35"/>
      <c r="BP278" s="35"/>
      <c r="BQ278" s="35"/>
      <c r="BR278" s="35"/>
      <c r="BS278" s="35"/>
      <c r="BT278" s="35"/>
      <c r="BU278" s="35"/>
      <c r="BV278" s="35"/>
      <c r="BW278" s="35"/>
      <c r="BX278" s="35"/>
      <c r="BY278" s="35"/>
      <c r="BZ278" s="35"/>
      <c r="CA278" s="35"/>
      <c r="CB278" s="35"/>
      <c r="CC278" s="35"/>
      <c r="CD278" s="35"/>
      <c r="CE278" s="35"/>
      <c r="CF278" s="35"/>
      <c r="CG278" s="35"/>
      <c r="CH278" s="35"/>
    </row>
    <row r="279" spans="1:86" ht="15.6" x14ac:dyDescent="0.3">
      <c r="A279" s="35"/>
      <c r="B279" s="86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112" t="str">
        <f>IFERROR(IF((Q278+1)&gt;=Template!$C$5,"-",Q278+1),"-")</f>
        <v>-</v>
      </c>
      <c r="R279" s="89">
        <f>IFERROR(_xll.EfirEndOfDay($E$5,Q279,"LAST","LAST_TRADE_DATE"),0)</f>
        <v>0</v>
      </c>
      <c r="S279" s="35"/>
      <c r="T279" s="17">
        <f t="shared" si="598"/>
        <v>46295</v>
      </c>
      <c r="U279" s="216">
        <f t="shared" si="592"/>
        <v>3</v>
      </c>
      <c r="V279" s="216">
        <f t="shared" si="598"/>
        <v>274</v>
      </c>
      <c r="W279" s="16">
        <f t="shared" si="606"/>
        <v>0.75068493150684934</v>
      </c>
      <c r="X279" s="16" t="e">
        <f>IF(Template!$F$7="Linear interpolation",LinInterp($I$5:$I$22,$G$5:$G$22,W279),CubicSpline($I$5:$I$22,$G$5:$G$22,W279))</f>
        <v>#VALUE!</v>
      </c>
      <c r="Y279" s="221" t="e">
        <f t="shared" si="599"/>
        <v>#VALUE!</v>
      </c>
      <c r="Z279" s="221" t="e">
        <f>Y279/PRODUCT($AA$6:AA278)</f>
        <v>#VALUE!</v>
      </c>
      <c r="AA279" s="16" t="e">
        <f t="shared" si="600"/>
        <v>#VALUE!</v>
      </c>
      <c r="AB279" s="10" t="e">
        <f t="shared" si="601"/>
        <v>#VALUE!</v>
      </c>
      <c r="AC279" s="90">
        <f t="shared" si="593"/>
        <v>279</v>
      </c>
      <c r="AD279" s="17">
        <f t="shared" si="602"/>
        <v>46272</v>
      </c>
      <c r="AE279" s="16" t="e">
        <f t="shared" si="594"/>
        <v>#VALUE!</v>
      </c>
      <c r="AF279" s="10">
        <f ca="1">IFERROR(AVERAGE(INDIRECT("AE"&amp;AC279-Template!$F$10+1):INDIRECT("AE"&amp;AC279)),0)</f>
        <v>0</v>
      </c>
      <c r="AG279" s="35"/>
      <c r="AH279" s="86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112" t="str">
        <f>IFERROR(IF((AW278+1)&gt;=Template!$C$5,"-",AW278+1),"-")</f>
        <v>-</v>
      </c>
      <c r="AX279" s="89">
        <f>IFERROR(_xll.EfirEndOfDay(3342963,AW279,"LAST","LAST_TRADE_DATE",,,,0),0)</f>
        <v>0</v>
      </c>
      <c r="AY279" s="35"/>
      <c r="AZ279" s="17">
        <f t="shared" ref="AZ279" si="642">AZ278+1</f>
        <v>46295</v>
      </c>
      <c r="BA279" s="216">
        <f t="shared" si="618"/>
        <v>3</v>
      </c>
      <c r="BB279" s="216">
        <f t="shared" ref="BB279" si="643">BB278+1</f>
        <v>274</v>
      </c>
      <c r="BC279" s="16">
        <f t="shared" si="620"/>
        <v>0.75068493150684934</v>
      </c>
      <c r="BD279" s="16">
        <f>IF(Template!$F$7="Linear interpolation",LinInterp($AO$5:$AO$18,$AM$5:$AM$18,BC279),CubicSpline($AO$5:$AO$18,$AM$5:$AM$18,BC279))</f>
        <v>15.155603065930283</v>
      </c>
      <c r="BE279" s="221">
        <f t="shared" si="621"/>
        <v>1.1137708284949288</v>
      </c>
      <c r="BF279" s="221">
        <f>BE279/PRODUCT($BG$6:BG278)</f>
        <v>1.0003660401312551</v>
      </c>
      <c r="BG279" s="16">
        <f t="shared" si="622"/>
        <v>1.0003660401312551</v>
      </c>
      <c r="BH279" s="10">
        <f t="shared" si="623"/>
        <v>13.360464790810212</v>
      </c>
      <c r="BI279" s="90"/>
      <c r="BJ279" s="17">
        <f t="shared" si="605"/>
        <v>46272</v>
      </c>
      <c r="BK279" s="16">
        <f t="shared" si="597"/>
        <v>13.280676250102985</v>
      </c>
      <c r="BL279" s="10">
        <f ca="1">IFERROR(AVERAGE(INDIRECT("BK"&amp;AC279-Template!$F$10+1):INDIRECT("BK"&amp;AC279)),0)</f>
        <v>13.270771288452314</v>
      </c>
      <c r="BM279" s="35"/>
      <c r="BN279" s="86"/>
      <c r="BO279" s="35"/>
      <c r="BP279" s="35"/>
      <c r="BQ279" s="35"/>
      <c r="BR279" s="35"/>
      <c r="BS279" s="35"/>
      <c r="BT279" s="35"/>
      <c r="BU279" s="35"/>
      <c r="BV279" s="35"/>
      <c r="BW279" s="35"/>
      <c r="BX279" s="35"/>
      <c r="BY279" s="35"/>
      <c r="BZ279" s="35"/>
      <c r="CA279" s="35"/>
      <c r="CB279" s="35"/>
      <c r="CC279" s="35"/>
      <c r="CD279" s="35"/>
      <c r="CE279" s="35"/>
      <c r="CF279" s="35"/>
      <c r="CG279" s="35"/>
      <c r="CH279" s="35"/>
    </row>
    <row r="280" spans="1:86" ht="15.6" x14ac:dyDescent="0.3">
      <c r="A280" s="35"/>
      <c r="B280" s="86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112" t="str">
        <f>IFERROR(IF((Q279+1)&gt;=Template!$C$5,"-",Q279+1),"-")</f>
        <v>-</v>
      </c>
      <c r="R280" s="89">
        <f>IFERROR(_xll.EfirEndOfDay($E$5,Q280,"LAST","LAST_TRADE_DATE"),0)</f>
        <v>0</v>
      </c>
      <c r="S280" s="35"/>
      <c r="T280" s="17">
        <f t="shared" si="598"/>
        <v>46296</v>
      </c>
      <c r="U280" s="216">
        <f t="shared" si="592"/>
        <v>4</v>
      </c>
      <c r="V280" s="216">
        <f t="shared" si="598"/>
        <v>275</v>
      </c>
      <c r="W280" s="16">
        <f t="shared" si="606"/>
        <v>0.75342465753424659</v>
      </c>
      <c r="X280" s="16" t="e">
        <f>IF(Template!$F$7="Linear interpolation",LinInterp($I$5:$I$22,$G$5:$G$22,W280),CubicSpline($I$5:$I$22,$G$5:$G$22,W280))</f>
        <v>#VALUE!</v>
      </c>
      <c r="Y280" s="221" t="e">
        <f t="shared" si="599"/>
        <v>#VALUE!</v>
      </c>
      <c r="Z280" s="221" t="e">
        <f>Y280/PRODUCT($AA$6:AA279)</f>
        <v>#VALUE!</v>
      </c>
      <c r="AA280" s="16" t="e">
        <f t="shared" si="600"/>
        <v>#VALUE!</v>
      </c>
      <c r="AB280" s="10" t="e">
        <f t="shared" si="601"/>
        <v>#VALUE!</v>
      </c>
      <c r="AC280" s="90">
        <f t="shared" si="593"/>
        <v>280</v>
      </c>
      <c r="AD280" s="17">
        <f t="shared" si="602"/>
        <v>46273</v>
      </c>
      <c r="AE280" s="16" t="e">
        <f t="shared" si="594"/>
        <v>#VALUE!</v>
      </c>
      <c r="AF280" s="10">
        <f ca="1">IFERROR(AVERAGE(INDIRECT("AE"&amp;AC280-Template!$F$10+1):INDIRECT("AE"&amp;AC280)),0)</f>
        <v>0</v>
      </c>
      <c r="AG280" s="35"/>
      <c r="AH280" s="86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112" t="str">
        <f>IFERROR(IF((AW279+1)&gt;=Template!$C$5,"-",AW279+1),"-")</f>
        <v>-</v>
      </c>
      <c r="AX280" s="89">
        <f>IFERROR(_xll.EfirEndOfDay(3342963,AW280,"LAST","LAST_TRADE_DATE",,,,0),0)</f>
        <v>0</v>
      </c>
      <c r="AY280" s="35"/>
      <c r="AZ280" s="17">
        <f t="shared" ref="AZ280" si="644">AZ279+1</f>
        <v>46296</v>
      </c>
      <c r="BA280" s="216">
        <f t="shared" si="618"/>
        <v>4</v>
      </c>
      <c r="BB280" s="216">
        <f t="shared" ref="BB280" si="645">BB279+1</f>
        <v>275</v>
      </c>
      <c r="BC280" s="16">
        <f t="shared" si="620"/>
        <v>0.75342465753424659</v>
      </c>
      <c r="BD280" s="16">
        <f>IF(Template!$F$7="Linear interpolation",LinInterp($AO$5:$AO$18,$AM$5:$AM$18,BC280),CubicSpline($AO$5:$AO$18,$AM$5:$AM$18,BC280))</f>
        <v>15.154621710768605</v>
      </c>
      <c r="BE280" s="221">
        <f t="shared" si="621"/>
        <v>1.114178656724969</v>
      </c>
      <c r="BF280" s="221">
        <f>BE280/PRODUCT($BG$6:BG279)</f>
        <v>1.0003661688918457</v>
      </c>
      <c r="BG280" s="16">
        <f t="shared" si="622"/>
        <v>1.0003661688918457</v>
      </c>
      <c r="BH280" s="10">
        <f t="shared" si="623"/>
        <v>13.365164552368359</v>
      </c>
      <c r="BI280" s="90"/>
      <c r="BJ280" s="17">
        <f t="shared" si="605"/>
        <v>46273</v>
      </c>
      <c r="BK280" s="16">
        <f t="shared" si="597"/>
        <v>13.278004622121475</v>
      </c>
      <c r="BL280" s="10">
        <f ca="1">IFERROR(AVERAGE(INDIRECT("BK"&amp;AC280-Template!$F$10+1):INDIRECT("BK"&amp;AC280)),0)</f>
        <v>13.270309623806556</v>
      </c>
      <c r="BM280" s="35"/>
      <c r="BN280" s="86"/>
      <c r="BO280" s="35"/>
      <c r="BP280" s="35"/>
      <c r="BQ280" s="35"/>
      <c r="BR280" s="35"/>
      <c r="BS280" s="35"/>
      <c r="BT280" s="35"/>
      <c r="BU280" s="35"/>
      <c r="BV280" s="35"/>
      <c r="BW280" s="35"/>
      <c r="BX280" s="35"/>
      <c r="BY280" s="35"/>
      <c r="BZ280" s="35"/>
      <c r="CA280" s="35"/>
      <c r="CB280" s="35"/>
      <c r="CC280" s="35"/>
      <c r="CD280" s="35"/>
      <c r="CE280" s="35"/>
      <c r="CF280" s="35"/>
      <c r="CG280" s="35"/>
      <c r="CH280" s="35"/>
    </row>
    <row r="281" spans="1:86" ht="15.6" x14ac:dyDescent="0.3">
      <c r="A281" s="35"/>
      <c r="B281" s="86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112" t="str">
        <f>IFERROR(IF((Q280+1)&gt;=Template!$C$5,"-",Q280+1),"-")</f>
        <v>-</v>
      </c>
      <c r="R281" s="89">
        <f>IFERROR(_xll.EfirEndOfDay($E$5,Q281,"LAST","LAST_TRADE_DATE"),0)</f>
        <v>0</v>
      </c>
      <c r="S281" s="35"/>
      <c r="T281" s="17">
        <f t="shared" si="598"/>
        <v>46297</v>
      </c>
      <c r="U281" s="216">
        <f t="shared" si="592"/>
        <v>5</v>
      </c>
      <c r="V281" s="216">
        <f t="shared" si="598"/>
        <v>276</v>
      </c>
      <c r="W281" s="16">
        <f t="shared" si="606"/>
        <v>0.75616438356164384</v>
      </c>
      <c r="X281" s="16" t="e">
        <f>IF(Template!$F$7="Linear interpolation",LinInterp($I$5:$I$22,$G$5:$G$22,W281),CubicSpline($I$5:$I$22,$G$5:$G$22,W281))</f>
        <v>#VALUE!</v>
      </c>
      <c r="Y281" s="221" t="e">
        <f t="shared" si="599"/>
        <v>#VALUE!</v>
      </c>
      <c r="Z281" s="221" t="e">
        <f>Y281/PRODUCT($AA$6:AA280)</f>
        <v>#VALUE!</v>
      </c>
      <c r="AA281" s="16" t="e">
        <f t="shared" si="600"/>
        <v>#VALUE!</v>
      </c>
      <c r="AB281" s="10" t="e">
        <f t="shared" si="601"/>
        <v>#VALUE!</v>
      </c>
      <c r="AC281" s="90">
        <f t="shared" si="593"/>
        <v>281</v>
      </c>
      <c r="AD281" s="17">
        <f t="shared" si="602"/>
        <v>46274</v>
      </c>
      <c r="AE281" s="16" t="e">
        <f t="shared" si="594"/>
        <v>#VALUE!</v>
      </c>
      <c r="AF281" s="10">
        <f ca="1">IFERROR(AVERAGE(INDIRECT("AE"&amp;AC281-Template!$F$10+1):INDIRECT("AE"&amp;AC281)),0)</f>
        <v>0</v>
      </c>
      <c r="AG281" s="35"/>
      <c r="AH281" s="86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112" t="str">
        <f>IFERROR(IF((AW280+1)&gt;=Template!$C$5,"-",AW280+1),"-")</f>
        <v>-</v>
      </c>
      <c r="AX281" s="89">
        <f>IFERROR(_xll.EfirEndOfDay(3342963,AW281,"LAST","LAST_TRADE_DATE",,,,0),0)</f>
        <v>0</v>
      </c>
      <c r="AY281" s="35"/>
      <c r="AZ281" s="17">
        <f t="shared" ref="AZ281" si="646">AZ280+1</f>
        <v>46297</v>
      </c>
      <c r="BA281" s="216">
        <f t="shared" si="618"/>
        <v>5</v>
      </c>
      <c r="BB281" s="216">
        <f t="shared" ref="BB281" si="647">BB280+1</f>
        <v>276</v>
      </c>
      <c r="BC281" s="16">
        <f t="shared" si="620"/>
        <v>0.75616438356164384</v>
      </c>
      <c r="BD281" s="16">
        <f>IF(Template!$F$7="Linear interpolation",LinInterp($AO$5:$AO$18,$AM$5:$AM$18,BC281),CubicSpline($AO$5:$AO$18,$AM$5:$AM$18,BC281))</f>
        <v>15.153685819893234</v>
      </c>
      <c r="BE281" s="221">
        <f t="shared" si="621"/>
        <v>1.1145867749668639</v>
      </c>
      <c r="BF281" s="221">
        <f>BE281/PRODUCT($BG$6:BG280)</f>
        <v>1.0003662951533236</v>
      </c>
      <c r="BG281" s="16">
        <f t="shared" si="622"/>
        <v>1.0003662951533236</v>
      </c>
      <c r="BH281" s="10">
        <f t="shared" si="623"/>
        <v>13.369773096313153</v>
      </c>
      <c r="BI281" s="90"/>
      <c r="BJ281" s="17">
        <f t="shared" si="605"/>
        <v>46274</v>
      </c>
      <c r="BK281" s="16">
        <f t="shared" si="597"/>
        <v>13.280130794693257</v>
      </c>
      <c r="BL281" s="10">
        <f ca="1">IFERROR(AVERAGE(INDIRECT("BK"&amp;AC281-Template!$F$10+1):INDIRECT("BK"&amp;AC281)),0)</f>
        <v>13.27045510060546</v>
      </c>
      <c r="BM281" s="35"/>
      <c r="BN281" s="86"/>
      <c r="BO281" s="35"/>
      <c r="BP281" s="35"/>
      <c r="BQ281" s="35"/>
      <c r="BR281" s="35"/>
      <c r="BS281" s="35"/>
      <c r="BT281" s="35"/>
      <c r="BU281" s="35"/>
      <c r="BV281" s="35"/>
      <c r="BW281" s="35"/>
      <c r="BX281" s="35"/>
      <c r="BY281" s="35"/>
      <c r="BZ281" s="35"/>
      <c r="CA281" s="35"/>
      <c r="CB281" s="35"/>
      <c r="CC281" s="35"/>
      <c r="CD281" s="35"/>
      <c r="CE281" s="35"/>
      <c r="CF281" s="35"/>
      <c r="CG281" s="35"/>
      <c r="CH281" s="35"/>
    </row>
    <row r="282" spans="1:86" ht="15.6" x14ac:dyDescent="0.3">
      <c r="A282" s="35"/>
      <c r="B282" s="86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112" t="str">
        <f>IFERROR(IF((Q281+1)&gt;=Template!$C$5,"-",Q281+1),"-")</f>
        <v>-</v>
      </c>
      <c r="R282" s="89">
        <f>IFERROR(_xll.EfirEndOfDay($E$5,Q282,"LAST","LAST_TRADE_DATE"),0)</f>
        <v>0</v>
      </c>
      <c r="S282" s="35"/>
      <c r="T282" s="17">
        <f t="shared" si="598"/>
        <v>46298</v>
      </c>
      <c r="U282" s="216">
        <f t="shared" si="592"/>
        <v>6</v>
      </c>
      <c r="V282" s="216">
        <f t="shared" si="598"/>
        <v>277</v>
      </c>
      <c r="W282" s="16">
        <f t="shared" si="606"/>
        <v>0.75890410958904109</v>
      </c>
      <c r="X282" s="16" t="e">
        <f>IF(Template!$F$7="Linear interpolation",LinInterp($I$5:$I$22,$G$5:$G$22,W282),CubicSpline($I$5:$I$22,$G$5:$G$22,W282))</f>
        <v>#VALUE!</v>
      </c>
      <c r="Y282" s="221" t="e">
        <f t="shared" si="599"/>
        <v>#VALUE!</v>
      </c>
      <c r="Z282" s="221" t="e">
        <f>Y282/PRODUCT($AA$6:AA281)</f>
        <v>#VALUE!</v>
      </c>
      <c r="AA282" s="16" t="e">
        <f t="shared" si="600"/>
        <v>#VALUE!</v>
      </c>
      <c r="AB282" s="10" t="e">
        <f t="shared" si="601"/>
        <v>#VALUE!</v>
      </c>
      <c r="AC282" s="90">
        <f t="shared" si="593"/>
        <v>282</v>
      </c>
      <c r="AD282" s="17">
        <f t="shared" si="602"/>
        <v>46275</v>
      </c>
      <c r="AE282" s="16" t="e">
        <f t="shared" si="594"/>
        <v>#VALUE!</v>
      </c>
      <c r="AF282" s="10">
        <f ca="1">IFERROR(AVERAGE(INDIRECT("AE"&amp;AC282-Template!$F$10+1):INDIRECT("AE"&amp;AC282)),0)</f>
        <v>0</v>
      </c>
      <c r="AG282" s="35"/>
      <c r="AH282" s="86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112" t="str">
        <f>IFERROR(IF((AW281+1)&gt;=Template!$C$5,"-",AW281+1),"-")</f>
        <v>-</v>
      </c>
      <c r="AX282" s="89">
        <f>IFERROR(_xll.EfirEndOfDay(3342963,AW282,"LAST","LAST_TRADE_DATE",,,,0),0)</f>
        <v>0</v>
      </c>
      <c r="AY282" s="35"/>
      <c r="AZ282" s="17">
        <f t="shared" ref="AZ282" si="648">AZ281+1</f>
        <v>46298</v>
      </c>
      <c r="BA282" s="216">
        <f t="shared" si="618"/>
        <v>6</v>
      </c>
      <c r="BB282" s="216">
        <f t="shared" ref="BB282" si="649">BB281+1</f>
        <v>277</v>
      </c>
      <c r="BC282" s="16">
        <f t="shared" si="620"/>
        <v>0.75890410958904109</v>
      </c>
      <c r="BD282" s="16">
        <f>IF(Template!$F$7="Linear interpolation",LinInterp($AO$5:$AO$18,$AM$5:$AM$18,BC282),CubicSpline($AO$5:$AO$18,$AM$5:$AM$18,BC282))</f>
        <v>15.152794549776175</v>
      </c>
      <c r="BE282" s="221">
        <f t="shared" si="621"/>
        <v>1.1149951805558356</v>
      </c>
      <c r="BF282" s="221">
        <f>BE282/PRODUCT($BG$6:BG281)</f>
        <v>1.0003664188362398</v>
      </c>
      <c r="BG282" s="16">
        <f t="shared" si="622"/>
        <v>1.0003662951533236</v>
      </c>
      <c r="BH282" s="10">
        <f t="shared" si="623"/>
        <v>13.369773096313153</v>
      </c>
      <c r="BI282" s="90"/>
      <c r="BJ282" s="17">
        <f t="shared" si="605"/>
        <v>46275</v>
      </c>
      <c r="BK282" s="16">
        <f t="shared" si="597"/>
        <v>13.282415864309559</v>
      </c>
      <c r="BL282" s="10">
        <f ca="1">IFERROR(AVERAGE(INDIRECT("BK"&amp;AC282-Template!$F$10+1):INDIRECT("BK"&amp;AC282)),0)</f>
        <v>13.270481512441568</v>
      </c>
      <c r="BM282" s="35"/>
      <c r="BN282" s="86"/>
      <c r="BO282" s="35"/>
      <c r="BP282" s="35"/>
      <c r="BQ282" s="35"/>
      <c r="BR282" s="35"/>
      <c r="BS282" s="35"/>
      <c r="BT282" s="35"/>
      <c r="BU282" s="35"/>
      <c r="BV282" s="35"/>
      <c r="BW282" s="35"/>
      <c r="BX282" s="35"/>
      <c r="BY282" s="35"/>
      <c r="BZ282" s="35"/>
      <c r="CA282" s="35"/>
      <c r="CB282" s="35"/>
      <c r="CC282" s="35"/>
      <c r="CD282" s="35"/>
      <c r="CE282" s="35"/>
      <c r="CF282" s="35"/>
      <c r="CG282" s="35"/>
      <c r="CH282" s="35"/>
    </row>
    <row r="283" spans="1:86" ht="15.6" x14ac:dyDescent="0.3">
      <c r="A283" s="35"/>
      <c r="B283" s="86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112" t="str">
        <f>IFERROR(IF((Q282+1)&gt;=Template!$C$5,"-",Q282+1),"-")</f>
        <v>-</v>
      </c>
      <c r="R283" s="89">
        <f>IFERROR(_xll.EfirEndOfDay($E$5,Q283,"LAST","LAST_TRADE_DATE"),0)</f>
        <v>0</v>
      </c>
      <c r="S283" s="35"/>
      <c r="T283" s="17">
        <f t="shared" si="598"/>
        <v>46299</v>
      </c>
      <c r="U283" s="216">
        <f t="shared" si="592"/>
        <v>7</v>
      </c>
      <c r="V283" s="216">
        <f t="shared" si="598"/>
        <v>278</v>
      </c>
      <c r="W283" s="16">
        <f t="shared" si="606"/>
        <v>0.76164383561643834</v>
      </c>
      <c r="X283" s="16" t="e">
        <f>IF(Template!$F$7="Linear interpolation",LinInterp($I$5:$I$22,$G$5:$G$22,W283),CubicSpline($I$5:$I$22,$G$5:$G$22,W283))</f>
        <v>#VALUE!</v>
      </c>
      <c r="Y283" s="221" t="e">
        <f t="shared" si="599"/>
        <v>#VALUE!</v>
      </c>
      <c r="Z283" s="221" t="e">
        <f>Y283/PRODUCT($AA$6:AA282)</f>
        <v>#VALUE!</v>
      </c>
      <c r="AA283" s="16" t="e">
        <f t="shared" si="600"/>
        <v>#VALUE!</v>
      </c>
      <c r="AB283" s="10" t="e">
        <f t="shared" si="601"/>
        <v>#VALUE!</v>
      </c>
      <c r="AC283" s="90">
        <f t="shared" si="593"/>
        <v>283</v>
      </c>
      <c r="AD283" s="17">
        <f t="shared" si="602"/>
        <v>46276</v>
      </c>
      <c r="AE283" s="16" t="e">
        <f t="shared" si="594"/>
        <v>#VALUE!</v>
      </c>
      <c r="AF283" s="10">
        <f ca="1">IFERROR(AVERAGE(INDIRECT("AE"&amp;AC283-Template!$F$10+1):INDIRECT("AE"&amp;AC283)),0)</f>
        <v>0</v>
      </c>
      <c r="AG283" s="35"/>
      <c r="AH283" s="86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112" t="str">
        <f>IFERROR(IF((AW282+1)&gt;=Template!$C$5,"-",AW282+1),"-")</f>
        <v>-</v>
      </c>
      <c r="AX283" s="89">
        <f>IFERROR(_xll.EfirEndOfDay(3342963,AW283,"LAST","LAST_TRADE_DATE",,,,0),0)</f>
        <v>0</v>
      </c>
      <c r="AY283" s="35"/>
      <c r="AZ283" s="17">
        <f t="shared" ref="AZ283" si="650">AZ282+1</f>
        <v>46299</v>
      </c>
      <c r="BA283" s="216">
        <f t="shared" si="618"/>
        <v>7</v>
      </c>
      <c r="BB283" s="216">
        <f t="shared" ref="BB283" si="651">BB282+1</f>
        <v>278</v>
      </c>
      <c r="BC283" s="16">
        <f t="shared" si="620"/>
        <v>0.76164383561643834</v>
      </c>
      <c r="BD283" s="16">
        <f>IF(Template!$F$7="Linear interpolation",LinInterp($AO$5:$AO$18,$AM$5:$AM$18,BC283),CubicSpline($AO$5:$AO$18,$AM$5:$AM$18,BC283))</f>
        <v>15.151947056889432</v>
      </c>
      <c r="BE283" s="221">
        <f t="shared" si="621"/>
        <v>1.1154038707346647</v>
      </c>
      <c r="BF283" s="221">
        <f>BE283/PRODUCT($BG$6:BG282)</f>
        <v>1.0003666635442447</v>
      </c>
      <c r="BG283" s="16">
        <f t="shared" si="622"/>
        <v>1.0003662951533236</v>
      </c>
      <c r="BH283" s="10">
        <f t="shared" si="623"/>
        <v>13.369773096313153</v>
      </c>
      <c r="BI283" s="90"/>
      <c r="BJ283" s="17">
        <f t="shared" si="605"/>
        <v>46276</v>
      </c>
      <c r="BK283" s="16">
        <f t="shared" si="597"/>
        <v>13.284860159305079</v>
      </c>
      <c r="BL283" s="10">
        <f ca="1">IFERROR(AVERAGE(INDIRECT("BK"&amp;AC283-Template!$F$10+1):INDIRECT("BK"&amp;AC283)),0)</f>
        <v>13.270662271841093</v>
      </c>
      <c r="BM283" s="35"/>
      <c r="BN283" s="86"/>
      <c r="BO283" s="35"/>
      <c r="BP283" s="35"/>
      <c r="BQ283" s="35"/>
      <c r="BR283" s="35"/>
      <c r="BS283" s="35"/>
      <c r="BT283" s="35"/>
      <c r="BU283" s="35"/>
      <c r="BV283" s="35"/>
      <c r="BW283" s="35"/>
      <c r="BX283" s="35"/>
      <c r="BY283" s="35"/>
      <c r="BZ283" s="35"/>
      <c r="CA283" s="35"/>
      <c r="CB283" s="35"/>
      <c r="CC283" s="35"/>
      <c r="CD283" s="35"/>
      <c r="CE283" s="35"/>
      <c r="CF283" s="35"/>
      <c r="CG283" s="35"/>
      <c r="CH283" s="35"/>
    </row>
    <row r="284" spans="1:86" ht="15.6" x14ac:dyDescent="0.3">
      <c r="A284" s="35"/>
      <c r="B284" s="86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112" t="str">
        <f>IFERROR(IF((Q283+1)&gt;=Template!$C$5,"-",Q283+1),"-")</f>
        <v>-</v>
      </c>
      <c r="R284" s="89">
        <f>IFERROR(_xll.EfirEndOfDay($E$5,Q284,"LAST","LAST_TRADE_DATE"),0)</f>
        <v>0</v>
      </c>
      <c r="S284" s="35"/>
      <c r="T284" s="17">
        <f t="shared" si="598"/>
        <v>46300</v>
      </c>
      <c r="U284" s="216">
        <f t="shared" si="592"/>
        <v>1</v>
      </c>
      <c r="V284" s="216">
        <f t="shared" si="598"/>
        <v>279</v>
      </c>
      <c r="W284" s="16">
        <f t="shared" si="606"/>
        <v>0.76438356164383559</v>
      </c>
      <c r="X284" s="16" t="e">
        <f>IF(Template!$F$7="Linear interpolation",LinInterp($I$5:$I$22,$G$5:$G$22,W284),CubicSpline($I$5:$I$22,$G$5:$G$22,W284))</f>
        <v>#VALUE!</v>
      </c>
      <c r="Y284" s="221" t="e">
        <f t="shared" si="599"/>
        <v>#VALUE!</v>
      </c>
      <c r="Z284" s="221" t="e">
        <f>Y284/PRODUCT($AA$6:AA283)</f>
        <v>#VALUE!</v>
      </c>
      <c r="AA284" s="16" t="e">
        <f t="shared" si="600"/>
        <v>#VALUE!</v>
      </c>
      <c r="AB284" s="10" t="e">
        <f t="shared" si="601"/>
        <v>#VALUE!</v>
      </c>
      <c r="AC284" s="90">
        <f t="shared" si="593"/>
        <v>284</v>
      </c>
      <c r="AD284" s="17">
        <f t="shared" si="602"/>
        <v>46277</v>
      </c>
      <c r="AE284" s="16" t="e">
        <f t="shared" si="594"/>
        <v>#VALUE!</v>
      </c>
      <c r="AF284" s="10">
        <f ca="1">IFERROR(AVERAGE(INDIRECT("AE"&amp;AC284-Template!$F$10+1):INDIRECT("AE"&amp;AC284)),0)</f>
        <v>0</v>
      </c>
      <c r="AG284" s="35"/>
      <c r="AH284" s="86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112" t="str">
        <f>IFERROR(IF((AW283+1)&gt;=Template!$C$5,"-",AW283+1),"-")</f>
        <v>-</v>
      </c>
      <c r="AX284" s="89">
        <f>IFERROR(_xll.EfirEndOfDay(3342963,AW284,"LAST","LAST_TRADE_DATE",,,,0),0)</f>
        <v>0</v>
      </c>
      <c r="AY284" s="35"/>
      <c r="AZ284" s="17">
        <f t="shared" ref="AZ284" si="652">AZ283+1</f>
        <v>46300</v>
      </c>
      <c r="BA284" s="216">
        <f t="shared" si="618"/>
        <v>1</v>
      </c>
      <c r="BB284" s="216">
        <f t="shared" ref="BB284" si="653">BB283+1</f>
        <v>279</v>
      </c>
      <c r="BC284" s="16">
        <f t="shared" si="620"/>
        <v>0.76438356164383559</v>
      </c>
      <c r="BD284" s="16">
        <f>IF(Template!$F$7="Linear interpolation",LinInterp($AO$5:$AO$18,$AM$5:$AM$18,BC284),CubicSpline($AO$5:$AO$18,$AM$5:$AM$18,BC284))</f>
        <v>15.151142497705006</v>
      </c>
      <c r="BE284" s="221">
        <f t="shared" si="621"/>
        <v>1.1158128426536904</v>
      </c>
      <c r="BF284" s="221">
        <f>BE284/PRODUCT($BG$6:BG283)</f>
        <v>1.0003670265404085</v>
      </c>
      <c r="BG284" s="16">
        <f t="shared" si="622"/>
        <v>1.0003670265404085</v>
      </c>
      <c r="BH284" s="10">
        <f t="shared" si="623"/>
        <v>13.396468724911848</v>
      </c>
      <c r="BI284" s="90"/>
      <c r="BJ284" s="17">
        <f t="shared" si="605"/>
        <v>46277</v>
      </c>
      <c r="BK284" s="16">
        <f t="shared" si="597"/>
        <v>13.284860159305079</v>
      </c>
      <c r="BL284" s="10">
        <f ca="1">IFERROR(AVERAGE(INDIRECT("BK"&amp;AC284-Template!$F$10+1):INDIRECT("BK"&amp;AC284)),0)</f>
        <v>13.270910923703289</v>
      </c>
      <c r="BM284" s="35"/>
      <c r="BN284" s="86"/>
      <c r="BO284" s="35"/>
      <c r="BP284" s="35"/>
      <c r="BQ284" s="35"/>
      <c r="BR284" s="35"/>
      <c r="BS284" s="35"/>
      <c r="BT284" s="35"/>
      <c r="BU284" s="35"/>
      <c r="BV284" s="35"/>
      <c r="BW284" s="35"/>
      <c r="BX284" s="35"/>
      <c r="BY284" s="35"/>
      <c r="BZ284" s="35"/>
      <c r="CA284" s="35"/>
      <c r="CB284" s="35"/>
      <c r="CC284" s="35"/>
      <c r="CD284" s="35"/>
      <c r="CE284" s="35"/>
      <c r="CF284" s="35"/>
      <c r="CG284" s="35"/>
      <c r="CH284" s="35"/>
    </row>
    <row r="285" spans="1:86" ht="15.6" x14ac:dyDescent="0.3">
      <c r="A285" s="35"/>
      <c r="B285" s="86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112" t="str">
        <f>IFERROR(IF((Q284+1)&gt;=Template!$C$5,"-",Q284+1),"-")</f>
        <v>-</v>
      </c>
      <c r="R285" s="89">
        <f>IFERROR(_xll.EfirEndOfDay($E$5,Q285,"LAST","LAST_TRADE_DATE"),0)</f>
        <v>0</v>
      </c>
      <c r="S285" s="35"/>
      <c r="T285" s="17">
        <f t="shared" si="598"/>
        <v>46301</v>
      </c>
      <c r="U285" s="216">
        <f t="shared" si="592"/>
        <v>2</v>
      </c>
      <c r="V285" s="216">
        <f t="shared" si="598"/>
        <v>280</v>
      </c>
      <c r="W285" s="16">
        <f t="shared" si="606"/>
        <v>0.76712328767123283</v>
      </c>
      <c r="X285" s="16" t="e">
        <f>IF(Template!$F$7="Linear interpolation",LinInterp($I$5:$I$22,$G$5:$G$22,W285),CubicSpline($I$5:$I$22,$G$5:$G$22,W285))</f>
        <v>#VALUE!</v>
      </c>
      <c r="Y285" s="221" t="e">
        <f t="shared" si="599"/>
        <v>#VALUE!</v>
      </c>
      <c r="Z285" s="221" t="e">
        <f>Y285/PRODUCT($AA$6:AA284)</f>
        <v>#VALUE!</v>
      </c>
      <c r="AA285" s="16" t="e">
        <f t="shared" si="600"/>
        <v>#VALUE!</v>
      </c>
      <c r="AB285" s="10" t="e">
        <f t="shared" si="601"/>
        <v>#VALUE!</v>
      </c>
      <c r="AC285" s="90">
        <f t="shared" si="593"/>
        <v>285</v>
      </c>
      <c r="AD285" s="17">
        <f t="shared" si="602"/>
        <v>46278</v>
      </c>
      <c r="AE285" s="16" t="e">
        <f t="shared" si="594"/>
        <v>#VALUE!</v>
      </c>
      <c r="AF285" s="10">
        <f ca="1">IFERROR(AVERAGE(INDIRECT("AE"&amp;AC285-Template!$F$10+1):INDIRECT("AE"&amp;AC285)),0)</f>
        <v>0</v>
      </c>
      <c r="AG285" s="35"/>
      <c r="AH285" s="86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112" t="str">
        <f>IFERROR(IF((AW284+1)&gt;=Template!$C$5,"-",AW284+1),"-")</f>
        <v>-</v>
      </c>
      <c r="AX285" s="89">
        <f>IFERROR(_xll.EfirEndOfDay(3342963,AW285,"LAST","LAST_TRADE_DATE",,,,0),0)</f>
        <v>0</v>
      </c>
      <c r="AY285" s="35"/>
      <c r="AZ285" s="17">
        <f t="shared" ref="AZ285" si="654">AZ284+1</f>
        <v>46301</v>
      </c>
      <c r="BA285" s="216">
        <f t="shared" si="618"/>
        <v>2</v>
      </c>
      <c r="BB285" s="216">
        <f t="shared" ref="BB285" si="655">BB284+1</f>
        <v>280</v>
      </c>
      <c r="BC285" s="16">
        <f t="shared" si="620"/>
        <v>0.76712328767123283</v>
      </c>
      <c r="BD285" s="16">
        <f>IF(Template!$F$7="Linear interpolation",LinInterp($AO$5:$AO$18,$AM$5:$AM$18,BC285),CubicSpline($AO$5:$AO$18,$AM$5:$AM$18,BC285))</f>
        <v>15.150380028694901</v>
      </c>
      <c r="BE285" s="221">
        <f t="shared" si="621"/>
        <v>1.1162220933708102</v>
      </c>
      <c r="BF285" s="221">
        <f>BE285/PRODUCT($BG$6:BG284)</f>
        <v>1.0003667736214135</v>
      </c>
      <c r="BG285" s="16">
        <f t="shared" si="622"/>
        <v>1.0003667736214135</v>
      </c>
      <c r="BH285" s="10">
        <f t="shared" si="623"/>
        <v>13.387237181591406</v>
      </c>
      <c r="BI285" s="90"/>
      <c r="BJ285" s="17">
        <f t="shared" si="605"/>
        <v>46278</v>
      </c>
      <c r="BK285" s="16">
        <f t="shared" si="597"/>
        <v>13.284860159305079</v>
      </c>
      <c r="BL285" s="10">
        <f ca="1">IFERROR(AVERAGE(INDIRECT("BK"&amp;AC285-Template!$F$10+1):INDIRECT("BK"&amp;AC285)),0)</f>
        <v>13.271222477712019</v>
      </c>
      <c r="BM285" s="35"/>
      <c r="BN285" s="86"/>
      <c r="BO285" s="35"/>
      <c r="BP285" s="35"/>
      <c r="BQ285" s="35"/>
      <c r="BR285" s="35"/>
      <c r="BS285" s="35"/>
      <c r="BT285" s="35"/>
      <c r="BU285" s="35"/>
      <c r="BV285" s="35"/>
      <c r="BW285" s="35"/>
      <c r="BX285" s="35"/>
      <c r="BY285" s="35"/>
      <c r="BZ285" s="35"/>
      <c r="CA285" s="35"/>
      <c r="CB285" s="35"/>
      <c r="CC285" s="35"/>
      <c r="CD285" s="35"/>
      <c r="CE285" s="35"/>
      <c r="CF285" s="35"/>
      <c r="CG285" s="35"/>
      <c r="CH285" s="35"/>
    </row>
    <row r="286" spans="1:86" ht="15.6" x14ac:dyDescent="0.3">
      <c r="A286" s="35"/>
      <c r="B286" s="86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112" t="str">
        <f>IFERROR(IF((Q285+1)&gt;=Template!$C$5,"-",Q285+1),"-")</f>
        <v>-</v>
      </c>
      <c r="R286" s="89">
        <f>IFERROR(_xll.EfirEndOfDay($E$5,Q286,"LAST","LAST_TRADE_DATE"),0)</f>
        <v>0</v>
      </c>
      <c r="S286" s="35"/>
      <c r="T286" s="17">
        <f t="shared" si="598"/>
        <v>46302</v>
      </c>
      <c r="U286" s="216">
        <f t="shared" si="592"/>
        <v>3</v>
      </c>
      <c r="V286" s="216">
        <f t="shared" si="598"/>
        <v>281</v>
      </c>
      <c r="W286" s="16">
        <f t="shared" si="606"/>
        <v>0.76986301369863008</v>
      </c>
      <c r="X286" s="16" t="e">
        <f>IF(Template!$F$7="Linear interpolation",LinInterp($I$5:$I$22,$G$5:$G$22,W286),CubicSpline($I$5:$I$22,$G$5:$G$22,W286))</f>
        <v>#VALUE!</v>
      </c>
      <c r="Y286" s="221" t="e">
        <f t="shared" si="599"/>
        <v>#VALUE!</v>
      </c>
      <c r="Z286" s="221" t="e">
        <f>Y286/PRODUCT($AA$6:AA285)</f>
        <v>#VALUE!</v>
      </c>
      <c r="AA286" s="16" t="e">
        <f t="shared" si="600"/>
        <v>#VALUE!</v>
      </c>
      <c r="AB286" s="10" t="e">
        <f t="shared" si="601"/>
        <v>#VALUE!</v>
      </c>
      <c r="AC286" s="90">
        <f t="shared" si="593"/>
        <v>286</v>
      </c>
      <c r="AD286" s="17">
        <f t="shared" si="602"/>
        <v>46279</v>
      </c>
      <c r="AE286" s="16" t="e">
        <f t="shared" si="594"/>
        <v>#VALUE!</v>
      </c>
      <c r="AF286" s="10">
        <f ca="1">IFERROR(AVERAGE(INDIRECT("AE"&amp;AC286-Template!$F$10+1):INDIRECT("AE"&amp;AC286)),0)</f>
        <v>0</v>
      </c>
      <c r="AG286" s="35"/>
      <c r="AH286" s="86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112" t="str">
        <f>IFERROR(IF((AW285+1)&gt;=Template!$C$5,"-",AW285+1),"-")</f>
        <v>-</v>
      </c>
      <c r="AX286" s="89">
        <f>IFERROR(_xll.EfirEndOfDay(3342963,AW286,"LAST","LAST_TRADE_DATE",,,,0),0)</f>
        <v>0</v>
      </c>
      <c r="AY286" s="35"/>
      <c r="AZ286" s="17">
        <f t="shared" ref="AZ286" si="656">AZ285+1</f>
        <v>46302</v>
      </c>
      <c r="BA286" s="216">
        <f t="shared" si="618"/>
        <v>3</v>
      </c>
      <c r="BB286" s="216">
        <f t="shared" ref="BB286" si="657">BB285+1</f>
        <v>281</v>
      </c>
      <c r="BC286" s="16">
        <f t="shared" si="620"/>
        <v>0.76986301369863008</v>
      </c>
      <c r="BD286" s="16">
        <f>IF(Template!$F$7="Linear interpolation",LinInterp($AO$5:$AO$18,$AM$5:$AM$18,BC286),CubicSpline($AO$5:$AO$18,$AM$5:$AM$18,BC286))</f>
        <v>15.149658806331123</v>
      </c>
      <c r="BE286" s="221">
        <f t="shared" si="621"/>
        <v>1.1166316198514807</v>
      </c>
      <c r="BF286" s="221">
        <f>BE286/PRODUCT($BG$6:BG285)</f>
        <v>1.0003668861986361</v>
      </c>
      <c r="BG286" s="16">
        <f t="shared" si="622"/>
        <v>1.0003668861986361</v>
      </c>
      <c r="BH286" s="10">
        <f t="shared" si="623"/>
        <v>13.391346250218316</v>
      </c>
      <c r="BI286" s="90"/>
      <c r="BJ286" s="17">
        <f t="shared" si="605"/>
        <v>46279</v>
      </c>
      <c r="BK286" s="16">
        <f t="shared" si="597"/>
        <v>13.301123091233102</v>
      </c>
      <c r="BL286" s="10">
        <f ca="1">IFERROR(AVERAGE(INDIRECT("BK"&amp;AC286-Template!$F$10+1):INDIRECT("BK"&amp;AC286)),0)</f>
        <v>13.272076129451682</v>
      </c>
      <c r="BM286" s="35"/>
      <c r="BN286" s="86"/>
      <c r="BO286" s="35"/>
      <c r="BP286" s="35"/>
      <c r="BQ286" s="35"/>
      <c r="BR286" s="35"/>
      <c r="BS286" s="35"/>
      <c r="BT286" s="35"/>
      <c r="BU286" s="35"/>
      <c r="BV286" s="35"/>
      <c r="BW286" s="35"/>
      <c r="BX286" s="35"/>
      <c r="BY286" s="35"/>
      <c r="BZ286" s="35"/>
      <c r="CA286" s="35"/>
      <c r="CB286" s="35"/>
      <c r="CC286" s="35"/>
      <c r="CD286" s="35"/>
      <c r="CE286" s="35"/>
      <c r="CF286" s="35"/>
      <c r="CG286" s="35"/>
      <c r="CH286" s="35"/>
    </row>
    <row r="287" spans="1:86" ht="15.6" x14ac:dyDescent="0.3">
      <c r="A287" s="35"/>
      <c r="B287" s="86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112" t="str">
        <f>IFERROR(IF((Q286+1)&gt;=Template!$C$5,"-",Q286+1),"-")</f>
        <v>-</v>
      </c>
      <c r="R287" s="89">
        <f>IFERROR(_xll.EfirEndOfDay($E$5,Q287,"LAST","LAST_TRADE_DATE"),0)</f>
        <v>0</v>
      </c>
      <c r="S287" s="35"/>
      <c r="T287" s="17">
        <f t="shared" si="598"/>
        <v>46303</v>
      </c>
      <c r="U287" s="216">
        <f t="shared" si="592"/>
        <v>4</v>
      </c>
      <c r="V287" s="216">
        <f t="shared" si="598"/>
        <v>282</v>
      </c>
      <c r="W287" s="16">
        <f t="shared" si="606"/>
        <v>0.77260273972602744</v>
      </c>
      <c r="X287" s="16" t="e">
        <f>IF(Template!$F$7="Linear interpolation",LinInterp($I$5:$I$22,$G$5:$G$22,W287),CubicSpline($I$5:$I$22,$G$5:$G$22,W287))</f>
        <v>#VALUE!</v>
      </c>
      <c r="Y287" s="221" t="e">
        <f t="shared" si="599"/>
        <v>#VALUE!</v>
      </c>
      <c r="Z287" s="221" t="e">
        <f>Y287/PRODUCT($AA$6:AA286)</f>
        <v>#VALUE!</v>
      </c>
      <c r="AA287" s="16" t="e">
        <f t="shared" si="600"/>
        <v>#VALUE!</v>
      </c>
      <c r="AB287" s="10" t="e">
        <f t="shared" si="601"/>
        <v>#VALUE!</v>
      </c>
      <c r="AC287" s="90">
        <f t="shared" si="593"/>
        <v>287</v>
      </c>
      <c r="AD287" s="17">
        <f t="shared" si="602"/>
        <v>46280</v>
      </c>
      <c r="AE287" s="16" t="e">
        <f t="shared" si="594"/>
        <v>#VALUE!</v>
      </c>
      <c r="AF287" s="10">
        <f ca="1">IFERROR(AVERAGE(INDIRECT("AE"&amp;AC287-Template!$F$10+1):INDIRECT("AE"&amp;AC287)),0)</f>
        <v>0</v>
      </c>
      <c r="AG287" s="35"/>
      <c r="AH287" s="86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112" t="str">
        <f>IFERROR(IF((AW286+1)&gt;=Template!$C$5,"-",AW286+1),"-")</f>
        <v>-</v>
      </c>
      <c r="AX287" s="89">
        <f>IFERROR(_xll.EfirEndOfDay(3342963,AW287,"LAST","LAST_TRADE_DATE",,,,0),0)</f>
        <v>0</v>
      </c>
      <c r="AY287" s="35"/>
      <c r="AZ287" s="17">
        <f t="shared" ref="AZ287" si="658">AZ286+1</f>
        <v>46303</v>
      </c>
      <c r="BA287" s="216">
        <f t="shared" si="618"/>
        <v>4</v>
      </c>
      <c r="BB287" s="216">
        <f t="shared" ref="BB287" si="659">BB286+1</f>
        <v>282</v>
      </c>
      <c r="BC287" s="16">
        <f t="shared" si="620"/>
        <v>0.77260273972602744</v>
      </c>
      <c r="BD287" s="16">
        <f>IF(Template!$F$7="Linear interpolation",LinInterp($AO$5:$AO$18,$AM$5:$AM$18,BC287),CubicSpline($AO$5:$AO$18,$AM$5:$AM$18,BC287))</f>
        <v>15.148977987085674</v>
      </c>
      <c r="BE287" s="221">
        <f t="shared" si="621"/>
        <v>1.1170414189687168</v>
      </c>
      <c r="BF287" s="221">
        <f>BE287/PRODUCT($BG$6:BG286)</f>
        <v>1.0003669958023313</v>
      </c>
      <c r="BG287" s="16">
        <f t="shared" si="622"/>
        <v>1.0003669958023313</v>
      </c>
      <c r="BH287" s="10">
        <f t="shared" si="623"/>
        <v>13.395346785094242</v>
      </c>
      <c r="BI287" s="90"/>
      <c r="BJ287" s="17">
        <f t="shared" si="605"/>
        <v>46280</v>
      </c>
      <c r="BK287" s="16">
        <f t="shared" si="597"/>
        <v>13.296236127881444</v>
      </c>
      <c r="BL287" s="10">
        <f ca="1">IFERROR(AVERAGE(INDIRECT("BK"&amp;AC287-Template!$F$10+1):INDIRECT("BK"&amp;AC287)),0)</f>
        <v>13.272766882412956</v>
      </c>
      <c r="BM287" s="35"/>
      <c r="BN287" s="86"/>
      <c r="BO287" s="35"/>
      <c r="BP287" s="35"/>
      <c r="BQ287" s="35"/>
      <c r="BR287" s="35"/>
      <c r="BS287" s="35"/>
      <c r="BT287" s="35"/>
      <c r="BU287" s="35"/>
      <c r="BV287" s="35"/>
      <c r="BW287" s="35"/>
      <c r="BX287" s="35"/>
      <c r="BY287" s="35"/>
      <c r="BZ287" s="35"/>
      <c r="CA287" s="35"/>
      <c r="CB287" s="35"/>
      <c r="CC287" s="35"/>
      <c r="CD287" s="35"/>
      <c r="CE287" s="35"/>
      <c r="CF287" s="35"/>
      <c r="CG287" s="35"/>
      <c r="CH287" s="35"/>
    </row>
    <row r="288" spans="1:86" ht="15.6" x14ac:dyDescent="0.3">
      <c r="A288" s="35"/>
      <c r="B288" s="86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112" t="str">
        <f>IFERROR(IF((Q287+1)&gt;=Template!$C$5,"-",Q287+1),"-")</f>
        <v>-</v>
      </c>
      <c r="R288" s="89">
        <f>IFERROR(_xll.EfirEndOfDay($E$5,Q288,"LAST","LAST_TRADE_DATE"),0)</f>
        <v>0</v>
      </c>
      <c r="S288" s="35"/>
      <c r="T288" s="17">
        <f t="shared" si="598"/>
        <v>46304</v>
      </c>
      <c r="U288" s="216">
        <f t="shared" si="592"/>
        <v>5</v>
      </c>
      <c r="V288" s="216">
        <f t="shared" si="598"/>
        <v>283</v>
      </c>
      <c r="W288" s="16">
        <f t="shared" si="606"/>
        <v>0.77534246575342469</v>
      </c>
      <c r="X288" s="16" t="e">
        <f>IF(Template!$F$7="Linear interpolation",LinInterp($I$5:$I$22,$G$5:$G$22,W288),CubicSpline($I$5:$I$22,$G$5:$G$22,W288))</f>
        <v>#VALUE!</v>
      </c>
      <c r="Y288" s="221" t="e">
        <f t="shared" si="599"/>
        <v>#VALUE!</v>
      </c>
      <c r="Z288" s="221" t="e">
        <f>Y288/PRODUCT($AA$6:AA287)</f>
        <v>#VALUE!</v>
      </c>
      <c r="AA288" s="16" t="e">
        <f t="shared" si="600"/>
        <v>#VALUE!</v>
      </c>
      <c r="AB288" s="10" t="e">
        <f t="shared" si="601"/>
        <v>#VALUE!</v>
      </c>
      <c r="AC288" s="90">
        <f t="shared" si="593"/>
        <v>288</v>
      </c>
      <c r="AD288" s="17">
        <f t="shared" si="602"/>
        <v>46281</v>
      </c>
      <c r="AE288" s="16" t="e">
        <f t="shared" si="594"/>
        <v>#VALUE!</v>
      </c>
      <c r="AF288" s="10">
        <f ca="1">IFERROR(AVERAGE(INDIRECT("AE"&amp;AC288-Template!$F$10+1):INDIRECT("AE"&amp;AC288)),0)</f>
        <v>0</v>
      </c>
      <c r="AG288" s="35"/>
      <c r="AH288" s="86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112" t="str">
        <f>IFERROR(IF((AW287+1)&gt;=Template!$C$5,"-",AW287+1),"-")</f>
        <v>-</v>
      </c>
      <c r="AX288" s="89">
        <f>IFERROR(_xll.EfirEndOfDay(3342963,AW288,"LAST","LAST_TRADE_DATE",,,,0),0)</f>
        <v>0</v>
      </c>
      <c r="AY288" s="35"/>
      <c r="AZ288" s="17">
        <f t="shared" ref="AZ288" si="660">AZ287+1</f>
        <v>46304</v>
      </c>
      <c r="BA288" s="216">
        <f t="shared" si="618"/>
        <v>5</v>
      </c>
      <c r="BB288" s="216">
        <f t="shared" ref="BB288" si="661">BB287+1</f>
        <v>283</v>
      </c>
      <c r="BC288" s="16">
        <f t="shared" si="620"/>
        <v>0.77534246575342469</v>
      </c>
      <c r="BD288" s="16">
        <f>IF(Template!$F$7="Linear interpolation",LinInterp($AO$5:$AO$18,$AM$5:$AM$18,BC288),CubicSpline($AO$5:$AO$18,$AM$5:$AM$18,BC288))</f>
        <v>15.148336727430557</v>
      </c>
      <c r="BE288" s="221">
        <f t="shared" si="621"/>
        <v>1.1174514875030916</v>
      </c>
      <c r="BF288" s="221">
        <f>BE288/PRODUCT($BG$6:BG287)</f>
        <v>1.0003671023539606</v>
      </c>
      <c r="BG288" s="16">
        <f t="shared" si="622"/>
        <v>1.0003671023539606</v>
      </c>
      <c r="BH288" s="10">
        <f t="shared" si="623"/>
        <v>13.399235919563601</v>
      </c>
      <c r="BI288" s="90"/>
      <c r="BJ288" s="17">
        <f t="shared" si="605"/>
        <v>46281</v>
      </c>
      <c r="BK288" s="16">
        <f t="shared" si="597"/>
        <v>13.299481442780149</v>
      </c>
      <c r="BL288" s="10">
        <f ca="1">IFERROR(AVERAGE(INDIRECT("BK"&amp;AC288-Template!$F$10+1):INDIRECT("BK"&amp;AC288)),0)</f>
        <v>13.273893147020036</v>
      </c>
      <c r="BM288" s="35"/>
      <c r="BN288" s="86"/>
      <c r="BO288" s="35"/>
      <c r="BP288" s="35"/>
      <c r="BQ288" s="35"/>
      <c r="BR288" s="35"/>
      <c r="BS288" s="35"/>
      <c r="BT288" s="35"/>
      <c r="BU288" s="35"/>
      <c r="BV288" s="35"/>
      <c r="BW288" s="35"/>
      <c r="BX288" s="35"/>
      <c r="BY288" s="35"/>
      <c r="BZ288" s="35"/>
      <c r="CA288" s="35"/>
      <c r="CB288" s="35"/>
      <c r="CC288" s="35"/>
      <c r="CD288" s="35"/>
      <c r="CE288" s="35"/>
      <c r="CF288" s="35"/>
      <c r="CG288" s="35"/>
      <c r="CH288" s="35"/>
    </row>
    <row r="289" spans="1:86" ht="15.6" x14ac:dyDescent="0.3">
      <c r="A289" s="35"/>
      <c r="B289" s="86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112" t="str">
        <f>IFERROR(IF((Q288+1)&gt;=Template!$C$5,"-",Q288+1),"-")</f>
        <v>-</v>
      </c>
      <c r="R289" s="89">
        <f>IFERROR(_xll.EfirEndOfDay($E$5,Q289,"LAST","LAST_TRADE_DATE"),0)</f>
        <v>0</v>
      </c>
      <c r="S289" s="35"/>
      <c r="T289" s="17">
        <f t="shared" si="598"/>
        <v>46305</v>
      </c>
      <c r="U289" s="216">
        <f t="shared" si="592"/>
        <v>6</v>
      </c>
      <c r="V289" s="216">
        <f t="shared" si="598"/>
        <v>284</v>
      </c>
      <c r="W289" s="16">
        <f t="shared" si="606"/>
        <v>0.77808219178082194</v>
      </c>
      <c r="X289" s="16" t="e">
        <f>IF(Template!$F$7="Linear interpolation",LinInterp($I$5:$I$22,$G$5:$G$22,W289),CubicSpline($I$5:$I$22,$G$5:$G$22,W289))</f>
        <v>#VALUE!</v>
      </c>
      <c r="Y289" s="221" t="e">
        <f t="shared" si="599"/>
        <v>#VALUE!</v>
      </c>
      <c r="Z289" s="221" t="e">
        <f>Y289/PRODUCT($AA$6:AA288)</f>
        <v>#VALUE!</v>
      </c>
      <c r="AA289" s="16" t="e">
        <f t="shared" si="600"/>
        <v>#VALUE!</v>
      </c>
      <c r="AB289" s="10" t="e">
        <f t="shared" si="601"/>
        <v>#VALUE!</v>
      </c>
      <c r="AC289" s="90">
        <f t="shared" si="593"/>
        <v>289</v>
      </c>
      <c r="AD289" s="17">
        <f t="shared" si="602"/>
        <v>46282</v>
      </c>
      <c r="AE289" s="16" t="e">
        <f t="shared" si="594"/>
        <v>#VALUE!</v>
      </c>
      <c r="AF289" s="10">
        <f ca="1">IFERROR(AVERAGE(INDIRECT("AE"&amp;AC289-Template!$F$10+1):INDIRECT("AE"&amp;AC289)),0)</f>
        <v>0</v>
      </c>
      <c r="AG289" s="35"/>
      <c r="AH289" s="86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112" t="str">
        <f>IFERROR(IF((AW288+1)&gt;=Template!$C$5,"-",AW288+1),"-")</f>
        <v>-</v>
      </c>
      <c r="AX289" s="89">
        <f>IFERROR(_xll.EfirEndOfDay(3342963,AW289,"LAST","LAST_TRADE_DATE",,,,0),0)</f>
        <v>0</v>
      </c>
      <c r="AY289" s="35"/>
      <c r="AZ289" s="17">
        <f t="shared" ref="AZ289" si="662">AZ288+1</f>
        <v>46305</v>
      </c>
      <c r="BA289" s="216">
        <f t="shared" si="618"/>
        <v>6</v>
      </c>
      <c r="BB289" s="216">
        <f t="shared" ref="BB289" si="663">BB288+1</f>
        <v>284</v>
      </c>
      <c r="BC289" s="16">
        <f t="shared" si="620"/>
        <v>0.77808219178082194</v>
      </c>
      <c r="BD289" s="16">
        <f>IF(Template!$F$7="Linear interpolation",LinInterp($AO$5:$AO$18,$AM$5:$AM$18,BC289),CubicSpline($AO$5:$AO$18,$AM$5:$AM$18,BC289))</f>
        <v>15.147734183837777</v>
      </c>
      <c r="BE289" s="221">
        <f t="shared" si="621"/>
        <v>1.1178618221427379</v>
      </c>
      <c r="BF289" s="221">
        <f>BE289/PRODUCT($BG$6:BG288)</f>
        <v>1.0003672057751367</v>
      </c>
      <c r="BG289" s="16">
        <f t="shared" si="622"/>
        <v>1.0003671023539606</v>
      </c>
      <c r="BH289" s="10">
        <f t="shared" si="623"/>
        <v>13.399235919563601</v>
      </c>
      <c r="BI289" s="90"/>
      <c r="BJ289" s="17">
        <f t="shared" si="605"/>
        <v>46282</v>
      </c>
      <c r="BK289" s="16">
        <f t="shared" si="597"/>
        <v>13.302887933720475</v>
      </c>
      <c r="BL289" s="10">
        <f ca="1">IFERROR(AVERAGE(INDIRECT("BK"&amp;AC289-Template!$F$10+1):INDIRECT("BK"&amp;AC289)),0)</f>
        <v>13.275007098835159</v>
      </c>
      <c r="BM289" s="35"/>
      <c r="BN289" s="86"/>
      <c r="BO289" s="35"/>
      <c r="BP289" s="35"/>
      <c r="BQ289" s="35"/>
      <c r="BR289" s="35"/>
      <c r="BS289" s="35"/>
      <c r="BT289" s="35"/>
      <c r="BU289" s="35"/>
      <c r="BV289" s="35"/>
      <c r="BW289" s="35"/>
      <c r="BX289" s="35"/>
      <c r="BY289" s="35"/>
      <c r="BZ289" s="35"/>
      <c r="CA289" s="35"/>
      <c r="CB289" s="35"/>
      <c r="CC289" s="35"/>
      <c r="CD289" s="35"/>
      <c r="CE289" s="35"/>
      <c r="CF289" s="35"/>
      <c r="CG289" s="35"/>
      <c r="CH289" s="35"/>
    </row>
    <row r="290" spans="1:86" ht="15.6" x14ac:dyDescent="0.3">
      <c r="A290" s="35"/>
      <c r="B290" s="86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112" t="str">
        <f>IFERROR(IF((Q289+1)&gt;=Template!$C$5,"-",Q289+1),"-")</f>
        <v>-</v>
      </c>
      <c r="R290" s="89">
        <f>IFERROR(_xll.EfirEndOfDay($E$5,Q290,"LAST","LAST_TRADE_DATE"),0)</f>
        <v>0</v>
      </c>
      <c r="S290" s="35"/>
      <c r="T290" s="17">
        <f t="shared" si="598"/>
        <v>46306</v>
      </c>
      <c r="U290" s="216">
        <f t="shared" si="592"/>
        <v>7</v>
      </c>
      <c r="V290" s="216">
        <f t="shared" si="598"/>
        <v>285</v>
      </c>
      <c r="W290" s="16">
        <f t="shared" si="606"/>
        <v>0.78082191780821919</v>
      </c>
      <c r="X290" s="16" t="e">
        <f>IF(Template!$F$7="Linear interpolation",LinInterp($I$5:$I$22,$G$5:$G$22,W290),CubicSpline($I$5:$I$22,$G$5:$G$22,W290))</f>
        <v>#VALUE!</v>
      </c>
      <c r="Y290" s="221" t="e">
        <f t="shared" si="599"/>
        <v>#VALUE!</v>
      </c>
      <c r="Z290" s="221" t="e">
        <f>Y290/PRODUCT($AA$6:AA289)</f>
        <v>#VALUE!</v>
      </c>
      <c r="AA290" s="16" t="e">
        <f t="shared" si="600"/>
        <v>#VALUE!</v>
      </c>
      <c r="AB290" s="10" t="e">
        <f t="shared" si="601"/>
        <v>#VALUE!</v>
      </c>
      <c r="AC290" s="90">
        <f t="shared" si="593"/>
        <v>290</v>
      </c>
      <c r="AD290" s="17">
        <f t="shared" si="602"/>
        <v>46283</v>
      </c>
      <c r="AE290" s="16" t="e">
        <f t="shared" si="594"/>
        <v>#VALUE!</v>
      </c>
      <c r="AF290" s="10">
        <f ca="1">IFERROR(AVERAGE(INDIRECT("AE"&amp;AC290-Template!$F$10+1):INDIRECT("AE"&amp;AC290)),0)</f>
        <v>0</v>
      </c>
      <c r="AG290" s="35"/>
      <c r="AH290" s="86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112" t="str">
        <f>IFERROR(IF((AW289+1)&gt;=Template!$C$5,"-",AW289+1),"-")</f>
        <v>-</v>
      </c>
      <c r="AX290" s="89">
        <f>IFERROR(_xll.EfirEndOfDay(3342963,AW290,"LAST","LAST_TRADE_DATE",,,,0),0)</f>
        <v>0</v>
      </c>
      <c r="AY290" s="35"/>
      <c r="AZ290" s="17">
        <f t="shared" ref="AZ290" si="664">AZ289+1</f>
        <v>46306</v>
      </c>
      <c r="BA290" s="216">
        <f t="shared" si="618"/>
        <v>7</v>
      </c>
      <c r="BB290" s="216">
        <f t="shared" ref="BB290" si="665">BB289+1</f>
        <v>285</v>
      </c>
      <c r="BC290" s="16">
        <f t="shared" si="620"/>
        <v>0.78082191780821919</v>
      </c>
      <c r="BD290" s="16">
        <f>IF(Template!$F$7="Linear interpolation",LinInterp($AO$5:$AO$18,$AM$5:$AM$18,BC290),CubicSpline($AO$5:$AO$18,$AM$5:$AM$18,BC290))</f>
        <v>15.147169512779335</v>
      </c>
      <c r="BE290" s="221">
        <f t="shared" si="621"/>
        <v>1.1182724194833455</v>
      </c>
      <c r="BF290" s="221">
        <f>BE290/PRODUCT($BG$6:BG289)</f>
        <v>1.0003674094088197</v>
      </c>
      <c r="BG290" s="16">
        <f t="shared" si="622"/>
        <v>1.0003671023539606</v>
      </c>
      <c r="BH290" s="10">
        <f t="shared" si="623"/>
        <v>13.399235919563601</v>
      </c>
      <c r="BI290" s="90"/>
      <c r="BJ290" s="17">
        <f t="shared" si="605"/>
        <v>46283</v>
      </c>
      <c r="BK290" s="16">
        <f t="shared" si="597"/>
        <v>13.30645592259394</v>
      </c>
      <c r="BL290" s="10">
        <f ca="1">IFERROR(AVERAGE(INDIRECT("BK"&amp;AC290-Template!$F$10+1):INDIRECT("BK"&amp;AC290)),0)</f>
        <v>13.27627775932825</v>
      </c>
      <c r="BM290" s="35"/>
      <c r="BN290" s="86"/>
      <c r="BO290" s="35"/>
      <c r="BP290" s="35"/>
      <c r="BQ290" s="35"/>
      <c r="BR290" s="35"/>
      <c r="BS290" s="35"/>
      <c r="BT290" s="35"/>
      <c r="BU290" s="35"/>
      <c r="BV290" s="35"/>
      <c r="BW290" s="35"/>
      <c r="BX290" s="35"/>
      <c r="BY290" s="35"/>
      <c r="BZ290" s="35"/>
      <c r="CA290" s="35"/>
      <c r="CB290" s="35"/>
      <c r="CC290" s="35"/>
      <c r="CD290" s="35"/>
      <c r="CE290" s="35"/>
      <c r="CF290" s="35"/>
      <c r="CG290" s="35"/>
      <c r="CH290" s="35"/>
    </row>
    <row r="291" spans="1:86" ht="15.6" x14ac:dyDescent="0.3">
      <c r="A291" s="35"/>
      <c r="B291" s="86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112" t="str">
        <f>IFERROR(IF((Q290+1)&gt;=Template!$C$5,"-",Q290+1),"-")</f>
        <v>-</v>
      </c>
      <c r="R291" s="89">
        <f>IFERROR(_xll.EfirEndOfDay($E$5,Q291,"LAST","LAST_TRADE_DATE"),0)</f>
        <v>0</v>
      </c>
      <c r="S291" s="35"/>
      <c r="T291" s="17">
        <f t="shared" si="598"/>
        <v>46307</v>
      </c>
      <c r="U291" s="216">
        <f t="shared" si="592"/>
        <v>1</v>
      </c>
      <c r="V291" s="216">
        <f t="shared" si="598"/>
        <v>286</v>
      </c>
      <c r="W291" s="16">
        <f t="shared" si="606"/>
        <v>0.78356164383561644</v>
      </c>
      <c r="X291" s="16" t="e">
        <f>IF(Template!$F$7="Linear interpolation",LinInterp($I$5:$I$22,$G$5:$G$22,W291),CubicSpline($I$5:$I$22,$G$5:$G$22,W291))</f>
        <v>#VALUE!</v>
      </c>
      <c r="Y291" s="221" t="e">
        <f t="shared" si="599"/>
        <v>#VALUE!</v>
      </c>
      <c r="Z291" s="221" t="e">
        <f>Y291/PRODUCT($AA$6:AA290)</f>
        <v>#VALUE!</v>
      </c>
      <c r="AA291" s="16" t="e">
        <f t="shared" si="600"/>
        <v>#VALUE!</v>
      </c>
      <c r="AB291" s="10" t="e">
        <f t="shared" si="601"/>
        <v>#VALUE!</v>
      </c>
      <c r="AC291" s="90">
        <f t="shared" si="593"/>
        <v>291</v>
      </c>
      <c r="AD291" s="17">
        <f t="shared" si="602"/>
        <v>46284</v>
      </c>
      <c r="AE291" s="16" t="e">
        <f t="shared" si="594"/>
        <v>#VALUE!</v>
      </c>
      <c r="AF291" s="10">
        <f ca="1">IFERROR(AVERAGE(INDIRECT("AE"&amp;AC291-Template!$F$10+1):INDIRECT("AE"&amp;AC291)),0)</f>
        <v>0</v>
      </c>
      <c r="AG291" s="35"/>
      <c r="AH291" s="86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112" t="str">
        <f>IFERROR(IF((AW290+1)&gt;=Template!$C$5,"-",AW290+1),"-")</f>
        <v>-</v>
      </c>
      <c r="AX291" s="89">
        <f>IFERROR(_xll.EfirEndOfDay(3342963,AW291,"LAST","LAST_TRADE_DATE",,,,0),0)</f>
        <v>0</v>
      </c>
      <c r="AY291" s="35"/>
      <c r="AZ291" s="17">
        <f t="shared" ref="AZ291" si="666">AZ290+1</f>
        <v>46307</v>
      </c>
      <c r="BA291" s="216">
        <f t="shared" si="618"/>
        <v>1</v>
      </c>
      <c r="BB291" s="216">
        <f t="shared" ref="BB291" si="667">BB290+1</f>
        <v>286</v>
      </c>
      <c r="BC291" s="16">
        <f t="shared" si="620"/>
        <v>0.78356164383561644</v>
      </c>
      <c r="BD291" s="16">
        <f>IF(Template!$F$7="Linear interpolation",LinInterp($AO$5:$AO$18,$AM$5:$AM$18,BC291),CubicSpline($AO$5:$AO$18,$AM$5:$AM$18,BC291))</f>
        <v>15.146641870727239</v>
      </c>
      <c r="BE291" s="221">
        <f t="shared" si="621"/>
        <v>1.1186832760281642</v>
      </c>
      <c r="BF291" s="221">
        <f>BE291/PRODUCT($BG$6:BG290)</f>
        <v>1.0003677099682848</v>
      </c>
      <c r="BG291" s="16">
        <f t="shared" si="622"/>
        <v>1.0003677099682848</v>
      </c>
      <c r="BH291" s="10">
        <f t="shared" si="623"/>
        <v>13.421413842396479</v>
      </c>
      <c r="BI291" s="90"/>
      <c r="BJ291" s="17">
        <f t="shared" si="605"/>
        <v>46284</v>
      </c>
      <c r="BK291" s="16">
        <f t="shared" si="597"/>
        <v>13.30645592259394</v>
      </c>
      <c r="BL291" s="10">
        <f ca="1">IFERROR(AVERAGE(INDIRECT("BK"&amp;AC291-Template!$F$10+1):INDIRECT("BK"&amp;AC291)),0)</f>
        <v>13.277581135460126</v>
      </c>
      <c r="BM291" s="35"/>
      <c r="BN291" s="86"/>
      <c r="BO291" s="35"/>
      <c r="BP291" s="35"/>
      <c r="BQ291" s="35"/>
      <c r="BR291" s="35"/>
      <c r="BS291" s="35"/>
      <c r="BT291" s="35"/>
      <c r="BU291" s="35"/>
      <c r="BV291" s="35"/>
      <c r="BW291" s="35"/>
      <c r="BX291" s="35"/>
      <c r="BY291" s="35"/>
      <c r="BZ291" s="35"/>
      <c r="CA291" s="35"/>
      <c r="CB291" s="35"/>
      <c r="CC291" s="35"/>
      <c r="CD291" s="35"/>
      <c r="CE291" s="35"/>
      <c r="CF291" s="35"/>
      <c r="CG291" s="35"/>
      <c r="CH291" s="35"/>
    </row>
    <row r="292" spans="1:86" ht="15.6" x14ac:dyDescent="0.3">
      <c r="A292" s="35"/>
      <c r="B292" s="86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112" t="str">
        <f>IFERROR(IF((Q291+1)&gt;=Template!$C$5,"-",Q291+1),"-")</f>
        <v>-</v>
      </c>
      <c r="R292" s="89">
        <f>IFERROR(_xll.EfirEndOfDay($E$5,Q292,"LAST","LAST_TRADE_DATE"),0)</f>
        <v>0</v>
      </c>
      <c r="S292" s="35"/>
      <c r="T292" s="17">
        <f t="shared" si="598"/>
        <v>46308</v>
      </c>
      <c r="U292" s="216">
        <f t="shared" si="592"/>
        <v>2</v>
      </c>
      <c r="V292" s="216">
        <f t="shared" si="598"/>
        <v>287</v>
      </c>
      <c r="W292" s="16">
        <f t="shared" si="606"/>
        <v>0.78630136986301369</v>
      </c>
      <c r="X292" s="16" t="e">
        <f>IF(Template!$F$7="Linear interpolation",LinInterp($I$5:$I$22,$G$5:$G$22,W292),CubicSpline($I$5:$I$22,$G$5:$G$22,W292))</f>
        <v>#VALUE!</v>
      </c>
      <c r="Y292" s="221" t="e">
        <f t="shared" si="599"/>
        <v>#VALUE!</v>
      </c>
      <c r="Z292" s="221" t="e">
        <f>Y292/PRODUCT($AA$6:AA291)</f>
        <v>#VALUE!</v>
      </c>
      <c r="AA292" s="16" t="e">
        <f t="shared" si="600"/>
        <v>#VALUE!</v>
      </c>
      <c r="AB292" s="10" t="e">
        <f t="shared" si="601"/>
        <v>#VALUE!</v>
      </c>
      <c r="AC292" s="90">
        <f t="shared" si="593"/>
        <v>292</v>
      </c>
      <c r="AD292" s="17">
        <f t="shared" si="602"/>
        <v>46285</v>
      </c>
      <c r="AE292" s="16" t="e">
        <f t="shared" si="594"/>
        <v>#VALUE!</v>
      </c>
      <c r="AF292" s="10">
        <f ca="1">IFERROR(AVERAGE(INDIRECT("AE"&amp;AC292-Template!$F$10+1):INDIRECT("AE"&amp;AC292)),0)</f>
        <v>0</v>
      </c>
      <c r="AG292" s="35"/>
      <c r="AH292" s="86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112" t="str">
        <f>IFERROR(IF((AW291+1)&gt;=Template!$C$5,"-",AW291+1),"-")</f>
        <v>-</v>
      </c>
      <c r="AX292" s="89">
        <f>IFERROR(_xll.EfirEndOfDay(3342963,AW292,"LAST","LAST_TRADE_DATE",,,,0),0)</f>
        <v>0</v>
      </c>
      <c r="AY292" s="35"/>
      <c r="AZ292" s="17">
        <f t="shared" ref="AZ292" si="668">AZ291+1</f>
        <v>46308</v>
      </c>
      <c r="BA292" s="216">
        <f t="shared" si="618"/>
        <v>2</v>
      </c>
      <c r="BB292" s="216">
        <f t="shared" ref="BB292" si="669">BB291+1</f>
        <v>287</v>
      </c>
      <c r="BC292" s="16">
        <f t="shared" si="620"/>
        <v>0.78630136986301369</v>
      </c>
      <c r="BD292" s="16">
        <f>IF(Template!$F$7="Linear interpolation",LinInterp($AO$5:$AO$18,$AM$5:$AM$18,BC292),CubicSpline($AO$5:$AO$18,$AM$5:$AM$18,BC292))</f>
        <v>15.146150414153487</v>
      </c>
      <c r="BE292" s="221">
        <f t="shared" si="621"/>
        <v>1.1190943881880013</v>
      </c>
      <c r="BF292" s="221">
        <f>BE292/PRODUCT($BG$6:BG291)</f>
        <v>1.0003674964743343</v>
      </c>
      <c r="BG292" s="16">
        <f t="shared" si="622"/>
        <v>1.0003674964743343</v>
      </c>
      <c r="BH292" s="10">
        <f t="shared" si="623"/>
        <v>13.413621313202562</v>
      </c>
      <c r="BI292" s="90"/>
      <c r="BJ292" s="17">
        <f t="shared" si="605"/>
        <v>46285</v>
      </c>
      <c r="BK292" s="16">
        <f t="shared" si="597"/>
        <v>13.30645592259394</v>
      </c>
      <c r="BL292" s="10">
        <f ca="1">IFERROR(AVERAGE(INDIRECT("BK"&amp;AC292-Template!$F$10+1):INDIRECT("BK"&amp;AC292)),0)</f>
        <v>13.278912155617943</v>
      </c>
      <c r="BM292" s="35"/>
      <c r="BN292" s="86"/>
      <c r="BO292" s="35"/>
      <c r="BP292" s="35"/>
      <c r="BQ292" s="35"/>
      <c r="BR292" s="35"/>
      <c r="BS292" s="35"/>
      <c r="BT292" s="35"/>
      <c r="BU292" s="35"/>
      <c r="BV292" s="35"/>
      <c r="BW292" s="35"/>
      <c r="BX292" s="35"/>
      <c r="BY292" s="35"/>
      <c r="BZ292" s="35"/>
      <c r="CA292" s="35"/>
      <c r="CB292" s="35"/>
      <c r="CC292" s="35"/>
      <c r="CD292" s="35"/>
      <c r="CE292" s="35"/>
      <c r="CF292" s="35"/>
      <c r="CG292" s="35"/>
      <c r="CH292" s="35"/>
    </row>
    <row r="293" spans="1:86" ht="15.6" x14ac:dyDescent="0.3">
      <c r="A293" s="35"/>
      <c r="B293" s="86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112" t="str">
        <f>IFERROR(IF((Q292+1)&gt;=Template!$C$5,"-",Q292+1),"-")</f>
        <v>-</v>
      </c>
      <c r="R293" s="89">
        <f>IFERROR(_xll.EfirEndOfDay($E$5,Q293,"LAST","LAST_TRADE_DATE"),0)</f>
        <v>0</v>
      </c>
      <c r="S293" s="35"/>
      <c r="T293" s="17">
        <f t="shared" si="598"/>
        <v>46309</v>
      </c>
      <c r="U293" s="216">
        <f t="shared" si="592"/>
        <v>3</v>
      </c>
      <c r="V293" s="216">
        <f t="shared" si="598"/>
        <v>288</v>
      </c>
      <c r="W293" s="16">
        <f t="shared" si="606"/>
        <v>0.78904109589041094</v>
      </c>
      <c r="X293" s="16" t="e">
        <f>IF(Template!$F$7="Linear interpolation",LinInterp($I$5:$I$22,$G$5:$G$22,W293),CubicSpline($I$5:$I$22,$G$5:$G$22,W293))</f>
        <v>#VALUE!</v>
      </c>
      <c r="Y293" s="221" t="e">
        <f t="shared" si="599"/>
        <v>#VALUE!</v>
      </c>
      <c r="Z293" s="221" t="e">
        <f>Y293/PRODUCT($AA$6:AA292)</f>
        <v>#VALUE!</v>
      </c>
      <c r="AA293" s="16" t="e">
        <f t="shared" si="600"/>
        <v>#VALUE!</v>
      </c>
      <c r="AB293" s="10" t="e">
        <f t="shared" si="601"/>
        <v>#VALUE!</v>
      </c>
      <c r="AC293" s="90">
        <f t="shared" si="593"/>
        <v>293</v>
      </c>
      <c r="AD293" s="17">
        <f t="shared" si="602"/>
        <v>46286</v>
      </c>
      <c r="AE293" s="16" t="e">
        <f t="shared" si="594"/>
        <v>#VALUE!</v>
      </c>
      <c r="AF293" s="10">
        <f ca="1">IFERROR(AVERAGE(INDIRECT("AE"&amp;AC293-Template!$F$10+1):INDIRECT("AE"&amp;AC293)),0)</f>
        <v>0</v>
      </c>
      <c r="AG293" s="35"/>
      <c r="AH293" s="86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112" t="str">
        <f>IFERROR(IF((AW292+1)&gt;=Template!$C$5,"-",AW292+1),"-")</f>
        <v>-</v>
      </c>
      <c r="AX293" s="89">
        <f>IFERROR(_xll.EfirEndOfDay(3342963,AW293,"LAST","LAST_TRADE_DATE",,,,0),0)</f>
        <v>0</v>
      </c>
      <c r="AY293" s="35"/>
      <c r="AZ293" s="17">
        <f t="shared" ref="AZ293" si="670">AZ292+1</f>
        <v>46309</v>
      </c>
      <c r="BA293" s="216">
        <f t="shared" si="618"/>
        <v>3</v>
      </c>
      <c r="BB293" s="216">
        <f t="shared" ref="BB293" si="671">BB292+1</f>
        <v>288</v>
      </c>
      <c r="BC293" s="16">
        <f t="shared" si="620"/>
        <v>0.78904109589041094</v>
      </c>
      <c r="BD293" s="16">
        <f>IF(Template!$F$7="Linear interpolation",LinInterp($AO$5:$AO$18,$AM$5:$AM$18,BC293),CubicSpline($AO$5:$AO$18,$AM$5:$AM$18,BC293))</f>
        <v>15.145694299530087</v>
      </c>
      <c r="BE293" s="221">
        <f t="shared" si="621"/>
        <v>1.1195057522812237</v>
      </c>
      <c r="BF293" s="221">
        <f>BE293/PRODUCT($BG$6:BG292)</f>
        <v>1.0003675865928419</v>
      </c>
      <c r="BG293" s="16">
        <f t="shared" si="622"/>
        <v>1.0003675865928419</v>
      </c>
      <c r="BH293" s="10">
        <f t="shared" si="623"/>
        <v>13.416910638727963</v>
      </c>
      <c r="BI293" s="90"/>
      <c r="BJ293" s="17">
        <f t="shared" si="605"/>
        <v>46286</v>
      </c>
      <c r="BK293" s="16">
        <f t="shared" si="597"/>
        <v>13.329483646502883</v>
      </c>
      <c r="BL293" s="10">
        <f ca="1">IFERROR(AVERAGE(INDIRECT("BK"&amp;AC293-Template!$F$10+1):INDIRECT("BK"&amp;AC293)),0)</f>
        <v>13.281010766572726</v>
      </c>
      <c r="BM293" s="35"/>
      <c r="BN293" s="86"/>
      <c r="BO293" s="35"/>
      <c r="BP293" s="35"/>
      <c r="BQ293" s="35"/>
      <c r="BR293" s="35"/>
      <c r="BS293" s="35"/>
      <c r="BT293" s="35"/>
      <c r="BU293" s="35"/>
      <c r="BV293" s="35"/>
      <c r="BW293" s="35"/>
      <c r="BX293" s="35"/>
      <c r="BY293" s="35"/>
      <c r="BZ293" s="35"/>
      <c r="CA293" s="35"/>
      <c r="CB293" s="35"/>
      <c r="CC293" s="35"/>
      <c r="CD293" s="35"/>
      <c r="CE293" s="35"/>
      <c r="CF293" s="35"/>
      <c r="CG293" s="35"/>
      <c r="CH293" s="35"/>
    </row>
    <row r="294" spans="1:86" ht="15.6" x14ac:dyDescent="0.3">
      <c r="A294" s="35"/>
      <c r="B294" s="86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112" t="str">
        <f>IFERROR(IF((Q293+1)&gt;=Template!$C$5,"-",Q293+1),"-")</f>
        <v>-</v>
      </c>
      <c r="R294" s="89">
        <f>IFERROR(_xll.EfirEndOfDay($E$5,Q294,"LAST","LAST_TRADE_DATE"),0)</f>
        <v>0</v>
      </c>
      <c r="S294" s="35"/>
      <c r="T294" s="17">
        <f t="shared" si="598"/>
        <v>46310</v>
      </c>
      <c r="U294" s="216">
        <f t="shared" si="592"/>
        <v>4</v>
      </c>
      <c r="V294" s="216">
        <f t="shared" si="598"/>
        <v>289</v>
      </c>
      <c r="W294" s="16">
        <f t="shared" si="606"/>
        <v>0.79178082191780819</v>
      </c>
      <c r="X294" s="16" t="e">
        <f>IF(Template!$F$7="Linear interpolation",LinInterp($I$5:$I$22,$G$5:$G$22,W294),CubicSpline($I$5:$I$22,$G$5:$G$22,W294))</f>
        <v>#VALUE!</v>
      </c>
      <c r="Y294" s="221" t="e">
        <f t="shared" si="599"/>
        <v>#VALUE!</v>
      </c>
      <c r="Z294" s="221" t="e">
        <f>Y294/PRODUCT($AA$6:AA293)</f>
        <v>#VALUE!</v>
      </c>
      <c r="AA294" s="16" t="e">
        <f t="shared" si="600"/>
        <v>#VALUE!</v>
      </c>
      <c r="AB294" s="10" t="e">
        <f t="shared" si="601"/>
        <v>#VALUE!</v>
      </c>
      <c r="AC294" s="90">
        <f t="shared" si="593"/>
        <v>294</v>
      </c>
      <c r="AD294" s="17">
        <f t="shared" si="602"/>
        <v>46287</v>
      </c>
      <c r="AE294" s="16" t="e">
        <f t="shared" si="594"/>
        <v>#VALUE!</v>
      </c>
      <c r="AF294" s="10">
        <f ca="1">IFERROR(AVERAGE(INDIRECT("AE"&amp;AC294-Template!$F$10+1):INDIRECT("AE"&amp;AC294)),0)</f>
        <v>0</v>
      </c>
      <c r="AG294" s="35"/>
      <c r="AH294" s="86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112" t="str">
        <f>IFERROR(IF((AW293+1)&gt;=Template!$C$5,"-",AW293+1),"-")</f>
        <v>-</v>
      </c>
      <c r="AX294" s="89">
        <f>IFERROR(_xll.EfirEndOfDay(3342963,AW294,"LAST","LAST_TRADE_DATE",,,,0),0)</f>
        <v>0</v>
      </c>
      <c r="AY294" s="35"/>
      <c r="AZ294" s="17">
        <f t="shared" ref="AZ294" si="672">AZ293+1</f>
        <v>46310</v>
      </c>
      <c r="BA294" s="216">
        <f t="shared" si="618"/>
        <v>4</v>
      </c>
      <c r="BB294" s="216">
        <f t="shared" ref="BB294" si="673">BB293+1</f>
        <v>289</v>
      </c>
      <c r="BC294" s="16">
        <f t="shared" si="620"/>
        <v>0.79178082191780819</v>
      </c>
      <c r="BD294" s="16">
        <f>IF(Template!$F$7="Linear interpolation",LinInterp($AO$5:$AO$18,$AM$5:$AM$18,BC294),CubicSpline($AO$5:$AO$18,$AM$5:$AM$18,BC294))</f>
        <v>15.14527268332904</v>
      </c>
      <c r="BE294" s="221">
        <f t="shared" si="621"/>
        <v>1.1199173645337559</v>
      </c>
      <c r="BF294" s="221">
        <f>BE294/PRODUCT($BG$6:BG293)</f>
        <v>1.0003676731912217</v>
      </c>
      <c r="BG294" s="16">
        <f t="shared" si="622"/>
        <v>1.0003676731912217</v>
      </c>
      <c r="BH294" s="10">
        <f t="shared" si="623"/>
        <v>13.420071479590678</v>
      </c>
      <c r="BI294" s="90"/>
      <c r="BJ294" s="17">
        <f t="shared" si="605"/>
        <v>46287</v>
      </c>
      <c r="BK294" s="16">
        <f t="shared" si="597"/>
        <v>13.322349260075361</v>
      </c>
      <c r="BL294" s="10">
        <f ca="1">IFERROR(AVERAGE(INDIRECT("BK"&amp;AC294-Template!$F$10+1):INDIRECT("BK"&amp;AC294)),0)</f>
        <v>13.282871564646591</v>
      </c>
      <c r="BM294" s="35"/>
      <c r="BN294" s="86"/>
      <c r="BO294" s="35"/>
      <c r="BP294" s="35"/>
      <c r="BQ294" s="35"/>
      <c r="BR294" s="35"/>
      <c r="BS294" s="35"/>
      <c r="BT294" s="35"/>
      <c r="BU294" s="35"/>
      <c r="BV294" s="35"/>
      <c r="BW294" s="35"/>
      <c r="BX294" s="35"/>
      <c r="BY294" s="35"/>
      <c r="BZ294" s="35"/>
      <c r="CA294" s="35"/>
      <c r="CB294" s="35"/>
      <c r="CC294" s="35"/>
      <c r="CD294" s="35"/>
      <c r="CE294" s="35"/>
      <c r="CF294" s="35"/>
      <c r="CG294" s="35"/>
      <c r="CH294" s="35"/>
    </row>
    <row r="295" spans="1:86" ht="15.6" x14ac:dyDescent="0.3">
      <c r="A295" s="35"/>
      <c r="B295" s="86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112" t="str">
        <f>IFERROR(IF((Q294+1)&gt;=Template!$C$5,"-",Q294+1),"-")</f>
        <v>-</v>
      </c>
      <c r="R295" s="89">
        <f>IFERROR(_xll.EfirEndOfDay($E$5,Q295,"LAST","LAST_TRADE_DATE"),0)</f>
        <v>0</v>
      </c>
      <c r="S295" s="35"/>
      <c r="T295" s="17">
        <f t="shared" si="598"/>
        <v>46311</v>
      </c>
      <c r="U295" s="216">
        <f t="shared" si="592"/>
        <v>5</v>
      </c>
      <c r="V295" s="216">
        <f t="shared" si="598"/>
        <v>290</v>
      </c>
      <c r="W295" s="16">
        <f t="shared" si="606"/>
        <v>0.79452054794520544</v>
      </c>
      <c r="X295" s="16" t="e">
        <f>IF(Template!$F$7="Linear interpolation",LinInterp($I$5:$I$22,$G$5:$G$22,W295),CubicSpline($I$5:$I$22,$G$5:$G$22,W295))</f>
        <v>#VALUE!</v>
      </c>
      <c r="Y295" s="221" t="e">
        <f t="shared" si="599"/>
        <v>#VALUE!</v>
      </c>
      <c r="Z295" s="221" t="e">
        <f>Y295/PRODUCT($AA$6:AA294)</f>
        <v>#VALUE!</v>
      </c>
      <c r="AA295" s="16" t="e">
        <f t="shared" si="600"/>
        <v>#VALUE!</v>
      </c>
      <c r="AB295" s="10" t="e">
        <f t="shared" si="601"/>
        <v>#VALUE!</v>
      </c>
      <c r="AC295" s="90">
        <f t="shared" si="593"/>
        <v>295</v>
      </c>
      <c r="AD295" s="17">
        <f t="shared" si="602"/>
        <v>46288</v>
      </c>
      <c r="AE295" s="16" t="e">
        <f t="shared" si="594"/>
        <v>#VALUE!</v>
      </c>
      <c r="AF295" s="10">
        <f ca="1">IFERROR(AVERAGE(INDIRECT("AE"&amp;AC295-Template!$F$10+1):INDIRECT("AE"&amp;AC295)),0)</f>
        <v>0</v>
      </c>
      <c r="AG295" s="35"/>
      <c r="AH295" s="86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112" t="str">
        <f>IFERROR(IF((AW294+1)&gt;=Template!$C$5,"-",AW294+1),"-")</f>
        <v>-</v>
      </c>
      <c r="AX295" s="89">
        <f>IFERROR(_xll.EfirEndOfDay(3342963,AW295,"LAST","LAST_TRADE_DATE",,,,0),0)</f>
        <v>0</v>
      </c>
      <c r="AY295" s="35"/>
      <c r="AZ295" s="17">
        <f t="shared" ref="AZ295" si="674">AZ294+1</f>
        <v>46311</v>
      </c>
      <c r="BA295" s="216">
        <f t="shared" si="618"/>
        <v>5</v>
      </c>
      <c r="BB295" s="216">
        <f t="shared" ref="BB295" si="675">BB294+1</f>
        <v>290</v>
      </c>
      <c r="BC295" s="16">
        <f t="shared" si="620"/>
        <v>0.79452054794520544</v>
      </c>
      <c r="BD295" s="16">
        <f>IF(Template!$F$7="Linear interpolation",LinInterp($AO$5:$AO$18,$AM$5:$AM$18,BC295),CubicSpline($AO$5:$AO$18,$AM$5:$AM$18,BC295))</f>
        <v>15.144884722022352</v>
      </c>
      <c r="BE295" s="221">
        <f t="shared" si="621"/>
        <v>1.1203292210790816</v>
      </c>
      <c r="BF295" s="221">
        <f>BE295/PRODUCT($BG$6:BG294)</f>
        <v>1.0003677561919913</v>
      </c>
      <c r="BG295" s="16">
        <f t="shared" si="622"/>
        <v>1.0003677561919913</v>
      </c>
      <c r="BH295" s="10">
        <f t="shared" si="623"/>
        <v>13.423101007680739</v>
      </c>
      <c r="BI295" s="90"/>
      <c r="BJ295" s="17">
        <f t="shared" si="605"/>
        <v>46288</v>
      </c>
      <c r="BK295" s="16">
        <f t="shared" si="597"/>
        <v>13.326729532210258</v>
      </c>
      <c r="BL295" s="10">
        <f ca="1">IFERROR(AVERAGE(INDIRECT("BK"&amp;AC295-Template!$F$10+1):INDIRECT("BK"&amp;AC295)),0)</f>
        <v>13.28499334732469</v>
      </c>
      <c r="BM295" s="35"/>
      <c r="BN295" s="86"/>
      <c r="BO295" s="35"/>
      <c r="BP295" s="35"/>
      <c r="BQ295" s="35"/>
      <c r="BR295" s="35"/>
      <c r="BS295" s="35"/>
      <c r="BT295" s="35"/>
      <c r="BU295" s="35"/>
      <c r="BV295" s="35"/>
      <c r="BW295" s="35"/>
      <c r="BX295" s="35"/>
      <c r="BY295" s="35"/>
      <c r="BZ295" s="35"/>
      <c r="CA295" s="35"/>
      <c r="CB295" s="35"/>
      <c r="CC295" s="35"/>
      <c r="CD295" s="35"/>
      <c r="CE295" s="35"/>
      <c r="CF295" s="35"/>
      <c r="CG295" s="35"/>
      <c r="CH295" s="35"/>
    </row>
    <row r="296" spans="1:86" ht="15.6" x14ac:dyDescent="0.3">
      <c r="A296" s="35"/>
      <c r="B296" s="86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112" t="str">
        <f>IFERROR(IF((Q295+1)&gt;=Template!$C$5,"-",Q295+1),"-")</f>
        <v>-</v>
      </c>
      <c r="R296" s="89">
        <f>IFERROR(_xll.EfirEndOfDay($E$5,Q296,"LAST","LAST_TRADE_DATE"),0)</f>
        <v>0</v>
      </c>
      <c r="S296" s="35"/>
      <c r="T296" s="17">
        <f t="shared" si="598"/>
        <v>46312</v>
      </c>
      <c r="U296" s="216">
        <f t="shared" si="592"/>
        <v>6</v>
      </c>
      <c r="V296" s="216">
        <f t="shared" si="598"/>
        <v>291</v>
      </c>
      <c r="W296" s="16">
        <f t="shared" si="606"/>
        <v>0.79726027397260268</v>
      </c>
      <c r="X296" s="16" t="e">
        <f>IF(Template!$F$7="Linear interpolation",LinInterp($I$5:$I$22,$G$5:$G$22,W296),CubicSpline($I$5:$I$22,$G$5:$G$22,W296))</f>
        <v>#VALUE!</v>
      </c>
      <c r="Y296" s="221" t="e">
        <f t="shared" si="599"/>
        <v>#VALUE!</v>
      </c>
      <c r="Z296" s="221" t="e">
        <f>Y296/PRODUCT($AA$6:AA295)</f>
        <v>#VALUE!</v>
      </c>
      <c r="AA296" s="16" t="e">
        <f t="shared" si="600"/>
        <v>#VALUE!</v>
      </c>
      <c r="AB296" s="10" t="e">
        <f t="shared" si="601"/>
        <v>#VALUE!</v>
      </c>
      <c r="AC296" s="90">
        <f t="shared" si="593"/>
        <v>296</v>
      </c>
      <c r="AD296" s="17">
        <f t="shared" si="602"/>
        <v>46289</v>
      </c>
      <c r="AE296" s="16" t="e">
        <f t="shared" si="594"/>
        <v>#VALUE!</v>
      </c>
      <c r="AF296" s="10">
        <f ca="1">IFERROR(AVERAGE(INDIRECT("AE"&amp;AC296-Template!$F$10+1):INDIRECT("AE"&amp;AC296)),0)</f>
        <v>0</v>
      </c>
      <c r="AG296" s="35"/>
      <c r="AH296" s="86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112" t="str">
        <f>IFERROR(IF((AW295+1)&gt;=Template!$C$5,"-",AW295+1),"-")</f>
        <v>-</v>
      </c>
      <c r="AX296" s="89">
        <f>IFERROR(_xll.EfirEndOfDay(3342963,AW296,"LAST","LAST_TRADE_DATE",,,,0),0)</f>
        <v>0</v>
      </c>
      <c r="AY296" s="35"/>
      <c r="AZ296" s="17">
        <f t="shared" ref="AZ296" si="676">AZ295+1</f>
        <v>46312</v>
      </c>
      <c r="BA296" s="216">
        <f t="shared" si="618"/>
        <v>6</v>
      </c>
      <c r="BB296" s="216">
        <f t="shared" ref="BB296" si="677">BB295+1</f>
        <v>291</v>
      </c>
      <c r="BC296" s="16">
        <f t="shared" si="620"/>
        <v>0.79726027397260268</v>
      </c>
      <c r="BD296" s="16">
        <f>IF(Template!$F$7="Linear interpolation",LinInterp($AO$5:$AO$18,$AM$5:$AM$18,BC296),CubicSpline($AO$5:$AO$18,$AM$5:$AM$18,BC296))</f>
        <v>15.144529572082023</v>
      </c>
      <c r="BE296" s="221">
        <f t="shared" si="621"/>
        <v>1.1207413179582431</v>
      </c>
      <c r="BF296" s="221">
        <f>BE296/PRODUCT($BG$6:BG295)</f>
        <v>1.0003678355178172</v>
      </c>
      <c r="BG296" s="16">
        <f t="shared" si="622"/>
        <v>1.0003677561919913</v>
      </c>
      <c r="BH296" s="10">
        <f t="shared" si="623"/>
        <v>13.423101007680739</v>
      </c>
      <c r="BI296" s="90"/>
      <c r="BJ296" s="17">
        <f t="shared" si="605"/>
        <v>46289</v>
      </c>
      <c r="BK296" s="16">
        <f t="shared" si="597"/>
        <v>13.331273212936257</v>
      </c>
      <c r="BL296" s="10">
        <f ca="1">IFERROR(AVERAGE(INDIRECT("BK"&amp;AC296-Template!$F$10+1):INDIRECT("BK"&amp;AC296)),0)</f>
        <v>13.28721124066891</v>
      </c>
      <c r="BM296" s="35"/>
      <c r="BN296" s="86"/>
      <c r="BO296" s="35"/>
      <c r="BP296" s="35"/>
      <c r="BQ296" s="35"/>
      <c r="BR296" s="35"/>
      <c r="BS296" s="35"/>
      <c r="BT296" s="35"/>
      <c r="BU296" s="35"/>
      <c r="BV296" s="35"/>
      <c r="BW296" s="35"/>
      <c r="BX296" s="35"/>
      <c r="BY296" s="35"/>
      <c r="BZ296" s="35"/>
      <c r="CA296" s="35"/>
      <c r="CB296" s="35"/>
      <c r="CC296" s="35"/>
      <c r="CD296" s="35"/>
      <c r="CE296" s="35"/>
      <c r="CF296" s="35"/>
      <c r="CG296" s="35"/>
      <c r="CH296" s="35"/>
    </row>
    <row r="297" spans="1:86" ht="15.6" x14ac:dyDescent="0.3">
      <c r="A297" s="35"/>
      <c r="B297" s="86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112" t="str">
        <f>IFERROR(IF((Q296+1)&gt;=Template!$C$5,"-",Q296+1),"-")</f>
        <v>-</v>
      </c>
      <c r="R297" s="89">
        <f>IFERROR(_xll.EfirEndOfDay($E$5,Q297,"LAST","LAST_TRADE_DATE"),0)</f>
        <v>0</v>
      </c>
      <c r="S297" s="35"/>
      <c r="T297" s="17">
        <f t="shared" si="598"/>
        <v>46313</v>
      </c>
      <c r="U297" s="216">
        <f t="shared" si="592"/>
        <v>7</v>
      </c>
      <c r="V297" s="216">
        <f t="shared" si="598"/>
        <v>292</v>
      </c>
      <c r="W297" s="16">
        <f t="shared" si="606"/>
        <v>0.8</v>
      </c>
      <c r="X297" s="16" t="e">
        <f>IF(Template!$F$7="Linear interpolation",LinInterp($I$5:$I$22,$G$5:$G$22,W297),CubicSpline($I$5:$I$22,$G$5:$G$22,W297))</f>
        <v>#VALUE!</v>
      </c>
      <c r="Y297" s="221" t="e">
        <f t="shared" si="599"/>
        <v>#VALUE!</v>
      </c>
      <c r="Z297" s="221" t="e">
        <f>Y297/PRODUCT($AA$6:AA296)</f>
        <v>#VALUE!</v>
      </c>
      <c r="AA297" s="16" t="e">
        <f t="shared" si="600"/>
        <v>#VALUE!</v>
      </c>
      <c r="AB297" s="10" t="e">
        <f t="shared" si="601"/>
        <v>#VALUE!</v>
      </c>
      <c r="AC297" s="90">
        <f t="shared" si="593"/>
        <v>297</v>
      </c>
      <c r="AD297" s="17">
        <f t="shared" si="602"/>
        <v>46290</v>
      </c>
      <c r="AE297" s="16" t="e">
        <f t="shared" si="594"/>
        <v>#VALUE!</v>
      </c>
      <c r="AF297" s="10">
        <f ca="1">IFERROR(AVERAGE(INDIRECT("AE"&amp;AC297-Template!$F$10+1):INDIRECT("AE"&amp;AC297)),0)</f>
        <v>0</v>
      </c>
      <c r="AG297" s="35"/>
      <c r="AH297" s="86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112" t="str">
        <f>IFERROR(IF((AW296+1)&gt;=Template!$C$5,"-",AW296+1),"-")</f>
        <v>-</v>
      </c>
      <c r="AX297" s="89">
        <f>IFERROR(_xll.EfirEndOfDay(3342963,AW297,"LAST","LAST_TRADE_DATE",,,,0),0)</f>
        <v>0</v>
      </c>
      <c r="AY297" s="35"/>
      <c r="AZ297" s="17">
        <f t="shared" ref="AZ297" si="678">AZ296+1</f>
        <v>46313</v>
      </c>
      <c r="BA297" s="216">
        <f t="shared" si="618"/>
        <v>7</v>
      </c>
      <c r="BB297" s="216">
        <f t="shared" ref="BB297" si="679">BB296+1</f>
        <v>292</v>
      </c>
      <c r="BC297" s="16">
        <f t="shared" si="620"/>
        <v>0.8</v>
      </c>
      <c r="BD297" s="16">
        <f>IF(Template!$F$7="Linear interpolation",LinInterp($AO$5:$AO$18,$AM$5:$AM$18,BC297),CubicSpline($AO$5:$AO$18,$AM$5:$AM$18,BC297))</f>
        <v>15.144206389980061</v>
      </c>
      <c r="BE297" s="221">
        <f t="shared" si="621"/>
        <v>1.1211536511198406</v>
      </c>
      <c r="BF297" s="221">
        <f>BE297/PRODUCT($BG$6:BG296)</f>
        <v>1.0003679904173548</v>
      </c>
      <c r="BG297" s="16">
        <f t="shared" si="622"/>
        <v>1.0003677561919913</v>
      </c>
      <c r="BH297" s="10">
        <f t="shared" si="623"/>
        <v>13.423101007680739</v>
      </c>
      <c r="BI297" s="90"/>
      <c r="BJ297" s="17">
        <f t="shared" si="605"/>
        <v>46290</v>
      </c>
      <c r="BK297" s="16">
        <f t="shared" si="597"/>
        <v>13.335980617247834</v>
      </c>
      <c r="BL297" s="10">
        <f ca="1">IFERROR(AVERAGE(INDIRECT("BK"&amp;AC297-Template!$F$10+1):INDIRECT("BK"&amp;AC297)),0)</f>
        <v>13.289588161335493</v>
      </c>
      <c r="BM297" s="35"/>
      <c r="BN297" s="86"/>
      <c r="BO297" s="35"/>
      <c r="BP297" s="35"/>
      <c r="BQ297" s="35"/>
      <c r="BR297" s="35"/>
      <c r="BS297" s="35"/>
      <c r="BT297" s="35"/>
      <c r="BU297" s="35"/>
      <c r="BV297" s="35"/>
      <c r="BW297" s="35"/>
      <c r="BX297" s="35"/>
      <c r="BY297" s="35"/>
      <c r="BZ297" s="35"/>
      <c r="CA297" s="35"/>
      <c r="CB297" s="35"/>
      <c r="CC297" s="35"/>
      <c r="CD297" s="35"/>
      <c r="CE297" s="35"/>
      <c r="CF297" s="35"/>
      <c r="CG297" s="35"/>
      <c r="CH297" s="35"/>
    </row>
    <row r="298" spans="1:86" ht="15.6" x14ac:dyDescent="0.3">
      <c r="A298" s="35"/>
      <c r="B298" s="86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112" t="str">
        <f>IFERROR(IF((Q297+1)&gt;=Template!$C$5,"-",Q297+1),"-")</f>
        <v>-</v>
      </c>
      <c r="R298" s="89">
        <f>IFERROR(_xll.EfirEndOfDay($E$5,Q298,"LAST","LAST_TRADE_DATE"),0)</f>
        <v>0</v>
      </c>
      <c r="S298" s="35"/>
      <c r="T298" s="17">
        <f t="shared" si="598"/>
        <v>46314</v>
      </c>
      <c r="U298" s="216">
        <f t="shared" si="592"/>
        <v>1</v>
      </c>
      <c r="V298" s="216">
        <f t="shared" si="598"/>
        <v>293</v>
      </c>
      <c r="W298" s="16">
        <f t="shared" si="606"/>
        <v>0.80273972602739729</v>
      </c>
      <c r="X298" s="16" t="e">
        <f>IF(Template!$F$7="Linear interpolation",LinInterp($I$5:$I$22,$G$5:$G$22,W298),CubicSpline($I$5:$I$22,$G$5:$G$22,W298))</f>
        <v>#VALUE!</v>
      </c>
      <c r="Y298" s="221" t="e">
        <f t="shared" si="599"/>
        <v>#VALUE!</v>
      </c>
      <c r="Z298" s="221" t="e">
        <f>Y298/PRODUCT($AA$6:AA297)</f>
        <v>#VALUE!</v>
      </c>
      <c r="AA298" s="16" t="e">
        <f t="shared" si="600"/>
        <v>#VALUE!</v>
      </c>
      <c r="AB298" s="10" t="e">
        <f t="shared" si="601"/>
        <v>#VALUE!</v>
      </c>
      <c r="AC298" s="90">
        <f t="shared" si="593"/>
        <v>298</v>
      </c>
      <c r="AD298" s="17">
        <f t="shared" si="602"/>
        <v>46291</v>
      </c>
      <c r="AE298" s="16" t="e">
        <f t="shared" si="594"/>
        <v>#VALUE!</v>
      </c>
      <c r="AF298" s="10">
        <f ca="1">IFERROR(AVERAGE(INDIRECT("AE"&amp;AC298-Template!$F$10+1):INDIRECT("AE"&amp;AC298)),0)</f>
        <v>0</v>
      </c>
      <c r="AG298" s="35"/>
      <c r="AH298" s="86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112" t="str">
        <f>IFERROR(IF((AW297+1)&gt;=Template!$C$5,"-",AW297+1),"-")</f>
        <v>-</v>
      </c>
      <c r="AX298" s="89">
        <f>IFERROR(_xll.EfirEndOfDay(3342963,AW298,"LAST","LAST_TRADE_DATE",,,,0),0)</f>
        <v>0</v>
      </c>
      <c r="AY298" s="35"/>
      <c r="AZ298" s="17">
        <f t="shared" ref="AZ298" si="680">AZ297+1</f>
        <v>46314</v>
      </c>
      <c r="BA298" s="216">
        <f t="shared" si="618"/>
        <v>1</v>
      </c>
      <c r="BB298" s="216">
        <f t="shared" ref="BB298" si="681">BB297+1</f>
        <v>293</v>
      </c>
      <c r="BC298" s="16">
        <f t="shared" si="620"/>
        <v>0.80273972602739729</v>
      </c>
      <c r="BD298" s="16">
        <f>IF(Template!$F$7="Linear interpolation",LinInterp($AO$5:$AO$18,$AM$5:$AM$18,BC298),CubicSpline($AO$5:$AO$18,$AM$5:$AM$18,BC298))</f>
        <v>15.143914332188466</v>
      </c>
      <c r="BE298" s="221">
        <f t="shared" si="621"/>
        <v>1.1215662164200335</v>
      </c>
      <c r="BF298" s="221">
        <f>BE298/PRODUCT($BG$6:BG297)</f>
        <v>1.0003682170614721</v>
      </c>
      <c r="BG298" s="16">
        <f t="shared" si="622"/>
        <v>1.0003682170614721</v>
      </c>
      <c r="BH298" s="10">
        <f t="shared" si="623"/>
        <v>13.439922743729959</v>
      </c>
      <c r="BI298" s="90"/>
      <c r="BJ298" s="17">
        <f t="shared" si="605"/>
        <v>46291</v>
      </c>
      <c r="BK298" s="16">
        <f t="shared" si="597"/>
        <v>13.335980617247834</v>
      </c>
      <c r="BL298" s="10">
        <f ca="1">IFERROR(AVERAGE(INDIRECT("BK"&amp;AC298-Template!$F$10+1):INDIRECT("BK"&amp;AC298)),0)</f>
        <v>13.291962055575912</v>
      </c>
      <c r="BM298" s="35"/>
      <c r="BN298" s="86"/>
      <c r="BO298" s="35"/>
      <c r="BP298" s="35"/>
      <c r="BQ298" s="35"/>
      <c r="BR298" s="35"/>
      <c r="BS298" s="35"/>
      <c r="BT298" s="35"/>
      <c r="BU298" s="35"/>
      <c r="BV298" s="35"/>
      <c r="BW298" s="35"/>
      <c r="BX298" s="35"/>
      <c r="BY298" s="35"/>
      <c r="BZ298" s="35"/>
      <c r="CA298" s="35"/>
      <c r="CB298" s="35"/>
      <c r="CC298" s="35"/>
      <c r="CD298" s="35"/>
      <c r="CE298" s="35"/>
      <c r="CF298" s="35"/>
      <c r="CG298" s="35"/>
      <c r="CH298" s="35"/>
    </row>
    <row r="299" spans="1:86" ht="15.6" x14ac:dyDescent="0.3">
      <c r="A299" s="35"/>
      <c r="B299" s="86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112" t="str">
        <f>IFERROR(IF((Q298+1)&gt;=Template!$C$5,"-",Q298+1),"-")</f>
        <v>-</v>
      </c>
      <c r="R299" s="89">
        <f>IFERROR(_xll.EfirEndOfDay($E$5,Q299,"LAST","LAST_TRADE_DATE"),0)</f>
        <v>0</v>
      </c>
      <c r="S299" s="35"/>
      <c r="T299" s="17">
        <f t="shared" si="598"/>
        <v>46315</v>
      </c>
      <c r="U299" s="216">
        <f t="shared" si="592"/>
        <v>2</v>
      </c>
      <c r="V299" s="216">
        <f t="shared" si="598"/>
        <v>294</v>
      </c>
      <c r="W299" s="16">
        <f t="shared" si="606"/>
        <v>0.80547945205479454</v>
      </c>
      <c r="X299" s="16" t="e">
        <f>IF(Template!$F$7="Linear interpolation",LinInterp($I$5:$I$22,$G$5:$G$22,W299),CubicSpline($I$5:$I$22,$G$5:$G$22,W299))</f>
        <v>#VALUE!</v>
      </c>
      <c r="Y299" s="221" t="e">
        <f t="shared" si="599"/>
        <v>#VALUE!</v>
      </c>
      <c r="Z299" s="221" t="e">
        <f>Y299/PRODUCT($AA$6:AA298)</f>
        <v>#VALUE!</v>
      </c>
      <c r="AA299" s="16" t="e">
        <f t="shared" si="600"/>
        <v>#VALUE!</v>
      </c>
      <c r="AB299" s="10" t="e">
        <f t="shared" si="601"/>
        <v>#VALUE!</v>
      </c>
      <c r="AC299" s="90">
        <f t="shared" si="593"/>
        <v>299</v>
      </c>
      <c r="AD299" s="17">
        <f t="shared" si="602"/>
        <v>46292</v>
      </c>
      <c r="AE299" s="16" t="e">
        <f t="shared" si="594"/>
        <v>#VALUE!</v>
      </c>
      <c r="AF299" s="10">
        <f ca="1">IFERROR(AVERAGE(INDIRECT("AE"&amp;AC299-Template!$F$10+1):INDIRECT("AE"&amp;AC299)),0)</f>
        <v>0</v>
      </c>
      <c r="AG299" s="35"/>
      <c r="AH299" s="86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112" t="str">
        <f>IFERROR(IF((AW298+1)&gt;=Template!$C$5,"-",AW298+1),"-")</f>
        <v>-</v>
      </c>
      <c r="AX299" s="89">
        <f>IFERROR(_xll.EfirEndOfDay(3342963,AW299,"LAST","LAST_TRADE_DATE",,,,0),0)</f>
        <v>0</v>
      </c>
      <c r="AY299" s="35"/>
      <c r="AZ299" s="17">
        <f t="shared" ref="AZ299" si="682">AZ298+1</f>
        <v>46315</v>
      </c>
      <c r="BA299" s="216">
        <f t="shared" si="618"/>
        <v>2</v>
      </c>
      <c r="BB299" s="216">
        <f t="shared" ref="BB299" si="683">BB298+1</f>
        <v>294</v>
      </c>
      <c r="BC299" s="16">
        <f t="shared" si="620"/>
        <v>0.80547945205479454</v>
      </c>
      <c r="BD299" s="16">
        <f>IF(Template!$F$7="Linear interpolation",LinInterp($AO$5:$AO$18,$AM$5:$AM$18,BC299),CubicSpline($AO$5:$AO$18,$AM$5:$AM$18,BC299))</f>
        <v>15.143652555179242</v>
      </c>
      <c r="BE299" s="221">
        <f t="shared" si="621"/>
        <v>1.1219790096225397</v>
      </c>
      <c r="BF299" s="221">
        <f>BE299/PRODUCT($BG$6:BG298)</f>
        <v>1.0003680506745503</v>
      </c>
      <c r="BG299" s="16">
        <f t="shared" si="622"/>
        <v>1.0003680506745503</v>
      </c>
      <c r="BH299" s="10">
        <f t="shared" si="623"/>
        <v>13.433849621084404</v>
      </c>
      <c r="BI299" s="90"/>
      <c r="BJ299" s="17">
        <f t="shared" si="605"/>
        <v>46292</v>
      </c>
      <c r="BK299" s="16">
        <f t="shared" si="597"/>
        <v>13.335980617247834</v>
      </c>
      <c r="BL299" s="10">
        <f ca="1">IFERROR(AVERAGE(INDIRECT("BK"&amp;AC299-Template!$F$10+1):INDIRECT("BK"&amp;AC299)),0)</f>
        <v>13.294327771770858</v>
      </c>
      <c r="BM299" s="35"/>
      <c r="BN299" s="86"/>
      <c r="BO299" s="35"/>
      <c r="BP299" s="35"/>
      <c r="BQ299" s="35"/>
      <c r="BR299" s="35"/>
      <c r="BS299" s="35"/>
      <c r="BT299" s="35"/>
      <c r="BU299" s="35"/>
      <c r="BV299" s="35"/>
      <c r="BW299" s="35"/>
      <c r="BX299" s="35"/>
      <c r="BY299" s="35"/>
      <c r="BZ299" s="35"/>
      <c r="CA299" s="35"/>
      <c r="CB299" s="35"/>
      <c r="CC299" s="35"/>
      <c r="CD299" s="35"/>
      <c r="CE299" s="35"/>
      <c r="CF299" s="35"/>
      <c r="CG299" s="35"/>
      <c r="CH299" s="35"/>
    </row>
    <row r="300" spans="1:86" ht="15.6" x14ac:dyDescent="0.3">
      <c r="A300" s="35"/>
      <c r="B300" s="86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112" t="str">
        <f>IFERROR(IF((Q299+1)&gt;=Template!$C$5,"-",Q299+1),"-")</f>
        <v>-</v>
      </c>
      <c r="R300" s="89">
        <f>IFERROR(_xll.EfirEndOfDay($E$5,Q300,"LAST","LAST_TRADE_DATE"),0)</f>
        <v>0</v>
      </c>
      <c r="S300" s="35"/>
      <c r="T300" s="17">
        <f t="shared" si="598"/>
        <v>46316</v>
      </c>
      <c r="U300" s="216">
        <f t="shared" si="592"/>
        <v>3</v>
      </c>
      <c r="V300" s="216">
        <f t="shared" si="598"/>
        <v>295</v>
      </c>
      <c r="W300" s="16">
        <f t="shared" si="606"/>
        <v>0.80821917808219179</v>
      </c>
      <c r="X300" s="16" t="e">
        <f>IF(Template!$F$7="Linear interpolation",LinInterp($I$5:$I$22,$G$5:$G$22,W300),CubicSpline($I$5:$I$22,$G$5:$G$22,W300))</f>
        <v>#VALUE!</v>
      </c>
      <c r="Y300" s="221" t="e">
        <f t="shared" si="599"/>
        <v>#VALUE!</v>
      </c>
      <c r="Z300" s="221" t="e">
        <f>Y300/PRODUCT($AA$6:AA299)</f>
        <v>#VALUE!</v>
      </c>
      <c r="AA300" s="16" t="e">
        <f t="shared" si="600"/>
        <v>#VALUE!</v>
      </c>
      <c r="AB300" s="10" t="e">
        <f t="shared" si="601"/>
        <v>#VALUE!</v>
      </c>
      <c r="AC300" s="90">
        <f t="shared" si="593"/>
        <v>300</v>
      </c>
      <c r="AD300" s="17">
        <f t="shared" si="602"/>
        <v>46293</v>
      </c>
      <c r="AE300" s="16" t="e">
        <f t="shared" si="594"/>
        <v>#VALUE!</v>
      </c>
      <c r="AF300" s="10">
        <f ca="1">IFERROR(AVERAGE(INDIRECT("AE"&amp;AC300-Template!$F$10+1):INDIRECT("AE"&amp;AC300)),0)</f>
        <v>0</v>
      </c>
      <c r="AG300" s="35"/>
      <c r="AH300" s="86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112" t="str">
        <f>IFERROR(IF((AW299+1)&gt;=Template!$C$5,"-",AW299+1),"-")</f>
        <v>-</v>
      </c>
      <c r="AX300" s="89">
        <f>IFERROR(_xll.EfirEndOfDay(3342963,AW300,"LAST","LAST_TRADE_DATE",,,,0),0)</f>
        <v>0</v>
      </c>
      <c r="AY300" s="35"/>
      <c r="AZ300" s="17">
        <f t="shared" ref="AZ300" si="684">AZ299+1</f>
        <v>46316</v>
      </c>
      <c r="BA300" s="216">
        <f t="shared" si="618"/>
        <v>3</v>
      </c>
      <c r="BB300" s="216">
        <f t="shared" ref="BB300" si="685">BB299+1</f>
        <v>295</v>
      </c>
      <c r="BC300" s="16">
        <f t="shared" si="620"/>
        <v>0.80821917808219179</v>
      </c>
      <c r="BD300" s="16">
        <f>IF(Template!$F$7="Linear interpolation",LinInterp($AO$5:$AO$18,$AM$5:$AM$18,BC300),CubicSpline($AO$5:$AO$18,$AM$5:$AM$18,BC300))</f>
        <v>15.143420215424394</v>
      </c>
      <c r="BE300" s="221">
        <f t="shared" si="621"/>
        <v>1.1223920263986356</v>
      </c>
      <c r="BF300" s="221">
        <f>BE300/PRODUCT($BG$6:BG299)</f>
        <v>1.0003681145302663</v>
      </c>
      <c r="BG300" s="16">
        <f t="shared" si="622"/>
        <v>1.0003681145302663</v>
      </c>
      <c r="BH300" s="10">
        <f t="shared" si="623"/>
        <v>13.436180354720161</v>
      </c>
      <c r="BI300" s="90"/>
      <c r="BJ300" s="17">
        <f t="shared" si="605"/>
        <v>46293</v>
      </c>
      <c r="BK300" s="16">
        <f t="shared" si="597"/>
        <v>13.365541356092358</v>
      </c>
      <c r="BL300" s="10">
        <f ca="1">IFERROR(AVERAGE(INDIRECT("BK"&amp;AC300-Template!$F$10+1):INDIRECT("BK"&amp;AC300)),0)</f>
        <v>13.297678845927287</v>
      </c>
      <c r="BM300" s="35"/>
      <c r="BN300" s="86"/>
      <c r="BO300" s="35"/>
      <c r="BP300" s="35"/>
      <c r="BQ300" s="35"/>
      <c r="BR300" s="35"/>
      <c r="BS300" s="35"/>
      <c r="BT300" s="35"/>
      <c r="BU300" s="35"/>
      <c r="BV300" s="35"/>
      <c r="BW300" s="35"/>
      <c r="BX300" s="35"/>
      <c r="BY300" s="35"/>
      <c r="BZ300" s="35"/>
      <c r="CA300" s="35"/>
      <c r="CB300" s="35"/>
      <c r="CC300" s="35"/>
      <c r="CD300" s="35"/>
      <c r="CE300" s="35"/>
      <c r="CF300" s="35"/>
      <c r="CG300" s="35"/>
      <c r="CH300" s="35"/>
    </row>
    <row r="301" spans="1:86" ht="15.6" x14ac:dyDescent="0.3">
      <c r="A301" s="35"/>
      <c r="B301" s="86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112" t="str">
        <f>IFERROR(IF((Q300+1)&gt;=Template!$C$5,"-",Q300+1),"-")</f>
        <v>-</v>
      </c>
      <c r="R301" s="89">
        <f>IFERROR(_xll.EfirEndOfDay($E$5,Q301,"LAST","LAST_TRADE_DATE"),0)</f>
        <v>0</v>
      </c>
      <c r="S301" s="35"/>
      <c r="T301" s="17">
        <f t="shared" si="598"/>
        <v>46317</v>
      </c>
      <c r="U301" s="216">
        <f t="shared" si="592"/>
        <v>4</v>
      </c>
      <c r="V301" s="216">
        <f t="shared" si="598"/>
        <v>296</v>
      </c>
      <c r="W301" s="16">
        <f t="shared" si="606"/>
        <v>0.81095890410958904</v>
      </c>
      <c r="X301" s="16" t="e">
        <f>IF(Template!$F$7="Linear interpolation",LinInterp($I$5:$I$22,$G$5:$G$22,W301),CubicSpline($I$5:$I$22,$G$5:$G$22,W301))</f>
        <v>#VALUE!</v>
      </c>
      <c r="Y301" s="221" t="e">
        <f t="shared" si="599"/>
        <v>#VALUE!</v>
      </c>
      <c r="Z301" s="221" t="e">
        <f>Y301/PRODUCT($AA$6:AA300)</f>
        <v>#VALUE!</v>
      </c>
      <c r="AA301" s="16" t="e">
        <f t="shared" si="600"/>
        <v>#VALUE!</v>
      </c>
      <c r="AB301" s="10" t="e">
        <f t="shared" si="601"/>
        <v>#VALUE!</v>
      </c>
      <c r="AC301" s="90">
        <f t="shared" si="593"/>
        <v>301</v>
      </c>
      <c r="AD301" s="17">
        <f t="shared" si="602"/>
        <v>46294</v>
      </c>
      <c r="AE301" s="16" t="e">
        <f t="shared" si="594"/>
        <v>#VALUE!</v>
      </c>
      <c r="AF301" s="10">
        <f ca="1">IFERROR(AVERAGE(INDIRECT("AE"&amp;AC301-Template!$F$10+1):INDIRECT("AE"&amp;AC301)),0)</f>
        <v>0</v>
      </c>
      <c r="AG301" s="35"/>
      <c r="AH301" s="86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112" t="str">
        <f>IFERROR(IF((AW300+1)&gt;=Template!$C$5,"-",AW300+1),"-")</f>
        <v>-</v>
      </c>
      <c r="AX301" s="89">
        <f>IFERROR(_xll.EfirEndOfDay(3342963,AW301,"LAST","LAST_TRADE_DATE",,,,0),0)</f>
        <v>0</v>
      </c>
      <c r="AY301" s="35"/>
      <c r="AZ301" s="17">
        <f t="shared" ref="AZ301" si="686">AZ300+1</f>
        <v>46317</v>
      </c>
      <c r="BA301" s="216">
        <f t="shared" si="618"/>
        <v>4</v>
      </c>
      <c r="BB301" s="216">
        <f t="shared" ref="BB301" si="687">BB300+1</f>
        <v>296</v>
      </c>
      <c r="BC301" s="16">
        <f t="shared" si="620"/>
        <v>0.81095890410958904</v>
      </c>
      <c r="BD301" s="16">
        <f>IF(Template!$F$7="Linear interpolation",LinInterp($AO$5:$AO$18,$AM$5:$AM$18,BC301),CubicSpline($AO$5:$AO$18,$AM$5:$AM$18,BC301))</f>
        <v>15.143216469395925</v>
      </c>
      <c r="BE301" s="221">
        <f t="shared" si="621"/>
        <v>1.1228052623271561</v>
      </c>
      <c r="BF301" s="221">
        <f>BE301/PRODUCT($BG$6:BG300)</f>
        <v>1.0003681743266177</v>
      </c>
      <c r="BG301" s="16">
        <f t="shared" si="622"/>
        <v>1.0003681743266177</v>
      </c>
      <c r="BH301" s="10">
        <f t="shared" si="623"/>
        <v>13.43836292154721</v>
      </c>
      <c r="BI301" s="90"/>
      <c r="BJ301" s="17">
        <f t="shared" si="605"/>
        <v>46294</v>
      </c>
      <c r="BK301" s="16">
        <f t="shared" si="597"/>
        <v>13.355676717018206</v>
      </c>
      <c r="BL301" s="10">
        <f ca="1">IFERROR(AVERAGE(INDIRECT("BK"&amp;AC301-Template!$F$10+1):INDIRECT("BK"&amp;AC301)),0)</f>
        <v>13.300701098781243</v>
      </c>
      <c r="BM301" s="35"/>
      <c r="BN301" s="86"/>
      <c r="BO301" s="35"/>
      <c r="BP301" s="35"/>
      <c r="BQ301" s="35"/>
      <c r="BR301" s="35"/>
      <c r="BS301" s="35"/>
      <c r="BT301" s="35"/>
      <c r="BU301" s="35"/>
      <c r="BV301" s="35"/>
      <c r="BW301" s="35"/>
      <c r="BX301" s="35"/>
      <c r="BY301" s="35"/>
      <c r="BZ301" s="35"/>
      <c r="CA301" s="35"/>
      <c r="CB301" s="35"/>
      <c r="CC301" s="35"/>
      <c r="CD301" s="35"/>
      <c r="CE301" s="35"/>
      <c r="CF301" s="35"/>
      <c r="CG301" s="35"/>
      <c r="CH301" s="35"/>
    </row>
    <row r="302" spans="1:86" ht="15.6" x14ac:dyDescent="0.3">
      <c r="A302" s="35"/>
      <c r="B302" s="86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112" t="str">
        <f>IFERROR(IF((Q301+1)&gt;=Template!$C$5,"-",Q301+1),"-")</f>
        <v>-</v>
      </c>
      <c r="R302" s="89">
        <f>IFERROR(_xll.EfirEndOfDay($E$5,Q302,"LAST","LAST_TRADE_DATE"),0)</f>
        <v>0</v>
      </c>
      <c r="S302" s="35"/>
      <c r="T302" s="17">
        <f t="shared" si="598"/>
        <v>46318</v>
      </c>
      <c r="U302" s="216">
        <f t="shared" si="592"/>
        <v>5</v>
      </c>
      <c r="V302" s="216">
        <f t="shared" si="598"/>
        <v>297</v>
      </c>
      <c r="W302" s="16">
        <f t="shared" si="606"/>
        <v>0.81369863013698629</v>
      </c>
      <c r="X302" s="16" t="e">
        <f>IF(Template!$F$7="Linear interpolation",LinInterp($I$5:$I$22,$G$5:$G$22,W302),CubicSpline($I$5:$I$22,$G$5:$G$22,W302))</f>
        <v>#VALUE!</v>
      </c>
      <c r="Y302" s="221" t="e">
        <f t="shared" si="599"/>
        <v>#VALUE!</v>
      </c>
      <c r="Z302" s="221" t="e">
        <f>Y302/PRODUCT($AA$6:AA301)</f>
        <v>#VALUE!</v>
      </c>
      <c r="AA302" s="16" t="e">
        <f t="shared" si="600"/>
        <v>#VALUE!</v>
      </c>
      <c r="AB302" s="10" t="e">
        <f t="shared" si="601"/>
        <v>#VALUE!</v>
      </c>
      <c r="AC302" s="90">
        <f t="shared" si="593"/>
        <v>302</v>
      </c>
      <c r="AD302" s="17">
        <f t="shared" si="602"/>
        <v>46295</v>
      </c>
      <c r="AE302" s="16" t="e">
        <f t="shared" si="594"/>
        <v>#VALUE!</v>
      </c>
      <c r="AF302" s="10">
        <f ca="1">IFERROR(AVERAGE(INDIRECT("AE"&amp;AC302-Template!$F$10+1):INDIRECT("AE"&amp;AC302)),0)</f>
        <v>0</v>
      </c>
      <c r="AG302" s="35"/>
      <c r="AH302" s="86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112" t="str">
        <f>IFERROR(IF((AW301+1)&gt;=Template!$C$5,"-",AW301+1),"-")</f>
        <v>-</v>
      </c>
      <c r="AX302" s="89">
        <f>IFERROR(_xll.EfirEndOfDay(3342963,AW302,"LAST","LAST_TRADE_DATE",,,,0),0)</f>
        <v>0</v>
      </c>
      <c r="AY302" s="35"/>
      <c r="AZ302" s="17">
        <f t="shared" ref="AZ302" si="688">AZ301+1</f>
        <v>46318</v>
      </c>
      <c r="BA302" s="216">
        <f t="shared" si="618"/>
        <v>5</v>
      </c>
      <c r="BB302" s="216">
        <f t="shared" ref="BB302" si="689">BB301+1</f>
        <v>297</v>
      </c>
      <c r="BC302" s="16">
        <f t="shared" si="620"/>
        <v>0.81369863013698629</v>
      </c>
      <c r="BD302" s="16">
        <f>IF(Template!$F$7="Linear interpolation",LinInterp($AO$5:$AO$18,$AM$5:$AM$18,BC302),CubicSpline($AO$5:$AO$18,$AM$5:$AM$18,BC302))</f>
        <v>15.14304047356584</v>
      </c>
      <c r="BE302" s="221">
        <f t="shared" si="621"/>
        <v>1.1232187128944946</v>
      </c>
      <c r="BF302" s="221">
        <f>BE302/PRODUCT($BG$6:BG301)</f>
        <v>1.0003682299871677</v>
      </c>
      <c r="BG302" s="16">
        <f t="shared" si="622"/>
        <v>1.0003682299871677</v>
      </c>
      <c r="BH302" s="10">
        <f t="shared" si="623"/>
        <v>13.440394531620271</v>
      </c>
      <c r="BI302" s="90"/>
      <c r="BJ302" s="17">
        <f t="shared" si="605"/>
        <v>46295</v>
      </c>
      <c r="BK302" s="16">
        <f t="shared" si="597"/>
        <v>13.360464790810212</v>
      </c>
      <c r="BL302" s="10">
        <f ca="1">IFERROR(AVERAGE(INDIRECT("BK"&amp;AC302-Template!$F$10+1):INDIRECT("BK"&amp;AC302)),0)</f>
        <v>13.303782199978333</v>
      </c>
      <c r="BM302" s="35"/>
      <c r="BN302" s="86"/>
      <c r="BO302" s="35"/>
      <c r="BP302" s="35"/>
      <c r="BQ302" s="35"/>
      <c r="BR302" s="35"/>
      <c r="BS302" s="35"/>
      <c r="BT302" s="35"/>
      <c r="BU302" s="35"/>
      <c r="BV302" s="35"/>
      <c r="BW302" s="35"/>
      <c r="BX302" s="35"/>
      <c r="BY302" s="35"/>
      <c r="BZ302" s="35"/>
      <c r="CA302" s="35"/>
      <c r="CB302" s="35"/>
      <c r="CC302" s="35"/>
      <c r="CD302" s="35"/>
      <c r="CE302" s="35"/>
      <c r="CF302" s="35"/>
      <c r="CG302" s="35"/>
      <c r="CH302" s="35"/>
    </row>
    <row r="303" spans="1:86" ht="15.6" x14ac:dyDescent="0.3">
      <c r="A303" s="35"/>
      <c r="B303" s="86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112" t="str">
        <f>IFERROR(IF((Q302+1)&gt;=Template!$C$5,"-",Q302+1),"-")</f>
        <v>-</v>
      </c>
      <c r="R303" s="89">
        <f>IFERROR(_xll.EfirEndOfDay($E$5,Q303,"LAST","LAST_TRADE_DATE"),0)</f>
        <v>0</v>
      </c>
      <c r="S303" s="35"/>
      <c r="T303" s="17">
        <f t="shared" si="598"/>
        <v>46319</v>
      </c>
      <c r="U303" s="216">
        <f t="shared" si="592"/>
        <v>6</v>
      </c>
      <c r="V303" s="216">
        <f t="shared" si="598"/>
        <v>298</v>
      </c>
      <c r="W303" s="16">
        <f t="shared" si="606"/>
        <v>0.81643835616438354</v>
      </c>
      <c r="X303" s="16" t="e">
        <f>IF(Template!$F$7="Linear interpolation",LinInterp($I$5:$I$22,$G$5:$G$22,W303),CubicSpline($I$5:$I$22,$G$5:$G$22,W303))</f>
        <v>#VALUE!</v>
      </c>
      <c r="Y303" s="221" t="e">
        <f t="shared" si="599"/>
        <v>#VALUE!</v>
      </c>
      <c r="Z303" s="221" t="e">
        <f>Y303/PRODUCT($AA$6:AA302)</f>
        <v>#VALUE!</v>
      </c>
      <c r="AA303" s="16" t="e">
        <f t="shared" si="600"/>
        <v>#VALUE!</v>
      </c>
      <c r="AB303" s="10" t="e">
        <f t="shared" si="601"/>
        <v>#VALUE!</v>
      </c>
      <c r="AC303" s="90">
        <f t="shared" si="593"/>
        <v>303</v>
      </c>
      <c r="AD303" s="17">
        <f t="shared" si="602"/>
        <v>46296</v>
      </c>
      <c r="AE303" s="16" t="e">
        <f t="shared" si="594"/>
        <v>#VALUE!</v>
      </c>
      <c r="AF303" s="10">
        <f ca="1">IFERROR(AVERAGE(INDIRECT("AE"&amp;AC303-Template!$F$10+1):INDIRECT("AE"&amp;AC303)),0)</f>
        <v>0</v>
      </c>
      <c r="AG303" s="35"/>
      <c r="AH303" s="86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112" t="str">
        <f>IFERROR(IF((AW302+1)&gt;=Template!$C$5,"-",AW302+1),"-")</f>
        <v>-</v>
      </c>
      <c r="AX303" s="89">
        <f>IFERROR(_xll.EfirEndOfDay(3342963,AW303,"LAST","LAST_TRADE_DATE",,,,0),0)</f>
        <v>0</v>
      </c>
      <c r="AY303" s="35"/>
      <c r="AZ303" s="17">
        <f t="shared" ref="AZ303" si="690">AZ302+1</f>
        <v>46319</v>
      </c>
      <c r="BA303" s="216">
        <f t="shared" si="618"/>
        <v>6</v>
      </c>
      <c r="BB303" s="216">
        <f t="shared" ref="BB303" si="691">BB302+1</f>
        <v>298</v>
      </c>
      <c r="BC303" s="16">
        <f t="shared" si="620"/>
        <v>0.81643835616438354</v>
      </c>
      <c r="BD303" s="16">
        <f>IF(Template!$F$7="Linear interpolation",LinInterp($AO$5:$AO$18,$AM$5:$AM$18,BC303),CubicSpline($AO$5:$AO$18,$AM$5:$AM$18,BC303))</f>
        <v>15.142891384406139</v>
      </c>
      <c r="BE303" s="221">
        <f t="shared" si="621"/>
        <v>1.1236323734946034</v>
      </c>
      <c r="BF303" s="221">
        <f>BE303/PRODUCT($BG$6:BG302)</f>
        <v>1.0003682814356278</v>
      </c>
      <c r="BG303" s="16">
        <f t="shared" si="622"/>
        <v>1.0003682299871677</v>
      </c>
      <c r="BH303" s="10">
        <f t="shared" si="623"/>
        <v>13.440394531620271</v>
      </c>
      <c r="BI303" s="90"/>
      <c r="BJ303" s="17">
        <f t="shared" si="605"/>
        <v>46296</v>
      </c>
      <c r="BK303" s="16">
        <f t="shared" si="597"/>
        <v>13.365164552368359</v>
      </c>
      <c r="BL303" s="10">
        <f ca="1">IFERROR(AVERAGE(INDIRECT("BK"&amp;AC303-Template!$F$10+1):INDIRECT("BK"&amp;AC303)),0)</f>
        <v>13.307036259634845</v>
      </c>
      <c r="BM303" s="35"/>
      <c r="BN303" s="86"/>
      <c r="BO303" s="35"/>
      <c r="BP303" s="35"/>
      <c r="BQ303" s="35"/>
      <c r="BR303" s="35"/>
      <c r="BS303" s="35"/>
      <c r="BT303" s="35"/>
      <c r="BU303" s="35"/>
      <c r="BV303" s="35"/>
      <c r="BW303" s="35"/>
      <c r="BX303" s="35"/>
      <c r="BY303" s="35"/>
      <c r="BZ303" s="35"/>
      <c r="CA303" s="35"/>
      <c r="CB303" s="35"/>
      <c r="CC303" s="35"/>
      <c r="CD303" s="35"/>
      <c r="CE303" s="35"/>
      <c r="CF303" s="35"/>
      <c r="CG303" s="35"/>
      <c r="CH303" s="35"/>
    </row>
    <row r="304" spans="1:86" ht="15.6" x14ac:dyDescent="0.3">
      <c r="A304" s="35"/>
      <c r="B304" s="86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112" t="str">
        <f>IFERROR(IF((Q303+1)&gt;=Template!$C$5,"-",Q303+1),"-")</f>
        <v>-</v>
      </c>
      <c r="R304" s="89">
        <f>IFERROR(_xll.EfirEndOfDay($E$5,Q304,"LAST","LAST_TRADE_DATE"),0)</f>
        <v>0</v>
      </c>
      <c r="S304" s="35"/>
      <c r="T304" s="17">
        <f t="shared" si="598"/>
        <v>46320</v>
      </c>
      <c r="U304" s="216">
        <f t="shared" si="592"/>
        <v>7</v>
      </c>
      <c r="V304" s="216">
        <f t="shared" si="598"/>
        <v>299</v>
      </c>
      <c r="W304" s="16">
        <f t="shared" si="606"/>
        <v>0.81917808219178079</v>
      </c>
      <c r="X304" s="16" t="e">
        <f>IF(Template!$F$7="Linear interpolation",LinInterp($I$5:$I$22,$G$5:$G$22,W304),CubicSpline($I$5:$I$22,$G$5:$G$22,W304))</f>
        <v>#VALUE!</v>
      </c>
      <c r="Y304" s="221" t="e">
        <f t="shared" si="599"/>
        <v>#VALUE!</v>
      </c>
      <c r="Z304" s="221" t="e">
        <f>Y304/PRODUCT($AA$6:AA303)</f>
        <v>#VALUE!</v>
      </c>
      <c r="AA304" s="16" t="e">
        <f t="shared" si="600"/>
        <v>#VALUE!</v>
      </c>
      <c r="AB304" s="10" t="e">
        <f t="shared" si="601"/>
        <v>#VALUE!</v>
      </c>
      <c r="AC304" s="90">
        <f t="shared" si="593"/>
        <v>304</v>
      </c>
      <c r="AD304" s="17">
        <f t="shared" si="602"/>
        <v>46297</v>
      </c>
      <c r="AE304" s="16" t="e">
        <f t="shared" si="594"/>
        <v>#VALUE!</v>
      </c>
      <c r="AF304" s="10">
        <f ca="1">IFERROR(AVERAGE(INDIRECT("AE"&amp;AC304-Template!$F$10+1):INDIRECT("AE"&amp;AC304)),0)</f>
        <v>0</v>
      </c>
      <c r="AG304" s="35"/>
      <c r="AH304" s="86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112" t="str">
        <f>IFERROR(IF((AW303+1)&gt;=Template!$C$5,"-",AW303+1),"-")</f>
        <v>-</v>
      </c>
      <c r="AX304" s="89">
        <f>IFERROR(_xll.EfirEndOfDay(3342963,AW304,"LAST","LAST_TRADE_DATE",,,,0),0)</f>
        <v>0</v>
      </c>
      <c r="AY304" s="35"/>
      <c r="AZ304" s="17">
        <f t="shared" ref="AZ304" si="692">AZ303+1</f>
        <v>46320</v>
      </c>
      <c r="BA304" s="216">
        <f t="shared" si="618"/>
        <v>7</v>
      </c>
      <c r="BB304" s="216">
        <f t="shared" ref="BB304" si="693">BB303+1</f>
        <v>299</v>
      </c>
      <c r="BC304" s="16">
        <f t="shared" si="620"/>
        <v>0.81917808219178079</v>
      </c>
      <c r="BD304" s="16">
        <f>IF(Template!$F$7="Linear interpolation",LinInterp($AO$5:$AO$18,$AM$5:$AM$18,BC304),CubicSpline($AO$5:$AO$18,$AM$5:$AM$18,BC304))</f>
        <v>15.142768358388828</v>
      </c>
      <c r="BE304" s="221">
        <f t="shared" si="621"/>
        <v>1.1240462394289934</v>
      </c>
      <c r="BF304" s="221">
        <f>BE304/PRODUCT($BG$6:BG303)</f>
        <v>1.0003683800443233</v>
      </c>
      <c r="BG304" s="16">
        <f t="shared" si="622"/>
        <v>1.0003682299871677</v>
      </c>
      <c r="BH304" s="10">
        <f t="shared" si="623"/>
        <v>13.440394531620271</v>
      </c>
      <c r="BI304" s="90"/>
      <c r="BJ304" s="17">
        <f t="shared" si="605"/>
        <v>46297</v>
      </c>
      <c r="BK304" s="16">
        <f t="shared" si="597"/>
        <v>13.369773096313153</v>
      </c>
      <c r="BL304" s="10">
        <f ca="1">IFERROR(AVERAGE(INDIRECT("BK"&amp;AC304-Template!$F$10+1):INDIRECT("BK"&amp;AC304)),0)</f>
        <v>13.310409832026213</v>
      </c>
      <c r="BM304" s="35"/>
      <c r="BN304" s="86"/>
      <c r="BO304" s="35"/>
      <c r="BP304" s="35"/>
      <c r="BQ304" s="35"/>
      <c r="BR304" s="35"/>
      <c r="BS304" s="35"/>
      <c r="BT304" s="35"/>
      <c r="BU304" s="35"/>
      <c r="BV304" s="35"/>
      <c r="BW304" s="35"/>
      <c r="BX304" s="35"/>
      <c r="BY304" s="35"/>
      <c r="BZ304" s="35"/>
      <c r="CA304" s="35"/>
      <c r="CB304" s="35"/>
      <c r="CC304" s="35"/>
      <c r="CD304" s="35"/>
      <c r="CE304" s="35"/>
      <c r="CF304" s="35"/>
      <c r="CG304" s="35"/>
      <c r="CH304" s="35"/>
    </row>
    <row r="305" spans="1:86" ht="15.6" x14ac:dyDescent="0.3">
      <c r="A305" s="35"/>
      <c r="B305" s="86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112" t="str">
        <f>IFERROR(IF((Q304+1)&gt;=Template!$C$5,"-",Q304+1),"-")</f>
        <v>-</v>
      </c>
      <c r="R305" s="89">
        <f>IFERROR(_xll.EfirEndOfDay($E$5,Q305,"LAST","LAST_TRADE_DATE"),0)</f>
        <v>0</v>
      </c>
      <c r="S305" s="35"/>
      <c r="T305" s="17">
        <f t="shared" si="598"/>
        <v>46321</v>
      </c>
      <c r="U305" s="216">
        <f t="shared" si="592"/>
        <v>1</v>
      </c>
      <c r="V305" s="216">
        <f t="shared" si="598"/>
        <v>300</v>
      </c>
      <c r="W305" s="16">
        <f t="shared" si="606"/>
        <v>0.82191780821917804</v>
      </c>
      <c r="X305" s="16" t="e">
        <f>IF(Template!$F$7="Linear interpolation",LinInterp($I$5:$I$22,$G$5:$G$22,W305),CubicSpline($I$5:$I$22,$G$5:$G$22,W305))</f>
        <v>#VALUE!</v>
      </c>
      <c r="Y305" s="221" t="e">
        <f t="shared" si="599"/>
        <v>#VALUE!</v>
      </c>
      <c r="Z305" s="221" t="e">
        <f>Y305/PRODUCT($AA$6:AA304)</f>
        <v>#VALUE!</v>
      </c>
      <c r="AA305" s="16" t="e">
        <f t="shared" si="600"/>
        <v>#VALUE!</v>
      </c>
      <c r="AB305" s="10" t="e">
        <f t="shared" si="601"/>
        <v>#VALUE!</v>
      </c>
      <c r="AC305" s="90">
        <f t="shared" si="593"/>
        <v>305</v>
      </c>
      <c r="AD305" s="17">
        <f t="shared" si="602"/>
        <v>46298</v>
      </c>
      <c r="AE305" s="16" t="e">
        <f t="shared" si="594"/>
        <v>#VALUE!</v>
      </c>
      <c r="AF305" s="10">
        <f ca="1">IFERROR(AVERAGE(INDIRECT("AE"&amp;AC305-Template!$F$10+1):INDIRECT("AE"&amp;AC305)),0)</f>
        <v>0</v>
      </c>
      <c r="AG305" s="35"/>
      <c r="AH305" s="86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112" t="str">
        <f>IFERROR(IF((AW304+1)&gt;=Template!$C$5,"-",AW304+1),"-")</f>
        <v>-</v>
      </c>
      <c r="AX305" s="89">
        <f>IFERROR(_xll.EfirEndOfDay(3342963,AW305,"LAST","LAST_TRADE_DATE",,,,0),0)</f>
        <v>0</v>
      </c>
      <c r="AY305" s="35"/>
      <c r="AZ305" s="17">
        <f t="shared" ref="AZ305" si="694">AZ304+1</f>
        <v>46321</v>
      </c>
      <c r="BA305" s="216">
        <f t="shared" si="618"/>
        <v>1</v>
      </c>
      <c r="BB305" s="216">
        <f t="shared" ref="BB305" si="695">BB304+1</f>
        <v>300</v>
      </c>
      <c r="BC305" s="16">
        <f t="shared" si="620"/>
        <v>0.82191780821917804</v>
      </c>
      <c r="BD305" s="16">
        <f>IF(Template!$F$7="Linear interpolation",LinInterp($AO$5:$AO$18,$AM$5:$AM$18,BC305),CubicSpline($AO$5:$AO$18,$AM$5:$AM$18,BC305))</f>
        <v>15.14267055198591</v>
      </c>
      <c r="BE305" s="221">
        <f t="shared" si="621"/>
        <v>1.1244603059067335</v>
      </c>
      <c r="BF305" s="221">
        <f>BE305/PRODUCT($BG$6:BG304)</f>
        <v>1.0003685214490428</v>
      </c>
      <c r="BG305" s="16">
        <f t="shared" si="622"/>
        <v>1.0003685214490428</v>
      </c>
      <c r="BH305" s="10">
        <f t="shared" si="623"/>
        <v>13.451032890060667</v>
      </c>
      <c r="BI305" s="90"/>
      <c r="BJ305" s="17">
        <f t="shared" si="605"/>
        <v>46298</v>
      </c>
      <c r="BK305" s="16">
        <f t="shared" si="597"/>
        <v>13.369773096313153</v>
      </c>
      <c r="BL305" s="10">
        <f ca="1">IFERROR(AVERAGE(INDIRECT("BK"&amp;AC305-Template!$F$10+1):INDIRECT("BK"&amp;AC305)),0)</f>
        <v>13.313744079898452</v>
      </c>
      <c r="BM305" s="35"/>
      <c r="BN305" s="86"/>
      <c r="BO305" s="35"/>
      <c r="BP305" s="35"/>
      <c r="BQ305" s="35"/>
      <c r="BR305" s="35"/>
      <c r="BS305" s="35"/>
      <c r="BT305" s="35"/>
      <c r="BU305" s="35"/>
      <c r="BV305" s="35"/>
      <c r="BW305" s="35"/>
      <c r="BX305" s="35"/>
      <c r="BY305" s="35"/>
      <c r="BZ305" s="35"/>
      <c r="CA305" s="35"/>
      <c r="CB305" s="35"/>
      <c r="CC305" s="35"/>
      <c r="CD305" s="35"/>
      <c r="CE305" s="35"/>
      <c r="CF305" s="35"/>
      <c r="CG305" s="35"/>
      <c r="CH305" s="35"/>
    </row>
    <row r="306" spans="1:86" ht="15.6" x14ac:dyDescent="0.3">
      <c r="A306" s="35"/>
      <c r="B306" s="86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112" t="str">
        <f>IFERROR(IF((Q305+1)&gt;=Template!$C$5,"-",Q305+1),"-")</f>
        <v>-</v>
      </c>
      <c r="R306" s="89">
        <f>IFERROR(_xll.EfirEndOfDay($E$5,Q306,"LAST","LAST_TRADE_DATE"),0)</f>
        <v>0</v>
      </c>
      <c r="S306" s="35"/>
      <c r="T306" s="17">
        <f t="shared" si="598"/>
        <v>46322</v>
      </c>
      <c r="U306" s="216">
        <f t="shared" si="592"/>
        <v>2</v>
      </c>
      <c r="V306" s="216">
        <f t="shared" si="598"/>
        <v>301</v>
      </c>
      <c r="W306" s="16">
        <f t="shared" si="606"/>
        <v>0.8246575342465754</v>
      </c>
      <c r="X306" s="16" t="e">
        <f>IF(Template!$F$7="Linear interpolation",LinInterp($I$5:$I$22,$G$5:$G$22,W306),CubicSpline($I$5:$I$22,$G$5:$G$22,W306))</f>
        <v>#VALUE!</v>
      </c>
      <c r="Y306" s="221" t="e">
        <f t="shared" si="599"/>
        <v>#VALUE!</v>
      </c>
      <c r="Z306" s="221" t="e">
        <f>Y306/PRODUCT($AA$6:AA305)</f>
        <v>#VALUE!</v>
      </c>
      <c r="AA306" s="16" t="e">
        <f t="shared" si="600"/>
        <v>#VALUE!</v>
      </c>
      <c r="AB306" s="10" t="e">
        <f t="shared" si="601"/>
        <v>#VALUE!</v>
      </c>
      <c r="AC306" s="90">
        <f t="shared" si="593"/>
        <v>306</v>
      </c>
      <c r="AD306" s="17">
        <f t="shared" si="602"/>
        <v>46299</v>
      </c>
      <c r="AE306" s="16" t="e">
        <f t="shared" si="594"/>
        <v>#VALUE!</v>
      </c>
      <c r="AF306" s="10">
        <f ca="1">IFERROR(AVERAGE(INDIRECT("AE"&amp;AC306-Template!$F$10+1):INDIRECT("AE"&amp;AC306)),0)</f>
        <v>0</v>
      </c>
      <c r="AG306" s="35"/>
      <c r="AH306" s="86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112" t="str">
        <f>IFERROR(IF((AW305+1)&gt;=Template!$C$5,"-",AW305+1),"-")</f>
        <v>-</v>
      </c>
      <c r="AX306" s="89">
        <f>IFERROR(_xll.EfirEndOfDay(3342963,AW306,"LAST","LAST_TRADE_DATE",,,,0),0)</f>
        <v>0</v>
      </c>
      <c r="AY306" s="35"/>
      <c r="AZ306" s="17">
        <f t="shared" ref="AZ306" si="696">AZ305+1</f>
        <v>46322</v>
      </c>
      <c r="BA306" s="216">
        <f t="shared" si="618"/>
        <v>2</v>
      </c>
      <c r="BB306" s="216">
        <f t="shared" ref="BB306" si="697">BB305+1</f>
        <v>301</v>
      </c>
      <c r="BC306" s="16">
        <f t="shared" si="620"/>
        <v>0.8246575342465754</v>
      </c>
      <c r="BD306" s="16">
        <f>IF(Template!$F$7="Linear interpolation",LinInterp($AO$5:$AO$18,$AM$5:$AM$18,BC306),CubicSpline($AO$5:$AO$18,$AM$5:$AM$18,BC306))</f>
        <v>15.142597121669388</v>
      </c>
      <c r="BE306" s="221">
        <f t="shared" si="621"/>
        <v>1.1248745680444516</v>
      </c>
      <c r="BF306" s="221">
        <f>BE306/PRODUCT($BG$6:BG305)</f>
        <v>1.0003684097478069</v>
      </c>
      <c r="BG306" s="16">
        <f t="shared" si="622"/>
        <v>1.0003684097478069</v>
      </c>
      <c r="BH306" s="10">
        <f t="shared" si="623"/>
        <v>13.446955794953364</v>
      </c>
      <c r="BI306" s="90"/>
      <c r="BJ306" s="17">
        <f t="shared" si="605"/>
        <v>46299</v>
      </c>
      <c r="BK306" s="16">
        <f t="shared" si="597"/>
        <v>13.369773096313153</v>
      </c>
      <c r="BL306" s="10">
        <f ca="1">IFERROR(AVERAGE(INDIRECT("BK"&amp;AC306-Template!$F$10+1):INDIRECT("BK"&amp;AC306)),0)</f>
        <v>13.317033772975224</v>
      </c>
      <c r="BM306" s="35"/>
      <c r="BN306" s="86"/>
      <c r="BO306" s="35"/>
      <c r="BP306" s="35"/>
      <c r="BQ306" s="35"/>
      <c r="BR306" s="35"/>
      <c r="BS306" s="35"/>
      <c r="BT306" s="35"/>
      <c r="BU306" s="35"/>
      <c r="BV306" s="35"/>
      <c r="BW306" s="35"/>
      <c r="BX306" s="35"/>
      <c r="BY306" s="35"/>
      <c r="BZ306" s="35"/>
      <c r="CA306" s="35"/>
      <c r="CB306" s="35"/>
      <c r="CC306" s="35"/>
      <c r="CD306" s="35"/>
      <c r="CE306" s="35"/>
      <c r="CF306" s="35"/>
      <c r="CG306" s="35"/>
      <c r="CH306" s="35"/>
    </row>
    <row r="307" spans="1:86" ht="15.6" x14ac:dyDescent="0.3">
      <c r="A307" s="35"/>
      <c r="B307" s="86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112" t="str">
        <f>IFERROR(IF((Q306+1)&gt;=Template!$C$5,"-",Q306+1),"-")</f>
        <v>-</v>
      </c>
      <c r="R307" s="89">
        <f>IFERROR(_xll.EfirEndOfDay($E$5,Q307,"LAST","LAST_TRADE_DATE"),0)</f>
        <v>0</v>
      </c>
      <c r="S307" s="35"/>
      <c r="T307" s="17">
        <f t="shared" si="598"/>
        <v>46323</v>
      </c>
      <c r="U307" s="216">
        <f t="shared" si="592"/>
        <v>3</v>
      </c>
      <c r="V307" s="216">
        <f t="shared" si="598"/>
        <v>302</v>
      </c>
      <c r="W307" s="16">
        <f t="shared" si="606"/>
        <v>0.82739726027397265</v>
      </c>
      <c r="X307" s="16" t="e">
        <f>IF(Template!$F$7="Linear interpolation",LinInterp($I$5:$I$22,$G$5:$G$22,W307),CubicSpline($I$5:$I$22,$G$5:$G$22,W307))</f>
        <v>#VALUE!</v>
      </c>
      <c r="Y307" s="221" t="e">
        <f t="shared" si="599"/>
        <v>#VALUE!</v>
      </c>
      <c r="Z307" s="221" t="e">
        <f>Y307/PRODUCT($AA$6:AA306)</f>
        <v>#VALUE!</v>
      </c>
      <c r="AA307" s="16" t="e">
        <f t="shared" si="600"/>
        <v>#VALUE!</v>
      </c>
      <c r="AB307" s="10" t="e">
        <f t="shared" si="601"/>
        <v>#VALUE!</v>
      </c>
      <c r="AC307" s="90">
        <f t="shared" si="593"/>
        <v>307</v>
      </c>
      <c r="AD307" s="17">
        <f t="shared" si="602"/>
        <v>46300</v>
      </c>
      <c r="AE307" s="16" t="e">
        <f t="shared" si="594"/>
        <v>#VALUE!</v>
      </c>
      <c r="AF307" s="10">
        <f ca="1">IFERROR(AVERAGE(INDIRECT("AE"&amp;AC307-Template!$F$10+1):INDIRECT("AE"&amp;AC307)),0)</f>
        <v>0</v>
      </c>
      <c r="AG307" s="35"/>
      <c r="AH307" s="86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112" t="str">
        <f>IFERROR(IF((AW306+1)&gt;=Template!$C$5,"-",AW306+1),"-")</f>
        <v>-</v>
      </c>
      <c r="AX307" s="89">
        <f>IFERROR(_xll.EfirEndOfDay(3342963,AW307,"LAST","LAST_TRADE_DATE",,,,0),0)</f>
        <v>0</v>
      </c>
      <c r="AY307" s="35"/>
      <c r="AZ307" s="17">
        <f t="shared" ref="AZ307" si="698">AZ306+1</f>
        <v>46323</v>
      </c>
      <c r="BA307" s="216">
        <f t="shared" si="618"/>
        <v>3</v>
      </c>
      <c r="BB307" s="216">
        <f t="shared" ref="BB307" si="699">BB306+1</f>
        <v>302</v>
      </c>
      <c r="BC307" s="16">
        <f t="shared" si="620"/>
        <v>0.82739726027397265</v>
      </c>
      <c r="BD307" s="16">
        <f>IF(Template!$F$7="Linear interpolation",LinInterp($AO$5:$AO$18,$AM$5:$AM$18,BC307),CubicSpline($AO$5:$AO$18,$AM$5:$AM$18,BC307))</f>
        <v>15.142547223911267</v>
      </c>
      <c r="BE307" s="221">
        <f t="shared" si="621"/>
        <v>1.1252890208663344</v>
      </c>
      <c r="BF307" s="221">
        <f>BE307/PRODUCT($BG$6:BG306)</f>
        <v>1.0003684435879845</v>
      </c>
      <c r="BG307" s="16">
        <f t="shared" si="622"/>
        <v>1.0003684435879845</v>
      </c>
      <c r="BH307" s="10">
        <f t="shared" si="623"/>
        <v>13.448190961433903</v>
      </c>
      <c r="BI307" s="90"/>
      <c r="BJ307" s="17">
        <f t="shared" si="605"/>
        <v>46300</v>
      </c>
      <c r="BK307" s="16">
        <f t="shared" si="597"/>
        <v>13.396468724911848</v>
      </c>
      <c r="BL307" s="10">
        <f ca="1">IFERROR(AVERAGE(INDIRECT("BK"&amp;AC307-Template!$F$10+1):INDIRECT("BK"&amp;AC307)),0)</f>
        <v>13.321213320338616</v>
      </c>
      <c r="BM307" s="35"/>
      <c r="BN307" s="86"/>
      <c r="BO307" s="35"/>
      <c r="BP307" s="35"/>
      <c r="BQ307" s="35"/>
      <c r="BR307" s="35"/>
      <c r="BS307" s="35"/>
      <c r="BT307" s="35"/>
      <c r="BU307" s="35"/>
      <c r="BV307" s="35"/>
      <c r="BW307" s="35"/>
      <c r="BX307" s="35"/>
      <c r="BY307" s="35"/>
      <c r="BZ307" s="35"/>
      <c r="CA307" s="35"/>
      <c r="CB307" s="35"/>
      <c r="CC307" s="35"/>
      <c r="CD307" s="35"/>
      <c r="CE307" s="35"/>
      <c r="CF307" s="35"/>
      <c r="CG307" s="35"/>
      <c r="CH307" s="35"/>
    </row>
    <row r="308" spans="1:86" ht="15.6" x14ac:dyDescent="0.3">
      <c r="A308" s="35"/>
      <c r="B308" s="86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112" t="str">
        <f>IFERROR(IF((Q307+1)&gt;=Template!$C$5,"-",Q307+1),"-")</f>
        <v>-</v>
      </c>
      <c r="R308" s="89">
        <f>IFERROR(_xll.EfirEndOfDay($E$5,Q308,"LAST","LAST_TRADE_DATE"),0)</f>
        <v>0</v>
      </c>
      <c r="S308" s="35"/>
      <c r="T308" s="17">
        <f t="shared" si="598"/>
        <v>46324</v>
      </c>
      <c r="U308" s="216">
        <f t="shared" si="592"/>
        <v>4</v>
      </c>
      <c r="V308" s="216">
        <f t="shared" si="598"/>
        <v>303</v>
      </c>
      <c r="W308" s="16">
        <f t="shared" si="606"/>
        <v>0.83013698630136989</v>
      </c>
      <c r="X308" s="16" t="e">
        <f>IF(Template!$F$7="Linear interpolation",LinInterp($I$5:$I$22,$G$5:$G$22,W308),CubicSpline($I$5:$I$22,$G$5:$G$22,W308))</f>
        <v>#VALUE!</v>
      </c>
      <c r="Y308" s="221" t="e">
        <f t="shared" si="599"/>
        <v>#VALUE!</v>
      </c>
      <c r="Z308" s="221" t="e">
        <f>Y308/PRODUCT($AA$6:AA307)</f>
        <v>#VALUE!</v>
      </c>
      <c r="AA308" s="16" t="e">
        <f t="shared" si="600"/>
        <v>#VALUE!</v>
      </c>
      <c r="AB308" s="10" t="e">
        <f t="shared" si="601"/>
        <v>#VALUE!</v>
      </c>
      <c r="AC308" s="90">
        <f t="shared" si="593"/>
        <v>308</v>
      </c>
      <c r="AD308" s="17">
        <f t="shared" si="602"/>
        <v>46301</v>
      </c>
      <c r="AE308" s="16" t="e">
        <f t="shared" si="594"/>
        <v>#VALUE!</v>
      </c>
      <c r="AF308" s="10">
        <f ca="1">IFERROR(AVERAGE(INDIRECT("AE"&amp;AC308-Template!$F$10+1):INDIRECT("AE"&amp;AC308)),0)</f>
        <v>0</v>
      </c>
      <c r="AG308" s="35"/>
      <c r="AH308" s="86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112" t="str">
        <f>IFERROR(IF((AW307+1)&gt;=Template!$C$5,"-",AW307+1),"-")</f>
        <v>-</v>
      </c>
      <c r="AX308" s="89">
        <f>IFERROR(_xll.EfirEndOfDay(3342963,AW308,"LAST","LAST_TRADE_DATE",,,,0),0)</f>
        <v>0</v>
      </c>
      <c r="AY308" s="35"/>
      <c r="AZ308" s="17">
        <f t="shared" ref="AZ308" si="700">AZ307+1</f>
        <v>46324</v>
      </c>
      <c r="BA308" s="216">
        <f t="shared" si="618"/>
        <v>4</v>
      </c>
      <c r="BB308" s="216">
        <f t="shared" ref="BB308" si="701">BB307+1</f>
        <v>303</v>
      </c>
      <c r="BC308" s="16">
        <f t="shared" si="620"/>
        <v>0.83013698630136989</v>
      </c>
      <c r="BD308" s="16">
        <f>IF(Template!$F$7="Linear interpolation",LinInterp($AO$5:$AO$18,$AM$5:$AM$18,BC308),CubicSpline($AO$5:$AO$18,$AM$5:$AM$18,BC308))</f>
        <v>15.14252001518355</v>
      </c>
      <c r="BE308" s="221">
        <f t="shared" si="621"/>
        <v>1.1257036593041265</v>
      </c>
      <c r="BF308" s="221">
        <f>BE308/PRODUCT($BG$6:BG307)</f>
        <v>1.0003684728368476</v>
      </c>
      <c r="BG308" s="16">
        <f t="shared" si="622"/>
        <v>1.0003684728368476</v>
      </c>
      <c r="BH308" s="10">
        <f t="shared" si="623"/>
        <v>13.449258544937393</v>
      </c>
      <c r="BI308" s="90"/>
      <c r="BJ308" s="17">
        <f t="shared" si="605"/>
        <v>46301</v>
      </c>
      <c r="BK308" s="16">
        <f t="shared" si="597"/>
        <v>13.387237181591406</v>
      </c>
      <c r="BL308" s="10">
        <f ca="1">IFERROR(AVERAGE(INDIRECT("BK"&amp;AC308-Template!$F$10+1):INDIRECT("BK"&amp;AC308)),0)</f>
        <v>13.325085149591324</v>
      </c>
      <c r="BM308" s="35"/>
      <c r="BN308" s="86"/>
      <c r="BO308" s="35"/>
      <c r="BP308" s="35"/>
      <c r="BQ308" s="35"/>
      <c r="BR308" s="35"/>
      <c r="BS308" s="35"/>
      <c r="BT308" s="35"/>
      <c r="BU308" s="35"/>
      <c r="BV308" s="35"/>
      <c r="BW308" s="35"/>
      <c r="BX308" s="35"/>
      <c r="BY308" s="35"/>
      <c r="BZ308" s="35"/>
      <c r="CA308" s="35"/>
      <c r="CB308" s="35"/>
      <c r="CC308" s="35"/>
      <c r="CD308" s="35"/>
      <c r="CE308" s="35"/>
      <c r="CF308" s="35"/>
      <c r="CG308" s="35"/>
      <c r="CH308" s="35"/>
    </row>
    <row r="309" spans="1:86" ht="15.6" x14ac:dyDescent="0.3">
      <c r="A309" s="35"/>
      <c r="B309" s="86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112" t="str">
        <f>IFERROR(IF((Q308+1)&gt;=Template!$C$5,"-",Q308+1),"-")</f>
        <v>-</v>
      </c>
      <c r="R309" s="89">
        <f>IFERROR(_xll.EfirEndOfDay($E$5,Q309,"LAST","LAST_TRADE_DATE"),0)</f>
        <v>0</v>
      </c>
      <c r="S309" s="35"/>
      <c r="T309" s="17">
        <f t="shared" si="598"/>
        <v>46325</v>
      </c>
      <c r="U309" s="216">
        <f t="shared" si="592"/>
        <v>5</v>
      </c>
      <c r="V309" s="216">
        <f t="shared" si="598"/>
        <v>304</v>
      </c>
      <c r="W309" s="16">
        <f t="shared" si="606"/>
        <v>0.83287671232876714</v>
      </c>
      <c r="X309" s="16" t="e">
        <f>IF(Template!$F$7="Linear interpolation",LinInterp($I$5:$I$22,$G$5:$G$22,W309),CubicSpline($I$5:$I$22,$G$5:$G$22,W309))</f>
        <v>#VALUE!</v>
      </c>
      <c r="Y309" s="221" t="e">
        <f t="shared" si="599"/>
        <v>#VALUE!</v>
      </c>
      <c r="Z309" s="221" t="e">
        <f>Y309/PRODUCT($AA$6:AA308)</f>
        <v>#VALUE!</v>
      </c>
      <c r="AA309" s="16" t="e">
        <f t="shared" si="600"/>
        <v>#VALUE!</v>
      </c>
      <c r="AB309" s="10" t="e">
        <f t="shared" si="601"/>
        <v>#VALUE!</v>
      </c>
      <c r="AC309" s="90">
        <f t="shared" si="593"/>
        <v>309</v>
      </c>
      <c r="AD309" s="17">
        <f t="shared" si="602"/>
        <v>46302</v>
      </c>
      <c r="AE309" s="16" t="e">
        <f t="shared" si="594"/>
        <v>#VALUE!</v>
      </c>
      <c r="AF309" s="10">
        <f ca="1">IFERROR(AVERAGE(INDIRECT("AE"&amp;AC309-Template!$F$10+1):INDIRECT("AE"&amp;AC309)),0)</f>
        <v>0</v>
      </c>
      <c r="AG309" s="35"/>
      <c r="AH309" s="86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112" t="str">
        <f>IFERROR(IF((AW308+1)&gt;=Template!$C$5,"-",AW308+1),"-")</f>
        <v>-</v>
      </c>
      <c r="AX309" s="89">
        <f>IFERROR(_xll.EfirEndOfDay(3342963,AW309,"LAST","LAST_TRADE_DATE",,,,0),0)</f>
        <v>0</v>
      </c>
      <c r="AY309" s="35"/>
      <c r="AZ309" s="17">
        <f t="shared" ref="AZ309" si="702">AZ308+1</f>
        <v>46325</v>
      </c>
      <c r="BA309" s="216">
        <f t="shared" si="618"/>
        <v>5</v>
      </c>
      <c r="BB309" s="216">
        <f t="shared" ref="BB309" si="703">BB308+1</f>
        <v>304</v>
      </c>
      <c r="BC309" s="16">
        <f t="shared" si="620"/>
        <v>0.83287671232876714</v>
      </c>
      <c r="BD309" s="16">
        <f>IF(Template!$F$7="Linear interpolation",LinInterp($AO$5:$AO$18,$AM$5:$AM$18,BC309),CubicSpline($AO$5:$AO$18,$AM$5:$AM$18,BC309))</f>
        <v>15.142514651958241</v>
      </c>
      <c r="BE309" s="221">
        <f t="shared" si="621"/>
        <v>1.1261184781971316</v>
      </c>
      <c r="BF309" s="221">
        <f>BE309/PRODUCT($BG$6:BG308)</f>
        <v>1.0003684974189935</v>
      </c>
      <c r="BG309" s="16">
        <f t="shared" si="622"/>
        <v>1.0003684974189935</v>
      </c>
      <c r="BH309" s="10">
        <f t="shared" si="623"/>
        <v>13.450155793261809</v>
      </c>
      <c r="BI309" s="90"/>
      <c r="BJ309" s="17">
        <f t="shared" si="605"/>
        <v>46302</v>
      </c>
      <c r="BK309" s="16">
        <f t="shared" si="597"/>
        <v>13.391346250218316</v>
      </c>
      <c r="BL309" s="10">
        <f ca="1">IFERROR(AVERAGE(INDIRECT("BK"&amp;AC309-Template!$F$10+1):INDIRECT("BK"&amp;AC309)),0)</f>
        <v>13.328774149595167</v>
      </c>
      <c r="BM309" s="35"/>
      <c r="BN309" s="86"/>
      <c r="BO309" s="35"/>
      <c r="BP309" s="35"/>
      <c r="BQ309" s="35"/>
      <c r="BR309" s="35"/>
      <c r="BS309" s="35"/>
      <c r="BT309" s="35"/>
      <c r="BU309" s="35"/>
      <c r="BV309" s="35"/>
      <c r="BW309" s="35"/>
      <c r="BX309" s="35"/>
      <c r="BY309" s="35"/>
      <c r="BZ309" s="35"/>
      <c r="CA309" s="35"/>
      <c r="CB309" s="35"/>
      <c r="CC309" s="35"/>
      <c r="CD309" s="35"/>
      <c r="CE309" s="35"/>
      <c r="CF309" s="35"/>
      <c r="CG309" s="35"/>
      <c r="CH309" s="35"/>
    </row>
    <row r="310" spans="1:86" ht="15.6" x14ac:dyDescent="0.3">
      <c r="A310" s="35"/>
      <c r="B310" s="86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112" t="str">
        <f>IFERROR(IF((Q309+1)&gt;=Template!$C$5,"-",Q309+1),"-")</f>
        <v>-</v>
      </c>
      <c r="R310" s="89">
        <f>IFERROR(_xll.EfirEndOfDay($E$5,Q310,"LAST","LAST_TRADE_DATE"),0)</f>
        <v>0</v>
      </c>
      <c r="S310" s="35"/>
      <c r="T310" s="17">
        <f t="shared" si="598"/>
        <v>46326</v>
      </c>
      <c r="U310" s="216">
        <f t="shared" si="592"/>
        <v>6</v>
      </c>
      <c r="V310" s="216">
        <f t="shared" si="598"/>
        <v>305</v>
      </c>
      <c r="W310" s="16">
        <f t="shared" si="606"/>
        <v>0.83561643835616439</v>
      </c>
      <c r="X310" s="16" t="e">
        <f>IF(Template!$F$7="Linear interpolation",LinInterp($I$5:$I$22,$G$5:$G$22,W310),CubicSpline($I$5:$I$22,$G$5:$G$22,W310))</f>
        <v>#VALUE!</v>
      </c>
      <c r="Y310" s="221" t="e">
        <f t="shared" si="599"/>
        <v>#VALUE!</v>
      </c>
      <c r="Z310" s="221" t="e">
        <f>Y310/PRODUCT($AA$6:AA309)</f>
        <v>#VALUE!</v>
      </c>
      <c r="AA310" s="16" t="e">
        <f t="shared" si="600"/>
        <v>#VALUE!</v>
      </c>
      <c r="AB310" s="10" t="e">
        <f t="shared" si="601"/>
        <v>#VALUE!</v>
      </c>
      <c r="AC310" s="90">
        <f t="shared" si="593"/>
        <v>310</v>
      </c>
      <c r="AD310" s="17">
        <f t="shared" si="602"/>
        <v>46303</v>
      </c>
      <c r="AE310" s="16" t="e">
        <f t="shared" si="594"/>
        <v>#VALUE!</v>
      </c>
      <c r="AF310" s="10">
        <f ca="1">IFERROR(AVERAGE(INDIRECT("AE"&amp;AC310-Template!$F$10+1):INDIRECT("AE"&amp;AC310)),0)</f>
        <v>0</v>
      </c>
      <c r="AG310" s="35"/>
      <c r="AH310" s="86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112" t="str">
        <f>IFERROR(IF((AW309+1)&gt;=Template!$C$5,"-",AW309+1),"-")</f>
        <v>-</v>
      </c>
      <c r="AX310" s="89">
        <f>IFERROR(_xll.EfirEndOfDay(3342963,AW310,"LAST","LAST_TRADE_DATE",,,,0),0)</f>
        <v>0</v>
      </c>
      <c r="AY310" s="35"/>
      <c r="AZ310" s="17">
        <f t="shared" ref="AZ310" si="704">AZ309+1</f>
        <v>46326</v>
      </c>
      <c r="BA310" s="216">
        <f t="shared" si="618"/>
        <v>6</v>
      </c>
      <c r="BB310" s="216">
        <f t="shared" ref="BB310" si="705">BB309+1</f>
        <v>305</v>
      </c>
      <c r="BC310" s="16">
        <f t="shared" si="620"/>
        <v>0.83561643835616439</v>
      </c>
      <c r="BD310" s="16">
        <f>IF(Template!$F$7="Linear interpolation",LinInterp($AO$5:$AO$18,$AM$5:$AM$18,BC310),CubicSpline($AO$5:$AO$18,$AM$5:$AM$18,BC310))</f>
        <v>15.142530290707342</v>
      </c>
      <c r="BE310" s="221">
        <f t="shared" si="621"/>
        <v>1.126533472292212</v>
      </c>
      <c r="BF310" s="221">
        <f>BE310/PRODUCT($BG$6:BG309)</f>
        <v>1.0003685172591652</v>
      </c>
      <c r="BG310" s="16">
        <f t="shared" si="622"/>
        <v>1.0003684974189935</v>
      </c>
      <c r="BH310" s="10">
        <f t="shared" si="623"/>
        <v>13.450155793261809</v>
      </c>
      <c r="BI310" s="90"/>
      <c r="BJ310" s="17">
        <f t="shared" si="605"/>
        <v>46303</v>
      </c>
      <c r="BK310" s="16">
        <f t="shared" si="597"/>
        <v>13.395346785094242</v>
      </c>
      <c r="BL310" s="10">
        <f ca="1">IFERROR(AVERAGE(INDIRECT("BK"&amp;AC310-Template!$F$10+1):INDIRECT("BK"&amp;AC310)),0)</f>
        <v>13.332685555027592</v>
      </c>
      <c r="BM310" s="35"/>
      <c r="BN310" s="86"/>
      <c r="BO310" s="35"/>
      <c r="BP310" s="35"/>
      <c r="BQ310" s="35"/>
      <c r="BR310" s="35"/>
      <c r="BS310" s="35"/>
      <c r="BT310" s="35"/>
      <c r="BU310" s="35"/>
      <c r="BV310" s="35"/>
      <c r="BW310" s="35"/>
      <c r="BX310" s="35"/>
      <c r="BY310" s="35"/>
      <c r="BZ310" s="35"/>
      <c r="CA310" s="35"/>
      <c r="CB310" s="35"/>
      <c r="CC310" s="35"/>
      <c r="CD310" s="35"/>
      <c r="CE310" s="35"/>
      <c r="CF310" s="35"/>
      <c r="CG310" s="35"/>
      <c r="CH310" s="35"/>
    </row>
    <row r="311" spans="1:86" ht="15.6" x14ac:dyDescent="0.3">
      <c r="A311" s="35"/>
      <c r="B311" s="86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112" t="str">
        <f>IFERROR(IF((Q310+1)&gt;=Template!$C$5,"-",Q310+1),"-")</f>
        <v>-</v>
      </c>
      <c r="R311" s="89">
        <f>IFERROR(_xll.EfirEndOfDay($E$5,Q311,"LAST","LAST_TRADE_DATE"),0)</f>
        <v>0</v>
      </c>
      <c r="S311" s="35"/>
      <c r="T311" s="17">
        <f t="shared" si="598"/>
        <v>46327</v>
      </c>
      <c r="U311" s="216">
        <f t="shared" si="592"/>
        <v>7</v>
      </c>
      <c r="V311" s="216">
        <f t="shared" si="598"/>
        <v>306</v>
      </c>
      <c r="W311" s="16">
        <f t="shared" si="606"/>
        <v>0.83835616438356164</v>
      </c>
      <c r="X311" s="16" t="e">
        <f>IF(Template!$F$7="Linear interpolation",LinInterp($I$5:$I$22,$G$5:$G$22,W311),CubicSpline($I$5:$I$22,$G$5:$G$22,W311))</f>
        <v>#VALUE!</v>
      </c>
      <c r="Y311" s="221" t="e">
        <f t="shared" si="599"/>
        <v>#VALUE!</v>
      </c>
      <c r="Z311" s="221" t="e">
        <f>Y311/PRODUCT($AA$6:AA310)</f>
        <v>#VALUE!</v>
      </c>
      <c r="AA311" s="16" t="e">
        <f t="shared" si="600"/>
        <v>#VALUE!</v>
      </c>
      <c r="AB311" s="10" t="e">
        <f t="shared" si="601"/>
        <v>#VALUE!</v>
      </c>
      <c r="AC311" s="90">
        <f t="shared" si="593"/>
        <v>311</v>
      </c>
      <c r="AD311" s="17">
        <f t="shared" si="602"/>
        <v>46304</v>
      </c>
      <c r="AE311" s="16" t="e">
        <f t="shared" si="594"/>
        <v>#VALUE!</v>
      </c>
      <c r="AF311" s="10">
        <f ca="1">IFERROR(AVERAGE(INDIRECT("AE"&amp;AC311-Template!$F$10+1):INDIRECT("AE"&amp;AC311)),0)</f>
        <v>0</v>
      </c>
      <c r="AG311" s="35"/>
      <c r="AH311" s="86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112" t="str">
        <f>IFERROR(IF((AW310+1)&gt;=Template!$C$5,"-",AW310+1),"-")</f>
        <v>-</v>
      </c>
      <c r="AX311" s="89">
        <f>IFERROR(_xll.EfirEndOfDay(3342963,AW311,"LAST","LAST_TRADE_DATE",,,,0),0)</f>
        <v>0</v>
      </c>
      <c r="AY311" s="35"/>
      <c r="AZ311" s="17">
        <f t="shared" ref="AZ311" si="706">AZ310+1</f>
        <v>46327</v>
      </c>
      <c r="BA311" s="216">
        <f t="shared" si="618"/>
        <v>7</v>
      </c>
      <c r="BB311" s="216">
        <f t="shared" ref="BB311" si="707">BB310+1</f>
        <v>306</v>
      </c>
      <c r="BC311" s="16">
        <f t="shared" si="620"/>
        <v>0.83835616438356164</v>
      </c>
      <c r="BD311" s="16">
        <f>IF(Template!$F$7="Linear interpolation",LinInterp($AO$5:$AO$18,$AM$5:$AM$18,BC311),CubicSpline($AO$5:$AO$18,$AM$5:$AM$18,BC311))</f>
        <v>15.142566087902857</v>
      </c>
      <c r="BE311" s="221">
        <f t="shared" si="621"/>
        <v>1.1269486362437884</v>
      </c>
      <c r="BF311" s="221">
        <f>BE311/PRODUCT($BG$6:BG310)</f>
        <v>1.0003685521224237</v>
      </c>
      <c r="BG311" s="16">
        <f t="shared" si="622"/>
        <v>1.0003684974189935</v>
      </c>
      <c r="BH311" s="10">
        <f t="shared" si="623"/>
        <v>13.450155793261809</v>
      </c>
      <c r="BI311" s="90"/>
      <c r="BJ311" s="17">
        <f t="shared" si="605"/>
        <v>46304</v>
      </c>
      <c r="BK311" s="16">
        <f t="shared" si="597"/>
        <v>13.399235919563601</v>
      </c>
      <c r="BL311" s="10">
        <f ca="1">IFERROR(AVERAGE(INDIRECT("BK"&amp;AC311-Template!$F$10+1):INDIRECT("BK"&amp;AC311)),0)</f>
        <v>13.336655725856604</v>
      </c>
      <c r="BM311" s="35"/>
      <c r="BN311" s="86"/>
      <c r="BO311" s="35"/>
      <c r="BP311" s="35"/>
      <c r="BQ311" s="35"/>
      <c r="BR311" s="35"/>
      <c r="BS311" s="35"/>
      <c r="BT311" s="35"/>
      <c r="BU311" s="35"/>
      <c r="BV311" s="35"/>
      <c r="BW311" s="35"/>
      <c r="BX311" s="35"/>
      <c r="BY311" s="35"/>
      <c r="BZ311" s="35"/>
      <c r="CA311" s="35"/>
      <c r="CB311" s="35"/>
      <c r="CC311" s="35"/>
      <c r="CD311" s="35"/>
      <c r="CE311" s="35"/>
      <c r="CF311" s="35"/>
      <c r="CG311" s="35"/>
      <c r="CH311" s="35"/>
    </row>
    <row r="312" spans="1:86" ht="15.6" x14ac:dyDescent="0.3">
      <c r="A312" s="35"/>
      <c r="B312" s="86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112" t="str">
        <f>IFERROR(IF((Q311+1)&gt;=Template!$C$5,"-",Q311+1),"-")</f>
        <v>-</v>
      </c>
      <c r="R312" s="89">
        <f>IFERROR(_xll.EfirEndOfDay($E$5,Q312,"LAST","LAST_TRADE_DATE"),0)</f>
        <v>0</v>
      </c>
      <c r="S312" s="35"/>
      <c r="T312" s="17">
        <f t="shared" si="598"/>
        <v>46328</v>
      </c>
      <c r="U312" s="216">
        <f t="shared" si="592"/>
        <v>1</v>
      </c>
      <c r="V312" s="216">
        <f t="shared" si="598"/>
        <v>307</v>
      </c>
      <c r="W312" s="16">
        <f t="shared" si="606"/>
        <v>0.84109589041095889</v>
      </c>
      <c r="X312" s="16" t="e">
        <f>IF(Template!$F$7="Linear interpolation",LinInterp($I$5:$I$22,$G$5:$G$22,W312),CubicSpline($I$5:$I$22,$G$5:$G$22,W312))</f>
        <v>#VALUE!</v>
      </c>
      <c r="Y312" s="221" t="e">
        <f t="shared" si="599"/>
        <v>#VALUE!</v>
      </c>
      <c r="Z312" s="221" t="e">
        <f>Y312/PRODUCT($AA$6:AA311)</f>
        <v>#VALUE!</v>
      </c>
      <c r="AA312" s="16" t="e">
        <f t="shared" si="600"/>
        <v>#VALUE!</v>
      </c>
      <c r="AB312" s="10" t="e">
        <f t="shared" si="601"/>
        <v>#VALUE!</v>
      </c>
      <c r="AC312" s="90">
        <f t="shared" si="593"/>
        <v>312</v>
      </c>
      <c r="AD312" s="17">
        <f t="shared" si="602"/>
        <v>46305</v>
      </c>
      <c r="AE312" s="16" t="e">
        <f t="shared" si="594"/>
        <v>#VALUE!</v>
      </c>
      <c r="AF312" s="10">
        <f ca="1">IFERROR(AVERAGE(INDIRECT("AE"&amp;AC312-Template!$F$10+1):INDIRECT("AE"&amp;AC312)),0)</f>
        <v>0</v>
      </c>
      <c r="AG312" s="35"/>
      <c r="AH312" s="86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112" t="str">
        <f>IFERROR(IF((AW311+1)&gt;=Template!$C$5,"-",AW311+1),"-")</f>
        <v>-</v>
      </c>
      <c r="AX312" s="89">
        <f>IFERROR(_xll.EfirEndOfDay(3342963,AW312,"LAST","LAST_TRADE_DATE",,,,0),0)</f>
        <v>0</v>
      </c>
      <c r="AY312" s="35"/>
      <c r="AZ312" s="17">
        <f t="shared" ref="AZ312" si="708">AZ311+1</f>
        <v>46328</v>
      </c>
      <c r="BA312" s="216">
        <f t="shared" si="618"/>
        <v>1</v>
      </c>
      <c r="BB312" s="216">
        <f t="shared" ref="BB312" si="709">BB311+1</f>
        <v>307</v>
      </c>
      <c r="BC312" s="16">
        <f t="shared" si="620"/>
        <v>0.84109589041095889</v>
      </c>
      <c r="BD312" s="16">
        <f>IF(Template!$F$7="Linear interpolation",LinInterp($AO$5:$AO$18,$AM$5:$AM$18,BC312),CubicSpline($AO$5:$AO$18,$AM$5:$AM$18,BC312))</f>
        <v>15.142621200016791</v>
      </c>
      <c r="BE312" s="221">
        <f t="shared" si="621"/>
        <v>1.1273639646138398</v>
      </c>
      <c r="BF312" s="221">
        <f>BE312/PRODUCT($BG$6:BG311)</f>
        <v>1.0003685971167193</v>
      </c>
      <c r="BG312" s="16">
        <f t="shared" si="622"/>
        <v>1.0003685971167193</v>
      </c>
      <c r="BH312" s="10">
        <f t="shared" si="623"/>
        <v>13.453794760255434</v>
      </c>
      <c r="BI312" s="90"/>
      <c r="BJ312" s="17">
        <f t="shared" si="605"/>
        <v>46305</v>
      </c>
      <c r="BK312" s="16">
        <f t="shared" si="597"/>
        <v>13.399235919563601</v>
      </c>
      <c r="BL312" s="10">
        <f ca="1">IFERROR(AVERAGE(INDIRECT("BK"&amp;AC312-Template!$F$10+1):INDIRECT("BK"&amp;AC312)),0)</f>
        <v>13.340549727698404</v>
      </c>
      <c r="BM312" s="35"/>
      <c r="BN312" s="86"/>
      <c r="BO312" s="35"/>
      <c r="BP312" s="35"/>
      <c r="BQ312" s="35"/>
      <c r="BR312" s="35"/>
      <c r="BS312" s="35"/>
      <c r="BT312" s="35"/>
      <c r="BU312" s="35"/>
      <c r="BV312" s="35"/>
      <c r="BW312" s="35"/>
      <c r="BX312" s="35"/>
      <c r="BY312" s="35"/>
      <c r="BZ312" s="35"/>
      <c r="CA312" s="35"/>
      <c r="CB312" s="35"/>
      <c r="CC312" s="35"/>
      <c r="CD312" s="35"/>
      <c r="CE312" s="35"/>
      <c r="CF312" s="35"/>
      <c r="CG312" s="35"/>
      <c r="CH312" s="35"/>
    </row>
    <row r="313" spans="1:86" ht="15.6" x14ac:dyDescent="0.3">
      <c r="A313" s="35"/>
      <c r="B313" s="86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112" t="str">
        <f>IFERROR(IF((Q312+1)&gt;=Template!$C$5,"-",Q312+1),"-")</f>
        <v>-</v>
      </c>
      <c r="R313" s="89">
        <f>IFERROR(_xll.EfirEndOfDay($E$5,Q313,"LAST","LAST_TRADE_DATE"),0)</f>
        <v>0</v>
      </c>
      <c r="S313" s="35"/>
      <c r="T313" s="17">
        <f t="shared" si="598"/>
        <v>46329</v>
      </c>
      <c r="U313" s="216">
        <f t="shared" si="592"/>
        <v>2</v>
      </c>
      <c r="V313" s="216">
        <f t="shared" si="598"/>
        <v>308</v>
      </c>
      <c r="W313" s="16">
        <f t="shared" si="606"/>
        <v>0.84383561643835614</v>
      </c>
      <c r="X313" s="16" t="e">
        <f>IF(Template!$F$7="Linear interpolation",LinInterp($I$5:$I$22,$G$5:$G$22,W313),CubicSpline($I$5:$I$22,$G$5:$G$22,W313))</f>
        <v>#VALUE!</v>
      </c>
      <c r="Y313" s="221" t="e">
        <f t="shared" si="599"/>
        <v>#VALUE!</v>
      </c>
      <c r="Z313" s="221" t="e">
        <f>Y313/PRODUCT($AA$6:AA312)</f>
        <v>#VALUE!</v>
      </c>
      <c r="AA313" s="16" t="e">
        <f t="shared" si="600"/>
        <v>#VALUE!</v>
      </c>
      <c r="AB313" s="10" t="e">
        <f t="shared" si="601"/>
        <v>#VALUE!</v>
      </c>
      <c r="AC313" s="90">
        <f t="shared" si="593"/>
        <v>313</v>
      </c>
      <c r="AD313" s="17">
        <f t="shared" si="602"/>
        <v>46306</v>
      </c>
      <c r="AE313" s="16" t="e">
        <f t="shared" si="594"/>
        <v>#VALUE!</v>
      </c>
      <c r="AF313" s="10">
        <f ca="1">IFERROR(AVERAGE(INDIRECT("AE"&amp;AC313-Template!$F$10+1):INDIRECT("AE"&amp;AC313)),0)</f>
        <v>0</v>
      </c>
      <c r="AG313" s="35"/>
      <c r="AH313" s="86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112" t="str">
        <f>IFERROR(IF((AW312+1)&gt;=Template!$C$5,"-",AW312+1),"-")</f>
        <v>-</v>
      </c>
      <c r="AX313" s="89">
        <f>IFERROR(_xll.EfirEndOfDay(3342963,AW313,"LAST","LAST_TRADE_DATE",,,,0),0)</f>
        <v>0</v>
      </c>
      <c r="AY313" s="35"/>
      <c r="AZ313" s="17">
        <f t="shared" ref="AZ313" si="710">AZ312+1</f>
        <v>46329</v>
      </c>
      <c r="BA313" s="216">
        <f t="shared" si="618"/>
        <v>2</v>
      </c>
      <c r="BB313" s="216">
        <f t="shared" ref="BB313" si="711">BB312+1</f>
        <v>308</v>
      </c>
      <c r="BC313" s="16">
        <f t="shared" si="620"/>
        <v>0.84383561643835614</v>
      </c>
      <c r="BD313" s="16">
        <f>IF(Template!$F$7="Linear interpolation",LinInterp($AO$5:$AO$18,$AM$5:$AM$18,BC313),CubicSpline($AO$5:$AO$18,$AM$5:$AM$18,BC313))</f>
        <v>15.142694783521145</v>
      </c>
      <c r="BE313" s="221">
        <f t="shared" si="621"/>
        <v>1.1277794518719044</v>
      </c>
      <c r="BF313" s="221">
        <f>BE313/PRODUCT($BG$6:BG312)</f>
        <v>1.0003685475774515</v>
      </c>
      <c r="BG313" s="16">
        <f t="shared" si="622"/>
        <v>1.0003685475774515</v>
      </c>
      <c r="BH313" s="10">
        <f t="shared" si="623"/>
        <v>13.451986576980769</v>
      </c>
      <c r="BI313" s="90"/>
      <c r="BJ313" s="17">
        <f t="shared" si="605"/>
        <v>46306</v>
      </c>
      <c r="BK313" s="16">
        <f t="shared" si="597"/>
        <v>13.399235919563601</v>
      </c>
      <c r="BL313" s="10">
        <f ca="1">IFERROR(AVERAGE(INDIRECT("BK"&amp;AC313-Template!$F$10+1):INDIRECT("BK"&amp;AC313)),0)</f>
        <v>13.344362253040353</v>
      </c>
      <c r="BM313" s="35"/>
      <c r="BN313" s="86"/>
      <c r="BO313" s="35"/>
      <c r="BP313" s="35"/>
      <c r="BQ313" s="35"/>
      <c r="BR313" s="35"/>
      <c r="BS313" s="35"/>
      <c r="BT313" s="35"/>
      <c r="BU313" s="35"/>
      <c r="BV313" s="35"/>
      <c r="BW313" s="35"/>
      <c r="BX313" s="35"/>
      <c r="BY313" s="35"/>
      <c r="BZ313" s="35"/>
      <c r="CA313" s="35"/>
      <c r="CB313" s="35"/>
      <c r="CC313" s="35"/>
      <c r="CD313" s="35"/>
      <c r="CE313" s="35"/>
      <c r="CF313" s="35"/>
      <c r="CG313" s="35"/>
      <c r="CH313" s="35"/>
    </row>
    <row r="314" spans="1:86" ht="15.6" x14ac:dyDescent="0.3">
      <c r="A314" s="35"/>
      <c r="B314" s="86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112" t="str">
        <f>IFERROR(IF((Q313+1)&gt;=Template!$C$5,"-",Q313+1),"-")</f>
        <v>-</v>
      </c>
      <c r="R314" s="89">
        <f>IFERROR(_xll.EfirEndOfDay($E$5,Q314,"LAST","LAST_TRADE_DATE"),0)</f>
        <v>0</v>
      </c>
      <c r="S314" s="35"/>
      <c r="T314" s="17">
        <f t="shared" si="598"/>
        <v>46330</v>
      </c>
      <c r="U314" s="216">
        <f t="shared" si="592"/>
        <v>3</v>
      </c>
      <c r="V314" s="216">
        <f t="shared" si="598"/>
        <v>309</v>
      </c>
      <c r="W314" s="16">
        <f t="shared" si="606"/>
        <v>0.84657534246575339</v>
      </c>
      <c r="X314" s="16" t="e">
        <f>IF(Template!$F$7="Linear interpolation",LinInterp($I$5:$I$22,$G$5:$G$22,W314),CubicSpline($I$5:$I$22,$G$5:$G$22,W314))</f>
        <v>#VALUE!</v>
      </c>
      <c r="Y314" s="221" t="e">
        <f t="shared" si="599"/>
        <v>#VALUE!</v>
      </c>
      <c r="Z314" s="221" t="e">
        <f>Y314/PRODUCT($AA$6:AA313)</f>
        <v>#VALUE!</v>
      </c>
      <c r="AA314" s="16" t="e">
        <f t="shared" si="600"/>
        <v>#VALUE!</v>
      </c>
      <c r="AB314" s="10" t="e">
        <f t="shared" si="601"/>
        <v>#VALUE!</v>
      </c>
      <c r="AC314" s="90">
        <f t="shared" si="593"/>
        <v>314</v>
      </c>
      <c r="AD314" s="17">
        <f t="shared" si="602"/>
        <v>46307</v>
      </c>
      <c r="AE314" s="16" t="e">
        <f t="shared" si="594"/>
        <v>#VALUE!</v>
      </c>
      <c r="AF314" s="10">
        <f ca="1">IFERROR(AVERAGE(INDIRECT("AE"&amp;AC314-Template!$F$10+1):INDIRECT("AE"&amp;AC314)),0)</f>
        <v>0</v>
      </c>
      <c r="AG314" s="35"/>
      <c r="AH314" s="86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112" t="str">
        <f>IFERROR(IF((AW313+1)&gt;=Template!$C$5,"-",AW313+1),"-")</f>
        <v>-</v>
      </c>
      <c r="AX314" s="89">
        <f>IFERROR(_xll.EfirEndOfDay(3342963,AW314,"LAST","LAST_TRADE_DATE",,,,0),0)</f>
        <v>0</v>
      </c>
      <c r="AY314" s="35"/>
      <c r="AZ314" s="17">
        <f t="shared" ref="AZ314" si="712">AZ313+1</f>
        <v>46330</v>
      </c>
      <c r="BA314" s="216">
        <f t="shared" si="618"/>
        <v>3</v>
      </c>
      <c r="BB314" s="216">
        <f t="shared" ref="BB314" si="713">BB313+1</f>
        <v>309</v>
      </c>
      <c r="BC314" s="16">
        <f t="shared" si="620"/>
        <v>0.84657534246575339</v>
      </c>
      <c r="BD314" s="16">
        <f>IF(Template!$F$7="Linear interpolation",LinInterp($AO$5:$AO$18,$AM$5:$AM$18,BC314),CubicSpline($AO$5:$AO$18,$AM$5:$AM$18,BC314))</f>
        <v>15.142785994887927</v>
      </c>
      <c r="BE314" s="221">
        <f t="shared" si="621"/>
        <v>1.1281950923950785</v>
      </c>
      <c r="BF314" s="221">
        <f>BE314/PRODUCT($BG$6:BG313)</f>
        <v>1.0003685477000706</v>
      </c>
      <c r="BG314" s="16">
        <f t="shared" si="622"/>
        <v>1.0003685477000706</v>
      </c>
      <c r="BH314" s="10">
        <f t="shared" si="623"/>
        <v>13.451991052575218</v>
      </c>
      <c r="BI314" s="90"/>
      <c r="BJ314" s="17">
        <f t="shared" si="605"/>
        <v>46307</v>
      </c>
      <c r="BK314" s="16">
        <f t="shared" si="597"/>
        <v>13.421413842396479</v>
      </c>
      <c r="BL314" s="10">
        <f ca="1">IFERROR(AVERAGE(INDIRECT("BK"&amp;AC314-Template!$F$10+1):INDIRECT("BK"&amp;AC314)),0)</f>
        <v>13.348914042476734</v>
      </c>
      <c r="BM314" s="35"/>
      <c r="BN314" s="86"/>
      <c r="BO314" s="35"/>
      <c r="BP314" s="35"/>
      <c r="BQ314" s="35"/>
      <c r="BR314" s="35"/>
      <c r="BS314" s="35"/>
      <c r="BT314" s="35"/>
      <c r="BU314" s="35"/>
      <c r="BV314" s="35"/>
      <c r="BW314" s="35"/>
      <c r="BX314" s="35"/>
      <c r="BY314" s="35"/>
      <c r="BZ314" s="35"/>
      <c r="CA314" s="35"/>
      <c r="CB314" s="35"/>
      <c r="CC314" s="35"/>
      <c r="CD314" s="35"/>
      <c r="CE314" s="35"/>
      <c r="CF314" s="35"/>
      <c r="CG314" s="35"/>
      <c r="CH314" s="35"/>
    </row>
    <row r="315" spans="1:86" ht="15.6" x14ac:dyDescent="0.3">
      <c r="A315" s="35"/>
      <c r="B315" s="86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112" t="str">
        <f>IFERROR(IF((Q314+1)&gt;=Template!$C$5,"-",Q314+1),"-")</f>
        <v>-</v>
      </c>
      <c r="R315" s="89">
        <f>IFERROR(_xll.EfirEndOfDay($E$5,Q315,"LAST","LAST_TRADE_DATE"),0)</f>
        <v>0</v>
      </c>
      <c r="S315" s="35"/>
      <c r="T315" s="17">
        <f t="shared" si="598"/>
        <v>46331</v>
      </c>
      <c r="U315" s="216">
        <f t="shared" si="592"/>
        <v>4</v>
      </c>
      <c r="V315" s="216">
        <f t="shared" si="598"/>
        <v>310</v>
      </c>
      <c r="W315" s="16">
        <f t="shared" si="606"/>
        <v>0.84931506849315064</v>
      </c>
      <c r="X315" s="16" t="e">
        <f>IF(Template!$F$7="Linear interpolation",LinInterp($I$5:$I$22,$G$5:$G$22,W315),CubicSpline($I$5:$I$22,$G$5:$G$22,W315))</f>
        <v>#VALUE!</v>
      </c>
      <c r="Y315" s="221" t="e">
        <f t="shared" si="599"/>
        <v>#VALUE!</v>
      </c>
      <c r="Z315" s="221" t="e">
        <f>Y315/PRODUCT($AA$6:AA314)</f>
        <v>#VALUE!</v>
      </c>
      <c r="AA315" s="16" t="e">
        <f t="shared" si="600"/>
        <v>#VALUE!</v>
      </c>
      <c r="AB315" s="10" t="e">
        <f t="shared" si="601"/>
        <v>#VALUE!</v>
      </c>
      <c r="AC315" s="90">
        <f t="shared" si="593"/>
        <v>315</v>
      </c>
      <c r="AD315" s="17">
        <f t="shared" si="602"/>
        <v>46308</v>
      </c>
      <c r="AE315" s="16" t="e">
        <f t="shared" si="594"/>
        <v>#VALUE!</v>
      </c>
      <c r="AF315" s="10">
        <f ca="1">IFERROR(AVERAGE(INDIRECT("AE"&amp;AC315-Template!$F$10+1):INDIRECT("AE"&amp;AC315)),0)</f>
        <v>0</v>
      </c>
      <c r="AG315" s="35"/>
      <c r="AH315" s="86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112" t="str">
        <f>IFERROR(IF((AW314+1)&gt;=Template!$C$5,"-",AW314+1),"-")</f>
        <v>-</v>
      </c>
      <c r="AX315" s="89">
        <f>IFERROR(_xll.EfirEndOfDay(3342963,AW315,"LAST","LAST_TRADE_DATE",,,,0),0)</f>
        <v>0</v>
      </c>
      <c r="AY315" s="35"/>
      <c r="AZ315" s="17">
        <f t="shared" ref="AZ315" si="714">AZ314+1</f>
        <v>46331</v>
      </c>
      <c r="BA315" s="216">
        <f t="shared" si="618"/>
        <v>4</v>
      </c>
      <c r="BB315" s="216">
        <f t="shared" ref="BB315" si="715">BB314+1</f>
        <v>310</v>
      </c>
      <c r="BC315" s="16">
        <f t="shared" si="620"/>
        <v>0.84931506849315064</v>
      </c>
      <c r="BD315" s="16">
        <f>IF(Template!$F$7="Linear interpolation",LinInterp($AO$5:$AO$18,$AM$5:$AM$18,BC315),CubicSpline($AO$5:$AO$18,$AM$5:$AM$18,BC315))</f>
        <v>15.142893990589135</v>
      </c>
      <c r="BE315" s="221">
        <f t="shared" si="621"/>
        <v>1.1286108804680173</v>
      </c>
      <c r="BF315" s="221">
        <f>BE315/PRODUCT($BG$6:BG314)</f>
        <v>1.0003685427066129</v>
      </c>
      <c r="BG315" s="16">
        <f t="shared" si="622"/>
        <v>1.0003685427066129</v>
      </c>
      <c r="BH315" s="10">
        <f t="shared" si="623"/>
        <v>13.451808791371089</v>
      </c>
      <c r="BI315" s="90"/>
      <c r="BJ315" s="17">
        <f t="shared" si="605"/>
        <v>46308</v>
      </c>
      <c r="BK315" s="16">
        <f t="shared" si="597"/>
        <v>13.413621313202562</v>
      </c>
      <c r="BL315" s="10">
        <f ca="1">IFERROR(AVERAGE(INDIRECT("BK"&amp;AC315-Template!$F$10+1):INDIRECT("BK"&amp;AC315)),0)</f>
        <v>13.353206080939982</v>
      </c>
      <c r="BM315" s="35"/>
      <c r="BN315" s="86"/>
      <c r="BO315" s="35"/>
      <c r="BP315" s="35"/>
      <c r="BQ315" s="35"/>
      <c r="BR315" s="35"/>
      <c r="BS315" s="35"/>
      <c r="BT315" s="35"/>
      <c r="BU315" s="35"/>
      <c r="BV315" s="35"/>
      <c r="BW315" s="35"/>
      <c r="BX315" s="35"/>
      <c r="BY315" s="35"/>
      <c r="BZ315" s="35"/>
      <c r="CA315" s="35"/>
      <c r="CB315" s="35"/>
      <c r="CC315" s="35"/>
      <c r="CD315" s="35"/>
      <c r="CE315" s="35"/>
      <c r="CF315" s="35"/>
      <c r="CG315" s="35"/>
      <c r="CH315" s="35"/>
    </row>
    <row r="316" spans="1:86" ht="15.6" x14ac:dyDescent="0.3">
      <c r="A316" s="35"/>
      <c r="B316" s="86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112" t="str">
        <f>IFERROR(IF((Q315+1)&gt;=Template!$C$5,"-",Q315+1),"-")</f>
        <v>-</v>
      </c>
      <c r="R316" s="89">
        <f>IFERROR(_xll.EfirEndOfDay($E$5,Q316,"LAST","LAST_TRADE_DATE"),0)</f>
        <v>0</v>
      </c>
      <c r="S316" s="35"/>
      <c r="T316" s="17">
        <f t="shared" si="598"/>
        <v>46332</v>
      </c>
      <c r="U316" s="216">
        <f t="shared" si="592"/>
        <v>5</v>
      </c>
      <c r="V316" s="216">
        <f t="shared" si="598"/>
        <v>311</v>
      </c>
      <c r="W316" s="16">
        <f t="shared" si="606"/>
        <v>0.852054794520548</v>
      </c>
      <c r="X316" s="16" t="e">
        <f>IF(Template!$F$7="Linear interpolation",LinInterp($I$5:$I$22,$G$5:$G$22,W316),CubicSpline($I$5:$I$22,$G$5:$G$22,W316))</f>
        <v>#VALUE!</v>
      </c>
      <c r="Y316" s="221" t="e">
        <f t="shared" si="599"/>
        <v>#VALUE!</v>
      </c>
      <c r="Z316" s="221" t="e">
        <f>Y316/PRODUCT($AA$6:AA315)</f>
        <v>#VALUE!</v>
      </c>
      <c r="AA316" s="16" t="e">
        <f t="shared" si="600"/>
        <v>#VALUE!</v>
      </c>
      <c r="AB316" s="10" t="e">
        <f t="shared" si="601"/>
        <v>#VALUE!</v>
      </c>
      <c r="AC316" s="90">
        <f t="shared" si="593"/>
        <v>316</v>
      </c>
      <c r="AD316" s="17">
        <f t="shared" si="602"/>
        <v>46309</v>
      </c>
      <c r="AE316" s="16" t="e">
        <f t="shared" si="594"/>
        <v>#VALUE!</v>
      </c>
      <c r="AF316" s="10">
        <f ca="1">IFERROR(AVERAGE(INDIRECT("AE"&amp;AC316-Template!$F$10+1):INDIRECT("AE"&amp;AC316)),0)</f>
        <v>0</v>
      </c>
      <c r="AG316" s="35"/>
      <c r="AH316" s="86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112" t="str">
        <f>IFERROR(IF((AW315+1)&gt;=Template!$C$5,"-",AW315+1),"-")</f>
        <v>-</v>
      </c>
      <c r="AX316" s="89">
        <f>IFERROR(_xll.EfirEndOfDay(3342963,AW316,"LAST","LAST_TRADE_DATE",,,,0),0)</f>
        <v>0</v>
      </c>
      <c r="AY316" s="35"/>
      <c r="AZ316" s="17">
        <f t="shared" ref="AZ316" si="716">AZ315+1</f>
        <v>46332</v>
      </c>
      <c r="BA316" s="216">
        <f t="shared" si="618"/>
        <v>5</v>
      </c>
      <c r="BB316" s="216">
        <f t="shared" ref="BB316" si="717">BB315+1</f>
        <v>311</v>
      </c>
      <c r="BC316" s="16">
        <f t="shared" si="620"/>
        <v>0.852054794520548</v>
      </c>
      <c r="BD316" s="16">
        <f>IF(Template!$F$7="Linear interpolation",LinInterp($AO$5:$AO$18,$AM$5:$AM$18,BC316),CubicSpline($AO$5:$AO$18,$AM$5:$AM$18,BC316))</f>
        <v>15.143017927096777</v>
      </c>
      <c r="BE316" s="221">
        <f t="shared" si="621"/>
        <v>1.1290268102829342</v>
      </c>
      <c r="BF316" s="221">
        <f>BE316/PRODUCT($BG$6:BG315)</f>
        <v>1.0003685325226923</v>
      </c>
      <c r="BG316" s="16">
        <f t="shared" si="622"/>
        <v>1.0003685325226923</v>
      </c>
      <c r="BH316" s="10">
        <f t="shared" si="623"/>
        <v>13.451437078269347</v>
      </c>
      <c r="BI316" s="90"/>
      <c r="BJ316" s="17">
        <f t="shared" si="605"/>
        <v>46309</v>
      </c>
      <c r="BK316" s="16">
        <f t="shared" si="597"/>
        <v>13.416910638727963</v>
      </c>
      <c r="BL316" s="10">
        <f ca="1">IFERROR(AVERAGE(INDIRECT("BK"&amp;AC316-Template!$F$10+1):INDIRECT("BK"&amp;AC316)),0)</f>
        <v>13.357065665856478</v>
      </c>
      <c r="BM316" s="35"/>
      <c r="BN316" s="86"/>
      <c r="BO316" s="35"/>
      <c r="BP316" s="35"/>
      <c r="BQ316" s="35"/>
      <c r="BR316" s="35"/>
      <c r="BS316" s="35"/>
      <c r="BT316" s="35"/>
      <c r="BU316" s="35"/>
      <c r="BV316" s="35"/>
      <c r="BW316" s="35"/>
      <c r="BX316" s="35"/>
      <c r="BY316" s="35"/>
      <c r="BZ316" s="35"/>
      <c r="CA316" s="35"/>
      <c r="CB316" s="35"/>
      <c r="CC316" s="35"/>
      <c r="CD316" s="35"/>
      <c r="CE316" s="35"/>
      <c r="CF316" s="35"/>
      <c r="CG316" s="35"/>
      <c r="CH316" s="35"/>
    </row>
    <row r="317" spans="1:86" ht="15.6" x14ac:dyDescent="0.3">
      <c r="A317" s="35"/>
      <c r="B317" s="86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112" t="str">
        <f>IFERROR(IF((Q316+1)&gt;=Template!$C$5,"-",Q316+1),"-")</f>
        <v>-</v>
      </c>
      <c r="R317" s="89">
        <f>IFERROR(_xll.EfirEndOfDay($E$5,Q317,"LAST","LAST_TRADE_DATE"),0)</f>
        <v>0</v>
      </c>
      <c r="S317" s="35"/>
      <c r="T317" s="17">
        <f t="shared" si="598"/>
        <v>46333</v>
      </c>
      <c r="U317" s="216">
        <f t="shared" si="592"/>
        <v>6</v>
      </c>
      <c r="V317" s="216">
        <f t="shared" si="598"/>
        <v>312</v>
      </c>
      <c r="W317" s="16">
        <f t="shared" si="606"/>
        <v>0.85479452054794525</v>
      </c>
      <c r="X317" s="16" t="e">
        <f>IF(Template!$F$7="Linear interpolation",LinInterp($I$5:$I$22,$G$5:$G$22,W317),CubicSpline($I$5:$I$22,$G$5:$G$22,W317))</f>
        <v>#VALUE!</v>
      </c>
      <c r="Y317" s="221" t="e">
        <f t="shared" si="599"/>
        <v>#VALUE!</v>
      </c>
      <c r="Z317" s="221" t="e">
        <f>Y317/PRODUCT($AA$6:AA316)</f>
        <v>#VALUE!</v>
      </c>
      <c r="AA317" s="16" t="e">
        <f t="shared" si="600"/>
        <v>#VALUE!</v>
      </c>
      <c r="AB317" s="10" t="e">
        <f t="shared" si="601"/>
        <v>#VALUE!</v>
      </c>
      <c r="AC317" s="90">
        <f t="shared" si="593"/>
        <v>317</v>
      </c>
      <c r="AD317" s="17">
        <f t="shared" si="602"/>
        <v>46310</v>
      </c>
      <c r="AE317" s="16" t="e">
        <f t="shared" si="594"/>
        <v>#VALUE!</v>
      </c>
      <c r="AF317" s="10">
        <f ca="1">IFERROR(AVERAGE(INDIRECT("AE"&amp;AC317-Template!$F$10+1):INDIRECT("AE"&amp;AC317)),0)</f>
        <v>0</v>
      </c>
      <c r="AG317" s="35"/>
      <c r="AH317" s="86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112" t="str">
        <f>IFERROR(IF((AW316+1)&gt;=Template!$C$5,"-",AW316+1),"-")</f>
        <v>-</v>
      </c>
      <c r="AX317" s="89">
        <f>IFERROR(_xll.EfirEndOfDay(3342963,AW317,"LAST","LAST_TRADE_DATE",,,,0),0)</f>
        <v>0</v>
      </c>
      <c r="AY317" s="35"/>
      <c r="AZ317" s="17">
        <f t="shared" ref="AZ317" si="718">AZ316+1</f>
        <v>46333</v>
      </c>
      <c r="BA317" s="216">
        <f t="shared" si="618"/>
        <v>6</v>
      </c>
      <c r="BB317" s="216">
        <f t="shared" ref="BB317" si="719">BB316+1</f>
        <v>312</v>
      </c>
      <c r="BC317" s="16">
        <f t="shared" si="620"/>
        <v>0.85479452054794525</v>
      </c>
      <c r="BD317" s="16">
        <f>IF(Template!$F$7="Linear interpolation",LinInterp($AO$5:$AO$18,$AM$5:$AM$18,BC317),CubicSpline($AO$5:$AO$18,$AM$5:$AM$18,BC317))</f>
        <v>15.143156960882854</v>
      </c>
      <c r="BE317" s="221">
        <f t="shared" si="621"/>
        <v>1.1294428759396014</v>
      </c>
      <c r="BF317" s="221">
        <f>BE317/PRODUCT($BG$6:BG316)</f>
        <v>1.0003685170740657</v>
      </c>
      <c r="BG317" s="16">
        <f t="shared" si="622"/>
        <v>1.0003685325226923</v>
      </c>
      <c r="BH317" s="10">
        <f t="shared" si="623"/>
        <v>13.451437078269347</v>
      </c>
      <c r="BI317" s="90"/>
      <c r="BJ317" s="17">
        <f t="shared" si="605"/>
        <v>46310</v>
      </c>
      <c r="BK317" s="16">
        <f t="shared" si="597"/>
        <v>13.420071479590678</v>
      </c>
      <c r="BL317" s="10">
        <f ca="1">IFERROR(AVERAGE(INDIRECT("BK"&amp;AC317-Template!$F$10+1):INDIRECT("BK"&amp;AC317)),0)</f>
        <v>13.36119351091345</v>
      </c>
      <c r="BM317" s="35"/>
      <c r="BN317" s="86"/>
      <c r="BO317" s="35"/>
      <c r="BP317" s="35"/>
      <c r="BQ317" s="35"/>
      <c r="BR317" s="35"/>
      <c r="BS317" s="35"/>
      <c r="BT317" s="35"/>
      <c r="BU317" s="35"/>
      <c r="BV317" s="35"/>
      <c r="BW317" s="35"/>
      <c r="BX317" s="35"/>
      <c r="BY317" s="35"/>
      <c r="BZ317" s="35"/>
      <c r="CA317" s="35"/>
      <c r="CB317" s="35"/>
      <c r="CC317" s="35"/>
      <c r="CD317" s="35"/>
      <c r="CE317" s="35"/>
      <c r="CF317" s="35"/>
      <c r="CG317" s="35"/>
      <c r="CH317" s="35"/>
    </row>
    <row r="318" spans="1:86" ht="15.6" x14ac:dyDescent="0.3">
      <c r="A318" s="35"/>
      <c r="B318" s="86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112" t="str">
        <f>IFERROR(IF((Q317+1)&gt;=Template!$C$5,"-",Q317+1),"-")</f>
        <v>-</v>
      </c>
      <c r="R318" s="89">
        <f>IFERROR(_xll.EfirEndOfDay($E$5,Q318,"LAST","LAST_TRADE_DATE"),0)</f>
        <v>0</v>
      </c>
      <c r="S318" s="35"/>
      <c r="T318" s="17">
        <f t="shared" si="598"/>
        <v>46334</v>
      </c>
      <c r="U318" s="216">
        <f t="shared" si="592"/>
        <v>7</v>
      </c>
      <c r="V318" s="216">
        <f t="shared" si="598"/>
        <v>313</v>
      </c>
      <c r="W318" s="16">
        <f t="shared" si="606"/>
        <v>0.8575342465753425</v>
      </c>
      <c r="X318" s="16" t="e">
        <f>IF(Template!$F$7="Linear interpolation",LinInterp($I$5:$I$22,$G$5:$G$22,W318),CubicSpline($I$5:$I$22,$G$5:$G$22,W318))</f>
        <v>#VALUE!</v>
      </c>
      <c r="Y318" s="221" t="e">
        <f t="shared" si="599"/>
        <v>#VALUE!</v>
      </c>
      <c r="Z318" s="221" t="e">
        <f>Y318/PRODUCT($AA$6:AA317)</f>
        <v>#VALUE!</v>
      </c>
      <c r="AA318" s="16" t="e">
        <f t="shared" si="600"/>
        <v>#VALUE!</v>
      </c>
      <c r="AB318" s="10" t="e">
        <f t="shared" si="601"/>
        <v>#VALUE!</v>
      </c>
      <c r="AC318" s="90">
        <f t="shared" si="593"/>
        <v>318</v>
      </c>
      <c r="AD318" s="17">
        <f t="shared" si="602"/>
        <v>46311</v>
      </c>
      <c r="AE318" s="16" t="e">
        <f t="shared" si="594"/>
        <v>#VALUE!</v>
      </c>
      <c r="AF318" s="10">
        <f ca="1">IFERROR(AVERAGE(INDIRECT("AE"&amp;AC318-Template!$F$10+1):INDIRECT("AE"&amp;AC318)),0)</f>
        <v>0</v>
      </c>
      <c r="AG318" s="35"/>
      <c r="AH318" s="86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112" t="str">
        <f>IFERROR(IF((AW317+1)&gt;=Template!$C$5,"-",AW317+1),"-")</f>
        <v>-</v>
      </c>
      <c r="AX318" s="89">
        <f>IFERROR(_xll.EfirEndOfDay(3342963,AW318,"LAST","LAST_TRADE_DATE",,,,0),0)</f>
        <v>0</v>
      </c>
      <c r="AY318" s="35"/>
      <c r="AZ318" s="17">
        <f t="shared" ref="AZ318" si="720">AZ317+1</f>
        <v>46334</v>
      </c>
      <c r="BA318" s="216">
        <f t="shared" si="618"/>
        <v>7</v>
      </c>
      <c r="BB318" s="216">
        <f t="shared" ref="BB318" si="721">BB317+1</f>
        <v>313</v>
      </c>
      <c r="BC318" s="16">
        <f t="shared" si="620"/>
        <v>0.8575342465753425</v>
      </c>
      <c r="BD318" s="16">
        <f>IF(Template!$F$7="Linear interpolation",LinInterp($AO$5:$AO$18,$AM$5:$AM$18,BC318),CubicSpline($AO$5:$AO$18,$AM$5:$AM$18,BC318))</f>
        <v>15.14331024841937</v>
      </c>
      <c r="BE318" s="221">
        <f t="shared" si="621"/>
        <v>1.1298590714453496</v>
      </c>
      <c r="BF318" s="221">
        <f>BE318/PRODUCT($BG$6:BG317)</f>
        <v>1.0003684808380073</v>
      </c>
      <c r="BG318" s="16">
        <f t="shared" si="622"/>
        <v>1.0003685325226923</v>
      </c>
      <c r="BH318" s="10">
        <f t="shared" si="623"/>
        <v>13.451437078269347</v>
      </c>
      <c r="BI318" s="90"/>
      <c r="BJ318" s="17">
        <f t="shared" si="605"/>
        <v>46311</v>
      </c>
      <c r="BK318" s="16">
        <f t="shared" si="597"/>
        <v>13.423101007680739</v>
      </c>
      <c r="BL318" s="10">
        <f ca="1">IFERROR(AVERAGE(INDIRECT("BK"&amp;AC318-Template!$F$10+1):INDIRECT("BK"&amp;AC318)),0)</f>
        <v>13.365314163076805</v>
      </c>
      <c r="BM318" s="35"/>
      <c r="BN318" s="86"/>
      <c r="BO318" s="35"/>
      <c r="BP318" s="35"/>
      <c r="BQ318" s="35"/>
      <c r="BR318" s="35"/>
      <c r="BS318" s="35"/>
      <c r="BT318" s="35"/>
      <c r="BU318" s="35"/>
      <c r="BV318" s="35"/>
      <c r="BW318" s="35"/>
      <c r="BX318" s="35"/>
      <c r="BY318" s="35"/>
      <c r="BZ318" s="35"/>
      <c r="CA318" s="35"/>
      <c r="CB318" s="35"/>
      <c r="CC318" s="35"/>
      <c r="CD318" s="35"/>
      <c r="CE318" s="35"/>
      <c r="CF318" s="35"/>
      <c r="CG318" s="35"/>
      <c r="CH318" s="35"/>
    </row>
    <row r="319" spans="1:86" ht="15.6" x14ac:dyDescent="0.3">
      <c r="A319" s="35"/>
      <c r="B319" s="86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112" t="str">
        <f>IFERROR(IF((Q318+1)&gt;=Template!$C$5,"-",Q318+1),"-")</f>
        <v>-</v>
      </c>
      <c r="R319" s="89">
        <f>IFERROR(_xll.EfirEndOfDay($E$5,Q319,"LAST","LAST_TRADE_DATE"),0)</f>
        <v>0</v>
      </c>
      <c r="S319" s="35"/>
      <c r="T319" s="17">
        <f t="shared" si="598"/>
        <v>46335</v>
      </c>
      <c r="U319" s="216">
        <f t="shared" si="592"/>
        <v>1</v>
      </c>
      <c r="V319" s="216">
        <f t="shared" si="598"/>
        <v>314</v>
      </c>
      <c r="W319" s="16">
        <f t="shared" si="606"/>
        <v>0.86027397260273974</v>
      </c>
      <c r="X319" s="16" t="e">
        <f>IF(Template!$F$7="Linear interpolation",LinInterp($I$5:$I$22,$G$5:$G$22,W319),CubicSpline($I$5:$I$22,$G$5:$G$22,W319))</f>
        <v>#VALUE!</v>
      </c>
      <c r="Y319" s="221" t="e">
        <f t="shared" si="599"/>
        <v>#VALUE!</v>
      </c>
      <c r="Z319" s="221" t="e">
        <f>Y319/PRODUCT($AA$6:AA318)</f>
        <v>#VALUE!</v>
      </c>
      <c r="AA319" s="16" t="e">
        <f t="shared" si="600"/>
        <v>#VALUE!</v>
      </c>
      <c r="AB319" s="10" t="e">
        <f t="shared" si="601"/>
        <v>#VALUE!</v>
      </c>
      <c r="AC319" s="90">
        <f t="shared" si="593"/>
        <v>319</v>
      </c>
      <c r="AD319" s="17">
        <f t="shared" si="602"/>
        <v>46312</v>
      </c>
      <c r="AE319" s="16" t="e">
        <f t="shared" si="594"/>
        <v>#VALUE!</v>
      </c>
      <c r="AF319" s="10">
        <f ca="1">IFERROR(AVERAGE(INDIRECT("AE"&amp;AC319-Template!$F$10+1):INDIRECT("AE"&amp;AC319)),0)</f>
        <v>0</v>
      </c>
      <c r="AG319" s="35"/>
      <c r="AH319" s="86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112" t="str">
        <f>IFERROR(IF((AW318+1)&gt;=Template!$C$5,"-",AW318+1),"-")</f>
        <v>-</v>
      </c>
      <c r="AX319" s="89">
        <f>IFERROR(_xll.EfirEndOfDay(3342963,AW319,"LAST","LAST_TRADE_DATE",,,,0),0)</f>
        <v>0</v>
      </c>
      <c r="AY319" s="35"/>
      <c r="AZ319" s="17">
        <f t="shared" ref="AZ319" si="722">AZ318+1</f>
        <v>46335</v>
      </c>
      <c r="BA319" s="216">
        <f t="shared" si="618"/>
        <v>1</v>
      </c>
      <c r="BB319" s="216">
        <f t="shared" ref="BB319" si="723">BB318+1</f>
        <v>314</v>
      </c>
      <c r="BC319" s="16">
        <f t="shared" si="620"/>
        <v>0.86027397260273974</v>
      </c>
      <c r="BD319" s="16">
        <f>IF(Template!$F$7="Linear interpolation",LinInterp($AO$5:$AO$18,$AM$5:$AM$18,BC319),CubicSpline($AO$5:$AO$18,$AM$5:$AM$18,BC319))</f>
        <v>15.14347694617833</v>
      </c>
      <c r="BE319" s="221">
        <f t="shared" si="621"/>
        <v>1.1302753907150684</v>
      </c>
      <c r="BF319" s="221">
        <f>BE319/PRODUCT($BG$6:BG318)</f>
        <v>1.0003684184017567</v>
      </c>
      <c r="BG319" s="16">
        <f t="shared" si="622"/>
        <v>1.0003684184017567</v>
      </c>
      <c r="BH319" s="10">
        <f t="shared" si="623"/>
        <v>13.447271664120297</v>
      </c>
      <c r="BI319" s="90"/>
      <c r="BJ319" s="17">
        <f t="shared" si="605"/>
        <v>46312</v>
      </c>
      <c r="BK319" s="16">
        <f t="shared" si="597"/>
        <v>13.423101007680739</v>
      </c>
      <c r="BL319" s="10">
        <f ca="1">IFERROR(AVERAGE(INDIRECT("BK"&amp;AC319-Template!$F$10+1):INDIRECT("BK"&amp;AC319)),0)</f>
        <v>13.369321265542146</v>
      </c>
      <c r="BM319" s="35"/>
      <c r="BN319" s="86"/>
      <c r="BO319" s="35"/>
      <c r="BP319" s="35"/>
      <c r="BQ319" s="35"/>
      <c r="BR319" s="35"/>
      <c r="BS319" s="35"/>
      <c r="BT319" s="35"/>
      <c r="BU319" s="35"/>
      <c r="BV319" s="35"/>
      <c r="BW319" s="35"/>
      <c r="BX319" s="35"/>
      <c r="BY319" s="35"/>
      <c r="BZ319" s="35"/>
      <c r="CA319" s="35"/>
      <c r="CB319" s="35"/>
      <c r="CC319" s="35"/>
      <c r="CD319" s="35"/>
      <c r="CE319" s="35"/>
      <c r="CF319" s="35"/>
      <c r="CG319" s="35"/>
      <c r="CH319" s="35"/>
    </row>
    <row r="320" spans="1:86" ht="15.6" x14ac:dyDescent="0.3">
      <c r="A320" s="35"/>
      <c r="B320" s="86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112" t="str">
        <f>IFERROR(IF((Q319+1)&gt;=Template!$C$5,"-",Q319+1),"-")</f>
        <v>-</v>
      </c>
      <c r="R320" s="89">
        <f>IFERROR(_xll.EfirEndOfDay($E$5,Q320,"LAST","LAST_TRADE_DATE"),0)</f>
        <v>0</v>
      </c>
      <c r="S320" s="35"/>
      <c r="T320" s="17">
        <f t="shared" si="598"/>
        <v>46336</v>
      </c>
      <c r="U320" s="216">
        <f t="shared" si="592"/>
        <v>2</v>
      </c>
      <c r="V320" s="216">
        <f t="shared" si="598"/>
        <v>315</v>
      </c>
      <c r="W320" s="16">
        <f t="shared" si="606"/>
        <v>0.86301369863013699</v>
      </c>
      <c r="X320" s="16" t="e">
        <f>IF(Template!$F$7="Linear interpolation",LinInterp($I$5:$I$22,$G$5:$G$22,W320),CubicSpline($I$5:$I$22,$G$5:$G$22,W320))</f>
        <v>#VALUE!</v>
      </c>
      <c r="Y320" s="221" t="e">
        <f t="shared" si="599"/>
        <v>#VALUE!</v>
      </c>
      <c r="Z320" s="221" t="e">
        <f>Y320/PRODUCT($AA$6:AA319)</f>
        <v>#VALUE!</v>
      </c>
      <c r="AA320" s="16" t="e">
        <f t="shared" si="600"/>
        <v>#VALUE!</v>
      </c>
      <c r="AB320" s="10" t="e">
        <f t="shared" si="601"/>
        <v>#VALUE!</v>
      </c>
      <c r="AC320" s="90">
        <f t="shared" si="593"/>
        <v>320</v>
      </c>
      <c r="AD320" s="17">
        <f t="shared" si="602"/>
        <v>46313</v>
      </c>
      <c r="AE320" s="16" t="e">
        <f t="shared" si="594"/>
        <v>#VALUE!</v>
      </c>
      <c r="AF320" s="10">
        <f ca="1">IFERROR(AVERAGE(INDIRECT("AE"&amp;AC320-Template!$F$10+1):INDIRECT("AE"&amp;AC320)),0)</f>
        <v>0</v>
      </c>
      <c r="AG320" s="35"/>
      <c r="AH320" s="86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112" t="str">
        <f>IFERROR(IF((AW319+1)&gt;=Template!$C$5,"-",AW319+1),"-")</f>
        <v>-</v>
      </c>
      <c r="AX320" s="89">
        <f>IFERROR(_xll.EfirEndOfDay(3342963,AW320,"LAST","LAST_TRADE_DATE",,,,0),0)</f>
        <v>0</v>
      </c>
      <c r="AY320" s="35"/>
      <c r="AZ320" s="17">
        <f t="shared" ref="AZ320" si="724">AZ319+1</f>
        <v>46336</v>
      </c>
      <c r="BA320" s="216">
        <f t="shared" si="618"/>
        <v>2</v>
      </c>
      <c r="BB320" s="216">
        <f t="shared" ref="BB320" si="725">BB319+1</f>
        <v>315</v>
      </c>
      <c r="BC320" s="16">
        <f t="shared" si="620"/>
        <v>0.86301369863013699</v>
      </c>
      <c r="BD320" s="16">
        <f>IF(Template!$F$7="Linear interpolation",LinInterp($AO$5:$AO$18,$AM$5:$AM$18,BC320),CubicSpline($AO$5:$AO$18,$AM$5:$AM$18,BC320))</f>
        <v>15.143656210631736</v>
      </c>
      <c r="BE320" s="221">
        <f t="shared" si="621"/>
        <v>1.1306918275712055</v>
      </c>
      <c r="BF320" s="221">
        <f>BE320/PRODUCT($BG$6:BG319)</f>
        <v>1.000368438399666</v>
      </c>
      <c r="BG320" s="16">
        <f t="shared" si="622"/>
        <v>1.000368438399666</v>
      </c>
      <c r="BH320" s="10">
        <f t="shared" si="623"/>
        <v>13.448001587810786</v>
      </c>
      <c r="BI320" s="90"/>
      <c r="BJ320" s="17">
        <f t="shared" si="605"/>
        <v>46313</v>
      </c>
      <c r="BK320" s="16">
        <f t="shared" si="597"/>
        <v>13.423101007680739</v>
      </c>
      <c r="BL320" s="10">
        <f ca="1">IFERROR(AVERAGE(INDIRECT("BK"&amp;AC320-Template!$F$10+1):INDIRECT("BK"&amp;AC320)),0)</f>
        <v>13.373209435045037</v>
      </c>
      <c r="BM320" s="35"/>
      <c r="BN320" s="86"/>
      <c r="BO320" s="35"/>
      <c r="BP320" s="35"/>
      <c r="BQ320" s="35"/>
      <c r="BR320" s="35"/>
      <c r="BS320" s="35"/>
      <c r="BT320" s="35"/>
      <c r="BU320" s="35"/>
      <c r="BV320" s="35"/>
      <c r="BW320" s="35"/>
      <c r="BX320" s="35"/>
      <c r="BY320" s="35"/>
      <c r="BZ320" s="35"/>
      <c r="CA320" s="35"/>
      <c r="CB320" s="35"/>
      <c r="CC320" s="35"/>
      <c r="CD320" s="35"/>
      <c r="CE320" s="35"/>
      <c r="CF320" s="35"/>
      <c r="CG320" s="35"/>
      <c r="CH320" s="35"/>
    </row>
    <row r="321" spans="1:86" ht="15.6" x14ac:dyDescent="0.3">
      <c r="A321" s="35"/>
      <c r="B321" s="86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112" t="str">
        <f>IFERROR(IF((Q320+1)&gt;=Template!$C$5,"-",Q320+1),"-")</f>
        <v>-</v>
      </c>
      <c r="R321" s="89">
        <f>IFERROR(_xll.EfirEndOfDay($E$5,Q321,"LAST","LAST_TRADE_DATE"),0)</f>
        <v>0</v>
      </c>
      <c r="S321" s="35"/>
      <c r="T321" s="17">
        <f t="shared" si="598"/>
        <v>46337</v>
      </c>
      <c r="U321" s="216">
        <f t="shared" si="592"/>
        <v>3</v>
      </c>
      <c r="V321" s="216">
        <f t="shared" si="598"/>
        <v>316</v>
      </c>
      <c r="W321" s="16">
        <f t="shared" si="606"/>
        <v>0.86575342465753424</v>
      </c>
      <c r="X321" s="16" t="e">
        <f>IF(Template!$F$7="Linear interpolation",LinInterp($I$5:$I$22,$G$5:$G$22,W321),CubicSpline($I$5:$I$22,$G$5:$G$22,W321))</f>
        <v>#VALUE!</v>
      </c>
      <c r="Y321" s="221" t="e">
        <f t="shared" si="599"/>
        <v>#VALUE!</v>
      </c>
      <c r="Z321" s="221" t="e">
        <f>Y321/PRODUCT($AA$6:AA320)</f>
        <v>#VALUE!</v>
      </c>
      <c r="AA321" s="16" t="e">
        <f t="shared" si="600"/>
        <v>#VALUE!</v>
      </c>
      <c r="AB321" s="10" t="e">
        <f t="shared" si="601"/>
        <v>#VALUE!</v>
      </c>
      <c r="AC321" s="90">
        <f t="shared" si="593"/>
        <v>321</v>
      </c>
      <c r="AD321" s="17">
        <f t="shared" si="602"/>
        <v>46314</v>
      </c>
      <c r="AE321" s="16" t="e">
        <f t="shared" si="594"/>
        <v>#VALUE!</v>
      </c>
      <c r="AF321" s="10">
        <f ca="1">IFERROR(AVERAGE(INDIRECT("AE"&amp;AC321-Template!$F$10+1):INDIRECT("AE"&amp;AC321)),0)</f>
        <v>0</v>
      </c>
      <c r="AG321" s="35"/>
      <c r="AH321" s="86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112" t="str">
        <f>IFERROR(IF((AW320+1)&gt;=Template!$C$5,"-",AW320+1),"-")</f>
        <v>-</v>
      </c>
      <c r="AX321" s="89">
        <f>IFERROR(_xll.EfirEndOfDay(3342963,AW321,"LAST","LAST_TRADE_DATE",,,,0),0)</f>
        <v>0</v>
      </c>
      <c r="AY321" s="35"/>
      <c r="AZ321" s="17">
        <f t="shared" ref="AZ321" si="726">AZ320+1</f>
        <v>46337</v>
      </c>
      <c r="BA321" s="216">
        <f t="shared" si="618"/>
        <v>3</v>
      </c>
      <c r="BB321" s="216">
        <f t="shared" ref="BB321" si="727">BB320+1</f>
        <v>316</v>
      </c>
      <c r="BC321" s="16">
        <f t="shared" si="620"/>
        <v>0.86575342465753424</v>
      </c>
      <c r="BD321" s="16">
        <f>IF(Template!$F$7="Linear interpolation",LinInterp($AO$5:$AO$18,$AM$5:$AM$18,BC321),CubicSpline($AO$5:$AO$18,$AM$5:$AM$18,BC321))</f>
        <v>15.143847198251592</v>
      </c>
      <c r="BE321" s="221">
        <f t="shared" si="621"/>
        <v>1.1311083757437672</v>
      </c>
      <c r="BF321" s="221">
        <f>BE321/PRODUCT($BG$6:BG320)</f>
        <v>1.0003684011526435</v>
      </c>
      <c r="BG321" s="16">
        <f t="shared" si="622"/>
        <v>1.0003684011526435</v>
      </c>
      <c r="BH321" s="10">
        <f t="shared" si="623"/>
        <v>13.446642071486714</v>
      </c>
      <c r="BI321" s="90"/>
      <c r="BJ321" s="17">
        <f t="shared" si="605"/>
        <v>46314</v>
      </c>
      <c r="BK321" s="16">
        <f t="shared" si="597"/>
        <v>13.439922743729959</v>
      </c>
      <c r="BL321" s="10">
        <f ca="1">IFERROR(AVERAGE(INDIRECT("BK"&amp;AC321-Template!$F$10+1):INDIRECT("BK"&amp;AC321)),0)</f>
        <v>13.377658329082903</v>
      </c>
      <c r="BM321" s="35"/>
      <c r="BN321" s="86"/>
      <c r="BO321" s="35"/>
      <c r="BP321" s="35"/>
      <c r="BQ321" s="35"/>
      <c r="BR321" s="35"/>
      <c r="BS321" s="35"/>
      <c r="BT321" s="35"/>
      <c r="BU321" s="35"/>
      <c r="BV321" s="35"/>
      <c r="BW321" s="35"/>
      <c r="BX321" s="35"/>
      <c r="BY321" s="35"/>
      <c r="BZ321" s="35"/>
      <c r="CA321" s="35"/>
      <c r="CB321" s="35"/>
      <c r="CC321" s="35"/>
      <c r="CD321" s="35"/>
      <c r="CE321" s="35"/>
      <c r="CF321" s="35"/>
      <c r="CG321" s="35"/>
      <c r="CH321" s="35"/>
    </row>
    <row r="322" spans="1:86" ht="15.6" x14ac:dyDescent="0.3">
      <c r="A322" s="35"/>
      <c r="B322" s="86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112" t="str">
        <f>IFERROR(IF((Q321+1)&gt;=Template!$C$5,"-",Q321+1),"-")</f>
        <v>-</v>
      </c>
      <c r="R322" s="89">
        <f>IFERROR(_xll.EfirEndOfDay($E$5,Q322,"LAST","LAST_TRADE_DATE"),0)</f>
        <v>0</v>
      </c>
      <c r="S322" s="35"/>
      <c r="T322" s="17">
        <f t="shared" si="598"/>
        <v>46338</v>
      </c>
      <c r="U322" s="216">
        <f t="shared" si="592"/>
        <v>4</v>
      </c>
      <c r="V322" s="216">
        <f t="shared" si="598"/>
        <v>317</v>
      </c>
      <c r="W322" s="16">
        <f t="shared" si="606"/>
        <v>0.86849315068493149</v>
      </c>
      <c r="X322" s="16" t="e">
        <f>IF(Template!$F$7="Linear interpolation",LinInterp($I$5:$I$22,$G$5:$G$22,W322),CubicSpline($I$5:$I$22,$G$5:$G$22,W322))</f>
        <v>#VALUE!</v>
      </c>
      <c r="Y322" s="221" t="e">
        <f t="shared" si="599"/>
        <v>#VALUE!</v>
      </c>
      <c r="Z322" s="221" t="e">
        <f>Y322/PRODUCT($AA$6:AA321)</f>
        <v>#VALUE!</v>
      </c>
      <c r="AA322" s="16" t="e">
        <f t="shared" si="600"/>
        <v>#VALUE!</v>
      </c>
      <c r="AB322" s="10" t="e">
        <f t="shared" si="601"/>
        <v>#VALUE!</v>
      </c>
      <c r="AC322" s="90">
        <f t="shared" si="593"/>
        <v>322</v>
      </c>
      <c r="AD322" s="17">
        <f t="shared" si="602"/>
        <v>46315</v>
      </c>
      <c r="AE322" s="16" t="e">
        <f t="shared" si="594"/>
        <v>#VALUE!</v>
      </c>
      <c r="AF322" s="10">
        <f ca="1">IFERROR(AVERAGE(INDIRECT("AE"&amp;AC322-Template!$F$10+1):INDIRECT("AE"&amp;AC322)),0)</f>
        <v>0</v>
      </c>
      <c r="AG322" s="35"/>
      <c r="AH322" s="86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112" t="str">
        <f>IFERROR(IF((AW321+1)&gt;=Template!$C$5,"-",AW321+1),"-")</f>
        <v>-</v>
      </c>
      <c r="AX322" s="89">
        <f>IFERROR(_xll.EfirEndOfDay(3342963,AW322,"LAST","LAST_TRADE_DATE",,,,0),0)</f>
        <v>0</v>
      </c>
      <c r="AY322" s="35"/>
      <c r="AZ322" s="17">
        <f t="shared" ref="AZ322" si="728">AZ321+1</f>
        <v>46338</v>
      </c>
      <c r="BA322" s="216">
        <f t="shared" si="618"/>
        <v>4</v>
      </c>
      <c r="BB322" s="216">
        <f t="shared" ref="BB322" si="729">BB321+1</f>
        <v>317</v>
      </c>
      <c r="BC322" s="16">
        <f t="shared" si="620"/>
        <v>0.86849315068493149</v>
      </c>
      <c r="BD322" s="16">
        <f>IF(Template!$F$7="Linear interpolation",LinInterp($AO$5:$AO$18,$AM$5:$AM$18,BC322),CubicSpline($AO$5:$AO$18,$AM$5:$AM$18,BC322))</f>
        <v>15.144049065509902</v>
      </c>
      <c r="BE322" s="221">
        <f t="shared" si="621"/>
        <v>1.1315250288703189</v>
      </c>
      <c r="BF322" s="221">
        <f>BE322/PRODUCT($BG$6:BG321)</f>
        <v>1.000368358271839</v>
      </c>
      <c r="BG322" s="16">
        <f t="shared" si="622"/>
        <v>1.000368358271839</v>
      </c>
      <c r="BH322" s="10">
        <f t="shared" si="623"/>
        <v>13.445076922123821</v>
      </c>
      <c r="BI322" s="90"/>
      <c r="BJ322" s="17">
        <f t="shared" si="605"/>
        <v>46315</v>
      </c>
      <c r="BK322" s="16">
        <f t="shared" si="597"/>
        <v>13.433849621084404</v>
      </c>
      <c r="BL322" s="10">
        <f ca="1">IFERROR(AVERAGE(INDIRECT("BK"&amp;AC322-Template!$F$10+1):INDIRECT("BK"&amp;AC322)),0)</f>
        <v>13.381904785699254</v>
      </c>
      <c r="BM322" s="35"/>
      <c r="BN322" s="86"/>
      <c r="BO322" s="35"/>
      <c r="BP322" s="35"/>
      <c r="BQ322" s="35"/>
      <c r="BR322" s="35"/>
      <c r="BS322" s="35"/>
      <c r="BT322" s="35"/>
      <c r="BU322" s="35"/>
      <c r="BV322" s="35"/>
      <c r="BW322" s="35"/>
      <c r="BX322" s="35"/>
      <c r="BY322" s="35"/>
      <c r="BZ322" s="35"/>
      <c r="CA322" s="35"/>
      <c r="CB322" s="35"/>
      <c r="CC322" s="35"/>
      <c r="CD322" s="35"/>
      <c r="CE322" s="35"/>
      <c r="CF322" s="35"/>
      <c r="CG322" s="35"/>
      <c r="CH322" s="35"/>
    </row>
    <row r="323" spans="1:86" ht="15.6" x14ac:dyDescent="0.3">
      <c r="A323" s="35"/>
      <c r="B323" s="86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112" t="str">
        <f>IFERROR(IF((Q322+1)&gt;=Template!$C$5,"-",Q322+1),"-")</f>
        <v>-</v>
      </c>
      <c r="R323" s="89">
        <f>IFERROR(_xll.EfirEndOfDay($E$5,Q323,"LAST","LAST_TRADE_DATE"),0)</f>
        <v>0</v>
      </c>
      <c r="S323" s="35"/>
      <c r="T323" s="17">
        <f t="shared" si="598"/>
        <v>46339</v>
      </c>
      <c r="U323" s="216">
        <f t="shared" si="592"/>
        <v>5</v>
      </c>
      <c r="V323" s="216">
        <f t="shared" si="598"/>
        <v>318</v>
      </c>
      <c r="W323" s="16">
        <f t="shared" si="606"/>
        <v>0.87123287671232874</v>
      </c>
      <c r="X323" s="16" t="e">
        <f>IF(Template!$F$7="Linear interpolation",LinInterp($I$5:$I$22,$G$5:$G$22,W323),CubicSpline($I$5:$I$22,$G$5:$G$22,W323))</f>
        <v>#VALUE!</v>
      </c>
      <c r="Y323" s="221" t="e">
        <f t="shared" si="599"/>
        <v>#VALUE!</v>
      </c>
      <c r="Z323" s="221" t="e">
        <f>Y323/PRODUCT($AA$6:AA322)</f>
        <v>#VALUE!</v>
      </c>
      <c r="AA323" s="16" t="e">
        <f t="shared" si="600"/>
        <v>#VALUE!</v>
      </c>
      <c r="AB323" s="10" t="e">
        <f t="shared" si="601"/>
        <v>#VALUE!</v>
      </c>
      <c r="AC323" s="90">
        <f t="shared" si="593"/>
        <v>323</v>
      </c>
      <c r="AD323" s="17">
        <f t="shared" si="602"/>
        <v>46316</v>
      </c>
      <c r="AE323" s="16" t="e">
        <f t="shared" si="594"/>
        <v>#VALUE!</v>
      </c>
      <c r="AF323" s="10">
        <f ca="1">IFERROR(AVERAGE(INDIRECT("AE"&amp;AC323-Template!$F$10+1):INDIRECT("AE"&amp;AC323)),0)</f>
        <v>0</v>
      </c>
      <c r="AG323" s="35"/>
      <c r="AH323" s="86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112" t="str">
        <f>IFERROR(IF((AW322+1)&gt;=Template!$C$5,"-",AW322+1),"-")</f>
        <v>-</v>
      </c>
      <c r="AX323" s="89">
        <f>IFERROR(_xll.EfirEndOfDay(3342963,AW323,"LAST","LAST_TRADE_DATE",,,,0),0)</f>
        <v>0</v>
      </c>
      <c r="AY323" s="35"/>
      <c r="AZ323" s="17">
        <f t="shared" ref="AZ323" si="730">AZ322+1</f>
        <v>46339</v>
      </c>
      <c r="BA323" s="216">
        <f t="shared" si="618"/>
        <v>5</v>
      </c>
      <c r="BB323" s="216">
        <f t="shared" ref="BB323" si="731">BB322+1</f>
        <v>318</v>
      </c>
      <c r="BC323" s="16">
        <f t="shared" si="620"/>
        <v>0.87123287671232874</v>
      </c>
      <c r="BD323" s="16">
        <f>IF(Template!$F$7="Linear interpolation",LinInterp($AO$5:$AO$18,$AM$5:$AM$18,BC323),CubicSpline($AO$5:$AO$18,$AM$5:$AM$18,BC323))</f>
        <v>15.144260968878669</v>
      </c>
      <c r="BE323" s="221">
        <f t="shared" si="621"/>
        <v>1.1319417804959839</v>
      </c>
      <c r="BF323" s="221">
        <f>BE323/PRODUCT($BG$6:BG322)</f>
        <v>1.0003683096838618</v>
      </c>
      <c r="BG323" s="16">
        <f t="shared" si="622"/>
        <v>1.0003683096838618</v>
      </c>
      <c r="BH323" s="10">
        <f t="shared" si="623"/>
        <v>13.443303460956123</v>
      </c>
      <c r="BI323" s="90"/>
      <c r="BJ323" s="17">
        <f t="shared" si="605"/>
        <v>46316</v>
      </c>
      <c r="BK323" s="16">
        <f t="shared" si="597"/>
        <v>13.436180354720161</v>
      </c>
      <c r="BL323" s="10">
        <f ca="1">IFERROR(AVERAGE(INDIRECT("BK"&amp;AC323-Template!$F$10+1):INDIRECT("BK"&amp;AC323)),0)</f>
        <v>13.385461342639832</v>
      </c>
      <c r="BM323" s="35"/>
      <c r="BN323" s="86"/>
      <c r="BO323" s="35"/>
      <c r="BP323" s="35"/>
      <c r="BQ323" s="35"/>
      <c r="BR323" s="35"/>
      <c r="BS323" s="35"/>
      <c r="BT323" s="35"/>
      <c r="BU323" s="35"/>
      <c r="BV323" s="35"/>
      <c r="BW323" s="35"/>
      <c r="BX323" s="35"/>
      <c r="BY323" s="35"/>
      <c r="BZ323" s="35"/>
      <c r="CA323" s="35"/>
      <c r="CB323" s="35"/>
      <c r="CC323" s="35"/>
      <c r="CD323" s="35"/>
      <c r="CE323" s="35"/>
      <c r="CF323" s="35"/>
      <c r="CG323" s="35"/>
      <c r="CH323" s="35"/>
    </row>
    <row r="324" spans="1:86" ht="15.6" x14ac:dyDescent="0.3">
      <c r="A324" s="35"/>
      <c r="B324" s="86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112" t="str">
        <f>IFERROR(IF((Q323+1)&gt;=Template!$C$5,"-",Q323+1),"-")</f>
        <v>-</v>
      </c>
      <c r="R324" s="89">
        <f>IFERROR(_xll.EfirEndOfDay($E$5,Q324,"LAST","LAST_TRADE_DATE"),0)</f>
        <v>0</v>
      </c>
      <c r="S324" s="35"/>
      <c r="T324" s="17">
        <f t="shared" si="598"/>
        <v>46340</v>
      </c>
      <c r="U324" s="216">
        <f t="shared" si="592"/>
        <v>6</v>
      </c>
      <c r="V324" s="216">
        <f t="shared" si="598"/>
        <v>319</v>
      </c>
      <c r="W324" s="16">
        <f t="shared" si="606"/>
        <v>0.87397260273972599</v>
      </c>
      <c r="X324" s="16" t="e">
        <f>IF(Template!$F$7="Linear interpolation",LinInterp($I$5:$I$22,$G$5:$G$22,W324),CubicSpline($I$5:$I$22,$G$5:$G$22,W324))</f>
        <v>#VALUE!</v>
      </c>
      <c r="Y324" s="221" t="e">
        <f t="shared" si="599"/>
        <v>#VALUE!</v>
      </c>
      <c r="Z324" s="221" t="e">
        <f>Y324/PRODUCT($AA$6:AA323)</f>
        <v>#VALUE!</v>
      </c>
      <c r="AA324" s="16" t="e">
        <f t="shared" si="600"/>
        <v>#VALUE!</v>
      </c>
      <c r="AB324" s="10" t="e">
        <f t="shared" si="601"/>
        <v>#VALUE!</v>
      </c>
      <c r="AC324" s="90">
        <f t="shared" si="593"/>
        <v>324</v>
      </c>
      <c r="AD324" s="17">
        <f t="shared" si="602"/>
        <v>46317</v>
      </c>
      <c r="AE324" s="16" t="e">
        <f t="shared" si="594"/>
        <v>#VALUE!</v>
      </c>
      <c r="AF324" s="10">
        <f ca="1">IFERROR(AVERAGE(INDIRECT("AE"&amp;AC324-Template!$F$10+1):INDIRECT("AE"&amp;AC324)),0)</f>
        <v>0</v>
      </c>
      <c r="AG324" s="35"/>
      <c r="AH324" s="86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112" t="str">
        <f>IFERROR(IF((AW323+1)&gt;=Template!$C$5,"-",AW323+1),"-")</f>
        <v>-</v>
      </c>
      <c r="AX324" s="89">
        <f>IFERROR(_xll.EfirEndOfDay(3342963,AW324,"LAST","LAST_TRADE_DATE",,,,0),0)</f>
        <v>0</v>
      </c>
      <c r="AY324" s="35"/>
      <c r="AZ324" s="17">
        <f t="shared" ref="AZ324" si="732">AZ323+1</f>
        <v>46340</v>
      </c>
      <c r="BA324" s="216">
        <f t="shared" si="618"/>
        <v>6</v>
      </c>
      <c r="BB324" s="216">
        <f t="shared" ref="BB324" si="733">BB323+1</f>
        <v>319</v>
      </c>
      <c r="BC324" s="16">
        <f t="shared" si="620"/>
        <v>0.87397260273972599</v>
      </c>
      <c r="BD324" s="16">
        <f>IF(Template!$F$7="Linear interpolation",LinInterp($AO$5:$AO$18,$AM$5:$AM$18,BC324),CubicSpline($AO$5:$AO$18,$AM$5:$AM$18,BC324))</f>
        <v>15.144482064829896</v>
      </c>
      <c r="BE324" s="221">
        <f t="shared" si="621"/>
        <v>1.1323586240734449</v>
      </c>
      <c r="BF324" s="221">
        <f>BE324/PRODUCT($BG$6:BG323)</f>
        <v>1.0003682553154618</v>
      </c>
      <c r="BG324" s="16">
        <f t="shared" si="622"/>
        <v>1.0003683096838618</v>
      </c>
      <c r="BH324" s="10">
        <f t="shared" si="623"/>
        <v>13.443303460956123</v>
      </c>
      <c r="BI324" s="90"/>
      <c r="BJ324" s="17">
        <f t="shared" si="605"/>
        <v>46317</v>
      </c>
      <c r="BK324" s="16">
        <f t="shared" si="597"/>
        <v>13.43836292154721</v>
      </c>
      <c r="BL324" s="10">
        <f ca="1">IFERROR(AVERAGE(INDIRECT("BK"&amp;AC324-Template!$F$10+1):INDIRECT("BK"&amp;AC324)),0)</f>
        <v>13.389328464688891</v>
      </c>
      <c r="BM324" s="35"/>
      <c r="BN324" s="86"/>
      <c r="BO324" s="35"/>
      <c r="BP324" s="35"/>
      <c r="BQ324" s="35"/>
      <c r="BR324" s="35"/>
      <c r="BS324" s="35"/>
      <c r="BT324" s="35"/>
      <c r="BU324" s="35"/>
      <c r="BV324" s="35"/>
      <c r="BW324" s="35"/>
      <c r="BX324" s="35"/>
      <c r="BY324" s="35"/>
      <c r="BZ324" s="35"/>
      <c r="CA324" s="35"/>
      <c r="CB324" s="35"/>
      <c r="CC324" s="35"/>
      <c r="CD324" s="35"/>
      <c r="CE324" s="35"/>
      <c r="CF324" s="35"/>
      <c r="CG324" s="35"/>
      <c r="CH324" s="35"/>
    </row>
    <row r="325" spans="1:86" ht="15.6" x14ac:dyDescent="0.3">
      <c r="A325" s="35"/>
      <c r="B325" s="86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112" t="str">
        <f>IFERROR(IF((Q324+1)&gt;=Template!$C$5,"-",Q324+1),"-")</f>
        <v>-</v>
      </c>
      <c r="R325" s="89">
        <f>IFERROR(_xll.EfirEndOfDay($E$5,Q325,"LAST","LAST_TRADE_DATE"),0)</f>
        <v>0</v>
      </c>
      <c r="S325" s="35"/>
      <c r="T325" s="17">
        <f t="shared" si="598"/>
        <v>46341</v>
      </c>
      <c r="U325" s="216">
        <f t="shared" si="592"/>
        <v>7</v>
      </c>
      <c r="V325" s="216">
        <f t="shared" si="598"/>
        <v>320</v>
      </c>
      <c r="W325" s="16">
        <f t="shared" si="606"/>
        <v>0.87671232876712324</v>
      </c>
      <c r="X325" s="16" t="e">
        <f>IF(Template!$F$7="Linear interpolation",LinInterp($I$5:$I$22,$G$5:$G$22,W325),CubicSpline($I$5:$I$22,$G$5:$G$22,W325))</f>
        <v>#VALUE!</v>
      </c>
      <c r="Y325" s="221" t="e">
        <f t="shared" si="599"/>
        <v>#VALUE!</v>
      </c>
      <c r="Z325" s="221" t="e">
        <f>Y325/PRODUCT($AA$6:AA324)</f>
        <v>#VALUE!</v>
      </c>
      <c r="AA325" s="16" t="e">
        <f t="shared" si="600"/>
        <v>#VALUE!</v>
      </c>
      <c r="AB325" s="10" t="e">
        <f t="shared" si="601"/>
        <v>#VALUE!</v>
      </c>
      <c r="AC325" s="90">
        <f t="shared" si="593"/>
        <v>325</v>
      </c>
      <c r="AD325" s="17">
        <f t="shared" si="602"/>
        <v>46318</v>
      </c>
      <c r="AE325" s="16" t="e">
        <f t="shared" si="594"/>
        <v>#VALUE!</v>
      </c>
      <c r="AF325" s="10">
        <f ca="1">IFERROR(AVERAGE(INDIRECT("AE"&amp;AC325-Template!$F$10+1):INDIRECT("AE"&amp;AC325)),0)</f>
        <v>0</v>
      </c>
      <c r="AG325" s="35"/>
      <c r="AH325" s="86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112" t="str">
        <f>IFERROR(IF((AW324+1)&gt;=Template!$C$5,"-",AW324+1),"-")</f>
        <v>-</v>
      </c>
      <c r="AX325" s="89">
        <f>IFERROR(_xll.EfirEndOfDay(3342963,AW325,"LAST","LAST_TRADE_DATE",,,,0),0)</f>
        <v>0</v>
      </c>
      <c r="AY325" s="35"/>
      <c r="AZ325" s="17">
        <f t="shared" ref="AZ325" si="734">AZ324+1</f>
        <v>46341</v>
      </c>
      <c r="BA325" s="216">
        <f t="shared" si="618"/>
        <v>7</v>
      </c>
      <c r="BB325" s="216">
        <f t="shared" ref="BB325" si="735">BB324+1</f>
        <v>320</v>
      </c>
      <c r="BC325" s="16">
        <f t="shared" si="620"/>
        <v>0.87671232876712324</v>
      </c>
      <c r="BD325" s="16">
        <f>IF(Template!$F$7="Linear interpolation",LinInterp($AO$5:$AO$18,$AM$5:$AM$18,BC325),CubicSpline($AO$5:$AO$18,$AM$5:$AM$18,BC325))</f>
        <v>15.144711509835588</v>
      </c>
      <c r="BE325" s="221">
        <f t="shared" si="621"/>
        <v>1.1327755529629422</v>
      </c>
      <c r="BF325" s="221">
        <f>BE325/PRODUCT($BG$6:BG324)</f>
        <v>1.0003681407251337</v>
      </c>
      <c r="BG325" s="16">
        <f t="shared" si="622"/>
        <v>1.0003683096838618</v>
      </c>
      <c r="BH325" s="10">
        <f t="shared" si="623"/>
        <v>13.443303460956123</v>
      </c>
      <c r="BI325" s="90"/>
      <c r="BJ325" s="17">
        <f t="shared" si="605"/>
        <v>46318</v>
      </c>
      <c r="BK325" s="16">
        <f t="shared" si="597"/>
        <v>13.440394531620271</v>
      </c>
      <c r="BL325" s="10">
        <f ca="1">IFERROR(AVERAGE(INDIRECT("BK"&amp;AC325-Template!$F$10+1):INDIRECT("BK"&amp;AC325)),0)</f>
        <v>13.393117298002556</v>
      </c>
      <c r="BM325" s="35"/>
      <c r="BN325" s="86"/>
      <c r="BO325" s="35"/>
      <c r="BP325" s="35"/>
      <c r="BQ325" s="35"/>
      <c r="BR325" s="35"/>
      <c r="BS325" s="35"/>
      <c r="BT325" s="35"/>
      <c r="BU325" s="35"/>
      <c r="BV325" s="35"/>
      <c r="BW325" s="35"/>
      <c r="BX325" s="35"/>
      <c r="BY325" s="35"/>
      <c r="BZ325" s="35"/>
      <c r="CA325" s="35"/>
      <c r="CB325" s="35"/>
      <c r="CC325" s="35"/>
      <c r="CD325" s="35"/>
      <c r="CE325" s="35"/>
      <c r="CF325" s="35"/>
      <c r="CG325" s="35"/>
      <c r="CH325" s="35"/>
    </row>
    <row r="326" spans="1:86" ht="15.6" x14ac:dyDescent="0.3">
      <c r="A326" s="35"/>
      <c r="B326" s="86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112" t="str">
        <f>IFERROR(IF((Q325+1)&gt;=Template!$C$5,"-",Q325+1),"-")</f>
        <v>-</v>
      </c>
      <c r="R326" s="89">
        <f>IFERROR(_xll.EfirEndOfDay($E$5,Q326,"LAST","LAST_TRADE_DATE"),0)</f>
        <v>0</v>
      </c>
      <c r="S326" s="35"/>
      <c r="T326" s="17">
        <f t="shared" si="598"/>
        <v>46342</v>
      </c>
      <c r="U326" s="216">
        <f t="shared" ref="U326:U389" si="736">WEEKDAY(T326,2)</f>
        <v>1</v>
      </c>
      <c r="V326" s="216">
        <f t="shared" si="598"/>
        <v>321</v>
      </c>
      <c r="W326" s="16">
        <f t="shared" si="606"/>
        <v>0.8794520547945206</v>
      </c>
      <c r="X326" s="16" t="e">
        <f>IF(Template!$F$7="Linear interpolation",LinInterp($I$5:$I$22,$G$5:$G$22,W326),CubicSpline($I$5:$I$22,$G$5:$G$22,W326))</f>
        <v>#VALUE!</v>
      </c>
      <c r="Y326" s="221" t="e">
        <f t="shared" si="599"/>
        <v>#VALUE!</v>
      </c>
      <c r="Z326" s="221" t="e">
        <f>Y326/PRODUCT($AA$6:AA325)</f>
        <v>#VALUE!</v>
      </c>
      <c r="AA326" s="16" t="e">
        <f t="shared" si="600"/>
        <v>#VALUE!</v>
      </c>
      <c r="AB326" s="10" t="e">
        <f t="shared" si="601"/>
        <v>#VALUE!</v>
      </c>
      <c r="AC326" s="90">
        <f t="shared" ref="AC326:AC389" si="737">ROW(AD326)</f>
        <v>326</v>
      </c>
      <c r="AD326" s="17">
        <f t="shared" si="602"/>
        <v>46319</v>
      </c>
      <c r="AE326" s="16" t="e">
        <f t="shared" ref="AE326:AE389" si="738">IF(R326&lt;&gt;0,R326,VLOOKUP(AD326,$T:$AB,9,FALSE))</f>
        <v>#VALUE!</v>
      </c>
      <c r="AF326" s="10">
        <f ca="1">IFERROR(AVERAGE(INDIRECT("AE"&amp;AC326-Template!$F$10+1):INDIRECT("AE"&amp;AC326)),0)</f>
        <v>0</v>
      </c>
      <c r="AG326" s="35"/>
      <c r="AH326" s="86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112" t="str">
        <f>IFERROR(IF((AW325+1)&gt;=Template!$C$5,"-",AW325+1),"-")</f>
        <v>-</v>
      </c>
      <c r="AX326" s="89">
        <f>IFERROR(_xll.EfirEndOfDay(3342963,AW326,"LAST","LAST_TRADE_DATE",,,,0),0)</f>
        <v>0</v>
      </c>
      <c r="AY326" s="35"/>
      <c r="AZ326" s="17">
        <f t="shared" ref="AZ326" si="739">AZ325+1</f>
        <v>46342</v>
      </c>
      <c r="BA326" s="216">
        <f t="shared" si="618"/>
        <v>1</v>
      </c>
      <c r="BB326" s="216">
        <f t="shared" ref="BB326" si="740">BB325+1</f>
        <v>321</v>
      </c>
      <c r="BC326" s="16">
        <f t="shared" si="620"/>
        <v>0.8794520547945206</v>
      </c>
      <c r="BD326" s="16">
        <f>IF(Template!$F$7="Linear interpolation",LinInterp($AO$5:$AO$18,$AM$5:$AM$18,BC326),CubicSpline($AO$5:$AO$18,$AM$5:$AM$18,BC326))</f>
        <v>15.144948460367749</v>
      </c>
      <c r="BE326" s="221">
        <f t="shared" si="621"/>
        <v>1.1331925604322752</v>
      </c>
      <c r="BF326" s="221">
        <f>BE326/PRODUCT($BG$6:BG325)</f>
        <v>1.0003679599863899</v>
      </c>
      <c r="BG326" s="16">
        <f t="shared" si="622"/>
        <v>1.0003679599863899</v>
      </c>
      <c r="BH326" s="10">
        <f t="shared" si="623"/>
        <v>13.430539503232918</v>
      </c>
      <c r="BI326" s="90"/>
      <c r="BJ326" s="17">
        <f t="shared" si="605"/>
        <v>46319</v>
      </c>
      <c r="BK326" s="16">
        <f t="shared" ref="BK326:BK389" si="741">IF(AX326&lt;&gt;0,AX326,VLOOKUP(BJ326,$AZ:$BH,9,FALSE))</f>
        <v>13.440394531620271</v>
      </c>
      <c r="BL326" s="10">
        <f ca="1">IFERROR(AVERAGE(INDIRECT("BK"&amp;AC326-Template!$F$10+1):INDIRECT("BK"&amp;AC326)),0)</f>
        <v>13.396754675292023</v>
      </c>
      <c r="BM326" s="35"/>
      <c r="BN326" s="86"/>
      <c r="BO326" s="35"/>
      <c r="BP326" s="35"/>
      <c r="BQ326" s="35"/>
      <c r="BR326" s="35"/>
      <c r="BS326" s="35"/>
      <c r="BT326" s="35"/>
      <c r="BU326" s="35"/>
      <c r="BV326" s="35"/>
      <c r="BW326" s="35"/>
      <c r="BX326" s="35"/>
      <c r="BY326" s="35"/>
      <c r="BZ326" s="35"/>
      <c r="CA326" s="35"/>
      <c r="CB326" s="35"/>
      <c r="CC326" s="35"/>
      <c r="CD326" s="35"/>
      <c r="CE326" s="35"/>
      <c r="CF326" s="35"/>
      <c r="CG326" s="35"/>
      <c r="CH326" s="35"/>
    </row>
    <row r="327" spans="1:86" ht="15.6" x14ac:dyDescent="0.3">
      <c r="A327" s="35"/>
      <c r="B327" s="86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112" t="str">
        <f>IFERROR(IF((Q326+1)&gt;=Template!$C$5,"-",Q326+1),"-")</f>
        <v>-</v>
      </c>
      <c r="R327" s="89">
        <f>IFERROR(_xll.EfirEndOfDay($E$5,Q327,"LAST","LAST_TRADE_DATE"),0)</f>
        <v>0</v>
      </c>
      <c r="S327" s="35"/>
      <c r="T327" s="17">
        <f t="shared" ref="T327:V390" si="742">T326+1</f>
        <v>46343</v>
      </c>
      <c r="U327" s="216">
        <f t="shared" si="736"/>
        <v>2</v>
      </c>
      <c r="V327" s="216">
        <f t="shared" si="742"/>
        <v>322</v>
      </c>
      <c r="W327" s="16">
        <f t="shared" si="606"/>
        <v>0.88219178082191785</v>
      </c>
      <c r="X327" s="16" t="e">
        <f>IF(Template!$F$7="Linear interpolation",LinInterp($I$5:$I$22,$G$5:$G$22,W327),CubicSpline($I$5:$I$22,$G$5:$G$22,W327))</f>
        <v>#VALUE!</v>
      </c>
      <c r="Y327" s="221" t="e">
        <f t="shared" ref="Y327:Y370" si="743">(1+(X327*V327/100/365))</f>
        <v>#VALUE!</v>
      </c>
      <c r="Z327" s="221" t="e">
        <f>Y327/PRODUCT($AA$6:AA326)</f>
        <v>#VALUE!</v>
      </c>
      <c r="AA327" s="16" t="e">
        <f t="shared" ref="AA327:AA390" si="744">1+AB327/365/100</f>
        <v>#VALUE!</v>
      </c>
      <c r="AB327" s="10" t="e">
        <f t="shared" ref="AB327:AB390" si="745">IF(OR(U327=6,U327=7),AB326,(Z327-1)*365*100)</f>
        <v>#VALUE!</v>
      </c>
      <c r="AC327" s="90">
        <f t="shared" si="737"/>
        <v>327</v>
      </c>
      <c r="AD327" s="17">
        <f t="shared" ref="AD327:AD390" si="746">AD326+1</f>
        <v>46320</v>
      </c>
      <c r="AE327" s="16" t="e">
        <f t="shared" si="738"/>
        <v>#VALUE!</v>
      </c>
      <c r="AF327" s="10">
        <f ca="1">IFERROR(AVERAGE(INDIRECT("AE"&amp;AC327-Template!$F$10+1):INDIRECT("AE"&amp;AC327)),0)</f>
        <v>0</v>
      </c>
      <c r="AG327" s="35"/>
      <c r="AH327" s="86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112" t="str">
        <f>IFERROR(IF((AW326+1)&gt;=Template!$C$5,"-",AW326+1),"-")</f>
        <v>-</v>
      </c>
      <c r="AX327" s="89">
        <f>IFERROR(_xll.EfirEndOfDay(3342963,AW327,"LAST","LAST_TRADE_DATE",,,,0),0)</f>
        <v>0</v>
      </c>
      <c r="AY327" s="35"/>
      <c r="AZ327" s="17">
        <f t="shared" ref="AZ327" si="747">AZ326+1</f>
        <v>46343</v>
      </c>
      <c r="BA327" s="216">
        <f t="shared" si="618"/>
        <v>2</v>
      </c>
      <c r="BB327" s="216">
        <f t="shared" ref="BB327" si="748">BB326+1</f>
        <v>322</v>
      </c>
      <c r="BC327" s="16">
        <f t="shared" si="620"/>
        <v>0.88219178082191785</v>
      </c>
      <c r="BD327" s="16">
        <f>IF(Template!$F$7="Linear interpolation",LinInterp($AO$5:$AO$18,$AM$5:$AM$18,BC327),CubicSpline($AO$5:$AO$18,$AM$5:$AM$18,BC327))</f>
        <v>15.14519207289838</v>
      </c>
      <c r="BE327" s="221">
        <f t="shared" si="621"/>
        <v>1.1336096396568021</v>
      </c>
      <c r="BF327" s="221">
        <f>BE327/PRODUCT($BG$6:BG326)</f>
        <v>1.0003680567973088</v>
      </c>
      <c r="BG327" s="16">
        <f t="shared" si="622"/>
        <v>1.0003680567973088</v>
      </c>
      <c r="BH327" s="10">
        <f t="shared" si="623"/>
        <v>13.434073101770473</v>
      </c>
      <c r="BI327" s="90"/>
      <c r="BJ327" s="17">
        <f t="shared" ref="BJ327:BJ390" si="749">BJ326+1</f>
        <v>46320</v>
      </c>
      <c r="BK327" s="16">
        <f t="shared" si="741"/>
        <v>13.440394531620271</v>
      </c>
      <c r="BL327" s="10">
        <f ca="1">IFERROR(AVERAGE(INDIRECT("BK"&amp;AC327-Template!$F$10+1):INDIRECT("BK"&amp;AC327)),0)</f>
        <v>13.400235139104437</v>
      </c>
      <c r="BM327" s="35"/>
      <c r="BN327" s="86"/>
      <c r="BO327" s="35"/>
      <c r="BP327" s="35"/>
      <c r="BQ327" s="35"/>
      <c r="BR327" s="35"/>
      <c r="BS327" s="35"/>
      <c r="BT327" s="35"/>
      <c r="BU327" s="35"/>
      <c r="BV327" s="35"/>
      <c r="BW327" s="35"/>
      <c r="BX327" s="35"/>
      <c r="BY327" s="35"/>
      <c r="BZ327" s="35"/>
      <c r="CA327" s="35"/>
      <c r="CB327" s="35"/>
      <c r="CC327" s="35"/>
      <c r="CD327" s="35"/>
      <c r="CE327" s="35"/>
      <c r="CF327" s="35"/>
      <c r="CG327" s="35"/>
      <c r="CH327" s="35"/>
    </row>
    <row r="328" spans="1:86" ht="15.6" x14ac:dyDescent="0.3">
      <c r="A328" s="35"/>
      <c r="B328" s="86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112" t="str">
        <f>IFERROR(IF((Q327+1)&gt;=Template!$C$5,"-",Q327+1),"-")</f>
        <v>-</v>
      </c>
      <c r="R328" s="89">
        <f>IFERROR(_xll.EfirEndOfDay($E$5,Q328,"LAST","LAST_TRADE_DATE"),0)</f>
        <v>0</v>
      </c>
      <c r="S328" s="35"/>
      <c r="T328" s="17">
        <f t="shared" si="742"/>
        <v>46344</v>
      </c>
      <c r="U328" s="216">
        <f t="shared" si="736"/>
        <v>3</v>
      </c>
      <c r="V328" s="216">
        <f t="shared" si="742"/>
        <v>323</v>
      </c>
      <c r="W328" s="16">
        <f t="shared" ref="W328:W391" si="750">YEARFRAC($T$5,T328,3)</f>
        <v>0.8849315068493151</v>
      </c>
      <c r="X328" s="16" t="e">
        <f>IF(Template!$F$7="Linear interpolation",LinInterp($I$5:$I$22,$G$5:$G$22,W328),CubicSpline($I$5:$I$22,$G$5:$G$22,W328))</f>
        <v>#VALUE!</v>
      </c>
      <c r="Y328" s="221" t="e">
        <f t="shared" si="743"/>
        <v>#VALUE!</v>
      </c>
      <c r="Z328" s="221" t="e">
        <f>Y328/PRODUCT($AA$6:AA327)</f>
        <v>#VALUE!</v>
      </c>
      <c r="AA328" s="16" t="e">
        <f t="shared" si="744"/>
        <v>#VALUE!</v>
      </c>
      <c r="AB328" s="10" t="e">
        <f t="shared" si="745"/>
        <v>#VALUE!</v>
      </c>
      <c r="AC328" s="90">
        <f t="shared" si="737"/>
        <v>328</v>
      </c>
      <c r="AD328" s="17">
        <f t="shared" si="746"/>
        <v>46321</v>
      </c>
      <c r="AE328" s="16" t="e">
        <f t="shared" si="738"/>
        <v>#VALUE!</v>
      </c>
      <c r="AF328" s="10">
        <f ca="1">IFERROR(AVERAGE(INDIRECT("AE"&amp;AC328-Template!$F$10+1):INDIRECT("AE"&amp;AC328)),0)</f>
        <v>0</v>
      </c>
      <c r="AG328" s="35"/>
      <c r="AH328" s="86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112" t="str">
        <f>IFERROR(IF((AW327+1)&gt;=Template!$C$5,"-",AW327+1),"-")</f>
        <v>-</v>
      </c>
      <c r="AX328" s="89">
        <f>IFERROR(_xll.EfirEndOfDay(3342963,AW328,"LAST","LAST_TRADE_DATE",,,,0),0)</f>
        <v>0</v>
      </c>
      <c r="AY328" s="35"/>
      <c r="AZ328" s="17">
        <f t="shared" ref="AZ328" si="751">AZ327+1</f>
        <v>46344</v>
      </c>
      <c r="BA328" s="216">
        <f t="shared" si="618"/>
        <v>3</v>
      </c>
      <c r="BB328" s="216">
        <f t="shared" ref="BB328" si="752">BB327+1</f>
        <v>323</v>
      </c>
      <c r="BC328" s="16">
        <f t="shared" si="620"/>
        <v>0.8849315068493151</v>
      </c>
      <c r="BD328" s="16">
        <f>IF(Template!$F$7="Linear interpolation",LinInterp($AO$5:$AO$18,$AM$5:$AM$18,BC328),CubicSpline($AO$5:$AO$18,$AM$5:$AM$18,BC328))</f>
        <v>15.145441503899486</v>
      </c>
      <c r="BE328" s="221">
        <f t="shared" si="621"/>
        <v>1.1340267837194393</v>
      </c>
      <c r="BF328" s="221">
        <f>BE328/PRODUCT($BG$6:BG327)</f>
        <v>1.0003679785774966</v>
      </c>
      <c r="BG328" s="16">
        <f t="shared" si="622"/>
        <v>1.0003679785774966</v>
      </c>
      <c r="BH328" s="10">
        <f t="shared" si="623"/>
        <v>13.431218078625795</v>
      </c>
      <c r="BI328" s="90"/>
      <c r="BJ328" s="17">
        <f t="shared" si="749"/>
        <v>46321</v>
      </c>
      <c r="BK328" s="16">
        <f t="shared" si="741"/>
        <v>13.451032890060667</v>
      </c>
      <c r="BL328" s="10">
        <f ca="1">IFERROR(AVERAGE(INDIRECT("BK"&amp;AC328-Template!$F$10+1):INDIRECT("BK"&amp;AC328)),0)</f>
        <v>13.404070214864866</v>
      </c>
      <c r="BM328" s="35"/>
      <c r="BN328" s="86"/>
      <c r="BO328" s="35"/>
      <c r="BP328" s="35"/>
      <c r="BQ328" s="35"/>
      <c r="BR328" s="35"/>
      <c r="BS328" s="35"/>
      <c r="BT328" s="35"/>
      <c r="BU328" s="35"/>
      <c r="BV328" s="35"/>
      <c r="BW328" s="35"/>
      <c r="BX328" s="35"/>
      <c r="BY328" s="35"/>
      <c r="BZ328" s="35"/>
      <c r="CA328" s="35"/>
      <c r="CB328" s="35"/>
      <c r="CC328" s="35"/>
      <c r="CD328" s="35"/>
      <c r="CE328" s="35"/>
      <c r="CF328" s="35"/>
      <c r="CG328" s="35"/>
      <c r="CH328" s="35"/>
    </row>
    <row r="329" spans="1:86" ht="15.6" x14ac:dyDescent="0.3">
      <c r="A329" s="35"/>
      <c r="B329" s="86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112" t="str">
        <f>IFERROR(IF((Q328+1)&gt;=Template!$C$5,"-",Q328+1),"-")</f>
        <v>-</v>
      </c>
      <c r="R329" s="89">
        <f>IFERROR(_xll.EfirEndOfDay($E$5,Q329,"LAST","LAST_TRADE_DATE"),0)</f>
        <v>0</v>
      </c>
      <c r="S329" s="35"/>
      <c r="T329" s="17">
        <f t="shared" si="742"/>
        <v>46345</v>
      </c>
      <c r="U329" s="216">
        <f t="shared" si="736"/>
        <v>4</v>
      </c>
      <c r="V329" s="216">
        <f t="shared" si="742"/>
        <v>324</v>
      </c>
      <c r="W329" s="16">
        <f t="shared" si="750"/>
        <v>0.88767123287671235</v>
      </c>
      <c r="X329" s="16" t="e">
        <f>IF(Template!$F$7="Linear interpolation",LinInterp($I$5:$I$22,$G$5:$G$22,W329),CubicSpline($I$5:$I$22,$G$5:$G$22,W329))</f>
        <v>#VALUE!</v>
      </c>
      <c r="Y329" s="221" t="e">
        <f t="shared" si="743"/>
        <v>#VALUE!</v>
      </c>
      <c r="Z329" s="221" t="e">
        <f>Y329/PRODUCT($AA$6:AA328)</f>
        <v>#VALUE!</v>
      </c>
      <c r="AA329" s="16" t="e">
        <f t="shared" si="744"/>
        <v>#VALUE!</v>
      </c>
      <c r="AB329" s="10" t="e">
        <f t="shared" si="745"/>
        <v>#VALUE!</v>
      </c>
      <c r="AC329" s="90">
        <f t="shared" si="737"/>
        <v>329</v>
      </c>
      <c r="AD329" s="17">
        <f t="shared" si="746"/>
        <v>46322</v>
      </c>
      <c r="AE329" s="16" t="e">
        <f t="shared" si="738"/>
        <v>#VALUE!</v>
      </c>
      <c r="AF329" s="10">
        <f ca="1">IFERROR(AVERAGE(INDIRECT("AE"&amp;AC329-Template!$F$10+1):INDIRECT("AE"&amp;AC329)),0)</f>
        <v>0</v>
      </c>
      <c r="AG329" s="35"/>
      <c r="AH329" s="86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112" t="str">
        <f>IFERROR(IF((AW328+1)&gt;=Template!$C$5,"-",AW328+1),"-")</f>
        <v>-</v>
      </c>
      <c r="AX329" s="89">
        <f>IFERROR(_xll.EfirEndOfDay(3342963,AW329,"LAST","LAST_TRADE_DATE",,,,0),0)</f>
        <v>0</v>
      </c>
      <c r="AY329" s="35"/>
      <c r="AZ329" s="17">
        <f t="shared" ref="AZ329" si="753">AZ328+1</f>
        <v>46345</v>
      </c>
      <c r="BA329" s="216">
        <f t="shared" si="618"/>
        <v>4</v>
      </c>
      <c r="BB329" s="216">
        <f t="shared" ref="BB329" si="754">BB328+1</f>
        <v>324</v>
      </c>
      <c r="BC329" s="16">
        <f t="shared" si="620"/>
        <v>0.88767123287671235</v>
      </c>
      <c r="BD329" s="16">
        <f>IF(Template!$F$7="Linear interpolation",LinInterp($AO$5:$AO$18,$AM$5:$AM$18,BC329),CubicSpline($AO$5:$AO$18,$AM$5:$AM$18,BC329))</f>
        <v>15.14569590984307</v>
      </c>
      <c r="BE329" s="221">
        <f t="shared" si="621"/>
        <v>1.1344439856106618</v>
      </c>
      <c r="BF329" s="221">
        <f>BE329/PRODUCT($BG$6:BG328)</f>
        <v>1.0003678942130927</v>
      </c>
      <c r="BG329" s="16">
        <f t="shared" si="622"/>
        <v>1.0003678942130927</v>
      </c>
      <c r="BH329" s="10">
        <f t="shared" si="623"/>
        <v>13.428138777883181</v>
      </c>
      <c r="BI329" s="90"/>
      <c r="BJ329" s="17">
        <f t="shared" si="749"/>
        <v>46322</v>
      </c>
      <c r="BK329" s="16">
        <f t="shared" si="741"/>
        <v>13.446955794953364</v>
      </c>
      <c r="BL329" s="10">
        <f ca="1">IFERROR(AVERAGE(INDIRECT("BK"&amp;AC329-Template!$F$10+1):INDIRECT("BK"&amp;AC329)),0)</f>
        <v>13.407769387455051</v>
      </c>
      <c r="BM329" s="35"/>
      <c r="BN329" s="86"/>
      <c r="BO329" s="35"/>
      <c r="BP329" s="35"/>
      <c r="BQ329" s="35"/>
      <c r="BR329" s="35"/>
      <c r="BS329" s="35"/>
      <c r="BT329" s="35"/>
      <c r="BU329" s="35"/>
      <c r="BV329" s="35"/>
      <c r="BW329" s="35"/>
      <c r="BX329" s="35"/>
      <c r="BY329" s="35"/>
      <c r="BZ329" s="35"/>
      <c r="CA329" s="35"/>
      <c r="CB329" s="35"/>
      <c r="CC329" s="35"/>
      <c r="CD329" s="35"/>
      <c r="CE329" s="35"/>
      <c r="CF329" s="35"/>
      <c r="CG329" s="35"/>
      <c r="CH329" s="35"/>
    </row>
    <row r="330" spans="1:86" ht="15.6" x14ac:dyDescent="0.3">
      <c r="A330" s="35"/>
      <c r="B330" s="86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112" t="str">
        <f>IFERROR(IF((Q329+1)&gt;=Template!$C$5,"-",Q329+1),"-")</f>
        <v>-</v>
      </c>
      <c r="R330" s="89">
        <f>IFERROR(_xll.EfirEndOfDay($E$5,Q330,"LAST","LAST_TRADE_DATE"),0)</f>
        <v>0</v>
      </c>
      <c r="S330" s="35"/>
      <c r="T330" s="17">
        <f t="shared" si="742"/>
        <v>46346</v>
      </c>
      <c r="U330" s="216">
        <f t="shared" si="736"/>
        <v>5</v>
      </c>
      <c r="V330" s="216">
        <f t="shared" si="742"/>
        <v>325</v>
      </c>
      <c r="W330" s="16">
        <f t="shared" si="750"/>
        <v>0.8904109589041096</v>
      </c>
      <c r="X330" s="16" t="e">
        <f>IF(Template!$F$7="Linear interpolation",LinInterp($I$5:$I$22,$G$5:$G$22,W330),CubicSpline($I$5:$I$22,$G$5:$G$22,W330))</f>
        <v>#VALUE!</v>
      </c>
      <c r="Y330" s="221" t="e">
        <f t="shared" si="743"/>
        <v>#VALUE!</v>
      </c>
      <c r="Z330" s="221" t="e">
        <f>Y330/PRODUCT($AA$6:AA329)</f>
        <v>#VALUE!</v>
      </c>
      <c r="AA330" s="16" t="e">
        <f t="shared" si="744"/>
        <v>#VALUE!</v>
      </c>
      <c r="AB330" s="10" t="e">
        <f t="shared" si="745"/>
        <v>#VALUE!</v>
      </c>
      <c r="AC330" s="90">
        <f t="shared" si="737"/>
        <v>330</v>
      </c>
      <c r="AD330" s="17">
        <f t="shared" si="746"/>
        <v>46323</v>
      </c>
      <c r="AE330" s="16" t="e">
        <f t="shared" si="738"/>
        <v>#VALUE!</v>
      </c>
      <c r="AF330" s="10">
        <f ca="1">IFERROR(AVERAGE(INDIRECT("AE"&amp;AC330-Template!$F$10+1):INDIRECT("AE"&amp;AC330)),0)</f>
        <v>0</v>
      </c>
      <c r="AG330" s="35"/>
      <c r="AH330" s="86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112" t="str">
        <f>IFERROR(IF((AW329+1)&gt;=Template!$C$5,"-",AW329+1),"-")</f>
        <v>-</v>
      </c>
      <c r="AX330" s="89">
        <f>IFERROR(_xll.EfirEndOfDay(3342963,AW330,"LAST","LAST_TRADE_DATE",,,,0),0)</f>
        <v>0</v>
      </c>
      <c r="AY330" s="35"/>
      <c r="AZ330" s="17">
        <f t="shared" ref="AZ330" si="755">AZ329+1</f>
        <v>46346</v>
      </c>
      <c r="BA330" s="216">
        <f t="shared" si="618"/>
        <v>5</v>
      </c>
      <c r="BB330" s="216">
        <f t="shared" ref="BB330" si="756">BB329+1</f>
        <v>325</v>
      </c>
      <c r="BC330" s="16">
        <f t="shared" si="620"/>
        <v>0.8904109589041096</v>
      </c>
      <c r="BD330" s="16">
        <f>IF(Template!$F$7="Linear interpolation",LinInterp($AO$5:$AO$18,$AM$5:$AM$18,BC330),CubicSpline($AO$5:$AO$18,$AM$5:$AM$18,BC330))</f>
        <v>15.145954447201138</v>
      </c>
      <c r="BE330" s="221">
        <f t="shared" si="621"/>
        <v>1.1348612382285033</v>
      </c>
      <c r="BF330" s="221">
        <f>BE330/PRODUCT($BG$6:BG329)</f>
        <v>1.0003678036316768</v>
      </c>
      <c r="BG330" s="16">
        <f t="shared" si="622"/>
        <v>1.0003678036316768</v>
      </c>
      <c r="BH330" s="10">
        <f t="shared" si="623"/>
        <v>13.42483255620197</v>
      </c>
      <c r="BI330" s="90"/>
      <c r="BJ330" s="17">
        <f t="shared" si="749"/>
        <v>46323</v>
      </c>
      <c r="BK330" s="16">
        <f t="shared" si="741"/>
        <v>13.448190961433903</v>
      </c>
      <c r="BL330" s="10">
        <f ca="1">IFERROR(AVERAGE(INDIRECT("BK"&amp;AC330-Template!$F$10+1):INDIRECT("BK"&amp;AC330)),0)</f>
        <v>13.41052437429977</v>
      </c>
      <c r="BM330" s="35"/>
      <c r="BN330" s="86"/>
      <c r="BO330" s="35"/>
      <c r="BP330" s="35"/>
      <c r="BQ330" s="35"/>
      <c r="BR330" s="35"/>
      <c r="BS330" s="35"/>
      <c r="BT330" s="35"/>
      <c r="BU330" s="35"/>
      <c r="BV330" s="35"/>
      <c r="BW330" s="35"/>
      <c r="BX330" s="35"/>
      <c r="BY330" s="35"/>
      <c r="BZ330" s="35"/>
      <c r="CA330" s="35"/>
      <c r="CB330" s="35"/>
      <c r="CC330" s="35"/>
      <c r="CD330" s="35"/>
      <c r="CE330" s="35"/>
      <c r="CF330" s="35"/>
      <c r="CG330" s="35"/>
      <c r="CH330" s="35"/>
    </row>
    <row r="331" spans="1:86" ht="15.6" x14ac:dyDescent="0.3">
      <c r="A331" s="35"/>
      <c r="B331" s="86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112" t="str">
        <f>IFERROR(IF((Q330+1)&gt;=Template!$C$5,"-",Q330+1),"-")</f>
        <v>-</v>
      </c>
      <c r="R331" s="89">
        <f>IFERROR(_xll.EfirEndOfDay($E$5,Q331,"LAST","LAST_TRADE_DATE"),0)</f>
        <v>0</v>
      </c>
      <c r="S331" s="35"/>
      <c r="T331" s="17">
        <f t="shared" si="742"/>
        <v>46347</v>
      </c>
      <c r="U331" s="216">
        <f t="shared" si="736"/>
        <v>6</v>
      </c>
      <c r="V331" s="216">
        <f t="shared" si="742"/>
        <v>326</v>
      </c>
      <c r="W331" s="16">
        <f t="shared" si="750"/>
        <v>0.89315068493150684</v>
      </c>
      <c r="X331" s="16" t="e">
        <f>IF(Template!$F$7="Linear interpolation",LinInterp($I$5:$I$22,$G$5:$G$22,W331),CubicSpline($I$5:$I$22,$G$5:$G$22,W331))</f>
        <v>#VALUE!</v>
      </c>
      <c r="Y331" s="221" t="e">
        <f t="shared" si="743"/>
        <v>#VALUE!</v>
      </c>
      <c r="Z331" s="221" t="e">
        <f>Y331/PRODUCT($AA$6:AA330)</f>
        <v>#VALUE!</v>
      </c>
      <c r="AA331" s="16" t="e">
        <f t="shared" si="744"/>
        <v>#VALUE!</v>
      </c>
      <c r="AB331" s="10" t="e">
        <f t="shared" si="745"/>
        <v>#VALUE!</v>
      </c>
      <c r="AC331" s="90">
        <f t="shared" si="737"/>
        <v>331</v>
      </c>
      <c r="AD331" s="17">
        <f t="shared" si="746"/>
        <v>46324</v>
      </c>
      <c r="AE331" s="16" t="e">
        <f t="shared" si="738"/>
        <v>#VALUE!</v>
      </c>
      <c r="AF331" s="10">
        <f ca="1">IFERROR(AVERAGE(INDIRECT("AE"&amp;AC331-Template!$F$10+1):INDIRECT("AE"&amp;AC331)),0)</f>
        <v>0</v>
      </c>
      <c r="AG331" s="35"/>
      <c r="AH331" s="86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112" t="str">
        <f>IFERROR(IF((AW330+1)&gt;=Template!$C$5,"-",AW330+1),"-")</f>
        <v>-</v>
      </c>
      <c r="AX331" s="89">
        <f>IFERROR(_xll.EfirEndOfDay(3342963,AW331,"LAST","LAST_TRADE_DATE",,,,0),0)</f>
        <v>0</v>
      </c>
      <c r="AY331" s="35"/>
      <c r="AZ331" s="17">
        <f t="shared" ref="AZ331" si="757">AZ330+1</f>
        <v>46347</v>
      </c>
      <c r="BA331" s="216">
        <f t="shared" si="618"/>
        <v>6</v>
      </c>
      <c r="BB331" s="216">
        <f t="shared" ref="BB331" si="758">BB330+1</f>
        <v>326</v>
      </c>
      <c r="BC331" s="16">
        <f t="shared" si="620"/>
        <v>0.89315068493150684</v>
      </c>
      <c r="BD331" s="16">
        <f>IF(Template!$F$7="Linear interpolation",LinInterp($AO$5:$AO$18,$AM$5:$AM$18,BC331),CubicSpline($AO$5:$AO$18,$AM$5:$AM$18,BC331))</f>
        <v>15.14621627244569</v>
      </c>
      <c r="BE331" s="221">
        <f t="shared" si="621"/>
        <v>1.1352785343785561</v>
      </c>
      <c r="BF331" s="221">
        <f>BE331/PRODUCT($BG$6:BG330)</f>
        <v>1.0003677067609642</v>
      </c>
      <c r="BG331" s="16">
        <f t="shared" si="622"/>
        <v>1.0003678036316768</v>
      </c>
      <c r="BH331" s="10">
        <f t="shared" si="623"/>
        <v>13.42483255620197</v>
      </c>
      <c r="BI331" s="90"/>
      <c r="BJ331" s="17">
        <f t="shared" si="749"/>
        <v>46324</v>
      </c>
      <c r="BK331" s="16">
        <f t="shared" si="741"/>
        <v>13.449258544937393</v>
      </c>
      <c r="BL331" s="10">
        <f ca="1">IFERROR(AVERAGE(INDIRECT("BK"&amp;AC331-Template!$F$10+1):INDIRECT("BK"&amp;AC331)),0)</f>
        <v>13.413643768563743</v>
      </c>
      <c r="BM331" s="35"/>
      <c r="BN331" s="86"/>
      <c r="BO331" s="35"/>
      <c r="BP331" s="35"/>
      <c r="BQ331" s="35"/>
      <c r="BR331" s="35"/>
      <c r="BS331" s="35"/>
      <c r="BT331" s="35"/>
      <c r="BU331" s="35"/>
      <c r="BV331" s="35"/>
      <c r="BW331" s="35"/>
      <c r="BX331" s="35"/>
      <c r="BY331" s="35"/>
      <c r="BZ331" s="35"/>
      <c r="CA331" s="35"/>
      <c r="CB331" s="35"/>
      <c r="CC331" s="35"/>
      <c r="CD331" s="35"/>
      <c r="CE331" s="35"/>
      <c r="CF331" s="35"/>
      <c r="CG331" s="35"/>
      <c r="CH331" s="35"/>
    </row>
    <row r="332" spans="1:86" ht="15.6" x14ac:dyDescent="0.3">
      <c r="A332" s="35"/>
      <c r="B332" s="86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112" t="str">
        <f>IFERROR(IF((Q331+1)&gt;=Template!$C$5,"-",Q331+1),"-")</f>
        <v>-</v>
      </c>
      <c r="R332" s="89">
        <f>IFERROR(_xll.EfirEndOfDay($E$5,Q332,"LAST","LAST_TRADE_DATE"),0)</f>
        <v>0</v>
      </c>
      <c r="S332" s="35"/>
      <c r="T332" s="17">
        <f t="shared" si="742"/>
        <v>46348</v>
      </c>
      <c r="U332" s="216">
        <f t="shared" si="736"/>
        <v>7</v>
      </c>
      <c r="V332" s="216">
        <f t="shared" si="742"/>
        <v>327</v>
      </c>
      <c r="W332" s="16">
        <f t="shared" si="750"/>
        <v>0.89589041095890409</v>
      </c>
      <c r="X332" s="16" t="e">
        <f>IF(Template!$F$7="Linear interpolation",LinInterp($I$5:$I$22,$G$5:$G$22,W332),CubicSpline($I$5:$I$22,$G$5:$G$22,W332))</f>
        <v>#VALUE!</v>
      </c>
      <c r="Y332" s="221" t="e">
        <f t="shared" si="743"/>
        <v>#VALUE!</v>
      </c>
      <c r="Z332" s="221" t="e">
        <f>Y332/PRODUCT($AA$6:AA331)</f>
        <v>#VALUE!</v>
      </c>
      <c r="AA332" s="16" t="e">
        <f t="shared" si="744"/>
        <v>#VALUE!</v>
      </c>
      <c r="AB332" s="10" t="e">
        <f t="shared" si="745"/>
        <v>#VALUE!</v>
      </c>
      <c r="AC332" s="90">
        <f t="shared" si="737"/>
        <v>332</v>
      </c>
      <c r="AD332" s="17">
        <f t="shared" si="746"/>
        <v>46325</v>
      </c>
      <c r="AE332" s="16" t="e">
        <f t="shared" si="738"/>
        <v>#VALUE!</v>
      </c>
      <c r="AF332" s="10">
        <f ca="1">IFERROR(AVERAGE(INDIRECT("AE"&amp;AC332-Template!$F$10+1):INDIRECT("AE"&amp;AC332)),0)</f>
        <v>0</v>
      </c>
      <c r="AG332" s="35"/>
      <c r="AH332" s="86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112" t="str">
        <f>IFERROR(IF((AW331+1)&gt;=Template!$C$5,"-",AW331+1),"-")</f>
        <v>-</v>
      </c>
      <c r="AX332" s="89">
        <f>IFERROR(_xll.EfirEndOfDay(3342963,AW332,"LAST","LAST_TRADE_DATE",,,,0),0)</f>
        <v>0</v>
      </c>
      <c r="AY332" s="35"/>
      <c r="AZ332" s="17">
        <f t="shared" ref="AZ332" si="759">AZ331+1</f>
        <v>46348</v>
      </c>
      <c r="BA332" s="216">
        <f t="shared" si="618"/>
        <v>7</v>
      </c>
      <c r="BB332" s="216">
        <f t="shared" ref="BB332" si="760">BB331+1</f>
        <v>327</v>
      </c>
      <c r="BC332" s="16">
        <f t="shared" si="620"/>
        <v>0.89589041095890409</v>
      </c>
      <c r="BD332" s="16">
        <f>IF(Template!$F$7="Linear interpolation",LinInterp($AO$5:$AO$18,$AM$5:$AM$18,BC332),CubicSpline($AO$5:$AO$18,$AM$5:$AM$18,BC332))</f>
        <v>15.146480542048732</v>
      </c>
      <c r="BE332" s="221">
        <f t="shared" si="621"/>
        <v>1.1356958667739709</v>
      </c>
      <c r="BF332" s="221">
        <f>BE332/PRODUCT($BG$6:BG331)</f>
        <v>1.0003675066581124</v>
      </c>
      <c r="BG332" s="16">
        <f t="shared" si="622"/>
        <v>1.0003678036316768</v>
      </c>
      <c r="BH332" s="10">
        <f t="shared" si="623"/>
        <v>13.42483255620197</v>
      </c>
      <c r="BI332" s="90"/>
      <c r="BJ332" s="17">
        <f t="shared" si="749"/>
        <v>46325</v>
      </c>
      <c r="BK332" s="16">
        <f t="shared" si="741"/>
        <v>13.450155793261809</v>
      </c>
      <c r="BL332" s="10">
        <f ca="1">IFERROR(AVERAGE(INDIRECT("BK"&amp;AC332-Template!$F$10+1):INDIRECT("BK"&amp;AC332)),0)</f>
        <v>13.416633468645465</v>
      </c>
      <c r="BM332" s="35"/>
      <c r="BN332" s="86"/>
      <c r="BO332" s="35"/>
      <c r="BP332" s="35"/>
      <c r="BQ332" s="35"/>
      <c r="BR332" s="35"/>
      <c r="BS332" s="35"/>
      <c r="BT332" s="35"/>
      <c r="BU332" s="35"/>
      <c r="BV332" s="35"/>
      <c r="BW332" s="35"/>
      <c r="BX332" s="35"/>
      <c r="BY332" s="35"/>
      <c r="BZ332" s="35"/>
      <c r="CA332" s="35"/>
      <c r="CB332" s="35"/>
      <c r="CC332" s="35"/>
      <c r="CD332" s="35"/>
      <c r="CE332" s="35"/>
      <c r="CF332" s="35"/>
      <c r="CG332" s="35"/>
      <c r="CH332" s="35"/>
    </row>
    <row r="333" spans="1:86" ht="15.6" x14ac:dyDescent="0.3">
      <c r="A333" s="35"/>
      <c r="B333" s="86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112" t="str">
        <f>IFERROR(IF((Q332+1)&gt;=Template!$C$5,"-",Q332+1),"-")</f>
        <v>-</v>
      </c>
      <c r="R333" s="89">
        <f>IFERROR(_xll.EfirEndOfDay($E$5,Q333,"LAST","LAST_TRADE_DATE"),0)</f>
        <v>0</v>
      </c>
      <c r="S333" s="35"/>
      <c r="T333" s="17">
        <f t="shared" si="742"/>
        <v>46349</v>
      </c>
      <c r="U333" s="216">
        <f t="shared" si="736"/>
        <v>1</v>
      </c>
      <c r="V333" s="216">
        <f t="shared" si="742"/>
        <v>328</v>
      </c>
      <c r="W333" s="16">
        <f t="shared" si="750"/>
        <v>0.89863013698630134</v>
      </c>
      <c r="X333" s="16" t="e">
        <f>IF(Template!$F$7="Linear interpolation",LinInterp($I$5:$I$22,$G$5:$G$22,W333),CubicSpline($I$5:$I$22,$G$5:$G$22,W333))</f>
        <v>#VALUE!</v>
      </c>
      <c r="Y333" s="221" t="e">
        <f t="shared" si="743"/>
        <v>#VALUE!</v>
      </c>
      <c r="Z333" s="221" t="e">
        <f>Y333/PRODUCT($AA$6:AA332)</f>
        <v>#VALUE!</v>
      </c>
      <c r="AA333" s="16" t="e">
        <f t="shared" si="744"/>
        <v>#VALUE!</v>
      </c>
      <c r="AB333" s="10" t="e">
        <f t="shared" si="745"/>
        <v>#VALUE!</v>
      </c>
      <c r="AC333" s="90">
        <f t="shared" si="737"/>
        <v>333</v>
      </c>
      <c r="AD333" s="17">
        <f t="shared" si="746"/>
        <v>46326</v>
      </c>
      <c r="AE333" s="16" t="e">
        <f t="shared" si="738"/>
        <v>#VALUE!</v>
      </c>
      <c r="AF333" s="10">
        <f ca="1">IFERROR(AVERAGE(INDIRECT("AE"&amp;AC333-Template!$F$10+1):INDIRECT("AE"&amp;AC333)),0)</f>
        <v>0</v>
      </c>
      <c r="AG333" s="35"/>
      <c r="AH333" s="86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/>
      <c r="AV333" s="35"/>
      <c r="AW333" s="112" t="str">
        <f>IFERROR(IF((AW332+1)&gt;=Template!$C$5,"-",AW332+1),"-")</f>
        <v>-</v>
      </c>
      <c r="AX333" s="89">
        <f>IFERROR(_xll.EfirEndOfDay(3342963,AW333,"LAST","LAST_TRADE_DATE",,,,0),0)</f>
        <v>0</v>
      </c>
      <c r="AY333" s="35"/>
      <c r="AZ333" s="17">
        <f t="shared" ref="AZ333" si="761">AZ332+1</f>
        <v>46349</v>
      </c>
      <c r="BA333" s="216">
        <f t="shared" ref="BA333:BA396" si="762">WEEKDAY(AZ333,2)</f>
        <v>1</v>
      </c>
      <c r="BB333" s="216">
        <f t="shared" ref="BB333" si="763">BB332+1</f>
        <v>328</v>
      </c>
      <c r="BC333" s="16">
        <f t="shared" ref="BC333:BC396" si="764">YEARFRAC($T$5,AZ333,3)</f>
        <v>0.89863013698630134</v>
      </c>
      <c r="BD333" s="16">
        <f>IF(Template!$F$7="Linear interpolation",LinInterp($AO$5:$AO$18,$AM$5:$AM$18,BC333),CubicSpline($AO$5:$AO$18,$AM$5:$AM$18,BC333))</f>
        <v>15.146746412482265</v>
      </c>
      <c r="BE333" s="221">
        <f t="shared" ref="BE333:BE369" si="765">(1+(BD333*BB333/100/365))</f>
        <v>1.1361132280354571</v>
      </c>
      <c r="BF333" s="221">
        <f>BE333/PRODUCT($BG$6:BG332)</f>
        <v>1.0003671968897145</v>
      </c>
      <c r="BG333" s="16">
        <f t="shared" ref="BG333:BG396" si="766">1+BH333/365/100</f>
        <v>1.0003671968897145</v>
      </c>
      <c r="BH333" s="10">
        <f t="shared" ref="BH333:BH396" si="767">IF(OR(BA333=6,BA333=7),BH332,(BF333-1)*365*100)</f>
        <v>13.40268647458065</v>
      </c>
      <c r="BI333" s="90"/>
      <c r="BJ333" s="17">
        <f t="shared" si="749"/>
        <v>46326</v>
      </c>
      <c r="BK333" s="16">
        <f t="shared" si="741"/>
        <v>13.450155793261809</v>
      </c>
      <c r="BL333" s="10">
        <f ca="1">IFERROR(AVERAGE(INDIRECT("BK"&amp;AC333-Template!$F$10+1):INDIRECT("BK"&amp;AC333)),0)</f>
        <v>13.419466510008579</v>
      </c>
      <c r="BM333" s="35"/>
      <c r="BN333" s="86"/>
      <c r="BO333" s="35"/>
      <c r="BP333" s="35"/>
      <c r="BQ333" s="35"/>
      <c r="BR333" s="35"/>
      <c r="BS333" s="35"/>
      <c r="BT333" s="35"/>
      <c r="BU333" s="35"/>
      <c r="BV333" s="35"/>
      <c r="BW333" s="35"/>
      <c r="BX333" s="35"/>
      <c r="BY333" s="35"/>
      <c r="BZ333" s="35"/>
      <c r="CA333" s="35"/>
      <c r="CB333" s="35"/>
      <c r="CC333" s="35"/>
      <c r="CD333" s="35"/>
      <c r="CE333" s="35"/>
      <c r="CF333" s="35"/>
      <c r="CG333" s="35"/>
      <c r="CH333" s="35"/>
    </row>
    <row r="334" spans="1:86" ht="15.6" x14ac:dyDescent="0.3">
      <c r="A334" s="35"/>
      <c r="B334" s="86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112" t="str">
        <f>IFERROR(IF((Q333+1)&gt;=Template!$C$5,"-",Q333+1),"-")</f>
        <v>-</v>
      </c>
      <c r="R334" s="89">
        <f>IFERROR(_xll.EfirEndOfDay($E$5,Q334,"LAST","LAST_TRADE_DATE"),0)</f>
        <v>0</v>
      </c>
      <c r="S334" s="35"/>
      <c r="T334" s="17">
        <f t="shared" si="742"/>
        <v>46350</v>
      </c>
      <c r="U334" s="216">
        <f t="shared" si="736"/>
        <v>2</v>
      </c>
      <c r="V334" s="216">
        <f t="shared" si="742"/>
        <v>329</v>
      </c>
      <c r="W334" s="16">
        <f t="shared" si="750"/>
        <v>0.90136986301369859</v>
      </c>
      <c r="X334" s="16" t="e">
        <f>IF(Template!$F$7="Linear interpolation",LinInterp($I$5:$I$22,$G$5:$G$22,W334),CubicSpline($I$5:$I$22,$G$5:$G$22,W334))</f>
        <v>#VALUE!</v>
      </c>
      <c r="Y334" s="221" t="e">
        <f t="shared" si="743"/>
        <v>#VALUE!</v>
      </c>
      <c r="Z334" s="221" t="e">
        <f>Y334/PRODUCT($AA$6:AA333)</f>
        <v>#VALUE!</v>
      </c>
      <c r="AA334" s="16" t="e">
        <f t="shared" si="744"/>
        <v>#VALUE!</v>
      </c>
      <c r="AB334" s="10" t="e">
        <f t="shared" si="745"/>
        <v>#VALUE!</v>
      </c>
      <c r="AC334" s="90">
        <f t="shared" si="737"/>
        <v>334</v>
      </c>
      <c r="AD334" s="17">
        <f t="shared" si="746"/>
        <v>46327</v>
      </c>
      <c r="AE334" s="16" t="e">
        <f t="shared" si="738"/>
        <v>#VALUE!</v>
      </c>
      <c r="AF334" s="10">
        <f ca="1">IFERROR(AVERAGE(INDIRECT("AE"&amp;AC334-Template!$F$10+1):INDIRECT("AE"&amp;AC334)),0)</f>
        <v>0</v>
      </c>
      <c r="AG334" s="35"/>
      <c r="AH334" s="86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112" t="str">
        <f>IFERROR(IF((AW333+1)&gt;=Template!$C$5,"-",AW333+1),"-")</f>
        <v>-</v>
      </c>
      <c r="AX334" s="89">
        <f>IFERROR(_xll.EfirEndOfDay(3342963,AW334,"LAST","LAST_TRADE_DATE",,,,0),0)</f>
        <v>0</v>
      </c>
      <c r="AY334" s="35"/>
      <c r="AZ334" s="17">
        <f t="shared" ref="AZ334" si="768">AZ333+1</f>
        <v>46350</v>
      </c>
      <c r="BA334" s="216">
        <f t="shared" si="762"/>
        <v>2</v>
      </c>
      <c r="BB334" s="216">
        <f t="shared" ref="BB334" si="769">BB333+1</f>
        <v>329</v>
      </c>
      <c r="BC334" s="16">
        <f t="shared" si="764"/>
        <v>0.90136986301369859</v>
      </c>
      <c r="BD334" s="16">
        <f>IF(Template!$F$7="Linear interpolation",LinInterp($AO$5:$AO$18,$AM$5:$AM$18,BC334),CubicSpline($AO$5:$AO$18,$AM$5:$AM$18,BC334))</f>
        <v>15.147013040218297</v>
      </c>
      <c r="BE334" s="221">
        <f t="shared" si="765"/>
        <v>1.1365306106912827</v>
      </c>
      <c r="BF334" s="221">
        <f>BE334/PRODUCT($BG$6:BG333)</f>
        <v>1.0003673776922282</v>
      </c>
      <c r="BG334" s="16">
        <f t="shared" si="766"/>
        <v>1.0003673776922282</v>
      </c>
      <c r="BH334" s="10">
        <f t="shared" si="767"/>
        <v>13.40928576632805</v>
      </c>
      <c r="BI334" s="90"/>
      <c r="BJ334" s="17">
        <f t="shared" si="749"/>
        <v>46327</v>
      </c>
      <c r="BK334" s="16">
        <f t="shared" si="741"/>
        <v>13.450155793261809</v>
      </c>
      <c r="BL334" s="10">
        <f ca="1">IFERROR(AVERAGE(INDIRECT("BK"&amp;AC334-Template!$F$10+1):INDIRECT("BK"&amp;AC334)),0)</f>
        <v>13.4221459332402</v>
      </c>
      <c r="BM334" s="35"/>
      <c r="BN334" s="86"/>
      <c r="BO334" s="35"/>
      <c r="BP334" s="35"/>
      <c r="BQ334" s="35"/>
      <c r="BR334" s="35"/>
      <c r="BS334" s="35"/>
      <c r="BT334" s="35"/>
      <c r="BU334" s="35"/>
      <c r="BV334" s="35"/>
      <c r="BW334" s="35"/>
      <c r="BX334" s="35"/>
      <c r="BY334" s="35"/>
      <c r="BZ334" s="35"/>
      <c r="CA334" s="35"/>
      <c r="CB334" s="35"/>
      <c r="CC334" s="35"/>
      <c r="CD334" s="35"/>
      <c r="CE334" s="35"/>
      <c r="CF334" s="35"/>
      <c r="CG334" s="35"/>
      <c r="CH334" s="35"/>
    </row>
    <row r="335" spans="1:86" ht="15.6" x14ac:dyDescent="0.3">
      <c r="A335" s="35"/>
      <c r="B335" s="86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112" t="str">
        <f>IFERROR(IF((Q334+1)&gt;=Template!$C$5,"-",Q334+1),"-")</f>
        <v>-</v>
      </c>
      <c r="R335" s="89">
        <f>IFERROR(_xll.EfirEndOfDay($E$5,Q335,"LAST","LAST_TRADE_DATE"),0)</f>
        <v>0</v>
      </c>
      <c r="S335" s="35"/>
      <c r="T335" s="17">
        <f t="shared" si="742"/>
        <v>46351</v>
      </c>
      <c r="U335" s="216">
        <f t="shared" si="736"/>
        <v>3</v>
      </c>
      <c r="V335" s="216">
        <f t="shared" si="742"/>
        <v>330</v>
      </c>
      <c r="W335" s="16">
        <f t="shared" si="750"/>
        <v>0.90410958904109584</v>
      </c>
      <c r="X335" s="16" t="e">
        <f>IF(Template!$F$7="Linear interpolation",LinInterp($I$5:$I$22,$G$5:$G$22,W335),CubicSpline($I$5:$I$22,$G$5:$G$22,W335))</f>
        <v>#VALUE!</v>
      </c>
      <c r="Y335" s="221" t="e">
        <f t="shared" si="743"/>
        <v>#VALUE!</v>
      </c>
      <c r="Z335" s="221" t="e">
        <f>Y335/PRODUCT($AA$6:AA334)</f>
        <v>#VALUE!</v>
      </c>
      <c r="AA335" s="16" t="e">
        <f t="shared" si="744"/>
        <v>#VALUE!</v>
      </c>
      <c r="AB335" s="10" t="e">
        <f t="shared" si="745"/>
        <v>#VALUE!</v>
      </c>
      <c r="AC335" s="90">
        <f t="shared" si="737"/>
        <v>335</v>
      </c>
      <c r="AD335" s="17">
        <f t="shared" si="746"/>
        <v>46328</v>
      </c>
      <c r="AE335" s="16" t="e">
        <f t="shared" si="738"/>
        <v>#VALUE!</v>
      </c>
      <c r="AF335" s="10">
        <f ca="1">IFERROR(AVERAGE(INDIRECT("AE"&amp;AC335-Template!$F$10+1):INDIRECT("AE"&amp;AC335)),0)</f>
        <v>0</v>
      </c>
      <c r="AG335" s="35"/>
      <c r="AH335" s="86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112" t="str">
        <f>IFERROR(IF((AW334+1)&gt;=Template!$C$5,"-",AW334+1),"-")</f>
        <v>-</v>
      </c>
      <c r="AX335" s="89">
        <f>IFERROR(_xll.EfirEndOfDay(3342963,AW335,"LAST","LAST_TRADE_DATE",,,,0),0)</f>
        <v>0</v>
      </c>
      <c r="AY335" s="35"/>
      <c r="AZ335" s="17">
        <f t="shared" ref="AZ335" si="770">AZ334+1</f>
        <v>46351</v>
      </c>
      <c r="BA335" s="216">
        <f t="shared" si="762"/>
        <v>3</v>
      </c>
      <c r="BB335" s="216">
        <f t="shared" ref="BB335" si="771">BB334+1</f>
        <v>330</v>
      </c>
      <c r="BC335" s="16">
        <f t="shared" si="764"/>
        <v>0.90410958904109584</v>
      </c>
      <c r="BD335" s="16">
        <f>IF(Template!$F$7="Linear interpolation",LinInterp($AO$5:$AO$18,$AM$5:$AM$18,BC335),CubicSpline($AO$5:$AO$18,$AM$5:$AM$18,BC335))</f>
        <v>15.147279581728828</v>
      </c>
      <c r="BE335" s="221">
        <f t="shared" si="765"/>
        <v>1.1369480071772744</v>
      </c>
      <c r="BF335" s="221">
        <f>BE335/PRODUCT($BG$6:BG334)</f>
        <v>1.0003672549441831</v>
      </c>
      <c r="BG335" s="16">
        <f t="shared" si="766"/>
        <v>1.0003672549441831</v>
      </c>
      <c r="BH335" s="10">
        <f t="shared" si="767"/>
        <v>13.404805462683299</v>
      </c>
      <c r="BI335" s="90"/>
      <c r="BJ335" s="17">
        <f t="shared" si="749"/>
        <v>46328</v>
      </c>
      <c r="BK335" s="16">
        <f t="shared" si="741"/>
        <v>13.453794760255434</v>
      </c>
      <c r="BL335" s="10">
        <f ca="1">IFERROR(AVERAGE(INDIRECT("BK"&amp;AC335-Template!$F$10+1):INDIRECT("BK"&amp;AC335)),0)</f>
        <v>13.42494665537161</v>
      </c>
      <c r="BM335" s="35"/>
      <c r="BN335" s="86"/>
      <c r="BO335" s="35"/>
      <c r="BP335" s="35"/>
      <c r="BQ335" s="35"/>
      <c r="BR335" s="35"/>
      <c r="BS335" s="35"/>
      <c r="BT335" s="35"/>
      <c r="BU335" s="35"/>
      <c r="BV335" s="35"/>
      <c r="BW335" s="35"/>
      <c r="BX335" s="35"/>
      <c r="BY335" s="35"/>
      <c r="BZ335" s="35"/>
      <c r="CA335" s="35"/>
      <c r="CB335" s="35"/>
      <c r="CC335" s="35"/>
      <c r="CD335" s="35"/>
      <c r="CE335" s="35"/>
      <c r="CF335" s="35"/>
      <c r="CG335" s="35"/>
      <c r="CH335" s="35"/>
    </row>
    <row r="336" spans="1:86" ht="15.6" x14ac:dyDescent="0.3">
      <c r="A336" s="35"/>
      <c r="B336" s="86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112" t="str">
        <f>IFERROR(IF((Q335+1)&gt;=Template!$C$5,"-",Q335+1),"-")</f>
        <v>-</v>
      </c>
      <c r="R336" s="89">
        <f>IFERROR(_xll.EfirEndOfDay($E$5,Q336,"LAST","LAST_TRADE_DATE"),0)</f>
        <v>0</v>
      </c>
      <c r="S336" s="35"/>
      <c r="T336" s="17">
        <f t="shared" si="742"/>
        <v>46352</v>
      </c>
      <c r="U336" s="216">
        <f t="shared" si="736"/>
        <v>4</v>
      </c>
      <c r="V336" s="216">
        <f t="shared" si="742"/>
        <v>331</v>
      </c>
      <c r="W336" s="16">
        <f t="shared" si="750"/>
        <v>0.9068493150684932</v>
      </c>
      <c r="X336" s="16" t="e">
        <f>IF(Template!$F$7="Linear interpolation",LinInterp($I$5:$I$22,$G$5:$G$22,W336),CubicSpline($I$5:$I$22,$G$5:$G$22,W336))</f>
        <v>#VALUE!</v>
      </c>
      <c r="Y336" s="221" t="e">
        <f t="shared" si="743"/>
        <v>#VALUE!</v>
      </c>
      <c r="Z336" s="221" t="e">
        <f>Y336/PRODUCT($AA$6:AA335)</f>
        <v>#VALUE!</v>
      </c>
      <c r="AA336" s="16" t="e">
        <f t="shared" si="744"/>
        <v>#VALUE!</v>
      </c>
      <c r="AB336" s="10" t="e">
        <f t="shared" si="745"/>
        <v>#VALUE!</v>
      </c>
      <c r="AC336" s="90">
        <f t="shared" si="737"/>
        <v>336</v>
      </c>
      <c r="AD336" s="17">
        <f t="shared" si="746"/>
        <v>46329</v>
      </c>
      <c r="AE336" s="16" t="e">
        <f t="shared" si="738"/>
        <v>#VALUE!</v>
      </c>
      <c r="AF336" s="10">
        <f ca="1">IFERROR(AVERAGE(INDIRECT("AE"&amp;AC336-Template!$F$10+1):INDIRECT("AE"&amp;AC336)),0)</f>
        <v>0</v>
      </c>
      <c r="AG336" s="35"/>
      <c r="AH336" s="86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112" t="str">
        <f>IFERROR(IF((AW335+1)&gt;=Template!$C$5,"-",AW335+1),"-")</f>
        <v>-</v>
      </c>
      <c r="AX336" s="89">
        <f>IFERROR(_xll.EfirEndOfDay(3342963,AW336,"LAST","LAST_TRADE_DATE",,,,0),0)</f>
        <v>0</v>
      </c>
      <c r="AY336" s="35"/>
      <c r="AZ336" s="17">
        <f t="shared" ref="AZ336" si="772">AZ335+1</f>
        <v>46352</v>
      </c>
      <c r="BA336" s="216">
        <f t="shared" si="762"/>
        <v>4</v>
      </c>
      <c r="BB336" s="216">
        <f t="shared" ref="BB336" si="773">BB335+1</f>
        <v>331</v>
      </c>
      <c r="BC336" s="16">
        <f t="shared" si="764"/>
        <v>0.9068493150684932</v>
      </c>
      <c r="BD336" s="16">
        <f>IF(Template!$F$7="Linear interpolation",LinInterp($AO$5:$AO$18,$AM$5:$AM$18,BC336),CubicSpline($AO$5:$AO$18,$AM$5:$AM$18,BC336))</f>
        <v>15.147545193485863</v>
      </c>
      <c r="BE336" s="221">
        <f t="shared" si="765"/>
        <v>1.1373654098368169</v>
      </c>
      <c r="BF336" s="221">
        <f>BE336/PRODUCT($BG$6:BG335)</f>
        <v>1.0003671255474371</v>
      </c>
      <c r="BG336" s="16">
        <f t="shared" si="766"/>
        <v>1.0003671255474371</v>
      </c>
      <c r="BH336" s="10">
        <f t="shared" si="767"/>
        <v>13.400082481454856</v>
      </c>
      <c r="BI336" s="90"/>
      <c r="BJ336" s="17">
        <f t="shared" si="749"/>
        <v>46329</v>
      </c>
      <c r="BK336" s="16">
        <f t="shared" si="741"/>
        <v>13.451986576980769</v>
      </c>
      <c r="BL336" s="10">
        <f ca="1">IFERROR(AVERAGE(INDIRECT("BK"&amp;AC336-Template!$F$10+1):INDIRECT("BK"&amp;AC336)),0)</f>
        <v>13.427687104727196</v>
      </c>
      <c r="BM336" s="35"/>
      <c r="BN336" s="86"/>
      <c r="BO336" s="35"/>
      <c r="BP336" s="35"/>
      <c r="BQ336" s="35"/>
      <c r="BR336" s="35"/>
      <c r="BS336" s="35"/>
      <c r="BT336" s="35"/>
      <c r="BU336" s="35"/>
      <c r="BV336" s="35"/>
      <c r="BW336" s="35"/>
      <c r="BX336" s="35"/>
      <c r="BY336" s="35"/>
      <c r="BZ336" s="35"/>
      <c r="CA336" s="35"/>
      <c r="CB336" s="35"/>
      <c r="CC336" s="35"/>
      <c r="CD336" s="35"/>
      <c r="CE336" s="35"/>
      <c r="CF336" s="35"/>
      <c r="CG336" s="35"/>
      <c r="CH336" s="35"/>
    </row>
    <row r="337" spans="1:86" ht="15.6" x14ac:dyDescent="0.3">
      <c r="A337" s="35"/>
      <c r="B337" s="86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112" t="str">
        <f>IFERROR(IF((Q336+1)&gt;=Template!$C$5,"-",Q336+1),"-")</f>
        <v>-</v>
      </c>
      <c r="R337" s="89">
        <f>IFERROR(_xll.EfirEndOfDay($E$5,Q337,"LAST","LAST_TRADE_DATE"),0)</f>
        <v>0</v>
      </c>
      <c r="S337" s="35"/>
      <c r="T337" s="17">
        <f t="shared" si="742"/>
        <v>46353</v>
      </c>
      <c r="U337" s="216">
        <f t="shared" si="736"/>
        <v>5</v>
      </c>
      <c r="V337" s="216">
        <f t="shared" si="742"/>
        <v>332</v>
      </c>
      <c r="W337" s="16">
        <f t="shared" si="750"/>
        <v>0.90958904109589045</v>
      </c>
      <c r="X337" s="16" t="e">
        <f>IF(Template!$F$7="Linear interpolation",LinInterp($I$5:$I$22,$G$5:$G$22,W337),CubicSpline($I$5:$I$22,$G$5:$G$22,W337))</f>
        <v>#VALUE!</v>
      </c>
      <c r="Y337" s="221" t="e">
        <f t="shared" si="743"/>
        <v>#VALUE!</v>
      </c>
      <c r="Z337" s="221" t="e">
        <f>Y337/PRODUCT($AA$6:AA336)</f>
        <v>#VALUE!</v>
      </c>
      <c r="AA337" s="16" t="e">
        <f t="shared" si="744"/>
        <v>#VALUE!</v>
      </c>
      <c r="AB337" s="10" t="e">
        <f t="shared" si="745"/>
        <v>#VALUE!</v>
      </c>
      <c r="AC337" s="90">
        <f t="shared" si="737"/>
        <v>337</v>
      </c>
      <c r="AD337" s="17">
        <f t="shared" si="746"/>
        <v>46330</v>
      </c>
      <c r="AE337" s="16" t="e">
        <f t="shared" si="738"/>
        <v>#VALUE!</v>
      </c>
      <c r="AF337" s="10">
        <f ca="1">IFERROR(AVERAGE(INDIRECT("AE"&amp;AC337-Template!$F$10+1):INDIRECT("AE"&amp;AC337)),0)</f>
        <v>0</v>
      </c>
      <c r="AG337" s="35"/>
      <c r="AH337" s="86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112" t="str">
        <f>IFERROR(IF((AW336+1)&gt;=Template!$C$5,"-",AW336+1),"-")</f>
        <v>-</v>
      </c>
      <c r="AX337" s="89">
        <f>IFERROR(_xll.EfirEndOfDay(3342963,AW337,"LAST","LAST_TRADE_DATE",,,,0),0)</f>
        <v>0</v>
      </c>
      <c r="AY337" s="35"/>
      <c r="AZ337" s="17">
        <f t="shared" ref="AZ337" si="774">AZ336+1</f>
        <v>46353</v>
      </c>
      <c r="BA337" s="216">
        <f t="shared" si="762"/>
        <v>5</v>
      </c>
      <c r="BB337" s="216">
        <f t="shared" ref="BB337" si="775">BB336+1</f>
        <v>332</v>
      </c>
      <c r="BC337" s="16">
        <f t="shared" si="764"/>
        <v>0.90958904109589045</v>
      </c>
      <c r="BD337" s="16">
        <f>IF(Template!$F$7="Linear interpolation",LinInterp($AO$5:$AO$18,$AM$5:$AM$18,BC337),CubicSpline($AO$5:$AO$18,$AM$5:$AM$18,BC337))</f>
        <v>15.147809031961403</v>
      </c>
      <c r="BE337" s="221">
        <f t="shared" si="765"/>
        <v>1.1377828109208543</v>
      </c>
      <c r="BF337" s="221">
        <f>BE337/PRODUCT($BG$6:BG336)</f>
        <v>1.0003669894305096</v>
      </c>
      <c r="BG337" s="16">
        <f t="shared" si="766"/>
        <v>1.0003669894305096</v>
      </c>
      <c r="BH337" s="10">
        <f t="shared" si="767"/>
        <v>13.395114213600845</v>
      </c>
      <c r="BI337" s="90"/>
      <c r="BJ337" s="17">
        <f t="shared" si="749"/>
        <v>46330</v>
      </c>
      <c r="BK337" s="16">
        <f t="shared" si="741"/>
        <v>13.451991052575218</v>
      </c>
      <c r="BL337" s="10">
        <f ca="1">IFERROR(AVERAGE(INDIRECT("BK"&amp;AC337-Template!$F$10+1):INDIRECT("BK"&amp;AC337)),0)</f>
        <v>13.429537848982642</v>
      </c>
      <c r="BM337" s="35"/>
      <c r="BN337" s="86"/>
      <c r="BO337" s="35"/>
      <c r="BP337" s="35"/>
      <c r="BQ337" s="35"/>
      <c r="BR337" s="35"/>
      <c r="BS337" s="35"/>
      <c r="BT337" s="35"/>
      <c r="BU337" s="35"/>
      <c r="BV337" s="35"/>
      <c r="BW337" s="35"/>
      <c r="BX337" s="35"/>
      <c r="BY337" s="35"/>
      <c r="BZ337" s="35"/>
      <c r="CA337" s="35"/>
      <c r="CB337" s="35"/>
      <c r="CC337" s="35"/>
      <c r="CD337" s="35"/>
      <c r="CE337" s="35"/>
      <c r="CF337" s="35"/>
      <c r="CG337" s="35"/>
      <c r="CH337" s="35"/>
    </row>
    <row r="338" spans="1:86" ht="15.6" x14ac:dyDescent="0.3">
      <c r="A338" s="35"/>
      <c r="B338" s="86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112" t="str">
        <f>IFERROR(IF((Q337+1)&gt;=Template!$C$5,"-",Q337+1),"-")</f>
        <v>-</v>
      </c>
      <c r="R338" s="89">
        <f>IFERROR(_xll.EfirEndOfDay($E$5,Q338,"LAST","LAST_TRADE_DATE"),0)</f>
        <v>0</v>
      </c>
      <c r="S338" s="35"/>
      <c r="T338" s="17">
        <f t="shared" si="742"/>
        <v>46354</v>
      </c>
      <c r="U338" s="216">
        <f t="shared" si="736"/>
        <v>6</v>
      </c>
      <c r="V338" s="216">
        <f t="shared" si="742"/>
        <v>333</v>
      </c>
      <c r="W338" s="16">
        <f t="shared" si="750"/>
        <v>0.9123287671232877</v>
      </c>
      <c r="X338" s="16" t="e">
        <f>IF(Template!$F$7="Linear interpolation",LinInterp($I$5:$I$22,$G$5:$G$22,W338),CubicSpline($I$5:$I$22,$G$5:$G$22,W338))</f>
        <v>#VALUE!</v>
      </c>
      <c r="Y338" s="221" t="e">
        <f t="shared" si="743"/>
        <v>#VALUE!</v>
      </c>
      <c r="Z338" s="221" t="e">
        <f>Y338/PRODUCT($AA$6:AA337)</f>
        <v>#VALUE!</v>
      </c>
      <c r="AA338" s="16" t="e">
        <f t="shared" si="744"/>
        <v>#VALUE!</v>
      </c>
      <c r="AB338" s="10" t="e">
        <f t="shared" si="745"/>
        <v>#VALUE!</v>
      </c>
      <c r="AC338" s="90">
        <f t="shared" si="737"/>
        <v>338</v>
      </c>
      <c r="AD338" s="17">
        <f t="shared" si="746"/>
        <v>46331</v>
      </c>
      <c r="AE338" s="16" t="e">
        <f t="shared" si="738"/>
        <v>#VALUE!</v>
      </c>
      <c r="AF338" s="10">
        <f ca="1">IFERROR(AVERAGE(INDIRECT("AE"&amp;AC338-Template!$F$10+1):INDIRECT("AE"&amp;AC338)),0)</f>
        <v>0</v>
      </c>
      <c r="AG338" s="35"/>
      <c r="AH338" s="86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112" t="str">
        <f>IFERROR(IF((AW337+1)&gt;=Template!$C$5,"-",AW337+1),"-")</f>
        <v>-</v>
      </c>
      <c r="AX338" s="89">
        <f>IFERROR(_xll.EfirEndOfDay(3342963,AW338,"LAST","LAST_TRADE_DATE",,,,0),0)</f>
        <v>0</v>
      </c>
      <c r="AY338" s="35"/>
      <c r="AZ338" s="17">
        <f t="shared" ref="AZ338" si="776">AZ337+1</f>
        <v>46354</v>
      </c>
      <c r="BA338" s="216">
        <f t="shared" si="762"/>
        <v>6</v>
      </c>
      <c r="BB338" s="216">
        <f t="shared" ref="BB338" si="777">BB337+1</f>
        <v>333</v>
      </c>
      <c r="BC338" s="16">
        <f t="shared" si="764"/>
        <v>0.9123287671232877</v>
      </c>
      <c r="BD338" s="16">
        <f>IF(Template!$F$7="Linear interpolation",LinInterp($AO$5:$AO$18,$AM$5:$AM$18,BC338),CubicSpline($AO$5:$AO$18,$AM$5:$AM$18,BC338))</f>
        <v>15.148070253627456</v>
      </c>
      <c r="BE338" s="221">
        <f t="shared" si="765"/>
        <v>1.1382002025878888</v>
      </c>
      <c r="BF338" s="221">
        <f>BE338/PRODUCT($BG$6:BG337)</f>
        <v>1.0003668465220499</v>
      </c>
      <c r="BG338" s="16">
        <f t="shared" si="766"/>
        <v>1.0003669894305096</v>
      </c>
      <c r="BH338" s="10">
        <f t="shared" si="767"/>
        <v>13.395114213600845</v>
      </c>
      <c r="BI338" s="90"/>
      <c r="BJ338" s="17">
        <f t="shared" si="749"/>
        <v>46331</v>
      </c>
      <c r="BK338" s="16">
        <f t="shared" si="741"/>
        <v>13.451808791371089</v>
      </c>
      <c r="BL338" s="10">
        <f ca="1">IFERROR(AVERAGE(INDIRECT("BK"&amp;AC338-Template!$F$10+1):INDIRECT("BK"&amp;AC338)),0)</f>
        <v>13.431690235975298</v>
      </c>
      <c r="BM338" s="35"/>
      <c r="BN338" s="86"/>
      <c r="BO338" s="35"/>
      <c r="BP338" s="35"/>
      <c r="BQ338" s="35"/>
      <c r="BR338" s="35"/>
      <c r="BS338" s="35"/>
      <c r="BT338" s="35"/>
      <c r="BU338" s="35"/>
      <c r="BV338" s="35"/>
      <c r="BW338" s="35"/>
      <c r="BX338" s="35"/>
      <c r="BY338" s="35"/>
      <c r="BZ338" s="35"/>
      <c r="CA338" s="35"/>
      <c r="CB338" s="35"/>
      <c r="CC338" s="35"/>
      <c r="CD338" s="35"/>
      <c r="CE338" s="35"/>
      <c r="CF338" s="35"/>
      <c r="CG338" s="35"/>
      <c r="CH338" s="35"/>
    </row>
    <row r="339" spans="1:86" ht="15.6" x14ac:dyDescent="0.3">
      <c r="A339" s="35"/>
      <c r="B339" s="86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112" t="str">
        <f>IFERROR(IF((Q338+1)&gt;=Template!$C$5,"-",Q338+1),"-")</f>
        <v>-</v>
      </c>
      <c r="R339" s="89">
        <f>IFERROR(_xll.EfirEndOfDay($E$5,Q339,"LAST","LAST_TRADE_DATE"),0)</f>
        <v>0</v>
      </c>
      <c r="S339" s="35"/>
      <c r="T339" s="17">
        <f t="shared" si="742"/>
        <v>46355</v>
      </c>
      <c r="U339" s="216">
        <f t="shared" si="736"/>
        <v>7</v>
      </c>
      <c r="V339" s="216">
        <f t="shared" si="742"/>
        <v>334</v>
      </c>
      <c r="W339" s="16">
        <f t="shared" si="750"/>
        <v>0.91506849315068495</v>
      </c>
      <c r="X339" s="16" t="e">
        <f>IF(Template!$F$7="Linear interpolation",LinInterp($I$5:$I$22,$G$5:$G$22,W339),CubicSpline($I$5:$I$22,$G$5:$G$22,W339))</f>
        <v>#VALUE!</v>
      </c>
      <c r="Y339" s="221" t="e">
        <f t="shared" si="743"/>
        <v>#VALUE!</v>
      </c>
      <c r="Z339" s="221" t="e">
        <f>Y339/PRODUCT($AA$6:AA338)</f>
        <v>#VALUE!</v>
      </c>
      <c r="AA339" s="16" t="e">
        <f t="shared" si="744"/>
        <v>#VALUE!</v>
      </c>
      <c r="AB339" s="10" t="e">
        <f t="shared" si="745"/>
        <v>#VALUE!</v>
      </c>
      <c r="AC339" s="90">
        <f t="shared" si="737"/>
        <v>339</v>
      </c>
      <c r="AD339" s="17">
        <f t="shared" si="746"/>
        <v>46332</v>
      </c>
      <c r="AE339" s="16" t="e">
        <f t="shared" si="738"/>
        <v>#VALUE!</v>
      </c>
      <c r="AF339" s="10">
        <f ca="1">IFERROR(AVERAGE(INDIRECT("AE"&amp;AC339-Template!$F$10+1):INDIRECT("AE"&amp;AC339)),0)</f>
        <v>0</v>
      </c>
      <c r="AG339" s="35"/>
      <c r="AH339" s="86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112" t="str">
        <f>IFERROR(IF((AW338+1)&gt;=Template!$C$5,"-",AW338+1),"-")</f>
        <v>-</v>
      </c>
      <c r="AX339" s="89">
        <f>IFERROR(_xll.EfirEndOfDay(3342963,AW339,"LAST","LAST_TRADE_DATE",,,,0),0)</f>
        <v>0</v>
      </c>
      <c r="AY339" s="35"/>
      <c r="AZ339" s="17">
        <f t="shared" ref="AZ339" si="778">AZ338+1</f>
        <v>46355</v>
      </c>
      <c r="BA339" s="216">
        <f t="shared" si="762"/>
        <v>7</v>
      </c>
      <c r="BB339" s="216">
        <f t="shared" ref="BB339" si="779">BB338+1</f>
        <v>334</v>
      </c>
      <c r="BC339" s="16">
        <f t="shared" si="764"/>
        <v>0.91506849315068495</v>
      </c>
      <c r="BD339" s="16">
        <f>IF(Template!$F$7="Linear interpolation",LinInterp($AO$5:$AO$18,$AM$5:$AM$18,BC339),CubicSpline($AO$5:$AO$18,$AM$5:$AM$18,BC339))</f>
        <v>15.148328014956022</v>
      </c>
      <c r="BE339" s="221">
        <f t="shared" si="765"/>
        <v>1.138617576903981</v>
      </c>
      <c r="BF339" s="221">
        <f>BE339/PRODUCT($BG$6:BG338)</f>
        <v>1.00036655384242</v>
      </c>
      <c r="BG339" s="16">
        <f t="shared" si="766"/>
        <v>1.0003669894305096</v>
      </c>
      <c r="BH339" s="10">
        <f t="shared" si="767"/>
        <v>13.395114213600845</v>
      </c>
      <c r="BI339" s="90"/>
      <c r="BJ339" s="17">
        <f t="shared" si="749"/>
        <v>46332</v>
      </c>
      <c r="BK339" s="16">
        <f t="shared" si="741"/>
        <v>13.451437078269347</v>
      </c>
      <c r="BL339" s="10">
        <f ca="1">IFERROR(AVERAGE(INDIRECT("BK"&amp;AC339-Template!$F$10+1):INDIRECT("BK"&amp;AC339)),0)</f>
        <v>13.433693263576998</v>
      </c>
      <c r="BM339" s="35"/>
      <c r="BN339" s="86"/>
      <c r="BO339" s="35"/>
      <c r="BP339" s="35"/>
      <c r="BQ339" s="35"/>
      <c r="BR339" s="35"/>
      <c r="BS339" s="35"/>
      <c r="BT339" s="35"/>
      <c r="BU339" s="35"/>
      <c r="BV339" s="35"/>
      <c r="BW339" s="35"/>
      <c r="BX339" s="35"/>
      <c r="BY339" s="35"/>
      <c r="BZ339" s="35"/>
      <c r="CA339" s="35"/>
      <c r="CB339" s="35"/>
      <c r="CC339" s="35"/>
      <c r="CD339" s="35"/>
      <c r="CE339" s="35"/>
      <c r="CF339" s="35"/>
      <c r="CG339" s="35"/>
      <c r="CH339" s="35"/>
    </row>
    <row r="340" spans="1:86" ht="15.6" x14ac:dyDescent="0.3">
      <c r="A340" s="35"/>
      <c r="B340" s="86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112" t="str">
        <f>IFERROR(IF((Q339+1)&gt;=Template!$C$5,"-",Q339+1),"-")</f>
        <v>-</v>
      </c>
      <c r="R340" s="89">
        <f>IFERROR(_xll.EfirEndOfDay($E$5,Q340,"LAST","LAST_TRADE_DATE"),0)</f>
        <v>0</v>
      </c>
      <c r="S340" s="35"/>
      <c r="T340" s="17">
        <f t="shared" si="742"/>
        <v>46356</v>
      </c>
      <c r="U340" s="216">
        <f t="shared" si="736"/>
        <v>1</v>
      </c>
      <c r="V340" s="216">
        <f t="shared" si="742"/>
        <v>335</v>
      </c>
      <c r="W340" s="16">
        <f t="shared" si="750"/>
        <v>0.9178082191780822</v>
      </c>
      <c r="X340" s="16" t="e">
        <f>IF(Template!$F$7="Linear interpolation",LinInterp($I$5:$I$22,$G$5:$G$22,W340),CubicSpline($I$5:$I$22,$G$5:$G$22,W340))</f>
        <v>#VALUE!</v>
      </c>
      <c r="Y340" s="221" t="e">
        <f t="shared" si="743"/>
        <v>#VALUE!</v>
      </c>
      <c r="Z340" s="221" t="e">
        <f>Y340/PRODUCT($AA$6:AA339)</f>
        <v>#VALUE!</v>
      </c>
      <c r="AA340" s="16" t="e">
        <f t="shared" si="744"/>
        <v>#VALUE!</v>
      </c>
      <c r="AB340" s="10" t="e">
        <f t="shared" si="745"/>
        <v>#VALUE!</v>
      </c>
      <c r="AC340" s="90">
        <f t="shared" si="737"/>
        <v>340</v>
      </c>
      <c r="AD340" s="17">
        <f t="shared" si="746"/>
        <v>46333</v>
      </c>
      <c r="AE340" s="16" t="e">
        <f t="shared" si="738"/>
        <v>#VALUE!</v>
      </c>
      <c r="AF340" s="10">
        <f ca="1">IFERROR(AVERAGE(INDIRECT("AE"&amp;AC340-Template!$F$10+1):INDIRECT("AE"&amp;AC340)),0)</f>
        <v>0</v>
      </c>
      <c r="AG340" s="35"/>
      <c r="AH340" s="86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112" t="str">
        <f>IFERROR(IF((AW339+1)&gt;=Template!$C$5,"-",AW339+1),"-")</f>
        <v>-</v>
      </c>
      <c r="AX340" s="89">
        <f>IFERROR(_xll.EfirEndOfDay(3342963,AW340,"LAST","LAST_TRADE_DATE",,,,0),0)</f>
        <v>0</v>
      </c>
      <c r="AY340" s="35"/>
      <c r="AZ340" s="17">
        <f t="shared" ref="AZ340" si="780">AZ339+1</f>
        <v>46356</v>
      </c>
      <c r="BA340" s="216">
        <f t="shared" si="762"/>
        <v>1</v>
      </c>
      <c r="BB340" s="216">
        <f t="shared" ref="BB340" si="781">BB339+1</f>
        <v>335</v>
      </c>
      <c r="BC340" s="16">
        <f t="shared" si="764"/>
        <v>0.9178082191780822</v>
      </c>
      <c r="BD340" s="16">
        <f>IF(Template!$F$7="Linear interpolation",LinInterp($AO$5:$AO$18,$AM$5:$AM$18,BC340),CubicSpline($AO$5:$AO$18,$AM$5:$AM$18,BC340))</f>
        <v>15.148581472419105</v>
      </c>
      <c r="BE340" s="221">
        <f t="shared" si="765"/>
        <v>1.1390349258427506</v>
      </c>
      <c r="BF340" s="221">
        <f>BE340/PRODUCT($BG$6:BG339)</f>
        <v>1.0003661044578909</v>
      </c>
      <c r="BG340" s="16">
        <f t="shared" si="766"/>
        <v>1.0003661044578909</v>
      </c>
      <c r="BH340" s="10">
        <f t="shared" si="767"/>
        <v>13.362812713016758</v>
      </c>
      <c r="BI340" s="90"/>
      <c r="BJ340" s="17">
        <f t="shared" si="749"/>
        <v>46333</v>
      </c>
      <c r="BK340" s="16">
        <f t="shared" si="741"/>
        <v>13.451437078269347</v>
      </c>
      <c r="BL340" s="10">
        <f ca="1">IFERROR(AVERAGE(INDIRECT("BK"&amp;AC340-Template!$F$10+1):INDIRECT("BK"&amp;AC340)),0)</f>
        <v>13.435562940016171</v>
      </c>
      <c r="BM340" s="35"/>
      <c r="BN340" s="86"/>
      <c r="BO340" s="35"/>
      <c r="BP340" s="35"/>
      <c r="BQ340" s="35"/>
      <c r="BR340" s="35"/>
      <c r="BS340" s="35"/>
      <c r="BT340" s="35"/>
      <c r="BU340" s="35"/>
      <c r="BV340" s="35"/>
      <c r="BW340" s="35"/>
      <c r="BX340" s="35"/>
      <c r="BY340" s="35"/>
      <c r="BZ340" s="35"/>
      <c r="CA340" s="35"/>
      <c r="CB340" s="35"/>
      <c r="CC340" s="35"/>
      <c r="CD340" s="35"/>
      <c r="CE340" s="35"/>
      <c r="CF340" s="35"/>
      <c r="CG340" s="35"/>
      <c r="CH340" s="35"/>
    </row>
    <row r="341" spans="1:86" ht="15.6" x14ac:dyDescent="0.3">
      <c r="A341" s="35"/>
      <c r="B341" s="86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112" t="str">
        <f>IFERROR(IF((Q340+1)&gt;=Template!$C$5,"-",Q340+1),"-")</f>
        <v>-</v>
      </c>
      <c r="R341" s="89">
        <f>IFERROR(_xll.EfirEndOfDay($E$5,Q341,"LAST","LAST_TRADE_DATE"),0)</f>
        <v>0</v>
      </c>
      <c r="S341" s="35"/>
      <c r="T341" s="17">
        <f t="shared" si="742"/>
        <v>46357</v>
      </c>
      <c r="U341" s="216">
        <f t="shared" si="736"/>
        <v>2</v>
      </c>
      <c r="V341" s="216">
        <f t="shared" si="742"/>
        <v>336</v>
      </c>
      <c r="W341" s="16">
        <f t="shared" si="750"/>
        <v>0.92054794520547945</v>
      </c>
      <c r="X341" s="16" t="e">
        <f>IF(Template!$F$7="Linear interpolation",LinInterp($I$5:$I$22,$G$5:$G$22,W341),CubicSpline($I$5:$I$22,$G$5:$G$22,W341))</f>
        <v>#VALUE!</v>
      </c>
      <c r="Y341" s="221" t="e">
        <f t="shared" si="743"/>
        <v>#VALUE!</v>
      </c>
      <c r="Z341" s="221" t="e">
        <f>Y341/PRODUCT($AA$6:AA340)</f>
        <v>#VALUE!</v>
      </c>
      <c r="AA341" s="16" t="e">
        <f t="shared" si="744"/>
        <v>#VALUE!</v>
      </c>
      <c r="AB341" s="10" t="e">
        <f t="shared" si="745"/>
        <v>#VALUE!</v>
      </c>
      <c r="AC341" s="90">
        <f t="shared" si="737"/>
        <v>341</v>
      </c>
      <c r="AD341" s="17">
        <f t="shared" si="746"/>
        <v>46334</v>
      </c>
      <c r="AE341" s="16" t="e">
        <f t="shared" si="738"/>
        <v>#VALUE!</v>
      </c>
      <c r="AF341" s="10">
        <f ca="1">IFERROR(AVERAGE(INDIRECT("AE"&amp;AC341-Template!$F$10+1):INDIRECT("AE"&amp;AC341)),0)</f>
        <v>0</v>
      </c>
      <c r="AG341" s="35"/>
      <c r="AH341" s="86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112" t="str">
        <f>IFERROR(IF((AW340+1)&gt;=Template!$C$5,"-",AW340+1),"-")</f>
        <v>-</v>
      </c>
      <c r="AX341" s="89">
        <f>IFERROR(_xll.EfirEndOfDay(3342963,AW341,"LAST","LAST_TRADE_DATE",,,,0),0)</f>
        <v>0</v>
      </c>
      <c r="AY341" s="35"/>
      <c r="AZ341" s="17">
        <f t="shared" ref="AZ341" si="782">AZ340+1</f>
        <v>46357</v>
      </c>
      <c r="BA341" s="216">
        <f t="shared" si="762"/>
        <v>2</v>
      </c>
      <c r="BB341" s="216">
        <f t="shared" ref="BB341" si="783">BB340+1</f>
        <v>336</v>
      </c>
      <c r="BC341" s="16">
        <f t="shared" si="764"/>
        <v>0.92054794520547945</v>
      </c>
      <c r="BD341" s="16">
        <f>IF(Template!$F$7="Linear interpolation",LinInterp($AO$5:$AO$18,$AM$5:$AM$18,BC341),CubicSpline($AO$5:$AO$18,$AM$5:$AM$18,BC341))</f>
        <v>15.148829782488709</v>
      </c>
      <c r="BE341" s="221">
        <f t="shared" si="765"/>
        <v>1.1394522412853756</v>
      </c>
      <c r="BF341" s="221">
        <f>BE341/PRODUCT($BG$6:BG340)</f>
        <v>1.0003663763359287</v>
      </c>
      <c r="BG341" s="16">
        <f t="shared" si="766"/>
        <v>1.0003663763359287</v>
      </c>
      <c r="BH341" s="10">
        <f t="shared" si="767"/>
        <v>13.372736261398677</v>
      </c>
      <c r="BI341" s="90"/>
      <c r="BJ341" s="17">
        <f t="shared" si="749"/>
        <v>46334</v>
      </c>
      <c r="BK341" s="16">
        <f t="shared" si="741"/>
        <v>13.451437078269347</v>
      </c>
      <c r="BL341" s="10">
        <f ca="1">IFERROR(AVERAGE(INDIRECT("BK"&amp;AC341-Template!$F$10+1):INDIRECT("BK"&amp;AC341)),0)</f>
        <v>13.437302978639696</v>
      </c>
      <c r="BM341" s="35"/>
      <c r="BN341" s="86"/>
      <c r="BO341" s="35"/>
      <c r="BP341" s="35"/>
      <c r="BQ341" s="35"/>
      <c r="BR341" s="35"/>
      <c r="BS341" s="35"/>
      <c r="BT341" s="35"/>
      <c r="BU341" s="35"/>
      <c r="BV341" s="35"/>
      <c r="BW341" s="35"/>
      <c r="BX341" s="35"/>
      <c r="BY341" s="35"/>
      <c r="BZ341" s="35"/>
      <c r="CA341" s="35"/>
      <c r="CB341" s="35"/>
      <c r="CC341" s="35"/>
      <c r="CD341" s="35"/>
      <c r="CE341" s="35"/>
      <c r="CF341" s="35"/>
      <c r="CG341" s="35"/>
      <c r="CH341" s="35"/>
    </row>
    <row r="342" spans="1:86" ht="15.6" x14ac:dyDescent="0.3">
      <c r="A342" s="35"/>
      <c r="B342" s="86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112" t="str">
        <f>IFERROR(IF((Q341+1)&gt;=Template!$C$5,"-",Q341+1),"-")</f>
        <v>-</v>
      </c>
      <c r="R342" s="89">
        <f>IFERROR(_xll.EfirEndOfDay($E$5,Q342,"LAST","LAST_TRADE_DATE"),0)</f>
        <v>0</v>
      </c>
      <c r="S342" s="35"/>
      <c r="T342" s="17">
        <f t="shared" si="742"/>
        <v>46358</v>
      </c>
      <c r="U342" s="216">
        <f t="shared" si="736"/>
        <v>3</v>
      </c>
      <c r="V342" s="216">
        <f t="shared" si="742"/>
        <v>337</v>
      </c>
      <c r="W342" s="16">
        <f t="shared" si="750"/>
        <v>0.92328767123287669</v>
      </c>
      <c r="X342" s="16" t="e">
        <f>IF(Template!$F$7="Linear interpolation",LinInterp($I$5:$I$22,$G$5:$G$22,W342),CubicSpline($I$5:$I$22,$G$5:$G$22,W342))</f>
        <v>#VALUE!</v>
      </c>
      <c r="Y342" s="221" t="e">
        <f t="shared" si="743"/>
        <v>#VALUE!</v>
      </c>
      <c r="Z342" s="221" t="e">
        <f>Y342/PRODUCT($AA$6:AA341)</f>
        <v>#VALUE!</v>
      </c>
      <c r="AA342" s="16" t="e">
        <f t="shared" si="744"/>
        <v>#VALUE!</v>
      </c>
      <c r="AB342" s="10" t="e">
        <f t="shared" si="745"/>
        <v>#VALUE!</v>
      </c>
      <c r="AC342" s="90">
        <f t="shared" si="737"/>
        <v>342</v>
      </c>
      <c r="AD342" s="17">
        <f t="shared" si="746"/>
        <v>46335</v>
      </c>
      <c r="AE342" s="16" t="e">
        <f t="shared" si="738"/>
        <v>#VALUE!</v>
      </c>
      <c r="AF342" s="10">
        <f ca="1">IFERROR(AVERAGE(INDIRECT("AE"&amp;AC342-Template!$F$10+1):INDIRECT("AE"&amp;AC342)),0)</f>
        <v>0</v>
      </c>
      <c r="AG342" s="35"/>
      <c r="AH342" s="86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112" t="str">
        <f>IFERROR(IF((AW341+1)&gt;=Template!$C$5,"-",AW341+1),"-")</f>
        <v>-</v>
      </c>
      <c r="AX342" s="89">
        <f>IFERROR(_xll.EfirEndOfDay(3342963,AW342,"LAST","LAST_TRADE_DATE",,,,0),0)</f>
        <v>0</v>
      </c>
      <c r="AY342" s="35"/>
      <c r="AZ342" s="17">
        <f t="shared" ref="AZ342" si="784">AZ341+1</f>
        <v>46358</v>
      </c>
      <c r="BA342" s="216">
        <f t="shared" si="762"/>
        <v>3</v>
      </c>
      <c r="BB342" s="216">
        <f t="shared" ref="BB342" si="785">BB341+1</f>
        <v>337</v>
      </c>
      <c r="BC342" s="16">
        <f t="shared" si="764"/>
        <v>0.92328767123287669</v>
      </c>
      <c r="BD342" s="16">
        <f>IF(Template!$F$7="Linear interpolation",LinInterp($AO$5:$AO$18,$AM$5:$AM$18,BC342),CubicSpline($AO$5:$AO$18,$AM$5:$AM$18,BC342))</f>
        <v>15.14907210163684</v>
      </c>
      <c r="BE342" s="221">
        <f t="shared" si="765"/>
        <v>1.1398695150205922</v>
      </c>
      <c r="BF342" s="221">
        <f>BE342/PRODUCT($BG$6:BG341)</f>
        <v>1.000366205550437</v>
      </c>
      <c r="BG342" s="16">
        <f t="shared" si="766"/>
        <v>1.000366205550437</v>
      </c>
      <c r="BH342" s="10">
        <f t="shared" si="767"/>
        <v>13.366502590949846</v>
      </c>
      <c r="BI342" s="90"/>
      <c r="BJ342" s="17">
        <f t="shared" si="749"/>
        <v>46335</v>
      </c>
      <c r="BK342" s="16">
        <f t="shared" si="741"/>
        <v>13.447271664120297</v>
      </c>
      <c r="BL342" s="10">
        <f ca="1">IFERROR(AVERAGE(INDIRECT("BK"&amp;AC342-Template!$F$10+1):INDIRECT("BK"&amp;AC342)),0)</f>
        <v>13.438904170124919</v>
      </c>
      <c r="BM342" s="35"/>
      <c r="BN342" s="86"/>
      <c r="BO342" s="35"/>
      <c r="BP342" s="35"/>
      <c r="BQ342" s="35"/>
      <c r="BR342" s="35"/>
      <c r="BS342" s="35"/>
      <c r="BT342" s="35"/>
      <c r="BU342" s="35"/>
      <c r="BV342" s="35"/>
      <c r="BW342" s="35"/>
      <c r="BX342" s="35"/>
      <c r="BY342" s="35"/>
      <c r="BZ342" s="35"/>
      <c r="CA342" s="35"/>
      <c r="CB342" s="35"/>
      <c r="CC342" s="35"/>
      <c r="CD342" s="35"/>
      <c r="CE342" s="35"/>
      <c r="CF342" s="35"/>
      <c r="CG342" s="35"/>
      <c r="CH342" s="35"/>
    </row>
    <row r="343" spans="1:86" ht="15.6" x14ac:dyDescent="0.3">
      <c r="A343" s="35"/>
      <c r="B343" s="86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112" t="str">
        <f>IFERROR(IF((Q342+1)&gt;=Template!$C$5,"-",Q342+1),"-")</f>
        <v>-</v>
      </c>
      <c r="R343" s="89">
        <f>IFERROR(_xll.EfirEndOfDay($E$5,Q343,"LAST","LAST_TRADE_DATE"),0)</f>
        <v>0</v>
      </c>
      <c r="S343" s="35"/>
      <c r="T343" s="17">
        <f t="shared" si="742"/>
        <v>46359</v>
      </c>
      <c r="U343" s="216">
        <f t="shared" si="736"/>
        <v>4</v>
      </c>
      <c r="V343" s="216">
        <f t="shared" si="742"/>
        <v>338</v>
      </c>
      <c r="W343" s="16">
        <f t="shared" si="750"/>
        <v>0.92602739726027394</v>
      </c>
      <c r="X343" s="16" t="e">
        <f>IF(Template!$F$7="Linear interpolation",LinInterp($I$5:$I$22,$G$5:$G$22,W343),CubicSpline($I$5:$I$22,$G$5:$G$22,W343))</f>
        <v>#VALUE!</v>
      </c>
      <c r="Y343" s="221" t="e">
        <f t="shared" si="743"/>
        <v>#VALUE!</v>
      </c>
      <c r="Z343" s="221" t="e">
        <f>Y343/PRODUCT($AA$6:AA342)</f>
        <v>#VALUE!</v>
      </c>
      <c r="AA343" s="16" t="e">
        <f t="shared" si="744"/>
        <v>#VALUE!</v>
      </c>
      <c r="AB343" s="10" t="e">
        <f t="shared" si="745"/>
        <v>#VALUE!</v>
      </c>
      <c r="AC343" s="90">
        <f t="shared" si="737"/>
        <v>343</v>
      </c>
      <c r="AD343" s="17">
        <f t="shared" si="746"/>
        <v>46336</v>
      </c>
      <c r="AE343" s="16" t="e">
        <f t="shared" si="738"/>
        <v>#VALUE!</v>
      </c>
      <c r="AF343" s="10">
        <f ca="1">IFERROR(AVERAGE(INDIRECT("AE"&amp;AC343-Template!$F$10+1):INDIRECT("AE"&amp;AC343)),0)</f>
        <v>0</v>
      </c>
      <c r="AG343" s="35"/>
      <c r="AH343" s="86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112" t="str">
        <f>IFERROR(IF((AW342+1)&gt;=Template!$C$5,"-",AW342+1),"-")</f>
        <v>-</v>
      </c>
      <c r="AX343" s="89">
        <f>IFERROR(_xll.EfirEndOfDay(3342963,AW343,"LAST","LAST_TRADE_DATE",,,,0),0)</f>
        <v>0</v>
      </c>
      <c r="AY343" s="35"/>
      <c r="AZ343" s="17">
        <f t="shared" ref="AZ343" si="786">AZ342+1</f>
        <v>46359</v>
      </c>
      <c r="BA343" s="216">
        <f t="shared" si="762"/>
        <v>4</v>
      </c>
      <c r="BB343" s="216">
        <f t="shared" ref="BB343" si="787">BB342+1</f>
        <v>338</v>
      </c>
      <c r="BC343" s="16">
        <f t="shared" si="764"/>
        <v>0.92602739726027394</v>
      </c>
      <c r="BD343" s="16">
        <f>IF(Template!$F$7="Linear interpolation",LinInterp($AO$5:$AO$18,$AM$5:$AM$18,BC343),CubicSpline($AO$5:$AO$18,$AM$5:$AM$18,BC343))</f>
        <v>15.149307586335498</v>
      </c>
      <c r="BE343" s="221">
        <f t="shared" si="765"/>
        <v>1.1402867387446958</v>
      </c>
      <c r="BF343" s="221">
        <f>BE343/PRODUCT($BG$6:BG342)</f>
        <v>1.000366027618605</v>
      </c>
      <c r="BG343" s="16">
        <f t="shared" si="766"/>
        <v>1.000366027618605</v>
      </c>
      <c r="BH343" s="10">
        <f t="shared" si="767"/>
        <v>13.360008079084217</v>
      </c>
      <c r="BI343" s="90"/>
      <c r="BJ343" s="17">
        <f t="shared" si="749"/>
        <v>46336</v>
      </c>
      <c r="BK343" s="16">
        <f t="shared" si="741"/>
        <v>13.448001587810786</v>
      </c>
      <c r="BL343" s="10">
        <f ca="1">IFERROR(AVERAGE(INDIRECT("BK"&amp;AC343-Template!$F$10+1):INDIRECT("BK"&amp;AC343)),0)</f>
        <v>13.440529692399828</v>
      </c>
      <c r="BM343" s="35"/>
      <c r="BN343" s="86"/>
      <c r="BO343" s="35"/>
      <c r="BP343" s="35"/>
      <c r="BQ343" s="35"/>
      <c r="BR343" s="35"/>
      <c r="BS343" s="35"/>
      <c r="BT343" s="35"/>
      <c r="BU343" s="35"/>
      <c r="BV343" s="35"/>
      <c r="BW343" s="35"/>
      <c r="BX343" s="35"/>
      <c r="BY343" s="35"/>
      <c r="BZ343" s="35"/>
      <c r="CA343" s="35"/>
      <c r="CB343" s="35"/>
      <c r="CC343" s="35"/>
      <c r="CD343" s="35"/>
      <c r="CE343" s="35"/>
      <c r="CF343" s="35"/>
      <c r="CG343" s="35"/>
      <c r="CH343" s="35"/>
    </row>
    <row r="344" spans="1:86" ht="15.6" x14ac:dyDescent="0.3">
      <c r="A344" s="35"/>
      <c r="B344" s="86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112" t="str">
        <f>IFERROR(IF((Q343+1)&gt;=Template!$C$5,"-",Q343+1),"-")</f>
        <v>-</v>
      </c>
      <c r="R344" s="89">
        <f>IFERROR(_xll.EfirEndOfDay($E$5,Q344,"LAST","LAST_TRADE_DATE"),0)</f>
        <v>0</v>
      </c>
      <c r="S344" s="35"/>
      <c r="T344" s="17">
        <f t="shared" si="742"/>
        <v>46360</v>
      </c>
      <c r="U344" s="216">
        <f t="shared" si="736"/>
        <v>5</v>
      </c>
      <c r="V344" s="216">
        <f t="shared" si="742"/>
        <v>339</v>
      </c>
      <c r="W344" s="16">
        <f t="shared" si="750"/>
        <v>0.92876712328767119</v>
      </c>
      <c r="X344" s="16" t="e">
        <f>IF(Template!$F$7="Linear interpolation",LinInterp($I$5:$I$22,$G$5:$G$22,W344),CubicSpline($I$5:$I$22,$G$5:$G$22,W344))</f>
        <v>#VALUE!</v>
      </c>
      <c r="Y344" s="221" t="e">
        <f t="shared" si="743"/>
        <v>#VALUE!</v>
      </c>
      <c r="Z344" s="221" t="e">
        <f>Y344/PRODUCT($AA$6:AA343)</f>
        <v>#VALUE!</v>
      </c>
      <c r="AA344" s="16" t="e">
        <f t="shared" si="744"/>
        <v>#VALUE!</v>
      </c>
      <c r="AB344" s="10" t="e">
        <f t="shared" si="745"/>
        <v>#VALUE!</v>
      </c>
      <c r="AC344" s="90">
        <f t="shared" si="737"/>
        <v>344</v>
      </c>
      <c r="AD344" s="17">
        <f t="shared" si="746"/>
        <v>46337</v>
      </c>
      <c r="AE344" s="16" t="e">
        <f t="shared" si="738"/>
        <v>#VALUE!</v>
      </c>
      <c r="AF344" s="10">
        <f ca="1">IFERROR(AVERAGE(INDIRECT("AE"&amp;AC344-Template!$F$10+1):INDIRECT("AE"&amp;AC344)),0)</f>
        <v>0</v>
      </c>
      <c r="AG344" s="35"/>
      <c r="AH344" s="86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112" t="str">
        <f>IFERROR(IF((AW343+1)&gt;=Template!$C$5,"-",AW343+1),"-")</f>
        <v>-</v>
      </c>
      <c r="AX344" s="89">
        <f>IFERROR(_xll.EfirEndOfDay(3342963,AW344,"LAST","LAST_TRADE_DATE",,,,0),0)</f>
        <v>0</v>
      </c>
      <c r="AY344" s="35"/>
      <c r="AZ344" s="17">
        <f t="shared" ref="AZ344" si="788">AZ343+1</f>
        <v>46360</v>
      </c>
      <c r="BA344" s="216">
        <f t="shared" si="762"/>
        <v>5</v>
      </c>
      <c r="BB344" s="216">
        <f t="shared" ref="BB344" si="789">BB343+1</f>
        <v>339</v>
      </c>
      <c r="BC344" s="16">
        <f t="shared" si="764"/>
        <v>0.92876712328767119</v>
      </c>
      <c r="BD344" s="16">
        <f>IF(Template!$F$7="Linear interpolation",LinInterp($AO$5:$AO$18,$AM$5:$AM$18,BC344),CubicSpline($AO$5:$AO$18,$AM$5:$AM$18,BC344))</f>
        <v>15.149535393056688</v>
      </c>
      <c r="BE344" s="221">
        <f t="shared" si="765"/>
        <v>1.1407039040615401</v>
      </c>
      <c r="BF344" s="221">
        <f>BE344/PRODUCT($BG$6:BG343)</f>
        <v>1.0003658424698543</v>
      </c>
      <c r="BG344" s="16">
        <f t="shared" si="766"/>
        <v>1.0003658424698543</v>
      </c>
      <c r="BH344" s="10">
        <f t="shared" si="767"/>
        <v>13.353250149680918</v>
      </c>
      <c r="BI344" s="90"/>
      <c r="BJ344" s="17">
        <f t="shared" si="749"/>
        <v>46337</v>
      </c>
      <c r="BK344" s="16">
        <f t="shared" si="741"/>
        <v>13.446642071486714</v>
      </c>
      <c r="BL344" s="10">
        <f ca="1">IFERROR(AVERAGE(INDIRECT("BK"&amp;AC344-Template!$F$10+1):INDIRECT("BK"&amp;AC344)),0)</f>
        <v>13.441370633369504</v>
      </c>
      <c r="BM344" s="35"/>
      <c r="BN344" s="86"/>
      <c r="BO344" s="35"/>
      <c r="BP344" s="35"/>
      <c r="BQ344" s="35"/>
      <c r="BR344" s="35"/>
      <c r="BS344" s="35"/>
      <c r="BT344" s="35"/>
      <c r="BU344" s="35"/>
      <c r="BV344" s="35"/>
      <c r="BW344" s="35"/>
      <c r="BX344" s="35"/>
      <c r="BY344" s="35"/>
      <c r="BZ344" s="35"/>
      <c r="CA344" s="35"/>
      <c r="CB344" s="35"/>
      <c r="CC344" s="35"/>
      <c r="CD344" s="35"/>
      <c r="CE344" s="35"/>
      <c r="CF344" s="35"/>
      <c r="CG344" s="35"/>
      <c r="CH344" s="35"/>
    </row>
    <row r="345" spans="1:86" ht="15.6" x14ac:dyDescent="0.3">
      <c r="A345" s="35"/>
      <c r="B345" s="86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112" t="str">
        <f>IFERROR(IF((Q344+1)&gt;=Template!$C$5,"-",Q344+1),"-")</f>
        <v>-</v>
      </c>
      <c r="R345" s="89">
        <f>IFERROR(_xll.EfirEndOfDay($E$5,Q345,"LAST","LAST_TRADE_DATE"),0)</f>
        <v>0</v>
      </c>
      <c r="S345" s="35"/>
      <c r="T345" s="17">
        <f t="shared" si="742"/>
        <v>46361</v>
      </c>
      <c r="U345" s="216">
        <f t="shared" si="736"/>
        <v>6</v>
      </c>
      <c r="V345" s="216">
        <f t="shared" si="742"/>
        <v>340</v>
      </c>
      <c r="W345" s="16">
        <f t="shared" si="750"/>
        <v>0.93150684931506844</v>
      </c>
      <c r="X345" s="16" t="e">
        <f>IF(Template!$F$7="Linear interpolation",LinInterp($I$5:$I$22,$G$5:$G$22,W345),CubicSpline($I$5:$I$22,$G$5:$G$22,W345))</f>
        <v>#VALUE!</v>
      </c>
      <c r="Y345" s="221" t="e">
        <f t="shared" si="743"/>
        <v>#VALUE!</v>
      </c>
      <c r="Z345" s="221" t="e">
        <f>Y345/PRODUCT($AA$6:AA344)</f>
        <v>#VALUE!</v>
      </c>
      <c r="AA345" s="16" t="e">
        <f t="shared" si="744"/>
        <v>#VALUE!</v>
      </c>
      <c r="AB345" s="10" t="e">
        <f t="shared" si="745"/>
        <v>#VALUE!</v>
      </c>
      <c r="AC345" s="90">
        <f t="shared" si="737"/>
        <v>345</v>
      </c>
      <c r="AD345" s="17">
        <f t="shared" si="746"/>
        <v>46338</v>
      </c>
      <c r="AE345" s="16" t="e">
        <f t="shared" si="738"/>
        <v>#VALUE!</v>
      </c>
      <c r="AF345" s="10">
        <f ca="1">IFERROR(AVERAGE(INDIRECT("AE"&amp;AC345-Template!$F$10+1):INDIRECT("AE"&amp;AC345)),0)</f>
        <v>0</v>
      </c>
      <c r="AG345" s="35"/>
      <c r="AH345" s="86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112" t="str">
        <f>IFERROR(IF((AW344+1)&gt;=Template!$C$5,"-",AW344+1),"-")</f>
        <v>-</v>
      </c>
      <c r="AX345" s="89">
        <f>IFERROR(_xll.EfirEndOfDay(3342963,AW345,"LAST","LAST_TRADE_DATE",,,,0),0)</f>
        <v>0</v>
      </c>
      <c r="AY345" s="35"/>
      <c r="AZ345" s="17">
        <f t="shared" ref="AZ345" si="790">AZ344+1</f>
        <v>46361</v>
      </c>
      <c r="BA345" s="216">
        <f t="shared" si="762"/>
        <v>6</v>
      </c>
      <c r="BB345" s="216">
        <f t="shared" ref="BB345" si="791">BB344+1</f>
        <v>340</v>
      </c>
      <c r="BC345" s="16">
        <f t="shared" si="764"/>
        <v>0.93150684931506844</v>
      </c>
      <c r="BD345" s="16">
        <f>IF(Template!$F$7="Linear interpolation",LinInterp($AO$5:$AO$18,$AM$5:$AM$18,BC345),CubicSpline($AO$5:$AO$18,$AM$5:$AM$18,BC345))</f>
        <v>15.149754678272414</v>
      </c>
      <c r="BE345" s="221">
        <f t="shared" si="765"/>
        <v>1.1411210024825376</v>
      </c>
      <c r="BF345" s="221">
        <f>BE345/PRODUCT($BG$6:BG344)</f>
        <v>1.0003656500337312</v>
      </c>
      <c r="BG345" s="16">
        <f t="shared" si="766"/>
        <v>1.0003658424698543</v>
      </c>
      <c r="BH345" s="10">
        <f t="shared" si="767"/>
        <v>13.353250149680918</v>
      </c>
      <c r="BI345" s="90"/>
      <c r="BJ345" s="17">
        <f t="shared" si="749"/>
        <v>46338</v>
      </c>
      <c r="BK345" s="16">
        <f t="shared" si="741"/>
        <v>13.445076922123821</v>
      </c>
      <c r="BL345" s="10">
        <f ca="1">IFERROR(AVERAGE(INDIRECT("BK"&amp;AC345-Template!$F$10+1):INDIRECT("BK"&amp;AC345)),0)</f>
        <v>13.442419153666879</v>
      </c>
      <c r="BM345" s="35"/>
      <c r="BN345" s="86"/>
      <c r="BO345" s="35"/>
      <c r="BP345" s="35"/>
      <c r="BQ345" s="35"/>
      <c r="BR345" s="35"/>
      <c r="BS345" s="35"/>
      <c r="BT345" s="35"/>
      <c r="BU345" s="35"/>
      <c r="BV345" s="35"/>
      <c r="BW345" s="35"/>
      <c r="BX345" s="35"/>
      <c r="BY345" s="35"/>
      <c r="BZ345" s="35"/>
      <c r="CA345" s="35"/>
      <c r="CB345" s="35"/>
      <c r="CC345" s="35"/>
      <c r="CD345" s="35"/>
      <c r="CE345" s="35"/>
      <c r="CF345" s="35"/>
      <c r="CG345" s="35"/>
      <c r="CH345" s="35"/>
    </row>
    <row r="346" spans="1:86" ht="15.6" x14ac:dyDescent="0.3">
      <c r="A346" s="35"/>
      <c r="B346" s="86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112" t="str">
        <f>IFERROR(IF((Q345+1)&gt;=Template!$C$5,"-",Q345+1),"-")</f>
        <v>-</v>
      </c>
      <c r="R346" s="89">
        <f>IFERROR(_xll.EfirEndOfDay($E$5,Q346,"LAST","LAST_TRADE_DATE"),0)</f>
        <v>0</v>
      </c>
      <c r="S346" s="35"/>
      <c r="T346" s="17">
        <f t="shared" si="742"/>
        <v>46362</v>
      </c>
      <c r="U346" s="216">
        <f t="shared" si="736"/>
        <v>7</v>
      </c>
      <c r="V346" s="216">
        <f t="shared" si="742"/>
        <v>341</v>
      </c>
      <c r="W346" s="16">
        <f t="shared" si="750"/>
        <v>0.9342465753424658</v>
      </c>
      <c r="X346" s="16" t="e">
        <f>IF(Template!$F$7="Linear interpolation",LinInterp($I$5:$I$22,$G$5:$G$22,W346),CubicSpline($I$5:$I$22,$G$5:$G$22,W346))</f>
        <v>#VALUE!</v>
      </c>
      <c r="Y346" s="221" t="e">
        <f t="shared" si="743"/>
        <v>#VALUE!</v>
      </c>
      <c r="Z346" s="221" t="e">
        <f>Y346/PRODUCT($AA$6:AA345)</f>
        <v>#VALUE!</v>
      </c>
      <c r="AA346" s="16" t="e">
        <f t="shared" si="744"/>
        <v>#VALUE!</v>
      </c>
      <c r="AB346" s="10" t="e">
        <f t="shared" si="745"/>
        <v>#VALUE!</v>
      </c>
      <c r="AC346" s="90">
        <f t="shared" si="737"/>
        <v>346</v>
      </c>
      <c r="AD346" s="17">
        <f t="shared" si="746"/>
        <v>46339</v>
      </c>
      <c r="AE346" s="16" t="e">
        <f t="shared" si="738"/>
        <v>#VALUE!</v>
      </c>
      <c r="AF346" s="10">
        <f ca="1">IFERROR(AVERAGE(INDIRECT("AE"&amp;AC346-Template!$F$10+1):INDIRECT("AE"&amp;AC346)),0)</f>
        <v>0</v>
      </c>
      <c r="AG346" s="35"/>
      <c r="AH346" s="86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112" t="str">
        <f>IFERROR(IF((AW345+1)&gt;=Template!$C$5,"-",AW345+1),"-")</f>
        <v>-</v>
      </c>
      <c r="AX346" s="89">
        <f>IFERROR(_xll.EfirEndOfDay(3342963,AW346,"LAST","LAST_TRADE_DATE",,,,0),0)</f>
        <v>0</v>
      </c>
      <c r="AY346" s="35"/>
      <c r="AZ346" s="17">
        <f t="shared" ref="AZ346" si="792">AZ345+1</f>
        <v>46362</v>
      </c>
      <c r="BA346" s="216">
        <f t="shared" si="762"/>
        <v>7</v>
      </c>
      <c r="BB346" s="216">
        <f t="shared" ref="BB346" si="793">BB345+1</f>
        <v>341</v>
      </c>
      <c r="BC346" s="16">
        <f t="shared" si="764"/>
        <v>0.9342465753424658</v>
      </c>
      <c r="BD346" s="16">
        <f>IF(Template!$F$7="Linear interpolation",LinInterp($AO$5:$AO$18,$AM$5:$AM$18,BC346),CubicSpline($AO$5:$AO$18,$AM$5:$AM$18,BC346))</f>
        <v>15.149964598454678</v>
      </c>
      <c r="BE346" s="221">
        <f t="shared" si="765"/>
        <v>1.1415380254266587</v>
      </c>
      <c r="BF346" s="221">
        <f>BE346/PRODUCT($BG$6:BG345)</f>
        <v>1.0003652578038604</v>
      </c>
      <c r="BG346" s="16">
        <f t="shared" si="766"/>
        <v>1.0003658424698543</v>
      </c>
      <c r="BH346" s="10">
        <f t="shared" si="767"/>
        <v>13.353250149680918</v>
      </c>
      <c r="BI346" s="90"/>
      <c r="BJ346" s="17">
        <f t="shared" si="749"/>
        <v>46339</v>
      </c>
      <c r="BK346" s="16">
        <f t="shared" si="741"/>
        <v>13.443303460956123</v>
      </c>
      <c r="BL346" s="10">
        <f ca="1">IFERROR(AVERAGE(INDIRECT("BK"&amp;AC346-Template!$F$10+1):INDIRECT("BK"&amp;AC346)),0)</f>
        <v>13.443298914407819</v>
      </c>
      <c r="BM346" s="35"/>
      <c r="BN346" s="86"/>
      <c r="BO346" s="35"/>
      <c r="BP346" s="35"/>
      <c r="BQ346" s="35"/>
      <c r="BR346" s="35"/>
      <c r="BS346" s="35"/>
      <c r="BT346" s="35"/>
      <c r="BU346" s="35"/>
      <c r="BV346" s="35"/>
      <c r="BW346" s="35"/>
      <c r="BX346" s="35"/>
      <c r="BY346" s="35"/>
      <c r="BZ346" s="35"/>
      <c r="CA346" s="35"/>
      <c r="CB346" s="35"/>
      <c r="CC346" s="35"/>
      <c r="CD346" s="35"/>
      <c r="CE346" s="35"/>
      <c r="CF346" s="35"/>
      <c r="CG346" s="35"/>
      <c r="CH346" s="35"/>
    </row>
    <row r="347" spans="1:86" ht="15.6" x14ac:dyDescent="0.3">
      <c r="A347" s="35"/>
      <c r="B347" s="86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112" t="str">
        <f>IFERROR(IF((Q346+1)&gt;=Template!$C$5,"-",Q346+1),"-")</f>
        <v>-</v>
      </c>
      <c r="R347" s="89">
        <f>IFERROR(_xll.EfirEndOfDay($E$5,Q347,"LAST","LAST_TRADE_DATE"),0)</f>
        <v>0</v>
      </c>
      <c r="S347" s="35"/>
      <c r="T347" s="17">
        <f t="shared" si="742"/>
        <v>46363</v>
      </c>
      <c r="U347" s="216">
        <f t="shared" si="736"/>
        <v>1</v>
      </c>
      <c r="V347" s="216">
        <f t="shared" si="742"/>
        <v>342</v>
      </c>
      <c r="W347" s="16">
        <f t="shared" si="750"/>
        <v>0.93698630136986305</v>
      </c>
      <c r="X347" s="16" t="e">
        <f>IF(Template!$F$7="Linear interpolation",LinInterp($I$5:$I$22,$G$5:$G$22,W347),CubicSpline($I$5:$I$22,$G$5:$G$22,W347))</f>
        <v>#VALUE!</v>
      </c>
      <c r="Y347" s="221" t="e">
        <f t="shared" si="743"/>
        <v>#VALUE!</v>
      </c>
      <c r="Z347" s="221" t="e">
        <f>Y347/PRODUCT($AA$6:AA346)</f>
        <v>#VALUE!</v>
      </c>
      <c r="AA347" s="16" t="e">
        <f t="shared" si="744"/>
        <v>#VALUE!</v>
      </c>
      <c r="AB347" s="10" t="e">
        <f t="shared" si="745"/>
        <v>#VALUE!</v>
      </c>
      <c r="AC347" s="90">
        <f t="shared" si="737"/>
        <v>347</v>
      </c>
      <c r="AD347" s="17">
        <f t="shared" si="746"/>
        <v>46340</v>
      </c>
      <c r="AE347" s="16" t="e">
        <f t="shared" si="738"/>
        <v>#VALUE!</v>
      </c>
      <c r="AF347" s="10">
        <f ca="1">IFERROR(AVERAGE(INDIRECT("AE"&amp;AC347-Template!$F$10+1):INDIRECT("AE"&amp;AC347)),0)</f>
        <v>0</v>
      </c>
      <c r="AG347" s="35"/>
      <c r="AH347" s="86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112" t="str">
        <f>IFERROR(IF((AW346+1)&gt;=Template!$C$5,"-",AW346+1),"-")</f>
        <v>-</v>
      </c>
      <c r="AX347" s="89">
        <f>IFERROR(_xll.EfirEndOfDay(3342963,AW347,"LAST","LAST_TRADE_DATE",,,,0),0)</f>
        <v>0</v>
      </c>
      <c r="AY347" s="35"/>
      <c r="AZ347" s="17">
        <f t="shared" ref="AZ347" si="794">AZ346+1</f>
        <v>46363</v>
      </c>
      <c r="BA347" s="216">
        <f t="shared" si="762"/>
        <v>1</v>
      </c>
      <c r="BB347" s="216">
        <f t="shared" ref="BB347" si="795">BB346+1</f>
        <v>342</v>
      </c>
      <c r="BC347" s="16">
        <f t="shared" si="764"/>
        <v>0.93698630136986305</v>
      </c>
      <c r="BD347" s="16">
        <f>IF(Template!$F$7="Linear interpolation",LinInterp($AO$5:$AO$18,$AM$5:$AM$18,BC347),CubicSpline($AO$5:$AO$18,$AM$5:$AM$18,BC347))</f>
        <v>15.150164310075485</v>
      </c>
      <c r="BE347" s="221">
        <f t="shared" si="765"/>
        <v>1.1419549642204334</v>
      </c>
      <c r="BF347" s="221">
        <f>BE347/PRODUCT($BG$6:BG346)</f>
        <v>1.000364658352537</v>
      </c>
      <c r="BG347" s="16">
        <f t="shared" si="766"/>
        <v>1.000364658352537</v>
      </c>
      <c r="BH347" s="10">
        <f t="shared" si="767"/>
        <v>13.310029867599106</v>
      </c>
      <c r="BI347" s="90"/>
      <c r="BJ347" s="17">
        <f t="shared" si="749"/>
        <v>46340</v>
      </c>
      <c r="BK347" s="16">
        <f t="shared" si="741"/>
        <v>13.443303460956123</v>
      </c>
      <c r="BL347" s="10">
        <f ca="1">IFERROR(AVERAGE(INDIRECT("BK"&amp;AC347-Template!$F$10+1):INDIRECT("BK"&amp;AC347)),0)</f>
        <v>13.444073313786667</v>
      </c>
      <c r="BM347" s="35"/>
      <c r="BN347" s="86"/>
      <c r="BO347" s="35"/>
      <c r="BP347" s="35"/>
      <c r="BQ347" s="35"/>
      <c r="BR347" s="35"/>
      <c r="BS347" s="35"/>
      <c r="BT347" s="35"/>
      <c r="BU347" s="35"/>
      <c r="BV347" s="35"/>
      <c r="BW347" s="35"/>
      <c r="BX347" s="35"/>
      <c r="BY347" s="35"/>
      <c r="BZ347" s="35"/>
      <c r="CA347" s="35"/>
      <c r="CB347" s="35"/>
      <c r="CC347" s="35"/>
      <c r="CD347" s="35"/>
      <c r="CE347" s="35"/>
      <c r="CF347" s="35"/>
      <c r="CG347" s="35"/>
      <c r="CH347" s="35"/>
    </row>
    <row r="348" spans="1:86" ht="15.6" x14ac:dyDescent="0.3">
      <c r="A348" s="35"/>
      <c r="B348" s="86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112" t="str">
        <f>IFERROR(IF((Q347+1)&gt;=Template!$C$5,"-",Q347+1),"-")</f>
        <v>-</v>
      </c>
      <c r="R348" s="89">
        <f>IFERROR(_xll.EfirEndOfDay($E$5,Q348,"LAST","LAST_TRADE_DATE"),0)</f>
        <v>0</v>
      </c>
      <c r="S348" s="35"/>
      <c r="T348" s="17">
        <f t="shared" si="742"/>
        <v>46364</v>
      </c>
      <c r="U348" s="216">
        <f t="shared" si="736"/>
        <v>2</v>
      </c>
      <c r="V348" s="216">
        <f t="shared" si="742"/>
        <v>343</v>
      </c>
      <c r="W348" s="16">
        <f t="shared" si="750"/>
        <v>0.9397260273972603</v>
      </c>
      <c r="X348" s="16" t="e">
        <f>IF(Template!$F$7="Linear interpolation",LinInterp($I$5:$I$22,$G$5:$G$22,W348),CubicSpline($I$5:$I$22,$G$5:$G$22,W348))</f>
        <v>#VALUE!</v>
      </c>
      <c r="Y348" s="221" t="e">
        <f t="shared" si="743"/>
        <v>#VALUE!</v>
      </c>
      <c r="Z348" s="221" t="e">
        <f>Y348/PRODUCT($AA$6:AA347)</f>
        <v>#VALUE!</v>
      </c>
      <c r="AA348" s="16" t="e">
        <f t="shared" si="744"/>
        <v>#VALUE!</v>
      </c>
      <c r="AB348" s="10" t="e">
        <f t="shared" si="745"/>
        <v>#VALUE!</v>
      </c>
      <c r="AC348" s="90">
        <f t="shared" si="737"/>
        <v>348</v>
      </c>
      <c r="AD348" s="17">
        <f t="shared" si="746"/>
        <v>46341</v>
      </c>
      <c r="AE348" s="16" t="e">
        <f t="shared" si="738"/>
        <v>#VALUE!</v>
      </c>
      <c r="AF348" s="10">
        <f ca="1">IFERROR(AVERAGE(INDIRECT("AE"&amp;AC348-Template!$F$10+1):INDIRECT("AE"&amp;AC348)),0)</f>
        <v>0</v>
      </c>
      <c r="AG348" s="35"/>
      <c r="AH348" s="86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112" t="str">
        <f>IFERROR(IF((AW347+1)&gt;=Template!$C$5,"-",AW347+1),"-")</f>
        <v>-</v>
      </c>
      <c r="AX348" s="89">
        <f>IFERROR(_xll.EfirEndOfDay(3342963,AW348,"LAST","LAST_TRADE_DATE",,,,0),0)</f>
        <v>0</v>
      </c>
      <c r="AY348" s="35"/>
      <c r="AZ348" s="17">
        <f t="shared" ref="AZ348" si="796">AZ347+1</f>
        <v>46364</v>
      </c>
      <c r="BA348" s="216">
        <f t="shared" si="762"/>
        <v>2</v>
      </c>
      <c r="BB348" s="216">
        <f t="shared" ref="BB348" si="797">BB347+1</f>
        <v>343</v>
      </c>
      <c r="BC348" s="16">
        <f t="shared" si="764"/>
        <v>0.9397260273972603</v>
      </c>
      <c r="BD348" s="16">
        <f>IF(Template!$F$7="Linear interpolation",LinInterp($AO$5:$AO$18,$AM$5:$AM$18,BC348),CubicSpline($AO$5:$AO$18,$AM$5:$AM$18,BC348))</f>
        <v>15.150352969606839</v>
      </c>
      <c r="BE348" s="221">
        <f t="shared" si="765"/>
        <v>1.1423718100979492</v>
      </c>
      <c r="BF348" s="221">
        <f>BE348/PRODUCT($BG$6:BG347)</f>
        <v>1.0003650282984673</v>
      </c>
      <c r="BG348" s="16">
        <f t="shared" si="766"/>
        <v>1.0003650282984673</v>
      </c>
      <c r="BH348" s="10">
        <f t="shared" si="767"/>
        <v>13.323532894056299</v>
      </c>
      <c r="BI348" s="90"/>
      <c r="BJ348" s="17">
        <f t="shared" si="749"/>
        <v>46341</v>
      </c>
      <c r="BK348" s="16">
        <f t="shared" si="741"/>
        <v>13.443303460956123</v>
      </c>
      <c r="BL348" s="10">
        <f ca="1">IFERROR(AVERAGE(INDIRECT("BK"&amp;AC348-Template!$F$10+1):INDIRECT("BK"&amp;AC348)),0)</f>
        <v>13.444746728895847</v>
      </c>
      <c r="BM348" s="35"/>
      <c r="BN348" s="86"/>
      <c r="BO348" s="35"/>
      <c r="BP348" s="35"/>
      <c r="BQ348" s="35"/>
      <c r="BR348" s="35"/>
      <c r="BS348" s="35"/>
      <c r="BT348" s="35"/>
      <c r="BU348" s="35"/>
      <c r="BV348" s="35"/>
      <c r="BW348" s="35"/>
      <c r="BX348" s="35"/>
      <c r="BY348" s="35"/>
      <c r="BZ348" s="35"/>
      <c r="CA348" s="35"/>
      <c r="CB348" s="35"/>
      <c r="CC348" s="35"/>
      <c r="CD348" s="35"/>
      <c r="CE348" s="35"/>
      <c r="CF348" s="35"/>
      <c r="CG348" s="35"/>
      <c r="CH348" s="35"/>
    </row>
    <row r="349" spans="1:86" ht="15.6" x14ac:dyDescent="0.3">
      <c r="A349" s="35"/>
      <c r="B349" s="86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112" t="str">
        <f>IFERROR(IF((Q348+1)&gt;=Template!$C$5,"-",Q348+1),"-")</f>
        <v>-</v>
      </c>
      <c r="R349" s="89">
        <f>IFERROR(_xll.EfirEndOfDay($E$5,Q349,"LAST","LAST_TRADE_DATE"),0)</f>
        <v>0</v>
      </c>
      <c r="S349" s="35"/>
      <c r="T349" s="17">
        <f t="shared" si="742"/>
        <v>46365</v>
      </c>
      <c r="U349" s="216">
        <f t="shared" si="736"/>
        <v>3</v>
      </c>
      <c r="V349" s="216">
        <f t="shared" si="742"/>
        <v>344</v>
      </c>
      <c r="W349" s="16">
        <f t="shared" si="750"/>
        <v>0.94246575342465755</v>
      </c>
      <c r="X349" s="16" t="e">
        <f>IF(Template!$F$7="Linear interpolation",LinInterp($I$5:$I$22,$G$5:$G$22,W349),CubicSpline($I$5:$I$22,$G$5:$G$22,W349))</f>
        <v>#VALUE!</v>
      </c>
      <c r="Y349" s="221" t="e">
        <f t="shared" si="743"/>
        <v>#VALUE!</v>
      </c>
      <c r="Z349" s="221" t="e">
        <f>Y349/PRODUCT($AA$6:AA348)</f>
        <v>#VALUE!</v>
      </c>
      <c r="AA349" s="16" t="e">
        <f t="shared" si="744"/>
        <v>#VALUE!</v>
      </c>
      <c r="AB349" s="10" t="e">
        <f t="shared" si="745"/>
        <v>#VALUE!</v>
      </c>
      <c r="AC349" s="90">
        <f t="shared" si="737"/>
        <v>349</v>
      </c>
      <c r="AD349" s="17">
        <f t="shared" si="746"/>
        <v>46342</v>
      </c>
      <c r="AE349" s="16" t="e">
        <f t="shared" si="738"/>
        <v>#VALUE!</v>
      </c>
      <c r="AF349" s="10">
        <f ca="1">IFERROR(AVERAGE(INDIRECT("AE"&amp;AC349-Template!$F$10+1):INDIRECT("AE"&amp;AC349)),0)</f>
        <v>0</v>
      </c>
      <c r="AG349" s="35"/>
      <c r="AH349" s="86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112" t="str">
        <f>IFERROR(IF((AW348+1)&gt;=Template!$C$5,"-",AW348+1),"-")</f>
        <v>-</v>
      </c>
      <c r="AX349" s="89">
        <f>IFERROR(_xll.EfirEndOfDay(3342963,AW349,"LAST","LAST_TRADE_DATE",,,,0),0)</f>
        <v>0</v>
      </c>
      <c r="AY349" s="35"/>
      <c r="AZ349" s="17">
        <f t="shared" ref="AZ349" si="798">AZ348+1</f>
        <v>46365</v>
      </c>
      <c r="BA349" s="216">
        <f t="shared" si="762"/>
        <v>3</v>
      </c>
      <c r="BB349" s="216">
        <f t="shared" ref="BB349" si="799">BB348+1</f>
        <v>344</v>
      </c>
      <c r="BC349" s="16">
        <f t="shared" si="764"/>
        <v>0.94246575342465755</v>
      </c>
      <c r="BD349" s="16">
        <f>IF(Template!$F$7="Linear interpolation",LinInterp($AO$5:$AO$18,$AM$5:$AM$18,BC349),CubicSpline($AO$5:$AO$18,$AM$5:$AM$18,BC349))</f>
        <v>15.150529733520742</v>
      </c>
      <c r="BE349" s="221">
        <f t="shared" si="765"/>
        <v>1.1427885542008531</v>
      </c>
      <c r="BF349" s="221">
        <f>BE349/PRODUCT($BG$6:BG348)</f>
        <v>1.0003648060108103</v>
      </c>
      <c r="BG349" s="16">
        <f t="shared" si="766"/>
        <v>1.0003648060108103</v>
      </c>
      <c r="BH349" s="10">
        <f t="shared" si="767"/>
        <v>13.315419394577699</v>
      </c>
      <c r="BI349" s="90"/>
      <c r="BJ349" s="17">
        <f t="shared" si="749"/>
        <v>46342</v>
      </c>
      <c r="BK349" s="16">
        <f t="shared" si="741"/>
        <v>13.430539503232918</v>
      </c>
      <c r="BL349" s="10">
        <f ca="1">IFERROR(AVERAGE(INDIRECT("BK"&amp;AC349-Template!$F$10+1):INDIRECT("BK"&amp;AC349)),0)</f>
        <v>13.444994678747586</v>
      </c>
      <c r="BM349" s="35"/>
      <c r="BN349" s="86"/>
      <c r="BO349" s="35"/>
      <c r="BP349" s="35"/>
      <c r="BQ349" s="35"/>
      <c r="BR349" s="35"/>
      <c r="BS349" s="35"/>
      <c r="BT349" s="35"/>
      <c r="BU349" s="35"/>
      <c r="BV349" s="35"/>
      <c r="BW349" s="35"/>
      <c r="BX349" s="35"/>
      <c r="BY349" s="35"/>
      <c r="BZ349" s="35"/>
      <c r="CA349" s="35"/>
      <c r="CB349" s="35"/>
      <c r="CC349" s="35"/>
      <c r="CD349" s="35"/>
      <c r="CE349" s="35"/>
      <c r="CF349" s="35"/>
      <c r="CG349" s="35"/>
      <c r="CH349" s="35"/>
    </row>
    <row r="350" spans="1:86" ht="15.6" x14ac:dyDescent="0.3">
      <c r="A350" s="35"/>
      <c r="B350" s="86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112" t="str">
        <f>IFERROR(IF((Q349+1)&gt;=Template!$C$5,"-",Q349+1),"-")</f>
        <v>-</v>
      </c>
      <c r="R350" s="89">
        <f>IFERROR(_xll.EfirEndOfDay($E$5,Q350,"LAST","LAST_TRADE_DATE"),0)</f>
        <v>0</v>
      </c>
      <c r="S350" s="35"/>
      <c r="T350" s="17">
        <f t="shared" si="742"/>
        <v>46366</v>
      </c>
      <c r="U350" s="216">
        <f t="shared" si="736"/>
        <v>4</v>
      </c>
      <c r="V350" s="216">
        <f t="shared" si="742"/>
        <v>345</v>
      </c>
      <c r="W350" s="16">
        <f t="shared" si="750"/>
        <v>0.9452054794520548</v>
      </c>
      <c r="X350" s="16" t="e">
        <f>IF(Template!$F$7="Linear interpolation",LinInterp($I$5:$I$22,$G$5:$G$22,W350),CubicSpline($I$5:$I$22,$G$5:$G$22,W350))</f>
        <v>#VALUE!</v>
      </c>
      <c r="Y350" s="221" t="e">
        <f t="shared" si="743"/>
        <v>#VALUE!</v>
      </c>
      <c r="Z350" s="221" t="e">
        <f>Y350/PRODUCT($AA$6:AA349)</f>
        <v>#VALUE!</v>
      </c>
      <c r="AA350" s="16" t="e">
        <f t="shared" si="744"/>
        <v>#VALUE!</v>
      </c>
      <c r="AB350" s="10" t="e">
        <f t="shared" si="745"/>
        <v>#VALUE!</v>
      </c>
      <c r="AC350" s="90">
        <f t="shared" si="737"/>
        <v>350</v>
      </c>
      <c r="AD350" s="17">
        <f t="shared" si="746"/>
        <v>46343</v>
      </c>
      <c r="AE350" s="16" t="e">
        <f t="shared" si="738"/>
        <v>#VALUE!</v>
      </c>
      <c r="AF350" s="10">
        <f ca="1">IFERROR(AVERAGE(INDIRECT("AE"&amp;AC350-Template!$F$10+1):INDIRECT("AE"&amp;AC350)),0)</f>
        <v>0</v>
      </c>
      <c r="AG350" s="35"/>
      <c r="AH350" s="86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112" t="str">
        <f>IFERROR(IF((AW349+1)&gt;=Template!$C$5,"-",AW349+1),"-")</f>
        <v>-</v>
      </c>
      <c r="AX350" s="89">
        <f>IFERROR(_xll.EfirEndOfDay(3342963,AW350,"LAST","LAST_TRADE_DATE",,,,0),0)</f>
        <v>0</v>
      </c>
      <c r="AY350" s="35"/>
      <c r="AZ350" s="17">
        <f t="shared" ref="AZ350" si="800">AZ349+1</f>
        <v>46366</v>
      </c>
      <c r="BA350" s="216">
        <f t="shared" si="762"/>
        <v>4</v>
      </c>
      <c r="BB350" s="216">
        <f t="shared" ref="BB350" si="801">BB349+1</f>
        <v>345</v>
      </c>
      <c r="BC350" s="16">
        <f t="shared" si="764"/>
        <v>0.9452054794520548</v>
      </c>
      <c r="BD350" s="16">
        <f>IF(Template!$F$7="Linear interpolation",LinInterp($AO$5:$AO$18,$AM$5:$AM$18,BC350),CubicSpline($AO$5:$AO$18,$AM$5:$AM$18,BC350))</f>
        <v>15.150693758289199</v>
      </c>
      <c r="BE350" s="221">
        <f t="shared" si="765"/>
        <v>1.14320518757835</v>
      </c>
      <c r="BF350" s="221">
        <f>BE350/PRODUCT($BG$6:BG349)</f>
        <v>1.0003645760853708</v>
      </c>
      <c r="BG350" s="16">
        <f t="shared" si="766"/>
        <v>1.0003645760853708</v>
      </c>
      <c r="BH350" s="10">
        <f t="shared" si="767"/>
        <v>13.307027116033154</v>
      </c>
      <c r="BI350" s="90"/>
      <c r="BJ350" s="17">
        <f t="shared" si="749"/>
        <v>46343</v>
      </c>
      <c r="BK350" s="16">
        <f t="shared" si="741"/>
        <v>13.434073101770473</v>
      </c>
      <c r="BL350" s="10">
        <f ca="1">IFERROR(AVERAGE(INDIRECT("BK"&amp;AC350-Template!$F$10+1):INDIRECT("BK"&amp;AC350)),0)</f>
        <v>13.445360415217245</v>
      </c>
      <c r="BM350" s="35"/>
      <c r="BN350" s="86"/>
      <c r="BO350" s="35"/>
      <c r="BP350" s="35"/>
      <c r="BQ350" s="35"/>
      <c r="BR350" s="35"/>
      <c r="BS350" s="35"/>
      <c r="BT350" s="35"/>
      <c r="BU350" s="35"/>
      <c r="BV350" s="35"/>
      <c r="BW350" s="35"/>
      <c r="BX350" s="35"/>
      <c r="BY350" s="35"/>
      <c r="BZ350" s="35"/>
      <c r="CA350" s="35"/>
      <c r="CB350" s="35"/>
      <c r="CC350" s="35"/>
      <c r="CD350" s="35"/>
      <c r="CE350" s="35"/>
      <c r="CF350" s="35"/>
      <c r="CG350" s="35"/>
      <c r="CH350" s="35"/>
    </row>
    <row r="351" spans="1:86" ht="15.6" x14ac:dyDescent="0.3">
      <c r="A351" s="35"/>
      <c r="B351" s="86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112" t="str">
        <f>IFERROR(IF((Q350+1)&gt;=Template!$C$5,"-",Q350+1),"-")</f>
        <v>-</v>
      </c>
      <c r="R351" s="89">
        <f>IFERROR(_xll.EfirEndOfDay($E$5,Q351,"LAST","LAST_TRADE_DATE"),0)</f>
        <v>0</v>
      </c>
      <c r="S351" s="35"/>
      <c r="T351" s="17">
        <f t="shared" si="742"/>
        <v>46367</v>
      </c>
      <c r="U351" s="216">
        <f t="shared" si="736"/>
        <v>5</v>
      </c>
      <c r="V351" s="216">
        <f t="shared" si="742"/>
        <v>346</v>
      </c>
      <c r="W351" s="16">
        <f t="shared" si="750"/>
        <v>0.94794520547945205</v>
      </c>
      <c r="X351" s="16" t="e">
        <f>IF(Template!$F$7="Linear interpolation",LinInterp($I$5:$I$22,$G$5:$G$22,W351),CubicSpline($I$5:$I$22,$G$5:$G$22,W351))</f>
        <v>#VALUE!</v>
      </c>
      <c r="Y351" s="221" t="e">
        <f t="shared" si="743"/>
        <v>#VALUE!</v>
      </c>
      <c r="Z351" s="221" t="e">
        <f>Y351/PRODUCT($AA$6:AA350)</f>
        <v>#VALUE!</v>
      </c>
      <c r="AA351" s="16" t="e">
        <f t="shared" si="744"/>
        <v>#VALUE!</v>
      </c>
      <c r="AB351" s="10" t="e">
        <f t="shared" si="745"/>
        <v>#VALUE!</v>
      </c>
      <c r="AC351" s="90">
        <f t="shared" si="737"/>
        <v>351</v>
      </c>
      <c r="AD351" s="17">
        <f t="shared" si="746"/>
        <v>46344</v>
      </c>
      <c r="AE351" s="16" t="e">
        <f t="shared" si="738"/>
        <v>#VALUE!</v>
      </c>
      <c r="AF351" s="10">
        <f ca="1">IFERROR(AVERAGE(INDIRECT("AE"&amp;AC351-Template!$F$10+1):INDIRECT("AE"&amp;AC351)),0)</f>
        <v>0</v>
      </c>
      <c r="AG351" s="35"/>
      <c r="AH351" s="86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112" t="str">
        <f>IFERROR(IF((AW350+1)&gt;=Template!$C$5,"-",AW350+1),"-")</f>
        <v>-</v>
      </c>
      <c r="AX351" s="89">
        <f>IFERROR(_xll.EfirEndOfDay(3342963,AW351,"LAST","LAST_TRADE_DATE",,,,0),0)</f>
        <v>0</v>
      </c>
      <c r="AY351" s="35"/>
      <c r="AZ351" s="17">
        <f t="shared" ref="AZ351" si="802">AZ350+1</f>
        <v>46367</v>
      </c>
      <c r="BA351" s="216">
        <f t="shared" si="762"/>
        <v>5</v>
      </c>
      <c r="BB351" s="216">
        <f t="shared" ref="BB351" si="803">BB350+1</f>
        <v>346</v>
      </c>
      <c r="BC351" s="16">
        <f t="shared" si="764"/>
        <v>0.94794520547945205</v>
      </c>
      <c r="BD351" s="16">
        <f>IF(Template!$F$7="Linear interpolation",LinInterp($AO$5:$AO$18,$AM$5:$AM$18,BC351),CubicSpline($AO$5:$AO$18,$AM$5:$AM$18,BC351))</f>
        <v>15.150844200384212</v>
      </c>
      <c r="BE351" s="221">
        <f t="shared" si="765"/>
        <v>1.1436217011872039</v>
      </c>
      <c r="BF351" s="221">
        <f>BE351/PRODUCT($BG$6:BG350)</f>
        <v>1.0003643384524314</v>
      </c>
      <c r="BG351" s="16">
        <f t="shared" si="766"/>
        <v>1.0003643384524314</v>
      </c>
      <c r="BH351" s="10">
        <f t="shared" si="767"/>
        <v>13.298353513747752</v>
      </c>
      <c r="BI351" s="90"/>
      <c r="BJ351" s="17">
        <f t="shared" si="749"/>
        <v>46344</v>
      </c>
      <c r="BK351" s="16">
        <f t="shared" si="741"/>
        <v>13.431218078625795</v>
      </c>
      <c r="BL351" s="10">
        <f ca="1">IFERROR(AVERAGE(INDIRECT("BK"&amp;AC351-Template!$F$10+1):INDIRECT("BK"&amp;AC351)),0)</f>
        <v>13.445070259713772</v>
      </c>
      <c r="BM351" s="35"/>
      <c r="BN351" s="86"/>
      <c r="BO351" s="35"/>
      <c r="BP351" s="35"/>
      <c r="BQ351" s="35"/>
      <c r="BR351" s="35"/>
      <c r="BS351" s="35"/>
      <c r="BT351" s="35"/>
      <c r="BU351" s="35"/>
      <c r="BV351" s="35"/>
      <c r="BW351" s="35"/>
      <c r="BX351" s="35"/>
      <c r="BY351" s="35"/>
      <c r="BZ351" s="35"/>
      <c r="CA351" s="35"/>
      <c r="CB351" s="35"/>
      <c r="CC351" s="35"/>
      <c r="CD351" s="35"/>
      <c r="CE351" s="35"/>
      <c r="CF351" s="35"/>
      <c r="CG351" s="35"/>
      <c r="CH351" s="35"/>
    </row>
    <row r="352" spans="1:86" ht="15.6" x14ac:dyDescent="0.3">
      <c r="A352" s="35"/>
      <c r="B352" s="86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112" t="str">
        <f>IFERROR(IF((Q351+1)&gt;=Template!$C$5,"-",Q351+1),"-")</f>
        <v>-</v>
      </c>
      <c r="R352" s="89">
        <f>IFERROR(_xll.EfirEndOfDay($E$5,Q352,"LAST","LAST_TRADE_DATE"),0)</f>
        <v>0</v>
      </c>
      <c r="S352" s="35"/>
      <c r="T352" s="17">
        <f t="shared" si="742"/>
        <v>46368</v>
      </c>
      <c r="U352" s="216">
        <f t="shared" si="736"/>
        <v>6</v>
      </c>
      <c r="V352" s="216">
        <f t="shared" si="742"/>
        <v>347</v>
      </c>
      <c r="W352" s="16">
        <f t="shared" si="750"/>
        <v>0.9506849315068493</v>
      </c>
      <c r="X352" s="16" t="e">
        <f>IF(Template!$F$7="Linear interpolation",LinInterp($I$5:$I$22,$G$5:$G$22,W352),CubicSpline($I$5:$I$22,$G$5:$G$22,W352))</f>
        <v>#VALUE!</v>
      </c>
      <c r="Y352" s="221" t="e">
        <f t="shared" si="743"/>
        <v>#VALUE!</v>
      </c>
      <c r="Z352" s="221" t="e">
        <f>Y352/PRODUCT($AA$6:AA351)</f>
        <v>#VALUE!</v>
      </c>
      <c r="AA352" s="16" t="e">
        <f t="shared" si="744"/>
        <v>#VALUE!</v>
      </c>
      <c r="AB352" s="10" t="e">
        <f t="shared" si="745"/>
        <v>#VALUE!</v>
      </c>
      <c r="AC352" s="90">
        <f t="shared" si="737"/>
        <v>352</v>
      </c>
      <c r="AD352" s="17">
        <f t="shared" si="746"/>
        <v>46345</v>
      </c>
      <c r="AE352" s="16" t="e">
        <f t="shared" si="738"/>
        <v>#VALUE!</v>
      </c>
      <c r="AF352" s="10">
        <f ca="1">IFERROR(AVERAGE(INDIRECT("AE"&amp;AC352-Template!$F$10+1):INDIRECT("AE"&amp;AC352)),0)</f>
        <v>0</v>
      </c>
      <c r="AG352" s="35"/>
      <c r="AH352" s="86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112" t="str">
        <f>IFERROR(IF((AW351+1)&gt;=Template!$C$5,"-",AW351+1),"-")</f>
        <v>-</v>
      </c>
      <c r="AX352" s="89">
        <f>IFERROR(_xll.EfirEndOfDay(3342963,AW352,"LAST","LAST_TRADE_DATE",,,,0),0)</f>
        <v>0</v>
      </c>
      <c r="AY352" s="35"/>
      <c r="AZ352" s="17">
        <f t="shared" ref="AZ352" si="804">AZ351+1</f>
        <v>46368</v>
      </c>
      <c r="BA352" s="216">
        <f t="shared" si="762"/>
        <v>6</v>
      </c>
      <c r="BB352" s="216">
        <f t="shared" ref="BB352" si="805">BB351+1</f>
        <v>347</v>
      </c>
      <c r="BC352" s="16">
        <f t="shared" si="764"/>
        <v>0.9506849315068493</v>
      </c>
      <c r="BD352" s="16">
        <f>IF(Template!$F$7="Linear interpolation",LinInterp($AO$5:$AO$18,$AM$5:$AM$18,BC352),CubicSpline($AO$5:$AO$18,$AM$5:$AM$18,BC352))</f>
        <v>15.150980216277786</v>
      </c>
      <c r="BE352" s="221">
        <f t="shared" si="765"/>
        <v>1.1440380858917367</v>
      </c>
      <c r="BF352" s="221">
        <f>BE352/PRODUCT($BG$6:BG351)</f>
        <v>1.0003640930423938</v>
      </c>
      <c r="BG352" s="16">
        <f t="shared" si="766"/>
        <v>1.0003643384524314</v>
      </c>
      <c r="BH352" s="10">
        <f t="shared" si="767"/>
        <v>13.298353513747752</v>
      </c>
      <c r="BI352" s="90"/>
      <c r="BJ352" s="17">
        <f t="shared" si="749"/>
        <v>46345</v>
      </c>
      <c r="BK352" s="16">
        <f t="shared" si="741"/>
        <v>13.428138777883181</v>
      </c>
      <c r="BL352" s="10">
        <f ca="1">IFERROR(AVERAGE(INDIRECT("BK"&amp;AC352-Template!$F$10+1):INDIRECT("BK"&amp;AC352)),0)</f>
        <v>13.444879898273733</v>
      </c>
      <c r="BM352" s="35"/>
      <c r="BN352" s="86"/>
      <c r="BO352" s="35"/>
      <c r="BP352" s="35"/>
      <c r="BQ352" s="35"/>
      <c r="BR352" s="35"/>
      <c r="BS352" s="35"/>
      <c r="BT352" s="35"/>
      <c r="BU352" s="35"/>
      <c r="BV352" s="35"/>
      <c r="BW352" s="35"/>
      <c r="BX352" s="35"/>
      <c r="BY352" s="35"/>
      <c r="BZ352" s="35"/>
      <c r="CA352" s="35"/>
      <c r="CB352" s="35"/>
      <c r="CC352" s="35"/>
      <c r="CD352" s="35"/>
      <c r="CE352" s="35"/>
      <c r="CF352" s="35"/>
      <c r="CG352" s="35"/>
      <c r="CH352" s="35"/>
    </row>
    <row r="353" spans="1:86" ht="15.6" x14ac:dyDescent="0.3">
      <c r="A353" s="35"/>
      <c r="B353" s="86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112" t="str">
        <f>IFERROR(IF((Q352+1)&gt;=Template!$C$5,"-",Q352+1),"-")</f>
        <v>-</v>
      </c>
      <c r="R353" s="89">
        <f>IFERROR(_xll.EfirEndOfDay($E$5,Q353,"LAST","LAST_TRADE_DATE"),0)</f>
        <v>0</v>
      </c>
      <c r="S353" s="35"/>
      <c r="T353" s="17">
        <f t="shared" si="742"/>
        <v>46369</v>
      </c>
      <c r="U353" s="216">
        <f t="shared" si="736"/>
        <v>7</v>
      </c>
      <c r="V353" s="216">
        <f t="shared" si="742"/>
        <v>348</v>
      </c>
      <c r="W353" s="16">
        <f t="shared" si="750"/>
        <v>0.95342465753424654</v>
      </c>
      <c r="X353" s="16" t="e">
        <f>IF(Template!$F$7="Linear interpolation",LinInterp($I$5:$I$22,$G$5:$G$22,W353),CubicSpline($I$5:$I$22,$G$5:$G$22,W353))</f>
        <v>#VALUE!</v>
      </c>
      <c r="Y353" s="221" t="e">
        <f t="shared" si="743"/>
        <v>#VALUE!</v>
      </c>
      <c r="Z353" s="221" t="e">
        <f>Y353/PRODUCT($AA$6:AA352)</f>
        <v>#VALUE!</v>
      </c>
      <c r="AA353" s="16" t="e">
        <f t="shared" si="744"/>
        <v>#VALUE!</v>
      </c>
      <c r="AB353" s="10" t="e">
        <f t="shared" si="745"/>
        <v>#VALUE!</v>
      </c>
      <c r="AC353" s="90">
        <f t="shared" si="737"/>
        <v>353</v>
      </c>
      <c r="AD353" s="17">
        <f t="shared" si="746"/>
        <v>46346</v>
      </c>
      <c r="AE353" s="16" t="e">
        <f t="shared" si="738"/>
        <v>#VALUE!</v>
      </c>
      <c r="AF353" s="10">
        <f ca="1">IFERROR(AVERAGE(INDIRECT("AE"&amp;AC353-Template!$F$10+1):INDIRECT("AE"&amp;AC353)),0)</f>
        <v>0</v>
      </c>
      <c r="AG353" s="35"/>
      <c r="AH353" s="86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112" t="str">
        <f>IFERROR(IF((AW352+1)&gt;=Template!$C$5,"-",AW352+1),"-")</f>
        <v>-</v>
      </c>
      <c r="AX353" s="89">
        <f>IFERROR(_xll.EfirEndOfDay(3342963,AW353,"LAST","LAST_TRADE_DATE",,,,0),0)</f>
        <v>0</v>
      </c>
      <c r="AY353" s="35"/>
      <c r="AZ353" s="17">
        <f t="shared" ref="AZ353" si="806">AZ352+1</f>
        <v>46369</v>
      </c>
      <c r="BA353" s="216">
        <f t="shared" si="762"/>
        <v>7</v>
      </c>
      <c r="BB353" s="216">
        <f t="shared" ref="BB353" si="807">BB352+1</f>
        <v>348</v>
      </c>
      <c r="BC353" s="16">
        <f t="shared" si="764"/>
        <v>0.95342465753424654</v>
      </c>
      <c r="BD353" s="16">
        <f>IF(Template!$F$7="Linear interpolation",LinInterp($AO$5:$AO$18,$AM$5:$AM$18,BC353),CubicSpline($AO$5:$AO$18,$AM$5:$AM$18,BC353))</f>
        <v>15.151100962441923</v>
      </c>
      <c r="BE353" s="221">
        <f t="shared" si="765"/>
        <v>1.1444543324638299</v>
      </c>
      <c r="BF353" s="221">
        <f>BE353/PRODUCT($BG$6:BG352)</f>
        <v>1.0003635943758631</v>
      </c>
      <c r="BG353" s="16">
        <f t="shared" si="766"/>
        <v>1.0003643384524314</v>
      </c>
      <c r="BH353" s="10">
        <f t="shared" si="767"/>
        <v>13.298353513747752</v>
      </c>
      <c r="BI353" s="90"/>
      <c r="BJ353" s="17">
        <f t="shared" si="749"/>
        <v>46346</v>
      </c>
      <c r="BK353" s="16">
        <f t="shared" si="741"/>
        <v>13.42483255620197</v>
      </c>
      <c r="BL353" s="10">
        <f ca="1">IFERROR(AVERAGE(INDIRECT("BK"&amp;AC353-Template!$F$10+1):INDIRECT("BK"&amp;AC353)),0)</f>
        <v>13.444501638323127</v>
      </c>
      <c r="BM353" s="35"/>
      <c r="BN353" s="86"/>
      <c r="BO353" s="35"/>
      <c r="BP353" s="35"/>
      <c r="BQ353" s="35"/>
      <c r="BR353" s="35"/>
      <c r="BS353" s="35"/>
      <c r="BT353" s="35"/>
      <c r="BU353" s="35"/>
      <c r="BV353" s="35"/>
      <c r="BW353" s="35"/>
      <c r="BX353" s="35"/>
      <c r="BY353" s="35"/>
      <c r="BZ353" s="35"/>
      <c r="CA353" s="35"/>
      <c r="CB353" s="35"/>
      <c r="CC353" s="35"/>
      <c r="CD353" s="35"/>
      <c r="CE353" s="35"/>
      <c r="CF353" s="35"/>
      <c r="CG353" s="35"/>
      <c r="CH353" s="35"/>
    </row>
    <row r="354" spans="1:86" ht="15.6" x14ac:dyDescent="0.3">
      <c r="A354" s="35"/>
      <c r="B354" s="86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112" t="str">
        <f>IFERROR(IF((Q353+1)&gt;=Template!$C$5,"-",Q353+1),"-")</f>
        <v>-</v>
      </c>
      <c r="R354" s="89">
        <f>IFERROR(_xll.EfirEndOfDay($E$5,Q354,"LAST","LAST_TRADE_DATE"),0)</f>
        <v>0</v>
      </c>
      <c r="S354" s="35"/>
      <c r="T354" s="17">
        <f t="shared" si="742"/>
        <v>46370</v>
      </c>
      <c r="U354" s="216">
        <f t="shared" si="736"/>
        <v>1</v>
      </c>
      <c r="V354" s="216">
        <f t="shared" si="742"/>
        <v>349</v>
      </c>
      <c r="W354" s="16">
        <f t="shared" si="750"/>
        <v>0.95616438356164379</v>
      </c>
      <c r="X354" s="16" t="e">
        <f>IF(Template!$F$7="Linear interpolation",LinInterp($I$5:$I$22,$G$5:$G$22,W354),CubicSpline($I$5:$I$22,$G$5:$G$22,W354))</f>
        <v>#VALUE!</v>
      </c>
      <c r="Y354" s="221" t="e">
        <f t="shared" si="743"/>
        <v>#VALUE!</v>
      </c>
      <c r="Z354" s="221" t="e">
        <f>Y354/PRODUCT($AA$6:AA353)</f>
        <v>#VALUE!</v>
      </c>
      <c r="AA354" s="16" t="e">
        <f t="shared" si="744"/>
        <v>#VALUE!</v>
      </c>
      <c r="AB354" s="10" t="e">
        <f t="shared" si="745"/>
        <v>#VALUE!</v>
      </c>
      <c r="AC354" s="90">
        <f t="shared" si="737"/>
        <v>354</v>
      </c>
      <c r="AD354" s="17">
        <f t="shared" si="746"/>
        <v>46347</v>
      </c>
      <c r="AE354" s="16" t="e">
        <f t="shared" si="738"/>
        <v>#VALUE!</v>
      </c>
      <c r="AF354" s="10">
        <f ca="1">IFERROR(AVERAGE(INDIRECT("AE"&amp;AC354-Template!$F$10+1):INDIRECT("AE"&amp;AC354)),0)</f>
        <v>0</v>
      </c>
      <c r="AG354" s="35"/>
      <c r="AH354" s="86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112" t="str">
        <f>IFERROR(IF((AW353+1)&gt;=Template!$C$5,"-",AW353+1),"-")</f>
        <v>-</v>
      </c>
      <c r="AX354" s="89">
        <f>IFERROR(_xll.EfirEndOfDay(3342963,AW354,"LAST","LAST_TRADE_DATE",,,,0),0)</f>
        <v>0</v>
      </c>
      <c r="AY354" s="35"/>
      <c r="AZ354" s="17">
        <f t="shared" ref="AZ354" si="808">AZ353+1</f>
        <v>46370</v>
      </c>
      <c r="BA354" s="216">
        <f t="shared" si="762"/>
        <v>1</v>
      </c>
      <c r="BB354" s="216">
        <f t="shared" ref="BB354" si="809">BB353+1</f>
        <v>349</v>
      </c>
      <c r="BC354" s="16">
        <f t="shared" si="764"/>
        <v>0.95616438356164379</v>
      </c>
      <c r="BD354" s="16">
        <f>IF(Template!$F$7="Linear interpolation",LinInterp($AO$5:$AO$18,$AM$5:$AM$18,BC354),CubicSpline($AO$5:$AO$18,$AM$5:$AM$18,BC354))</f>
        <v>15.151205595348628</v>
      </c>
      <c r="BE354" s="221">
        <f t="shared" si="765"/>
        <v>1.1448704315829226</v>
      </c>
      <c r="BF354" s="221">
        <f>BE354/PRODUCT($BG$6:BG353)</f>
        <v>1.0003628345372184</v>
      </c>
      <c r="BG354" s="16">
        <f t="shared" si="766"/>
        <v>1.0003628345372184</v>
      </c>
      <c r="BH354" s="10">
        <f t="shared" si="767"/>
        <v>13.243460608472146</v>
      </c>
      <c r="BI354" s="90"/>
      <c r="BJ354" s="17">
        <f t="shared" si="749"/>
        <v>46347</v>
      </c>
      <c r="BK354" s="16">
        <f t="shared" si="741"/>
        <v>13.42483255620197</v>
      </c>
      <c r="BL354" s="10">
        <f ca="1">IFERROR(AVERAGE(INDIRECT("BK"&amp;AC354-Template!$F$10+1):INDIRECT("BK"&amp;AC354)),0)</f>
        <v>13.444050626144952</v>
      </c>
      <c r="BM354" s="35"/>
      <c r="BN354" s="86"/>
      <c r="BO354" s="35"/>
      <c r="BP354" s="35"/>
      <c r="BQ354" s="35"/>
      <c r="BR354" s="35"/>
      <c r="BS354" s="35"/>
      <c r="BT354" s="35"/>
      <c r="BU354" s="35"/>
      <c r="BV354" s="35"/>
      <c r="BW354" s="35"/>
      <c r="BX354" s="35"/>
      <c r="BY354" s="35"/>
      <c r="BZ354" s="35"/>
      <c r="CA354" s="35"/>
      <c r="CB354" s="35"/>
      <c r="CC354" s="35"/>
      <c r="CD354" s="35"/>
      <c r="CE354" s="35"/>
      <c r="CF354" s="35"/>
      <c r="CG354" s="35"/>
      <c r="CH354" s="35"/>
    </row>
    <row r="355" spans="1:86" ht="15.6" x14ac:dyDescent="0.3">
      <c r="A355" s="35"/>
      <c r="B355" s="86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112" t="str">
        <f>IFERROR(IF((Q354+1)&gt;=Template!$C$5,"-",Q354+1),"-")</f>
        <v>-</v>
      </c>
      <c r="R355" s="89">
        <f>IFERROR(_xll.EfirEndOfDay($E$5,Q355,"LAST","LAST_TRADE_DATE"),0)</f>
        <v>0</v>
      </c>
      <c r="S355" s="35"/>
      <c r="T355" s="17">
        <f t="shared" si="742"/>
        <v>46371</v>
      </c>
      <c r="U355" s="216">
        <f t="shared" si="736"/>
        <v>2</v>
      </c>
      <c r="V355" s="216">
        <f t="shared" si="742"/>
        <v>350</v>
      </c>
      <c r="W355" s="16">
        <f t="shared" si="750"/>
        <v>0.95890410958904104</v>
      </c>
      <c r="X355" s="16" t="e">
        <f>IF(Template!$F$7="Linear interpolation",LinInterp($I$5:$I$22,$G$5:$G$22,W355),CubicSpline($I$5:$I$22,$G$5:$G$22,W355))</f>
        <v>#VALUE!</v>
      </c>
      <c r="Y355" s="221" t="e">
        <f t="shared" si="743"/>
        <v>#VALUE!</v>
      </c>
      <c r="Z355" s="221" t="e">
        <f>Y355/PRODUCT($AA$6:AA354)</f>
        <v>#VALUE!</v>
      </c>
      <c r="AA355" s="16" t="e">
        <f t="shared" si="744"/>
        <v>#VALUE!</v>
      </c>
      <c r="AB355" s="10" t="e">
        <f t="shared" si="745"/>
        <v>#VALUE!</v>
      </c>
      <c r="AC355" s="90">
        <f t="shared" si="737"/>
        <v>355</v>
      </c>
      <c r="AD355" s="17">
        <f t="shared" si="746"/>
        <v>46348</v>
      </c>
      <c r="AE355" s="16" t="e">
        <f t="shared" si="738"/>
        <v>#VALUE!</v>
      </c>
      <c r="AF355" s="10">
        <f ca="1">IFERROR(AVERAGE(INDIRECT("AE"&amp;AC355-Template!$F$10+1):INDIRECT("AE"&amp;AC355)),0)</f>
        <v>0</v>
      </c>
      <c r="AG355" s="35"/>
      <c r="AH355" s="86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112" t="str">
        <f>IFERROR(IF((AW354+1)&gt;=Template!$C$5,"-",AW354+1),"-")</f>
        <v>-</v>
      </c>
      <c r="AX355" s="89">
        <f>IFERROR(_xll.EfirEndOfDay(3342963,AW355,"LAST","LAST_TRADE_DATE",,,,0),0)</f>
        <v>0</v>
      </c>
      <c r="AY355" s="35"/>
      <c r="AZ355" s="17">
        <f t="shared" ref="AZ355" si="810">AZ354+1</f>
        <v>46371</v>
      </c>
      <c r="BA355" s="216">
        <f t="shared" si="762"/>
        <v>2</v>
      </c>
      <c r="BB355" s="216">
        <f t="shared" ref="BB355" si="811">BB354+1</f>
        <v>350</v>
      </c>
      <c r="BC355" s="16">
        <f t="shared" si="764"/>
        <v>0.95890410958904104</v>
      </c>
      <c r="BD355" s="16">
        <f>IF(Template!$F$7="Linear interpolation",LinInterp($AO$5:$AO$18,$AM$5:$AM$18,BC355),CubicSpline($AO$5:$AO$18,$AM$5:$AM$18,BC355))</f>
        <v>15.151293271469905</v>
      </c>
      <c r="BE355" s="221">
        <f t="shared" si="765"/>
        <v>1.1452863738360128</v>
      </c>
      <c r="BF355" s="221">
        <f>BE355/PRODUCT($BG$6:BG354)</f>
        <v>1.0003633094554771</v>
      </c>
      <c r="BG355" s="16">
        <f t="shared" si="766"/>
        <v>1.0003633094554771</v>
      </c>
      <c r="BH355" s="10">
        <f t="shared" si="767"/>
        <v>13.260795124915404</v>
      </c>
      <c r="BI355" s="90"/>
      <c r="BJ355" s="17">
        <f t="shared" si="749"/>
        <v>46348</v>
      </c>
      <c r="BK355" s="16">
        <f t="shared" si="741"/>
        <v>13.42483255620197</v>
      </c>
      <c r="BL355" s="10">
        <f ca="1">IFERROR(AVERAGE(INDIRECT("BK"&amp;AC355-Template!$F$10+1):INDIRECT("BK"&amp;AC355)),0)</f>
        <v>13.443531893631009</v>
      </c>
      <c r="BM355" s="35"/>
      <c r="BN355" s="86"/>
      <c r="BO355" s="35"/>
      <c r="BP355" s="35"/>
      <c r="BQ355" s="35"/>
      <c r="BR355" s="35"/>
      <c r="BS355" s="35"/>
      <c r="BT355" s="35"/>
      <c r="BU355" s="35"/>
      <c r="BV355" s="35"/>
      <c r="BW355" s="35"/>
      <c r="BX355" s="35"/>
      <c r="BY355" s="35"/>
      <c r="BZ355" s="35"/>
      <c r="CA355" s="35"/>
      <c r="CB355" s="35"/>
      <c r="CC355" s="35"/>
      <c r="CD355" s="35"/>
      <c r="CE355" s="35"/>
      <c r="CF355" s="35"/>
      <c r="CG355" s="35"/>
      <c r="CH355" s="35"/>
    </row>
    <row r="356" spans="1:86" ht="15.6" x14ac:dyDescent="0.3">
      <c r="A356" s="35"/>
      <c r="B356" s="86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112" t="str">
        <f>IFERROR(IF((Q355+1)&gt;=Template!$C$5,"-",Q355+1),"-")</f>
        <v>-</v>
      </c>
      <c r="R356" s="89">
        <f>IFERROR(_xll.EfirEndOfDay($E$5,Q356,"LAST","LAST_TRADE_DATE"),0)</f>
        <v>0</v>
      </c>
      <c r="S356" s="35"/>
      <c r="T356" s="17">
        <f t="shared" si="742"/>
        <v>46372</v>
      </c>
      <c r="U356" s="216">
        <f t="shared" si="736"/>
        <v>3</v>
      </c>
      <c r="V356" s="216">
        <f t="shared" si="742"/>
        <v>351</v>
      </c>
      <c r="W356" s="16">
        <f t="shared" si="750"/>
        <v>0.9616438356164384</v>
      </c>
      <c r="X356" s="16" t="e">
        <f>IF(Template!$F$7="Linear interpolation",LinInterp($I$5:$I$22,$G$5:$G$22,W356),CubicSpline($I$5:$I$22,$G$5:$G$22,W356))</f>
        <v>#VALUE!</v>
      </c>
      <c r="Y356" s="221" t="e">
        <f t="shared" si="743"/>
        <v>#VALUE!</v>
      </c>
      <c r="Z356" s="221" t="e">
        <f>Y356/PRODUCT($AA$6:AA355)</f>
        <v>#VALUE!</v>
      </c>
      <c r="AA356" s="16" t="e">
        <f t="shared" si="744"/>
        <v>#VALUE!</v>
      </c>
      <c r="AB356" s="10" t="e">
        <f t="shared" si="745"/>
        <v>#VALUE!</v>
      </c>
      <c r="AC356" s="90">
        <f t="shared" si="737"/>
        <v>356</v>
      </c>
      <c r="AD356" s="17">
        <f t="shared" si="746"/>
        <v>46349</v>
      </c>
      <c r="AE356" s="16" t="e">
        <f t="shared" si="738"/>
        <v>#VALUE!</v>
      </c>
      <c r="AF356" s="10">
        <f ca="1">IFERROR(AVERAGE(INDIRECT("AE"&amp;AC356-Template!$F$10+1):INDIRECT("AE"&amp;AC356)),0)</f>
        <v>0</v>
      </c>
      <c r="AG356" s="35"/>
      <c r="AH356" s="86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112" t="str">
        <f>IFERROR(IF((AW355+1)&gt;=Template!$C$5,"-",AW355+1),"-")</f>
        <v>-</v>
      </c>
      <c r="AX356" s="89">
        <f>IFERROR(_xll.EfirEndOfDay(3342963,AW356,"LAST","LAST_TRADE_DATE",,,,0),0)</f>
        <v>0</v>
      </c>
      <c r="AY356" s="35"/>
      <c r="AZ356" s="17">
        <f t="shared" ref="AZ356" si="812">AZ355+1</f>
        <v>46372</v>
      </c>
      <c r="BA356" s="216">
        <f t="shared" si="762"/>
        <v>3</v>
      </c>
      <c r="BB356" s="216">
        <f t="shared" ref="BB356" si="813">BB355+1</f>
        <v>351</v>
      </c>
      <c r="BC356" s="16">
        <f t="shared" si="764"/>
        <v>0.9616438356164384</v>
      </c>
      <c r="BD356" s="16">
        <f>IF(Template!$F$7="Linear interpolation",LinInterp($AO$5:$AO$18,$AM$5:$AM$18,BC356),CubicSpline($AO$5:$AO$18,$AM$5:$AM$18,BC356))</f>
        <v>15.151363147277756</v>
      </c>
      <c r="BE356" s="221">
        <f t="shared" si="765"/>
        <v>1.1457021497176574</v>
      </c>
      <c r="BF356" s="221">
        <f>BE356/PRODUCT($BG$6:BG355)</f>
        <v>1.0003630322434134</v>
      </c>
      <c r="BG356" s="16">
        <f t="shared" si="766"/>
        <v>1.0003630322434134</v>
      </c>
      <c r="BH356" s="10">
        <f t="shared" si="767"/>
        <v>13.250676884588586</v>
      </c>
      <c r="BI356" s="90"/>
      <c r="BJ356" s="17">
        <f t="shared" si="749"/>
        <v>46349</v>
      </c>
      <c r="BK356" s="16">
        <f t="shared" si="741"/>
        <v>13.40268647458065</v>
      </c>
      <c r="BL356" s="10">
        <f ca="1">IFERROR(AVERAGE(INDIRECT("BK"&amp;AC356-Template!$F$10+1):INDIRECT("BK"&amp;AC356)),0)</f>
        <v>13.442274958396354</v>
      </c>
      <c r="BM356" s="35"/>
      <c r="BN356" s="86"/>
      <c r="BO356" s="35"/>
      <c r="BP356" s="35"/>
      <c r="BQ356" s="35"/>
      <c r="BR356" s="35"/>
      <c r="BS356" s="35"/>
      <c r="BT356" s="35"/>
      <c r="BU356" s="35"/>
      <c r="BV356" s="35"/>
      <c r="BW356" s="35"/>
      <c r="BX356" s="35"/>
      <c r="BY356" s="35"/>
      <c r="BZ356" s="35"/>
      <c r="CA356" s="35"/>
      <c r="CB356" s="35"/>
      <c r="CC356" s="35"/>
      <c r="CD356" s="35"/>
      <c r="CE356" s="35"/>
      <c r="CF356" s="35"/>
      <c r="CG356" s="35"/>
      <c r="CH356" s="35"/>
    </row>
    <row r="357" spans="1:86" ht="15.6" x14ac:dyDescent="0.3">
      <c r="A357" s="35"/>
      <c r="B357" s="86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112" t="str">
        <f>IFERROR(IF((Q356+1)&gt;=Template!$C$5,"-",Q356+1),"-")</f>
        <v>-</v>
      </c>
      <c r="R357" s="89">
        <f>IFERROR(_xll.EfirEndOfDay($E$5,Q357,"LAST","LAST_TRADE_DATE"),0)</f>
        <v>0</v>
      </c>
      <c r="S357" s="35"/>
      <c r="T357" s="17">
        <f t="shared" si="742"/>
        <v>46373</v>
      </c>
      <c r="U357" s="216">
        <f t="shared" si="736"/>
        <v>4</v>
      </c>
      <c r="V357" s="216">
        <f t="shared" si="742"/>
        <v>352</v>
      </c>
      <c r="W357" s="16">
        <f t="shared" si="750"/>
        <v>0.96438356164383565</v>
      </c>
      <c r="X357" s="16" t="e">
        <f>IF(Template!$F$7="Linear interpolation",LinInterp($I$5:$I$22,$G$5:$G$22,W357),CubicSpline($I$5:$I$22,$G$5:$G$22,W357))</f>
        <v>#VALUE!</v>
      </c>
      <c r="Y357" s="221" t="e">
        <f t="shared" si="743"/>
        <v>#VALUE!</v>
      </c>
      <c r="Z357" s="221" t="e">
        <f>Y357/PRODUCT($AA$6:AA356)</f>
        <v>#VALUE!</v>
      </c>
      <c r="AA357" s="16" t="e">
        <f t="shared" si="744"/>
        <v>#VALUE!</v>
      </c>
      <c r="AB357" s="10" t="e">
        <f t="shared" si="745"/>
        <v>#VALUE!</v>
      </c>
      <c r="AC357" s="90">
        <f t="shared" si="737"/>
        <v>357</v>
      </c>
      <c r="AD357" s="17">
        <f t="shared" si="746"/>
        <v>46350</v>
      </c>
      <c r="AE357" s="16" t="e">
        <f t="shared" si="738"/>
        <v>#VALUE!</v>
      </c>
      <c r="AF357" s="10">
        <f ca="1">IFERROR(AVERAGE(INDIRECT("AE"&amp;AC357-Template!$F$10+1):INDIRECT("AE"&amp;AC357)),0)</f>
        <v>0</v>
      </c>
      <c r="AG357" s="35"/>
      <c r="AH357" s="86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112" t="str">
        <f>IFERROR(IF((AW356+1)&gt;=Template!$C$5,"-",AW356+1),"-")</f>
        <v>-</v>
      </c>
      <c r="AX357" s="89">
        <f>IFERROR(_xll.EfirEndOfDay(3342963,AW357,"LAST","LAST_TRADE_DATE",,,,0),0)</f>
        <v>0</v>
      </c>
      <c r="AY357" s="35"/>
      <c r="AZ357" s="17">
        <f t="shared" ref="AZ357" si="814">AZ356+1</f>
        <v>46373</v>
      </c>
      <c r="BA357" s="216">
        <f t="shared" si="762"/>
        <v>4</v>
      </c>
      <c r="BB357" s="216">
        <f t="shared" ref="BB357" si="815">BB356+1</f>
        <v>352</v>
      </c>
      <c r="BC357" s="16">
        <f t="shared" si="764"/>
        <v>0.96438356164383565</v>
      </c>
      <c r="BD357" s="16">
        <f>IF(Template!$F$7="Linear interpolation",LinInterp($AO$5:$AO$18,$AM$5:$AM$18,BC357),CubicSpline($AO$5:$AO$18,$AM$5:$AM$18,BC357))</f>
        <v>15.151414379244185</v>
      </c>
      <c r="BE357" s="221">
        <f t="shared" si="765"/>
        <v>1.1461177496299713</v>
      </c>
      <c r="BF357" s="221">
        <f>BE357/PRODUCT($BG$6:BG356)</f>
        <v>1.000362746908013</v>
      </c>
      <c r="BG357" s="16">
        <f t="shared" si="766"/>
        <v>1.000362746908013</v>
      </c>
      <c r="BH357" s="10">
        <f t="shared" si="767"/>
        <v>13.240262142473313</v>
      </c>
      <c r="BI357" s="90"/>
      <c r="BJ357" s="17">
        <f t="shared" si="749"/>
        <v>46350</v>
      </c>
      <c r="BK357" s="16">
        <f t="shared" si="741"/>
        <v>13.40928576632805</v>
      </c>
      <c r="BL357" s="10">
        <f ca="1">IFERROR(AVERAGE(INDIRECT("BK"&amp;AC357-Template!$F$10+1):INDIRECT("BK"&amp;AC357)),0)</f>
        <v>13.441237999553278</v>
      </c>
      <c r="BM357" s="35"/>
      <c r="BN357" s="86"/>
      <c r="BO357" s="35"/>
      <c r="BP357" s="35"/>
      <c r="BQ357" s="35"/>
      <c r="BR357" s="35"/>
      <c r="BS357" s="35"/>
      <c r="BT357" s="35"/>
      <c r="BU357" s="35"/>
      <c r="BV357" s="35"/>
      <c r="BW357" s="35"/>
      <c r="BX357" s="35"/>
      <c r="BY357" s="35"/>
      <c r="BZ357" s="35"/>
      <c r="CA357" s="35"/>
      <c r="CB357" s="35"/>
      <c r="CC357" s="35"/>
      <c r="CD357" s="35"/>
      <c r="CE357" s="35"/>
      <c r="CF357" s="35"/>
      <c r="CG357" s="35"/>
      <c r="CH357" s="35"/>
    </row>
    <row r="358" spans="1:86" ht="15.6" x14ac:dyDescent="0.3">
      <c r="A358" s="35"/>
      <c r="B358" s="86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112" t="str">
        <f>IFERROR(IF((Q357+1)&gt;=Template!$C$5,"-",Q357+1),"-")</f>
        <v>-</v>
      </c>
      <c r="R358" s="89">
        <f>IFERROR(_xll.EfirEndOfDay($E$5,Q358,"LAST","LAST_TRADE_DATE"),0)</f>
        <v>0</v>
      </c>
      <c r="S358" s="35"/>
      <c r="T358" s="17">
        <f t="shared" si="742"/>
        <v>46374</v>
      </c>
      <c r="U358" s="216">
        <f t="shared" si="736"/>
        <v>5</v>
      </c>
      <c r="V358" s="216">
        <f t="shared" si="742"/>
        <v>353</v>
      </c>
      <c r="W358" s="16">
        <f t="shared" si="750"/>
        <v>0.9671232876712329</v>
      </c>
      <c r="X358" s="16" t="e">
        <f>IF(Template!$F$7="Linear interpolation",LinInterp($I$5:$I$22,$G$5:$G$22,W358),CubicSpline($I$5:$I$22,$G$5:$G$22,W358))</f>
        <v>#VALUE!</v>
      </c>
      <c r="Y358" s="221" t="e">
        <f t="shared" si="743"/>
        <v>#VALUE!</v>
      </c>
      <c r="Z358" s="221" t="e">
        <f>Y358/PRODUCT($AA$6:AA357)</f>
        <v>#VALUE!</v>
      </c>
      <c r="AA358" s="16" t="e">
        <f t="shared" si="744"/>
        <v>#VALUE!</v>
      </c>
      <c r="AB358" s="10" t="e">
        <f t="shared" si="745"/>
        <v>#VALUE!</v>
      </c>
      <c r="AC358" s="90">
        <f t="shared" si="737"/>
        <v>358</v>
      </c>
      <c r="AD358" s="17">
        <f t="shared" si="746"/>
        <v>46351</v>
      </c>
      <c r="AE358" s="16" t="e">
        <f t="shared" si="738"/>
        <v>#VALUE!</v>
      </c>
      <c r="AF358" s="10">
        <f ca="1">IFERROR(AVERAGE(INDIRECT("AE"&amp;AC358-Template!$F$10+1):INDIRECT("AE"&amp;AC358)),0)</f>
        <v>0</v>
      </c>
      <c r="AG358" s="35"/>
      <c r="AH358" s="86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112" t="str">
        <f>IFERROR(IF((AW357+1)&gt;=Template!$C$5,"-",AW357+1),"-")</f>
        <v>-</v>
      </c>
      <c r="AX358" s="89">
        <f>IFERROR(_xll.EfirEndOfDay(3342963,AW358,"LAST","LAST_TRADE_DATE",,,,0),0)</f>
        <v>0</v>
      </c>
      <c r="AY358" s="35"/>
      <c r="AZ358" s="17">
        <f t="shared" ref="AZ358" si="816">AZ357+1</f>
        <v>46374</v>
      </c>
      <c r="BA358" s="216">
        <f t="shared" si="762"/>
        <v>5</v>
      </c>
      <c r="BB358" s="216">
        <f t="shared" ref="BB358" si="817">BB357+1</f>
        <v>353</v>
      </c>
      <c r="BC358" s="16">
        <f t="shared" si="764"/>
        <v>0.9671232876712329</v>
      </c>
      <c r="BD358" s="16">
        <f>IF(Template!$F$7="Linear interpolation",LinInterp($AO$5:$AO$18,$AM$5:$AM$18,BC358),CubicSpline($AO$5:$AO$18,$AM$5:$AM$18,BC358))</f>
        <v>15.151446123841195</v>
      </c>
      <c r="BE358" s="221">
        <f t="shared" si="765"/>
        <v>1.1465331638826286</v>
      </c>
      <c r="BF358" s="221">
        <f>BE358/PRODUCT($BG$6:BG357)</f>
        <v>1.0003624533803717</v>
      </c>
      <c r="BG358" s="16">
        <f t="shared" si="766"/>
        <v>1.0003624533803717</v>
      </c>
      <c r="BH358" s="10">
        <f t="shared" si="767"/>
        <v>13.229548383565714</v>
      </c>
      <c r="BI358" s="90"/>
      <c r="BJ358" s="17">
        <f t="shared" si="749"/>
        <v>46351</v>
      </c>
      <c r="BK358" s="16">
        <f t="shared" si="741"/>
        <v>13.404805462683299</v>
      </c>
      <c r="BL358" s="10">
        <f ca="1">IFERROR(AVERAGE(INDIRECT("BK"&amp;AC358-Template!$F$10+1):INDIRECT("BK"&amp;AC358)),0)</f>
        <v>13.439697085307367</v>
      </c>
      <c r="BM358" s="35"/>
      <c r="BN358" s="86"/>
      <c r="BO358" s="35"/>
      <c r="BP358" s="35"/>
      <c r="BQ358" s="35"/>
      <c r="BR358" s="35"/>
      <c r="BS358" s="35"/>
      <c r="BT358" s="35"/>
      <c r="BU358" s="35"/>
      <c r="BV358" s="35"/>
      <c r="BW358" s="35"/>
      <c r="BX358" s="35"/>
      <c r="BY358" s="35"/>
      <c r="BZ358" s="35"/>
      <c r="CA358" s="35"/>
      <c r="CB358" s="35"/>
      <c r="CC358" s="35"/>
      <c r="CD358" s="35"/>
      <c r="CE358" s="35"/>
      <c r="CF358" s="35"/>
      <c r="CG358" s="35"/>
      <c r="CH358" s="35"/>
    </row>
    <row r="359" spans="1:86" ht="15.6" x14ac:dyDescent="0.3">
      <c r="A359" s="35"/>
      <c r="B359" s="86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112" t="str">
        <f>IFERROR(IF((Q358+1)&gt;=Template!$C$5,"-",Q358+1),"-")</f>
        <v>-</v>
      </c>
      <c r="R359" s="89">
        <f>IFERROR(_xll.EfirEndOfDay($E$5,Q359,"LAST","LAST_TRADE_DATE"),0)</f>
        <v>0</v>
      </c>
      <c r="S359" s="35"/>
      <c r="T359" s="17">
        <f t="shared" si="742"/>
        <v>46375</v>
      </c>
      <c r="U359" s="216">
        <f t="shared" si="736"/>
        <v>6</v>
      </c>
      <c r="V359" s="216">
        <f t="shared" si="742"/>
        <v>354</v>
      </c>
      <c r="W359" s="16">
        <f t="shared" si="750"/>
        <v>0.96986301369863015</v>
      </c>
      <c r="X359" s="16" t="e">
        <f>IF(Template!$F$7="Linear interpolation",LinInterp($I$5:$I$22,$G$5:$G$22,W359),CubicSpline($I$5:$I$22,$G$5:$G$22,W359))</f>
        <v>#VALUE!</v>
      </c>
      <c r="Y359" s="221" t="e">
        <f t="shared" si="743"/>
        <v>#VALUE!</v>
      </c>
      <c r="Z359" s="221" t="e">
        <f>Y359/PRODUCT($AA$6:AA358)</f>
        <v>#VALUE!</v>
      </c>
      <c r="AA359" s="16" t="e">
        <f t="shared" si="744"/>
        <v>#VALUE!</v>
      </c>
      <c r="AB359" s="10" t="e">
        <f t="shared" si="745"/>
        <v>#VALUE!</v>
      </c>
      <c r="AC359" s="90">
        <f t="shared" si="737"/>
        <v>359</v>
      </c>
      <c r="AD359" s="17">
        <f t="shared" si="746"/>
        <v>46352</v>
      </c>
      <c r="AE359" s="16" t="e">
        <f t="shared" si="738"/>
        <v>#VALUE!</v>
      </c>
      <c r="AF359" s="10">
        <f ca="1">IFERROR(AVERAGE(INDIRECT("AE"&amp;AC359-Template!$F$10+1):INDIRECT("AE"&amp;AC359)),0)</f>
        <v>0</v>
      </c>
      <c r="AG359" s="35"/>
      <c r="AH359" s="86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112" t="str">
        <f>IFERROR(IF((AW358+1)&gt;=Template!$C$5,"-",AW358+1),"-")</f>
        <v>-</v>
      </c>
      <c r="AX359" s="89">
        <f>IFERROR(_xll.EfirEndOfDay(3342963,AW359,"LAST","LAST_TRADE_DATE",,,,0),0)</f>
        <v>0</v>
      </c>
      <c r="AY359" s="35"/>
      <c r="AZ359" s="17">
        <f t="shared" ref="AZ359" si="818">AZ358+1</f>
        <v>46375</v>
      </c>
      <c r="BA359" s="216">
        <f t="shared" si="762"/>
        <v>6</v>
      </c>
      <c r="BB359" s="216">
        <f t="shared" ref="BB359" si="819">BB358+1</f>
        <v>354</v>
      </c>
      <c r="BC359" s="16">
        <f t="shared" si="764"/>
        <v>0.96986301369863015</v>
      </c>
      <c r="BD359" s="16">
        <f>IF(Template!$F$7="Linear interpolation",LinInterp($AO$5:$AO$18,$AM$5:$AM$18,BC359),CubicSpline($AO$5:$AO$18,$AM$5:$AM$18,BC359))</f>
        <v>15.151457537540791</v>
      </c>
      <c r="BE359" s="221">
        <f t="shared" si="765"/>
        <v>1.1469483826928615</v>
      </c>
      <c r="BF359" s="221">
        <f>BE359/PRODUCT($BG$6:BG358)</f>
        <v>1.0003621515916965</v>
      </c>
      <c r="BG359" s="16">
        <f t="shared" si="766"/>
        <v>1.0003624533803717</v>
      </c>
      <c r="BH359" s="10">
        <f t="shared" si="767"/>
        <v>13.229548383565714</v>
      </c>
      <c r="BI359" s="90"/>
      <c r="BJ359" s="17">
        <f t="shared" si="749"/>
        <v>46352</v>
      </c>
      <c r="BK359" s="16">
        <f t="shared" si="741"/>
        <v>13.400082481454856</v>
      </c>
      <c r="BL359" s="10">
        <f ca="1">IFERROR(AVERAGE(INDIRECT("BK"&amp;AC359-Template!$F$10+1):INDIRECT("BK"&amp;AC359)),0)</f>
        <v>13.438134641524078</v>
      </c>
      <c r="BM359" s="35"/>
      <c r="BN359" s="86"/>
      <c r="BO359" s="35"/>
      <c r="BP359" s="35"/>
      <c r="BQ359" s="35"/>
      <c r="BR359" s="35"/>
      <c r="BS359" s="35"/>
      <c r="BT359" s="35"/>
      <c r="BU359" s="35"/>
      <c r="BV359" s="35"/>
      <c r="BW359" s="35"/>
      <c r="BX359" s="35"/>
      <c r="BY359" s="35"/>
      <c r="BZ359" s="35"/>
      <c r="CA359" s="35"/>
      <c r="CB359" s="35"/>
      <c r="CC359" s="35"/>
      <c r="CD359" s="35"/>
      <c r="CE359" s="35"/>
      <c r="CF359" s="35"/>
      <c r="CG359" s="35"/>
      <c r="CH359" s="35"/>
    </row>
    <row r="360" spans="1:86" ht="15.6" x14ac:dyDescent="0.3">
      <c r="A360" s="35"/>
      <c r="B360" s="86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112" t="str">
        <f>IFERROR(IF((Q359+1)&gt;=Template!$C$5,"-",Q359+1),"-")</f>
        <v>-</v>
      </c>
      <c r="R360" s="89">
        <f>IFERROR(_xll.EfirEndOfDay($E$5,Q360,"LAST","LAST_TRADE_DATE"),0)</f>
        <v>0</v>
      </c>
      <c r="S360" s="35"/>
      <c r="T360" s="17">
        <f t="shared" si="742"/>
        <v>46376</v>
      </c>
      <c r="U360" s="216">
        <f t="shared" si="736"/>
        <v>7</v>
      </c>
      <c r="V360" s="216">
        <f t="shared" si="742"/>
        <v>355</v>
      </c>
      <c r="W360" s="16">
        <f t="shared" si="750"/>
        <v>0.9726027397260274</v>
      </c>
      <c r="X360" s="16" t="e">
        <f>IF(Template!$F$7="Linear interpolation",LinInterp($I$5:$I$22,$G$5:$G$22,W360),CubicSpline($I$5:$I$22,$G$5:$G$22,W360))</f>
        <v>#VALUE!</v>
      </c>
      <c r="Y360" s="221" t="e">
        <f t="shared" si="743"/>
        <v>#VALUE!</v>
      </c>
      <c r="Z360" s="221" t="e">
        <f>Y360/PRODUCT($AA$6:AA359)</f>
        <v>#VALUE!</v>
      </c>
      <c r="AA360" s="16" t="e">
        <f t="shared" si="744"/>
        <v>#VALUE!</v>
      </c>
      <c r="AB360" s="10" t="e">
        <f t="shared" si="745"/>
        <v>#VALUE!</v>
      </c>
      <c r="AC360" s="90">
        <f t="shared" si="737"/>
        <v>360</v>
      </c>
      <c r="AD360" s="17">
        <f t="shared" si="746"/>
        <v>46353</v>
      </c>
      <c r="AE360" s="16" t="e">
        <f t="shared" si="738"/>
        <v>#VALUE!</v>
      </c>
      <c r="AF360" s="10">
        <f ca="1">IFERROR(AVERAGE(INDIRECT("AE"&amp;AC360-Template!$F$10+1):INDIRECT("AE"&amp;AC360)),0)</f>
        <v>0</v>
      </c>
      <c r="AG360" s="35"/>
      <c r="AH360" s="86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112" t="str">
        <f>IFERROR(IF((AW359+1)&gt;=Template!$C$5,"-",AW359+1),"-")</f>
        <v>-</v>
      </c>
      <c r="AX360" s="89">
        <f>IFERROR(_xll.EfirEndOfDay(3342963,AW360,"LAST","LAST_TRADE_DATE",,,,0),0)</f>
        <v>0</v>
      </c>
      <c r="AY360" s="35"/>
      <c r="AZ360" s="17">
        <f t="shared" ref="AZ360" si="820">AZ359+1</f>
        <v>46376</v>
      </c>
      <c r="BA360" s="216">
        <f t="shared" si="762"/>
        <v>7</v>
      </c>
      <c r="BB360" s="216">
        <f t="shared" ref="BB360" si="821">BB359+1</f>
        <v>355</v>
      </c>
      <c r="BC360" s="16">
        <f t="shared" si="764"/>
        <v>0.9726027397260274</v>
      </c>
      <c r="BD360" s="16">
        <f>IF(Template!$F$7="Linear interpolation",LinInterp($AO$5:$AO$18,$AM$5:$AM$18,BC360),CubicSpline($AO$5:$AO$18,$AM$5:$AM$18,BC360))</f>
        <v>15.151447776814978</v>
      </c>
      <c r="BE360" s="221">
        <f t="shared" si="765"/>
        <v>1.1473633961854608</v>
      </c>
      <c r="BF360" s="221">
        <f>BE360/PRODUCT($BG$6:BG359)</f>
        <v>1.0003615396848153</v>
      </c>
      <c r="BG360" s="16">
        <f t="shared" si="766"/>
        <v>1.0003624533803717</v>
      </c>
      <c r="BH360" s="10">
        <f t="shared" si="767"/>
        <v>13.229548383565714</v>
      </c>
      <c r="BI360" s="90"/>
      <c r="BJ360" s="17">
        <f t="shared" si="749"/>
        <v>46353</v>
      </c>
      <c r="BK360" s="16">
        <f t="shared" si="741"/>
        <v>13.395114213600845</v>
      </c>
      <c r="BL360" s="10">
        <f ca="1">IFERROR(AVERAGE(INDIRECT("BK"&amp;AC360-Template!$F$10+1):INDIRECT("BK"&amp;AC360)),0)</f>
        <v>13.436365416596312</v>
      </c>
      <c r="BM360" s="35"/>
      <c r="BN360" s="86"/>
      <c r="BO360" s="35"/>
      <c r="BP360" s="35"/>
      <c r="BQ360" s="35"/>
      <c r="BR360" s="35"/>
      <c r="BS360" s="35"/>
      <c r="BT360" s="35"/>
      <c r="BU360" s="35"/>
      <c r="BV360" s="35"/>
      <c r="BW360" s="35"/>
      <c r="BX360" s="35"/>
      <c r="BY360" s="35"/>
      <c r="BZ360" s="35"/>
      <c r="CA360" s="35"/>
      <c r="CB360" s="35"/>
      <c r="CC360" s="35"/>
      <c r="CD360" s="35"/>
      <c r="CE360" s="35"/>
      <c r="CF360" s="35"/>
      <c r="CG360" s="35"/>
      <c r="CH360" s="35"/>
    </row>
    <row r="361" spans="1:86" ht="15.6" x14ac:dyDescent="0.3">
      <c r="A361" s="35"/>
      <c r="B361" s="86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112" t="str">
        <f>IFERROR(IF((Q360+1)&gt;=Template!$C$5,"-",Q360+1),"-")</f>
        <v>-</v>
      </c>
      <c r="R361" s="89">
        <f>IFERROR(_xll.EfirEndOfDay($E$5,Q361,"LAST","LAST_TRADE_DATE"),0)</f>
        <v>0</v>
      </c>
      <c r="S361" s="35"/>
      <c r="T361" s="17">
        <f t="shared" si="742"/>
        <v>46377</v>
      </c>
      <c r="U361" s="216">
        <f t="shared" si="736"/>
        <v>1</v>
      </c>
      <c r="V361" s="216">
        <f t="shared" si="742"/>
        <v>356</v>
      </c>
      <c r="W361" s="16">
        <f t="shared" si="750"/>
        <v>0.97534246575342465</v>
      </c>
      <c r="X361" s="16" t="e">
        <f>IF(Template!$F$7="Linear interpolation",LinInterp($I$5:$I$22,$G$5:$G$22,W361),CubicSpline($I$5:$I$22,$G$5:$G$22,W361))</f>
        <v>#VALUE!</v>
      </c>
      <c r="Y361" s="221" t="e">
        <f t="shared" si="743"/>
        <v>#VALUE!</v>
      </c>
      <c r="Z361" s="221" t="e">
        <f>Y361/PRODUCT($AA$6:AA360)</f>
        <v>#VALUE!</v>
      </c>
      <c r="AA361" s="16" t="e">
        <f t="shared" si="744"/>
        <v>#VALUE!</v>
      </c>
      <c r="AB361" s="10" t="e">
        <f t="shared" si="745"/>
        <v>#VALUE!</v>
      </c>
      <c r="AC361" s="90">
        <f t="shared" si="737"/>
        <v>361</v>
      </c>
      <c r="AD361" s="17">
        <f t="shared" si="746"/>
        <v>46354</v>
      </c>
      <c r="AE361" s="16" t="e">
        <f t="shared" si="738"/>
        <v>#VALUE!</v>
      </c>
      <c r="AF361" s="10">
        <f ca="1">IFERROR(AVERAGE(INDIRECT("AE"&amp;AC361-Template!$F$10+1):INDIRECT("AE"&amp;AC361)),0)</f>
        <v>0</v>
      </c>
      <c r="AG361" s="35"/>
      <c r="AH361" s="86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112" t="str">
        <f>IFERROR(IF((AW360+1)&gt;=Template!$C$5,"-",AW360+1),"-")</f>
        <v>-</v>
      </c>
      <c r="AX361" s="89">
        <f>IFERROR(_xll.EfirEndOfDay(3342963,AW361,"LAST","LAST_TRADE_DATE",,,,0),0)</f>
        <v>0</v>
      </c>
      <c r="AY361" s="35"/>
      <c r="AZ361" s="17">
        <f t="shared" ref="AZ361" si="822">AZ360+1</f>
        <v>46377</v>
      </c>
      <c r="BA361" s="216">
        <f t="shared" si="762"/>
        <v>1</v>
      </c>
      <c r="BB361" s="216">
        <f t="shared" ref="BB361" si="823">BB360+1</f>
        <v>356</v>
      </c>
      <c r="BC361" s="16">
        <f t="shared" si="764"/>
        <v>0.97534246575342465</v>
      </c>
      <c r="BD361" s="16">
        <f>IF(Template!$F$7="Linear interpolation",LinInterp($AO$5:$AO$18,$AM$5:$AM$18,BC361),CubicSpline($AO$5:$AO$18,$AM$5:$AM$18,BC361))</f>
        <v>15.151415998135755</v>
      </c>
      <c r="BE361" s="221">
        <f t="shared" si="765"/>
        <v>1.1477781943927761</v>
      </c>
      <c r="BF361" s="221">
        <f>BE361/PRODUCT($BG$6:BG360)</f>
        <v>1.0003606092619211</v>
      </c>
      <c r="BG361" s="16">
        <f t="shared" si="766"/>
        <v>1.0003606092619211</v>
      </c>
      <c r="BH361" s="10">
        <f t="shared" si="767"/>
        <v>13.162238060118403</v>
      </c>
      <c r="BI361" s="90"/>
      <c r="BJ361" s="17">
        <f t="shared" si="749"/>
        <v>46354</v>
      </c>
      <c r="BK361" s="16">
        <f t="shared" si="741"/>
        <v>13.395114213600845</v>
      </c>
      <c r="BL361" s="10">
        <f ca="1">IFERROR(AVERAGE(INDIRECT("BK"&amp;AC361-Template!$F$10+1):INDIRECT("BK"&amp;AC361)),0)</f>
        <v>13.434560605551759</v>
      </c>
      <c r="BM361" s="35"/>
      <c r="BN361" s="86"/>
      <c r="BO361" s="35"/>
      <c r="BP361" s="35"/>
      <c r="BQ361" s="35"/>
      <c r="BR361" s="35"/>
      <c r="BS361" s="35"/>
      <c r="BT361" s="35"/>
      <c r="BU361" s="35"/>
      <c r="BV361" s="35"/>
      <c r="BW361" s="35"/>
      <c r="BX361" s="35"/>
      <c r="BY361" s="35"/>
      <c r="BZ361" s="35"/>
      <c r="CA361" s="35"/>
      <c r="CB361" s="35"/>
      <c r="CC361" s="35"/>
      <c r="CD361" s="35"/>
      <c r="CE361" s="35"/>
      <c r="CF361" s="35"/>
      <c r="CG361" s="35"/>
      <c r="CH361" s="35"/>
    </row>
    <row r="362" spans="1:86" ht="15.6" x14ac:dyDescent="0.3">
      <c r="A362" s="35"/>
      <c r="B362" s="86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112" t="str">
        <f>IFERROR(IF((Q361+1)&gt;=Template!$C$5,"-",Q361+1),"-")</f>
        <v>-</v>
      </c>
      <c r="R362" s="89">
        <f>IFERROR(_xll.EfirEndOfDay($E$5,Q362,"LAST","LAST_TRADE_DATE"),0)</f>
        <v>0</v>
      </c>
      <c r="S362" s="35"/>
      <c r="T362" s="17">
        <f t="shared" si="742"/>
        <v>46378</v>
      </c>
      <c r="U362" s="216">
        <f t="shared" si="736"/>
        <v>2</v>
      </c>
      <c r="V362" s="216">
        <f t="shared" si="742"/>
        <v>357</v>
      </c>
      <c r="W362" s="16">
        <f t="shared" si="750"/>
        <v>0.9780821917808219</v>
      </c>
      <c r="X362" s="16" t="e">
        <f>IF(Template!$F$7="Linear interpolation",LinInterp($I$5:$I$22,$G$5:$G$22,W362),CubicSpline($I$5:$I$22,$G$5:$G$22,W362))</f>
        <v>#VALUE!</v>
      </c>
      <c r="Y362" s="221" t="e">
        <f t="shared" si="743"/>
        <v>#VALUE!</v>
      </c>
      <c r="Z362" s="221" t="e">
        <f>Y362/PRODUCT($AA$6:AA361)</f>
        <v>#VALUE!</v>
      </c>
      <c r="AA362" s="16" t="e">
        <f t="shared" si="744"/>
        <v>#VALUE!</v>
      </c>
      <c r="AB362" s="10" t="e">
        <f t="shared" si="745"/>
        <v>#VALUE!</v>
      </c>
      <c r="AC362" s="90">
        <f t="shared" si="737"/>
        <v>362</v>
      </c>
      <c r="AD362" s="17">
        <f t="shared" si="746"/>
        <v>46355</v>
      </c>
      <c r="AE362" s="16" t="e">
        <f t="shared" si="738"/>
        <v>#VALUE!</v>
      </c>
      <c r="AF362" s="10">
        <f ca="1">IFERROR(AVERAGE(INDIRECT("AE"&amp;AC362-Template!$F$10+1):INDIRECT("AE"&amp;AC362)),0)</f>
        <v>0</v>
      </c>
      <c r="AG362" s="35"/>
      <c r="AH362" s="86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112" t="str">
        <f>IFERROR(IF((AW361+1)&gt;=Template!$C$5,"-",AW361+1),"-")</f>
        <v>-</v>
      </c>
      <c r="AX362" s="89">
        <f>IFERROR(_xll.EfirEndOfDay(3342963,AW362,"LAST","LAST_TRADE_DATE",,,,0),0)</f>
        <v>0</v>
      </c>
      <c r="AY362" s="35"/>
      <c r="AZ362" s="17">
        <f t="shared" ref="AZ362" si="824">AZ361+1</f>
        <v>46378</v>
      </c>
      <c r="BA362" s="216">
        <f t="shared" si="762"/>
        <v>2</v>
      </c>
      <c r="BB362" s="216">
        <f t="shared" ref="BB362" si="825">BB361+1</f>
        <v>357</v>
      </c>
      <c r="BC362" s="16">
        <f t="shared" si="764"/>
        <v>0.9780821917808219</v>
      </c>
      <c r="BD362" s="16">
        <f>IF(Template!$F$7="Linear interpolation",LinInterp($AO$5:$AO$18,$AM$5:$AM$18,BC362),CubicSpline($AO$5:$AO$18,$AM$5:$AM$18,BC362))</f>
        <v>15.151361357975128</v>
      </c>
      <c r="BE362" s="221">
        <f t="shared" si="765"/>
        <v>1.1481927672547156</v>
      </c>
      <c r="BF362" s="221">
        <f>BE362/PRODUCT($BG$6:BG361)</f>
        <v>1.0003611959731984</v>
      </c>
      <c r="BG362" s="16">
        <f t="shared" si="766"/>
        <v>1.0003611959731984</v>
      </c>
      <c r="BH362" s="10">
        <f t="shared" si="767"/>
        <v>13.183653021741293</v>
      </c>
      <c r="BI362" s="90"/>
      <c r="BJ362" s="17">
        <f t="shared" si="749"/>
        <v>46355</v>
      </c>
      <c r="BK362" s="16">
        <f t="shared" si="741"/>
        <v>13.395114213600845</v>
      </c>
      <c r="BL362" s="10">
        <f ca="1">IFERROR(AVERAGE(INDIRECT("BK"&amp;AC362-Template!$F$10+1):INDIRECT("BK"&amp;AC362)),0)</f>
        <v>13.432725886229726</v>
      </c>
      <c r="BM362" s="35"/>
      <c r="BN362" s="86"/>
      <c r="BO362" s="35"/>
      <c r="BP362" s="35"/>
      <c r="BQ362" s="35"/>
      <c r="BR362" s="35"/>
      <c r="BS362" s="35"/>
      <c r="BT362" s="35"/>
      <c r="BU362" s="35"/>
      <c r="BV362" s="35"/>
      <c r="BW362" s="35"/>
      <c r="BX362" s="35"/>
      <c r="BY362" s="35"/>
      <c r="BZ362" s="35"/>
      <c r="CA362" s="35"/>
      <c r="CB362" s="35"/>
      <c r="CC362" s="35"/>
      <c r="CD362" s="35"/>
      <c r="CE362" s="35"/>
      <c r="CF362" s="35"/>
      <c r="CG362" s="35"/>
      <c r="CH362" s="35"/>
    </row>
    <row r="363" spans="1:86" ht="15.6" x14ac:dyDescent="0.3">
      <c r="A363" s="35"/>
      <c r="B363" s="86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112" t="str">
        <f>IFERROR(IF((Q362+1)&gt;=Template!$C$5,"-",Q362+1),"-")</f>
        <v>-</v>
      </c>
      <c r="R363" s="89">
        <f>IFERROR(_xll.EfirEndOfDay($E$5,Q363,"LAST","LAST_TRADE_DATE"),0)</f>
        <v>0</v>
      </c>
      <c r="S363" s="35"/>
      <c r="T363" s="17">
        <f t="shared" si="742"/>
        <v>46379</v>
      </c>
      <c r="U363" s="216">
        <f t="shared" si="736"/>
        <v>3</v>
      </c>
      <c r="V363" s="216">
        <f t="shared" si="742"/>
        <v>358</v>
      </c>
      <c r="W363" s="16">
        <f t="shared" si="750"/>
        <v>0.98082191780821915</v>
      </c>
      <c r="X363" s="16" t="e">
        <f>IF(Template!$F$7="Linear interpolation",LinInterp($I$5:$I$22,$G$5:$G$22,W363),CubicSpline($I$5:$I$22,$G$5:$G$22,W363))</f>
        <v>#VALUE!</v>
      </c>
      <c r="Y363" s="221" t="e">
        <f t="shared" si="743"/>
        <v>#VALUE!</v>
      </c>
      <c r="Z363" s="221" t="e">
        <f>Y363/PRODUCT($AA$6:AA362)</f>
        <v>#VALUE!</v>
      </c>
      <c r="AA363" s="16" t="e">
        <f t="shared" si="744"/>
        <v>#VALUE!</v>
      </c>
      <c r="AB363" s="10" t="e">
        <f t="shared" si="745"/>
        <v>#VALUE!</v>
      </c>
      <c r="AC363" s="90">
        <f t="shared" si="737"/>
        <v>363</v>
      </c>
      <c r="AD363" s="17">
        <f t="shared" si="746"/>
        <v>46356</v>
      </c>
      <c r="AE363" s="16" t="e">
        <f t="shared" si="738"/>
        <v>#VALUE!</v>
      </c>
      <c r="AF363" s="10">
        <f ca="1">IFERROR(AVERAGE(INDIRECT("AE"&amp;AC363-Template!$F$10+1):INDIRECT("AE"&amp;AC363)),0)</f>
        <v>0</v>
      </c>
      <c r="AG363" s="35"/>
      <c r="AH363" s="86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112" t="str">
        <f>IFERROR(IF((AW362+1)&gt;=Template!$C$5,"-",AW362+1),"-")</f>
        <v>-</v>
      </c>
      <c r="AX363" s="89">
        <f>IFERROR(_xll.EfirEndOfDay(3342963,AW363,"LAST","LAST_TRADE_DATE",,,,0),0)</f>
        <v>0</v>
      </c>
      <c r="AY363" s="35"/>
      <c r="AZ363" s="17">
        <f t="shared" ref="AZ363" si="826">AZ362+1</f>
        <v>46379</v>
      </c>
      <c r="BA363" s="216">
        <f t="shared" si="762"/>
        <v>3</v>
      </c>
      <c r="BB363" s="216">
        <f t="shared" ref="BB363" si="827">BB362+1</f>
        <v>358</v>
      </c>
      <c r="BC363" s="16">
        <f t="shared" si="764"/>
        <v>0.98082191780821915</v>
      </c>
      <c r="BD363" s="16">
        <f>IF(Template!$F$7="Linear interpolation",LinInterp($AO$5:$AO$18,$AM$5:$AM$18,BC363),CubicSpline($AO$5:$AO$18,$AM$5:$AM$18,BC363))</f>
        <v>15.151283012805102</v>
      </c>
      <c r="BE363" s="221">
        <f t="shared" si="765"/>
        <v>1.1486071046187458</v>
      </c>
      <c r="BF363" s="221">
        <f>BE363/PRODUCT($BG$6:BG362)</f>
        <v>1.0003608604546612</v>
      </c>
      <c r="BG363" s="16">
        <f t="shared" si="766"/>
        <v>1.0003608604546612</v>
      </c>
      <c r="BH363" s="10">
        <f t="shared" si="767"/>
        <v>13.171406595134382</v>
      </c>
      <c r="BI363" s="90"/>
      <c r="BJ363" s="17">
        <f t="shared" si="749"/>
        <v>46356</v>
      </c>
      <c r="BK363" s="16">
        <f t="shared" si="741"/>
        <v>13.362812713016758</v>
      </c>
      <c r="BL363" s="10">
        <f ca="1">IFERROR(AVERAGE(INDIRECT("BK"&amp;AC363-Template!$F$10+1):INDIRECT("BK"&amp;AC363)),0)</f>
        <v>13.429814450221556</v>
      </c>
      <c r="BM363" s="35"/>
      <c r="BN363" s="86"/>
      <c r="BO363" s="35"/>
      <c r="BP363" s="35"/>
      <c r="BQ363" s="35"/>
      <c r="BR363" s="35"/>
      <c r="BS363" s="35"/>
      <c r="BT363" s="35"/>
      <c r="BU363" s="35"/>
      <c r="BV363" s="35"/>
      <c r="BW363" s="35"/>
      <c r="BX363" s="35"/>
      <c r="BY363" s="35"/>
      <c r="BZ363" s="35"/>
      <c r="CA363" s="35"/>
      <c r="CB363" s="35"/>
      <c r="CC363" s="35"/>
      <c r="CD363" s="35"/>
      <c r="CE363" s="35"/>
      <c r="CF363" s="35"/>
      <c r="CG363" s="35"/>
      <c r="CH363" s="35"/>
    </row>
    <row r="364" spans="1:86" ht="15.6" x14ac:dyDescent="0.3">
      <c r="A364" s="35"/>
      <c r="B364" s="86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112" t="str">
        <f>IFERROR(IF((Q363+1)&gt;=Template!$C$5,"-",Q363+1),"-")</f>
        <v>-</v>
      </c>
      <c r="R364" s="89">
        <f>IFERROR(_xll.EfirEndOfDay($E$5,Q364,"LAST","LAST_TRADE_DATE"),0)</f>
        <v>0</v>
      </c>
      <c r="S364" s="35"/>
      <c r="T364" s="17">
        <f t="shared" si="742"/>
        <v>46380</v>
      </c>
      <c r="U364" s="216">
        <f t="shared" si="736"/>
        <v>4</v>
      </c>
      <c r="V364" s="216">
        <f t="shared" si="742"/>
        <v>359</v>
      </c>
      <c r="W364" s="16">
        <f t="shared" si="750"/>
        <v>0.98356164383561639</v>
      </c>
      <c r="X364" s="16" t="e">
        <f>IF(Template!$F$7="Linear interpolation",LinInterp($I$5:$I$22,$G$5:$G$22,W364),CubicSpline($I$5:$I$22,$G$5:$G$22,W364))</f>
        <v>#VALUE!</v>
      </c>
      <c r="Y364" s="221" t="e">
        <f t="shared" si="743"/>
        <v>#VALUE!</v>
      </c>
      <c r="Z364" s="221" t="e">
        <f>Y364/PRODUCT($AA$6:AA363)</f>
        <v>#VALUE!</v>
      </c>
      <c r="AA364" s="16" t="e">
        <f t="shared" si="744"/>
        <v>#VALUE!</v>
      </c>
      <c r="AB364" s="10" t="e">
        <f t="shared" si="745"/>
        <v>#VALUE!</v>
      </c>
      <c r="AC364" s="90">
        <f t="shared" si="737"/>
        <v>364</v>
      </c>
      <c r="AD364" s="17">
        <f t="shared" si="746"/>
        <v>46357</v>
      </c>
      <c r="AE364" s="16" t="e">
        <f t="shared" si="738"/>
        <v>#VALUE!</v>
      </c>
      <c r="AF364" s="10">
        <f ca="1">IFERROR(AVERAGE(INDIRECT("AE"&amp;AC364-Template!$F$10+1):INDIRECT("AE"&amp;AC364)),0)</f>
        <v>0</v>
      </c>
      <c r="AG364" s="35"/>
      <c r="AH364" s="86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112" t="str">
        <f>IFERROR(IF((AW363+1)&gt;=Template!$C$5,"-",AW363+1),"-")</f>
        <v>-</v>
      </c>
      <c r="AX364" s="89">
        <f>IFERROR(_xll.EfirEndOfDay(3342963,AW364,"LAST","LAST_TRADE_DATE",,,,0),0)</f>
        <v>0</v>
      </c>
      <c r="AY364" s="35"/>
      <c r="AZ364" s="17">
        <f t="shared" ref="AZ364" si="828">AZ363+1</f>
        <v>46380</v>
      </c>
      <c r="BA364" s="216">
        <f t="shared" si="762"/>
        <v>4</v>
      </c>
      <c r="BB364" s="216">
        <f t="shared" ref="BB364" si="829">BB363+1</f>
        <v>359</v>
      </c>
      <c r="BC364" s="16">
        <f t="shared" si="764"/>
        <v>0.98356164383561639</v>
      </c>
      <c r="BD364" s="16">
        <f>IF(Template!$F$7="Linear interpolation",LinInterp($AO$5:$AO$18,$AM$5:$AM$18,BC364),CubicSpline($AO$5:$AO$18,$AM$5:$AM$18,BC364))</f>
        <v>15.151180119097678</v>
      </c>
      <c r="BE364" s="221">
        <f t="shared" si="765"/>
        <v>1.1490211962398922</v>
      </c>
      <c r="BF364" s="221">
        <f>BE364/PRODUCT($BG$6:BG363)</f>
        <v>1.0003605163327662</v>
      </c>
      <c r="BG364" s="16">
        <f t="shared" si="766"/>
        <v>1.0003605163327662</v>
      </c>
      <c r="BH364" s="10">
        <f t="shared" si="767"/>
        <v>13.15884614596763</v>
      </c>
      <c r="BI364" s="90"/>
      <c r="BJ364" s="17">
        <f t="shared" si="749"/>
        <v>46357</v>
      </c>
      <c r="BK364" s="16">
        <f t="shared" si="741"/>
        <v>13.372736261398677</v>
      </c>
      <c r="BL364" s="10">
        <f ca="1">IFERROR(AVERAGE(INDIRECT("BK"&amp;AC364-Template!$F$10+1):INDIRECT("BK"&amp;AC364)),0)</f>
        <v>13.427233799159451</v>
      </c>
      <c r="BM364" s="35"/>
      <c r="BN364" s="86"/>
      <c r="BO364" s="35"/>
      <c r="BP364" s="35"/>
      <c r="BQ364" s="35"/>
      <c r="BR364" s="35"/>
      <c r="BS364" s="35"/>
      <c r="BT364" s="35"/>
      <c r="BU364" s="35"/>
      <c r="BV364" s="35"/>
      <c r="BW364" s="35"/>
      <c r="BX364" s="35"/>
      <c r="BY364" s="35"/>
      <c r="BZ364" s="35"/>
      <c r="CA364" s="35"/>
      <c r="CB364" s="35"/>
      <c r="CC364" s="35"/>
      <c r="CD364" s="35"/>
      <c r="CE364" s="35"/>
      <c r="CF364" s="35"/>
      <c r="CG364" s="35"/>
      <c r="CH364" s="35"/>
    </row>
    <row r="365" spans="1:86" ht="15.6" x14ac:dyDescent="0.3">
      <c r="A365" s="35"/>
      <c r="B365" s="86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112" t="str">
        <f>IFERROR(IF((Q364+1)&gt;=Template!$C$5,"-",Q364+1),"-")</f>
        <v>-</v>
      </c>
      <c r="R365" s="89">
        <f>IFERROR(_xll.EfirEndOfDay($E$5,Q365,"LAST","LAST_TRADE_DATE"),0)</f>
        <v>0</v>
      </c>
      <c r="S365" s="35"/>
      <c r="T365" s="17">
        <f t="shared" si="742"/>
        <v>46381</v>
      </c>
      <c r="U365" s="216">
        <f t="shared" si="736"/>
        <v>5</v>
      </c>
      <c r="V365" s="216">
        <f t="shared" si="742"/>
        <v>360</v>
      </c>
      <c r="W365" s="16">
        <f t="shared" si="750"/>
        <v>0.98630136986301364</v>
      </c>
      <c r="X365" s="16" t="e">
        <f>IF(Template!$F$7="Linear interpolation",LinInterp($I$5:$I$22,$G$5:$G$22,W365),CubicSpline($I$5:$I$22,$G$5:$G$22,W365))</f>
        <v>#VALUE!</v>
      </c>
      <c r="Y365" s="221" t="e">
        <f t="shared" si="743"/>
        <v>#VALUE!</v>
      </c>
      <c r="Z365" s="221" t="e">
        <f>Y365/PRODUCT($AA$6:AA364)</f>
        <v>#VALUE!</v>
      </c>
      <c r="AA365" s="16" t="e">
        <f t="shared" si="744"/>
        <v>#VALUE!</v>
      </c>
      <c r="AB365" s="10" t="e">
        <f t="shared" si="745"/>
        <v>#VALUE!</v>
      </c>
      <c r="AC365" s="90">
        <f t="shared" si="737"/>
        <v>365</v>
      </c>
      <c r="AD365" s="17">
        <f t="shared" si="746"/>
        <v>46358</v>
      </c>
      <c r="AE365" s="16" t="e">
        <f t="shared" si="738"/>
        <v>#VALUE!</v>
      </c>
      <c r="AF365" s="10">
        <f ca="1">IFERROR(AVERAGE(INDIRECT("AE"&amp;AC365-Template!$F$10+1):INDIRECT("AE"&amp;AC365)),0)</f>
        <v>0</v>
      </c>
      <c r="AG365" s="35"/>
      <c r="AH365" s="86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112" t="str">
        <f>IFERROR(IF((AW364+1)&gt;=Template!$C$5,"-",AW364+1),"-")</f>
        <v>-</v>
      </c>
      <c r="AX365" s="89">
        <f>IFERROR(_xll.EfirEndOfDay(3342963,AW365,"LAST","LAST_TRADE_DATE",,,,0),0)</f>
        <v>0</v>
      </c>
      <c r="AY365" s="35"/>
      <c r="AZ365" s="17">
        <f t="shared" ref="AZ365" si="830">AZ364+1</f>
        <v>46381</v>
      </c>
      <c r="BA365" s="216">
        <f t="shared" si="762"/>
        <v>5</v>
      </c>
      <c r="BB365" s="216">
        <f t="shared" ref="BB365" si="831">BB364+1</f>
        <v>360</v>
      </c>
      <c r="BC365" s="16">
        <f t="shared" si="764"/>
        <v>0.98630136986301364</v>
      </c>
      <c r="BD365" s="16">
        <f>IF(Template!$F$7="Linear interpolation",LinInterp($AO$5:$AO$18,$AM$5:$AM$18,BC365),CubicSpline($AO$5:$AO$18,$AM$5:$AM$18,BC365))</f>
        <v>15.15105183332486</v>
      </c>
      <c r="BE365" s="221">
        <f t="shared" si="765"/>
        <v>1.1494350317807385</v>
      </c>
      <c r="BF365" s="221">
        <f>BE365/PRODUCT($BG$6:BG364)</f>
        <v>1.0003601635393677</v>
      </c>
      <c r="BG365" s="16">
        <f t="shared" si="766"/>
        <v>1.0003601635393677</v>
      </c>
      <c r="BH365" s="10">
        <f t="shared" si="767"/>
        <v>13.145969186922567</v>
      </c>
      <c r="BI365" s="90"/>
      <c r="BJ365" s="17">
        <f t="shared" si="749"/>
        <v>46358</v>
      </c>
      <c r="BK365" s="16">
        <f t="shared" si="741"/>
        <v>13.366502590949846</v>
      </c>
      <c r="BL365" s="10">
        <f ca="1">IFERROR(AVERAGE(INDIRECT("BK"&amp;AC365-Template!$F$10+1):INDIRECT("BK"&amp;AC365)),0)</f>
        <v>13.424324060182601</v>
      </c>
      <c r="BM365" s="35"/>
      <c r="BN365" s="86"/>
      <c r="BO365" s="35"/>
      <c r="BP365" s="35"/>
      <c r="BQ365" s="35"/>
      <c r="BR365" s="35"/>
      <c r="BS365" s="35"/>
      <c r="BT365" s="35"/>
      <c r="BU365" s="35"/>
      <c r="BV365" s="35"/>
      <c r="BW365" s="35"/>
      <c r="BX365" s="35"/>
      <c r="BY365" s="35"/>
      <c r="BZ365" s="35"/>
      <c r="CA365" s="35"/>
      <c r="CB365" s="35"/>
      <c r="CC365" s="35"/>
      <c r="CD365" s="35"/>
      <c r="CE365" s="35"/>
      <c r="CF365" s="35"/>
      <c r="CG365" s="35"/>
      <c r="CH365" s="35"/>
    </row>
    <row r="366" spans="1:86" ht="15.6" x14ac:dyDescent="0.3">
      <c r="A366" s="35"/>
      <c r="B366" s="86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112" t="str">
        <f>IFERROR(IF((Q365+1)&gt;=Template!$C$5,"-",Q365+1),"-")</f>
        <v>-</v>
      </c>
      <c r="R366" s="89">
        <f>IFERROR(_xll.EfirEndOfDay($E$5,Q366,"LAST","LAST_TRADE_DATE"),0)</f>
        <v>0</v>
      </c>
      <c r="S366" s="35"/>
      <c r="T366" s="17">
        <f t="shared" si="742"/>
        <v>46382</v>
      </c>
      <c r="U366" s="216">
        <f t="shared" si="736"/>
        <v>6</v>
      </c>
      <c r="V366" s="216">
        <f t="shared" si="742"/>
        <v>361</v>
      </c>
      <c r="W366" s="16">
        <f t="shared" si="750"/>
        <v>0.989041095890411</v>
      </c>
      <c r="X366" s="16" t="e">
        <f>IF(Template!$F$7="Linear interpolation",LinInterp($I$5:$I$22,$G$5:$G$22,W366),CubicSpline($I$5:$I$22,$G$5:$G$22,W366))</f>
        <v>#VALUE!</v>
      </c>
      <c r="Y366" s="221" t="e">
        <f t="shared" si="743"/>
        <v>#VALUE!</v>
      </c>
      <c r="Z366" s="221" t="e">
        <f>Y366/PRODUCT($AA$6:AA365)</f>
        <v>#VALUE!</v>
      </c>
      <c r="AA366" s="16" t="e">
        <f t="shared" si="744"/>
        <v>#VALUE!</v>
      </c>
      <c r="AB366" s="10" t="e">
        <f t="shared" si="745"/>
        <v>#VALUE!</v>
      </c>
      <c r="AC366" s="90">
        <f t="shared" si="737"/>
        <v>366</v>
      </c>
      <c r="AD366" s="17">
        <f t="shared" si="746"/>
        <v>46359</v>
      </c>
      <c r="AE366" s="16" t="e">
        <f t="shared" si="738"/>
        <v>#VALUE!</v>
      </c>
      <c r="AF366" s="10">
        <f ca="1">IFERROR(AVERAGE(INDIRECT("AE"&amp;AC366-Template!$F$10+1):INDIRECT("AE"&amp;AC366)),0)</f>
        <v>0</v>
      </c>
      <c r="AG366" s="35"/>
      <c r="AH366" s="86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112" t="str">
        <f>IFERROR(IF((AW365+1)&gt;=Template!$C$5,"-",AW365+1),"-")</f>
        <v>-</v>
      </c>
      <c r="AX366" s="89">
        <f>IFERROR(_xll.EfirEndOfDay(3342963,AW366,"LAST","LAST_TRADE_DATE",,,,0),0)</f>
        <v>0</v>
      </c>
      <c r="AY366" s="35"/>
      <c r="AZ366" s="17">
        <f t="shared" ref="AZ366" si="832">AZ365+1</f>
        <v>46382</v>
      </c>
      <c r="BA366" s="216">
        <f t="shared" si="762"/>
        <v>6</v>
      </c>
      <c r="BB366" s="216">
        <f t="shared" ref="BB366" si="833">BB365+1</f>
        <v>361</v>
      </c>
      <c r="BC366" s="16">
        <f t="shared" si="764"/>
        <v>0.989041095890411</v>
      </c>
      <c r="BD366" s="16">
        <f>IF(Template!$F$7="Linear interpolation",LinInterp($AO$5:$AO$18,$AM$5:$AM$18,BC366),CubicSpline($AO$5:$AO$18,$AM$5:$AM$18,BC366))</f>
        <v>15.150897311958653</v>
      </c>
      <c r="BE366" s="221">
        <f t="shared" si="765"/>
        <v>1.1498486008114266</v>
      </c>
      <c r="BF366" s="221">
        <f>BE366/PRODUCT($BG$6:BG365)</f>
        <v>1.0003598020064235</v>
      </c>
      <c r="BG366" s="16">
        <f t="shared" si="766"/>
        <v>1.0003601635393677</v>
      </c>
      <c r="BH366" s="10">
        <f t="shared" si="767"/>
        <v>13.145969186922567</v>
      </c>
      <c r="BI366" s="90"/>
      <c r="BJ366" s="17">
        <f t="shared" si="749"/>
        <v>46359</v>
      </c>
      <c r="BK366" s="16">
        <f t="shared" si="741"/>
        <v>13.360008079084217</v>
      </c>
      <c r="BL366" s="10">
        <f ca="1">IFERROR(AVERAGE(INDIRECT("BK"&amp;AC366-Template!$F$10+1):INDIRECT("BK"&amp;AC366)),0)</f>
        <v>13.421258110252715</v>
      </c>
      <c r="BM366" s="35"/>
      <c r="BN366" s="86"/>
      <c r="BO366" s="35"/>
      <c r="BP366" s="35"/>
      <c r="BQ366" s="35"/>
      <c r="BR366" s="35"/>
      <c r="BS366" s="35"/>
      <c r="BT366" s="35"/>
      <c r="BU366" s="35"/>
      <c r="BV366" s="35"/>
      <c r="BW366" s="35"/>
      <c r="BX366" s="35"/>
      <c r="BY366" s="35"/>
      <c r="BZ366" s="35"/>
      <c r="CA366" s="35"/>
      <c r="CB366" s="35"/>
      <c r="CC366" s="35"/>
      <c r="CD366" s="35"/>
      <c r="CE366" s="35"/>
      <c r="CF366" s="35"/>
      <c r="CG366" s="35"/>
      <c r="CH366" s="35"/>
    </row>
    <row r="367" spans="1:86" ht="15.6" x14ac:dyDescent="0.3">
      <c r="A367" s="35"/>
      <c r="B367" s="86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112" t="str">
        <f>IFERROR(IF((Q366+1)&gt;=Template!$C$5,"-",Q366+1),"-")</f>
        <v>-</v>
      </c>
      <c r="R367" s="89">
        <f>IFERROR(_xll.EfirEndOfDay($E$5,Q367,"LAST","LAST_TRADE_DATE"),0)</f>
        <v>0</v>
      </c>
      <c r="S367" s="35"/>
      <c r="T367" s="17">
        <f t="shared" si="742"/>
        <v>46383</v>
      </c>
      <c r="U367" s="216">
        <f t="shared" si="736"/>
        <v>7</v>
      </c>
      <c r="V367" s="216">
        <f t="shared" si="742"/>
        <v>362</v>
      </c>
      <c r="W367" s="16">
        <f t="shared" si="750"/>
        <v>0.99178082191780825</v>
      </c>
      <c r="X367" s="16" t="e">
        <f>IF(Template!$F$7="Linear interpolation",LinInterp($I$5:$I$22,$G$5:$G$22,W367),CubicSpline($I$5:$I$22,$G$5:$G$22,W367))</f>
        <v>#VALUE!</v>
      </c>
      <c r="Y367" s="221" t="e">
        <f t="shared" si="743"/>
        <v>#VALUE!</v>
      </c>
      <c r="Z367" s="221" t="e">
        <f>Y367/PRODUCT($AA$6:AA366)</f>
        <v>#VALUE!</v>
      </c>
      <c r="AA367" s="16" t="e">
        <f t="shared" si="744"/>
        <v>#VALUE!</v>
      </c>
      <c r="AB367" s="10" t="e">
        <f t="shared" si="745"/>
        <v>#VALUE!</v>
      </c>
      <c r="AC367" s="90">
        <f t="shared" si="737"/>
        <v>367</v>
      </c>
      <c r="AD367" s="17">
        <f t="shared" si="746"/>
        <v>46360</v>
      </c>
      <c r="AE367" s="16" t="e">
        <f t="shared" si="738"/>
        <v>#VALUE!</v>
      </c>
      <c r="AF367" s="10">
        <f ca="1">IFERROR(AVERAGE(INDIRECT("AE"&amp;AC367-Template!$F$10+1):INDIRECT("AE"&amp;AC367)),0)</f>
        <v>0</v>
      </c>
      <c r="AG367" s="35"/>
      <c r="AH367" s="86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112" t="str">
        <f>IFERROR(IF((AW366+1)&gt;=Template!$C$5,"-",AW366+1),"-")</f>
        <v>-</v>
      </c>
      <c r="AX367" s="89">
        <f>IFERROR(_xll.EfirEndOfDay(3342963,AW367,"LAST","LAST_TRADE_DATE",,,,0),0)</f>
        <v>0</v>
      </c>
      <c r="AY367" s="35"/>
      <c r="AZ367" s="17">
        <f t="shared" ref="AZ367" si="834">AZ366+1</f>
        <v>46383</v>
      </c>
      <c r="BA367" s="216">
        <f t="shared" si="762"/>
        <v>7</v>
      </c>
      <c r="BB367" s="216">
        <f t="shared" ref="BB367" si="835">BB366+1</f>
        <v>362</v>
      </c>
      <c r="BC367" s="16">
        <f t="shared" si="764"/>
        <v>0.99178082191780825</v>
      </c>
      <c r="BD367" s="16">
        <f>IF(Template!$F$7="Linear interpolation",LinInterp($AO$5:$AO$18,$AM$5:$AM$18,BC367),CubicSpline($AO$5:$AO$18,$AM$5:$AM$18,BC367))</f>
        <v>15.150715711471062</v>
      </c>
      <c r="BE367" s="221">
        <f t="shared" si="765"/>
        <v>1.1502618928096582</v>
      </c>
      <c r="BF367" s="221">
        <f>BE367/PRODUCT($BG$6:BG366)</f>
        <v>1.0003590701333152</v>
      </c>
      <c r="BG367" s="16">
        <f t="shared" si="766"/>
        <v>1.0003601635393677</v>
      </c>
      <c r="BH367" s="10">
        <f t="shared" si="767"/>
        <v>13.145969186922567</v>
      </c>
      <c r="BI367" s="90"/>
      <c r="BJ367" s="17">
        <f t="shared" si="749"/>
        <v>46360</v>
      </c>
      <c r="BK367" s="16">
        <f t="shared" si="741"/>
        <v>13.353250149680918</v>
      </c>
      <c r="BL367" s="10">
        <f ca="1">IFERROR(AVERAGE(INDIRECT("BK"&amp;AC367-Template!$F$10+1):INDIRECT("BK"&amp;AC367)),0)</f>
        <v>13.417966746822906</v>
      </c>
      <c r="BM367" s="35"/>
      <c r="BN367" s="86"/>
      <c r="BO367" s="35"/>
      <c r="BP367" s="35"/>
      <c r="BQ367" s="35"/>
      <c r="BR367" s="35"/>
      <c r="BS367" s="35"/>
      <c r="BT367" s="35"/>
      <c r="BU367" s="35"/>
      <c r="BV367" s="35"/>
      <c r="BW367" s="35"/>
      <c r="BX367" s="35"/>
      <c r="BY367" s="35"/>
      <c r="BZ367" s="35"/>
      <c r="CA367" s="35"/>
      <c r="CB367" s="35"/>
      <c r="CC367" s="35"/>
      <c r="CD367" s="35"/>
      <c r="CE367" s="35"/>
      <c r="CF367" s="35"/>
      <c r="CG367" s="35"/>
      <c r="CH367" s="35"/>
    </row>
    <row r="368" spans="1:86" ht="15.6" x14ac:dyDescent="0.3">
      <c r="A368" s="35"/>
      <c r="B368" s="86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112" t="str">
        <f>IFERROR(IF((Q367+1)&gt;=Template!$C$5,"-",Q367+1),"-")</f>
        <v>-</v>
      </c>
      <c r="R368" s="89">
        <f>IFERROR(_xll.EfirEndOfDay($E$5,Q368,"LAST","LAST_TRADE_DATE"),0)</f>
        <v>0</v>
      </c>
      <c r="S368" s="35"/>
      <c r="T368" s="17">
        <f t="shared" si="742"/>
        <v>46384</v>
      </c>
      <c r="U368" s="216">
        <f t="shared" si="736"/>
        <v>1</v>
      </c>
      <c r="V368" s="216">
        <f t="shared" si="742"/>
        <v>363</v>
      </c>
      <c r="W368" s="16">
        <f t="shared" si="750"/>
        <v>0.9945205479452055</v>
      </c>
      <c r="X368" s="16" t="e">
        <f>IF(Template!$F$7="Linear interpolation",LinInterp($I$5:$I$22,$G$5:$G$22,W368),CubicSpline($I$5:$I$22,$G$5:$G$22,W368))</f>
        <v>#VALUE!</v>
      </c>
      <c r="Y368" s="221" t="e">
        <f t="shared" si="743"/>
        <v>#VALUE!</v>
      </c>
      <c r="Z368" s="221" t="e">
        <f>Y368/PRODUCT($AA$6:AA367)</f>
        <v>#VALUE!</v>
      </c>
      <c r="AA368" s="16" t="e">
        <f t="shared" si="744"/>
        <v>#VALUE!</v>
      </c>
      <c r="AB368" s="10" t="e">
        <f t="shared" si="745"/>
        <v>#VALUE!</v>
      </c>
      <c r="AC368" s="90">
        <f t="shared" si="737"/>
        <v>368</v>
      </c>
      <c r="AD368" s="17">
        <f t="shared" si="746"/>
        <v>46361</v>
      </c>
      <c r="AE368" s="16" t="e">
        <f t="shared" si="738"/>
        <v>#VALUE!</v>
      </c>
      <c r="AF368" s="10">
        <f ca="1">IFERROR(AVERAGE(INDIRECT("AE"&amp;AC368-Template!$F$10+1):INDIRECT("AE"&amp;AC368)),0)</f>
        <v>0</v>
      </c>
      <c r="AG368" s="35"/>
      <c r="AH368" s="86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112" t="str">
        <f>IFERROR(IF((AW367+1)&gt;=Template!$C$5,"-",AW367+1),"-")</f>
        <v>-</v>
      </c>
      <c r="AX368" s="89">
        <f>IFERROR(_xll.EfirEndOfDay(3342963,AW368,"LAST","LAST_TRADE_DATE",,,,0),0)</f>
        <v>0</v>
      </c>
      <c r="AY368" s="35"/>
      <c r="AZ368" s="17">
        <f t="shared" ref="AZ368" si="836">AZ367+1</f>
        <v>46384</v>
      </c>
      <c r="BA368" s="216">
        <f t="shared" si="762"/>
        <v>1</v>
      </c>
      <c r="BB368" s="216">
        <f t="shared" ref="BB368" si="837">BB367+1</f>
        <v>363</v>
      </c>
      <c r="BC368" s="16">
        <f t="shared" si="764"/>
        <v>0.9945205479452055</v>
      </c>
      <c r="BD368" s="16">
        <f>IF(Template!$F$7="Linear interpolation",LinInterp($AO$5:$AO$18,$AM$5:$AM$18,BC368),CubicSpline($AO$5:$AO$18,$AM$5:$AM$18,BC368))</f>
        <v>15.150506188334086</v>
      </c>
      <c r="BE368" s="221">
        <f t="shared" si="765"/>
        <v>1.1506748971606924</v>
      </c>
      <c r="BF368" s="221">
        <f>BE368/PRODUCT($BG$6:BG367)</f>
        <v>1.0003579590454048</v>
      </c>
      <c r="BG368" s="16">
        <f t="shared" si="766"/>
        <v>1.0003579590454048</v>
      </c>
      <c r="BH368" s="10">
        <f t="shared" si="767"/>
        <v>13.06550515727556</v>
      </c>
      <c r="BI368" s="90"/>
      <c r="BJ368" s="17">
        <f t="shared" si="749"/>
        <v>46361</v>
      </c>
      <c r="BK368" s="16">
        <f t="shared" si="741"/>
        <v>13.353250149680918</v>
      </c>
      <c r="BL368" s="10">
        <f ca="1">IFERROR(AVERAGE(INDIRECT("BK"&amp;AC368-Template!$F$10+1):INDIRECT("BK"&amp;AC368)),0)</f>
        <v>13.414681458766562</v>
      </c>
      <c r="BM368" s="35"/>
      <c r="BN368" s="86"/>
      <c r="BO368" s="35"/>
      <c r="BP368" s="35"/>
      <c r="BQ368" s="35"/>
      <c r="BR368" s="35"/>
      <c r="BS368" s="35"/>
      <c r="BT368" s="35"/>
      <c r="BU368" s="35"/>
      <c r="BV368" s="35"/>
      <c r="BW368" s="35"/>
      <c r="BX368" s="35"/>
      <c r="BY368" s="35"/>
      <c r="BZ368" s="35"/>
      <c r="CA368" s="35"/>
      <c r="CB368" s="35"/>
      <c r="CC368" s="35"/>
      <c r="CD368" s="35"/>
      <c r="CE368" s="35"/>
      <c r="CF368" s="35"/>
      <c r="CG368" s="35"/>
      <c r="CH368" s="35"/>
    </row>
    <row r="369" spans="1:86" ht="15.6" x14ac:dyDescent="0.3">
      <c r="A369" s="35"/>
      <c r="B369" s="86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112" t="str">
        <f>IFERROR(IF((Q368+1)&gt;=Template!$C$5,"-",Q368+1),"-")</f>
        <v>-</v>
      </c>
      <c r="R369" s="89">
        <f>IFERROR(_xll.EfirEndOfDay($E$5,Q369,"LAST","LAST_TRADE_DATE"),0)</f>
        <v>0</v>
      </c>
      <c r="S369" s="35"/>
      <c r="T369" s="17">
        <f t="shared" si="742"/>
        <v>46385</v>
      </c>
      <c r="U369" s="216">
        <f t="shared" si="736"/>
        <v>2</v>
      </c>
      <c r="V369" s="216">
        <f t="shared" si="742"/>
        <v>364</v>
      </c>
      <c r="W369" s="16">
        <f t="shared" si="750"/>
        <v>0.99726027397260275</v>
      </c>
      <c r="X369" s="16" t="e">
        <f>IF(Template!$F$7="Linear interpolation",LinInterp($I$5:$I$22,$G$5:$G$22,W369),CubicSpline($I$5:$I$22,$G$5:$G$22,W369))</f>
        <v>#VALUE!</v>
      </c>
      <c r="Y369" s="221" t="e">
        <f t="shared" si="743"/>
        <v>#VALUE!</v>
      </c>
      <c r="Z369" s="221" t="e">
        <f>Y369/PRODUCT($AA$6:AA368)</f>
        <v>#VALUE!</v>
      </c>
      <c r="AA369" s="16" t="e">
        <f t="shared" si="744"/>
        <v>#VALUE!</v>
      </c>
      <c r="AB369" s="10" t="e">
        <f t="shared" si="745"/>
        <v>#VALUE!</v>
      </c>
      <c r="AC369" s="90">
        <f t="shared" si="737"/>
        <v>369</v>
      </c>
      <c r="AD369" s="17">
        <f t="shared" si="746"/>
        <v>46362</v>
      </c>
      <c r="AE369" s="16" t="e">
        <f t="shared" si="738"/>
        <v>#VALUE!</v>
      </c>
      <c r="AF369" s="10">
        <f ca="1">IFERROR(AVERAGE(INDIRECT("AE"&amp;AC369-Template!$F$10+1):INDIRECT("AE"&amp;AC369)),0)</f>
        <v>0</v>
      </c>
      <c r="AG369" s="35"/>
      <c r="AH369" s="86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112" t="str">
        <f>IFERROR(IF((AW368+1)&gt;=Template!$C$5,"-",AW368+1),"-")</f>
        <v>-</v>
      </c>
      <c r="AX369" s="89">
        <f>IFERROR(_xll.EfirEndOfDay(3342963,AW369,"LAST","LAST_TRADE_DATE",,,,0),0)</f>
        <v>0</v>
      </c>
      <c r="AY369" s="35"/>
      <c r="AZ369" s="17">
        <f t="shared" ref="AZ369" si="838">AZ368+1</f>
        <v>46385</v>
      </c>
      <c r="BA369" s="216">
        <f t="shared" si="762"/>
        <v>2</v>
      </c>
      <c r="BB369" s="216">
        <f t="shared" ref="BB369" si="839">BB368+1</f>
        <v>364</v>
      </c>
      <c r="BC369" s="16">
        <f t="shared" si="764"/>
        <v>0.99726027397260275</v>
      </c>
      <c r="BD369" s="16">
        <f>IF(Template!$F$7="Linear interpolation",LinInterp($AO$5:$AO$18,$AM$5:$AM$18,BC369),CubicSpline($AO$5:$AO$18,$AM$5:$AM$18,BC369))</f>
        <v>15.150267899019731</v>
      </c>
      <c r="BE369" s="221">
        <f t="shared" si="765"/>
        <v>1.1510876031573474</v>
      </c>
      <c r="BF369" s="221">
        <f>BE369/PRODUCT($BG$6:BG368)</f>
        <v>1.0003586642914288</v>
      </c>
      <c r="BG369" s="16">
        <f t="shared" si="766"/>
        <v>1.0003586642914288</v>
      </c>
      <c r="BH369" s="10">
        <f t="shared" si="767"/>
        <v>13.091246637152443</v>
      </c>
      <c r="BI369" s="90"/>
      <c r="BJ369" s="17">
        <f t="shared" si="749"/>
        <v>46362</v>
      </c>
      <c r="BK369" s="16">
        <f t="shared" si="741"/>
        <v>13.353250149680918</v>
      </c>
      <c r="BL369" s="10">
        <f ca="1">IFERROR(AVERAGE(INDIRECT("BK"&amp;AC369-Template!$F$10+1):INDIRECT("BK"&amp;AC369)),0)</f>
        <v>13.411408561146951</v>
      </c>
      <c r="BM369" s="35"/>
      <c r="BN369" s="86"/>
      <c r="BO369" s="35"/>
      <c r="BP369" s="35"/>
      <c r="BQ369" s="35"/>
      <c r="BR369" s="35"/>
      <c r="BS369" s="35"/>
      <c r="BT369" s="35"/>
      <c r="BU369" s="35"/>
      <c r="BV369" s="35"/>
      <c r="BW369" s="35"/>
      <c r="BX369" s="35"/>
      <c r="BY369" s="35"/>
      <c r="BZ369" s="35"/>
      <c r="CA369" s="35"/>
      <c r="CB369" s="35"/>
      <c r="CC369" s="35"/>
      <c r="CD369" s="35"/>
      <c r="CE369" s="35"/>
      <c r="CF369" s="35"/>
      <c r="CG369" s="35"/>
      <c r="CH369" s="35"/>
    </row>
    <row r="370" spans="1:86" ht="15.6" x14ac:dyDescent="0.3">
      <c r="A370" s="35"/>
      <c r="B370" s="86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217" t="str">
        <f>IFERROR(IF((Q369+1)&gt;=Template!$C$5,"-",Q369+1),"-")</f>
        <v>-</v>
      </c>
      <c r="R370" s="89">
        <f>IFERROR(_xll.EfirEndOfDay($E$5,Q370,"LAST","LAST_TRADE_DATE"),0)</f>
        <v>0</v>
      </c>
      <c r="S370" s="218"/>
      <c r="T370" s="219">
        <f t="shared" si="742"/>
        <v>46386</v>
      </c>
      <c r="U370" s="216">
        <f t="shared" si="736"/>
        <v>3</v>
      </c>
      <c r="V370" s="216">
        <f t="shared" si="742"/>
        <v>365</v>
      </c>
      <c r="W370" s="16">
        <f t="shared" si="750"/>
        <v>1</v>
      </c>
      <c r="X370" s="220" t="e">
        <f>IF(Template!$F$7="Linear interpolation",LinInterp($I$5:$I$22,$G$5:$G$22,W370),CubicSpline($I$5:$I$22,$G$5:$G$22,W370))</f>
        <v>#VALUE!</v>
      </c>
      <c r="Y370" s="221" t="e">
        <f t="shared" si="743"/>
        <v>#VALUE!</v>
      </c>
      <c r="Z370" s="221" t="e">
        <f>Y370/PRODUCT($AA$6:AA369)</f>
        <v>#VALUE!</v>
      </c>
      <c r="AA370" s="16" t="e">
        <f t="shared" si="744"/>
        <v>#VALUE!</v>
      </c>
      <c r="AB370" s="10" t="e">
        <f t="shared" si="745"/>
        <v>#VALUE!</v>
      </c>
      <c r="AC370" s="90">
        <f t="shared" si="737"/>
        <v>370</v>
      </c>
      <c r="AD370" s="17">
        <f t="shared" si="746"/>
        <v>46363</v>
      </c>
      <c r="AE370" s="16" t="e">
        <f t="shared" si="738"/>
        <v>#VALUE!</v>
      </c>
      <c r="AF370" s="10">
        <f ca="1">IFERROR(AVERAGE(INDIRECT("AE"&amp;AC370-Template!$F$10+1):INDIRECT("AE"&amp;AC370)),0)</f>
        <v>0</v>
      </c>
      <c r="AG370" s="35"/>
      <c r="AH370" s="86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112" t="str">
        <f>IFERROR(IF((AW369+1)&gt;=Template!$C$5,"-",AW369+1),"-")</f>
        <v>-</v>
      </c>
      <c r="AX370" s="89">
        <f>IFERROR(_xll.EfirEndOfDay(3342963,AW370,"LAST","LAST_TRADE_DATE",,,,0),0)</f>
        <v>0</v>
      </c>
      <c r="AY370" s="35"/>
      <c r="AZ370" s="17">
        <f t="shared" ref="AZ370" si="840">AZ369+1</f>
        <v>46386</v>
      </c>
      <c r="BA370" s="216">
        <f t="shared" si="762"/>
        <v>3</v>
      </c>
      <c r="BB370" s="216">
        <f t="shared" ref="BB370" si="841">BB369+1</f>
        <v>365</v>
      </c>
      <c r="BC370" s="16">
        <f t="shared" si="764"/>
        <v>1</v>
      </c>
      <c r="BD370" s="16">
        <f>IF(Template!$F$7="Linear interpolation",LinInterp($AO$5:$AO$18,$AM$5:$AM$18,BC370),CubicSpline($AO$5:$AO$18,$AM$5:$AM$18,BC370))</f>
        <v>15.15</v>
      </c>
      <c r="BE370" s="221">
        <f>(1+(BD370/100))^BC370</f>
        <v>1.1515</v>
      </c>
      <c r="BF370" s="221">
        <f>BE370/PRODUCT($BG$6:BG369)</f>
        <v>1.0003582671219127</v>
      </c>
      <c r="BG370" s="16">
        <f t="shared" si="766"/>
        <v>1.0003582671219127</v>
      </c>
      <c r="BH370" s="10">
        <f t="shared" si="767"/>
        <v>13.076749949812449</v>
      </c>
      <c r="BI370" s="90"/>
      <c r="BJ370" s="17">
        <f t="shared" si="749"/>
        <v>46363</v>
      </c>
      <c r="BK370" s="16">
        <f t="shared" si="741"/>
        <v>13.310029867599106</v>
      </c>
      <c r="BL370" s="10">
        <f ca="1">IFERROR(AVERAGE(INDIRECT("BK"&amp;AC370-Template!$F$10+1):INDIRECT("BK"&amp;AC370)),0)</f>
        <v>13.406694987457943</v>
      </c>
      <c r="BM370" s="35"/>
      <c r="BN370" s="86"/>
      <c r="BO370" s="35"/>
      <c r="BP370" s="35"/>
      <c r="BQ370" s="35"/>
      <c r="BR370" s="35"/>
      <c r="BS370" s="35"/>
      <c r="BT370" s="35"/>
      <c r="BU370" s="35"/>
      <c r="BV370" s="35"/>
      <c r="BW370" s="35"/>
      <c r="BX370" s="35"/>
      <c r="BY370" s="35"/>
      <c r="BZ370" s="35"/>
      <c r="CA370" s="35"/>
      <c r="CB370" s="35"/>
      <c r="CC370" s="35"/>
      <c r="CD370" s="35"/>
      <c r="CE370" s="35"/>
      <c r="CF370" s="35"/>
      <c r="CG370" s="35"/>
      <c r="CH370" s="35"/>
    </row>
    <row r="371" spans="1:86" ht="15.6" x14ac:dyDescent="0.3">
      <c r="A371" s="35"/>
      <c r="B371" s="86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112" t="str">
        <f>IFERROR(IF((Q370+1)&gt;=Template!$C$5,"-",Q370+1),"-")</f>
        <v>-</v>
      </c>
      <c r="R371" s="89">
        <f>IFERROR(_xll.EfirEndOfDay($E$5,Q371,"LAST","LAST_TRADE_DATE"),0)</f>
        <v>0</v>
      </c>
      <c r="S371" s="35"/>
      <c r="T371" s="17">
        <f t="shared" si="742"/>
        <v>46387</v>
      </c>
      <c r="U371" s="216">
        <f t="shared" si="736"/>
        <v>4</v>
      </c>
      <c r="V371" s="216">
        <f t="shared" si="742"/>
        <v>366</v>
      </c>
      <c r="W371" s="16">
        <f t="shared" si="750"/>
        <v>1.0027397260273974</v>
      </c>
      <c r="X371" s="16" t="e">
        <f>IF(Template!$F$7="Linear interpolation",LinInterp($I$5:$I$22,$G$5:$G$22,W371),CubicSpline($I$5:$I$22,$G$5:$G$22,W371))</f>
        <v>#VALUE!</v>
      </c>
      <c r="Y371" s="221" t="e">
        <f t="shared" ref="Y371:Y389" si="842">(1+(X371/100))^W371</f>
        <v>#VALUE!</v>
      </c>
      <c r="Z371" s="221" t="e">
        <f>Y371/PRODUCT($AA$6:AA370)</f>
        <v>#VALUE!</v>
      </c>
      <c r="AA371" s="16" t="e">
        <f t="shared" si="744"/>
        <v>#VALUE!</v>
      </c>
      <c r="AB371" s="10" t="e">
        <f t="shared" si="745"/>
        <v>#VALUE!</v>
      </c>
      <c r="AC371" s="90">
        <f t="shared" si="737"/>
        <v>371</v>
      </c>
      <c r="AD371" s="17">
        <f t="shared" si="746"/>
        <v>46364</v>
      </c>
      <c r="AE371" s="16" t="e">
        <f t="shared" si="738"/>
        <v>#VALUE!</v>
      </c>
      <c r="AF371" s="10">
        <f ca="1">IFERROR(AVERAGE(INDIRECT("AE"&amp;AC371-Template!$F$10+1):INDIRECT("AE"&amp;AC371)),0)</f>
        <v>0</v>
      </c>
      <c r="AG371" s="35"/>
      <c r="AH371" s="86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112" t="str">
        <f>IFERROR(IF((AW370+1)&gt;=Template!$C$5,"-",AW370+1),"-")</f>
        <v>-</v>
      </c>
      <c r="AX371" s="89">
        <f>IFERROR(_xll.EfirEndOfDay(3342963,AW371,"LAST","LAST_TRADE_DATE",,,,0),0)</f>
        <v>0</v>
      </c>
      <c r="AY371" s="35"/>
      <c r="AZ371" s="17">
        <f t="shared" ref="AZ371" si="843">AZ370+1</f>
        <v>46387</v>
      </c>
      <c r="BA371" s="216">
        <f t="shared" si="762"/>
        <v>4</v>
      </c>
      <c r="BB371" s="216">
        <f t="shared" ref="BB371" si="844">BB370+1</f>
        <v>366</v>
      </c>
      <c r="BC371" s="16">
        <f t="shared" si="764"/>
        <v>1.0027397260273974</v>
      </c>
      <c r="BD371" s="16">
        <f>IF(Template!$F$7="Linear interpolation",LinInterp($AO$5:$AO$18,$AM$5:$AM$18,BC371),CubicSpline($AO$5:$AO$18,$AM$5:$AM$18,BC371))</f>
        <v>15.149701810582883</v>
      </c>
      <c r="BE371" s="221">
        <f t="shared" ref="BE371:BE434" si="845">(1+(BD371/100))^BC371</f>
        <v>1.1519421272677735</v>
      </c>
      <c r="BF371" s="221">
        <f>BE371/PRODUCT($BG$6:BG370)</f>
        <v>1.0003839576793516</v>
      </c>
      <c r="BG371" s="16">
        <f t="shared" si="766"/>
        <v>1.0003839576793516</v>
      </c>
      <c r="BH371" s="10">
        <f t="shared" si="767"/>
        <v>14.014455296334161</v>
      </c>
      <c r="BI371" s="90"/>
      <c r="BJ371" s="17">
        <f t="shared" si="749"/>
        <v>46364</v>
      </c>
      <c r="BK371" s="16">
        <f t="shared" si="741"/>
        <v>13.323532894056299</v>
      </c>
      <c r="BL371" s="10">
        <f ca="1">IFERROR(AVERAGE(INDIRECT("BK"&amp;AC371-Template!$F$10+1):INDIRECT("BK"&amp;AC371)),0)</f>
        <v>13.402431514650841</v>
      </c>
      <c r="BM371" s="35"/>
      <c r="BN371" s="86"/>
      <c r="BO371" s="35"/>
      <c r="BP371" s="35"/>
      <c r="BQ371" s="35"/>
      <c r="BR371" s="35"/>
      <c r="BS371" s="35"/>
      <c r="BT371" s="35"/>
      <c r="BU371" s="35"/>
      <c r="BV371" s="35"/>
      <c r="BW371" s="35"/>
      <c r="BX371" s="35"/>
      <c r="BY371" s="35"/>
      <c r="BZ371" s="35"/>
      <c r="CA371" s="35"/>
      <c r="CB371" s="35"/>
      <c r="CC371" s="35"/>
      <c r="CD371" s="35"/>
      <c r="CE371" s="35"/>
      <c r="CF371" s="35"/>
      <c r="CG371" s="35"/>
      <c r="CH371" s="35"/>
    </row>
    <row r="372" spans="1:86" ht="15.6" x14ac:dyDescent="0.3">
      <c r="A372" s="35"/>
      <c r="B372" s="86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112" t="str">
        <f>IFERROR(IF((Q371+1)&gt;=Template!$C$5,"-",Q371+1),"-")</f>
        <v>-</v>
      </c>
      <c r="R372" s="89">
        <f>IFERROR(_xll.EfirEndOfDay($E$5,Q372,"LAST","LAST_TRADE_DATE"),0)</f>
        <v>0</v>
      </c>
      <c r="S372" s="35"/>
      <c r="T372" s="17">
        <f t="shared" si="742"/>
        <v>46388</v>
      </c>
      <c r="U372" s="216">
        <f t="shared" si="736"/>
        <v>5</v>
      </c>
      <c r="V372" s="216">
        <f t="shared" si="742"/>
        <v>367</v>
      </c>
      <c r="W372" s="16">
        <f t="shared" si="750"/>
        <v>1.0054794520547945</v>
      </c>
      <c r="X372" s="16" t="e">
        <f>IF(Template!$F$7="Linear interpolation",LinInterp($I$5:$I$22,$G$5:$G$22,W372),CubicSpline($I$5:$I$22,$G$5:$G$22,W372))</f>
        <v>#VALUE!</v>
      </c>
      <c r="Y372" s="221" t="e">
        <f t="shared" si="842"/>
        <v>#VALUE!</v>
      </c>
      <c r="Z372" s="221" t="e">
        <f>Y372/PRODUCT($AA$6:AA371)</f>
        <v>#VALUE!</v>
      </c>
      <c r="AA372" s="16" t="e">
        <f t="shared" si="744"/>
        <v>#VALUE!</v>
      </c>
      <c r="AB372" s="10" t="e">
        <f t="shared" si="745"/>
        <v>#VALUE!</v>
      </c>
      <c r="AC372" s="90">
        <f t="shared" si="737"/>
        <v>372</v>
      </c>
      <c r="AD372" s="17">
        <f t="shared" si="746"/>
        <v>46365</v>
      </c>
      <c r="AE372" s="16" t="e">
        <f t="shared" si="738"/>
        <v>#VALUE!</v>
      </c>
      <c r="AF372" s="10">
        <f ca="1">IFERROR(AVERAGE(INDIRECT("AE"&amp;AC372-Template!$F$10+1):INDIRECT("AE"&amp;AC372)),0)</f>
        <v>0</v>
      </c>
      <c r="AG372" s="35"/>
      <c r="AH372" s="86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112" t="str">
        <f>IFERROR(IF((AW371+1)&gt;=Template!$C$5,"-",AW371+1),"-")</f>
        <v>-</v>
      </c>
      <c r="AX372" s="89">
        <f>IFERROR(_xll.EfirEndOfDay(3342963,AW372,"LAST","LAST_TRADE_DATE",,,,0),0)</f>
        <v>0</v>
      </c>
      <c r="AY372" s="35"/>
      <c r="AZ372" s="17">
        <f t="shared" ref="AZ372" si="846">AZ371+1</f>
        <v>46388</v>
      </c>
      <c r="BA372" s="216">
        <f t="shared" si="762"/>
        <v>5</v>
      </c>
      <c r="BB372" s="216">
        <f t="shared" ref="BB372" si="847">BB371+1</f>
        <v>367</v>
      </c>
      <c r="BC372" s="16">
        <f t="shared" si="764"/>
        <v>1.0054794520547945</v>
      </c>
      <c r="BD372" s="16">
        <f>IF(Template!$F$7="Linear interpolation",LinInterp($AO$5:$AO$18,$AM$5:$AM$18,BC372),CubicSpline($AO$5:$AO$18,$AM$5:$AM$18,BC372))</f>
        <v>15.149373301420303</v>
      </c>
      <c r="BE372" s="221">
        <f t="shared" si="845"/>
        <v>1.1523841028396826</v>
      </c>
      <c r="BF372" s="221">
        <f>BE372/PRODUCT($BG$6:BG371)</f>
        <v>1.0003836786253815</v>
      </c>
      <c r="BG372" s="16">
        <f t="shared" si="766"/>
        <v>1.0003836786253815</v>
      </c>
      <c r="BH372" s="10">
        <f t="shared" si="767"/>
        <v>14.004269826423554</v>
      </c>
      <c r="BI372" s="90"/>
      <c r="BJ372" s="17">
        <f t="shared" si="749"/>
        <v>46365</v>
      </c>
      <c r="BK372" s="16">
        <f t="shared" si="741"/>
        <v>13.315419394577699</v>
      </c>
      <c r="BL372" s="10">
        <f ca="1">IFERROR(AVERAGE(INDIRECT("BK"&amp;AC372-Template!$F$10+1):INDIRECT("BK"&amp;AC372)),0)</f>
        <v>13.398036438999421</v>
      </c>
      <c r="BM372" s="35"/>
      <c r="BN372" s="86"/>
      <c r="BO372" s="35"/>
      <c r="BP372" s="35"/>
      <c r="BQ372" s="35"/>
      <c r="BR372" s="35"/>
      <c r="BS372" s="35"/>
      <c r="BT372" s="35"/>
      <c r="BU372" s="35"/>
      <c r="BV372" s="35"/>
      <c r="BW372" s="35"/>
      <c r="BX372" s="35"/>
      <c r="BY372" s="35"/>
      <c r="BZ372" s="35"/>
      <c r="CA372" s="35"/>
      <c r="CB372" s="35"/>
      <c r="CC372" s="35"/>
      <c r="CD372" s="35"/>
      <c r="CE372" s="35"/>
      <c r="CF372" s="35"/>
      <c r="CG372" s="35"/>
      <c r="CH372" s="35"/>
    </row>
    <row r="373" spans="1:86" ht="15.6" x14ac:dyDescent="0.3">
      <c r="A373" s="35"/>
      <c r="B373" s="86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112" t="str">
        <f>IFERROR(IF((Q372+1)&gt;=Template!$C$5,"-",Q372+1),"-")</f>
        <v>-</v>
      </c>
      <c r="R373" s="89">
        <f>IFERROR(_xll.EfirEndOfDay($E$5,Q373,"LAST","LAST_TRADE_DATE"),0)</f>
        <v>0</v>
      </c>
      <c r="S373" s="35"/>
      <c r="T373" s="17">
        <f t="shared" si="742"/>
        <v>46389</v>
      </c>
      <c r="U373" s="216">
        <f t="shared" si="736"/>
        <v>6</v>
      </c>
      <c r="V373" s="216">
        <f t="shared" si="742"/>
        <v>368</v>
      </c>
      <c r="W373" s="16">
        <f t="shared" si="750"/>
        <v>1.0082191780821919</v>
      </c>
      <c r="X373" s="16" t="e">
        <f>IF(Template!$F$7="Linear interpolation",LinInterp($I$5:$I$22,$G$5:$G$22,W373),CubicSpline($I$5:$I$22,$G$5:$G$22,W373))</f>
        <v>#VALUE!</v>
      </c>
      <c r="Y373" s="221" t="e">
        <f t="shared" si="842"/>
        <v>#VALUE!</v>
      </c>
      <c r="Z373" s="221" t="e">
        <f>Y373/PRODUCT($AA$6:AA372)</f>
        <v>#VALUE!</v>
      </c>
      <c r="AA373" s="16" t="e">
        <f t="shared" si="744"/>
        <v>#VALUE!</v>
      </c>
      <c r="AB373" s="10" t="e">
        <f t="shared" si="745"/>
        <v>#VALUE!</v>
      </c>
      <c r="AC373" s="90">
        <f t="shared" si="737"/>
        <v>373</v>
      </c>
      <c r="AD373" s="17">
        <f t="shared" si="746"/>
        <v>46366</v>
      </c>
      <c r="AE373" s="16" t="e">
        <f t="shared" si="738"/>
        <v>#VALUE!</v>
      </c>
      <c r="AF373" s="10">
        <f ca="1">IFERROR(AVERAGE(INDIRECT("AE"&amp;AC373-Template!$F$10+1):INDIRECT("AE"&amp;AC373)),0)</f>
        <v>0</v>
      </c>
      <c r="AG373" s="35"/>
      <c r="AH373" s="86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112" t="str">
        <f>IFERROR(IF((AW372+1)&gt;=Template!$C$5,"-",AW372+1),"-")</f>
        <v>-</v>
      </c>
      <c r="AX373" s="89">
        <f>IFERROR(_xll.EfirEndOfDay(3342963,AW373,"LAST","LAST_TRADE_DATE",,,,0),0)</f>
        <v>0</v>
      </c>
      <c r="AY373" s="35"/>
      <c r="AZ373" s="17">
        <f t="shared" ref="AZ373" si="848">AZ372+1</f>
        <v>46389</v>
      </c>
      <c r="BA373" s="216">
        <f t="shared" si="762"/>
        <v>6</v>
      </c>
      <c r="BB373" s="216">
        <f t="shared" ref="BB373" si="849">BB372+1</f>
        <v>368</v>
      </c>
      <c r="BC373" s="16">
        <f t="shared" si="764"/>
        <v>1.0082191780821919</v>
      </c>
      <c r="BD373" s="16">
        <f>IF(Template!$F$7="Linear interpolation",LinInterp($AO$5:$AO$18,$AM$5:$AM$18,BC373),CubicSpline($AO$5:$AO$18,$AM$5:$AM$18,BC373))</f>
        <v>15.149014606000172</v>
      </c>
      <c r="BE373" s="221">
        <f t="shared" si="845"/>
        <v>1.1528259252607154</v>
      </c>
      <c r="BF373" s="221">
        <f>BE373/PRODUCT($BG$6:BG372)</f>
        <v>1.0003833985733959</v>
      </c>
      <c r="BG373" s="16">
        <f t="shared" si="766"/>
        <v>1.0003836786253815</v>
      </c>
      <c r="BH373" s="10">
        <f t="shared" si="767"/>
        <v>14.004269826423554</v>
      </c>
      <c r="BI373" s="90"/>
      <c r="BJ373" s="17">
        <f t="shared" si="749"/>
        <v>46366</v>
      </c>
      <c r="BK373" s="16">
        <f t="shared" si="741"/>
        <v>13.307027116033154</v>
      </c>
      <c r="BL373" s="10">
        <f ca="1">IFERROR(AVERAGE(INDIRECT("BK"&amp;AC373-Template!$F$10+1):INDIRECT("BK"&amp;AC373)),0)</f>
        <v>13.393337289940167</v>
      </c>
      <c r="BM373" s="35"/>
      <c r="BN373" s="86"/>
      <c r="BO373" s="35"/>
      <c r="BP373" s="35"/>
      <c r="BQ373" s="35"/>
      <c r="BR373" s="35"/>
      <c r="BS373" s="35"/>
      <c r="BT373" s="35"/>
      <c r="BU373" s="35"/>
      <c r="BV373" s="35"/>
      <c r="BW373" s="35"/>
      <c r="BX373" s="35"/>
      <c r="BY373" s="35"/>
      <c r="BZ373" s="35"/>
      <c r="CA373" s="35"/>
      <c r="CB373" s="35"/>
      <c r="CC373" s="35"/>
      <c r="CD373" s="35"/>
      <c r="CE373" s="35"/>
      <c r="CF373" s="35"/>
      <c r="CG373" s="35"/>
      <c r="CH373" s="35"/>
    </row>
    <row r="374" spans="1:86" ht="15.6" x14ac:dyDescent="0.3">
      <c r="A374" s="35"/>
      <c r="B374" s="86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112" t="str">
        <f>IFERROR(IF((Q373+1)&gt;=Template!$C$5,"-",Q373+1),"-")</f>
        <v>-</v>
      </c>
      <c r="R374" s="89">
        <f>IFERROR(_xll.EfirEndOfDay($E$5,Q374,"LAST","LAST_TRADE_DATE"),0)</f>
        <v>0</v>
      </c>
      <c r="S374" s="35"/>
      <c r="T374" s="17">
        <f t="shared" si="742"/>
        <v>46390</v>
      </c>
      <c r="U374" s="216">
        <f t="shared" si="736"/>
        <v>7</v>
      </c>
      <c r="V374" s="216">
        <f t="shared" si="742"/>
        <v>369</v>
      </c>
      <c r="W374" s="16">
        <f t="shared" si="750"/>
        <v>1.010958904109589</v>
      </c>
      <c r="X374" s="16" t="e">
        <f>IF(Template!$F$7="Linear interpolation",LinInterp($I$5:$I$22,$G$5:$G$22,W374),CubicSpline($I$5:$I$22,$G$5:$G$22,W374))</f>
        <v>#VALUE!</v>
      </c>
      <c r="Y374" s="221" t="e">
        <f t="shared" si="842"/>
        <v>#VALUE!</v>
      </c>
      <c r="Z374" s="221" t="e">
        <f>Y374/PRODUCT($AA$6:AA373)</f>
        <v>#VALUE!</v>
      </c>
      <c r="AA374" s="16" t="e">
        <f t="shared" si="744"/>
        <v>#VALUE!</v>
      </c>
      <c r="AB374" s="10" t="e">
        <f t="shared" si="745"/>
        <v>#VALUE!</v>
      </c>
      <c r="AC374" s="90">
        <f t="shared" si="737"/>
        <v>374</v>
      </c>
      <c r="AD374" s="17">
        <f t="shared" si="746"/>
        <v>46367</v>
      </c>
      <c r="AE374" s="16" t="e">
        <f t="shared" si="738"/>
        <v>#VALUE!</v>
      </c>
      <c r="AF374" s="10">
        <f ca="1">IFERROR(AVERAGE(INDIRECT("AE"&amp;AC374-Template!$F$10+1):INDIRECT("AE"&amp;AC374)),0)</f>
        <v>0</v>
      </c>
      <c r="AG374" s="35"/>
      <c r="AH374" s="86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  <c r="AU374" s="35"/>
      <c r="AV374" s="35"/>
      <c r="AW374" s="112" t="str">
        <f>IFERROR(IF((AW373+1)&gt;=Template!$C$5,"-",AW373+1),"-")</f>
        <v>-</v>
      </c>
      <c r="AX374" s="89">
        <f>IFERROR(_xll.EfirEndOfDay(3342963,AW374,"LAST","LAST_TRADE_DATE",,,,0),0)</f>
        <v>0</v>
      </c>
      <c r="AY374" s="35"/>
      <c r="AZ374" s="17">
        <f t="shared" ref="AZ374" si="850">AZ373+1</f>
        <v>46390</v>
      </c>
      <c r="BA374" s="216">
        <f t="shared" si="762"/>
        <v>7</v>
      </c>
      <c r="BB374" s="216">
        <f t="shared" ref="BB374" si="851">BB373+1</f>
        <v>369</v>
      </c>
      <c r="BC374" s="16">
        <f t="shared" si="764"/>
        <v>1.010958904109589</v>
      </c>
      <c r="BD374" s="16">
        <f>IF(Template!$F$7="Linear interpolation",LinInterp($AO$5:$AO$18,$AM$5:$AM$18,BC374),CubicSpline($AO$5:$AO$18,$AM$5:$AM$18,BC374))</f>
        <v>15.148625857810401</v>
      </c>
      <c r="BE374" s="221">
        <f t="shared" si="845"/>
        <v>1.153267593088505</v>
      </c>
      <c r="BF374" s="221">
        <f>BE374/PRODUCT($BG$6:BG373)</f>
        <v>1.0003828374840558</v>
      </c>
      <c r="BG374" s="16">
        <f t="shared" si="766"/>
        <v>1.0003836786253815</v>
      </c>
      <c r="BH374" s="10">
        <f t="shared" si="767"/>
        <v>14.004269826423554</v>
      </c>
      <c r="BI374" s="90"/>
      <c r="BJ374" s="17">
        <f t="shared" si="749"/>
        <v>46367</v>
      </c>
      <c r="BK374" s="16">
        <f t="shared" si="741"/>
        <v>13.298353513747752</v>
      </c>
      <c r="BL374" s="10">
        <f ca="1">IFERROR(AVERAGE(INDIRECT("BK"&amp;AC374-Template!$F$10+1):INDIRECT("BK"&amp;AC374)),0)</f>
        <v>13.388394338015534</v>
      </c>
      <c r="BM374" s="35"/>
      <c r="BN374" s="86"/>
      <c r="BO374" s="35"/>
      <c r="BP374" s="35"/>
      <c r="BQ374" s="35"/>
      <c r="BR374" s="35"/>
      <c r="BS374" s="35"/>
      <c r="BT374" s="35"/>
      <c r="BU374" s="35"/>
      <c r="BV374" s="35"/>
      <c r="BW374" s="35"/>
      <c r="BX374" s="35"/>
      <c r="BY374" s="35"/>
      <c r="BZ374" s="35"/>
      <c r="CA374" s="35"/>
      <c r="CB374" s="35"/>
      <c r="CC374" s="35"/>
      <c r="CD374" s="35"/>
      <c r="CE374" s="35"/>
      <c r="CF374" s="35"/>
      <c r="CG374" s="35"/>
      <c r="CH374" s="35"/>
    </row>
    <row r="375" spans="1:86" ht="15.6" x14ac:dyDescent="0.3">
      <c r="A375" s="35"/>
      <c r="B375" s="86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112" t="str">
        <f>IFERROR(IF((Q374+1)&gt;=Template!$C$5,"-",Q374+1),"-")</f>
        <v>-</v>
      </c>
      <c r="R375" s="89">
        <f>IFERROR(_xll.EfirEndOfDay($E$5,Q375,"LAST","LAST_TRADE_DATE"),0)</f>
        <v>0</v>
      </c>
      <c r="S375" s="35"/>
      <c r="T375" s="17">
        <f t="shared" si="742"/>
        <v>46391</v>
      </c>
      <c r="U375" s="216">
        <f t="shared" si="736"/>
        <v>1</v>
      </c>
      <c r="V375" s="216">
        <f t="shared" si="742"/>
        <v>370</v>
      </c>
      <c r="W375" s="16">
        <f t="shared" si="750"/>
        <v>1.0136986301369864</v>
      </c>
      <c r="X375" s="16" t="e">
        <f>IF(Template!$F$7="Linear interpolation",LinInterp($I$5:$I$22,$G$5:$G$22,W375),CubicSpline($I$5:$I$22,$G$5:$G$22,W375))</f>
        <v>#VALUE!</v>
      </c>
      <c r="Y375" s="221" t="e">
        <f t="shared" si="842"/>
        <v>#VALUE!</v>
      </c>
      <c r="Z375" s="221" t="e">
        <f>Y375/PRODUCT($AA$6:AA374)</f>
        <v>#VALUE!</v>
      </c>
      <c r="AA375" s="16" t="e">
        <f t="shared" si="744"/>
        <v>#VALUE!</v>
      </c>
      <c r="AB375" s="10" t="e">
        <f t="shared" si="745"/>
        <v>#VALUE!</v>
      </c>
      <c r="AC375" s="90">
        <f t="shared" si="737"/>
        <v>375</v>
      </c>
      <c r="AD375" s="17">
        <f t="shared" si="746"/>
        <v>46368</v>
      </c>
      <c r="AE375" s="16" t="e">
        <f t="shared" si="738"/>
        <v>#VALUE!</v>
      </c>
      <c r="AF375" s="10">
        <f ca="1">IFERROR(AVERAGE(INDIRECT("AE"&amp;AC375-Template!$F$10+1):INDIRECT("AE"&amp;AC375)),0)</f>
        <v>0</v>
      </c>
      <c r="AG375" s="35"/>
      <c r="AH375" s="86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  <c r="AU375" s="35"/>
      <c r="AV375" s="35"/>
      <c r="AW375" s="112" t="str">
        <f>IFERROR(IF((AW374+1)&gt;=Template!$C$5,"-",AW374+1),"-")</f>
        <v>-</v>
      </c>
      <c r="AX375" s="89">
        <f>IFERROR(_xll.EfirEndOfDay(3342963,AW375,"LAST","LAST_TRADE_DATE",,,,0),0)</f>
        <v>0</v>
      </c>
      <c r="AY375" s="35"/>
      <c r="AZ375" s="17">
        <f t="shared" ref="AZ375" si="852">AZ374+1</f>
        <v>46391</v>
      </c>
      <c r="BA375" s="216">
        <f t="shared" si="762"/>
        <v>1</v>
      </c>
      <c r="BB375" s="216">
        <f t="shared" ref="BB375" si="853">BB374+1</f>
        <v>370</v>
      </c>
      <c r="BC375" s="16">
        <f t="shared" si="764"/>
        <v>1.0136986301369864</v>
      </c>
      <c r="BD375" s="16">
        <f>IF(Template!$F$7="Linear interpolation",LinInterp($AO$5:$AO$18,$AM$5:$AM$18,BC375),CubicSpline($AO$5:$AO$18,$AM$5:$AM$18,BC375))</f>
        <v>15.1482071903389</v>
      </c>
      <c r="BE375" s="221">
        <f t="shared" si="845"/>
        <v>1.153709104893361</v>
      </c>
      <c r="BF375" s="221">
        <f>BE375/PRODUCT($BG$6:BG374)</f>
        <v>1.0003819943847219</v>
      </c>
      <c r="BG375" s="16">
        <f t="shared" si="766"/>
        <v>1.0003819943847219</v>
      </c>
      <c r="BH375" s="10">
        <f t="shared" si="767"/>
        <v>13.942795042347967</v>
      </c>
      <c r="BI375" s="90"/>
      <c r="BJ375" s="17">
        <f t="shared" si="749"/>
        <v>46368</v>
      </c>
      <c r="BK375" s="16">
        <f t="shared" si="741"/>
        <v>13.298353513747752</v>
      </c>
      <c r="BL375" s="10">
        <f ca="1">IFERROR(AVERAGE(INDIRECT("BK"&amp;AC375-Template!$F$10+1):INDIRECT("BK"&amp;AC375)),0)</f>
        <v>13.383503557736333</v>
      </c>
      <c r="BM375" s="35"/>
      <c r="BN375" s="86"/>
      <c r="BO375" s="35"/>
      <c r="BP375" s="35"/>
      <c r="BQ375" s="35"/>
      <c r="BR375" s="35"/>
      <c r="BS375" s="35"/>
      <c r="BT375" s="35"/>
      <c r="BU375" s="35"/>
      <c r="BV375" s="35"/>
      <c r="BW375" s="35"/>
      <c r="BX375" s="35"/>
      <c r="BY375" s="35"/>
      <c r="BZ375" s="35"/>
      <c r="CA375" s="35"/>
      <c r="CB375" s="35"/>
      <c r="CC375" s="35"/>
      <c r="CD375" s="35"/>
      <c r="CE375" s="35"/>
      <c r="CF375" s="35"/>
      <c r="CG375" s="35"/>
      <c r="CH375" s="35"/>
    </row>
    <row r="376" spans="1:86" ht="15.6" x14ac:dyDescent="0.3">
      <c r="A376" s="35"/>
      <c r="B376" s="86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112" t="str">
        <f>IFERROR(IF((Q375+1)&gt;=Template!$C$5,"-",Q375+1),"-")</f>
        <v>-</v>
      </c>
      <c r="R376" s="89">
        <f>IFERROR(_xll.EfirEndOfDay($E$5,Q376,"LAST","LAST_TRADE_DATE"),0)</f>
        <v>0</v>
      </c>
      <c r="S376" s="35"/>
      <c r="T376" s="17">
        <f t="shared" si="742"/>
        <v>46392</v>
      </c>
      <c r="U376" s="216">
        <f t="shared" si="736"/>
        <v>2</v>
      </c>
      <c r="V376" s="216">
        <f t="shared" si="742"/>
        <v>371</v>
      </c>
      <c r="W376" s="16">
        <f t="shared" si="750"/>
        <v>1.0164383561643835</v>
      </c>
      <c r="X376" s="16" t="e">
        <f>IF(Template!$F$7="Linear interpolation",LinInterp($I$5:$I$22,$G$5:$G$22,W376),CubicSpline($I$5:$I$22,$G$5:$G$22,W376))</f>
        <v>#VALUE!</v>
      </c>
      <c r="Y376" s="221" t="e">
        <f t="shared" si="842"/>
        <v>#VALUE!</v>
      </c>
      <c r="Z376" s="221" t="e">
        <f>Y376/PRODUCT($AA$6:AA375)</f>
        <v>#VALUE!</v>
      </c>
      <c r="AA376" s="16" t="e">
        <f t="shared" si="744"/>
        <v>#VALUE!</v>
      </c>
      <c r="AB376" s="10" t="e">
        <f t="shared" si="745"/>
        <v>#VALUE!</v>
      </c>
      <c r="AC376" s="90">
        <f t="shared" si="737"/>
        <v>376</v>
      </c>
      <c r="AD376" s="17">
        <f t="shared" si="746"/>
        <v>46369</v>
      </c>
      <c r="AE376" s="16" t="e">
        <f t="shared" si="738"/>
        <v>#VALUE!</v>
      </c>
      <c r="AF376" s="10">
        <f ca="1">IFERROR(AVERAGE(INDIRECT("AE"&amp;AC376-Template!$F$10+1):INDIRECT("AE"&amp;AC376)),0)</f>
        <v>0</v>
      </c>
      <c r="AG376" s="35"/>
      <c r="AH376" s="86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  <c r="AU376" s="35"/>
      <c r="AV376" s="35"/>
      <c r="AW376" s="112" t="str">
        <f>IFERROR(IF((AW375+1)&gt;=Template!$C$5,"-",AW375+1),"-")</f>
        <v>-</v>
      </c>
      <c r="AX376" s="89">
        <f>IFERROR(_xll.EfirEndOfDay(3342963,AW376,"LAST","LAST_TRADE_DATE",,,,0),0)</f>
        <v>0</v>
      </c>
      <c r="AY376" s="35"/>
      <c r="AZ376" s="17">
        <f t="shared" ref="AZ376" si="854">AZ375+1</f>
        <v>46392</v>
      </c>
      <c r="BA376" s="216">
        <f t="shared" si="762"/>
        <v>2</v>
      </c>
      <c r="BB376" s="216">
        <f t="shared" ref="BB376" si="855">BB375+1</f>
        <v>371</v>
      </c>
      <c r="BC376" s="16">
        <f t="shared" si="764"/>
        <v>1.0164383561643835</v>
      </c>
      <c r="BD376" s="16">
        <f>IF(Template!$F$7="Linear interpolation",LinInterp($AO$5:$AO$18,$AM$5:$AM$18,BC376),CubicSpline($AO$5:$AO$18,$AM$5:$AM$18,BC376))</f>
        <v>15.147758737073579</v>
      </c>
      <c r="BE376" s="221">
        <f t="shared" si="845"/>
        <v>1.1541504592583001</v>
      </c>
      <c r="BF376" s="221">
        <f>BE376/PRODUCT($BG$6:BG375)</f>
        <v>1.0003825525542505</v>
      </c>
      <c r="BG376" s="16">
        <f t="shared" si="766"/>
        <v>1.0003825525542505</v>
      </c>
      <c r="BH376" s="10">
        <f t="shared" si="767"/>
        <v>13.963168230141765</v>
      </c>
      <c r="BI376" s="90"/>
      <c r="BJ376" s="17">
        <f t="shared" si="749"/>
        <v>46369</v>
      </c>
      <c r="BK376" s="16">
        <f t="shared" si="741"/>
        <v>13.298353513747752</v>
      </c>
      <c r="BL376" s="10">
        <f ca="1">IFERROR(AVERAGE(INDIRECT("BK"&amp;AC376-Template!$F$10+1):INDIRECT("BK"&amp;AC376)),0)</f>
        <v>13.378671892829392</v>
      </c>
      <c r="BM376" s="35"/>
      <c r="BN376" s="86"/>
      <c r="BO376" s="35"/>
      <c r="BP376" s="35"/>
      <c r="BQ376" s="35"/>
      <c r="BR376" s="35"/>
      <c r="BS376" s="35"/>
      <c r="BT376" s="35"/>
      <c r="BU376" s="35"/>
      <c r="BV376" s="35"/>
      <c r="BW376" s="35"/>
      <c r="BX376" s="35"/>
      <c r="BY376" s="35"/>
      <c r="BZ376" s="35"/>
      <c r="CA376" s="35"/>
      <c r="CB376" s="35"/>
      <c r="CC376" s="35"/>
      <c r="CD376" s="35"/>
      <c r="CE376" s="35"/>
      <c r="CF376" s="35"/>
      <c r="CG376" s="35"/>
      <c r="CH376" s="35"/>
    </row>
    <row r="377" spans="1:86" ht="15.6" x14ac:dyDescent="0.3">
      <c r="A377" s="35"/>
      <c r="B377" s="86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112" t="str">
        <f>IFERROR(IF((Q376+1)&gt;=Template!$C$5,"-",Q376+1),"-")</f>
        <v>-</v>
      </c>
      <c r="R377" s="89">
        <f>IFERROR(_xll.EfirEndOfDay($E$5,Q377,"LAST","LAST_TRADE_DATE"),0)</f>
        <v>0</v>
      </c>
      <c r="S377" s="35"/>
      <c r="T377" s="17">
        <f t="shared" si="742"/>
        <v>46393</v>
      </c>
      <c r="U377" s="216">
        <f t="shared" si="736"/>
        <v>3</v>
      </c>
      <c r="V377" s="216">
        <f t="shared" si="742"/>
        <v>372</v>
      </c>
      <c r="W377" s="16">
        <f t="shared" si="750"/>
        <v>1.0191780821917809</v>
      </c>
      <c r="X377" s="16" t="e">
        <f>IF(Template!$F$7="Linear interpolation",LinInterp($I$5:$I$22,$G$5:$G$22,W377),CubicSpline($I$5:$I$22,$G$5:$G$22,W377))</f>
        <v>#VALUE!</v>
      </c>
      <c r="Y377" s="221" t="e">
        <f t="shared" si="842"/>
        <v>#VALUE!</v>
      </c>
      <c r="Z377" s="221" t="e">
        <f>Y377/PRODUCT($AA$6:AA376)</f>
        <v>#VALUE!</v>
      </c>
      <c r="AA377" s="16" t="e">
        <f t="shared" si="744"/>
        <v>#VALUE!</v>
      </c>
      <c r="AB377" s="10" t="e">
        <f t="shared" si="745"/>
        <v>#VALUE!</v>
      </c>
      <c r="AC377" s="90">
        <f t="shared" si="737"/>
        <v>377</v>
      </c>
      <c r="AD377" s="17">
        <f t="shared" si="746"/>
        <v>46370</v>
      </c>
      <c r="AE377" s="16" t="e">
        <f t="shared" si="738"/>
        <v>#VALUE!</v>
      </c>
      <c r="AF377" s="10">
        <f ca="1">IFERROR(AVERAGE(INDIRECT("AE"&amp;AC377-Template!$F$10+1):INDIRECT("AE"&amp;AC377)),0)</f>
        <v>0</v>
      </c>
      <c r="AG377" s="35"/>
      <c r="AH377" s="86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  <c r="AU377" s="35"/>
      <c r="AV377" s="35"/>
      <c r="AW377" s="112" t="str">
        <f>IFERROR(IF((AW376+1)&gt;=Template!$C$5,"-",AW376+1),"-")</f>
        <v>-</v>
      </c>
      <c r="AX377" s="89">
        <f>IFERROR(_xll.EfirEndOfDay(3342963,AW377,"LAST","LAST_TRADE_DATE",,,,0),0)</f>
        <v>0</v>
      </c>
      <c r="AY377" s="35"/>
      <c r="AZ377" s="17">
        <f t="shared" ref="AZ377" si="856">AZ376+1</f>
        <v>46393</v>
      </c>
      <c r="BA377" s="216">
        <f t="shared" si="762"/>
        <v>3</v>
      </c>
      <c r="BB377" s="216">
        <f t="shared" ref="BB377" si="857">BB376+1</f>
        <v>372</v>
      </c>
      <c r="BC377" s="16">
        <f t="shared" si="764"/>
        <v>1.0191780821917809</v>
      </c>
      <c r="BD377" s="16">
        <f>IF(Template!$F$7="Linear interpolation",LinInterp($AO$5:$AO$18,$AM$5:$AM$18,BC377),CubicSpline($AO$5:$AO$18,$AM$5:$AM$18,BC377))</f>
        <v>15.147280631502346</v>
      </c>
      <c r="BE377" s="221">
        <f t="shared" si="845"/>
        <v>1.154591654779074</v>
      </c>
      <c r="BF377" s="221">
        <f>BE377/PRODUCT($BG$6:BG376)</f>
        <v>1.0003822686351116</v>
      </c>
      <c r="BG377" s="16">
        <f t="shared" si="766"/>
        <v>1.0003822686351116</v>
      </c>
      <c r="BH377" s="10">
        <f t="shared" si="767"/>
        <v>13.952805181573158</v>
      </c>
      <c r="BI377" s="90"/>
      <c r="BJ377" s="17">
        <f t="shared" si="749"/>
        <v>46370</v>
      </c>
      <c r="BK377" s="16">
        <f t="shared" si="741"/>
        <v>13.243460608472146</v>
      </c>
      <c r="BL377" s="10">
        <f ca="1">IFERROR(AVERAGE(INDIRECT("BK"&amp;AC377-Template!$F$10+1):INDIRECT("BK"&amp;AC377)),0)</f>
        <v>13.372010464413258</v>
      </c>
      <c r="BM377" s="35"/>
      <c r="BN377" s="86"/>
      <c r="BO377" s="35"/>
      <c r="BP377" s="35"/>
      <c r="BQ377" s="35"/>
      <c r="BR377" s="35"/>
      <c r="BS377" s="35"/>
      <c r="BT377" s="35"/>
      <c r="BU377" s="35"/>
      <c r="BV377" s="35"/>
      <c r="BW377" s="35"/>
      <c r="BX377" s="35"/>
      <c r="BY377" s="35"/>
      <c r="BZ377" s="35"/>
      <c r="CA377" s="35"/>
      <c r="CB377" s="35"/>
      <c r="CC377" s="35"/>
      <c r="CD377" s="35"/>
      <c r="CE377" s="35"/>
      <c r="CF377" s="35"/>
      <c r="CG377" s="35"/>
      <c r="CH377" s="35"/>
    </row>
    <row r="378" spans="1:86" ht="15.6" x14ac:dyDescent="0.3">
      <c r="A378" s="35"/>
      <c r="B378" s="86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112" t="str">
        <f>IFERROR(IF((Q377+1)&gt;=Template!$C$5,"-",Q377+1),"-")</f>
        <v>-</v>
      </c>
      <c r="R378" s="89">
        <f>IFERROR(_xll.EfirEndOfDay($E$5,Q378,"LAST","LAST_TRADE_DATE"),0)</f>
        <v>0</v>
      </c>
      <c r="S378" s="35"/>
      <c r="T378" s="17">
        <f t="shared" si="742"/>
        <v>46394</v>
      </c>
      <c r="U378" s="216">
        <f t="shared" si="736"/>
        <v>4</v>
      </c>
      <c r="V378" s="216">
        <f t="shared" si="742"/>
        <v>373</v>
      </c>
      <c r="W378" s="16">
        <f t="shared" si="750"/>
        <v>1.021917808219178</v>
      </c>
      <c r="X378" s="16" t="e">
        <f>IF(Template!$F$7="Linear interpolation",LinInterp($I$5:$I$22,$G$5:$G$22,W378),CubicSpline($I$5:$I$22,$G$5:$G$22,W378))</f>
        <v>#VALUE!</v>
      </c>
      <c r="Y378" s="221" t="e">
        <f t="shared" si="842"/>
        <v>#VALUE!</v>
      </c>
      <c r="Z378" s="221" t="e">
        <f>Y378/PRODUCT($AA$6:AA377)</f>
        <v>#VALUE!</v>
      </c>
      <c r="AA378" s="16" t="e">
        <f t="shared" si="744"/>
        <v>#VALUE!</v>
      </c>
      <c r="AB378" s="10" t="e">
        <f t="shared" si="745"/>
        <v>#VALUE!</v>
      </c>
      <c r="AC378" s="90">
        <f t="shared" si="737"/>
        <v>378</v>
      </c>
      <c r="AD378" s="17">
        <f t="shared" si="746"/>
        <v>46371</v>
      </c>
      <c r="AE378" s="16" t="e">
        <f t="shared" si="738"/>
        <v>#VALUE!</v>
      </c>
      <c r="AF378" s="10">
        <f ca="1">IFERROR(AVERAGE(INDIRECT("AE"&amp;AC378-Template!$F$10+1):INDIRECT("AE"&amp;AC378)),0)</f>
        <v>0</v>
      </c>
      <c r="AG378" s="35"/>
      <c r="AH378" s="86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U378" s="35"/>
      <c r="AV378" s="35"/>
      <c r="AW378" s="112" t="str">
        <f>IFERROR(IF((AW377+1)&gt;=Template!$C$5,"-",AW377+1),"-")</f>
        <v>-</v>
      </c>
      <c r="AX378" s="89">
        <f>IFERROR(_xll.EfirEndOfDay(3342963,AW378,"LAST","LAST_TRADE_DATE",,,,0),0)</f>
        <v>0</v>
      </c>
      <c r="AY378" s="35"/>
      <c r="AZ378" s="17">
        <f t="shared" ref="AZ378" si="858">AZ377+1</f>
        <v>46394</v>
      </c>
      <c r="BA378" s="216">
        <f t="shared" si="762"/>
        <v>4</v>
      </c>
      <c r="BB378" s="216">
        <f t="shared" ref="BB378" si="859">BB377+1</f>
        <v>373</v>
      </c>
      <c r="BC378" s="16">
        <f t="shared" si="764"/>
        <v>1.021917808219178</v>
      </c>
      <c r="BD378" s="16">
        <f>IF(Template!$F$7="Linear interpolation",LinInterp($AO$5:$AO$18,$AM$5:$AM$18,BC378),CubicSpline($AO$5:$AO$18,$AM$5:$AM$18,BC378))</f>
        <v>15.146773007113115</v>
      </c>
      <c r="BE378" s="221">
        <f t="shared" si="845"/>
        <v>1.1550326900642014</v>
      </c>
      <c r="BF378" s="221">
        <f>BE378/PRODUCT($BG$6:BG377)</f>
        <v>1.0003819837804144</v>
      </c>
      <c r="BG378" s="16">
        <f t="shared" si="766"/>
        <v>1.0003819837804144</v>
      </c>
      <c r="BH378" s="10">
        <f t="shared" si="767"/>
        <v>13.942407985126692</v>
      </c>
      <c r="BI378" s="90"/>
      <c r="BJ378" s="17">
        <f t="shared" si="749"/>
        <v>46371</v>
      </c>
      <c r="BK378" s="16">
        <f t="shared" si="741"/>
        <v>13.260795124915404</v>
      </c>
      <c r="BL378" s="10">
        <f ca="1">IFERROR(AVERAGE(INDIRECT("BK"&amp;AC378-Template!$F$10+1):INDIRECT("BK"&amp;AC378)),0)</f>
        <v>13.365926853211901</v>
      </c>
      <c r="BM378" s="35"/>
      <c r="BN378" s="86"/>
      <c r="BO378" s="35"/>
      <c r="BP378" s="35"/>
      <c r="BQ378" s="35"/>
      <c r="BR378" s="35"/>
      <c r="BS378" s="35"/>
      <c r="BT378" s="35"/>
      <c r="BU378" s="35"/>
      <c r="BV378" s="35"/>
      <c r="BW378" s="35"/>
      <c r="BX378" s="35"/>
      <c r="BY378" s="35"/>
      <c r="BZ378" s="35"/>
      <c r="CA378" s="35"/>
      <c r="CB378" s="35"/>
      <c r="CC378" s="35"/>
      <c r="CD378" s="35"/>
      <c r="CE378" s="35"/>
      <c r="CF378" s="35"/>
      <c r="CG378" s="35"/>
      <c r="CH378" s="35"/>
    </row>
    <row r="379" spans="1:86" ht="15.6" x14ac:dyDescent="0.3">
      <c r="A379" s="35"/>
      <c r="B379" s="86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112" t="str">
        <f>IFERROR(IF((Q378+1)&gt;=Template!$C$5,"-",Q378+1),"-")</f>
        <v>-</v>
      </c>
      <c r="R379" s="89">
        <f>IFERROR(_xll.EfirEndOfDay($E$5,Q379,"LAST","LAST_TRADE_DATE"),0)</f>
        <v>0</v>
      </c>
      <c r="S379" s="35"/>
      <c r="T379" s="17">
        <f t="shared" si="742"/>
        <v>46395</v>
      </c>
      <c r="U379" s="216">
        <f t="shared" si="736"/>
        <v>5</v>
      </c>
      <c r="V379" s="216">
        <f t="shared" si="742"/>
        <v>374</v>
      </c>
      <c r="W379" s="16">
        <f t="shared" si="750"/>
        <v>1.0246575342465754</v>
      </c>
      <c r="X379" s="16" t="e">
        <f>IF(Template!$F$7="Linear interpolation",LinInterp($I$5:$I$22,$G$5:$G$22,W379),CubicSpline($I$5:$I$22,$G$5:$G$22,W379))</f>
        <v>#VALUE!</v>
      </c>
      <c r="Y379" s="221" t="e">
        <f t="shared" si="842"/>
        <v>#VALUE!</v>
      </c>
      <c r="Z379" s="221" t="e">
        <f>Y379/PRODUCT($AA$6:AA378)</f>
        <v>#VALUE!</v>
      </c>
      <c r="AA379" s="16" t="e">
        <f t="shared" si="744"/>
        <v>#VALUE!</v>
      </c>
      <c r="AB379" s="10" t="e">
        <f t="shared" si="745"/>
        <v>#VALUE!</v>
      </c>
      <c r="AC379" s="90">
        <f t="shared" si="737"/>
        <v>379</v>
      </c>
      <c r="AD379" s="17">
        <f t="shared" si="746"/>
        <v>46372</v>
      </c>
      <c r="AE379" s="16" t="e">
        <f t="shared" si="738"/>
        <v>#VALUE!</v>
      </c>
      <c r="AF379" s="10">
        <f ca="1">IFERROR(AVERAGE(INDIRECT("AE"&amp;AC379-Template!$F$10+1):INDIRECT("AE"&amp;AC379)),0)</f>
        <v>0</v>
      </c>
      <c r="AG379" s="35"/>
      <c r="AH379" s="86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112" t="str">
        <f>IFERROR(IF((AW378+1)&gt;=Template!$C$5,"-",AW378+1),"-")</f>
        <v>-</v>
      </c>
      <c r="AX379" s="89">
        <f>IFERROR(_xll.EfirEndOfDay(3342963,AW379,"LAST","LAST_TRADE_DATE",,,,0),0)</f>
        <v>0</v>
      </c>
      <c r="AY379" s="35"/>
      <c r="AZ379" s="17">
        <f t="shared" ref="AZ379" si="860">AZ378+1</f>
        <v>46395</v>
      </c>
      <c r="BA379" s="216">
        <f t="shared" si="762"/>
        <v>5</v>
      </c>
      <c r="BB379" s="216">
        <f t="shared" ref="BB379" si="861">BB378+1</f>
        <v>374</v>
      </c>
      <c r="BC379" s="16">
        <f t="shared" si="764"/>
        <v>1.0246575342465754</v>
      </c>
      <c r="BD379" s="16">
        <f>IF(Template!$F$7="Linear interpolation",LinInterp($AO$5:$AO$18,$AM$5:$AM$18,BC379),CubicSpline($AO$5:$AO$18,$AM$5:$AM$18,BC379))</f>
        <v>15.146235997393797</v>
      </c>
      <c r="BE379" s="221">
        <f t="shared" si="845"/>
        <v>1.1554735637349973</v>
      </c>
      <c r="BF379" s="221">
        <f>BE379/PRODUCT($BG$6:BG378)</f>
        <v>1.0003816980026525</v>
      </c>
      <c r="BG379" s="16">
        <f t="shared" si="766"/>
        <v>1.0003816980026525</v>
      </c>
      <c r="BH379" s="10">
        <f t="shared" si="767"/>
        <v>13.931977096817372</v>
      </c>
      <c r="BI379" s="90"/>
      <c r="BJ379" s="17">
        <f t="shared" si="749"/>
        <v>46372</v>
      </c>
      <c r="BK379" s="16">
        <f t="shared" si="741"/>
        <v>13.250676884588586</v>
      </c>
      <c r="BL379" s="10">
        <f ca="1">IFERROR(AVERAGE(INDIRECT("BK"&amp;AC379-Template!$F$10+1):INDIRECT("BK"&amp;AC379)),0)</f>
        <v>13.359931432590423</v>
      </c>
      <c r="BM379" s="35"/>
      <c r="BN379" s="86"/>
      <c r="BO379" s="35"/>
      <c r="BP379" s="35"/>
      <c r="BQ379" s="35"/>
      <c r="BR379" s="35"/>
      <c r="BS379" s="35"/>
      <c r="BT379" s="35"/>
      <c r="BU379" s="35"/>
      <c r="BV379" s="35"/>
      <c r="BW379" s="35"/>
      <c r="BX379" s="35"/>
      <c r="BY379" s="35"/>
      <c r="BZ379" s="35"/>
      <c r="CA379" s="35"/>
      <c r="CB379" s="35"/>
      <c r="CC379" s="35"/>
      <c r="CD379" s="35"/>
      <c r="CE379" s="35"/>
      <c r="CF379" s="35"/>
      <c r="CG379" s="35"/>
      <c r="CH379" s="35"/>
    </row>
    <row r="380" spans="1:86" ht="15.6" x14ac:dyDescent="0.3">
      <c r="A380" s="35"/>
      <c r="B380" s="86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112" t="str">
        <f>IFERROR(IF((Q379+1)&gt;=Template!$C$5,"-",Q379+1),"-")</f>
        <v>-</v>
      </c>
      <c r="R380" s="89">
        <f>IFERROR(_xll.EfirEndOfDay($E$5,Q380,"LAST","LAST_TRADE_DATE"),0)</f>
        <v>0</v>
      </c>
      <c r="S380" s="35"/>
      <c r="T380" s="17">
        <f t="shared" si="742"/>
        <v>46396</v>
      </c>
      <c r="U380" s="216">
        <f t="shared" si="736"/>
        <v>6</v>
      </c>
      <c r="V380" s="216">
        <f t="shared" si="742"/>
        <v>375</v>
      </c>
      <c r="W380" s="16">
        <f t="shared" si="750"/>
        <v>1.0273972602739727</v>
      </c>
      <c r="X380" s="16" t="e">
        <f>IF(Template!$F$7="Linear interpolation",LinInterp($I$5:$I$22,$G$5:$G$22,W380),CubicSpline($I$5:$I$22,$G$5:$G$22,W380))</f>
        <v>#VALUE!</v>
      </c>
      <c r="Y380" s="221" t="e">
        <f t="shared" si="842"/>
        <v>#VALUE!</v>
      </c>
      <c r="Z380" s="221" t="e">
        <f>Y380/PRODUCT($AA$6:AA379)</f>
        <v>#VALUE!</v>
      </c>
      <c r="AA380" s="16" t="e">
        <f t="shared" si="744"/>
        <v>#VALUE!</v>
      </c>
      <c r="AB380" s="10" t="e">
        <f t="shared" si="745"/>
        <v>#VALUE!</v>
      </c>
      <c r="AC380" s="90">
        <f t="shared" si="737"/>
        <v>380</v>
      </c>
      <c r="AD380" s="17">
        <f t="shared" si="746"/>
        <v>46373</v>
      </c>
      <c r="AE380" s="16" t="e">
        <f t="shared" si="738"/>
        <v>#VALUE!</v>
      </c>
      <c r="AF380" s="10">
        <f ca="1">IFERROR(AVERAGE(INDIRECT("AE"&amp;AC380-Template!$F$10+1):INDIRECT("AE"&amp;AC380)),0)</f>
        <v>0</v>
      </c>
      <c r="AG380" s="35"/>
      <c r="AH380" s="86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U380" s="35"/>
      <c r="AV380" s="35"/>
      <c r="AW380" s="112" t="str">
        <f>IFERROR(IF((AW379+1)&gt;=Template!$C$5,"-",AW379+1),"-")</f>
        <v>-</v>
      </c>
      <c r="AX380" s="89">
        <f>IFERROR(_xll.EfirEndOfDay(3342963,AW380,"LAST","LAST_TRADE_DATE",,,,0),0)</f>
        <v>0</v>
      </c>
      <c r="AY380" s="35"/>
      <c r="AZ380" s="17">
        <f t="shared" ref="AZ380" si="862">AZ379+1</f>
        <v>46396</v>
      </c>
      <c r="BA380" s="216">
        <f t="shared" si="762"/>
        <v>6</v>
      </c>
      <c r="BB380" s="216">
        <f t="shared" ref="BB380" si="863">BB379+1</f>
        <v>375</v>
      </c>
      <c r="BC380" s="16">
        <f t="shared" si="764"/>
        <v>1.0273972602739727</v>
      </c>
      <c r="BD380" s="16">
        <f>IF(Template!$F$7="Linear interpolation",LinInterp($AO$5:$AO$18,$AM$5:$AM$18,BC380),CubicSpline($AO$5:$AO$18,$AM$5:$AM$18,BC380))</f>
        <v>15.145669735832298</v>
      </c>
      <c r="BE380" s="221">
        <f t="shared" si="845"/>
        <v>1.155914274425603</v>
      </c>
      <c r="BF380" s="221">
        <f>BE380/PRODUCT($BG$6:BG379)</f>
        <v>1.0003814113143197</v>
      </c>
      <c r="BG380" s="16">
        <f t="shared" si="766"/>
        <v>1.0003816980026525</v>
      </c>
      <c r="BH380" s="10">
        <f t="shared" si="767"/>
        <v>13.931977096817372</v>
      </c>
      <c r="BI380" s="90"/>
      <c r="BJ380" s="17">
        <f t="shared" si="749"/>
        <v>46373</v>
      </c>
      <c r="BK380" s="16">
        <f t="shared" si="741"/>
        <v>13.240262142473313</v>
      </c>
      <c r="BL380" s="10">
        <f ca="1">IFERROR(AVERAGE(INDIRECT("BK"&amp;AC380-Template!$F$10+1):INDIRECT("BK"&amp;AC380)),0)</f>
        <v>13.35347106728052</v>
      </c>
      <c r="BM380" s="35"/>
      <c r="BN380" s="86"/>
      <c r="BO380" s="35"/>
      <c r="BP380" s="35"/>
      <c r="BQ380" s="35"/>
      <c r="BR380" s="35"/>
      <c r="BS380" s="35"/>
      <c r="BT380" s="35"/>
      <c r="BU380" s="35"/>
      <c r="BV380" s="35"/>
      <c r="BW380" s="35"/>
      <c r="BX380" s="35"/>
      <c r="BY380" s="35"/>
      <c r="BZ380" s="35"/>
      <c r="CA380" s="35"/>
      <c r="CB380" s="35"/>
      <c r="CC380" s="35"/>
      <c r="CD380" s="35"/>
      <c r="CE380" s="35"/>
      <c r="CF380" s="35"/>
      <c r="CG380" s="35"/>
      <c r="CH380" s="35"/>
    </row>
    <row r="381" spans="1:86" ht="15.6" x14ac:dyDescent="0.3">
      <c r="A381" s="35"/>
      <c r="B381" s="86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112" t="str">
        <f>IFERROR(IF((Q380+1)&gt;=Template!$C$5,"-",Q380+1),"-")</f>
        <v>-</v>
      </c>
      <c r="R381" s="89">
        <f>IFERROR(_xll.EfirEndOfDay($E$5,Q381,"LAST","LAST_TRADE_DATE"),0)</f>
        <v>0</v>
      </c>
      <c r="S381" s="35"/>
      <c r="T381" s="17">
        <f t="shared" si="742"/>
        <v>46397</v>
      </c>
      <c r="U381" s="216">
        <f t="shared" si="736"/>
        <v>7</v>
      </c>
      <c r="V381" s="216">
        <f t="shared" si="742"/>
        <v>376</v>
      </c>
      <c r="W381" s="16">
        <f t="shared" si="750"/>
        <v>1.0301369863013699</v>
      </c>
      <c r="X381" s="16" t="e">
        <f>IF(Template!$F$7="Linear interpolation",LinInterp($I$5:$I$22,$G$5:$G$22,W381),CubicSpline($I$5:$I$22,$G$5:$G$22,W381))</f>
        <v>#VALUE!</v>
      </c>
      <c r="Y381" s="221" t="e">
        <f t="shared" si="842"/>
        <v>#VALUE!</v>
      </c>
      <c r="Z381" s="221" t="e">
        <f>Y381/PRODUCT($AA$6:AA380)</f>
        <v>#VALUE!</v>
      </c>
      <c r="AA381" s="16" t="e">
        <f t="shared" si="744"/>
        <v>#VALUE!</v>
      </c>
      <c r="AB381" s="10" t="e">
        <f t="shared" si="745"/>
        <v>#VALUE!</v>
      </c>
      <c r="AC381" s="90">
        <f t="shared" si="737"/>
        <v>381</v>
      </c>
      <c r="AD381" s="17">
        <f t="shared" si="746"/>
        <v>46374</v>
      </c>
      <c r="AE381" s="16" t="e">
        <f t="shared" si="738"/>
        <v>#VALUE!</v>
      </c>
      <c r="AF381" s="10">
        <f ca="1">IFERROR(AVERAGE(INDIRECT("AE"&amp;AC381-Template!$F$10+1):INDIRECT("AE"&amp;AC381)),0)</f>
        <v>0</v>
      </c>
      <c r="AG381" s="35"/>
      <c r="AH381" s="86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U381" s="35"/>
      <c r="AV381" s="35"/>
      <c r="AW381" s="112" t="str">
        <f>IFERROR(IF((AW380+1)&gt;=Template!$C$5,"-",AW380+1),"-")</f>
        <v>-</v>
      </c>
      <c r="AX381" s="89">
        <f>IFERROR(_xll.EfirEndOfDay(3342963,AW381,"LAST","LAST_TRADE_DATE",,,,0),0)</f>
        <v>0</v>
      </c>
      <c r="AY381" s="35"/>
      <c r="AZ381" s="17">
        <f t="shared" ref="AZ381" si="864">AZ380+1</f>
        <v>46397</v>
      </c>
      <c r="BA381" s="216">
        <f t="shared" si="762"/>
        <v>7</v>
      </c>
      <c r="BB381" s="216">
        <f t="shared" ref="BB381" si="865">BB380+1</f>
        <v>376</v>
      </c>
      <c r="BC381" s="16">
        <f t="shared" si="764"/>
        <v>1.0301369863013699</v>
      </c>
      <c r="BD381" s="16">
        <f>IF(Template!$F$7="Linear interpolation",LinInterp($AO$5:$AO$18,$AM$5:$AM$18,BC381),CubicSpline($AO$5:$AO$18,$AM$5:$AM$18,BC381))</f>
        <v>15.145074355916531</v>
      </c>
      <c r="BE381" s="221">
        <f t="shared" si="845"/>
        <v>1.1563548207830165</v>
      </c>
      <c r="BF381" s="221">
        <f>BE381/PRODUCT($BG$6:BG380)</f>
        <v>1.0003808370397418</v>
      </c>
      <c r="BG381" s="16">
        <f t="shared" si="766"/>
        <v>1.0003816980026525</v>
      </c>
      <c r="BH381" s="10">
        <f t="shared" si="767"/>
        <v>13.931977096817372</v>
      </c>
      <c r="BI381" s="90"/>
      <c r="BJ381" s="17">
        <f t="shared" si="749"/>
        <v>46374</v>
      </c>
      <c r="BK381" s="16">
        <f t="shared" si="741"/>
        <v>13.229548383565714</v>
      </c>
      <c r="BL381" s="10">
        <f ca="1">IFERROR(AVERAGE(INDIRECT("BK"&amp;AC381-Template!$F$10+1):INDIRECT("BK"&amp;AC381)),0)</f>
        <v>13.346748744111848</v>
      </c>
      <c r="BM381" s="35"/>
      <c r="BN381" s="86"/>
      <c r="BO381" s="35"/>
      <c r="BP381" s="35"/>
      <c r="BQ381" s="35"/>
      <c r="BR381" s="35"/>
      <c r="BS381" s="35"/>
      <c r="BT381" s="35"/>
      <c r="BU381" s="35"/>
      <c r="BV381" s="35"/>
      <c r="BW381" s="35"/>
      <c r="BX381" s="35"/>
      <c r="BY381" s="35"/>
      <c r="BZ381" s="35"/>
      <c r="CA381" s="35"/>
      <c r="CB381" s="35"/>
      <c r="CC381" s="35"/>
      <c r="CD381" s="35"/>
      <c r="CE381" s="35"/>
      <c r="CF381" s="35"/>
      <c r="CG381" s="35"/>
      <c r="CH381" s="35"/>
    </row>
    <row r="382" spans="1:86" ht="15.6" x14ac:dyDescent="0.3">
      <c r="A382" s="35"/>
      <c r="B382" s="86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112" t="str">
        <f>IFERROR(IF((Q381+1)&gt;=Template!$C$5,"-",Q381+1),"-")</f>
        <v>-</v>
      </c>
      <c r="R382" s="89">
        <f>IFERROR(_xll.EfirEndOfDay($E$5,Q382,"LAST","LAST_TRADE_DATE"),0)</f>
        <v>0</v>
      </c>
      <c r="S382" s="35"/>
      <c r="T382" s="17">
        <f t="shared" si="742"/>
        <v>46398</v>
      </c>
      <c r="U382" s="216">
        <f t="shared" si="736"/>
        <v>1</v>
      </c>
      <c r="V382" s="216">
        <f t="shared" si="742"/>
        <v>377</v>
      </c>
      <c r="W382" s="16">
        <f t="shared" si="750"/>
        <v>1.0328767123287672</v>
      </c>
      <c r="X382" s="16" t="e">
        <f>IF(Template!$F$7="Linear interpolation",LinInterp($I$5:$I$22,$G$5:$G$22,W382),CubicSpline($I$5:$I$22,$G$5:$G$22,W382))</f>
        <v>#VALUE!</v>
      </c>
      <c r="Y382" s="221" t="e">
        <f t="shared" si="842"/>
        <v>#VALUE!</v>
      </c>
      <c r="Z382" s="221" t="e">
        <f>Y382/PRODUCT($AA$6:AA381)</f>
        <v>#VALUE!</v>
      </c>
      <c r="AA382" s="16" t="e">
        <f t="shared" si="744"/>
        <v>#VALUE!</v>
      </c>
      <c r="AB382" s="10" t="e">
        <f t="shared" si="745"/>
        <v>#VALUE!</v>
      </c>
      <c r="AC382" s="90">
        <f t="shared" si="737"/>
        <v>382</v>
      </c>
      <c r="AD382" s="17">
        <f t="shared" si="746"/>
        <v>46375</v>
      </c>
      <c r="AE382" s="16" t="e">
        <f t="shared" si="738"/>
        <v>#VALUE!</v>
      </c>
      <c r="AF382" s="10">
        <f ca="1">IFERROR(AVERAGE(INDIRECT("AE"&amp;AC382-Template!$F$10+1):INDIRECT("AE"&amp;AC382)),0)</f>
        <v>0</v>
      </c>
      <c r="AG382" s="35"/>
      <c r="AH382" s="86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  <c r="AU382" s="35"/>
      <c r="AV382" s="35"/>
      <c r="AW382" s="112" t="str">
        <f>IFERROR(IF((AW381+1)&gt;=Template!$C$5,"-",AW381+1),"-")</f>
        <v>-</v>
      </c>
      <c r="AX382" s="89">
        <f>IFERROR(_xll.EfirEndOfDay(3342963,AW382,"LAST","LAST_TRADE_DATE",,,,0),0)</f>
        <v>0</v>
      </c>
      <c r="AY382" s="35"/>
      <c r="AZ382" s="17">
        <f t="shared" ref="AZ382" si="866">AZ381+1</f>
        <v>46398</v>
      </c>
      <c r="BA382" s="216">
        <f t="shared" si="762"/>
        <v>1</v>
      </c>
      <c r="BB382" s="216">
        <f t="shared" ref="BB382" si="867">BB381+1</f>
        <v>377</v>
      </c>
      <c r="BC382" s="16">
        <f t="shared" si="764"/>
        <v>1.0328767123287672</v>
      </c>
      <c r="BD382" s="16">
        <f>IF(Template!$F$7="Linear interpolation",LinInterp($AO$5:$AO$18,$AM$5:$AM$18,BC382),CubicSpline($AO$5:$AO$18,$AM$5:$AM$18,BC382))</f>
        <v>15.144449991134406</v>
      </c>
      <c r="BE382" s="221">
        <f t="shared" si="845"/>
        <v>1.1567952014671221</v>
      </c>
      <c r="BF382" s="221">
        <f>BE382/PRODUCT($BG$6:BG381)</f>
        <v>1.0003799742937503</v>
      </c>
      <c r="BG382" s="16">
        <f t="shared" si="766"/>
        <v>1.0003799742937503</v>
      </c>
      <c r="BH382" s="10">
        <f t="shared" si="767"/>
        <v>13.869061721884179</v>
      </c>
      <c r="BI382" s="90"/>
      <c r="BJ382" s="17">
        <f t="shared" si="749"/>
        <v>46375</v>
      </c>
      <c r="BK382" s="16">
        <f t="shared" si="741"/>
        <v>13.229548383565714</v>
      </c>
      <c r="BL382" s="10">
        <f ca="1">IFERROR(AVERAGE(INDIRECT("BK"&amp;AC382-Template!$F$10+1):INDIRECT("BK"&amp;AC382)),0)</f>
        <v>13.340129064301269</v>
      </c>
      <c r="BM382" s="35"/>
      <c r="BN382" s="86"/>
      <c r="BO382" s="35"/>
      <c r="BP382" s="35"/>
      <c r="BQ382" s="35"/>
      <c r="BR382" s="35"/>
      <c r="BS382" s="35"/>
      <c r="BT382" s="35"/>
      <c r="BU382" s="35"/>
      <c r="BV382" s="35"/>
      <c r="BW382" s="35"/>
      <c r="BX382" s="35"/>
      <c r="BY382" s="35"/>
      <c r="BZ382" s="35"/>
      <c r="CA382" s="35"/>
      <c r="CB382" s="35"/>
      <c r="CC382" s="35"/>
      <c r="CD382" s="35"/>
      <c r="CE382" s="35"/>
      <c r="CF382" s="35"/>
      <c r="CG382" s="35"/>
      <c r="CH382" s="35"/>
    </row>
    <row r="383" spans="1:86" ht="15.6" x14ac:dyDescent="0.3">
      <c r="A383" s="35"/>
      <c r="B383" s="86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112" t="str">
        <f>IFERROR(IF((Q382+1)&gt;=Template!$C$5,"-",Q382+1),"-")</f>
        <v>-</v>
      </c>
      <c r="R383" s="89">
        <f>IFERROR(_xll.EfirEndOfDay($E$5,Q383,"LAST","LAST_TRADE_DATE"),0)</f>
        <v>0</v>
      </c>
      <c r="S383" s="35"/>
      <c r="T383" s="17">
        <f t="shared" si="742"/>
        <v>46399</v>
      </c>
      <c r="U383" s="216">
        <f t="shared" si="736"/>
        <v>2</v>
      </c>
      <c r="V383" s="216">
        <f t="shared" si="742"/>
        <v>378</v>
      </c>
      <c r="W383" s="16">
        <f t="shared" si="750"/>
        <v>1.0356164383561643</v>
      </c>
      <c r="X383" s="16" t="e">
        <f>IF(Template!$F$7="Linear interpolation",LinInterp($I$5:$I$22,$G$5:$G$22,W383),CubicSpline($I$5:$I$22,$G$5:$G$22,W383))</f>
        <v>#VALUE!</v>
      </c>
      <c r="Y383" s="221" t="e">
        <f t="shared" si="842"/>
        <v>#VALUE!</v>
      </c>
      <c r="Z383" s="221" t="e">
        <f>Y383/PRODUCT($AA$6:AA382)</f>
        <v>#VALUE!</v>
      </c>
      <c r="AA383" s="16" t="e">
        <f t="shared" si="744"/>
        <v>#VALUE!</v>
      </c>
      <c r="AB383" s="10" t="e">
        <f t="shared" si="745"/>
        <v>#VALUE!</v>
      </c>
      <c r="AC383" s="90">
        <f t="shared" si="737"/>
        <v>383</v>
      </c>
      <c r="AD383" s="17">
        <f t="shared" si="746"/>
        <v>46376</v>
      </c>
      <c r="AE383" s="16" t="e">
        <f t="shared" si="738"/>
        <v>#VALUE!</v>
      </c>
      <c r="AF383" s="10">
        <f ca="1">IFERROR(AVERAGE(INDIRECT("AE"&amp;AC383-Template!$F$10+1):INDIRECT("AE"&amp;AC383)),0)</f>
        <v>0</v>
      </c>
      <c r="AG383" s="35"/>
      <c r="AH383" s="86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  <c r="AU383" s="35"/>
      <c r="AV383" s="35"/>
      <c r="AW383" s="112" t="str">
        <f>IFERROR(IF((AW382+1)&gt;=Template!$C$5,"-",AW382+1),"-")</f>
        <v>-</v>
      </c>
      <c r="AX383" s="89">
        <f>IFERROR(_xll.EfirEndOfDay(3342963,AW383,"LAST","LAST_TRADE_DATE",,,,0),0)</f>
        <v>0</v>
      </c>
      <c r="AY383" s="35"/>
      <c r="AZ383" s="17">
        <f t="shared" ref="AZ383" si="868">AZ382+1</f>
        <v>46399</v>
      </c>
      <c r="BA383" s="216">
        <f t="shared" si="762"/>
        <v>2</v>
      </c>
      <c r="BB383" s="216">
        <f t="shared" ref="BB383" si="869">BB382+1</f>
        <v>378</v>
      </c>
      <c r="BC383" s="16">
        <f t="shared" si="764"/>
        <v>1.0356164383561643</v>
      </c>
      <c r="BD383" s="16">
        <f>IF(Template!$F$7="Linear interpolation",LinInterp($AO$5:$AO$18,$AM$5:$AM$18,BC383),CubicSpline($AO$5:$AO$18,$AM$5:$AM$18,BC383))</f>
        <v>15.143796774973834</v>
      </c>
      <c r="BE383" s="221">
        <f t="shared" si="845"/>
        <v>1.1572354151507214</v>
      </c>
      <c r="BF383" s="221">
        <f>BE383/PRODUCT($BG$6:BG382)</f>
        <v>1.0003805459108415</v>
      </c>
      <c r="BG383" s="16">
        <f t="shared" si="766"/>
        <v>1.0003805459108415</v>
      </c>
      <c r="BH383" s="10">
        <f t="shared" si="767"/>
        <v>13.889925745713573</v>
      </c>
      <c r="BI383" s="90"/>
      <c r="BJ383" s="17">
        <f t="shared" si="749"/>
        <v>46376</v>
      </c>
      <c r="BK383" s="16">
        <f t="shared" si="741"/>
        <v>13.229548383565714</v>
      </c>
      <c r="BL383" s="10">
        <f ca="1">IFERROR(AVERAGE(INDIRECT("BK"&amp;AC383-Template!$F$10+1):INDIRECT("BK"&amp;AC383)),0)</f>
        <v>13.33361959188006</v>
      </c>
      <c r="BM383" s="35"/>
      <c r="BN383" s="86"/>
      <c r="BO383" s="35"/>
      <c r="BP383" s="35"/>
      <c r="BQ383" s="35"/>
      <c r="BR383" s="35"/>
      <c r="BS383" s="35"/>
      <c r="BT383" s="35"/>
      <c r="BU383" s="35"/>
      <c r="BV383" s="35"/>
      <c r="BW383" s="35"/>
      <c r="BX383" s="35"/>
      <c r="BY383" s="35"/>
      <c r="BZ383" s="35"/>
      <c r="CA383" s="35"/>
      <c r="CB383" s="35"/>
      <c r="CC383" s="35"/>
      <c r="CD383" s="35"/>
      <c r="CE383" s="35"/>
      <c r="CF383" s="35"/>
      <c r="CG383" s="35"/>
      <c r="CH383" s="35"/>
    </row>
    <row r="384" spans="1:86" ht="15.6" x14ac:dyDescent="0.3">
      <c r="A384" s="35"/>
      <c r="B384" s="86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112" t="str">
        <f>IFERROR(IF((Q383+1)&gt;=Template!$C$5,"-",Q383+1),"-")</f>
        <v>-</v>
      </c>
      <c r="R384" s="89">
        <f>IFERROR(_xll.EfirEndOfDay($E$5,Q384,"LAST","LAST_TRADE_DATE"),0)</f>
        <v>0</v>
      </c>
      <c r="S384" s="35"/>
      <c r="T384" s="17">
        <f t="shared" si="742"/>
        <v>46400</v>
      </c>
      <c r="U384" s="216">
        <f t="shared" si="736"/>
        <v>3</v>
      </c>
      <c r="V384" s="216">
        <f t="shared" si="742"/>
        <v>379</v>
      </c>
      <c r="W384" s="16">
        <f t="shared" si="750"/>
        <v>1.0383561643835617</v>
      </c>
      <c r="X384" s="16" t="e">
        <f>IF(Template!$F$7="Linear interpolation",LinInterp($I$5:$I$22,$G$5:$G$22,W384),CubicSpline($I$5:$I$22,$G$5:$G$22,W384))</f>
        <v>#VALUE!</v>
      </c>
      <c r="Y384" s="221" t="e">
        <f t="shared" si="842"/>
        <v>#VALUE!</v>
      </c>
      <c r="Z384" s="221" t="e">
        <f>Y384/PRODUCT($AA$6:AA383)</f>
        <v>#VALUE!</v>
      </c>
      <c r="AA384" s="16" t="e">
        <f t="shared" si="744"/>
        <v>#VALUE!</v>
      </c>
      <c r="AB384" s="10" t="e">
        <f t="shared" si="745"/>
        <v>#VALUE!</v>
      </c>
      <c r="AC384" s="90">
        <f t="shared" si="737"/>
        <v>384</v>
      </c>
      <c r="AD384" s="17">
        <f t="shared" si="746"/>
        <v>46377</v>
      </c>
      <c r="AE384" s="16" t="e">
        <f t="shared" si="738"/>
        <v>#VALUE!</v>
      </c>
      <c r="AF384" s="10">
        <f ca="1">IFERROR(AVERAGE(INDIRECT("AE"&amp;AC384-Template!$F$10+1):INDIRECT("AE"&amp;AC384)),0)</f>
        <v>0</v>
      </c>
      <c r="AG384" s="35"/>
      <c r="AH384" s="86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  <c r="AU384" s="35"/>
      <c r="AV384" s="35"/>
      <c r="AW384" s="112" t="str">
        <f>IFERROR(IF((AW383+1)&gt;=Template!$C$5,"-",AW383+1),"-")</f>
        <v>-</v>
      </c>
      <c r="AX384" s="89">
        <f>IFERROR(_xll.EfirEndOfDay(3342963,AW384,"LAST","LAST_TRADE_DATE",,,,0),0)</f>
        <v>0</v>
      </c>
      <c r="AY384" s="35"/>
      <c r="AZ384" s="17">
        <f t="shared" ref="AZ384" si="870">AZ383+1</f>
        <v>46400</v>
      </c>
      <c r="BA384" s="216">
        <f t="shared" si="762"/>
        <v>3</v>
      </c>
      <c r="BB384" s="216">
        <f t="shared" ref="BB384" si="871">BB383+1</f>
        <v>379</v>
      </c>
      <c r="BC384" s="16">
        <f t="shared" si="764"/>
        <v>1.0383561643835617</v>
      </c>
      <c r="BD384" s="16">
        <f>IF(Template!$F$7="Linear interpolation",LinInterp($AO$5:$AO$18,$AM$5:$AM$18,BC384),CubicSpline($AO$5:$AO$18,$AM$5:$AM$18,BC384))</f>
        <v>15.143114840922726</v>
      </c>
      <c r="BE384" s="221">
        <f t="shared" si="845"/>
        <v>1.1576754605195627</v>
      </c>
      <c r="BF384" s="221">
        <f>BE384/PRODUCT($BG$6:BG383)</f>
        <v>1.0003802557051749</v>
      </c>
      <c r="BG384" s="16">
        <f t="shared" si="766"/>
        <v>1.0003802557051749</v>
      </c>
      <c r="BH384" s="10">
        <f t="shared" si="767"/>
        <v>13.879333238882353</v>
      </c>
      <c r="BI384" s="90"/>
      <c r="BJ384" s="17">
        <f t="shared" si="749"/>
        <v>46377</v>
      </c>
      <c r="BK384" s="16">
        <f t="shared" si="741"/>
        <v>13.162238060118403</v>
      </c>
      <c r="BL384" s="10">
        <f ca="1">IFERROR(AVERAGE(INDIRECT("BK"&amp;AC384-Template!$F$10+1):INDIRECT("BK"&amp;AC384)),0)</f>
        <v>13.324866442010608</v>
      </c>
      <c r="BM384" s="35"/>
      <c r="BN384" s="86"/>
      <c r="BO384" s="35"/>
      <c r="BP384" s="35"/>
      <c r="BQ384" s="35"/>
      <c r="BR384" s="35"/>
      <c r="BS384" s="35"/>
      <c r="BT384" s="35"/>
      <c r="BU384" s="35"/>
      <c r="BV384" s="35"/>
      <c r="BW384" s="35"/>
      <c r="BX384" s="35"/>
      <c r="BY384" s="35"/>
      <c r="BZ384" s="35"/>
      <c r="CA384" s="35"/>
      <c r="CB384" s="35"/>
      <c r="CC384" s="35"/>
      <c r="CD384" s="35"/>
      <c r="CE384" s="35"/>
      <c r="CF384" s="35"/>
      <c r="CG384" s="35"/>
      <c r="CH384" s="35"/>
    </row>
    <row r="385" spans="1:86" ht="15.6" x14ac:dyDescent="0.3">
      <c r="A385" s="35"/>
      <c r="B385" s="86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112" t="str">
        <f>IFERROR(IF((Q384+1)&gt;=Template!$C$5,"-",Q384+1),"-")</f>
        <v>-</v>
      </c>
      <c r="R385" s="89">
        <f>IFERROR(_xll.EfirEndOfDay($E$5,Q385,"LAST","LAST_TRADE_DATE"),0)</f>
        <v>0</v>
      </c>
      <c r="S385" s="35"/>
      <c r="T385" s="17">
        <f t="shared" si="742"/>
        <v>46401</v>
      </c>
      <c r="U385" s="216">
        <f t="shared" si="736"/>
        <v>4</v>
      </c>
      <c r="V385" s="216">
        <f t="shared" si="742"/>
        <v>380</v>
      </c>
      <c r="W385" s="16">
        <f t="shared" si="750"/>
        <v>1.0410958904109588</v>
      </c>
      <c r="X385" s="16" t="e">
        <f>IF(Template!$F$7="Linear interpolation",LinInterp($I$5:$I$22,$G$5:$G$22,W385),CubicSpline($I$5:$I$22,$G$5:$G$22,W385))</f>
        <v>#VALUE!</v>
      </c>
      <c r="Y385" s="221" t="e">
        <f t="shared" si="842"/>
        <v>#VALUE!</v>
      </c>
      <c r="Z385" s="221" t="e">
        <f>Y385/PRODUCT($AA$6:AA384)</f>
        <v>#VALUE!</v>
      </c>
      <c r="AA385" s="16" t="e">
        <f t="shared" si="744"/>
        <v>#VALUE!</v>
      </c>
      <c r="AB385" s="10" t="e">
        <f t="shared" si="745"/>
        <v>#VALUE!</v>
      </c>
      <c r="AC385" s="90">
        <f t="shared" si="737"/>
        <v>385</v>
      </c>
      <c r="AD385" s="17">
        <f t="shared" si="746"/>
        <v>46378</v>
      </c>
      <c r="AE385" s="16" t="e">
        <f t="shared" si="738"/>
        <v>#VALUE!</v>
      </c>
      <c r="AF385" s="10">
        <f ca="1">IFERROR(AVERAGE(INDIRECT("AE"&amp;AC385-Template!$F$10+1):INDIRECT("AE"&amp;AC385)),0)</f>
        <v>0</v>
      </c>
      <c r="AG385" s="35"/>
      <c r="AH385" s="86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  <c r="AU385" s="35"/>
      <c r="AV385" s="35"/>
      <c r="AW385" s="112" t="str">
        <f>IFERROR(IF((AW384+1)&gt;=Template!$C$5,"-",AW384+1),"-")</f>
        <v>-</v>
      </c>
      <c r="AX385" s="89">
        <f>IFERROR(_xll.EfirEndOfDay(3342963,AW385,"LAST","LAST_TRADE_DATE",,,,0),0)</f>
        <v>0</v>
      </c>
      <c r="AY385" s="35"/>
      <c r="AZ385" s="17">
        <f t="shared" ref="AZ385" si="872">AZ384+1</f>
        <v>46401</v>
      </c>
      <c r="BA385" s="216">
        <f t="shared" si="762"/>
        <v>4</v>
      </c>
      <c r="BB385" s="216">
        <f t="shared" ref="BB385" si="873">BB384+1</f>
        <v>380</v>
      </c>
      <c r="BC385" s="16">
        <f t="shared" si="764"/>
        <v>1.0410958904109588</v>
      </c>
      <c r="BD385" s="16">
        <f>IF(Template!$F$7="Linear interpolation",LinInterp($AO$5:$AO$18,$AM$5:$AM$18,BC385),CubicSpline($AO$5:$AO$18,$AM$5:$AM$18,BC385))</f>
        <v>15.142404322468991</v>
      </c>
      <c r="BE385" s="221">
        <f t="shared" si="845"/>
        <v>1.1581153362723717</v>
      </c>
      <c r="BF385" s="221">
        <f>BE385/PRODUCT($BG$6:BG384)</f>
        <v>1.0003799646514158</v>
      </c>
      <c r="BG385" s="16">
        <f t="shared" si="766"/>
        <v>1.0003799646514158</v>
      </c>
      <c r="BH385" s="10">
        <f t="shared" si="767"/>
        <v>13.868709776675425</v>
      </c>
      <c r="BI385" s="90"/>
      <c r="BJ385" s="17">
        <f t="shared" si="749"/>
        <v>46378</v>
      </c>
      <c r="BK385" s="16">
        <f t="shared" si="741"/>
        <v>13.183653021741293</v>
      </c>
      <c r="BL385" s="10">
        <f ca="1">IFERROR(AVERAGE(INDIRECT("BK"&amp;AC385-Template!$F$10+1):INDIRECT("BK"&amp;AC385)),0)</f>
        <v>13.316827124195248</v>
      </c>
      <c r="BM385" s="35"/>
      <c r="BN385" s="86"/>
      <c r="BO385" s="35"/>
      <c r="BP385" s="35"/>
      <c r="BQ385" s="35"/>
      <c r="BR385" s="35"/>
      <c r="BS385" s="35"/>
      <c r="BT385" s="35"/>
      <c r="BU385" s="35"/>
      <c r="BV385" s="35"/>
      <c r="BW385" s="35"/>
      <c r="BX385" s="35"/>
      <c r="BY385" s="35"/>
      <c r="BZ385" s="35"/>
      <c r="CA385" s="35"/>
      <c r="CB385" s="35"/>
      <c r="CC385" s="35"/>
      <c r="CD385" s="35"/>
      <c r="CE385" s="35"/>
      <c r="CF385" s="35"/>
      <c r="CG385" s="35"/>
      <c r="CH385" s="35"/>
    </row>
    <row r="386" spans="1:86" ht="15.6" x14ac:dyDescent="0.3">
      <c r="A386" s="35"/>
      <c r="B386" s="86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112" t="str">
        <f>IFERROR(IF((Q385+1)&gt;=Template!$C$5,"-",Q385+1),"-")</f>
        <v>-</v>
      </c>
      <c r="R386" s="89">
        <f>IFERROR(_xll.EfirEndOfDay($E$5,Q386,"LAST","LAST_TRADE_DATE"),0)</f>
        <v>0</v>
      </c>
      <c r="S386" s="35"/>
      <c r="T386" s="17">
        <f t="shared" si="742"/>
        <v>46402</v>
      </c>
      <c r="U386" s="216">
        <f t="shared" si="736"/>
        <v>5</v>
      </c>
      <c r="V386" s="216">
        <f t="shared" si="742"/>
        <v>381</v>
      </c>
      <c r="W386" s="16">
        <f t="shared" si="750"/>
        <v>1.0438356164383562</v>
      </c>
      <c r="X386" s="16" t="e">
        <f>IF(Template!$F$7="Linear interpolation",LinInterp($I$5:$I$22,$G$5:$G$22,W386),CubicSpline($I$5:$I$22,$G$5:$G$22,W386))</f>
        <v>#VALUE!</v>
      </c>
      <c r="Y386" s="221" t="e">
        <f t="shared" si="842"/>
        <v>#VALUE!</v>
      </c>
      <c r="Z386" s="221" t="e">
        <f>Y386/PRODUCT($AA$6:AA385)</f>
        <v>#VALUE!</v>
      </c>
      <c r="AA386" s="16" t="e">
        <f t="shared" si="744"/>
        <v>#VALUE!</v>
      </c>
      <c r="AB386" s="10" t="e">
        <f t="shared" si="745"/>
        <v>#VALUE!</v>
      </c>
      <c r="AC386" s="90">
        <f t="shared" si="737"/>
        <v>386</v>
      </c>
      <c r="AD386" s="17">
        <f t="shared" si="746"/>
        <v>46379</v>
      </c>
      <c r="AE386" s="16" t="e">
        <f t="shared" si="738"/>
        <v>#VALUE!</v>
      </c>
      <c r="AF386" s="10">
        <f ca="1">IFERROR(AVERAGE(INDIRECT("AE"&amp;AC386-Template!$F$10+1):INDIRECT("AE"&amp;AC386)),0)</f>
        <v>0</v>
      </c>
      <c r="AG386" s="35"/>
      <c r="AH386" s="86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  <c r="AU386" s="35"/>
      <c r="AV386" s="35"/>
      <c r="AW386" s="112" t="str">
        <f>IFERROR(IF((AW385+1)&gt;=Template!$C$5,"-",AW385+1),"-")</f>
        <v>-</v>
      </c>
      <c r="AX386" s="89">
        <f>IFERROR(_xll.EfirEndOfDay(3342963,AW386,"LAST","LAST_TRADE_DATE",,,,0),0)</f>
        <v>0</v>
      </c>
      <c r="AY386" s="35"/>
      <c r="AZ386" s="17">
        <f t="shared" ref="AZ386" si="874">AZ385+1</f>
        <v>46402</v>
      </c>
      <c r="BA386" s="216">
        <f t="shared" si="762"/>
        <v>5</v>
      </c>
      <c r="BB386" s="216">
        <f t="shared" ref="BB386" si="875">BB385+1</f>
        <v>381</v>
      </c>
      <c r="BC386" s="16">
        <f t="shared" si="764"/>
        <v>1.0438356164383562</v>
      </c>
      <c r="BD386" s="16">
        <f>IF(Template!$F$7="Linear interpolation",LinInterp($AO$5:$AO$18,$AM$5:$AM$18,BC386),CubicSpline($AO$5:$AO$18,$AM$5:$AM$18,BC386))</f>
        <v>15.141665353100539</v>
      </c>
      <c r="BE386" s="221">
        <f t="shared" si="845"/>
        <v>1.1585550411208818</v>
      </c>
      <c r="BF386" s="221">
        <f>BE386/PRODUCT($BG$6:BG385)</f>
        <v>1.0003796727620631</v>
      </c>
      <c r="BG386" s="16">
        <f t="shared" si="766"/>
        <v>1.0003796727620631</v>
      </c>
      <c r="BH386" s="10">
        <f t="shared" si="767"/>
        <v>13.858055815302306</v>
      </c>
      <c r="BI386" s="90"/>
      <c r="BJ386" s="17">
        <f t="shared" si="749"/>
        <v>46379</v>
      </c>
      <c r="BK386" s="16">
        <f t="shared" si="741"/>
        <v>13.171406595134382</v>
      </c>
      <c r="BL386" s="10">
        <f ca="1">IFERROR(AVERAGE(INDIRECT("BK"&amp;AC386-Template!$F$10+1):INDIRECT("BK"&amp;AC386)),0)</f>
        <v>13.309117794880374</v>
      </c>
      <c r="BM386" s="35"/>
      <c r="BN386" s="86"/>
      <c r="BO386" s="35"/>
      <c r="BP386" s="35"/>
      <c r="BQ386" s="35"/>
      <c r="BR386" s="35"/>
      <c r="BS386" s="35"/>
      <c r="BT386" s="35"/>
      <c r="BU386" s="35"/>
      <c r="BV386" s="35"/>
      <c r="BW386" s="35"/>
      <c r="BX386" s="35"/>
      <c r="BY386" s="35"/>
      <c r="BZ386" s="35"/>
      <c r="CA386" s="35"/>
      <c r="CB386" s="35"/>
      <c r="CC386" s="35"/>
      <c r="CD386" s="35"/>
      <c r="CE386" s="35"/>
      <c r="CF386" s="35"/>
      <c r="CG386" s="35"/>
      <c r="CH386" s="35"/>
    </row>
    <row r="387" spans="1:86" ht="15.6" x14ac:dyDescent="0.3">
      <c r="A387" s="35"/>
      <c r="B387" s="86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112" t="str">
        <f>IFERROR(IF((Q386+1)&gt;=Template!$C$5,"-",Q386+1),"-")</f>
        <v>-</v>
      </c>
      <c r="R387" s="89">
        <f>IFERROR(_xll.EfirEndOfDay($E$5,Q387,"LAST","LAST_TRADE_DATE"),0)</f>
        <v>0</v>
      </c>
      <c r="S387" s="35"/>
      <c r="T387" s="17">
        <f t="shared" si="742"/>
        <v>46403</v>
      </c>
      <c r="U387" s="216">
        <f t="shared" si="736"/>
        <v>6</v>
      </c>
      <c r="V387" s="216">
        <f t="shared" si="742"/>
        <v>382</v>
      </c>
      <c r="W387" s="16">
        <f t="shared" si="750"/>
        <v>1.0465753424657533</v>
      </c>
      <c r="X387" s="16" t="e">
        <f>IF(Template!$F$7="Linear interpolation",LinInterp($I$5:$I$22,$G$5:$G$22,W387),CubicSpline($I$5:$I$22,$G$5:$G$22,W387))</f>
        <v>#VALUE!</v>
      </c>
      <c r="Y387" s="221" t="e">
        <f t="shared" si="842"/>
        <v>#VALUE!</v>
      </c>
      <c r="Z387" s="221" t="e">
        <f>Y387/PRODUCT($AA$6:AA386)</f>
        <v>#VALUE!</v>
      </c>
      <c r="AA387" s="16" t="e">
        <f t="shared" si="744"/>
        <v>#VALUE!</v>
      </c>
      <c r="AB387" s="10" t="e">
        <f t="shared" si="745"/>
        <v>#VALUE!</v>
      </c>
      <c r="AC387" s="90">
        <f t="shared" si="737"/>
        <v>387</v>
      </c>
      <c r="AD387" s="17">
        <f t="shared" si="746"/>
        <v>46380</v>
      </c>
      <c r="AE387" s="16" t="e">
        <f t="shared" si="738"/>
        <v>#VALUE!</v>
      </c>
      <c r="AF387" s="10">
        <f ca="1">IFERROR(AVERAGE(INDIRECT("AE"&amp;AC387-Template!$F$10+1):INDIRECT("AE"&amp;AC387)),0)</f>
        <v>0</v>
      </c>
      <c r="AG387" s="35"/>
      <c r="AH387" s="86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  <c r="AU387" s="35"/>
      <c r="AV387" s="35"/>
      <c r="AW387" s="112" t="str">
        <f>IFERROR(IF((AW386+1)&gt;=Template!$C$5,"-",AW386+1),"-")</f>
        <v>-</v>
      </c>
      <c r="AX387" s="89">
        <f>IFERROR(_xll.EfirEndOfDay(3342963,AW387,"LAST","LAST_TRADE_DATE",,,,0),0)</f>
        <v>0</v>
      </c>
      <c r="AY387" s="35"/>
      <c r="AZ387" s="17">
        <f t="shared" ref="AZ387" si="876">AZ386+1</f>
        <v>46403</v>
      </c>
      <c r="BA387" s="216">
        <f t="shared" si="762"/>
        <v>6</v>
      </c>
      <c r="BB387" s="216">
        <f t="shared" ref="BB387" si="877">BB386+1</f>
        <v>382</v>
      </c>
      <c r="BC387" s="16">
        <f t="shared" si="764"/>
        <v>1.0465753424657533</v>
      </c>
      <c r="BD387" s="16">
        <f>IF(Template!$F$7="Linear interpolation",LinInterp($AO$5:$AO$18,$AM$5:$AM$18,BC387),CubicSpline($AO$5:$AO$18,$AM$5:$AM$18,BC387))</f>
        <v>15.140898066305281</v>
      </c>
      <c r="BE387" s="221">
        <f t="shared" si="845"/>
        <v>1.1589945737898639</v>
      </c>
      <c r="BF387" s="221">
        <f>BE387/PRODUCT($BG$6:BG386)</f>
        <v>1.000379380049615</v>
      </c>
      <c r="BG387" s="16">
        <f t="shared" si="766"/>
        <v>1.0003796727620631</v>
      </c>
      <c r="BH387" s="10">
        <f t="shared" si="767"/>
        <v>13.858055815302306</v>
      </c>
      <c r="BI387" s="90"/>
      <c r="BJ387" s="17">
        <f t="shared" si="749"/>
        <v>46380</v>
      </c>
      <c r="BK387" s="16">
        <f t="shared" si="741"/>
        <v>13.15884614596763</v>
      </c>
      <c r="BL387" s="10">
        <f ca="1">IFERROR(AVERAGE(INDIRECT("BK"&amp;AC387-Template!$F$10+1):INDIRECT("BK"&amp;AC387)),0)</f>
        <v>13.300769807535024</v>
      </c>
      <c r="BM387" s="35"/>
      <c r="BN387" s="86"/>
      <c r="BO387" s="35"/>
      <c r="BP387" s="35"/>
      <c r="BQ387" s="35"/>
      <c r="BR387" s="35"/>
      <c r="BS387" s="35"/>
      <c r="BT387" s="35"/>
      <c r="BU387" s="35"/>
      <c r="BV387" s="35"/>
      <c r="BW387" s="35"/>
      <c r="BX387" s="35"/>
      <c r="BY387" s="35"/>
      <c r="BZ387" s="35"/>
      <c r="CA387" s="35"/>
      <c r="CB387" s="35"/>
      <c r="CC387" s="35"/>
      <c r="CD387" s="35"/>
      <c r="CE387" s="35"/>
      <c r="CF387" s="35"/>
      <c r="CG387" s="35"/>
      <c r="CH387" s="35"/>
    </row>
    <row r="388" spans="1:86" ht="15.6" x14ac:dyDescent="0.3">
      <c r="A388" s="35"/>
      <c r="B388" s="86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112" t="str">
        <f>IFERROR(IF((Q387+1)&gt;=Template!$C$5,"-",Q387+1),"-")</f>
        <v>-</v>
      </c>
      <c r="R388" s="89">
        <f>IFERROR(_xll.EfirEndOfDay($E$5,Q388,"LAST","LAST_TRADE_DATE"),0)</f>
        <v>0</v>
      </c>
      <c r="S388" s="35"/>
      <c r="T388" s="17">
        <f t="shared" si="742"/>
        <v>46404</v>
      </c>
      <c r="U388" s="216">
        <f t="shared" si="736"/>
        <v>7</v>
      </c>
      <c r="V388" s="216">
        <f t="shared" si="742"/>
        <v>383</v>
      </c>
      <c r="W388" s="16">
        <f t="shared" si="750"/>
        <v>1.0493150684931507</v>
      </c>
      <c r="X388" s="16" t="e">
        <f>IF(Template!$F$7="Linear interpolation",LinInterp($I$5:$I$22,$G$5:$G$22,W388),CubicSpline($I$5:$I$22,$G$5:$G$22,W388))</f>
        <v>#VALUE!</v>
      </c>
      <c r="Y388" s="221" t="e">
        <f t="shared" si="842"/>
        <v>#VALUE!</v>
      </c>
      <c r="Z388" s="221" t="e">
        <f>Y388/PRODUCT($AA$6:AA387)</f>
        <v>#VALUE!</v>
      </c>
      <c r="AA388" s="16" t="e">
        <f t="shared" si="744"/>
        <v>#VALUE!</v>
      </c>
      <c r="AB388" s="10" t="e">
        <f t="shared" si="745"/>
        <v>#VALUE!</v>
      </c>
      <c r="AC388" s="90">
        <f t="shared" si="737"/>
        <v>388</v>
      </c>
      <c r="AD388" s="17">
        <f t="shared" si="746"/>
        <v>46381</v>
      </c>
      <c r="AE388" s="16" t="e">
        <f t="shared" si="738"/>
        <v>#VALUE!</v>
      </c>
      <c r="AF388" s="10">
        <f ca="1">IFERROR(AVERAGE(INDIRECT("AE"&amp;AC388-Template!$F$10+1):INDIRECT("AE"&amp;AC388)),0)</f>
        <v>0</v>
      </c>
      <c r="AG388" s="35"/>
      <c r="AH388" s="86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  <c r="AU388" s="35"/>
      <c r="AV388" s="35"/>
      <c r="AW388" s="112" t="str">
        <f>IFERROR(IF((AW387+1)&gt;=Template!$C$5,"-",AW387+1),"-")</f>
        <v>-</v>
      </c>
      <c r="AX388" s="89">
        <f>IFERROR(_xll.EfirEndOfDay(3342963,AW388,"LAST","LAST_TRADE_DATE",,,,0),0)</f>
        <v>0</v>
      </c>
      <c r="AY388" s="35"/>
      <c r="AZ388" s="17">
        <f t="shared" ref="AZ388" si="878">AZ387+1</f>
        <v>46404</v>
      </c>
      <c r="BA388" s="216">
        <f t="shared" si="762"/>
        <v>7</v>
      </c>
      <c r="BB388" s="216">
        <f t="shared" ref="BB388" si="879">BB387+1</f>
        <v>383</v>
      </c>
      <c r="BC388" s="16">
        <f t="shared" si="764"/>
        <v>1.0493150684931507</v>
      </c>
      <c r="BD388" s="16">
        <f>IF(Template!$F$7="Linear interpolation",LinInterp($AO$5:$AO$18,$AM$5:$AM$18,BC388),CubicSpline($AO$5:$AO$18,$AM$5:$AM$18,BC388))</f>
        <v>15.140102595571129</v>
      </c>
      <c r="BE388" s="221">
        <f t="shared" si="845"/>
        <v>1.1594339330171568</v>
      </c>
      <c r="BF388" s="221">
        <f>BE388/PRODUCT($BG$6:BG387)</f>
        <v>1.0003787938142945</v>
      </c>
      <c r="BG388" s="16">
        <f t="shared" si="766"/>
        <v>1.0003796727620631</v>
      </c>
      <c r="BH388" s="10">
        <f t="shared" si="767"/>
        <v>13.858055815302306</v>
      </c>
      <c r="BI388" s="90"/>
      <c r="BJ388" s="17">
        <f t="shared" si="749"/>
        <v>46381</v>
      </c>
      <c r="BK388" s="16">
        <f t="shared" si="741"/>
        <v>13.145969186922567</v>
      </c>
      <c r="BL388" s="10">
        <f ca="1">IFERROR(AVERAGE(INDIRECT("BK"&amp;AC388-Template!$F$10+1):INDIRECT("BK"&amp;AC388)),0)</f>
        <v>13.292141931676333</v>
      </c>
      <c r="BM388" s="35"/>
      <c r="BN388" s="86"/>
      <c r="BO388" s="35"/>
      <c r="BP388" s="35"/>
      <c r="BQ388" s="35"/>
      <c r="BR388" s="35"/>
      <c r="BS388" s="35"/>
      <c r="BT388" s="35"/>
      <c r="BU388" s="35"/>
      <c r="BV388" s="35"/>
      <c r="BW388" s="35"/>
      <c r="BX388" s="35"/>
      <c r="BY388" s="35"/>
      <c r="BZ388" s="35"/>
      <c r="CA388" s="35"/>
      <c r="CB388" s="35"/>
      <c r="CC388" s="35"/>
      <c r="CD388" s="35"/>
      <c r="CE388" s="35"/>
      <c r="CF388" s="35"/>
      <c r="CG388" s="35"/>
      <c r="CH388" s="35"/>
    </row>
    <row r="389" spans="1:86" ht="15.6" x14ac:dyDescent="0.3">
      <c r="A389" s="35"/>
      <c r="B389" s="86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112" t="str">
        <f>IFERROR(IF((Q388+1)&gt;=Template!$C$5,"-",Q388+1),"-")</f>
        <v>-</v>
      </c>
      <c r="R389" s="89">
        <f>IFERROR(_xll.EfirEndOfDay($E$5,Q389,"LAST","LAST_TRADE_DATE"),0)</f>
        <v>0</v>
      </c>
      <c r="S389" s="35"/>
      <c r="T389" s="17">
        <f t="shared" si="742"/>
        <v>46405</v>
      </c>
      <c r="U389" s="216">
        <f t="shared" si="736"/>
        <v>1</v>
      </c>
      <c r="V389" s="216">
        <f t="shared" si="742"/>
        <v>384</v>
      </c>
      <c r="W389" s="16">
        <f t="shared" si="750"/>
        <v>1.0520547945205478</v>
      </c>
      <c r="X389" s="16" t="e">
        <f>IF(Template!$F$7="Linear interpolation",LinInterp($I$5:$I$22,$G$5:$G$22,W389),CubicSpline($I$5:$I$22,$G$5:$G$22,W389))</f>
        <v>#VALUE!</v>
      </c>
      <c r="Y389" s="221" t="e">
        <f t="shared" si="842"/>
        <v>#VALUE!</v>
      </c>
      <c r="Z389" s="221" t="e">
        <f>Y389/PRODUCT($AA$6:AA388)</f>
        <v>#VALUE!</v>
      </c>
      <c r="AA389" s="16" t="e">
        <f t="shared" si="744"/>
        <v>#VALUE!</v>
      </c>
      <c r="AB389" s="10" t="e">
        <f t="shared" si="745"/>
        <v>#VALUE!</v>
      </c>
      <c r="AC389" s="90">
        <f t="shared" si="737"/>
        <v>389</v>
      </c>
      <c r="AD389" s="17">
        <f t="shared" si="746"/>
        <v>46382</v>
      </c>
      <c r="AE389" s="16" t="e">
        <f t="shared" si="738"/>
        <v>#VALUE!</v>
      </c>
      <c r="AF389" s="10">
        <f ca="1">IFERROR(AVERAGE(INDIRECT("AE"&amp;AC389-Template!$F$10+1):INDIRECT("AE"&amp;AC389)),0)</f>
        <v>0</v>
      </c>
      <c r="AG389" s="35"/>
      <c r="AH389" s="86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/>
      <c r="AT389" s="35"/>
      <c r="AU389" s="35"/>
      <c r="AV389" s="35"/>
      <c r="AW389" s="112" t="str">
        <f>IFERROR(IF((AW388+1)&gt;=Template!$C$5,"-",AW388+1),"-")</f>
        <v>-</v>
      </c>
      <c r="AX389" s="89">
        <f>IFERROR(_xll.EfirEndOfDay(3342963,AW389,"LAST","LAST_TRADE_DATE",,,,0),0)</f>
        <v>0</v>
      </c>
      <c r="AY389" s="35"/>
      <c r="AZ389" s="17">
        <f t="shared" ref="AZ389" si="880">AZ388+1</f>
        <v>46405</v>
      </c>
      <c r="BA389" s="216">
        <f t="shared" si="762"/>
        <v>1</v>
      </c>
      <c r="BB389" s="216">
        <f t="shared" ref="BB389" si="881">BB388+1</f>
        <v>384</v>
      </c>
      <c r="BC389" s="16">
        <f t="shared" si="764"/>
        <v>1.0520547945205478</v>
      </c>
      <c r="BD389" s="16">
        <f>IF(Template!$F$7="Linear interpolation",LinInterp($AO$5:$AO$18,$AM$5:$AM$18,BC389),CubicSpline($AO$5:$AO$18,$AM$5:$AM$18,BC389))</f>
        <v>15.139279074385991</v>
      </c>
      <c r="BE389" s="221">
        <f t="shared" si="845"/>
        <v>1.1598731175536983</v>
      </c>
      <c r="BF389" s="221">
        <f>BE389/PRODUCT($BG$6:BG388)</f>
        <v>1.0003779132584381</v>
      </c>
      <c r="BG389" s="16">
        <f t="shared" si="766"/>
        <v>1.0003779132584381</v>
      </c>
      <c r="BH389" s="10">
        <f t="shared" si="767"/>
        <v>13.793833932989052</v>
      </c>
      <c r="BI389" s="90"/>
      <c r="BJ389" s="17">
        <f t="shared" si="749"/>
        <v>46382</v>
      </c>
      <c r="BK389" s="16">
        <f t="shared" si="741"/>
        <v>13.145969186922567</v>
      </c>
      <c r="BL389" s="10">
        <f ca="1">IFERROR(AVERAGE(INDIRECT("BK"&amp;AC389-Template!$F$10+1):INDIRECT("BK"&amp;AC389)),0)</f>
        <v>13.283671488525256</v>
      </c>
      <c r="BM389" s="35"/>
      <c r="BN389" s="86"/>
      <c r="BO389" s="35"/>
      <c r="BP389" s="35"/>
      <c r="BQ389" s="35"/>
      <c r="BR389" s="35"/>
      <c r="BS389" s="35"/>
      <c r="BT389" s="35"/>
      <c r="BU389" s="35"/>
      <c r="BV389" s="35"/>
      <c r="BW389" s="35"/>
      <c r="BX389" s="35"/>
      <c r="BY389" s="35"/>
      <c r="BZ389" s="35"/>
      <c r="CA389" s="35"/>
      <c r="CB389" s="35"/>
      <c r="CC389" s="35"/>
      <c r="CD389" s="35"/>
      <c r="CE389" s="35"/>
      <c r="CF389" s="35"/>
      <c r="CG389" s="35"/>
      <c r="CH389" s="35"/>
    </row>
    <row r="390" spans="1:86" ht="15.6" x14ac:dyDescent="0.3">
      <c r="A390" s="35"/>
      <c r="B390" s="86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112" t="str">
        <f>IFERROR(IF((Q389+1)&gt;=Template!$C$5,"-",Q389+1),"-")</f>
        <v>-</v>
      </c>
      <c r="R390" s="89">
        <f>IFERROR(_xll.EfirEndOfDay($E$5,Q390,"LAST","LAST_TRADE_DATE"),0)</f>
        <v>0</v>
      </c>
      <c r="S390" s="35"/>
      <c r="T390" s="17">
        <f t="shared" si="742"/>
        <v>46406</v>
      </c>
      <c r="U390" s="216">
        <f t="shared" ref="U390:U453" si="882">WEEKDAY(T390,2)</f>
        <v>2</v>
      </c>
      <c r="V390" s="216">
        <f t="shared" si="742"/>
        <v>385</v>
      </c>
      <c r="W390" s="16">
        <f t="shared" si="750"/>
        <v>1.0547945205479452</v>
      </c>
      <c r="X390" s="16" t="e">
        <f>IF(Template!$F$7="Linear interpolation",LinInterp($I$5:$I$22,$G$5:$G$22,W390),CubicSpline($I$5:$I$22,$G$5:$G$22,W390))</f>
        <v>#VALUE!</v>
      </c>
      <c r="Y390" s="221" t="e">
        <f t="shared" ref="Y390:Y453" si="883">(1+(X390/100))^W390</f>
        <v>#VALUE!</v>
      </c>
      <c r="Z390" s="221" t="e">
        <f>Y390/PRODUCT($AA$6:AA389)</f>
        <v>#VALUE!</v>
      </c>
      <c r="AA390" s="16" t="e">
        <f t="shared" si="744"/>
        <v>#VALUE!</v>
      </c>
      <c r="AB390" s="10" t="e">
        <f t="shared" si="745"/>
        <v>#VALUE!</v>
      </c>
      <c r="AC390" s="90">
        <f t="shared" ref="AC390:AC453" si="884">ROW(AD390)</f>
        <v>390</v>
      </c>
      <c r="AD390" s="17">
        <f t="shared" si="746"/>
        <v>46383</v>
      </c>
      <c r="AE390" s="16" t="e">
        <f t="shared" ref="AE390:AE453" si="885">IF(R390&lt;&gt;0,R390,VLOOKUP(AD390,$T:$AB,9,FALSE))</f>
        <v>#VALUE!</v>
      </c>
      <c r="AF390" s="10">
        <f ca="1">IFERROR(AVERAGE(INDIRECT("AE"&amp;AC390-Template!$F$10+1):INDIRECT("AE"&amp;AC390)),0)</f>
        <v>0</v>
      </c>
      <c r="AG390" s="35"/>
      <c r="AH390" s="86"/>
      <c r="AI390" s="35"/>
      <c r="AJ390" s="35"/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  <c r="AU390" s="35"/>
      <c r="AV390" s="35"/>
      <c r="AW390" s="112" t="str">
        <f>IFERROR(IF((AW389+1)&gt;=Template!$C$5,"-",AW389+1),"-")</f>
        <v>-</v>
      </c>
      <c r="AX390" s="89">
        <f>IFERROR(_xll.EfirEndOfDay(3342963,AW390,"LAST","LAST_TRADE_DATE",,,,0),0)</f>
        <v>0</v>
      </c>
      <c r="AY390" s="35"/>
      <c r="AZ390" s="17">
        <f t="shared" ref="AZ390" si="886">AZ389+1</f>
        <v>46406</v>
      </c>
      <c r="BA390" s="216">
        <f t="shared" si="762"/>
        <v>2</v>
      </c>
      <c r="BB390" s="216">
        <f t="shared" ref="BB390" si="887">BB389+1</f>
        <v>385</v>
      </c>
      <c r="BC390" s="16">
        <f t="shared" si="764"/>
        <v>1.0547945205479452</v>
      </c>
      <c r="BD390" s="16">
        <f>IF(Template!$F$7="Linear interpolation",LinInterp($AO$5:$AO$18,$AM$5:$AM$18,BC390),CubicSpline($AO$5:$AO$18,$AM$5:$AM$18,BC390))</f>
        <v>15.138427636237777</v>
      </c>
      <c r="BE390" s="221">
        <f t="shared" si="845"/>
        <v>1.1603121261635538</v>
      </c>
      <c r="BF390" s="221">
        <f>BE390/PRODUCT($BG$6:BG389)</f>
        <v>1.0003784970987013</v>
      </c>
      <c r="BG390" s="16">
        <f t="shared" si="766"/>
        <v>1.0003784970987013</v>
      </c>
      <c r="BH390" s="10">
        <f t="shared" si="767"/>
        <v>13.815144102597543</v>
      </c>
      <c r="BI390" s="90"/>
      <c r="BJ390" s="17">
        <f t="shared" si="749"/>
        <v>46383</v>
      </c>
      <c r="BK390" s="16">
        <f t="shared" ref="BK390:BK453" si="888">IF(AX390&lt;&gt;0,AX390,VLOOKUP(BJ390,$AZ:$BH,9,FALSE))</f>
        <v>13.145969186922567</v>
      </c>
      <c r="BL390" s="10">
        <f ca="1">IFERROR(AVERAGE(INDIRECT("BK"&amp;AC390-Template!$F$10+1):INDIRECT("BK"&amp;AC390)),0)</f>
        <v>13.275366654302648</v>
      </c>
      <c r="BM390" s="35"/>
      <c r="BN390" s="86"/>
      <c r="BO390" s="35"/>
      <c r="BP390" s="35"/>
      <c r="BQ390" s="35"/>
      <c r="BR390" s="35"/>
      <c r="BS390" s="35"/>
      <c r="BT390" s="35"/>
      <c r="BU390" s="35"/>
      <c r="BV390" s="35"/>
      <c r="BW390" s="35"/>
      <c r="BX390" s="35"/>
      <c r="BY390" s="35"/>
      <c r="BZ390" s="35"/>
      <c r="CA390" s="35"/>
      <c r="CB390" s="35"/>
      <c r="CC390" s="35"/>
      <c r="CD390" s="35"/>
      <c r="CE390" s="35"/>
      <c r="CF390" s="35"/>
      <c r="CG390" s="35"/>
      <c r="CH390" s="35"/>
    </row>
    <row r="391" spans="1:86" ht="15.6" x14ac:dyDescent="0.3">
      <c r="A391" s="35"/>
      <c r="B391" s="86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112" t="str">
        <f>IFERROR(IF((Q390+1)&gt;=Template!$C$5,"-",Q390+1),"-")</f>
        <v>-</v>
      </c>
      <c r="R391" s="89">
        <f>IFERROR(_xll.EfirEndOfDay($E$5,Q391,"LAST","LAST_TRADE_DATE"),0)</f>
        <v>0</v>
      </c>
      <c r="S391" s="35"/>
      <c r="T391" s="17">
        <f t="shared" ref="T391:V454" si="889">T390+1</f>
        <v>46407</v>
      </c>
      <c r="U391" s="216">
        <f t="shared" si="882"/>
        <v>3</v>
      </c>
      <c r="V391" s="216">
        <f t="shared" si="889"/>
        <v>386</v>
      </c>
      <c r="W391" s="16">
        <f t="shared" si="750"/>
        <v>1.0575342465753426</v>
      </c>
      <c r="X391" s="16" t="e">
        <f>IF(Template!$F$7="Linear interpolation",LinInterp($I$5:$I$22,$G$5:$G$22,W391),CubicSpline($I$5:$I$22,$G$5:$G$22,W391))</f>
        <v>#VALUE!</v>
      </c>
      <c r="Y391" s="221" t="e">
        <f t="shared" si="883"/>
        <v>#VALUE!</v>
      </c>
      <c r="Z391" s="221" t="e">
        <f>Y391/PRODUCT($AA$6:AA390)</f>
        <v>#VALUE!</v>
      </c>
      <c r="AA391" s="16" t="e">
        <f t="shared" ref="AA391:AA454" si="890">1+AB391/365/100</f>
        <v>#VALUE!</v>
      </c>
      <c r="AB391" s="10" t="e">
        <f t="shared" ref="AB391:AB454" si="891">IF(OR(U391=6,U391=7),AB390,(Z391-1)*365*100)</f>
        <v>#VALUE!</v>
      </c>
      <c r="AC391" s="90">
        <f t="shared" si="884"/>
        <v>391</v>
      </c>
      <c r="AD391" s="17">
        <f t="shared" ref="AD391:AD454" si="892">AD390+1</f>
        <v>46384</v>
      </c>
      <c r="AE391" s="16" t="e">
        <f t="shared" si="885"/>
        <v>#VALUE!</v>
      </c>
      <c r="AF391" s="10">
        <f ca="1">IFERROR(AVERAGE(INDIRECT("AE"&amp;AC391-Template!$F$10+1):INDIRECT("AE"&amp;AC391)),0)</f>
        <v>0</v>
      </c>
      <c r="AG391" s="35"/>
      <c r="AH391" s="86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  <c r="AU391" s="35"/>
      <c r="AV391" s="35"/>
      <c r="AW391" s="112" t="str">
        <f>IFERROR(IF((AW390+1)&gt;=Template!$C$5,"-",AW390+1),"-")</f>
        <v>-</v>
      </c>
      <c r="AX391" s="89">
        <f>IFERROR(_xll.EfirEndOfDay(3342963,AW391,"LAST","LAST_TRADE_DATE",,,,0),0)</f>
        <v>0</v>
      </c>
      <c r="AY391" s="35"/>
      <c r="AZ391" s="17">
        <f t="shared" ref="AZ391" si="893">AZ390+1</f>
        <v>46407</v>
      </c>
      <c r="BA391" s="216">
        <f t="shared" si="762"/>
        <v>3</v>
      </c>
      <c r="BB391" s="216">
        <f t="shared" ref="BB391" si="894">BB390+1</f>
        <v>386</v>
      </c>
      <c r="BC391" s="16">
        <f t="shared" si="764"/>
        <v>1.0575342465753426</v>
      </c>
      <c r="BD391" s="16">
        <f>IF(Template!$F$7="Linear interpolation",LinInterp($AO$5:$AO$18,$AM$5:$AM$18,BC391),CubicSpline($AO$5:$AO$18,$AM$5:$AM$18,BC391))</f>
        <v>15.1375484146144</v>
      </c>
      <c r="BE391" s="221">
        <f t="shared" si="845"/>
        <v>1.1607509576239488</v>
      </c>
      <c r="BF391" s="221">
        <f>BE391/PRODUCT($BG$6:BG390)</f>
        <v>1.0003782012188789</v>
      </c>
      <c r="BG391" s="16">
        <f t="shared" si="766"/>
        <v>1.0003782012188789</v>
      </c>
      <c r="BH391" s="10">
        <f t="shared" si="767"/>
        <v>13.80434448907919</v>
      </c>
      <c r="BI391" s="90"/>
      <c r="BJ391" s="17">
        <f t="shared" ref="BJ391:BJ454" si="895">BJ390+1</f>
        <v>46384</v>
      </c>
      <c r="BK391" s="16">
        <f t="shared" si="888"/>
        <v>13.06550515727556</v>
      </c>
      <c r="BL391" s="10">
        <f ca="1">IFERROR(AVERAGE(INDIRECT("BK"&amp;AC391-Template!$F$10+1):INDIRECT("BK"&amp;AC391)),0)</f>
        <v>13.264379685758472</v>
      </c>
      <c r="BM391" s="35"/>
      <c r="BN391" s="86"/>
      <c r="BO391" s="35"/>
      <c r="BP391" s="35"/>
      <c r="BQ391" s="35"/>
      <c r="BR391" s="35"/>
      <c r="BS391" s="35"/>
      <c r="BT391" s="35"/>
      <c r="BU391" s="35"/>
      <c r="BV391" s="35"/>
      <c r="BW391" s="35"/>
      <c r="BX391" s="35"/>
      <c r="BY391" s="35"/>
      <c r="BZ391" s="35"/>
      <c r="CA391" s="35"/>
      <c r="CB391" s="35"/>
      <c r="CC391" s="35"/>
      <c r="CD391" s="35"/>
      <c r="CE391" s="35"/>
      <c r="CF391" s="35"/>
      <c r="CG391" s="35"/>
      <c r="CH391" s="35"/>
    </row>
    <row r="392" spans="1:86" ht="15.6" x14ac:dyDescent="0.3">
      <c r="A392" s="35"/>
      <c r="B392" s="86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112" t="str">
        <f>IFERROR(IF((Q391+1)&gt;=Template!$C$5,"-",Q391+1),"-")</f>
        <v>-</v>
      </c>
      <c r="R392" s="89">
        <f>IFERROR(_xll.EfirEndOfDay($E$5,Q392,"LAST","LAST_TRADE_DATE"),0)</f>
        <v>0</v>
      </c>
      <c r="S392" s="35"/>
      <c r="T392" s="17">
        <f t="shared" si="889"/>
        <v>46408</v>
      </c>
      <c r="U392" s="216">
        <f t="shared" si="882"/>
        <v>4</v>
      </c>
      <c r="V392" s="216">
        <f t="shared" si="889"/>
        <v>387</v>
      </c>
      <c r="W392" s="16">
        <f t="shared" ref="W392:W455" si="896">YEARFRAC($T$5,T392,3)</f>
        <v>1.0602739726027397</v>
      </c>
      <c r="X392" s="16" t="e">
        <f>IF(Template!$F$7="Linear interpolation",LinInterp($I$5:$I$22,$G$5:$G$22,W392),CubicSpline($I$5:$I$22,$G$5:$G$22,W392))</f>
        <v>#VALUE!</v>
      </c>
      <c r="Y392" s="221" t="e">
        <f t="shared" si="883"/>
        <v>#VALUE!</v>
      </c>
      <c r="Z392" s="221" t="e">
        <f>Y392/PRODUCT($AA$6:AA391)</f>
        <v>#VALUE!</v>
      </c>
      <c r="AA392" s="16" t="e">
        <f t="shared" si="890"/>
        <v>#VALUE!</v>
      </c>
      <c r="AB392" s="10" t="e">
        <f t="shared" si="891"/>
        <v>#VALUE!</v>
      </c>
      <c r="AC392" s="90">
        <f t="shared" si="884"/>
        <v>392</v>
      </c>
      <c r="AD392" s="17">
        <f t="shared" si="892"/>
        <v>46385</v>
      </c>
      <c r="AE392" s="16" t="e">
        <f t="shared" si="885"/>
        <v>#VALUE!</v>
      </c>
      <c r="AF392" s="10">
        <f ca="1">IFERROR(AVERAGE(INDIRECT("AE"&amp;AC392-Template!$F$10+1):INDIRECT("AE"&amp;AC392)),0)</f>
        <v>0</v>
      </c>
      <c r="AG392" s="35"/>
      <c r="AH392" s="86"/>
      <c r="AI392" s="35"/>
      <c r="AJ392" s="35"/>
      <c r="AK392" s="35"/>
      <c r="AL392" s="35"/>
      <c r="AM392" s="35"/>
      <c r="AN392" s="35"/>
      <c r="AO392" s="35"/>
      <c r="AP392" s="35"/>
      <c r="AQ392" s="35"/>
      <c r="AR392" s="35"/>
      <c r="AS392" s="35"/>
      <c r="AT392" s="35"/>
      <c r="AU392" s="35"/>
      <c r="AV392" s="35"/>
      <c r="AW392" s="112" t="str">
        <f>IFERROR(IF((AW391+1)&gt;=Template!$C$5,"-",AW391+1),"-")</f>
        <v>-</v>
      </c>
      <c r="AX392" s="89">
        <f>IFERROR(_xll.EfirEndOfDay(3342963,AW392,"LAST","LAST_TRADE_DATE",,,,0),0)</f>
        <v>0</v>
      </c>
      <c r="AY392" s="35"/>
      <c r="AZ392" s="17">
        <f t="shared" ref="AZ392" si="897">AZ391+1</f>
        <v>46408</v>
      </c>
      <c r="BA392" s="216">
        <f t="shared" si="762"/>
        <v>4</v>
      </c>
      <c r="BB392" s="216">
        <f t="shared" ref="BB392" si="898">BB391+1</f>
        <v>387</v>
      </c>
      <c r="BC392" s="16">
        <f t="shared" si="764"/>
        <v>1.0602739726027397</v>
      </c>
      <c r="BD392" s="16">
        <f>IF(Template!$F$7="Linear interpolation",LinInterp($AO$5:$AO$18,$AM$5:$AM$18,BC392),CubicSpline($AO$5:$AO$18,$AM$5:$AM$18,BC392))</f>
        <v>15.136641543003769</v>
      </c>
      <c r="BE392" s="221">
        <f t="shared" si="845"/>
        <v>1.1611896107252977</v>
      </c>
      <c r="BF392" s="221">
        <f>BE392/PRODUCT($BG$6:BG391)</f>
        <v>1.0003779045784695</v>
      </c>
      <c r="BG392" s="16">
        <f t="shared" si="766"/>
        <v>1.0003779045784695</v>
      </c>
      <c r="BH392" s="10">
        <f t="shared" si="767"/>
        <v>13.793517114138009</v>
      </c>
      <c r="BI392" s="90"/>
      <c r="BJ392" s="17">
        <f t="shared" si="895"/>
        <v>46385</v>
      </c>
      <c r="BK392" s="16">
        <f t="shared" si="888"/>
        <v>13.091246637152443</v>
      </c>
      <c r="BL392" s="10">
        <f ca="1">IFERROR(AVERAGE(INDIRECT("BK"&amp;AC392-Template!$F$10+1):INDIRECT("BK"&amp;AC392)),0)</f>
        <v>13.254250766543523</v>
      </c>
      <c r="BM392" s="35"/>
      <c r="BN392" s="86"/>
      <c r="BO392" s="35"/>
      <c r="BP392" s="35"/>
      <c r="BQ392" s="35"/>
      <c r="BR392" s="35"/>
      <c r="BS392" s="35"/>
      <c r="BT392" s="35"/>
      <c r="BU392" s="35"/>
      <c r="BV392" s="35"/>
      <c r="BW392" s="35"/>
      <c r="BX392" s="35"/>
      <c r="BY392" s="35"/>
      <c r="BZ392" s="35"/>
      <c r="CA392" s="35"/>
      <c r="CB392" s="35"/>
      <c r="CC392" s="35"/>
      <c r="CD392" s="35"/>
      <c r="CE392" s="35"/>
      <c r="CF392" s="35"/>
      <c r="CG392" s="35"/>
      <c r="CH392" s="35"/>
    </row>
    <row r="393" spans="1:86" ht="15.6" x14ac:dyDescent="0.3">
      <c r="A393" s="35"/>
      <c r="B393" s="86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112" t="str">
        <f>IFERROR(IF((Q392+1)&gt;=Template!$C$5,"-",Q392+1),"-")</f>
        <v>-</v>
      </c>
      <c r="R393" s="89">
        <f>IFERROR(_xll.EfirEndOfDay($E$5,Q393,"LAST","LAST_TRADE_DATE"),0)</f>
        <v>0</v>
      </c>
      <c r="S393" s="35"/>
      <c r="T393" s="17">
        <f t="shared" si="889"/>
        <v>46409</v>
      </c>
      <c r="U393" s="216">
        <f t="shared" si="882"/>
        <v>5</v>
      </c>
      <c r="V393" s="216">
        <f t="shared" si="889"/>
        <v>388</v>
      </c>
      <c r="W393" s="16">
        <f t="shared" si="896"/>
        <v>1.0630136986301371</v>
      </c>
      <c r="X393" s="16" t="e">
        <f>IF(Template!$F$7="Linear interpolation",LinInterp($I$5:$I$22,$G$5:$G$22,W393),CubicSpline($I$5:$I$22,$G$5:$G$22,W393))</f>
        <v>#VALUE!</v>
      </c>
      <c r="Y393" s="221" t="e">
        <f t="shared" si="883"/>
        <v>#VALUE!</v>
      </c>
      <c r="Z393" s="221" t="e">
        <f>Y393/PRODUCT($AA$6:AA392)</f>
        <v>#VALUE!</v>
      </c>
      <c r="AA393" s="16" t="e">
        <f t="shared" si="890"/>
        <v>#VALUE!</v>
      </c>
      <c r="AB393" s="10" t="e">
        <f t="shared" si="891"/>
        <v>#VALUE!</v>
      </c>
      <c r="AC393" s="90">
        <f t="shared" si="884"/>
        <v>393</v>
      </c>
      <c r="AD393" s="17">
        <f t="shared" si="892"/>
        <v>46386</v>
      </c>
      <c r="AE393" s="16" t="e">
        <f t="shared" si="885"/>
        <v>#VALUE!</v>
      </c>
      <c r="AF393" s="10">
        <f ca="1">IFERROR(AVERAGE(INDIRECT("AE"&amp;AC393-Template!$F$10+1):INDIRECT("AE"&amp;AC393)),0)</f>
        <v>0</v>
      </c>
      <c r="AG393" s="35"/>
      <c r="AH393" s="86"/>
      <c r="AI393" s="35"/>
      <c r="AJ393" s="35"/>
      <c r="AK393" s="35"/>
      <c r="AL393" s="35"/>
      <c r="AM393" s="35"/>
      <c r="AN393" s="35"/>
      <c r="AO393" s="35"/>
      <c r="AP393" s="35"/>
      <c r="AQ393" s="35"/>
      <c r="AR393" s="35"/>
      <c r="AS393" s="35"/>
      <c r="AT393" s="35"/>
      <c r="AU393" s="35"/>
      <c r="AV393" s="35"/>
      <c r="AW393" s="112" t="str">
        <f>IFERROR(IF((AW392+1)&gt;=Template!$C$5,"-",AW392+1),"-")</f>
        <v>-</v>
      </c>
      <c r="AX393" s="89">
        <f>IFERROR(_xll.EfirEndOfDay(3342963,AW393,"LAST","LAST_TRADE_DATE",,,,0),0)</f>
        <v>0</v>
      </c>
      <c r="AY393" s="35"/>
      <c r="AZ393" s="17">
        <f t="shared" ref="AZ393" si="899">AZ392+1</f>
        <v>46409</v>
      </c>
      <c r="BA393" s="216">
        <f t="shared" si="762"/>
        <v>5</v>
      </c>
      <c r="BB393" s="216">
        <f t="shared" ref="BB393" si="900">BB392+1</f>
        <v>388</v>
      </c>
      <c r="BC393" s="16">
        <f t="shared" si="764"/>
        <v>1.0630136986301371</v>
      </c>
      <c r="BD393" s="16">
        <f>IF(Template!$F$7="Linear interpolation",LinInterp($AO$5:$AO$18,$AM$5:$AM$18,BC393),CubicSpline($AO$5:$AO$18,$AM$5:$AM$18,BC393))</f>
        <v>15.135707154893794</v>
      </c>
      <c r="BE393" s="221">
        <f t="shared" si="845"/>
        <v>1.1616280842712341</v>
      </c>
      <c r="BF393" s="221">
        <f>BE393/PRODUCT($BG$6:BG392)</f>
        <v>1.000377607189977</v>
      </c>
      <c r="BG393" s="16">
        <f t="shared" si="766"/>
        <v>1.000377607189977</v>
      </c>
      <c r="BH393" s="10">
        <f t="shared" si="767"/>
        <v>13.782662434161818</v>
      </c>
      <c r="BI393" s="90"/>
      <c r="BJ393" s="17">
        <f t="shared" si="895"/>
        <v>46386</v>
      </c>
      <c r="BK393" s="16">
        <f t="shared" si="888"/>
        <v>13.076749949812449</v>
      </c>
      <c r="BL393" s="10">
        <f ca="1">IFERROR(AVERAGE(INDIRECT("BK"&amp;AC393-Template!$F$10+1):INDIRECT("BK"&amp;AC393)),0)</f>
        <v>13.24471534110338</v>
      </c>
      <c r="BM393" s="35"/>
      <c r="BN393" s="86"/>
      <c r="BO393" s="35"/>
      <c r="BP393" s="35"/>
      <c r="BQ393" s="35"/>
      <c r="BR393" s="35"/>
      <c r="BS393" s="35"/>
      <c r="BT393" s="35"/>
      <c r="BU393" s="35"/>
      <c r="BV393" s="35"/>
      <c r="BW393" s="35"/>
      <c r="BX393" s="35"/>
      <c r="BY393" s="35"/>
      <c r="BZ393" s="35"/>
      <c r="CA393" s="35"/>
      <c r="CB393" s="35"/>
      <c r="CC393" s="35"/>
      <c r="CD393" s="35"/>
      <c r="CE393" s="35"/>
      <c r="CF393" s="35"/>
      <c r="CG393" s="35"/>
      <c r="CH393" s="35"/>
    </row>
    <row r="394" spans="1:86" ht="15.6" x14ac:dyDescent="0.3">
      <c r="A394" s="35"/>
      <c r="B394" s="86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112" t="str">
        <f>IFERROR(IF((Q393+1)&gt;=Template!$C$5,"-",Q393+1),"-")</f>
        <v>-</v>
      </c>
      <c r="R394" s="89">
        <f>IFERROR(_xll.EfirEndOfDay($E$5,Q394,"LAST","LAST_TRADE_DATE"),0)</f>
        <v>0</v>
      </c>
      <c r="S394" s="35"/>
      <c r="T394" s="17">
        <f t="shared" si="889"/>
        <v>46410</v>
      </c>
      <c r="U394" s="216">
        <f t="shared" si="882"/>
        <v>6</v>
      </c>
      <c r="V394" s="216">
        <f t="shared" si="889"/>
        <v>389</v>
      </c>
      <c r="W394" s="16">
        <f t="shared" si="896"/>
        <v>1.0657534246575342</v>
      </c>
      <c r="X394" s="16" t="e">
        <f>IF(Template!$F$7="Linear interpolation",LinInterp($I$5:$I$22,$G$5:$G$22,W394),CubicSpline($I$5:$I$22,$G$5:$G$22,W394))</f>
        <v>#VALUE!</v>
      </c>
      <c r="Y394" s="221" t="e">
        <f t="shared" si="883"/>
        <v>#VALUE!</v>
      </c>
      <c r="Z394" s="221" t="e">
        <f>Y394/PRODUCT($AA$6:AA393)</f>
        <v>#VALUE!</v>
      </c>
      <c r="AA394" s="16" t="e">
        <f t="shared" si="890"/>
        <v>#VALUE!</v>
      </c>
      <c r="AB394" s="10" t="e">
        <f t="shared" si="891"/>
        <v>#VALUE!</v>
      </c>
      <c r="AC394" s="90">
        <f t="shared" si="884"/>
        <v>394</v>
      </c>
      <c r="AD394" s="17">
        <f t="shared" si="892"/>
        <v>46387</v>
      </c>
      <c r="AE394" s="16" t="e">
        <f t="shared" si="885"/>
        <v>#VALUE!</v>
      </c>
      <c r="AF394" s="10">
        <f ca="1">IFERROR(AVERAGE(INDIRECT("AE"&amp;AC394-Template!$F$10+1):INDIRECT("AE"&amp;AC394)),0)</f>
        <v>0</v>
      </c>
      <c r="AG394" s="35"/>
      <c r="AH394" s="86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  <c r="AU394" s="35"/>
      <c r="AV394" s="35"/>
      <c r="AW394" s="112" t="str">
        <f>IFERROR(IF((AW393+1)&gt;=Template!$C$5,"-",AW393+1),"-")</f>
        <v>-</v>
      </c>
      <c r="AX394" s="89">
        <f>IFERROR(_xll.EfirEndOfDay(3342963,AW394,"LAST","LAST_TRADE_DATE",,,,0),0)</f>
        <v>0</v>
      </c>
      <c r="AY394" s="35"/>
      <c r="AZ394" s="17">
        <f t="shared" ref="AZ394" si="901">AZ393+1</f>
        <v>46410</v>
      </c>
      <c r="BA394" s="216">
        <f t="shared" si="762"/>
        <v>6</v>
      </c>
      <c r="BB394" s="216">
        <f t="shared" ref="BB394" si="902">BB393+1</f>
        <v>389</v>
      </c>
      <c r="BC394" s="16">
        <f t="shared" si="764"/>
        <v>1.0657534246575342</v>
      </c>
      <c r="BD394" s="16">
        <f>IF(Template!$F$7="Linear interpolation",LinInterp($AO$5:$AO$18,$AM$5:$AM$18,BC394),CubicSpline($AO$5:$AO$18,$AM$5:$AM$18,BC394))</f>
        <v>15.134745383772385</v>
      </c>
      <c r="BE394" s="221">
        <f t="shared" si="845"/>
        <v>1.1620663770786428</v>
      </c>
      <c r="BF394" s="221">
        <f>BE394/PRODUCT($BG$6:BG393)</f>
        <v>1.0003773090659078</v>
      </c>
      <c r="BG394" s="16">
        <f t="shared" si="766"/>
        <v>1.000377607189977</v>
      </c>
      <c r="BH394" s="10">
        <f t="shared" si="767"/>
        <v>13.782662434161818</v>
      </c>
      <c r="BI394" s="90"/>
      <c r="BJ394" s="17">
        <f t="shared" si="895"/>
        <v>46387</v>
      </c>
      <c r="BK394" s="16">
        <f t="shared" si="888"/>
        <v>14.014455296334161</v>
      </c>
      <c r="BL394" s="10">
        <f ca="1">IFERROR(AVERAGE(INDIRECT("BK"&amp;AC394-Template!$F$10+1):INDIRECT("BK"&amp;AC394)),0)</f>
        <v>13.26610597560123</v>
      </c>
      <c r="BM394" s="35"/>
      <c r="BN394" s="86"/>
      <c r="BO394" s="35"/>
      <c r="BP394" s="35"/>
      <c r="BQ394" s="35"/>
      <c r="BR394" s="35"/>
      <c r="BS394" s="35"/>
      <c r="BT394" s="35"/>
      <c r="BU394" s="35"/>
      <c r="BV394" s="35"/>
      <c r="BW394" s="35"/>
      <c r="BX394" s="35"/>
      <c r="BY394" s="35"/>
      <c r="BZ394" s="35"/>
      <c r="CA394" s="35"/>
      <c r="CB394" s="35"/>
      <c r="CC394" s="35"/>
      <c r="CD394" s="35"/>
      <c r="CE394" s="35"/>
      <c r="CF394" s="35"/>
      <c r="CG394" s="35"/>
      <c r="CH394" s="35"/>
    </row>
    <row r="395" spans="1:86" ht="15.6" x14ac:dyDescent="0.3">
      <c r="A395" s="35"/>
      <c r="B395" s="86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112" t="str">
        <f>IFERROR(IF((Q394+1)&gt;=Template!$C$5,"-",Q394+1),"-")</f>
        <v>-</v>
      </c>
      <c r="R395" s="89">
        <f>IFERROR(_xll.EfirEndOfDay($E$5,Q395,"LAST","LAST_TRADE_DATE"),0)</f>
        <v>0</v>
      </c>
      <c r="S395" s="35"/>
      <c r="T395" s="17">
        <f t="shared" si="889"/>
        <v>46411</v>
      </c>
      <c r="U395" s="216">
        <f t="shared" si="882"/>
        <v>7</v>
      </c>
      <c r="V395" s="216">
        <f t="shared" si="889"/>
        <v>390</v>
      </c>
      <c r="W395" s="16">
        <f t="shared" si="896"/>
        <v>1.0684931506849316</v>
      </c>
      <c r="X395" s="16" t="e">
        <f>IF(Template!$F$7="Linear interpolation",LinInterp($I$5:$I$22,$G$5:$G$22,W395),CubicSpline($I$5:$I$22,$G$5:$G$22,W395))</f>
        <v>#VALUE!</v>
      </c>
      <c r="Y395" s="221" t="e">
        <f t="shared" si="883"/>
        <v>#VALUE!</v>
      </c>
      <c r="Z395" s="221" t="e">
        <f>Y395/PRODUCT($AA$6:AA394)</f>
        <v>#VALUE!</v>
      </c>
      <c r="AA395" s="16" t="e">
        <f t="shared" si="890"/>
        <v>#VALUE!</v>
      </c>
      <c r="AB395" s="10" t="e">
        <f t="shared" si="891"/>
        <v>#VALUE!</v>
      </c>
      <c r="AC395" s="90">
        <f t="shared" si="884"/>
        <v>395</v>
      </c>
      <c r="AD395" s="17">
        <f t="shared" si="892"/>
        <v>46388</v>
      </c>
      <c r="AE395" s="16" t="e">
        <f t="shared" si="885"/>
        <v>#VALUE!</v>
      </c>
      <c r="AF395" s="10">
        <f ca="1">IFERROR(AVERAGE(INDIRECT("AE"&amp;AC395-Template!$F$10+1):INDIRECT("AE"&amp;AC395)),0)</f>
        <v>0</v>
      </c>
      <c r="AG395" s="35"/>
      <c r="AH395" s="86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  <c r="AU395" s="35"/>
      <c r="AV395" s="35"/>
      <c r="AW395" s="112" t="str">
        <f>IFERROR(IF((AW394+1)&gt;=Template!$C$5,"-",AW394+1),"-")</f>
        <v>-</v>
      </c>
      <c r="AX395" s="89">
        <f>IFERROR(_xll.EfirEndOfDay(3342963,AW395,"LAST","LAST_TRADE_DATE",,,,0),0)</f>
        <v>0</v>
      </c>
      <c r="AY395" s="35"/>
      <c r="AZ395" s="17">
        <f t="shared" ref="AZ395" si="903">AZ394+1</f>
        <v>46411</v>
      </c>
      <c r="BA395" s="216">
        <f t="shared" si="762"/>
        <v>7</v>
      </c>
      <c r="BB395" s="216">
        <f t="shared" ref="BB395" si="904">BB394+1</f>
        <v>390</v>
      </c>
      <c r="BC395" s="16">
        <f t="shared" si="764"/>
        <v>1.0684931506849316</v>
      </c>
      <c r="BD395" s="16">
        <f>IF(Template!$F$7="Linear interpolation",LinInterp($AO$5:$AO$18,$AM$5:$AM$18,BC395),CubicSpline($AO$5:$AO$18,$AM$5:$AM$18,BC395))</f>
        <v>15.133756363127455</v>
      </c>
      <c r="BE395" s="221">
        <f t="shared" si="845"/>
        <v>1.1625044879776887</v>
      </c>
      <c r="BF395" s="221">
        <f>BE395/PRODUCT($BG$6:BG394)</f>
        <v>1.000376712094877</v>
      </c>
      <c r="BG395" s="16">
        <f t="shared" si="766"/>
        <v>1.000377607189977</v>
      </c>
      <c r="BH395" s="10">
        <f t="shared" si="767"/>
        <v>13.782662434161818</v>
      </c>
      <c r="BI395" s="90"/>
      <c r="BJ395" s="17">
        <f t="shared" si="895"/>
        <v>46388</v>
      </c>
      <c r="BK395" s="16">
        <f t="shared" si="888"/>
        <v>14.004269826423554</v>
      </c>
      <c r="BL395" s="10">
        <f ca="1">IFERROR(AVERAGE(INDIRECT("BK"&amp;AC395-Template!$F$10+1):INDIRECT("BK"&amp;AC395)),0)</f>
        <v>13.287364883450355</v>
      </c>
      <c r="BM395" s="35"/>
      <c r="BN395" s="86"/>
      <c r="BO395" s="35"/>
      <c r="BP395" s="35"/>
      <c r="BQ395" s="35"/>
      <c r="BR395" s="35"/>
      <c r="BS395" s="35"/>
      <c r="BT395" s="35"/>
      <c r="BU395" s="35"/>
      <c r="BV395" s="35"/>
      <c r="BW395" s="35"/>
      <c r="BX395" s="35"/>
      <c r="BY395" s="35"/>
      <c r="BZ395" s="35"/>
      <c r="CA395" s="35"/>
      <c r="CB395" s="35"/>
      <c r="CC395" s="35"/>
      <c r="CD395" s="35"/>
      <c r="CE395" s="35"/>
      <c r="CF395" s="35"/>
      <c r="CG395" s="35"/>
      <c r="CH395" s="35"/>
    </row>
    <row r="396" spans="1:86" ht="15.6" x14ac:dyDescent="0.3">
      <c r="A396" s="35"/>
      <c r="B396" s="86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112" t="str">
        <f>IFERROR(IF((Q395+1)&gt;=Template!$C$5,"-",Q395+1),"-")</f>
        <v>-</v>
      </c>
      <c r="R396" s="89">
        <f>IFERROR(_xll.EfirEndOfDay($E$5,Q396,"LAST","LAST_TRADE_DATE"),0)</f>
        <v>0</v>
      </c>
      <c r="S396" s="35"/>
      <c r="T396" s="17">
        <f t="shared" si="889"/>
        <v>46412</v>
      </c>
      <c r="U396" s="216">
        <f t="shared" si="882"/>
        <v>1</v>
      </c>
      <c r="V396" s="216">
        <f t="shared" si="889"/>
        <v>391</v>
      </c>
      <c r="W396" s="16">
        <f t="shared" si="896"/>
        <v>1.0712328767123287</v>
      </c>
      <c r="X396" s="16" t="e">
        <f>IF(Template!$F$7="Linear interpolation",LinInterp($I$5:$I$22,$G$5:$G$22,W396),CubicSpline($I$5:$I$22,$G$5:$G$22,W396))</f>
        <v>#VALUE!</v>
      </c>
      <c r="Y396" s="221" t="e">
        <f t="shared" si="883"/>
        <v>#VALUE!</v>
      </c>
      <c r="Z396" s="221" t="e">
        <f>Y396/PRODUCT($AA$6:AA395)</f>
        <v>#VALUE!</v>
      </c>
      <c r="AA396" s="16" t="e">
        <f t="shared" si="890"/>
        <v>#VALUE!</v>
      </c>
      <c r="AB396" s="10" t="e">
        <f t="shared" si="891"/>
        <v>#VALUE!</v>
      </c>
      <c r="AC396" s="90">
        <f t="shared" si="884"/>
        <v>396</v>
      </c>
      <c r="AD396" s="17">
        <f t="shared" si="892"/>
        <v>46389</v>
      </c>
      <c r="AE396" s="16" t="e">
        <f t="shared" si="885"/>
        <v>#VALUE!</v>
      </c>
      <c r="AF396" s="10">
        <f ca="1">IFERROR(AVERAGE(INDIRECT("AE"&amp;AC396-Template!$F$10+1):INDIRECT("AE"&amp;AC396)),0)</f>
        <v>0</v>
      </c>
      <c r="AG396" s="35"/>
      <c r="AH396" s="86"/>
      <c r="AI396" s="35"/>
      <c r="AJ396" s="35"/>
      <c r="AK396" s="35"/>
      <c r="AL396" s="35"/>
      <c r="AM396" s="35"/>
      <c r="AN396" s="35"/>
      <c r="AO396" s="35"/>
      <c r="AP396" s="35"/>
      <c r="AQ396" s="35"/>
      <c r="AR396" s="35"/>
      <c r="AS396" s="35"/>
      <c r="AT396" s="35"/>
      <c r="AU396" s="35"/>
      <c r="AV396" s="35"/>
      <c r="AW396" s="112" t="str">
        <f>IFERROR(IF((AW395+1)&gt;=Template!$C$5,"-",AW395+1),"-")</f>
        <v>-</v>
      </c>
      <c r="AX396" s="89">
        <f>IFERROR(_xll.EfirEndOfDay(3342963,AW396,"LAST","LAST_TRADE_DATE",,,,0),0)</f>
        <v>0</v>
      </c>
      <c r="AY396" s="35"/>
      <c r="AZ396" s="17">
        <f t="shared" ref="AZ396" si="905">AZ395+1</f>
        <v>46412</v>
      </c>
      <c r="BA396" s="216">
        <f t="shared" si="762"/>
        <v>1</v>
      </c>
      <c r="BB396" s="216">
        <f t="shared" ref="BB396" si="906">BB395+1</f>
        <v>391</v>
      </c>
      <c r="BC396" s="16">
        <f t="shared" si="764"/>
        <v>1.0712328767123287</v>
      </c>
      <c r="BD396" s="16">
        <f>IF(Template!$F$7="Linear interpolation",LinInterp($AO$5:$AO$18,$AM$5:$AM$18,BC396),CubicSpline($AO$5:$AO$18,$AM$5:$AM$18,BC396))</f>
        <v>15.132740226446911</v>
      </c>
      <c r="BE396" s="221">
        <f t="shared" si="845"/>
        <v>1.1629424158118471</v>
      </c>
      <c r="BF396" s="221">
        <f>BE396/PRODUCT($BG$6:BG395)</f>
        <v>1.0003758155667684</v>
      </c>
      <c r="BG396" s="16">
        <f t="shared" si="766"/>
        <v>1.0003758155667684</v>
      </c>
      <c r="BH396" s="10">
        <f t="shared" si="767"/>
        <v>13.717268187044995</v>
      </c>
      <c r="BI396" s="90"/>
      <c r="BJ396" s="17">
        <f t="shared" si="895"/>
        <v>46389</v>
      </c>
      <c r="BK396" s="16">
        <f t="shared" si="888"/>
        <v>14.004269826423554</v>
      </c>
      <c r="BL396" s="10">
        <f ca="1">IFERROR(AVERAGE(INDIRECT("BK"&amp;AC396-Template!$F$10+1):INDIRECT("BK"&amp;AC396)),0)</f>
        <v>13.308840275028334</v>
      </c>
      <c r="BM396" s="35"/>
      <c r="BN396" s="86"/>
      <c r="BO396" s="35"/>
      <c r="BP396" s="35"/>
      <c r="BQ396" s="35"/>
      <c r="BR396" s="35"/>
      <c r="BS396" s="35"/>
      <c r="BT396" s="35"/>
      <c r="BU396" s="35"/>
      <c r="BV396" s="35"/>
      <c r="BW396" s="35"/>
      <c r="BX396" s="35"/>
      <c r="BY396" s="35"/>
      <c r="BZ396" s="35"/>
      <c r="CA396" s="35"/>
      <c r="CB396" s="35"/>
      <c r="CC396" s="35"/>
      <c r="CD396" s="35"/>
      <c r="CE396" s="35"/>
      <c r="CF396" s="35"/>
      <c r="CG396" s="35"/>
      <c r="CH396" s="35"/>
    </row>
    <row r="397" spans="1:86" ht="15.6" x14ac:dyDescent="0.3">
      <c r="A397" s="35"/>
      <c r="B397" s="86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112" t="str">
        <f>IFERROR(IF((Q396+1)&gt;=Template!$C$5,"-",Q396+1),"-")</f>
        <v>-</v>
      </c>
      <c r="R397" s="89">
        <f>IFERROR(_xll.EfirEndOfDay($E$5,Q397,"LAST","LAST_TRADE_DATE"),0)</f>
        <v>0</v>
      </c>
      <c r="S397" s="35"/>
      <c r="T397" s="17">
        <f t="shared" si="889"/>
        <v>46413</v>
      </c>
      <c r="U397" s="216">
        <f t="shared" si="882"/>
        <v>2</v>
      </c>
      <c r="V397" s="216">
        <f t="shared" si="889"/>
        <v>392</v>
      </c>
      <c r="W397" s="16">
        <f t="shared" si="896"/>
        <v>1.0739726027397261</v>
      </c>
      <c r="X397" s="16" t="e">
        <f>IF(Template!$F$7="Linear interpolation",LinInterp($I$5:$I$22,$G$5:$G$22,W397),CubicSpline($I$5:$I$22,$G$5:$G$22,W397))</f>
        <v>#VALUE!</v>
      </c>
      <c r="Y397" s="221" t="e">
        <f t="shared" si="883"/>
        <v>#VALUE!</v>
      </c>
      <c r="Z397" s="221" t="e">
        <f>Y397/PRODUCT($AA$6:AA396)</f>
        <v>#VALUE!</v>
      </c>
      <c r="AA397" s="16" t="e">
        <f t="shared" si="890"/>
        <v>#VALUE!</v>
      </c>
      <c r="AB397" s="10" t="e">
        <f t="shared" si="891"/>
        <v>#VALUE!</v>
      </c>
      <c r="AC397" s="90">
        <f t="shared" si="884"/>
        <v>397</v>
      </c>
      <c r="AD397" s="17">
        <f t="shared" si="892"/>
        <v>46390</v>
      </c>
      <c r="AE397" s="16" t="e">
        <f t="shared" si="885"/>
        <v>#VALUE!</v>
      </c>
      <c r="AF397" s="10">
        <f ca="1">IFERROR(AVERAGE(INDIRECT("AE"&amp;AC397-Template!$F$10+1):INDIRECT("AE"&amp;AC397)),0)</f>
        <v>0</v>
      </c>
      <c r="AG397" s="35"/>
      <c r="AH397" s="86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  <c r="AU397" s="35"/>
      <c r="AV397" s="35"/>
      <c r="AW397" s="112" t="str">
        <f>IFERROR(IF((AW396+1)&gt;=Template!$C$5,"-",AW396+1),"-")</f>
        <v>-</v>
      </c>
      <c r="AX397" s="89">
        <f>IFERROR(_xll.EfirEndOfDay(3342963,AW397,"LAST","LAST_TRADE_DATE",,,,0),0)</f>
        <v>0</v>
      </c>
      <c r="AY397" s="35"/>
      <c r="AZ397" s="17">
        <f t="shared" ref="AZ397" si="907">AZ396+1</f>
        <v>46413</v>
      </c>
      <c r="BA397" s="216">
        <f t="shared" ref="BA397:BA460" si="908">WEEKDAY(AZ397,2)</f>
        <v>2</v>
      </c>
      <c r="BB397" s="216">
        <f t="shared" ref="BB397" si="909">BB396+1</f>
        <v>392</v>
      </c>
      <c r="BC397" s="16">
        <f t="shared" ref="BC397:BC460" si="910">YEARFRAC($T$5,AZ397,3)</f>
        <v>1.0739726027397261</v>
      </c>
      <c r="BD397" s="16">
        <f>IF(Template!$F$7="Linear interpolation",LinInterp($AO$5:$AO$18,$AM$5:$AM$18,BC397),CubicSpline($AO$5:$AO$18,$AM$5:$AM$18,BC397))</f>
        <v>15.131697107218665</v>
      </c>
      <c r="BE397" s="221">
        <f t="shared" si="845"/>
        <v>1.1633801594379356</v>
      </c>
      <c r="BF397" s="221">
        <f>BE397/PRODUCT($BG$6:BG396)</f>
        <v>1.0003764104053106</v>
      </c>
      <c r="BG397" s="16">
        <f t="shared" ref="BG397:BG460" si="911">1+BH397/365/100</f>
        <v>1.0003764104053106</v>
      </c>
      <c r="BH397" s="10">
        <f t="shared" ref="BH397:BH460" si="912">IF(OR(BA397=6,BA397=7),BH396,(BF397-1)*365*100)</f>
        <v>13.738979793835316</v>
      </c>
      <c r="BI397" s="90"/>
      <c r="BJ397" s="17">
        <f t="shared" si="895"/>
        <v>46390</v>
      </c>
      <c r="BK397" s="16">
        <f t="shared" si="888"/>
        <v>14.004269826423554</v>
      </c>
      <c r="BL397" s="10">
        <f ca="1">IFERROR(AVERAGE(INDIRECT("BK"&amp;AC397-Template!$F$10+1):INDIRECT("BK"&amp;AC397)),0)</f>
        <v>13.330540930919756</v>
      </c>
      <c r="BM397" s="35"/>
      <c r="BN397" s="86"/>
      <c r="BO397" s="35"/>
      <c r="BP397" s="35"/>
      <c r="BQ397" s="35"/>
      <c r="BR397" s="35"/>
      <c r="BS397" s="35"/>
      <c r="BT397" s="35"/>
      <c r="BU397" s="35"/>
      <c r="BV397" s="35"/>
      <c r="BW397" s="35"/>
      <c r="BX397" s="35"/>
      <c r="BY397" s="35"/>
      <c r="BZ397" s="35"/>
      <c r="CA397" s="35"/>
      <c r="CB397" s="35"/>
      <c r="CC397" s="35"/>
      <c r="CD397" s="35"/>
      <c r="CE397" s="35"/>
      <c r="CF397" s="35"/>
      <c r="CG397" s="35"/>
      <c r="CH397" s="35"/>
    </row>
    <row r="398" spans="1:86" ht="15.6" x14ac:dyDescent="0.3">
      <c r="A398" s="35"/>
      <c r="B398" s="86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112" t="str">
        <f>IFERROR(IF((Q397+1)&gt;=Template!$C$5,"-",Q397+1),"-")</f>
        <v>-</v>
      </c>
      <c r="R398" s="89">
        <f>IFERROR(_xll.EfirEndOfDay($E$5,Q398,"LAST","LAST_TRADE_DATE"),0)</f>
        <v>0</v>
      </c>
      <c r="S398" s="35"/>
      <c r="T398" s="17">
        <f t="shared" si="889"/>
        <v>46414</v>
      </c>
      <c r="U398" s="216">
        <f t="shared" si="882"/>
        <v>3</v>
      </c>
      <c r="V398" s="216">
        <f t="shared" si="889"/>
        <v>393</v>
      </c>
      <c r="W398" s="16">
        <f t="shared" si="896"/>
        <v>1.0767123287671232</v>
      </c>
      <c r="X398" s="16" t="e">
        <f>IF(Template!$F$7="Linear interpolation",LinInterp($I$5:$I$22,$G$5:$G$22,W398),CubicSpline($I$5:$I$22,$G$5:$G$22,W398))</f>
        <v>#VALUE!</v>
      </c>
      <c r="Y398" s="221" t="e">
        <f t="shared" si="883"/>
        <v>#VALUE!</v>
      </c>
      <c r="Z398" s="221" t="e">
        <f>Y398/PRODUCT($AA$6:AA397)</f>
        <v>#VALUE!</v>
      </c>
      <c r="AA398" s="16" t="e">
        <f t="shared" si="890"/>
        <v>#VALUE!</v>
      </c>
      <c r="AB398" s="10" t="e">
        <f t="shared" si="891"/>
        <v>#VALUE!</v>
      </c>
      <c r="AC398" s="90">
        <f t="shared" si="884"/>
        <v>398</v>
      </c>
      <c r="AD398" s="17">
        <f t="shared" si="892"/>
        <v>46391</v>
      </c>
      <c r="AE398" s="16" t="e">
        <f t="shared" si="885"/>
        <v>#VALUE!</v>
      </c>
      <c r="AF398" s="10">
        <f ca="1">IFERROR(AVERAGE(INDIRECT("AE"&amp;AC398-Template!$F$10+1):INDIRECT("AE"&amp;AC398)),0)</f>
        <v>0</v>
      </c>
      <c r="AG398" s="35"/>
      <c r="AH398" s="86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  <c r="AU398" s="35"/>
      <c r="AV398" s="35"/>
      <c r="AW398" s="112" t="str">
        <f>IFERROR(IF((AW397+1)&gt;=Template!$C$5,"-",AW397+1),"-")</f>
        <v>-</v>
      </c>
      <c r="AX398" s="89">
        <f>IFERROR(_xll.EfirEndOfDay(3342963,AW398,"LAST","LAST_TRADE_DATE",,,,0),0)</f>
        <v>0</v>
      </c>
      <c r="AY398" s="35"/>
      <c r="AZ398" s="17">
        <f t="shared" ref="AZ398" si="913">AZ397+1</f>
        <v>46414</v>
      </c>
      <c r="BA398" s="216">
        <f t="shared" si="908"/>
        <v>3</v>
      </c>
      <c r="BB398" s="216">
        <f t="shared" ref="BB398" si="914">BB397+1</f>
        <v>393</v>
      </c>
      <c r="BC398" s="16">
        <f t="shared" si="910"/>
        <v>1.0767123287671232</v>
      </c>
      <c r="BD398" s="16">
        <f>IF(Template!$F$7="Linear interpolation",LinInterp($AO$5:$AO$18,$AM$5:$AM$18,BC398),CubicSpline($AO$5:$AO$18,$AM$5:$AM$18,BC398))</f>
        <v>15.130627138930627</v>
      </c>
      <c r="BE398" s="221">
        <f t="shared" si="845"/>
        <v>1.1638177177261433</v>
      </c>
      <c r="BF398" s="221">
        <f>BE398/PRODUCT($BG$6:BG397)</f>
        <v>1.0003761094640113</v>
      </c>
      <c r="BG398" s="16">
        <f t="shared" si="911"/>
        <v>1.0003761094640113</v>
      </c>
      <c r="BH398" s="10">
        <f t="shared" si="912"/>
        <v>13.727995436414009</v>
      </c>
      <c r="BI398" s="90"/>
      <c r="BJ398" s="17">
        <f t="shared" si="895"/>
        <v>46391</v>
      </c>
      <c r="BK398" s="16">
        <f t="shared" si="888"/>
        <v>13.942795042347967</v>
      </c>
      <c r="BL398" s="10">
        <f ca="1">IFERROR(AVERAGE(INDIRECT("BK"&amp;AC398-Template!$F$10+1):INDIRECT("BK"&amp;AC398)),0)</f>
        <v>13.350192427341991</v>
      </c>
      <c r="BM398" s="35"/>
      <c r="BN398" s="86"/>
      <c r="BO398" s="35"/>
      <c r="BP398" s="35"/>
      <c r="BQ398" s="35"/>
      <c r="BR398" s="35"/>
      <c r="BS398" s="35"/>
      <c r="BT398" s="35"/>
      <c r="BU398" s="35"/>
      <c r="BV398" s="35"/>
      <c r="BW398" s="35"/>
      <c r="BX398" s="35"/>
      <c r="BY398" s="35"/>
      <c r="BZ398" s="35"/>
      <c r="CA398" s="35"/>
      <c r="CB398" s="35"/>
      <c r="CC398" s="35"/>
      <c r="CD398" s="35"/>
      <c r="CE398" s="35"/>
      <c r="CF398" s="35"/>
      <c r="CG398" s="35"/>
      <c r="CH398" s="35"/>
    </row>
    <row r="399" spans="1:86" ht="15.6" x14ac:dyDescent="0.3">
      <c r="A399" s="35"/>
      <c r="B399" s="86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112" t="str">
        <f>IFERROR(IF((Q398+1)&gt;=Template!$C$5,"-",Q398+1),"-")</f>
        <v>-</v>
      </c>
      <c r="R399" s="89">
        <f>IFERROR(_xll.EfirEndOfDay($E$5,Q399,"LAST","LAST_TRADE_DATE"),0)</f>
        <v>0</v>
      </c>
      <c r="S399" s="35"/>
      <c r="T399" s="17">
        <f t="shared" si="889"/>
        <v>46415</v>
      </c>
      <c r="U399" s="216">
        <f t="shared" si="882"/>
        <v>4</v>
      </c>
      <c r="V399" s="216">
        <f t="shared" si="889"/>
        <v>394</v>
      </c>
      <c r="W399" s="16">
        <f t="shared" si="896"/>
        <v>1.0794520547945206</v>
      </c>
      <c r="X399" s="16" t="e">
        <f>IF(Template!$F$7="Linear interpolation",LinInterp($I$5:$I$22,$G$5:$G$22,W399),CubicSpline($I$5:$I$22,$G$5:$G$22,W399))</f>
        <v>#VALUE!</v>
      </c>
      <c r="Y399" s="221" t="e">
        <f t="shared" si="883"/>
        <v>#VALUE!</v>
      </c>
      <c r="Z399" s="221" t="e">
        <f>Y399/PRODUCT($AA$6:AA398)</f>
        <v>#VALUE!</v>
      </c>
      <c r="AA399" s="16" t="e">
        <f t="shared" si="890"/>
        <v>#VALUE!</v>
      </c>
      <c r="AB399" s="10" t="e">
        <f t="shared" si="891"/>
        <v>#VALUE!</v>
      </c>
      <c r="AC399" s="90">
        <f t="shared" si="884"/>
        <v>399</v>
      </c>
      <c r="AD399" s="17">
        <f t="shared" si="892"/>
        <v>46392</v>
      </c>
      <c r="AE399" s="16" t="e">
        <f t="shared" si="885"/>
        <v>#VALUE!</v>
      </c>
      <c r="AF399" s="10">
        <f ca="1">IFERROR(AVERAGE(INDIRECT("AE"&amp;AC399-Template!$F$10+1):INDIRECT("AE"&amp;AC399)),0)</f>
        <v>0</v>
      </c>
      <c r="AG399" s="35"/>
      <c r="AH399" s="86"/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  <c r="AU399" s="35"/>
      <c r="AV399" s="35"/>
      <c r="AW399" s="112" t="str">
        <f>IFERROR(IF((AW398+1)&gt;=Template!$C$5,"-",AW398+1),"-")</f>
        <v>-</v>
      </c>
      <c r="AX399" s="89">
        <f>IFERROR(_xll.EfirEndOfDay(3342963,AW399,"LAST","LAST_TRADE_DATE",,,,0),0)</f>
        <v>0</v>
      </c>
      <c r="AY399" s="35"/>
      <c r="AZ399" s="17">
        <f t="shared" ref="AZ399" si="915">AZ398+1</f>
        <v>46415</v>
      </c>
      <c r="BA399" s="216">
        <f t="shared" si="908"/>
        <v>4</v>
      </c>
      <c r="BB399" s="216">
        <f t="shared" ref="BB399" si="916">BB398+1</f>
        <v>394</v>
      </c>
      <c r="BC399" s="16">
        <f t="shared" si="910"/>
        <v>1.0794520547945206</v>
      </c>
      <c r="BD399" s="16">
        <f>IF(Template!$F$7="Linear interpolation",LinInterp($AO$5:$AO$18,$AM$5:$AM$18,BC399),CubicSpline($AO$5:$AO$18,$AM$5:$AM$18,BC399))</f>
        <v>15.129530455070709</v>
      </c>
      <c r="BE399" s="221">
        <f t="shared" si="845"/>
        <v>1.1642550895600619</v>
      </c>
      <c r="BF399" s="221">
        <f>BE399/PRODUCT($BG$6:BG398)</f>
        <v>1.0003758078496803</v>
      </c>
      <c r="BG399" s="16">
        <f t="shared" si="911"/>
        <v>1.0003758078496803</v>
      </c>
      <c r="BH399" s="10">
        <f t="shared" si="912"/>
        <v>13.716986513330088</v>
      </c>
      <c r="BI399" s="90"/>
      <c r="BJ399" s="17">
        <f t="shared" si="895"/>
        <v>46392</v>
      </c>
      <c r="BK399" s="16">
        <f t="shared" si="888"/>
        <v>13.963168230141765</v>
      </c>
      <c r="BL399" s="10">
        <f ca="1">IFERROR(AVERAGE(INDIRECT("BK"&amp;AC399-Template!$F$10+1):INDIRECT("BK"&amp;AC399)),0)</f>
        <v>13.370523030024021</v>
      </c>
      <c r="BM399" s="35"/>
      <c r="BN399" s="86"/>
      <c r="BO399" s="35"/>
      <c r="BP399" s="35"/>
      <c r="BQ399" s="35"/>
      <c r="BR399" s="35"/>
      <c r="BS399" s="35"/>
      <c r="BT399" s="35"/>
      <c r="BU399" s="35"/>
      <c r="BV399" s="35"/>
      <c r="BW399" s="35"/>
      <c r="BX399" s="35"/>
      <c r="BY399" s="35"/>
      <c r="BZ399" s="35"/>
      <c r="CA399" s="35"/>
      <c r="CB399" s="35"/>
      <c r="CC399" s="35"/>
      <c r="CD399" s="35"/>
      <c r="CE399" s="35"/>
      <c r="CF399" s="35"/>
      <c r="CG399" s="35"/>
      <c r="CH399" s="35"/>
    </row>
    <row r="400" spans="1:86" ht="15.6" x14ac:dyDescent="0.3">
      <c r="A400" s="35"/>
      <c r="B400" s="86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112" t="str">
        <f>IFERROR(IF((Q399+1)&gt;=Template!$C$5,"-",Q399+1),"-")</f>
        <v>-</v>
      </c>
      <c r="R400" s="89">
        <f>IFERROR(_xll.EfirEndOfDay($E$5,Q400,"LAST","LAST_TRADE_DATE"),0)</f>
        <v>0</v>
      </c>
      <c r="S400" s="35"/>
      <c r="T400" s="17">
        <f t="shared" si="889"/>
        <v>46416</v>
      </c>
      <c r="U400" s="216">
        <f t="shared" si="882"/>
        <v>5</v>
      </c>
      <c r="V400" s="216">
        <f t="shared" si="889"/>
        <v>395</v>
      </c>
      <c r="W400" s="16">
        <f t="shared" si="896"/>
        <v>1.0821917808219179</v>
      </c>
      <c r="X400" s="16" t="e">
        <f>IF(Template!$F$7="Linear interpolation",LinInterp($I$5:$I$22,$G$5:$G$22,W400),CubicSpline($I$5:$I$22,$G$5:$G$22,W400))</f>
        <v>#VALUE!</v>
      </c>
      <c r="Y400" s="221" t="e">
        <f t="shared" si="883"/>
        <v>#VALUE!</v>
      </c>
      <c r="Z400" s="221" t="e">
        <f>Y400/PRODUCT($AA$6:AA399)</f>
        <v>#VALUE!</v>
      </c>
      <c r="AA400" s="16" t="e">
        <f t="shared" si="890"/>
        <v>#VALUE!</v>
      </c>
      <c r="AB400" s="10" t="e">
        <f t="shared" si="891"/>
        <v>#VALUE!</v>
      </c>
      <c r="AC400" s="90">
        <f t="shared" si="884"/>
        <v>400</v>
      </c>
      <c r="AD400" s="17">
        <f t="shared" si="892"/>
        <v>46393</v>
      </c>
      <c r="AE400" s="16" t="e">
        <f t="shared" si="885"/>
        <v>#VALUE!</v>
      </c>
      <c r="AF400" s="10">
        <f ca="1">IFERROR(AVERAGE(INDIRECT("AE"&amp;AC400-Template!$F$10+1):INDIRECT("AE"&amp;AC400)),0)</f>
        <v>0</v>
      </c>
      <c r="AG400" s="35"/>
      <c r="AH400" s="86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  <c r="AU400" s="35"/>
      <c r="AV400" s="35"/>
      <c r="AW400" s="112" t="str">
        <f>IFERROR(IF((AW399+1)&gt;=Template!$C$5,"-",AW399+1),"-")</f>
        <v>-</v>
      </c>
      <c r="AX400" s="89">
        <f>IFERROR(_xll.EfirEndOfDay(3342963,AW400,"LAST","LAST_TRADE_DATE",,,,0),0)</f>
        <v>0</v>
      </c>
      <c r="AY400" s="35"/>
      <c r="AZ400" s="17">
        <f t="shared" ref="AZ400" si="917">AZ399+1</f>
        <v>46416</v>
      </c>
      <c r="BA400" s="216">
        <f t="shared" si="908"/>
        <v>5</v>
      </c>
      <c r="BB400" s="216">
        <f t="shared" ref="BB400" si="918">BB399+1</f>
        <v>395</v>
      </c>
      <c r="BC400" s="16">
        <f t="shared" si="910"/>
        <v>1.0821917808219179</v>
      </c>
      <c r="BD400" s="16">
        <f>IF(Template!$F$7="Linear interpolation",LinInterp($AO$5:$AO$18,$AM$5:$AM$18,BC400),CubicSpline($AO$5:$AO$18,$AM$5:$AM$18,BC400))</f>
        <v>15.12840718912682</v>
      </c>
      <c r="BE400" s="221">
        <f t="shared" si="845"/>
        <v>1.1646922738367154</v>
      </c>
      <c r="BF400" s="221">
        <f>BE400/PRODUCT($BG$6:BG399)</f>
        <v>1.0003755055748296</v>
      </c>
      <c r="BG400" s="16">
        <f t="shared" si="911"/>
        <v>1.0003755055748296</v>
      </c>
      <c r="BH400" s="10">
        <f t="shared" si="912"/>
        <v>13.705953481279343</v>
      </c>
      <c r="BI400" s="90"/>
      <c r="BJ400" s="17">
        <f t="shared" si="895"/>
        <v>46393</v>
      </c>
      <c r="BK400" s="16">
        <f t="shared" si="888"/>
        <v>13.952805181573158</v>
      </c>
      <c r="BL400" s="10">
        <f ca="1">IFERROR(AVERAGE(INDIRECT("BK"&amp;AC400-Template!$F$10+1):INDIRECT("BK"&amp;AC400)),0)</f>
        <v>13.391948873823155</v>
      </c>
      <c r="BM400" s="35"/>
      <c r="BN400" s="86"/>
      <c r="BO400" s="35"/>
      <c r="BP400" s="35"/>
      <c r="BQ400" s="35"/>
      <c r="BR400" s="35"/>
      <c r="BS400" s="35"/>
      <c r="BT400" s="35"/>
      <c r="BU400" s="35"/>
      <c r="BV400" s="35"/>
      <c r="BW400" s="35"/>
      <c r="BX400" s="35"/>
      <c r="BY400" s="35"/>
      <c r="BZ400" s="35"/>
      <c r="CA400" s="35"/>
      <c r="CB400" s="35"/>
      <c r="CC400" s="35"/>
      <c r="CD400" s="35"/>
      <c r="CE400" s="35"/>
      <c r="CF400" s="35"/>
      <c r="CG400" s="35"/>
      <c r="CH400" s="35"/>
    </row>
    <row r="401" spans="1:86" ht="15.6" x14ac:dyDescent="0.3">
      <c r="A401" s="35"/>
      <c r="B401" s="86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112" t="str">
        <f>IFERROR(IF((Q400+1)&gt;=Template!$C$5,"-",Q400+1),"-")</f>
        <v>-</v>
      </c>
      <c r="R401" s="89">
        <f>IFERROR(_xll.EfirEndOfDay($E$5,Q401,"LAST","LAST_TRADE_DATE"),0)</f>
        <v>0</v>
      </c>
      <c r="S401" s="35"/>
      <c r="T401" s="17">
        <f t="shared" si="889"/>
        <v>46417</v>
      </c>
      <c r="U401" s="216">
        <f t="shared" si="882"/>
        <v>6</v>
      </c>
      <c r="V401" s="216">
        <f t="shared" si="889"/>
        <v>396</v>
      </c>
      <c r="W401" s="16">
        <f t="shared" si="896"/>
        <v>1.0849315068493151</v>
      </c>
      <c r="X401" s="16" t="e">
        <f>IF(Template!$F$7="Linear interpolation",LinInterp($I$5:$I$22,$G$5:$G$22,W401),CubicSpline($I$5:$I$22,$G$5:$G$22,W401))</f>
        <v>#VALUE!</v>
      </c>
      <c r="Y401" s="221" t="e">
        <f t="shared" si="883"/>
        <v>#VALUE!</v>
      </c>
      <c r="Z401" s="221" t="e">
        <f>Y401/PRODUCT($AA$6:AA400)</f>
        <v>#VALUE!</v>
      </c>
      <c r="AA401" s="16" t="e">
        <f t="shared" si="890"/>
        <v>#VALUE!</v>
      </c>
      <c r="AB401" s="10" t="e">
        <f t="shared" si="891"/>
        <v>#VALUE!</v>
      </c>
      <c r="AC401" s="90">
        <f t="shared" si="884"/>
        <v>401</v>
      </c>
      <c r="AD401" s="17">
        <f t="shared" si="892"/>
        <v>46394</v>
      </c>
      <c r="AE401" s="16" t="e">
        <f t="shared" si="885"/>
        <v>#VALUE!</v>
      </c>
      <c r="AF401" s="10">
        <f ca="1">IFERROR(AVERAGE(INDIRECT("AE"&amp;AC401-Template!$F$10+1):INDIRECT("AE"&amp;AC401)),0)</f>
        <v>0</v>
      </c>
      <c r="AG401" s="35"/>
      <c r="AH401" s="86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112" t="str">
        <f>IFERROR(IF((AW400+1)&gt;=Template!$C$5,"-",AW400+1),"-")</f>
        <v>-</v>
      </c>
      <c r="AX401" s="89">
        <f>IFERROR(_xll.EfirEndOfDay(3342963,AW401,"LAST","LAST_TRADE_DATE",,,,0),0)</f>
        <v>0</v>
      </c>
      <c r="AY401" s="35"/>
      <c r="AZ401" s="17">
        <f t="shared" ref="AZ401" si="919">AZ400+1</f>
        <v>46417</v>
      </c>
      <c r="BA401" s="216">
        <f t="shared" si="908"/>
        <v>6</v>
      </c>
      <c r="BB401" s="216">
        <f t="shared" ref="BB401" si="920">BB400+1</f>
        <v>396</v>
      </c>
      <c r="BC401" s="16">
        <f t="shared" si="910"/>
        <v>1.0849315068493151</v>
      </c>
      <c r="BD401" s="16">
        <f>IF(Template!$F$7="Linear interpolation",LinInterp($AO$5:$AO$18,$AM$5:$AM$18,BC401),CubicSpline($AO$5:$AO$18,$AM$5:$AM$18,BC401))</f>
        <v>15.12725747458687</v>
      </c>
      <c r="BE401" s="221">
        <f t="shared" si="845"/>
        <v>1.1651292694665913</v>
      </c>
      <c r="BF401" s="221">
        <f>BE401/PRODUCT($BG$6:BG400)</f>
        <v>1.000375202651973</v>
      </c>
      <c r="BG401" s="16">
        <f t="shared" si="911"/>
        <v>1.0003755055748296</v>
      </c>
      <c r="BH401" s="10">
        <f t="shared" si="912"/>
        <v>13.705953481279343</v>
      </c>
      <c r="BI401" s="90"/>
      <c r="BJ401" s="17">
        <f t="shared" si="895"/>
        <v>46394</v>
      </c>
      <c r="BK401" s="16">
        <f t="shared" si="888"/>
        <v>13.942407985126692</v>
      </c>
      <c r="BL401" s="10">
        <f ca="1">IFERROR(AVERAGE(INDIRECT("BK"&amp;AC401-Template!$F$10+1):INDIRECT("BK"&amp;AC401)),0)</f>
        <v>13.412578043525503</v>
      </c>
      <c r="BM401" s="35"/>
      <c r="BN401" s="86"/>
      <c r="BO401" s="35"/>
      <c r="BP401" s="35"/>
      <c r="BQ401" s="35"/>
      <c r="BR401" s="35"/>
      <c r="BS401" s="35"/>
      <c r="BT401" s="35"/>
      <c r="BU401" s="35"/>
      <c r="BV401" s="35"/>
      <c r="BW401" s="35"/>
      <c r="BX401" s="35"/>
      <c r="BY401" s="35"/>
      <c r="BZ401" s="35"/>
      <c r="CA401" s="35"/>
      <c r="CB401" s="35"/>
      <c r="CC401" s="35"/>
      <c r="CD401" s="35"/>
      <c r="CE401" s="35"/>
      <c r="CF401" s="35"/>
      <c r="CG401" s="35"/>
      <c r="CH401" s="35"/>
    </row>
    <row r="402" spans="1:86" ht="15.6" x14ac:dyDescent="0.3">
      <c r="A402" s="35"/>
      <c r="B402" s="86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112" t="str">
        <f>IFERROR(IF((Q401+1)&gt;=Template!$C$5,"-",Q401+1),"-")</f>
        <v>-</v>
      </c>
      <c r="R402" s="89">
        <f>IFERROR(_xll.EfirEndOfDay($E$5,Q402,"LAST","LAST_TRADE_DATE"),0)</f>
        <v>0</v>
      </c>
      <c r="S402" s="35"/>
      <c r="T402" s="17">
        <f t="shared" si="889"/>
        <v>46418</v>
      </c>
      <c r="U402" s="216">
        <f t="shared" si="882"/>
        <v>7</v>
      </c>
      <c r="V402" s="216">
        <f t="shared" si="889"/>
        <v>397</v>
      </c>
      <c r="W402" s="16">
        <f t="shared" si="896"/>
        <v>1.0876712328767124</v>
      </c>
      <c r="X402" s="16" t="e">
        <f>IF(Template!$F$7="Linear interpolation",LinInterp($I$5:$I$22,$G$5:$G$22,W402),CubicSpline($I$5:$I$22,$G$5:$G$22,W402))</f>
        <v>#VALUE!</v>
      </c>
      <c r="Y402" s="221" t="e">
        <f t="shared" si="883"/>
        <v>#VALUE!</v>
      </c>
      <c r="Z402" s="221" t="e">
        <f>Y402/PRODUCT($AA$6:AA401)</f>
        <v>#VALUE!</v>
      </c>
      <c r="AA402" s="16" t="e">
        <f t="shared" si="890"/>
        <v>#VALUE!</v>
      </c>
      <c r="AB402" s="10" t="e">
        <f t="shared" si="891"/>
        <v>#VALUE!</v>
      </c>
      <c r="AC402" s="90">
        <f t="shared" si="884"/>
        <v>402</v>
      </c>
      <c r="AD402" s="17">
        <f t="shared" si="892"/>
        <v>46395</v>
      </c>
      <c r="AE402" s="16" t="e">
        <f t="shared" si="885"/>
        <v>#VALUE!</v>
      </c>
      <c r="AF402" s="10">
        <f ca="1">IFERROR(AVERAGE(INDIRECT("AE"&amp;AC402-Template!$F$10+1):INDIRECT("AE"&amp;AC402)),0)</f>
        <v>0</v>
      </c>
      <c r="AG402" s="35"/>
      <c r="AH402" s="86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112" t="str">
        <f>IFERROR(IF((AW401+1)&gt;=Template!$C$5,"-",AW401+1),"-")</f>
        <v>-</v>
      </c>
      <c r="AX402" s="89">
        <f>IFERROR(_xll.EfirEndOfDay(3342963,AW402,"LAST","LAST_TRADE_DATE",,,,0),0)</f>
        <v>0</v>
      </c>
      <c r="AY402" s="35"/>
      <c r="AZ402" s="17">
        <f t="shared" ref="AZ402" si="921">AZ401+1</f>
        <v>46418</v>
      </c>
      <c r="BA402" s="216">
        <f t="shared" si="908"/>
        <v>7</v>
      </c>
      <c r="BB402" s="216">
        <f t="shared" ref="BB402" si="922">BB401+1</f>
        <v>397</v>
      </c>
      <c r="BC402" s="16">
        <f t="shared" si="910"/>
        <v>1.0876712328767124</v>
      </c>
      <c r="BD402" s="16">
        <f>IF(Template!$F$7="Linear interpolation",LinInterp($AO$5:$AO$18,$AM$5:$AM$18,BC402),CubicSpline($AO$5:$AO$18,$AM$5:$AM$18,BC402))</f>
        <v>15.126081444938768</v>
      </c>
      <c r="BE402" s="221">
        <f t="shared" si="845"/>
        <v>1.1655660753736716</v>
      </c>
      <c r="BF402" s="221">
        <f>BE402/PRODUCT($BG$6:BG401)</f>
        <v>1.0003745961709531</v>
      </c>
      <c r="BG402" s="16">
        <f t="shared" si="911"/>
        <v>1.0003755055748296</v>
      </c>
      <c r="BH402" s="10">
        <f t="shared" si="912"/>
        <v>13.705953481279343</v>
      </c>
      <c r="BI402" s="90"/>
      <c r="BJ402" s="17">
        <f t="shared" si="895"/>
        <v>46395</v>
      </c>
      <c r="BK402" s="16">
        <f t="shared" si="888"/>
        <v>13.931977096817372</v>
      </c>
      <c r="BL402" s="10">
        <f ca="1">IFERROR(AVERAGE(INDIRECT("BK"&amp;AC402-Template!$F$10+1):INDIRECT("BK"&amp;AC402)),0)</f>
        <v>13.433129966933491</v>
      </c>
      <c r="BM402" s="35"/>
      <c r="BN402" s="86"/>
      <c r="BO402" s="35"/>
      <c r="BP402" s="35"/>
      <c r="BQ402" s="35"/>
      <c r="BR402" s="35"/>
      <c r="BS402" s="35"/>
      <c r="BT402" s="35"/>
      <c r="BU402" s="35"/>
      <c r="BV402" s="35"/>
      <c r="BW402" s="35"/>
      <c r="BX402" s="35"/>
      <c r="BY402" s="35"/>
      <c r="BZ402" s="35"/>
      <c r="CA402" s="35"/>
      <c r="CB402" s="35"/>
      <c r="CC402" s="35"/>
      <c r="CD402" s="35"/>
      <c r="CE402" s="35"/>
      <c r="CF402" s="35"/>
      <c r="CG402" s="35"/>
      <c r="CH402" s="35"/>
    </row>
    <row r="403" spans="1:86" ht="15.6" x14ac:dyDescent="0.3">
      <c r="A403" s="35"/>
      <c r="B403" s="86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112" t="str">
        <f>IFERROR(IF((Q402+1)&gt;=Template!$C$5,"-",Q402+1),"-")</f>
        <v>-</v>
      </c>
      <c r="R403" s="89">
        <f>IFERROR(_xll.EfirEndOfDay($E$5,Q403,"LAST","LAST_TRADE_DATE"),0)</f>
        <v>0</v>
      </c>
      <c r="S403" s="35"/>
      <c r="T403" s="17">
        <f t="shared" si="889"/>
        <v>46419</v>
      </c>
      <c r="U403" s="216">
        <f t="shared" si="882"/>
        <v>1</v>
      </c>
      <c r="V403" s="216">
        <f t="shared" si="889"/>
        <v>398</v>
      </c>
      <c r="W403" s="16">
        <f t="shared" si="896"/>
        <v>1.0904109589041096</v>
      </c>
      <c r="X403" s="16" t="e">
        <f>IF(Template!$F$7="Linear interpolation",LinInterp($I$5:$I$22,$G$5:$G$22,W403),CubicSpline($I$5:$I$22,$G$5:$G$22,W403))</f>
        <v>#VALUE!</v>
      </c>
      <c r="Y403" s="221" t="e">
        <f t="shared" si="883"/>
        <v>#VALUE!</v>
      </c>
      <c r="Z403" s="221" t="e">
        <f>Y403/PRODUCT($AA$6:AA402)</f>
        <v>#VALUE!</v>
      </c>
      <c r="AA403" s="16" t="e">
        <f t="shared" si="890"/>
        <v>#VALUE!</v>
      </c>
      <c r="AB403" s="10" t="e">
        <f t="shared" si="891"/>
        <v>#VALUE!</v>
      </c>
      <c r="AC403" s="90">
        <f t="shared" si="884"/>
        <v>403</v>
      </c>
      <c r="AD403" s="17">
        <f t="shared" si="892"/>
        <v>46396</v>
      </c>
      <c r="AE403" s="16" t="e">
        <f t="shared" si="885"/>
        <v>#VALUE!</v>
      </c>
      <c r="AF403" s="10">
        <f ca="1">IFERROR(AVERAGE(INDIRECT("AE"&amp;AC403-Template!$F$10+1):INDIRECT("AE"&amp;AC403)),0)</f>
        <v>0</v>
      </c>
      <c r="AG403" s="35"/>
      <c r="AH403" s="86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112" t="str">
        <f>IFERROR(IF((AW402+1)&gt;=Template!$C$5,"-",AW402+1),"-")</f>
        <v>-</v>
      </c>
      <c r="AX403" s="89">
        <f>IFERROR(_xll.EfirEndOfDay(3342963,AW403,"LAST","LAST_TRADE_DATE",,,,0),0)</f>
        <v>0</v>
      </c>
      <c r="AY403" s="35"/>
      <c r="AZ403" s="17">
        <f t="shared" ref="AZ403" si="923">AZ402+1</f>
        <v>46419</v>
      </c>
      <c r="BA403" s="216">
        <f t="shared" si="908"/>
        <v>1</v>
      </c>
      <c r="BB403" s="216">
        <f t="shared" ref="BB403" si="924">BB402+1</f>
        <v>398</v>
      </c>
      <c r="BC403" s="16">
        <f t="shared" si="910"/>
        <v>1.0904109589041096</v>
      </c>
      <c r="BD403" s="16">
        <f>IF(Template!$F$7="Linear interpolation",LinInterp($AO$5:$AO$18,$AM$5:$AM$18,BC403),CubicSpline($AO$5:$AO$18,$AM$5:$AM$18,BC403))</f>
        <v>15.124879233670429</v>
      </c>
      <c r="BE403" s="221">
        <f t="shared" si="845"/>
        <v>1.1660026904954619</v>
      </c>
      <c r="BF403" s="221">
        <f>BE403/PRODUCT($BG$6:BG402)</f>
        <v>1.0003736855092564</v>
      </c>
      <c r="BG403" s="16">
        <f t="shared" si="911"/>
        <v>1.0003736855092564</v>
      </c>
      <c r="BH403" s="10">
        <f t="shared" si="912"/>
        <v>13.639521087859595</v>
      </c>
      <c r="BI403" s="90"/>
      <c r="BJ403" s="17">
        <f t="shared" si="895"/>
        <v>46396</v>
      </c>
      <c r="BK403" s="16">
        <f t="shared" si="888"/>
        <v>13.931977096817372</v>
      </c>
      <c r="BL403" s="10">
        <f ca="1">IFERROR(AVERAGE(INDIRECT("BK"&amp;AC403-Template!$F$10+1):INDIRECT("BK"&amp;AC403)),0)</f>
        <v>13.453961632959636</v>
      </c>
      <c r="BM403" s="35"/>
      <c r="BN403" s="86"/>
      <c r="BO403" s="35"/>
      <c r="BP403" s="35"/>
      <c r="BQ403" s="35"/>
      <c r="BR403" s="35"/>
      <c r="BS403" s="35"/>
      <c r="BT403" s="35"/>
      <c r="BU403" s="35"/>
      <c r="BV403" s="35"/>
      <c r="BW403" s="35"/>
      <c r="BX403" s="35"/>
      <c r="BY403" s="35"/>
      <c r="BZ403" s="35"/>
      <c r="CA403" s="35"/>
      <c r="CB403" s="35"/>
      <c r="CC403" s="35"/>
      <c r="CD403" s="35"/>
      <c r="CE403" s="35"/>
      <c r="CF403" s="35"/>
      <c r="CG403" s="35"/>
      <c r="CH403" s="35"/>
    </row>
    <row r="404" spans="1:86" ht="15.6" x14ac:dyDescent="0.3">
      <c r="A404" s="35"/>
      <c r="B404" s="86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112" t="str">
        <f>IFERROR(IF((Q403+1)&gt;=Template!$C$5,"-",Q403+1),"-")</f>
        <v>-</v>
      </c>
      <c r="R404" s="89">
        <f>IFERROR(_xll.EfirEndOfDay($E$5,Q404,"LAST","LAST_TRADE_DATE"),0)</f>
        <v>0</v>
      </c>
      <c r="S404" s="35"/>
      <c r="T404" s="17">
        <f t="shared" si="889"/>
        <v>46420</v>
      </c>
      <c r="U404" s="216">
        <f t="shared" si="882"/>
        <v>2</v>
      </c>
      <c r="V404" s="216">
        <f t="shared" si="889"/>
        <v>399</v>
      </c>
      <c r="W404" s="16">
        <f t="shared" si="896"/>
        <v>1.0931506849315069</v>
      </c>
      <c r="X404" s="16" t="e">
        <f>IF(Template!$F$7="Linear interpolation",LinInterp($I$5:$I$22,$G$5:$G$22,W404),CubicSpline($I$5:$I$22,$G$5:$G$22,W404))</f>
        <v>#VALUE!</v>
      </c>
      <c r="Y404" s="221" t="e">
        <f t="shared" si="883"/>
        <v>#VALUE!</v>
      </c>
      <c r="Z404" s="221" t="e">
        <f>Y404/PRODUCT($AA$6:AA403)</f>
        <v>#VALUE!</v>
      </c>
      <c r="AA404" s="16" t="e">
        <f t="shared" si="890"/>
        <v>#VALUE!</v>
      </c>
      <c r="AB404" s="10" t="e">
        <f t="shared" si="891"/>
        <v>#VALUE!</v>
      </c>
      <c r="AC404" s="90">
        <f t="shared" si="884"/>
        <v>404</v>
      </c>
      <c r="AD404" s="17">
        <f t="shared" si="892"/>
        <v>46397</v>
      </c>
      <c r="AE404" s="16" t="e">
        <f t="shared" si="885"/>
        <v>#VALUE!</v>
      </c>
      <c r="AF404" s="10">
        <f ca="1">IFERROR(AVERAGE(INDIRECT("AE"&amp;AC404-Template!$F$10+1):INDIRECT("AE"&amp;AC404)),0)</f>
        <v>0</v>
      </c>
      <c r="AG404" s="35"/>
      <c r="AH404" s="86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112" t="str">
        <f>IFERROR(IF((AW403+1)&gt;=Template!$C$5,"-",AW403+1),"-")</f>
        <v>-</v>
      </c>
      <c r="AX404" s="89">
        <f>IFERROR(_xll.EfirEndOfDay(3342963,AW404,"LAST","LAST_TRADE_DATE",,,,0),0)</f>
        <v>0</v>
      </c>
      <c r="AY404" s="35"/>
      <c r="AZ404" s="17">
        <f t="shared" ref="AZ404" si="925">AZ403+1</f>
        <v>46420</v>
      </c>
      <c r="BA404" s="216">
        <f t="shared" si="908"/>
        <v>2</v>
      </c>
      <c r="BB404" s="216">
        <f t="shared" ref="BB404" si="926">BB403+1</f>
        <v>399</v>
      </c>
      <c r="BC404" s="16">
        <f t="shared" si="910"/>
        <v>1.0931506849315069</v>
      </c>
      <c r="BD404" s="16">
        <f>IF(Template!$F$7="Linear interpolation",LinInterp($AO$5:$AO$18,$AM$5:$AM$18,BC404),CubicSpline($AO$5:$AO$18,$AM$5:$AM$18,BC404))</f>
        <v>15.123650974269758</v>
      </c>
      <c r="BE404" s="221">
        <f t="shared" si="845"/>
        <v>1.166439113783023</v>
      </c>
      <c r="BF404" s="221">
        <f>BE404/PRODUCT($BG$6:BG403)</f>
        <v>1.0003742901205277</v>
      </c>
      <c r="BG404" s="16">
        <f t="shared" si="911"/>
        <v>1.0003742901205277</v>
      </c>
      <c r="BH404" s="10">
        <f t="shared" si="912"/>
        <v>13.661589399260986</v>
      </c>
      <c r="BI404" s="90"/>
      <c r="BJ404" s="17">
        <f t="shared" si="895"/>
        <v>46397</v>
      </c>
      <c r="BK404" s="16">
        <f t="shared" si="888"/>
        <v>13.931977096817372</v>
      </c>
      <c r="BL404" s="10">
        <f ca="1">IFERROR(AVERAGE(INDIRECT("BK"&amp;AC404-Template!$F$10+1):INDIRECT("BK"&amp;AC404)),0)</f>
        <v>13.475082419061952</v>
      </c>
      <c r="BM404" s="35"/>
      <c r="BN404" s="86"/>
      <c r="BO404" s="35"/>
      <c r="BP404" s="35"/>
      <c r="BQ404" s="35"/>
      <c r="BR404" s="35"/>
      <c r="BS404" s="35"/>
      <c r="BT404" s="35"/>
      <c r="BU404" s="35"/>
      <c r="BV404" s="35"/>
      <c r="BW404" s="35"/>
      <c r="BX404" s="35"/>
      <c r="BY404" s="35"/>
      <c r="BZ404" s="35"/>
      <c r="CA404" s="35"/>
      <c r="CB404" s="35"/>
      <c r="CC404" s="35"/>
      <c r="CD404" s="35"/>
      <c r="CE404" s="35"/>
      <c r="CF404" s="35"/>
      <c r="CG404" s="35"/>
      <c r="CH404" s="35"/>
    </row>
    <row r="405" spans="1:86" ht="15.6" x14ac:dyDescent="0.3">
      <c r="A405" s="35"/>
      <c r="B405" s="86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112" t="str">
        <f>IFERROR(IF((Q404+1)&gt;=Template!$C$5,"-",Q404+1),"-")</f>
        <v>-</v>
      </c>
      <c r="R405" s="89">
        <f>IFERROR(_xll.EfirEndOfDay($E$5,Q405,"LAST","LAST_TRADE_DATE"),0)</f>
        <v>0</v>
      </c>
      <c r="S405" s="35"/>
      <c r="T405" s="17">
        <f t="shared" si="889"/>
        <v>46421</v>
      </c>
      <c r="U405" s="216">
        <f t="shared" si="882"/>
        <v>3</v>
      </c>
      <c r="V405" s="216">
        <f t="shared" si="889"/>
        <v>400</v>
      </c>
      <c r="W405" s="16">
        <f t="shared" si="896"/>
        <v>1.095890410958904</v>
      </c>
      <c r="X405" s="16" t="e">
        <f>IF(Template!$F$7="Linear interpolation",LinInterp($I$5:$I$22,$G$5:$G$22,W405),CubicSpline($I$5:$I$22,$G$5:$G$22,W405))</f>
        <v>#VALUE!</v>
      </c>
      <c r="Y405" s="221" t="e">
        <f t="shared" si="883"/>
        <v>#VALUE!</v>
      </c>
      <c r="Z405" s="221" t="e">
        <f>Y405/PRODUCT($AA$6:AA404)</f>
        <v>#VALUE!</v>
      </c>
      <c r="AA405" s="16" t="e">
        <f t="shared" si="890"/>
        <v>#VALUE!</v>
      </c>
      <c r="AB405" s="10" t="e">
        <f t="shared" si="891"/>
        <v>#VALUE!</v>
      </c>
      <c r="AC405" s="90">
        <f t="shared" si="884"/>
        <v>405</v>
      </c>
      <c r="AD405" s="17">
        <f t="shared" si="892"/>
        <v>46398</v>
      </c>
      <c r="AE405" s="16" t="e">
        <f t="shared" si="885"/>
        <v>#VALUE!</v>
      </c>
      <c r="AF405" s="10">
        <f ca="1">IFERROR(AVERAGE(INDIRECT("AE"&amp;AC405-Template!$F$10+1):INDIRECT("AE"&amp;AC405)),0)</f>
        <v>0</v>
      </c>
      <c r="AG405" s="35"/>
      <c r="AH405" s="86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112" t="str">
        <f>IFERROR(IF((AW404+1)&gt;=Template!$C$5,"-",AW404+1),"-")</f>
        <v>-</v>
      </c>
      <c r="AX405" s="89">
        <f>IFERROR(_xll.EfirEndOfDay(3342963,AW405,"LAST","LAST_TRADE_DATE",,,,0),0)</f>
        <v>0</v>
      </c>
      <c r="AY405" s="35"/>
      <c r="AZ405" s="17">
        <f t="shared" ref="AZ405" si="927">AZ404+1</f>
        <v>46421</v>
      </c>
      <c r="BA405" s="216">
        <f t="shared" si="908"/>
        <v>3</v>
      </c>
      <c r="BB405" s="216">
        <f t="shared" ref="BB405" si="928">BB404+1</f>
        <v>400</v>
      </c>
      <c r="BC405" s="16">
        <f t="shared" si="910"/>
        <v>1.095890410958904</v>
      </c>
      <c r="BD405" s="16">
        <f>IF(Template!$F$7="Linear interpolation",LinInterp($AO$5:$AO$18,$AM$5:$AM$18,BC405),CubicSpline($AO$5:$AO$18,$AM$5:$AM$18,BC405))</f>
        <v>15.122396800224669</v>
      </c>
      <c r="BE405" s="221">
        <f t="shared" si="845"/>
        <v>1.1668753442010014</v>
      </c>
      <c r="BF405" s="221">
        <f>BE405/PRODUCT($BG$6:BG404)</f>
        <v>1.0003739847308133</v>
      </c>
      <c r="BG405" s="16">
        <f t="shared" si="911"/>
        <v>1.0003739847308133</v>
      </c>
      <c r="BH405" s="10">
        <f t="shared" si="912"/>
        <v>13.650442674685181</v>
      </c>
      <c r="BI405" s="90"/>
      <c r="BJ405" s="17">
        <f t="shared" si="895"/>
        <v>46398</v>
      </c>
      <c r="BK405" s="16">
        <f t="shared" si="888"/>
        <v>13.869061721884179</v>
      </c>
      <c r="BL405" s="10">
        <f ca="1">IFERROR(AVERAGE(INDIRECT("BK"&amp;AC405-Template!$F$10+1):INDIRECT("BK"&amp;AC405)),0)</f>
        <v>13.494106025999832</v>
      </c>
      <c r="BM405" s="35"/>
      <c r="BN405" s="86"/>
      <c r="BO405" s="35"/>
      <c r="BP405" s="35"/>
      <c r="BQ405" s="35"/>
      <c r="BR405" s="35"/>
      <c r="BS405" s="35"/>
      <c r="BT405" s="35"/>
      <c r="BU405" s="35"/>
      <c r="BV405" s="35"/>
      <c r="BW405" s="35"/>
      <c r="BX405" s="35"/>
      <c r="BY405" s="35"/>
      <c r="BZ405" s="35"/>
      <c r="CA405" s="35"/>
      <c r="CB405" s="35"/>
      <c r="CC405" s="35"/>
      <c r="CD405" s="35"/>
      <c r="CE405" s="35"/>
      <c r="CF405" s="35"/>
      <c r="CG405" s="35"/>
      <c r="CH405" s="35"/>
    </row>
    <row r="406" spans="1:86" ht="15.6" x14ac:dyDescent="0.3">
      <c r="A406" s="35"/>
      <c r="B406" s="86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112" t="str">
        <f>IFERROR(IF((Q405+1)&gt;=Template!$C$5,"-",Q405+1),"-")</f>
        <v>-</v>
      </c>
      <c r="R406" s="89">
        <f>IFERROR(_xll.EfirEndOfDay($E$5,Q406,"LAST","LAST_TRADE_DATE"),0)</f>
        <v>0</v>
      </c>
      <c r="S406" s="35"/>
      <c r="T406" s="17">
        <f t="shared" si="889"/>
        <v>46422</v>
      </c>
      <c r="U406" s="216">
        <f t="shared" si="882"/>
        <v>4</v>
      </c>
      <c r="V406" s="216">
        <f t="shared" si="889"/>
        <v>401</v>
      </c>
      <c r="W406" s="16">
        <f t="shared" si="896"/>
        <v>1.0986301369863014</v>
      </c>
      <c r="X406" s="16" t="e">
        <f>IF(Template!$F$7="Linear interpolation",LinInterp($I$5:$I$22,$G$5:$G$22,W406),CubicSpline($I$5:$I$22,$G$5:$G$22,W406))</f>
        <v>#VALUE!</v>
      </c>
      <c r="Y406" s="221" t="e">
        <f t="shared" si="883"/>
        <v>#VALUE!</v>
      </c>
      <c r="Z406" s="221" t="e">
        <f>Y406/PRODUCT($AA$6:AA405)</f>
        <v>#VALUE!</v>
      </c>
      <c r="AA406" s="16" t="e">
        <f t="shared" si="890"/>
        <v>#VALUE!</v>
      </c>
      <c r="AB406" s="10" t="e">
        <f t="shared" si="891"/>
        <v>#VALUE!</v>
      </c>
      <c r="AC406" s="90">
        <f t="shared" si="884"/>
        <v>406</v>
      </c>
      <c r="AD406" s="17">
        <f t="shared" si="892"/>
        <v>46399</v>
      </c>
      <c r="AE406" s="16" t="e">
        <f t="shared" si="885"/>
        <v>#VALUE!</v>
      </c>
      <c r="AF406" s="10">
        <f ca="1">IFERROR(AVERAGE(INDIRECT("AE"&amp;AC406-Template!$F$10+1):INDIRECT("AE"&amp;AC406)),0)</f>
        <v>0</v>
      </c>
      <c r="AG406" s="35"/>
      <c r="AH406" s="86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112" t="str">
        <f>IFERROR(IF((AW405+1)&gt;=Template!$C$5,"-",AW405+1),"-")</f>
        <v>-</v>
      </c>
      <c r="AX406" s="89">
        <f>IFERROR(_xll.EfirEndOfDay(3342963,AW406,"LAST","LAST_TRADE_DATE",,,,0),0)</f>
        <v>0</v>
      </c>
      <c r="AY406" s="35"/>
      <c r="AZ406" s="17">
        <f t="shared" ref="AZ406" si="929">AZ405+1</f>
        <v>46422</v>
      </c>
      <c r="BA406" s="216">
        <f t="shared" si="908"/>
        <v>4</v>
      </c>
      <c r="BB406" s="216">
        <f t="shared" ref="BB406" si="930">BB405+1</f>
        <v>401</v>
      </c>
      <c r="BC406" s="16">
        <f t="shared" si="910"/>
        <v>1.0986301369863014</v>
      </c>
      <c r="BD406" s="16">
        <f>IF(Template!$F$7="Linear interpolation",LinInterp($AO$5:$AO$18,$AM$5:$AM$18,BC406),CubicSpline($AO$5:$AO$18,$AM$5:$AM$18,BC406))</f>
        <v>15.121116845023071</v>
      </c>
      <c r="BE406" s="221">
        <f t="shared" si="845"/>
        <v>1.1673113807276587</v>
      </c>
      <c r="BF406" s="221">
        <f>BE406/PRODUCT($BG$6:BG405)</f>
        <v>1.0003736787556825</v>
      </c>
      <c r="BG406" s="16">
        <f t="shared" si="911"/>
        <v>1.0003736787556825</v>
      </c>
      <c r="BH406" s="10">
        <f t="shared" si="912"/>
        <v>13.639274582411431</v>
      </c>
      <c r="BI406" s="90"/>
      <c r="BJ406" s="17">
        <f t="shared" si="895"/>
        <v>46399</v>
      </c>
      <c r="BK406" s="16">
        <f t="shared" si="888"/>
        <v>13.889925745713573</v>
      </c>
      <c r="BL406" s="10">
        <f ca="1">IFERROR(AVERAGE(INDIRECT("BK"&amp;AC406-Template!$F$10+1):INDIRECT("BK"&amp;AC406)),0)</f>
        <v>13.513825100398693</v>
      </c>
      <c r="BM406" s="35"/>
      <c r="BN406" s="86"/>
      <c r="BO406" s="35"/>
      <c r="BP406" s="35"/>
      <c r="BQ406" s="35"/>
      <c r="BR406" s="35"/>
      <c r="BS406" s="35"/>
      <c r="BT406" s="35"/>
      <c r="BU406" s="35"/>
      <c r="BV406" s="35"/>
      <c r="BW406" s="35"/>
      <c r="BX406" s="35"/>
      <c r="BY406" s="35"/>
      <c r="BZ406" s="35"/>
      <c r="CA406" s="35"/>
      <c r="CB406" s="35"/>
      <c r="CC406" s="35"/>
      <c r="CD406" s="35"/>
      <c r="CE406" s="35"/>
      <c r="CF406" s="35"/>
      <c r="CG406" s="35"/>
      <c r="CH406" s="35"/>
    </row>
    <row r="407" spans="1:86" ht="15.6" x14ac:dyDescent="0.3">
      <c r="A407" s="35"/>
      <c r="B407" s="86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112" t="str">
        <f>IFERROR(IF((Q406+1)&gt;=Template!$C$5,"-",Q406+1),"-")</f>
        <v>-</v>
      </c>
      <c r="R407" s="89">
        <f>IFERROR(_xll.EfirEndOfDay($E$5,Q407,"LAST","LAST_TRADE_DATE"),0)</f>
        <v>0</v>
      </c>
      <c r="S407" s="35"/>
      <c r="T407" s="17">
        <f t="shared" si="889"/>
        <v>46423</v>
      </c>
      <c r="U407" s="216">
        <f t="shared" si="882"/>
        <v>5</v>
      </c>
      <c r="V407" s="216">
        <f t="shared" si="889"/>
        <v>402</v>
      </c>
      <c r="W407" s="16">
        <f t="shared" si="896"/>
        <v>1.1013698630136985</v>
      </c>
      <c r="X407" s="16" t="e">
        <f>IF(Template!$F$7="Linear interpolation",LinInterp($I$5:$I$22,$G$5:$G$22,W407),CubicSpline($I$5:$I$22,$G$5:$G$22,W407))</f>
        <v>#VALUE!</v>
      </c>
      <c r="Y407" s="221" t="e">
        <f t="shared" si="883"/>
        <v>#VALUE!</v>
      </c>
      <c r="Z407" s="221" t="e">
        <f>Y407/PRODUCT($AA$6:AA406)</f>
        <v>#VALUE!</v>
      </c>
      <c r="AA407" s="16" t="e">
        <f t="shared" si="890"/>
        <v>#VALUE!</v>
      </c>
      <c r="AB407" s="10" t="e">
        <f t="shared" si="891"/>
        <v>#VALUE!</v>
      </c>
      <c r="AC407" s="90">
        <f t="shared" si="884"/>
        <v>407</v>
      </c>
      <c r="AD407" s="17">
        <f t="shared" si="892"/>
        <v>46400</v>
      </c>
      <c r="AE407" s="16" t="e">
        <f t="shared" si="885"/>
        <v>#VALUE!</v>
      </c>
      <c r="AF407" s="10">
        <f ca="1">IFERROR(AVERAGE(INDIRECT("AE"&amp;AC407-Template!$F$10+1):INDIRECT("AE"&amp;AC407)),0)</f>
        <v>0</v>
      </c>
      <c r="AG407" s="35"/>
      <c r="AH407" s="86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112" t="str">
        <f>IFERROR(IF((AW406+1)&gt;=Template!$C$5,"-",AW406+1),"-")</f>
        <v>-</v>
      </c>
      <c r="AX407" s="89">
        <f>IFERROR(_xll.EfirEndOfDay(3342963,AW407,"LAST","LAST_TRADE_DATE",,,,0),0)</f>
        <v>0</v>
      </c>
      <c r="AY407" s="35"/>
      <c r="AZ407" s="17">
        <f t="shared" ref="AZ407" si="931">AZ406+1</f>
        <v>46423</v>
      </c>
      <c r="BA407" s="216">
        <f t="shared" si="908"/>
        <v>5</v>
      </c>
      <c r="BB407" s="216">
        <f t="shared" ref="BB407" si="932">BB406+1</f>
        <v>402</v>
      </c>
      <c r="BC407" s="16">
        <f t="shared" si="910"/>
        <v>1.1013698630136985</v>
      </c>
      <c r="BD407" s="16">
        <f>IF(Template!$F$7="Linear interpolation",LinInterp($AO$5:$AO$18,$AM$5:$AM$18,BC407),CubicSpline($AO$5:$AO$18,$AM$5:$AM$18,BC407))</f>
        <v>15.119811242152876</v>
      </c>
      <c r="BE407" s="221">
        <f t="shared" si="845"/>
        <v>1.1677472223549039</v>
      </c>
      <c r="BF407" s="221">
        <f>BE407/PRODUCT($BG$6:BG406)</f>
        <v>1.0003733722076569</v>
      </c>
      <c r="BG407" s="16">
        <f t="shared" si="911"/>
        <v>1.0003733722076569</v>
      </c>
      <c r="BH407" s="10">
        <f t="shared" si="912"/>
        <v>13.628085579475924</v>
      </c>
      <c r="BI407" s="90"/>
      <c r="BJ407" s="17">
        <f t="shared" si="895"/>
        <v>46400</v>
      </c>
      <c r="BK407" s="16">
        <f t="shared" si="888"/>
        <v>13.879333238882353</v>
      </c>
      <c r="BL407" s="10">
        <f ca="1">IFERROR(AVERAGE(INDIRECT("BK"&amp;AC407-Template!$F$10+1):INDIRECT("BK"&amp;AC407)),0)</f>
        <v>13.535020854745701</v>
      </c>
      <c r="BM407" s="35"/>
      <c r="BN407" s="86"/>
      <c r="BO407" s="35"/>
      <c r="BP407" s="35"/>
      <c r="BQ407" s="35"/>
      <c r="BR407" s="35"/>
      <c r="BS407" s="35"/>
      <c r="BT407" s="35"/>
      <c r="BU407" s="35"/>
      <c r="BV407" s="35"/>
      <c r="BW407" s="35"/>
      <c r="BX407" s="35"/>
      <c r="BY407" s="35"/>
      <c r="BZ407" s="35"/>
      <c r="CA407" s="35"/>
      <c r="CB407" s="35"/>
      <c r="CC407" s="35"/>
      <c r="CD407" s="35"/>
      <c r="CE407" s="35"/>
      <c r="CF407" s="35"/>
      <c r="CG407" s="35"/>
      <c r="CH407" s="35"/>
    </row>
    <row r="408" spans="1:86" ht="15.6" x14ac:dyDescent="0.3">
      <c r="A408" s="35"/>
      <c r="B408" s="86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112" t="str">
        <f>IFERROR(IF((Q407+1)&gt;=Template!$C$5,"-",Q407+1),"-")</f>
        <v>-</v>
      </c>
      <c r="R408" s="89">
        <f>IFERROR(_xll.EfirEndOfDay($E$5,Q408,"LAST","LAST_TRADE_DATE"),0)</f>
        <v>0</v>
      </c>
      <c r="S408" s="35"/>
      <c r="T408" s="17">
        <f t="shared" si="889"/>
        <v>46424</v>
      </c>
      <c r="U408" s="216">
        <f t="shared" si="882"/>
        <v>6</v>
      </c>
      <c r="V408" s="216">
        <f t="shared" si="889"/>
        <v>403</v>
      </c>
      <c r="W408" s="16">
        <f t="shared" si="896"/>
        <v>1.1041095890410959</v>
      </c>
      <c r="X408" s="16" t="e">
        <f>IF(Template!$F$7="Linear interpolation",LinInterp($I$5:$I$22,$G$5:$G$22,W408),CubicSpline($I$5:$I$22,$G$5:$G$22,W408))</f>
        <v>#VALUE!</v>
      </c>
      <c r="Y408" s="221" t="e">
        <f t="shared" si="883"/>
        <v>#VALUE!</v>
      </c>
      <c r="Z408" s="221" t="e">
        <f>Y408/PRODUCT($AA$6:AA407)</f>
        <v>#VALUE!</v>
      </c>
      <c r="AA408" s="16" t="e">
        <f t="shared" si="890"/>
        <v>#VALUE!</v>
      </c>
      <c r="AB408" s="10" t="e">
        <f t="shared" si="891"/>
        <v>#VALUE!</v>
      </c>
      <c r="AC408" s="90">
        <f t="shared" si="884"/>
        <v>408</v>
      </c>
      <c r="AD408" s="17">
        <f t="shared" si="892"/>
        <v>46401</v>
      </c>
      <c r="AE408" s="16" t="e">
        <f t="shared" si="885"/>
        <v>#VALUE!</v>
      </c>
      <c r="AF408" s="10">
        <f ca="1">IFERROR(AVERAGE(INDIRECT("AE"&amp;AC408-Template!$F$10+1):INDIRECT("AE"&amp;AC408)),0)</f>
        <v>0</v>
      </c>
      <c r="AG408" s="35"/>
      <c r="AH408" s="86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112" t="str">
        <f>IFERROR(IF((AW407+1)&gt;=Template!$C$5,"-",AW407+1),"-")</f>
        <v>-</v>
      </c>
      <c r="AX408" s="89">
        <f>IFERROR(_xll.EfirEndOfDay(3342963,AW408,"LAST","LAST_TRADE_DATE",,,,0),0)</f>
        <v>0</v>
      </c>
      <c r="AY408" s="35"/>
      <c r="AZ408" s="17">
        <f t="shared" ref="AZ408" si="933">AZ407+1</f>
        <v>46424</v>
      </c>
      <c r="BA408" s="216">
        <f t="shared" si="908"/>
        <v>6</v>
      </c>
      <c r="BB408" s="216">
        <f t="shared" ref="BB408" si="934">BB407+1</f>
        <v>403</v>
      </c>
      <c r="BC408" s="16">
        <f t="shared" si="910"/>
        <v>1.1041095890410959</v>
      </c>
      <c r="BD408" s="16">
        <f>IF(Template!$F$7="Linear interpolation",LinInterp($AO$5:$AO$18,$AM$5:$AM$18,BC408),CubicSpline($AO$5:$AO$18,$AM$5:$AM$18,BC408))</f>
        <v>15.118480125101991</v>
      </c>
      <c r="BE408" s="221">
        <f t="shared" si="845"/>
        <v>1.1681828680883233</v>
      </c>
      <c r="BF408" s="221">
        <f>BE408/PRODUCT($BG$6:BG407)</f>
        <v>1.0003730650992608</v>
      </c>
      <c r="BG408" s="16">
        <f t="shared" si="911"/>
        <v>1.0003733722076569</v>
      </c>
      <c r="BH408" s="10">
        <f t="shared" si="912"/>
        <v>13.628085579475924</v>
      </c>
      <c r="BI408" s="90"/>
      <c r="BJ408" s="17">
        <f t="shared" si="895"/>
        <v>46401</v>
      </c>
      <c r="BK408" s="16">
        <f t="shared" si="888"/>
        <v>13.868709776675425</v>
      </c>
      <c r="BL408" s="10">
        <f ca="1">IFERROR(AVERAGE(INDIRECT("BK"&amp;AC408-Template!$F$10+1):INDIRECT("BK"&amp;AC408)),0)</f>
        <v>13.555284676471031</v>
      </c>
      <c r="BM408" s="35"/>
      <c r="BN408" s="86"/>
      <c r="BO408" s="35"/>
      <c r="BP408" s="35"/>
      <c r="BQ408" s="35"/>
      <c r="BR408" s="35"/>
      <c r="BS408" s="35"/>
      <c r="BT408" s="35"/>
      <c r="BU408" s="35"/>
      <c r="BV408" s="35"/>
      <c r="BW408" s="35"/>
      <c r="BX408" s="35"/>
      <c r="BY408" s="35"/>
      <c r="BZ408" s="35"/>
      <c r="CA408" s="35"/>
      <c r="CB408" s="35"/>
      <c r="CC408" s="35"/>
      <c r="CD408" s="35"/>
      <c r="CE408" s="35"/>
      <c r="CF408" s="35"/>
      <c r="CG408" s="35"/>
      <c r="CH408" s="35"/>
    </row>
    <row r="409" spans="1:86" ht="15.6" x14ac:dyDescent="0.3">
      <c r="A409" s="35"/>
      <c r="B409" s="86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112" t="str">
        <f>IFERROR(IF((Q408+1)&gt;=Template!$C$5,"-",Q408+1),"-")</f>
        <v>-</v>
      </c>
      <c r="R409" s="89">
        <f>IFERROR(_xll.EfirEndOfDay($E$5,Q409,"LAST","LAST_TRADE_DATE"),0)</f>
        <v>0</v>
      </c>
      <c r="S409" s="35"/>
      <c r="T409" s="17">
        <f t="shared" si="889"/>
        <v>46425</v>
      </c>
      <c r="U409" s="216">
        <f t="shared" si="882"/>
        <v>7</v>
      </c>
      <c r="V409" s="216">
        <f t="shared" si="889"/>
        <v>404</v>
      </c>
      <c r="W409" s="16">
        <f t="shared" si="896"/>
        <v>1.106849315068493</v>
      </c>
      <c r="X409" s="16" t="e">
        <f>IF(Template!$F$7="Linear interpolation",LinInterp($I$5:$I$22,$G$5:$G$22,W409),CubicSpline($I$5:$I$22,$G$5:$G$22,W409))</f>
        <v>#VALUE!</v>
      </c>
      <c r="Y409" s="221" t="e">
        <f t="shared" si="883"/>
        <v>#VALUE!</v>
      </c>
      <c r="Z409" s="221" t="e">
        <f>Y409/PRODUCT($AA$6:AA408)</f>
        <v>#VALUE!</v>
      </c>
      <c r="AA409" s="16" t="e">
        <f t="shared" si="890"/>
        <v>#VALUE!</v>
      </c>
      <c r="AB409" s="10" t="e">
        <f t="shared" si="891"/>
        <v>#VALUE!</v>
      </c>
      <c r="AC409" s="90">
        <f t="shared" si="884"/>
        <v>409</v>
      </c>
      <c r="AD409" s="17">
        <f t="shared" si="892"/>
        <v>46402</v>
      </c>
      <c r="AE409" s="16" t="e">
        <f t="shared" si="885"/>
        <v>#VALUE!</v>
      </c>
      <c r="AF409" s="10">
        <f ca="1">IFERROR(AVERAGE(INDIRECT("AE"&amp;AC409-Template!$F$10+1):INDIRECT("AE"&amp;AC409)),0)</f>
        <v>0</v>
      </c>
      <c r="AG409" s="35"/>
      <c r="AH409" s="86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112" t="str">
        <f>IFERROR(IF((AW408+1)&gt;=Template!$C$5,"-",AW408+1),"-")</f>
        <v>-</v>
      </c>
      <c r="AX409" s="89">
        <f>IFERROR(_xll.EfirEndOfDay(3342963,AW409,"LAST","LAST_TRADE_DATE",,,,0),0)</f>
        <v>0</v>
      </c>
      <c r="AY409" s="35"/>
      <c r="AZ409" s="17">
        <f t="shared" ref="AZ409" si="935">AZ408+1</f>
        <v>46425</v>
      </c>
      <c r="BA409" s="216">
        <f t="shared" si="908"/>
        <v>7</v>
      </c>
      <c r="BB409" s="216">
        <f t="shared" ref="BB409" si="936">BB408+1</f>
        <v>404</v>
      </c>
      <c r="BC409" s="16">
        <f t="shared" si="910"/>
        <v>1.106849315068493</v>
      </c>
      <c r="BD409" s="16">
        <f>IF(Template!$F$7="Linear interpolation",LinInterp($AO$5:$AO$18,$AM$5:$AM$18,BC409),CubicSpline($AO$5:$AO$18,$AM$5:$AM$18,BC409))</f>
        <v>15.11712362735833</v>
      </c>
      <c r="BE409" s="221">
        <f t="shared" si="845"/>
        <v>1.1686183169472095</v>
      </c>
      <c r="BF409" s="221">
        <f>BE409/PRODUCT($BG$6:BG408)</f>
        <v>1.0003724503348108</v>
      </c>
      <c r="BG409" s="16">
        <f t="shared" si="911"/>
        <v>1.0003733722076569</v>
      </c>
      <c r="BH409" s="10">
        <f t="shared" si="912"/>
        <v>13.628085579475924</v>
      </c>
      <c r="BI409" s="90"/>
      <c r="BJ409" s="17">
        <f t="shared" si="895"/>
        <v>46402</v>
      </c>
      <c r="BK409" s="16">
        <f t="shared" si="888"/>
        <v>13.858055815302306</v>
      </c>
      <c r="BL409" s="10">
        <f ca="1">IFERROR(AVERAGE(INDIRECT("BK"&amp;AC409-Template!$F$10+1):INDIRECT("BK"&amp;AC409)),0)</f>
        <v>13.575530640828156</v>
      </c>
      <c r="BM409" s="35"/>
      <c r="BN409" s="86"/>
      <c r="BO409" s="35"/>
      <c r="BP409" s="35"/>
      <c r="BQ409" s="35"/>
      <c r="BR409" s="35"/>
      <c r="BS409" s="35"/>
      <c r="BT409" s="35"/>
      <c r="BU409" s="35"/>
      <c r="BV409" s="35"/>
      <c r="BW409" s="35"/>
      <c r="BX409" s="35"/>
      <c r="BY409" s="35"/>
      <c r="BZ409" s="35"/>
      <c r="CA409" s="35"/>
      <c r="CB409" s="35"/>
      <c r="CC409" s="35"/>
      <c r="CD409" s="35"/>
      <c r="CE409" s="35"/>
      <c r="CF409" s="35"/>
      <c r="CG409" s="35"/>
      <c r="CH409" s="35"/>
    </row>
    <row r="410" spans="1:86" ht="15.6" x14ac:dyDescent="0.3">
      <c r="A410" s="35"/>
      <c r="B410" s="86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112" t="str">
        <f>IFERROR(IF((Q409+1)&gt;=Template!$C$5,"-",Q409+1),"-")</f>
        <v>-</v>
      </c>
      <c r="R410" s="89">
        <f>IFERROR(_xll.EfirEndOfDay($E$5,Q410,"LAST","LAST_TRADE_DATE"),0)</f>
        <v>0</v>
      </c>
      <c r="S410" s="35"/>
      <c r="T410" s="17">
        <f t="shared" si="889"/>
        <v>46426</v>
      </c>
      <c r="U410" s="216">
        <f t="shared" si="882"/>
        <v>1</v>
      </c>
      <c r="V410" s="216">
        <f t="shared" si="889"/>
        <v>405</v>
      </c>
      <c r="W410" s="16">
        <f t="shared" si="896"/>
        <v>1.1095890410958904</v>
      </c>
      <c r="X410" s="16" t="e">
        <f>IF(Template!$F$7="Linear interpolation",LinInterp($I$5:$I$22,$G$5:$G$22,W410),CubicSpline($I$5:$I$22,$G$5:$G$22,W410))</f>
        <v>#VALUE!</v>
      </c>
      <c r="Y410" s="221" t="e">
        <f t="shared" si="883"/>
        <v>#VALUE!</v>
      </c>
      <c r="Z410" s="221" t="e">
        <f>Y410/PRODUCT($AA$6:AA409)</f>
        <v>#VALUE!</v>
      </c>
      <c r="AA410" s="16" t="e">
        <f t="shared" si="890"/>
        <v>#VALUE!</v>
      </c>
      <c r="AB410" s="10" t="e">
        <f t="shared" si="891"/>
        <v>#VALUE!</v>
      </c>
      <c r="AC410" s="90">
        <f t="shared" si="884"/>
        <v>410</v>
      </c>
      <c r="AD410" s="17">
        <f t="shared" si="892"/>
        <v>46403</v>
      </c>
      <c r="AE410" s="16" t="e">
        <f t="shared" si="885"/>
        <v>#VALUE!</v>
      </c>
      <c r="AF410" s="10">
        <f ca="1">IFERROR(AVERAGE(INDIRECT("AE"&amp;AC410-Template!$F$10+1):INDIRECT("AE"&amp;AC410)),0)</f>
        <v>0</v>
      </c>
      <c r="AG410" s="35"/>
      <c r="AH410" s="86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112" t="str">
        <f>IFERROR(IF((AW409+1)&gt;=Template!$C$5,"-",AW409+1),"-")</f>
        <v>-</v>
      </c>
      <c r="AX410" s="89">
        <f>IFERROR(_xll.EfirEndOfDay(3342963,AW410,"LAST","LAST_TRADE_DATE",,,,0),0)</f>
        <v>0</v>
      </c>
      <c r="AY410" s="35"/>
      <c r="AZ410" s="17">
        <f t="shared" ref="AZ410" si="937">AZ409+1</f>
        <v>46426</v>
      </c>
      <c r="BA410" s="216">
        <f t="shared" si="908"/>
        <v>1</v>
      </c>
      <c r="BB410" s="216">
        <f t="shared" ref="BB410" si="938">BB409+1</f>
        <v>405</v>
      </c>
      <c r="BC410" s="16">
        <f t="shared" si="910"/>
        <v>1.1095890410958904</v>
      </c>
      <c r="BD410" s="16">
        <f>IF(Template!$F$7="Linear interpolation",LinInterp($AO$5:$AO$18,$AM$5:$AM$18,BC410),CubicSpline($AO$5:$AO$18,$AM$5:$AM$18,BC410))</f>
        <v>15.1157418824098</v>
      </c>
      <c r="BE410" s="221">
        <f t="shared" si="845"/>
        <v>1.169053567964595</v>
      </c>
      <c r="BF410" s="221">
        <f>BE410/PRODUCT($BG$6:BG409)</f>
        <v>1.0003715273794611</v>
      </c>
      <c r="BG410" s="16">
        <f t="shared" si="911"/>
        <v>1.0003715273794611</v>
      </c>
      <c r="BH410" s="10">
        <f t="shared" si="912"/>
        <v>13.560749350330582</v>
      </c>
      <c r="BI410" s="90"/>
      <c r="BJ410" s="17">
        <f t="shared" si="895"/>
        <v>46403</v>
      </c>
      <c r="BK410" s="16">
        <f t="shared" si="888"/>
        <v>13.858055815302306</v>
      </c>
      <c r="BL410" s="10">
        <f ca="1">IFERROR(AVERAGE(INDIRECT("BK"&amp;AC410-Template!$F$10+1):INDIRECT("BK"&amp;AC410)),0)</f>
        <v>13.596123763255788</v>
      </c>
      <c r="BM410" s="35"/>
      <c r="BN410" s="86"/>
      <c r="BO410" s="35"/>
      <c r="BP410" s="35"/>
      <c r="BQ410" s="35"/>
      <c r="BR410" s="35"/>
      <c r="BS410" s="35"/>
      <c r="BT410" s="35"/>
      <c r="BU410" s="35"/>
      <c r="BV410" s="35"/>
      <c r="BW410" s="35"/>
      <c r="BX410" s="35"/>
      <c r="BY410" s="35"/>
      <c r="BZ410" s="35"/>
      <c r="CA410" s="35"/>
      <c r="CB410" s="35"/>
      <c r="CC410" s="35"/>
      <c r="CD410" s="35"/>
      <c r="CE410" s="35"/>
      <c r="CF410" s="35"/>
      <c r="CG410" s="35"/>
      <c r="CH410" s="35"/>
    </row>
    <row r="411" spans="1:86" ht="15.6" x14ac:dyDescent="0.3">
      <c r="A411" s="35"/>
      <c r="B411" s="86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112" t="str">
        <f>IFERROR(IF((Q410+1)&gt;=Template!$C$5,"-",Q410+1),"-")</f>
        <v>-</v>
      </c>
      <c r="R411" s="89">
        <f>IFERROR(_xll.EfirEndOfDay($E$5,Q411,"LAST","LAST_TRADE_DATE"),0)</f>
        <v>0</v>
      </c>
      <c r="S411" s="35"/>
      <c r="T411" s="17">
        <f t="shared" si="889"/>
        <v>46427</v>
      </c>
      <c r="U411" s="216">
        <f t="shared" si="882"/>
        <v>2</v>
      </c>
      <c r="V411" s="216">
        <f t="shared" si="889"/>
        <v>406</v>
      </c>
      <c r="W411" s="16">
        <f t="shared" si="896"/>
        <v>1.1123287671232878</v>
      </c>
      <c r="X411" s="16" t="e">
        <f>IF(Template!$F$7="Linear interpolation",LinInterp($I$5:$I$22,$G$5:$G$22,W411),CubicSpline($I$5:$I$22,$G$5:$G$22,W411))</f>
        <v>#VALUE!</v>
      </c>
      <c r="Y411" s="221" t="e">
        <f t="shared" si="883"/>
        <v>#VALUE!</v>
      </c>
      <c r="Z411" s="221" t="e">
        <f>Y411/PRODUCT($AA$6:AA410)</f>
        <v>#VALUE!</v>
      </c>
      <c r="AA411" s="16" t="e">
        <f t="shared" si="890"/>
        <v>#VALUE!</v>
      </c>
      <c r="AB411" s="10" t="e">
        <f t="shared" si="891"/>
        <v>#VALUE!</v>
      </c>
      <c r="AC411" s="90">
        <f t="shared" si="884"/>
        <v>411</v>
      </c>
      <c r="AD411" s="17">
        <f t="shared" si="892"/>
        <v>46404</v>
      </c>
      <c r="AE411" s="16" t="e">
        <f t="shared" si="885"/>
        <v>#VALUE!</v>
      </c>
      <c r="AF411" s="10">
        <f ca="1">IFERROR(AVERAGE(INDIRECT("AE"&amp;AC411-Template!$F$10+1):INDIRECT("AE"&amp;AC411)),0)</f>
        <v>0</v>
      </c>
      <c r="AG411" s="35"/>
      <c r="AH411" s="86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112" t="str">
        <f>IFERROR(IF((AW410+1)&gt;=Template!$C$5,"-",AW410+1),"-")</f>
        <v>-</v>
      </c>
      <c r="AX411" s="89">
        <f>IFERROR(_xll.EfirEndOfDay(3342963,AW411,"LAST","LAST_TRADE_DATE",,,,0),0)</f>
        <v>0</v>
      </c>
      <c r="AY411" s="35"/>
      <c r="AZ411" s="17">
        <f t="shared" ref="AZ411" si="939">AZ410+1</f>
        <v>46427</v>
      </c>
      <c r="BA411" s="216">
        <f t="shared" si="908"/>
        <v>2</v>
      </c>
      <c r="BB411" s="216">
        <f t="shared" ref="BB411" si="940">BB410+1</f>
        <v>406</v>
      </c>
      <c r="BC411" s="16">
        <f t="shared" si="910"/>
        <v>1.1123287671232878</v>
      </c>
      <c r="BD411" s="16">
        <f>IF(Template!$F$7="Linear interpolation",LinInterp($AO$5:$AO$18,$AM$5:$AM$18,BC411),CubicSpline($AO$5:$AO$18,$AM$5:$AM$18,BC411))</f>
        <v>15.114335023744315</v>
      </c>
      <c r="BE411" s="221">
        <f t="shared" si="845"/>
        <v>1.1694886201872798</v>
      </c>
      <c r="BF411" s="221">
        <f>BE411/PRODUCT($BG$6:BG410)</f>
        <v>1.0003721405371033</v>
      </c>
      <c r="BG411" s="16">
        <f t="shared" si="911"/>
        <v>1.0003721405371033</v>
      </c>
      <c r="BH411" s="10">
        <f t="shared" si="912"/>
        <v>13.583129604271438</v>
      </c>
      <c r="BI411" s="90"/>
      <c r="BJ411" s="17">
        <f t="shared" si="895"/>
        <v>46404</v>
      </c>
      <c r="BK411" s="16">
        <f t="shared" si="888"/>
        <v>13.858055815302306</v>
      </c>
      <c r="BL411" s="10">
        <f ca="1">IFERROR(AVERAGE(INDIRECT("BK"&amp;AC411-Template!$F$10+1):INDIRECT("BK"&amp;AC411)),0)</f>
        <v>13.617074010980341</v>
      </c>
      <c r="BM411" s="35"/>
      <c r="BN411" s="86"/>
      <c r="BO411" s="35"/>
      <c r="BP411" s="35"/>
      <c r="BQ411" s="35"/>
      <c r="BR411" s="35"/>
      <c r="BS411" s="35"/>
      <c r="BT411" s="35"/>
      <c r="BU411" s="35"/>
      <c r="BV411" s="35"/>
      <c r="BW411" s="35"/>
      <c r="BX411" s="35"/>
      <c r="BY411" s="35"/>
      <c r="BZ411" s="35"/>
      <c r="CA411" s="35"/>
      <c r="CB411" s="35"/>
      <c r="CC411" s="35"/>
      <c r="CD411" s="35"/>
      <c r="CE411" s="35"/>
      <c r="CF411" s="35"/>
      <c r="CG411" s="35"/>
      <c r="CH411" s="35"/>
    </row>
    <row r="412" spans="1:86" ht="15.6" x14ac:dyDescent="0.3">
      <c r="A412" s="35"/>
      <c r="B412" s="86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112" t="str">
        <f>IFERROR(IF((Q411+1)&gt;=Template!$C$5,"-",Q411+1),"-")</f>
        <v>-</v>
      </c>
      <c r="R412" s="89">
        <f>IFERROR(_xll.EfirEndOfDay($E$5,Q412,"LAST","LAST_TRADE_DATE"),0)</f>
        <v>0</v>
      </c>
      <c r="S412" s="35"/>
      <c r="T412" s="17">
        <f t="shared" si="889"/>
        <v>46428</v>
      </c>
      <c r="U412" s="216">
        <f t="shared" si="882"/>
        <v>3</v>
      </c>
      <c r="V412" s="216">
        <f t="shared" si="889"/>
        <v>407</v>
      </c>
      <c r="W412" s="16">
        <f t="shared" si="896"/>
        <v>1.1150684931506849</v>
      </c>
      <c r="X412" s="16" t="e">
        <f>IF(Template!$F$7="Linear interpolation",LinInterp($I$5:$I$22,$G$5:$G$22,W412),CubicSpline($I$5:$I$22,$G$5:$G$22,W412))</f>
        <v>#VALUE!</v>
      </c>
      <c r="Y412" s="221" t="e">
        <f t="shared" si="883"/>
        <v>#VALUE!</v>
      </c>
      <c r="Z412" s="221" t="e">
        <f>Y412/PRODUCT($AA$6:AA411)</f>
        <v>#VALUE!</v>
      </c>
      <c r="AA412" s="16" t="e">
        <f t="shared" si="890"/>
        <v>#VALUE!</v>
      </c>
      <c r="AB412" s="10" t="e">
        <f t="shared" si="891"/>
        <v>#VALUE!</v>
      </c>
      <c r="AC412" s="90">
        <f t="shared" si="884"/>
        <v>412</v>
      </c>
      <c r="AD412" s="17">
        <f t="shared" si="892"/>
        <v>46405</v>
      </c>
      <c r="AE412" s="16" t="e">
        <f t="shared" si="885"/>
        <v>#VALUE!</v>
      </c>
      <c r="AF412" s="10">
        <f ca="1">IFERROR(AVERAGE(INDIRECT("AE"&amp;AC412-Template!$F$10+1):INDIRECT("AE"&amp;AC412)),0)</f>
        <v>0</v>
      </c>
      <c r="AG412" s="35"/>
      <c r="AH412" s="86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112" t="str">
        <f>IFERROR(IF((AW411+1)&gt;=Template!$C$5,"-",AW411+1),"-")</f>
        <v>-</v>
      </c>
      <c r="AX412" s="89">
        <f>IFERROR(_xll.EfirEndOfDay(3342963,AW412,"LAST","LAST_TRADE_DATE",,,,0),0)</f>
        <v>0</v>
      </c>
      <c r="AY412" s="35"/>
      <c r="AZ412" s="17">
        <f t="shared" ref="AZ412" si="941">AZ411+1</f>
        <v>46428</v>
      </c>
      <c r="BA412" s="216">
        <f t="shared" si="908"/>
        <v>3</v>
      </c>
      <c r="BB412" s="216">
        <f t="shared" ref="BB412" si="942">BB411+1</f>
        <v>407</v>
      </c>
      <c r="BC412" s="16">
        <f t="shared" si="910"/>
        <v>1.1150684931506849</v>
      </c>
      <c r="BD412" s="16">
        <f>IF(Template!$F$7="Linear interpolation",LinInterp($AO$5:$AO$18,$AM$5:$AM$18,BC412),CubicSpline($AO$5:$AO$18,$AM$5:$AM$18,BC412))</f>
        <v>15.112903184849783</v>
      </c>
      <c r="BE412" s="221">
        <f t="shared" si="845"/>
        <v>1.1699234726758647</v>
      </c>
      <c r="BF412" s="221">
        <f>BE412/PRODUCT($BG$6:BG411)</f>
        <v>1.0003718313124887</v>
      </c>
      <c r="BG412" s="16">
        <f t="shared" si="911"/>
        <v>1.0003718313124887</v>
      </c>
      <c r="BH412" s="10">
        <f t="shared" si="912"/>
        <v>13.571842905839237</v>
      </c>
      <c r="BI412" s="90"/>
      <c r="BJ412" s="17">
        <f t="shared" si="895"/>
        <v>46405</v>
      </c>
      <c r="BK412" s="16">
        <f t="shared" si="888"/>
        <v>13.793833932989052</v>
      </c>
      <c r="BL412" s="10">
        <f ca="1">IFERROR(AVERAGE(INDIRECT("BK"&amp;AC412-Template!$F$10+1):INDIRECT("BK"&amp;AC412)),0)</f>
        <v>13.635883529294452</v>
      </c>
      <c r="BM412" s="35"/>
      <c r="BN412" s="86"/>
      <c r="BO412" s="35"/>
      <c r="BP412" s="35"/>
      <c r="BQ412" s="35"/>
      <c r="BR412" s="35"/>
      <c r="BS412" s="35"/>
      <c r="BT412" s="35"/>
      <c r="BU412" s="35"/>
      <c r="BV412" s="35"/>
      <c r="BW412" s="35"/>
      <c r="BX412" s="35"/>
      <c r="BY412" s="35"/>
      <c r="BZ412" s="35"/>
      <c r="CA412" s="35"/>
      <c r="CB412" s="35"/>
      <c r="CC412" s="35"/>
      <c r="CD412" s="35"/>
      <c r="CE412" s="35"/>
      <c r="CF412" s="35"/>
      <c r="CG412" s="35"/>
      <c r="CH412" s="35"/>
    </row>
    <row r="413" spans="1:86" ht="15.6" x14ac:dyDescent="0.3">
      <c r="A413" s="35"/>
      <c r="B413" s="86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112" t="str">
        <f>IFERROR(IF((Q412+1)&gt;=Template!$C$5,"-",Q412+1),"-")</f>
        <v>-</v>
      </c>
      <c r="R413" s="89">
        <f>IFERROR(_xll.EfirEndOfDay($E$5,Q413,"LAST","LAST_TRADE_DATE"),0)</f>
        <v>0</v>
      </c>
      <c r="S413" s="35"/>
      <c r="T413" s="17">
        <f t="shared" si="889"/>
        <v>46429</v>
      </c>
      <c r="U413" s="216">
        <f t="shared" si="882"/>
        <v>4</v>
      </c>
      <c r="V413" s="216">
        <f t="shared" si="889"/>
        <v>408</v>
      </c>
      <c r="W413" s="16">
        <f t="shared" si="896"/>
        <v>1.1178082191780823</v>
      </c>
      <c r="X413" s="16" t="e">
        <f>IF(Template!$F$7="Linear interpolation",LinInterp($I$5:$I$22,$G$5:$G$22,W413),CubicSpline($I$5:$I$22,$G$5:$G$22,W413))</f>
        <v>#VALUE!</v>
      </c>
      <c r="Y413" s="221" t="e">
        <f t="shared" si="883"/>
        <v>#VALUE!</v>
      </c>
      <c r="Z413" s="221" t="e">
        <f>Y413/PRODUCT($AA$6:AA412)</f>
        <v>#VALUE!</v>
      </c>
      <c r="AA413" s="16" t="e">
        <f t="shared" si="890"/>
        <v>#VALUE!</v>
      </c>
      <c r="AB413" s="10" t="e">
        <f t="shared" si="891"/>
        <v>#VALUE!</v>
      </c>
      <c r="AC413" s="90">
        <f t="shared" si="884"/>
        <v>413</v>
      </c>
      <c r="AD413" s="17">
        <f t="shared" si="892"/>
        <v>46406</v>
      </c>
      <c r="AE413" s="16" t="e">
        <f t="shared" si="885"/>
        <v>#VALUE!</v>
      </c>
      <c r="AF413" s="10">
        <f ca="1">IFERROR(AVERAGE(INDIRECT("AE"&amp;AC413-Template!$F$10+1):INDIRECT("AE"&amp;AC413)),0)</f>
        <v>0</v>
      </c>
      <c r="AG413" s="35"/>
      <c r="AH413" s="86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112" t="str">
        <f>IFERROR(IF((AW412+1)&gt;=Template!$C$5,"-",AW412+1),"-")</f>
        <v>-</v>
      </c>
      <c r="AX413" s="89">
        <f>IFERROR(_xll.EfirEndOfDay(3342963,AW413,"LAST","LAST_TRADE_DATE",,,,0),0)</f>
        <v>0</v>
      </c>
      <c r="AY413" s="35"/>
      <c r="AZ413" s="17">
        <f t="shared" ref="AZ413" si="943">AZ412+1</f>
        <v>46429</v>
      </c>
      <c r="BA413" s="216">
        <f t="shared" si="908"/>
        <v>4</v>
      </c>
      <c r="BB413" s="216">
        <f t="shared" ref="BB413" si="944">BB412+1</f>
        <v>408</v>
      </c>
      <c r="BC413" s="16">
        <f t="shared" si="910"/>
        <v>1.1178082191780823</v>
      </c>
      <c r="BD413" s="16">
        <f>IF(Template!$F$7="Linear interpolation",LinInterp($AO$5:$AO$18,$AM$5:$AM$18,BC413),CubicSpline($AO$5:$AO$18,$AM$5:$AM$18,BC413))</f>
        <v>15.111446499214114</v>
      </c>
      <c r="BE413" s="221">
        <f t="shared" si="845"/>
        <v>1.1703581245047789</v>
      </c>
      <c r="BF413" s="221">
        <f>BE413/PRODUCT($BG$6:BG412)</f>
        <v>1.000371521590143</v>
      </c>
      <c r="BG413" s="16">
        <f t="shared" si="911"/>
        <v>1.000371521590143</v>
      </c>
      <c r="BH413" s="10">
        <f t="shared" si="912"/>
        <v>13.560538040218617</v>
      </c>
      <c r="BI413" s="90"/>
      <c r="BJ413" s="17">
        <f t="shared" si="895"/>
        <v>46406</v>
      </c>
      <c r="BK413" s="16">
        <f t="shared" si="888"/>
        <v>13.815144102597543</v>
      </c>
      <c r="BL413" s="10">
        <f ca="1">IFERROR(AVERAGE(INDIRECT("BK"&amp;AC413-Template!$F$10+1):INDIRECT("BK"&amp;AC413)),0)</f>
        <v>13.655403386595511</v>
      </c>
      <c r="BM413" s="35"/>
      <c r="BN413" s="86"/>
      <c r="BO413" s="35"/>
      <c r="BP413" s="35"/>
      <c r="BQ413" s="35"/>
      <c r="BR413" s="35"/>
      <c r="BS413" s="35"/>
      <c r="BT413" s="35"/>
      <c r="BU413" s="35"/>
      <c r="BV413" s="35"/>
      <c r="BW413" s="35"/>
      <c r="BX413" s="35"/>
      <c r="BY413" s="35"/>
      <c r="BZ413" s="35"/>
      <c r="CA413" s="35"/>
      <c r="CB413" s="35"/>
      <c r="CC413" s="35"/>
      <c r="CD413" s="35"/>
      <c r="CE413" s="35"/>
      <c r="CF413" s="35"/>
      <c r="CG413" s="35"/>
      <c r="CH413" s="35"/>
    </row>
    <row r="414" spans="1:86" ht="15.6" x14ac:dyDescent="0.3">
      <c r="A414" s="35"/>
      <c r="B414" s="86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112" t="str">
        <f>IFERROR(IF((Q413+1)&gt;=Template!$C$5,"-",Q413+1),"-")</f>
        <v>-</v>
      </c>
      <c r="R414" s="89">
        <f>IFERROR(_xll.EfirEndOfDay($E$5,Q414,"LAST","LAST_TRADE_DATE"),0)</f>
        <v>0</v>
      </c>
      <c r="S414" s="35"/>
      <c r="T414" s="17">
        <f t="shared" si="889"/>
        <v>46430</v>
      </c>
      <c r="U414" s="216">
        <f t="shared" si="882"/>
        <v>5</v>
      </c>
      <c r="V414" s="216">
        <f t="shared" si="889"/>
        <v>409</v>
      </c>
      <c r="W414" s="16">
        <f t="shared" si="896"/>
        <v>1.1205479452054794</v>
      </c>
      <c r="X414" s="16" t="e">
        <f>IF(Template!$F$7="Linear interpolation",LinInterp($I$5:$I$22,$G$5:$G$22,W414),CubicSpline($I$5:$I$22,$G$5:$G$22,W414))</f>
        <v>#VALUE!</v>
      </c>
      <c r="Y414" s="221" t="e">
        <f t="shared" si="883"/>
        <v>#VALUE!</v>
      </c>
      <c r="Z414" s="221" t="e">
        <f>Y414/PRODUCT($AA$6:AA413)</f>
        <v>#VALUE!</v>
      </c>
      <c r="AA414" s="16" t="e">
        <f t="shared" si="890"/>
        <v>#VALUE!</v>
      </c>
      <c r="AB414" s="10" t="e">
        <f t="shared" si="891"/>
        <v>#VALUE!</v>
      </c>
      <c r="AC414" s="90">
        <f t="shared" si="884"/>
        <v>414</v>
      </c>
      <c r="AD414" s="17">
        <f t="shared" si="892"/>
        <v>46407</v>
      </c>
      <c r="AE414" s="16" t="e">
        <f t="shared" si="885"/>
        <v>#VALUE!</v>
      </c>
      <c r="AF414" s="10">
        <f ca="1">IFERROR(AVERAGE(INDIRECT("AE"&amp;AC414-Template!$F$10+1):INDIRECT("AE"&amp;AC414)),0)</f>
        <v>0</v>
      </c>
      <c r="AG414" s="35"/>
      <c r="AH414" s="86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112" t="str">
        <f>IFERROR(IF((AW413+1)&gt;=Template!$C$5,"-",AW413+1),"-")</f>
        <v>-</v>
      </c>
      <c r="AX414" s="89">
        <f>IFERROR(_xll.EfirEndOfDay(3342963,AW414,"LAST","LAST_TRADE_DATE",,,,0),0)</f>
        <v>0</v>
      </c>
      <c r="AY414" s="35"/>
      <c r="AZ414" s="17">
        <f t="shared" ref="AZ414" si="945">AZ413+1</f>
        <v>46430</v>
      </c>
      <c r="BA414" s="216">
        <f t="shared" si="908"/>
        <v>5</v>
      </c>
      <c r="BB414" s="216">
        <f t="shared" ref="BB414" si="946">BB413+1</f>
        <v>409</v>
      </c>
      <c r="BC414" s="16">
        <f t="shared" si="910"/>
        <v>1.1205479452054794</v>
      </c>
      <c r="BD414" s="16">
        <f>IF(Template!$F$7="Linear interpolation",LinInterp($AO$5:$AO$18,$AM$5:$AM$18,BC414),CubicSpline($AO$5:$AO$18,$AM$5:$AM$18,BC414))</f>
        <v>15.109965100325221</v>
      </c>
      <c r="BE414" s="221">
        <f t="shared" si="845"/>
        <v>1.1707925747623134</v>
      </c>
      <c r="BF414" s="221">
        <f>BE414/PRODUCT($BG$6:BG413)</f>
        <v>1.0003712113825998</v>
      </c>
      <c r="BG414" s="16">
        <f t="shared" si="911"/>
        <v>1.0003712113825998</v>
      </c>
      <c r="BH414" s="10">
        <f t="shared" si="912"/>
        <v>13.549215464891518</v>
      </c>
      <c r="BI414" s="90"/>
      <c r="BJ414" s="17">
        <f t="shared" si="895"/>
        <v>46407</v>
      </c>
      <c r="BK414" s="16">
        <f t="shared" si="888"/>
        <v>13.80434448907919</v>
      </c>
      <c r="BL414" s="10">
        <f ca="1">IFERROR(AVERAGE(INDIRECT("BK"&amp;AC414-Template!$F$10+1):INDIRECT("BK"&amp;AC414)),0)</f>
        <v>13.676806934227541</v>
      </c>
      <c r="BM414" s="35"/>
      <c r="BN414" s="86"/>
      <c r="BO414" s="35"/>
      <c r="BP414" s="35"/>
      <c r="BQ414" s="35"/>
      <c r="BR414" s="35"/>
      <c r="BS414" s="35"/>
      <c r="BT414" s="35"/>
      <c r="BU414" s="35"/>
      <c r="BV414" s="35"/>
      <c r="BW414" s="35"/>
      <c r="BX414" s="35"/>
      <c r="BY414" s="35"/>
      <c r="BZ414" s="35"/>
      <c r="CA414" s="35"/>
      <c r="CB414" s="35"/>
      <c r="CC414" s="35"/>
      <c r="CD414" s="35"/>
      <c r="CE414" s="35"/>
      <c r="CF414" s="35"/>
      <c r="CG414" s="35"/>
      <c r="CH414" s="35"/>
    </row>
    <row r="415" spans="1:86" ht="15.6" x14ac:dyDescent="0.3">
      <c r="A415" s="35"/>
      <c r="B415" s="86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112" t="str">
        <f>IFERROR(IF((Q414+1)&gt;=Template!$C$5,"-",Q414+1),"-")</f>
        <v>-</v>
      </c>
      <c r="R415" s="89">
        <f>IFERROR(_xll.EfirEndOfDay($E$5,Q415,"LAST","LAST_TRADE_DATE"),0)</f>
        <v>0</v>
      </c>
      <c r="S415" s="35"/>
      <c r="T415" s="17">
        <f t="shared" si="889"/>
        <v>46431</v>
      </c>
      <c r="U415" s="216">
        <f t="shared" si="882"/>
        <v>6</v>
      </c>
      <c r="V415" s="216">
        <f t="shared" si="889"/>
        <v>410</v>
      </c>
      <c r="W415" s="16">
        <f t="shared" si="896"/>
        <v>1.1232876712328768</v>
      </c>
      <c r="X415" s="16" t="e">
        <f>IF(Template!$F$7="Linear interpolation",LinInterp($I$5:$I$22,$G$5:$G$22,W415),CubicSpline($I$5:$I$22,$G$5:$G$22,W415))</f>
        <v>#VALUE!</v>
      </c>
      <c r="Y415" s="221" t="e">
        <f t="shared" si="883"/>
        <v>#VALUE!</v>
      </c>
      <c r="Z415" s="221" t="e">
        <f>Y415/PRODUCT($AA$6:AA414)</f>
        <v>#VALUE!</v>
      </c>
      <c r="AA415" s="16" t="e">
        <f t="shared" si="890"/>
        <v>#VALUE!</v>
      </c>
      <c r="AB415" s="10" t="e">
        <f t="shared" si="891"/>
        <v>#VALUE!</v>
      </c>
      <c r="AC415" s="90">
        <f t="shared" si="884"/>
        <v>415</v>
      </c>
      <c r="AD415" s="17">
        <f t="shared" si="892"/>
        <v>46408</v>
      </c>
      <c r="AE415" s="16" t="e">
        <f t="shared" si="885"/>
        <v>#VALUE!</v>
      </c>
      <c r="AF415" s="10">
        <f ca="1">IFERROR(AVERAGE(INDIRECT("AE"&amp;AC415-Template!$F$10+1):INDIRECT("AE"&amp;AC415)),0)</f>
        <v>0</v>
      </c>
      <c r="AG415" s="35"/>
      <c r="AH415" s="86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112" t="str">
        <f>IFERROR(IF((AW414+1)&gt;=Template!$C$5,"-",AW414+1),"-")</f>
        <v>-</v>
      </c>
      <c r="AX415" s="89">
        <f>IFERROR(_xll.EfirEndOfDay(3342963,AW415,"LAST","LAST_TRADE_DATE",,,,0),0)</f>
        <v>0</v>
      </c>
      <c r="AY415" s="35"/>
      <c r="AZ415" s="17">
        <f t="shared" ref="AZ415" si="947">AZ414+1</f>
        <v>46431</v>
      </c>
      <c r="BA415" s="216">
        <f t="shared" si="908"/>
        <v>6</v>
      </c>
      <c r="BB415" s="216">
        <f t="shared" ref="BB415" si="948">BB414+1</f>
        <v>410</v>
      </c>
      <c r="BC415" s="16">
        <f t="shared" si="910"/>
        <v>1.1232876712328768</v>
      </c>
      <c r="BD415" s="16">
        <f>IF(Template!$F$7="Linear interpolation",LinInterp($AO$5:$AO$18,$AM$5:$AM$18,BC415),CubicSpline($AO$5:$AO$18,$AM$5:$AM$18,BC415))</f>
        <v>15.108459121671013</v>
      </c>
      <c r="BE415" s="221">
        <f t="shared" si="845"/>
        <v>1.1712268225506501</v>
      </c>
      <c r="BF415" s="221">
        <f>BE415/PRODUCT($BG$6:BG414)</f>
        <v>1.000370900702394</v>
      </c>
      <c r="BG415" s="16">
        <f t="shared" si="911"/>
        <v>1.0003712113825998</v>
      </c>
      <c r="BH415" s="10">
        <f t="shared" si="912"/>
        <v>13.549215464891518</v>
      </c>
      <c r="BI415" s="90"/>
      <c r="BJ415" s="17">
        <f t="shared" si="895"/>
        <v>46408</v>
      </c>
      <c r="BK415" s="16">
        <f t="shared" si="888"/>
        <v>13.793517114138009</v>
      </c>
      <c r="BL415" s="10">
        <f ca="1">IFERROR(AVERAGE(INDIRECT("BK"&amp;AC415-Template!$F$10+1):INDIRECT("BK"&amp;AC415)),0)</f>
        <v>13.697135737307429</v>
      </c>
      <c r="BM415" s="35"/>
      <c r="BN415" s="86"/>
      <c r="BO415" s="35"/>
      <c r="BP415" s="35"/>
      <c r="BQ415" s="35"/>
      <c r="BR415" s="35"/>
      <c r="BS415" s="35"/>
      <c r="BT415" s="35"/>
      <c r="BU415" s="35"/>
      <c r="BV415" s="35"/>
      <c r="BW415" s="35"/>
      <c r="BX415" s="35"/>
      <c r="BY415" s="35"/>
      <c r="BZ415" s="35"/>
      <c r="CA415" s="35"/>
      <c r="CB415" s="35"/>
      <c r="CC415" s="35"/>
      <c r="CD415" s="35"/>
      <c r="CE415" s="35"/>
      <c r="CF415" s="35"/>
      <c r="CG415" s="35"/>
      <c r="CH415" s="35"/>
    </row>
    <row r="416" spans="1:86" ht="15.6" x14ac:dyDescent="0.3">
      <c r="A416" s="35"/>
      <c r="B416" s="86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112" t="str">
        <f>IFERROR(IF((Q415+1)&gt;=Template!$C$5,"-",Q415+1),"-")</f>
        <v>-</v>
      </c>
      <c r="R416" s="89">
        <f>IFERROR(_xll.EfirEndOfDay($E$5,Q416,"LAST","LAST_TRADE_DATE"),0)</f>
        <v>0</v>
      </c>
      <c r="S416" s="35"/>
      <c r="T416" s="17">
        <f t="shared" si="889"/>
        <v>46432</v>
      </c>
      <c r="U416" s="216">
        <f t="shared" si="882"/>
        <v>7</v>
      </c>
      <c r="V416" s="216">
        <f t="shared" si="889"/>
        <v>411</v>
      </c>
      <c r="W416" s="16">
        <f t="shared" si="896"/>
        <v>1.1260273972602739</v>
      </c>
      <c r="X416" s="16" t="e">
        <f>IF(Template!$F$7="Linear interpolation",LinInterp($I$5:$I$22,$G$5:$G$22,W416),CubicSpline($I$5:$I$22,$G$5:$G$22,W416))</f>
        <v>#VALUE!</v>
      </c>
      <c r="Y416" s="221" t="e">
        <f t="shared" si="883"/>
        <v>#VALUE!</v>
      </c>
      <c r="Z416" s="221" t="e">
        <f>Y416/PRODUCT($AA$6:AA415)</f>
        <v>#VALUE!</v>
      </c>
      <c r="AA416" s="16" t="e">
        <f t="shared" si="890"/>
        <v>#VALUE!</v>
      </c>
      <c r="AB416" s="10" t="e">
        <f t="shared" si="891"/>
        <v>#VALUE!</v>
      </c>
      <c r="AC416" s="90">
        <f t="shared" si="884"/>
        <v>416</v>
      </c>
      <c r="AD416" s="17">
        <f t="shared" si="892"/>
        <v>46409</v>
      </c>
      <c r="AE416" s="16" t="e">
        <f t="shared" si="885"/>
        <v>#VALUE!</v>
      </c>
      <c r="AF416" s="10">
        <f ca="1">IFERROR(AVERAGE(INDIRECT("AE"&amp;AC416-Template!$F$10+1):INDIRECT("AE"&amp;AC416)),0)</f>
        <v>0</v>
      </c>
      <c r="AG416" s="35"/>
      <c r="AH416" s="86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112" t="str">
        <f>IFERROR(IF((AW415+1)&gt;=Template!$C$5,"-",AW415+1),"-")</f>
        <v>-</v>
      </c>
      <c r="AX416" s="89">
        <f>IFERROR(_xll.EfirEndOfDay(3342963,AW416,"LAST","LAST_TRADE_DATE",,,,0),0)</f>
        <v>0</v>
      </c>
      <c r="AY416" s="35"/>
      <c r="AZ416" s="17">
        <f t="shared" ref="AZ416" si="949">AZ415+1</f>
        <v>46432</v>
      </c>
      <c r="BA416" s="216">
        <f t="shared" si="908"/>
        <v>7</v>
      </c>
      <c r="BB416" s="216">
        <f t="shared" ref="BB416" si="950">BB415+1</f>
        <v>411</v>
      </c>
      <c r="BC416" s="16">
        <f t="shared" si="910"/>
        <v>1.1260273972602739</v>
      </c>
      <c r="BD416" s="16">
        <f>IF(Template!$F$7="Linear interpolation",LinInterp($AO$5:$AO$18,$AM$5:$AM$18,BC416),CubicSpline($AO$5:$AO$18,$AM$5:$AM$18,BC416))</f>
        <v>15.106928696739399</v>
      </c>
      <c r="BE416" s="221">
        <f t="shared" si="845"/>
        <v>1.1716608669858926</v>
      </c>
      <c r="BF416" s="221">
        <f>BE416/PRODUCT($BG$6:BG415)</f>
        <v>1.0003702788820477</v>
      </c>
      <c r="BG416" s="16">
        <f t="shared" si="911"/>
        <v>1.0003712113825998</v>
      </c>
      <c r="BH416" s="10">
        <f t="shared" si="912"/>
        <v>13.549215464891518</v>
      </c>
      <c r="BI416" s="90"/>
      <c r="BJ416" s="17">
        <f t="shared" si="895"/>
        <v>46409</v>
      </c>
      <c r="BK416" s="16">
        <f t="shared" si="888"/>
        <v>13.782662434161818</v>
      </c>
      <c r="BL416" s="10">
        <f ca="1">IFERROR(AVERAGE(INDIRECT("BK"&amp;AC416-Template!$F$10+1):INDIRECT("BK"&amp;AC416)),0)</f>
        <v>13.717510931941677</v>
      </c>
      <c r="BM416" s="35"/>
      <c r="BN416" s="86"/>
      <c r="BO416" s="35"/>
      <c r="BP416" s="35"/>
      <c r="BQ416" s="35"/>
      <c r="BR416" s="35"/>
      <c r="BS416" s="35"/>
      <c r="BT416" s="35"/>
      <c r="BU416" s="35"/>
      <c r="BV416" s="35"/>
      <c r="BW416" s="35"/>
      <c r="BX416" s="35"/>
      <c r="BY416" s="35"/>
      <c r="BZ416" s="35"/>
      <c r="CA416" s="35"/>
      <c r="CB416" s="35"/>
      <c r="CC416" s="35"/>
      <c r="CD416" s="35"/>
      <c r="CE416" s="35"/>
      <c r="CF416" s="35"/>
      <c r="CG416" s="35"/>
      <c r="CH416" s="35"/>
    </row>
    <row r="417" spans="1:86" ht="15.6" x14ac:dyDescent="0.3">
      <c r="A417" s="35"/>
      <c r="B417" s="86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112" t="str">
        <f>IFERROR(IF((Q416+1)&gt;=Template!$C$5,"-",Q416+1),"-")</f>
        <v>-</v>
      </c>
      <c r="R417" s="89">
        <f>IFERROR(_xll.EfirEndOfDay($E$5,Q417,"LAST","LAST_TRADE_DATE"),0)</f>
        <v>0</v>
      </c>
      <c r="S417" s="35"/>
      <c r="T417" s="17">
        <f t="shared" si="889"/>
        <v>46433</v>
      </c>
      <c r="U417" s="216">
        <f t="shared" si="882"/>
        <v>1</v>
      </c>
      <c r="V417" s="216">
        <f t="shared" si="889"/>
        <v>412</v>
      </c>
      <c r="W417" s="16">
        <f t="shared" si="896"/>
        <v>1.1287671232876713</v>
      </c>
      <c r="X417" s="16" t="e">
        <f>IF(Template!$F$7="Linear interpolation",LinInterp($I$5:$I$22,$G$5:$G$22,W417),CubicSpline($I$5:$I$22,$G$5:$G$22,W417))</f>
        <v>#VALUE!</v>
      </c>
      <c r="Y417" s="221" t="e">
        <f t="shared" si="883"/>
        <v>#VALUE!</v>
      </c>
      <c r="Z417" s="221" t="e">
        <f>Y417/PRODUCT($AA$6:AA416)</f>
        <v>#VALUE!</v>
      </c>
      <c r="AA417" s="16" t="e">
        <f t="shared" si="890"/>
        <v>#VALUE!</v>
      </c>
      <c r="AB417" s="10" t="e">
        <f t="shared" si="891"/>
        <v>#VALUE!</v>
      </c>
      <c r="AC417" s="90">
        <f t="shared" si="884"/>
        <v>417</v>
      </c>
      <c r="AD417" s="17">
        <f t="shared" si="892"/>
        <v>46410</v>
      </c>
      <c r="AE417" s="16" t="e">
        <f t="shared" si="885"/>
        <v>#VALUE!</v>
      </c>
      <c r="AF417" s="10">
        <f ca="1">IFERROR(AVERAGE(INDIRECT("AE"&amp;AC417-Template!$F$10+1):INDIRECT("AE"&amp;AC417)),0)</f>
        <v>0</v>
      </c>
      <c r="AG417" s="35"/>
      <c r="AH417" s="86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112" t="str">
        <f>IFERROR(IF((AW416+1)&gt;=Template!$C$5,"-",AW416+1),"-")</f>
        <v>-</v>
      </c>
      <c r="AX417" s="89">
        <f>IFERROR(_xll.EfirEndOfDay(3342963,AW417,"LAST","LAST_TRADE_DATE",,,,0),0)</f>
        <v>0</v>
      </c>
      <c r="AY417" s="35"/>
      <c r="AZ417" s="17">
        <f t="shared" ref="AZ417" si="951">AZ416+1</f>
        <v>46433</v>
      </c>
      <c r="BA417" s="216">
        <f t="shared" si="908"/>
        <v>1</v>
      </c>
      <c r="BB417" s="216">
        <f t="shared" ref="BB417" si="952">BB416+1</f>
        <v>412</v>
      </c>
      <c r="BC417" s="16">
        <f t="shared" si="910"/>
        <v>1.1287671232876713</v>
      </c>
      <c r="BD417" s="16">
        <f>IF(Template!$F$7="Linear interpolation",LinInterp($AO$5:$AO$18,$AM$5:$AM$18,BC417),CubicSpline($AO$5:$AO$18,$AM$5:$AM$18,BC417))</f>
        <v>15.105373959018291</v>
      </c>
      <c r="BE417" s="221">
        <f t="shared" si="845"/>
        <v>1.1720947071980972</v>
      </c>
      <c r="BF417" s="221">
        <f>BE417/PRODUCT($BG$6:BG416)</f>
        <v>1.0003693454744562</v>
      </c>
      <c r="BG417" s="16">
        <f t="shared" si="911"/>
        <v>1.0003693454744562</v>
      </c>
      <c r="BH417" s="10">
        <f t="shared" si="912"/>
        <v>13.481109817651937</v>
      </c>
      <c r="BI417" s="90"/>
      <c r="BJ417" s="17">
        <f t="shared" si="895"/>
        <v>46410</v>
      </c>
      <c r="BK417" s="16">
        <f t="shared" si="888"/>
        <v>13.782662434161818</v>
      </c>
      <c r="BL417" s="10">
        <f ca="1">IFERROR(AVERAGE(INDIRECT("BK"&amp;AC417-Template!$F$10+1):INDIRECT("BK"&amp;AC417)),0)</f>
        <v>13.738304808214817</v>
      </c>
      <c r="BM417" s="35"/>
      <c r="BN417" s="86"/>
      <c r="BO417" s="35"/>
      <c r="BP417" s="35"/>
      <c r="BQ417" s="35"/>
      <c r="BR417" s="35"/>
      <c r="BS417" s="35"/>
      <c r="BT417" s="35"/>
      <c r="BU417" s="35"/>
      <c r="BV417" s="35"/>
      <c r="BW417" s="35"/>
      <c r="BX417" s="35"/>
      <c r="BY417" s="35"/>
      <c r="BZ417" s="35"/>
      <c r="CA417" s="35"/>
      <c r="CB417" s="35"/>
      <c r="CC417" s="35"/>
      <c r="CD417" s="35"/>
      <c r="CE417" s="35"/>
      <c r="CF417" s="35"/>
      <c r="CG417" s="35"/>
      <c r="CH417" s="35"/>
    </row>
    <row r="418" spans="1:86" ht="15.6" x14ac:dyDescent="0.3">
      <c r="A418" s="35"/>
      <c r="B418" s="86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112" t="str">
        <f>IFERROR(IF((Q417+1)&gt;=Template!$C$5,"-",Q417+1),"-")</f>
        <v>-</v>
      </c>
      <c r="R418" s="89">
        <f>IFERROR(_xll.EfirEndOfDay($E$5,Q418,"LAST","LAST_TRADE_DATE"),0)</f>
        <v>0</v>
      </c>
      <c r="S418" s="35"/>
      <c r="T418" s="17">
        <f t="shared" si="889"/>
        <v>46434</v>
      </c>
      <c r="U418" s="216">
        <f t="shared" si="882"/>
        <v>2</v>
      </c>
      <c r="V418" s="216">
        <f t="shared" si="889"/>
        <v>413</v>
      </c>
      <c r="W418" s="16">
        <f t="shared" si="896"/>
        <v>1.1315068493150684</v>
      </c>
      <c r="X418" s="16" t="e">
        <f>IF(Template!$F$7="Linear interpolation",LinInterp($I$5:$I$22,$G$5:$G$22,W418),CubicSpline($I$5:$I$22,$G$5:$G$22,W418))</f>
        <v>#VALUE!</v>
      </c>
      <c r="Y418" s="221" t="e">
        <f t="shared" si="883"/>
        <v>#VALUE!</v>
      </c>
      <c r="Z418" s="221" t="e">
        <f>Y418/PRODUCT($AA$6:AA417)</f>
        <v>#VALUE!</v>
      </c>
      <c r="AA418" s="16" t="e">
        <f t="shared" si="890"/>
        <v>#VALUE!</v>
      </c>
      <c r="AB418" s="10" t="e">
        <f t="shared" si="891"/>
        <v>#VALUE!</v>
      </c>
      <c r="AC418" s="90">
        <f t="shared" si="884"/>
        <v>418</v>
      </c>
      <c r="AD418" s="17">
        <f t="shared" si="892"/>
        <v>46411</v>
      </c>
      <c r="AE418" s="16" t="e">
        <f t="shared" si="885"/>
        <v>#VALUE!</v>
      </c>
      <c r="AF418" s="10">
        <f ca="1">IFERROR(AVERAGE(INDIRECT("AE"&amp;AC418-Template!$F$10+1):INDIRECT("AE"&amp;AC418)),0)</f>
        <v>0</v>
      </c>
      <c r="AG418" s="35"/>
      <c r="AH418" s="86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112" t="str">
        <f>IFERROR(IF((AW417+1)&gt;=Template!$C$5,"-",AW417+1),"-")</f>
        <v>-</v>
      </c>
      <c r="AX418" s="89">
        <f>IFERROR(_xll.EfirEndOfDay(3342963,AW418,"LAST","LAST_TRADE_DATE",,,,0),0)</f>
        <v>0</v>
      </c>
      <c r="AY418" s="35"/>
      <c r="AZ418" s="17">
        <f t="shared" ref="AZ418" si="953">AZ417+1</f>
        <v>46434</v>
      </c>
      <c r="BA418" s="216">
        <f t="shared" si="908"/>
        <v>2</v>
      </c>
      <c r="BB418" s="216">
        <f t="shared" ref="BB418" si="954">BB417+1</f>
        <v>413</v>
      </c>
      <c r="BC418" s="16">
        <f t="shared" si="910"/>
        <v>1.1315068493150684</v>
      </c>
      <c r="BD418" s="16">
        <f>IF(Template!$F$7="Linear interpolation",LinInterp($AO$5:$AO$18,$AM$5:$AM$18,BC418),CubicSpline($AO$5:$AO$18,$AM$5:$AM$18,BC418))</f>
        <v>15.103795041995598</v>
      </c>
      <c r="BE418" s="221">
        <f t="shared" si="845"/>
        <v>1.1725283423313027</v>
      </c>
      <c r="BF418" s="221">
        <f>BE418/PRODUCT($BG$6:BG417)</f>
        <v>1.0003699659511662</v>
      </c>
      <c r="BG418" s="16">
        <f t="shared" si="911"/>
        <v>1.0003699659511662</v>
      </c>
      <c r="BH418" s="10">
        <f t="shared" si="912"/>
        <v>13.503757217567358</v>
      </c>
      <c r="BI418" s="90"/>
      <c r="BJ418" s="17">
        <f t="shared" si="895"/>
        <v>46411</v>
      </c>
      <c r="BK418" s="16">
        <f t="shared" si="888"/>
        <v>13.782662434161818</v>
      </c>
      <c r="BL418" s="10">
        <f ca="1">IFERROR(AVERAGE(INDIRECT("BK"&amp;AC418-Template!$F$10+1):INDIRECT("BK"&amp;AC418)),0)</f>
        <v>13.759527916456125</v>
      </c>
      <c r="BM418" s="35"/>
      <c r="BN418" s="86"/>
      <c r="BO418" s="35"/>
      <c r="BP418" s="35"/>
      <c r="BQ418" s="35"/>
      <c r="BR418" s="35"/>
      <c r="BS418" s="35"/>
      <c r="BT418" s="35"/>
      <c r="BU418" s="35"/>
      <c r="BV418" s="35"/>
      <c r="BW418" s="35"/>
      <c r="BX418" s="35"/>
      <c r="BY418" s="35"/>
      <c r="BZ418" s="35"/>
      <c r="CA418" s="35"/>
      <c r="CB418" s="35"/>
      <c r="CC418" s="35"/>
      <c r="CD418" s="35"/>
      <c r="CE418" s="35"/>
      <c r="CF418" s="35"/>
      <c r="CG418" s="35"/>
      <c r="CH418" s="35"/>
    </row>
    <row r="419" spans="1:86" ht="15.6" x14ac:dyDescent="0.3">
      <c r="A419" s="35"/>
      <c r="B419" s="86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112" t="str">
        <f>IFERROR(IF((Q418+1)&gt;=Template!$C$5,"-",Q418+1),"-")</f>
        <v>-</v>
      </c>
      <c r="R419" s="89">
        <f>IFERROR(_xll.EfirEndOfDay($E$5,Q419,"LAST","LAST_TRADE_DATE"),0)</f>
        <v>0</v>
      </c>
      <c r="S419" s="35"/>
      <c r="T419" s="17">
        <f t="shared" si="889"/>
        <v>46435</v>
      </c>
      <c r="U419" s="216">
        <f t="shared" si="882"/>
        <v>3</v>
      </c>
      <c r="V419" s="216">
        <f t="shared" si="889"/>
        <v>414</v>
      </c>
      <c r="W419" s="16">
        <f t="shared" si="896"/>
        <v>1.1342465753424658</v>
      </c>
      <c r="X419" s="16" t="e">
        <f>IF(Template!$F$7="Linear interpolation",LinInterp($I$5:$I$22,$G$5:$G$22,W419),CubicSpline($I$5:$I$22,$G$5:$G$22,W419))</f>
        <v>#VALUE!</v>
      </c>
      <c r="Y419" s="221" t="e">
        <f t="shared" si="883"/>
        <v>#VALUE!</v>
      </c>
      <c r="Z419" s="221" t="e">
        <f>Y419/PRODUCT($AA$6:AA418)</f>
        <v>#VALUE!</v>
      </c>
      <c r="AA419" s="16" t="e">
        <f t="shared" si="890"/>
        <v>#VALUE!</v>
      </c>
      <c r="AB419" s="10" t="e">
        <f t="shared" si="891"/>
        <v>#VALUE!</v>
      </c>
      <c r="AC419" s="90">
        <f t="shared" si="884"/>
        <v>419</v>
      </c>
      <c r="AD419" s="17">
        <f t="shared" si="892"/>
        <v>46412</v>
      </c>
      <c r="AE419" s="16" t="e">
        <f t="shared" si="885"/>
        <v>#VALUE!</v>
      </c>
      <c r="AF419" s="10">
        <f ca="1">IFERROR(AVERAGE(INDIRECT("AE"&amp;AC419-Template!$F$10+1):INDIRECT("AE"&amp;AC419)),0)</f>
        <v>0</v>
      </c>
      <c r="AG419" s="35"/>
      <c r="AH419" s="86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112" t="str">
        <f>IFERROR(IF((AW418+1)&gt;=Template!$C$5,"-",AW418+1),"-")</f>
        <v>-</v>
      </c>
      <c r="AX419" s="89">
        <f>IFERROR(_xll.EfirEndOfDay(3342963,AW419,"LAST","LAST_TRADE_DATE",,,,0),0)</f>
        <v>0</v>
      </c>
      <c r="AY419" s="35"/>
      <c r="AZ419" s="17">
        <f t="shared" ref="AZ419" si="955">AZ418+1</f>
        <v>46435</v>
      </c>
      <c r="BA419" s="216">
        <f t="shared" si="908"/>
        <v>3</v>
      </c>
      <c r="BB419" s="216">
        <f t="shared" ref="BB419" si="956">BB418+1</f>
        <v>414</v>
      </c>
      <c r="BC419" s="16">
        <f t="shared" si="910"/>
        <v>1.1342465753424658</v>
      </c>
      <c r="BD419" s="16">
        <f>IF(Template!$F$7="Linear interpolation",LinInterp($AO$5:$AO$18,$AM$5:$AM$18,BC419),CubicSpline($AO$5:$AO$18,$AM$5:$AM$18,BC419))</f>
        <v>15.102192079159231</v>
      </c>
      <c r="BE419" s="221">
        <f t="shared" si="845"/>
        <v>1.1729617715435621</v>
      </c>
      <c r="BF419" s="221">
        <f>BE419/PRODUCT($BG$6:BG418)</f>
        <v>1.0003696535056863</v>
      </c>
      <c r="BG419" s="16">
        <f t="shared" si="911"/>
        <v>1.0003696535056863</v>
      </c>
      <c r="BH419" s="10">
        <f t="shared" si="912"/>
        <v>13.492352957549802</v>
      </c>
      <c r="BI419" s="90"/>
      <c r="BJ419" s="17">
        <f t="shared" si="895"/>
        <v>46412</v>
      </c>
      <c r="BK419" s="16">
        <f t="shared" si="888"/>
        <v>13.717268187044995</v>
      </c>
      <c r="BL419" s="10">
        <f ca="1">IFERROR(AVERAGE(INDIRECT("BK"&amp;AC419-Template!$F$10+1):INDIRECT("BK"&amp;AC419)),0)</f>
        <v>13.778571216460206</v>
      </c>
      <c r="BM419" s="35"/>
      <c r="BN419" s="86"/>
      <c r="BO419" s="35"/>
      <c r="BP419" s="35"/>
      <c r="BQ419" s="35"/>
      <c r="BR419" s="35"/>
      <c r="BS419" s="35"/>
      <c r="BT419" s="35"/>
      <c r="BU419" s="35"/>
      <c r="BV419" s="35"/>
      <c r="BW419" s="35"/>
      <c r="BX419" s="35"/>
      <c r="BY419" s="35"/>
      <c r="BZ419" s="35"/>
      <c r="CA419" s="35"/>
      <c r="CB419" s="35"/>
      <c r="CC419" s="35"/>
      <c r="CD419" s="35"/>
      <c r="CE419" s="35"/>
      <c r="CF419" s="35"/>
      <c r="CG419" s="35"/>
      <c r="CH419" s="35"/>
    </row>
    <row r="420" spans="1:86" ht="15.6" x14ac:dyDescent="0.3">
      <c r="A420" s="35"/>
      <c r="B420" s="86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112" t="str">
        <f>IFERROR(IF((Q419+1)&gt;=Template!$C$5,"-",Q419+1),"-")</f>
        <v>-</v>
      </c>
      <c r="R420" s="89">
        <f>IFERROR(_xll.EfirEndOfDay($E$5,Q420,"LAST","LAST_TRADE_DATE"),0)</f>
        <v>0</v>
      </c>
      <c r="S420" s="35"/>
      <c r="T420" s="17">
        <f t="shared" si="889"/>
        <v>46436</v>
      </c>
      <c r="U420" s="216">
        <f t="shared" si="882"/>
        <v>4</v>
      </c>
      <c r="V420" s="216">
        <f t="shared" si="889"/>
        <v>415</v>
      </c>
      <c r="W420" s="16">
        <f t="shared" si="896"/>
        <v>1.1369863013698631</v>
      </c>
      <c r="X420" s="16" t="e">
        <f>IF(Template!$F$7="Linear interpolation",LinInterp($I$5:$I$22,$G$5:$G$22,W420),CubicSpline($I$5:$I$22,$G$5:$G$22,W420))</f>
        <v>#VALUE!</v>
      </c>
      <c r="Y420" s="221" t="e">
        <f t="shared" si="883"/>
        <v>#VALUE!</v>
      </c>
      <c r="Z420" s="221" t="e">
        <f>Y420/PRODUCT($AA$6:AA419)</f>
        <v>#VALUE!</v>
      </c>
      <c r="AA420" s="16" t="e">
        <f t="shared" si="890"/>
        <v>#VALUE!</v>
      </c>
      <c r="AB420" s="10" t="e">
        <f t="shared" si="891"/>
        <v>#VALUE!</v>
      </c>
      <c r="AC420" s="90">
        <f t="shared" si="884"/>
        <v>420</v>
      </c>
      <c r="AD420" s="17">
        <f t="shared" si="892"/>
        <v>46413</v>
      </c>
      <c r="AE420" s="16" t="e">
        <f t="shared" si="885"/>
        <v>#VALUE!</v>
      </c>
      <c r="AF420" s="10">
        <f ca="1">IFERROR(AVERAGE(INDIRECT("AE"&amp;AC420-Template!$F$10+1):INDIRECT("AE"&amp;AC420)),0)</f>
        <v>0</v>
      </c>
      <c r="AG420" s="35"/>
      <c r="AH420" s="86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112" t="str">
        <f>IFERROR(IF((AW419+1)&gt;=Template!$C$5,"-",AW419+1),"-")</f>
        <v>-</v>
      </c>
      <c r="AX420" s="89">
        <f>IFERROR(_xll.EfirEndOfDay(3342963,AW420,"LAST","LAST_TRADE_DATE",,,,0),0)</f>
        <v>0</v>
      </c>
      <c r="AY420" s="35"/>
      <c r="AZ420" s="17">
        <f t="shared" ref="AZ420" si="957">AZ419+1</f>
        <v>46436</v>
      </c>
      <c r="BA420" s="216">
        <f t="shared" si="908"/>
        <v>4</v>
      </c>
      <c r="BB420" s="216">
        <f t="shared" ref="BB420" si="958">BB419+1</f>
        <v>415</v>
      </c>
      <c r="BC420" s="16">
        <f t="shared" si="910"/>
        <v>1.1369863013698631</v>
      </c>
      <c r="BD420" s="16">
        <f>IF(Template!$F$7="Linear interpolation",LinInterp($AO$5:$AO$18,$AM$5:$AM$18,BC420),CubicSpline($AO$5:$AO$18,$AM$5:$AM$18,BC420))</f>
        <v>15.100565203997101</v>
      </c>
      <c r="BE420" s="221">
        <f t="shared" si="845"/>
        <v>1.1733949940069723</v>
      </c>
      <c r="BF420" s="221">
        <f>BE420/PRODUCT($BG$6:BG419)</f>
        <v>1.0003693406502414</v>
      </c>
      <c r="BG420" s="16">
        <f t="shared" si="911"/>
        <v>1.0003693406502414</v>
      </c>
      <c r="BH420" s="10">
        <f t="shared" si="912"/>
        <v>13.48093373381154</v>
      </c>
      <c r="BI420" s="90"/>
      <c r="BJ420" s="17">
        <f t="shared" si="895"/>
        <v>46413</v>
      </c>
      <c r="BK420" s="16">
        <f t="shared" si="888"/>
        <v>13.738979793835316</v>
      </c>
      <c r="BL420" s="10">
        <f ca="1">IFERROR(AVERAGE(INDIRECT("BK"&amp;AC420-Template!$F$10+1):INDIRECT("BK"&amp;AC420)),0)</f>
        <v>13.798338236690631</v>
      </c>
      <c r="BM420" s="35"/>
      <c r="BN420" s="86"/>
      <c r="BO420" s="35"/>
      <c r="BP420" s="35"/>
      <c r="BQ420" s="35"/>
      <c r="BR420" s="35"/>
      <c r="BS420" s="35"/>
      <c r="BT420" s="35"/>
      <c r="BU420" s="35"/>
      <c r="BV420" s="35"/>
      <c r="BW420" s="35"/>
      <c r="BX420" s="35"/>
      <c r="BY420" s="35"/>
      <c r="BZ420" s="35"/>
      <c r="CA420" s="35"/>
      <c r="CB420" s="35"/>
      <c r="CC420" s="35"/>
      <c r="CD420" s="35"/>
      <c r="CE420" s="35"/>
      <c r="CF420" s="35"/>
      <c r="CG420" s="35"/>
      <c r="CH420" s="35"/>
    </row>
    <row r="421" spans="1:86" ht="15.6" x14ac:dyDescent="0.3">
      <c r="A421" s="35"/>
      <c r="B421" s="86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112" t="str">
        <f>IFERROR(IF((Q420+1)&gt;=Template!$C$5,"-",Q420+1),"-")</f>
        <v>-</v>
      </c>
      <c r="R421" s="89">
        <f>IFERROR(_xll.EfirEndOfDay($E$5,Q421,"LAST","LAST_TRADE_DATE"),0)</f>
        <v>0</v>
      </c>
      <c r="S421" s="35"/>
      <c r="T421" s="17">
        <f t="shared" si="889"/>
        <v>46437</v>
      </c>
      <c r="U421" s="216">
        <f t="shared" si="882"/>
        <v>5</v>
      </c>
      <c r="V421" s="216">
        <f t="shared" si="889"/>
        <v>416</v>
      </c>
      <c r="W421" s="16">
        <f t="shared" si="896"/>
        <v>1.1397260273972603</v>
      </c>
      <c r="X421" s="16" t="e">
        <f>IF(Template!$F$7="Linear interpolation",LinInterp($I$5:$I$22,$G$5:$G$22,W421),CubicSpline($I$5:$I$22,$G$5:$G$22,W421))</f>
        <v>#VALUE!</v>
      </c>
      <c r="Y421" s="221" t="e">
        <f t="shared" si="883"/>
        <v>#VALUE!</v>
      </c>
      <c r="Z421" s="221" t="e">
        <f>Y421/PRODUCT($AA$6:AA420)</f>
        <v>#VALUE!</v>
      </c>
      <c r="AA421" s="16" t="e">
        <f t="shared" si="890"/>
        <v>#VALUE!</v>
      </c>
      <c r="AB421" s="10" t="e">
        <f t="shared" si="891"/>
        <v>#VALUE!</v>
      </c>
      <c r="AC421" s="90">
        <f t="shared" si="884"/>
        <v>421</v>
      </c>
      <c r="AD421" s="17">
        <f t="shared" si="892"/>
        <v>46414</v>
      </c>
      <c r="AE421" s="16" t="e">
        <f t="shared" si="885"/>
        <v>#VALUE!</v>
      </c>
      <c r="AF421" s="10">
        <f ca="1">IFERROR(AVERAGE(INDIRECT("AE"&amp;AC421-Template!$F$10+1):INDIRECT("AE"&amp;AC421)),0)</f>
        <v>0</v>
      </c>
      <c r="AG421" s="35"/>
      <c r="AH421" s="86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112" t="str">
        <f>IFERROR(IF((AW420+1)&gt;=Template!$C$5,"-",AW420+1),"-")</f>
        <v>-</v>
      </c>
      <c r="AX421" s="89">
        <f>IFERROR(_xll.EfirEndOfDay(3342963,AW421,"LAST","LAST_TRADE_DATE",,,,0),0)</f>
        <v>0</v>
      </c>
      <c r="AY421" s="35"/>
      <c r="AZ421" s="17">
        <f t="shared" ref="AZ421" si="959">AZ420+1</f>
        <v>46437</v>
      </c>
      <c r="BA421" s="216">
        <f t="shared" si="908"/>
        <v>5</v>
      </c>
      <c r="BB421" s="216">
        <f t="shared" ref="BB421" si="960">BB420+1</f>
        <v>416</v>
      </c>
      <c r="BC421" s="16">
        <f t="shared" si="910"/>
        <v>1.1397260273972603</v>
      </c>
      <c r="BD421" s="16">
        <f>IF(Template!$F$7="Linear interpolation",LinInterp($AO$5:$AO$18,$AM$5:$AM$18,BC421),CubicSpline($AO$5:$AO$18,$AM$5:$AM$18,BC421))</f>
        <v>15.098914549997119</v>
      </c>
      <c r="BE421" s="221">
        <f t="shared" si="845"/>
        <v>1.1738280089077056</v>
      </c>
      <c r="BF421" s="221">
        <f>BE421/PRODUCT($BG$6:BG420)</f>
        <v>1.0003690273973767</v>
      </c>
      <c r="BG421" s="16">
        <f t="shared" si="911"/>
        <v>1.0003690273973767</v>
      </c>
      <c r="BH421" s="10">
        <f t="shared" si="912"/>
        <v>13.469500004247848</v>
      </c>
      <c r="BI421" s="90"/>
      <c r="BJ421" s="17">
        <f t="shared" si="895"/>
        <v>46414</v>
      </c>
      <c r="BK421" s="16">
        <f t="shared" si="888"/>
        <v>13.727995436414009</v>
      </c>
      <c r="BL421" s="10">
        <f ca="1">IFERROR(AVERAGE(INDIRECT("BK"&amp;AC421-Template!$F$10+1):INDIRECT("BK"&amp;AC421)),0)</f>
        <v>13.820421245995247</v>
      </c>
      <c r="BM421" s="35"/>
      <c r="BN421" s="86"/>
      <c r="BO421" s="35"/>
      <c r="BP421" s="35"/>
      <c r="BQ421" s="35"/>
      <c r="BR421" s="35"/>
      <c r="BS421" s="35"/>
      <c r="BT421" s="35"/>
      <c r="BU421" s="35"/>
      <c r="BV421" s="35"/>
      <c r="BW421" s="35"/>
      <c r="BX421" s="35"/>
      <c r="BY421" s="35"/>
      <c r="BZ421" s="35"/>
      <c r="CA421" s="35"/>
      <c r="CB421" s="35"/>
      <c r="CC421" s="35"/>
      <c r="CD421" s="35"/>
      <c r="CE421" s="35"/>
      <c r="CF421" s="35"/>
      <c r="CG421" s="35"/>
      <c r="CH421" s="35"/>
    </row>
    <row r="422" spans="1:86" ht="15.6" x14ac:dyDescent="0.3">
      <c r="A422" s="35"/>
      <c r="B422" s="86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112" t="str">
        <f>IFERROR(IF((Q421+1)&gt;=Template!$C$5,"-",Q421+1),"-")</f>
        <v>-</v>
      </c>
      <c r="R422" s="89">
        <f>IFERROR(_xll.EfirEndOfDay($E$5,Q422,"LAST","LAST_TRADE_DATE"),0)</f>
        <v>0</v>
      </c>
      <c r="S422" s="35"/>
      <c r="T422" s="17">
        <f t="shared" si="889"/>
        <v>46438</v>
      </c>
      <c r="U422" s="216">
        <f t="shared" si="882"/>
        <v>6</v>
      </c>
      <c r="V422" s="216">
        <f t="shared" si="889"/>
        <v>417</v>
      </c>
      <c r="W422" s="16">
        <f t="shared" si="896"/>
        <v>1.1424657534246576</v>
      </c>
      <c r="X422" s="16" t="e">
        <f>IF(Template!$F$7="Linear interpolation",LinInterp($I$5:$I$22,$G$5:$G$22,W422),CubicSpline($I$5:$I$22,$G$5:$G$22,W422))</f>
        <v>#VALUE!</v>
      </c>
      <c r="Y422" s="221" t="e">
        <f t="shared" si="883"/>
        <v>#VALUE!</v>
      </c>
      <c r="Z422" s="221" t="e">
        <f>Y422/PRODUCT($AA$6:AA421)</f>
        <v>#VALUE!</v>
      </c>
      <c r="AA422" s="16" t="e">
        <f t="shared" si="890"/>
        <v>#VALUE!</v>
      </c>
      <c r="AB422" s="10" t="e">
        <f t="shared" si="891"/>
        <v>#VALUE!</v>
      </c>
      <c r="AC422" s="90">
        <f t="shared" si="884"/>
        <v>422</v>
      </c>
      <c r="AD422" s="17">
        <f t="shared" si="892"/>
        <v>46415</v>
      </c>
      <c r="AE422" s="16" t="e">
        <f t="shared" si="885"/>
        <v>#VALUE!</v>
      </c>
      <c r="AF422" s="10">
        <f ca="1">IFERROR(AVERAGE(INDIRECT("AE"&amp;AC422-Template!$F$10+1):INDIRECT("AE"&amp;AC422)),0)</f>
        <v>0</v>
      </c>
      <c r="AG422" s="35"/>
      <c r="AH422" s="86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112" t="str">
        <f>IFERROR(IF((AW421+1)&gt;=Template!$C$5,"-",AW421+1),"-")</f>
        <v>-</v>
      </c>
      <c r="AX422" s="89">
        <f>IFERROR(_xll.EfirEndOfDay(3342963,AW422,"LAST","LAST_TRADE_DATE",,,,0),0)</f>
        <v>0</v>
      </c>
      <c r="AY422" s="35"/>
      <c r="AZ422" s="17">
        <f t="shared" ref="AZ422" si="961">AZ421+1</f>
        <v>46438</v>
      </c>
      <c r="BA422" s="216">
        <f t="shared" si="908"/>
        <v>6</v>
      </c>
      <c r="BB422" s="216">
        <f t="shared" ref="BB422" si="962">BB421+1</f>
        <v>417</v>
      </c>
      <c r="BC422" s="16">
        <f t="shared" si="910"/>
        <v>1.1424657534246576</v>
      </c>
      <c r="BD422" s="16">
        <f>IF(Template!$F$7="Linear interpolation",LinInterp($AO$5:$AO$18,$AM$5:$AM$18,BC422),CubicSpline($AO$5:$AO$18,$AM$5:$AM$18,BC422))</f>
        <v>15.097240250647193</v>
      </c>
      <c r="BE422" s="221">
        <f t="shared" si="845"/>
        <v>1.1742608154460388</v>
      </c>
      <c r="BF422" s="221">
        <f>BE422/PRODUCT($BG$6:BG421)</f>
        <v>1.0003687137596384</v>
      </c>
      <c r="BG422" s="16">
        <f t="shared" si="911"/>
        <v>1.0003690273973767</v>
      </c>
      <c r="BH422" s="10">
        <f t="shared" si="912"/>
        <v>13.469500004247848</v>
      </c>
      <c r="BI422" s="90"/>
      <c r="BJ422" s="17">
        <f t="shared" si="895"/>
        <v>46415</v>
      </c>
      <c r="BK422" s="16">
        <f t="shared" si="888"/>
        <v>13.716986513330088</v>
      </c>
      <c r="BL422" s="10">
        <f ca="1">IFERROR(AVERAGE(INDIRECT("BK"&amp;AC422-Template!$F$10+1):INDIRECT("BK"&amp;AC422)),0)</f>
        <v>13.841279241867833</v>
      </c>
      <c r="BM422" s="35"/>
      <c r="BN422" s="86"/>
      <c r="BO422" s="35"/>
      <c r="BP422" s="35"/>
      <c r="BQ422" s="35"/>
      <c r="BR422" s="35"/>
      <c r="BS422" s="35"/>
      <c r="BT422" s="35"/>
      <c r="BU422" s="35"/>
      <c r="BV422" s="35"/>
      <c r="BW422" s="35"/>
      <c r="BX422" s="35"/>
      <c r="BY422" s="35"/>
      <c r="BZ422" s="35"/>
      <c r="CA422" s="35"/>
      <c r="CB422" s="35"/>
      <c r="CC422" s="35"/>
      <c r="CD422" s="35"/>
      <c r="CE422" s="35"/>
      <c r="CF422" s="35"/>
      <c r="CG422" s="35"/>
      <c r="CH422" s="35"/>
    </row>
    <row r="423" spans="1:86" ht="15.6" x14ac:dyDescent="0.3">
      <c r="A423" s="35"/>
      <c r="B423" s="86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112" t="str">
        <f>IFERROR(IF((Q422+1)&gt;=Template!$C$5,"-",Q422+1),"-")</f>
        <v>-</v>
      </c>
      <c r="R423" s="89">
        <f>IFERROR(_xll.EfirEndOfDay($E$5,Q423,"LAST","LAST_TRADE_DATE"),0)</f>
        <v>0</v>
      </c>
      <c r="S423" s="35"/>
      <c r="T423" s="17">
        <f t="shared" si="889"/>
        <v>46439</v>
      </c>
      <c r="U423" s="216">
        <f t="shared" si="882"/>
        <v>7</v>
      </c>
      <c r="V423" s="216">
        <f t="shared" si="889"/>
        <v>418</v>
      </c>
      <c r="W423" s="16">
        <f t="shared" si="896"/>
        <v>1.1452054794520548</v>
      </c>
      <c r="X423" s="16" t="e">
        <f>IF(Template!$F$7="Linear interpolation",LinInterp($I$5:$I$22,$G$5:$G$22,W423),CubicSpline($I$5:$I$22,$G$5:$G$22,W423))</f>
        <v>#VALUE!</v>
      </c>
      <c r="Y423" s="221" t="e">
        <f t="shared" si="883"/>
        <v>#VALUE!</v>
      </c>
      <c r="Z423" s="221" t="e">
        <f>Y423/PRODUCT($AA$6:AA422)</f>
        <v>#VALUE!</v>
      </c>
      <c r="AA423" s="16" t="e">
        <f t="shared" si="890"/>
        <v>#VALUE!</v>
      </c>
      <c r="AB423" s="10" t="e">
        <f t="shared" si="891"/>
        <v>#VALUE!</v>
      </c>
      <c r="AC423" s="90">
        <f t="shared" si="884"/>
        <v>423</v>
      </c>
      <c r="AD423" s="17">
        <f t="shared" si="892"/>
        <v>46416</v>
      </c>
      <c r="AE423" s="16" t="e">
        <f t="shared" si="885"/>
        <v>#VALUE!</v>
      </c>
      <c r="AF423" s="10">
        <f ca="1">IFERROR(AVERAGE(INDIRECT("AE"&amp;AC423-Template!$F$10+1):INDIRECT("AE"&amp;AC423)),0)</f>
        <v>0</v>
      </c>
      <c r="AG423" s="35"/>
      <c r="AH423" s="86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112" t="str">
        <f>IFERROR(IF((AW422+1)&gt;=Template!$C$5,"-",AW422+1),"-")</f>
        <v>-</v>
      </c>
      <c r="AX423" s="89">
        <f>IFERROR(_xll.EfirEndOfDay(3342963,AW423,"LAST","LAST_TRADE_DATE",,,,0),0)</f>
        <v>0</v>
      </c>
      <c r="AY423" s="35"/>
      <c r="AZ423" s="17">
        <f t="shared" ref="AZ423" si="963">AZ422+1</f>
        <v>46439</v>
      </c>
      <c r="BA423" s="216">
        <f t="shared" si="908"/>
        <v>7</v>
      </c>
      <c r="BB423" s="216">
        <f t="shared" ref="BB423" si="964">BB422+1</f>
        <v>418</v>
      </c>
      <c r="BC423" s="16">
        <f t="shared" si="910"/>
        <v>1.1452054794520548</v>
      </c>
      <c r="BD423" s="16">
        <f>IF(Template!$F$7="Linear interpolation",LinInterp($AO$5:$AO$18,$AM$5:$AM$18,BC423),CubicSpline($AO$5:$AO$18,$AM$5:$AM$18,BC423))</f>
        <v>15.095542439435235</v>
      </c>
      <c r="BE423" s="221">
        <f t="shared" si="845"/>
        <v>1.1746934128363853</v>
      </c>
      <c r="BF423" s="221">
        <f>BE423/PRODUCT($BG$6:BG422)</f>
        <v>1.0003680861120339</v>
      </c>
      <c r="BG423" s="16">
        <f t="shared" si="911"/>
        <v>1.0003690273973767</v>
      </c>
      <c r="BH423" s="10">
        <f t="shared" si="912"/>
        <v>13.469500004247848</v>
      </c>
      <c r="BI423" s="90"/>
      <c r="BJ423" s="17">
        <f t="shared" si="895"/>
        <v>46416</v>
      </c>
      <c r="BK423" s="16">
        <f t="shared" si="888"/>
        <v>13.705953481279343</v>
      </c>
      <c r="BL423" s="10">
        <f ca="1">IFERROR(AVERAGE(INDIRECT("BK"&amp;AC423-Template!$F$10+1):INDIRECT("BK"&amp;AC423)),0)</f>
        <v>13.86225269291673</v>
      </c>
      <c r="BM423" s="35"/>
      <c r="BN423" s="86"/>
      <c r="BO423" s="35"/>
      <c r="BP423" s="35"/>
      <c r="BQ423" s="35"/>
      <c r="BR423" s="35"/>
      <c r="BS423" s="35"/>
      <c r="BT423" s="35"/>
      <c r="BU423" s="35"/>
      <c r="BV423" s="35"/>
      <c r="BW423" s="35"/>
      <c r="BX423" s="35"/>
      <c r="BY423" s="35"/>
      <c r="BZ423" s="35"/>
      <c r="CA423" s="35"/>
      <c r="CB423" s="35"/>
      <c r="CC423" s="35"/>
      <c r="CD423" s="35"/>
      <c r="CE423" s="35"/>
      <c r="CF423" s="35"/>
      <c r="CG423" s="35"/>
      <c r="CH423" s="35"/>
    </row>
    <row r="424" spans="1:86" ht="15.6" x14ac:dyDescent="0.3">
      <c r="A424" s="35"/>
      <c r="B424" s="86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112" t="str">
        <f>IFERROR(IF((Q423+1)&gt;=Template!$C$5,"-",Q423+1),"-")</f>
        <v>-</v>
      </c>
      <c r="R424" s="89">
        <f>IFERROR(_xll.EfirEndOfDay($E$5,Q424,"LAST","LAST_TRADE_DATE"),0)</f>
        <v>0</v>
      </c>
      <c r="S424" s="35"/>
      <c r="T424" s="17">
        <f t="shared" si="889"/>
        <v>46440</v>
      </c>
      <c r="U424" s="216">
        <f t="shared" si="882"/>
        <v>1</v>
      </c>
      <c r="V424" s="216">
        <f t="shared" si="889"/>
        <v>419</v>
      </c>
      <c r="W424" s="16">
        <f t="shared" si="896"/>
        <v>1.1479452054794521</v>
      </c>
      <c r="X424" s="16" t="e">
        <f>IF(Template!$F$7="Linear interpolation",LinInterp($I$5:$I$22,$G$5:$G$22,W424),CubicSpline($I$5:$I$22,$G$5:$G$22,W424))</f>
        <v>#VALUE!</v>
      </c>
      <c r="Y424" s="221" t="e">
        <f t="shared" si="883"/>
        <v>#VALUE!</v>
      </c>
      <c r="Z424" s="221" t="e">
        <f>Y424/PRODUCT($AA$6:AA423)</f>
        <v>#VALUE!</v>
      </c>
      <c r="AA424" s="16" t="e">
        <f t="shared" si="890"/>
        <v>#VALUE!</v>
      </c>
      <c r="AB424" s="10" t="e">
        <f t="shared" si="891"/>
        <v>#VALUE!</v>
      </c>
      <c r="AC424" s="90">
        <f t="shared" si="884"/>
        <v>424</v>
      </c>
      <c r="AD424" s="17">
        <f t="shared" si="892"/>
        <v>46417</v>
      </c>
      <c r="AE424" s="16" t="e">
        <f t="shared" si="885"/>
        <v>#VALUE!</v>
      </c>
      <c r="AF424" s="10">
        <f ca="1">IFERROR(AVERAGE(INDIRECT("AE"&amp;AC424-Template!$F$10+1):INDIRECT("AE"&amp;AC424)),0)</f>
        <v>0</v>
      </c>
      <c r="AG424" s="35"/>
      <c r="AH424" s="86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112" t="str">
        <f>IFERROR(IF((AW423+1)&gt;=Template!$C$5,"-",AW423+1),"-")</f>
        <v>-</v>
      </c>
      <c r="AX424" s="89">
        <f>IFERROR(_xll.EfirEndOfDay(3342963,AW424,"LAST","LAST_TRADE_DATE",,,,0),0)</f>
        <v>0</v>
      </c>
      <c r="AY424" s="35"/>
      <c r="AZ424" s="17">
        <f t="shared" ref="AZ424" si="965">AZ423+1</f>
        <v>46440</v>
      </c>
      <c r="BA424" s="216">
        <f t="shared" si="908"/>
        <v>1</v>
      </c>
      <c r="BB424" s="216">
        <f t="shared" ref="BB424" si="966">BB423+1</f>
        <v>419</v>
      </c>
      <c r="BC424" s="16">
        <f t="shared" si="910"/>
        <v>1.1479452054794521</v>
      </c>
      <c r="BD424" s="16">
        <f>IF(Template!$F$7="Linear interpolation",LinInterp($AO$5:$AO$18,$AM$5:$AM$18,BC424),CubicSpline($AO$5:$AO$18,$AM$5:$AM$18,BC424))</f>
        <v>15.093821249849155</v>
      </c>
      <c r="BE424" s="221">
        <f t="shared" si="845"/>
        <v>1.1751258003073255</v>
      </c>
      <c r="BF424" s="221">
        <f>BE424/PRODUCT($BG$6:BG423)</f>
        <v>1.0003671440952822</v>
      </c>
      <c r="BG424" s="16">
        <f t="shared" si="911"/>
        <v>1.0003671440952822</v>
      </c>
      <c r="BH424" s="10">
        <f t="shared" si="912"/>
        <v>13.400759477798729</v>
      </c>
      <c r="BI424" s="90"/>
      <c r="BJ424" s="17">
        <f t="shared" si="895"/>
        <v>46417</v>
      </c>
      <c r="BK424" s="16">
        <f t="shared" si="888"/>
        <v>13.705953481279343</v>
      </c>
      <c r="BL424" s="10">
        <f ca="1">IFERROR(AVERAGE(INDIRECT("BK"&amp;AC424-Template!$F$10+1):INDIRECT("BK"&amp;AC424)),0)</f>
        <v>13.851969299081571</v>
      </c>
      <c r="BM424" s="35"/>
      <c r="BN424" s="86"/>
      <c r="BO424" s="35"/>
      <c r="BP424" s="35"/>
      <c r="BQ424" s="35"/>
      <c r="BR424" s="35"/>
      <c r="BS424" s="35"/>
      <c r="BT424" s="35"/>
      <c r="BU424" s="35"/>
      <c r="BV424" s="35"/>
      <c r="BW424" s="35"/>
      <c r="BX424" s="35"/>
      <c r="BY424" s="35"/>
      <c r="BZ424" s="35"/>
      <c r="CA424" s="35"/>
      <c r="CB424" s="35"/>
      <c r="CC424" s="35"/>
      <c r="CD424" s="35"/>
      <c r="CE424" s="35"/>
      <c r="CF424" s="35"/>
      <c r="CG424" s="35"/>
      <c r="CH424" s="35"/>
    </row>
    <row r="425" spans="1:86" ht="15.6" x14ac:dyDescent="0.3">
      <c r="A425" s="35"/>
      <c r="B425" s="86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112" t="str">
        <f>IFERROR(IF((Q424+1)&gt;=Template!$C$5,"-",Q424+1),"-")</f>
        <v>-</v>
      </c>
      <c r="R425" s="89">
        <f>IFERROR(_xll.EfirEndOfDay($E$5,Q425,"LAST","LAST_TRADE_DATE"),0)</f>
        <v>0</v>
      </c>
      <c r="S425" s="35"/>
      <c r="T425" s="17">
        <f t="shared" si="889"/>
        <v>46441</v>
      </c>
      <c r="U425" s="216">
        <f t="shared" si="882"/>
        <v>2</v>
      </c>
      <c r="V425" s="216">
        <f t="shared" si="889"/>
        <v>420</v>
      </c>
      <c r="W425" s="16">
        <f t="shared" si="896"/>
        <v>1.1506849315068493</v>
      </c>
      <c r="X425" s="16" t="e">
        <f>IF(Template!$F$7="Linear interpolation",LinInterp($I$5:$I$22,$G$5:$G$22,W425),CubicSpline($I$5:$I$22,$G$5:$G$22,W425))</f>
        <v>#VALUE!</v>
      </c>
      <c r="Y425" s="221" t="e">
        <f t="shared" si="883"/>
        <v>#VALUE!</v>
      </c>
      <c r="Z425" s="221" t="e">
        <f>Y425/PRODUCT($AA$6:AA424)</f>
        <v>#VALUE!</v>
      </c>
      <c r="AA425" s="16" t="e">
        <f t="shared" si="890"/>
        <v>#VALUE!</v>
      </c>
      <c r="AB425" s="10" t="e">
        <f t="shared" si="891"/>
        <v>#VALUE!</v>
      </c>
      <c r="AC425" s="90">
        <f t="shared" si="884"/>
        <v>425</v>
      </c>
      <c r="AD425" s="17">
        <f t="shared" si="892"/>
        <v>46418</v>
      </c>
      <c r="AE425" s="16" t="e">
        <f t="shared" si="885"/>
        <v>#VALUE!</v>
      </c>
      <c r="AF425" s="10">
        <f ca="1">IFERROR(AVERAGE(INDIRECT("AE"&amp;AC425-Template!$F$10+1):INDIRECT("AE"&amp;AC425)),0)</f>
        <v>0</v>
      </c>
      <c r="AG425" s="35"/>
      <c r="AH425" s="86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112" t="str">
        <f>IFERROR(IF((AW424+1)&gt;=Template!$C$5,"-",AW424+1),"-")</f>
        <v>-</v>
      </c>
      <c r="AX425" s="89">
        <f>IFERROR(_xll.EfirEndOfDay(3342963,AW425,"LAST","LAST_TRADE_DATE",,,,0),0)</f>
        <v>0</v>
      </c>
      <c r="AY425" s="35"/>
      <c r="AZ425" s="17">
        <f t="shared" ref="AZ425" si="967">AZ424+1</f>
        <v>46441</v>
      </c>
      <c r="BA425" s="216">
        <f t="shared" si="908"/>
        <v>2</v>
      </c>
      <c r="BB425" s="216">
        <f t="shared" ref="BB425" si="968">BB424+1</f>
        <v>420</v>
      </c>
      <c r="BC425" s="16">
        <f t="shared" si="910"/>
        <v>1.1506849315068493</v>
      </c>
      <c r="BD425" s="16">
        <f>IF(Template!$F$7="Linear interpolation",LinInterp($AO$5:$AO$18,$AM$5:$AM$18,BC425),CubicSpline($AO$5:$AO$18,$AM$5:$AM$18,BC425))</f>
        <v>15.092076815376863</v>
      </c>
      <c r="BE425" s="221">
        <f t="shared" si="845"/>
        <v>1.1755579771016369</v>
      </c>
      <c r="BF425" s="221">
        <f>BE425/PRODUCT($BG$6:BG424)</f>
        <v>1.0003677706626801</v>
      </c>
      <c r="BG425" s="16">
        <f t="shared" si="911"/>
        <v>1.0003677706626801</v>
      </c>
      <c r="BH425" s="10">
        <f t="shared" si="912"/>
        <v>13.423629187824471</v>
      </c>
      <c r="BI425" s="90"/>
      <c r="BJ425" s="17">
        <f t="shared" si="895"/>
        <v>46418</v>
      </c>
      <c r="BK425" s="16">
        <f t="shared" si="888"/>
        <v>13.705953481279343</v>
      </c>
      <c r="BL425" s="10">
        <f ca="1">IFERROR(AVERAGE(INDIRECT("BK"&amp;AC425-Template!$F$10+1):INDIRECT("BK"&amp;AC425)),0)</f>
        <v>13.842025420910094</v>
      </c>
      <c r="BM425" s="35"/>
      <c r="BN425" s="86"/>
      <c r="BO425" s="35"/>
      <c r="BP425" s="35"/>
      <c r="BQ425" s="35"/>
      <c r="BR425" s="35"/>
      <c r="BS425" s="35"/>
      <c r="BT425" s="35"/>
      <c r="BU425" s="35"/>
      <c r="BV425" s="35"/>
      <c r="BW425" s="35"/>
      <c r="BX425" s="35"/>
      <c r="BY425" s="35"/>
      <c r="BZ425" s="35"/>
      <c r="CA425" s="35"/>
      <c r="CB425" s="35"/>
      <c r="CC425" s="35"/>
      <c r="CD425" s="35"/>
      <c r="CE425" s="35"/>
      <c r="CF425" s="35"/>
      <c r="CG425" s="35"/>
      <c r="CH425" s="35"/>
    </row>
    <row r="426" spans="1:86" ht="15.6" x14ac:dyDescent="0.3">
      <c r="A426" s="35"/>
      <c r="B426" s="86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112" t="str">
        <f>IFERROR(IF((Q425+1)&gt;=Template!$C$5,"-",Q425+1),"-")</f>
        <v>-</v>
      </c>
      <c r="R426" s="89">
        <f>IFERROR(_xll.EfirEndOfDay($E$5,Q426,"LAST","LAST_TRADE_DATE"),0)</f>
        <v>0</v>
      </c>
      <c r="S426" s="35"/>
      <c r="T426" s="17">
        <f t="shared" si="889"/>
        <v>46442</v>
      </c>
      <c r="U426" s="216">
        <f t="shared" si="882"/>
        <v>3</v>
      </c>
      <c r="V426" s="216">
        <f t="shared" si="889"/>
        <v>421</v>
      </c>
      <c r="W426" s="16">
        <f t="shared" si="896"/>
        <v>1.1534246575342466</v>
      </c>
      <c r="X426" s="16" t="e">
        <f>IF(Template!$F$7="Linear interpolation",LinInterp($I$5:$I$22,$G$5:$G$22,W426),CubicSpline($I$5:$I$22,$G$5:$G$22,W426))</f>
        <v>#VALUE!</v>
      </c>
      <c r="Y426" s="221" t="e">
        <f t="shared" si="883"/>
        <v>#VALUE!</v>
      </c>
      <c r="Z426" s="221" t="e">
        <f>Y426/PRODUCT($AA$6:AA425)</f>
        <v>#VALUE!</v>
      </c>
      <c r="AA426" s="16" t="e">
        <f t="shared" si="890"/>
        <v>#VALUE!</v>
      </c>
      <c r="AB426" s="10" t="e">
        <f t="shared" si="891"/>
        <v>#VALUE!</v>
      </c>
      <c r="AC426" s="90">
        <f t="shared" si="884"/>
        <v>426</v>
      </c>
      <c r="AD426" s="17">
        <f t="shared" si="892"/>
        <v>46419</v>
      </c>
      <c r="AE426" s="16" t="e">
        <f t="shared" si="885"/>
        <v>#VALUE!</v>
      </c>
      <c r="AF426" s="10">
        <f ca="1">IFERROR(AVERAGE(INDIRECT("AE"&amp;AC426-Template!$F$10+1):INDIRECT("AE"&amp;AC426)),0)</f>
        <v>0</v>
      </c>
      <c r="AG426" s="35"/>
      <c r="AH426" s="86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112" t="str">
        <f>IFERROR(IF((AW425+1)&gt;=Template!$C$5,"-",AW425+1),"-")</f>
        <v>-</v>
      </c>
      <c r="AX426" s="89">
        <f>IFERROR(_xll.EfirEndOfDay(3342963,AW426,"LAST","LAST_TRADE_DATE",,,,0),0)</f>
        <v>0</v>
      </c>
      <c r="AY426" s="35"/>
      <c r="AZ426" s="17">
        <f t="shared" ref="AZ426" si="969">AZ425+1</f>
        <v>46442</v>
      </c>
      <c r="BA426" s="216">
        <f t="shared" si="908"/>
        <v>3</v>
      </c>
      <c r="BB426" s="216">
        <f t="shared" ref="BB426" si="970">BB425+1</f>
        <v>421</v>
      </c>
      <c r="BC426" s="16">
        <f t="shared" si="910"/>
        <v>1.1534246575342466</v>
      </c>
      <c r="BD426" s="16">
        <f>IF(Template!$F$7="Linear interpolation",LinInterp($AO$5:$AO$18,$AM$5:$AM$18,BC426),CubicSpline($AO$5:$AO$18,$AM$5:$AM$18,BC426))</f>
        <v>15.090309269506271</v>
      </c>
      <c r="BE426" s="221">
        <f t="shared" si="845"/>
        <v>1.1759899424763243</v>
      </c>
      <c r="BF426" s="221">
        <f>BE426/PRODUCT($BG$6:BG425)</f>
        <v>1.0003674556109536</v>
      </c>
      <c r="BG426" s="16">
        <f t="shared" si="911"/>
        <v>1.0003674556109536</v>
      </c>
      <c r="BH426" s="10">
        <f t="shared" si="912"/>
        <v>13.41212979980777</v>
      </c>
      <c r="BI426" s="90"/>
      <c r="BJ426" s="17">
        <f t="shared" si="895"/>
        <v>46419</v>
      </c>
      <c r="BK426" s="16">
        <f t="shared" si="888"/>
        <v>13.639521087859595</v>
      </c>
      <c r="BL426" s="10">
        <f ca="1">IFERROR(AVERAGE(INDIRECT("BK"&amp;AC426-Template!$F$10+1):INDIRECT("BK"&amp;AC426)),0)</f>
        <v>13.829867129624628</v>
      </c>
      <c r="BM426" s="35"/>
      <c r="BN426" s="86"/>
      <c r="BO426" s="35"/>
      <c r="BP426" s="35"/>
      <c r="BQ426" s="35"/>
      <c r="BR426" s="35"/>
      <c r="BS426" s="35"/>
      <c r="BT426" s="35"/>
      <c r="BU426" s="35"/>
      <c r="BV426" s="35"/>
      <c r="BW426" s="35"/>
      <c r="BX426" s="35"/>
      <c r="BY426" s="35"/>
      <c r="BZ426" s="35"/>
      <c r="CA426" s="35"/>
      <c r="CB426" s="35"/>
      <c r="CC426" s="35"/>
      <c r="CD426" s="35"/>
      <c r="CE426" s="35"/>
      <c r="CF426" s="35"/>
      <c r="CG426" s="35"/>
      <c r="CH426" s="35"/>
    </row>
    <row r="427" spans="1:86" ht="15.6" x14ac:dyDescent="0.3">
      <c r="A427" s="35"/>
      <c r="B427" s="86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112" t="str">
        <f>IFERROR(IF((Q426+1)&gt;=Template!$C$5,"-",Q426+1),"-")</f>
        <v>-</v>
      </c>
      <c r="R427" s="89">
        <f>IFERROR(_xll.EfirEndOfDay($E$5,Q427,"LAST","LAST_TRADE_DATE"),0)</f>
        <v>0</v>
      </c>
      <c r="S427" s="35"/>
      <c r="T427" s="17">
        <f t="shared" si="889"/>
        <v>46443</v>
      </c>
      <c r="U427" s="216">
        <f t="shared" si="882"/>
        <v>4</v>
      </c>
      <c r="V427" s="216">
        <f t="shared" si="889"/>
        <v>422</v>
      </c>
      <c r="W427" s="16">
        <f t="shared" si="896"/>
        <v>1.1561643835616437</v>
      </c>
      <c r="X427" s="16" t="e">
        <f>IF(Template!$F$7="Linear interpolation",LinInterp($I$5:$I$22,$G$5:$G$22,W427),CubicSpline($I$5:$I$22,$G$5:$G$22,W427))</f>
        <v>#VALUE!</v>
      </c>
      <c r="Y427" s="221" t="e">
        <f t="shared" si="883"/>
        <v>#VALUE!</v>
      </c>
      <c r="Z427" s="221" t="e">
        <f>Y427/PRODUCT($AA$6:AA426)</f>
        <v>#VALUE!</v>
      </c>
      <c r="AA427" s="16" t="e">
        <f t="shared" si="890"/>
        <v>#VALUE!</v>
      </c>
      <c r="AB427" s="10" t="e">
        <f t="shared" si="891"/>
        <v>#VALUE!</v>
      </c>
      <c r="AC427" s="90">
        <f t="shared" si="884"/>
        <v>427</v>
      </c>
      <c r="AD427" s="17">
        <f t="shared" si="892"/>
        <v>46420</v>
      </c>
      <c r="AE427" s="16" t="e">
        <f t="shared" si="885"/>
        <v>#VALUE!</v>
      </c>
      <c r="AF427" s="10">
        <f ca="1">IFERROR(AVERAGE(INDIRECT("AE"&amp;AC427-Template!$F$10+1):INDIRECT("AE"&amp;AC427)),0)</f>
        <v>0</v>
      </c>
      <c r="AG427" s="35"/>
      <c r="AH427" s="86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112" t="str">
        <f>IFERROR(IF((AW426+1)&gt;=Template!$C$5,"-",AW426+1),"-")</f>
        <v>-</v>
      </c>
      <c r="AX427" s="89">
        <f>IFERROR(_xll.EfirEndOfDay(3342963,AW427,"LAST","LAST_TRADE_DATE",,,,0),0)</f>
        <v>0</v>
      </c>
      <c r="AY427" s="35"/>
      <c r="AZ427" s="17">
        <f t="shared" ref="AZ427" si="971">AZ426+1</f>
        <v>46443</v>
      </c>
      <c r="BA427" s="216">
        <f t="shared" si="908"/>
        <v>4</v>
      </c>
      <c r="BB427" s="216">
        <f t="shared" ref="BB427" si="972">BB426+1</f>
        <v>422</v>
      </c>
      <c r="BC427" s="16">
        <f t="shared" si="910"/>
        <v>1.1561643835616437</v>
      </c>
      <c r="BD427" s="16">
        <f>IF(Template!$F$7="Linear interpolation",LinInterp($AO$5:$AO$18,$AM$5:$AM$18,BC427),CubicSpline($AO$5:$AO$18,$AM$5:$AM$18,BC427))</f>
        <v>15.088518745725288</v>
      </c>
      <c r="BE427" s="221">
        <f t="shared" si="845"/>
        <v>1.1764216957026514</v>
      </c>
      <c r="BF427" s="221">
        <f>BE427/PRODUCT($BG$6:BG426)</f>
        <v>1.0003671402371164</v>
      </c>
      <c r="BG427" s="16">
        <f t="shared" si="911"/>
        <v>1.0003671402371164</v>
      </c>
      <c r="BH427" s="10">
        <f t="shared" si="912"/>
        <v>13.400618654747509</v>
      </c>
      <c r="BI427" s="90"/>
      <c r="BJ427" s="17">
        <f t="shared" si="895"/>
        <v>46420</v>
      </c>
      <c r="BK427" s="16">
        <f t="shared" si="888"/>
        <v>13.661589399260986</v>
      </c>
      <c r="BL427" s="10">
        <f ca="1">IFERROR(AVERAGE(INDIRECT("BK"&amp;AC427-Template!$F$10+1):INDIRECT("BK"&amp;AC427)),0)</f>
        <v>13.818444448719212</v>
      </c>
      <c r="BM427" s="35"/>
      <c r="BN427" s="86"/>
      <c r="BO427" s="35"/>
      <c r="BP427" s="35"/>
      <c r="BQ427" s="35"/>
      <c r="BR427" s="35"/>
      <c r="BS427" s="35"/>
      <c r="BT427" s="35"/>
      <c r="BU427" s="35"/>
      <c r="BV427" s="35"/>
      <c r="BW427" s="35"/>
      <c r="BX427" s="35"/>
      <c r="BY427" s="35"/>
      <c r="BZ427" s="35"/>
      <c r="CA427" s="35"/>
      <c r="CB427" s="35"/>
      <c r="CC427" s="35"/>
      <c r="CD427" s="35"/>
      <c r="CE427" s="35"/>
      <c r="CF427" s="35"/>
      <c r="CG427" s="35"/>
      <c r="CH427" s="35"/>
    </row>
    <row r="428" spans="1:86" ht="15.6" x14ac:dyDescent="0.3">
      <c r="A428" s="35"/>
      <c r="B428" s="86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112" t="str">
        <f>IFERROR(IF((Q427+1)&gt;=Template!$C$5,"-",Q427+1),"-")</f>
        <v>-</v>
      </c>
      <c r="R428" s="89">
        <f>IFERROR(_xll.EfirEndOfDay($E$5,Q428,"LAST","LAST_TRADE_DATE"),0)</f>
        <v>0</v>
      </c>
      <c r="S428" s="35"/>
      <c r="T428" s="17">
        <f t="shared" si="889"/>
        <v>46444</v>
      </c>
      <c r="U428" s="216">
        <f t="shared" si="882"/>
        <v>5</v>
      </c>
      <c r="V428" s="216">
        <f t="shared" si="889"/>
        <v>423</v>
      </c>
      <c r="W428" s="16">
        <f t="shared" si="896"/>
        <v>1.1589041095890411</v>
      </c>
      <c r="X428" s="16" t="e">
        <f>IF(Template!$F$7="Linear interpolation",LinInterp($I$5:$I$22,$G$5:$G$22,W428),CubicSpline($I$5:$I$22,$G$5:$G$22,W428))</f>
        <v>#VALUE!</v>
      </c>
      <c r="Y428" s="221" t="e">
        <f t="shared" si="883"/>
        <v>#VALUE!</v>
      </c>
      <c r="Z428" s="221" t="e">
        <f>Y428/PRODUCT($AA$6:AA427)</f>
        <v>#VALUE!</v>
      </c>
      <c r="AA428" s="16" t="e">
        <f t="shared" si="890"/>
        <v>#VALUE!</v>
      </c>
      <c r="AB428" s="10" t="e">
        <f t="shared" si="891"/>
        <v>#VALUE!</v>
      </c>
      <c r="AC428" s="90">
        <f t="shared" si="884"/>
        <v>428</v>
      </c>
      <c r="AD428" s="17">
        <f t="shared" si="892"/>
        <v>46421</v>
      </c>
      <c r="AE428" s="16" t="e">
        <f t="shared" si="885"/>
        <v>#VALUE!</v>
      </c>
      <c r="AF428" s="10">
        <f ca="1">IFERROR(AVERAGE(INDIRECT("AE"&amp;AC428-Template!$F$10+1):INDIRECT("AE"&amp;AC428)),0)</f>
        <v>0</v>
      </c>
      <c r="AG428" s="35"/>
      <c r="AH428" s="86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112" t="str">
        <f>IFERROR(IF((AW427+1)&gt;=Template!$C$5,"-",AW427+1),"-")</f>
        <v>-</v>
      </c>
      <c r="AX428" s="89">
        <f>IFERROR(_xll.EfirEndOfDay(3342963,AW428,"LAST","LAST_TRADE_DATE",,,,0),0)</f>
        <v>0</v>
      </c>
      <c r="AY428" s="35"/>
      <c r="AZ428" s="17">
        <f t="shared" ref="AZ428" si="973">AZ427+1</f>
        <v>46444</v>
      </c>
      <c r="BA428" s="216">
        <f t="shared" si="908"/>
        <v>5</v>
      </c>
      <c r="BB428" s="216">
        <f t="shared" ref="BB428" si="974">BB427+1</f>
        <v>423</v>
      </c>
      <c r="BC428" s="16">
        <f t="shared" si="910"/>
        <v>1.1589041095890411</v>
      </c>
      <c r="BD428" s="16">
        <f>IF(Template!$F$7="Linear interpolation",LinInterp($AO$5:$AO$18,$AM$5:$AM$18,BC428),CubicSpline($AO$5:$AO$18,$AM$5:$AM$18,BC428))</f>
        <v>15.086705377521826</v>
      </c>
      <c r="BE428" s="221">
        <f t="shared" si="845"/>
        <v>1.1768532360661712</v>
      </c>
      <c r="BF428" s="221">
        <f>BE428/PRODUCT($BG$6:BG427)</f>
        <v>1.0003668245537261</v>
      </c>
      <c r="BG428" s="16">
        <f t="shared" si="911"/>
        <v>1.0003668245537261</v>
      </c>
      <c r="BH428" s="10">
        <f t="shared" si="912"/>
        <v>13.389096211000929</v>
      </c>
      <c r="BI428" s="90"/>
      <c r="BJ428" s="17">
        <f t="shared" si="895"/>
        <v>46421</v>
      </c>
      <c r="BK428" s="16">
        <f t="shared" si="888"/>
        <v>13.650442674685181</v>
      </c>
      <c r="BL428" s="10">
        <f ca="1">IFERROR(AVERAGE(INDIRECT("BK"&amp;AC428-Template!$F$10+1):INDIRECT("BK"&amp;AC428)),0)</f>
        <v>13.808699369797118</v>
      </c>
      <c r="BM428" s="35"/>
      <c r="BN428" s="86"/>
      <c r="BO428" s="35"/>
      <c r="BP428" s="35"/>
      <c r="BQ428" s="35"/>
      <c r="BR428" s="35"/>
      <c r="BS428" s="35"/>
      <c r="BT428" s="35"/>
      <c r="BU428" s="35"/>
      <c r="BV428" s="35"/>
      <c r="BW428" s="35"/>
      <c r="BX428" s="35"/>
      <c r="BY428" s="35"/>
      <c r="BZ428" s="35"/>
      <c r="CA428" s="35"/>
      <c r="CB428" s="35"/>
      <c r="CC428" s="35"/>
      <c r="CD428" s="35"/>
      <c r="CE428" s="35"/>
      <c r="CF428" s="35"/>
      <c r="CG428" s="35"/>
      <c r="CH428" s="35"/>
    </row>
    <row r="429" spans="1:86" ht="15.6" x14ac:dyDescent="0.3">
      <c r="A429" s="35"/>
      <c r="B429" s="86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112" t="str">
        <f>IFERROR(IF((Q428+1)&gt;=Template!$C$5,"-",Q428+1),"-")</f>
        <v>-</v>
      </c>
      <c r="R429" s="89">
        <f>IFERROR(_xll.EfirEndOfDay($E$5,Q429,"LAST","LAST_TRADE_DATE"),0)</f>
        <v>0</v>
      </c>
      <c r="S429" s="35"/>
      <c r="T429" s="17">
        <f t="shared" si="889"/>
        <v>46445</v>
      </c>
      <c r="U429" s="216">
        <f t="shared" si="882"/>
        <v>6</v>
      </c>
      <c r="V429" s="216">
        <f t="shared" si="889"/>
        <v>424</v>
      </c>
      <c r="W429" s="16">
        <f t="shared" si="896"/>
        <v>1.1616438356164382</v>
      </c>
      <c r="X429" s="16" t="e">
        <f>IF(Template!$F$7="Linear interpolation",LinInterp($I$5:$I$22,$G$5:$G$22,W429),CubicSpline($I$5:$I$22,$G$5:$G$22,W429))</f>
        <v>#VALUE!</v>
      </c>
      <c r="Y429" s="221" t="e">
        <f t="shared" si="883"/>
        <v>#VALUE!</v>
      </c>
      <c r="Z429" s="221" t="e">
        <f>Y429/PRODUCT($AA$6:AA428)</f>
        <v>#VALUE!</v>
      </c>
      <c r="AA429" s="16" t="e">
        <f t="shared" si="890"/>
        <v>#VALUE!</v>
      </c>
      <c r="AB429" s="10" t="e">
        <f t="shared" si="891"/>
        <v>#VALUE!</v>
      </c>
      <c r="AC429" s="90">
        <f t="shared" si="884"/>
        <v>429</v>
      </c>
      <c r="AD429" s="17">
        <f t="shared" si="892"/>
        <v>46422</v>
      </c>
      <c r="AE429" s="16" t="e">
        <f t="shared" si="885"/>
        <v>#VALUE!</v>
      </c>
      <c r="AF429" s="10">
        <f ca="1">IFERROR(AVERAGE(INDIRECT("AE"&amp;AC429-Template!$F$10+1):INDIRECT("AE"&amp;AC429)),0)</f>
        <v>0</v>
      </c>
      <c r="AG429" s="35"/>
      <c r="AH429" s="86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112" t="str">
        <f>IFERROR(IF((AW428+1)&gt;=Template!$C$5,"-",AW428+1),"-")</f>
        <v>-</v>
      </c>
      <c r="AX429" s="89">
        <f>IFERROR(_xll.EfirEndOfDay(3342963,AW429,"LAST","LAST_TRADE_DATE",,,,0),0)</f>
        <v>0</v>
      </c>
      <c r="AY429" s="35"/>
      <c r="AZ429" s="17">
        <f t="shared" ref="AZ429" si="975">AZ428+1</f>
        <v>46445</v>
      </c>
      <c r="BA429" s="216">
        <f t="shared" si="908"/>
        <v>6</v>
      </c>
      <c r="BB429" s="216">
        <f t="shared" ref="BB429" si="976">BB428+1</f>
        <v>424</v>
      </c>
      <c r="BC429" s="16">
        <f t="shared" si="910"/>
        <v>1.1616438356164382</v>
      </c>
      <c r="BD429" s="16">
        <f>IF(Template!$F$7="Linear interpolation",LinInterp($AO$5:$AO$18,$AM$5:$AM$18,BC429),CubicSpline($AO$5:$AO$18,$AM$5:$AM$18,BC429))</f>
        <v>15.084869298383792</v>
      </c>
      <c r="BE429" s="221">
        <f t="shared" si="845"/>
        <v>1.1772845628667559</v>
      </c>
      <c r="BF429" s="221">
        <f>BE429/PRODUCT($BG$6:BG428)</f>
        <v>1.0003665085733429</v>
      </c>
      <c r="BG429" s="16">
        <f t="shared" si="911"/>
        <v>1.0003668245537261</v>
      </c>
      <c r="BH429" s="10">
        <f t="shared" si="912"/>
        <v>13.389096211000929</v>
      </c>
      <c r="BI429" s="90"/>
      <c r="BJ429" s="17">
        <f t="shared" si="895"/>
        <v>46422</v>
      </c>
      <c r="BK429" s="16">
        <f t="shared" si="888"/>
        <v>13.639274582411431</v>
      </c>
      <c r="BL429" s="10">
        <f ca="1">IFERROR(AVERAGE(INDIRECT("BK"&amp;AC429-Template!$F$10+1):INDIRECT("BK"&amp;AC429)),0)</f>
        <v>13.797902914872772</v>
      </c>
      <c r="BM429" s="35"/>
      <c r="BN429" s="86"/>
      <c r="BO429" s="35"/>
      <c r="BP429" s="35"/>
      <c r="BQ429" s="35"/>
      <c r="BR429" s="35"/>
      <c r="BS429" s="35"/>
      <c r="BT429" s="35"/>
      <c r="BU429" s="35"/>
      <c r="BV429" s="35"/>
      <c r="BW429" s="35"/>
      <c r="BX429" s="35"/>
      <c r="BY429" s="35"/>
      <c r="BZ429" s="35"/>
      <c r="CA429" s="35"/>
      <c r="CB429" s="35"/>
      <c r="CC429" s="35"/>
      <c r="CD429" s="35"/>
      <c r="CE429" s="35"/>
      <c r="CF429" s="35"/>
      <c r="CG429" s="35"/>
      <c r="CH429" s="35"/>
    </row>
    <row r="430" spans="1:86" ht="15.6" x14ac:dyDescent="0.3">
      <c r="A430" s="35"/>
      <c r="B430" s="86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112" t="str">
        <f>IFERROR(IF((Q429+1)&gt;=Template!$C$5,"-",Q429+1),"-")</f>
        <v>-</v>
      </c>
      <c r="R430" s="89">
        <f>IFERROR(_xll.EfirEndOfDay($E$5,Q430,"LAST","LAST_TRADE_DATE"),0)</f>
        <v>0</v>
      </c>
      <c r="S430" s="35"/>
      <c r="T430" s="17">
        <f t="shared" si="889"/>
        <v>46446</v>
      </c>
      <c r="U430" s="216">
        <f t="shared" si="882"/>
        <v>7</v>
      </c>
      <c r="V430" s="216">
        <f t="shared" si="889"/>
        <v>425</v>
      </c>
      <c r="W430" s="16">
        <f t="shared" si="896"/>
        <v>1.1643835616438356</v>
      </c>
      <c r="X430" s="16" t="e">
        <f>IF(Template!$F$7="Linear interpolation",LinInterp($I$5:$I$22,$G$5:$G$22,W430),CubicSpline($I$5:$I$22,$G$5:$G$22,W430))</f>
        <v>#VALUE!</v>
      </c>
      <c r="Y430" s="221" t="e">
        <f t="shared" si="883"/>
        <v>#VALUE!</v>
      </c>
      <c r="Z430" s="221" t="e">
        <f>Y430/PRODUCT($AA$6:AA429)</f>
        <v>#VALUE!</v>
      </c>
      <c r="AA430" s="16" t="e">
        <f t="shared" si="890"/>
        <v>#VALUE!</v>
      </c>
      <c r="AB430" s="10" t="e">
        <f t="shared" si="891"/>
        <v>#VALUE!</v>
      </c>
      <c r="AC430" s="90">
        <f t="shared" si="884"/>
        <v>430</v>
      </c>
      <c r="AD430" s="17">
        <f t="shared" si="892"/>
        <v>46423</v>
      </c>
      <c r="AE430" s="16" t="e">
        <f t="shared" si="885"/>
        <v>#VALUE!</v>
      </c>
      <c r="AF430" s="10">
        <f ca="1">IFERROR(AVERAGE(INDIRECT("AE"&amp;AC430-Template!$F$10+1):INDIRECT("AE"&amp;AC430)),0)</f>
        <v>0</v>
      </c>
      <c r="AG430" s="35"/>
      <c r="AH430" s="86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112" t="str">
        <f>IFERROR(IF((AW429+1)&gt;=Template!$C$5,"-",AW429+1),"-")</f>
        <v>-</v>
      </c>
      <c r="AX430" s="89">
        <f>IFERROR(_xll.EfirEndOfDay(3342963,AW430,"LAST","LAST_TRADE_DATE",,,,0),0)</f>
        <v>0</v>
      </c>
      <c r="AY430" s="35"/>
      <c r="AZ430" s="17">
        <f t="shared" ref="AZ430" si="977">AZ429+1</f>
        <v>46446</v>
      </c>
      <c r="BA430" s="216">
        <f t="shared" si="908"/>
        <v>7</v>
      </c>
      <c r="BB430" s="216">
        <f t="shared" ref="BB430" si="978">BB429+1</f>
        <v>425</v>
      </c>
      <c r="BC430" s="16">
        <f t="shared" si="910"/>
        <v>1.1643835616438356</v>
      </c>
      <c r="BD430" s="16">
        <f>IF(Template!$F$7="Linear interpolation",LinInterp($AO$5:$AO$18,$AM$5:$AM$18,BC430),CubicSpline($AO$5:$AO$18,$AM$5:$AM$18,BC430))</f>
        <v>15.083010641799099</v>
      </c>
      <c r="BE430" s="221">
        <f t="shared" si="845"/>
        <v>1.177715675418628</v>
      </c>
      <c r="BF430" s="221">
        <f>BE430/PRODUCT($BG$6:BG429)</f>
        <v>1.0003658763283461</v>
      </c>
      <c r="BG430" s="16">
        <f t="shared" si="911"/>
        <v>1.0003668245537261</v>
      </c>
      <c r="BH430" s="10">
        <f t="shared" si="912"/>
        <v>13.389096211000929</v>
      </c>
      <c r="BI430" s="90"/>
      <c r="BJ430" s="17">
        <f t="shared" si="895"/>
        <v>46423</v>
      </c>
      <c r="BK430" s="16">
        <f t="shared" si="888"/>
        <v>13.628085579475924</v>
      </c>
      <c r="BL430" s="10">
        <f ca="1">IFERROR(AVERAGE(INDIRECT("BK"&amp;AC430-Template!$F$10+1):INDIRECT("BK"&amp;AC430)),0)</f>
        <v>13.787078928136197</v>
      </c>
      <c r="BM430" s="35"/>
      <c r="BN430" s="86"/>
      <c r="BO430" s="35"/>
      <c r="BP430" s="35"/>
      <c r="BQ430" s="35"/>
      <c r="BR430" s="35"/>
      <c r="BS430" s="35"/>
      <c r="BT430" s="35"/>
      <c r="BU430" s="35"/>
      <c r="BV430" s="35"/>
      <c r="BW430" s="35"/>
      <c r="BX430" s="35"/>
      <c r="BY430" s="35"/>
      <c r="BZ430" s="35"/>
      <c r="CA430" s="35"/>
      <c r="CB430" s="35"/>
      <c r="CC430" s="35"/>
      <c r="CD430" s="35"/>
      <c r="CE430" s="35"/>
      <c r="CF430" s="35"/>
      <c r="CG430" s="35"/>
      <c r="CH430" s="35"/>
    </row>
    <row r="431" spans="1:86" ht="15.6" x14ac:dyDescent="0.3">
      <c r="A431" s="35"/>
      <c r="B431" s="86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112" t="str">
        <f>IFERROR(IF((Q430+1)&gt;=Template!$C$5,"-",Q430+1),"-")</f>
        <v>-</v>
      </c>
      <c r="R431" s="89">
        <f>IFERROR(_xll.EfirEndOfDay($E$5,Q431,"LAST","LAST_TRADE_DATE"),0)</f>
        <v>0</v>
      </c>
      <c r="S431" s="35"/>
      <c r="T431" s="17">
        <f t="shared" si="889"/>
        <v>46447</v>
      </c>
      <c r="U431" s="216">
        <f t="shared" si="882"/>
        <v>1</v>
      </c>
      <c r="V431" s="216">
        <f t="shared" si="889"/>
        <v>426</v>
      </c>
      <c r="W431" s="16">
        <f t="shared" si="896"/>
        <v>1.167123287671233</v>
      </c>
      <c r="X431" s="16" t="e">
        <f>IF(Template!$F$7="Linear interpolation",LinInterp($I$5:$I$22,$G$5:$G$22,W431),CubicSpline($I$5:$I$22,$G$5:$G$22,W431))</f>
        <v>#VALUE!</v>
      </c>
      <c r="Y431" s="221" t="e">
        <f t="shared" si="883"/>
        <v>#VALUE!</v>
      </c>
      <c r="Z431" s="221" t="e">
        <f>Y431/PRODUCT($AA$6:AA430)</f>
        <v>#VALUE!</v>
      </c>
      <c r="AA431" s="16" t="e">
        <f t="shared" si="890"/>
        <v>#VALUE!</v>
      </c>
      <c r="AB431" s="10" t="e">
        <f t="shared" si="891"/>
        <v>#VALUE!</v>
      </c>
      <c r="AC431" s="90">
        <f t="shared" si="884"/>
        <v>431</v>
      </c>
      <c r="AD431" s="17">
        <f t="shared" si="892"/>
        <v>46424</v>
      </c>
      <c r="AE431" s="16" t="e">
        <f t="shared" si="885"/>
        <v>#VALUE!</v>
      </c>
      <c r="AF431" s="10">
        <f ca="1">IFERROR(AVERAGE(INDIRECT("AE"&amp;AC431-Template!$F$10+1):INDIRECT("AE"&amp;AC431)),0)</f>
        <v>0</v>
      </c>
      <c r="AG431" s="35"/>
      <c r="AH431" s="86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112" t="str">
        <f>IFERROR(IF((AW430+1)&gt;=Template!$C$5,"-",AW430+1),"-")</f>
        <v>-</v>
      </c>
      <c r="AX431" s="89">
        <f>IFERROR(_xll.EfirEndOfDay(3342963,AW431,"LAST","LAST_TRADE_DATE",,,,0),0)</f>
        <v>0</v>
      </c>
      <c r="AY431" s="35"/>
      <c r="AZ431" s="17">
        <f t="shared" ref="AZ431" si="979">AZ430+1</f>
        <v>46447</v>
      </c>
      <c r="BA431" s="216">
        <f t="shared" si="908"/>
        <v>1</v>
      </c>
      <c r="BB431" s="216">
        <f t="shared" ref="BB431" si="980">BB430+1</f>
        <v>426</v>
      </c>
      <c r="BC431" s="16">
        <f t="shared" si="910"/>
        <v>1.167123287671233</v>
      </c>
      <c r="BD431" s="16">
        <f>IF(Template!$F$7="Linear interpolation",LinInterp($AO$5:$AO$18,$AM$5:$AM$18,BC431),CubicSpline($AO$5:$AO$18,$AM$5:$AM$18,BC431))</f>
        <v>15.081129541255656</v>
      </c>
      <c r="BE431" s="221">
        <f t="shared" si="845"/>
        <v>1.1781465730503915</v>
      </c>
      <c r="BF431" s="221">
        <f>BE431/PRODUCT($BG$6:BG430)</f>
        <v>1.0003649275473692</v>
      </c>
      <c r="BG431" s="16">
        <f t="shared" si="911"/>
        <v>1.0003649275473692</v>
      </c>
      <c r="BH431" s="10">
        <f t="shared" si="912"/>
        <v>13.319855478974517</v>
      </c>
      <c r="BI431" s="90"/>
      <c r="BJ431" s="17">
        <f t="shared" si="895"/>
        <v>46424</v>
      </c>
      <c r="BK431" s="16">
        <f t="shared" si="888"/>
        <v>13.628085579475924</v>
      </c>
      <c r="BL431" s="10">
        <f ca="1">IFERROR(AVERAGE(INDIRECT("BK"&amp;AC431-Template!$F$10+1):INDIRECT("BK"&amp;AC431)),0)</f>
        <v>13.776601514614505</v>
      </c>
      <c r="BM431" s="35"/>
      <c r="BN431" s="86"/>
      <c r="BO431" s="35"/>
      <c r="BP431" s="35"/>
      <c r="BQ431" s="35"/>
      <c r="BR431" s="35"/>
      <c r="BS431" s="35"/>
      <c r="BT431" s="35"/>
      <c r="BU431" s="35"/>
      <c r="BV431" s="35"/>
      <c r="BW431" s="35"/>
      <c r="BX431" s="35"/>
      <c r="BY431" s="35"/>
      <c r="BZ431" s="35"/>
      <c r="CA431" s="35"/>
      <c r="CB431" s="35"/>
      <c r="CC431" s="35"/>
      <c r="CD431" s="35"/>
      <c r="CE431" s="35"/>
      <c r="CF431" s="35"/>
      <c r="CG431" s="35"/>
      <c r="CH431" s="35"/>
    </row>
    <row r="432" spans="1:86" ht="15.6" x14ac:dyDescent="0.3">
      <c r="A432" s="35"/>
      <c r="B432" s="86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112" t="str">
        <f>IFERROR(IF((Q431+1)&gt;=Template!$C$5,"-",Q431+1),"-")</f>
        <v>-</v>
      </c>
      <c r="R432" s="89">
        <f>IFERROR(_xll.EfirEndOfDay($E$5,Q432,"LAST","LAST_TRADE_DATE"),0)</f>
        <v>0</v>
      </c>
      <c r="S432" s="35"/>
      <c r="T432" s="17">
        <f t="shared" si="889"/>
        <v>46448</v>
      </c>
      <c r="U432" s="216">
        <f t="shared" si="882"/>
        <v>2</v>
      </c>
      <c r="V432" s="216">
        <f t="shared" si="889"/>
        <v>427</v>
      </c>
      <c r="W432" s="16">
        <f t="shared" si="896"/>
        <v>1.1698630136986301</v>
      </c>
      <c r="X432" s="16" t="e">
        <f>IF(Template!$F$7="Linear interpolation",LinInterp($I$5:$I$22,$G$5:$G$22,W432),CubicSpline($I$5:$I$22,$G$5:$G$22,W432))</f>
        <v>#VALUE!</v>
      </c>
      <c r="Y432" s="221" t="e">
        <f t="shared" si="883"/>
        <v>#VALUE!</v>
      </c>
      <c r="Z432" s="221" t="e">
        <f>Y432/PRODUCT($AA$6:AA431)</f>
        <v>#VALUE!</v>
      </c>
      <c r="AA432" s="16" t="e">
        <f t="shared" si="890"/>
        <v>#VALUE!</v>
      </c>
      <c r="AB432" s="10" t="e">
        <f t="shared" si="891"/>
        <v>#VALUE!</v>
      </c>
      <c r="AC432" s="90">
        <f t="shared" si="884"/>
        <v>432</v>
      </c>
      <c r="AD432" s="17">
        <f t="shared" si="892"/>
        <v>46425</v>
      </c>
      <c r="AE432" s="16" t="e">
        <f t="shared" si="885"/>
        <v>#VALUE!</v>
      </c>
      <c r="AF432" s="10">
        <f ca="1">IFERROR(AVERAGE(INDIRECT("AE"&amp;AC432-Template!$F$10+1):INDIRECT("AE"&amp;AC432)),0)</f>
        <v>0</v>
      </c>
      <c r="AG432" s="35"/>
      <c r="AH432" s="86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112" t="str">
        <f>IFERROR(IF((AW431+1)&gt;=Template!$C$5,"-",AW431+1),"-")</f>
        <v>-</v>
      </c>
      <c r="AX432" s="89">
        <f>IFERROR(_xll.EfirEndOfDay(3342963,AW432,"LAST","LAST_TRADE_DATE",,,,0),0)</f>
        <v>0</v>
      </c>
      <c r="AY432" s="35"/>
      <c r="AZ432" s="17">
        <f t="shared" ref="AZ432" si="981">AZ431+1</f>
        <v>46448</v>
      </c>
      <c r="BA432" s="216">
        <f t="shared" si="908"/>
        <v>2</v>
      </c>
      <c r="BB432" s="216">
        <f t="shared" ref="BB432" si="982">BB431+1</f>
        <v>427</v>
      </c>
      <c r="BC432" s="16">
        <f t="shared" si="910"/>
        <v>1.1698630136986301</v>
      </c>
      <c r="BD432" s="16">
        <f>IF(Template!$F$7="Linear interpolation",LinInterp($AO$5:$AO$18,$AM$5:$AM$18,BC432),CubicSpline($AO$5:$AO$18,$AM$5:$AM$18,BC432))</f>
        <v>15.079226130241375</v>
      </c>
      <c r="BE432" s="221">
        <f t="shared" si="845"/>
        <v>1.1785772551050604</v>
      </c>
      <c r="BF432" s="221">
        <f>BE432/PRODUCT($BG$6:BG431)</f>
        <v>1.0003655589758698</v>
      </c>
      <c r="BG432" s="16">
        <f t="shared" si="911"/>
        <v>1.0003655589758698</v>
      </c>
      <c r="BH432" s="10">
        <f t="shared" si="912"/>
        <v>13.34290261924631</v>
      </c>
      <c r="BI432" s="90"/>
      <c r="BJ432" s="17">
        <f t="shared" si="895"/>
        <v>46425</v>
      </c>
      <c r="BK432" s="16">
        <f t="shared" si="888"/>
        <v>13.628085579475924</v>
      </c>
      <c r="BL432" s="10">
        <f ca="1">IFERROR(AVERAGE(INDIRECT("BK"&amp;AC432-Template!$F$10+1):INDIRECT("BK"&amp;AC432)),0)</f>
        <v>13.766471797369791</v>
      </c>
      <c r="BM432" s="35"/>
      <c r="BN432" s="86"/>
      <c r="BO432" s="35"/>
      <c r="BP432" s="35"/>
      <c r="BQ432" s="35"/>
      <c r="BR432" s="35"/>
      <c r="BS432" s="35"/>
      <c r="BT432" s="35"/>
      <c r="BU432" s="35"/>
      <c r="BV432" s="35"/>
      <c r="BW432" s="35"/>
      <c r="BX432" s="35"/>
      <c r="BY432" s="35"/>
      <c r="BZ432" s="35"/>
      <c r="CA432" s="35"/>
      <c r="CB432" s="35"/>
      <c r="CC432" s="35"/>
      <c r="CD432" s="35"/>
      <c r="CE432" s="35"/>
      <c r="CF432" s="35"/>
      <c r="CG432" s="35"/>
      <c r="CH432" s="35"/>
    </row>
    <row r="433" spans="1:86" ht="15.6" x14ac:dyDescent="0.3">
      <c r="A433" s="35"/>
      <c r="B433" s="86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112" t="str">
        <f>IFERROR(IF((Q432+1)&gt;=Template!$C$5,"-",Q432+1),"-")</f>
        <v>-</v>
      </c>
      <c r="R433" s="89">
        <f>IFERROR(_xll.EfirEndOfDay($E$5,Q433,"LAST","LAST_TRADE_DATE"),0)</f>
        <v>0</v>
      </c>
      <c r="S433" s="35"/>
      <c r="T433" s="17">
        <f t="shared" si="889"/>
        <v>46449</v>
      </c>
      <c r="U433" s="216">
        <f t="shared" si="882"/>
        <v>3</v>
      </c>
      <c r="V433" s="216">
        <f t="shared" si="889"/>
        <v>428</v>
      </c>
      <c r="W433" s="16">
        <f t="shared" si="896"/>
        <v>1.1726027397260275</v>
      </c>
      <c r="X433" s="16" t="e">
        <f>IF(Template!$F$7="Linear interpolation",LinInterp($I$5:$I$22,$G$5:$G$22,W433),CubicSpline($I$5:$I$22,$G$5:$G$22,W433))</f>
        <v>#VALUE!</v>
      </c>
      <c r="Y433" s="221" t="e">
        <f t="shared" si="883"/>
        <v>#VALUE!</v>
      </c>
      <c r="Z433" s="221" t="e">
        <f>Y433/PRODUCT($AA$6:AA432)</f>
        <v>#VALUE!</v>
      </c>
      <c r="AA433" s="16" t="e">
        <f t="shared" si="890"/>
        <v>#VALUE!</v>
      </c>
      <c r="AB433" s="10" t="e">
        <f t="shared" si="891"/>
        <v>#VALUE!</v>
      </c>
      <c r="AC433" s="90">
        <f t="shared" si="884"/>
        <v>433</v>
      </c>
      <c r="AD433" s="17">
        <f t="shared" si="892"/>
        <v>46426</v>
      </c>
      <c r="AE433" s="16" t="e">
        <f t="shared" si="885"/>
        <v>#VALUE!</v>
      </c>
      <c r="AF433" s="10">
        <f ca="1">IFERROR(AVERAGE(INDIRECT("AE"&amp;AC433-Template!$F$10+1):INDIRECT("AE"&amp;AC433)),0)</f>
        <v>0</v>
      </c>
      <c r="AG433" s="35"/>
      <c r="AH433" s="86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112" t="str">
        <f>IFERROR(IF((AW432+1)&gt;=Template!$C$5,"-",AW432+1),"-")</f>
        <v>-</v>
      </c>
      <c r="AX433" s="89">
        <f>IFERROR(_xll.EfirEndOfDay(3342963,AW433,"LAST","LAST_TRADE_DATE",,,,0),0)</f>
        <v>0</v>
      </c>
      <c r="AY433" s="35"/>
      <c r="AZ433" s="17">
        <f t="shared" ref="AZ433" si="983">AZ432+1</f>
        <v>46449</v>
      </c>
      <c r="BA433" s="216">
        <f t="shared" si="908"/>
        <v>3</v>
      </c>
      <c r="BB433" s="216">
        <f t="shared" ref="BB433" si="984">BB432+1</f>
        <v>428</v>
      </c>
      <c r="BC433" s="16">
        <f t="shared" si="910"/>
        <v>1.1726027397260275</v>
      </c>
      <c r="BD433" s="16">
        <f>IF(Template!$F$7="Linear interpolation",LinInterp($AO$5:$AO$18,$AM$5:$AM$18,BC433),CubicSpline($AO$5:$AO$18,$AM$5:$AM$18,BC433))</f>
        <v>15.077300542244165</v>
      </c>
      <c r="BE433" s="221">
        <f t="shared" si="845"/>
        <v>1.1790077209400915</v>
      </c>
      <c r="BF433" s="221">
        <f>BE433/PRODUCT($BG$6:BG432)</f>
        <v>1.0003652419331586</v>
      </c>
      <c r="BG433" s="16">
        <f t="shared" si="911"/>
        <v>1.0003652419331586</v>
      </c>
      <c r="BH433" s="10">
        <f t="shared" si="912"/>
        <v>13.331330560287679</v>
      </c>
      <c r="BI433" s="90"/>
      <c r="BJ433" s="17">
        <f t="shared" si="895"/>
        <v>46426</v>
      </c>
      <c r="BK433" s="16">
        <f t="shared" si="888"/>
        <v>13.560749350330582</v>
      </c>
      <c r="BL433" s="10">
        <f ca="1">IFERROR(AVERAGE(INDIRECT("BK"&amp;AC433-Template!$F$10+1):INDIRECT("BK"&amp;AC433)),0)</f>
        <v>13.754097539153564</v>
      </c>
      <c r="BM433" s="35"/>
      <c r="BN433" s="86"/>
      <c r="BO433" s="35"/>
      <c r="BP433" s="35"/>
      <c r="BQ433" s="35"/>
      <c r="BR433" s="35"/>
      <c r="BS433" s="35"/>
      <c r="BT433" s="35"/>
      <c r="BU433" s="35"/>
      <c r="BV433" s="35"/>
      <c r="BW433" s="35"/>
      <c r="BX433" s="35"/>
      <c r="BY433" s="35"/>
      <c r="BZ433" s="35"/>
      <c r="CA433" s="35"/>
      <c r="CB433" s="35"/>
      <c r="CC433" s="35"/>
      <c r="CD433" s="35"/>
      <c r="CE433" s="35"/>
      <c r="CF433" s="35"/>
      <c r="CG433" s="35"/>
      <c r="CH433" s="35"/>
    </row>
    <row r="434" spans="1:86" ht="15.6" x14ac:dyDescent="0.3">
      <c r="A434" s="35"/>
      <c r="B434" s="86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112" t="str">
        <f>IFERROR(IF((Q433+1)&gt;=Template!$C$5,"-",Q433+1),"-")</f>
        <v>-</v>
      </c>
      <c r="R434" s="89">
        <f>IFERROR(_xll.EfirEndOfDay($E$5,Q434,"LAST","LAST_TRADE_DATE"),0)</f>
        <v>0</v>
      </c>
      <c r="S434" s="35"/>
      <c r="T434" s="17">
        <f t="shared" si="889"/>
        <v>46450</v>
      </c>
      <c r="U434" s="216">
        <f t="shared" si="882"/>
        <v>4</v>
      </c>
      <c r="V434" s="216">
        <f t="shared" si="889"/>
        <v>429</v>
      </c>
      <c r="W434" s="16">
        <f t="shared" si="896"/>
        <v>1.1753424657534246</v>
      </c>
      <c r="X434" s="16" t="e">
        <f>IF(Template!$F$7="Linear interpolation",LinInterp($I$5:$I$22,$G$5:$G$22,W434),CubicSpline($I$5:$I$22,$G$5:$G$22,W434))</f>
        <v>#VALUE!</v>
      </c>
      <c r="Y434" s="221" t="e">
        <f t="shared" si="883"/>
        <v>#VALUE!</v>
      </c>
      <c r="Z434" s="221" t="e">
        <f>Y434/PRODUCT($AA$6:AA433)</f>
        <v>#VALUE!</v>
      </c>
      <c r="AA434" s="16" t="e">
        <f t="shared" si="890"/>
        <v>#VALUE!</v>
      </c>
      <c r="AB434" s="10" t="e">
        <f t="shared" si="891"/>
        <v>#VALUE!</v>
      </c>
      <c r="AC434" s="90">
        <f t="shared" si="884"/>
        <v>434</v>
      </c>
      <c r="AD434" s="17">
        <f t="shared" si="892"/>
        <v>46427</v>
      </c>
      <c r="AE434" s="16" t="e">
        <f t="shared" si="885"/>
        <v>#VALUE!</v>
      </c>
      <c r="AF434" s="10">
        <f ca="1">IFERROR(AVERAGE(INDIRECT("AE"&amp;AC434-Template!$F$10+1):INDIRECT("AE"&amp;AC434)),0)</f>
        <v>0</v>
      </c>
      <c r="AG434" s="35"/>
      <c r="AH434" s="86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112" t="str">
        <f>IFERROR(IF((AW433+1)&gt;=Template!$C$5,"-",AW433+1),"-")</f>
        <v>-</v>
      </c>
      <c r="AX434" s="89">
        <f>IFERROR(_xll.EfirEndOfDay(3342963,AW434,"LAST","LAST_TRADE_DATE",,,,0),0)</f>
        <v>0</v>
      </c>
      <c r="AY434" s="35"/>
      <c r="AZ434" s="17">
        <f t="shared" ref="AZ434" si="985">AZ433+1</f>
        <v>46450</v>
      </c>
      <c r="BA434" s="216">
        <f t="shared" si="908"/>
        <v>4</v>
      </c>
      <c r="BB434" s="216">
        <f t="shared" ref="BB434" si="986">BB433+1</f>
        <v>429</v>
      </c>
      <c r="BC434" s="16">
        <f t="shared" si="910"/>
        <v>1.1753424657534246</v>
      </c>
      <c r="BD434" s="16">
        <f>IF(Template!$F$7="Linear interpolation",LinInterp($AO$5:$AO$18,$AM$5:$AM$18,BC434),CubicSpline($AO$5:$AO$18,$AM$5:$AM$18,BC434))</f>
        <v>15.075352910751938</v>
      </c>
      <c r="BE434" s="221">
        <f t="shared" si="845"/>
        <v>1.1794379699274145</v>
      </c>
      <c r="BF434" s="221">
        <f>BE434/PRODUCT($BG$6:BG433)</f>
        <v>1.0003649246562862</v>
      </c>
      <c r="BG434" s="16">
        <f t="shared" si="911"/>
        <v>1.0003649246562862</v>
      </c>
      <c r="BH434" s="10">
        <f t="shared" si="912"/>
        <v>13.319749954447623</v>
      </c>
      <c r="BI434" s="90"/>
      <c r="BJ434" s="17">
        <f t="shared" si="895"/>
        <v>46427</v>
      </c>
      <c r="BK434" s="16">
        <f t="shared" si="888"/>
        <v>13.583129604271438</v>
      </c>
      <c r="BL434" s="10">
        <f ca="1">IFERROR(AVERAGE(INDIRECT("BK"&amp;AC434-Template!$F$10+1):INDIRECT("BK"&amp;AC434)),0)</f>
        <v>13.742469289402033</v>
      </c>
      <c r="BM434" s="35"/>
      <c r="BN434" s="86"/>
      <c r="BO434" s="35"/>
      <c r="BP434" s="35"/>
      <c r="BQ434" s="35"/>
      <c r="BR434" s="35"/>
      <c r="BS434" s="35"/>
      <c r="BT434" s="35"/>
      <c r="BU434" s="35"/>
      <c r="BV434" s="35"/>
      <c r="BW434" s="35"/>
      <c r="BX434" s="35"/>
      <c r="BY434" s="35"/>
      <c r="BZ434" s="35"/>
      <c r="CA434" s="35"/>
      <c r="CB434" s="35"/>
      <c r="CC434" s="35"/>
      <c r="CD434" s="35"/>
      <c r="CE434" s="35"/>
      <c r="CF434" s="35"/>
      <c r="CG434" s="35"/>
      <c r="CH434" s="35"/>
    </row>
    <row r="435" spans="1:86" ht="15.6" x14ac:dyDescent="0.3">
      <c r="A435" s="35"/>
      <c r="B435" s="86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112" t="str">
        <f>IFERROR(IF((Q434+1)&gt;=Template!$C$5,"-",Q434+1),"-")</f>
        <v>-</v>
      </c>
      <c r="R435" s="89">
        <f>IFERROR(_xll.EfirEndOfDay($E$5,Q435,"LAST","LAST_TRADE_DATE"),0)</f>
        <v>0</v>
      </c>
      <c r="S435" s="35"/>
      <c r="T435" s="17">
        <f t="shared" si="889"/>
        <v>46451</v>
      </c>
      <c r="U435" s="216">
        <f t="shared" si="882"/>
        <v>5</v>
      </c>
      <c r="V435" s="216">
        <f t="shared" si="889"/>
        <v>430</v>
      </c>
      <c r="W435" s="16">
        <f t="shared" si="896"/>
        <v>1.178082191780822</v>
      </c>
      <c r="X435" s="16" t="e">
        <f>IF(Template!$F$7="Linear interpolation",LinInterp($I$5:$I$22,$G$5:$G$22,W435),CubicSpline($I$5:$I$22,$G$5:$G$22,W435))</f>
        <v>#VALUE!</v>
      </c>
      <c r="Y435" s="221" t="e">
        <f t="shared" si="883"/>
        <v>#VALUE!</v>
      </c>
      <c r="Z435" s="221" t="e">
        <f>Y435/PRODUCT($AA$6:AA434)</f>
        <v>#VALUE!</v>
      </c>
      <c r="AA435" s="16" t="e">
        <f t="shared" si="890"/>
        <v>#VALUE!</v>
      </c>
      <c r="AB435" s="10" t="e">
        <f t="shared" si="891"/>
        <v>#VALUE!</v>
      </c>
      <c r="AC435" s="90">
        <f t="shared" si="884"/>
        <v>435</v>
      </c>
      <c r="AD435" s="17">
        <f t="shared" si="892"/>
        <v>46428</v>
      </c>
      <c r="AE435" s="16" t="e">
        <f t="shared" si="885"/>
        <v>#VALUE!</v>
      </c>
      <c r="AF435" s="10">
        <f ca="1">IFERROR(AVERAGE(INDIRECT("AE"&amp;AC435-Template!$F$10+1):INDIRECT("AE"&amp;AC435)),0)</f>
        <v>0</v>
      </c>
      <c r="AG435" s="35"/>
      <c r="AH435" s="86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112" t="str">
        <f>IFERROR(IF((AW434+1)&gt;=Template!$C$5,"-",AW434+1),"-")</f>
        <v>-</v>
      </c>
      <c r="AX435" s="89">
        <f>IFERROR(_xll.EfirEndOfDay(3342963,AW435,"LAST","LAST_TRADE_DATE",,,,0),0)</f>
        <v>0</v>
      </c>
      <c r="AY435" s="35"/>
      <c r="AZ435" s="17">
        <f t="shared" ref="AZ435" si="987">AZ434+1</f>
        <v>46451</v>
      </c>
      <c r="BA435" s="216">
        <f t="shared" si="908"/>
        <v>5</v>
      </c>
      <c r="BB435" s="216">
        <f t="shared" ref="BB435" si="988">BB434+1</f>
        <v>430</v>
      </c>
      <c r="BC435" s="16">
        <f t="shared" si="910"/>
        <v>1.178082191780822</v>
      </c>
      <c r="BD435" s="16">
        <f>IF(Template!$F$7="Linear interpolation",LinInterp($AO$5:$AO$18,$AM$5:$AM$18,BC435),CubicSpline($AO$5:$AO$18,$AM$5:$AM$18,BC435))</f>
        <v>15.073383369252602</v>
      </c>
      <c r="BE435" s="221">
        <f t="shared" ref="BE435:BE498" si="989">(1+(BD435/100))^BC435</f>
        <v>1.1798680014534604</v>
      </c>
      <c r="BF435" s="221">
        <f>BE435/PRODUCT($BG$6:BG434)</f>
        <v>1.0003646071578249</v>
      </c>
      <c r="BG435" s="16">
        <f t="shared" si="911"/>
        <v>1.0003646071578249</v>
      </c>
      <c r="BH435" s="10">
        <f t="shared" si="912"/>
        <v>13.308161260610184</v>
      </c>
      <c r="BI435" s="90"/>
      <c r="BJ435" s="17">
        <f t="shared" si="895"/>
        <v>46428</v>
      </c>
      <c r="BK435" s="16">
        <f t="shared" si="888"/>
        <v>13.571842905839237</v>
      </c>
      <c r="BL435" s="10">
        <f ca="1">IFERROR(AVERAGE(INDIRECT("BK"&amp;AC435-Template!$F$10+1):INDIRECT("BK"&amp;AC435)),0)</f>
        <v>13.732561995533867</v>
      </c>
      <c r="BM435" s="35"/>
      <c r="BN435" s="86"/>
      <c r="BO435" s="35"/>
      <c r="BP435" s="35"/>
      <c r="BQ435" s="35"/>
      <c r="BR435" s="35"/>
      <c r="BS435" s="35"/>
      <c r="BT435" s="35"/>
      <c r="BU435" s="35"/>
      <c r="BV435" s="35"/>
      <c r="BW435" s="35"/>
      <c r="BX435" s="35"/>
      <c r="BY435" s="35"/>
      <c r="BZ435" s="35"/>
      <c r="CA435" s="35"/>
      <c r="CB435" s="35"/>
      <c r="CC435" s="35"/>
      <c r="CD435" s="35"/>
      <c r="CE435" s="35"/>
      <c r="CF435" s="35"/>
      <c r="CG435" s="35"/>
      <c r="CH435" s="35"/>
    </row>
    <row r="436" spans="1:86" ht="15.6" x14ac:dyDescent="0.3">
      <c r="A436" s="35"/>
      <c r="B436" s="86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112" t="str">
        <f>IFERROR(IF((Q435+1)&gt;=Template!$C$5,"-",Q435+1),"-")</f>
        <v>-</v>
      </c>
      <c r="R436" s="89">
        <f>IFERROR(_xll.EfirEndOfDay($E$5,Q436,"LAST","LAST_TRADE_DATE"),0)</f>
        <v>0</v>
      </c>
      <c r="S436" s="35"/>
      <c r="T436" s="17">
        <f t="shared" si="889"/>
        <v>46452</v>
      </c>
      <c r="U436" s="216">
        <f t="shared" si="882"/>
        <v>6</v>
      </c>
      <c r="V436" s="216">
        <f t="shared" si="889"/>
        <v>431</v>
      </c>
      <c r="W436" s="16">
        <f t="shared" si="896"/>
        <v>1.1808219178082191</v>
      </c>
      <c r="X436" s="16" t="e">
        <f>IF(Template!$F$7="Linear interpolation",LinInterp($I$5:$I$22,$G$5:$G$22,W436),CubicSpline($I$5:$I$22,$G$5:$G$22,W436))</f>
        <v>#VALUE!</v>
      </c>
      <c r="Y436" s="221" t="e">
        <f t="shared" si="883"/>
        <v>#VALUE!</v>
      </c>
      <c r="Z436" s="221" t="e">
        <f>Y436/PRODUCT($AA$6:AA435)</f>
        <v>#VALUE!</v>
      </c>
      <c r="AA436" s="16" t="e">
        <f t="shared" si="890"/>
        <v>#VALUE!</v>
      </c>
      <c r="AB436" s="10" t="e">
        <f t="shared" si="891"/>
        <v>#VALUE!</v>
      </c>
      <c r="AC436" s="90">
        <f t="shared" si="884"/>
        <v>436</v>
      </c>
      <c r="AD436" s="17">
        <f t="shared" si="892"/>
        <v>46429</v>
      </c>
      <c r="AE436" s="16" t="e">
        <f t="shared" si="885"/>
        <v>#VALUE!</v>
      </c>
      <c r="AF436" s="10">
        <f ca="1">IFERROR(AVERAGE(INDIRECT("AE"&amp;AC436-Template!$F$10+1):INDIRECT("AE"&amp;AC436)),0)</f>
        <v>0</v>
      </c>
      <c r="AG436" s="35"/>
      <c r="AH436" s="86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112" t="str">
        <f>IFERROR(IF((AW435+1)&gt;=Template!$C$5,"-",AW435+1),"-")</f>
        <v>-</v>
      </c>
      <c r="AX436" s="89">
        <f>IFERROR(_xll.EfirEndOfDay(3342963,AW436,"LAST","LAST_TRADE_DATE",,,,0),0)</f>
        <v>0</v>
      </c>
      <c r="AY436" s="35"/>
      <c r="AZ436" s="17">
        <f t="shared" ref="AZ436" si="990">AZ435+1</f>
        <v>46452</v>
      </c>
      <c r="BA436" s="216">
        <f t="shared" si="908"/>
        <v>6</v>
      </c>
      <c r="BB436" s="216">
        <f t="shared" ref="BB436" si="991">BB435+1</f>
        <v>431</v>
      </c>
      <c r="BC436" s="16">
        <f t="shared" si="910"/>
        <v>1.1808219178082191</v>
      </c>
      <c r="BD436" s="16">
        <f>IF(Template!$F$7="Linear interpolation",LinInterp($AO$5:$AO$18,$AM$5:$AM$18,BC436),CubicSpline($AO$5:$AO$18,$AM$5:$AM$18,BC436))</f>
        <v>15.071392051234069</v>
      </c>
      <c r="BE436" s="221">
        <f t="shared" si="989"/>
        <v>1.1802978149191961</v>
      </c>
      <c r="BF436" s="221">
        <f>BE436/PRODUCT($BG$6:BG435)</f>
        <v>1.0003642894503504</v>
      </c>
      <c r="BG436" s="16">
        <f t="shared" si="911"/>
        <v>1.0003646071578249</v>
      </c>
      <c r="BH436" s="10">
        <f t="shared" si="912"/>
        <v>13.308161260610184</v>
      </c>
      <c r="BI436" s="90"/>
      <c r="BJ436" s="17">
        <f t="shared" si="895"/>
        <v>46429</v>
      </c>
      <c r="BK436" s="16">
        <f t="shared" si="888"/>
        <v>13.560538040218617</v>
      </c>
      <c r="BL436" s="10">
        <f ca="1">IFERROR(AVERAGE(INDIRECT("BK"&amp;AC436-Template!$F$10+1):INDIRECT("BK"&amp;AC436)),0)</f>
        <v>13.721582405350704</v>
      </c>
      <c r="BM436" s="35"/>
      <c r="BN436" s="86"/>
      <c r="BO436" s="35"/>
      <c r="BP436" s="35"/>
      <c r="BQ436" s="35"/>
      <c r="BR436" s="35"/>
      <c r="BS436" s="35"/>
      <c r="BT436" s="35"/>
      <c r="BU436" s="35"/>
      <c r="BV436" s="35"/>
      <c r="BW436" s="35"/>
      <c r="BX436" s="35"/>
      <c r="BY436" s="35"/>
      <c r="BZ436" s="35"/>
      <c r="CA436" s="35"/>
      <c r="CB436" s="35"/>
      <c r="CC436" s="35"/>
      <c r="CD436" s="35"/>
      <c r="CE436" s="35"/>
      <c r="CF436" s="35"/>
      <c r="CG436" s="35"/>
      <c r="CH436" s="35"/>
    </row>
    <row r="437" spans="1:86" ht="15.6" x14ac:dyDescent="0.3">
      <c r="A437" s="35"/>
      <c r="B437" s="86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112" t="str">
        <f>IFERROR(IF((Q436+1)&gt;=Template!$C$5,"-",Q436+1),"-")</f>
        <v>-</v>
      </c>
      <c r="R437" s="89">
        <f>IFERROR(_xll.EfirEndOfDay($E$5,Q437,"LAST","LAST_TRADE_DATE"),0)</f>
        <v>0</v>
      </c>
      <c r="S437" s="35"/>
      <c r="T437" s="17">
        <f t="shared" si="889"/>
        <v>46453</v>
      </c>
      <c r="U437" s="216">
        <f t="shared" si="882"/>
        <v>7</v>
      </c>
      <c r="V437" s="216">
        <f t="shared" si="889"/>
        <v>432</v>
      </c>
      <c r="W437" s="16">
        <f t="shared" si="896"/>
        <v>1.1835616438356165</v>
      </c>
      <c r="X437" s="16" t="e">
        <f>IF(Template!$F$7="Linear interpolation",LinInterp($I$5:$I$22,$G$5:$G$22,W437),CubicSpline($I$5:$I$22,$G$5:$G$22,W437))</f>
        <v>#VALUE!</v>
      </c>
      <c r="Y437" s="221" t="e">
        <f t="shared" si="883"/>
        <v>#VALUE!</v>
      </c>
      <c r="Z437" s="221" t="e">
        <f>Y437/PRODUCT($AA$6:AA436)</f>
        <v>#VALUE!</v>
      </c>
      <c r="AA437" s="16" t="e">
        <f t="shared" si="890"/>
        <v>#VALUE!</v>
      </c>
      <c r="AB437" s="10" t="e">
        <f t="shared" si="891"/>
        <v>#VALUE!</v>
      </c>
      <c r="AC437" s="90">
        <f t="shared" si="884"/>
        <v>437</v>
      </c>
      <c r="AD437" s="17">
        <f t="shared" si="892"/>
        <v>46430</v>
      </c>
      <c r="AE437" s="16" t="e">
        <f t="shared" si="885"/>
        <v>#VALUE!</v>
      </c>
      <c r="AF437" s="10">
        <f ca="1">IFERROR(AVERAGE(INDIRECT("AE"&amp;AC437-Template!$F$10+1):INDIRECT("AE"&amp;AC437)),0)</f>
        <v>0</v>
      </c>
      <c r="AG437" s="35"/>
      <c r="AH437" s="86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112" t="str">
        <f>IFERROR(IF((AW436+1)&gt;=Template!$C$5,"-",AW436+1),"-")</f>
        <v>-</v>
      </c>
      <c r="AX437" s="89">
        <f>IFERROR(_xll.EfirEndOfDay(3342963,AW437,"LAST","LAST_TRADE_DATE",,,,0),0)</f>
        <v>0</v>
      </c>
      <c r="AY437" s="35"/>
      <c r="AZ437" s="17">
        <f t="shared" ref="AZ437" si="992">AZ436+1</f>
        <v>46453</v>
      </c>
      <c r="BA437" s="216">
        <f t="shared" si="908"/>
        <v>7</v>
      </c>
      <c r="BB437" s="216">
        <f t="shared" ref="BB437" si="993">BB436+1</f>
        <v>432</v>
      </c>
      <c r="BC437" s="16">
        <f t="shared" si="910"/>
        <v>1.1835616438356165</v>
      </c>
      <c r="BD437" s="16">
        <f>IF(Template!$F$7="Linear interpolation",LinInterp($AO$5:$AO$18,$AM$5:$AM$18,BC437),CubicSpline($AO$5:$AO$18,$AM$5:$AM$18,BC437))</f>
        <v>15.069379090184249</v>
      </c>
      <c r="BE437" s="221">
        <f t="shared" si="989"/>
        <v>1.1807274097401508</v>
      </c>
      <c r="BF437" s="221">
        <f>BE437/PRODUCT($BG$6:BG436)</f>
        <v>1.0003636538391663</v>
      </c>
      <c r="BG437" s="16">
        <f t="shared" si="911"/>
        <v>1.0003646071578249</v>
      </c>
      <c r="BH437" s="10">
        <f t="shared" si="912"/>
        <v>13.308161260610184</v>
      </c>
      <c r="BI437" s="90"/>
      <c r="BJ437" s="17">
        <f t="shared" si="895"/>
        <v>46430</v>
      </c>
      <c r="BK437" s="16">
        <f t="shared" si="888"/>
        <v>13.549215464891518</v>
      </c>
      <c r="BL437" s="10">
        <f ca="1">IFERROR(AVERAGE(INDIRECT("BK"&amp;AC437-Template!$F$10+1):INDIRECT("BK"&amp;AC437)),0)</f>
        <v>13.71057847955101</v>
      </c>
      <c r="BM437" s="35"/>
      <c r="BN437" s="86"/>
      <c r="BO437" s="35"/>
      <c r="BP437" s="35"/>
      <c r="BQ437" s="35"/>
      <c r="BR437" s="35"/>
      <c r="BS437" s="35"/>
      <c r="BT437" s="35"/>
      <c r="BU437" s="35"/>
      <c r="BV437" s="35"/>
      <c r="BW437" s="35"/>
      <c r="BX437" s="35"/>
      <c r="BY437" s="35"/>
      <c r="BZ437" s="35"/>
      <c r="CA437" s="35"/>
      <c r="CB437" s="35"/>
      <c r="CC437" s="35"/>
      <c r="CD437" s="35"/>
      <c r="CE437" s="35"/>
      <c r="CF437" s="35"/>
      <c r="CG437" s="35"/>
      <c r="CH437" s="35"/>
    </row>
    <row r="438" spans="1:86" ht="15.6" x14ac:dyDescent="0.3">
      <c r="A438" s="35"/>
      <c r="B438" s="86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112" t="str">
        <f>IFERROR(IF((Q437+1)&gt;=Template!$C$5,"-",Q437+1),"-")</f>
        <v>-</v>
      </c>
      <c r="R438" s="89">
        <f>IFERROR(_xll.EfirEndOfDay($E$5,Q438,"LAST","LAST_TRADE_DATE"),0)</f>
        <v>0</v>
      </c>
      <c r="S438" s="35"/>
      <c r="T438" s="17">
        <f t="shared" si="889"/>
        <v>46454</v>
      </c>
      <c r="U438" s="216">
        <f t="shared" si="882"/>
        <v>1</v>
      </c>
      <c r="V438" s="216">
        <f t="shared" si="889"/>
        <v>433</v>
      </c>
      <c r="W438" s="16">
        <f t="shared" si="896"/>
        <v>1.1863013698630136</v>
      </c>
      <c r="X438" s="16" t="e">
        <f>IF(Template!$F$7="Linear interpolation",LinInterp($I$5:$I$22,$G$5:$G$22,W438),CubicSpline($I$5:$I$22,$G$5:$G$22,W438))</f>
        <v>#VALUE!</v>
      </c>
      <c r="Y438" s="221" t="e">
        <f t="shared" si="883"/>
        <v>#VALUE!</v>
      </c>
      <c r="Z438" s="221" t="e">
        <f>Y438/PRODUCT($AA$6:AA437)</f>
        <v>#VALUE!</v>
      </c>
      <c r="AA438" s="16" t="e">
        <f t="shared" si="890"/>
        <v>#VALUE!</v>
      </c>
      <c r="AB438" s="10" t="e">
        <f t="shared" si="891"/>
        <v>#VALUE!</v>
      </c>
      <c r="AC438" s="90">
        <f t="shared" si="884"/>
        <v>438</v>
      </c>
      <c r="AD438" s="17">
        <f t="shared" si="892"/>
        <v>46431</v>
      </c>
      <c r="AE438" s="16" t="e">
        <f t="shared" si="885"/>
        <v>#VALUE!</v>
      </c>
      <c r="AF438" s="10">
        <f ca="1">IFERROR(AVERAGE(INDIRECT("AE"&amp;AC438-Template!$F$10+1):INDIRECT("AE"&amp;AC438)),0)</f>
        <v>0</v>
      </c>
      <c r="AG438" s="35"/>
      <c r="AH438" s="86"/>
      <c r="AI438" s="35"/>
      <c r="AJ438" s="35"/>
      <c r="AK438" s="35"/>
      <c r="AL438" s="35"/>
      <c r="AM438" s="35"/>
      <c r="AN438" s="35"/>
      <c r="AO438" s="35"/>
      <c r="AP438" s="35"/>
      <c r="AQ438" s="35"/>
      <c r="AR438" s="35"/>
      <c r="AS438" s="35"/>
      <c r="AT438" s="35"/>
      <c r="AU438" s="35"/>
      <c r="AV438" s="35"/>
      <c r="AW438" s="112" t="str">
        <f>IFERROR(IF((AW437+1)&gt;=Template!$C$5,"-",AW437+1),"-")</f>
        <v>-</v>
      </c>
      <c r="AX438" s="89">
        <f>IFERROR(_xll.EfirEndOfDay(3342963,AW438,"LAST","LAST_TRADE_DATE",,,,0),0)</f>
        <v>0</v>
      </c>
      <c r="AY438" s="35"/>
      <c r="AZ438" s="17">
        <f t="shared" ref="AZ438" si="994">AZ437+1</f>
        <v>46454</v>
      </c>
      <c r="BA438" s="216">
        <f t="shared" si="908"/>
        <v>1</v>
      </c>
      <c r="BB438" s="216">
        <f t="shared" ref="BB438" si="995">BB437+1</f>
        <v>433</v>
      </c>
      <c r="BC438" s="16">
        <f t="shared" si="910"/>
        <v>1.1863013698630136</v>
      </c>
      <c r="BD438" s="16">
        <f>IF(Template!$F$7="Linear interpolation",LinInterp($AO$5:$AO$18,$AM$5:$AM$18,BC438),CubicSpline($AO$5:$AO$18,$AM$5:$AM$18,BC438))</f>
        <v>15.067344619591053</v>
      </c>
      <c r="BE438" s="221">
        <f t="shared" si="989"/>
        <v>1.1811567853464491</v>
      </c>
      <c r="BF438" s="221">
        <f>BE438/PRODUCT($BG$6:BG437)</f>
        <v>1.0003627001409199</v>
      </c>
      <c r="BG438" s="16">
        <f t="shared" si="911"/>
        <v>1.0003627001409199</v>
      </c>
      <c r="BH438" s="10">
        <f t="shared" si="912"/>
        <v>13.238555143575637</v>
      </c>
      <c r="BI438" s="90"/>
      <c r="BJ438" s="17">
        <f t="shared" si="895"/>
        <v>46431</v>
      </c>
      <c r="BK438" s="16">
        <f t="shared" si="888"/>
        <v>13.549215464891518</v>
      </c>
      <c r="BL438" s="10">
        <f ca="1">IFERROR(AVERAGE(INDIRECT("BK"&amp;AC438-Template!$F$10+1):INDIRECT("BK"&amp;AC438)),0)</f>
        <v>13.699928669158215</v>
      </c>
      <c r="BM438" s="35"/>
      <c r="BN438" s="86"/>
      <c r="BO438" s="35"/>
      <c r="BP438" s="35"/>
      <c r="BQ438" s="35"/>
      <c r="BR438" s="35"/>
      <c r="BS438" s="35"/>
      <c r="BT438" s="35"/>
      <c r="BU438" s="35"/>
      <c r="BV438" s="35"/>
      <c r="BW438" s="35"/>
      <c r="BX438" s="35"/>
      <c r="BY438" s="35"/>
      <c r="BZ438" s="35"/>
      <c r="CA438" s="35"/>
      <c r="CB438" s="35"/>
      <c r="CC438" s="35"/>
      <c r="CD438" s="35"/>
      <c r="CE438" s="35"/>
      <c r="CF438" s="35"/>
      <c r="CG438" s="35"/>
      <c r="CH438" s="35"/>
    </row>
    <row r="439" spans="1:86" ht="15.6" x14ac:dyDescent="0.3">
      <c r="A439" s="35"/>
      <c r="B439" s="86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112" t="str">
        <f>IFERROR(IF((Q438+1)&gt;=Template!$C$5,"-",Q438+1),"-")</f>
        <v>-</v>
      </c>
      <c r="R439" s="89">
        <f>IFERROR(_xll.EfirEndOfDay($E$5,Q439,"LAST","LAST_TRADE_DATE"),0)</f>
        <v>0</v>
      </c>
      <c r="S439" s="35"/>
      <c r="T439" s="17">
        <f t="shared" si="889"/>
        <v>46455</v>
      </c>
      <c r="U439" s="216">
        <f t="shared" si="882"/>
        <v>2</v>
      </c>
      <c r="V439" s="216">
        <f t="shared" si="889"/>
        <v>434</v>
      </c>
      <c r="W439" s="16">
        <f t="shared" si="896"/>
        <v>1.189041095890411</v>
      </c>
      <c r="X439" s="16" t="e">
        <f>IF(Template!$F$7="Linear interpolation",LinInterp($I$5:$I$22,$G$5:$G$22,W439),CubicSpline($I$5:$I$22,$G$5:$G$22,W439))</f>
        <v>#VALUE!</v>
      </c>
      <c r="Y439" s="221" t="e">
        <f t="shared" si="883"/>
        <v>#VALUE!</v>
      </c>
      <c r="Z439" s="221" t="e">
        <f>Y439/PRODUCT($AA$6:AA438)</f>
        <v>#VALUE!</v>
      </c>
      <c r="AA439" s="16" t="e">
        <f t="shared" si="890"/>
        <v>#VALUE!</v>
      </c>
      <c r="AB439" s="10" t="e">
        <f t="shared" si="891"/>
        <v>#VALUE!</v>
      </c>
      <c r="AC439" s="90">
        <f t="shared" si="884"/>
        <v>439</v>
      </c>
      <c r="AD439" s="17">
        <f t="shared" si="892"/>
        <v>46432</v>
      </c>
      <c r="AE439" s="16" t="e">
        <f t="shared" si="885"/>
        <v>#VALUE!</v>
      </c>
      <c r="AF439" s="10">
        <f ca="1">IFERROR(AVERAGE(INDIRECT("AE"&amp;AC439-Template!$F$10+1):INDIRECT("AE"&amp;AC439)),0)</f>
        <v>0</v>
      </c>
      <c r="AG439" s="35"/>
      <c r="AH439" s="86"/>
      <c r="AI439" s="35"/>
      <c r="AJ439" s="35"/>
      <c r="AK439" s="35"/>
      <c r="AL439" s="35"/>
      <c r="AM439" s="35"/>
      <c r="AN439" s="35"/>
      <c r="AO439" s="35"/>
      <c r="AP439" s="35"/>
      <c r="AQ439" s="35"/>
      <c r="AR439" s="35"/>
      <c r="AS439" s="35"/>
      <c r="AT439" s="35"/>
      <c r="AU439" s="35"/>
      <c r="AV439" s="35"/>
      <c r="AW439" s="112" t="str">
        <f>IFERROR(IF((AW438+1)&gt;=Template!$C$5,"-",AW438+1),"-")</f>
        <v>-</v>
      </c>
      <c r="AX439" s="89">
        <f>IFERROR(_xll.EfirEndOfDay(3342963,AW439,"LAST","LAST_TRADE_DATE",,,,0),0)</f>
        <v>0</v>
      </c>
      <c r="AY439" s="35"/>
      <c r="AZ439" s="17">
        <f t="shared" ref="AZ439" si="996">AZ438+1</f>
        <v>46455</v>
      </c>
      <c r="BA439" s="216">
        <f t="shared" si="908"/>
        <v>2</v>
      </c>
      <c r="BB439" s="216">
        <f t="shared" ref="BB439" si="997">BB438+1</f>
        <v>434</v>
      </c>
      <c r="BC439" s="16">
        <f t="shared" si="910"/>
        <v>1.189041095890411</v>
      </c>
      <c r="BD439" s="16">
        <f>IF(Template!$F$7="Linear interpolation",LinInterp($AO$5:$AO$18,$AM$5:$AM$18,BC439),CubicSpline($AO$5:$AO$18,$AM$5:$AM$18,BC439))</f>
        <v>15.06528877294239</v>
      </c>
      <c r="BE439" s="221">
        <f t="shared" si="989"/>
        <v>1.1815859411828402</v>
      </c>
      <c r="BF439" s="221">
        <f>BE439/PRODUCT($BG$6:BG438)</f>
        <v>1.0003633351996242</v>
      </c>
      <c r="BG439" s="16">
        <f t="shared" si="911"/>
        <v>1.0003633351996242</v>
      </c>
      <c r="BH439" s="10">
        <f t="shared" si="912"/>
        <v>13.261734786282231</v>
      </c>
      <c r="BI439" s="90"/>
      <c r="BJ439" s="17">
        <f t="shared" si="895"/>
        <v>46432</v>
      </c>
      <c r="BK439" s="16">
        <f t="shared" si="888"/>
        <v>13.549215464891518</v>
      </c>
      <c r="BL439" s="10">
        <f ca="1">IFERROR(AVERAGE(INDIRECT("BK"&amp;AC439-Template!$F$10+1):INDIRECT("BK"&amp;AC439)),0)</f>
        <v>13.689633990811188</v>
      </c>
      <c r="BM439" s="35"/>
      <c r="BN439" s="86"/>
      <c r="BO439" s="35"/>
      <c r="BP439" s="35"/>
      <c r="BQ439" s="35"/>
      <c r="BR439" s="35"/>
      <c r="BS439" s="35"/>
      <c r="BT439" s="35"/>
      <c r="BU439" s="35"/>
      <c r="BV439" s="35"/>
      <c r="BW439" s="35"/>
      <c r="BX439" s="35"/>
      <c r="BY439" s="35"/>
      <c r="BZ439" s="35"/>
      <c r="CA439" s="35"/>
      <c r="CB439" s="35"/>
      <c r="CC439" s="35"/>
      <c r="CD439" s="35"/>
      <c r="CE439" s="35"/>
      <c r="CF439" s="35"/>
      <c r="CG439" s="35"/>
      <c r="CH439" s="35"/>
    </row>
    <row r="440" spans="1:86" ht="15.6" x14ac:dyDescent="0.3">
      <c r="A440" s="35"/>
      <c r="B440" s="86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112" t="str">
        <f>IFERROR(IF((Q439+1)&gt;=Template!$C$5,"-",Q439+1),"-")</f>
        <v>-</v>
      </c>
      <c r="R440" s="89">
        <f>IFERROR(_xll.EfirEndOfDay($E$5,Q440,"LAST","LAST_TRADE_DATE"),0)</f>
        <v>0</v>
      </c>
      <c r="S440" s="35"/>
      <c r="T440" s="17">
        <f t="shared" si="889"/>
        <v>46456</v>
      </c>
      <c r="U440" s="216">
        <f t="shared" si="882"/>
        <v>3</v>
      </c>
      <c r="V440" s="216">
        <f t="shared" si="889"/>
        <v>435</v>
      </c>
      <c r="W440" s="16">
        <f t="shared" si="896"/>
        <v>1.1917808219178083</v>
      </c>
      <c r="X440" s="16" t="e">
        <f>IF(Template!$F$7="Linear interpolation",LinInterp($I$5:$I$22,$G$5:$G$22,W440),CubicSpline($I$5:$I$22,$G$5:$G$22,W440))</f>
        <v>#VALUE!</v>
      </c>
      <c r="Y440" s="221" t="e">
        <f t="shared" si="883"/>
        <v>#VALUE!</v>
      </c>
      <c r="Z440" s="221" t="e">
        <f>Y440/PRODUCT($AA$6:AA439)</f>
        <v>#VALUE!</v>
      </c>
      <c r="AA440" s="16" t="e">
        <f t="shared" si="890"/>
        <v>#VALUE!</v>
      </c>
      <c r="AB440" s="10" t="e">
        <f t="shared" si="891"/>
        <v>#VALUE!</v>
      </c>
      <c r="AC440" s="90">
        <f t="shared" si="884"/>
        <v>440</v>
      </c>
      <c r="AD440" s="17">
        <f t="shared" si="892"/>
        <v>46433</v>
      </c>
      <c r="AE440" s="16" t="e">
        <f t="shared" si="885"/>
        <v>#VALUE!</v>
      </c>
      <c r="AF440" s="10">
        <f ca="1">IFERROR(AVERAGE(INDIRECT("AE"&amp;AC440-Template!$F$10+1):INDIRECT("AE"&amp;AC440)),0)</f>
        <v>0</v>
      </c>
      <c r="AG440" s="35"/>
      <c r="AH440" s="86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  <c r="AU440" s="35"/>
      <c r="AV440" s="35"/>
      <c r="AW440" s="112" t="str">
        <f>IFERROR(IF((AW439+1)&gt;=Template!$C$5,"-",AW439+1),"-")</f>
        <v>-</v>
      </c>
      <c r="AX440" s="89">
        <f>IFERROR(_xll.EfirEndOfDay(3342963,AW440,"LAST","LAST_TRADE_DATE",,,,0),0)</f>
        <v>0</v>
      </c>
      <c r="AY440" s="35"/>
      <c r="AZ440" s="17">
        <f t="shared" ref="AZ440" si="998">AZ439+1</f>
        <v>46456</v>
      </c>
      <c r="BA440" s="216">
        <f t="shared" si="908"/>
        <v>3</v>
      </c>
      <c r="BB440" s="216">
        <f t="shared" ref="BB440" si="999">BB439+1</f>
        <v>435</v>
      </c>
      <c r="BC440" s="16">
        <f t="shared" si="910"/>
        <v>1.1917808219178083</v>
      </c>
      <c r="BD440" s="16">
        <f>IF(Template!$F$7="Linear interpolation",LinInterp($AO$5:$AO$18,$AM$5:$AM$18,BC440),CubicSpline($AO$5:$AO$18,$AM$5:$AM$18,BC440))</f>
        <v>15.063211683726172</v>
      </c>
      <c r="BE440" s="221">
        <f t="shared" si="989"/>
        <v>1.1820148767087293</v>
      </c>
      <c r="BF440" s="221">
        <f>BE440/PRODUCT($BG$6:BG439)</f>
        <v>1.0003630167818853</v>
      </c>
      <c r="BG440" s="16">
        <f t="shared" si="911"/>
        <v>1.0003630167818853</v>
      </c>
      <c r="BH440" s="10">
        <f t="shared" si="912"/>
        <v>13.250112538814474</v>
      </c>
      <c r="BI440" s="90"/>
      <c r="BJ440" s="17">
        <f t="shared" si="895"/>
        <v>46433</v>
      </c>
      <c r="BK440" s="16">
        <f t="shared" si="888"/>
        <v>13.481109817651937</v>
      </c>
      <c r="BL440" s="10">
        <f ca="1">IFERROR(AVERAGE(INDIRECT("BK"&amp;AC440-Template!$F$10+1):INDIRECT("BK"&amp;AC440)),0)</f>
        <v>13.677069124222843</v>
      </c>
      <c r="BM440" s="35"/>
      <c r="BN440" s="86"/>
      <c r="BO440" s="35"/>
      <c r="BP440" s="35"/>
      <c r="BQ440" s="35"/>
      <c r="BR440" s="35"/>
      <c r="BS440" s="35"/>
      <c r="BT440" s="35"/>
      <c r="BU440" s="35"/>
      <c r="BV440" s="35"/>
      <c r="BW440" s="35"/>
      <c r="BX440" s="35"/>
      <c r="BY440" s="35"/>
      <c r="BZ440" s="35"/>
      <c r="CA440" s="35"/>
      <c r="CB440" s="35"/>
      <c r="CC440" s="35"/>
      <c r="CD440" s="35"/>
      <c r="CE440" s="35"/>
      <c r="CF440" s="35"/>
      <c r="CG440" s="35"/>
      <c r="CH440" s="35"/>
    </row>
    <row r="441" spans="1:86" ht="15.6" x14ac:dyDescent="0.3">
      <c r="A441" s="35"/>
      <c r="B441" s="86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112" t="str">
        <f>IFERROR(IF((Q440+1)&gt;=Template!$C$5,"-",Q440+1),"-")</f>
        <v>-</v>
      </c>
      <c r="R441" s="89">
        <f>IFERROR(_xll.EfirEndOfDay($E$5,Q441,"LAST","LAST_TRADE_DATE"),0)</f>
        <v>0</v>
      </c>
      <c r="S441" s="35"/>
      <c r="T441" s="17">
        <f t="shared" si="889"/>
        <v>46457</v>
      </c>
      <c r="U441" s="216">
        <f t="shared" si="882"/>
        <v>4</v>
      </c>
      <c r="V441" s="216">
        <f t="shared" si="889"/>
        <v>436</v>
      </c>
      <c r="W441" s="16">
        <f t="shared" si="896"/>
        <v>1.1945205479452055</v>
      </c>
      <c r="X441" s="16" t="e">
        <f>IF(Template!$F$7="Linear interpolation",LinInterp($I$5:$I$22,$G$5:$G$22,W441),CubicSpline($I$5:$I$22,$G$5:$G$22,W441))</f>
        <v>#VALUE!</v>
      </c>
      <c r="Y441" s="221" t="e">
        <f t="shared" si="883"/>
        <v>#VALUE!</v>
      </c>
      <c r="Z441" s="221" t="e">
        <f>Y441/PRODUCT($AA$6:AA440)</f>
        <v>#VALUE!</v>
      </c>
      <c r="AA441" s="16" t="e">
        <f t="shared" si="890"/>
        <v>#VALUE!</v>
      </c>
      <c r="AB441" s="10" t="e">
        <f t="shared" si="891"/>
        <v>#VALUE!</v>
      </c>
      <c r="AC441" s="90">
        <f t="shared" si="884"/>
        <v>441</v>
      </c>
      <c r="AD441" s="17">
        <f t="shared" si="892"/>
        <v>46434</v>
      </c>
      <c r="AE441" s="16" t="e">
        <f t="shared" si="885"/>
        <v>#VALUE!</v>
      </c>
      <c r="AF441" s="10">
        <f ca="1">IFERROR(AVERAGE(INDIRECT("AE"&amp;AC441-Template!$F$10+1):INDIRECT("AE"&amp;AC441)),0)</f>
        <v>0</v>
      </c>
      <c r="AG441" s="35"/>
      <c r="AH441" s="86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  <c r="AU441" s="35"/>
      <c r="AV441" s="35"/>
      <c r="AW441" s="112" t="str">
        <f>IFERROR(IF((AW440+1)&gt;=Template!$C$5,"-",AW440+1),"-")</f>
        <v>-</v>
      </c>
      <c r="AX441" s="89">
        <f>IFERROR(_xll.EfirEndOfDay(3342963,AW441,"LAST","LAST_TRADE_DATE",,,,0),0)</f>
        <v>0</v>
      </c>
      <c r="AY441" s="35"/>
      <c r="AZ441" s="17">
        <f t="shared" ref="AZ441" si="1000">AZ440+1</f>
        <v>46457</v>
      </c>
      <c r="BA441" s="216">
        <f t="shared" si="908"/>
        <v>4</v>
      </c>
      <c r="BB441" s="216">
        <f t="shared" ref="BB441" si="1001">BB440+1</f>
        <v>436</v>
      </c>
      <c r="BC441" s="16">
        <f t="shared" si="910"/>
        <v>1.1945205479452055</v>
      </c>
      <c r="BD441" s="16">
        <f>IF(Template!$F$7="Linear interpolation",LinInterp($AO$5:$AO$18,$AM$5:$AM$18,BC441),CubicSpline($AO$5:$AO$18,$AM$5:$AM$18,BC441))</f>
        <v>15.061113485430308</v>
      </c>
      <c r="BE441" s="221">
        <f t="shared" si="989"/>
        <v>1.1824435913982076</v>
      </c>
      <c r="BF441" s="221">
        <f>BE441/PRODUCT($BG$6:BG440)</f>
        <v>1.0003626982180394</v>
      </c>
      <c r="BG441" s="16">
        <f t="shared" si="911"/>
        <v>1.0003626982180394</v>
      </c>
      <c r="BH441" s="10">
        <f t="shared" si="912"/>
        <v>13.238484958436603</v>
      </c>
      <c r="BI441" s="90"/>
      <c r="BJ441" s="17">
        <f t="shared" si="895"/>
        <v>46434</v>
      </c>
      <c r="BK441" s="16">
        <f t="shared" si="888"/>
        <v>13.503757217567358</v>
      </c>
      <c r="BL441" s="10">
        <f ca="1">IFERROR(AVERAGE(INDIRECT("BK"&amp;AC441-Template!$F$10+1):INDIRECT("BK"&amp;AC441)),0)</f>
        <v>13.66525917096501</v>
      </c>
      <c r="BM441" s="35"/>
      <c r="BN441" s="86"/>
      <c r="BO441" s="35"/>
      <c r="BP441" s="35"/>
      <c r="BQ441" s="35"/>
      <c r="BR441" s="35"/>
      <c r="BS441" s="35"/>
      <c r="BT441" s="35"/>
      <c r="BU441" s="35"/>
      <c r="BV441" s="35"/>
      <c r="BW441" s="35"/>
      <c r="BX441" s="35"/>
      <c r="BY441" s="35"/>
      <c r="BZ441" s="35"/>
      <c r="CA441" s="35"/>
      <c r="CB441" s="35"/>
      <c r="CC441" s="35"/>
      <c r="CD441" s="35"/>
      <c r="CE441" s="35"/>
      <c r="CF441" s="35"/>
      <c r="CG441" s="35"/>
      <c r="CH441" s="35"/>
    </row>
    <row r="442" spans="1:86" ht="15.6" x14ac:dyDescent="0.3">
      <c r="A442" s="35"/>
      <c r="B442" s="86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112" t="str">
        <f>IFERROR(IF((Q441+1)&gt;=Template!$C$5,"-",Q441+1),"-")</f>
        <v>-</v>
      </c>
      <c r="R442" s="89">
        <f>IFERROR(_xll.EfirEndOfDay($E$5,Q442,"LAST","LAST_TRADE_DATE"),0)</f>
        <v>0</v>
      </c>
      <c r="S442" s="35"/>
      <c r="T442" s="17">
        <f t="shared" si="889"/>
        <v>46458</v>
      </c>
      <c r="U442" s="216">
        <f t="shared" si="882"/>
        <v>5</v>
      </c>
      <c r="V442" s="216">
        <f t="shared" si="889"/>
        <v>437</v>
      </c>
      <c r="W442" s="16">
        <f t="shared" si="896"/>
        <v>1.1972602739726028</v>
      </c>
      <c r="X442" s="16" t="e">
        <f>IF(Template!$F$7="Linear interpolation",LinInterp($I$5:$I$22,$G$5:$G$22,W442),CubicSpline($I$5:$I$22,$G$5:$G$22,W442))</f>
        <v>#VALUE!</v>
      </c>
      <c r="Y442" s="221" t="e">
        <f t="shared" si="883"/>
        <v>#VALUE!</v>
      </c>
      <c r="Z442" s="221" t="e">
        <f>Y442/PRODUCT($AA$6:AA441)</f>
        <v>#VALUE!</v>
      </c>
      <c r="AA442" s="16" t="e">
        <f t="shared" si="890"/>
        <v>#VALUE!</v>
      </c>
      <c r="AB442" s="10" t="e">
        <f t="shared" si="891"/>
        <v>#VALUE!</v>
      </c>
      <c r="AC442" s="90">
        <f t="shared" si="884"/>
        <v>442</v>
      </c>
      <c r="AD442" s="17">
        <f t="shared" si="892"/>
        <v>46435</v>
      </c>
      <c r="AE442" s="16" t="e">
        <f t="shared" si="885"/>
        <v>#VALUE!</v>
      </c>
      <c r="AF442" s="10">
        <f ca="1">IFERROR(AVERAGE(INDIRECT("AE"&amp;AC442-Template!$F$10+1):INDIRECT("AE"&amp;AC442)),0)</f>
        <v>0</v>
      </c>
      <c r="AG442" s="35"/>
      <c r="AH442" s="86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/>
      <c r="AU442" s="35"/>
      <c r="AV442" s="35"/>
      <c r="AW442" s="112" t="str">
        <f>IFERROR(IF((AW441+1)&gt;=Template!$C$5,"-",AW441+1),"-")</f>
        <v>-</v>
      </c>
      <c r="AX442" s="89">
        <f>IFERROR(_xll.EfirEndOfDay(3342963,AW442,"LAST","LAST_TRADE_DATE",,,,0),0)</f>
        <v>0</v>
      </c>
      <c r="AY442" s="35"/>
      <c r="AZ442" s="17">
        <f t="shared" ref="AZ442" si="1002">AZ441+1</f>
        <v>46458</v>
      </c>
      <c r="BA442" s="216">
        <f t="shared" si="908"/>
        <v>5</v>
      </c>
      <c r="BB442" s="216">
        <f t="shared" ref="BB442" si="1003">BB441+1</f>
        <v>437</v>
      </c>
      <c r="BC442" s="16">
        <f t="shared" si="910"/>
        <v>1.1972602739726028</v>
      </c>
      <c r="BD442" s="16">
        <f>IF(Template!$F$7="Linear interpolation",LinInterp($AO$5:$AO$18,$AM$5:$AM$18,BC442),CubicSpline($AO$5:$AO$18,$AM$5:$AM$18,BC442))</f>
        <v>15.058994311542708</v>
      </c>
      <c r="BE442" s="221">
        <f t="shared" si="989"/>
        <v>1.1828720847400831</v>
      </c>
      <c r="BF442" s="221">
        <f>BE442/PRODUCT($BG$6:BG441)</f>
        <v>1.0003623795206744</v>
      </c>
      <c r="BG442" s="16">
        <f t="shared" si="911"/>
        <v>1.0003623795206744</v>
      </c>
      <c r="BH442" s="10">
        <f t="shared" si="912"/>
        <v>13.226852504616193</v>
      </c>
      <c r="BI442" s="90"/>
      <c r="BJ442" s="17">
        <f t="shared" si="895"/>
        <v>46435</v>
      </c>
      <c r="BK442" s="16">
        <f t="shared" si="888"/>
        <v>13.492352957549802</v>
      </c>
      <c r="BL442" s="10">
        <f ca="1">IFERROR(AVERAGE(INDIRECT("BK"&amp;AC442-Template!$F$10+1):INDIRECT("BK"&amp;AC442)),0)</f>
        <v>13.655209805117037</v>
      </c>
      <c r="BM442" s="35"/>
      <c r="BN442" s="86"/>
      <c r="BO442" s="35"/>
      <c r="BP442" s="35"/>
      <c r="BQ442" s="35"/>
      <c r="BR442" s="35"/>
      <c r="BS442" s="35"/>
      <c r="BT442" s="35"/>
      <c r="BU442" s="35"/>
      <c r="BV442" s="35"/>
      <c r="BW442" s="35"/>
      <c r="BX442" s="35"/>
      <c r="BY442" s="35"/>
      <c r="BZ442" s="35"/>
      <c r="CA442" s="35"/>
      <c r="CB442" s="35"/>
      <c r="CC442" s="35"/>
      <c r="CD442" s="35"/>
      <c r="CE442" s="35"/>
      <c r="CF442" s="35"/>
      <c r="CG442" s="35"/>
      <c r="CH442" s="35"/>
    </row>
    <row r="443" spans="1:86" ht="15.6" x14ac:dyDescent="0.3">
      <c r="A443" s="35"/>
      <c r="B443" s="86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112" t="str">
        <f>IFERROR(IF((Q442+1)&gt;=Template!$C$5,"-",Q442+1),"-")</f>
        <v>-</v>
      </c>
      <c r="R443" s="89">
        <f>IFERROR(_xll.EfirEndOfDay($E$5,Q443,"LAST","LAST_TRADE_DATE"),0)</f>
        <v>0</v>
      </c>
      <c r="S443" s="35"/>
      <c r="T443" s="17">
        <f t="shared" si="889"/>
        <v>46459</v>
      </c>
      <c r="U443" s="216">
        <f t="shared" si="882"/>
        <v>6</v>
      </c>
      <c r="V443" s="216">
        <f t="shared" si="889"/>
        <v>438</v>
      </c>
      <c r="W443" s="16">
        <f t="shared" si="896"/>
        <v>1.2</v>
      </c>
      <c r="X443" s="16" t="e">
        <f>IF(Template!$F$7="Linear interpolation",LinInterp($I$5:$I$22,$G$5:$G$22,W443),CubicSpline($I$5:$I$22,$G$5:$G$22,W443))</f>
        <v>#VALUE!</v>
      </c>
      <c r="Y443" s="221" t="e">
        <f t="shared" si="883"/>
        <v>#VALUE!</v>
      </c>
      <c r="Z443" s="221" t="e">
        <f>Y443/PRODUCT($AA$6:AA442)</f>
        <v>#VALUE!</v>
      </c>
      <c r="AA443" s="16" t="e">
        <f t="shared" si="890"/>
        <v>#VALUE!</v>
      </c>
      <c r="AB443" s="10" t="e">
        <f t="shared" si="891"/>
        <v>#VALUE!</v>
      </c>
      <c r="AC443" s="90">
        <f t="shared" si="884"/>
        <v>443</v>
      </c>
      <c r="AD443" s="17">
        <f t="shared" si="892"/>
        <v>46436</v>
      </c>
      <c r="AE443" s="16" t="e">
        <f t="shared" si="885"/>
        <v>#VALUE!</v>
      </c>
      <c r="AF443" s="10">
        <f ca="1">IFERROR(AVERAGE(INDIRECT("AE"&amp;AC443-Template!$F$10+1):INDIRECT("AE"&amp;AC443)),0)</f>
        <v>0</v>
      </c>
      <c r="AG443" s="35"/>
      <c r="AH443" s="86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/>
      <c r="AU443" s="35"/>
      <c r="AV443" s="35"/>
      <c r="AW443" s="112" t="str">
        <f>IFERROR(IF((AW442+1)&gt;=Template!$C$5,"-",AW442+1),"-")</f>
        <v>-</v>
      </c>
      <c r="AX443" s="89">
        <f>IFERROR(_xll.EfirEndOfDay(3342963,AW443,"LAST","LAST_TRADE_DATE",,,,0),0)</f>
        <v>0</v>
      </c>
      <c r="AY443" s="35"/>
      <c r="AZ443" s="17">
        <f t="shared" ref="AZ443" si="1004">AZ442+1</f>
        <v>46459</v>
      </c>
      <c r="BA443" s="216">
        <f t="shared" si="908"/>
        <v>6</v>
      </c>
      <c r="BB443" s="216">
        <f t="shared" ref="BB443" si="1005">BB442+1</f>
        <v>438</v>
      </c>
      <c r="BC443" s="16">
        <f t="shared" si="910"/>
        <v>1.2</v>
      </c>
      <c r="BD443" s="16">
        <f>IF(Template!$F$7="Linear interpolation",LinInterp($AO$5:$AO$18,$AM$5:$AM$18,BC443),CubicSpline($AO$5:$AO$18,$AM$5:$AM$18,BC443))</f>
        <v>15.056854295551286</v>
      </c>
      <c r="BE443" s="221">
        <f t="shared" si="989"/>
        <v>1.1833003562379099</v>
      </c>
      <c r="BF443" s="221">
        <f>BE443/PRODUCT($BG$6:BG442)</f>
        <v>1.00036206070238</v>
      </c>
      <c r="BG443" s="16">
        <f t="shared" si="911"/>
        <v>1.0003623795206744</v>
      </c>
      <c r="BH443" s="10">
        <f t="shared" si="912"/>
        <v>13.226852504616193</v>
      </c>
      <c r="BI443" s="90"/>
      <c r="BJ443" s="17">
        <f t="shared" si="895"/>
        <v>46436</v>
      </c>
      <c r="BK443" s="16">
        <f t="shared" si="888"/>
        <v>13.48093373381154</v>
      </c>
      <c r="BL443" s="10">
        <f ca="1">IFERROR(AVERAGE(INDIRECT("BK"&amp;AC443-Template!$F$10+1):INDIRECT("BK"&amp;AC443)),0)</f>
        <v>13.644069459490838</v>
      </c>
      <c r="BM443" s="35"/>
      <c r="BN443" s="86"/>
      <c r="BO443" s="35"/>
      <c r="BP443" s="35"/>
      <c r="BQ443" s="35"/>
      <c r="BR443" s="35"/>
      <c r="BS443" s="35"/>
      <c r="BT443" s="35"/>
      <c r="BU443" s="35"/>
      <c r="BV443" s="35"/>
      <c r="BW443" s="35"/>
      <c r="BX443" s="35"/>
      <c r="BY443" s="35"/>
      <c r="BZ443" s="35"/>
      <c r="CA443" s="35"/>
      <c r="CB443" s="35"/>
      <c r="CC443" s="35"/>
      <c r="CD443" s="35"/>
      <c r="CE443" s="35"/>
      <c r="CF443" s="35"/>
      <c r="CG443" s="35"/>
      <c r="CH443" s="35"/>
    </row>
    <row r="444" spans="1:86" ht="15.6" x14ac:dyDescent="0.3">
      <c r="A444" s="35"/>
      <c r="B444" s="86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112" t="str">
        <f>IFERROR(IF((Q443+1)&gt;=Template!$C$5,"-",Q443+1),"-")</f>
        <v>-</v>
      </c>
      <c r="R444" s="89">
        <f>IFERROR(_xll.EfirEndOfDay($E$5,Q444,"LAST","LAST_TRADE_DATE"),0)</f>
        <v>0</v>
      </c>
      <c r="S444" s="35"/>
      <c r="T444" s="17">
        <f t="shared" si="889"/>
        <v>46460</v>
      </c>
      <c r="U444" s="216">
        <f t="shared" si="882"/>
        <v>7</v>
      </c>
      <c r="V444" s="216">
        <f t="shared" si="889"/>
        <v>439</v>
      </c>
      <c r="W444" s="16">
        <f t="shared" si="896"/>
        <v>1.2027397260273973</v>
      </c>
      <c r="X444" s="16" t="e">
        <f>IF(Template!$F$7="Linear interpolation",LinInterp($I$5:$I$22,$G$5:$G$22,W444),CubicSpline($I$5:$I$22,$G$5:$G$22,W444))</f>
        <v>#VALUE!</v>
      </c>
      <c r="Y444" s="221" t="e">
        <f t="shared" si="883"/>
        <v>#VALUE!</v>
      </c>
      <c r="Z444" s="221" t="e">
        <f>Y444/PRODUCT($AA$6:AA443)</f>
        <v>#VALUE!</v>
      </c>
      <c r="AA444" s="16" t="e">
        <f t="shared" si="890"/>
        <v>#VALUE!</v>
      </c>
      <c r="AB444" s="10" t="e">
        <f t="shared" si="891"/>
        <v>#VALUE!</v>
      </c>
      <c r="AC444" s="90">
        <f t="shared" si="884"/>
        <v>444</v>
      </c>
      <c r="AD444" s="17">
        <f t="shared" si="892"/>
        <v>46437</v>
      </c>
      <c r="AE444" s="16" t="e">
        <f t="shared" si="885"/>
        <v>#VALUE!</v>
      </c>
      <c r="AF444" s="10">
        <f ca="1">IFERROR(AVERAGE(INDIRECT("AE"&amp;AC444-Template!$F$10+1):INDIRECT("AE"&amp;AC444)),0)</f>
        <v>0</v>
      </c>
      <c r="AG444" s="35"/>
      <c r="AH444" s="86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  <c r="AU444" s="35"/>
      <c r="AV444" s="35"/>
      <c r="AW444" s="112" t="str">
        <f>IFERROR(IF((AW443+1)&gt;=Template!$C$5,"-",AW443+1),"-")</f>
        <v>-</v>
      </c>
      <c r="AX444" s="89">
        <f>IFERROR(_xll.EfirEndOfDay(3342963,AW444,"LAST","LAST_TRADE_DATE",,,,0),0)</f>
        <v>0</v>
      </c>
      <c r="AY444" s="35"/>
      <c r="AZ444" s="17">
        <f t="shared" ref="AZ444" si="1006">AZ443+1</f>
        <v>46460</v>
      </c>
      <c r="BA444" s="216">
        <f t="shared" si="908"/>
        <v>7</v>
      </c>
      <c r="BB444" s="216">
        <f t="shared" ref="BB444" si="1007">BB443+1</f>
        <v>439</v>
      </c>
      <c r="BC444" s="16">
        <f t="shared" si="910"/>
        <v>1.2027397260273973</v>
      </c>
      <c r="BD444" s="16">
        <f>IF(Template!$F$7="Linear interpolation",LinInterp($AO$5:$AO$18,$AM$5:$AM$18,BC444),CubicSpline($AO$5:$AO$18,$AM$5:$AM$18,BC444))</f>
        <v>15.054693570943947</v>
      </c>
      <c r="BE444" s="221">
        <f t="shared" si="989"/>
        <v>1.1837284054100208</v>
      </c>
      <c r="BF444" s="221">
        <f>BE444/PRODUCT($BG$6:BG443)</f>
        <v>1.0003614229576587</v>
      </c>
      <c r="BG444" s="16">
        <f t="shared" si="911"/>
        <v>1.0003623795206744</v>
      </c>
      <c r="BH444" s="10">
        <f t="shared" si="912"/>
        <v>13.226852504616193</v>
      </c>
      <c r="BI444" s="90"/>
      <c r="BJ444" s="17">
        <f t="shared" si="895"/>
        <v>46437</v>
      </c>
      <c r="BK444" s="16">
        <f t="shared" si="888"/>
        <v>13.469500004247848</v>
      </c>
      <c r="BL444" s="10">
        <f ca="1">IFERROR(AVERAGE(INDIRECT("BK"&amp;AC444-Template!$F$10+1):INDIRECT("BK"&amp;AC444)),0)</f>
        <v>13.632907976663125</v>
      </c>
      <c r="BM444" s="35"/>
      <c r="BN444" s="86"/>
      <c r="BO444" s="35"/>
      <c r="BP444" s="35"/>
      <c r="BQ444" s="35"/>
      <c r="BR444" s="35"/>
      <c r="BS444" s="35"/>
      <c r="BT444" s="35"/>
      <c r="BU444" s="35"/>
      <c r="BV444" s="35"/>
      <c r="BW444" s="35"/>
      <c r="BX444" s="35"/>
      <c r="BY444" s="35"/>
      <c r="BZ444" s="35"/>
      <c r="CA444" s="35"/>
      <c r="CB444" s="35"/>
      <c r="CC444" s="35"/>
      <c r="CD444" s="35"/>
      <c r="CE444" s="35"/>
      <c r="CF444" s="35"/>
      <c r="CG444" s="35"/>
      <c r="CH444" s="35"/>
    </row>
    <row r="445" spans="1:86" ht="15.6" x14ac:dyDescent="0.3">
      <c r="A445" s="35"/>
      <c r="B445" s="86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112" t="str">
        <f>IFERROR(IF((Q444+1)&gt;=Template!$C$5,"-",Q444+1),"-")</f>
        <v>-</v>
      </c>
      <c r="R445" s="89">
        <f>IFERROR(_xll.EfirEndOfDay($E$5,Q445,"LAST","LAST_TRADE_DATE"),0)</f>
        <v>0</v>
      </c>
      <c r="S445" s="35"/>
      <c r="T445" s="17">
        <f t="shared" si="889"/>
        <v>46461</v>
      </c>
      <c r="U445" s="216">
        <f t="shared" si="882"/>
        <v>1</v>
      </c>
      <c r="V445" s="216">
        <f t="shared" si="889"/>
        <v>440</v>
      </c>
      <c r="W445" s="16">
        <f t="shared" si="896"/>
        <v>1.2054794520547945</v>
      </c>
      <c r="X445" s="16" t="e">
        <f>IF(Template!$F$7="Linear interpolation",LinInterp($I$5:$I$22,$G$5:$G$22,W445),CubicSpline($I$5:$I$22,$G$5:$G$22,W445))</f>
        <v>#VALUE!</v>
      </c>
      <c r="Y445" s="221" t="e">
        <f t="shared" si="883"/>
        <v>#VALUE!</v>
      </c>
      <c r="Z445" s="221" t="e">
        <f>Y445/PRODUCT($AA$6:AA444)</f>
        <v>#VALUE!</v>
      </c>
      <c r="AA445" s="16" t="e">
        <f t="shared" si="890"/>
        <v>#VALUE!</v>
      </c>
      <c r="AB445" s="10" t="e">
        <f t="shared" si="891"/>
        <v>#VALUE!</v>
      </c>
      <c r="AC445" s="90">
        <f t="shared" si="884"/>
        <v>445</v>
      </c>
      <c r="AD445" s="17">
        <f t="shared" si="892"/>
        <v>46438</v>
      </c>
      <c r="AE445" s="16" t="e">
        <f t="shared" si="885"/>
        <v>#VALUE!</v>
      </c>
      <c r="AF445" s="10">
        <f ca="1">IFERROR(AVERAGE(INDIRECT("AE"&amp;AC445-Template!$F$10+1):INDIRECT("AE"&amp;AC445)),0)</f>
        <v>0</v>
      </c>
      <c r="AG445" s="35"/>
      <c r="AH445" s="86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  <c r="AU445" s="35"/>
      <c r="AV445" s="35"/>
      <c r="AW445" s="112" t="str">
        <f>IFERROR(IF((AW444+1)&gt;=Template!$C$5,"-",AW444+1),"-")</f>
        <v>-</v>
      </c>
      <c r="AX445" s="89">
        <f>IFERROR(_xll.EfirEndOfDay(3342963,AW445,"LAST","LAST_TRADE_DATE",,,,0),0)</f>
        <v>0</v>
      </c>
      <c r="AY445" s="35"/>
      <c r="AZ445" s="17">
        <f t="shared" ref="AZ445" si="1008">AZ444+1</f>
        <v>46461</v>
      </c>
      <c r="BA445" s="216">
        <f t="shared" si="908"/>
        <v>1</v>
      </c>
      <c r="BB445" s="216">
        <f t="shared" ref="BB445" si="1009">BB444+1</f>
        <v>440</v>
      </c>
      <c r="BC445" s="16">
        <f t="shared" si="910"/>
        <v>1.2054794520547945</v>
      </c>
      <c r="BD445" s="16">
        <f>IF(Template!$F$7="Linear interpolation",LinInterp($AO$5:$AO$18,$AM$5:$AM$18,BC445),CubicSpline($AO$5:$AO$18,$AM$5:$AM$18,BC445))</f>
        <v>15.052512271208606</v>
      </c>
      <c r="BE445" s="221">
        <f t="shared" si="989"/>
        <v>1.1841562317895555</v>
      </c>
      <c r="BF445" s="221">
        <f>BE445/PRODUCT($BG$6:BG444)</f>
        <v>1.0003604661912771</v>
      </c>
      <c r="BG445" s="16">
        <f t="shared" si="911"/>
        <v>1.0003604661912771</v>
      </c>
      <c r="BH445" s="10">
        <f t="shared" si="912"/>
        <v>13.157015981612453</v>
      </c>
      <c r="BI445" s="90"/>
      <c r="BJ445" s="17">
        <f t="shared" si="895"/>
        <v>46438</v>
      </c>
      <c r="BK445" s="16">
        <f t="shared" si="888"/>
        <v>13.469500004247848</v>
      </c>
      <c r="BL445" s="10">
        <f ca="1">IFERROR(AVERAGE(INDIRECT("BK"&amp;AC445-Template!$F$10+1):INDIRECT("BK"&amp;AC445)),0)</f>
        <v>13.62210740633345</v>
      </c>
      <c r="BM445" s="35"/>
      <c r="BN445" s="86"/>
      <c r="BO445" s="35"/>
      <c r="BP445" s="35"/>
      <c r="BQ445" s="35"/>
      <c r="BR445" s="35"/>
      <c r="BS445" s="35"/>
      <c r="BT445" s="35"/>
      <c r="BU445" s="35"/>
      <c r="BV445" s="35"/>
      <c r="BW445" s="35"/>
      <c r="BX445" s="35"/>
      <c r="BY445" s="35"/>
      <c r="BZ445" s="35"/>
      <c r="CA445" s="35"/>
      <c r="CB445" s="35"/>
      <c r="CC445" s="35"/>
      <c r="CD445" s="35"/>
      <c r="CE445" s="35"/>
      <c r="CF445" s="35"/>
      <c r="CG445" s="35"/>
      <c r="CH445" s="35"/>
    </row>
    <row r="446" spans="1:86" ht="15.6" x14ac:dyDescent="0.3">
      <c r="A446" s="35"/>
      <c r="B446" s="86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112" t="str">
        <f>IFERROR(IF((Q445+1)&gt;=Template!$C$5,"-",Q445+1),"-")</f>
        <v>-</v>
      </c>
      <c r="R446" s="89">
        <f>IFERROR(_xll.EfirEndOfDay($E$5,Q446,"LAST","LAST_TRADE_DATE"),0)</f>
        <v>0</v>
      </c>
      <c r="S446" s="35"/>
      <c r="T446" s="17">
        <f t="shared" si="889"/>
        <v>46462</v>
      </c>
      <c r="U446" s="216">
        <f t="shared" si="882"/>
        <v>2</v>
      </c>
      <c r="V446" s="216">
        <f t="shared" si="889"/>
        <v>441</v>
      </c>
      <c r="W446" s="16">
        <f t="shared" si="896"/>
        <v>1.2082191780821918</v>
      </c>
      <c r="X446" s="16" t="e">
        <f>IF(Template!$F$7="Linear interpolation",LinInterp($I$5:$I$22,$G$5:$G$22,W446),CubicSpline($I$5:$I$22,$G$5:$G$22,W446))</f>
        <v>#VALUE!</v>
      </c>
      <c r="Y446" s="221" t="e">
        <f t="shared" si="883"/>
        <v>#VALUE!</v>
      </c>
      <c r="Z446" s="221" t="e">
        <f>Y446/PRODUCT($AA$6:AA445)</f>
        <v>#VALUE!</v>
      </c>
      <c r="AA446" s="16" t="e">
        <f t="shared" si="890"/>
        <v>#VALUE!</v>
      </c>
      <c r="AB446" s="10" t="e">
        <f t="shared" si="891"/>
        <v>#VALUE!</v>
      </c>
      <c r="AC446" s="90">
        <f t="shared" si="884"/>
        <v>446</v>
      </c>
      <c r="AD446" s="17">
        <f t="shared" si="892"/>
        <v>46439</v>
      </c>
      <c r="AE446" s="16" t="e">
        <f t="shared" si="885"/>
        <v>#VALUE!</v>
      </c>
      <c r="AF446" s="10">
        <f ca="1">IFERROR(AVERAGE(INDIRECT("AE"&amp;AC446-Template!$F$10+1):INDIRECT("AE"&amp;AC446)),0)</f>
        <v>0</v>
      </c>
      <c r="AG446" s="35"/>
      <c r="AH446" s="86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  <c r="AU446" s="35"/>
      <c r="AV446" s="35"/>
      <c r="AW446" s="112" t="str">
        <f>IFERROR(IF((AW445+1)&gt;=Template!$C$5,"-",AW445+1),"-")</f>
        <v>-</v>
      </c>
      <c r="AX446" s="89">
        <f>IFERROR(_xll.EfirEndOfDay(3342963,AW446,"LAST","LAST_TRADE_DATE",,,,0),0)</f>
        <v>0</v>
      </c>
      <c r="AY446" s="35"/>
      <c r="AZ446" s="17">
        <f t="shared" ref="AZ446" si="1010">AZ445+1</f>
        <v>46462</v>
      </c>
      <c r="BA446" s="216">
        <f t="shared" si="908"/>
        <v>2</v>
      </c>
      <c r="BB446" s="216">
        <f t="shared" ref="BB446" si="1011">BB445+1</f>
        <v>441</v>
      </c>
      <c r="BC446" s="16">
        <f t="shared" si="910"/>
        <v>1.2082191780821918</v>
      </c>
      <c r="BD446" s="16">
        <f>IF(Template!$F$7="Linear interpolation",LinInterp($AO$5:$AO$18,$AM$5:$AM$18,BC446),CubicSpline($AO$5:$AO$18,$AM$5:$AM$18,BC446))</f>
        <v>15.050310529833171</v>
      </c>
      <c r="BE446" s="221">
        <f t="shared" si="989"/>
        <v>1.1845838349244928</v>
      </c>
      <c r="BF446" s="221">
        <f>BE446/PRODUCT($BG$6:BG445)</f>
        <v>1.0003611036478617</v>
      </c>
      <c r="BG446" s="16">
        <f t="shared" si="911"/>
        <v>1.0003611036478617</v>
      </c>
      <c r="BH446" s="10">
        <f t="shared" si="912"/>
        <v>13.18028314695141</v>
      </c>
      <c r="BI446" s="90"/>
      <c r="BJ446" s="17">
        <f t="shared" si="895"/>
        <v>46439</v>
      </c>
      <c r="BK446" s="16">
        <f t="shared" si="888"/>
        <v>13.469500004247848</v>
      </c>
      <c r="BL446" s="10">
        <f ca="1">IFERROR(AVERAGE(INDIRECT("BK"&amp;AC446-Template!$F$10+1):INDIRECT("BK"&amp;AC446)),0)</f>
        <v>13.611668658669654</v>
      </c>
      <c r="BM446" s="35"/>
      <c r="BN446" s="86"/>
      <c r="BO446" s="35"/>
      <c r="BP446" s="35"/>
      <c r="BQ446" s="35"/>
      <c r="BR446" s="35"/>
      <c r="BS446" s="35"/>
      <c r="BT446" s="35"/>
      <c r="BU446" s="35"/>
      <c r="BV446" s="35"/>
      <c r="BW446" s="35"/>
      <c r="BX446" s="35"/>
      <c r="BY446" s="35"/>
      <c r="BZ446" s="35"/>
      <c r="CA446" s="35"/>
      <c r="CB446" s="35"/>
      <c r="CC446" s="35"/>
      <c r="CD446" s="35"/>
      <c r="CE446" s="35"/>
      <c r="CF446" s="35"/>
      <c r="CG446" s="35"/>
      <c r="CH446" s="35"/>
    </row>
    <row r="447" spans="1:86" ht="15.6" x14ac:dyDescent="0.3">
      <c r="A447" s="35"/>
      <c r="B447" s="86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112" t="str">
        <f>IFERROR(IF((Q446+1)&gt;=Template!$C$5,"-",Q446+1),"-")</f>
        <v>-</v>
      </c>
      <c r="R447" s="89">
        <f>IFERROR(_xll.EfirEndOfDay($E$5,Q447,"LAST","LAST_TRADE_DATE"),0)</f>
        <v>0</v>
      </c>
      <c r="S447" s="35"/>
      <c r="T447" s="17">
        <f t="shared" si="889"/>
        <v>46463</v>
      </c>
      <c r="U447" s="216">
        <f t="shared" si="882"/>
        <v>3</v>
      </c>
      <c r="V447" s="216">
        <f t="shared" si="889"/>
        <v>442</v>
      </c>
      <c r="W447" s="16">
        <f t="shared" si="896"/>
        <v>1.210958904109589</v>
      </c>
      <c r="X447" s="16" t="e">
        <f>IF(Template!$F$7="Linear interpolation",LinInterp($I$5:$I$22,$G$5:$G$22,W447),CubicSpline($I$5:$I$22,$G$5:$G$22,W447))</f>
        <v>#VALUE!</v>
      </c>
      <c r="Y447" s="221" t="e">
        <f t="shared" si="883"/>
        <v>#VALUE!</v>
      </c>
      <c r="Z447" s="221" t="e">
        <f>Y447/PRODUCT($AA$6:AA446)</f>
        <v>#VALUE!</v>
      </c>
      <c r="AA447" s="16" t="e">
        <f t="shared" si="890"/>
        <v>#VALUE!</v>
      </c>
      <c r="AB447" s="10" t="e">
        <f t="shared" si="891"/>
        <v>#VALUE!</v>
      </c>
      <c r="AC447" s="90">
        <f t="shared" si="884"/>
        <v>447</v>
      </c>
      <c r="AD447" s="17">
        <f t="shared" si="892"/>
        <v>46440</v>
      </c>
      <c r="AE447" s="16" t="e">
        <f t="shared" si="885"/>
        <v>#VALUE!</v>
      </c>
      <c r="AF447" s="10">
        <f ca="1">IFERROR(AVERAGE(INDIRECT("AE"&amp;AC447-Template!$F$10+1):INDIRECT("AE"&amp;AC447)),0)</f>
        <v>0</v>
      </c>
      <c r="AG447" s="35"/>
      <c r="AH447" s="86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  <c r="AU447" s="35"/>
      <c r="AV447" s="35"/>
      <c r="AW447" s="112" t="str">
        <f>IFERROR(IF((AW446+1)&gt;=Template!$C$5,"-",AW446+1),"-")</f>
        <v>-</v>
      </c>
      <c r="AX447" s="89">
        <f>IFERROR(_xll.EfirEndOfDay(3342963,AW447,"LAST","LAST_TRADE_DATE",,,,0),0)</f>
        <v>0</v>
      </c>
      <c r="AY447" s="35"/>
      <c r="AZ447" s="17">
        <f t="shared" ref="AZ447" si="1012">AZ446+1</f>
        <v>46463</v>
      </c>
      <c r="BA447" s="216">
        <f t="shared" si="908"/>
        <v>3</v>
      </c>
      <c r="BB447" s="216">
        <f t="shared" ref="BB447" si="1013">BB446+1</f>
        <v>442</v>
      </c>
      <c r="BC447" s="16">
        <f t="shared" si="910"/>
        <v>1.210958904109589</v>
      </c>
      <c r="BD447" s="16">
        <f>IF(Template!$F$7="Linear interpolation",LinInterp($AO$5:$AO$18,$AM$5:$AM$18,BC447),CubicSpline($AO$5:$AO$18,$AM$5:$AM$18,BC447))</f>
        <v>15.048088480305552</v>
      </c>
      <c r="BE447" s="221">
        <f t="shared" si="989"/>
        <v>1.1850112143776801</v>
      </c>
      <c r="BF447" s="221">
        <f>BE447/PRODUCT($BG$6:BG446)</f>
        <v>1.000360784471801</v>
      </c>
      <c r="BG447" s="16">
        <f t="shared" si="911"/>
        <v>1.000360784471801</v>
      </c>
      <c r="BH447" s="10">
        <f t="shared" si="912"/>
        <v>13.168633220736137</v>
      </c>
      <c r="BI447" s="90"/>
      <c r="BJ447" s="17">
        <f t="shared" si="895"/>
        <v>46440</v>
      </c>
      <c r="BK447" s="16">
        <f t="shared" si="888"/>
        <v>13.400759477798729</v>
      </c>
      <c r="BL447" s="10">
        <f ca="1">IFERROR(AVERAGE(INDIRECT("BK"&amp;AC447-Template!$F$10+1):INDIRECT("BK"&amp;AC447)),0)</f>
        <v>13.598938560124218</v>
      </c>
      <c r="BM447" s="35"/>
      <c r="BN447" s="86"/>
      <c r="BO447" s="35"/>
      <c r="BP447" s="35"/>
      <c r="BQ447" s="35"/>
      <c r="BR447" s="35"/>
      <c r="BS447" s="35"/>
      <c r="BT447" s="35"/>
      <c r="BU447" s="35"/>
      <c r="BV447" s="35"/>
      <c r="BW447" s="35"/>
      <c r="BX447" s="35"/>
      <c r="BY447" s="35"/>
      <c r="BZ447" s="35"/>
      <c r="CA447" s="35"/>
      <c r="CB447" s="35"/>
      <c r="CC447" s="35"/>
      <c r="CD447" s="35"/>
      <c r="CE447" s="35"/>
      <c r="CF447" s="35"/>
      <c r="CG447" s="35"/>
      <c r="CH447" s="35"/>
    </row>
    <row r="448" spans="1:86" ht="15.6" x14ac:dyDescent="0.3">
      <c r="A448" s="35"/>
      <c r="B448" s="86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112" t="str">
        <f>IFERROR(IF((Q447+1)&gt;=Template!$C$5,"-",Q447+1),"-")</f>
        <v>-</v>
      </c>
      <c r="R448" s="89">
        <f>IFERROR(_xll.EfirEndOfDay($E$5,Q448,"LAST","LAST_TRADE_DATE"),0)</f>
        <v>0</v>
      </c>
      <c r="S448" s="35"/>
      <c r="T448" s="17">
        <f t="shared" si="889"/>
        <v>46464</v>
      </c>
      <c r="U448" s="216">
        <f t="shared" si="882"/>
        <v>4</v>
      </c>
      <c r="V448" s="216">
        <f t="shared" si="889"/>
        <v>443</v>
      </c>
      <c r="W448" s="16">
        <f t="shared" si="896"/>
        <v>1.2136986301369863</v>
      </c>
      <c r="X448" s="16" t="e">
        <f>IF(Template!$F$7="Linear interpolation",LinInterp($I$5:$I$22,$G$5:$G$22,W448),CubicSpline($I$5:$I$22,$G$5:$G$22,W448))</f>
        <v>#VALUE!</v>
      </c>
      <c r="Y448" s="221" t="e">
        <f t="shared" si="883"/>
        <v>#VALUE!</v>
      </c>
      <c r="Z448" s="221" t="e">
        <f>Y448/PRODUCT($AA$6:AA447)</f>
        <v>#VALUE!</v>
      </c>
      <c r="AA448" s="16" t="e">
        <f t="shared" si="890"/>
        <v>#VALUE!</v>
      </c>
      <c r="AB448" s="10" t="e">
        <f t="shared" si="891"/>
        <v>#VALUE!</v>
      </c>
      <c r="AC448" s="90">
        <f t="shared" si="884"/>
        <v>448</v>
      </c>
      <c r="AD448" s="17">
        <f t="shared" si="892"/>
        <v>46441</v>
      </c>
      <c r="AE448" s="16" t="e">
        <f t="shared" si="885"/>
        <v>#VALUE!</v>
      </c>
      <c r="AF448" s="10">
        <f ca="1">IFERROR(AVERAGE(INDIRECT("AE"&amp;AC448-Template!$F$10+1):INDIRECT("AE"&amp;AC448)),0)</f>
        <v>0</v>
      </c>
      <c r="AG448" s="35"/>
      <c r="AH448" s="86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112" t="str">
        <f>IFERROR(IF((AW447+1)&gt;=Template!$C$5,"-",AW447+1),"-")</f>
        <v>-</v>
      </c>
      <c r="AX448" s="89">
        <f>IFERROR(_xll.EfirEndOfDay(3342963,AW448,"LAST","LAST_TRADE_DATE",,,,0),0)</f>
        <v>0</v>
      </c>
      <c r="AY448" s="35"/>
      <c r="AZ448" s="17">
        <f t="shared" ref="AZ448" si="1014">AZ447+1</f>
        <v>46464</v>
      </c>
      <c r="BA448" s="216">
        <f t="shared" si="908"/>
        <v>4</v>
      </c>
      <c r="BB448" s="216">
        <f t="shared" ref="BB448" si="1015">BB447+1</f>
        <v>443</v>
      </c>
      <c r="BC448" s="16">
        <f t="shared" si="910"/>
        <v>1.2136986301369863</v>
      </c>
      <c r="BD448" s="16">
        <f>IF(Template!$F$7="Linear interpolation",LinInterp($AO$5:$AO$18,$AM$5:$AM$18,BC448),CubicSpline($AO$5:$AO$18,$AM$5:$AM$18,BC448))</f>
        <v>15.045846256113659</v>
      </c>
      <c r="BE448" s="221">
        <f t="shared" si="989"/>
        <v>1.1854383697268631</v>
      </c>
      <c r="BF448" s="221">
        <f>BE448/PRODUCT($BG$6:BG447)</f>
        <v>1.0003604652377973</v>
      </c>
      <c r="BG448" s="16">
        <f t="shared" si="911"/>
        <v>1.0003604652377973</v>
      </c>
      <c r="BH448" s="10">
        <f t="shared" si="912"/>
        <v>13.156981179601956</v>
      </c>
      <c r="BI448" s="90"/>
      <c r="BJ448" s="17">
        <f t="shared" si="895"/>
        <v>46441</v>
      </c>
      <c r="BK448" s="16">
        <f t="shared" si="888"/>
        <v>13.423629187824471</v>
      </c>
      <c r="BL448" s="10">
        <f ca="1">IFERROR(AVERAGE(INDIRECT("BK"&amp;AC448-Template!$F$10+1):INDIRECT("BK"&amp;AC448)),0)</f>
        <v>13.586970785246306</v>
      </c>
      <c r="BM448" s="35"/>
      <c r="BN448" s="86"/>
      <c r="BO448" s="35"/>
      <c r="BP448" s="35"/>
      <c r="BQ448" s="35"/>
      <c r="BR448" s="35"/>
      <c r="BS448" s="35"/>
      <c r="BT448" s="35"/>
      <c r="BU448" s="35"/>
      <c r="BV448" s="35"/>
      <c r="BW448" s="35"/>
      <c r="BX448" s="35"/>
      <c r="BY448" s="35"/>
      <c r="BZ448" s="35"/>
      <c r="CA448" s="35"/>
      <c r="CB448" s="35"/>
      <c r="CC448" s="35"/>
      <c r="CD448" s="35"/>
      <c r="CE448" s="35"/>
      <c r="CF448" s="35"/>
      <c r="CG448" s="35"/>
      <c r="CH448" s="35"/>
    </row>
    <row r="449" spans="1:86" ht="15.6" x14ac:dyDescent="0.3">
      <c r="A449" s="35"/>
      <c r="B449" s="86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112" t="str">
        <f>IFERROR(IF((Q448+1)&gt;=Template!$C$5,"-",Q448+1),"-")</f>
        <v>-</v>
      </c>
      <c r="R449" s="89">
        <f>IFERROR(_xll.EfirEndOfDay($E$5,Q449,"LAST","LAST_TRADE_DATE"),0)</f>
        <v>0</v>
      </c>
      <c r="S449" s="35"/>
      <c r="T449" s="17">
        <f t="shared" si="889"/>
        <v>46465</v>
      </c>
      <c r="U449" s="216">
        <f t="shared" si="882"/>
        <v>5</v>
      </c>
      <c r="V449" s="216">
        <f t="shared" si="889"/>
        <v>444</v>
      </c>
      <c r="W449" s="16">
        <f t="shared" si="896"/>
        <v>1.2164383561643837</v>
      </c>
      <c r="X449" s="16" t="e">
        <f>IF(Template!$F$7="Linear interpolation",LinInterp($I$5:$I$22,$G$5:$G$22,W449),CubicSpline($I$5:$I$22,$G$5:$G$22,W449))</f>
        <v>#VALUE!</v>
      </c>
      <c r="Y449" s="221" t="e">
        <f t="shared" si="883"/>
        <v>#VALUE!</v>
      </c>
      <c r="Z449" s="221" t="e">
        <f>Y449/PRODUCT($AA$6:AA448)</f>
        <v>#VALUE!</v>
      </c>
      <c r="AA449" s="16" t="e">
        <f t="shared" si="890"/>
        <v>#VALUE!</v>
      </c>
      <c r="AB449" s="10" t="e">
        <f t="shared" si="891"/>
        <v>#VALUE!</v>
      </c>
      <c r="AC449" s="90">
        <f t="shared" si="884"/>
        <v>449</v>
      </c>
      <c r="AD449" s="17">
        <f t="shared" si="892"/>
        <v>46442</v>
      </c>
      <c r="AE449" s="16" t="e">
        <f t="shared" si="885"/>
        <v>#VALUE!</v>
      </c>
      <c r="AF449" s="10">
        <f ca="1">IFERROR(AVERAGE(INDIRECT("AE"&amp;AC449-Template!$F$10+1):INDIRECT("AE"&amp;AC449)),0)</f>
        <v>0</v>
      </c>
      <c r="AG449" s="35"/>
      <c r="AH449" s="86"/>
      <c r="AI449" s="35"/>
      <c r="AJ449" s="35"/>
      <c r="AK449" s="35"/>
      <c r="AL449" s="35"/>
      <c r="AM449" s="35"/>
      <c r="AN449" s="35"/>
      <c r="AO449" s="35"/>
      <c r="AP449" s="35"/>
      <c r="AQ449" s="35"/>
      <c r="AR449" s="35"/>
      <c r="AS449" s="35"/>
      <c r="AT449" s="35"/>
      <c r="AU449" s="35"/>
      <c r="AV449" s="35"/>
      <c r="AW449" s="112" t="str">
        <f>IFERROR(IF((AW448+1)&gt;=Template!$C$5,"-",AW448+1),"-")</f>
        <v>-</v>
      </c>
      <c r="AX449" s="89">
        <f>IFERROR(_xll.EfirEndOfDay(3342963,AW449,"LAST","LAST_TRADE_DATE",,,,0),0)</f>
        <v>0</v>
      </c>
      <c r="AY449" s="35"/>
      <c r="AZ449" s="17">
        <f t="shared" ref="AZ449" si="1016">AZ448+1</f>
        <v>46465</v>
      </c>
      <c r="BA449" s="216">
        <f t="shared" si="908"/>
        <v>5</v>
      </c>
      <c r="BB449" s="216">
        <f t="shared" ref="BB449" si="1017">BB448+1</f>
        <v>444</v>
      </c>
      <c r="BC449" s="16">
        <f t="shared" si="910"/>
        <v>1.2164383561643837</v>
      </c>
      <c r="BD449" s="16">
        <f>IF(Template!$F$7="Linear interpolation",LinInterp($AO$5:$AO$18,$AM$5:$AM$18,BC449),CubicSpline($AO$5:$AO$18,$AM$5:$AM$18,BC449))</f>
        <v>15.043583990745406</v>
      </c>
      <c r="BE449" s="221">
        <f t="shared" si="989"/>
        <v>1.1858653005647188</v>
      </c>
      <c r="BF449" s="221">
        <f>BE449/PRODUCT($BG$6:BG448)</f>
        <v>1.0003601459584559</v>
      </c>
      <c r="BG449" s="16">
        <f t="shared" si="911"/>
        <v>1.0003601459584559</v>
      </c>
      <c r="BH449" s="10">
        <f t="shared" si="912"/>
        <v>13.1453274836405</v>
      </c>
      <c r="BI449" s="90"/>
      <c r="BJ449" s="17">
        <f t="shared" si="895"/>
        <v>46442</v>
      </c>
      <c r="BK449" s="16">
        <f t="shared" si="888"/>
        <v>13.41212979980777</v>
      </c>
      <c r="BL449" s="10">
        <f ca="1">IFERROR(AVERAGE(INDIRECT("BK"&amp;AC449-Template!$F$10+1):INDIRECT("BK"&amp;AC449)),0)</f>
        <v>13.576799505671733</v>
      </c>
      <c r="BM449" s="35"/>
      <c r="BN449" s="86"/>
      <c r="BO449" s="35"/>
      <c r="BP449" s="35"/>
      <c r="BQ449" s="35"/>
      <c r="BR449" s="35"/>
      <c r="BS449" s="35"/>
      <c r="BT449" s="35"/>
      <c r="BU449" s="35"/>
      <c r="BV449" s="35"/>
      <c r="BW449" s="35"/>
      <c r="BX449" s="35"/>
      <c r="BY449" s="35"/>
      <c r="BZ449" s="35"/>
      <c r="CA449" s="35"/>
      <c r="CB449" s="35"/>
      <c r="CC449" s="35"/>
      <c r="CD449" s="35"/>
      <c r="CE449" s="35"/>
      <c r="CF449" s="35"/>
      <c r="CG449" s="35"/>
      <c r="CH449" s="35"/>
    </row>
    <row r="450" spans="1:86" ht="15.6" x14ac:dyDescent="0.3">
      <c r="A450" s="35"/>
      <c r="B450" s="86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112" t="str">
        <f>IFERROR(IF((Q449+1)&gt;=Template!$C$5,"-",Q449+1),"-")</f>
        <v>-</v>
      </c>
      <c r="R450" s="89">
        <f>IFERROR(_xll.EfirEndOfDay($E$5,Q450,"LAST","LAST_TRADE_DATE"),0)</f>
        <v>0</v>
      </c>
      <c r="S450" s="35"/>
      <c r="T450" s="17">
        <f t="shared" si="889"/>
        <v>46466</v>
      </c>
      <c r="U450" s="216">
        <f t="shared" si="882"/>
        <v>6</v>
      </c>
      <c r="V450" s="216">
        <f t="shared" si="889"/>
        <v>445</v>
      </c>
      <c r="W450" s="16">
        <f t="shared" si="896"/>
        <v>1.2191780821917808</v>
      </c>
      <c r="X450" s="16" t="e">
        <f>IF(Template!$F$7="Linear interpolation",LinInterp($I$5:$I$22,$G$5:$G$22,W450),CubicSpline($I$5:$I$22,$G$5:$G$22,W450))</f>
        <v>#VALUE!</v>
      </c>
      <c r="Y450" s="221" t="e">
        <f t="shared" si="883"/>
        <v>#VALUE!</v>
      </c>
      <c r="Z450" s="221" t="e">
        <f>Y450/PRODUCT($AA$6:AA449)</f>
        <v>#VALUE!</v>
      </c>
      <c r="AA450" s="16" t="e">
        <f t="shared" si="890"/>
        <v>#VALUE!</v>
      </c>
      <c r="AB450" s="10" t="e">
        <f t="shared" si="891"/>
        <v>#VALUE!</v>
      </c>
      <c r="AC450" s="90">
        <f t="shared" si="884"/>
        <v>450</v>
      </c>
      <c r="AD450" s="17">
        <f t="shared" si="892"/>
        <v>46443</v>
      </c>
      <c r="AE450" s="16" t="e">
        <f t="shared" si="885"/>
        <v>#VALUE!</v>
      </c>
      <c r="AF450" s="10">
        <f ca="1">IFERROR(AVERAGE(INDIRECT("AE"&amp;AC450-Template!$F$10+1):INDIRECT("AE"&amp;AC450)),0)</f>
        <v>0</v>
      </c>
      <c r="AG450" s="35"/>
      <c r="AH450" s="86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  <c r="AU450" s="35"/>
      <c r="AV450" s="35"/>
      <c r="AW450" s="112" t="str">
        <f>IFERROR(IF((AW449+1)&gt;=Template!$C$5,"-",AW449+1),"-")</f>
        <v>-</v>
      </c>
      <c r="AX450" s="89">
        <f>IFERROR(_xll.EfirEndOfDay(3342963,AW450,"LAST","LAST_TRADE_DATE",,,,0),0)</f>
        <v>0</v>
      </c>
      <c r="AY450" s="35"/>
      <c r="AZ450" s="17">
        <f t="shared" ref="AZ450" si="1018">AZ449+1</f>
        <v>46466</v>
      </c>
      <c r="BA450" s="216">
        <f t="shared" si="908"/>
        <v>6</v>
      </c>
      <c r="BB450" s="216">
        <f t="shared" ref="BB450" si="1019">BB449+1</f>
        <v>445</v>
      </c>
      <c r="BC450" s="16">
        <f t="shared" si="910"/>
        <v>1.2191780821917808</v>
      </c>
      <c r="BD450" s="16">
        <f>IF(Template!$F$7="Linear interpolation",LinInterp($AO$5:$AO$18,$AM$5:$AM$18,BC450),CubicSpline($AO$5:$AO$18,$AM$5:$AM$18,BC450))</f>
        <v>15.0413018176887</v>
      </c>
      <c r="BE450" s="221">
        <f t="shared" si="989"/>
        <v>1.1862920064988818</v>
      </c>
      <c r="BF450" s="221">
        <f>BE450/PRODUCT($BG$6:BG449)</f>
        <v>1.000359826646382</v>
      </c>
      <c r="BG450" s="16">
        <f t="shared" si="911"/>
        <v>1.0003601459584559</v>
      </c>
      <c r="BH450" s="10">
        <f t="shared" si="912"/>
        <v>13.1453274836405</v>
      </c>
      <c r="BI450" s="90"/>
      <c r="BJ450" s="17">
        <f t="shared" si="895"/>
        <v>46443</v>
      </c>
      <c r="BK450" s="16">
        <f t="shared" si="888"/>
        <v>13.400618654747509</v>
      </c>
      <c r="BL450" s="10">
        <f ca="1">IFERROR(AVERAGE(INDIRECT("BK"&amp;AC450-Template!$F$10+1):INDIRECT("BK"&amp;AC450)),0)</f>
        <v>13.565520801035472</v>
      </c>
      <c r="BM450" s="35"/>
      <c r="BN450" s="86"/>
      <c r="BO450" s="35"/>
      <c r="BP450" s="35"/>
      <c r="BQ450" s="35"/>
      <c r="BR450" s="35"/>
      <c r="BS450" s="35"/>
      <c r="BT450" s="35"/>
      <c r="BU450" s="35"/>
      <c r="BV450" s="35"/>
      <c r="BW450" s="35"/>
      <c r="BX450" s="35"/>
      <c r="BY450" s="35"/>
      <c r="BZ450" s="35"/>
      <c r="CA450" s="35"/>
      <c r="CB450" s="35"/>
      <c r="CC450" s="35"/>
      <c r="CD450" s="35"/>
      <c r="CE450" s="35"/>
      <c r="CF450" s="35"/>
      <c r="CG450" s="35"/>
      <c r="CH450" s="35"/>
    </row>
    <row r="451" spans="1:86" ht="15.6" x14ac:dyDescent="0.3">
      <c r="A451" s="35"/>
      <c r="B451" s="86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112" t="str">
        <f>IFERROR(IF((Q450+1)&gt;=Template!$C$5,"-",Q450+1),"-")</f>
        <v>-</v>
      </c>
      <c r="R451" s="89">
        <f>IFERROR(_xll.EfirEndOfDay($E$5,Q451,"LAST","LAST_TRADE_DATE"),0)</f>
        <v>0</v>
      </c>
      <c r="S451" s="35"/>
      <c r="T451" s="17">
        <f t="shared" si="889"/>
        <v>46467</v>
      </c>
      <c r="U451" s="216">
        <f t="shared" si="882"/>
        <v>7</v>
      </c>
      <c r="V451" s="216">
        <f t="shared" si="889"/>
        <v>446</v>
      </c>
      <c r="W451" s="16">
        <f t="shared" si="896"/>
        <v>1.2219178082191782</v>
      </c>
      <c r="X451" s="16" t="e">
        <f>IF(Template!$F$7="Linear interpolation",LinInterp($I$5:$I$22,$G$5:$G$22,W451),CubicSpline($I$5:$I$22,$G$5:$G$22,W451))</f>
        <v>#VALUE!</v>
      </c>
      <c r="Y451" s="221" t="e">
        <f t="shared" si="883"/>
        <v>#VALUE!</v>
      </c>
      <c r="Z451" s="221" t="e">
        <f>Y451/PRODUCT($AA$6:AA450)</f>
        <v>#VALUE!</v>
      </c>
      <c r="AA451" s="16" t="e">
        <f t="shared" si="890"/>
        <v>#VALUE!</v>
      </c>
      <c r="AB451" s="10" t="e">
        <f t="shared" si="891"/>
        <v>#VALUE!</v>
      </c>
      <c r="AC451" s="90">
        <f t="shared" si="884"/>
        <v>451</v>
      </c>
      <c r="AD451" s="17">
        <f t="shared" si="892"/>
        <v>46444</v>
      </c>
      <c r="AE451" s="16" t="e">
        <f t="shared" si="885"/>
        <v>#VALUE!</v>
      </c>
      <c r="AF451" s="10">
        <f ca="1">IFERROR(AVERAGE(INDIRECT("AE"&amp;AC451-Template!$F$10+1):INDIRECT("AE"&amp;AC451)),0)</f>
        <v>0</v>
      </c>
      <c r="AG451" s="35"/>
      <c r="AH451" s="86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  <c r="AU451" s="35"/>
      <c r="AV451" s="35"/>
      <c r="AW451" s="35"/>
      <c r="AX451" s="35"/>
      <c r="AY451" s="35"/>
      <c r="AZ451" s="17">
        <f t="shared" ref="AZ451" si="1020">AZ450+1</f>
        <v>46467</v>
      </c>
      <c r="BA451" s="216">
        <f t="shared" si="908"/>
        <v>7</v>
      </c>
      <c r="BB451" s="216">
        <f t="shared" ref="BB451" si="1021">BB450+1</f>
        <v>446</v>
      </c>
      <c r="BC451" s="16">
        <f t="shared" si="910"/>
        <v>1.2219178082191782</v>
      </c>
      <c r="BD451" s="16">
        <f>IF(Template!$F$7="Linear interpolation",LinInterp($AO$5:$AO$18,$AM$5:$AM$18,BC451),CubicSpline($AO$5:$AO$18,$AM$5:$AM$18,BC451))</f>
        <v>15.038999870431452</v>
      </c>
      <c r="BE451" s="221">
        <f t="shared" si="989"/>
        <v>1.1867184871519785</v>
      </c>
      <c r="BF451" s="221">
        <f>BE451/PRODUCT($BG$6:BG450)</f>
        <v>1.0003591880023159</v>
      </c>
      <c r="BG451" s="16">
        <f t="shared" si="911"/>
        <v>1.0003601459584559</v>
      </c>
      <c r="BH451" s="10">
        <f t="shared" si="912"/>
        <v>13.1453274836405</v>
      </c>
      <c r="BI451" s="90"/>
      <c r="BJ451" s="17">
        <f t="shared" si="895"/>
        <v>46444</v>
      </c>
      <c r="BK451" s="16">
        <f t="shared" si="888"/>
        <v>13.389096211000929</v>
      </c>
      <c r="BL451" s="10">
        <f ca="1">IFERROR(AVERAGE(INDIRECT("BK"&amp;AC451-Template!$F$10+1):INDIRECT("BK"&amp;AC451)),0)</f>
        <v>13.554224160188371</v>
      </c>
      <c r="BM451" s="35"/>
      <c r="BN451" s="86"/>
      <c r="BO451" s="35"/>
      <c r="BP451" s="35"/>
      <c r="BQ451" s="35"/>
      <c r="BR451" s="35"/>
      <c r="BS451" s="35"/>
      <c r="BT451" s="35"/>
      <c r="BU451" s="35"/>
      <c r="BV451" s="35"/>
      <c r="BW451" s="35"/>
      <c r="BX451" s="35"/>
      <c r="BY451" s="35"/>
      <c r="BZ451" s="35"/>
      <c r="CA451" s="35"/>
      <c r="CB451" s="35"/>
      <c r="CC451" s="35"/>
      <c r="CD451" s="35"/>
      <c r="CE451" s="35"/>
      <c r="CF451" s="35"/>
      <c r="CG451" s="35"/>
      <c r="CH451" s="35"/>
    </row>
    <row r="452" spans="1:86" ht="15.6" x14ac:dyDescent="0.3">
      <c r="A452" s="35"/>
      <c r="B452" s="86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17">
        <f t="shared" si="889"/>
        <v>46468</v>
      </c>
      <c r="U452" s="216">
        <f t="shared" si="882"/>
        <v>1</v>
      </c>
      <c r="V452" s="216">
        <f t="shared" si="889"/>
        <v>447</v>
      </c>
      <c r="W452" s="16">
        <f t="shared" si="896"/>
        <v>1.2246575342465753</v>
      </c>
      <c r="X452" s="16" t="e">
        <f>IF(Template!$F$7="Linear interpolation",LinInterp($I$5:$I$22,$G$5:$G$22,W452),CubicSpline($I$5:$I$22,$G$5:$G$22,W452))</f>
        <v>#VALUE!</v>
      </c>
      <c r="Y452" s="221" t="e">
        <f t="shared" si="883"/>
        <v>#VALUE!</v>
      </c>
      <c r="Z452" s="221" t="e">
        <f>Y452/PRODUCT($AA$6:AA451)</f>
        <v>#VALUE!</v>
      </c>
      <c r="AA452" s="16" t="e">
        <f t="shared" si="890"/>
        <v>#VALUE!</v>
      </c>
      <c r="AB452" s="10" t="e">
        <f t="shared" si="891"/>
        <v>#VALUE!</v>
      </c>
      <c r="AC452" s="90">
        <f t="shared" si="884"/>
        <v>452</v>
      </c>
      <c r="AD452" s="17">
        <f t="shared" si="892"/>
        <v>46445</v>
      </c>
      <c r="AE452" s="16" t="e">
        <f t="shared" si="885"/>
        <v>#VALUE!</v>
      </c>
      <c r="AF452" s="10">
        <f ca="1">IFERROR(AVERAGE(INDIRECT("AE"&amp;AC452-Template!$F$10+1):INDIRECT("AE"&amp;AC452)),0)</f>
        <v>0</v>
      </c>
      <c r="AG452" s="35"/>
      <c r="AH452" s="86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  <c r="AU452" s="35"/>
      <c r="AV452" s="35"/>
      <c r="AW452" s="35"/>
      <c r="AX452" s="35"/>
      <c r="AY452" s="35"/>
      <c r="AZ452" s="17">
        <f t="shared" ref="AZ452" si="1022">AZ451+1</f>
        <v>46468</v>
      </c>
      <c r="BA452" s="216">
        <f t="shared" si="908"/>
        <v>1</v>
      </c>
      <c r="BB452" s="216">
        <f t="shared" ref="BB452" si="1023">BB451+1</f>
        <v>447</v>
      </c>
      <c r="BC452" s="16">
        <f t="shared" si="910"/>
        <v>1.2246575342465753</v>
      </c>
      <c r="BD452" s="16">
        <f>IF(Template!$F$7="Linear interpolation",LinInterp($AO$5:$AO$18,$AM$5:$AM$18,BC452),CubicSpline($AO$5:$AO$18,$AM$5:$AM$18,BC452))</f>
        <v>15.036678282461574</v>
      </c>
      <c r="BE452" s="221">
        <f t="shared" si="989"/>
        <v>1.1871447421616559</v>
      </c>
      <c r="BF452" s="221">
        <f>BE452/PRODUCT($BG$6:BG451)</f>
        <v>1.0003582300192568</v>
      </c>
      <c r="BG452" s="16">
        <f t="shared" si="911"/>
        <v>1.0003582300192568</v>
      </c>
      <c r="BH452" s="10">
        <f t="shared" si="912"/>
        <v>13.075395702874415</v>
      </c>
      <c r="BI452" s="90"/>
      <c r="BJ452" s="17">
        <f t="shared" si="895"/>
        <v>46445</v>
      </c>
      <c r="BK452" s="16">
        <f t="shared" si="888"/>
        <v>13.389096211000929</v>
      </c>
      <c r="BL452" s="10">
        <f ca="1">IFERROR(AVERAGE(INDIRECT("BK"&amp;AC452-Template!$F$10+1):INDIRECT("BK"&amp;AC452)),0)</f>
        <v>13.543294483444065</v>
      </c>
      <c r="BM452" s="35"/>
      <c r="BN452" s="86"/>
      <c r="BO452" s="35"/>
      <c r="BP452" s="35"/>
      <c r="BQ452" s="35"/>
      <c r="BR452" s="35"/>
      <c r="BS452" s="35"/>
      <c r="BT452" s="35"/>
      <c r="BU452" s="35"/>
      <c r="BV452" s="35"/>
      <c r="BW452" s="35"/>
      <c r="BX452" s="35"/>
      <c r="BY452" s="35"/>
      <c r="BZ452" s="35"/>
      <c r="CA452" s="35"/>
      <c r="CB452" s="35"/>
      <c r="CC452" s="35"/>
      <c r="CD452" s="35"/>
      <c r="CE452" s="35"/>
      <c r="CF452" s="35"/>
      <c r="CG452" s="35"/>
      <c r="CH452" s="35"/>
    </row>
    <row r="453" spans="1:86" ht="15.6" x14ac:dyDescent="0.3">
      <c r="A453" s="35"/>
      <c r="B453" s="86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17">
        <f t="shared" si="889"/>
        <v>46469</v>
      </c>
      <c r="U453" s="216">
        <f t="shared" si="882"/>
        <v>2</v>
      </c>
      <c r="V453" s="216">
        <f t="shared" si="889"/>
        <v>448</v>
      </c>
      <c r="W453" s="16">
        <f t="shared" si="896"/>
        <v>1.2273972602739727</v>
      </c>
      <c r="X453" s="16" t="e">
        <f>IF(Template!$F$7="Linear interpolation",LinInterp($I$5:$I$22,$G$5:$G$22,W453),CubicSpline($I$5:$I$22,$G$5:$G$22,W453))</f>
        <v>#VALUE!</v>
      </c>
      <c r="Y453" s="221" t="e">
        <f t="shared" si="883"/>
        <v>#VALUE!</v>
      </c>
      <c r="Z453" s="221" t="e">
        <f>Y453/PRODUCT($AA$6:AA452)</f>
        <v>#VALUE!</v>
      </c>
      <c r="AA453" s="16" t="e">
        <f t="shared" si="890"/>
        <v>#VALUE!</v>
      </c>
      <c r="AB453" s="10" t="e">
        <f t="shared" si="891"/>
        <v>#VALUE!</v>
      </c>
      <c r="AC453" s="90">
        <f t="shared" si="884"/>
        <v>453</v>
      </c>
      <c r="AD453" s="17">
        <f t="shared" si="892"/>
        <v>46446</v>
      </c>
      <c r="AE453" s="16" t="e">
        <f t="shared" si="885"/>
        <v>#VALUE!</v>
      </c>
      <c r="AF453" s="10">
        <f ca="1">IFERROR(AVERAGE(INDIRECT("AE"&amp;AC453-Template!$F$10+1):INDIRECT("AE"&amp;AC453)),0)</f>
        <v>0</v>
      </c>
      <c r="AG453" s="35"/>
      <c r="AH453" s="86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  <c r="AU453" s="35"/>
      <c r="AV453" s="35"/>
      <c r="AW453" s="35"/>
      <c r="AX453" s="35"/>
      <c r="AY453" s="35"/>
      <c r="AZ453" s="17">
        <f t="shared" ref="AZ453" si="1024">AZ452+1</f>
        <v>46469</v>
      </c>
      <c r="BA453" s="216">
        <f t="shared" si="908"/>
        <v>2</v>
      </c>
      <c r="BB453" s="216">
        <f t="shared" ref="BB453" si="1025">BB452+1</f>
        <v>448</v>
      </c>
      <c r="BC453" s="16">
        <f t="shared" si="910"/>
        <v>1.2273972602739727</v>
      </c>
      <c r="BD453" s="16">
        <f>IF(Template!$F$7="Linear interpolation",LinInterp($AO$5:$AO$18,$AM$5:$AM$18,BC453),CubicSpline($AO$5:$AO$18,$AM$5:$AM$18,BC453))</f>
        <v>15.034337187266974</v>
      </c>
      <c r="BE453" s="221">
        <f t="shared" si="989"/>
        <v>1.1875707711806109</v>
      </c>
      <c r="BF453" s="221">
        <f>BE453/PRODUCT($BG$6:BG452)</f>
        <v>1.0003588686398757</v>
      </c>
      <c r="BG453" s="16">
        <f t="shared" si="911"/>
        <v>1.0003588686398757</v>
      </c>
      <c r="BH453" s="10">
        <f t="shared" si="912"/>
        <v>13.09870535546176</v>
      </c>
      <c r="BI453" s="90"/>
      <c r="BJ453" s="17">
        <f t="shared" si="895"/>
        <v>46446</v>
      </c>
      <c r="BK453" s="16">
        <f t="shared" si="888"/>
        <v>13.389096211000929</v>
      </c>
      <c r="BL453" s="10">
        <f ca="1">IFERROR(AVERAGE(INDIRECT("BK"&amp;AC453-Template!$F$10+1):INDIRECT("BK"&amp;AC453)),0)</f>
        <v>13.532732574434785</v>
      </c>
      <c r="BM453" s="35"/>
      <c r="BN453" s="86"/>
      <c r="BO453" s="35"/>
      <c r="BP453" s="35"/>
      <c r="BQ453" s="35"/>
      <c r="BR453" s="35"/>
      <c r="BS453" s="35"/>
      <c r="BT453" s="35"/>
      <c r="BU453" s="35"/>
      <c r="BV453" s="35"/>
      <c r="BW453" s="35"/>
      <c r="BX453" s="35"/>
      <c r="BY453" s="35"/>
      <c r="BZ453" s="35"/>
      <c r="CA453" s="35"/>
      <c r="CB453" s="35"/>
      <c r="CC453" s="35"/>
      <c r="CD453" s="35"/>
      <c r="CE453" s="35"/>
      <c r="CF453" s="35"/>
      <c r="CG453" s="35"/>
      <c r="CH453" s="35"/>
    </row>
    <row r="454" spans="1:86" ht="15.6" x14ac:dyDescent="0.3">
      <c r="A454" s="35"/>
      <c r="B454" s="86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17">
        <f t="shared" si="889"/>
        <v>46470</v>
      </c>
      <c r="U454" s="216">
        <f t="shared" ref="U454:U517" si="1026">WEEKDAY(T454,2)</f>
        <v>3</v>
      </c>
      <c r="V454" s="216">
        <f t="shared" si="889"/>
        <v>449</v>
      </c>
      <c r="W454" s="16">
        <f t="shared" si="896"/>
        <v>1.2301369863013698</v>
      </c>
      <c r="X454" s="16" t="e">
        <f>IF(Template!$F$7="Linear interpolation",LinInterp($I$5:$I$22,$G$5:$G$22,W454),CubicSpline($I$5:$I$22,$G$5:$G$22,W454))</f>
        <v>#VALUE!</v>
      </c>
      <c r="Y454" s="221" t="e">
        <f t="shared" ref="Y454:Y517" si="1027">(1+(X454/100))^W454</f>
        <v>#VALUE!</v>
      </c>
      <c r="Z454" s="221" t="e">
        <f>Y454/PRODUCT($AA$6:AA453)</f>
        <v>#VALUE!</v>
      </c>
      <c r="AA454" s="16" t="e">
        <f t="shared" si="890"/>
        <v>#VALUE!</v>
      </c>
      <c r="AB454" s="10" t="e">
        <f t="shared" si="891"/>
        <v>#VALUE!</v>
      </c>
      <c r="AC454" s="90">
        <f t="shared" ref="AC454:AC517" si="1028">ROW(AD454)</f>
        <v>454</v>
      </c>
      <c r="AD454" s="17">
        <f t="shared" si="892"/>
        <v>46447</v>
      </c>
      <c r="AE454" s="16" t="e">
        <f t="shared" ref="AE454:AE517" si="1029">IF(R454&lt;&gt;0,R454,VLOOKUP(AD454,$T:$AB,9,FALSE))</f>
        <v>#VALUE!</v>
      </c>
      <c r="AF454" s="10">
        <f ca="1">IFERROR(AVERAGE(INDIRECT("AE"&amp;AC454-Template!$F$10+1):INDIRECT("AE"&amp;AC454)),0)</f>
        <v>0</v>
      </c>
      <c r="AG454" s="35"/>
      <c r="AH454" s="86"/>
      <c r="AI454" s="35"/>
      <c r="AJ454" s="35"/>
      <c r="AK454" s="35"/>
      <c r="AL454" s="35"/>
      <c r="AM454" s="35"/>
      <c r="AN454" s="35"/>
      <c r="AO454" s="35"/>
      <c r="AP454" s="35"/>
      <c r="AQ454" s="35"/>
      <c r="AR454" s="35"/>
      <c r="AS454" s="35"/>
      <c r="AT454" s="35"/>
      <c r="AU454" s="35"/>
      <c r="AV454" s="35"/>
      <c r="AW454" s="35"/>
      <c r="AX454" s="35"/>
      <c r="AY454" s="35"/>
      <c r="AZ454" s="17">
        <f t="shared" ref="AZ454" si="1030">AZ453+1</f>
        <v>46470</v>
      </c>
      <c r="BA454" s="216">
        <f t="shared" si="908"/>
        <v>3</v>
      </c>
      <c r="BB454" s="216">
        <f t="shared" ref="BB454" si="1031">BB453+1</f>
        <v>449</v>
      </c>
      <c r="BC454" s="16">
        <f t="shared" si="910"/>
        <v>1.2301369863013698</v>
      </c>
      <c r="BD454" s="16">
        <f>IF(Template!$F$7="Linear interpolation",LinInterp($AO$5:$AO$18,$AM$5:$AM$18,BC454),CubicSpline($AO$5:$AO$18,$AM$5:$AM$18,BC454))</f>
        <v>15.031976718335564</v>
      </c>
      <c r="BE454" s="221">
        <f t="shared" si="989"/>
        <v>1.1879965738766227</v>
      </c>
      <c r="BF454" s="221">
        <f>BE454/PRODUCT($BG$6:BG453)</f>
        <v>1.0003585493229918</v>
      </c>
      <c r="BG454" s="16">
        <f t="shared" si="911"/>
        <v>1.0003585493229918</v>
      </c>
      <c r="BH454" s="10">
        <f t="shared" si="912"/>
        <v>13.087050289202207</v>
      </c>
      <c r="BI454" s="90"/>
      <c r="BJ454" s="17">
        <f t="shared" si="895"/>
        <v>46447</v>
      </c>
      <c r="BK454" s="16">
        <f t="shared" ref="BK454:BK517" si="1032">IF(AX454&lt;&gt;0,AX454,VLOOKUP(BJ454,$AZ:$BH,9,FALSE))</f>
        <v>13.319855478974517</v>
      </c>
      <c r="BL454" s="10">
        <f ca="1">IFERROR(AVERAGE(INDIRECT("BK"&amp;AC454-Template!$F$10+1):INDIRECT("BK"&amp;AC454)),0)</f>
        <v>13.519862641024622</v>
      </c>
      <c r="BM454" s="35"/>
      <c r="BN454" s="86"/>
      <c r="BO454" s="35"/>
      <c r="BP454" s="35"/>
      <c r="BQ454" s="35"/>
      <c r="BR454" s="35"/>
      <c r="BS454" s="35"/>
      <c r="BT454" s="35"/>
      <c r="BU454" s="35"/>
      <c r="BV454" s="35"/>
      <c r="BW454" s="35"/>
      <c r="BX454" s="35"/>
      <c r="BY454" s="35"/>
      <c r="BZ454" s="35"/>
      <c r="CA454" s="35"/>
      <c r="CB454" s="35"/>
      <c r="CC454" s="35"/>
      <c r="CD454" s="35"/>
      <c r="CE454" s="35"/>
      <c r="CF454" s="35"/>
      <c r="CG454" s="35"/>
      <c r="CH454" s="35"/>
    </row>
    <row r="455" spans="1:86" ht="15.6" x14ac:dyDescent="0.3">
      <c r="A455" s="35"/>
      <c r="B455" s="86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17">
        <f t="shared" ref="T455:V518" si="1033">T454+1</f>
        <v>46471</v>
      </c>
      <c r="U455" s="216">
        <f t="shared" si="1026"/>
        <v>4</v>
      </c>
      <c r="V455" s="216">
        <f t="shared" si="1033"/>
        <v>450</v>
      </c>
      <c r="W455" s="16">
        <f t="shared" si="896"/>
        <v>1.2328767123287672</v>
      </c>
      <c r="X455" s="16" t="e">
        <f>IF(Template!$F$7="Linear interpolation",LinInterp($I$5:$I$22,$G$5:$G$22,W455),CubicSpline($I$5:$I$22,$G$5:$G$22,W455))</f>
        <v>#VALUE!</v>
      </c>
      <c r="Y455" s="221" t="e">
        <f t="shared" si="1027"/>
        <v>#VALUE!</v>
      </c>
      <c r="Z455" s="221" t="e">
        <f>Y455/PRODUCT($AA$6:AA454)</f>
        <v>#VALUE!</v>
      </c>
      <c r="AA455" s="16" t="e">
        <f t="shared" ref="AA455:AA518" si="1034">1+AB455/365/100</f>
        <v>#VALUE!</v>
      </c>
      <c r="AB455" s="10" t="e">
        <f t="shared" ref="AB455:AB518" si="1035">IF(OR(U455=6,U455=7),AB454,(Z455-1)*365*100)</f>
        <v>#VALUE!</v>
      </c>
      <c r="AC455" s="90">
        <f t="shared" si="1028"/>
        <v>455</v>
      </c>
      <c r="AD455" s="17">
        <f t="shared" ref="AD455:AD518" si="1036">AD454+1</f>
        <v>46448</v>
      </c>
      <c r="AE455" s="16" t="e">
        <f t="shared" si="1029"/>
        <v>#VALUE!</v>
      </c>
      <c r="AF455" s="10">
        <f ca="1">IFERROR(AVERAGE(INDIRECT("AE"&amp;AC455-Template!$F$10+1):INDIRECT("AE"&amp;AC455)),0)</f>
        <v>0</v>
      </c>
      <c r="AG455" s="35"/>
      <c r="AH455" s="86"/>
      <c r="AI455" s="35"/>
      <c r="AJ455" s="35"/>
      <c r="AK455" s="35"/>
      <c r="AL455" s="35"/>
      <c r="AM455" s="35"/>
      <c r="AN455" s="35"/>
      <c r="AO455" s="35"/>
      <c r="AP455" s="35"/>
      <c r="AQ455" s="35"/>
      <c r="AR455" s="35"/>
      <c r="AS455" s="35"/>
      <c r="AT455" s="35"/>
      <c r="AU455" s="35"/>
      <c r="AV455" s="35"/>
      <c r="AW455" s="35"/>
      <c r="AX455" s="35"/>
      <c r="AY455" s="35"/>
      <c r="AZ455" s="17">
        <f t="shared" ref="AZ455" si="1037">AZ454+1</f>
        <v>46471</v>
      </c>
      <c r="BA455" s="216">
        <f t="shared" si="908"/>
        <v>4</v>
      </c>
      <c r="BB455" s="216">
        <f t="shared" ref="BB455" si="1038">BB454+1</f>
        <v>450</v>
      </c>
      <c r="BC455" s="16">
        <f t="shared" si="910"/>
        <v>1.2328767123287672</v>
      </c>
      <c r="BD455" s="16">
        <f>IF(Template!$F$7="Linear interpolation",LinInterp($AO$5:$AO$18,$AM$5:$AM$18,BC455),CubicSpline($AO$5:$AO$18,$AM$5:$AM$18,BC455))</f>
        <v>15.029597009155253</v>
      </c>
      <c r="BE455" s="221">
        <f t="shared" si="989"/>
        <v>1.1884221499325811</v>
      </c>
      <c r="BF455" s="221">
        <f>BE455/PRODUCT($BG$6:BG454)</f>
        <v>1.0003582300364466</v>
      </c>
      <c r="BG455" s="16">
        <f t="shared" si="911"/>
        <v>1.0003582300364466</v>
      </c>
      <c r="BH455" s="10">
        <f t="shared" si="912"/>
        <v>13.075396330302302</v>
      </c>
      <c r="BI455" s="90"/>
      <c r="BJ455" s="17">
        <f t="shared" ref="BJ455:BJ518" si="1039">BJ454+1</f>
        <v>46448</v>
      </c>
      <c r="BK455" s="16">
        <f t="shared" si="1032"/>
        <v>13.34290261924631</v>
      </c>
      <c r="BL455" s="10">
        <f ca="1">IFERROR(AVERAGE(INDIRECT("BK"&amp;AC455-Template!$F$10+1):INDIRECT("BK"&amp;AC455)),0)</f>
        <v>13.507760945623524</v>
      </c>
      <c r="BM455" s="35"/>
      <c r="BN455" s="86"/>
      <c r="BO455" s="35"/>
      <c r="BP455" s="35"/>
      <c r="BQ455" s="35"/>
      <c r="BR455" s="35"/>
      <c r="BS455" s="35"/>
      <c r="BT455" s="35"/>
      <c r="BU455" s="35"/>
      <c r="BV455" s="35"/>
      <c r="BW455" s="35"/>
      <c r="BX455" s="35"/>
      <c r="BY455" s="35"/>
      <c r="BZ455" s="35"/>
      <c r="CA455" s="35"/>
      <c r="CB455" s="35"/>
      <c r="CC455" s="35"/>
      <c r="CD455" s="35"/>
      <c r="CE455" s="35"/>
      <c r="CF455" s="35"/>
      <c r="CG455" s="35"/>
      <c r="CH455" s="35"/>
    </row>
    <row r="456" spans="1:86" ht="15.6" x14ac:dyDescent="0.3">
      <c r="A456" s="35"/>
      <c r="B456" s="86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17">
        <f t="shared" si="1033"/>
        <v>46472</v>
      </c>
      <c r="U456" s="216">
        <f t="shared" si="1026"/>
        <v>5</v>
      </c>
      <c r="V456" s="216">
        <f t="shared" si="1033"/>
        <v>451</v>
      </c>
      <c r="W456" s="16">
        <f t="shared" ref="W456:W519" si="1040">YEARFRAC($T$5,T456,3)</f>
        <v>1.2356164383561643</v>
      </c>
      <c r="X456" s="16" t="e">
        <f>IF(Template!$F$7="Linear interpolation",LinInterp($I$5:$I$22,$G$5:$G$22,W456),CubicSpline($I$5:$I$22,$G$5:$G$22,W456))</f>
        <v>#VALUE!</v>
      </c>
      <c r="Y456" s="221" t="e">
        <f t="shared" si="1027"/>
        <v>#VALUE!</v>
      </c>
      <c r="Z456" s="221" t="e">
        <f>Y456/PRODUCT($AA$6:AA455)</f>
        <v>#VALUE!</v>
      </c>
      <c r="AA456" s="16" t="e">
        <f t="shared" si="1034"/>
        <v>#VALUE!</v>
      </c>
      <c r="AB456" s="10" t="e">
        <f t="shared" si="1035"/>
        <v>#VALUE!</v>
      </c>
      <c r="AC456" s="90">
        <f t="shared" si="1028"/>
        <v>456</v>
      </c>
      <c r="AD456" s="17">
        <f t="shared" si="1036"/>
        <v>46449</v>
      </c>
      <c r="AE456" s="16" t="e">
        <f t="shared" si="1029"/>
        <v>#VALUE!</v>
      </c>
      <c r="AF456" s="10">
        <f ca="1">IFERROR(AVERAGE(INDIRECT("AE"&amp;AC456-Template!$F$10+1):INDIRECT("AE"&amp;AC456)),0)</f>
        <v>0</v>
      </c>
      <c r="AG456" s="35"/>
      <c r="AH456" s="86"/>
      <c r="AI456" s="35"/>
      <c r="AJ456" s="35"/>
      <c r="AK456" s="35"/>
      <c r="AL456" s="35"/>
      <c r="AM456" s="35"/>
      <c r="AN456" s="35"/>
      <c r="AO456" s="35"/>
      <c r="AP456" s="35"/>
      <c r="AQ456" s="35"/>
      <c r="AR456" s="35"/>
      <c r="AS456" s="35"/>
      <c r="AT456" s="35"/>
      <c r="AU456" s="35"/>
      <c r="AV456" s="35"/>
      <c r="AW456" s="35"/>
      <c r="AX456" s="35"/>
      <c r="AY456" s="35"/>
      <c r="AZ456" s="17">
        <f t="shared" ref="AZ456" si="1041">AZ455+1</f>
        <v>46472</v>
      </c>
      <c r="BA456" s="216">
        <f t="shared" si="908"/>
        <v>5</v>
      </c>
      <c r="BB456" s="216">
        <f t="shared" ref="BB456" si="1042">BB455+1</f>
        <v>451</v>
      </c>
      <c r="BC456" s="16">
        <f t="shared" si="910"/>
        <v>1.2356164383561643</v>
      </c>
      <c r="BD456" s="16">
        <f>IF(Template!$F$7="Linear interpolation",LinInterp($AO$5:$AO$18,$AM$5:$AM$18,BC456),CubicSpline($AO$5:$AO$18,$AM$5:$AM$18,BC456))</f>
        <v>15.027198193213952</v>
      </c>
      <c r="BE456" s="221">
        <f t="shared" si="989"/>
        <v>1.1888474990465185</v>
      </c>
      <c r="BF456" s="221">
        <f>BE456/PRODUCT($BG$6:BG455)</f>
        <v>1.0003579107928622</v>
      </c>
      <c r="BG456" s="16">
        <f t="shared" si="911"/>
        <v>1.0003579107928622</v>
      </c>
      <c r="BH456" s="10">
        <f t="shared" si="912"/>
        <v>13.06374393946963</v>
      </c>
      <c r="BI456" s="90"/>
      <c r="BJ456" s="17">
        <f t="shared" si="1039"/>
        <v>46449</v>
      </c>
      <c r="BK456" s="16">
        <f t="shared" si="1032"/>
        <v>13.331330560287679</v>
      </c>
      <c r="BL456" s="10">
        <f ca="1">IFERROR(AVERAGE(INDIRECT("BK"&amp;AC456-Template!$F$10+1):INDIRECT("BK"&amp;AC456)),0)</f>
        <v>13.497487928037792</v>
      </c>
      <c r="BM456" s="35"/>
      <c r="BN456" s="86"/>
      <c r="BO456" s="35"/>
      <c r="BP456" s="35"/>
      <c r="BQ456" s="35"/>
      <c r="BR456" s="35"/>
      <c r="BS456" s="35"/>
      <c r="BT456" s="35"/>
      <c r="BU456" s="35"/>
      <c r="BV456" s="35"/>
      <c r="BW456" s="35"/>
      <c r="BX456" s="35"/>
      <c r="BY456" s="35"/>
      <c r="BZ456" s="35"/>
      <c r="CA456" s="35"/>
      <c r="CB456" s="35"/>
      <c r="CC456" s="35"/>
      <c r="CD456" s="35"/>
      <c r="CE456" s="35"/>
      <c r="CF456" s="35"/>
      <c r="CG456" s="35"/>
      <c r="CH456" s="35"/>
    </row>
    <row r="457" spans="1:86" ht="15.6" x14ac:dyDescent="0.3">
      <c r="A457" s="35"/>
      <c r="B457" s="86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17">
        <f t="shared" si="1033"/>
        <v>46473</v>
      </c>
      <c r="U457" s="216">
        <f t="shared" si="1026"/>
        <v>6</v>
      </c>
      <c r="V457" s="216">
        <f t="shared" si="1033"/>
        <v>452</v>
      </c>
      <c r="W457" s="16">
        <f t="shared" si="1040"/>
        <v>1.2383561643835617</v>
      </c>
      <c r="X457" s="16" t="e">
        <f>IF(Template!$F$7="Linear interpolation",LinInterp($I$5:$I$22,$G$5:$G$22,W457),CubicSpline($I$5:$I$22,$G$5:$G$22,W457))</f>
        <v>#VALUE!</v>
      </c>
      <c r="Y457" s="221" t="e">
        <f t="shared" si="1027"/>
        <v>#VALUE!</v>
      </c>
      <c r="Z457" s="221" t="e">
        <f>Y457/PRODUCT($AA$6:AA456)</f>
        <v>#VALUE!</v>
      </c>
      <c r="AA457" s="16" t="e">
        <f t="shared" si="1034"/>
        <v>#VALUE!</v>
      </c>
      <c r="AB457" s="10" t="e">
        <f t="shared" si="1035"/>
        <v>#VALUE!</v>
      </c>
      <c r="AC457" s="90">
        <f t="shared" si="1028"/>
        <v>457</v>
      </c>
      <c r="AD457" s="17">
        <f t="shared" si="1036"/>
        <v>46450</v>
      </c>
      <c r="AE457" s="16" t="e">
        <f t="shared" si="1029"/>
        <v>#VALUE!</v>
      </c>
      <c r="AF457" s="10">
        <f ca="1">IFERROR(AVERAGE(INDIRECT("AE"&amp;AC457-Template!$F$10+1):INDIRECT("AE"&amp;AC457)),0)</f>
        <v>0</v>
      </c>
      <c r="AG457" s="35"/>
      <c r="AH457" s="86"/>
      <c r="AI457" s="35"/>
      <c r="AJ457" s="35"/>
      <c r="AK457" s="35"/>
      <c r="AL457" s="35"/>
      <c r="AM457" s="35"/>
      <c r="AN457" s="35"/>
      <c r="AO457" s="35"/>
      <c r="AP457" s="35"/>
      <c r="AQ457" s="35"/>
      <c r="AR457" s="35"/>
      <c r="AS457" s="35"/>
      <c r="AT457" s="35"/>
      <c r="AU457" s="35"/>
      <c r="AV457" s="35"/>
      <c r="AW457" s="35"/>
      <c r="AX457" s="35"/>
      <c r="AY457" s="35"/>
      <c r="AZ457" s="17">
        <f t="shared" ref="AZ457" si="1043">AZ456+1</f>
        <v>46473</v>
      </c>
      <c r="BA457" s="216">
        <f t="shared" si="908"/>
        <v>6</v>
      </c>
      <c r="BB457" s="216">
        <f t="shared" ref="BB457" si="1044">BB456+1</f>
        <v>452</v>
      </c>
      <c r="BC457" s="16">
        <f t="shared" si="910"/>
        <v>1.2383561643835617</v>
      </c>
      <c r="BD457" s="16">
        <f>IF(Template!$F$7="Linear interpolation",LinInterp($AO$5:$AO$18,$AM$5:$AM$18,BC457),CubicSpline($AO$5:$AO$18,$AM$5:$AM$18,BC457))</f>
        <v>15.024780403999573</v>
      </c>
      <c r="BE457" s="221">
        <f t="shared" si="989"/>
        <v>1.1892726209316378</v>
      </c>
      <c r="BF457" s="221">
        <f>BE457/PRODUCT($BG$6:BG456)</f>
        <v>1.0003575916048613</v>
      </c>
      <c r="BG457" s="16">
        <f t="shared" si="911"/>
        <v>1.0003579107928622</v>
      </c>
      <c r="BH457" s="10">
        <f t="shared" si="912"/>
        <v>13.06374393946963</v>
      </c>
      <c r="BI457" s="90"/>
      <c r="BJ457" s="17">
        <f t="shared" si="1039"/>
        <v>46450</v>
      </c>
      <c r="BK457" s="16">
        <f t="shared" si="1032"/>
        <v>13.319749954447623</v>
      </c>
      <c r="BL457" s="10">
        <f ca="1">IFERROR(AVERAGE(INDIRECT("BK"&amp;AC457-Template!$F$10+1):INDIRECT("BK"&amp;AC457)),0)</f>
        <v>13.486093279877347</v>
      </c>
      <c r="BM457" s="35"/>
      <c r="BN457" s="86"/>
      <c r="BO457" s="35"/>
      <c r="BP457" s="35"/>
      <c r="BQ457" s="35"/>
      <c r="BR457" s="35"/>
      <c r="BS457" s="35"/>
      <c r="BT457" s="35"/>
      <c r="BU457" s="35"/>
      <c r="BV457" s="35"/>
      <c r="BW457" s="35"/>
      <c r="BX457" s="35"/>
      <c r="BY457" s="35"/>
      <c r="BZ457" s="35"/>
      <c r="CA457" s="35"/>
      <c r="CB457" s="35"/>
      <c r="CC457" s="35"/>
      <c r="CD457" s="35"/>
      <c r="CE457" s="35"/>
      <c r="CF457" s="35"/>
      <c r="CG457" s="35"/>
      <c r="CH457" s="35"/>
    </row>
    <row r="458" spans="1:86" ht="15.6" x14ac:dyDescent="0.3">
      <c r="A458" s="35"/>
      <c r="B458" s="86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17">
        <f t="shared" si="1033"/>
        <v>46474</v>
      </c>
      <c r="U458" s="216">
        <f t="shared" si="1026"/>
        <v>7</v>
      </c>
      <c r="V458" s="216">
        <f t="shared" si="1033"/>
        <v>453</v>
      </c>
      <c r="W458" s="16">
        <f t="shared" si="1040"/>
        <v>1.2410958904109588</v>
      </c>
      <c r="X458" s="16" t="e">
        <f>IF(Template!$F$7="Linear interpolation",LinInterp($I$5:$I$22,$G$5:$G$22,W458),CubicSpline($I$5:$I$22,$G$5:$G$22,W458))</f>
        <v>#VALUE!</v>
      </c>
      <c r="Y458" s="221" t="e">
        <f t="shared" si="1027"/>
        <v>#VALUE!</v>
      </c>
      <c r="Z458" s="221" t="e">
        <f>Y458/PRODUCT($AA$6:AA457)</f>
        <v>#VALUE!</v>
      </c>
      <c r="AA458" s="16" t="e">
        <f t="shared" si="1034"/>
        <v>#VALUE!</v>
      </c>
      <c r="AB458" s="10" t="e">
        <f t="shared" si="1035"/>
        <v>#VALUE!</v>
      </c>
      <c r="AC458" s="90">
        <f t="shared" si="1028"/>
        <v>458</v>
      </c>
      <c r="AD458" s="17">
        <f t="shared" si="1036"/>
        <v>46451</v>
      </c>
      <c r="AE458" s="16" t="e">
        <f t="shared" si="1029"/>
        <v>#VALUE!</v>
      </c>
      <c r="AF458" s="10">
        <f ca="1">IFERROR(AVERAGE(INDIRECT("AE"&amp;AC458-Template!$F$10+1):INDIRECT("AE"&amp;AC458)),0)</f>
        <v>0</v>
      </c>
      <c r="AG458" s="35"/>
      <c r="AH458" s="86"/>
      <c r="AI458" s="35"/>
      <c r="AJ458" s="35"/>
      <c r="AK458" s="35"/>
      <c r="AL458" s="35"/>
      <c r="AM458" s="35"/>
      <c r="AN458" s="35"/>
      <c r="AO458" s="35"/>
      <c r="AP458" s="35"/>
      <c r="AQ458" s="35"/>
      <c r="AR458" s="35"/>
      <c r="AS458" s="35"/>
      <c r="AT458" s="35"/>
      <c r="AU458" s="35"/>
      <c r="AV458" s="35"/>
      <c r="AW458" s="35"/>
      <c r="AX458" s="35"/>
      <c r="AY458" s="35"/>
      <c r="AZ458" s="17">
        <f t="shared" ref="AZ458" si="1045">AZ457+1</f>
        <v>46474</v>
      </c>
      <c r="BA458" s="216">
        <f t="shared" si="908"/>
        <v>7</v>
      </c>
      <c r="BB458" s="216">
        <f t="shared" ref="BB458" si="1046">BB457+1</f>
        <v>453</v>
      </c>
      <c r="BC458" s="16">
        <f t="shared" si="910"/>
        <v>1.2410958904109588</v>
      </c>
      <c r="BD458" s="16">
        <f>IF(Template!$F$7="Linear interpolation",LinInterp($AO$5:$AO$18,$AM$5:$AM$18,BC458),CubicSpline($AO$5:$AO$18,$AM$5:$AM$18,BC458))</f>
        <v>15.022343775000024</v>
      </c>
      <c r="BE458" s="221">
        <f t="shared" si="989"/>
        <v>1.189697515316346</v>
      </c>
      <c r="BF458" s="221">
        <f>BE458/PRODUCT($BG$6:BG457)</f>
        <v>1.0003569532972747</v>
      </c>
      <c r="BG458" s="16">
        <f t="shared" si="911"/>
        <v>1.0003579107928622</v>
      </c>
      <c r="BH458" s="10">
        <f t="shared" si="912"/>
        <v>13.06374393946963</v>
      </c>
      <c r="BI458" s="90"/>
      <c r="BJ458" s="17">
        <f t="shared" si="1039"/>
        <v>46451</v>
      </c>
      <c r="BK458" s="16">
        <f t="shared" si="1032"/>
        <v>13.308161260610184</v>
      </c>
      <c r="BL458" s="10">
        <f ca="1">IFERROR(AVERAGE(INDIRECT("BK"&amp;AC458-Template!$F$10+1):INDIRECT("BK"&amp;AC458)),0)</f>
        <v>13.474683899408179</v>
      </c>
      <c r="BM458" s="35"/>
      <c r="BN458" s="86"/>
      <c r="BO458" s="35"/>
      <c r="BP458" s="35"/>
      <c r="BQ458" s="35"/>
      <c r="BR458" s="35"/>
      <c r="BS458" s="35"/>
      <c r="BT458" s="35"/>
      <c r="BU458" s="35"/>
      <c r="BV458" s="35"/>
      <c r="BW458" s="35"/>
      <c r="BX458" s="35"/>
      <c r="BY458" s="35"/>
      <c r="BZ458" s="35"/>
      <c r="CA458" s="35"/>
      <c r="CB458" s="35"/>
      <c r="CC458" s="35"/>
      <c r="CD458" s="35"/>
      <c r="CE458" s="35"/>
      <c r="CF458" s="35"/>
      <c r="CG458" s="35"/>
      <c r="CH458" s="35"/>
    </row>
    <row r="459" spans="1:86" ht="15.6" x14ac:dyDescent="0.3">
      <c r="A459" s="35"/>
      <c r="B459" s="86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17">
        <f t="shared" si="1033"/>
        <v>46475</v>
      </c>
      <c r="U459" s="216">
        <f t="shared" si="1026"/>
        <v>1</v>
      </c>
      <c r="V459" s="216">
        <f t="shared" si="1033"/>
        <v>454</v>
      </c>
      <c r="W459" s="16">
        <f t="shared" si="1040"/>
        <v>1.2438356164383562</v>
      </c>
      <c r="X459" s="16" t="e">
        <f>IF(Template!$F$7="Linear interpolation",LinInterp($I$5:$I$22,$G$5:$G$22,W459),CubicSpline($I$5:$I$22,$G$5:$G$22,W459))</f>
        <v>#VALUE!</v>
      </c>
      <c r="Y459" s="221" t="e">
        <f t="shared" si="1027"/>
        <v>#VALUE!</v>
      </c>
      <c r="Z459" s="221" t="e">
        <f>Y459/PRODUCT($AA$6:AA458)</f>
        <v>#VALUE!</v>
      </c>
      <c r="AA459" s="16" t="e">
        <f t="shared" si="1034"/>
        <v>#VALUE!</v>
      </c>
      <c r="AB459" s="10" t="e">
        <f t="shared" si="1035"/>
        <v>#VALUE!</v>
      </c>
      <c r="AC459" s="90">
        <f t="shared" si="1028"/>
        <v>459</v>
      </c>
      <c r="AD459" s="17">
        <f t="shared" si="1036"/>
        <v>46452</v>
      </c>
      <c r="AE459" s="16" t="e">
        <f t="shared" si="1029"/>
        <v>#VALUE!</v>
      </c>
      <c r="AF459" s="10">
        <f ca="1">IFERROR(AVERAGE(INDIRECT("AE"&amp;AC459-Template!$F$10+1):INDIRECT("AE"&amp;AC459)),0)</f>
        <v>0</v>
      </c>
      <c r="AG459" s="35"/>
      <c r="AH459" s="86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17">
        <f t="shared" ref="AZ459" si="1047">AZ458+1</f>
        <v>46475</v>
      </c>
      <c r="BA459" s="216">
        <f t="shared" si="908"/>
        <v>1</v>
      </c>
      <c r="BB459" s="216">
        <f t="shared" ref="BB459" si="1048">BB458+1</f>
        <v>454</v>
      </c>
      <c r="BC459" s="16">
        <f t="shared" si="910"/>
        <v>1.2438356164383562</v>
      </c>
      <c r="BD459" s="16">
        <f>IF(Template!$F$7="Linear interpolation",LinInterp($AO$5:$AO$18,$AM$5:$AM$18,BC459),CubicSpline($AO$5:$AO$18,$AM$5:$AM$18,BC459))</f>
        <v>15.019888439703216</v>
      </c>
      <c r="BE459" s="221">
        <f t="shared" si="989"/>
        <v>1.1901221819442813</v>
      </c>
      <c r="BF459" s="221">
        <f>BE459/PRODUCT($BG$6:BG458)</f>
        <v>1.000355995951451</v>
      </c>
      <c r="BG459" s="16">
        <f t="shared" si="911"/>
        <v>1.000355995951451</v>
      </c>
      <c r="BH459" s="10">
        <f t="shared" si="912"/>
        <v>12.993852227960456</v>
      </c>
      <c r="BI459" s="90"/>
      <c r="BJ459" s="17">
        <f t="shared" si="1039"/>
        <v>46452</v>
      </c>
      <c r="BK459" s="16">
        <f t="shared" si="1032"/>
        <v>13.308161260610184</v>
      </c>
      <c r="BL459" s="10">
        <f ca="1">IFERROR(AVERAGE(INDIRECT("BK"&amp;AC459-Template!$F$10+1):INDIRECT("BK"&amp;AC459)),0)</f>
        <v>13.463646788681471</v>
      </c>
      <c r="BM459" s="35"/>
      <c r="BN459" s="86"/>
      <c r="BO459" s="35"/>
      <c r="BP459" s="35"/>
      <c r="BQ459" s="35"/>
      <c r="BR459" s="35"/>
      <c r="BS459" s="35"/>
      <c r="BT459" s="35"/>
      <c r="BU459" s="35"/>
      <c r="BV459" s="35"/>
      <c r="BW459" s="35"/>
      <c r="BX459" s="35"/>
      <c r="BY459" s="35"/>
      <c r="BZ459" s="35"/>
      <c r="CA459" s="35"/>
      <c r="CB459" s="35"/>
      <c r="CC459" s="35"/>
      <c r="CD459" s="35"/>
      <c r="CE459" s="35"/>
      <c r="CF459" s="35"/>
      <c r="CG459" s="35"/>
      <c r="CH459" s="35"/>
    </row>
    <row r="460" spans="1:86" ht="15.6" x14ac:dyDescent="0.3">
      <c r="A460" s="35"/>
      <c r="B460" s="86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17">
        <f t="shared" si="1033"/>
        <v>46476</v>
      </c>
      <c r="U460" s="216">
        <f t="shared" si="1026"/>
        <v>2</v>
      </c>
      <c r="V460" s="216">
        <f t="shared" si="1033"/>
        <v>455</v>
      </c>
      <c r="W460" s="16">
        <f t="shared" si="1040"/>
        <v>1.2465753424657535</v>
      </c>
      <c r="X460" s="16" t="e">
        <f>IF(Template!$F$7="Linear interpolation",LinInterp($I$5:$I$22,$G$5:$G$22,W460),CubicSpline($I$5:$I$22,$G$5:$G$22,W460))</f>
        <v>#VALUE!</v>
      </c>
      <c r="Y460" s="221" t="e">
        <f t="shared" si="1027"/>
        <v>#VALUE!</v>
      </c>
      <c r="Z460" s="221" t="e">
        <f>Y460/PRODUCT($AA$6:AA459)</f>
        <v>#VALUE!</v>
      </c>
      <c r="AA460" s="16" t="e">
        <f t="shared" si="1034"/>
        <v>#VALUE!</v>
      </c>
      <c r="AB460" s="10" t="e">
        <f t="shared" si="1035"/>
        <v>#VALUE!</v>
      </c>
      <c r="AC460" s="90">
        <f t="shared" si="1028"/>
        <v>460</v>
      </c>
      <c r="AD460" s="17">
        <f t="shared" si="1036"/>
        <v>46453</v>
      </c>
      <c r="AE460" s="16" t="e">
        <f t="shared" si="1029"/>
        <v>#VALUE!</v>
      </c>
      <c r="AF460" s="10">
        <f ca="1">IFERROR(AVERAGE(INDIRECT("AE"&amp;AC460-Template!$F$10+1):INDIRECT("AE"&amp;AC460)),0)</f>
        <v>0</v>
      </c>
      <c r="AG460" s="35"/>
      <c r="AH460" s="86"/>
      <c r="AI460" s="35"/>
      <c r="AJ460" s="35"/>
      <c r="AK460" s="35"/>
      <c r="AL460" s="35"/>
      <c r="AM460" s="35"/>
      <c r="AN460" s="35"/>
      <c r="AO460" s="35"/>
      <c r="AP460" s="35"/>
      <c r="AQ460" s="35"/>
      <c r="AR460" s="35"/>
      <c r="AS460" s="35"/>
      <c r="AT460" s="35"/>
      <c r="AU460" s="35"/>
      <c r="AV460" s="35"/>
      <c r="AW460" s="35"/>
      <c r="AX460" s="35"/>
      <c r="AY460" s="35"/>
      <c r="AZ460" s="17">
        <f t="shared" ref="AZ460" si="1049">AZ459+1</f>
        <v>46476</v>
      </c>
      <c r="BA460" s="216">
        <f t="shared" si="908"/>
        <v>2</v>
      </c>
      <c r="BB460" s="216">
        <f t="shared" ref="BB460" si="1050">BB459+1</f>
        <v>455</v>
      </c>
      <c r="BC460" s="16">
        <f t="shared" si="910"/>
        <v>1.2465753424657535</v>
      </c>
      <c r="BD460" s="16">
        <f>IF(Template!$F$7="Linear interpolation",LinInterp($AO$5:$AO$18,$AM$5:$AM$18,BC460),CubicSpline($AO$5:$AO$18,$AM$5:$AM$18,BC460))</f>
        <v>15.017414531597062</v>
      </c>
      <c r="BE460" s="221">
        <f t="shared" si="989"/>
        <v>1.1905466205743449</v>
      </c>
      <c r="BF460" s="221">
        <f>BE460/PRODUCT($BG$6:BG459)</f>
        <v>1.0003566345006445</v>
      </c>
      <c r="BG460" s="16">
        <f t="shared" si="911"/>
        <v>1.0003566345006445</v>
      </c>
      <c r="BH460" s="10">
        <f t="shared" si="912"/>
        <v>13.017159273523982</v>
      </c>
      <c r="BI460" s="90"/>
      <c r="BJ460" s="17">
        <f t="shared" si="1039"/>
        <v>46453</v>
      </c>
      <c r="BK460" s="16">
        <f t="shared" si="1032"/>
        <v>13.308161260610184</v>
      </c>
      <c r="BL460" s="10">
        <f ca="1">IFERROR(AVERAGE(INDIRECT("BK"&amp;AC460-Template!$F$10+1):INDIRECT("BK"&amp;AC460)),0)</f>
        <v>13.452982644719278</v>
      </c>
      <c r="BM460" s="35"/>
      <c r="BN460" s="86"/>
      <c r="BO460" s="35"/>
      <c r="BP460" s="35"/>
      <c r="BQ460" s="35"/>
      <c r="BR460" s="35"/>
      <c r="BS460" s="35"/>
      <c r="BT460" s="35"/>
      <c r="BU460" s="35"/>
      <c r="BV460" s="35"/>
      <c r="BW460" s="35"/>
      <c r="BX460" s="35"/>
      <c r="BY460" s="35"/>
      <c r="BZ460" s="35"/>
      <c r="CA460" s="35"/>
      <c r="CB460" s="35"/>
      <c r="CC460" s="35"/>
      <c r="CD460" s="35"/>
      <c r="CE460" s="35"/>
      <c r="CF460" s="35"/>
      <c r="CG460" s="35"/>
      <c r="CH460" s="35"/>
    </row>
    <row r="461" spans="1:86" ht="15.6" x14ac:dyDescent="0.3">
      <c r="A461" s="35"/>
      <c r="B461" s="86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17">
        <f t="shared" si="1033"/>
        <v>46477</v>
      </c>
      <c r="U461" s="216">
        <f t="shared" si="1026"/>
        <v>3</v>
      </c>
      <c r="V461" s="216">
        <f t="shared" si="1033"/>
        <v>456</v>
      </c>
      <c r="W461" s="16">
        <f t="shared" si="1040"/>
        <v>1.2493150684931507</v>
      </c>
      <c r="X461" s="16" t="e">
        <f>IF(Template!$F$7="Linear interpolation",LinInterp($I$5:$I$22,$G$5:$G$22,W461),CubicSpline($I$5:$I$22,$G$5:$G$22,W461))</f>
        <v>#VALUE!</v>
      </c>
      <c r="Y461" s="221" t="e">
        <f t="shared" si="1027"/>
        <v>#VALUE!</v>
      </c>
      <c r="Z461" s="221" t="e">
        <f>Y461/PRODUCT($AA$6:AA460)</f>
        <v>#VALUE!</v>
      </c>
      <c r="AA461" s="16" t="e">
        <f t="shared" si="1034"/>
        <v>#VALUE!</v>
      </c>
      <c r="AB461" s="10" t="e">
        <f t="shared" si="1035"/>
        <v>#VALUE!</v>
      </c>
      <c r="AC461" s="90">
        <f t="shared" si="1028"/>
        <v>461</v>
      </c>
      <c r="AD461" s="17">
        <f t="shared" si="1036"/>
        <v>46454</v>
      </c>
      <c r="AE461" s="16" t="e">
        <f t="shared" si="1029"/>
        <v>#VALUE!</v>
      </c>
      <c r="AF461" s="10">
        <f ca="1">IFERROR(AVERAGE(INDIRECT("AE"&amp;AC461-Template!$F$10+1):INDIRECT("AE"&amp;AC461)),0)</f>
        <v>0</v>
      </c>
      <c r="AG461" s="35"/>
      <c r="AH461" s="86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  <c r="AU461" s="35"/>
      <c r="AV461" s="35"/>
      <c r="AW461" s="35"/>
      <c r="AX461" s="35"/>
      <c r="AY461" s="35"/>
      <c r="AZ461" s="17">
        <f t="shared" ref="AZ461" si="1051">AZ460+1</f>
        <v>46477</v>
      </c>
      <c r="BA461" s="216">
        <f t="shared" ref="BA461:BA524" si="1052">WEEKDAY(AZ461,2)</f>
        <v>3</v>
      </c>
      <c r="BB461" s="216">
        <f t="shared" ref="BB461" si="1053">BB460+1</f>
        <v>456</v>
      </c>
      <c r="BC461" s="16">
        <f t="shared" ref="BC461:BC524" si="1054">YEARFRAC($T$5,AZ461,3)</f>
        <v>1.2493150684931507</v>
      </c>
      <c r="BD461" s="16">
        <f>IF(Template!$F$7="Linear interpolation",LinInterp($AO$5:$AO$18,$AM$5:$AM$18,BC461),CubicSpline($AO$5:$AO$18,$AM$5:$AM$18,BC461))</f>
        <v>15.014922184169468</v>
      </c>
      <c r="BE461" s="221">
        <f t="shared" si="989"/>
        <v>1.1909708309807308</v>
      </c>
      <c r="BF461" s="221">
        <f>BE461/PRODUCT($BG$6:BG460)</f>
        <v>1.0003563156612727</v>
      </c>
      <c r="BG461" s="16">
        <f t="shared" ref="BG461:BG524" si="1055">1+BH461/365/100</f>
        <v>1.0003563156612727</v>
      </c>
      <c r="BH461" s="10">
        <f t="shared" ref="BH461:BH524" si="1056">IF(OR(BA461=6,BA461=7),BH460,(BF461-1)*365*100)</f>
        <v>13.005521636453521</v>
      </c>
      <c r="BI461" s="90"/>
      <c r="BJ461" s="17">
        <f t="shared" si="1039"/>
        <v>46454</v>
      </c>
      <c r="BK461" s="16">
        <f t="shared" si="1032"/>
        <v>13.238555143575637</v>
      </c>
      <c r="BL461" s="10">
        <f ca="1">IFERROR(AVERAGE(INDIRECT("BK"&amp;AC461-Template!$F$10+1):INDIRECT("BK"&amp;AC461)),0)</f>
        <v>13.439998296855938</v>
      </c>
      <c r="BM461" s="35"/>
      <c r="BN461" s="86"/>
      <c r="BO461" s="35"/>
      <c r="BP461" s="35"/>
      <c r="BQ461" s="35"/>
      <c r="BR461" s="35"/>
      <c r="BS461" s="35"/>
      <c r="BT461" s="35"/>
      <c r="BU461" s="35"/>
      <c r="BV461" s="35"/>
      <c r="BW461" s="35"/>
      <c r="BX461" s="35"/>
      <c r="BY461" s="35"/>
      <c r="BZ461" s="35"/>
      <c r="CA461" s="35"/>
      <c r="CB461" s="35"/>
      <c r="CC461" s="35"/>
      <c r="CD461" s="35"/>
      <c r="CE461" s="35"/>
      <c r="CF461" s="35"/>
      <c r="CG461" s="35"/>
      <c r="CH461" s="35"/>
    </row>
    <row r="462" spans="1:86" ht="15.6" x14ac:dyDescent="0.3">
      <c r="A462" s="35"/>
      <c r="B462" s="86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17">
        <f t="shared" si="1033"/>
        <v>46478</v>
      </c>
      <c r="U462" s="216">
        <f t="shared" si="1026"/>
        <v>4</v>
      </c>
      <c r="V462" s="216">
        <f t="shared" si="1033"/>
        <v>457</v>
      </c>
      <c r="W462" s="16">
        <f t="shared" si="1040"/>
        <v>1.252054794520548</v>
      </c>
      <c r="X462" s="16" t="e">
        <f>IF(Template!$F$7="Linear interpolation",LinInterp($I$5:$I$22,$G$5:$G$22,W462),CubicSpline($I$5:$I$22,$G$5:$G$22,W462))</f>
        <v>#VALUE!</v>
      </c>
      <c r="Y462" s="221" t="e">
        <f t="shared" si="1027"/>
        <v>#VALUE!</v>
      </c>
      <c r="Z462" s="221" t="e">
        <f>Y462/PRODUCT($AA$6:AA461)</f>
        <v>#VALUE!</v>
      </c>
      <c r="AA462" s="16" t="e">
        <f t="shared" si="1034"/>
        <v>#VALUE!</v>
      </c>
      <c r="AB462" s="10" t="e">
        <f t="shared" si="1035"/>
        <v>#VALUE!</v>
      </c>
      <c r="AC462" s="90">
        <f t="shared" si="1028"/>
        <v>462</v>
      </c>
      <c r="AD462" s="17">
        <f t="shared" si="1036"/>
        <v>46455</v>
      </c>
      <c r="AE462" s="16" t="e">
        <f t="shared" si="1029"/>
        <v>#VALUE!</v>
      </c>
      <c r="AF462" s="10">
        <f ca="1">IFERROR(AVERAGE(INDIRECT("AE"&amp;AC462-Template!$F$10+1):INDIRECT("AE"&amp;AC462)),0)</f>
        <v>0</v>
      </c>
      <c r="AG462" s="35"/>
      <c r="AH462" s="86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  <c r="AU462" s="35"/>
      <c r="AV462" s="35"/>
      <c r="AW462" s="35"/>
      <c r="AX462" s="35"/>
      <c r="AY462" s="35"/>
      <c r="AZ462" s="17">
        <f t="shared" ref="AZ462" si="1057">AZ461+1</f>
        <v>46478</v>
      </c>
      <c r="BA462" s="216">
        <f t="shared" si="1052"/>
        <v>4</v>
      </c>
      <c r="BB462" s="216">
        <f t="shared" ref="BB462" si="1058">BB461+1</f>
        <v>457</v>
      </c>
      <c r="BC462" s="16">
        <f t="shared" si="1054"/>
        <v>1.252054794520548</v>
      </c>
      <c r="BD462" s="16">
        <f>IF(Template!$F$7="Linear interpolation",LinInterp($AO$5:$AO$18,$AM$5:$AM$18,BC462),CubicSpline($AO$5:$AO$18,$AM$5:$AM$18,BC462))</f>
        <v>15.012411530908347</v>
      </c>
      <c r="BE462" s="221">
        <f t="shared" si="989"/>
        <v>1.1913948129529559</v>
      </c>
      <c r="BF462" s="221">
        <f>BE462/PRODUCT($BG$6:BG461)</f>
        <v>1.0003559969406437</v>
      </c>
      <c r="BG462" s="16">
        <f t="shared" si="1055"/>
        <v>1.0003559969406437</v>
      </c>
      <c r="BH462" s="10">
        <f t="shared" si="1056"/>
        <v>12.993888333495018</v>
      </c>
      <c r="BI462" s="90"/>
      <c r="BJ462" s="17">
        <f t="shared" si="1039"/>
        <v>46455</v>
      </c>
      <c r="BK462" s="16">
        <f t="shared" si="1032"/>
        <v>13.261734786282231</v>
      </c>
      <c r="BL462" s="10">
        <f ca="1">IFERROR(AVERAGE(INDIRECT("BK"&amp;AC462-Template!$F$10+1):INDIRECT("BK"&amp;AC462)),0)</f>
        <v>13.427786603749478</v>
      </c>
      <c r="BM462" s="35"/>
      <c r="BN462" s="86"/>
      <c r="BO462" s="35"/>
      <c r="BP462" s="35"/>
      <c r="BQ462" s="35"/>
      <c r="BR462" s="35"/>
      <c r="BS462" s="35"/>
      <c r="BT462" s="35"/>
      <c r="BU462" s="35"/>
      <c r="BV462" s="35"/>
      <c r="BW462" s="35"/>
      <c r="BX462" s="35"/>
      <c r="BY462" s="35"/>
      <c r="BZ462" s="35"/>
      <c r="CA462" s="35"/>
      <c r="CB462" s="35"/>
      <c r="CC462" s="35"/>
      <c r="CD462" s="35"/>
      <c r="CE462" s="35"/>
      <c r="CF462" s="35"/>
      <c r="CG462" s="35"/>
      <c r="CH462" s="35"/>
    </row>
    <row r="463" spans="1:86" ht="15.6" x14ac:dyDescent="0.3">
      <c r="A463" s="35"/>
      <c r="B463" s="86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17">
        <f t="shared" si="1033"/>
        <v>46479</v>
      </c>
      <c r="U463" s="216">
        <f t="shared" si="1026"/>
        <v>5</v>
      </c>
      <c r="V463" s="216">
        <f t="shared" si="1033"/>
        <v>458</v>
      </c>
      <c r="W463" s="16">
        <f t="shared" si="1040"/>
        <v>1.2547945205479452</v>
      </c>
      <c r="X463" s="16" t="e">
        <f>IF(Template!$F$7="Linear interpolation",LinInterp($I$5:$I$22,$G$5:$G$22,W463),CubicSpline($I$5:$I$22,$G$5:$G$22,W463))</f>
        <v>#VALUE!</v>
      </c>
      <c r="Y463" s="221" t="e">
        <f t="shared" si="1027"/>
        <v>#VALUE!</v>
      </c>
      <c r="Z463" s="221" t="e">
        <f>Y463/PRODUCT($AA$6:AA462)</f>
        <v>#VALUE!</v>
      </c>
      <c r="AA463" s="16" t="e">
        <f t="shared" si="1034"/>
        <v>#VALUE!</v>
      </c>
      <c r="AB463" s="10" t="e">
        <f t="shared" si="1035"/>
        <v>#VALUE!</v>
      </c>
      <c r="AC463" s="90">
        <f t="shared" si="1028"/>
        <v>463</v>
      </c>
      <c r="AD463" s="17">
        <f t="shared" si="1036"/>
        <v>46456</v>
      </c>
      <c r="AE463" s="16" t="e">
        <f t="shared" si="1029"/>
        <v>#VALUE!</v>
      </c>
      <c r="AF463" s="10">
        <f ca="1">IFERROR(AVERAGE(INDIRECT("AE"&amp;AC463-Template!$F$10+1):INDIRECT("AE"&amp;AC463)),0)</f>
        <v>0</v>
      </c>
      <c r="AG463" s="35"/>
      <c r="AH463" s="86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  <c r="AU463" s="35"/>
      <c r="AV463" s="35"/>
      <c r="AW463" s="35"/>
      <c r="AX463" s="35"/>
      <c r="AY463" s="35"/>
      <c r="AZ463" s="17">
        <f t="shared" ref="AZ463" si="1059">AZ462+1</f>
        <v>46479</v>
      </c>
      <c r="BA463" s="216">
        <f t="shared" si="1052"/>
        <v>5</v>
      </c>
      <c r="BB463" s="216">
        <f t="shared" ref="BB463" si="1060">BB462+1</f>
        <v>458</v>
      </c>
      <c r="BC463" s="16">
        <f t="shared" si="1054"/>
        <v>1.2547945205479452</v>
      </c>
      <c r="BD463" s="16">
        <f>IF(Template!$F$7="Linear interpolation",LinInterp($AO$5:$AO$18,$AM$5:$AM$18,BC463),CubicSpline($AO$5:$AO$18,$AM$5:$AM$18,BC463))</f>
        <v>15.009882705301608</v>
      </c>
      <c r="BE463" s="221">
        <f t="shared" si="989"/>
        <v>1.1918185662958898</v>
      </c>
      <c r="BF463" s="221">
        <f>BE463/PRODUCT($BG$6:BG462)</f>
        <v>1.0003556783513969</v>
      </c>
      <c r="BG463" s="16">
        <f t="shared" si="1055"/>
        <v>1.0003556783513969</v>
      </c>
      <c r="BH463" s="10">
        <f t="shared" si="1056"/>
        <v>12.982259825988219</v>
      </c>
      <c r="BI463" s="90"/>
      <c r="BJ463" s="17">
        <f t="shared" si="1039"/>
        <v>46456</v>
      </c>
      <c r="BK463" s="16">
        <f t="shared" si="1032"/>
        <v>13.250112538814474</v>
      </c>
      <c r="BL463" s="10">
        <f ca="1">IFERROR(AVERAGE(INDIRECT("BK"&amp;AC463-Template!$F$10+1):INDIRECT("BK"&amp;AC463)),0)</f>
        <v>13.417432043365606</v>
      </c>
      <c r="BM463" s="35"/>
      <c r="BN463" s="86"/>
      <c r="BO463" s="35"/>
      <c r="BP463" s="35"/>
      <c r="BQ463" s="35"/>
      <c r="BR463" s="35"/>
      <c r="BS463" s="35"/>
      <c r="BT463" s="35"/>
      <c r="BU463" s="35"/>
      <c r="BV463" s="35"/>
      <c r="BW463" s="35"/>
      <c r="BX463" s="35"/>
      <c r="BY463" s="35"/>
      <c r="BZ463" s="35"/>
      <c r="CA463" s="35"/>
      <c r="CB463" s="35"/>
      <c r="CC463" s="35"/>
      <c r="CD463" s="35"/>
      <c r="CE463" s="35"/>
      <c r="CF463" s="35"/>
      <c r="CG463" s="35"/>
      <c r="CH463" s="35"/>
    </row>
    <row r="464" spans="1:86" ht="15.6" x14ac:dyDescent="0.3">
      <c r="A464" s="35"/>
      <c r="B464" s="86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17">
        <f t="shared" si="1033"/>
        <v>46480</v>
      </c>
      <c r="U464" s="216">
        <f t="shared" si="1026"/>
        <v>6</v>
      </c>
      <c r="V464" s="216">
        <f t="shared" si="1033"/>
        <v>459</v>
      </c>
      <c r="W464" s="16">
        <f t="shared" si="1040"/>
        <v>1.2575342465753425</v>
      </c>
      <c r="X464" s="16" t="e">
        <f>IF(Template!$F$7="Linear interpolation",LinInterp($I$5:$I$22,$G$5:$G$22,W464),CubicSpline($I$5:$I$22,$G$5:$G$22,W464))</f>
        <v>#VALUE!</v>
      </c>
      <c r="Y464" s="221" t="e">
        <f t="shared" si="1027"/>
        <v>#VALUE!</v>
      </c>
      <c r="Z464" s="221" t="e">
        <f>Y464/PRODUCT($AA$6:AA463)</f>
        <v>#VALUE!</v>
      </c>
      <c r="AA464" s="16" t="e">
        <f t="shared" si="1034"/>
        <v>#VALUE!</v>
      </c>
      <c r="AB464" s="10" t="e">
        <f t="shared" si="1035"/>
        <v>#VALUE!</v>
      </c>
      <c r="AC464" s="90">
        <f t="shared" si="1028"/>
        <v>464</v>
      </c>
      <c r="AD464" s="17">
        <f t="shared" si="1036"/>
        <v>46457</v>
      </c>
      <c r="AE464" s="16" t="e">
        <f t="shared" si="1029"/>
        <v>#VALUE!</v>
      </c>
      <c r="AF464" s="10">
        <f ca="1">IFERROR(AVERAGE(INDIRECT("AE"&amp;AC464-Template!$F$10+1):INDIRECT("AE"&amp;AC464)),0)</f>
        <v>0</v>
      </c>
      <c r="AG464" s="35"/>
      <c r="AH464" s="86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  <c r="AU464" s="35"/>
      <c r="AV464" s="35"/>
      <c r="AW464" s="35"/>
      <c r="AX464" s="35"/>
      <c r="AY464" s="35"/>
      <c r="AZ464" s="17">
        <f t="shared" ref="AZ464" si="1061">AZ463+1</f>
        <v>46480</v>
      </c>
      <c r="BA464" s="216">
        <f t="shared" si="1052"/>
        <v>6</v>
      </c>
      <c r="BB464" s="216">
        <f t="shared" ref="BB464" si="1062">BB463+1</f>
        <v>459</v>
      </c>
      <c r="BC464" s="16">
        <f t="shared" si="1054"/>
        <v>1.2575342465753425</v>
      </c>
      <c r="BD464" s="16">
        <f>IF(Template!$F$7="Linear interpolation",LinInterp($AO$5:$AO$18,$AM$5:$AM$18,BC464),CubicSpline($AO$5:$AO$18,$AM$5:$AM$18,BC464))</f>
        <v>15.007335840837163</v>
      </c>
      <c r="BE464" s="221">
        <f t="shared" si="989"/>
        <v>1.1922420908297862</v>
      </c>
      <c r="BF464" s="221">
        <f>BE464/PRODUCT($BG$6:BG463)</f>
        <v>1.000355359906175</v>
      </c>
      <c r="BG464" s="16">
        <f t="shared" si="1055"/>
        <v>1.0003556783513969</v>
      </c>
      <c r="BH464" s="10">
        <f t="shared" si="1056"/>
        <v>12.982259825988219</v>
      </c>
      <c r="BI464" s="90"/>
      <c r="BJ464" s="17">
        <f t="shared" si="1039"/>
        <v>46457</v>
      </c>
      <c r="BK464" s="16">
        <f t="shared" si="1032"/>
        <v>13.238484958436603</v>
      </c>
      <c r="BL464" s="10">
        <f ca="1">IFERROR(AVERAGE(INDIRECT("BK"&amp;AC464-Template!$F$10+1):INDIRECT("BK"&amp;AC464)),0)</f>
        <v>13.405943888504446</v>
      </c>
      <c r="BM464" s="35"/>
      <c r="BN464" s="86"/>
      <c r="BO464" s="35"/>
      <c r="BP464" s="35"/>
      <c r="BQ464" s="35"/>
      <c r="BR464" s="35"/>
      <c r="BS464" s="35"/>
      <c r="BT464" s="35"/>
      <c r="BU464" s="35"/>
      <c r="BV464" s="35"/>
      <c r="BW464" s="35"/>
      <c r="BX464" s="35"/>
      <c r="BY464" s="35"/>
      <c r="BZ464" s="35"/>
      <c r="CA464" s="35"/>
      <c r="CB464" s="35"/>
      <c r="CC464" s="35"/>
      <c r="CD464" s="35"/>
      <c r="CE464" s="35"/>
      <c r="CF464" s="35"/>
      <c r="CG464" s="35"/>
      <c r="CH464" s="35"/>
    </row>
    <row r="465" spans="1:86" ht="15.6" x14ac:dyDescent="0.3">
      <c r="A465" s="35"/>
      <c r="B465" s="86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17">
        <f t="shared" si="1033"/>
        <v>46481</v>
      </c>
      <c r="U465" s="216">
        <f t="shared" si="1026"/>
        <v>7</v>
      </c>
      <c r="V465" s="216">
        <f t="shared" si="1033"/>
        <v>460</v>
      </c>
      <c r="W465" s="16">
        <f t="shared" si="1040"/>
        <v>1.2602739726027397</v>
      </c>
      <c r="X465" s="16" t="e">
        <f>IF(Template!$F$7="Linear interpolation",LinInterp($I$5:$I$22,$G$5:$G$22,W465),CubicSpline($I$5:$I$22,$G$5:$G$22,W465))</f>
        <v>#VALUE!</v>
      </c>
      <c r="Y465" s="221" t="e">
        <f t="shared" si="1027"/>
        <v>#VALUE!</v>
      </c>
      <c r="Z465" s="221" t="e">
        <f>Y465/PRODUCT($AA$6:AA464)</f>
        <v>#VALUE!</v>
      </c>
      <c r="AA465" s="16" t="e">
        <f t="shared" si="1034"/>
        <v>#VALUE!</v>
      </c>
      <c r="AB465" s="10" t="e">
        <f t="shared" si="1035"/>
        <v>#VALUE!</v>
      </c>
      <c r="AC465" s="90">
        <f t="shared" si="1028"/>
        <v>465</v>
      </c>
      <c r="AD465" s="17">
        <f t="shared" si="1036"/>
        <v>46458</v>
      </c>
      <c r="AE465" s="16" t="e">
        <f t="shared" si="1029"/>
        <v>#VALUE!</v>
      </c>
      <c r="AF465" s="10">
        <f ca="1">IFERROR(AVERAGE(INDIRECT("AE"&amp;AC465-Template!$F$10+1):INDIRECT("AE"&amp;AC465)),0)</f>
        <v>0</v>
      </c>
      <c r="AG465" s="35"/>
      <c r="AH465" s="86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  <c r="AU465" s="35"/>
      <c r="AV465" s="35"/>
      <c r="AW465" s="35"/>
      <c r="AX465" s="35"/>
      <c r="AY465" s="35"/>
      <c r="AZ465" s="17">
        <f t="shared" ref="AZ465" si="1063">AZ464+1</f>
        <v>46481</v>
      </c>
      <c r="BA465" s="216">
        <f t="shared" si="1052"/>
        <v>7</v>
      </c>
      <c r="BB465" s="216">
        <f t="shared" ref="BB465" si="1064">BB464+1</f>
        <v>460</v>
      </c>
      <c r="BC465" s="16">
        <f t="shared" si="1054"/>
        <v>1.2602739726027397</v>
      </c>
      <c r="BD465" s="16">
        <f>IF(Template!$F$7="Linear interpolation",LinInterp($AO$5:$AO$18,$AM$5:$AM$18,BC465),CubicSpline($AO$5:$AO$18,$AM$5:$AM$18,BC465))</f>
        <v>15.004771071002923</v>
      </c>
      <c r="BE465" s="221">
        <f t="shared" si="989"/>
        <v>1.1926653863903114</v>
      </c>
      <c r="BF465" s="221">
        <f>BE465/PRODUCT($BG$6:BG464)</f>
        <v>1.0003547231726027</v>
      </c>
      <c r="BG465" s="16">
        <f t="shared" si="1055"/>
        <v>1.0003556783513969</v>
      </c>
      <c r="BH465" s="10">
        <f t="shared" si="1056"/>
        <v>12.982259825988219</v>
      </c>
      <c r="BI465" s="90"/>
      <c r="BJ465" s="17">
        <f t="shared" si="1039"/>
        <v>46458</v>
      </c>
      <c r="BK465" s="16">
        <f t="shared" si="1032"/>
        <v>13.226852504616193</v>
      </c>
      <c r="BL465" s="10">
        <f ca="1">IFERROR(AVERAGE(INDIRECT("BK"&amp;AC465-Template!$F$10+1):INDIRECT("BK"&amp;AC465)),0)</f>
        <v>13.394444208463678</v>
      </c>
      <c r="BM465" s="35"/>
      <c r="BN465" s="86"/>
      <c r="BO465" s="35"/>
      <c r="BP465" s="35"/>
      <c r="BQ465" s="35"/>
      <c r="BR465" s="35"/>
      <c r="BS465" s="35"/>
      <c r="BT465" s="35"/>
      <c r="BU465" s="35"/>
      <c r="BV465" s="35"/>
      <c r="BW465" s="35"/>
      <c r="BX465" s="35"/>
      <c r="BY465" s="35"/>
      <c r="BZ465" s="35"/>
      <c r="CA465" s="35"/>
      <c r="CB465" s="35"/>
      <c r="CC465" s="35"/>
      <c r="CD465" s="35"/>
      <c r="CE465" s="35"/>
      <c r="CF465" s="35"/>
      <c r="CG465" s="35"/>
      <c r="CH465" s="35"/>
    </row>
    <row r="466" spans="1:86" ht="15.6" x14ac:dyDescent="0.3">
      <c r="A466" s="35"/>
      <c r="B466" s="86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17">
        <f t="shared" si="1033"/>
        <v>46482</v>
      </c>
      <c r="U466" s="216">
        <f t="shared" si="1026"/>
        <v>1</v>
      </c>
      <c r="V466" s="216">
        <f t="shared" si="1033"/>
        <v>461</v>
      </c>
      <c r="W466" s="16">
        <f t="shared" si="1040"/>
        <v>1.263013698630137</v>
      </c>
      <c r="X466" s="16" t="e">
        <f>IF(Template!$F$7="Linear interpolation",LinInterp($I$5:$I$22,$G$5:$G$22,W466),CubicSpline($I$5:$I$22,$G$5:$G$22,W466))</f>
        <v>#VALUE!</v>
      </c>
      <c r="Y466" s="221" t="e">
        <f t="shared" si="1027"/>
        <v>#VALUE!</v>
      </c>
      <c r="Z466" s="221" t="e">
        <f>Y466/PRODUCT($AA$6:AA465)</f>
        <v>#VALUE!</v>
      </c>
      <c r="AA466" s="16" t="e">
        <f t="shared" si="1034"/>
        <v>#VALUE!</v>
      </c>
      <c r="AB466" s="10" t="e">
        <f t="shared" si="1035"/>
        <v>#VALUE!</v>
      </c>
      <c r="AC466" s="90">
        <f t="shared" si="1028"/>
        <v>466</v>
      </c>
      <c r="AD466" s="17">
        <f t="shared" si="1036"/>
        <v>46459</v>
      </c>
      <c r="AE466" s="16" t="e">
        <f t="shared" si="1029"/>
        <v>#VALUE!</v>
      </c>
      <c r="AF466" s="10">
        <f ca="1">IFERROR(AVERAGE(INDIRECT("AE"&amp;AC466-Template!$F$10+1):INDIRECT("AE"&amp;AC466)),0)</f>
        <v>0</v>
      </c>
      <c r="AG466" s="35"/>
      <c r="AH466" s="86"/>
      <c r="AI466" s="35"/>
      <c r="AJ466" s="35"/>
      <c r="AK466" s="35"/>
      <c r="AL466" s="35"/>
      <c r="AM466" s="35"/>
      <c r="AN466" s="35"/>
      <c r="AO466" s="35"/>
      <c r="AP466" s="35"/>
      <c r="AQ466" s="35"/>
      <c r="AR466" s="35"/>
      <c r="AS466" s="35"/>
      <c r="AT466" s="35"/>
      <c r="AU466" s="35"/>
      <c r="AV466" s="35"/>
      <c r="AW466" s="35"/>
      <c r="AX466" s="35"/>
      <c r="AY466" s="35"/>
      <c r="AZ466" s="17">
        <f t="shared" ref="AZ466" si="1065">AZ465+1</f>
        <v>46482</v>
      </c>
      <c r="BA466" s="216">
        <f t="shared" si="1052"/>
        <v>1</v>
      </c>
      <c r="BB466" s="216">
        <f t="shared" ref="BB466" si="1066">BB465+1</f>
        <v>461</v>
      </c>
      <c r="BC466" s="16">
        <f t="shared" si="1054"/>
        <v>1.263013698630137</v>
      </c>
      <c r="BD466" s="16">
        <f>IF(Template!$F$7="Linear interpolation",LinInterp($AO$5:$AO$18,$AM$5:$AM$18,BC466),CubicSpline($AO$5:$AO$18,$AM$5:$AM$18,BC466))</f>
        <v>15.002188529286796</v>
      </c>
      <c r="BE466" s="221">
        <f t="shared" si="989"/>
        <v>1.193088452828575</v>
      </c>
      <c r="BF466" s="221">
        <f>BE466/PRODUCT($BG$6:BG465)</f>
        <v>1.000353768320503</v>
      </c>
      <c r="BG466" s="16">
        <f t="shared" si="1055"/>
        <v>1.000353768320503</v>
      </c>
      <c r="BH466" s="10">
        <f t="shared" si="1056"/>
        <v>12.912543698361144</v>
      </c>
      <c r="BI466" s="90"/>
      <c r="BJ466" s="17">
        <f t="shared" si="1039"/>
        <v>46459</v>
      </c>
      <c r="BK466" s="16">
        <f t="shared" si="1032"/>
        <v>13.226852504616193</v>
      </c>
      <c r="BL466" s="10">
        <f ca="1">IFERROR(AVERAGE(INDIRECT("BK"&amp;AC466-Template!$F$10+1):INDIRECT("BK"&amp;AC466)),0)</f>
        <v>13.383321357276932</v>
      </c>
      <c r="BM466" s="35"/>
      <c r="BN466" s="86"/>
      <c r="BO466" s="35"/>
      <c r="BP466" s="35"/>
      <c r="BQ466" s="35"/>
      <c r="BR466" s="35"/>
      <c r="BS466" s="35"/>
      <c r="BT466" s="35"/>
      <c r="BU466" s="35"/>
      <c r="BV466" s="35"/>
      <c r="BW466" s="35"/>
      <c r="BX466" s="35"/>
      <c r="BY466" s="35"/>
      <c r="BZ466" s="35"/>
      <c r="CA466" s="35"/>
      <c r="CB466" s="35"/>
      <c r="CC466" s="35"/>
      <c r="CD466" s="35"/>
      <c r="CE466" s="35"/>
      <c r="CF466" s="35"/>
      <c r="CG466" s="35"/>
      <c r="CH466" s="35"/>
    </row>
    <row r="467" spans="1:86" ht="15.6" x14ac:dyDescent="0.3">
      <c r="A467" s="35"/>
      <c r="B467" s="86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17">
        <f t="shared" si="1033"/>
        <v>46483</v>
      </c>
      <c r="U467" s="216">
        <f t="shared" si="1026"/>
        <v>2</v>
      </c>
      <c r="V467" s="216">
        <f t="shared" si="1033"/>
        <v>462</v>
      </c>
      <c r="W467" s="16">
        <f t="shared" si="1040"/>
        <v>1.2657534246575342</v>
      </c>
      <c r="X467" s="16" t="e">
        <f>IF(Template!$F$7="Linear interpolation",LinInterp($I$5:$I$22,$G$5:$G$22,W467),CubicSpline($I$5:$I$22,$G$5:$G$22,W467))</f>
        <v>#VALUE!</v>
      </c>
      <c r="Y467" s="221" t="e">
        <f t="shared" si="1027"/>
        <v>#VALUE!</v>
      </c>
      <c r="Z467" s="221" t="e">
        <f>Y467/PRODUCT($AA$6:AA466)</f>
        <v>#VALUE!</v>
      </c>
      <c r="AA467" s="16" t="e">
        <f t="shared" si="1034"/>
        <v>#VALUE!</v>
      </c>
      <c r="AB467" s="10" t="e">
        <f t="shared" si="1035"/>
        <v>#VALUE!</v>
      </c>
      <c r="AC467" s="90">
        <f t="shared" si="1028"/>
        <v>467</v>
      </c>
      <c r="AD467" s="17">
        <f t="shared" si="1036"/>
        <v>46460</v>
      </c>
      <c r="AE467" s="16" t="e">
        <f t="shared" si="1029"/>
        <v>#VALUE!</v>
      </c>
      <c r="AF467" s="10">
        <f ca="1">IFERROR(AVERAGE(INDIRECT("AE"&amp;AC467-Template!$F$10+1):INDIRECT("AE"&amp;AC467)),0)</f>
        <v>0</v>
      </c>
      <c r="AG467" s="35"/>
      <c r="AH467" s="86"/>
      <c r="AI467" s="35"/>
      <c r="AJ467" s="35"/>
      <c r="AK467" s="35"/>
      <c r="AL467" s="35"/>
      <c r="AM467" s="35"/>
      <c r="AN467" s="35"/>
      <c r="AO467" s="35"/>
      <c r="AP467" s="35"/>
      <c r="AQ467" s="35"/>
      <c r="AR467" s="35"/>
      <c r="AS467" s="35"/>
      <c r="AT467" s="35"/>
      <c r="AU467" s="35"/>
      <c r="AV467" s="35"/>
      <c r="AW467" s="35"/>
      <c r="AX467" s="35"/>
      <c r="AY467" s="35"/>
      <c r="AZ467" s="17">
        <f t="shared" ref="AZ467" si="1067">AZ466+1</f>
        <v>46483</v>
      </c>
      <c r="BA467" s="216">
        <f t="shared" si="1052"/>
        <v>2</v>
      </c>
      <c r="BB467" s="216">
        <f t="shared" ref="BB467" si="1068">BB466+1</f>
        <v>462</v>
      </c>
      <c r="BC467" s="16">
        <f t="shared" si="1054"/>
        <v>1.2657534246575342</v>
      </c>
      <c r="BD467" s="16">
        <f>IF(Template!$F$7="Linear interpolation",LinInterp($AO$5:$AO$18,$AM$5:$AM$18,BC467),CubicSpline($AO$5:$AO$18,$AM$5:$AM$18,BC467))</f>
        <v>14.999588349176692</v>
      </c>
      <c r="BE467" s="221">
        <f t="shared" si="989"/>
        <v>1.1935112900111602</v>
      </c>
      <c r="BF467" s="221">
        <f>BE467/PRODUCT($BG$6:BG466)</f>
        <v>1.0003544055611155</v>
      </c>
      <c r="BG467" s="16">
        <f t="shared" si="1055"/>
        <v>1.0003544055611155</v>
      </c>
      <c r="BH467" s="10">
        <f t="shared" si="1056"/>
        <v>12.935802980717392</v>
      </c>
      <c r="BI467" s="90"/>
      <c r="BJ467" s="17">
        <f t="shared" si="1039"/>
        <v>46460</v>
      </c>
      <c r="BK467" s="16">
        <f t="shared" si="1032"/>
        <v>13.226852504616193</v>
      </c>
      <c r="BL467" s="10">
        <f ca="1">IFERROR(AVERAGE(INDIRECT("BK"&amp;AC467-Template!$F$10+1):INDIRECT("BK"&amp;AC467)),0)</f>
        <v>13.372575925267755</v>
      </c>
      <c r="BM467" s="35"/>
      <c r="BN467" s="86"/>
      <c r="BO467" s="35"/>
      <c r="BP467" s="35"/>
      <c r="BQ467" s="35"/>
      <c r="BR467" s="35"/>
      <c r="BS467" s="35"/>
      <c r="BT467" s="35"/>
      <c r="BU467" s="35"/>
      <c r="BV467" s="35"/>
      <c r="BW467" s="35"/>
      <c r="BX467" s="35"/>
      <c r="BY467" s="35"/>
      <c r="BZ467" s="35"/>
      <c r="CA467" s="35"/>
      <c r="CB467" s="35"/>
      <c r="CC467" s="35"/>
      <c r="CD467" s="35"/>
      <c r="CE467" s="35"/>
      <c r="CF467" s="35"/>
      <c r="CG467" s="35"/>
      <c r="CH467" s="35"/>
    </row>
    <row r="468" spans="1:86" ht="15.6" x14ac:dyDescent="0.3">
      <c r="A468" s="35"/>
      <c r="B468" s="86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17">
        <f t="shared" si="1033"/>
        <v>46484</v>
      </c>
      <c r="U468" s="216">
        <f t="shared" si="1026"/>
        <v>3</v>
      </c>
      <c r="V468" s="216">
        <f t="shared" si="1033"/>
        <v>463</v>
      </c>
      <c r="W468" s="16">
        <f t="shared" si="1040"/>
        <v>1.2684931506849315</v>
      </c>
      <c r="X468" s="16" t="e">
        <f>IF(Template!$F$7="Linear interpolation",LinInterp($I$5:$I$22,$G$5:$G$22,W468),CubicSpline($I$5:$I$22,$G$5:$G$22,W468))</f>
        <v>#VALUE!</v>
      </c>
      <c r="Y468" s="221" t="e">
        <f t="shared" si="1027"/>
        <v>#VALUE!</v>
      </c>
      <c r="Z468" s="221" t="e">
        <f>Y468/PRODUCT($AA$6:AA467)</f>
        <v>#VALUE!</v>
      </c>
      <c r="AA468" s="16" t="e">
        <f t="shared" si="1034"/>
        <v>#VALUE!</v>
      </c>
      <c r="AB468" s="10" t="e">
        <f t="shared" si="1035"/>
        <v>#VALUE!</v>
      </c>
      <c r="AC468" s="90">
        <f t="shared" si="1028"/>
        <v>468</v>
      </c>
      <c r="AD468" s="17">
        <f t="shared" si="1036"/>
        <v>46461</v>
      </c>
      <c r="AE468" s="16" t="e">
        <f t="shared" si="1029"/>
        <v>#VALUE!</v>
      </c>
      <c r="AF468" s="10">
        <f ca="1">IFERROR(AVERAGE(INDIRECT("AE"&amp;AC468-Template!$F$10+1):INDIRECT("AE"&amp;AC468)),0)</f>
        <v>0</v>
      </c>
      <c r="AG468" s="35"/>
      <c r="AH468" s="86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  <c r="AU468" s="35"/>
      <c r="AV468" s="35"/>
      <c r="AW468" s="35"/>
      <c r="AX468" s="35"/>
      <c r="AY468" s="35"/>
      <c r="AZ468" s="17">
        <f t="shared" ref="AZ468" si="1069">AZ467+1</f>
        <v>46484</v>
      </c>
      <c r="BA468" s="216">
        <f t="shared" si="1052"/>
        <v>3</v>
      </c>
      <c r="BB468" s="216">
        <f t="shared" ref="BB468" si="1070">BB467+1</f>
        <v>463</v>
      </c>
      <c r="BC468" s="16">
        <f t="shared" si="1054"/>
        <v>1.2684931506849315</v>
      </c>
      <c r="BD468" s="16">
        <f>IF(Template!$F$7="Linear interpolation",LinInterp($AO$5:$AO$18,$AM$5:$AM$18,BC468),CubicSpline($AO$5:$AO$18,$AM$5:$AM$18,BC468))</f>
        <v>14.996970664160525</v>
      </c>
      <c r="BE468" s="221">
        <f t="shared" si="989"/>
        <v>1.1939338978201537</v>
      </c>
      <c r="BF468" s="221">
        <f>BE468/PRODUCT($BG$6:BG467)</f>
        <v>1.0003540878184651</v>
      </c>
      <c r="BG468" s="16">
        <f t="shared" si="1055"/>
        <v>1.0003540878184651</v>
      </c>
      <c r="BH468" s="10">
        <f t="shared" si="1056"/>
        <v>12.924205373977316</v>
      </c>
      <c r="BI468" s="90"/>
      <c r="BJ468" s="17">
        <f t="shared" si="1039"/>
        <v>46461</v>
      </c>
      <c r="BK468" s="16">
        <f t="shared" si="1032"/>
        <v>13.157015981612453</v>
      </c>
      <c r="BL468" s="10">
        <f ca="1">IFERROR(AVERAGE(INDIRECT("BK"&amp;AC468-Template!$F$10+1):INDIRECT("BK"&amp;AC468)),0)</f>
        <v>13.359502609158453</v>
      </c>
      <c r="BM468" s="35"/>
      <c r="BN468" s="86"/>
      <c r="BO468" s="35"/>
      <c r="BP468" s="35"/>
      <c r="BQ468" s="35"/>
      <c r="BR468" s="35"/>
      <c r="BS468" s="35"/>
      <c r="BT468" s="35"/>
      <c r="BU468" s="35"/>
      <c r="BV468" s="35"/>
      <c r="BW468" s="35"/>
      <c r="BX468" s="35"/>
      <c r="BY468" s="35"/>
      <c r="BZ468" s="35"/>
      <c r="CA468" s="35"/>
      <c r="CB468" s="35"/>
      <c r="CC468" s="35"/>
      <c r="CD468" s="35"/>
      <c r="CE468" s="35"/>
      <c r="CF468" s="35"/>
      <c r="CG468" s="35"/>
      <c r="CH468" s="35"/>
    </row>
    <row r="469" spans="1:86" ht="15.6" x14ac:dyDescent="0.3">
      <c r="A469" s="35"/>
      <c r="B469" s="86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17">
        <f t="shared" si="1033"/>
        <v>46485</v>
      </c>
      <c r="U469" s="216">
        <f t="shared" si="1026"/>
        <v>4</v>
      </c>
      <c r="V469" s="216">
        <f t="shared" si="1033"/>
        <v>464</v>
      </c>
      <c r="W469" s="16">
        <f t="shared" si="1040"/>
        <v>1.2712328767123289</v>
      </c>
      <c r="X469" s="16" t="e">
        <f>IF(Template!$F$7="Linear interpolation",LinInterp($I$5:$I$22,$G$5:$G$22,W469),CubicSpline($I$5:$I$22,$G$5:$G$22,W469))</f>
        <v>#VALUE!</v>
      </c>
      <c r="Y469" s="221" t="e">
        <f t="shared" si="1027"/>
        <v>#VALUE!</v>
      </c>
      <c r="Z469" s="221" t="e">
        <f>Y469/PRODUCT($AA$6:AA468)</f>
        <v>#VALUE!</v>
      </c>
      <c r="AA469" s="16" t="e">
        <f t="shared" si="1034"/>
        <v>#VALUE!</v>
      </c>
      <c r="AB469" s="10" t="e">
        <f t="shared" si="1035"/>
        <v>#VALUE!</v>
      </c>
      <c r="AC469" s="90">
        <f t="shared" si="1028"/>
        <v>469</v>
      </c>
      <c r="AD469" s="17">
        <f t="shared" si="1036"/>
        <v>46462</v>
      </c>
      <c r="AE469" s="16" t="e">
        <f t="shared" si="1029"/>
        <v>#VALUE!</v>
      </c>
      <c r="AF469" s="10">
        <f ca="1">IFERROR(AVERAGE(INDIRECT("AE"&amp;AC469-Template!$F$10+1):INDIRECT("AE"&amp;AC469)),0)</f>
        <v>0</v>
      </c>
      <c r="AG469" s="35"/>
      <c r="AH469" s="86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  <c r="AU469" s="35"/>
      <c r="AV469" s="35"/>
      <c r="AW469" s="35"/>
      <c r="AX469" s="35"/>
      <c r="AY469" s="35"/>
      <c r="AZ469" s="17">
        <f t="shared" ref="AZ469" si="1071">AZ468+1</f>
        <v>46485</v>
      </c>
      <c r="BA469" s="216">
        <f t="shared" si="1052"/>
        <v>4</v>
      </c>
      <c r="BB469" s="216">
        <f t="shared" ref="BB469" si="1072">BB468+1</f>
        <v>464</v>
      </c>
      <c r="BC469" s="16">
        <f t="shared" si="1054"/>
        <v>1.2712328767123289</v>
      </c>
      <c r="BD469" s="16">
        <f>IF(Template!$F$7="Linear interpolation",LinInterp($AO$5:$AO$18,$AM$5:$AM$18,BC469),CubicSpline($AO$5:$AO$18,$AM$5:$AM$18,BC469))</f>
        <v>14.994335607726201</v>
      </c>
      <c r="BE469" s="221">
        <f t="shared" si="989"/>
        <v>1.1943562761531756</v>
      </c>
      <c r="BF469" s="221">
        <f>BE469/PRODUCT($BG$6:BG468)</f>
        <v>1.0003537702830894</v>
      </c>
      <c r="BG469" s="16">
        <f t="shared" si="1055"/>
        <v>1.0003537702830894</v>
      </c>
      <c r="BH469" s="10">
        <f t="shared" si="1056"/>
        <v>12.912615332761668</v>
      </c>
      <c r="BI469" s="90"/>
      <c r="BJ469" s="17">
        <f t="shared" si="1039"/>
        <v>46462</v>
      </c>
      <c r="BK469" s="16">
        <f t="shared" si="1032"/>
        <v>13.18028314695141</v>
      </c>
      <c r="BL469" s="10">
        <f ca="1">IFERROR(AVERAGE(INDIRECT("BK"&amp;AC469-Template!$F$10+1):INDIRECT("BK"&amp;AC469)),0)</f>
        <v>13.347204865227116</v>
      </c>
      <c r="BM469" s="35"/>
      <c r="BN469" s="86"/>
      <c r="BO469" s="35"/>
      <c r="BP469" s="35"/>
      <c r="BQ469" s="35"/>
      <c r="BR469" s="35"/>
      <c r="BS469" s="35"/>
      <c r="BT469" s="35"/>
      <c r="BU469" s="35"/>
      <c r="BV469" s="35"/>
      <c r="BW469" s="35"/>
      <c r="BX469" s="35"/>
      <c r="BY469" s="35"/>
      <c r="BZ469" s="35"/>
      <c r="CA469" s="35"/>
      <c r="CB469" s="35"/>
      <c r="CC469" s="35"/>
      <c r="CD469" s="35"/>
      <c r="CE469" s="35"/>
      <c r="CF469" s="35"/>
      <c r="CG469" s="35"/>
      <c r="CH469" s="35"/>
    </row>
    <row r="470" spans="1:86" ht="15.6" x14ac:dyDescent="0.3">
      <c r="A470" s="35"/>
      <c r="B470" s="86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17">
        <f t="shared" si="1033"/>
        <v>46486</v>
      </c>
      <c r="U470" s="216">
        <f t="shared" si="1026"/>
        <v>5</v>
      </c>
      <c r="V470" s="216">
        <f t="shared" si="1033"/>
        <v>465</v>
      </c>
      <c r="W470" s="16">
        <f t="shared" si="1040"/>
        <v>1.273972602739726</v>
      </c>
      <c r="X470" s="16" t="e">
        <f>IF(Template!$F$7="Linear interpolation",LinInterp($I$5:$I$22,$G$5:$G$22,W470),CubicSpline($I$5:$I$22,$G$5:$G$22,W470))</f>
        <v>#VALUE!</v>
      </c>
      <c r="Y470" s="221" t="e">
        <f t="shared" si="1027"/>
        <v>#VALUE!</v>
      </c>
      <c r="Z470" s="221" t="e">
        <f>Y470/PRODUCT($AA$6:AA469)</f>
        <v>#VALUE!</v>
      </c>
      <c r="AA470" s="16" t="e">
        <f t="shared" si="1034"/>
        <v>#VALUE!</v>
      </c>
      <c r="AB470" s="10" t="e">
        <f t="shared" si="1035"/>
        <v>#VALUE!</v>
      </c>
      <c r="AC470" s="90">
        <f t="shared" si="1028"/>
        <v>470</v>
      </c>
      <c r="AD470" s="17">
        <f t="shared" si="1036"/>
        <v>46463</v>
      </c>
      <c r="AE470" s="16" t="e">
        <f t="shared" si="1029"/>
        <v>#VALUE!</v>
      </c>
      <c r="AF470" s="10">
        <f ca="1">IFERROR(AVERAGE(INDIRECT("AE"&amp;AC470-Template!$F$10+1):INDIRECT("AE"&amp;AC470)),0)</f>
        <v>0</v>
      </c>
      <c r="AG470" s="35"/>
      <c r="AH470" s="86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  <c r="AU470" s="35"/>
      <c r="AV470" s="35"/>
      <c r="AW470" s="35"/>
      <c r="AX470" s="35"/>
      <c r="AY470" s="35"/>
      <c r="AZ470" s="17">
        <f t="shared" ref="AZ470" si="1073">AZ469+1</f>
        <v>46486</v>
      </c>
      <c r="BA470" s="216">
        <f t="shared" si="1052"/>
        <v>5</v>
      </c>
      <c r="BB470" s="216">
        <f t="shared" ref="BB470" si="1074">BB469+1</f>
        <v>465</v>
      </c>
      <c r="BC470" s="16">
        <f t="shared" si="1054"/>
        <v>1.273972602739726</v>
      </c>
      <c r="BD470" s="16">
        <f>IF(Template!$F$7="Linear interpolation",LinInterp($AO$5:$AO$18,$AM$5:$AM$18,BC470),CubicSpline($AO$5:$AO$18,$AM$5:$AM$18,BC470))</f>
        <v>14.991683313361634</v>
      </c>
      <c r="BE470" s="221">
        <f t="shared" si="989"/>
        <v>1.1947784249234088</v>
      </c>
      <c r="BF470" s="221">
        <f>BE470/PRODUCT($BG$6:BG469)</f>
        <v>1.0003534529676463</v>
      </c>
      <c r="BG470" s="16">
        <f t="shared" si="1055"/>
        <v>1.0003534529676463</v>
      </c>
      <c r="BH470" s="10">
        <f t="shared" si="1056"/>
        <v>12.901033319090981</v>
      </c>
      <c r="BI470" s="90"/>
      <c r="BJ470" s="17">
        <f t="shared" si="1039"/>
        <v>46463</v>
      </c>
      <c r="BK470" s="16">
        <f t="shared" si="1032"/>
        <v>13.168633220736137</v>
      </c>
      <c r="BL470" s="10">
        <f ca="1">IFERROR(AVERAGE(INDIRECT("BK"&amp;AC470-Template!$F$10+1):INDIRECT("BK"&amp;AC470)),0)</f>
        <v>13.336788978663256</v>
      </c>
      <c r="BM470" s="35"/>
      <c r="BN470" s="86"/>
      <c r="BO470" s="35"/>
      <c r="BP470" s="35"/>
      <c r="BQ470" s="35"/>
      <c r="BR470" s="35"/>
      <c r="BS470" s="35"/>
      <c r="BT470" s="35"/>
      <c r="BU470" s="35"/>
      <c r="BV470" s="35"/>
      <c r="BW470" s="35"/>
      <c r="BX470" s="35"/>
      <c r="BY470" s="35"/>
      <c r="BZ470" s="35"/>
      <c r="CA470" s="35"/>
      <c r="CB470" s="35"/>
      <c r="CC470" s="35"/>
      <c r="CD470" s="35"/>
      <c r="CE470" s="35"/>
      <c r="CF470" s="35"/>
      <c r="CG470" s="35"/>
      <c r="CH470" s="35"/>
    </row>
    <row r="471" spans="1:86" ht="15.6" x14ac:dyDescent="0.3">
      <c r="A471" s="35"/>
      <c r="B471" s="86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17">
        <f t="shared" si="1033"/>
        <v>46487</v>
      </c>
      <c r="U471" s="216">
        <f t="shared" si="1026"/>
        <v>6</v>
      </c>
      <c r="V471" s="216">
        <f t="shared" si="1033"/>
        <v>466</v>
      </c>
      <c r="W471" s="16">
        <f t="shared" si="1040"/>
        <v>1.2767123287671234</v>
      </c>
      <c r="X471" s="16" t="e">
        <f>IF(Template!$F$7="Linear interpolation",LinInterp($I$5:$I$22,$G$5:$G$22,W471),CubicSpline($I$5:$I$22,$G$5:$G$22,W471))</f>
        <v>#VALUE!</v>
      </c>
      <c r="Y471" s="221" t="e">
        <f t="shared" si="1027"/>
        <v>#VALUE!</v>
      </c>
      <c r="Z471" s="221" t="e">
        <f>Y471/PRODUCT($AA$6:AA470)</f>
        <v>#VALUE!</v>
      </c>
      <c r="AA471" s="16" t="e">
        <f t="shared" si="1034"/>
        <v>#VALUE!</v>
      </c>
      <c r="AB471" s="10" t="e">
        <f t="shared" si="1035"/>
        <v>#VALUE!</v>
      </c>
      <c r="AC471" s="90">
        <f t="shared" si="1028"/>
        <v>471</v>
      </c>
      <c r="AD471" s="17">
        <f t="shared" si="1036"/>
        <v>46464</v>
      </c>
      <c r="AE471" s="16" t="e">
        <f t="shared" si="1029"/>
        <v>#VALUE!</v>
      </c>
      <c r="AF471" s="10">
        <f ca="1">IFERROR(AVERAGE(INDIRECT("AE"&amp;AC471-Template!$F$10+1):INDIRECT("AE"&amp;AC471)),0)</f>
        <v>0</v>
      </c>
      <c r="AG471" s="35"/>
      <c r="AH471" s="86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  <c r="AU471" s="35"/>
      <c r="AV471" s="35"/>
      <c r="AW471" s="35"/>
      <c r="AX471" s="35"/>
      <c r="AY471" s="35"/>
      <c r="AZ471" s="17">
        <f t="shared" ref="AZ471" si="1075">AZ470+1</f>
        <v>46487</v>
      </c>
      <c r="BA471" s="216">
        <f t="shared" si="1052"/>
        <v>6</v>
      </c>
      <c r="BB471" s="216">
        <f t="shared" ref="BB471" si="1076">BB470+1</f>
        <v>466</v>
      </c>
      <c r="BC471" s="16">
        <f t="shared" si="1054"/>
        <v>1.2767123287671234</v>
      </c>
      <c r="BD471" s="16">
        <f>IF(Template!$F$7="Linear interpolation",LinInterp($AO$5:$AO$18,$AM$5:$AM$18,BC471),CubicSpline($AO$5:$AO$18,$AM$5:$AM$18,BC471))</f>
        <v>14.989013914554732</v>
      </c>
      <c r="BE471" s="221">
        <f t="shared" si="989"/>
        <v>1.195200344059631</v>
      </c>
      <c r="BF471" s="221">
        <f>BE471/PRODUCT($BG$6:BG470)</f>
        <v>1.0003531358847975</v>
      </c>
      <c r="BG471" s="16">
        <f t="shared" si="1055"/>
        <v>1.0003534529676463</v>
      </c>
      <c r="BH471" s="10">
        <f t="shared" si="1056"/>
        <v>12.901033319090981</v>
      </c>
      <c r="BI471" s="90"/>
      <c r="BJ471" s="17">
        <f t="shared" si="1039"/>
        <v>46464</v>
      </c>
      <c r="BK471" s="16">
        <f t="shared" si="1032"/>
        <v>13.156981179601956</v>
      </c>
      <c r="BL471" s="10">
        <f ca="1">IFERROR(AVERAGE(INDIRECT("BK"&amp;AC471-Template!$F$10+1):INDIRECT("BK"&amp;AC471)),0)</f>
        <v>13.325229777397741</v>
      </c>
      <c r="BM471" s="35"/>
      <c r="BN471" s="86"/>
      <c r="BO471" s="35"/>
      <c r="BP471" s="35"/>
      <c r="BQ471" s="35"/>
      <c r="BR471" s="35"/>
      <c r="BS471" s="35"/>
      <c r="BT471" s="35"/>
      <c r="BU471" s="35"/>
      <c r="BV471" s="35"/>
      <c r="BW471" s="35"/>
      <c r="BX471" s="35"/>
      <c r="BY471" s="35"/>
      <c r="BZ471" s="35"/>
      <c r="CA471" s="35"/>
      <c r="CB471" s="35"/>
      <c r="CC471" s="35"/>
      <c r="CD471" s="35"/>
      <c r="CE471" s="35"/>
      <c r="CF471" s="35"/>
      <c r="CG471" s="35"/>
      <c r="CH471" s="35"/>
    </row>
    <row r="472" spans="1:86" ht="15.6" x14ac:dyDescent="0.3">
      <c r="A472" s="35"/>
      <c r="B472" s="86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17">
        <f t="shared" si="1033"/>
        <v>46488</v>
      </c>
      <c r="U472" s="216">
        <f t="shared" si="1026"/>
        <v>7</v>
      </c>
      <c r="V472" s="216">
        <f t="shared" si="1033"/>
        <v>467</v>
      </c>
      <c r="W472" s="16">
        <f t="shared" si="1040"/>
        <v>1.2794520547945205</v>
      </c>
      <c r="X472" s="16" t="e">
        <f>IF(Template!$F$7="Linear interpolation",LinInterp($I$5:$I$22,$G$5:$G$22,W472),CubicSpline($I$5:$I$22,$G$5:$G$22,W472))</f>
        <v>#VALUE!</v>
      </c>
      <c r="Y472" s="221" t="e">
        <f t="shared" si="1027"/>
        <v>#VALUE!</v>
      </c>
      <c r="Z472" s="221" t="e">
        <f>Y472/PRODUCT($AA$6:AA471)</f>
        <v>#VALUE!</v>
      </c>
      <c r="AA472" s="16" t="e">
        <f t="shared" si="1034"/>
        <v>#VALUE!</v>
      </c>
      <c r="AB472" s="10" t="e">
        <f t="shared" si="1035"/>
        <v>#VALUE!</v>
      </c>
      <c r="AC472" s="90">
        <f t="shared" si="1028"/>
        <v>472</v>
      </c>
      <c r="AD472" s="17">
        <f t="shared" si="1036"/>
        <v>46465</v>
      </c>
      <c r="AE472" s="16" t="e">
        <f t="shared" si="1029"/>
        <v>#VALUE!</v>
      </c>
      <c r="AF472" s="10">
        <f ca="1">IFERROR(AVERAGE(INDIRECT("AE"&amp;AC472-Template!$F$10+1):INDIRECT("AE"&amp;AC472)),0)</f>
        <v>0</v>
      </c>
      <c r="AG472" s="35"/>
      <c r="AH472" s="86"/>
      <c r="AI472" s="35"/>
      <c r="AJ472" s="35"/>
      <c r="AK472" s="35"/>
      <c r="AL472" s="35"/>
      <c r="AM472" s="35"/>
      <c r="AN472" s="35"/>
      <c r="AO472" s="35"/>
      <c r="AP472" s="35"/>
      <c r="AQ472" s="35"/>
      <c r="AR472" s="35"/>
      <c r="AS472" s="35"/>
      <c r="AT472" s="35"/>
      <c r="AU472" s="35"/>
      <c r="AV472" s="35"/>
      <c r="AW472" s="35"/>
      <c r="AX472" s="35"/>
      <c r="AY472" s="35"/>
      <c r="AZ472" s="17">
        <f t="shared" ref="AZ472" si="1077">AZ471+1</f>
        <v>46488</v>
      </c>
      <c r="BA472" s="216">
        <f t="shared" si="1052"/>
        <v>7</v>
      </c>
      <c r="BB472" s="216">
        <f t="shared" ref="BB472" si="1078">BB471+1</f>
        <v>467</v>
      </c>
      <c r="BC472" s="16">
        <f t="shared" si="1054"/>
        <v>1.2794520547945205</v>
      </c>
      <c r="BD472" s="16">
        <f>IF(Template!$F$7="Linear interpolation",LinInterp($AO$5:$AO$18,$AM$5:$AM$18,BC472),CubicSpline($AO$5:$AO$18,$AM$5:$AM$18,BC472))</f>
        <v>14.986327544793408</v>
      </c>
      <c r="BE472" s="221">
        <f t="shared" si="989"/>
        <v>1.1956220335062413</v>
      </c>
      <c r="BF472" s="221">
        <f>BE472/PRODUCT($BG$6:BG471)</f>
        <v>1.0003525019645569</v>
      </c>
      <c r="BG472" s="16">
        <f t="shared" si="1055"/>
        <v>1.0003534529676463</v>
      </c>
      <c r="BH472" s="10">
        <f t="shared" si="1056"/>
        <v>12.901033319090981</v>
      </c>
      <c r="BI472" s="90"/>
      <c r="BJ472" s="17">
        <f t="shared" si="1039"/>
        <v>46465</v>
      </c>
      <c r="BK472" s="16">
        <f t="shared" si="1032"/>
        <v>13.1453274836405</v>
      </c>
      <c r="BL472" s="10">
        <f ca="1">IFERROR(AVERAGE(INDIRECT("BK"&amp;AC472-Template!$F$10+1):INDIRECT("BK"&amp;AC472)),0)</f>
        <v>13.313662261600765</v>
      </c>
      <c r="BM472" s="35"/>
      <c r="BN472" s="86"/>
      <c r="BO472" s="35"/>
      <c r="BP472" s="35"/>
      <c r="BQ472" s="35"/>
      <c r="BR472" s="35"/>
      <c r="BS472" s="35"/>
      <c r="BT472" s="35"/>
      <c r="BU472" s="35"/>
      <c r="BV472" s="35"/>
      <c r="BW472" s="35"/>
      <c r="BX472" s="35"/>
      <c r="BY472" s="35"/>
      <c r="BZ472" s="35"/>
      <c r="CA472" s="35"/>
      <c r="CB472" s="35"/>
      <c r="CC472" s="35"/>
      <c r="CD472" s="35"/>
      <c r="CE472" s="35"/>
      <c r="CF472" s="35"/>
      <c r="CG472" s="35"/>
      <c r="CH472" s="35"/>
    </row>
    <row r="473" spans="1:86" ht="15.6" x14ac:dyDescent="0.3">
      <c r="A473" s="35"/>
      <c r="B473" s="86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17">
        <f t="shared" si="1033"/>
        <v>46489</v>
      </c>
      <c r="U473" s="216">
        <f t="shared" si="1026"/>
        <v>1</v>
      </c>
      <c r="V473" s="216">
        <f t="shared" si="1033"/>
        <v>468</v>
      </c>
      <c r="W473" s="16">
        <f t="shared" si="1040"/>
        <v>1.2821917808219179</v>
      </c>
      <c r="X473" s="16" t="e">
        <f>IF(Template!$F$7="Linear interpolation",LinInterp($I$5:$I$22,$G$5:$G$22,W473),CubicSpline($I$5:$I$22,$G$5:$G$22,W473))</f>
        <v>#VALUE!</v>
      </c>
      <c r="Y473" s="221" t="e">
        <f t="shared" si="1027"/>
        <v>#VALUE!</v>
      </c>
      <c r="Z473" s="221" t="e">
        <f>Y473/PRODUCT($AA$6:AA472)</f>
        <v>#VALUE!</v>
      </c>
      <c r="AA473" s="16" t="e">
        <f t="shared" si="1034"/>
        <v>#VALUE!</v>
      </c>
      <c r="AB473" s="10" t="e">
        <f t="shared" si="1035"/>
        <v>#VALUE!</v>
      </c>
      <c r="AC473" s="90">
        <f t="shared" si="1028"/>
        <v>473</v>
      </c>
      <c r="AD473" s="17">
        <f t="shared" si="1036"/>
        <v>46466</v>
      </c>
      <c r="AE473" s="16" t="e">
        <f t="shared" si="1029"/>
        <v>#VALUE!</v>
      </c>
      <c r="AF473" s="10">
        <f ca="1">IFERROR(AVERAGE(INDIRECT("AE"&amp;AC473-Template!$F$10+1):INDIRECT("AE"&amp;AC473)),0)</f>
        <v>0</v>
      </c>
      <c r="AG473" s="35"/>
      <c r="AH473" s="86"/>
      <c r="AI473" s="35"/>
      <c r="AJ473" s="35"/>
      <c r="AK473" s="35"/>
      <c r="AL473" s="35"/>
      <c r="AM473" s="35"/>
      <c r="AN473" s="35"/>
      <c r="AO473" s="35"/>
      <c r="AP473" s="35"/>
      <c r="AQ473" s="35"/>
      <c r="AR473" s="35"/>
      <c r="AS473" s="35"/>
      <c r="AT473" s="35"/>
      <c r="AU473" s="35"/>
      <c r="AV473" s="35"/>
      <c r="AW473" s="35"/>
      <c r="AX473" s="35"/>
      <c r="AY473" s="35"/>
      <c r="AZ473" s="17">
        <f t="shared" ref="AZ473" si="1079">AZ472+1</f>
        <v>46489</v>
      </c>
      <c r="BA473" s="216">
        <f t="shared" si="1052"/>
        <v>1</v>
      </c>
      <c r="BB473" s="216">
        <f t="shared" ref="BB473" si="1080">BB472+1</f>
        <v>468</v>
      </c>
      <c r="BC473" s="16">
        <f t="shared" si="1054"/>
        <v>1.2821917808219179</v>
      </c>
      <c r="BD473" s="16">
        <f>IF(Template!$F$7="Linear interpolation",LinInterp($AO$5:$AO$18,$AM$5:$AM$18,BC473),CubicSpline($AO$5:$AO$18,$AM$5:$AM$18,BC473))</f>
        <v>14.983624337565569</v>
      </c>
      <c r="BE473" s="221">
        <f t="shared" si="989"/>
        <v>1.1960434932232935</v>
      </c>
      <c r="BF473" s="221">
        <f>BE473/PRODUCT($BG$6:BG472)</f>
        <v>1.0003515514653509</v>
      </c>
      <c r="BG473" s="16">
        <f t="shared" si="1055"/>
        <v>1.0003515514653509</v>
      </c>
      <c r="BH473" s="10">
        <f t="shared" si="1056"/>
        <v>12.831628485308944</v>
      </c>
      <c r="BI473" s="90"/>
      <c r="BJ473" s="17">
        <f t="shared" si="1039"/>
        <v>46466</v>
      </c>
      <c r="BK473" s="16">
        <f t="shared" si="1032"/>
        <v>13.1453274836405</v>
      </c>
      <c r="BL473" s="10">
        <f ca="1">IFERROR(AVERAGE(INDIRECT("BK"&amp;AC473-Template!$F$10+1):INDIRECT("BK"&amp;AC473)),0)</f>
        <v>13.302475386595063</v>
      </c>
      <c r="BM473" s="35"/>
      <c r="BN473" s="86"/>
      <c r="BO473" s="35"/>
      <c r="BP473" s="35"/>
      <c r="BQ473" s="35"/>
      <c r="BR473" s="35"/>
      <c r="BS473" s="35"/>
      <c r="BT473" s="35"/>
      <c r="BU473" s="35"/>
      <c r="BV473" s="35"/>
      <c r="BW473" s="35"/>
      <c r="BX473" s="35"/>
      <c r="BY473" s="35"/>
      <c r="BZ473" s="35"/>
      <c r="CA473" s="35"/>
      <c r="CB473" s="35"/>
      <c r="CC473" s="35"/>
      <c r="CD473" s="35"/>
      <c r="CE473" s="35"/>
      <c r="CF473" s="35"/>
      <c r="CG473" s="35"/>
      <c r="CH473" s="35"/>
    </row>
    <row r="474" spans="1:86" ht="15.6" x14ac:dyDescent="0.3">
      <c r="A474" s="35"/>
      <c r="B474" s="86"/>
      <c r="C474" s="35"/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17">
        <f t="shared" si="1033"/>
        <v>46490</v>
      </c>
      <c r="U474" s="216">
        <f t="shared" si="1026"/>
        <v>2</v>
      </c>
      <c r="V474" s="216">
        <f t="shared" si="1033"/>
        <v>469</v>
      </c>
      <c r="W474" s="16">
        <f t="shared" si="1040"/>
        <v>1.284931506849315</v>
      </c>
      <c r="X474" s="16" t="e">
        <f>IF(Template!$F$7="Linear interpolation",LinInterp($I$5:$I$22,$G$5:$G$22,W474),CubicSpline($I$5:$I$22,$G$5:$G$22,W474))</f>
        <v>#VALUE!</v>
      </c>
      <c r="Y474" s="221" t="e">
        <f t="shared" si="1027"/>
        <v>#VALUE!</v>
      </c>
      <c r="Z474" s="221" t="e">
        <f>Y474/PRODUCT($AA$6:AA473)</f>
        <v>#VALUE!</v>
      </c>
      <c r="AA474" s="16" t="e">
        <f t="shared" si="1034"/>
        <v>#VALUE!</v>
      </c>
      <c r="AB474" s="10" t="e">
        <f t="shared" si="1035"/>
        <v>#VALUE!</v>
      </c>
      <c r="AC474" s="90">
        <f t="shared" si="1028"/>
        <v>474</v>
      </c>
      <c r="AD474" s="17">
        <f t="shared" si="1036"/>
        <v>46467</v>
      </c>
      <c r="AE474" s="16" t="e">
        <f t="shared" si="1029"/>
        <v>#VALUE!</v>
      </c>
      <c r="AF474" s="10">
        <f ca="1">IFERROR(AVERAGE(INDIRECT("AE"&amp;AC474-Template!$F$10+1):INDIRECT("AE"&amp;AC474)),0)</f>
        <v>0</v>
      </c>
      <c r="AG474" s="35"/>
      <c r="AH474" s="86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  <c r="AU474" s="35"/>
      <c r="AV474" s="35"/>
      <c r="AW474" s="35"/>
      <c r="AX474" s="35"/>
      <c r="AY474" s="35"/>
      <c r="AZ474" s="17">
        <f t="shared" ref="AZ474" si="1081">AZ473+1</f>
        <v>46490</v>
      </c>
      <c r="BA474" s="216">
        <f t="shared" si="1052"/>
        <v>2</v>
      </c>
      <c r="BB474" s="216">
        <f t="shared" ref="BB474" si="1082">BB473+1</f>
        <v>469</v>
      </c>
      <c r="BC474" s="16">
        <f t="shared" si="1054"/>
        <v>1.284931506849315</v>
      </c>
      <c r="BD474" s="16">
        <f>IF(Template!$F$7="Linear interpolation",LinInterp($AO$5:$AO$18,$AM$5:$AM$18,BC474),CubicSpline($AO$5:$AO$18,$AM$5:$AM$18,BC474))</f>
        <v>14.980904426359128</v>
      </c>
      <c r="BE474" s="221">
        <f t="shared" si="989"/>
        <v>1.1964647231865237</v>
      </c>
      <c r="BF474" s="221">
        <f>BE474/PRODUCT($BG$6:BG473)</f>
        <v>1.000352186158461</v>
      </c>
      <c r="BG474" s="16">
        <f t="shared" si="1055"/>
        <v>1.000352186158461</v>
      </c>
      <c r="BH474" s="10">
        <f t="shared" si="1056"/>
        <v>12.854794783826451</v>
      </c>
      <c r="BI474" s="90"/>
      <c r="BJ474" s="17">
        <f t="shared" si="1039"/>
        <v>46467</v>
      </c>
      <c r="BK474" s="16">
        <f t="shared" si="1032"/>
        <v>13.1453274836405</v>
      </c>
      <c r="BL474" s="10">
        <f ca="1">IFERROR(AVERAGE(INDIRECT("BK"&amp;AC474-Template!$F$10+1):INDIRECT("BK"&amp;AC474)),0)</f>
        <v>13.291669635908152</v>
      </c>
      <c r="BM474" s="35"/>
      <c r="BN474" s="86"/>
      <c r="BO474" s="35"/>
      <c r="BP474" s="35"/>
      <c r="BQ474" s="35"/>
      <c r="BR474" s="35"/>
      <c r="BS474" s="35"/>
      <c r="BT474" s="35"/>
      <c r="BU474" s="35"/>
      <c r="BV474" s="35"/>
      <c r="BW474" s="35"/>
      <c r="BX474" s="35"/>
      <c r="BY474" s="35"/>
      <c r="BZ474" s="35"/>
      <c r="CA474" s="35"/>
      <c r="CB474" s="35"/>
      <c r="CC474" s="35"/>
      <c r="CD474" s="35"/>
      <c r="CE474" s="35"/>
      <c r="CF474" s="35"/>
      <c r="CG474" s="35"/>
      <c r="CH474" s="35"/>
    </row>
    <row r="475" spans="1:86" ht="15.6" x14ac:dyDescent="0.3">
      <c r="A475" s="35"/>
      <c r="B475" s="86"/>
      <c r="C475" s="35"/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17">
        <f t="shared" si="1033"/>
        <v>46491</v>
      </c>
      <c r="U475" s="216">
        <f t="shared" si="1026"/>
        <v>3</v>
      </c>
      <c r="V475" s="216">
        <f t="shared" si="1033"/>
        <v>470</v>
      </c>
      <c r="W475" s="16">
        <f t="shared" si="1040"/>
        <v>1.2876712328767124</v>
      </c>
      <c r="X475" s="16" t="e">
        <f>IF(Template!$F$7="Linear interpolation",LinInterp($I$5:$I$22,$G$5:$G$22,W475),CubicSpline($I$5:$I$22,$G$5:$G$22,W475))</f>
        <v>#VALUE!</v>
      </c>
      <c r="Y475" s="221" t="e">
        <f t="shared" si="1027"/>
        <v>#VALUE!</v>
      </c>
      <c r="Z475" s="221" t="e">
        <f>Y475/PRODUCT($AA$6:AA474)</f>
        <v>#VALUE!</v>
      </c>
      <c r="AA475" s="16" t="e">
        <f t="shared" si="1034"/>
        <v>#VALUE!</v>
      </c>
      <c r="AB475" s="10" t="e">
        <f t="shared" si="1035"/>
        <v>#VALUE!</v>
      </c>
      <c r="AC475" s="90">
        <f t="shared" si="1028"/>
        <v>475</v>
      </c>
      <c r="AD475" s="17">
        <f t="shared" si="1036"/>
        <v>46468</v>
      </c>
      <c r="AE475" s="16" t="e">
        <f t="shared" si="1029"/>
        <v>#VALUE!</v>
      </c>
      <c r="AF475" s="10">
        <f ca="1">IFERROR(AVERAGE(INDIRECT("AE"&amp;AC475-Template!$F$10+1):INDIRECT("AE"&amp;AC475)),0)</f>
        <v>0</v>
      </c>
      <c r="AG475" s="35"/>
      <c r="AH475" s="86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  <c r="AU475" s="35"/>
      <c r="AV475" s="35"/>
      <c r="AW475" s="35"/>
      <c r="AX475" s="35"/>
      <c r="AY475" s="35"/>
      <c r="AZ475" s="17">
        <f t="shared" ref="AZ475" si="1083">AZ474+1</f>
        <v>46491</v>
      </c>
      <c r="BA475" s="216">
        <f t="shared" si="1052"/>
        <v>3</v>
      </c>
      <c r="BB475" s="216">
        <f t="shared" ref="BB475" si="1084">BB474+1</f>
        <v>470</v>
      </c>
      <c r="BC475" s="16">
        <f t="shared" si="1054"/>
        <v>1.2876712328767124</v>
      </c>
      <c r="BD475" s="16">
        <f>IF(Template!$F$7="Linear interpolation",LinInterp($AO$5:$AO$18,$AM$5:$AM$18,BC475),CubicSpline($AO$5:$AO$18,$AM$5:$AM$18,BC475))</f>
        <v>14.978167944661994</v>
      </c>
      <c r="BE475" s="221">
        <f t="shared" si="989"/>
        <v>1.1968857233873813</v>
      </c>
      <c r="BF475" s="221">
        <f>BE475/PRODUCT($BG$6:BG474)</f>
        <v>1.0003518701326488</v>
      </c>
      <c r="BG475" s="16">
        <f t="shared" si="1055"/>
        <v>1.0003518701326488</v>
      </c>
      <c r="BH475" s="10">
        <f t="shared" si="1056"/>
        <v>12.843259841681665</v>
      </c>
      <c r="BI475" s="90"/>
      <c r="BJ475" s="17">
        <f t="shared" si="1039"/>
        <v>46468</v>
      </c>
      <c r="BK475" s="16">
        <f t="shared" si="1032"/>
        <v>13.075395702874415</v>
      </c>
      <c r="BL475" s="10">
        <f ca="1">IFERROR(AVERAGE(INDIRECT("BK"&amp;AC475-Template!$F$10+1):INDIRECT("BK"&amp;AC475)),0)</f>
        <v>13.278532825862369</v>
      </c>
      <c r="BM475" s="35"/>
      <c r="BN475" s="86"/>
      <c r="BO475" s="35"/>
      <c r="BP475" s="35"/>
      <c r="BQ475" s="35"/>
      <c r="BR475" s="35"/>
      <c r="BS475" s="35"/>
      <c r="BT475" s="35"/>
      <c r="BU475" s="35"/>
      <c r="BV475" s="35"/>
      <c r="BW475" s="35"/>
      <c r="BX475" s="35"/>
      <c r="BY475" s="35"/>
      <c r="BZ475" s="35"/>
      <c r="CA475" s="35"/>
      <c r="CB475" s="35"/>
      <c r="CC475" s="35"/>
      <c r="CD475" s="35"/>
      <c r="CE475" s="35"/>
      <c r="CF475" s="35"/>
      <c r="CG475" s="35"/>
      <c r="CH475" s="35"/>
    </row>
    <row r="476" spans="1:86" ht="15.6" x14ac:dyDescent="0.3">
      <c r="A476" s="35"/>
      <c r="B476" s="86"/>
      <c r="C476" s="35"/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17">
        <f t="shared" si="1033"/>
        <v>46492</v>
      </c>
      <c r="U476" s="216">
        <f t="shared" si="1026"/>
        <v>4</v>
      </c>
      <c r="V476" s="216">
        <f t="shared" si="1033"/>
        <v>471</v>
      </c>
      <c r="W476" s="16">
        <f t="shared" si="1040"/>
        <v>1.2904109589041095</v>
      </c>
      <c r="X476" s="16" t="e">
        <f>IF(Template!$F$7="Linear interpolation",LinInterp($I$5:$I$22,$G$5:$G$22,W476),CubicSpline($I$5:$I$22,$G$5:$G$22,W476))</f>
        <v>#VALUE!</v>
      </c>
      <c r="Y476" s="221" t="e">
        <f t="shared" si="1027"/>
        <v>#VALUE!</v>
      </c>
      <c r="Z476" s="221" t="e">
        <f>Y476/PRODUCT($AA$6:AA475)</f>
        <v>#VALUE!</v>
      </c>
      <c r="AA476" s="16" t="e">
        <f t="shared" si="1034"/>
        <v>#VALUE!</v>
      </c>
      <c r="AB476" s="10" t="e">
        <f t="shared" si="1035"/>
        <v>#VALUE!</v>
      </c>
      <c r="AC476" s="90">
        <f t="shared" si="1028"/>
        <v>476</v>
      </c>
      <c r="AD476" s="17">
        <f t="shared" si="1036"/>
        <v>46469</v>
      </c>
      <c r="AE476" s="16" t="e">
        <f t="shared" si="1029"/>
        <v>#VALUE!</v>
      </c>
      <c r="AF476" s="10">
        <f ca="1">IFERROR(AVERAGE(INDIRECT("AE"&amp;AC476-Template!$F$10+1):INDIRECT("AE"&amp;AC476)),0)</f>
        <v>0</v>
      </c>
      <c r="AG476" s="35"/>
      <c r="AH476" s="86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  <c r="AU476" s="35"/>
      <c r="AV476" s="35"/>
      <c r="AW476" s="35"/>
      <c r="AX476" s="35"/>
      <c r="AY476" s="35"/>
      <c r="AZ476" s="17">
        <f t="shared" ref="AZ476" si="1085">AZ475+1</f>
        <v>46492</v>
      </c>
      <c r="BA476" s="216">
        <f t="shared" si="1052"/>
        <v>4</v>
      </c>
      <c r="BB476" s="216">
        <f t="shared" ref="BB476" si="1086">BB475+1</f>
        <v>471</v>
      </c>
      <c r="BC476" s="16">
        <f t="shared" si="1054"/>
        <v>1.2904109589041095</v>
      </c>
      <c r="BD476" s="16">
        <f>IF(Template!$F$7="Linear interpolation",LinInterp($AO$5:$AO$18,$AM$5:$AM$18,BC476),CubicSpline($AO$5:$AO$18,$AM$5:$AM$18,BC476))</f>
        <v>14.975415025962077</v>
      </c>
      <c r="BE476" s="221">
        <f t="shared" si="989"/>
        <v>1.197306493833058</v>
      </c>
      <c r="BF476" s="221">
        <f>BE476/PRODUCT($BG$6:BG475)</f>
        <v>1.0003515544027761</v>
      </c>
      <c r="BG476" s="16">
        <f t="shared" si="1055"/>
        <v>1.0003515544027761</v>
      </c>
      <c r="BH476" s="10">
        <f t="shared" si="1056"/>
        <v>12.831735701328451</v>
      </c>
      <c r="BI476" s="90"/>
      <c r="BJ476" s="17">
        <f t="shared" si="1039"/>
        <v>46469</v>
      </c>
      <c r="BK476" s="16">
        <f t="shared" si="1032"/>
        <v>13.09870535546176</v>
      </c>
      <c r="BL476" s="10">
        <f ca="1">IFERROR(AVERAGE(INDIRECT("BK"&amp;AC476-Template!$F$10+1):INDIRECT("BK"&amp;AC476)),0)</f>
        <v>13.266173004236169</v>
      </c>
      <c r="BM476" s="35"/>
      <c r="BN476" s="86"/>
      <c r="BO476" s="35"/>
      <c r="BP476" s="35"/>
      <c r="BQ476" s="35"/>
      <c r="BR476" s="35"/>
      <c r="BS476" s="35"/>
      <c r="BT476" s="35"/>
      <c r="BU476" s="35"/>
      <c r="BV476" s="35"/>
      <c r="BW476" s="35"/>
      <c r="BX476" s="35"/>
      <c r="BY476" s="35"/>
      <c r="BZ476" s="35"/>
      <c r="CA476" s="35"/>
      <c r="CB476" s="35"/>
      <c r="CC476" s="35"/>
      <c r="CD476" s="35"/>
      <c r="CE476" s="35"/>
      <c r="CF476" s="35"/>
      <c r="CG476" s="35"/>
      <c r="CH476" s="35"/>
    </row>
    <row r="477" spans="1:86" ht="15.6" x14ac:dyDescent="0.3">
      <c r="A477" s="35"/>
      <c r="B477" s="86"/>
      <c r="C477" s="35"/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17">
        <f t="shared" si="1033"/>
        <v>46493</v>
      </c>
      <c r="U477" s="216">
        <f t="shared" si="1026"/>
        <v>5</v>
      </c>
      <c r="V477" s="216">
        <f t="shared" si="1033"/>
        <v>472</v>
      </c>
      <c r="W477" s="16">
        <f t="shared" si="1040"/>
        <v>1.2931506849315069</v>
      </c>
      <c r="X477" s="16" t="e">
        <f>IF(Template!$F$7="Linear interpolation",LinInterp($I$5:$I$22,$G$5:$G$22,W477),CubicSpline($I$5:$I$22,$G$5:$G$22,W477))</f>
        <v>#VALUE!</v>
      </c>
      <c r="Y477" s="221" t="e">
        <f t="shared" si="1027"/>
        <v>#VALUE!</v>
      </c>
      <c r="Z477" s="221" t="e">
        <f>Y477/PRODUCT($AA$6:AA476)</f>
        <v>#VALUE!</v>
      </c>
      <c r="AA477" s="16" t="e">
        <f t="shared" si="1034"/>
        <v>#VALUE!</v>
      </c>
      <c r="AB477" s="10" t="e">
        <f t="shared" si="1035"/>
        <v>#VALUE!</v>
      </c>
      <c r="AC477" s="90">
        <f t="shared" si="1028"/>
        <v>477</v>
      </c>
      <c r="AD477" s="17">
        <f t="shared" si="1036"/>
        <v>46470</v>
      </c>
      <c r="AE477" s="16" t="e">
        <f t="shared" si="1029"/>
        <v>#VALUE!</v>
      </c>
      <c r="AF477" s="10">
        <f ca="1">IFERROR(AVERAGE(INDIRECT("AE"&amp;AC477-Template!$F$10+1):INDIRECT("AE"&amp;AC477)),0)</f>
        <v>0</v>
      </c>
      <c r="AG477" s="35"/>
      <c r="AH477" s="86"/>
      <c r="AI477" s="35"/>
      <c r="AJ477" s="35"/>
      <c r="AK477" s="35"/>
      <c r="AL477" s="35"/>
      <c r="AM477" s="35"/>
      <c r="AN477" s="35"/>
      <c r="AO477" s="35"/>
      <c r="AP477" s="35"/>
      <c r="AQ477" s="35"/>
      <c r="AR477" s="35"/>
      <c r="AS477" s="35"/>
      <c r="AT477" s="35"/>
      <c r="AU477" s="35"/>
      <c r="AV477" s="35"/>
      <c r="AW477" s="35"/>
      <c r="AX477" s="35"/>
      <c r="AY477" s="35"/>
      <c r="AZ477" s="17">
        <f t="shared" ref="AZ477" si="1087">AZ476+1</f>
        <v>46493</v>
      </c>
      <c r="BA477" s="216">
        <f t="shared" si="1052"/>
        <v>5</v>
      </c>
      <c r="BB477" s="216">
        <f t="shared" ref="BB477" si="1088">BB476+1</f>
        <v>472</v>
      </c>
      <c r="BC477" s="16">
        <f t="shared" si="1054"/>
        <v>1.2931506849315069</v>
      </c>
      <c r="BD477" s="16">
        <f>IF(Template!$F$7="Linear interpolation",LinInterp($AO$5:$AO$18,$AM$5:$AM$18,BC477),CubicSpline($AO$5:$AO$18,$AM$5:$AM$18,BC477))</f>
        <v>14.972645803747289</v>
      </c>
      <c r="BE477" s="221">
        <f t="shared" si="989"/>
        <v>1.197727034546519</v>
      </c>
      <c r="BF477" s="221">
        <f>BE477/PRODUCT($BG$6:BG476)</f>
        <v>1.0003512389815199</v>
      </c>
      <c r="BG477" s="16">
        <f t="shared" si="1055"/>
        <v>1.0003512389815199</v>
      </c>
      <c r="BH477" s="10">
        <f t="shared" si="1056"/>
        <v>12.820222825476236</v>
      </c>
      <c r="BI477" s="90"/>
      <c r="BJ477" s="17">
        <f t="shared" si="1039"/>
        <v>46470</v>
      </c>
      <c r="BK477" s="16">
        <f t="shared" si="1032"/>
        <v>13.087050289202207</v>
      </c>
      <c r="BL477" s="10">
        <f ca="1">IFERROR(AVERAGE(INDIRECT("BK"&amp;AC477-Template!$F$10+1):INDIRECT("BK"&amp;AC477)),0)</f>
        <v>13.255716031282951</v>
      </c>
      <c r="BM477" s="35"/>
      <c r="BN477" s="86"/>
      <c r="BO477" s="35"/>
      <c r="BP477" s="35"/>
      <c r="BQ477" s="35"/>
      <c r="BR477" s="35"/>
      <c r="BS477" s="35"/>
      <c r="BT477" s="35"/>
      <c r="BU477" s="35"/>
      <c r="BV477" s="35"/>
      <c r="BW477" s="35"/>
      <c r="BX477" s="35"/>
      <c r="BY477" s="35"/>
      <c r="BZ477" s="35"/>
      <c r="CA477" s="35"/>
      <c r="CB477" s="35"/>
      <c r="CC477" s="35"/>
      <c r="CD477" s="35"/>
      <c r="CE477" s="35"/>
      <c r="CF477" s="35"/>
      <c r="CG477" s="35"/>
      <c r="CH477" s="35"/>
    </row>
    <row r="478" spans="1:86" ht="15.6" x14ac:dyDescent="0.3">
      <c r="A478" s="35"/>
      <c r="B478" s="86"/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17">
        <f t="shared" si="1033"/>
        <v>46494</v>
      </c>
      <c r="U478" s="216">
        <f t="shared" si="1026"/>
        <v>6</v>
      </c>
      <c r="V478" s="216">
        <f t="shared" si="1033"/>
        <v>473</v>
      </c>
      <c r="W478" s="16">
        <f t="shared" si="1040"/>
        <v>1.295890410958904</v>
      </c>
      <c r="X478" s="16" t="e">
        <f>IF(Template!$F$7="Linear interpolation",LinInterp($I$5:$I$22,$G$5:$G$22,W478),CubicSpline($I$5:$I$22,$G$5:$G$22,W478))</f>
        <v>#VALUE!</v>
      </c>
      <c r="Y478" s="221" t="e">
        <f t="shared" si="1027"/>
        <v>#VALUE!</v>
      </c>
      <c r="Z478" s="221" t="e">
        <f>Y478/PRODUCT($AA$6:AA477)</f>
        <v>#VALUE!</v>
      </c>
      <c r="AA478" s="16" t="e">
        <f t="shared" si="1034"/>
        <v>#VALUE!</v>
      </c>
      <c r="AB478" s="10" t="e">
        <f t="shared" si="1035"/>
        <v>#VALUE!</v>
      </c>
      <c r="AC478" s="90">
        <f t="shared" si="1028"/>
        <v>478</v>
      </c>
      <c r="AD478" s="17">
        <f t="shared" si="1036"/>
        <v>46471</v>
      </c>
      <c r="AE478" s="16" t="e">
        <f t="shared" si="1029"/>
        <v>#VALUE!</v>
      </c>
      <c r="AF478" s="10">
        <f ca="1">IFERROR(AVERAGE(INDIRECT("AE"&amp;AC478-Template!$F$10+1):INDIRECT("AE"&amp;AC478)),0)</f>
        <v>0</v>
      </c>
      <c r="AG478" s="35"/>
      <c r="AH478" s="86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  <c r="AU478" s="35"/>
      <c r="AV478" s="35"/>
      <c r="AW478" s="35"/>
      <c r="AX478" s="35"/>
      <c r="AY478" s="35"/>
      <c r="AZ478" s="17">
        <f t="shared" ref="AZ478" si="1089">AZ477+1</f>
        <v>46494</v>
      </c>
      <c r="BA478" s="216">
        <f t="shared" si="1052"/>
        <v>6</v>
      </c>
      <c r="BB478" s="216">
        <f t="shared" ref="BB478" si="1090">BB477+1</f>
        <v>473</v>
      </c>
      <c r="BC478" s="16">
        <f t="shared" si="1054"/>
        <v>1.295890410958904</v>
      </c>
      <c r="BD478" s="16">
        <f>IF(Template!$F$7="Linear interpolation",LinInterp($AO$5:$AO$18,$AM$5:$AM$18,BC478),CubicSpline($AO$5:$AO$18,$AM$5:$AM$18,BC478))</f>
        <v>14.96986041150554</v>
      </c>
      <c r="BE478" s="221">
        <f t="shared" si="989"/>
        <v>1.1981473455665308</v>
      </c>
      <c r="BF478" s="221">
        <f>BE478/PRODUCT($BG$6:BG477)</f>
        <v>1.0003509238815596</v>
      </c>
      <c r="BG478" s="16">
        <f t="shared" si="1055"/>
        <v>1.0003512389815199</v>
      </c>
      <c r="BH478" s="10">
        <f t="shared" si="1056"/>
        <v>12.820222825476236</v>
      </c>
      <c r="BI478" s="90"/>
      <c r="BJ478" s="17">
        <f t="shared" si="1039"/>
        <v>46471</v>
      </c>
      <c r="BK478" s="16">
        <f t="shared" si="1032"/>
        <v>13.075396330302302</v>
      </c>
      <c r="BL478" s="10">
        <f ca="1">IFERROR(AVERAGE(INDIRECT("BK"&amp;AC478-Template!$F$10+1):INDIRECT("BK"&amp;AC478)),0)</f>
        <v>13.244108269365542</v>
      </c>
      <c r="BM478" s="35"/>
      <c r="BN478" s="86"/>
      <c r="BO478" s="35"/>
      <c r="BP478" s="35"/>
      <c r="BQ478" s="35"/>
      <c r="BR478" s="35"/>
      <c r="BS478" s="35"/>
      <c r="BT478" s="35"/>
      <c r="BU478" s="35"/>
      <c r="BV478" s="35"/>
      <c r="BW478" s="35"/>
      <c r="BX478" s="35"/>
      <c r="BY478" s="35"/>
      <c r="BZ478" s="35"/>
      <c r="CA478" s="35"/>
      <c r="CB478" s="35"/>
      <c r="CC478" s="35"/>
      <c r="CD478" s="35"/>
      <c r="CE478" s="35"/>
      <c r="CF478" s="35"/>
      <c r="CG478" s="35"/>
      <c r="CH478" s="35"/>
    </row>
    <row r="479" spans="1:86" ht="15.6" x14ac:dyDescent="0.3">
      <c r="A479" s="35"/>
      <c r="B479" s="86"/>
      <c r="C479" s="35"/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17">
        <f t="shared" si="1033"/>
        <v>46495</v>
      </c>
      <c r="U479" s="216">
        <f t="shared" si="1026"/>
        <v>7</v>
      </c>
      <c r="V479" s="216">
        <f t="shared" si="1033"/>
        <v>474</v>
      </c>
      <c r="W479" s="16">
        <f t="shared" si="1040"/>
        <v>1.2986301369863014</v>
      </c>
      <c r="X479" s="16" t="e">
        <f>IF(Template!$F$7="Linear interpolation",LinInterp($I$5:$I$22,$G$5:$G$22,W479),CubicSpline($I$5:$I$22,$G$5:$G$22,W479))</f>
        <v>#VALUE!</v>
      </c>
      <c r="Y479" s="221" t="e">
        <f t="shared" si="1027"/>
        <v>#VALUE!</v>
      </c>
      <c r="Z479" s="221" t="e">
        <f>Y479/PRODUCT($AA$6:AA478)</f>
        <v>#VALUE!</v>
      </c>
      <c r="AA479" s="16" t="e">
        <f t="shared" si="1034"/>
        <v>#VALUE!</v>
      </c>
      <c r="AB479" s="10" t="e">
        <f t="shared" si="1035"/>
        <v>#VALUE!</v>
      </c>
      <c r="AC479" s="90">
        <f t="shared" si="1028"/>
        <v>479</v>
      </c>
      <c r="AD479" s="17">
        <f t="shared" si="1036"/>
        <v>46472</v>
      </c>
      <c r="AE479" s="16" t="e">
        <f t="shared" si="1029"/>
        <v>#VALUE!</v>
      </c>
      <c r="AF479" s="10">
        <f ca="1">IFERROR(AVERAGE(INDIRECT("AE"&amp;AC479-Template!$F$10+1):INDIRECT("AE"&amp;AC479)),0)</f>
        <v>0</v>
      </c>
      <c r="AG479" s="35"/>
      <c r="AH479" s="86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  <c r="AU479" s="35"/>
      <c r="AV479" s="35"/>
      <c r="AW479" s="35"/>
      <c r="AX479" s="35"/>
      <c r="AY479" s="35"/>
      <c r="AZ479" s="17">
        <f t="shared" ref="AZ479" si="1091">AZ478+1</f>
        <v>46495</v>
      </c>
      <c r="BA479" s="216">
        <f t="shared" si="1052"/>
        <v>7</v>
      </c>
      <c r="BB479" s="216">
        <f t="shared" ref="BB479" si="1092">BB478+1</f>
        <v>474</v>
      </c>
      <c r="BC479" s="16">
        <f t="shared" si="1054"/>
        <v>1.2986301369863014</v>
      </c>
      <c r="BD479" s="16">
        <f>IF(Template!$F$7="Linear interpolation",LinInterp($AO$5:$AO$18,$AM$5:$AM$18,BC479),CubicSpline($AO$5:$AO$18,$AM$5:$AM$18,BC479))</f>
        <v>14.967058982724739</v>
      </c>
      <c r="BE479" s="221">
        <f t="shared" si="989"/>
        <v>1.1985674269476927</v>
      </c>
      <c r="BF479" s="221">
        <f>BE479/PRODUCT($BG$6:BG478)</f>
        <v>1.0003502940158167</v>
      </c>
      <c r="BG479" s="16">
        <f t="shared" si="1055"/>
        <v>1.0003512389815199</v>
      </c>
      <c r="BH479" s="10">
        <f t="shared" si="1056"/>
        <v>12.820222825476236</v>
      </c>
      <c r="BI479" s="90"/>
      <c r="BJ479" s="17">
        <f t="shared" si="1039"/>
        <v>46472</v>
      </c>
      <c r="BK479" s="16">
        <f t="shared" si="1032"/>
        <v>13.06374393946963</v>
      </c>
      <c r="BL479" s="10">
        <f ca="1">IFERROR(AVERAGE(INDIRECT("BK"&amp;AC479-Template!$F$10+1):INDIRECT("BK"&amp;AC479)),0)</f>
        <v>13.232495407354271</v>
      </c>
      <c r="BM479" s="35"/>
      <c r="BN479" s="86"/>
      <c r="BO479" s="35"/>
      <c r="BP479" s="35"/>
      <c r="BQ479" s="35"/>
      <c r="BR479" s="35"/>
      <c r="BS479" s="35"/>
      <c r="BT479" s="35"/>
      <c r="BU479" s="35"/>
      <c r="BV479" s="35"/>
      <c r="BW479" s="35"/>
      <c r="BX479" s="35"/>
      <c r="BY479" s="35"/>
      <c r="BZ479" s="35"/>
      <c r="CA479" s="35"/>
      <c r="CB479" s="35"/>
      <c r="CC479" s="35"/>
      <c r="CD479" s="35"/>
      <c r="CE479" s="35"/>
      <c r="CF479" s="35"/>
      <c r="CG479" s="35"/>
      <c r="CH479" s="35"/>
    </row>
    <row r="480" spans="1:86" ht="15.6" x14ac:dyDescent="0.3">
      <c r="A480" s="35"/>
      <c r="B480" s="86"/>
      <c r="C480" s="35"/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17">
        <f t="shared" si="1033"/>
        <v>46496</v>
      </c>
      <c r="U480" s="216">
        <f t="shared" si="1026"/>
        <v>1</v>
      </c>
      <c r="V480" s="216">
        <f t="shared" si="1033"/>
        <v>475</v>
      </c>
      <c r="W480" s="16">
        <f t="shared" si="1040"/>
        <v>1.3013698630136987</v>
      </c>
      <c r="X480" s="16" t="e">
        <f>IF(Template!$F$7="Linear interpolation",LinInterp($I$5:$I$22,$G$5:$G$22,W480),CubicSpline($I$5:$I$22,$G$5:$G$22,W480))</f>
        <v>#VALUE!</v>
      </c>
      <c r="Y480" s="221" t="e">
        <f t="shared" si="1027"/>
        <v>#VALUE!</v>
      </c>
      <c r="Z480" s="221" t="e">
        <f>Y480/PRODUCT($AA$6:AA479)</f>
        <v>#VALUE!</v>
      </c>
      <c r="AA480" s="16" t="e">
        <f t="shared" si="1034"/>
        <v>#VALUE!</v>
      </c>
      <c r="AB480" s="10" t="e">
        <f t="shared" si="1035"/>
        <v>#VALUE!</v>
      </c>
      <c r="AC480" s="90">
        <f t="shared" si="1028"/>
        <v>480</v>
      </c>
      <c r="AD480" s="17">
        <f t="shared" si="1036"/>
        <v>46473</v>
      </c>
      <c r="AE480" s="16" t="e">
        <f t="shared" si="1029"/>
        <v>#VALUE!</v>
      </c>
      <c r="AF480" s="10">
        <f ca="1">IFERROR(AVERAGE(INDIRECT("AE"&amp;AC480-Template!$F$10+1):INDIRECT("AE"&amp;AC480)),0)</f>
        <v>0</v>
      </c>
      <c r="AG480" s="35"/>
      <c r="AH480" s="86"/>
      <c r="AI480" s="35"/>
      <c r="AJ480" s="35"/>
      <c r="AK480" s="35"/>
      <c r="AL480" s="35"/>
      <c r="AM480" s="35"/>
      <c r="AN480" s="35"/>
      <c r="AO480" s="35"/>
      <c r="AP480" s="35"/>
      <c r="AQ480" s="35"/>
      <c r="AR480" s="35"/>
      <c r="AS480" s="35"/>
      <c r="AT480" s="35"/>
      <c r="AU480" s="35"/>
      <c r="AV480" s="35"/>
      <c r="AW480" s="35"/>
      <c r="AX480" s="35"/>
      <c r="AY480" s="35"/>
      <c r="AZ480" s="17">
        <f t="shared" ref="AZ480" si="1093">AZ479+1</f>
        <v>46496</v>
      </c>
      <c r="BA480" s="216">
        <f t="shared" si="1052"/>
        <v>1</v>
      </c>
      <c r="BB480" s="216">
        <f t="shared" ref="BB480" si="1094">BB479+1</f>
        <v>475</v>
      </c>
      <c r="BC480" s="16">
        <f t="shared" si="1054"/>
        <v>1.3013698630136987</v>
      </c>
      <c r="BD480" s="16">
        <f>IF(Template!$F$7="Linear interpolation",LinInterp($AO$5:$AO$18,$AM$5:$AM$18,BC480),CubicSpline($AO$5:$AO$18,$AM$5:$AM$18,BC480))</f>
        <v>14.964241650892797</v>
      </c>
      <c r="BE480" s="221">
        <f t="shared" si="989"/>
        <v>1.1989872787604654</v>
      </c>
      <c r="BF480" s="221">
        <f>BE480/PRODUCT($BG$6:BG479)</f>
        <v>1.0003493497314513</v>
      </c>
      <c r="BG480" s="16">
        <f t="shared" si="1055"/>
        <v>1.0003493497314513</v>
      </c>
      <c r="BH480" s="10">
        <f t="shared" si="1056"/>
        <v>12.751265197971984</v>
      </c>
      <c r="BI480" s="90"/>
      <c r="BJ480" s="17">
        <f t="shared" si="1039"/>
        <v>46473</v>
      </c>
      <c r="BK480" s="16">
        <f t="shared" si="1032"/>
        <v>13.06374393946963</v>
      </c>
      <c r="BL480" s="10">
        <f ca="1">IFERROR(AVERAGE(INDIRECT("BK"&amp;AC480-Template!$F$10+1):INDIRECT("BK"&amp;AC480)),0)</f>
        <v>13.221266250178342</v>
      </c>
      <c r="BM480" s="35"/>
      <c r="BN480" s="86"/>
      <c r="BO480" s="35"/>
      <c r="BP480" s="35"/>
      <c r="BQ480" s="35"/>
      <c r="BR480" s="35"/>
      <c r="BS480" s="35"/>
      <c r="BT480" s="35"/>
      <c r="BU480" s="35"/>
      <c r="BV480" s="35"/>
      <c r="BW480" s="35"/>
      <c r="BX480" s="35"/>
      <c r="BY480" s="35"/>
      <c r="BZ480" s="35"/>
      <c r="CA480" s="35"/>
      <c r="CB480" s="35"/>
      <c r="CC480" s="35"/>
      <c r="CD480" s="35"/>
      <c r="CE480" s="35"/>
      <c r="CF480" s="35"/>
      <c r="CG480" s="35"/>
      <c r="CH480" s="35"/>
    </row>
    <row r="481" spans="1:86" ht="15.6" x14ac:dyDescent="0.3">
      <c r="A481" s="35"/>
      <c r="B481" s="86"/>
      <c r="C481" s="35"/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17">
        <f t="shared" si="1033"/>
        <v>46497</v>
      </c>
      <c r="U481" s="216">
        <f t="shared" si="1026"/>
        <v>2</v>
      </c>
      <c r="V481" s="216">
        <f t="shared" si="1033"/>
        <v>476</v>
      </c>
      <c r="W481" s="16">
        <f t="shared" si="1040"/>
        <v>1.3041095890410959</v>
      </c>
      <c r="X481" s="16" t="e">
        <f>IF(Template!$F$7="Linear interpolation",LinInterp($I$5:$I$22,$G$5:$G$22,W481),CubicSpline($I$5:$I$22,$G$5:$G$22,W481))</f>
        <v>#VALUE!</v>
      </c>
      <c r="Y481" s="221" t="e">
        <f t="shared" si="1027"/>
        <v>#VALUE!</v>
      </c>
      <c r="Z481" s="221" t="e">
        <f>Y481/PRODUCT($AA$6:AA480)</f>
        <v>#VALUE!</v>
      </c>
      <c r="AA481" s="16" t="e">
        <f t="shared" si="1034"/>
        <v>#VALUE!</v>
      </c>
      <c r="AB481" s="10" t="e">
        <f t="shared" si="1035"/>
        <v>#VALUE!</v>
      </c>
      <c r="AC481" s="90">
        <f t="shared" si="1028"/>
        <v>481</v>
      </c>
      <c r="AD481" s="17">
        <f t="shared" si="1036"/>
        <v>46474</v>
      </c>
      <c r="AE481" s="16" t="e">
        <f t="shared" si="1029"/>
        <v>#VALUE!</v>
      </c>
      <c r="AF481" s="10">
        <f ca="1">IFERROR(AVERAGE(INDIRECT("AE"&amp;AC481-Template!$F$10+1):INDIRECT("AE"&amp;AC481)),0)</f>
        <v>0</v>
      </c>
      <c r="AG481" s="35"/>
      <c r="AH481" s="86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  <c r="AU481" s="35"/>
      <c r="AV481" s="35"/>
      <c r="AW481" s="35"/>
      <c r="AX481" s="35"/>
      <c r="AY481" s="35"/>
      <c r="AZ481" s="17">
        <f t="shared" ref="AZ481" si="1095">AZ480+1</f>
        <v>46497</v>
      </c>
      <c r="BA481" s="216">
        <f t="shared" si="1052"/>
        <v>2</v>
      </c>
      <c r="BB481" s="216">
        <f t="shared" ref="BB481" si="1096">BB480+1</f>
        <v>476</v>
      </c>
      <c r="BC481" s="16">
        <f t="shared" si="1054"/>
        <v>1.3041095890410959</v>
      </c>
      <c r="BD481" s="16">
        <f>IF(Template!$F$7="Linear interpolation",LinInterp($AO$5:$AO$18,$AM$5:$AM$18,BC481),CubicSpline($AO$5:$AO$18,$AM$5:$AM$18,BC481))</f>
        <v>14.961408549497627</v>
      </c>
      <c r="BE481" s="221">
        <f t="shared" si="989"/>
        <v>1.1994069010912023</v>
      </c>
      <c r="BF481" s="221">
        <f>BE481/PRODUCT($BG$6:BG480)</f>
        <v>1.0003499806363005</v>
      </c>
      <c r="BG481" s="16">
        <f t="shared" si="1055"/>
        <v>1.0003499806363005</v>
      </c>
      <c r="BH481" s="10">
        <f t="shared" si="1056"/>
        <v>12.774293224969702</v>
      </c>
      <c r="BI481" s="90"/>
      <c r="BJ481" s="17">
        <f t="shared" si="1039"/>
        <v>46474</v>
      </c>
      <c r="BK481" s="16">
        <f t="shared" si="1032"/>
        <v>13.06374393946963</v>
      </c>
      <c r="BL481" s="10">
        <f ca="1">IFERROR(AVERAGE(INDIRECT("BK"&amp;AC481-Template!$F$10+1):INDIRECT("BK"&amp;AC481)),0)</f>
        <v>13.210421174460636</v>
      </c>
      <c r="BM481" s="35"/>
      <c r="BN481" s="86"/>
      <c r="BO481" s="35"/>
      <c r="BP481" s="35"/>
      <c r="BQ481" s="35"/>
      <c r="BR481" s="35"/>
      <c r="BS481" s="35"/>
      <c r="BT481" s="35"/>
      <c r="BU481" s="35"/>
      <c r="BV481" s="35"/>
      <c r="BW481" s="35"/>
      <c r="BX481" s="35"/>
      <c r="BY481" s="35"/>
      <c r="BZ481" s="35"/>
      <c r="CA481" s="35"/>
      <c r="CB481" s="35"/>
      <c r="CC481" s="35"/>
      <c r="CD481" s="35"/>
      <c r="CE481" s="35"/>
      <c r="CF481" s="35"/>
      <c r="CG481" s="35"/>
      <c r="CH481" s="35"/>
    </row>
    <row r="482" spans="1:86" ht="15.6" x14ac:dyDescent="0.3">
      <c r="A482" s="35"/>
      <c r="B482" s="86"/>
      <c r="C482" s="35"/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17">
        <f t="shared" si="1033"/>
        <v>46498</v>
      </c>
      <c r="U482" s="216">
        <f t="shared" si="1026"/>
        <v>3</v>
      </c>
      <c r="V482" s="216">
        <f t="shared" si="1033"/>
        <v>477</v>
      </c>
      <c r="W482" s="16">
        <f t="shared" si="1040"/>
        <v>1.3068493150684932</v>
      </c>
      <c r="X482" s="16" t="e">
        <f>IF(Template!$F$7="Linear interpolation",LinInterp($I$5:$I$22,$G$5:$G$22,W482),CubicSpline($I$5:$I$22,$G$5:$G$22,W482))</f>
        <v>#VALUE!</v>
      </c>
      <c r="Y482" s="221" t="e">
        <f t="shared" si="1027"/>
        <v>#VALUE!</v>
      </c>
      <c r="Z482" s="221" t="e">
        <f>Y482/PRODUCT($AA$6:AA481)</f>
        <v>#VALUE!</v>
      </c>
      <c r="AA482" s="16" t="e">
        <f t="shared" si="1034"/>
        <v>#VALUE!</v>
      </c>
      <c r="AB482" s="10" t="e">
        <f t="shared" si="1035"/>
        <v>#VALUE!</v>
      </c>
      <c r="AC482" s="90">
        <f t="shared" si="1028"/>
        <v>482</v>
      </c>
      <c r="AD482" s="17">
        <f t="shared" si="1036"/>
        <v>46475</v>
      </c>
      <c r="AE482" s="16" t="e">
        <f t="shared" si="1029"/>
        <v>#VALUE!</v>
      </c>
      <c r="AF482" s="10">
        <f ca="1">IFERROR(AVERAGE(INDIRECT("AE"&amp;AC482-Template!$F$10+1):INDIRECT("AE"&amp;AC482)),0)</f>
        <v>0</v>
      </c>
      <c r="AG482" s="35"/>
      <c r="AH482" s="86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  <c r="AU482" s="35"/>
      <c r="AV482" s="35"/>
      <c r="AW482" s="35"/>
      <c r="AX482" s="35"/>
      <c r="AY482" s="35"/>
      <c r="AZ482" s="17">
        <f t="shared" ref="AZ482" si="1097">AZ481+1</f>
        <v>46498</v>
      </c>
      <c r="BA482" s="216">
        <f t="shared" si="1052"/>
        <v>3</v>
      </c>
      <c r="BB482" s="216">
        <f t="shared" ref="BB482" si="1098">BB481+1</f>
        <v>477</v>
      </c>
      <c r="BC482" s="16">
        <f t="shared" si="1054"/>
        <v>1.3068493150684932</v>
      </c>
      <c r="BD482" s="16">
        <f>IF(Template!$F$7="Linear interpolation",LinInterp($AO$5:$AO$18,$AM$5:$AM$18,BC482),CubicSpline($AO$5:$AO$18,$AM$5:$AM$18,BC482))</f>
        <v>14.958559812027135</v>
      </c>
      <c r="BE482" s="221">
        <f t="shared" si="989"/>
        <v>1.1998262940421764</v>
      </c>
      <c r="BF482" s="221">
        <f>BE482/PRODUCT($BG$6:BG481)</f>
        <v>1.0003496669483831</v>
      </c>
      <c r="BG482" s="16">
        <f t="shared" si="1055"/>
        <v>1.0003496669483831</v>
      </c>
      <c r="BH482" s="10">
        <f t="shared" si="1056"/>
        <v>12.762843615983899</v>
      </c>
      <c r="BI482" s="90"/>
      <c r="BJ482" s="17">
        <f t="shared" si="1039"/>
        <v>46475</v>
      </c>
      <c r="BK482" s="16">
        <f t="shared" si="1032"/>
        <v>12.993852227960456</v>
      </c>
      <c r="BL482" s="10">
        <f ca="1">IFERROR(AVERAGE(INDIRECT("BK"&amp;AC482-Template!$F$10+1):INDIRECT("BK"&amp;AC482)),0)</f>
        <v>13.197246375025953</v>
      </c>
      <c r="BM482" s="35"/>
      <c r="BN482" s="86"/>
      <c r="BO482" s="35"/>
      <c r="BP482" s="35"/>
      <c r="BQ482" s="35"/>
      <c r="BR482" s="35"/>
      <c r="BS482" s="35"/>
      <c r="BT482" s="35"/>
      <c r="BU482" s="35"/>
      <c r="BV482" s="35"/>
      <c r="BW482" s="35"/>
      <c r="BX482" s="35"/>
      <c r="BY482" s="35"/>
      <c r="BZ482" s="35"/>
      <c r="CA482" s="35"/>
      <c r="CB482" s="35"/>
      <c r="CC482" s="35"/>
      <c r="CD482" s="35"/>
      <c r="CE482" s="35"/>
      <c r="CF482" s="35"/>
      <c r="CG482" s="35"/>
      <c r="CH482" s="35"/>
    </row>
    <row r="483" spans="1:86" ht="15.6" x14ac:dyDescent="0.3">
      <c r="A483" s="35"/>
      <c r="B483" s="86"/>
      <c r="C483" s="35"/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17">
        <f t="shared" si="1033"/>
        <v>46499</v>
      </c>
      <c r="U483" s="216">
        <f t="shared" si="1026"/>
        <v>4</v>
      </c>
      <c r="V483" s="216">
        <f t="shared" si="1033"/>
        <v>478</v>
      </c>
      <c r="W483" s="16">
        <f t="shared" si="1040"/>
        <v>1.3095890410958904</v>
      </c>
      <c r="X483" s="16" t="e">
        <f>IF(Template!$F$7="Linear interpolation",LinInterp($I$5:$I$22,$G$5:$G$22,W483),CubicSpline($I$5:$I$22,$G$5:$G$22,W483))</f>
        <v>#VALUE!</v>
      </c>
      <c r="Y483" s="221" t="e">
        <f t="shared" si="1027"/>
        <v>#VALUE!</v>
      </c>
      <c r="Z483" s="221" t="e">
        <f>Y483/PRODUCT($AA$6:AA482)</f>
        <v>#VALUE!</v>
      </c>
      <c r="AA483" s="16" t="e">
        <f t="shared" si="1034"/>
        <v>#VALUE!</v>
      </c>
      <c r="AB483" s="10" t="e">
        <f t="shared" si="1035"/>
        <v>#VALUE!</v>
      </c>
      <c r="AC483" s="90">
        <f t="shared" si="1028"/>
        <v>483</v>
      </c>
      <c r="AD483" s="17">
        <f t="shared" si="1036"/>
        <v>46476</v>
      </c>
      <c r="AE483" s="16" t="e">
        <f t="shared" si="1029"/>
        <v>#VALUE!</v>
      </c>
      <c r="AF483" s="10">
        <f ca="1">IFERROR(AVERAGE(INDIRECT("AE"&amp;AC483-Template!$F$10+1):INDIRECT("AE"&amp;AC483)),0)</f>
        <v>0</v>
      </c>
      <c r="AG483" s="35"/>
      <c r="AH483" s="86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  <c r="AU483" s="35"/>
      <c r="AV483" s="35"/>
      <c r="AW483" s="35"/>
      <c r="AX483" s="35"/>
      <c r="AY483" s="35"/>
      <c r="AZ483" s="17">
        <f t="shared" ref="AZ483" si="1099">AZ482+1</f>
        <v>46499</v>
      </c>
      <c r="BA483" s="216">
        <f t="shared" si="1052"/>
        <v>4</v>
      </c>
      <c r="BB483" s="216">
        <f t="shared" ref="BB483" si="1100">BB482+1</f>
        <v>478</v>
      </c>
      <c r="BC483" s="16">
        <f t="shared" si="1054"/>
        <v>1.3095890410958904</v>
      </c>
      <c r="BD483" s="16">
        <f>IF(Template!$F$7="Linear interpolation",LinInterp($AO$5:$AO$18,$AM$5:$AM$18,BC483),CubicSpline($AO$5:$AO$18,$AM$5:$AM$18,BC483))</f>
        <v>14.955695571969233</v>
      </c>
      <c r="BE483" s="221">
        <f t="shared" si="989"/>
        <v>1.2002454577316126</v>
      </c>
      <c r="BF483" s="221">
        <f>BE483/PRODUCT($BG$6:BG482)</f>
        <v>1.0003493536452048</v>
      </c>
      <c r="BG483" s="16">
        <f t="shared" si="1055"/>
        <v>1.0003493536452048</v>
      </c>
      <c r="BH483" s="10">
        <f t="shared" si="1056"/>
        <v>12.75140804997632</v>
      </c>
      <c r="BI483" s="90"/>
      <c r="BJ483" s="17">
        <f t="shared" si="1039"/>
        <v>46476</v>
      </c>
      <c r="BK483" s="16">
        <f t="shared" si="1032"/>
        <v>13.017159273523982</v>
      </c>
      <c r="BL483" s="10">
        <f ca="1">IFERROR(AVERAGE(INDIRECT("BK"&amp;AC483-Template!$F$10+1):INDIRECT("BK"&amp;AC483)),0)</f>
        <v>13.184848477110059</v>
      </c>
      <c r="BM483" s="35"/>
      <c r="BN483" s="86"/>
      <c r="BO483" s="35"/>
      <c r="BP483" s="35"/>
      <c r="BQ483" s="35"/>
      <c r="BR483" s="35"/>
      <c r="BS483" s="35"/>
      <c r="BT483" s="35"/>
      <c r="BU483" s="35"/>
      <c r="BV483" s="35"/>
      <c r="BW483" s="35"/>
      <c r="BX483" s="35"/>
      <c r="BY483" s="35"/>
      <c r="BZ483" s="35"/>
      <c r="CA483" s="35"/>
      <c r="CB483" s="35"/>
      <c r="CC483" s="35"/>
      <c r="CD483" s="35"/>
      <c r="CE483" s="35"/>
      <c r="CF483" s="35"/>
      <c r="CG483" s="35"/>
      <c r="CH483" s="35"/>
    </row>
    <row r="484" spans="1:86" ht="15.6" x14ac:dyDescent="0.3">
      <c r="A484" s="35"/>
      <c r="B484" s="86"/>
      <c r="C484" s="35"/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17">
        <f t="shared" si="1033"/>
        <v>46500</v>
      </c>
      <c r="U484" s="216">
        <f t="shared" si="1026"/>
        <v>5</v>
      </c>
      <c r="V484" s="216">
        <f t="shared" si="1033"/>
        <v>479</v>
      </c>
      <c r="W484" s="16">
        <f t="shared" si="1040"/>
        <v>1.3123287671232877</v>
      </c>
      <c r="X484" s="16" t="e">
        <f>IF(Template!$F$7="Linear interpolation",LinInterp($I$5:$I$22,$G$5:$G$22,W484),CubicSpline($I$5:$I$22,$G$5:$G$22,W484))</f>
        <v>#VALUE!</v>
      </c>
      <c r="Y484" s="221" t="e">
        <f t="shared" si="1027"/>
        <v>#VALUE!</v>
      </c>
      <c r="Z484" s="221" t="e">
        <f>Y484/PRODUCT($AA$6:AA483)</f>
        <v>#VALUE!</v>
      </c>
      <c r="AA484" s="16" t="e">
        <f t="shared" si="1034"/>
        <v>#VALUE!</v>
      </c>
      <c r="AB484" s="10" t="e">
        <f t="shared" si="1035"/>
        <v>#VALUE!</v>
      </c>
      <c r="AC484" s="90">
        <f t="shared" si="1028"/>
        <v>484</v>
      </c>
      <c r="AD484" s="17">
        <f t="shared" si="1036"/>
        <v>46477</v>
      </c>
      <c r="AE484" s="16" t="e">
        <f t="shared" si="1029"/>
        <v>#VALUE!</v>
      </c>
      <c r="AF484" s="10">
        <f ca="1">IFERROR(AVERAGE(INDIRECT("AE"&amp;AC484-Template!$F$10+1):INDIRECT("AE"&amp;AC484)),0)</f>
        <v>0</v>
      </c>
      <c r="AG484" s="35"/>
      <c r="AH484" s="86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  <c r="AU484" s="35"/>
      <c r="AV484" s="35"/>
      <c r="AW484" s="35"/>
      <c r="AX484" s="35"/>
      <c r="AY484" s="35"/>
      <c r="AZ484" s="17">
        <f t="shared" ref="AZ484" si="1101">AZ483+1</f>
        <v>46500</v>
      </c>
      <c r="BA484" s="216">
        <f t="shared" si="1052"/>
        <v>5</v>
      </c>
      <c r="BB484" s="216">
        <f t="shared" ref="BB484" si="1102">BB483+1</f>
        <v>479</v>
      </c>
      <c r="BC484" s="16">
        <f t="shared" si="1054"/>
        <v>1.3123287671232877</v>
      </c>
      <c r="BD484" s="16">
        <f>IF(Template!$F$7="Linear interpolation",LinInterp($AO$5:$AO$18,$AM$5:$AM$18,BC484),CubicSpline($AO$5:$AO$18,$AM$5:$AM$18,BC484))</f>
        <v>14.952815962811833</v>
      </c>
      <c r="BE484" s="221">
        <f t="shared" si="989"/>
        <v>1.2006643922937168</v>
      </c>
      <c r="BF484" s="221">
        <f>BE484/PRODUCT($BG$6:BG483)</f>
        <v>1.0003490407394633</v>
      </c>
      <c r="BG484" s="16">
        <f t="shared" si="1055"/>
        <v>1.0003490407394633</v>
      </c>
      <c r="BH484" s="10">
        <f t="shared" si="1056"/>
        <v>12.739986990410124</v>
      </c>
      <c r="BI484" s="90"/>
      <c r="BJ484" s="17">
        <f t="shared" si="1039"/>
        <v>46477</v>
      </c>
      <c r="BK484" s="16">
        <f t="shared" si="1032"/>
        <v>13.005521636453521</v>
      </c>
      <c r="BL484" s="10">
        <f ca="1">IFERROR(AVERAGE(INDIRECT("BK"&amp;AC484-Template!$F$10+1):INDIRECT("BK"&amp;AC484)),0)</f>
        <v>13.174370682359358</v>
      </c>
      <c r="BM484" s="35"/>
      <c r="BN484" s="86"/>
      <c r="BO484" s="35"/>
      <c r="BP484" s="35"/>
      <c r="BQ484" s="35"/>
      <c r="BR484" s="35"/>
      <c r="BS484" s="35"/>
      <c r="BT484" s="35"/>
      <c r="BU484" s="35"/>
      <c r="BV484" s="35"/>
      <c r="BW484" s="35"/>
      <c r="BX484" s="35"/>
      <c r="BY484" s="35"/>
      <c r="BZ484" s="35"/>
      <c r="CA484" s="35"/>
      <c r="CB484" s="35"/>
      <c r="CC484" s="35"/>
      <c r="CD484" s="35"/>
      <c r="CE484" s="35"/>
      <c r="CF484" s="35"/>
      <c r="CG484" s="35"/>
      <c r="CH484" s="35"/>
    </row>
    <row r="485" spans="1:86" ht="15.6" x14ac:dyDescent="0.3">
      <c r="A485" s="35"/>
      <c r="B485" s="86"/>
      <c r="C485" s="35"/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17">
        <f t="shared" si="1033"/>
        <v>46501</v>
      </c>
      <c r="U485" s="216">
        <f t="shared" si="1026"/>
        <v>6</v>
      </c>
      <c r="V485" s="216">
        <f t="shared" si="1033"/>
        <v>480</v>
      </c>
      <c r="W485" s="16">
        <f t="shared" si="1040"/>
        <v>1.3150684931506849</v>
      </c>
      <c r="X485" s="16" t="e">
        <f>IF(Template!$F$7="Linear interpolation",LinInterp($I$5:$I$22,$G$5:$G$22,W485),CubicSpline($I$5:$I$22,$G$5:$G$22,W485))</f>
        <v>#VALUE!</v>
      </c>
      <c r="Y485" s="221" t="e">
        <f t="shared" si="1027"/>
        <v>#VALUE!</v>
      </c>
      <c r="Z485" s="221" t="e">
        <f>Y485/PRODUCT($AA$6:AA484)</f>
        <v>#VALUE!</v>
      </c>
      <c r="AA485" s="16" t="e">
        <f t="shared" si="1034"/>
        <v>#VALUE!</v>
      </c>
      <c r="AB485" s="10" t="e">
        <f t="shared" si="1035"/>
        <v>#VALUE!</v>
      </c>
      <c r="AC485" s="90">
        <f t="shared" si="1028"/>
        <v>485</v>
      </c>
      <c r="AD485" s="17">
        <f t="shared" si="1036"/>
        <v>46478</v>
      </c>
      <c r="AE485" s="16" t="e">
        <f t="shared" si="1029"/>
        <v>#VALUE!</v>
      </c>
      <c r="AF485" s="10">
        <f ca="1">IFERROR(AVERAGE(INDIRECT("AE"&amp;AC485-Template!$F$10+1):INDIRECT("AE"&amp;AC485)),0)</f>
        <v>0</v>
      </c>
      <c r="AG485" s="35"/>
      <c r="AH485" s="86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  <c r="AU485" s="35"/>
      <c r="AV485" s="35"/>
      <c r="AW485" s="35"/>
      <c r="AX485" s="35"/>
      <c r="AY485" s="35"/>
      <c r="AZ485" s="17">
        <f t="shared" ref="AZ485" si="1103">AZ484+1</f>
        <v>46501</v>
      </c>
      <c r="BA485" s="216">
        <f t="shared" si="1052"/>
        <v>6</v>
      </c>
      <c r="BB485" s="216">
        <f t="shared" ref="BB485" si="1104">BB484+1</f>
        <v>480</v>
      </c>
      <c r="BC485" s="16">
        <f t="shared" si="1054"/>
        <v>1.3150684931506849</v>
      </c>
      <c r="BD485" s="16">
        <f>IF(Template!$F$7="Linear interpolation",LinInterp($AO$5:$AO$18,$AM$5:$AM$18,BC485),CubicSpline($AO$5:$AO$18,$AM$5:$AM$18,BC485))</f>
        <v>14.949921118042845</v>
      </c>
      <c r="BE485" s="221">
        <f t="shared" si="989"/>
        <v>1.2010830978787037</v>
      </c>
      <c r="BF485" s="221">
        <f>BE485/PRODUCT($BG$6:BG484)</f>
        <v>1.0003487282438577</v>
      </c>
      <c r="BG485" s="16">
        <f t="shared" si="1055"/>
        <v>1.0003490407394633</v>
      </c>
      <c r="BH485" s="10">
        <f t="shared" si="1056"/>
        <v>12.739986990410124</v>
      </c>
      <c r="BI485" s="90"/>
      <c r="BJ485" s="17">
        <f t="shared" si="1039"/>
        <v>46478</v>
      </c>
      <c r="BK485" s="16">
        <f t="shared" si="1032"/>
        <v>12.993888333495018</v>
      </c>
      <c r="BL485" s="10">
        <f ca="1">IFERROR(AVERAGE(INDIRECT("BK"&amp;AC485-Template!$F$10+1):INDIRECT("BK"&amp;AC485)),0)</f>
        <v>13.162736872834317</v>
      </c>
      <c r="BM485" s="35"/>
      <c r="BN485" s="86"/>
      <c r="BO485" s="35"/>
      <c r="BP485" s="35"/>
      <c r="BQ485" s="35"/>
      <c r="BR485" s="35"/>
      <c r="BS485" s="35"/>
      <c r="BT485" s="35"/>
      <c r="BU485" s="35"/>
      <c r="BV485" s="35"/>
      <c r="BW485" s="35"/>
      <c r="BX485" s="35"/>
      <c r="BY485" s="35"/>
      <c r="BZ485" s="35"/>
      <c r="CA485" s="35"/>
      <c r="CB485" s="35"/>
      <c r="CC485" s="35"/>
      <c r="CD485" s="35"/>
      <c r="CE485" s="35"/>
      <c r="CF485" s="35"/>
      <c r="CG485" s="35"/>
      <c r="CH485" s="35"/>
    </row>
    <row r="486" spans="1:86" ht="15.6" x14ac:dyDescent="0.3">
      <c r="A486" s="35"/>
      <c r="B486" s="86"/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17">
        <f t="shared" si="1033"/>
        <v>46502</v>
      </c>
      <c r="U486" s="216">
        <f t="shared" si="1026"/>
        <v>7</v>
      </c>
      <c r="V486" s="216">
        <f t="shared" si="1033"/>
        <v>481</v>
      </c>
      <c r="W486" s="16">
        <f t="shared" si="1040"/>
        <v>1.3178082191780822</v>
      </c>
      <c r="X486" s="16" t="e">
        <f>IF(Template!$F$7="Linear interpolation",LinInterp($I$5:$I$22,$G$5:$G$22,W486),CubicSpline($I$5:$I$22,$G$5:$G$22,W486))</f>
        <v>#VALUE!</v>
      </c>
      <c r="Y486" s="221" t="e">
        <f t="shared" si="1027"/>
        <v>#VALUE!</v>
      </c>
      <c r="Z486" s="221" t="e">
        <f>Y486/PRODUCT($AA$6:AA485)</f>
        <v>#VALUE!</v>
      </c>
      <c r="AA486" s="16" t="e">
        <f t="shared" si="1034"/>
        <v>#VALUE!</v>
      </c>
      <c r="AB486" s="10" t="e">
        <f t="shared" si="1035"/>
        <v>#VALUE!</v>
      </c>
      <c r="AC486" s="90">
        <f t="shared" si="1028"/>
        <v>486</v>
      </c>
      <c r="AD486" s="17">
        <f t="shared" si="1036"/>
        <v>46479</v>
      </c>
      <c r="AE486" s="16" t="e">
        <f t="shared" si="1029"/>
        <v>#VALUE!</v>
      </c>
      <c r="AF486" s="10">
        <f ca="1">IFERROR(AVERAGE(INDIRECT("AE"&amp;AC486-Template!$F$10+1):INDIRECT("AE"&amp;AC486)),0)</f>
        <v>0</v>
      </c>
      <c r="AG486" s="35"/>
      <c r="AH486" s="86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  <c r="AU486" s="35"/>
      <c r="AV486" s="35"/>
      <c r="AW486" s="35"/>
      <c r="AX486" s="35"/>
      <c r="AY486" s="35"/>
      <c r="AZ486" s="17">
        <f t="shared" ref="AZ486" si="1105">AZ485+1</f>
        <v>46502</v>
      </c>
      <c r="BA486" s="216">
        <f t="shared" si="1052"/>
        <v>7</v>
      </c>
      <c r="BB486" s="216">
        <f t="shared" ref="BB486" si="1106">BB485+1</f>
        <v>481</v>
      </c>
      <c r="BC486" s="16">
        <f t="shared" si="1054"/>
        <v>1.3178082191780822</v>
      </c>
      <c r="BD486" s="16">
        <f>IF(Template!$F$7="Linear interpolation",LinInterp($AO$5:$AO$18,$AM$5:$AM$18,BC486),CubicSpline($AO$5:$AO$18,$AM$5:$AM$18,BC486))</f>
        <v>14.947011171150177</v>
      </c>
      <c r="BE486" s="221">
        <f t="shared" si="989"/>
        <v>1.201501574652829</v>
      </c>
      <c r="BF486" s="221">
        <f>BE486/PRODUCT($BG$6:BG485)</f>
        <v>1.0003481036756807</v>
      </c>
      <c r="BG486" s="16">
        <f t="shared" si="1055"/>
        <v>1.0003490407394633</v>
      </c>
      <c r="BH486" s="10">
        <f t="shared" si="1056"/>
        <v>12.739986990410124</v>
      </c>
      <c r="BI486" s="90"/>
      <c r="BJ486" s="17">
        <f t="shared" si="1039"/>
        <v>46479</v>
      </c>
      <c r="BK486" s="16">
        <f t="shared" si="1032"/>
        <v>12.982259825988219</v>
      </c>
      <c r="BL486" s="10">
        <f ca="1">IFERROR(AVERAGE(INDIRECT("BK"&amp;AC486-Template!$F$10+1):INDIRECT("BK"&amp;AC486)),0)</f>
        <v>13.151101181690997</v>
      </c>
      <c r="BM486" s="35"/>
      <c r="BN486" s="86"/>
      <c r="BO486" s="35"/>
      <c r="BP486" s="35"/>
      <c r="BQ486" s="35"/>
      <c r="BR486" s="35"/>
      <c r="BS486" s="35"/>
      <c r="BT486" s="35"/>
      <c r="BU486" s="35"/>
      <c r="BV486" s="35"/>
      <c r="BW486" s="35"/>
      <c r="BX486" s="35"/>
      <c r="BY486" s="35"/>
      <c r="BZ486" s="35"/>
      <c r="CA486" s="35"/>
      <c r="CB486" s="35"/>
      <c r="CC486" s="35"/>
      <c r="CD486" s="35"/>
      <c r="CE486" s="35"/>
      <c r="CF486" s="35"/>
      <c r="CG486" s="35"/>
      <c r="CH486" s="35"/>
    </row>
    <row r="487" spans="1:86" ht="15.6" x14ac:dyDescent="0.3">
      <c r="A487" s="35"/>
      <c r="B487" s="86"/>
      <c r="C487" s="35"/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17">
        <f t="shared" si="1033"/>
        <v>46503</v>
      </c>
      <c r="U487" s="216">
        <f t="shared" si="1026"/>
        <v>1</v>
      </c>
      <c r="V487" s="216">
        <f t="shared" si="1033"/>
        <v>482</v>
      </c>
      <c r="W487" s="16">
        <f t="shared" si="1040"/>
        <v>1.3205479452054794</v>
      </c>
      <c r="X487" s="16" t="e">
        <f>IF(Template!$F$7="Linear interpolation",LinInterp($I$5:$I$22,$G$5:$G$22,W487),CubicSpline($I$5:$I$22,$G$5:$G$22,W487))</f>
        <v>#VALUE!</v>
      </c>
      <c r="Y487" s="221" t="e">
        <f t="shared" si="1027"/>
        <v>#VALUE!</v>
      </c>
      <c r="Z487" s="221" t="e">
        <f>Y487/PRODUCT($AA$6:AA486)</f>
        <v>#VALUE!</v>
      </c>
      <c r="AA487" s="16" t="e">
        <f t="shared" si="1034"/>
        <v>#VALUE!</v>
      </c>
      <c r="AB487" s="10" t="e">
        <f t="shared" si="1035"/>
        <v>#VALUE!</v>
      </c>
      <c r="AC487" s="90">
        <f t="shared" si="1028"/>
        <v>487</v>
      </c>
      <c r="AD487" s="17">
        <f t="shared" si="1036"/>
        <v>46480</v>
      </c>
      <c r="AE487" s="16" t="e">
        <f t="shared" si="1029"/>
        <v>#VALUE!</v>
      </c>
      <c r="AF487" s="10">
        <f ca="1">IFERROR(AVERAGE(INDIRECT("AE"&amp;AC487-Template!$F$10+1):INDIRECT("AE"&amp;AC487)),0)</f>
        <v>0</v>
      </c>
      <c r="AG487" s="35"/>
      <c r="AH487" s="86"/>
      <c r="AI487" s="35"/>
      <c r="AJ487" s="35"/>
      <c r="AK487" s="35"/>
      <c r="AL487" s="35"/>
      <c r="AM487" s="35"/>
      <c r="AN487" s="35"/>
      <c r="AO487" s="35"/>
      <c r="AP487" s="35"/>
      <c r="AQ487" s="35"/>
      <c r="AR487" s="35"/>
      <c r="AS487" s="35"/>
      <c r="AT487" s="35"/>
      <c r="AU487" s="35"/>
      <c r="AV487" s="35"/>
      <c r="AW487" s="35"/>
      <c r="AX487" s="35"/>
      <c r="AY487" s="35"/>
      <c r="AZ487" s="17">
        <f t="shared" ref="AZ487" si="1107">AZ486+1</f>
        <v>46503</v>
      </c>
      <c r="BA487" s="216">
        <f t="shared" si="1052"/>
        <v>1</v>
      </c>
      <c r="BB487" s="216">
        <f t="shared" ref="BB487" si="1108">BB486+1</f>
        <v>482</v>
      </c>
      <c r="BC487" s="16">
        <f t="shared" si="1054"/>
        <v>1.3205479452054794</v>
      </c>
      <c r="BD487" s="16">
        <f>IF(Template!$F$7="Linear interpolation",LinInterp($AO$5:$AO$18,$AM$5:$AM$18,BC487),CubicSpline($AO$5:$AO$18,$AM$5:$AM$18,BC487))</f>
        <v>14.944086255621741</v>
      </c>
      <c r="BE487" s="221">
        <f t="shared" si="989"/>
        <v>1.2019198227984167</v>
      </c>
      <c r="BF487" s="221">
        <f>BE487/PRODUCT($BG$6:BG486)</f>
        <v>1.0003471674709634</v>
      </c>
      <c r="BG487" s="16">
        <f t="shared" si="1055"/>
        <v>1.0003471674709634</v>
      </c>
      <c r="BH487" s="10">
        <f t="shared" si="1056"/>
        <v>12.671612690164702</v>
      </c>
      <c r="BI487" s="90"/>
      <c r="BJ487" s="17">
        <f t="shared" si="1039"/>
        <v>46480</v>
      </c>
      <c r="BK487" s="16">
        <f t="shared" si="1032"/>
        <v>12.982259825988219</v>
      </c>
      <c r="BL487" s="10">
        <f ca="1">IFERROR(AVERAGE(INDIRECT("BK"&amp;AC487-Template!$F$10+1):INDIRECT("BK"&amp;AC487)),0)</f>
        <v>13.13985151074235</v>
      </c>
      <c r="BM487" s="35"/>
      <c r="BN487" s="86"/>
      <c r="BO487" s="35"/>
      <c r="BP487" s="35"/>
      <c r="BQ487" s="35"/>
      <c r="BR487" s="35"/>
      <c r="BS487" s="35"/>
      <c r="BT487" s="35"/>
      <c r="BU487" s="35"/>
      <c r="BV487" s="35"/>
      <c r="BW487" s="35"/>
      <c r="BX487" s="35"/>
      <c r="BY487" s="35"/>
      <c r="BZ487" s="35"/>
      <c r="CA487" s="35"/>
      <c r="CB487" s="35"/>
      <c r="CC487" s="35"/>
      <c r="CD487" s="35"/>
      <c r="CE487" s="35"/>
      <c r="CF487" s="35"/>
      <c r="CG487" s="35"/>
      <c r="CH487" s="35"/>
    </row>
    <row r="488" spans="1:86" ht="15.6" x14ac:dyDescent="0.3">
      <c r="A488" s="35"/>
      <c r="B488" s="86"/>
      <c r="C488" s="35"/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17">
        <f t="shared" si="1033"/>
        <v>46504</v>
      </c>
      <c r="U488" s="216">
        <f t="shared" si="1026"/>
        <v>2</v>
      </c>
      <c r="V488" s="216">
        <f t="shared" si="1033"/>
        <v>483</v>
      </c>
      <c r="W488" s="16">
        <f t="shared" si="1040"/>
        <v>1.3232876712328767</v>
      </c>
      <c r="X488" s="16" t="e">
        <f>IF(Template!$F$7="Linear interpolation",LinInterp($I$5:$I$22,$G$5:$G$22,W488),CubicSpline($I$5:$I$22,$G$5:$G$22,W488))</f>
        <v>#VALUE!</v>
      </c>
      <c r="Y488" s="221" t="e">
        <f t="shared" si="1027"/>
        <v>#VALUE!</v>
      </c>
      <c r="Z488" s="221" t="e">
        <f>Y488/PRODUCT($AA$6:AA487)</f>
        <v>#VALUE!</v>
      </c>
      <c r="AA488" s="16" t="e">
        <f t="shared" si="1034"/>
        <v>#VALUE!</v>
      </c>
      <c r="AB488" s="10" t="e">
        <f t="shared" si="1035"/>
        <v>#VALUE!</v>
      </c>
      <c r="AC488" s="90">
        <f t="shared" si="1028"/>
        <v>488</v>
      </c>
      <c r="AD488" s="17">
        <f t="shared" si="1036"/>
        <v>46481</v>
      </c>
      <c r="AE488" s="16" t="e">
        <f t="shared" si="1029"/>
        <v>#VALUE!</v>
      </c>
      <c r="AF488" s="10">
        <f ca="1">IFERROR(AVERAGE(INDIRECT("AE"&amp;AC488-Template!$F$10+1):INDIRECT("AE"&amp;AC488)),0)</f>
        <v>0</v>
      </c>
      <c r="AG488" s="35"/>
      <c r="AH488" s="86"/>
      <c r="AI488" s="35"/>
      <c r="AJ488" s="35"/>
      <c r="AK488" s="35"/>
      <c r="AL488" s="35"/>
      <c r="AM488" s="35"/>
      <c r="AN488" s="35"/>
      <c r="AO488" s="35"/>
      <c r="AP488" s="35"/>
      <c r="AQ488" s="35"/>
      <c r="AR488" s="35"/>
      <c r="AS488" s="35"/>
      <c r="AT488" s="35"/>
      <c r="AU488" s="35"/>
      <c r="AV488" s="35"/>
      <c r="AW488" s="35"/>
      <c r="AX488" s="35"/>
      <c r="AY488" s="35"/>
      <c r="AZ488" s="17">
        <f t="shared" ref="AZ488" si="1109">AZ487+1</f>
        <v>46504</v>
      </c>
      <c r="BA488" s="216">
        <f t="shared" si="1052"/>
        <v>2</v>
      </c>
      <c r="BB488" s="216">
        <f t="shared" ref="BB488" si="1110">BB487+1</f>
        <v>483</v>
      </c>
      <c r="BC488" s="16">
        <f t="shared" si="1054"/>
        <v>1.3232876712328767</v>
      </c>
      <c r="BD488" s="16">
        <f>IF(Template!$F$7="Linear interpolation",LinInterp($AO$5:$AO$18,$AM$5:$AM$18,BC488),CubicSpline($AO$5:$AO$18,$AM$5:$AM$18,BC488))</f>
        <v>14.941146504945447</v>
      </c>
      <c r="BE488" s="221">
        <f t="shared" si="989"/>
        <v>1.2023378425138904</v>
      </c>
      <c r="BF488" s="221">
        <f>BE488/PRODUCT($BG$6:BG487)</f>
        <v>1.000347793344901</v>
      </c>
      <c r="BG488" s="16">
        <f t="shared" si="1055"/>
        <v>1.000347793344901</v>
      </c>
      <c r="BH488" s="10">
        <f t="shared" si="1056"/>
        <v>12.694457088885835</v>
      </c>
      <c r="BI488" s="90"/>
      <c r="BJ488" s="17">
        <f t="shared" si="1039"/>
        <v>46481</v>
      </c>
      <c r="BK488" s="16">
        <f t="shared" si="1032"/>
        <v>12.982259825988219</v>
      </c>
      <c r="BL488" s="10">
        <f ca="1">IFERROR(AVERAGE(INDIRECT("BK"&amp;AC488-Template!$F$10+1):INDIRECT("BK"&amp;AC488)),0)</f>
        <v>13.128988129588285</v>
      </c>
      <c r="BM488" s="35"/>
      <c r="BN488" s="86"/>
      <c r="BO488" s="35"/>
      <c r="BP488" s="35"/>
      <c r="BQ488" s="35"/>
      <c r="BR488" s="35"/>
      <c r="BS488" s="35"/>
      <c r="BT488" s="35"/>
      <c r="BU488" s="35"/>
      <c r="BV488" s="35"/>
      <c r="BW488" s="35"/>
      <c r="BX488" s="35"/>
      <c r="BY488" s="35"/>
      <c r="BZ488" s="35"/>
      <c r="CA488" s="35"/>
      <c r="CB488" s="35"/>
      <c r="CC488" s="35"/>
      <c r="CD488" s="35"/>
      <c r="CE488" s="35"/>
      <c r="CF488" s="35"/>
      <c r="CG488" s="35"/>
      <c r="CH488" s="35"/>
    </row>
    <row r="489" spans="1:86" ht="15.6" x14ac:dyDescent="0.3">
      <c r="A489" s="35"/>
      <c r="B489" s="86"/>
      <c r="C489" s="35"/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17">
        <f t="shared" si="1033"/>
        <v>46505</v>
      </c>
      <c r="U489" s="216">
        <f t="shared" si="1026"/>
        <v>3</v>
      </c>
      <c r="V489" s="216">
        <f t="shared" si="1033"/>
        <v>484</v>
      </c>
      <c r="W489" s="16">
        <f t="shared" si="1040"/>
        <v>1.3260273972602741</v>
      </c>
      <c r="X489" s="16" t="e">
        <f>IF(Template!$F$7="Linear interpolation",LinInterp($I$5:$I$22,$G$5:$G$22,W489),CubicSpline($I$5:$I$22,$G$5:$G$22,W489))</f>
        <v>#VALUE!</v>
      </c>
      <c r="Y489" s="221" t="e">
        <f t="shared" si="1027"/>
        <v>#VALUE!</v>
      </c>
      <c r="Z489" s="221" t="e">
        <f>Y489/PRODUCT($AA$6:AA488)</f>
        <v>#VALUE!</v>
      </c>
      <c r="AA489" s="16" t="e">
        <f t="shared" si="1034"/>
        <v>#VALUE!</v>
      </c>
      <c r="AB489" s="10" t="e">
        <f t="shared" si="1035"/>
        <v>#VALUE!</v>
      </c>
      <c r="AC489" s="90">
        <f t="shared" si="1028"/>
        <v>489</v>
      </c>
      <c r="AD489" s="17">
        <f t="shared" si="1036"/>
        <v>46482</v>
      </c>
      <c r="AE489" s="16" t="e">
        <f t="shared" si="1029"/>
        <v>#VALUE!</v>
      </c>
      <c r="AF489" s="10">
        <f ca="1">IFERROR(AVERAGE(INDIRECT("AE"&amp;AC489-Template!$F$10+1):INDIRECT("AE"&amp;AC489)),0)</f>
        <v>0</v>
      </c>
      <c r="AG489" s="35"/>
      <c r="AH489" s="86"/>
      <c r="AI489" s="35"/>
      <c r="AJ489" s="35"/>
      <c r="AK489" s="35"/>
      <c r="AL489" s="35"/>
      <c r="AM489" s="35"/>
      <c r="AN489" s="35"/>
      <c r="AO489" s="35"/>
      <c r="AP489" s="35"/>
      <c r="AQ489" s="35"/>
      <c r="AR489" s="35"/>
      <c r="AS489" s="35"/>
      <c r="AT489" s="35"/>
      <c r="AU489" s="35"/>
      <c r="AV489" s="35"/>
      <c r="AW489" s="35"/>
      <c r="AX489" s="35"/>
      <c r="AY489" s="35"/>
      <c r="AZ489" s="17">
        <f t="shared" ref="AZ489" si="1111">AZ488+1</f>
        <v>46505</v>
      </c>
      <c r="BA489" s="216">
        <f t="shared" si="1052"/>
        <v>3</v>
      </c>
      <c r="BB489" s="216">
        <f t="shared" ref="BB489" si="1112">BB488+1</f>
        <v>484</v>
      </c>
      <c r="BC489" s="16">
        <f t="shared" si="1054"/>
        <v>1.3260273972602741</v>
      </c>
      <c r="BD489" s="16">
        <f>IF(Template!$F$7="Linear interpolation",LinInterp($AO$5:$AO$18,$AM$5:$AM$18,BC489),CubicSpline($AO$5:$AO$18,$AM$5:$AM$18,BC489))</f>
        <v>14.938192052609207</v>
      </c>
      <c r="BE489" s="221">
        <f t="shared" si="989"/>
        <v>1.2027556340138017</v>
      </c>
      <c r="BF489" s="221">
        <f>BE489/PRODUCT($BG$6:BG488)</f>
        <v>1.000347482616897</v>
      </c>
      <c r="BG489" s="16">
        <f t="shared" si="1055"/>
        <v>1.000347482616897</v>
      </c>
      <c r="BH489" s="10">
        <f t="shared" si="1056"/>
        <v>12.683115516740063</v>
      </c>
      <c r="BI489" s="90"/>
      <c r="BJ489" s="17">
        <f t="shared" si="1039"/>
        <v>46482</v>
      </c>
      <c r="BK489" s="16">
        <f t="shared" si="1032"/>
        <v>12.912543698361144</v>
      </c>
      <c r="BL489" s="10">
        <f ca="1">IFERROR(AVERAGE(INDIRECT("BK"&amp;AC489-Template!$F$10+1):INDIRECT("BK"&amp;AC489)),0)</f>
        <v>13.115800877513317</v>
      </c>
      <c r="BM489" s="35"/>
      <c r="BN489" s="86"/>
      <c r="BO489" s="35"/>
      <c r="BP489" s="35"/>
      <c r="BQ489" s="35"/>
      <c r="BR489" s="35"/>
      <c r="BS489" s="35"/>
      <c r="BT489" s="35"/>
      <c r="BU489" s="35"/>
      <c r="BV489" s="35"/>
      <c r="BW489" s="35"/>
      <c r="BX489" s="35"/>
      <c r="BY489" s="35"/>
      <c r="BZ489" s="35"/>
      <c r="CA489" s="35"/>
      <c r="CB489" s="35"/>
      <c r="CC489" s="35"/>
      <c r="CD489" s="35"/>
      <c r="CE489" s="35"/>
      <c r="CF489" s="35"/>
      <c r="CG489" s="35"/>
      <c r="CH489" s="35"/>
    </row>
    <row r="490" spans="1:86" ht="15.6" x14ac:dyDescent="0.3">
      <c r="A490" s="35"/>
      <c r="B490" s="86"/>
      <c r="C490" s="35"/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17">
        <f t="shared" si="1033"/>
        <v>46506</v>
      </c>
      <c r="U490" s="216">
        <f t="shared" si="1026"/>
        <v>4</v>
      </c>
      <c r="V490" s="216">
        <f t="shared" si="1033"/>
        <v>485</v>
      </c>
      <c r="W490" s="16">
        <f t="shared" si="1040"/>
        <v>1.3287671232876712</v>
      </c>
      <c r="X490" s="16" t="e">
        <f>IF(Template!$F$7="Linear interpolation",LinInterp($I$5:$I$22,$G$5:$G$22,W490),CubicSpline($I$5:$I$22,$G$5:$G$22,W490))</f>
        <v>#VALUE!</v>
      </c>
      <c r="Y490" s="221" t="e">
        <f t="shared" si="1027"/>
        <v>#VALUE!</v>
      </c>
      <c r="Z490" s="221" t="e">
        <f>Y490/PRODUCT($AA$6:AA489)</f>
        <v>#VALUE!</v>
      </c>
      <c r="AA490" s="16" t="e">
        <f t="shared" si="1034"/>
        <v>#VALUE!</v>
      </c>
      <c r="AB490" s="10" t="e">
        <f t="shared" si="1035"/>
        <v>#VALUE!</v>
      </c>
      <c r="AC490" s="90">
        <f t="shared" si="1028"/>
        <v>490</v>
      </c>
      <c r="AD490" s="17">
        <f t="shared" si="1036"/>
        <v>46483</v>
      </c>
      <c r="AE490" s="16" t="e">
        <f t="shared" si="1029"/>
        <v>#VALUE!</v>
      </c>
      <c r="AF490" s="10">
        <f ca="1">IFERROR(AVERAGE(INDIRECT("AE"&amp;AC490-Template!$F$10+1):INDIRECT("AE"&amp;AC490)),0)</f>
        <v>0</v>
      </c>
      <c r="AG490" s="35"/>
      <c r="AH490" s="86"/>
      <c r="AI490" s="35"/>
      <c r="AJ490" s="35"/>
      <c r="AK490" s="35"/>
      <c r="AL490" s="35"/>
      <c r="AM490" s="35"/>
      <c r="AN490" s="35"/>
      <c r="AO490" s="35"/>
      <c r="AP490" s="35"/>
      <c r="AQ490" s="35"/>
      <c r="AR490" s="35"/>
      <c r="AS490" s="35"/>
      <c r="AT490" s="35"/>
      <c r="AU490" s="35"/>
      <c r="AV490" s="35"/>
      <c r="AW490" s="35"/>
      <c r="AX490" s="35"/>
      <c r="AY490" s="35"/>
      <c r="AZ490" s="17">
        <f t="shared" ref="AZ490" si="1113">AZ489+1</f>
        <v>46506</v>
      </c>
      <c r="BA490" s="216">
        <f t="shared" si="1052"/>
        <v>4</v>
      </c>
      <c r="BB490" s="216">
        <f t="shared" ref="BB490" si="1114">BB489+1</f>
        <v>485</v>
      </c>
      <c r="BC490" s="16">
        <f t="shared" si="1054"/>
        <v>1.3287671232876712</v>
      </c>
      <c r="BD490" s="16">
        <f>IF(Template!$F$7="Linear interpolation",LinInterp($AO$5:$AO$18,$AM$5:$AM$18,BC490),CubicSpline($AO$5:$AO$18,$AM$5:$AM$18,BC490))</f>
        <v>14.93522303210093</v>
      </c>
      <c r="BE490" s="221">
        <f t="shared" si="989"/>
        <v>1.2031731975288595</v>
      </c>
      <c r="BF490" s="221">
        <f>BE490/PRODUCT($BG$6:BG489)</f>
        <v>1.0003471723625723</v>
      </c>
      <c r="BG490" s="16">
        <f t="shared" si="1055"/>
        <v>1.0003471723625723</v>
      </c>
      <c r="BH490" s="10">
        <f t="shared" si="1056"/>
        <v>12.671791233889396</v>
      </c>
      <c r="BI490" s="90"/>
      <c r="BJ490" s="17">
        <f t="shared" si="1039"/>
        <v>46483</v>
      </c>
      <c r="BK490" s="16">
        <f t="shared" si="1032"/>
        <v>12.935802980717392</v>
      </c>
      <c r="BL490" s="10">
        <f ca="1">IFERROR(AVERAGE(INDIRECT("BK"&amp;AC490-Template!$F$10+1):INDIRECT("BK"&amp;AC490)),0)</f>
        <v>13.103388934850221</v>
      </c>
      <c r="BM490" s="35"/>
      <c r="BN490" s="86"/>
      <c r="BO490" s="35"/>
      <c r="BP490" s="35"/>
      <c r="BQ490" s="35"/>
      <c r="BR490" s="35"/>
      <c r="BS490" s="35"/>
      <c r="BT490" s="35"/>
      <c r="BU490" s="35"/>
      <c r="BV490" s="35"/>
      <c r="BW490" s="35"/>
      <c r="BX490" s="35"/>
      <c r="BY490" s="35"/>
      <c r="BZ490" s="35"/>
      <c r="CA490" s="35"/>
      <c r="CB490" s="35"/>
      <c r="CC490" s="35"/>
      <c r="CD490" s="35"/>
      <c r="CE490" s="35"/>
      <c r="CF490" s="35"/>
      <c r="CG490" s="35"/>
      <c r="CH490" s="35"/>
    </row>
    <row r="491" spans="1:86" ht="15.6" x14ac:dyDescent="0.3">
      <c r="A491" s="35"/>
      <c r="B491" s="86"/>
      <c r="C491" s="35"/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17">
        <f t="shared" si="1033"/>
        <v>46507</v>
      </c>
      <c r="U491" s="216">
        <f t="shared" si="1026"/>
        <v>5</v>
      </c>
      <c r="V491" s="216">
        <f t="shared" si="1033"/>
        <v>486</v>
      </c>
      <c r="W491" s="16">
        <f t="shared" si="1040"/>
        <v>1.3315068493150686</v>
      </c>
      <c r="X491" s="16" t="e">
        <f>IF(Template!$F$7="Linear interpolation",LinInterp($I$5:$I$22,$G$5:$G$22,W491),CubicSpline($I$5:$I$22,$G$5:$G$22,W491))</f>
        <v>#VALUE!</v>
      </c>
      <c r="Y491" s="221" t="e">
        <f t="shared" si="1027"/>
        <v>#VALUE!</v>
      </c>
      <c r="Z491" s="221" t="e">
        <f>Y491/PRODUCT($AA$6:AA490)</f>
        <v>#VALUE!</v>
      </c>
      <c r="AA491" s="16" t="e">
        <f t="shared" si="1034"/>
        <v>#VALUE!</v>
      </c>
      <c r="AB491" s="10" t="e">
        <f t="shared" si="1035"/>
        <v>#VALUE!</v>
      </c>
      <c r="AC491" s="90">
        <f t="shared" si="1028"/>
        <v>491</v>
      </c>
      <c r="AD491" s="17">
        <f t="shared" si="1036"/>
        <v>46484</v>
      </c>
      <c r="AE491" s="16" t="e">
        <f t="shared" si="1029"/>
        <v>#VALUE!</v>
      </c>
      <c r="AF491" s="10">
        <f ca="1">IFERROR(AVERAGE(INDIRECT("AE"&amp;AC491-Template!$F$10+1):INDIRECT("AE"&amp;AC491)),0)</f>
        <v>0</v>
      </c>
      <c r="AG491" s="35"/>
      <c r="AH491" s="86"/>
      <c r="AI491" s="35"/>
      <c r="AJ491" s="35"/>
      <c r="AK491" s="35"/>
      <c r="AL491" s="35"/>
      <c r="AM491" s="35"/>
      <c r="AN491" s="35"/>
      <c r="AO491" s="35"/>
      <c r="AP491" s="35"/>
      <c r="AQ491" s="35"/>
      <c r="AR491" s="35"/>
      <c r="AS491" s="35"/>
      <c r="AT491" s="35"/>
      <c r="AU491" s="35"/>
      <c r="AV491" s="35"/>
      <c r="AW491" s="35"/>
      <c r="AX491" s="35"/>
      <c r="AY491" s="35"/>
      <c r="AZ491" s="17">
        <f t="shared" ref="AZ491" si="1115">AZ490+1</f>
        <v>46507</v>
      </c>
      <c r="BA491" s="216">
        <f t="shared" si="1052"/>
        <v>5</v>
      </c>
      <c r="BB491" s="216">
        <f t="shared" ref="BB491" si="1116">BB490+1</f>
        <v>486</v>
      </c>
      <c r="BC491" s="16">
        <f t="shared" si="1054"/>
        <v>1.3315068493150686</v>
      </c>
      <c r="BD491" s="16">
        <f>IF(Template!$F$7="Linear interpolation",LinInterp($AO$5:$AO$18,$AM$5:$AM$18,BC491),CubicSpline($AO$5:$AO$18,$AM$5:$AM$18,BC491))</f>
        <v>14.932239576908525</v>
      </c>
      <c r="BE491" s="221">
        <f t="shared" si="989"/>
        <v>1.2035905333059607</v>
      </c>
      <c r="BF491" s="221">
        <f>BE491/PRODUCT($BG$6:BG490)</f>
        <v>1.0003468625946441</v>
      </c>
      <c r="BG491" s="16">
        <f t="shared" si="1055"/>
        <v>1.0003468625946441</v>
      </c>
      <c r="BH491" s="10">
        <f t="shared" si="1056"/>
        <v>12.6604847045102</v>
      </c>
      <c r="BI491" s="90"/>
      <c r="BJ491" s="17">
        <f t="shared" si="1039"/>
        <v>46484</v>
      </c>
      <c r="BK491" s="16">
        <f t="shared" si="1032"/>
        <v>12.924205373977316</v>
      </c>
      <c r="BL491" s="10">
        <f ca="1">IFERROR(AVERAGE(INDIRECT("BK"&amp;AC491-Template!$F$10+1):INDIRECT("BK"&amp;AC491)),0)</f>
        <v>13.092910609196943</v>
      </c>
      <c r="BM491" s="35"/>
      <c r="BN491" s="86"/>
      <c r="BO491" s="35"/>
      <c r="BP491" s="35"/>
      <c r="BQ491" s="35"/>
      <c r="BR491" s="35"/>
      <c r="BS491" s="35"/>
      <c r="BT491" s="35"/>
      <c r="BU491" s="35"/>
      <c r="BV491" s="35"/>
      <c r="BW491" s="35"/>
      <c r="BX491" s="35"/>
      <c r="BY491" s="35"/>
      <c r="BZ491" s="35"/>
      <c r="CA491" s="35"/>
      <c r="CB491" s="35"/>
      <c r="CC491" s="35"/>
      <c r="CD491" s="35"/>
      <c r="CE491" s="35"/>
      <c r="CF491" s="35"/>
      <c r="CG491" s="35"/>
      <c r="CH491" s="35"/>
    </row>
    <row r="492" spans="1:86" ht="15.6" x14ac:dyDescent="0.3">
      <c r="A492" s="35"/>
      <c r="B492" s="86"/>
      <c r="C492" s="35"/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17">
        <f t="shared" si="1033"/>
        <v>46508</v>
      </c>
      <c r="U492" s="216">
        <f t="shared" si="1026"/>
        <v>6</v>
      </c>
      <c r="V492" s="216">
        <f t="shared" si="1033"/>
        <v>487</v>
      </c>
      <c r="W492" s="16">
        <f t="shared" si="1040"/>
        <v>1.3342465753424657</v>
      </c>
      <c r="X492" s="16" t="e">
        <f>IF(Template!$F$7="Linear interpolation",LinInterp($I$5:$I$22,$G$5:$G$22,W492),CubicSpline($I$5:$I$22,$G$5:$G$22,W492))</f>
        <v>#VALUE!</v>
      </c>
      <c r="Y492" s="221" t="e">
        <f t="shared" si="1027"/>
        <v>#VALUE!</v>
      </c>
      <c r="Z492" s="221" t="e">
        <f>Y492/PRODUCT($AA$6:AA491)</f>
        <v>#VALUE!</v>
      </c>
      <c r="AA492" s="16" t="e">
        <f t="shared" si="1034"/>
        <v>#VALUE!</v>
      </c>
      <c r="AB492" s="10" t="e">
        <f t="shared" si="1035"/>
        <v>#VALUE!</v>
      </c>
      <c r="AC492" s="90">
        <f t="shared" si="1028"/>
        <v>492</v>
      </c>
      <c r="AD492" s="17">
        <f t="shared" si="1036"/>
        <v>46485</v>
      </c>
      <c r="AE492" s="16" t="e">
        <f t="shared" si="1029"/>
        <v>#VALUE!</v>
      </c>
      <c r="AF492" s="10">
        <f ca="1">IFERROR(AVERAGE(INDIRECT("AE"&amp;AC492-Template!$F$10+1):INDIRECT("AE"&amp;AC492)),0)</f>
        <v>0</v>
      </c>
      <c r="AG492" s="35"/>
      <c r="AH492" s="86"/>
      <c r="AI492" s="35"/>
      <c r="AJ492" s="35"/>
      <c r="AK492" s="35"/>
      <c r="AL492" s="35"/>
      <c r="AM492" s="35"/>
      <c r="AN492" s="35"/>
      <c r="AO492" s="35"/>
      <c r="AP492" s="35"/>
      <c r="AQ492" s="35"/>
      <c r="AR492" s="35"/>
      <c r="AS492" s="35"/>
      <c r="AT492" s="35"/>
      <c r="AU492" s="35"/>
      <c r="AV492" s="35"/>
      <c r="AW492" s="35"/>
      <c r="AX492" s="35"/>
      <c r="AY492" s="35"/>
      <c r="AZ492" s="17">
        <f t="shared" ref="AZ492" si="1117">AZ491+1</f>
        <v>46508</v>
      </c>
      <c r="BA492" s="216">
        <f t="shared" si="1052"/>
        <v>6</v>
      </c>
      <c r="BB492" s="216">
        <f t="shared" ref="BB492" si="1118">BB491+1</f>
        <v>487</v>
      </c>
      <c r="BC492" s="16">
        <f t="shared" si="1054"/>
        <v>1.3342465753424657</v>
      </c>
      <c r="BD492" s="16">
        <f>IF(Template!$F$7="Linear interpolation",LinInterp($AO$5:$AO$18,$AM$5:$AM$18,BC492),CubicSpline($AO$5:$AO$18,$AM$5:$AM$18,BC492))</f>
        <v>14.929241820519906</v>
      </c>
      <c r="BE492" s="221">
        <f t="shared" si="989"/>
        <v>1.2040076416082182</v>
      </c>
      <c r="BF492" s="221">
        <f>BE492/PRODUCT($BG$6:BG491)</f>
        <v>1.0003465533258324</v>
      </c>
      <c r="BG492" s="16">
        <f t="shared" si="1055"/>
        <v>1.0003468625946441</v>
      </c>
      <c r="BH492" s="10">
        <f t="shared" si="1056"/>
        <v>12.6604847045102</v>
      </c>
      <c r="BI492" s="90"/>
      <c r="BJ492" s="17">
        <f t="shared" si="1039"/>
        <v>46485</v>
      </c>
      <c r="BK492" s="16">
        <f t="shared" si="1032"/>
        <v>12.912615332761668</v>
      </c>
      <c r="BL492" s="10">
        <f ca="1">IFERROR(AVERAGE(INDIRECT("BK"&amp;AC492-Template!$F$10+1):INDIRECT("BK"&amp;AC492)),0)</f>
        <v>13.08127329407959</v>
      </c>
      <c r="BM492" s="35"/>
      <c r="BN492" s="86"/>
      <c r="BO492" s="35"/>
      <c r="BP492" s="35"/>
      <c r="BQ492" s="35"/>
      <c r="BR492" s="35"/>
      <c r="BS492" s="35"/>
      <c r="BT492" s="35"/>
      <c r="BU492" s="35"/>
      <c r="BV492" s="35"/>
      <c r="BW492" s="35"/>
      <c r="BX492" s="35"/>
      <c r="BY492" s="35"/>
      <c r="BZ492" s="35"/>
      <c r="CA492" s="35"/>
      <c r="CB492" s="35"/>
      <c r="CC492" s="35"/>
      <c r="CD492" s="35"/>
      <c r="CE492" s="35"/>
      <c r="CF492" s="35"/>
      <c r="CG492" s="35"/>
      <c r="CH492" s="35"/>
    </row>
    <row r="493" spans="1:86" ht="15.6" x14ac:dyDescent="0.3">
      <c r="A493" s="35"/>
      <c r="B493" s="86"/>
      <c r="C493" s="35"/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17">
        <f t="shared" si="1033"/>
        <v>46509</v>
      </c>
      <c r="U493" s="216">
        <f t="shared" si="1026"/>
        <v>7</v>
      </c>
      <c r="V493" s="216">
        <f t="shared" si="1033"/>
        <v>488</v>
      </c>
      <c r="W493" s="16">
        <f t="shared" si="1040"/>
        <v>1.3369863013698631</v>
      </c>
      <c r="X493" s="16" t="e">
        <f>IF(Template!$F$7="Linear interpolation",LinInterp($I$5:$I$22,$G$5:$G$22,W493),CubicSpline($I$5:$I$22,$G$5:$G$22,W493))</f>
        <v>#VALUE!</v>
      </c>
      <c r="Y493" s="221" t="e">
        <f t="shared" si="1027"/>
        <v>#VALUE!</v>
      </c>
      <c r="Z493" s="221" t="e">
        <f>Y493/PRODUCT($AA$6:AA492)</f>
        <v>#VALUE!</v>
      </c>
      <c r="AA493" s="16" t="e">
        <f t="shared" si="1034"/>
        <v>#VALUE!</v>
      </c>
      <c r="AB493" s="10" t="e">
        <f t="shared" si="1035"/>
        <v>#VALUE!</v>
      </c>
      <c r="AC493" s="90">
        <f t="shared" si="1028"/>
        <v>493</v>
      </c>
      <c r="AD493" s="17">
        <f t="shared" si="1036"/>
        <v>46486</v>
      </c>
      <c r="AE493" s="16" t="e">
        <f t="shared" si="1029"/>
        <v>#VALUE!</v>
      </c>
      <c r="AF493" s="10">
        <f ca="1">IFERROR(AVERAGE(INDIRECT("AE"&amp;AC493-Template!$F$10+1):INDIRECT("AE"&amp;AC493)),0)</f>
        <v>0</v>
      </c>
      <c r="AG493" s="35"/>
      <c r="AH493" s="86"/>
      <c r="AI493" s="35"/>
      <c r="AJ493" s="35"/>
      <c r="AK493" s="35"/>
      <c r="AL493" s="35"/>
      <c r="AM493" s="35"/>
      <c r="AN493" s="35"/>
      <c r="AO493" s="35"/>
      <c r="AP493" s="35"/>
      <c r="AQ493" s="35"/>
      <c r="AR493" s="35"/>
      <c r="AS493" s="35"/>
      <c r="AT493" s="35"/>
      <c r="AU493" s="35"/>
      <c r="AV493" s="35"/>
      <c r="AW493" s="35"/>
      <c r="AX493" s="35"/>
      <c r="AY493" s="35"/>
      <c r="AZ493" s="17">
        <f t="shared" ref="AZ493" si="1119">AZ492+1</f>
        <v>46509</v>
      </c>
      <c r="BA493" s="216">
        <f t="shared" si="1052"/>
        <v>7</v>
      </c>
      <c r="BB493" s="216">
        <f t="shared" ref="BB493" si="1120">BB492+1</f>
        <v>488</v>
      </c>
      <c r="BC493" s="16">
        <f t="shared" si="1054"/>
        <v>1.3369863013698631</v>
      </c>
      <c r="BD493" s="16">
        <f>IF(Template!$F$7="Linear interpolation",LinInterp($AO$5:$AO$18,$AM$5:$AM$18,BC493),CubicSpline($AO$5:$AO$18,$AM$5:$AM$18,BC493))</f>
        <v>14.92622989642298</v>
      </c>
      <c r="BE493" s="221">
        <f t="shared" si="989"/>
        <v>1.204424522714991</v>
      </c>
      <c r="BF493" s="221">
        <f>BE493/PRODUCT($BG$6:BG492)</f>
        <v>1.0003459353002393</v>
      </c>
      <c r="BG493" s="16">
        <f t="shared" si="1055"/>
        <v>1.0003468625946441</v>
      </c>
      <c r="BH493" s="10">
        <f t="shared" si="1056"/>
        <v>12.6604847045102</v>
      </c>
      <c r="BI493" s="90"/>
      <c r="BJ493" s="17">
        <f t="shared" si="1039"/>
        <v>46486</v>
      </c>
      <c r="BK493" s="16">
        <f t="shared" si="1032"/>
        <v>12.901033319090981</v>
      </c>
      <c r="BL493" s="10">
        <f ca="1">IFERROR(AVERAGE(INDIRECT("BK"&amp;AC493-Template!$F$10+1):INDIRECT("BK"&amp;AC493)),0)</f>
        <v>13.069637320088809</v>
      </c>
      <c r="BM493" s="35"/>
      <c r="BN493" s="86"/>
      <c r="BO493" s="35"/>
      <c r="BP493" s="35"/>
      <c r="BQ493" s="35"/>
      <c r="BR493" s="35"/>
      <c r="BS493" s="35"/>
      <c r="BT493" s="35"/>
      <c r="BU493" s="35"/>
      <c r="BV493" s="35"/>
      <c r="BW493" s="35"/>
      <c r="BX493" s="35"/>
      <c r="BY493" s="35"/>
      <c r="BZ493" s="35"/>
      <c r="CA493" s="35"/>
      <c r="CB493" s="35"/>
      <c r="CC493" s="35"/>
      <c r="CD493" s="35"/>
      <c r="CE493" s="35"/>
      <c r="CF493" s="35"/>
      <c r="CG493" s="35"/>
      <c r="CH493" s="35"/>
    </row>
    <row r="494" spans="1:86" ht="15.6" x14ac:dyDescent="0.3">
      <c r="A494" s="35"/>
      <c r="B494" s="86"/>
      <c r="C494" s="35"/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17">
        <f t="shared" si="1033"/>
        <v>46510</v>
      </c>
      <c r="U494" s="216">
        <f t="shared" si="1026"/>
        <v>1</v>
      </c>
      <c r="V494" s="216">
        <f t="shared" si="1033"/>
        <v>489</v>
      </c>
      <c r="W494" s="16">
        <f t="shared" si="1040"/>
        <v>1.3397260273972602</v>
      </c>
      <c r="X494" s="16" t="e">
        <f>IF(Template!$F$7="Linear interpolation",LinInterp($I$5:$I$22,$G$5:$G$22,W494),CubicSpline($I$5:$I$22,$G$5:$G$22,W494))</f>
        <v>#VALUE!</v>
      </c>
      <c r="Y494" s="221" t="e">
        <f t="shared" si="1027"/>
        <v>#VALUE!</v>
      </c>
      <c r="Z494" s="221" t="e">
        <f>Y494/PRODUCT($AA$6:AA493)</f>
        <v>#VALUE!</v>
      </c>
      <c r="AA494" s="16" t="e">
        <f t="shared" si="1034"/>
        <v>#VALUE!</v>
      </c>
      <c r="AB494" s="10" t="e">
        <f t="shared" si="1035"/>
        <v>#VALUE!</v>
      </c>
      <c r="AC494" s="90">
        <f t="shared" si="1028"/>
        <v>494</v>
      </c>
      <c r="AD494" s="17">
        <f t="shared" si="1036"/>
        <v>46487</v>
      </c>
      <c r="AE494" s="16" t="e">
        <f t="shared" si="1029"/>
        <v>#VALUE!</v>
      </c>
      <c r="AF494" s="10">
        <f ca="1">IFERROR(AVERAGE(INDIRECT("AE"&amp;AC494-Template!$F$10+1):INDIRECT("AE"&amp;AC494)),0)</f>
        <v>0</v>
      </c>
      <c r="AG494" s="35"/>
      <c r="AH494" s="86"/>
      <c r="AI494" s="35"/>
      <c r="AJ494" s="35"/>
      <c r="AK494" s="35"/>
      <c r="AL494" s="35"/>
      <c r="AM494" s="35"/>
      <c r="AN494" s="35"/>
      <c r="AO494" s="35"/>
      <c r="AP494" s="35"/>
      <c r="AQ494" s="35"/>
      <c r="AR494" s="35"/>
      <c r="AS494" s="35"/>
      <c r="AT494" s="35"/>
      <c r="AU494" s="35"/>
      <c r="AV494" s="35"/>
      <c r="AW494" s="35"/>
      <c r="AX494" s="35"/>
      <c r="AY494" s="35"/>
      <c r="AZ494" s="17">
        <f t="shared" ref="AZ494" si="1121">AZ493+1</f>
        <v>46510</v>
      </c>
      <c r="BA494" s="216">
        <f t="shared" si="1052"/>
        <v>1</v>
      </c>
      <c r="BB494" s="216">
        <f t="shared" ref="BB494" si="1122">BB493+1</f>
        <v>489</v>
      </c>
      <c r="BC494" s="16">
        <f t="shared" si="1054"/>
        <v>1.3397260273972602</v>
      </c>
      <c r="BD494" s="16">
        <f>IF(Template!$F$7="Linear interpolation",LinInterp($AO$5:$AO$18,$AM$5:$AM$18,BC494),CubicSpline($AO$5:$AO$18,$AM$5:$AM$18,BC494))</f>
        <v>14.92320393810566</v>
      </c>
      <c r="BE494" s="221">
        <f t="shared" si="989"/>
        <v>1.2048411769219134</v>
      </c>
      <c r="BF494" s="221">
        <f>BE494/PRODUCT($BG$6:BG493)</f>
        <v>1.0003450090429069</v>
      </c>
      <c r="BG494" s="16">
        <f t="shared" si="1055"/>
        <v>1.0003450090429069</v>
      </c>
      <c r="BH494" s="10">
        <f t="shared" si="1056"/>
        <v>12.592830066102124</v>
      </c>
      <c r="BI494" s="90"/>
      <c r="BJ494" s="17">
        <f t="shared" si="1039"/>
        <v>46487</v>
      </c>
      <c r="BK494" s="16">
        <f t="shared" si="1032"/>
        <v>12.901033319090981</v>
      </c>
      <c r="BL494" s="10">
        <f ca="1">IFERROR(AVERAGE(INDIRECT("BK"&amp;AC494-Template!$F$10+1):INDIRECT("BK"&amp;AC494)),0)</f>
        <v>13.058388932110621</v>
      </c>
      <c r="BM494" s="35"/>
      <c r="BN494" s="86"/>
      <c r="BO494" s="35"/>
      <c r="BP494" s="35"/>
      <c r="BQ494" s="35"/>
      <c r="BR494" s="35"/>
      <c r="BS494" s="35"/>
      <c r="BT494" s="35"/>
      <c r="BU494" s="35"/>
      <c r="BV494" s="35"/>
      <c r="BW494" s="35"/>
      <c r="BX494" s="35"/>
      <c r="BY494" s="35"/>
      <c r="BZ494" s="35"/>
      <c r="CA494" s="35"/>
      <c r="CB494" s="35"/>
      <c r="CC494" s="35"/>
      <c r="CD494" s="35"/>
      <c r="CE494" s="35"/>
      <c r="CF494" s="35"/>
      <c r="CG494" s="35"/>
      <c r="CH494" s="35"/>
    </row>
    <row r="495" spans="1:86" ht="15.6" x14ac:dyDescent="0.3">
      <c r="A495" s="35"/>
      <c r="B495" s="86"/>
      <c r="C495" s="35"/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17">
        <f t="shared" si="1033"/>
        <v>46511</v>
      </c>
      <c r="U495" s="216">
        <f t="shared" si="1026"/>
        <v>2</v>
      </c>
      <c r="V495" s="216">
        <f t="shared" si="1033"/>
        <v>490</v>
      </c>
      <c r="W495" s="16">
        <f t="shared" si="1040"/>
        <v>1.3424657534246576</v>
      </c>
      <c r="X495" s="16" t="e">
        <f>IF(Template!$F$7="Linear interpolation",LinInterp($I$5:$I$22,$G$5:$G$22,W495),CubicSpline($I$5:$I$22,$G$5:$G$22,W495))</f>
        <v>#VALUE!</v>
      </c>
      <c r="Y495" s="221" t="e">
        <f t="shared" si="1027"/>
        <v>#VALUE!</v>
      </c>
      <c r="Z495" s="221" t="e">
        <f>Y495/PRODUCT($AA$6:AA494)</f>
        <v>#VALUE!</v>
      </c>
      <c r="AA495" s="16" t="e">
        <f t="shared" si="1034"/>
        <v>#VALUE!</v>
      </c>
      <c r="AB495" s="10" t="e">
        <f t="shared" si="1035"/>
        <v>#VALUE!</v>
      </c>
      <c r="AC495" s="90">
        <f t="shared" si="1028"/>
        <v>495</v>
      </c>
      <c r="AD495" s="17">
        <f t="shared" si="1036"/>
        <v>46488</v>
      </c>
      <c r="AE495" s="16" t="e">
        <f t="shared" si="1029"/>
        <v>#VALUE!</v>
      </c>
      <c r="AF495" s="10">
        <f ca="1">IFERROR(AVERAGE(INDIRECT("AE"&amp;AC495-Template!$F$10+1):INDIRECT("AE"&amp;AC495)),0)</f>
        <v>0</v>
      </c>
      <c r="AG495" s="35"/>
      <c r="AH495" s="86"/>
      <c r="AI495" s="35"/>
      <c r="AJ495" s="35"/>
      <c r="AK495" s="35"/>
      <c r="AL495" s="35"/>
      <c r="AM495" s="35"/>
      <c r="AN495" s="35"/>
      <c r="AO495" s="35"/>
      <c r="AP495" s="35"/>
      <c r="AQ495" s="35"/>
      <c r="AR495" s="35"/>
      <c r="AS495" s="35"/>
      <c r="AT495" s="35"/>
      <c r="AU495" s="35"/>
      <c r="AV495" s="35"/>
      <c r="AW495" s="35"/>
      <c r="AX495" s="35"/>
      <c r="AY495" s="35"/>
      <c r="AZ495" s="17">
        <f t="shared" ref="AZ495" si="1123">AZ494+1</f>
        <v>46511</v>
      </c>
      <c r="BA495" s="216">
        <f t="shared" si="1052"/>
        <v>2</v>
      </c>
      <c r="BB495" s="216">
        <f t="shared" ref="BB495" si="1124">BB494+1</f>
        <v>490</v>
      </c>
      <c r="BC495" s="16">
        <f t="shared" si="1054"/>
        <v>1.3424657534246576</v>
      </c>
      <c r="BD495" s="16">
        <f>IF(Template!$F$7="Linear interpolation",LinInterp($AO$5:$AO$18,$AM$5:$AM$18,BC495),CubicSpline($AO$5:$AO$18,$AM$5:$AM$18,BC495))</f>
        <v>14.920164079055853</v>
      </c>
      <c r="BE495" s="221">
        <f t="shared" si="989"/>
        <v>1.2052576045409245</v>
      </c>
      <c r="BF495" s="221">
        <f>BE495/PRODUCT($BG$6:BG494)</f>
        <v>1.000345628641341</v>
      </c>
      <c r="BG495" s="16">
        <f t="shared" si="1055"/>
        <v>1.000345628641341</v>
      </c>
      <c r="BH495" s="10">
        <f t="shared" si="1056"/>
        <v>12.615445408947323</v>
      </c>
      <c r="BI495" s="90"/>
      <c r="BJ495" s="17">
        <f t="shared" si="1039"/>
        <v>46488</v>
      </c>
      <c r="BK495" s="16">
        <f t="shared" si="1032"/>
        <v>12.901033319090981</v>
      </c>
      <c r="BL495" s="10">
        <f ca="1">IFERROR(AVERAGE(INDIRECT("BK"&amp;AC495-Template!$F$10+1):INDIRECT("BK"&amp;AC495)),0)</f>
        <v>13.047528292593112</v>
      </c>
      <c r="BM495" s="35"/>
      <c r="BN495" s="86"/>
      <c r="BO495" s="35"/>
      <c r="BP495" s="35"/>
      <c r="BQ495" s="35"/>
      <c r="BR495" s="35"/>
      <c r="BS495" s="35"/>
      <c r="BT495" s="35"/>
      <c r="BU495" s="35"/>
      <c r="BV495" s="35"/>
      <c r="BW495" s="35"/>
      <c r="BX495" s="35"/>
      <c r="BY495" s="35"/>
      <c r="BZ495" s="35"/>
      <c r="CA495" s="35"/>
      <c r="CB495" s="35"/>
      <c r="CC495" s="35"/>
      <c r="CD495" s="35"/>
      <c r="CE495" s="35"/>
      <c r="CF495" s="35"/>
      <c r="CG495" s="35"/>
      <c r="CH495" s="35"/>
    </row>
    <row r="496" spans="1:86" ht="15.6" x14ac:dyDescent="0.3">
      <c r="A496" s="35"/>
      <c r="B496" s="86"/>
      <c r="C496" s="35"/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17">
        <f t="shared" si="1033"/>
        <v>46512</v>
      </c>
      <c r="U496" s="216">
        <f t="shared" si="1026"/>
        <v>3</v>
      </c>
      <c r="V496" s="216">
        <f t="shared" si="1033"/>
        <v>491</v>
      </c>
      <c r="W496" s="16">
        <f t="shared" si="1040"/>
        <v>1.3452054794520547</v>
      </c>
      <c r="X496" s="16" t="e">
        <f>IF(Template!$F$7="Linear interpolation",LinInterp($I$5:$I$22,$G$5:$G$22,W496),CubicSpline($I$5:$I$22,$G$5:$G$22,W496))</f>
        <v>#VALUE!</v>
      </c>
      <c r="Y496" s="221" t="e">
        <f t="shared" si="1027"/>
        <v>#VALUE!</v>
      </c>
      <c r="Z496" s="221" t="e">
        <f>Y496/PRODUCT($AA$6:AA495)</f>
        <v>#VALUE!</v>
      </c>
      <c r="AA496" s="16" t="e">
        <f t="shared" si="1034"/>
        <v>#VALUE!</v>
      </c>
      <c r="AB496" s="10" t="e">
        <f t="shared" si="1035"/>
        <v>#VALUE!</v>
      </c>
      <c r="AC496" s="90">
        <f t="shared" si="1028"/>
        <v>496</v>
      </c>
      <c r="AD496" s="17">
        <f t="shared" si="1036"/>
        <v>46489</v>
      </c>
      <c r="AE496" s="16" t="e">
        <f t="shared" si="1029"/>
        <v>#VALUE!</v>
      </c>
      <c r="AF496" s="10">
        <f ca="1">IFERROR(AVERAGE(INDIRECT("AE"&amp;AC496-Template!$F$10+1):INDIRECT("AE"&amp;AC496)),0)</f>
        <v>0</v>
      </c>
      <c r="AG496" s="35"/>
      <c r="AH496" s="86"/>
      <c r="AI496" s="35"/>
      <c r="AJ496" s="35"/>
      <c r="AK496" s="35"/>
      <c r="AL496" s="35"/>
      <c r="AM496" s="35"/>
      <c r="AN496" s="35"/>
      <c r="AO496" s="35"/>
      <c r="AP496" s="35"/>
      <c r="AQ496" s="35"/>
      <c r="AR496" s="35"/>
      <c r="AS496" s="35"/>
      <c r="AT496" s="35"/>
      <c r="AU496" s="35"/>
      <c r="AV496" s="35"/>
      <c r="AW496" s="35"/>
      <c r="AX496" s="35"/>
      <c r="AY496" s="35"/>
      <c r="AZ496" s="17">
        <f t="shared" ref="AZ496" si="1125">AZ495+1</f>
        <v>46512</v>
      </c>
      <c r="BA496" s="216">
        <f t="shared" si="1052"/>
        <v>3</v>
      </c>
      <c r="BB496" s="216">
        <f t="shared" ref="BB496" si="1126">BB495+1</f>
        <v>491</v>
      </c>
      <c r="BC496" s="16">
        <f t="shared" si="1054"/>
        <v>1.3452054794520547</v>
      </c>
      <c r="BD496" s="16">
        <f>IF(Template!$F$7="Linear interpolation",LinInterp($AO$5:$AO$18,$AM$5:$AM$18,BC496),CubicSpline($AO$5:$AO$18,$AM$5:$AM$18,BC496))</f>
        <v>14.917110452761472</v>
      </c>
      <c r="BE496" s="221">
        <f t="shared" si="989"/>
        <v>1.2056738059002976</v>
      </c>
      <c r="BF496" s="221">
        <f>BE496/PRODUCT($BG$6:BG495)</f>
        <v>1.0003453214962552</v>
      </c>
      <c r="BG496" s="16">
        <f t="shared" si="1055"/>
        <v>1.0003453214962552</v>
      </c>
      <c r="BH496" s="10">
        <f t="shared" si="1056"/>
        <v>12.604234613315279</v>
      </c>
      <c r="BI496" s="90"/>
      <c r="BJ496" s="17">
        <f t="shared" si="1039"/>
        <v>46489</v>
      </c>
      <c r="BK496" s="16">
        <f t="shared" si="1032"/>
        <v>12.831628485308944</v>
      </c>
      <c r="BL496" s="10">
        <f ca="1">IFERROR(AVERAGE(INDIRECT("BK"&amp;AC496-Template!$F$10+1):INDIRECT("BK"&amp;AC496)),0)</f>
        <v>13.034354158616205</v>
      </c>
      <c r="BM496" s="35"/>
      <c r="BN496" s="86"/>
      <c r="BO496" s="35"/>
      <c r="BP496" s="35"/>
      <c r="BQ496" s="35"/>
      <c r="BR496" s="35"/>
      <c r="BS496" s="35"/>
      <c r="BT496" s="35"/>
      <c r="BU496" s="35"/>
      <c r="BV496" s="35"/>
      <c r="BW496" s="35"/>
      <c r="BX496" s="35"/>
      <c r="BY496" s="35"/>
      <c r="BZ496" s="35"/>
      <c r="CA496" s="35"/>
      <c r="CB496" s="35"/>
      <c r="CC496" s="35"/>
      <c r="CD496" s="35"/>
      <c r="CE496" s="35"/>
      <c r="CF496" s="35"/>
      <c r="CG496" s="35"/>
      <c r="CH496" s="35"/>
    </row>
    <row r="497" spans="1:86" ht="15.6" x14ac:dyDescent="0.3">
      <c r="A497" s="35"/>
      <c r="B497" s="86"/>
      <c r="C497" s="35"/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17">
        <f t="shared" si="1033"/>
        <v>46513</v>
      </c>
      <c r="U497" s="216">
        <f t="shared" si="1026"/>
        <v>4</v>
      </c>
      <c r="V497" s="216">
        <f t="shared" si="1033"/>
        <v>492</v>
      </c>
      <c r="W497" s="16">
        <f t="shared" si="1040"/>
        <v>1.3479452054794521</v>
      </c>
      <c r="X497" s="16" t="e">
        <f>IF(Template!$F$7="Linear interpolation",LinInterp($I$5:$I$22,$G$5:$G$22,W497),CubicSpline($I$5:$I$22,$G$5:$G$22,W497))</f>
        <v>#VALUE!</v>
      </c>
      <c r="Y497" s="221" t="e">
        <f t="shared" si="1027"/>
        <v>#VALUE!</v>
      </c>
      <c r="Z497" s="221" t="e">
        <f>Y497/PRODUCT($AA$6:AA496)</f>
        <v>#VALUE!</v>
      </c>
      <c r="AA497" s="16" t="e">
        <f t="shared" si="1034"/>
        <v>#VALUE!</v>
      </c>
      <c r="AB497" s="10" t="e">
        <f t="shared" si="1035"/>
        <v>#VALUE!</v>
      </c>
      <c r="AC497" s="90">
        <f t="shared" si="1028"/>
        <v>497</v>
      </c>
      <c r="AD497" s="17">
        <f t="shared" si="1036"/>
        <v>46490</v>
      </c>
      <c r="AE497" s="16" t="e">
        <f t="shared" si="1029"/>
        <v>#VALUE!</v>
      </c>
      <c r="AF497" s="10">
        <f ca="1">IFERROR(AVERAGE(INDIRECT("AE"&amp;AC497-Template!$F$10+1):INDIRECT("AE"&amp;AC497)),0)</f>
        <v>0</v>
      </c>
      <c r="AG497" s="35"/>
      <c r="AH497" s="86"/>
      <c r="AI497" s="35"/>
      <c r="AJ497" s="35"/>
      <c r="AK497" s="35"/>
      <c r="AL497" s="35"/>
      <c r="AM497" s="35"/>
      <c r="AN497" s="35"/>
      <c r="AO497" s="35"/>
      <c r="AP497" s="35"/>
      <c r="AQ497" s="35"/>
      <c r="AR497" s="35"/>
      <c r="AS497" s="35"/>
      <c r="AT497" s="35"/>
      <c r="AU497" s="35"/>
      <c r="AV497" s="35"/>
      <c r="AW497" s="35"/>
      <c r="AX497" s="35"/>
      <c r="AY497" s="35"/>
      <c r="AZ497" s="17">
        <f t="shared" ref="AZ497" si="1127">AZ496+1</f>
        <v>46513</v>
      </c>
      <c r="BA497" s="216">
        <f t="shared" si="1052"/>
        <v>4</v>
      </c>
      <c r="BB497" s="216">
        <f t="shared" ref="BB497" si="1128">BB496+1</f>
        <v>492</v>
      </c>
      <c r="BC497" s="16">
        <f t="shared" si="1054"/>
        <v>1.3479452054794521</v>
      </c>
      <c r="BD497" s="16">
        <f>IF(Template!$F$7="Linear interpolation",LinInterp($AO$5:$AO$18,$AM$5:$AM$18,BC497),CubicSpline($AO$5:$AO$18,$AM$5:$AM$18,BC497))</f>
        <v>14.914043192710427</v>
      </c>
      <c r="BE497" s="221">
        <f t="shared" si="989"/>
        <v>1.2060897813446685</v>
      </c>
      <c r="BF497" s="221">
        <f>BE497/PRODUCT($BG$6:BG496)</f>
        <v>1.0003450149139304</v>
      </c>
      <c r="BG497" s="16">
        <f t="shared" si="1055"/>
        <v>1.0003450149139304</v>
      </c>
      <c r="BH497" s="10">
        <f t="shared" si="1056"/>
        <v>12.593044358457872</v>
      </c>
      <c r="BI497" s="90"/>
      <c r="BJ497" s="17">
        <f t="shared" si="1039"/>
        <v>46490</v>
      </c>
      <c r="BK497" s="16">
        <f t="shared" si="1032"/>
        <v>12.854794783826451</v>
      </c>
      <c r="BL497" s="10">
        <f ca="1">IFERROR(AVERAGE(INDIRECT("BK"&amp;AC497-Template!$F$10+1):INDIRECT("BK"&amp;AC497)),0)</f>
        <v>13.021952234589881</v>
      </c>
      <c r="BM497" s="35"/>
      <c r="BN497" s="86"/>
      <c r="BO497" s="35"/>
      <c r="BP497" s="35"/>
      <c r="BQ497" s="35"/>
      <c r="BR497" s="35"/>
      <c r="BS497" s="35"/>
      <c r="BT497" s="35"/>
      <c r="BU497" s="35"/>
      <c r="BV497" s="35"/>
      <c r="BW497" s="35"/>
      <c r="BX497" s="35"/>
      <c r="BY497" s="35"/>
      <c r="BZ497" s="35"/>
      <c r="CA497" s="35"/>
      <c r="CB497" s="35"/>
      <c r="CC497" s="35"/>
      <c r="CD497" s="35"/>
      <c r="CE497" s="35"/>
      <c r="CF497" s="35"/>
      <c r="CG497" s="35"/>
      <c r="CH497" s="35"/>
    </row>
    <row r="498" spans="1:86" ht="15.6" x14ac:dyDescent="0.3">
      <c r="A498" s="35"/>
      <c r="B498" s="86"/>
      <c r="C498" s="35"/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17">
        <f t="shared" si="1033"/>
        <v>46514</v>
      </c>
      <c r="U498" s="216">
        <f t="shared" si="1026"/>
        <v>5</v>
      </c>
      <c r="V498" s="216">
        <f t="shared" si="1033"/>
        <v>493</v>
      </c>
      <c r="W498" s="16">
        <f t="shared" si="1040"/>
        <v>1.3506849315068492</v>
      </c>
      <c r="X498" s="16" t="e">
        <f>IF(Template!$F$7="Linear interpolation",LinInterp($I$5:$I$22,$G$5:$G$22,W498),CubicSpline($I$5:$I$22,$G$5:$G$22,W498))</f>
        <v>#VALUE!</v>
      </c>
      <c r="Y498" s="221" t="e">
        <f t="shared" si="1027"/>
        <v>#VALUE!</v>
      </c>
      <c r="Z498" s="221" t="e">
        <f>Y498/PRODUCT($AA$6:AA497)</f>
        <v>#VALUE!</v>
      </c>
      <c r="AA498" s="16" t="e">
        <f t="shared" si="1034"/>
        <v>#VALUE!</v>
      </c>
      <c r="AB498" s="10" t="e">
        <f t="shared" si="1035"/>
        <v>#VALUE!</v>
      </c>
      <c r="AC498" s="90">
        <f t="shared" si="1028"/>
        <v>498</v>
      </c>
      <c r="AD498" s="17">
        <f t="shared" si="1036"/>
        <v>46491</v>
      </c>
      <c r="AE498" s="16" t="e">
        <f t="shared" si="1029"/>
        <v>#VALUE!</v>
      </c>
      <c r="AF498" s="10">
        <f ca="1">IFERROR(AVERAGE(INDIRECT("AE"&amp;AC498-Template!$F$10+1):INDIRECT("AE"&amp;AC498)),0)</f>
        <v>0</v>
      </c>
      <c r="AG498" s="35"/>
      <c r="AH498" s="86"/>
      <c r="AI498" s="35"/>
      <c r="AJ498" s="35"/>
      <c r="AK498" s="35"/>
      <c r="AL498" s="35"/>
      <c r="AM498" s="35"/>
      <c r="AN498" s="35"/>
      <c r="AO498" s="35"/>
      <c r="AP498" s="35"/>
      <c r="AQ498" s="35"/>
      <c r="AR498" s="35"/>
      <c r="AS498" s="35"/>
      <c r="AT498" s="35"/>
      <c r="AU498" s="35"/>
      <c r="AV498" s="35"/>
      <c r="AW498" s="35"/>
      <c r="AX498" s="35"/>
      <c r="AY498" s="35"/>
      <c r="AZ498" s="17">
        <f t="shared" ref="AZ498" si="1129">AZ497+1</f>
        <v>46514</v>
      </c>
      <c r="BA498" s="216">
        <f t="shared" si="1052"/>
        <v>5</v>
      </c>
      <c r="BB498" s="216">
        <f t="shared" ref="BB498" si="1130">BB497+1</f>
        <v>493</v>
      </c>
      <c r="BC498" s="16">
        <f t="shared" si="1054"/>
        <v>1.3506849315068492</v>
      </c>
      <c r="BD498" s="16">
        <f>IF(Template!$F$7="Linear interpolation",LinInterp($AO$5:$AO$18,$AM$5:$AM$18,BC498),CubicSpline($AO$5:$AO$18,$AM$5:$AM$18,BC498))</f>
        <v>14.910962432390628</v>
      </c>
      <c r="BE498" s="221">
        <f t="shared" si="989"/>
        <v>1.2065055312350659</v>
      </c>
      <c r="BF498" s="221">
        <f>BE498/PRODUCT($BG$6:BG497)</f>
        <v>1.0003447089071049</v>
      </c>
      <c r="BG498" s="16">
        <f t="shared" si="1055"/>
        <v>1.0003447089071049</v>
      </c>
      <c r="BH498" s="10">
        <f t="shared" si="1056"/>
        <v>12.581875109329509</v>
      </c>
      <c r="BI498" s="90"/>
      <c r="BJ498" s="17">
        <f t="shared" si="1039"/>
        <v>46491</v>
      </c>
      <c r="BK498" s="16">
        <f t="shared" si="1032"/>
        <v>12.843259841681665</v>
      </c>
      <c r="BL498" s="10">
        <f ca="1">IFERROR(AVERAGE(INDIRECT("BK"&amp;AC498-Template!$F$10+1):INDIRECT("BK"&amp;AC498)),0)</f>
        <v>13.01149369659219</v>
      </c>
      <c r="BM498" s="35"/>
      <c r="BN498" s="86"/>
      <c r="BO498" s="35"/>
      <c r="BP498" s="35"/>
      <c r="BQ498" s="35"/>
      <c r="BR498" s="35"/>
      <c r="BS498" s="35"/>
      <c r="BT498" s="35"/>
      <c r="BU498" s="35"/>
      <c r="BV498" s="35"/>
      <c r="BW498" s="35"/>
      <c r="BX498" s="35"/>
      <c r="BY498" s="35"/>
      <c r="BZ498" s="35"/>
      <c r="CA498" s="35"/>
      <c r="CB498" s="35"/>
      <c r="CC498" s="35"/>
      <c r="CD498" s="35"/>
      <c r="CE498" s="35"/>
      <c r="CF498" s="35"/>
      <c r="CG498" s="35"/>
      <c r="CH498" s="35"/>
    </row>
    <row r="499" spans="1:86" ht="15.6" x14ac:dyDescent="0.3">
      <c r="A499" s="35"/>
      <c r="B499" s="86"/>
      <c r="C499" s="35"/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17">
        <f t="shared" si="1033"/>
        <v>46515</v>
      </c>
      <c r="U499" s="216">
        <f t="shared" si="1026"/>
        <v>6</v>
      </c>
      <c r="V499" s="216">
        <f t="shared" si="1033"/>
        <v>494</v>
      </c>
      <c r="W499" s="16">
        <f t="shared" si="1040"/>
        <v>1.3534246575342466</v>
      </c>
      <c r="X499" s="16" t="e">
        <f>IF(Template!$F$7="Linear interpolation",LinInterp($I$5:$I$22,$G$5:$G$22,W499),CubicSpline($I$5:$I$22,$G$5:$G$22,W499))</f>
        <v>#VALUE!</v>
      </c>
      <c r="Y499" s="221" t="e">
        <f t="shared" si="1027"/>
        <v>#VALUE!</v>
      </c>
      <c r="Z499" s="221" t="e">
        <f>Y499/PRODUCT($AA$6:AA498)</f>
        <v>#VALUE!</v>
      </c>
      <c r="AA499" s="16" t="e">
        <f t="shared" si="1034"/>
        <v>#VALUE!</v>
      </c>
      <c r="AB499" s="10" t="e">
        <f t="shared" si="1035"/>
        <v>#VALUE!</v>
      </c>
      <c r="AC499" s="90">
        <f t="shared" si="1028"/>
        <v>499</v>
      </c>
      <c r="AD499" s="17">
        <f t="shared" si="1036"/>
        <v>46492</v>
      </c>
      <c r="AE499" s="16" t="e">
        <f t="shared" si="1029"/>
        <v>#VALUE!</v>
      </c>
      <c r="AF499" s="10">
        <f ca="1">IFERROR(AVERAGE(INDIRECT("AE"&amp;AC499-Template!$F$10+1):INDIRECT("AE"&amp;AC499)),0)</f>
        <v>0</v>
      </c>
      <c r="AG499" s="35"/>
      <c r="AH499" s="86"/>
      <c r="AI499" s="35"/>
      <c r="AJ499" s="35"/>
      <c r="AK499" s="35"/>
      <c r="AL499" s="35"/>
      <c r="AM499" s="35"/>
      <c r="AN499" s="35"/>
      <c r="AO499" s="35"/>
      <c r="AP499" s="35"/>
      <c r="AQ499" s="35"/>
      <c r="AR499" s="35"/>
      <c r="AS499" s="35"/>
      <c r="AT499" s="35"/>
      <c r="AU499" s="35"/>
      <c r="AV499" s="35"/>
      <c r="AW499" s="35"/>
      <c r="AX499" s="35"/>
      <c r="AY499" s="35"/>
      <c r="AZ499" s="17">
        <f t="shared" ref="AZ499" si="1131">AZ498+1</f>
        <v>46515</v>
      </c>
      <c r="BA499" s="216">
        <f t="shared" si="1052"/>
        <v>6</v>
      </c>
      <c r="BB499" s="216">
        <f t="shared" ref="BB499" si="1132">BB498+1</f>
        <v>494</v>
      </c>
      <c r="BC499" s="16">
        <f t="shared" si="1054"/>
        <v>1.3534246575342466</v>
      </c>
      <c r="BD499" s="16">
        <f>IF(Template!$F$7="Linear interpolation",LinInterp($AO$5:$AO$18,$AM$5:$AM$18,BC499),CubicSpline($AO$5:$AO$18,$AM$5:$AM$18,BC499))</f>
        <v>14.907868305289986</v>
      </c>
      <c r="BE499" s="221">
        <f t="shared" ref="BE499:BE562" si="1133">(1+(BD499/100))^BC499</f>
        <v>1.2069210559489403</v>
      </c>
      <c r="BF499" s="221">
        <f>BE499/PRODUCT($BG$6:BG498)</f>
        <v>1.0003444034885185</v>
      </c>
      <c r="BG499" s="16">
        <f t="shared" si="1055"/>
        <v>1.0003447089071049</v>
      </c>
      <c r="BH499" s="10">
        <f t="shared" si="1056"/>
        <v>12.581875109329509</v>
      </c>
      <c r="BI499" s="90"/>
      <c r="BJ499" s="17">
        <f t="shared" si="1039"/>
        <v>46492</v>
      </c>
      <c r="BK499" s="16">
        <f t="shared" si="1032"/>
        <v>12.831735701328451</v>
      </c>
      <c r="BL499" s="10">
        <f ca="1">IFERROR(AVERAGE(INDIRECT("BK"&amp;AC499-Template!$F$10+1):INDIRECT("BK"&amp;AC499)),0)</f>
        <v>12.999875448404758</v>
      </c>
      <c r="BM499" s="35"/>
      <c r="BN499" s="86"/>
      <c r="BO499" s="35"/>
      <c r="BP499" s="35"/>
      <c r="BQ499" s="35"/>
      <c r="BR499" s="35"/>
      <c r="BS499" s="35"/>
      <c r="BT499" s="35"/>
      <c r="BU499" s="35"/>
      <c r="BV499" s="35"/>
      <c r="BW499" s="35"/>
      <c r="BX499" s="35"/>
      <c r="BY499" s="35"/>
      <c r="BZ499" s="35"/>
      <c r="CA499" s="35"/>
      <c r="CB499" s="35"/>
      <c r="CC499" s="35"/>
      <c r="CD499" s="35"/>
      <c r="CE499" s="35"/>
      <c r="CF499" s="35"/>
      <c r="CG499" s="35"/>
      <c r="CH499" s="35"/>
    </row>
    <row r="500" spans="1:86" ht="15.6" x14ac:dyDescent="0.3">
      <c r="A500" s="35"/>
      <c r="B500" s="86"/>
      <c r="C500" s="35"/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17">
        <f t="shared" si="1033"/>
        <v>46516</v>
      </c>
      <c r="U500" s="216">
        <f t="shared" si="1026"/>
        <v>7</v>
      </c>
      <c r="V500" s="216">
        <f t="shared" si="1033"/>
        <v>495</v>
      </c>
      <c r="W500" s="16">
        <f t="shared" si="1040"/>
        <v>1.3561643835616439</v>
      </c>
      <c r="X500" s="16" t="e">
        <f>IF(Template!$F$7="Linear interpolation",LinInterp($I$5:$I$22,$G$5:$G$22,W500),CubicSpline($I$5:$I$22,$G$5:$G$22,W500))</f>
        <v>#VALUE!</v>
      </c>
      <c r="Y500" s="221" t="e">
        <f t="shared" si="1027"/>
        <v>#VALUE!</v>
      </c>
      <c r="Z500" s="221" t="e">
        <f>Y500/PRODUCT($AA$6:AA499)</f>
        <v>#VALUE!</v>
      </c>
      <c r="AA500" s="16" t="e">
        <f t="shared" si="1034"/>
        <v>#VALUE!</v>
      </c>
      <c r="AB500" s="10" t="e">
        <f t="shared" si="1035"/>
        <v>#VALUE!</v>
      </c>
      <c r="AC500" s="90">
        <f t="shared" si="1028"/>
        <v>500</v>
      </c>
      <c r="AD500" s="17">
        <f t="shared" si="1036"/>
        <v>46493</v>
      </c>
      <c r="AE500" s="16" t="e">
        <f t="shared" si="1029"/>
        <v>#VALUE!</v>
      </c>
      <c r="AF500" s="10">
        <f ca="1">IFERROR(AVERAGE(INDIRECT("AE"&amp;AC500-Template!$F$10+1):INDIRECT("AE"&amp;AC500)),0)</f>
        <v>0</v>
      </c>
      <c r="AG500" s="35"/>
      <c r="AH500" s="86"/>
      <c r="AI500" s="35"/>
      <c r="AJ500" s="35"/>
      <c r="AK500" s="35"/>
      <c r="AL500" s="35"/>
      <c r="AM500" s="35"/>
      <c r="AN500" s="35"/>
      <c r="AO500" s="35"/>
      <c r="AP500" s="35"/>
      <c r="AQ500" s="35"/>
      <c r="AR500" s="35"/>
      <c r="AS500" s="35"/>
      <c r="AT500" s="35"/>
      <c r="AU500" s="35"/>
      <c r="AV500" s="35"/>
      <c r="AW500" s="35"/>
      <c r="AX500" s="35"/>
      <c r="AY500" s="35"/>
      <c r="AZ500" s="17">
        <f t="shared" ref="AZ500" si="1134">AZ499+1</f>
        <v>46516</v>
      </c>
      <c r="BA500" s="216">
        <f t="shared" si="1052"/>
        <v>7</v>
      </c>
      <c r="BB500" s="216">
        <f t="shared" ref="BB500" si="1135">BB499+1</f>
        <v>495</v>
      </c>
      <c r="BC500" s="16">
        <f t="shared" si="1054"/>
        <v>1.3561643835616439</v>
      </c>
      <c r="BD500" s="16">
        <f>IF(Template!$F$7="Linear interpolation",LinInterp($AO$5:$AO$18,$AM$5:$AM$18,BC500),CubicSpline($AO$5:$AO$18,$AM$5:$AM$18,BC500))</f>
        <v>14.90476094489641</v>
      </c>
      <c r="BE500" s="221">
        <f t="shared" si="1133"/>
        <v>1.2073363558801926</v>
      </c>
      <c r="BF500" s="221">
        <f>BE500/PRODUCT($BG$6:BG499)</f>
        <v>1.0003437932525157</v>
      </c>
      <c r="BG500" s="16">
        <f t="shared" si="1055"/>
        <v>1.0003447089071049</v>
      </c>
      <c r="BH500" s="10">
        <f t="shared" si="1056"/>
        <v>12.581875109329509</v>
      </c>
      <c r="BI500" s="90"/>
      <c r="BJ500" s="17">
        <f t="shared" si="1039"/>
        <v>46493</v>
      </c>
      <c r="BK500" s="16">
        <f t="shared" si="1032"/>
        <v>12.820222825476236</v>
      </c>
      <c r="BL500" s="10">
        <f ca="1">IFERROR(AVERAGE(INDIRECT("BK"&amp;AC500-Template!$F$10+1):INDIRECT("BK"&amp;AC500)),0)</f>
        <v>12.98826176856276</v>
      </c>
      <c r="BM500" s="35"/>
      <c r="BN500" s="86"/>
      <c r="BO500" s="35"/>
      <c r="BP500" s="35"/>
      <c r="BQ500" s="35"/>
      <c r="BR500" s="35"/>
      <c r="BS500" s="35"/>
      <c r="BT500" s="35"/>
      <c r="BU500" s="35"/>
      <c r="BV500" s="35"/>
      <c r="BW500" s="35"/>
      <c r="BX500" s="35"/>
      <c r="BY500" s="35"/>
      <c r="BZ500" s="35"/>
      <c r="CA500" s="35"/>
      <c r="CB500" s="35"/>
      <c r="CC500" s="35"/>
      <c r="CD500" s="35"/>
      <c r="CE500" s="35"/>
      <c r="CF500" s="35"/>
      <c r="CG500" s="35"/>
      <c r="CH500" s="35"/>
    </row>
    <row r="501" spans="1:86" ht="15.6" x14ac:dyDescent="0.3">
      <c r="A501" s="35"/>
      <c r="B501" s="86"/>
      <c r="C501" s="35"/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17">
        <f t="shared" si="1033"/>
        <v>46517</v>
      </c>
      <c r="U501" s="216">
        <f t="shared" si="1026"/>
        <v>1</v>
      </c>
      <c r="V501" s="216">
        <f t="shared" si="1033"/>
        <v>496</v>
      </c>
      <c r="W501" s="16">
        <f t="shared" si="1040"/>
        <v>1.3589041095890411</v>
      </c>
      <c r="X501" s="16" t="e">
        <f>IF(Template!$F$7="Linear interpolation",LinInterp($I$5:$I$22,$G$5:$G$22,W501),CubicSpline($I$5:$I$22,$G$5:$G$22,W501))</f>
        <v>#VALUE!</v>
      </c>
      <c r="Y501" s="221" t="e">
        <f t="shared" si="1027"/>
        <v>#VALUE!</v>
      </c>
      <c r="Z501" s="221" t="e">
        <f>Y501/PRODUCT($AA$6:AA500)</f>
        <v>#VALUE!</v>
      </c>
      <c r="AA501" s="16" t="e">
        <f t="shared" si="1034"/>
        <v>#VALUE!</v>
      </c>
      <c r="AB501" s="10" t="e">
        <f t="shared" si="1035"/>
        <v>#VALUE!</v>
      </c>
      <c r="AC501" s="90">
        <f t="shared" si="1028"/>
        <v>501</v>
      </c>
      <c r="AD501" s="17">
        <f t="shared" si="1036"/>
        <v>46494</v>
      </c>
      <c r="AE501" s="16" t="e">
        <f t="shared" si="1029"/>
        <v>#VALUE!</v>
      </c>
      <c r="AF501" s="10">
        <f ca="1">IFERROR(AVERAGE(INDIRECT("AE"&amp;AC501-Template!$F$10+1):INDIRECT("AE"&amp;AC501)),0)</f>
        <v>0</v>
      </c>
      <c r="AG501" s="35"/>
      <c r="AH501" s="86"/>
      <c r="AI501" s="35"/>
      <c r="AJ501" s="35"/>
      <c r="AK501" s="35"/>
      <c r="AL501" s="35"/>
      <c r="AM501" s="35"/>
      <c r="AN501" s="35"/>
      <c r="AO501" s="35"/>
      <c r="AP501" s="35"/>
      <c r="AQ501" s="35"/>
      <c r="AR501" s="35"/>
      <c r="AS501" s="35"/>
      <c r="AT501" s="35"/>
      <c r="AU501" s="35"/>
      <c r="AV501" s="35"/>
      <c r="AW501" s="35"/>
      <c r="AX501" s="35"/>
      <c r="AY501" s="35"/>
      <c r="AZ501" s="17">
        <f t="shared" ref="AZ501" si="1136">AZ500+1</f>
        <v>46517</v>
      </c>
      <c r="BA501" s="216">
        <f t="shared" si="1052"/>
        <v>1</v>
      </c>
      <c r="BB501" s="216">
        <f t="shared" ref="BB501" si="1137">BB500+1</f>
        <v>496</v>
      </c>
      <c r="BC501" s="16">
        <f t="shared" si="1054"/>
        <v>1.3589041095890411</v>
      </c>
      <c r="BD501" s="16">
        <f>IF(Template!$F$7="Linear interpolation",LinInterp($AO$5:$AO$18,$AM$5:$AM$18,BC501),CubicSpline($AO$5:$AO$18,$AM$5:$AM$18,BC501))</f>
        <v>14.901640484697811</v>
      </c>
      <c r="BE501" s="221">
        <f t="shared" si="1133"/>
        <v>1.2077514314392042</v>
      </c>
      <c r="BF501" s="221">
        <f>BE501/PRODUCT($BG$6:BG500)</f>
        <v>1.0003428788132909</v>
      </c>
      <c r="BG501" s="16">
        <f t="shared" si="1055"/>
        <v>1.0003428788132909</v>
      </c>
      <c r="BH501" s="10">
        <f t="shared" si="1056"/>
        <v>12.515076685116755</v>
      </c>
      <c r="BI501" s="90"/>
      <c r="BJ501" s="17">
        <f t="shared" si="1039"/>
        <v>46494</v>
      </c>
      <c r="BK501" s="16">
        <f t="shared" si="1032"/>
        <v>12.820222825476236</v>
      </c>
      <c r="BL501" s="10">
        <f ca="1">IFERROR(AVERAGE(INDIRECT("BK"&amp;AC501-Template!$F$10+1):INDIRECT("BK"&amp;AC501)),0)</f>
        <v>12.977036490091905</v>
      </c>
      <c r="BM501" s="35"/>
      <c r="BN501" s="86"/>
      <c r="BO501" s="35"/>
      <c r="BP501" s="35"/>
      <c r="BQ501" s="35"/>
      <c r="BR501" s="35"/>
      <c r="BS501" s="35"/>
      <c r="BT501" s="35"/>
      <c r="BU501" s="35"/>
      <c r="BV501" s="35"/>
      <c r="BW501" s="35"/>
      <c r="BX501" s="35"/>
      <c r="BY501" s="35"/>
      <c r="BZ501" s="35"/>
      <c r="CA501" s="35"/>
      <c r="CB501" s="35"/>
      <c r="CC501" s="35"/>
      <c r="CD501" s="35"/>
      <c r="CE501" s="35"/>
      <c r="CF501" s="35"/>
      <c r="CG501" s="35"/>
      <c r="CH501" s="35"/>
    </row>
    <row r="502" spans="1:86" ht="15.6" x14ac:dyDescent="0.3">
      <c r="A502" s="35"/>
      <c r="B502" s="86"/>
      <c r="C502" s="35"/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17">
        <f t="shared" si="1033"/>
        <v>46518</v>
      </c>
      <c r="U502" s="216">
        <f t="shared" si="1026"/>
        <v>2</v>
      </c>
      <c r="V502" s="216">
        <f t="shared" si="1033"/>
        <v>497</v>
      </c>
      <c r="W502" s="16">
        <f t="shared" si="1040"/>
        <v>1.3616438356164384</v>
      </c>
      <c r="X502" s="16" t="e">
        <f>IF(Template!$F$7="Linear interpolation",LinInterp($I$5:$I$22,$G$5:$G$22,W502),CubicSpline($I$5:$I$22,$G$5:$G$22,W502))</f>
        <v>#VALUE!</v>
      </c>
      <c r="Y502" s="221" t="e">
        <f t="shared" si="1027"/>
        <v>#VALUE!</v>
      </c>
      <c r="Z502" s="221" t="e">
        <f>Y502/PRODUCT($AA$6:AA501)</f>
        <v>#VALUE!</v>
      </c>
      <c r="AA502" s="16" t="e">
        <f t="shared" si="1034"/>
        <v>#VALUE!</v>
      </c>
      <c r="AB502" s="10" t="e">
        <f t="shared" si="1035"/>
        <v>#VALUE!</v>
      </c>
      <c r="AC502" s="90">
        <f t="shared" si="1028"/>
        <v>502</v>
      </c>
      <c r="AD502" s="17">
        <f t="shared" si="1036"/>
        <v>46495</v>
      </c>
      <c r="AE502" s="16" t="e">
        <f t="shared" si="1029"/>
        <v>#VALUE!</v>
      </c>
      <c r="AF502" s="10">
        <f ca="1">IFERROR(AVERAGE(INDIRECT("AE"&amp;AC502-Template!$F$10+1):INDIRECT("AE"&amp;AC502)),0)</f>
        <v>0</v>
      </c>
      <c r="AG502" s="35"/>
      <c r="AH502" s="86"/>
      <c r="AI502" s="35"/>
      <c r="AJ502" s="35"/>
      <c r="AK502" s="35"/>
      <c r="AL502" s="35"/>
      <c r="AM502" s="35"/>
      <c r="AN502" s="35"/>
      <c r="AO502" s="35"/>
      <c r="AP502" s="35"/>
      <c r="AQ502" s="35"/>
      <c r="AR502" s="35"/>
      <c r="AS502" s="35"/>
      <c r="AT502" s="35"/>
      <c r="AU502" s="35"/>
      <c r="AV502" s="35"/>
      <c r="AW502" s="35"/>
      <c r="AX502" s="35"/>
      <c r="AY502" s="35"/>
      <c r="AZ502" s="17">
        <f t="shared" ref="AZ502" si="1138">AZ501+1</f>
        <v>46518</v>
      </c>
      <c r="BA502" s="216">
        <f t="shared" si="1052"/>
        <v>2</v>
      </c>
      <c r="BB502" s="216">
        <f t="shared" ref="BB502" si="1139">BB501+1</f>
        <v>497</v>
      </c>
      <c r="BC502" s="16">
        <f t="shared" si="1054"/>
        <v>1.3616438356164384</v>
      </c>
      <c r="BD502" s="16">
        <f>IF(Template!$F$7="Linear interpolation",LinInterp($AO$5:$AO$18,$AM$5:$AM$18,BC502),CubicSpline($AO$5:$AO$18,$AM$5:$AM$18,BC502))</f>
        <v>14.898507058182101</v>
      </c>
      <c r="BE502" s="221">
        <f t="shared" si="1133"/>
        <v>1.2081662830528648</v>
      </c>
      <c r="BF502" s="221">
        <f>BE502/PRODUCT($BG$6:BG501)</f>
        <v>1.0003434908896498</v>
      </c>
      <c r="BG502" s="16">
        <f t="shared" si="1055"/>
        <v>1.0003434908896498</v>
      </c>
      <c r="BH502" s="10">
        <f t="shared" si="1056"/>
        <v>12.537417472217705</v>
      </c>
      <c r="BI502" s="90"/>
      <c r="BJ502" s="17">
        <f t="shared" si="1039"/>
        <v>46495</v>
      </c>
      <c r="BK502" s="16">
        <f t="shared" si="1032"/>
        <v>12.820222825476236</v>
      </c>
      <c r="BL502" s="10">
        <f ca="1">IFERROR(AVERAGE(INDIRECT("BK"&amp;AC502-Template!$F$10+1):INDIRECT("BK"&amp;AC502)),0)</f>
        <v>12.966199668153097</v>
      </c>
      <c r="BM502" s="35"/>
      <c r="BN502" s="86"/>
      <c r="BO502" s="35"/>
      <c r="BP502" s="35"/>
      <c r="BQ502" s="35"/>
      <c r="BR502" s="35"/>
      <c r="BS502" s="35"/>
      <c r="BT502" s="35"/>
      <c r="BU502" s="35"/>
      <c r="BV502" s="35"/>
      <c r="BW502" s="35"/>
      <c r="BX502" s="35"/>
      <c r="BY502" s="35"/>
      <c r="BZ502" s="35"/>
      <c r="CA502" s="35"/>
      <c r="CB502" s="35"/>
      <c r="CC502" s="35"/>
      <c r="CD502" s="35"/>
      <c r="CE502" s="35"/>
      <c r="CF502" s="35"/>
      <c r="CG502" s="35"/>
      <c r="CH502" s="35"/>
    </row>
    <row r="503" spans="1:86" ht="15.6" x14ac:dyDescent="0.3">
      <c r="A503" s="35"/>
      <c r="B503" s="86"/>
      <c r="C503" s="35"/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17">
        <f t="shared" si="1033"/>
        <v>46519</v>
      </c>
      <c r="U503" s="216">
        <f t="shared" si="1026"/>
        <v>3</v>
      </c>
      <c r="V503" s="216">
        <f t="shared" si="1033"/>
        <v>498</v>
      </c>
      <c r="W503" s="16">
        <f t="shared" si="1040"/>
        <v>1.3643835616438356</v>
      </c>
      <c r="X503" s="16" t="e">
        <f>IF(Template!$F$7="Linear interpolation",LinInterp($I$5:$I$22,$G$5:$G$22,W503),CubicSpline($I$5:$I$22,$G$5:$G$22,W503))</f>
        <v>#VALUE!</v>
      </c>
      <c r="Y503" s="221" t="e">
        <f t="shared" si="1027"/>
        <v>#VALUE!</v>
      </c>
      <c r="Z503" s="221" t="e">
        <f>Y503/PRODUCT($AA$6:AA502)</f>
        <v>#VALUE!</v>
      </c>
      <c r="AA503" s="16" t="e">
        <f t="shared" si="1034"/>
        <v>#VALUE!</v>
      </c>
      <c r="AB503" s="10" t="e">
        <f t="shared" si="1035"/>
        <v>#VALUE!</v>
      </c>
      <c r="AC503" s="90">
        <f t="shared" si="1028"/>
        <v>503</v>
      </c>
      <c r="AD503" s="17">
        <f t="shared" si="1036"/>
        <v>46496</v>
      </c>
      <c r="AE503" s="16" t="e">
        <f t="shared" si="1029"/>
        <v>#VALUE!</v>
      </c>
      <c r="AF503" s="10">
        <f ca="1">IFERROR(AVERAGE(INDIRECT("AE"&amp;AC503-Template!$F$10+1):INDIRECT("AE"&amp;AC503)),0)</f>
        <v>0</v>
      </c>
      <c r="AG503" s="35"/>
      <c r="AH503" s="86"/>
      <c r="AI503" s="35"/>
      <c r="AJ503" s="35"/>
      <c r="AK503" s="35"/>
      <c r="AL503" s="35"/>
      <c r="AM503" s="35"/>
      <c r="AN503" s="35"/>
      <c r="AO503" s="35"/>
      <c r="AP503" s="35"/>
      <c r="AQ503" s="35"/>
      <c r="AR503" s="35"/>
      <c r="AS503" s="35"/>
      <c r="AT503" s="35"/>
      <c r="AU503" s="35"/>
      <c r="AV503" s="35"/>
      <c r="AW503" s="35"/>
      <c r="AX503" s="35"/>
      <c r="AY503" s="35"/>
      <c r="AZ503" s="17">
        <f t="shared" ref="AZ503" si="1140">AZ502+1</f>
        <v>46519</v>
      </c>
      <c r="BA503" s="216">
        <f t="shared" si="1052"/>
        <v>3</v>
      </c>
      <c r="BB503" s="216">
        <f t="shared" ref="BB503" si="1141">BB502+1</f>
        <v>498</v>
      </c>
      <c r="BC503" s="16">
        <f t="shared" si="1054"/>
        <v>1.3643835616438356</v>
      </c>
      <c r="BD503" s="16">
        <f>IF(Template!$F$7="Linear interpolation",LinInterp($AO$5:$AO$18,$AM$5:$AM$18,BC503),CubicSpline($AO$5:$AO$18,$AM$5:$AM$18,BC503))</f>
        <v>14.895360798837189</v>
      </c>
      <c r="BE503" s="221">
        <f t="shared" si="1133"/>
        <v>1.2085809111646029</v>
      </c>
      <c r="BF503" s="221">
        <f>BE503/PRODUCT($BG$6:BG502)</f>
        <v>1.0003431879514884</v>
      </c>
      <c r="BG503" s="16">
        <f t="shared" si="1055"/>
        <v>1.0003431879514884</v>
      </c>
      <c r="BH503" s="10">
        <f t="shared" si="1056"/>
        <v>12.526360229324961</v>
      </c>
      <c r="BI503" s="90"/>
      <c r="BJ503" s="17">
        <f t="shared" si="1039"/>
        <v>46496</v>
      </c>
      <c r="BK503" s="16">
        <f t="shared" si="1032"/>
        <v>12.751265197971984</v>
      </c>
      <c r="BL503" s="10">
        <f ca="1">IFERROR(AVERAGE(INDIRECT("BK"&amp;AC503-Template!$F$10+1):INDIRECT("BK"&amp;AC503)),0)</f>
        <v>12.953064258630812</v>
      </c>
      <c r="BM503" s="35"/>
      <c r="BN503" s="86"/>
      <c r="BO503" s="35"/>
      <c r="BP503" s="35"/>
      <c r="BQ503" s="35"/>
      <c r="BR503" s="35"/>
      <c r="BS503" s="35"/>
      <c r="BT503" s="35"/>
      <c r="BU503" s="35"/>
      <c r="BV503" s="35"/>
      <c r="BW503" s="35"/>
      <c r="BX503" s="35"/>
      <c r="BY503" s="35"/>
      <c r="BZ503" s="35"/>
      <c r="CA503" s="35"/>
      <c r="CB503" s="35"/>
      <c r="CC503" s="35"/>
      <c r="CD503" s="35"/>
      <c r="CE503" s="35"/>
      <c r="CF503" s="35"/>
      <c r="CG503" s="35"/>
      <c r="CH503" s="35"/>
    </row>
    <row r="504" spans="1:86" ht="15.6" x14ac:dyDescent="0.3">
      <c r="A504" s="35"/>
      <c r="B504" s="86"/>
      <c r="C504" s="35"/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17">
        <f t="shared" si="1033"/>
        <v>46520</v>
      </c>
      <c r="U504" s="216">
        <f t="shared" si="1026"/>
        <v>4</v>
      </c>
      <c r="V504" s="216">
        <f t="shared" si="1033"/>
        <v>499</v>
      </c>
      <c r="W504" s="16">
        <f t="shared" si="1040"/>
        <v>1.3671232876712329</v>
      </c>
      <c r="X504" s="16" t="e">
        <f>IF(Template!$F$7="Linear interpolation",LinInterp($I$5:$I$22,$G$5:$G$22,W504),CubicSpline($I$5:$I$22,$G$5:$G$22,W504))</f>
        <v>#VALUE!</v>
      </c>
      <c r="Y504" s="221" t="e">
        <f t="shared" si="1027"/>
        <v>#VALUE!</v>
      </c>
      <c r="Z504" s="221" t="e">
        <f>Y504/PRODUCT($AA$6:AA503)</f>
        <v>#VALUE!</v>
      </c>
      <c r="AA504" s="16" t="e">
        <f t="shared" si="1034"/>
        <v>#VALUE!</v>
      </c>
      <c r="AB504" s="10" t="e">
        <f t="shared" si="1035"/>
        <v>#VALUE!</v>
      </c>
      <c r="AC504" s="90">
        <f t="shared" si="1028"/>
        <v>504</v>
      </c>
      <c r="AD504" s="17">
        <f t="shared" si="1036"/>
        <v>46497</v>
      </c>
      <c r="AE504" s="16" t="e">
        <f t="shared" si="1029"/>
        <v>#VALUE!</v>
      </c>
      <c r="AF504" s="10">
        <f ca="1">IFERROR(AVERAGE(INDIRECT("AE"&amp;AC504-Template!$F$10+1):INDIRECT("AE"&amp;AC504)),0)</f>
        <v>0</v>
      </c>
      <c r="AG504" s="35"/>
      <c r="AH504" s="86"/>
      <c r="AI504" s="35"/>
      <c r="AJ504" s="35"/>
      <c r="AK504" s="35"/>
      <c r="AL504" s="35"/>
      <c r="AM504" s="35"/>
      <c r="AN504" s="35"/>
      <c r="AO504" s="35"/>
      <c r="AP504" s="35"/>
      <c r="AQ504" s="35"/>
      <c r="AR504" s="35"/>
      <c r="AS504" s="35"/>
      <c r="AT504" s="35"/>
      <c r="AU504" s="35"/>
      <c r="AV504" s="35"/>
      <c r="AW504" s="35"/>
      <c r="AX504" s="35"/>
      <c r="AY504" s="35"/>
      <c r="AZ504" s="17">
        <f t="shared" ref="AZ504" si="1142">AZ503+1</f>
        <v>46520</v>
      </c>
      <c r="BA504" s="216">
        <f t="shared" si="1052"/>
        <v>4</v>
      </c>
      <c r="BB504" s="216">
        <f t="shared" ref="BB504" si="1143">BB503+1</f>
        <v>499</v>
      </c>
      <c r="BC504" s="16">
        <f t="shared" si="1054"/>
        <v>1.3671232876712329</v>
      </c>
      <c r="BD504" s="16">
        <f>IF(Template!$F$7="Linear interpolation",LinInterp($AO$5:$AO$18,$AM$5:$AM$18,BC504),CubicSpline($AO$5:$AO$18,$AM$5:$AM$18,BC504))</f>
        <v>14.892201840150983</v>
      </c>
      <c r="BE504" s="221">
        <f t="shared" si="1133"/>
        <v>1.2089953162344147</v>
      </c>
      <c r="BF504" s="221">
        <f>BE504/PRODUCT($BG$6:BG503)</f>
        <v>1.0003428856653149</v>
      </c>
      <c r="BG504" s="16">
        <f t="shared" si="1055"/>
        <v>1.0003428856653149</v>
      </c>
      <c r="BH504" s="10">
        <f t="shared" si="1056"/>
        <v>12.515326783994919</v>
      </c>
      <c r="BI504" s="90"/>
      <c r="BJ504" s="17">
        <f t="shared" si="1039"/>
        <v>46497</v>
      </c>
      <c r="BK504" s="16">
        <f t="shared" si="1032"/>
        <v>12.774293224969702</v>
      </c>
      <c r="BL504" s="10">
        <f ca="1">IFERROR(AVERAGE(INDIRECT("BK"&amp;AC504-Template!$F$10+1):INDIRECT("BK"&amp;AC504)),0)</f>
        <v>12.940696450008451</v>
      </c>
      <c r="BM504" s="35"/>
      <c r="BN504" s="86"/>
      <c r="BO504" s="35"/>
      <c r="BP504" s="35"/>
      <c r="BQ504" s="35"/>
      <c r="BR504" s="35"/>
      <c r="BS504" s="35"/>
      <c r="BT504" s="35"/>
      <c r="BU504" s="35"/>
      <c r="BV504" s="35"/>
      <c r="BW504" s="35"/>
      <c r="BX504" s="35"/>
      <c r="BY504" s="35"/>
      <c r="BZ504" s="35"/>
      <c r="CA504" s="35"/>
      <c r="CB504" s="35"/>
      <c r="CC504" s="35"/>
      <c r="CD504" s="35"/>
      <c r="CE504" s="35"/>
      <c r="CF504" s="35"/>
      <c r="CG504" s="35"/>
      <c r="CH504" s="35"/>
    </row>
    <row r="505" spans="1:86" ht="15.6" x14ac:dyDescent="0.3">
      <c r="A505" s="35"/>
      <c r="B505" s="86"/>
      <c r="C505" s="35"/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17">
        <f t="shared" si="1033"/>
        <v>46521</v>
      </c>
      <c r="U505" s="216">
        <f t="shared" si="1026"/>
        <v>5</v>
      </c>
      <c r="V505" s="216">
        <f t="shared" si="1033"/>
        <v>500</v>
      </c>
      <c r="W505" s="16">
        <f t="shared" si="1040"/>
        <v>1.3698630136986301</v>
      </c>
      <c r="X505" s="16" t="e">
        <f>IF(Template!$F$7="Linear interpolation",LinInterp($I$5:$I$22,$G$5:$G$22,W505),CubicSpline($I$5:$I$22,$G$5:$G$22,W505))</f>
        <v>#VALUE!</v>
      </c>
      <c r="Y505" s="221" t="e">
        <f t="shared" si="1027"/>
        <v>#VALUE!</v>
      </c>
      <c r="Z505" s="221" t="e">
        <f>Y505/PRODUCT($AA$6:AA504)</f>
        <v>#VALUE!</v>
      </c>
      <c r="AA505" s="16" t="e">
        <f t="shared" si="1034"/>
        <v>#VALUE!</v>
      </c>
      <c r="AB505" s="10" t="e">
        <f t="shared" si="1035"/>
        <v>#VALUE!</v>
      </c>
      <c r="AC505" s="90">
        <f t="shared" si="1028"/>
        <v>505</v>
      </c>
      <c r="AD505" s="17">
        <f t="shared" si="1036"/>
        <v>46498</v>
      </c>
      <c r="AE505" s="16" t="e">
        <f t="shared" si="1029"/>
        <v>#VALUE!</v>
      </c>
      <c r="AF505" s="10">
        <f ca="1">IFERROR(AVERAGE(INDIRECT("AE"&amp;AC505-Template!$F$10+1):INDIRECT("AE"&amp;AC505)),0)</f>
        <v>0</v>
      </c>
      <c r="AG505" s="35"/>
      <c r="AH505" s="86"/>
      <c r="AI505" s="35"/>
      <c r="AJ505" s="35"/>
      <c r="AK505" s="35"/>
      <c r="AL505" s="35"/>
      <c r="AM505" s="35"/>
      <c r="AN505" s="35"/>
      <c r="AO505" s="35"/>
      <c r="AP505" s="35"/>
      <c r="AQ505" s="35"/>
      <c r="AR505" s="35"/>
      <c r="AS505" s="35"/>
      <c r="AT505" s="35"/>
      <c r="AU505" s="35"/>
      <c r="AV505" s="35"/>
      <c r="AW505" s="35"/>
      <c r="AX505" s="35"/>
      <c r="AY505" s="35"/>
      <c r="AZ505" s="17">
        <f t="shared" ref="AZ505" si="1144">AZ504+1</f>
        <v>46521</v>
      </c>
      <c r="BA505" s="216">
        <f t="shared" si="1052"/>
        <v>5</v>
      </c>
      <c r="BB505" s="216">
        <f t="shared" ref="BB505" si="1145">BB504+1</f>
        <v>500</v>
      </c>
      <c r="BC505" s="16">
        <f t="shared" si="1054"/>
        <v>1.3698630136986301</v>
      </c>
      <c r="BD505" s="16">
        <f>IF(Template!$F$7="Linear interpolation",LinInterp($AO$5:$AO$18,$AM$5:$AM$18,BC505),CubicSpline($AO$5:$AO$18,$AM$5:$AM$18,BC505))</f>
        <v>14.889030315611398</v>
      </c>
      <c r="BE505" s="221">
        <f t="shared" si="1133"/>
        <v>1.209409498738891</v>
      </c>
      <c r="BF505" s="221">
        <f>BE505/PRODUCT($BG$6:BG504)</f>
        <v>1.0003425840438873</v>
      </c>
      <c r="BG505" s="16">
        <f t="shared" si="1055"/>
        <v>1.0003425840438873</v>
      </c>
      <c r="BH505" s="10">
        <f t="shared" si="1056"/>
        <v>12.504317601887083</v>
      </c>
      <c r="BI505" s="90"/>
      <c r="BJ505" s="17">
        <f t="shared" si="1039"/>
        <v>46498</v>
      </c>
      <c r="BK505" s="16">
        <f t="shared" si="1032"/>
        <v>12.762843615983899</v>
      </c>
      <c r="BL505" s="10">
        <f ca="1">IFERROR(AVERAGE(INDIRECT("BK"&amp;AC505-Template!$F$10+1):INDIRECT("BK"&amp;AC505)),0)</f>
        <v>12.9302780471121</v>
      </c>
      <c r="BM505" s="35"/>
      <c r="BN505" s="86"/>
      <c r="BO505" s="35"/>
      <c r="BP505" s="35"/>
      <c r="BQ505" s="35"/>
      <c r="BR505" s="35"/>
      <c r="BS505" s="35"/>
      <c r="BT505" s="35"/>
      <c r="BU505" s="35"/>
      <c r="BV505" s="35"/>
      <c r="BW505" s="35"/>
      <c r="BX505" s="35"/>
      <c r="BY505" s="35"/>
      <c r="BZ505" s="35"/>
      <c r="CA505" s="35"/>
      <c r="CB505" s="35"/>
      <c r="CC505" s="35"/>
      <c r="CD505" s="35"/>
      <c r="CE505" s="35"/>
      <c r="CF505" s="35"/>
      <c r="CG505" s="35"/>
      <c r="CH505" s="35"/>
    </row>
    <row r="506" spans="1:86" ht="15.6" x14ac:dyDescent="0.3">
      <c r="A506" s="35"/>
      <c r="B506" s="86"/>
      <c r="C506" s="35"/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17">
        <f t="shared" si="1033"/>
        <v>46522</v>
      </c>
      <c r="U506" s="216">
        <f t="shared" si="1026"/>
        <v>6</v>
      </c>
      <c r="V506" s="216">
        <f t="shared" si="1033"/>
        <v>501</v>
      </c>
      <c r="W506" s="16">
        <f t="shared" si="1040"/>
        <v>1.3726027397260274</v>
      </c>
      <c r="X506" s="16" t="e">
        <f>IF(Template!$F$7="Linear interpolation",LinInterp($I$5:$I$22,$G$5:$G$22,W506),CubicSpline($I$5:$I$22,$G$5:$G$22,W506))</f>
        <v>#VALUE!</v>
      </c>
      <c r="Y506" s="221" t="e">
        <f t="shared" si="1027"/>
        <v>#VALUE!</v>
      </c>
      <c r="Z506" s="221" t="e">
        <f>Y506/PRODUCT($AA$6:AA505)</f>
        <v>#VALUE!</v>
      </c>
      <c r="AA506" s="16" t="e">
        <f t="shared" si="1034"/>
        <v>#VALUE!</v>
      </c>
      <c r="AB506" s="10" t="e">
        <f t="shared" si="1035"/>
        <v>#VALUE!</v>
      </c>
      <c r="AC506" s="90">
        <f t="shared" si="1028"/>
        <v>506</v>
      </c>
      <c r="AD506" s="17">
        <f t="shared" si="1036"/>
        <v>46499</v>
      </c>
      <c r="AE506" s="16" t="e">
        <f t="shared" si="1029"/>
        <v>#VALUE!</v>
      </c>
      <c r="AF506" s="10">
        <f ca="1">IFERROR(AVERAGE(INDIRECT("AE"&amp;AC506-Template!$F$10+1):INDIRECT("AE"&amp;AC506)),0)</f>
        <v>0</v>
      </c>
      <c r="AG506" s="35"/>
      <c r="AH506" s="86"/>
      <c r="AI506" s="35"/>
      <c r="AJ506" s="35"/>
      <c r="AK506" s="35"/>
      <c r="AL506" s="35"/>
      <c r="AM506" s="35"/>
      <c r="AN506" s="35"/>
      <c r="AO506" s="35"/>
      <c r="AP506" s="35"/>
      <c r="AQ506" s="35"/>
      <c r="AR506" s="35"/>
      <c r="AS506" s="35"/>
      <c r="AT506" s="35"/>
      <c r="AU506" s="35"/>
      <c r="AV506" s="35"/>
      <c r="AW506" s="35"/>
      <c r="AX506" s="35"/>
      <c r="AY506" s="35"/>
      <c r="AZ506" s="17">
        <f t="shared" ref="AZ506" si="1146">AZ505+1</f>
        <v>46522</v>
      </c>
      <c r="BA506" s="216">
        <f t="shared" si="1052"/>
        <v>6</v>
      </c>
      <c r="BB506" s="216">
        <f t="shared" ref="BB506" si="1147">BB505+1</f>
        <v>501</v>
      </c>
      <c r="BC506" s="16">
        <f t="shared" si="1054"/>
        <v>1.3726027397260274</v>
      </c>
      <c r="BD506" s="16">
        <f>IF(Template!$F$7="Linear interpolation",LinInterp($AO$5:$AO$18,$AM$5:$AM$18,BC506),CubicSpline($AO$5:$AO$18,$AM$5:$AM$18,BC506))</f>
        <v>14.885846358706342</v>
      </c>
      <c r="BE506" s="221">
        <f t="shared" si="1133"/>
        <v>1.2098234591712498</v>
      </c>
      <c r="BF506" s="221">
        <f>BE506/PRODUCT($BG$6:BG505)</f>
        <v>1.0003422830999678</v>
      </c>
      <c r="BG506" s="16">
        <f t="shared" si="1055"/>
        <v>1.0003425840438873</v>
      </c>
      <c r="BH506" s="10">
        <f t="shared" si="1056"/>
        <v>12.504317601887083</v>
      </c>
      <c r="BI506" s="90"/>
      <c r="BJ506" s="17">
        <f t="shared" si="1039"/>
        <v>46499</v>
      </c>
      <c r="BK506" s="16">
        <f t="shared" si="1032"/>
        <v>12.75140804997632</v>
      </c>
      <c r="BL506" s="10">
        <f ca="1">IFERROR(AVERAGE(INDIRECT("BK"&amp;AC506-Template!$F$10+1):INDIRECT("BK"&amp;AC506)),0)</f>
        <v>12.918701470262585</v>
      </c>
      <c r="BM506" s="35"/>
      <c r="BN506" s="86"/>
      <c r="BO506" s="35"/>
      <c r="BP506" s="35"/>
      <c r="BQ506" s="35"/>
      <c r="BR506" s="35"/>
      <c r="BS506" s="35"/>
      <c r="BT506" s="35"/>
      <c r="BU506" s="35"/>
      <c r="BV506" s="35"/>
      <c r="BW506" s="35"/>
      <c r="BX506" s="35"/>
      <c r="BY506" s="35"/>
      <c r="BZ506" s="35"/>
      <c r="CA506" s="35"/>
      <c r="CB506" s="35"/>
      <c r="CC506" s="35"/>
      <c r="CD506" s="35"/>
      <c r="CE506" s="35"/>
      <c r="CF506" s="35"/>
      <c r="CG506" s="35"/>
      <c r="CH506" s="35"/>
    </row>
    <row r="507" spans="1:86" ht="15.6" x14ac:dyDescent="0.3">
      <c r="A507" s="35"/>
      <c r="B507" s="86"/>
      <c r="C507" s="35"/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17">
        <f t="shared" si="1033"/>
        <v>46523</v>
      </c>
      <c r="U507" s="216">
        <f t="shared" si="1026"/>
        <v>7</v>
      </c>
      <c r="V507" s="216">
        <f t="shared" si="1033"/>
        <v>502</v>
      </c>
      <c r="W507" s="16">
        <f t="shared" si="1040"/>
        <v>1.3753424657534246</v>
      </c>
      <c r="X507" s="16" t="e">
        <f>IF(Template!$F$7="Linear interpolation",LinInterp($I$5:$I$22,$G$5:$G$22,W507),CubicSpline($I$5:$I$22,$G$5:$G$22,W507))</f>
        <v>#VALUE!</v>
      </c>
      <c r="Y507" s="221" t="e">
        <f t="shared" si="1027"/>
        <v>#VALUE!</v>
      </c>
      <c r="Z507" s="221" t="e">
        <f>Y507/PRODUCT($AA$6:AA506)</f>
        <v>#VALUE!</v>
      </c>
      <c r="AA507" s="16" t="e">
        <f t="shared" si="1034"/>
        <v>#VALUE!</v>
      </c>
      <c r="AB507" s="10" t="e">
        <f t="shared" si="1035"/>
        <v>#VALUE!</v>
      </c>
      <c r="AC507" s="90">
        <f t="shared" si="1028"/>
        <v>507</v>
      </c>
      <c r="AD507" s="17">
        <f t="shared" si="1036"/>
        <v>46500</v>
      </c>
      <c r="AE507" s="16" t="e">
        <f t="shared" si="1029"/>
        <v>#VALUE!</v>
      </c>
      <c r="AF507" s="10">
        <f ca="1">IFERROR(AVERAGE(INDIRECT("AE"&amp;AC507-Template!$F$10+1):INDIRECT("AE"&amp;AC507)),0)</f>
        <v>0</v>
      </c>
      <c r="AG507" s="35"/>
      <c r="AH507" s="86"/>
      <c r="AI507" s="35"/>
      <c r="AJ507" s="35"/>
      <c r="AK507" s="35"/>
      <c r="AL507" s="35"/>
      <c r="AM507" s="35"/>
      <c r="AN507" s="35"/>
      <c r="AO507" s="35"/>
      <c r="AP507" s="35"/>
      <c r="AQ507" s="35"/>
      <c r="AR507" s="35"/>
      <c r="AS507" s="35"/>
      <c r="AT507" s="35"/>
      <c r="AU507" s="35"/>
      <c r="AV507" s="35"/>
      <c r="AW507" s="35"/>
      <c r="AX507" s="35"/>
      <c r="AY507" s="35"/>
      <c r="AZ507" s="17">
        <f t="shared" ref="AZ507" si="1148">AZ506+1</f>
        <v>46523</v>
      </c>
      <c r="BA507" s="216">
        <f t="shared" si="1052"/>
        <v>7</v>
      </c>
      <c r="BB507" s="216">
        <f t="shared" ref="BB507" si="1149">BB506+1</f>
        <v>502</v>
      </c>
      <c r="BC507" s="16">
        <f t="shared" si="1054"/>
        <v>1.3753424657534246</v>
      </c>
      <c r="BD507" s="16">
        <f>IF(Template!$F$7="Linear interpolation",LinInterp($AO$5:$AO$18,$AM$5:$AM$18,BC507),CubicSpline($AO$5:$AO$18,$AM$5:$AM$18,BC507))</f>
        <v>14.882650102923726</v>
      </c>
      <c r="BE507" s="221">
        <f t="shared" si="1133"/>
        <v>1.210237198041362</v>
      </c>
      <c r="BF507" s="221">
        <f>BE507/PRODUCT($BG$6:BG506)</f>
        <v>1.0003416819025812</v>
      </c>
      <c r="BG507" s="16">
        <f t="shared" si="1055"/>
        <v>1.0003425840438873</v>
      </c>
      <c r="BH507" s="10">
        <f t="shared" si="1056"/>
        <v>12.504317601887083</v>
      </c>
      <c r="BI507" s="90"/>
      <c r="BJ507" s="17">
        <f t="shared" si="1039"/>
        <v>46500</v>
      </c>
      <c r="BK507" s="16">
        <f t="shared" si="1032"/>
        <v>12.739986990410124</v>
      </c>
      <c r="BL507" s="10">
        <f ca="1">IFERROR(AVERAGE(INDIRECT("BK"&amp;AC507-Template!$F$10+1):INDIRECT("BK"&amp;AC507)),0)</f>
        <v>12.907132693636184</v>
      </c>
      <c r="BM507" s="35"/>
      <c r="BN507" s="86"/>
      <c r="BO507" s="35"/>
      <c r="BP507" s="35"/>
      <c r="BQ507" s="35"/>
      <c r="BR507" s="35"/>
      <c r="BS507" s="35"/>
      <c r="BT507" s="35"/>
      <c r="BU507" s="35"/>
      <c r="BV507" s="35"/>
      <c r="BW507" s="35"/>
      <c r="BX507" s="35"/>
      <c r="BY507" s="35"/>
      <c r="BZ507" s="35"/>
      <c r="CA507" s="35"/>
      <c r="CB507" s="35"/>
      <c r="CC507" s="35"/>
      <c r="CD507" s="35"/>
      <c r="CE507" s="35"/>
      <c r="CF507" s="35"/>
      <c r="CG507" s="35"/>
      <c r="CH507" s="35"/>
    </row>
    <row r="508" spans="1:86" ht="15.6" x14ac:dyDescent="0.3">
      <c r="A508" s="35"/>
      <c r="B508" s="86"/>
      <c r="C508" s="35"/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17">
        <f t="shared" si="1033"/>
        <v>46524</v>
      </c>
      <c r="U508" s="216">
        <f t="shared" si="1026"/>
        <v>1</v>
      </c>
      <c r="V508" s="216">
        <f t="shared" si="1033"/>
        <v>503</v>
      </c>
      <c r="W508" s="16">
        <f t="shared" si="1040"/>
        <v>1.3780821917808219</v>
      </c>
      <c r="X508" s="16" t="e">
        <f>IF(Template!$F$7="Linear interpolation",LinInterp($I$5:$I$22,$G$5:$G$22,W508),CubicSpline($I$5:$I$22,$G$5:$G$22,W508))</f>
        <v>#VALUE!</v>
      </c>
      <c r="Y508" s="221" t="e">
        <f t="shared" si="1027"/>
        <v>#VALUE!</v>
      </c>
      <c r="Z508" s="221" t="e">
        <f>Y508/PRODUCT($AA$6:AA507)</f>
        <v>#VALUE!</v>
      </c>
      <c r="AA508" s="16" t="e">
        <f t="shared" si="1034"/>
        <v>#VALUE!</v>
      </c>
      <c r="AB508" s="10" t="e">
        <f t="shared" si="1035"/>
        <v>#VALUE!</v>
      </c>
      <c r="AC508" s="90">
        <f t="shared" si="1028"/>
        <v>508</v>
      </c>
      <c r="AD508" s="17">
        <f t="shared" si="1036"/>
        <v>46501</v>
      </c>
      <c r="AE508" s="16" t="e">
        <f t="shared" si="1029"/>
        <v>#VALUE!</v>
      </c>
      <c r="AF508" s="10">
        <f ca="1">IFERROR(AVERAGE(INDIRECT("AE"&amp;AC508-Template!$F$10+1):INDIRECT("AE"&amp;AC508)),0)</f>
        <v>0</v>
      </c>
      <c r="AG508" s="35"/>
      <c r="AH508" s="86"/>
      <c r="AI508" s="35"/>
      <c r="AJ508" s="35"/>
      <c r="AK508" s="35"/>
      <c r="AL508" s="35"/>
      <c r="AM508" s="35"/>
      <c r="AN508" s="35"/>
      <c r="AO508" s="35"/>
      <c r="AP508" s="35"/>
      <c r="AQ508" s="35"/>
      <c r="AR508" s="35"/>
      <c r="AS508" s="35"/>
      <c r="AT508" s="35"/>
      <c r="AU508" s="35"/>
      <c r="AV508" s="35"/>
      <c r="AW508" s="35"/>
      <c r="AX508" s="35"/>
      <c r="AY508" s="35"/>
      <c r="AZ508" s="17">
        <f t="shared" ref="AZ508" si="1150">AZ507+1</f>
        <v>46524</v>
      </c>
      <c r="BA508" s="216">
        <f t="shared" si="1052"/>
        <v>1</v>
      </c>
      <c r="BB508" s="216">
        <f t="shared" ref="BB508" si="1151">BB507+1</f>
        <v>503</v>
      </c>
      <c r="BC508" s="16">
        <f t="shared" si="1054"/>
        <v>1.3780821917808219</v>
      </c>
      <c r="BD508" s="16">
        <f>IF(Template!$F$7="Linear interpolation",LinInterp($AO$5:$AO$18,$AM$5:$AM$18,BC508),CubicSpline($AO$5:$AO$18,$AM$5:$AM$18,BC508))</f>
        <v>14.879441681751459</v>
      </c>
      <c r="BE508" s="221">
        <f t="shared" si="1133"/>
        <v>1.2106507158757822</v>
      </c>
      <c r="BF508" s="221">
        <f>BE508/PRODUCT($BG$6:BG507)</f>
        <v>1.0003407811552185</v>
      </c>
      <c r="BG508" s="16">
        <f t="shared" si="1055"/>
        <v>1.0003407811552185</v>
      </c>
      <c r="BH508" s="10">
        <f t="shared" si="1056"/>
        <v>12.438512165475867</v>
      </c>
      <c r="BI508" s="90"/>
      <c r="BJ508" s="17">
        <f t="shared" si="1039"/>
        <v>46501</v>
      </c>
      <c r="BK508" s="16">
        <f t="shared" si="1032"/>
        <v>12.739986990410124</v>
      </c>
      <c r="BL508" s="10">
        <f ca="1">IFERROR(AVERAGE(INDIRECT("BK"&amp;AC508-Template!$F$10+1):INDIRECT("BK"&amp;AC508)),0)</f>
        <v>12.89595238230644</v>
      </c>
      <c r="BM508" s="35"/>
      <c r="BN508" s="86"/>
      <c r="BO508" s="35"/>
      <c r="BP508" s="35"/>
      <c r="BQ508" s="35"/>
      <c r="BR508" s="35"/>
      <c r="BS508" s="35"/>
      <c r="BT508" s="35"/>
      <c r="BU508" s="35"/>
      <c r="BV508" s="35"/>
      <c r="BW508" s="35"/>
      <c r="BX508" s="35"/>
      <c r="BY508" s="35"/>
      <c r="BZ508" s="35"/>
      <c r="CA508" s="35"/>
      <c r="CB508" s="35"/>
      <c r="CC508" s="35"/>
      <c r="CD508" s="35"/>
      <c r="CE508" s="35"/>
      <c r="CF508" s="35"/>
      <c r="CG508" s="35"/>
      <c r="CH508" s="35"/>
    </row>
    <row r="509" spans="1:86" ht="15.6" x14ac:dyDescent="0.3">
      <c r="A509" s="35"/>
      <c r="B509" s="86"/>
      <c r="C509" s="35"/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17">
        <f t="shared" si="1033"/>
        <v>46525</v>
      </c>
      <c r="U509" s="216">
        <f t="shared" si="1026"/>
        <v>2</v>
      </c>
      <c r="V509" s="216">
        <f t="shared" si="1033"/>
        <v>504</v>
      </c>
      <c r="W509" s="16">
        <f t="shared" si="1040"/>
        <v>1.3808219178082193</v>
      </c>
      <c r="X509" s="16" t="e">
        <f>IF(Template!$F$7="Linear interpolation",LinInterp($I$5:$I$22,$G$5:$G$22,W509),CubicSpline($I$5:$I$22,$G$5:$G$22,W509))</f>
        <v>#VALUE!</v>
      </c>
      <c r="Y509" s="221" t="e">
        <f t="shared" si="1027"/>
        <v>#VALUE!</v>
      </c>
      <c r="Z509" s="221" t="e">
        <f>Y509/PRODUCT($AA$6:AA508)</f>
        <v>#VALUE!</v>
      </c>
      <c r="AA509" s="16" t="e">
        <f t="shared" si="1034"/>
        <v>#VALUE!</v>
      </c>
      <c r="AB509" s="10" t="e">
        <f t="shared" si="1035"/>
        <v>#VALUE!</v>
      </c>
      <c r="AC509" s="90">
        <f t="shared" si="1028"/>
        <v>509</v>
      </c>
      <c r="AD509" s="17">
        <f t="shared" si="1036"/>
        <v>46502</v>
      </c>
      <c r="AE509" s="16" t="e">
        <f t="shared" si="1029"/>
        <v>#VALUE!</v>
      </c>
      <c r="AF509" s="10">
        <f ca="1">IFERROR(AVERAGE(INDIRECT("AE"&amp;AC509-Template!$F$10+1):INDIRECT("AE"&amp;AC509)),0)</f>
        <v>0</v>
      </c>
      <c r="AG509" s="35"/>
      <c r="AH509" s="86"/>
      <c r="AI509" s="35"/>
      <c r="AJ509" s="35"/>
      <c r="AK509" s="35"/>
      <c r="AL509" s="35"/>
      <c r="AM509" s="35"/>
      <c r="AN509" s="35"/>
      <c r="AO509" s="35"/>
      <c r="AP509" s="35"/>
      <c r="AQ509" s="35"/>
      <c r="AR509" s="35"/>
      <c r="AS509" s="35"/>
      <c r="AT509" s="35"/>
      <c r="AU509" s="35"/>
      <c r="AV509" s="35"/>
      <c r="AW509" s="35"/>
      <c r="AX509" s="35"/>
      <c r="AY509" s="35"/>
      <c r="AZ509" s="17">
        <f t="shared" ref="AZ509" si="1152">AZ508+1</f>
        <v>46525</v>
      </c>
      <c r="BA509" s="216">
        <f t="shared" si="1052"/>
        <v>2</v>
      </c>
      <c r="BB509" s="216">
        <f t="shared" ref="BB509" si="1153">BB508+1</f>
        <v>504</v>
      </c>
      <c r="BC509" s="16">
        <f t="shared" si="1054"/>
        <v>1.3808219178082193</v>
      </c>
      <c r="BD509" s="16">
        <f>IF(Template!$F$7="Linear interpolation",LinInterp($AO$5:$AO$18,$AM$5:$AM$18,BC509),CubicSpline($AO$5:$AO$18,$AM$5:$AM$18,BC509))</f>
        <v>14.876221228677451</v>
      </c>
      <c r="BE509" s="221">
        <f t="shared" si="1133"/>
        <v>1.2110640132177766</v>
      </c>
      <c r="BF509" s="221">
        <f>BE509/PRODUCT($BG$6:BG508)</f>
        <v>1.0003413844609139</v>
      </c>
      <c r="BG509" s="16">
        <f t="shared" si="1055"/>
        <v>1.0003413844609139</v>
      </c>
      <c r="BH509" s="10">
        <f t="shared" si="1056"/>
        <v>12.460532823358017</v>
      </c>
      <c r="BI509" s="90"/>
      <c r="BJ509" s="17">
        <f t="shared" si="1039"/>
        <v>46502</v>
      </c>
      <c r="BK509" s="16">
        <f t="shared" si="1032"/>
        <v>12.739986990410124</v>
      </c>
      <c r="BL509" s="10">
        <f ca="1">IFERROR(AVERAGE(INDIRECT("BK"&amp;AC509-Template!$F$10+1):INDIRECT("BK"&amp;AC509)),0)</f>
        <v>12.885160484004455</v>
      </c>
      <c r="BM509" s="35"/>
      <c r="BN509" s="86"/>
      <c r="BO509" s="35"/>
      <c r="BP509" s="35"/>
      <c r="BQ509" s="35"/>
      <c r="BR509" s="35"/>
      <c r="BS509" s="35"/>
      <c r="BT509" s="35"/>
      <c r="BU509" s="35"/>
      <c r="BV509" s="35"/>
      <c r="BW509" s="35"/>
      <c r="BX509" s="35"/>
      <c r="BY509" s="35"/>
      <c r="BZ509" s="35"/>
      <c r="CA509" s="35"/>
      <c r="CB509" s="35"/>
      <c r="CC509" s="35"/>
      <c r="CD509" s="35"/>
      <c r="CE509" s="35"/>
      <c r="CF509" s="35"/>
      <c r="CG509" s="35"/>
      <c r="CH509" s="35"/>
    </row>
    <row r="510" spans="1:86" ht="15.6" x14ac:dyDescent="0.3">
      <c r="A510" s="35"/>
      <c r="B510" s="86"/>
      <c r="C510" s="35"/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17">
        <f t="shared" si="1033"/>
        <v>46526</v>
      </c>
      <c r="U510" s="216">
        <f t="shared" si="1026"/>
        <v>3</v>
      </c>
      <c r="V510" s="216">
        <f t="shared" si="1033"/>
        <v>505</v>
      </c>
      <c r="W510" s="16">
        <f t="shared" si="1040"/>
        <v>1.3835616438356164</v>
      </c>
      <c r="X510" s="16" t="e">
        <f>IF(Template!$F$7="Linear interpolation",LinInterp($I$5:$I$22,$G$5:$G$22,W510),CubicSpline($I$5:$I$22,$G$5:$G$22,W510))</f>
        <v>#VALUE!</v>
      </c>
      <c r="Y510" s="221" t="e">
        <f t="shared" si="1027"/>
        <v>#VALUE!</v>
      </c>
      <c r="Z510" s="221" t="e">
        <f>Y510/PRODUCT($AA$6:AA509)</f>
        <v>#VALUE!</v>
      </c>
      <c r="AA510" s="16" t="e">
        <f t="shared" si="1034"/>
        <v>#VALUE!</v>
      </c>
      <c r="AB510" s="10" t="e">
        <f t="shared" si="1035"/>
        <v>#VALUE!</v>
      </c>
      <c r="AC510" s="90">
        <f t="shared" si="1028"/>
        <v>510</v>
      </c>
      <c r="AD510" s="17">
        <f t="shared" si="1036"/>
        <v>46503</v>
      </c>
      <c r="AE510" s="16" t="e">
        <f t="shared" si="1029"/>
        <v>#VALUE!</v>
      </c>
      <c r="AF510" s="10">
        <f ca="1">IFERROR(AVERAGE(INDIRECT("AE"&amp;AC510-Template!$F$10+1):INDIRECT("AE"&amp;AC510)),0)</f>
        <v>0</v>
      </c>
      <c r="AG510" s="35"/>
      <c r="AH510" s="86"/>
      <c r="AI510" s="35"/>
      <c r="AJ510" s="35"/>
      <c r="AK510" s="35"/>
      <c r="AL510" s="35"/>
      <c r="AM510" s="35"/>
      <c r="AN510" s="35"/>
      <c r="AO510" s="35"/>
      <c r="AP510" s="35"/>
      <c r="AQ510" s="35"/>
      <c r="AR510" s="35"/>
      <c r="AS510" s="35"/>
      <c r="AT510" s="35"/>
      <c r="AU510" s="35"/>
      <c r="AV510" s="35"/>
      <c r="AW510" s="35"/>
      <c r="AX510" s="35"/>
      <c r="AY510" s="35"/>
      <c r="AZ510" s="17">
        <f t="shared" ref="AZ510" si="1154">AZ509+1</f>
        <v>46526</v>
      </c>
      <c r="BA510" s="216">
        <f t="shared" si="1052"/>
        <v>3</v>
      </c>
      <c r="BB510" s="216">
        <f t="shared" ref="BB510" si="1155">BB509+1</f>
        <v>505</v>
      </c>
      <c r="BC510" s="16">
        <f t="shared" si="1054"/>
        <v>1.3835616438356164</v>
      </c>
      <c r="BD510" s="16">
        <f>IF(Template!$F$7="Linear interpolation",LinInterp($AO$5:$AO$18,$AM$5:$AM$18,BC510),CubicSpline($AO$5:$AO$18,$AM$5:$AM$18,BC510))</f>
        <v>14.872988877189616</v>
      </c>
      <c r="BE510" s="221">
        <f t="shared" si="1133"/>
        <v>1.2114770906273533</v>
      </c>
      <c r="BF510" s="221">
        <f>BE510/PRODUCT($BG$6:BG509)</f>
        <v>1.0003410863547</v>
      </c>
      <c r="BG510" s="16">
        <f t="shared" si="1055"/>
        <v>1.0003410863547</v>
      </c>
      <c r="BH510" s="10">
        <f t="shared" si="1056"/>
        <v>12.449651946549345</v>
      </c>
      <c r="BI510" s="90"/>
      <c r="BJ510" s="17">
        <f t="shared" si="1039"/>
        <v>46503</v>
      </c>
      <c r="BK510" s="16">
        <f t="shared" si="1032"/>
        <v>12.671612690164702</v>
      </c>
      <c r="BL510" s="10">
        <f ca="1">IFERROR(AVERAGE(INDIRECT("BK"&amp;AC510-Template!$F$10+1):INDIRECT("BK"&amp;AC510)),0)</f>
        <v>12.872089442360961</v>
      </c>
      <c r="BM510" s="35"/>
      <c r="BN510" s="86"/>
      <c r="BO510" s="35"/>
      <c r="BP510" s="35"/>
      <c r="BQ510" s="35"/>
      <c r="BR510" s="35"/>
      <c r="BS510" s="35"/>
      <c r="BT510" s="35"/>
      <c r="BU510" s="35"/>
      <c r="BV510" s="35"/>
      <c r="BW510" s="35"/>
      <c r="BX510" s="35"/>
      <c r="BY510" s="35"/>
      <c r="BZ510" s="35"/>
      <c r="CA510" s="35"/>
      <c r="CB510" s="35"/>
      <c r="CC510" s="35"/>
      <c r="CD510" s="35"/>
      <c r="CE510" s="35"/>
      <c r="CF510" s="35"/>
      <c r="CG510" s="35"/>
      <c r="CH510" s="35"/>
    </row>
    <row r="511" spans="1:86" ht="15.6" x14ac:dyDescent="0.3">
      <c r="A511" s="35"/>
      <c r="B511" s="86"/>
      <c r="C511" s="35"/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17">
        <f t="shared" si="1033"/>
        <v>46527</v>
      </c>
      <c r="U511" s="216">
        <f t="shared" si="1026"/>
        <v>4</v>
      </c>
      <c r="V511" s="216">
        <f t="shared" si="1033"/>
        <v>506</v>
      </c>
      <c r="W511" s="16">
        <f t="shared" si="1040"/>
        <v>1.3863013698630138</v>
      </c>
      <c r="X511" s="16" t="e">
        <f>IF(Template!$F$7="Linear interpolation",LinInterp($I$5:$I$22,$G$5:$G$22,W511),CubicSpline($I$5:$I$22,$G$5:$G$22,W511))</f>
        <v>#VALUE!</v>
      </c>
      <c r="Y511" s="221" t="e">
        <f t="shared" si="1027"/>
        <v>#VALUE!</v>
      </c>
      <c r="Z511" s="221" t="e">
        <f>Y511/PRODUCT($AA$6:AA510)</f>
        <v>#VALUE!</v>
      </c>
      <c r="AA511" s="16" t="e">
        <f t="shared" si="1034"/>
        <v>#VALUE!</v>
      </c>
      <c r="AB511" s="10" t="e">
        <f t="shared" si="1035"/>
        <v>#VALUE!</v>
      </c>
      <c r="AC511" s="90">
        <f t="shared" si="1028"/>
        <v>511</v>
      </c>
      <c r="AD511" s="17">
        <f t="shared" si="1036"/>
        <v>46504</v>
      </c>
      <c r="AE511" s="16" t="e">
        <f t="shared" si="1029"/>
        <v>#VALUE!</v>
      </c>
      <c r="AF511" s="10">
        <f ca="1">IFERROR(AVERAGE(INDIRECT("AE"&amp;AC511-Template!$F$10+1):INDIRECT("AE"&amp;AC511)),0)</f>
        <v>0</v>
      </c>
      <c r="AG511" s="35"/>
      <c r="AH511" s="86"/>
      <c r="AI511" s="35"/>
      <c r="AJ511" s="35"/>
      <c r="AK511" s="35"/>
      <c r="AL511" s="35"/>
      <c r="AM511" s="35"/>
      <c r="AN511" s="35"/>
      <c r="AO511" s="35"/>
      <c r="AP511" s="35"/>
      <c r="AQ511" s="35"/>
      <c r="AR511" s="35"/>
      <c r="AS511" s="35"/>
      <c r="AT511" s="35"/>
      <c r="AU511" s="35"/>
      <c r="AV511" s="35"/>
      <c r="AW511" s="35"/>
      <c r="AX511" s="35"/>
      <c r="AY511" s="35"/>
      <c r="AZ511" s="17">
        <f t="shared" ref="AZ511" si="1156">AZ510+1</f>
        <v>46527</v>
      </c>
      <c r="BA511" s="216">
        <f t="shared" si="1052"/>
        <v>4</v>
      </c>
      <c r="BB511" s="216">
        <f t="shared" ref="BB511" si="1157">BB510+1</f>
        <v>506</v>
      </c>
      <c r="BC511" s="16">
        <f t="shared" si="1054"/>
        <v>1.3863013698630138</v>
      </c>
      <c r="BD511" s="16">
        <f>IF(Template!$F$7="Linear interpolation",LinInterp($AO$5:$AO$18,$AM$5:$AM$18,BC511),CubicSpline($AO$5:$AO$18,$AM$5:$AM$18,BC511))</f>
        <v>14.869744760775861</v>
      </c>
      <c r="BE511" s="221">
        <f t="shared" si="1133"/>
        <v>1.2118899486812891</v>
      </c>
      <c r="BF511" s="221">
        <f>BE511/PRODUCT($BG$6:BG510)</f>
        <v>1.0003407889898455</v>
      </c>
      <c r="BG511" s="16">
        <f t="shared" si="1055"/>
        <v>1.0003407889898455</v>
      </c>
      <c r="BH511" s="10">
        <f t="shared" si="1056"/>
        <v>12.438798129359441</v>
      </c>
      <c r="BI511" s="90"/>
      <c r="BJ511" s="17">
        <f t="shared" si="1039"/>
        <v>46504</v>
      </c>
      <c r="BK511" s="16">
        <f t="shared" si="1032"/>
        <v>12.694457088885835</v>
      </c>
      <c r="BL511" s="10">
        <f ca="1">IFERROR(AVERAGE(INDIRECT("BK"&amp;AC511-Template!$F$10+1):INDIRECT("BK"&amp;AC511)),0)</f>
        <v>12.859779880674834</v>
      </c>
      <c r="BM511" s="35"/>
      <c r="BN511" s="86"/>
      <c r="BO511" s="35"/>
      <c r="BP511" s="35"/>
      <c r="BQ511" s="35"/>
      <c r="BR511" s="35"/>
      <c r="BS511" s="35"/>
      <c r="BT511" s="35"/>
      <c r="BU511" s="35"/>
      <c r="BV511" s="35"/>
      <c r="BW511" s="35"/>
      <c r="BX511" s="35"/>
      <c r="BY511" s="35"/>
      <c r="BZ511" s="35"/>
      <c r="CA511" s="35"/>
      <c r="CB511" s="35"/>
      <c r="CC511" s="35"/>
      <c r="CD511" s="35"/>
      <c r="CE511" s="35"/>
      <c r="CF511" s="35"/>
      <c r="CG511" s="35"/>
      <c r="CH511" s="35"/>
    </row>
    <row r="512" spans="1:86" ht="15.6" x14ac:dyDescent="0.3">
      <c r="A512" s="35"/>
      <c r="B512" s="86"/>
      <c r="C512" s="35"/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17">
        <f t="shared" si="1033"/>
        <v>46528</v>
      </c>
      <c r="U512" s="216">
        <f t="shared" si="1026"/>
        <v>5</v>
      </c>
      <c r="V512" s="216">
        <f t="shared" si="1033"/>
        <v>507</v>
      </c>
      <c r="W512" s="16">
        <f t="shared" si="1040"/>
        <v>1.3890410958904109</v>
      </c>
      <c r="X512" s="16" t="e">
        <f>IF(Template!$F$7="Linear interpolation",LinInterp($I$5:$I$22,$G$5:$G$22,W512),CubicSpline($I$5:$I$22,$G$5:$G$22,W512))</f>
        <v>#VALUE!</v>
      </c>
      <c r="Y512" s="221" t="e">
        <f t="shared" si="1027"/>
        <v>#VALUE!</v>
      </c>
      <c r="Z512" s="221" t="e">
        <f>Y512/PRODUCT($AA$6:AA511)</f>
        <v>#VALUE!</v>
      </c>
      <c r="AA512" s="16" t="e">
        <f t="shared" si="1034"/>
        <v>#VALUE!</v>
      </c>
      <c r="AB512" s="10" t="e">
        <f t="shared" si="1035"/>
        <v>#VALUE!</v>
      </c>
      <c r="AC512" s="90">
        <f t="shared" si="1028"/>
        <v>512</v>
      </c>
      <c r="AD512" s="17">
        <f t="shared" si="1036"/>
        <v>46505</v>
      </c>
      <c r="AE512" s="16" t="e">
        <f t="shared" si="1029"/>
        <v>#VALUE!</v>
      </c>
      <c r="AF512" s="10">
        <f ca="1">IFERROR(AVERAGE(INDIRECT("AE"&amp;AC512-Template!$F$10+1):INDIRECT("AE"&amp;AC512)),0)</f>
        <v>0</v>
      </c>
      <c r="AG512" s="35"/>
      <c r="AH512" s="86"/>
      <c r="AI512" s="35"/>
      <c r="AJ512" s="35"/>
      <c r="AK512" s="35"/>
      <c r="AL512" s="35"/>
      <c r="AM512" s="35"/>
      <c r="AN512" s="35"/>
      <c r="AO512" s="35"/>
      <c r="AP512" s="35"/>
      <c r="AQ512" s="35"/>
      <c r="AR512" s="35"/>
      <c r="AS512" s="35"/>
      <c r="AT512" s="35"/>
      <c r="AU512" s="35"/>
      <c r="AV512" s="35"/>
      <c r="AW512" s="35"/>
      <c r="AX512" s="35"/>
      <c r="AY512" s="35"/>
      <c r="AZ512" s="17">
        <f t="shared" ref="AZ512" si="1158">AZ511+1</f>
        <v>46528</v>
      </c>
      <c r="BA512" s="216">
        <f t="shared" si="1052"/>
        <v>5</v>
      </c>
      <c r="BB512" s="216">
        <f t="shared" ref="BB512" si="1159">BB511+1</f>
        <v>507</v>
      </c>
      <c r="BC512" s="16">
        <f t="shared" si="1054"/>
        <v>1.3890410958904109</v>
      </c>
      <c r="BD512" s="16">
        <f>IF(Template!$F$7="Linear interpolation",LinInterp($AO$5:$AO$18,$AM$5:$AM$18,BC512),CubicSpline($AO$5:$AO$18,$AM$5:$AM$18,BC512))</f>
        <v>14.866489012924099</v>
      </c>
      <c r="BE512" s="221">
        <f t="shared" si="1133"/>
        <v>1.2123025879731599</v>
      </c>
      <c r="BF512" s="221">
        <f>BE512/PRODUCT($BG$6:BG511)</f>
        <v>1.0003404923791306</v>
      </c>
      <c r="BG512" s="16">
        <f t="shared" si="1055"/>
        <v>1.0003404923791306</v>
      </c>
      <c r="BH512" s="10">
        <f t="shared" si="1056"/>
        <v>12.427971838266384</v>
      </c>
      <c r="BI512" s="90"/>
      <c r="BJ512" s="17">
        <f t="shared" si="1039"/>
        <v>46505</v>
      </c>
      <c r="BK512" s="16">
        <f t="shared" si="1032"/>
        <v>12.683115516740063</v>
      </c>
      <c r="BL512" s="10">
        <f ca="1">IFERROR(AVERAGE(INDIRECT("BK"&amp;AC512-Template!$F$10+1):INDIRECT("BK"&amp;AC512)),0)</f>
        <v>12.849421990300822</v>
      </c>
      <c r="BM512" s="35"/>
      <c r="BN512" s="86"/>
      <c r="BO512" s="35"/>
      <c r="BP512" s="35"/>
      <c r="BQ512" s="35"/>
      <c r="BR512" s="35"/>
      <c r="BS512" s="35"/>
      <c r="BT512" s="35"/>
      <c r="BU512" s="35"/>
      <c r="BV512" s="35"/>
      <c r="BW512" s="35"/>
      <c r="BX512" s="35"/>
      <c r="BY512" s="35"/>
      <c r="BZ512" s="35"/>
      <c r="CA512" s="35"/>
      <c r="CB512" s="35"/>
      <c r="CC512" s="35"/>
      <c r="CD512" s="35"/>
      <c r="CE512" s="35"/>
      <c r="CF512" s="35"/>
      <c r="CG512" s="35"/>
      <c r="CH512" s="35"/>
    </row>
    <row r="513" spans="1:86" ht="15.6" x14ac:dyDescent="0.3">
      <c r="A513" s="35"/>
      <c r="B513" s="86"/>
      <c r="C513" s="35"/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17">
        <f t="shared" si="1033"/>
        <v>46529</v>
      </c>
      <c r="U513" s="216">
        <f t="shared" si="1026"/>
        <v>6</v>
      </c>
      <c r="V513" s="216">
        <f t="shared" si="1033"/>
        <v>508</v>
      </c>
      <c r="W513" s="16">
        <f t="shared" si="1040"/>
        <v>1.3917808219178083</v>
      </c>
      <c r="X513" s="16" t="e">
        <f>IF(Template!$F$7="Linear interpolation",LinInterp($I$5:$I$22,$G$5:$G$22,W513),CubicSpline($I$5:$I$22,$G$5:$G$22,W513))</f>
        <v>#VALUE!</v>
      </c>
      <c r="Y513" s="221" t="e">
        <f t="shared" si="1027"/>
        <v>#VALUE!</v>
      </c>
      <c r="Z513" s="221" t="e">
        <f>Y513/PRODUCT($AA$6:AA512)</f>
        <v>#VALUE!</v>
      </c>
      <c r="AA513" s="16" t="e">
        <f t="shared" si="1034"/>
        <v>#VALUE!</v>
      </c>
      <c r="AB513" s="10" t="e">
        <f t="shared" si="1035"/>
        <v>#VALUE!</v>
      </c>
      <c r="AC513" s="90">
        <f t="shared" si="1028"/>
        <v>513</v>
      </c>
      <c r="AD513" s="17">
        <f t="shared" si="1036"/>
        <v>46506</v>
      </c>
      <c r="AE513" s="16" t="e">
        <f t="shared" si="1029"/>
        <v>#VALUE!</v>
      </c>
      <c r="AF513" s="10">
        <f ca="1">IFERROR(AVERAGE(INDIRECT("AE"&amp;AC513-Template!$F$10+1):INDIRECT("AE"&amp;AC513)),0)</f>
        <v>0</v>
      </c>
      <c r="AG513" s="35"/>
      <c r="AH513" s="86"/>
      <c r="AI513" s="35"/>
      <c r="AJ513" s="35"/>
      <c r="AK513" s="35"/>
      <c r="AL513" s="35"/>
      <c r="AM513" s="35"/>
      <c r="AN513" s="35"/>
      <c r="AO513" s="35"/>
      <c r="AP513" s="35"/>
      <c r="AQ513" s="35"/>
      <c r="AR513" s="35"/>
      <c r="AS513" s="35"/>
      <c r="AT513" s="35"/>
      <c r="AU513" s="35"/>
      <c r="AV513" s="35"/>
      <c r="AW513" s="35"/>
      <c r="AX513" s="35"/>
      <c r="AY513" s="35"/>
      <c r="AZ513" s="17">
        <f t="shared" ref="AZ513" si="1160">AZ512+1</f>
        <v>46529</v>
      </c>
      <c r="BA513" s="216">
        <f t="shared" si="1052"/>
        <v>6</v>
      </c>
      <c r="BB513" s="216">
        <f t="shared" ref="BB513" si="1161">BB512+1</f>
        <v>508</v>
      </c>
      <c r="BC513" s="16">
        <f t="shared" si="1054"/>
        <v>1.3917808219178083</v>
      </c>
      <c r="BD513" s="16">
        <f>IF(Template!$F$7="Linear interpolation",LinInterp($AO$5:$AO$18,$AM$5:$AM$18,BC513),CubicSpline($AO$5:$AO$18,$AM$5:$AM$18,BC513))</f>
        <v>14.863221767122237</v>
      </c>
      <c r="BE513" s="221">
        <f t="shared" si="1133"/>
        <v>1.2127150091133687</v>
      </c>
      <c r="BF513" s="221">
        <f>BE513/PRODUCT($BG$6:BG512)</f>
        <v>1.0003401965353371</v>
      </c>
      <c r="BG513" s="16">
        <f t="shared" si="1055"/>
        <v>1.0003404923791306</v>
      </c>
      <c r="BH513" s="10">
        <f t="shared" si="1056"/>
        <v>12.427971838266384</v>
      </c>
      <c r="BI513" s="90"/>
      <c r="BJ513" s="17">
        <f t="shared" si="1039"/>
        <v>46506</v>
      </c>
      <c r="BK513" s="16">
        <f t="shared" si="1032"/>
        <v>12.671791233889396</v>
      </c>
      <c r="BL513" s="10">
        <f ca="1">IFERROR(AVERAGE(INDIRECT("BK"&amp;AC513-Template!$F$10+1):INDIRECT("BK"&amp;AC513)),0)</f>
        <v>12.837909722313004</v>
      </c>
      <c r="BM513" s="35"/>
      <c r="BN513" s="86"/>
      <c r="BO513" s="35"/>
      <c r="BP513" s="35"/>
      <c r="BQ513" s="35"/>
      <c r="BR513" s="35"/>
      <c r="BS513" s="35"/>
      <c r="BT513" s="35"/>
      <c r="BU513" s="35"/>
      <c r="BV513" s="35"/>
      <c r="BW513" s="35"/>
      <c r="BX513" s="35"/>
      <c r="BY513" s="35"/>
      <c r="BZ513" s="35"/>
      <c r="CA513" s="35"/>
      <c r="CB513" s="35"/>
      <c r="CC513" s="35"/>
      <c r="CD513" s="35"/>
      <c r="CE513" s="35"/>
      <c r="CF513" s="35"/>
      <c r="CG513" s="35"/>
      <c r="CH513" s="35"/>
    </row>
    <row r="514" spans="1:86" ht="15.6" x14ac:dyDescent="0.3">
      <c r="A514" s="35"/>
      <c r="B514" s="86"/>
      <c r="C514" s="35"/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17">
        <f t="shared" si="1033"/>
        <v>46530</v>
      </c>
      <c r="U514" s="216">
        <f t="shared" si="1026"/>
        <v>7</v>
      </c>
      <c r="V514" s="216">
        <f t="shared" si="1033"/>
        <v>509</v>
      </c>
      <c r="W514" s="16">
        <f t="shared" si="1040"/>
        <v>1.3945205479452054</v>
      </c>
      <c r="X514" s="16" t="e">
        <f>IF(Template!$F$7="Linear interpolation",LinInterp($I$5:$I$22,$G$5:$G$22,W514),CubicSpline($I$5:$I$22,$G$5:$G$22,W514))</f>
        <v>#VALUE!</v>
      </c>
      <c r="Y514" s="221" t="e">
        <f t="shared" si="1027"/>
        <v>#VALUE!</v>
      </c>
      <c r="Z514" s="221" t="e">
        <f>Y514/PRODUCT($AA$6:AA513)</f>
        <v>#VALUE!</v>
      </c>
      <c r="AA514" s="16" t="e">
        <f t="shared" si="1034"/>
        <v>#VALUE!</v>
      </c>
      <c r="AB514" s="10" t="e">
        <f t="shared" si="1035"/>
        <v>#VALUE!</v>
      </c>
      <c r="AC514" s="90">
        <f t="shared" si="1028"/>
        <v>514</v>
      </c>
      <c r="AD514" s="17">
        <f t="shared" si="1036"/>
        <v>46507</v>
      </c>
      <c r="AE514" s="16" t="e">
        <f t="shared" si="1029"/>
        <v>#VALUE!</v>
      </c>
      <c r="AF514" s="10">
        <f ca="1">IFERROR(AVERAGE(INDIRECT("AE"&amp;AC514-Template!$F$10+1):INDIRECT("AE"&amp;AC514)),0)</f>
        <v>0</v>
      </c>
      <c r="AG514" s="35"/>
      <c r="AH514" s="86"/>
      <c r="AI514" s="35"/>
      <c r="AJ514" s="35"/>
      <c r="AK514" s="35"/>
      <c r="AL514" s="35"/>
      <c r="AM514" s="35"/>
      <c r="AN514" s="35"/>
      <c r="AO514" s="35"/>
      <c r="AP514" s="35"/>
      <c r="AQ514" s="35"/>
      <c r="AR514" s="35"/>
      <c r="AS514" s="35"/>
      <c r="AT514" s="35"/>
      <c r="AU514" s="35"/>
      <c r="AV514" s="35"/>
      <c r="AW514" s="35"/>
      <c r="AX514" s="35"/>
      <c r="AY514" s="35"/>
      <c r="AZ514" s="17">
        <f t="shared" ref="AZ514" si="1162">AZ513+1</f>
        <v>46530</v>
      </c>
      <c r="BA514" s="216">
        <f t="shared" si="1052"/>
        <v>7</v>
      </c>
      <c r="BB514" s="216">
        <f t="shared" ref="BB514" si="1163">BB513+1</f>
        <v>509</v>
      </c>
      <c r="BC514" s="16">
        <f t="shared" si="1054"/>
        <v>1.3945205479452054</v>
      </c>
      <c r="BD514" s="16">
        <f>IF(Template!$F$7="Linear interpolation",LinInterp($AO$5:$AO$18,$AM$5:$AM$18,BC514),CubicSpline($AO$5:$AO$18,$AM$5:$AM$18,BC514))</f>
        <v>14.859943156858186</v>
      </c>
      <c r="BE514" s="221">
        <f t="shared" si="1133"/>
        <v>1.2131272127291752</v>
      </c>
      <c r="BF514" s="221">
        <f>BE514/PRODUCT($BG$6:BG513)</f>
        <v>1.000339605627633</v>
      </c>
      <c r="BG514" s="16">
        <f t="shared" si="1055"/>
        <v>1.0003404923791306</v>
      </c>
      <c r="BH514" s="10">
        <f t="shared" si="1056"/>
        <v>12.427971838266384</v>
      </c>
      <c r="BI514" s="90"/>
      <c r="BJ514" s="17">
        <f t="shared" si="1039"/>
        <v>46507</v>
      </c>
      <c r="BK514" s="16">
        <f t="shared" si="1032"/>
        <v>12.6604847045102</v>
      </c>
      <c r="BL514" s="10">
        <f ca="1">IFERROR(AVERAGE(INDIRECT("BK"&amp;AC514-Template!$F$10+1):INDIRECT("BK"&amp;AC514)),0)</f>
        <v>12.826408491248227</v>
      </c>
      <c r="BM514" s="35"/>
      <c r="BN514" s="86"/>
      <c r="BO514" s="35"/>
      <c r="BP514" s="35"/>
      <c r="BQ514" s="35"/>
      <c r="BR514" s="35"/>
      <c r="BS514" s="35"/>
      <c r="BT514" s="35"/>
      <c r="BU514" s="35"/>
      <c r="BV514" s="35"/>
      <c r="BW514" s="35"/>
      <c r="BX514" s="35"/>
      <c r="BY514" s="35"/>
      <c r="BZ514" s="35"/>
      <c r="CA514" s="35"/>
      <c r="CB514" s="35"/>
      <c r="CC514" s="35"/>
      <c r="CD514" s="35"/>
      <c r="CE514" s="35"/>
      <c r="CF514" s="35"/>
      <c r="CG514" s="35"/>
      <c r="CH514" s="35"/>
    </row>
    <row r="515" spans="1:86" ht="15.6" x14ac:dyDescent="0.3">
      <c r="A515" s="35"/>
      <c r="B515" s="86"/>
      <c r="C515" s="35"/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17">
        <f t="shared" si="1033"/>
        <v>46531</v>
      </c>
      <c r="U515" s="216">
        <f t="shared" si="1026"/>
        <v>1</v>
      </c>
      <c r="V515" s="216">
        <f t="shared" si="1033"/>
        <v>510</v>
      </c>
      <c r="W515" s="16">
        <f t="shared" si="1040"/>
        <v>1.3972602739726028</v>
      </c>
      <c r="X515" s="16" t="e">
        <f>IF(Template!$F$7="Linear interpolation",LinInterp($I$5:$I$22,$G$5:$G$22,W515),CubicSpline($I$5:$I$22,$G$5:$G$22,W515))</f>
        <v>#VALUE!</v>
      </c>
      <c r="Y515" s="221" t="e">
        <f t="shared" si="1027"/>
        <v>#VALUE!</v>
      </c>
      <c r="Z515" s="221" t="e">
        <f>Y515/PRODUCT($AA$6:AA514)</f>
        <v>#VALUE!</v>
      </c>
      <c r="AA515" s="16" t="e">
        <f t="shared" si="1034"/>
        <v>#VALUE!</v>
      </c>
      <c r="AB515" s="10" t="e">
        <f t="shared" si="1035"/>
        <v>#VALUE!</v>
      </c>
      <c r="AC515" s="90">
        <f t="shared" si="1028"/>
        <v>515</v>
      </c>
      <c r="AD515" s="17">
        <f t="shared" si="1036"/>
        <v>46508</v>
      </c>
      <c r="AE515" s="16" t="e">
        <f t="shared" si="1029"/>
        <v>#VALUE!</v>
      </c>
      <c r="AF515" s="10">
        <f ca="1">IFERROR(AVERAGE(INDIRECT("AE"&amp;AC515-Template!$F$10+1):INDIRECT("AE"&amp;AC515)),0)</f>
        <v>0</v>
      </c>
      <c r="AG515" s="35"/>
      <c r="AH515" s="86"/>
      <c r="AI515" s="35"/>
      <c r="AJ515" s="35"/>
      <c r="AK515" s="35"/>
      <c r="AL515" s="35"/>
      <c r="AM515" s="35"/>
      <c r="AN515" s="35"/>
      <c r="AO515" s="35"/>
      <c r="AP515" s="35"/>
      <c r="AQ515" s="35"/>
      <c r="AR515" s="35"/>
      <c r="AS515" s="35"/>
      <c r="AT515" s="35"/>
      <c r="AU515" s="35"/>
      <c r="AV515" s="35"/>
      <c r="AW515" s="35"/>
      <c r="AX515" s="35"/>
      <c r="AY515" s="35"/>
      <c r="AZ515" s="17">
        <f t="shared" ref="AZ515" si="1164">AZ514+1</f>
        <v>46531</v>
      </c>
      <c r="BA515" s="216">
        <f t="shared" si="1052"/>
        <v>1</v>
      </c>
      <c r="BB515" s="216">
        <f t="shared" ref="BB515" si="1165">BB514+1</f>
        <v>510</v>
      </c>
      <c r="BC515" s="16">
        <f t="shared" si="1054"/>
        <v>1.3972602739726028</v>
      </c>
      <c r="BD515" s="16">
        <f>IF(Template!$F$7="Linear interpolation",LinInterp($AO$5:$AO$18,$AM$5:$AM$18,BC515),CubicSpline($AO$5:$AO$18,$AM$5:$AM$18,BC515))</f>
        <v>14.856653315619861</v>
      </c>
      <c r="BE515" s="221">
        <f t="shared" si="1133"/>
        <v>1.2135391994647231</v>
      </c>
      <c r="BF515" s="221">
        <f>BE515/PRODUCT($BG$6:BG514)</f>
        <v>1.0003387204489482</v>
      </c>
      <c r="BG515" s="16">
        <f t="shared" si="1055"/>
        <v>1.0003387204489482</v>
      </c>
      <c r="BH515" s="10">
        <f t="shared" si="1056"/>
        <v>12.363296386610267</v>
      </c>
      <c r="BI515" s="90"/>
      <c r="BJ515" s="17">
        <f t="shared" si="1039"/>
        <v>46508</v>
      </c>
      <c r="BK515" s="16">
        <f t="shared" si="1032"/>
        <v>12.6604847045102</v>
      </c>
      <c r="BL515" s="10">
        <f ca="1">IFERROR(AVERAGE(INDIRECT("BK"&amp;AC515-Template!$F$10+1):INDIRECT("BK"&amp;AC515)),0)</f>
        <v>12.815295036948733</v>
      </c>
      <c r="BM515" s="35"/>
      <c r="BN515" s="86"/>
      <c r="BO515" s="35"/>
      <c r="BP515" s="35"/>
      <c r="BQ515" s="35"/>
      <c r="BR515" s="35"/>
      <c r="BS515" s="35"/>
      <c r="BT515" s="35"/>
      <c r="BU515" s="35"/>
      <c r="BV515" s="35"/>
      <c r="BW515" s="35"/>
      <c r="BX515" s="35"/>
      <c r="BY515" s="35"/>
      <c r="BZ515" s="35"/>
      <c r="CA515" s="35"/>
      <c r="CB515" s="35"/>
      <c r="CC515" s="35"/>
      <c r="CD515" s="35"/>
      <c r="CE515" s="35"/>
      <c r="CF515" s="35"/>
      <c r="CG515" s="35"/>
      <c r="CH515" s="35"/>
    </row>
    <row r="516" spans="1:86" ht="15.6" x14ac:dyDescent="0.3">
      <c r="A516" s="35"/>
      <c r="B516" s="86"/>
      <c r="C516" s="35"/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17">
        <f t="shared" si="1033"/>
        <v>46532</v>
      </c>
      <c r="U516" s="216">
        <f t="shared" si="1026"/>
        <v>2</v>
      </c>
      <c r="V516" s="216">
        <f t="shared" si="1033"/>
        <v>511</v>
      </c>
      <c r="W516" s="16">
        <f t="shared" si="1040"/>
        <v>1.4</v>
      </c>
      <c r="X516" s="16" t="e">
        <f>IF(Template!$F$7="Linear interpolation",LinInterp($I$5:$I$22,$G$5:$G$22,W516),CubicSpline($I$5:$I$22,$G$5:$G$22,W516))</f>
        <v>#VALUE!</v>
      </c>
      <c r="Y516" s="221" t="e">
        <f t="shared" si="1027"/>
        <v>#VALUE!</v>
      </c>
      <c r="Z516" s="221" t="e">
        <f>Y516/PRODUCT($AA$6:AA515)</f>
        <v>#VALUE!</v>
      </c>
      <c r="AA516" s="16" t="e">
        <f t="shared" si="1034"/>
        <v>#VALUE!</v>
      </c>
      <c r="AB516" s="10" t="e">
        <f t="shared" si="1035"/>
        <v>#VALUE!</v>
      </c>
      <c r="AC516" s="90">
        <f t="shared" si="1028"/>
        <v>516</v>
      </c>
      <c r="AD516" s="17">
        <f t="shared" si="1036"/>
        <v>46509</v>
      </c>
      <c r="AE516" s="16" t="e">
        <f t="shared" si="1029"/>
        <v>#VALUE!</v>
      </c>
      <c r="AF516" s="10">
        <f ca="1">IFERROR(AVERAGE(INDIRECT("AE"&amp;AC516-Template!$F$10+1):INDIRECT("AE"&amp;AC516)),0)</f>
        <v>0</v>
      </c>
      <c r="AG516" s="35"/>
      <c r="AH516" s="86"/>
      <c r="AI516" s="35"/>
      <c r="AJ516" s="35"/>
      <c r="AK516" s="35"/>
      <c r="AL516" s="35"/>
      <c r="AM516" s="35"/>
      <c r="AN516" s="35"/>
      <c r="AO516" s="35"/>
      <c r="AP516" s="35"/>
      <c r="AQ516" s="35"/>
      <c r="AR516" s="35"/>
      <c r="AS516" s="35"/>
      <c r="AT516" s="35"/>
      <c r="AU516" s="35"/>
      <c r="AV516" s="35"/>
      <c r="AW516" s="35"/>
      <c r="AX516" s="35"/>
      <c r="AY516" s="35"/>
      <c r="AZ516" s="17">
        <f t="shared" ref="AZ516" si="1166">AZ515+1</f>
        <v>46532</v>
      </c>
      <c r="BA516" s="216">
        <f t="shared" si="1052"/>
        <v>2</v>
      </c>
      <c r="BB516" s="216">
        <f t="shared" ref="BB516" si="1167">BB515+1</f>
        <v>511</v>
      </c>
      <c r="BC516" s="16">
        <f t="shared" si="1054"/>
        <v>1.4</v>
      </c>
      <c r="BD516" s="16">
        <f>IF(Template!$F$7="Linear interpolation",LinInterp($AO$5:$AO$18,$AM$5:$AM$18,BC516),CubicSpline($AO$5:$AO$18,$AM$5:$AM$18,BC516))</f>
        <v>14.853352376895167</v>
      </c>
      <c r="BE516" s="221">
        <f t="shared" si="1133"/>
        <v>1.2139509699810711</v>
      </c>
      <c r="BF516" s="221">
        <f>BE516/PRODUCT($BG$6:BG515)</f>
        <v>1.0003393137333592</v>
      </c>
      <c r="BG516" s="16">
        <f t="shared" si="1055"/>
        <v>1.0003393137333592</v>
      </c>
      <c r="BH516" s="10">
        <f t="shared" si="1056"/>
        <v>12.384951267609301</v>
      </c>
      <c r="BI516" s="90"/>
      <c r="BJ516" s="17">
        <f t="shared" si="1039"/>
        <v>46509</v>
      </c>
      <c r="BK516" s="16">
        <f t="shared" si="1032"/>
        <v>12.6604847045102</v>
      </c>
      <c r="BL516" s="10">
        <f ca="1">IFERROR(AVERAGE(INDIRECT("BK"&amp;AC516-Template!$F$10+1):INDIRECT("BK"&amp;AC516)),0)</f>
        <v>12.804569199566135</v>
      </c>
      <c r="BM516" s="35"/>
      <c r="BN516" s="86"/>
      <c r="BO516" s="35"/>
      <c r="BP516" s="35"/>
      <c r="BQ516" s="35"/>
      <c r="BR516" s="35"/>
      <c r="BS516" s="35"/>
      <c r="BT516" s="35"/>
      <c r="BU516" s="35"/>
      <c r="BV516" s="35"/>
      <c r="BW516" s="35"/>
      <c r="BX516" s="35"/>
      <c r="BY516" s="35"/>
      <c r="BZ516" s="35"/>
      <c r="CA516" s="35"/>
      <c r="CB516" s="35"/>
      <c r="CC516" s="35"/>
      <c r="CD516" s="35"/>
      <c r="CE516" s="35"/>
      <c r="CF516" s="35"/>
      <c r="CG516" s="35"/>
      <c r="CH516" s="35"/>
    </row>
    <row r="517" spans="1:86" ht="15.6" x14ac:dyDescent="0.3">
      <c r="A517" s="35"/>
      <c r="B517" s="86"/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17">
        <f t="shared" si="1033"/>
        <v>46533</v>
      </c>
      <c r="U517" s="216">
        <f t="shared" si="1026"/>
        <v>3</v>
      </c>
      <c r="V517" s="216">
        <f t="shared" si="1033"/>
        <v>512</v>
      </c>
      <c r="W517" s="16">
        <f t="shared" si="1040"/>
        <v>1.4027397260273973</v>
      </c>
      <c r="X517" s="16" t="e">
        <f>IF(Template!$F$7="Linear interpolation",LinInterp($I$5:$I$22,$G$5:$G$22,W517),CubicSpline($I$5:$I$22,$G$5:$G$22,W517))</f>
        <v>#VALUE!</v>
      </c>
      <c r="Y517" s="221" t="e">
        <f t="shared" si="1027"/>
        <v>#VALUE!</v>
      </c>
      <c r="Z517" s="221" t="e">
        <f>Y517/PRODUCT($AA$6:AA516)</f>
        <v>#VALUE!</v>
      </c>
      <c r="AA517" s="16" t="e">
        <f t="shared" si="1034"/>
        <v>#VALUE!</v>
      </c>
      <c r="AB517" s="10" t="e">
        <f t="shared" si="1035"/>
        <v>#VALUE!</v>
      </c>
      <c r="AC517" s="90">
        <f t="shared" si="1028"/>
        <v>517</v>
      </c>
      <c r="AD517" s="17">
        <f t="shared" si="1036"/>
        <v>46510</v>
      </c>
      <c r="AE517" s="16" t="e">
        <f t="shared" si="1029"/>
        <v>#VALUE!</v>
      </c>
      <c r="AF517" s="10">
        <f ca="1">IFERROR(AVERAGE(INDIRECT("AE"&amp;AC517-Template!$F$10+1):INDIRECT("AE"&amp;AC517)),0)</f>
        <v>0</v>
      </c>
      <c r="AG517" s="35"/>
      <c r="AH517" s="86"/>
      <c r="AI517" s="35"/>
      <c r="AJ517" s="35"/>
      <c r="AK517" s="35"/>
      <c r="AL517" s="35"/>
      <c r="AM517" s="35"/>
      <c r="AN517" s="35"/>
      <c r="AO517" s="35"/>
      <c r="AP517" s="35"/>
      <c r="AQ517" s="35"/>
      <c r="AR517" s="35"/>
      <c r="AS517" s="35"/>
      <c r="AT517" s="35"/>
      <c r="AU517" s="35"/>
      <c r="AV517" s="35"/>
      <c r="AW517" s="35"/>
      <c r="AX517" s="35"/>
      <c r="AY517" s="35"/>
      <c r="AZ517" s="17">
        <f t="shared" ref="AZ517" si="1168">AZ516+1</f>
        <v>46533</v>
      </c>
      <c r="BA517" s="216">
        <f t="shared" si="1052"/>
        <v>3</v>
      </c>
      <c r="BB517" s="216">
        <f t="shared" ref="BB517" si="1169">BB516+1</f>
        <v>512</v>
      </c>
      <c r="BC517" s="16">
        <f t="shared" si="1054"/>
        <v>1.4027397260273973</v>
      </c>
      <c r="BD517" s="16">
        <f>IF(Template!$F$7="Linear interpolation",LinInterp($AO$5:$AO$18,$AM$5:$AM$18,BC517),CubicSpline($AO$5:$AO$18,$AM$5:$AM$18,BC517))</f>
        <v>14.850040474172015</v>
      </c>
      <c r="BE517" s="221">
        <f t="shared" si="1133"/>
        <v>1.214362524956218</v>
      </c>
      <c r="BF517" s="221">
        <f>BE517/PRODUCT($BG$6:BG516)</f>
        <v>1.0003390210851377</v>
      </c>
      <c r="BG517" s="16">
        <f t="shared" si="1055"/>
        <v>1.0003390210851377</v>
      </c>
      <c r="BH517" s="10">
        <f t="shared" si="1056"/>
        <v>12.374269607526966</v>
      </c>
      <c r="BI517" s="90"/>
      <c r="BJ517" s="17">
        <f t="shared" si="1039"/>
        <v>46510</v>
      </c>
      <c r="BK517" s="16">
        <f t="shared" si="1032"/>
        <v>12.592830066102124</v>
      </c>
      <c r="BL517" s="10">
        <f ca="1">IFERROR(AVERAGE(INDIRECT("BK"&amp;AC517-Template!$F$10+1):INDIRECT("BK"&amp;AC517)),0)</f>
        <v>12.791588207569932</v>
      </c>
      <c r="BM517" s="35"/>
      <c r="BN517" s="86"/>
      <c r="BO517" s="35"/>
      <c r="BP517" s="35"/>
      <c r="BQ517" s="35"/>
      <c r="BR517" s="35"/>
      <c r="BS517" s="35"/>
      <c r="BT517" s="35"/>
      <c r="BU517" s="35"/>
      <c r="BV517" s="35"/>
      <c r="BW517" s="35"/>
      <c r="BX517" s="35"/>
      <c r="BY517" s="35"/>
      <c r="BZ517" s="35"/>
      <c r="CA517" s="35"/>
      <c r="CB517" s="35"/>
      <c r="CC517" s="35"/>
      <c r="CD517" s="35"/>
      <c r="CE517" s="35"/>
      <c r="CF517" s="35"/>
      <c r="CG517" s="35"/>
      <c r="CH517" s="35"/>
    </row>
    <row r="518" spans="1:86" ht="15.6" x14ac:dyDescent="0.3">
      <c r="A518" s="35"/>
      <c r="B518" s="86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17">
        <f t="shared" si="1033"/>
        <v>46534</v>
      </c>
      <c r="U518" s="216">
        <f t="shared" ref="U518:U581" si="1170">WEEKDAY(T518,2)</f>
        <v>4</v>
      </c>
      <c r="V518" s="216">
        <f t="shared" si="1033"/>
        <v>513</v>
      </c>
      <c r="W518" s="16">
        <f t="shared" si="1040"/>
        <v>1.4054794520547946</v>
      </c>
      <c r="X518" s="16" t="e">
        <f>IF(Template!$F$7="Linear interpolation",LinInterp($I$5:$I$22,$G$5:$G$22,W518),CubicSpline($I$5:$I$22,$G$5:$G$22,W518))</f>
        <v>#VALUE!</v>
      </c>
      <c r="Y518" s="221" t="e">
        <f t="shared" ref="Y518:Y581" si="1171">(1+(X518/100))^W518</f>
        <v>#VALUE!</v>
      </c>
      <c r="Z518" s="221" t="e">
        <f>Y518/PRODUCT($AA$6:AA517)</f>
        <v>#VALUE!</v>
      </c>
      <c r="AA518" s="16" t="e">
        <f t="shared" si="1034"/>
        <v>#VALUE!</v>
      </c>
      <c r="AB518" s="10" t="e">
        <f t="shared" si="1035"/>
        <v>#VALUE!</v>
      </c>
      <c r="AC518" s="90">
        <f t="shared" ref="AC518:AC581" si="1172">ROW(AD518)</f>
        <v>518</v>
      </c>
      <c r="AD518" s="17">
        <f t="shared" si="1036"/>
        <v>46511</v>
      </c>
      <c r="AE518" s="16" t="e">
        <f t="shared" ref="AE518:AE581" si="1173">IF(R518&lt;&gt;0,R518,VLOOKUP(AD518,$T:$AB,9,FALSE))</f>
        <v>#VALUE!</v>
      </c>
      <c r="AF518" s="10">
        <f ca="1">IFERROR(AVERAGE(INDIRECT("AE"&amp;AC518-Template!$F$10+1):INDIRECT("AE"&amp;AC518)),0)</f>
        <v>0</v>
      </c>
      <c r="AG518" s="35"/>
      <c r="AH518" s="86"/>
      <c r="AI518" s="35"/>
      <c r="AJ518" s="35"/>
      <c r="AK518" s="35"/>
      <c r="AL518" s="35"/>
      <c r="AM518" s="35"/>
      <c r="AN518" s="35"/>
      <c r="AO518" s="35"/>
      <c r="AP518" s="35"/>
      <c r="AQ518" s="35"/>
      <c r="AR518" s="35"/>
      <c r="AS518" s="35"/>
      <c r="AT518" s="35"/>
      <c r="AU518" s="35"/>
      <c r="AV518" s="35"/>
      <c r="AW518" s="35"/>
      <c r="AX518" s="35"/>
      <c r="AY518" s="35"/>
      <c r="AZ518" s="17">
        <f t="shared" ref="AZ518" si="1174">AZ517+1</f>
        <v>46534</v>
      </c>
      <c r="BA518" s="216">
        <f t="shared" si="1052"/>
        <v>4</v>
      </c>
      <c r="BB518" s="216">
        <f t="shared" ref="BB518" si="1175">BB517+1</f>
        <v>513</v>
      </c>
      <c r="BC518" s="16">
        <f t="shared" si="1054"/>
        <v>1.4054794520547946</v>
      </c>
      <c r="BD518" s="16">
        <f>IF(Template!$F$7="Linear interpolation",LinInterp($AO$5:$AO$18,$AM$5:$AM$18,BC518),CubicSpline($AO$5:$AO$18,$AM$5:$AM$18,BC518))</f>
        <v>14.846717740938319</v>
      </c>
      <c r="BE518" s="221">
        <f t="shared" si="1133"/>
        <v>1.214773865085135</v>
      </c>
      <c r="BF518" s="221">
        <f>BE518/PRODUCT($BG$6:BG517)</f>
        <v>1.0003387292677957</v>
      </c>
      <c r="BG518" s="16">
        <f t="shared" si="1055"/>
        <v>1.0003387292677957</v>
      </c>
      <c r="BH518" s="10">
        <f t="shared" si="1056"/>
        <v>12.363618274541466</v>
      </c>
      <c r="BI518" s="90"/>
      <c r="BJ518" s="17">
        <f t="shared" si="1039"/>
        <v>46511</v>
      </c>
      <c r="BK518" s="16">
        <f t="shared" ref="BK518:BK581" si="1176">IF(AX518&lt;&gt;0,AX518,VLOOKUP(BJ518,$AZ:$BH,9,FALSE))</f>
        <v>12.615445408947323</v>
      </c>
      <c r="BL518" s="10">
        <f ca="1">IFERROR(AVERAGE(INDIRECT("BK"&amp;AC518-Template!$F$10+1):INDIRECT("BK"&amp;AC518)),0)</f>
        <v>12.779361060335237</v>
      </c>
      <c r="BM518" s="35"/>
      <c r="BN518" s="86"/>
      <c r="BO518" s="35"/>
      <c r="BP518" s="35"/>
      <c r="BQ518" s="35"/>
      <c r="BR518" s="35"/>
      <c r="BS518" s="35"/>
      <c r="BT518" s="35"/>
      <c r="BU518" s="35"/>
      <c r="BV518" s="35"/>
      <c r="BW518" s="35"/>
      <c r="BX518" s="35"/>
      <c r="BY518" s="35"/>
      <c r="BZ518" s="35"/>
      <c r="CA518" s="35"/>
      <c r="CB518" s="35"/>
      <c r="CC518" s="35"/>
      <c r="CD518" s="35"/>
      <c r="CE518" s="35"/>
      <c r="CF518" s="35"/>
      <c r="CG518" s="35"/>
      <c r="CH518" s="35"/>
    </row>
    <row r="519" spans="1:86" ht="15.6" x14ac:dyDescent="0.3">
      <c r="A519" s="35"/>
      <c r="B519" s="86"/>
      <c r="C519" s="35"/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17">
        <f t="shared" ref="T519:V582" si="1177">T518+1</f>
        <v>46535</v>
      </c>
      <c r="U519" s="216">
        <f t="shared" si="1170"/>
        <v>5</v>
      </c>
      <c r="V519" s="216">
        <f t="shared" si="1177"/>
        <v>514</v>
      </c>
      <c r="W519" s="16">
        <f t="shared" si="1040"/>
        <v>1.4082191780821918</v>
      </c>
      <c r="X519" s="16" t="e">
        <f>IF(Template!$F$7="Linear interpolation",LinInterp($I$5:$I$22,$G$5:$G$22,W519),CubicSpline($I$5:$I$22,$G$5:$G$22,W519))</f>
        <v>#VALUE!</v>
      </c>
      <c r="Y519" s="221" t="e">
        <f t="shared" si="1171"/>
        <v>#VALUE!</v>
      </c>
      <c r="Z519" s="221" t="e">
        <f>Y519/PRODUCT($AA$6:AA518)</f>
        <v>#VALUE!</v>
      </c>
      <c r="AA519" s="16" t="e">
        <f t="shared" ref="AA519:AA582" si="1178">1+AB519/365/100</f>
        <v>#VALUE!</v>
      </c>
      <c r="AB519" s="10" t="e">
        <f t="shared" ref="AB519:AB582" si="1179">IF(OR(U519=6,U519=7),AB518,(Z519-1)*365*100)</f>
        <v>#VALUE!</v>
      </c>
      <c r="AC519" s="90">
        <f t="shared" si="1172"/>
        <v>519</v>
      </c>
      <c r="AD519" s="17">
        <f t="shared" ref="AD519:AD582" si="1180">AD518+1</f>
        <v>46512</v>
      </c>
      <c r="AE519" s="16" t="e">
        <f t="shared" si="1173"/>
        <v>#VALUE!</v>
      </c>
      <c r="AF519" s="10">
        <f ca="1">IFERROR(AVERAGE(INDIRECT("AE"&amp;AC519-Template!$F$10+1):INDIRECT("AE"&amp;AC519)),0)</f>
        <v>0</v>
      </c>
      <c r="AG519" s="35"/>
      <c r="AH519" s="86"/>
      <c r="AI519" s="35"/>
      <c r="AJ519" s="35"/>
      <c r="AK519" s="35"/>
      <c r="AL519" s="35"/>
      <c r="AM519" s="35"/>
      <c r="AN519" s="35"/>
      <c r="AO519" s="35"/>
      <c r="AP519" s="35"/>
      <c r="AQ519" s="35"/>
      <c r="AR519" s="35"/>
      <c r="AS519" s="35"/>
      <c r="AT519" s="35"/>
      <c r="AU519" s="35"/>
      <c r="AV519" s="35"/>
      <c r="AW519" s="35"/>
      <c r="AX519" s="35"/>
      <c r="AY519" s="35"/>
      <c r="AZ519" s="17">
        <f t="shared" ref="AZ519" si="1181">AZ518+1</f>
        <v>46535</v>
      </c>
      <c r="BA519" s="216">
        <f t="shared" si="1052"/>
        <v>5</v>
      </c>
      <c r="BB519" s="216">
        <f t="shared" ref="BB519" si="1182">BB518+1</f>
        <v>514</v>
      </c>
      <c r="BC519" s="16">
        <f t="shared" si="1054"/>
        <v>1.4082191780821918</v>
      </c>
      <c r="BD519" s="16">
        <f>IF(Template!$F$7="Linear interpolation",LinInterp($AO$5:$AO$18,$AM$5:$AM$18,BC519),CubicSpline($AO$5:$AO$18,$AM$5:$AM$18,BC519))</f>
        <v>14.843384310681985</v>
      </c>
      <c r="BE519" s="221">
        <f t="shared" si="1133"/>
        <v>1.2151849910797918</v>
      </c>
      <c r="BF519" s="221">
        <f>BE519/PRODUCT($BG$6:BG518)</f>
        <v>1.0003384382941332</v>
      </c>
      <c r="BG519" s="16">
        <f t="shared" si="1055"/>
        <v>1.0003384382941332</v>
      </c>
      <c r="BH519" s="10">
        <f t="shared" si="1056"/>
        <v>12.352997735860294</v>
      </c>
      <c r="BI519" s="90"/>
      <c r="BJ519" s="17">
        <f t="shared" ref="BJ519:BJ582" si="1183">BJ518+1</f>
        <v>46512</v>
      </c>
      <c r="BK519" s="16">
        <f t="shared" si="1176"/>
        <v>12.604234613315279</v>
      </c>
      <c r="BL519" s="10">
        <f ca="1">IFERROR(AVERAGE(INDIRECT("BK"&amp;AC519-Template!$F$10+1):INDIRECT("BK"&amp;AC519)),0)</f>
        <v>12.769084090833706</v>
      </c>
      <c r="BM519" s="35"/>
      <c r="BN519" s="86"/>
      <c r="BO519" s="35"/>
      <c r="BP519" s="35"/>
      <c r="BQ519" s="35"/>
      <c r="BR519" s="35"/>
      <c r="BS519" s="35"/>
      <c r="BT519" s="35"/>
      <c r="BU519" s="35"/>
      <c r="BV519" s="35"/>
      <c r="BW519" s="35"/>
      <c r="BX519" s="35"/>
      <c r="BY519" s="35"/>
      <c r="BZ519" s="35"/>
      <c r="CA519" s="35"/>
      <c r="CB519" s="35"/>
      <c r="CC519" s="35"/>
      <c r="CD519" s="35"/>
      <c r="CE519" s="35"/>
      <c r="CF519" s="35"/>
      <c r="CG519" s="35"/>
      <c r="CH519" s="35"/>
    </row>
    <row r="520" spans="1:86" ht="15.6" x14ac:dyDescent="0.3">
      <c r="A520" s="35"/>
      <c r="B520" s="86"/>
      <c r="C520" s="35"/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17">
        <f t="shared" si="1177"/>
        <v>46536</v>
      </c>
      <c r="U520" s="216">
        <f t="shared" si="1170"/>
        <v>6</v>
      </c>
      <c r="V520" s="216">
        <f t="shared" si="1177"/>
        <v>515</v>
      </c>
      <c r="W520" s="16">
        <f t="shared" ref="W520:W583" si="1184">YEARFRAC($T$5,T520,3)</f>
        <v>1.4109589041095891</v>
      </c>
      <c r="X520" s="16" t="e">
        <f>IF(Template!$F$7="Linear interpolation",LinInterp($I$5:$I$22,$G$5:$G$22,W520),CubicSpline($I$5:$I$22,$G$5:$G$22,W520))</f>
        <v>#VALUE!</v>
      </c>
      <c r="Y520" s="221" t="e">
        <f t="shared" si="1171"/>
        <v>#VALUE!</v>
      </c>
      <c r="Z520" s="221" t="e">
        <f>Y520/PRODUCT($AA$6:AA519)</f>
        <v>#VALUE!</v>
      </c>
      <c r="AA520" s="16" t="e">
        <f t="shared" si="1178"/>
        <v>#VALUE!</v>
      </c>
      <c r="AB520" s="10" t="e">
        <f t="shared" si="1179"/>
        <v>#VALUE!</v>
      </c>
      <c r="AC520" s="90">
        <f t="shared" si="1172"/>
        <v>520</v>
      </c>
      <c r="AD520" s="17">
        <f t="shared" si="1180"/>
        <v>46513</v>
      </c>
      <c r="AE520" s="16" t="e">
        <f t="shared" si="1173"/>
        <v>#VALUE!</v>
      </c>
      <c r="AF520" s="10">
        <f ca="1">IFERROR(AVERAGE(INDIRECT("AE"&amp;AC520-Template!$F$10+1):INDIRECT("AE"&amp;AC520)),0)</f>
        <v>0</v>
      </c>
      <c r="AG520" s="35"/>
      <c r="AH520" s="86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17">
        <f t="shared" ref="AZ520" si="1185">AZ519+1</f>
        <v>46536</v>
      </c>
      <c r="BA520" s="216">
        <f t="shared" si="1052"/>
        <v>6</v>
      </c>
      <c r="BB520" s="216">
        <f t="shared" ref="BB520" si="1186">BB519+1</f>
        <v>515</v>
      </c>
      <c r="BC520" s="16">
        <f t="shared" si="1054"/>
        <v>1.4109589041095891</v>
      </c>
      <c r="BD520" s="16">
        <f>IF(Template!$F$7="Linear interpolation",LinInterp($AO$5:$AO$18,$AM$5:$AM$18,BC520),CubicSpline($AO$5:$AO$18,$AM$5:$AM$18,BC520))</f>
        <v>14.840040316890928</v>
      </c>
      <c r="BE520" s="221">
        <f t="shared" si="1133"/>
        <v>1.2155959036691872</v>
      </c>
      <c r="BF520" s="221">
        <f>BE520/PRODUCT($BG$6:BG519)</f>
        <v>1.000338148176954</v>
      </c>
      <c r="BG520" s="16">
        <f t="shared" si="1055"/>
        <v>1.0003384382941332</v>
      </c>
      <c r="BH520" s="10">
        <f t="shared" si="1056"/>
        <v>12.352997735860294</v>
      </c>
      <c r="BI520" s="90"/>
      <c r="BJ520" s="17">
        <f t="shared" si="1183"/>
        <v>46513</v>
      </c>
      <c r="BK520" s="16">
        <f t="shared" si="1176"/>
        <v>12.593044358457872</v>
      </c>
      <c r="BL520" s="10">
        <f ca="1">IFERROR(AVERAGE(INDIRECT("BK"&amp;AC520-Template!$F$10+1):INDIRECT("BK"&amp;AC520)),0)</f>
        <v>12.757658803425057</v>
      </c>
      <c r="BM520" s="35"/>
      <c r="BN520" s="86"/>
      <c r="BO520" s="35"/>
      <c r="BP520" s="35"/>
      <c r="BQ520" s="35"/>
      <c r="BR520" s="35"/>
      <c r="BS520" s="35"/>
      <c r="BT520" s="35"/>
      <c r="BU520" s="35"/>
      <c r="BV520" s="35"/>
      <c r="BW520" s="35"/>
      <c r="BX520" s="35"/>
      <c r="BY520" s="35"/>
      <c r="BZ520" s="35"/>
      <c r="CA520" s="35"/>
      <c r="CB520" s="35"/>
      <c r="CC520" s="35"/>
      <c r="CD520" s="35"/>
      <c r="CE520" s="35"/>
      <c r="CF520" s="35"/>
      <c r="CG520" s="35"/>
      <c r="CH520" s="35"/>
    </row>
    <row r="521" spans="1:86" ht="15.6" x14ac:dyDescent="0.3">
      <c r="A521" s="35"/>
      <c r="B521" s="86"/>
      <c r="C521" s="35"/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17">
        <f t="shared" si="1177"/>
        <v>46537</v>
      </c>
      <c r="U521" s="216">
        <f t="shared" si="1170"/>
        <v>7</v>
      </c>
      <c r="V521" s="216">
        <f t="shared" si="1177"/>
        <v>516</v>
      </c>
      <c r="W521" s="16">
        <f t="shared" si="1184"/>
        <v>1.4136986301369863</v>
      </c>
      <c r="X521" s="16" t="e">
        <f>IF(Template!$F$7="Linear interpolation",LinInterp($I$5:$I$22,$G$5:$G$22,W521),CubicSpline($I$5:$I$22,$G$5:$G$22,W521))</f>
        <v>#VALUE!</v>
      </c>
      <c r="Y521" s="221" t="e">
        <f t="shared" si="1171"/>
        <v>#VALUE!</v>
      </c>
      <c r="Z521" s="221" t="e">
        <f>Y521/PRODUCT($AA$6:AA520)</f>
        <v>#VALUE!</v>
      </c>
      <c r="AA521" s="16" t="e">
        <f t="shared" si="1178"/>
        <v>#VALUE!</v>
      </c>
      <c r="AB521" s="10" t="e">
        <f t="shared" si="1179"/>
        <v>#VALUE!</v>
      </c>
      <c r="AC521" s="90">
        <f t="shared" si="1172"/>
        <v>521</v>
      </c>
      <c r="AD521" s="17">
        <f t="shared" si="1180"/>
        <v>46514</v>
      </c>
      <c r="AE521" s="16" t="e">
        <f t="shared" si="1173"/>
        <v>#VALUE!</v>
      </c>
      <c r="AF521" s="10">
        <f ca="1">IFERROR(AVERAGE(INDIRECT("AE"&amp;AC521-Template!$F$10+1):INDIRECT("AE"&amp;AC521)),0)</f>
        <v>0</v>
      </c>
      <c r="AG521" s="35"/>
      <c r="AH521" s="86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17">
        <f t="shared" ref="AZ521" si="1187">AZ520+1</f>
        <v>46537</v>
      </c>
      <c r="BA521" s="216">
        <f t="shared" si="1052"/>
        <v>7</v>
      </c>
      <c r="BB521" s="216">
        <f t="shared" ref="BB521" si="1188">BB520+1</f>
        <v>516</v>
      </c>
      <c r="BC521" s="16">
        <f t="shared" si="1054"/>
        <v>1.4136986301369863</v>
      </c>
      <c r="BD521" s="16">
        <f>IF(Template!$F$7="Linear interpolation",LinInterp($AO$5:$AO$18,$AM$5:$AM$18,BC521),CubicSpline($AO$5:$AO$18,$AM$5:$AM$18,BC521))</f>
        <v>14.836685893053055</v>
      </c>
      <c r="BE521" s="221">
        <f t="shared" si="1133"/>
        <v>1.2160066035993755</v>
      </c>
      <c r="BF521" s="221">
        <f>BE521/PRODUCT($BG$6:BG520)</f>
        <v>1.0003375688120528</v>
      </c>
      <c r="BG521" s="16">
        <f t="shared" si="1055"/>
        <v>1.0003384382941332</v>
      </c>
      <c r="BH521" s="10">
        <f t="shared" si="1056"/>
        <v>12.352997735860294</v>
      </c>
      <c r="BI521" s="90"/>
      <c r="BJ521" s="17">
        <f t="shared" si="1183"/>
        <v>46514</v>
      </c>
      <c r="BK521" s="16">
        <f t="shared" si="1176"/>
        <v>12.581875109329509</v>
      </c>
      <c r="BL521" s="10">
        <f ca="1">IFERROR(AVERAGE(INDIRECT("BK"&amp;AC521-Template!$F$10+1):INDIRECT("BK"&amp;AC521)),0)</f>
        <v>12.746247794603466</v>
      </c>
      <c r="BM521" s="35"/>
      <c r="BN521" s="86"/>
      <c r="BO521" s="35"/>
      <c r="BP521" s="35"/>
      <c r="BQ521" s="35"/>
      <c r="BR521" s="35"/>
      <c r="BS521" s="35"/>
      <c r="BT521" s="35"/>
      <c r="BU521" s="35"/>
      <c r="BV521" s="35"/>
      <c r="BW521" s="35"/>
      <c r="BX521" s="35"/>
      <c r="BY521" s="35"/>
      <c r="BZ521" s="35"/>
      <c r="CA521" s="35"/>
      <c r="CB521" s="35"/>
      <c r="CC521" s="35"/>
      <c r="CD521" s="35"/>
      <c r="CE521" s="35"/>
      <c r="CF521" s="35"/>
      <c r="CG521" s="35"/>
      <c r="CH521" s="35"/>
    </row>
    <row r="522" spans="1:86" ht="15.6" x14ac:dyDescent="0.3">
      <c r="A522" s="35"/>
      <c r="B522" s="86"/>
      <c r="C522" s="35"/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17">
        <f t="shared" si="1177"/>
        <v>46538</v>
      </c>
      <c r="U522" s="216">
        <f t="shared" si="1170"/>
        <v>1</v>
      </c>
      <c r="V522" s="216">
        <f t="shared" si="1177"/>
        <v>517</v>
      </c>
      <c r="W522" s="16">
        <f t="shared" si="1184"/>
        <v>1.4164383561643836</v>
      </c>
      <c r="X522" s="16" t="e">
        <f>IF(Template!$F$7="Linear interpolation",LinInterp($I$5:$I$22,$G$5:$G$22,W522),CubicSpline($I$5:$I$22,$G$5:$G$22,W522))</f>
        <v>#VALUE!</v>
      </c>
      <c r="Y522" s="221" t="e">
        <f t="shared" si="1171"/>
        <v>#VALUE!</v>
      </c>
      <c r="Z522" s="221" t="e">
        <f>Y522/PRODUCT($AA$6:AA521)</f>
        <v>#VALUE!</v>
      </c>
      <c r="AA522" s="16" t="e">
        <f t="shared" si="1178"/>
        <v>#VALUE!</v>
      </c>
      <c r="AB522" s="10" t="e">
        <f t="shared" si="1179"/>
        <v>#VALUE!</v>
      </c>
      <c r="AC522" s="90">
        <f t="shared" si="1172"/>
        <v>522</v>
      </c>
      <c r="AD522" s="17">
        <f t="shared" si="1180"/>
        <v>46515</v>
      </c>
      <c r="AE522" s="16" t="e">
        <f t="shared" si="1173"/>
        <v>#VALUE!</v>
      </c>
      <c r="AF522" s="10">
        <f ca="1">IFERROR(AVERAGE(INDIRECT("AE"&amp;AC522-Template!$F$10+1):INDIRECT("AE"&amp;AC522)),0)</f>
        <v>0</v>
      </c>
      <c r="AG522" s="35"/>
      <c r="AH522" s="86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17">
        <f t="shared" ref="AZ522" si="1189">AZ521+1</f>
        <v>46538</v>
      </c>
      <c r="BA522" s="216">
        <f t="shared" si="1052"/>
        <v>1</v>
      </c>
      <c r="BB522" s="216">
        <f t="shared" ref="BB522" si="1190">BB521+1</f>
        <v>517</v>
      </c>
      <c r="BC522" s="16">
        <f t="shared" si="1054"/>
        <v>1.4164383561643836</v>
      </c>
      <c r="BD522" s="16">
        <f>IF(Template!$F$7="Linear interpolation",LinInterp($AO$5:$AO$18,$AM$5:$AM$18,BC522),CubicSpline($AO$5:$AO$18,$AM$5:$AM$18,BC522))</f>
        <v>14.833321172656277</v>
      </c>
      <c r="BE522" s="221">
        <f t="shared" si="1133"/>
        <v>1.2164170916334966</v>
      </c>
      <c r="BF522" s="221">
        <f>BE522/PRODUCT($BG$6:BG521)</f>
        <v>1.0003367010819473</v>
      </c>
      <c r="BG522" s="16">
        <f t="shared" si="1055"/>
        <v>1.0003367010819473</v>
      </c>
      <c r="BH522" s="10">
        <f t="shared" si="1056"/>
        <v>12.289589491075613</v>
      </c>
      <c r="BI522" s="90"/>
      <c r="BJ522" s="17">
        <f t="shared" si="1183"/>
        <v>46515</v>
      </c>
      <c r="BK522" s="16">
        <f t="shared" si="1176"/>
        <v>12.581875109329509</v>
      </c>
      <c r="BL522" s="10">
        <f ca="1">IFERROR(AVERAGE(INDIRECT("BK"&amp;AC522-Template!$F$10+1):INDIRECT("BK"&amp;AC522)),0)</f>
        <v>12.735223120489058</v>
      </c>
      <c r="BM522" s="35"/>
      <c r="BN522" s="86"/>
      <c r="BO522" s="35"/>
      <c r="BP522" s="35"/>
      <c r="BQ522" s="35"/>
      <c r="BR522" s="35"/>
      <c r="BS522" s="35"/>
      <c r="BT522" s="35"/>
      <c r="BU522" s="35"/>
      <c r="BV522" s="35"/>
      <c r="BW522" s="35"/>
      <c r="BX522" s="35"/>
      <c r="BY522" s="35"/>
      <c r="BZ522" s="35"/>
      <c r="CA522" s="35"/>
      <c r="CB522" s="35"/>
      <c r="CC522" s="35"/>
      <c r="CD522" s="35"/>
      <c r="CE522" s="35"/>
      <c r="CF522" s="35"/>
      <c r="CG522" s="35"/>
      <c r="CH522" s="35"/>
    </row>
    <row r="523" spans="1:86" ht="15.6" x14ac:dyDescent="0.3">
      <c r="A523" s="35"/>
      <c r="B523" s="86"/>
      <c r="C523" s="35"/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17">
        <f t="shared" si="1177"/>
        <v>46539</v>
      </c>
      <c r="U523" s="216">
        <f t="shared" si="1170"/>
        <v>2</v>
      </c>
      <c r="V523" s="216">
        <f t="shared" si="1177"/>
        <v>518</v>
      </c>
      <c r="W523" s="16">
        <f t="shared" si="1184"/>
        <v>1.4191780821917808</v>
      </c>
      <c r="X523" s="16" t="e">
        <f>IF(Template!$F$7="Linear interpolation",LinInterp($I$5:$I$22,$G$5:$G$22,W523),CubicSpline($I$5:$I$22,$G$5:$G$22,W523))</f>
        <v>#VALUE!</v>
      </c>
      <c r="Y523" s="221" t="e">
        <f t="shared" si="1171"/>
        <v>#VALUE!</v>
      </c>
      <c r="Z523" s="221" t="e">
        <f>Y523/PRODUCT($AA$6:AA522)</f>
        <v>#VALUE!</v>
      </c>
      <c r="AA523" s="16" t="e">
        <f t="shared" si="1178"/>
        <v>#VALUE!</v>
      </c>
      <c r="AB523" s="10" t="e">
        <f t="shared" si="1179"/>
        <v>#VALUE!</v>
      </c>
      <c r="AC523" s="90">
        <f t="shared" si="1172"/>
        <v>523</v>
      </c>
      <c r="AD523" s="17">
        <f t="shared" si="1180"/>
        <v>46516</v>
      </c>
      <c r="AE523" s="16" t="e">
        <f t="shared" si="1173"/>
        <v>#VALUE!</v>
      </c>
      <c r="AF523" s="10">
        <f ca="1">IFERROR(AVERAGE(INDIRECT("AE"&amp;AC523-Template!$F$10+1):INDIRECT("AE"&amp;AC523)),0)</f>
        <v>0</v>
      </c>
      <c r="AG523" s="35"/>
      <c r="AH523" s="86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17">
        <f t="shared" ref="AZ523" si="1191">AZ522+1</f>
        <v>46539</v>
      </c>
      <c r="BA523" s="216">
        <f t="shared" si="1052"/>
        <v>2</v>
      </c>
      <c r="BB523" s="216">
        <f t="shared" ref="BB523" si="1192">BB522+1</f>
        <v>518</v>
      </c>
      <c r="BC523" s="16">
        <f t="shared" si="1054"/>
        <v>1.4191780821917808</v>
      </c>
      <c r="BD523" s="16">
        <f>IF(Template!$F$7="Linear interpolation",LinInterp($AO$5:$AO$18,$AM$5:$AM$18,BC523),CubicSpline($AO$5:$AO$18,$AM$5:$AM$18,BC523))</f>
        <v>14.829946289188504</v>
      </c>
      <c r="BE523" s="221">
        <f t="shared" si="1133"/>
        <v>1.2168273685518032</v>
      </c>
      <c r="BF523" s="221">
        <f>BE523/PRODUCT($BG$6:BG522)</f>
        <v>1.0003372830923933</v>
      </c>
      <c r="BG523" s="16">
        <f t="shared" si="1055"/>
        <v>1.0003372830923933</v>
      </c>
      <c r="BH523" s="10">
        <f t="shared" si="1056"/>
        <v>12.310832872356791</v>
      </c>
      <c r="BI523" s="90"/>
      <c r="BJ523" s="17">
        <f t="shared" si="1183"/>
        <v>46516</v>
      </c>
      <c r="BK523" s="16">
        <f t="shared" si="1176"/>
        <v>12.581875109329509</v>
      </c>
      <c r="BL523" s="10">
        <f ca="1">IFERROR(AVERAGE(INDIRECT("BK"&amp;AC523-Template!$F$10+1):INDIRECT("BK"&amp;AC523)),0)</f>
        <v>12.72458451349701</v>
      </c>
      <c r="BM523" s="35"/>
      <c r="BN523" s="86"/>
      <c r="BO523" s="35"/>
      <c r="BP523" s="35"/>
      <c r="BQ523" s="35"/>
      <c r="BR523" s="35"/>
      <c r="BS523" s="35"/>
      <c r="BT523" s="35"/>
      <c r="BU523" s="35"/>
      <c r="BV523" s="35"/>
      <c r="BW523" s="35"/>
      <c r="BX523" s="35"/>
      <c r="BY523" s="35"/>
      <c r="BZ523" s="35"/>
      <c r="CA523" s="35"/>
      <c r="CB523" s="35"/>
      <c r="CC523" s="35"/>
      <c r="CD523" s="35"/>
      <c r="CE523" s="35"/>
      <c r="CF523" s="35"/>
      <c r="CG523" s="35"/>
      <c r="CH523" s="35"/>
    </row>
    <row r="524" spans="1:86" ht="15.6" x14ac:dyDescent="0.3">
      <c r="A524" s="35"/>
      <c r="B524" s="86"/>
      <c r="C524" s="35"/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17">
        <f t="shared" si="1177"/>
        <v>46540</v>
      </c>
      <c r="U524" s="216">
        <f t="shared" si="1170"/>
        <v>3</v>
      </c>
      <c r="V524" s="216">
        <f t="shared" si="1177"/>
        <v>519</v>
      </c>
      <c r="W524" s="16">
        <f t="shared" si="1184"/>
        <v>1.4219178082191781</v>
      </c>
      <c r="X524" s="16" t="e">
        <f>IF(Template!$F$7="Linear interpolation",LinInterp($I$5:$I$22,$G$5:$G$22,W524),CubicSpline($I$5:$I$22,$G$5:$G$22,W524))</f>
        <v>#VALUE!</v>
      </c>
      <c r="Y524" s="221" t="e">
        <f t="shared" si="1171"/>
        <v>#VALUE!</v>
      </c>
      <c r="Z524" s="221" t="e">
        <f>Y524/PRODUCT($AA$6:AA523)</f>
        <v>#VALUE!</v>
      </c>
      <c r="AA524" s="16" t="e">
        <f t="shared" si="1178"/>
        <v>#VALUE!</v>
      </c>
      <c r="AB524" s="10" t="e">
        <f t="shared" si="1179"/>
        <v>#VALUE!</v>
      </c>
      <c r="AC524" s="90">
        <f t="shared" si="1172"/>
        <v>524</v>
      </c>
      <c r="AD524" s="17">
        <f t="shared" si="1180"/>
        <v>46517</v>
      </c>
      <c r="AE524" s="16" t="e">
        <f t="shared" si="1173"/>
        <v>#VALUE!</v>
      </c>
      <c r="AF524" s="10">
        <f ca="1">IFERROR(AVERAGE(INDIRECT("AE"&amp;AC524-Template!$F$10+1):INDIRECT("AE"&amp;AC524)),0)</f>
        <v>0</v>
      </c>
      <c r="AG524" s="35"/>
      <c r="AH524" s="86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17">
        <f t="shared" ref="AZ524" si="1193">AZ523+1</f>
        <v>46540</v>
      </c>
      <c r="BA524" s="216">
        <f t="shared" si="1052"/>
        <v>3</v>
      </c>
      <c r="BB524" s="216">
        <f t="shared" ref="BB524" si="1194">BB523+1</f>
        <v>519</v>
      </c>
      <c r="BC524" s="16">
        <f t="shared" si="1054"/>
        <v>1.4219178082191781</v>
      </c>
      <c r="BD524" s="16">
        <f>IF(Template!$F$7="Linear interpolation",LinInterp($AO$5:$AO$18,$AM$5:$AM$18,BC524),CubicSpline($AO$5:$AO$18,$AM$5:$AM$18,BC524))</f>
        <v>14.826561376137647</v>
      </c>
      <c r="BE524" s="221">
        <f t="shared" si="1133"/>
        <v>1.2172374351516908</v>
      </c>
      <c r="BF524" s="221">
        <f>BE524/PRODUCT($BG$6:BG523)</f>
        <v>1.0003369965292412</v>
      </c>
      <c r="BG524" s="16">
        <f t="shared" si="1055"/>
        <v>1.0003369965292412</v>
      </c>
      <c r="BH524" s="10">
        <f t="shared" si="1056"/>
        <v>12.300373317305269</v>
      </c>
      <c r="BI524" s="90"/>
      <c r="BJ524" s="17">
        <f t="shared" si="1183"/>
        <v>46517</v>
      </c>
      <c r="BK524" s="16">
        <f t="shared" si="1176"/>
        <v>12.515076685116755</v>
      </c>
      <c r="BL524" s="10">
        <f ca="1">IFERROR(AVERAGE(INDIRECT("BK"&amp;AC524-Template!$F$10+1):INDIRECT("BK"&amp;AC524)),0)</f>
        <v>12.711719292364535</v>
      </c>
      <c r="BM524" s="35"/>
      <c r="BN524" s="86"/>
      <c r="BO524" s="35"/>
      <c r="BP524" s="35"/>
      <c r="BQ524" s="35"/>
      <c r="BR524" s="35"/>
      <c r="BS524" s="35"/>
      <c r="BT524" s="35"/>
      <c r="BU524" s="35"/>
      <c r="BV524" s="35"/>
      <c r="BW524" s="35"/>
      <c r="BX524" s="35"/>
      <c r="BY524" s="35"/>
      <c r="BZ524" s="35"/>
      <c r="CA524" s="35"/>
      <c r="CB524" s="35"/>
      <c r="CC524" s="35"/>
      <c r="CD524" s="35"/>
      <c r="CE524" s="35"/>
      <c r="CF524" s="35"/>
      <c r="CG524" s="35"/>
      <c r="CH524" s="35"/>
    </row>
    <row r="525" spans="1:86" ht="15.6" x14ac:dyDescent="0.3">
      <c r="A525" s="35"/>
      <c r="B525" s="86"/>
      <c r="C525" s="35"/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17">
        <f t="shared" si="1177"/>
        <v>46541</v>
      </c>
      <c r="U525" s="216">
        <f t="shared" si="1170"/>
        <v>4</v>
      </c>
      <c r="V525" s="216">
        <f t="shared" si="1177"/>
        <v>520</v>
      </c>
      <c r="W525" s="16">
        <f t="shared" si="1184"/>
        <v>1.4246575342465753</v>
      </c>
      <c r="X525" s="16" t="e">
        <f>IF(Template!$F$7="Linear interpolation",LinInterp($I$5:$I$22,$G$5:$G$22,W525),CubicSpline($I$5:$I$22,$G$5:$G$22,W525))</f>
        <v>#VALUE!</v>
      </c>
      <c r="Y525" s="221" t="e">
        <f t="shared" si="1171"/>
        <v>#VALUE!</v>
      </c>
      <c r="Z525" s="221" t="e">
        <f>Y525/PRODUCT($AA$6:AA524)</f>
        <v>#VALUE!</v>
      </c>
      <c r="AA525" s="16" t="e">
        <f t="shared" si="1178"/>
        <v>#VALUE!</v>
      </c>
      <c r="AB525" s="10" t="e">
        <f t="shared" si="1179"/>
        <v>#VALUE!</v>
      </c>
      <c r="AC525" s="90">
        <f t="shared" si="1172"/>
        <v>525</v>
      </c>
      <c r="AD525" s="17">
        <f t="shared" si="1180"/>
        <v>46518</v>
      </c>
      <c r="AE525" s="16" t="e">
        <f t="shared" si="1173"/>
        <v>#VALUE!</v>
      </c>
      <c r="AF525" s="10">
        <f ca="1">IFERROR(AVERAGE(INDIRECT("AE"&amp;AC525-Template!$F$10+1):INDIRECT("AE"&amp;AC525)),0)</f>
        <v>0</v>
      </c>
      <c r="AG525" s="35"/>
      <c r="AH525" s="86"/>
      <c r="AI525" s="35"/>
      <c r="AJ525" s="35"/>
      <c r="AK525" s="35"/>
      <c r="AL525" s="35"/>
      <c r="AM525" s="35"/>
      <c r="AN525" s="35"/>
      <c r="AO525" s="35"/>
      <c r="AP525" s="35"/>
      <c r="AQ525" s="35"/>
      <c r="AR525" s="35"/>
      <c r="AS525" s="35"/>
      <c r="AT525" s="35"/>
      <c r="AU525" s="35"/>
      <c r="AV525" s="35"/>
      <c r="AW525" s="35"/>
      <c r="AX525" s="35"/>
      <c r="AY525" s="35"/>
      <c r="AZ525" s="17">
        <f t="shared" ref="AZ525" si="1195">AZ524+1</f>
        <v>46541</v>
      </c>
      <c r="BA525" s="216">
        <f t="shared" ref="BA525:BA588" si="1196">WEEKDAY(AZ525,2)</f>
        <v>4</v>
      </c>
      <c r="BB525" s="216">
        <f t="shared" ref="BB525" si="1197">BB524+1</f>
        <v>520</v>
      </c>
      <c r="BC525" s="16">
        <f t="shared" ref="BC525:BC588" si="1198">YEARFRAC($T$5,AZ525,3)</f>
        <v>1.4246575342465753</v>
      </c>
      <c r="BD525" s="16">
        <f>IF(Template!$F$7="Linear interpolation",LinInterp($AO$5:$AO$18,$AM$5:$AM$18,BC525),CubicSpline($AO$5:$AO$18,$AM$5:$AM$18,BC525))</f>
        <v>14.823166566991617</v>
      </c>
      <c r="BE525" s="221">
        <f t="shared" si="1133"/>
        <v>1.2176472922477246</v>
      </c>
      <c r="BF525" s="221">
        <f>BE525/PRODUCT($BG$6:BG524)</f>
        <v>1.0003367108866339</v>
      </c>
      <c r="BG525" s="16">
        <f t="shared" ref="BG525:BG588" si="1199">1+BH525/365/100</f>
        <v>1.0003367108866339</v>
      </c>
      <c r="BH525" s="10">
        <f t="shared" ref="BH525:BH588" si="1200">IF(OR(BA525=6,BA525=7),BH524,(BF525-1)*365*100)</f>
        <v>12.289947362137177</v>
      </c>
      <c r="BI525" s="90"/>
      <c r="BJ525" s="17">
        <f t="shared" si="1183"/>
        <v>46518</v>
      </c>
      <c r="BK525" s="16">
        <f t="shared" si="1176"/>
        <v>12.537417472217705</v>
      </c>
      <c r="BL525" s="10">
        <f ca="1">IFERROR(AVERAGE(INDIRECT("BK"&amp;AC525-Template!$F$10+1):INDIRECT("BK"&amp;AC525)),0)</f>
        <v>12.699598764135425</v>
      </c>
      <c r="BM525" s="35"/>
      <c r="BN525" s="86"/>
      <c r="BO525" s="35"/>
      <c r="BP525" s="35"/>
      <c r="BQ525" s="35"/>
      <c r="BR525" s="35"/>
      <c r="BS525" s="35"/>
      <c r="BT525" s="35"/>
      <c r="BU525" s="35"/>
      <c r="BV525" s="35"/>
      <c r="BW525" s="35"/>
      <c r="BX525" s="35"/>
      <c r="BY525" s="35"/>
      <c r="BZ525" s="35"/>
      <c r="CA525" s="35"/>
      <c r="CB525" s="35"/>
      <c r="CC525" s="35"/>
      <c r="CD525" s="35"/>
      <c r="CE525" s="35"/>
      <c r="CF525" s="35"/>
      <c r="CG525" s="35"/>
      <c r="CH525" s="35"/>
    </row>
    <row r="526" spans="1:86" ht="15.6" x14ac:dyDescent="0.3">
      <c r="A526" s="35"/>
      <c r="B526" s="86"/>
      <c r="C526" s="35"/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17">
        <f t="shared" si="1177"/>
        <v>46542</v>
      </c>
      <c r="U526" s="216">
        <f t="shared" si="1170"/>
        <v>5</v>
      </c>
      <c r="V526" s="216">
        <f t="shared" si="1177"/>
        <v>521</v>
      </c>
      <c r="W526" s="16">
        <f t="shared" si="1184"/>
        <v>1.4273972602739726</v>
      </c>
      <c r="X526" s="16" t="e">
        <f>IF(Template!$F$7="Linear interpolation",LinInterp($I$5:$I$22,$G$5:$G$22,W526),CubicSpline($I$5:$I$22,$G$5:$G$22,W526))</f>
        <v>#VALUE!</v>
      </c>
      <c r="Y526" s="221" t="e">
        <f t="shared" si="1171"/>
        <v>#VALUE!</v>
      </c>
      <c r="Z526" s="221" t="e">
        <f>Y526/PRODUCT($AA$6:AA525)</f>
        <v>#VALUE!</v>
      </c>
      <c r="AA526" s="16" t="e">
        <f t="shared" si="1178"/>
        <v>#VALUE!</v>
      </c>
      <c r="AB526" s="10" t="e">
        <f t="shared" si="1179"/>
        <v>#VALUE!</v>
      </c>
      <c r="AC526" s="90">
        <f t="shared" si="1172"/>
        <v>526</v>
      </c>
      <c r="AD526" s="17">
        <f t="shared" si="1180"/>
        <v>46519</v>
      </c>
      <c r="AE526" s="16" t="e">
        <f t="shared" si="1173"/>
        <v>#VALUE!</v>
      </c>
      <c r="AF526" s="10">
        <f ca="1">IFERROR(AVERAGE(INDIRECT("AE"&amp;AC526-Template!$F$10+1):INDIRECT("AE"&amp;AC526)),0)</f>
        <v>0</v>
      </c>
      <c r="AG526" s="35"/>
      <c r="AH526" s="86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17">
        <f t="shared" ref="AZ526" si="1201">AZ525+1</f>
        <v>46542</v>
      </c>
      <c r="BA526" s="216">
        <f t="shared" si="1196"/>
        <v>5</v>
      </c>
      <c r="BB526" s="216">
        <f t="shared" ref="BB526" si="1202">BB525+1</f>
        <v>521</v>
      </c>
      <c r="BC526" s="16">
        <f t="shared" si="1198"/>
        <v>1.4273972602739726</v>
      </c>
      <c r="BD526" s="16">
        <f>IF(Template!$F$7="Linear interpolation",LinInterp($AO$5:$AO$18,$AM$5:$AM$18,BC526),CubicSpline($AO$5:$AO$18,$AM$5:$AM$18,BC526))</f>
        <v>14.819761995238322</v>
      </c>
      <c r="BE526" s="221">
        <f t="shared" si="1133"/>
        <v>1.2180569406716693</v>
      </c>
      <c r="BF526" s="221">
        <f>BE526/PRODUCT($BG$6:BG525)</f>
        <v>1.0003364261773937</v>
      </c>
      <c r="BG526" s="16">
        <f t="shared" si="1199"/>
        <v>1.0003364261773937</v>
      </c>
      <c r="BH526" s="10">
        <f t="shared" si="1200"/>
        <v>12.279555474870474</v>
      </c>
      <c r="BI526" s="90"/>
      <c r="BJ526" s="17">
        <f t="shared" si="1183"/>
        <v>46519</v>
      </c>
      <c r="BK526" s="16">
        <f t="shared" si="1176"/>
        <v>12.526360229324961</v>
      </c>
      <c r="BL526" s="10">
        <f ca="1">IFERROR(AVERAGE(INDIRECT("BK"&amp;AC526-Template!$F$10+1):INDIRECT("BK"&amp;AC526)),0)</f>
        <v>12.689423155602624</v>
      </c>
      <c r="BM526" s="35"/>
      <c r="BN526" s="86"/>
      <c r="BO526" s="35"/>
      <c r="BP526" s="35"/>
      <c r="BQ526" s="35"/>
      <c r="BR526" s="35"/>
      <c r="BS526" s="35"/>
      <c r="BT526" s="35"/>
      <c r="BU526" s="35"/>
      <c r="BV526" s="35"/>
      <c r="BW526" s="35"/>
      <c r="BX526" s="35"/>
      <c r="BY526" s="35"/>
      <c r="BZ526" s="35"/>
      <c r="CA526" s="35"/>
      <c r="CB526" s="35"/>
      <c r="CC526" s="35"/>
      <c r="CD526" s="35"/>
      <c r="CE526" s="35"/>
      <c r="CF526" s="35"/>
      <c r="CG526" s="35"/>
      <c r="CH526" s="35"/>
    </row>
    <row r="527" spans="1:86" ht="15.6" x14ac:dyDescent="0.3">
      <c r="A527" s="35"/>
      <c r="B527" s="86"/>
      <c r="C527" s="35"/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17">
        <f t="shared" si="1177"/>
        <v>46543</v>
      </c>
      <c r="U527" s="216">
        <f t="shared" si="1170"/>
        <v>6</v>
      </c>
      <c r="V527" s="216">
        <f t="shared" si="1177"/>
        <v>522</v>
      </c>
      <c r="W527" s="16">
        <f t="shared" si="1184"/>
        <v>1.4301369863013698</v>
      </c>
      <c r="X527" s="16" t="e">
        <f>IF(Template!$F$7="Linear interpolation",LinInterp($I$5:$I$22,$G$5:$G$22,W527),CubicSpline($I$5:$I$22,$G$5:$G$22,W527))</f>
        <v>#VALUE!</v>
      </c>
      <c r="Y527" s="221" t="e">
        <f t="shared" si="1171"/>
        <v>#VALUE!</v>
      </c>
      <c r="Z527" s="221" t="e">
        <f>Y527/PRODUCT($AA$6:AA526)</f>
        <v>#VALUE!</v>
      </c>
      <c r="AA527" s="16" t="e">
        <f t="shared" si="1178"/>
        <v>#VALUE!</v>
      </c>
      <c r="AB527" s="10" t="e">
        <f t="shared" si="1179"/>
        <v>#VALUE!</v>
      </c>
      <c r="AC527" s="90">
        <f t="shared" si="1172"/>
        <v>527</v>
      </c>
      <c r="AD527" s="17">
        <f t="shared" si="1180"/>
        <v>46520</v>
      </c>
      <c r="AE527" s="16" t="e">
        <f t="shared" si="1173"/>
        <v>#VALUE!</v>
      </c>
      <c r="AF527" s="10">
        <f ca="1">IFERROR(AVERAGE(INDIRECT("AE"&amp;AC527-Template!$F$10+1):INDIRECT("AE"&amp;AC527)),0)</f>
        <v>0</v>
      </c>
      <c r="AG527" s="35"/>
      <c r="AH527" s="86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17">
        <f t="shared" ref="AZ527" si="1203">AZ526+1</f>
        <v>46543</v>
      </c>
      <c r="BA527" s="216">
        <f t="shared" si="1196"/>
        <v>6</v>
      </c>
      <c r="BB527" s="216">
        <f t="shared" ref="BB527" si="1204">BB526+1</f>
        <v>522</v>
      </c>
      <c r="BC527" s="16">
        <f t="shared" si="1198"/>
        <v>1.4301369863013698</v>
      </c>
      <c r="BD527" s="16">
        <f>IF(Template!$F$7="Linear interpolation",LinInterp($AO$5:$AO$18,$AM$5:$AM$18,BC527),CubicSpline($AO$5:$AO$18,$AM$5:$AM$18,BC527))</f>
        <v>14.816347794365676</v>
      </c>
      <c r="BE527" s="221">
        <f t="shared" si="1133"/>
        <v>1.2184663812725152</v>
      </c>
      <c r="BF527" s="221">
        <f>BE527/PRODUCT($BG$6:BG526)</f>
        <v>1.000336142414344</v>
      </c>
      <c r="BG527" s="16">
        <f t="shared" si="1199"/>
        <v>1.0003364261773937</v>
      </c>
      <c r="BH527" s="10">
        <f t="shared" si="1200"/>
        <v>12.279555474870474</v>
      </c>
      <c r="BI527" s="90"/>
      <c r="BJ527" s="17">
        <f t="shared" si="1183"/>
        <v>46520</v>
      </c>
      <c r="BK527" s="16">
        <f t="shared" si="1176"/>
        <v>12.515326783994919</v>
      </c>
      <c r="BL527" s="10">
        <f ca="1">IFERROR(AVERAGE(INDIRECT("BK"&amp;AC527-Template!$F$10+1):INDIRECT("BK"&amp;AC527)),0)</f>
        <v>12.678107555608241</v>
      </c>
      <c r="BM527" s="35"/>
      <c r="BN527" s="86"/>
      <c r="BO527" s="35"/>
      <c r="BP527" s="35"/>
      <c r="BQ527" s="35"/>
      <c r="BR527" s="35"/>
      <c r="BS527" s="35"/>
      <c r="BT527" s="35"/>
      <c r="BU527" s="35"/>
      <c r="BV527" s="35"/>
      <c r="BW527" s="35"/>
      <c r="BX527" s="35"/>
      <c r="BY527" s="35"/>
      <c r="BZ527" s="35"/>
      <c r="CA527" s="35"/>
      <c r="CB527" s="35"/>
      <c r="CC527" s="35"/>
      <c r="CD527" s="35"/>
      <c r="CE527" s="35"/>
      <c r="CF527" s="35"/>
      <c r="CG527" s="35"/>
      <c r="CH527" s="35"/>
    </row>
    <row r="528" spans="1:86" ht="15.6" x14ac:dyDescent="0.3">
      <c r="A528" s="35"/>
      <c r="B528" s="86"/>
      <c r="C528" s="35"/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17">
        <f t="shared" si="1177"/>
        <v>46544</v>
      </c>
      <c r="U528" s="216">
        <f t="shared" si="1170"/>
        <v>7</v>
      </c>
      <c r="V528" s="216">
        <f t="shared" si="1177"/>
        <v>523</v>
      </c>
      <c r="W528" s="16">
        <f t="shared" si="1184"/>
        <v>1.4328767123287671</v>
      </c>
      <c r="X528" s="16" t="e">
        <f>IF(Template!$F$7="Linear interpolation",LinInterp($I$5:$I$22,$G$5:$G$22,W528),CubicSpline($I$5:$I$22,$G$5:$G$22,W528))</f>
        <v>#VALUE!</v>
      </c>
      <c r="Y528" s="221" t="e">
        <f t="shared" si="1171"/>
        <v>#VALUE!</v>
      </c>
      <c r="Z528" s="221" t="e">
        <f>Y528/PRODUCT($AA$6:AA527)</f>
        <v>#VALUE!</v>
      </c>
      <c r="AA528" s="16" t="e">
        <f t="shared" si="1178"/>
        <v>#VALUE!</v>
      </c>
      <c r="AB528" s="10" t="e">
        <f t="shared" si="1179"/>
        <v>#VALUE!</v>
      </c>
      <c r="AC528" s="90">
        <f t="shared" si="1172"/>
        <v>528</v>
      </c>
      <c r="AD528" s="17">
        <f t="shared" si="1180"/>
        <v>46521</v>
      </c>
      <c r="AE528" s="16" t="e">
        <f t="shared" si="1173"/>
        <v>#VALUE!</v>
      </c>
      <c r="AF528" s="10">
        <f ca="1">IFERROR(AVERAGE(INDIRECT("AE"&amp;AC528-Template!$F$10+1):INDIRECT("AE"&amp;AC528)),0)</f>
        <v>0</v>
      </c>
      <c r="AG528" s="35"/>
      <c r="AH528" s="86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17">
        <f t="shared" ref="AZ528" si="1205">AZ527+1</f>
        <v>46544</v>
      </c>
      <c r="BA528" s="216">
        <f t="shared" si="1196"/>
        <v>7</v>
      </c>
      <c r="BB528" s="216">
        <f t="shared" ref="BB528" si="1206">BB527+1</f>
        <v>523</v>
      </c>
      <c r="BC528" s="16">
        <f t="shared" si="1198"/>
        <v>1.4328767123287671</v>
      </c>
      <c r="BD528" s="16">
        <f>IF(Template!$F$7="Linear interpolation",LinInterp($AO$5:$AO$18,$AM$5:$AM$18,BC528),CubicSpline($AO$5:$AO$18,$AM$5:$AM$18,BC528))</f>
        <v>14.812924097861586</v>
      </c>
      <c r="BE528" s="221">
        <f t="shared" si="1133"/>
        <v>1.2188756149165101</v>
      </c>
      <c r="BF528" s="221">
        <f>BE528/PRODUCT($BG$6:BG527)</f>
        <v>1.0003355758474251</v>
      </c>
      <c r="BG528" s="16">
        <f t="shared" si="1199"/>
        <v>1.0003364261773937</v>
      </c>
      <c r="BH528" s="10">
        <f t="shared" si="1200"/>
        <v>12.279555474870474</v>
      </c>
      <c r="BI528" s="90"/>
      <c r="BJ528" s="17">
        <f t="shared" si="1183"/>
        <v>46521</v>
      </c>
      <c r="BK528" s="16">
        <f t="shared" si="1176"/>
        <v>12.504317601887083</v>
      </c>
      <c r="BL528" s="10">
        <f ca="1">IFERROR(AVERAGE(INDIRECT("BK"&amp;AC528-Template!$F$10+1):INDIRECT("BK"&amp;AC528)),0)</f>
        <v>12.66680948094842</v>
      </c>
      <c r="BM528" s="35"/>
      <c r="BN528" s="86"/>
      <c r="BO528" s="35"/>
      <c r="BP528" s="35"/>
      <c r="BQ528" s="35"/>
      <c r="BR528" s="35"/>
      <c r="BS528" s="35"/>
      <c r="BT528" s="35"/>
      <c r="BU528" s="35"/>
      <c r="BV528" s="35"/>
      <c r="BW528" s="35"/>
      <c r="BX528" s="35"/>
      <c r="BY528" s="35"/>
      <c r="BZ528" s="35"/>
      <c r="CA528" s="35"/>
      <c r="CB528" s="35"/>
      <c r="CC528" s="35"/>
      <c r="CD528" s="35"/>
      <c r="CE528" s="35"/>
      <c r="CF528" s="35"/>
      <c r="CG528" s="35"/>
      <c r="CH528" s="35"/>
    </row>
    <row r="529" spans="1:86" ht="15.6" x14ac:dyDescent="0.3">
      <c r="A529" s="35"/>
      <c r="B529" s="86"/>
      <c r="C529" s="35"/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17">
        <f t="shared" si="1177"/>
        <v>46545</v>
      </c>
      <c r="U529" s="216">
        <f t="shared" si="1170"/>
        <v>1</v>
      </c>
      <c r="V529" s="216">
        <f t="shared" si="1177"/>
        <v>524</v>
      </c>
      <c r="W529" s="16">
        <f t="shared" si="1184"/>
        <v>1.4356164383561645</v>
      </c>
      <c r="X529" s="16" t="e">
        <f>IF(Template!$F$7="Linear interpolation",LinInterp($I$5:$I$22,$G$5:$G$22,W529),CubicSpline($I$5:$I$22,$G$5:$G$22,W529))</f>
        <v>#VALUE!</v>
      </c>
      <c r="Y529" s="221" t="e">
        <f t="shared" si="1171"/>
        <v>#VALUE!</v>
      </c>
      <c r="Z529" s="221" t="e">
        <f>Y529/PRODUCT($AA$6:AA528)</f>
        <v>#VALUE!</v>
      </c>
      <c r="AA529" s="16" t="e">
        <f t="shared" si="1178"/>
        <v>#VALUE!</v>
      </c>
      <c r="AB529" s="10" t="e">
        <f t="shared" si="1179"/>
        <v>#VALUE!</v>
      </c>
      <c r="AC529" s="90">
        <f t="shared" si="1172"/>
        <v>529</v>
      </c>
      <c r="AD529" s="17">
        <f t="shared" si="1180"/>
        <v>46522</v>
      </c>
      <c r="AE529" s="16" t="e">
        <f t="shared" si="1173"/>
        <v>#VALUE!</v>
      </c>
      <c r="AF529" s="10">
        <f ca="1">IFERROR(AVERAGE(INDIRECT("AE"&amp;AC529-Template!$F$10+1):INDIRECT("AE"&amp;AC529)),0)</f>
        <v>0</v>
      </c>
      <c r="AG529" s="35"/>
      <c r="AH529" s="86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17">
        <f t="shared" ref="AZ529" si="1207">AZ528+1</f>
        <v>46545</v>
      </c>
      <c r="BA529" s="216">
        <f t="shared" si="1196"/>
        <v>1</v>
      </c>
      <c r="BB529" s="216">
        <f t="shared" ref="BB529" si="1208">BB528+1</f>
        <v>524</v>
      </c>
      <c r="BC529" s="16">
        <f t="shared" si="1198"/>
        <v>1.4356164383561645</v>
      </c>
      <c r="BD529" s="16">
        <f>IF(Template!$F$7="Linear interpolation",LinInterp($AO$5:$AO$18,$AM$5:$AM$18,BC529),CubicSpline($AO$5:$AO$18,$AM$5:$AM$18,BC529))</f>
        <v>14.809491039213965</v>
      </c>
      <c r="BE529" s="221">
        <f t="shared" si="1133"/>
        <v>1.2192846424871835</v>
      </c>
      <c r="BF529" s="221">
        <f>BE529/PRODUCT($BG$6:BG528)</f>
        <v>1.000334727448885</v>
      </c>
      <c r="BG529" s="16">
        <f t="shared" si="1199"/>
        <v>1.000334727448885</v>
      </c>
      <c r="BH529" s="10">
        <f t="shared" si="1200"/>
        <v>12.21755188430118</v>
      </c>
      <c r="BI529" s="90"/>
      <c r="BJ529" s="17">
        <f t="shared" si="1183"/>
        <v>46522</v>
      </c>
      <c r="BK529" s="16">
        <f t="shared" si="1176"/>
        <v>12.504317601887083</v>
      </c>
      <c r="BL529" s="10">
        <f ca="1">IFERROR(AVERAGE(INDIRECT("BK"&amp;AC529-Template!$F$10+1):INDIRECT("BK"&amp;AC529)),0)</f>
        <v>12.655895544300373</v>
      </c>
      <c r="BM529" s="35"/>
      <c r="BN529" s="86"/>
      <c r="BO529" s="35"/>
      <c r="BP529" s="35"/>
      <c r="BQ529" s="35"/>
      <c r="BR529" s="35"/>
      <c r="BS529" s="35"/>
      <c r="BT529" s="35"/>
      <c r="BU529" s="35"/>
      <c r="BV529" s="35"/>
      <c r="BW529" s="35"/>
      <c r="BX529" s="35"/>
      <c r="BY529" s="35"/>
      <c r="BZ529" s="35"/>
      <c r="CA529" s="35"/>
      <c r="CB529" s="35"/>
      <c r="CC529" s="35"/>
      <c r="CD529" s="35"/>
      <c r="CE529" s="35"/>
      <c r="CF529" s="35"/>
      <c r="CG529" s="35"/>
      <c r="CH529" s="35"/>
    </row>
    <row r="530" spans="1:86" ht="15.6" x14ac:dyDescent="0.3">
      <c r="A530" s="35"/>
      <c r="B530" s="86"/>
      <c r="C530" s="35"/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17">
        <f t="shared" si="1177"/>
        <v>46546</v>
      </c>
      <c r="U530" s="216">
        <f t="shared" si="1170"/>
        <v>2</v>
      </c>
      <c r="V530" s="216">
        <f t="shared" si="1177"/>
        <v>525</v>
      </c>
      <c r="W530" s="16">
        <f t="shared" si="1184"/>
        <v>1.4383561643835616</v>
      </c>
      <c r="X530" s="16" t="e">
        <f>IF(Template!$F$7="Linear interpolation",LinInterp($I$5:$I$22,$G$5:$G$22,W530),CubicSpline($I$5:$I$22,$G$5:$G$22,W530))</f>
        <v>#VALUE!</v>
      </c>
      <c r="Y530" s="221" t="e">
        <f t="shared" si="1171"/>
        <v>#VALUE!</v>
      </c>
      <c r="Z530" s="221" t="e">
        <f>Y530/PRODUCT($AA$6:AA529)</f>
        <v>#VALUE!</v>
      </c>
      <c r="AA530" s="16" t="e">
        <f t="shared" si="1178"/>
        <v>#VALUE!</v>
      </c>
      <c r="AB530" s="10" t="e">
        <f t="shared" si="1179"/>
        <v>#VALUE!</v>
      </c>
      <c r="AC530" s="90">
        <f t="shared" si="1172"/>
        <v>530</v>
      </c>
      <c r="AD530" s="17">
        <f t="shared" si="1180"/>
        <v>46523</v>
      </c>
      <c r="AE530" s="16" t="e">
        <f t="shared" si="1173"/>
        <v>#VALUE!</v>
      </c>
      <c r="AF530" s="10">
        <f ca="1">IFERROR(AVERAGE(INDIRECT("AE"&amp;AC530-Template!$F$10+1):INDIRECT("AE"&amp;AC530)),0)</f>
        <v>0</v>
      </c>
      <c r="AG530" s="35"/>
      <c r="AH530" s="86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17">
        <f t="shared" ref="AZ530" si="1209">AZ529+1</f>
        <v>46546</v>
      </c>
      <c r="BA530" s="216">
        <f t="shared" si="1196"/>
        <v>2</v>
      </c>
      <c r="BB530" s="216">
        <f t="shared" ref="BB530" si="1210">BB529+1</f>
        <v>525</v>
      </c>
      <c r="BC530" s="16">
        <f t="shared" si="1198"/>
        <v>1.4383561643835616</v>
      </c>
      <c r="BD530" s="16">
        <f>IF(Template!$F$7="Linear interpolation",LinInterp($AO$5:$AO$18,$AM$5:$AM$18,BC530),CubicSpline($AO$5:$AO$18,$AM$5:$AM$18,BC530))</f>
        <v>14.806048751910723</v>
      </c>
      <c r="BE530" s="221">
        <f t="shared" si="1133"/>
        <v>1.2196934648853783</v>
      </c>
      <c r="BF530" s="221">
        <f>BE530/PRODUCT($BG$6:BG529)</f>
        <v>1.0003352969306338</v>
      </c>
      <c r="BG530" s="16">
        <f t="shared" si="1199"/>
        <v>1.0003352969306338</v>
      </c>
      <c r="BH530" s="10">
        <f t="shared" si="1200"/>
        <v>12.238337968134893</v>
      </c>
      <c r="BI530" s="90"/>
      <c r="BJ530" s="17">
        <f t="shared" si="1183"/>
        <v>46523</v>
      </c>
      <c r="BK530" s="16">
        <f t="shared" si="1176"/>
        <v>12.504317601887083</v>
      </c>
      <c r="BL530" s="10">
        <f ca="1">IFERROR(AVERAGE(INDIRECT("BK"&amp;AC530-Template!$F$10+1):INDIRECT("BK"&amp;AC530)),0)</f>
        <v>12.645365370180736</v>
      </c>
      <c r="BM530" s="35"/>
      <c r="BN530" s="86"/>
      <c r="BO530" s="35"/>
      <c r="BP530" s="35"/>
      <c r="BQ530" s="35"/>
      <c r="BR530" s="35"/>
      <c r="BS530" s="35"/>
      <c r="BT530" s="35"/>
      <c r="BU530" s="35"/>
      <c r="BV530" s="35"/>
      <c r="BW530" s="35"/>
      <c r="BX530" s="35"/>
      <c r="BY530" s="35"/>
      <c r="BZ530" s="35"/>
      <c r="CA530" s="35"/>
      <c r="CB530" s="35"/>
      <c r="CC530" s="35"/>
      <c r="CD530" s="35"/>
      <c r="CE530" s="35"/>
      <c r="CF530" s="35"/>
      <c r="CG530" s="35"/>
      <c r="CH530" s="35"/>
    </row>
    <row r="531" spans="1:86" ht="15.6" x14ac:dyDescent="0.3">
      <c r="A531" s="35"/>
      <c r="B531" s="86"/>
      <c r="C531" s="35"/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17">
        <f t="shared" si="1177"/>
        <v>46547</v>
      </c>
      <c r="U531" s="216">
        <f t="shared" si="1170"/>
        <v>3</v>
      </c>
      <c r="V531" s="216">
        <f t="shared" si="1177"/>
        <v>526</v>
      </c>
      <c r="W531" s="16">
        <f t="shared" si="1184"/>
        <v>1.441095890410959</v>
      </c>
      <c r="X531" s="16" t="e">
        <f>IF(Template!$F$7="Linear interpolation",LinInterp($I$5:$I$22,$G$5:$G$22,W531),CubicSpline($I$5:$I$22,$G$5:$G$22,W531))</f>
        <v>#VALUE!</v>
      </c>
      <c r="Y531" s="221" t="e">
        <f t="shared" si="1171"/>
        <v>#VALUE!</v>
      </c>
      <c r="Z531" s="221" t="e">
        <f>Y531/PRODUCT($AA$6:AA530)</f>
        <v>#VALUE!</v>
      </c>
      <c r="AA531" s="16" t="e">
        <f t="shared" si="1178"/>
        <v>#VALUE!</v>
      </c>
      <c r="AB531" s="10" t="e">
        <f t="shared" si="1179"/>
        <v>#VALUE!</v>
      </c>
      <c r="AC531" s="90">
        <f t="shared" si="1172"/>
        <v>531</v>
      </c>
      <c r="AD531" s="17">
        <f t="shared" si="1180"/>
        <v>46524</v>
      </c>
      <c r="AE531" s="16" t="e">
        <f t="shared" si="1173"/>
        <v>#VALUE!</v>
      </c>
      <c r="AF531" s="10">
        <f ca="1">IFERROR(AVERAGE(INDIRECT("AE"&amp;AC531-Template!$F$10+1):INDIRECT("AE"&amp;AC531)),0)</f>
        <v>0</v>
      </c>
      <c r="AG531" s="35"/>
      <c r="AH531" s="86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17">
        <f t="shared" ref="AZ531" si="1211">AZ530+1</f>
        <v>46547</v>
      </c>
      <c r="BA531" s="216">
        <f t="shared" si="1196"/>
        <v>3</v>
      </c>
      <c r="BB531" s="216">
        <f t="shared" ref="BB531" si="1212">BB530+1</f>
        <v>526</v>
      </c>
      <c r="BC531" s="16">
        <f t="shared" si="1198"/>
        <v>1.441095890410959</v>
      </c>
      <c r="BD531" s="16">
        <f>IF(Template!$F$7="Linear interpolation",LinInterp($AO$5:$AO$18,$AM$5:$AM$18,BC531),CubicSpline($AO$5:$AO$18,$AM$5:$AM$18,BC531))</f>
        <v>14.802597369439768</v>
      </c>
      <c r="BE531" s="221">
        <f t="shared" si="1133"/>
        <v>1.220102083029277</v>
      </c>
      <c r="BF531" s="221">
        <f>BE531/PRODUCT($BG$6:BG530)</f>
        <v>1.000335017080654</v>
      </c>
      <c r="BG531" s="16">
        <f t="shared" si="1199"/>
        <v>1.000335017080654</v>
      </c>
      <c r="BH531" s="10">
        <f t="shared" si="1200"/>
        <v>12.228123443870142</v>
      </c>
      <c r="BI531" s="90"/>
      <c r="BJ531" s="17">
        <f t="shared" si="1183"/>
        <v>46524</v>
      </c>
      <c r="BK531" s="16">
        <f t="shared" si="1176"/>
        <v>12.438512165475867</v>
      </c>
      <c r="BL531" s="10">
        <f ca="1">IFERROR(AVERAGE(INDIRECT("BK"&amp;AC531-Template!$F$10+1):INDIRECT("BK"&amp;AC531)),0)</f>
        <v>12.632641681514055</v>
      </c>
      <c r="BM531" s="35"/>
      <c r="BN531" s="86"/>
      <c r="BO531" s="35"/>
      <c r="BP531" s="35"/>
      <c r="BQ531" s="35"/>
      <c r="BR531" s="35"/>
      <c r="BS531" s="35"/>
      <c r="BT531" s="35"/>
      <c r="BU531" s="35"/>
      <c r="BV531" s="35"/>
      <c r="BW531" s="35"/>
      <c r="BX531" s="35"/>
      <c r="BY531" s="35"/>
      <c r="BZ531" s="35"/>
      <c r="CA531" s="35"/>
      <c r="CB531" s="35"/>
      <c r="CC531" s="35"/>
      <c r="CD531" s="35"/>
      <c r="CE531" s="35"/>
      <c r="CF531" s="35"/>
      <c r="CG531" s="35"/>
      <c r="CH531" s="35"/>
    </row>
    <row r="532" spans="1:86" ht="15.6" x14ac:dyDescent="0.3">
      <c r="A532" s="35"/>
      <c r="B532" s="86"/>
      <c r="C532" s="35"/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17">
        <f t="shared" si="1177"/>
        <v>46548</v>
      </c>
      <c r="U532" s="216">
        <f t="shared" si="1170"/>
        <v>4</v>
      </c>
      <c r="V532" s="216">
        <f t="shared" si="1177"/>
        <v>527</v>
      </c>
      <c r="W532" s="16">
        <f t="shared" si="1184"/>
        <v>1.4438356164383561</v>
      </c>
      <c r="X532" s="16" t="e">
        <f>IF(Template!$F$7="Linear interpolation",LinInterp($I$5:$I$22,$G$5:$G$22,W532),CubicSpline($I$5:$I$22,$G$5:$G$22,W532))</f>
        <v>#VALUE!</v>
      </c>
      <c r="Y532" s="221" t="e">
        <f t="shared" si="1171"/>
        <v>#VALUE!</v>
      </c>
      <c r="Z532" s="221" t="e">
        <f>Y532/PRODUCT($AA$6:AA531)</f>
        <v>#VALUE!</v>
      </c>
      <c r="AA532" s="16" t="e">
        <f t="shared" si="1178"/>
        <v>#VALUE!</v>
      </c>
      <c r="AB532" s="10" t="e">
        <f t="shared" si="1179"/>
        <v>#VALUE!</v>
      </c>
      <c r="AC532" s="90">
        <f t="shared" si="1172"/>
        <v>532</v>
      </c>
      <c r="AD532" s="17">
        <f t="shared" si="1180"/>
        <v>46525</v>
      </c>
      <c r="AE532" s="16" t="e">
        <f t="shared" si="1173"/>
        <v>#VALUE!</v>
      </c>
      <c r="AF532" s="10">
        <f ca="1">IFERROR(AVERAGE(INDIRECT("AE"&amp;AC532-Template!$F$10+1):INDIRECT("AE"&amp;AC532)),0)</f>
        <v>0</v>
      </c>
      <c r="AG532" s="35"/>
      <c r="AH532" s="86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17">
        <f t="shared" ref="AZ532" si="1213">AZ531+1</f>
        <v>46548</v>
      </c>
      <c r="BA532" s="216">
        <f t="shared" si="1196"/>
        <v>4</v>
      </c>
      <c r="BB532" s="216">
        <f t="shared" ref="BB532" si="1214">BB531+1</f>
        <v>527</v>
      </c>
      <c r="BC532" s="16">
        <f t="shared" si="1198"/>
        <v>1.4438356164383561</v>
      </c>
      <c r="BD532" s="16">
        <f>IF(Template!$F$7="Linear interpolation",LinInterp($AO$5:$AO$18,$AM$5:$AM$18,BC532),CubicSpline($AO$5:$AO$18,$AM$5:$AM$18,BC532))</f>
        <v>14.799137025289014</v>
      </c>
      <c r="BE532" s="221">
        <f t="shared" si="1133"/>
        <v>1.2205104978544308</v>
      </c>
      <c r="BF532" s="221">
        <f>BE532/PRODUCT($BG$6:BG531)</f>
        <v>1.0003347382410328</v>
      </c>
      <c r="BG532" s="16">
        <f t="shared" si="1199"/>
        <v>1.0003347382410328</v>
      </c>
      <c r="BH532" s="10">
        <f t="shared" si="1200"/>
        <v>12.217945797697416</v>
      </c>
      <c r="BI532" s="90"/>
      <c r="BJ532" s="17">
        <f t="shared" si="1183"/>
        <v>46525</v>
      </c>
      <c r="BK532" s="16">
        <f t="shared" si="1176"/>
        <v>12.460532823358017</v>
      </c>
      <c r="BL532" s="10">
        <f ca="1">IFERROR(AVERAGE(INDIRECT("BK"&amp;AC532-Template!$F$10+1):INDIRECT("BK"&amp;AC532)),0)</f>
        <v>12.620652014776777</v>
      </c>
      <c r="BM532" s="35"/>
      <c r="BN532" s="86"/>
      <c r="BO532" s="35"/>
      <c r="BP532" s="35"/>
      <c r="BQ532" s="35"/>
      <c r="BR532" s="35"/>
      <c r="BS532" s="35"/>
      <c r="BT532" s="35"/>
      <c r="BU532" s="35"/>
      <c r="BV532" s="35"/>
      <c r="BW532" s="35"/>
      <c r="BX532" s="35"/>
      <c r="BY532" s="35"/>
      <c r="BZ532" s="35"/>
      <c r="CA532" s="35"/>
      <c r="CB532" s="35"/>
      <c r="CC532" s="35"/>
      <c r="CD532" s="35"/>
      <c r="CE532" s="35"/>
      <c r="CF532" s="35"/>
      <c r="CG532" s="35"/>
      <c r="CH532" s="35"/>
    </row>
    <row r="533" spans="1:86" ht="15.6" x14ac:dyDescent="0.3">
      <c r="A533" s="35"/>
      <c r="B533" s="86"/>
      <c r="C533" s="35"/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17">
        <f t="shared" si="1177"/>
        <v>46549</v>
      </c>
      <c r="U533" s="216">
        <f t="shared" si="1170"/>
        <v>5</v>
      </c>
      <c r="V533" s="216">
        <f t="shared" si="1177"/>
        <v>528</v>
      </c>
      <c r="W533" s="16">
        <f t="shared" si="1184"/>
        <v>1.4465753424657535</v>
      </c>
      <c r="X533" s="16" t="e">
        <f>IF(Template!$F$7="Linear interpolation",LinInterp($I$5:$I$22,$G$5:$G$22,W533),CubicSpline($I$5:$I$22,$G$5:$G$22,W533))</f>
        <v>#VALUE!</v>
      </c>
      <c r="Y533" s="221" t="e">
        <f t="shared" si="1171"/>
        <v>#VALUE!</v>
      </c>
      <c r="Z533" s="221" t="e">
        <f>Y533/PRODUCT($AA$6:AA532)</f>
        <v>#VALUE!</v>
      </c>
      <c r="AA533" s="16" t="e">
        <f t="shared" si="1178"/>
        <v>#VALUE!</v>
      </c>
      <c r="AB533" s="10" t="e">
        <f t="shared" si="1179"/>
        <v>#VALUE!</v>
      </c>
      <c r="AC533" s="90">
        <f t="shared" si="1172"/>
        <v>533</v>
      </c>
      <c r="AD533" s="17">
        <f t="shared" si="1180"/>
        <v>46526</v>
      </c>
      <c r="AE533" s="16" t="e">
        <f t="shared" si="1173"/>
        <v>#VALUE!</v>
      </c>
      <c r="AF533" s="10">
        <f ca="1">IFERROR(AVERAGE(INDIRECT("AE"&amp;AC533-Template!$F$10+1):INDIRECT("AE"&amp;AC533)),0)</f>
        <v>0</v>
      </c>
      <c r="AG533" s="35"/>
      <c r="AH533" s="86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17">
        <f t="shared" ref="AZ533" si="1215">AZ532+1</f>
        <v>46549</v>
      </c>
      <c r="BA533" s="216">
        <f t="shared" si="1196"/>
        <v>5</v>
      </c>
      <c r="BB533" s="216">
        <f t="shared" ref="BB533" si="1216">BB532+1</f>
        <v>528</v>
      </c>
      <c r="BC533" s="16">
        <f t="shared" si="1198"/>
        <v>1.4465753424657535</v>
      </c>
      <c r="BD533" s="16">
        <f>IF(Template!$F$7="Linear interpolation",LinInterp($AO$5:$AO$18,$AM$5:$AM$18,BC533),CubicSpline($AO$5:$AO$18,$AM$5:$AM$18,BC533))</f>
        <v>14.795667852946368</v>
      </c>
      <c r="BE533" s="221">
        <f t="shared" si="1133"/>
        <v>1.2209187103137866</v>
      </c>
      <c r="BF533" s="221">
        <f>BE533/PRODUCT($BG$6:BG532)</f>
        <v>1.000334460424612</v>
      </c>
      <c r="BG533" s="16">
        <f t="shared" si="1199"/>
        <v>1.000334460424612</v>
      </c>
      <c r="BH533" s="10">
        <f t="shared" si="1200"/>
        <v>12.207805498339773</v>
      </c>
      <c r="BI533" s="90"/>
      <c r="BJ533" s="17">
        <f t="shared" si="1183"/>
        <v>46526</v>
      </c>
      <c r="BK533" s="16">
        <f t="shared" si="1176"/>
        <v>12.449651946549345</v>
      </c>
      <c r="BL533" s="10">
        <f ca="1">IFERROR(AVERAGE(INDIRECT("BK"&amp;AC533-Template!$F$10+1):INDIRECT("BK"&amp;AC533)),0)</f>
        <v>12.610598239729358</v>
      </c>
      <c r="BM533" s="35"/>
      <c r="BN533" s="86"/>
      <c r="BO533" s="35"/>
      <c r="BP533" s="35"/>
      <c r="BQ533" s="35"/>
      <c r="BR533" s="35"/>
      <c r="BS533" s="35"/>
      <c r="BT533" s="35"/>
      <c r="BU533" s="35"/>
      <c r="BV533" s="35"/>
      <c r="BW533" s="35"/>
      <c r="BX533" s="35"/>
      <c r="BY533" s="35"/>
      <c r="BZ533" s="35"/>
      <c r="CA533" s="35"/>
      <c r="CB533" s="35"/>
      <c r="CC533" s="35"/>
      <c r="CD533" s="35"/>
      <c r="CE533" s="35"/>
      <c r="CF533" s="35"/>
      <c r="CG533" s="35"/>
      <c r="CH533" s="35"/>
    </row>
    <row r="534" spans="1:86" ht="15.6" x14ac:dyDescent="0.3">
      <c r="A534" s="35"/>
      <c r="B534" s="86"/>
      <c r="C534" s="35"/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17">
        <f t="shared" si="1177"/>
        <v>46550</v>
      </c>
      <c r="U534" s="216">
        <f t="shared" si="1170"/>
        <v>6</v>
      </c>
      <c r="V534" s="216">
        <f t="shared" si="1177"/>
        <v>529</v>
      </c>
      <c r="W534" s="16">
        <f t="shared" si="1184"/>
        <v>1.4493150684931506</v>
      </c>
      <c r="X534" s="16" t="e">
        <f>IF(Template!$F$7="Linear interpolation",LinInterp($I$5:$I$22,$G$5:$G$22,W534),CubicSpline($I$5:$I$22,$G$5:$G$22,W534))</f>
        <v>#VALUE!</v>
      </c>
      <c r="Y534" s="221" t="e">
        <f t="shared" si="1171"/>
        <v>#VALUE!</v>
      </c>
      <c r="Z534" s="221" t="e">
        <f>Y534/PRODUCT($AA$6:AA533)</f>
        <v>#VALUE!</v>
      </c>
      <c r="AA534" s="16" t="e">
        <f t="shared" si="1178"/>
        <v>#VALUE!</v>
      </c>
      <c r="AB534" s="10" t="e">
        <f t="shared" si="1179"/>
        <v>#VALUE!</v>
      </c>
      <c r="AC534" s="90">
        <f t="shared" si="1172"/>
        <v>534</v>
      </c>
      <c r="AD534" s="17">
        <f t="shared" si="1180"/>
        <v>46527</v>
      </c>
      <c r="AE534" s="16" t="e">
        <f t="shared" si="1173"/>
        <v>#VALUE!</v>
      </c>
      <c r="AF534" s="10">
        <f ca="1">IFERROR(AVERAGE(INDIRECT("AE"&amp;AC534-Template!$F$10+1):INDIRECT("AE"&amp;AC534)),0)</f>
        <v>0</v>
      </c>
      <c r="AG534" s="35"/>
      <c r="AH534" s="86"/>
      <c r="AI534" s="35"/>
      <c r="AJ534" s="35"/>
      <c r="AK534" s="35"/>
      <c r="AL534" s="35"/>
      <c r="AM534" s="35"/>
      <c r="AN534" s="35"/>
      <c r="AO534" s="35"/>
      <c r="AP534" s="35"/>
      <c r="AQ534" s="35"/>
      <c r="AR534" s="35"/>
      <c r="AS534" s="35"/>
      <c r="AT534" s="35"/>
      <c r="AU534" s="35"/>
      <c r="AV534" s="35"/>
      <c r="AW534" s="35"/>
      <c r="AX534" s="35"/>
      <c r="AY534" s="35"/>
      <c r="AZ534" s="17">
        <f t="shared" ref="AZ534" si="1217">AZ533+1</f>
        <v>46550</v>
      </c>
      <c r="BA534" s="216">
        <f t="shared" si="1196"/>
        <v>6</v>
      </c>
      <c r="BB534" s="216">
        <f t="shared" ref="BB534" si="1218">BB533+1</f>
        <v>529</v>
      </c>
      <c r="BC534" s="16">
        <f t="shared" si="1198"/>
        <v>1.4493150684931506</v>
      </c>
      <c r="BD534" s="16">
        <f>IF(Template!$F$7="Linear interpolation",LinInterp($AO$5:$AO$18,$AM$5:$AM$18,BC534),CubicSpline($AO$5:$AO$18,$AM$5:$AM$18,BC534))</f>
        <v>14.792189985899741</v>
      </c>
      <c r="BE534" s="221">
        <f t="shared" si="1133"/>
        <v>1.2213267213777166</v>
      </c>
      <c r="BF534" s="221">
        <f>BE534/PRODUCT($BG$6:BG533)</f>
        <v>1.0003341836442372</v>
      </c>
      <c r="BG534" s="16">
        <f t="shared" si="1199"/>
        <v>1.000334460424612</v>
      </c>
      <c r="BH534" s="10">
        <f t="shared" si="1200"/>
        <v>12.207805498339773</v>
      </c>
      <c r="BI534" s="90"/>
      <c r="BJ534" s="17">
        <f t="shared" si="1183"/>
        <v>46527</v>
      </c>
      <c r="BK534" s="16">
        <f t="shared" si="1176"/>
        <v>12.438798129359441</v>
      </c>
      <c r="BL534" s="10">
        <f ca="1">IFERROR(AVERAGE(INDIRECT("BK"&amp;AC534-Template!$F$10+1):INDIRECT("BK"&amp;AC534)),0)</f>
        <v>12.599415069875681</v>
      </c>
      <c r="BM534" s="35"/>
      <c r="BN534" s="86"/>
      <c r="BO534" s="35"/>
      <c r="BP534" s="35"/>
      <c r="BQ534" s="35"/>
      <c r="BR534" s="35"/>
      <c r="BS534" s="35"/>
      <c r="BT534" s="35"/>
      <c r="BU534" s="35"/>
      <c r="BV534" s="35"/>
      <c r="BW534" s="35"/>
      <c r="BX534" s="35"/>
      <c r="BY534" s="35"/>
      <c r="BZ534" s="35"/>
      <c r="CA534" s="35"/>
      <c r="CB534" s="35"/>
      <c r="CC534" s="35"/>
      <c r="CD534" s="35"/>
      <c r="CE534" s="35"/>
      <c r="CF534" s="35"/>
      <c r="CG534" s="35"/>
      <c r="CH534" s="35"/>
    </row>
    <row r="535" spans="1:86" ht="15.6" x14ac:dyDescent="0.3">
      <c r="A535" s="35"/>
      <c r="B535" s="86"/>
      <c r="C535" s="35"/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17">
        <f t="shared" si="1177"/>
        <v>46551</v>
      </c>
      <c r="U535" s="216">
        <f t="shared" si="1170"/>
        <v>7</v>
      </c>
      <c r="V535" s="216">
        <f t="shared" si="1177"/>
        <v>530</v>
      </c>
      <c r="W535" s="16">
        <f t="shared" si="1184"/>
        <v>1.452054794520548</v>
      </c>
      <c r="X535" s="16" t="e">
        <f>IF(Template!$F$7="Linear interpolation",LinInterp($I$5:$I$22,$G$5:$G$22,W535),CubicSpline($I$5:$I$22,$G$5:$G$22,W535))</f>
        <v>#VALUE!</v>
      </c>
      <c r="Y535" s="221" t="e">
        <f t="shared" si="1171"/>
        <v>#VALUE!</v>
      </c>
      <c r="Z535" s="221" t="e">
        <f>Y535/PRODUCT($AA$6:AA534)</f>
        <v>#VALUE!</v>
      </c>
      <c r="AA535" s="16" t="e">
        <f t="shared" si="1178"/>
        <v>#VALUE!</v>
      </c>
      <c r="AB535" s="10" t="e">
        <f t="shared" si="1179"/>
        <v>#VALUE!</v>
      </c>
      <c r="AC535" s="90">
        <f t="shared" si="1172"/>
        <v>535</v>
      </c>
      <c r="AD535" s="17">
        <f t="shared" si="1180"/>
        <v>46528</v>
      </c>
      <c r="AE535" s="16" t="e">
        <f t="shared" si="1173"/>
        <v>#VALUE!</v>
      </c>
      <c r="AF535" s="10">
        <f ca="1">IFERROR(AVERAGE(INDIRECT("AE"&amp;AC535-Template!$F$10+1):INDIRECT("AE"&amp;AC535)),0)</f>
        <v>0</v>
      </c>
      <c r="AG535" s="35"/>
      <c r="AH535" s="86"/>
      <c r="AI535" s="35"/>
      <c r="AJ535" s="35"/>
      <c r="AK535" s="35"/>
      <c r="AL535" s="35"/>
      <c r="AM535" s="35"/>
      <c r="AN535" s="35"/>
      <c r="AO535" s="35"/>
      <c r="AP535" s="35"/>
      <c r="AQ535" s="35"/>
      <c r="AR535" s="35"/>
      <c r="AS535" s="35"/>
      <c r="AT535" s="35"/>
      <c r="AU535" s="35"/>
      <c r="AV535" s="35"/>
      <c r="AW535" s="35"/>
      <c r="AX535" s="35"/>
      <c r="AY535" s="35"/>
      <c r="AZ535" s="17">
        <f t="shared" ref="AZ535" si="1219">AZ534+1</f>
        <v>46551</v>
      </c>
      <c r="BA535" s="216">
        <f t="shared" si="1196"/>
        <v>7</v>
      </c>
      <c r="BB535" s="216">
        <f t="shared" ref="BB535" si="1220">BB534+1</f>
        <v>530</v>
      </c>
      <c r="BC535" s="16">
        <f t="shared" si="1198"/>
        <v>1.452054794520548</v>
      </c>
      <c r="BD535" s="16">
        <f>IF(Template!$F$7="Linear interpolation",LinInterp($AO$5:$AO$18,$AM$5:$AM$18,BC535),CubicSpline($AO$5:$AO$18,$AM$5:$AM$18,BC535))</f>
        <v>14.788703557637044</v>
      </c>
      <c r="BE535" s="221">
        <f t="shared" si="1133"/>
        <v>1.2217345320340467</v>
      </c>
      <c r="BF535" s="221">
        <f>BE535/PRODUCT($BG$6:BG534)</f>
        <v>1.0003336311325353</v>
      </c>
      <c r="BG535" s="16">
        <f t="shared" si="1199"/>
        <v>1.000334460424612</v>
      </c>
      <c r="BH535" s="10">
        <f t="shared" si="1200"/>
        <v>12.207805498339773</v>
      </c>
      <c r="BI535" s="90"/>
      <c r="BJ535" s="17">
        <f t="shared" si="1183"/>
        <v>46528</v>
      </c>
      <c r="BK535" s="16">
        <f t="shared" si="1176"/>
        <v>12.427971838266384</v>
      </c>
      <c r="BL535" s="10">
        <f ca="1">IFERROR(AVERAGE(INDIRECT("BK"&amp;AC535-Template!$F$10+1):INDIRECT("BK"&amp;AC535)),0)</f>
        <v>12.588252677285096</v>
      </c>
      <c r="BM535" s="35"/>
      <c r="BN535" s="86"/>
      <c r="BO535" s="35"/>
      <c r="BP535" s="35"/>
      <c r="BQ535" s="35"/>
      <c r="BR535" s="35"/>
      <c r="BS535" s="35"/>
      <c r="BT535" s="35"/>
      <c r="BU535" s="35"/>
      <c r="BV535" s="35"/>
      <c r="BW535" s="35"/>
      <c r="BX535" s="35"/>
      <c r="BY535" s="35"/>
      <c r="BZ535" s="35"/>
      <c r="CA535" s="35"/>
      <c r="CB535" s="35"/>
      <c r="CC535" s="35"/>
      <c r="CD535" s="35"/>
      <c r="CE535" s="35"/>
      <c r="CF535" s="35"/>
      <c r="CG535" s="35"/>
      <c r="CH535" s="35"/>
    </row>
    <row r="536" spans="1:86" ht="15.6" x14ac:dyDescent="0.3">
      <c r="A536" s="35"/>
      <c r="B536" s="86"/>
      <c r="C536" s="35"/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17">
        <f t="shared" si="1177"/>
        <v>46552</v>
      </c>
      <c r="U536" s="216">
        <f t="shared" si="1170"/>
        <v>1</v>
      </c>
      <c r="V536" s="216">
        <f t="shared" si="1177"/>
        <v>531</v>
      </c>
      <c r="W536" s="16">
        <f t="shared" si="1184"/>
        <v>1.4547945205479451</v>
      </c>
      <c r="X536" s="16" t="e">
        <f>IF(Template!$F$7="Linear interpolation",LinInterp($I$5:$I$22,$G$5:$G$22,W536),CubicSpline($I$5:$I$22,$G$5:$G$22,W536))</f>
        <v>#VALUE!</v>
      </c>
      <c r="Y536" s="221" t="e">
        <f t="shared" si="1171"/>
        <v>#VALUE!</v>
      </c>
      <c r="Z536" s="221" t="e">
        <f>Y536/PRODUCT($AA$6:AA535)</f>
        <v>#VALUE!</v>
      </c>
      <c r="AA536" s="16" t="e">
        <f t="shared" si="1178"/>
        <v>#VALUE!</v>
      </c>
      <c r="AB536" s="10" t="e">
        <f t="shared" si="1179"/>
        <v>#VALUE!</v>
      </c>
      <c r="AC536" s="90">
        <f t="shared" si="1172"/>
        <v>536</v>
      </c>
      <c r="AD536" s="17">
        <f t="shared" si="1180"/>
        <v>46529</v>
      </c>
      <c r="AE536" s="16" t="e">
        <f t="shared" si="1173"/>
        <v>#VALUE!</v>
      </c>
      <c r="AF536" s="10">
        <f ca="1">IFERROR(AVERAGE(INDIRECT("AE"&amp;AC536-Template!$F$10+1):INDIRECT("AE"&amp;AC536)),0)</f>
        <v>0</v>
      </c>
      <c r="AG536" s="35"/>
      <c r="AH536" s="86"/>
      <c r="AI536" s="35"/>
      <c r="AJ536" s="35"/>
      <c r="AK536" s="35"/>
      <c r="AL536" s="35"/>
      <c r="AM536" s="35"/>
      <c r="AN536" s="35"/>
      <c r="AO536" s="35"/>
      <c r="AP536" s="35"/>
      <c r="AQ536" s="35"/>
      <c r="AR536" s="35"/>
      <c r="AS536" s="35"/>
      <c r="AT536" s="35"/>
      <c r="AU536" s="35"/>
      <c r="AV536" s="35"/>
      <c r="AW536" s="35"/>
      <c r="AX536" s="35"/>
      <c r="AY536" s="35"/>
      <c r="AZ536" s="17">
        <f t="shared" ref="AZ536" si="1221">AZ535+1</f>
        <v>46552</v>
      </c>
      <c r="BA536" s="216">
        <f t="shared" si="1196"/>
        <v>1</v>
      </c>
      <c r="BB536" s="216">
        <f t="shared" ref="BB536" si="1222">BB535+1</f>
        <v>531</v>
      </c>
      <c r="BC536" s="16">
        <f t="shared" si="1198"/>
        <v>1.4547945205479451</v>
      </c>
      <c r="BD536" s="16">
        <f>IF(Template!$F$7="Linear interpolation",LinInterp($AO$5:$AO$18,$AM$5:$AM$18,BC536),CubicSpline($AO$5:$AO$18,$AM$5:$AM$18,BC536))</f>
        <v>14.785208701646189</v>
      </c>
      <c r="BE536" s="221">
        <f t="shared" si="1133"/>
        <v>1.2221421432880821</v>
      </c>
      <c r="BF536" s="221">
        <f>BE536/PRODUCT($BG$6:BG535)</f>
        <v>1.0003328039516319</v>
      </c>
      <c r="BG536" s="16">
        <f t="shared" si="1199"/>
        <v>1.0003328039516319</v>
      </c>
      <c r="BH536" s="10">
        <f t="shared" si="1200"/>
        <v>12.147344234565537</v>
      </c>
      <c r="BI536" s="90"/>
      <c r="BJ536" s="17">
        <f t="shared" si="1183"/>
        <v>46529</v>
      </c>
      <c r="BK536" s="16">
        <f t="shared" si="1176"/>
        <v>12.427971838266384</v>
      </c>
      <c r="BL536" s="10">
        <f ca="1">IFERROR(AVERAGE(INDIRECT("BK"&amp;AC536-Template!$F$10+1):INDIRECT("BK"&amp;AC536)),0)</f>
        <v>12.577471470228099</v>
      </c>
      <c r="BM536" s="35"/>
      <c r="BN536" s="86"/>
      <c r="BO536" s="35"/>
      <c r="BP536" s="35"/>
      <c r="BQ536" s="35"/>
      <c r="BR536" s="35"/>
      <c r="BS536" s="35"/>
      <c r="BT536" s="35"/>
      <c r="BU536" s="35"/>
      <c r="BV536" s="35"/>
      <c r="BW536" s="35"/>
      <c r="BX536" s="35"/>
      <c r="BY536" s="35"/>
      <c r="BZ536" s="35"/>
      <c r="CA536" s="35"/>
      <c r="CB536" s="35"/>
      <c r="CC536" s="35"/>
      <c r="CD536" s="35"/>
      <c r="CE536" s="35"/>
      <c r="CF536" s="35"/>
      <c r="CG536" s="35"/>
      <c r="CH536" s="35"/>
    </row>
    <row r="537" spans="1:86" ht="15.6" x14ac:dyDescent="0.3">
      <c r="A537" s="35"/>
      <c r="B537" s="86"/>
      <c r="C537" s="35"/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17">
        <f t="shared" si="1177"/>
        <v>46553</v>
      </c>
      <c r="U537" s="216">
        <f t="shared" si="1170"/>
        <v>2</v>
      </c>
      <c r="V537" s="216">
        <f t="shared" si="1177"/>
        <v>532</v>
      </c>
      <c r="W537" s="16">
        <f t="shared" si="1184"/>
        <v>1.4575342465753425</v>
      </c>
      <c r="X537" s="16" t="e">
        <f>IF(Template!$F$7="Linear interpolation",LinInterp($I$5:$I$22,$G$5:$G$22,W537),CubicSpline($I$5:$I$22,$G$5:$G$22,W537))</f>
        <v>#VALUE!</v>
      </c>
      <c r="Y537" s="221" t="e">
        <f t="shared" si="1171"/>
        <v>#VALUE!</v>
      </c>
      <c r="Z537" s="221" t="e">
        <f>Y537/PRODUCT($AA$6:AA536)</f>
        <v>#VALUE!</v>
      </c>
      <c r="AA537" s="16" t="e">
        <f t="shared" si="1178"/>
        <v>#VALUE!</v>
      </c>
      <c r="AB537" s="10" t="e">
        <f t="shared" si="1179"/>
        <v>#VALUE!</v>
      </c>
      <c r="AC537" s="90">
        <f t="shared" si="1172"/>
        <v>537</v>
      </c>
      <c r="AD537" s="17">
        <f t="shared" si="1180"/>
        <v>46530</v>
      </c>
      <c r="AE537" s="16" t="e">
        <f t="shared" si="1173"/>
        <v>#VALUE!</v>
      </c>
      <c r="AF537" s="10">
        <f ca="1">IFERROR(AVERAGE(INDIRECT("AE"&amp;AC537-Template!$F$10+1):INDIRECT("AE"&amp;AC537)),0)</f>
        <v>0</v>
      </c>
      <c r="AG537" s="35"/>
      <c r="AH537" s="86"/>
      <c r="AI537" s="35"/>
      <c r="AJ537" s="35"/>
      <c r="AK537" s="35"/>
      <c r="AL537" s="35"/>
      <c r="AM537" s="35"/>
      <c r="AN537" s="35"/>
      <c r="AO537" s="35"/>
      <c r="AP537" s="35"/>
      <c r="AQ537" s="35"/>
      <c r="AR537" s="35"/>
      <c r="AS537" s="35"/>
      <c r="AT537" s="35"/>
      <c r="AU537" s="35"/>
      <c r="AV537" s="35"/>
      <c r="AW537" s="35"/>
      <c r="AX537" s="35"/>
      <c r="AY537" s="35"/>
      <c r="AZ537" s="17">
        <f t="shared" ref="AZ537" si="1223">AZ536+1</f>
        <v>46553</v>
      </c>
      <c r="BA537" s="216">
        <f t="shared" si="1196"/>
        <v>2</v>
      </c>
      <c r="BB537" s="216">
        <f t="shared" ref="BB537" si="1224">BB536+1</f>
        <v>532</v>
      </c>
      <c r="BC537" s="16">
        <f t="shared" si="1198"/>
        <v>1.4575342465753425</v>
      </c>
      <c r="BD537" s="16">
        <f>IF(Template!$F$7="Linear interpolation",LinInterp($AO$5:$AO$18,$AM$5:$AM$18,BC537),CubicSpline($AO$5:$AO$18,$AM$5:$AM$18,BC537))</f>
        <v>14.781705551415085</v>
      </c>
      <c r="BE537" s="221">
        <f t="shared" si="1133"/>
        <v>1.2225495561626378</v>
      </c>
      <c r="BF537" s="221">
        <f>BE537/PRODUCT($BG$6:BG536)</f>
        <v>1.0003333596478881</v>
      </c>
      <c r="BG537" s="16">
        <f t="shared" si="1199"/>
        <v>1.0003333596478881</v>
      </c>
      <c r="BH537" s="10">
        <f t="shared" si="1200"/>
        <v>12.167627147913972</v>
      </c>
      <c r="BI537" s="90"/>
      <c r="BJ537" s="17">
        <f t="shared" si="1183"/>
        <v>46530</v>
      </c>
      <c r="BK537" s="16">
        <f t="shared" si="1176"/>
        <v>12.427971838266384</v>
      </c>
      <c r="BL537" s="10">
        <f ca="1">IFERROR(AVERAGE(INDIRECT("BK"&amp;AC537-Template!$F$10+1):INDIRECT("BK"&amp;AC537)),0)</f>
        <v>12.56707096515664</v>
      </c>
      <c r="BM537" s="35"/>
      <c r="BN537" s="86"/>
      <c r="BO537" s="35"/>
      <c r="BP537" s="35"/>
      <c r="BQ537" s="35"/>
      <c r="BR537" s="35"/>
      <c r="BS537" s="35"/>
      <c r="BT537" s="35"/>
      <c r="BU537" s="35"/>
      <c r="BV537" s="35"/>
      <c r="BW537" s="35"/>
      <c r="BX537" s="35"/>
      <c r="BY537" s="35"/>
      <c r="BZ537" s="35"/>
      <c r="CA537" s="35"/>
      <c r="CB537" s="35"/>
      <c r="CC537" s="35"/>
      <c r="CD537" s="35"/>
      <c r="CE537" s="35"/>
      <c r="CF537" s="35"/>
      <c r="CG537" s="35"/>
      <c r="CH537" s="35"/>
    </row>
    <row r="538" spans="1:86" ht="15.6" x14ac:dyDescent="0.3">
      <c r="A538" s="35"/>
      <c r="B538" s="86"/>
      <c r="C538" s="35"/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17">
        <f t="shared" si="1177"/>
        <v>46554</v>
      </c>
      <c r="U538" s="216">
        <f t="shared" si="1170"/>
        <v>3</v>
      </c>
      <c r="V538" s="216">
        <f t="shared" si="1177"/>
        <v>533</v>
      </c>
      <c r="W538" s="16">
        <f t="shared" si="1184"/>
        <v>1.4602739726027398</v>
      </c>
      <c r="X538" s="16" t="e">
        <f>IF(Template!$F$7="Linear interpolation",LinInterp($I$5:$I$22,$G$5:$G$22,W538),CubicSpline($I$5:$I$22,$G$5:$G$22,W538))</f>
        <v>#VALUE!</v>
      </c>
      <c r="Y538" s="221" t="e">
        <f t="shared" si="1171"/>
        <v>#VALUE!</v>
      </c>
      <c r="Z538" s="221" t="e">
        <f>Y538/PRODUCT($AA$6:AA537)</f>
        <v>#VALUE!</v>
      </c>
      <c r="AA538" s="16" t="e">
        <f t="shared" si="1178"/>
        <v>#VALUE!</v>
      </c>
      <c r="AB538" s="10" t="e">
        <f t="shared" si="1179"/>
        <v>#VALUE!</v>
      </c>
      <c r="AC538" s="90">
        <f t="shared" si="1172"/>
        <v>538</v>
      </c>
      <c r="AD538" s="17">
        <f t="shared" si="1180"/>
        <v>46531</v>
      </c>
      <c r="AE538" s="16" t="e">
        <f t="shared" si="1173"/>
        <v>#VALUE!</v>
      </c>
      <c r="AF538" s="10">
        <f ca="1">IFERROR(AVERAGE(INDIRECT("AE"&amp;AC538-Template!$F$10+1):INDIRECT("AE"&amp;AC538)),0)</f>
        <v>0</v>
      </c>
      <c r="AG538" s="35"/>
      <c r="AH538" s="86"/>
      <c r="AI538" s="35"/>
      <c r="AJ538" s="35"/>
      <c r="AK538" s="35"/>
      <c r="AL538" s="35"/>
      <c r="AM538" s="35"/>
      <c r="AN538" s="35"/>
      <c r="AO538" s="35"/>
      <c r="AP538" s="35"/>
      <c r="AQ538" s="35"/>
      <c r="AR538" s="35"/>
      <c r="AS538" s="35"/>
      <c r="AT538" s="35"/>
      <c r="AU538" s="35"/>
      <c r="AV538" s="35"/>
      <c r="AW538" s="35"/>
      <c r="AX538" s="35"/>
      <c r="AY538" s="35"/>
      <c r="AZ538" s="17">
        <f t="shared" ref="AZ538" si="1225">AZ537+1</f>
        <v>46554</v>
      </c>
      <c r="BA538" s="216">
        <f t="shared" si="1196"/>
        <v>3</v>
      </c>
      <c r="BB538" s="216">
        <f t="shared" ref="BB538" si="1226">BB537+1</f>
        <v>533</v>
      </c>
      <c r="BC538" s="16">
        <f t="shared" si="1198"/>
        <v>1.4602739726027398</v>
      </c>
      <c r="BD538" s="16">
        <f>IF(Template!$F$7="Linear interpolation",LinInterp($AO$5:$AO$18,$AM$5:$AM$18,BC538),CubicSpline($AO$5:$AO$18,$AM$5:$AM$18,BC538))</f>
        <v>14.778194240431642</v>
      </c>
      <c r="BE538" s="221">
        <f t="shared" si="1133"/>
        <v>1.2229567716980656</v>
      </c>
      <c r="BF538" s="221">
        <f>BE538/PRODUCT($BG$6:BG537)</f>
        <v>1.0003330871402105</v>
      </c>
      <c r="BG538" s="16">
        <f t="shared" si="1199"/>
        <v>1.0003330871402105</v>
      </c>
      <c r="BH538" s="10">
        <f t="shared" si="1200"/>
        <v>12.157680617683964</v>
      </c>
      <c r="BI538" s="90"/>
      <c r="BJ538" s="17">
        <f t="shared" si="1183"/>
        <v>46531</v>
      </c>
      <c r="BK538" s="16">
        <f t="shared" si="1176"/>
        <v>12.363296386610267</v>
      </c>
      <c r="BL538" s="10">
        <f ca="1">IFERROR(AVERAGE(INDIRECT("BK"&amp;AC538-Template!$F$10+1):INDIRECT("BK"&amp;AC538)),0)</f>
        <v>12.554514611696648</v>
      </c>
      <c r="BM538" s="35"/>
      <c r="BN538" s="86"/>
      <c r="BO538" s="35"/>
      <c r="BP538" s="35"/>
      <c r="BQ538" s="35"/>
      <c r="BR538" s="35"/>
      <c r="BS538" s="35"/>
      <c r="BT538" s="35"/>
      <c r="BU538" s="35"/>
      <c r="BV538" s="35"/>
      <c r="BW538" s="35"/>
      <c r="BX538" s="35"/>
      <c r="BY538" s="35"/>
      <c r="BZ538" s="35"/>
      <c r="CA538" s="35"/>
      <c r="CB538" s="35"/>
      <c r="CC538" s="35"/>
      <c r="CD538" s="35"/>
      <c r="CE538" s="35"/>
      <c r="CF538" s="35"/>
      <c r="CG538" s="35"/>
      <c r="CH538" s="35"/>
    </row>
    <row r="539" spans="1:86" ht="15.6" x14ac:dyDescent="0.3">
      <c r="A539" s="35"/>
      <c r="B539" s="86"/>
      <c r="C539" s="35"/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17">
        <f t="shared" si="1177"/>
        <v>46555</v>
      </c>
      <c r="U539" s="216">
        <f t="shared" si="1170"/>
        <v>4</v>
      </c>
      <c r="V539" s="216">
        <f t="shared" si="1177"/>
        <v>534</v>
      </c>
      <c r="W539" s="16">
        <f t="shared" si="1184"/>
        <v>1.463013698630137</v>
      </c>
      <c r="X539" s="16" t="e">
        <f>IF(Template!$F$7="Linear interpolation",LinInterp($I$5:$I$22,$G$5:$G$22,W539),CubicSpline($I$5:$I$22,$G$5:$G$22,W539))</f>
        <v>#VALUE!</v>
      </c>
      <c r="Y539" s="221" t="e">
        <f t="shared" si="1171"/>
        <v>#VALUE!</v>
      </c>
      <c r="Z539" s="221" t="e">
        <f>Y539/PRODUCT($AA$6:AA538)</f>
        <v>#VALUE!</v>
      </c>
      <c r="AA539" s="16" t="e">
        <f t="shared" si="1178"/>
        <v>#VALUE!</v>
      </c>
      <c r="AB539" s="10" t="e">
        <f t="shared" si="1179"/>
        <v>#VALUE!</v>
      </c>
      <c r="AC539" s="90">
        <f t="shared" si="1172"/>
        <v>539</v>
      </c>
      <c r="AD539" s="17">
        <f t="shared" si="1180"/>
        <v>46532</v>
      </c>
      <c r="AE539" s="16" t="e">
        <f t="shared" si="1173"/>
        <v>#VALUE!</v>
      </c>
      <c r="AF539" s="10">
        <f ca="1">IFERROR(AVERAGE(INDIRECT("AE"&amp;AC539-Template!$F$10+1):INDIRECT("AE"&amp;AC539)),0)</f>
        <v>0</v>
      </c>
      <c r="AG539" s="35"/>
      <c r="AH539" s="86"/>
      <c r="AI539" s="35"/>
      <c r="AJ539" s="35"/>
      <c r="AK539" s="35"/>
      <c r="AL539" s="35"/>
      <c r="AM539" s="35"/>
      <c r="AN539" s="35"/>
      <c r="AO539" s="35"/>
      <c r="AP539" s="35"/>
      <c r="AQ539" s="35"/>
      <c r="AR539" s="35"/>
      <c r="AS539" s="35"/>
      <c r="AT539" s="35"/>
      <c r="AU539" s="35"/>
      <c r="AV539" s="35"/>
      <c r="AW539" s="35"/>
      <c r="AX539" s="35"/>
      <c r="AY539" s="35"/>
      <c r="AZ539" s="17">
        <f t="shared" ref="AZ539" si="1227">AZ538+1</f>
        <v>46555</v>
      </c>
      <c r="BA539" s="216">
        <f t="shared" si="1196"/>
        <v>4</v>
      </c>
      <c r="BB539" s="216">
        <f t="shared" ref="BB539" si="1228">BB538+1</f>
        <v>534</v>
      </c>
      <c r="BC539" s="16">
        <f t="shared" si="1198"/>
        <v>1.463013698630137</v>
      </c>
      <c r="BD539" s="16">
        <f>IF(Template!$F$7="Linear interpolation",LinInterp($AO$5:$AO$18,$AM$5:$AM$18,BC539),CubicSpline($AO$5:$AO$18,$AM$5:$AM$18,BC539))</f>
        <v>14.774674902183769</v>
      </c>
      <c r="BE539" s="221">
        <f t="shared" si="1133"/>
        <v>1.2233637909522821</v>
      </c>
      <c r="BF539" s="221">
        <f>BE539/PRODUCT($BG$6:BG538)</f>
        <v>1.0003328157328499</v>
      </c>
      <c r="BG539" s="16">
        <f t="shared" si="1199"/>
        <v>1.0003328157328499</v>
      </c>
      <c r="BH539" s="10">
        <f t="shared" si="1200"/>
        <v>12.14777424902258</v>
      </c>
      <c r="BI539" s="90"/>
      <c r="BJ539" s="17">
        <f t="shared" si="1183"/>
        <v>46532</v>
      </c>
      <c r="BK539" s="16">
        <f t="shared" si="1176"/>
        <v>12.384951267609301</v>
      </c>
      <c r="BL539" s="10">
        <f ca="1">IFERROR(AVERAGE(INDIRECT("BK"&amp;AC539-Template!$F$10+1):INDIRECT("BK"&amp;AC539)),0)</f>
        <v>12.542680087603289</v>
      </c>
      <c r="BM539" s="35"/>
      <c r="BN539" s="86"/>
      <c r="BO539" s="35"/>
      <c r="BP539" s="35"/>
      <c r="BQ539" s="35"/>
      <c r="BR539" s="35"/>
      <c r="BS539" s="35"/>
      <c r="BT539" s="35"/>
      <c r="BU539" s="35"/>
      <c r="BV539" s="35"/>
      <c r="BW539" s="35"/>
      <c r="BX539" s="35"/>
      <c r="BY539" s="35"/>
      <c r="BZ539" s="35"/>
      <c r="CA539" s="35"/>
      <c r="CB539" s="35"/>
      <c r="CC539" s="35"/>
      <c r="CD539" s="35"/>
      <c r="CE539" s="35"/>
      <c r="CF539" s="35"/>
      <c r="CG539" s="35"/>
      <c r="CH539" s="35"/>
    </row>
    <row r="540" spans="1:86" ht="15.6" x14ac:dyDescent="0.3">
      <c r="A540" s="35"/>
      <c r="B540" s="86"/>
      <c r="C540" s="35"/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17">
        <f t="shared" si="1177"/>
        <v>46556</v>
      </c>
      <c r="U540" s="216">
        <f t="shared" si="1170"/>
        <v>5</v>
      </c>
      <c r="V540" s="216">
        <f t="shared" si="1177"/>
        <v>535</v>
      </c>
      <c r="W540" s="16">
        <f t="shared" si="1184"/>
        <v>1.4657534246575343</v>
      </c>
      <c r="X540" s="16" t="e">
        <f>IF(Template!$F$7="Linear interpolation",LinInterp($I$5:$I$22,$G$5:$G$22,W540),CubicSpline($I$5:$I$22,$G$5:$G$22,W540))</f>
        <v>#VALUE!</v>
      </c>
      <c r="Y540" s="221" t="e">
        <f t="shared" si="1171"/>
        <v>#VALUE!</v>
      </c>
      <c r="Z540" s="221" t="e">
        <f>Y540/PRODUCT($AA$6:AA539)</f>
        <v>#VALUE!</v>
      </c>
      <c r="AA540" s="16" t="e">
        <f t="shared" si="1178"/>
        <v>#VALUE!</v>
      </c>
      <c r="AB540" s="10" t="e">
        <f t="shared" si="1179"/>
        <v>#VALUE!</v>
      </c>
      <c r="AC540" s="90">
        <f t="shared" si="1172"/>
        <v>540</v>
      </c>
      <c r="AD540" s="17">
        <f t="shared" si="1180"/>
        <v>46533</v>
      </c>
      <c r="AE540" s="16" t="e">
        <f t="shared" si="1173"/>
        <v>#VALUE!</v>
      </c>
      <c r="AF540" s="10">
        <f ca="1">IFERROR(AVERAGE(INDIRECT("AE"&amp;AC540-Template!$F$10+1):INDIRECT("AE"&amp;AC540)),0)</f>
        <v>0</v>
      </c>
      <c r="AG540" s="35"/>
      <c r="AH540" s="86"/>
      <c r="AI540" s="35"/>
      <c r="AJ540" s="35"/>
      <c r="AK540" s="35"/>
      <c r="AL540" s="35"/>
      <c r="AM540" s="35"/>
      <c r="AN540" s="35"/>
      <c r="AO540" s="35"/>
      <c r="AP540" s="35"/>
      <c r="AQ540" s="35"/>
      <c r="AR540" s="35"/>
      <c r="AS540" s="35"/>
      <c r="AT540" s="35"/>
      <c r="AU540" s="35"/>
      <c r="AV540" s="35"/>
      <c r="AW540" s="35"/>
      <c r="AX540" s="35"/>
      <c r="AY540" s="35"/>
      <c r="AZ540" s="17">
        <f t="shared" ref="AZ540" si="1229">AZ539+1</f>
        <v>46556</v>
      </c>
      <c r="BA540" s="216">
        <f t="shared" si="1196"/>
        <v>5</v>
      </c>
      <c r="BB540" s="216">
        <f t="shared" ref="BB540" si="1230">BB539+1</f>
        <v>535</v>
      </c>
      <c r="BC540" s="16">
        <f t="shared" si="1198"/>
        <v>1.4657534246575343</v>
      </c>
      <c r="BD540" s="16">
        <f>IF(Template!$F$7="Linear interpolation",LinInterp($AO$5:$AO$18,$AM$5:$AM$18,BC540),CubicSpline($AO$5:$AO$18,$AM$5:$AM$18,BC540))</f>
        <v>14.77114767015938</v>
      </c>
      <c r="BE540" s="221">
        <f t="shared" si="1133"/>
        <v>1.2237706150007976</v>
      </c>
      <c r="BF540" s="221">
        <f>BE540/PRODUCT($BG$6:BG539)</f>
        <v>1.0003325454386702</v>
      </c>
      <c r="BG540" s="16">
        <f t="shared" si="1199"/>
        <v>1.0003325454386702</v>
      </c>
      <c r="BH540" s="10">
        <f t="shared" si="1200"/>
        <v>12.137908511463348</v>
      </c>
      <c r="BI540" s="90"/>
      <c r="BJ540" s="17">
        <f t="shared" si="1183"/>
        <v>46533</v>
      </c>
      <c r="BK540" s="16">
        <f t="shared" si="1176"/>
        <v>12.374269607526966</v>
      </c>
      <c r="BL540" s="10">
        <f ca="1">IFERROR(AVERAGE(INDIRECT("BK"&amp;AC540-Template!$F$10+1):INDIRECT("BK"&amp;AC540)),0)</f>
        <v>12.532768651515367</v>
      </c>
      <c r="BM540" s="35"/>
      <c r="BN540" s="86"/>
      <c r="BO540" s="35"/>
      <c r="BP540" s="35"/>
      <c r="BQ540" s="35"/>
      <c r="BR540" s="35"/>
      <c r="BS540" s="35"/>
      <c r="BT540" s="35"/>
      <c r="BU540" s="35"/>
      <c r="BV540" s="35"/>
      <c r="BW540" s="35"/>
      <c r="BX540" s="35"/>
      <c r="BY540" s="35"/>
      <c r="BZ540" s="35"/>
      <c r="CA540" s="35"/>
      <c r="CB540" s="35"/>
      <c r="CC540" s="35"/>
      <c r="CD540" s="35"/>
      <c r="CE540" s="35"/>
      <c r="CF540" s="35"/>
      <c r="CG540" s="35"/>
      <c r="CH540" s="35"/>
    </row>
    <row r="541" spans="1:86" ht="15.6" x14ac:dyDescent="0.3">
      <c r="A541" s="35"/>
      <c r="B541" s="86"/>
      <c r="C541" s="35"/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17">
        <f t="shared" si="1177"/>
        <v>46557</v>
      </c>
      <c r="U541" s="216">
        <f t="shared" si="1170"/>
        <v>6</v>
      </c>
      <c r="V541" s="216">
        <f t="shared" si="1177"/>
        <v>536</v>
      </c>
      <c r="W541" s="16">
        <f t="shared" si="1184"/>
        <v>1.4684931506849315</v>
      </c>
      <c r="X541" s="16" t="e">
        <f>IF(Template!$F$7="Linear interpolation",LinInterp($I$5:$I$22,$G$5:$G$22,W541),CubicSpline($I$5:$I$22,$G$5:$G$22,W541))</f>
        <v>#VALUE!</v>
      </c>
      <c r="Y541" s="221" t="e">
        <f t="shared" si="1171"/>
        <v>#VALUE!</v>
      </c>
      <c r="Z541" s="221" t="e">
        <f>Y541/PRODUCT($AA$6:AA540)</f>
        <v>#VALUE!</v>
      </c>
      <c r="AA541" s="16" t="e">
        <f t="shared" si="1178"/>
        <v>#VALUE!</v>
      </c>
      <c r="AB541" s="10" t="e">
        <f t="shared" si="1179"/>
        <v>#VALUE!</v>
      </c>
      <c r="AC541" s="90">
        <f t="shared" si="1172"/>
        <v>541</v>
      </c>
      <c r="AD541" s="17">
        <f t="shared" si="1180"/>
        <v>46534</v>
      </c>
      <c r="AE541" s="16" t="e">
        <f t="shared" si="1173"/>
        <v>#VALUE!</v>
      </c>
      <c r="AF541" s="10">
        <f ca="1">IFERROR(AVERAGE(INDIRECT("AE"&amp;AC541-Template!$F$10+1):INDIRECT("AE"&amp;AC541)),0)</f>
        <v>0</v>
      </c>
      <c r="AG541" s="35"/>
      <c r="AH541" s="86"/>
      <c r="AI541" s="35"/>
      <c r="AJ541" s="35"/>
      <c r="AK541" s="35"/>
      <c r="AL541" s="35"/>
      <c r="AM541" s="35"/>
      <c r="AN541" s="35"/>
      <c r="AO541" s="35"/>
      <c r="AP541" s="35"/>
      <c r="AQ541" s="35"/>
      <c r="AR541" s="35"/>
      <c r="AS541" s="35"/>
      <c r="AT541" s="35"/>
      <c r="AU541" s="35"/>
      <c r="AV541" s="35"/>
      <c r="AW541" s="35"/>
      <c r="AX541" s="35"/>
      <c r="AY541" s="35"/>
      <c r="AZ541" s="17">
        <f t="shared" ref="AZ541" si="1231">AZ540+1</f>
        <v>46557</v>
      </c>
      <c r="BA541" s="216">
        <f t="shared" si="1196"/>
        <v>6</v>
      </c>
      <c r="BB541" s="216">
        <f t="shared" ref="BB541" si="1232">BB540+1</f>
        <v>536</v>
      </c>
      <c r="BC541" s="16">
        <f t="shared" si="1198"/>
        <v>1.4684931506849315</v>
      </c>
      <c r="BD541" s="16">
        <f>IF(Template!$F$7="Linear interpolation",LinInterp($AO$5:$AO$18,$AM$5:$AM$18,BC541),CubicSpline($AO$5:$AO$18,$AM$5:$AM$18,BC541))</f>
        <v>14.767612677846381</v>
      </c>
      <c r="BE541" s="221">
        <f t="shared" si="1133"/>
        <v>1.2241772449367423</v>
      </c>
      <c r="BF541" s="221">
        <f>BE541/PRODUCT($BG$6:BG540)</f>
        <v>1.0003322762705364</v>
      </c>
      <c r="BG541" s="16">
        <f t="shared" si="1199"/>
        <v>1.0003325454386702</v>
      </c>
      <c r="BH541" s="10">
        <f t="shared" si="1200"/>
        <v>12.137908511463348</v>
      </c>
      <c r="BI541" s="90"/>
      <c r="BJ541" s="17">
        <f t="shared" si="1183"/>
        <v>46534</v>
      </c>
      <c r="BK541" s="16">
        <f t="shared" si="1176"/>
        <v>12.363618274541466</v>
      </c>
      <c r="BL541" s="10">
        <f ca="1">IFERROR(AVERAGE(INDIRECT("BK"&amp;AC541-Template!$F$10+1):INDIRECT("BK"&amp;AC541)),0)</f>
        <v>12.521740691037222</v>
      </c>
      <c r="BM541" s="35"/>
      <c r="BN541" s="86"/>
      <c r="BO541" s="35"/>
      <c r="BP541" s="35"/>
      <c r="BQ541" s="35"/>
      <c r="BR541" s="35"/>
      <c r="BS541" s="35"/>
      <c r="BT541" s="35"/>
      <c r="BU541" s="35"/>
      <c r="BV541" s="35"/>
      <c r="BW541" s="35"/>
      <c r="BX541" s="35"/>
      <c r="BY541" s="35"/>
      <c r="BZ541" s="35"/>
      <c r="CA541" s="35"/>
      <c r="CB541" s="35"/>
      <c r="CC541" s="35"/>
      <c r="CD541" s="35"/>
      <c r="CE541" s="35"/>
      <c r="CF541" s="35"/>
      <c r="CG541" s="35"/>
      <c r="CH541" s="35"/>
    </row>
    <row r="542" spans="1:86" ht="15.6" x14ac:dyDescent="0.3">
      <c r="A542" s="35"/>
      <c r="B542" s="86"/>
      <c r="C542" s="35"/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17">
        <f t="shared" si="1177"/>
        <v>46558</v>
      </c>
      <c r="U542" s="216">
        <f t="shared" si="1170"/>
        <v>7</v>
      </c>
      <c r="V542" s="216">
        <f t="shared" si="1177"/>
        <v>537</v>
      </c>
      <c r="W542" s="16">
        <f t="shared" si="1184"/>
        <v>1.4712328767123288</v>
      </c>
      <c r="X542" s="16" t="e">
        <f>IF(Template!$F$7="Linear interpolation",LinInterp($I$5:$I$22,$G$5:$G$22,W542),CubicSpline($I$5:$I$22,$G$5:$G$22,W542))</f>
        <v>#VALUE!</v>
      </c>
      <c r="Y542" s="221" t="e">
        <f t="shared" si="1171"/>
        <v>#VALUE!</v>
      </c>
      <c r="Z542" s="221" t="e">
        <f>Y542/PRODUCT($AA$6:AA541)</f>
        <v>#VALUE!</v>
      </c>
      <c r="AA542" s="16" t="e">
        <f t="shared" si="1178"/>
        <v>#VALUE!</v>
      </c>
      <c r="AB542" s="10" t="e">
        <f t="shared" si="1179"/>
        <v>#VALUE!</v>
      </c>
      <c r="AC542" s="90">
        <f t="shared" si="1172"/>
        <v>542</v>
      </c>
      <c r="AD542" s="17">
        <f t="shared" si="1180"/>
        <v>46535</v>
      </c>
      <c r="AE542" s="16" t="e">
        <f t="shared" si="1173"/>
        <v>#VALUE!</v>
      </c>
      <c r="AF542" s="10">
        <f ca="1">IFERROR(AVERAGE(INDIRECT("AE"&amp;AC542-Template!$F$10+1):INDIRECT("AE"&amp;AC542)),0)</f>
        <v>0</v>
      </c>
      <c r="AG542" s="35"/>
      <c r="AH542" s="86"/>
      <c r="AI542" s="35"/>
      <c r="AJ542" s="35"/>
      <c r="AK542" s="35"/>
      <c r="AL542" s="35"/>
      <c r="AM542" s="35"/>
      <c r="AN542" s="35"/>
      <c r="AO542" s="35"/>
      <c r="AP542" s="35"/>
      <c r="AQ542" s="35"/>
      <c r="AR542" s="35"/>
      <c r="AS542" s="35"/>
      <c r="AT542" s="35"/>
      <c r="AU542" s="35"/>
      <c r="AV542" s="35"/>
      <c r="AW542" s="35"/>
      <c r="AX542" s="35"/>
      <c r="AY542" s="35"/>
      <c r="AZ542" s="17">
        <f t="shared" ref="AZ542" si="1233">AZ541+1</f>
        <v>46558</v>
      </c>
      <c r="BA542" s="216">
        <f t="shared" si="1196"/>
        <v>7</v>
      </c>
      <c r="BB542" s="216">
        <f t="shared" ref="BB542" si="1234">BB541+1</f>
        <v>537</v>
      </c>
      <c r="BC542" s="16">
        <f t="shared" si="1198"/>
        <v>1.4712328767123288</v>
      </c>
      <c r="BD542" s="16">
        <f>IF(Template!$F$7="Linear interpolation",LinInterp($AO$5:$AO$18,$AM$5:$AM$18,BC542),CubicSpline($AO$5:$AO$18,$AM$5:$AM$18,BC542))</f>
        <v>14.764070058732688</v>
      </c>
      <c r="BE542" s="221">
        <f t="shared" si="1133"/>
        <v>1.2245836818708953</v>
      </c>
      <c r="BF542" s="221">
        <f>BE542/PRODUCT($BG$6:BG541)</f>
        <v>1.0003317390733288</v>
      </c>
      <c r="BG542" s="16">
        <f t="shared" si="1199"/>
        <v>1.0003325454386702</v>
      </c>
      <c r="BH542" s="10">
        <f t="shared" si="1200"/>
        <v>12.137908511463348</v>
      </c>
      <c r="BI542" s="90"/>
      <c r="BJ542" s="17">
        <f t="shared" si="1183"/>
        <v>46535</v>
      </c>
      <c r="BK542" s="16">
        <f t="shared" si="1176"/>
        <v>12.352997735860294</v>
      </c>
      <c r="BL542" s="10">
        <f ca="1">IFERROR(AVERAGE(INDIRECT("BK"&amp;AC542-Template!$F$10+1):INDIRECT("BK"&amp;AC542)),0)</f>
        <v>12.510736765007895</v>
      </c>
      <c r="BM542" s="35"/>
      <c r="BN542" s="86"/>
      <c r="BO542" s="35"/>
      <c r="BP542" s="35"/>
      <c r="BQ542" s="35"/>
      <c r="BR542" s="35"/>
      <c r="BS542" s="35"/>
      <c r="BT542" s="35"/>
      <c r="BU542" s="35"/>
      <c r="BV542" s="35"/>
      <c r="BW542" s="35"/>
      <c r="BX542" s="35"/>
      <c r="BY542" s="35"/>
      <c r="BZ542" s="35"/>
      <c r="CA542" s="35"/>
      <c r="CB542" s="35"/>
      <c r="CC542" s="35"/>
      <c r="CD542" s="35"/>
      <c r="CE542" s="35"/>
      <c r="CF542" s="35"/>
      <c r="CG542" s="35"/>
      <c r="CH542" s="35"/>
    </row>
    <row r="543" spans="1:86" ht="15.6" x14ac:dyDescent="0.3">
      <c r="A543" s="35"/>
      <c r="B543" s="86"/>
      <c r="C543" s="35"/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17">
        <f t="shared" si="1177"/>
        <v>46559</v>
      </c>
      <c r="U543" s="216">
        <f t="shared" si="1170"/>
        <v>1</v>
      </c>
      <c r="V543" s="216">
        <f t="shared" si="1177"/>
        <v>538</v>
      </c>
      <c r="W543" s="16">
        <f t="shared" si="1184"/>
        <v>1.473972602739726</v>
      </c>
      <c r="X543" s="16" t="e">
        <f>IF(Template!$F$7="Linear interpolation",LinInterp($I$5:$I$22,$G$5:$G$22,W543),CubicSpline($I$5:$I$22,$G$5:$G$22,W543))</f>
        <v>#VALUE!</v>
      </c>
      <c r="Y543" s="221" t="e">
        <f t="shared" si="1171"/>
        <v>#VALUE!</v>
      </c>
      <c r="Z543" s="221" t="e">
        <f>Y543/PRODUCT($AA$6:AA542)</f>
        <v>#VALUE!</v>
      </c>
      <c r="AA543" s="16" t="e">
        <f t="shared" si="1178"/>
        <v>#VALUE!</v>
      </c>
      <c r="AB543" s="10" t="e">
        <f t="shared" si="1179"/>
        <v>#VALUE!</v>
      </c>
      <c r="AC543" s="90">
        <f t="shared" si="1172"/>
        <v>543</v>
      </c>
      <c r="AD543" s="17">
        <f t="shared" si="1180"/>
        <v>46536</v>
      </c>
      <c r="AE543" s="16" t="e">
        <f t="shared" si="1173"/>
        <v>#VALUE!</v>
      </c>
      <c r="AF543" s="10">
        <f ca="1">IFERROR(AVERAGE(INDIRECT("AE"&amp;AC543-Template!$F$10+1):INDIRECT("AE"&amp;AC543)),0)</f>
        <v>0</v>
      </c>
      <c r="AG543" s="35"/>
      <c r="AH543" s="86"/>
      <c r="AI543" s="35"/>
      <c r="AJ543" s="35"/>
      <c r="AK543" s="35"/>
      <c r="AL543" s="35"/>
      <c r="AM543" s="35"/>
      <c r="AN543" s="35"/>
      <c r="AO543" s="35"/>
      <c r="AP543" s="35"/>
      <c r="AQ543" s="35"/>
      <c r="AR543" s="35"/>
      <c r="AS543" s="35"/>
      <c r="AT543" s="35"/>
      <c r="AU543" s="35"/>
      <c r="AV543" s="35"/>
      <c r="AW543" s="35"/>
      <c r="AX543" s="35"/>
      <c r="AY543" s="35"/>
      <c r="AZ543" s="17">
        <f t="shared" ref="AZ543" si="1235">AZ542+1</f>
        <v>46559</v>
      </c>
      <c r="BA543" s="216">
        <f t="shared" si="1196"/>
        <v>1</v>
      </c>
      <c r="BB543" s="216">
        <f t="shared" ref="BB543" si="1236">BB542+1</f>
        <v>538</v>
      </c>
      <c r="BC543" s="16">
        <f t="shared" si="1198"/>
        <v>1.473972602739726</v>
      </c>
      <c r="BD543" s="16">
        <f>IF(Template!$F$7="Linear interpolation",LinInterp($AO$5:$AO$18,$AM$5:$AM$18,BC543),CubicSpline($AO$5:$AO$18,$AM$5:$AM$18,BC543))</f>
        <v>14.760519946306207</v>
      </c>
      <c r="BE543" s="221">
        <f t="shared" si="1133"/>
        <v>1.224989926931713</v>
      </c>
      <c r="BF543" s="221">
        <f>BE543/PRODUCT($BG$6:BG542)</f>
        <v>1.000330934999194</v>
      </c>
      <c r="BG543" s="16">
        <f t="shared" si="1199"/>
        <v>1.000330934999194</v>
      </c>
      <c r="BH543" s="10">
        <f t="shared" si="1200"/>
        <v>12.079127470581374</v>
      </c>
      <c r="BI543" s="90"/>
      <c r="BJ543" s="17">
        <f t="shared" si="1183"/>
        <v>46536</v>
      </c>
      <c r="BK543" s="16">
        <f t="shared" si="1176"/>
        <v>12.352997735860294</v>
      </c>
      <c r="BL543" s="10">
        <f ca="1">IFERROR(AVERAGE(INDIRECT("BK"&amp;AC543-Template!$F$10+1):INDIRECT("BK"&amp;AC543)),0)</f>
        <v>12.500110315073591</v>
      </c>
      <c r="BM543" s="35"/>
      <c r="BN543" s="86"/>
      <c r="BO543" s="35"/>
      <c r="BP543" s="35"/>
      <c r="BQ543" s="35"/>
      <c r="BR543" s="35"/>
      <c r="BS543" s="35"/>
      <c r="BT543" s="35"/>
      <c r="BU543" s="35"/>
      <c r="BV543" s="35"/>
      <c r="BW543" s="35"/>
      <c r="BX543" s="35"/>
      <c r="BY543" s="35"/>
      <c r="BZ543" s="35"/>
      <c r="CA543" s="35"/>
      <c r="CB543" s="35"/>
      <c r="CC543" s="35"/>
      <c r="CD543" s="35"/>
      <c r="CE543" s="35"/>
      <c r="CF543" s="35"/>
      <c r="CG543" s="35"/>
      <c r="CH543" s="35"/>
    </row>
    <row r="544" spans="1:86" ht="15.6" x14ac:dyDescent="0.3">
      <c r="A544" s="35"/>
      <c r="B544" s="86"/>
      <c r="C544" s="35"/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17">
        <f t="shared" si="1177"/>
        <v>46560</v>
      </c>
      <c r="U544" s="216">
        <f t="shared" si="1170"/>
        <v>2</v>
      </c>
      <c r="V544" s="216">
        <f t="shared" si="1177"/>
        <v>539</v>
      </c>
      <c r="W544" s="16">
        <f t="shared" si="1184"/>
        <v>1.4767123287671233</v>
      </c>
      <c r="X544" s="16" t="e">
        <f>IF(Template!$F$7="Linear interpolation",LinInterp($I$5:$I$22,$G$5:$G$22,W544),CubicSpline($I$5:$I$22,$G$5:$G$22,W544))</f>
        <v>#VALUE!</v>
      </c>
      <c r="Y544" s="221" t="e">
        <f t="shared" si="1171"/>
        <v>#VALUE!</v>
      </c>
      <c r="Z544" s="221" t="e">
        <f>Y544/PRODUCT($AA$6:AA543)</f>
        <v>#VALUE!</v>
      </c>
      <c r="AA544" s="16" t="e">
        <f t="shared" si="1178"/>
        <v>#VALUE!</v>
      </c>
      <c r="AB544" s="10" t="e">
        <f t="shared" si="1179"/>
        <v>#VALUE!</v>
      </c>
      <c r="AC544" s="90">
        <f t="shared" si="1172"/>
        <v>544</v>
      </c>
      <c r="AD544" s="17">
        <f t="shared" si="1180"/>
        <v>46537</v>
      </c>
      <c r="AE544" s="16" t="e">
        <f t="shared" si="1173"/>
        <v>#VALUE!</v>
      </c>
      <c r="AF544" s="10">
        <f ca="1">IFERROR(AVERAGE(INDIRECT("AE"&amp;AC544-Template!$F$10+1):INDIRECT("AE"&amp;AC544)),0)</f>
        <v>0</v>
      </c>
      <c r="AG544" s="35"/>
      <c r="AH544" s="86"/>
      <c r="AI544" s="35"/>
      <c r="AJ544" s="35"/>
      <c r="AK544" s="35"/>
      <c r="AL544" s="35"/>
      <c r="AM544" s="35"/>
      <c r="AN544" s="35"/>
      <c r="AO544" s="35"/>
      <c r="AP544" s="35"/>
      <c r="AQ544" s="35"/>
      <c r="AR544" s="35"/>
      <c r="AS544" s="35"/>
      <c r="AT544" s="35"/>
      <c r="AU544" s="35"/>
      <c r="AV544" s="35"/>
      <c r="AW544" s="35"/>
      <c r="AX544" s="35"/>
      <c r="AY544" s="35"/>
      <c r="AZ544" s="17">
        <f t="shared" ref="AZ544" si="1237">AZ543+1</f>
        <v>46560</v>
      </c>
      <c r="BA544" s="216">
        <f t="shared" si="1196"/>
        <v>2</v>
      </c>
      <c r="BB544" s="216">
        <f t="shared" ref="BB544" si="1238">BB543+1</f>
        <v>539</v>
      </c>
      <c r="BC544" s="16">
        <f t="shared" si="1198"/>
        <v>1.4767123287671233</v>
      </c>
      <c r="BD544" s="16">
        <f>IF(Template!$F$7="Linear interpolation",LinInterp($AO$5:$AO$18,$AM$5:$AM$18,BC544),CubicSpline($AO$5:$AO$18,$AM$5:$AM$18,BC544))</f>
        <v>14.756962474054848</v>
      </c>
      <c r="BE544" s="221">
        <f t="shared" si="1133"/>
        <v>1.2253959812653556</v>
      </c>
      <c r="BF544" s="221">
        <f>BE544/PRODUCT($BG$6:BG543)</f>
        <v>1.0003314756511179</v>
      </c>
      <c r="BG544" s="16">
        <f t="shared" si="1199"/>
        <v>1.0003314756511179</v>
      </c>
      <c r="BH544" s="10">
        <f t="shared" si="1200"/>
        <v>12.098861265803617</v>
      </c>
      <c r="BI544" s="90"/>
      <c r="BJ544" s="17">
        <f t="shared" si="1183"/>
        <v>46537</v>
      </c>
      <c r="BK544" s="16">
        <f t="shared" si="1176"/>
        <v>12.352997735860294</v>
      </c>
      <c r="BL544" s="10">
        <f ca="1">IFERROR(AVERAGE(INDIRECT("BK"&amp;AC544-Template!$F$10+1):INDIRECT("BK"&amp;AC544)),0)</f>
        <v>12.489860749451928</v>
      </c>
      <c r="BM544" s="35"/>
      <c r="BN544" s="86"/>
      <c r="BO544" s="35"/>
      <c r="BP544" s="35"/>
      <c r="BQ544" s="35"/>
      <c r="BR544" s="35"/>
      <c r="BS544" s="35"/>
      <c r="BT544" s="35"/>
      <c r="BU544" s="35"/>
      <c r="BV544" s="35"/>
      <c r="BW544" s="35"/>
      <c r="BX544" s="35"/>
      <c r="BY544" s="35"/>
      <c r="BZ544" s="35"/>
      <c r="CA544" s="35"/>
      <c r="CB544" s="35"/>
      <c r="CC544" s="35"/>
      <c r="CD544" s="35"/>
      <c r="CE544" s="35"/>
      <c r="CF544" s="35"/>
      <c r="CG544" s="35"/>
      <c r="CH544" s="35"/>
    </row>
    <row r="545" spans="1:86" ht="15.6" x14ac:dyDescent="0.3">
      <c r="A545" s="35"/>
      <c r="B545" s="86"/>
      <c r="C545" s="35"/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17">
        <f t="shared" si="1177"/>
        <v>46561</v>
      </c>
      <c r="U545" s="216">
        <f t="shared" si="1170"/>
        <v>3</v>
      </c>
      <c r="V545" s="216">
        <f t="shared" si="1177"/>
        <v>540</v>
      </c>
      <c r="W545" s="16">
        <f t="shared" si="1184"/>
        <v>1.4794520547945205</v>
      </c>
      <c r="X545" s="16" t="e">
        <f>IF(Template!$F$7="Linear interpolation",LinInterp($I$5:$I$22,$G$5:$G$22,W545),CubicSpline($I$5:$I$22,$G$5:$G$22,W545))</f>
        <v>#VALUE!</v>
      </c>
      <c r="Y545" s="221" t="e">
        <f t="shared" si="1171"/>
        <v>#VALUE!</v>
      </c>
      <c r="Z545" s="221" t="e">
        <f>Y545/PRODUCT($AA$6:AA544)</f>
        <v>#VALUE!</v>
      </c>
      <c r="AA545" s="16" t="e">
        <f t="shared" si="1178"/>
        <v>#VALUE!</v>
      </c>
      <c r="AB545" s="10" t="e">
        <f t="shared" si="1179"/>
        <v>#VALUE!</v>
      </c>
      <c r="AC545" s="90">
        <f t="shared" si="1172"/>
        <v>545</v>
      </c>
      <c r="AD545" s="17">
        <f t="shared" si="1180"/>
        <v>46538</v>
      </c>
      <c r="AE545" s="16" t="e">
        <f t="shared" si="1173"/>
        <v>#VALUE!</v>
      </c>
      <c r="AF545" s="10">
        <f ca="1">IFERROR(AVERAGE(INDIRECT("AE"&amp;AC545-Template!$F$10+1):INDIRECT("AE"&amp;AC545)),0)</f>
        <v>0</v>
      </c>
      <c r="AG545" s="35"/>
      <c r="AH545" s="86"/>
      <c r="AI545" s="35"/>
      <c r="AJ545" s="35"/>
      <c r="AK545" s="35"/>
      <c r="AL545" s="35"/>
      <c r="AM545" s="35"/>
      <c r="AN545" s="35"/>
      <c r="AO545" s="35"/>
      <c r="AP545" s="35"/>
      <c r="AQ545" s="35"/>
      <c r="AR545" s="35"/>
      <c r="AS545" s="35"/>
      <c r="AT545" s="35"/>
      <c r="AU545" s="35"/>
      <c r="AV545" s="35"/>
      <c r="AW545" s="35"/>
      <c r="AX545" s="35"/>
      <c r="AY545" s="35"/>
      <c r="AZ545" s="17">
        <f t="shared" ref="AZ545" si="1239">AZ544+1</f>
        <v>46561</v>
      </c>
      <c r="BA545" s="216">
        <f t="shared" si="1196"/>
        <v>3</v>
      </c>
      <c r="BB545" s="216">
        <f t="shared" ref="BB545" si="1240">BB544+1</f>
        <v>540</v>
      </c>
      <c r="BC545" s="16">
        <f t="shared" si="1198"/>
        <v>1.4794520547945205</v>
      </c>
      <c r="BD545" s="16">
        <f>IF(Template!$F$7="Linear interpolation",LinInterp($AO$5:$AO$18,$AM$5:$AM$18,BC545),CubicSpline($AO$5:$AO$18,$AM$5:$AM$18,BC545))</f>
        <v>14.753397775466524</v>
      </c>
      <c r="BE545" s="221">
        <f t="shared" si="1133"/>
        <v>1.2258018460357163</v>
      </c>
      <c r="BF545" s="221">
        <f>BE545/PRODUCT($BG$6:BG544)</f>
        <v>1.0003312111158889</v>
      </c>
      <c r="BG545" s="16">
        <f t="shared" si="1199"/>
        <v>1.0003312111158889</v>
      </c>
      <c r="BH545" s="10">
        <f t="shared" si="1200"/>
        <v>12.089205729943098</v>
      </c>
      <c r="BI545" s="90"/>
      <c r="BJ545" s="17">
        <f t="shared" si="1183"/>
        <v>46538</v>
      </c>
      <c r="BK545" s="16">
        <f t="shared" si="1176"/>
        <v>12.289589491075613</v>
      </c>
      <c r="BL545" s="10">
        <f ca="1">IFERROR(AVERAGE(INDIRECT("BK"&amp;AC545-Template!$F$10+1):INDIRECT("BK"&amp;AC545)),0)</f>
        <v>12.477497575670776</v>
      </c>
      <c r="BM545" s="35"/>
      <c r="BN545" s="86"/>
      <c r="BO545" s="35"/>
      <c r="BP545" s="35"/>
      <c r="BQ545" s="35"/>
      <c r="BR545" s="35"/>
      <c r="BS545" s="35"/>
      <c r="BT545" s="35"/>
      <c r="BU545" s="35"/>
      <c r="BV545" s="35"/>
      <c r="BW545" s="35"/>
      <c r="BX545" s="35"/>
      <c r="BY545" s="35"/>
      <c r="BZ545" s="35"/>
      <c r="CA545" s="35"/>
      <c r="CB545" s="35"/>
      <c r="CC545" s="35"/>
      <c r="CD545" s="35"/>
      <c r="CE545" s="35"/>
      <c r="CF545" s="35"/>
      <c r="CG545" s="35"/>
      <c r="CH545" s="35"/>
    </row>
    <row r="546" spans="1:86" ht="15.6" x14ac:dyDescent="0.3">
      <c r="A546" s="35"/>
      <c r="B546" s="86"/>
      <c r="C546" s="35"/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17">
        <f t="shared" si="1177"/>
        <v>46562</v>
      </c>
      <c r="U546" s="216">
        <f t="shared" si="1170"/>
        <v>4</v>
      </c>
      <c r="V546" s="216">
        <f t="shared" si="1177"/>
        <v>541</v>
      </c>
      <c r="W546" s="16">
        <f t="shared" si="1184"/>
        <v>1.4821917808219178</v>
      </c>
      <c r="X546" s="16" t="e">
        <f>IF(Template!$F$7="Linear interpolation",LinInterp($I$5:$I$22,$G$5:$G$22,W546),CubicSpline($I$5:$I$22,$G$5:$G$22,W546))</f>
        <v>#VALUE!</v>
      </c>
      <c r="Y546" s="221" t="e">
        <f t="shared" si="1171"/>
        <v>#VALUE!</v>
      </c>
      <c r="Z546" s="221" t="e">
        <f>Y546/PRODUCT($AA$6:AA545)</f>
        <v>#VALUE!</v>
      </c>
      <c r="AA546" s="16" t="e">
        <f t="shared" si="1178"/>
        <v>#VALUE!</v>
      </c>
      <c r="AB546" s="10" t="e">
        <f t="shared" si="1179"/>
        <v>#VALUE!</v>
      </c>
      <c r="AC546" s="90">
        <f t="shared" si="1172"/>
        <v>546</v>
      </c>
      <c r="AD546" s="17">
        <f t="shared" si="1180"/>
        <v>46539</v>
      </c>
      <c r="AE546" s="16" t="e">
        <f t="shared" si="1173"/>
        <v>#VALUE!</v>
      </c>
      <c r="AF546" s="10">
        <f ca="1">IFERROR(AVERAGE(INDIRECT("AE"&amp;AC546-Template!$F$10+1):INDIRECT("AE"&amp;AC546)),0)</f>
        <v>0</v>
      </c>
      <c r="AG546" s="35"/>
      <c r="AH546" s="86"/>
      <c r="AI546" s="35"/>
      <c r="AJ546" s="35"/>
      <c r="AK546" s="35"/>
      <c r="AL546" s="35"/>
      <c r="AM546" s="35"/>
      <c r="AN546" s="35"/>
      <c r="AO546" s="35"/>
      <c r="AP546" s="35"/>
      <c r="AQ546" s="35"/>
      <c r="AR546" s="35"/>
      <c r="AS546" s="35"/>
      <c r="AT546" s="35"/>
      <c r="AU546" s="35"/>
      <c r="AV546" s="35"/>
      <c r="AW546" s="35"/>
      <c r="AX546" s="35"/>
      <c r="AY546" s="35"/>
      <c r="AZ546" s="17">
        <f t="shared" ref="AZ546" si="1241">AZ545+1</f>
        <v>46562</v>
      </c>
      <c r="BA546" s="216">
        <f t="shared" si="1196"/>
        <v>4</v>
      </c>
      <c r="BB546" s="216">
        <f t="shared" ref="BB546" si="1242">BB545+1</f>
        <v>541</v>
      </c>
      <c r="BC546" s="16">
        <f t="shared" si="1198"/>
        <v>1.4821917808219178</v>
      </c>
      <c r="BD546" s="16">
        <f>IF(Template!$F$7="Linear interpolation",LinInterp($AO$5:$AO$18,$AM$5:$AM$18,BC546),CubicSpline($AO$5:$AO$18,$AM$5:$AM$18,BC546))</f>
        <v>14.749825984029146</v>
      </c>
      <c r="BE546" s="221">
        <f t="shared" si="1133"/>
        <v>1.2262075224244471</v>
      </c>
      <c r="BF546" s="221">
        <f>BE546/PRODUCT($BG$6:BG545)</f>
        <v>1.0003309477710796</v>
      </c>
      <c r="BG546" s="16">
        <f t="shared" si="1199"/>
        <v>1.0003309477710796</v>
      </c>
      <c r="BH546" s="10">
        <f t="shared" si="1200"/>
        <v>12.079593644403918</v>
      </c>
      <c r="BI546" s="90"/>
      <c r="BJ546" s="17">
        <f t="shared" si="1183"/>
        <v>46539</v>
      </c>
      <c r="BK546" s="16">
        <f t="shared" si="1176"/>
        <v>12.310832872356791</v>
      </c>
      <c r="BL546" s="10">
        <f ca="1">IFERROR(AVERAGE(INDIRECT("BK"&amp;AC546-Template!$F$10+1):INDIRECT("BK"&amp;AC546)),0)</f>
        <v>12.465842514598997</v>
      </c>
      <c r="BM546" s="35"/>
      <c r="BN546" s="86"/>
      <c r="BO546" s="35"/>
      <c r="BP546" s="35"/>
      <c r="BQ546" s="35"/>
      <c r="BR546" s="35"/>
      <c r="BS546" s="35"/>
      <c r="BT546" s="35"/>
      <c r="BU546" s="35"/>
      <c r="BV546" s="35"/>
      <c r="BW546" s="35"/>
      <c r="BX546" s="35"/>
      <c r="BY546" s="35"/>
      <c r="BZ546" s="35"/>
      <c r="CA546" s="35"/>
      <c r="CB546" s="35"/>
      <c r="CC546" s="35"/>
      <c r="CD546" s="35"/>
      <c r="CE546" s="35"/>
      <c r="CF546" s="35"/>
      <c r="CG546" s="35"/>
      <c r="CH546" s="35"/>
    </row>
    <row r="547" spans="1:86" ht="15.6" x14ac:dyDescent="0.3">
      <c r="A547" s="35"/>
      <c r="B547" s="86"/>
      <c r="C547" s="35"/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17">
        <f t="shared" si="1177"/>
        <v>46563</v>
      </c>
      <c r="U547" s="216">
        <f t="shared" si="1170"/>
        <v>5</v>
      </c>
      <c r="V547" s="216">
        <f t="shared" si="1177"/>
        <v>542</v>
      </c>
      <c r="W547" s="16">
        <f t="shared" si="1184"/>
        <v>1.484931506849315</v>
      </c>
      <c r="X547" s="16" t="e">
        <f>IF(Template!$F$7="Linear interpolation",LinInterp($I$5:$I$22,$G$5:$G$22,W547),CubicSpline($I$5:$I$22,$G$5:$G$22,W547))</f>
        <v>#VALUE!</v>
      </c>
      <c r="Y547" s="221" t="e">
        <f t="shared" si="1171"/>
        <v>#VALUE!</v>
      </c>
      <c r="Z547" s="221" t="e">
        <f>Y547/PRODUCT($AA$6:AA546)</f>
        <v>#VALUE!</v>
      </c>
      <c r="AA547" s="16" t="e">
        <f t="shared" si="1178"/>
        <v>#VALUE!</v>
      </c>
      <c r="AB547" s="10" t="e">
        <f t="shared" si="1179"/>
        <v>#VALUE!</v>
      </c>
      <c r="AC547" s="90">
        <f t="shared" si="1172"/>
        <v>547</v>
      </c>
      <c r="AD547" s="17">
        <f t="shared" si="1180"/>
        <v>46540</v>
      </c>
      <c r="AE547" s="16" t="e">
        <f t="shared" si="1173"/>
        <v>#VALUE!</v>
      </c>
      <c r="AF547" s="10">
        <f ca="1">IFERROR(AVERAGE(INDIRECT("AE"&amp;AC547-Template!$F$10+1):INDIRECT("AE"&amp;AC547)),0)</f>
        <v>0</v>
      </c>
      <c r="AG547" s="35"/>
      <c r="AH547" s="86"/>
      <c r="AI547" s="35"/>
      <c r="AJ547" s="35"/>
      <c r="AK547" s="35"/>
      <c r="AL547" s="35"/>
      <c r="AM547" s="35"/>
      <c r="AN547" s="35"/>
      <c r="AO547" s="35"/>
      <c r="AP547" s="35"/>
      <c r="AQ547" s="35"/>
      <c r="AR547" s="35"/>
      <c r="AS547" s="35"/>
      <c r="AT547" s="35"/>
      <c r="AU547" s="35"/>
      <c r="AV547" s="35"/>
      <c r="AW547" s="35"/>
      <c r="AX547" s="35"/>
      <c r="AY547" s="35"/>
      <c r="AZ547" s="17">
        <f t="shared" ref="AZ547" si="1243">AZ546+1</f>
        <v>46563</v>
      </c>
      <c r="BA547" s="216">
        <f t="shared" si="1196"/>
        <v>5</v>
      </c>
      <c r="BB547" s="216">
        <f t="shared" ref="BB547" si="1244">BB546+1</f>
        <v>542</v>
      </c>
      <c r="BC547" s="16">
        <f t="shared" si="1198"/>
        <v>1.484931506849315</v>
      </c>
      <c r="BD547" s="16">
        <f>IF(Template!$F$7="Linear interpolation",LinInterp($AO$5:$AO$18,$AM$5:$AM$18,BC547),CubicSpline($AO$5:$AO$18,$AM$5:$AM$18,BC547))</f>
        <v>14.746247233230621</v>
      </c>
      <c r="BE547" s="221">
        <f t="shared" si="1133"/>
        <v>1.2266130116309892</v>
      </c>
      <c r="BF547" s="221">
        <f>BE547/PRODUCT($BG$6:BG546)</f>
        <v>1.0003306856295746</v>
      </c>
      <c r="BG547" s="16">
        <f t="shared" si="1199"/>
        <v>1.0003306856295746</v>
      </c>
      <c r="BH547" s="10">
        <f t="shared" si="1200"/>
        <v>12.070025479473333</v>
      </c>
      <c r="BI547" s="90"/>
      <c r="BJ547" s="17">
        <f t="shared" si="1183"/>
        <v>46540</v>
      </c>
      <c r="BK547" s="16">
        <f t="shared" si="1176"/>
        <v>12.300373317305269</v>
      </c>
      <c r="BL547" s="10">
        <f ca="1">IFERROR(AVERAGE(INDIRECT("BK"&amp;AC547-Template!$F$10+1):INDIRECT("BK"&amp;AC547)),0)</f>
        <v>12.45609395630577</v>
      </c>
      <c r="BM547" s="35"/>
      <c r="BN547" s="86"/>
      <c r="BO547" s="35"/>
      <c r="BP547" s="35"/>
      <c r="BQ547" s="35"/>
      <c r="BR547" s="35"/>
      <c r="BS547" s="35"/>
      <c r="BT547" s="35"/>
      <c r="BU547" s="35"/>
      <c r="BV547" s="35"/>
      <c r="BW547" s="35"/>
      <c r="BX547" s="35"/>
      <c r="BY547" s="35"/>
      <c r="BZ547" s="35"/>
      <c r="CA547" s="35"/>
      <c r="CB547" s="35"/>
      <c r="CC547" s="35"/>
      <c r="CD547" s="35"/>
      <c r="CE547" s="35"/>
      <c r="CF547" s="35"/>
      <c r="CG547" s="35"/>
      <c r="CH547" s="35"/>
    </row>
    <row r="548" spans="1:86" ht="15.6" x14ac:dyDescent="0.3">
      <c r="A548" s="35"/>
      <c r="B548" s="86"/>
      <c r="C548" s="35"/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17">
        <f t="shared" si="1177"/>
        <v>46564</v>
      </c>
      <c r="U548" s="216">
        <f t="shared" si="1170"/>
        <v>6</v>
      </c>
      <c r="V548" s="216">
        <f t="shared" si="1177"/>
        <v>543</v>
      </c>
      <c r="W548" s="16">
        <f t="shared" si="1184"/>
        <v>1.4876712328767123</v>
      </c>
      <c r="X548" s="16" t="e">
        <f>IF(Template!$F$7="Linear interpolation",LinInterp($I$5:$I$22,$G$5:$G$22,W548),CubicSpline($I$5:$I$22,$G$5:$G$22,W548))</f>
        <v>#VALUE!</v>
      </c>
      <c r="Y548" s="221" t="e">
        <f t="shared" si="1171"/>
        <v>#VALUE!</v>
      </c>
      <c r="Z548" s="221" t="e">
        <f>Y548/PRODUCT($AA$6:AA547)</f>
        <v>#VALUE!</v>
      </c>
      <c r="AA548" s="16" t="e">
        <f t="shared" si="1178"/>
        <v>#VALUE!</v>
      </c>
      <c r="AB548" s="10" t="e">
        <f t="shared" si="1179"/>
        <v>#VALUE!</v>
      </c>
      <c r="AC548" s="90">
        <f t="shared" si="1172"/>
        <v>548</v>
      </c>
      <c r="AD548" s="17">
        <f t="shared" si="1180"/>
        <v>46541</v>
      </c>
      <c r="AE548" s="16" t="e">
        <f t="shared" si="1173"/>
        <v>#VALUE!</v>
      </c>
      <c r="AF548" s="10">
        <f ca="1">IFERROR(AVERAGE(INDIRECT("AE"&amp;AC548-Template!$F$10+1):INDIRECT("AE"&amp;AC548)),0)</f>
        <v>0</v>
      </c>
      <c r="AG548" s="35"/>
      <c r="AH548" s="86"/>
      <c r="AI548" s="35"/>
      <c r="AJ548" s="35"/>
      <c r="AK548" s="35"/>
      <c r="AL548" s="35"/>
      <c r="AM548" s="35"/>
      <c r="AN548" s="35"/>
      <c r="AO548" s="35"/>
      <c r="AP548" s="35"/>
      <c r="AQ548" s="35"/>
      <c r="AR548" s="35"/>
      <c r="AS548" s="35"/>
      <c r="AT548" s="35"/>
      <c r="AU548" s="35"/>
      <c r="AV548" s="35"/>
      <c r="AW548" s="35"/>
      <c r="AX548" s="35"/>
      <c r="AY548" s="35"/>
      <c r="AZ548" s="17">
        <f t="shared" ref="AZ548" si="1245">AZ547+1</f>
        <v>46564</v>
      </c>
      <c r="BA548" s="216">
        <f t="shared" si="1196"/>
        <v>6</v>
      </c>
      <c r="BB548" s="216">
        <f t="shared" ref="BB548" si="1246">BB547+1</f>
        <v>543</v>
      </c>
      <c r="BC548" s="16">
        <f t="shared" si="1198"/>
        <v>1.4876712328767123</v>
      </c>
      <c r="BD548" s="16">
        <f>IF(Template!$F$7="Linear interpolation",LinInterp($AO$5:$AO$18,$AM$5:$AM$18,BC548),CubicSpline($AO$5:$AO$18,$AM$5:$AM$18,BC548))</f>
        <v>14.742661656558861</v>
      </c>
      <c r="BE548" s="221">
        <f t="shared" si="1133"/>
        <v>1.2270183148725995</v>
      </c>
      <c r="BF548" s="221">
        <f>BE548/PRODUCT($BG$6:BG547)</f>
        <v>1.0003304247042606</v>
      </c>
      <c r="BG548" s="16">
        <f t="shared" si="1199"/>
        <v>1.0003306856295746</v>
      </c>
      <c r="BH548" s="10">
        <f t="shared" si="1200"/>
        <v>12.070025479473333</v>
      </c>
      <c r="BI548" s="90"/>
      <c r="BJ548" s="17">
        <f t="shared" si="1183"/>
        <v>46541</v>
      </c>
      <c r="BK548" s="16">
        <f t="shared" si="1176"/>
        <v>12.289947362137177</v>
      </c>
      <c r="BL548" s="10">
        <f ca="1">IFERROR(AVERAGE(INDIRECT("BK"&amp;AC548-Template!$F$10+1):INDIRECT("BK"&amp;AC548)),0)</f>
        <v>12.445244021412098</v>
      </c>
      <c r="BM548" s="35"/>
      <c r="BN548" s="86"/>
      <c r="BO548" s="35"/>
      <c r="BP548" s="35"/>
      <c r="BQ548" s="35"/>
      <c r="BR548" s="35"/>
      <c r="BS548" s="35"/>
      <c r="BT548" s="35"/>
      <c r="BU548" s="35"/>
      <c r="BV548" s="35"/>
      <c r="BW548" s="35"/>
      <c r="BX548" s="35"/>
      <c r="BY548" s="35"/>
      <c r="BZ548" s="35"/>
      <c r="CA548" s="35"/>
      <c r="CB548" s="35"/>
      <c r="CC548" s="35"/>
      <c r="CD548" s="35"/>
      <c r="CE548" s="35"/>
      <c r="CF548" s="35"/>
      <c r="CG548" s="35"/>
      <c r="CH548" s="35"/>
    </row>
    <row r="549" spans="1:86" ht="15.6" x14ac:dyDescent="0.3">
      <c r="A549" s="35"/>
      <c r="B549" s="86"/>
      <c r="C549" s="35"/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17">
        <f t="shared" si="1177"/>
        <v>46565</v>
      </c>
      <c r="U549" s="216">
        <f t="shared" si="1170"/>
        <v>7</v>
      </c>
      <c r="V549" s="216">
        <f t="shared" si="1177"/>
        <v>544</v>
      </c>
      <c r="W549" s="16">
        <f t="shared" si="1184"/>
        <v>1.4904109589041097</v>
      </c>
      <c r="X549" s="16" t="e">
        <f>IF(Template!$F$7="Linear interpolation",LinInterp($I$5:$I$22,$G$5:$G$22,W549),CubicSpline($I$5:$I$22,$G$5:$G$22,W549))</f>
        <v>#VALUE!</v>
      </c>
      <c r="Y549" s="221" t="e">
        <f t="shared" si="1171"/>
        <v>#VALUE!</v>
      </c>
      <c r="Z549" s="221" t="e">
        <f>Y549/PRODUCT($AA$6:AA548)</f>
        <v>#VALUE!</v>
      </c>
      <c r="AA549" s="16" t="e">
        <f t="shared" si="1178"/>
        <v>#VALUE!</v>
      </c>
      <c r="AB549" s="10" t="e">
        <f t="shared" si="1179"/>
        <v>#VALUE!</v>
      </c>
      <c r="AC549" s="90">
        <f t="shared" si="1172"/>
        <v>549</v>
      </c>
      <c r="AD549" s="17">
        <f t="shared" si="1180"/>
        <v>46542</v>
      </c>
      <c r="AE549" s="16" t="e">
        <f t="shared" si="1173"/>
        <v>#VALUE!</v>
      </c>
      <c r="AF549" s="10">
        <f ca="1">IFERROR(AVERAGE(INDIRECT("AE"&amp;AC549-Template!$F$10+1):INDIRECT("AE"&amp;AC549)),0)</f>
        <v>0</v>
      </c>
      <c r="AG549" s="35"/>
      <c r="AH549" s="86"/>
      <c r="AI549" s="35"/>
      <c r="AJ549" s="35"/>
      <c r="AK549" s="35"/>
      <c r="AL549" s="35"/>
      <c r="AM549" s="35"/>
      <c r="AN549" s="35"/>
      <c r="AO549" s="35"/>
      <c r="AP549" s="35"/>
      <c r="AQ549" s="35"/>
      <c r="AR549" s="35"/>
      <c r="AS549" s="35"/>
      <c r="AT549" s="35"/>
      <c r="AU549" s="35"/>
      <c r="AV549" s="35"/>
      <c r="AW549" s="35"/>
      <c r="AX549" s="35"/>
      <c r="AY549" s="35"/>
      <c r="AZ549" s="17">
        <f t="shared" ref="AZ549" si="1247">AZ548+1</f>
        <v>46565</v>
      </c>
      <c r="BA549" s="216">
        <f t="shared" si="1196"/>
        <v>7</v>
      </c>
      <c r="BB549" s="216">
        <f t="shared" ref="BB549" si="1248">BB548+1</f>
        <v>544</v>
      </c>
      <c r="BC549" s="16">
        <f t="shared" si="1198"/>
        <v>1.4904109589041097</v>
      </c>
      <c r="BD549" s="16">
        <f>IF(Template!$F$7="Linear interpolation",LinInterp($AO$5:$AO$18,$AM$5:$AM$18,BC549),CubicSpline($AO$5:$AO$18,$AM$5:$AM$18,BC549))</f>
        <v>14.739069387501775</v>
      </c>
      <c r="BE549" s="221">
        <f t="shared" si="1133"/>
        <v>1.227423433384377</v>
      </c>
      <c r="BF549" s="221">
        <f>BE549/PRODUCT($BG$6:BG548)</f>
        <v>1.0003299040828473</v>
      </c>
      <c r="BG549" s="16">
        <f t="shared" si="1199"/>
        <v>1.0003306856295746</v>
      </c>
      <c r="BH549" s="10">
        <f t="shared" si="1200"/>
        <v>12.070025479473333</v>
      </c>
      <c r="BI549" s="90"/>
      <c r="BJ549" s="17">
        <f t="shared" si="1183"/>
        <v>46542</v>
      </c>
      <c r="BK549" s="16">
        <f t="shared" si="1176"/>
        <v>12.279555474870474</v>
      </c>
      <c r="BL549" s="10">
        <f ca="1">IFERROR(AVERAGE(INDIRECT("BK"&amp;AC549-Template!$F$10+1):INDIRECT("BK"&amp;AC549)),0)</f>
        <v>12.434421383463935</v>
      </c>
      <c r="BM549" s="35"/>
      <c r="BN549" s="86"/>
      <c r="BO549" s="35"/>
      <c r="BP549" s="35"/>
      <c r="BQ549" s="35"/>
      <c r="BR549" s="35"/>
      <c r="BS549" s="35"/>
      <c r="BT549" s="35"/>
      <c r="BU549" s="35"/>
      <c r="BV549" s="35"/>
      <c r="BW549" s="35"/>
      <c r="BX549" s="35"/>
      <c r="BY549" s="35"/>
      <c r="BZ549" s="35"/>
      <c r="CA549" s="35"/>
      <c r="CB549" s="35"/>
      <c r="CC549" s="35"/>
      <c r="CD549" s="35"/>
      <c r="CE549" s="35"/>
      <c r="CF549" s="35"/>
      <c r="CG549" s="35"/>
      <c r="CH549" s="35"/>
    </row>
    <row r="550" spans="1:86" ht="15.6" x14ac:dyDescent="0.3">
      <c r="A550" s="35"/>
      <c r="B550" s="86"/>
      <c r="C550" s="35"/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17">
        <f t="shared" si="1177"/>
        <v>46566</v>
      </c>
      <c r="U550" s="216">
        <f t="shared" si="1170"/>
        <v>1</v>
      </c>
      <c r="V550" s="216">
        <f t="shared" si="1177"/>
        <v>545</v>
      </c>
      <c r="W550" s="16">
        <f t="shared" si="1184"/>
        <v>1.4931506849315068</v>
      </c>
      <c r="X550" s="16" t="e">
        <f>IF(Template!$F$7="Linear interpolation",LinInterp($I$5:$I$22,$G$5:$G$22,W550),CubicSpline($I$5:$I$22,$G$5:$G$22,W550))</f>
        <v>#VALUE!</v>
      </c>
      <c r="Y550" s="221" t="e">
        <f t="shared" si="1171"/>
        <v>#VALUE!</v>
      </c>
      <c r="Z550" s="221" t="e">
        <f>Y550/PRODUCT($AA$6:AA549)</f>
        <v>#VALUE!</v>
      </c>
      <c r="AA550" s="16" t="e">
        <f t="shared" si="1178"/>
        <v>#VALUE!</v>
      </c>
      <c r="AB550" s="10" t="e">
        <f t="shared" si="1179"/>
        <v>#VALUE!</v>
      </c>
      <c r="AC550" s="90">
        <f t="shared" si="1172"/>
        <v>550</v>
      </c>
      <c r="AD550" s="17">
        <f t="shared" si="1180"/>
        <v>46543</v>
      </c>
      <c r="AE550" s="16" t="e">
        <f t="shared" si="1173"/>
        <v>#VALUE!</v>
      </c>
      <c r="AF550" s="10">
        <f ca="1">IFERROR(AVERAGE(INDIRECT("AE"&amp;AC550-Template!$F$10+1):INDIRECT("AE"&amp;AC550)),0)</f>
        <v>0</v>
      </c>
      <c r="AG550" s="35"/>
      <c r="AH550" s="86"/>
      <c r="AI550" s="35"/>
      <c r="AJ550" s="35"/>
      <c r="AK550" s="35"/>
      <c r="AL550" s="35"/>
      <c r="AM550" s="35"/>
      <c r="AN550" s="35"/>
      <c r="AO550" s="35"/>
      <c r="AP550" s="35"/>
      <c r="AQ550" s="35"/>
      <c r="AR550" s="35"/>
      <c r="AS550" s="35"/>
      <c r="AT550" s="35"/>
      <c r="AU550" s="35"/>
      <c r="AV550" s="35"/>
      <c r="AW550" s="35"/>
      <c r="AX550" s="35"/>
      <c r="AY550" s="35"/>
      <c r="AZ550" s="17">
        <f t="shared" ref="AZ550" si="1249">AZ549+1</f>
        <v>46566</v>
      </c>
      <c r="BA550" s="216">
        <f t="shared" si="1196"/>
        <v>1</v>
      </c>
      <c r="BB550" s="216">
        <f t="shared" ref="BB550" si="1250">BB549+1</f>
        <v>545</v>
      </c>
      <c r="BC550" s="16">
        <f t="shared" si="1198"/>
        <v>1.4931506849315068</v>
      </c>
      <c r="BD550" s="16">
        <f>IF(Template!$F$7="Linear interpolation",LinInterp($AO$5:$AO$18,$AM$5:$AM$18,BC550),CubicSpline($AO$5:$AO$18,$AM$5:$AM$18,BC550))</f>
        <v>14.735470559547277</v>
      </c>
      <c r="BE550" s="221">
        <f t="shared" si="1133"/>
        <v>1.2278283684192919</v>
      </c>
      <c r="BF550" s="221">
        <f>BE550/PRODUCT($BG$6:BG549)</f>
        <v>1.0003291250076436</v>
      </c>
      <c r="BG550" s="16">
        <f t="shared" si="1199"/>
        <v>1.0003291250076436</v>
      </c>
      <c r="BH550" s="10">
        <f t="shared" si="1200"/>
        <v>12.013062778991168</v>
      </c>
      <c r="BI550" s="90"/>
      <c r="BJ550" s="17">
        <f t="shared" si="1183"/>
        <v>46543</v>
      </c>
      <c r="BK550" s="16">
        <f t="shared" si="1176"/>
        <v>12.279555474870474</v>
      </c>
      <c r="BL550" s="10">
        <f ca="1">IFERROR(AVERAGE(INDIRECT("BK"&amp;AC550-Template!$F$10+1):INDIRECT("BK"&amp;AC550)),0)</f>
        <v>12.423971754011022</v>
      </c>
      <c r="BM550" s="35"/>
      <c r="BN550" s="86"/>
      <c r="BO550" s="35"/>
      <c r="BP550" s="35"/>
      <c r="BQ550" s="35"/>
      <c r="BR550" s="35"/>
      <c r="BS550" s="35"/>
      <c r="BT550" s="35"/>
      <c r="BU550" s="35"/>
      <c r="BV550" s="35"/>
      <c r="BW550" s="35"/>
      <c r="BX550" s="35"/>
      <c r="BY550" s="35"/>
      <c r="BZ550" s="35"/>
      <c r="CA550" s="35"/>
      <c r="CB550" s="35"/>
      <c r="CC550" s="35"/>
      <c r="CD550" s="35"/>
      <c r="CE550" s="35"/>
      <c r="CF550" s="35"/>
      <c r="CG550" s="35"/>
      <c r="CH550" s="35"/>
    </row>
    <row r="551" spans="1:86" ht="15.6" x14ac:dyDescent="0.3">
      <c r="A551" s="35"/>
      <c r="B551" s="86"/>
      <c r="C551" s="35"/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17">
        <f t="shared" si="1177"/>
        <v>46567</v>
      </c>
      <c r="U551" s="216">
        <f t="shared" si="1170"/>
        <v>2</v>
      </c>
      <c r="V551" s="216">
        <f t="shared" si="1177"/>
        <v>546</v>
      </c>
      <c r="W551" s="16">
        <f t="shared" si="1184"/>
        <v>1.4958904109589042</v>
      </c>
      <c r="X551" s="16" t="e">
        <f>IF(Template!$F$7="Linear interpolation",LinInterp($I$5:$I$22,$G$5:$G$22,W551),CubicSpline($I$5:$I$22,$G$5:$G$22,W551))</f>
        <v>#VALUE!</v>
      </c>
      <c r="Y551" s="221" t="e">
        <f t="shared" si="1171"/>
        <v>#VALUE!</v>
      </c>
      <c r="Z551" s="221" t="e">
        <f>Y551/PRODUCT($AA$6:AA550)</f>
        <v>#VALUE!</v>
      </c>
      <c r="AA551" s="16" t="e">
        <f t="shared" si="1178"/>
        <v>#VALUE!</v>
      </c>
      <c r="AB551" s="10" t="e">
        <f t="shared" si="1179"/>
        <v>#VALUE!</v>
      </c>
      <c r="AC551" s="90">
        <f t="shared" si="1172"/>
        <v>551</v>
      </c>
      <c r="AD551" s="17">
        <f t="shared" si="1180"/>
        <v>46544</v>
      </c>
      <c r="AE551" s="16" t="e">
        <f t="shared" si="1173"/>
        <v>#VALUE!</v>
      </c>
      <c r="AF551" s="10">
        <f ca="1">IFERROR(AVERAGE(INDIRECT("AE"&amp;AC551-Template!$F$10+1):INDIRECT("AE"&amp;AC551)),0)</f>
        <v>0</v>
      </c>
      <c r="AG551" s="35"/>
      <c r="AH551" s="86"/>
      <c r="AI551" s="35"/>
      <c r="AJ551" s="35"/>
      <c r="AK551" s="35"/>
      <c r="AL551" s="35"/>
      <c r="AM551" s="35"/>
      <c r="AN551" s="35"/>
      <c r="AO551" s="35"/>
      <c r="AP551" s="35"/>
      <c r="AQ551" s="35"/>
      <c r="AR551" s="35"/>
      <c r="AS551" s="35"/>
      <c r="AT551" s="35"/>
      <c r="AU551" s="35"/>
      <c r="AV551" s="35"/>
      <c r="AW551" s="35"/>
      <c r="AX551" s="35"/>
      <c r="AY551" s="35"/>
      <c r="AZ551" s="17">
        <f t="shared" ref="AZ551" si="1251">AZ550+1</f>
        <v>46567</v>
      </c>
      <c r="BA551" s="216">
        <f t="shared" si="1196"/>
        <v>2</v>
      </c>
      <c r="BB551" s="216">
        <f t="shared" ref="BB551" si="1252">BB550+1</f>
        <v>546</v>
      </c>
      <c r="BC551" s="16">
        <f t="shared" si="1198"/>
        <v>1.4958904109589042</v>
      </c>
      <c r="BD551" s="16">
        <f>IF(Template!$F$7="Linear interpolation",LinInterp($AO$5:$AO$18,$AM$5:$AM$18,BC551),CubicSpline($AO$5:$AO$18,$AM$5:$AM$18,BC551))</f>
        <v>14.731865306183275</v>
      </c>
      <c r="BE551" s="221">
        <f t="shared" si="1133"/>
        <v>1.2282331212482145</v>
      </c>
      <c r="BF551" s="221">
        <f>BE551/PRODUCT($BG$6:BG550)</f>
        <v>1.0003296493543667</v>
      </c>
      <c r="BG551" s="16">
        <f t="shared" si="1199"/>
        <v>1.0003296493543667</v>
      </c>
      <c r="BH551" s="10">
        <f t="shared" si="1200"/>
        <v>12.032201434386213</v>
      </c>
      <c r="BI551" s="90"/>
      <c r="BJ551" s="17">
        <f t="shared" si="1183"/>
        <v>46544</v>
      </c>
      <c r="BK551" s="16">
        <f t="shared" si="1176"/>
        <v>12.279555474870474</v>
      </c>
      <c r="BL551" s="10">
        <f ca="1">IFERROR(AVERAGE(INDIRECT("BK"&amp;AC551-Template!$F$10+1):INDIRECT("BK"&amp;AC551)),0)</f>
        <v>12.413894432862385</v>
      </c>
      <c r="BM551" s="35"/>
      <c r="BN551" s="86"/>
      <c r="BO551" s="35"/>
      <c r="BP551" s="35"/>
      <c r="BQ551" s="35"/>
      <c r="BR551" s="35"/>
      <c r="BS551" s="35"/>
      <c r="BT551" s="35"/>
      <c r="BU551" s="35"/>
      <c r="BV551" s="35"/>
      <c r="BW551" s="35"/>
      <c r="BX551" s="35"/>
      <c r="BY551" s="35"/>
      <c r="BZ551" s="35"/>
      <c r="CA551" s="35"/>
      <c r="CB551" s="35"/>
      <c r="CC551" s="35"/>
      <c r="CD551" s="35"/>
      <c r="CE551" s="35"/>
      <c r="CF551" s="35"/>
      <c r="CG551" s="35"/>
      <c r="CH551" s="35"/>
    </row>
    <row r="552" spans="1:86" ht="15.6" x14ac:dyDescent="0.3">
      <c r="A552" s="35"/>
      <c r="B552" s="86"/>
      <c r="C552" s="35"/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17">
        <f t="shared" si="1177"/>
        <v>46568</v>
      </c>
      <c r="U552" s="216">
        <f t="shared" si="1170"/>
        <v>3</v>
      </c>
      <c r="V552" s="216">
        <f t="shared" si="1177"/>
        <v>547</v>
      </c>
      <c r="W552" s="16">
        <f t="shared" si="1184"/>
        <v>1.4986301369863013</v>
      </c>
      <c r="X552" s="16" t="e">
        <f>IF(Template!$F$7="Linear interpolation",LinInterp($I$5:$I$22,$G$5:$G$22,W552),CubicSpline($I$5:$I$22,$G$5:$G$22,W552))</f>
        <v>#VALUE!</v>
      </c>
      <c r="Y552" s="221" t="e">
        <f t="shared" si="1171"/>
        <v>#VALUE!</v>
      </c>
      <c r="Z552" s="221" t="e">
        <f>Y552/PRODUCT($AA$6:AA551)</f>
        <v>#VALUE!</v>
      </c>
      <c r="AA552" s="16" t="e">
        <f t="shared" si="1178"/>
        <v>#VALUE!</v>
      </c>
      <c r="AB552" s="10" t="e">
        <f t="shared" si="1179"/>
        <v>#VALUE!</v>
      </c>
      <c r="AC552" s="90">
        <f t="shared" si="1172"/>
        <v>552</v>
      </c>
      <c r="AD552" s="17">
        <f t="shared" si="1180"/>
        <v>46545</v>
      </c>
      <c r="AE552" s="16" t="e">
        <f t="shared" si="1173"/>
        <v>#VALUE!</v>
      </c>
      <c r="AF552" s="10">
        <f ca="1">IFERROR(AVERAGE(INDIRECT("AE"&amp;AC552-Template!$F$10+1):INDIRECT("AE"&amp;AC552)),0)</f>
        <v>0</v>
      </c>
      <c r="AG552" s="35"/>
      <c r="AH552" s="86"/>
      <c r="AI552" s="35"/>
      <c r="AJ552" s="35"/>
      <c r="AK552" s="35"/>
      <c r="AL552" s="35"/>
      <c r="AM552" s="35"/>
      <c r="AN552" s="35"/>
      <c r="AO552" s="35"/>
      <c r="AP552" s="35"/>
      <c r="AQ552" s="35"/>
      <c r="AR552" s="35"/>
      <c r="AS552" s="35"/>
      <c r="AT552" s="35"/>
      <c r="AU552" s="35"/>
      <c r="AV552" s="35"/>
      <c r="AW552" s="35"/>
      <c r="AX552" s="35"/>
      <c r="AY552" s="35"/>
      <c r="AZ552" s="17">
        <f t="shared" ref="AZ552" si="1253">AZ551+1</f>
        <v>46568</v>
      </c>
      <c r="BA552" s="216">
        <f t="shared" si="1196"/>
        <v>3</v>
      </c>
      <c r="BB552" s="216">
        <f t="shared" ref="BB552" si="1254">BB551+1</f>
        <v>547</v>
      </c>
      <c r="BC552" s="16">
        <f t="shared" si="1198"/>
        <v>1.4986301369863013</v>
      </c>
      <c r="BD552" s="16">
        <f>IF(Template!$F$7="Linear interpolation",LinInterp($AO$5:$AO$18,$AM$5:$AM$18,BC552),CubicSpline($AO$5:$AO$18,$AM$5:$AM$18,BC552))</f>
        <v>14.72825376089768</v>
      </c>
      <c r="BE552" s="221">
        <f t="shared" si="1133"/>
        <v>1.2286376931599401</v>
      </c>
      <c r="BF552" s="221">
        <f>BE552/PRODUCT($BG$6:BG551)</f>
        <v>1.000329393422736</v>
      </c>
      <c r="BG552" s="16">
        <f t="shared" si="1199"/>
        <v>1.000329393422736</v>
      </c>
      <c r="BH552" s="10">
        <f t="shared" si="1200"/>
        <v>12.02285992986285</v>
      </c>
      <c r="BI552" s="90"/>
      <c r="BJ552" s="17">
        <f t="shared" si="1183"/>
        <v>46545</v>
      </c>
      <c r="BK552" s="16">
        <f t="shared" si="1176"/>
        <v>12.21755188430118</v>
      </c>
      <c r="BL552" s="10">
        <f ca="1">IFERROR(AVERAGE(INDIRECT("BK"&amp;AC552-Template!$F$10+1):INDIRECT("BK"&amp;AC552)),0)</f>
        <v>12.401750325361441</v>
      </c>
      <c r="BM552" s="35"/>
      <c r="BN552" s="86"/>
      <c r="BO552" s="35"/>
      <c r="BP552" s="35"/>
      <c r="BQ552" s="35"/>
      <c r="BR552" s="35"/>
      <c r="BS552" s="35"/>
      <c r="BT552" s="35"/>
      <c r="BU552" s="35"/>
      <c r="BV552" s="35"/>
      <c r="BW552" s="35"/>
      <c r="BX552" s="35"/>
      <c r="BY552" s="35"/>
      <c r="BZ552" s="35"/>
      <c r="CA552" s="35"/>
      <c r="CB552" s="35"/>
      <c r="CC552" s="35"/>
      <c r="CD552" s="35"/>
      <c r="CE552" s="35"/>
      <c r="CF552" s="35"/>
      <c r="CG552" s="35"/>
      <c r="CH552" s="35"/>
    </row>
    <row r="553" spans="1:86" ht="15.6" x14ac:dyDescent="0.3">
      <c r="A553" s="35"/>
      <c r="B553" s="86"/>
      <c r="C553" s="35"/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17">
        <f t="shared" si="1177"/>
        <v>46569</v>
      </c>
      <c r="U553" s="216">
        <f t="shared" si="1170"/>
        <v>4</v>
      </c>
      <c r="V553" s="216">
        <f t="shared" si="1177"/>
        <v>548</v>
      </c>
      <c r="W553" s="16">
        <f t="shared" si="1184"/>
        <v>1.5013698630136987</v>
      </c>
      <c r="X553" s="16" t="e">
        <f>IF(Template!$F$7="Linear interpolation",LinInterp($I$5:$I$22,$G$5:$G$22,W553),CubicSpline($I$5:$I$22,$G$5:$G$22,W553))</f>
        <v>#VALUE!</v>
      </c>
      <c r="Y553" s="221" t="e">
        <f t="shared" si="1171"/>
        <v>#VALUE!</v>
      </c>
      <c r="Z553" s="221" t="e">
        <f>Y553/PRODUCT($AA$6:AA552)</f>
        <v>#VALUE!</v>
      </c>
      <c r="AA553" s="16" t="e">
        <f t="shared" si="1178"/>
        <v>#VALUE!</v>
      </c>
      <c r="AB553" s="10" t="e">
        <f t="shared" si="1179"/>
        <v>#VALUE!</v>
      </c>
      <c r="AC553" s="90">
        <f t="shared" si="1172"/>
        <v>553</v>
      </c>
      <c r="AD553" s="17">
        <f t="shared" si="1180"/>
        <v>46546</v>
      </c>
      <c r="AE553" s="16" t="e">
        <f t="shared" si="1173"/>
        <v>#VALUE!</v>
      </c>
      <c r="AF553" s="10">
        <f ca="1">IFERROR(AVERAGE(INDIRECT("AE"&amp;AC553-Template!$F$10+1):INDIRECT("AE"&amp;AC553)),0)</f>
        <v>0</v>
      </c>
      <c r="AG553" s="35"/>
      <c r="AH553" s="86"/>
      <c r="AI553" s="35"/>
      <c r="AJ553" s="35"/>
      <c r="AK553" s="35"/>
      <c r="AL553" s="35"/>
      <c r="AM553" s="35"/>
      <c r="AN553" s="35"/>
      <c r="AO553" s="35"/>
      <c r="AP553" s="35"/>
      <c r="AQ553" s="35"/>
      <c r="AR553" s="35"/>
      <c r="AS553" s="35"/>
      <c r="AT553" s="35"/>
      <c r="AU553" s="35"/>
      <c r="AV553" s="35"/>
      <c r="AW553" s="35"/>
      <c r="AX553" s="35"/>
      <c r="AY553" s="35"/>
      <c r="AZ553" s="17">
        <f t="shared" ref="AZ553" si="1255">AZ552+1</f>
        <v>46569</v>
      </c>
      <c r="BA553" s="216">
        <f t="shared" si="1196"/>
        <v>4</v>
      </c>
      <c r="BB553" s="216">
        <f t="shared" ref="BB553" si="1256">BB552+1</f>
        <v>548</v>
      </c>
      <c r="BC553" s="16">
        <f t="shared" si="1198"/>
        <v>1.5013698630136987</v>
      </c>
      <c r="BD553" s="16">
        <f>IF(Template!$F$7="Linear interpolation",LinInterp($AO$5:$AO$18,$AM$5:$AM$18,BC553),CubicSpline($AO$5:$AO$18,$AM$5:$AM$18,BC553))</f>
        <v>14.724636057178401</v>
      </c>
      <c r="BE553" s="221">
        <f t="shared" si="1133"/>
        <v>1.2290420854612178</v>
      </c>
      <c r="BF553" s="221">
        <f>BE553/PRODUCT($BG$6:BG552)</f>
        <v>1.0003291387717705</v>
      </c>
      <c r="BG553" s="16">
        <f t="shared" si="1199"/>
        <v>1.0003291387717705</v>
      </c>
      <c r="BH553" s="10">
        <f t="shared" si="1200"/>
        <v>12.013565169624819</v>
      </c>
      <c r="BI553" s="90"/>
      <c r="BJ553" s="17">
        <f t="shared" si="1183"/>
        <v>46546</v>
      </c>
      <c r="BK553" s="16">
        <f t="shared" si="1176"/>
        <v>12.238337968134893</v>
      </c>
      <c r="BL553" s="10">
        <f ca="1">IFERROR(AVERAGE(INDIRECT("BK"&amp;AC553-Template!$F$10+1):INDIRECT("BK"&amp;AC553)),0)</f>
        <v>12.390299087321621</v>
      </c>
      <c r="BM553" s="35"/>
      <c r="BN553" s="86"/>
      <c r="BO553" s="35"/>
      <c r="BP553" s="35"/>
      <c r="BQ553" s="35"/>
      <c r="BR553" s="35"/>
      <c r="BS553" s="35"/>
      <c r="BT553" s="35"/>
      <c r="BU553" s="35"/>
      <c r="BV553" s="35"/>
      <c r="BW553" s="35"/>
      <c r="BX553" s="35"/>
      <c r="BY553" s="35"/>
      <c r="BZ553" s="35"/>
      <c r="CA553" s="35"/>
      <c r="CB553" s="35"/>
      <c r="CC553" s="35"/>
      <c r="CD553" s="35"/>
      <c r="CE553" s="35"/>
      <c r="CF553" s="35"/>
      <c r="CG553" s="35"/>
      <c r="CH553" s="35"/>
    </row>
    <row r="554" spans="1:86" ht="15.6" x14ac:dyDescent="0.3">
      <c r="A554" s="35"/>
      <c r="B554" s="86"/>
      <c r="C554" s="35"/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17">
        <f t="shared" si="1177"/>
        <v>46570</v>
      </c>
      <c r="U554" s="216">
        <f t="shared" si="1170"/>
        <v>5</v>
      </c>
      <c r="V554" s="216">
        <f t="shared" si="1177"/>
        <v>549</v>
      </c>
      <c r="W554" s="16">
        <f t="shared" si="1184"/>
        <v>1.5041095890410958</v>
      </c>
      <c r="X554" s="16" t="e">
        <f>IF(Template!$F$7="Linear interpolation",LinInterp($I$5:$I$22,$G$5:$G$22,W554),CubicSpline($I$5:$I$22,$G$5:$G$22,W554))</f>
        <v>#VALUE!</v>
      </c>
      <c r="Y554" s="221" t="e">
        <f t="shared" si="1171"/>
        <v>#VALUE!</v>
      </c>
      <c r="Z554" s="221" t="e">
        <f>Y554/PRODUCT($AA$6:AA553)</f>
        <v>#VALUE!</v>
      </c>
      <c r="AA554" s="16" t="e">
        <f t="shared" si="1178"/>
        <v>#VALUE!</v>
      </c>
      <c r="AB554" s="10" t="e">
        <f t="shared" si="1179"/>
        <v>#VALUE!</v>
      </c>
      <c r="AC554" s="90">
        <f t="shared" si="1172"/>
        <v>554</v>
      </c>
      <c r="AD554" s="17">
        <f t="shared" si="1180"/>
        <v>46547</v>
      </c>
      <c r="AE554" s="16" t="e">
        <f t="shared" si="1173"/>
        <v>#VALUE!</v>
      </c>
      <c r="AF554" s="10">
        <f ca="1">IFERROR(AVERAGE(INDIRECT("AE"&amp;AC554-Template!$F$10+1):INDIRECT("AE"&amp;AC554)),0)</f>
        <v>0</v>
      </c>
      <c r="AG554" s="35"/>
      <c r="AH554" s="86"/>
      <c r="AI554" s="35"/>
      <c r="AJ554" s="35"/>
      <c r="AK554" s="35"/>
      <c r="AL554" s="35"/>
      <c r="AM554" s="35"/>
      <c r="AN554" s="35"/>
      <c r="AO554" s="35"/>
      <c r="AP554" s="35"/>
      <c r="AQ554" s="35"/>
      <c r="AR554" s="35"/>
      <c r="AS554" s="35"/>
      <c r="AT554" s="35"/>
      <c r="AU554" s="35"/>
      <c r="AV554" s="35"/>
      <c r="AW554" s="35"/>
      <c r="AX554" s="35"/>
      <c r="AY554" s="35"/>
      <c r="AZ554" s="17">
        <f t="shared" ref="AZ554" si="1257">AZ553+1</f>
        <v>46570</v>
      </c>
      <c r="BA554" s="216">
        <f t="shared" si="1196"/>
        <v>5</v>
      </c>
      <c r="BB554" s="216">
        <f t="shared" ref="BB554" si="1258">BB553+1</f>
        <v>549</v>
      </c>
      <c r="BC554" s="16">
        <f t="shared" si="1198"/>
        <v>1.5041095890410958</v>
      </c>
      <c r="BD554" s="16">
        <f>IF(Template!$F$7="Linear interpolation",LinInterp($AO$5:$AO$18,$AM$5:$AM$18,BC554),CubicSpline($AO$5:$AO$18,$AM$5:$AM$18,BC554))</f>
        <v>14.721012328513348</v>
      </c>
      <c r="BE554" s="221">
        <f t="shared" si="1133"/>
        <v>1.2294462994767787</v>
      </c>
      <c r="BF554" s="221">
        <f>BE554/PRODUCT($BG$6:BG553)</f>
        <v>1.0003288854143748</v>
      </c>
      <c r="BG554" s="16">
        <f t="shared" si="1199"/>
        <v>1.0003288854143748</v>
      </c>
      <c r="BH554" s="10">
        <f t="shared" si="1200"/>
        <v>12.004317624680683</v>
      </c>
      <c r="BI554" s="90"/>
      <c r="BJ554" s="17">
        <f t="shared" si="1183"/>
        <v>46547</v>
      </c>
      <c r="BK554" s="16">
        <f t="shared" si="1176"/>
        <v>12.228123443870142</v>
      </c>
      <c r="BL554" s="10">
        <f ca="1">IFERROR(AVERAGE(INDIRECT("BK"&amp;AC554-Template!$F$10+1):INDIRECT("BK"&amp;AC554)),0)</f>
        <v>12.380733979280068</v>
      </c>
      <c r="BM554" s="35"/>
      <c r="BN554" s="86"/>
      <c r="BO554" s="35"/>
      <c r="BP554" s="35"/>
      <c r="BQ554" s="35"/>
      <c r="BR554" s="35"/>
      <c r="BS554" s="35"/>
      <c r="BT554" s="35"/>
      <c r="BU554" s="35"/>
      <c r="BV554" s="35"/>
      <c r="BW554" s="35"/>
      <c r="BX554" s="35"/>
      <c r="BY554" s="35"/>
      <c r="BZ554" s="35"/>
      <c r="CA554" s="35"/>
      <c r="CB554" s="35"/>
      <c r="CC554" s="35"/>
      <c r="CD554" s="35"/>
      <c r="CE554" s="35"/>
      <c r="CF554" s="35"/>
      <c r="CG554" s="35"/>
      <c r="CH554" s="35"/>
    </row>
    <row r="555" spans="1:86" ht="15.6" x14ac:dyDescent="0.3">
      <c r="A555" s="35"/>
      <c r="B555" s="86"/>
      <c r="C555" s="35"/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17">
        <f t="shared" si="1177"/>
        <v>46571</v>
      </c>
      <c r="U555" s="216">
        <f t="shared" si="1170"/>
        <v>6</v>
      </c>
      <c r="V555" s="216">
        <f t="shared" si="1177"/>
        <v>550</v>
      </c>
      <c r="W555" s="16">
        <f t="shared" si="1184"/>
        <v>1.5068493150684932</v>
      </c>
      <c r="X555" s="16" t="e">
        <f>IF(Template!$F$7="Linear interpolation",LinInterp($I$5:$I$22,$G$5:$G$22,W555),CubicSpline($I$5:$I$22,$G$5:$G$22,W555))</f>
        <v>#VALUE!</v>
      </c>
      <c r="Y555" s="221" t="e">
        <f t="shared" si="1171"/>
        <v>#VALUE!</v>
      </c>
      <c r="Z555" s="221" t="e">
        <f>Y555/PRODUCT($AA$6:AA554)</f>
        <v>#VALUE!</v>
      </c>
      <c r="AA555" s="16" t="e">
        <f t="shared" si="1178"/>
        <v>#VALUE!</v>
      </c>
      <c r="AB555" s="10" t="e">
        <f t="shared" si="1179"/>
        <v>#VALUE!</v>
      </c>
      <c r="AC555" s="90">
        <f t="shared" si="1172"/>
        <v>555</v>
      </c>
      <c r="AD555" s="17">
        <f t="shared" si="1180"/>
        <v>46548</v>
      </c>
      <c r="AE555" s="16" t="e">
        <f t="shared" si="1173"/>
        <v>#VALUE!</v>
      </c>
      <c r="AF555" s="10">
        <f ca="1">IFERROR(AVERAGE(INDIRECT("AE"&amp;AC555-Template!$F$10+1):INDIRECT("AE"&amp;AC555)),0)</f>
        <v>0</v>
      </c>
      <c r="AG555" s="35"/>
      <c r="AH555" s="86"/>
      <c r="AI555" s="35"/>
      <c r="AJ555" s="35"/>
      <c r="AK555" s="35"/>
      <c r="AL555" s="35"/>
      <c r="AM555" s="35"/>
      <c r="AN555" s="35"/>
      <c r="AO555" s="35"/>
      <c r="AP555" s="35"/>
      <c r="AQ555" s="35"/>
      <c r="AR555" s="35"/>
      <c r="AS555" s="35"/>
      <c r="AT555" s="35"/>
      <c r="AU555" s="35"/>
      <c r="AV555" s="35"/>
      <c r="AW555" s="35"/>
      <c r="AX555" s="35"/>
      <c r="AY555" s="35"/>
      <c r="AZ555" s="17">
        <f t="shared" ref="AZ555" si="1259">AZ554+1</f>
        <v>46571</v>
      </c>
      <c r="BA555" s="216">
        <f t="shared" si="1196"/>
        <v>6</v>
      </c>
      <c r="BB555" s="216">
        <f t="shared" ref="BB555" si="1260">BB554+1</f>
        <v>550</v>
      </c>
      <c r="BC555" s="16">
        <f t="shared" si="1198"/>
        <v>1.5068493150684932</v>
      </c>
      <c r="BD555" s="16">
        <f>IF(Template!$F$7="Linear interpolation",LinInterp($AO$5:$AO$18,$AM$5:$AM$18,BC555),CubicSpline($AO$5:$AO$18,$AM$5:$AM$18,BC555))</f>
        <v>14.717382708390435</v>
      </c>
      <c r="BE555" s="221">
        <f t="shared" si="1133"/>
        <v>1.2298503365493629</v>
      </c>
      <c r="BF555" s="221">
        <f>BE555/PRODUCT($BG$6:BG554)</f>
        <v>1.0003286333634549</v>
      </c>
      <c r="BG555" s="16">
        <f t="shared" si="1199"/>
        <v>1.0003288854143748</v>
      </c>
      <c r="BH555" s="10">
        <f t="shared" si="1200"/>
        <v>12.004317624680683</v>
      </c>
      <c r="BI555" s="90"/>
      <c r="BJ555" s="17">
        <f t="shared" si="1183"/>
        <v>46548</v>
      </c>
      <c r="BK555" s="16">
        <f t="shared" si="1176"/>
        <v>12.217945797697416</v>
      </c>
      <c r="BL555" s="10">
        <f ca="1">IFERROR(AVERAGE(INDIRECT("BK"&amp;AC555-Template!$F$10+1):INDIRECT("BK"&amp;AC555)),0)</f>
        <v>12.370084923462723</v>
      </c>
      <c r="BM555" s="35"/>
      <c r="BN555" s="86"/>
      <c r="BO555" s="35"/>
      <c r="BP555" s="35"/>
      <c r="BQ555" s="35"/>
      <c r="BR555" s="35"/>
      <c r="BS555" s="35"/>
      <c r="BT555" s="35"/>
      <c r="BU555" s="35"/>
      <c r="BV555" s="35"/>
      <c r="BW555" s="35"/>
      <c r="BX555" s="35"/>
      <c r="BY555" s="35"/>
      <c r="BZ555" s="35"/>
      <c r="CA555" s="35"/>
      <c r="CB555" s="35"/>
      <c r="CC555" s="35"/>
      <c r="CD555" s="35"/>
      <c r="CE555" s="35"/>
      <c r="CF555" s="35"/>
      <c r="CG555" s="35"/>
      <c r="CH555" s="35"/>
    </row>
    <row r="556" spans="1:86" ht="15.6" x14ac:dyDescent="0.3">
      <c r="A556" s="35"/>
      <c r="B556" s="86"/>
      <c r="C556" s="35"/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17">
        <f t="shared" si="1177"/>
        <v>46572</v>
      </c>
      <c r="U556" s="216">
        <f t="shared" si="1170"/>
        <v>7</v>
      </c>
      <c r="V556" s="216">
        <f t="shared" si="1177"/>
        <v>551</v>
      </c>
      <c r="W556" s="16">
        <f t="shared" si="1184"/>
        <v>1.5095890410958903</v>
      </c>
      <c r="X556" s="16" t="e">
        <f>IF(Template!$F$7="Linear interpolation",LinInterp($I$5:$I$22,$G$5:$G$22,W556),CubicSpline($I$5:$I$22,$G$5:$G$22,W556))</f>
        <v>#VALUE!</v>
      </c>
      <c r="Y556" s="221" t="e">
        <f t="shared" si="1171"/>
        <v>#VALUE!</v>
      </c>
      <c r="Z556" s="221" t="e">
        <f>Y556/PRODUCT($AA$6:AA555)</f>
        <v>#VALUE!</v>
      </c>
      <c r="AA556" s="16" t="e">
        <f t="shared" si="1178"/>
        <v>#VALUE!</v>
      </c>
      <c r="AB556" s="10" t="e">
        <f t="shared" si="1179"/>
        <v>#VALUE!</v>
      </c>
      <c r="AC556" s="90">
        <f t="shared" si="1172"/>
        <v>556</v>
      </c>
      <c r="AD556" s="17">
        <f t="shared" si="1180"/>
        <v>46549</v>
      </c>
      <c r="AE556" s="16" t="e">
        <f t="shared" si="1173"/>
        <v>#VALUE!</v>
      </c>
      <c r="AF556" s="10">
        <f ca="1">IFERROR(AVERAGE(INDIRECT("AE"&amp;AC556-Template!$F$10+1):INDIRECT("AE"&amp;AC556)),0)</f>
        <v>0</v>
      </c>
      <c r="AG556" s="35"/>
      <c r="AH556" s="86"/>
      <c r="AI556" s="35"/>
      <c r="AJ556" s="35"/>
      <c r="AK556" s="35"/>
      <c r="AL556" s="35"/>
      <c r="AM556" s="35"/>
      <c r="AN556" s="35"/>
      <c r="AO556" s="35"/>
      <c r="AP556" s="35"/>
      <c r="AQ556" s="35"/>
      <c r="AR556" s="35"/>
      <c r="AS556" s="35"/>
      <c r="AT556" s="35"/>
      <c r="AU556" s="35"/>
      <c r="AV556" s="35"/>
      <c r="AW556" s="35"/>
      <c r="AX556" s="35"/>
      <c r="AY556" s="35"/>
      <c r="AZ556" s="17">
        <f t="shared" ref="AZ556" si="1261">AZ555+1</f>
        <v>46572</v>
      </c>
      <c r="BA556" s="216">
        <f t="shared" si="1196"/>
        <v>7</v>
      </c>
      <c r="BB556" s="216">
        <f t="shared" ref="BB556" si="1262">BB555+1</f>
        <v>551</v>
      </c>
      <c r="BC556" s="16">
        <f t="shared" si="1198"/>
        <v>1.5095890410958903</v>
      </c>
      <c r="BD556" s="16">
        <f>IF(Template!$F$7="Linear interpolation",LinInterp($AO$5:$AO$18,$AM$5:$AM$18,BC556),CubicSpline($AO$5:$AO$18,$AM$5:$AM$18,BC556))</f>
        <v>14.713747330297569</v>
      </c>
      <c r="BE556" s="221">
        <f t="shared" si="1133"/>
        <v>1.2302541980397466</v>
      </c>
      <c r="BF556" s="221">
        <f>BE556/PRODUCT($BG$6:BG555)</f>
        <v>1.0003281305811267</v>
      </c>
      <c r="BG556" s="16">
        <f t="shared" si="1199"/>
        <v>1.0003288854143748</v>
      </c>
      <c r="BH556" s="10">
        <f t="shared" si="1200"/>
        <v>12.004317624680683</v>
      </c>
      <c r="BI556" s="90"/>
      <c r="BJ556" s="17">
        <f t="shared" si="1183"/>
        <v>46549</v>
      </c>
      <c r="BK556" s="16">
        <f t="shared" si="1176"/>
        <v>12.207805498339773</v>
      </c>
      <c r="BL556" s="10">
        <f ca="1">IFERROR(AVERAGE(INDIRECT("BK"&amp;AC556-Template!$F$10+1):INDIRECT("BK"&amp;AC556)),0)</f>
        <v>12.359466432429885</v>
      </c>
      <c r="BM556" s="35"/>
      <c r="BN556" s="86"/>
      <c r="BO556" s="35"/>
      <c r="BP556" s="35"/>
      <c r="BQ556" s="35"/>
      <c r="BR556" s="35"/>
      <c r="BS556" s="35"/>
      <c r="BT556" s="35"/>
      <c r="BU556" s="35"/>
      <c r="BV556" s="35"/>
      <c r="BW556" s="35"/>
      <c r="BX556" s="35"/>
      <c r="BY556" s="35"/>
      <c r="BZ556" s="35"/>
      <c r="CA556" s="35"/>
      <c r="CB556" s="35"/>
      <c r="CC556" s="35"/>
      <c r="CD556" s="35"/>
      <c r="CE556" s="35"/>
      <c r="CF556" s="35"/>
      <c r="CG556" s="35"/>
      <c r="CH556" s="35"/>
    </row>
    <row r="557" spans="1:86" ht="15.6" x14ac:dyDescent="0.3">
      <c r="A557" s="35"/>
      <c r="B557" s="86"/>
      <c r="C557" s="35"/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17">
        <f t="shared" si="1177"/>
        <v>46573</v>
      </c>
      <c r="U557" s="216">
        <f t="shared" si="1170"/>
        <v>1</v>
      </c>
      <c r="V557" s="216">
        <f t="shared" si="1177"/>
        <v>552</v>
      </c>
      <c r="W557" s="16">
        <f t="shared" si="1184"/>
        <v>1.5123287671232877</v>
      </c>
      <c r="X557" s="16" t="e">
        <f>IF(Template!$F$7="Linear interpolation",LinInterp($I$5:$I$22,$G$5:$G$22,W557),CubicSpline($I$5:$I$22,$G$5:$G$22,W557))</f>
        <v>#VALUE!</v>
      </c>
      <c r="Y557" s="221" t="e">
        <f t="shared" si="1171"/>
        <v>#VALUE!</v>
      </c>
      <c r="Z557" s="221" t="e">
        <f>Y557/PRODUCT($AA$6:AA556)</f>
        <v>#VALUE!</v>
      </c>
      <c r="AA557" s="16" t="e">
        <f t="shared" si="1178"/>
        <v>#VALUE!</v>
      </c>
      <c r="AB557" s="10" t="e">
        <f t="shared" si="1179"/>
        <v>#VALUE!</v>
      </c>
      <c r="AC557" s="90">
        <f t="shared" si="1172"/>
        <v>557</v>
      </c>
      <c r="AD557" s="17">
        <f t="shared" si="1180"/>
        <v>46550</v>
      </c>
      <c r="AE557" s="16" t="e">
        <f t="shared" si="1173"/>
        <v>#VALUE!</v>
      </c>
      <c r="AF557" s="10">
        <f ca="1">IFERROR(AVERAGE(INDIRECT("AE"&amp;AC557-Template!$F$10+1):INDIRECT("AE"&amp;AC557)),0)</f>
        <v>0</v>
      </c>
      <c r="AG557" s="35"/>
      <c r="AH557" s="86"/>
      <c r="AI557" s="35"/>
      <c r="AJ557" s="35"/>
      <c r="AK557" s="35"/>
      <c r="AL557" s="35"/>
      <c r="AM557" s="35"/>
      <c r="AN557" s="35"/>
      <c r="AO557" s="35"/>
      <c r="AP557" s="35"/>
      <c r="AQ557" s="35"/>
      <c r="AR557" s="35"/>
      <c r="AS557" s="35"/>
      <c r="AT557" s="35"/>
      <c r="AU557" s="35"/>
      <c r="AV557" s="35"/>
      <c r="AW557" s="35"/>
      <c r="AX557" s="35"/>
      <c r="AY557" s="35"/>
      <c r="AZ557" s="17">
        <f t="shared" ref="AZ557" si="1263">AZ556+1</f>
        <v>46573</v>
      </c>
      <c r="BA557" s="216">
        <f t="shared" si="1196"/>
        <v>1</v>
      </c>
      <c r="BB557" s="216">
        <f t="shared" ref="BB557" si="1264">BB556+1</f>
        <v>552</v>
      </c>
      <c r="BC557" s="16">
        <f t="shared" si="1198"/>
        <v>1.5123287671232877</v>
      </c>
      <c r="BD557" s="16">
        <f>IF(Template!$F$7="Linear interpolation",LinInterp($AO$5:$AO$18,$AM$5:$AM$18,BC557),CubicSpline($AO$5:$AO$18,$AM$5:$AM$18,BC557))</f>
        <v>14.710106327722661</v>
      </c>
      <c r="BE557" s="221">
        <f t="shared" si="1133"/>
        <v>1.2306578853267705</v>
      </c>
      <c r="BF557" s="221">
        <f>BE557/PRODUCT($BG$6:BG556)</f>
        <v>1.0003273784000017</v>
      </c>
      <c r="BG557" s="16">
        <f t="shared" si="1199"/>
        <v>1.0003273784000017</v>
      </c>
      <c r="BH557" s="10">
        <f t="shared" si="1200"/>
        <v>11.949311600063627</v>
      </c>
      <c r="BI557" s="90"/>
      <c r="BJ557" s="17">
        <f t="shared" si="1183"/>
        <v>46550</v>
      </c>
      <c r="BK557" s="16">
        <f t="shared" si="1176"/>
        <v>12.207805498339773</v>
      </c>
      <c r="BL557" s="10">
        <f ca="1">IFERROR(AVERAGE(INDIRECT("BK"&amp;AC557-Template!$F$10+1):INDIRECT("BK"&amp;AC557)),0)</f>
        <v>12.349215722908045</v>
      </c>
      <c r="BM557" s="35"/>
      <c r="BN557" s="86"/>
      <c r="BO557" s="35"/>
      <c r="BP557" s="35"/>
      <c r="BQ557" s="35"/>
      <c r="BR557" s="35"/>
      <c r="BS557" s="35"/>
      <c r="BT557" s="35"/>
      <c r="BU557" s="35"/>
      <c r="BV557" s="35"/>
      <c r="BW557" s="35"/>
      <c r="BX557" s="35"/>
      <c r="BY557" s="35"/>
      <c r="BZ557" s="35"/>
      <c r="CA557" s="35"/>
      <c r="CB557" s="35"/>
      <c r="CC557" s="35"/>
      <c r="CD557" s="35"/>
      <c r="CE557" s="35"/>
      <c r="CF557" s="35"/>
      <c r="CG557" s="35"/>
      <c r="CH557" s="35"/>
    </row>
    <row r="558" spans="1:86" ht="15.6" x14ac:dyDescent="0.3">
      <c r="A558" s="35"/>
      <c r="B558" s="86"/>
      <c r="C558" s="35"/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17">
        <f t="shared" si="1177"/>
        <v>46574</v>
      </c>
      <c r="U558" s="216">
        <f t="shared" si="1170"/>
        <v>2</v>
      </c>
      <c r="V558" s="216">
        <f t="shared" si="1177"/>
        <v>553</v>
      </c>
      <c r="W558" s="16">
        <f t="shared" si="1184"/>
        <v>1.515068493150685</v>
      </c>
      <c r="X558" s="16" t="e">
        <f>IF(Template!$F$7="Linear interpolation",LinInterp($I$5:$I$22,$G$5:$G$22,W558),CubicSpline($I$5:$I$22,$G$5:$G$22,W558))</f>
        <v>#VALUE!</v>
      </c>
      <c r="Y558" s="221" t="e">
        <f t="shared" si="1171"/>
        <v>#VALUE!</v>
      </c>
      <c r="Z558" s="221" t="e">
        <f>Y558/PRODUCT($AA$6:AA557)</f>
        <v>#VALUE!</v>
      </c>
      <c r="AA558" s="16" t="e">
        <f t="shared" si="1178"/>
        <v>#VALUE!</v>
      </c>
      <c r="AB558" s="10" t="e">
        <f t="shared" si="1179"/>
        <v>#VALUE!</v>
      </c>
      <c r="AC558" s="90">
        <f t="shared" si="1172"/>
        <v>558</v>
      </c>
      <c r="AD558" s="17">
        <f t="shared" si="1180"/>
        <v>46551</v>
      </c>
      <c r="AE558" s="16" t="e">
        <f t="shared" si="1173"/>
        <v>#VALUE!</v>
      </c>
      <c r="AF558" s="10">
        <f ca="1">IFERROR(AVERAGE(INDIRECT("AE"&amp;AC558-Template!$F$10+1):INDIRECT("AE"&amp;AC558)),0)</f>
        <v>0</v>
      </c>
      <c r="AG558" s="35"/>
      <c r="AH558" s="86"/>
      <c r="AI558" s="35"/>
      <c r="AJ558" s="35"/>
      <c r="AK558" s="35"/>
      <c r="AL558" s="35"/>
      <c r="AM558" s="35"/>
      <c r="AN558" s="35"/>
      <c r="AO558" s="35"/>
      <c r="AP558" s="35"/>
      <c r="AQ558" s="35"/>
      <c r="AR558" s="35"/>
      <c r="AS558" s="35"/>
      <c r="AT558" s="35"/>
      <c r="AU558" s="35"/>
      <c r="AV558" s="35"/>
      <c r="AW558" s="35"/>
      <c r="AX558" s="35"/>
      <c r="AY558" s="35"/>
      <c r="AZ558" s="17">
        <f t="shared" ref="AZ558" si="1265">AZ557+1</f>
        <v>46574</v>
      </c>
      <c r="BA558" s="216">
        <f t="shared" si="1196"/>
        <v>2</v>
      </c>
      <c r="BB558" s="216">
        <f t="shared" ref="BB558" si="1266">BB557+1</f>
        <v>553</v>
      </c>
      <c r="BC558" s="16">
        <f t="shared" si="1198"/>
        <v>1.515068493150685</v>
      </c>
      <c r="BD558" s="16">
        <f>IF(Template!$F$7="Linear interpolation",LinInterp($AO$5:$AO$18,$AM$5:$AM$18,BC558),CubicSpline($AO$5:$AO$18,$AM$5:$AM$18,BC558))</f>
        <v>14.706459834153623</v>
      </c>
      <c r="BE558" s="221">
        <f t="shared" si="1133"/>
        <v>1.2310613998073663</v>
      </c>
      <c r="BF558" s="221">
        <f>BE558/PRODUCT($BG$6:BG557)</f>
        <v>1.0003278851786568</v>
      </c>
      <c r="BG558" s="16">
        <f t="shared" si="1199"/>
        <v>1.0003278851786568</v>
      </c>
      <c r="BH558" s="10">
        <f t="shared" si="1200"/>
        <v>11.967809020972609</v>
      </c>
      <c r="BI558" s="90"/>
      <c r="BJ558" s="17">
        <f t="shared" si="1183"/>
        <v>46551</v>
      </c>
      <c r="BK558" s="16">
        <f t="shared" si="1176"/>
        <v>12.207805498339773</v>
      </c>
      <c r="BL558" s="10">
        <f ca="1">IFERROR(AVERAGE(INDIRECT("BK"&amp;AC558-Template!$F$10+1):INDIRECT("BK"&amp;AC558)),0)</f>
        <v>12.339331986123137</v>
      </c>
      <c r="BM558" s="35"/>
      <c r="BN558" s="86"/>
      <c r="BO558" s="35"/>
      <c r="BP558" s="35"/>
      <c r="BQ558" s="35"/>
      <c r="BR558" s="35"/>
      <c r="BS558" s="35"/>
      <c r="BT558" s="35"/>
      <c r="BU558" s="35"/>
      <c r="BV558" s="35"/>
      <c r="BW558" s="35"/>
      <c r="BX558" s="35"/>
      <c r="BY558" s="35"/>
      <c r="BZ558" s="35"/>
      <c r="CA558" s="35"/>
      <c r="CB558" s="35"/>
      <c r="CC558" s="35"/>
      <c r="CD558" s="35"/>
      <c r="CE558" s="35"/>
      <c r="CF558" s="35"/>
      <c r="CG558" s="35"/>
      <c r="CH558" s="35"/>
    </row>
    <row r="559" spans="1:86" ht="15.6" x14ac:dyDescent="0.3">
      <c r="A559" s="35"/>
      <c r="B559" s="86"/>
      <c r="C559" s="35"/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17">
        <f t="shared" si="1177"/>
        <v>46575</v>
      </c>
      <c r="U559" s="216">
        <f t="shared" si="1170"/>
        <v>3</v>
      </c>
      <c r="V559" s="216">
        <f t="shared" si="1177"/>
        <v>554</v>
      </c>
      <c r="W559" s="16">
        <f t="shared" si="1184"/>
        <v>1.5178082191780822</v>
      </c>
      <c r="X559" s="16" t="e">
        <f>IF(Template!$F$7="Linear interpolation",LinInterp($I$5:$I$22,$G$5:$G$22,W559),CubicSpline($I$5:$I$22,$G$5:$G$22,W559))</f>
        <v>#VALUE!</v>
      </c>
      <c r="Y559" s="221" t="e">
        <f t="shared" si="1171"/>
        <v>#VALUE!</v>
      </c>
      <c r="Z559" s="221" t="e">
        <f>Y559/PRODUCT($AA$6:AA558)</f>
        <v>#VALUE!</v>
      </c>
      <c r="AA559" s="16" t="e">
        <f t="shared" si="1178"/>
        <v>#VALUE!</v>
      </c>
      <c r="AB559" s="10" t="e">
        <f t="shared" si="1179"/>
        <v>#VALUE!</v>
      </c>
      <c r="AC559" s="90">
        <f t="shared" si="1172"/>
        <v>559</v>
      </c>
      <c r="AD559" s="17">
        <f t="shared" si="1180"/>
        <v>46552</v>
      </c>
      <c r="AE559" s="16" t="e">
        <f t="shared" si="1173"/>
        <v>#VALUE!</v>
      </c>
      <c r="AF559" s="10">
        <f ca="1">IFERROR(AVERAGE(INDIRECT("AE"&amp;AC559-Template!$F$10+1):INDIRECT("AE"&amp;AC559)),0)</f>
        <v>0</v>
      </c>
      <c r="AG559" s="35"/>
      <c r="AH559" s="86"/>
      <c r="AI559" s="35"/>
      <c r="AJ559" s="35"/>
      <c r="AK559" s="35"/>
      <c r="AL559" s="35"/>
      <c r="AM559" s="35"/>
      <c r="AN559" s="35"/>
      <c r="AO559" s="35"/>
      <c r="AP559" s="35"/>
      <c r="AQ559" s="35"/>
      <c r="AR559" s="35"/>
      <c r="AS559" s="35"/>
      <c r="AT559" s="35"/>
      <c r="AU559" s="35"/>
      <c r="AV559" s="35"/>
      <c r="AW559" s="35"/>
      <c r="AX559" s="35"/>
      <c r="AY559" s="35"/>
      <c r="AZ559" s="17">
        <f t="shared" ref="AZ559" si="1267">AZ558+1</f>
        <v>46575</v>
      </c>
      <c r="BA559" s="216">
        <f t="shared" si="1196"/>
        <v>3</v>
      </c>
      <c r="BB559" s="216">
        <f t="shared" ref="BB559" si="1268">BB558+1</f>
        <v>554</v>
      </c>
      <c r="BC559" s="16">
        <f t="shared" si="1198"/>
        <v>1.5178082191780822</v>
      </c>
      <c r="BD559" s="16">
        <f>IF(Template!$F$7="Linear interpolation",LinInterp($AO$5:$AO$18,$AM$5:$AM$18,BC559),CubicSpline($AO$5:$AO$18,$AM$5:$AM$18,BC559))</f>
        <v>14.702807983078364</v>
      </c>
      <c r="BE559" s="221">
        <f t="shared" si="1133"/>
        <v>1.2314647428965855</v>
      </c>
      <c r="BF559" s="221">
        <f>BE559/PRODUCT($BG$6:BG558)</f>
        <v>1.0003276384827615</v>
      </c>
      <c r="BG559" s="16">
        <f t="shared" si="1199"/>
        <v>1.0003276384827615</v>
      </c>
      <c r="BH559" s="10">
        <f t="shared" si="1200"/>
        <v>11.958804620795348</v>
      </c>
      <c r="BI559" s="90"/>
      <c r="BJ559" s="17">
        <f t="shared" si="1183"/>
        <v>46552</v>
      </c>
      <c r="BK559" s="16">
        <f t="shared" si="1176"/>
        <v>12.147344234565537</v>
      </c>
      <c r="BL559" s="10">
        <f ca="1">IFERROR(AVERAGE(INDIRECT("BK"&amp;AC559-Template!$F$10+1):INDIRECT("BK"&amp;AC559)),0)</f>
        <v>12.327432873879085</v>
      </c>
      <c r="BM559" s="35"/>
      <c r="BN559" s="86"/>
      <c r="BO559" s="35"/>
      <c r="BP559" s="35"/>
      <c r="BQ559" s="35"/>
      <c r="BR559" s="35"/>
      <c r="BS559" s="35"/>
      <c r="BT559" s="35"/>
      <c r="BU559" s="35"/>
      <c r="BV559" s="35"/>
      <c r="BW559" s="35"/>
      <c r="BX559" s="35"/>
      <c r="BY559" s="35"/>
      <c r="BZ559" s="35"/>
      <c r="CA559" s="35"/>
      <c r="CB559" s="35"/>
      <c r="CC559" s="35"/>
      <c r="CD559" s="35"/>
      <c r="CE559" s="35"/>
      <c r="CF559" s="35"/>
      <c r="CG559" s="35"/>
      <c r="CH559" s="35"/>
    </row>
    <row r="560" spans="1:86" ht="15.6" x14ac:dyDescent="0.3">
      <c r="A560" s="35"/>
      <c r="B560" s="86"/>
      <c r="C560" s="35"/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17">
        <f t="shared" si="1177"/>
        <v>46576</v>
      </c>
      <c r="U560" s="216">
        <f t="shared" si="1170"/>
        <v>4</v>
      </c>
      <c r="V560" s="216">
        <f t="shared" si="1177"/>
        <v>555</v>
      </c>
      <c r="W560" s="16">
        <f t="shared" si="1184"/>
        <v>1.5205479452054795</v>
      </c>
      <c r="X560" s="16" t="e">
        <f>IF(Template!$F$7="Linear interpolation",LinInterp($I$5:$I$22,$G$5:$G$22,W560),CubicSpline($I$5:$I$22,$G$5:$G$22,W560))</f>
        <v>#VALUE!</v>
      </c>
      <c r="Y560" s="221" t="e">
        <f t="shared" si="1171"/>
        <v>#VALUE!</v>
      </c>
      <c r="Z560" s="221" t="e">
        <f>Y560/PRODUCT($AA$6:AA559)</f>
        <v>#VALUE!</v>
      </c>
      <c r="AA560" s="16" t="e">
        <f t="shared" si="1178"/>
        <v>#VALUE!</v>
      </c>
      <c r="AB560" s="10" t="e">
        <f t="shared" si="1179"/>
        <v>#VALUE!</v>
      </c>
      <c r="AC560" s="90">
        <f t="shared" si="1172"/>
        <v>560</v>
      </c>
      <c r="AD560" s="17">
        <f t="shared" si="1180"/>
        <v>46553</v>
      </c>
      <c r="AE560" s="16" t="e">
        <f t="shared" si="1173"/>
        <v>#VALUE!</v>
      </c>
      <c r="AF560" s="10">
        <f ca="1">IFERROR(AVERAGE(INDIRECT("AE"&amp;AC560-Template!$F$10+1):INDIRECT("AE"&amp;AC560)),0)</f>
        <v>0</v>
      </c>
      <c r="AG560" s="35"/>
      <c r="AH560" s="86"/>
      <c r="AI560" s="35"/>
      <c r="AJ560" s="35"/>
      <c r="AK560" s="35"/>
      <c r="AL560" s="35"/>
      <c r="AM560" s="35"/>
      <c r="AN560" s="35"/>
      <c r="AO560" s="35"/>
      <c r="AP560" s="35"/>
      <c r="AQ560" s="35"/>
      <c r="AR560" s="35"/>
      <c r="AS560" s="35"/>
      <c r="AT560" s="35"/>
      <c r="AU560" s="35"/>
      <c r="AV560" s="35"/>
      <c r="AW560" s="35"/>
      <c r="AX560" s="35"/>
      <c r="AY560" s="35"/>
      <c r="AZ560" s="17">
        <f t="shared" ref="AZ560" si="1269">AZ559+1</f>
        <v>46576</v>
      </c>
      <c r="BA560" s="216">
        <f t="shared" si="1196"/>
        <v>4</v>
      </c>
      <c r="BB560" s="216">
        <f t="shared" ref="BB560" si="1270">BB559+1</f>
        <v>555</v>
      </c>
      <c r="BC560" s="16">
        <f t="shared" si="1198"/>
        <v>1.5205479452054795</v>
      </c>
      <c r="BD560" s="16">
        <f>IF(Template!$F$7="Linear interpolation",LinInterp($AO$5:$AO$18,$AM$5:$AM$18,BC560),CubicSpline($AO$5:$AO$18,$AM$5:$AM$18,BC560))</f>
        <v>14.699150907984794</v>
      </c>
      <c r="BE560" s="221">
        <f t="shared" si="1133"/>
        <v>1.2318679160276251</v>
      </c>
      <c r="BF560" s="221">
        <f>BE560/PRODUCT($BG$6:BG559)</f>
        <v>1.0003273931579164</v>
      </c>
      <c r="BG560" s="16">
        <f t="shared" si="1199"/>
        <v>1.0003273931579164</v>
      </c>
      <c r="BH560" s="10">
        <f t="shared" si="1200"/>
        <v>11.949850263949013</v>
      </c>
      <c r="BI560" s="90"/>
      <c r="BJ560" s="17">
        <f t="shared" si="1183"/>
        <v>46553</v>
      </c>
      <c r="BK560" s="16">
        <f t="shared" si="1176"/>
        <v>12.167627147913972</v>
      </c>
      <c r="BL560" s="10">
        <f ca="1">IFERROR(AVERAGE(INDIRECT("BK"&amp;AC560-Template!$F$10+1):INDIRECT("BK"&amp;AC560)),0)</f>
        <v>12.31620985874665</v>
      </c>
      <c r="BM560" s="35"/>
      <c r="BN560" s="86"/>
      <c r="BO560" s="35"/>
      <c r="BP560" s="35"/>
      <c r="BQ560" s="35"/>
      <c r="BR560" s="35"/>
      <c r="BS560" s="35"/>
      <c r="BT560" s="35"/>
      <c r="BU560" s="35"/>
      <c r="BV560" s="35"/>
      <c r="BW560" s="35"/>
      <c r="BX560" s="35"/>
      <c r="BY560" s="35"/>
      <c r="BZ560" s="35"/>
      <c r="CA560" s="35"/>
      <c r="CB560" s="35"/>
      <c r="CC560" s="35"/>
      <c r="CD560" s="35"/>
      <c r="CE560" s="35"/>
      <c r="CF560" s="35"/>
      <c r="CG560" s="35"/>
      <c r="CH560" s="35"/>
    </row>
    <row r="561" spans="1:86" ht="15.6" x14ac:dyDescent="0.3">
      <c r="A561" s="35"/>
      <c r="B561" s="86"/>
      <c r="C561" s="35"/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17">
        <f t="shared" si="1177"/>
        <v>46577</v>
      </c>
      <c r="U561" s="216">
        <f t="shared" si="1170"/>
        <v>5</v>
      </c>
      <c r="V561" s="216">
        <f t="shared" si="1177"/>
        <v>556</v>
      </c>
      <c r="W561" s="16">
        <f t="shared" si="1184"/>
        <v>1.5232876712328767</v>
      </c>
      <c r="X561" s="16" t="e">
        <f>IF(Template!$F$7="Linear interpolation",LinInterp($I$5:$I$22,$G$5:$G$22,W561),CubicSpline($I$5:$I$22,$G$5:$G$22,W561))</f>
        <v>#VALUE!</v>
      </c>
      <c r="Y561" s="221" t="e">
        <f t="shared" si="1171"/>
        <v>#VALUE!</v>
      </c>
      <c r="Z561" s="221" t="e">
        <f>Y561/PRODUCT($AA$6:AA560)</f>
        <v>#VALUE!</v>
      </c>
      <c r="AA561" s="16" t="e">
        <f t="shared" si="1178"/>
        <v>#VALUE!</v>
      </c>
      <c r="AB561" s="10" t="e">
        <f t="shared" si="1179"/>
        <v>#VALUE!</v>
      </c>
      <c r="AC561" s="90">
        <f t="shared" si="1172"/>
        <v>561</v>
      </c>
      <c r="AD561" s="17">
        <f t="shared" si="1180"/>
        <v>46554</v>
      </c>
      <c r="AE561" s="16" t="e">
        <f t="shared" si="1173"/>
        <v>#VALUE!</v>
      </c>
      <c r="AF561" s="10">
        <f ca="1">IFERROR(AVERAGE(INDIRECT("AE"&amp;AC561-Template!$F$10+1):INDIRECT("AE"&amp;AC561)),0)</f>
        <v>0</v>
      </c>
      <c r="AG561" s="35"/>
      <c r="AH561" s="86"/>
      <c r="AI561" s="35"/>
      <c r="AJ561" s="35"/>
      <c r="AK561" s="35"/>
      <c r="AL561" s="35"/>
      <c r="AM561" s="35"/>
      <c r="AN561" s="35"/>
      <c r="AO561" s="35"/>
      <c r="AP561" s="35"/>
      <c r="AQ561" s="35"/>
      <c r="AR561" s="35"/>
      <c r="AS561" s="35"/>
      <c r="AT561" s="35"/>
      <c r="AU561" s="35"/>
      <c r="AV561" s="35"/>
      <c r="AW561" s="35"/>
      <c r="AX561" s="35"/>
      <c r="AY561" s="35"/>
      <c r="AZ561" s="17">
        <f t="shared" ref="AZ561" si="1271">AZ560+1</f>
        <v>46577</v>
      </c>
      <c r="BA561" s="216">
        <f t="shared" si="1196"/>
        <v>5</v>
      </c>
      <c r="BB561" s="216">
        <f t="shared" ref="BB561" si="1272">BB560+1</f>
        <v>556</v>
      </c>
      <c r="BC561" s="16">
        <f t="shared" si="1198"/>
        <v>1.5232876712328767</v>
      </c>
      <c r="BD561" s="16">
        <f>IF(Template!$F$7="Linear interpolation",LinInterp($AO$5:$AO$18,$AM$5:$AM$18,BC561),CubicSpline($AO$5:$AO$18,$AM$5:$AM$18,BC561))</f>
        <v>14.695488742360824</v>
      </c>
      <c r="BE561" s="221">
        <f t="shared" si="1133"/>
        <v>1.2322709206518565</v>
      </c>
      <c r="BF561" s="221">
        <f>BE561/PRODUCT($BG$6:BG560)</f>
        <v>1.0003271492170451</v>
      </c>
      <c r="BG561" s="16">
        <f t="shared" si="1199"/>
        <v>1.0003271492170451</v>
      </c>
      <c r="BH561" s="10">
        <f t="shared" si="1200"/>
        <v>11.94094642214727</v>
      </c>
      <c r="BI561" s="90"/>
      <c r="BJ561" s="17">
        <f t="shared" si="1183"/>
        <v>46554</v>
      </c>
      <c r="BK561" s="16">
        <f t="shared" si="1176"/>
        <v>12.157680617683964</v>
      </c>
      <c r="BL561" s="10">
        <f ca="1">IFERROR(AVERAGE(INDIRECT("BK"&amp;AC561-Template!$F$10+1):INDIRECT("BK"&amp;AC561)),0)</f>
        <v>12.306848807153585</v>
      </c>
      <c r="BM561" s="35"/>
      <c r="BN561" s="86"/>
      <c r="BO561" s="35"/>
      <c r="BP561" s="35"/>
      <c r="BQ561" s="35"/>
      <c r="BR561" s="35"/>
      <c r="BS561" s="35"/>
      <c r="BT561" s="35"/>
      <c r="BU561" s="35"/>
      <c r="BV561" s="35"/>
      <c r="BW561" s="35"/>
      <c r="BX561" s="35"/>
      <c r="BY561" s="35"/>
      <c r="BZ561" s="35"/>
      <c r="CA561" s="35"/>
      <c r="CB561" s="35"/>
      <c r="CC561" s="35"/>
      <c r="CD561" s="35"/>
      <c r="CE561" s="35"/>
      <c r="CF561" s="35"/>
      <c r="CG561" s="35"/>
      <c r="CH561" s="35"/>
    </row>
    <row r="562" spans="1:86" ht="15.6" x14ac:dyDescent="0.3">
      <c r="A562" s="35"/>
      <c r="B562" s="86"/>
      <c r="C562" s="35"/>
      <c r="D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17">
        <f t="shared" si="1177"/>
        <v>46578</v>
      </c>
      <c r="U562" s="216">
        <f t="shared" si="1170"/>
        <v>6</v>
      </c>
      <c r="V562" s="216">
        <f t="shared" si="1177"/>
        <v>557</v>
      </c>
      <c r="W562" s="16">
        <f t="shared" si="1184"/>
        <v>1.526027397260274</v>
      </c>
      <c r="X562" s="16" t="e">
        <f>IF(Template!$F$7="Linear interpolation",LinInterp($I$5:$I$22,$G$5:$G$22,W562),CubicSpline($I$5:$I$22,$G$5:$G$22,W562))</f>
        <v>#VALUE!</v>
      </c>
      <c r="Y562" s="221" t="e">
        <f t="shared" si="1171"/>
        <v>#VALUE!</v>
      </c>
      <c r="Z562" s="221" t="e">
        <f>Y562/PRODUCT($AA$6:AA561)</f>
        <v>#VALUE!</v>
      </c>
      <c r="AA562" s="16" t="e">
        <f t="shared" si="1178"/>
        <v>#VALUE!</v>
      </c>
      <c r="AB562" s="10" t="e">
        <f t="shared" si="1179"/>
        <v>#VALUE!</v>
      </c>
      <c r="AC562" s="90">
        <f t="shared" si="1172"/>
        <v>562</v>
      </c>
      <c r="AD562" s="17">
        <f t="shared" si="1180"/>
        <v>46555</v>
      </c>
      <c r="AE562" s="16" t="e">
        <f t="shared" si="1173"/>
        <v>#VALUE!</v>
      </c>
      <c r="AF562" s="10">
        <f ca="1">IFERROR(AVERAGE(INDIRECT("AE"&amp;AC562-Template!$F$10+1):INDIRECT("AE"&amp;AC562)),0)</f>
        <v>0</v>
      </c>
      <c r="AG562" s="35"/>
      <c r="AH562" s="86"/>
      <c r="AI562" s="35"/>
      <c r="AJ562" s="35"/>
      <c r="AK562" s="35"/>
      <c r="AL562" s="35"/>
      <c r="AM562" s="35"/>
      <c r="AN562" s="35"/>
      <c r="AO562" s="35"/>
      <c r="AP562" s="35"/>
      <c r="AQ562" s="35"/>
      <c r="AR562" s="35"/>
      <c r="AS562" s="35"/>
      <c r="AT562" s="35"/>
      <c r="AU562" s="35"/>
      <c r="AV562" s="35"/>
      <c r="AW562" s="35"/>
      <c r="AX562" s="35"/>
      <c r="AY562" s="35"/>
      <c r="AZ562" s="17">
        <f t="shared" ref="AZ562" si="1273">AZ561+1</f>
        <v>46578</v>
      </c>
      <c r="BA562" s="216">
        <f t="shared" si="1196"/>
        <v>6</v>
      </c>
      <c r="BB562" s="216">
        <f t="shared" ref="BB562" si="1274">BB561+1</f>
        <v>557</v>
      </c>
      <c r="BC562" s="16">
        <f t="shared" si="1198"/>
        <v>1.526027397260274</v>
      </c>
      <c r="BD562" s="16">
        <f>IF(Template!$F$7="Linear interpolation",LinInterp($AO$5:$AO$18,$AM$5:$AM$18,BC562),CubicSpline($AO$5:$AO$18,$AM$5:$AM$18,BC562))</f>
        <v>14.691821619694366</v>
      </c>
      <c r="BE562" s="221">
        <f t="shared" si="1133"/>
        <v>1.2326737582388523</v>
      </c>
      <c r="BF562" s="221">
        <f>BE562/PRODUCT($BG$6:BG561)</f>
        <v>1.0003269066730738</v>
      </c>
      <c r="BG562" s="16">
        <f t="shared" si="1199"/>
        <v>1.0003271492170451</v>
      </c>
      <c r="BH562" s="10">
        <f t="shared" si="1200"/>
        <v>11.94094642214727</v>
      </c>
      <c r="BI562" s="90"/>
      <c r="BJ562" s="17">
        <f t="shared" si="1183"/>
        <v>46555</v>
      </c>
      <c r="BK562" s="16">
        <f t="shared" si="1176"/>
        <v>12.14777424902258</v>
      </c>
      <c r="BL562" s="10">
        <f ca="1">IFERROR(AVERAGE(INDIRECT("BK"&amp;AC562-Template!$F$10+1):INDIRECT("BK"&amp;AC562)),0)</f>
        <v>12.296423521342405</v>
      </c>
      <c r="BM562" s="35"/>
      <c r="BN562" s="86"/>
      <c r="BO562" s="35"/>
      <c r="BP562" s="35"/>
      <c r="BQ562" s="35"/>
      <c r="BR562" s="35"/>
      <c r="BS562" s="35"/>
      <c r="BT562" s="35"/>
      <c r="BU562" s="35"/>
      <c r="BV562" s="35"/>
      <c r="BW562" s="35"/>
      <c r="BX562" s="35"/>
      <c r="BY562" s="35"/>
      <c r="BZ562" s="35"/>
      <c r="CA562" s="35"/>
      <c r="CB562" s="35"/>
      <c r="CC562" s="35"/>
      <c r="CD562" s="35"/>
      <c r="CE562" s="35"/>
      <c r="CF562" s="35"/>
      <c r="CG562" s="35"/>
      <c r="CH562" s="35"/>
    </row>
    <row r="563" spans="1:86" ht="15.6" x14ac:dyDescent="0.3">
      <c r="A563" s="35"/>
      <c r="B563" s="86"/>
      <c r="C563" s="35"/>
      <c r="D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17">
        <f t="shared" si="1177"/>
        <v>46579</v>
      </c>
      <c r="U563" s="216">
        <f t="shared" si="1170"/>
        <v>7</v>
      </c>
      <c r="V563" s="216">
        <f t="shared" si="1177"/>
        <v>558</v>
      </c>
      <c r="W563" s="16">
        <f t="shared" si="1184"/>
        <v>1.5287671232876712</v>
      </c>
      <c r="X563" s="16" t="e">
        <f>IF(Template!$F$7="Linear interpolation",LinInterp($I$5:$I$22,$G$5:$G$22,W563),CubicSpline($I$5:$I$22,$G$5:$G$22,W563))</f>
        <v>#VALUE!</v>
      </c>
      <c r="Y563" s="221" t="e">
        <f t="shared" si="1171"/>
        <v>#VALUE!</v>
      </c>
      <c r="Z563" s="221" t="e">
        <f>Y563/PRODUCT($AA$6:AA562)</f>
        <v>#VALUE!</v>
      </c>
      <c r="AA563" s="16" t="e">
        <f t="shared" si="1178"/>
        <v>#VALUE!</v>
      </c>
      <c r="AB563" s="10" t="e">
        <f t="shared" si="1179"/>
        <v>#VALUE!</v>
      </c>
      <c r="AC563" s="90">
        <f t="shared" si="1172"/>
        <v>563</v>
      </c>
      <c r="AD563" s="17">
        <f t="shared" si="1180"/>
        <v>46556</v>
      </c>
      <c r="AE563" s="16" t="e">
        <f t="shared" si="1173"/>
        <v>#VALUE!</v>
      </c>
      <c r="AF563" s="10">
        <f ca="1">IFERROR(AVERAGE(INDIRECT("AE"&amp;AC563-Template!$F$10+1):INDIRECT("AE"&amp;AC563)),0)</f>
        <v>0</v>
      </c>
      <c r="AG563" s="35"/>
      <c r="AH563" s="86"/>
      <c r="AI563" s="35"/>
      <c r="AJ563" s="35"/>
      <c r="AK563" s="35"/>
      <c r="AL563" s="35"/>
      <c r="AM563" s="35"/>
      <c r="AN563" s="35"/>
      <c r="AO563" s="35"/>
      <c r="AP563" s="35"/>
      <c r="AQ563" s="35"/>
      <c r="AR563" s="35"/>
      <c r="AS563" s="35"/>
      <c r="AT563" s="35"/>
      <c r="AU563" s="35"/>
      <c r="AV563" s="35"/>
      <c r="AW563" s="35"/>
      <c r="AX563" s="35"/>
      <c r="AY563" s="35"/>
      <c r="AZ563" s="17">
        <f t="shared" ref="AZ563" si="1275">AZ562+1</f>
        <v>46579</v>
      </c>
      <c r="BA563" s="216">
        <f t="shared" si="1196"/>
        <v>7</v>
      </c>
      <c r="BB563" s="216">
        <f t="shared" ref="BB563" si="1276">BB562+1</f>
        <v>558</v>
      </c>
      <c r="BC563" s="16">
        <f t="shared" si="1198"/>
        <v>1.5287671232876712</v>
      </c>
      <c r="BD563" s="16">
        <f>IF(Template!$F$7="Linear interpolation",LinInterp($AO$5:$AO$18,$AM$5:$AM$18,BC563),CubicSpline($AO$5:$AO$18,$AM$5:$AM$18,BC563))</f>
        <v>14.688149673473328</v>
      </c>
      <c r="BE563" s="221">
        <f t="shared" ref="BE563:BE626" si="1277">(1+(BD563/100))^BC563</f>
        <v>1.2330764302764126</v>
      </c>
      <c r="BF563" s="221">
        <f>BE563/PRODUCT($BG$6:BG562)</f>
        <v>1.0003264229950761</v>
      </c>
      <c r="BG563" s="16">
        <f t="shared" si="1199"/>
        <v>1.0003271492170451</v>
      </c>
      <c r="BH563" s="10">
        <f t="shared" si="1200"/>
        <v>11.94094642214727</v>
      </c>
      <c r="BI563" s="90"/>
      <c r="BJ563" s="17">
        <f t="shared" si="1183"/>
        <v>46556</v>
      </c>
      <c r="BK563" s="16">
        <f t="shared" si="1176"/>
        <v>12.137908511463348</v>
      </c>
      <c r="BL563" s="10">
        <f ca="1">IFERROR(AVERAGE(INDIRECT("BK"&amp;AC563-Template!$F$10+1):INDIRECT("BK"&amp;AC563)),0)</f>
        <v>12.286032073506204</v>
      </c>
      <c r="BM563" s="35"/>
      <c r="BN563" s="86"/>
      <c r="BO563" s="35"/>
      <c r="BP563" s="35"/>
      <c r="BQ563" s="35"/>
      <c r="BR563" s="35"/>
      <c r="BS563" s="35"/>
      <c r="BT563" s="35"/>
      <c r="BU563" s="35"/>
      <c r="BV563" s="35"/>
      <c r="BW563" s="35"/>
      <c r="BX563" s="35"/>
      <c r="BY563" s="35"/>
      <c r="BZ563" s="35"/>
      <c r="CA563" s="35"/>
      <c r="CB563" s="35"/>
      <c r="CC563" s="35"/>
      <c r="CD563" s="35"/>
      <c r="CE563" s="35"/>
      <c r="CF563" s="35"/>
      <c r="CG563" s="35"/>
      <c r="CH563" s="35"/>
    </row>
    <row r="564" spans="1:86" ht="15.6" x14ac:dyDescent="0.3">
      <c r="A564" s="35"/>
      <c r="B564" s="86"/>
      <c r="C564" s="35"/>
      <c r="D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17">
        <f t="shared" si="1177"/>
        <v>46580</v>
      </c>
      <c r="U564" s="216">
        <f t="shared" si="1170"/>
        <v>1</v>
      </c>
      <c r="V564" s="216">
        <f t="shared" si="1177"/>
        <v>559</v>
      </c>
      <c r="W564" s="16">
        <f t="shared" si="1184"/>
        <v>1.5315068493150685</v>
      </c>
      <c r="X564" s="16" t="e">
        <f>IF(Template!$F$7="Linear interpolation",LinInterp($I$5:$I$22,$G$5:$G$22,W564),CubicSpline($I$5:$I$22,$G$5:$G$22,W564))</f>
        <v>#VALUE!</v>
      </c>
      <c r="Y564" s="221" t="e">
        <f t="shared" si="1171"/>
        <v>#VALUE!</v>
      </c>
      <c r="Z564" s="221" t="e">
        <f>Y564/PRODUCT($AA$6:AA563)</f>
        <v>#VALUE!</v>
      </c>
      <c r="AA564" s="16" t="e">
        <f t="shared" si="1178"/>
        <v>#VALUE!</v>
      </c>
      <c r="AB564" s="10" t="e">
        <f t="shared" si="1179"/>
        <v>#VALUE!</v>
      </c>
      <c r="AC564" s="90">
        <f t="shared" si="1172"/>
        <v>564</v>
      </c>
      <c r="AD564" s="17">
        <f t="shared" si="1180"/>
        <v>46557</v>
      </c>
      <c r="AE564" s="16" t="e">
        <f t="shared" si="1173"/>
        <v>#VALUE!</v>
      </c>
      <c r="AF564" s="10">
        <f ca="1">IFERROR(AVERAGE(INDIRECT("AE"&amp;AC564-Template!$F$10+1):INDIRECT("AE"&amp;AC564)),0)</f>
        <v>0</v>
      </c>
      <c r="AG564" s="35"/>
      <c r="AH564" s="86"/>
      <c r="AI564" s="35"/>
      <c r="AJ564" s="35"/>
      <c r="AK564" s="35"/>
      <c r="AL564" s="35"/>
      <c r="AM564" s="35"/>
      <c r="AN564" s="35"/>
      <c r="AO564" s="35"/>
      <c r="AP564" s="35"/>
      <c r="AQ564" s="35"/>
      <c r="AR564" s="35"/>
      <c r="AS564" s="35"/>
      <c r="AT564" s="35"/>
      <c r="AU564" s="35"/>
      <c r="AV564" s="35"/>
      <c r="AW564" s="35"/>
      <c r="AX564" s="35"/>
      <c r="AY564" s="35"/>
      <c r="AZ564" s="17">
        <f t="shared" ref="AZ564" si="1278">AZ563+1</f>
        <v>46580</v>
      </c>
      <c r="BA564" s="216">
        <f t="shared" si="1196"/>
        <v>1</v>
      </c>
      <c r="BB564" s="216">
        <f t="shared" ref="BB564" si="1279">BB563+1</f>
        <v>559</v>
      </c>
      <c r="BC564" s="16">
        <f t="shared" si="1198"/>
        <v>1.5315068493150685</v>
      </c>
      <c r="BD564" s="16">
        <f>IF(Template!$F$7="Linear interpolation",LinInterp($AO$5:$AO$18,$AM$5:$AM$18,BC564),CubicSpline($AO$5:$AO$18,$AM$5:$AM$18,BC564))</f>
        <v>14.68447303718562</v>
      </c>
      <c r="BE564" s="221">
        <f t="shared" si="1277"/>
        <v>1.2334789382705944</v>
      </c>
      <c r="BF564" s="221">
        <f>BE564/PRODUCT($BG$6:BG563)</f>
        <v>1.0003256996061032</v>
      </c>
      <c r="BG564" s="16">
        <f t="shared" si="1199"/>
        <v>1.0003256996061032</v>
      </c>
      <c r="BH564" s="10">
        <f t="shared" si="1200"/>
        <v>11.888035622766079</v>
      </c>
      <c r="BI564" s="90"/>
      <c r="BJ564" s="17">
        <f t="shared" si="1183"/>
        <v>46557</v>
      </c>
      <c r="BK564" s="16">
        <f t="shared" si="1176"/>
        <v>12.137908511463348</v>
      </c>
      <c r="BL564" s="10">
        <f ca="1">IFERROR(AVERAGE(INDIRECT("BK"&amp;AC564-Template!$F$10+1):INDIRECT("BK"&amp;AC564)),0)</f>
        <v>12.276002419576336</v>
      </c>
      <c r="BM564" s="35"/>
      <c r="BN564" s="86"/>
      <c r="BO564" s="35"/>
      <c r="BP564" s="35"/>
      <c r="BQ564" s="35"/>
      <c r="BR564" s="35"/>
      <c r="BS564" s="35"/>
      <c r="BT564" s="35"/>
      <c r="BU564" s="35"/>
      <c r="BV564" s="35"/>
      <c r="BW564" s="35"/>
      <c r="BX564" s="35"/>
      <c r="BY564" s="35"/>
      <c r="BZ564" s="35"/>
      <c r="CA564" s="35"/>
      <c r="CB564" s="35"/>
      <c r="CC564" s="35"/>
      <c r="CD564" s="35"/>
      <c r="CE564" s="35"/>
      <c r="CF564" s="35"/>
      <c r="CG564" s="35"/>
      <c r="CH564" s="35"/>
    </row>
    <row r="565" spans="1:86" ht="15.6" x14ac:dyDescent="0.3">
      <c r="A565" s="35"/>
      <c r="B565" s="86"/>
      <c r="C565" s="35"/>
      <c r="D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17">
        <f t="shared" si="1177"/>
        <v>46581</v>
      </c>
      <c r="U565" s="216">
        <f t="shared" si="1170"/>
        <v>2</v>
      </c>
      <c r="V565" s="216">
        <f t="shared" si="1177"/>
        <v>560</v>
      </c>
      <c r="W565" s="16">
        <f t="shared" si="1184"/>
        <v>1.5342465753424657</v>
      </c>
      <c r="X565" s="16" t="e">
        <f>IF(Template!$F$7="Linear interpolation",LinInterp($I$5:$I$22,$G$5:$G$22,W565),CubicSpline($I$5:$I$22,$G$5:$G$22,W565))</f>
        <v>#VALUE!</v>
      </c>
      <c r="Y565" s="221" t="e">
        <f t="shared" si="1171"/>
        <v>#VALUE!</v>
      </c>
      <c r="Z565" s="221" t="e">
        <f>Y565/PRODUCT($AA$6:AA564)</f>
        <v>#VALUE!</v>
      </c>
      <c r="AA565" s="16" t="e">
        <f t="shared" si="1178"/>
        <v>#VALUE!</v>
      </c>
      <c r="AB565" s="10" t="e">
        <f t="shared" si="1179"/>
        <v>#VALUE!</v>
      </c>
      <c r="AC565" s="90">
        <f t="shared" si="1172"/>
        <v>565</v>
      </c>
      <c r="AD565" s="17">
        <f t="shared" si="1180"/>
        <v>46558</v>
      </c>
      <c r="AE565" s="16" t="e">
        <f t="shared" si="1173"/>
        <v>#VALUE!</v>
      </c>
      <c r="AF565" s="10">
        <f ca="1">IFERROR(AVERAGE(INDIRECT("AE"&amp;AC565-Template!$F$10+1):INDIRECT("AE"&amp;AC565)),0)</f>
        <v>0</v>
      </c>
      <c r="AG565" s="35"/>
      <c r="AH565" s="86"/>
      <c r="AI565" s="35"/>
      <c r="AJ565" s="35"/>
      <c r="AK565" s="35"/>
      <c r="AL565" s="35"/>
      <c r="AM565" s="35"/>
      <c r="AN565" s="35"/>
      <c r="AO565" s="35"/>
      <c r="AP565" s="35"/>
      <c r="AQ565" s="35"/>
      <c r="AR565" s="35"/>
      <c r="AS565" s="35"/>
      <c r="AT565" s="35"/>
      <c r="AU565" s="35"/>
      <c r="AV565" s="35"/>
      <c r="AW565" s="35"/>
      <c r="AX565" s="35"/>
      <c r="AY565" s="35"/>
      <c r="AZ565" s="17">
        <f t="shared" ref="AZ565" si="1280">AZ564+1</f>
        <v>46581</v>
      </c>
      <c r="BA565" s="216">
        <f t="shared" si="1196"/>
        <v>2</v>
      </c>
      <c r="BB565" s="216">
        <f t="shared" ref="BB565" si="1281">BB564+1</f>
        <v>560</v>
      </c>
      <c r="BC565" s="16">
        <f t="shared" si="1198"/>
        <v>1.5342465753424657</v>
      </c>
      <c r="BD565" s="16">
        <f>IF(Template!$F$7="Linear interpolation",LinInterp($AO$5:$AO$18,$AM$5:$AM$18,BC565),CubicSpline($AO$5:$AO$18,$AM$5:$AM$18,BC565))</f>
        <v>14.680791844319154</v>
      </c>
      <c r="BE565" s="221">
        <f t="shared" si="1277"/>
        <v>1.2338812837457385</v>
      </c>
      <c r="BF565" s="221">
        <f>BE565/PRODUCT($BG$6:BG564)</f>
        <v>1.000326187551859</v>
      </c>
      <c r="BG565" s="16">
        <f t="shared" si="1199"/>
        <v>1.000326187551859</v>
      </c>
      <c r="BH565" s="10">
        <f t="shared" si="1200"/>
        <v>11.905845642852796</v>
      </c>
      <c r="BI565" s="90"/>
      <c r="BJ565" s="17">
        <f t="shared" si="1183"/>
        <v>46558</v>
      </c>
      <c r="BK565" s="16">
        <f t="shared" si="1176"/>
        <v>12.137908511463348</v>
      </c>
      <c r="BL565" s="10">
        <f ca="1">IFERROR(AVERAGE(INDIRECT("BK"&amp;AC565-Template!$F$10+1):INDIRECT("BK"&amp;AC565)),0)</f>
        <v>12.266333642016233</v>
      </c>
      <c r="BM565" s="35"/>
      <c r="BN565" s="86"/>
      <c r="BO565" s="35"/>
      <c r="BP565" s="35"/>
      <c r="BQ565" s="35"/>
      <c r="BR565" s="35"/>
      <c r="BS565" s="35"/>
      <c r="BT565" s="35"/>
      <c r="BU565" s="35"/>
      <c r="BV565" s="35"/>
      <c r="BW565" s="35"/>
      <c r="BX565" s="35"/>
      <c r="BY565" s="35"/>
      <c r="BZ565" s="35"/>
      <c r="CA565" s="35"/>
      <c r="CB565" s="35"/>
      <c r="CC565" s="35"/>
      <c r="CD565" s="35"/>
      <c r="CE565" s="35"/>
      <c r="CF565" s="35"/>
      <c r="CG565" s="35"/>
      <c r="CH565" s="35"/>
    </row>
    <row r="566" spans="1:86" ht="15.6" x14ac:dyDescent="0.3">
      <c r="A566" s="35"/>
      <c r="B566" s="86"/>
      <c r="C566" s="35"/>
      <c r="D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17">
        <f t="shared" si="1177"/>
        <v>46582</v>
      </c>
      <c r="U566" s="216">
        <f t="shared" si="1170"/>
        <v>3</v>
      </c>
      <c r="V566" s="216">
        <f t="shared" si="1177"/>
        <v>561</v>
      </c>
      <c r="W566" s="16">
        <f t="shared" si="1184"/>
        <v>1.536986301369863</v>
      </c>
      <c r="X566" s="16" t="e">
        <f>IF(Template!$F$7="Linear interpolation",LinInterp($I$5:$I$22,$G$5:$G$22,W566),CubicSpline($I$5:$I$22,$G$5:$G$22,W566))</f>
        <v>#VALUE!</v>
      </c>
      <c r="Y566" s="221" t="e">
        <f t="shared" si="1171"/>
        <v>#VALUE!</v>
      </c>
      <c r="Z566" s="221" t="e">
        <f>Y566/PRODUCT($AA$6:AA565)</f>
        <v>#VALUE!</v>
      </c>
      <c r="AA566" s="16" t="e">
        <f t="shared" si="1178"/>
        <v>#VALUE!</v>
      </c>
      <c r="AB566" s="10" t="e">
        <f t="shared" si="1179"/>
        <v>#VALUE!</v>
      </c>
      <c r="AC566" s="90">
        <f t="shared" si="1172"/>
        <v>566</v>
      </c>
      <c r="AD566" s="17">
        <f t="shared" si="1180"/>
        <v>46559</v>
      </c>
      <c r="AE566" s="16" t="e">
        <f t="shared" si="1173"/>
        <v>#VALUE!</v>
      </c>
      <c r="AF566" s="10">
        <f ca="1">IFERROR(AVERAGE(INDIRECT("AE"&amp;AC566-Template!$F$10+1):INDIRECT("AE"&amp;AC566)),0)</f>
        <v>0</v>
      </c>
      <c r="AG566" s="35"/>
      <c r="AH566" s="86"/>
      <c r="AI566" s="35"/>
      <c r="AJ566" s="35"/>
      <c r="AK566" s="35"/>
      <c r="AL566" s="35"/>
      <c r="AM566" s="35"/>
      <c r="AN566" s="35"/>
      <c r="AO566" s="35"/>
      <c r="AP566" s="35"/>
      <c r="AQ566" s="35"/>
      <c r="AR566" s="35"/>
      <c r="AS566" s="35"/>
      <c r="AT566" s="35"/>
      <c r="AU566" s="35"/>
      <c r="AV566" s="35"/>
      <c r="AW566" s="35"/>
      <c r="AX566" s="35"/>
      <c r="AY566" s="35"/>
      <c r="AZ566" s="17">
        <f t="shared" ref="AZ566" si="1282">AZ565+1</f>
        <v>46582</v>
      </c>
      <c r="BA566" s="216">
        <f t="shared" si="1196"/>
        <v>3</v>
      </c>
      <c r="BB566" s="216">
        <f t="shared" ref="BB566" si="1283">BB565+1</f>
        <v>561</v>
      </c>
      <c r="BC566" s="16">
        <f t="shared" si="1198"/>
        <v>1.536986301369863</v>
      </c>
      <c r="BD566" s="16">
        <f>IF(Template!$F$7="Linear interpolation",LinInterp($AO$5:$AO$18,$AM$5:$AM$18,BC566),CubicSpline($AO$5:$AO$18,$AM$5:$AM$18,BC566))</f>
        <v>14.67710622836184</v>
      </c>
      <c r="BE566" s="221">
        <f t="shared" si="1277"/>
        <v>1.2342834682444943</v>
      </c>
      <c r="BF566" s="221">
        <f>BE566/PRODUCT($BG$6:BG565)</f>
        <v>1.0003259507248015</v>
      </c>
      <c r="BG566" s="16">
        <f t="shared" si="1199"/>
        <v>1.0003259507248015</v>
      </c>
      <c r="BH566" s="10">
        <f t="shared" si="1200"/>
        <v>11.897201455253303</v>
      </c>
      <c r="BI566" s="90"/>
      <c r="BJ566" s="17">
        <f t="shared" si="1183"/>
        <v>46559</v>
      </c>
      <c r="BK566" s="16">
        <f t="shared" si="1176"/>
        <v>12.079127470581374</v>
      </c>
      <c r="BL566" s="10">
        <f ca="1">IFERROR(AVERAGE(INDIRECT("BK"&amp;AC566-Template!$F$10+1):INDIRECT("BK"&amp;AC566)),0)</f>
        <v>12.254705496426736</v>
      </c>
      <c r="BM566" s="35"/>
      <c r="BN566" s="86"/>
      <c r="BO566" s="35"/>
      <c r="BP566" s="35"/>
      <c r="BQ566" s="35"/>
      <c r="BR566" s="35"/>
      <c r="BS566" s="35"/>
      <c r="BT566" s="35"/>
      <c r="BU566" s="35"/>
      <c r="BV566" s="35"/>
      <c r="BW566" s="35"/>
      <c r="BX566" s="35"/>
      <c r="BY566" s="35"/>
      <c r="BZ566" s="35"/>
      <c r="CA566" s="35"/>
      <c r="CB566" s="35"/>
      <c r="CC566" s="35"/>
      <c r="CD566" s="35"/>
      <c r="CE566" s="35"/>
      <c r="CF566" s="35"/>
      <c r="CG566" s="35"/>
      <c r="CH566" s="35"/>
    </row>
    <row r="567" spans="1:86" ht="15.6" x14ac:dyDescent="0.3">
      <c r="A567" s="35"/>
      <c r="B567" s="86"/>
      <c r="C567" s="35"/>
      <c r="D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17">
        <f t="shared" si="1177"/>
        <v>46583</v>
      </c>
      <c r="U567" s="216">
        <f t="shared" si="1170"/>
        <v>4</v>
      </c>
      <c r="V567" s="216">
        <f t="shared" si="1177"/>
        <v>562</v>
      </c>
      <c r="W567" s="16">
        <f t="shared" si="1184"/>
        <v>1.5397260273972602</v>
      </c>
      <c r="X567" s="16" t="e">
        <f>IF(Template!$F$7="Linear interpolation",LinInterp($I$5:$I$22,$G$5:$G$22,W567),CubicSpline($I$5:$I$22,$G$5:$G$22,W567))</f>
        <v>#VALUE!</v>
      </c>
      <c r="Y567" s="221" t="e">
        <f t="shared" si="1171"/>
        <v>#VALUE!</v>
      </c>
      <c r="Z567" s="221" t="e">
        <f>Y567/PRODUCT($AA$6:AA566)</f>
        <v>#VALUE!</v>
      </c>
      <c r="AA567" s="16" t="e">
        <f t="shared" si="1178"/>
        <v>#VALUE!</v>
      </c>
      <c r="AB567" s="10" t="e">
        <f t="shared" si="1179"/>
        <v>#VALUE!</v>
      </c>
      <c r="AC567" s="90">
        <f t="shared" si="1172"/>
        <v>567</v>
      </c>
      <c r="AD567" s="17">
        <f t="shared" si="1180"/>
        <v>46560</v>
      </c>
      <c r="AE567" s="16" t="e">
        <f t="shared" si="1173"/>
        <v>#VALUE!</v>
      </c>
      <c r="AF567" s="10">
        <f ca="1">IFERROR(AVERAGE(INDIRECT("AE"&amp;AC567-Template!$F$10+1):INDIRECT("AE"&amp;AC567)),0)</f>
        <v>0</v>
      </c>
      <c r="AG567" s="35"/>
      <c r="AH567" s="86"/>
      <c r="AI567" s="35"/>
      <c r="AJ567" s="35"/>
      <c r="AK567" s="35"/>
      <c r="AL567" s="35"/>
      <c r="AM567" s="35"/>
      <c r="AN567" s="35"/>
      <c r="AO567" s="35"/>
      <c r="AP567" s="35"/>
      <c r="AQ567" s="35"/>
      <c r="AR567" s="35"/>
      <c r="AS567" s="35"/>
      <c r="AT567" s="35"/>
      <c r="AU567" s="35"/>
      <c r="AV567" s="35"/>
      <c r="AW567" s="35"/>
      <c r="AX567" s="35"/>
      <c r="AY567" s="35"/>
      <c r="AZ567" s="17">
        <f t="shared" ref="AZ567" si="1284">AZ566+1</f>
        <v>46583</v>
      </c>
      <c r="BA567" s="216">
        <f t="shared" si="1196"/>
        <v>4</v>
      </c>
      <c r="BB567" s="216">
        <f t="shared" ref="BB567" si="1285">BB566+1</f>
        <v>562</v>
      </c>
      <c r="BC567" s="16">
        <f t="shared" si="1198"/>
        <v>1.5397260273972602</v>
      </c>
      <c r="BD567" s="16">
        <f>IF(Template!$F$7="Linear interpolation",LinInterp($AO$5:$AO$18,$AM$5:$AM$18,BC567),CubicSpline($AO$5:$AO$18,$AM$5:$AM$18,BC567))</f>
        <v>14.673416322801588</v>
      </c>
      <c r="BE567" s="221">
        <f t="shared" si="1277"/>
        <v>1.2346854933278504</v>
      </c>
      <c r="BF567" s="221">
        <f>BE567/PRODUCT($BG$6:BG566)</f>
        <v>1.0003257153593152</v>
      </c>
      <c r="BG567" s="16">
        <f t="shared" si="1199"/>
        <v>1.0003257153593152</v>
      </c>
      <c r="BH567" s="10">
        <f t="shared" si="1200"/>
        <v>11.888610615006566</v>
      </c>
      <c r="BI567" s="90"/>
      <c r="BJ567" s="17">
        <f t="shared" si="1183"/>
        <v>46560</v>
      </c>
      <c r="BK567" s="16">
        <f t="shared" si="1176"/>
        <v>12.098861265803617</v>
      </c>
      <c r="BL567" s="10">
        <f ca="1">IFERROR(AVERAGE(INDIRECT("BK"&amp;AC567-Template!$F$10+1):INDIRECT("BK"&amp;AC567)),0)</f>
        <v>12.243735144011309</v>
      </c>
      <c r="BM567" s="35"/>
      <c r="BN567" s="86"/>
      <c r="BO567" s="35"/>
      <c r="BP567" s="35"/>
      <c r="BQ567" s="35"/>
      <c r="BR567" s="35"/>
      <c r="BS567" s="35"/>
      <c r="BT567" s="35"/>
      <c r="BU567" s="35"/>
      <c r="BV567" s="35"/>
      <c r="BW567" s="35"/>
      <c r="BX567" s="35"/>
      <c r="BY567" s="35"/>
      <c r="BZ567" s="35"/>
      <c r="CA567" s="35"/>
      <c r="CB567" s="35"/>
      <c r="CC567" s="35"/>
      <c r="CD567" s="35"/>
      <c r="CE567" s="35"/>
      <c r="CF567" s="35"/>
      <c r="CG567" s="35"/>
      <c r="CH567" s="35"/>
    </row>
    <row r="568" spans="1:86" ht="15.6" x14ac:dyDescent="0.3">
      <c r="A568" s="35"/>
      <c r="B568" s="86"/>
      <c r="C568" s="35"/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17">
        <f t="shared" si="1177"/>
        <v>46584</v>
      </c>
      <c r="U568" s="216">
        <f t="shared" si="1170"/>
        <v>5</v>
      </c>
      <c r="V568" s="216">
        <f t="shared" si="1177"/>
        <v>563</v>
      </c>
      <c r="W568" s="16">
        <f t="shared" si="1184"/>
        <v>1.5424657534246575</v>
      </c>
      <c r="X568" s="16" t="e">
        <f>IF(Template!$F$7="Linear interpolation",LinInterp($I$5:$I$22,$G$5:$G$22,W568),CubicSpline($I$5:$I$22,$G$5:$G$22,W568))</f>
        <v>#VALUE!</v>
      </c>
      <c r="Y568" s="221" t="e">
        <f t="shared" si="1171"/>
        <v>#VALUE!</v>
      </c>
      <c r="Z568" s="221" t="e">
        <f>Y568/PRODUCT($AA$6:AA567)</f>
        <v>#VALUE!</v>
      </c>
      <c r="AA568" s="16" t="e">
        <f t="shared" si="1178"/>
        <v>#VALUE!</v>
      </c>
      <c r="AB568" s="10" t="e">
        <f t="shared" si="1179"/>
        <v>#VALUE!</v>
      </c>
      <c r="AC568" s="90">
        <f t="shared" si="1172"/>
        <v>568</v>
      </c>
      <c r="AD568" s="17">
        <f t="shared" si="1180"/>
        <v>46561</v>
      </c>
      <c r="AE568" s="16" t="e">
        <f t="shared" si="1173"/>
        <v>#VALUE!</v>
      </c>
      <c r="AF568" s="10">
        <f ca="1">IFERROR(AVERAGE(INDIRECT("AE"&amp;AC568-Template!$F$10+1):INDIRECT("AE"&amp;AC568)),0)</f>
        <v>0</v>
      </c>
      <c r="AG568" s="35"/>
      <c r="AH568" s="86"/>
      <c r="AI568" s="35"/>
      <c r="AJ568" s="35"/>
      <c r="AK568" s="35"/>
      <c r="AL568" s="35"/>
      <c r="AM568" s="35"/>
      <c r="AN568" s="35"/>
      <c r="AO568" s="35"/>
      <c r="AP568" s="35"/>
      <c r="AQ568" s="35"/>
      <c r="AR568" s="35"/>
      <c r="AS568" s="35"/>
      <c r="AT568" s="35"/>
      <c r="AU568" s="35"/>
      <c r="AV568" s="35"/>
      <c r="AW568" s="35"/>
      <c r="AX568" s="35"/>
      <c r="AY568" s="35"/>
      <c r="AZ568" s="17">
        <f t="shared" ref="AZ568" si="1286">AZ567+1</f>
        <v>46584</v>
      </c>
      <c r="BA568" s="216">
        <f t="shared" si="1196"/>
        <v>5</v>
      </c>
      <c r="BB568" s="216">
        <f t="shared" ref="BB568" si="1287">BB567+1</f>
        <v>563</v>
      </c>
      <c r="BC568" s="16">
        <f t="shared" si="1198"/>
        <v>1.5424657534246575</v>
      </c>
      <c r="BD568" s="16">
        <f>IF(Template!$F$7="Linear interpolation",LinInterp($AO$5:$AO$18,$AM$5:$AM$18,BC568),CubicSpline($AO$5:$AO$18,$AM$5:$AM$18,BC568))</f>
        <v>14.669722261126308</v>
      </c>
      <c r="BE568" s="221">
        <f t="shared" si="1277"/>
        <v>1.2350873605751596</v>
      </c>
      <c r="BF568" s="221">
        <f>BE568/PRODUCT($BG$6:BG567)</f>
        <v>1.0003254814683422</v>
      </c>
      <c r="BG568" s="16">
        <f t="shared" si="1199"/>
        <v>1.0003254814683422</v>
      </c>
      <c r="BH568" s="10">
        <f t="shared" si="1200"/>
        <v>11.880073594490836</v>
      </c>
      <c r="BI568" s="90"/>
      <c r="BJ568" s="17">
        <f t="shared" si="1183"/>
        <v>46561</v>
      </c>
      <c r="BK568" s="16">
        <f t="shared" si="1176"/>
        <v>12.089205729943098</v>
      </c>
      <c r="BL568" s="10">
        <f ca="1">IFERROR(AVERAGE(INDIRECT("BK"&amp;AC568-Template!$F$10+1):INDIRECT("BK"&amp;AC568)),0)</f>
        <v>12.234598788789071</v>
      </c>
      <c r="BM568" s="35"/>
      <c r="BN568" s="86"/>
      <c r="BO568" s="35"/>
      <c r="BP568" s="35"/>
      <c r="BQ568" s="35"/>
      <c r="BR568" s="35"/>
      <c r="BS568" s="35"/>
      <c r="BT568" s="35"/>
      <c r="BU568" s="35"/>
      <c r="BV568" s="35"/>
      <c r="BW568" s="35"/>
      <c r="BX568" s="35"/>
      <c r="BY568" s="35"/>
      <c r="BZ568" s="35"/>
      <c r="CA568" s="35"/>
      <c r="CB568" s="35"/>
      <c r="CC568" s="35"/>
      <c r="CD568" s="35"/>
      <c r="CE568" s="35"/>
      <c r="CF568" s="35"/>
      <c r="CG568" s="35"/>
      <c r="CH568" s="35"/>
    </row>
    <row r="569" spans="1:86" ht="15.6" x14ac:dyDescent="0.3">
      <c r="A569" s="35"/>
      <c r="B569" s="86"/>
      <c r="C569" s="35"/>
      <c r="D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17">
        <f t="shared" si="1177"/>
        <v>46585</v>
      </c>
      <c r="U569" s="216">
        <f t="shared" si="1170"/>
        <v>6</v>
      </c>
      <c r="V569" s="216">
        <f t="shared" si="1177"/>
        <v>564</v>
      </c>
      <c r="W569" s="16">
        <f t="shared" si="1184"/>
        <v>1.5452054794520549</v>
      </c>
      <c r="X569" s="16" t="e">
        <f>IF(Template!$F$7="Linear interpolation",LinInterp($I$5:$I$22,$G$5:$G$22,W569),CubicSpline($I$5:$I$22,$G$5:$G$22,W569))</f>
        <v>#VALUE!</v>
      </c>
      <c r="Y569" s="221" t="e">
        <f t="shared" si="1171"/>
        <v>#VALUE!</v>
      </c>
      <c r="Z569" s="221" t="e">
        <f>Y569/PRODUCT($AA$6:AA568)</f>
        <v>#VALUE!</v>
      </c>
      <c r="AA569" s="16" t="e">
        <f t="shared" si="1178"/>
        <v>#VALUE!</v>
      </c>
      <c r="AB569" s="10" t="e">
        <f t="shared" si="1179"/>
        <v>#VALUE!</v>
      </c>
      <c r="AC569" s="90">
        <f t="shared" si="1172"/>
        <v>569</v>
      </c>
      <c r="AD569" s="17">
        <f t="shared" si="1180"/>
        <v>46562</v>
      </c>
      <c r="AE569" s="16" t="e">
        <f t="shared" si="1173"/>
        <v>#VALUE!</v>
      </c>
      <c r="AF569" s="10">
        <f ca="1">IFERROR(AVERAGE(INDIRECT("AE"&amp;AC569-Template!$F$10+1):INDIRECT("AE"&amp;AC569)),0)</f>
        <v>0</v>
      </c>
      <c r="AG569" s="35"/>
      <c r="AH569" s="86"/>
      <c r="AI569" s="35"/>
      <c r="AJ569" s="35"/>
      <c r="AK569" s="35"/>
      <c r="AL569" s="35"/>
      <c r="AM569" s="35"/>
      <c r="AN569" s="35"/>
      <c r="AO569" s="35"/>
      <c r="AP569" s="35"/>
      <c r="AQ569" s="35"/>
      <c r="AR569" s="35"/>
      <c r="AS569" s="35"/>
      <c r="AT569" s="35"/>
      <c r="AU569" s="35"/>
      <c r="AV569" s="35"/>
      <c r="AW569" s="35"/>
      <c r="AX569" s="35"/>
      <c r="AY569" s="35"/>
      <c r="AZ569" s="17">
        <f t="shared" ref="AZ569" si="1288">AZ568+1</f>
        <v>46585</v>
      </c>
      <c r="BA569" s="216">
        <f t="shared" si="1196"/>
        <v>6</v>
      </c>
      <c r="BB569" s="216">
        <f t="shared" ref="BB569" si="1289">BB568+1</f>
        <v>564</v>
      </c>
      <c r="BC569" s="16">
        <f t="shared" si="1198"/>
        <v>1.5452054794520549</v>
      </c>
      <c r="BD569" s="16">
        <f>IF(Template!$F$7="Linear interpolation",LinInterp($AO$5:$AO$18,$AM$5:$AM$18,BC569),CubicSpline($AO$5:$AO$18,$AM$5:$AM$18,BC569))</f>
        <v>14.666024176823912</v>
      </c>
      <c r="BE569" s="221">
        <f t="shared" si="1277"/>
        <v>1.2354890715841673</v>
      </c>
      <c r="BF569" s="221">
        <f>BE569/PRODUCT($BG$6:BG568)</f>
        <v>1.0003252490648278</v>
      </c>
      <c r="BG569" s="16">
        <f t="shared" si="1199"/>
        <v>1.0003254814683422</v>
      </c>
      <c r="BH569" s="10">
        <f t="shared" si="1200"/>
        <v>11.880073594490836</v>
      </c>
      <c r="BI569" s="90"/>
      <c r="BJ569" s="17">
        <f t="shared" si="1183"/>
        <v>46562</v>
      </c>
      <c r="BK569" s="16">
        <f t="shared" si="1176"/>
        <v>12.079593644403918</v>
      </c>
      <c r="BL569" s="10">
        <f ca="1">IFERROR(AVERAGE(INDIRECT("BK"&amp;AC569-Template!$F$10+1):INDIRECT("BK"&amp;AC569)),0)</f>
        <v>12.224420201348892</v>
      </c>
      <c r="BM569" s="35"/>
      <c r="BN569" s="86"/>
      <c r="BO569" s="35"/>
      <c r="BP569" s="35"/>
      <c r="BQ569" s="35"/>
      <c r="BR569" s="35"/>
      <c r="BS569" s="35"/>
      <c r="BT569" s="35"/>
      <c r="BU569" s="35"/>
      <c r="BV569" s="35"/>
      <c r="BW569" s="35"/>
      <c r="BX569" s="35"/>
      <c r="BY569" s="35"/>
      <c r="BZ569" s="35"/>
      <c r="CA569" s="35"/>
      <c r="CB569" s="35"/>
      <c r="CC569" s="35"/>
      <c r="CD569" s="35"/>
      <c r="CE569" s="35"/>
      <c r="CF569" s="35"/>
      <c r="CG569" s="35"/>
      <c r="CH569" s="35"/>
    </row>
    <row r="570" spans="1:86" ht="15.6" x14ac:dyDescent="0.3">
      <c r="A570" s="35"/>
      <c r="B570" s="86"/>
      <c r="C570" s="35"/>
      <c r="D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17">
        <f t="shared" si="1177"/>
        <v>46586</v>
      </c>
      <c r="U570" s="216">
        <f t="shared" si="1170"/>
        <v>7</v>
      </c>
      <c r="V570" s="216">
        <f t="shared" si="1177"/>
        <v>565</v>
      </c>
      <c r="W570" s="16">
        <f t="shared" si="1184"/>
        <v>1.547945205479452</v>
      </c>
      <c r="X570" s="16" t="e">
        <f>IF(Template!$F$7="Linear interpolation",LinInterp($I$5:$I$22,$G$5:$G$22,W570),CubicSpline($I$5:$I$22,$G$5:$G$22,W570))</f>
        <v>#VALUE!</v>
      </c>
      <c r="Y570" s="221" t="e">
        <f t="shared" si="1171"/>
        <v>#VALUE!</v>
      </c>
      <c r="Z570" s="221" t="e">
        <f>Y570/PRODUCT($AA$6:AA569)</f>
        <v>#VALUE!</v>
      </c>
      <c r="AA570" s="16" t="e">
        <f t="shared" si="1178"/>
        <v>#VALUE!</v>
      </c>
      <c r="AB570" s="10" t="e">
        <f t="shared" si="1179"/>
        <v>#VALUE!</v>
      </c>
      <c r="AC570" s="90">
        <f t="shared" si="1172"/>
        <v>570</v>
      </c>
      <c r="AD570" s="17">
        <f t="shared" si="1180"/>
        <v>46563</v>
      </c>
      <c r="AE570" s="16" t="e">
        <f t="shared" si="1173"/>
        <v>#VALUE!</v>
      </c>
      <c r="AF570" s="10">
        <f ca="1">IFERROR(AVERAGE(INDIRECT("AE"&amp;AC570-Template!$F$10+1):INDIRECT("AE"&amp;AC570)),0)</f>
        <v>0</v>
      </c>
      <c r="AG570" s="35"/>
      <c r="AH570" s="86"/>
      <c r="AI570" s="35"/>
      <c r="AJ570" s="35"/>
      <c r="AK570" s="35"/>
      <c r="AL570" s="35"/>
      <c r="AM570" s="35"/>
      <c r="AN570" s="35"/>
      <c r="AO570" s="35"/>
      <c r="AP570" s="35"/>
      <c r="AQ570" s="35"/>
      <c r="AR570" s="35"/>
      <c r="AS570" s="35"/>
      <c r="AT570" s="35"/>
      <c r="AU570" s="35"/>
      <c r="AV570" s="35"/>
      <c r="AW570" s="35"/>
      <c r="AX570" s="35"/>
      <c r="AY570" s="35"/>
      <c r="AZ570" s="17">
        <f t="shared" ref="AZ570" si="1290">AZ569+1</f>
        <v>46586</v>
      </c>
      <c r="BA570" s="216">
        <f t="shared" si="1196"/>
        <v>7</v>
      </c>
      <c r="BB570" s="216">
        <f t="shared" ref="BB570" si="1291">BB569+1</f>
        <v>565</v>
      </c>
      <c r="BC570" s="16">
        <f t="shared" si="1198"/>
        <v>1.547945205479452</v>
      </c>
      <c r="BD570" s="16">
        <f>IF(Template!$F$7="Linear interpolation",LinInterp($AO$5:$AO$18,$AM$5:$AM$18,BC570),CubicSpline($AO$5:$AO$18,$AM$5:$AM$18,BC570))</f>
        <v>14.66232220338231</v>
      </c>
      <c r="BE570" s="221">
        <f t="shared" si="1277"/>
        <v>1.2358906279710384</v>
      </c>
      <c r="BF570" s="221">
        <f>BE570/PRODUCT($BG$6:BG569)</f>
        <v>1.0003247857583131</v>
      </c>
      <c r="BG570" s="16">
        <f t="shared" si="1199"/>
        <v>1.0003254814683422</v>
      </c>
      <c r="BH570" s="10">
        <f t="shared" si="1200"/>
        <v>11.880073594490836</v>
      </c>
      <c r="BI570" s="90"/>
      <c r="BJ570" s="17">
        <f t="shared" si="1183"/>
        <v>46563</v>
      </c>
      <c r="BK570" s="16">
        <f t="shared" si="1176"/>
        <v>12.070025479473333</v>
      </c>
      <c r="BL570" s="10">
        <f ca="1">IFERROR(AVERAGE(INDIRECT("BK"&amp;AC570-Template!$F$10+1):INDIRECT("BK"&amp;AC570)),0)</f>
        <v>12.214278730413771</v>
      </c>
      <c r="BM570" s="35"/>
      <c r="BN570" s="86"/>
      <c r="BO570" s="35"/>
      <c r="BP570" s="35"/>
      <c r="BQ570" s="35"/>
      <c r="BR570" s="35"/>
      <c r="BS570" s="35"/>
      <c r="BT570" s="35"/>
      <c r="BU570" s="35"/>
      <c r="BV570" s="35"/>
      <c r="BW570" s="35"/>
      <c r="BX570" s="35"/>
      <c r="BY570" s="35"/>
      <c r="BZ570" s="35"/>
      <c r="CA570" s="35"/>
      <c r="CB570" s="35"/>
      <c r="CC570" s="35"/>
      <c r="CD570" s="35"/>
      <c r="CE570" s="35"/>
      <c r="CF570" s="35"/>
      <c r="CG570" s="35"/>
      <c r="CH570" s="35"/>
    </row>
    <row r="571" spans="1:86" ht="15.6" x14ac:dyDescent="0.3">
      <c r="A571" s="35"/>
      <c r="B571" s="86"/>
      <c r="C571" s="35"/>
      <c r="D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17">
        <f t="shared" si="1177"/>
        <v>46587</v>
      </c>
      <c r="U571" s="216">
        <f t="shared" si="1170"/>
        <v>1</v>
      </c>
      <c r="V571" s="216">
        <f t="shared" si="1177"/>
        <v>566</v>
      </c>
      <c r="W571" s="16">
        <f t="shared" si="1184"/>
        <v>1.5506849315068494</v>
      </c>
      <c r="X571" s="16" t="e">
        <f>IF(Template!$F$7="Linear interpolation",LinInterp($I$5:$I$22,$G$5:$G$22,W571),CubicSpline($I$5:$I$22,$G$5:$G$22,W571))</f>
        <v>#VALUE!</v>
      </c>
      <c r="Y571" s="221" t="e">
        <f t="shared" si="1171"/>
        <v>#VALUE!</v>
      </c>
      <c r="Z571" s="221" t="e">
        <f>Y571/PRODUCT($AA$6:AA570)</f>
        <v>#VALUE!</v>
      </c>
      <c r="AA571" s="16" t="e">
        <f t="shared" si="1178"/>
        <v>#VALUE!</v>
      </c>
      <c r="AB571" s="10" t="e">
        <f t="shared" si="1179"/>
        <v>#VALUE!</v>
      </c>
      <c r="AC571" s="90">
        <f t="shared" si="1172"/>
        <v>571</v>
      </c>
      <c r="AD571" s="17">
        <f t="shared" si="1180"/>
        <v>46564</v>
      </c>
      <c r="AE571" s="16" t="e">
        <f t="shared" si="1173"/>
        <v>#VALUE!</v>
      </c>
      <c r="AF571" s="10">
        <f ca="1">IFERROR(AVERAGE(INDIRECT("AE"&amp;AC571-Template!$F$10+1):INDIRECT("AE"&amp;AC571)),0)</f>
        <v>0</v>
      </c>
      <c r="AG571" s="35"/>
      <c r="AH571" s="86"/>
      <c r="AI571" s="35"/>
      <c r="AJ571" s="35"/>
      <c r="AK571" s="35"/>
      <c r="AL571" s="35"/>
      <c r="AM571" s="35"/>
      <c r="AN571" s="35"/>
      <c r="AO571" s="35"/>
      <c r="AP571" s="35"/>
      <c r="AQ571" s="35"/>
      <c r="AR571" s="35"/>
      <c r="AS571" s="35"/>
      <c r="AT571" s="35"/>
      <c r="AU571" s="35"/>
      <c r="AV571" s="35"/>
      <c r="AW571" s="35"/>
      <c r="AX571" s="35"/>
      <c r="AY571" s="35"/>
      <c r="AZ571" s="17">
        <f t="shared" ref="AZ571" si="1292">AZ570+1</f>
        <v>46587</v>
      </c>
      <c r="BA571" s="216">
        <f t="shared" si="1196"/>
        <v>1</v>
      </c>
      <c r="BB571" s="216">
        <f t="shared" ref="BB571" si="1293">BB570+1</f>
        <v>566</v>
      </c>
      <c r="BC571" s="16">
        <f t="shared" si="1198"/>
        <v>1.5506849315068494</v>
      </c>
      <c r="BD571" s="16">
        <f>IF(Template!$F$7="Linear interpolation",LinInterp($AO$5:$AO$18,$AM$5:$AM$18,BC571),CubicSpline($AO$5:$AO$18,$AM$5:$AM$18,BC571))</f>
        <v>14.658616474289412</v>
      </c>
      <c r="BE571" s="221">
        <f t="shared" si="1277"/>
        <v>1.2362920313703842</v>
      </c>
      <c r="BF571" s="221">
        <f>BE571/PRODUCT($BG$6:BG570)</f>
        <v>1.0003240930624209</v>
      </c>
      <c r="BG571" s="16">
        <f t="shared" si="1199"/>
        <v>1.0003240930624209</v>
      </c>
      <c r="BH571" s="10">
        <f t="shared" si="1200"/>
        <v>11.829396778361811</v>
      </c>
      <c r="BI571" s="90"/>
      <c r="BJ571" s="17">
        <f t="shared" si="1183"/>
        <v>46564</v>
      </c>
      <c r="BK571" s="16">
        <f t="shared" si="1176"/>
        <v>12.070025479473333</v>
      </c>
      <c r="BL571" s="10">
        <f ca="1">IFERROR(AVERAGE(INDIRECT("BK"&amp;AC571-Template!$F$10+1):INDIRECT("BK"&amp;AC571)),0)</f>
        <v>12.204492303911499</v>
      </c>
      <c r="BM571" s="35"/>
      <c r="BN571" s="86"/>
      <c r="BO571" s="35"/>
      <c r="BP571" s="35"/>
      <c r="BQ571" s="35"/>
      <c r="BR571" s="35"/>
      <c r="BS571" s="35"/>
      <c r="BT571" s="35"/>
      <c r="BU571" s="35"/>
      <c r="BV571" s="35"/>
      <c r="BW571" s="35"/>
      <c r="BX571" s="35"/>
      <c r="BY571" s="35"/>
      <c r="BZ571" s="35"/>
      <c r="CA571" s="35"/>
      <c r="CB571" s="35"/>
      <c r="CC571" s="35"/>
      <c r="CD571" s="35"/>
      <c r="CE571" s="35"/>
      <c r="CF571" s="35"/>
      <c r="CG571" s="35"/>
      <c r="CH571" s="35"/>
    </row>
    <row r="572" spans="1:86" ht="15.6" x14ac:dyDescent="0.3">
      <c r="A572" s="35"/>
      <c r="B572" s="86"/>
      <c r="C572" s="35"/>
      <c r="D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17">
        <f t="shared" si="1177"/>
        <v>46588</v>
      </c>
      <c r="U572" s="216">
        <f t="shared" si="1170"/>
        <v>2</v>
      </c>
      <c r="V572" s="216">
        <f t="shared" si="1177"/>
        <v>567</v>
      </c>
      <c r="W572" s="16">
        <f t="shared" si="1184"/>
        <v>1.5534246575342465</v>
      </c>
      <c r="X572" s="16" t="e">
        <f>IF(Template!$F$7="Linear interpolation",LinInterp($I$5:$I$22,$G$5:$G$22,W572),CubicSpline($I$5:$I$22,$G$5:$G$22,W572))</f>
        <v>#VALUE!</v>
      </c>
      <c r="Y572" s="221" t="e">
        <f t="shared" si="1171"/>
        <v>#VALUE!</v>
      </c>
      <c r="Z572" s="221" t="e">
        <f>Y572/PRODUCT($AA$6:AA571)</f>
        <v>#VALUE!</v>
      </c>
      <c r="AA572" s="16" t="e">
        <f t="shared" si="1178"/>
        <v>#VALUE!</v>
      </c>
      <c r="AB572" s="10" t="e">
        <f t="shared" si="1179"/>
        <v>#VALUE!</v>
      </c>
      <c r="AC572" s="90">
        <f t="shared" si="1172"/>
        <v>572</v>
      </c>
      <c r="AD572" s="17">
        <f t="shared" si="1180"/>
        <v>46565</v>
      </c>
      <c r="AE572" s="16" t="e">
        <f t="shared" si="1173"/>
        <v>#VALUE!</v>
      </c>
      <c r="AF572" s="10">
        <f ca="1">IFERROR(AVERAGE(INDIRECT("AE"&amp;AC572-Template!$F$10+1):INDIRECT("AE"&amp;AC572)),0)</f>
        <v>0</v>
      </c>
      <c r="AG572" s="35"/>
      <c r="AH572" s="86"/>
      <c r="AI572" s="35"/>
      <c r="AJ572" s="35"/>
      <c r="AK572" s="35"/>
      <c r="AL572" s="35"/>
      <c r="AM572" s="35"/>
      <c r="AN572" s="35"/>
      <c r="AO572" s="35"/>
      <c r="AP572" s="35"/>
      <c r="AQ572" s="35"/>
      <c r="AR572" s="35"/>
      <c r="AS572" s="35"/>
      <c r="AT572" s="35"/>
      <c r="AU572" s="35"/>
      <c r="AV572" s="35"/>
      <c r="AW572" s="35"/>
      <c r="AX572" s="35"/>
      <c r="AY572" s="35"/>
      <c r="AZ572" s="17">
        <f t="shared" ref="AZ572" si="1294">AZ571+1</f>
        <v>46588</v>
      </c>
      <c r="BA572" s="216">
        <f t="shared" si="1196"/>
        <v>2</v>
      </c>
      <c r="BB572" s="216">
        <f t="shared" ref="BB572" si="1295">BB571+1</f>
        <v>567</v>
      </c>
      <c r="BC572" s="16">
        <f t="shared" si="1198"/>
        <v>1.5534246575342465</v>
      </c>
      <c r="BD572" s="16">
        <f>IF(Template!$F$7="Linear interpolation",LinInterp($AO$5:$AO$18,$AM$5:$AM$18,BC572),CubicSpline($AO$5:$AO$18,$AM$5:$AM$18,BC572))</f>
        <v>14.654907123033126</v>
      </c>
      <c r="BE572" s="221">
        <f t="shared" si="1277"/>
        <v>1.2366932834352895</v>
      </c>
      <c r="BF572" s="221">
        <f>BE572/PRODUCT($BG$6:BG571)</f>
        <v>1.0003245609085263</v>
      </c>
      <c r="BG572" s="16">
        <f t="shared" si="1199"/>
        <v>1.0003245609085263</v>
      </c>
      <c r="BH572" s="10">
        <f t="shared" si="1200"/>
        <v>11.846473161209348</v>
      </c>
      <c r="BI572" s="90"/>
      <c r="BJ572" s="17">
        <f t="shared" si="1183"/>
        <v>46565</v>
      </c>
      <c r="BK572" s="16">
        <f t="shared" si="1176"/>
        <v>12.070025479473333</v>
      </c>
      <c r="BL572" s="10">
        <f ca="1">IFERROR(AVERAGE(INDIRECT("BK"&amp;AC572-Template!$F$10+1):INDIRECT("BK"&amp;AC572)),0)</f>
        <v>12.195059895365265</v>
      </c>
      <c r="BM572" s="35"/>
      <c r="BN572" s="86"/>
      <c r="BO572" s="35"/>
      <c r="BP572" s="35"/>
      <c r="BQ572" s="35"/>
      <c r="BR572" s="35"/>
      <c r="BS572" s="35"/>
      <c r="BT572" s="35"/>
      <c r="BU572" s="35"/>
      <c r="BV572" s="35"/>
      <c r="BW572" s="35"/>
      <c r="BX572" s="35"/>
      <c r="BY572" s="35"/>
      <c r="BZ572" s="35"/>
      <c r="CA572" s="35"/>
      <c r="CB572" s="35"/>
      <c r="CC572" s="35"/>
      <c r="CD572" s="35"/>
      <c r="CE572" s="35"/>
      <c r="CF572" s="35"/>
      <c r="CG572" s="35"/>
      <c r="CH572" s="35"/>
    </row>
    <row r="573" spans="1:86" ht="15.6" x14ac:dyDescent="0.3">
      <c r="A573" s="35"/>
      <c r="B573" s="86"/>
      <c r="C573" s="35"/>
      <c r="D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17">
        <f t="shared" si="1177"/>
        <v>46589</v>
      </c>
      <c r="U573" s="216">
        <f t="shared" si="1170"/>
        <v>3</v>
      </c>
      <c r="V573" s="216">
        <f t="shared" si="1177"/>
        <v>568</v>
      </c>
      <c r="W573" s="16">
        <f t="shared" si="1184"/>
        <v>1.5561643835616439</v>
      </c>
      <c r="X573" s="16" t="e">
        <f>IF(Template!$F$7="Linear interpolation",LinInterp($I$5:$I$22,$G$5:$G$22,W573),CubicSpline($I$5:$I$22,$G$5:$G$22,W573))</f>
        <v>#VALUE!</v>
      </c>
      <c r="Y573" s="221" t="e">
        <f t="shared" si="1171"/>
        <v>#VALUE!</v>
      </c>
      <c r="Z573" s="221" t="e">
        <f>Y573/PRODUCT($AA$6:AA572)</f>
        <v>#VALUE!</v>
      </c>
      <c r="AA573" s="16" t="e">
        <f t="shared" si="1178"/>
        <v>#VALUE!</v>
      </c>
      <c r="AB573" s="10" t="e">
        <f t="shared" si="1179"/>
        <v>#VALUE!</v>
      </c>
      <c r="AC573" s="90">
        <f t="shared" si="1172"/>
        <v>573</v>
      </c>
      <c r="AD573" s="17">
        <f t="shared" si="1180"/>
        <v>46566</v>
      </c>
      <c r="AE573" s="16" t="e">
        <f t="shared" si="1173"/>
        <v>#VALUE!</v>
      </c>
      <c r="AF573" s="10">
        <f ca="1">IFERROR(AVERAGE(INDIRECT("AE"&amp;AC573-Template!$F$10+1):INDIRECT("AE"&amp;AC573)),0)</f>
        <v>0</v>
      </c>
      <c r="AG573" s="35"/>
      <c r="AH573" s="86"/>
      <c r="AI573" s="35"/>
      <c r="AJ573" s="35"/>
      <c r="AK573" s="35"/>
      <c r="AL573" s="35"/>
      <c r="AM573" s="35"/>
      <c r="AN573" s="35"/>
      <c r="AO573" s="35"/>
      <c r="AP573" s="35"/>
      <c r="AQ573" s="35"/>
      <c r="AR573" s="35"/>
      <c r="AS573" s="35"/>
      <c r="AT573" s="35"/>
      <c r="AU573" s="35"/>
      <c r="AV573" s="35"/>
      <c r="AW573" s="35"/>
      <c r="AX573" s="35"/>
      <c r="AY573" s="35"/>
      <c r="AZ573" s="17">
        <f t="shared" ref="AZ573" si="1296">AZ572+1</f>
        <v>46589</v>
      </c>
      <c r="BA573" s="216">
        <f t="shared" si="1196"/>
        <v>3</v>
      </c>
      <c r="BB573" s="216">
        <f t="shared" ref="BB573" si="1297">BB572+1</f>
        <v>568</v>
      </c>
      <c r="BC573" s="16">
        <f t="shared" si="1198"/>
        <v>1.5561643835616439</v>
      </c>
      <c r="BD573" s="16">
        <f>IF(Template!$F$7="Linear interpolation",LinInterp($AO$5:$AO$18,$AM$5:$AM$18,BC573),CubicSpline($AO$5:$AO$18,$AM$5:$AM$18,BC573))</f>
        <v>14.651194283101365</v>
      </c>
      <c r="BE573" s="221">
        <f t="shared" si="1277"/>
        <v>1.2370943858373404</v>
      </c>
      <c r="BF573" s="221">
        <f>BE573/PRODUCT($BG$6:BG572)</f>
        <v>1.0003243345843496</v>
      </c>
      <c r="BG573" s="16">
        <f t="shared" si="1199"/>
        <v>1.0003243345843496</v>
      </c>
      <c r="BH573" s="10">
        <f t="shared" si="1200"/>
        <v>11.838212328758591</v>
      </c>
      <c r="BI573" s="90"/>
      <c r="BJ573" s="17">
        <f t="shared" si="1183"/>
        <v>46566</v>
      </c>
      <c r="BK573" s="16">
        <f t="shared" si="1176"/>
        <v>12.013062778991168</v>
      </c>
      <c r="BL573" s="10">
        <f ca="1">IFERROR(AVERAGE(INDIRECT("BK"&amp;AC573-Template!$F$10+1):INDIRECT("BK"&amp;AC573)),0)</f>
        <v>12.183728730136295</v>
      </c>
      <c r="BM573" s="35"/>
      <c r="BN573" s="86"/>
      <c r="BO573" s="35"/>
      <c r="BP573" s="35"/>
      <c r="BQ573" s="35"/>
      <c r="BR573" s="35"/>
      <c r="BS573" s="35"/>
      <c r="BT573" s="35"/>
      <c r="BU573" s="35"/>
      <c r="BV573" s="35"/>
      <c r="BW573" s="35"/>
      <c r="BX573" s="35"/>
      <c r="BY573" s="35"/>
      <c r="BZ573" s="35"/>
      <c r="CA573" s="35"/>
      <c r="CB573" s="35"/>
      <c r="CC573" s="35"/>
      <c r="CD573" s="35"/>
      <c r="CE573" s="35"/>
      <c r="CF573" s="35"/>
      <c r="CG573" s="35"/>
      <c r="CH573" s="35"/>
    </row>
    <row r="574" spans="1:86" ht="15.6" x14ac:dyDescent="0.3">
      <c r="A574" s="35"/>
      <c r="B574" s="86"/>
      <c r="C574" s="35"/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17">
        <f t="shared" si="1177"/>
        <v>46590</v>
      </c>
      <c r="U574" s="216">
        <f t="shared" si="1170"/>
        <v>4</v>
      </c>
      <c r="V574" s="216">
        <f t="shared" si="1177"/>
        <v>569</v>
      </c>
      <c r="W574" s="16">
        <f t="shared" si="1184"/>
        <v>1.558904109589041</v>
      </c>
      <c r="X574" s="16" t="e">
        <f>IF(Template!$F$7="Linear interpolation",LinInterp($I$5:$I$22,$G$5:$G$22,W574),CubicSpline($I$5:$I$22,$G$5:$G$22,W574))</f>
        <v>#VALUE!</v>
      </c>
      <c r="Y574" s="221" t="e">
        <f t="shared" si="1171"/>
        <v>#VALUE!</v>
      </c>
      <c r="Z574" s="221" t="e">
        <f>Y574/PRODUCT($AA$6:AA573)</f>
        <v>#VALUE!</v>
      </c>
      <c r="AA574" s="16" t="e">
        <f t="shared" si="1178"/>
        <v>#VALUE!</v>
      </c>
      <c r="AB574" s="10" t="e">
        <f t="shared" si="1179"/>
        <v>#VALUE!</v>
      </c>
      <c r="AC574" s="90">
        <f t="shared" si="1172"/>
        <v>574</v>
      </c>
      <c r="AD574" s="17">
        <f t="shared" si="1180"/>
        <v>46567</v>
      </c>
      <c r="AE574" s="16" t="e">
        <f t="shared" si="1173"/>
        <v>#VALUE!</v>
      </c>
      <c r="AF574" s="10">
        <f ca="1">IFERROR(AVERAGE(INDIRECT("AE"&amp;AC574-Template!$F$10+1):INDIRECT("AE"&amp;AC574)),0)</f>
        <v>0</v>
      </c>
      <c r="AG574" s="35"/>
      <c r="AH574" s="86"/>
      <c r="AI574" s="35"/>
      <c r="AJ574" s="35"/>
      <c r="AK574" s="35"/>
      <c r="AL574" s="35"/>
      <c r="AM574" s="35"/>
      <c r="AN574" s="35"/>
      <c r="AO574" s="35"/>
      <c r="AP574" s="35"/>
      <c r="AQ574" s="35"/>
      <c r="AR574" s="35"/>
      <c r="AS574" s="35"/>
      <c r="AT574" s="35"/>
      <c r="AU574" s="35"/>
      <c r="AV574" s="35"/>
      <c r="AW574" s="35"/>
      <c r="AX574" s="35"/>
      <c r="AY574" s="35"/>
      <c r="AZ574" s="17">
        <f t="shared" ref="AZ574" si="1298">AZ573+1</f>
        <v>46590</v>
      </c>
      <c r="BA574" s="216">
        <f t="shared" si="1196"/>
        <v>4</v>
      </c>
      <c r="BB574" s="216">
        <f t="shared" ref="BB574" si="1299">BB573+1</f>
        <v>569</v>
      </c>
      <c r="BC574" s="16">
        <f t="shared" si="1198"/>
        <v>1.558904109589041</v>
      </c>
      <c r="BD574" s="16">
        <f>IF(Template!$F$7="Linear interpolation",LinInterp($AO$5:$AO$18,$AM$5:$AM$18,BC574),CubicSpline($AO$5:$AO$18,$AM$5:$AM$18,BC574))</f>
        <v>14.647478087982041</v>
      </c>
      <c r="BE574" s="221">
        <f t="shared" si="1277"/>
        <v>1.2374953402666509</v>
      </c>
      <c r="BF574" s="221">
        <f>BE574/PRODUCT($BG$6:BG573)</f>
        <v>1.0003241098123965</v>
      </c>
      <c r="BG574" s="16">
        <f t="shared" si="1199"/>
        <v>1.0003241098123965</v>
      </c>
      <c r="BH574" s="10">
        <f t="shared" si="1200"/>
        <v>11.83000815247226</v>
      </c>
      <c r="BI574" s="90"/>
      <c r="BJ574" s="17">
        <f t="shared" si="1183"/>
        <v>46567</v>
      </c>
      <c r="BK574" s="16">
        <f t="shared" si="1176"/>
        <v>12.032201434386213</v>
      </c>
      <c r="BL574" s="10">
        <f ca="1">IFERROR(AVERAGE(INDIRECT("BK"&amp;AC574-Template!$F$10+1):INDIRECT("BK"&amp;AC574)),0)</f>
        <v>12.173035520087156</v>
      </c>
      <c r="BM574" s="35"/>
      <c r="BN574" s="86"/>
      <c r="BO574" s="35"/>
      <c r="BP574" s="35"/>
      <c r="BQ574" s="35"/>
      <c r="BR574" s="35"/>
      <c r="BS574" s="35"/>
      <c r="BT574" s="35"/>
      <c r="BU574" s="35"/>
      <c r="BV574" s="35"/>
      <c r="BW574" s="35"/>
      <c r="BX574" s="35"/>
      <c r="BY574" s="35"/>
      <c r="BZ574" s="35"/>
      <c r="CA574" s="35"/>
      <c r="CB574" s="35"/>
      <c r="CC574" s="35"/>
      <c r="CD574" s="35"/>
      <c r="CE574" s="35"/>
      <c r="CF574" s="35"/>
      <c r="CG574" s="35"/>
      <c r="CH574" s="35"/>
    </row>
    <row r="575" spans="1:86" ht="15.6" x14ac:dyDescent="0.3">
      <c r="A575" s="35"/>
      <c r="B575" s="86"/>
      <c r="C575" s="35"/>
      <c r="D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17">
        <f t="shared" si="1177"/>
        <v>46591</v>
      </c>
      <c r="U575" s="216">
        <f t="shared" si="1170"/>
        <v>5</v>
      </c>
      <c r="V575" s="216">
        <f t="shared" si="1177"/>
        <v>570</v>
      </c>
      <c r="W575" s="16">
        <f t="shared" si="1184"/>
        <v>1.5616438356164384</v>
      </c>
      <c r="X575" s="16" t="e">
        <f>IF(Template!$F$7="Linear interpolation",LinInterp($I$5:$I$22,$G$5:$G$22,W575),CubicSpline($I$5:$I$22,$G$5:$G$22,W575))</f>
        <v>#VALUE!</v>
      </c>
      <c r="Y575" s="221" t="e">
        <f t="shared" si="1171"/>
        <v>#VALUE!</v>
      </c>
      <c r="Z575" s="221" t="e">
        <f>Y575/PRODUCT($AA$6:AA574)</f>
        <v>#VALUE!</v>
      </c>
      <c r="AA575" s="16" t="e">
        <f t="shared" si="1178"/>
        <v>#VALUE!</v>
      </c>
      <c r="AB575" s="10" t="e">
        <f t="shared" si="1179"/>
        <v>#VALUE!</v>
      </c>
      <c r="AC575" s="90">
        <f t="shared" si="1172"/>
        <v>575</v>
      </c>
      <c r="AD575" s="17">
        <f t="shared" si="1180"/>
        <v>46568</v>
      </c>
      <c r="AE575" s="16" t="e">
        <f t="shared" si="1173"/>
        <v>#VALUE!</v>
      </c>
      <c r="AF575" s="10">
        <f ca="1">IFERROR(AVERAGE(INDIRECT("AE"&amp;AC575-Template!$F$10+1):INDIRECT("AE"&amp;AC575)),0)</f>
        <v>0</v>
      </c>
      <c r="AG575" s="35"/>
      <c r="AH575" s="86"/>
      <c r="AI575" s="35"/>
      <c r="AJ575" s="35"/>
      <c r="AK575" s="35"/>
      <c r="AL575" s="35"/>
      <c r="AM575" s="35"/>
      <c r="AN575" s="35"/>
      <c r="AO575" s="35"/>
      <c r="AP575" s="35"/>
      <c r="AQ575" s="35"/>
      <c r="AR575" s="35"/>
      <c r="AS575" s="35"/>
      <c r="AT575" s="35"/>
      <c r="AU575" s="35"/>
      <c r="AV575" s="35"/>
      <c r="AW575" s="35"/>
      <c r="AX575" s="35"/>
      <c r="AY575" s="35"/>
      <c r="AZ575" s="17">
        <f t="shared" ref="AZ575" si="1300">AZ574+1</f>
        <v>46591</v>
      </c>
      <c r="BA575" s="216">
        <f t="shared" si="1196"/>
        <v>5</v>
      </c>
      <c r="BB575" s="216">
        <f t="shared" ref="BB575" si="1301">BB574+1</f>
        <v>570</v>
      </c>
      <c r="BC575" s="16">
        <f t="shared" si="1198"/>
        <v>1.5616438356164384</v>
      </c>
      <c r="BD575" s="16">
        <f>IF(Template!$F$7="Linear interpolation",LinInterp($AO$5:$AO$18,$AM$5:$AM$18,BC575),CubicSpline($AO$5:$AO$18,$AM$5:$AM$18,BC575))</f>
        <v>14.643758671163059</v>
      </c>
      <c r="BE575" s="221">
        <f t="shared" si="1277"/>
        <v>1.23789614843189</v>
      </c>
      <c r="BF575" s="221">
        <f>BE575/PRODUCT($BG$6:BG574)</f>
        <v>1.0003238866056277</v>
      </c>
      <c r="BG575" s="16">
        <f t="shared" si="1199"/>
        <v>1.0003238866056277</v>
      </c>
      <c r="BH575" s="10">
        <f t="shared" si="1200"/>
        <v>11.821861105409393</v>
      </c>
      <c r="BI575" s="90"/>
      <c r="BJ575" s="17">
        <f t="shared" si="1183"/>
        <v>46568</v>
      </c>
      <c r="BK575" s="16">
        <f t="shared" si="1176"/>
        <v>12.02285992986285</v>
      </c>
      <c r="BL575" s="10">
        <f ca="1">IFERROR(AVERAGE(INDIRECT("BK"&amp;AC575-Template!$F$10+1):INDIRECT("BK"&amp;AC575)),0)</f>
        <v>12.164144534713397</v>
      </c>
      <c r="BM575" s="35"/>
      <c r="BN575" s="86"/>
      <c r="BO575" s="35"/>
      <c r="BP575" s="35"/>
      <c r="BQ575" s="35"/>
      <c r="BR575" s="35"/>
      <c r="BS575" s="35"/>
      <c r="BT575" s="35"/>
      <c r="BU575" s="35"/>
      <c r="BV575" s="35"/>
      <c r="BW575" s="35"/>
      <c r="BX575" s="35"/>
      <c r="BY575" s="35"/>
      <c r="BZ575" s="35"/>
      <c r="CA575" s="35"/>
      <c r="CB575" s="35"/>
      <c r="CC575" s="35"/>
      <c r="CD575" s="35"/>
      <c r="CE575" s="35"/>
      <c r="CF575" s="35"/>
      <c r="CG575" s="35"/>
      <c r="CH575" s="35"/>
    </row>
    <row r="576" spans="1:86" ht="15.6" x14ac:dyDescent="0.3">
      <c r="A576" s="35"/>
      <c r="B576" s="86"/>
      <c r="C576" s="35"/>
      <c r="D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17">
        <f t="shared" si="1177"/>
        <v>46592</v>
      </c>
      <c r="U576" s="216">
        <f t="shared" si="1170"/>
        <v>6</v>
      </c>
      <c r="V576" s="216">
        <f t="shared" si="1177"/>
        <v>571</v>
      </c>
      <c r="W576" s="16">
        <f t="shared" si="1184"/>
        <v>1.5643835616438355</v>
      </c>
      <c r="X576" s="16" t="e">
        <f>IF(Template!$F$7="Linear interpolation",LinInterp($I$5:$I$22,$G$5:$G$22,W576),CubicSpline($I$5:$I$22,$G$5:$G$22,W576))</f>
        <v>#VALUE!</v>
      </c>
      <c r="Y576" s="221" t="e">
        <f t="shared" si="1171"/>
        <v>#VALUE!</v>
      </c>
      <c r="Z576" s="221" t="e">
        <f>Y576/PRODUCT($AA$6:AA575)</f>
        <v>#VALUE!</v>
      </c>
      <c r="AA576" s="16" t="e">
        <f t="shared" si="1178"/>
        <v>#VALUE!</v>
      </c>
      <c r="AB576" s="10" t="e">
        <f t="shared" si="1179"/>
        <v>#VALUE!</v>
      </c>
      <c r="AC576" s="90">
        <f t="shared" si="1172"/>
        <v>576</v>
      </c>
      <c r="AD576" s="17">
        <f t="shared" si="1180"/>
        <v>46569</v>
      </c>
      <c r="AE576" s="16" t="e">
        <f t="shared" si="1173"/>
        <v>#VALUE!</v>
      </c>
      <c r="AF576" s="10">
        <f ca="1">IFERROR(AVERAGE(INDIRECT("AE"&amp;AC576-Template!$F$10+1):INDIRECT("AE"&amp;AC576)),0)</f>
        <v>0</v>
      </c>
      <c r="AG576" s="35"/>
      <c r="AH576" s="86"/>
      <c r="AI576" s="35"/>
      <c r="AJ576" s="35"/>
      <c r="AK576" s="35"/>
      <c r="AL576" s="35"/>
      <c r="AM576" s="35"/>
      <c r="AN576" s="35"/>
      <c r="AO576" s="35"/>
      <c r="AP576" s="35"/>
      <c r="AQ576" s="35"/>
      <c r="AR576" s="35"/>
      <c r="AS576" s="35"/>
      <c r="AT576" s="35"/>
      <c r="AU576" s="35"/>
      <c r="AV576" s="35"/>
      <c r="AW576" s="35"/>
      <c r="AX576" s="35"/>
      <c r="AY576" s="35"/>
      <c r="AZ576" s="17">
        <f t="shared" ref="AZ576" si="1302">AZ575+1</f>
        <v>46592</v>
      </c>
      <c r="BA576" s="216">
        <f t="shared" si="1196"/>
        <v>6</v>
      </c>
      <c r="BB576" s="216">
        <f t="shared" ref="BB576" si="1303">BB575+1</f>
        <v>571</v>
      </c>
      <c r="BC576" s="16">
        <f t="shared" si="1198"/>
        <v>1.5643835616438355</v>
      </c>
      <c r="BD576" s="16">
        <f>IF(Template!$F$7="Linear interpolation",LinInterp($AO$5:$AO$18,$AM$5:$AM$18,BC576),CubicSpline($AO$5:$AO$18,$AM$5:$AM$18,BC576))</f>
        <v>14.640036166132337</v>
      </c>
      <c r="BE576" s="221">
        <f t="shared" si="1277"/>
        <v>1.2382968120603095</v>
      </c>
      <c r="BF576" s="221">
        <f>BE576/PRODUCT($BG$6:BG575)</f>
        <v>1.0003236649770073</v>
      </c>
      <c r="BG576" s="16">
        <f t="shared" si="1199"/>
        <v>1.0003238866056277</v>
      </c>
      <c r="BH576" s="10">
        <f t="shared" si="1200"/>
        <v>11.821861105409393</v>
      </c>
      <c r="BI576" s="90"/>
      <c r="BJ576" s="17">
        <f t="shared" si="1183"/>
        <v>46569</v>
      </c>
      <c r="BK576" s="16">
        <f t="shared" si="1176"/>
        <v>12.013565169624819</v>
      </c>
      <c r="BL576" s="10">
        <f ca="1">IFERROR(AVERAGE(INDIRECT("BK"&amp;AC576-Template!$F$10+1):INDIRECT("BK"&amp;AC576)),0)</f>
        <v>12.154235611288998</v>
      </c>
      <c r="BM576" s="35"/>
      <c r="BN576" s="86"/>
      <c r="BO576" s="35"/>
      <c r="BP576" s="35"/>
      <c r="BQ576" s="35"/>
      <c r="BR576" s="35"/>
      <c r="BS576" s="35"/>
      <c r="BT576" s="35"/>
      <c r="BU576" s="35"/>
      <c r="BV576" s="35"/>
      <c r="BW576" s="35"/>
      <c r="BX576" s="35"/>
      <c r="BY576" s="35"/>
      <c r="BZ576" s="35"/>
      <c r="CA576" s="35"/>
      <c r="CB576" s="35"/>
      <c r="CC576" s="35"/>
      <c r="CD576" s="35"/>
      <c r="CE576" s="35"/>
      <c r="CF576" s="35"/>
      <c r="CG576" s="35"/>
      <c r="CH576" s="35"/>
    </row>
    <row r="577" spans="1:86" ht="15.6" x14ac:dyDescent="0.3">
      <c r="A577" s="35"/>
      <c r="B577" s="86"/>
      <c r="C577" s="35"/>
      <c r="D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17">
        <f t="shared" si="1177"/>
        <v>46593</v>
      </c>
      <c r="U577" s="216">
        <f t="shared" si="1170"/>
        <v>7</v>
      </c>
      <c r="V577" s="216">
        <f t="shared" si="1177"/>
        <v>572</v>
      </c>
      <c r="W577" s="16">
        <f t="shared" si="1184"/>
        <v>1.5671232876712329</v>
      </c>
      <c r="X577" s="16" t="e">
        <f>IF(Template!$F$7="Linear interpolation",LinInterp($I$5:$I$22,$G$5:$G$22,W577),CubicSpline($I$5:$I$22,$G$5:$G$22,W577))</f>
        <v>#VALUE!</v>
      </c>
      <c r="Y577" s="221" t="e">
        <f t="shared" si="1171"/>
        <v>#VALUE!</v>
      </c>
      <c r="Z577" s="221" t="e">
        <f>Y577/PRODUCT($AA$6:AA576)</f>
        <v>#VALUE!</v>
      </c>
      <c r="AA577" s="16" t="e">
        <f t="shared" si="1178"/>
        <v>#VALUE!</v>
      </c>
      <c r="AB577" s="10" t="e">
        <f t="shared" si="1179"/>
        <v>#VALUE!</v>
      </c>
      <c r="AC577" s="90">
        <f t="shared" si="1172"/>
        <v>577</v>
      </c>
      <c r="AD577" s="17">
        <f t="shared" si="1180"/>
        <v>46570</v>
      </c>
      <c r="AE577" s="16" t="e">
        <f t="shared" si="1173"/>
        <v>#VALUE!</v>
      </c>
      <c r="AF577" s="10">
        <f ca="1">IFERROR(AVERAGE(INDIRECT("AE"&amp;AC577-Template!$F$10+1):INDIRECT("AE"&amp;AC577)),0)</f>
        <v>0</v>
      </c>
      <c r="AG577" s="35"/>
      <c r="AH577" s="86"/>
      <c r="AI577" s="35"/>
      <c r="AJ577" s="35"/>
      <c r="AK577" s="35"/>
      <c r="AL577" s="35"/>
      <c r="AM577" s="35"/>
      <c r="AN577" s="35"/>
      <c r="AO577" s="35"/>
      <c r="AP577" s="35"/>
      <c r="AQ577" s="35"/>
      <c r="AR577" s="35"/>
      <c r="AS577" s="35"/>
      <c r="AT577" s="35"/>
      <c r="AU577" s="35"/>
      <c r="AV577" s="35"/>
      <c r="AW577" s="35"/>
      <c r="AX577" s="35"/>
      <c r="AY577" s="35"/>
      <c r="AZ577" s="17">
        <f t="shared" ref="AZ577" si="1304">AZ576+1</f>
        <v>46593</v>
      </c>
      <c r="BA577" s="216">
        <f t="shared" si="1196"/>
        <v>7</v>
      </c>
      <c r="BB577" s="216">
        <f t="shared" ref="BB577" si="1305">BB576+1</f>
        <v>572</v>
      </c>
      <c r="BC577" s="16">
        <f t="shared" si="1198"/>
        <v>1.5671232876712329</v>
      </c>
      <c r="BD577" s="16">
        <f>IF(Template!$F$7="Linear interpolation",LinInterp($AO$5:$AO$18,$AM$5:$AM$18,BC577),CubicSpline($AO$5:$AO$18,$AM$5:$AM$18,BC577))</f>
        <v>14.636310706377778</v>
      </c>
      <c r="BE577" s="221">
        <f t="shared" si="1277"/>
        <v>1.2386973328977693</v>
      </c>
      <c r="BF577" s="221">
        <f>BE577/PRODUCT($BG$6:BG576)</f>
        <v>1.0003232233109773</v>
      </c>
      <c r="BG577" s="16">
        <f t="shared" si="1199"/>
        <v>1.0003238866056277</v>
      </c>
      <c r="BH577" s="10">
        <f t="shared" si="1200"/>
        <v>11.821861105409393</v>
      </c>
      <c r="BI577" s="90"/>
      <c r="BJ577" s="17">
        <f t="shared" si="1183"/>
        <v>46570</v>
      </c>
      <c r="BK577" s="16">
        <f t="shared" si="1176"/>
        <v>12.004317624680683</v>
      </c>
      <c r="BL577" s="10">
        <f ca="1">IFERROR(AVERAGE(INDIRECT("BK"&amp;AC577-Template!$F$10+1):INDIRECT("BK"&amp;AC577)),0)</f>
        <v>12.144367088201511</v>
      </c>
      <c r="BM577" s="35"/>
      <c r="BN577" s="86"/>
      <c r="BO577" s="35"/>
      <c r="BP577" s="35"/>
      <c r="BQ577" s="35"/>
      <c r="BR577" s="35"/>
      <c r="BS577" s="35"/>
      <c r="BT577" s="35"/>
      <c r="BU577" s="35"/>
      <c r="BV577" s="35"/>
      <c r="BW577" s="35"/>
      <c r="BX577" s="35"/>
      <c r="BY577" s="35"/>
      <c r="BZ577" s="35"/>
      <c r="CA577" s="35"/>
      <c r="CB577" s="35"/>
      <c r="CC577" s="35"/>
      <c r="CD577" s="35"/>
      <c r="CE577" s="35"/>
      <c r="CF577" s="35"/>
      <c r="CG577" s="35"/>
      <c r="CH577" s="35"/>
    </row>
    <row r="578" spans="1:86" ht="15.6" x14ac:dyDescent="0.3">
      <c r="A578" s="35"/>
      <c r="B578" s="86"/>
      <c r="C578" s="35"/>
      <c r="D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17">
        <f t="shared" si="1177"/>
        <v>46594</v>
      </c>
      <c r="U578" s="216">
        <f t="shared" si="1170"/>
        <v>1</v>
      </c>
      <c r="V578" s="216">
        <f t="shared" si="1177"/>
        <v>573</v>
      </c>
      <c r="W578" s="16">
        <f t="shared" si="1184"/>
        <v>1.5698630136986302</v>
      </c>
      <c r="X578" s="16" t="e">
        <f>IF(Template!$F$7="Linear interpolation",LinInterp($I$5:$I$22,$G$5:$G$22,W578),CubicSpline($I$5:$I$22,$G$5:$G$22,W578))</f>
        <v>#VALUE!</v>
      </c>
      <c r="Y578" s="221" t="e">
        <f t="shared" si="1171"/>
        <v>#VALUE!</v>
      </c>
      <c r="Z578" s="221" t="e">
        <f>Y578/PRODUCT($AA$6:AA577)</f>
        <v>#VALUE!</v>
      </c>
      <c r="AA578" s="16" t="e">
        <f t="shared" si="1178"/>
        <v>#VALUE!</v>
      </c>
      <c r="AB578" s="10" t="e">
        <f t="shared" si="1179"/>
        <v>#VALUE!</v>
      </c>
      <c r="AC578" s="90">
        <f t="shared" si="1172"/>
        <v>578</v>
      </c>
      <c r="AD578" s="17">
        <f t="shared" si="1180"/>
        <v>46571</v>
      </c>
      <c r="AE578" s="16" t="e">
        <f t="shared" si="1173"/>
        <v>#VALUE!</v>
      </c>
      <c r="AF578" s="10">
        <f ca="1">IFERROR(AVERAGE(INDIRECT("AE"&amp;AC578-Template!$F$10+1):INDIRECT("AE"&amp;AC578)),0)</f>
        <v>0</v>
      </c>
      <c r="AG578" s="35"/>
      <c r="AH578" s="86"/>
      <c r="AI578" s="35"/>
      <c r="AJ578" s="35"/>
      <c r="AK578" s="35"/>
      <c r="AL578" s="35"/>
      <c r="AM578" s="35"/>
      <c r="AN578" s="35"/>
      <c r="AO578" s="35"/>
      <c r="AP578" s="35"/>
      <c r="AQ578" s="35"/>
      <c r="AR578" s="35"/>
      <c r="AS578" s="35"/>
      <c r="AT578" s="35"/>
      <c r="AU578" s="35"/>
      <c r="AV578" s="35"/>
      <c r="AW578" s="35"/>
      <c r="AX578" s="35"/>
      <c r="AY578" s="35"/>
      <c r="AZ578" s="17">
        <f t="shared" ref="AZ578" si="1306">AZ577+1</f>
        <v>46594</v>
      </c>
      <c r="BA578" s="216">
        <f t="shared" si="1196"/>
        <v>1</v>
      </c>
      <c r="BB578" s="216">
        <f t="shared" ref="BB578" si="1307">BB577+1</f>
        <v>573</v>
      </c>
      <c r="BC578" s="16">
        <f t="shared" si="1198"/>
        <v>1.5698630136986302</v>
      </c>
      <c r="BD578" s="16">
        <f>IF(Template!$F$7="Linear interpolation",LinInterp($AO$5:$AO$18,$AM$5:$AM$18,BC578),CubicSpline($AO$5:$AO$18,$AM$5:$AM$18,BC578))</f>
        <v>14.632582425387294</v>
      </c>
      <c r="BE578" s="221">
        <f t="shared" si="1277"/>
        <v>1.2390977127087663</v>
      </c>
      <c r="BF578" s="221">
        <f>BE578/PRODUCT($BG$6:BG577)</f>
        <v>1.0003225632118626</v>
      </c>
      <c r="BG578" s="16">
        <f t="shared" si="1199"/>
        <v>1.0003225632118626</v>
      </c>
      <c r="BH578" s="10">
        <f t="shared" si="1200"/>
        <v>11.773557232986231</v>
      </c>
      <c r="BI578" s="90"/>
      <c r="BJ578" s="17">
        <f t="shared" si="1183"/>
        <v>46571</v>
      </c>
      <c r="BK578" s="16">
        <f t="shared" si="1176"/>
        <v>12.004317624680683</v>
      </c>
      <c r="BL578" s="10">
        <f ca="1">IFERROR(AVERAGE(INDIRECT("BK"&amp;AC578-Template!$F$10+1):INDIRECT("BK"&amp;AC578)),0)</f>
        <v>12.134846096952964</v>
      </c>
      <c r="BM578" s="35"/>
      <c r="BN578" s="86"/>
      <c r="BO578" s="35"/>
      <c r="BP578" s="35"/>
      <c r="BQ578" s="35"/>
      <c r="BR578" s="35"/>
      <c r="BS578" s="35"/>
      <c r="BT578" s="35"/>
      <c r="BU578" s="35"/>
      <c r="BV578" s="35"/>
      <c r="BW578" s="35"/>
      <c r="BX578" s="35"/>
      <c r="BY578" s="35"/>
      <c r="BZ578" s="35"/>
      <c r="CA578" s="35"/>
      <c r="CB578" s="35"/>
      <c r="CC578" s="35"/>
      <c r="CD578" s="35"/>
      <c r="CE578" s="35"/>
      <c r="CF578" s="35"/>
      <c r="CG578" s="35"/>
      <c r="CH578" s="35"/>
    </row>
    <row r="579" spans="1:86" ht="15.6" x14ac:dyDescent="0.3">
      <c r="A579" s="35"/>
      <c r="B579" s="86"/>
      <c r="C579" s="35"/>
      <c r="D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17">
        <f t="shared" si="1177"/>
        <v>46595</v>
      </c>
      <c r="U579" s="216">
        <f t="shared" si="1170"/>
        <v>2</v>
      </c>
      <c r="V579" s="216">
        <f t="shared" si="1177"/>
        <v>574</v>
      </c>
      <c r="W579" s="16">
        <f t="shared" si="1184"/>
        <v>1.5726027397260274</v>
      </c>
      <c r="X579" s="16" t="e">
        <f>IF(Template!$F$7="Linear interpolation",LinInterp($I$5:$I$22,$G$5:$G$22,W579),CubicSpline($I$5:$I$22,$G$5:$G$22,W579))</f>
        <v>#VALUE!</v>
      </c>
      <c r="Y579" s="221" t="e">
        <f t="shared" si="1171"/>
        <v>#VALUE!</v>
      </c>
      <c r="Z579" s="221" t="e">
        <f>Y579/PRODUCT($AA$6:AA578)</f>
        <v>#VALUE!</v>
      </c>
      <c r="AA579" s="16" t="e">
        <f t="shared" si="1178"/>
        <v>#VALUE!</v>
      </c>
      <c r="AB579" s="10" t="e">
        <f t="shared" si="1179"/>
        <v>#VALUE!</v>
      </c>
      <c r="AC579" s="90">
        <f t="shared" si="1172"/>
        <v>579</v>
      </c>
      <c r="AD579" s="17">
        <f t="shared" si="1180"/>
        <v>46572</v>
      </c>
      <c r="AE579" s="16" t="e">
        <f t="shared" si="1173"/>
        <v>#VALUE!</v>
      </c>
      <c r="AF579" s="10">
        <f ca="1">IFERROR(AVERAGE(INDIRECT("AE"&amp;AC579-Template!$F$10+1):INDIRECT("AE"&amp;AC579)),0)</f>
        <v>0</v>
      </c>
      <c r="AG579" s="35"/>
      <c r="AH579" s="86"/>
      <c r="AI579" s="35"/>
      <c r="AJ579" s="35"/>
      <c r="AK579" s="35"/>
      <c r="AL579" s="35"/>
      <c r="AM579" s="35"/>
      <c r="AN579" s="35"/>
      <c r="AO579" s="35"/>
      <c r="AP579" s="35"/>
      <c r="AQ579" s="35"/>
      <c r="AR579" s="35"/>
      <c r="AS579" s="35"/>
      <c r="AT579" s="35"/>
      <c r="AU579" s="35"/>
      <c r="AV579" s="35"/>
      <c r="AW579" s="35"/>
      <c r="AX579" s="35"/>
      <c r="AY579" s="35"/>
      <c r="AZ579" s="17">
        <f t="shared" ref="AZ579" si="1308">AZ578+1</f>
        <v>46595</v>
      </c>
      <c r="BA579" s="216">
        <f t="shared" si="1196"/>
        <v>2</v>
      </c>
      <c r="BB579" s="216">
        <f t="shared" ref="BB579" si="1309">BB578+1</f>
        <v>574</v>
      </c>
      <c r="BC579" s="16">
        <f t="shared" si="1198"/>
        <v>1.5726027397260274</v>
      </c>
      <c r="BD579" s="16">
        <f>IF(Template!$F$7="Linear interpolation",LinInterp($AO$5:$AO$18,$AM$5:$AM$18,BC579),CubicSpline($AO$5:$AO$18,$AM$5:$AM$18,BC579))</f>
        <v>14.6288514566488</v>
      </c>
      <c r="BE579" s="221">
        <f t="shared" si="1277"/>
        <v>1.2394979532764616</v>
      </c>
      <c r="BF579" s="221">
        <f>BE579/PRODUCT($BG$6:BG578)</f>
        <v>1.0003230096897042</v>
      </c>
      <c r="BG579" s="16">
        <f t="shared" si="1199"/>
        <v>1.0003230096897042</v>
      </c>
      <c r="BH579" s="10">
        <f t="shared" si="1200"/>
        <v>11.789853674204153</v>
      </c>
      <c r="BI579" s="90"/>
      <c r="BJ579" s="17">
        <f t="shared" si="1183"/>
        <v>46572</v>
      </c>
      <c r="BK579" s="16">
        <f t="shared" si="1176"/>
        <v>12.004317624680683</v>
      </c>
      <c r="BL579" s="10">
        <f ca="1">IFERROR(AVERAGE(INDIRECT("BK"&amp;AC579-Template!$F$10+1):INDIRECT("BK"&amp;AC579)),0)</f>
        <v>12.125671501946639</v>
      </c>
      <c r="BM579" s="35"/>
      <c r="BN579" s="86"/>
      <c r="BO579" s="35"/>
      <c r="BP579" s="35"/>
      <c r="BQ579" s="35"/>
      <c r="BR579" s="35"/>
      <c r="BS579" s="35"/>
      <c r="BT579" s="35"/>
      <c r="BU579" s="35"/>
      <c r="BV579" s="35"/>
      <c r="BW579" s="35"/>
      <c r="BX579" s="35"/>
      <c r="BY579" s="35"/>
      <c r="BZ579" s="35"/>
      <c r="CA579" s="35"/>
      <c r="CB579" s="35"/>
      <c r="CC579" s="35"/>
      <c r="CD579" s="35"/>
      <c r="CE579" s="35"/>
      <c r="CF579" s="35"/>
      <c r="CG579" s="35"/>
      <c r="CH579" s="35"/>
    </row>
    <row r="580" spans="1:86" ht="15.6" x14ac:dyDescent="0.3">
      <c r="A580" s="35"/>
      <c r="B580" s="86"/>
      <c r="C580" s="35"/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17">
        <f t="shared" si="1177"/>
        <v>46596</v>
      </c>
      <c r="U580" s="216">
        <f t="shared" si="1170"/>
        <v>3</v>
      </c>
      <c r="V580" s="216">
        <f t="shared" si="1177"/>
        <v>575</v>
      </c>
      <c r="W580" s="16">
        <f t="shared" si="1184"/>
        <v>1.5753424657534247</v>
      </c>
      <c r="X580" s="16" t="e">
        <f>IF(Template!$F$7="Linear interpolation",LinInterp($I$5:$I$22,$G$5:$G$22,W580),CubicSpline($I$5:$I$22,$G$5:$G$22,W580))</f>
        <v>#VALUE!</v>
      </c>
      <c r="Y580" s="221" t="e">
        <f t="shared" si="1171"/>
        <v>#VALUE!</v>
      </c>
      <c r="Z580" s="221" t="e">
        <f>Y580/PRODUCT($AA$6:AA579)</f>
        <v>#VALUE!</v>
      </c>
      <c r="AA580" s="16" t="e">
        <f t="shared" si="1178"/>
        <v>#VALUE!</v>
      </c>
      <c r="AB580" s="10" t="e">
        <f t="shared" si="1179"/>
        <v>#VALUE!</v>
      </c>
      <c r="AC580" s="90">
        <f t="shared" si="1172"/>
        <v>580</v>
      </c>
      <c r="AD580" s="17">
        <f t="shared" si="1180"/>
        <v>46573</v>
      </c>
      <c r="AE580" s="16" t="e">
        <f t="shared" si="1173"/>
        <v>#VALUE!</v>
      </c>
      <c r="AF580" s="10">
        <f ca="1">IFERROR(AVERAGE(INDIRECT("AE"&amp;AC580-Template!$F$10+1):INDIRECT("AE"&amp;AC580)),0)</f>
        <v>0</v>
      </c>
      <c r="AG580" s="35"/>
      <c r="AH580" s="86"/>
      <c r="AI580" s="35"/>
      <c r="AJ580" s="35"/>
      <c r="AK580" s="35"/>
      <c r="AL580" s="35"/>
      <c r="AM580" s="35"/>
      <c r="AN580" s="35"/>
      <c r="AO580" s="35"/>
      <c r="AP580" s="35"/>
      <c r="AQ580" s="35"/>
      <c r="AR580" s="35"/>
      <c r="AS580" s="35"/>
      <c r="AT580" s="35"/>
      <c r="AU580" s="35"/>
      <c r="AV580" s="35"/>
      <c r="AW580" s="35"/>
      <c r="AX580" s="35"/>
      <c r="AY580" s="35"/>
      <c r="AZ580" s="17">
        <f t="shared" ref="AZ580" si="1310">AZ579+1</f>
        <v>46596</v>
      </c>
      <c r="BA580" s="216">
        <f t="shared" si="1196"/>
        <v>3</v>
      </c>
      <c r="BB580" s="216">
        <f t="shared" ref="BB580" si="1311">BB579+1</f>
        <v>575</v>
      </c>
      <c r="BC580" s="16">
        <f t="shared" si="1198"/>
        <v>1.5753424657534247</v>
      </c>
      <c r="BD580" s="16">
        <f>IF(Template!$F$7="Linear interpolation",LinInterp($AO$5:$AO$18,$AM$5:$AM$18,BC580),CubicSpline($AO$5:$AO$18,$AM$5:$AM$18,BC580))</f>
        <v>14.625117933650202</v>
      </c>
      <c r="BE580" s="221">
        <f t="shared" si="1277"/>
        <v>1.2398980564027053</v>
      </c>
      <c r="BF580" s="221">
        <f>BE580/PRODUCT($BG$6:BG579)</f>
        <v>1.0003227945033601</v>
      </c>
      <c r="BG580" s="16">
        <f t="shared" si="1199"/>
        <v>1.0003227945033601</v>
      </c>
      <c r="BH580" s="10">
        <f t="shared" si="1200"/>
        <v>11.781999372645346</v>
      </c>
      <c r="BI580" s="90"/>
      <c r="BJ580" s="17">
        <f t="shared" si="1183"/>
        <v>46573</v>
      </c>
      <c r="BK580" s="16">
        <f t="shared" si="1176"/>
        <v>11.949311600063627</v>
      </c>
      <c r="BL580" s="10">
        <f ca="1">IFERROR(AVERAGE(INDIRECT("BK"&amp;AC580-Template!$F$10+1):INDIRECT("BK"&amp;AC580)),0)</f>
        <v>12.114663372786413</v>
      </c>
      <c r="BM580" s="35"/>
      <c r="BN580" s="86"/>
      <c r="BO580" s="35"/>
      <c r="BP580" s="35"/>
      <c r="BQ580" s="35"/>
      <c r="BR580" s="35"/>
      <c r="BS580" s="35"/>
      <c r="BT580" s="35"/>
      <c r="BU580" s="35"/>
      <c r="BV580" s="35"/>
      <c r="BW580" s="35"/>
      <c r="BX580" s="35"/>
      <c r="BY580" s="35"/>
      <c r="BZ580" s="35"/>
      <c r="CA580" s="35"/>
      <c r="CB580" s="35"/>
      <c r="CC580" s="35"/>
      <c r="CD580" s="35"/>
      <c r="CE580" s="35"/>
      <c r="CF580" s="35"/>
      <c r="CG580" s="35"/>
      <c r="CH580" s="35"/>
    </row>
    <row r="581" spans="1:86" ht="15.6" x14ac:dyDescent="0.3">
      <c r="A581" s="35"/>
      <c r="B581" s="86"/>
      <c r="C581" s="35"/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17">
        <f t="shared" si="1177"/>
        <v>46597</v>
      </c>
      <c r="U581" s="216">
        <f t="shared" si="1170"/>
        <v>4</v>
      </c>
      <c r="V581" s="216">
        <f t="shared" si="1177"/>
        <v>576</v>
      </c>
      <c r="W581" s="16">
        <f t="shared" si="1184"/>
        <v>1.5780821917808219</v>
      </c>
      <c r="X581" s="16" t="e">
        <f>IF(Template!$F$7="Linear interpolation",LinInterp($I$5:$I$22,$G$5:$G$22,W581),CubicSpline($I$5:$I$22,$G$5:$G$22,W581))</f>
        <v>#VALUE!</v>
      </c>
      <c r="Y581" s="221" t="e">
        <f t="shared" si="1171"/>
        <v>#VALUE!</v>
      </c>
      <c r="Z581" s="221" t="e">
        <f>Y581/PRODUCT($AA$6:AA580)</f>
        <v>#VALUE!</v>
      </c>
      <c r="AA581" s="16" t="e">
        <f t="shared" si="1178"/>
        <v>#VALUE!</v>
      </c>
      <c r="AB581" s="10" t="e">
        <f t="shared" si="1179"/>
        <v>#VALUE!</v>
      </c>
      <c r="AC581" s="90">
        <f t="shared" si="1172"/>
        <v>581</v>
      </c>
      <c r="AD581" s="17">
        <f t="shared" si="1180"/>
        <v>46574</v>
      </c>
      <c r="AE581" s="16" t="e">
        <f t="shared" si="1173"/>
        <v>#VALUE!</v>
      </c>
      <c r="AF581" s="10">
        <f ca="1">IFERROR(AVERAGE(INDIRECT("AE"&amp;AC581-Template!$F$10+1):INDIRECT("AE"&amp;AC581)),0)</f>
        <v>0</v>
      </c>
      <c r="AG581" s="35"/>
      <c r="AH581" s="86"/>
      <c r="AI581" s="35"/>
      <c r="AJ581" s="35"/>
      <c r="AK581" s="35"/>
      <c r="AL581" s="35"/>
      <c r="AM581" s="35"/>
      <c r="AN581" s="35"/>
      <c r="AO581" s="35"/>
      <c r="AP581" s="35"/>
      <c r="AQ581" s="35"/>
      <c r="AR581" s="35"/>
      <c r="AS581" s="35"/>
      <c r="AT581" s="35"/>
      <c r="AU581" s="35"/>
      <c r="AV581" s="35"/>
      <c r="AW581" s="35"/>
      <c r="AX581" s="35"/>
      <c r="AY581" s="35"/>
      <c r="AZ581" s="17">
        <f t="shared" ref="AZ581" si="1312">AZ580+1</f>
        <v>46597</v>
      </c>
      <c r="BA581" s="216">
        <f t="shared" si="1196"/>
        <v>4</v>
      </c>
      <c r="BB581" s="216">
        <f t="shared" ref="BB581" si="1313">BB580+1</f>
        <v>576</v>
      </c>
      <c r="BC581" s="16">
        <f t="shared" si="1198"/>
        <v>1.5780821917808219</v>
      </c>
      <c r="BD581" s="16">
        <f>IF(Template!$F$7="Linear interpolation",LinInterp($AO$5:$AO$18,$AM$5:$AM$18,BC581),CubicSpline($AO$5:$AO$18,$AM$5:$AM$18,BC581))</f>
        <v>14.621381989879412</v>
      </c>
      <c r="BE581" s="221">
        <f t="shared" si="1277"/>
        <v>1.2402980239080661</v>
      </c>
      <c r="BF581" s="221">
        <f>BE581/PRODUCT($BG$6:BG580)</f>
        <v>1.0003225809600196</v>
      </c>
      <c r="BG581" s="16">
        <f t="shared" si="1199"/>
        <v>1.0003225809600196</v>
      </c>
      <c r="BH581" s="10">
        <f t="shared" si="1200"/>
        <v>11.774205040714691</v>
      </c>
      <c r="BI581" s="90"/>
      <c r="BJ581" s="17">
        <f t="shared" si="1183"/>
        <v>46574</v>
      </c>
      <c r="BK581" s="16">
        <f t="shared" si="1176"/>
        <v>11.967809020972609</v>
      </c>
      <c r="BL581" s="10">
        <f ca="1">IFERROR(AVERAGE(INDIRECT("BK"&amp;AC581-Template!$F$10+1):INDIRECT("BK"&amp;AC581)),0)</f>
        <v>12.104271824323151</v>
      </c>
      <c r="BM581" s="35"/>
      <c r="BN581" s="86"/>
      <c r="BO581" s="35"/>
      <c r="BP581" s="35"/>
      <c r="BQ581" s="35"/>
      <c r="BR581" s="35"/>
      <c r="BS581" s="35"/>
      <c r="BT581" s="35"/>
      <c r="BU581" s="35"/>
      <c r="BV581" s="35"/>
      <c r="BW581" s="35"/>
      <c r="BX581" s="35"/>
      <c r="BY581" s="35"/>
      <c r="BZ581" s="35"/>
      <c r="CA581" s="35"/>
      <c r="CB581" s="35"/>
      <c r="CC581" s="35"/>
      <c r="CD581" s="35"/>
      <c r="CE581" s="35"/>
      <c r="CF581" s="35"/>
      <c r="CG581" s="35"/>
      <c r="CH581" s="35"/>
    </row>
    <row r="582" spans="1:86" ht="15.6" x14ac:dyDescent="0.3">
      <c r="A582" s="35"/>
      <c r="B582" s="86"/>
      <c r="C582" s="35"/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17">
        <f t="shared" si="1177"/>
        <v>46598</v>
      </c>
      <c r="U582" s="216">
        <f t="shared" ref="U582:U645" si="1314">WEEKDAY(T582,2)</f>
        <v>5</v>
      </c>
      <c r="V582" s="216">
        <f t="shared" si="1177"/>
        <v>577</v>
      </c>
      <c r="W582" s="16">
        <f t="shared" si="1184"/>
        <v>1.5808219178082192</v>
      </c>
      <c r="X582" s="16" t="e">
        <f>IF(Template!$F$7="Linear interpolation",LinInterp($I$5:$I$22,$G$5:$G$22,W582),CubicSpline($I$5:$I$22,$G$5:$G$22,W582))</f>
        <v>#VALUE!</v>
      </c>
      <c r="Y582" s="221" t="e">
        <f t="shared" ref="Y582:Y645" si="1315">(1+(X582/100))^W582</f>
        <v>#VALUE!</v>
      </c>
      <c r="Z582" s="221" t="e">
        <f>Y582/PRODUCT($AA$6:AA581)</f>
        <v>#VALUE!</v>
      </c>
      <c r="AA582" s="16" t="e">
        <f t="shared" si="1178"/>
        <v>#VALUE!</v>
      </c>
      <c r="AB582" s="10" t="e">
        <f t="shared" si="1179"/>
        <v>#VALUE!</v>
      </c>
      <c r="AC582" s="90">
        <f t="shared" ref="AC582:AC645" si="1316">ROW(AD582)</f>
        <v>582</v>
      </c>
      <c r="AD582" s="17">
        <f t="shared" si="1180"/>
        <v>46575</v>
      </c>
      <c r="AE582" s="16" t="e">
        <f t="shared" ref="AE582:AE645" si="1317">IF(R582&lt;&gt;0,R582,VLOOKUP(AD582,$T:$AB,9,FALSE))</f>
        <v>#VALUE!</v>
      </c>
      <c r="AF582" s="10">
        <f ca="1">IFERROR(AVERAGE(INDIRECT("AE"&amp;AC582-Template!$F$10+1):INDIRECT("AE"&amp;AC582)),0)</f>
        <v>0</v>
      </c>
      <c r="AG582" s="35"/>
      <c r="AH582" s="86"/>
      <c r="AI582" s="35"/>
      <c r="AJ582" s="35"/>
      <c r="AK582" s="35"/>
      <c r="AL582" s="35"/>
      <c r="AM582" s="35"/>
      <c r="AN582" s="35"/>
      <c r="AO582" s="35"/>
      <c r="AP582" s="35"/>
      <c r="AQ582" s="35"/>
      <c r="AR582" s="35"/>
      <c r="AS582" s="35"/>
      <c r="AT582" s="35"/>
      <c r="AU582" s="35"/>
      <c r="AV582" s="35"/>
      <c r="AW582" s="35"/>
      <c r="AX582" s="35"/>
      <c r="AY582" s="35"/>
      <c r="AZ582" s="17">
        <f t="shared" ref="AZ582" si="1318">AZ581+1</f>
        <v>46598</v>
      </c>
      <c r="BA582" s="216">
        <f t="shared" si="1196"/>
        <v>5</v>
      </c>
      <c r="BB582" s="216">
        <f t="shared" ref="BB582" si="1319">BB581+1</f>
        <v>577</v>
      </c>
      <c r="BC582" s="16">
        <f t="shared" si="1198"/>
        <v>1.5808219178082192</v>
      </c>
      <c r="BD582" s="16">
        <f>IF(Template!$F$7="Linear interpolation",LinInterp($AO$5:$AO$18,$AM$5:$AM$18,BC582),CubicSpline($AO$5:$AO$18,$AM$5:$AM$18,BC582))</f>
        <v>14.61764375882434</v>
      </c>
      <c r="BE582" s="221">
        <f t="shared" si="1277"/>
        <v>1.2406978576318564</v>
      </c>
      <c r="BF582" s="221">
        <f>BE582/PRODUCT($BG$6:BG581)</f>
        <v>1.0003223690726608</v>
      </c>
      <c r="BG582" s="16">
        <f t="shared" si="1199"/>
        <v>1.0003223690726608</v>
      </c>
      <c r="BH582" s="10">
        <f t="shared" si="1200"/>
        <v>11.766471152119596</v>
      </c>
      <c r="BI582" s="90"/>
      <c r="BJ582" s="17">
        <f t="shared" si="1183"/>
        <v>46575</v>
      </c>
      <c r="BK582" s="16">
        <f t="shared" ref="BK582:BK645" si="1320">IF(AX582&lt;&gt;0,AX582,VLOOKUP(BJ582,$AZ:$BH,9,FALSE))</f>
        <v>11.958804620795348</v>
      </c>
      <c r="BL582" s="10">
        <f ca="1">IFERROR(AVERAGE(INDIRECT("BK"&amp;AC582-Template!$F$10+1):INDIRECT("BK"&amp;AC582)),0)</f>
        <v>12.095646915539623</v>
      </c>
      <c r="BM582" s="35"/>
      <c r="BN582" s="86"/>
      <c r="BO582" s="35"/>
      <c r="BP582" s="35"/>
      <c r="BQ582" s="35"/>
      <c r="BR582" s="35"/>
      <c r="BS582" s="35"/>
      <c r="BT582" s="35"/>
      <c r="BU582" s="35"/>
      <c r="BV582" s="35"/>
      <c r="BW582" s="35"/>
      <c r="BX582" s="35"/>
      <c r="BY582" s="35"/>
      <c r="BZ582" s="35"/>
      <c r="CA582" s="35"/>
      <c r="CB582" s="35"/>
      <c r="CC582" s="35"/>
      <c r="CD582" s="35"/>
      <c r="CE582" s="35"/>
      <c r="CF582" s="35"/>
      <c r="CG582" s="35"/>
      <c r="CH582" s="35"/>
    </row>
    <row r="583" spans="1:86" ht="15.6" x14ac:dyDescent="0.3">
      <c r="A583" s="35"/>
      <c r="B583" s="86"/>
      <c r="C583" s="35"/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17">
        <f t="shared" ref="T583:V646" si="1321">T582+1</f>
        <v>46599</v>
      </c>
      <c r="U583" s="216">
        <f t="shared" si="1314"/>
        <v>6</v>
      </c>
      <c r="V583" s="216">
        <f t="shared" si="1321"/>
        <v>578</v>
      </c>
      <c r="W583" s="16">
        <f t="shared" si="1184"/>
        <v>1.5835616438356164</v>
      </c>
      <c r="X583" s="16" t="e">
        <f>IF(Template!$F$7="Linear interpolation",LinInterp($I$5:$I$22,$G$5:$G$22,W583),CubicSpline($I$5:$I$22,$G$5:$G$22,W583))</f>
        <v>#VALUE!</v>
      </c>
      <c r="Y583" s="221" t="e">
        <f t="shared" si="1315"/>
        <v>#VALUE!</v>
      </c>
      <c r="Z583" s="221" t="e">
        <f>Y583/PRODUCT($AA$6:AA582)</f>
        <v>#VALUE!</v>
      </c>
      <c r="AA583" s="16" t="e">
        <f t="shared" ref="AA583:AA646" si="1322">1+AB583/365/100</f>
        <v>#VALUE!</v>
      </c>
      <c r="AB583" s="10" t="e">
        <f t="shared" ref="AB583:AB646" si="1323">IF(OR(U583=6,U583=7),AB582,(Z583-1)*365*100)</f>
        <v>#VALUE!</v>
      </c>
      <c r="AC583" s="90">
        <f t="shared" si="1316"/>
        <v>583</v>
      </c>
      <c r="AD583" s="17">
        <f t="shared" ref="AD583:AD646" si="1324">AD582+1</f>
        <v>46576</v>
      </c>
      <c r="AE583" s="16" t="e">
        <f t="shared" si="1317"/>
        <v>#VALUE!</v>
      </c>
      <c r="AF583" s="10">
        <f ca="1">IFERROR(AVERAGE(INDIRECT("AE"&amp;AC583-Template!$F$10+1):INDIRECT("AE"&amp;AC583)),0)</f>
        <v>0</v>
      </c>
      <c r="AG583" s="35"/>
      <c r="AH583" s="86"/>
      <c r="AI583" s="35"/>
      <c r="AJ583" s="35"/>
      <c r="AK583" s="35"/>
      <c r="AL583" s="35"/>
      <c r="AM583" s="35"/>
      <c r="AN583" s="35"/>
      <c r="AO583" s="35"/>
      <c r="AP583" s="35"/>
      <c r="AQ583" s="35"/>
      <c r="AR583" s="35"/>
      <c r="AS583" s="35"/>
      <c r="AT583" s="35"/>
      <c r="AU583" s="35"/>
      <c r="AV583" s="35"/>
      <c r="AW583" s="35"/>
      <c r="AX583" s="35"/>
      <c r="AY583" s="35"/>
      <c r="AZ583" s="17">
        <f t="shared" ref="AZ583" si="1325">AZ582+1</f>
        <v>46599</v>
      </c>
      <c r="BA583" s="216">
        <f t="shared" si="1196"/>
        <v>6</v>
      </c>
      <c r="BB583" s="216">
        <f t="shared" ref="BB583" si="1326">BB582+1</f>
        <v>578</v>
      </c>
      <c r="BC583" s="16">
        <f t="shared" si="1198"/>
        <v>1.5835616438356164</v>
      </c>
      <c r="BD583" s="16">
        <f>IF(Template!$F$7="Linear interpolation",LinInterp($AO$5:$AO$18,$AM$5:$AM$18,BC583),CubicSpline($AO$5:$AO$18,$AM$5:$AM$18,BC583))</f>
        <v>14.613903373972894</v>
      </c>
      <c r="BE583" s="221">
        <f t="shared" si="1277"/>
        <v>1.2410975594321598</v>
      </c>
      <c r="BF583" s="221">
        <f>BE583/PRODUCT($BG$6:BG582)</f>
        <v>1.0003221588542648</v>
      </c>
      <c r="BG583" s="16">
        <f t="shared" si="1199"/>
        <v>1.0003223690726608</v>
      </c>
      <c r="BH583" s="10">
        <f t="shared" si="1200"/>
        <v>11.766471152119596</v>
      </c>
      <c r="BI583" s="90"/>
      <c r="BJ583" s="17">
        <f t="shared" ref="BJ583:BJ646" si="1327">BJ582+1</f>
        <v>46576</v>
      </c>
      <c r="BK583" s="16">
        <f t="shared" si="1320"/>
        <v>11.949850263949013</v>
      </c>
      <c r="BL583" s="10">
        <f ca="1">IFERROR(AVERAGE(INDIRECT("BK"&amp;AC583-Template!$F$10+1):INDIRECT("BK"&amp;AC583)),0)</f>
        <v>12.086030658733426</v>
      </c>
      <c r="BM583" s="35"/>
      <c r="BN583" s="86"/>
      <c r="BO583" s="35"/>
      <c r="BP583" s="35"/>
      <c r="BQ583" s="35"/>
      <c r="BR583" s="35"/>
      <c r="BS583" s="35"/>
      <c r="BT583" s="35"/>
      <c r="BU583" s="35"/>
      <c r="BV583" s="35"/>
      <c r="BW583" s="35"/>
      <c r="BX583" s="35"/>
      <c r="BY583" s="35"/>
      <c r="BZ583" s="35"/>
      <c r="CA583" s="35"/>
      <c r="CB583" s="35"/>
      <c r="CC583" s="35"/>
      <c r="CD583" s="35"/>
      <c r="CE583" s="35"/>
      <c r="CF583" s="35"/>
      <c r="CG583" s="35"/>
      <c r="CH583" s="35"/>
    </row>
    <row r="584" spans="1:86" ht="15.6" x14ac:dyDescent="0.3">
      <c r="A584" s="35"/>
      <c r="B584" s="86"/>
      <c r="C584" s="35"/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17">
        <f t="shared" si="1321"/>
        <v>46600</v>
      </c>
      <c r="U584" s="216">
        <f t="shared" si="1314"/>
        <v>7</v>
      </c>
      <c r="V584" s="216">
        <f t="shared" si="1321"/>
        <v>579</v>
      </c>
      <c r="W584" s="16">
        <f t="shared" ref="W584:W647" si="1328">YEARFRAC($T$5,T584,3)</f>
        <v>1.5863013698630137</v>
      </c>
      <c r="X584" s="16" t="e">
        <f>IF(Template!$F$7="Linear interpolation",LinInterp($I$5:$I$22,$G$5:$G$22,W584),CubicSpline($I$5:$I$22,$G$5:$G$22,W584))</f>
        <v>#VALUE!</v>
      </c>
      <c r="Y584" s="221" t="e">
        <f t="shared" si="1315"/>
        <v>#VALUE!</v>
      </c>
      <c r="Z584" s="221" t="e">
        <f>Y584/PRODUCT($AA$6:AA583)</f>
        <v>#VALUE!</v>
      </c>
      <c r="AA584" s="16" t="e">
        <f t="shared" si="1322"/>
        <v>#VALUE!</v>
      </c>
      <c r="AB584" s="10" t="e">
        <f t="shared" si="1323"/>
        <v>#VALUE!</v>
      </c>
      <c r="AC584" s="90">
        <f t="shared" si="1316"/>
        <v>584</v>
      </c>
      <c r="AD584" s="17">
        <f t="shared" si="1324"/>
        <v>46577</v>
      </c>
      <c r="AE584" s="16" t="e">
        <f t="shared" si="1317"/>
        <v>#VALUE!</v>
      </c>
      <c r="AF584" s="10">
        <f ca="1">IFERROR(AVERAGE(INDIRECT("AE"&amp;AC584-Template!$F$10+1):INDIRECT("AE"&amp;AC584)),0)</f>
        <v>0</v>
      </c>
      <c r="AG584" s="35"/>
      <c r="AH584" s="86"/>
      <c r="AI584" s="35"/>
      <c r="AJ584" s="35"/>
      <c r="AK584" s="35"/>
      <c r="AL584" s="35"/>
      <c r="AM584" s="35"/>
      <c r="AN584" s="35"/>
      <c r="AO584" s="35"/>
      <c r="AP584" s="35"/>
      <c r="AQ584" s="35"/>
      <c r="AR584" s="35"/>
      <c r="AS584" s="35"/>
      <c r="AT584" s="35"/>
      <c r="AU584" s="35"/>
      <c r="AV584" s="35"/>
      <c r="AW584" s="35"/>
      <c r="AX584" s="35"/>
      <c r="AY584" s="35"/>
      <c r="AZ584" s="17">
        <f t="shared" ref="AZ584" si="1329">AZ583+1</f>
        <v>46600</v>
      </c>
      <c r="BA584" s="216">
        <f t="shared" si="1196"/>
        <v>7</v>
      </c>
      <c r="BB584" s="216">
        <f t="shared" ref="BB584" si="1330">BB583+1</f>
        <v>579</v>
      </c>
      <c r="BC584" s="16">
        <f t="shared" si="1198"/>
        <v>1.5863013698630137</v>
      </c>
      <c r="BD584" s="16">
        <f>IF(Template!$F$7="Linear interpolation",LinInterp($AO$5:$AO$18,$AM$5:$AM$18,BC584),CubicSpline($AO$5:$AO$18,$AM$5:$AM$18,BC584))</f>
        <v>14.610160968812989</v>
      </c>
      <c r="BE584" s="221">
        <f t="shared" si="1277"/>
        <v>1.2414971311858591</v>
      </c>
      <c r="BF584" s="221">
        <f>BE584/PRODUCT($BG$6:BG583)</f>
        <v>1.0003217400995075</v>
      </c>
      <c r="BG584" s="16">
        <f t="shared" si="1199"/>
        <v>1.0003223690726608</v>
      </c>
      <c r="BH584" s="10">
        <f t="shared" si="1200"/>
        <v>11.766471152119596</v>
      </c>
      <c r="BI584" s="90"/>
      <c r="BJ584" s="17">
        <f t="shared" si="1327"/>
        <v>46577</v>
      </c>
      <c r="BK584" s="16">
        <f t="shared" si="1320"/>
        <v>11.94094642214727</v>
      </c>
      <c r="BL584" s="10">
        <f ca="1">IFERROR(AVERAGE(INDIRECT("BK"&amp;AC584-Template!$F$10+1):INDIRECT("BK"&amp;AC584)),0)</f>
        <v>12.076458091342664</v>
      </c>
      <c r="BM584" s="35"/>
      <c r="BN584" s="86"/>
      <c r="BO584" s="35"/>
      <c r="BP584" s="35"/>
      <c r="BQ584" s="35"/>
      <c r="BR584" s="35"/>
      <c r="BS584" s="35"/>
      <c r="BT584" s="35"/>
      <c r="BU584" s="35"/>
      <c r="BV584" s="35"/>
      <c r="BW584" s="35"/>
      <c r="BX584" s="35"/>
      <c r="BY584" s="35"/>
      <c r="BZ584" s="35"/>
      <c r="CA584" s="35"/>
      <c r="CB584" s="35"/>
      <c r="CC584" s="35"/>
      <c r="CD584" s="35"/>
      <c r="CE584" s="35"/>
      <c r="CF584" s="35"/>
      <c r="CG584" s="35"/>
      <c r="CH584" s="35"/>
    </row>
    <row r="585" spans="1:86" ht="15.6" x14ac:dyDescent="0.3">
      <c r="A585" s="35"/>
      <c r="B585" s="86"/>
      <c r="C585" s="35"/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17">
        <f t="shared" si="1321"/>
        <v>46601</v>
      </c>
      <c r="U585" s="216">
        <f t="shared" si="1314"/>
        <v>1</v>
      </c>
      <c r="V585" s="216">
        <f t="shared" si="1321"/>
        <v>580</v>
      </c>
      <c r="W585" s="16">
        <f t="shared" si="1328"/>
        <v>1.5890410958904109</v>
      </c>
      <c r="X585" s="16" t="e">
        <f>IF(Template!$F$7="Linear interpolation",LinInterp($I$5:$I$22,$G$5:$G$22,W585),CubicSpline($I$5:$I$22,$G$5:$G$22,W585))</f>
        <v>#VALUE!</v>
      </c>
      <c r="Y585" s="221" t="e">
        <f t="shared" si="1315"/>
        <v>#VALUE!</v>
      </c>
      <c r="Z585" s="221" t="e">
        <f>Y585/PRODUCT($AA$6:AA584)</f>
        <v>#VALUE!</v>
      </c>
      <c r="AA585" s="16" t="e">
        <f t="shared" si="1322"/>
        <v>#VALUE!</v>
      </c>
      <c r="AB585" s="10" t="e">
        <f t="shared" si="1323"/>
        <v>#VALUE!</v>
      </c>
      <c r="AC585" s="90">
        <f t="shared" si="1316"/>
        <v>585</v>
      </c>
      <c r="AD585" s="17">
        <f t="shared" si="1324"/>
        <v>46578</v>
      </c>
      <c r="AE585" s="16" t="e">
        <f t="shared" si="1317"/>
        <v>#VALUE!</v>
      </c>
      <c r="AF585" s="10">
        <f ca="1">IFERROR(AVERAGE(INDIRECT("AE"&amp;AC585-Template!$F$10+1):INDIRECT("AE"&amp;AC585)),0)</f>
        <v>0</v>
      </c>
      <c r="AG585" s="35"/>
      <c r="AH585" s="86"/>
      <c r="AI585" s="35"/>
      <c r="AJ585" s="35"/>
      <c r="AK585" s="35"/>
      <c r="AL585" s="35"/>
      <c r="AM585" s="35"/>
      <c r="AN585" s="35"/>
      <c r="AO585" s="35"/>
      <c r="AP585" s="35"/>
      <c r="AQ585" s="35"/>
      <c r="AR585" s="35"/>
      <c r="AS585" s="35"/>
      <c r="AT585" s="35"/>
      <c r="AU585" s="35"/>
      <c r="AV585" s="35"/>
      <c r="AW585" s="35"/>
      <c r="AX585" s="35"/>
      <c r="AY585" s="35"/>
      <c r="AZ585" s="17">
        <f t="shared" ref="AZ585" si="1331">AZ584+1</f>
        <v>46601</v>
      </c>
      <c r="BA585" s="216">
        <f t="shared" si="1196"/>
        <v>1</v>
      </c>
      <c r="BB585" s="216">
        <f t="shared" ref="BB585" si="1332">BB584+1</f>
        <v>580</v>
      </c>
      <c r="BC585" s="16">
        <f t="shared" si="1198"/>
        <v>1.5890410958904109</v>
      </c>
      <c r="BD585" s="16">
        <f>IF(Template!$F$7="Linear interpolation",LinInterp($AO$5:$AO$18,$AM$5:$AM$18,BC585),CubicSpline($AO$5:$AO$18,$AM$5:$AM$18,BC585))</f>
        <v>14.606416676832533</v>
      </c>
      <c r="BE585" s="221">
        <f t="shared" si="1277"/>
        <v>1.2418965747886612</v>
      </c>
      <c r="BF585" s="221">
        <f>BE585/PRODUCT($BG$6:BG584)</f>
        <v>1.0003211145035384</v>
      </c>
      <c r="BG585" s="16">
        <f t="shared" si="1199"/>
        <v>1.0003211145035384</v>
      </c>
      <c r="BH585" s="10">
        <f t="shared" si="1200"/>
        <v>11.720679379153221</v>
      </c>
      <c r="BI585" s="90"/>
      <c r="BJ585" s="17">
        <f t="shared" si="1327"/>
        <v>46578</v>
      </c>
      <c r="BK585" s="16">
        <f t="shared" si="1320"/>
        <v>11.94094642214727</v>
      </c>
      <c r="BL585" s="10">
        <f ca="1">IFERROR(AVERAGE(INDIRECT("BK"&amp;AC585-Template!$F$10+1):INDIRECT("BK"&amp;AC585)),0)</f>
        <v>12.067224778824324</v>
      </c>
      <c r="BM585" s="35"/>
      <c r="BN585" s="86"/>
      <c r="BO585" s="35"/>
      <c r="BP585" s="35"/>
      <c r="BQ585" s="35"/>
      <c r="BR585" s="35"/>
      <c r="BS585" s="35"/>
      <c r="BT585" s="35"/>
      <c r="BU585" s="35"/>
      <c r="BV585" s="35"/>
      <c r="BW585" s="35"/>
      <c r="BX585" s="35"/>
      <c r="BY585" s="35"/>
      <c r="BZ585" s="35"/>
      <c r="CA585" s="35"/>
      <c r="CB585" s="35"/>
      <c r="CC585" s="35"/>
      <c r="CD585" s="35"/>
      <c r="CE585" s="35"/>
      <c r="CF585" s="35"/>
      <c r="CG585" s="35"/>
      <c r="CH585" s="35"/>
    </row>
    <row r="586" spans="1:86" ht="15.6" x14ac:dyDescent="0.3">
      <c r="A586" s="35"/>
      <c r="B586" s="86"/>
      <c r="C586" s="35"/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17">
        <f t="shared" si="1321"/>
        <v>46602</v>
      </c>
      <c r="U586" s="216">
        <f t="shared" si="1314"/>
        <v>2</v>
      </c>
      <c r="V586" s="216">
        <f t="shared" si="1321"/>
        <v>581</v>
      </c>
      <c r="W586" s="16">
        <f t="shared" si="1328"/>
        <v>1.5917808219178082</v>
      </c>
      <c r="X586" s="16" t="e">
        <f>IF(Template!$F$7="Linear interpolation",LinInterp($I$5:$I$22,$G$5:$G$22,W586),CubicSpline($I$5:$I$22,$G$5:$G$22,W586))</f>
        <v>#VALUE!</v>
      </c>
      <c r="Y586" s="221" t="e">
        <f t="shared" si="1315"/>
        <v>#VALUE!</v>
      </c>
      <c r="Z586" s="221" t="e">
        <f>Y586/PRODUCT($AA$6:AA585)</f>
        <v>#VALUE!</v>
      </c>
      <c r="AA586" s="16" t="e">
        <f t="shared" si="1322"/>
        <v>#VALUE!</v>
      </c>
      <c r="AB586" s="10" t="e">
        <f t="shared" si="1323"/>
        <v>#VALUE!</v>
      </c>
      <c r="AC586" s="90">
        <f t="shared" si="1316"/>
        <v>586</v>
      </c>
      <c r="AD586" s="17">
        <f t="shared" si="1324"/>
        <v>46579</v>
      </c>
      <c r="AE586" s="16" t="e">
        <f t="shared" si="1317"/>
        <v>#VALUE!</v>
      </c>
      <c r="AF586" s="10">
        <f ca="1">IFERROR(AVERAGE(INDIRECT("AE"&amp;AC586-Template!$F$10+1):INDIRECT("AE"&amp;AC586)),0)</f>
        <v>0</v>
      </c>
      <c r="AG586" s="35"/>
      <c r="AH586" s="86"/>
      <c r="AI586" s="35"/>
      <c r="AJ586" s="35"/>
      <c r="AK586" s="35"/>
      <c r="AL586" s="35"/>
      <c r="AM586" s="35"/>
      <c r="AN586" s="35"/>
      <c r="AO586" s="35"/>
      <c r="AP586" s="35"/>
      <c r="AQ586" s="35"/>
      <c r="AR586" s="35"/>
      <c r="AS586" s="35"/>
      <c r="AT586" s="35"/>
      <c r="AU586" s="35"/>
      <c r="AV586" s="35"/>
      <c r="AW586" s="35"/>
      <c r="AX586" s="35"/>
      <c r="AY586" s="35"/>
      <c r="AZ586" s="17">
        <f t="shared" ref="AZ586" si="1333">AZ585+1</f>
        <v>46602</v>
      </c>
      <c r="BA586" s="216">
        <f t="shared" si="1196"/>
        <v>2</v>
      </c>
      <c r="BB586" s="216">
        <f t="shared" ref="BB586" si="1334">BB585+1</f>
        <v>581</v>
      </c>
      <c r="BC586" s="16">
        <f t="shared" si="1198"/>
        <v>1.5917808219178082</v>
      </c>
      <c r="BD586" s="16">
        <f>IF(Template!$F$7="Linear interpolation",LinInterp($AO$5:$AO$18,$AM$5:$AM$18,BC586),CubicSpline($AO$5:$AO$18,$AM$5:$AM$18,BC586))</f>
        <v>14.602670631519436</v>
      </c>
      <c r="BE586" s="221">
        <f t="shared" si="1277"/>
        <v>1.2422958921551266</v>
      </c>
      <c r="BF586" s="221">
        <f>BE586/PRODUCT($BG$6:BG585)</f>
        <v>1.0003215383427022</v>
      </c>
      <c r="BG586" s="16">
        <f t="shared" si="1199"/>
        <v>1.0003215383427022</v>
      </c>
      <c r="BH586" s="10">
        <f t="shared" si="1200"/>
        <v>11.736149508630668</v>
      </c>
      <c r="BI586" s="90"/>
      <c r="BJ586" s="17">
        <f t="shared" si="1327"/>
        <v>46579</v>
      </c>
      <c r="BK586" s="16">
        <f t="shared" si="1320"/>
        <v>11.94094642214727</v>
      </c>
      <c r="BL586" s="10">
        <f ca="1">IFERROR(AVERAGE(INDIRECT("BK"&amp;AC586-Template!$F$10+1):INDIRECT("BK"&amp;AC586)),0)</f>
        <v>12.058329476284573</v>
      </c>
      <c r="BM586" s="35"/>
      <c r="BN586" s="86"/>
      <c r="BO586" s="35"/>
      <c r="BP586" s="35"/>
      <c r="BQ586" s="35"/>
      <c r="BR586" s="35"/>
      <c r="BS586" s="35"/>
      <c r="BT586" s="35"/>
      <c r="BU586" s="35"/>
      <c r="BV586" s="35"/>
      <c r="BW586" s="35"/>
      <c r="BX586" s="35"/>
      <c r="BY586" s="35"/>
      <c r="BZ586" s="35"/>
      <c r="CA586" s="35"/>
      <c r="CB586" s="35"/>
      <c r="CC586" s="35"/>
      <c r="CD586" s="35"/>
      <c r="CE586" s="35"/>
      <c r="CF586" s="35"/>
      <c r="CG586" s="35"/>
      <c r="CH586" s="35"/>
    </row>
    <row r="587" spans="1:86" ht="15.6" x14ac:dyDescent="0.3">
      <c r="A587" s="35"/>
      <c r="B587" s="86"/>
      <c r="C587" s="35"/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17">
        <f t="shared" si="1321"/>
        <v>46603</v>
      </c>
      <c r="U587" s="216">
        <f t="shared" si="1314"/>
        <v>3</v>
      </c>
      <c r="V587" s="216">
        <f t="shared" si="1321"/>
        <v>582</v>
      </c>
      <c r="W587" s="16">
        <f t="shared" si="1328"/>
        <v>1.5945205479452054</v>
      </c>
      <c r="X587" s="16" t="e">
        <f>IF(Template!$F$7="Linear interpolation",LinInterp($I$5:$I$22,$G$5:$G$22,W587),CubicSpline($I$5:$I$22,$G$5:$G$22,W587))</f>
        <v>#VALUE!</v>
      </c>
      <c r="Y587" s="221" t="e">
        <f t="shared" si="1315"/>
        <v>#VALUE!</v>
      </c>
      <c r="Z587" s="221" t="e">
        <f>Y587/PRODUCT($AA$6:AA586)</f>
        <v>#VALUE!</v>
      </c>
      <c r="AA587" s="16" t="e">
        <f t="shared" si="1322"/>
        <v>#VALUE!</v>
      </c>
      <c r="AB587" s="10" t="e">
        <f t="shared" si="1323"/>
        <v>#VALUE!</v>
      </c>
      <c r="AC587" s="90">
        <f t="shared" si="1316"/>
        <v>587</v>
      </c>
      <c r="AD587" s="17">
        <f t="shared" si="1324"/>
        <v>46580</v>
      </c>
      <c r="AE587" s="16" t="e">
        <f t="shared" si="1317"/>
        <v>#VALUE!</v>
      </c>
      <c r="AF587" s="10">
        <f ca="1">IFERROR(AVERAGE(INDIRECT("AE"&amp;AC587-Template!$F$10+1):INDIRECT("AE"&amp;AC587)),0)</f>
        <v>0</v>
      </c>
      <c r="AG587" s="35"/>
      <c r="AH587" s="86"/>
      <c r="AI587" s="35"/>
      <c r="AJ587" s="35"/>
      <c r="AK587" s="35"/>
      <c r="AL587" s="35"/>
      <c r="AM587" s="35"/>
      <c r="AN587" s="35"/>
      <c r="AO587" s="35"/>
      <c r="AP587" s="35"/>
      <c r="AQ587" s="35"/>
      <c r="AR587" s="35"/>
      <c r="AS587" s="35"/>
      <c r="AT587" s="35"/>
      <c r="AU587" s="35"/>
      <c r="AV587" s="35"/>
      <c r="AW587" s="35"/>
      <c r="AX587" s="35"/>
      <c r="AY587" s="35"/>
      <c r="AZ587" s="17">
        <f t="shared" ref="AZ587" si="1335">AZ586+1</f>
        <v>46603</v>
      </c>
      <c r="BA587" s="216">
        <f t="shared" si="1196"/>
        <v>3</v>
      </c>
      <c r="BB587" s="216">
        <f t="shared" ref="BB587" si="1336">BB586+1</f>
        <v>582</v>
      </c>
      <c r="BC587" s="16">
        <f t="shared" si="1198"/>
        <v>1.5945205479452054</v>
      </c>
      <c r="BD587" s="16">
        <f>IF(Template!$F$7="Linear interpolation",LinInterp($AO$5:$AO$18,$AM$5:$AM$18,BC587),CubicSpline($AO$5:$AO$18,$AM$5:$AM$18,BC587))</f>
        <v>14.598922966361608</v>
      </c>
      <c r="BE587" s="221">
        <f t="shared" si="1277"/>
        <v>1.2426950852186942</v>
      </c>
      <c r="BF587" s="221">
        <f>BE587/PRODUCT($BG$6:BG586)</f>
        <v>1.0003213349300182</v>
      </c>
      <c r="BG587" s="16">
        <f t="shared" si="1199"/>
        <v>1.0003213349300182</v>
      </c>
      <c r="BH587" s="10">
        <f t="shared" si="1200"/>
        <v>11.728724945663572</v>
      </c>
      <c r="BI587" s="90"/>
      <c r="BJ587" s="17">
        <f t="shared" si="1327"/>
        <v>46580</v>
      </c>
      <c r="BK587" s="16">
        <f t="shared" si="1320"/>
        <v>11.888035622766079</v>
      </c>
      <c r="BL587" s="10">
        <f ca="1">IFERROR(AVERAGE(INDIRECT("BK"&amp;AC587-Template!$F$10+1):INDIRECT("BK"&amp;AC587)),0)</f>
        <v>12.047670480432117</v>
      </c>
      <c r="BM587" s="35"/>
      <c r="BN587" s="86"/>
      <c r="BO587" s="35"/>
      <c r="BP587" s="35"/>
      <c r="BQ587" s="35"/>
      <c r="BR587" s="35"/>
      <c r="BS587" s="35"/>
      <c r="BT587" s="35"/>
      <c r="BU587" s="35"/>
      <c r="BV587" s="35"/>
      <c r="BW587" s="35"/>
      <c r="BX587" s="35"/>
      <c r="BY587" s="35"/>
      <c r="BZ587" s="35"/>
      <c r="CA587" s="35"/>
      <c r="CB587" s="35"/>
      <c r="CC587" s="35"/>
      <c r="CD587" s="35"/>
      <c r="CE587" s="35"/>
      <c r="CF587" s="35"/>
      <c r="CG587" s="35"/>
      <c r="CH587" s="35"/>
    </row>
    <row r="588" spans="1:86" ht="15.6" x14ac:dyDescent="0.3">
      <c r="A588" s="35"/>
      <c r="B588" s="86"/>
      <c r="C588" s="35"/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17">
        <f t="shared" si="1321"/>
        <v>46604</v>
      </c>
      <c r="U588" s="216">
        <f t="shared" si="1314"/>
        <v>4</v>
      </c>
      <c r="V588" s="216">
        <f t="shared" si="1321"/>
        <v>583</v>
      </c>
      <c r="W588" s="16">
        <f t="shared" si="1328"/>
        <v>1.5972602739726027</v>
      </c>
      <c r="X588" s="16" t="e">
        <f>IF(Template!$F$7="Linear interpolation",LinInterp($I$5:$I$22,$G$5:$G$22,W588),CubicSpline($I$5:$I$22,$G$5:$G$22,W588))</f>
        <v>#VALUE!</v>
      </c>
      <c r="Y588" s="221" t="e">
        <f t="shared" si="1315"/>
        <v>#VALUE!</v>
      </c>
      <c r="Z588" s="221" t="e">
        <f>Y588/PRODUCT($AA$6:AA587)</f>
        <v>#VALUE!</v>
      </c>
      <c r="AA588" s="16" t="e">
        <f t="shared" si="1322"/>
        <v>#VALUE!</v>
      </c>
      <c r="AB588" s="10" t="e">
        <f t="shared" si="1323"/>
        <v>#VALUE!</v>
      </c>
      <c r="AC588" s="90">
        <f t="shared" si="1316"/>
        <v>588</v>
      </c>
      <c r="AD588" s="17">
        <f t="shared" si="1324"/>
        <v>46581</v>
      </c>
      <c r="AE588" s="16" t="e">
        <f t="shared" si="1317"/>
        <v>#VALUE!</v>
      </c>
      <c r="AF588" s="10">
        <f ca="1">IFERROR(AVERAGE(INDIRECT("AE"&amp;AC588-Template!$F$10+1):INDIRECT("AE"&amp;AC588)),0)</f>
        <v>0</v>
      </c>
      <c r="AG588" s="35"/>
      <c r="AH588" s="86"/>
      <c r="AI588" s="35"/>
      <c r="AJ588" s="35"/>
      <c r="AK588" s="35"/>
      <c r="AL588" s="35"/>
      <c r="AM588" s="35"/>
      <c r="AN588" s="35"/>
      <c r="AO588" s="35"/>
      <c r="AP588" s="35"/>
      <c r="AQ588" s="35"/>
      <c r="AR588" s="35"/>
      <c r="AS588" s="35"/>
      <c r="AT588" s="35"/>
      <c r="AU588" s="35"/>
      <c r="AV588" s="35"/>
      <c r="AW588" s="35"/>
      <c r="AX588" s="35"/>
      <c r="AY588" s="35"/>
      <c r="AZ588" s="17">
        <f t="shared" ref="AZ588" si="1337">AZ587+1</f>
        <v>46604</v>
      </c>
      <c r="BA588" s="216">
        <f t="shared" si="1196"/>
        <v>4</v>
      </c>
      <c r="BB588" s="216">
        <f t="shared" ref="BB588" si="1338">BB587+1</f>
        <v>583</v>
      </c>
      <c r="BC588" s="16">
        <f t="shared" si="1198"/>
        <v>1.5972602739726027</v>
      </c>
      <c r="BD588" s="16">
        <f>IF(Template!$F$7="Linear interpolation",LinInterp($AO$5:$AO$18,$AM$5:$AM$18,BC588),CubicSpline($AO$5:$AO$18,$AM$5:$AM$18,BC588))</f>
        <v>14.595173814846961</v>
      </c>
      <c r="BE588" s="221">
        <f t="shared" si="1277"/>
        <v>1.243094155931709</v>
      </c>
      <c r="BF588" s="221">
        <f>BE588/PRODUCT($BG$6:BG587)</f>
        <v>1.0003211332512389</v>
      </c>
      <c r="BG588" s="16">
        <f t="shared" si="1199"/>
        <v>1.0003211332512389</v>
      </c>
      <c r="BH588" s="10">
        <f t="shared" si="1200"/>
        <v>11.721363670221585</v>
      </c>
      <c r="BI588" s="90"/>
      <c r="BJ588" s="17">
        <f t="shared" si="1327"/>
        <v>46581</v>
      </c>
      <c r="BK588" s="16">
        <f t="shared" si="1320"/>
        <v>11.905845642852796</v>
      </c>
      <c r="BL588" s="10">
        <f ca="1">IFERROR(AVERAGE(INDIRECT("BK"&amp;AC588-Template!$F$10+1):INDIRECT("BK"&amp;AC588)),0)</f>
        <v>12.037605151915885</v>
      </c>
      <c r="BM588" s="35"/>
      <c r="BN588" s="86"/>
      <c r="BO588" s="35"/>
      <c r="BP588" s="35"/>
      <c r="BQ588" s="35"/>
      <c r="BR588" s="35"/>
      <c r="BS588" s="35"/>
      <c r="BT588" s="35"/>
      <c r="BU588" s="35"/>
      <c r="BV588" s="35"/>
      <c r="BW588" s="35"/>
      <c r="BX588" s="35"/>
      <c r="BY588" s="35"/>
      <c r="BZ588" s="35"/>
      <c r="CA588" s="35"/>
      <c r="CB588" s="35"/>
      <c r="CC588" s="35"/>
      <c r="CD588" s="35"/>
      <c r="CE588" s="35"/>
      <c r="CF588" s="35"/>
      <c r="CG588" s="35"/>
      <c r="CH588" s="35"/>
    </row>
    <row r="589" spans="1:86" ht="15.6" x14ac:dyDescent="0.3">
      <c r="A589" s="35"/>
      <c r="B589" s="86"/>
      <c r="C589" s="35"/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17">
        <f t="shared" si="1321"/>
        <v>46605</v>
      </c>
      <c r="U589" s="216">
        <f t="shared" si="1314"/>
        <v>5</v>
      </c>
      <c r="V589" s="216">
        <f t="shared" si="1321"/>
        <v>584</v>
      </c>
      <c r="W589" s="16">
        <f t="shared" si="1328"/>
        <v>1.6</v>
      </c>
      <c r="X589" s="16" t="e">
        <f>IF(Template!$F$7="Linear interpolation",LinInterp($I$5:$I$22,$G$5:$G$22,W589),CubicSpline($I$5:$I$22,$G$5:$G$22,W589))</f>
        <v>#VALUE!</v>
      </c>
      <c r="Y589" s="221" t="e">
        <f t="shared" si="1315"/>
        <v>#VALUE!</v>
      </c>
      <c r="Z589" s="221" t="e">
        <f>Y589/PRODUCT($AA$6:AA588)</f>
        <v>#VALUE!</v>
      </c>
      <c r="AA589" s="16" t="e">
        <f t="shared" si="1322"/>
        <v>#VALUE!</v>
      </c>
      <c r="AB589" s="10" t="e">
        <f t="shared" si="1323"/>
        <v>#VALUE!</v>
      </c>
      <c r="AC589" s="90">
        <f t="shared" si="1316"/>
        <v>589</v>
      </c>
      <c r="AD589" s="17">
        <f t="shared" si="1324"/>
        <v>46582</v>
      </c>
      <c r="AE589" s="16" t="e">
        <f t="shared" si="1317"/>
        <v>#VALUE!</v>
      </c>
      <c r="AF589" s="10">
        <f ca="1">IFERROR(AVERAGE(INDIRECT("AE"&amp;AC589-Template!$F$10+1):INDIRECT("AE"&amp;AC589)),0)</f>
        <v>0</v>
      </c>
      <c r="AG589" s="35"/>
      <c r="AH589" s="86"/>
      <c r="AI589" s="35"/>
      <c r="AJ589" s="35"/>
      <c r="AK589" s="35"/>
      <c r="AL589" s="35"/>
      <c r="AM589" s="35"/>
      <c r="AN589" s="35"/>
      <c r="AO589" s="35"/>
      <c r="AP589" s="35"/>
      <c r="AQ589" s="35"/>
      <c r="AR589" s="35"/>
      <c r="AS589" s="35"/>
      <c r="AT589" s="35"/>
      <c r="AU589" s="35"/>
      <c r="AV589" s="35"/>
      <c r="AW589" s="35"/>
      <c r="AX589" s="35"/>
      <c r="AY589" s="35"/>
      <c r="AZ589" s="17">
        <f t="shared" ref="AZ589" si="1339">AZ588+1</f>
        <v>46605</v>
      </c>
      <c r="BA589" s="216">
        <f t="shared" ref="BA589:BA652" si="1340">WEEKDAY(AZ589,2)</f>
        <v>5</v>
      </c>
      <c r="BB589" s="216">
        <f t="shared" ref="BB589" si="1341">BB588+1</f>
        <v>584</v>
      </c>
      <c r="BC589" s="16">
        <f t="shared" ref="BC589:BC652" si="1342">YEARFRAC($T$5,AZ589,3)</f>
        <v>1.6</v>
      </c>
      <c r="BD589" s="16">
        <f>IF(Template!$F$7="Linear interpolation",LinInterp($AO$5:$AO$18,$AM$5:$AM$18,BC589),CubicSpline($AO$5:$AO$18,$AM$5:$AM$18,BC589))</f>
        <v>14.591423310463405</v>
      </c>
      <c r="BE589" s="221">
        <f t="shared" si="1277"/>
        <v>1.2434931062654491</v>
      </c>
      <c r="BF589" s="221">
        <f>BE589/PRODUCT($BG$6:BG588)</f>
        <v>1.0003209333193597</v>
      </c>
      <c r="BG589" s="16">
        <f t="shared" ref="BG589:BG652" si="1343">1+BH589/365/100</f>
        <v>1.0003209333193597</v>
      </c>
      <c r="BH589" s="10">
        <f t="shared" ref="BH589:BH652" si="1344">IF(OR(BA589=6,BA589=7),BH588,(BF589-1)*365*100)</f>
        <v>11.714066156628068</v>
      </c>
      <c r="BI589" s="90"/>
      <c r="BJ589" s="17">
        <f t="shared" si="1327"/>
        <v>46582</v>
      </c>
      <c r="BK589" s="16">
        <f t="shared" si="1320"/>
        <v>11.897201455253303</v>
      </c>
      <c r="BL589" s="10">
        <f ca="1">IFERROR(AVERAGE(INDIRECT("BK"&amp;AC589-Template!$F$10+1):INDIRECT("BK"&amp;AC589)),0)</f>
        <v>12.029267059272142</v>
      </c>
      <c r="BM589" s="35"/>
      <c r="BN589" s="86"/>
      <c r="BO589" s="35"/>
      <c r="BP589" s="35"/>
      <c r="BQ589" s="35"/>
      <c r="BR589" s="35"/>
      <c r="BS589" s="35"/>
      <c r="BT589" s="35"/>
      <c r="BU589" s="35"/>
      <c r="BV589" s="35"/>
      <c r="BW589" s="35"/>
      <c r="BX589" s="35"/>
      <c r="BY589" s="35"/>
      <c r="BZ589" s="35"/>
      <c r="CA589" s="35"/>
      <c r="CB589" s="35"/>
      <c r="CC589" s="35"/>
      <c r="CD589" s="35"/>
      <c r="CE589" s="35"/>
      <c r="CF589" s="35"/>
      <c r="CG589" s="35"/>
      <c r="CH589" s="35"/>
    </row>
    <row r="590" spans="1:86" ht="15.6" x14ac:dyDescent="0.3">
      <c r="A590" s="35"/>
      <c r="B590" s="86"/>
      <c r="C590" s="35"/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17">
        <f t="shared" si="1321"/>
        <v>46606</v>
      </c>
      <c r="U590" s="216">
        <f t="shared" si="1314"/>
        <v>6</v>
      </c>
      <c r="V590" s="216">
        <f t="shared" si="1321"/>
        <v>585</v>
      </c>
      <c r="W590" s="16">
        <f t="shared" si="1328"/>
        <v>1.6027397260273972</v>
      </c>
      <c r="X590" s="16" t="e">
        <f>IF(Template!$F$7="Linear interpolation",LinInterp($I$5:$I$22,$G$5:$G$22,W590),CubicSpline($I$5:$I$22,$G$5:$G$22,W590))</f>
        <v>#VALUE!</v>
      </c>
      <c r="Y590" s="221" t="e">
        <f t="shared" si="1315"/>
        <v>#VALUE!</v>
      </c>
      <c r="Z590" s="221" t="e">
        <f>Y590/PRODUCT($AA$6:AA589)</f>
        <v>#VALUE!</v>
      </c>
      <c r="AA590" s="16" t="e">
        <f t="shared" si="1322"/>
        <v>#VALUE!</v>
      </c>
      <c r="AB590" s="10" t="e">
        <f t="shared" si="1323"/>
        <v>#VALUE!</v>
      </c>
      <c r="AC590" s="90">
        <f t="shared" si="1316"/>
        <v>590</v>
      </c>
      <c r="AD590" s="17">
        <f t="shared" si="1324"/>
        <v>46583</v>
      </c>
      <c r="AE590" s="16" t="e">
        <f t="shared" si="1317"/>
        <v>#VALUE!</v>
      </c>
      <c r="AF590" s="10">
        <f ca="1">IFERROR(AVERAGE(INDIRECT("AE"&amp;AC590-Template!$F$10+1):INDIRECT("AE"&amp;AC590)),0)</f>
        <v>0</v>
      </c>
      <c r="AG590" s="35"/>
      <c r="AH590" s="86"/>
      <c r="AI590" s="35"/>
      <c r="AJ590" s="35"/>
      <c r="AK590" s="35"/>
      <c r="AL590" s="35"/>
      <c r="AM590" s="35"/>
      <c r="AN590" s="35"/>
      <c r="AO590" s="35"/>
      <c r="AP590" s="35"/>
      <c r="AQ590" s="35"/>
      <c r="AR590" s="35"/>
      <c r="AS590" s="35"/>
      <c r="AT590" s="35"/>
      <c r="AU590" s="35"/>
      <c r="AV590" s="35"/>
      <c r="AW590" s="35"/>
      <c r="AX590" s="35"/>
      <c r="AY590" s="35"/>
      <c r="AZ590" s="17">
        <f t="shared" ref="AZ590" si="1345">AZ589+1</f>
        <v>46606</v>
      </c>
      <c r="BA590" s="216">
        <f t="shared" si="1340"/>
        <v>6</v>
      </c>
      <c r="BB590" s="216">
        <f t="shared" ref="BB590" si="1346">BB589+1</f>
        <v>585</v>
      </c>
      <c r="BC590" s="16">
        <f t="shared" si="1342"/>
        <v>1.6027397260273972</v>
      </c>
      <c r="BD590" s="16">
        <f>IF(Template!$F$7="Linear interpolation",LinInterp($AO$5:$AO$18,$AM$5:$AM$18,BC590),CubicSpline($AO$5:$AO$18,$AM$5:$AM$18,BC590))</f>
        <v>14.58767158669885</v>
      </c>
      <c r="BE590" s="221">
        <f t="shared" si="1277"/>
        <v>1.2438919382101516</v>
      </c>
      <c r="BF590" s="221">
        <f>BE590/PRODUCT($BG$6:BG589)</f>
        <v>1.0003207351473788</v>
      </c>
      <c r="BG590" s="16">
        <f t="shared" si="1343"/>
        <v>1.0003209333193597</v>
      </c>
      <c r="BH590" s="10">
        <f t="shared" si="1344"/>
        <v>11.714066156628068</v>
      </c>
      <c r="BI590" s="90"/>
      <c r="BJ590" s="17">
        <f t="shared" si="1327"/>
        <v>46583</v>
      </c>
      <c r="BK590" s="16">
        <f t="shared" si="1320"/>
        <v>11.888610615006566</v>
      </c>
      <c r="BL590" s="10">
        <f ca="1">IFERROR(AVERAGE(INDIRECT("BK"&amp;AC590-Template!$F$10+1):INDIRECT("BK"&amp;AC590)),0)</f>
        <v>12.019966508175226</v>
      </c>
      <c r="BM590" s="35"/>
      <c r="BN590" s="86"/>
      <c r="BO590" s="35"/>
      <c r="BP590" s="35"/>
      <c r="BQ590" s="35"/>
      <c r="BR590" s="35"/>
      <c r="BS590" s="35"/>
      <c r="BT590" s="35"/>
      <c r="BU590" s="35"/>
      <c r="BV590" s="35"/>
      <c r="BW590" s="35"/>
      <c r="BX590" s="35"/>
      <c r="BY590" s="35"/>
      <c r="BZ590" s="35"/>
      <c r="CA590" s="35"/>
      <c r="CB590" s="35"/>
      <c r="CC590" s="35"/>
      <c r="CD590" s="35"/>
      <c r="CE590" s="35"/>
      <c r="CF590" s="35"/>
      <c r="CG590" s="35"/>
      <c r="CH590" s="35"/>
    </row>
    <row r="591" spans="1:86" ht="15.6" x14ac:dyDescent="0.3">
      <c r="A591" s="35"/>
      <c r="B591" s="86"/>
      <c r="C591" s="35"/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17">
        <f t="shared" si="1321"/>
        <v>46607</v>
      </c>
      <c r="U591" s="216">
        <f t="shared" si="1314"/>
        <v>7</v>
      </c>
      <c r="V591" s="216">
        <f t="shared" si="1321"/>
        <v>586</v>
      </c>
      <c r="W591" s="16">
        <f t="shared" si="1328"/>
        <v>1.6054794520547946</v>
      </c>
      <c r="X591" s="16" t="e">
        <f>IF(Template!$F$7="Linear interpolation",LinInterp($I$5:$I$22,$G$5:$G$22,W591),CubicSpline($I$5:$I$22,$G$5:$G$22,W591))</f>
        <v>#VALUE!</v>
      </c>
      <c r="Y591" s="221" t="e">
        <f t="shared" si="1315"/>
        <v>#VALUE!</v>
      </c>
      <c r="Z591" s="221" t="e">
        <f>Y591/PRODUCT($AA$6:AA590)</f>
        <v>#VALUE!</v>
      </c>
      <c r="AA591" s="16" t="e">
        <f t="shared" si="1322"/>
        <v>#VALUE!</v>
      </c>
      <c r="AB591" s="10" t="e">
        <f t="shared" si="1323"/>
        <v>#VALUE!</v>
      </c>
      <c r="AC591" s="90">
        <f t="shared" si="1316"/>
        <v>591</v>
      </c>
      <c r="AD591" s="17">
        <f t="shared" si="1324"/>
        <v>46584</v>
      </c>
      <c r="AE591" s="16" t="e">
        <f t="shared" si="1317"/>
        <v>#VALUE!</v>
      </c>
      <c r="AF591" s="10">
        <f ca="1">IFERROR(AVERAGE(INDIRECT("AE"&amp;AC591-Template!$F$10+1):INDIRECT("AE"&amp;AC591)),0)</f>
        <v>0</v>
      </c>
      <c r="AG591" s="35"/>
      <c r="AH591" s="86"/>
      <c r="AI591" s="35"/>
      <c r="AJ591" s="35"/>
      <c r="AK591" s="35"/>
      <c r="AL591" s="35"/>
      <c r="AM591" s="35"/>
      <c r="AN591" s="35"/>
      <c r="AO591" s="35"/>
      <c r="AP591" s="35"/>
      <c r="AQ591" s="35"/>
      <c r="AR591" s="35"/>
      <c r="AS591" s="35"/>
      <c r="AT591" s="35"/>
      <c r="AU591" s="35"/>
      <c r="AV591" s="35"/>
      <c r="AW591" s="35"/>
      <c r="AX591" s="35"/>
      <c r="AY591" s="35"/>
      <c r="AZ591" s="17">
        <f t="shared" ref="AZ591" si="1347">AZ590+1</f>
        <v>46607</v>
      </c>
      <c r="BA591" s="216">
        <f t="shared" si="1340"/>
        <v>7</v>
      </c>
      <c r="BB591" s="216">
        <f t="shared" ref="BB591" si="1348">BB590+1</f>
        <v>586</v>
      </c>
      <c r="BC591" s="16">
        <f t="shared" si="1342"/>
        <v>1.6054794520547946</v>
      </c>
      <c r="BD591" s="16">
        <f>IF(Template!$F$7="Linear interpolation",LinInterp($AO$5:$AO$18,$AM$5:$AM$18,BC591),CubicSpline($AO$5:$AO$18,$AM$5:$AM$18,BC591))</f>
        <v>14.583918777041205</v>
      </c>
      <c r="BE591" s="221">
        <f t="shared" si="1277"/>
        <v>1.2442906537750427</v>
      </c>
      <c r="BF591" s="221">
        <f>BE591/PRODUCT($BG$6:BG590)</f>
        <v>1.0003203405763947</v>
      </c>
      <c r="BG591" s="16">
        <f t="shared" si="1343"/>
        <v>1.0003209333193597</v>
      </c>
      <c r="BH591" s="10">
        <f t="shared" si="1344"/>
        <v>11.714066156628068</v>
      </c>
      <c r="BI591" s="90"/>
      <c r="BJ591" s="17">
        <f t="shared" si="1327"/>
        <v>46584</v>
      </c>
      <c r="BK591" s="16">
        <f t="shared" si="1320"/>
        <v>11.880073594490836</v>
      </c>
      <c r="BL591" s="10">
        <f ca="1">IFERROR(AVERAGE(INDIRECT("BK"&amp;AC591-Template!$F$10+1):INDIRECT("BK"&amp;AC591)),0)</f>
        <v>12.010712940735456</v>
      </c>
      <c r="BM591" s="35"/>
      <c r="BN591" s="86"/>
      <c r="BO591" s="35"/>
      <c r="BP591" s="35"/>
      <c r="BQ591" s="35"/>
      <c r="BR591" s="35"/>
      <c r="BS591" s="35"/>
      <c r="BT591" s="35"/>
      <c r="BU591" s="35"/>
      <c r="BV591" s="35"/>
      <c r="BW591" s="35"/>
      <c r="BX591" s="35"/>
      <c r="BY591" s="35"/>
      <c r="BZ591" s="35"/>
      <c r="CA591" s="35"/>
      <c r="CB591" s="35"/>
      <c r="CC591" s="35"/>
      <c r="CD591" s="35"/>
      <c r="CE591" s="35"/>
      <c r="CF591" s="35"/>
      <c r="CG591" s="35"/>
      <c r="CH591" s="35"/>
    </row>
    <row r="592" spans="1:86" ht="15.6" x14ac:dyDescent="0.3">
      <c r="A592" s="35"/>
      <c r="B592" s="86"/>
      <c r="C592" s="35"/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17">
        <f t="shared" si="1321"/>
        <v>46608</v>
      </c>
      <c r="U592" s="216">
        <f t="shared" si="1314"/>
        <v>1</v>
      </c>
      <c r="V592" s="216">
        <f t="shared" si="1321"/>
        <v>587</v>
      </c>
      <c r="W592" s="16">
        <f t="shared" si="1328"/>
        <v>1.6082191780821917</v>
      </c>
      <c r="X592" s="16" t="e">
        <f>IF(Template!$F$7="Linear interpolation",LinInterp($I$5:$I$22,$G$5:$G$22,W592),CubicSpline($I$5:$I$22,$G$5:$G$22,W592))</f>
        <v>#VALUE!</v>
      </c>
      <c r="Y592" s="221" t="e">
        <f t="shared" si="1315"/>
        <v>#VALUE!</v>
      </c>
      <c r="Z592" s="221" t="e">
        <f>Y592/PRODUCT($AA$6:AA591)</f>
        <v>#VALUE!</v>
      </c>
      <c r="AA592" s="16" t="e">
        <f t="shared" si="1322"/>
        <v>#VALUE!</v>
      </c>
      <c r="AB592" s="10" t="e">
        <f t="shared" si="1323"/>
        <v>#VALUE!</v>
      </c>
      <c r="AC592" s="90">
        <f t="shared" si="1316"/>
        <v>592</v>
      </c>
      <c r="AD592" s="17">
        <f t="shared" si="1324"/>
        <v>46585</v>
      </c>
      <c r="AE592" s="16" t="e">
        <f t="shared" si="1317"/>
        <v>#VALUE!</v>
      </c>
      <c r="AF592" s="10">
        <f ca="1">IFERROR(AVERAGE(INDIRECT("AE"&amp;AC592-Template!$F$10+1):INDIRECT("AE"&amp;AC592)),0)</f>
        <v>0</v>
      </c>
      <c r="AG592" s="35"/>
      <c r="AH592" s="86"/>
      <c r="AI592" s="35"/>
      <c r="AJ592" s="35"/>
      <c r="AK592" s="35"/>
      <c r="AL592" s="35"/>
      <c r="AM592" s="35"/>
      <c r="AN592" s="35"/>
      <c r="AO592" s="35"/>
      <c r="AP592" s="35"/>
      <c r="AQ592" s="35"/>
      <c r="AR592" s="35"/>
      <c r="AS592" s="35"/>
      <c r="AT592" s="35"/>
      <c r="AU592" s="35"/>
      <c r="AV592" s="35"/>
      <c r="AW592" s="35"/>
      <c r="AX592" s="35"/>
      <c r="AY592" s="35"/>
      <c r="AZ592" s="17">
        <f t="shared" ref="AZ592" si="1349">AZ591+1</f>
        <v>46608</v>
      </c>
      <c r="BA592" s="216">
        <f t="shared" si="1340"/>
        <v>1</v>
      </c>
      <c r="BB592" s="216">
        <f t="shared" ref="BB592" si="1350">BB591+1</f>
        <v>587</v>
      </c>
      <c r="BC592" s="16">
        <f t="shared" si="1342"/>
        <v>1.6082191780821917</v>
      </c>
      <c r="BD592" s="16">
        <f>IF(Template!$F$7="Linear interpolation",LinInterp($AO$5:$AO$18,$AM$5:$AM$18,BC592),CubicSpline($AO$5:$AO$18,$AM$5:$AM$18,BC592))</f>
        <v>14.580165014978382</v>
      </c>
      <c r="BE592" s="221">
        <f t="shared" si="1277"/>
        <v>1.2446892549883588</v>
      </c>
      <c r="BF592" s="221">
        <f>BE592/PRODUCT($BG$6:BG591)</f>
        <v>1.0003197513924997</v>
      </c>
      <c r="BG592" s="16">
        <f t="shared" si="1343"/>
        <v>1.0003197513924997</v>
      </c>
      <c r="BH592" s="10">
        <f t="shared" si="1344"/>
        <v>11.670925826240296</v>
      </c>
      <c r="BI592" s="90"/>
      <c r="BJ592" s="17">
        <f t="shared" si="1327"/>
        <v>46585</v>
      </c>
      <c r="BK592" s="16">
        <f t="shared" si="1320"/>
        <v>11.880073594490836</v>
      </c>
      <c r="BL592" s="10">
        <f ca="1">IFERROR(AVERAGE(INDIRECT("BK"&amp;AC592-Template!$F$10+1):INDIRECT("BK"&amp;AC592)),0)</f>
        <v>12.001789585584397</v>
      </c>
      <c r="BM592" s="35"/>
      <c r="BN592" s="86"/>
      <c r="BO592" s="35"/>
      <c r="BP592" s="35"/>
      <c r="BQ592" s="35"/>
      <c r="BR592" s="35"/>
      <c r="BS592" s="35"/>
      <c r="BT592" s="35"/>
      <c r="BU592" s="35"/>
      <c r="BV592" s="35"/>
      <c r="BW592" s="35"/>
      <c r="BX592" s="35"/>
      <c r="BY592" s="35"/>
      <c r="BZ592" s="35"/>
      <c r="CA592" s="35"/>
      <c r="CB592" s="35"/>
      <c r="CC592" s="35"/>
      <c r="CD592" s="35"/>
      <c r="CE592" s="35"/>
      <c r="CF592" s="35"/>
      <c r="CG592" s="35"/>
      <c r="CH592" s="35"/>
    </row>
    <row r="593" spans="1:86" ht="15.6" x14ac:dyDescent="0.3">
      <c r="A593" s="35"/>
      <c r="B593" s="86"/>
      <c r="C593" s="35"/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17">
        <f t="shared" si="1321"/>
        <v>46609</v>
      </c>
      <c r="U593" s="216">
        <f t="shared" si="1314"/>
        <v>2</v>
      </c>
      <c r="V593" s="216">
        <f t="shared" si="1321"/>
        <v>588</v>
      </c>
      <c r="W593" s="16">
        <f t="shared" si="1328"/>
        <v>1.6109589041095891</v>
      </c>
      <c r="X593" s="16" t="e">
        <f>IF(Template!$F$7="Linear interpolation",LinInterp($I$5:$I$22,$G$5:$G$22,W593),CubicSpline($I$5:$I$22,$G$5:$G$22,W593))</f>
        <v>#VALUE!</v>
      </c>
      <c r="Y593" s="221" t="e">
        <f t="shared" si="1315"/>
        <v>#VALUE!</v>
      </c>
      <c r="Z593" s="221" t="e">
        <f>Y593/PRODUCT($AA$6:AA592)</f>
        <v>#VALUE!</v>
      </c>
      <c r="AA593" s="16" t="e">
        <f t="shared" si="1322"/>
        <v>#VALUE!</v>
      </c>
      <c r="AB593" s="10" t="e">
        <f t="shared" si="1323"/>
        <v>#VALUE!</v>
      </c>
      <c r="AC593" s="90">
        <f t="shared" si="1316"/>
        <v>593</v>
      </c>
      <c r="AD593" s="17">
        <f t="shared" si="1324"/>
        <v>46586</v>
      </c>
      <c r="AE593" s="16" t="e">
        <f t="shared" si="1317"/>
        <v>#VALUE!</v>
      </c>
      <c r="AF593" s="10">
        <f ca="1">IFERROR(AVERAGE(INDIRECT("AE"&amp;AC593-Template!$F$10+1):INDIRECT("AE"&amp;AC593)),0)</f>
        <v>0</v>
      </c>
      <c r="AG593" s="35"/>
      <c r="AH593" s="86"/>
      <c r="AI593" s="35"/>
      <c r="AJ593" s="35"/>
      <c r="AK593" s="35"/>
      <c r="AL593" s="35"/>
      <c r="AM593" s="35"/>
      <c r="AN593" s="35"/>
      <c r="AO593" s="35"/>
      <c r="AP593" s="35"/>
      <c r="AQ593" s="35"/>
      <c r="AR593" s="35"/>
      <c r="AS593" s="35"/>
      <c r="AT593" s="35"/>
      <c r="AU593" s="35"/>
      <c r="AV593" s="35"/>
      <c r="AW593" s="35"/>
      <c r="AX593" s="35"/>
      <c r="AY593" s="35"/>
      <c r="AZ593" s="17">
        <f t="shared" ref="AZ593" si="1351">AZ592+1</f>
        <v>46609</v>
      </c>
      <c r="BA593" s="216">
        <f t="shared" si="1340"/>
        <v>2</v>
      </c>
      <c r="BB593" s="216">
        <f t="shared" ref="BB593" si="1352">BB592+1</f>
        <v>588</v>
      </c>
      <c r="BC593" s="16">
        <f t="shared" si="1342"/>
        <v>1.6109589041095891</v>
      </c>
      <c r="BD593" s="16">
        <f>IF(Template!$F$7="Linear interpolation",LinInterp($AO$5:$AO$18,$AM$5:$AM$18,BC593),CubicSpline($AO$5:$AO$18,$AM$5:$AM$18,BC593))</f>
        <v>14.576410433998293</v>
      </c>
      <c r="BE593" s="221">
        <f t="shared" si="1277"/>
        <v>1.2450877438973798</v>
      </c>
      <c r="BF593" s="221">
        <f>BE593/PRODUCT($BG$6:BG592)</f>
        <v>1.0003201513208408</v>
      </c>
      <c r="BG593" s="16">
        <f t="shared" si="1343"/>
        <v>1.0003201513208408</v>
      </c>
      <c r="BH593" s="10">
        <f t="shared" si="1344"/>
        <v>11.685523210690828</v>
      </c>
      <c r="BI593" s="90"/>
      <c r="BJ593" s="17">
        <f t="shared" si="1327"/>
        <v>46586</v>
      </c>
      <c r="BK593" s="16">
        <f t="shared" si="1320"/>
        <v>11.880073594490836</v>
      </c>
      <c r="BL593" s="10">
        <f ca="1">IFERROR(AVERAGE(INDIRECT("BK"&amp;AC593-Template!$F$10+1):INDIRECT("BK"&amp;AC593)),0)</f>
        <v>11.993195088351984</v>
      </c>
      <c r="BM593" s="35"/>
      <c r="BN593" s="86"/>
      <c r="BO593" s="35"/>
      <c r="BP593" s="35"/>
      <c r="BQ593" s="35"/>
      <c r="BR593" s="35"/>
      <c r="BS593" s="35"/>
      <c r="BT593" s="35"/>
      <c r="BU593" s="35"/>
      <c r="BV593" s="35"/>
      <c r="BW593" s="35"/>
      <c r="BX593" s="35"/>
      <c r="BY593" s="35"/>
      <c r="BZ593" s="35"/>
      <c r="CA593" s="35"/>
      <c r="CB593" s="35"/>
      <c r="CC593" s="35"/>
      <c r="CD593" s="35"/>
      <c r="CE593" s="35"/>
      <c r="CF593" s="35"/>
      <c r="CG593" s="35"/>
      <c r="CH593" s="35"/>
    </row>
    <row r="594" spans="1:86" ht="15.6" x14ac:dyDescent="0.3">
      <c r="A594" s="35"/>
      <c r="B594" s="86"/>
      <c r="C594" s="35"/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17">
        <f t="shared" si="1321"/>
        <v>46610</v>
      </c>
      <c r="U594" s="216">
        <f t="shared" si="1314"/>
        <v>3</v>
      </c>
      <c r="V594" s="216">
        <f t="shared" si="1321"/>
        <v>589</v>
      </c>
      <c r="W594" s="16">
        <f t="shared" si="1328"/>
        <v>1.6136986301369862</v>
      </c>
      <c r="X594" s="16" t="e">
        <f>IF(Template!$F$7="Linear interpolation",LinInterp($I$5:$I$22,$G$5:$G$22,W594),CubicSpline($I$5:$I$22,$G$5:$G$22,W594))</f>
        <v>#VALUE!</v>
      </c>
      <c r="Y594" s="221" t="e">
        <f t="shared" si="1315"/>
        <v>#VALUE!</v>
      </c>
      <c r="Z594" s="221" t="e">
        <f>Y594/PRODUCT($AA$6:AA593)</f>
        <v>#VALUE!</v>
      </c>
      <c r="AA594" s="16" t="e">
        <f t="shared" si="1322"/>
        <v>#VALUE!</v>
      </c>
      <c r="AB594" s="10" t="e">
        <f t="shared" si="1323"/>
        <v>#VALUE!</v>
      </c>
      <c r="AC594" s="90">
        <f t="shared" si="1316"/>
        <v>594</v>
      </c>
      <c r="AD594" s="17">
        <f t="shared" si="1324"/>
        <v>46587</v>
      </c>
      <c r="AE594" s="16" t="e">
        <f t="shared" si="1317"/>
        <v>#VALUE!</v>
      </c>
      <c r="AF594" s="10">
        <f ca="1">IFERROR(AVERAGE(INDIRECT("AE"&amp;AC594-Template!$F$10+1):INDIRECT("AE"&amp;AC594)),0)</f>
        <v>0</v>
      </c>
      <c r="AG594" s="35"/>
      <c r="AH594" s="86"/>
      <c r="AI594" s="35"/>
      <c r="AJ594" s="35"/>
      <c r="AK594" s="35"/>
      <c r="AL594" s="35"/>
      <c r="AM594" s="35"/>
      <c r="AN594" s="35"/>
      <c r="AO594" s="35"/>
      <c r="AP594" s="35"/>
      <c r="AQ594" s="35"/>
      <c r="AR594" s="35"/>
      <c r="AS594" s="35"/>
      <c r="AT594" s="35"/>
      <c r="AU594" s="35"/>
      <c r="AV594" s="35"/>
      <c r="AW594" s="35"/>
      <c r="AX594" s="35"/>
      <c r="AY594" s="35"/>
      <c r="AZ594" s="17">
        <f t="shared" ref="AZ594" si="1353">AZ593+1</f>
        <v>46610</v>
      </c>
      <c r="BA594" s="216">
        <f t="shared" si="1340"/>
        <v>3</v>
      </c>
      <c r="BB594" s="216">
        <f t="shared" ref="BB594" si="1354">BB593+1</f>
        <v>589</v>
      </c>
      <c r="BC594" s="16">
        <f t="shared" si="1342"/>
        <v>1.6136986301369862</v>
      </c>
      <c r="BD594" s="16">
        <f>IF(Template!$F$7="Linear interpolation",LinInterp($AO$5:$AO$18,$AM$5:$AM$18,BC594),CubicSpline($AO$5:$AO$18,$AM$5:$AM$18,BC594))</f>
        <v>14.572655167588845</v>
      </c>
      <c r="BE594" s="221">
        <f t="shared" si="1277"/>
        <v>1.2454861225684513</v>
      </c>
      <c r="BF594" s="221">
        <f>BE594/PRODUCT($BG$6:BG593)</f>
        <v>1.0003199603184789</v>
      </c>
      <c r="BG594" s="16">
        <f t="shared" si="1343"/>
        <v>1.0003199603184789</v>
      </c>
      <c r="BH594" s="10">
        <f t="shared" si="1344"/>
        <v>11.678551624480505</v>
      </c>
      <c r="BI594" s="90"/>
      <c r="BJ594" s="17">
        <f t="shared" si="1327"/>
        <v>46587</v>
      </c>
      <c r="BK594" s="16">
        <f t="shared" si="1320"/>
        <v>11.829396778361811</v>
      </c>
      <c r="BL594" s="10">
        <f ca="1">IFERROR(AVERAGE(INDIRECT("BK"&amp;AC594-Template!$F$10+1):INDIRECT("BK"&amp;AC594)),0)</f>
        <v>11.982911363915264</v>
      </c>
      <c r="BM594" s="35"/>
      <c r="BN594" s="86"/>
      <c r="BO594" s="35"/>
      <c r="BP594" s="35"/>
      <c r="BQ594" s="35"/>
      <c r="BR594" s="35"/>
      <c r="BS594" s="35"/>
      <c r="BT594" s="35"/>
      <c r="BU594" s="35"/>
      <c r="BV594" s="35"/>
      <c r="BW594" s="35"/>
      <c r="BX594" s="35"/>
      <c r="BY594" s="35"/>
      <c r="BZ594" s="35"/>
      <c r="CA594" s="35"/>
      <c r="CB594" s="35"/>
      <c r="CC594" s="35"/>
      <c r="CD594" s="35"/>
      <c r="CE594" s="35"/>
      <c r="CF594" s="35"/>
      <c r="CG594" s="35"/>
      <c r="CH594" s="35"/>
    </row>
    <row r="595" spans="1:86" ht="15.6" x14ac:dyDescent="0.3">
      <c r="A595" s="35"/>
      <c r="B595" s="86"/>
      <c r="C595" s="35"/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17">
        <f t="shared" si="1321"/>
        <v>46611</v>
      </c>
      <c r="U595" s="216">
        <f t="shared" si="1314"/>
        <v>4</v>
      </c>
      <c r="V595" s="216">
        <f t="shared" si="1321"/>
        <v>590</v>
      </c>
      <c r="W595" s="16">
        <f t="shared" si="1328"/>
        <v>1.6164383561643836</v>
      </c>
      <c r="X595" s="16" t="e">
        <f>IF(Template!$F$7="Linear interpolation",LinInterp($I$5:$I$22,$G$5:$G$22,W595),CubicSpline($I$5:$I$22,$G$5:$G$22,W595))</f>
        <v>#VALUE!</v>
      </c>
      <c r="Y595" s="221" t="e">
        <f t="shared" si="1315"/>
        <v>#VALUE!</v>
      </c>
      <c r="Z595" s="221" t="e">
        <f>Y595/PRODUCT($AA$6:AA594)</f>
        <v>#VALUE!</v>
      </c>
      <c r="AA595" s="16" t="e">
        <f t="shared" si="1322"/>
        <v>#VALUE!</v>
      </c>
      <c r="AB595" s="10" t="e">
        <f t="shared" si="1323"/>
        <v>#VALUE!</v>
      </c>
      <c r="AC595" s="90">
        <f t="shared" si="1316"/>
        <v>595</v>
      </c>
      <c r="AD595" s="17">
        <f t="shared" si="1324"/>
        <v>46588</v>
      </c>
      <c r="AE595" s="16" t="e">
        <f t="shared" si="1317"/>
        <v>#VALUE!</v>
      </c>
      <c r="AF595" s="10">
        <f ca="1">IFERROR(AVERAGE(INDIRECT("AE"&amp;AC595-Template!$F$10+1):INDIRECT("AE"&amp;AC595)),0)</f>
        <v>0</v>
      </c>
      <c r="AG595" s="35"/>
      <c r="AH595" s="86"/>
      <c r="AI595" s="35"/>
      <c r="AJ595" s="35"/>
      <c r="AK595" s="35"/>
      <c r="AL595" s="35"/>
      <c r="AM595" s="35"/>
      <c r="AN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  <c r="AY595" s="35"/>
      <c r="AZ595" s="17">
        <f t="shared" ref="AZ595" si="1355">AZ594+1</f>
        <v>46611</v>
      </c>
      <c r="BA595" s="216">
        <f t="shared" si="1340"/>
        <v>4</v>
      </c>
      <c r="BB595" s="216">
        <f t="shared" ref="BB595" si="1356">BB594+1</f>
        <v>590</v>
      </c>
      <c r="BC595" s="16">
        <f t="shared" si="1342"/>
        <v>1.6164383561643836</v>
      </c>
      <c r="BD595" s="16">
        <f>IF(Template!$F$7="Linear interpolation",LinInterp($AO$5:$AO$18,$AM$5:$AM$18,BC595),CubicSpline($AO$5:$AO$18,$AM$5:$AM$18,BC595))</f>
        <v>14.568899349237949</v>
      </c>
      <c r="BE595" s="221">
        <f t="shared" si="1277"/>
        <v>1.245884393087014</v>
      </c>
      <c r="BF595" s="221">
        <f>BE595/PRODUCT($BG$6:BG594)</f>
        <v>1.0003197711410396</v>
      </c>
      <c r="BG595" s="16">
        <f t="shared" si="1343"/>
        <v>1.0003197711410396</v>
      </c>
      <c r="BH595" s="10">
        <f t="shared" si="1344"/>
        <v>11.671646647947176</v>
      </c>
      <c r="BI595" s="90"/>
      <c r="BJ595" s="17">
        <f t="shared" si="1327"/>
        <v>46588</v>
      </c>
      <c r="BK595" s="16">
        <f t="shared" si="1320"/>
        <v>11.846473161209348</v>
      </c>
      <c r="BL595" s="10">
        <f ca="1">IFERROR(AVERAGE(INDIRECT("BK"&amp;AC595-Template!$F$10+1):INDIRECT("BK"&amp;AC595)),0)</f>
        <v>11.973196852240131</v>
      </c>
      <c r="BM595" s="35"/>
      <c r="BN595" s="86"/>
      <c r="BO595" s="35"/>
      <c r="BP595" s="35"/>
      <c r="BQ595" s="35"/>
      <c r="BR595" s="35"/>
      <c r="BS595" s="35"/>
      <c r="BT595" s="35"/>
      <c r="BU595" s="35"/>
      <c r="BV595" s="35"/>
      <c r="BW595" s="35"/>
      <c r="BX595" s="35"/>
      <c r="BY595" s="35"/>
      <c r="BZ595" s="35"/>
      <c r="CA595" s="35"/>
      <c r="CB595" s="35"/>
      <c r="CC595" s="35"/>
      <c r="CD595" s="35"/>
      <c r="CE595" s="35"/>
      <c r="CF595" s="35"/>
      <c r="CG595" s="35"/>
      <c r="CH595" s="35"/>
    </row>
    <row r="596" spans="1:86" ht="15.6" x14ac:dyDescent="0.3">
      <c r="A596" s="35"/>
      <c r="B596" s="86"/>
      <c r="C596" s="35"/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17">
        <f t="shared" si="1321"/>
        <v>46612</v>
      </c>
      <c r="U596" s="216">
        <f t="shared" si="1314"/>
        <v>5</v>
      </c>
      <c r="V596" s="216">
        <f t="shared" si="1321"/>
        <v>591</v>
      </c>
      <c r="W596" s="16">
        <f t="shared" si="1328"/>
        <v>1.6191780821917807</v>
      </c>
      <c r="X596" s="16" t="e">
        <f>IF(Template!$F$7="Linear interpolation",LinInterp($I$5:$I$22,$G$5:$G$22,W596),CubicSpline($I$5:$I$22,$G$5:$G$22,W596))</f>
        <v>#VALUE!</v>
      </c>
      <c r="Y596" s="221" t="e">
        <f t="shared" si="1315"/>
        <v>#VALUE!</v>
      </c>
      <c r="Z596" s="221" t="e">
        <f>Y596/PRODUCT($AA$6:AA595)</f>
        <v>#VALUE!</v>
      </c>
      <c r="AA596" s="16" t="e">
        <f t="shared" si="1322"/>
        <v>#VALUE!</v>
      </c>
      <c r="AB596" s="10" t="e">
        <f t="shared" si="1323"/>
        <v>#VALUE!</v>
      </c>
      <c r="AC596" s="90">
        <f t="shared" si="1316"/>
        <v>596</v>
      </c>
      <c r="AD596" s="17">
        <f t="shared" si="1324"/>
        <v>46589</v>
      </c>
      <c r="AE596" s="16" t="e">
        <f t="shared" si="1317"/>
        <v>#VALUE!</v>
      </c>
      <c r="AF596" s="10">
        <f ca="1">IFERROR(AVERAGE(INDIRECT("AE"&amp;AC596-Template!$F$10+1):INDIRECT("AE"&amp;AC596)),0)</f>
        <v>0</v>
      </c>
      <c r="AG596" s="35"/>
      <c r="AH596" s="86"/>
      <c r="AI596" s="35"/>
      <c r="AJ596" s="35"/>
      <c r="AK596" s="35"/>
      <c r="AL596" s="35"/>
      <c r="AM596" s="35"/>
      <c r="AN596" s="35"/>
      <c r="AO596" s="35"/>
      <c r="AP596" s="35"/>
      <c r="AQ596" s="35"/>
      <c r="AR596" s="35"/>
      <c r="AS596" s="35"/>
      <c r="AT596" s="35"/>
      <c r="AU596" s="35"/>
      <c r="AV596" s="35"/>
      <c r="AW596" s="35"/>
      <c r="AX596" s="35"/>
      <c r="AY596" s="35"/>
      <c r="AZ596" s="17">
        <f t="shared" ref="AZ596" si="1357">AZ595+1</f>
        <v>46612</v>
      </c>
      <c r="BA596" s="216">
        <f t="shared" si="1340"/>
        <v>5</v>
      </c>
      <c r="BB596" s="216">
        <f t="shared" ref="BB596" si="1358">BB595+1</f>
        <v>591</v>
      </c>
      <c r="BC596" s="16">
        <f t="shared" si="1342"/>
        <v>1.6191780821917807</v>
      </c>
      <c r="BD596" s="16">
        <f>IF(Template!$F$7="Linear interpolation",LinInterp($AO$5:$AO$18,$AM$5:$AM$18,BC596),CubicSpline($AO$5:$AO$18,$AM$5:$AM$18,BC596))</f>
        <v>14.565143112433518</v>
      </c>
      <c r="BE596" s="221">
        <f t="shared" si="1277"/>
        <v>1.2462825575576284</v>
      </c>
      <c r="BF596" s="221">
        <f>BE596/PRODUCT($BG$6:BG595)</f>
        <v>1.0003195838015337</v>
      </c>
      <c r="BG596" s="16">
        <f t="shared" si="1343"/>
        <v>1.0003195838015337</v>
      </c>
      <c r="BH596" s="10">
        <f t="shared" si="1344"/>
        <v>11.664808755981525</v>
      </c>
      <c r="BI596" s="90"/>
      <c r="BJ596" s="17">
        <f t="shared" si="1327"/>
        <v>46589</v>
      </c>
      <c r="BK596" s="16">
        <f t="shared" si="1320"/>
        <v>11.838212328758591</v>
      </c>
      <c r="BL596" s="10">
        <f ca="1">IFERROR(AVERAGE(INDIRECT("BK"&amp;AC596-Template!$F$10+1):INDIRECT("BK"&amp;AC596)),0)</f>
        <v>11.965166347512705</v>
      </c>
      <c r="BM596" s="35"/>
      <c r="BN596" s="86"/>
      <c r="BO596" s="35"/>
      <c r="BP596" s="35"/>
      <c r="BQ596" s="35"/>
      <c r="BR596" s="35"/>
      <c r="BS596" s="35"/>
      <c r="BT596" s="35"/>
      <c r="BU596" s="35"/>
      <c r="BV596" s="35"/>
      <c r="BW596" s="35"/>
      <c r="BX596" s="35"/>
      <c r="BY596" s="35"/>
      <c r="BZ596" s="35"/>
      <c r="CA596" s="35"/>
      <c r="CB596" s="35"/>
      <c r="CC596" s="35"/>
      <c r="CD596" s="35"/>
      <c r="CE596" s="35"/>
      <c r="CF596" s="35"/>
      <c r="CG596" s="35"/>
      <c r="CH596" s="35"/>
    </row>
    <row r="597" spans="1:86" ht="15.6" x14ac:dyDescent="0.3">
      <c r="A597" s="35"/>
      <c r="B597" s="86"/>
      <c r="C597" s="35"/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17">
        <f t="shared" si="1321"/>
        <v>46613</v>
      </c>
      <c r="U597" s="216">
        <f t="shared" si="1314"/>
        <v>6</v>
      </c>
      <c r="V597" s="216">
        <f t="shared" si="1321"/>
        <v>592</v>
      </c>
      <c r="W597" s="16">
        <f t="shared" si="1328"/>
        <v>1.6219178082191781</v>
      </c>
      <c r="X597" s="16" t="e">
        <f>IF(Template!$F$7="Linear interpolation",LinInterp($I$5:$I$22,$G$5:$G$22,W597),CubicSpline($I$5:$I$22,$G$5:$G$22,W597))</f>
        <v>#VALUE!</v>
      </c>
      <c r="Y597" s="221" t="e">
        <f t="shared" si="1315"/>
        <v>#VALUE!</v>
      </c>
      <c r="Z597" s="221" t="e">
        <f>Y597/PRODUCT($AA$6:AA596)</f>
        <v>#VALUE!</v>
      </c>
      <c r="AA597" s="16" t="e">
        <f t="shared" si="1322"/>
        <v>#VALUE!</v>
      </c>
      <c r="AB597" s="10" t="e">
        <f t="shared" si="1323"/>
        <v>#VALUE!</v>
      </c>
      <c r="AC597" s="90">
        <f t="shared" si="1316"/>
        <v>597</v>
      </c>
      <c r="AD597" s="17">
        <f t="shared" si="1324"/>
        <v>46590</v>
      </c>
      <c r="AE597" s="16" t="e">
        <f t="shared" si="1317"/>
        <v>#VALUE!</v>
      </c>
      <c r="AF597" s="10">
        <f ca="1">IFERROR(AVERAGE(INDIRECT("AE"&amp;AC597-Template!$F$10+1):INDIRECT("AE"&amp;AC597)),0)</f>
        <v>0</v>
      </c>
      <c r="AG597" s="35"/>
      <c r="AH597" s="86"/>
      <c r="AI597" s="35"/>
      <c r="AJ597" s="35"/>
      <c r="AK597" s="35"/>
      <c r="AL597" s="35"/>
      <c r="AM597" s="35"/>
      <c r="AN597" s="35"/>
      <c r="AO597" s="35"/>
      <c r="AP597" s="35"/>
      <c r="AQ597" s="35"/>
      <c r="AR597" s="35"/>
      <c r="AS597" s="35"/>
      <c r="AT597" s="35"/>
      <c r="AU597" s="35"/>
      <c r="AV597" s="35"/>
      <c r="AW597" s="35"/>
      <c r="AX597" s="35"/>
      <c r="AY597" s="35"/>
      <c r="AZ597" s="17">
        <f t="shared" ref="AZ597" si="1359">AZ596+1</f>
        <v>46613</v>
      </c>
      <c r="BA597" s="216">
        <f t="shared" si="1340"/>
        <v>6</v>
      </c>
      <c r="BB597" s="216">
        <f t="shared" ref="BB597" si="1360">BB596+1</f>
        <v>592</v>
      </c>
      <c r="BC597" s="16">
        <f t="shared" si="1342"/>
        <v>1.6219178082191781</v>
      </c>
      <c r="BD597" s="16">
        <f>IF(Template!$F$7="Linear interpolation",LinInterp($AO$5:$AO$18,$AM$5:$AM$18,BC597),CubicSpline($AO$5:$AO$18,$AM$5:$AM$18,BC597))</f>
        <v>14.56138659066346</v>
      </c>
      <c r="BE597" s="221">
        <f t="shared" si="1277"/>
        <v>1.2466806181040042</v>
      </c>
      <c r="BF597" s="221">
        <f>BE597/PRODUCT($BG$6:BG596)</f>
        <v>1.0003193983129763</v>
      </c>
      <c r="BG597" s="16">
        <f t="shared" si="1343"/>
        <v>1.0003195838015337</v>
      </c>
      <c r="BH597" s="10">
        <f t="shared" si="1344"/>
        <v>11.664808755981525</v>
      </c>
      <c r="BI597" s="90"/>
      <c r="BJ597" s="17">
        <f t="shared" si="1327"/>
        <v>46590</v>
      </c>
      <c r="BK597" s="16">
        <f t="shared" si="1320"/>
        <v>11.83000815247226</v>
      </c>
      <c r="BL597" s="10">
        <f ca="1">IFERROR(AVERAGE(INDIRECT("BK"&amp;AC597-Template!$F$10+1):INDIRECT("BK"&amp;AC597)),0)</f>
        <v>11.956204577068325</v>
      </c>
      <c r="BM597" s="35"/>
      <c r="BN597" s="86"/>
      <c r="BO597" s="35"/>
      <c r="BP597" s="35"/>
      <c r="BQ597" s="35"/>
      <c r="BR597" s="35"/>
      <c r="BS597" s="35"/>
      <c r="BT597" s="35"/>
      <c r="BU597" s="35"/>
      <c r="BV597" s="35"/>
      <c r="BW597" s="35"/>
      <c r="BX597" s="35"/>
      <c r="BY597" s="35"/>
      <c r="BZ597" s="35"/>
      <c r="CA597" s="35"/>
      <c r="CB597" s="35"/>
      <c r="CC597" s="35"/>
      <c r="CD597" s="35"/>
      <c r="CE597" s="35"/>
      <c r="CF597" s="35"/>
      <c r="CG597" s="35"/>
      <c r="CH597" s="35"/>
    </row>
    <row r="598" spans="1:86" ht="15.6" x14ac:dyDescent="0.3">
      <c r="A598" s="35"/>
      <c r="B598" s="86"/>
      <c r="C598" s="35"/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17">
        <f t="shared" si="1321"/>
        <v>46614</v>
      </c>
      <c r="U598" s="216">
        <f t="shared" si="1314"/>
        <v>7</v>
      </c>
      <c r="V598" s="216">
        <f t="shared" si="1321"/>
        <v>593</v>
      </c>
      <c r="W598" s="16">
        <f t="shared" si="1328"/>
        <v>1.6246575342465754</v>
      </c>
      <c r="X598" s="16" t="e">
        <f>IF(Template!$F$7="Linear interpolation",LinInterp($I$5:$I$22,$G$5:$G$22,W598),CubicSpline($I$5:$I$22,$G$5:$G$22,W598))</f>
        <v>#VALUE!</v>
      </c>
      <c r="Y598" s="221" t="e">
        <f t="shared" si="1315"/>
        <v>#VALUE!</v>
      </c>
      <c r="Z598" s="221" t="e">
        <f>Y598/PRODUCT($AA$6:AA597)</f>
        <v>#VALUE!</v>
      </c>
      <c r="AA598" s="16" t="e">
        <f t="shared" si="1322"/>
        <v>#VALUE!</v>
      </c>
      <c r="AB598" s="10" t="e">
        <f t="shared" si="1323"/>
        <v>#VALUE!</v>
      </c>
      <c r="AC598" s="90">
        <f t="shared" si="1316"/>
        <v>598</v>
      </c>
      <c r="AD598" s="17">
        <f t="shared" si="1324"/>
        <v>46591</v>
      </c>
      <c r="AE598" s="16" t="e">
        <f t="shared" si="1317"/>
        <v>#VALUE!</v>
      </c>
      <c r="AF598" s="10">
        <f ca="1">IFERROR(AVERAGE(INDIRECT("AE"&amp;AC598-Template!$F$10+1):INDIRECT("AE"&amp;AC598)),0)</f>
        <v>0</v>
      </c>
      <c r="AG598" s="35"/>
      <c r="AH598" s="86"/>
      <c r="AI598" s="35"/>
      <c r="AJ598" s="35"/>
      <c r="AK598" s="35"/>
      <c r="AL598" s="35"/>
      <c r="AM598" s="35"/>
      <c r="AN598" s="35"/>
      <c r="AO598" s="35"/>
      <c r="AP598" s="35"/>
      <c r="AQ598" s="35"/>
      <c r="AR598" s="35"/>
      <c r="AS598" s="35"/>
      <c r="AT598" s="35"/>
      <c r="AU598" s="35"/>
      <c r="AV598" s="35"/>
      <c r="AW598" s="35"/>
      <c r="AX598" s="35"/>
      <c r="AY598" s="35"/>
      <c r="AZ598" s="17">
        <f t="shared" ref="AZ598" si="1361">AZ597+1</f>
        <v>46614</v>
      </c>
      <c r="BA598" s="216">
        <f t="shared" si="1340"/>
        <v>7</v>
      </c>
      <c r="BB598" s="216">
        <f t="shared" ref="BB598" si="1362">BB597+1</f>
        <v>593</v>
      </c>
      <c r="BC598" s="16">
        <f t="shared" si="1342"/>
        <v>1.6246575342465754</v>
      </c>
      <c r="BD598" s="16">
        <f>IF(Template!$F$7="Linear interpolation",LinInterp($AO$5:$AO$18,$AM$5:$AM$18,BC598),CubicSpline($AO$5:$AO$18,$AM$5:$AM$18,BC598))</f>
        <v>14.557629917415685</v>
      </c>
      <c r="BE598" s="221">
        <f t="shared" si="1277"/>
        <v>1.2470785768690247</v>
      </c>
      <c r="BF598" s="221">
        <f>BE598/PRODUCT($BG$6:BG597)</f>
        <v>1.0003190291998936</v>
      </c>
      <c r="BG598" s="16">
        <f t="shared" si="1343"/>
        <v>1.0003195838015337</v>
      </c>
      <c r="BH598" s="10">
        <f t="shared" si="1344"/>
        <v>11.664808755981525</v>
      </c>
      <c r="BI598" s="90"/>
      <c r="BJ598" s="17">
        <f t="shared" si="1327"/>
        <v>46591</v>
      </c>
      <c r="BK598" s="16">
        <f t="shared" si="1320"/>
        <v>11.821861105409393</v>
      </c>
      <c r="BL598" s="10">
        <f ca="1">IFERROR(AVERAGE(INDIRECT("BK"&amp;AC598-Template!$F$10+1):INDIRECT("BK"&amp;AC598)),0)</f>
        <v>11.947293089583868</v>
      </c>
      <c r="BM598" s="35"/>
      <c r="BN598" s="86"/>
      <c r="BO598" s="35"/>
      <c r="BP598" s="35"/>
      <c r="BQ598" s="35"/>
      <c r="BR598" s="35"/>
      <c r="BS598" s="35"/>
      <c r="BT598" s="35"/>
      <c r="BU598" s="35"/>
      <c r="BV598" s="35"/>
      <c r="BW598" s="35"/>
      <c r="BX598" s="35"/>
      <c r="BY598" s="35"/>
      <c r="BZ598" s="35"/>
      <c r="CA598" s="35"/>
      <c r="CB598" s="35"/>
      <c r="CC598" s="35"/>
      <c r="CD598" s="35"/>
      <c r="CE598" s="35"/>
      <c r="CF598" s="35"/>
      <c r="CG598" s="35"/>
      <c r="CH598" s="35"/>
    </row>
    <row r="599" spans="1:86" ht="15.6" x14ac:dyDescent="0.3">
      <c r="A599" s="35"/>
      <c r="B599" s="86"/>
      <c r="C599" s="35"/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17">
        <f t="shared" si="1321"/>
        <v>46615</v>
      </c>
      <c r="U599" s="216">
        <f t="shared" si="1314"/>
        <v>1</v>
      </c>
      <c r="V599" s="216">
        <f t="shared" si="1321"/>
        <v>594</v>
      </c>
      <c r="W599" s="16">
        <f t="shared" si="1328"/>
        <v>1.6273972602739726</v>
      </c>
      <c r="X599" s="16" t="e">
        <f>IF(Template!$F$7="Linear interpolation",LinInterp($I$5:$I$22,$G$5:$G$22,W599),CubicSpline($I$5:$I$22,$G$5:$G$22,W599))</f>
        <v>#VALUE!</v>
      </c>
      <c r="Y599" s="221" t="e">
        <f t="shared" si="1315"/>
        <v>#VALUE!</v>
      </c>
      <c r="Z599" s="221" t="e">
        <f>Y599/PRODUCT($AA$6:AA598)</f>
        <v>#VALUE!</v>
      </c>
      <c r="AA599" s="16" t="e">
        <f t="shared" si="1322"/>
        <v>#VALUE!</v>
      </c>
      <c r="AB599" s="10" t="e">
        <f t="shared" si="1323"/>
        <v>#VALUE!</v>
      </c>
      <c r="AC599" s="90">
        <f t="shared" si="1316"/>
        <v>599</v>
      </c>
      <c r="AD599" s="17">
        <f t="shared" si="1324"/>
        <v>46592</v>
      </c>
      <c r="AE599" s="16" t="e">
        <f t="shared" si="1317"/>
        <v>#VALUE!</v>
      </c>
      <c r="AF599" s="10">
        <f ca="1">IFERROR(AVERAGE(INDIRECT("AE"&amp;AC599-Template!$F$10+1):INDIRECT("AE"&amp;AC599)),0)</f>
        <v>0</v>
      </c>
      <c r="AG599" s="35"/>
      <c r="AH599" s="86"/>
      <c r="AI599" s="35"/>
      <c r="AJ599" s="35"/>
      <c r="AK599" s="35"/>
      <c r="AL599" s="35"/>
      <c r="AM599" s="35"/>
      <c r="AN599" s="35"/>
      <c r="AO599" s="35"/>
      <c r="AP599" s="35"/>
      <c r="AQ599" s="35"/>
      <c r="AR599" s="35"/>
      <c r="AS599" s="35"/>
      <c r="AT599" s="35"/>
      <c r="AU599" s="35"/>
      <c r="AV599" s="35"/>
      <c r="AW599" s="35"/>
      <c r="AX599" s="35"/>
      <c r="AY599" s="35"/>
      <c r="AZ599" s="17">
        <f t="shared" ref="AZ599" si="1363">AZ598+1</f>
        <v>46615</v>
      </c>
      <c r="BA599" s="216">
        <f t="shared" si="1340"/>
        <v>1</v>
      </c>
      <c r="BB599" s="216">
        <f t="shared" ref="BB599" si="1364">BB598+1</f>
        <v>594</v>
      </c>
      <c r="BC599" s="16">
        <f t="shared" si="1342"/>
        <v>1.6273972602739726</v>
      </c>
      <c r="BD599" s="16">
        <f>IF(Template!$F$7="Linear interpolation",LinInterp($AO$5:$AO$18,$AM$5:$AM$18,BC599),CubicSpline($AO$5:$AO$18,$AM$5:$AM$18,BC599))</f>
        <v>14.553873226178105</v>
      </c>
      <c r="BE599" s="221">
        <f t="shared" si="1277"/>
        <v>1.2474764360147752</v>
      </c>
      <c r="BF599" s="221">
        <f>BE599/PRODUCT($BG$6:BG598)</f>
        <v>1.0003184783394359</v>
      </c>
      <c r="BG599" s="16">
        <f t="shared" si="1343"/>
        <v>1.0003184783394359</v>
      </c>
      <c r="BH599" s="10">
        <f t="shared" si="1344"/>
        <v>11.624459389409591</v>
      </c>
      <c r="BI599" s="90"/>
      <c r="BJ599" s="17">
        <f t="shared" si="1327"/>
        <v>46592</v>
      </c>
      <c r="BK599" s="16">
        <f t="shared" si="1320"/>
        <v>11.821861105409393</v>
      </c>
      <c r="BL599" s="10">
        <f ca="1">IFERROR(AVERAGE(INDIRECT("BK"&amp;AC599-Template!$F$10+1):INDIRECT("BK"&amp;AC599)),0)</f>
        <v>11.938702004950718</v>
      </c>
      <c r="BM599" s="35"/>
      <c r="BN599" s="86"/>
      <c r="BO599" s="35"/>
      <c r="BP599" s="35"/>
      <c r="BQ599" s="35"/>
      <c r="BR599" s="35"/>
      <c r="BS599" s="35"/>
      <c r="BT599" s="35"/>
      <c r="BU599" s="35"/>
      <c r="BV599" s="35"/>
      <c r="BW599" s="35"/>
      <c r="BX599" s="35"/>
      <c r="BY599" s="35"/>
      <c r="BZ599" s="35"/>
      <c r="CA599" s="35"/>
      <c r="CB599" s="35"/>
      <c r="CC599" s="35"/>
      <c r="CD599" s="35"/>
      <c r="CE599" s="35"/>
      <c r="CF599" s="35"/>
      <c r="CG599" s="35"/>
      <c r="CH599" s="35"/>
    </row>
    <row r="600" spans="1:86" ht="15.6" x14ac:dyDescent="0.3">
      <c r="A600" s="35"/>
      <c r="B600" s="86"/>
      <c r="C600" s="35"/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17">
        <f t="shared" si="1321"/>
        <v>46616</v>
      </c>
      <c r="U600" s="216">
        <f t="shared" si="1314"/>
        <v>2</v>
      </c>
      <c r="V600" s="216">
        <f t="shared" si="1321"/>
        <v>595</v>
      </c>
      <c r="W600" s="16">
        <f t="shared" si="1328"/>
        <v>1.6301369863013699</v>
      </c>
      <c r="X600" s="16" t="e">
        <f>IF(Template!$F$7="Linear interpolation",LinInterp($I$5:$I$22,$G$5:$G$22,W600),CubicSpline($I$5:$I$22,$G$5:$G$22,W600))</f>
        <v>#VALUE!</v>
      </c>
      <c r="Y600" s="221" t="e">
        <f t="shared" si="1315"/>
        <v>#VALUE!</v>
      </c>
      <c r="Z600" s="221" t="e">
        <f>Y600/PRODUCT($AA$6:AA599)</f>
        <v>#VALUE!</v>
      </c>
      <c r="AA600" s="16" t="e">
        <f t="shared" si="1322"/>
        <v>#VALUE!</v>
      </c>
      <c r="AB600" s="10" t="e">
        <f t="shared" si="1323"/>
        <v>#VALUE!</v>
      </c>
      <c r="AC600" s="90">
        <f t="shared" si="1316"/>
        <v>600</v>
      </c>
      <c r="AD600" s="17">
        <f t="shared" si="1324"/>
        <v>46593</v>
      </c>
      <c r="AE600" s="16" t="e">
        <f t="shared" si="1317"/>
        <v>#VALUE!</v>
      </c>
      <c r="AF600" s="10">
        <f ca="1">IFERROR(AVERAGE(INDIRECT("AE"&amp;AC600-Template!$F$10+1):INDIRECT("AE"&amp;AC600)),0)</f>
        <v>0</v>
      </c>
      <c r="AG600" s="35"/>
      <c r="AH600" s="86"/>
      <c r="AI600" s="35"/>
      <c r="AJ600" s="35"/>
      <c r="AK600" s="35"/>
      <c r="AL600" s="35"/>
      <c r="AM600" s="35"/>
      <c r="AN600" s="35"/>
      <c r="AO600" s="35"/>
      <c r="AP600" s="35"/>
      <c r="AQ600" s="35"/>
      <c r="AR600" s="35"/>
      <c r="AS600" s="35"/>
      <c r="AT600" s="35"/>
      <c r="AU600" s="35"/>
      <c r="AV600" s="35"/>
      <c r="AW600" s="35"/>
      <c r="AX600" s="35"/>
      <c r="AY600" s="35"/>
      <c r="AZ600" s="17">
        <f t="shared" ref="AZ600" si="1365">AZ599+1</f>
        <v>46616</v>
      </c>
      <c r="BA600" s="216">
        <f t="shared" si="1340"/>
        <v>2</v>
      </c>
      <c r="BB600" s="216">
        <f t="shared" ref="BB600" si="1366">BB599+1</f>
        <v>595</v>
      </c>
      <c r="BC600" s="16">
        <f t="shared" si="1342"/>
        <v>1.6301369863013699</v>
      </c>
      <c r="BD600" s="16">
        <f>IF(Template!$F$7="Linear interpolation",LinInterp($AO$5:$AO$18,$AM$5:$AM$18,BC600),CubicSpline($AO$5:$AO$18,$AM$5:$AM$18,BC600))</f>
        <v>14.55011665043863</v>
      </c>
      <c r="BE600" s="221">
        <f t="shared" si="1277"/>
        <v>1.2478741977225694</v>
      </c>
      <c r="BF600" s="221">
        <f>BE600/PRODUCT($BG$6:BG599)</f>
        <v>1.000318853083161</v>
      </c>
      <c r="BG600" s="16">
        <f t="shared" si="1343"/>
        <v>1.000318853083161</v>
      </c>
      <c r="BH600" s="10">
        <f t="shared" si="1344"/>
        <v>11.638137535378013</v>
      </c>
      <c r="BI600" s="90"/>
      <c r="BJ600" s="17">
        <f t="shared" si="1327"/>
        <v>46593</v>
      </c>
      <c r="BK600" s="16">
        <f t="shared" si="1320"/>
        <v>11.821861105409393</v>
      </c>
      <c r="BL600" s="10">
        <f ca="1">IFERROR(AVERAGE(INDIRECT("BK"&amp;AC600-Template!$F$10+1):INDIRECT("BK"&amp;AC600)),0)</f>
        <v>11.930429859148584</v>
      </c>
      <c r="BM600" s="35"/>
      <c r="BN600" s="86"/>
      <c r="BO600" s="35"/>
      <c r="BP600" s="35"/>
      <c r="BQ600" s="35"/>
      <c r="BR600" s="35"/>
      <c r="BS600" s="35"/>
      <c r="BT600" s="35"/>
      <c r="BU600" s="35"/>
      <c r="BV600" s="35"/>
      <c r="BW600" s="35"/>
      <c r="BX600" s="35"/>
      <c r="BY600" s="35"/>
      <c r="BZ600" s="35"/>
      <c r="CA600" s="35"/>
      <c r="CB600" s="35"/>
      <c r="CC600" s="35"/>
      <c r="CD600" s="35"/>
      <c r="CE600" s="35"/>
      <c r="CF600" s="35"/>
      <c r="CG600" s="35"/>
      <c r="CH600" s="35"/>
    </row>
    <row r="601" spans="1:86" ht="15.6" x14ac:dyDescent="0.3">
      <c r="A601" s="35"/>
      <c r="B601" s="86"/>
      <c r="C601" s="35"/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17">
        <f t="shared" si="1321"/>
        <v>46617</v>
      </c>
      <c r="U601" s="216">
        <f t="shared" si="1314"/>
        <v>3</v>
      </c>
      <c r="V601" s="216">
        <f t="shared" si="1321"/>
        <v>596</v>
      </c>
      <c r="W601" s="16">
        <f t="shared" si="1328"/>
        <v>1.6328767123287671</v>
      </c>
      <c r="X601" s="16" t="e">
        <f>IF(Template!$F$7="Linear interpolation",LinInterp($I$5:$I$22,$G$5:$G$22,W601),CubicSpline($I$5:$I$22,$G$5:$G$22,W601))</f>
        <v>#VALUE!</v>
      </c>
      <c r="Y601" s="221" t="e">
        <f t="shared" si="1315"/>
        <v>#VALUE!</v>
      </c>
      <c r="Z601" s="221" t="e">
        <f>Y601/PRODUCT($AA$6:AA600)</f>
        <v>#VALUE!</v>
      </c>
      <c r="AA601" s="16" t="e">
        <f t="shared" si="1322"/>
        <v>#VALUE!</v>
      </c>
      <c r="AB601" s="10" t="e">
        <f t="shared" si="1323"/>
        <v>#VALUE!</v>
      </c>
      <c r="AC601" s="90">
        <f t="shared" si="1316"/>
        <v>601</v>
      </c>
      <c r="AD601" s="17">
        <f t="shared" si="1324"/>
        <v>46594</v>
      </c>
      <c r="AE601" s="16" t="e">
        <f t="shared" si="1317"/>
        <v>#VALUE!</v>
      </c>
      <c r="AF601" s="10">
        <f ca="1">IFERROR(AVERAGE(INDIRECT("AE"&amp;AC601-Template!$F$10+1):INDIRECT("AE"&amp;AC601)),0)</f>
        <v>0</v>
      </c>
      <c r="AG601" s="35"/>
      <c r="AH601" s="86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17">
        <f t="shared" ref="AZ601" si="1367">AZ600+1</f>
        <v>46617</v>
      </c>
      <c r="BA601" s="216">
        <f t="shared" si="1340"/>
        <v>3</v>
      </c>
      <c r="BB601" s="216">
        <f t="shared" ref="BB601" si="1368">BB600+1</f>
        <v>596</v>
      </c>
      <c r="BC601" s="16">
        <f t="shared" si="1342"/>
        <v>1.6328767123287671</v>
      </c>
      <c r="BD601" s="16">
        <f>IF(Template!$F$7="Linear interpolation",LinInterp($AO$5:$AO$18,$AM$5:$AM$18,BC601),CubicSpline($AO$5:$AO$18,$AM$5:$AM$18,BC601))</f>
        <v>14.546360323685171</v>
      </c>
      <c r="BE601" s="221">
        <f t="shared" si="1277"/>
        <v>1.2482718641929755</v>
      </c>
      <c r="BF601" s="221">
        <f>BE601/PRODUCT($BG$6:BG600)</f>
        <v>1.0003186751285762</v>
      </c>
      <c r="BG601" s="16">
        <f t="shared" si="1343"/>
        <v>1.0003186751285762</v>
      </c>
      <c r="BH601" s="10">
        <f t="shared" si="1344"/>
        <v>11.631642193031144</v>
      </c>
      <c r="BI601" s="90"/>
      <c r="BJ601" s="17">
        <f t="shared" si="1327"/>
        <v>46594</v>
      </c>
      <c r="BK601" s="16">
        <f t="shared" si="1320"/>
        <v>11.773557232986231</v>
      </c>
      <c r="BL601" s="10">
        <f ca="1">IFERROR(AVERAGE(INDIRECT("BK"&amp;AC601-Template!$F$10+1):INDIRECT("BK"&amp;AC601)),0)</f>
        <v>11.920547584265679</v>
      </c>
      <c r="BM601" s="35"/>
      <c r="BN601" s="86"/>
      <c r="BO601" s="35"/>
      <c r="BP601" s="35"/>
      <c r="BQ601" s="35"/>
      <c r="BR601" s="35"/>
      <c r="BS601" s="35"/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5"/>
      <c r="CE601" s="35"/>
      <c r="CF601" s="35"/>
      <c r="CG601" s="35"/>
      <c r="CH601" s="35"/>
    </row>
    <row r="602" spans="1:86" ht="15.6" x14ac:dyDescent="0.3">
      <c r="A602" s="35"/>
      <c r="B602" s="86"/>
      <c r="C602" s="35"/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17">
        <f t="shared" si="1321"/>
        <v>46618</v>
      </c>
      <c r="U602" s="216">
        <f t="shared" si="1314"/>
        <v>4</v>
      </c>
      <c r="V602" s="216">
        <f t="shared" si="1321"/>
        <v>597</v>
      </c>
      <c r="W602" s="16">
        <f t="shared" si="1328"/>
        <v>1.6356164383561644</v>
      </c>
      <c r="X602" s="16" t="e">
        <f>IF(Template!$F$7="Linear interpolation",LinInterp($I$5:$I$22,$G$5:$G$22,W602),CubicSpline($I$5:$I$22,$G$5:$G$22,W602))</f>
        <v>#VALUE!</v>
      </c>
      <c r="Y602" s="221" t="e">
        <f t="shared" si="1315"/>
        <v>#VALUE!</v>
      </c>
      <c r="Z602" s="221" t="e">
        <f>Y602/PRODUCT($AA$6:AA601)</f>
        <v>#VALUE!</v>
      </c>
      <c r="AA602" s="16" t="e">
        <f t="shared" si="1322"/>
        <v>#VALUE!</v>
      </c>
      <c r="AB602" s="10" t="e">
        <f t="shared" si="1323"/>
        <v>#VALUE!</v>
      </c>
      <c r="AC602" s="90">
        <f t="shared" si="1316"/>
        <v>602</v>
      </c>
      <c r="AD602" s="17">
        <f t="shared" si="1324"/>
        <v>46595</v>
      </c>
      <c r="AE602" s="16" t="e">
        <f t="shared" si="1317"/>
        <v>#VALUE!</v>
      </c>
      <c r="AF602" s="10">
        <f ca="1">IFERROR(AVERAGE(INDIRECT("AE"&amp;AC602-Template!$F$10+1):INDIRECT("AE"&amp;AC602)),0)</f>
        <v>0</v>
      </c>
      <c r="AG602" s="35"/>
      <c r="AH602" s="86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17">
        <f t="shared" ref="AZ602" si="1369">AZ601+1</f>
        <v>46618</v>
      </c>
      <c r="BA602" s="216">
        <f t="shared" si="1340"/>
        <v>4</v>
      </c>
      <c r="BB602" s="216">
        <f t="shared" ref="BB602" si="1370">BB601+1</f>
        <v>597</v>
      </c>
      <c r="BC602" s="16">
        <f t="shared" si="1342"/>
        <v>1.6356164383561644</v>
      </c>
      <c r="BD602" s="16">
        <f>IF(Template!$F$7="Linear interpolation",LinInterp($AO$5:$AO$18,$AM$5:$AM$18,BC602),CubicSpline($AO$5:$AO$18,$AM$5:$AM$18,BC602))</f>
        <v>14.542604379405637</v>
      </c>
      <c r="BE602" s="221">
        <f t="shared" si="1277"/>
        <v>1.2486694376458449</v>
      </c>
      <c r="BF602" s="221">
        <f>BE602/PRODUCT($BG$6:BG601)</f>
        <v>1.0003184990900411</v>
      </c>
      <c r="BG602" s="16">
        <f t="shared" si="1343"/>
        <v>1.0003184990900411</v>
      </c>
      <c r="BH602" s="10">
        <f t="shared" si="1344"/>
        <v>11.625216786500637</v>
      </c>
      <c r="BI602" s="90"/>
      <c r="BJ602" s="17">
        <f t="shared" si="1327"/>
        <v>46595</v>
      </c>
      <c r="BK602" s="16">
        <f t="shared" si="1320"/>
        <v>11.789853674204153</v>
      </c>
      <c r="BL602" s="10">
        <f ca="1">IFERROR(AVERAGE(INDIRECT("BK"&amp;AC602-Template!$F$10+1):INDIRECT("BK"&amp;AC602)),0)</f>
        <v>11.911208524090039</v>
      </c>
      <c r="BM602" s="35"/>
      <c r="BN602" s="86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5"/>
      <c r="CE602" s="35"/>
      <c r="CF602" s="35"/>
      <c r="CG602" s="35"/>
      <c r="CH602" s="35"/>
    </row>
    <row r="603" spans="1:86" ht="15.6" x14ac:dyDescent="0.3">
      <c r="A603" s="35"/>
      <c r="B603" s="86"/>
      <c r="C603" s="35"/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17">
        <f t="shared" si="1321"/>
        <v>46619</v>
      </c>
      <c r="U603" s="216">
        <f t="shared" si="1314"/>
        <v>5</v>
      </c>
      <c r="V603" s="216">
        <f t="shared" si="1321"/>
        <v>598</v>
      </c>
      <c r="W603" s="16">
        <f t="shared" si="1328"/>
        <v>1.6383561643835616</v>
      </c>
      <c r="X603" s="16" t="e">
        <f>IF(Template!$F$7="Linear interpolation",LinInterp($I$5:$I$22,$G$5:$G$22,W603),CubicSpline($I$5:$I$22,$G$5:$G$22,W603))</f>
        <v>#VALUE!</v>
      </c>
      <c r="Y603" s="221" t="e">
        <f t="shared" si="1315"/>
        <v>#VALUE!</v>
      </c>
      <c r="Z603" s="221" t="e">
        <f>Y603/PRODUCT($AA$6:AA602)</f>
        <v>#VALUE!</v>
      </c>
      <c r="AA603" s="16" t="e">
        <f t="shared" si="1322"/>
        <v>#VALUE!</v>
      </c>
      <c r="AB603" s="10" t="e">
        <f t="shared" si="1323"/>
        <v>#VALUE!</v>
      </c>
      <c r="AC603" s="90">
        <f t="shared" si="1316"/>
        <v>603</v>
      </c>
      <c r="AD603" s="17">
        <f t="shared" si="1324"/>
        <v>46596</v>
      </c>
      <c r="AE603" s="16" t="e">
        <f t="shared" si="1317"/>
        <v>#VALUE!</v>
      </c>
      <c r="AF603" s="10">
        <f ca="1">IFERROR(AVERAGE(INDIRECT("AE"&amp;AC603-Template!$F$10+1):INDIRECT("AE"&amp;AC603)),0)</f>
        <v>0</v>
      </c>
      <c r="AG603" s="35"/>
      <c r="AH603" s="86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17">
        <f t="shared" ref="AZ603" si="1371">AZ602+1</f>
        <v>46619</v>
      </c>
      <c r="BA603" s="216">
        <f t="shared" si="1340"/>
        <v>5</v>
      </c>
      <c r="BB603" s="216">
        <f t="shared" ref="BB603" si="1372">BB602+1</f>
        <v>598</v>
      </c>
      <c r="BC603" s="16">
        <f t="shared" si="1342"/>
        <v>1.6383561643835616</v>
      </c>
      <c r="BD603" s="16">
        <f>IF(Template!$F$7="Linear interpolation",LinInterp($AO$5:$AO$18,$AM$5:$AM$18,BC603),CubicSpline($AO$5:$AO$18,$AM$5:$AM$18,BC603))</f>
        <v>14.538848951087937</v>
      </c>
      <c r="BE603" s="221">
        <f t="shared" si="1277"/>
        <v>1.2490669203203364</v>
      </c>
      <c r="BF603" s="221">
        <f>BE603/PRODUCT($BG$6:BG602)</f>
        <v>1.0003183249805816</v>
      </c>
      <c r="BG603" s="16">
        <f t="shared" si="1343"/>
        <v>1.0003183249805816</v>
      </c>
      <c r="BH603" s="10">
        <f t="shared" si="1344"/>
        <v>11.618861791228285</v>
      </c>
      <c r="BI603" s="90"/>
      <c r="BJ603" s="17">
        <f t="shared" si="1327"/>
        <v>46596</v>
      </c>
      <c r="BK603" s="16">
        <f t="shared" si="1320"/>
        <v>11.781999372645346</v>
      </c>
      <c r="BL603" s="10">
        <f ca="1">IFERROR(AVERAGE(INDIRECT("BK"&amp;AC603-Template!$F$10+1):INDIRECT("BK"&amp;AC603)),0)</f>
        <v>11.90350641054518</v>
      </c>
      <c r="BM603" s="35"/>
      <c r="BN603" s="86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5"/>
      <c r="CE603" s="35"/>
      <c r="CF603" s="35"/>
      <c r="CG603" s="35"/>
      <c r="CH603" s="35"/>
    </row>
    <row r="604" spans="1:86" ht="15.6" x14ac:dyDescent="0.3">
      <c r="A604" s="35"/>
      <c r="B604" s="86"/>
      <c r="C604" s="35"/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17">
        <f t="shared" si="1321"/>
        <v>46620</v>
      </c>
      <c r="U604" s="216">
        <f t="shared" si="1314"/>
        <v>6</v>
      </c>
      <c r="V604" s="216">
        <f t="shared" si="1321"/>
        <v>599</v>
      </c>
      <c r="W604" s="16">
        <f t="shared" si="1328"/>
        <v>1.6410958904109589</v>
      </c>
      <c r="X604" s="16" t="e">
        <f>IF(Template!$F$7="Linear interpolation",LinInterp($I$5:$I$22,$G$5:$G$22,W604),CubicSpline($I$5:$I$22,$G$5:$G$22,W604))</f>
        <v>#VALUE!</v>
      </c>
      <c r="Y604" s="221" t="e">
        <f t="shared" si="1315"/>
        <v>#VALUE!</v>
      </c>
      <c r="Z604" s="221" t="e">
        <f>Y604/PRODUCT($AA$6:AA603)</f>
        <v>#VALUE!</v>
      </c>
      <c r="AA604" s="16" t="e">
        <f t="shared" si="1322"/>
        <v>#VALUE!</v>
      </c>
      <c r="AB604" s="10" t="e">
        <f t="shared" si="1323"/>
        <v>#VALUE!</v>
      </c>
      <c r="AC604" s="90">
        <f t="shared" si="1316"/>
        <v>604</v>
      </c>
      <c r="AD604" s="17">
        <f t="shared" si="1324"/>
        <v>46597</v>
      </c>
      <c r="AE604" s="16" t="e">
        <f t="shared" si="1317"/>
        <v>#VALUE!</v>
      </c>
      <c r="AF604" s="10">
        <f ca="1">IFERROR(AVERAGE(INDIRECT("AE"&amp;AC604-Template!$F$10+1):INDIRECT("AE"&amp;AC604)),0)</f>
        <v>0</v>
      </c>
      <c r="AG604" s="35"/>
      <c r="AH604" s="86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17">
        <f t="shared" ref="AZ604" si="1373">AZ603+1</f>
        <v>46620</v>
      </c>
      <c r="BA604" s="216">
        <f t="shared" si="1340"/>
        <v>6</v>
      </c>
      <c r="BB604" s="216">
        <f t="shared" ref="BB604" si="1374">BB603+1</f>
        <v>599</v>
      </c>
      <c r="BC604" s="16">
        <f t="shared" si="1342"/>
        <v>1.6410958904109589</v>
      </c>
      <c r="BD604" s="16">
        <f>IF(Template!$F$7="Linear interpolation",LinInterp($AO$5:$AO$18,$AM$5:$AM$18,BC604),CubicSpline($AO$5:$AO$18,$AM$5:$AM$18,BC604))</f>
        <v>14.535094172219985</v>
      </c>
      <c r="BE604" s="221">
        <f t="shared" si="1277"/>
        <v>1.2494643144749447</v>
      </c>
      <c r="BF604" s="221">
        <f>BE604/PRODUCT($BG$6:BG603)</f>
        <v>1.0003181528132266</v>
      </c>
      <c r="BG604" s="16">
        <f t="shared" si="1343"/>
        <v>1.0003183249805816</v>
      </c>
      <c r="BH604" s="10">
        <f t="shared" si="1344"/>
        <v>11.618861791228285</v>
      </c>
      <c r="BI604" s="90"/>
      <c r="BJ604" s="17">
        <f t="shared" si="1327"/>
        <v>46597</v>
      </c>
      <c r="BK604" s="16">
        <f t="shared" si="1320"/>
        <v>11.774205040714691</v>
      </c>
      <c r="BL604" s="10">
        <f ca="1">IFERROR(AVERAGE(INDIRECT("BK"&amp;AC604-Template!$F$10+1):INDIRECT("BK"&amp;AC604)),0)</f>
        <v>11.894906530756129</v>
      </c>
      <c r="BM604" s="35"/>
      <c r="BN604" s="86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5"/>
      <c r="CE604" s="35"/>
      <c r="CF604" s="35"/>
      <c r="CG604" s="35"/>
      <c r="CH604" s="35"/>
    </row>
    <row r="605" spans="1:86" ht="15.6" x14ac:dyDescent="0.3">
      <c r="A605" s="35"/>
      <c r="B605" s="86"/>
      <c r="C605" s="35"/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17">
        <f t="shared" si="1321"/>
        <v>46621</v>
      </c>
      <c r="U605" s="216">
        <f t="shared" si="1314"/>
        <v>7</v>
      </c>
      <c r="V605" s="216">
        <f t="shared" si="1321"/>
        <v>600</v>
      </c>
      <c r="W605" s="16">
        <f t="shared" si="1328"/>
        <v>1.6438356164383561</v>
      </c>
      <c r="X605" s="16" t="e">
        <f>IF(Template!$F$7="Linear interpolation",LinInterp($I$5:$I$22,$G$5:$G$22,W605),CubicSpline($I$5:$I$22,$G$5:$G$22,W605))</f>
        <v>#VALUE!</v>
      </c>
      <c r="Y605" s="221" t="e">
        <f t="shared" si="1315"/>
        <v>#VALUE!</v>
      </c>
      <c r="Z605" s="221" t="e">
        <f>Y605/PRODUCT($AA$6:AA604)</f>
        <v>#VALUE!</v>
      </c>
      <c r="AA605" s="16" t="e">
        <f t="shared" si="1322"/>
        <v>#VALUE!</v>
      </c>
      <c r="AB605" s="10" t="e">
        <f t="shared" si="1323"/>
        <v>#VALUE!</v>
      </c>
      <c r="AC605" s="90">
        <f t="shared" si="1316"/>
        <v>605</v>
      </c>
      <c r="AD605" s="17">
        <f t="shared" si="1324"/>
        <v>46598</v>
      </c>
      <c r="AE605" s="16" t="e">
        <f t="shared" si="1317"/>
        <v>#VALUE!</v>
      </c>
      <c r="AF605" s="10">
        <f ca="1">IFERROR(AVERAGE(INDIRECT("AE"&amp;AC605-Template!$F$10+1):INDIRECT("AE"&amp;AC605)),0)</f>
        <v>0</v>
      </c>
      <c r="AG605" s="35"/>
      <c r="AH605" s="86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17">
        <f t="shared" ref="AZ605" si="1375">AZ604+1</f>
        <v>46621</v>
      </c>
      <c r="BA605" s="216">
        <f t="shared" si="1340"/>
        <v>7</v>
      </c>
      <c r="BB605" s="216">
        <f t="shared" ref="BB605" si="1376">BB604+1</f>
        <v>600</v>
      </c>
      <c r="BC605" s="16">
        <f t="shared" si="1342"/>
        <v>1.6438356164383561</v>
      </c>
      <c r="BD605" s="16">
        <f>IF(Template!$F$7="Linear interpolation",LinInterp($AO$5:$AO$18,$AM$5:$AM$18,BC605),CubicSpline($AO$5:$AO$18,$AM$5:$AM$18,BC605))</f>
        <v>14.531340176289689</v>
      </c>
      <c r="BE605" s="221">
        <f t="shared" si="1277"/>
        <v>1.2498616223875276</v>
      </c>
      <c r="BF605" s="221">
        <f>BE605/PRODUCT($BG$6:BG604)</f>
        <v>1.0003178104337116</v>
      </c>
      <c r="BG605" s="16">
        <f t="shared" si="1343"/>
        <v>1.0003183249805816</v>
      </c>
      <c r="BH605" s="10">
        <f t="shared" si="1344"/>
        <v>11.618861791228285</v>
      </c>
      <c r="BI605" s="90"/>
      <c r="BJ605" s="17">
        <f t="shared" si="1327"/>
        <v>46598</v>
      </c>
      <c r="BK605" s="16">
        <f t="shared" si="1320"/>
        <v>11.766471152119596</v>
      </c>
      <c r="BL605" s="10">
        <f ca="1">IFERROR(AVERAGE(INDIRECT("BK"&amp;AC605-Template!$F$10+1):INDIRECT("BK"&amp;AC605)),0)</f>
        <v>11.886360238164688</v>
      </c>
      <c r="BM605" s="35"/>
      <c r="BN605" s="86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5"/>
      <c r="CE605" s="35"/>
      <c r="CF605" s="35"/>
      <c r="CG605" s="35"/>
      <c r="CH605" s="35"/>
    </row>
    <row r="606" spans="1:86" ht="15.6" x14ac:dyDescent="0.3">
      <c r="A606" s="35"/>
      <c r="B606" s="86"/>
      <c r="C606" s="35"/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17">
        <f t="shared" si="1321"/>
        <v>46622</v>
      </c>
      <c r="U606" s="216">
        <f t="shared" si="1314"/>
        <v>1</v>
      </c>
      <c r="V606" s="216">
        <f t="shared" si="1321"/>
        <v>601</v>
      </c>
      <c r="W606" s="16">
        <f t="shared" si="1328"/>
        <v>1.6465753424657534</v>
      </c>
      <c r="X606" s="16" t="e">
        <f>IF(Template!$F$7="Linear interpolation",LinInterp($I$5:$I$22,$G$5:$G$22,W606),CubicSpline($I$5:$I$22,$G$5:$G$22,W606))</f>
        <v>#VALUE!</v>
      </c>
      <c r="Y606" s="221" t="e">
        <f t="shared" si="1315"/>
        <v>#VALUE!</v>
      </c>
      <c r="Z606" s="221" t="e">
        <f>Y606/PRODUCT($AA$6:AA605)</f>
        <v>#VALUE!</v>
      </c>
      <c r="AA606" s="16" t="e">
        <f t="shared" si="1322"/>
        <v>#VALUE!</v>
      </c>
      <c r="AB606" s="10" t="e">
        <f t="shared" si="1323"/>
        <v>#VALUE!</v>
      </c>
      <c r="AC606" s="90">
        <f t="shared" si="1316"/>
        <v>606</v>
      </c>
      <c r="AD606" s="17">
        <f t="shared" si="1324"/>
        <v>46599</v>
      </c>
      <c r="AE606" s="16" t="e">
        <f t="shared" si="1317"/>
        <v>#VALUE!</v>
      </c>
      <c r="AF606" s="10">
        <f ca="1">IFERROR(AVERAGE(INDIRECT("AE"&amp;AC606-Template!$F$10+1):INDIRECT("AE"&amp;AC606)),0)</f>
        <v>0</v>
      </c>
      <c r="AG606" s="35"/>
      <c r="AH606" s="86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17">
        <f t="shared" ref="AZ606" si="1377">AZ605+1</f>
        <v>46622</v>
      </c>
      <c r="BA606" s="216">
        <f t="shared" si="1340"/>
        <v>1</v>
      </c>
      <c r="BB606" s="216">
        <f t="shared" ref="BB606" si="1378">BB605+1</f>
        <v>601</v>
      </c>
      <c r="BC606" s="16">
        <f t="shared" si="1342"/>
        <v>1.6465753424657534</v>
      </c>
      <c r="BD606" s="16">
        <f>IF(Template!$F$7="Linear interpolation",LinInterp($AO$5:$AO$18,$AM$5:$AM$18,BC606),CubicSpline($AO$5:$AO$18,$AM$5:$AM$18,BC606))</f>
        <v>14.527587096784961</v>
      </c>
      <c r="BE606" s="221">
        <f t="shared" si="1277"/>
        <v>1.2502588463553312</v>
      </c>
      <c r="BF606" s="221">
        <f>BE606/PRODUCT($BG$6:BG605)</f>
        <v>1.0003172998103491</v>
      </c>
      <c r="BG606" s="16">
        <f t="shared" si="1343"/>
        <v>1.0003172998103491</v>
      </c>
      <c r="BH606" s="10">
        <f t="shared" si="1344"/>
        <v>11.581443077742669</v>
      </c>
      <c r="BI606" s="90"/>
      <c r="BJ606" s="17">
        <f t="shared" si="1327"/>
        <v>46599</v>
      </c>
      <c r="BK606" s="16">
        <f t="shared" si="1320"/>
        <v>11.766471152119596</v>
      </c>
      <c r="BL606" s="10">
        <f ca="1">IFERROR(AVERAGE(INDIRECT("BK"&amp;AC606-Template!$F$10+1):INDIRECT("BK"&amp;AC606)),0)</f>
        <v>11.878123770914518</v>
      </c>
      <c r="BM606" s="35"/>
      <c r="BN606" s="86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5"/>
      <c r="CE606" s="35"/>
      <c r="CF606" s="35"/>
      <c r="CG606" s="35"/>
      <c r="CH606" s="35"/>
    </row>
    <row r="607" spans="1:86" ht="15.6" x14ac:dyDescent="0.3">
      <c r="A607" s="35"/>
      <c r="B607" s="86"/>
      <c r="C607" s="35"/>
      <c r="D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17">
        <f t="shared" si="1321"/>
        <v>46623</v>
      </c>
      <c r="U607" s="216">
        <f t="shared" si="1314"/>
        <v>2</v>
      </c>
      <c r="V607" s="216">
        <f t="shared" si="1321"/>
        <v>602</v>
      </c>
      <c r="W607" s="16">
        <f t="shared" si="1328"/>
        <v>1.6493150684931508</v>
      </c>
      <c r="X607" s="16" t="e">
        <f>IF(Template!$F$7="Linear interpolation",LinInterp($I$5:$I$22,$G$5:$G$22,W607),CubicSpline($I$5:$I$22,$G$5:$G$22,W607))</f>
        <v>#VALUE!</v>
      </c>
      <c r="Y607" s="221" t="e">
        <f t="shared" si="1315"/>
        <v>#VALUE!</v>
      </c>
      <c r="Z607" s="221" t="e">
        <f>Y607/PRODUCT($AA$6:AA606)</f>
        <v>#VALUE!</v>
      </c>
      <c r="AA607" s="16" t="e">
        <f t="shared" si="1322"/>
        <v>#VALUE!</v>
      </c>
      <c r="AB607" s="10" t="e">
        <f t="shared" si="1323"/>
        <v>#VALUE!</v>
      </c>
      <c r="AC607" s="90">
        <f t="shared" si="1316"/>
        <v>607</v>
      </c>
      <c r="AD607" s="17">
        <f t="shared" si="1324"/>
        <v>46600</v>
      </c>
      <c r="AE607" s="16" t="e">
        <f t="shared" si="1317"/>
        <v>#VALUE!</v>
      </c>
      <c r="AF607" s="10">
        <f ca="1">IFERROR(AVERAGE(INDIRECT("AE"&amp;AC607-Template!$F$10+1):INDIRECT("AE"&amp;AC607)),0)</f>
        <v>0</v>
      </c>
      <c r="AG607" s="35"/>
      <c r="AH607" s="86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17">
        <f t="shared" ref="AZ607" si="1379">AZ606+1</f>
        <v>46623</v>
      </c>
      <c r="BA607" s="216">
        <f t="shared" si="1340"/>
        <v>2</v>
      </c>
      <c r="BB607" s="216">
        <f t="shared" ref="BB607" si="1380">BB606+1</f>
        <v>602</v>
      </c>
      <c r="BC607" s="16">
        <f t="shared" si="1342"/>
        <v>1.6493150684931508</v>
      </c>
      <c r="BD607" s="16">
        <f>IF(Template!$F$7="Linear interpolation",LinInterp($AO$5:$AO$18,$AM$5:$AM$18,BC607),CubicSpline($AO$5:$AO$18,$AM$5:$AM$18,BC607))</f>
        <v>14.523835067193708</v>
      </c>
      <c r="BE607" s="221">
        <f t="shared" si="1277"/>
        <v>1.2506559886950177</v>
      </c>
      <c r="BF607" s="221">
        <f>BE607/PRODUCT($BG$6:BG606)</f>
        <v>1.0003176480941081</v>
      </c>
      <c r="BG607" s="16">
        <f t="shared" si="1343"/>
        <v>1.0003176480941081</v>
      </c>
      <c r="BH607" s="10">
        <f t="shared" si="1344"/>
        <v>11.594155434944131</v>
      </c>
      <c r="BI607" s="90"/>
      <c r="BJ607" s="17">
        <f t="shared" si="1327"/>
        <v>46600</v>
      </c>
      <c r="BK607" s="16">
        <f t="shared" si="1320"/>
        <v>11.766471152119596</v>
      </c>
      <c r="BL607" s="10">
        <f ca="1">IFERROR(AVERAGE(INDIRECT("BK"&amp;AC607-Template!$F$10+1):INDIRECT("BK"&amp;AC607)),0)</f>
        <v>11.870195555162478</v>
      </c>
      <c r="BM607" s="35"/>
      <c r="BN607" s="86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</row>
    <row r="608" spans="1:86" ht="15.6" x14ac:dyDescent="0.3">
      <c r="A608" s="35"/>
      <c r="B608" s="86"/>
      <c r="C608" s="35"/>
      <c r="D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17">
        <f t="shared" si="1321"/>
        <v>46624</v>
      </c>
      <c r="U608" s="216">
        <f t="shared" si="1314"/>
        <v>3</v>
      </c>
      <c r="V608" s="216">
        <f t="shared" si="1321"/>
        <v>603</v>
      </c>
      <c r="W608" s="16">
        <f t="shared" si="1328"/>
        <v>1.6520547945205479</v>
      </c>
      <c r="X608" s="16" t="e">
        <f>IF(Template!$F$7="Linear interpolation",LinInterp($I$5:$I$22,$G$5:$G$22,W608),CubicSpline($I$5:$I$22,$G$5:$G$22,W608))</f>
        <v>#VALUE!</v>
      </c>
      <c r="Y608" s="221" t="e">
        <f t="shared" si="1315"/>
        <v>#VALUE!</v>
      </c>
      <c r="Z608" s="221" t="e">
        <f>Y608/PRODUCT($AA$6:AA607)</f>
        <v>#VALUE!</v>
      </c>
      <c r="AA608" s="16" t="e">
        <f t="shared" si="1322"/>
        <v>#VALUE!</v>
      </c>
      <c r="AB608" s="10" t="e">
        <f t="shared" si="1323"/>
        <v>#VALUE!</v>
      </c>
      <c r="AC608" s="90">
        <f t="shared" si="1316"/>
        <v>608</v>
      </c>
      <c r="AD608" s="17">
        <f t="shared" si="1324"/>
        <v>46601</v>
      </c>
      <c r="AE608" s="16" t="e">
        <f t="shared" si="1317"/>
        <v>#VALUE!</v>
      </c>
      <c r="AF608" s="10">
        <f ca="1">IFERROR(AVERAGE(INDIRECT("AE"&amp;AC608-Template!$F$10+1):INDIRECT("AE"&amp;AC608)),0)</f>
        <v>0</v>
      </c>
      <c r="AG608" s="35"/>
      <c r="AH608" s="86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17">
        <f t="shared" ref="AZ608" si="1381">AZ607+1</f>
        <v>46624</v>
      </c>
      <c r="BA608" s="216">
        <f t="shared" si="1340"/>
        <v>3</v>
      </c>
      <c r="BB608" s="216">
        <f t="shared" ref="BB608" si="1382">BB607+1</f>
        <v>603</v>
      </c>
      <c r="BC608" s="16">
        <f t="shared" si="1342"/>
        <v>1.6520547945205479</v>
      </c>
      <c r="BD608" s="16">
        <f>IF(Template!$F$7="Linear interpolation",LinInterp($AO$5:$AO$18,$AM$5:$AM$18,BC608),CubicSpline($AO$5:$AO$18,$AM$5:$AM$18,BC608))</f>
        <v>14.520084221003845</v>
      </c>
      <c r="BE608" s="221">
        <f t="shared" si="1277"/>
        <v>1.2510530517426928</v>
      </c>
      <c r="BF608" s="221">
        <f>BE608/PRODUCT($BG$6:BG607)</f>
        <v>1.0003174838254998</v>
      </c>
      <c r="BG608" s="16">
        <f t="shared" si="1343"/>
        <v>1.0003174838254998</v>
      </c>
      <c r="BH608" s="10">
        <f t="shared" si="1344"/>
        <v>11.588159630742222</v>
      </c>
      <c r="BI608" s="90"/>
      <c r="BJ608" s="17">
        <f t="shared" si="1327"/>
        <v>46601</v>
      </c>
      <c r="BK608" s="16">
        <f t="shared" si="1320"/>
        <v>11.720679379153221</v>
      </c>
      <c r="BL608" s="10">
        <f ca="1">IFERROR(AVERAGE(INDIRECT("BK"&amp;AC608-Template!$F$10+1):INDIRECT("BK"&amp;AC608)),0)</f>
        <v>11.860740946978236</v>
      </c>
      <c r="BM608" s="35"/>
      <c r="BN608" s="86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</row>
    <row r="609" spans="1:86" ht="15.6" x14ac:dyDescent="0.3">
      <c r="A609" s="35"/>
      <c r="B609" s="86"/>
      <c r="C609" s="35"/>
      <c r="D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17">
        <f t="shared" si="1321"/>
        <v>46625</v>
      </c>
      <c r="U609" s="216">
        <f t="shared" si="1314"/>
        <v>4</v>
      </c>
      <c r="V609" s="216">
        <f t="shared" si="1321"/>
        <v>604</v>
      </c>
      <c r="W609" s="16">
        <f t="shared" si="1328"/>
        <v>1.6547945205479453</v>
      </c>
      <c r="X609" s="16" t="e">
        <f>IF(Template!$F$7="Linear interpolation",LinInterp($I$5:$I$22,$G$5:$G$22,W609),CubicSpline($I$5:$I$22,$G$5:$G$22,W609))</f>
        <v>#VALUE!</v>
      </c>
      <c r="Y609" s="221" t="e">
        <f t="shared" si="1315"/>
        <v>#VALUE!</v>
      </c>
      <c r="Z609" s="221" t="e">
        <f>Y609/PRODUCT($AA$6:AA608)</f>
        <v>#VALUE!</v>
      </c>
      <c r="AA609" s="16" t="e">
        <f t="shared" si="1322"/>
        <v>#VALUE!</v>
      </c>
      <c r="AB609" s="10" t="e">
        <f t="shared" si="1323"/>
        <v>#VALUE!</v>
      </c>
      <c r="AC609" s="90">
        <f t="shared" si="1316"/>
        <v>609</v>
      </c>
      <c r="AD609" s="17">
        <f t="shared" si="1324"/>
        <v>46602</v>
      </c>
      <c r="AE609" s="16" t="e">
        <f t="shared" si="1317"/>
        <v>#VALUE!</v>
      </c>
      <c r="AF609" s="10">
        <f ca="1">IFERROR(AVERAGE(INDIRECT("AE"&amp;AC609-Template!$F$10+1):INDIRECT("AE"&amp;AC609)),0)</f>
        <v>0</v>
      </c>
      <c r="AG609" s="35"/>
      <c r="AH609" s="86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17">
        <f t="shared" ref="AZ609" si="1383">AZ608+1</f>
        <v>46625</v>
      </c>
      <c r="BA609" s="216">
        <f t="shared" si="1340"/>
        <v>4</v>
      </c>
      <c r="BB609" s="216">
        <f t="shared" ref="BB609" si="1384">BB608+1</f>
        <v>604</v>
      </c>
      <c r="BC609" s="16">
        <f t="shared" si="1342"/>
        <v>1.6547945205479453</v>
      </c>
      <c r="BD609" s="16">
        <f>IF(Template!$F$7="Linear interpolation",LinInterp($AO$5:$AO$18,$AM$5:$AM$18,BC609),CubicSpline($AO$5:$AO$18,$AM$5:$AM$18,BC609))</f>
        <v>14.51633469170328</v>
      </c>
      <c r="BE609" s="221">
        <f t="shared" si="1277"/>
        <v>1.2514500378539311</v>
      </c>
      <c r="BF609" s="221">
        <f>BE609/PRODUCT($BG$6:BG608)</f>
        <v>1.0003173215641696</v>
      </c>
      <c r="BG609" s="16">
        <f t="shared" si="1343"/>
        <v>1.0003173215641696</v>
      </c>
      <c r="BH609" s="10">
        <f t="shared" si="1344"/>
        <v>11.58223709219175</v>
      </c>
      <c r="BI609" s="90"/>
      <c r="BJ609" s="17">
        <f t="shared" si="1327"/>
        <v>46602</v>
      </c>
      <c r="BK609" s="16">
        <f t="shared" si="1320"/>
        <v>11.736149508630668</v>
      </c>
      <c r="BL609" s="10">
        <f ca="1">IFERROR(AVERAGE(INDIRECT("BK"&amp;AC609-Template!$F$10+1):INDIRECT("BK"&amp;AC609)),0)</f>
        <v>11.851802009776566</v>
      </c>
      <c r="BM609" s="35"/>
      <c r="BN609" s="86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</row>
    <row r="610" spans="1:86" ht="15.6" x14ac:dyDescent="0.3">
      <c r="A610" s="35"/>
      <c r="B610" s="86"/>
      <c r="C610" s="35"/>
      <c r="D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17">
        <f t="shared" si="1321"/>
        <v>46626</v>
      </c>
      <c r="U610" s="216">
        <f t="shared" si="1314"/>
        <v>5</v>
      </c>
      <c r="V610" s="216">
        <f t="shared" si="1321"/>
        <v>605</v>
      </c>
      <c r="W610" s="16">
        <f t="shared" si="1328"/>
        <v>1.6575342465753424</v>
      </c>
      <c r="X610" s="16" t="e">
        <f>IF(Template!$F$7="Linear interpolation",LinInterp($I$5:$I$22,$G$5:$G$22,W610),CubicSpline($I$5:$I$22,$G$5:$G$22,W610))</f>
        <v>#VALUE!</v>
      </c>
      <c r="Y610" s="221" t="e">
        <f t="shared" si="1315"/>
        <v>#VALUE!</v>
      </c>
      <c r="Z610" s="221" t="e">
        <f>Y610/PRODUCT($AA$6:AA609)</f>
        <v>#VALUE!</v>
      </c>
      <c r="AA610" s="16" t="e">
        <f t="shared" si="1322"/>
        <v>#VALUE!</v>
      </c>
      <c r="AB610" s="10" t="e">
        <f t="shared" si="1323"/>
        <v>#VALUE!</v>
      </c>
      <c r="AC610" s="90">
        <f t="shared" si="1316"/>
        <v>610</v>
      </c>
      <c r="AD610" s="17">
        <f t="shared" si="1324"/>
        <v>46603</v>
      </c>
      <c r="AE610" s="16" t="e">
        <f t="shared" si="1317"/>
        <v>#VALUE!</v>
      </c>
      <c r="AF610" s="10">
        <f ca="1">IFERROR(AVERAGE(INDIRECT("AE"&amp;AC610-Template!$F$10+1):INDIRECT("AE"&amp;AC610)),0)</f>
        <v>0</v>
      </c>
      <c r="AG610" s="35"/>
      <c r="AH610" s="86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17">
        <f t="shared" ref="AZ610" si="1385">AZ609+1</f>
        <v>46626</v>
      </c>
      <c r="BA610" s="216">
        <f t="shared" si="1340"/>
        <v>5</v>
      </c>
      <c r="BB610" s="216">
        <f t="shared" ref="BB610" si="1386">BB609+1</f>
        <v>605</v>
      </c>
      <c r="BC610" s="16">
        <f t="shared" si="1342"/>
        <v>1.6575342465753424</v>
      </c>
      <c r="BD610" s="16">
        <f>IF(Template!$F$7="Linear interpolation",LinInterp($AO$5:$AO$18,$AM$5:$AM$18,BC610),CubicSpline($AO$5:$AO$18,$AM$5:$AM$18,BC610))</f>
        <v>14.512586612779923</v>
      </c>
      <c r="BE610" s="221">
        <f t="shared" si="1277"/>
        <v>1.2518469494038034</v>
      </c>
      <c r="BF610" s="221">
        <f>BE610/PRODUCT($BG$6:BG609)</f>
        <v>1.0003171613231583</v>
      </c>
      <c r="BG610" s="16">
        <f t="shared" si="1343"/>
        <v>1.0003171613231583</v>
      </c>
      <c r="BH610" s="10">
        <f t="shared" si="1344"/>
        <v>11.576388295277518</v>
      </c>
      <c r="BI610" s="90"/>
      <c r="BJ610" s="17">
        <f t="shared" si="1327"/>
        <v>46603</v>
      </c>
      <c r="BK610" s="16">
        <f t="shared" si="1320"/>
        <v>11.728724945663572</v>
      </c>
      <c r="BL610" s="10">
        <f ca="1">IFERROR(AVERAGE(INDIRECT("BK"&amp;AC610-Template!$F$10+1):INDIRECT("BK"&amp;AC610)),0)</f>
        <v>11.844449121296567</v>
      </c>
      <c r="BM610" s="35"/>
      <c r="BN610" s="86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</row>
    <row r="611" spans="1:86" ht="15.6" x14ac:dyDescent="0.3">
      <c r="A611" s="35"/>
      <c r="B611" s="86"/>
      <c r="C611" s="35"/>
      <c r="D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17">
        <f t="shared" si="1321"/>
        <v>46627</v>
      </c>
      <c r="U611" s="216">
        <f t="shared" si="1314"/>
        <v>6</v>
      </c>
      <c r="V611" s="216">
        <f t="shared" si="1321"/>
        <v>606</v>
      </c>
      <c r="W611" s="16">
        <f t="shared" si="1328"/>
        <v>1.6602739726027398</v>
      </c>
      <c r="X611" s="16" t="e">
        <f>IF(Template!$F$7="Linear interpolation",LinInterp($I$5:$I$22,$G$5:$G$22,W611),CubicSpline($I$5:$I$22,$G$5:$G$22,W611))</f>
        <v>#VALUE!</v>
      </c>
      <c r="Y611" s="221" t="e">
        <f t="shared" si="1315"/>
        <v>#VALUE!</v>
      </c>
      <c r="Z611" s="221" t="e">
        <f>Y611/PRODUCT($AA$6:AA610)</f>
        <v>#VALUE!</v>
      </c>
      <c r="AA611" s="16" t="e">
        <f t="shared" si="1322"/>
        <v>#VALUE!</v>
      </c>
      <c r="AB611" s="10" t="e">
        <f t="shared" si="1323"/>
        <v>#VALUE!</v>
      </c>
      <c r="AC611" s="90">
        <f t="shared" si="1316"/>
        <v>611</v>
      </c>
      <c r="AD611" s="17">
        <f t="shared" si="1324"/>
        <v>46604</v>
      </c>
      <c r="AE611" s="16" t="e">
        <f t="shared" si="1317"/>
        <v>#VALUE!</v>
      </c>
      <c r="AF611" s="10">
        <f ca="1">IFERROR(AVERAGE(INDIRECT("AE"&amp;AC611-Template!$F$10+1):INDIRECT("AE"&amp;AC611)),0)</f>
        <v>0</v>
      </c>
      <c r="AG611" s="35"/>
      <c r="AH611" s="86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17">
        <f t="shared" ref="AZ611" si="1387">AZ610+1</f>
        <v>46627</v>
      </c>
      <c r="BA611" s="216">
        <f t="shared" si="1340"/>
        <v>6</v>
      </c>
      <c r="BB611" s="216">
        <f t="shared" ref="BB611" si="1388">BB610+1</f>
        <v>606</v>
      </c>
      <c r="BC611" s="16">
        <f t="shared" si="1342"/>
        <v>1.6602739726027398</v>
      </c>
      <c r="BD611" s="16">
        <f>IF(Template!$F$7="Linear interpolation",LinInterp($AO$5:$AO$18,$AM$5:$AM$18,BC611),CubicSpline($AO$5:$AO$18,$AM$5:$AM$18,BC611))</f>
        <v>14.508840117721686</v>
      </c>
      <c r="BE611" s="221">
        <f t="shared" si="1277"/>
        <v>1.2522437887869042</v>
      </c>
      <c r="BF611" s="221">
        <f>BE611/PRODUCT($BG$6:BG610)</f>
        <v>1.0003170031155086</v>
      </c>
      <c r="BG611" s="16">
        <f t="shared" si="1343"/>
        <v>1.0003171613231583</v>
      </c>
      <c r="BH611" s="10">
        <f t="shared" si="1344"/>
        <v>11.576388295277518</v>
      </c>
      <c r="BI611" s="90"/>
      <c r="BJ611" s="17">
        <f t="shared" si="1327"/>
        <v>46604</v>
      </c>
      <c r="BK611" s="16">
        <f t="shared" si="1320"/>
        <v>11.721363670221585</v>
      </c>
      <c r="BL611" s="10">
        <f ca="1">IFERROR(AVERAGE(INDIRECT("BK"&amp;AC611-Template!$F$10+1):INDIRECT("BK"&amp;AC611)),0)</f>
        <v>11.836234276271533</v>
      </c>
      <c r="BM611" s="35"/>
      <c r="BN611" s="86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</row>
    <row r="612" spans="1:86" ht="15.6" x14ac:dyDescent="0.3">
      <c r="A612" s="35"/>
      <c r="B612" s="86"/>
      <c r="C612" s="35"/>
      <c r="D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17">
        <f t="shared" si="1321"/>
        <v>46628</v>
      </c>
      <c r="U612" s="216">
        <f t="shared" si="1314"/>
        <v>7</v>
      </c>
      <c r="V612" s="216">
        <f t="shared" si="1321"/>
        <v>607</v>
      </c>
      <c r="W612" s="16">
        <f t="shared" si="1328"/>
        <v>1.6630136986301369</v>
      </c>
      <c r="X612" s="16" t="e">
        <f>IF(Template!$F$7="Linear interpolation",LinInterp($I$5:$I$22,$G$5:$G$22,W612),CubicSpline($I$5:$I$22,$G$5:$G$22,W612))</f>
        <v>#VALUE!</v>
      </c>
      <c r="Y612" s="221" t="e">
        <f t="shared" si="1315"/>
        <v>#VALUE!</v>
      </c>
      <c r="Z612" s="221" t="e">
        <f>Y612/PRODUCT($AA$6:AA611)</f>
        <v>#VALUE!</v>
      </c>
      <c r="AA612" s="16" t="e">
        <f t="shared" si="1322"/>
        <v>#VALUE!</v>
      </c>
      <c r="AB612" s="10" t="e">
        <f t="shared" si="1323"/>
        <v>#VALUE!</v>
      </c>
      <c r="AC612" s="90">
        <f t="shared" si="1316"/>
        <v>612</v>
      </c>
      <c r="AD612" s="17">
        <f t="shared" si="1324"/>
        <v>46605</v>
      </c>
      <c r="AE612" s="16" t="e">
        <f t="shared" si="1317"/>
        <v>#VALUE!</v>
      </c>
      <c r="AF612" s="10">
        <f ca="1">IFERROR(AVERAGE(INDIRECT("AE"&amp;AC612-Template!$F$10+1):INDIRECT("AE"&amp;AC612)),0)</f>
        <v>0</v>
      </c>
      <c r="AG612" s="35"/>
      <c r="AH612" s="86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17">
        <f t="shared" ref="AZ612" si="1389">AZ611+1</f>
        <v>46628</v>
      </c>
      <c r="BA612" s="216">
        <f t="shared" si="1340"/>
        <v>7</v>
      </c>
      <c r="BB612" s="216">
        <f t="shared" ref="BB612" si="1390">BB611+1</f>
        <v>607</v>
      </c>
      <c r="BC612" s="16">
        <f t="shared" si="1342"/>
        <v>1.6630136986301369</v>
      </c>
      <c r="BD612" s="16">
        <f>IF(Template!$F$7="Linear interpolation",LinInterp($AO$5:$AO$18,$AM$5:$AM$18,BC612),CubicSpline($AO$5:$AO$18,$AM$5:$AM$18,BC612))</f>
        <v>14.505095340016478</v>
      </c>
      <c r="BE612" s="221">
        <f t="shared" si="1277"/>
        <v>1.2526405584173781</v>
      </c>
      <c r="BF612" s="221">
        <f>BE612/PRODUCT($BG$6:BG611)</f>
        <v>1.0003166887466646</v>
      </c>
      <c r="BG612" s="16">
        <f t="shared" si="1343"/>
        <v>1.0003171613231583</v>
      </c>
      <c r="BH612" s="10">
        <f t="shared" si="1344"/>
        <v>11.576388295277518</v>
      </c>
      <c r="BI612" s="90"/>
      <c r="BJ612" s="17">
        <f t="shared" si="1327"/>
        <v>46605</v>
      </c>
      <c r="BK612" s="16">
        <f t="shared" si="1320"/>
        <v>11.714066156628068</v>
      </c>
      <c r="BL612" s="10">
        <f ca="1">IFERROR(AVERAGE(INDIRECT("BK"&amp;AC612-Template!$F$10+1):INDIRECT("BK"&amp;AC612)),0)</f>
        <v>11.828076327465956</v>
      </c>
      <c r="BM612" s="35"/>
      <c r="BN612" s="86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</row>
    <row r="613" spans="1:86" ht="15.6" x14ac:dyDescent="0.3">
      <c r="A613" s="35"/>
      <c r="B613" s="86"/>
      <c r="C613" s="35"/>
      <c r="D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17">
        <f t="shared" si="1321"/>
        <v>46629</v>
      </c>
      <c r="U613" s="216">
        <f t="shared" si="1314"/>
        <v>1</v>
      </c>
      <c r="V613" s="216">
        <f t="shared" si="1321"/>
        <v>608</v>
      </c>
      <c r="W613" s="16">
        <f t="shared" si="1328"/>
        <v>1.6657534246575343</v>
      </c>
      <c r="X613" s="16" t="e">
        <f>IF(Template!$F$7="Linear interpolation",LinInterp($I$5:$I$22,$G$5:$G$22,W613),CubicSpline($I$5:$I$22,$G$5:$G$22,W613))</f>
        <v>#VALUE!</v>
      </c>
      <c r="Y613" s="221" t="e">
        <f t="shared" si="1315"/>
        <v>#VALUE!</v>
      </c>
      <c r="Z613" s="221" t="e">
        <f>Y613/PRODUCT($AA$6:AA612)</f>
        <v>#VALUE!</v>
      </c>
      <c r="AA613" s="16" t="e">
        <f t="shared" si="1322"/>
        <v>#VALUE!</v>
      </c>
      <c r="AB613" s="10" t="e">
        <f t="shared" si="1323"/>
        <v>#VALUE!</v>
      </c>
      <c r="AC613" s="90">
        <f t="shared" si="1316"/>
        <v>613</v>
      </c>
      <c r="AD613" s="17">
        <f t="shared" si="1324"/>
        <v>46606</v>
      </c>
      <c r="AE613" s="16" t="e">
        <f t="shared" si="1317"/>
        <v>#VALUE!</v>
      </c>
      <c r="AF613" s="10">
        <f ca="1">IFERROR(AVERAGE(INDIRECT("AE"&amp;AC613-Template!$F$10+1):INDIRECT("AE"&amp;AC613)),0)</f>
        <v>0</v>
      </c>
      <c r="AG613" s="35"/>
      <c r="AH613" s="86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17">
        <f t="shared" ref="AZ613" si="1391">AZ612+1</f>
        <v>46629</v>
      </c>
      <c r="BA613" s="216">
        <f t="shared" si="1340"/>
        <v>1</v>
      </c>
      <c r="BB613" s="216">
        <f t="shared" ref="BB613" si="1392">BB612+1</f>
        <v>608</v>
      </c>
      <c r="BC613" s="16">
        <f t="shared" si="1342"/>
        <v>1.6657534246575343</v>
      </c>
      <c r="BD613" s="16">
        <f>IF(Template!$F$7="Linear interpolation",LinInterp($AO$5:$AO$18,$AM$5:$AM$18,BC613),CubicSpline($AO$5:$AO$18,$AM$5:$AM$18,BC613))</f>
        <v>14.501352413152208</v>
      </c>
      <c r="BE613" s="221">
        <f t="shared" si="1277"/>
        <v>1.2530372607289464</v>
      </c>
      <c r="BF613" s="221">
        <f>BE613/PRODUCT($BG$6:BG612)</f>
        <v>1.0003162202762004</v>
      </c>
      <c r="BG613" s="16">
        <f t="shared" si="1343"/>
        <v>1.0003162202762004</v>
      </c>
      <c r="BH613" s="10">
        <f t="shared" si="1344"/>
        <v>11.542040081313655</v>
      </c>
      <c r="BI613" s="90"/>
      <c r="BJ613" s="17">
        <f t="shared" si="1327"/>
        <v>46606</v>
      </c>
      <c r="BK613" s="16">
        <f t="shared" si="1320"/>
        <v>11.714066156628068</v>
      </c>
      <c r="BL613" s="10">
        <f ca="1">IFERROR(AVERAGE(INDIRECT("BK"&amp;AC613-Template!$F$10+1):INDIRECT("BK"&amp;AC613)),0)</f>
        <v>11.820216857221926</v>
      </c>
      <c r="BM613" s="35"/>
      <c r="BN613" s="86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</row>
    <row r="614" spans="1:86" ht="15.6" x14ac:dyDescent="0.3">
      <c r="A614" s="35"/>
      <c r="B614" s="86"/>
      <c r="C614" s="35"/>
      <c r="D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17">
        <f t="shared" si="1321"/>
        <v>46630</v>
      </c>
      <c r="U614" s="216">
        <f t="shared" si="1314"/>
        <v>2</v>
      </c>
      <c r="V614" s="216">
        <f t="shared" si="1321"/>
        <v>609</v>
      </c>
      <c r="W614" s="16">
        <f t="shared" si="1328"/>
        <v>1.6684931506849314</v>
      </c>
      <c r="X614" s="16" t="e">
        <f>IF(Template!$F$7="Linear interpolation",LinInterp($I$5:$I$22,$G$5:$G$22,W614),CubicSpline($I$5:$I$22,$G$5:$G$22,W614))</f>
        <v>#VALUE!</v>
      </c>
      <c r="Y614" s="221" t="e">
        <f t="shared" si="1315"/>
        <v>#VALUE!</v>
      </c>
      <c r="Z614" s="221" t="e">
        <f>Y614/PRODUCT($AA$6:AA613)</f>
        <v>#VALUE!</v>
      </c>
      <c r="AA614" s="16" t="e">
        <f t="shared" si="1322"/>
        <v>#VALUE!</v>
      </c>
      <c r="AB614" s="10" t="e">
        <f t="shared" si="1323"/>
        <v>#VALUE!</v>
      </c>
      <c r="AC614" s="90">
        <f t="shared" si="1316"/>
        <v>614</v>
      </c>
      <c r="AD614" s="17">
        <f t="shared" si="1324"/>
        <v>46607</v>
      </c>
      <c r="AE614" s="16" t="e">
        <f t="shared" si="1317"/>
        <v>#VALUE!</v>
      </c>
      <c r="AF614" s="10">
        <f ca="1">IFERROR(AVERAGE(INDIRECT("AE"&amp;AC614-Template!$F$10+1):INDIRECT("AE"&amp;AC614)),0)</f>
        <v>0</v>
      </c>
      <c r="AG614" s="35"/>
      <c r="AH614" s="86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17">
        <f t="shared" ref="AZ614" si="1393">AZ613+1</f>
        <v>46630</v>
      </c>
      <c r="BA614" s="216">
        <f t="shared" si="1340"/>
        <v>2</v>
      </c>
      <c r="BB614" s="216">
        <f t="shared" ref="BB614" si="1394">BB613+1</f>
        <v>609</v>
      </c>
      <c r="BC614" s="16">
        <f t="shared" si="1342"/>
        <v>1.6684931506849314</v>
      </c>
      <c r="BD614" s="16">
        <f>IF(Template!$F$7="Linear interpolation",LinInterp($AO$5:$AO$18,$AM$5:$AM$18,BC614),CubicSpline($AO$5:$AO$18,$AM$5:$AM$18,BC614))</f>
        <v>14.497611470616789</v>
      </c>
      <c r="BE614" s="221">
        <f t="shared" si="1277"/>
        <v>1.2534338981749338</v>
      </c>
      <c r="BF614" s="221">
        <f>BE614/PRODUCT($BG$6:BG613)</f>
        <v>1.0003165408231809</v>
      </c>
      <c r="BG614" s="16">
        <f t="shared" si="1343"/>
        <v>1.0003165408231809</v>
      </c>
      <c r="BH614" s="10">
        <f t="shared" si="1344"/>
        <v>11.553740046102433</v>
      </c>
      <c r="BI614" s="90"/>
      <c r="BJ614" s="17">
        <f t="shared" si="1327"/>
        <v>46607</v>
      </c>
      <c r="BK614" s="16">
        <f t="shared" si="1320"/>
        <v>11.714066156628068</v>
      </c>
      <c r="BL614" s="10">
        <f ca="1">IFERROR(AVERAGE(INDIRECT("BK"&amp;AC614-Template!$F$10+1):INDIRECT("BK"&amp;AC614)),0)</f>
        <v>11.812654181704614</v>
      </c>
      <c r="BM614" s="35"/>
      <c r="BN614" s="86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</row>
    <row r="615" spans="1:86" ht="15.6" x14ac:dyDescent="0.3">
      <c r="A615" s="35"/>
      <c r="B615" s="86"/>
      <c r="C615" s="35"/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17">
        <f t="shared" si="1321"/>
        <v>46631</v>
      </c>
      <c r="U615" s="216">
        <f t="shared" si="1314"/>
        <v>3</v>
      </c>
      <c r="V615" s="216">
        <f t="shared" si="1321"/>
        <v>610</v>
      </c>
      <c r="W615" s="16">
        <f t="shared" si="1328"/>
        <v>1.6712328767123288</v>
      </c>
      <c r="X615" s="16" t="e">
        <f>IF(Template!$F$7="Linear interpolation",LinInterp($I$5:$I$22,$G$5:$G$22,W615),CubicSpline($I$5:$I$22,$G$5:$G$22,W615))</f>
        <v>#VALUE!</v>
      </c>
      <c r="Y615" s="221" t="e">
        <f t="shared" si="1315"/>
        <v>#VALUE!</v>
      </c>
      <c r="Z615" s="221" t="e">
        <f>Y615/PRODUCT($AA$6:AA614)</f>
        <v>#VALUE!</v>
      </c>
      <c r="AA615" s="16" t="e">
        <f t="shared" si="1322"/>
        <v>#VALUE!</v>
      </c>
      <c r="AB615" s="10" t="e">
        <f t="shared" si="1323"/>
        <v>#VALUE!</v>
      </c>
      <c r="AC615" s="90">
        <f t="shared" si="1316"/>
        <v>615</v>
      </c>
      <c r="AD615" s="17">
        <f t="shared" si="1324"/>
        <v>46608</v>
      </c>
      <c r="AE615" s="16" t="e">
        <f t="shared" si="1317"/>
        <v>#VALUE!</v>
      </c>
      <c r="AF615" s="10">
        <f ca="1">IFERROR(AVERAGE(INDIRECT("AE"&amp;AC615-Template!$F$10+1):INDIRECT("AE"&amp;AC615)),0)</f>
        <v>0</v>
      </c>
      <c r="AG615" s="35"/>
      <c r="AH615" s="86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17">
        <f t="shared" ref="AZ615" si="1395">AZ614+1</f>
        <v>46631</v>
      </c>
      <c r="BA615" s="216">
        <f t="shared" si="1340"/>
        <v>3</v>
      </c>
      <c r="BB615" s="216">
        <f t="shared" ref="BB615" si="1396">BB614+1</f>
        <v>610</v>
      </c>
      <c r="BC615" s="16">
        <f t="shared" si="1342"/>
        <v>1.6712328767123288</v>
      </c>
      <c r="BD615" s="16">
        <f>IF(Template!$F$7="Linear interpolation",LinInterp($AO$5:$AO$18,$AM$5:$AM$18,BC615),CubicSpline($AO$5:$AO$18,$AM$5:$AM$18,BC615))</f>
        <v>14.493872645898131</v>
      </c>
      <c r="BE615" s="221">
        <f t="shared" si="1277"/>
        <v>1.2538304732282961</v>
      </c>
      <c r="BF615" s="221">
        <f>BE615/PRODUCT($BG$6:BG614)</f>
        <v>1.000316390879439</v>
      </c>
      <c r="BG615" s="16">
        <f t="shared" si="1343"/>
        <v>1.000316390879439</v>
      </c>
      <c r="BH615" s="10">
        <f t="shared" si="1344"/>
        <v>11.548267099524278</v>
      </c>
      <c r="BI615" s="90"/>
      <c r="BJ615" s="17">
        <f t="shared" si="1327"/>
        <v>46608</v>
      </c>
      <c r="BK615" s="16">
        <f t="shared" si="1320"/>
        <v>11.670925826240296</v>
      </c>
      <c r="BL615" s="10">
        <f ca="1">IFERROR(AVERAGE(INDIRECT("BK"&amp;AC615-Template!$F$10+1):INDIRECT("BK"&amp;AC615)),0)</f>
        <v>11.803653495174384</v>
      </c>
      <c r="BM615" s="35"/>
      <c r="BN615" s="86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</row>
    <row r="616" spans="1:86" ht="15.6" x14ac:dyDescent="0.3">
      <c r="A616" s="35"/>
      <c r="B616" s="86"/>
      <c r="C616" s="35"/>
      <c r="D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17">
        <f t="shared" si="1321"/>
        <v>46632</v>
      </c>
      <c r="U616" s="216">
        <f t="shared" si="1314"/>
        <v>4</v>
      </c>
      <c r="V616" s="216">
        <f t="shared" si="1321"/>
        <v>611</v>
      </c>
      <c r="W616" s="16">
        <f t="shared" si="1328"/>
        <v>1.6739726027397259</v>
      </c>
      <c r="X616" s="16" t="e">
        <f>IF(Template!$F$7="Linear interpolation",LinInterp($I$5:$I$22,$G$5:$G$22,W616),CubicSpline($I$5:$I$22,$G$5:$G$22,W616))</f>
        <v>#VALUE!</v>
      </c>
      <c r="Y616" s="221" t="e">
        <f t="shared" si="1315"/>
        <v>#VALUE!</v>
      </c>
      <c r="Z616" s="221" t="e">
        <f>Y616/PRODUCT($AA$6:AA615)</f>
        <v>#VALUE!</v>
      </c>
      <c r="AA616" s="16" t="e">
        <f t="shared" si="1322"/>
        <v>#VALUE!</v>
      </c>
      <c r="AB616" s="10" t="e">
        <f t="shared" si="1323"/>
        <v>#VALUE!</v>
      </c>
      <c r="AC616" s="90">
        <f t="shared" si="1316"/>
        <v>616</v>
      </c>
      <c r="AD616" s="17">
        <f t="shared" si="1324"/>
        <v>46609</v>
      </c>
      <c r="AE616" s="16" t="e">
        <f t="shared" si="1317"/>
        <v>#VALUE!</v>
      </c>
      <c r="AF616" s="10">
        <f ca="1">IFERROR(AVERAGE(INDIRECT("AE"&amp;AC616-Template!$F$10+1):INDIRECT("AE"&amp;AC616)),0)</f>
        <v>0</v>
      </c>
      <c r="AG616" s="35"/>
      <c r="AH616" s="86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17">
        <f t="shared" ref="AZ616" si="1397">AZ615+1</f>
        <v>46632</v>
      </c>
      <c r="BA616" s="216">
        <f t="shared" si="1340"/>
        <v>4</v>
      </c>
      <c r="BB616" s="216">
        <f t="shared" ref="BB616" si="1398">BB615+1</f>
        <v>611</v>
      </c>
      <c r="BC616" s="16">
        <f t="shared" si="1342"/>
        <v>1.6739726027397259</v>
      </c>
      <c r="BD616" s="16">
        <f>IF(Template!$F$7="Linear interpolation",LinInterp($AO$5:$AO$18,$AM$5:$AM$18,BC616),CubicSpline($AO$5:$AO$18,$AM$5:$AM$18,BC616))</f>
        <v>14.490136072484145</v>
      </c>
      <c r="BE616" s="221">
        <f t="shared" si="1277"/>
        <v>1.2542269883816464</v>
      </c>
      <c r="BF616" s="221">
        <f>BE616/PRODUCT($BG$6:BG615)</f>
        <v>1.0003162430342989</v>
      </c>
      <c r="BG616" s="16">
        <f t="shared" si="1343"/>
        <v>1.0003162430342989</v>
      </c>
      <c r="BH616" s="10">
        <f t="shared" si="1344"/>
        <v>11.542870751909518</v>
      </c>
      <c r="BI616" s="90"/>
      <c r="BJ616" s="17">
        <f t="shared" si="1327"/>
        <v>46609</v>
      </c>
      <c r="BK616" s="16">
        <f t="shared" si="1320"/>
        <v>11.685523210690828</v>
      </c>
      <c r="BL616" s="10">
        <f ca="1">IFERROR(AVERAGE(INDIRECT("BK"&amp;AC616-Template!$F$10+1):INDIRECT("BK"&amp;AC616)),0)</f>
        <v>11.795139388125836</v>
      </c>
      <c r="BM616" s="35"/>
      <c r="BN616" s="86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</row>
    <row r="617" spans="1:86" ht="15.6" x14ac:dyDescent="0.3">
      <c r="A617" s="35"/>
      <c r="B617" s="86"/>
      <c r="C617" s="35"/>
      <c r="D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17">
        <f t="shared" si="1321"/>
        <v>46633</v>
      </c>
      <c r="U617" s="216">
        <f t="shared" si="1314"/>
        <v>5</v>
      </c>
      <c r="V617" s="216">
        <f t="shared" si="1321"/>
        <v>612</v>
      </c>
      <c r="W617" s="16">
        <f t="shared" si="1328"/>
        <v>1.6767123287671233</v>
      </c>
      <c r="X617" s="16" t="e">
        <f>IF(Template!$F$7="Linear interpolation",LinInterp($I$5:$I$22,$G$5:$G$22,W617),CubicSpline($I$5:$I$22,$G$5:$G$22,W617))</f>
        <v>#VALUE!</v>
      </c>
      <c r="Y617" s="221" t="e">
        <f t="shared" si="1315"/>
        <v>#VALUE!</v>
      </c>
      <c r="Z617" s="221" t="e">
        <f>Y617/PRODUCT($AA$6:AA616)</f>
        <v>#VALUE!</v>
      </c>
      <c r="AA617" s="16" t="e">
        <f t="shared" si="1322"/>
        <v>#VALUE!</v>
      </c>
      <c r="AB617" s="10" t="e">
        <f t="shared" si="1323"/>
        <v>#VALUE!</v>
      </c>
      <c r="AC617" s="90">
        <f t="shared" si="1316"/>
        <v>617</v>
      </c>
      <c r="AD617" s="17">
        <f t="shared" si="1324"/>
        <v>46610</v>
      </c>
      <c r="AE617" s="16" t="e">
        <f t="shared" si="1317"/>
        <v>#VALUE!</v>
      </c>
      <c r="AF617" s="10">
        <f ca="1">IFERROR(AVERAGE(INDIRECT("AE"&amp;AC617-Template!$F$10+1):INDIRECT("AE"&amp;AC617)),0)</f>
        <v>0</v>
      </c>
      <c r="AG617" s="35"/>
      <c r="AH617" s="86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17">
        <f t="shared" ref="AZ617" si="1399">AZ616+1</f>
        <v>46633</v>
      </c>
      <c r="BA617" s="216">
        <f t="shared" si="1340"/>
        <v>5</v>
      </c>
      <c r="BB617" s="216">
        <f t="shared" ref="BB617" si="1400">BB616+1</f>
        <v>612</v>
      </c>
      <c r="BC617" s="16">
        <f t="shared" si="1342"/>
        <v>1.6767123287671233</v>
      </c>
      <c r="BD617" s="16">
        <f>IF(Template!$F$7="Linear interpolation",LinInterp($AO$5:$AO$18,$AM$5:$AM$18,BC617),CubicSpline($AO$5:$AO$18,$AM$5:$AM$18,BC617))</f>
        <v>14.486401883862737</v>
      </c>
      <c r="BE617" s="221">
        <f t="shared" si="1277"/>
        <v>1.2546234461472812</v>
      </c>
      <c r="BF617" s="221">
        <f>BE617/PRODUCT($BG$6:BG616)</f>
        <v>1.0003160973008136</v>
      </c>
      <c r="BG617" s="16">
        <f t="shared" si="1343"/>
        <v>1.0003160973008136</v>
      </c>
      <c r="BH617" s="10">
        <f t="shared" si="1344"/>
        <v>11.537551479696816</v>
      </c>
      <c r="BI617" s="90"/>
      <c r="BJ617" s="17">
        <f t="shared" si="1327"/>
        <v>46610</v>
      </c>
      <c r="BK617" s="16">
        <f t="shared" si="1320"/>
        <v>11.678551624480505</v>
      </c>
      <c r="BL617" s="10">
        <f ca="1">IFERROR(AVERAGE(INDIRECT("BK"&amp;AC617-Template!$F$10+1):INDIRECT("BK"&amp;AC617)),0)</f>
        <v>11.788156588182982</v>
      </c>
      <c r="BM617" s="35"/>
      <c r="BN617" s="86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</row>
    <row r="618" spans="1:86" ht="15.6" x14ac:dyDescent="0.3">
      <c r="A618" s="35"/>
      <c r="B618" s="86"/>
      <c r="C618" s="35"/>
      <c r="D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17">
        <f t="shared" si="1321"/>
        <v>46634</v>
      </c>
      <c r="U618" s="216">
        <f t="shared" si="1314"/>
        <v>6</v>
      </c>
      <c r="V618" s="216">
        <f t="shared" si="1321"/>
        <v>613</v>
      </c>
      <c r="W618" s="16">
        <f t="shared" si="1328"/>
        <v>1.6794520547945206</v>
      </c>
      <c r="X618" s="16" t="e">
        <f>IF(Template!$F$7="Linear interpolation",LinInterp($I$5:$I$22,$G$5:$G$22,W618),CubicSpline($I$5:$I$22,$G$5:$G$22,W618))</f>
        <v>#VALUE!</v>
      </c>
      <c r="Y618" s="221" t="e">
        <f t="shared" si="1315"/>
        <v>#VALUE!</v>
      </c>
      <c r="Z618" s="221" t="e">
        <f>Y618/PRODUCT($AA$6:AA617)</f>
        <v>#VALUE!</v>
      </c>
      <c r="AA618" s="16" t="e">
        <f t="shared" si="1322"/>
        <v>#VALUE!</v>
      </c>
      <c r="AB618" s="10" t="e">
        <f t="shared" si="1323"/>
        <v>#VALUE!</v>
      </c>
      <c r="AC618" s="90">
        <f t="shared" si="1316"/>
        <v>618</v>
      </c>
      <c r="AD618" s="17">
        <f t="shared" si="1324"/>
        <v>46611</v>
      </c>
      <c r="AE618" s="16" t="e">
        <f t="shared" si="1317"/>
        <v>#VALUE!</v>
      </c>
      <c r="AF618" s="10">
        <f ca="1">IFERROR(AVERAGE(INDIRECT("AE"&amp;AC618-Template!$F$10+1):INDIRECT("AE"&amp;AC618)),0)</f>
        <v>0</v>
      </c>
      <c r="AG618" s="35"/>
      <c r="AH618" s="86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17">
        <f t="shared" ref="AZ618" si="1401">AZ617+1</f>
        <v>46634</v>
      </c>
      <c r="BA618" s="216">
        <f t="shared" si="1340"/>
        <v>6</v>
      </c>
      <c r="BB618" s="216">
        <f t="shared" ref="BB618" si="1402">BB617+1</f>
        <v>613</v>
      </c>
      <c r="BC618" s="16">
        <f t="shared" si="1342"/>
        <v>1.6794520547945206</v>
      </c>
      <c r="BD618" s="16">
        <f>IF(Template!$F$7="Linear interpolation",LinInterp($AO$5:$AO$18,$AM$5:$AM$18,BC618),CubicSpline($AO$5:$AO$18,$AM$5:$AM$18,BC618))</f>
        <v>14.482670213521823</v>
      </c>
      <c r="BE618" s="221">
        <f t="shared" si="1277"/>
        <v>1.2550198490572091</v>
      </c>
      <c r="BF618" s="221">
        <f>BE618/PRODUCT($BG$6:BG617)</f>
        <v>1.0003159536920383</v>
      </c>
      <c r="BG618" s="16">
        <f t="shared" si="1343"/>
        <v>1.0003160973008136</v>
      </c>
      <c r="BH618" s="10">
        <f t="shared" si="1344"/>
        <v>11.537551479696816</v>
      </c>
      <c r="BI618" s="90"/>
      <c r="BJ618" s="17">
        <f t="shared" si="1327"/>
        <v>46611</v>
      </c>
      <c r="BK618" s="16">
        <f t="shared" si="1320"/>
        <v>11.671646647947176</v>
      </c>
      <c r="BL618" s="10">
        <f ca="1">IFERROR(AVERAGE(INDIRECT("BK"&amp;AC618-Template!$F$10+1):INDIRECT("BK"&amp;AC618)),0)</f>
        <v>11.780349955019462</v>
      </c>
      <c r="BM618" s="35"/>
      <c r="BN618" s="86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</row>
    <row r="619" spans="1:86" ht="15.6" x14ac:dyDescent="0.3">
      <c r="A619" s="35"/>
      <c r="B619" s="86"/>
      <c r="C619" s="35"/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17">
        <f t="shared" si="1321"/>
        <v>46635</v>
      </c>
      <c r="U619" s="216">
        <f t="shared" si="1314"/>
        <v>7</v>
      </c>
      <c r="V619" s="216">
        <f t="shared" si="1321"/>
        <v>614</v>
      </c>
      <c r="W619" s="16">
        <f t="shared" si="1328"/>
        <v>1.6821917808219178</v>
      </c>
      <c r="X619" s="16" t="e">
        <f>IF(Template!$F$7="Linear interpolation",LinInterp($I$5:$I$22,$G$5:$G$22,W619),CubicSpline($I$5:$I$22,$G$5:$G$22,W619))</f>
        <v>#VALUE!</v>
      </c>
      <c r="Y619" s="221" t="e">
        <f t="shared" si="1315"/>
        <v>#VALUE!</v>
      </c>
      <c r="Z619" s="221" t="e">
        <f>Y619/PRODUCT($AA$6:AA618)</f>
        <v>#VALUE!</v>
      </c>
      <c r="AA619" s="16" t="e">
        <f t="shared" si="1322"/>
        <v>#VALUE!</v>
      </c>
      <c r="AB619" s="10" t="e">
        <f t="shared" si="1323"/>
        <v>#VALUE!</v>
      </c>
      <c r="AC619" s="90">
        <f t="shared" si="1316"/>
        <v>619</v>
      </c>
      <c r="AD619" s="17">
        <f t="shared" si="1324"/>
        <v>46612</v>
      </c>
      <c r="AE619" s="16" t="e">
        <f t="shared" si="1317"/>
        <v>#VALUE!</v>
      </c>
      <c r="AF619" s="10">
        <f ca="1">IFERROR(AVERAGE(INDIRECT("AE"&amp;AC619-Template!$F$10+1):INDIRECT("AE"&amp;AC619)),0)</f>
        <v>0</v>
      </c>
      <c r="AG619" s="35"/>
      <c r="AH619" s="86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17">
        <f t="shared" ref="AZ619" si="1403">AZ618+1</f>
        <v>46635</v>
      </c>
      <c r="BA619" s="216">
        <f t="shared" si="1340"/>
        <v>7</v>
      </c>
      <c r="BB619" s="216">
        <f t="shared" ref="BB619" si="1404">BB618+1</f>
        <v>614</v>
      </c>
      <c r="BC619" s="16">
        <f t="shared" si="1342"/>
        <v>1.6821917808219178</v>
      </c>
      <c r="BD619" s="16">
        <f>IF(Template!$F$7="Linear interpolation",LinInterp($AO$5:$AO$18,$AM$5:$AM$18,BC619),CubicSpline($AO$5:$AO$18,$AM$5:$AM$18,BC619))</f>
        <v>14.478941194949309</v>
      </c>
      <c r="BE619" s="221">
        <f t="shared" si="1277"/>
        <v>1.2554161996631761</v>
      </c>
      <c r="BF619" s="221">
        <f>BE619/PRODUCT($BG$6:BG618)</f>
        <v>1.0003156686122952</v>
      </c>
      <c r="BG619" s="16">
        <f t="shared" si="1343"/>
        <v>1.0003160973008136</v>
      </c>
      <c r="BH619" s="10">
        <f t="shared" si="1344"/>
        <v>11.537551479696816</v>
      </c>
      <c r="BI619" s="90"/>
      <c r="BJ619" s="17">
        <f t="shared" si="1327"/>
        <v>46612</v>
      </c>
      <c r="BK619" s="16">
        <f t="shared" si="1320"/>
        <v>11.664808755981525</v>
      </c>
      <c r="BL619" s="10">
        <f ca="1">IFERROR(AVERAGE(INDIRECT("BK"&amp;AC619-Template!$F$10+1):INDIRECT("BK"&amp;AC619)),0)</f>
        <v>11.772603531710404</v>
      </c>
      <c r="BM619" s="35"/>
      <c r="BN619" s="86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</row>
    <row r="620" spans="1:86" ht="15.6" x14ac:dyDescent="0.3">
      <c r="A620" s="35"/>
      <c r="B620" s="86"/>
      <c r="C620" s="35"/>
      <c r="D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17">
        <f t="shared" si="1321"/>
        <v>46636</v>
      </c>
      <c r="U620" s="216">
        <f t="shared" si="1314"/>
        <v>1</v>
      </c>
      <c r="V620" s="216">
        <f t="shared" si="1321"/>
        <v>615</v>
      </c>
      <c r="W620" s="16">
        <f t="shared" si="1328"/>
        <v>1.6849315068493151</v>
      </c>
      <c r="X620" s="16" t="e">
        <f>IF(Template!$F$7="Linear interpolation",LinInterp($I$5:$I$22,$G$5:$G$22,W620),CubicSpline($I$5:$I$22,$G$5:$G$22,W620))</f>
        <v>#VALUE!</v>
      </c>
      <c r="Y620" s="221" t="e">
        <f t="shared" si="1315"/>
        <v>#VALUE!</v>
      </c>
      <c r="Z620" s="221" t="e">
        <f>Y620/PRODUCT($AA$6:AA619)</f>
        <v>#VALUE!</v>
      </c>
      <c r="AA620" s="16" t="e">
        <f t="shared" si="1322"/>
        <v>#VALUE!</v>
      </c>
      <c r="AB620" s="10" t="e">
        <f t="shared" si="1323"/>
        <v>#VALUE!</v>
      </c>
      <c r="AC620" s="90">
        <f t="shared" si="1316"/>
        <v>620</v>
      </c>
      <c r="AD620" s="17">
        <f t="shared" si="1324"/>
        <v>46613</v>
      </c>
      <c r="AE620" s="16" t="e">
        <f t="shared" si="1317"/>
        <v>#VALUE!</v>
      </c>
      <c r="AF620" s="10">
        <f ca="1">IFERROR(AVERAGE(INDIRECT("AE"&amp;AC620-Template!$F$10+1):INDIRECT("AE"&amp;AC620)),0)</f>
        <v>0</v>
      </c>
      <c r="AG620" s="35"/>
      <c r="AH620" s="86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17">
        <f t="shared" ref="AZ620" si="1405">AZ619+1</f>
        <v>46636</v>
      </c>
      <c r="BA620" s="216">
        <f t="shared" si="1340"/>
        <v>1</v>
      </c>
      <c r="BB620" s="216">
        <f t="shared" ref="BB620" si="1406">BB619+1</f>
        <v>615</v>
      </c>
      <c r="BC620" s="16">
        <f t="shared" si="1342"/>
        <v>1.6849315068493151</v>
      </c>
      <c r="BD620" s="16">
        <f>IF(Template!$F$7="Linear interpolation",LinInterp($AO$5:$AO$18,$AM$5:$AM$18,BC620),CubicSpline($AO$5:$AO$18,$AM$5:$AM$18,BC620))</f>
        <v>14.475214961633109</v>
      </c>
      <c r="BE620" s="221">
        <f t="shared" si="1277"/>
        <v>1.255812500536694</v>
      </c>
      <c r="BF620" s="221">
        <f>BE620/PRODUCT($BG$6:BG619)</f>
        <v>1.0003152442125103</v>
      </c>
      <c r="BG620" s="16">
        <f t="shared" si="1343"/>
        <v>1.0003152442125103</v>
      </c>
      <c r="BH620" s="10">
        <f t="shared" si="1344"/>
        <v>11.5064137566252</v>
      </c>
      <c r="BI620" s="90"/>
      <c r="BJ620" s="17">
        <f t="shared" si="1327"/>
        <v>46613</v>
      </c>
      <c r="BK620" s="16">
        <f t="shared" si="1320"/>
        <v>11.664808755981525</v>
      </c>
      <c r="BL620" s="10">
        <f ca="1">IFERROR(AVERAGE(INDIRECT("BK"&amp;AC620-Template!$F$10+1):INDIRECT("BK"&amp;AC620)),0)</f>
        <v>11.765143469742902</v>
      </c>
      <c r="BM620" s="35"/>
      <c r="BN620" s="86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</row>
    <row r="621" spans="1:86" ht="15.6" x14ac:dyDescent="0.3">
      <c r="A621" s="35"/>
      <c r="B621" s="86"/>
      <c r="C621" s="35"/>
      <c r="D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17">
        <f t="shared" si="1321"/>
        <v>46637</v>
      </c>
      <c r="U621" s="216">
        <f t="shared" si="1314"/>
        <v>2</v>
      </c>
      <c r="V621" s="216">
        <f t="shared" si="1321"/>
        <v>616</v>
      </c>
      <c r="W621" s="16">
        <f t="shared" si="1328"/>
        <v>1.6876712328767123</v>
      </c>
      <c r="X621" s="16" t="e">
        <f>IF(Template!$F$7="Linear interpolation",LinInterp($I$5:$I$22,$G$5:$G$22,W621),CubicSpline($I$5:$I$22,$G$5:$G$22,W621))</f>
        <v>#VALUE!</v>
      </c>
      <c r="Y621" s="221" t="e">
        <f t="shared" si="1315"/>
        <v>#VALUE!</v>
      </c>
      <c r="Z621" s="221" t="e">
        <f>Y621/PRODUCT($AA$6:AA620)</f>
        <v>#VALUE!</v>
      </c>
      <c r="AA621" s="16" t="e">
        <f t="shared" si="1322"/>
        <v>#VALUE!</v>
      </c>
      <c r="AB621" s="10" t="e">
        <f t="shared" si="1323"/>
        <v>#VALUE!</v>
      </c>
      <c r="AC621" s="90">
        <f t="shared" si="1316"/>
        <v>621</v>
      </c>
      <c r="AD621" s="17">
        <f t="shared" si="1324"/>
        <v>46614</v>
      </c>
      <c r="AE621" s="16" t="e">
        <f t="shared" si="1317"/>
        <v>#VALUE!</v>
      </c>
      <c r="AF621" s="10">
        <f ca="1">IFERROR(AVERAGE(INDIRECT("AE"&amp;AC621-Template!$F$10+1):INDIRECT("AE"&amp;AC621)),0)</f>
        <v>0</v>
      </c>
      <c r="AG621" s="35"/>
      <c r="AH621" s="86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17">
        <f t="shared" ref="AZ621" si="1407">AZ620+1</f>
        <v>46637</v>
      </c>
      <c r="BA621" s="216">
        <f t="shared" si="1340"/>
        <v>2</v>
      </c>
      <c r="BB621" s="216">
        <f t="shared" ref="BB621" si="1408">BB620+1</f>
        <v>616</v>
      </c>
      <c r="BC621" s="16">
        <f t="shared" si="1342"/>
        <v>1.6876712328767123</v>
      </c>
      <c r="BD621" s="16">
        <f>IF(Template!$F$7="Linear interpolation",LinInterp($AO$5:$AO$18,$AM$5:$AM$18,BC621),CubicSpline($AO$5:$AO$18,$AM$5:$AM$18,BC621))</f>
        <v>14.47149164706113</v>
      </c>
      <c r="BE621" s="221">
        <f t="shared" si="1277"/>
        <v>1.256208754269065</v>
      </c>
      <c r="BF621" s="221">
        <f>BE621/PRODUCT($BG$6:BG620)</f>
        <v>1.0003155357445492</v>
      </c>
      <c r="BG621" s="16">
        <f t="shared" si="1343"/>
        <v>1.0003155357445492</v>
      </c>
      <c r="BH621" s="10">
        <f t="shared" si="1344"/>
        <v>11.517054676047023</v>
      </c>
      <c r="BI621" s="90"/>
      <c r="BJ621" s="17">
        <f t="shared" si="1327"/>
        <v>46614</v>
      </c>
      <c r="BK621" s="16">
        <f t="shared" si="1320"/>
        <v>11.664808755981525</v>
      </c>
      <c r="BL621" s="10">
        <f ca="1">IFERROR(AVERAGE(INDIRECT("BK"&amp;AC621-Template!$F$10+1):INDIRECT("BK"&amp;AC621)),0)</f>
        <v>11.757967975125926</v>
      </c>
      <c r="BM621" s="35"/>
      <c r="BN621" s="86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</row>
    <row r="622" spans="1:86" ht="15.6" x14ac:dyDescent="0.3">
      <c r="A622" s="35"/>
      <c r="B622" s="86"/>
      <c r="C622" s="35"/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17">
        <f t="shared" si="1321"/>
        <v>46638</v>
      </c>
      <c r="U622" s="216">
        <f t="shared" si="1314"/>
        <v>3</v>
      </c>
      <c r="V622" s="216">
        <f t="shared" si="1321"/>
        <v>617</v>
      </c>
      <c r="W622" s="16">
        <f t="shared" si="1328"/>
        <v>1.6904109589041096</v>
      </c>
      <c r="X622" s="16" t="e">
        <f>IF(Template!$F$7="Linear interpolation",LinInterp($I$5:$I$22,$G$5:$G$22,W622),CubicSpline($I$5:$I$22,$G$5:$G$22,W622))</f>
        <v>#VALUE!</v>
      </c>
      <c r="Y622" s="221" t="e">
        <f t="shared" si="1315"/>
        <v>#VALUE!</v>
      </c>
      <c r="Z622" s="221" t="e">
        <f>Y622/PRODUCT($AA$6:AA621)</f>
        <v>#VALUE!</v>
      </c>
      <c r="AA622" s="16" t="e">
        <f t="shared" si="1322"/>
        <v>#VALUE!</v>
      </c>
      <c r="AB622" s="10" t="e">
        <f t="shared" si="1323"/>
        <v>#VALUE!</v>
      </c>
      <c r="AC622" s="90">
        <f t="shared" si="1316"/>
        <v>622</v>
      </c>
      <c r="AD622" s="17">
        <f t="shared" si="1324"/>
        <v>46615</v>
      </c>
      <c r="AE622" s="16" t="e">
        <f t="shared" si="1317"/>
        <v>#VALUE!</v>
      </c>
      <c r="AF622" s="10">
        <f ca="1">IFERROR(AVERAGE(INDIRECT("AE"&amp;AC622-Template!$F$10+1):INDIRECT("AE"&amp;AC622)),0)</f>
        <v>0</v>
      </c>
      <c r="AG622" s="35"/>
      <c r="AH622" s="86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17">
        <f t="shared" ref="AZ622" si="1409">AZ621+1</f>
        <v>46638</v>
      </c>
      <c r="BA622" s="216">
        <f t="shared" si="1340"/>
        <v>3</v>
      </c>
      <c r="BB622" s="216">
        <f t="shared" ref="BB622" si="1410">BB621+1</f>
        <v>617</v>
      </c>
      <c r="BC622" s="16">
        <f t="shared" si="1342"/>
        <v>1.6904109589041096</v>
      </c>
      <c r="BD622" s="16">
        <f>IF(Template!$F$7="Linear interpolation",LinInterp($AO$5:$AO$18,$AM$5:$AM$18,BC622),CubicSpline($AO$5:$AO$18,$AM$5:$AM$18,BC622))</f>
        <v>14.467771384721287</v>
      </c>
      <c r="BE622" s="221">
        <f t="shared" si="1277"/>
        <v>1.2566049634714107</v>
      </c>
      <c r="BF622" s="221">
        <f>BE622/PRODUCT($BG$6:BG621)</f>
        <v>1.0003154007651984</v>
      </c>
      <c r="BG622" s="16">
        <f t="shared" si="1343"/>
        <v>1.0003154007651984</v>
      </c>
      <c r="BH622" s="10">
        <f t="shared" si="1344"/>
        <v>11.512127929742544</v>
      </c>
      <c r="BI622" s="90"/>
      <c r="BJ622" s="17">
        <f t="shared" si="1327"/>
        <v>46615</v>
      </c>
      <c r="BK622" s="16">
        <f t="shared" si="1320"/>
        <v>11.624459389409591</v>
      </c>
      <c r="BL622" s="10">
        <f ca="1">IFERROR(AVERAGE(INDIRECT("BK"&amp;AC622-Template!$F$10+1):INDIRECT("BK"&amp;AC622)),0)</f>
        <v>11.749447501623218</v>
      </c>
      <c r="BM622" s="35"/>
      <c r="BN622" s="86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</row>
    <row r="623" spans="1:86" ht="15.6" x14ac:dyDescent="0.3">
      <c r="A623" s="35"/>
      <c r="B623" s="86"/>
      <c r="C623" s="35"/>
      <c r="D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17">
        <f t="shared" si="1321"/>
        <v>46639</v>
      </c>
      <c r="U623" s="216">
        <f t="shared" si="1314"/>
        <v>4</v>
      </c>
      <c r="V623" s="216">
        <f t="shared" si="1321"/>
        <v>618</v>
      </c>
      <c r="W623" s="16">
        <f t="shared" si="1328"/>
        <v>1.6931506849315068</v>
      </c>
      <c r="X623" s="16" t="e">
        <f>IF(Template!$F$7="Linear interpolation",LinInterp($I$5:$I$22,$G$5:$G$22,W623),CubicSpline($I$5:$I$22,$G$5:$G$22,W623))</f>
        <v>#VALUE!</v>
      </c>
      <c r="Y623" s="221" t="e">
        <f t="shared" si="1315"/>
        <v>#VALUE!</v>
      </c>
      <c r="Z623" s="221" t="e">
        <f>Y623/PRODUCT($AA$6:AA622)</f>
        <v>#VALUE!</v>
      </c>
      <c r="AA623" s="16" t="e">
        <f t="shared" si="1322"/>
        <v>#VALUE!</v>
      </c>
      <c r="AB623" s="10" t="e">
        <f t="shared" si="1323"/>
        <v>#VALUE!</v>
      </c>
      <c r="AC623" s="90">
        <f t="shared" si="1316"/>
        <v>623</v>
      </c>
      <c r="AD623" s="17">
        <f t="shared" si="1324"/>
        <v>46616</v>
      </c>
      <c r="AE623" s="16" t="e">
        <f t="shared" si="1317"/>
        <v>#VALUE!</v>
      </c>
      <c r="AF623" s="10">
        <f ca="1">IFERROR(AVERAGE(INDIRECT("AE"&amp;AC623-Template!$F$10+1):INDIRECT("AE"&amp;AC623)),0)</f>
        <v>0</v>
      </c>
      <c r="AG623" s="35"/>
      <c r="AH623" s="86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17">
        <f t="shared" ref="AZ623" si="1411">AZ622+1</f>
        <v>46639</v>
      </c>
      <c r="BA623" s="216">
        <f t="shared" si="1340"/>
        <v>4</v>
      </c>
      <c r="BB623" s="216">
        <f t="shared" ref="BB623" si="1412">BB622+1</f>
        <v>618</v>
      </c>
      <c r="BC623" s="16">
        <f t="shared" si="1342"/>
        <v>1.6931506849315068</v>
      </c>
      <c r="BD623" s="16">
        <f>IF(Template!$F$7="Linear interpolation",LinInterp($AO$5:$AO$18,$AM$5:$AM$18,BC623),CubicSpline($AO$5:$AO$18,$AM$5:$AM$18,BC623))</f>
        <v>14.464054308101485</v>
      </c>
      <c r="BE623" s="221">
        <f t="shared" si="1277"/>
        <v>1.2570011307746987</v>
      </c>
      <c r="BF623" s="221">
        <f>BE623/PRODUCT($BG$6:BG622)</f>
        <v>1.0003152679758589</v>
      </c>
      <c r="BG623" s="16">
        <f t="shared" si="1343"/>
        <v>1.0003152679758589</v>
      </c>
      <c r="BH623" s="10">
        <f t="shared" si="1344"/>
        <v>11.50728111884991</v>
      </c>
      <c r="BI623" s="90"/>
      <c r="BJ623" s="17">
        <f t="shared" si="1327"/>
        <v>46616</v>
      </c>
      <c r="BK623" s="16">
        <f t="shared" si="1320"/>
        <v>11.638137535378013</v>
      </c>
      <c r="BL623" s="10">
        <f ca="1">IFERROR(AVERAGE(INDIRECT("BK"&amp;AC623-Template!$F$10+1):INDIRECT("BK"&amp;AC623)),0)</f>
        <v>11.741382966319456</v>
      </c>
      <c r="BM623" s="35"/>
      <c r="BN623" s="86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</row>
    <row r="624" spans="1:86" ht="15.6" x14ac:dyDescent="0.3">
      <c r="A624" s="35"/>
      <c r="B624" s="86"/>
      <c r="C624" s="35"/>
      <c r="D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17">
        <f t="shared" si="1321"/>
        <v>46640</v>
      </c>
      <c r="U624" s="216">
        <f t="shared" si="1314"/>
        <v>5</v>
      </c>
      <c r="V624" s="216">
        <f t="shared" si="1321"/>
        <v>619</v>
      </c>
      <c r="W624" s="16">
        <f t="shared" si="1328"/>
        <v>1.6958904109589041</v>
      </c>
      <c r="X624" s="16" t="e">
        <f>IF(Template!$F$7="Linear interpolation",LinInterp($I$5:$I$22,$G$5:$G$22,W624),CubicSpline($I$5:$I$22,$G$5:$G$22,W624))</f>
        <v>#VALUE!</v>
      </c>
      <c r="Y624" s="221" t="e">
        <f t="shared" si="1315"/>
        <v>#VALUE!</v>
      </c>
      <c r="Z624" s="221" t="e">
        <f>Y624/PRODUCT($AA$6:AA623)</f>
        <v>#VALUE!</v>
      </c>
      <c r="AA624" s="16" t="e">
        <f t="shared" si="1322"/>
        <v>#VALUE!</v>
      </c>
      <c r="AB624" s="10" t="e">
        <f t="shared" si="1323"/>
        <v>#VALUE!</v>
      </c>
      <c r="AC624" s="90">
        <f t="shared" si="1316"/>
        <v>624</v>
      </c>
      <c r="AD624" s="17">
        <f t="shared" si="1324"/>
        <v>46617</v>
      </c>
      <c r="AE624" s="16" t="e">
        <f t="shared" si="1317"/>
        <v>#VALUE!</v>
      </c>
      <c r="AF624" s="10">
        <f ca="1">IFERROR(AVERAGE(INDIRECT("AE"&amp;AC624-Template!$F$10+1):INDIRECT("AE"&amp;AC624)),0)</f>
        <v>0</v>
      </c>
      <c r="AG624" s="35"/>
      <c r="AH624" s="86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17">
        <f t="shared" ref="AZ624" si="1413">AZ623+1</f>
        <v>46640</v>
      </c>
      <c r="BA624" s="216">
        <f t="shared" si="1340"/>
        <v>5</v>
      </c>
      <c r="BB624" s="216">
        <f t="shared" ref="BB624" si="1414">BB623+1</f>
        <v>619</v>
      </c>
      <c r="BC624" s="16">
        <f t="shared" si="1342"/>
        <v>1.6958904109589041</v>
      </c>
      <c r="BD624" s="16">
        <f>IF(Template!$F$7="Linear interpolation",LinInterp($AO$5:$AO$18,$AM$5:$AM$18,BC624),CubicSpline($AO$5:$AO$18,$AM$5:$AM$18,BC624))</f>
        <v>14.460340550689637</v>
      </c>
      <c r="BE624" s="221">
        <f t="shared" si="1277"/>
        <v>1.2573972588297677</v>
      </c>
      <c r="BF624" s="221">
        <f>BE624/PRODUCT($BG$6:BG623)</f>
        <v>1.000315137389594</v>
      </c>
      <c r="BG624" s="16">
        <f t="shared" si="1343"/>
        <v>1.000315137389594</v>
      </c>
      <c r="BH624" s="10">
        <f t="shared" si="1344"/>
        <v>11.502514720180601</v>
      </c>
      <c r="BI624" s="90"/>
      <c r="BJ624" s="17">
        <f t="shared" si="1327"/>
        <v>46617</v>
      </c>
      <c r="BK624" s="16">
        <f t="shared" si="1320"/>
        <v>11.631642193031144</v>
      </c>
      <c r="BL624" s="10">
        <f ca="1">IFERROR(AVERAGE(INDIRECT("BK"&amp;AC624-Template!$F$10+1):INDIRECT("BK"&amp;AC624)),0)</f>
        <v>11.734791146808435</v>
      </c>
      <c r="BM624" s="35"/>
      <c r="BN624" s="86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</row>
    <row r="625" spans="1:86" ht="15.6" x14ac:dyDescent="0.3">
      <c r="A625" s="35"/>
      <c r="B625" s="86"/>
      <c r="C625" s="35"/>
      <c r="D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17">
        <f t="shared" si="1321"/>
        <v>46641</v>
      </c>
      <c r="U625" s="216">
        <f t="shared" si="1314"/>
        <v>6</v>
      </c>
      <c r="V625" s="216">
        <f t="shared" si="1321"/>
        <v>620</v>
      </c>
      <c r="W625" s="16">
        <f t="shared" si="1328"/>
        <v>1.6986301369863013</v>
      </c>
      <c r="X625" s="16" t="e">
        <f>IF(Template!$F$7="Linear interpolation",LinInterp($I$5:$I$22,$G$5:$G$22,W625),CubicSpline($I$5:$I$22,$G$5:$G$22,W625))</f>
        <v>#VALUE!</v>
      </c>
      <c r="Y625" s="221" t="e">
        <f t="shared" si="1315"/>
        <v>#VALUE!</v>
      </c>
      <c r="Z625" s="221" t="e">
        <f>Y625/PRODUCT($AA$6:AA624)</f>
        <v>#VALUE!</v>
      </c>
      <c r="AA625" s="16" t="e">
        <f t="shared" si="1322"/>
        <v>#VALUE!</v>
      </c>
      <c r="AB625" s="10" t="e">
        <f t="shared" si="1323"/>
        <v>#VALUE!</v>
      </c>
      <c r="AC625" s="90">
        <f t="shared" si="1316"/>
        <v>625</v>
      </c>
      <c r="AD625" s="17">
        <f t="shared" si="1324"/>
        <v>46618</v>
      </c>
      <c r="AE625" s="16" t="e">
        <f t="shared" si="1317"/>
        <v>#VALUE!</v>
      </c>
      <c r="AF625" s="10">
        <f ca="1">IFERROR(AVERAGE(INDIRECT("AE"&amp;AC625-Template!$F$10+1):INDIRECT("AE"&amp;AC625)),0)</f>
        <v>0</v>
      </c>
      <c r="AG625" s="35"/>
      <c r="AH625" s="86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17">
        <f t="shared" ref="AZ625" si="1415">AZ624+1</f>
        <v>46641</v>
      </c>
      <c r="BA625" s="216">
        <f t="shared" si="1340"/>
        <v>6</v>
      </c>
      <c r="BB625" s="216">
        <f t="shared" ref="BB625" si="1416">BB624+1</f>
        <v>620</v>
      </c>
      <c r="BC625" s="16">
        <f t="shared" si="1342"/>
        <v>1.6986301369863013</v>
      </c>
      <c r="BD625" s="16">
        <f>IF(Template!$F$7="Linear interpolation",LinInterp($AO$5:$AO$18,$AM$5:$AM$18,BC625),CubicSpline($AO$5:$AO$18,$AM$5:$AM$18,BC625))</f>
        <v>14.456630245973654</v>
      </c>
      <c r="BE625" s="221">
        <f t="shared" si="1277"/>
        <v>1.2577933503073579</v>
      </c>
      <c r="BF625" s="221">
        <f>BE625/PRODUCT($BG$6:BG624)</f>
        <v>1.0003150090194717</v>
      </c>
      <c r="BG625" s="16">
        <f t="shared" si="1343"/>
        <v>1.000315137389594</v>
      </c>
      <c r="BH625" s="10">
        <f t="shared" si="1344"/>
        <v>11.502514720180601</v>
      </c>
      <c r="BI625" s="90"/>
      <c r="BJ625" s="17">
        <f t="shared" si="1327"/>
        <v>46618</v>
      </c>
      <c r="BK625" s="16">
        <f t="shared" si="1320"/>
        <v>11.625216786500637</v>
      </c>
      <c r="BL625" s="10">
        <f ca="1">IFERROR(AVERAGE(INDIRECT("BK"&amp;AC625-Template!$F$10+1):INDIRECT("BK"&amp;AC625)),0)</f>
        <v>11.727415934318143</v>
      </c>
      <c r="BM625" s="35"/>
      <c r="BN625" s="86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</row>
    <row r="626" spans="1:86" ht="15.6" x14ac:dyDescent="0.3">
      <c r="A626" s="35"/>
      <c r="B626" s="86"/>
      <c r="C626" s="35"/>
      <c r="D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17">
        <f t="shared" si="1321"/>
        <v>46642</v>
      </c>
      <c r="U626" s="216">
        <f t="shared" si="1314"/>
        <v>7</v>
      </c>
      <c r="V626" s="216">
        <f t="shared" si="1321"/>
        <v>621</v>
      </c>
      <c r="W626" s="16">
        <f t="shared" si="1328"/>
        <v>1.7013698630136986</v>
      </c>
      <c r="X626" s="16" t="e">
        <f>IF(Template!$F$7="Linear interpolation",LinInterp($I$5:$I$22,$G$5:$G$22,W626),CubicSpline($I$5:$I$22,$G$5:$G$22,W626))</f>
        <v>#VALUE!</v>
      </c>
      <c r="Y626" s="221" t="e">
        <f t="shared" si="1315"/>
        <v>#VALUE!</v>
      </c>
      <c r="Z626" s="221" t="e">
        <f>Y626/PRODUCT($AA$6:AA625)</f>
        <v>#VALUE!</v>
      </c>
      <c r="AA626" s="16" t="e">
        <f t="shared" si="1322"/>
        <v>#VALUE!</v>
      </c>
      <c r="AB626" s="10" t="e">
        <f t="shared" si="1323"/>
        <v>#VALUE!</v>
      </c>
      <c r="AC626" s="90">
        <f t="shared" si="1316"/>
        <v>626</v>
      </c>
      <c r="AD626" s="17">
        <f t="shared" si="1324"/>
        <v>46619</v>
      </c>
      <c r="AE626" s="16" t="e">
        <f t="shared" si="1317"/>
        <v>#VALUE!</v>
      </c>
      <c r="AF626" s="10">
        <f ca="1">IFERROR(AVERAGE(INDIRECT("AE"&amp;AC626-Template!$F$10+1):INDIRECT("AE"&amp;AC626)),0)</f>
        <v>0</v>
      </c>
      <c r="AG626" s="35"/>
      <c r="AH626" s="86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17">
        <f t="shared" ref="AZ626" si="1417">AZ625+1</f>
        <v>46642</v>
      </c>
      <c r="BA626" s="216">
        <f t="shared" si="1340"/>
        <v>7</v>
      </c>
      <c r="BB626" s="216">
        <f t="shared" ref="BB626" si="1418">BB625+1</f>
        <v>621</v>
      </c>
      <c r="BC626" s="16">
        <f t="shared" si="1342"/>
        <v>1.7013698630136986</v>
      </c>
      <c r="BD626" s="16">
        <f>IF(Template!$F$7="Linear interpolation",LinInterp($AO$5:$AO$18,$AM$5:$AM$18,BC626),CubicSpline($AO$5:$AO$18,$AM$5:$AM$18,BC626))</f>
        <v>14.452923527441445</v>
      </c>
      <c r="BE626" s="221">
        <f t="shared" si="1277"/>
        <v>1.2581894078981346</v>
      </c>
      <c r="BF626" s="221">
        <f>BE626/PRODUCT($BG$6:BG625)</f>
        <v>1.000314754508469</v>
      </c>
      <c r="BG626" s="16">
        <f t="shared" si="1343"/>
        <v>1.000315137389594</v>
      </c>
      <c r="BH626" s="10">
        <f t="shared" si="1344"/>
        <v>11.502514720180601</v>
      </c>
      <c r="BI626" s="90"/>
      <c r="BJ626" s="17">
        <f t="shared" si="1327"/>
        <v>46619</v>
      </c>
      <c r="BK626" s="16">
        <f t="shared" si="1320"/>
        <v>11.618861791228285</v>
      </c>
      <c r="BL626" s="10">
        <f ca="1">IFERROR(AVERAGE(INDIRECT("BK"&amp;AC626-Template!$F$10+1):INDIRECT("BK"&amp;AC626)),0)</f>
        <v>11.720104249733799</v>
      </c>
      <c r="BM626" s="35"/>
      <c r="BN626" s="86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</row>
    <row r="627" spans="1:86" ht="15.6" x14ac:dyDescent="0.3">
      <c r="A627" s="35"/>
      <c r="B627" s="86"/>
      <c r="C627" s="35"/>
      <c r="D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17">
        <f t="shared" si="1321"/>
        <v>46643</v>
      </c>
      <c r="U627" s="216">
        <f t="shared" si="1314"/>
        <v>1</v>
      </c>
      <c r="V627" s="216">
        <f t="shared" si="1321"/>
        <v>622</v>
      </c>
      <c r="W627" s="16">
        <f t="shared" si="1328"/>
        <v>1.704109589041096</v>
      </c>
      <c r="X627" s="16" t="e">
        <f>IF(Template!$F$7="Linear interpolation",LinInterp($I$5:$I$22,$G$5:$G$22,W627),CubicSpline($I$5:$I$22,$G$5:$G$22,W627))</f>
        <v>#VALUE!</v>
      </c>
      <c r="Y627" s="221" t="e">
        <f t="shared" si="1315"/>
        <v>#VALUE!</v>
      </c>
      <c r="Z627" s="221" t="e">
        <f>Y627/PRODUCT($AA$6:AA626)</f>
        <v>#VALUE!</v>
      </c>
      <c r="AA627" s="16" t="e">
        <f t="shared" si="1322"/>
        <v>#VALUE!</v>
      </c>
      <c r="AB627" s="10" t="e">
        <f t="shared" si="1323"/>
        <v>#VALUE!</v>
      </c>
      <c r="AC627" s="90">
        <f t="shared" si="1316"/>
        <v>627</v>
      </c>
      <c r="AD627" s="17">
        <f t="shared" si="1324"/>
        <v>46620</v>
      </c>
      <c r="AE627" s="16" t="e">
        <f t="shared" si="1317"/>
        <v>#VALUE!</v>
      </c>
      <c r="AF627" s="10">
        <f ca="1">IFERROR(AVERAGE(INDIRECT("AE"&amp;AC627-Template!$F$10+1):INDIRECT("AE"&amp;AC627)),0)</f>
        <v>0</v>
      </c>
      <c r="AG627" s="35"/>
      <c r="AH627" s="86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17">
        <f t="shared" ref="AZ627" si="1419">AZ626+1</f>
        <v>46643</v>
      </c>
      <c r="BA627" s="216">
        <f t="shared" si="1340"/>
        <v>1</v>
      </c>
      <c r="BB627" s="216">
        <f t="shared" ref="BB627" si="1420">BB626+1</f>
        <v>622</v>
      </c>
      <c r="BC627" s="16">
        <f t="shared" si="1342"/>
        <v>1.704109589041096</v>
      </c>
      <c r="BD627" s="16">
        <f>IF(Template!$F$7="Linear interpolation",LinInterp($AO$5:$AO$18,$AM$5:$AM$18,BC627),CubicSpline($AO$5:$AO$18,$AM$5:$AM$18,BC627))</f>
        <v>14.449220528580922</v>
      </c>
      <c r="BE627" s="221">
        <f t="shared" ref="BE627:BE690" si="1421">(1+(BD627/100))^BC627</f>
        <v>1.258585434312717</v>
      </c>
      <c r="BF627" s="221">
        <f>BE627/PRODUCT($BG$6:BG626)</f>
        <v>1.0003143760989446</v>
      </c>
      <c r="BG627" s="16">
        <f t="shared" si="1343"/>
        <v>1.0003143760989446</v>
      </c>
      <c r="BH627" s="10">
        <f t="shared" si="1344"/>
        <v>11.474727611477164</v>
      </c>
      <c r="BI627" s="90"/>
      <c r="BJ627" s="17">
        <f t="shared" si="1327"/>
        <v>46620</v>
      </c>
      <c r="BK627" s="16">
        <f t="shared" si="1320"/>
        <v>11.618861791228285</v>
      </c>
      <c r="BL627" s="10">
        <f ca="1">IFERROR(AVERAGE(INDIRECT("BK"&amp;AC627-Template!$F$10+1):INDIRECT("BK"&amp;AC627)),0)</f>
        <v>11.713066037692334</v>
      </c>
      <c r="BM627" s="35"/>
      <c r="BN627" s="86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</row>
    <row r="628" spans="1:86" ht="15.6" x14ac:dyDescent="0.3">
      <c r="A628" s="35"/>
      <c r="B628" s="86"/>
      <c r="C628" s="35"/>
      <c r="D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17">
        <f t="shared" si="1321"/>
        <v>46644</v>
      </c>
      <c r="U628" s="216">
        <f t="shared" si="1314"/>
        <v>2</v>
      </c>
      <c r="V628" s="216">
        <f t="shared" si="1321"/>
        <v>623</v>
      </c>
      <c r="W628" s="16">
        <f t="shared" si="1328"/>
        <v>1.7068493150684931</v>
      </c>
      <c r="X628" s="16" t="e">
        <f>IF(Template!$F$7="Linear interpolation",LinInterp($I$5:$I$22,$G$5:$G$22,W628),CubicSpline($I$5:$I$22,$G$5:$G$22,W628))</f>
        <v>#VALUE!</v>
      </c>
      <c r="Y628" s="221" t="e">
        <f t="shared" si="1315"/>
        <v>#VALUE!</v>
      </c>
      <c r="Z628" s="221" t="e">
        <f>Y628/PRODUCT($AA$6:AA627)</f>
        <v>#VALUE!</v>
      </c>
      <c r="AA628" s="16" t="e">
        <f t="shared" si="1322"/>
        <v>#VALUE!</v>
      </c>
      <c r="AB628" s="10" t="e">
        <f t="shared" si="1323"/>
        <v>#VALUE!</v>
      </c>
      <c r="AC628" s="90">
        <f t="shared" si="1316"/>
        <v>628</v>
      </c>
      <c r="AD628" s="17">
        <f t="shared" si="1324"/>
        <v>46621</v>
      </c>
      <c r="AE628" s="16" t="e">
        <f t="shared" si="1317"/>
        <v>#VALUE!</v>
      </c>
      <c r="AF628" s="10">
        <f ca="1">IFERROR(AVERAGE(INDIRECT("AE"&amp;AC628-Template!$F$10+1):INDIRECT("AE"&amp;AC628)),0)</f>
        <v>0</v>
      </c>
      <c r="AG628" s="35"/>
      <c r="AH628" s="86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17">
        <f t="shared" ref="AZ628" si="1422">AZ627+1</f>
        <v>46644</v>
      </c>
      <c r="BA628" s="216">
        <f t="shared" si="1340"/>
        <v>2</v>
      </c>
      <c r="BB628" s="216">
        <f t="shared" ref="BB628" si="1423">BB627+1</f>
        <v>623</v>
      </c>
      <c r="BC628" s="16">
        <f t="shared" si="1342"/>
        <v>1.7068493150684931</v>
      </c>
      <c r="BD628" s="16">
        <f>IF(Template!$F$7="Linear interpolation",LinInterp($AO$5:$AO$18,$AM$5:$AM$18,BC628),CubicSpline($AO$5:$AO$18,$AM$5:$AM$18,BC628))</f>
        <v>14.445521382879992</v>
      </c>
      <c r="BE628" s="221">
        <f t="shared" si="1421"/>
        <v>1.2589814322817039</v>
      </c>
      <c r="BF628" s="221">
        <f>BE628/PRODUCT($BG$6:BG627)</f>
        <v>1.0003146373366409</v>
      </c>
      <c r="BG628" s="16">
        <f t="shared" si="1343"/>
        <v>1.0003146373366409</v>
      </c>
      <c r="BH628" s="10">
        <f t="shared" si="1344"/>
        <v>11.484262787394449</v>
      </c>
      <c r="BI628" s="90"/>
      <c r="BJ628" s="17">
        <f t="shared" si="1327"/>
        <v>46621</v>
      </c>
      <c r="BK628" s="16">
        <f t="shared" si="1320"/>
        <v>11.618861791228285</v>
      </c>
      <c r="BL628" s="10">
        <f ca="1">IFERROR(AVERAGE(INDIRECT("BK"&amp;AC628-Template!$F$10+1):INDIRECT("BK"&amp;AC628)),0)</f>
        <v>11.706299393886299</v>
      </c>
      <c r="BM628" s="35"/>
      <c r="BN628" s="86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</row>
    <row r="629" spans="1:86" ht="15.6" x14ac:dyDescent="0.3">
      <c r="A629" s="35"/>
      <c r="B629" s="86"/>
      <c r="C629" s="35"/>
      <c r="D629" s="35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17">
        <f t="shared" si="1321"/>
        <v>46645</v>
      </c>
      <c r="U629" s="216">
        <f t="shared" si="1314"/>
        <v>3</v>
      </c>
      <c r="V629" s="216">
        <f t="shared" si="1321"/>
        <v>624</v>
      </c>
      <c r="W629" s="16">
        <f t="shared" si="1328"/>
        <v>1.7095890410958905</v>
      </c>
      <c r="X629" s="16" t="e">
        <f>IF(Template!$F$7="Linear interpolation",LinInterp($I$5:$I$22,$G$5:$G$22,W629),CubicSpline($I$5:$I$22,$G$5:$G$22,W629))</f>
        <v>#VALUE!</v>
      </c>
      <c r="Y629" s="221" t="e">
        <f t="shared" si="1315"/>
        <v>#VALUE!</v>
      </c>
      <c r="Z629" s="221" t="e">
        <f>Y629/PRODUCT($AA$6:AA628)</f>
        <v>#VALUE!</v>
      </c>
      <c r="AA629" s="16" t="e">
        <f t="shared" si="1322"/>
        <v>#VALUE!</v>
      </c>
      <c r="AB629" s="10" t="e">
        <f t="shared" si="1323"/>
        <v>#VALUE!</v>
      </c>
      <c r="AC629" s="90">
        <f t="shared" si="1316"/>
        <v>629</v>
      </c>
      <c r="AD629" s="17">
        <f t="shared" si="1324"/>
        <v>46622</v>
      </c>
      <c r="AE629" s="16" t="e">
        <f t="shared" si="1317"/>
        <v>#VALUE!</v>
      </c>
      <c r="AF629" s="10">
        <f ca="1">IFERROR(AVERAGE(INDIRECT("AE"&amp;AC629-Template!$F$10+1):INDIRECT("AE"&amp;AC629)),0)</f>
        <v>0</v>
      </c>
      <c r="AG629" s="35"/>
      <c r="AH629" s="86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17">
        <f t="shared" ref="AZ629" si="1424">AZ628+1</f>
        <v>46645</v>
      </c>
      <c r="BA629" s="216">
        <f t="shared" si="1340"/>
        <v>3</v>
      </c>
      <c r="BB629" s="216">
        <f t="shared" ref="BB629" si="1425">BB628+1</f>
        <v>624</v>
      </c>
      <c r="BC629" s="16">
        <f t="shared" si="1342"/>
        <v>1.7095890410958905</v>
      </c>
      <c r="BD629" s="16">
        <f>IF(Template!$F$7="Linear interpolation",LinInterp($AO$5:$AO$18,$AM$5:$AM$18,BC629),CubicSpline($AO$5:$AO$18,$AM$5:$AM$18,BC629))</f>
        <v>14.44182622382657</v>
      </c>
      <c r="BE629" s="221">
        <f t="shared" si="1421"/>
        <v>1.2593774045557029</v>
      </c>
      <c r="BF629" s="221">
        <f>BE629/PRODUCT($BG$6:BG628)</f>
        <v>1.0003145179617792</v>
      </c>
      <c r="BG629" s="16">
        <f t="shared" si="1343"/>
        <v>1.0003145179617792</v>
      </c>
      <c r="BH629" s="10">
        <f t="shared" si="1344"/>
        <v>11.479905604939722</v>
      </c>
      <c r="BI629" s="90"/>
      <c r="BJ629" s="17">
        <f t="shared" si="1327"/>
        <v>46622</v>
      </c>
      <c r="BK629" s="16">
        <f t="shared" si="1320"/>
        <v>11.581443077742669</v>
      </c>
      <c r="BL629" s="10">
        <f ca="1">IFERROR(AVERAGE(INDIRECT("BK"&amp;AC629-Template!$F$10+1):INDIRECT("BK"&amp;AC629)),0)</f>
        <v>11.698285459630743</v>
      </c>
      <c r="BM629" s="35"/>
      <c r="BN629" s="86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</row>
    <row r="630" spans="1:86" ht="15.6" x14ac:dyDescent="0.3">
      <c r="A630" s="35"/>
      <c r="B630" s="86"/>
      <c r="C630" s="35"/>
      <c r="D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17">
        <f t="shared" si="1321"/>
        <v>46646</v>
      </c>
      <c r="U630" s="216">
        <f t="shared" si="1314"/>
        <v>4</v>
      </c>
      <c r="V630" s="216">
        <f t="shared" si="1321"/>
        <v>625</v>
      </c>
      <c r="W630" s="16">
        <f t="shared" si="1328"/>
        <v>1.7123287671232876</v>
      </c>
      <c r="X630" s="16" t="e">
        <f>IF(Template!$F$7="Linear interpolation",LinInterp($I$5:$I$22,$G$5:$G$22,W630),CubicSpline($I$5:$I$22,$G$5:$G$22,W630))</f>
        <v>#VALUE!</v>
      </c>
      <c r="Y630" s="221" t="e">
        <f t="shared" si="1315"/>
        <v>#VALUE!</v>
      </c>
      <c r="Z630" s="221" t="e">
        <f>Y630/PRODUCT($AA$6:AA629)</f>
        <v>#VALUE!</v>
      </c>
      <c r="AA630" s="16" t="e">
        <f t="shared" si="1322"/>
        <v>#VALUE!</v>
      </c>
      <c r="AB630" s="10" t="e">
        <f t="shared" si="1323"/>
        <v>#VALUE!</v>
      </c>
      <c r="AC630" s="90">
        <f t="shared" si="1316"/>
        <v>630</v>
      </c>
      <c r="AD630" s="17">
        <f t="shared" si="1324"/>
        <v>46623</v>
      </c>
      <c r="AE630" s="16" t="e">
        <f t="shared" si="1317"/>
        <v>#VALUE!</v>
      </c>
      <c r="AF630" s="10">
        <f ca="1">IFERROR(AVERAGE(INDIRECT("AE"&amp;AC630-Template!$F$10+1):INDIRECT("AE"&amp;AC630)),0)</f>
        <v>0</v>
      </c>
      <c r="AG630" s="35"/>
      <c r="AH630" s="86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17">
        <f t="shared" ref="AZ630" si="1426">AZ629+1</f>
        <v>46646</v>
      </c>
      <c r="BA630" s="216">
        <f t="shared" si="1340"/>
        <v>4</v>
      </c>
      <c r="BB630" s="216">
        <f t="shared" ref="BB630" si="1427">BB629+1</f>
        <v>625</v>
      </c>
      <c r="BC630" s="16">
        <f t="shared" si="1342"/>
        <v>1.7123287671232876</v>
      </c>
      <c r="BD630" s="16">
        <f>IF(Template!$F$7="Linear interpolation",LinInterp($AO$5:$AO$18,$AM$5:$AM$18,BC630),CubicSpline($AO$5:$AO$18,$AM$5:$AM$18,BC630))</f>
        <v>14.438135184908564</v>
      </c>
      <c r="BE630" s="221">
        <f t="shared" si="1421"/>
        <v>1.2597733539053555</v>
      </c>
      <c r="BF630" s="221">
        <f>BE630/PRODUCT($BG$6:BG629)</f>
        <v>1.0003144008684135</v>
      </c>
      <c r="BG630" s="16">
        <f t="shared" si="1343"/>
        <v>1.0003144008684135</v>
      </c>
      <c r="BH630" s="10">
        <f t="shared" si="1344"/>
        <v>11.475631697092759</v>
      </c>
      <c r="BI630" s="90"/>
      <c r="BJ630" s="17">
        <f t="shared" si="1327"/>
        <v>46623</v>
      </c>
      <c r="BK630" s="16">
        <f t="shared" si="1320"/>
        <v>11.594155434944131</v>
      </c>
      <c r="BL630" s="10">
        <f ca="1">IFERROR(AVERAGE(INDIRECT("BK"&amp;AC630-Template!$F$10+1):INDIRECT("BK"&amp;AC630)),0)</f>
        <v>11.690695270615233</v>
      </c>
      <c r="BM630" s="35"/>
      <c r="BN630" s="86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</row>
    <row r="631" spans="1:86" ht="15.6" x14ac:dyDescent="0.3">
      <c r="A631" s="35"/>
      <c r="B631" s="86"/>
      <c r="C631" s="35"/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17">
        <f t="shared" si="1321"/>
        <v>46647</v>
      </c>
      <c r="U631" s="216">
        <f t="shared" si="1314"/>
        <v>5</v>
      </c>
      <c r="V631" s="216">
        <f t="shared" si="1321"/>
        <v>626</v>
      </c>
      <c r="W631" s="16">
        <f t="shared" si="1328"/>
        <v>1.715068493150685</v>
      </c>
      <c r="X631" s="16" t="e">
        <f>IF(Template!$F$7="Linear interpolation",LinInterp($I$5:$I$22,$G$5:$G$22,W631),CubicSpline($I$5:$I$22,$G$5:$G$22,W631))</f>
        <v>#VALUE!</v>
      </c>
      <c r="Y631" s="221" t="e">
        <f t="shared" si="1315"/>
        <v>#VALUE!</v>
      </c>
      <c r="Z631" s="221" t="e">
        <f>Y631/PRODUCT($AA$6:AA630)</f>
        <v>#VALUE!</v>
      </c>
      <c r="AA631" s="16" t="e">
        <f t="shared" si="1322"/>
        <v>#VALUE!</v>
      </c>
      <c r="AB631" s="10" t="e">
        <f t="shared" si="1323"/>
        <v>#VALUE!</v>
      </c>
      <c r="AC631" s="90">
        <f t="shared" si="1316"/>
        <v>631</v>
      </c>
      <c r="AD631" s="17">
        <f t="shared" si="1324"/>
        <v>46624</v>
      </c>
      <c r="AE631" s="16" t="e">
        <f t="shared" si="1317"/>
        <v>#VALUE!</v>
      </c>
      <c r="AF631" s="10">
        <f ca="1">IFERROR(AVERAGE(INDIRECT("AE"&amp;AC631-Template!$F$10+1):INDIRECT("AE"&amp;AC631)),0)</f>
        <v>0</v>
      </c>
      <c r="AG631" s="35"/>
      <c r="AH631" s="86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17">
        <f t="shared" ref="AZ631" si="1428">AZ630+1</f>
        <v>46647</v>
      </c>
      <c r="BA631" s="216">
        <f t="shared" si="1340"/>
        <v>5</v>
      </c>
      <c r="BB631" s="216">
        <f t="shared" ref="BB631" si="1429">BB630+1</f>
        <v>626</v>
      </c>
      <c r="BC631" s="16">
        <f t="shared" si="1342"/>
        <v>1.715068493150685</v>
      </c>
      <c r="BD631" s="16">
        <f>IF(Template!$F$7="Linear interpolation",LinInterp($AO$5:$AO$18,$AM$5:$AM$18,BC631),CubicSpline($AO$5:$AO$18,$AM$5:$AM$18,BC631))</f>
        <v>14.434448399613883</v>
      </c>
      <c r="BE631" s="221">
        <f t="shared" si="1421"/>
        <v>1.2601692831213653</v>
      </c>
      <c r="BF631" s="221">
        <f>BE631/PRODUCT($BG$6:BG630)</f>
        <v>1.0003142860696193</v>
      </c>
      <c r="BG631" s="16">
        <f t="shared" si="1343"/>
        <v>1.0003142860696193</v>
      </c>
      <c r="BH631" s="10">
        <f t="shared" si="1344"/>
        <v>11.471441541102688</v>
      </c>
      <c r="BI631" s="90"/>
      <c r="BJ631" s="17">
        <f t="shared" si="1327"/>
        <v>46624</v>
      </c>
      <c r="BK631" s="16">
        <f t="shared" si="1320"/>
        <v>11.588159630742222</v>
      </c>
      <c r="BL631" s="10">
        <f ca="1">IFERROR(AVERAGE(INDIRECT("BK"&amp;AC631-Template!$F$10+1):INDIRECT("BK"&amp;AC631)),0)</f>
        <v>11.684515350540433</v>
      </c>
      <c r="BM631" s="35"/>
      <c r="BN631" s="86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</row>
    <row r="632" spans="1:86" ht="15.6" x14ac:dyDescent="0.3">
      <c r="A632" s="35"/>
      <c r="B632" s="86"/>
      <c r="C632" s="35"/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17">
        <f t="shared" si="1321"/>
        <v>46648</v>
      </c>
      <c r="U632" s="216">
        <f t="shared" si="1314"/>
        <v>6</v>
      </c>
      <c r="V632" s="216">
        <f t="shared" si="1321"/>
        <v>627</v>
      </c>
      <c r="W632" s="16">
        <f t="shared" si="1328"/>
        <v>1.7178082191780821</v>
      </c>
      <c r="X632" s="16" t="e">
        <f>IF(Template!$F$7="Linear interpolation",LinInterp($I$5:$I$22,$G$5:$G$22,W632),CubicSpline($I$5:$I$22,$G$5:$G$22,W632))</f>
        <v>#VALUE!</v>
      </c>
      <c r="Y632" s="221" t="e">
        <f t="shared" si="1315"/>
        <v>#VALUE!</v>
      </c>
      <c r="Z632" s="221" t="e">
        <f>Y632/PRODUCT($AA$6:AA631)</f>
        <v>#VALUE!</v>
      </c>
      <c r="AA632" s="16" t="e">
        <f t="shared" si="1322"/>
        <v>#VALUE!</v>
      </c>
      <c r="AB632" s="10" t="e">
        <f t="shared" si="1323"/>
        <v>#VALUE!</v>
      </c>
      <c r="AC632" s="90">
        <f t="shared" si="1316"/>
        <v>632</v>
      </c>
      <c r="AD632" s="17">
        <f t="shared" si="1324"/>
        <v>46625</v>
      </c>
      <c r="AE632" s="16" t="e">
        <f t="shared" si="1317"/>
        <v>#VALUE!</v>
      </c>
      <c r="AF632" s="10">
        <f ca="1">IFERROR(AVERAGE(INDIRECT("AE"&amp;AC632-Template!$F$10+1):INDIRECT("AE"&amp;AC632)),0)</f>
        <v>0</v>
      </c>
      <c r="AG632" s="35"/>
      <c r="AH632" s="86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17">
        <f t="shared" ref="AZ632" si="1430">AZ631+1</f>
        <v>46648</v>
      </c>
      <c r="BA632" s="216">
        <f t="shared" si="1340"/>
        <v>6</v>
      </c>
      <c r="BB632" s="216">
        <f t="shared" ref="BB632" si="1431">BB631+1</f>
        <v>627</v>
      </c>
      <c r="BC632" s="16">
        <f t="shared" si="1342"/>
        <v>1.7178082191780821</v>
      </c>
      <c r="BD632" s="16">
        <f>IF(Template!$F$7="Linear interpolation",LinInterp($AO$5:$AO$18,$AM$5:$AM$18,BC632),CubicSpline($AO$5:$AO$18,$AM$5:$AM$18,BC632))</f>
        <v>14.43076600143044</v>
      </c>
      <c r="BE632" s="221">
        <f t="shared" si="1421"/>
        <v>1.2605651950145238</v>
      </c>
      <c r="BF632" s="221">
        <f>BE632/PRODUCT($BG$6:BG631)</f>
        <v>1.0003141735784715</v>
      </c>
      <c r="BG632" s="16">
        <f t="shared" si="1343"/>
        <v>1.0003142860696193</v>
      </c>
      <c r="BH632" s="10">
        <f t="shared" si="1344"/>
        <v>11.471441541102688</v>
      </c>
      <c r="BI632" s="90"/>
      <c r="BJ632" s="17">
        <f t="shared" si="1327"/>
        <v>46625</v>
      </c>
      <c r="BK632" s="16">
        <f t="shared" si="1320"/>
        <v>11.58223709219175</v>
      </c>
      <c r="BL632" s="10">
        <f ca="1">IFERROR(AVERAGE(INDIRECT("BK"&amp;AC632-Template!$F$10+1):INDIRECT("BK"&amp;AC632)),0)</f>
        <v>11.677594797806686</v>
      </c>
      <c r="BM632" s="35"/>
      <c r="BN632" s="86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</row>
    <row r="633" spans="1:86" ht="15.6" x14ac:dyDescent="0.3">
      <c r="A633" s="35"/>
      <c r="B633" s="86"/>
      <c r="C633" s="35"/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17">
        <f t="shared" si="1321"/>
        <v>46649</v>
      </c>
      <c r="U633" s="216">
        <f t="shared" si="1314"/>
        <v>7</v>
      </c>
      <c r="V633" s="216">
        <f t="shared" si="1321"/>
        <v>628</v>
      </c>
      <c r="W633" s="16">
        <f t="shared" si="1328"/>
        <v>1.7205479452054795</v>
      </c>
      <c r="X633" s="16" t="e">
        <f>IF(Template!$F$7="Linear interpolation",LinInterp($I$5:$I$22,$G$5:$G$22,W633),CubicSpline($I$5:$I$22,$G$5:$G$22,W633))</f>
        <v>#VALUE!</v>
      </c>
      <c r="Y633" s="221" t="e">
        <f t="shared" si="1315"/>
        <v>#VALUE!</v>
      </c>
      <c r="Z633" s="221" t="e">
        <f>Y633/PRODUCT($AA$6:AA632)</f>
        <v>#VALUE!</v>
      </c>
      <c r="AA633" s="16" t="e">
        <f t="shared" si="1322"/>
        <v>#VALUE!</v>
      </c>
      <c r="AB633" s="10" t="e">
        <f t="shared" si="1323"/>
        <v>#VALUE!</v>
      </c>
      <c r="AC633" s="90">
        <f t="shared" si="1316"/>
        <v>633</v>
      </c>
      <c r="AD633" s="17">
        <f t="shared" si="1324"/>
        <v>46626</v>
      </c>
      <c r="AE633" s="16" t="e">
        <f t="shared" si="1317"/>
        <v>#VALUE!</v>
      </c>
      <c r="AF633" s="10">
        <f ca="1">IFERROR(AVERAGE(INDIRECT("AE"&amp;AC633-Template!$F$10+1):INDIRECT("AE"&amp;AC633)),0)</f>
        <v>0</v>
      </c>
      <c r="AG633" s="35"/>
      <c r="AH633" s="86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17">
        <f t="shared" ref="AZ633" si="1432">AZ632+1</f>
        <v>46649</v>
      </c>
      <c r="BA633" s="216">
        <f t="shared" si="1340"/>
        <v>7</v>
      </c>
      <c r="BB633" s="216">
        <f t="shared" ref="BB633" si="1433">BB632+1</f>
        <v>628</v>
      </c>
      <c r="BC633" s="16">
        <f t="shared" si="1342"/>
        <v>1.7205479452054795</v>
      </c>
      <c r="BD633" s="16">
        <f>IF(Template!$F$7="Linear interpolation",LinInterp($AO$5:$AO$18,$AM$5:$AM$18,BC633),CubicSpline($AO$5:$AO$18,$AM$5:$AM$18,BC633))</f>
        <v>14.427088123846143</v>
      </c>
      <c r="BE633" s="221">
        <f t="shared" si="1421"/>
        <v>1.2609610924157379</v>
      </c>
      <c r="BF633" s="221">
        <f>BE633/PRODUCT($BG$6:BG632)</f>
        <v>1.0003139509169263</v>
      </c>
      <c r="BG633" s="16">
        <f t="shared" si="1343"/>
        <v>1.0003142860696193</v>
      </c>
      <c r="BH633" s="10">
        <f t="shared" si="1344"/>
        <v>11.471441541102688</v>
      </c>
      <c r="BI633" s="90"/>
      <c r="BJ633" s="17">
        <f t="shared" si="1327"/>
        <v>46626</v>
      </c>
      <c r="BK633" s="16">
        <f t="shared" si="1320"/>
        <v>11.576388295277518</v>
      </c>
      <c r="BL633" s="10">
        <f ca="1">IFERROR(AVERAGE(INDIRECT("BK"&amp;AC633-Template!$F$10+1):INDIRECT("BK"&amp;AC633)),0)</f>
        <v>11.670741095227759</v>
      </c>
      <c r="BM633" s="35"/>
      <c r="BN633" s="86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</row>
    <row r="634" spans="1:86" ht="15.6" x14ac:dyDescent="0.3">
      <c r="A634" s="35"/>
      <c r="B634" s="86"/>
      <c r="C634" s="35"/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17">
        <f t="shared" si="1321"/>
        <v>46650</v>
      </c>
      <c r="U634" s="216">
        <f t="shared" si="1314"/>
        <v>1</v>
      </c>
      <c r="V634" s="216">
        <f t="shared" si="1321"/>
        <v>629</v>
      </c>
      <c r="W634" s="16">
        <f t="shared" si="1328"/>
        <v>1.7232876712328766</v>
      </c>
      <c r="X634" s="16" t="e">
        <f>IF(Template!$F$7="Linear interpolation",LinInterp($I$5:$I$22,$G$5:$G$22,W634),CubicSpline($I$5:$I$22,$G$5:$G$22,W634))</f>
        <v>#VALUE!</v>
      </c>
      <c r="Y634" s="221" t="e">
        <f t="shared" si="1315"/>
        <v>#VALUE!</v>
      </c>
      <c r="Z634" s="221" t="e">
        <f>Y634/PRODUCT($AA$6:AA633)</f>
        <v>#VALUE!</v>
      </c>
      <c r="AA634" s="16" t="e">
        <f t="shared" si="1322"/>
        <v>#VALUE!</v>
      </c>
      <c r="AB634" s="10" t="e">
        <f t="shared" si="1323"/>
        <v>#VALUE!</v>
      </c>
      <c r="AC634" s="90">
        <f t="shared" si="1316"/>
        <v>634</v>
      </c>
      <c r="AD634" s="17">
        <f t="shared" si="1324"/>
        <v>46627</v>
      </c>
      <c r="AE634" s="16" t="e">
        <f t="shared" si="1317"/>
        <v>#VALUE!</v>
      </c>
      <c r="AF634" s="10">
        <f ca="1">IFERROR(AVERAGE(INDIRECT("AE"&amp;AC634-Template!$F$10+1):INDIRECT("AE"&amp;AC634)),0)</f>
        <v>0</v>
      </c>
      <c r="AG634" s="35"/>
      <c r="AH634" s="86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17">
        <f t="shared" ref="AZ634" si="1434">AZ633+1</f>
        <v>46650</v>
      </c>
      <c r="BA634" s="216">
        <f t="shared" si="1340"/>
        <v>1</v>
      </c>
      <c r="BB634" s="216">
        <f t="shared" ref="BB634" si="1435">BB633+1</f>
        <v>629</v>
      </c>
      <c r="BC634" s="16">
        <f t="shared" si="1342"/>
        <v>1.7232876712328766</v>
      </c>
      <c r="BD634" s="16">
        <f>IF(Template!$F$7="Linear interpolation",LinInterp($AO$5:$AO$18,$AM$5:$AM$18,BC634),CubicSpline($AO$5:$AO$18,$AM$5:$AM$18,BC634))</f>
        <v>14.423414900348906</v>
      </c>
      <c r="BE634" s="221">
        <f t="shared" si="1421"/>
        <v>1.2613569781760594</v>
      </c>
      <c r="BF634" s="221">
        <f>BE634/PRODUCT($BG$6:BG633)</f>
        <v>1.0003136204188485</v>
      </c>
      <c r="BG634" s="16">
        <f t="shared" si="1343"/>
        <v>1.0003136204188485</v>
      </c>
      <c r="BH634" s="10">
        <f t="shared" si="1344"/>
        <v>11.447145287971194</v>
      </c>
      <c r="BI634" s="90"/>
      <c r="BJ634" s="17">
        <f t="shared" si="1327"/>
        <v>46627</v>
      </c>
      <c r="BK634" s="16">
        <f t="shared" si="1320"/>
        <v>11.576388295277518</v>
      </c>
      <c r="BL634" s="10">
        <f ca="1">IFERROR(AVERAGE(INDIRECT("BK"&amp;AC634-Template!$F$10+1):INDIRECT("BK"&amp;AC634)),0)</f>
        <v>11.664147203713187</v>
      </c>
      <c r="BM634" s="35"/>
      <c r="BN634" s="86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</row>
    <row r="635" spans="1:86" ht="15.6" x14ac:dyDescent="0.3">
      <c r="A635" s="35"/>
      <c r="B635" s="86"/>
      <c r="C635" s="35"/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17">
        <f t="shared" si="1321"/>
        <v>46651</v>
      </c>
      <c r="U635" s="216">
        <f t="shared" si="1314"/>
        <v>2</v>
      </c>
      <c r="V635" s="216">
        <f t="shared" si="1321"/>
        <v>630</v>
      </c>
      <c r="W635" s="16">
        <f t="shared" si="1328"/>
        <v>1.726027397260274</v>
      </c>
      <c r="X635" s="16" t="e">
        <f>IF(Template!$F$7="Linear interpolation",LinInterp($I$5:$I$22,$G$5:$G$22,W635),CubicSpline($I$5:$I$22,$G$5:$G$22,W635))</f>
        <v>#VALUE!</v>
      </c>
      <c r="Y635" s="221" t="e">
        <f t="shared" si="1315"/>
        <v>#VALUE!</v>
      </c>
      <c r="Z635" s="221" t="e">
        <f>Y635/PRODUCT($AA$6:AA634)</f>
        <v>#VALUE!</v>
      </c>
      <c r="AA635" s="16" t="e">
        <f t="shared" si="1322"/>
        <v>#VALUE!</v>
      </c>
      <c r="AB635" s="10" t="e">
        <f t="shared" si="1323"/>
        <v>#VALUE!</v>
      </c>
      <c r="AC635" s="90">
        <f t="shared" si="1316"/>
        <v>635</v>
      </c>
      <c r="AD635" s="17">
        <f t="shared" si="1324"/>
        <v>46628</v>
      </c>
      <c r="AE635" s="16" t="e">
        <f t="shared" si="1317"/>
        <v>#VALUE!</v>
      </c>
      <c r="AF635" s="10">
        <f ca="1">IFERROR(AVERAGE(INDIRECT("AE"&amp;AC635-Template!$F$10+1):INDIRECT("AE"&amp;AC635)),0)</f>
        <v>0</v>
      </c>
      <c r="AG635" s="35"/>
      <c r="AH635" s="86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17">
        <f t="shared" ref="AZ635" si="1436">AZ634+1</f>
        <v>46651</v>
      </c>
      <c r="BA635" s="216">
        <f t="shared" si="1340"/>
        <v>2</v>
      </c>
      <c r="BB635" s="216">
        <f t="shared" ref="BB635" si="1437">BB634+1</f>
        <v>630</v>
      </c>
      <c r="BC635" s="16">
        <f t="shared" si="1342"/>
        <v>1.726027397260274</v>
      </c>
      <c r="BD635" s="16">
        <f>IF(Template!$F$7="Linear interpolation",LinInterp($AO$5:$AO$18,$AM$5:$AM$18,BC635),CubicSpline($AO$5:$AO$18,$AM$5:$AM$18,BC635))</f>
        <v>14.419746464426636</v>
      </c>
      <c r="BE635" s="221">
        <f t="shared" si="1421"/>
        <v>1.2617528551667081</v>
      </c>
      <c r="BF635" s="221">
        <f>BE635/PRODUCT($BG$6:BG634)</f>
        <v>1.0003138500816964</v>
      </c>
      <c r="BG635" s="16">
        <f t="shared" si="1343"/>
        <v>1.0003138500816964</v>
      </c>
      <c r="BH635" s="10">
        <f t="shared" si="1344"/>
        <v>11.455527981917735</v>
      </c>
      <c r="BI635" s="90"/>
      <c r="BJ635" s="17">
        <f t="shared" si="1327"/>
        <v>46628</v>
      </c>
      <c r="BK635" s="16">
        <f t="shared" si="1320"/>
        <v>11.576388295277518</v>
      </c>
      <c r="BL635" s="10">
        <f ca="1">IFERROR(AVERAGE(INDIRECT("BK"&amp;AC635-Template!$F$10+1):INDIRECT("BK"&amp;AC635)),0)</f>
        <v>11.657811108485115</v>
      </c>
      <c r="BM635" s="35"/>
      <c r="BN635" s="86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</row>
    <row r="636" spans="1:86" ht="15.6" x14ac:dyDescent="0.3">
      <c r="A636" s="35"/>
      <c r="B636" s="86"/>
      <c r="C636" s="35"/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17">
        <f t="shared" si="1321"/>
        <v>46652</v>
      </c>
      <c r="U636" s="216">
        <f t="shared" si="1314"/>
        <v>3</v>
      </c>
      <c r="V636" s="216">
        <f t="shared" si="1321"/>
        <v>631</v>
      </c>
      <c r="W636" s="16">
        <f t="shared" si="1328"/>
        <v>1.7287671232876711</v>
      </c>
      <c r="X636" s="16" t="e">
        <f>IF(Template!$F$7="Linear interpolation",LinInterp($I$5:$I$22,$G$5:$G$22,W636),CubicSpline($I$5:$I$22,$G$5:$G$22,W636))</f>
        <v>#VALUE!</v>
      </c>
      <c r="Y636" s="221" t="e">
        <f t="shared" si="1315"/>
        <v>#VALUE!</v>
      </c>
      <c r="Z636" s="221" t="e">
        <f>Y636/PRODUCT($AA$6:AA635)</f>
        <v>#VALUE!</v>
      </c>
      <c r="AA636" s="16" t="e">
        <f t="shared" si="1322"/>
        <v>#VALUE!</v>
      </c>
      <c r="AB636" s="10" t="e">
        <f t="shared" si="1323"/>
        <v>#VALUE!</v>
      </c>
      <c r="AC636" s="90">
        <f t="shared" si="1316"/>
        <v>636</v>
      </c>
      <c r="AD636" s="17">
        <f t="shared" si="1324"/>
        <v>46629</v>
      </c>
      <c r="AE636" s="16" t="e">
        <f t="shared" si="1317"/>
        <v>#VALUE!</v>
      </c>
      <c r="AF636" s="10">
        <f ca="1">IFERROR(AVERAGE(INDIRECT("AE"&amp;AC636-Template!$F$10+1):INDIRECT("AE"&amp;AC636)),0)</f>
        <v>0</v>
      </c>
      <c r="AG636" s="35"/>
      <c r="AH636" s="86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17">
        <f t="shared" ref="AZ636" si="1438">AZ635+1</f>
        <v>46652</v>
      </c>
      <c r="BA636" s="216">
        <f t="shared" si="1340"/>
        <v>3</v>
      </c>
      <c r="BB636" s="216">
        <f t="shared" ref="BB636" si="1439">BB635+1</f>
        <v>631</v>
      </c>
      <c r="BC636" s="16">
        <f t="shared" si="1342"/>
        <v>1.7287671232876711</v>
      </c>
      <c r="BD636" s="16">
        <f>IF(Template!$F$7="Linear interpolation",LinInterp($AO$5:$AO$18,$AM$5:$AM$18,BC636),CubicSpline($AO$5:$AO$18,$AM$5:$AM$18,BC636))</f>
        <v>14.416082949567244</v>
      </c>
      <c r="BE636" s="221">
        <f t="shared" si="1421"/>
        <v>1.2621487262791025</v>
      </c>
      <c r="BF636" s="221">
        <f>BE636/PRODUCT($BG$6:BG635)</f>
        <v>1.0003137469519274</v>
      </c>
      <c r="BG636" s="16">
        <f t="shared" si="1343"/>
        <v>1.0003137469519274</v>
      </c>
      <c r="BH636" s="10">
        <f t="shared" si="1344"/>
        <v>11.451763745351172</v>
      </c>
      <c r="BI636" s="90"/>
      <c r="BJ636" s="17">
        <f t="shared" si="1327"/>
        <v>46629</v>
      </c>
      <c r="BK636" s="16">
        <f t="shared" si="1320"/>
        <v>11.542040081313655</v>
      </c>
      <c r="BL636" s="10">
        <f ca="1">IFERROR(AVERAGE(INDIRECT("BK"&amp;AC636-Template!$F$10+1):INDIRECT("BK"&amp;AC636)),0)</f>
        <v>11.650330072791583</v>
      </c>
      <c r="BM636" s="35"/>
      <c r="BN636" s="86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</row>
    <row r="637" spans="1:86" ht="15.6" x14ac:dyDescent="0.3">
      <c r="A637" s="35"/>
      <c r="B637" s="86"/>
      <c r="C637" s="35"/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17">
        <f t="shared" si="1321"/>
        <v>46653</v>
      </c>
      <c r="U637" s="216">
        <f t="shared" si="1314"/>
        <v>4</v>
      </c>
      <c r="V637" s="216">
        <f t="shared" si="1321"/>
        <v>632</v>
      </c>
      <c r="W637" s="16">
        <f t="shared" si="1328"/>
        <v>1.7315068493150685</v>
      </c>
      <c r="X637" s="16" t="e">
        <f>IF(Template!$F$7="Linear interpolation",LinInterp($I$5:$I$22,$G$5:$G$22,W637),CubicSpline($I$5:$I$22,$G$5:$G$22,W637))</f>
        <v>#VALUE!</v>
      </c>
      <c r="Y637" s="221" t="e">
        <f t="shared" si="1315"/>
        <v>#VALUE!</v>
      </c>
      <c r="Z637" s="221" t="e">
        <f>Y637/PRODUCT($AA$6:AA636)</f>
        <v>#VALUE!</v>
      </c>
      <c r="AA637" s="16" t="e">
        <f t="shared" si="1322"/>
        <v>#VALUE!</v>
      </c>
      <c r="AB637" s="10" t="e">
        <f t="shared" si="1323"/>
        <v>#VALUE!</v>
      </c>
      <c r="AC637" s="90">
        <f t="shared" si="1316"/>
        <v>637</v>
      </c>
      <c r="AD637" s="17">
        <f t="shared" si="1324"/>
        <v>46630</v>
      </c>
      <c r="AE637" s="16" t="e">
        <f t="shared" si="1317"/>
        <v>#VALUE!</v>
      </c>
      <c r="AF637" s="10">
        <f ca="1">IFERROR(AVERAGE(INDIRECT("AE"&amp;AC637-Template!$F$10+1):INDIRECT("AE"&amp;AC637)),0)</f>
        <v>0</v>
      </c>
      <c r="AG637" s="35"/>
      <c r="AH637" s="86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17">
        <f t="shared" ref="AZ637" si="1440">AZ636+1</f>
        <v>46653</v>
      </c>
      <c r="BA637" s="216">
        <f t="shared" si="1340"/>
        <v>4</v>
      </c>
      <c r="BB637" s="216">
        <f t="shared" ref="BB637" si="1441">BB636+1</f>
        <v>632</v>
      </c>
      <c r="BC637" s="16">
        <f t="shared" si="1342"/>
        <v>1.7315068493150685</v>
      </c>
      <c r="BD637" s="16">
        <f>IF(Template!$F$7="Linear interpolation",LinInterp($AO$5:$AO$18,$AM$5:$AM$18,BC637),CubicSpline($AO$5:$AO$18,$AM$5:$AM$18,BC637))</f>
        <v>14.41242448925864</v>
      </c>
      <c r="BE637" s="221">
        <f t="shared" si="1421"/>
        <v>1.2625445944248848</v>
      </c>
      <c r="BF637" s="221">
        <f>BE637/PRODUCT($BG$6:BG636)</f>
        <v>1.0003136461952067</v>
      </c>
      <c r="BG637" s="16">
        <f t="shared" si="1343"/>
        <v>1.0003136461952067</v>
      </c>
      <c r="BH637" s="10">
        <f t="shared" si="1344"/>
        <v>11.448086125044</v>
      </c>
      <c r="BI637" s="90"/>
      <c r="BJ637" s="17">
        <f t="shared" si="1327"/>
        <v>46630</v>
      </c>
      <c r="BK637" s="16">
        <f t="shared" si="1320"/>
        <v>11.553740046102433</v>
      </c>
      <c r="BL637" s="10">
        <f ca="1">IFERROR(AVERAGE(INDIRECT("BK"&amp;AC637-Template!$F$10+1):INDIRECT("BK"&amp;AC637)),0)</f>
        <v>11.643239035924342</v>
      </c>
      <c r="BM637" s="35"/>
      <c r="BN637" s="86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</row>
    <row r="638" spans="1:86" ht="15.6" x14ac:dyDescent="0.3">
      <c r="A638" s="35"/>
      <c r="B638" s="86"/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17">
        <f t="shared" si="1321"/>
        <v>46654</v>
      </c>
      <c r="U638" s="216">
        <f t="shared" si="1314"/>
        <v>5</v>
      </c>
      <c r="V638" s="216">
        <f t="shared" si="1321"/>
        <v>633</v>
      </c>
      <c r="W638" s="16">
        <f t="shared" si="1328"/>
        <v>1.7342465753424658</v>
      </c>
      <c r="X638" s="16" t="e">
        <f>IF(Template!$F$7="Linear interpolation",LinInterp($I$5:$I$22,$G$5:$G$22,W638),CubicSpline($I$5:$I$22,$G$5:$G$22,W638))</f>
        <v>#VALUE!</v>
      </c>
      <c r="Y638" s="221" t="e">
        <f t="shared" si="1315"/>
        <v>#VALUE!</v>
      </c>
      <c r="Z638" s="221" t="e">
        <f>Y638/PRODUCT($AA$6:AA637)</f>
        <v>#VALUE!</v>
      </c>
      <c r="AA638" s="16" t="e">
        <f t="shared" si="1322"/>
        <v>#VALUE!</v>
      </c>
      <c r="AB638" s="10" t="e">
        <f t="shared" si="1323"/>
        <v>#VALUE!</v>
      </c>
      <c r="AC638" s="90">
        <f t="shared" si="1316"/>
        <v>638</v>
      </c>
      <c r="AD638" s="17">
        <f t="shared" si="1324"/>
        <v>46631</v>
      </c>
      <c r="AE638" s="16" t="e">
        <f t="shared" si="1317"/>
        <v>#VALUE!</v>
      </c>
      <c r="AF638" s="10">
        <f ca="1">IFERROR(AVERAGE(INDIRECT("AE"&amp;AC638-Template!$F$10+1):INDIRECT("AE"&amp;AC638)),0)</f>
        <v>0</v>
      </c>
      <c r="AG638" s="35"/>
      <c r="AH638" s="86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17">
        <f t="shared" ref="AZ638" si="1442">AZ637+1</f>
        <v>46654</v>
      </c>
      <c r="BA638" s="216">
        <f t="shared" si="1340"/>
        <v>5</v>
      </c>
      <c r="BB638" s="216">
        <f t="shared" ref="BB638" si="1443">BB637+1</f>
        <v>633</v>
      </c>
      <c r="BC638" s="16">
        <f t="shared" si="1342"/>
        <v>1.7342465753424658</v>
      </c>
      <c r="BD638" s="16">
        <f>IF(Template!$F$7="Linear interpolation",LinInterp($AO$5:$AO$18,$AM$5:$AM$18,BC638),CubicSpline($AO$5:$AO$18,$AM$5:$AM$18,BC638))</f>
        <v>14.408771216988736</v>
      </c>
      <c r="BE638" s="221">
        <f t="shared" si="1421"/>
        <v>1.2629404625359495</v>
      </c>
      <c r="BF638" s="221">
        <f>BE638/PRODUCT($BG$6:BG637)</f>
        <v>1.0003135478246177</v>
      </c>
      <c r="BG638" s="16">
        <f t="shared" si="1343"/>
        <v>1.0003135478246177</v>
      </c>
      <c r="BH638" s="10">
        <f t="shared" si="1344"/>
        <v>11.444495598545213</v>
      </c>
      <c r="BI638" s="90"/>
      <c r="BJ638" s="17">
        <f t="shared" si="1327"/>
        <v>46631</v>
      </c>
      <c r="BK638" s="16">
        <f t="shared" si="1320"/>
        <v>11.548267099524278</v>
      </c>
      <c r="BL638" s="10">
        <f ca="1">IFERROR(AVERAGE(INDIRECT("BK"&amp;AC638-Template!$F$10+1):INDIRECT("BK"&amp;AC638)),0)</f>
        <v>11.637491959936712</v>
      </c>
      <c r="BM638" s="35"/>
      <c r="BN638" s="86"/>
      <c r="BO638" s="35"/>
      <c r="BP638" s="35"/>
      <c r="BQ638" s="35"/>
      <c r="BR638" s="35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</row>
    <row r="639" spans="1:86" ht="15.6" x14ac:dyDescent="0.3">
      <c r="A639" s="35"/>
      <c r="B639" s="86"/>
      <c r="C639" s="35"/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17">
        <f t="shared" si="1321"/>
        <v>46655</v>
      </c>
      <c r="U639" s="216">
        <f t="shared" si="1314"/>
        <v>6</v>
      </c>
      <c r="V639" s="216">
        <f t="shared" si="1321"/>
        <v>634</v>
      </c>
      <c r="W639" s="16">
        <f t="shared" si="1328"/>
        <v>1.736986301369863</v>
      </c>
      <c r="X639" s="16" t="e">
        <f>IF(Template!$F$7="Linear interpolation",LinInterp($I$5:$I$22,$G$5:$G$22,W639),CubicSpline($I$5:$I$22,$G$5:$G$22,W639))</f>
        <v>#VALUE!</v>
      </c>
      <c r="Y639" s="221" t="e">
        <f t="shared" si="1315"/>
        <v>#VALUE!</v>
      </c>
      <c r="Z639" s="221" t="e">
        <f>Y639/PRODUCT($AA$6:AA638)</f>
        <v>#VALUE!</v>
      </c>
      <c r="AA639" s="16" t="e">
        <f t="shared" si="1322"/>
        <v>#VALUE!</v>
      </c>
      <c r="AB639" s="10" t="e">
        <f t="shared" si="1323"/>
        <v>#VALUE!</v>
      </c>
      <c r="AC639" s="90">
        <f t="shared" si="1316"/>
        <v>639</v>
      </c>
      <c r="AD639" s="17">
        <f t="shared" si="1324"/>
        <v>46632</v>
      </c>
      <c r="AE639" s="16" t="e">
        <f t="shared" si="1317"/>
        <v>#VALUE!</v>
      </c>
      <c r="AF639" s="10">
        <f ca="1">IFERROR(AVERAGE(INDIRECT("AE"&amp;AC639-Template!$F$10+1):INDIRECT("AE"&amp;AC639)),0)</f>
        <v>0</v>
      </c>
      <c r="AG639" s="35"/>
      <c r="AH639" s="86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17">
        <f t="shared" ref="AZ639" si="1444">AZ638+1</f>
        <v>46655</v>
      </c>
      <c r="BA639" s="216">
        <f t="shared" si="1340"/>
        <v>6</v>
      </c>
      <c r="BB639" s="216">
        <f t="shared" ref="BB639" si="1445">BB638+1</f>
        <v>634</v>
      </c>
      <c r="BC639" s="16">
        <f t="shared" si="1342"/>
        <v>1.736986301369863</v>
      </c>
      <c r="BD639" s="16">
        <f>IF(Template!$F$7="Linear interpolation",LinInterp($AO$5:$AO$18,$AM$5:$AM$18,BC639),CubicSpline($AO$5:$AO$18,$AM$5:$AM$18,BC639))</f>
        <v>14.405123266245441</v>
      </c>
      <c r="BE639" s="221">
        <f t="shared" si="1421"/>
        <v>1.2633363335644692</v>
      </c>
      <c r="BF639" s="221">
        <f>BE639/PRODUCT($BG$6:BG638)</f>
        <v>1.0003134518532448</v>
      </c>
      <c r="BG639" s="16">
        <f t="shared" si="1343"/>
        <v>1.0003135478246177</v>
      </c>
      <c r="BH639" s="10">
        <f t="shared" si="1344"/>
        <v>11.444495598545213</v>
      </c>
      <c r="BI639" s="90"/>
      <c r="BJ639" s="17">
        <f t="shared" si="1327"/>
        <v>46632</v>
      </c>
      <c r="BK639" s="16">
        <f t="shared" si="1320"/>
        <v>11.542870751909518</v>
      </c>
      <c r="BL639" s="10">
        <f ca="1">IFERROR(AVERAGE(INDIRECT("BK"&amp;AC639-Template!$F$10+1):INDIRECT("BK"&amp;AC639)),0)</f>
        <v>11.631049334712674</v>
      </c>
      <c r="BM639" s="35"/>
      <c r="BN639" s="86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</row>
    <row r="640" spans="1:86" ht="15.6" x14ac:dyDescent="0.3">
      <c r="A640" s="35"/>
      <c r="B640" s="86"/>
      <c r="C640" s="35"/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17">
        <f t="shared" si="1321"/>
        <v>46656</v>
      </c>
      <c r="U640" s="216">
        <f t="shared" si="1314"/>
        <v>7</v>
      </c>
      <c r="V640" s="216">
        <f t="shared" si="1321"/>
        <v>635</v>
      </c>
      <c r="W640" s="16">
        <f t="shared" si="1328"/>
        <v>1.7397260273972603</v>
      </c>
      <c r="X640" s="16" t="e">
        <f>IF(Template!$F$7="Linear interpolation",LinInterp($I$5:$I$22,$G$5:$G$22,W640),CubicSpline($I$5:$I$22,$G$5:$G$22,W640))</f>
        <v>#VALUE!</v>
      </c>
      <c r="Y640" s="221" t="e">
        <f t="shared" si="1315"/>
        <v>#VALUE!</v>
      </c>
      <c r="Z640" s="221" t="e">
        <f>Y640/PRODUCT($AA$6:AA639)</f>
        <v>#VALUE!</v>
      </c>
      <c r="AA640" s="16" t="e">
        <f t="shared" si="1322"/>
        <v>#VALUE!</v>
      </c>
      <c r="AB640" s="10" t="e">
        <f t="shared" si="1323"/>
        <v>#VALUE!</v>
      </c>
      <c r="AC640" s="90">
        <f t="shared" si="1316"/>
        <v>640</v>
      </c>
      <c r="AD640" s="17">
        <f t="shared" si="1324"/>
        <v>46633</v>
      </c>
      <c r="AE640" s="16" t="e">
        <f t="shared" si="1317"/>
        <v>#VALUE!</v>
      </c>
      <c r="AF640" s="10">
        <f ca="1">IFERROR(AVERAGE(INDIRECT("AE"&amp;AC640-Template!$F$10+1):INDIRECT("AE"&amp;AC640)),0)</f>
        <v>0</v>
      </c>
      <c r="AG640" s="35"/>
      <c r="AH640" s="86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17">
        <f t="shared" ref="AZ640" si="1446">AZ639+1</f>
        <v>46656</v>
      </c>
      <c r="BA640" s="216">
        <f t="shared" si="1340"/>
        <v>7</v>
      </c>
      <c r="BB640" s="216">
        <f t="shared" ref="BB640" si="1447">BB639+1</f>
        <v>635</v>
      </c>
      <c r="BC640" s="16">
        <f t="shared" si="1342"/>
        <v>1.7397260273972603</v>
      </c>
      <c r="BD640" s="16">
        <f>IF(Template!$F$7="Linear interpolation",LinInterp($AO$5:$AO$18,$AM$5:$AM$18,BC640),CubicSpline($AO$5:$AO$18,$AM$5:$AM$18,BC640))</f>
        <v>14.401480770516667</v>
      </c>
      <c r="BE640" s="221">
        <f t="shared" si="1421"/>
        <v>1.2637322104829243</v>
      </c>
      <c r="BF640" s="221">
        <f>BE640/PRODUCT($BG$6:BG639)</f>
        <v>1.0003132623228204</v>
      </c>
      <c r="BG640" s="16">
        <f t="shared" si="1343"/>
        <v>1.0003135478246177</v>
      </c>
      <c r="BH640" s="10">
        <f t="shared" si="1344"/>
        <v>11.444495598545213</v>
      </c>
      <c r="BI640" s="90"/>
      <c r="BJ640" s="17">
        <f t="shared" si="1327"/>
        <v>46633</v>
      </c>
      <c r="BK640" s="16">
        <f t="shared" si="1320"/>
        <v>11.537551479696816</v>
      </c>
      <c r="BL640" s="10">
        <f ca="1">IFERROR(AVERAGE(INDIRECT("BK"&amp;AC640-Template!$F$10+1):INDIRECT("BK"&amp;AC640)),0)</f>
        <v>11.624676885847112</v>
      </c>
      <c r="BM640" s="35"/>
      <c r="BN640" s="86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</row>
    <row r="641" spans="1:86" ht="15.6" x14ac:dyDescent="0.3">
      <c r="A641" s="35"/>
      <c r="B641" s="86"/>
      <c r="C641" s="35"/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17">
        <f t="shared" si="1321"/>
        <v>46657</v>
      </c>
      <c r="U641" s="216">
        <f t="shared" si="1314"/>
        <v>1</v>
      </c>
      <c r="V641" s="216">
        <f t="shared" si="1321"/>
        <v>636</v>
      </c>
      <c r="W641" s="16">
        <f t="shared" si="1328"/>
        <v>1.7424657534246575</v>
      </c>
      <c r="X641" s="16" t="e">
        <f>IF(Template!$F$7="Linear interpolation",LinInterp($I$5:$I$22,$G$5:$G$22,W641),CubicSpline($I$5:$I$22,$G$5:$G$22,W641))</f>
        <v>#VALUE!</v>
      </c>
      <c r="Y641" s="221" t="e">
        <f t="shared" si="1315"/>
        <v>#VALUE!</v>
      </c>
      <c r="Z641" s="221" t="e">
        <f>Y641/PRODUCT($AA$6:AA640)</f>
        <v>#VALUE!</v>
      </c>
      <c r="AA641" s="16" t="e">
        <f t="shared" si="1322"/>
        <v>#VALUE!</v>
      </c>
      <c r="AB641" s="10" t="e">
        <f t="shared" si="1323"/>
        <v>#VALUE!</v>
      </c>
      <c r="AC641" s="90">
        <f t="shared" si="1316"/>
        <v>641</v>
      </c>
      <c r="AD641" s="17">
        <f t="shared" si="1324"/>
        <v>46634</v>
      </c>
      <c r="AE641" s="16" t="e">
        <f t="shared" si="1317"/>
        <v>#VALUE!</v>
      </c>
      <c r="AF641" s="10">
        <f ca="1">IFERROR(AVERAGE(INDIRECT("AE"&amp;AC641-Template!$F$10+1):INDIRECT("AE"&amp;AC641)),0)</f>
        <v>0</v>
      </c>
      <c r="AG641" s="35"/>
      <c r="AH641" s="86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17">
        <f t="shared" ref="AZ641" si="1448">AZ640+1</f>
        <v>46657</v>
      </c>
      <c r="BA641" s="216">
        <f t="shared" si="1340"/>
        <v>1</v>
      </c>
      <c r="BB641" s="216">
        <f t="shared" ref="BB641" si="1449">BB640+1</f>
        <v>636</v>
      </c>
      <c r="BC641" s="16">
        <f t="shared" si="1342"/>
        <v>1.7424657534246575</v>
      </c>
      <c r="BD641" s="16">
        <f>IF(Template!$F$7="Linear interpolation",LinInterp($AO$5:$AO$18,$AM$5:$AM$18,BC641),CubicSpline($AO$5:$AO$18,$AM$5:$AM$18,BC641))</f>
        <v>14.397843863290323</v>
      </c>
      <c r="BE641" s="221">
        <f t="shared" si="1421"/>
        <v>1.2641280962841277</v>
      </c>
      <c r="BF641" s="221">
        <f>BE641/PRODUCT($BG$6:BG640)</f>
        <v>1.0003129816587772</v>
      </c>
      <c r="BG641" s="16">
        <f t="shared" si="1343"/>
        <v>1.0003129816587772</v>
      </c>
      <c r="BH641" s="10">
        <f t="shared" si="1344"/>
        <v>11.423830545369441</v>
      </c>
      <c r="BI641" s="90"/>
      <c r="BJ641" s="17">
        <f t="shared" si="1327"/>
        <v>46634</v>
      </c>
      <c r="BK641" s="16">
        <f t="shared" si="1320"/>
        <v>11.537551479696816</v>
      </c>
      <c r="BL641" s="10">
        <f ca="1">IFERROR(AVERAGE(INDIRECT("BK"&amp;AC641-Template!$F$10+1):INDIRECT("BK"&amp;AC641)),0)</f>
        <v>11.618549812829622</v>
      </c>
      <c r="BM641" s="35"/>
      <c r="BN641" s="86"/>
      <c r="BO641" s="35"/>
      <c r="BP641" s="35"/>
      <c r="BQ641" s="35"/>
      <c r="BR641" s="35"/>
      <c r="BS641" s="35"/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</row>
    <row r="642" spans="1:86" ht="15.6" x14ac:dyDescent="0.3">
      <c r="A642" s="35"/>
      <c r="B642" s="86"/>
      <c r="C642" s="35"/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17">
        <f t="shared" si="1321"/>
        <v>46658</v>
      </c>
      <c r="U642" s="216">
        <f t="shared" si="1314"/>
        <v>2</v>
      </c>
      <c r="V642" s="216">
        <f t="shared" si="1321"/>
        <v>637</v>
      </c>
      <c r="W642" s="16">
        <f t="shared" si="1328"/>
        <v>1.7452054794520548</v>
      </c>
      <c r="X642" s="16" t="e">
        <f>IF(Template!$F$7="Linear interpolation",LinInterp($I$5:$I$22,$G$5:$G$22,W642),CubicSpline($I$5:$I$22,$G$5:$G$22,W642))</f>
        <v>#VALUE!</v>
      </c>
      <c r="Y642" s="221" t="e">
        <f t="shared" si="1315"/>
        <v>#VALUE!</v>
      </c>
      <c r="Z642" s="221" t="e">
        <f>Y642/PRODUCT($AA$6:AA641)</f>
        <v>#VALUE!</v>
      </c>
      <c r="AA642" s="16" t="e">
        <f t="shared" si="1322"/>
        <v>#VALUE!</v>
      </c>
      <c r="AB642" s="10" t="e">
        <f t="shared" si="1323"/>
        <v>#VALUE!</v>
      </c>
      <c r="AC642" s="90">
        <f t="shared" si="1316"/>
        <v>642</v>
      </c>
      <c r="AD642" s="17">
        <f t="shared" si="1324"/>
        <v>46635</v>
      </c>
      <c r="AE642" s="16" t="e">
        <f t="shared" si="1317"/>
        <v>#VALUE!</v>
      </c>
      <c r="AF642" s="10">
        <f ca="1">IFERROR(AVERAGE(INDIRECT("AE"&amp;AC642-Template!$F$10+1):INDIRECT("AE"&amp;AC642)),0)</f>
        <v>0</v>
      </c>
      <c r="AG642" s="35"/>
      <c r="AH642" s="86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17">
        <f t="shared" ref="AZ642" si="1450">AZ641+1</f>
        <v>46658</v>
      </c>
      <c r="BA642" s="216">
        <f t="shared" si="1340"/>
        <v>2</v>
      </c>
      <c r="BB642" s="216">
        <f t="shared" ref="BB642" si="1451">BB641+1</f>
        <v>637</v>
      </c>
      <c r="BC642" s="16">
        <f t="shared" si="1342"/>
        <v>1.7452054794520548</v>
      </c>
      <c r="BD642" s="16">
        <f>IF(Template!$F$7="Linear interpolation",LinInterp($AO$5:$AO$18,$AM$5:$AM$18,BC642),CubicSpline($AO$5:$AO$18,$AM$5:$AM$18,BC642))</f>
        <v>14.394212678054318</v>
      </c>
      <c r="BE642" s="221">
        <f t="shared" si="1421"/>
        <v>1.2645239939812534</v>
      </c>
      <c r="BF642" s="221">
        <f>BE642/PRODUCT($BG$6:BG641)</f>
        <v>1.0003131784652912</v>
      </c>
      <c r="BG642" s="16">
        <f t="shared" si="1343"/>
        <v>1.0003131784652912</v>
      </c>
      <c r="BH642" s="10">
        <f t="shared" si="1344"/>
        <v>11.431013983129512</v>
      </c>
      <c r="BI642" s="90"/>
      <c r="BJ642" s="17">
        <f t="shared" si="1327"/>
        <v>46635</v>
      </c>
      <c r="BK642" s="16">
        <f t="shared" si="1320"/>
        <v>11.537551479696816</v>
      </c>
      <c r="BL642" s="10">
        <f ca="1">IFERROR(AVERAGE(INDIRECT("BK"&amp;AC642-Template!$F$10+1):INDIRECT("BK"&amp;AC642)),0)</f>
        <v>11.612665990265247</v>
      </c>
      <c r="BM642" s="35"/>
      <c r="BN642" s="86"/>
      <c r="BO642" s="35"/>
      <c r="BP642" s="35"/>
      <c r="BQ642" s="35"/>
      <c r="BR642" s="35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</row>
    <row r="643" spans="1:86" ht="15.6" x14ac:dyDescent="0.3">
      <c r="A643" s="35"/>
      <c r="B643" s="86"/>
      <c r="C643" s="35"/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17">
        <f t="shared" si="1321"/>
        <v>46659</v>
      </c>
      <c r="U643" s="216">
        <f t="shared" si="1314"/>
        <v>3</v>
      </c>
      <c r="V643" s="216">
        <f t="shared" si="1321"/>
        <v>638</v>
      </c>
      <c r="W643" s="16">
        <f t="shared" si="1328"/>
        <v>1.747945205479452</v>
      </c>
      <c r="X643" s="16" t="e">
        <f>IF(Template!$F$7="Linear interpolation",LinInterp($I$5:$I$22,$G$5:$G$22,W643),CubicSpline($I$5:$I$22,$G$5:$G$22,W643))</f>
        <v>#VALUE!</v>
      </c>
      <c r="Y643" s="221" t="e">
        <f t="shared" si="1315"/>
        <v>#VALUE!</v>
      </c>
      <c r="Z643" s="221" t="e">
        <f>Y643/PRODUCT($AA$6:AA642)</f>
        <v>#VALUE!</v>
      </c>
      <c r="AA643" s="16" t="e">
        <f t="shared" si="1322"/>
        <v>#VALUE!</v>
      </c>
      <c r="AB643" s="10" t="e">
        <f t="shared" si="1323"/>
        <v>#VALUE!</v>
      </c>
      <c r="AC643" s="90">
        <f t="shared" si="1316"/>
        <v>643</v>
      </c>
      <c r="AD643" s="17">
        <f t="shared" si="1324"/>
        <v>46636</v>
      </c>
      <c r="AE643" s="16" t="e">
        <f t="shared" si="1317"/>
        <v>#VALUE!</v>
      </c>
      <c r="AF643" s="10">
        <f ca="1">IFERROR(AVERAGE(INDIRECT("AE"&amp;AC643-Template!$F$10+1):INDIRECT("AE"&amp;AC643)),0)</f>
        <v>0</v>
      </c>
      <c r="AG643" s="35"/>
      <c r="AH643" s="86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17">
        <f t="shared" ref="AZ643" si="1452">AZ642+1</f>
        <v>46659</v>
      </c>
      <c r="BA643" s="216">
        <f t="shared" si="1340"/>
        <v>3</v>
      </c>
      <c r="BB643" s="216">
        <f t="shared" ref="BB643" si="1453">BB642+1</f>
        <v>638</v>
      </c>
      <c r="BC643" s="16">
        <f t="shared" si="1342"/>
        <v>1.747945205479452</v>
      </c>
      <c r="BD643" s="16">
        <f>IF(Template!$F$7="Linear interpolation",LinInterp($AO$5:$AO$18,$AM$5:$AM$18,BC643),CubicSpline($AO$5:$AO$18,$AM$5:$AM$18,BC643))</f>
        <v>14.390587348296565</v>
      </c>
      <c r="BE643" s="221">
        <f t="shared" si="1421"/>
        <v>1.2649199066078645</v>
      </c>
      <c r="BF643" s="221">
        <f>BE643/PRODUCT($BG$6:BG642)</f>
        <v>1.0003130922216545</v>
      </c>
      <c r="BG643" s="16">
        <f t="shared" si="1343"/>
        <v>1.0003130922216545</v>
      </c>
      <c r="BH643" s="10">
        <f t="shared" si="1344"/>
        <v>11.427866090390815</v>
      </c>
      <c r="BI643" s="90"/>
      <c r="BJ643" s="17">
        <f t="shared" si="1327"/>
        <v>46636</v>
      </c>
      <c r="BK643" s="16">
        <f t="shared" si="1320"/>
        <v>11.5064137566252</v>
      </c>
      <c r="BL643" s="10">
        <f ca="1">IFERROR(AVERAGE(INDIRECT("BK"&amp;AC643-Template!$F$10+1):INDIRECT("BK"&amp;AC643)),0)</f>
        <v>11.605744243598485</v>
      </c>
      <c r="BM643" s="35"/>
      <c r="BN643" s="86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</row>
    <row r="644" spans="1:86" ht="15.6" x14ac:dyDescent="0.3">
      <c r="A644" s="35"/>
      <c r="B644" s="86"/>
      <c r="C644" s="35"/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17">
        <f t="shared" si="1321"/>
        <v>46660</v>
      </c>
      <c r="U644" s="216">
        <f t="shared" si="1314"/>
        <v>4</v>
      </c>
      <c r="V644" s="216">
        <f t="shared" si="1321"/>
        <v>639</v>
      </c>
      <c r="W644" s="16">
        <f t="shared" si="1328"/>
        <v>1.7506849315068493</v>
      </c>
      <c r="X644" s="16" t="e">
        <f>IF(Template!$F$7="Linear interpolation",LinInterp($I$5:$I$22,$G$5:$G$22,W644),CubicSpline($I$5:$I$22,$G$5:$G$22,W644))</f>
        <v>#VALUE!</v>
      </c>
      <c r="Y644" s="221" t="e">
        <f t="shared" si="1315"/>
        <v>#VALUE!</v>
      </c>
      <c r="Z644" s="221" t="e">
        <f>Y644/PRODUCT($AA$6:AA643)</f>
        <v>#VALUE!</v>
      </c>
      <c r="AA644" s="16" t="e">
        <f t="shared" si="1322"/>
        <v>#VALUE!</v>
      </c>
      <c r="AB644" s="10" t="e">
        <f t="shared" si="1323"/>
        <v>#VALUE!</v>
      </c>
      <c r="AC644" s="90">
        <f t="shared" si="1316"/>
        <v>644</v>
      </c>
      <c r="AD644" s="17">
        <f t="shared" si="1324"/>
        <v>46637</v>
      </c>
      <c r="AE644" s="16" t="e">
        <f t="shared" si="1317"/>
        <v>#VALUE!</v>
      </c>
      <c r="AF644" s="10">
        <f ca="1">IFERROR(AVERAGE(INDIRECT("AE"&amp;AC644-Template!$F$10+1):INDIRECT("AE"&amp;AC644)),0)</f>
        <v>0</v>
      </c>
      <c r="AG644" s="35"/>
      <c r="AH644" s="86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17">
        <f t="shared" ref="AZ644" si="1454">AZ643+1</f>
        <v>46660</v>
      </c>
      <c r="BA644" s="216">
        <f t="shared" si="1340"/>
        <v>4</v>
      </c>
      <c r="BB644" s="216">
        <f t="shared" ref="BB644" si="1455">BB643+1</f>
        <v>639</v>
      </c>
      <c r="BC644" s="16">
        <f t="shared" si="1342"/>
        <v>1.7506849315068493</v>
      </c>
      <c r="BD644" s="16">
        <f>IF(Template!$F$7="Linear interpolation",LinInterp($AO$5:$AO$18,$AM$5:$AM$18,BC644),CubicSpline($AO$5:$AO$18,$AM$5:$AM$18,BC644))</f>
        <v>14.386968007504974</v>
      </c>
      <c r="BE644" s="221">
        <f t="shared" si="1421"/>
        <v>1.2653158372179389</v>
      </c>
      <c r="BF644" s="221">
        <f>BE644/PRODUCT($BG$6:BG643)</f>
        <v>1.0003130084426739</v>
      </c>
      <c r="BG644" s="16">
        <f t="shared" si="1343"/>
        <v>1.0003130084426739</v>
      </c>
      <c r="BH644" s="10">
        <f t="shared" si="1344"/>
        <v>11.424808157597388</v>
      </c>
      <c r="BI644" s="90"/>
      <c r="BJ644" s="17">
        <f t="shared" si="1327"/>
        <v>46637</v>
      </c>
      <c r="BK644" s="16">
        <f t="shared" si="1320"/>
        <v>11.517054676047023</v>
      </c>
      <c r="BL644" s="10">
        <f ca="1">IFERROR(AVERAGE(INDIRECT("BK"&amp;AC644-Template!$F$10+1):INDIRECT("BK"&amp;AC644)),0)</f>
        <v>11.599177194245783</v>
      </c>
      <c r="BM644" s="35"/>
      <c r="BN644" s="86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</row>
    <row r="645" spans="1:86" ht="15.6" x14ac:dyDescent="0.3">
      <c r="A645" s="35"/>
      <c r="B645" s="86"/>
      <c r="C645" s="35"/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17">
        <f t="shared" si="1321"/>
        <v>46661</v>
      </c>
      <c r="U645" s="216">
        <f t="shared" si="1314"/>
        <v>5</v>
      </c>
      <c r="V645" s="216">
        <f t="shared" si="1321"/>
        <v>640</v>
      </c>
      <c r="W645" s="16">
        <f t="shared" si="1328"/>
        <v>1.7534246575342465</v>
      </c>
      <c r="X645" s="16" t="e">
        <f>IF(Template!$F$7="Linear interpolation",LinInterp($I$5:$I$22,$G$5:$G$22,W645),CubicSpline($I$5:$I$22,$G$5:$G$22,W645))</f>
        <v>#VALUE!</v>
      </c>
      <c r="Y645" s="221" t="e">
        <f t="shared" si="1315"/>
        <v>#VALUE!</v>
      </c>
      <c r="Z645" s="221" t="e">
        <f>Y645/PRODUCT($AA$6:AA644)</f>
        <v>#VALUE!</v>
      </c>
      <c r="AA645" s="16" t="e">
        <f t="shared" si="1322"/>
        <v>#VALUE!</v>
      </c>
      <c r="AB645" s="10" t="e">
        <f t="shared" si="1323"/>
        <v>#VALUE!</v>
      </c>
      <c r="AC645" s="90">
        <f t="shared" si="1316"/>
        <v>645</v>
      </c>
      <c r="AD645" s="17">
        <f t="shared" si="1324"/>
        <v>46638</v>
      </c>
      <c r="AE645" s="16" t="e">
        <f t="shared" si="1317"/>
        <v>#VALUE!</v>
      </c>
      <c r="AF645" s="10">
        <f ca="1">IFERROR(AVERAGE(INDIRECT("AE"&amp;AC645-Template!$F$10+1):INDIRECT("AE"&amp;AC645)),0)</f>
        <v>0</v>
      </c>
      <c r="AG645" s="35"/>
      <c r="AH645" s="86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17">
        <f t="shared" ref="AZ645" si="1456">AZ644+1</f>
        <v>46661</v>
      </c>
      <c r="BA645" s="216">
        <f t="shared" si="1340"/>
        <v>5</v>
      </c>
      <c r="BB645" s="216">
        <f t="shared" ref="BB645" si="1457">BB644+1</f>
        <v>640</v>
      </c>
      <c r="BC645" s="16">
        <f t="shared" si="1342"/>
        <v>1.7534246575342465</v>
      </c>
      <c r="BD645" s="16">
        <f>IF(Template!$F$7="Linear interpolation",LinInterp($AO$5:$AO$18,$AM$5:$AM$18,BC645),CubicSpline($AO$5:$AO$18,$AM$5:$AM$18,BC645))</f>
        <v>14.383354789167454</v>
      </c>
      <c r="BE645" s="221">
        <f t="shared" si="1421"/>
        <v>1.2657117888858995</v>
      </c>
      <c r="BF645" s="221">
        <f>BE645/PRODUCT($BG$6:BG644)</f>
        <v>1.000312927141441</v>
      </c>
      <c r="BG645" s="16">
        <f t="shared" si="1343"/>
        <v>1.000312927141441</v>
      </c>
      <c r="BH645" s="10">
        <f t="shared" si="1344"/>
        <v>11.421840662598104</v>
      </c>
      <c r="BI645" s="90"/>
      <c r="BJ645" s="17">
        <f t="shared" si="1327"/>
        <v>46638</v>
      </c>
      <c r="BK645" s="16">
        <f t="shared" si="1320"/>
        <v>11.512127929742544</v>
      </c>
      <c r="BL645" s="10">
        <f ca="1">IFERROR(AVERAGE(INDIRECT("BK"&amp;AC645-Template!$F$10+1):INDIRECT("BK"&amp;AC645)),0)</f>
        <v>11.593883931029191</v>
      </c>
      <c r="BM645" s="35"/>
      <c r="BN645" s="86"/>
      <c r="BO645" s="35"/>
      <c r="BP645" s="35"/>
      <c r="BQ645" s="35"/>
      <c r="BR645" s="35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</row>
    <row r="646" spans="1:86" ht="15.6" x14ac:dyDescent="0.3">
      <c r="A646" s="35"/>
      <c r="B646" s="86"/>
      <c r="C646" s="35"/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17">
        <f t="shared" si="1321"/>
        <v>46662</v>
      </c>
      <c r="U646" s="216">
        <f t="shared" ref="U646:U709" si="1458">WEEKDAY(T646,2)</f>
        <v>6</v>
      </c>
      <c r="V646" s="216">
        <f t="shared" si="1321"/>
        <v>641</v>
      </c>
      <c r="W646" s="16">
        <f t="shared" si="1328"/>
        <v>1.7561643835616438</v>
      </c>
      <c r="X646" s="16" t="e">
        <f>IF(Template!$F$7="Linear interpolation",LinInterp($I$5:$I$22,$G$5:$G$22,W646),CubicSpline($I$5:$I$22,$G$5:$G$22,W646))</f>
        <v>#VALUE!</v>
      </c>
      <c r="Y646" s="221" t="e">
        <f t="shared" ref="Y646:Y709" si="1459">(1+(X646/100))^W646</f>
        <v>#VALUE!</v>
      </c>
      <c r="Z646" s="221" t="e">
        <f>Y646/PRODUCT($AA$6:AA645)</f>
        <v>#VALUE!</v>
      </c>
      <c r="AA646" s="16" t="e">
        <f t="shared" si="1322"/>
        <v>#VALUE!</v>
      </c>
      <c r="AB646" s="10" t="e">
        <f t="shared" si="1323"/>
        <v>#VALUE!</v>
      </c>
      <c r="AC646" s="90">
        <f t="shared" ref="AC646:AC709" si="1460">ROW(AD646)</f>
        <v>646</v>
      </c>
      <c r="AD646" s="17">
        <f t="shared" si="1324"/>
        <v>46639</v>
      </c>
      <c r="AE646" s="16" t="e">
        <f t="shared" ref="AE646:AE709" si="1461">IF(R646&lt;&gt;0,R646,VLOOKUP(AD646,$T:$AB,9,FALSE))</f>
        <v>#VALUE!</v>
      </c>
      <c r="AF646" s="10">
        <f ca="1">IFERROR(AVERAGE(INDIRECT("AE"&amp;AC646-Template!$F$10+1):INDIRECT("AE"&amp;AC646)),0)</f>
        <v>0</v>
      </c>
      <c r="AG646" s="35"/>
      <c r="AH646" s="86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17">
        <f t="shared" ref="AZ646" si="1462">AZ645+1</f>
        <v>46662</v>
      </c>
      <c r="BA646" s="216">
        <f t="shared" si="1340"/>
        <v>6</v>
      </c>
      <c r="BB646" s="216">
        <f t="shared" ref="BB646" si="1463">BB645+1</f>
        <v>641</v>
      </c>
      <c r="BC646" s="16">
        <f t="shared" si="1342"/>
        <v>1.7561643835616438</v>
      </c>
      <c r="BD646" s="16">
        <f>IF(Template!$F$7="Linear interpolation",LinInterp($AO$5:$AO$18,$AM$5:$AM$18,BC646),CubicSpline($AO$5:$AO$18,$AM$5:$AM$18,BC646))</f>
        <v>14.379747826771917</v>
      </c>
      <c r="BE646" s="221">
        <f t="shared" si="1421"/>
        <v>1.2661077647066381</v>
      </c>
      <c r="BF646" s="221">
        <f>BE646/PRODUCT($BG$6:BG645)</f>
        <v>1.0003128483310464</v>
      </c>
      <c r="BG646" s="16">
        <f t="shared" si="1343"/>
        <v>1.000312927141441</v>
      </c>
      <c r="BH646" s="10">
        <f t="shared" si="1344"/>
        <v>11.421840662598104</v>
      </c>
      <c r="BI646" s="90"/>
      <c r="BJ646" s="17">
        <f t="shared" si="1327"/>
        <v>46639</v>
      </c>
      <c r="BK646" s="16">
        <f t="shared" ref="BK646:BK709" si="1464">IF(AX646&lt;&gt;0,AX646,VLOOKUP(BJ646,$AZ:$BH,9,FALSE))</f>
        <v>11.50728111884991</v>
      </c>
      <c r="BL646" s="10">
        <f ca="1">IFERROR(AVERAGE(INDIRECT("BK"&amp;AC646-Template!$F$10+1):INDIRECT("BK"&amp;AC646)),0)</f>
        <v>11.587942527967829</v>
      </c>
      <c r="BM646" s="35"/>
      <c r="BN646" s="86"/>
      <c r="BO646" s="35"/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</row>
    <row r="647" spans="1:86" ht="15.6" x14ac:dyDescent="0.3">
      <c r="A647" s="35"/>
      <c r="B647" s="86"/>
      <c r="C647" s="35"/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17">
        <f t="shared" ref="T647:V710" si="1465">T646+1</f>
        <v>46663</v>
      </c>
      <c r="U647" s="216">
        <f t="shared" si="1458"/>
        <v>7</v>
      </c>
      <c r="V647" s="216">
        <f t="shared" si="1465"/>
        <v>642</v>
      </c>
      <c r="W647" s="16">
        <f t="shared" si="1328"/>
        <v>1.7589041095890412</v>
      </c>
      <c r="X647" s="16" t="e">
        <f>IF(Template!$F$7="Linear interpolation",LinInterp($I$5:$I$22,$G$5:$G$22,W647),CubicSpline($I$5:$I$22,$G$5:$G$22,W647))</f>
        <v>#VALUE!</v>
      </c>
      <c r="Y647" s="221" t="e">
        <f t="shared" si="1459"/>
        <v>#VALUE!</v>
      </c>
      <c r="Z647" s="221" t="e">
        <f>Y647/PRODUCT($AA$6:AA646)</f>
        <v>#VALUE!</v>
      </c>
      <c r="AA647" s="16" t="e">
        <f t="shared" ref="AA647:AA710" si="1466">1+AB647/365/100</f>
        <v>#VALUE!</v>
      </c>
      <c r="AB647" s="10" t="e">
        <f t="shared" ref="AB647:AB710" si="1467">IF(OR(U647=6,U647=7),AB646,(Z647-1)*365*100)</f>
        <v>#VALUE!</v>
      </c>
      <c r="AC647" s="90">
        <f t="shared" si="1460"/>
        <v>647</v>
      </c>
      <c r="AD647" s="17">
        <f t="shared" ref="AD647:AD710" si="1468">AD646+1</f>
        <v>46640</v>
      </c>
      <c r="AE647" s="16" t="e">
        <f t="shared" si="1461"/>
        <v>#VALUE!</v>
      </c>
      <c r="AF647" s="10">
        <f ca="1">IFERROR(AVERAGE(INDIRECT("AE"&amp;AC647-Template!$F$10+1):INDIRECT("AE"&amp;AC647)),0)</f>
        <v>0</v>
      </c>
      <c r="AG647" s="35"/>
      <c r="AH647" s="86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17">
        <f t="shared" ref="AZ647" si="1469">AZ646+1</f>
        <v>46663</v>
      </c>
      <c r="BA647" s="216">
        <f t="shared" si="1340"/>
        <v>7</v>
      </c>
      <c r="BB647" s="216">
        <f t="shared" ref="BB647" si="1470">BB646+1</f>
        <v>642</v>
      </c>
      <c r="BC647" s="16">
        <f t="shared" si="1342"/>
        <v>1.7589041095890412</v>
      </c>
      <c r="BD647" s="16">
        <f>IF(Template!$F$7="Linear interpolation",LinInterp($AO$5:$AO$18,$AM$5:$AM$18,BC647),CubicSpline($AO$5:$AO$18,$AM$5:$AM$18,BC647))</f>
        <v>14.376147253806272</v>
      </c>
      <c r="BE647" s="221">
        <f t="shared" si="1421"/>
        <v>1.2665037677955462</v>
      </c>
      <c r="BF647" s="221">
        <f>BE647/PRODUCT($BG$6:BG646)</f>
        <v>1.0003126932142008</v>
      </c>
      <c r="BG647" s="16">
        <f t="shared" si="1343"/>
        <v>1.000312927141441</v>
      </c>
      <c r="BH647" s="10">
        <f t="shared" si="1344"/>
        <v>11.421840662598104</v>
      </c>
      <c r="BI647" s="90"/>
      <c r="BJ647" s="17">
        <f t="shared" ref="BJ647:BJ710" si="1471">BJ646+1</f>
        <v>46640</v>
      </c>
      <c r="BK647" s="16">
        <f t="shared" si="1464"/>
        <v>11.502514720180601</v>
      </c>
      <c r="BL647" s="10">
        <f ca="1">IFERROR(AVERAGE(INDIRECT("BK"&amp;AC647-Template!$F$10+1):INDIRECT("BK"&amp;AC647)),0)</f>
        <v>11.582074631157832</v>
      </c>
      <c r="BM647" s="35"/>
      <c r="BN647" s="86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</row>
    <row r="648" spans="1:86" ht="15.6" x14ac:dyDescent="0.3">
      <c r="A648" s="35"/>
      <c r="B648" s="86"/>
      <c r="C648" s="35"/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17">
        <f t="shared" si="1465"/>
        <v>46664</v>
      </c>
      <c r="U648" s="216">
        <f t="shared" si="1458"/>
        <v>1</v>
      </c>
      <c r="V648" s="216">
        <f t="shared" si="1465"/>
        <v>643</v>
      </c>
      <c r="W648" s="16">
        <f t="shared" ref="W648:W711" si="1472">YEARFRAC($T$5,T648,3)</f>
        <v>1.7616438356164383</v>
      </c>
      <c r="X648" s="16" t="e">
        <f>IF(Template!$F$7="Linear interpolation",LinInterp($I$5:$I$22,$G$5:$G$22,W648),CubicSpline($I$5:$I$22,$G$5:$G$22,W648))</f>
        <v>#VALUE!</v>
      </c>
      <c r="Y648" s="221" t="e">
        <f t="shared" si="1459"/>
        <v>#VALUE!</v>
      </c>
      <c r="Z648" s="221" t="e">
        <f>Y648/PRODUCT($AA$6:AA647)</f>
        <v>#VALUE!</v>
      </c>
      <c r="AA648" s="16" t="e">
        <f t="shared" si="1466"/>
        <v>#VALUE!</v>
      </c>
      <c r="AB648" s="10" t="e">
        <f t="shared" si="1467"/>
        <v>#VALUE!</v>
      </c>
      <c r="AC648" s="90">
        <f t="shared" si="1460"/>
        <v>648</v>
      </c>
      <c r="AD648" s="17">
        <f t="shared" si="1468"/>
        <v>46641</v>
      </c>
      <c r="AE648" s="16" t="e">
        <f t="shared" si="1461"/>
        <v>#VALUE!</v>
      </c>
      <c r="AF648" s="10">
        <f ca="1">IFERROR(AVERAGE(INDIRECT("AE"&amp;AC648-Template!$F$10+1):INDIRECT("AE"&amp;AC648)),0)</f>
        <v>0</v>
      </c>
      <c r="AG648" s="35"/>
      <c r="AH648" s="86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17">
        <f t="shared" ref="AZ648" si="1473">AZ647+1</f>
        <v>46664</v>
      </c>
      <c r="BA648" s="216">
        <f t="shared" si="1340"/>
        <v>1</v>
      </c>
      <c r="BB648" s="216">
        <f t="shared" ref="BB648" si="1474">BB647+1</f>
        <v>643</v>
      </c>
      <c r="BC648" s="16">
        <f t="shared" si="1342"/>
        <v>1.7616438356164383</v>
      </c>
      <c r="BD648" s="16">
        <f>IF(Template!$F$7="Linear interpolation",LinInterp($AO$5:$AO$18,$AM$5:$AM$18,BC648),CubicSpline($AO$5:$AO$18,$AM$5:$AM$18,BC648))</f>
        <v>14.37255320375843</v>
      </c>
      <c r="BE648" s="221">
        <f t="shared" si="1421"/>
        <v>1.2668998012885408</v>
      </c>
      <c r="BF648" s="221">
        <f>BE648/PRODUCT($BG$6:BG647)</f>
        <v>1.0003124643079588</v>
      </c>
      <c r="BG648" s="16">
        <f t="shared" si="1343"/>
        <v>1.0003124643079588</v>
      </c>
      <c r="BH648" s="10">
        <f t="shared" si="1344"/>
        <v>11.404947240497565</v>
      </c>
      <c r="BI648" s="90"/>
      <c r="BJ648" s="17">
        <f t="shared" si="1471"/>
        <v>46641</v>
      </c>
      <c r="BK648" s="16">
        <f t="shared" si="1464"/>
        <v>11.502514720180601</v>
      </c>
      <c r="BL648" s="10">
        <f ca="1">IFERROR(AVERAGE(INDIRECT("BK"&amp;AC648-Template!$F$10+1):INDIRECT("BK"&amp;AC648)),0)</f>
        <v>11.576436900232277</v>
      </c>
      <c r="BM648" s="35"/>
      <c r="BN648" s="86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</row>
    <row r="649" spans="1:86" ht="15.6" x14ac:dyDescent="0.3">
      <c r="A649" s="35"/>
      <c r="B649" s="86"/>
      <c r="C649" s="35"/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17">
        <f t="shared" si="1465"/>
        <v>46665</v>
      </c>
      <c r="U649" s="216">
        <f t="shared" si="1458"/>
        <v>2</v>
      </c>
      <c r="V649" s="216">
        <f t="shared" si="1465"/>
        <v>644</v>
      </c>
      <c r="W649" s="16">
        <f t="shared" si="1472"/>
        <v>1.7643835616438357</v>
      </c>
      <c r="X649" s="16" t="e">
        <f>IF(Template!$F$7="Linear interpolation",LinInterp($I$5:$I$22,$G$5:$G$22,W649),CubicSpline($I$5:$I$22,$G$5:$G$22,W649))</f>
        <v>#VALUE!</v>
      </c>
      <c r="Y649" s="221" t="e">
        <f t="shared" si="1459"/>
        <v>#VALUE!</v>
      </c>
      <c r="Z649" s="221" t="e">
        <f>Y649/PRODUCT($AA$6:AA648)</f>
        <v>#VALUE!</v>
      </c>
      <c r="AA649" s="16" t="e">
        <f t="shared" si="1466"/>
        <v>#VALUE!</v>
      </c>
      <c r="AB649" s="10" t="e">
        <f t="shared" si="1467"/>
        <v>#VALUE!</v>
      </c>
      <c r="AC649" s="90">
        <f t="shared" si="1460"/>
        <v>649</v>
      </c>
      <c r="AD649" s="17">
        <f t="shared" si="1468"/>
        <v>46642</v>
      </c>
      <c r="AE649" s="16" t="e">
        <f t="shared" si="1461"/>
        <v>#VALUE!</v>
      </c>
      <c r="AF649" s="10">
        <f ca="1">IFERROR(AVERAGE(INDIRECT("AE"&amp;AC649-Template!$F$10+1):INDIRECT("AE"&amp;AC649)),0)</f>
        <v>0</v>
      </c>
      <c r="AG649" s="35"/>
      <c r="AH649" s="86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17">
        <f t="shared" ref="AZ649" si="1475">AZ648+1</f>
        <v>46665</v>
      </c>
      <c r="BA649" s="216">
        <f t="shared" si="1340"/>
        <v>2</v>
      </c>
      <c r="BB649" s="216">
        <f t="shared" ref="BB649" si="1476">BB648+1</f>
        <v>644</v>
      </c>
      <c r="BC649" s="16">
        <f t="shared" si="1342"/>
        <v>1.7643835616438357</v>
      </c>
      <c r="BD649" s="16">
        <f>IF(Template!$F$7="Linear interpolation",LinInterp($AO$5:$AO$18,$AM$5:$AM$18,BC649),CubicSpline($AO$5:$AO$18,$AM$5:$AM$18,BC649))</f>
        <v>14.368965810116302</v>
      </c>
      <c r="BE649" s="221">
        <f t="shared" si="1421"/>
        <v>1.2672958683420932</v>
      </c>
      <c r="BF649" s="221">
        <f>BE649/PRODUCT($BG$6:BG648)</f>
        <v>1.0003126269758267</v>
      </c>
      <c r="BG649" s="16">
        <f t="shared" si="1343"/>
        <v>1.0003126269758267</v>
      </c>
      <c r="BH649" s="10">
        <f t="shared" si="1344"/>
        <v>11.410884617673812</v>
      </c>
      <c r="BI649" s="90"/>
      <c r="BJ649" s="17">
        <f t="shared" si="1471"/>
        <v>46642</v>
      </c>
      <c r="BK649" s="16">
        <f t="shared" si="1464"/>
        <v>11.502514720180601</v>
      </c>
      <c r="BL649" s="10">
        <f ca="1">IFERROR(AVERAGE(INDIRECT("BK"&amp;AC649-Template!$F$10+1):INDIRECT("BK"&amp;AC649)),0)</f>
        <v>11.571027099038913</v>
      </c>
      <c r="BM649" s="35"/>
      <c r="BN649" s="86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</row>
    <row r="650" spans="1:86" ht="15.6" x14ac:dyDescent="0.3">
      <c r="A650" s="35"/>
      <c r="B650" s="86"/>
      <c r="C650" s="35"/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17">
        <f t="shared" si="1465"/>
        <v>46666</v>
      </c>
      <c r="U650" s="216">
        <f t="shared" si="1458"/>
        <v>3</v>
      </c>
      <c r="V650" s="216">
        <f t="shared" si="1465"/>
        <v>645</v>
      </c>
      <c r="W650" s="16">
        <f t="shared" si="1472"/>
        <v>1.7671232876712328</v>
      </c>
      <c r="X650" s="16" t="e">
        <f>IF(Template!$F$7="Linear interpolation",LinInterp($I$5:$I$22,$G$5:$G$22,W650),CubicSpline($I$5:$I$22,$G$5:$G$22,W650))</f>
        <v>#VALUE!</v>
      </c>
      <c r="Y650" s="221" t="e">
        <f t="shared" si="1459"/>
        <v>#VALUE!</v>
      </c>
      <c r="Z650" s="221" t="e">
        <f>Y650/PRODUCT($AA$6:AA649)</f>
        <v>#VALUE!</v>
      </c>
      <c r="AA650" s="16" t="e">
        <f t="shared" si="1466"/>
        <v>#VALUE!</v>
      </c>
      <c r="AB650" s="10" t="e">
        <f t="shared" si="1467"/>
        <v>#VALUE!</v>
      </c>
      <c r="AC650" s="90">
        <f t="shared" si="1460"/>
        <v>650</v>
      </c>
      <c r="AD650" s="17">
        <f t="shared" si="1468"/>
        <v>46643</v>
      </c>
      <c r="AE650" s="16" t="e">
        <f t="shared" si="1461"/>
        <v>#VALUE!</v>
      </c>
      <c r="AF650" s="10">
        <f ca="1">IFERROR(AVERAGE(INDIRECT("AE"&amp;AC650-Template!$F$10+1):INDIRECT("AE"&amp;AC650)),0)</f>
        <v>0</v>
      </c>
      <c r="AG650" s="35"/>
      <c r="AH650" s="86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17">
        <f t="shared" ref="AZ650" si="1477">AZ649+1</f>
        <v>46666</v>
      </c>
      <c r="BA650" s="216">
        <f t="shared" si="1340"/>
        <v>3</v>
      </c>
      <c r="BB650" s="216">
        <f t="shared" ref="BB650" si="1478">BB649+1</f>
        <v>645</v>
      </c>
      <c r="BC650" s="16">
        <f t="shared" si="1342"/>
        <v>1.7671232876712328</v>
      </c>
      <c r="BD650" s="16">
        <f>IF(Template!$F$7="Linear interpolation",LinInterp($AO$5:$AO$18,$AM$5:$AM$18,BC650),CubicSpline($AO$5:$AO$18,$AM$5:$AM$18,BC650))</f>
        <v>14.365385206367797</v>
      </c>
      <c r="BE650" s="221">
        <f t="shared" si="1421"/>
        <v>1.267691972133254</v>
      </c>
      <c r="BF650" s="221">
        <f>BE650/PRODUCT($BG$6:BG649)</f>
        <v>1.0003125582597212</v>
      </c>
      <c r="BG650" s="16">
        <f t="shared" si="1343"/>
        <v>1.0003125582597212</v>
      </c>
      <c r="BH650" s="10">
        <f t="shared" si="1344"/>
        <v>11.408376479824067</v>
      </c>
      <c r="BI650" s="90"/>
      <c r="BJ650" s="17">
        <f t="shared" si="1471"/>
        <v>46643</v>
      </c>
      <c r="BK650" s="16">
        <f t="shared" si="1464"/>
        <v>11.474727611477164</v>
      </c>
      <c r="BL650" s="10">
        <f ca="1">IFERROR(AVERAGE(INDIRECT("BK"&amp;AC650-Template!$F$10+1):INDIRECT("BK"&amp;AC650)),0)</f>
        <v>11.564691060888769</v>
      </c>
      <c r="BM650" s="35"/>
      <c r="BN650" s="86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</row>
    <row r="651" spans="1:86" ht="15.6" x14ac:dyDescent="0.3">
      <c r="A651" s="35"/>
      <c r="B651" s="86"/>
      <c r="C651" s="35"/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17">
        <f t="shared" si="1465"/>
        <v>46667</v>
      </c>
      <c r="U651" s="216">
        <f t="shared" si="1458"/>
        <v>4</v>
      </c>
      <c r="V651" s="216">
        <f t="shared" si="1465"/>
        <v>646</v>
      </c>
      <c r="W651" s="16">
        <f t="shared" si="1472"/>
        <v>1.7698630136986302</v>
      </c>
      <c r="X651" s="16" t="e">
        <f>IF(Template!$F$7="Linear interpolation",LinInterp($I$5:$I$22,$G$5:$G$22,W651),CubicSpline($I$5:$I$22,$G$5:$G$22,W651))</f>
        <v>#VALUE!</v>
      </c>
      <c r="Y651" s="221" t="e">
        <f t="shared" si="1459"/>
        <v>#VALUE!</v>
      </c>
      <c r="Z651" s="221" t="e">
        <f>Y651/PRODUCT($AA$6:AA650)</f>
        <v>#VALUE!</v>
      </c>
      <c r="AA651" s="16" t="e">
        <f t="shared" si="1466"/>
        <v>#VALUE!</v>
      </c>
      <c r="AB651" s="10" t="e">
        <f t="shared" si="1467"/>
        <v>#VALUE!</v>
      </c>
      <c r="AC651" s="90">
        <f t="shared" si="1460"/>
        <v>651</v>
      </c>
      <c r="AD651" s="17">
        <f t="shared" si="1468"/>
        <v>46644</v>
      </c>
      <c r="AE651" s="16" t="e">
        <f t="shared" si="1461"/>
        <v>#VALUE!</v>
      </c>
      <c r="AF651" s="10">
        <f ca="1">IFERROR(AVERAGE(INDIRECT("AE"&amp;AC651-Template!$F$10+1):INDIRECT("AE"&amp;AC651)),0)</f>
        <v>0</v>
      </c>
      <c r="AG651" s="35"/>
      <c r="AH651" s="86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17">
        <f t="shared" ref="AZ651" si="1479">AZ650+1</f>
        <v>46667</v>
      </c>
      <c r="BA651" s="216">
        <f t="shared" si="1340"/>
        <v>4</v>
      </c>
      <c r="BB651" s="216">
        <f t="shared" ref="BB651" si="1480">BB650+1</f>
        <v>646</v>
      </c>
      <c r="BC651" s="16">
        <f t="shared" si="1342"/>
        <v>1.7698630136986302</v>
      </c>
      <c r="BD651" s="16">
        <f>IF(Template!$F$7="Linear interpolation",LinInterp($AO$5:$AO$18,$AM$5:$AM$18,BC651),CubicSpline($AO$5:$AO$18,$AM$5:$AM$18,BC651))</f>
        <v>14.361811526000826</v>
      </c>
      <c r="BE651" s="221">
        <f t="shared" si="1421"/>
        <v>1.2680881158596857</v>
      </c>
      <c r="BF651" s="221">
        <f>BE651/PRODUCT($BG$6:BG650)</f>
        <v>1.0003124920999265</v>
      </c>
      <c r="BG651" s="16">
        <f t="shared" si="1343"/>
        <v>1.0003124920999265</v>
      </c>
      <c r="BH651" s="10">
        <f t="shared" si="1344"/>
        <v>11.405961647315554</v>
      </c>
      <c r="BI651" s="90"/>
      <c r="BJ651" s="17">
        <f t="shared" si="1471"/>
        <v>46644</v>
      </c>
      <c r="BK651" s="16">
        <f t="shared" si="1464"/>
        <v>11.484262787394449</v>
      </c>
      <c r="BL651" s="10">
        <f ca="1">IFERROR(AVERAGE(INDIRECT("BK"&amp;AC651-Template!$F$10+1):INDIRECT("BK"&amp;AC651)),0)</f>
        <v>11.558672861935866</v>
      </c>
      <c r="BM651" s="35"/>
      <c r="BN651" s="86"/>
      <c r="BO651" s="35"/>
      <c r="BP651" s="35"/>
      <c r="BQ651" s="35"/>
      <c r="BR651" s="35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</row>
    <row r="652" spans="1:86" ht="15.6" x14ac:dyDescent="0.3">
      <c r="A652" s="35"/>
      <c r="B652" s="86"/>
      <c r="C652" s="35"/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17">
        <f t="shared" si="1465"/>
        <v>46668</v>
      </c>
      <c r="U652" s="216">
        <f t="shared" si="1458"/>
        <v>5</v>
      </c>
      <c r="V652" s="216">
        <f t="shared" si="1465"/>
        <v>647</v>
      </c>
      <c r="W652" s="16">
        <f t="shared" si="1472"/>
        <v>1.7726027397260273</v>
      </c>
      <c r="X652" s="16" t="e">
        <f>IF(Template!$F$7="Linear interpolation",LinInterp($I$5:$I$22,$G$5:$G$22,W652),CubicSpline($I$5:$I$22,$G$5:$G$22,W652))</f>
        <v>#VALUE!</v>
      </c>
      <c r="Y652" s="221" t="e">
        <f t="shared" si="1459"/>
        <v>#VALUE!</v>
      </c>
      <c r="Z652" s="221" t="e">
        <f>Y652/PRODUCT($AA$6:AA651)</f>
        <v>#VALUE!</v>
      </c>
      <c r="AA652" s="16" t="e">
        <f t="shared" si="1466"/>
        <v>#VALUE!</v>
      </c>
      <c r="AB652" s="10" t="e">
        <f t="shared" si="1467"/>
        <v>#VALUE!</v>
      </c>
      <c r="AC652" s="90">
        <f t="shared" si="1460"/>
        <v>652</v>
      </c>
      <c r="AD652" s="17">
        <f t="shared" si="1468"/>
        <v>46645</v>
      </c>
      <c r="AE652" s="16" t="e">
        <f t="shared" si="1461"/>
        <v>#VALUE!</v>
      </c>
      <c r="AF652" s="10">
        <f ca="1">IFERROR(AVERAGE(INDIRECT("AE"&amp;AC652-Template!$F$10+1):INDIRECT("AE"&amp;AC652)),0)</f>
        <v>0</v>
      </c>
      <c r="AG652" s="35"/>
      <c r="AH652" s="86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17">
        <f t="shared" ref="AZ652" si="1481">AZ651+1</f>
        <v>46668</v>
      </c>
      <c r="BA652" s="216">
        <f t="shared" si="1340"/>
        <v>5</v>
      </c>
      <c r="BB652" s="216">
        <f t="shared" ref="BB652" si="1482">BB651+1</f>
        <v>647</v>
      </c>
      <c r="BC652" s="16">
        <f t="shared" si="1342"/>
        <v>1.7726027397260273</v>
      </c>
      <c r="BD652" s="16">
        <f>IF(Template!$F$7="Linear interpolation",LinInterp($AO$5:$AO$18,$AM$5:$AM$18,BC652),CubicSpline($AO$5:$AO$18,$AM$5:$AM$18,BC652))</f>
        <v>14.3582449025033</v>
      </c>
      <c r="BE652" s="221">
        <f t="shared" si="1421"/>
        <v>1.2684843027396853</v>
      </c>
      <c r="BF652" s="221">
        <f>BE652/PRODUCT($BG$6:BG651)</f>
        <v>1.0003124285095368</v>
      </c>
      <c r="BG652" s="16">
        <f t="shared" si="1343"/>
        <v>1.0003124285095368</v>
      </c>
      <c r="BH652" s="10">
        <f t="shared" si="1344"/>
        <v>11.4036405980944</v>
      </c>
      <c r="BI652" s="90"/>
      <c r="BJ652" s="17">
        <f t="shared" si="1471"/>
        <v>46645</v>
      </c>
      <c r="BK652" s="16">
        <f t="shared" si="1464"/>
        <v>11.479905604939722</v>
      </c>
      <c r="BL652" s="10">
        <f ca="1">IFERROR(AVERAGE(INDIRECT("BK"&amp;AC652-Template!$F$10+1):INDIRECT("BK"&amp;AC652)),0)</f>
        <v>11.553854402453538</v>
      </c>
      <c r="BM652" s="35"/>
      <c r="BN652" s="86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</row>
    <row r="653" spans="1:86" ht="15.6" x14ac:dyDescent="0.3">
      <c r="A653" s="35"/>
      <c r="B653" s="86"/>
      <c r="C653" s="35"/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17">
        <f t="shared" si="1465"/>
        <v>46669</v>
      </c>
      <c r="U653" s="216">
        <f t="shared" si="1458"/>
        <v>6</v>
      </c>
      <c r="V653" s="216">
        <f t="shared" si="1465"/>
        <v>648</v>
      </c>
      <c r="W653" s="16">
        <f t="shared" si="1472"/>
        <v>1.7753424657534247</v>
      </c>
      <c r="X653" s="16" t="e">
        <f>IF(Template!$F$7="Linear interpolation",LinInterp($I$5:$I$22,$G$5:$G$22,W653),CubicSpline($I$5:$I$22,$G$5:$G$22,W653))</f>
        <v>#VALUE!</v>
      </c>
      <c r="Y653" s="221" t="e">
        <f t="shared" si="1459"/>
        <v>#VALUE!</v>
      </c>
      <c r="Z653" s="221" t="e">
        <f>Y653/PRODUCT($AA$6:AA652)</f>
        <v>#VALUE!</v>
      </c>
      <c r="AA653" s="16" t="e">
        <f t="shared" si="1466"/>
        <v>#VALUE!</v>
      </c>
      <c r="AB653" s="10" t="e">
        <f t="shared" si="1467"/>
        <v>#VALUE!</v>
      </c>
      <c r="AC653" s="90">
        <f t="shared" si="1460"/>
        <v>653</v>
      </c>
      <c r="AD653" s="17">
        <f t="shared" si="1468"/>
        <v>46646</v>
      </c>
      <c r="AE653" s="16" t="e">
        <f t="shared" si="1461"/>
        <v>#VALUE!</v>
      </c>
      <c r="AF653" s="10">
        <f ca="1">IFERROR(AVERAGE(INDIRECT("AE"&amp;AC653-Template!$F$10+1):INDIRECT("AE"&amp;AC653)),0)</f>
        <v>0</v>
      </c>
      <c r="AG653" s="35"/>
      <c r="AH653" s="86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17">
        <f t="shared" ref="AZ653" si="1483">AZ652+1</f>
        <v>46669</v>
      </c>
      <c r="BA653" s="216">
        <f t="shared" ref="BA653:BA716" si="1484">WEEKDAY(AZ653,2)</f>
        <v>6</v>
      </c>
      <c r="BB653" s="216">
        <f t="shared" ref="BB653" si="1485">BB652+1</f>
        <v>648</v>
      </c>
      <c r="BC653" s="16">
        <f t="shared" ref="BC653:BC716" si="1486">YEARFRAC($T$5,AZ653,3)</f>
        <v>1.7753424657534247</v>
      </c>
      <c r="BD653" s="16">
        <f>IF(Template!$F$7="Linear interpolation",LinInterp($AO$5:$AO$18,$AM$5:$AM$18,BC653),CubicSpline($AO$5:$AO$18,$AM$5:$AM$18,BC653))</f>
        <v>14.354685469363128</v>
      </c>
      <c r="BE653" s="221">
        <f t="shared" si="1421"/>
        <v>1.2688805360122148</v>
      </c>
      <c r="BF653" s="221">
        <f>BE653/PRODUCT($BG$6:BG652)</f>
        <v>1.0003123675016505</v>
      </c>
      <c r="BG653" s="16">
        <f t="shared" ref="BG653:BG716" si="1487">1+BH653/365/100</f>
        <v>1.0003124285095368</v>
      </c>
      <c r="BH653" s="10">
        <f t="shared" ref="BH653:BH716" si="1488">IF(OR(BA653=6,BA653=7),BH652,(BF653-1)*365*100)</f>
        <v>11.4036405980944</v>
      </c>
      <c r="BI653" s="90"/>
      <c r="BJ653" s="17">
        <f t="shared" si="1471"/>
        <v>46646</v>
      </c>
      <c r="BK653" s="16">
        <f t="shared" si="1464"/>
        <v>11.475631697092759</v>
      </c>
      <c r="BL653" s="10">
        <f ca="1">IFERROR(AVERAGE(INDIRECT("BK"&amp;AC653-Template!$F$10+1):INDIRECT("BK"&amp;AC653)),0)</f>
        <v>11.548437541177366</v>
      </c>
      <c r="BM653" s="35"/>
      <c r="BN653" s="86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</row>
    <row r="654" spans="1:86" ht="15.6" x14ac:dyDescent="0.3">
      <c r="A654" s="35"/>
      <c r="B654" s="86"/>
      <c r="C654" s="35"/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17">
        <f t="shared" si="1465"/>
        <v>46670</v>
      </c>
      <c r="U654" s="216">
        <f t="shared" si="1458"/>
        <v>7</v>
      </c>
      <c r="V654" s="216">
        <f t="shared" si="1465"/>
        <v>649</v>
      </c>
      <c r="W654" s="16">
        <f t="shared" si="1472"/>
        <v>1.7780821917808218</v>
      </c>
      <c r="X654" s="16" t="e">
        <f>IF(Template!$F$7="Linear interpolation",LinInterp($I$5:$I$22,$G$5:$G$22,W654),CubicSpline($I$5:$I$22,$G$5:$G$22,W654))</f>
        <v>#VALUE!</v>
      </c>
      <c r="Y654" s="221" t="e">
        <f t="shared" si="1459"/>
        <v>#VALUE!</v>
      </c>
      <c r="Z654" s="221" t="e">
        <f>Y654/PRODUCT($AA$6:AA653)</f>
        <v>#VALUE!</v>
      </c>
      <c r="AA654" s="16" t="e">
        <f t="shared" si="1466"/>
        <v>#VALUE!</v>
      </c>
      <c r="AB654" s="10" t="e">
        <f t="shared" si="1467"/>
        <v>#VALUE!</v>
      </c>
      <c r="AC654" s="90">
        <f t="shared" si="1460"/>
        <v>654</v>
      </c>
      <c r="AD654" s="17">
        <f t="shared" si="1468"/>
        <v>46647</v>
      </c>
      <c r="AE654" s="16" t="e">
        <f t="shared" si="1461"/>
        <v>#VALUE!</v>
      </c>
      <c r="AF654" s="10">
        <f ca="1">IFERROR(AVERAGE(INDIRECT("AE"&amp;AC654-Template!$F$10+1):INDIRECT("AE"&amp;AC654)),0)</f>
        <v>0</v>
      </c>
      <c r="AG654" s="35"/>
      <c r="AH654" s="86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17">
        <f t="shared" ref="AZ654" si="1489">AZ653+1</f>
        <v>46670</v>
      </c>
      <c r="BA654" s="216">
        <f t="shared" si="1484"/>
        <v>7</v>
      </c>
      <c r="BB654" s="216">
        <f t="shared" ref="BB654" si="1490">BB653+1</f>
        <v>649</v>
      </c>
      <c r="BC654" s="16">
        <f t="shared" si="1486"/>
        <v>1.7780821917808218</v>
      </c>
      <c r="BD654" s="16">
        <f>IF(Template!$F$7="Linear interpolation",LinInterp($AO$5:$AO$18,$AM$5:$AM$18,BC654),CubicSpline($AO$5:$AO$18,$AM$5:$AM$18,BC654))</f>
        <v>14.351133360068221</v>
      </c>
      <c r="BE654" s="221">
        <f t="shared" si="1421"/>
        <v>1.2692768189369295</v>
      </c>
      <c r="BF654" s="221">
        <f>BE654/PRODUCT($BG$6:BG653)</f>
        <v>1.0003122480814857</v>
      </c>
      <c r="BG654" s="16">
        <f t="shared" si="1487"/>
        <v>1.0003124285095368</v>
      </c>
      <c r="BH654" s="10">
        <f t="shared" si="1488"/>
        <v>11.4036405980944</v>
      </c>
      <c r="BI654" s="90"/>
      <c r="BJ654" s="17">
        <f t="shared" si="1471"/>
        <v>46647</v>
      </c>
      <c r="BK654" s="16">
        <f t="shared" si="1464"/>
        <v>11.471441541102688</v>
      </c>
      <c r="BL654" s="10">
        <f ca="1">IFERROR(AVERAGE(INDIRECT("BK"&amp;AC654-Template!$F$10+1):INDIRECT("BK"&amp;AC654)),0)</f>
        <v>11.543097519446414</v>
      </c>
      <c r="BM654" s="35"/>
      <c r="BN654" s="86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</row>
    <row r="655" spans="1:86" ht="15.6" x14ac:dyDescent="0.3">
      <c r="A655" s="35"/>
      <c r="B655" s="86"/>
      <c r="C655" s="35"/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17">
        <f t="shared" si="1465"/>
        <v>46671</v>
      </c>
      <c r="U655" s="216">
        <f t="shared" si="1458"/>
        <v>1</v>
      </c>
      <c r="V655" s="216">
        <f t="shared" si="1465"/>
        <v>650</v>
      </c>
      <c r="W655" s="16">
        <f t="shared" si="1472"/>
        <v>1.7808219178082192</v>
      </c>
      <c r="X655" s="16" t="e">
        <f>IF(Template!$F$7="Linear interpolation",LinInterp($I$5:$I$22,$G$5:$G$22,W655),CubicSpline($I$5:$I$22,$G$5:$G$22,W655))</f>
        <v>#VALUE!</v>
      </c>
      <c r="Y655" s="221" t="e">
        <f t="shared" si="1459"/>
        <v>#VALUE!</v>
      </c>
      <c r="Z655" s="221" t="e">
        <f>Y655/PRODUCT($AA$6:AA654)</f>
        <v>#VALUE!</v>
      </c>
      <c r="AA655" s="16" t="e">
        <f t="shared" si="1466"/>
        <v>#VALUE!</v>
      </c>
      <c r="AB655" s="10" t="e">
        <f t="shared" si="1467"/>
        <v>#VALUE!</v>
      </c>
      <c r="AC655" s="90">
        <f t="shared" si="1460"/>
        <v>655</v>
      </c>
      <c r="AD655" s="17">
        <f t="shared" si="1468"/>
        <v>46648</v>
      </c>
      <c r="AE655" s="16" t="e">
        <f t="shared" si="1461"/>
        <v>#VALUE!</v>
      </c>
      <c r="AF655" s="10">
        <f ca="1">IFERROR(AVERAGE(INDIRECT("AE"&amp;AC655-Template!$F$10+1):INDIRECT("AE"&amp;AC655)),0)</f>
        <v>0</v>
      </c>
      <c r="AG655" s="35"/>
      <c r="AH655" s="86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17">
        <f t="shared" ref="AZ655" si="1491">AZ654+1</f>
        <v>46671</v>
      </c>
      <c r="BA655" s="216">
        <f t="shared" si="1484"/>
        <v>1</v>
      </c>
      <c r="BB655" s="216">
        <f t="shared" ref="BB655" si="1492">BB654+1</f>
        <v>650</v>
      </c>
      <c r="BC655" s="16">
        <f t="shared" si="1486"/>
        <v>1.7808219178082192</v>
      </c>
      <c r="BD655" s="16">
        <f>IF(Template!$F$7="Linear interpolation",LinInterp($AO$5:$AO$18,$AM$5:$AM$18,BC655),CubicSpline($AO$5:$AO$18,$AM$5:$AM$18,BC655))</f>
        <v>14.347588708106491</v>
      </c>
      <c r="BE655" s="221">
        <f t="shared" si="1421"/>
        <v>1.2696731547942037</v>
      </c>
      <c r="BF655" s="221">
        <f>BE655/PRODUCT($BG$6:BG654)</f>
        <v>1.0003120728577579</v>
      </c>
      <c r="BG655" s="16">
        <f t="shared" si="1487"/>
        <v>1.0003120728577579</v>
      </c>
      <c r="BH655" s="10">
        <f t="shared" si="1488"/>
        <v>11.390659308163965</v>
      </c>
      <c r="BI655" s="90"/>
      <c r="BJ655" s="17">
        <f t="shared" si="1471"/>
        <v>46648</v>
      </c>
      <c r="BK655" s="16">
        <f t="shared" si="1464"/>
        <v>11.471441541102688</v>
      </c>
      <c r="BL655" s="10">
        <f ca="1">IFERROR(AVERAGE(INDIRECT("BK"&amp;AC655-Template!$F$10+1):INDIRECT("BK"&amp;AC655)),0)</f>
        <v>11.537971677933152</v>
      </c>
      <c r="BM655" s="35"/>
      <c r="BN655" s="86"/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</row>
    <row r="656" spans="1:86" ht="15.6" x14ac:dyDescent="0.3">
      <c r="A656" s="35"/>
      <c r="B656" s="86"/>
      <c r="C656" s="35"/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17">
        <f t="shared" si="1465"/>
        <v>46672</v>
      </c>
      <c r="U656" s="216">
        <f t="shared" si="1458"/>
        <v>2</v>
      </c>
      <c r="V656" s="216">
        <f t="shared" si="1465"/>
        <v>651</v>
      </c>
      <c r="W656" s="16">
        <f t="shared" si="1472"/>
        <v>1.7835616438356163</v>
      </c>
      <c r="X656" s="16" t="e">
        <f>IF(Template!$F$7="Linear interpolation",LinInterp($I$5:$I$22,$G$5:$G$22,W656),CubicSpline($I$5:$I$22,$G$5:$G$22,W656))</f>
        <v>#VALUE!</v>
      </c>
      <c r="Y656" s="221" t="e">
        <f t="shared" si="1459"/>
        <v>#VALUE!</v>
      </c>
      <c r="Z656" s="221" t="e">
        <f>Y656/PRODUCT($AA$6:AA655)</f>
        <v>#VALUE!</v>
      </c>
      <c r="AA656" s="16" t="e">
        <f t="shared" si="1466"/>
        <v>#VALUE!</v>
      </c>
      <c r="AB656" s="10" t="e">
        <f t="shared" si="1467"/>
        <v>#VALUE!</v>
      </c>
      <c r="AC656" s="90">
        <f t="shared" si="1460"/>
        <v>656</v>
      </c>
      <c r="AD656" s="17">
        <f t="shared" si="1468"/>
        <v>46649</v>
      </c>
      <c r="AE656" s="16" t="e">
        <f t="shared" si="1461"/>
        <v>#VALUE!</v>
      </c>
      <c r="AF656" s="10">
        <f ca="1">IFERROR(AVERAGE(INDIRECT("AE"&amp;AC656-Template!$F$10+1):INDIRECT("AE"&amp;AC656)),0)</f>
        <v>0</v>
      </c>
      <c r="AG656" s="35"/>
      <c r="AH656" s="86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17">
        <f t="shared" ref="AZ656" si="1493">AZ655+1</f>
        <v>46672</v>
      </c>
      <c r="BA656" s="216">
        <f t="shared" si="1484"/>
        <v>2</v>
      </c>
      <c r="BB656" s="216">
        <f t="shared" ref="BB656" si="1494">BB655+1</f>
        <v>651</v>
      </c>
      <c r="BC656" s="16">
        <f t="shared" si="1486"/>
        <v>1.7835616438356163</v>
      </c>
      <c r="BD656" s="16">
        <f>IF(Template!$F$7="Linear interpolation",LinInterp($AO$5:$AO$18,$AM$5:$AM$18,BC656),CubicSpline($AO$5:$AO$18,$AM$5:$AM$18,BC656))</f>
        <v>14.344051646965845</v>
      </c>
      <c r="BE656" s="221">
        <f t="shared" si="1421"/>
        <v>1.2700695468851606</v>
      </c>
      <c r="BF656" s="221">
        <f>BE656/PRODUCT($BG$6:BG655)</f>
        <v>1.0003122001039875</v>
      </c>
      <c r="BG656" s="16">
        <f t="shared" si="1487"/>
        <v>1.0003122001039875</v>
      </c>
      <c r="BH656" s="10">
        <f t="shared" si="1488"/>
        <v>11.395303795542656</v>
      </c>
      <c r="BI656" s="90"/>
      <c r="BJ656" s="17">
        <f t="shared" si="1471"/>
        <v>46649</v>
      </c>
      <c r="BK656" s="16">
        <f t="shared" si="1464"/>
        <v>11.471441541102688</v>
      </c>
      <c r="BL656" s="10">
        <f ca="1">IFERROR(AVERAGE(INDIRECT("BK"&amp;AC656-Template!$F$10+1):INDIRECT("BK"&amp;AC656)),0)</f>
        <v>11.53305766959563</v>
      </c>
      <c r="BM656" s="35"/>
      <c r="BN656" s="86"/>
      <c r="BO656" s="35"/>
      <c r="BP656" s="35"/>
      <c r="BQ656" s="35"/>
      <c r="BR656" s="35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</row>
    <row r="657" spans="1:86" ht="15.6" x14ac:dyDescent="0.3">
      <c r="A657" s="35"/>
      <c r="B657" s="86"/>
      <c r="C657" s="35"/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17">
        <f t="shared" si="1465"/>
        <v>46673</v>
      </c>
      <c r="U657" s="216">
        <f t="shared" si="1458"/>
        <v>3</v>
      </c>
      <c r="V657" s="216">
        <f t="shared" si="1465"/>
        <v>652</v>
      </c>
      <c r="W657" s="16">
        <f t="shared" si="1472"/>
        <v>1.7863013698630137</v>
      </c>
      <c r="X657" s="16" t="e">
        <f>IF(Template!$F$7="Linear interpolation",LinInterp($I$5:$I$22,$G$5:$G$22,W657),CubicSpline($I$5:$I$22,$G$5:$G$22,W657))</f>
        <v>#VALUE!</v>
      </c>
      <c r="Y657" s="221" t="e">
        <f t="shared" si="1459"/>
        <v>#VALUE!</v>
      </c>
      <c r="Z657" s="221" t="e">
        <f>Y657/PRODUCT($AA$6:AA656)</f>
        <v>#VALUE!</v>
      </c>
      <c r="AA657" s="16" t="e">
        <f t="shared" si="1466"/>
        <v>#VALUE!</v>
      </c>
      <c r="AB657" s="10" t="e">
        <f t="shared" si="1467"/>
        <v>#VALUE!</v>
      </c>
      <c r="AC657" s="90">
        <f t="shared" si="1460"/>
        <v>657</v>
      </c>
      <c r="AD657" s="17">
        <f t="shared" si="1468"/>
        <v>46650</v>
      </c>
      <c r="AE657" s="16" t="e">
        <f t="shared" si="1461"/>
        <v>#VALUE!</v>
      </c>
      <c r="AF657" s="10">
        <f ca="1">IFERROR(AVERAGE(INDIRECT("AE"&amp;AC657-Template!$F$10+1):INDIRECT("AE"&amp;AC657)),0)</f>
        <v>0</v>
      </c>
      <c r="AG657" s="35"/>
      <c r="AH657" s="86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17">
        <f t="shared" ref="AZ657" si="1495">AZ656+1</f>
        <v>46673</v>
      </c>
      <c r="BA657" s="216">
        <f t="shared" si="1484"/>
        <v>3</v>
      </c>
      <c r="BB657" s="216">
        <f t="shared" ref="BB657" si="1496">BB656+1</f>
        <v>652</v>
      </c>
      <c r="BC657" s="16">
        <f t="shared" si="1486"/>
        <v>1.7863013698630137</v>
      </c>
      <c r="BD657" s="16">
        <f>IF(Template!$F$7="Linear interpolation",LinInterp($AO$5:$AO$18,$AM$5:$AM$18,BC657),CubicSpline($AO$5:$AO$18,$AM$5:$AM$18,BC657))</f>
        <v>14.340522310134197</v>
      </c>
      <c r="BE657" s="221">
        <f t="shared" si="1421"/>
        <v>1.2704659985316999</v>
      </c>
      <c r="BF657" s="221">
        <f>BE657/PRODUCT($BG$6:BG656)</f>
        <v>1.0003121495570944</v>
      </c>
      <c r="BG657" s="16">
        <f t="shared" si="1487"/>
        <v>1.0003121495570944</v>
      </c>
      <c r="BH657" s="10">
        <f t="shared" si="1488"/>
        <v>11.393458833943937</v>
      </c>
      <c r="BI657" s="90"/>
      <c r="BJ657" s="17">
        <f t="shared" si="1471"/>
        <v>46650</v>
      </c>
      <c r="BK657" s="16">
        <f t="shared" si="1464"/>
        <v>11.447145287971194</v>
      </c>
      <c r="BL657" s="10">
        <f ca="1">IFERROR(AVERAGE(INDIRECT("BK"&amp;AC657-Template!$F$10+1):INDIRECT("BK"&amp;AC657)),0)</f>
        <v>11.527333786153729</v>
      </c>
      <c r="BM657" s="35"/>
      <c r="BN657" s="86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</row>
    <row r="658" spans="1:86" ht="15.6" x14ac:dyDescent="0.3">
      <c r="A658" s="35"/>
      <c r="B658" s="86"/>
      <c r="C658" s="35"/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17">
        <f t="shared" si="1465"/>
        <v>46674</v>
      </c>
      <c r="U658" s="216">
        <f t="shared" si="1458"/>
        <v>4</v>
      </c>
      <c r="V658" s="216">
        <f t="shared" si="1465"/>
        <v>653</v>
      </c>
      <c r="W658" s="16">
        <f t="shared" si="1472"/>
        <v>1.789041095890411</v>
      </c>
      <c r="X658" s="16" t="e">
        <f>IF(Template!$F$7="Linear interpolation",LinInterp($I$5:$I$22,$G$5:$G$22,W658),CubicSpline($I$5:$I$22,$G$5:$G$22,W658))</f>
        <v>#VALUE!</v>
      </c>
      <c r="Y658" s="221" t="e">
        <f t="shared" si="1459"/>
        <v>#VALUE!</v>
      </c>
      <c r="Z658" s="221" t="e">
        <f>Y658/PRODUCT($AA$6:AA657)</f>
        <v>#VALUE!</v>
      </c>
      <c r="AA658" s="16" t="e">
        <f t="shared" si="1466"/>
        <v>#VALUE!</v>
      </c>
      <c r="AB658" s="10" t="e">
        <f t="shared" si="1467"/>
        <v>#VALUE!</v>
      </c>
      <c r="AC658" s="90">
        <f t="shared" si="1460"/>
        <v>658</v>
      </c>
      <c r="AD658" s="17">
        <f t="shared" si="1468"/>
        <v>46651</v>
      </c>
      <c r="AE658" s="16" t="e">
        <f t="shared" si="1461"/>
        <v>#VALUE!</v>
      </c>
      <c r="AF658" s="10">
        <f ca="1">IFERROR(AVERAGE(INDIRECT("AE"&amp;AC658-Template!$F$10+1):INDIRECT("AE"&amp;AC658)),0)</f>
        <v>0</v>
      </c>
      <c r="AG658" s="35"/>
      <c r="AH658" s="86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17">
        <f t="shared" ref="AZ658" si="1497">AZ657+1</f>
        <v>46674</v>
      </c>
      <c r="BA658" s="216">
        <f t="shared" si="1484"/>
        <v>4</v>
      </c>
      <c r="BB658" s="216">
        <f t="shared" ref="BB658" si="1498">BB657+1</f>
        <v>653</v>
      </c>
      <c r="BC658" s="16">
        <f t="shared" si="1486"/>
        <v>1.789041095890411</v>
      </c>
      <c r="BD658" s="16">
        <f>IF(Template!$F$7="Linear interpolation",LinInterp($AO$5:$AO$18,$AM$5:$AM$18,BC658),CubicSpline($AO$5:$AO$18,$AM$5:$AM$18,BC658))</f>
        <v>14.337000831099454</v>
      </c>
      <c r="BE658" s="221">
        <f t="shared" si="1421"/>
        <v>1.2708625130765254</v>
      </c>
      <c r="BF658" s="221">
        <f>BE658/PRODUCT($BG$6:BG657)</f>
        <v>1.0003121016581977</v>
      </c>
      <c r="BG658" s="16">
        <f t="shared" si="1487"/>
        <v>1.0003121016581977</v>
      </c>
      <c r="BH658" s="10">
        <f t="shared" si="1488"/>
        <v>11.391710524217057</v>
      </c>
      <c r="BI658" s="90"/>
      <c r="BJ658" s="17">
        <f t="shared" si="1471"/>
        <v>46651</v>
      </c>
      <c r="BK658" s="16">
        <f t="shared" si="1464"/>
        <v>11.455527981917735</v>
      </c>
      <c r="BL658" s="10">
        <f ca="1">IFERROR(AVERAGE(INDIRECT("BK"&amp;AC658-Template!$F$10+1):INDIRECT("BK"&amp;AC658)),0)</f>
        <v>11.521889325843377</v>
      </c>
      <c r="BM658" s="35"/>
      <c r="BN658" s="86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</row>
    <row r="659" spans="1:86" ht="15.6" x14ac:dyDescent="0.3">
      <c r="A659" s="35"/>
      <c r="B659" s="86"/>
      <c r="C659" s="35"/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17">
        <f t="shared" si="1465"/>
        <v>46675</v>
      </c>
      <c r="U659" s="216">
        <f t="shared" si="1458"/>
        <v>5</v>
      </c>
      <c r="V659" s="216">
        <f t="shared" si="1465"/>
        <v>654</v>
      </c>
      <c r="W659" s="16">
        <f t="shared" si="1472"/>
        <v>1.7917808219178082</v>
      </c>
      <c r="X659" s="16" t="e">
        <f>IF(Template!$F$7="Linear interpolation",LinInterp($I$5:$I$22,$G$5:$G$22,W659),CubicSpline($I$5:$I$22,$G$5:$G$22,W659))</f>
        <v>#VALUE!</v>
      </c>
      <c r="Y659" s="221" t="e">
        <f t="shared" si="1459"/>
        <v>#VALUE!</v>
      </c>
      <c r="Z659" s="221" t="e">
        <f>Y659/PRODUCT($AA$6:AA658)</f>
        <v>#VALUE!</v>
      </c>
      <c r="AA659" s="16" t="e">
        <f t="shared" si="1466"/>
        <v>#VALUE!</v>
      </c>
      <c r="AB659" s="10" t="e">
        <f t="shared" si="1467"/>
        <v>#VALUE!</v>
      </c>
      <c r="AC659" s="90">
        <f t="shared" si="1460"/>
        <v>659</v>
      </c>
      <c r="AD659" s="17">
        <f t="shared" si="1468"/>
        <v>46652</v>
      </c>
      <c r="AE659" s="16" t="e">
        <f t="shared" si="1461"/>
        <v>#VALUE!</v>
      </c>
      <c r="AF659" s="10">
        <f ca="1">IFERROR(AVERAGE(INDIRECT("AE"&amp;AC659-Template!$F$10+1):INDIRECT("AE"&amp;AC659)),0)</f>
        <v>0</v>
      </c>
      <c r="AG659" s="35"/>
      <c r="AH659" s="86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17">
        <f t="shared" ref="AZ659" si="1499">AZ658+1</f>
        <v>46675</v>
      </c>
      <c r="BA659" s="216">
        <f t="shared" si="1484"/>
        <v>5</v>
      </c>
      <c r="BB659" s="216">
        <f t="shared" ref="BB659" si="1500">BB658+1</f>
        <v>654</v>
      </c>
      <c r="BC659" s="16">
        <f t="shared" si="1486"/>
        <v>1.7917808219178082</v>
      </c>
      <c r="BD659" s="16">
        <f>IF(Template!$F$7="Linear interpolation",LinInterp($AO$5:$AO$18,$AM$5:$AM$18,BC659),CubicSpline($AO$5:$AO$18,$AM$5:$AM$18,BC659))</f>
        <v>14.33348734334953</v>
      </c>
      <c r="BE659" s="221">
        <f t="shared" si="1421"/>
        <v>1.2712590938831725</v>
      </c>
      <c r="BF659" s="221">
        <f>BE659/PRODUCT($BG$6:BG658)</f>
        <v>1.0003120564203969</v>
      </c>
      <c r="BG659" s="16">
        <f t="shared" si="1487"/>
        <v>1.0003120564203969</v>
      </c>
      <c r="BH659" s="10">
        <f t="shared" si="1488"/>
        <v>11.390059344486447</v>
      </c>
      <c r="BI659" s="90"/>
      <c r="BJ659" s="17">
        <f t="shared" si="1471"/>
        <v>46652</v>
      </c>
      <c r="BK659" s="16">
        <f t="shared" si="1464"/>
        <v>11.451763745351172</v>
      </c>
      <c r="BL659" s="10">
        <f ca="1">IFERROR(AVERAGE(INDIRECT("BK"&amp;AC659-Template!$F$10+1):INDIRECT("BK"&amp;AC659)),0)</f>
        <v>11.517566681430328</v>
      </c>
      <c r="BM659" s="35"/>
      <c r="BN659" s="86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</row>
    <row r="660" spans="1:86" ht="15.6" x14ac:dyDescent="0.3">
      <c r="A660" s="35"/>
      <c r="B660" s="86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17">
        <f t="shared" si="1465"/>
        <v>46676</v>
      </c>
      <c r="U660" s="216">
        <f t="shared" si="1458"/>
        <v>6</v>
      </c>
      <c r="V660" s="216">
        <f t="shared" si="1465"/>
        <v>655</v>
      </c>
      <c r="W660" s="16">
        <f t="shared" si="1472"/>
        <v>1.7945205479452055</v>
      </c>
      <c r="X660" s="16" t="e">
        <f>IF(Template!$F$7="Linear interpolation",LinInterp($I$5:$I$22,$G$5:$G$22,W660),CubicSpline($I$5:$I$22,$G$5:$G$22,W660))</f>
        <v>#VALUE!</v>
      </c>
      <c r="Y660" s="221" t="e">
        <f t="shared" si="1459"/>
        <v>#VALUE!</v>
      </c>
      <c r="Z660" s="221" t="e">
        <f>Y660/PRODUCT($AA$6:AA659)</f>
        <v>#VALUE!</v>
      </c>
      <c r="AA660" s="16" t="e">
        <f t="shared" si="1466"/>
        <v>#VALUE!</v>
      </c>
      <c r="AB660" s="10" t="e">
        <f t="shared" si="1467"/>
        <v>#VALUE!</v>
      </c>
      <c r="AC660" s="90">
        <f t="shared" si="1460"/>
        <v>660</v>
      </c>
      <c r="AD660" s="17">
        <f t="shared" si="1468"/>
        <v>46653</v>
      </c>
      <c r="AE660" s="16" t="e">
        <f t="shared" si="1461"/>
        <v>#VALUE!</v>
      </c>
      <c r="AF660" s="10">
        <f ca="1">IFERROR(AVERAGE(INDIRECT("AE"&amp;AC660-Template!$F$10+1):INDIRECT("AE"&amp;AC660)),0)</f>
        <v>0</v>
      </c>
      <c r="AG660" s="35"/>
      <c r="AH660" s="86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17">
        <f t="shared" ref="AZ660" si="1501">AZ659+1</f>
        <v>46676</v>
      </c>
      <c r="BA660" s="216">
        <f t="shared" si="1484"/>
        <v>6</v>
      </c>
      <c r="BB660" s="216">
        <f t="shared" ref="BB660" si="1502">BB659+1</f>
        <v>655</v>
      </c>
      <c r="BC660" s="16">
        <f t="shared" si="1486"/>
        <v>1.7945205479452055</v>
      </c>
      <c r="BD660" s="16">
        <f>IF(Template!$F$7="Linear interpolation",LinInterp($AO$5:$AO$18,$AM$5:$AM$18,BC660),CubicSpline($AO$5:$AO$18,$AM$5:$AM$18,BC660))</f>
        <v>14.329981980372333</v>
      </c>
      <c r="BE660" s="221">
        <f t="shared" si="1421"/>
        <v>1.2716557443360377</v>
      </c>
      <c r="BF660" s="221">
        <f>BE660/PRODUCT($BG$6:BG659)</f>
        <v>1.0003120138567927</v>
      </c>
      <c r="BG660" s="16">
        <f t="shared" si="1487"/>
        <v>1.0003120564203969</v>
      </c>
      <c r="BH660" s="10">
        <f t="shared" si="1488"/>
        <v>11.390059344486447</v>
      </c>
      <c r="BI660" s="90"/>
      <c r="BJ660" s="17">
        <f t="shared" si="1471"/>
        <v>46653</v>
      </c>
      <c r="BK660" s="16">
        <f t="shared" si="1464"/>
        <v>11.448086125044</v>
      </c>
      <c r="BL660" s="10">
        <f ca="1">IFERROR(AVERAGE(INDIRECT("BK"&amp;AC660-Template!$F$10+1):INDIRECT("BK"&amp;AC660)),0)</f>
        <v>11.512697704433656</v>
      </c>
      <c r="BM660" s="35"/>
      <c r="BN660" s="86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</row>
    <row r="661" spans="1:86" ht="15.6" x14ac:dyDescent="0.3">
      <c r="A661" s="35"/>
      <c r="B661" s="86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17">
        <f t="shared" si="1465"/>
        <v>46677</v>
      </c>
      <c r="U661" s="216">
        <f t="shared" si="1458"/>
        <v>7</v>
      </c>
      <c r="V661" s="216">
        <f t="shared" si="1465"/>
        <v>656</v>
      </c>
      <c r="W661" s="16">
        <f t="shared" si="1472"/>
        <v>1.7972602739726027</v>
      </c>
      <c r="X661" s="16" t="e">
        <f>IF(Template!$F$7="Linear interpolation",LinInterp($I$5:$I$22,$G$5:$G$22,W661),CubicSpline($I$5:$I$22,$G$5:$G$22,W661))</f>
        <v>#VALUE!</v>
      </c>
      <c r="Y661" s="221" t="e">
        <f t="shared" si="1459"/>
        <v>#VALUE!</v>
      </c>
      <c r="Z661" s="221" t="e">
        <f>Y661/PRODUCT($AA$6:AA660)</f>
        <v>#VALUE!</v>
      </c>
      <c r="AA661" s="16" t="e">
        <f t="shared" si="1466"/>
        <v>#VALUE!</v>
      </c>
      <c r="AB661" s="10" t="e">
        <f t="shared" si="1467"/>
        <v>#VALUE!</v>
      </c>
      <c r="AC661" s="90">
        <f t="shared" si="1460"/>
        <v>661</v>
      </c>
      <c r="AD661" s="17">
        <f t="shared" si="1468"/>
        <v>46654</v>
      </c>
      <c r="AE661" s="16" t="e">
        <f t="shared" si="1461"/>
        <v>#VALUE!</v>
      </c>
      <c r="AF661" s="10">
        <f ca="1">IFERROR(AVERAGE(INDIRECT("AE"&amp;AC661-Template!$F$10+1):INDIRECT("AE"&amp;AC661)),0)</f>
        <v>0</v>
      </c>
      <c r="AG661" s="35"/>
      <c r="AH661" s="86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17">
        <f t="shared" ref="AZ661" si="1503">AZ660+1</f>
        <v>46677</v>
      </c>
      <c r="BA661" s="216">
        <f t="shared" si="1484"/>
        <v>7</v>
      </c>
      <c r="BB661" s="216">
        <f t="shared" ref="BB661" si="1504">BB660+1</f>
        <v>656</v>
      </c>
      <c r="BC661" s="16">
        <f t="shared" si="1486"/>
        <v>1.7972602739726027</v>
      </c>
      <c r="BD661" s="16">
        <f>IF(Template!$F$7="Linear interpolation",LinInterp($AO$5:$AO$18,$AM$5:$AM$18,BC661),CubicSpline($AO$5:$AO$18,$AM$5:$AM$18,BC661))</f>
        <v>14.326484875655773</v>
      </c>
      <c r="BE661" s="221">
        <f t="shared" si="1421"/>
        <v>1.2720524678404064</v>
      </c>
      <c r="BF661" s="221">
        <f>BE661/PRODUCT($BG$6:BG660)</f>
        <v>1.0003119314168856</v>
      </c>
      <c r="BG661" s="16">
        <f t="shared" si="1487"/>
        <v>1.0003120564203969</v>
      </c>
      <c r="BH661" s="10">
        <f t="shared" si="1488"/>
        <v>11.390059344486447</v>
      </c>
      <c r="BI661" s="90"/>
      <c r="BJ661" s="17">
        <f t="shared" si="1471"/>
        <v>46654</v>
      </c>
      <c r="BK661" s="16">
        <f t="shared" si="1464"/>
        <v>11.444495598545213</v>
      </c>
      <c r="BL661" s="10">
        <f ca="1">IFERROR(AVERAGE(INDIRECT("BK"&amp;AC661-Template!$F$10+1):INDIRECT("BK"&amp;AC661)),0)</f>
        <v>11.507908903360422</v>
      </c>
      <c r="BM661" s="35"/>
      <c r="BN661" s="86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</row>
    <row r="662" spans="1:86" ht="15.6" x14ac:dyDescent="0.3">
      <c r="A662" s="35"/>
      <c r="B662" s="86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17">
        <f t="shared" si="1465"/>
        <v>46678</v>
      </c>
      <c r="U662" s="216">
        <f t="shared" si="1458"/>
        <v>1</v>
      </c>
      <c r="V662" s="216">
        <f t="shared" si="1465"/>
        <v>657</v>
      </c>
      <c r="W662" s="16">
        <f t="shared" si="1472"/>
        <v>1.8</v>
      </c>
      <c r="X662" s="16" t="e">
        <f>IF(Template!$F$7="Linear interpolation",LinInterp($I$5:$I$22,$G$5:$G$22,W662),CubicSpline($I$5:$I$22,$G$5:$G$22,W662))</f>
        <v>#VALUE!</v>
      </c>
      <c r="Y662" s="221" t="e">
        <f t="shared" si="1459"/>
        <v>#VALUE!</v>
      </c>
      <c r="Z662" s="221" t="e">
        <f>Y662/PRODUCT($AA$6:AA661)</f>
        <v>#VALUE!</v>
      </c>
      <c r="AA662" s="16" t="e">
        <f t="shared" si="1466"/>
        <v>#VALUE!</v>
      </c>
      <c r="AB662" s="10" t="e">
        <f t="shared" si="1467"/>
        <v>#VALUE!</v>
      </c>
      <c r="AC662" s="90">
        <f t="shared" si="1460"/>
        <v>662</v>
      </c>
      <c r="AD662" s="17">
        <f t="shared" si="1468"/>
        <v>46655</v>
      </c>
      <c r="AE662" s="16" t="e">
        <f t="shared" si="1461"/>
        <v>#VALUE!</v>
      </c>
      <c r="AF662" s="10">
        <f ca="1">IFERROR(AVERAGE(INDIRECT("AE"&amp;AC662-Template!$F$10+1):INDIRECT("AE"&amp;AC662)),0)</f>
        <v>0</v>
      </c>
      <c r="AG662" s="35"/>
      <c r="AH662" s="86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17">
        <f t="shared" ref="AZ662" si="1505">AZ661+1</f>
        <v>46678</v>
      </c>
      <c r="BA662" s="216">
        <f t="shared" si="1484"/>
        <v>1</v>
      </c>
      <c r="BB662" s="216">
        <f t="shared" ref="BB662" si="1506">BB661+1</f>
        <v>657</v>
      </c>
      <c r="BC662" s="16">
        <f t="shared" si="1486"/>
        <v>1.8</v>
      </c>
      <c r="BD662" s="16">
        <f>IF(Template!$F$7="Linear interpolation",LinInterp($AO$5:$AO$18,$AM$5:$AM$18,BC662),CubicSpline($AO$5:$AO$18,$AM$5:$AM$18,BC662))</f>
        <v>14.322996162687762</v>
      </c>
      <c r="BE662" s="221">
        <f t="shared" si="1421"/>
        <v>1.2724492678224804</v>
      </c>
      <c r="BF662" s="221">
        <f>BE662/PRODUCT($BG$6:BG661)</f>
        <v>1.0003118118010819</v>
      </c>
      <c r="BG662" s="16">
        <f t="shared" si="1487"/>
        <v>1.0003118118010819</v>
      </c>
      <c r="BH662" s="10">
        <f t="shared" si="1488"/>
        <v>11.381130739487988</v>
      </c>
      <c r="BI662" s="90"/>
      <c r="BJ662" s="17">
        <f t="shared" si="1471"/>
        <v>46655</v>
      </c>
      <c r="BK662" s="16">
        <f t="shared" si="1464"/>
        <v>11.444495598545213</v>
      </c>
      <c r="BL662" s="10">
        <f ca="1">IFERROR(AVERAGE(INDIRECT("BK"&amp;AC662-Template!$F$10+1):INDIRECT("BK"&amp;AC662)),0)</f>
        <v>11.503317520238868</v>
      </c>
      <c r="BM662" s="35"/>
      <c r="BN662" s="86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</row>
    <row r="663" spans="1:86" ht="15.6" x14ac:dyDescent="0.3">
      <c r="A663" s="35"/>
      <c r="B663" s="86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17">
        <f t="shared" si="1465"/>
        <v>46679</v>
      </c>
      <c r="U663" s="216">
        <f t="shared" si="1458"/>
        <v>2</v>
      </c>
      <c r="V663" s="216">
        <f t="shared" si="1465"/>
        <v>658</v>
      </c>
      <c r="W663" s="16">
        <f t="shared" si="1472"/>
        <v>1.8027397260273972</v>
      </c>
      <c r="X663" s="16" t="e">
        <f>IF(Template!$F$7="Linear interpolation",LinInterp($I$5:$I$22,$G$5:$G$22,W663),CubicSpline($I$5:$I$22,$G$5:$G$22,W663))</f>
        <v>#VALUE!</v>
      </c>
      <c r="Y663" s="221" t="e">
        <f t="shared" si="1459"/>
        <v>#VALUE!</v>
      </c>
      <c r="Z663" s="221" t="e">
        <f>Y663/PRODUCT($AA$6:AA662)</f>
        <v>#VALUE!</v>
      </c>
      <c r="AA663" s="16" t="e">
        <f t="shared" si="1466"/>
        <v>#VALUE!</v>
      </c>
      <c r="AB663" s="10" t="e">
        <f t="shared" si="1467"/>
        <v>#VALUE!</v>
      </c>
      <c r="AC663" s="90">
        <f t="shared" si="1460"/>
        <v>663</v>
      </c>
      <c r="AD663" s="17">
        <f t="shared" si="1468"/>
        <v>46656</v>
      </c>
      <c r="AE663" s="16" t="e">
        <f t="shared" si="1461"/>
        <v>#VALUE!</v>
      </c>
      <c r="AF663" s="10">
        <f ca="1">IFERROR(AVERAGE(INDIRECT("AE"&amp;AC663-Template!$F$10+1):INDIRECT("AE"&amp;AC663)),0)</f>
        <v>0</v>
      </c>
      <c r="AG663" s="35"/>
      <c r="AH663" s="86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17">
        <f t="shared" ref="AZ663" si="1507">AZ662+1</f>
        <v>46679</v>
      </c>
      <c r="BA663" s="216">
        <f t="shared" si="1484"/>
        <v>2</v>
      </c>
      <c r="BB663" s="216">
        <f t="shared" ref="BB663" si="1508">BB662+1</f>
        <v>658</v>
      </c>
      <c r="BC663" s="16">
        <f t="shared" si="1486"/>
        <v>1.8027397260273972</v>
      </c>
      <c r="BD663" s="16">
        <f>IF(Template!$F$7="Linear interpolation",LinInterp($AO$5:$AO$18,$AM$5:$AM$18,BC663),CubicSpline($AO$5:$AO$18,$AM$5:$AM$18,BC663))</f>
        <v>14.319515974956209</v>
      </c>
      <c r="BE663" s="221">
        <f t="shared" si="1421"/>
        <v>1.2728461477294075</v>
      </c>
      <c r="BF663" s="221">
        <f>BE663/PRODUCT($BG$6:BG662)</f>
        <v>1.0003119023421707</v>
      </c>
      <c r="BG663" s="16">
        <f t="shared" si="1487"/>
        <v>1.0003119023421707</v>
      </c>
      <c r="BH663" s="10">
        <f t="shared" si="1488"/>
        <v>11.38443548923096</v>
      </c>
      <c r="BI663" s="90"/>
      <c r="BJ663" s="17">
        <f t="shared" si="1471"/>
        <v>46656</v>
      </c>
      <c r="BK663" s="16">
        <f t="shared" si="1464"/>
        <v>11.444495598545213</v>
      </c>
      <c r="BL663" s="10">
        <f ca="1">IFERROR(AVERAGE(INDIRECT("BK"&amp;AC663-Template!$F$10+1):INDIRECT("BK"&amp;AC663)),0)</f>
        <v>11.498921097014456</v>
      </c>
      <c r="BM663" s="35"/>
      <c r="BN663" s="86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</row>
    <row r="664" spans="1:86" ht="15.6" x14ac:dyDescent="0.3">
      <c r="A664" s="35"/>
      <c r="B664" s="86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17">
        <f t="shared" si="1465"/>
        <v>46680</v>
      </c>
      <c r="U664" s="216">
        <f t="shared" si="1458"/>
        <v>3</v>
      </c>
      <c r="V664" s="216">
        <f t="shared" si="1465"/>
        <v>659</v>
      </c>
      <c r="W664" s="16">
        <f t="shared" si="1472"/>
        <v>1.8054794520547945</v>
      </c>
      <c r="X664" s="16" t="e">
        <f>IF(Template!$F$7="Linear interpolation",LinInterp($I$5:$I$22,$G$5:$G$22,W664),CubicSpline($I$5:$I$22,$G$5:$G$22,W664))</f>
        <v>#VALUE!</v>
      </c>
      <c r="Y664" s="221" t="e">
        <f t="shared" si="1459"/>
        <v>#VALUE!</v>
      </c>
      <c r="Z664" s="221" t="e">
        <f>Y664/PRODUCT($AA$6:AA663)</f>
        <v>#VALUE!</v>
      </c>
      <c r="AA664" s="16" t="e">
        <f t="shared" si="1466"/>
        <v>#VALUE!</v>
      </c>
      <c r="AB664" s="10" t="e">
        <f t="shared" si="1467"/>
        <v>#VALUE!</v>
      </c>
      <c r="AC664" s="90">
        <f t="shared" si="1460"/>
        <v>664</v>
      </c>
      <c r="AD664" s="17">
        <f t="shared" si="1468"/>
        <v>46657</v>
      </c>
      <c r="AE664" s="16" t="e">
        <f t="shared" si="1461"/>
        <v>#VALUE!</v>
      </c>
      <c r="AF664" s="10">
        <f ca="1">IFERROR(AVERAGE(INDIRECT("AE"&amp;AC664-Template!$F$10+1):INDIRECT("AE"&amp;AC664)),0)</f>
        <v>0</v>
      </c>
      <c r="AG664" s="35"/>
      <c r="AH664" s="86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17">
        <f t="shared" ref="AZ664" si="1509">AZ663+1</f>
        <v>46680</v>
      </c>
      <c r="BA664" s="216">
        <f t="shared" si="1484"/>
        <v>3</v>
      </c>
      <c r="BB664" s="216">
        <f t="shared" ref="BB664" si="1510">BB663+1</f>
        <v>659</v>
      </c>
      <c r="BC664" s="16">
        <f t="shared" si="1486"/>
        <v>1.8054794520547945</v>
      </c>
      <c r="BD664" s="16">
        <f>IF(Template!$F$7="Linear interpolation",LinInterp($AO$5:$AO$18,$AM$5:$AM$18,BC664),CubicSpline($AO$5:$AO$18,$AM$5:$AM$18,BC664))</f>
        <v>14.316044445949025</v>
      </c>
      <c r="BE664" s="221">
        <f t="shared" si="1421"/>
        <v>1.2732431110293094</v>
      </c>
      <c r="BF664" s="221">
        <f>BE664/PRODUCT($BG$6:BG663)</f>
        <v>1.0003118706063652</v>
      </c>
      <c r="BG664" s="16">
        <f t="shared" si="1487"/>
        <v>1.0003118706063652</v>
      </c>
      <c r="BH664" s="10">
        <f t="shared" si="1488"/>
        <v>11.383277132328784</v>
      </c>
      <c r="BI664" s="90"/>
      <c r="BJ664" s="17">
        <f t="shared" si="1471"/>
        <v>46657</v>
      </c>
      <c r="BK664" s="16">
        <f t="shared" si="1464"/>
        <v>11.423830545369441</v>
      </c>
      <c r="BL664" s="10">
        <f ca="1">IFERROR(AVERAGE(INDIRECT("BK"&amp;AC664-Template!$F$10+1):INDIRECT("BK"&amp;AC664)),0)</f>
        <v>11.493835838684186</v>
      </c>
      <c r="BM664" s="35"/>
      <c r="BN664" s="86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</row>
    <row r="665" spans="1:86" ht="15.6" x14ac:dyDescent="0.3">
      <c r="A665" s="35"/>
      <c r="B665" s="86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17">
        <f t="shared" si="1465"/>
        <v>46681</v>
      </c>
      <c r="U665" s="216">
        <f t="shared" si="1458"/>
        <v>4</v>
      </c>
      <c r="V665" s="216">
        <f t="shared" si="1465"/>
        <v>660</v>
      </c>
      <c r="W665" s="16">
        <f t="shared" si="1472"/>
        <v>1.8082191780821917</v>
      </c>
      <c r="X665" s="16" t="e">
        <f>IF(Template!$F$7="Linear interpolation",LinInterp($I$5:$I$22,$G$5:$G$22,W665),CubicSpline($I$5:$I$22,$G$5:$G$22,W665))</f>
        <v>#VALUE!</v>
      </c>
      <c r="Y665" s="221" t="e">
        <f t="shared" si="1459"/>
        <v>#VALUE!</v>
      </c>
      <c r="Z665" s="221" t="e">
        <f>Y665/PRODUCT($AA$6:AA664)</f>
        <v>#VALUE!</v>
      </c>
      <c r="AA665" s="16" t="e">
        <f t="shared" si="1466"/>
        <v>#VALUE!</v>
      </c>
      <c r="AB665" s="10" t="e">
        <f t="shared" si="1467"/>
        <v>#VALUE!</v>
      </c>
      <c r="AC665" s="90">
        <f t="shared" si="1460"/>
        <v>665</v>
      </c>
      <c r="AD665" s="17">
        <f t="shared" si="1468"/>
        <v>46658</v>
      </c>
      <c r="AE665" s="16" t="e">
        <f t="shared" si="1461"/>
        <v>#VALUE!</v>
      </c>
      <c r="AF665" s="10">
        <f ca="1">IFERROR(AVERAGE(INDIRECT("AE"&amp;AC665-Template!$F$10+1):INDIRECT("AE"&amp;AC665)),0)</f>
        <v>0</v>
      </c>
      <c r="AG665" s="35"/>
      <c r="AH665" s="86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17">
        <f t="shared" ref="AZ665" si="1511">AZ664+1</f>
        <v>46681</v>
      </c>
      <c r="BA665" s="216">
        <f t="shared" si="1484"/>
        <v>4</v>
      </c>
      <c r="BB665" s="216">
        <f t="shared" ref="BB665" si="1512">BB664+1</f>
        <v>660</v>
      </c>
      <c r="BC665" s="16">
        <f t="shared" si="1486"/>
        <v>1.8082191780821917</v>
      </c>
      <c r="BD665" s="16">
        <f>IF(Template!$F$7="Linear interpolation",LinInterp($AO$5:$AO$18,$AM$5:$AM$18,BC665),CubicSpline($AO$5:$AO$18,$AM$5:$AM$18,BC665))</f>
        <v>14.31258170915412</v>
      </c>
      <c r="BE665" s="221">
        <f t="shared" si="1421"/>
        <v>1.2736401612113084</v>
      </c>
      <c r="BF665" s="221">
        <f>BE665/PRODUCT($BG$6:BG664)</f>
        <v>1.0003118416102625</v>
      </c>
      <c r="BG665" s="16">
        <f t="shared" si="1487"/>
        <v>1.0003118416102625</v>
      </c>
      <c r="BH665" s="10">
        <f t="shared" si="1488"/>
        <v>11.382218774582785</v>
      </c>
      <c r="BI665" s="90"/>
      <c r="BJ665" s="17">
        <f t="shared" si="1471"/>
        <v>46658</v>
      </c>
      <c r="BK665" s="16">
        <f t="shared" si="1464"/>
        <v>11.431013983129512</v>
      </c>
      <c r="BL665" s="10">
        <f ca="1">IFERROR(AVERAGE(INDIRECT("BK"&amp;AC665-Template!$F$10+1):INDIRECT("BK"&amp;AC665)),0)</f>
        <v>11.488990028279252</v>
      </c>
      <c r="BM665" s="35"/>
      <c r="BN665" s="86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</row>
    <row r="666" spans="1:86" ht="15.6" x14ac:dyDescent="0.3">
      <c r="A666" s="35"/>
      <c r="B666" s="86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17">
        <f t="shared" si="1465"/>
        <v>46682</v>
      </c>
      <c r="U666" s="216">
        <f t="shared" si="1458"/>
        <v>5</v>
      </c>
      <c r="V666" s="216">
        <f t="shared" si="1465"/>
        <v>661</v>
      </c>
      <c r="W666" s="16">
        <f t="shared" si="1472"/>
        <v>1.810958904109589</v>
      </c>
      <c r="X666" s="16" t="e">
        <f>IF(Template!$F$7="Linear interpolation",LinInterp($I$5:$I$22,$G$5:$G$22,W666),CubicSpline($I$5:$I$22,$G$5:$G$22,W666))</f>
        <v>#VALUE!</v>
      </c>
      <c r="Y666" s="221" t="e">
        <f t="shared" si="1459"/>
        <v>#VALUE!</v>
      </c>
      <c r="Z666" s="221" t="e">
        <f>Y666/PRODUCT($AA$6:AA665)</f>
        <v>#VALUE!</v>
      </c>
      <c r="AA666" s="16" t="e">
        <f t="shared" si="1466"/>
        <v>#VALUE!</v>
      </c>
      <c r="AB666" s="10" t="e">
        <f t="shared" si="1467"/>
        <v>#VALUE!</v>
      </c>
      <c r="AC666" s="90">
        <f t="shared" si="1460"/>
        <v>666</v>
      </c>
      <c r="AD666" s="17">
        <f t="shared" si="1468"/>
        <v>46659</v>
      </c>
      <c r="AE666" s="16" t="e">
        <f t="shared" si="1461"/>
        <v>#VALUE!</v>
      </c>
      <c r="AF666" s="10">
        <f ca="1">IFERROR(AVERAGE(INDIRECT("AE"&amp;AC666-Template!$F$10+1):INDIRECT("AE"&amp;AC666)),0)</f>
        <v>0</v>
      </c>
      <c r="AG666" s="35"/>
      <c r="AH666" s="86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17">
        <f t="shared" ref="AZ666" si="1513">AZ665+1</f>
        <v>46682</v>
      </c>
      <c r="BA666" s="216">
        <f t="shared" si="1484"/>
        <v>5</v>
      </c>
      <c r="BB666" s="216">
        <f t="shared" ref="BB666" si="1514">BB665+1</f>
        <v>661</v>
      </c>
      <c r="BC666" s="16">
        <f t="shared" si="1486"/>
        <v>1.810958904109589</v>
      </c>
      <c r="BD666" s="16">
        <f>IF(Template!$F$7="Linear interpolation",LinInterp($AO$5:$AO$18,$AM$5:$AM$18,BC666),CubicSpline($AO$5:$AO$18,$AM$5:$AM$18,BC666))</f>
        <v>14.309127898059407</v>
      </c>
      <c r="BE666" s="221">
        <f t="shared" si="1421"/>
        <v>1.2740373017855584</v>
      </c>
      <c r="BF666" s="221">
        <f>BE666/PRODUCT($BG$6:BG665)</f>
        <v>1.0003118153669655</v>
      </c>
      <c r="BG666" s="16">
        <f t="shared" si="1487"/>
        <v>1.0003118153669655</v>
      </c>
      <c r="BH666" s="10">
        <f t="shared" si="1488"/>
        <v>11.381260894238965</v>
      </c>
      <c r="BI666" s="90"/>
      <c r="BJ666" s="17">
        <f t="shared" si="1471"/>
        <v>46659</v>
      </c>
      <c r="BK666" s="16">
        <f t="shared" si="1464"/>
        <v>11.427866090390815</v>
      </c>
      <c r="BL666" s="10">
        <f ca="1">IFERROR(AVERAGE(INDIRECT("BK"&amp;AC666-Template!$F$10+1):INDIRECT("BK"&amp;AC666)),0)</f>
        <v>11.485184228581824</v>
      </c>
      <c r="BM666" s="35"/>
      <c r="BN666" s="86"/>
      <c r="BO666" s="35"/>
      <c r="BP666" s="35"/>
      <c r="BQ666" s="35"/>
      <c r="BR666" s="35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</row>
    <row r="667" spans="1:86" ht="15.6" x14ac:dyDescent="0.3">
      <c r="A667" s="35"/>
      <c r="B667" s="86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17">
        <f t="shared" si="1465"/>
        <v>46683</v>
      </c>
      <c r="U667" s="216">
        <f t="shared" si="1458"/>
        <v>6</v>
      </c>
      <c r="V667" s="216">
        <f t="shared" si="1465"/>
        <v>662</v>
      </c>
      <c r="W667" s="16">
        <f t="shared" si="1472"/>
        <v>1.8136986301369864</v>
      </c>
      <c r="X667" s="16" t="e">
        <f>IF(Template!$F$7="Linear interpolation",LinInterp($I$5:$I$22,$G$5:$G$22,W667),CubicSpline($I$5:$I$22,$G$5:$G$22,W667))</f>
        <v>#VALUE!</v>
      </c>
      <c r="Y667" s="221" t="e">
        <f t="shared" si="1459"/>
        <v>#VALUE!</v>
      </c>
      <c r="Z667" s="221" t="e">
        <f>Y667/PRODUCT($AA$6:AA666)</f>
        <v>#VALUE!</v>
      </c>
      <c r="AA667" s="16" t="e">
        <f t="shared" si="1466"/>
        <v>#VALUE!</v>
      </c>
      <c r="AB667" s="10" t="e">
        <f t="shared" si="1467"/>
        <v>#VALUE!</v>
      </c>
      <c r="AC667" s="90">
        <f t="shared" si="1460"/>
        <v>667</v>
      </c>
      <c r="AD667" s="17">
        <f t="shared" si="1468"/>
        <v>46660</v>
      </c>
      <c r="AE667" s="16" t="e">
        <f t="shared" si="1461"/>
        <v>#VALUE!</v>
      </c>
      <c r="AF667" s="10">
        <f ca="1">IFERROR(AVERAGE(INDIRECT("AE"&amp;AC667-Template!$F$10+1):INDIRECT("AE"&amp;AC667)),0)</f>
        <v>0</v>
      </c>
      <c r="AG667" s="35"/>
      <c r="AH667" s="86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17">
        <f t="shared" ref="AZ667" si="1515">AZ666+1</f>
        <v>46683</v>
      </c>
      <c r="BA667" s="216">
        <f t="shared" si="1484"/>
        <v>6</v>
      </c>
      <c r="BB667" s="216">
        <f t="shared" ref="BB667" si="1516">BB666+1</f>
        <v>662</v>
      </c>
      <c r="BC667" s="16">
        <f t="shared" si="1486"/>
        <v>1.8136986301369864</v>
      </c>
      <c r="BD667" s="16">
        <f>IF(Template!$F$7="Linear interpolation",LinInterp($AO$5:$AO$18,$AM$5:$AM$18,BC667),CubicSpline($AO$5:$AO$18,$AM$5:$AM$18,BC667))</f>
        <v>14.305683146152791</v>
      </c>
      <c r="BE667" s="221">
        <f t="shared" si="1421"/>
        <v>1.2744345362832732</v>
      </c>
      <c r="BF667" s="221">
        <f>BE667/PRODUCT($BG$6:BG666)</f>
        <v>1.0003117918895765</v>
      </c>
      <c r="BG667" s="16">
        <f t="shared" si="1487"/>
        <v>1.0003118153669655</v>
      </c>
      <c r="BH667" s="10">
        <f t="shared" si="1488"/>
        <v>11.381260894238965</v>
      </c>
      <c r="BI667" s="90"/>
      <c r="BJ667" s="17">
        <f t="shared" si="1471"/>
        <v>46660</v>
      </c>
      <c r="BK667" s="16">
        <f t="shared" si="1464"/>
        <v>11.424808157597388</v>
      </c>
      <c r="BL667" s="10">
        <f ca="1">IFERROR(AVERAGE(INDIRECT("BK"&amp;AC667-Template!$F$10+1):INDIRECT("BK"&amp;AC667)),0)</f>
        <v>11.480886498964988</v>
      </c>
      <c r="BM667" s="35"/>
      <c r="BN667" s="86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</row>
    <row r="668" spans="1:86" ht="15.6" x14ac:dyDescent="0.3">
      <c r="A668" s="35"/>
      <c r="B668" s="86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17">
        <f t="shared" si="1465"/>
        <v>46684</v>
      </c>
      <c r="U668" s="216">
        <f t="shared" si="1458"/>
        <v>7</v>
      </c>
      <c r="V668" s="216">
        <f t="shared" si="1465"/>
        <v>663</v>
      </c>
      <c r="W668" s="16">
        <f t="shared" si="1472"/>
        <v>1.8164383561643835</v>
      </c>
      <c r="X668" s="16" t="e">
        <f>IF(Template!$F$7="Linear interpolation",LinInterp($I$5:$I$22,$G$5:$G$22,W668),CubicSpline($I$5:$I$22,$G$5:$G$22,W668))</f>
        <v>#VALUE!</v>
      </c>
      <c r="Y668" s="221" t="e">
        <f t="shared" si="1459"/>
        <v>#VALUE!</v>
      </c>
      <c r="Z668" s="221" t="e">
        <f>Y668/PRODUCT($AA$6:AA667)</f>
        <v>#VALUE!</v>
      </c>
      <c r="AA668" s="16" t="e">
        <f t="shared" si="1466"/>
        <v>#VALUE!</v>
      </c>
      <c r="AB668" s="10" t="e">
        <f t="shared" si="1467"/>
        <v>#VALUE!</v>
      </c>
      <c r="AC668" s="90">
        <f t="shared" si="1460"/>
        <v>668</v>
      </c>
      <c r="AD668" s="17">
        <f t="shared" si="1468"/>
        <v>46661</v>
      </c>
      <c r="AE668" s="16" t="e">
        <f t="shared" si="1461"/>
        <v>#VALUE!</v>
      </c>
      <c r="AF668" s="10">
        <f ca="1">IFERROR(AVERAGE(INDIRECT("AE"&amp;AC668-Template!$F$10+1):INDIRECT("AE"&amp;AC668)),0)</f>
        <v>0</v>
      </c>
      <c r="AG668" s="35"/>
      <c r="AH668" s="86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17">
        <f t="shared" ref="AZ668" si="1517">AZ667+1</f>
        <v>46684</v>
      </c>
      <c r="BA668" s="216">
        <f t="shared" si="1484"/>
        <v>7</v>
      </c>
      <c r="BB668" s="216">
        <f t="shared" ref="BB668" si="1518">BB667+1</f>
        <v>663</v>
      </c>
      <c r="BC668" s="16">
        <f t="shared" si="1486"/>
        <v>1.8164383561643835</v>
      </c>
      <c r="BD668" s="16">
        <f>IF(Template!$F$7="Linear interpolation",LinInterp($AO$5:$AO$18,$AM$5:$AM$18,BC668),CubicSpline($AO$5:$AO$18,$AM$5:$AM$18,BC668))</f>
        <v>14.302247586922187</v>
      </c>
      <c r="BE668" s="221">
        <f t="shared" si="1421"/>
        <v>1.2748318682567525</v>
      </c>
      <c r="BF668" s="221">
        <f>BE668/PRODUCT($BG$6:BG667)</f>
        <v>1.000311747713809</v>
      </c>
      <c r="BG668" s="16">
        <f t="shared" si="1487"/>
        <v>1.0003118153669655</v>
      </c>
      <c r="BH668" s="10">
        <f t="shared" si="1488"/>
        <v>11.381260894238965</v>
      </c>
      <c r="BI668" s="90"/>
      <c r="BJ668" s="17">
        <f t="shared" si="1471"/>
        <v>46661</v>
      </c>
      <c r="BK668" s="16">
        <f t="shared" si="1464"/>
        <v>11.421840662598104</v>
      </c>
      <c r="BL668" s="10">
        <f ca="1">IFERROR(AVERAGE(INDIRECT("BK"&amp;AC668-Template!$F$10+1):INDIRECT("BK"&amp;AC668)),0)</f>
        <v>11.476672284400783</v>
      </c>
      <c r="BM668" s="35"/>
      <c r="BN668" s="86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/>
      <c r="CD668" s="35"/>
      <c r="CE668" s="35"/>
      <c r="CF668" s="35"/>
      <c r="CG668" s="35"/>
      <c r="CH668" s="35"/>
    </row>
    <row r="669" spans="1:86" ht="15.6" x14ac:dyDescent="0.3">
      <c r="A669" s="35"/>
      <c r="B669" s="86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17">
        <f t="shared" si="1465"/>
        <v>46685</v>
      </c>
      <c r="U669" s="216">
        <f t="shared" si="1458"/>
        <v>1</v>
      </c>
      <c r="V669" s="216">
        <f t="shared" si="1465"/>
        <v>664</v>
      </c>
      <c r="W669" s="16">
        <f t="shared" si="1472"/>
        <v>1.8191780821917809</v>
      </c>
      <c r="X669" s="16" t="e">
        <f>IF(Template!$F$7="Linear interpolation",LinInterp($I$5:$I$22,$G$5:$G$22,W669),CubicSpline($I$5:$I$22,$G$5:$G$22,W669))</f>
        <v>#VALUE!</v>
      </c>
      <c r="Y669" s="221" t="e">
        <f t="shared" si="1459"/>
        <v>#VALUE!</v>
      </c>
      <c r="Z669" s="221" t="e">
        <f>Y669/PRODUCT($AA$6:AA668)</f>
        <v>#VALUE!</v>
      </c>
      <c r="AA669" s="16" t="e">
        <f t="shared" si="1466"/>
        <v>#VALUE!</v>
      </c>
      <c r="AB669" s="10" t="e">
        <f t="shared" si="1467"/>
        <v>#VALUE!</v>
      </c>
      <c r="AC669" s="90">
        <f t="shared" si="1460"/>
        <v>669</v>
      </c>
      <c r="AD669" s="17">
        <f t="shared" si="1468"/>
        <v>46662</v>
      </c>
      <c r="AE669" s="16" t="e">
        <f t="shared" si="1461"/>
        <v>#VALUE!</v>
      </c>
      <c r="AF669" s="10">
        <f ca="1">IFERROR(AVERAGE(INDIRECT("AE"&amp;AC669-Template!$F$10+1):INDIRECT("AE"&amp;AC669)),0)</f>
        <v>0</v>
      </c>
      <c r="AG669" s="35"/>
      <c r="AH669" s="86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17">
        <f t="shared" ref="AZ669" si="1519">AZ668+1</f>
        <v>46685</v>
      </c>
      <c r="BA669" s="216">
        <f t="shared" si="1484"/>
        <v>1</v>
      </c>
      <c r="BB669" s="216">
        <f t="shared" ref="BB669" si="1520">BB668+1</f>
        <v>664</v>
      </c>
      <c r="BC669" s="16">
        <f t="shared" si="1486"/>
        <v>1.8191780821917809</v>
      </c>
      <c r="BD669" s="16">
        <f>IF(Template!$F$7="Linear interpolation",LinInterp($AO$5:$AO$18,$AM$5:$AM$18,BC669),CubicSpline($AO$5:$AO$18,$AM$5:$AM$18,BC669))</f>
        <v>14.298821353855505</v>
      </c>
      <c r="BE669" s="221">
        <f t="shared" si="1421"/>
        <v>1.2752293012794151</v>
      </c>
      <c r="BF669" s="221">
        <f>BE669/PRODUCT($BG$6:BG668)</f>
        <v>1.0003116856317777</v>
      </c>
      <c r="BG669" s="16">
        <f t="shared" si="1487"/>
        <v>1.0003116856317777</v>
      </c>
      <c r="BH669" s="10">
        <f t="shared" si="1488"/>
        <v>11.376525559887774</v>
      </c>
      <c r="BI669" s="90"/>
      <c r="BJ669" s="17">
        <f t="shared" si="1471"/>
        <v>46662</v>
      </c>
      <c r="BK669" s="16">
        <f t="shared" si="1464"/>
        <v>11.421840662598104</v>
      </c>
      <c r="BL669" s="10">
        <f ca="1">IFERROR(AVERAGE(INDIRECT("BK"&amp;AC669-Template!$F$10+1):INDIRECT("BK"&amp;AC669)),0)</f>
        <v>11.472637948090403</v>
      </c>
      <c r="BM669" s="35"/>
      <c r="BN669" s="86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</row>
    <row r="670" spans="1:86" ht="15.6" x14ac:dyDescent="0.3">
      <c r="A670" s="35"/>
      <c r="B670" s="86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17">
        <f t="shared" si="1465"/>
        <v>46686</v>
      </c>
      <c r="U670" s="216">
        <f t="shared" si="1458"/>
        <v>2</v>
      </c>
      <c r="V670" s="216">
        <f t="shared" si="1465"/>
        <v>665</v>
      </c>
      <c r="W670" s="16">
        <f t="shared" si="1472"/>
        <v>1.821917808219178</v>
      </c>
      <c r="X670" s="16" t="e">
        <f>IF(Template!$F$7="Linear interpolation",LinInterp($I$5:$I$22,$G$5:$G$22,W670),CubicSpline($I$5:$I$22,$G$5:$G$22,W670))</f>
        <v>#VALUE!</v>
      </c>
      <c r="Y670" s="221" t="e">
        <f t="shared" si="1459"/>
        <v>#VALUE!</v>
      </c>
      <c r="Z670" s="221" t="e">
        <f>Y670/PRODUCT($AA$6:AA669)</f>
        <v>#VALUE!</v>
      </c>
      <c r="AA670" s="16" t="e">
        <f t="shared" si="1466"/>
        <v>#VALUE!</v>
      </c>
      <c r="AB670" s="10" t="e">
        <f t="shared" si="1467"/>
        <v>#VALUE!</v>
      </c>
      <c r="AC670" s="90">
        <f t="shared" si="1460"/>
        <v>670</v>
      </c>
      <c r="AD670" s="17">
        <f t="shared" si="1468"/>
        <v>46663</v>
      </c>
      <c r="AE670" s="16" t="e">
        <f t="shared" si="1461"/>
        <v>#VALUE!</v>
      </c>
      <c r="AF670" s="10">
        <f ca="1">IFERROR(AVERAGE(INDIRECT("AE"&amp;AC670-Template!$F$10+1):INDIRECT("AE"&amp;AC670)),0)</f>
        <v>0</v>
      </c>
      <c r="AG670" s="35"/>
      <c r="AH670" s="86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17">
        <f t="shared" ref="AZ670" si="1521">AZ669+1</f>
        <v>46686</v>
      </c>
      <c r="BA670" s="216">
        <f t="shared" si="1484"/>
        <v>2</v>
      </c>
      <c r="BB670" s="216">
        <f t="shared" ref="BB670" si="1522">BB669+1</f>
        <v>665</v>
      </c>
      <c r="BC670" s="16">
        <f t="shared" si="1486"/>
        <v>1.821917808219178</v>
      </c>
      <c r="BD670" s="16">
        <f>IF(Template!$F$7="Linear interpolation",LinInterp($AO$5:$AO$18,$AM$5:$AM$18,BC670),CubicSpline($AO$5:$AO$18,$AM$5:$AM$18,BC670))</f>
        <v>14.295404580440653</v>
      </c>
      <c r="BE670" s="221">
        <f t="shared" si="1421"/>
        <v>1.2756268389458221</v>
      </c>
      <c r="BF670" s="221">
        <f>BE670/PRODUCT($BG$6:BG669)</f>
        <v>1.0003117381838766</v>
      </c>
      <c r="BG670" s="16">
        <f t="shared" si="1487"/>
        <v>1.0003117381838766</v>
      </c>
      <c r="BH670" s="10">
        <f t="shared" si="1488"/>
        <v>11.378443711497432</v>
      </c>
      <c r="BI670" s="90"/>
      <c r="BJ670" s="17">
        <f t="shared" si="1471"/>
        <v>46663</v>
      </c>
      <c r="BK670" s="16">
        <f t="shared" si="1464"/>
        <v>11.421840662598104</v>
      </c>
      <c r="BL670" s="10">
        <f ca="1">IFERROR(AVERAGE(INDIRECT("BK"&amp;AC670-Template!$F$10+1):INDIRECT("BK"&amp;AC670)),0)</f>
        <v>11.468780920853783</v>
      </c>
      <c r="BM670" s="35"/>
      <c r="BN670" s="86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</row>
    <row r="671" spans="1:86" ht="15.6" x14ac:dyDescent="0.3">
      <c r="A671" s="35"/>
      <c r="B671" s="86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17">
        <f t="shared" si="1465"/>
        <v>46687</v>
      </c>
      <c r="U671" s="216">
        <f t="shared" si="1458"/>
        <v>3</v>
      </c>
      <c r="V671" s="216">
        <f t="shared" si="1465"/>
        <v>666</v>
      </c>
      <c r="W671" s="16">
        <f t="shared" si="1472"/>
        <v>1.8246575342465754</v>
      </c>
      <c r="X671" s="16" t="e">
        <f>IF(Template!$F$7="Linear interpolation",LinInterp($I$5:$I$22,$G$5:$G$22,W671),CubicSpline($I$5:$I$22,$G$5:$G$22,W671))</f>
        <v>#VALUE!</v>
      </c>
      <c r="Y671" s="221" t="e">
        <f t="shared" si="1459"/>
        <v>#VALUE!</v>
      </c>
      <c r="Z671" s="221" t="e">
        <f>Y671/PRODUCT($AA$6:AA670)</f>
        <v>#VALUE!</v>
      </c>
      <c r="AA671" s="16" t="e">
        <f t="shared" si="1466"/>
        <v>#VALUE!</v>
      </c>
      <c r="AB671" s="10" t="e">
        <f t="shared" si="1467"/>
        <v>#VALUE!</v>
      </c>
      <c r="AC671" s="90">
        <f t="shared" si="1460"/>
        <v>671</v>
      </c>
      <c r="AD671" s="17">
        <f t="shared" si="1468"/>
        <v>46664</v>
      </c>
      <c r="AE671" s="16" t="e">
        <f t="shared" si="1461"/>
        <v>#VALUE!</v>
      </c>
      <c r="AF671" s="10">
        <f ca="1">IFERROR(AVERAGE(INDIRECT("AE"&amp;AC671-Template!$F$10+1):INDIRECT("AE"&amp;AC671)),0)</f>
        <v>0</v>
      </c>
      <c r="AG671" s="35"/>
      <c r="AH671" s="86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17">
        <f t="shared" ref="AZ671" si="1523">AZ670+1</f>
        <v>46687</v>
      </c>
      <c r="BA671" s="216">
        <f t="shared" si="1484"/>
        <v>3</v>
      </c>
      <c r="BB671" s="216">
        <f t="shared" ref="BB671" si="1524">BB670+1</f>
        <v>666</v>
      </c>
      <c r="BC671" s="16">
        <f t="shared" si="1486"/>
        <v>1.8246575342465754</v>
      </c>
      <c r="BD671" s="16">
        <f>IF(Template!$F$7="Linear interpolation",LinInterp($AO$5:$AO$18,$AM$5:$AM$18,BC671),CubicSpline($AO$5:$AO$18,$AM$5:$AM$18,BC671))</f>
        <v>14.291997400165542</v>
      </c>
      <c r="BE671" s="221">
        <f t="shared" si="1421"/>
        <v>1.2760244848717111</v>
      </c>
      <c r="BF671" s="221">
        <f>BE671/PRODUCT($BG$6:BG670)</f>
        <v>1.0003117259011403</v>
      </c>
      <c r="BG671" s="16">
        <f t="shared" si="1487"/>
        <v>1.0003117259011403</v>
      </c>
      <c r="BH671" s="10">
        <f t="shared" si="1488"/>
        <v>11.377995391619432</v>
      </c>
      <c r="BI671" s="90"/>
      <c r="BJ671" s="17">
        <f t="shared" si="1471"/>
        <v>46664</v>
      </c>
      <c r="BK671" s="16">
        <f t="shared" si="1464"/>
        <v>11.404947240497565</v>
      </c>
      <c r="BL671" s="10">
        <f ca="1">IFERROR(AVERAGE(INDIRECT("BK"&amp;AC671-Template!$F$10+1):INDIRECT("BK"&amp;AC671)),0)</f>
        <v>11.464360779547141</v>
      </c>
      <c r="BM671" s="35"/>
      <c r="BN671" s="86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</row>
    <row r="672" spans="1:86" ht="15.6" x14ac:dyDescent="0.3">
      <c r="A672" s="35"/>
      <c r="B672" s="86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17">
        <f t="shared" si="1465"/>
        <v>46688</v>
      </c>
      <c r="U672" s="216">
        <f t="shared" si="1458"/>
        <v>4</v>
      </c>
      <c r="V672" s="216">
        <f t="shared" si="1465"/>
        <v>667</v>
      </c>
      <c r="W672" s="16">
        <f t="shared" si="1472"/>
        <v>1.8273972602739725</v>
      </c>
      <c r="X672" s="16" t="e">
        <f>IF(Template!$F$7="Linear interpolation",LinInterp($I$5:$I$22,$G$5:$G$22,W672),CubicSpline($I$5:$I$22,$G$5:$G$22,W672))</f>
        <v>#VALUE!</v>
      </c>
      <c r="Y672" s="221" t="e">
        <f t="shared" si="1459"/>
        <v>#VALUE!</v>
      </c>
      <c r="Z672" s="221" t="e">
        <f>Y672/PRODUCT($AA$6:AA671)</f>
        <v>#VALUE!</v>
      </c>
      <c r="AA672" s="16" t="e">
        <f t="shared" si="1466"/>
        <v>#VALUE!</v>
      </c>
      <c r="AB672" s="10" t="e">
        <f t="shared" si="1467"/>
        <v>#VALUE!</v>
      </c>
      <c r="AC672" s="90">
        <f t="shared" si="1460"/>
        <v>672</v>
      </c>
      <c r="AD672" s="17">
        <f t="shared" si="1468"/>
        <v>46665</v>
      </c>
      <c r="AE672" s="16" t="e">
        <f t="shared" si="1461"/>
        <v>#VALUE!</v>
      </c>
      <c r="AF672" s="10">
        <f ca="1">IFERROR(AVERAGE(INDIRECT("AE"&amp;AC672-Template!$F$10+1):INDIRECT("AE"&amp;AC672)),0)</f>
        <v>0</v>
      </c>
      <c r="AG672" s="35"/>
      <c r="AH672" s="86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17">
        <f t="shared" ref="AZ672" si="1525">AZ671+1</f>
        <v>46688</v>
      </c>
      <c r="BA672" s="216">
        <f t="shared" si="1484"/>
        <v>4</v>
      </c>
      <c r="BB672" s="216">
        <f t="shared" ref="BB672" si="1526">BB671+1</f>
        <v>667</v>
      </c>
      <c r="BC672" s="16">
        <f t="shared" si="1486"/>
        <v>1.8273972602739725</v>
      </c>
      <c r="BD672" s="16">
        <f>IF(Template!$F$7="Linear interpolation",LinInterp($AO$5:$AO$18,$AM$5:$AM$18,BC672),CubicSpline($AO$5:$AO$18,$AM$5:$AM$18,BC672))</f>
        <v>14.288599946518085</v>
      </c>
      <c r="BE672" s="221">
        <f t="shared" si="1421"/>
        <v>1.2764222426940213</v>
      </c>
      <c r="BF672" s="221">
        <f>BE672/PRODUCT($BG$6:BG671)</f>
        <v>1.0003117164498221</v>
      </c>
      <c r="BG672" s="16">
        <f t="shared" si="1487"/>
        <v>1.0003117164498221</v>
      </c>
      <c r="BH672" s="10">
        <f t="shared" si="1488"/>
        <v>11.377650418506136</v>
      </c>
      <c r="BI672" s="90"/>
      <c r="BJ672" s="17">
        <f t="shared" si="1471"/>
        <v>46665</v>
      </c>
      <c r="BK672" s="16">
        <f t="shared" si="1464"/>
        <v>11.410884617673812</v>
      </c>
      <c r="BL672" s="10">
        <f ca="1">IFERROR(AVERAGE(INDIRECT("BK"&amp;AC672-Template!$F$10+1):INDIRECT("BK"&amp;AC672)),0)</f>
        <v>11.46013855081304</v>
      </c>
      <c r="BM672" s="35"/>
      <c r="BN672" s="86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</row>
    <row r="673" spans="1:86" ht="15.6" x14ac:dyDescent="0.3">
      <c r="A673" s="35"/>
      <c r="B673" s="86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17">
        <f t="shared" si="1465"/>
        <v>46689</v>
      </c>
      <c r="U673" s="216">
        <f t="shared" si="1458"/>
        <v>5</v>
      </c>
      <c r="V673" s="216">
        <f t="shared" si="1465"/>
        <v>668</v>
      </c>
      <c r="W673" s="16">
        <f t="shared" si="1472"/>
        <v>1.8301369863013699</v>
      </c>
      <c r="X673" s="16" t="e">
        <f>IF(Template!$F$7="Linear interpolation",LinInterp($I$5:$I$22,$G$5:$G$22,W673),CubicSpline($I$5:$I$22,$G$5:$G$22,W673))</f>
        <v>#VALUE!</v>
      </c>
      <c r="Y673" s="221" t="e">
        <f t="shared" si="1459"/>
        <v>#VALUE!</v>
      </c>
      <c r="Z673" s="221" t="e">
        <f>Y673/PRODUCT($AA$6:AA672)</f>
        <v>#VALUE!</v>
      </c>
      <c r="AA673" s="16" t="e">
        <f t="shared" si="1466"/>
        <v>#VALUE!</v>
      </c>
      <c r="AB673" s="10" t="e">
        <f t="shared" si="1467"/>
        <v>#VALUE!</v>
      </c>
      <c r="AC673" s="90">
        <f t="shared" si="1460"/>
        <v>673</v>
      </c>
      <c r="AD673" s="17">
        <f t="shared" si="1468"/>
        <v>46666</v>
      </c>
      <c r="AE673" s="16" t="e">
        <f t="shared" si="1461"/>
        <v>#VALUE!</v>
      </c>
      <c r="AF673" s="10">
        <f ca="1">IFERROR(AVERAGE(INDIRECT("AE"&amp;AC673-Template!$F$10+1):INDIRECT("AE"&amp;AC673)),0)</f>
        <v>0</v>
      </c>
      <c r="AG673" s="35"/>
      <c r="AH673" s="86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17">
        <f t="shared" ref="AZ673" si="1527">AZ672+1</f>
        <v>46689</v>
      </c>
      <c r="BA673" s="216">
        <f t="shared" si="1484"/>
        <v>5</v>
      </c>
      <c r="BB673" s="216">
        <f t="shared" ref="BB673" si="1528">BB672+1</f>
        <v>668</v>
      </c>
      <c r="BC673" s="16">
        <f t="shared" si="1486"/>
        <v>1.8301369863013699</v>
      </c>
      <c r="BD673" s="16">
        <f>IF(Template!$F$7="Linear interpolation",LinInterp($AO$5:$AO$18,$AM$5:$AM$18,BC673),CubicSpline($AO$5:$AO$18,$AM$5:$AM$18,BC673))</f>
        <v>14.285212352986187</v>
      </c>
      <c r="BE673" s="221">
        <f t="shared" si="1421"/>
        <v>1.2768201160709249</v>
      </c>
      <c r="BF673" s="221">
        <f>BE673/PRODUCT($BG$6:BG672)</f>
        <v>1.000311709843025</v>
      </c>
      <c r="BG673" s="16">
        <f t="shared" si="1487"/>
        <v>1.000311709843025</v>
      </c>
      <c r="BH673" s="10">
        <f t="shared" si="1488"/>
        <v>11.377409270411643</v>
      </c>
      <c r="BI673" s="90"/>
      <c r="BJ673" s="17">
        <f t="shared" si="1471"/>
        <v>46666</v>
      </c>
      <c r="BK673" s="16">
        <f t="shared" si="1464"/>
        <v>11.408376479824067</v>
      </c>
      <c r="BL673" s="10">
        <f ca="1">IFERROR(AVERAGE(INDIRECT("BK"&amp;AC673-Template!$F$10+1):INDIRECT("BK"&amp;AC673)),0)</f>
        <v>11.456870641586338</v>
      </c>
      <c r="BM673" s="35"/>
      <c r="BN673" s="86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</row>
    <row r="674" spans="1:86" ht="15.6" x14ac:dyDescent="0.3">
      <c r="A674" s="35"/>
      <c r="B674" s="86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17">
        <f t="shared" si="1465"/>
        <v>46690</v>
      </c>
      <c r="U674" s="216">
        <f t="shared" si="1458"/>
        <v>6</v>
      </c>
      <c r="V674" s="216">
        <f t="shared" si="1465"/>
        <v>669</v>
      </c>
      <c r="W674" s="16">
        <f t="shared" si="1472"/>
        <v>1.832876712328767</v>
      </c>
      <c r="X674" s="16" t="e">
        <f>IF(Template!$F$7="Linear interpolation",LinInterp($I$5:$I$22,$G$5:$G$22,W674),CubicSpline($I$5:$I$22,$G$5:$G$22,W674))</f>
        <v>#VALUE!</v>
      </c>
      <c r="Y674" s="221" t="e">
        <f t="shared" si="1459"/>
        <v>#VALUE!</v>
      </c>
      <c r="Z674" s="221" t="e">
        <f>Y674/PRODUCT($AA$6:AA673)</f>
        <v>#VALUE!</v>
      </c>
      <c r="AA674" s="16" t="e">
        <f t="shared" si="1466"/>
        <v>#VALUE!</v>
      </c>
      <c r="AB674" s="10" t="e">
        <f t="shared" si="1467"/>
        <v>#VALUE!</v>
      </c>
      <c r="AC674" s="90">
        <f t="shared" si="1460"/>
        <v>674</v>
      </c>
      <c r="AD674" s="17">
        <f t="shared" si="1468"/>
        <v>46667</v>
      </c>
      <c r="AE674" s="16" t="e">
        <f t="shared" si="1461"/>
        <v>#VALUE!</v>
      </c>
      <c r="AF674" s="10">
        <f ca="1">IFERROR(AVERAGE(INDIRECT("AE"&amp;AC674-Template!$F$10+1):INDIRECT("AE"&amp;AC674)),0)</f>
        <v>0</v>
      </c>
      <c r="AG674" s="35"/>
      <c r="AH674" s="86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17">
        <f t="shared" ref="AZ674" si="1529">AZ673+1</f>
        <v>46690</v>
      </c>
      <c r="BA674" s="216">
        <f t="shared" si="1484"/>
        <v>6</v>
      </c>
      <c r="BB674" s="216">
        <f t="shared" ref="BB674" si="1530">BB673+1</f>
        <v>669</v>
      </c>
      <c r="BC674" s="16">
        <f t="shared" si="1486"/>
        <v>1.832876712328767</v>
      </c>
      <c r="BD674" s="16">
        <f>IF(Template!$F$7="Linear interpolation",LinInterp($AO$5:$AO$18,$AM$5:$AM$18,BC674),CubicSpline($AO$5:$AO$18,$AM$5:$AM$18,BC674))</f>
        <v>14.281834753057765</v>
      </c>
      <c r="BE674" s="221">
        <f t="shared" si="1421"/>
        <v>1.2772181086818541</v>
      </c>
      <c r="BF674" s="221">
        <f>BE674/PRODUCT($BG$6:BG673)</f>
        <v>1.0003117060938498</v>
      </c>
      <c r="BG674" s="16">
        <f t="shared" si="1487"/>
        <v>1.000311709843025</v>
      </c>
      <c r="BH674" s="10">
        <f t="shared" si="1488"/>
        <v>11.377409270411643</v>
      </c>
      <c r="BI674" s="90"/>
      <c r="BJ674" s="17">
        <f t="shared" si="1471"/>
        <v>46667</v>
      </c>
      <c r="BK674" s="16">
        <f t="shared" si="1464"/>
        <v>11.405961647315554</v>
      </c>
      <c r="BL674" s="10">
        <f ca="1">IFERROR(AVERAGE(INDIRECT("BK"&amp;AC674-Template!$F$10+1):INDIRECT("BK"&amp;AC674)),0)</f>
        <v>11.453167540628622</v>
      </c>
      <c r="BM674" s="35"/>
      <c r="BN674" s="86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</row>
    <row r="675" spans="1:86" ht="15.6" x14ac:dyDescent="0.3">
      <c r="A675" s="35"/>
      <c r="B675" s="86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17">
        <f t="shared" si="1465"/>
        <v>46691</v>
      </c>
      <c r="U675" s="216">
        <f t="shared" si="1458"/>
        <v>7</v>
      </c>
      <c r="V675" s="216">
        <f t="shared" si="1465"/>
        <v>670</v>
      </c>
      <c r="W675" s="16">
        <f t="shared" si="1472"/>
        <v>1.8356164383561644</v>
      </c>
      <c r="X675" s="16" t="e">
        <f>IF(Template!$F$7="Linear interpolation",LinInterp($I$5:$I$22,$G$5:$G$22,W675),CubicSpline($I$5:$I$22,$G$5:$G$22,W675))</f>
        <v>#VALUE!</v>
      </c>
      <c r="Y675" s="221" t="e">
        <f t="shared" si="1459"/>
        <v>#VALUE!</v>
      </c>
      <c r="Z675" s="221" t="e">
        <f>Y675/PRODUCT($AA$6:AA674)</f>
        <v>#VALUE!</v>
      </c>
      <c r="AA675" s="16" t="e">
        <f t="shared" si="1466"/>
        <v>#VALUE!</v>
      </c>
      <c r="AB675" s="10" t="e">
        <f t="shared" si="1467"/>
        <v>#VALUE!</v>
      </c>
      <c r="AC675" s="90">
        <f t="shared" si="1460"/>
        <v>675</v>
      </c>
      <c r="AD675" s="17">
        <f t="shared" si="1468"/>
        <v>46668</v>
      </c>
      <c r="AE675" s="16" t="e">
        <f t="shared" si="1461"/>
        <v>#VALUE!</v>
      </c>
      <c r="AF675" s="10">
        <f ca="1">IFERROR(AVERAGE(INDIRECT("AE"&amp;AC675-Template!$F$10+1):INDIRECT("AE"&amp;AC675)),0)</f>
        <v>0</v>
      </c>
      <c r="AG675" s="35"/>
      <c r="AH675" s="86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17">
        <f t="shared" ref="AZ675" si="1531">AZ674+1</f>
        <v>46691</v>
      </c>
      <c r="BA675" s="216">
        <f t="shared" si="1484"/>
        <v>7</v>
      </c>
      <c r="BB675" s="216">
        <f t="shared" ref="BB675" si="1532">BB674+1</f>
        <v>670</v>
      </c>
      <c r="BC675" s="16">
        <f t="shared" si="1486"/>
        <v>1.8356164383561644</v>
      </c>
      <c r="BD675" s="16">
        <f>IF(Template!$F$7="Linear interpolation",LinInterp($AO$5:$AO$18,$AM$5:$AM$18,BC675),CubicSpline($AO$5:$AO$18,$AM$5:$AM$18,BC675))</f>
        <v>14.278467280220726</v>
      </c>
      <c r="BE675" s="221">
        <f t="shared" si="1421"/>
        <v>1.2776162242275315</v>
      </c>
      <c r="BF675" s="221">
        <f>BE675/PRODUCT($BG$6:BG674)</f>
        <v>1.0003117014662231</v>
      </c>
      <c r="BG675" s="16">
        <f t="shared" si="1487"/>
        <v>1.000311709843025</v>
      </c>
      <c r="BH675" s="10">
        <f t="shared" si="1488"/>
        <v>11.377409270411643</v>
      </c>
      <c r="BI675" s="90"/>
      <c r="BJ675" s="17">
        <f t="shared" si="1471"/>
        <v>46668</v>
      </c>
      <c r="BK675" s="16">
        <f t="shared" si="1464"/>
        <v>11.4036405980944</v>
      </c>
      <c r="BL675" s="10">
        <f ca="1">IFERROR(AVERAGE(INDIRECT("BK"&amp;AC675-Template!$F$10+1):INDIRECT("BK"&amp;AC675)),0)</f>
        <v>11.449551296240351</v>
      </c>
      <c r="BM675" s="35"/>
      <c r="BN675" s="86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</row>
    <row r="676" spans="1:86" ht="15.6" x14ac:dyDescent="0.3">
      <c r="A676" s="35"/>
      <c r="B676" s="86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17">
        <f t="shared" si="1465"/>
        <v>46692</v>
      </c>
      <c r="U676" s="216">
        <f t="shared" si="1458"/>
        <v>1</v>
      </c>
      <c r="V676" s="216">
        <f t="shared" si="1465"/>
        <v>671</v>
      </c>
      <c r="W676" s="16">
        <f t="shared" si="1472"/>
        <v>1.8383561643835618</v>
      </c>
      <c r="X676" s="16" t="e">
        <f>IF(Template!$F$7="Linear interpolation",LinInterp($I$5:$I$22,$G$5:$G$22,W676),CubicSpline($I$5:$I$22,$G$5:$G$22,W676))</f>
        <v>#VALUE!</v>
      </c>
      <c r="Y676" s="221" t="e">
        <f t="shared" si="1459"/>
        <v>#VALUE!</v>
      </c>
      <c r="Z676" s="221" t="e">
        <f>Y676/PRODUCT($AA$6:AA675)</f>
        <v>#VALUE!</v>
      </c>
      <c r="AA676" s="16" t="e">
        <f t="shared" si="1466"/>
        <v>#VALUE!</v>
      </c>
      <c r="AB676" s="10" t="e">
        <f t="shared" si="1467"/>
        <v>#VALUE!</v>
      </c>
      <c r="AC676" s="90">
        <f t="shared" si="1460"/>
        <v>676</v>
      </c>
      <c r="AD676" s="17">
        <f t="shared" si="1468"/>
        <v>46669</v>
      </c>
      <c r="AE676" s="16" t="e">
        <f t="shared" si="1461"/>
        <v>#VALUE!</v>
      </c>
      <c r="AF676" s="10">
        <f ca="1">IFERROR(AVERAGE(INDIRECT("AE"&amp;AC676-Template!$F$10+1):INDIRECT("AE"&amp;AC676)),0)</f>
        <v>0</v>
      </c>
      <c r="AG676" s="35"/>
      <c r="AH676" s="86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17">
        <f t="shared" ref="AZ676" si="1533">AZ675+1</f>
        <v>46692</v>
      </c>
      <c r="BA676" s="216">
        <f t="shared" si="1484"/>
        <v>1</v>
      </c>
      <c r="BB676" s="216">
        <f t="shared" ref="BB676" si="1534">BB675+1</f>
        <v>671</v>
      </c>
      <c r="BC676" s="16">
        <f t="shared" si="1486"/>
        <v>1.8383561643835618</v>
      </c>
      <c r="BD676" s="16">
        <f>IF(Template!$F$7="Linear interpolation",LinInterp($AO$5:$AO$18,$AM$5:$AM$18,BC676),CubicSpline($AO$5:$AO$18,$AM$5:$AM$18,BC676))</f>
        <v>14.275110067962979</v>
      </c>
      <c r="BE676" s="221">
        <f t="shared" si="1421"/>
        <v>1.2780144664299995</v>
      </c>
      <c r="BF676" s="221">
        <f>BE676/PRODUCT($BG$6:BG675)</f>
        <v>1.0003116988439709</v>
      </c>
      <c r="BG676" s="16">
        <f t="shared" si="1487"/>
        <v>1.0003116988439709</v>
      </c>
      <c r="BH676" s="10">
        <f t="shared" si="1488"/>
        <v>11.377007804936557</v>
      </c>
      <c r="BI676" s="90"/>
      <c r="BJ676" s="17">
        <f t="shared" si="1471"/>
        <v>46669</v>
      </c>
      <c r="BK676" s="16">
        <f t="shared" si="1464"/>
        <v>11.4036405980944</v>
      </c>
      <c r="BL676" s="10">
        <f ca="1">IFERROR(AVERAGE(INDIRECT("BK"&amp;AC676-Template!$F$10+1):INDIRECT("BK"&amp;AC676)),0)</f>
        <v>11.446096612215166</v>
      </c>
      <c r="BM676" s="35"/>
      <c r="BN676" s="86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</row>
    <row r="677" spans="1:86" ht="15.6" x14ac:dyDescent="0.3">
      <c r="A677" s="35"/>
      <c r="B677" s="86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17">
        <f t="shared" si="1465"/>
        <v>46693</v>
      </c>
      <c r="U677" s="216">
        <f t="shared" si="1458"/>
        <v>2</v>
      </c>
      <c r="V677" s="216">
        <f t="shared" si="1465"/>
        <v>672</v>
      </c>
      <c r="W677" s="16">
        <f t="shared" si="1472"/>
        <v>1.8410958904109589</v>
      </c>
      <c r="X677" s="16" t="e">
        <f>IF(Template!$F$7="Linear interpolation",LinInterp($I$5:$I$22,$G$5:$G$22,W677),CubicSpline($I$5:$I$22,$G$5:$G$22,W677))</f>
        <v>#VALUE!</v>
      </c>
      <c r="Y677" s="221" t="e">
        <f t="shared" si="1459"/>
        <v>#VALUE!</v>
      </c>
      <c r="Z677" s="221" t="e">
        <f>Y677/PRODUCT($AA$6:AA676)</f>
        <v>#VALUE!</v>
      </c>
      <c r="AA677" s="16" t="e">
        <f t="shared" si="1466"/>
        <v>#VALUE!</v>
      </c>
      <c r="AB677" s="10" t="e">
        <f t="shared" si="1467"/>
        <v>#VALUE!</v>
      </c>
      <c r="AC677" s="90">
        <f t="shared" si="1460"/>
        <v>677</v>
      </c>
      <c r="AD677" s="17">
        <f t="shared" si="1468"/>
        <v>46670</v>
      </c>
      <c r="AE677" s="16" t="e">
        <f t="shared" si="1461"/>
        <v>#VALUE!</v>
      </c>
      <c r="AF677" s="10">
        <f ca="1">IFERROR(AVERAGE(INDIRECT("AE"&amp;AC677-Template!$F$10+1):INDIRECT("AE"&amp;AC677)),0)</f>
        <v>0</v>
      </c>
      <c r="AG677" s="35"/>
      <c r="AH677" s="86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17">
        <f t="shared" ref="AZ677" si="1535">AZ676+1</f>
        <v>46693</v>
      </c>
      <c r="BA677" s="216">
        <f t="shared" si="1484"/>
        <v>2</v>
      </c>
      <c r="BB677" s="216">
        <f t="shared" ref="BB677" si="1536">BB676+1</f>
        <v>672</v>
      </c>
      <c r="BC677" s="16">
        <f t="shared" si="1486"/>
        <v>1.8410958904109589</v>
      </c>
      <c r="BD677" s="16">
        <f>IF(Template!$F$7="Linear interpolation",LinInterp($AO$5:$AO$18,$AM$5:$AM$18,BC677),CubicSpline($AO$5:$AO$18,$AM$5:$AM$18,BC677))</f>
        <v>14.271763249772436</v>
      </c>
      <c r="BE677" s="221">
        <f t="shared" si="1421"/>
        <v>1.2784128390326488</v>
      </c>
      <c r="BF677" s="221">
        <f>BE677/PRODUCT($BG$6:BG676)</f>
        <v>1.0003117121230733</v>
      </c>
      <c r="BG677" s="16">
        <f t="shared" si="1487"/>
        <v>1.0003117121230733</v>
      </c>
      <c r="BH677" s="10">
        <f t="shared" si="1488"/>
        <v>11.377492492177232</v>
      </c>
      <c r="BI677" s="90"/>
      <c r="BJ677" s="17">
        <f t="shared" si="1471"/>
        <v>46670</v>
      </c>
      <c r="BK677" s="16">
        <f t="shared" si="1464"/>
        <v>11.4036405980944</v>
      </c>
      <c r="BL677" s="10">
        <f ca="1">IFERROR(AVERAGE(INDIRECT("BK"&amp;AC677-Template!$F$10+1):INDIRECT("BK"&amp;AC677)),0)</f>
        <v>11.442800808145625</v>
      </c>
      <c r="BM677" s="35"/>
      <c r="BN677" s="86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</row>
    <row r="678" spans="1:86" ht="15.6" x14ac:dyDescent="0.3">
      <c r="A678" s="35"/>
      <c r="B678" s="86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17">
        <f t="shared" si="1465"/>
        <v>46694</v>
      </c>
      <c r="U678" s="216">
        <f t="shared" si="1458"/>
        <v>3</v>
      </c>
      <c r="V678" s="216">
        <f t="shared" si="1465"/>
        <v>673</v>
      </c>
      <c r="W678" s="16">
        <f t="shared" si="1472"/>
        <v>1.8438356164383563</v>
      </c>
      <c r="X678" s="16" t="e">
        <f>IF(Template!$F$7="Linear interpolation",LinInterp($I$5:$I$22,$G$5:$G$22,W678),CubicSpline($I$5:$I$22,$G$5:$G$22,W678))</f>
        <v>#VALUE!</v>
      </c>
      <c r="Y678" s="221" t="e">
        <f t="shared" si="1459"/>
        <v>#VALUE!</v>
      </c>
      <c r="Z678" s="221" t="e">
        <f>Y678/PRODUCT($AA$6:AA677)</f>
        <v>#VALUE!</v>
      </c>
      <c r="AA678" s="16" t="e">
        <f t="shared" si="1466"/>
        <v>#VALUE!</v>
      </c>
      <c r="AB678" s="10" t="e">
        <f t="shared" si="1467"/>
        <v>#VALUE!</v>
      </c>
      <c r="AC678" s="90">
        <f t="shared" si="1460"/>
        <v>678</v>
      </c>
      <c r="AD678" s="17">
        <f t="shared" si="1468"/>
        <v>46671</v>
      </c>
      <c r="AE678" s="16" t="e">
        <f t="shared" si="1461"/>
        <v>#VALUE!</v>
      </c>
      <c r="AF678" s="10">
        <f ca="1">IFERROR(AVERAGE(INDIRECT("AE"&amp;AC678-Template!$F$10+1):INDIRECT("AE"&amp;AC678)),0)</f>
        <v>0</v>
      </c>
      <c r="AG678" s="35"/>
      <c r="AH678" s="86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17">
        <f t="shared" ref="AZ678" si="1537">AZ677+1</f>
        <v>46694</v>
      </c>
      <c r="BA678" s="216">
        <f t="shared" si="1484"/>
        <v>3</v>
      </c>
      <c r="BB678" s="216">
        <f t="shared" ref="BB678" si="1538">BB677+1</f>
        <v>673</v>
      </c>
      <c r="BC678" s="16">
        <f t="shared" si="1486"/>
        <v>1.8438356164383563</v>
      </c>
      <c r="BD678" s="16">
        <f>IF(Template!$F$7="Linear interpolation",LinInterp($AO$5:$AO$18,$AM$5:$AM$18,BC678),CubicSpline($AO$5:$AO$18,$AM$5:$AM$18,BC678))</f>
        <v>14.268426959137008</v>
      </c>
      <c r="BE678" s="221">
        <f t="shared" si="1421"/>
        <v>1.2788113458002477</v>
      </c>
      <c r="BF678" s="221">
        <f>BE678/PRODUCT($BG$6:BG677)</f>
        <v>1.0003117199354008</v>
      </c>
      <c r="BG678" s="16">
        <f t="shared" si="1487"/>
        <v>1.0003117199354008</v>
      </c>
      <c r="BH678" s="10">
        <f t="shared" si="1488"/>
        <v>11.377777642129217</v>
      </c>
      <c r="BI678" s="90"/>
      <c r="BJ678" s="17">
        <f t="shared" si="1471"/>
        <v>46671</v>
      </c>
      <c r="BK678" s="16">
        <f t="shared" si="1464"/>
        <v>11.390659308163965</v>
      </c>
      <c r="BL678" s="10">
        <f ca="1">IFERROR(AVERAGE(INDIRECT("BK"&amp;AC678-Template!$F$10+1):INDIRECT("BK"&amp;AC678)),0)</f>
        <v>11.439072294411739</v>
      </c>
      <c r="BM678" s="35"/>
      <c r="BN678" s="86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</row>
    <row r="679" spans="1:86" ht="15.6" x14ac:dyDescent="0.3">
      <c r="A679" s="35"/>
      <c r="B679" s="86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17">
        <f t="shared" si="1465"/>
        <v>46695</v>
      </c>
      <c r="U679" s="216">
        <f t="shared" si="1458"/>
        <v>4</v>
      </c>
      <c r="V679" s="216">
        <f t="shared" si="1465"/>
        <v>674</v>
      </c>
      <c r="W679" s="16">
        <f t="shared" si="1472"/>
        <v>1.8465753424657534</v>
      </c>
      <c r="X679" s="16" t="e">
        <f>IF(Template!$F$7="Linear interpolation",LinInterp($I$5:$I$22,$G$5:$G$22,W679),CubicSpline($I$5:$I$22,$G$5:$G$22,W679))</f>
        <v>#VALUE!</v>
      </c>
      <c r="Y679" s="221" t="e">
        <f t="shared" si="1459"/>
        <v>#VALUE!</v>
      </c>
      <c r="Z679" s="221" t="e">
        <f>Y679/PRODUCT($AA$6:AA678)</f>
        <v>#VALUE!</v>
      </c>
      <c r="AA679" s="16" t="e">
        <f t="shared" si="1466"/>
        <v>#VALUE!</v>
      </c>
      <c r="AB679" s="10" t="e">
        <f t="shared" si="1467"/>
        <v>#VALUE!</v>
      </c>
      <c r="AC679" s="90">
        <f t="shared" si="1460"/>
        <v>679</v>
      </c>
      <c r="AD679" s="17">
        <f t="shared" si="1468"/>
        <v>46672</v>
      </c>
      <c r="AE679" s="16" t="e">
        <f t="shared" si="1461"/>
        <v>#VALUE!</v>
      </c>
      <c r="AF679" s="10">
        <f ca="1">IFERROR(AVERAGE(INDIRECT("AE"&amp;AC679-Template!$F$10+1):INDIRECT("AE"&amp;AC679)),0)</f>
        <v>0</v>
      </c>
      <c r="AG679" s="35"/>
      <c r="AH679" s="86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17">
        <f t="shared" ref="AZ679" si="1539">AZ678+1</f>
        <v>46695</v>
      </c>
      <c r="BA679" s="216">
        <f t="shared" si="1484"/>
        <v>4</v>
      </c>
      <c r="BB679" s="216">
        <f t="shared" ref="BB679" si="1540">BB678+1</f>
        <v>674</v>
      </c>
      <c r="BC679" s="16">
        <f t="shared" si="1486"/>
        <v>1.8465753424657534</v>
      </c>
      <c r="BD679" s="16">
        <f>IF(Template!$F$7="Linear interpolation",LinInterp($AO$5:$AO$18,$AM$5:$AM$18,BC679),CubicSpline($AO$5:$AO$18,$AM$5:$AM$18,BC679))</f>
        <v>14.265101329544605</v>
      </c>
      <c r="BE679" s="221">
        <f t="shared" si="1421"/>
        <v>1.279209990518972</v>
      </c>
      <c r="BF679" s="221">
        <f>BE679/PRODUCT($BG$6:BG678)</f>
        <v>1.0003117306708558</v>
      </c>
      <c r="BG679" s="16">
        <f t="shared" si="1487"/>
        <v>1.0003117306708558</v>
      </c>
      <c r="BH679" s="10">
        <f t="shared" si="1488"/>
        <v>11.378169486235601</v>
      </c>
      <c r="BI679" s="90"/>
      <c r="BJ679" s="17">
        <f t="shared" si="1471"/>
        <v>46672</v>
      </c>
      <c r="BK679" s="16">
        <f t="shared" si="1464"/>
        <v>11.395303795542656</v>
      </c>
      <c r="BL679" s="10">
        <f ca="1">IFERROR(AVERAGE(INDIRECT("BK"&amp;AC679-Template!$F$10+1):INDIRECT("BK"&amp;AC679)),0)</f>
        <v>11.435498596923805</v>
      </c>
      <c r="BM679" s="35"/>
      <c r="BN679" s="86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</row>
    <row r="680" spans="1:86" ht="15.6" x14ac:dyDescent="0.3">
      <c r="A680" s="35"/>
      <c r="B680" s="86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17">
        <f t="shared" si="1465"/>
        <v>46696</v>
      </c>
      <c r="U680" s="216">
        <f t="shared" si="1458"/>
        <v>5</v>
      </c>
      <c r="V680" s="216">
        <f t="shared" si="1465"/>
        <v>675</v>
      </c>
      <c r="W680" s="16">
        <f t="shared" si="1472"/>
        <v>1.8493150684931507</v>
      </c>
      <c r="X680" s="16" t="e">
        <f>IF(Template!$F$7="Linear interpolation",LinInterp($I$5:$I$22,$G$5:$G$22,W680),CubicSpline($I$5:$I$22,$G$5:$G$22,W680))</f>
        <v>#VALUE!</v>
      </c>
      <c r="Y680" s="221" t="e">
        <f t="shared" si="1459"/>
        <v>#VALUE!</v>
      </c>
      <c r="Z680" s="221" t="e">
        <f>Y680/PRODUCT($AA$6:AA679)</f>
        <v>#VALUE!</v>
      </c>
      <c r="AA680" s="16" t="e">
        <f t="shared" si="1466"/>
        <v>#VALUE!</v>
      </c>
      <c r="AB680" s="10" t="e">
        <f t="shared" si="1467"/>
        <v>#VALUE!</v>
      </c>
      <c r="AC680" s="90">
        <f t="shared" si="1460"/>
        <v>680</v>
      </c>
      <c r="AD680" s="17">
        <f t="shared" si="1468"/>
        <v>46673</v>
      </c>
      <c r="AE680" s="16" t="e">
        <f t="shared" si="1461"/>
        <v>#VALUE!</v>
      </c>
      <c r="AF680" s="10">
        <f ca="1">IFERROR(AVERAGE(INDIRECT("AE"&amp;AC680-Template!$F$10+1):INDIRECT("AE"&amp;AC680)),0)</f>
        <v>0</v>
      </c>
      <c r="AG680" s="35"/>
      <c r="AH680" s="86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17">
        <f t="shared" ref="AZ680" si="1541">AZ679+1</f>
        <v>46696</v>
      </c>
      <c r="BA680" s="216">
        <f t="shared" si="1484"/>
        <v>5</v>
      </c>
      <c r="BB680" s="216">
        <f t="shared" ref="BB680" si="1542">BB679+1</f>
        <v>675</v>
      </c>
      <c r="BC680" s="16">
        <f t="shared" si="1486"/>
        <v>1.8493150684931507</v>
      </c>
      <c r="BD680" s="16">
        <f>IF(Template!$F$7="Linear interpolation",LinInterp($AO$5:$AO$18,$AM$5:$AM$18,BC680),CubicSpline($AO$5:$AO$18,$AM$5:$AM$18,BC680))</f>
        <v>14.261786494483136</v>
      </c>
      <c r="BE680" s="221">
        <f t="shared" si="1421"/>
        <v>1.279608776996435</v>
      </c>
      <c r="BF680" s="221">
        <f>BE680/PRODUCT($BG$6:BG679)</f>
        <v>1.0003117443425384</v>
      </c>
      <c r="BG680" s="16">
        <f t="shared" si="1487"/>
        <v>1.0003117443425384</v>
      </c>
      <c r="BH680" s="10">
        <f t="shared" si="1488"/>
        <v>11.378668502653234</v>
      </c>
      <c r="BI680" s="90"/>
      <c r="BJ680" s="17">
        <f t="shared" si="1471"/>
        <v>46673</v>
      </c>
      <c r="BK680" s="16">
        <f t="shared" si="1464"/>
        <v>11.393458833943937</v>
      </c>
      <c r="BL680" s="10">
        <f ca="1">IFERROR(AVERAGE(INDIRECT("BK"&amp;AC680-Template!$F$10+1):INDIRECT("BK"&amp;AC680)),0)</f>
        <v>11.432789637672698</v>
      </c>
      <c r="BM680" s="35"/>
      <c r="BN680" s="86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</row>
    <row r="681" spans="1:86" ht="15.6" x14ac:dyDescent="0.3">
      <c r="A681" s="35"/>
      <c r="B681" s="86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17">
        <f t="shared" si="1465"/>
        <v>46697</v>
      </c>
      <c r="U681" s="216">
        <f t="shared" si="1458"/>
        <v>6</v>
      </c>
      <c r="V681" s="216">
        <f t="shared" si="1465"/>
        <v>676</v>
      </c>
      <c r="W681" s="16">
        <f t="shared" si="1472"/>
        <v>1.8520547945205479</v>
      </c>
      <c r="X681" s="16" t="e">
        <f>IF(Template!$F$7="Linear interpolation",LinInterp($I$5:$I$22,$G$5:$G$22,W681),CubicSpline($I$5:$I$22,$G$5:$G$22,W681))</f>
        <v>#VALUE!</v>
      </c>
      <c r="Y681" s="221" t="e">
        <f t="shared" si="1459"/>
        <v>#VALUE!</v>
      </c>
      <c r="Z681" s="221" t="e">
        <f>Y681/PRODUCT($AA$6:AA680)</f>
        <v>#VALUE!</v>
      </c>
      <c r="AA681" s="16" t="e">
        <f t="shared" si="1466"/>
        <v>#VALUE!</v>
      </c>
      <c r="AB681" s="10" t="e">
        <f t="shared" si="1467"/>
        <v>#VALUE!</v>
      </c>
      <c r="AC681" s="90">
        <f t="shared" si="1460"/>
        <v>681</v>
      </c>
      <c r="AD681" s="17">
        <f t="shared" si="1468"/>
        <v>46674</v>
      </c>
      <c r="AE681" s="16" t="e">
        <f t="shared" si="1461"/>
        <v>#VALUE!</v>
      </c>
      <c r="AF681" s="10">
        <f ca="1">IFERROR(AVERAGE(INDIRECT("AE"&amp;AC681-Template!$F$10+1):INDIRECT("AE"&amp;AC681)),0)</f>
        <v>0</v>
      </c>
      <c r="AG681" s="35"/>
      <c r="AH681" s="86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17">
        <f t="shared" ref="AZ681" si="1543">AZ680+1</f>
        <v>46697</v>
      </c>
      <c r="BA681" s="216">
        <f t="shared" si="1484"/>
        <v>6</v>
      </c>
      <c r="BB681" s="216">
        <f t="shared" ref="BB681" si="1544">BB680+1</f>
        <v>676</v>
      </c>
      <c r="BC681" s="16">
        <f t="shared" si="1486"/>
        <v>1.8520547945205479</v>
      </c>
      <c r="BD681" s="16">
        <f>IF(Template!$F$7="Linear interpolation",LinInterp($AO$5:$AO$18,$AM$5:$AM$18,BC681),CubicSpline($AO$5:$AO$18,$AM$5:$AM$18,BC681))</f>
        <v>14.258482587440513</v>
      </c>
      <c r="BE681" s="221">
        <f t="shared" si="1421"/>
        <v>1.2800077090617159</v>
      </c>
      <c r="BF681" s="221">
        <f>BE681/PRODUCT($BG$6:BG680)</f>
        <v>1.0003117609635479</v>
      </c>
      <c r="BG681" s="16">
        <f t="shared" si="1487"/>
        <v>1.0003117443425384</v>
      </c>
      <c r="BH681" s="10">
        <f t="shared" si="1488"/>
        <v>11.378668502653234</v>
      </c>
      <c r="BI681" s="90"/>
      <c r="BJ681" s="17">
        <f t="shared" si="1471"/>
        <v>46674</v>
      </c>
      <c r="BK681" s="16">
        <f t="shared" si="1464"/>
        <v>11.391710524217057</v>
      </c>
      <c r="BL681" s="10">
        <f ca="1">IFERROR(AVERAGE(INDIRECT("BK"&amp;AC681-Template!$F$10+1):INDIRECT("BK"&amp;AC681)),0)</f>
        <v>11.42970456223345</v>
      </c>
      <c r="BM681" s="35"/>
      <c r="BN681" s="86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</row>
    <row r="682" spans="1:86" ht="15.6" x14ac:dyDescent="0.3">
      <c r="A682" s="35"/>
      <c r="B682" s="86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17">
        <f t="shared" si="1465"/>
        <v>46698</v>
      </c>
      <c r="U682" s="216">
        <f t="shared" si="1458"/>
        <v>7</v>
      </c>
      <c r="V682" s="216">
        <f t="shared" si="1465"/>
        <v>677</v>
      </c>
      <c r="W682" s="16">
        <f t="shared" si="1472"/>
        <v>1.8547945205479452</v>
      </c>
      <c r="X682" s="16" t="e">
        <f>IF(Template!$F$7="Linear interpolation",LinInterp($I$5:$I$22,$G$5:$G$22,W682),CubicSpline($I$5:$I$22,$G$5:$G$22,W682))</f>
        <v>#VALUE!</v>
      </c>
      <c r="Y682" s="221" t="e">
        <f t="shared" si="1459"/>
        <v>#VALUE!</v>
      </c>
      <c r="Z682" s="221" t="e">
        <f>Y682/PRODUCT($AA$6:AA681)</f>
        <v>#VALUE!</v>
      </c>
      <c r="AA682" s="16" t="e">
        <f t="shared" si="1466"/>
        <v>#VALUE!</v>
      </c>
      <c r="AB682" s="10" t="e">
        <f t="shared" si="1467"/>
        <v>#VALUE!</v>
      </c>
      <c r="AC682" s="90">
        <f t="shared" si="1460"/>
        <v>682</v>
      </c>
      <c r="AD682" s="17">
        <f t="shared" si="1468"/>
        <v>46675</v>
      </c>
      <c r="AE682" s="16" t="e">
        <f t="shared" si="1461"/>
        <v>#VALUE!</v>
      </c>
      <c r="AF682" s="10">
        <f ca="1">IFERROR(AVERAGE(INDIRECT("AE"&amp;AC682-Template!$F$10+1):INDIRECT("AE"&amp;AC682)),0)</f>
        <v>0</v>
      </c>
      <c r="AG682" s="35"/>
      <c r="AH682" s="86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17">
        <f t="shared" ref="AZ682" si="1545">AZ681+1</f>
        <v>46698</v>
      </c>
      <c r="BA682" s="216">
        <f t="shared" si="1484"/>
        <v>7</v>
      </c>
      <c r="BB682" s="216">
        <f t="shared" ref="BB682" si="1546">BB681+1</f>
        <v>677</v>
      </c>
      <c r="BC682" s="16">
        <f t="shared" si="1486"/>
        <v>1.8547945205479452</v>
      </c>
      <c r="BD682" s="16">
        <f>IF(Template!$F$7="Linear interpolation",LinInterp($AO$5:$AO$18,$AM$5:$AM$18,BC682),CubicSpline($AO$5:$AO$18,$AM$5:$AM$18,BC682))</f>
        <v>14.255189741904646</v>
      </c>
      <c r="BE682" s="221">
        <f t="shared" si="1421"/>
        <v>1.2804067905653902</v>
      </c>
      <c r="BF682" s="221">
        <f>BE682/PRODUCT($BG$6:BG681)</f>
        <v>1.0003117971679936</v>
      </c>
      <c r="BG682" s="16">
        <f t="shared" si="1487"/>
        <v>1.0003117443425384</v>
      </c>
      <c r="BH682" s="10">
        <f t="shared" si="1488"/>
        <v>11.378668502653234</v>
      </c>
      <c r="BI682" s="90"/>
      <c r="BJ682" s="17">
        <f t="shared" si="1471"/>
        <v>46675</v>
      </c>
      <c r="BK682" s="16">
        <f t="shared" si="1464"/>
        <v>11.390059344486447</v>
      </c>
      <c r="BL682" s="10">
        <f ca="1">IFERROR(AVERAGE(INDIRECT("BK"&amp;AC682-Template!$F$10+1):INDIRECT("BK"&amp;AC682)),0)</f>
        <v>11.42670968688501</v>
      </c>
      <c r="BM682" s="35"/>
      <c r="BN682" s="86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</row>
    <row r="683" spans="1:86" ht="15.6" x14ac:dyDescent="0.3">
      <c r="A683" s="35"/>
      <c r="B683" s="86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17">
        <f t="shared" si="1465"/>
        <v>46699</v>
      </c>
      <c r="U683" s="216">
        <f t="shared" si="1458"/>
        <v>1</v>
      </c>
      <c r="V683" s="216">
        <f t="shared" si="1465"/>
        <v>678</v>
      </c>
      <c r="W683" s="16">
        <f t="shared" si="1472"/>
        <v>1.8575342465753424</v>
      </c>
      <c r="X683" s="16" t="e">
        <f>IF(Template!$F$7="Linear interpolation",LinInterp($I$5:$I$22,$G$5:$G$22,W683),CubicSpline($I$5:$I$22,$G$5:$G$22,W683))</f>
        <v>#VALUE!</v>
      </c>
      <c r="Y683" s="221" t="e">
        <f t="shared" si="1459"/>
        <v>#VALUE!</v>
      </c>
      <c r="Z683" s="221" t="e">
        <f>Y683/PRODUCT($AA$6:AA682)</f>
        <v>#VALUE!</v>
      </c>
      <c r="AA683" s="16" t="e">
        <f t="shared" si="1466"/>
        <v>#VALUE!</v>
      </c>
      <c r="AB683" s="10" t="e">
        <f t="shared" si="1467"/>
        <v>#VALUE!</v>
      </c>
      <c r="AC683" s="90">
        <f t="shared" si="1460"/>
        <v>683</v>
      </c>
      <c r="AD683" s="17">
        <f t="shared" si="1468"/>
        <v>46676</v>
      </c>
      <c r="AE683" s="16" t="e">
        <f t="shared" si="1461"/>
        <v>#VALUE!</v>
      </c>
      <c r="AF683" s="10">
        <f ca="1">IFERROR(AVERAGE(INDIRECT("AE"&amp;AC683-Template!$F$10+1):INDIRECT("AE"&amp;AC683)),0)</f>
        <v>0</v>
      </c>
      <c r="AG683" s="35"/>
      <c r="AH683" s="86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17">
        <f t="shared" ref="AZ683" si="1547">AZ682+1</f>
        <v>46699</v>
      </c>
      <c r="BA683" s="216">
        <f t="shared" si="1484"/>
        <v>1</v>
      </c>
      <c r="BB683" s="216">
        <f t="shared" ref="BB683" si="1548">BB682+1</f>
        <v>678</v>
      </c>
      <c r="BC683" s="16">
        <f t="shared" si="1486"/>
        <v>1.8575342465753424</v>
      </c>
      <c r="BD683" s="16">
        <f>IF(Template!$F$7="Linear interpolation",LinInterp($AO$5:$AO$18,$AM$5:$AM$18,BC683),CubicSpline($AO$5:$AO$18,$AM$5:$AM$18,BC683))</f>
        <v>14.251908091363445</v>
      </c>
      <c r="BE683" s="221">
        <f t="shared" si="1421"/>
        <v>1.280806025379559</v>
      </c>
      <c r="BF683" s="221">
        <f>BE683/PRODUCT($BG$6:BG682)</f>
        <v>1.0003118559314013</v>
      </c>
      <c r="BG683" s="16">
        <f t="shared" si="1487"/>
        <v>1.0003118559314013</v>
      </c>
      <c r="BH683" s="10">
        <f t="shared" si="1488"/>
        <v>11.382741496146043</v>
      </c>
      <c r="BI683" s="90"/>
      <c r="BJ683" s="17">
        <f t="shared" si="1471"/>
        <v>46676</v>
      </c>
      <c r="BK683" s="16">
        <f t="shared" si="1464"/>
        <v>11.390059344486447</v>
      </c>
      <c r="BL683" s="10">
        <f ca="1">IFERROR(AVERAGE(INDIRECT("BK"&amp;AC683-Template!$F$10+1):INDIRECT("BK"&amp;AC683)),0)</f>
        <v>11.423857275131468</v>
      </c>
      <c r="BM683" s="35"/>
      <c r="BN683" s="86"/>
      <c r="BO683" s="35"/>
      <c r="BP683" s="35"/>
      <c r="BQ683" s="35"/>
      <c r="BR683" s="35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</row>
    <row r="684" spans="1:86" ht="15.6" x14ac:dyDescent="0.3">
      <c r="A684" s="35"/>
      <c r="B684" s="86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17">
        <f t="shared" si="1465"/>
        <v>46700</v>
      </c>
      <c r="U684" s="216">
        <f t="shared" si="1458"/>
        <v>2</v>
      </c>
      <c r="V684" s="216">
        <f t="shared" si="1465"/>
        <v>679</v>
      </c>
      <c r="W684" s="16">
        <f t="shared" si="1472"/>
        <v>1.8602739726027397</v>
      </c>
      <c r="X684" s="16" t="e">
        <f>IF(Template!$F$7="Linear interpolation",LinInterp($I$5:$I$22,$G$5:$G$22,W684),CubicSpline($I$5:$I$22,$G$5:$G$22,W684))</f>
        <v>#VALUE!</v>
      </c>
      <c r="Y684" s="221" t="e">
        <f t="shared" si="1459"/>
        <v>#VALUE!</v>
      </c>
      <c r="Z684" s="221" t="e">
        <f>Y684/PRODUCT($AA$6:AA683)</f>
        <v>#VALUE!</v>
      </c>
      <c r="AA684" s="16" t="e">
        <f t="shared" si="1466"/>
        <v>#VALUE!</v>
      </c>
      <c r="AB684" s="10" t="e">
        <f t="shared" si="1467"/>
        <v>#VALUE!</v>
      </c>
      <c r="AC684" s="90">
        <f t="shared" si="1460"/>
        <v>684</v>
      </c>
      <c r="AD684" s="17">
        <f t="shared" si="1468"/>
        <v>46677</v>
      </c>
      <c r="AE684" s="16" t="e">
        <f t="shared" si="1461"/>
        <v>#VALUE!</v>
      </c>
      <c r="AF684" s="10">
        <f ca="1">IFERROR(AVERAGE(INDIRECT("AE"&amp;AC684-Template!$F$10+1):INDIRECT("AE"&amp;AC684)),0)</f>
        <v>0</v>
      </c>
      <c r="AG684" s="35"/>
      <c r="AH684" s="86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17">
        <f t="shared" ref="AZ684" si="1549">AZ683+1</f>
        <v>46700</v>
      </c>
      <c r="BA684" s="216">
        <f t="shared" si="1484"/>
        <v>2</v>
      </c>
      <c r="BB684" s="216">
        <f t="shared" ref="BB684" si="1550">BB683+1</f>
        <v>679</v>
      </c>
      <c r="BC684" s="16">
        <f t="shared" si="1486"/>
        <v>1.8602739726027397</v>
      </c>
      <c r="BD684" s="16">
        <f>IF(Template!$F$7="Linear interpolation",LinInterp($AO$5:$AO$18,$AM$5:$AM$18,BC684),CubicSpline($AO$5:$AO$18,$AM$5:$AM$18,BC684))</f>
        <v>14.248637769304819</v>
      </c>
      <c r="BE684" s="221">
        <f t="shared" si="1421"/>
        <v>1.2812054173978793</v>
      </c>
      <c r="BF684" s="221">
        <f>BE684/PRODUCT($BG$6:BG683)</f>
        <v>1.0003118286535246</v>
      </c>
      <c r="BG684" s="16">
        <f t="shared" si="1487"/>
        <v>1.0003118286535246</v>
      </c>
      <c r="BH684" s="10">
        <f t="shared" si="1488"/>
        <v>11.38174585364926</v>
      </c>
      <c r="BI684" s="90"/>
      <c r="BJ684" s="17">
        <f t="shared" si="1471"/>
        <v>46677</v>
      </c>
      <c r="BK684" s="16">
        <f t="shared" si="1464"/>
        <v>11.390059344486447</v>
      </c>
      <c r="BL684" s="10">
        <f ca="1">IFERROR(AVERAGE(INDIRECT("BK"&amp;AC684-Template!$F$10+1):INDIRECT("BK"&amp;AC684)),0)</f>
        <v>11.42114453524426</v>
      </c>
      <c r="BM684" s="35"/>
      <c r="BN684" s="86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</row>
    <row r="685" spans="1:86" ht="15.6" x14ac:dyDescent="0.3">
      <c r="A685" s="35"/>
      <c r="B685" s="86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17">
        <f t="shared" si="1465"/>
        <v>46701</v>
      </c>
      <c r="U685" s="216">
        <f t="shared" si="1458"/>
        <v>3</v>
      </c>
      <c r="V685" s="216">
        <f t="shared" si="1465"/>
        <v>680</v>
      </c>
      <c r="W685" s="16">
        <f t="shared" si="1472"/>
        <v>1.8630136986301369</v>
      </c>
      <c r="X685" s="16" t="e">
        <f>IF(Template!$F$7="Linear interpolation",LinInterp($I$5:$I$22,$G$5:$G$22,W685),CubicSpline($I$5:$I$22,$G$5:$G$22,W685))</f>
        <v>#VALUE!</v>
      </c>
      <c r="Y685" s="221" t="e">
        <f t="shared" si="1459"/>
        <v>#VALUE!</v>
      </c>
      <c r="Z685" s="221" t="e">
        <f>Y685/PRODUCT($AA$6:AA684)</f>
        <v>#VALUE!</v>
      </c>
      <c r="AA685" s="16" t="e">
        <f t="shared" si="1466"/>
        <v>#VALUE!</v>
      </c>
      <c r="AB685" s="10" t="e">
        <f t="shared" si="1467"/>
        <v>#VALUE!</v>
      </c>
      <c r="AC685" s="90">
        <f t="shared" si="1460"/>
        <v>685</v>
      </c>
      <c r="AD685" s="17">
        <f t="shared" si="1468"/>
        <v>46678</v>
      </c>
      <c r="AE685" s="16" t="e">
        <f t="shared" si="1461"/>
        <v>#VALUE!</v>
      </c>
      <c r="AF685" s="10">
        <f ca="1">IFERROR(AVERAGE(INDIRECT("AE"&amp;AC685-Template!$F$10+1):INDIRECT("AE"&amp;AC685)),0)</f>
        <v>0</v>
      </c>
      <c r="AG685" s="35"/>
      <c r="AH685" s="86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17">
        <f t="shared" ref="AZ685" si="1551">AZ684+1</f>
        <v>46701</v>
      </c>
      <c r="BA685" s="216">
        <f t="shared" si="1484"/>
        <v>3</v>
      </c>
      <c r="BB685" s="216">
        <f t="shared" ref="BB685" si="1552">BB684+1</f>
        <v>680</v>
      </c>
      <c r="BC685" s="16">
        <f t="shared" si="1486"/>
        <v>1.8630136986301369</v>
      </c>
      <c r="BD685" s="16">
        <f>IF(Template!$F$7="Linear interpolation",LinInterp($AO$5:$AO$18,$AM$5:$AM$18,BC685),CubicSpline($AO$5:$AO$18,$AM$5:$AM$18,BC685))</f>
        <v>14.245378909216681</v>
      </c>
      <c r="BE685" s="221">
        <f t="shared" si="1421"/>
        <v>1.2816049705355941</v>
      </c>
      <c r="BF685" s="221">
        <f>BE685/PRODUCT($BG$6:BG684)</f>
        <v>1.0003118572028256</v>
      </c>
      <c r="BG685" s="16">
        <f t="shared" si="1487"/>
        <v>1.0003118572028256</v>
      </c>
      <c r="BH685" s="10">
        <f t="shared" si="1488"/>
        <v>11.382787903132963</v>
      </c>
      <c r="BI685" s="90"/>
      <c r="BJ685" s="17">
        <f t="shared" si="1471"/>
        <v>46678</v>
      </c>
      <c r="BK685" s="16">
        <f t="shared" si="1464"/>
        <v>11.381130739487988</v>
      </c>
      <c r="BL685" s="10">
        <f ca="1">IFERROR(AVERAGE(INDIRECT("BK"&amp;AC685-Template!$F$10+1):INDIRECT("BK"&amp;AC685)),0)</f>
        <v>11.418134175190438</v>
      </c>
      <c r="BM685" s="35"/>
      <c r="BN685" s="86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</row>
    <row r="686" spans="1:86" ht="15.6" x14ac:dyDescent="0.3">
      <c r="A686" s="35"/>
      <c r="B686" s="86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17">
        <f t="shared" si="1465"/>
        <v>46702</v>
      </c>
      <c r="U686" s="216">
        <f t="shared" si="1458"/>
        <v>4</v>
      </c>
      <c r="V686" s="216">
        <f t="shared" si="1465"/>
        <v>681</v>
      </c>
      <c r="W686" s="16">
        <f t="shared" si="1472"/>
        <v>1.8657534246575342</v>
      </c>
      <c r="X686" s="16" t="e">
        <f>IF(Template!$F$7="Linear interpolation",LinInterp($I$5:$I$22,$G$5:$G$22,W686),CubicSpline($I$5:$I$22,$G$5:$G$22,W686))</f>
        <v>#VALUE!</v>
      </c>
      <c r="Y686" s="221" t="e">
        <f t="shared" si="1459"/>
        <v>#VALUE!</v>
      </c>
      <c r="Z686" s="221" t="e">
        <f>Y686/PRODUCT($AA$6:AA685)</f>
        <v>#VALUE!</v>
      </c>
      <c r="AA686" s="16" t="e">
        <f t="shared" si="1466"/>
        <v>#VALUE!</v>
      </c>
      <c r="AB686" s="10" t="e">
        <f t="shared" si="1467"/>
        <v>#VALUE!</v>
      </c>
      <c r="AC686" s="90">
        <f t="shared" si="1460"/>
        <v>686</v>
      </c>
      <c r="AD686" s="17">
        <f t="shared" si="1468"/>
        <v>46679</v>
      </c>
      <c r="AE686" s="16" t="e">
        <f t="shared" si="1461"/>
        <v>#VALUE!</v>
      </c>
      <c r="AF686" s="10">
        <f ca="1">IFERROR(AVERAGE(INDIRECT("AE"&amp;AC686-Template!$F$10+1):INDIRECT("AE"&amp;AC686)),0)</f>
        <v>0</v>
      </c>
      <c r="AG686" s="35"/>
      <c r="AH686" s="86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17">
        <f t="shared" ref="AZ686" si="1553">AZ685+1</f>
        <v>46702</v>
      </c>
      <c r="BA686" s="216">
        <f t="shared" si="1484"/>
        <v>4</v>
      </c>
      <c r="BB686" s="216">
        <f t="shared" ref="BB686" si="1554">BB685+1</f>
        <v>681</v>
      </c>
      <c r="BC686" s="16">
        <f t="shared" si="1486"/>
        <v>1.8657534246575342</v>
      </c>
      <c r="BD686" s="16">
        <f>IF(Template!$F$7="Linear interpolation",LinInterp($AO$5:$AO$18,$AM$5:$AM$18,BC686),CubicSpline($AO$5:$AO$18,$AM$5:$AM$18,BC686))</f>
        <v>14.242131644586941</v>
      </c>
      <c r="BE686" s="221">
        <f t="shared" si="1421"/>
        <v>1.282004688729562</v>
      </c>
      <c r="BF686" s="221">
        <f>BE686/PRODUCT($BG$6:BG685)</f>
        <v>1.0003118887669429</v>
      </c>
      <c r="BG686" s="16">
        <f t="shared" si="1487"/>
        <v>1.0003118887669429</v>
      </c>
      <c r="BH686" s="10">
        <f t="shared" si="1488"/>
        <v>11.383939993415137</v>
      </c>
      <c r="BI686" s="90"/>
      <c r="BJ686" s="17">
        <f t="shared" si="1471"/>
        <v>46679</v>
      </c>
      <c r="BK686" s="16">
        <f t="shared" si="1464"/>
        <v>11.38443548923096</v>
      </c>
      <c r="BL686" s="10">
        <f ca="1">IFERROR(AVERAGE(INDIRECT("BK"&amp;AC686-Template!$F$10+1):INDIRECT("BK"&amp;AC686)),0)</f>
        <v>11.41523397346138</v>
      </c>
      <c r="BM686" s="35"/>
      <c r="BN686" s="86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</row>
    <row r="687" spans="1:86" ht="15.6" x14ac:dyDescent="0.3">
      <c r="A687" s="35"/>
      <c r="B687" s="86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17">
        <f t="shared" si="1465"/>
        <v>46703</v>
      </c>
      <c r="U687" s="216">
        <f t="shared" si="1458"/>
        <v>5</v>
      </c>
      <c r="V687" s="216">
        <f t="shared" si="1465"/>
        <v>682</v>
      </c>
      <c r="W687" s="16">
        <f t="shared" si="1472"/>
        <v>1.8684931506849316</v>
      </c>
      <c r="X687" s="16" t="e">
        <f>IF(Template!$F$7="Linear interpolation",LinInterp($I$5:$I$22,$G$5:$G$22,W687),CubicSpline($I$5:$I$22,$G$5:$G$22,W687))</f>
        <v>#VALUE!</v>
      </c>
      <c r="Y687" s="221" t="e">
        <f t="shared" si="1459"/>
        <v>#VALUE!</v>
      </c>
      <c r="Z687" s="221" t="e">
        <f>Y687/PRODUCT($AA$6:AA686)</f>
        <v>#VALUE!</v>
      </c>
      <c r="AA687" s="16" t="e">
        <f t="shared" si="1466"/>
        <v>#VALUE!</v>
      </c>
      <c r="AB687" s="10" t="e">
        <f t="shared" si="1467"/>
        <v>#VALUE!</v>
      </c>
      <c r="AC687" s="90">
        <f t="shared" si="1460"/>
        <v>687</v>
      </c>
      <c r="AD687" s="17">
        <f t="shared" si="1468"/>
        <v>46680</v>
      </c>
      <c r="AE687" s="16" t="e">
        <f t="shared" si="1461"/>
        <v>#VALUE!</v>
      </c>
      <c r="AF687" s="10">
        <f ca="1">IFERROR(AVERAGE(INDIRECT("AE"&amp;AC687-Template!$F$10+1):INDIRECT("AE"&amp;AC687)),0)</f>
        <v>0</v>
      </c>
      <c r="AG687" s="35"/>
      <c r="AH687" s="86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17">
        <f t="shared" ref="AZ687" si="1555">AZ686+1</f>
        <v>46703</v>
      </c>
      <c r="BA687" s="216">
        <f t="shared" si="1484"/>
        <v>5</v>
      </c>
      <c r="BB687" s="216">
        <f t="shared" ref="BB687" si="1556">BB686+1</f>
        <v>682</v>
      </c>
      <c r="BC687" s="16">
        <f t="shared" si="1486"/>
        <v>1.8684931506849316</v>
      </c>
      <c r="BD687" s="16">
        <f>IF(Template!$F$7="Linear interpolation",LinInterp($AO$5:$AO$18,$AM$5:$AM$18,BC687),CubicSpline($AO$5:$AO$18,$AM$5:$AM$18,BC687))</f>
        <v>14.238896108903509</v>
      </c>
      <c r="BE687" s="221">
        <f t="shared" si="1421"/>
        <v>1.2824045759382869</v>
      </c>
      <c r="BF687" s="221">
        <f>BE687/PRODUCT($BG$6:BG686)</f>
        <v>1.000311923358971</v>
      </c>
      <c r="BG687" s="16">
        <f t="shared" si="1487"/>
        <v>1.000311923358971</v>
      </c>
      <c r="BH687" s="10">
        <f t="shared" si="1488"/>
        <v>11.385202602441913</v>
      </c>
      <c r="BI687" s="90"/>
      <c r="BJ687" s="17">
        <f t="shared" si="1471"/>
        <v>46680</v>
      </c>
      <c r="BK687" s="16">
        <f t="shared" si="1464"/>
        <v>11.383277132328784</v>
      </c>
      <c r="BL687" s="10">
        <f ca="1">IFERROR(AVERAGE(INDIRECT("BK"&amp;AC687-Template!$F$10+1):INDIRECT("BK"&amp;AC687)),0)</f>
        <v>11.413105034939967</v>
      </c>
      <c r="BM687" s="35"/>
      <c r="BN687" s="86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</row>
    <row r="688" spans="1:86" ht="15.6" x14ac:dyDescent="0.3">
      <c r="A688" s="35"/>
      <c r="B688" s="86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17">
        <f t="shared" si="1465"/>
        <v>46704</v>
      </c>
      <c r="U688" s="216">
        <f t="shared" si="1458"/>
        <v>6</v>
      </c>
      <c r="V688" s="216">
        <f t="shared" si="1465"/>
        <v>683</v>
      </c>
      <c r="W688" s="16">
        <f t="shared" si="1472"/>
        <v>1.8712328767123287</v>
      </c>
      <c r="X688" s="16" t="e">
        <f>IF(Template!$F$7="Linear interpolation",LinInterp($I$5:$I$22,$G$5:$G$22,W688),CubicSpline($I$5:$I$22,$G$5:$G$22,W688))</f>
        <v>#VALUE!</v>
      </c>
      <c r="Y688" s="221" t="e">
        <f t="shared" si="1459"/>
        <v>#VALUE!</v>
      </c>
      <c r="Z688" s="221" t="e">
        <f>Y688/PRODUCT($AA$6:AA687)</f>
        <v>#VALUE!</v>
      </c>
      <c r="AA688" s="16" t="e">
        <f t="shared" si="1466"/>
        <v>#VALUE!</v>
      </c>
      <c r="AB688" s="10" t="e">
        <f t="shared" si="1467"/>
        <v>#VALUE!</v>
      </c>
      <c r="AC688" s="90">
        <f t="shared" si="1460"/>
        <v>688</v>
      </c>
      <c r="AD688" s="17">
        <f t="shared" si="1468"/>
        <v>46681</v>
      </c>
      <c r="AE688" s="16" t="e">
        <f t="shared" si="1461"/>
        <v>#VALUE!</v>
      </c>
      <c r="AF688" s="10">
        <f ca="1">IFERROR(AVERAGE(INDIRECT("AE"&amp;AC688-Template!$F$10+1):INDIRECT("AE"&amp;AC688)),0)</f>
        <v>0</v>
      </c>
      <c r="AG688" s="35"/>
      <c r="AH688" s="86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17">
        <f t="shared" ref="AZ688" si="1557">AZ687+1</f>
        <v>46704</v>
      </c>
      <c r="BA688" s="216">
        <f t="shared" si="1484"/>
        <v>6</v>
      </c>
      <c r="BB688" s="216">
        <f t="shared" ref="BB688" si="1558">BB687+1</f>
        <v>683</v>
      </c>
      <c r="BC688" s="16">
        <f t="shared" si="1486"/>
        <v>1.8712328767123287</v>
      </c>
      <c r="BD688" s="16">
        <f>IF(Template!$F$7="Linear interpolation",LinInterp($AO$5:$AO$18,$AM$5:$AM$18,BC688),CubicSpline($AO$5:$AO$18,$AM$5:$AM$18,BC688))</f>
        <v>14.235672435654294</v>
      </c>
      <c r="BE688" s="221">
        <f t="shared" si="1421"/>
        <v>1.2828046361419503</v>
      </c>
      <c r="BF688" s="221">
        <f>BE688/PRODUCT($BG$6:BG687)</f>
        <v>1.0003119609920064</v>
      </c>
      <c r="BG688" s="16">
        <f t="shared" si="1487"/>
        <v>1.000311923358971</v>
      </c>
      <c r="BH688" s="10">
        <f t="shared" si="1488"/>
        <v>11.385202602441913</v>
      </c>
      <c r="BI688" s="90"/>
      <c r="BJ688" s="17">
        <f t="shared" si="1471"/>
        <v>46681</v>
      </c>
      <c r="BK688" s="16">
        <f t="shared" si="1464"/>
        <v>11.382218774582785</v>
      </c>
      <c r="BL688" s="10">
        <f ca="1">IFERROR(AVERAGE(INDIRECT("BK"&amp;AC688-Template!$F$10+1):INDIRECT("BK"&amp;AC688)),0)</f>
        <v>11.410661394695468</v>
      </c>
      <c r="BM688" s="35"/>
      <c r="BN688" s="86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</row>
    <row r="689" spans="1:86" ht="15.6" x14ac:dyDescent="0.3">
      <c r="A689" s="35"/>
      <c r="B689" s="86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17">
        <f t="shared" si="1465"/>
        <v>46705</v>
      </c>
      <c r="U689" s="216">
        <f t="shared" si="1458"/>
        <v>7</v>
      </c>
      <c r="V689" s="216">
        <f t="shared" si="1465"/>
        <v>684</v>
      </c>
      <c r="W689" s="16">
        <f t="shared" si="1472"/>
        <v>1.8739726027397261</v>
      </c>
      <c r="X689" s="16" t="e">
        <f>IF(Template!$F$7="Linear interpolation",LinInterp($I$5:$I$22,$G$5:$G$22,W689),CubicSpline($I$5:$I$22,$G$5:$G$22,W689))</f>
        <v>#VALUE!</v>
      </c>
      <c r="Y689" s="221" t="e">
        <f t="shared" si="1459"/>
        <v>#VALUE!</v>
      </c>
      <c r="Z689" s="221" t="e">
        <f>Y689/PRODUCT($AA$6:AA688)</f>
        <v>#VALUE!</v>
      </c>
      <c r="AA689" s="16" t="e">
        <f t="shared" si="1466"/>
        <v>#VALUE!</v>
      </c>
      <c r="AB689" s="10" t="e">
        <f t="shared" si="1467"/>
        <v>#VALUE!</v>
      </c>
      <c r="AC689" s="90">
        <f t="shared" si="1460"/>
        <v>689</v>
      </c>
      <c r="AD689" s="17">
        <f t="shared" si="1468"/>
        <v>46682</v>
      </c>
      <c r="AE689" s="16" t="e">
        <f t="shared" si="1461"/>
        <v>#VALUE!</v>
      </c>
      <c r="AF689" s="10">
        <f ca="1">IFERROR(AVERAGE(INDIRECT("AE"&amp;AC689-Template!$F$10+1):INDIRECT("AE"&amp;AC689)),0)</f>
        <v>0</v>
      </c>
      <c r="AG689" s="35"/>
      <c r="AH689" s="86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17">
        <f t="shared" ref="AZ689" si="1559">AZ688+1</f>
        <v>46705</v>
      </c>
      <c r="BA689" s="216">
        <f t="shared" si="1484"/>
        <v>7</v>
      </c>
      <c r="BB689" s="216">
        <f t="shared" ref="BB689" si="1560">BB688+1</f>
        <v>684</v>
      </c>
      <c r="BC689" s="16">
        <f t="shared" si="1486"/>
        <v>1.8739726027397261</v>
      </c>
      <c r="BD689" s="16">
        <f>IF(Template!$F$7="Linear interpolation",LinInterp($AO$5:$AO$18,$AM$5:$AM$18,BC689),CubicSpline($AO$5:$AO$18,$AM$5:$AM$18,BC689))</f>
        <v>14.232460758327207</v>
      </c>
      <c r="BE689" s="221">
        <f t="shared" si="1421"/>
        <v>1.2832048733424382</v>
      </c>
      <c r="BF689" s="221">
        <f>BE689/PRODUCT($BG$6:BG688)</f>
        <v>1.0003120393121807</v>
      </c>
      <c r="BG689" s="16">
        <f t="shared" si="1487"/>
        <v>1.000311923358971</v>
      </c>
      <c r="BH689" s="10">
        <f t="shared" si="1488"/>
        <v>11.385202602441913</v>
      </c>
      <c r="BI689" s="90"/>
      <c r="BJ689" s="17">
        <f t="shared" si="1471"/>
        <v>46682</v>
      </c>
      <c r="BK689" s="16">
        <f t="shared" si="1464"/>
        <v>11.381260894238965</v>
      </c>
      <c r="BL689" s="10">
        <f ca="1">IFERROR(AVERAGE(INDIRECT("BK"&amp;AC689-Template!$F$10+1):INDIRECT("BK"&amp;AC689)),0)</f>
        <v>11.408311299658392</v>
      </c>
      <c r="BM689" s="35"/>
      <c r="BN689" s="86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</row>
    <row r="690" spans="1:86" ht="15.6" x14ac:dyDescent="0.3">
      <c r="A690" s="35"/>
      <c r="B690" s="86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17">
        <f t="shared" si="1465"/>
        <v>46706</v>
      </c>
      <c r="U690" s="216">
        <f t="shared" si="1458"/>
        <v>1</v>
      </c>
      <c r="V690" s="216">
        <f t="shared" si="1465"/>
        <v>685</v>
      </c>
      <c r="W690" s="16">
        <f t="shared" si="1472"/>
        <v>1.8767123287671232</v>
      </c>
      <c r="X690" s="16" t="e">
        <f>IF(Template!$F$7="Linear interpolation",LinInterp($I$5:$I$22,$G$5:$G$22,W690),CubicSpline($I$5:$I$22,$G$5:$G$22,W690))</f>
        <v>#VALUE!</v>
      </c>
      <c r="Y690" s="221" t="e">
        <f t="shared" si="1459"/>
        <v>#VALUE!</v>
      </c>
      <c r="Z690" s="221" t="e">
        <f>Y690/PRODUCT($AA$6:AA689)</f>
        <v>#VALUE!</v>
      </c>
      <c r="AA690" s="16" t="e">
        <f t="shared" si="1466"/>
        <v>#VALUE!</v>
      </c>
      <c r="AB690" s="10" t="e">
        <f t="shared" si="1467"/>
        <v>#VALUE!</v>
      </c>
      <c r="AC690" s="90">
        <f t="shared" si="1460"/>
        <v>690</v>
      </c>
      <c r="AD690" s="17">
        <f t="shared" si="1468"/>
        <v>46683</v>
      </c>
      <c r="AE690" s="16" t="e">
        <f t="shared" si="1461"/>
        <v>#VALUE!</v>
      </c>
      <c r="AF690" s="10">
        <f ca="1">IFERROR(AVERAGE(INDIRECT("AE"&amp;AC690-Template!$F$10+1):INDIRECT("AE"&amp;AC690)),0)</f>
        <v>0</v>
      </c>
      <c r="AG690" s="35"/>
      <c r="AH690" s="86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17">
        <f t="shared" ref="AZ690" si="1561">AZ689+1</f>
        <v>46706</v>
      </c>
      <c r="BA690" s="216">
        <f t="shared" si="1484"/>
        <v>1</v>
      </c>
      <c r="BB690" s="216">
        <f t="shared" ref="BB690" si="1562">BB689+1</f>
        <v>685</v>
      </c>
      <c r="BC690" s="16">
        <f t="shared" si="1486"/>
        <v>1.8767123287671232</v>
      </c>
      <c r="BD690" s="16">
        <f>IF(Template!$F$7="Linear interpolation",LinInterp($AO$5:$AO$18,$AM$5:$AM$18,BC690),CubicSpline($AO$5:$AO$18,$AM$5:$AM$18,BC690))</f>
        <v>14.22926121041016</v>
      </c>
      <c r="BE690" s="221">
        <f t="shared" si="1421"/>
        <v>1.2836052915633747</v>
      </c>
      <c r="BF690" s="221">
        <f>BE690/PRODUCT($BG$6:BG689)</f>
        <v>1.0003121613866965</v>
      </c>
      <c r="BG690" s="16">
        <f t="shared" si="1487"/>
        <v>1.0003121613866965</v>
      </c>
      <c r="BH690" s="10">
        <f t="shared" si="1488"/>
        <v>11.393890614423752</v>
      </c>
      <c r="BI690" s="90"/>
      <c r="BJ690" s="17">
        <f t="shared" si="1471"/>
        <v>46683</v>
      </c>
      <c r="BK690" s="16">
        <f t="shared" si="1464"/>
        <v>11.381260894238965</v>
      </c>
      <c r="BL690" s="10">
        <f ca="1">IFERROR(AVERAGE(INDIRECT("BK"&amp;AC690-Template!$F$10+1):INDIRECT("BK"&amp;AC690)),0)</f>
        <v>11.406083791964887</v>
      </c>
      <c r="BM690" s="35"/>
      <c r="BN690" s="86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</row>
    <row r="691" spans="1:86" ht="15.6" x14ac:dyDescent="0.3">
      <c r="A691" s="35"/>
      <c r="B691" s="86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17">
        <f t="shared" si="1465"/>
        <v>46707</v>
      </c>
      <c r="U691" s="216">
        <f t="shared" si="1458"/>
        <v>2</v>
      </c>
      <c r="V691" s="216">
        <f t="shared" si="1465"/>
        <v>686</v>
      </c>
      <c r="W691" s="16">
        <f t="shared" si="1472"/>
        <v>1.8794520547945206</v>
      </c>
      <c r="X691" s="16" t="e">
        <f>IF(Template!$F$7="Linear interpolation",LinInterp($I$5:$I$22,$G$5:$G$22,W691),CubicSpline($I$5:$I$22,$G$5:$G$22,W691))</f>
        <v>#VALUE!</v>
      </c>
      <c r="Y691" s="221" t="e">
        <f t="shared" si="1459"/>
        <v>#VALUE!</v>
      </c>
      <c r="Z691" s="221" t="e">
        <f>Y691/PRODUCT($AA$6:AA690)</f>
        <v>#VALUE!</v>
      </c>
      <c r="AA691" s="16" t="e">
        <f t="shared" si="1466"/>
        <v>#VALUE!</v>
      </c>
      <c r="AB691" s="10" t="e">
        <f t="shared" si="1467"/>
        <v>#VALUE!</v>
      </c>
      <c r="AC691" s="90">
        <f t="shared" si="1460"/>
        <v>691</v>
      </c>
      <c r="AD691" s="17">
        <f t="shared" si="1468"/>
        <v>46684</v>
      </c>
      <c r="AE691" s="16" t="e">
        <f t="shared" si="1461"/>
        <v>#VALUE!</v>
      </c>
      <c r="AF691" s="10">
        <f ca="1">IFERROR(AVERAGE(INDIRECT("AE"&amp;AC691-Template!$F$10+1):INDIRECT("AE"&amp;AC691)),0)</f>
        <v>0</v>
      </c>
      <c r="AG691" s="35"/>
      <c r="AH691" s="86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17">
        <f t="shared" ref="AZ691" si="1563">AZ690+1</f>
        <v>46707</v>
      </c>
      <c r="BA691" s="216">
        <f t="shared" si="1484"/>
        <v>2</v>
      </c>
      <c r="BB691" s="216">
        <f t="shared" ref="BB691" si="1564">BB690+1</f>
        <v>686</v>
      </c>
      <c r="BC691" s="16">
        <f t="shared" si="1486"/>
        <v>1.8794520547945206</v>
      </c>
      <c r="BD691" s="16">
        <f>IF(Template!$F$7="Linear interpolation",LinInterp($AO$5:$AO$18,$AM$5:$AM$18,BC691),CubicSpline($AO$5:$AO$18,$AM$5:$AM$18,BC691))</f>
        <v>14.226073925391063</v>
      </c>
      <c r="BE691" s="221">
        <f t="shared" ref="BE691:BE754" si="1565">(1+(BD691/100))^BC691</f>
        <v>1.2840058948501507</v>
      </c>
      <c r="BF691" s="221">
        <f>BE691/PRODUCT($BG$6:BG690)</f>
        <v>1.0003120922680897</v>
      </c>
      <c r="BG691" s="16">
        <f t="shared" si="1487"/>
        <v>1.0003120922680897</v>
      </c>
      <c r="BH691" s="10">
        <f t="shared" si="1488"/>
        <v>11.391367785274165</v>
      </c>
      <c r="BI691" s="90"/>
      <c r="BJ691" s="17">
        <f t="shared" si="1471"/>
        <v>46684</v>
      </c>
      <c r="BK691" s="16">
        <f t="shared" si="1464"/>
        <v>11.381260894238965</v>
      </c>
      <c r="BL691" s="10">
        <f ca="1">IFERROR(AVERAGE(INDIRECT("BK"&amp;AC691-Template!$F$10+1):INDIRECT("BK"&amp;AC691)),0)</f>
        <v>11.403975968488014</v>
      </c>
      <c r="BM691" s="35"/>
      <c r="BN691" s="86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</row>
    <row r="692" spans="1:86" ht="15.6" x14ac:dyDescent="0.3">
      <c r="A692" s="35"/>
      <c r="B692" s="86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17">
        <f t="shared" si="1465"/>
        <v>46708</v>
      </c>
      <c r="U692" s="216">
        <f t="shared" si="1458"/>
        <v>3</v>
      </c>
      <c r="V692" s="216">
        <f t="shared" si="1465"/>
        <v>687</v>
      </c>
      <c r="W692" s="16">
        <f t="shared" si="1472"/>
        <v>1.8821917808219177</v>
      </c>
      <c r="X692" s="16" t="e">
        <f>IF(Template!$F$7="Linear interpolation",LinInterp($I$5:$I$22,$G$5:$G$22,W692),CubicSpline($I$5:$I$22,$G$5:$G$22,W692))</f>
        <v>#VALUE!</v>
      </c>
      <c r="Y692" s="221" t="e">
        <f t="shared" si="1459"/>
        <v>#VALUE!</v>
      </c>
      <c r="Z692" s="221" t="e">
        <f>Y692/PRODUCT($AA$6:AA691)</f>
        <v>#VALUE!</v>
      </c>
      <c r="AA692" s="16" t="e">
        <f t="shared" si="1466"/>
        <v>#VALUE!</v>
      </c>
      <c r="AB692" s="10" t="e">
        <f t="shared" si="1467"/>
        <v>#VALUE!</v>
      </c>
      <c r="AC692" s="90">
        <f t="shared" si="1460"/>
        <v>692</v>
      </c>
      <c r="AD692" s="17">
        <f t="shared" si="1468"/>
        <v>46685</v>
      </c>
      <c r="AE692" s="16" t="e">
        <f t="shared" si="1461"/>
        <v>#VALUE!</v>
      </c>
      <c r="AF692" s="10">
        <f ca="1">IFERROR(AVERAGE(INDIRECT("AE"&amp;AC692-Template!$F$10+1):INDIRECT("AE"&amp;AC692)),0)</f>
        <v>0</v>
      </c>
      <c r="AG692" s="35"/>
      <c r="AH692" s="86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17">
        <f t="shared" ref="AZ692" si="1566">AZ691+1</f>
        <v>46708</v>
      </c>
      <c r="BA692" s="216">
        <f t="shared" si="1484"/>
        <v>3</v>
      </c>
      <c r="BB692" s="216">
        <f t="shared" ref="BB692" si="1567">BB691+1</f>
        <v>687</v>
      </c>
      <c r="BC692" s="16">
        <f t="shared" si="1486"/>
        <v>1.8821917808219177</v>
      </c>
      <c r="BD692" s="16">
        <f>IF(Template!$F$7="Linear interpolation",LinInterp($AO$5:$AO$18,$AM$5:$AM$18,BC692),CubicSpline($AO$5:$AO$18,$AM$5:$AM$18,BC692))</f>
        <v>14.222899036757823</v>
      </c>
      <c r="BE692" s="221">
        <f t="shared" si="1565"/>
        <v>1.2844066872699549</v>
      </c>
      <c r="BF692" s="221">
        <f>BE692/PRODUCT($BG$6:BG691)</f>
        <v>1.0003121421960846</v>
      </c>
      <c r="BG692" s="16">
        <f t="shared" si="1487"/>
        <v>1.0003121421960846</v>
      </c>
      <c r="BH692" s="10">
        <f t="shared" si="1488"/>
        <v>11.393190157086174</v>
      </c>
      <c r="BI692" s="90"/>
      <c r="BJ692" s="17">
        <f t="shared" si="1471"/>
        <v>46685</v>
      </c>
      <c r="BK692" s="16">
        <f t="shared" si="1464"/>
        <v>11.376525559887774</v>
      </c>
      <c r="BL692" s="10">
        <f ca="1">IFERROR(AVERAGE(INDIRECT("BK"&amp;AC692-Template!$F$10+1):INDIRECT("BK"&amp;AC692)),0)</f>
        <v>11.401710300532764</v>
      </c>
      <c r="BM692" s="35"/>
      <c r="BN692" s="86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</row>
    <row r="693" spans="1:86" ht="15.6" x14ac:dyDescent="0.3">
      <c r="A693" s="35"/>
      <c r="B693" s="86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17">
        <f t="shared" si="1465"/>
        <v>46709</v>
      </c>
      <c r="U693" s="216">
        <f t="shared" si="1458"/>
        <v>4</v>
      </c>
      <c r="V693" s="216">
        <f t="shared" si="1465"/>
        <v>688</v>
      </c>
      <c r="W693" s="16">
        <f t="shared" si="1472"/>
        <v>1.8849315068493151</v>
      </c>
      <c r="X693" s="16" t="e">
        <f>IF(Template!$F$7="Linear interpolation",LinInterp($I$5:$I$22,$G$5:$G$22,W693),CubicSpline($I$5:$I$22,$G$5:$G$22,W693))</f>
        <v>#VALUE!</v>
      </c>
      <c r="Y693" s="221" t="e">
        <f t="shared" si="1459"/>
        <v>#VALUE!</v>
      </c>
      <c r="Z693" s="221" t="e">
        <f>Y693/PRODUCT($AA$6:AA692)</f>
        <v>#VALUE!</v>
      </c>
      <c r="AA693" s="16" t="e">
        <f t="shared" si="1466"/>
        <v>#VALUE!</v>
      </c>
      <c r="AB693" s="10" t="e">
        <f t="shared" si="1467"/>
        <v>#VALUE!</v>
      </c>
      <c r="AC693" s="90">
        <f t="shared" si="1460"/>
        <v>693</v>
      </c>
      <c r="AD693" s="17">
        <f t="shared" si="1468"/>
        <v>46686</v>
      </c>
      <c r="AE693" s="16" t="e">
        <f t="shared" si="1461"/>
        <v>#VALUE!</v>
      </c>
      <c r="AF693" s="10">
        <f ca="1">IFERROR(AVERAGE(INDIRECT("AE"&amp;AC693-Template!$F$10+1):INDIRECT("AE"&amp;AC693)),0)</f>
        <v>0</v>
      </c>
      <c r="AG693" s="35"/>
      <c r="AH693" s="86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17">
        <f t="shared" ref="AZ693" si="1568">AZ692+1</f>
        <v>46709</v>
      </c>
      <c r="BA693" s="216">
        <f t="shared" si="1484"/>
        <v>4</v>
      </c>
      <c r="BB693" s="216">
        <f t="shared" ref="BB693" si="1569">BB692+1</f>
        <v>688</v>
      </c>
      <c r="BC693" s="16">
        <f t="shared" si="1486"/>
        <v>1.8849315068493151</v>
      </c>
      <c r="BD693" s="16">
        <f>IF(Template!$F$7="Linear interpolation",LinInterp($AO$5:$AO$18,$AM$5:$AM$18,BC693),CubicSpline($AO$5:$AO$18,$AM$5:$AM$18,BC693))</f>
        <v>14.219736677998355</v>
      </c>
      <c r="BE693" s="221">
        <f t="shared" si="1565"/>
        <v>1.2848076729118052</v>
      </c>
      <c r="BF693" s="221">
        <f>BE693/PRODUCT($BG$6:BG692)</f>
        <v>1.0003121952305487</v>
      </c>
      <c r="BG693" s="16">
        <f t="shared" si="1487"/>
        <v>1.0003121952305487</v>
      </c>
      <c r="BH693" s="10">
        <f t="shared" si="1488"/>
        <v>11.395125915027782</v>
      </c>
      <c r="BI693" s="90"/>
      <c r="BJ693" s="17">
        <f t="shared" si="1471"/>
        <v>46686</v>
      </c>
      <c r="BK693" s="16">
        <f t="shared" si="1464"/>
        <v>11.378443711497432</v>
      </c>
      <c r="BL693" s="10">
        <f ca="1">IFERROR(AVERAGE(INDIRECT("BK"&amp;AC693-Template!$F$10+1):INDIRECT("BK"&amp;AC693)),0)</f>
        <v>11.399508570964507</v>
      </c>
      <c r="BM693" s="35"/>
      <c r="BN693" s="86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</row>
    <row r="694" spans="1:86" ht="15.6" x14ac:dyDescent="0.3">
      <c r="A694" s="35"/>
      <c r="B694" s="86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17">
        <f t="shared" si="1465"/>
        <v>46710</v>
      </c>
      <c r="U694" s="216">
        <f t="shared" si="1458"/>
        <v>5</v>
      </c>
      <c r="V694" s="216">
        <f t="shared" si="1465"/>
        <v>689</v>
      </c>
      <c r="W694" s="16">
        <f t="shared" si="1472"/>
        <v>1.8876712328767122</v>
      </c>
      <c r="X694" s="16" t="e">
        <f>IF(Template!$F$7="Linear interpolation",LinInterp($I$5:$I$22,$G$5:$G$22,W694),CubicSpline($I$5:$I$22,$G$5:$G$22,W694))</f>
        <v>#VALUE!</v>
      </c>
      <c r="Y694" s="221" t="e">
        <f t="shared" si="1459"/>
        <v>#VALUE!</v>
      </c>
      <c r="Z694" s="221" t="e">
        <f>Y694/PRODUCT($AA$6:AA693)</f>
        <v>#VALUE!</v>
      </c>
      <c r="AA694" s="16" t="e">
        <f t="shared" si="1466"/>
        <v>#VALUE!</v>
      </c>
      <c r="AB694" s="10" t="e">
        <f t="shared" si="1467"/>
        <v>#VALUE!</v>
      </c>
      <c r="AC694" s="90">
        <f t="shared" si="1460"/>
        <v>694</v>
      </c>
      <c r="AD694" s="17">
        <f t="shared" si="1468"/>
        <v>46687</v>
      </c>
      <c r="AE694" s="16" t="e">
        <f t="shared" si="1461"/>
        <v>#VALUE!</v>
      </c>
      <c r="AF694" s="10">
        <f ca="1">IFERROR(AVERAGE(INDIRECT("AE"&amp;AC694-Template!$F$10+1):INDIRECT("AE"&amp;AC694)),0)</f>
        <v>0</v>
      </c>
      <c r="AG694" s="35"/>
      <c r="AH694" s="86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17">
        <f t="shared" ref="AZ694" si="1570">AZ693+1</f>
        <v>46710</v>
      </c>
      <c r="BA694" s="216">
        <f t="shared" si="1484"/>
        <v>5</v>
      </c>
      <c r="BB694" s="216">
        <f t="shared" ref="BB694" si="1571">BB693+1</f>
        <v>689</v>
      </c>
      <c r="BC694" s="16">
        <f t="shared" si="1486"/>
        <v>1.8876712328767122</v>
      </c>
      <c r="BD694" s="16">
        <f>IF(Template!$F$7="Linear interpolation",LinInterp($AO$5:$AO$18,$AM$5:$AM$18,BC694),CubicSpline($AO$5:$AO$18,$AM$5:$AM$18,BC694))</f>
        <v>14.216586982600568</v>
      </c>
      <c r="BE694" s="221">
        <f t="shared" si="1565"/>
        <v>1.2852088558865782</v>
      </c>
      <c r="BF694" s="221">
        <f>BE694/PRODUCT($BG$6:BG693)</f>
        <v>1.0003122513845701</v>
      </c>
      <c r="BG694" s="16">
        <f t="shared" si="1487"/>
        <v>1.0003122513845701</v>
      </c>
      <c r="BH694" s="10">
        <f t="shared" si="1488"/>
        <v>11.397175536810078</v>
      </c>
      <c r="BI694" s="90"/>
      <c r="BJ694" s="17">
        <f t="shared" si="1471"/>
        <v>46687</v>
      </c>
      <c r="BK694" s="16">
        <f t="shared" si="1464"/>
        <v>11.377995391619432</v>
      </c>
      <c r="BL694" s="10">
        <f ca="1">IFERROR(AVERAGE(INDIRECT("BK"&amp;AC694-Template!$F$10+1):INDIRECT("BK"&amp;AC694)),0)</f>
        <v>11.397980732506172</v>
      </c>
      <c r="BM694" s="35"/>
      <c r="BN694" s="86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</row>
    <row r="695" spans="1:86" ht="15.6" x14ac:dyDescent="0.3">
      <c r="A695" s="35"/>
      <c r="B695" s="86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17">
        <f t="shared" si="1465"/>
        <v>46711</v>
      </c>
      <c r="U695" s="216">
        <f t="shared" si="1458"/>
        <v>6</v>
      </c>
      <c r="V695" s="216">
        <f t="shared" si="1465"/>
        <v>690</v>
      </c>
      <c r="W695" s="16">
        <f t="shared" si="1472"/>
        <v>1.8904109589041096</v>
      </c>
      <c r="X695" s="16" t="e">
        <f>IF(Template!$F$7="Linear interpolation",LinInterp($I$5:$I$22,$G$5:$G$22,W695),CubicSpline($I$5:$I$22,$G$5:$G$22,W695))</f>
        <v>#VALUE!</v>
      </c>
      <c r="Y695" s="221" t="e">
        <f t="shared" si="1459"/>
        <v>#VALUE!</v>
      </c>
      <c r="Z695" s="221" t="e">
        <f>Y695/PRODUCT($AA$6:AA694)</f>
        <v>#VALUE!</v>
      </c>
      <c r="AA695" s="16" t="e">
        <f t="shared" si="1466"/>
        <v>#VALUE!</v>
      </c>
      <c r="AB695" s="10" t="e">
        <f t="shared" si="1467"/>
        <v>#VALUE!</v>
      </c>
      <c r="AC695" s="90">
        <f t="shared" si="1460"/>
        <v>695</v>
      </c>
      <c r="AD695" s="17">
        <f t="shared" si="1468"/>
        <v>46688</v>
      </c>
      <c r="AE695" s="16" t="e">
        <f t="shared" si="1461"/>
        <v>#VALUE!</v>
      </c>
      <c r="AF695" s="10">
        <f ca="1">IFERROR(AVERAGE(INDIRECT("AE"&amp;AC695-Template!$F$10+1):INDIRECT("AE"&amp;AC695)),0)</f>
        <v>0</v>
      </c>
      <c r="AG695" s="35"/>
      <c r="AH695" s="86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17">
        <f t="shared" ref="AZ695" si="1572">AZ694+1</f>
        <v>46711</v>
      </c>
      <c r="BA695" s="216">
        <f t="shared" si="1484"/>
        <v>6</v>
      </c>
      <c r="BB695" s="216">
        <f t="shared" ref="BB695" si="1573">BB694+1</f>
        <v>690</v>
      </c>
      <c r="BC695" s="16">
        <f t="shared" si="1486"/>
        <v>1.8904109589041096</v>
      </c>
      <c r="BD695" s="16">
        <f>IF(Template!$F$7="Linear interpolation",LinInterp($AO$5:$AO$18,$AM$5:$AM$18,BC695),CubicSpline($AO$5:$AO$18,$AM$5:$AM$18,BC695))</f>
        <v>14.213450084052369</v>
      </c>
      <c r="BE695" s="221">
        <f t="shared" si="1565"/>
        <v>1.2856102403270413</v>
      </c>
      <c r="BF695" s="221">
        <f>BE695/PRODUCT($BG$6:BG694)</f>
        <v>1.0003123106712382</v>
      </c>
      <c r="BG695" s="16">
        <f t="shared" si="1487"/>
        <v>1.0003122513845701</v>
      </c>
      <c r="BH695" s="10">
        <f t="shared" si="1488"/>
        <v>11.397175536810078</v>
      </c>
      <c r="BI695" s="90"/>
      <c r="BJ695" s="17">
        <f t="shared" si="1471"/>
        <v>46688</v>
      </c>
      <c r="BK695" s="16">
        <f t="shared" si="1464"/>
        <v>11.377650418506136</v>
      </c>
      <c r="BL695" s="10">
        <f ca="1">IFERROR(AVERAGE(INDIRECT("BK"&amp;AC695-Template!$F$10+1):INDIRECT("BK"&amp;AC695)),0)</f>
        <v>11.396201947018726</v>
      </c>
      <c r="BM695" s="35"/>
      <c r="BN695" s="86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</row>
    <row r="696" spans="1:86" ht="15.6" x14ac:dyDescent="0.3">
      <c r="A696" s="35"/>
      <c r="B696" s="86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17">
        <f t="shared" si="1465"/>
        <v>46712</v>
      </c>
      <c r="U696" s="216">
        <f t="shared" si="1458"/>
        <v>7</v>
      </c>
      <c r="V696" s="216">
        <f t="shared" si="1465"/>
        <v>691</v>
      </c>
      <c r="W696" s="16">
        <f t="shared" si="1472"/>
        <v>1.893150684931507</v>
      </c>
      <c r="X696" s="16" t="e">
        <f>IF(Template!$F$7="Linear interpolation",LinInterp($I$5:$I$22,$G$5:$G$22,W696),CubicSpline($I$5:$I$22,$G$5:$G$22,W696))</f>
        <v>#VALUE!</v>
      </c>
      <c r="Y696" s="221" t="e">
        <f t="shared" si="1459"/>
        <v>#VALUE!</v>
      </c>
      <c r="Z696" s="221" t="e">
        <f>Y696/PRODUCT($AA$6:AA695)</f>
        <v>#VALUE!</v>
      </c>
      <c r="AA696" s="16" t="e">
        <f t="shared" si="1466"/>
        <v>#VALUE!</v>
      </c>
      <c r="AB696" s="10" t="e">
        <f t="shared" si="1467"/>
        <v>#VALUE!</v>
      </c>
      <c r="AC696" s="90">
        <f t="shared" si="1460"/>
        <v>696</v>
      </c>
      <c r="AD696" s="17">
        <f t="shared" si="1468"/>
        <v>46689</v>
      </c>
      <c r="AE696" s="16" t="e">
        <f t="shared" si="1461"/>
        <v>#VALUE!</v>
      </c>
      <c r="AF696" s="10">
        <f ca="1">IFERROR(AVERAGE(INDIRECT("AE"&amp;AC696-Template!$F$10+1):INDIRECT("AE"&amp;AC696)),0)</f>
        <v>0</v>
      </c>
      <c r="AG696" s="35"/>
      <c r="AH696" s="86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17">
        <f t="shared" ref="AZ696" si="1574">AZ695+1</f>
        <v>46712</v>
      </c>
      <c r="BA696" s="216">
        <f t="shared" si="1484"/>
        <v>7</v>
      </c>
      <c r="BB696" s="216">
        <f t="shared" ref="BB696" si="1575">BB695+1</f>
        <v>691</v>
      </c>
      <c r="BC696" s="16">
        <f t="shared" si="1486"/>
        <v>1.893150684931507</v>
      </c>
      <c r="BD696" s="16">
        <f>IF(Template!$F$7="Linear interpolation",LinInterp($AO$5:$AO$18,$AM$5:$AM$18,BC696),CubicSpline($AO$5:$AO$18,$AM$5:$AM$18,BC696))</f>
        <v>14.210326115841672</v>
      </c>
      <c r="BE696" s="221">
        <f t="shared" si="1565"/>
        <v>1.2860118303878834</v>
      </c>
      <c r="BF696" s="221">
        <f>BE696/PRODUCT($BG$6:BG695)</f>
        <v>1.000312432390315</v>
      </c>
      <c r="BG696" s="16">
        <f t="shared" si="1487"/>
        <v>1.0003122513845701</v>
      </c>
      <c r="BH696" s="10">
        <f t="shared" si="1488"/>
        <v>11.397175536810078</v>
      </c>
      <c r="BI696" s="90"/>
      <c r="BJ696" s="17">
        <f t="shared" si="1471"/>
        <v>46689</v>
      </c>
      <c r="BK696" s="16">
        <f t="shared" si="1464"/>
        <v>11.377409270411643</v>
      </c>
      <c r="BL696" s="10">
        <f ca="1">IFERROR(AVERAGE(INDIRECT("BK"&amp;AC696-Template!$F$10+1):INDIRECT("BK"&amp;AC696)),0)</f>
        <v>11.39452005301942</v>
      </c>
      <c r="BM696" s="35"/>
      <c r="BN696" s="86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</row>
    <row r="697" spans="1:86" ht="15.6" x14ac:dyDescent="0.3">
      <c r="A697" s="35"/>
      <c r="B697" s="86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17">
        <f t="shared" si="1465"/>
        <v>46713</v>
      </c>
      <c r="U697" s="216">
        <f t="shared" si="1458"/>
        <v>1</v>
      </c>
      <c r="V697" s="216">
        <f t="shared" si="1465"/>
        <v>692</v>
      </c>
      <c r="W697" s="16">
        <f t="shared" si="1472"/>
        <v>1.8958904109589041</v>
      </c>
      <c r="X697" s="16" t="e">
        <f>IF(Template!$F$7="Linear interpolation",LinInterp($I$5:$I$22,$G$5:$G$22,W697),CubicSpline($I$5:$I$22,$G$5:$G$22,W697))</f>
        <v>#VALUE!</v>
      </c>
      <c r="Y697" s="221" t="e">
        <f t="shared" si="1459"/>
        <v>#VALUE!</v>
      </c>
      <c r="Z697" s="221" t="e">
        <f>Y697/PRODUCT($AA$6:AA696)</f>
        <v>#VALUE!</v>
      </c>
      <c r="AA697" s="16" t="e">
        <f t="shared" si="1466"/>
        <v>#VALUE!</v>
      </c>
      <c r="AB697" s="10" t="e">
        <f t="shared" si="1467"/>
        <v>#VALUE!</v>
      </c>
      <c r="AC697" s="90">
        <f t="shared" si="1460"/>
        <v>697</v>
      </c>
      <c r="AD697" s="17">
        <f t="shared" si="1468"/>
        <v>46690</v>
      </c>
      <c r="AE697" s="16" t="e">
        <f t="shared" si="1461"/>
        <v>#VALUE!</v>
      </c>
      <c r="AF697" s="10">
        <f ca="1">IFERROR(AVERAGE(INDIRECT("AE"&amp;AC697-Template!$F$10+1):INDIRECT("AE"&amp;AC697)),0)</f>
        <v>0</v>
      </c>
      <c r="AG697" s="35"/>
      <c r="AH697" s="86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17">
        <f t="shared" ref="AZ697" si="1576">AZ696+1</f>
        <v>46713</v>
      </c>
      <c r="BA697" s="216">
        <f t="shared" si="1484"/>
        <v>1</v>
      </c>
      <c r="BB697" s="216">
        <f t="shared" ref="BB697" si="1577">BB696+1</f>
        <v>692</v>
      </c>
      <c r="BC697" s="16">
        <f t="shared" si="1486"/>
        <v>1.8958904109589041</v>
      </c>
      <c r="BD697" s="16">
        <f>IF(Template!$F$7="Linear interpolation",LinInterp($AO$5:$AO$18,$AM$5:$AM$18,BC697),CubicSpline($AO$5:$AO$18,$AM$5:$AM$18,BC697))</f>
        <v>14.207215211456388</v>
      </c>
      <c r="BE697" s="221">
        <f t="shared" si="1565"/>
        <v>1.2864136302457454</v>
      </c>
      <c r="BF697" s="221">
        <f>BE697/PRODUCT($BG$6:BG696)</f>
        <v>1.0003126197006398</v>
      </c>
      <c r="BG697" s="16">
        <f t="shared" si="1487"/>
        <v>1.0003126197006398</v>
      </c>
      <c r="BH697" s="10">
        <f t="shared" si="1488"/>
        <v>11.410619073352057</v>
      </c>
      <c r="BI697" s="90"/>
      <c r="BJ697" s="17">
        <f t="shared" si="1471"/>
        <v>46690</v>
      </c>
      <c r="BK697" s="16">
        <f t="shared" si="1464"/>
        <v>11.377409270411643</v>
      </c>
      <c r="BL697" s="10">
        <f ca="1">IFERROR(AVERAGE(INDIRECT("BK"&amp;AC697-Template!$F$10+1):INDIRECT("BK"&amp;AC697)),0)</f>
        <v>11.39294009011323</v>
      </c>
      <c r="BM697" s="35"/>
      <c r="BN697" s="86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</row>
    <row r="698" spans="1:86" ht="15.6" x14ac:dyDescent="0.3">
      <c r="A698" s="35"/>
      <c r="B698" s="86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17">
        <f t="shared" si="1465"/>
        <v>46714</v>
      </c>
      <c r="U698" s="216">
        <f t="shared" si="1458"/>
        <v>2</v>
      </c>
      <c r="V698" s="216">
        <f t="shared" si="1465"/>
        <v>693</v>
      </c>
      <c r="W698" s="16">
        <f t="shared" si="1472"/>
        <v>1.8986301369863015</v>
      </c>
      <c r="X698" s="16" t="e">
        <f>IF(Template!$F$7="Linear interpolation",LinInterp($I$5:$I$22,$G$5:$G$22,W698),CubicSpline($I$5:$I$22,$G$5:$G$22,W698))</f>
        <v>#VALUE!</v>
      </c>
      <c r="Y698" s="221" t="e">
        <f t="shared" si="1459"/>
        <v>#VALUE!</v>
      </c>
      <c r="Z698" s="221" t="e">
        <f>Y698/PRODUCT($AA$6:AA697)</f>
        <v>#VALUE!</v>
      </c>
      <c r="AA698" s="16" t="e">
        <f t="shared" si="1466"/>
        <v>#VALUE!</v>
      </c>
      <c r="AB698" s="10" t="e">
        <f t="shared" si="1467"/>
        <v>#VALUE!</v>
      </c>
      <c r="AC698" s="90">
        <f t="shared" si="1460"/>
        <v>698</v>
      </c>
      <c r="AD698" s="17">
        <f t="shared" si="1468"/>
        <v>46691</v>
      </c>
      <c r="AE698" s="16" t="e">
        <f t="shared" si="1461"/>
        <v>#VALUE!</v>
      </c>
      <c r="AF698" s="10">
        <f ca="1">IFERROR(AVERAGE(INDIRECT("AE"&amp;AC698-Template!$F$10+1):INDIRECT("AE"&amp;AC698)),0)</f>
        <v>0</v>
      </c>
      <c r="AG698" s="35"/>
      <c r="AH698" s="86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17">
        <f t="shared" ref="AZ698" si="1578">AZ697+1</f>
        <v>46714</v>
      </c>
      <c r="BA698" s="216">
        <f t="shared" si="1484"/>
        <v>2</v>
      </c>
      <c r="BB698" s="216">
        <f t="shared" ref="BB698" si="1579">BB697+1</f>
        <v>693</v>
      </c>
      <c r="BC698" s="16">
        <f t="shared" si="1486"/>
        <v>1.8986301369863015</v>
      </c>
      <c r="BD698" s="16">
        <f>IF(Template!$F$7="Linear interpolation",LinInterp($AO$5:$AO$18,$AM$5:$AM$18,BC698),CubicSpline($AO$5:$AO$18,$AM$5:$AM$18,BC698))</f>
        <v>14.204117504384424</v>
      </c>
      <c r="BE698" s="221">
        <f t="shared" si="1565"/>
        <v>1.2868156440992526</v>
      </c>
      <c r="BF698" s="221">
        <f>BE698/PRODUCT($BG$6:BG697)</f>
        <v>1.0003125074579864</v>
      </c>
      <c r="BG698" s="16">
        <f t="shared" si="1487"/>
        <v>1.0003125074579864</v>
      </c>
      <c r="BH698" s="10">
        <f t="shared" si="1488"/>
        <v>11.406522216503179</v>
      </c>
      <c r="BI698" s="90"/>
      <c r="BJ698" s="17">
        <f t="shared" si="1471"/>
        <v>46691</v>
      </c>
      <c r="BK698" s="16">
        <f t="shared" si="1464"/>
        <v>11.377409270411643</v>
      </c>
      <c r="BL698" s="10">
        <f ca="1">IFERROR(AVERAGE(INDIRECT("BK"&amp;AC698-Template!$F$10+1):INDIRECT("BK"&amp;AC698)),0)</f>
        <v>11.391459043707014</v>
      </c>
      <c r="BM698" s="35"/>
      <c r="BN698" s="86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</row>
    <row r="699" spans="1:86" ht="15.6" x14ac:dyDescent="0.3">
      <c r="A699" s="35"/>
      <c r="B699" s="86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17">
        <f t="shared" si="1465"/>
        <v>46715</v>
      </c>
      <c r="U699" s="216">
        <f t="shared" si="1458"/>
        <v>3</v>
      </c>
      <c r="V699" s="216">
        <f t="shared" si="1465"/>
        <v>694</v>
      </c>
      <c r="W699" s="16">
        <f t="shared" si="1472"/>
        <v>1.9013698630136986</v>
      </c>
      <c r="X699" s="16" t="e">
        <f>IF(Template!$F$7="Linear interpolation",LinInterp($I$5:$I$22,$G$5:$G$22,W699),CubicSpline($I$5:$I$22,$G$5:$G$22,W699))</f>
        <v>#VALUE!</v>
      </c>
      <c r="Y699" s="221" t="e">
        <f t="shared" si="1459"/>
        <v>#VALUE!</v>
      </c>
      <c r="Z699" s="221" t="e">
        <f>Y699/PRODUCT($AA$6:AA698)</f>
        <v>#VALUE!</v>
      </c>
      <c r="AA699" s="16" t="e">
        <f t="shared" si="1466"/>
        <v>#VALUE!</v>
      </c>
      <c r="AB699" s="10" t="e">
        <f t="shared" si="1467"/>
        <v>#VALUE!</v>
      </c>
      <c r="AC699" s="90">
        <f t="shared" si="1460"/>
        <v>699</v>
      </c>
      <c r="AD699" s="17">
        <f t="shared" si="1468"/>
        <v>46692</v>
      </c>
      <c r="AE699" s="16" t="e">
        <f t="shared" si="1461"/>
        <v>#VALUE!</v>
      </c>
      <c r="AF699" s="10">
        <f ca="1">IFERROR(AVERAGE(INDIRECT("AE"&amp;AC699-Template!$F$10+1):INDIRECT("AE"&amp;AC699)),0)</f>
        <v>0</v>
      </c>
      <c r="AG699" s="35"/>
      <c r="AH699" s="86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17">
        <f t="shared" ref="AZ699" si="1580">AZ698+1</f>
        <v>46715</v>
      </c>
      <c r="BA699" s="216">
        <f t="shared" si="1484"/>
        <v>3</v>
      </c>
      <c r="BB699" s="216">
        <f t="shared" ref="BB699" si="1581">BB698+1</f>
        <v>694</v>
      </c>
      <c r="BC699" s="16">
        <f t="shared" si="1486"/>
        <v>1.9013698630136986</v>
      </c>
      <c r="BD699" s="16">
        <f>IF(Template!$F$7="Linear interpolation",LinInterp($AO$5:$AO$18,$AM$5:$AM$18,BC699),CubicSpline($AO$5:$AO$18,$AM$5:$AM$18,BC699))</f>
        <v>14.201033128113693</v>
      </c>
      <c r="BE699" s="221">
        <f t="shared" si="1565"/>
        <v>1.2872178761690456</v>
      </c>
      <c r="BF699" s="221">
        <f>BE699/PRODUCT($BG$6:BG698)</f>
        <v>1.0003125794061001</v>
      </c>
      <c r="BG699" s="16">
        <f t="shared" si="1487"/>
        <v>1.0003125794061001</v>
      </c>
      <c r="BH699" s="10">
        <f t="shared" si="1488"/>
        <v>11.409148322652829</v>
      </c>
      <c r="BI699" s="90"/>
      <c r="BJ699" s="17">
        <f t="shared" si="1471"/>
        <v>46692</v>
      </c>
      <c r="BK699" s="16">
        <f t="shared" si="1464"/>
        <v>11.377007804936557</v>
      </c>
      <c r="BL699" s="10">
        <f ca="1">IFERROR(AVERAGE(INDIRECT("BK"&amp;AC699-Template!$F$10+1):INDIRECT("BK"&amp;AC699)),0)</f>
        <v>11.389964615118298</v>
      </c>
      <c r="BM699" s="35"/>
      <c r="BN699" s="86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</row>
    <row r="700" spans="1:86" ht="15.6" x14ac:dyDescent="0.3">
      <c r="A700" s="35"/>
      <c r="B700" s="86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17">
        <f t="shared" si="1465"/>
        <v>46716</v>
      </c>
      <c r="U700" s="216">
        <f t="shared" si="1458"/>
        <v>4</v>
      </c>
      <c r="V700" s="216">
        <f t="shared" si="1465"/>
        <v>695</v>
      </c>
      <c r="W700" s="16">
        <f t="shared" si="1472"/>
        <v>1.904109589041096</v>
      </c>
      <c r="X700" s="16" t="e">
        <f>IF(Template!$F$7="Linear interpolation",LinInterp($I$5:$I$22,$G$5:$G$22,W700),CubicSpline($I$5:$I$22,$G$5:$G$22,W700))</f>
        <v>#VALUE!</v>
      </c>
      <c r="Y700" s="221" t="e">
        <f t="shared" si="1459"/>
        <v>#VALUE!</v>
      </c>
      <c r="Z700" s="221" t="e">
        <f>Y700/PRODUCT($AA$6:AA699)</f>
        <v>#VALUE!</v>
      </c>
      <c r="AA700" s="16" t="e">
        <f t="shared" si="1466"/>
        <v>#VALUE!</v>
      </c>
      <c r="AB700" s="10" t="e">
        <f t="shared" si="1467"/>
        <v>#VALUE!</v>
      </c>
      <c r="AC700" s="90">
        <f t="shared" si="1460"/>
        <v>700</v>
      </c>
      <c r="AD700" s="17">
        <f t="shared" si="1468"/>
        <v>46693</v>
      </c>
      <c r="AE700" s="16" t="e">
        <f t="shared" si="1461"/>
        <v>#VALUE!</v>
      </c>
      <c r="AF700" s="10">
        <f ca="1">IFERROR(AVERAGE(INDIRECT("AE"&amp;AC700-Template!$F$10+1):INDIRECT("AE"&amp;AC700)),0)</f>
        <v>0</v>
      </c>
      <c r="AG700" s="35"/>
      <c r="AH700" s="86"/>
      <c r="AI700" s="35"/>
      <c r="AJ700" s="35"/>
      <c r="AK700" s="35"/>
      <c r="AL700" s="35"/>
      <c r="AM700" s="35"/>
      <c r="AN700" s="35"/>
      <c r="AO700" s="35"/>
      <c r="AP700" s="35"/>
      <c r="AQ700" s="35"/>
      <c r="AR700" s="35"/>
      <c r="AS700" s="35"/>
      <c r="AT700" s="35"/>
      <c r="AU700" s="35"/>
      <c r="AV700" s="35"/>
      <c r="AW700" s="35"/>
      <c r="AX700" s="35"/>
      <c r="AY700" s="35"/>
      <c r="AZ700" s="17">
        <f t="shared" ref="AZ700" si="1582">AZ699+1</f>
        <v>46716</v>
      </c>
      <c r="BA700" s="216">
        <f t="shared" si="1484"/>
        <v>4</v>
      </c>
      <c r="BB700" s="216">
        <f t="shared" ref="BB700" si="1583">BB699+1</f>
        <v>695</v>
      </c>
      <c r="BC700" s="16">
        <f t="shared" si="1486"/>
        <v>1.904109589041096</v>
      </c>
      <c r="BD700" s="16">
        <f>IF(Template!$F$7="Linear interpolation",LinInterp($AO$5:$AO$18,$AM$5:$AM$18,BC700),CubicSpline($AO$5:$AO$18,$AM$5:$AM$18,BC700))</f>
        <v>14.197962216132105</v>
      </c>
      <c r="BE700" s="221">
        <f t="shared" si="1565"/>
        <v>1.2876203306978105</v>
      </c>
      <c r="BF700" s="221">
        <f>BE700/PRODUCT($BG$6:BG699)</f>
        <v>1.0003126545522836</v>
      </c>
      <c r="BG700" s="16">
        <f t="shared" si="1487"/>
        <v>1.0003126545522836</v>
      </c>
      <c r="BH700" s="10">
        <f t="shared" si="1488"/>
        <v>11.411891158350507</v>
      </c>
      <c r="BI700" s="90"/>
      <c r="BJ700" s="17">
        <f t="shared" si="1471"/>
        <v>46693</v>
      </c>
      <c r="BK700" s="16">
        <f t="shared" si="1464"/>
        <v>11.377492492177232</v>
      </c>
      <c r="BL700" s="10">
        <f ca="1">IFERROR(AVERAGE(INDIRECT("BK"&amp;AC700-Template!$F$10+1):INDIRECT("BK"&amp;AC700)),0)</f>
        <v>11.388486342770936</v>
      </c>
      <c r="BM700" s="35"/>
      <c r="BN700" s="86"/>
      <c r="BO700" s="35"/>
      <c r="BP700" s="35"/>
      <c r="BQ700" s="35"/>
      <c r="BR700" s="35"/>
      <c r="BS700" s="35"/>
      <c r="BT700" s="35"/>
      <c r="BU700" s="35"/>
      <c r="BV700" s="35"/>
      <c r="BW700" s="35"/>
      <c r="BX700" s="35"/>
      <c r="BY700" s="35"/>
      <c r="BZ700" s="35"/>
      <c r="CA700" s="35"/>
      <c r="CB700" s="35"/>
      <c r="CC700" s="35"/>
      <c r="CD700" s="35"/>
      <c r="CE700" s="35"/>
      <c r="CF700" s="35"/>
      <c r="CG700" s="35"/>
      <c r="CH700" s="35"/>
    </row>
    <row r="701" spans="1:86" ht="15.6" x14ac:dyDescent="0.3">
      <c r="A701" s="35"/>
      <c r="B701" s="86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17">
        <f t="shared" si="1465"/>
        <v>46717</v>
      </c>
      <c r="U701" s="216">
        <f t="shared" si="1458"/>
        <v>5</v>
      </c>
      <c r="V701" s="216">
        <f t="shared" si="1465"/>
        <v>696</v>
      </c>
      <c r="W701" s="16">
        <f t="shared" si="1472"/>
        <v>1.9068493150684931</v>
      </c>
      <c r="X701" s="16" t="e">
        <f>IF(Template!$F$7="Linear interpolation",LinInterp($I$5:$I$22,$G$5:$G$22,W701),CubicSpline($I$5:$I$22,$G$5:$G$22,W701))</f>
        <v>#VALUE!</v>
      </c>
      <c r="Y701" s="221" t="e">
        <f t="shared" si="1459"/>
        <v>#VALUE!</v>
      </c>
      <c r="Z701" s="221" t="e">
        <f>Y701/PRODUCT($AA$6:AA700)</f>
        <v>#VALUE!</v>
      </c>
      <c r="AA701" s="16" t="e">
        <f t="shared" si="1466"/>
        <v>#VALUE!</v>
      </c>
      <c r="AB701" s="10" t="e">
        <f t="shared" si="1467"/>
        <v>#VALUE!</v>
      </c>
      <c r="AC701" s="90">
        <f t="shared" si="1460"/>
        <v>701</v>
      </c>
      <c r="AD701" s="17">
        <f t="shared" si="1468"/>
        <v>46694</v>
      </c>
      <c r="AE701" s="16" t="e">
        <f t="shared" si="1461"/>
        <v>#VALUE!</v>
      </c>
      <c r="AF701" s="10">
        <f ca="1">IFERROR(AVERAGE(INDIRECT("AE"&amp;AC701-Template!$F$10+1):INDIRECT("AE"&amp;AC701)),0)</f>
        <v>0</v>
      </c>
      <c r="AG701" s="35"/>
      <c r="AH701" s="86"/>
      <c r="AI701" s="35"/>
      <c r="AJ701" s="35"/>
      <c r="AK701" s="35"/>
      <c r="AL701" s="35"/>
      <c r="AM701" s="35"/>
      <c r="AN701" s="35"/>
      <c r="AO701" s="35"/>
      <c r="AP701" s="35"/>
      <c r="AQ701" s="35"/>
      <c r="AR701" s="35"/>
      <c r="AS701" s="35"/>
      <c r="AT701" s="35"/>
      <c r="AU701" s="35"/>
      <c r="AV701" s="35"/>
      <c r="AW701" s="35"/>
      <c r="AX701" s="35"/>
      <c r="AY701" s="35"/>
      <c r="AZ701" s="17">
        <f t="shared" ref="AZ701" si="1584">AZ700+1</f>
        <v>46717</v>
      </c>
      <c r="BA701" s="216">
        <f t="shared" si="1484"/>
        <v>5</v>
      </c>
      <c r="BB701" s="216">
        <f t="shared" ref="BB701" si="1585">BB700+1</f>
        <v>696</v>
      </c>
      <c r="BC701" s="16">
        <f t="shared" si="1486"/>
        <v>1.9068493150684931</v>
      </c>
      <c r="BD701" s="16">
        <f>IF(Template!$F$7="Linear interpolation",LinInterp($AO$5:$AO$18,$AM$5:$AM$18,BC701),CubicSpline($AO$5:$AO$18,$AM$5:$AM$18,BC701))</f>
        <v>14.19490490192757</v>
      </c>
      <c r="BE701" s="221">
        <f t="shared" si="1565"/>
        <v>1.2880230119503124</v>
      </c>
      <c r="BF701" s="221">
        <f>BE701/PRODUCT($BG$6:BG700)</f>
        <v>1.0003127329096178</v>
      </c>
      <c r="BG701" s="16">
        <f t="shared" si="1487"/>
        <v>1.0003127329096178</v>
      </c>
      <c r="BH701" s="10">
        <f t="shared" si="1488"/>
        <v>11.414751201047956</v>
      </c>
      <c r="BI701" s="90"/>
      <c r="BJ701" s="17">
        <f t="shared" si="1471"/>
        <v>46694</v>
      </c>
      <c r="BK701" s="16">
        <f t="shared" si="1464"/>
        <v>11.377777642129217</v>
      </c>
      <c r="BL701" s="10">
        <f ca="1">IFERROR(AVERAGE(INDIRECT("BK"&amp;AC701-Template!$F$10+1):INDIRECT("BK"&amp;AC701)),0)</f>
        <v>11.38758068949199</v>
      </c>
      <c r="BM701" s="35"/>
      <c r="BN701" s="86"/>
      <c r="BO701" s="35"/>
      <c r="BP701" s="35"/>
      <c r="BQ701" s="35"/>
      <c r="BR701" s="35"/>
      <c r="BS701" s="35"/>
      <c r="BT701" s="35"/>
      <c r="BU701" s="35"/>
      <c r="BV701" s="35"/>
      <c r="BW701" s="35"/>
      <c r="BX701" s="35"/>
      <c r="BY701" s="35"/>
      <c r="BZ701" s="35"/>
      <c r="CA701" s="35"/>
      <c r="CB701" s="35"/>
      <c r="CC701" s="35"/>
      <c r="CD701" s="35"/>
      <c r="CE701" s="35"/>
      <c r="CF701" s="35"/>
      <c r="CG701" s="35"/>
      <c r="CH701" s="35"/>
    </row>
    <row r="702" spans="1:86" ht="15.6" x14ac:dyDescent="0.3">
      <c r="A702" s="35"/>
      <c r="B702" s="86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17">
        <f t="shared" si="1465"/>
        <v>46718</v>
      </c>
      <c r="U702" s="216">
        <f t="shared" si="1458"/>
        <v>6</v>
      </c>
      <c r="V702" s="216">
        <f t="shared" si="1465"/>
        <v>697</v>
      </c>
      <c r="W702" s="16">
        <f t="shared" si="1472"/>
        <v>1.9095890410958904</v>
      </c>
      <c r="X702" s="16" t="e">
        <f>IF(Template!$F$7="Linear interpolation",LinInterp($I$5:$I$22,$G$5:$G$22,W702),CubicSpline($I$5:$I$22,$G$5:$G$22,W702))</f>
        <v>#VALUE!</v>
      </c>
      <c r="Y702" s="221" t="e">
        <f t="shared" si="1459"/>
        <v>#VALUE!</v>
      </c>
      <c r="Z702" s="221" t="e">
        <f>Y702/PRODUCT($AA$6:AA701)</f>
        <v>#VALUE!</v>
      </c>
      <c r="AA702" s="16" t="e">
        <f t="shared" si="1466"/>
        <v>#VALUE!</v>
      </c>
      <c r="AB702" s="10" t="e">
        <f t="shared" si="1467"/>
        <v>#VALUE!</v>
      </c>
      <c r="AC702" s="90">
        <f t="shared" si="1460"/>
        <v>702</v>
      </c>
      <c r="AD702" s="17">
        <f t="shared" si="1468"/>
        <v>46695</v>
      </c>
      <c r="AE702" s="16" t="e">
        <f t="shared" si="1461"/>
        <v>#VALUE!</v>
      </c>
      <c r="AF702" s="10">
        <f ca="1">IFERROR(AVERAGE(INDIRECT("AE"&amp;AC702-Template!$F$10+1):INDIRECT("AE"&amp;AC702)),0)</f>
        <v>0</v>
      </c>
      <c r="AG702" s="35"/>
      <c r="AH702" s="86"/>
      <c r="AI702" s="35"/>
      <c r="AJ702" s="35"/>
      <c r="AK702" s="35"/>
      <c r="AL702" s="35"/>
      <c r="AM702" s="35"/>
      <c r="AN702" s="35"/>
      <c r="AO702" s="35"/>
      <c r="AP702" s="35"/>
      <c r="AQ702" s="35"/>
      <c r="AR702" s="35"/>
      <c r="AS702" s="35"/>
      <c r="AT702" s="35"/>
      <c r="AU702" s="35"/>
      <c r="AV702" s="35"/>
      <c r="AW702" s="35"/>
      <c r="AX702" s="35"/>
      <c r="AY702" s="35"/>
      <c r="AZ702" s="17">
        <f t="shared" ref="AZ702" si="1586">AZ701+1</f>
        <v>46718</v>
      </c>
      <c r="BA702" s="216">
        <f t="shared" si="1484"/>
        <v>6</v>
      </c>
      <c r="BB702" s="216">
        <f t="shared" ref="BB702" si="1587">BB701+1</f>
        <v>697</v>
      </c>
      <c r="BC702" s="16">
        <f t="shared" si="1486"/>
        <v>1.9095890410958904</v>
      </c>
      <c r="BD702" s="16">
        <f>IF(Template!$F$7="Linear interpolation",LinInterp($AO$5:$AO$18,$AM$5:$AM$18,BC702),CubicSpline($AO$5:$AO$18,$AM$5:$AM$18,BC702))</f>
        <v>14.191861318987998</v>
      </c>
      <c r="BE702" s="221">
        <f t="shared" si="1565"/>
        <v>1.2884259242134266</v>
      </c>
      <c r="BF702" s="221">
        <f>BE702/PRODUCT($BG$6:BG701)</f>
        <v>1.0003128144911819</v>
      </c>
      <c r="BG702" s="16">
        <f t="shared" si="1487"/>
        <v>1.0003127329096178</v>
      </c>
      <c r="BH702" s="10">
        <f t="shared" si="1488"/>
        <v>11.414751201047956</v>
      </c>
      <c r="BI702" s="90"/>
      <c r="BJ702" s="17">
        <f t="shared" si="1471"/>
        <v>46695</v>
      </c>
      <c r="BK702" s="16">
        <f t="shared" si="1464"/>
        <v>11.378169486235601</v>
      </c>
      <c r="BL702" s="10">
        <f ca="1">IFERROR(AVERAGE(INDIRECT("BK"&amp;AC702-Template!$F$10+1):INDIRECT("BK"&amp;AC702)),0)</f>
        <v>11.386490185110718</v>
      </c>
      <c r="BM702" s="35"/>
      <c r="BN702" s="86"/>
      <c r="BO702" s="35"/>
      <c r="BP702" s="35"/>
      <c r="BQ702" s="35"/>
      <c r="BR702" s="35"/>
      <c r="BS702" s="35"/>
      <c r="BT702" s="35"/>
      <c r="BU702" s="35"/>
      <c r="BV702" s="35"/>
      <c r="BW702" s="35"/>
      <c r="BX702" s="35"/>
      <c r="BY702" s="35"/>
      <c r="BZ702" s="35"/>
      <c r="CA702" s="35"/>
      <c r="CB702" s="35"/>
      <c r="CC702" s="35"/>
      <c r="CD702" s="35"/>
      <c r="CE702" s="35"/>
      <c r="CF702" s="35"/>
      <c r="CG702" s="35"/>
      <c r="CH702" s="35"/>
    </row>
    <row r="703" spans="1:86" ht="15.6" x14ac:dyDescent="0.3">
      <c r="A703" s="35"/>
      <c r="B703" s="86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17">
        <f t="shared" si="1465"/>
        <v>46719</v>
      </c>
      <c r="U703" s="216">
        <f t="shared" si="1458"/>
        <v>7</v>
      </c>
      <c r="V703" s="216">
        <f t="shared" si="1465"/>
        <v>698</v>
      </c>
      <c r="W703" s="16">
        <f t="shared" si="1472"/>
        <v>1.9123287671232876</v>
      </c>
      <c r="X703" s="16" t="e">
        <f>IF(Template!$F$7="Linear interpolation",LinInterp($I$5:$I$22,$G$5:$G$22,W703),CubicSpline($I$5:$I$22,$G$5:$G$22,W703))</f>
        <v>#VALUE!</v>
      </c>
      <c r="Y703" s="221" t="e">
        <f t="shared" si="1459"/>
        <v>#VALUE!</v>
      </c>
      <c r="Z703" s="221" t="e">
        <f>Y703/PRODUCT($AA$6:AA702)</f>
        <v>#VALUE!</v>
      </c>
      <c r="AA703" s="16" t="e">
        <f t="shared" si="1466"/>
        <v>#VALUE!</v>
      </c>
      <c r="AB703" s="10" t="e">
        <f t="shared" si="1467"/>
        <v>#VALUE!</v>
      </c>
      <c r="AC703" s="90">
        <f t="shared" si="1460"/>
        <v>703</v>
      </c>
      <c r="AD703" s="17">
        <f t="shared" si="1468"/>
        <v>46696</v>
      </c>
      <c r="AE703" s="16" t="e">
        <f t="shared" si="1461"/>
        <v>#VALUE!</v>
      </c>
      <c r="AF703" s="10">
        <f ca="1">IFERROR(AVERAGE(INDIRECT("AE"&amp;AC703-Template!$F$10+1):INDIRECT("AE"&amp;AC703)),0)</f>
        <v>0</v>
      </c>
      <c r="AG703" s="35"/>
      <c r="AH703" s="86"/>
      <c r="AI703" s="35"/>
      <c r="AJ703" s="35"/>
      <c r="AK703" s="35"/>
      <c r="AL703" s="35"/>
      <c r="AM703" s="35"/>
      <c r="AN703" s="35"/>
      <c r="AO703" s="35"/>
      <c r="AP703" s="35"/>
      <c r="AQ703" s="35"/>
      <c r="AR703" s="35"/>
      <c r="AS703" s="35"/>
      <c r="AT703" s="35"/>
      <c r="AU703" s="35"/>
      <c r="AV703" s="35"/>
      <c r="AW703" s="35"/>
      <c r="AX703" s="35"/>
      <c r="AY703" s="35"/>
      <c r="AZ703" s="17">
        <f t="shared" ref="AZ703" si="1588">AZ702+1</f>
        <v>46719</v>
      </c>
      <c r="BA703" s="216">
        <f t="shared" si="1484"/>
        <v>7</v>
      </c>
      <c r="BB703" s="216">
        <f t="shared" ref="BB703" si="1589">BB702+1</f>
        <v>698</v>
      </c>
      <c r="BC703" s="16">
        <f t="shared" si="1486"/>
        <v>1.9123287671232876</v>
      </c>
      <c r="BD703" s="16">
        <f>IF(Template!$F$7="Linear interpolation",LinInterp($AO$5:$AO$18,$AM$5:$AM$18,BC703),CubicSpline($AO$5:$AO$18,$AM$5:$AM$18,BC703))</f>
        <v>14.188831600801299</v>
      </c>
      <c r="BE703" s="221">
        <f t="shared" si="1565"/>
        <v>1.2888290717961688</v>
      </c>
      <c r="BF703" s="221">
        <f>BE703/PRODUCT($BG$6:BG702)</f>
        <v>1.0003129808916318</v>
      </c>
      <c r="BG703" s="16">
        <f t="shared" si="1487"/>
        <v>1.0003127329096178</v>
      </c>
      <c r="BH703" s="10">
        <f t="shared" si="1488"/>
        <v>11.414751201047956</v>
      </c>
      <c r="BI703" s="90"/>
      <c r="BJ703" s="17">
        <f t="shared" si="1471"/>
        <v>46696</v>
      </c>
      <c r="BK703" s="16">
        <f t="shared" si="1464"/>
        <v>11.378668502653234</v>
      </c>
      <c r="BL703" s="10">
        <f ca="1">IFERROR(AVERAGE(INDIRECT("BK"&amp;AC703-Template!$F$10+1):INDIRECT("BK"&amp;AC703)),0)</f>
        <v>11.385499919205023</v>
      </c>
      <c r="BM703" s="35"/>
      <c r="BN703" s="86"/>
      <c r="BO703" s="35"/>
      <c r="BP703" s="35"/>
      <c r="BQ703" s="35"/>
      <c r="BR703" s="35"/>
      <c r="BS703" s="35"/>
      <c r="BT703" s="35"/>
      <c r="BU703" s="35"/>
      <c r="BV703" s="35"/>
      <c r="BW703" s="35"/>
      <c r="BX703" s="35"/>
      <c r="BY703" s="35"/>
      <c r="BZ703" s="35"/>
      <c r="CA703" s="35"/>
      <c r="CB703" s="35"/>
      <c r="CC703" s="35"/>
      <c r="CD703" s="35"/>
      <c r="CE703" s="35"/>
      <c r="CF703" s="35"/>
      <c r="CG703" s="35"/>
      <c r="CH703" s="35"/>
    </row>
    <row r="704" spans="1:86" ht="15.6" x14ac:dyDescent="0.3">
      <c r="A704" s="35"/>
      <c r="B704" s="86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17">
        <f t="shared" si="1465"/>
        <v>46720</v>
      </c>
      <c r="U704" s="216">
        <f t="shared" si="1458"/>
        <v>1</v>
      </c>
      <c r="V704" s="216">
        <f t="shared" si="1465"/>
        <v>699</v>
      </c>
      <c r="W704" s="16">
        <f t="shared" si="1472"/>
        <v>1.9150684931506849</v>
      </c>
      <c r="X704" s="16" t="e">
        <f>IF(Template!$F$7="Linear interpolation",LinInterp($I$5:$I$22,$G$5:$G$22,W704),CubicSpline($I$5:$I$22,$G$5:$G$22,W704))</f>
        <v>#VALUE!</v>
      </c>
      <c r="Y704" s="221" t="e">
        <f t="shared" si="1459"/>
        <v>#VALUE!</v>
      </c>
      <c r="Z704" s="221" t="e">
        <f>Y704/PRODUCT($AA$6:AA703)</f>
        <v>#VALUE!</v>
      </c>
      <c r="AA704" s="16" t="e">
        <f t="shared" si="1466"/>
        <v>#VALUE!</v>
      </c>
      <c r="AB704" s="10" t="e">
        <f t="shared" si="1467"/>
        <v>#VALUE!</v>
      </c>
      <c r="AC704" s="90">
        <f t="shared" si="1460"/>
        <v>704</v>
      </c>
      <c r="AD704" s="17">
        <f t="shared" si="1468"/>
        <v>46697</v>
      </c>
      <c r="AE704" s="16" t="e">
        <f t="shared" si="1461"/>
        <v>#VALUE!</v>
      </c>
      <c r="AF704" s="10">
        <f ca="1">IFERROR(AVERAGE(INDIRECT("AE"&amp;AC704-Template!$F$10+1):INDIRECT("AE"&amp;AC704)),0)</f>
        <v>0</v>
      </c>
      <c r="AG704" s="35"/>
      <c r="AH704" s="86"/>
      <c r="AI704" s="35"/>
      <c r="AJ704" s="35"/>
      <c r="AK704" s="35"/>
      <c r="AL704" s="35"/>
      <c r="AM704" s="35"/>
      <c r="AN704" s="35"/>
      <c r="AO704" s="35"/>
      <c r="AP704" s="35"/>
      <c r="AQ704" s="35"/>
      <c r="AR704" s="35"/>
      <c r="AS704" s="35"/>
      <c r="AT704" s="35"/>
      <c r="AU704" s="35"/>
      <c r="AV704" s="35"/>
      <c r="AW704" s="35"/>
      <c r="AX704" s="35"/>
      <c r="AY704" s="35"/>
      <c r="AZ704" s="17">
        <f t="shared" ref="AZ704" si="1590">AZ703+1</f>
        <v>46720</v>
      </c>
      <c r="BA704" s="216">
        <f t="shared" si="1484"/>
        <v>1</v>
      </c>
      <c r="BB704" s="216">
        <f t="shared" ref="BB704" si="1591">BB703+1</f>
        <v>699</v>
      </c>
      <c r="BC704" s="16">
        <f t="shared" si="1486"/>
        <v>1.9150684931506849</v>
      </c>
      <c r="BD704" s="16">
        <f>IF(Template!$F$7="Linear interpolation",LinInterp($AO$5:$AO$18,$AM$5:$AM$18,BC704),CubicSpline($AO$5:$AO$18,$AM$5:$AM$18,BC704))</f>
        <v>14.185815880855385</v>
      </c>
      <c r="BE704" s="221">
        <f t="shared" si="1565"/>
        <v>1.2892324590297306</v>
      </c>
      <c r="BF704" s="221">
        <f>BE704/PRODUCT($BG$6:BG703)</f>
        <v>1.0003132353613884</v>
      </c>
      <c r="BG704" s="16">
        <f t="shared" si="1487"/>
        <v>1.0003132353613884</v>
      </c>
      <c r="BH704" s="10">
        <f t="shared" si="1488"/>
        <v>11.433090690676107</v>
      </c>
      <c r="BI704" s="90"/>
      <c r="BJ704" s="17">
        <f t="shared" si="1471"/>
        <v>46697</v>
      </c>
      <c r="BK704" s="16">
        <f t="shared" si="1464"/>
        <v>11.378668502653234</v>
      </c>
      <c r="BL704" s="10">
        <f ca="1">IFERROR(AVERAGE(INDIRECT("BK"&amp;AC704-Template!$F$10+1):INDIRECT("BK"&amp;AC704)),0)</f>
        <v>11.384590147716278</v>
      </c>
      <c r="BM704" s="35"/>
      <c r="BN704" s="86"/>
      <c r="BO704" s="35"/>
      <c r="BP704" s="35"/>
      <c r="BQ704" s="35"/>
      <c r="BR704" s="35"/>
      <c r="BS704" s="35"/>
      <c r="BT704" s="35"/>
      <c r="BU704" s="35"/>
      <c r="BV704" s="35"/>
      <c r="BW704" s="35"/>
      <c r="BX704" s="35"/>
      <c r="BY704" s="35"/>
      <c r="BZ704" s="35"/>
      <c r="CA704" s="35"/>
      <c r="CB704" s="35"/>
      <c r="CC704" s="35"/>
      <c r="CD704" s="35"/>
      <c r="CE704" s="35"/>
      <c r="CF704" s="35"/>
      <c r="CG704" s="35"/>
      <c r="CH704" s="35"/>
    </row>
    <row r="705" spans="1:86" ht="15.6" x14ac:dyDescent="0.3">
      <c r="A705" s="35"/>
      <c r="B705" s="86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17">
        <f t="shared" si="1465"/>
        <v>46721</v>
      </c>
      <c r="U705" s="216">
        <f t="shared" si="1458"/>
        <v>2</v>
      </c>
      <c r="V705" s="216">
        <f t="shared" si="1465"/>
        <v>700</v>
      </c>
      <c r="W705" s="16">
        <f t="shared" si="1472"/>
        <v>1.9178082191780821</v>
      </c>
      <c r="X705" s="16" t="e">
        <f>IF(Template!$F$7="Linear interpolation",LinInterp($I$5:$I$22,$G$5:$G$22,W705),CubicSpline($I$5:$I$22,$G$5:$G$22,W705))</f>
        <v>#VALUE!</v>
      </c>
      <c r="Y705" s="221" t="e">
        <f t="shared" si="1459"/>
        <v>#VALUE!</v>
      </c>
      <c r="Z705" s="221" t="e">
        <f>Y705/PRODUCT($AA$6:AA704)</f>
        <v>#VALUE!</v>
      </c>
      <c r="AA705" s="16" t="e">
        <f t="shared" si="1466"/>
        <v>#VALUE!</v>
      </c>
      <c r="AB705" s="10" t="e">
        <f t="shared" si="1467"/>
        <v>#VALUE!</v>
      </c>
      <c r="AC705" s="90">
        <f t="shared" si="1460"/>
        <v>705</v>
      </c>
      <c r="AD705" s="17">
        <f t="shared" si="1468"/>
        <v>46698</v>
      </c>
      <c r="AE705" s="16" t="e">
        <f t="shared" si="1461"/>
        <v>#VALUE!</v>
      </c>
      <c r="AF705" s="10">
        <f ca="1">IFERROR(AVERAGE(INDIRECT("AE"&amp;AC705-Template!$F$10+1):INDIRECT("AE"&amp;AC705)),0)</f>
        <v>0</v>
      </c>
      <c r="AG705" s="35"/>
      <c r="AH705" s="86"/>
      <c r="AI705" s="35"/>
      <c r="AJ705" s="35"/>
      <c r="AK705" s="35"/>
      <c r="AL705" s="35"/>
      <c r="AM705" s="35"/>
      <c r="AN705" s="35"/>
      <c r="AO705" s="35"/>
      <c r="AP705" s="35"/>
      <c r="AQ705" s="35"/>
      <c r="AR705" s="35"/>
      <c r="AS705" s="35"/>
      <c r="AT705" s="35"/>
      <c r="AU705" s="35"/>
      <c r="AV705" s="35"/>
      <c r="AW705" s="35"/>
      <c r="AX705" s="35"/>
      <c r="AY705" s="35"/>
      <c r="AZ705" s="17">
        <f t="shared" ref="AZ705" si="1592">AZ704+1</f>
        <v>46721</v>
      </c>
      <c r="BA705" s="216">
        <f t="shared" si="1484"/>
        <v>2</v>
      </c>
      <c r="BB705" s="216">
        <f t="shared" ref="BB705" si="1593">BB704+1</f>
        <v>700</v>
      </c>
      <c r="BC705" s="16">
        <f t="shared" si="1486"/>
        <v>1.9178082191780821</v>
      </c>
      <c r="BD705" s="16">
        <f>IF(Template!$F$7="Linear interpolation",LinInterp($AO$5:$AO$18,$AM$5:$AM$18,BC705),CubicSpline($AO$5:$AO$18,$AM$5:$AM$18,BC705))</f>
        <v>14.182814292638167</v>
      </c>
      <c r="BE705" s="221">
        <f t="shared" si="1565"/>
        <v>1.2896360902675066</v>
      </c>
      <c r="BF705" s="221">
        <f>BE705/PRODUCT($BG$6:BG704)</f>
        <v>1.0003130787120269</v>
      </c>
      <c r="BG705" s="16">
        <f t="shared" si="1487"/>
        <v>1.0003130787120269</v>
      </c>
      <c r="BH705" s="10">
        <f t="shared" si="1488"/>
        <v>11.427372988981999</v>
      </c>
      <c r="BI705" s="90"/>
      <c r="BJ705" s="17">
        <f t="shared" si="1471"/>
        <v>46698</v>
      </c>
      <c r="BK705" s="16">
        <f t="shared" si="1464"/>
        <v>11.378668502653234</v>
      </c>
      <c r="BL705" s="10">
        <f ca="1">IFERROR(AVERAGE(INDIRECT("BK"&amp;AC705-Template!$F$10+1):INDIRECT("BK"&amp;AC705)),0)</f>
        <v>11.383757744534906</v>
      </c>
      <c r="BM705" s="35"/>
      <c r="BN705" s="86"/>
      <c r="BO705" s="35"/>
      <c r="BP705" s="35"/>
      <c r="BQ705" s="35"/>
      <c r="BR705" s="35"/>
      <c r="BS705" s="35"/>
      <c r="BT705" s="35"/>
      <c r="BU705" s="35"/>
      <c r="BV705" s="35"/>
      <c r="BW705" s="35"/>
      <c r="BX705" s="35"/>
      <c r="BY705" s="35"/>
      <c r="BZ705" s="35"/>
      <c r="CA705" s="35"/>
      <c r="CB705" s="35"/>
      <c r="CC705" s="35"/>
      <c r="CD705" s="35"/>
      <c r="CE705" s="35"/>
      <c r="CF705" s="35"/>
      <c r="CG705" s="35"/>
      <c r="CH705" s="35"/>
    </row>
    <row r="706" spans="1:86" ht="15.6" x14ac:dyDescent="0.3">
      <c r="A706" s="35"/>
      <c r="B706" s="86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17">
        <f t="shared" si="1465"/>
        <v>46722</v>
      </c>
      <c r="U706" s="216">
        <f t="shared" si="1458"/>
        <v>3</v>
      </c>
      <c r="V706" s="216">
        <f t="shared" si="1465"/>
        <v>701</v>
      </c>
      <c r="W706" s="16">
        <f t="shared" si="1472"/>
        <v>1.9205479452054794</v>
      </c>
      <c r="X706" s="16" t="e">
        <f>IF(Template!$F$7="Linear interpolation",LinInterp($I$5:$I$22,$G$5:$G$22,W706),CubicSpline($I$5:$I$22,$G$5:$G$22,W706))</f>
        <v>#VALUE!</v>
      </c>
      <c r="Y706" s="221" t="e">
        <f t="shared" si="1459"/>
        <v>#VALUE!</v>
      </c>
      <c r="Z706" s="221" t="e">
        <f>Y706/PRODUCT($AA$6:AA705)</f>
        <v>#VALUE!</v>
      </c>
      <c r="AA706" s="16" t="e">
        <f t="shared" si="1466"/>
        <v>#VALUE!</v>
      </c>
      <c r="AB706" s="10" t="e">
        <f t="shared" si="1467"/>
        <v>#VALUE!</v>
      </c>
      <c r="AC706" s="90">
        <f t="shared" si="1460"/>
        <v>706</v>
      </c>
      <c r="AD706" s="17">
        <f t="shared" si="1468"/>
        <v>46699</v>
      </c>
      <c r="AE706" s="16" t="e">
        <f t="shared" si="1461"/>
        <v>#VALUE!</v>
      </c>
      <c r="AF706" s="10">
        <f ca="1">IFERROR(AVERAGE(INDIRECT("AE"&amp;AC706-Template!$F$10+1):INDIRECT("AE"&amp;AC706)),0)</f>
        <v>0</v>
      </c>
      <c r="AG706" s="35"/>
      <c r="AH706" s="86"/>
      <c r="AI706" s="35"/>
      <c r="AJ706" s="35"/>
      <c r="AK706" s="35"/>
      <c r="AL706" s="35"/>
      <c r="AM706" s="35"/>
      <c r="AN706" s="35"/>
      <c r="AO706" s="35"/>
      <c r="AP706" s="35"/>
      <c r="AQ706" s="35"/>
      <c r="AR706" s="35"/>
      <c r="AS706" s="35"/>
      <c r="AT706" s="35"/>
      <c r="AU706" s="35"/>
      <c r="AV706" s="35"/>
      <c r="AW706" s="35"/>
      <c r="AX706" s="35"/>
      <c r="AY706" s="35"/>
      <c r="AZ706" s="17">
        <f t="shared" ref="AZ706" si="1594">AZ705+1</f>
        <v>46722</v>
      </c>
      <c r="BA706" s="216">
        <f t="shared" si="1484"/>
        <v>3</v>
      </c>
      <c r="BB706" s="216">
        <f t="shared" ref="BB706" si="1595">BB705+1</f>
        <v>701</v>
      </c>
      <c r="BC706" s="16">
        <f t="shared" si="1486"/>
        <v>1.9205479452054794</v>
      </c>
      <c r="BD706" s="16">
        <f>IF(Template!$F$7="Linear interpolation",LinInterp($AO$5:$AO$18,$AM$5:$AM$18,BC706),CubicSpline($AO$5:$AO$18,$AM$5:$AM$18,BC706))</f>
        <v>14.179826969637551</v>
      </c>
      <c r="BE706" s="221">
        <f t="shared" si="1565"/>
        <v>1.2900399698851313</v>
      </c>
      <c r="BF706" s="221">
        <f>BE706/PRODUCT($BG$6:BG705)</f>
        <v>1.0003131733212747</v>
      </c>
      <c r="BG706" s="16">
        <f t="shared" si="1487"/>
        <v>1.0003131733212747</v>
      </c>
      <c r="BH706" s="10">
        <f t="shared" si="1488"/>
        <v>11.430826226525582</v>
      </c>
      <c r="BI706" s="90"/>
      <c r="BJ706" s="17">
        <f t="shared" si="1471"/>
        <v>46699</v>
      </c>
      <c r="BK706" s="16">
        <f t="shared" si="1464"/>
        <v>11.382741496146043</v>
      </c>
      <c r="BL706" s="10">
        <f ca="1">IFERROR(AVERAGE(INDIRECT("BK"&amp;AC706-Template!$F$10+1):INDIRECT("BK"&amp;AC706)),0)</f>
        <v>11.383061107803293</v>
      </c>
      <c r="BM706" s="35"/>
      <c r="BN706" s="86"/>
      <c r="BO706" s="35"/>
      <c r="BP706" s="35"/>
      <c r="BQ706" s="35"/>
      <c r="BR706" s="35"/>
      <c r="BS706" s="35"/>
      <c r="BT706" s="35"/>
      <c r="BU706" s="35"/>
      <c r="BV706" s="35"/>
      <c r="BW706" s="35"/>
      <c r="BX706" s="35"/>
      <c r="BY706" s="35"/>
      <c r="BZ706" s="35"/>
      <c r="CA706" s="35"/>
      <c r="CB706" s="35"/>
      <c r="CC706" s="35"/>
      <c r="CD706" s="35"/>
      <c r="CE706" s="35"/>
      <c r="CF706" s="35"/>
      <c r="CG706" s="35"/>
      <c r="CH706" s="35"/>
    </row>
    <row r="707" spans="1:86" ht="15.6" x14ac:dyDescent="0.3">
      <c r="A707" s="35"/>
      <c r="B707" s="86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17">
        <f t="shared" si="1465"/>
        <v>46723</v>
      </c>
      <c r="U707" s="216">
        <f t="shared" si="1458"/>
        <v>4</v>
      </c>
      <c r="V707" s="216">
        <f t="shared" si="1465"/>
        <v>702</v>
      </c>
      <c r="W707" s="16">
        <f t="shared" si="1472"/>
        <v>1.9232876712328768</v>
      </c>
      <c r="X707" s="16" t="e">
        <f>IF(Template!$F$7="Linear interpolation",LinInterp($I$5:$I$22,$G$5:$G$22,W707),CubicSpline($I$5:$I$22,$G$5:$G$22,W707))</f>
        <v>#VALUE!</v>
      </c>
      <c r="Y707" s="221" t="e">
        <f t="shared" si="1459"/>
        <v>#VALUE!</v>
      </c>
      <c r="Z707" s="221" t="e">
        <f>Y707/PRODUCT($AA$6:AA706)</f>
        <v>#VALUE!</v>
      </c>
      <c r="AA707" s="16" t="e">
        <f t="shared" si="1466"/>
        <v>#VALUE!</v>
      </c>
      <c r="AB707" s="10" t="e">
        <f t="shared" si="1467"/>
        <v>#VALUE!</v>
      </c>
      <c r="AC707" s="90">
        <f t="shared" si="1460"/>
        <v>707</v>
      </c>
      <c r="AD707" s="17">
        <f t="shared" si="1468"/>
        <v>46700</v>
      </c>
      <c r="AE707" s="16" t="e">
        <f t="shared" si="1461"/>
        <v>#VALUE!</v>
      </c>
      <c r="AF707" s="10">
        <f ca="1">IFERROR(AVERAGE(INDIRECT("AE"&amp;AC707-Template!$F$10+1):INDIRECT("AE"&amp;AC707)),0)</f>
        <v>0</v>
      </c>
      <c r="AG707" s="35"/>
      <c r="AH707" s="86"/>
      <c r="AI707" s="35"/>
      <c r="AJ707" s="35"/>
      <c r="AK707" s="35"/>
      <c r="AL707" s="35"/>
      <c r="AM707" s="35"/>
      <c r="AN707" s="35"/>
      <c r="AO707" s="35"/>
      <c r="AP707" s="35"/>
      <c r="AQ707" s="35"/>
      <c r="AR707" s="35"/>
      <c r="AS707" s="35"/>
      <c r="AT707" s="35"/>
      <c r="AU707" s="35"/>
      <c r="AV707" s="35"/>
      <c r="AW707" s="35"/>
      <c r="AX707" s="35"/>
      <c r="AY707" s="35"/>
      <c r="AZ707" s="17">
        <f t="shared" ref="AZ707" si="1596">AZ706+1</f>
        <v>46723</v>
      </c>
      <c r="BA707" s="216">
        <f t="shared" si="1484"/>
        <v>4</v>
      </c>
      <c r="BB707" s="216">
        <f t="shared" ref="BB707" si="1597">BB706+1</f>
        <v>702</v>
      </c>
      <c r="BC707" s="16">
        <f t="shared" si="1486"/>
        <v>1.9232876712328768</v>
      </c>
      <c r="BD707" s="16">
        <f>IF(Template!$F$7="Linear interpolation",LinInterp($AO$5:$AO$18,$AM$5:$AM$18,BC707),CubicSpline($AO$5:$AO$18,$AM$5:$AM$18,BC707))</f>
        <v>14.176854045341452</v>
      </c>
      <c r="BE707" s="221">
        <f t="shared" si="1565"/>
        <v>1.2904441022805089</v>
      </c>
      <c r="BF707" s="221">
        <f>BE707/PRODUCT($BG$6:BG706)</f>
        <v>1.0003132712201264</v>
      </c>
      <c r="BG707" s="16">
        <f t="shared" si="1487"/>
        <v>1.0003132712201264</v>
      </c>
      <c r="BH707" s="10">
        <f t="shared" si="1488"/>
        <v>11.434399534612339</v>
      </c>
      <c r="BI707" s="90"/>
      <c r="BJ707" s="17">
        <f t="shared" si="1471"/>
        <v>46700</v>
      </c>
      <c r="BK707" s="16">
        <f t="shared" si="1464"/>
        <v>11.38174585364926</v>
      </c>
      <c r="BL707" s="10">
        <f ca="1">IFERROR(AVERAGE(INDIRECT("BK"&amp;AC707-Template!$F$10+1):INDIRECT("BK"&amp;AC707)),0)</f>
        <v>11.382331282988455</v>
      </c>
      <c r="BM707" s="35"/>
      <c r="BN707" s="86"/>
      <c r="BO707" s="35"/>
      <c r="BP707" s="35"/>
      <c r="BQ707" s="35"/>
      <c r="BR707" s="35"/>
      <c r="BS707" s="35"/>
      <c r="BT707" s="35"/>
      <c r="BU707" s="35"/>
      <c r="BV707" s="35"/>
      <c r="BW707" s="35"/>
      <c r="BX707" s="35"/>
      <c r="BY707" s="35"/>
      <c r="BZ707" s="35"/>
      <c r="CA707" s="35"/>
      <c r="CB707" s="35"/>
      <c r="CC707" s="35"/>
      <c r="CD707" s="35"/>
      <c r="CE707" s="35"/>
      <c r="CF707" s="35"/>
      <c r="CG707" s="35"/>
      <c r="CH707" s="35"/>
    </row>
    <row r="708" spans="1:86" ht="15.6" x14ac:dyDescent="0.3">
      <c r="A708" s="35"/>
      <c r="B708" s="86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17">
        <f t="shared" si="1465"/>
        <v>46724</v>
      </c>
      <c r="U708" s="216">
        <f t="shared" si="1458"/>
        <v>5</v>
      </c>
      <c r="V708" s="216">
        <f t="shared" si="1465"/>
        <v>703</v>
      </c>
      <c r="W708" s="16">
        <f t="shared" si="1472"/>
        <v>1.9260273972602739</v>
      </c>
      <c r="X708" s="16" t="e">
        <f>IF(Template!$F$7="Linear interpolation",LinInterp($I$5:$I$22,$G$5:$G$22,W708),CubicSpline($I$5:$I$22,$G$5:$G$22,W708))</f>
        <v>#VALUE!</v>
      </c>
      <c r="Y708" s="221" t="e">
        <f t="shared" si="1459"/>
        <v>#VALUE!</v>
      </c>
      <c r="Z708" s="221" t="e">
        <f>Y708/PRODUCT($AA$6:AA707)</f>
        <v>#VALUE!</v>
      </c>
      <c r="AA708" s="16" t="e">
        <f t="shared" si="1466"/>
        <v>#VALUE!</v>
      </c>
      <c r="AB708" s="10" t="e">
        <f t="shared" si="1467"/>
        <v>#VALUE!</v>
      </c>
      <c r="AC708" s="90">
        <f t="shared" si="1460"/>
        <v>708</v>
      </c>
      <c r="AD708" s="17">
        <f t="shared" si="1468"/>
        <v>46701</v>
      </c>
      <c r="AE708" s="16" t="e">
        <f t="shared" si="1461"/>
        <v>#VALUE!</v>
      </c>
      <c r="AF708" s="10">
        <f ca="1">IFERROR(AVERAGE(INDIRECT("AE"&amp;AC708-Template!$F$10+1):INDIRECT("AE"&amp;AC708)),0)</f>
        <v>0</v>
      </c>
      <c r="AG708" s="35"/>
      <c r="AH708" s="86"/>
      <c r="AI708" s="35"/>
      <c r="AJ708" s="35"/>
      <c r="AK708" s="35"/>
      <c r="AL708" s="35"/>
      <c r="AM708" s="35"/>
      <c r="AN708" s="35"/>
      <c r="AO708" s="35"/>
      <c r="AP708" s="35"/>
      <c r="AQ708" s="35"/>
      <c r="AR708" s="35"/>
      <c r="AS708" s="35"/>
      <c r="AT708" s="35"/>
      <c r="AU708" s="35"/>
      <c r="AV708" s="35"/>
      <c r="AW708" s="35"/>
      <c r="AX708" s="35"/>
      <c r="AY708" s="35"/>
      <c r="AZ708" s="17">
        <f t="shared" ref="AZ708" si="1598">AZ707+1</f>
        <v>46724</v>
      </c>
      <c r="BA708" s="216">
        <f t="shared" si="1484"/>
        <v>5</v>
      </c>
      <c r="BB708" s="216">
        <f t="shared" ref="BB708" si="1599">BB707+1</f>
        <v>703</v>
      </c>
      <c r="BC708" s="16">
        <f t="shared" si="1486"/>
        <v>1.9260273972602739</v>
      </c>
      <c r="BD708" s="16">
        <f>IF(Template!$F$7="Linear interpolation",LinInterp($AO$5:$AO$18,$AM$5:$AM$18,BC708),CubicSpline($AO$5:$AO$18,$AM$5:$AM$18,BC708))</f>
        <v>14.173895653237778</v>
      </c>
      <c r="BE708" s="221">
        <f t="shared" si="1565"/>
        <v>1.2908484918738459</v>
      </c>
      <c r="BF708" s="221">
        <f>BE708/PRODUCT($BG$6:BG707)</f>
        <v>1.0003133724216511</v>
      </c>
      <c r="BG708" s="16">
        <f t="shared" si="1487"/>
        <v>1.0003133724216511</v>
      </c>
      <c r="BH708" s="10">
        <f t="shared" si="1488"/>
        <v>11.43809339026447</v>
      </c>
      <c r="BI708" s="90"/>
      <c r="BJ708" s="17">
        <f t="shared" si="1471"/>
        <v>46701</v>
      </c>
      <c r="BK708" s="16">
        <f t="shared" si="1464"/>
        <v>11.382787903132963</v>
      </c>
      <c r="BL708" s="10">
        <f ca="1">IFERROR(AVERAGE(INDIRECT("BK"&amp;AC708-Template!$F$10+1):INDIRECT("BK"&amp;AC708)),0)</f>
        <v>11.382068902820754</v>
      </c>
      <c r="BM708" s="35"/>
      <c r="BN708" s="86"/>
      <c r="BO708" s="35"/>
      <c r="BP708" s="35"/>
      <c r="BQ708" s="35"/>
      <c r="BR708" s="35"/>
      <c r="BS708" s="35"/>
      <c r="BT708" s="35"/>
      <c r="BU708" s="35"/>
      <c r="BV708" s="35"/>
      <c r="BW708" s="35"/>
      <c r="BX708" s="35"/>
      <c r="BY708" s="35"/>
      <c r="BZ708" s="35"/>
      <c r="CA708" s="35"/>
      <c r="CB708" s="35"/>
      <c r="CC708" s="35"/>
      <c r="CD708" s="35"/>
      <c r="CE708" s="35"/>
      <c r="CF708" s="35"/>
      <c r="CG708" s="35"/>
      <c r="CH708" s="35"/>
    </row>
    <row r="709" spans="1:86" ht="15.6" x14ac:dyDescent="0.3">
      <c r="A709" s="35"/>
      <c r="B709" s="86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17">
        <f t="shared" si="1465"/>
        <v>46725</v>
      </c>
      <c r="U709" s="216">
        <f t="shared" si="1458"/>
        <v>6</v>
      </c>
      <c r="V709" s="216">
        <f t="shared" si="1465"/>
        <v>704</v>
      </c>
      <c r="W709" s="16">
        <f t="shared" si="1472"/>
        <v>1.9287671232876713</v>
      </c>
      <c r="X709" s="16" t="e">
        <f>IF(Template!$F$7="Linear interpolation",LinInterp($I$5:$I$22,$G$5:$G$22,W709),CubicSpline($I$5:$I$22,$G$5:$G$22,W709))</f>
        <v>#VALUE!</v>
      </c>
      <c r="Y709" s="221" t="e">
        <f t="shared" si="1459"/>
        <v>#VALUE!</v>
      </c>
      <c r="Z709" s="221" t="e">
        <f>Y709/PRODUCT($AA$6:AA708)</f>
        <v>#VALUE!</v>
      </c>
      <c r="AA709" s="16" t="e">
        <f t="shared" si="1466"/>
        <v>#VALUE!</v>
      </c>
      <c r="AB709" s="10" t="e">
        <f t="shared" si="1467"/>
        <v>#VALUE!</v>
      </c>
      <c r="AC709" s="90">
        <f t="shared" si="1460"/>
        <v>709</v>
      </c>
      <c r="AD709" s="17">
        <f t="shared" si="1468"/>
        <v>46702</v>
      </c>
      <c r="AE709" s="16" t="e">
        <f t="shared" si="1461"/>
        <v>#VALUE!</v>
      </c>
      <c r="AF709" s="10">
        <f ca="1">IFERROR(AVERAGE(INDIRECT("AE"&amp;AC709-Template!$F$10+1):INDIRECT("AE"&amp;AC709)),0)</f>
        <v>0</v>
      </c>
      <c r="AG709" s="35"/>
      <c r="AH709" s="86"/>
      <c r="AI709" s="35"/>
      <c r="AJ709" s="35"/>
      <c r="AK709" s="35"/>
      <c r="AL709" s="35"/>
      <c r="AM709" s="35"/>
      <c r="AN709" s="35"/>
      <c r="AO709" s="35"/>
      <c r="AP709" s="35"/>
      <c r="AQ709" s="35"/>
      <c r="AR709" s="35"/>
      <c r="AS709" s="35"/>
      <c r="AT709" s="35"/>
      <c r="AU709" s="35"/>
      <c r="AV709" s="35"/>
      <c r="AW709" s="35"/>
      <c r="AX709" s="35"/>
      <c r="AY709" s="35"/>
      <c r="AZ709" s="17">
        <f t="shared" ref="AZ709" si="1600">AZ708+1</f>
        <v>46725</v>
      </c>
      <c r="BA709" s="216">
        <f t="shared" si="1484"/>
        <v>6</v>
      </c>
      <c r="BB709" s="216">
        <f t="shared" ref="BB709" si="1601">BB708+1</f>
        <v>704</v>
      </c>
      <c r="BC709" s="16">
        <f t="shared" si="1486"/>
        <v>1.9287671232876713</v>
      </c>
      <c r="BD709" s="16">
        <f>IF(Template!$F$7="Linear interpolation",LinInterp($AO$5:$AO$18,$AM$5:$AM$18,BC709),CubicSpline($AO$5:$AO$18,$AM$5:$AM$18,BC709))</f>
        <v>14.170951926814441</v>
      </c>
      <c r="BE709" s="221">
        <f t="shared" si="1565"/>
        <v>1.2912531431076844</v>
      </c>
      <c r="BF709" s="221">
        <f>BE709/PRODUCT($BG$6:BG708)</f>
        <v>1.0003134769389173</v>
      </c>
      <c r="BG709" s="16">
        <f t="shared" si="1487"/>
        <v>1.0003133724216511</v>
      </c>
      <c r="BH709" s="10">
        <f t="shared" si="1488"/>
        <v>11.43809339026447</v>
      </c>
      <c r="BI709" s="90"/>
      <c r="BJ709" s="17">
        <f t="shared" si="1471"/>
        <v>46702</v>
      </c>
      <c r="BK709" s="16">
        <f t="shared" si="1464"/>
        <v>11.383939993415137</v>
      </c>
      <c r="BL709" s="10">
        <f ca="1">IFERROR(AVERAGE(INDIRECT("BK"&amp;AC709-Template!$F$10+1):INDIRECT("BK"&amp;AC709)),0)</f>
        <v>11.381690109416503</v>
      </c>
      <c r="BM709" s="35"/>
      <c r="BN709" s="86"/>
      <c r="BO709" s="35"/>
      <c r="BP709" s="35"/>
      <c r="BQ709" s="35"/>
      <c r="BR709" s="35"/>
      <c r="BS709" s="35"/>
      <c r="BT709" s="35"/>
      <c r="BU709" s="35"/>
      <c r="BV709" s="35"/>
      <c r="BW709" s="35"/>
      <c r="BX709" s="35"/>
      <c r="BY709" s="35"/>
      <c r="BZ709" s="35"/>
      <c r="CA709" s="35"/>
      <c r="CB709" s="35"/>
      <c r="CC709" s="35"/>
      <c r="CD709" s="35"/>
      <c r="CE709" s="35"/>
      <c r="CF709" s="35"/>
      <c r="CG709" s="35"/>
      <c r="CH709" s="35"/>
    </row>
    <row r="710" spans="1:86" ht="15.6" x14ac:dyDescent="0.3">
      <c r="A710" s="35"/>
      <c r="B710" s="86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17">
        <f t="shared" si="1465"/>
        <v>46726</v>
      </c>
      <c r="U710" s="216">
        <f t="shared" ref="U710:U773" si="1602">WEEKDAY(T710,2)</f>
        <v>7</v>
      </c>
      <c r="V710" s="216">
        <f t="shared" si="1465"/>
        <v>705</v>
      </c>
      <c r="W710" s="16">
        <f t="shared" si="1472"/>
        <v>1.9315068493150684</v>
      </c>
      <c r="X710" s="16" t="e">
        <f>IF(Template!$F$7="Linear interpolation",LinInterp($I$5:$I$22,$G$5:$G$22,W710),CubicSpline($I$5:$I$22,$G$5:$G$22,W710))</f>
        <v>#VALUE!</v>
      </c>
      <c r="Y710" s="221" t="e">
        <f t="shared" ref="Y710:Y773" si="1603">(1+(X710/100))^W710</f>
        <v>#VALUE!</v>
      </c>
      <c r="Z710" s="221" t="e">
        <f>Y710/PRODUCT($AA$6:AA709)</f>
        <v>#VALUE!</v>
      </c>
      <c r="AA710" s="16" t="e">
        <f t="shared" si="1466"/>
        <v>#VALUE!</v>
      </c>
      <c r="AB710" s="10" t="e">
        <f t="shared" si="1467"/>
        <v>#VALUE!</v>
      </c>
      <c r="AC710" s="90">
        <f t="shared" ref="AC710:AC773" si="1604">ROW(AD710)</f>
        <v>710</v>
      </c>
      <c r="AD710" s="17">
        <f t="shared" si="1468"/>
        <v>46703</v>
      </c>
      <c r="AE710" s="16" t="e">
        <f t="shared" ref="AE710:AE773" si="1605">IF(R710&lt;&gt;0,R710,VLOOKUP(AD710,$T:$AB,9,FALSE))</f>
        <v>#VALUE!</v>
      </c>
      <c r="AF710" s="10">
        <f ca="1">IFERROR(AVERAGE(INDIRECT("AE"&amp;AC710-Template!$F$10+1):INDIRECT("AE"&amp;AC710)),0)</f>
        <v>0</v>
      </c>
      <c r="AG710" s="35"/>
      <c r="AH710" s="86"/>
      <c r="AI710" s="35"/>
      <c r="AJ710" s="35"/>
      <c r="AK710" s="35"/>
      <c r="AL710" s="35"/>
      <c r="AM710" s="35"/>
      <c r="AN710" s="35"/>
      <c r="AO710" s="35"/>
      <c r="AP710" s="35"/>
      <c r="AQ710" s="35"/>
      <c r="AR710" s="35"/>
      <c r="AS710" s="35"/>
      <c r="AT710" s="35"/>
      <c r="AU710" s="35"/>
      <c r="AV710" s="35"/>
      <c r="AW710" s="35"/>
      <c r="AX710" s="35"/>
      <c r="AY710" s="35"/>
      <c r="AZ710" s="17">
        <f t="shared" ref="AZ710" si="1606">AZ709+1</f>
        <v>46726</v>
      </c>
      <c r="BA710" s="216">
        <f t="shared" si="1484"/>
        <v>7</v>
      </c>
      <c r="BB710" s="216">
        <f t="shared" ref="BB710" si="1607">BB709+1</f>
        <v>705</v>
      </c>
      <c r="BC710" s="16">
        <f t="shared" si="1486"/>
        <v>1.9315068493150684</v>
      </c>
      <c r="BD710" s="16">
        <f>IF(Template!$F$7="Linear interpolation",LinInterp($AO$5:$AO$18,$AM$5:$AM$18,BC710),CubicSpline($AO$5:$AO$18,$AM$5:$AM$18,BC710))</f>
        <v>14.168022999559348</v>
      </c>
      <c r="BE710" s="221">
        <f t="shared" si="1565"/>
        <v>1.2916580604469348</v>
      </c>
      <c r="BF710" s="221">
        <f>BE710/PRODUCT($BG$6:BG709)</f>
        <v>1.0003136893022793</v>
      </c>
      <c r="BG710" s="16">
        <f t="shared" si="1487"/>
        <v>1.0003133724216511</v>
      </c>
      <c r="BH710" s="10">
        <f t="shared" si="1488"/>
        <v>11.43809339026447</v>
      </c>
      <c r="BI710" s="90"/>
      <c r="BJ710" s="17">
        <f t="shared" si="1471"/>
        <v>46703</v>
      </c>
      <c r="BK710" s="16">
        <f t="shared" ref="BK710:BK773" si="1608">IF(AX710&lt;&gt;0,AX710,VLOOKUP(BJ710,$AZ:$BH,9,FALSE))</f>
        <v>11.385202602441913</v>
      </c>
      <c r="BL710" s="10">
        <f ca="1">IFERROR(AVERAGE(INDIRECT("BK"&amp;AC710-Template!$F$10+1):INDIRECT("BK"&amp;AC710)),0)</f>
        <v>11.38141490169977</v>
      </c>
      <c r="BM710" s="35"/>
      <c r="BN710" s="86"/>
      <c r="BO710" s="35"/>
      <c r="BP710" s="35"/>
      <c r="BQ710" s="35"/>
      <c r="BR710" s="35"/>
      <c r="BS710" s="35"/>
      <c r="BT710" s="35"/>
      <c r="BU710" s="35"/>
      <c r="BV710" s="35"/>
      <c r="BW710" s="35"/>
      <c r="BX710" s="35"/>
      <c r="BY710" s="35"/>
      <c r="BZ710" s="35"/>
      <c r="CA710" s="35"/>
      <c r="CB710" s="35"/>
      <c r="CC710" s="35"/>
      <c r="CD710" s="35"/>
      <c r="CE710" s="35"/>
      <c r="CF710" s="35"/>
      <c r="CG710" s="35"/>
      <c r="CH710" s="35"/>
    </row>
    <row r="711" spans="1:86" ht="15.6" x14ac:dyDescent="0.3">
      <c r="A711" s="35"/>
      <c r="B711" s="86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17">
        <f t="shared" ref="T711:V774" si="1609">T710+1</f>
        <v>46727</v>
      </c>
      <c r="U711" s="216">
        <f t="shared" si="1602"/>
        <v>1</v>
      </c>
      <c r="V711" s="216">
        <f t="shared" si="1609"/>
        <v>706</v>
      </c>
      <c r="W711" s="16">
        <f t="shared" si="1472"/>
        <v>1.9342465753424658</v>
      </c>
      <c r="X711" s="16" t="e">
        <f>IF(Template!$F$7="Linear interpolation",LinInterp($I$5:$I$22,$G$5:$G$22,W711),CubicSpline($I$5:$I$22,$G$5:$G$22,W711))</f>
        <v>#VALUE!</v>
      </c>
      <c r="Y711" s="221" t="e">
        <f t="shared" si="1603"/>
        <v>#VALUE!</v>
      </c>
      <c r="Z711" s="221" t="e">
        <f>Y711/PRODUCT($AA$6:AA710)</f>
        <v>#VALUE!</v>
      </c>
      <c r="AA711" s="16" t="e">
        <f t="shared" ref="AA711:AA774" si="1610">1+AB711/365/100</f>
        <v>#VALUE!</v>
      </c>
      <c r="AB711" s="10" t="e">
        <f t="shared" ref="AB711:AB774" si="1611">IF(OR(U711=6,U711=7),AB710,(Z711-1)*365*100)</f>
        <v>#VALUE!</v>
      </c>
      <c r="AC711" s="90">
        <f t="shared" si="1604"/>
        <v>711</v>
      </c>
      <c r="AD711" s="17">
        <f t="shared" ref="AD711:AD774" si="1612">AD710+1</f>
        <v>46704</v>
      </c>
      <c r="AE711" s="16" t="e">
        <f t="shared" si="1605"/>
        <v>#VALUE!</v>
      </c>
      <c r="AF711" s="10">
        <f ca="1">IFERROR(AVERAGE(INDIRECT("AE"&amp;AC711-Template!$F$10+1):INDIRECT("AE"&amp;AC711)),0)</f>
        <v>0</v>
      </c>
      <c r="AG711" s="35"/>
      <c r="AH711" s="86"/>
      <c r="AI711" s="35"/>
      <c r="AJ711" s="35"/>
      <c r="AK711" s="35"/>
      <c r="AL711" s="35"/>
      <c r="AM711" s="35"/>
      <c r="AN711" s="35"/>
      <c r="AO711" s="35"/>
      <c r="AP711" s="35"/>
      <c r="AQ711" s="35"/>
      <c r="AR711" s="35"/>
      <c r="AS711" s="35"/>
      <c r="AT711" s="35"/>
      <c r="AU711" s="35"/>
      <c r="AV711" s="35"/>
      <c r="AW711" s="35"/>
      <c r="AX711" s="35"/>
      <c r="AY711" s="35"/>
      <c r="AZ711" s="17">
        <f t="shared" ref="AZ711" si="1613">AZ710+1</f>
        <v>46727</v>
      </c>
      <c r="BA711" s="216">
        <f t="shared" si="1484"/>
        <v>1</v>
      </c>
      <c r="BB711" s="216">
        <f t="shared" ref="BB711" si="1614">BB710+1</f>
        <v>706</v>
      </c>
      <c r="BC711" s="16">
        <f t="shared" si="1486"/>
        <v>1.9342465753424658</v>
      </c>
      <c r="BD711" s="16">
        <f>IF(Template!$F$7="Linear interpolation",LinInterp($AO$5:$AO$18,$AM$5:$AM$18,BC711),CubicSpline($AO$5:$AO$18,$AM$5:$AM$18,BC711))</f>
        <v>14.165109004960414</v>
      </c>
      <c r="BE711" s="221">
        <f t="shared" si="1565"/>
        <v>1.2920632483789078</v>
      </c>
      <c r="BF711" s="221">
        <f>BE711/PRODUCT($BG$6:BG710)</f>
        <v>1.0003140128536672</v>
      </c>
      <c r="BG711" s="16">
        <f t="shared" si="1487"/>
        <v>1.0003140128536672</v>
      </c>
      <c r="BH711" s="10">
        <f t="shared" si="1488"/>
        <v>11.4614691588516</v>
      </c>
      <c r="BI711" s="90"/>
      <c r="BJ711" s="17">
        <f t="shared" ref="BJ711:BJ774" si="1615">BJ710+1</f>
        <v>46704</v>
      </c>
      <c r="BK711" s="16">
        <f t="shared" si="1608"/>
        <v>11.385202602441913</v>
      </c>
      <c r="BL711" s="10">
        <f ca="1">IFERROR(AVERAGE(INDIRECT("BK"&amp;AC711-Template!$F$10+1):INDIRECT("BK"&amp;AC711)),0)</f>
        <v>11.381197970973933</v>
      </c>
      <c r="BM711" s="35"/>
      <c r="BN711" s="86"/>
      <c r="BO711" s="35"/>
      <c r="BP711" s="35"/>
      <c r="BQ711" s="35"/>
      <c r="BR711" s="35"/>
      <c r="BS711" s="35"/>
      <c r="BT711" s="35"/>
      <c r="BU711" s="35"/>
      <c r="BV711" s="35"/>
      <c r="BW711" s="35"/>
      <c r="BX711" s="35"/>
      <c r="BY711" s="35"/>
      <c r="BZ711" s="35"/>
      <c r="CA711" s="35"/>
      <c r="CB711" s="35"/>
      <c r="CC711" s="35"/>
      <c r="CD711" s="35"/>
      <c r="CE711" s="35"/>
      <c r="CF711" s="35"/>
      <c r="CG711" s="35"/>
      <c r="CH711" s="35"/>
    </row>
    <row r="712" spans="1:86" ht="15.6" x14ac:dyDescent="0.3">
      <c r="A712" s="35"/>
      <c r="B712" s="86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17">
        <f t="shared" si="1609"/>
        <v>46728</v>
      </c>
      <c r="U712" s="216">
        <f t="shared" si="1602"/>
        <v>2</v>
      </c>
      <c r="V712" s="216">
        <f t="shared" si="1609"/>
        <v>707</v>
      </c>
      <c r="W712" s="16">
        <f t="shared" ref="W712:W775" si="1616">YEARFRAC($T$5,T712,3)</f>
        <v>1.9369863013698629</v>
      </c>
      <c r="X712" s="16" t="e">
        <f>IF(Template!$F$7="Linear interpolation",LinInterp($I$5:$I$22,$G$5:$G$22,W712),CubicSpline($I$5:$I$22,$G$5:$G$22,W712))</f>
        <v>#VALUE!</v>
      </c>
      <c r="Y712" s="221" t="e">
        <f t="shared" si="1603"/>
        <v>#VALUE!</v>
      </c>
      <c r="Z712" s="221" t="e">
        <f>Y712/PRODUCT($AA$6:AA711)</f>
        <v>#VALUE!</v>
      </c>
      <c r="AA712" s="16" t="e">
        <f t="shared" si="1610"/>
        <v>#VALUE!</v>
      </c>
      <c r="AB712" s="10" t="e">
        <f t="shared" si="1611"/>
        <v>#VALUE!</v>
      </c>
      <c r="AC712" s="90">
        <f t="shared" si="1604"/>
        <v>712</v>
      </c>
      <c r="AD712" s="17">
        <f t="shared" si="1612"/>
        <v>46705</v>
      </c>
      <c r="AE712" s="16" t="e">
        <f t="shared" si="1605"/>
        <v>#VALUE!</v>
      </c>
      <c r="AF712" s="10">
        <f ca="1">IFERROR(AVERAGE(INDIRECT("AE"&amp;AC712-Template!$F$10+1):INDIRECT("AE"&amp;AC712)),0)</f>
        <v>0</v>
      </c>
      <c r="AG712" s="35"/>
      <c r="AH712" s="86"/>
      <c r="AI712" s="35"/>
      <c r="AJ712" s="35"/>
      <c r="AK712" s="35"/>
      <c r="AL712" s="35"/>
      <c r="AM712" s="35"/>
      <c r="AN712" s="35"/>
      <c r="AO712" s="35"/>
      <c r="AP712" s="35"/>
      <c r="AQ712" s="35"/>
      <c r="AR712" s="35"/>
      <c r="AS712" s="35"/>
      <c r="AT712" s="35"/>
      <c r="AU712" s="35"/>
      <c r="AV712" s="35"/>
      <c r="AW712" s="35"/>
      <c r="AX712" s="35"/>
      <c r="AY712" s="35"/>
      <c r="AZ712" s="17">
        <f t="shared" ref="AZ712" si="1617">AZ711+1</f>
        <v>46728</v>
      </c>
      <c r="BA712" s="216">
        <f t="shared" si="1484"/>
        <v>2</v>
      </c>
      <c r="BB712" s="216">
        <f t="shared" ref="BB712" si="1618">BB711+1</f>
        <v>707</v>
      </c>
      <c r="BC712" s="16">
        <f t="shared" si="1486"/>
        <v>1.9369863013698629</v>
      </c>
      <c r="BD712" s="16">
        <f>IF(Template!$F$7="Linear interpolation",LinInterp($AO$5:$AO$18,$AM$5:$AM$18,BC712),CubicSpline($AO$5:$AO$18,$AM$5:$AM$18,BC712))</f>
        <v>14.162210076505547</v>
      </c>
      <c r="BE712" s="221">
        <f t="shared" si="1565"/>
        <v>1.292468711413348</v>
      </c>
      <c r="BF712" s="221">
        <f>BE712/PRODUCT($BG$6:BG711)</f>
        <v>1.0003138105158154</v>
      </c>
      <c r="BG712" s="16">
        <f t="shared" si="1487"/>
        <v>1.0003138105158154</v>
      </c>
      <c r="BH712" s="10">
        <f t="shared" si="1488"/>
        <v>11.454083827260654</v>
      </c>
      <c r="BI712" s="90"/>
      <c r="BJ712" s="17">
        <f t="shared" si="1615"/>
        <v>46705</v>
      </c>
      <c r="BK712" s="16">
        <f t="shared" si="1608"/>
        <v>11.385202602441913</v>
      </c>
      <c r="BL712" s="10">
        <f ca="1">IFERROR(AVERAGE(INDIRECT("BK"&amp;AC712-Template!$F$10+1):INDIRECT("BK"&amp;AC712)),0)</f>
        <v>11.381036079572446</v>
      </c>
      <c r="BM712" s="35"/>
      <c r="BN712" s="86"/>
      <c r="BO712" s="35"/>
      <c r="BP712" s="35"/>
      <c r="BQ712" s="35"/>
      <c r="BR712" s="35"/>
      <c r="BS712" s="35"/>
      <c r="BT712" s="35"/>
      <c r="BU712" s="35"/>
      <c r="BV712" s="35"/>
      <c r="BW712" s="35"/>
      <c r="BX712" s="35"/>
      <c r="BY712" s="35"/>
      <c r="BZ712" s="35"/>
      <c r="CA712" s="35"/>
      <c r="CB712" s="35"/>
      <c r="CC712" s="35"/>
      <c r="CD712" s="35"/>
      <c r="CE712" s="35"/>
      <c r="CF712" s="35"/>
      <c r="CG712" s="35"/>
      <c r="CH712" s="35"/>
    </row>
    <row r="713" spans="1:86" ht="15.6" x14ac:dyDescent="0.3">
      <c r="A713" s="35"/>
      <c r="B713" s="86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17">
        <f t="shared" si="1609"/>
        <v>46729</v>
      </c>
      <c r="U713" s="216">
        <f t="shared" si="1602"/>
        <v>3</v>
      </c>
      <c r="V713" s="216">
        <f t="shared" si="1609"/>
        <v>708</v>
      </c>
      <c r="W713" s="16">
        <f t="shared" si="1616"/>
        <v>1.9397260273972603</v>
      </c>
      <c r="X713" s="16" t="e">
        <f>IF(Template!$F$7="Linear interpolation",LinInterp($I$5:$I$22,$G$5:$G$22,W713),CubicSpline($I$5:$I$22,$G$5:$G$22,W713))</f>
        <v>#VALUE!</v>
      </c>
      <c r="Y713" s="221" t="e">
        <f t="shared" si="1603"/>
        <v>#VALUE!</v>
      </c>
      <c r="Z713" s="221" t="e">
        <f>Y713/PRODUCT($AA$6:AA712)</f>
        <v>#VALUE!</v>
      </c>
      <c r="AA713" s="16" t="e">
        <f t="shared" si="1610"/>
        <v>#VALUE!</v>
      </c>
      <c r="AB713" s="10" t="e">
        <f t="shared" si="1611"/>
        <v>#VALUE!</v>
      </c>
      <c r="AC713" s="90">
        <f t="shared" si="1604"/>
        <v>713</v>
      </c>
      <c r="AD713" s="17">
        <f t="shared" si="1612"/>
        <v>46706</v>
      </c>
      <c r="AE713" s="16" t="e">
        <f t="shared" si="1605"/>
        <v>#VALUE!</v>
      </c>
      <c r="AF713" s="10">
        <f ca="1">IFERROR(AVERAGE(INDIRECT("AE"&amp;AC713-Template!$F$10+1):INDIRECT("AE"&amp;AC713)),0)</f>
        <v>0</v>
      </c>
      <c r="AG713" s="35"/>
      <c r="AH713" s="86"/>
      <c r="AI713" s="35"/>
      <c r="AJ713" s="35"/>
      <c r="AK713" s="35"/>
      <c r="AL713" s="35"/>
      <c r="AM713" s="35"/>
      <c r="AN713" s="35"/>
      <c r="AO713" s="35"/>
      <c r="AP713" s="35"/>
      <c r="AQ713" s="35"/>
      <c r="AR713" s="35"/>
      <c r="AS713" s="35"/>
      <c r="AT713" s="35"/>
      <c r="AU713" s="35"/>
      <c r="AV713" s="35"/>
      <c r="AW713" s="35"/>
      <c r="AX713" s="35"/>
      <c r="AY713" s="35"/>
      <c r="AZ713" s="17">
        <f t="shared" ref="AZ713" si="1619">AZ712+1</f>
        <v>46729</v>
      </c>
      <c r="BA713" s="216">
        <f t="shared" si="1484"/>
        <v>3</v>
      </c>
      <c r="BB713" s="216">
        <f t="shared" ref="BB713" si="1620">BB712+1</f>
        <v>708</v>
      </c>
      <c r="BC713" s="16">
        <f t="shared" si="1486"/>
        <v>1.9397260273972603</v>
      </c>
      <c r="BD713" s="16">
        <f>IF(Template!$F$7="Linear interpolation",LinInterp($AO$5:$AO$18,$AM$5:$AM$18,BC713),CubicSpline($AO$5:$AO$18,$AM$5:$AM$18,BC713))</f>
        <v>14.159326347682656</v>
      </c>
      <c r="BE713" s="221">
        <f t="shared" si="1565"/>
        <v>1.2928744540824662</v>
      </c>
      <c r="BF713" s="221">
        <f>BE713/PRODUCT($BG$6:BG712)</f>
        <v>1.0003139284266886</v>
      </c>
      <c r="BG713" s="16">
        <f t="shared" si="1487"/>
        <v>1.0003139284266886</v>
      </c>
      <c r="BH713" s="10">
        <f t="shared" si="1488"/>
        <v>11.458387574135642</v>
      </c>
      <c r="BI713" s="90"/>
      <c r="BJ713" s="17">
        <f t="shared" si="1615"/>
        <v>46706</v>
      </c>
      <c r="BK713" s="16">
        <f t="shared" si="1608"/>
        <v>11.393890614423752</v>
      </c>
      <c r="BL713" s="10">
        <f ca="1">IFERROR(AVERAGE(INDIRECT("BK"&amp;AC713-Template!$F$10+1):INDIRECT("BK"&amp;AC713)),0)</f>
        <v>11.381163788570356</v>
      </c>
      <c r="BM713" s="35"/>
      <c r="BN713" s="86"/>
      <c r="BO713" s="35"/>
      <c r="BP713" s="35"/>
      <c r="BQ713" s="35"/>
      <c r="BR713" s="35"/>
      <c r="BS713" s="35"/>
      <c r="BT713" s="35"/>
      <c r="BU713" s="35"/>
      <c r="BV713" s="35"/>
      <c r="BW713" s="35"/>
      <c r="BX713" s="35"/>
      <c r="BY713" s="35"/>
      <c r="BZ713" s="35"/>
      <c r="CA713" s="35"/>
      <c r="CB713" s="35"/>
      <c r="CC713" s="35"/>
      <c r="CD713" s="35"/>
      <c r="CE713" s="35"/>
      <c r="CF713" s="35"/>
      <c r="CG713" s="35"/>
      <c r="CH713" s="35"/>
    </row>
    <row r="714" spans="1:86" ht="15.6" x14ac:dyDescent="0.3">
      <c r="A714" s="35"/>
      <c r="B714" s="86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17">
        <f t="shared" si="1609"/>
        <v>46730</v>
      </c>
      <c r="U714" s="216">
        <f t="shared" si="1602"/>
        <v>4</v>
      </c>
      <c r="V714" s="216">
        <f t="shared" si="1609"/>
        <v>709</v>
      </c>
      <c r="W714" s="16">
        <f t="shared" si="1616"/>
        <v>1.9424657534246574</v>
      </c>
      <c r="X714" s="16" t="e">
        <f>IF(Template!$F$7="Linear interpolation",LinInterp($I$5:$I$22,$G$5:$G$22,W714),CubicSpline($I$5:$I$22,$G$5:$G$22,W714))</f>
        <v>#VALUE!</v>
      </c>
      <c r="Y714" s="221" t="e">
        <f t="shared" si="1603"/>
        <v>#VALUE!</v>
      </c>
      <c r="Z714" s="221" t="e">
        <f>Y714/PRODUCT($AA$6:AA713)</f>
        <v>#VALUE!</v>
      </c>
      <c r="AA714" s="16" t="e">
        <f t="shared" si="1610"/>
        <v>#VALUE!</v>
      </c>
      <c r="AB714" s="10" t="e">
        <f t="shared" si="1611"/>
        <v>#VALUE!</v>
      </c>
      <c r="AC714" s="90">
        <f t="shared" si="1604"/>
        <v>714</v>
      </c>
      <c r="AD714" s="17">
        <f t="shared" si="1612"/>
        <v>46707</v>
      </c>
      <c r="AE714" s="16" t="e">
        <f t="shared" si="1605"/>
        <v>#VALUE!</v>
      </c>
      <c r="AF714" s="10">
        <f ca="1">IFERROR(AVERAGE(INDIRECT("AE"&amp;AC714-Template!$F$10+1):INDIRECT("AE"&amp;AC714)),0)</f>
        <v>0</v>
      </c>
      <c r="AG714" s="35"/>
      <c r="AH714" s="86"/>
      <c r="AI714" s="35"/>
      <c r="AJ714" s="35"/>
      <c r="AK714" s="35"/>
      <c r="AL714" s="35"/>
      <c r="AM714" s="35"/>
      <c r="AN714" s="35"/>
      <c r="AO714" s="35"/>
      <c r="AP714" s="35"/>
      <c r="AQ714" s="35"/>
      <c r="AR714" s="35"/>
      <c r="AS714" s="35"/>
      <c r="AT714" s="35"/>
      <c r="AU714" s="35"/>
      <c r="AV714" s="35"/>
      <c r="AW714" s="35"/>
      <c r="AX714" s="35"/>
      <c r="AY714" s="35"/>
      <c r="AZ714" s="17">
        <f t="shared" ref="AZ714" si="1621">AZ713+1</f>
        <v>46730</v>
      </c>
      <c r="BA714" s="216">
        <f t="shared" si="1484"/>
        <v>4</v>
      </c>
      <c r="BB714" s="216">
        <f t="shared" ref="BB714" si="1622">BB713+1</f>
        <v>709</v>
      </c>
      <c r="BC714" s="16">
        <f t="shared" si="1486"/>
        <v>1.9424657534246574</v>
      </c>
      <c r="BD714" s="16">
        <f>IF(Template!$F$7="Linear interpolation",LinInterp($AO$5:$AO$18,$AM$5:$AM$18,BC714),CubicSpline($AO$5:$AO$18,$AM$5:$AM$18,BC714))</f>
        <v>14.156457951979656</v>
      </c>
      <c r="BE714" s="221">
        <f t="shared" si="1565"/>
        <v>1.2932804809409755</v>
      </c>
      <c r="BF714" s="221">
        <f>BE714/PRODUCT($BG$6:BG713)</f>
        <v>1.0003140497186152</v>
      </c>
      <c r="BG714" s="16">
        <f t="shared" si="1487"/>
        <v>1.0003140497186152</v>
      </c>
      <c r="BH714" s="10">
        <f t="shared" si="1488"/>
        <v>11.462814729452987</v>
      </c>
      <c r="BI714" s="90"/>
      <c r="BJ714" s="17">
        <f t="shared" si="1615"/>
        <v>46707</v>
      </c>
      <c r="BK714" s="16">
        <f t="shared" si="1608"/>
        <v>11.391367785274165</v>
      </c>
      <c r="BL714" s="10">
        <f ca="1">IFERROR(AVERAGE(INDIRECT("BK"&amp;AC714-Template!$F$10+1):INDIRECT("BK"&amp;AC714)),0)</f>
        <v>11.381207403263282</v>
      </c>
      <c r="BM714" s="35"/>
      <c r="BN714" s="86"/>
      <c r="BO714" s="35"/>
      <c r="BP714" s="35"/>
      <c r="BQ714" s="35"/>
      <c r="BR714" s="35"/>
      <c r="BS714" s="35"/>
      <c r="BT714" s="35"/>
      <c r="BU714" s="35"/>
      <c r="BV714" s="35"/>
      <c r="BW714" s="35"/>
      <c r="BX714" s="35"/>
      <c r="BY714" s="35"/>
      <c r="BZ714" s="35"/>
      <c r="CA714" s="35"/>
      <c r="CB714" s="35"/>
      <c r="CC714" s="35"/>
      <c r="CD714" s="35"/>
      <c r="CE714" s="35"/>
      <c r="CF714" s="35"/>
      <c r="CG714" s="35"/>
      <c r="CH714" s="35"/>
    </row>
    <row r="715" spans="1:86" ht="15.6" x14ac:dyDescent="0.3">
      <c r="A715" s="35"/>
      <c r="B715" s="86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17">
        <f t="shared" si="1609"/>
        <v>46731</v>
      </c>
      <c r="U715" s="216">
        <f t="shared" si="1602"/>
        <v>5</v>
      </c>
      <c r="V715" s="216">
        <f t="shared" si="1609"/>
        <v>710</v>
      </c>
      <c r="W715" s="16">
        <f t="shared" si="1616"/>
        <v>1.9452054794520548</v>
      </c>
      <c r="X715" s="16" t="e">
        <f>IF(Template!$F$7="Linear interpolation",LinInterp($I$5:$I$22,$G$5:$G$22,W715),CubicSpline($I$5:$I$22,$G$5:$G$22,W715))</f>
        <v>#VALUE!</v>
      </c>
      <c r="Y715" s="221" t="e">
        <f t="shared" si="1603"/>
        <v>#VALUE!</v>
      </c>
      <c r="Z715" s="221" t="e">
        <f>Y715/PRODUCT($AA$6:AA714)</f>
        <v>#VALUE!</v>
      </c>
      <c r="AA715" s="16" t="e">
        <f t="shared" si="1610"/>
        <v>#VALUE!</v>
      </c>
      <c r="AB715" s="10" t="e">
        <f t="shared" si="1611"/>
        <v>#VALUE!</v>
      </c>
      <c r="AC715" s="90">
        <f t="shared" si="1604"/>
        <v>715</v>
      </c>
      <c r="AD715" s="17">
        <f t="shared" si="1612"/>
        <v>46708</v>
      </c>
      <c r="AE715" s="16" t="e">
        <f t="shared" si="1605"/>
        <v>#VALUE!</v>
      </c>
      <c r="AF715" s="10">
        <f ca="1">IFERROR(AVERAGE(INDIRECT("AE"&amp;AC715-Template!$F$10+1):INDIRECT("AE"&amp;AC715)),0)</f>
        <v>0</v>
      </c>
      <c r="AG715" s="35"/>
      <c r="AH715" s="86"/>
      <c r="AI715" s="35"/>
      <c r="AJ715" s="35"/>
      <c r="AK715" s="35"/>
      <c r="AL715" s="35"/>
      <c r="AM715" s="35"/>
      <c r="AN715" s="35"/>
      <c r="AO715" s="35"/>
      <c r="AP715" s="35"/>
      <c r="AQ715" s="35"/>
      <c r="AR715" s="35"/>
      <c r="AS715" s="35"/>
      <c r="AT715" s="35"/>
      <c r="AU715" s="35"/>
      <c r="AV715" s="35"/>
      <c r="AW715" s="35"/>
      <c r="AX715" s="35"/>
      <c r="AY715" s="35"/>
      <c r="AZ715" s="17">
        <f t="shared" ref="AZ715" si="1623">AZ714+1</f>
        <v>46731</v>
      </c>
      <c r="BA715" s="216">
        <f t="shared" si="1484"/>
        <v>5</v>
      </c>
      <c r="BB715" s="216">
        <f t="shared" ref="BB715" si="1624">BB714+1</f>
        <v>710</v>
      </c>
      <c r="BC715" s="16">
        <f t="shared" si="1486"/>
        <v>1.9452054794520548</v>
      </c>
      <c r="BD715" s="16">
        <f>IF(Template!$F$7="Linear interpolation",LinInterp($AO$5:$AO$18,$AM$5:$AM$18,BC715),CubicSpline($AO$5:$AO$18,$AM$5:$AM$18,BC715))</f>
        <v>14.153605022884451</v>
      </c>
      <c r="BE715" s="221">
        <f t="shared" si="1565"/>
        <v>1.2936867965661196</v>
      </c>
      <c r="BF715" s="221">
        <f>BE715/PRODUCT($BG$6:BG714)</f>
        <v>1.0003141744046493</v>
      </c>
      <c r="BG715" s="16">
        <f t="shared" si="1487"/>
        <v>1.0003141744046493</v>
      </c>
      <c r="BH715" s="10">
        <f t="shared" si="1488"/>
        <v>11.467365769699978</v>
      </c>
      <c r="BI715" s="90"/>
      <c r="BJ715" s="17">
        <f t="shared" si="1615"/>
        <v>46708</v>
      </c>
      <c r="BK715" s="16">
        <f t="shared" si="1608"/>
        <v>11.393190157086174</v>
      </c>
      <c r="BL715" s="10">
        <f ca="1">IFERROR(AVERAGE(INDIRECT("BK"&amp;AC715-Template!$F$10+1):INDIRECT("BK"&amp;AC715)),0)</f>
        <v>11.381609383849886</v>
      </c>
      <c r="BM715" s="35"/>
      <c r="BN715" s="86"/>
      <c r="BO715" s="35"/>
      <c r="BP715" s="35"/>
      <c r="BQ715" s="35"/>
      <c r="BR715" s="35"/>
      <c r="BS715" s="35"/>
      <c r="BT715" s="35"/>
      <c r="BU715" s="35"/>
      <c r="BV715" s="35"/>
      <c r="BW715" s="35"/>
      <c r="BX715" s="35"/>
      <c r="BY715" s="35"/>
      <c r="BZ715" s="35"/>
      <c r="CA715" s="35"/>
      <c r="CB715" s="35"/>
      <c r="CC715" s="35"/>
      <c r="CD715" s="35"/>
      <c r="CE715" s="35"/>
      <c r="CF715" s="35"/>
      <c r="CG715" s="35"/>
      <c r="CH715" s="35"/>
    </row>
    <row r="716" spans="1:86" ht="15.6" x14ac:dyDescent="0.3">
      <c r="A716" s="35"/>
      <c r="B716" s="86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17">
        <f t="shared" si="1609"/>
        <v>46732</v>
      </c>
      <c r="U716" s="216">
        <f t="shared" si="1602"/>
        <v>6</v>
      </c>
      <c r="V716" s="216">
        <f t="shared" si="1609"/>
        <v>711</v>
      </c>
      <c r="W716" s="16">
        <f t="shared" si="1616"/>
        <v>1.9479452054794522</v>
      </c>
      <c r="X716" s="16" t="e">
        <f>IF(Template!$F$7="Linear interpolation",LinInterp($I$5:$I$22,$G$5:$G$22,W716),CubicSpline($I$5:$I$22,$G$5:$G$22,W716))</f>
        <v>#VALUE!</v>
      </c>
      <c r="Y716" s="221" t="e">
        <f t="shared" si="1603"/>
        <v>#VALUE!</v>
      </c>
      <c r="Z716" s="221" t="e">
        <f>Y716/PRODUCT($AA$6:AA715)</f>
        <v>#VALUE!</v>
      </c>
      <c r="AA716" s="16" t="e">
        <f t="shared" si="1610"/>
        <v>#VALUE!</v>
      </c>
      <c r="AB716" s="10" t="e">
        <f t="shared" si="1611"/>
        <v>#VALUE!</v>
      </c>
      <c r="AC716" s="90">
        <f t="shared" si="1604"/>
        <v>716</v>
      </c>
      <c r="AD716" s="17">
        <f t="shared" si="1612"/>
        <v>46709</v>
      </c>
      <c r="AE716" s="16" t="e">
        <f t="shared" si="1605"/>
        <v>#VALUE!</v>
      </c>
      <c r="AF716" s="10">
        <f ca="1">IFERROR(AVERAGE(INDIRECT("AE"&amp;AC716-Template!$F$10+1):INDIRECT("AE"&amp;AC716)),0)</f>
        <v>0</v>
      </c>
      <c r="AG716" s="35"/>
      <c r="AH716" s="86"/>
      <c r="AI716" s="35"/>
      <c r="AJ716" s="35"/>
      <c r="AK716" s="35"/>
      <c r="AL716" s="35"/>
      <c r="AM716" s="35"/>
      <c r="AN716" s="35"/>
      <c r="AO716" s="35"/>
      <c r="AP716" s="35"/>
      <c r="AQ716" s="35"/>
      <c r="AR716" s="35"/>
      <c r="AS716" s="35"/>
      <c r="AT716" s="35"/>
      <c r="AU716" s="35"/>
      <c r="AV716" s="35"/>
      <c r="AW716" s="35"/>
      <c r="AX716" s="35"/>
      <c r="AY716" s="35"/>
      <c r="AZ716" s="17">
        <f t="shared" ref="AZ716" si="1625">AZ715+1</f>
        <v>46732</v>
      </c>
      <c r="BA716" s="216">
        <f t="shared" si="1484"/>
        <v>6</v>
      </c>
      <c r="BB716" s="216">
        <f t="shared" ref="BB716" si="1626">BB715+1</f>
        <v>711</v>
      </c>
      <c r="BC716" s="16">
        <f t="shared" si="1486"/>
        <v>1.9479452054794522</v>
      </c>
      <c r="BD716" s="16">
        <f>IF(Template!$F$7="Linear interpolation",LinInterp($AO$5:$AO$18,$AM$5:$AM$18,BC716),CubicSpline($AO$5:$AO$18,$AM$5:$AM$18,BC716))</f>
        <v>14.150767693884955</v>
      </c>
      <c r="BE716" s="221">
        <f t="shared" si="1565"/>
        <v>1.2940934055577116</v>
      </c>
      <c r="BF716" s="221">
        <f>BE716/PRODUCT($BG$6:BG715)</f>
        <v>1.0003143024978467</v>
      </c>
      <c r="BG716" s="16">
        <f t="shared" si="1487"/>
        <v>1.0003141744046493</v>
      </c>
      <c r="BH716" s="10">
        <f t="shared" si="1488"/>
        <v>11.467365769699978</v>
      </c>
      <c r="BI716" s="90"/>
      <c r="BJ716" s="17">
        <f t="shared" si="1615"/>
        <v>46709</v>
      </c>
      <c r="BK716" s="16">
        <f t="shared" si="1608"/>
        <v>11.395125915027782</v>
      </c>
      <c r="BL716" s="10">
        <f ca="1">IFERROR(AVERAGE(INDIRECT("BK"&amp;AC716-Template!$F$10+1):INDIRECT("BK"&amp;AC716)),0)</f>
        <v>11.381965731376447</v>
      </c>
      <c r="BM716" s="35"/>
      <c r="BN716" s="86"/>
      <c r="BO716" s="35"/>
      <c r="BP716" s="35"/>
      <c r="BQ716" s="35"/>
      <c r="BR716" s="35"/>
      <c r="BS716" s="35"/>
      <c r="BT716" s="35"/>
      <c r="BU716" s="35"/>
      <c r="BV716" s="35"/>
      <c r="BW716" s="35"/>
      <c r="BX716" s="35"/>
      <c r="BY716" s="35"/>
      <c r="BZ716" s="35"/>
      <c r="CA716" s="35"/>
      <c r="CB716" s="35"/>
      <c r="CC716" s="35"/>
      <c r="CD716" s="35"/>
      <c r="CE716" s="35"/>
      <c r="CF716" s="35"/>
      <c r="CG716" s="35"/>
      <c r="CH716" s="35"/>
    </row>
    <row r="717" spans="1:86" ht="15.6" x14ac:dyDescent="0.3">
      <c r="A717" s="35"/>
      <c r="B717" s="86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17">
        <f t="shared" si="1609"/>
        <v>46733</v>
      </c>
      <c r="U717" s="216">
        <f t="shared" si="1602"/>
        <v>7</v>
      </c>
      <c r="V717" s="216">
        <f t="shared" si="1609"/>
        <v>712</v>
      </c>
      <c r="W717" s="16">
        <f t="shared" si="1616"/>
        <v>1.9506849315068493</v>
      </c>
      <c r="X717" s="16" t="e">
        <f>IF(Template!$F$7="Linear interpolation",LinInterp($I$5:$I$22,$G$5:$G$22,W717),CubicSpline($I$5:$I$22,$G$5:$G$22,W717))</f>
        <v>#VALUE!</v>
      </c>
      <c r="Y717" s="221" t="e">
        <f t="shared" si="1603"/>
        <v>#VALUE!</v>
      </c>
      <c r="Z717" s="221" t="e">
        <f>Y717/PRODUCT($AA$6:AA716)</f>
        <v>#VALUE!</v>
      </c>
      <c r="AA717" s="16" t="e">
        <f t="shared" si="1610"/>
        <v>#VALUE!</v>
      </c>
      <c r="AB717" s="10" t="e">
        <f t="shared" si="1611"/>
        <v>#VALUE!</v>
      </c>
      <c r="AC717" s="90">
        <f t="shared" si="1604"/>
        <v>717</v>
      </c>
      <c r="AD717" s="17">
        <f t="shared" si="1612"/>
        <v>46710</v>
      </c>
      <c r="AE717" s="16" t="e">
        <f t="shared" si="1605"/>
        <v>#VALUE!</v>
      </c>
      <c r="AF717" s="10">
        <f ca="1">IFERROR(AVERAGE(INDIRECT("AE"&amp;AC717-Template!$F$10+1):INDIRECT("AE"&amp;AC717)),0)</f>
        <v>0</v>
      </c>
      <c r="AG717" s="35"/>
      <c r="AH717" s="86"/>
      <c r="AI717" s="35"/>
      <c r="AJ717" s="35"/>
      <c r="AK717" s="35"/>
      <c r="AL717" s="35"/>
      <c r="AM717" s="35"/>
      <c r="AN717" s="35"/>
      <c r="AO717" s="35"/>
      <c r="AP717" s="35"/>
      <c r="AQ717" s="35"/>
      <c r="AR717" s="35"/>
      <c r="AS717" s="35"/>
      <c r="AT717" s="35"/>
      <c r="AU717" s="35"/>
      <c r="AV717" s="35"/>
      <c r="AW717" s="35"/>
      <c r="AX717" s="35"/>
      <c r="AY717" s="35"/>
      <c r="AZ717" s="17">
        <f t="shared" ref="AZ717" si="1627">AZ716+1</f>
        <v>46733</v>
      </c>
      <c r="BA717" s="216">
        <f t="shared" ref="BA717:BA780" si="1628">WEEKDAY(AZ717,2)</f>
        <v>7</v>
      </c>
      <c r="BB717" s="216">
        <f t="shared" ref="BB717" si="1629">BB716+1</f>
        <v>712</v>
      </c>
      <c r="BC717" s="16">
        <f t="shared" ref="BC717:BC780" si="1630">YEARFRAC($T$5,AZ717,3)</f>
        <v>1.9506849315068493</v>
      </c>
      <c r="BD717" s="16">
        <f>IF(Template!$F$7="Linear interpolation",LinInterp($AO$5:$AO$18,$AM$5:$AM$18,BC717),CubicSpline($AO$5:$AO$18,$AM$5:$AM$18,BC717))</f>
        <v>14.147946098469079</v>
      </c>
      <c r="BE717" s="221">
        <f t="shared" si="1565"/>
        <v>1.2945003125381644</v>
      </c>
      <c r="BF717" s="221">
        <f>BE717/PRODUCT($BG$6:BG716)</f>
        <v>1.0003145621044893</v>
      </c>
      <c r="BG717" s="16">
        <f t="shared" ref="BG717:BG780" si="1631">1+BH717/365/100</f>
        <v>1.0003141744046493</v>
      </c>
      <c r="BH717" s="10">
        <f t="shared" ref="BH717:BH780" si="1632">IF(OR(BA717=6,BA717=7),BH716,(BF717-1)*365*100)</f>
        <v>11.467365769699978</v>
      </c>
      <c r="BI717" s="90"/>
      <c r="BJ717" s="17">
        <f t="shared" si="1615"/>
        <v>46710</v>
      </c>
      <c r="BK717" s="16">
        <f t="shared" si="1608"/>
        <v>11.397175536810078</v>
      </c>
      <c r="BL717" s="10">
        <f ca="1">IFERROR(AVERAGE(INDIRECT("BK"&amp;AC717-Template!$F$10+1):INDIRECT("BK"&amp;AC717)),0)</f>
        <v>11.382429011525826</v>
      </c>
      <c r="BM717" s="35"/>
      <c r="BN717" s="86"/>
      <c r="BO717" s="35"/>
      <c r="BP717" s="35"/>
      <c r="BQ717" s="35"/>
      <c r="BR717" s="35"/>
      <c r="BS717" s="35"/>
      <c r="BT717" s="35"/>
      <c r="BU717" s="35"/>
      <c r="BV717" s="35"/>
      <c r="BW717" s="35"/>
      <c r="BX717" s="35"/>
      <c r="BY717" s="35"/>
      <c r="BZ717" s="35"/>
      <c r="CA717" s="35"/>
      <c r="CB717" s="35"/>
      <c r="CC717" s="35"/>
      <c r="CD717" s="35"/>
      <c r="CE717" s="35"/>
      <c r="CF717" s="35"/>
      <c r="CG717" s="35"/>
      <c r="CH717" s="35"/>
    </row>
    <row r="718" spans="1:86" ht="15.6" x14ac:dyDescent="0.3">
      <c r="A718" s="35"/>
      <c r="B718" s="86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17">
        <f t="shared" si="1609"/>
        <v>46734</v>
      </c>
      <c r="U718" s="216">
        <f t="shared" si="1602"/>
        <v>1</v>
      </c>
      <c r="V718" s="216">
        <f t="shared" si="1609"/>
        <v>713</v>
      </c>
      <c r="W718" s="16">
        <f t="shared" si="1616"/>
        <v>1.9534246575342467</v>
      </c>
      <c r="X718" s="16" t="e">
        <f>IF(Template!$F$7="Linear interpolation",LinInterp($I$5:$I$22,$G$5:$G$22,W718),CubicSpline($I$5:$I$22,$G$5:$G$22,W718))</f>
        <v>#VALUE!</v>
      </c>
      <c r="Y718" s="221" t="e">
        <f t="shared" si="1603"/>
        <v>#VALUE!</v>
      </c>
      <c r="Z718" s="221" t="e">
        <f>Y718/PRODUCT($AA$6:AA717)</f>
        <v>#VALUE!</v>
      </c>
      <c r="AA718" s="16" t="e">
        <f t="shared" si="1610"/>
        <v>#VALUE!</v>
      </c>
      <c r="AB718" s="10" t="e">
        <f t="shared" si="1611"/>
        <v>#VALUE!</v>
      </c>
      <c r="AC718" s="90">
        <f t="shared" si="1604"/>
        <v>718</v>
      </c>
      <c r="AD718" s="17">
        <f t="shared" si="1612"/>
        <v>46711</v>
      </c>
      <c r="AE718" s="16" t="e">
        <f t="shared" si="1605"/>
        <v>#VALUE!</v>
      </c>
      <c r="AF718" s="10">
        <f ca="1">IFERROR(AVERAGE(INDIRECT("AE"&amp;AC718-Template!$F$10+1):INDIRECT("AE"&amp;AC718)),0)</f>
        <v>0</v>
      </c>
      <c r="AG718" s="35"/>
      <c r="AH718" s="86"/>
      <c r="AI718" s="35"/>
      <c r="AJ718" s="35"/>
      <c r="AK718" s="35"/>
      <c r="AL718" s="35"/>
      <c r="AM718" s="35"/>
      <c r="AN718" s="35"/>
      <c r="AO718" s="35"/>
      <c r="AP718" s="35"/>
      <c r="AQ718" s="35"/>
      <c r="AR718" s="35"/>
      <c r="AS718" s="35"/>
      <c r="AT718" s="35"/>
      <c r="AU718" s="35"/>
      <c r="AV718" s="35"/>
      <c r="AW718" s="35"/>
      <c r="AX718" s="35"/>
      <c r="AY718" s="35"/>
      <c r="AZ718" s="17">
        <f t="shared" ref="AZ718" si="1633">AZ717+1</f>
        <v>46734</v>
      </c>
      <c r="BA718" s="216">
        <f t="shared" si="1628"/>
        <v>1</v>
      </c>
      <c r="BB718" s="216">
        <f t="shared" ref="BB718" si="1634">BB717+1</f>
        <v>713</v>
      </c>
      <c r="BC718" s="16">
        <f t="shared" si="1630"/>
        <v>1.9534246575342467</v>
      </c>
      <c r="BD718" s="16">
        <f>IF(Template!$F$7="Linear interpolation",LinInterp($AO$5:$AO$18,$AM$5:$AM$18,BC718),CubicSpline($AO$5:$AO$18,$AM$5:$AM$18,BC718))</f>
        <v>14.145140370124734</v>
      </c>
      <c r="BE718" s="221">
        <f t="shared" si="1565"/>
        <v>1.2949075221525255</v>
      </c>
      <c r="BF718" s="221">
        <f>BE718/PRODUCT($BG$6:BG717)</f>
        <v>1.0003149566579275</v>
      </c>
      <c r="BG718" s="16">
        <f t="shared" si="1631"/>
        <v>1.0003149566579275</v>
      </c>
      <c r="BH718" s="10">
        <f t="shared" si="1632"/>
        <v>11.495918014352569</v>
      </c>
      <c r="BI718" s="90"/>
      <c r="BJ718" s="17">
        <f t="shared" si="1615"/>
        <v>46711</v>
      </c>
      <c r="BK718" s="16">
        <f t="shared" si="1608"/>
        <v>11.397175536810078</v>
      </c>
      <c r="BL718" s="10">
        <f ca="1">IFERROR(AVERAGE(INDIRECT("BK"&amp;AC718-Template!$F$10+1):INDIRECT("BK"&amp;AC718)),0)</f>
        <v>11.382927570266736</v>
      </c>
      <c r="BM718" s="35"/>
      <c r="BN718" s="86"/>
      <c r="BO718" s="35"/>
      <c r="BP718" s="35"/>
      <c r="BQ718" s="35"/>
      <c r="BR718" s="35"/>
      <c r="BS718" s="35"/>
      <c r="BT718" s="35"/>
      <c r="BU718" s="35"/>
      <c r="BV718" s="35"/>
      <c r="BW718" s="35"/>
      <c r="BX718" s="35"/>
      <c r="BY718" s="35"/>
      <c r="BZ718" s="35"/>
      <c r="CA718" s="35"/>
      <c r="CB718" s="35"/>
      <c r="CC718" s="35"/>
      <c r="CD718" s="35"/>
      <c r="CE718" s="35"/>
      <c r="CF718" s="35"/>
      <c r="CG718" s="35"/>
      <c r="CH718" s="35"/>
    </row>
    <row r="719" spans="1:86" ht="15.6" x14ac:dyDescent="0.3">
      <c r="A719" s="35"/>
      <c r="B719" s="86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17">
        <f t="shared" si="1609"/>
        <v>46735</v>
      </c>
      <c r="U719" s="216">
        <f t="shared" si="1602"/>
        <v>2</v>
      </c>
      <c r="V719" s="216">
        <f t="shared" si="1609"/>
        <v>714</v>
      </c>
      <c r="W719" s="16">
        <f t="shared" si="1616"/>
        <v>1.9561643835616438</v>
      </c>
      <c r="X719" s="16" t="e">
        <f>IF(Template!$F$7="Linear interpolation",LinInterp($I$5:$I$22,$G$5:$G$22,W719),CubicSpline($I$5:$I$22,$G$5:$G$22,W719))</f>
        <v>#VALUE!</v>
      </c>
      <c r="Y719" s="221" t="e">
        <f t="shared" si="1603"/>
        <v>#VALUE!</v>
      </c>
      <c r="Z719" s="221" t="e">
        <f>Y719/PRODUCT($AA$6:AA718)</f>
        <v>#VALUE!</v>
      </c>
      <c r="AA719" s="16" t="e">
        <f t="shared" si="1610"/>
        <v>#VALUE!</v>
      </c>
      <c r="AB719" s="10" t="e">
        <f t="shared" si="1611"/>
        <v>#VALUE!</v>
      </c>
      <c r="AC719" s="90">
        <f t="shared" si="1604"/>
        <v>719</v>
      </c>
      <c r="AD719" s="17">
        <f t="shared" si="1612"/>
        <v>46712</v>
      </c>
      <c r="AE719" s="16" t="e">
        <f t="shared" si="1605"/>
        <v>#VALUE!</v>
      </c>
      <c r="AF719" s="10">
        <f ca="1">IFERROR(AVERAGE(INDIRECT("AE"&amp;AC719-Template!$F$10+1):INDIRECT("AE"&amp;AC719)),0)</f>
        <v>0</v>
      </c>
      <c r="AG719" s="35"/>
      <c r="AH719" s="86"/>
      <c r="AI719" s="35"/>
      <c r="AJ719" s="35"/>
      <c r="AK719" s="35"/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X719" s="35"/>
      <c r="AY719" s="35"/>
      <c r="AZ719" s="17">
        <f t="shared" ref="AZ719" si="1635">AZ718+1</f>
        <v>46735</v>
      </c>
      <c r="BA719" s="216">
        <f t="shared" si="1628"/>
        <v>2</v>
      </c>
      <c r="BB719" s="216">
        <f t="shared" ref="BB719" si="1636">BB718+1</f>
        <v>714</v>
      </c>
      <c r="BC719" s="16">
        <f t="shared" si="1630"/>
        <v>1.9561643835616438</v>
      </c>
      <c r="BD719" s="16">
        <f>IF(Template!$F$7="Linear interpolation",LinInterp($AO$5:$AO$18,$AM$5:$AM$18,BC719),CubicSpline($AO$5:$AO$18,$AM$5:$AM$18,BC719))</f>
        <v>14.142350642339826</v>
      </c>
      <c r="BE719" s="221">
        <f t="shared" si="1565"/>
        <v>1.2953150390685109</v>
      </c>
      <c r="BF719" s="221">
        <f>BE719/PRODUCT($BG$6:BG718)</f>
        <v>1.0003147073509218</v>
      </c>
      <c r="BG719" s="16">
        <f t="shared" si="1631"/>
        <v>1.0003147073509218</v>
      </c>
      <c r="BH719" s="10">
        <f t="shared" si="1632"/>
        <v>11.486818308644287</v>
      </c>
      <c r="BI719" s="90"/>
      <c r="BJ719" s="17">
        <f t="shared" si="1615"/>
        <v>46712</v>
      </c>
      <c r="BK719" s="16">
        <f t="shared" si="1608"/>
        <v>11.397175536810078</v>
      </c>
      <c r="BL719" s="10">
        <f ca="1">IFERROR(AVERAGE(INDIRECT("BK"&amp;AC719-Template!$F$10+1):INDIRECT("BK"&amp;AC719)),0)</f>
        <v>11.38345805835244</v>
      </c>
      <c r="BM719" s="35"/>
      <c r="BN719" s="86"/>
      <c r="BO719" s="35"/>
      <c r="BP719" s="35"/>
      <c r="BQ719" s="35"/>
      <c r="BR719" s="35"/>
      <c r="BS719" s="35"/>
      <c r="BT719" s="35"/>
      <c r="BU719" s="35"/>
      <c r="BV719" s="35"/>
      <c r="BW719" s="35"/>
      <c r="BX719" s="35"/>
      <c r="BY719" s="35"/>
      <c r="BZ719" s="35"/>
      <c r="CA719" s="35"/>
      <c r="CB719" s="35"/>
      <c r="CC719" s="35"/>
      <c r="CD719" s="35"/>
      <c r="CE719" s="35"/>
      <c r="CF719" s="35"/>
      <c r="CG719" s="35"/>
      <c r="CH719" s="35"/>
    </row>
    <row r="720" spans="1:86" ht="15.6" x14ac:dyDescent="0.3">
      <c r="A720" s="35"/>
      <c r="B720" s="86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17">
        <f t="shared" si="1609"/>
        <v>46736</v>
      </c>
      <c r="U720" s="216">
        <f t="shared" si="1602"/>
        <v>3</v>
      </c>
      <c r="V720" s="216">
        <f t="shared" si="1609"/>
        <v>715</v>
      </c>
      <c r="W720" s="16">
        <f t="shared" si="1616"/>
        <v>1.9589041095890412</v>
      </c>
      <c r="X720" s="16" t="e">
        <f>IF(Template!$F$7="Linear interpolation",LinInterp($I$5:$I$22,$G$5:$G$22,W720),CubicSpline($I$5:$I$22,$G$5:$G$22,W720))</f>
        <v>#VALUE!</v>
      </c>
      <c r="Y720" s="221" t="e">
        <f t="shared" si="1603"/>
        <v>#VALUE!</v>
      </c>
      <c r="Z720" s="221" t="e">
        <f>Y720/PRODUCT($AA$6:AA719)</f>
        <v>#VALUE!</v>
      </c>
      <c r="AA720" s="16" t="e">
        <f t="shared" si="1610"/>
        <v>#VALUE!</v>
      </c>
      <c r="AB720" s="10" t="e">
        <f t="shared" si="1611"/>
        <v>#VALUE!</v>
      </c>
      <c r="AC720" s="90">
        <f t="shared" si="1604"/>
        <v>720</v>
      </c>
      <c r="AD720" s="17">
        <f t="shared" si="1612"/>
        <v>46713</v>
      </c>
      <c r="AE720" s="16" t="e">
        <f t="shared" si="1605"/>
        <v>#VALUE!</v>
      </c>
      <c r="AF720" s="10">
        <f ca="1">IFERROR(AVERAGE(INDIRECT("AE"&amp;AC720-Template!$F$10+1):INDIRECT("AE"&amp;AC720)),0)</f>
        <v>0</v>
      </c>
      <c r="AG720" s="35"/>
      <c r="AH720" s="86"/>
      <c r="AI720" s="35"/>
      <c r="AJ720" s="35"/>
      <c r="AK720" s="35"/>
      <c r="AL720" s="35"/>
      <c r="AM720" s="35"/>
      <c r="AN720" s="35"/>
      <c r="AO720" s="35"/>
      <c r="AP720" s="35"/>
      <c r="AQ720" s="35"/>
      <c r="AR720" s="35"/>
      <c r="AS720" s="35"/>
      <c r="AT720" s="35"/>
      <c r="AU720" s="35"/>
      <c r="AV720" s="35"/>
      <c r="AW720" s="35"/>
      <c r="AX720" s="35"/>
      <c r="AY720" s="35"/>
      <c r="AZ720" s="17">
        <f t="shared" ref="AZ720" si="1637">AZ719+1</f>
        <v>46736</v>
      </c>
      <c r="BA720" s="216">
        <f t="shared" si="1628"/>
        <v>3</v>
      </c>
      <c r="BB720" s="216">
        <f t="shared" ref="BB720" si="1638">BB719+1</f>
        <v>715</v>
      </c>
      <c r="BC720" s="16">
        <f t="shared" si="1630"/>
        <v>1.9589041095890412</v>
      </c>
      <c r="BD720" s="16">
        <f>IF(Template!$F$7="Linear interpolation",LinInterp($AO$5:$AO$18,$AM$5:$AM$18,BC720),CubicSpline($AO$5:$AO$18,$AM$5:$AM$18,BC720))</f>
        <v>14.13957704860227</v>
      </c>
      <c r="BE720" s="221">
        <f t="shared" si="1565"/>
        <v>1.2957228679765396</v>
      </c>
      <c r="BF720" s="221">
        <f>BE720/PRODUCT($BG$6:BG719)</f>
        <v>1.0003148492032659</v>
      </c>
      <c r="BG720" s="16">
        <f t="shared" si="1631"/>
        <v>1.0003148492032659</v>
      </c>
      <c r="BH720" s="10">
        <f t="shared" si="1632"/>
        <v>11.49199591920369</v>
      </c>
      <c r="BI720" s="90"/>
      <c r="BJ720" s="17">
        <f t="shared" si="1615"/>
        <v>46713</v>
      </c>
      <c r="BK720" s="16">
        <f t="shared" si="1608"/>
        <v>11.410619073352057</v>
      </c>
      <c r="BL720" s="10">
        <f ca="1">IFERROR(AVERAGE(INDIRECT("BK"&amp;AC720-Template!$F$10+1):INDIRECT("BK"&amp;AC720)),0)</f>
        <v>11.384436664322878</v>
      </c>
      <c r="BM720" s="35"/>
      <c r="BN720" s="86"/>
      <c r="BO720" s="35"/>
      <c r="BP720" s="35"/>
      <c r="BQ720" s="35"/>
      <c r="BR720" s="35"/>
      <c r="BS720" s="35"/>
      <c r="BT720" s="35"/>
      <c r="BU720" s="35"/>
      <c r="BV720" s="35"/>
      <c r="BW720" s="35"/>
      <c r="BX720" s="35"/>
      <c r="BY720" s="35"/>
      <c r="BZ720" s="35"/>
      <c r="CA720" s="35"/>
      <c r="CB720" s="35"/>
      <c r="CC720" s="35"/>
      <c r="CD720" s="35"/>
      <c r="CE720" s="35"/>
      <c r="CF720" s="35"/>
      <c r="CG720" s="35"/>
      <c r="CH720" s="35"/>
    </row>
    <row r="721" spans="1:86" ht="15.6" x14ac:dyDescent="0.3">
      <c r="A721" s="35"/>
      <c r="B721" s="86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17">
        <f t="shared" si="1609"/>
        <v>46737</v>
      </c>
      <c r="U721" s="216">
        <f t="shared" si="1602"/>
        <v>4</v>
      </c>
      <c r="V721" s="216">
        <f t="shared" si="1609"/>
        <v>716</v>
      </c>
      <c r="W721" s="16">
        <f t="shared" si="1616"/>
        <v>1.9616438356164383</v>
      </c>
      <c r="X721" s="16" t="e">
        <f>IF(Template!$F$7="Linear interpolation",LinInterp($I$5:$I$22,$G$5:$G$22,W721),CubicSpline($I$5:$I$22,$G$5:$G$22,W721))</f>
        <v>#VALUE!</v>
      </c>
      <c r="Y721" s="221" t="e">
        <f t="shared" si="1603"/>
        <v>#VALUE!</v>
      </c>
      <c r="Z721" s="221" t="e">
        <f>Y721/PRODUCT($AA$6:AA720)</f>
        <v>#VALUE!</v>
      </c>
      <c r="AA721" s="16" t="e">
        <f t="shared" si="1610"/>
        <v>#VALUE!</v>
      </c>
      <c r="AB721" s="10" t="e">
        <f t="shared" si="1611"/>
        <v>#VALUE!</v>
      </c>
      <c r="AC721" s="90">
        <f t="shared" si="1604"/>
        <v>721</v>
      </c>
      <c r="AD721" s="17">
        <f t="shared" si="1612"/>
        <v>46714</v>
      </c>
      <c r="AE721" s="16" t="e">
        <f t="shared" si="1605"/>
        <v>#VALUE!</v>
      </c>
      <c r="AF721" s="10">
        <f ca="1">IFERROR(AVERAGE(INDIRECT("AE"&amp;AC721-Template!$F$10+1):INDIRECT("AE"&amp;AC721)),0)</f>
        <v>0</v>
      </c>
      <c r="AG721" s="35"/>
      <c r="AH721" s="86"/>
      <c r="AI721" s="35"/>
      <c r="AJ721" s="35"/>
      <c r="AK721" s="35"/>
      <c r="AL721" s="35"/>
      <c r="AM721" s="35"/>
      <c r="AN721" s="35"/>
      <c r="AO721" s="35"/>
      <c r="AP721" s="35"/>
      <c r="AQ721" s="35"/>
      <c r="AR721" s="35"/>
      <c r="AS721" s="35"/>
      <c r="AT721" s="35"/>
      <c r="AU721" s="35"/>
      <c r="AV721" s="35"/>
      <c r="AW721" s="35"/>
      <c r="AX721" s="35"/>
      <c r="AY721" s="35"/>
      <c r="AZ721" s="17">
        <f t="shared" ref="AZ721" si="1639">AZ720+1</f>
        <v>46737</v>
      </c>
      <c r="BA721" s="216">
        <f t="shared" si="1628"/>
        <v>4</v>
      </c>
      <c r="BB721" s="216">
        <f t="shared" ref="BB721" si="1640">BB720+1</f>
        <v>716</v>
      </c>
      <c r="BC721" s="16">
        <f t="shared" si="1630"/>
        <v>1.9616438356164383</v>
      </c>
      <c r="BD721" s="16">
        <f>IF(Template!$F$7="Linear interpolation",LinInterp($AO$5:$AO$18,$AM$5:$AM$18,BC721),CubicSpline($AO$5:$AO$18,$AM$5:$AM$18,BC721))</f>
        <v>14.136819722399974</v>
      </c>
      <c r="BE721" s="221">
        <f t="shared" si="1565"/>
        <v>1.296131013589767</v>
      </c>
      <c r="BF721" s="221">
        <f>BE721/PRODUCT($BG$6:BG720)</f>
        <v>1.0003149945280081</v>
      </c>
      <c r="BG721" s="16">
        <f t="shared" si="1631"/>
        <v>1.0003149945280081</v>
      </c>
      <c r="BH721" s="10">
        <f t="shared" si="1632"/>
        <v>11.497300272295451</v>
      </c>
      <c r="BI721" s="90"/>
      <c r="BJ721" s="17">
        <f t="shared" si="1615"/>
        <v>46714</v>
      </c>
      <c r="BK721" s="16">
        <f t="shared" si="1608"/>
        <v>11.406522216503179</v>
      </c>
      <c r="BL721" s="10">
        <f ca="1">IFERROR(AVERAGE(INDIRECT("BK"&amp;AC721-Template!$F$10+1):INDIRECT("BK"&amp;AC721)),0)</f>
        <v>11.385278708398351</v>
      </c>
      <c r="BM721" s="35"/>
      <c r="BN721" s="86"/>
      <c r="BO721" s="35"/>
      <c r="BP721" s="35"/>
      <c r="BQ721" s="35"/>
      <c r="BR721" s="35"/>
      <c r="BS721" s="35"/>
      <c r="BT721" s="35"/>
      <c r="BU721" s="35"/>
      <c r="BV721" s="35"/>
      <c r="BW721" s="35"/>
      <c r="BX721" s="35"/>
      <c r="BY721" s="35"/>
      <c r="BZ721" s="35"/>
      <c r="CA721" s="35"/>
      <c r="CB721" s="35"/>
      <c r="CC721" s="35"/>
      <c r="CD721" s="35"/>
      <c r="CE721" s="35"/>
      <c r="CF721" s="35"/>
      <c r="CG721" s="35"/>
      <c r="CH721" s="35"/>
    </row>
    <row r="722" spans="1:86" ht="15.6" x14ac:dyDescent="0.3">
      <c r="A722" s="35"/>
      <c r="B722" s="86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17">
        <f t="shared" si="1609"/>
        <v>46738</v>
      </c>
      <c r="U722" s="216">
        <f t="shared" si="1602"/>
        <v>5</v>
      </c>
      <c r="V722" s="216">
        <f t="shared" si="1609"/>
        <v>717</v>
      </c>
      <c r="W722" s="16">
        <f t="shared" si="1616"/>
        <v>1.9643835616438357</v>
      </c>
      <c r="X722" s="16" t="e">
        <f>IF(Template!$F$7="Linear interpolation",LinInterp($I$5:$I$22,$G$5:$G$22,W722),CubicSpline($I$5:$I$22,$G$5:$G$22,W722))</f>
        <v>#VALUE!</v>
      </c>
      <c r="Y722" s="221" t="e">
        <f t="shared" si="1603"/>
        <v>#VALUE!</v>
      </c>
      <c r="Z722" s="221" t="e">
        <f>Y722/PRODUCT($AA$6:AA721)</f>
        <v>#VALUE!</v>
      </c>
      <c r="AA722" s="16" t="e">
        <f t="shared" si="1610"/>
        <v>#VALUE!</v>
      </c>
      <c r="AB722" s="10" t="e">
        <f t="shared" si="1611"/>
        <v>#VALUE!</v>
      </c>
      <c r="AC722" s="90">
        <f t="shared" si="1604"/>
        <v>722</v>
      </c>
      <c r="AD722" s="17">
        <f t="shared" si="1612"/>
        <v>46715</v>
      </c>
      <c r="AE722" s="16" t="e">
        <f t="shared" si="1605"/>
        <v>#VALUE!</v>
      </c>
      <c r="AF722" s="10">
        <f ca="1">IFERROR(AVERAGE(INDIRECT("AE"&amp;AC722-Template!$F$10+1):INDIRECT("AE"&amp;AC722)),0)</f>
        <v>0</v>
      </c>
      <c r="AG722" s="35"/>
      <c r="AH722" s="86"/>
      <c r="AI722" s="35"/>
      <c r="AJ722" s="35"/>
      <c r="AK722" s="35"/>
      <c r="AL722" s="35"/>
      <c r="AM722" s="35"/>
      <c r="AN722" s="35"/>
      <c r="AO722" s="35"/>
      <c r="AP722" s="35"/>
      <c r="AQ722" s="35"/>
      <c r="AR722" s="35"/>
      <c r="AS722" s="35"/>
      <c r="AT722" s="35"/>
      <c r="AU722" s="35"/>
      <c r="AV722" s="35"/>
      <c r="AW722" s="35"/>
      <c r="AX722" s="35"/>
      <c r="AY722" s="35"/>
      <c r="AZ722" s="17">
        <f t="shared" ref="AZ722" si="1641">AZ721+1</f>
        <v>46738</v>
      </c>
      <c r="BA722" s="216">
        <f t="shared" si="1628"/>
        <v>5</v>
      </c>
      <c r="BB722" s="216">
        <f t="shared" ref="BB722" si="1642">BB721+1</f>
        <v>717</v>
      </c>
      <c r="BC722" s="16">
        <f t="shared" si="1630"/>
        <v>1.9643835616438357</v>
      </c>
      <c r="BD722" s="16">
        <f>IF(Template!$F$7="Linear interpolation",LinInterp($AO$5:$AO$18,$AM$5:$AM$18,BC722),CubicSpline($AO$5:$AO$18,$AM$5:$AM$18,BC722))</f>
        <v>14.134078797220848</v>
      </c>
      <c r="BE722" s="221">
        <f t="shared" si="1565"/>
        <v>1.2965394806441204</v>
      </c>
      <c r="BF722" s="221">
        <f>BE722/PRODUCT($BG$6:BG721)</f>
        <v>1.0003151433381892</v>
      </c>
      <c r="BG722" s="16">
        <f t="shared" si="1631"/>
        <v>1.0003151433381892</v>
      </c>
      <c r="BH722" s="10">
        <f t="shared" si="1632"/>
        <v>11.502731843904378</v>
      </c>
      <c r="BI722" s="90"/>
      <c r="BJ722" s="17">
        <f t="shared" si="1615"/>
        <v>46715</v>
      </c>
      <c r="BK722" s="16">
        <f t="shared" si="1608"/>
        <v>11.409148322652829</v>
      </c>
      <c r="BL722" s="10">
        <f ca="1">IFERROR(AVERAGE(INDIRECT("BK"&amp;AC722-Template!$F$10+1):INDIRECT("BK"&amp;AC722)),0)</f>
        <v>11.386366133823854</v>
      </c>
      <c r="BM722" s="35"/>
      <c r="BN722" s="86"/>
      <c r="BO722" s="35"/>
      <c r="BP722" s="35"/>
      <c r="BQ722" s="35"/>
      <c r="BR722" s="35"/>
      <c r="BS722" s="35"/>
      <c r="BT722" s="35"/>
      <c r="BU722" s="35"/>
      <c r="BV722" s="35"/>
      <c r="BW722" s="35"/>
      <c r="BX722" s="35"/>
      <c r="BY722" s="35"/>
      <c r="BZ722" s="35"/>
      <c r="CA722" s="35"/>
      <c r="CB722" s="35"/>
      <c r="CC722" s="35"/>
      <c r="CD722" s="35"/>
      <c r="CE722" s="35"/>
      <c r="CF722" s="35"/>
      <c r="CG722" s="35"/>
      <c r="CH722" s="35"/>
    </row>
    <row r="723" spans="1:86" ht="15.6" x14ac:dyDescent="0.3">
      <c r="A723" s="35"/>
      <c r="B723" s="86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17">
        <f t="shared" si="1609"/>
        <v>46739</v>
      </c>
      <c r="U723" s="216">
        <f t="shared" si="1602"/>
        <v>6</v>
      </c>
      <c r="V723" s="216">
        <f t="shared" si="1609"/>
        <v>718</v>
      </c>
      <c r="W723" s="16">
        <f t="shared" si="1616"/>
        <v>1.9671232876712328</v>
      </c>
      <c r="X723" s="16" t="e">
        <f>IF(Template!$F$7="Linear interpolation",LinInterp($I$5:$I$22,$G$5:$G$22,W723),CubicSpline($I$5:$I$22,$G$5:$G$22,W723))</f>
        <v>#VALUE!</v>
      </c>
      <c r="Y723" s="221" t="e">
        <f t="shared" si="1603"/>
        <v>#VALUE!</v>
      </c>
      <c r="Z723" s="221" t="e">
        <f>Y723/PRODUCT($AA$6:AA722)</f>
        <v>#VALUE!</v>
      </c>
      <c r="AA723" s="16" t="e">
        <f t="shared" si="1610"/>
        <v>#VALUE!</v>
      </c>
      <c r="AB723" s="10" t="e">
        <f t="shared" si="1611"/>
        <v>#VALUE!</v>
      </c>
      <c r="AC723" s="90">
        <f t="shared" si="1604"/>
        <v>723</v>
      </c>
      <c r="AD723" s="17">
        <f t="shared" si="1612"/>
        <v>46716</v>
      </c>
      <c r="AE723" s="16" t="e">
        <f t="shared" si="1605"/>
        <v>#VALUE!</v>
      </c>
      <c r="AF723" s="10">
        <f ca="1">IFERROR(AVERAGE(INDIRECT("AE"&amp;AC723-Template!$F$10+1):INDIRECT("AE"&amp;AC723)),0)</f>
        <v>0</v>
      </c>
      <c r="AG723" s="35"/>
      <c r="AH723" s="86"/>
      <c r="AI723" s="35"/>
      <c r="AJ723" s="35"/>
      <c r="AK723" s="35"/>
      <c r="AL723" s="35"/>
      <c r="AM723" s="35"/>
      <c r="AN723" s="35"/>
      <c r="AO723" s="35"/>
      <c r="AP723" s="35"/>
      <c r="AQ723" s="35"/>
      <c r="AR723" s="35"/>
      <c r="AS723" s="35"/>
      <c r="AT723" s="35"/>
      <c r="AU723" s="35"/>
      <c r="AV723" s="35"/>
      <c r="AW723" s="35"/>
      <c r="AX723" s="35"/>
      <c r="AY723" s="35"/>
      <c r="AZ723" s="17">
        <f t="shared" ref="AZ723" si="1643">AZ722+1</f>
        <v>46739</v>
      </c>
      <c r="BA723" s="216">
        <f t="shared" si="1628"/>
        <v>6</v>
      </c>
      <c r="BB723" s="216">
        <f t="shared" ref="BB723" si="1644">BB722+1</f>
        <v>718</v>
      </c>
      <c r="BC723" s="16">
        <f t="shared" si="1630"/>
        <v>1.9671232876712328</v>
      </c>
      <c r="BD723" s="16">
        <f>IF(Template!$F$7="Linear interpolation",LinInterp($AO$5:$AO$18,$AM$5:$AM$18,BC723),CubicSpline($AO$5:$AO$18,$AM$5:$AM$18,BC723))</f>
        <v>14.131354406552806</v>
      </c>
      <c r="BE723" s="221">
        <f t="shared" si="1565"/>
        <v>1.2969482738983331</v>
      </c>
      <c r="BF723" s="221">
        <f>BE723/PRODUCT($BG$6:BG722)</f>
        <v>1.0003152956468473</v>
      </c>
      <c r="BG723" s="16">
        <f t="shared" si="1631"/>
        <v>1.0003151433381892</v>
      </c>
      <c r="BH723" s="10">
        <f t="shared" si="1632"/>
        <v>11.502731843904378</v>
      </c>
      <c r="BI723" s="90"/>
      <c r="BJ723" s="17">
        <f t="shared" si="1615"/>
        <v>46716</v>
      </c>
      <c r="BK723" s="16">
        <f t="shared" si="1608"/>
        <v>11.411891158350507</v>
      </c>
      <c r="BL723" s="10">
        <f ca="1">IFERROR(AVERAGE(INDIRECT("BK"&amp;AC723-Template!$F$10+1):INDIRECT("BK"&amp;AC723)),0)</f>
        <v>11.387481048718955</v>
      </c>
      <c r="BM723" s="35"/>
      <c r="BN723" s="86"/>
      <c r="BO723" s="35"/>
      <c r="BP723" s="35"/>
      <c r="BQ723" s="35"/>
      <c r="BR723" s="35"/>
      <c r="BS723" s="35"/>
      <c r="BT723" s="35"/>
      <c r="BU723" s="35"/>
      <c r="BV723" s="35"/>
      <c r="BW723" s="35"/>
      <c r="BX723" s="35"/>
      <c r="BY723" s="35"/>
      <c r="BZ723" s="35"/>
      <c r="CA723" s="35"/>
      <c r="CB723" s="35"/>
      <c r="CC723" s="35"/>
      <c r="CD723" s="35"/>
      <c r="CE723" s="35"/>
      <c r="CF723" s="35"/>
      <c r="CG723" s="35"/>
      <c r="CH723" s="35"/>
    </row>
    <row r="724" spans="1:86" ht="15.6" x14ac:dyDescent="0.3">
      <c r="A724" s="35"/>
      <c r="B724" s="86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17">
        <f t="shared" si="1609"/>
        <v>46740</v>
      </c>
      <c r="U724" s="216">
        <f t="shared" si="1602"/>
        <v>7</v>
      </c>
      <c r="V724" s="216">
        <f t="shared" si="1609"/>
        <v>719</v>
      </c>
      <c r="W724" s="16">
        <f t="shared" si="1616"/>
        <v>1.9698630136986301</v>
      </c>
      <c r="X724" s="16" t="e">
        <f>IF(Template!$F$7="Linear interpolation",LinInterp($I$5:$I$22,$G$5:$G$22,W724),CubicSpline($I$5:$I$22,$G$5:$G$22,W724))</f>
        <v>#VALUE!</v>
      </c>
      <c r="Y724" s="221" t="e">
        <f t="shared" si="1603"/>
        <v>#VALUE!</v>
      </c>
      <c r="Z724" s="221" t="e">
        <f>Y724/PRODUCT($AA$6:AA723)</f>
        <v>#VALUE!</v>
      </c>
      <c r="AA724" s="16" t="e">
        <f t="shared" si="1610"/>
        <v>#VALUE!</v>
      </c>
      <c r="AB724" s="10" t="e">
        <f t="shared" si="1611"/>
        <v>#VALUE!</v>
      </c>
      <c r="AC724" s="90">
        <f t="shared" si="1604"/>
        <v>724</v>
      </c>
      <c r="AD724" s="17">
        <f t="shared" si="1612"/>
        <v>46717</v>
      </c>
      <c r="AE724" s="16" t="e">
        <f t="shared" si="1605"/>
        <v>#VALUE!</v>
      </c>
      <c r="AF724" s="10">
        <f ca="1">IFERROR(AVERAGE(INDIRECT("AE"&amp;AC724-Template!$F$10+1):INDIRECT("AE"&amp;AC724)),0)</f>
        <v>0</v>
      </c>
      <c r="AG724" s="35"/>
      <c r="AH724" s="86"/>
      <c r="AI724" s="35"/>
      <c r="AJ724" s="35"/>
      <c r="AK724" s="35"/>
      <c r="AL724" s="35"/>
      <c r="AM724" s="35"/>
      <c r="AN724" s="35"/>
      <c r="AO724" s="35"/>
      <c r="AP724" s="35"/>
      <c r="AQ724" s="35"/>
      <c r="AR724" s="35"/>
      <c r="AS724" s="35"/>
      <c r="AT724" s="35"/>
      <c r="AU724" s="35"/>
      <c r="AV724" s="35"/>
      <c r="AW724" s="35"/>
      <c r="AX724" s="35"/>
      <c r="AY724" s="35"/>
      <c r="AZ724" s="17">
        <f t="shared" ref="AZ724" si="1645">AZ723+1</f>
        <v>46740</v>
      </c>
      <c r="BA724" s="216">
        <f t="shared" si="1628"/>
        <v>7</v>
      </c>
      <c r="BB724" s="216">
        <f t="shared" ref="BB724" si="1646">BB723+1</f>
        <v>719</v>
      </c>
      <c r="BC724" s="16">
        <f t="shared" si="1630"/>
        <v>1.9698630136986301</v>
      </c>
      <c r="BD724" s="16">
        <f>IF(Template!$F$7="Linear interpolation",LinInterp($AO$5:$AO$18,$AM$5:$AM$18,BC724),CubicSpline($AO$5:$AO$18,$AM$5:$AM$18,BC724))</f>
        <v>14.128646683883753</v>
      </c>
      <c r="BE724" s="221">
        <f t="shared" si="1565"/>
        <v>1.2973573981339792</v>
      </c>
      <c r="BF724" s="221">
        <f>BE724/PRODUCT($BG$6:BG723)</f>
        <v>1.0003156037757219</v>
      </c>
      <c r="BG724" s="16">
        <f t="shared" si="1631"/>
        <v>1.0003151433381892</v>
      </c>
      <c r="BH724" s="10">
        <f t="shared" si="1632"/>
        <v>11.502731843904378</v>
      </c>
      <c r="BI724" s="90"/>
      <c r="BJ724" s="17">
        <f t="shared" si="1615"/>
        <v>46717</v>
      </c>
      <c r="BK724" s="16">
        <f t="shared" si="1608"/>
        <v>11.414751201047956</v>
      </c>
      <c r="BL724" s="10">
        <f ca="1">IFERROR(AVERAGE(INDIRECT("BK"&amp;AC724-Template!$F$10+1):INDIRECT("BK"&amp;AC724)),0)</f>
        <v>11.388706242366572</v>
      </c>
      <c r="BM724" s="35"/>
      <c r="BN724" s="86"/>
      <c r="BO724" s="35"/>
      <c r="BP724" s="35"/>
      <c r="BQ724" s="35"/>
      <c r="BR724" s="35"/>
      <c r="BS724" s="35"/>
      <c r="BT724" s="35"/>
      <c r="BU724" s="35"/>
      <c r="BV724" s="35"/>
      <c r="BW724" s="35"/>
      <c r="BX724" s="35"/>
      <c r="BY724" s="35"/>
      <c r="BZ724" s="35"/>
      <c r="CA724" s="35"/>
      <c r="CB724" s="35"/>
      <c r="CC724" s="35"/>
      <c r="CD724" s="35"/>
      <c r="CE724" s="35"/>
      <c r="CF724" s="35"/>
      <c r="CG724" s="35"/>
      <c r="CH724" s="35"/>
    </row>
    <row r="725" spans="1:86" ht="15.6" x14ac:dyDescent="0.3">
      <c r="A725" s="35"/>
      <c r="B725" s="86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17">
        <f t="shared" si="1609"/>
        <v>46741</v>
      </c>
      <c r="U725" s="216">
        <f t="shared" si="1602"/>
        <v>1</v>
      </c>
      <c r="V725" s="216">
        <f t="shared" si="1609"/>
        <v>720</v>
      </c>
      <c r="W725" s="16">
        <f t="shared" si="1616"/>
        <v>1.9726027397260273</v>
      </c>
      <c r="X725" s="16" t="e">
        <f>IF(Template!$F$7="Linear interpolation",LinInterp($I$5:$I$22,$G$5:$G$22,W725),CubicSpline($I$5:$I$22,$G$5:$G$22,W725))</f>
        <v>#VALUE!</v>
      </c>
      <c r="Y725" s="221" t="e">
        <f t="shared" si="1603"/>
        <v>#VALUE!</v>
      </c>
      <c r="Z725" s="221" t="e">
        <f>Y725/PRODUCT($AA$6:AA724)</f>
        <v>#VALUE!</v>
      </c>
      <c r="AA725" s="16" t="e">
        <f t="shared" si="1610"/>
        <v>#VALUE!</v>
      </c>
      <c r="AB725" s="10" t="e">
        <f t="shared" si="1611"/>
        <v>#VALUE!</v>
      </c>
      <c r="AC725" s="90">
        <f t="shared" si="1604"/>
        <v>725</v>
      </c>
      <c r="AD725" s="17">
        <f t="shared" si="1612"/>
        <v>46718</v>
      </c>
      <c r="AE725" s="16" t="e">
        <f t="shared" si="1605"/>
        <v>#VALUE!</v>
      </c>
      <c r="AF725" s="10">
        <f ca="1">IFERROR(AVERAGE(INDIRECT("AE"&amp;AC725-Template!$F$10+1):INDIRECT("AE"&amp;AC725)),0)</f>
        <v>0</v>
      </c>
      <c r="AG725" s="35"/>
      <c r="AH725" s="86"/>
      <c r="AI725" s="35"/>
      <c r="AJ725" s="35"/>
      <c r="AK725" s="35"/>
      <c r="AL725" s="35"/>
      <c r="AM725" s="35"/>
      <c r="AN725" s="35"/>
      <c r="AO725" s="35"/>
      <c r="AP725" s="35"/>
      <c r="AQ725" s="35"/>
      <c r="AR725" s="35"/>
      <c r="AS725" s="35"/>
      <c r="AT725" s="35"/>
      <c r="AU725" s="35"/>
      <c r="AV725" s="35"/>
      <c r="AW725" s="35"/>
      <c r="AX725" s="35"/>
      <c r="AY725" s="35"/>
      <c r="AZ725" s="17">
        <f t="shared" ref="AZ725" si="1647">AZ724+1</f>
        <v>46741</v>
      </c>
      <c r="BA725" s="216">
        <f t="shared" si="1628"/>
        <v>1</v>
      </c>
      <c r="BB725" s="216">
        <f t="shared" ref="BB725" si="1648">BB724+1</f>
        <v>720</v>
      </c>
      <c r="BC725" s="16">
        <f t="shared" si="1630"/>
        <v>1.9726027397260273</v>
      </c>
      <c r="BD725" s="16">
        <f>IF(Template!$F$7="Linear interpolation",LinInterp($AO$5:$AO$18,$AM$5:$AM$18,BC725),CubicSpline($AO$5:$AO$18,$AM$5:$AM$18,BC725))</f>
        <v>14.125955762701603</v>
      </c>
      <c r="BE725" s="221">
        <f t="shared" si="1565"/>
        <v>1.2977668581555071</v>
      </c>
      <c r="BF725" s="221">
        <f>BE725/PRODUCT($BG$6:BG724)</f>
        <v>1.000316071249477</v>
      </c>
      <c r="BG725" s="16">
        <f t="shared" si="1631"/>
        <v>1.000316071249477</v>
      </c>
      <c r="BH725" s="10">
        <f t="shared" si="1632"/>
        <v>11.536600605909332</v>
      </c>
      <c r="BI725" s="90"/>
      <c r="BJ725" s="17">
        <f t="shared" si="1615"/>
        <v>46718</v>
      </c>
      <c r="BK725" s="16">
        <f t="shared" si="1608"/>
        <v>11.414751201047956</v>
      </c>
      <c r="BL725" s="10">
        <f ca="1">IFERROR(AVERAGE(INDIRECT("BK"&amp;AC725-Template!$F$10+1):INDIRECT("BK"&amp;AC725)),0)</f>
        <v>11.389942935117967</v>
      </c>
      <c r="BM725" s="35"/>
      <c r="BN725" s="86"/>
      <c r="BO725" s="35"/>
      <c r="BP725" s="35"/>
      <c r="BQ725" s="35"/>
      <c r="BR725" s="35"/>
      <c r="BS725" s="35"/>
      <c r="BT725" s="35"/>
      <c r="BU725" s="35"/>
      <c r="BV725" s="35"/>
      <c r="BW725" s="35"/>
      <c r="BX725" s="35"/>
      <c r="BY725" s="35"/>
      <c r="BZ725" s="35"/>
      <c r="CA725" s="35"/>
      <c r="CB725" s="35"/>
      <c r="CC725" s="35"/>
      <c r="CD725" s="35"/>
      <c r="CE725" s="35"/>
      <c r="CF725" s="35"/>
      <c r="CG725" s="35"/>
      <c r="CH725" s="35"/>
    </row>
    <row r="726" spans="1:86" ht="15.6" x14ac:dyDescent="0.3">
      <c r="A726" s="35"/>
      <c r="B726" s="86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17">
        <f t="shared" si="1609"/>
        <v>46742</v>
      </c>
      <c r="U726" s="216">
        <f t="shared" si="1602"/>
        <v>2</v>
      </c>
      <c r="V726" s="216">
        <f t="shared" si="1609"/>
        <v>721</v>
      </c>
      <c r="W726" s="16">
        <f t="shared" si="1616"/>
        <v>1.9753424657534246</v>
      </c>
      <c r="X726" s="16" t="e">
        <f>IF(Template!$F$7="Linear interpolation",LinInterp($I$5:$I$22,$G$5:$G$22,W726),CubicSpline($I$5:$I$22,$G$5:$G$22,W726))</f>
        <v>#VALUE!</v>
      </c>
      <c r="Y726" s="221" t="e">
        <f t="shared" si="1603"/>
        <v>#VALUE!</v>
      </c>
      <c r="Z726" s="221" t="e">
        <f>Y726/PRODUCT($AA$6:AA725)</f>
        <v>#VALUE!</v>
      </c>
      <c r="AA726" s="16" t="e">
        <f t="shared" si="1610"/>
        <v>#VALUE!</v>
      </c>
      <c r="AB726" s="10" t="e">
        <f t="shared" si="1611"/>
        <v>#VALUE!</v>
      </c>
      <c r="AC726" s="90">
        <f t="shared" si="1604"/>
        <v>726</v>
      </c>
      <c r="AD726" s="17">
        <f t="shared" si="1612"/>
        <v>46719</v>
      </c>
      <c r="AE726" s="16" t="e">
        <f t="shared" si="1605"/>
        <v>#VALUE!</v>
      </c>
      <c r="AF726" s="10">
        <f ca="1">IFERROR(AVERAGE(INDIRECT("AE"&amp;AC726-Template!$F$10+1):INDIRECT("AE"&amp;AC726)),0)</f>
        <v>0</v>
      </c>
      <c r="AG726" s="35"/>
      <c r="AH726" s="86"/>
      <c r="AI726" s="35"/>
      <c r="AJ726" s="35"/>
      <c r="AK726" s="35"/>
      <c r="AL726" s="35"/>
      <c r="AM726" s="35"/>
      <c r="AN726" s="35"/>
      <c r="AO726" s="35"/>
      <c r="AP726" s="35"/>
      <c r="AQ726" s="35"/>
      <c r="AR726" s="35"/>
      <c r="AS726" s="35"/>
      <c r="AT726" s="35"/>
      <c r="AU726" s="35"/>
      <c r="AV726" s="35"/>
      <c r="AW726" s="35"/>
      <c r="AX726" s="35"/>
      <c r="AY726" s="35"/>
      <c r="AZ726" s="17">
        <f t="shared" ref="AZ726" si="1649">AZ725+1</f>
        <v>46742</v>
      </c>
      <c r="BA726" s="216">
        <f t="shared" si="1628"/>
        <v>2</v>
      </c>
      <c r="BB726" s="216">
        <f t="shared" ref="BB726" si="1650">BB725+1</f>
        <v>721</v>
      </c>
      <c r="BC726" s="16">
        <f t="shared" si="1630"/>
        <v>1.9753424657534246</v>
      </c>
      <c r="BD726" s="16">
        <f>IF(Template!$F$7="Linear interpolation",LinInterp($AO$5:$AO$18,$AM$5:$AM$18,BC726),CubicSpline($AO$5:$AO$18,$AM$5:$AM$18,BC726))</f>
        <v>14.123281776494265</v>
      </c>
      <c r="BE726" s="221">
        <f t="shared" si="1565"/>
        <v>1.2981766587902781</v>
      </c>
      <c r="BF726" s="221">
        <f>BE726/PRODUCT($BG$6:BG725)</f>
        <v>1.0003157736940158</v>
      </c>
      <c r="BG726" s="16">
        <f t="shared" si="1631"/>
        <v>1.0003157736940158</v>
      </c>
      <c r="BH726" s="10">
        <f t="shared" si="1632"/>
        <v>11.52573983157701</v>
      </c>
      <c r="BI726" s="90"/>
      <c r="BJ726" s="17">
        <f t="shared" si="1615"/>
        <v>46719</v>
      </c>
      <c r="BK726" s="16">
        <f t="shared" si="1608"/>
        <v>11.414751201047956</v>
      </c>
      <c r="BL726" s="10">
        <f ca="1">IFERROR(AVERAGE(INDIRECT("BK"&amp;AC726-Template!$F$10+1):INDIRECT("BK"&amp;AC726)),0)</f>
        <v>11.391187666139178</v>
      </c>
      <c r="BM726" s="35"/>
      <c r="BN726" s="86"/>
      <c r="BO726" s="35"/>
      <c r="BP726" s="35"/>
      <c r="BQ726" s="35"/>
      <c r="BR726" s="35"/>
      <c r="BS726" s="35"/>
      <c r="BT726" s="35"/>
      <c r="BU726" s="35"/>
      <c r="BV726" s="35"/>
      <c r="BW726" s="35"/>
      <c r="BX726" s="35"/>
      <c r="BY726" s="35"/>
      <c r="BZ726" s="35"/>
      <c r="CA726" s="35"/>
      <c r="CB726" s="35"/>
      <c r="CC726" s="35"/>
      <c r="CD726" s="35"/>
      <c r="CE726" s="35"/>
      <c r="CF726" s="35"/>
      <c r="CG726" s="35"/>
      <c r="CH726" s="35"/>
    </row>
    <row r="727" spans="1:86" ht="15.6" x14ac:dyDescent="0.3">
      <c r="A727" s="35"/>
      <c r="B727" s="86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17">
        <f t="shared" si="1609"/>
        <v>46743</v>
      </c>
      <c r="U727" s="216">
        <f t="shared" si="1602"/>
        <v>3</v>
      </c>
      <c r="V727" s="216">
        <f t="shared" si="1609"/>
        <v>722</v>
      </c>
      <c r="W727" s="16">
        <f t="shared" si="1616"/>
        <v>1.978082191780822</v>
      </c>
      <c r="X727" s="16" t="e">
        <f>IF(Template!$F$7="Linear interpolation",LinInterp($I$5:$I$22,$G$5:$G$22,W727),CubicSpline($I$5:$I$22,$G$5:$G$22,W727))</f>
        <v>#VALUE!</v>
      </c>
      <c r="Y727" s="221" t="e">
        <f t="shared" si="1603"/>
        <v>#VALUE!</v>
      </c>
      <c r="Z727" s="221" t="e">
        <f>Y727/PRODUCT($AA$6:AA726)</f>
        <v>#VALUE!</v>
      </c>
      <c r="AA727" s="16" t="e">
        <f t="shared" si="1610"/>
        <v>#VALUE!</v>
      </c>
      <c r="AB727" s="10" t="e">
        <f t="shared" si="1611"/>
        <v>#VALUE!</v>
      </c>
      <c r="AC727" s="90">
        <f t="shared" si="1604"/>
        <v>727</v>
      </c>
      <c r="AD727" s="17">
        <f t="shared" si="1612"/>
        <v>46720</v>
      </c>
      <c r="AE727" s="16" t="e">
        <f t="shared" si="1605"/>
        <v>#VALUE!</v>
      </c>
      <c r="AF727" s="10">
        <f ca="1">IFERROR(AVERAGE(INDIRECT("AE"&amp;AC727-Template!$F$10+1):INDIRECT("AE"&amp;AC727)),0)</f>
        <v>0</v>
      </c>
      <c r="AG727" s="35"/>
      <c r="AH727" s="86"/>
      <c r="AI727" s="35"/>
      <c r="AJ727" s="35"/>
      <c r="AK727" s="35"/>
      <c r="AL727" s="35"/>
      <c r="AM727" s="35"/>
      <c r="AN727" s="35"/>
      <c r="AO727" s="35"/>
      <c r="AP727" s="35"/>
      <c r="AQ727" s="35"/>
      <c r="AR727" s="35"/>
      <c r="AS727" s="35"/>
      <c r="AT727" s="35"/>
      <c r="AU727" s="35"/>
      <c r="AV727" s="35"/>
      <c r="AW727" s="35"/>
      <c r="AX727" s="35"/>
      <c r="AY727" s="35"/>
      <c r="AZ727" s="17">
        <f t="shared" ref="AZ727" si="1651">AZ726+1</f>
        <v>46743</v>
      </c>
      <c r="BA727" s="216">
        <f t="shared" si="1628"/>
        <v>3</v>
      </c>
      <c r="BB727" s="216">
        <f t="shared" ref="BB727" si="1652">BB726+1</f>
        <v>722</v>
      </c>
      <c r="BC727" s="16">
        <f t="shared" si="1630"/>
        <v>1.978082191780822</v>
      </c>
      <c r="BD727" s="16">
        <f>IF(Template!$F$7="Linear interpolation",LinInterp($AO$5:$AO$18,$AM$5:$AM$18,BC727),CubicSpline($AO$5:$AO$18,$AM$5:$AM$18,BC727))</f>
        <v>14.12062485874965</v>
      </c>
      <c r="BE727" s="221">
        <f t="shared" si="1565"/>
        <v>1.2985868048885978</v>
      </c>
      <c r="BF727" s="221">
        <f>BE727/PRODUCT($BG$6:BG726)</f>
        <v>1.0003159401269022</v>
      </c>
      <c r="BG727" s="16">
        <f t="shared" si="1631"/>
        <v>1.0003159401269022</v>
      </c>
      <c r="BH727" s="10">
        <f t="shared" si="1632"/>
        <v>11.531814631929205</v>
      </c>
      <c r="BI727" s="90"/>
      <c r="BJ727" s="17">
        <f t="shared" si="1615"/>
        <v>46720</v>
      </c>
      <c r="BK727" s="16">
        <f t="shared" si="1608"/>
        <v>11.433090690676107</v>
      </c>
      <c r="BL727" s="10">
        <f ca="1">IFERROR(AVERAGE(INDIRECT("BK"&amp;AC727-Template!$F$10+1):INDIRECT("BK"&amp;AC727)),0)</f>
        <v>11.393043713481326</v>
      </c>
      <c r="BM727" s="35"/>
      <c r="BN727" s="86"/>
      <c r="BO727" s="35"/>
      <c r="BP727" s="35"/>
      <c r="BQ727" s="35"/>
      <c r="BR727" s="35"/>
      <c r="BS727" s="35"/>
      <c r="BT727" s="35"/>
      <c r="BU727" s="35"/>
      <c r="BV727" s="35"/>
      <c r="BW727" s="35"/>
      <c r="BX727" s="35"/>
      <c r="BY727" s="35"/>
      <c r="BZ727" s="35"/>
      <c r="CA727" s="35"/>
      <c r="CB727" s="35"/>
      <c r="CC727" s="35"/>
      <c r="CD727" s="35"/>
      <c r="CE727" s="35"/>
      <c r="CF727" s="35"/>
      <c r="CG727" s="35"/>
      <c r="CH727" s="35"/>
    </row>
    <row r="728" spans="1:86" ht="15.6" x14ac:dyDescent="0.3">
      <c r="A728" s="35"/>
      <c r="B728" s="86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17">
        <f t="shared" si="1609"/>
        <v>46744</v>
      </c>
      <c r="U728" s="216">
        <f t="shared" si="1602"/>
        <v>4</v>
      </c>
      <c r="V728" s="216">
        <f t="shared" si="1609"/>
        <v>723</v>
      </c>
      <c r="W728" s="16">
        <f t="shared" si="1616"/>
        <v>1.9808219178082191</v>
      </c>
      <c r="X728" s="16" t="e">
        <f>IF(Template!$F$7="Linear interpolation",LinInterp($I$5:$I$22,$G$5:$G$22,W728),CubicSpline($I$5:$I$22,$G$5:$G$22,W728))</f>
        <v>#VALUE!</v>
      </c>
      <c r="Y728" s="221" t="e">
        <f t="shared" si="1603"/>
        <v>#VALUE!</v>
      </c>
      <c r="Z728" s="221" t="e">
        <f>Y728/PRODUCT($AA$6:AA727)</f>
        <v>#VALUE!</v>
      </c>
      <c r="AA728" s="16" t="e">
        <f t="shared" si="1610"/>
        <v>#VALUE!</v>
      </c>
      <c r="AB728" s="10" t="e">
        <f t="shared" si="1611"/>
        <v>#VALUE!</v>
      </c>
      <c r="AC728" s="90">
        <f t="shared" si="1604"/>
        <v>728</v>
      </c>
      <c r="AD728" s="17">
        <f t="shared" si="1612"/>
        <v>46721</v>
      </c>
      <c r="AE728" s="16" t="e">
        <f t="shared" si="1605"/>
        <v>#VALUE!</v>
      </c>
      <c r="AF728" s="10">
        <f ca="1">IFERROR(AVERAGE(INDIRECT("AE"&amp;AC728-Template!$F$10+1):INDIRECT("AE"&amp;AC728)),0)</f>
        <v>0</v>
      </c>
      <c r="AG728" s="35"/>
      <c r="AH728" s="86"/>
      <c r="AI728" s="35"/>
      <c r="AJ728" s="35"/>
      <c r="AK728" s="35"/>
      <c r="AL728" s="35"/>
      <c r="AM728" s="35"/>
      <c r="AN728" s="35"/>
      <c r="AO728" s="35"/>
      <c r="AP728" s="35"/>
      <c r="AQ728" s="35"/>
      <c r="AR728" s="35"/>
      <c r="AS728" s="35"/>
      <c r="AT728" s="35"/>
      <c r="AU728" s="35"/>
      <c r="AV728" s="35"/>
      <c r="AW728" s="35"/>
      <c r="AX728" s="35"/>
      <c r="AY728" s="35"/>
      <c r="AZ728" s="17">
        <f t="shared" ref="AZ728" si="1653">AZ727+1</f>
        <v>46744</v>
      </c>
      <c r="BA728" s="216">
        <f t="shared" si="1628"/>
        <v>4</v>
      </c>
      <c r="BB728" s="216">
        <f t="shared" ref="BB728" si="1654">BB727+1</f>
        <v>723</v>
      </c>
      <c r="BC728" s="16">
        <f t="shared" si="1630"/>
        <v>1.9808219178082191</v>
      </c>
      <c r="BD728" s="16">
        <f>IF(Template!$F$7="Linear interpolation",LinInterp($AO$5:$AO$18,$AM$5:$AM$18,BC728),CubicSpline($AO$5:$AO$18,$AM$5:$AM$18,BC728))</f>
        <v>14.11798514295567</v>
      </c>
      <c r="BE728" s="221">
        <f t="shared" si="1565"/>
        <v>1.2989973013237537</v>
      </c>
      <c r="BF728" s="221">
        <f>BE728/PRODUCT($BG$6:BG727)</f>
        <v>1.000316110123413</v>
      </c>
      <c r="BG728" s="16">
        <f t="shared" si="1631"/>
        <v>1.000316110123413</v>
      </c>
      <c r="BH728" s="10">
        <f t="shared" si="1632"/>
        <v>11.538019504575892</v>
      </c>
      <c r="BI728" s="90"/>
      <c r="BJ728" s="17">
        <f t="shared" si="1615"/>
        <v>46721</v>
      </c>
      <c r="BK728" s="16">
        <f t="shared" si="1608"/>
        <v>11.427372988981999</v>
      </c>
      <c r="BL728" s="10">
        <f ca="1">IFERROR(AVERAGE(INDIRECT("BK"&amp;AC728-Template!$F$10+1):INDIRECT("BK"&amp;AC728)),0)</f>
        <v>11.394709170767005</v>
      </c>
      <c r="BM728" s="35"/>
      <c r="BN728" s="86"/>
      <c r="BO728" s="35"/>
      <c r="BP728" s="35"/>
      <c r="BQ728" s="35"/>
      <c r="BR728" s="35"/>
      <c r="BS728" s="35"/>
      <c r="BT728" s="35"/>
      <c r="BU728" s="35"/>
      <c r="BV728" s="35"/>
      <c r="BW728" s="35"/>
      <c r="BX728" s="35"/>
      <c r="BY728" s="35"/>
      <c r="BZ728" s="35"/>
      <c r="CA728" s="35"/>
      <c r="CB728" s="35"/>
      <c r="CC728" s="35"/>
      <c r="CD728" s="35"/>
      <c r="CE728" s="35"/>
      <c r="CF728" s="35"/>
      <c r="CG728" s="35"/>
      <c r="CH728" s="35"/>
    </row>
    <row r="729" spans="1:86" ht="15.6" x14ac:dyDescent="0.3">
      <c r="A729" s="35"/>
      <c r="B729" s="86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17">
        <f t="shared" si="1609"/>
        <v>46745</v>
      </c>
      <c r="U729" s="216">
        <f t="shared" si="1602"/>
        <v>5</v>
      </c>
      <c r="V729" s="216">
        <f t="shared" si="1609"/>
        <v>724</v>
      </c>
      <c r="W729" s="16">
        <f t="shared" si="1616"/>
        <v>1.9835616438356165</v>
      </c>
      <c r="X729" s="16" t="e">
        <f>IF(Template!$F$7="Linear interpolation",LinInterp($I$5:$I$22,$G$5:$G$22,W729),CubicSpline($I$5:$I$22,$G$5:$G$22,W729))</f>
        <v>#VALUE!</v>
      </c>
      <c r="Y729" s="221" t="e">
        <f t="shared" si="1603"/>
        <v>#VALUE!</v>
      </c>
      <c r="Z729" s="221" t="e">
        <f>Y729/PRODUCT($AA$6:AA728)</f>
        <v>#VALUE!</v>
      </c>
      <c r="AA729" s="16" t="e">
        <f t="shared" si="1610"/>
        <v>#VALUE!</v>
      </c>
      <c r="AB729" s="10" t="e">
        <f t="shared" si="1611"/>
        <v>#VALUE!</v>
      </c>
      <c r="AC729" s="90">
        <f t="shared" si="1604"/>
        <v>729</v>
      </c>
      <c r="AD729" s="17">
        <f t="shared" si="1612"/>
        <v>46722</v>
      </c>
      <c r="AE729" s="16" t="e">
        <f t="shared" si="1605"/>
        <v>#VALUE!</v>
      </c>
      <c r="AF729" s="10">
        <f ca="1">IFERROR(AVERAGE(INDIRECT("AE"&amp;AC729-Template!$F$10+1):INDIRECT("AE"&amp;AC729)),0)</f>
        <v>0</v>
      </c>
      <c r="AG729" s="35"/>
      <c r="AH729" s="86"/>
      <c r="AI729" s="35"/>
      <c r="AJ729" s="35"/>
      <c r="AK729" s="35"/>
      <c r="AL729" s="35"/>
      <c r="AM729" s="35"/>
      <c r="AN729" s="35"/>
      <c r="AO729" s="35"/>
      <c r="AP729" s="35"/>
      <c r="AQ729" s="35"/>
      <c r="AR729" s="35"/>
      <c r="AS729" s="35"/>
      <c r="AT729" s="35"/>
      <c r="AU729" s="35"/>
      <c r="AV729" s="35"/>
      <c r="AW729" s="35"/>
      <c r="AX729" s="35"/>
      <c r="AY729" s="35"/>
      <c r="AZ729" s="17">
        <f t="shared" ref="AZ729" si="1655">AZ728+1</f>
        <v>46745</v>
      </c>
      <c r="BA729" s="216">
        <f t="shared" si="1628"/>
        <v>5</v>
      </c>
      <c r="BB729" s="216">
        <f t="shared" ref="BB729" si="1656">BB728+1</f>
        <v>724</v>
      </c>
      <c r="BC729" s="16">
        <f t="shared" si="1630"/>
        <v>1.9835616438356165</v>
      </c>
      <c r="BD729" s="16">
        <f>IF(Template!$F$7="Linear interpolation",LinInterp($AO$5:$AO$18,$AM$5:$AM$18,BC729),CubicSpline($AO$5:$AO$18,$AM$5:$AM$18,BC729))</f>
        <v>14.115362762600231</v>
      </c>
      <c r="BE729" s="221">
        <f t="shared" si="1565"/>
        <v>1.29940815299205</v>
      </c>
      <c r="BF729" s="221">
        <f>BE729/PRODUCT($BG$6:BG728)</f>
        <v>1.0003162836965693</v>
      </c>
      <c r="BG729" s="16">
        <f t="shared" si="1631"/>
        <v>1.0003162836965693</v>
      </c>
      <c r="BH729" s="10">
        <f t="shared" si="1632"/>
        <v>11.544354924780563</v>
      </c>
      <c r="BI729" s="90"/>
      <c r="BJ729" s="17">
        <f t="shared" si="1615"/>
        <v>46722</v>
      </c>
      <c r="BK729" s="16">
        <f t="shared" si="1608"/>
        <v>11.430826226525582</v>
      </c>
      <c r="BL729" s="10">
        <f ca="1">IFERROR(AVERAGE(INDIRECT("BK"&amp;AC729-Template!$F$10+1):INDIRECT("BK"&amp;AC729)),0)</f>
        <v>11.396503118153305</v>
      </c>
      <c r="BM729" s="35"/>
      <c r="BN729" s="86"/>
      <c r="BO729" s="35"/>
      <c r="BP729" s="35"/>
      <c r="BQ729" s="35"/>
      <c r="BR729" s="35"/>
      <c r="BS729" s="35"/>
      <c r="BT729" s="35"/>
      <c r="BU729" s="35"/>
      <c r="BV729" s="35"/>
      <c r="BW729" s="35"/>
      <c r="BX729" s="35"/>
      <c r="BY729" s="35"/>
      <c r="BZ729" s="35"/>
      <c r="CA729" s="35"/>
      <c r="CB729" s="35"/>
      <c r="CC729" s="35"/>
      <c r="CD729" s="35"/>
      <c r="CE729" s="35"/>
      <c r="CF729" s="35"/>
      <c r="CG729" s="35"/>
      <c r="CH729" s="35"/>
    </row>
    <row r="730" spans="1:86" ht="15.6" x14ac:dyDescent="0.3">
      <c r="A730" s="35"/>
      <c r="B730" s="86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17">
        <f t="shared" si="1609"/>
        <v>46746</v>
      </c>
      <c r="U730" s="216">
        <f t="shared" si="1602"/>
        <v>6</v>
      </c>
      <c r="V730" s="216">
        <f t="shared" si="1609"/>
        <v>725</v>
      </c>
      <c r="W730" s="16">
        <f t="shared" si="1616"/>
        <v>1.9863013698630136</v>
      </c>
      <c r="X730" s="16" t="e">
        <f>IF(Template!$F$7="Linear interpolation",LinInterp($I$5:$I$22,$G$5:$G$22,W730),CubicSpline($I$5:$I$22,$G$5:$G$22,W730))</f>
        <v>#VALUE!</v>
      </c>
      <c r="Y730" s="221" t="e">
        <f t="shared" si="1603"/>
        <v>#VALUE!</v>
      </c>
      <c r="Z730" s="221" t="e">
        <f>Y730/PRODUCT($AA$6:AA729)</f>
        <v>#VALUE!</v>
      </c>
      <c r="AA730" s="16" t="e">
        <f t="shared" si="1610"/>
        <v>#VALUE!</v>
      </c>
      <c r="AB730" s="10" t="e">
        <f t="shared" si="1611"/>
        <v>#VALUE!</v>
      </c>
      <c r="AC730" s="90">
        <f t="shared" si="1604"/>
        <v>730</v>
      </c>
      <c r="AD730" s="17">
        <f t="shared" si="1612"/>
        <v>46723</v>
      </c>
      <c r="AE730" s="16" t="e">
        <f t="shared" si="1605"/>
        <v>#VALUE!</v>
      </c>
      <c r="AF730" s="10">
        <f ca="1">IFERROR(AVERAGE(INDIRECT("AE"&amp;AC730-Template!$F$10+1):INDIRECT("AE"&amp;AC730)),0)</f>
        <v>0</v>
      </c>
      <c r="AG730" s="35"/>
      <c r="AH730" s="86"/>
      <c r="AI730" s="35"/>
      <c r="AJ730" s="35"/>
      <c r="AK730" s="35"/>
      <c r="AL730" s="35"/>
      <c r="AM730" s="35"/>
      <c r="AN730" s="35"/>
      <c r="AO730" s="35"/>
      <c r="AP730" s="35"/>
      <c r="AQ730" s="35"/>
      <c r="AR730" s="35"/>
      <c r="AS730" s="35"/>
      <c r="AT730" s="35"/>
      <c r="AU730" s="35"/>
      <c r="AV730" s="35"/>
      <c r="AW730" s="35"/>
      <c r="AX730" s="35"/>
      <c r="AY730" s="35"/>
      <c r="AZ730" s="17">
        <f t="shared" ref="AZ730" si="1657">AZ729+1</f>
        <v>46746</v>
      </c>
      <c r="BA730" s="216">
        <f t="shared" si="1628"/>
        <v>6</v>
      </c>
      <c r="BB730" s="216">
        <f t="shared" ref="BB730" si="1658">BB729+1</f>
        <v>725</v>
      </c>
      <c r="BC730" s="16">
        <f t="shared" si="1630"/>
        <v>1.9863013698630136</v>
      </c>
      <c r="BD730" s="16">
        <f>IF(Template!$F$7="Linear interpolation",LinInterp($AO$5:$AO$18,$AM$5:$AM$18,BC730),CubicSpline($AO$5:$AO$18,$AM$5:$AM$18,BC730))</f>
        <v>14.112757851171247</v>
      </c>
      <c r="BE730" s="221">
        <f t="shared" si="1565"/>
        <v>1.299819364812844</v>
      </c>
      <c r="BF730" s="221">
        <f>BE730/PRODUCT($BG$6:BG729)</f>
        <v>1.0003164608593897</v>
      </c>
      <c r="BG730" s="16">
        <f t="shared" si="1631"/>
        <v>1.0003162836965693</v>
      </c>
      <c r="BH730" s="10">
        <f t="shared" si="1632"/>
        <v>11.544354924780563</v>
      </c>
      <c r="BI730" s="90"/>
      <c r="BJ730" s="17">
        <f t="shared" si="1615"/>
        <v>46723</v>
      </c>
      <c r="BK730" s="16">
        <f t="shared" si="1608"/>
        <v>11.434399534612339</v>
      </c>
      <c r="BL730" s="10">
        <f ca="1">IFERROR(AVERAGE(INDIRECT("BK"&amp;AC730-Template!$F$10+1):INDIRECT("BK"&amp;AC730)),0)</f>
        <v>11.398400019567809</v>
      </c>
      <c r="BM730" s="35"/>
      <c r="BN730" s="86"/>
      <c r="BO730" s="35"/>
      <c r="BP730" s="35"/>
      <c r="BQ730" s="35"/>
      <c r="BR730" s="35"/>
      <c r="BS730" s="35"/>
      <c r="BT730" s="35"/>
      <c r="BU730" s="35"/>
      <c r="BV730" s="35"/>
      <c r="BW730" s="35"/>
      <c r="BX730" s="35"/>
      <c r="BY730" s="35"/>
      <c r="BZ730" s="35"/>
      <c r="CA730" s="35"/>
      <c r="CB730" s="35"/>
      <c r="CC730" s="35"/>
      <c r="CD730" s="35"/>
      <c r="CE730" s="35"/>
      <c r="CF730" s="35"/>
      <c r="CG730" s="35"/>
      <c r="CH730" s="35"/>
    </row>
    <row r="731" spans="1:86" ht="15.6" x14ac:dyDescent="0.3">
      <c r="A731" s="35"/>
      <c r="B731" s="86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17">
        <f t="shared" si="1609"/>
        <v>46747</v>
      </c>
      <c r="U731" s="216">
        <f t="shared" si="1602"/>
        <v>7</v>
      </c>
      <c r="V731" s="216">
        <f t="shared" si="1609"/>
        <v>726</v>
      </c>
      <c r="W731" s="16">
        <f t="shared" si="1616"/>
        <v>1.989041095890411</v>
      </c>
      <c r="X731" s="16" t="e">
        <f>IF(Template!$F$7="Linear interpolation",LinInterp($I$5:$I$22,$G$5:$G$22,W731),CubicSpline($I$5:$I$22,$G$5:$G$22,W731))</f>
        <v>#VALUE!</v>
      </c>
      <c r="Y731" s="221" t="e">
        <f t="shared" si="1603"/>
        <v>#VALUE!</v>
      </c>
      <c r="Z731" s="221" t="e">
        <f>Y731/PRODUCT($AA$6:AA730)</f>
        <v>#VALUE!</v>
      </c>
      <c r="AA731" s="16" t="e">
        <f t="shared" si="1610"/>
        <v>#VALUE!</v>
      </c>
      <c r="AB731" s="10" t="e">
        <f t="shared" si="1611"/>
        <v>#VALUE!</v>
      </c>
      <c r="AC731" s="90">
        <f t="shared" si="1604"/>
        <v>731</v>
      </c>
      <c r="AD731" s="17">
        <f t="shared" si="1612"/>
        <v>46724</v>
      </c>
      <c r="AE731" s="16" t="e">
        <f t="shared" si="1605"/>
        <v>#VALUE!</v>
      </c>
      <c r="AF731" s="10">
        <f ca="1">IFERROR(AVERAGE(INDIRECT("AE"&amp;AC731-Template!$F$10+1):INDIRECT("AE"&amp;AC731)),0)</f>
        <v>0</v>
      </c>
      <c r="AG731" s="35"/>
      <c r="AH731" s="86"/>
      <c r="AI731" s="35"/>
      <c r="AJ731" s="35"/>
      <c r="AK731" s="35"/>
      <c r="AL731" s="35"/>
      <c r="AM731" s="35"/>
      <c r="AN731" s="35"/>
      <c r="AO731" s="35"/>
      <c r="AP731" s="35"/>
      <c r="AQ731" s="35"/>
      <c r="AR731" s="35"/>
      <c r="AS731" s="35"/>
      <c r="AT731" s="35"/>
      <c r="AU731" s="35"/>
      <c r="AV731" s="35"/>
      <c r="AW731" s="35"/>
      <c r="AX731" s="35"/>
      <c r="AY731" s="35"/>
      <c r="AZ731" s="17">
        <f t="shared" ref="AZ731" si="1659">AZ730+1</f>
        <v>46747</v>
      </c>
      <c r="BA731" s="216">
        <f t="shared" si="1628"/>
        <v>7</v>
      </c>
      <c r="BB731" s="216">
        <f t="shared" ref="BB731" si="1660">BB730+1</f>
        <v>726</v>
      </c>
      <c r="BC731" s="16">
        <f t="shared" si="1630"/>
        <v>1.989041095890411</v>
      </c>
      <c r="BD731" s="16">
        <f>IF(Template!$F$7="Linear interpolation",LinInterp($AO$5:$AO$18,$AM$5:$AM$18,BC731),CubicSpline($AO$5:$AO$18,$AM$5:$AM$18,BC731))</f>
        <v>14.110170542156627</v>
      </c>
      <c r="BE731" s="221">
        <f t="shared" si="1565"/>
        <v>1.3002309417285809</v>
      </c>
      <c r="BF731" s="221">
        <f>BE731/PRODUCT($BG$6:BG730)</f>
        <v>1.0003168187877731</v>
      </c>
      <c r="BG731" s="16">
        <f t="shared" si="1631"/>
        <v>1.0003162836965693</v>
      </c>
      <c r="BH731" s="10">
        <f t="shared" si="1632"/>
        <v>11.544354924780563</v>
      </c>
      <c r="BI731" s="90"/>
      <c r="BJ731" s="17">
        <f t="shared" si="1615"/>
        <v>46724</v>
      </c>
      <c r="BK731" s="16">
        <f t="shared" si="1608"/>
        <v>11.43809339026447</v>
      </c>
      <c r="BL731" s="10">
        <f ca="1">IFERROR(AVERAGE(INDIRECT("BK"&amp;AC731-Template!$F$10+1):INDIRECT("BK"&amp;AC731)),0)</f>
        <v>11.400410544505652</v>
      </c>
      <c r="BM731" s="35"/>
      <c r="BN731" s="86"/>
      <c r="BO731" s="35"/>
      <c r="BP731" s="35"/>
      <c r="BQ731" s="35"/>
      <c r="BR731" s="35"/>
      <c r="BS731" s="35"/>
      <c r="BT731" s="35"/>
      <c r="BU731" s="35"/>
      <c r="BV731" s="35"/>
      <c r="BW731" s="35"/>
      <c r="BX731" s="35"/>
      <c r="BY731" s="35"/>
      <c r="BZ731" s="35"/>
      <c r="CA731" s="35"/>
      <c r="CB731" s="35"/>
      <c r="CC731" s="35"/>
      <c r="CD731" s="35"/>
      <c r="CE731" s="35"/>
      <c r="CF731" s="35"/>
      <c r="CG731" s="35"/>
      <c r="CH731" s="35"/>
    </row>
    <row r="732" spans="1:86" ht="15.6" x14ac:dyDescent="0.3">
      <c r="A732" s="35"/>
      <c r="B732" s="86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17">
        <f t="shared" si="1609"/>
        <v>46748</v>
      </c>
      <c r="U732" s="216">
        <f t="shared" si="1602"/>
        <v>1</v>
      </c>
      <c r="V732" s="216">
        <f t="shared" si="1609"/>
        <v>727</v>
      </c>
      <c r="W732" s="16">
        <f t="shared" si="1616"/>
        <v>1.9917808219178081</v>
      </c>
      <c r="X732" s="16" t="e">
        <f>IF(Template!$F$7="Linear interpolation",LinInterp($I$5:$I$22,$G$5:$G$22,W732),CubicSpline($I$5:$I$22,$G$5:$G$22,W732))</f>
        <v>#VALUE!</v>
      </c>
      <c r="Y732" s="221" t="e">
        <f t="shared" si="1603"/>
        <v>#VALUE!</v>
      </c>
      <c r="Z732" s="221" t="e">
        <f>Y732/PRODUCT($AA$6:AA731)</f>
        <v>#VALUE!</v>
      </c>
      <c r="AA732" s="16" t="e">
        <f t="shared" si="1610"/>
        <v>#VALUE!</v>
      </c>
      <c r="AB732" s="10" t="e">
        <f t="shared" si="1611"/>
        <v>#VALUE!</v>
      </c>
      <c r="AC732" s="90">
        <f t="shared" si="1604"/>
        <v>732</v>
      </c>
      <c r="AD732" s="17">
        <f t="shared" si="1612"/>
        <v>46725</v>
      </c>
      <c r="AE732" s="16" t="e">
        <f t="shared" si="1605"/>
        <v>#VALUE!</v>
      </c>
      <c r="AF732" s="10">
        <f ca="1">IFERROR(AVERAGE(INDIRECT("AE"&amp;AC732-Template!$F$10+1):INDIRECT("AE"&amp;AC732)),0)</f>
        <v>0</v>
      </c>
      <c r="AG732" s="35"/>
      <c r="AH732" s="86"/>
      <c r="AI732" s="35"/>
      <c r="AJ732" s="35"/>
      <c r="AK732" s="35"/>
      <c r="AL732" s="35"/>
      <c r="AM732" s="35"/>
      <c r="AN732" s="35"/>
      <c r="AO732" s="35"/>
      <c r="AP732" s="35"/>
      <c r="AQ732" s="35"/>
      <c r="AR732" s="35"/>
      <c r="AS732" s="35"/>
      <c r="AT732" s="35"/>
      <c r="AU732" s="35"/>
      <c r="AV732" s="35"/>
      <c r="AW732" s="35"/>
      <c r="AX732" s="35"/>
      <c r="AY732" s="35"/>
      <c r="AZ732" s="17">
        <f t="shared" ref="AZ732" si="1661">AZ731+1</f>
        <v>46748</v>
      </c>
      <c r="BA732" s="216">
        <f t="shared" si="1628"/>
        <v>1</v>
      </c>
      <c r="BB732" s="216">
        <f t="shared" ref="BB732" si="1662">BB731+1</f>
        <v>727</v>
      </c>
      <c r="BC732" s="16">
        <f t="shared" si="1630"/>
        <v>1.9917808219178081</v>
      </c>
      <c r="BD732" s="16">
        <f>IF(Template!$F$7="Linear interpolation",LinInterp($AO$5:$AO$18,$AM$5:$AM$18,BC732),CubicSpline($AO$5:$AO$18,$AM$5:$AM$18,BC732))</f>
        <v>14.107600969044283</v>
      </c>
      <c r="BE732" s="221">
        <f t="shared" si="1565"/>
        <v>1.3006428887048318</v>
      </c>
      <c r="BF732" s="221">
        <f>BE732/PRODUCT($BG$6:BG731)</f>
        <v>1.0003173610975751</v>
      </c>
      <c r="BG732" s="16">
        <f t="shared" si="1631"/>
        <v>1.0003173610975751</v>
      </c>
      <c r="BH732" s="10">
        <f t="shared" si="1632"/>
        <v>11.583680061490242</v>
      </c>
      <c r="BI732" s="90"/>
      <c r="BJ732" s="17">
        <f t="shared" si="1615"/>
        <v>46725</v>
      </c>
      <c r="BK732" s="16">
        <f t="shared" si="1608"/>
        <v>11.43809339026447</v>
      </c>
      <c r="BL732" s="10">
        <f ca="1">IFERROR(AVERAGE(INDIRECT("BK"&amp;AC732-Template!$F$10+1):INDIRECT("BK"&amp;AC732)),0)</f>
        <v>11.402408007973282</v>
      </c>
      <c r="BM732" s="35"/>
      <c r="BN732" s="86"/>
      <c r="BO732" s="35"/>
      <c r="BP732" s="35"/>
      <c r="BQ732" s="35"/>
      <c r="BR732" s="35"/>
      <c r="BS732" s="35"/>
      <c r="BT732" s="35"/>
      <c r="BU732" s="35"/>
      <c r="BV732" s="35"/>
      <c r="BW732" s="35"/>
      <c r="BX732" s="35"/>
      <c r="BY732" s="35"/>
      <c r="BZ732" s="35"/>
      <c r="CA732" s="35"/>
      <c r="CB732" s="35"/>
      <c r="CC732" s="35"/>
      <c r="CD732" s="35"/>
      <c r="CE732" s="35"/>
      <c r="CF732" s="35"/>
      <c r="CG732" s="35"/>
      <c r="CH732" s="35"/>
    </row>
    <row r="733" spans="1:86" ht="15.6" x14ac:dyDescent="0.3">
      <c r="A733" s="35"/>
      <c r="B733" s="86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17">
        <f t="shared" si="1609"/>
        <v>46749</v>
      </c>
      <c r="U733" s="216">
        <f t="shared" si="1602"/>
        <v>2</v>
      </c>
      <c r="V733" s="216">
        <f t="shared" si="1609"/>
        <v>728</v>
      </c>
      <c r="W733" s="16">
        <f t="shared" si="1616"/>
        <v>1.9945205479452055</v>
      </c>
      <c r="X733" s="16" t="e">
        <f>IF(Template!$F$7="Linear interpolation",LinInterp($I$5:$I$22,$G$5:$G$22,W733),CubicSpline($I$5:$I$22,$G$5:$G$22,W733))</f>
        <v>#VALUE!</v>
      </c>
      <c r="Y733" s="221" t="e">
        <f t="shared" si="1603"/>
        <v>#VALUE!</v>
      </c>
      <c r="Z733" s="221" t="e">
        <f>Y733/PRODUCT($AA$6:AA732)</f>
        <v>#VALUE!</v>
      </c>
      <c r="AA733" s="16" t="e">
        <f t="shared" si="1610"/>
        <v>#VALUE!</v>
      </c>
      <c r="AB733" s="10" t="e">
        <f t="shared" si="1611"/>
        <v>#VALUE!</v>
      </c>
      <c r="AC733" s="90">
        <f t="shared" si="1604"/>
        <v>733</v>
      </c>
      <c r="AD733" s="17">
        <f t="shared" si="1612"/>
        <v>46726</v>
      </c>
      <c r="AE733" s="16" t="e">
        <f t="shared" si="1605"/>
        <v>#VALUE!</v>
      </c>
      <c r="AF733" s="10">
        <f ca="1">IFERROR(AVERAGE(INDIRECT("AE"&amp;AC733-Template!$F$10+1):INDIRECT("AE"&amp;AC733)),0)</f>
        <v>0</v>
      </c>
      <c r="AG733" s="35"/>
      <c r="AH733" s="86"/>
      <c r="AI733" s="35"/>
      <c r="AJ733" s="35"/>
      <c r="AK733" s="35"/>
      <c r="AL733" s="35"/>
      <c r="AM733" s="35"/>
      <c r="AN733" s="35"/>
      <c r="AO733" s="35"/>
      <c r="AP733" s="35"/>
      <c r="AQ733" s="35"/>
      <c r="AR733" s="35"/>
      <c r="AS733" s="35"/>
      <c r="AT733" s="35"/>
      <c r="AU733" s="35"/>
      <c r="AV733" s="35"/>
      <c r="AW733" s="35"/>
      <c r="AX733" s="35"/>
      <c r="AY733" s="35"/>
      <c r="AZ733" s="17">
        <f t="shared" ref="AZ733" si="1663">AZ732+1</f>
        <v>46749</v>
      </c>
      <c r="BA733" s="216">
        <f t="shared" si="1628"/>
        <v>2</v>
      </c>
      <c r="BB733" s="216">
        <f t="shared" ref="BB733" si="1664">BB732+1</f>
        <v>728</v>
      </c>
      <c r="BC733" s="16">
        <f t="shared" si="1630"/>
        <v>1.9945205479452055</v>
      </c>
      <c r="BD733" s="16">
        <f>IF(Template!$F$7="Linear interpolation",LinInterp($AO$5:$AO$18,$AM$5:$AM$18,BC733),CubicSpline($AO$5:$AO$18,$AM$5:$AM$18,BC733))</f>
        <v>14.105049265322123</v>
      </c>
      <c r="BE733" s="221">
        <f t="shared" si="1565"/>
        <v>1.301055210730327</v>
      </c>
      <c r="BF733" s="221">
        <f>BE733/PRODUCT($BG$6:BG732)</f>
        <v>1.0003170140159732</v>
      </c>
      <c r="BG733" s="16">
        <f t="shared" si="1631"/>
        <v>1.0003170140159732</v>
      </c>
      <c r="BH733" s="10">
        <f t="shared" si="1632"/>
        <v>11.571011583020763</v>
      </c>
      <c r="BI733" s="90"/>
      <c r="BJ733" s="17">
        <f t="shared" si="1615"/>
        <v>46726</v>
      </c>
      <c r="BK733" s="16">
        <f t="shared" si="1608"/>
        <v>11.43809339026447</v>
      </c>
      <c r="BL733" s="10">
        <f ca="1">IFERROR(AVERAGE(INDIRECT("BK"&amp;AC733-Template!$F$10+1):INDIRECT("BK"&amp;AC733)),0)</f>
        <v>11.404388837560321</v>
      </c>
      <c r="BM733" s="35"/>
      <c r="BN733" s="86"/>
      <c r="BO733" s="35"/>
      <c r="BP733" s="35"/>
      <c r="BQ733" s="35"/>
      <c r="BR733" s="35"/>
      <c r="BS733" s="35"/>
      <c r="BT733" s="35"/>
      <c r="BU733" s="35"/>
      <c r="BV733" s="35"/>
      <c r="BW733" s="35"/>
      <c r="BX733" s="35"/>
      <c r="BY733" s="35"/>
      <c r="BZ733" s="35"/>
      <c r="CA733" s="35"/>
      <c r="CB733" s="35"/>
      <c r="CC733" s="35"/>
      <c r="CD733" s="35"/>
      <c r="CE733" s="35"/>
      <c r="CF733" s="35"/>
      <c r="CG733" s="35"/>
      <c r="CH733" s="35"/>
    </row>
    <row r="734" spans="1:86" ht="15.6" x14ac:dyDescent="0.3">
      <c r="A734" s="35"/>
      <c r="B734" s="86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17">
        <f t="shared" si="1609"/>
        <v>46750</v>
      </c>
      <c r="U734" s="216">
        <f t="shared" si="1602"/>
        <v>3</v>
      </c>
      <c r="V734" s="216">
        <f t="shared" si="1609"/>
        <v>729</v>
      </c>
      <c r="W734" s="16">
        <f t="shared" si="1616"/>
        <v>1.9972602739726026</v>
      </c>
      <c r="X734" s="16" t="e">
        <f>IF(Template!$F$7="Linear interpolation",LinInterp($I$5:$I$22,$G$5:$G$22,W734),CubicSpline($I$5:$I$22,$G$5:$G$22,W734))</f>
        <v>#VALUE!</v>
      </c>
      <c r="Y734" s="221" t="e">
        <f t="shared" si="1603"/>
        <v>#VALUE!</v>
      </c>
      <c r="Z734" s="221" t="e">
        <f>Y734/PRODUCT($AA$6:AA733)</f>
        <v>#VALUE!</v>
      </c>
      <c r="AA734" s="16" t="e">
        <f t="shared" si="1610"/>
        <v>#VALUE!</v>
      </c>
      <c r="AB734" s="10" t="e">
        <f t="shared" si="1611"/>
        <v>#VALUE!</v>
      </c>
      <c r="AC734" s="90">
        <f t="shared" si="1604"/>
        <v>734</v>
      </c>
      <c r="AD734" s="17">
        <f t="shared" si="1612"/>
        <v>46727</v>
      </c>
      <c r="AE734" s="16" t="e">
        <f t="shared" si="1605"/>
        <v>#VALUE!</v>
      </c>
      <c r="AF734" s="10">
        <f ca="1">IFERROR(AVERAGE(INDIRECT("AE"&amp;AC734-Template!$F$10+1):INDIRECT("AE"&amp;AC734)),0)</f>
        <v>0</v>
      </c>
      <c r="AG734" s="35"/>
      <c r="AH734" s="86"/>
      <c r="AI734" s="35"/>
      <c r="AJ734" s="35"/>
      <c r="AK734" s="35"/>
      <c r="AL734" s="35"/>
      <c r="AM734" s="35"/>
      <c r="AN734" s="35"/>
      <c r="AO734" s="35"/>
      <c r="AP734" s="35"/>
      <c r="AQ734" s="35"/>
      <c r="AR734" s="35"/>
      <c r="AS734" s="35"/>
      <c r="AT734" s="35"/>
      <c r="AU734" s="35"/>
      <c r="AV734" s="35"/>
      <c r="AW734" s="35"/>
      <c r="AX734" s="35"/>
      <c r="AY734" s="35"/>
      <c r="AZ734" s="17">
        <f t="shared" ref="AZ734" si="1665">AZ733+1</f>
        <v>46750</v>
      </c>
      <c r="BA734" s="216">
        <f t="shared" si="1628"/>
        <v>3</v>
      </c>
      <c r="BB734" s="216">
        <f t="shared" ref="BB734" si="1666">BB733+1</f>
        <v>729</v>
      </c>
      <c r="BC734" s="16">
        <f t="shared" si="1630"/>
        <v>1.9972602739726026</v>
      </c>
      <c r="BD734" s="16">
        <f>IF(Template!$F$7="Linear interpolation",LinInterp($AO$5:$AO$18,$AM$5:$AM$18,BC734),CubicSpline($AO$5:$AO$18,$AM$5:$AM$18,BC734))</f>
        <v>14.102515564478058</v>
      </c>
      <c r="BE734" s="221">
        <f t="shared" si="1565"/>
        <v>1.3014679128169957</v>
      </c>
      <c r="BF734" s="221">
        <f>BE734/PRODUCT($BG$6:BG733)</f>
        <v>1.0003172056675727</v>
      </c>
      <c r="BG734" s="16">
        <f t="shared" si="1631"/>
        <v>1.0003172056675727</v>
      </c>
      <c r="BH734" s="10">
        <f t="shared" si="1632"/>
        <v>11.578006866401758</v>
      </c>
      <c r="BI734" s="90"/>
      <c r="BJ734" s="17">
        <f t="shared" si="1615"/>
        <v>46727</v>
      </c>
      <c r="BK734" s="16">
        <f t="shared" si="1608"/>
        <v>11.4614691588516</v>
      </c>
      <c r="BL734" s="10">
        <f ca="1">IFERROR(AVERAGE(INDIRECT("BK"&amp;AC734-Template!$F$10+1):INDIRECT("BK"&amp;AC734)),0)</f>
        <v>11.407148859433599</v>
      </c>
      <c r="BM734" s="35"/>
      <c r="BN734" s="86"/>
      <c r="BO734" s="35"/>
      <c r="BP734" s="35"/>
      <c r="BQ734" s="35"/>
      <c r="BR734" s="35"/>
      <c r="BS734" s="35"/>
      <c r="BT734" s="35"/>
      <c r="BU734" s="35"/>
      <c r="BV734" s="35"/>
      <c r="BW734" s="35"/>
      <c r="BX734" s="35"/>
      <c r="BY734" s="35"/>
      <c r="BZ734" s="35"/>
      <c r="CA734" s="35"/>
      <c r="CB734" s="35"/>
      <c r="CC734" s="35"/>
      <c r="CD734" s="35"/>
      <c r="CE734" s="35"/>
      <c r="CF734" s="35"/>
      <c r="CG734" s="35"/>
      <c r="CH734" s="35"/>
    </row>
    <row r="735" spans="1:86" ht="15.6" x14ac:dyDescent="0.3">
      <c r="A735" s="35"/>
      <c r="B735" s="86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17">
        <f t="shared" si="1609"/>
        <v>46751</v>
      </c>
      <c r="U735" s="216">
        <f t="shared" si="1602"/>
        <v>4</v>
      </c>
      <c r="V735" s="216">
        <f t="shared" si="1609"/>
        <v>730</v>
      </c>
      <c r="W735" s="16">
        <f t="shared" si="1616"/>
        <v>2</v>
      </c>
      <c r="X735" s="16" t="e">
        <f>IF(Template!$F$7="Linear interpolation",LinInterp($I$5:$I$22,$G$5:$G$22,W735),CubicSpline($I$5:$I$22,$G$5:$G$22,W735))</f>
        <v>#VALUE!</v>
      </c>
      <c r="Y735" s="221" t="e">
        <f t="shared" si="1603"/>
        <v>#VALUE!</v>
      </c>
      <c r="Z735" s="221" t="e">
        <f>Y735/PRODUCT($AA$6:AA734)</f>
        <v>#VALUE!</v>
      </c>
      <c r="AA735" s="16" t="e">
        <f t="shared" si="1610"/>
        <v>#VALUE!</v>
      </c>
      <c r="AB735" s="10" t="e">
        <f t="shared" si="1611"/>
        <v>#VALUE!</v>
      </c>
      <c r="AC735" s="90">
        <f t="shared" si="1604"/>
        <v>735</v>
      </c>
      <c r="AD735" s="17">
        <f t="shared" si="1612"/>
        <v>46728</v>
      </c>
      <c r="AE735" s="16" t="e">
        <f t="shared" si="1605"/>
        <v>#VALUE!</v>
      </c>
      <c r="AF735" s="10">
        <f ca="1">IFERROR(AVERAGE(INDIRECT("AE"&amp;AC735-Template!$F$10+1):INDIRECT("AE"&amp;AC735)),0)</f>
        <v>0</v>
      </c>
      <c r="AG735" s="35"/>
      <c r="AH735" s="86"/>
      <c r="AI735" s="35"/>
      <c r="AJ735" s="35"/>
      <c r="AK735" s="35"/>
      <c r="AL735" s="35"/>
      <c r="AM735" s="35"/>
      <c r="AN735" s="35"/>
      <c r="AO735" s="35"/>
      <c r="AP735" s="35"/>
      <c r="AQ735" s="35"/>
      <c r="AR735" s="35"/>
      <c r="AS735" s="35"/>
      <c r="AT735" s="35"/>
      <c r="AU735" s="35"/>
      <c r="AV735" s="35"/>
      <c r="AW735" s="35"/>
      <c r="AX735" s="35"/>
      <c r="AY735" s="35"/>
      <c r="AZ735" s="17">
        <f t="shared" ref="AZ735" si="1667">AZ734+1</f>
        <v>46751</v>
      </c>
      <c r="BA735" s="216">
        <f t="shared" si="1628"/>
        <v>4</v>
      </c>
      <c r="BB735" s="216">
        <f t="shared" ref="BB735" si="1668">BB734+1</f>
        <v>730</v>
      </c>
      <c r="BC735" s="16">
        <f t="shared" si="1630"/>
        <v>2</v>
      </c>
      <c r="BD735" s="16">
        <f>IF(Template!$F$7="Linear interpolation",LinInterp($AO$5:$AO$18,$AM$5:$AM$18,BC735),CubicSpline($AO$5:$AO$18,$AM$5:$AM$18,BC735))</f>
        <v>14.1</v>
      </c>
      <c r="BE735" s="221">
        <f t="shared" si="1565"/>
        <v>1.3018810000000001</v>
      </c>
      <c r="BF735" s="221">
        <f>BE735/PRODUCT($BG$6:BG734)</f>
        <v>1.000317400973882</v>
      </c>
      <c r="BG735" s="16">
        <f t="shared" si="1631"/>
        <v>1.000317400973882</v>
      </c>
      <c r="BH735" s="10">
        <f t="shared" si="1632"/>
        <v>11.585135546692937</v>
      </c>
      <c r="BI735" s="90"/>
      <c r="BJ735" s="17">
        <f t="shared" si="1615"/>
        <v>46728</v>
      </c>
      <c r="BK735" s="16">
        <f t="shared" si="1608"/>
        <v>11.454083827260654</v>
      </c>
      <c r="BL735" s="10">
        <f ca="1">IFERROR(AVERAGE(INDIRECT("BK"&amp;AC735-Template!$F$10+1):INDIRECT("BK"&amp;AC735)),0)</f>
        <v>11.40966270358718</v>
      </c>
      <c r="BM735" s="35"/>
      <c r="BN735" s="86"/>
      <c r="BO735" s="35"/>
      <c r="BP735" s="35"/>
      <c r="BQ735" s="35"/>
      <c r="BR735" s="35"/>
      <c r="BS735" s="35"/>
      <c r="BT735" s="35"/>
      <c r="BU735" s="35"/>
      <c r="BV735" s="35"/>
      <c r="BW735" s="35"/>
      <c r="BX735" s="35"/>
      <c r="BY735" s="35"/>
      <c r="BZ735" s="35"/>
      <c r="CA735" s="35"/>
      <c r="CB735" s="35"/>
      <c r="CC735" s="35"/>
      <c r="CD735" s="35"/>
      <c r="CE735" s="35"/>
      <c r="CF735" s="35"/>
      <c r="CG735" s="35"/>
      <c r="CH735" s="35"/>
    </row>
    <row r="736" spans="1:86" ht="15.6" x14ac:dyDescent="0.3">
      <c r="A736" s="35"/>
      <c r="B736" s="86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17">
        <f t="shared" si="1609"/>
        <v>46752</v>
      </c>
      <c r="U736" s="216">
        <f t="shared" si="1602"/>
        <v>5</v>
      </c>
      <c r="V736" s="216">
        <f t="shared" si="1609"/>
        <v>731</v>
      </c>
      <c r="W736" s="16">
        <f t="shared" si="1616"/>
        <v>2.0027397260273974</v>
      </c>
      <c r="X736" s="16" t="e">
        <f>IF(Template!$F$7="Linear interpolation",LinInterp($I$5:$I$22,$G$5:$G$22,W736),CubicSpline($I$5:$I$22,$G$5:$G$22,W736))</f>
        <v>#VALUE!</v>
      </c>
      <c r="Y736" s="221" t="e">
        <f t="shared" si="1603"/>
        <v>#VALUE!</v>
      </c>
      <c r="Z736" s="221" t="e">
        <f>Y736/PRODUCT($AA$6:AA735)</f>
        <v>#VALUE!</v>
      </c>
      <c r="AA736" s="16" t="e">
        <f t="shared" si="1610"/>
        <v>#VALUE!</v>
      </c>
      <c r="AB736" s="10" t="e">
        <f t="shared" si="1611"/>
        <v>#VALUE!</v>
      </c>
      <c r="AC736" s="90">
        <f t="shared" si="1604"/>
        <v>736</v>
      </c>
      <c r="AD736" s="17">
        <f t="shared" si="1612"/>
        <v>46729</v>
      </c>
      <c r="AE736" s="16" t="e">
        <f t="shared" si="1605"/>
        <v>#VALUE!</v>
      </c>
      <c r="AF736" s="10">
        <f ca="1">IFERROR(AVERAGE(INDIRECT("AE"&amp;AC736-Template!$F$10+1):INDIRECT("AE"&amp;AC736)),0)</f>
        <v>0</v>
      </c>
      <c r="AG736" s="35"/>
      <c r="AH736" s="86"/>
      <c r="AI736" s="35"/>
      <c r="AJ736" s="35"/>
      <c r="AK736" s="35"/>
      <c r="AL736" s="35"/>
      <c r="AM736" s="35"/>
      <c r="AN736" s="35"/>
      <c r="AO736" s="35"/>
      <c r="AP736" s="35"/>
      <c r="AQ736" s="35"/>
      <c r="AR736" s="35"/>
      <c r="AS736" s="35"/>
      <c r="AT736" s="35"/>
      <c r="AU736" s="35"/>
      <c r="AV736" s="35"/>
      <c r="AW736" s="35"/>
      <c r="AX736" s="35"/>
      <c r="AY736" s="35"/>
      <c r="AZ736" s="17">
        <f t="shared" ref="AZ736" si="1669">AZ735+1</f>
        <v>46752</v>
      </c>
      <c r="BA736" s="216">
        <f t="shared" si="1628"/>
        <v>5</v>
      </c>
      <c r="BB736" s="216">
        <f t="shared" ref="BB736" si="1670">BB735+1</f>
        <v>731</v>
      </c>
      <c r="BC736" s="16">
        <f t="shared" si="1630"/>
        <v>2.0027397260273974</v>
      </c>
      <c r="BD736" s="16">
        <f>IF(Template!$F$7="Linear interpolation",LinInterp($AO$5:$AO$18,$AM$5:$AM$18,BC736),CubicSpline($AO$5:$AO$18,$AM$5:$AM$18,BC736))</f>
        <v>14.097502674857884</v>
      </c>
      <c r="BE736" s="221">
        <f t="shared" si="1565"/>
        <v>1.3022944766401625</v>
      </c>
      <c r="BF736" s="221">
        <f>BE736/PRODUCT($BG$6:BG735)</f>
        <v>1.0003175994120526</v>
      </c>
      <c r="BG736" s="16">
        <f t="shared" si="1631"/>
        <v>1.0003175994120526</v>
      </c>
      <c r="BH736" s="10">
        <f t="shared" si="1632"/>
        <v>11.592378539918457</v>
      </c>
      <c r="BI736" s="90"/>
      <c r="BJ736" s="17">
        <f t="shared" si="1615"/>
        <v>46729</v>
      </c>
      <c r="BK736" s="16">
        <f t="shared" si="1608"/>
        <v>11.458387574135642</v>
      </c>
      <c r="BL736" s="10">
        <f ca="1">IFERROR(AVERAGE(INDIRECT("BK"&amp;AC736-Template!$F$10+1):INDIRECT("BK"&amp;AC736)),0)</f>
        <v>11.412184239520167</v>
      </c>
      <c r="BM736" s="35"/>
      <c r="BN736" s="86"/>
      <c r="BO736" s="35"/>
      <c r="BP736" s="35"/>
      <c r="BQ736" s="35"/>
      <c r="BR736" s="35"/>
      <c r="BS736" s="35"/>
      <c r="BT736" s="35"/>
      <c r="BU736" s="35"/>
      <c r="BV736" s="35"/>
      <c r="BW736" s="35"/>
      <c r="BX736" s="35"/>
      <c r="BY736" s="35"/>
      <c r="BZ736" s="35"/>
      <c r="CA736" s="35"/>
      <c r="CB736" s="35"/>
      <c r="CC736" s="35"/>
      <c r="CD736" s="35"/>
      <c r="CE736" s="35"/>
      <c r="CF736" s="35"/>
      <c r="CG736" s="35"/>
      <c r="CH736" s="35"/>
    </row>
    <row r="737" spans="1:86" ht="15.6" x14ac:dyDescent="0.3">
      <c r="A737" s="35"/>
      <c r="B737" s="86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17">
        <f t="shared" si="1609"/>
        <v>46753</v>
      </c>
      <c r="U737" s="216">
        <f t="shared" si="1602"/>
        <v>6</v>
      </c>
      <c r="V737" s="216">
        <f t="shared" si="1609"/>
        <v>732</v>
      </c>
      <c r="W737" s="16">
        <f t="shared" si="1616"/>
        <v>2.0054794520547947</v>
      </c>
      <c r="X737" s="16" t="e">
        <f>IF(Template!$F$7="Linear interpolation",LinInterp($I$5:$I$22,$G$5:$G$22,W737),CubicSpline($I$5:$I$22,$G$5:$G$22,W737))</f>
        <v>#VALUE!</v>
      </c>
      <c r="Y737" s="221" t="e">
        <f t="shared" si="1603"/>
        <v>#VALUE!</v>
      </c>
      <c r="Z737" s="221" t="e">
        <f>Y737/PRODUCT($AA$6:AA736)</f>
        <v>#VALUE!</v>
      </c>
      <c r="AA737" s="16" t="e">
        <f t="shared" si="1610"/>
        <v>#VALUE!</v>
      </c>
      <c r="AB737" s="10" t="e">
        <f t="shared" si="1611"/>
        <v>#VALUE!</v>
      </c>
      <c r="AC737" s="90">
        <f t="shared" si="1604"/>
        <v>737</v>
      </c>
      <c r="AD737" s="17">
        <f t="shared" si="1612"/>
        <v>46730</v>
      </c>
      <c r="AE737" s="16" t="e">
        <f t="shared" si="1605"/>
        <v>#VALUE!</v>
      </c>
      <c r="AF737" s="10">
        <f ca="1">IFERROR(AVERAGE(INDIRECT("AE"&amp;AC737-Template!$F$10+1):INDIRECT("AE"&amp;AC737)),0)</f>
        <v>0</v>
      </c>
      <c r="AG737" s="35"/>
      <c r="AH737" s="86"/>
      <c r="AI737" s="35"/>
      <c r="AJ737" s="35"/>
      <c r="AK737" s="35"/>
      <c r="AL737" s="35"/>
      <c r="AM737" s="35"/>
      <c r="AN737" s="35"/>
      <c r="AO737" s="35"/>
      <c r="AP737" s="35"/>
      <c r="AQ737" s="35"/>
      <c r="AR737" s="35"/>
      <c r="AS737" s="35"/>
      <c r="AT737" s="35"/>
      <c r="AU737" s="35"/>
      <c r="AV737" s="35"/>
      <c r="AW737" s="35"/>
      <c r="AX737" s="35"/>
      <c r="AY737" s="35"/>
      <c r="AZ737" s="17">
        <f t="shared" ref="AZ737" si="1671">AZ736+1</f>
        <v>46753</v>
      </c>
      <c r="BA737" s="216">
        <f t="shared" si="1628"/>
        <v>6</v>
      </c>
      <c r="BB737" s="216">
        <f t="shared" ref="BB737" si="1672">BB736+1</f>
        <v>732</v>
      </c>
      <c r="BC737" s="16">
        <f t="shared" si="1630"/>
        <v>2.0054794520547947</v>
      </c>
      <c r="BD737" s="16">
        <f>IF(Template!$F$7="Linear interpolation",LinInterp($AO$5:$AO$18,$AM$5:$AM$18,BC737),CubicSpline($AO$5:$AO$18,$AM$5:$AM$18,BC737))</f>
        <v>14.095023569949758</v>
      </c>
      <c r="BE737" s="221">
        <f t="shared" si="1565"/>
        <v>1.3027083443216385</v>
      </c>
      <c r="BF737" s="221">
        <f>BE737/PRODUCT($BG$6:BG736)</f>
        <v>1.0003177988457295</v>
      </c>
      <c r="BG737" s="16">
        <f t="shared" si="1631"/>
        <v>1.0003175994120526</v>
      </c>
      <c r="BH737" s="10">
        <f t="shared" si="1632"/>
        <v>11.592378539918457</v>
      </c>
      <c r="BI737" s="90"/>
      <c r="BJ737" s="17">
        <f t="shared" si="1615"/>
        <v>46730</v>
      </c>
      <c r="BK737" s="16">
        <f t="shared" si="1608"/>
        <v>11.462814729452987</v>
      </c>
      <c r="BL737" s="10">
        <f ca="1">IFERROR(AVERAGE(INDIRECT("BK"&amp;AC737-Template!$F$10+1):INDIRECT("BK"&amp;AC737)),0)</f>
        <v>11.414886535380296</v>
      </c>
      <c r="BM737" s="35"/>
      <c r="BN737" s="86"/>
      <c r="BO737" s="35"/>
      <c r="BP737" s="35"/>
      <c r="BQ737" s="35"/>
      <c r="BR737" s="35"/>
      <c r="BS737" s="35"/>
      <c r="BT737" s="35"/>
      <c r="BU737" s="35"/>
      <c r="BV737" s="35"/>
      <c r="BW737" s="35"/>
      <c r="BX737" s="35"/>
      <c r="BY737" s="35"/>
      <c r="BZ737" s="35"/>
      <c r="CA737" s="35"/>
      <c r="CB737" s="35"/>
      <c r="CC737" s="35"/>
      <c r="CD737" s="35"/>
      <c r="CE737" s="35"/>
      <c r="CF737" s="35"/>
      <c r="CG737" s="35"/>
      <c r="CH737" s="35"/>
    </row>
    <row r="738" spans="1:86" ht="15.6" x14ac:dyDescent="0.3">
      <c r="A738" s="35"/>
      <c r="B738" s="86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17">
        <f t="shared" si="1609"/>
        <v>46754</v>
      </c>
      <c r="U738" s="216">
        <f t="shared" si="1602"/>
        <v>7</v>
      </c>
      <c r="V738" s="216">
        <f t="shared" si="1609"/>
        <v>733</v>
      </c>
      <c r="W738" s="16">
        <f t="shared" si="1616"/>
        <v>2.0082191780821916</v>
      </c>
      <c r="X738" s="16" t="e">
        <f>IF(Template!$F$7="Linear interpolation",LinInterp($I$5:$I$22,$G$5:$G$22,W738),CubicSpline($I$5:$I$22,$G$5:$G$22,W738))</f>
        <v>#VALUE!</v>
      </c>
      <c r="Y738" s="221" t="e">
        <f t="shared" si="1603"/>
        <v>#VALUE!</v>
      </c>
      <c r="Z738" s="221" t="e">
        <f>Y738/PRODUCT($AA$6:AA737)</f>
        <v>#VALUE!</v>
      </c>
      <c r="AA738" s="16" t="e">
        <f t="shared" si="1610"/>
        <v>#VALUE!</v>
      </c>
      <c r="AB738" s="10" t="e">
        <f t="shared" si="1611"/>
        <v>#VALUE!</v>
      </c>
      <c r="AC738" s="90">
        <f t="shared" si="1604"/>
        <v>738</v>
      </c>
      <c r="AD738" s="17">
        <f t="shared" si="1612"/>
        <v>46731</v>
      </c>
      <c r="AE738" s="16" t="e">
        <f t="shared" si="1605"/>
        <v>#VALUE!</v>
      </c>
      <c r="AF738" s="10">
        <f ca="1">IFERROR(AVERAGE(INDIRECT("AE"&amp;AC738-Template!$F$10+1):INDIRECT("AE"&amp;AC738)),0)</f>
        <v>0</v>
      </c>
      <c r="AG738" s="35"/>
      <c r="AH738" s="86"/>
      <c r="AI738" s="35"/>
      <c r="AJ738" s="35"/>
      <c r="AK738" s="35"/>
      <c r="AL738" s="35"/>
      <c r="AM738" s="35"/>
      <c r="AN738" s="35"/>
      <c r="AO738" s="35"/>
      <c r="AP738" s="35"/>
      <c r="AQ738" s="35"/>
      <c r="AR738" s="35"/>
      <c r="AS738" s="35"/>
      <c r="AT738" s="35"/>
      <c r="AU738" s="35"/>
      <c r="AV738" s="35"/>
      <c r="AW738" s="35"/>
      <c r="AX738" s="35"/>
      <c r="AY738" s="35"/>
      <c r="AZ738" s="17">
        <f t="shared" ref="AZ738" si="1673">AZ737+1</f>
        <v>46754</v>
      </c>
      <c r="BA738" s="216">
        <f t="shared" si="1628"/>
        <v>7</v>
      </c>
      <c r="BB738" s="216">
        <f t="shared" ref="BB738" si="1674">BB737+1</f>
        <v>733</v>
      </c>
      <c r="BC738" s="16">
        <f t="shared" si="1630"/>
        <v>2.0082191780821916</v>
      </c>
      <c r="BD738" s="16">
        <f>IF(Template!$F$7="Linear interpolation",LinInterp($AO$5:$AO$18,$AM$5:$AM$18,BC738),CubicSpline($AO$5:$AO$18,$AM$5:$AM$18,BC738))</f>
        <v>14.092562635655693</v>
      </c>
      <c r="BE738" s="221">
        <f t="shared" si="1565"/>
        <v>1.3031226039280823</v>
      </c>
      <c r="BF738" s="221">
        <f>BE738/PRODUCT($BG$6:BG737)</f>
        <v>1.0003181981694285</v>
      </c>
      <c r="BG738" s="16">
        <f t="shared" si="1631"/>
        <v>1.0003175994120526</v>
      </c>
      <c r="BH738" s="10">
        <f t="shared" si="1632"/>
        <v>11.592378539918457</v>
      </c>
      <c r="BI738" s="90"/>
      <c r="BJ738" s="17">
        <f t="shared" si="1615"/>
        <v>46731</v>
      </c>
      <c r="BK738" s="16">
        <f t="shared" si="1608"/>
        <v>11.467365769699978</v>
      </c>
      <c r="BL738" s="10">
        <f ca="1">IFERROR(AVERAGE(INDIRECT("BK"&amp;AC738-Template!$F$10+1):INDIRECT("BK"&amp;AC738)),0)</f>
        <v>11.417705797599194</v>
      </c>
      <c r="BM738" s="35"/>
      <c r="BN738" s="86"/>
      <c r="BO738" s="35"/>
      <c r="BP738" s="35"/>
      <c r="BQ738" s="35"/>
      <c r="BR738" s="35"/>
      <c r="BS738" s="35"/>
      <c r="BT738" s="35"/>
      <c r="BU738" s="35"/>
      <c r="BV738" s="35"/>
      <c r="BW738" s="35"/>
      <c r="BX738" s="35"/>
      <c r="BY738" s="35"/>
      <c r="BZ738" s="35"/>
      <c r="CA738" s="35"/>
      <c r="CB738" s="35"/>
      <c r="CC738" s="35"/>
      <c r="CD738" s="35"/>
      <c r="CE738" s="35"/>
      <c r="CF738" s="35"/>
      <c r="CG738" s="35"/>
      <c r="CH738" s="35"/>
    </row>
    <row r="739" spans="1:86" ht="15.6" x14ac:dyDescent="0.3">
      <c r="A739" s="35"/>
      <c r="B739" s="86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17">
        <f t="shared" si="1609"/>
        <v>46755</v>
      </c>
      <c r="U739" s="216">
        <f t="shared" si="1602"/>
        <v>1</v>
      </c>
      <c r="V739" s="216">
        <f t="shared" si="1609"/>
        <v>734</v>
      </c>
      <c r="W739" s="16">
        <f t="shared" si="1616"/>
        <v>2.010958904109589</v>
      </c>
      <c r="X739" s="16" t="e">
        <f>IF(Template!$F$7="Linear interpolation",LinInterp($I$5:$I$22,$G$5:$G$22,W739),CubicSpline($I$5:$I$22,$G$5:$G$22,W739))</f>
        <v>#VALUE!</v>
      </c>
      <c r="Y739" s="221" t="e">
        <f t="shared" si="1603"/>
        <v>#VALUE!</v>
      </c>
      <c r="Z739" s="221" t="e">
        <f>Y739/PRODUCT($AA$6:AA738)</f>
        <v>#VALUE!</v>
      </c>
      <c r="AA739" s="16" t="e">
        <f t="shared" si="1610"/>
        <v>#VALUE!</v>
      </c>
      <c r="AB739" s="10" t="e">
        <f t="shared" si="1611"/>
        <v>#VALUE!</v>
      </c>
      <c r="AC739" s="90">
        <f t="shared" si="1604"/>
        <v>739</v>
      </c>
      <c r="AD739" s="17">
        <f t="shared" si="1612"/>
        <v>46732</v>
      </c>
      <c r="AE739" s="16" t="e">
        <f t="shared" si="1605"/>
        <v>#VALUE!</v>
      </c>
      <c r="AF739" s="10">
        <f ca="1">IFERROR(AVERAGE(INDIRECT("AE"&amp;AC739-Template!$F$10+1):INDIRECT("AE"&amp;AC739)),0)</f>
        <v>0</v>
      </c>
      <c r="AG739" s="35"/>
      <c r="AH739" s="86"/>
      <c r="AI739" s="35"/>
      <c r="AJ739" s="35"/>
      <c r="AK739" s="35"/>
      <c r="AL739" s="35"/>
      <c r="AM739" s="35"/>
      <c r="AN739" s="35"/>
      <c r="AO739" s="35"/>
      <c r="AP739" s="35"/>
      <c r="AQ739" s="35"/>
      <c r="AR739" s="35"/>
      <c r="AS739" s="35"/>
      <c r="AT739" s="35"/>
      <c r="AU739" s="35"/>
      <c r="AV739" s="35"/>
      <c r="AW739" s="35"/>
      <c r="AX739" s="35"/>
      <c r="AY739" s="35"/>
      <c r="AZ739" s="17">
        <f t="shared" ref="AZ739" si="1675">AZ738+1</f>
        <v>46755</v>
      </c>
      <c r="BA739" s="216">
        <f t="shared" si="1628"/>
        <v>1</v>
      </c>
      <c r="BB739" s="216">
        <f t="shared" ref="BB739" si="1676">BB738+1</f>
        <v>734</v>
      </c>
      <c r="BC739" s="16">
        <f t="shared" si="1630"/>
        <v>2.010958904109589</v>
      </c>
      <c r="BD739" s="16">
        <f>IF(Template!$F$7="Linear interpolation",LinInterp($AO$5:$AO$18,$AM$5:$AM$18,BC739),CubicSpline($AO$5:$AO$18,$AM$5:$AM$18,BC739))</f>
        <v>14.09011982235576</v>
      </c>
      <c r="BE739" s="221">
        <f t="shared" si="1565"/>
        <v>1.3035372563378707</v>
      </c>
      <c r="BF739" s="221">
        <f>BE739/PRODUCT($BG$6:BG738)</f>
        <v>1.0003187978347354</v>
      </c>
      <c r="BG739" s="16">
        <f t="shared" si="1631"/>
        <v>1.0003187978347354</v>
      </c>
      <c r="BH739" s="10">
        <f t="shared" si="1632"/>
        <v>11.636120967843166</v>
      </c>
      <c r="BI739" s="90"/>
      <c r="BJ739" s="17">
        <f t="shared" si="1615"/>
        <v>46732</v>
      </c>
      <c r="BK739" s="16">
        <f t="shared" si="1608"/>
        <v>11.467365769699978</v>
      </c>
      <c r="BL739" s="10">
        <f ca="1">IFERROR(AVERAGE(INDIRECT("BK"&amp;AC739-Template!$F$10+1):INDIRECT("BK"&amp;AC739)),0)</f>
        <v>11.420486656808688</v>
      </c>
      <c r="BM739" s="35"/>
      <c r="BN739" s="86"/>
      <c r="BO739" s="35"/>
      <c r="BP739" s="35"/>
      <c r="BQ739" s="35"/>
      <c r="BR739" s="35"/>
      <c r="BS739" s="35"/>
      <c r="BT739" s="35"/>
      <c r="BU739" s="35"/>
      <c r="BV739" s="35"/>
      <c r="BW739" s="35"/>
      <c r="BX739" s="35"/>
      <c r="BY739" s="35"/>
      <c r="BZ739" s="35"/>
      <c r="CA739" s="35"/>
      <c r="CB739" s="35"/>
      <c r="CC739" s="35"/>
      <c r="CD739" s="35"/>
      <c r="CE739" s="35"/>
      <c r="CF739" s="35"/>
      <c r="CG739" s="35"/>
      <c r="CH739" s="35"/>
    </row>
    <row r="740" spans="1:86" ht="15.6" x14ac:dyDescent="0.3">
      <c r="A740" s="35"/>
      <c r="B740" s="86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17">
        <f t="shared" si="1609"/>
        <v>46756</v>
      </c>
      <c r="U740" s="216">
        <f t="shared" si="1602"/>
        <v>2</v>
      </c>
      <c r="V740" s="216">
        <f t="shared" si="1609"/>
        <v>735</v>
      </c>
      <c r="W740" s="16">
        <f t="shared" si="1616"/>
        <v>2.0136986301369864</v>
      </c>
      <c r="X740" s="16" t="e">
        <f>IF(Template!$F$7="Linear interpolation",LinInterp($I$5:$I$22,$G$5:$G$22,W740),CubicSpline($I$5:$I$22,$G$5:$G$22,W740))</f>
        <v>#VALUE!</v>
      </c>
      <c r="Y740" s="221" t="e">
        <f t="shared" si="1603"/>
        <v>#VALUE!</v>
      </c>
      <c r="Z740" s="221" t="e">
        <f>Y740/PRODUCT($AA$6:AA739)</f>
        <v>#VALUE!</v>
      </c>
      <c r="AA740" s="16" t="e">
        <f t="shared" si="1610"/>
        <v>#VALUE!</v>
      </c>
      <c r="AB740" s="10" t="e">
        <f t="shared" si="1611"/>
        <v>#VALUE!</v>
      </c>
      <c r="AC740" s="90">
        <f t="shared" si="1604"/>
        <v>740</v>
      </c>
      <c r="AD740" s="17">
        <f t="shared" si="1612"/>
        <v>46733</v>
      </c>
      <c r="AE740" s="16" t="e">
        <f t="shared" si="1605"/>
        <v>#VALUE!</v>
      </c>
      <c r="AF740" s="10">
        <f ca="1">IFERROR(AVERAGE(INDIRECT("AE"&amp;AC740-Template!$F$10+1):INDIRECT("AE"&amp;AC740)),0)</f>
        <v>0</v>
      </c>
      <c r="AG740" s="35"/>
      <c r="AH740" s="86"/>
      <c r="AI740" s="35"/>
      <c r="AJ740" s="35"/>
      <c r="AK740" s="35"/>
      <c r="AL740" s="35"/>
      <c r="AM740" s="35"/>
      <c r="AN740" s="35"/>
      <c r="AO740" s="35"/>
      <c r="AP740" s="35"/>
      <c r="AQ740" s="35"/>
      <c r="AR740" s="35"/>
      <c r="AS740" s="35"/>
      <c r="AT740" s="35"/>
      <c r="AU740" s="35"/>
      <c r="AV740" s="35"/>
      <c r="AW740" s="35"/>
      <c r="AX740" s="35"/>
      <c r="AY740" s="35"/>
      <c r="AZ740" s="17">
        <f t="shared" ref="AZ740" si="1677">AZ739+1</f>
        <v>46756</v>
      </c>
      <c r="BA740" s="216">
        <f t="shared" si="1628"/>
        <v>2</v>
      </c>
      <c r="BB740" s="216">
        <f t="shared" ref="BB740" si="1678">BB739+1</f>
        <v>735</v>
      </c>
      <c r="BC740" s="16">
        <f t="shared" si="1630"/>
        <v>2.0136986301369864</v>
      </c>
      <c r="BD740" s="16">
        <f>IF(Template!$F$7="Linear interpolation",LinInterp($AO$5:$AO$18,$AM$5:$AM$18,BC740),CubicSpline($AO$5:$AO$18,$AM$5:$AM$18,BC740))</f>
        <v>14.087695080430032</v>
      </c>
      <c r="BE740" s="221">
        <f t="shared" si="1565"/>
        <v>1.3039523024240962</v>
      </c>
      <c r="BF740" s="221">
        <f>BE740/PRODUCT($BG$6:BG739)</f>
        <v>1.0003183998648351</v>
      </c>
      <c r="BG740" s="16">
        <f t="shared" si="1631"/>
        <v>1.0003183998648351</v>
      </c>
      <c r="BH740" s="10">
        <f t="shared" si="1632"/>
        <v>11.621595066479751</v>
      </c>
      <c r="BI740" s="90"/>
      <c r="BJ740" s="17">
        <f t="shared" si="1615"/>
        <v>46733</v>
      </c>
      <c r="BK740" s="16">
        <f t="shared" si="1608"/>
        <v>11.467365769699978</v>
      </c>
      <c r="BL740" s="10">
        <f ca="1">IFERROR(AVERAGE(INDIRECT("BK"&amp;AC740-Template!$F$10+1):INDIRECT("BK"&amp;AC740)),0)</f>
        <v>11.423225429050623</v>
      </c>
      <c r="BM740" s="35"/>
      <c r="BN740" s="86"/>
      <c r="BO740" s="35"/>
      <c r="BP740" s="35"/>
      <c r="BQ740" s="35"/>
      <c r="BR740" s="35"/>
      <c r="BS740" s="35"/>
      <c r="BT740" s="35"/>
      <c r="BU740" s="35"/>
      <c r="BV740" s="35"/>
      <c r="BW740" s="35"/>
      <c r="BX740" s="35"/>
      <c r="BY740" s="35"/>
      <c r="BZ740" s="35"/>
      <c r="CA740" s="35"/>
      <c r="CB740" s="35"/>
      <c r="CC740" s="35"/>
      <c r="CD740" s="35"/>
      <c r="CE740" s="35"/>
      <c r="CF740" s="35"/>
      <c r="CG740" s="35"/>
      <c r="CH740" s="35"/>
    </row>
    <row r="741" spans="1:86" ht="15.6" x14ac:dyDescent="0.3">
      <c r="A741" s="35"/>
      <c r="B741" s="86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17">
        <f t="shared" si="1609"/>
        <v>46757</v>
      </c>
      <c r="U741" s="216">
        <f t="shared" si="1602"/>
        <v>3</v>
      </c>
      <c r="V741" s="216">
        <f t="shared" si="1609"/>
        <v>736</v>
      </c>
      <c r="W741" s="16">
        <f t="shared" si="1616"/>
        <v>2.0164383561643837</v>
      </c>
      <c r="X741" s="16" t="e">
        <f>IF(Template!$F$7="Linear interpolation",LinInterp($I$5:$I$22,$G$5:$G$22,W741),CubicSpline($I$5:$I$22,$G$5:$G$22,W741))</f>
        <v>#VALUE!</v>
      </c>
      <c r="Y741" s="221" t="e">
        <f t="shared" si="1603"/>
        <v>#VALUE!</v>
      </c>
      <c r="Z741" s="221" t="e">
        <f>Y741/PRODUCT($AA$6:AA740)</f>
        <v>#VALUE!</v>
      </c>
      <c r="AA741" s="16" t="e">
        <f t="shared" si="1610"/>
        <v>#VALUE!</v>
      </c>
      <c r="AB741" s="10" t="e">
        <f t="shared" si="1611"/>
        <v>#VALUE!</v>
      </c>
      <c r="AC741" s="90">
        <f t="shared" si="1604"/>
        <v>741</v>
      </c>
      <c r="AD741" s="17">
        <f t="shared" si="1612"/>
        <v>46734</v>
      </c>
      <c r="AE741" s="16" t="e">
        <f t="shared" si="1605"/>
        <v>#VALUE!</v>
      </c>
      <c r="AF741" s="10">
        <f ca="1">IFERROR(AVERAGE(INDIRECT("AE"&amp;AC741-Template!$F$10+1):INDIRECT("AE"&amp;AC741)),0)</f>
        <v>0</v>
      </c>
      <c r="AG741" s="35"/>
      <c r="AH741" s="86"/>
      <c r="AI741" s="35"/>
      <c r="AJ741" s="35"/>
      <c r="AK741" s="35"/>
      <c r="AL741" s="35"/>
      <c r="AM741" s="35"/>
      <c r="AN741" s="35"/>
      <c r="AO741" s="35"/>
      <c r="AP741" s="35"/>
      <c r="AQ741" s="35"/>
      <c r="AR741" s="35"/>
      <c r="AS741" s="35"/>
      <c r="AT741" s="35"/>
      <c r="AU741" s="35"/>
      <c r="AV741" s="35"/>
      <c r="AW741" s="35"/>
      <c r="AX741" s="35"/>
      <c r="AY741" s="35"/>
      <c r="AZ741" s="17">
        <f t="shared" ref="AZ741" si="1679">AZ740+1</f>
        <v>46757</v>
      </c>
      <c r="BA741" s="216">
        <f t="shared" si="1628"/>
        <v>3</v>
      </c>
      <c r="BB741" s="216">
        <f t="shared" ref="BB741" si="1680">BB740+1</f>
        <v>736</v>
      </c>
      <c r="BC741" s="16">
        <f t="shared" si="1630"/>
        <v>2.0164383561643837</v>
      </c>
      <c r="BD741" s="16">
        <f>IF(Template!$F$7="Linear interpolation",LinInterp($AO$5:$AO$18,$AM$5:$AM$18,BC741),CubicSpline($AO$5:$AO$18,$AM$5:$AM$18,BC741))</f>
        <v>14.085288360258584</v>
      </c>
      <c r="BE741" s="221">
        <f t="shared" si="1565"/>
        <v>1.3043677430545555</v>
      </c>
      <c r="BF741" s="221">
        <f>BE741/PRODUCT($BG$6:BG740)</f>
        <v>1.0003186010942939</v>
      </c>
      <c r="BG741" s="16">
        <f t="shared" si="1631"/>
        <v>1.0003186010942939</v>
      </c>
      <c r="BH741" s="10">
        <f t="shared" si="1632"/>
        <v>11.628939941728644</v>
      </c>
      <c r="BI741" s="90"/>
      <c r="BJ741" s="17">
        <f t="shared" si="1615"/>
        <v>46734</v>
      </c>
      <c r="BK741" s="16">
        <f t="shared" si="1608"/>
        <v>11.495918014352569</v>
      </c>
      <c r="BL741" s="10">
        <f ca="1">IFERROR(AVERAGE(INDIRECT("BK"&amp;AC741-Template!$F$10+1):INDIRECT("BK"&amp;AC741)),0)</f>
        <v>11.426915942780978</v>
      </c>
      <c r="BM741" s="35"/>
      <c r="BN741" s="86"/>
      <c r="BO741" s="35"/>
      <c r="BP741" s="35"/>
      <c r="BQ741" s="35"/>
      <c r="BR741" s="35"/>
      <c r="BS741" s="35"/>
      <c r="BT741" s="35"/>
      <c r="BU741" s="35"/>
      <c r="BV741" s="35"/>
      <c r="BW741" s="35"/>
      <c r="BX741" s="35"/>
      <c r="BY741" s="35"/>
      <c r="BZ741" s="35"/>
      <c r="CA741" s="35"/>
      <c r="CB741" s="35"/>
      <c r="CC741" s="35"/>
      <c r="CD741" s="35"/>
      <c r="CE741" s="35"/>
      <c r="CF741" s="35"/>
      <c r="CG741" s="35"/>
      <c r="CH741" s="35"/>
    </row>
    <row r="742" spans="1:86" ht="15.6" x14ac:dyDescent="0.3">
      <c r="A742" s="35"/>
      <c r="B742" s="86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17">
        <f t="shared" si="1609"/>
        <v>46758</v>
      </c>
      <c r="U742" s="216">
        <f t="shared" si="1602"/>
        <v>4</v>
      </c>
      <c r="V742" s="216">
        <f t="shared" si="1609"/>
        <v>737</v>
      </c>
      <c r="W742" s="16">
        <f t="shared" si="1616"/>
        <v>2.0191780821917806</v>
      </c>
      <c r="X742" s="16" t="e">
        <f>IF(Template!$F$7="Linear interpolation",LinInterp($I$5:$I$22,$G$5:$G$22,W742),CubicSpline($I$5:$I$22,$G$5:$G$22,W742))</f>
        <v>#VALUE!</v>
      </c>
      <c r="Y742" s="221" t="e">
        <f t="shared" si="1603"/>
        <v>#VALUE!</v>
      </c>
      <c r="Z742" s="221" t="e">
        <f>Y742/PRODUCT($AA$6:AA741)</f>
        <v>#VALUE!</v>
      </c>
      <c r="AA742" s="16" t="e">
        <f t="shared" si="1610"/>
        <v>#VALUE!</v>
      </c>
      <c r="AB742" s="10" t="e">
        <f t="shared" si="1611"/>
        <v>#VALUE!</v>
      </c>
      <c r="AC742" s="90">
        <f t="shared" si="1604"/>
        <v>742</v>
      </c>
      <c r="AD742" s="17">
        <f t="shared" si="1612"/>
        <v>46735</v>
      </c>
      <c r="AE742" s="16" t="e">
        <f t="shared" si="1605"/>
        <v>#VALUE!</v>
      </c>
      <c r="AF742" s="10">
        <f ca="1">IFERROR(AVERAGE(INDIRECT("AE"&amp;AC742-Template!$F$10+1):INDIRECT("AE"&amp;AC742)),0)</f>
        <v>0</v>
      </c>
      <c r="AG742" s="35"/>
      <c r="AH742" s="86"/>
      <c r="AI742" s="35"/>
      <c r="AJ742" s="35"/>
      <c r="AK742" s="35"/>
      <c r="AL742" s="35"/>
      <c r="AM742" s="35"/>
      <c r="AN742" s="35"/>
      <c r="AO742" s="35"/>
      <c r="AP742" s="35"/>
      <c r="AQ742" s="35"/>
      <c r="AR742" s="35"/>
      <c r="AS742" s="35"/>
      <c r="AT742" s="35"/>
      <c r="AU742" s="35"/>
      <c r="AV742" s="35"/>
      <c r="AW742" s="35"/>
      <c r="AX742" s="35"/>
      <c r="AY742" s="35"/>
      <c r="AZ742" s="17">
        <f t="shared" ref="AZ742" si="1681">AZ741+1</f>
        <v>46758</v>
      </c>
      <c r="BA742" s="216">
        <f t="shared" si="1628"/>
        <v>4</v>
      </c>
      <c r="BB742" s="216">
        <f t="shared" ref="BB742" si="1682">BB741+1</f>
        <v>737</v>
      </c>
      <c r="BC742" s="16">
        <f t="shared" si="1630"/>
        <v>2.0191780821917806</v>
      </c>
      <c r="BD742" s="16">
        <f>IF(Template!$F$7="Linear interpolation",LinInterp($AO$5:$AO$18,$AM$5:$AM$18,BC742),CubicSpline($AO$5:$AO$18,$AM$5:$AM$18,BC742))</f>
        <v>14.082899612221487</v>
      </c>
      <c r="BE742" s="221">
        <f t="shared" si="1565"/>
        <v>1.3047835790917424</v>
      </c>
      <c r="BF742" s="221">
        <f>BE742/PRODUCT($BG$6:BG741)</f>
        <v>1.0003188027604952</v>
      </c>
      <c r="BG742" s="16">
        <f t="shared" si="1631"/>
        <v>1.0003188027604952</v>
      </c>
      <c r="BH742" s="10">
        <f t="shared" si="1632"/>
        <v>11.636300758075869</v>
      </c>
      <c r="BI742" s="90"/>
      <c r="BJ742" s="17">
        <f t="shared" si="1615"/>
        <v>46735</v>
      </c>
      <c r="BK742" s="16">
        <f t="shared" si="1608"/>
        <v>11.486818308644287</v>
      </c>
      <c r="BL742" s="10">
        <f ca="1">IFERROR(AVERAGE(INDIRECT("BK"&amp;AC742-Template!$F$10+1):INDIRECT("BK"&amp;AC742)),0)</f>
        <v>11.430303132987722</v>
      </c>
      <c r="BM742" s="35"/>
      <c r="BN742" s="86"/>
      <c r="BO742" s="35"/>
      <c r="BP742" s="35"/>
      <c r="BQ742" s="35"/>
      <c r="BR742" s="35"/>
      <c r="BS742" s="35"/>
      <c r="BT742" s="35"/>
      <c r="BU742" s="35"/>
      <c r="BV742" s="35"/>
      <c r="BW742" s="35"/>
      <c r="BX742" s="35"/>
      <c r="BY742" s="35"/>
      <c r="BZ742" s="35"/>
      <c r="CA742" s="35"/>
      <c r="CB742" s="35"/>
      <c r="CC742" s="35"/>
      <c r="CD742" s="35"/>
      <c r="CE742" s="35"/>
      <c r="CF742" s="35"/>
      <c r="CG742" s="35"/>
      <c r="CH742" s="35"/>
    </row>
    <row r="743" spans="1:86" ht="15.6" x14ac:dyDescent="0.3">
      <c r="A743" s="35"/>
      <c r="B743" s="86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17">
        <f t="shared" si="1609"/>
        <v>46759</v>
      </c>
      <c r="U743" s="216">
        <f t="shared" si="1602"/>
        <v>5</v>
      </c>
      <c r="V743" s="216">
        <f t="shared" si="1609"/>
        <v>738</v>
      </c>
      <c r="W743" s="16">
        <f t="shared" si="1616"/>
        <v>2.021917808219178</v>
      </c>
      <c r="X743" s="16" t="e">
        <f>IF(Template!$F$7="Linear interpolation",LinInterp($I$5:$I$22,$G$5:$G$22,W743),CubicSpline($I$5:$I$22,$G$5:$G$22,W743))</f>
        <v>#VALUE!</v>
      </c>
      <c r="Y743" s="221" t="e">
        <f t="shared" si="1603"/>
        <v>#VALUE!</v>
      </c>
      <c r="Z743" s="221" t="e">
        <f>Y743/PRODUCT($AA$6:AA742)</f>
        <v>#VALUE!</v>
      </c>
      <c r="AA743" s="16" t="e">
        <f t="shared" si="1610"/>
        <v>#VALUE!</v>
      </c>
      <c r="AB743" s="10" t="e">
        <f t="shared" si="1611"/>
        <v>#VALUE!</v>
      </c>
      <c r="AC743" s="90">
        <f t="shared" si="1604"/>
        <v>743</v>
      </c>
      <c r="AD743" s="17">
        <f t="shared" si="1612"/>
        <v>46736</v>
      </c>
      <c r="AE743" s="16" t="e">
        <f t="shared" si="1605"/>
        <v>#VALUE!</v>
      </c>
      <c r="AF743" s="10">
        <f ca="1">IFERROR(AVERAGE(INDIRECT("AE"&amp;AC743-Template!$F$10+1):INDIRECT("AE"&amp;AC743)),0)</f>
        <v>0</v>
      </c>
      <c r="AG743" s="35"/>
      <c r="AH743" s="86"/>
      <c r="AI743" s="35"/>
      <c r="AJ743" s="35"/>
      <c r="AK743" s="35"/>
      <c r="AL743" s="35"/>
      <c r="AM743" s="35"/>
      <c r="AN743" s="35"/>
      <c r="AO743" s="35"/>
      <c r="AP743" s="35"/>
      <c r="AQ743" s="35"/>
      <c r="AR743" s="35"/>
      <c r="AS743" s="35"/>
      <c r="AT743" s="35"/>
      <c r="AU743" s="35"/>
      <c r="AV743" s="35"/>
      <c r="AW743" s="35"/>
      <c r="AX743" s="35"/>
      <c r="AY743" s="35"/>
      <c r="AZ743" s="17">
        <f t="shared" ref="AZ743" si="1683">AZ742+1</f>
        <v>46759</v>
      </c>
      <c r="BA743" s="216">
        <f t="shared" si="1628"/>
        <v>5</v>
      </c>
      <c r="BB743" s="216">
        <f t="shared" ref="BB743" si="1684">BB742+1</f>
        <v>738</v>
      </c>
      <c r="BC743" s="16">
        <f t="shared" si="1630"/>
        <v>2.021917808219178</v>
      </c>
      <c r="BD743" s="16">
        <f>IF(Template!$F$7="Linear interpolation",LinInterp($AO$5:$AO$18,$AM$5:$AM$18,BC743),CubicSpline($AO$5:$AO$18,$AM$5:$AM$18,BC743))</f>
        <v>14.08052878669881</v>
      </c>
      <c r="BE743" s="221">
        <f t="shared" si="1565"/>
        <v>1.3051998113928414</v>
      </c>
      <c r="BF743" s="221">
        <f>BE743/PRODUCT($BG$6:BG742)</f>
        <v>1.0003190048585597</v>
      </c>
      <c r="BG743" s="16">
        <f t="shared" si="1631"/>
        <v>1.0003190048585597</v>
      </c>
      <c r="BH743" s="10">
        <f t="shared" si="1632"/>
        <v>11.643677337430326</v>
      </c>
      <c r="BI743" s="90"/>
      <c r="BJ743" s="17">
        <f t="shared" si="1615"/>
        <v>46736</v>
      </c>
      <c r="BK743" s="16">
        <f t="shared" si="1608"/>
        <v>11.49199591920369</v>
      </c>
      <c r="BL743" s="10">
        <f ca="1">IFERROR(AVERAGE(INDIRECT("BK"&amp;AC743-Template!$F$10+1):INDIRECT("BK"&amp;AC743)),0)</f>
        <v>11.43357330981372</v>
      </c>
      <c r="BM743" s="35"/>
      <c r="BN743" s="86"/>
      <c r="BO743" s="35"/>
      <c r="BP743" s="35"/>
      <c r="BQ743" s="35"/>
      <c r="BR743" s="35"/>
      <c r="BS743" s="35"/>
      <c r="BT743" s="35"/>
      <c r="BU743" s="35"/>
      <c r="BV743" s="35"/>
      <c r="BW743" s="35"/>
      <c r="BX743" s="35"/>
      <c r="BY743" s="35"/>
      <c r="BZ743" s="35"/>
      <c r="CA743" s="35"/>
      <c r="CB743" s="35"/>
      <c r="CC743" s="35"/>
      <c r="CD743" s="35"/>
      <c r="CE743" s="35"/>
      <c r="CF743" s="35"/>
      <c r="CG743" s="35"/>
      <c r="CH743" s="35"/>
    </row>
    <row r="744" spans="1:86" ht="15.6" x14ac:dyDescent="0.3">
      <c r="A744" s="35"/>
      <c r="B744" s="86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17">
        <f t="shared" si="1609"/>
        <v>46760</v>
      </c>
      <c r="U744" s="216">
        <f t="shared" si="1602"/>
        <v>6</v>
      </c>
      <c r="V744" s="216">
        <f t="shared" si="1609"/>
        <v>739</v>
      </c>
      <c r="W744" s="16">
        <f t="shared" si="1616"/>
        <v>2.0246575342465754</v>
      </c>
      <c r="X744" s="16" t="e">
        <f>IF(Template!$F$7="Linear interpolation",LinInterp($I$5:$I$22,$G$5:$G$22,W744),CubicSpline($I$5:$I$22,$G$5:$G$22,W744))</f>
        <v>#VALUE!</v>
      </c>
      <c r="Y744" s="221" t="e">
        <f t="shared" si="1603"/>
        <v>#VALUE!</v>
      </c>
      <c r="Z744" s="221" t="e">
        <f>Y744/PRODUCT($AA$6:AA743)</f>
        <v>#VALUE!</v>
      </c>
      <c r="AA744" s="16" t="e">
        <f t="shared" si="1610"/>
        <v>#VALUE!</v>
      </c>
      <c r="AB744" s="10" t="e">
        <f t="shared" si="1611"/>
        <v>#VALUE!</v>
      </c>
      <c r="AC744" s="90">
        <f t="shared" si="1604"/>
        <v>744</v>
      </c>
      <c r="AD744" s="17">
        <f t="shared" si="1612"/>
        <v>46737</v>
      </c>
      <c r="AE744" s="16" t="e">
        <f t="shared" si="1605"/>
        <v>#VALUE!</v>
      </c>
      <c r="AF744" s="10">
        <f ca="1">IFERROR(AVERAGE(INDIRECT("AE"&amp;AC744-Template!$F$10+1):INDIRECT("AE"&amp;AC744)),0)</f>
        <v>0</v>
      </c>
      <c r="AG744" s="35"/>
      <c r="AH744" s="86"/>
      <c r="AI744" s="35"/>
      <c r="AJ744" s="35"/>
      <c r="AK744" s="35"/>
      <c r="AL744" s="35"/>
      <c r="AM744" s="35"/>
      <c r="AN744" s="35"/>
      <c r="AO744" s="35"/>
      <c r="AP744" s="35"/>
      <c r="AQ744" s="35"/>
      <c r="AR744" s="35"/>
      <c r="AS744" s="35"/>
      <c r="AT744" s="35"/>
      <c r="AU744" s="35"/>
      <c r="AV744" s="35"/>
      <c r="AW744" s="35"/>
      <c r="AX744" s="35"/>
      <c r="AY744" s="35"/>
      <c r="AZ744" s="17">
        <f t="shared" ref="AZ744" si="1685">AZ743+1</f>
        <v>46760</v>
      </c>
      <c r="BA744" s="216">
        <f t="shared" si="1628"/>
        <v>6</v>
      </c>
      <c r="BB744" s="216">
        <f t="shared" ref="BB744" si="1686">BB743+1</f>
        <v>739</v>
      </c>
      <c r="BC744" s="16">
        <f t="shared" si="1630"/>
        <v>2.0246575342465754</v>
      </c>
      <c r="BD744" s="16">
        <f>IF(Template!$F$7="Linear interpolation",LinInterp($AO$5:$AO$18,$AM$5:$AM$18,BC744),CubicSpline($AO$5:$AO$18,$AM$5:$AM$18,BC744))</f>
        <v>14.078175834070629</v>
      </c>
      <c r="BE744" s="221">
        <f t="shared" si="1565"/>
        <v>1.3056164408097168</v>
      </c>
      <c r="BF744" s="221">
        <f>BE744/PRODUCT($BG$6:BG743)</f>
        <v>1.0003192073836042</v>
      </c>
      <c r="BG744" s="16">
        <f t="shared" si="1631"/>
        <v>1.0003190048585597</v>
      </c>
      <c r="BH744" s="10">
        <f t="shared" si="1632"/>
        <v>11.643677337430326</v>
      </c>
      <c r="BI744" s="90"/>
      <c r="BJ744" s="17">
        <f t="shared" si="1615"/>
        <v>46737</v>
      </c>
      <c r="BK744" s="16">
        <f t="shared" si="1608"/>
        <v>11.497300272295451</v>
      </c>
      <c r="BL744" s="10">
        <f ca="1">IFERROR(AVERAGE(INDIRECT("BK"&amp;AC744-Template!$F$10+1):INDIRECT("BK"&amp;AC744)),0)</f>
        <v>11.43710439271443</v>
      </c>
      <c r="BM744" s="35"/>
      <c r="BN744" s="86"/>
      <c r="BO744" s="35"/>
      <c r="BP744" s="35"/>
      <c r="BQ744" s="35"/>
      <c r="BR744" s="35"/>
      <c r="BS744" s="35"/>
      <c r="BT744" s="35"/>
      <c r="BU744" s="35"/>
      <c r="BV744" s="35"/>
      <c r="BW744" s="35"/>
      <c r="BX744" s="35"/>
      <c r="BY744" s="35"/>
      <c r="BZ744" s="35"/>
      <c r="CA744" s="35"/>
      <c r="CB744" s="35"/>
      <c r="CC744" s="35"/>
      <c r="CD744" s="35"/>
      <c r="CE744" s="35"/>
      <c r="CF744" s="35"/>
      <c r="CG744" s="35"/>
      <c r="CH744" s="35"/>
    </row>
    <row r="745" spans="1:86" ht="15.6" x14ac:dyDescent="0.3">
      <c r="A745" s="35"/>
      <c r="B745" s="86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17">
        <f t="shared" si="1609"/>
        <v>46761</v>
      </c>
      <c r="U745" s="216">
        <f t="shared" si="1602"/>
        <v>7</v>
      </c>
      <c r="V745" s="216">
        <f t="shared" si="1609"/>
        <v>740</v>
      </c>
      <c r="W745" s="16">
        <f t="shared" si="1616"/>
        <v>2.0273972602739727</v>
      </c>
      <c r="X745" s="16" t="e">
        <f>IF(Template!$F$7="Linear interpolation",LinInterp($I$5:$I$22,$G$5:$G$22,W745),CubicSpline($I$5:$I$22,$G$5:$G$22,W745))</f>
        <v>#VALUE!</v>
      </c>
      <c r="Y745" s="221" t="e">
        <f t="shared" si="1603"/>
        <v>#VALUE!</v>
      </c>
      <c r="Z745" s="221" t="e">
        <f>Y745/PRODUCT($AA$6:AA744)</f>
        <v>#VALUE!</v>
      </c>
      <c r="AA745" s="16" t="e">
        <f t="shared" si="1610"/>
        <v>#VALUE!</v>
      </c>
      <c r="AB745" s="10" t="e">
        <f t="shared" si="1611"/>
        <v>#VALUE!</v>
      </c>
      <c r="AC745" s="90">
        <f t="shared" si="1604"/>
        <v>745</v>
      </c>
      <c r="AD745" s="17">
        <f t="shared" si="1612"/>
        <v>46738</v>
      </c>
      <c r="AE745" s="16" t="e">
        <f t="shared" si="1605"/>
        <v>#VALUE!</v>
      </c>
      <c r="AF745" s="10">
        <f ca="1">IFERROR(AVERAGE(INDIRECT("AE"&amp;AC745-Template!$F$10+1):INDIRECT("AE"&amp;AC745)),0)</f>
        <v>0</v>
      </c>
      <c r="AG745" s="35"/>
      <c r="AH745" s="86"/>
      <c r="AI745" s="35"/>
      <c r="AJ745" s="35"/>
      <c r="AK745" s="35"/>
      <c r="AL745" s="35"/>
      <c r="AM745" s="35"/>
      <c r="AN745" s="35"/>
      <c r="AO745" s="35"/>
      <c r="AP745" s="35"/>
      <c r="AQ745" s="35"/>
      <c r="AR745" s="35"/>
      <c r="AS745" s="35"/>
      <c r="AT745" s="35"/>
      <c r="AU745" s="35"/>
      <c r="AV745" s="35"/>
      <c r="AW745" s="35"/>
      <c r="AX745" s="35"/>
      <c r="AY745" s="35"/>
      <c r="AZ745" s="17">
        <f t="shared" ref="AZ745" si="1687">AZ744+1</f>
        <v>46761</v>
      </c>
      <c r="BA745" s="216">
        <f t="shared" si="1628"/>
        <v>7</v>
      </c>
      <c r="BB745" s="216">
        <f t="shared" ref="BB745" si="1688">BB744+1</f>
        <v>740</v>
      </c>
      <c r="BC745" s="16">
        <f t="shared" si="1630"/>
        <v>2.0273972602739727</v>
      </c>
      <c r="BD745" s="16">
        <f>IF(Template!$F$7="Linear interpolation",LinInterp($AO$5:$AO$18,$AM$5:$AM$18,BC745),CubicSpline($AO$5:$AO$18,$AM$5:$AM$18,BC745))</f>
        <v>14.075840704717017</v>
      </c>
      <c r="BE745" s="221">
        <f t="shared" si="1565"/>
        <v>1.3060334681889059</v>
      </c>
      <c r="BF745" s="221">
        <f>BE745/PRODUCT($BG$6:BG744)</f>
        <v>1.0003196128558745</v>
      </c>
      <c r="BG745" s="16">
        <f t="shared" si="1631"/>
        <v>1.0003190048585597</v>
      </c>
      <c r="BH745" s="10">
        <f t="shared" si="1632"/>
        <v>11.643677337430326</v>
      </c>
      <c r="BI745" s="90"/>
      <c r="BJ745" s="17">
        <f t="shared" si="1615"/>
        <v>46738</v>
      </c>
      <c r="BK745" s="16">
        <f t="shared" si="1608"/>
        <v>11.502731843904378</v>
      </c>
      <c r="BL745" s="10">
        <f ca="1">IFERROR(AVERAGE(INDIRECT("BK"&amp;AC745-Template!$F$10+1):INDIRECT("BK"&amp;AC745)),0)</f>
        <v>11.440755782275037</v>
      </c>
      <c r="BM745" s="35"/>
      <c r="BN745" s="86"/>
      <c r="BO745" s="35"/>
      <c r="BP745" s="35"/>
      <c r="BQ745" s="35"/>
      <c r="BR745" s="35"/>
      <c r="BS745" s="35"/>
      <c r="BT745" s="35"/>
      <c r="BU745" s="35"/>
      <c r="BV745" s="35"/>
      <c r="BW745" s="35"/>
      <c r="BX745" s="35"/>
      <c r="BY745" s="35"/>
      <c r="BZ745" s="35"/>
      <c r="CA745" s="35"/>
      <c r="CB745" s="35"/>
      <c r="CC745" s="35"/>
      <c r="CD745" s="35"/>
      <c r="CE745" s="35"/>
      <c r="CF745" s="35"/>
      <c r="CG745" s="35"/>
      <c r="CH745" s="35"/>
    </row>
    <row r="746" spans="1:86" ht="15.6" x14ac:dyDescent="0.3">
      <c r="A746" s="35"/>
      <c r="B746" s="86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17">
        <f t="shared" si="1609"/>
        <v>46762</v>
      </c>
      <c r="U746" s="216">
        <f t="shared" si="1602"/>
        <v>1</v>
      </c>
      <c r="V746" s="216">
        <f t="shared" si="1609"/>
        <v>741</v>
      </c>
      <c r="W746" s="16">
        <f t="shared" si="1616"/>
        <v>2.0301369863013701</v>
      </c>
      <c r="X746" s="16" t="e">
        <f>IF(Template!$F$7="Linear interpolation",LinInterp($I$5:$I$22,$G$5:$G$22,W746),CubicSpline($I$5:$I$22,$G$5:$G$22,W746))</f>
        <v>#VALUE!</v>
      </c>
      <c r="Y746" s="221" t="e">
        <f t="shared" si="1603"/>
        <v>#VALUE!</v>
      </c>
      <c r="Z746" s="221" t="e">
        <f>Y746/PRODUCT($AA$6:AA745)</f>
        <v>#VALUE!</v>
      </c>
      <c r="AA746" s="16" t="e">
        <f t="shared" si="1610"/>
        <v>#VALUE!</v>
      </c>
      <c r="AB746" s="10" t="e">
        <f t="shared" si="1611"/>
        <v>#VALUE!</v>
      </c>
      <c r="AC746" s="90">
        <f t="shared" si="1604"/>
        <v>746</v>
      </c>
      <c r="AD746" s="17">
        <f t="shared" si="1612"/>
        <v>46739</v>
      </c>
      <c r="AE746" s="16" t="e">
        <f t="shared" si="1605"/>
        <v>#VALUE!</v>
      </c>
      <c r="AF746" s="10">
        <f ca="1">IFERROR(AVERAGE(INDIRECT("AE"&amp;AC746-Template!$F$10+1):INDIRECT("AE"&amp;AC746)),0)</f>
        <v>0</v>
      </c>
      <c r="AG746" s="35"/>
      <c r="AH746" s="86"/>
      <c r="AI746" s="35"/>
      <c r="AJ746" s="35"/>
      <c r="AK746" s="35"/>
      <c r="AL746" s="35"/>
      <c r="AM746" s="35"/>
      <c r="AN746" s="35"/>
      <c r="AO746" s="35"/>
      <c r="AP746" s="35"/>
      <c r="AQ746" s="35"/>
      <c r="AR746" s="35"/>
      <c r="AS746" s="35"/>
      <c r="AT746" s="35"/>
      <c r="AU746" s="35"/>
      <c r="AV746" s="35"/>
      <c r="AW746" s="35"/>
      <c r="AX746" s="35"/>
      <c r="AY746" s="35"/>
      <c r="AZ746" s="17">
        <f t="shared" ref="AZ746" si="1689">AZ745+1</f>
        <v>46762</v>
      </c>
      <c r="BA746" s="216">
        <f t="shared" si="1628"/>
        <v>1</v>
      </c>
      <c r="BB746" s="216">
        <f t="shared" ref="BB746" si="1690">BB745+1</f>
        <v>741</v>
      </c>
      <c r="BC746" s="16">
        <f t="shared" si="1630"/>
        <v>2.0301369863013701</v>
      </c>
      <c r="BD746" s="16">
        <f>IF(Template!$F$7="Linear interpolation",LinInterp($AO$5:$AO$18,$AM$5:$AM$18,BC746),CubicSpline($AO$5:$AO$18,$AM$5:$AM$18,BC746))</f>
        <v>14.073523349018044</v>
      </c>
      <c r="BE746" s="221">
        <f t="shared" si="1565"/>
        <v>1.30645089437161</v>
      </c>
      <c r="BF746" s="221">
        <f>BE746/PRODUCT($BG$6:BG745)</f>
        <v>1.000320221692794</v>
      </c>
      <c r="BG746" s="16">
        <f t="shared" si="1631"/>
        <v>1.000320221692794</v>
      </c>
      <c r="BH746" s="10">
        <f t="shared" si="1632"/>
        <v>11.688091786980937</v>
      </c>
      <c r="BI746" s="90"/>
      <c r="BJ746" s="17">
        <f t="shared" si="1615"/>
        <v>46739</v>
      </c>
      <c r="BK746" s="16">
        <f t="shared" si="1608"/>
        <v>11.502731843904378</v>
      </c>
      <c r="BL746" s="10">
        <f ca="1">IFERROR(AVERAGE(INDIRECT("BK"&amp;AC746-Template!$F$10+1):INDIRECT("BK"&amp;AC746)),0)</f>
        <v>11.444342646570922</v>
      </c>
      <c r="BM746" s="35"/>
      <c r="BN746" s="86"/>
      <c r="BO746" s="35"/>
      <c r="BP746" s="35"/>
      <c r="BQ746" s="35"/>
      <c r="BR746" s="35"/>
      <c r="BS746" s="35"/>
      <c r="BT746" s="35"/>
      <c r="BU746" s="35"/>
      <c r="BV746" s="35"/>
      <c r="BW746" s="35"/>
      <c r="BX746" s="35"/>
      <c r="BY746" s="35"/>
      <c r="BZ746" s="35"/>
      <c r="CA746" s="35"/>
      <c r="CB746" s="35"/>
      <c r="CC746" s="35"/>
      <c r="CD746" s="35"/>
      <c r="CE746" s="35"/>
      <c r="CF746" s="35"/>
      <c r="CG746" s="35"/>
      <c r="CH746" s="35"/>
    </row>
    <row r="747" spans="1:86" ht="15.6" x14ac:dyDescent="0.3">
      <c r="A747" s="35"/>
      <c r="B747" s="86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17">
        <f t="shared" si="1609"/>
        <v>46763</v>
      </c>
      <c r="U747" s="216">
        <f t="shared" si="1602"/>
        <v>2</v>
      </c>
      <c r="V747" s="216">
        <f t="shared" si="1609"/>
        <v>742</v>
      </c>
      <c r="W747" s="16">
        <f t="shared" si="1616"/>
        <v>2.032876712328767</v>
      </c>
      <c r="X747" s="16" t="e">
        <f>IF(Template!$F$7="Linear interpolation",LinInterp($I$5:$I$22,$G$5:$G$22,W747),CubicSpline($I$5:$I$22,$G$5:$G$22,W747))</f>
        <v>#VALUE!</v>
      </c>
      <c r="Y747" s="221" t="e">
        <f t="shared" si="1603"/>
        <v>#VALUE!</v>
      </c>
      <c r="Z747" s="221" t="e">
        <f>Y747/PRODUCT($AA$6:AA746)</f>
        <v>#VALUE!</v>
      </c>
      <c r="AA747" s="16" t="e">
        <f t="shared" si="1610"/>
        <v>#VALUE!</v>
      </c>
      <c r="AB747" s="10" t="e">
        <f t="shared" si="1611"/>
        <v>#VALUE!</v>
      </c>
      <c r="AC747" s="90">
        <f t="shared" si="1604"/>
        <v>747</v>
      </c>
      <c r="AD747" s="17">
        <f t="shared" si="1612"/>
        <v>46740</v>
      </c>
      <c r="AE747" s="16" t="e">
        <f t="shared" si="1605"/>
        <v>#VALUE!</v>
      </c>
      <c r="AF747" s="10">
        <f ca="1">IFERROR(AVERAGE(INDIRECT("AE"&amp;AC747-Template!$F$10+1):INDIRECT("AE"&amp;AC747)),0)</f>
        <v>0</v>
      </c>
      <c r="AG747" s="35"/>
      <c r="AH747" s="86"/>
      <c r="AI747" s="35"/>
      <c r="AJ747" s="35"/>
      <c r="AK747" s="35"/>
      <c r="AL747" s="35"/>
      <c r="AM747" s="35"/>
      <c r="AN747" s="35"/>
      <c r="AO747" s="35"/>
      <c r="AP747" s="35"/>
      <c r="AQ747" s="35"/>
      <c r="AR747" s="35"/>
      <c r="AS747" s="35"/>
      <c r="AT747" s="35"/>
      <c r="AU747" s="35"/>
      <c r="AV747" s="35"/>
      <c r="AW747" s="35"/>
      <c r="AX747" s="35"/>
      <c r="AY747" s="35"/>
      <c r="AZ747" s="17">
        <f t="shared" ref="AZ747" si="1691">AZ746+1</f>
        <v>46763</v>
      </c>
      <c r="BA747" s="216">
        <f t="shared" si="1628"/>
        <v>2</v>
      </c>
      <c r="BB747" s="216">
        <f t="shared" ref="BB747" si="1692">BB746+1</f>
        <v>742</v>
      </c>
      <c r="BC747" s="16">
        <f t="shared" si="1630"/>
        <v>2.032876712328767</v>
      </c>
      <c r="BD747" s="16">
        <f>IF(Template!$F$7="Linear interpolation",LinInterp($AO$5:$AO$18,$AM$5:$AM$18,BC747),CubicSpline($AO$5:$AO$18,$AM$5:$AM$18,BC747))</f>
        <v>14.071223717353783</v>
      </c>
      <c r="BE747" s="221">
        <f t="shared" si="1565"/>
        <v>1.3068687201936868</v>
      </c>
      <c r="BF747" s="221">
        <f>BE747/PRODUCT($BG$6:BG746)</f>
        <v>1.0003198174718062</v>
      </c>
      <c r="BG747" s="16">
        <f t="shared" si="1631"/>
        <v>1.0003198174718062</v>
      </c>
      <c r="BH747" s="10">
        <f t="shared" si="1632"/>
        <v>11.67333772092649</v>
      </c>
      <c r="BI747" s="90"/>
      <c r="BJ747" s="17">
        <f t="shared" si="1615"/>
        <v>46740</v>
      </c>
      <c r="BK747" s="16">
        <f t="shared" si="1608"/>
        <v>11.502731843904378</v>
      </c>
      <c r="BL747" s="10">
        <f ca="1">IFERROR(AVERAGE(INDIRECT("BK"&amp;AC747-Template!$F$10+1):INDIRECT("BK"&amp;AC747)),0)</f>
        <v>11.447861190140731</v>
      </c>
      <c r="BM747" s="35"/>
      <c r="BN747" s="86"/>
      <c r="BO747" s="35"/>
      <c r="BP747" s="35"/>
      <c r="BQ747" s="35"/>
      <c r="BR747" s="35"/>
      <c r="BS747" s="35"/>
      <c r="BT747" s="35"/>
      <c r="BU747" s="35"/>
      <c r="BV747" s="35"/>
      <c r="BW747" s="35"/>
      <c r="BX747" s="35"/>
      <c r="BY747" s="35"/>
      <c r="BZ747" s="35"/>
      <c r="CA747" s="35"/>
      <c r="CB747" s="35"/>
      <c r="CC747" s="35"/>
      <c r="CD747" s="35"/>
      <c r="CE747" s="35"/>
      <c r="CF747" s="35"/>
      <c r="CG747" s="35"/>
      <c r="CH747" s="35"/>
    </row>
    <row r="748" spans="1:86" ht="15.6" x14ac:dyDescent="0.3">
      <c r="A748" s="35"/>
      <c r="B748" s="86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17">
        <f t="shared" si="1609"/>
        <v>46764</v>
      </c>
      <c r="U748" s="216">
        <f t="shared" si="1602"/>
        <v>3</v>
      </c>
      <c r="V748" s="216">
        <f t="shared" si="1609"/>
        <v>743</v>
      </c>
      <c r="W748" s="16">
        <f t="shared" si="1616"/>
        <v>2.0356164383561643</v>
      </c>
      <c r="X748" s="16" t="e">
        <f>IF(Template!$F$7="Linear interpolation",LinInterp($I$5:$I$22,$G$5:$G$22,W748),CubicSpline($I$5:$I$22,$G$5:$G$22,W748))</f>
        <v>#VALUE!</v>
      </c>
      <c r="Y748" s="221" t="e">
        <f t="shared" si="1603"/>
        <v>#VALUE!</v>
      </c>
      <c r="Z748" s="221" t="e">
        <f>Y748/PRODUCT($AA$6:AA747)</f>
        <v>#VALUE!</v>
      </c>
      <c r="AA748" s="16" t="e">
        <f t="shared" si="1610"/>
        <v>#VALUE!</v>
      </c>
      <c r="AB748" s="10" t="e">
        <f t="shared" si="1611"/>
        <v>#VALUE!</v>
      </c>
      <c r="AC748" s="90">
        <f t="shared" si="1604"/>
        <v>748</v>
      </c>
      <c r="AD748" s="17">
        <f t="shared" si="1612"/>
        <v>46741</v>
      </c>
      <c r="AE748" s="16" t="e">
        <f t="shared" si="1605"/>
        <v>#VALUE!</v>
      </c>
      <c r="AF748" s="10">
        <f ca="1">IFERROR(AVERAGE(INDIRECT("AE"&amp;AC748-Template!$F$10+1):INDIRECT("AE"&amp;AC748)),0)</f>
        <v>0</v>
      </c>
      <c r="AG748" s="35"/>
      <c r="AH748" s="86"/>
      <c r="AI748" s="35"/>
      <c r="AJ748" s="35"/>
      <c r="AK748" s="35"/>
      <c r="AL748" s="35"/>
      <c r="AM748" s="35"/>
      <c r="AN748" s="35"/>
      <c r="AO748" s="35"/>
      <c r="AP748" s="35"/>
      <c r="AQ748" s="35"/>
      <c r="AR748" s="35"/>
      <c r="AS748" s="35"/>
      <c r="AT748" s="35"/>
      <c r="AU748" s="35"/>
      <c r="AV748" s="35"/>
      <c r="AW748" s="35"/>
      <c r="AX748" s="35"/>
      <c r="AY748" s="35"/>
      <c r="AZ748" s="17">
        <f t="shared" ref="AZ748" si="1693">AZ747+1</f>
        <v>46764</v>
      </c>
      <c r="BA748" s="216">
        <f t="shared" si="1628"/>
        <v>3</v>
      </c>
      <c r="BB748" s="216">
        <f t="shared" ref="BB748" si="1694">BB747+1</f>
        <v>743</v>
      </c>
      <c r="BC748" s="16">
        <f t="shared" si="1630"/>
        <v>2.0356164383561643</v>
      </c>
      <c r="BD748" s="16">
        <f>IF(Template!$F$7="Linear interpolation",LinInterp($AO$5:$AO$18,$AM$5:$AM$18,BC748),CubicSpline($AO$5:$AO$18,$AM$5:$AM$18,BC748))</f>
        <v>14.068941760104307</v>
      </c>
      <c r="BE748" s="221">
        <f t="shared" si="1565"/>
        <v>1.3072869464856407</v>
      </c>
      <c r="BF748" s="221">
        <f>BE748/PRODUCT($BG$6:BG747)</f>
        <v>1.0003200216559562</v>
      </c>
      <c r="BG748" s="16">
        <f t="shared" si="1631"/>
        <v>1.0003200216559562</v>
      </c>
      <c r="BH748" s="10">
        <f t="shared" si="1632"/>
        <v>11.680790442402667</v>
      </c>
      <c r="BI748" s="90"/>
      <c r="BJ748" s="17">
        <f t="shared" si="1615"/>
        <v>46741</v>
      </c>
      <c r="BK748" s="16">
        <f t="shared" si="1608"/>
        <v>11.536600605909332</v>
      </c>
      <c r="BL748" s="10">
        <f ca="1">IFERROR(AVERAGE(INDIRECT("BK"&amp;AC748-Template!$F$10+1):INDIRECT("BK"&amp;AC748)),0)</f>
        <v>11.452508692444038</v>
      </c>
      <c r="BM748" s="35"/>
      <c r="BN748" s="86"/>
      <c r="BO748" s="35"/>
      <c r="BP748" s="35"/>
      <c r="BQ748" s="35"/>
      <c r="BR748" s="35"/>
      <c r="BS748" s="35"/>
      <c r="BT748" s="35"/>
      <c r="BU748" s="35"/>
      <c r="BV748" s="35"/>
      <c r="BW748" s="35"/>
      <c r="BX748" s="35"/>
      <c r="BY748" s="35"/>
      <c r="BZ748" s="35"/>
      <c r="CA748" s="35"/>
      <c r="CB748" s="35"/>
      <c r="CC748" s="35"/>
      <c r="CD748" s="35"/>
      <c r="CE748" s="35"/>
      <c r="CF748" s="35"/>
      <c r="CG748" s="35"/>
      <c r="CH748" s="35"/>
    </row>
    <row r="749" spans="1:86" ht="15.6" x14ac:dyDescent="0.3">
      <c r="A749" s="35"/>
      <c r="B749" s="86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17">
        <f t="shared" si="1609"/>
        <v>46765</v>
      </c>
      <c r="U749" s="216">
        <f t="shared" si="1602"/>
        <v>4</v>
      </c>
      <c r="V749" s="216">
        <f t="shared" si="1609"/>
        <v>744</v>
      </c>
      <c r="W749" s="16">
        <f t="shared" si="1616"/>
        <v>2.0383561643835617</v>
      </c>
      <c r="X749" s="16" t="e">
        <f>IF(Template!$F$7="Linear interpolation",LinInterp($I$5:$I$22,$G$5:$G$22,W749),CubicSpline($I$5:$I$22,$G$5:$G$22,W749))</f>
        <v>#VALUE!</v>
      </c>
      <c r="Y749" s="221" t="e">
        <f t="shared" si="1603"/>
        <v>#VALUE!</v>
      </c>
      <c r="Z749" s="221" t="e">
        <f>Y749/PRODUCT($AA$6:AA748)</f>
        <v>#VALUE!</v>
      </c>
      <c r="AA749" s="16" t="e">
        <f t="shared" si="1610"/>
        <v>#VALUE!</v>
      </c>
      <c r="AB749" s="10" t="e">
        <f t="shared" si="1611"/>
        <v>#VALUE!</v>
      </c>
      <c r="AC749" s="90">
        <f t="shared" si="1604"/>
        <v>749</v>
      </c>
      <c r="AD749" s="17">
        <f t="shared" si="1612"/>
        <v>46742</v>
      </c>
      <c r="AE749" s="16" t="e">
        <f t="shared" si="1605"/>
        <v>#VALUE!</v>
      </c>
      <c r="AF749" s="10">
        <f ca="1">IFERROR(AVERAGE(INDIRECT("AE"&amp;AC749-Template!$F$10+1):INDIRECT("AE"&amp;AC749)),0)</f>
        <v>0</v>
      </c>
      <c r="AG749" s="35"/>
      <c r="AH749" s="86"/>
      <c r="AI749" s="35"/>
      <c r="AJ749" s="35"/>
      <c r="AK749" s="35"/>
      <c r="AL749" s="35"/>
      <c r="AM749" s="35"/>
      <c r="AN749" s="35"/>
      <c r="AO749" s="35"/>
      <c r="AP749" s="35"/>
      <c r="AQ749" s="35"/>
      <c r="AR749" s="35"/>
      <c r="AS749" s="35"/>
      <c r="AT749" s="35"/>
      <c r="AU749" s="35"/>
      <c r="AV749" s="35"/>
      <c r="AW749" s="35"/>
      <c r="AX749" s="35"/>
      <c r="AY749" s="35"/>
      <c r="AZ749" s="17">
        <f t="shared" ref="AZ749" si="1695">AZ748+1</f>
        <v>46765</v>
      </c>
      <c r="BA749" s="216">
        <f t="shared" si="1628"/>
        <v>4</v>
      </c>
      <c r="BB749" s="216">
        <f t="shared" ref="BB749" si="1696">BB748+1</f>
        <v>744</v>
      </c>
      <c r="BC749" s="16">
        <f t="shared" si="1630"/>
        <v>2.0383561643835617</v>
      </c>
      <c r="BD749" s="16">
        <f>IF(Template!$F$7="Linear interpolation",LinInterp($AO$5:$AO$18,$AM$5:$AM$18,BC749),CubicSpline($AO$5:$AO$18,$AM$5:$AM$18,BC749))</f>
        <v>14.066677427649687</v>
      </c>
      <c r="BE749" s="221">
        <f t="shared" si="1565"/>
        <v>1.3077055740726151</v>
      </c>
      <c r="BF749" s="221">
        <f>BE749/PRODUCT($BG$6:BG748)</f>
        <v>1.0003202262426776</v>
      </c>
      <c r="BG749" s="16">
        <f t="shared" si="1631"/>
        <v>1.0003202262426776</v>
      </c>
      <c r="BH749" s="10">
        <f t="shared" si="1632"/>
        <v>11.688257857731642</v>
      </c>
      <c r="BI749" s="90"/>
      <c r="BJ749" s="17">
        <f t="shared" si="1615"/>
        <v>46742</v>
      </c>
      <c r="BK749" s="16">
        <f t="shared" si="1608"/>
        <v>11.52573983157701</v>
      </c>
      <c r="BL749" s="10">
        <f ca="1">IFERROR(AVERAGE(INDIRECT("BK"&amp;AC749-Template!$F$10+1):INDIRECT("BK"&amp;AC749)),0)</f>
        <v>11.456794168936268</v>
      </c>
      <c r="BM749" s="35"/>
      <c r="BN749" s="86"/>
      <c r="BO749" s="35"/>
      <c r="BP749" s="35"/>
      <c r="BQ749" s="35"/>
      <c r="BR749" s="35"/>
      <c r="BS749" s="35"/>
      <c r="BT749" s="35"/>
      <c r="BU749" s="35"/>
      <c r="BV749" s="35"/>
      <c r="BW749" s="35"/>
      <c r="BX749" s="35"/>
      <c r="BY749" s="35"/>
      <c r="BZ749" s="35"/>
      <c r="CA749" s="35"/>
      <c r="CB749" s="35"/>
      <c r="CC749" s="35"/>
      <c r="CD749" s="35"/>
      <c r="CE749" s="35"/>
      <c r="CF749" s="35"/>
      <c r="CG749" s="35"/>
      <c r="CH749" s="35"/>
    </row>
    <row r="750" spans="1:86" ht="15.6" x14ac:dyDescent="0.3">
      <c r="A750" s="35"/>
      <c r="B750" s="86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17">
        <f t="shared" si="1609"/>
        <v>46766</v>
      </c>
      <c r="U750" s="216">
        <f t="shared" si="1602"/>
        <v>5</v>
      </c>
      <c r="V750" s="216">
        <f t="shared" si="1609"/>
        <v>745</v>
      </c>
      <c r="W750" s="16">
        <f t="shared" si="1616"/>
        <v>2.0410958904109591</v>
      </c>
      <c r="X750" s="16" t="e">
        <f>IF(Template!$F$7="Linear interpolation",LinInterp($I$5:$I$22,$G$5:$G$22,W750),CubicSpline($I$5:$I$22,$G$5:$G$22,W750))</f>
        <v>#VALUE!</v>
      </c>
      <c r="Y750" s="221" t="e">
        <f t="shared" si="1603"/>
        <v>#VALUE!</v>
      </c>
      <c r="Z750" s="221" t="e">
        <f>Y750/PRODUCT($AA$6:AA749)</f>
        <v>#VALUE!</v>
      </c>
      <c r="AA750" s="16" t="e">
        <f t="shared" si="1610"/>
        <v>#VALUE!</v>
      </c>
      <c r="AB750" s="10" t="e">
        <f t="shared" si="1611"/>
        <v>#VALUE!</v>
      </c>
      <c r="AC750" s="90">
        <f t="shared" si="1604"/>
        <v>750</v>
      </c>
      <c r="AD750" s="17">
        <f t="shared" si="1612"/>
        <v>46743</v>
      </c>
      <c r="AE750" s="16" t="e">
        <f t="shared" si="1605"/>
        <v>#VALUE!</v>
      </c>
      <c r="AF750" s="10">
        <f ca="1">IFERROR(AVERAGE(INDIRECT("AE"&amp;AC750-Template!$F$10+1):INDIRECT("AE"&amp;AC750)),0)</f>
        <v>0</v>
      </c>
      <c r="AG750" s="35"/>
      <c r="AH750" s="86"/>
      <c r="AI750" s="35"/>
      <c r="AJ750" s="35"/>
      <c r="AK750" s="35"/>
      <c r="AL750" s="35"/>
      <c r="AM750" s="35"/>
      <c r="AN750" s="35"/>
      <c r="AO750" s="35"/>
      <c r="AP750" s="35"/>
      <c r="AQ750" s="35"/>
      <c r="AR750" s="35"/>
      <c r="AS750" s="35"/>
      <c r="AT750" s="35"/>
      <c r="AU750" s="35"/>
      <c r="AV750" s="35"/>
      <c r="AW750" s="35"/>
      <c r="AX750" s="35"/>
      <c r="AY750" s="35"/>
      <c r="AZ750" s="17">
        <f t="shared" ref="AZ750" si="1697">AZ749+1</f>
        <v>46766</v>
      </c>
      <c r="BA750" s="216">
        <f t="shared" si="1628"/>
        <v>5</v>
      </c>
      <c r="BB750" s="216">
        <f t="shared" ref="BB750" si="1698">BB749+1</f>
        <v>745</v>
      </c>
      <c r="BC750" s="16">
        <f t="shared" si="1630"/>
        <v>2.0410958904109591</v>
      </c>
      <c r="BD750" s="16">
        <f>IF(Template!$F$7="Linear interpolation",LinInterp($AO$5:$AO$18,$AM$5:$AM$18,BC750),CubicSpline($AO$5:$AO$18,$AM$5:$AM$18,BC750))</f>
        <v>14.064430670369996</v>
      </c>
      <c r="BE750" s="221">
        <f t="shared" si="1565"/>
        <v>1.3081246037743857</v>
      </c>
      <c r="BF750" s="221">
        <f>BE750/PRODUCT($BG$6:BG749)</f>
        <v>1.0003204312270884</v>
      </c>
      <c r="BG750" s="16">
        <f t="shared" si="1631"/>
        <v>1.0003204312270884</v>
      </c>
      <c r="BH750" s="10">
        <f t="shared" si="1632"/>
        <v>11.695739788725067</v>
      </c>
      <c r="BI750" s="90"/>
      <c r="BJ750" s="17">
        <f t="shared" si="1615"/>
        <v>46743</v>
      </c>
      <c r="BK750" s="16">
        <f t="shared" si="1608"/>
        <v>11.531814631929205</v>
      </c>
      <c r="BL750" s="10">
        <f ca="1">IFERROR(AVERAGE(INDIRECT("BK"&amp;AC750-Template!$F$10+1):INDIRECT("BK"&amp;AC750)),0)</f>
        <v>11.460834020888841</v>
      </c>
      <c r="BM750" s="35"/>
      <c r="BN750" s="86"/>
      <c r="BO750" s="35"/>
      <c r="BP750" s="35"/>
      <c r="BQ750" s="35"/>
      <c r="BR750" s="35"/>
      <c r="BS750" s="35"/>
      <c r="BT750" s="35"/>
      <c r="BU750" s="35"/>
      <c r="BV750" s="35"/>
      <c r="BW750" s="35"/>
      <c r="BX750" s="35"/>
      <c r="BY750" s="35"/>
      <c r="BZ750" s="35"/>
      <c r="CA750" s="35"/>
      <c r="CB750" s="35"/>
      <c r="CC750" s="35"/>
      <c r="CD750" s="35"/>
      <c r="CE750" s="35"/>
      <c r="CF750" s="35"/>
      <c r="CG750" s="35"/>
      <c r="CH750" s="35"/>
    </row>
    <row r="751" spans="1:86" ht="15.6" x14ac:dyDescent="0.3">
      <c r="A751" s="35"/>
      <c r="B751" s="86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17">
        <f t="shared" si="1609"/>
        <v>46767</v>
      </c>
      <c r="U751" s="216">
        <f t="shared" si="1602"/>
        <v>6</v>
      </c>
      <c r="V751" s="216">
        <f t="shared" si="1609"/>
        <v>746</v>
      </c>
      <c r="W751" s="16">
        <f t="shared" si="1616"/>
        <v>2.043835616438356</v>
      </c>
      <c r="X751" s="16" t="e">
        <f>IF(Template!$F$7="Linear interpolation",LinInterp($I$5:$I$22,$G$5:$G$22,W751),CubicSpline($I$5:$I$22,$G$5:$G$22,W751))</f>
        <v>#VALUE!</v>
      </c>
      <c r="Y751" s="221" t="e">
        <f t="shared" si="1603"/>
        <v>#VALUE!</v>
      </c>
      <c r="Z751" s="221" t="e">
        <f>Y751/PRODUCT($AA$6:AA750)</f>
        <v>#VALUE!</v>
      </c>
      <c r="AA751" s="16" t="e">
        <f t="shared" si="1610"/>
        <v>#VALUE!</v>
      </c>
      <c r="AB751" s="10" t="e">
        <f t="shared" si="1611"/>
        <v>#VALUE!</v>
      </c>
      <c r="AC751" s="90">
        <f t="shared" si="1604"/>
        <v>751</v>
      </c>
      <c r="AD751" s="17">
        <f t="shared" si="1612"/>
        <v>46744</v>
      </c>
      <c r="AE751" s="16" t="e">
        <f t="shared" si="1605"/>
        <v>#VALUE!</v>
      </c>
      <c r="AF751" s="10">
        <f ca="1">IFERROR(AVERAGE(INDIRECT("AE"&amp;AC751-Template!$F$10+1):INDIRECT("AE"&amp;AC751)),0)</f>
        <v>0</v>
      </c>
      <c r="AG751" s="35"/>
      <c r="AH751" s="86"/>
      <c r="AI751" s="35"/>
      <c r="AJ751" s="35"/>
      <c r="AK751" s="35"/>
      <c r="AL751" s="35"/>
      <c r="AM751" s="35"/>
      <c r="AN751" s="35"/>
      <c r="AO751" s="35"/>
      <c r="AP751" s="35"/>
      <c r="AQ751" s="35"/>
      <c r="AR751" s="35"/>
      <c r="AS751" s="35"/>
      <c r="AT751" s="35"/>
      <c r="AU751" s="35"/>
      <c r="AV751" s="35"/>
      <c r="AW751" s="35"/>
      <c r="AX751" s="35"/>
      <c r="AY751" s="35"/>
      <c r="AZ751" s="17">
        <f t="shared" ref="AZ751" si="1699">AZ750+1</f>
        <v>46767</v>
      </c>
      <c r="BA751" s="216">
        <f t="shared" si="1628"/>
        <v>6</v>
      </c>
      <c r="BB751" s="216">
        <f t="shared" ref="BB751" si="1700">BB750+1</f>
        <v>746</v>
      </c>
      <c r="BC751" s="16">
        <f t="shared" si="1630"/>
        <v>2.043835616438356</v>
      </c>
      <c r="BD751" s="16">
        <f>IF(Template!$F$7="Linear interpolation",LinInterp($AO$5:$AO$18,$AM$5:$AM$18,BC751),CubicSpline($AO$5:$AO$18,$AM$5:$AM$18,BC751))</f>
        <v>14.062201438645308</v>
      </c>
      <c r="BE751" s="221">
        <f t="shared" si="1565"/>
        <v>1.3085440364053487</v>
      </c>
      <c r="BF751" s="221">
        <f>BE751/PRODUCT($BG$6:BG750)</f>
        <v>1.0003206366043058</v>
      </c>
      <c r="BG751" s="16">
        <f t="shared" si="1631"/>
        <v>1.0003204312270884</v>
      </c>
      <c r="BH751" s="10">
        <f t="shared" si="1632"/>
        <v>11.695739788725067</v>
      </c>
      <c r="BI751" s="90"/>
      <c r="BJ751" s="17">
        <f t="shared" si="1615"/>
        <v>46744</v>
      </c>
      <c r="BK751" s="16">
        <f t="shared" si="1608"/>
        <v>11.538019504575892</v>
      </c>
      <c r="BL751" s="10">
        <f ca="1">IFERROR(AVERAGE(INDIRECT("BK"&amp;AC751-Template!$F$10+1):INDIRECT("BK"&amp;AC751)),0)</f>
        <v>11.465217263824599</v>
      </c>
      <c r="BM751" s="35"/>
      <c r="BN751" s="86"/>
      <c r="BO751" s="35"/>
      <c r="BP751" s="35"/>
      <c r="BQ751" s="35"/>
      <c r="BR751" s="35"/>
      <c r="BS751" s="35"/>
      <c r="BT751" s="35"/>
      <c r="BU751" s="35"/>
      <c r="BV751" s="35"/>
      <c r="BW751" s="35"/>
      <c r="BX751" s="35"/>
      <c r="BY751" s="35"/>
      <c r="BZ751" s="35"/>
      <c r="CA751" s="35"/>
      <c r="CB751" s="35"/>
      <c r="CC751" s="35"/>
      <c r="CD751" s="35"/>
      <c r="CE751" s="35"/>
      <c r="CF751" s="35"/>
      <c r="CG751" s="35"/>
      <c r="CH751" s="35"/>
    </row>
    <row r="752" spans="1:86" ht="15.6" x14ac:dyDescent="0.3">
      <c r="A752" s="35"/>
      <c r="B752" s="86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17">
        <f t="shared" si="1609"/>
        <v>46768</v>
      </c>
      <c r="U752" s="216">
        <f t="shared" si="1602"/>
        <v>7</v>
      </c>
      <c r="V752" s="216">
        <f t="shared" si="1609"/>
        <v>747</v>
      </c>
      <c r="W752" s="16">
        <f t="shared" si="1616"/>
        <v>2.0465753424657533</v>
      </c>
      <c r="X752" s="16" t="e">
        <f>IF(Template!$F$7="Linear interpolation",LinInterp($I$5:$I$22,$G$5:$G$22,W752),CubicSpline($I$5:$I$22,$G$5:$G$22,W752))</f>
        <v>#VALUE!</v>
      </c>
      <c r="Y752" s="221" t="e">
        <f t="shared" si="1603"/>
        <v>#VALUE!</v>
      </c>
      <c r="Z752" s="221" t="e">
        <f>Y752/PRODUCT($AA$6:AA751)</f>
        <v>#VALUE!</v>
      </c>
      <c r="AA752" s="16" t="e">
        <f t="shared" si="1610"/>
        <v>#VALUE!</v>
      </c>
      <c r="AB752" s="10" t="e">
        <f t="shared" si="1611"/>
        <v>#VALUE!</v>
      </c>
      <c r="AC752" s="90">
        <f t="shared" si="1604"/>
        <v>752</v>
      </c>
      <c r="AD752" s="17">
        <f t="shared" si="1612"/>
        <v>46745</v>
      </c>
      <c r="AE752" s="16" t="e">
        <f t="shared" si="1605"/>
        <v>#VALUE!</v>
      </c>
      <c r="AF752" s="10">
        <f ca="1">IFERROR(AVERAGE(INDIRECT("AE"&amp;AC752-Template!$F$10+1):INDIRECT("AE"&amp;AC752)),0)</f>
        <v>0</v>
      </c>
      <c r="AG752" s="35"/>
      <c r="AH752" s="86"/>
      <c r="AI752" s="35"/>
      <c r="AJ752" s="35"/>
      <c r="AK752" s="35"/>
      <c r="AL752" s="35"/>
      <c r="AM752" s="35"/>
      <c r="AN752" s="35"/>
      <c r="AO752" s="35"/>
      <c r="AP752" s="35"/>
      <c r="AQ752" s="35"/>
      <c r="AR752" s="35"/>
      <c r="AS752" s="35"/>
      <c r="AT752" s="35"/>
      <c r="AU752" s="35"/>
      <c r="AV752" s="35"/>
      <c r="AW752" s="35"/>
      <c r="AX752" s="35"/>
      <c r="AY752" s="35"/>
      <c r="AZ752" s="17">
        <f t="shared" ref="AZ752" si="1701">AZ751+1</f>
        <v>46768</v>
      </c>
      <c r="BA752" s="216">
        <f t="shared" si="1628"/>
        <v>7</v>
      </c>
      <c r="BB752" s="216">
        <f t="shared" ref="BB752" si="1702">BB751+1</f>
        <v>747</v>
      </c>
      <c r="BC752" s="16">
        <f t="shared" si="1630"/>
        <v>2.0465753424657533</v>
      </c>
      <c r="BD752" s="16">
        <f>IF(Template!$F$7="Linear interpolation",LinInterp($AO$5:$AO$18,$AM$5:$AM$18,BC752),CubicSpline($AO$5:$AO$18,$AM$5:$AM$18,BC752))</f>
        <v>14.059989682855694</v>
      </c>
      <c r="BE752" s="221">
        <f t="shared" si="1565"/>
        <v>1.308963872774515</v>
      </c>
      <c r="BF752" s="221">
        <f>BE752/PRODUCT($BG$6:BG751)</f>
        <v>1.000321047746749</v>
      </c>
      <c r="BG752" s="16">
        <f t="shared" si="1631"/>
        <v>1.0003204312270884</v>
      </c>
      <c r="BH752" s="10">
        <f t="shared" si="1632"/>
        <v>11.695739788725067</v>
      </c>
      <c r="BI752" s="90"/>
      <c r="BJ752" s="17">
        <f t="shared" si="1615"/>
        <v>46745</v>
      </c>
      <c r="BK752" s="16">
        <f t="shared" si="1608"/>
        <v>11.544354924780563</v>
      </c>
      <c r="BL752" s="10">
        <f ca="1">IFERROR(AVERAGE(INDIRECT("BK"&amp;AC752-Template!$F$10+1):INDIRECT("BK"&amp;AC752)),0)</f>
        <v>11.469724150562193</v>
      </c>
      <c r="BM752" s="35"/>
      <c r="BN752" s="86"/>
      <c r="BO752" s="35"/>
      <c r="BP752" s="35"/>
      <c r="BQ752" s="35"/>
      <c r="BR752" s="35"/>
      <c r="BS752" s="35"/>
      <c r="BT752" s="35"/>
      <c r="BU752" s="35"/>
      <c r="BV752" s="35"/>
      <c r="BW752" s="35"/>
      <c r="BX752" s="35"/>
      <c r="BY752" s="35"/>
      <c r="BZ752" s="35"/>
      <c r="CA752" s="35"/>
      <c r="CB752" s="35"/>
      <c r="CC752" s="35"/>
      <c r="CD752" s="35"/>
      <c r="CE752" s="35"/>
      <c r="CF752" s="35"/>
      <c r="CG752" s="35"/>
      <c r="CH752" s="35"/>
    </row>
    <row r="753" spans="1:86" ht="15.6" x14ac:dyDescent="0.3">
      <c r="A753" s="35"/>
      <c r="B753" s="86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17">
        <f t="shared" si="1609"/>
        <v>46769</v>
      </c>
      <c r="U753" s="216">
        <f t="shared" si="1602"/>
        <v>1</v>
      </c>
      <c r="V753" s="216">
        <f t="shared" si="1609"/>
        <v>748</v>
      </c>
      <c r="W753" s="16">
        <f t="shared" si="1616"/>
        <v>2.0493150684931507</v>
      </c>
      <c r="X753" s="16" t="e">
        <f>IF(Template!$F$7="Linear interpolation",LinInterp($I$5:$I$22,$G$5:$G$22,W753),CubicSpline($I$5:$I$22,$G$5:$G$22,W753))</f>
        <v>#VALUE!</v>
      </c>
      <c r="Y753" s="221" t="e">
        <f t="shared" si="1603"/>
        <v>#VALUE!</v>
      </c>
      <c r="Z753" s="221" t="e">
        <f>Y753/PRODUCT($AA$6:AA752)</f>
        <v>#VALUE!</v>
      </c>
      <c r="AA753" s="16" t="e">
        <f t="shared" si="1610"/>
        <v>#VALUE!</v>
      </c>
      <c r="AB753" s="10" t="e">
        <f t="shared" si="1611"/>
        <v>#VALUE!</v>
      </c>
      <c r="AC753" s="90">
        <f t="shared" si="1604"/>
        <v>753</v>
      </c>
      <c r="AD753" s="17">
        <f t="shared" si="1612"/>
        <v>46746</v>
      </c>
      <c r="AE753" s="16" t="e">
        <f t="shared" si="1605"/>
        <v>#VALUE!</v>
      </c>
      <c r="AF753" s="10">
        <f ca="1">IFERROR(AVERAGE(INDIRECT("AE"&amp;AC753-Template!$F$10+1):INDIRECT("AE"&amp;AC753)),0)</f>
        <v>0</v>
      </c>
      <c r="AG753" s="35"/>
      <c r="AH753" s="86"/>
      <c r="AI753" s="35"/>
      <c r="AJ753" s="35"/>
      <c r="AK753" s="35"/>
      <c r="AL753" s="35"/>
      <c r="AM753" s="35"/>
      <c r="AN753" s="35"/>
      <c r="AO753" s="35"/>
      <c r="AP753" s="35"/>
      <c r="AQ753" s="35"/>
      <c r="AR753" s="35"/>
      <c r="AS753" s="35"/>
      <c r="AT753" s="35"/>
      <c r="AU753" s="35"/>
      <c r="AV753" s="35"/>
      <c r="AW753" s="35"/>
      <c r="AX753" s="35"/>
      <c r="AY753" s="35"/>
      <c r="AZ753" s="17">
        <f t="shared" ref="AZ753" si="1703">AZ752+1</f>
        <v>46769</v>
      </c>
      <c r="BA753" s="216">
        <f t="shared" si="1628"/>
        <v>1</v>
      </c>
      <c r="BB753" s="216">
        <f t="shared" ref="BB753" si="1704">BB752+1</f>
        <v>748</v>
      </c>
      <c r="BC753" s="16">
        <f t="shared" si="1630"/>
        <v>2.0493150684931507</v>
      </c>
      <c r="BD753" s="16">
        <f>IF(Template!$F$7="Linear interpolation",LinInterp($AO$5:$AO$18,$AM$5:$AM$18,BC753),CubicSpline($AO$5:$AO$18,$AM$5:$AM$18,BC753))</f>
        <v>14.057795353381225</v>
      </c>
      <c r="BE753" s="221">
        <f t="shared" si="1565"/>
        <v>1.3093841136855016</v>
      </c>
      <c r="BF753" s="221">
        <f>BE753/PRODUCT($BG$6:BG752)</f>
        <v>1.0003216650376718</v>
      </c>
      <c r="BG753" s="16">
        <f t="shared" si="1631"/>
        <v>1.0003216650376718</v>
      </c>
      <c r="BH753" s="10">
        <f t="shared" si="1632"/>
        <v>11.740773875022036</v>
      </c>
      <c r="BI753" s="90"/>
      <c r="BJ753" s="17">
        <f t="shared" si="1615"/>
        <v>46746</v>
      </c>
      <c r="BK753" s="16">
        <f t="shared" si="1608"/>
        <v>11.544354924780563</v>
      </c>
      <c r="BL753" s="10">
        <f ca="1">IFERROR(AVERAGE(INDIRECT("BK"&amp;AC753-Template!$F$10+1):INDIRECT("BK"&amp;AC753)),0)</f>
        <v>11.474139609443194</v>
      </c>
      <c r="BM753" s="35"/>
      <c r="BN753" s="86"/>
      <c r="BO753" s="35"/>
      <c r="BP753" s="35"/>
      <c r="BQ753" s="35"/>
      <c r="BR753" s="35"/>
      <c r="BS753" s="35"/>
      <c r="BT753" s="35"/>
      <c r="BU753" s="35"/>
      <c r="BV753" s="35"/>
      <c r="BW753" s="35"/>
      <c r="BX753" s="35"/>
      <c r="BY753" s="35"/>
      <c r="BZ753" s="35"/>
      <c r="CA753" s="35"/>
      <c r="CB753" s="35"/>
      <c r="CC753" s="35"/>
      <c r="CD753" s="35"/>
      <c r="CE753" s="35"/>
      <c r="CF753" s="35"/>
      <c r="CG753" s="35"/>
      <c r="CH753" s="35"/>
    </row>
    <row r="754" spans="1:86" ht="15.6" x14ac:dyDescent="0.3">
      <c r="A754" s="35"/>
      <c r="B754" s="86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17">
        <f t="shared" si="1609"/>
        <v>46770</v>
      </c>
      <c r="U754" s="216">
        <f t="shared" si="1602"/>
        <v>2</v>
      </c>
      <c r="V754" s="216">
        <f t="shared" si="1609"/>
        <v>749</v>
      </c>
      <c r="W754" s="16">
        <f t="shared" si="1616"/>
        <v>2.0520547945205481</v>
      </c>
      <c r="X754" s="16" t="e">
        <f>IF(Template!$F$7="Linear interpolation",LinInterp($I$5:$I$22,$G$5:$G$22,W754),CubicSpline($I$5:$I$22,$G$5:$G$22,W754))</f>
        <v>#VALUE!</v>
      </c>
      <c r="Y754" s="221" t="e">
        <f t="shared" si="1603"/>
        <v>#VALUE!</v>
      </c>
      <c r="Z754" s="221" t="e">
        <f>Y754/PRODUCT($AA$6:AA753)</f>
        <v>#VALUE!</v>
      </c>
      <c r="AA754" s="16" t="e">
        <f t="shared" si="1610"/>
        <v>#VALUE!</v>
      </c>
      <c r="AB754" s="10" t="e">
        <f t="shared" si="1611"/>
        <v>#VALUE!</v>
      </c>
      <c r="AC754" s="90">
        <f t="shared" si="1604"/>
        <v>754</v>
      </c>
      <c r="AD754" s="17">
        <f t="shared" si="1612"/>
        <v>46747</v>
      </c>
      <c r="AE754" s="16" t="e">
        <f t="shared" si="1605"/>
        <v>#VALUE!</v>
      </c>
      <c r="AF754" s="10">
        <f ca="1">IFERROR(AVERAGE(INDIRECT("AE"&amp;AC754-Template!$F$10+1):INDIRECT("AE"&amp;AC754)),0)</f>
        <v>0</v>
      </c>
      <c r="AG754" s="35"/>
      <c r="AH754" s="86"/>
      <c r="AI754" s="35"/>
      <c r="AJ754" s="35"/>
      <c r="AK754" s="35"/>
      <c r="AL754" s="35"/>
      <c r="AM754" s="35"/>
      <c r="AN754" s="35"/>
      <c r="AO754" s="35"/>
      <c r="AP754" s="35"/>
      <c r="AQ754" s="35"/>
      <c r="AR754" s="35"/>
      <c r="AS754" s="35"/>
      <c r="AT754" s="35"/>
      <c r="AU754" s="35"/>
      <c r="AV754" s="35"/>
      <c r="AW754" s="35"/>
      <c r="AX754" s="35"/>
      <c r="AY754" s="35"/>
      <c r="AZ754" s="17">
        <f t="shared" ref="AZ754" si="1705">AZ753+1</f>
        <v>46770</v>
      </c>
      <c r="BA754" s="216">
        <f t="shared" si="1628"/>
        <v>2</v>
      </c>
      <c r="BB754" s="216">
        <f t="shared" ref="BB754" si="1706">BB753+1</f>
        <v>749</v>
      </c>
      <c r="BC754" s="16">
        <f t="shared" si="1630"/>
        <v>2.0520547945205481</v>
      </c>
      <c r="BD754" s="16">
        <f>IF(Template!$F$7="Linear interpolation",LinInterp($AO$5:$AO$18,$AM$5:$AM$18,BC754),CubicSpline($AO$5:$AO$18,$AM$5:$AM$18,BC754))</f>
        <v>14.055618400601974</v>
      </c>
      <c r="BE754" s="221">
        <f t="shared" si="1565"/>
        <v>1.309804759936521</v>
      </c>
      <c r="BF754" s="221">
        <f>BE754/PRODUCT($BG$6:BG753)</f>
        <v>1.0003212550439728</v>
      </c>
      <c r="BG754" s="16">
        <f t="shared" si="1631"/>
        <v>1.0003212550439728</v>
      </c>
      <c r="BH754" s="10">
        <f t="shared" si="1632"/>
        <v>11.725809105008867</v>
      </c>
      <c r="BI754" s="90"/>
      <c r="BJ754" s="17">
        <f t="shared" si="1615"/>
        <v>46747</v>
      </c>
      <c r="BK754" s="16">
        <f t="shared" si="1608"/>
        <v>11.544354924780563</v>
      </c>
      <c r="BL754" s="10">
        <f ca="1">IFERROR(AVERAGE(INDIRECT("BK"&amp;AC754-Template!$F$10+1):INDIRECT("BK"&amp;AC754)),0)</f>
        <v>11.478459733567615</v>
      </c>
      <c r="BM754" s="35"/>
      <c r="BN754" s="86"/>
      <c r="BO754" s="35"/>
      <c r="BP754" s="35"/>
      <c r="BQ754" s="35"/>
      <c r="BR754" s="35"/>
      <c r="BS754" s="35"/>
      <c r="BT754" s="35"/>
      <c r="BU754" s="35"/>
      <c r="BV754" s="35"/>
      <c r="BW754" s="35"/>
      <c r="BX754" s="35"/>
      <c r="BY754" s="35"/>
      <c r="BZ754" s="35"/>
      <c r="CA754" s="35"/>
      <c r="CB754" s="35"/>
      <c r="CC754" s="35"/>
      <c r="CD754" s="35"/>
      <c r="CE754" s="35"/>
      <c r="CF754" s="35"/>
      <c r="CG754" s="35"/>
      <c r="CH754" s="35"/>
    </row>
    <row r="755" spans="1:86" ht="15.6" x14ac:dyDescent="0.3">
      <c r="A755" s="35"/>
      <c r="B755" s="86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17">
        <f t="shared" si="1609"/>
        <v>46771</v>
      </c>
      <c r="U755" s="216">
        <f t="shared" si="1602"/>
        <v>3</v>
      </c>
      <c r="V755" s="216">
        <f t="shared" si="1609"/>
        <v>750</v>
      </c>
      <c r="W755" s="16">
        <f t="shared" si="1616"/>
        <v>2.0547945205479454</v>
      </c>
      <c r="X755" s="16" t="e">
        <f>IF(Template!$F$7="Linear interpolation",LinInterp($I$5:$I$22,$G$5:$G$22,W755),CubicSpline($I$5:$I$22,$G$5:$G$22,W755))</f>
        <v>#VALUE!</v>
      </c>
      <c r="Y755" s="221" t="e">
        <f t="shared" si="1603"/>
        <v>#VALUE!</v>
      </c>
      <c r="Z755" s="221" t="e">
        <f>Y755/PRODUCT($AA$6:AA754)</f>
        <v>#VALUE!</v>
      </c>
      <c r="AA755" s="16" t="e">
        <f t="shared" si="1610"/>
        <v>#VALUE!</v>
      </c>
      <c r="AB755" s="10" t="e">
        <f t="shared" si="1611"/>
        <v>#VALUE!</v>
      </c>
      <c r="AC755" s="90">
        <f t="shared" si="1604"/>
        <v>755</v>
      </c>
      <c r="AD755" s="17">
        <f t="shared" si="1612"/>
        <v>46748</v>
      </c>
      <c r="AE755" s="16" t="e">
        <f t="shared" si="1605"/>
        <v>#VALUE!</v>
      </c>
      <c r="AF755" s="10">
        <f ca="1">IFERROR(AVERAGE(INDIRECT("AE"&amp;AC755-Template!$F$10+1):INDIRECT("AE"&amp;AC755)),0)</f>
        <v>0</v>
      </c>
      <c r="AG755" s="35"/>
      <c r="AH755" s="86"/>
      <c r="AI755" s="35"/>
      <c r="AJ755" s="35"/>
      <c r="AK755" s="35"/>
      <c r="AL755" s="35"/>
      <c r="AM755" s="35"/>
      <c r="AN755" s="35"/>
      <c r="AO755" s="35"/>
      <c r="AP755" s="35"/>
      <c r="AQ755" s="35"/>
      <c r="AR755" s="35"/>
      <c r="AS755" s="35"/>
      <c r="AT755" s="35"/>
      <c r="AU755" s="35"/>
      <c r="AV755" s="35"/>
      <c r="AW755" s="35"/>
      <c r="AX755" s="35"/>
      <c r="AY755" s="35"/>
      <c r="AZ755" s="17">
        <f t="shared" ref="AZ755" si="1707">AZ754+1</f>
        <v>46771</v>
      </c>
      <c r="BA755" s="216">
        <f t="shared" si="1628"/>
        <v>3</v>
      </c>
      <c r="BB755" s="216">
        <f t="shared" ref="BB755" si="1708">BB754+1</f>
        <v>750</v>
      </c>
      <c r="BC755" s="16">
        <f t="shared" si="1630"/>
        <v>2.0547945205479454</v>
      </c>
      <c r="BD755" s="16">
        <f>IF(Template!$F$7="Linear interpolation",LinInterp($AO$5:$AO$18,$AM$5:$AM$18,BC755),CubicSpline($AO$5:$AO$18,$AM$5:$AM$18,BC755))</f>
        <v>14.053458774898015</v>
      </c>
      <c r="BE755" s="221">
        <f t="shared" ref="BE755:BE818" si="1709">(1+(BD755/100))^BC755</f>
        <v>1.3102258123203758</v>
      </c>
      <c r="BF755" s="221">
        <f>BE755/PRODUCT($BG$6:BG754)</f>
        <v>1.0003214619435916</v>
      </c>
      <c r="BG755" s="16">
        <f t="shared" si="1631"/>
        <v>1.0003214619435916</v>
      </c>
      <c r="BH755" s="10">
        <f t="shared" si="1632"/>
        <v>11.733360941094006</v>
      </c>
      <c r="BI755" s="90"/>
      <c r="BJ755" s="17">
        <f t="shared" si="1615"/>
        <v>46748</v>
      </c>
      <c r="BK755" s="16">
        <f t="shared" si="1608"/>
        <v>11.583680061490242</v>
      </c>
      <c r="BL755" s="10">
        <f ca="1">IFERROR(AVERAGE(INDIRECT("BK"&amp;AC755-Template!$F$10+1):INDIRECT("BK"&amp;AC755)),0)</f>
        <v>11.484090695582358</v>
      </c>
      <c r="BM755" s="35"/>
      <c r="BN755" s="86"/>
      <c r="BO755" s="35"/>
      <c r="BP755" s="35"/>
      <c r="BQ755" s="35"/>
      <c r="BR755" s="35"/>
      <c r="BS755" s="35"/>
      <c r="BT755" s="35"/>
      <c r="BU755" s="35"/>
      <c r="BV755" s="35"/>
      <c r="BW755" s="35"/>
      <c r="BX755" s="35"/>
      <c r="BY755" s="35"/>
      <c r="BZ755" s="35"/>
      <c r="CA755" s="35"/>
      <c r="CB755" s="35"/>
      <c r="CC755" s="35"/>
      <c r="CD755" s="35"/>
      <c r="CE755" s="35"/>
      <c r="CF755" s="35"/>
      <c r="CG755" s="35"/>
      <c r="CH755" s="35"/>
    </row>
    <row r="756" spans="1:86" ht="15.6" x14ac:dyDescent="0.3">
      <c r="A756" s="35"/>
      <c r="B756" s="86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17">
        <f t="shared" si="1609"/>
        <v>46772</v>
      </c>
      <c r="U756" s="216">
        <f t="shared" si="1602"/>
        <v>4</v>
      </c>
      <c r="V756" s="216">
        <f t="shared" si="1609"/>
        <v>751</v>
      </c>
      <c r="W756" s="16">
        <f t="shared" si="1616"/>
        <v>2.0575342465753423</v>
      </c>
      <c r="X756" s="16" t="e">
        <f>IF(Template!$F$7="Linear interpolation",LinInterp($I$5:$I$22,$G$5:$G$22,W756),CubicSpline($I$5:$I$22,$G$5:$G$22,W756))</f>
        <v>#VALUE!</v>
      </c>
      <c r="Y756" s="221" t="e">
        <f t="shared" si="1603"/>
        <v>#VALUE!</v>
      </c>
      <c r="Z756" s="221" t="e">
        <f>Y756/PRODUCT($AA$6:AA755)</f>
        <v>#VALUE!</v>
      </c>
      <c r="AA756" s="16" t="e">
        <f t="shared" si="1610"/>
        <v>#VALUE!</v>
      </c>
      <c r="AB756" s="10" t="e">
        <f t="shared" si="1611"/>
        <v>#VALUE!</v>
      </c>
      <c r="AC756" s="90">
        <f t="shared" si="1604"/>
        <v>756</v>
      </c>
      <c r="AD756" s="17">
        <f t="shared" si="1612"/>
        <v>46749</v>
      </c>
      <c r="AE756" s="16" t="e">
        <f t="shared" si="1605"/>
        <v>#VALUE!</v>
      </c>
      <c r="AF756" s="10">
        <f ca="1">IFERROR(AVERAGE(INDIRECT("AE"&amp;AC756-Template!$F$10+1):INDIRECT("AE"&amp;AC756)),0)</f>
        <v>0</v>
      </c>
      <c r="AG756" s="35"/>
      <c r="AH756" s="86"/>
      <c r="AI756" s="35"/>
      <c r="AJ756" s="35"/>
      <c r="AK756" s="35"/>
      <c r="AL756" s="35"/>
      <c r="AM756" s="35"/>
      <c r="AN756" s="35"/>
      <c r="AO756" s="35"/>
      <c r="AP756" s="35"/>
      <c r="AQ756" s="35"/>
      <c r="AR756" s="35"/>
      <c r="AS756" s="35"/>
      <c r="AT756" s="35"/>
      <c r="AU756" s="35"/>
      <c r="AV756" s="35"/>
      <c r="AW756" s="35"/>
      <c r="AX756" s="35"/>
      <c r="AY756" s="35"/>
      <c r="AZ756" s="17">
        <f t="shared" ref="AZ756" si="1710">AZ755+1</f>
        <v>46772</v>
      </c>
      <c r="BA756" s="216">
        <f t="shared" si="1628"/>
        <v>4</v>
      </c>
      <c r="BB756" s="216">
        <f t="shared" ref="BB756" si="1711">BB755+1</f>
        <v>751</v>
      </c>
      <c r="BC756" s="16">
        <f t="shared" si="1630"/>
        <v>2.0575342465753423</v>
      </c>
      <c r="BD756" s="16">
        <f>IF(Template!$F$7="Linear interpolation",LinInterp($AO$5:$AO$18,$AM$5:$AM$18,BC756),CubicSpline($AO$5:$AO$18,$AM$5:$AM$18,BC756))</f>
        <v>14.05131642664942</v>
      </c>
      <c r="BE756" s="221">
        <f t="shared" si="1709"/>
        <v>1.3106472716244479</v>
      </c>
      <c r="BF756" s="221">
        <f>BE756/PRODUCT($BG$6:BG755)</f>
        <v>1.0003216692116039</v>
      </c>
      <c r="BG756" s="16">
        <f t="shared" si="1631"/>
        <v>1.0003216692116039</v>
      </c>
      <c r="BH756" s="10">
        <f t="shared" si="1632"/>
        <v>11.74092622354328</v>
      </c>
      <c r="BI756" s="90"/>
      <c r="BJ756" s="17">
        <f t="shared" si="1615"/>
        <v>46749</v>
      </c>
      <c r="BK756" s="16">
        <f t="shared" si="1608"/>
        <v>11.571011583020763</v>
      </c>
      <c r="BL756" s="10">
        <f ca="1">IFERROR(AVERAGE(INDIRECT("BK"&amp;AC756-Template!$F$10+1):INDIRECT("BK"&amp;AC756)),0)</f>
        <v>11.489299374981453</v>
      </c>
      <c r="BM756" s="35"/>
      <c r="BN756" s="86"/>
      <c r="BO756" s="35"/>
      <c r="BP756" s="35"/>
      <c r="BQ756" s="35"/>
      <c r="BR756" s="35"/>
      <c r="BS756" s="35"/>
      <c r="BT756" s="35"/>
      <c r="BU756" s="35"/>
      <c r="BV756" s="35"/>
      <c r="BW756" s="35"/>
      <c r="BX756" s="35"/>
      <c r="BY756" s="35"/>
      <c r="BZ756" s="35"/>
      <c r="CA756" s="35"/>
      <c r="CB756" s="35"/>
      <c r="CC756" s="35"/>
      <c r="CD756" s="35"/>
      <c r="CE756" s="35"/>
      <c r="CF756" s="35"/>
      <c r="CG756" s="35"/>
      <c r="CH756" s="35"/>
    </row>
    <row r="757" spans="1:86" ht="15.6" x14ac:dyDescent="0.3">
      <c r="A757" s="35"/>
      <c r="B757" s="86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17">
        <f t="shared" si="1609"/>
        <v>46773</v>
      </c>
      <c r="U757" s="216">
        <f t="shared" si="1602"/>
        <v>5</v>
      </c>
      <c r="V757" s="216">
        <f t="shared" si="1609"/>
        <v>752</v>
      </c>
      <c r="W757" s="16">
        <f t="shared" si="1616"/>
        <v>2.0602739726027397</v>
      </c>
      <c r="X757" s="16" t="e">
        <f>IF(Template!$F$7="Linear interpolation",LinInterp($I$5:$I$22,$G$5:$G$22,W757),CubicSpline($I$5:$I$22,$G$5:$G$22,W757))</f>
        <v>#VALUE!</v>
      </c>
      <c r="Y757" s="221" t="e">
        <f t="shared" si="1603"/>
        <v>#VALUE!</v>
      </c>
      <c r="Z757" s="221" t="e">
        <f>Y757/PRODUCT($AA$6:AA756)</f>
        <v>#VALUE!</v>
      </c>
      <c r="AA757" s="16" t="e">
        <f t="shared" si="1610"/>
        <v>#VALUE!</v>
      </c>
      <c r="AB757" s="10" t="e">
        <f t="shared" si="1611"/>
        <v>#VALUE!</v>
      </c>
      <c r="AC757" s="90">
        <f t="shared" si="1604"/>
        <v>757</v>
      </c>
      <c r="AD757" s="17">
        <f t="shared" si="1612"/>
        <v>46750</v>
      </c>
      <c r="AE757" s="16" t="e">
        <f t="shared" si="1605"/>
        <v>#VALUE!</v>
      </c>
      <c r="AF757" s="10">
        <f ca="1">IFERROR(AVERAGE(INDIRECT("AE"&amp;AC757-Template!$F$10+1):INDIRECT("AE"&amp;AC757)),0)</f>
        <v>0</v>
      </c>
      <c r="AG757" s="35"/>
      <c r="AH757" s="86"/>
      <c r="AI757" s="35"/>
      <c r="AJ757" s="35"/>
      <c r="AK757" s="35"/>
      <c r="AL757" s="35"/>
      <c r="AM757" s="35"/>
      <c r="AN757" s="35"/>
      <c r="AO757" s="35"/>
      <c r="AP757" s="35"/>
      <c r="AQ757" s="35"/>
      <c r="AR757" s="35"/>
      <c r="AS757" s="35"/>
      <c r="AT757" s="35"/>
      <c r="AU757" s="35"/>
      <c r="AV757" s="35"/>
      <c r="AW757" s="35"/>
      <c r="AX757" s="35"/>
      <c r="AY757" s="35"/>
      <c r="AZ757" s="17">
        <f t="shared" ref="AZ757" si="1712">AZ756+1</f>
        <v>46773</v>
      </c>
      <c r="BA757" s="216">
        <f t="shared" si="1628"/>
        <v>5</v>
      </c>
      <c r="BB757" s="216">
        <f t="shared" ref="BB757" si="1713">BB756+1</f>
        <v>752</v>
      </c>
      <c r="BC757" s="16">
        <f t="shared" si="1630"/>
        <v>2.0602739726027397</v>
      </c>
      <c r="BD757" s="16">
        <f>IF(Template!$F$7="Linear interpolation",LinInterp($AO$5:$AO$18,$AM$5:$AM$18,BC757),CubicSpline($AO$5:$AO$18,$AM$5:$AM$18,BC757))</f>
        <v>14.049191306236262</v>
      </c>
      <c r="BE757" s="221">
        <f t="shared" si="1709"/>
        <v>1.3110691386306907</v>
      </c>
      <c r="BF757" s="221">
        <f>BE757/PRODUCT($BG$6:BG756)</f>
        <v>1.0003218768431266</v>
      </c>
      <c r="BG757" s="16">
        <f t="shared" si="1631"/>
        <v>1.0003218768431266</v>
      </c>
      <c r="BH757" s="10">
        <f t="shared" si="1632"/>
        <v>11.748504774119706</v>
      </c>
      <c r="BI757" s="90"/>
      <c r="BJ757" s="17">
        <f t="shared" si="1615"/>
        <v>46750</v>
      </c>
      <c r="BK757" s="16">
        <f t="shared" si="1608"/>
        <v>11.578006866401758</v>
      </c>
      <c r="BL757" s="10">
        <f ca="1">IFERROR(AVERAGE(INDIRECT("BK"&amp;AC757-Template!$F$10+1):INDIRECT("BK"&amp;AC757)),0)</f>
        <v>11.494129914172307</v>
      </c>
      <c r="BM757" s="35"/>
      <c r="BN757" s="86"/>
      <c r="BO757" s="35"/>
      <c r="BP757" s="35"/>
      <c r="BQ757" s="35"/>
      <c r="BR757" s="35"/>
      <c r="BS757" s="35"/>
      <c r="BT757" s="35"/>
      <c r="BU757" s="35"/>
      <c r="BV757" s="35"/>
      <c r="BW757" s="35"/>
      <c r="BX757" s="35"/>
      <c r="BY757" s="35"/>
      <c r="BZ757" s="35"/>
      <c r="CA757" s="35"/>
      <c r="CB757" s="35"/>
      <c r="CC757" s="35"/>
      <c r="CD757" s="35"/>
      <c r="CE757" s="35"/>
      <c r="CF757" s="35"/>
      <c r="CG757" s="35"/>
      <c r="CH757" s="35"/>
    </row>
    <row r="758" spans="1:86" ht="15.6" x14ac:dyDescent="0.3">
      <c r="A758" s="35"/>
      <c r="B758" s="86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17">
        <f t="shared" si="1609"/>
        <v>46774</v>
      </c>
      <c r="U758" s="216">
        <f t="shared" si="1602"/>
        <v>6</v>
      </c>
      <c r="V758" s="216">
        <f t="shared" si="1609"/>
        <v>753</v>
      </c>
      <c r="W758" s="16">
        <f t="shared" si="1616"/>
        <v>2.0630136986301371</v>
      </c>
      <c r="X758" s="16" t="e">
        <f>IF(Template!$F$7="Linear interpolation",LinInterp($I$5:$I$22,$G$5:$G$22,W758),CubicSpline($I$5:$I$22,$G$5:$G$22,W758))</f>
        <v>#VALUE!</v>
      </c>
      <c r="Y758" s="221" t="e">
        <f t="shared" si="1603"/>
        <v>#VALUE!</v>
      </c>
      <c r="Z758" s="221" t="e">
        <f>Y758/PRODUCT($AA$6:AA757)</f>
        <v>#VALUE!</v>
      </c>
      <c r="AA758" s="16" t="e">
        <f t="shared" si="1610"/>
        <v>#VALUE!</v>
      </c>
      <c r="AB758" s="10" t="e">
        <f t="shared" si="1611"/>
        <v>#VALUE!</v>
      </c>
      <c r="AC758" s="90">
        <f t="shared" si="1604"/>
        <v>758</v>
      </c>
      <c r="AD758" s="17">
        <f t="shared" si="1612"/>
        <v>46751</v>
      </c>
      <c r="AE758" s="16" t="e">
        <f t="shared" si="1605"/>
        <v>#VALUE!</v>
      </c>
      <c r="AF758" s="10">
        <f ca="1">IFERROR(AVERAGE(INDIRECT("AE"&amp;AC758-Template!$F$10+1):INDIRECT("AE"&amp;AC758)),0)</f>
        <v>0</v>
      </c>
      <c r="AG758" s="35"/>
      <c r="AH758" s="86"/>
      <c r="AI758" s="35"/>
      <c r="AJ758" s="35"/>
      <c r="AK758" s="35"/>
      <c r="AL758" s="35"/>
      <c r="AM758" s="35"/>
      <c r="AN758" s="35"/>
      <c r="AO758" s="35"/>
      <c r="AP758" s="35"/>
      <c r="AQ758" s="35"/>
      <c r="AR758" s="35"/>
      <c r="AS758" s="35"/>
      <c r="AT758" s="35"/>
      <c r="AU758" s="35"/>
      <c r="AV758" s="35"/>
      <c r="AW758" s="35"/>
      <c r="AX758" s="35"/>
      <c r="AY758" s="35"/>
      <c r="AZ758" s="17">
        <f t="shared" ref="AZ758" si="1714">AZ757+1</f>
        <v>46774</v>
      </c>
      <c r="BA758" s="216">
        <f t="shared" si="1628"/>
        <v>6</v>
      </c>
      <c r="BB758" s="216">
        <f t="shared" ref="BB758" si="1715">BB757+1</f>
        <v>753</v>
      </c>
      <c r="BC758" s="16">
        <f t="shared" si="1630"/>
        <v>2.0630136986301371</v>
      </c>
      <c r="BD758" s="16">
        <f>IF(Template!$F$7="Linear interpolation",LinInterp($AO$5:$AO$18,$AM$5:$AM$18,BC758),CubicSpline($AO$5:$AO$18,$AM$5:$AM$18,BC758))</f>
        <v>14.04708336403861</v>
      </c>
      <c r="BE758" s="221">
        <f t="shared" si="1709"/>
        <v>1.3114914141156213</v>
      </c>
      <c r="BF758" s="221">
        <f>BE758/PRODUCT($BG$6:BG757)</f>
        <v>1.000322084833277</v>
      </c>
      <c r="BG758" s="16">
        <f t="shared" si="1631"/>
        <v>1.0003218768431266</v>
      </c>
      <c r="BH758" s="10">
        <f t="shared" si="1632"/>
        <v>11.748504774119706</v>
      </c>
      <c r="BI758" s="90"/>
      <c r="BJ758" s="17">
        <f t="shared" si="1615"/>
        <v>46751</v>
      </c>
      <c r="BK758" s="16">
        <f t="shared" si="1608"/>
        <v>11.585135546692937</v>
      </c>
      <c r="BL758" s="10">
        <f ca="1">IFERROR(AVERAGE(INDIRECT("BK"&amp;AC758-Template!$F$10+1):INDIRECT("BK"&amp;AC758)),0)</f>
        <v>11.499388666096003</v>
      </c>
      <c r="BM758" s="35"/>
      <c r="BN758" s="86"/>
      <c r="BO758" s="35"/>
      <c r="BP758" s="35"/>
      <c r="BQ758" s="35"/>
      <c r="BR758" s="35"/>
      <c r="BS758" s="35"/>
      <c r="BT758" s="35"/>
      <c r="BU758" s="35"/>
      <c r="BV758" s="35"/>
      <c r="BW758" s="35"/>
      <c r="BX758" s="35"/>
      <c r="BY758" s="35"/>
      <c r="BZ758" s="35"/>
      <c r="CA758" s="35"/>
      <c r="CB758" s="35"/>
      <c r="CC758" s="35"/>
      <c r="CD758" s="35"/>
      <c r="CE758" s="35"/>
      <c r="CF758" s="35"/>
      <c r="CG758" s="35"/>
      <c r="CH758" s="35"/>
    </row>
    <row r="759" spans="1:86" ht="15.6" x14ac:dyDescent="0.3">
      <c r="A759" s="35"/>
      <c r="B759" s="86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17">
        <f t="shared" si="1609"/>
        <v>46775</v>
      </c>
      <c r="U759" s="216">
        <f t="shared" si="1602"/>
        <v>7</v>
      </c>
      <c r="V759" s="216">
        <f t="shared" si="1609"/>
        <v>754</v>
      </c>
      <c r="W759" s="16">
        <f t="shared" si="1616"/>
        <v>2.0657534246575344</v>
      </c>
      <c r="X759" s="16" t="e">
        <f>IF(Template!$F$7="Linear interpolation",LinInterp($I$5:$I$22,$G$5:$G$22,W759),CubicSpline($I$5:$I$22,$G$5:$G$22,W759))</f>
        <v>#VALUE!</v>
      </c>
      <c r="Y759" s="221" t="e">
        <f t="shared" si="1603"/>
        <v>#VALUE!</v>
      </c>
      <c r="Z759" s="221" t="e">
        <f>Y759/PRODUCT($AA$6:AA758)</f>
        <v>#VALUE!</v>
      </c>
      <c r="AA759" s="16" t="e">
        <f t="shared" si="1610"/>
        <v>#VALUE!</v>
      </c>
      <c r="AB759" s="10" t="e">
        <f t="shared" si="1611"/>
        <v>#VALUE!</v>
      </c>
      <c r="AC759" s="90">
        <f t="shared" si="1604"/>
        <v>759</v>
      </c>
      <c r="AD759" s="17">
        <f t="shared" si="1612"/>
        <v>46752</v>
      </c>
      <c r="AE759" s="16" t="e">
        <f t="shared" si="1605"/>
        <v>#VALUE!</v>
      </c>
      <c r="AF759" s="10">
        <f ca="1">IFERROR(AVERAGE(INDIRECT("AE"&amp;AC759-Template!$F$10+1):INDIRECT("AE"&amp;AC759)),0)</f>
        <v>0</v>
      </c>
      <c r="AG759" s="35"/>
      <c r="AH759" s="86"/>
      <c r="AI759" s="35"/>
      <c r="AJ759" s="35"/>
      <c r="AK759" s="35"/>
      <c r="AL759" s="35"/>
      <c r="AM759" s="35"/>
      <c r="AN759" s="35"/>
      <c r="AO759" s="35"/>
      <c r="AP759" s="35"/>
      <c r="AQ759" s="35"/>
      <c r="AR759" s="35"/>
      <c r="AS759" s="35"/>
      <c r="AT759" s="35"/>
      <c r="AU759" s="35"/>
      <c r="AV759" s="35"/>
      <c r="AW759" s="35"/>
      <c r="AX759" s="35"/>
      <c r="AY759" s="35"/>
      <c r="AZ759" s="17">
        <f t="shared" ref="AZ759" si="1716">AZ758+1</f>
        <v>46775</v>
      </c>
      <c r="BA759" s="216">
        <f t="shared" si="1628"/>
        <v>7</v>
      </c>
      <c r="BB759" s="216">
        <f t="shared" ref="BB759" si="1717">BB758+1</f>
        <v>754</v>
      </c>
      <c r="BC759" s="16">
        <f t="shared" si="1630"/>
        <v>2.0657534246575344</v>
      </c>
      <c r="BD759" s="16">
        <f>IF(Template!$F$7="Linear interpolation",LinInterp($AO$5:$AO$18,$AM$5:$AM$18,BC759),CubicSpline($AO$5:$AO$18,$AM$5:$AM$18,BC759))</f>
        <v>14.044992550436538</v>
      </c>
      <c r="BE759" s="221">
        <f t="shared" si="1709"/>
        <v>1.3119140988503097</v>
      </c>
      <c r="BF759" s="221">
        <f>BE759/PRODUCT($BG$6:BG758)</f>
        <v>1.0003225011674084</v>
      </c>
      <c r="BG759" s="16">
        <f t="shared" si="1631"/>
        <v>1.0003218768431266</v>
      </c>
      <c r="BH759" s="10">
        <f t="shared" si="1632"/>
        <v>11.748504774119706</v>
      </c>
      <c r="BI759" s="90"/>
      <c r="BJ759" s="17">
        <f t="shared" si="1615"/>
        <v>46752</v>
      </c>
      <c r="BK759" s="16">
        <f t="shared" si="1608"/>
        <v>11.592378539918457</v>
      </c>
      <c r="BL759" s="10">
        <f ca="1">IFERROR(AVERAGE(INDIRECT("BK"&amp;AC759-Template!$F$10+1):INDIRECT("BK"&amp;AC759)),0)</f>
        <v>11.504773743209103</v>
      </c>
      <c r="BM759" s="35"/>
      <c r="BN759" s="86"/>
      <c r="BO759" s="35"/>
      <c r="BP759" s="35"/>
      <c r="BQ759" s="35"/>
      <c r="BR759" s="35"/>
      <c r="BS759" s="35"/>
      <c r="BT759" s="35"/>
      <c r="BU759" s="35"/>
      <c r="BV759" s="35"/>
      <c r="BW759" s="35"/>
      <c r="BX759" s="35"/>
      <c r="BY759" s="35"/>
      <c r="BZ759" s="35"/>
      <c r="CA759" s="35"/>
      <c r="CB759" s="35"/>
      <c r="CC759" s="35"/>
      <c r="CD759" s="35"/>
      <c r="CE759" s="35"/>
      <c r="CF759" s="35"/>
      <c r="CG759" s="35"/>
      <c r="CH759" s="35"/>
    </row>
    <row r="760" spans="1:86" ht="15.6" x14ac:dyDescent="0.3">
      <c r="A760" s="35"/>
      <c r="B760" s="86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17">
        <f t="shared" si="1609"/>
        <v>46776</v>
      </c>
      <c r="U760" s="216">
        <f t="shared" si="1602"/>
        <v>1</v>
      </c>
      <c r="V760" s="216">
        <f t="shared" si="1609"/>
        <v>755</v>
      </c>
      <c r="W760" s="16">
        <f t="shared" si="1616"/>
        <v>2.0684931506849313</v>
      </c>
      <c r="X760" s="16" t="e">
        <f>IF(Template!$F$7="Linear interpolation",LinInterp($I$5:$I$22,$G$5:$G$22,W760),CubicSpline($I$5:$I$22,$G$5:$G$22,W760))</f>
        <v>#VALUE!</v>
      </c>
      <c r="Y760" s="221" t="e">
        <f t="shared" si="1603"/>
        <v>#VALUE!</v>
      </c>
      <c r="Z760" s="221" t="e">
        <f>Y760/PRODUCT($AA$6:AA759)</f>
        <v>#VALUE!</v>
      </c>
      <c r="AA760" s="16" t="e">
        <f t="shared" si="1610"/>
        <v>#VALUE!</v>
      </c>
      <c r="AB760" s="10" t="e">
        <f t="shared" si="1611"/>
        <v>#VALUE!</v>
      </c>
      <c r="AC760" s="90">
        <f t="shared" si="1604"/>
        <v>760</v>
      </c>
      <c r="AD760" s="17">
        <f t="shared" si="1612"/>
        <v>46753</v>
      </c>
      <c r="AE760" s="16" t="e">
        <f t="shared" si="1605"/>
        <v>#VALUE!</v>
      </c>
      <c r="AF760" s="10">
        <f ca="1">IFERROR(AVERAGE(INDIRECT("AE"&amp;AC760-Template!$F$10+1):INDIRECT("AE"&amp;AC760)),0)</f>
        <v>0</v>
      </c>
      <c r="AG760" s="35"/>
      <c r="AH760" s="86"/>
      <c r="AI760" s="35"/>
      <c r="AJ760" s="35"/>
      <c r="AK760" s="35"/>
      <c r="AL760" s="35"/>
      <c r="AM760" s="35"/>
      <c r="AN760" s="35"/>
      <c r="AO760" s="35"/>
      <c r="AP760" s="35"/>
      <c r="AQ760" s="35"/>
      <c r="AR760" s="35"/>
      <c r="AS760" s="35"/>
      <c r="AT760" s="35"/>
      <c r="AU760" s="35"/>
      <c r="AV760" s="35"/>
      <c r="AW760" s="35"/>
      <c r="AX760" s="35"/>
      <c r="AY760" s="35"/>
      <c r="AZ760" s="17">
        <f t="shared" ref="AZ760" si="1718">AZ759+1</f>
        <v>46776</v>
      </c>
      <c r="BA760" s="216">
        <f t="shared" si="1628"/>
        <v>1</v>
      </c>
      <c r="BB760" s="216">
        <f t="shared" ref="BB760" si="1719">BB759+1</f>
        <v>755</v>
      </c>
      <c r="BC760" s="16">
        <f t="shared" si="1630"/>
        <v>2.0684931506849313</v>
      </c>
      <c r="BD760" s="16">
        <f>IF(Template!$F$7="Linear interpolation",LinInterp($AO$5:$AO$18,$AM$5:$AM$18,BC760),CubicSpline($AO$5:$AO$18,$AM$5:$AM$18,BC760))</f>
        <v>14.04291881581012</v>
      </c>
      <c r="BE760" s="221">
        <f t="shared" si="1709"/>
        <v>1.3123371936003738</v>
      </c>
      <c r="BF760" s="221">
        <f>BE760/PRODUCT($BG$6:BG759)</f>
        <v>1.0003231261946</v>
      </c>
      <c r="BG760" s="16">
        <f t="shared" si="1631"/>
        <v>1.0003231261946</v>
      </c>
      <c r="BH760" s="10">
        <f t="shared" si="1632"/>
        <v>11.794106102898327</v>
      </c>
      <c r="BI760" s="90"/>
      <c r="BJ760" s="17">
        <f t="shared" si="1615"/>
        <v>46753</v>
      </c>
      <c r="BK760" s="16">
        <f t="shared" si="1608"/>
        <v>11.592378539918457</v>
      </c>
      <c r="BL760" s="10">
        <f ca="1">IFERROR(AVERAGE(INDIRECT("BK"&amp;AC760-Template!$F$10+1):INDIRECT("BK"&amp;AC760)),0)</f>
        <v>11.510039710052636</v>
      </c>
      <c r="BM760" s="35"/>
      <c r="BN760" s="86"/>
      <c r="BO760" s="35"/>
      <c r="BP760" s="35"/>
      <c r="BQ760" s="35"/>
      <c r="BR760" s="35"/>
      <c r="BS760" s="35"/>
      <c r="BT760" s="35"/>
      <c r="BU760" s="35"/>
      <c r="BV760" s="35"/>
      <c r="BW760" s="35"/>
      <c r="BX760" s="35"/>
      <c r="BY760" s="35"/>
      <c r="BZ760" s="35"/>
      <c r="CA760" s="35"/>
      <c r="CB760" s="35"/>
      <c r="CC760" s="35"/>
      <c r="CD760" s="35"/>
      <c r="CE760" s="35"/>
      <c r="CF760" s="35"/>
      <c r="CG760" s="35"/>
      <c r="CH760" s="35"/>
    </row>
    <row r="761" spans="1:86" ht="15.6" x14ac:dyDescent="0.3">
      <c r="A761" s="35"/>
      <c r="B761" s="86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17">
        <f t="shared" si="1609"/>
        <v>46777</v>
      </c>
      <c r="U761" s="216">
        <f t="shared" si="1602"/>
        <v>2</v>
      </c>
      <c r="V761" s="216">
        <f t="shared" si="1609"/>
        <v>756</v>
      </c>
      <c r="W761" s="16">
        <f t="shared" si="1616"/>
        <v>2.0712328767123287</v>
      </c>
      <c r="X761" s="16" t="e">
        <f>IF(Template!$F$7="Linear interpolation",LinInterp($I$5:$I$22,$G$5:$G$22,W761),CubicSpline($I$5:$I$22,$G$5:$G$22,W761))</f>
        <v>#VALUE!</v>
      </c>
      <c r="Y761" s="221" t="e">
        <f t="shared" si="1603"/>
        <v>#VALUE!</v>
      </c>
      <c r="Z761" s="221" t="e">
        <f>Y761/PRODUCT($AA$6:AA760)</f>
        <v>#VALUE!</v>
      </c>
      <c r="AA761" s="16" t="e">
        <f t="shared" si="1610"/>
        <v>#VALUE!</v>
      </c>
      <c r="AB761" s="10" t="e">
        <f t="shared" si="1611"/>
        <v>#VALUE!</v>
      </c>
      <c r="AC761" s="90">
        <f t="shared" si="1604"/>
        <v>761</v>
      </c>
      <c r="AD761" s="17">
        <f t="shared" si="1612"/>
        <v>46754</v>
      </c>
      <c r="AE761" s="16" t="e">
        <f t="shared" si="1605"/>
        <v>#VALUE!</v>
      </c>
      <c r="AF761" s="10">
        <f ca="1">IFERROR(AVERAGE(INDIRECT("AE"&amp;AC761-Template!$F$10+1):INDIRECT("AE"&amp;AC761)),0)</f>
        <v>0</v>
      </c>
      <c r="AG761" s="35"/>
      <c r="AH761" s="86"/>
      <c r="AI761" s="35"/>
      <c r="AJ761" s="35"/>
      <c r="AK761" s="35"/>
      <c r="AL761" s="35"/>
      <c r="AM761" s="35"/>
      <c r="AN761" s="35"/>
      <c r="AO761" s="35"/>
      <c r="AP761" s="35"/>
      <c r="AQ761" s="35"/>
      <c r="AR761" s="35"/>
      <c r="AS761" s="35"/>
      <c r="AT761" s="35"/>
      <c r="AU761" s="35"/>
      <c r="AV761" s="35"/>
      <c r="AW761" s="35"/>
      <c r="AX761" s="35"/>
      <c r="AY761" s="35"/>
      <c r="AZ761" s="17">
        <f t="shared" ref="AZ761" si="1720">AZ760+1</f>
        <v>46777</v>
      </c>
      <c r="BA761" s="216">
        <f t="shared" si="1628"/>
        <v>2</v>
      </c>
      <c r="BB761" s="216">
        <f t="shared" ref="BB761" si="1721">BB760+1</f>
        <v>756</v>
      </c>
      <c r="BC761" s="16">
        <f t="shared" si="1630"/>
        <v>2.0712328767123287</v>
      </c>
      <c r="BD761" s="16">
        <f>IF(Template!$F$7="Linear interpolation",LinInterp($AO$5:$AO$18,$AM$5:$AM$18,BC761),CubicSpline($AO$5:$AO$18,$AM$5:$AM$18,BC761))</f>
        <v>14.040862110539427</v>
      </c>
      <c r="BE761" s="221">
        <f t="shared" si="1709"/>
        <v>1.3127606991259677</v>
      </c>
      <c r="BF761" s="221">
        <f>BE761/PRODUCT($BG$6:BG760)</f>
        <v>1.0003227109066626</v>
      </c>
      <c r="BG761" s="16">
        <f t="shared" si="1631"/>
        <v>1.0003227109066626</v>
      </c>
      <c r="BH761" s="10">
        <f t="shared" si="1632"/>
        <v>11.778948093184249</v>
      </c>
      <c r="BI761" s="90"/>
      <c r="BJ761" s="17">
        <f t="shared" si="1615"/>
        <v>46754</v>
      </c>
      <c r="BK761" s="16">
        <f t="shared" si="1608"/>
        <v>11.592378539918457</v>
      </c>
      <c r="BL761" s="10">
        <f ca="1">IFERROR(AVERAGE(INDIRECT("BK"&amp;AC761-Template!$F$10+1):INDIRECT("BK"&amp;AC761)),0)</f>
        <v>11.515182548374439</v>
      </c>
      <c r="BM761" s="35"/>
      <c r="BN761" s="86"/>
      <c r="BO761" s="35"/>
      <c r="BP761" s="35"/>
      <c r="BQ761" s="35"/>
      <c r="BR761" s="35"/>
      <c r="BS761" s="35"/>
      <c r="BT761" s="35"/>
      <c r="BU761" s="35"/>
      <c r="BV761" s="35"/>
      <c r="BW761" s="35"/>
      <c r="BX761" s="35"/>
      <c r="BY761" s="35"/>
      <c r="BZ761" s="35"/>
      <c r="CA761" s="35"/>
      <c r="CB761" s="35"/>
      <c r="CC761" s="35"/>
      <c r="CD761" s="35"/>
      <c r="CE761" s="35"/>
      <c r="CF761" s="35"/>
      <c r="CG761" s="35"/>
      <c r="CH761" s="35"/>
    </row>
    <row r="762" spans="1:86" ht="15.6" x14ac:dyDescent="0.3">
      <c r="A762" s="35"/>
      <c r="B762" s="86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17">
        <f t="shared" si="1609"/>
        <v>46778</v>
      </c>
      <c r="U762" s="216">
        <f t="shared" si="1602"/>
        <v>3</v>
      </c>
      <c r="V762" s="216">
        <f t="shared" si="1609"/>
        <v>757</v>
      </c>
      <c r="W762" s="16">
        <f t="shared" si="1616"/>
        <v>2.0739726027397261</v>
      </c>
      <c r="X762" s="16" t="e">
        <f>IF(Template!$F$7="Linear interpolation",LinInterp($I$5:$I$22,$G$5:$G$22,W762),CubicSpline($I$5:$I$22,$G$5:$G$22,W762))</f>
        <v>#VALUE!</v>
      </c>
      <c r="Y762" s="221" t="e">
        <f t="shared" si="1603"/>
        <v>#VALUE!</v>
      </c>
      <c r="Z762" s="221" t="e">
        <f>Y762/PRODUCT($AA$6:AA761)</f>
        <v>#VALUE!</v>
      </c>
      <c r="AA762" s="16" t="e">
        <f t="shared" si="1610"/>
        <v>#VALUE!</v>
      </c>
      <c r="AB762" s="10" t="e">
        <f t="shared" si="1611"/>
        <v>#VALUE!</v>
      </c>
      <c r="AC762" s="90">
        <f t="shared" si="1604"/>
        <v>762</v>
      </c>
      <c r="AD762" s="17">
        <f t="shared" si="1612"/>
        <v>46755</v>
      </c>
      <c r="AE762" s="16" t="e">
        <f t="shared" si="1605"/>
        <v>#VALUE!</v>
      </c>
      <c r="AF762" s="10">
        <f ca="1">IFERROR(AVERAGE(INDIRECT("AE"&amp;AC762-Template!$F$10+1):INDIRECT("AE"&amp;AC762)),0)</f>
        <v>0</v>
      </c>
      <c r="AG762" s="35"/>
      <c r="AH762" s="86"/>
      <c r="AI762" s="35"/>
      <c r="AJ762" s="35"/>
      <c r="AK762" s="35"/>
      <c r="AL762" s="35"/>
      <c r="AM762" s="35"/>
      <c r="AN762" s="35"/>
      <c r="AO762" s="35"/>
      <c r="AP762" s="35"/>
      <c r="AQ762" s="35"/>
      <c r="AR762" s="35"/>
      <c r="AS762" s="35"/>
      <c r="AT762" s="35"/>
      <c r="AU762" s="35"/>
      <c r="AV762" s="35"/>
      <c r="AW762" s="35"/>
      <c r="AX762" s="35"/>
      <c r="AY762" s="35"/>
      <c r="AZ762" s="17">
        <f t="shared" ref="AZ762" si="1722">AZ761+1</f>
        <v>46778</v>
      </c>
      <c r="BA762" s="216">
        <f t="shared" si="1628"/>
        <v>3</v>
      </c>
      <c r="BB762" s="216">
        <f t="shared" ref="BB762" si="1723">BB761+1</f>
        <v>757</v>
      </c>
      <c r="BC762" s="16">
        <f t="shared" si="1630"/>
        <v>2.0739726027397261</v>
      </c>
      <c r="BD762" s="16">
        <f>IF(Template!$F$7="Linear interpolation",LinInterp($AO$5:$AO$18,$AM$5:$AM$18,BC762),CubicSpline($AO$5:$AO$18,$AM$5:$AM$18,BC762))</f>
        <v>14.038822385004531</v>
      </c>
      <c r="BE762" s="221">
        <f t="shared" si="1709"/>
        <v>1.3131846161817746</v>
      </c>
      <c r="BF762" s="221">
        <f>BE762/PRODUCT($BG$6:BG761)</f>
        <v>1.0003229202824924</v>
      </c>
      <c r="BG762" s="16">
        <f t="shared" si="1631"/>
        <v>1.0003229202824924</v>
      </c>
      <c r="BH762" s="10">
        <f t="shared" si="1632"/>
        <v>11.786590310971402</v>
      </c>
      <c r="BI762" s="90"/>
      <c r="BJ762" s="17">
        <f t="shared" si="1615"/>
        <v>46755</v>
      </c>
      <c r="BK762" s="16">
        <f t="shared" si="1608"/>
        <v>11.636120967843166</v>
      </c>
      <c r="BL762" s="10">
        <f ca="1">IFERROR(AVERAGE(INDIRECT("BK"&amp;AC762-Template!$F$10+1):INDIRECT("BK"&amp;AC762)),0)</f>
        <v>11.521783467627062</v>
      </c>
      <c r="BM762" s="35"/>
      <c r="BN762" s="86"/>
      <c r="BO762" s="35"/>
      <c r="BP762" s="35"/>
      <c r="BQ762" s="35"/>
      <c r="BR762" s="35"/>
      <c r="BS762" s="35"/>
      <c r="BT762" s="35"/>
      <c r="BU762" s="35"/>
      <c r="BV762" s="35"/>
      <c r="BW762" s="35"/>
      <c r="BX762" s="35"/>
      <c r="BY762" s="35"/>
      <c r="BZ762" s="35"/>
      <c r="CA762" s="35"/>
      <c r="CB762" s="35"/>
      <c r="CC762" s="35"/>
      <c r="CD762" s="35"/>
      <c r="CE762" s="35"/>
      <c r="CF762" s="35"/>
      <c r="CG762" s="35"/>
      <c r="CH762" s="35"/>
    </row>
    <row r="763" spans="1:86" ht="15.6" x14ac:dyDescent="0.3">
      <c r="A763" s="35"/>
      <c r="B763" s="86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17">
        <f t="shared" si="1609"/>
        <v>46779</v>
      </c>
      <c r="U763" s="216">
        <f t="shared" si="1602"/>
        <v>4</v>
      </c>
      <c r="V763" s="216">
        <f t="shared" si="1609"/>
        <v>758</v>
      </c>
      <c r="W763" s="16">
        <f t="shared" si="1616"/>
        <v>2.0767123287671234</v>
      </c>
      <c r="X763" s="16" t="e">
        <f>IF(Template!$F$7="Linear interpolation",LinInterp($I$5:$I$22,$G$5:$G$22,W763),CubicSpline($I$5:$I$22,$G$5:$G$22,W763))</f>
        <v>#VALUE!</v>
      </c>
      <c r="Y763" s="221" t="e">
        <f t="shared" si="1603"/>
        <v>#VALUE!</v>
      </c>
      <c r="Z763" s="221" t="e">
        <f>Y763/PRODUCT($AA$6:AA762)</f>
        <v>#VALUE!</v>
      </c>
      <c r="AA763" s="16" t="e">
        <f t="shared" si="1610"/>
        <v>#VALUE!</v>
      </c>
      <c r="AB763" s="10" t="e">
        <f t="shared" si="1611"/>
        <v>#VALUE!</v>
      </c>
      <c r="AC763" s="90">
        <f t="shared" si="1604"/>
        <v>763</v>
      </c>
      <c r="AD763" s="17">
        <f t="shared" si="1612"/>
        <v>46756</v>
      </c>
      <c r="AE763" s="16" t="e">
        <f t="shared" si="1605"/>
        <v>#VALUE!</v>
      </c>
      <c r="AF763" s="10">
        <f ca="1">IFERROR(AVERAGE(INDIRECT("AE"&amp;AC763-Template!$F$10+1):INDIRECT("AE"&amp;AC763)),0)</f>
        <v>0</v>
      </c>
      <c r="AG763" s="35"/>
      <c r="AH763" s="86"/>
      <c r="AI763" s="35"/>
      <c r="AJ763" s="35"/>
      <c r="AK763" s="35"/>
      <c r="AL763" s="35"/>
      <c r="AM763" s="35"/>
      <c r="AN763" s="35"/>
      <c r="AO763" s="35"/>
      <c r="AP763" s="35"/>
      <c r="AQ763" s="35"/>
      <c r="AR763" s="35"/>
      <c r="AS763" s="35"/>
      <c r="AT763" s="35"/>
      <c r="AU763" s="35"/>
      <c r="AV763" s="35"/>
      <c r="AW763" s="35"/>
      <c r="AX763" s="35"/>
      <c r="AY763" s="35"/>
      <c r="AZ763" s="17">
        <f t="shared" ref="AZ763" si="1724">AZ762+1</f>
        <v>46779</v>
      </c>
      <c r="BA763" s="216">
        <f t="shared" si="1628"/>
        <v>4</v>
      </c>
      <c r="BB763" s="216">
        <f t="shared" ref="BB763" si="1725">BB762+1</f>
        <v>758</v>
      </c>
      <c r="BC763" s="16">
        <f t="shared" si="1630"/>
        <v>2.0767123287671234</v>
      </c>
      <c r="BD763" s="16">
        <f>IF(Template!$F$7="Linear interpolation",LinInterp($AO$5:$AO$18,$AM$5:$AM$18,BC763),CubicSpline($AO$5:$AO$18,$AM$5:$AM$18,BC763))</f>
        <v>14.036799589585506</v>
      </c>
      <c r="BE763" s="221">
        <f t="shared" si="1709"/>
        <v>1.3136089455169981</v>
      </c>
      <c r="BF763" s="221">
        <f>BE763/PRODUCT($BG$6:BG762)</f>
        <v>1.0003231299925348</v>
      </c>
      <c r="BG763" s="16">
        <f t="shared" si="1631"/>
        <v>1.0003231299925348</v>
      </c>
      <c r="BH763" s="10">
        <f t="shared" si="1632"/>
        <v>11.794244727520553</v>
      </c>
      <c r="BI763" s="90"/>
      <c r="BJ763" s="17">
        <f t="shared" si="1615"/>
        <v>46756</v>
      </c>
      <c r="BK763" s="16">
        <f t="shared" si="1608"/>
        <v>11.621595066479751</v>
      </c>
      <c r="BL763" s="10">
        <f ca="1">IFERROR(AVERAGE(INDIRECT("BK"&amp;AC763-Template!$F$10+1):INDIRECT("BK"&amp;AC763)),0)</f>
        <v>11.52790019016757</v>
      </c>
      <c r="BM763" s="35"/>
      <c r="BN763" s="86"/>
      <c r="BO763" s="35"/>
      <c r="BP763" s="35"/>
      <c r="BQ763" s="35"/>
      <c r="BR763" s="35"/>
      <c r="BS763" s="35"/>
      <c r="BT763" s="35"/>
      <c r="BU763" s="35"/>
      <c r="BV763" s="35"/>
      <c r="BW763" s="35"/>
      <c r="BX763" s="35"/>
      <c r="BY763" s="35"/>
      <c r="BZ763" s="35"/>
      <c r="CA763" s="35"/>
      <c r="CB763" s="35"/>
      <c r="CC763" s="35"/>
      <c r="CD763" s="35"/>
      <c r="CE763" s="35"/>
      <c r="CF763" s="35"/>
      <c r="CG763" s="35"/>
      <c r="CH763" s="35"/>
    </row>
    <row r="764" spans="1:86" ht="15.6" x14ac:dyDescent="0.3">
      <c r="A764" s="35"/>
      <c r="B764" s="86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17">
        <f t="shared" si="1609"/>
        <v>46780</v>
      </c>
      <c r="U764" s="216">
        <f t="shared" si="1602"/>
        <v>5</v>
      </c>
      <c r="V764" s="216">
        <f t="shared" si="1609"/>
        <v>759</v>
      </c>
      <c r="W764" s="16">
        <f t="shared" si="1616"/>
        <v>2.0794520547945203</v>
      </c>
      <c r="X764" s="16" t="e">
        <f>IF(Template!$F$7="Linear interpolation",LinInterp($I$5:$I$22,$G$5:$G$22,W764),CubicSpline($I$5:$I$22,$G$5:$G$22,W764))</f>
        <v>#VALUE!</v>
      </c>
      <c r="Y764" s="221" t="e">
        <f t="shared" si="1603"/>
        <v>#VALUE!</v>
      </c>
      <c r="Z764" s="221" t="e">
        <f>Y764/PRODUCT($AA$6:AA763)</f>
        <v>#VALUE!</v>
      </c>
      <c r="AA764" s="16" t="e">
        <f t="shared" si="1610"/>
        <v>#VALUE!</v>
      </c>
      <c r="AB764" s="10" t="e">
        <f t="shared" si="1611"/>
        <v>#VALUE!</v>
      </c>
      <c r="AC764" s="90">
        <f t="shared" si="1604"/>
        <v>764</v>
      </c>
      <c r="AD764" s="17">
        <f t="shared" si="1612"/>
        <v>46757</v>
      </c>
      <c r="AE764" s="16" t="e">
        <f t="shared" si="1605"/>
        <v>#VALUE!</v>
      </c>
      <c r="AF764" s="10">
        <f ca="1">IFERROR(AVERAGE(INDIRECT("AE"&amp;AC764-Template!$F$10+1):INDIRECT("AE"&amp;AC764)),0)</f>
        <v>0</v>
      </c>
      <c r="AG764" s="35"/>
      <c r="AH764" s="86"/>
      <c r="AI764" s="35"/>
      <c r="AJ764" s="35"/>
      <c r="AK764" s="35"/>
      <c r="AL764" s="35"/>
      <c r="AM764" s="35"/>
      <c r="AN764" s="35"/>
      <c r="AO764" s="35"/>
      <c r="AP764" s="35"/>
      <c r="AQ764" s="35"/>
      <c r="AR764" s="35"/>
      <c r="AS764" s="35"/>
      <c r="AT764" s="35"/>
      <c r="AU764" s="35"/>
      <c r="AV764" s="35"/>
      <c r="AW764" s="35"/>
      <c r="AX764" s="35"/>
      <c r="AY764" s="35"/>
      <c r="AZ764" s="17">
        <f t="shared" ref="AZ764" si="1726">AZ763+1</f>
        <v>46780</v>
      </c>
      <c r="BA764" s="216">
        <f t="shared" si="1628"/>
        <v>5</v>
      </c>
      <c r="BB764" s="216">
        <f t="shared" ref="BB764" si="1727">BB763+1</f>
        <v>759</v>
      </c>
      <c r="BC764" s="16">
        <f t="shared" si="1630"/>
        <v>2.0794520547945203</v>
      </c>
      <c r="BD764" s="16">
        <f>IF(Template!$F$7="Linear interpolation",LinInterp($AO$5:$AO$18,$AM$5:$AM$18,BC764),CubicSpline($AO$5:$AO$18,$AM$5:$AM$18,BC764))</f>
        <v>14.034793674662422</v>
      </c>
      <c r="BE764" s="221">
        <f t="shared" si="1709"/>
        <v>1.3140336878753534</v>
      </c>
      <c r="BF764" s="221">
        <f>BE764/PRODUCT($BG$6:BG763)</f>
        <v>1.0003233400319056</v>
      </c>
      <c r="BG764" s="16">
        <f t="shared" si="1631"/>
        <v>1.0003233400319056</v>
      </c>
      <c r="BH764" s="10">
        <f t="shared" si="1632"/>
        <v>11.801911164554202</v>
      </c>
      <c r="BI764" s="90"/>
      <c r="BJ764" s="17">
        <f t="shared" si="1615"/>
        <v>46757</v>
      </c>
      <c r="BK764" s="16">
        <f t="shared" si="1608"/>
        <v>11.628939941728644</v>
      </c>
      <c r="BL764" s="10">
        <f ca="1">IFERROR(AVERAGE(INDIRECT("BK"&amp;AC764-Template!$F$10+1):INDIRECT("BK"&amp;AC764)),0)</f>
        <v>11.533482549596803</v>
      </c>
      <c r="BM764" s="35"/>
      <c r="BN764" s="86"/>
      <c r="BO764" s="35"/>
      <c r="BP764" s="35"/>
      <c r="BQ764" s="35"/>
      <c r="BR764" s="35"/>
      <c r="BS764" s="35"/>
      <c r="BT764" s="35"/>
      <c r="BU764" s="35"/>
      <c r="BV764" s="35"/>
      <c r="BW764" s="35"/>
      <c r="BX764" s="35"/>
      <c r="BY764" s="35"/>
      <c r="BZ764" s="35"/>
      <c r="CA764" s="35"/>
      <c r="CB764" s="35"/>
      <c r="CC764" s="35"/>
      <c r="CD764" s="35"/>
      <c r="CE764" s="35"/>
      <c r="CF764" s="35"/>
      <c r="CG764" s="35"/>
      <c r="CH764" s="35"/>
    </row>
    <row r="765" spans="1:86" ht="15.6" x14ac:dyDescent="0.3">
      <c r="A765" s="35"/>
      <c r="B765" s="86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17">
        <f t="shared" si="1609"/>
        <v>46781</v>
      </c>
      <c r="U765" s="216">
        <f t="shared" si="1602"/>
        <v>6</v>
      </c>
      <c r="V765" s="216">
        <f t="shared" si="1609"/>
        <v>760</v>
      </c>
      <c r="W765" s="16">
        <f t="shared" si="1616"/>
        <v>2.0821917808219177</v>
      </c>
      <c r="X765" s="16" t="e">
        <f>IF(Template!$F$7="Linear interpolation",LinInterp($I$5:$I$22,$G$5:$G$22,W765),CubicSpline($I$5:$I$22,$G$5:$G$22,W765))</f>
        <v>#VALUE!</v>
      </c>
      <c r="Y765" s="221" t="e">
        <f t="shared" si="1603"/>
        <v>#VALUE!</v>
      </c>
      <c r="Z765" s="221" t="e">
        <f>Y765/PRODUCT($AA$6:AA764)</f>
        <v>#VALUE!</v>
      </c>
      <c r="AA765" s="16" t="e">
        <f t="shared" si="1610"/>
        <v>#VALUE!</v>
      </c>
      <c r="AB765" s="10" t="e">
        <f t="shared" si="1611"/>
        <v>#VALUE!</v>
      </c>
      <c r="AC765" s="90">
        <f t="shared" si="1604"/>
        <v>765</v>
      </c>
      <c r="AD765" s="17">
        <f t="shared" si="1612"/>
        <v>46758</v>
      </c>
      <c r="AE765" s="16" t="e">
        <f t="shared" si="1605"/>
        <v>#VALUE!</v>
      </c>
      <c r="AF765" s="10">
        <f ca="1">IFERROR(AVERAGE(INDIRECT("AE"&amp;AC765-Template!$F$10+1):INDIRECT("AE"&amp;AC765)),0)</f>
        <v>0</v>
      </c>
      <c r="AG765" s="35"/>
      <c r="AH765" s="86"/>
      <c r="AI765" s="35"/>
      <c r="AJ765" s="35"/>
      <c r="AK765" s="35"/>
      <c r="AL765" s="35"/>
      <c r="AM765" s="35"/>
      <c r="AN765" s="35"/>
      <c r="AO765" s="35"/>
      <c r="AP765" s="35"/>
      <c r="AQ765" s="35"/>
      <c r="AR765" s="35"/>
      <c r="AS765" s="35"/>
      <c r="AT765" s="35"/>
      <c r="AU765" s="35"/>
      <c r="AV765" s="35"/>
      <c r="AW765" s="35"/>
      <c r="AX765" s="35"/>
      <c r="AY765" s="35"/>
      <c r="AZ765" s="17">
        <f t="shared" ref="AZ765" si="1728">AZ764+1</f>
        <v>46781</v>
      </c>
      <c r="BA765" s="216">
        <f t="shared" si="1628"/>
        <v>6</v>
      </c>
      <c r="BB765" s="216">
        <f t="shared" ref="BB765" si="1729">BB764+1</f>
        <v>760</v>
      </c>
      <c r="BC765" s="16">
        <f t="shared" si="1630"/>
        <v>2.0821917808219177</v>
      </c>
      <c r="BD765" s="16">
        <f>IF(Template!$F$7="Linear interpolation",LinInterp($AO$5:$AO$18,$AM$5:$AM$18,BC765),CubicSpline($AO$5:$AO$18,$AM$5:$AM$18,BC765))</f>
        <v>14.032804590615353</v>
      </c>
      <c r="BE765" s="221">
        <f t="shared" si="1709"/>
        <v>1.3144588439950582</v>
      </c>
      <c r="BF765" s="221">
        <f>BE765/PRODUCT($BG$6:BG764)</f>
        <v>1.0003235503957226</v>
      </c>
      <c r="BG765" s="16">
        <f t="shared" si="1631"/>
        <v>1.0003233400319056</v>
      </c>
      <c r="BH765" s="10">
        <f t="shared" si="1632"/>
        <v>11.801911164554202</v>
      </c>
      <c r="BI765" s="90"/>
      <c r="BJ765" s="17">
        <f t="shared" si="1615"/>
        <v>46758</v>
      </c>
      <c r="BK765" s="16">
        <f t="shared" si="1608"/>
        <v>11.636300758075869</v>
      </c>
      <c r="BL765" s="10">
        <f ca="1">IFERROR(AVERAGE(INDIRECT("BK"&amp;AC765-Template!$F$10+1):INDIRECT("BK"&amp;AC765)),0)</f>
        <v>11.539556447290643</v>
      </c>
      <c r="BM765" s="35"/>
      <c r="BN765" s="86"/>
      <c r="BO765" s="35"/>
      <c r="BP765" s="35"/>
      <c r="BQ765" s="35"/>
      <c r="BR765" s="35"/>
      <c r="BS765" s="35"/>
      <c r="BT765" s="35"/>
      <c r="BU765" s="35"/>
      <c r="BV765" s="35"/>
      <c r="BW765" s="35"/>
      <c r="BX765" s="35"/>
      <c r="BY765" s="35"/>
      <c r="BZ765" s="35"/>
      <c r="CA765" s="35"/>
      <c r="CB765" s="35"/>
      <c r="CC765" s="35"/>
      <c r="CD765" s="35"/>
      <c r="CE765" s="35"/>
      <c r="CF765" s="35"/>
      <c r="CG765" s="35"/>
      <c r="CH765" s="35"/>
    </row>
    <row r="766" spans="1:86" ht="15.6" x14ac:dyDescent="0.3">
      <c r="A766" s="35"/>
      <c r="B766" s="86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17">
        <f t="shared" si="1609"/>
        <v>46782</v>
      </c>
      <c r="U766" s="216">
        <f t="shared" si="1602"/>
        <v>7</v>
      </c>
      <c r="V766" s="216">
        <f t="shared" si="1609"/>
        <v>761</v>
      </c>
      <c r="W766" s="16">
        <f t="shared" si="1616"/>
        <v>2.0849315068493151</v>
      </c>
      <c r="X766" s="16" t="e">
        <f>IF(Template!$F$7="Linear interpolation",LinInterp($I$5:$I$22,$G$5:$G$22,W766),CubicSpline($I$5:$I$22,$G$5:$G$22,W766))</f>
        <v>#VALUE!</v>
      </c>
      <c r="Y766" s="221" t="e">
        <f t="shared" si="1603"/>
        <v>#VALUE!</v>
      </c>
      <c r="Z766" s="221" t="e">
        <f>Y766/PRODUCT($AA$6:AA765)</f>
        <v>#VALUE!</v>
      </c>
      <c r="AA766" s="16" t="e">
        <f t="shared" si="1610"/>
        <v>#VALUE!</v>
      </c>
      <c r="AB766" s="10" t="e">
        <f t="shared" si="1611"/>
        <v>#VALUE!</v>
      </c>
      <c r="AC766" s="90">
        <f t="shared" si="1604"/>
        <v>766</v>
      </c>
      <c r="AD766" s="17">
        <f t="shared" si="1612"/>
        <v>46759</v>
      </c>
      <c r="AE766" s="16" t="e">
        <f t="shared" si="1605"/>
        <v>#VALUE!</v>
      </c>
      <c r="AF766" s="10">
        <f ca="1">IFERROR(AVERAGE(INDIRECT("AE"&amp;AC766-Template!$F$10+1):INDIRECT("AE"&amp;AC766)),0)</f>
        <v>0</v>
      </c>
      <c r="AG766" s="35"/>
      <c r="AH766" s="86"/>
      <c r="AI766" s="35"/>
      <c r="AJ766" s="35"/>
      <c r="AK766" s="35"/>
      <c r="AL766" s="35"/>
      <c r="AM766" s="35"/>
      <c r="AN766" s="35"/>
      <c r="AO766" s="35"/>
      <c r="AP766" s="35"/>
      <c r="AQ766" s="35"/>
      <c r="AR766" s="35"/>
      <c r="AS766" s="35"/>
      <c r="AT766" s="35"/>
      <c r="AU766" s="35"/>
      <c r="AV766" s="35"/>
      <c r="AW766" s="35"/>
      <c r="AX766" s="35"/>
      <c r="AY766" s="35"/>
      <c r="AZ766" s="17">
        <f t="shared" ref="AZ766" si="1730">AZ765+1</f>
        <v>46782</v>
      </c>
      <c r="BA766" s="216">
        <f t="shared" si="1628"/>
        <v>7</v>
      </c>
      <c r="BB766" s="216">
        <f t="shared" ref="BB766" si="1731">BB765+1</f>
        <v>761</v>
      </c>
      <c r="BC766" s="16">
        <f t="shared" si="1630"/>
        <v>2.0849315068493151</v>
      </c>
      <c r="BD766" s="16">
        <f>IF(Template!$F$7="Linear interpolation",LinInterp($AO$5:$AO$18,$AM$5:$AM$18,BC766),CubicSpline($AO$5:$AO$18,$AM$5:$AM$18,BC766))</f>
        <v>14.030832287824371</v>
      </c>
      <c r="BE766" s="221">
        <f t="shared" si="1709"/>
        <v>1.3148844146088252</v>
      </c>
      <c r="BF766" s="221">
        <f>BE766/PRODUCT($BG$6:BG765)</f>
        <v>1.0003239714430074</v>
      </c>
      <c r="BG766" s="16">
        <f t="shared" si="1631"/>
        <v>1.0003233400319056</v>
      </c>
      <c r="BH766" s="10">
        <f t="shared" si="1632"/>
        <v>11.801911164554202</v>
      </c>
      <c r="BI766" s="90"/>
      <c r="BJ766" s="17">
        <f t="shared" si="1615"/>
        <v>46759</v>
      </c>
      <c r="BK766" s="16">
        <f t="shared" si="1608"/>
        <v>11.643677337430326</v>
      </c>
      <c r="BL766" s="10">
        <f ca="1">IFERROR(AVERAGE(INDIRECT("BK"&amp;AC766-Template!$F$10+1):INDIRECT("BK"&amp;AC766)),0)</f>
        <v>11.545732772733798</v>
      </c>
      <c r="BM766" s="35"/>
      <c r="BN766" s="86"/>
      <c r="BO766" s="35"/>
      <c r="BP766" s="35"/>
      <c r="BQ766" s="35"/>
      <c r="BR766" s="35"/>
      <c r="BS766" s="35"/>
      <c r="BT766" s="35"/>
      <c r="BU766" s="35"/>
      <c r="BV766" s="35"/>
      <c r="BW766" s="35"/>
      <c r="BX766" s="35"/>
      <c r="BY766" s="35"/>
      <c r="BZ766" s="35"/>
      <c r="CA766" s="35"/>
      <c r="CB766" s="35"/>
      <c r="CC766" s="35"/>
      <c r="CD766" s="35"/>
      <c r="CE766" s="35"/>
      <c r="CF766" s="35"/>
      <c r="CG766" s="35"/>
      <c r="CH766" s="35"/>
    </row>
    <row r="767" spans="1:86" ht="15.6" x14ac:dyDescent="0.3">
      <c r="A767" s="35"/>
      <c r="B767" s="86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17">
        <f t="shared" si="1609"/>
        <v>46783</v>
      </c>
      <c r="U767" s="216">
        <f t="shared" si="1602"/>
        <v>1</v>
      </c>
      <c r="V767" s="216">
        <f t="shared" si="1609"/>
        <v>762</v>
      </c>
      <c r="W767" s="16">
        <f t="shared" si="1616"/>
        <v>2.0876712328767124</v>
      </c>
      <c r="X767" s="16" t="e">
        <f>IF(Template!$F$7="Linear interpolation",LinInterp($I$5:$I$22,$G$5:$G$22,W767),CubicSpline($I$5:$I$22,$G$5:$G$22,W767))</f>
        <v>#VALUE!</v>
      </c>
      <c r="Y767" s="221" t="e">
        <f t="shared" si="1603"/>
        <v>#VALUE!</v>
      </c>
      <c r="Z767" s="221" t="e">
        <f>Y767/PRODUCT($AA$6:AA766)</f>
        <v>#VALUE!</v>
      </c>
      <c r="AA767" s="16" t="e">
        <f t="shared" si="1610"/>
        <v>#VALUE!</v>
      </c>
      <c r="AB767" s="10" t="e">
        <f t="shared" si="1611"/>
        <v>#VALUE!</v>
      </c>
      <c r="AC767" s="90">
        <f t="shared" si="1604"/>
        <v>767</v>
      </c>
      <c r="AD767" s="17">
        <f t="shared" si="1612"/>
        <v>46760</v>
      </c>
      <c r="AE767" s="16" t="e">
        <f t="shared" si="1605"/>
        <v>#VALUE!</v>
      </c>
      <c r="AF767" s="10">
        <f ca="1">IFERROR(AVERAGE(INDIRECT("AE"&amp;AC767-Template!$F$10+1):INDIRECT("AE"&amp;AC767)),0)</f>
        <v>0</v>
      </c>
      <c r="AG767" s="35"/>
      <c r="AH767" s="86"/>
      <c r="AI767" s="35"/>
      <c r="AJ767" s="35"/>
      <c r="AK767" s="35"/>
      <c r="AL767" s="35"/>
      <c r="AM767" s="35"/>
      <c r="AN767" s="35"/>
      <c r="AO767" s="35"/>
      <c r="AP767" s="35"/>
      <c r="AQ767" s="35"/>
      <c r="AR767" s="35"/>
      <c r="AS767" s="35"/>
      <c r="AT767" s="35"/>
      <c r="AU767" s="35"/>
      <c r="AV767" s="35"/>
      <c r="AW767" s="35"/>
      <c r="AX767" s="35"/>
      <c r="AY767" s="35"/>
      <c r="AZ767" s="17">
        <f t="shared" ref="AZ767" si="1732">AZ766+1</f>
        <v>46783</v>
      </c>
      <c r="BA767" s="216">
        <f t="shared" si="1628"/>
        <v>1</v>
      </c>
      <c r="BB767" s="216">
        <f t="shared" ref="BB767" si="1733">BB766+1</f>
        <v>762</v>
      </c>
      <c r="BC767" s="16">
        <f t="shared" si="1630"/>
        <v>2.0876712328767124</v>
      </c>
      <c r="BD767" s="16">
        <f>IF(Template!$F$7="Linear interpolation",LinInterp($AO$5:$AO$18,$AM$5:$AM$18,BC767),CubicSpline($AO$5:$AO$18,$AM$5:$AM$18,BC767))</f>
        <v>14.028876716669549</v>
      </c>
      <c r="BE767" s="221">
        <f t="shared" si="1709"/>
        <v>1.3153104004438516</v>
      </c>
      <c r="BF767" s="221">
        <f>BE767/PRODUCT($BG$6:BG766)</f>
        <v>1.000324603488661</v>
      </c>
      <c r="BG767" s="16">
        <f t="shared" si="1631"/>
        <v>1.000324603488661</v>
      </c>
      <c r="BH767" s="10">
        <f t="shared" si="1632"/>
        <v>11.848027336127775</v>
      </c>
      <c r="BI767" s="90"/>
      <c r="BJ767" s="17">
        <f t="shared" si="1615"/>
        <v>46760</v>
      </c>
      <c r="BK767" s="16">
        <f t="shared" si="1608"/>
        <v>11.643677337430326</v>
      </c>
      <c r="BL767" s="10">
        <f ca="1">IFERROR(AVERAGE(INDIRECT("BK"&amp;AC767-Template!$F$10+1):INDIRECT("BK"&amp;AC767)),0)</f>
        <v>11.551761526333044</v>
      </c>
      <c r="BM767" s="35"/>
      <c r="BN767" s="86"/>
      <c r="BO767" s="35"/>
      <c r="BP767" s="35"/>
      <c r="BQ767" s="35"/>
      <c r="BR767" s="35"/>
      <c r="BS767" s="35"/>
      <c r="BT767" s="35"/>
      <c r="BU767" s="35"/>
      <c r="BV767" s="35"/>
      <c r="BW767" s="35"/>
      <c r="BX767" s="35"/>
      <c r="BY767" s="35"/>
      <c r="BZ767" s="35"/>
      <c r="CA767" s="35"/>
      <c r="CB767" s="35"/>
      <c r="CC767" s="35"/>
      <c r="CD767" s="35"/>
      <c r="CE767" s="35"/>
      <c r="CF767" s="35"/>
      <c r="CG767" s="35"/>
      <c r="CH767" s="35"/>
    </row>
    <row r="768" spans="1:86" ht="15.6" x14ac:dyDescent="0.3">
      <c r="A768" s="35"/>
      <c r="B768" s="86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17">
        <f t="shared" si="1609"/>
        <v>46784</v>
      </c>
      <c r="U768" s="216">
        <f t="shared" si="1602"/>
        <v>2</v>
      </c>
      <c r="V768" s="216">
        <f t="shared" si="1609"/>
        <v>763</v>
      </c>
      <c r="W768" s="16">
        <f t="shared" si="1616"/>
        <v>2.0904109589041098</v>
      </c>
      <c r="X768" s="16" t="e">
        <f>IF(Template!$F$7="Linear interpolation",LinInterp($I$5:$I$22,$G$5:$G$22,W768),CubicSpline($I$5:$I$22,$G$5:$G$22,W768))</f>
        <v>#VALUE!</v>
      </c>
      <c r="Y768" s="221" t="e">
        <f t="shared" si="1603"/>
        <v>#VALUE!</v>
      </c>
      <c r="Z768" s="221" t="e">
        <f>Y768/PRODUCT($AA$6:AA767)</f>
        <v>#VALUE!</v>
      </c>
      <c r="AA768" s="16" t="e">
        <f t="shared" si="1610"/>
        <v>#VALUE!</v>
      </c>
      <c r="AB768" s="10" t="e">
        <f t="shared" si="1611"/>
        <v>#VALUE!</v>
      </c>
      <c r="AC768" s="90">
        <f t="shared" si="1604"/>
        <v>768</v>
      </c>
      <c r="AD768" s="17">
        <f t="shared" si="1612"/>
        <v>46761</v>
      </c>
      <c r="AE768" s="16" t="e">
        <f t="shared" si="1605"/>
        <v>#VALUE!</v>
      </c>
      <c r="AF768" s="10">
        <f ca="1">IFERROR(AVERAGE(INDIRECT("AE"&amp;AC768-Template!$F$10+1):INDIRECT("AE"&amp;AC768)),0)</f>
        <v>0</v>
      </c>
      <c r="AG768" s="35"/>
      <c r="AH768" s="86"/>
      <c r="AI768" s="35"/>
      <c r="AJ768" s="35"/>
      <c r="AK768" s="35"/>
      <c r="AL768" s="35"/>
      <c r="AM768" s="35"/>
      <c r="AN768" s="35"/>
      <c r="AO768" s="35"/>
      <c r="AP768" s="35"/>
      <c r="AQ768" s="35"/>
      <c r="AR768" s="35"/>
      <c r="AS768" s="35"/>
      <c r="AT768" s="35"/>
      <c r="AU768" s="35"/>
      <c r="AV768" s="35"/>
      <c r="AW768" s="35"/>
      <c r="AX768" s="35"/>
      <c r="AY768" s="35"/>
      <c r="AZ768" s="17">
        <f t="shared" ref="AZ768" si="1734">AZ767+1</f>
        <v>46784</v>
      </c>
      <c r="BA768" s="216">
        <f t="shared" si="1628"/>
        <v>2</v>
      </c>
      <c r="BB768" s="216">
        <f t="shared" ref="BB768" si="1735">BB767+1</f>
        <v>763</v>
      </c>
      <c r="BC768" s="16">
        <f t="shared" si="1630"/>
        <v>2.0904109589041098</v>
      </c>
      <c r="BD768" s="16">
        <f>IF(Template!$F$7="Linear interpolation",LinInterp($AO$5:$AO$18,$AM$5:$AM$18,BC768),CubicSpline($AO$5:$AO$18,$AM$5:$AM$18,BC768))</f>
        <v>14.026937827530958</v>
      </c>
      <c r="BE768" s="221">
        <f t="shared" si="1709"/>
        <v>1.315736802221813</v>
      </c>
      <c r="BF768" s="221">
        <f>BE768/PRODUCT($BG$6:BG767)</f>
        <v>1.0003241833850149</v>
      </c>
      <c r="BG768" s="16">
        <f t="shared" si="1631"/>
        <v>1.0003241833850149</v>
      </c>
      <c r="BH768" s="10">
        <f t="shared" si="1632"/>
        <v>11.832693553045392</v>
      </c>
      <c r="BI768" s="90"/>
      <c r="BJ768" s="17">
        <f t="shared" si="1615"/>
        <v>46761</v>
      </c>
      <c r="BK768" s="16">
        <f t="shared" si="1608"/>
        <v>11.643677337430326</v>
      </c>
      <c r="BL768" s="10">
        <f ca="1">IFERROR(AVERAGE(INDIRECT("BK"&amp;AC768-Template!$F$10+1):INDIRECT("BK"&amp;AC768)),0)</f>
        <v>11.557638578590723</v>
      </c>
      <c r="BM768" s="35"/>
      <c r="BN768" s="86"/>
      <c r="BO768" s="35"/>
      <c r="BP768" s="35"/>
      <c r="BQ768" s="35"/>
      <c r="BR768" s="35"/>
      <c r="BS768" s="35"/>
      <c r="BT768" s="35"/>
      <c r="BU768" s="35"/>
      <c r="BV768" s="35"/>
      <c r="BW768" s="35"/>
      <c r="BX768" s="35"/>
      <c r="BY768" s="35"/>
      <c r="BZ768" s="35"/>
      <c r="CA768" s="35"/>
      <c r="CB768" s="35"/>
      <c r="CC768" s="35"/>
      <c r="CD768" s="35"/>
      <c r="CE768" s="35"/>
      <c r="CF768" s="35"/>
      <c r="CG768" s="35"/>
      <c r="CH768" s="35"/>
    </row>
    <row r="769" spans="1:86" ht="15.6" x14ac:dyDescent="0.3">
      <c r="A769" s="35"/>
      <c r="B769" s="86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17">
        <f t="shared" si="1609"/>
        <v>46785</v>
      </c>
      <c r="U769" s="216">
        <f t="shared" si="1602"/>
        <v>3</v>
      </c>
      <c r="V769" s="216">
        <f t="shared" si="1609"/>
        <v>764</v>
      </c>
      <c r="W769" s="16">
        <f t="shared" si="1616"/>
        <v>2.0931506849315067</v>
      </c>
      <c r="X769" s="16" t="e">
        <f>IF(Template!$F$7="Linear interpolation",LinInterp($I$5:$I$22,$G$5:$G$22,W769),CubicSpline($I$5:$I$22,$G$5:$G$22,W769))</f>
        <v>#VALUE!</v>
      </c>
      <c r="Y769" s="221" t="e">
        <f t="shared" si="1603"/>
        <v>#VALUE!</v>
      </c>
      <c r="Z769" s="221" t="e">
        <f>Y769/PRODUCT($AA$6:AA768)</f>
        <v>#VALUE!</v>
      </c>
      <c r="AA769" s="16" t="e">
        <f t="shared" si="1610"/>
        <v>#VALUE!</v>
      </c>
      <c r="AB769" s="10" t="e">
        <f t="shared" si="1611"/>
        <v>#VALUE!</v>
      </c>
      <c r="AC769" s="90">
        <f t="shared" si="1604"/>
        <v>769</v>
      </c>
      <c r="AD769" s="17">
        <f t="shared" si="1612"/>
        <v>46762</v>
      </c>
      <c r="AE769" s="16" t="e">
        <f t="shared" si="1605"/>
        <v>#VALUE!</v>
      </c>
      <c r="AF769" s="10">
        <f ca="1">IFERROR(AVERAGE(INDIRECT("AE"&amp;AC769-Template!$F$10+1):INDIRECT("AE"&amp;AC769)),0)</f>
        <v>0</v>
      </c>
      <c r="AG769" s="35"/>
      <c r="AH769" s="86"/>
      <c r="AI769" s="35"/>
      <c r="AJ769" s="35"/>
      <c r="AK769" s="35"/>
      <c r="AL769" s="35"/>
      <c r="AM769" s="35"/>
      <c r="AN769" s="35"/>
      <c r="AO769" s="35"/>
      <c r="AP769" s="35"/>
      <c r="AQ769" s="35"/>
      <c r="AR769" s="35"/>
      <c r="AS769" s="35"/>
      <c r="AT769" s="35"/>
      <c r="AU769" s="35"/>
      <c r="AV769" s="35"/>
      <c r="AW769" s="35"/>
      <c r="AX769" s="35"/>
      <c r="AY769" s="35"/>
      <c r="AZ769" s="17">
        <f t="shared" ref="AZ769" si="1736">AZ768+1</f>
        <v>46785</v>
      </c>
      <c r="BA769" s="216">
        <f t="shared" si="1628"/>
        <v>3</v>
      </c>
      <c r="BB769" s="216">
        <f t="shared" ref="BB769" si="1737">BB768+1</f>
        <v>764</v>
      </c>
      <c r="BC769" s="16">
        <f t="shared" si="1630"/>
        <v>2.0931506849315067</v>
      </c>
      <c r="BD769" s="16">
        <f>IF(Template!$F$7="Linear interpolation",LinInterp($AO$5:$AO$18,$AM$5:$AM$18,BC769),CubicSpline($AO$5:$AO$18,$AM$5:$AM$18,BC769))</f>
        <v>14.025015570788671</v>
      </c>
      <c r="BE769" s="221">
        <f t="shared" si="1709"/>
        <v>1.3161636206588527</v>
      </c>
      <c r="BF769" s="221">
        <f>BE769/PRODUCT($BG$6:BG768)</f>
        <v>1.0003243949977829</v>
      </c>
      <c r="BG769" s="16">
        <f t="shared" si="1631"/>
        <v>1.0003243949977829</v>
      </c>
      <c r="BH769" s="10">
        <f t="shared" si="1632"/>
        <v>11.840417419076488</v>
      </c>
      <c r="BI769" s="90"/>
      <c r="BJ769" s="17">
        <f t="shared" si="1615"/>
        <v>46762</v>
      </c>
      <c r="BK769" s="16">
        <f t="shared" si="1608"/>
        <v>11.688091786980937</v>
      </c>
      <c r="BL769" s="10">
        <f ca="1">IFERROR(AVERAGE(INDIRECT("BK"&amp;AC769-Template!$F$10+1):INDIRECT("BK"&amp;AC769)),0)</f>
        <v>11.56499611250009</v>
      </c>
      <c r="BM769" s="35"/>
      <c r="BN769" s="86"/>
      <c r="BO769" s="35"/>
      <c r="BP769" s="35"/>
      <c r="BQ769" s="35"/>
      <c r="BR769" s="35"/>
      <c r="BS769" s="35"/>
      <c r="BT769" s="35"/>
      <c r="BU769" s="35"/>
      <c r="BV769" s="35"/>
      <c r="BW769" s="35"/>
      <c r="BX769" s="35"/>
      <c r="BY769" s="35"/>
      <c r="BZ769" s="35"/>
      <c r="CA769" s="35"/>
      <c r="CB769" s="35"/>
      <c r="CC769" s="35"/>
      <c r="CD769" s="35"/>
      <c r="CE769" s="35"/>
      <c r="CF769" s="35"/>
      <c r="CG769" s="35"/>
      <c r="CH769" s="35"/>
    </row>
    <row r="770" spans="1:86" ht="15.6" x14ac:dyDescent="0.3">
      <c r="A770" s="35"/>
      <c r="B770" s="86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17">
        <f t="shared" si="1609"/>
        <v>46786</v>
      </c>
      <c r="U770" s="216">
        <f t="shared" si="1602"/>
        <v>4</v>
      </c>
      <c r="V770" s="216">
        <f t="shared" si="1609"/>
        <v>765</v>
      </c>
      <c r="W770" s="16">
        <f t="shared" si="1616"/>
        <v>2.095890410958904</v>
      </c>
      <c r="X770" s="16" t="e">
        <f>IF(Template!$F$7="Linear interpolation",LinInterp($I$5:$I$22,$G$5:$G$22,W770),CubicSpline($I$5:$I$22,$G$5:$G$22,W770))</f>
        <v>#VALUE!</v>
      </c>
      <c r="Y770" s="221" t="e">
        <f t="shared" si="1603"/>
        <v>#VALUE!</v>
      </c>
      <c r="Z770" s="221" t="e">
        <f>Y770/PRODUCT($AA$6:AA769)</f>
        <v>#VALUE!</v>
      </c>
      <c r="AA770" s="16" t="e">
        <f t="shared" si="1610"/>
        <v>#VALUE!</v>
      </c>
      <c r="AB770" s="10" t="e">
        <f t="shared" si="1611"/>
        <v>#VALUE!</v>
      </c>
      <c r="AC770" s="90">
        <f t="shared" si="1604"/>
        <v>770</v>
      </c>
      <c r="AD770" s="17">
        <f t="shared" si="1612"/>
        <v>46763</v>
      </c>
      <c r="AE770" s="16" t="e">
        <f t="shared" si="1605"/>
        <v>#VALUE!</v>
      </c>
      <c r="AF770" s="10">
        <f ca="1">IFERROR(AVERAGE(INDIRECT("AE"&amp;AC770-Template!$F$10+1):INDIRECT("AE"&amp;AC770)),0)</f>
        <v>0</v>
      </c>
      <c r="AG770" s="35"/>
      <c r="AH770" s="86"/>
      <c r="AI770" s="35"/>
      <c r="AJ770" s="35"/>
      <c r="AK770" s="35"/>
      <c r="AL770" s="35"/>
      <c r="AM770" s="35"/>
      <c r="AN770" s="35"/>
      <c r="AO770" s="35"/>
      <c r="AP770" s="35"/>
      <c r="AQ770" s="35"/>
      <c r="AR770" s="35"/>
      <c r="AS770" s="35"/>
      <c r="AT770" s="35"/>
      <c r="AU770" s="35"/>
      <c r="AV770" s="35"/>
      <c r="AW770" s="35"/>
      <c r="AX770" s="35"/>
      <c r="AY770" s="35"/>
      <c r="AZ770" s="17">
        <f t="shared" ref="AZ770" si="1738">AZ769+1</f>
        <v>46786</v>
      </c>
      <c r="BA770" s="216">
        <f t="shared" si="1628"/>
        <v>4</v>
      </c>
      <c r="BB770" s="216">
        <f t="shared" ref="BB770" si="1739">BB769+1</f>
        <v>765</v>
      </c>
      <c r="BC770" s="16">
        <f t="shared" si="1630"/>
        <v>2.095890410958904</v>
      </c>
      <c r="BD770" s="16">
        <f>IF(Template!$F$7="Linear interpolation",LinInterp($AO$5:$AO$18,$AM$5:$AM$18,BC770),CubicSpline($AO$5:$AO$18,$AM$5:$AM$18,BC770))</f>
        <v>14.02310989682276</v>
      </c>
      <c r="BE770" s="221">
        <f t="shared" si="1709"/>
        <v>1.3165908564655726</v>
      </c>
      <c r="BF770" s="221">
        <f>BE770/PRODUCT($BG$6:BG769)</f>
        <v>1.00032460691058</v>
      </c>
      <c r="BG770" s="16">
        <f t="shared" si="1631"/>
        <v>1.00032460691058</v>
      </c>
      <c r="BH770" s="10">
        <f t="shared" si="1632"/>
        <v>11.848152236170195</v>
      </c>
      <c r="BI770" s="90"/>
      <c r="BJ770" s="17">
        <f t="shared" si="1615"/>
        <v>46763</v>
      </c>
      <c r="BK770" s="16">
        <f t="shared" si="1608"/>
        <v>11.67333772092649</v>
      </c>
      <c r="BL770" s="10">
        <f ca="1">IFERROR(AVERAGE(INDIRECT("BK"&amp;AC770-Template!$F$10+1):INDIRECT("BK"&amp;AC770)),0)</f>
        <v>11.571861844207639</v>
      </c>
      <c r="BM770" s="35"/>
      <c r="BN770" s="86"/>
      <c r="BO770" s="35"/>
      <c r="BP770" s="35"/>
      <c r="BQ770" s="35"/>
      <c r="BR770" s="35"/>
      <c r="BS770" s="35"/>
      <c r="BT770" s="35"/>
      <c r="BU770" s="35"/>
      <c r="BV770" s="35"/>
      <c r="BW770" s="35"/>
      <c r="BX770" s="35"/>
      <c r="BY770" s="35"/>
      <c r="BZ770" s="35"/>
      <c r="CA770" s="35"/>
      <c r="CB770" s="35"/>
      <c r="CC770" s="35"/>
      <c r="CD770" s="35"/>
      <c r="CE770" s="35"/>
      <c r="CF770" s="35"/>
      <c r="CG770" s="35"/>
      <c r="CH770" s="35"/>
    </row>
    <row r="771" spans="1:86" ht="15.6" x14ac:dyDescent="0.3">
      <c r="A771" s="35"/>
      <c r="B771" s="86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17">
        <f t="shared" si="1609"/>
        <v>46787</v>
      </c>
      <c r="U771" s="216">
        <f t="shared" si="1602"/>
        <v>5</v>
      </c>
      <c r="V771" s="216">
        <f t="shared" si="1609"/>
        <v>766</v>
      </c>
      <c r="W771" s="16">
        <f t="shared" si="1616"/>
        <v>2.0986301369863014</v>
      </c>
      <c r="X771" s="16" t="e">
        <f>IF(Template!$F$7="Linear interpolation",LinInterp($I$5:$I$22,$G$5:$G$22,W771),CubicSpline($I$5:$I$22,$G$5:$G$22,W771))</f>
        <v>#VALUE!</v>
      </c>
      <c r="Y771" s="221" t="e">
        <f t="shared" si="1603"/>
        <v>#VALUE!</v>
      </c>
      <c r="Z771" s="221" t="e">
        <f>Y771/PRODUCT($AA$6:AA770)</f>
        <v>#VALUE!</v>
      </c>
      <c r="AA771" s="16" t="e">
        <f t="shared" si="1610"/>
        <v>#VALUE!</v>
      </c>
      <c r="AB771" s="10" t="e">
        <f t="shared" si="1611"/>
        <v>#VALUE!</v>
      </c>
      <c r="AC771" s="90">
        <f t="shared" si="1604"/>
        <v>771</v>
      </c>
      <c r="AD771" s="17">
        <f t="shared" si="1612"/>
        <v>46764</v>
      </c>
      <c r="AE771" s="16" t="e">
        <f t="shared" si="1605"/>
        <v>#VALUE!</v>
      </c>
      <c r="AF771" s="10">
        <f ca="1">IFERROR(AVERAGE(INDIRECT("AE"&amp;AC771-Template!$F$10+1):INDIRECT("AE"&amp;AC771)),0)</f>
        <v>0</v>
      </c>
      <c r="AG771" s="35"/>
      <c r="AH771" s="86"/>
      <c r="AI771" s="35"/>
      <c r="AJ771" s="35"/>
      <c r="AK771" s="35"/>
      <c r="AL771" s="35"/>
      <c r="AM771" s="35"/>
      <c r="AN771" s="35"/>
      <c r="AO771" s="35"/>
      <c r="AP771" s="35"/>
      <c r="AQ771" s="35"/>
      <c r="AR771" s="35"/>
      <c r="AS771" s="35"/>
      <c r="AT771" s="35"/>
      <c r="AU771" s="35"/>
      <c r="AV771" s="35"/>
      <c r="AW771" s="35"/>
      <c r="AX771" s="35"/>
      <c r="AY771" s="35"/>
      <c r="AZ771" s="17">
        <f t="shared" ref="AZ771" si="1740">AZ770+1</f>
        <v>46787</v>
      </c>
      <c r="BA771" s="216">
        <f t="shared" si="1628"/>
        <v>5</v>
      </c>
      <c r="BB771" s="216">
        <f t="shared" ref="BB771" si="1741">BB770+1</f>
        <v>766</v>
      </c>
      <c r="BC771" s="16">
        <f t="shared" si="1630"/>
        <v>2.0986301369863014</v>
      </c>
      <c r="BD771" s="16">
        <f>IF(Template!$F$7="Linear interpolation",LinInterp($AO$5:$AO$18,$AM$5:$AM$18,BC771),CubicSpline($AO$5:$AO$18,$AM$5:$AM$18,BC771))</f>
        <v>14.021220756013298</v>
      </c>
      <c r="BE771" s="221">
        <f t="shared" si="1709"/>
        <v>1.3170185103470269</v>
      </c>
      <c r="BF771" s="221">
        <f>BE771/PRODUCT($BG$6:BG770)</f>
        <v>1.0003248191185243</v>
      </c>
      <c r="BG771" s="16">
        <f t="shared" si="1631"/>
        <v>1.0003248191185243</v>
      </c>
      <c r="BH771" s="10">
        <f t="shared" si="1632"/>
        <v>11.855897826138161</v>
      </c>
      <c r="BI771" s="90"/>
      <c r="BJ771" s="17">
        <f t="shared" si="1615"/>
        <v>46764</v>
      </c>
      <c r="BK771" s="16">
        <f t="shared" si="1608"/>
        <v>11.680790442402667</v>
      </c>
      <c r="BL771" s="10">
        <f ca="1">IFERROR(AVERAGE(INDIRECT("BK"&amp;AC771-Template!$F$10+1):INDIRECT("BK"&amp;AC771)),0)</f>
        <v>11.578024258475978</v>
      </c>
      <c r="BM771" s="35"/>
      <c r="BN771" s="86"/>
      <c r="BO771" s="35"/>
      <c r="BP771" s="35"/>
      <c r="BQ771" s="35"/>
      <c r="BR771" s="35"/>
      <c r="BS771" s="35"/>
      <c r="BT771" s="35"/>
      <c r="BU771" s="35"/>
      <c r="BV771" s="35"/>
      <c r="BW771" s="35"/>
      <c r="BX771" s="35"/>
      <c r="BY771" s="35"/>
      <c r="BZ771" s="35"/>
      <c r="CA771" s="35"/>
      <c r="CB771" s="35"/>
      <c r="CC771" s="35"/>
      <c r="CD771" s="35"/>
      <c r="CE771" s="35"/>
      <c r="CF771" s="35"/>
      <c r="CG771" s="35"/>
      <c r="CH771" s="35"/>
    </row>
    <row r="772" spans="1:86" ht="15.6" x14ac:dyDescent="0.3">
      <c r="A772" s="35"/>
      <c r="B772" s="86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17">
        <f t="shared" si="1609"/>
        <v>46788</v>
      </c>
      <c r="U772" s="216">
        <f t="shared" si="1602"/>
        <v>6</v>
      </c>
      <c r="V772" s="216">
        <f t="shared" si="1609"/>
        <v>767</v>
      </c>
      <c r="W772" s="16">
        <f t="shared" si="1616"/>
        <v>2.1013698630136988</v>
      </c>
      <c r="X772" s="16" t="e">
        <f>IF(Template!$F$7="Linear interpolation",LinInterp($I$5:$I$22,$G$5:$G$22,W772),CubicSpline($I$5:$I$22,$G$5:$G$22,W772))</f>
        <v>#VALUE!</v>
      </c>
      <c r="Y772" s="221" t="e">
        <f t="shared" si="1603"/>
        <v>#VALUE!</v>
      </c>
      <c r="Z772" s="221" t="e">
        <f>Y772/PRODUCT($AA$6:AA771)</f>
        <v>#VALUE!</v>
      </c>
      <c r="AA772" s="16" t="e">
        <f t="shared" si="1610"/>
        <v>#VALUE!</v>
      </c>
      <c r="AB772" s="10" t="e">
        <f t="shared" si="1611"/>
        <v>#VALUE!</v>
      </c>
      <c r="AC772" s="90">
        <f t="shared" si="1604"/>
        <v>772</v>
      </c>
      <c r="AD772" s="17">
        <f t="shared" si="1612"/>
        <v>46765</v>
      </c>
      <c r="AE772" s="16" t="e">
        <f t="shared" si="1605"/>
        <v>#VALUE!</v>
      </c>
      <c r="AF772" s="10">
        <f ca="1">IFERROR(AVERAGE(INDIRECT("AE"&amp;AC772-Template!$F$10+1):INDIRECT("AE"&amp;AC772)),0)</f>
        <v>0</v>
      </c>
      <c r="AG772" s="35"/>
      <c r="AH772" s="86"/>
      <c r="AI772" s="35"/>
      <c r="AJ772" s="35"/>
      <c r="AK772" s="35"/>
      <c r="AL772" s="35"/>
      <c r="AM772" s="35"/>
      <c r="AN772" s="35"/>
      <c r="AO772" s="35"/>
      <c r="AP772" s="35"/>
      <c r="AQ772" s="35"/>
      <c r="AR772" s="35"/>
      <c r="AS772" s="35"/>
      <c r="AT772" s="35"/>
      <c r="AU772" s="35"/>
      <c r="AV772" s="35"/>
      <c r="AW772" s="35"/>
      <c r="AX772" s="35"/>
      <c r="AY772" s="35"/>
      <c r="AZ772" s="17">
        <f t="shared" ref="AZ772" si="1742">AZ771+1</f>
        <v>46788</v>
      </c>
      <c r="BA772" s="216">
        <f t="shared" si="1628"/>
        <v>6</v>
      </c>
      <c r="BB772" s="216">
        <f t="shared" ref="BB772" si="1743">BB771+1</f>
        <v>767</v>
      </c>
      <c r="BC772" s="16">
        <f t="shared" si="1630"/>
        <v>2.1013698630136988</v>
      </c>
      <c r="BD772" s="16">
        <f>IF(Template!$F$7="Linear interpolation",LinInterp($AO$5:$AO$18,$AM$5:$AM$18,BC772),CubicSpline($AO$5:$AO$18,$AM$5:$AM$18,BC772))</f>
        <v>14.019348098740357</v>
      </c>
      <c r="BE772" s="221">
        <f t="shared" si="1709"/>
        <v>1.3174465830027104</v>
      </c>
      <c r="BF772" s="221">
        <f>BE772/PRODUCT($BG$6:BG771)</f>
        <v>1.0003250316167316</v>
      </c>
      <c r="BG772" s="16">
        <f t="shared" si="1631"/>
        <v>1.0003248191185243</v>
      </c>
      <c r="BH772" s="10">
        <f t="shared" si="1632"/>
        <v>11.855897826138161</v>
      </c>
      <c r="BI772" s="90"/>
      <c r="BJ772" s="17">
        <f t="shared" si="1615"/>
        <v>46765</v>
      </c>
      <c r="BK772" s="16">
        <f t="shared" si="1608"/>
        <v>11.688257857731642</v>
      </c>
      <c r="BL772" s="10">
        <f ca="1">IFERROR(AVERAGE(INDIRECT("BK"&amp;AC772-Template!$F$10+1):INDIRECT("BK"&amp;AC772)),0)</f>
        <v>11.584738910112224</v>
      </c>
      <c r="BM772" s="35"/>
      <c r="BN772" s="86"/>
      <c r="BO772" s="35"/>
      <c r="BP772" s="35"/>
      <c r="BQ772" s="35"/>
      <c r="BR772" s="35"/>
      <c r="BS772" s="35"/>
      <c r="BT772" s="35"/>
      <c r="BU772" s="35"/>
      <c r="BV772" s="35"/>
      <c r="BW772" s="35"/>
      <c r="BX772" s="35"/>
      <c r="BY772" s="35"/>
      <c r="BZ772" s="35"/>
      <c r="CA772" s="35"/>
      <c r="CB772" s="35"/>
      <c r="CC772" s="35"/>
      <c r="CD772" s="35"/>
      <c r="CE772" s="35"/>
      <c r="CF772" s="35"/>
      <c r="CG772" s="35"/>
      <c r="CH772" s="35"/>
    </row>
    <row r="773" spans="1:86" ht="15.6" x14ac:dyDescent="0.3">
      <c r="A773" s="35"/>
      <c r="B773" s="86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17">
        <f t="shared" si="1609"/>
        <v>46789</v>
      </c>
      <c r="U773" s="216">
        <f t="shared" si="1602"/>
        <v>7</v>
      </c>
      <c r="V773" s="216">
        <f t="shared" si="1609"/>
        <v>768</v>
      </c>
      <c r="W773" s="16">
        <f t="shared" si="1616"/>
        <v>2.1041095890410957</v>
      </c>
      <c r="X773" s="16" t="e">
        <f>IF(Template!$F$7="Linear interpolation",LinInterp($I$5:$I$22,$G$5:$G$22,W773),CubicSpline($I$5:$I$22,$G$5:$G$22,W773))</f>
        <v>#VALUE!</v>
      </c>
      <c r="Y773" s="221" t="e">
        <f t="shared" si="1603"/>
        <v>#VALUE!</v>
      </c>
      <c r="Z773" s="221" t="e">
        <f>Y773/PRODUCT($AA$6:AA772)</f>
        <v>#VALUE!</v>
      </c>
      <c r="AA773" s="16" t="e">
        <f t="shared" si="1610"/>
        <v>#VALUE!</v>
      </c>
      <c r="AB773" s="10" t="e">
        <f t="shared" si="1611"/>
        <v>#VALUE!</v>
      </c>
      <c r="AC773" s="90">
        <f t="shared" si="1604"/>
        <v>773</v>
      </c>
      <c r="AD773" s="17">
        <f t="shared" si="1612"/>
        <v>46766</v>
      </c>
      <c r="AE773" s="16" t="e">
        <f t="shared" si="1605"/>
        <v>#VALUE!</v>
      </c>
      <c r="AF773" s="10">
        <f ca="1">IFERROR(AVERAGE(INDIRECT("AE"&amp;AC773-Template!$F$10+1):INDIRECT("AE"&amp;AC773)),0)</f>
        <v>0</v>
      </c>
      <c r="AG773" s="35"/>
      <c r="AH773" s="86"/>
      <c r="AI773" s="35"/>
      <c r="AJ773" s="35"/>
      <c r="AK773" s="35"/>
      <c r="AL773" s="35"/>
      <c r="AM773" s="35"/>
      <c r="AN773" s="35"/>
      <c r="AO773" s="35"/>
      <c r="AP773" s="35"/>
      <c r="AQ773" s="35"/>
      <c r="AR773" s="35"/>
      <c r="AS773" s="35"/>
      <c r="AT773" s="35"/>
      <c r="AU773" s="35"/>
      <c r="AV773" s="35"/>
      <c r="AW773" s="35"/>
      <c r="AX773" s="35"/>
      <c r="AY773" s="35"/>
      <c r="AZ773" s="17">
        <f t="shared" ref="AZ773" si="1744">AZ772+1</f>
        <v>46789</v>
      </c>
      <c r="BA773" s="216">
        <f t="shared" si="1628"/>
        <v>7</v>
      </c>
      <c r="BB773" s="216">
        <f t="shared" ref="BB773" si="1745">BB772+1</f>
        <v>768</v>
      </c>
      <c r="BC773" s="16">
        <f t="shared" si="1630"/>
        <v>2.1041095890410957</v>
      </c>
      <c r="BD773" s="16">
        <f>IF(Template!$F$7="Linear interpolation",LinInterp($AO$5:$AO$18,$AM$5:$AM$18,BC773),CubicSpline($AO$5:$AO$18,$AM$5:$AM$18,BC773))</f>
        <v>14.01749187538401</v>
      </c>
      <c r="BE773" s="221">
        <f t="shared" si="1709"/>
        <v>1.3178750751265522</v>
      </c>
      <c r="BF773" s="221">
        <f>BE773/PRODUCT($BG$6:BG772)</f>
        <v>1.0003254568986171</v>
      </c>
      <c r="BG773" s="16">
        <f t="shared" si="1631"/>
        <v>1.0003248191185243</v>
      </c>
      <c r="BH773" s="10">
        <f t="shared" si="1632"/>
        <v>11.855897826138161</v>
      </c>
      <c r="BI773" s="90"/>
      <c r="BJ773" s="17">
        <f t="shared" si="1615"/>
        <v>46766</v>
      </c>
      <c r="BK773" s="16">
        <f t="shared" si="1608"/>
        <v>11.695739788725067</v>
      </c>
      <c r="BL773" s="10">
        <f ca="1">IFERROR(AVERAGE(INDIRECT("BK"&amp;AC773-Template!$F$10+1):INDIRECT("BK"&amp;AC773)),0)</f>
        <v>11.591530372429599</v>
      </c>
      <c r="BM773" s="35"/>
      <c r="BN773" s="86"/>
      <c r="BO773" s="35"/>
      <c r="BP773" s="35"/>
      <c r="BQ773" s="35"/>
      <c r="BR773" s="35"/>
      <c r="BS773" s="35"/>
      <c r="BT773" s="35"/>
      <c r="BU773" s="35"/>
      <c r="BV773" s="35"/>
      <c r="BW773" s="35"/>
      <c r="BX773" s="35"/>
      <c r="BY773" s="35"/>
      <c r="BZ773" s="35"/>
      <c r="CA773" s="35"/>
      <c r="CB773" s="35"/>
      <c r="CC773" s="35"/>
      <c r="CD773" s="35"/>
      <c r="CE773" s="35"/>
      <c r="CF773" s="35"/>
      <c r="CG773" s="35"/>
      <c r="CH773" s="35"/>
    </row>
    <row r="774" spans="1:86" ht="15.6" x14ac:dyDescent="0.3">
      <c r="A774" s="35"/>
      <c r="B774" s="86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17">
        <f t="shared" si="1609"/>
        <v>46790</v>
      </c>
      <c r="U774" s="216">
        <f t="shared" ref="U774:U837" si="1746">WEEKDAY(T774,2)</f>
        <v>1</v>
      </c>
      <c r="V774" s="216">
        <f t="shared" si="1609"/>
        <v>769</v>
      </c>
      <c r="W774" s="16">
        <f t="shared" si="1616"/>
        <v>2.106849315068493</v>
      </c>
      <c r="X774" s="16" t="e">
        <f>IF(Template!$F$7="Linear interpolation",LinInterp($I$5:$I$22,$G$5:$G$22,W774),CubicSpline($I$5:$I$22,$G$5:$G$22,W774))</f>
        <v>#VALUE!</v>
      </c>
      <c r="Y774" s="221" t="e">
        <f t="shared" ref="Y774:Y837" si="1747">(1+(X774/100))^W774</f>
        <v>#VALUE!</v>
      </c>
      <c r="Z774" s="221" t="e">
        <f>Y774/PRODUCT($AA$6:AA773)</f>
        <v>#VALUE!</v>
      </c>
      <c r="AA774" s="16" t="e">
        <f t="shared" si="1610"/>
        <v>#VALUE!</v>
      </c>
      <c r="AB774" s="10" t="e">
        <f t="shared" si="1611"/>
        <v>#VALUE!</v>
      </c>
      <c r="AC774" s="90">
        <f t="shared" ref="AC774:AC837" si="1748">ROW(AD774)</f>
        <v>774</v>
      </c>
      <c r="AD774" s="17">
        <f t="shared" si="1612"/>
        <v>46767</v>
      </c>
      <c r="AE774" s="16" t="e">
        <f t="shared" ref="AE774:AE837" si="1749">IF(R774&lt;&gt;0,R774,VLOOKUP(AD774,$T:$AB,9,FALSE))</f>
        <v>#VALUE!</v>
      </c>
      <c r="AF774" s="10">
        <f ca="1">IFERROR(AVERAGE(INDIRECT("AE"&amp;AC774-Template!$F$10+1):INDIRECT("AE"&amp;AC774)),0)</f>
        <v>0</v>
      </c>
      <c r="AG774" s="35"/>
      <c r="AH774" s="86"/>
      <c r="AI774" s="35"/>
      <c r="AJ774" s="35"/>
      <c r="AK774" s="35"/>
      <c r="AL774" s="35"/>
      <c r="AM774" s="35"/>
      <c r="AN774" s="35"/>
      <c r="AO774" s="35"/>
      <c r="AP774" s="35"/>
      <c r="AQ774" s="35"/>
      <c r="AR774" s="35"/>
      <c r="AS774" s="35"/>
      <c r="AT774" s="35"/>
      <c r="AU774" s="35"/>
      <c r="AV774" s="35"/>
      <c r="AW774" s="35"/>
      <c r="AX774" s="35"/>
      <c r="AY774" s="35"/>
      <c r="AZ774" s="17">
        <f t="shared" ref="AZ774" si="1750">AZ773+1</f>
        <v>46790</v>
      </c>
      <c r="BA774" s="216">
        <f t="shared" si="1628"/>
        <v>1</v>
      </c>
      <c r="BB774" s="216">
        <f t="shared" ref="BB774" si="1751">BB773+1</f>
        <v>769</v>
      </c>
      <c r="BC774" s="16">
        <f t="shared" si="1630"/>
        <v>2.106849315068493</v>
      </c>
      <c r="BD774" s="16">
        <f>IF(Template!$F$7="Linear interpolation",LinInterp($AO$5:$AO$18,$AM$5:$AM$18,BC774),CubicSpline($AO$5:$AO$18,$AM$5:$AM$18,BC774))</f>
        <v>14.01565203632433</v>
      </c>
      <c r="BE774" s="221">
        <f t="shared" si="1709"/>
        <v>1.3183039874069054</v>
      </c>
      <c r="BF774" s="221">
        <f>BE774/PRODUCT($BG$6:BG773)</f>
        <v>1.0003260952449047</v>
      </c>
      <c r="BG774" s="16">
        <f t="shared" si="1631"/>
        <v>1.0003260952449047</v>
      </c>
      <c r="BH774" s="10">
        <f t="shared" si="1632"/>
        <v>11.902476439020759</v>
      </c>
      <c r="BI774" s="90"/>
      <c r="BJ774" s="17">
        <f t="shared" si="1615"/>
        <v>46767</v>
      </c>
      <c r="BK774" s="16">
        <f t="shared" ref="BK774:BK837" si="1752">IF(AX774&lt;&gt;0,AX774,VLOOKUP(BJ774,$AZ:$BH,9,FALSE))</f>
        <v>11.695739788725067</v>
      </c>
      <c r="BL774" s="10">
        <f ca="1">IFERROR(AVERAGE(INDIRECT("BK"&amp;AC774-Template!$F$10+1):INDIRECT("BK"&amp;AC774)),0)</f>
        <v>11.598145022977254</v>
      </c>
      <c r="BM774" s="35"/>
      <c r="BN774" s="86"/>
      <c r="BO774" s="35"/>
      <c r="BP774" s="35"/>
      <c r="BQ774" s="35"/>
      <c r="BR774" s="35"/>
      <c r="BS774" s="35"/>
      <c r="BT774" s="35"/>
      <c r="BU774" s="35"/>
      <c r="BV774" s="35"/>
      <c r="BW774" s="35"/>
      <c r="BX774" s="35"/>
      <c r="BY774" s="35"/>
      <c r="BZ774" s="35"/>
      <c r="CA774" s="35"/>
      <c r="CB774" s="35"/>
      <c r="CC774" s="35"/>
      <c r="CD774" s="35"/>
      <c r="CE774" s="35"/>
      <c r="CF774" s="35"/>
      <c r="CG774" s="35"/>
      <c r="CH774" s="35"/>
    </row>
    <row r="775" spans="1:86" ht="15.6" x14ac:dyDescent="0.3">
      <c r="A775" s="35"/>
      <c r="B775" s="86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17">
        <f t="shared" ref="T775:V838" si="1753">T774+1</f>
        <v>46791</v>
      </c>
      <c r="U775" s="216">
        <f t="shared" si="1746"/>
        <v>2</v>
      </c>
      <c r="V775" s="216">
        <f t="shared" si="1753"/>
        <v>770</v>
      </c>
      <c r="W775" s="16">
        <f t="shared" si="1616"/>
        <v>2.1095890410958904</v>
      </c>
      <c r="X775" s="16" t="e">
        <f>IF(Template!$F$7="Linear interpolation",LinInterp($I$5:$I$22,$G$5:$G$22,W775),CubicSpline($I$5:$I$22,$G$5:$G$22,W775))</f>
        <v>#VALUE!</v>
      </c>
      <c r="Y775" s="221" t="e">
        <f t="shared" si="1747"/>
        <v>#VALUE!</v>
      </c>
      <c r="Z775" s="221" t="e">
        <f>Y775/PRODUCT($AA$6:AA774)</f>
        <v>#VALUE!</v>
      </c>
      <c r="AA775" s="16" t="e">
        <f t="shared" ref="AA775:AA838" si="1754">1+AB775/365/100</f>
        <v>#VALUE!</v>
      </c>
      <c r="AB775" s="10" t="e">
        <f t="shared" ref="AB775:AB838" si="1755">IF(OR(U775=6,U775=7),AB774,(Z775-1)*365*100)</f>
        <v>#VALUE!</v>
      </c>
      <c r="AC775" s="90">
        <f t="shared" si="1748"/>
        <v>775</v>
      </c>
      <c r="AD775" s="17">
        <f t="shared" ref="AD775:AD838" si="1756">AD774+1</f>
        <v>46768</v>
      </c>
      <c r="AE775" s="16" t="e">
        <f t="shared" si="1749"/>
        <v>#VALUE!</v>
      </c>
      <c r="AF775" s="10">
        <f ca="1">IFERROR(AVERAGE(INDIRECT("AE"&amp;AC775-Template!$F$10+1):INDIRECT("AE"&amp;AC775)),0)</f>
        <v>0</v>
      </c>
      <c r="AG775" s="35"/>
      <c r="AH775" s="86"/>
      <c r="AI775" s="35"/>
      <c r="AJ775" s="35"/>
      <c r="AK775" s="35"/>
      <c r="AL775" s="35"/>
      <c r="AM775" s="35"/>
      <c r="AN775" s="35"/>
      <c r="AO775" s="35"/>
      <c r="AP775" s="35"/>
      <c r="AQ775" s="35"/>
      <c r="AR775" s="35"/>
      <c r="AS775" s="35"/>
      <c r="AT775" s="35"/>
      <c r="AU775" s="35"/>
      <c r="AV775" s="35"/>
      <c r="AW775" s="35"/>
      <c r="AX775" s="35"/>
      <c r="AY775" s="35"/>
      <c r="AZ775" s="17">
        <f t="shared" ref="AZ775" si="1757">AZ774+1</f>
        <v>46791</v>
      </c>
      <c r="BA775" s="216">
        <f t="shared" si="1628"/>
        <v>2</v>
      </c>
      <c r="BB775" s="216">
        <f t="shared" ref="BB775" si="1758">BB774+1</f>
        <v>770</v>
      </c>
      <c r="BC775" s="16">
        <f t="shared" si="1630"/>
        <v>2.1095890410958904</v>
      </c>
      <c r="BD775" s="16">
        <f>IF(Template!$F$7="Linear interpolation",LinInterp($AO$5:$AO$18,$AM$5:$AM$18,BC775),CubicSpline($AO$5:$AO$18,$AM$5:$AM$18,BC775))</f>
        <v>14.013828531941385</v>
      </c>
      <c r="BE775" s="221">
        <f t="shared" si="1709"/>
        <v>1.3187333205265388</v>
      </c>
      <c r="BF775" s="221">
        <f>BE775/PRODUCT($BG$6:BG774)</f>
        <v>1.0003256708041048</v>
      </c>
      <c r="BG775" s="16">
        <f t="shared" si="1631"/>
        <v>1.0003256708041048</v>
      </c>
      <c r="BH775" s="10">
        <f t="shared" si="1632"/>
        <v>11.886984349826601</v>
      </c>
      <c r="BI775" s="90"/>
      <c r="BJ775" s="17">
        <f t="shared" ref="BJ775:BJ838" si="1759">BJ774+1</f>
        <v>46768</v>
      </c>
      <c r="BK775" s="16">
        <f t="shared" si="1752"/>
        <v>11.695739788725067</v>
      </c>
      <c r="BL775" s="10">
        <f ca="1">IFERROR(AVERAGE(INDIRECT("BK"&amp;AC775-Template!$F$10+1):INDIRECT("BK"&amp;AC775)),0)</f>
        <v>11.604578621137941</v>
      </c>
      <c r="BM775" s="35"/>
      <c r="BN775" s="86"/>
      <c r="BO775" s="35"/>
      <c r="BP775" s="35"/>
      <c r="BQ775" s="35"/>
      <c r="BR775" s="35"/>
      <c r="BS775" s="35"/>
      <c r="BT775" s="35"/>
      <c r="BU775" s="35"/>
      <c r="BV775" s="35"/>
      <c r="BW775" s="35"/>
      <c r="BX775" s="35"/>
      <c r="BY775" s="35"/>
      <c r="BZ775" s="35"/>
      <c r="CA775" s="35"/>
      <c r="CB775" s="35"/>
      <c r="CC775" s="35"/>
      <c r="CD775" s="35"/>
      <c r="CE775" s="35"/>
      <c r="CF775" s="35"/>
      <c r="CG775" s="35"/>
      <c r="CH775" s="35"/>
    </row>
    <row r="776" spans="1:86" ht="15.6" x14ac:dyDescent="0.3">
      <c r="A776" s="35"/>
      <c r="B776" s="86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17">
        <f t="shared" si="1753"/>
        <v>46792</v>
      </c>
      <c r="U776" s="216">
        <f t="shared" si="1746"/>
        <v>3</v>
      </c>
      <c r="V776" s="216">
        <f t="shared" si="1753"/>
        <v>771</v>
      </c>
      <c r="W776" s="16">
        <f t="shared" ref="W776:W839" si="1760">YEARFRAC($T$5,T776,3)</f>
        <v>2.1123287671232878</v>
      </c>
      <c r="X776" s="16" t="e">
        <f>IF(Template!$F$7="Linear interpolation",LinInterp($I$5:$I$22,$G$5:$G$22,W776),CubicSpline($I$5:$I$22,$G$5:$G$22,W776))</f>
        <v>#VALUE!</v>
      </c>
      <c r="Y776" s="221" t="e">
        <f t="shared" si="1747"/>
        <v>#VALUE!</v>
      </c>
      <c r="Z776" s="221" t="e">
        <f>Y776/PRODUCT($AA$6:AA775)</f>
        <v>#VALUE!</v>
      </c>
      <c r="AA776" s="16" t="e">
        <f t="shared" si="1754"/>
        <v>#VALUE!</v>
      </c>
      <c r="AB776" s="10" t="e">
        <f t="shared" si="1755"/>
        <v>#VALUE!</v>
      </c>
      <c r="AC776" s="90">
        <f t="shared" si="1748"/>
        <v>776</v>
      </c>
      <c r="AD776" s="17">
        <f t="shared" si="1756"/>
        <v>46769</v>
      </c>
      <c r="AE776" s="16" t="e">
        <f t="shared" si="1749"/>
        <v>#VALUE!</v>
      </c>
      <c r="AF776" s="10">
        <f ca="1">IFERROR(AVERAGE(INDIRECT("AE"&amp;AC776-Template!$F$10+1):INDIRECT("AE"&amp;AC776)),0)</f>
        <v>0</v>
      </c>
      <c r="AG776" s="35"/>
      <c r="AH776" s="86"/>
      <c r="AI776" s="35"/>
      <c r="AJ776" s="35"/>
      <c r="AK776" s="35"/>
      <c r="AL776" s="35"/>
      <c r="AM776" s="35"/>
      <c r="AN776" s="35"/>
      <c r="AO776" s="35"/>
      <c r="AP776" s="35"/>
      <c r="AQ776" s="35"/>
      <c r="AR776" s="35"/>
      <c r="AS776" s="35"/>
      <c r="AT776" s="35"/>
      <c r="AU776" s="35"/>
      <c r="AV776" s="35"/>
      <c r="AW776" s="35"/>
      <c r="AX776" s="35"/>
      <c r="AY776" s="35"/>
      <c r="AZ776" s="17">
        <f t="shared" ref="AZ776" si="1761">AZ775+1</f>
        <v>46792</v>
      </c>
      <c r="BA776" s="216">
        <f t="shared" si="1628"/>
        <v>3</v>
      </c>
      <c r="BB776" s="216">
        <f t="shared" ref="BB776" si="1762">BB775+1</f>
        <v>771</v>
      </c>
      <c r="BC776" s="16">
        <f t="shared" si="1630"/>
        <v>2.1123287671232878</v>
      </c>
      <c r="BD776" s="16">
        <f>IF(Template!$F$7="Linear interpolation",LinInterp($AO$5:$AO$18,$AM$5:$AM$18,BC776),CubicSpline($AO$5:$AO$18,$AM$5:$AM$18,BC776))</f>
        <v>14.012021312615254</v>
      </c>
      <c r="BE776" s="221">
        <f t="shared" si="1709"/>
        <v>1.3191630751626287</v>
      </c>
      <c r="BF776" s="221">
        <f>BE776/PRODUCT($BG$6:BG775)</f>
        <v>1.0003258844145366</v>
      </c>
      <c r="BG776" s="16">
        <f t="shared" si="1631"/>
        <v>1.0003258844145366</v>
      </c>
      <c r="BH776" s="10">
        <f t="shared" si="1632"/>
        <v>11.894781130586839</v>
      </c>
      <c r="BI776" s="90"/>
      <c r="BJ776" s="17">
        <f t="shared" si="1759"/>
        <v>46769</v>
      </c>
      <c r="BK776" s="16">
        <f t="shared" si="1752"/>
        <v>11.740773875022036</v>
      </c>
      <c r="BL776" s="10">
        <f ca="1">IFERROR(AVERAGE(INDIRECT("BK"&amp;AC776-Template!$F$10+1):INDIRECT("BK"&amp;AC776)),0)</f>
        <v>11.612513355508531</v>
      </c>
      <c r="BM776" s="35"/>
      <c r="BN776" s="86"/>
      <c r="BO776" s="35"/>
      <c r="BP776" s="35"/>
      <c r="BQ776" s="35"/>
      <c r="BR776" s="35"/>
      <c r="BS776" s="35"/>
      <c r="BT776" s="35"/>
      <c r="BU776" s="35"/>
      <c r="BV776" s="35"/>
      <c r="BW776" s="35"/>
      <c r="BX776" s="35"/>
      <c r="BY776" s="35"/>
      <c r="BZ776" s="35"/>
      <c r="CA776" s="35"/>
      <c r="CB776" s="35"/>
      <c r="CC776" s="35"/>
      <c r="CD776" s="35"/>
      <c r="CE776" s="35"/>
      <c r="CF776" s="35"/>
      <c r="CG776" s="35"/>
      <c r="CH776" s="35"/>
    </row>
    <row r="777" spans="1:86" ht="15.6" x14ac:dyDescent="0.3">
      <c r="A777" s="35"/>
      <c r="B777" s="86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17">
        <f t="shared" si="1753"/>
        <v>46793</v>
      </c>
      <c r="U777" s="216">
        <f t="shared" si="1746"/>
        <v>4</v>
      </c>
      <c r="V777" s="216">
        <f t="shared" si="1753"/>
        <v>772</v>
      </c>
      <c r="W777" s="16">
        <f t="shared" si="1760"/>
        <v>2.1150684931506851</v>
      </c>
      <c r="X777" s="16" t="e">
        <f>IF(Template!$F$7="Linear interpolation",LinInterp($I$5:$I$22,$G$5:$G$22,W777),CubicSpline($I$5:$I$22,$G$5:$G$22,W777))</f>
        <v>#VALUE!</v>
      </c>
      <c r="Y777" s="221" t="e">
        <f t="shared" si="1747"/>
        <v>#VALUE!</v>
      </c>
      <c r="Z777" s="221" t="e">
        <f>Y777/PRODUCT($AA$6:AA776)</f>
        <v>#VALUE!</v>
      </c>
      <c r="AA777" s="16" t="e">
        <f t="shared" si="1754"/>
        <v>#VALUE!</v>
      </c>
      <c r="AB777" s="10" t="e">
        <f t="shared" si="1755"/>
        <v>#VALUE!</v>
      </c>
      <c r="AC777" s="90">
        <f t="shared" si="1748"/>
        <v>777</v>
      </c>
      <c r="AD777" s="17">
        <f t="shared" si="1756"/>
        <v>46770</v>
      </c>
      <c r="AE777" s="16" t="e">
        <f t="shared" si="1749"/>
        <v>#VALUE!</v>
      </c>
      <c r="AF777" s="10">
        <f ca="1">IFERROR(AVERAGE(INDIRECT("AE"&amp;AC777-Template!$F$10+1):INDIRECT("AE"&amp;AC777)),0)</f>
        <v>0</v>
      </c>
      <c r="AG777" s="35"/>
      <c r="AH777" s="86"/>
      <c r="AI777" s="35"/>
      <c r="AJ777" s="35"/>
      <c r="AK777" s="35"/>
      <c r="AL777" s="35"/>
      <c r="AM777" s="35"/>
      <c r="AN777" s="35"/>
      <c r="AO777" s="35"/>
      <c r="AP777" s="35"/>
      <c r="AQ777" s="35"/>
      <c r="AR777" s="35"/>
      <c r="AS777" s="35"/>
      <c r="AT777" s="35"/>
      <c r="AU777" s="35"/>
      <c r="AV777" s="35"/>
      <c r="AW777" s="35"/>
      <c r="AX777" s="35"/>
      <c r="AY777" s="35"/>
      <c r="AZ777" s="17">
        <f t="shared" ref="AZ777" si="1763">AZ776+1</f>
        <v>46793</v>
      </c>
      <c r="BA777" s="216">
        <f t="shared" si="1628"/>
        <v>4</v>
      </c>
      <c r="BB777" s="216">
        <f t="shared" ref="BB777" si="1764">BB776+1</f>
        <v>772</v>
      </c>
      <c r="BC777" s="16">
        <f t="shared" si="1630"/>
        <v>2.1150684931506851</v>
      </c>
      <c r="BD777" s="16">
        <f>IF(Template!$F$7="Linear interpolation",LinInterp($AO$5:$AO$18,$AM$5:$AM$18,BC777),CubicSpline($AO$5:$AO$18,$AM$5:$AM$18,BC777))</f>
        <v>14.010230328726003</v>
      </c>
      <c r="BE777" s="221">
        <f t="shared" si="1709"/>
        <v>1.3195932519867477</v>
      </c>
      <c r="BF777" s="221">
        <f>BE777/PRODUCT($BG$6:BG776)</f>
        <v>1.0003260982908169</v>
      </c>
      <c r="BG777" s="16">
        <f t="shared" si="1631"/>
        <v>1.0003260982908169</v>
      </c>
      <c r="BH777" s="10">
        <f t="shared" si="1632"/>
        <v>11.902587614815662</v>
      </c>
      <c r="BI777" s="90"/>
      <c r="BJ777" s="17">
        <f t="shared" si="1759"/>
        <v>46770</v>
      </c>
      <c r="BK777" s="16">
        <f t="shared" si="1752"/>
        <v>11.725809105008867</v>
      </c>
      <c r="BL777" s="10">
        <f ca="1">IFERROR(AVERAGE(INDIRECT("BK"&amp;AC777-Template!$F$10+1):INDIRECT("BK"&amp;AC777)),0)</f>
        <v>11.619949264212014</v>
      </c>
      <c r="BM777" s="35"/>
      <c r="BN777" s="86"/>
      <c r="BO777" s="35"/>
      <c r="BP777" s="35"/>
      <c r="BQ777" s="35"/>
      <c r="BR777" s="35"/>
      <c r="BS777" s="35"/>
      <c r="BT777" s="35"/>
      <c r="BU777" s="35"/>
      <c r="BV777" s="35"/>
      <c r="BW777" s="35"/>
      <c r="BX777" s="35"/>
      <c r="BY777" s="35"/>
      <c r="BZ777" s="35"/>
      <c r="CA777" s="35"/>
      <c r="CB777" s="35"/>
      <c r="CC777" s="35"/>
      <c r="CD777" s="35"/>
      <c r="CE777" s="35"/>
      <c r="CF777" s="35"/>
      <c r="CG777" s="35"/>
      <c r="CH777" s="35"/>
    </row>
    <row r="778" spans="1:86" ht="15.6" x14ac:dyDescent="0.3">
      <c r="A778" s="35"/>
      <c r="B778" s="86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17">
        <f t="shared" si="1753"/>
        <v>46794</v>
      </c>
      <c r="U778" s="216">
        <f t="shared" si="1746"/>
        <v>5</v>
      </c>
      <c r="V778" s="216">
        <f t="shared" si="1753"/>
        <v>773</v>
      </c>
      <c r="W778" s="16">
        <f t="shared" si="1760"/>
        <v>2.117808219178082</v>
      </c>
      <c r="X778" s="16" t="e">
        <f>IF(Template!$F$7="Linear interpolation",LinInterp($I$5:$I$22,$G$5:$G$22,W778),CubicSpline($I$5:$I$22,$G$5:$G$22,W778))</f>
        <v>#VALUE!</v>
      </c>
      <c r="Y778" s="221" t="e">
        <f t="shared" si="1747"/>
        <v>#VALUE!</v>
      </c>
      <c r="Z778" s="221" t="e">
        <f>Y778/PRODUCT($AA$6:AA777)</f>
        <v>#VALUE!</v>
      </c>
      <c r="AA778" s="16" t="e">
        <f t="shared" si="1754"/>
        <v>#VALUE!</v>
      </c>
      <c r="AB778" s="10" t="e">
        <f t="shared" si="1755"/>
        <v>#VALUE!</v>
      </c>
      <c r="AC778" s="90">
        <f t="shared" si="1748"/>
        <v>778</v>
      </c>
      <c r="AD778" s="17">
        <f t="shared" si="1756"/>
        <v>46771</v>
      </c>
      <c r="AE778" s="16" t="e">
        <f t="shared" si="1749"/>
        <v>#VALUE!</v>
      </c>
      <c r="AF778" s="10">
        <f ca="1">IFERROR(AVERAGE(INDIRECT("AE"&amp;AC778-Template!$F$10+1):INDIRECT("AE"&amp;AC778)),0)</f>
        <v>0</v>
      </c>
      <c r="AG778" s="35"/>
      <c r="AH778" s="86"/>
      <c r="AI778" s="35"/>
      <c r="AJ778" s="35"/>
      <c r="AK778" s="35"/>
      <c r="AL778" s="35"/>
      <c r="AM778" s="35"/>
      <c r="AN778" s="35"/>
      <c r="AO778" s="35"/>
      <c r="AP778" s="35"/>
      <c r="AQ778" s="35"/>
      <c r="AR778" s="35"/>
      <c r="AS778" s="35"/>
      <c r="AT778" s="35"/>
      <c r="AU778" s="35"/>
      <c r="AV778" s="35"/>
      <c r="AW778" s="35"/>
      <c r="AX778" s="35"/>
      <c r="AY778" s="35"/>
      <c r="AZ778" s="17">
        <f t="shared" ref="AZ778" si="1765">AZ777+1</f>
        <v>46794</v>
      </c>
      <c r="BA778" s="216">
        <f t="shared" si="1628"/>
        <v>5</v>
      </c>
      <c r="BB778" s="216">
        <f t="shared" ref="BB778" si="1766">BB777+1</f>
        <v>773</v>
      </c>
      <c r="BC778" s="16">
        <f t="shared" si="1630"/>
        <v>2.117808219178082</v>
      </c>
      <c r="BD778" s="16">
        <f>IF(Template!$F$7="Linear interpolation",LinInterp($AO$5:$AO$18,$AM$5:$AM$18,BC778),CubicSpline($AO$5:$AO$18,$AM$5:$AM$18,BC778))</f>
        <v>14.008455530653709</v>
      </c>
      <c r="BE778" s="221">
        <f t="shared" si="1709"/>
        <v>1.3200238516648592</v>
      </c>
      <c r="BF778" s="221">
        <f>BE778/PRODUCT($BG$6:BG777)</f>
        <v>1.0003263124280632</v>
      </c>
      <c r="BG778" s="16">
        <f t="shared" si="1631"/>
        <v>1.0003263124280632</v>
      </c>
      <c r="BH778" s="10">
        <f t="shared" si="1632"/>
        <v>11.910403624308508</v>
      </c>
      <c r="BI778" s="90"/>
      <c r="BJ778" s="17">
        <f t="shared" si="1759"/>
        <v>46771</v>
      </c>
      <c r="BK778" s="16">
        <f t="shared" si="1752"/>
        <v>11.733360941094006</v>
      </c>
      <c r="BL778" s="10">
        <f ca="1">IFERROR(AVERAGE(INDIRECT("BK"&amp;AC778-Template!$F$10+1):INDIRECT("BK"&amp;AC778)),0)</f>
        <v>11.626507942051505</v>
      </c>
      <c r="BM778" s="35"/>
      <c r="BN778" s="86"/>
      <c r="BO778" s="35"/>
      <c r="BP778" s="35"/>
      <c r="BQ778" s="35"/>
      <c r="BR778" s="35"/>
      <c r="BS778" s="35"/>
      <c r="BT778" s="35"/>
      <c r="BU778" s="35"/>
      <c r="BV778" s="35"/>
      <c r="BW778" s="35"/>
      <c r="BX778" s="35"/>
      <c r="BY778" s="35"/>
      <c r="BZ778" s="35"/>
      <c r="CA778" s="35"/>
      <c r="CB778" s="35"/>
      <c r="CC778" s="35"/>
      <c r="CD778" s="35"/>
      <c r="CE778" s="35"/>
      <c r="CF778" s="35"/>
      <c r="CG778" s="35"/>
      <c r="CH778" s="35"/>
    </row>
    <row r="779" spans="1:86" ht="15.6" x14ac:dyDescent="0.3">
      <c r="A779" s="35"/>
      <c r="B779" s="86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17">
        <f t="shared" si="1753"/>
        <v>46795</v>
      </c>
      <c r="U779" s="216">
        <f t="shared" si="1746"/>
        <v>6</v>
      </c>
      <c r="V779" s="216">
        <f t="shared" si="1753"/>
        <v>774</v>
      </c>
      <c r="W779" s="16">
        <f t="shared" si="1760"/>
        <v>2.1205479452054794</v>
      </c>
      <c r="X779" s="16" t="e">
        <f>IF(Template!$F$7="Linear interpolation",LinInterp($I$5:$I$22,$G$5:$G$22,W779),CubicSpline($I$5:$I$22,$G$5:$G$22,W779))</f>
        <v>#VALUE!</v>
      </c>
      <c r="Y779" s="221" t="e">
        <f t="shared" si="1747"/>
        <v>#VALUE!</v>
      </c>
      <c r="Z779" s="221" t="e">
        <f>Y779/PRODUCT($AA$6:AA778)</f>
        <v>#VALUE!</v>
      </c>
      <c r="AA779" s="16" t="e">
        <f t="shared" si="1754"/>
        <v>#VALUE!</v>
      </c>
      <c r="AB779" s="10" t="e">
        <f t="shared" si="1755"/>
        <v>#VALUE!</v>
      </c>
      <c r="AC779" s="90">
        <f t="shared" si="1748"/>
        <v>779</v>
      </c>
      <c r="AD779" s="17">
        <f t="shared" si="1756"/>
        <v>46772</v>
      </c>
      <c r="AE779" s="16" t="e">
        <f t="shared" si="1749"/>
        <v>#VALUE!</v>
      </c>
      <c r="AF779" s="10">
        <f ca="1">IFERROR(AVERAGE(INDIRECT("AE"&amp;AC779-Template!$F$10+1):INDIRECT("AE"&amp;AC779)),0)</f>
        <v>0</v>
      </c>
      <c r="AG779" s="35"/>
      <c r="AH779" s="86"/>
      <c r="AI779" s="35"/>
      <c r="AJ779" s="35"/>
      <c r="AK779" s="35"/>
      <c r="AL779" s="35"/>
      <c r="AM779" s="35"/>
      <c r="AN779" s="35"/>
      <c r="AO779" s="35"/>
      <c r="AP779" s="35"/>
      <c r="AQ779" s="35"/>
      <c r="AR779" s="35"/>
      <c r="AS779" s="35"/>
      <c r="AT779" s="35"/>
      <c r="AU779" s="35"/>
      <c r="AV779" s="35"/>
      <c r="AW779" s="35"/>
      <c r="AX779" s="35"/>
      <c r="AY779" s="35"/>
      <c r="AZ779" s="17">
        <f t="shared" ref="AZ779" si="1767">AZ778+1</f>
        <v>46795</v>
      </c>
      <c r="BA779" s="216">
        <f t="shared" si="1628"/>
        <v>6</v>
      </c>
      <c r="BB779" s="216">
        <f t="shared" ref="BB779" si="1768">BB778+1</f>
        <v>774</v>
      </c>
      <c r="BC779" s="16">
        <f t="shared" si="1630"/>
        <v>2.1205479452054794</v>
      </c>
      <c r="BD779" s="16">
        <f>IF(Template!$F$7="Linear interpolation",LinInterp($AO$5:$AO$18,$AM$5:$AM$18,BC779),CubicSpline($AO$5:$AO$18,$AM$5:$AM$18,BC779))</f>
        <v>14.006696868778441</v>
      </c>
      <c r="BE779" s="221">
        <f t="shared" si="1709"/>
        <v>1.3204548748573062</v>
      </c>
      <c r="BF779" s="221">
        <f>BE779/PRODUCT($BG$6:BG778)</f>
        <v>1.0003265268213928</v>
      </c>
      <c r="BG779" s="16">
        <f t="shared" si="1631"/>
        <v>1.0003263124280632</v>
      </c>
      <c r="BH779" s="10">
        <f t="shared" si="1632"/>
        <v>11.910403624308508</v>
      </c>
      <c r="BI779" s="90"/>
      <c r="BJ779" s="17">
        <f t="shared" si="1759"/>
        <v>46772</v>
      </c>
      <c r="BK779" s="16">
        <f t="shared" si="1752"/>
        <v>11.74092622354328</v>
      </c>
      <c r="BL779" s="10">
        <f ca="1">IFERROR(AVERAGE(INDIRECT("BK"&amp;AC779-Template!$F$10+1):INDIRECT("BK"&amp;AC779)),0)</f>
        <v>11.633680821783713</v>
      </c>
      <c r="BM779" s="35"/>
      <c r="BN779" s="86"/>
      <c r="BO779" s="35"/>
      <c r="BP779" s="35"/>
      <c r="BQ779" s="35"/>
      <c r="BR779" s="35"/>
      <c r="BS779" s="35"/>
      <c r="BT779" s="35"/>
      <c r="BU779" s="35"/>
      <c r="BV779" s="35"/>
      <c r="BW779" s="35"/>
      <c r="BX779" s="35"/>
      <c r="BY779" s="35"/>
      <c r="BZ779" s="35"/>
      <c r="CA779" s="35"/>
      <c r="CB779" s="35"/>
      <c r="CC779" s="35"/>
      <c r="CD779" s="35"/>
      <c r="CE779" s="35"/>
      <c r="CF779" s="35"/>
      <c r="CG779" s="35"/>
      <c r="CH779" s="35"/>
    </row>
    <row r="780" spans="1:86" ht="15.6" x14ac:dyDescent="0.3">
      <c r="A780" s="35"/>
      <c r="B780" s="86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17">
        <f t="shared" si="1753"/>
        <v>46796</v>
      </c>
      <c r="U780" s="216">
        <f t="shared" si="1746"/>
        <v>7</v>
      </c>
      <c r="V780" s="216">
        <f t="shared" si="1753"/>
        <v>775</v>
      </c>
      <c r="W780" s="16">
        <f t="shared" si="1760"/>
        <v>2.1232876712328768</v>
      </c>
      <c r="X780" s="16" t="e">
        <f>IF(Template!$F$7="Linear interpolation",LinInterp($I$5:$I$22,$G$5:$G$22,W780),CubicSpline($I$5:$I$22,$G$5:$G$22,W780))</f>
        <v>#VALUE!</v>
      </c>
      <c r="Y780" s="221" t="e">
        <f t="shared" si="1747"/>
        <v>#VALUE!</v>
      </c>
      <c r="Z780" s="221" t="e">
        <f>Y780/PRODUCT($AA$6:AA779)</f>
        <v>#VALUE!</v>
      </c>
      <c r="AA780" s="16" t="e">
        <f t="shared" si="1754"/>
        <v>#VALUE!</v>
      </c>
      <c r="AB780" s="10" t="e">
        <f t="shared" si="1755"/>
        <v>#VALUE!</v>
      </c>
      <c r="AC780" s="90">
        <f t="shared" si="1748"/>
        <v>780</v>
      </c>
      <c r="AD780" s="17">
        <f t="shared" si="1756"/>
        <v>46773</v>
      </c>
      <c r="AE780" s="16" t="e">
        <f t="shared" si="1749"/>
        <v>#VALUE!</v>
      </c>
      <c r="AF780" s="10">
        <f ca="1">IFERROR(AVERAGE(INDIRECT("AE"&amp;AC780-Template!$F$10+1):INDIRECT("AE"&amp;AC780)),0)</f>
        <v>0</v>
      </c>
      <c r="AG780" s="35"/>
      <c r="AH780" s="86"/>
      <c r="AI780" s="35"/>
      <c r="AJ780" s="35"/>
      <c r="AK780" s="35"/>
      <c r="AL780" s="35"/>
      <c r="AM780" s="35"/>
      <c r="AN780" s="35"/>
      <c r="AO780" s="35"/>
      <c r="AP780" s="35"/>
      <c r="AQ780" s="35"/>
      <c r="AR780" s="35"/>
      <c r="AS780" s="35"/>
      <c r="AT780" s="35"/>
      <c r="AU780" s="35"/>
      <c r="AV780" s="35"/>
      <c r="AW780" s="35"/>
      <c r="AX780" s="35"/>
      <c r="AY780" s="35"/>
      <c r="AZ780" s="17">
        <f t="shared" ref="AZ780" si="1769">AZ779+1</f>
        <v>46796</v>
      </c>
      <c r="BA780" s="216">
        <f t="shared" si="1628"/>
        <v>7</v>
      </c>
      <c r="BB780" s="216">
        <f t="shared" ref="BB780" si="1770">BB779+1</f>
        <v>775</v>
      </c>
      <c r="BC780" s="16">
        <f t="shared" si="1630"/>
        <v>2.1232876712328768</v>
      </c>
      <c r="BD780" s="16">
        <f>IF(Template!$F$7="Linear interpolation",LinInterp($AO$5:$AO$18,$AM$5:$AM$18,BC780),CubicSpline($AO$5:$AO$18,$AM$5:$AM$18,BC780))</f>
        <v>14.004954293480274</v>
      </c>
      <c r="BE780" s="221">
        <f t="shared" si="1709"/>
        <v>1.3208863222188021</v>
      </c>
      <c r="BF780" s="221">
        <f>BE780/PRODUCT($BG$6:BG779)</f>
        <v>1.0003269558593442</v>
      </c>
      <c r="BG780" s="16">
        <f t="shared" si="1631"/>
        <v>1.0003263124280632</v>
      </c>
      <c r="BH780" s="10">
        <f t="shared" si="1632"/>
        <v>11.910403624308508</v>
      </c>
      <c r="BI780" s="90"/>
      <c r="BJ780" s="17">
        <f t="shared" si="1759"/>
        <v>46773</v>
      </c>
      <c r="BK780" s="16">
        <f t="shared" si="1752"/>
        <v>11.748504774119706</v>
      </c>
      <c r="BL780" s="10">
        <f ca="1">IFERROR(AVERAGE(INDIRECT("BK"&amp;AC780-Template!$F$10+1):INDIRECT("BK"&amp;AC780)),0)</f>
        <v>11.640903826523395</v>
      </c>
      <c r="BM780" s="35"/>
      <c r="BN780" s="86"/>
      <c r="BO780" s="35"/>
      <c r="BP780" s="35"/>
      <c r="BQ780" s="35"/>
      <c r="BR780" s="35"/>
      <c r="BS780" s="35"/>
      <c r="BT780" s="35"/>
      <c r="BU780" s="35"/>
      <c r="BV780" s="35"/>
      <c r="BW780" s="35"/>
      <c r="BX780" s="35"/>
      <c r="BY780" s="35"/>
      <c r="BZ780" s="35"/>
      <c r="CA780" s="35"/>
      <c r="CB780" s="35"/>
      <c r="CC780" s="35"/>
      <c r="CD780" s="35"/>
      <c r="CE780" s="35"/>
      <c r="CF780" s="35"/>
      <c r="CG780" s="35"/>
      <c r="CH780" s="35"/>
    </row>
    <row r="781" spans="1:86" ht="15.6" x14ac:dyDescent="0.3">
      <c r="A781" s="35"/>
      <c r="B781" s="86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17">
        <f t="shared" si="1753"/>
        <v>46797</v>
      </c>
      <c r="U781" s="216">
        <f t="shared" si="1746"/>
        <v>1</v>
      </c>
      <c r="V781" s="216">
        <f t="shared" si="1753"/>
        <v>776</v>
      </c>
      <c r="W781" s="16">
        <f t="shared" si="1760"/>
        <v>2.1260273972602741</v>
      </c>
      <c r="X781" s="16" t="e">
        <f>IF(Template!$F$7="Linear interpolation",LinInterp($I$5:$I$22,$G$5:$G$22,W781),CubicSpline($I$5:$I$22,$G$5:$G$22,W781))</f>
        <v>#VALUE!</v>
      </c>
      <c r="Y781" s="221" t="e">
        <f t="shared" si="1747"/>
        <v>#VALUE!</v>
      </c>
      <c r="Z781" s="221" t="e">
        <f>Y781/PRODUCT($AA$6:AA780)</f>
        <v>#VALUE!</v>
      </c>
      <c r="AA781" s="16" t="e">
        <f t="shared" si="1754"/>
        <v>#VALUE!</v>
      </c>
      <c r="AB781" s="10" t="e">
        <f t="shared" si="1755"/>
        <v>#VALUE!</v>
      </c>
      <c r="AC781" s="90">
        <f t="shared" si="1748"/>
        <v>781</v>
      </c>
      <c r="AD781" s="17">
        <f t="shared" si="1756"/>
        <v>46774</v>
      </c>
      <c r="AE781" s="16" t="e">
        <f t="shared" si="1749"/>
        <v>#VALUE!</v>
      </c>
      <c r="AF781" s="10">
        <f ca="1">IFERROR(AVERAGE(INDIRECT("AE"&amp;AC781-Template!$F$10+1):INDIRECT("AE"&amp;AC781)),0)</f>
        <v>0</v>
      </c>
      <c r="AG781" s="35"/>
      <c r="AH781" s="86"/>
      <c r="AI781" s="35"/>
      <c r="AJ781" s="35"/>
      <c r="AK781" s="35"/>
      <c r="AL781" s="35"/>
      <c r="AM781" s="35"/>
      <c r="AN781" s="35"/>
      <c r="AO781" s="35"/>
      <c r="AP781" s="35"/>
      <c r="AQ781" s="35"/>
      <c r="AR781" s="35"/>
      <c r="AS781" s="35"/>
      <c r="AT781" s="35"/>
      <c r="AU781" s="35"/>
      <c r="AV781" s="35"/>
      <c r="AW781" s="35"/>
      <c r="AX781" s="35"/>
      <c r="AY781" s="35"/>
      <c r="AZ781" s="17">
        <f t="shared" ref="AZ781" si="1771">AZ780+1</f>
        <v>46797</v>
      </c>
      <c r="BA781" s="216">
        <f t="shared" ref="BA781:BA844" si="1772">WEEKDAY(AZ781,2)</f>
        <v>1</v>
      </c>
      <c r="BB781" s="216">
        <f t="shared" ref="BB781" si="1773">BB780+1</f>
        <v>776</v>
      </c>
      <c r="BC781" s="16">
        <f t="shared" ref="BC781:BC844" si="1774">YEARFRAC($T$5,AZ781,3)</f>
        <v>2.1260273972602741</v>
      </c>
      <c r="BD781" s="16">
        <f>IF(Template!$F$7="Linear interpolation",LinInterp($AO$5:$AO$18,$AM$5:$AM$18,BC781),CubicSpline($AO$5:$AO$18,$AM$5:$AM$18,BC781))</f>
        <v>14.00322775513928</v>
      </c>
      <c r="BE781" s="221">
        <f t="shared" si="1709"/>
        <v>1.321318194398424</v>
      </c>
      <c r="BF781" s="221">
        <f>BE781/PRODUCT($BG$6:BG780)</f>
        <v>1.0003275997884666</v>
      </c>
      <c r="BG781" s="16">
        <f t="shared" ref="BG781:BG844" si="1775">1+BH781/365/100</f>
        <v>1.0003275997884666</v>
      </c>
      <c r="BH781" s="10">
        <f t="shared" ref="BH781:BH844" si="1776">IF(OR(BA781=6,BA781=7),BH780,(BF781-1)*365*100)</f>
        <v>11.957392279032252</v>
      </c>
      <c r="BI781" s="90"/>
      <c r="BJ781" s="17">
        <f t="shared" si="1759"/>
        <v>46774</v>
      </c>
      <c r="BK781" s="16">
        <f t="shared" si="1752"/>
        <v>11.748504774119706</v>
      </c>
      <c r="BL781" s="10">
        <f ca="1">IFERROR(AVERAGE(INDIRECT("BK"&amp;AC781-Template!$F$10+1):INDIRECT("BK"&amp;AC781)),0)</f>
        <v>11.647920002174855</v>
      </c>
      <c r="BM781" s="35"/>
      <c r="BN781" s="86"/>
      <c r="BO781" s="35"/>
      <c r="BP781" s="35"/>
      <c r="BQ781" s="35"/>
      <c r="BR781" s="35"/>
      <c r="BS781" s="35"/>
      <c r="BT781" s="35"/>
      <c r="BU781" s="35"/>
      <c r="BV781" s="35"/>
      <c r="BW781" s="35"/>
      <c r="BX781" s="35"/>
      <c r="BY781" s="35"/>
      <c r="BZ781" s="35"/>
      <c r="CA781" s="35"/>
      <c r="CB781" s="35"/>
      <c r="CC781" s="35"/>
      <c r="CD781" s="35"/>
      <c r="CE781" s="35"/>
      <c r="CF781" s="35"/>
      <c r="CG781" s="35"/>
      <c r="CH781" s="35"/>
    </row>
    <row r="782" spans="1:86" ht="15.6" x14ac:dyDescent="0.3">
      <c r="A782" s="35"/>
      <c r="B782" s="86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17">
        <f t="shared" si="1753"/>
        <v>46798</v>
      </c>
      <c r="U782" s="216">
        <f t="shared" si="1746"/>
        <v>2</v>
      </c>
      <c r="V782" s="216">
        <f t="shared" si="1753"/>
        <v>777</v>
      </c>
      <c r="W782" s="16">
        <f t="shared" si="1760"/>
        <v>2.128767123287671</v>
      </c>
      <c r="X782" s="16" t="e">
        <f>IF(Template!$F$7="Linear interpolation",LinInterp($I$5:$I$22,$G$5:$G$22,W782),CubicSpline($I$5:$I$22,$G$5:$G$22,W782))</f>
        <v>#VALUE!</v>
      </c>
      <c r="Y782" s="221" t="e">
        <f t="shared" si="1747"/>
        <v>#VALUE!</v>
      </c>
      <c r="Z782" s="221" t="e">
        <f>Y782/PRODUCT($AA$6:AA781)</f>
        <v>#VALUE!</v>
      </c>
      <c r="AA782" s="16" t="e">
        <f t="shared" si="1754"/>
        <v>#VALUE!</v>
      </c>
      <c r="AB782" s="10" t="e">
        <f t="shared" si="1755"/>
        <v>#VALUE!</v>
      </c>
      <c r="AC782" s="90">
        <f t="shared" si="1748"/>
        <v>782</v>
      </c>
      <c r="AD782" s="17">
        <f t="shared" si="1756"/>
        <v>46775</v>
      </c>
      <c r="AE782" s="16" t="e">
        <f t="shared" si="1749"/>
        <v>#VALUE!</v>
      </c>
      <c r="AF782" s="10">
        <f ca="1">IFERROR(AVERAGE(INDIRECT("AE"&amp;AC782-Template!$F$10+1):INDIRECT("AE"&amp;AC782)),0)</f>
        <v>0</v>
      </c>
      <c r="AG782" s="35"/>
      <c r="AH782" s="86"/>
      <c r="AI782" s="35"/>
      <c r="AJ782" s="35"/>
      <c r="AK782" s="35"/>
      <c r="AL782" s="35"/>
      <c r="AM782" s="35"/>
      <c r="AN782" s="35"/>
      <c r="AO782" s="35"/>
      <c r="AP782" s="35"/>
      <c r="AQ782" s="35"/>
      <c r="AR782" s="35"/>
      <c r="AS782" s="35"/>
      <c r="AT782" s="35"/>
      <c r="AU782" s="35"/>
      <c r="AV782" s="35"/>
      <c r="AW782" s="35"/>
      <c r="AX782" s="35"/>
      <c r="AY782" s="35"/>
      <c r="AZ782" s="17">
        <f t="shared" ref="AZ782" si="1777">AZ781+1</f>
        <v>46798</v>
      </c>
      <c r="BA782" s="216">
        <f t="shared" si="1772"/>
        <v>2</v>
      </c>
      <c r="BB782" s="216">
        <f t="shared" ref="BB782" si="1778">BB781+1</f>
        <v>777</v>
      </c>
      <c r="BC782" s="16">
        <f t="shared" si="1774"/>
        <v>2.128767123287671</v>
      </c>
      <c r="BD782" s="16">
        <f>IF(Template!$F$7="Linear interpolation",LinInterp($AO$5:$AO$18,$AM$5:$AM$18,BC782),CubicSpline($AO$5:$AO$18,$AM$5:$AM$18,BC782))</f>
        <v>14.00151720413553</v>
      </c>
      <c r="BE782" s="221">
        <f t="shared" si="1709"/>
        <v>1.3217504920396026</v>
      </c>
      <c r="BF782" s="221">
        <f>BE782/PRODUCT($BG$6:BG781)</f>
        <v>1.0003271714890563</v>
      </c>
      <c r="BG782" s="16">
        <f t="shared" si="1775"/>
        <v>1.0003271714890563</v>
      </c>
      <c r="BH782" s="10">
        <f t="shared" si="1776"/>
        <v>11.941759350553305</v>
      </c>
      <c r="BI782" s="90"/>
      <c r="BJ782" s="17">
        <f t="shared" si="1759"/>
        <v>46775</v>
      </c>
      <c r="BK782" s="16">
        <f t="shared" si="1752"/>
        <v>11.748504774119706</v>
      </c>
      <c r="BL782" s="10">
        <f ca="1">IFERROR(AVERAGE(INDIRECT("BK"&amp;AC782-Template!$F$10+1):INDIRECT("BK"&amp;AC782)),0)</f>
        <v>11.654724997152828</v>
      </c>
      <c r="BM782" s="35"/>
      <c r="BN782" s="86"/>
      <c r="BO782" s="35"/>
      <c r="BP782" s="35"/>
      <c r="BQ782" s="35"/>
      <c r="BR782" s="35"/>
      <c r="BS782" s="35"/>
      <c r="BT782" s="35"/>
      <c r="BU782" s="35"/>
      <c r="BV782" s="35"/>
      <c r="BW782" s="35"/>
      <c r="BX782" s="35"/>
      <c r="BY782" s="35"/>
      <c r="BZ782" s="35"/>
      <c r="CA782" s="35"/>
      <c r="CB782" s="35"/>
      <c r="CC782" s="35"/>
      <c r="CD782" s="35"/>
      <c r="CE782" s="35"/>
      <c r="CF782" s="35"/>
      <c r="CG782" s="35"/>
      <c r="CH782" s="35"/>
    </row>
    <row r="783" spans="1:86" ht="15.6" x14ac:dyDescent="0.3">
      <c r="A783" s="35"/>
      <c r="B783" s="86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17">
        <f t="shared" si="1753"/>
        <v>46799</v>
      </c>
      <c r="U783" s="216">
        <f t="shared" si="1746"/>
        <v>3</v>
      </c>
      <c r="V783" s="216">
        <f t="shared" si="1753"/>
        <v>778</v>
      </c>
      <c r="W783" s="16">
        <f t="shared" si="1760"/>
        <v>2.1315068493150684</v>
      </c>
      <c r="X783" s="16" t="e">
        <f>IF(Template!$F$7="Linear interpolation",LinInterp($I$5:$I$22,$G$5:$G$22,W783),CubicSpline($I$5:$I$22,$G$5:$G$22,W783))</f>
        <v>#VALUE!</v>
      </c>
      <c r="Y783" s="221" t="e">
        <f t="shared" si="1747"/>
        <v>#VALUE!</v>
      </c>
      <c r="Z783" s="221" t="e">
        <f>Y783/PRODUCT($AA$6:AA782)</f>
        <v>#VALUE!</v>
      </c>
      <c r="AA783" s="16" t="e">
        <f t="shared" si="1754"/>
        <v>#VALUE!</v>
      </c>
      <c r="AB783" s="10" t="e">
        <f t="shared" si="1755"/>
        <v>#VALUE!</v>
      </c>
      <c r="AC783" s="90">
        <f t="shared" si="1748"/>
        <v>783</v>
      </c>
      <c r="AD783" s="17">
        <f t="shared" si="1756"/>
        <v>46776</v>
      </c>
      <c r="AE783" s="16" t="e">
        <f t="shared" si="1749"/>
        <v>#VALUE!</v>
      </c>
      <c r="AF783" s="10">
        <f ca="1">IFERROR(AVERAGE(INDIRECT("AE"&amp;AC783-Template!$F$10+1):INDIRECT("AE"&amp;AC783)),0)</f>
        <v>0</v>
      </c>
      <c r="AG783" s="35"/>
      <c r="AH783" s="86"/>
      <c r="AI783" s="35"/>
      <c r="AJ783" s="35"/>
      <c r="AK783" s="35"/>
      <c r="AL783" s="35"/>
      <c r="AM783" s="35"/>
      <c r="AN783" s="35"/>
      <c r="AO783" s="35"/>
      <c r="AP783" s="35"/>
      <c r="AQ783" s="35"/>
      <c r="AR783" s="35"/>
      <c r="AS783" s="35"/>
      <c r="AT783" s="35"/>
      <c r="AU783" s="35"/>
      <c r="AV783" s="35"/>
      <c r="AW783" s="35"/>
      <c r="AX783" s="35"/>
      <c r="AY783" s="35"/>
      <c r="AZ783" s="17">
        <f t="shared" ref="AZ783" si="1779">AZ782+1</f>
        <v>46799</v>
      </c>
      <c r="BA783" s="216">
        <f t="shared" si="1772"/>
        <v>3</v>
      </c>
      <c r="BB783" s="216">
        <f t="shared" ref="BB783" si="1780">BB782+1</f>
        <v>778</v>
      </c>
      <c r="BC783" s="16">
        <f t="shared" si="1774"/>
        <v>2.1315068493150684</v>
      </c>
      <c r="BD783" s="16">
        <f>IF(Template!$F$7="Linear interpolation",LinInterp($AO$5:$AO$18,$AM$5:$AM$18,BC783),CubicSpline($AO$5:$AO$18,$AM$5:$AM$18,BC783))</f>
        <v>13.999822590849098</v>
      </c>
      <c r="BE783" s="221">
        <f t="shared" si="1709"/>
        <v>1.3221832157801106</v>
      </c>
      <c r="BF783" s="221">
        <f>BE783/PRODUCT($BG$6:BG782)</f>
        <v>1.0003273868578937</v>
      </c>
      <c r="BG783" s="16">
        <f t="shared" si="1775"/>
        <v>1.0003273868578937</v>
      </c>
      <c r="BH783" s="10">
        <f t="shared" si="1776"/>
        <v>11.949620313119524</v>
      </c>
      <c r="BI783" s="90"/>
      <c r="BJ783" s="17">
        <f t="shared" si="1759"/>
        <v>46776</v>
      </c>
      <c r="BK783" s="16">
        <f t="shared" si="1752"/>
        <v>11.794106102898327</v>
      </c>
      <c r="BL783" s="10">
        <f ca="1">IFERROR(AVERAGE(INDIRECT("BK"&amp;AC783-Template!$F$10+1):INDIRECT("BK"&amp;AC783)),0)</f>
        <v>11.663050036423419</v>
      </c>
      <c r="BM783" s="35"/>
      <c r="BN783" s="86"/>
      <c r="BO783" s="35"/>
      <c r="BP783" s="35"/>
      <c r="BQ783" s="35"/>
      <c r="BR783" s="35"/>
      <c r="BS783" s="35"/>
      <c r="BT783" s="35"/>
      <c r="BU783" s="35"/>
      <c r="BV783" s="35"/>
      <c r="BW783" s="35"/>
      <c r="BX783" s="35"/>
      <c r="BY783" s="35"/>
      <c r="BZ783" s="35"/>
      <c r="CA783" s="35"/>
      <c r="CB783" s="35"/>
      <c r="CC783" s="35"/>
      <c r="CD783" s="35"/>
      <c r="CE783" s="35"/>
      <c r="CF783" s="35"/>
      <c r="CG783" s="35"/>
      <c r="CH783" s="35"/>
    </row>
    <row r="784" spans="1:86" ht="15.6" x14ac:dyDescent="0.3">
      <c r="A784" s="35"/>
      <c r="B784" s="86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17">
        <f t="shared" si="1753"/>
        <v>46800</v>
      </c>
      <c r="U784" s="216">
        <f t="shared" si="1746"/>
        <v>4</v>
      </c>
      <c r="V784" s="216">
        <f t="shared" si="1753"/>
        <v>779</v>
      </c>
      <c r="W784" s="16">
        <f t="shared" si="1760"/>
        <v>2.1342465753424658</v>
      </c>
      <c r="X784" s="16" t="e">
        <f>IF(Template!$F$7="Linear interpolation",LinInterp($I$5:$I$22,$G$5:$G$22,W784),CubicSpline($I$5:$I$22,$G$5:$G$22,W784))</f>
        <v>#VALUE!</v>
      </c>
      <c r="Y784" s="221" t="e">
        <f t="shared" si="1747"/>
        <v>#VALUE!</v>
      </c>
      <c r="Z784" s="221" t="e">
        <f>Y784/PRODUCT($AA$6:AA783)</f>
        <v>#VALUE!</v>
      </c>
      <c r="AA784" s="16" t="e">
        <f t="shared" si="1754"/>
        <v>#VALUE!</v>
      </c>
      <c r="AB784" s="10" t="e">
        <f t="shared" si="1755"/>
        <v>#VALUE!</v>
      </c>
      <c r="AC784" s="90">
        <f t="shared" si="1748"/>
        <v>784</v>
      </c>
      <c r="AD784" s="17">
        <f t="shared" si="1756"/>
        <v>46777</v>
      </c>
      <c r="AE784" s="16" t="e">
        <f t="shared" si="1749"/>
        <v>#VALUE!</v>
      </c>
      <c r="AF784" s="10">
        <f ca="1">IFERROR(AVERAGE(INDIRECT("AE"&amp;AC784-Template!$F$10+1):INDIRECT("AE"&amp;AC784)),0)</f>
        <v>0</v>
      </c>
      <c r="AG784" s="35"/>
      <c r="AH784" s="86"/>
      <c r="AI784" s="35"/>
      <c r="AJ784" s="35"/>
      <c r="AK784" s="35"/>
      <c r="AL784" s="35"/>
      <c r="AM784" s="35"/>
      <c r="AN784" s="35"/>
      <c r="AO784" s="35"/>
      <c r="AP784" s="35"/>
      <c r="AQ784" s="35"/>
      <c r="AR784" s="35"/>
      <c r="AS784" s="35"/>
      <c r="AT784" s="35"/>
      <c r="AU784" s="35"/>
      <c r="AV784" s="35"/>
      <c r="AW784" s="35"/>
      <c r="AX784" s="35"/>
      <c r="AY784" s="35"/>
      <c r="AZ784" s="17">
        <f t="shared" ref="AZ784" si="1781">AZ783+1</f>
        <v>46800</v>
      </c>
      <c r="BA784" s="216">
        <f t="shared" si="1772"/>
        <v>4</v>
      </c>
      <c r="BB784" s="216">
        <f t="shared" ref="BB784" si="1782">BB783+1</f>
        <v>779</v>
      </c>
      <c r="BC784" s="16">
        <f t="shared" si="1774"/>
        <v>2.1342465753424658</v>
      </c>
      <c r="BD784" s="16">
        <f>IF(Template!$F$7="Linear interpolation",LinInterp($AO$5:$AO$18,$AM$5:$AM$18,BC784),CubicSpline($AO$5:$AO$18,$AM$5:$AM$18,BC784))</f>
        <v>13.998143865660053</v>
      </c>
      <c r="BE784" s="221">
        <f t="shared" si="1709"/>
        <v>1.3226163662520596</v>
      </c>
      <c r="BF784" s="221">
        <f>BE784/PRODUCT($BG$6:BG783)</f>
        <v>1.0003276024584031</v>
      </c>
      <c r="BG784" s="16">
        <f t="shared" si="1775"/>
        <v>1.0003276024584031</v>
      </c>
      <c r="BH784" s="10">
        <f t="shared" si="1776"/>
        <v>11.957489731714288</v>
      </c>
      <c r="BI784" s="90"/>
      <c r="BJ784" s="17">
        <f t="shared" si="1759"/>
        <v>46777</v>
      </c>
      <c r="BK784" s="16">
        <f t="shared" si="1752"/>
        <v>11.778948093184249</v>
      </c>
      <c r="BL784" s="10">
        <f ca="1">IFERROR(AVERAGE(INDIRECT("BK"&amp;AC784-Template!$F$10+1):INDIRECT("BK"&amp;AC784)),0)</f>
        <v>11.670869808703541</v>
      </c>
      <c r="BM784" s="35"/>
      <c r="BN784" s="86"/>
      <c r="BO784" s="35"/>
      <c r="BP784" s="35"/>
      <c r="BQ784" s="35"/>
      <c r="BR784" s="35"/>
      <c r="BS784" s="35"/>
      <c r="BT784" s="35"/>
      <c r="BU784" s="35"/>
      <c r="BV784" s="35"/>
      <c r="BW784" s="35"/>
      <c r="BX784" s="35"/>
      <c r="BY784" s="35"/>
      <c r="BZ784" s="35"/>
      <c r="CA784" s="35"/>
      <c r="CB784" s="35"/>
      <c r="CC784" s="35"/>
      <c r="CD784" s="35"/>
      <c r="CE784" s="35"/>
      <c r="CF784" s="35"/>
      <c r="CG784" s="35"/>
      <c r="CH784" s="35"/>
    </row>
    <row r="785" spans="1:86" ht="15.6" x14ac:dyDescent="0.3">
      <c r="A785" s="35"/>
      <c r="B785" s="86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17">
        <f t="shared" si="1753"/>
        <v>46801</v>
      </c>
      <c r="U785" s="216">
        <f t="shared" si="1746"/>
        <v>5</v>
      </c>
      <c r="V785" s="216">
        <f t="shared" si="1753"/>
        <v>780</v>
      </c>
      <c r="W785" s="16">
        <f t="shared" si="1760"/>
        <v>2.1369863013698631</v>
      </c>
      <c r="X785" s="16" t="e">
        <f>IF(Template!$F$7="Linear interpolation",LinInterp($I$5:$I$22,$G$5:$G$22,W785),CubicSpline($I$5:$I$22,$G$5:$G$22,W785))</f>
        <v>#VALUE!</v>
      </c>
      <c r="Y785" s="221" t="e">
        <f t="shared" si="1747"/>
        <v>#VALUE!</v>
      </c>
      <c r="Z785" s="221" t="e">
        <f>Y785/PRODUCT($AA$6:AA784)</f>
        <v>#VALUE!</v>
      </c>
      <c r="AA785" s="16" t="e">
        <f t="shared" si="1754"/>
        <v>#VALUE!</v>
      </c>
      <c r="AB785" s="10" t="e">
        <f t="shared" si="1755"/>
        <v>#VALUE!</v>
      </c>
      <c r="AC785" s="90">
        <f t="shared" si="1748"/>
        <v>785</v>
      </c>
      <c r="AD785" s="17">
        <f t="shared" si="1756"/>
        <v>46778</v>
      </c>
      <c r="AE785" s="16" t="e">
        <f t="shared" si="1749"/>
        <v>#VALUE!</v>
      </c>
      <c r="AF785" s="10">
        <f ca="1">IFERROR(AVERAGE(INDIRECT("AE"&amp;AC785-Template!$F$10+1):INDIRECT("AE"&amp;AC785)),0)</f>
        <v>0</v>
      </c>
      <c r="AG785" s="35"/>
      <c r="AH785" s="86"/>
      <c r="AI785" s="35"/>
      <c r="AJ785" s="35"/>
      <c r="AK785" s="35"/>
      <c r="AL785" s="35"/>
      <c r="AM785" s="35"/>
      <c r="AN785" s="35"/>
      <c r="AO785" s="35"/>
      <c r="AP785" s="35"/>
      <c r="AQ785" s="35"/>
      <c r="AR785" s="35"/>
      <c r="AS785" s="35"/>
      <c r="AT785" s="35"/>
      <c r="AU785" s="35"/>
      <c r="AV785" s="35"/>
      <c r="AW785" s="35"/>
      <c r="AX785" s="35"/>
      <c r="AY785" s="35"/>
      <c r="AZ785" s="17">
        <f t="shared" ref="AZ785" si="1783">AZ784+1</f>
        <v>46801</v>
      </c>
      <c r="BA785" s="216">
        <f t="shared" si="1772"/>
        <v>5</v>
      </c>
      <c r="BB785" s="216">
        <f t="shared" ref="BB785" si="1784">BB784+1</f>
        <v>780</v>
      </c>
      <c r="BC785" s="16">
        <f t="shared" si="1774"/>
        <v>2.1369863013698631</v>
      </c>
      <c r="BD785" s="16">
        <f>IF(Template!$F$7="Linear interpolation",LinInterp($AO$5:$AO$18,$AM$5:$AM$18,BC785),CubicSpline($AO$5:$AO$18,$AM$5:$AM$18,BC785))</f>
        <v>13.996480978948471</v>
      </c>
      <c r="BE785" s="221">
        <f t="shared" si="1709"/>
        <v>1.3230499440818857</v>
      </c>
      <c r="BF785" s="221">
        <f>BE785/PRODUCT($BG$6:BG784)</f>
        <v>1.0003278182857021</v>
      </c>
      <c r="BG785" s="16">
        <f t="shared" si="1775"/>
        <v>1.0003278182857021</v>
      </c>
      <c r="BH785" s="10">
        <f t="shared" si="1776"/>
        <v>11.965367428124928</v>
      </c>
      <c r="BI785" s="90"/>
      <c r="BJ785" s="17">
        <f t="shared" si="1759"/>
        <v>46778</v>
      </c>
      <c r="BK785" s="16">
        <f t="shared" si="1752"/>
        <v>11.786590310971402</v>
      </c>
      <c r="BL785" s="10">
        <f ca="1">IFERROR(AVERAGE(INDIRECT("BK"&amp;AC785-Template!$F$10+1):INDIRECT("BK"&amp;AC785)),0)</f>
        <v>11.677633483686247</v>
      </c>
      <c r="BM785" s="35"/>
      <c r="BN785" s="86"/>
      <c r="BO785" s="35"/>
      <c r="BP785" s="35"/>
      <c r="BQ785" s="35"/>
      <c r="BR785" s="35"/>
      <c r="BS785" s="35"/>
      <c r="BT785" s="35"/>
      <c r="BU785" s="35"/>
      <c r="BV785" s="35"/>
      <c r="BW785" s="35"/>
      <c r="BX785" s="35"/>
      <c r="BY785" s="35"/>
      <c r="BZ785" s="35"/>
      <c r="CA785" s="35"/>
      <c r="CB785" s="35"/>
      <c r="CC785" s="35"/>
      <c r="CD785" s="35"/>
      <c r="CE785" s="35"/>
      <c r="CF785" s="35"/>
      <c r="CG785" s="35"/>
      <c r="CH785" s="35"/>
    </row>
    <row r="786" spans="1:86" ht="15.6" x14ac:dyDescent="0.3">
      <c r="A786" s="35"/>
      <c r="B786" s="86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17">
        <f t="shared" si="1753"/>
        <v>46802</v>
      </c>
      <c r="U786" s="216">
        <f t="shared" si="1746"/>
        <v>6</v>
      </c>
      <c r="V786" s="216">
        <f t="shared" si="1753"/>
        <v>781</v>
      </c>
      <c r="W786" s="16">
        <f t="shared" si="1760"/>
        <v>2.1397260273972605</v>
      </c>
      <c r="X786" s="16" t="e">
        <f>IF(Template!$F$7="Linear interpolation",LinInterp($I$5:$I$22,$G$5:$G$22,W786),CubicSpline($I$5:$I$22,$G$5:$G$22,W786))</f>
        <v>#VALUE!</v>
      </c>
      <c r="Y786" s="221" t="e">
        <f t="shared" si="1747"/>
        <v>#VALUE!</v>
      </c>
      <c r="Z786" s="221" t="e">
        <f>Y786/PRODUCT($AA$6:AA785)</f>
        <v>#VALUE!</v>
      </c>
      <c r="AA786" s="16" t="e">
        <f t="shared" si="1754"/>
        <v>#VALUE!</v>
      </c>
      <c r="AB786" s="10" t="e">
        <f t="shared" si="1755"/>
        <v>#VALUE!</v>
      </c>
      <c r="AC786" s="90">
        <f t="shared" si="1748"/>
        <v>786</v>
      </c>
      <c r="AD786" s="17">
        <f t="shared" si="1756"/>
        <v>46779</v>
      </c>
      <c r="AE786" s="16" t="e">
        <f t="shared" si="1749"/>
        <v>#VALUE!</v>
      </c>
      <c r="AF786" s="10">
        <f ca="1">IFERROR(AVERAGE(INDIRECT("AE"&amp;AC786-Template!$F$10+1):INDIRECT("AE"&amp;AC786)),0)</f>
        <v>0</v>
      </c>
      <c r="AG786" s="35"/>
      <c r="AH786" s="86"/>
      <c r="AI786" s="35"/>
      <c r="AJ786" s="35"/>
      <c r="AK786" s="35"/>
      <c r="AL786" s="35"/>
      <c r="AM786" s="35"/>
      <c r="AN786" s="35"/>
      <c r="AO786" s="35"/>
      <c r="AP786" s="35"/>
      <c r="AQ786" s="35"/>
      <c r="AR786" s="35"/>
      <c r="AS786" s="35"/>
      <c r="AT786" s="35"/>
      <c r="AU786" s="35"/>
      <c r="AV786" s="35"/>
      <c r="AW786" s="35"/>
      <c r="AX786" s="35"/>
      <c r="AY786" s="35"/>
      <c r="AZ786" s="17">
        <f t="shared" ref="AZ786" si="1785">AZ785+1</f>
        <v>46802</v>
      </c>
      <c r="BA786" s="216">
        <f t="shared" si="1772"/>
        <v>6</v>
      </c>
      <c r="BB786" s="216">
        <f t="shared" ref="BB786" si="1786">BB785+1</f>
        <v>781</v>
      </c>
      <c r="BC786" s="16">
        <f t="shared" si="1774"/>
        <v>2.1397260273972605</v>
      </c>
      <c r="BD786" s="16">
        <f>IF(Template!$F$7="Linear interpolation",LinInterp($AO$5:$AO$18,$AM$5:$AM$18,BC786),CubicSpline($AO$5:$AO$18,$AM$5:$AM$18,BC786))</f>
        <v>13.994833881094424</v>
      </c>
      <c r="BE786" s="221">
        <f t="shared" si="1709"/>
        <v>1.3234839498903415</v>
      </c>
      <c r="BF786" s="221">
        <f>BE786/PRODUCT($BG$6:BG785)</f>
        <v>1.000328034334907</v>
      </c>
      <c r="BG786" s="16">
        <f t="shared" si="1775"/>
        <v>1.0003278182857021</v>
      </c>
      <c r="BH786" s="10">
        <f t="shared" si="1776"/>
        <v>11.965367428124928</v>
      </c>
      <c r="BI786" s="90"/>
      <c r="BJ786" s="17">
        <f t="shared" si="1759"/>
        <v>46779</v>
      </c>
      <c r="BK786" s="16">
        <f t="shared" si="1752"/>
        <v>11.794244727520553</v>
      </c>
      <c r="BL786" s="10">
        <f ca="1">IFERROR(AVERAGE(INDIRECT("BK"&amp;AC786-Template!$F$10+1):INDIRECT("BK"&amp;AC786)),0)</f>
        <v>11.685074588502905</v>
      </c>
      <c r="BM786" s="35"/>
      <c r="BN786" s="86"/>
      <c r="BO786" s="35"/>
      <c r="BP786" s="35"/>
      <c r="BQ786" s="35"/>
      <c r="BR786" s="35"/>
      <c r="BS786" s="35"/>
      <c r="BT786" s="35"/>
      <c r="BU786" s="35"/>
      <c r="BV786" s="35"/>
      <c r="BW786" s="35"/>
      <c r="BX786" s="35"/>
      <c r="BY786" s="35"/>
      <c r="BZ786" s="35"/>
      <c r="CA786" s="35"/>
      <c r="CB786" s="35"/>
      <c r="CC786" s="35"/>
      <c r="CD786" s="35"/>
      <c r="CE786" s="35"/>
      <c r="CF786" s="35"/>
      <c r="CG786" s="35"/>
      <c r="CH786" s="35"/>
    </row>
    <row r="787" spans="1:86" ht="15.6" x14ac:dyDescent="0.3">
      <c r="A787" s="35"/>
      <c r="B787" s="86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17">
        <f t="shared" si="1753"/>
        <v>46803</v>
      </c>
      <c r="U787" s="216">
        <f t="shared" si="1746"/>
        <v>7</v>
      </c>
      <c r="V787" s="216">
        <f t="shared" si="1753"/>
        <v>782</v>
      </c>
      <c r="W787" s="16">
        <f t="shared" si="1760"/>
        <v>2.1424657534246574</v>
      </c>
      <c r="X787" s="16" t="e">
        <f>IF(Template!$F$7="Linear interpolation",LinInterp($I$5:$I$22,$G$5:$G$22,W787),CubicSpline($I$5:$I$22,$G$5:$G$22,W787))</f>
        <v>#VALUE!</v>
      </c>
      <c r="Y787" s="221" t="e">
        <f t="shared" si="1747"/>
        <v>#VALUE!</v>
      </c>
      <c r="Z787" s="221" t="e">
        <f>Y787/PRODUCT($AA$6:AA786)</f>
        <v>#VALUE!</v>
      </c>
      <c r="AA787" s="16" t="e">
        <f t="shared" si="1754"/>
        <v>#VALUE!</v>
      </c>
      <c r="AB787" s="10" t="e">
        <f t="shared" si="1755"/>
        <v>#VALUE!</v>
      </c>
      <c r="AC787" s="90">
        <f t="shared" si="1748"/>
        <v>787</v>
      </c>
      <c r="AD787" s="17">
        <f t="shared" si="1756"/>
        <v>46780</v>
      </c>
      <c r="AE787" s="16" t="e">
        <f t="shared" si="1749"/>
        <v>#VALUE!</v>
      </c>
      <c r="AF787" s="10">
        <f ca="1">IFERROR(AVERAGE(INDIRECT("AE"&amp;AC787-Template!$F$10+1):INDIRECT("AE"&amp;AC787)),0)</f>
        <v>0</v>
      </c>
      <c r="AG787" s="35"/>
      <c r="AH787" s="86"/>
      <c r="AI787" s="35"/>
      <c r="AJ787" s="35"/>
      <c r="AK787" s="35"/>
      <c r="AL787" s="35"/>
      <c r="AM787" s="35"/>
      <c r="AN787" s="35"/>
      <c r="AO787" s="35"/>
      <c r="AP787" s="35"/>
      <c r="AQ787" s="35"/>
      <c r="AR787" s="35"/>
      <c r="AS787" s="35"/>
      <c r="AT787" s="35"/>
      <c r="AU787" s="35"/>
      <c r="AV787" s="35"/>
      <c r="AW787" s="35"/>
      <c r="AX787" s="35"/>
      <c r="AY787" s="35"/>
      <c r="AZ787" s="17">
        <f t="shared" ref="AZ787" si="1787">AZ786+1</f>
        <v>46803</v>
      </c>
      <c r="BA787" s="216">
        <f t="shared" si="1772"/>
        <v>7</v>
      </c>
      <c r="BB787" s="216">
        <f t="shared" ref="BB787" si="1788">BB786+1</f>
        <v>782</v>
      </c>
      <c r="BC787" s="16">
        <f t="shared" si="1774"/>
        <v>2.1424657534246574</v>
      </c>
      <c r="BD787" s="16">
        <f>IF(Template!$F$7="Linear interpolation",LinInterp($AO$5:$AO$18,$AM$5:$AM$18,BC787),CubicSpline($AO$5:$AO$18,$AM$5:$AM$18,BC787))</f>
        <v>13.993202522477983</v>
      </c>
      <c r="BE787" s="221">
        <f t="shared" si="1709"/>
        <v>1.3239183842924906</v>
      </c>
      <c r="BF787" s="221">
        <f>BE787/PRODUCT($BG$6:BG786)</f>
        <v>1.0003284666504371</v>
      </c>
      <c r="BG787" s="16">
        <f t="shared" si="1775"/>
        <v>1.0003278182857021</v>
      </c>
      <c r="BH787" s="10">
        <f t="shared" si="1776"/>
        <v>11.965367428124928</v>
      </c>
      <c r="BI787" s="90"/>
      <c r="BJ787" s="17">
        <f t="shared" si="1759"/>
        <v>46780</v>
      </c>
      <c r="BK787" s="16">
        <f t="shared" si="1752"/>
        <v>11.801911164554202</v>
      </c>
      <c r="BL787" s="10">
        <f ca="1">IFERROR(AVERAGE(INDIRECT("BK"&amp;AC787-Template!$F$10+1):INDIRECT("BK"&amp;AC787)),0)</f>
        <v>11.692538065107987</v>
      </c>
      <c r="BM787" s="35"/>
      <c r="BN787" s="86"/>
      <c r="BO787" s="35"/>
      <c r="BP787" s="35"/>
      <c r="BQ787" s="35"/>
      <c r="BR787" s="35"/>
      <c r="BS787" s="35"/>
      <c r="BT787" s="35"/>
      <c r="BU787" s="35"/>
      <c r="BV787" s="35"/>
      <c r="BW787" s="35"/>
      <c r="BX787" s="35"/>
      <c r="BY787" s="35"/>
      <c r="BZ787" s="35"/>
      <c r="CA787" s="35"/>
      <c r="CB787" s="35"/>
      <c r="CC787" s="35"/>
      <c r="CD787" s="35"/>
      <c r="CE787" s="35"/>
      <c r="CF787" s="35"/>
      <c r="CG787" s="35"/>
      <c r="CH787" s="35"/>
    </row>
    <row r="788" spans="1:86" ht="15.6" x14ac:dyDescent="0.3">
      <c r="A788" s="35"/>
      <c r="B788" s="86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17">
        <f t="shared" si="1753"/>
        <v>46804</v>
      </c>
      <c r="U788" s="216">
        <f t="shared" si="1746"/>
        <v>1</v>
      </c>
      <c r="V788" s="216">
        <f t="shared" si="1753"/>
        <v>783</v>
      </c>
      <c r="W788" s="16">
        <f t="shared" si="1760"/>
        <v>2.1452054794520548</v>
      </c>
      <c r="X788" s="16" t="e">
        <f>IF(Template!$F$7="Linear interpolation",LinInterp($I$5:$I$22,$G$5:$G$22,W788),CubicSpline($I$5:$I$22,$G$5:$G$22,W788))</f>
        <v>#VALUE!</v>
      </c>
      <c r="Y788" s="221" t="e">
        <f t="shared" si="1747"/>
        <v>#VALUE!</v>
      </c>
      <c r="Z788" s="221" t="e">
        <f>Y788/PRODUCT($AA$6:AA787)</f>
        <v>#VALUE!</v>
      </c>
      <c r="AA788" s="16" t="e">
        <f t="shared" si="1754"/>
        <v>#VALUE!</v>
      </c>
      <c r="AB788" s="10" t="e">
        <f t="shared" si="1755"/>
        <v>#VALUE!</v>
      </c>
      <c r="AC788" s="90">
        <f t="shared" si="1748"/>
        <v>788</v>
      </c>
      <c r="AD788" s="17">
        <f t="shared" si="1756"/>
        <v>46781</v>
      </c>
      <c r="AE788" s="16" t="e">
        <f t="shared" si="1749"/>
        <v>#VALUE!</v>
      </c>
      <c r="AF788" s="10">
        <f ca="1">IFERROR(AVERAGE(INDIRECT("AE"&amp;AC788-Template!$F$10+1):INDIRECT("AE"&amp;AC788)),0)</f>
        <v>0</v>
      </c>
      <c r="AG788" s="35"/>
      <c r="AH788" s="86"/>
      <c r="AI788" s="35"/>
      <c r="AJ788" s="35"/>
      <c r="AK788" s="35"/>
      <c r="AL788" s="35"/>
      <c r="AM788" s="35"/>
      <c r="AN788" s="35"/>
      <c r="AO788" s="35"/>
      <c r="AP788" s="35"/>
      <c r="AQ788" s="35"/>
      <c r="AR788" s="35"/>
      <c r="AS788" s="35"/>
      <c r="AT788" s="35"/>
      <c r="AU788" s="35"/>
      <c r="AV788" s="35"/>
      <c r="AW788" s="35"/>
      <c r="AX788" s="35"/>
      <c r="AY788" s="35"/>
      <c r="AZ788" s="17">
        <f t="shared" ref="AZ788" si="1789">AZ787+1</f>
        <v>46804</v>
      </c>
      <c r="BA788" s="216">
        <f t="shared" si="1772"/>
        <v>1</v>
      </c>
      <c r="BB788" s="216">
        <f t="shared" ref="BB788" si="1790">BB787+1</f>
        <v>783</v>
      </c>
      <c r="BC788" s="16">
        <f t="shared" si="1774"/>
        <v>2.1452054794520548</v>
      </c>
      <c r="BD788" s="16">
        <f>IF(Template!$F$7="Linear interpolation",LinInterp($AO$5:$AO$18,$AM$5:$AM$18,BC788),CubicSpline($AO$5:$AO$18,$AM$5:$AM$18,BC788))</f>
        <v>13.99158685347922</v>
      </c>
      <c r="BE788" s="221">
        <f t="shared" si="1709"/>
        <v>1.3243532478976945</v>
      </c>
      <c r="BF788" s="221">
        <f>BE788/PRODUCT($BG$6:BG787)</f>
        <v>1.0003291154446698</v>
      </c>
      <c r="BG788" s="16">
        <f t="shared" si="1775"/>
        <v>1.0003291154446698</v>
      </c>
      <c r="BH788" s="10">
        <f t="shared" si="1776"/>
        <v>12.01271373044943</v>
      </c>
      <c r="BI788" s="90"/>
      <c r="BJ788" s="17">
        <f t="shared" si="1759"/>
        <v>46781</v>
      </c>
      <c r="BK788" s="16">
        <f t="shared" si="1752"/>
        <v>11.801911164554202</v>
      </c>
      <c r="BL788" s="10">
        <f ca="1">IFERROR(AVERAGE(INDIRECT("BK"&amp;AC788-Template!$F$10+1):INDIRECT("BK"&amp;AC788)),0)</f>
        <v>11.699763919036695</v>
      </c>
      <c r="BM788" s="35"/>
      <c r="BN788" s="86"/>
      <c r="BO788" s="35"/>
      <c r="BP788" s="35"/>
      <c r="BQ788" s="35"/>
      <c r="BR788" s="35"/>
      <c r="BS788" s="35"/>
      <c r="BT788" s="35"/>
      <c r="BU788" s="35"/>
      <c r="BV788" s="35"/>
      <c r="BW788" s="35"/>
      <c r="BX788" s="35"/>
      <c r="BY788" s="35"/>
      <c r="BZ788" s="35"/>
      <c r="CA788" s="35"/>
      <c r="CB788" s="35"/>
      <c r="CC788" s="35"/>
      <c r="CD788" s="35"/>
      <c r="CE788" s="35"/>
      <c r="CF788" s="35"/>
      <c r="CG788" s="35"/>
      <c r="CH788" s="35"/>
    </row>
    <row r="789" spans="1:86" ht="15.6" x14ac:dyDescent="0.3">
      <c r="A789" s="35"/>
      <c r="B789" s="86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17">
        <f t="shared" si="1753"/>
        <v>46805</v>
      </c>
      <c r="U789" s="216">
        <f t="shared" si="1746"/>
        <v>2</v>
      </c>
      <c r="V789" s="216">
        <f t="shared" si="1753"/>
        <v>784</v>
      </c>
      <c r="W789" s="16">
        <f t="shared" si="1760"/>
        <v>2.1479452054794521</v>
      </c>
      <c r="X789" s="16" t="e">
        <f>IF(Template!$F$7="Linear interpolation",LinInterp($I$5:$I$22,$G$5:$G$22,W789),CubicSpline($I$5:$I$22,$G$5:$G$22,W789))</f>
        <v>#VALUE!</v>
      </c>
      <c r="Y789" s="221" t="e">
        <f t="shared" si="1747"/>
        <v>#VALUE!</v>
      </c>
      <c r="Z789" s="221" t="e">
        <f>Y789/PRODUCT($AA$6:AA788)</f>
        <v>#VALUE!</v>
      </c>
      <c r="AA789" s="16" t="e">
        <f t="shared" si="1754"/>
        <v>#VALUE!</v>
      </c>
      <c r="AB789" s="10" t="e">
        <f t="shared" si="1755"/>
        <v>#VALUE!</v>
      </c>
      <c r="AC789" s="90">
        <f t="shared" si="1748"/>
        <v>789</v>
      </c>
      <c r="AD789" s="17">
        <f t="shared" si="1756"/>
        <v>46782</v>
      </c>
      <c r="AE789" s="16" t="e">
        <f t="shared" si="1749"/>
        <v>#VALUE!</v>
      </c>
      <c r="AF789" s="10">
        <f ca="1">IFERROR(AVERAGE(INDIRECT("AE"&amp;AC789-Template!$F$10+1):INDIRECT("AE"&amp;AC789)),0)</f>
        <v>0</v>
      </c>
      <c r="AG789" s="35"/>
      <c r="AH789" s="86"/>
      <c r="AI789" s="35"/>
      <c r="AJ789" s="35"/>
      <c r="AK789" s="35"/>
      <c r="AL789" s="35"/>
      <c r="AM789" s="35"/>
      <c r="AN789" s="35"/>
      <c r="AO789" s="35"/>
      <c r="AP789" s="35"/>
      <c r="AQ789" s="35"/>
      <c r="AR789" s="35"/>
      <c r="AS789" s="35"/>
      <c r="AT789" s="35"/>
      <c r="AU789" s="35"/>
      <c r="AV789" s="35"/>
      <c r="AW789" s="35"/>
      <c r="AX789" s="35"/>
      <c r="AY789" s="35"/>
      <c r="AZ789" s="17">
        <f t="shared" ref="AZ789" si="1791">AZ788+1</f>
        <v>46805</v>
      </c>
      <c r="BA789" s="216">
        <f t="shared" si="1772"/>
        <v>2</v>
      </c>
      <c r="BB789" s="216">
        <f t="shared" ref="BB789" si="1792">BB788+1</f>
        <v>784</v>
      </c>
      <c r="BC789" s="16">
        <f t="shared" si="1774"/>
        <v>2.1479452054794521</v>
      </c>
      <c r="BD789" s="16">
        <f>IF(Template!$F$7="Linear interpolation",LinInterp($AO$5:$AO$18,$AM$5:$AM$18,BC789),CubicSpline($AO$5:$AO$18,$AM$5:$AM$18,BC789))</f>
        <v>13.989986824478208</v>
      </c>
      <c r="BE789" s="221">
        <f t="shared" si="1709"/>
        <v>1.3247885413096037</v>
      </c>
      <c r="BF789" s="221">
        <f>BE789/PRODUCT($BG$6:BG788)</f>
        <v>1.000328683765151</v>
      </c>
      <c r="BG789" s="16">
        <f t="shared" si="1775"/>
        <v>1.000328683765151</v>
      </c>
      <c r="BH789" s="10">
        <f t="shared" si="1776"/>
        <v>11.996957428013321</v>
      </c>
      <c r="BI789" s="90"/>
      <c r="BJ789" s="17">
        <f t="shared" si="1759"/>
        <v>46782</v>
      </c>
      <c r="BK789" s="16">
        <f t="shared" si="1752"/>
        <v>11.801911164554202</v>
      </c>
      <c r="BL789" s="10">
        <f ca="1">IFERROR(AVERAGE(INDIRECT("BK"&amp;AC789-Template!$F$10+1):INDIRECT("BK"&amp;AC789)),0)</f>
        <v>11.706748339857889</v>
      </c>
      <c r="BM789" s="35"/>
      <c r="BN789" s="86"/>
      <c r="BO789" s="35"/>
      <c r="BP789" s="35"/>
      <c r="BQ789" s="35"/>
      <c r="BR789" s="35"/>
      <c r="BS789" s="35"/>
      <c r="BT789" s="35"/>
      <c r="BU789" s="35"/>
      <c r="BV789" s="35"/>
      <c r="BW789" s="35"/>
      <c r="BX789" s="35"/>
      <c r="BY789" s="35"/>
      <c r="BZ789" s="35"/>
      <c r="CA789" s="35"/>
      <c r="CB789" s="35"/>
      <c r="CC789" s="35"/>
      <c r="CD789" s="35"/>
      <c r="CE789" s="35"/>
      <c r="CF789" s="35"/>
      <c r="CG789" s="35"/>
      <c r="CH789" s="35"/>
    </row>
    <row r="790" spans="1:86" ht="15.6" x14ac:dyDescent="0.3">
      <c r="A790" s="35"/>
      <c r="B790" s="86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17">
        <f t="shared" si="1753"/>
        <v>46806</v>
      </c>
      <c r="U790" s="216">
        <f t="shared" si="1746"/>
        <v>3</v>
      </c>
      <c r="V790" s="216">
        <f t="shared" si="1753"/>
        <v>785</v>
      </c>
      <c r="W790" s="16">
        <f t="shared" si="1760"/>
        <v>2.1506849315068495</v>
      </c>
      <c r="X790" s="16" t="e">
        <f>IF(Template!$F$7="Linear interpolation",LinInterp($I$5:$I$22,$G$5:$G$22,W790),CubicSpline($I$5:$I$22,$G$5:$G$22,W790))</f>
        <v>#VALUE!</v>
      </c>
      <c r="Y790" s="221" t="e">
        <f t="shared" si="1747"/>
        <v>#VALUE!</v>
      </c>
      <c r="Z790" s="221" t="e">
        <f>Y790/PRODUCT($AA$6:AA789)</f>
        <v>#VALUE!</v>
      </c>
      <c r="AA790" s="16" t="e">
        <f t="shared" si="1754"/>
        <v>#VALUE!</v>
      </c>
      <c r="AB790" s="10" t="e">
        <f t="shared" si="1755"/>
        <v>#VALUE!</v>
      </c>
      <c r="AC790" s="90">
        <f t="shared" si="1748"/>
        <v>790</v>
      </c>
      <c r="AD790" s="17">
        <f t="shared" si="1756"/>
        <v>46783</v>
      </c>
      <c r="AE790" s="16" t="e">
        <f t="shared" si="1749"/>
        <v>#VALUE!</v>
      </c>
      <c r="AF790" s="10">
        <f ca="1">IFERROR(AVERAGE(INDIRECT("AE"&amp;AC790-Template!$F$10+1):INDIRECT("AE"&amp;AC790)),0)</f>
        <v>0</v>
      </c>
      <c r="AG790" s="35"/>
      <c r="AH790" s="86"/>
      <c r="AI790" s="35"/>
      <c r="AJ790" s="35"/>
      <c r="AK790" s="35"/>
      <c r="AL790" s="35"/>
      <c r="AM790" s="35"/>
      <c r="AN790" s="35"/>
      <c r="AO790" s="35"/>
      <c r="AP790" s="35"/>
      <c r="AQ790" s="35"/>
      <c r="AR790" s="35"/>
      <c r="AS790" s="35"/>
      <c r="AT790" s="35"/>
      <c r="AU790" s="35"/>
      <c r="AV790" s="35"/>
      <c r="AW790" s="35"/>
      <c r="AX790" s="35"/>
      <c r="AY790" s="35"/>
      <c r="AZ790" s="17">
        <f t="shared" ref="AZ790" si="1793">AZ789+1</f>
        <v>46806</v>
      </c>
      <c r="BA790" s="216">
        <f t="shared" si="1772"/>
        <v>3</v>
      </c>
      <c r="BB790" s="216">
        <f t="shared" ref="BB790" si="1794">BB789+1</f>
        <v>785</v>
      </c>
      <c r="BC790" s="16">
        <f t="shared" si="1774"/>
        <v>2.1506849315068495</v>
      </c>
      <c r="BD790" s="16">
        <f>IF(Template!$F$7="Linear interpolation",LinInterp($AO$5:$AO$18,$AM$5:$AM$18,BC790),CubicSpline($AO$5:$AO$18,$AM$5:$AM$18,BC790))</f>
        <v>13.988402385855021</v>
      </c>
      <c r="BE790" s="221">
        <f t="shared" si="1709"/>
        <v>1.3252242651261523</v>
      </c>
      <c r="BF790" s="221">
        <f>BE790/PRODUCT($BG$6:BG789)</f>
        <v>1.0003289006531699</v>
      </c>
      <c r="BG790" s="16">
        <f t="shared" si="1775"/>
        <v>1.0003289006531699</v>
      </c>
      <c r="BH790" s="10">
        <f t="shared" si="1776"/>
        <v>12.004873840702368</v>
      </c>
      <c r="BI790" s="90"/>
      <c r="BJ790" s="17">
        <f t="shared" si="1759"/>
        <v>46783</v>
      </c>
      <c r="BK790" s="16">
        <f t="shared" si="1752"/>
        <v>11.848027336127775</v>
      </c>
      <c r="BL790" s="10">
        <f ca="1">IFERROR(AVERAGE(INDIRECT("BK"&amp;AC790-Template!$F$10+1):INDIRECT("BK"&amp;AC790)),0)</f>
        <v>11.7152699663982</v>
      </c>
      <c r="BM790" s="35"/>
      <c r="BN790" s="86"/>
      <c r="BO790" s="35"/>
      <c r="BP790" s="35"/>
      <c r="BQ790" s="35"/>
      <c r="BR790" s="35"/>
      <c r="BS790" s="35"/>
      <c r="BT790" s="35"/>
      <c r="BU790" s="35"/>
      <c r="BV790" s="35"/>
      <c r="BW790" s="35"/>
      <c r="BX790" s="35"/>
      <c r="BY790" s="35"/>
      <c r="BZ790" s="35"/>
      <c r="CA790" s="35"/>
      <c r="CB790" s="35"/>
      <c r="CC790" s="35"/>
      <c r="CD790" s="35"/>
      <c r="CE790" s="35"/>
      <c r="CF790" s="35"/>
      <c r="CG790" s="35"/>
      <c r="CH790" s="35"/>
    </row>
    <row r="791" spans="1:86" ht="15.6" x14ac:dyDescent="0.3">
      <c r="A791" s="35"/>
      <c r="B791" s="86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17">
        <f t="shared" si="1753"/>
        <v>46807</v>
      </c>
      <c r="U791" s="216">
        <f t="shared" si="1746"/>
        <v>4</v>
      </c>
      <c r="V791" s="216">
        <f t="shared" si="1753"/>
        <v>786</v>
      </c>
      <c r="W791" s="16">
        <f t="shared" si="1760"/>
        <v>2.1534246575342464</v>
      </c>
      <c r="X791" s="16" t="e">
        <f>IF(Template!$F$7="Linear interpolation",LinInterp($I$5:$I$22,$G$5:$G$22,W791),CubicSpline($I$5:$I$22,$G$5:$G$22,W791))</f>
        <v>#VALUE!</v>
      </c>
      <c r="Y791" s="221" t="e">
        <f t="shared" si="1747"/>
        <v>#VALUE!</v>
      </c>
      <c r="Z791" s="221" t="e">
        <f>Y791/PRODUCT($AA$6:AA790)</f>
        <v>#VALUE!</v>
      </c>
      <c r="AA791" s="16" t="e">
        <f t="shared" si="1754"/>
        <v>#VALUE!</v>
      </c>
      <c r="AB791" s="10" t="e">
        <f t="shared" si="1755"/>
        <v>#VALUE!</v>
      </c>
      <c r="AC791" s="90">
        <f t="shared" si="1748"/>
        <v>791</v>
      </c>
      <c r="AD791" s="17">
        <f t="shared" si="1756"/>
        <v>46784</v>
      </c>
      <c r="AE791" s="16" t="e">
        <f t="shared" si="1749"/>
        <v>#VALUE!</v>
      </c>
      <c r="AF791" s="10">
        <f ca="1">IFERROR(AVERAGE(INDIRECT("AE"&amp;AC791-Template!$F$10+1):INDIRECT("AE"&amp;AC791)),0)</f>
        <v>0</v>
      </c>
      <c r="AG791" s="35"/>
      <c r="AH791" s="86"/>
      <c r="AI791" s="35"/>
      <c r="AJ791" s="35"/>
      <c r="AK791" s="35"/>
      <c r="AL791" s="35"/>
      <c r="AM791" s="35"/>
      <c r="AN791" s="35"/>
      <c r="AO791" s="35"/>
      <c r="AP791" s="35"/>
      <c r="AQ791" s="35"/>
      <c r="AR791" s="35"/>
      <c r="AS791" s="35"/>
      <c r="AT791" s="35"/>
      <c r="AU791" s="35"/>
      <c r="AV791" s="35"/>
      <c r="AW791" s="35"/>
      <c r="AX791" s="35"/>
      <c r="AY791" s="35"/>
      <c r="AZ791" s="17">
        <f t="shared" ref="AZ791" si="1795">AZ790+1</f>
        <v>46807</v>
      </c>
      <c r="BA791" s="216">
        <f t="shared" si="1772"/>
        <v>4</v>
      </c>
      <c r="BB791" s="216">
        <f t="shared" ref="BB791" si="1796">BB790+1</f>
        <v>786</v>
      </c>
      <c r="BC791" s="16">
        <f t="shared" si="1774"/>
        <v>2.1534246575342464</v>
      </c>
      <c r="BD791" s="16">
        <f>IF(Template!$F$7="Linear interpolation",LinInterp($AO$5:$AO$18,$AM$5:$AM$18,BC791),CubicSpline($AO$5:$AO$18,$AM$5:$AM$18,BC791))</f>
        <v>13.986833487989729</v>
      </c>
      <c r="BE791" s="221">
        <f t="shared" si="1709"/>
        <v>1.325660419939545</v>
      </c>
      <c r="BF791" s="221">
        <f>BE791/PRODUCT($BG$6:BG790)</f>
        <v>1.0003291177386882</v>
      </c>
      <c r="BG791" s="16">
        <f t="shared" si="1775"/>
        <v>1.0003291177386882</v>
      </c>
      <c r="BH791" s="10">
        <f t="shared" si="1776"/>
        <v>12.012797462117696</v>
      </c>
      <c r="BI791" s="90"/>
      <c r="BJ791" s="17">
        <f t="shared" si="1759"/>
        <v>46784</v>
      </c>
      <c r="BK791" s="16">
        <f t="shared" si="1752"/>
        <v>11.832693553045392</v>
      </c>
      <c r="BL791" s="10">
        <f ca="1">IFERROR(AVERAGE(INDIRECT("BK"&amp;AC791-Template!$F$10+1):INDIRECT("BK"&amp;AC791)),0)</f>
        <v>11.723280466835764</v>
      </c>
      <c r="BM791" s="35"/>
      <c r="BN791" s="86"/>
      <c r="BO791" s="35"/>
      <c r="BP791" s="35"/>
      <c r="BQ791" s="35"/>
      <c r="BR791" s="35"/>
      <c r="BS791" s="35"/>
      <c r="BT791" s="35"/>
      <c r="BU791" s="35"/>
      <c r="BV791" s="35"/>
      <c r="BW791" s="35"/>
      <c r="BX791" s="35"/>
      <c r="BY791" s="35"/>
      <c r="BZ791" s="35"/>
      <c r="CA791" s="35"/>
      <c r="CB791" s="35"/>
      <c r="CC791" s="35"/>
      <c r="CD791" s="35"/>
      <c r="CE791" s="35"/>
      <c r="CF791" s="35"/>
      <c r="CG791" s="35"/>
      <c r="CH791" s="35"/>
    </row>
    <row r="792" spans="1:86" ht="15.6" x14ac:dyDescent="0.3">
      <c r="A792" s="35"/>
      <c r="B792" s="86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17">
        <f t="shared" si="1753"/>
        <v>46808</v>
      </c>
      <c r="U792" s="216">
        <f t="shared" si="1746"/>
        <v>5</v>
      </c>
      <c r="V792" s="216">
        <f t="shared" si="1753"/>
        <v>787</v>
      </c>
      <c r="W792" s="16">
        <f t="shared" si="1760"/>
        <v>2.1561643835616437</v>
      </c>
      <c r="X792" s="16" t="e">
        <f>IF(Template!$F$7="Linear interpolation",LinInterp($I$5:$I$22,$G$5:$G$22,W792),CubicSpline($I$5:$I$22,$G$5:$G$22,W792))</f>
        <v>#VALUE!</v>
      </c>
      <c r="Y792" s="221" t="e">
        <f t="shared" si="1747"/>
        <v>#VALUE!</v>
      </c>
      <c r="Z792" s="221" t="e">
        <f>Y792/PRODUCT($AA$6:AA791)</f>
        <v>#VALUE!</v>
      </c>
      <c r="AA792" s="16" t="e">
        <f t="shared" si="1754"/>
        <v>#VALUE!</v>
      </c>
      <c r="AB792" s="10" t="e">
        <f t="shared" si="1755"/>
        <v>#VALUE!</v>
      </c>
      <c r="AC792" s="90">
        <f t="shared" si="1748"/>
        <v>792</v>
      </c>
      <c r="AD792" s="17">
        <f t="shared" si="1756"/>
        <v>46785</v>
      </c>
      <c r="AE792" s="16" t="e">
        <f t="shared" si="1749"/>
        <v>#VALUE!</v>
      </c>
      <c r="AF792" s="10">
        <f ca="1">IFERROR(AVERAGE(INDIRECT("AE"&amp;AC792-Template!$F$10+1):INDIRECT("AE"&amp;AC792)),0)</f>
        <v>0</v>
      </c>
      <c r="AG792" s="35"/>
      <c r="AH792" s="86"/>
      <c r="AI792" s="35"/>
      <c r="AJ792" s="35"/>
      <c r="AK792" s="35"/>
      <c r="AL792" s="35"/>
      <c r="AM792" s="35"/>
      <c r="AN792" s="35"/>
      <c r="AO792" s="35"/>
      <c r="AP792" s="35"/>
      <c r="AQ792" s="35"/>
      <c r="AR792" s="35"/>
      <c r="AS792" s="35"/>
      <c r="AT792" s="35"/>
      <c r="AU792" s="35"/>
      <c r="AV792" s="35"/>
      <c r="AW792" s="35"/>
      <c r="AX792" s="35"/>
      <c r="AY792" s="35"/>
      <c r="AZ792" s="17">
        <f t="shared" ref="AZ792" si="1797">AZ791+1</f>
        <v>46808</v>
      </c>
      <c r="BA792" s="216">
        <f t="shared" si="1772"/>
        <v>5</v>
      </c>
      <c r="BB792" s="216">
        <f t="shared" ref="BB792" si="1798">BB791+1</f>
        <v>787</v>
      </c>
      <c r="BC792" s="16">
        <f t="shared" si="1774"/>
        <v>2.1561643835616437</v>
      </c>
      <c r="BD792" s="16">
        <f>IF(Template!$F$7="Linear interpolation",LinInterp($AO$5:$AO$18,$AM$5:$AM$18,BC792),CubicSpline($AO$5:$AO$18,$AM$5:$AM$18,BC792))</f>
        <v>13.985280081262406</v>
      </c>
      <c r="BE792" s="221">
        <f t="shared" si="1709"/>
        <v>1.3260970063362494</v>
      </c>
      <c r="BF792" s="221">
        <f>BE792/PRODUCT($BG$6:BG791)</f>
        <v>1.0003293350168243</v>
      </c>
      <c r="BG792" s="16">
        <f t="shared" si="1775"/>
        <v>1.0003293350168243</v>
      </c>
      <c r="BH792" s="10">
        <f t="shared" si="1776"/>
        <v>12.020728114087165</v>
      </c>
      <c r="BI792" s="90"/>
      <c r="BJ792" s="17">
        <f t="shared" si="1759"/>
        <v>46785</v>
      </c>
      <c r="BK792" s="16">
        <f t="shared" si="1752"/>
        <v>11.840417419076488</v>
      </c>
      <c r="BL792" s="10">
        <f ca="1">IFERROR(AVERAGE(INDIRECT("BK"&amp;AC792-Template!$F$10+1):INDIRECT("BK"&amp;AC792)),0)</f>
        <v>11.730090348543543</v>
      </c>
      <c r="BM792" s="35"/>
      <c r="BN792" s="86"/>
      <c r="BO792" s="35"/>
      <c r="BP792" s="35"/>
      <c r="BQ792" s="35"/>
      <c r="BR792" s="35"/>
      <c r="BS792" s="35"/>
      <c r="BT792" s="35"/>
      <c r="BU792" s="35"/>
      <c r="BV792" s="35"/>
      <c r="BW792" s="35"/>
      <c r="BX792" s="35"/>
      <c r="BY792" s="35"/>
      <c r="BZ792" s="35"/>
      <c r="CA792" s="35"/>
      <c r="CB792" s="35"/>
      <c r="CC792" s="35"/>
      <c r="CD792" s="35"/>
      <c r="CE792" s="35"/>
      <c r="CF792" s="35"/>
      <c r="CG792" s="35"/>
      <c r="CH792" s="35"/>
    </row>
    <row r="793" spans="1:86" ht="15.6" x14ac:dyDescent="0.3">
      <c r="A793" s="35"/>
      <c r="B793" s="86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17">
        <f t="shared" si="1753"/>
        <v>46809</v>
      </c>
      <c r="U793" s="216">
        <f t="shared" si="1746"/>
        <v>6</v>
      </c>
      <c r="V793" s="216">
        <f t="shared" si="1753"/>
        <v>788</v>
      </c>
      <c r="W793" s="16">
        <f t="shared" si="1760"/>
        <v>2.1589041095890411</v>
      </c>
      <c r="X793" s="16" t="e">
        <f>IF(Template!$F$7="Linear interpolation",LinInterp($I$5:$I$22,$G$5:$G$22,W793),CubicSpline($I$5:$I$22,$G$5:$G$22,W793))</f>
        <v>#VALUE!</v>
      </c>
      <c r="Y793" s="221" t="e">
        <f t="shared" si="1747"/>
        <v>#VALUE!</v>
      </c>
      <c r="Z793" s="221" t="e">
        <f>Y793/PRODUCT($AA$6:AA792)</f>
        <v>#VALUE!</v>
      </c>
      <c r="AA793" s="16" t="e">
        <f t="shared" si="1754"/>
        <v>#VALUE!</v>
      </c>
      <c r="AB793" s="10" t="e">
        <f t="shared" si="1755"/>
        <v>#VALUE!</v>
      </c>
      <c r="AC793" s="90">
        <f t="shared" si="1748"/>
        <v>793</v>
      </c>
      <c r="AD793" s="17">
        <f t="shared" si="1756"/>
        <v>46786</v>
      </c>
      <c r="AE793" s="16" t="e">
        <f t="shared" si="1749"/>
        <v>#VALUE!</v>
      </c>
      <c r="AF793" s="10">
        <f ca="1">IFERROR(AVERAGE(INDIRECT("AE"&amp;AC793-Template!$F$10+1):INDIRECT("AE"&amp;AC793)),0)</f>
        <v>0</v>
      </c>
      <c r="AG793" s="35"/>
      <c r="AH793" s="86"/>
      <c r="AI793" s="35"/>
      <c r="AJ793" s="35"/>
      <c r="AK793" s="35"/>
      <c r="AL793" s="35"/>
      <c r="AM793" s="35"/>
      <c r="AN793" s="35"/>
      <c r="AO793" s="35"/>
      <c r="AP793" s="35"/>
      <c r="AQ793" s="35"/>
      <c r="AR793" s="35"/>
      <c r="AS793" s="35"/>
      <c r="AT793" s="35"/>
      <c r="AU793" s="35"/>
      <c r="AV793" s="35"/>
      <c r="AW793" s="35"/>
      <c r="AX793" s="35"/>
      <c r="AY793" s="35"/>
      <c r="AZ793" s="17">
        <f t="shared" ref="AZ793" si="1799">AZ792+1</f>
        <v>46809</v>
      </c>
      <c r="BA793" s="216">
        <f t="shared" si="1772"/>
        <v>6</v>
      </c>
      <c r="BB793" s="216">
        <f t="shared" ref="BB793" si="1800">BB792+1</f>
        <v>788</v>
      </c>
      <c r="BC793" s="16">
        <f t="shared" si="1774"/>
        <v>2.1589041095890411</v>
      </c>
      <c r="BD793" s="16">
        <f>IF(Template!$F$7="Linear interpolation",LinInterp($AO$5:$AO$18,$AM$5:$AM$18,BC793),CubicSpline($AO$5:$AO$18,$AM$5:$AM$18,BC793))</f>
        <v>13.983742116053122</v>
      </c>
      <c r="BE793" s="221">
        <f t="shared" si="1709"/>
        <v>1.3265340248969875</v>
      </c>
      <c r="BF793" s="221">
        <f>BE793/PRODUCT($BG$6:BG792)</f>
        <v>1.0003295524826992</v>
      </c>
      <c r="BG793" s="16">
        <f t="shared" si="1775"/>
        <v>1.0003293350168243</v>
      </c>
      <c r="BH793" s="10">
        <f t="shared" si="1776"/>
        <v>12.020728114087165</v>
      </c>
      <c r="BI793" s="90"/>
      <c r="BJ793" s="17">
        <f t="shared" si="1759"/>
        <v>46786</v>
      </c>
      <c r="BK793" s="16">
        <f t="shared" si="1752"/>
        <v>11.848152236170195</v>
      </c>
      <c r="BL793" s="10">
        <f ca="1">IFERROR(AVERAGE(INDIRECT("BK"&amp;AC793-Template!$F$10+1):INDIRECT("BK"&amp;AC793)),0)</f>
        <v>11.737642254199891</v>
      </c>
      <c r="BM793" s="35"/>
      <c r="BN793" s="86"/>
      <c r="BO793" s="35"/>
      <c r="BP793" s="35"/>
      <c r="BQ793" s="35"/>
      <c r="BR793" s="35"/>
      <c r="BS793" s="35"/>
      <c r="BT793" s="35"/>
      <c r="BU793" s="35"/>
      <c r="BV793" s="35"/>
      <c r="BW793" s="35"/>
      <c r="BX793" s="35"/>
      <c r="BY793" s="35"/>
      <c r="BZ793" s="35"/>
      <c r="CA793" s="35"/>
      <c r="CB793" s="35"/>
      <c r="CC793" s="35"/>
      <c r="CD793" s="35"/>
      <c r="CE793" s="35"/>
      <c r="CF793" s="35"/>
      <c r="CG793" s="35"/>
      <c r="CH793" s="35"/>
    </row>
    <row r="794" spans="1:86" ht="15.6" x14ac:dyDescent="0.3">
      <c r="A794" s="35"/>
      <c r="B794" s="86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17">
        <f t="shared" si="1753"/>
        <v>46810</v>
      </c>
      <c r="U794" s="216">
        <f t="shared" si="1746"/>
        <v>7</v>
      </c>
      <c r="V794" s="216">
        <f t="shared" si="1753"/>
        <v>789</v>
      </c>
      <c r="W794" s="16">
        <f t="shared" si="1760"/>
        <v>2.1616438356164385</v>
      </c>
      <c r="X794" s="16" t="e">
        <f>IF(Template!$F$7="Linear interpolation",LinInterp($I$5:$I$22,$G$5:$G$22,W794),CubicSpline($I$5:$I$22,$G$5:$G$22,W794))</f>
        <v>#VALUE!</v>
      </c>
      <c r="Y794" s="221" t="e">
        <f t="shared" si="1747"/>
        <v>#VALUE!</v>
      </c>
      <c r="Z794" s="221" t="e">
        <f>Y794/PRODUCT($AA$6:AA793)</f>
        <v>#VALUE!</v>
      </c>
      <c r="AA794" s="16" t="e">
        <f t="shared" si="1754"/>
        <v>#VALUE!</v>
      </c>
      <c r="AB794" s="10" t="e">
        <f t="shared" si="1755"/>
        <v>#VALUE!</v>
      </c>
      <c r="AC794" s="90">
        <f t="shared" si="1748"/>
        <v>794</v>
      </c>
      <c r="AD794" s="17">
        <f t="shared" si="1756"/>
        <v>46787</v>
      </c>
      <c r="AE794" s="16" t="e">
        <f t="shared" si="1749"/>
        <v>#VALUE!</v>
      </c>
      <c r="AF794" s="10">
        <f ca="1">IFERROR(AVERAGE(INDIRECT("AE"&amp;AC794-Template!$F$10+1):INDIRECT("AE"&amp;AC794)),0)</f>
        <v>0</v>
      </c>
      <c r="AG794" s="35"/>
      <c r="AH794" s="86"/>
      <c r="AI794" s="35"/>
      <c r="AJ794" s="35"/>
      <c r="AK794" s="35"/>
      <c r="AL794" s="35"/>
      <c r="AM794" s="35"/>
      <c r="AN794" s="35"/>
      <c r="AO794" s="35"/>
      <c r="AP794" s="35"/>
      <c r="AQ794" s="35"/>
      <c r="AR794" s="35"/>
      <c r="AS794" s="35"/>
      <c r="AT794" s="35"/>
      <c r="AU794" s="35"/>
      <c r="AV794" s="35"/>
      <c r="AW794" s="35"/>
      <c r="AX794" s="35"/>
      <c r="AY794" s="35"/>
      <c r="AZ794" s="17">
        <f t="shared" ref="AZ794" si="1801">AZ793+1</f>
        <v>46810</v>
      </c>
      <c r="BA794" s="216">
        <f t="shared" si="1772"/>
        <v>7</v>
      </c>
      <c r="BB794" s="216">
        <f t="shared" ref="BB794" si="1802">BB793+1</f>
        <v>789</v>
      </c>
      <c r="BC794" s="16">
        <f t="shared" si="1774"/>
        <v>2.1616438356164385</v>
      </c>
      <c r="BD794" s="16">
        <f>IF(Template!$F$7="Linear interpolation",LinInterp($AO$5:$AO$18,$AM$5:$AM$18,BC794),CubicSpline($AO$5:$AO$18,$AM$5:$AM$18,BC794))</f>
        <v>13.982219542741952</v>
      </c>
      <c r="BE794" s="221">
        <f t="shared" si="1709"/>
        <v>1.3269714761967237</v>
      </c>
      <c r="BF794" s="221">
        <f>BE794/PRODUCT($BG$6:BG793)</f>
        <v>1.0003299875973992</v>
      </c>
      <c r="BG794" s="16">
        <f t="shared" si="1775"/>
        <v>1.0003293350168243</v>
      </c>
      <c r="BH794" s="10">
        <f t="shared" si="1776"/>
        <v>12.020728114087165</v>
      </c>
      <c r="BI794" s="90"/>
      <c r="BJ794" s="17">
        <f t="shared" si="1759"/>
        <v>46787</v>
      </c>
      <c r="BK794" s="16">
        <f t="shared" si="1752"/>
        <v>11.855897826138161</v>
      </c>
      <c r="BL794" s="10">
        <f ca="1">IFERROR(AVERAGE(INDIRECT("BK"&amp;AC794-Template!$F$10+1):INDIRECT("BK"&amp;AC794)),0)</f>
        <v>11.745207517013542</v>
      </c>
      <c r="BM794" s="35"/>
      <c r="BN794" s="86"/>
      <c r="BO794" s="35"/>
      <c r="BP794" s="35"/>
      <c r="BQ794" s="35"/>
      <c r="BR794" s="35"/>
      <c r="BS794" s="35"/>
      <c r="BT794" s="35"/>
      <c r="BU794" s="35"/>
      <c r="BV794" s="35"/>
      <c r="BW794" s="35"/>
      <c r="BX794" s="35"/>
      <c r="BY794" s="35"/>
      <c r="BZ794" s="35"/>
      <c r="CA794" s="35"/>
      <c r="CB794" s="35"/>
      <c r="CC794" s="35"/>
      <c r="CD794" s="35"/>
      <c r="CE794" s="35"/>
      <c r="CF794" s="35"/>
      <c r="CG794" s="35"/>
      <c r="CH794" s="35"/>
    </row>
    <row r="795" spans="1:86" ht="15.6" x14ac:dyDescent="0.3">
      <c r="A795" s="35"/>
      <c r="B795" s="86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17">
        <f t="shared" si="1753"/>
        <v>46811</v>
      </c>
      <c r="U795" s="216">
        <f t="shared" si="1746"/>
        <v>1</v>
      </c>
      <c r="V795" s="216">
        <f t="shared" si="1753"/>
        <v>790</v>
      </c>
      <c r="W795" s="16">
        <f t="shared" si="1760"/>
        <v>2.1643835616438358</v>
      </c>
      <c r="X795" s="16" t="e">
        <f>IF(Template!$F$7="Linear interpolation",LinInterp($I$5:$I$22,$G$5:$G$22,W795),CubicSpline($I$5:$I$22,$G$5:$G$22,W795))</f>
        <v>#VALUE!</v>
      </c>
      <c r="Y795" s="221" t="e">
        <f t="shared" si="1747"/>
        <v>#VALUE!</v>
      </c>
      <c r="Z795" s="221" t="e">
        <f>Y795/PRODUCT($AA$6:AA794)</f>
        <v>#VALUE!</v>
      </c>
      <c r="AA795" s="16" t="e">
        <f t="shared" si="1754"/>
        <v>#VALUE!</v>
      </c>
      <c r="AB795" s="10" t="e">
        <f t="shared" si="1755"/>
        <v>#VALUE!</v>
      </c>
      <c r="AC795" s="90">
        <f t="shared" si="1748"/>
        <v>795</v>
      </c>
      <c r="AD795" s="17">
        <f t="shared" si="1756"/>
        <v>46788</v>
      </c>
      <c r="AE795" s="16" t="e">
        <f t="shared" si="1749"/>
        <v>#VALUE!</v>
      </c>
      <c r="AF795" s="10">
        <f ca="1">IFERROR(AVERAGE(INDIRECT("AE"&amp;AC795-Template!$F$10+1):INDIRECT("AE"&amp;AC795)),0)</f>
        <v>0</v>
      </c>
      <c r="AG795" s="35"/>
      <c r="AH795" s="86"/>
      <c r="AI795" s="35"/>
      <c r="AJ795" s="35"/>
      <c r="AK795" s="35"/>
      <c r="AL795" s="35"/>
      <c r="AM795" s="35"/>
      <c r="AN795" s="35"/>
      <c r="AO795" s="35"/>
      <c r="AP795" s="35"/>
      <c r="AQ795" s="35"/>
      <c r="AR795" s="35"/>
      <c r="AS795" s="35"/>
      <c r="AT795" s="35"/>
      <c r="AU795" s="35"/>
      <c r="AV795" s="35"/>
      <c r="AW795" s="35"/>
      <c r="AX795" s="35"/>
      <c r="AY795" s="35"/>
      <c r="AZ795" s="17">
        <f t="shared" ref="AZ795" si="1803">AZ794+1</f>
        <v>46811</v>
      </c>
      <c r="BA795" s="216">
        <f t="shared" si="1772"/>
        <v>1</v>
      </c>
      <c r="BB795" s="216">
        <f t="shared" ref="BB795" si="1804">BB794+1</f>
        <v>790</v>
      </c>
      <c r="BC795" s="16">
        <f t="shared" si="1774"/>
        <v>2.1643835616438358</v>
      </c>
      <c r="BD795" s="16">
        <f>IF(Template!$F$7="Linear interpolation",LinInterp($AO$5:$AO$18,$AM$5:$AM$18,BC795),CubicSpline($AO$5:$AO$18,$AM$5:$AM$18,BC795))</f>
        <v>13.980712311708967</v>
      </c>
      <c r="BE795" s="221">
        <f t="shared" si="1709"/>
        <v>1.3274093608046609</v>
      </c>
      <c r="BF795" s="221">
        <f>BE795/PRODUCT($BG$6:BG794)</f>
        <v>1.0003306405391386</v>
      </c>
      <c r="BG795" s="16">
        <f t="shared" si="1775"/>
        <v>1.0003306405391386</v>
      </c>
      <c r="BH795" s="10">
        <f t="shared" si="1776"/>
        <v>12.06837967855745</v>
      </c>
      <c r="BI795" s="90"/>
      <c r="BJ795" s="17">
        <f t="shared" si="1759"/>
        <v>46788</v>
      </c>
      <c r="BK795" s="16">
        <f t="shared" si="1752"/>
        <v>11.855897826138161</v>
      </c>
      <c r="BL795" s="10">
        <f ca="1">IFERROR(AVERAGE(INDIRECT("BK"&amp;AC795-Template!$F$10+1):INDIRECT("BK"&amp;AC795)),0)</f>
        <v>11.752527419282284</v>
      </c>
      <c r="BM795" s="35"/>
      <c r="BN795" s="86"/>
      <c r="BO795" s="35"/>
      <c r="BP795" s="35"/>
      <c r="BQ795" s="35"/>
      <c r="BR795" s="35"/>
      <c r="BS795" s="35"/>
      <c r="BT795" s="35"/>
      <c r="BU795" s="35"/>
      <c r="BV795" s="35"/>
      <c r="BW795" s="35"/>
      <c r="BX795" s="35"/>
      <c r="BY795" s="35"/>
      <c r="BZ795" s="35"/>
      <c r="CA795" s="35"/>
      <c r="CB795" s="35"/>
      <c r="CC795" s="35"/>
      <c r="CD795" s="35"/>
      <c r="CE795" s="35"/>
      <c r="CF795" s="35"/>
      <c r="CG795" s="35"/>
      <c r="CH795" s="35"/>
    </row>
    <row r="796" spans="1:86" ht="15.6" x14ac:dyDescent="0.3">
      <c r="A796" s="35"/>
      <c r="B796" s="86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17">
        <f t="shared" si="1753"/>
        <v>46812</v>
      </c>
      <c r="U796" s="216">
        <f t="shared" si="1746"/>
        <v>2</v>
      </c>
      <c r="V796" s="216">
        <f t="shared" si="1753"/>
        <v>791</v>
      </c>
      <c r="W796" s="16">
        <f t="shared" si="1760"/>
        <v>2.1671232876712327</v>
      </c>
      <c r="X796" s="16" t="e">
        <f>IF(Template!$F$7="Linear interpolation",LinInterp($I$5:$I$22,$G$5:$G$22,W796),CubicSpline($I$5:$I$22,$G$5:$G$22,W796))</f>
        <v>#VALUE!</v>
      </c>
      <c r="Y796" s="221" t="e">
        <f t="shared" si="1747"/>
        <v>#VALUE!</v>
      </c>
      <c r="Z796" s="221" t="e">
        <f>Y796/PRODUCT($AA$6:AA795)</f>
        <v>#VALUE!</v>
      </c>
      <c r="AA796" s="16" t="e">
        <f t="shared" si="1754"/>
        <v>#VALUE!</v>
      </c>
      <c r="AB796" s="10" t="e">
        <f t="shared" si="1755"/>
        <v>#VALUE!</v>
      </c>
      <c r="AC796" s="90">
        <f t="shared" si="1748"/>
        <v>796</v>
      </c>
      <c r="AD796" s="17">
        <f t="shared" si="1756"/>
        <v>46789</v>
      </c>
      <c r="AE796" s="16" t="e">
        <f t="shared" si="1749"/>
        <v>#VALUE!</v>
      </c>
      <c r="AF796" s="10">
        <f ca="1">IFERROR(AVERAGE(INDIRECT("AE"&amp;AC796-Template!$F$10+1):INDIRECT("AE"&amp;AC796)),0)</f>
        <v>0</v>
      </c>
      <c r="AG796" s="35"/>
      <c r="AH796" s="86"/>
      <c r="AI796" s="35"/>
      <c r="AJ796" s="35"/>
      <c r="AK796" s="35"/>
      <c r="AL796" s="35"/>
      <c r="AM796" s="35"/>
      <c r="AN796" s="35"/>
      <c r="AO796" s="35"/>
      <c r="AP796" s="35"/>
      <c r="AQ796" s="35"/>
      <c r="AR796" s="35"/>
      <c r="AS796" s="35"/>
      <c r="AT796" s="35"/>
      <c r="AU796" s="35"/>
      <c r="AV796" s="35"/>
      <c r="AW796" s="35"/>
      <c r="AX796" s="35"/>
      <c r="AY796" s="35"/>
      <c r="AZ796" s="17">
        <f t="shared" ref="AZ796" si="1805">AZ795+1</f>
        <v>46812</v>
      </c>
      <c r="BA796" s="216">
        <f t="shared" si="1772"/>
        <v>2</v>
      </c>
      <c r="BB796" s="216">
        <f t="shared" ref="BB796" si="1806">BB795+1</f>
        <v>791</v>
      </c>
      <c r="BC796" s="16">
        <f t="shared" si="1774"/>
        <v>2.1671232876712327</v>
      </c>
      <c r="BD796" s="16">
        <f>IF(Template!$F$7="Linear interpolation",LinInterp($AO$5:$AO$18,$AM$5:$AM$18,BC796),CubicSpline($AO$5:$AO$18,$AM$5:$AM$18,BC796))</f>
        <v>13.97922037333424</v>
      </c>
      <c r="BE796" s="221">
        <f t="shared" si="1709"/>
        <v>1.3278476792842258</v>
      </c>
      <c r="BF796" s="221">
        <f>BE796/PRODUCT($BG$6:BG795)</f>
        <v>1.0003302059579413</v>
      </c>
      <c r="BG796" s="16">
        <f t="shared" si="1775"/>
        <v>1.0003302059579413</v>
      </c>
      <c r="BH796" s="10">
        <f t="shared" si="1776"/>
        <v>12.052517464857804</v>
      </c>
      <c r="BI796" s="90"/>
      <c r="BJ796" s="17">
        <f t="shared" si="1759"/>
        <v>46789</v>
      </c>
      <c r="BK796" s="16">
        <f t="shared" si="1752"/>
        <v>11.855897826138161</v>
      </c>
      <c r="BL796" s="10">
        <f ca="1">IFERROR(AVERAGE(INDIRECT("BK"&amp;AC796-Template!$F$10+1):INDIRECT("BK"&amp;AC796)),0)</f>
        <v>11.759601435572547</v>
      </c>
      <c r="BM796" s="35"/>
      <c r="BN796" s="86"/>
      <c r="BO796" s="35"/>
      <c r="BP796" s="35"/>
      <c r="BQ796" s="35"/>
      <c r="BR796" s="35"/>
      <c r="BS796" s="35"/>
      <c r="BT796" s="35"/>
      <c r="BU796" s="35"/>
      <c r="BV796" s="35"/>
      <c r="BW796" s="35"/>
      <c r="BX796" s="35"/>
      <c r="BY796" s="35"/>
      <c r="BZ796" s="35"/>
      <c r="CA796" s="35"/>
      <c r="CB796" s="35"/>
      <c r="CC796" s="35"/>
      <c r="CD796" s="35"/>
      <c r="CE796" s="35"/>
      <c r="CF796" s="35"/>
      <c r="CG796" s="35"/>
      <c r="CH796" s="35"/>
    </row>
    <row r="797" spans="1:86" ht="15.6" x14ac:dyDescent="0.3">
      <c r="A797" s="35"/>
      <c r="B797" s="86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17">
        <f t="shared" si="1753"/>
        <v>46813</v>
      </c>
      <c r="U797" s="216">
        <f t="shared" si="1746"/>
        <v>3</v>
      </c>
      <c r="V797" s="216">
        <f t="shared" si="1753"/>
        <v>792</v>
      </c>
      <c r="W797" s="16">
        <f t="shared" si="1760"/>
        <v>2.1698630136986301</v>
      </c>
      <c r="X797" s="16" t="e">
        <f>IF(Template!$F$7="Linear interpolation",LinInterp($I$5:$I$22,$G$5:$G$22,W797),CubicSpline($I$5:$I$22,$G$5:$G$22,W797))</f>
        <v>#VALUE!</v>
      </c>
      <c r="Y797" s="221" t="e">
        <f t="shared" si="1747"/>
        <v>#VALUE!</v>
      </c>
      <c r="Z797" s="221" t="e">
        <f>Y797/PRODUCT($AA$6:AA796)</f>
        <v>#VALUE!</v>
      </c>
      <c r="AA797" s="16" t="e">
        <f t="shared" si="1754"/>
        <v>#VALUE!</v>
      </c>
      <c r="AB797" s="10" t="e">
        <f t="shared" si="1755"/>
        <v>#VALUE!</v>
      </c>
      <c r="AC797" s="90">
        <f t="shared" si="1748"/>
        <v>797</v>
      </c>
      <c r="AD797" s="17">
        <f t="shared" si="1756"/>
        <v>46790</v>
      </c>
      <c r="AE797" s="16" t="e">
        <f t="shared" si="1749"/>
        <v>#VALUE!</v>
      </c>
      <c r="AF797" s="10">
        <f ca="1">IFERROR(AVERAGE(INDIRECT("AE"&amp;AC797-Template!$F$10+1):INDIRECT("AE"&amp;AC797)),0)</f>
        <v>0</v>
      </c>
      <c r="AG797" s="35"/>
      <c r="AH797" s="86"/>
      <c r="AI797" s="35"/>
      <c r="AJ797" s="35"/>
      <c r="AK797" s="35"/>
      <c r="AL797" s="35"/>
      <c r="AM797" s="35"/>
      <c r="AN797" s="35"/>
      <c r="AO797" s="35"/>
      <c r="AP797" s="35"/>
      <c r="AQ797" s="35"/>
      <c r="AR797" s="35"/>
      <c r="AS797" s="35"/>
      <c r="AT797" s="35"/>
      <c r="AU797" s="35"/>
      <c r="AV797" s="35"/>
      <c r="AW797" s="35"/>
      <c r="AX797" s="35"/>
      <c r="AY797" s="35"/>
      <c r="AZ797" s="17">
        <f t="shared" ref="AZ797" si="1807">AZ796+1</f>
        <v>46813</v>
      </c>
      <c r="BA797" s="216">
        <f t="shared" si="1772"/>
        <v>3</v>
      </c>
      <c r="BB797" s="216">
        <f t="shared" ref="BB797" si="1808">BB796+1</f>
        <v>792</v>
      </c>
      <c r="BC797" s="16">
        <f t="shared" si="1774"/>
        <v>2.1698630136986301</v>
      </c>
      <c r="BD797" s="16">
        <f>IF(Template!$F$7="Linear interpolation",LinInterp($AO$5:$AO$18,$AM$5:$AM$18,BC797),CubicSpline($AO$5:$AO$18,$AM$5:$AM$18,BC797))</f>
        <v>13.977743677997843</v>
      </c>
      <c r="BE797" s="221">
        <f t="shared" si="1709"/>
        <v>1.3282864321930625</v>
      </c>
      <c r="BF797" s="221">
        <f>BE797/PRODUCT($BG$6:BG796)</f>
        <v>1.0003304241259612</v>
      </c>
      <c r="BG797" s="16">
        <f t="shared" si="1775"/>
        <v>1.0003304241259612</v>
      </c>
      <c r="BH797" s="10">
        <f t="shared" si="1776"/>
        <v>12.060480597583133</v>
      </c>
      <c r="BI797" s="90"/>
      <c r="BJ797" s="17">
        <f t="shared" si="1759"/>
        <v>46790</v>
      </c>
      <c r="BK797" s="16">
        <f t="shared" si="1752"/>
        <v>11.902476439020759</v>
      </c>
      <c r="BL797" s="10">
        <f ca="1">IFERROR(AVERAGE(INDIRECT("BK"&amp;AC797-Template!$F$10+1):INDIRECT("BK"&amp;AC797)),0)</f>
        <v>11.768228072292226</v>
      </c>
      <c r="BM797" s="35"/>
      <c r="BN797" s="86"/>
      <c r="BO797" s="35"/>
      <c r="BP797" s="35"/>
      <c r="BQ797" s="35"/>
      <c r="BR797" s="35"/>
      <c r="BS797" s="35"/>
      <c r="BT797" s="35"/>
      <c r="BU797" s="35"/>
      <c r="BV797" s="35"/>
      <c r="BW797" s="35"/>
      <c r="BX797" s="35"/>
      <c r="BY797" s="35"/>
      <c r="BZ797" s="35"/>
      <c r="CA797" s="35"/>
      <c r="CB797" s="35"/>
      <c r="CC797" s="35"/>
      <c r="CD797" s="35"/>
      <c r="CE797" s="35"/>
      <c r="CF797" s="35"/>
      <c r="CG797" s="35"/>
      <c r="CH797" s="35"/>
    </row>
    <row r="798" spans="1:86" ht="15.6" x14ac:dyDescent="0.3">
      <c r="A798" s="35"/>
      <c r="B798" s="86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17">
        <f t="shared" si="1753"/>
        <v>46814</v>
      </c>
      <c r="U798" s="216">
        <f t="shared" si="1746"/>
        <v>4</v>
      </c>
      <c r="V798" s="216">
        <f t="shared" si="1753"/>
        <v>793</v>
      </c>
      <c r="W798" s="16">
        <f t="shared" si="1760"/>
        <v>2.1726027397260275</v>
      </c>
      <c r="X798" s="16" t="e">
        <f>IF(Template!$F$7="Linear interpolation",LinInterp($I$5:$I$22,$G$5:$G$22,W798),CubicSpline($I$5:$I$22,$G$5:$G$22,W798))</f>
        <v>#VALUE!</v>
      </c>
      <c r="Y798" s="221" t="e">
        <f t="shared" si="1747"/>
        <v>#VALUE!</v>
      </c>
      <c r="Z798" s="221" t="e">
        <f>Y798/PRODUCT($AA$6:AA797)</f>
        <v>#VALUE!</v>
      </c>
      <c r="AA798" s="16" t="e">
        <f t="shared" si="1754"/>
        <v>#VALUE!</v>
      </c>
      <c r="AB798" s="10" t="e">
        <f t="shared" si="1755"/>
        <v>#VALUE!</v>
      </c>
      <c r="AC798" s="90">
        <f t="shared" si="1748"/>
        <v>798</v>
      </c>
      <c r="AD798" s="17">
        <f t="shared" si="1756"/>
        <v>46791</v>
      </c>
      <c r="AE798" s="16" t="e">
        <f t="shared" si="1749"/>
        <v>#VALUE!</v>
      </c>
      <c r="AF798" s="10">
        <f ca="1">IFERROR(AVERAGE(INDIRECT("AE"&amp;AC798-Template!$F$10+1):INDIRECT("AE"&amp;AC798)),0)</f>
        <v>0</v>
      </c>
      <c r="AG798" s="35"/>
      <c r="AH798" s="86"/>
      <c r="AI798" s="35"/>
      <c r="AJ798" s="35"/>
      <c r="AK798" s="35"/>
      <c r="AL798" s="35"/>
      <c r="AM798" s="35"/>
      <c r="AN798" s="35"/>
      <c r="AO798" s="35"/>
      <c r="AP798" s="35"/>
      <c r="AQ798" s="35"/>
      <c r="AR798" s="35"/>
      <c r="AS798" s="35"/>
      <c r="AT798" s="35"/>
      <c r="AU798" s="35"/>
      <c r="AV798" s="35"/>
      <c r="AW798" s="35"/>
      <c r="AX798" s="35"/>
      <c r="AY798" s="35"/>
      <c r="AZ798" s="17">
        <f t="shared" ref="AZ798" si="1809">AZ797+1</f>
        <v>46814</v>
      </c>
      <c r="BA798" s="216">
        <f t="shared" si="1772"/>
        <v>4</v>
      </c>
      <c r="BB798" s="216">
        <f t="shared" ref="BB798" si="1810">BB797+1</f>
        <v>793</v>
      </c>
      <c r="BC798" s="16">
        <f t="shared" si="1774"/>
        <v>2.1726027397260275</v>
      </c>
      <c r="BD798" s="16">
        <f>IF(Template!$F$7="Linear interpolation",LinInterp($AO$5:$AO$18,$AM$5:$AM$18,BC798),CubicSpline($AO$5:$AO$18,$AM$5:$AM$18,BC798))</f>
        <v>13.976282176079849</v>
      </c>
      <c r="BE798" s="221">
        <f t="shared" si="1709"/>
        <v>1.3287256200830224</v>
      </c>
      <c r="BF798" s="221">
        <f>BE798/PRODUCT($BG$6:BG797)</f>
        <v>1.000330642457316</v>
      </c>
      <c r="BG798" s="16">
        <f t="shared" si="1775"/>
        <v>1.000330642457316</v>
      </c>
      <c r="BH798" s="10">
        <f t="shared" si="1776"/>
        <v>12.068449692032356</v>
      </c>
      <c r="BI798" s="90"/>
      <c r="BJ798" s="17">
        <f t="shared" si="1759"/>
        <v>46791</v>
      </c>
      <c r="BK798" s="16">
        <f t="shared" si="1752"/>
        <v>11.886984349826601</v>
      </c>
      <c r="BL798" s="10">
        <f ca="1">IFERROR(AVERAGE(INDIRECT("BK"&amp;AC798-Template!$F$10+1):INDIRECT("BK"&amp;AC798)),0)</f>
        <v>11.77633830603877</v>
      </c>
      <c r="BM798" s="35"/>
      <c r="BN798" s="86"/>
      <c r="BO798" s="35"/>
      <c r="BP798" s="35"/>
      <c r="BQ798" s="35"/>
      <c r="BR798" s="35"/>
      <c r="BS798" s="35"/>
      <c r="BT798" s="35"/>
      <c r="BU798" s="35"/>
      <c r="BV798" s="35"/>
      <c r="BW798" s="35"/>
      <c r="BX798" s="35"/>
      <c r="BY798" s="35"/>
      <c r="BZ798" s="35"/>
      <c r="CA798" s="35"/>
      <c r="CB798" s="35"/>
      <c r="CC798" s="35"/>
      <c r="CD798" s="35"/>
      <c r="CE798" s="35"/>
      <c r="CF798" s="35"/>
      <c r="CG798" s="35"/>
      <c r="CH798" s="35"/>
    </row>
    <row r="799" spans="1:86" ht="15.6" x14ac:dyDescent="0.3">
      <c r="A799" s="35"/>
      <c r="B799" s="86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17">
        <f t="shared" si="1753"/>
        <v>46815</v>
      </c>
      <c r="U799" s="216">
        <f t="shared" si="1746"/>
        <v>5</v>
      </c>
      <c r="V799" s="216">
        <f t="shared" si="1753"/>
        <v>794</v>
      </c>
      <c r="W799" s="16">
        <f t="shared" si="1760"/>
        <v>2.1753424657534248</v>
      </c>
      <c r="X799" s="16" t="e">
        <f>IF(Template!$F$7="Linear interpolation",LinInterp($I$5:$I$22,$G$5:$G$22,W799),CubicSpline($I$5:$I$22,$G$5:$G$22,W799))</f>
        <v>#VALUE!</v>
      </c>
      <c r="Y799" s="221" t="e">
        <f t="shared" si="1747"/>
        <v>#VALUE!</v>
      </c>
      <c r="Z799" s="221" t="e">
        <f>Y799/PRODUCT($AA$6:AA798)</f>
        <v>#VALUE!</v>
      </c>
      <c r="AA799" s="16" t="e">
        <f t="shared" si="1754"/>
        <v>#VALUE!</v>
      </c>
      <c r="AB799" s="10" t="e">
        <f t="shared" si="1755"/>
        <v>#VALUE!</v>
      </c>
      <c r="AC799" s="90">
        <f t="shared" si="1748"/>
        <v>799</v>
      </c>
      <c r="AD799" s="17">
        <f t="shared" si="1756"/>
        <v>46792</v>
      </c>
      <c r="AE799" s="16" t="e">
        <f t="shared" si="1749"/>
        <v>#VALUE!</v>
      </c>
      <c r="AF799" s="10">
        <f ca="1">IFERROR(AVERAGE(INDIRECT("AE"&amp;AC799-Template!$F$10+1):INDIRECT("AE"&amp;AC799)),0)</f>
        <v>0</v>
      </c>
      <c r="AG799" s="35"/>
      <c r="AH799" s="86"/>
      <c r="AI799" s="35"/>
      <c r="AJ799" s="35"/>
      <c r="AK799" s="35"/>
      <c r="AL799" s="35"/>
      <c r="AM799" s="35"/>
      <c r="AN799" s="35"/>
      <c r="AO799" s="35"/>
      <c r="AP799" s="35"/>
      <c r="AQ799" s="35"/>
      <c r="AR799" s="35"/>
      <c r="AS799" s="35"/>
      <c r="AT799" s="35"/>
      <c r="AU799" s="35"/>
      <c r="AV799" s="35"/>
      <c r="AW799" s="35"/>
      <c r="AX799" s="35"/>
      <c r="AY799" s="35"/>
      <c r="AZ799" s="17">
        <f t="shared" ref="AZ799" si="1811">AZ798+1</f>
        <v>46815</v>
      </c>
      <c r="BA799" s="216">
        <f t="shared" si="1772"/>
        <v>5</v>
      </c>
      <c r="BB799" s="216">
        <f t="shared" ref="BB799" si="1812">BB798+1</f>
        <v>794</v>
      </c>
      <c r="BC799" s="16">
        <f t="shared" si="1774"/>
        <v>2.1753424657534248</v>
      </c>
      <c r="BD799" s="16">
        <f>IF(Template!$F$7="Linear interpolation",LinInterp($AO$5:$AO$18,$AM$5:$AM$18,BC799),CubicSpline($AO$5:$AO$18,$AM$5:$AM$18,BC799))</f>
        <v>13.974835817960329</v>
      </c>
      <c r="BE799" s="221">
        <f t="shared" si="1709"/>
        <v>1.3291652435001557</v>
      </c>
      <c r="BF799" s="221">
        <f>BE799/PRODUCT($BG$6:BG798)</f>
        <v>1.0003308609471278</v>
      </c>
      <c r="BG799" s="16">
        <f t="shared" si="1775"/>
        <v>1.0003308609471278</v>
      </c>
      <c r="BH799" s="10">
        <f t="shared" si="1776"/>
        <v>12.076424570163002</v>
      </c>
      <c r="BI799" s="90"/>
      <c r="BJ799" s="17">
        <f t="shared" si="1759"/>
        <v>46792</v>
      </c>
      <c r="BK799" s="16">
        <f t="shared" si="1752"/>
        <v>11.894781130586839</v>
      </c>
      <c r="BL799" s="10">
        <f ca="1">IFERROR(AVERAGE(INDIRECT("BK"&amp;AC799-Template!$F$10+1):INDIRECT("BK"&amp;AC799)),0)</f>
        <v>11.783227950825637</v>
      </c>
      <c r="BM799" s="35"/>
      <c r="BN799" s="86"/>
      <c r="BO799" s="35"/>
      <c r="BP799" s="35"/>
      <c r="BQ799" s="35"/>
      <c r="BR799" s="35"/>
      <c r="BS799" s="35"/>
      <c r="BT799" s="35"/>
      <c r="BU799" s="35"/>
      <c r="BV799" s="35"/>
      <c r="BW799" s="35"/>
      <c r="BX799" s="35"/>
      <c r="BY799" s="35"/>
      <c r="BZ799" s="35"/>
      <c r="CA799" s="35"/>
      <c r="CB799" s="35"/>
      <c r="CC799" s="35"/>
      <c r="CD799" s="35"/>
      <c r="CE799" s="35"/>
      <c r="CF799" s="35"/>
      <c r="CG799" s="35"/>
      <c r="CH799" s="35"/>
    </row>
    <row r="800" spans="1:86" ht="15.6" x14ac:dyDescent="0.3">
      <c r="A800" s="35"/>
      <c r="B800" s="86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17">
        <f t="shared" si="1753"/>
        <v>46816</v>
      </c>
      <c r="U800" s="216">
        <f t="shared" si="1746"/>
        <v>6</v>
      </c>
      <c r="V800" s="216">
        <f t="shared" si="1753"/>
        <v>795</v>
      </c>
      <c r="W800" s="16">
        <f t="shared" si="1760"/>
        <v>2.1780821917808217</v>
      </c>
      <c r="X800" s="16" t="e">
        <f>IF(Template!$F$7="Linear interpolation",LinInterp($I$5:$I$22,$G$5:$G$22,W800),CubicSpline($I$5:$I$22,$G$5:$G$22,W800))</f>
        <v>#VALUE!</v>
      </c>
      <c r="Y800" s="221" t="e">
        <f t="shared" si="1747"/>
        <v>#VALUE!</v>
      </c>
      <c r="Z800" s="221" t="e">
        <f>Y800/PRODUCT($AA$6:AA799)</f>
        <v>#VALUE!</v>
      </c>
      <c r="AA800" s="16" t="e">
        <f t="shared" si="1754"/>
        <v>#VALUE!</v>
      </c>
      <c r="AB800" s="10" t="e">
        <f t="shared" si="1755"/>
        <v>#VALUE!</v>
      </c>
      <c r="AC800" s="90">
        <f t="shared" si="1748"/>
        <v>800</v>
      </c>
      <c r="AD800" s="17">
        <f t="shared" si="1756"/>
        <v>46793</v>
      </c>
      <c r="AE800" s="16" t="e">
        <f t="shared" si="1749"/>
        <v>#VALUE!</v>
      </c>
      <c r="AF800" s="10">
        <f ca="1">IFERROR(AVERAGE(INDIRECT("AE"&amp;AC800-Template!$F$10+1):INDIRECT("AE"&amp;AC800)),0)</f>
        <v>0</v>
      </c>
      <c r="AG800" s="35"/>
      <c r="AH800" s="86"/>
      <c r="AI800" s="35"/>
      <c r="AJ800" s="35"/>
      <c r="AK800" s="35"/>
      <c r="AL800" s="35"/>
      <c r="AM800" s="35"/>
      <c r="AN800" s="35"/>
      <c r="AO800" s="35"/>
      <c r="AP800" s="35"/>
      <c r="AQ800" s="35"/>
      <c r="AR800" s="35"/>
      <c r="AS800" s="35"/>
      <c r="AT800" s="35"/>
      <c r="AU800" s="35"/>
      <c r="AV800" s="35"/>
      <c r="AW800" s="35"/>
      <c r="AX800" s="35"/>
      <c r="AY800" s="35"/>
      <c r="AZ800" s="17">
        <f t="shared" ref="AZ800" si="1813">AZ799+1</f>
        <v>46816</v>
      </c>
      <c r="BA800" s="216">
        <f t="shared" si="1772"/>
        <v>6</v>
      </c>
      <c r="BB800" s="216">
        <f t="shared" ref="BB800" si="1814">BB799+1</f>
        <v>795</v>
      </c>
      <c r="BC800" s="16">
        <f t="shared" si="1774"/>
        <v>2.1780821917808217</v>
      </c>
      <c r="BD800" s="16">
        <f>IF(Template!$F$7="Linear interpolation",LinInterp($AO$5:$AO$18,$AM$5:$AM$18,BC800),CubicSpline($AO$5:$AO$18,$AM$5:$AM$18,BC800))</f>
        <v>13.973404554019355</v>
      </c>
      <c r="BE800" s="221">
        <f t="shared" si="1709"/>
        <v>1.3296053029847008</v>
      </c>
      <c r="BF800" s="221">
        <f>BE800/PRODUCT($BG$6:BG799)</f>
        <v>1.0003310795905151</v>
      </c>
      <c r="BG800" s="16">
        <f t="shared" si="1775"/>
        <v>1.0003308609471278</v>
      </c>
      <c r="BH800" s="10">
        <f t="shared" si="1776"/>
        <v>12.076424570163002</v>
      </c>
      <c r="BI800" s="90"/>
      <c r="BJ800" s="17">
        <f t="shared" si="1759"/>
        <v>46793</v>
      </c>
      <c r="BK800" s="16">
        <f t="shared" si="1752"/>
        <v>11.902587614815662</v>
      </c>
      <c r="BL800" s="10">
        <f ca="1">IFERROR(AVERAGE(INDIRECT("BK"&amp;AC800-Template!$F$10+1):INDIRECT("BK"&amp;AC800)),0)</f>
        <v>11.790869613955275</v>
      </c>
      <c r="BM800" s="35"/>
      <c r="BN800" s="86"/>
      <c r="BO800" s="35"/>
      <c r="BP800" s="35"/>
      <c r="BQ800" s="35"/>
      <c r="BR800" s="35"/>
      <c r="BS800" s="35"/>
      <c r="BT800" s="35"/>
      <c r="BU800" s="35"/>
      <c r="BV800" s="35"/>
      <c r="BW800" s="35"/>
      <c r="BX800" s="35"/>
      <c r="BY800" s="35"/>
      <c r="BZ800" s="35"/>
      <c r="CA800" s="35"/>
      <c r="CB800" s="35"/>
      <c r="CC800" s="35"/>
      <c r="CD800" s="35"/>
      <c r="CE800" s="35"/>
      <c r="CF800" s="35"/>
      <c r="CG800" s="35"/>
      <c r="CH800" s="35"/>
    </row>
    <row r="801" spans="1:86" ht="15.6" x14ac:dyDescent="0.3">
      <c r="A801" s="35"/>
      <c r="B801" s="86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17">
        <f t="shared" si="1753"/>
        <v>46817</v>
      </c>
      <c r="U801" s="216">
        <f t="shared" si="1746"/>
        <v>7</v>
      </c>
      <c r="V801" s="216">
        <f t="shared" si="1753"/>
        <v>796</v>
      </c>
      <c r="W801" s="16">
        <f t="shared" si="1760"/>
        <v>2.1808219178082191</v>
      </c>
      <c r="X801" s="16" t="e">
        <f>IF(Template!$F$7="Linear interpolation",LinInterp($I$5:$I$22,$G$5:$G$22,W801),CubicSpline($I$5:$I$22,$G$5:$G$22,W801))</f>
        <v>#VALUE!</v>
      </c>
      <c r="Y801" s="221" t="e">
        <f t="shared" si="1747"/>
        <v>#VALUE!</v>
      </c>
      <c r="Z801" s="221" t="e">
        <f>Y801/PRODUCT($AA$6:AA800)</f>
        <v>#VALUE!</v>
      </c>
      <c r="AA801" s="16" t="e">
        <f t="shared" si="1754"/>
        <v>#VALUE!</v>
      </c>
      <c r="AB801" s="10" t="e">
        <f t="shared" si="1755"/>
        <v>#VALUE!</v>
      </c>
      <c r="AC801" s="90">
        <f t="shared" si="1748"/>
        <v>801</v>
      </c>
      <c r="AD801" s="17">
        <f t="shared" si="1756"/>
        <v>46794</v>
      </c>
      <c r="AE801" s="16" t="e">
        <f t="shared" si="1749"/>
        <v>#VALUE!</v>
      </c>
      <c r="AF801" s="10">
        <f ca="1">IFERROR(AVERAGE(INDIRECT("AE"&amp;AC801-Template!$F$10+1):INDIRECT("AE"&amp;AC801)),0)</f>
        <v>0</v>
      </c>
      <c r="AG801" s="35"/>
      <c r="AH801" s="86"/>
      <c r="AI801" s="35"/>
      <c r="AJ801" s="35"/>
      <c r="AK801" s="35"/>
      <c r="AL801" s="35"/>
      <c r="AM801" s="35"/>
      <c r="AN801" s="35"/>
      <c r="AO801" s="35"/>
      <c r="AP801" s="35"/>
      <c r="AQ801" s="35"/>
      <c r="AR801" s="35"/>
      <c r="AS801" s="35"/>
      <c r="AT801" s="35"/>
      <c r="AU801" s="35"/>
      <c r="AV801" s="35"/>
      <c r="AW801" s="35"/>
      <c r="AX801" s="35"/>
      <c r="AY801" s="35"/>
      <c r="AZ801" s="17">
        <f t="shared" ref="AZ801" si="1815">AZ800+1</f>
        <v>46817</v>
      </c>
      <c r="BA801" s="216">
        <f t="shared" si="1772"/>
        <v>7</v>
      </c>
      <c r="BB801" s="216">
        <f t="shared" ref="BB801" si="1816">BB800+1</f>
        <v>796</v>
      </c>
      <c r="BC801" s="16">
        <f t="shared" si="1774"/>
        <v>2.1808219178082191</v>
      </c>
      <c r="BD801" s="16">
        <f>IF(Template!$F$7="Linear interpolation",LinInterp($AO$5:$AO$18,$AM$5:$AM$18,BC801),CubicSpline($AO$5:$AO$18,$AM$5:$AM$18,BC801))</f>
        <v>13.971988334637002</v>
      </c>
      <c r="BE801" s="221">
        <f t="shared" si="1709"/>
        <v>1.3300457990710757</v>
      </c>
      <c r="BF801" s="221">
        <f>BE801/PRODUCT($BG$6:BG800)</f>
        <v>1.0003315170260827</v>
      </c>
      <c r="BG801" s="16">
        <f t="shared" si="1775"/>
        <v>1.0003308609471278</v>
      </c>
      <c r="BH801" s="10">
        <f t="shared" si="1776"/>
        <v>12.076424570163002</v>
      </c>
      <c r="BI801" s="90"/>
      <c r="BJ801" s="17">
        <f t="shared" si="1759"/>
        <v>46794</v>
      </c>
      <c r="BK801" s="16">
        <f t="shared" si="1752"/>
        <v>11.910403624308508</v>
      </c>
      <c r="BL801" s="10">
        <f ca="1">IFERROR(AVERAGE(INDIRECT("BK"&amp;AC801-Template!$F$10+1):INDIRECT("BK"&amp;AC801)),0)</f>
        <v>11.798523386685472</v>
      </c>
      <c r="BM801" s="35"/>
      <c r="BN801" s="86"/>
      <c r="BO801" s="35"/>
      <c r="BP801" s="35"/>
      <c r="BQ801" s="35"/>
      <c r="BR801" s="35"/>
      <c r="BS801" s="35"/>
      <c r="BT801" s="35"/>
      <c r="BU801" s="35"/>
      <c r="BV801" s="35"/>
      <c r="BW801" s="35"/>
      <c r="BX801" s="35"/>
      <c r="BY801" s="35"/>
      <c r="BZ801" s="35"/>
      <c r="CA801" s="35"/>
      <c r="CB801" s="35"/>
      <c r="CC801" s="35"/>
      <c r="CD801" s="35"/>
      <c r="CE801" s="35"/>
      <c r="CF801" s="35"/>
      <c r="CG801" s="35"/>
      <c r="CH801" s="35"/>
    </row>
    <row r="802" spans="1:86" ht="15.6" x14ac:dyDescent="0.3">
      <c r="A802" s="35"/>
      <c r="B802" s="86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17">
        <f t="shared" si="1753"/>
        <v>46818</v>
      </c>
      <c r="U802" s="216">
        <f t="shared" si="1746"/>
        <v>1</v>
      </c>
      <c r="V802" s="216">
        <f t="shared" si="1753"/>
        <v>797</v>
      </c>
      <c r="W802" s="16">
        <f t="shared" si="1760"/>
        <v>2.1835616438356165</v>
      </c>
      <c r="X802" s="16" t="e">
        <f>IF(Template!$F$7="Linear interpolation",LinInterp($I$5:$I$22,$G$5:$G$22,W802),CubicSpline($I$5:$I$22,$G$5:$G$22,W802))</f>
        <v>#VALUE!</v>
      </c>
      <c r="Y802" s="221" t="e">
        <f t="shared" si="1747"/>
        <v>#VALUE!</v>
      </c>
      <c r="Z802" s="221" t="e">
        <f>Y802/PRODUCT($AA$6:AA801)</f>
        <v>#VALUE!</v>
      </c>
      <c r="AA802" s="16" t="e">
        <f t="shared" si="1754"/>
        <v>#VALUE!</v>
      </c>
      <c r="AB802" s="10" t="e">
        <f t="shared" si="1755"/>
        <v>#VALUE!</v>
      </c>
      <c r="AC802" s="90">
        <f t="shared" si="1748"/>
        <v>802</v>
      </c>
      <c r="AD802" s="17">
        <f t="shared" si="1756"/>
        <v>46795</v>
      </c>
      <c r="AE802" s="16" t="e">
        <f t="shared" si="1749"/>
        <v>#VALUE!</v>
      </c>
      <c r="AF802" s="10">
        <f ca="1">IFERROR(AVERAGE(INDIRECT("AE"&amp;AC802-Template!$F$10+1):INDIRECT("AE"&amp;AC802)),0)</f>
        <v>0</v>
      </c>
      <c r="AG802" s="35"/>
      <c r="AH802" s="86"/>
      <c r="AI802" s="35"/>
      <c r="AJ802" s="35"/>
      <c r="AK802" s="35"/>
      <c r="AL802" s="35"/>
      <c r="AM802" s="35"/>
      <c r="AN802" s="35"/>
      <c r="AO802" s="35"/>
      <c r="AP802" s="35"/>
      <c r="AQ802" s="35"/>
      <c r="AR802" s="35"/>
      <c r="AS802" s="35"/>
      <c r="AT802" s="35"/>
      <c r="AU802" s="35"/>
      <c r="AV802" s="35"/>
      <c r="AW802" s="35"/>
      <c r="AX802" s="35"/>
      <c r="AY802" s="35"/>
      <c r="AZ802" s="17">
        <f t="shared" ref="AZ802" si="1817">AZ801+1</f>
        <v>46818</v>
      </c>
      <c r="BA802" s="216">
        <f t="shared" si="1772"/>
        <v>1</v>
      </c>
      <c r="BB802" s="216">
        <f t="shared" ref="BB802" si="1818">BB801+1</f>
        <v>797</v>
      </c>
      <c r="BC802" s="16">
        <f t="shared" si="1774"/>
        <v>2.1835616438356165</v>
      </c>
      <c r="BD802" s="16">
        <f>IF(Template!$F$7="Linear interpolation",LinInterp($AO$5:$AO$18,$AM$5:$AM$18,BC802),CubicSpline($AO$5:$AO$18,$AM$5:$AM$18,BC802))</f>
        <v>13.970587110193341</v>
      </c>
      <c r="BE802" s="221">
        <f t="shared" si="1709"/>
        <v>1.3304867322878695</v>
      </c>
      <c r="BF802" s="221">
        <f>BE802/PRODUCT($BG$6:BG801)</f>
        <v>1.0003321733978883</v>
      </c>
      <c r="BG802" s="16">
        <f t="shared" si="1775"/>
        <v>1.0003321733978883</v>
      </c>
      <c r="BH802" s="10">
        <f t="shared" si="1776"/>
        <v>12.12432902292182</v>
      </c>
      <c r="BI802" s="90"/>
      <c r="BJ802" s="17">
        <f t="shared" si="1759"/>
        <v>46795</v>
      </c>
      <c r="BK802" s="16">
        <f t="shared" si="1752"/>
        <v>11.910403624308508</v>
      </c>
      <c r="BL802" s="10">
        <f ca="1">IFERROR(AVERAGE(INDIRECT("BK"&amp;AC802-Template!$F$10+1):INDIRECT("BK"&amp;AC802)),0)</f>
        <v>11.805928245571367</v>
      </c>
      <c r="BM802" s="35"/>
      <c r="BN802" s="86"/>
      <c r="BO802" s="35"/>
      <c r="BP802" s="35"/>
      <c r="BQ802" s="35"/>
      <c r="BR802" s="35"/>
      <c r="BS802" s="35"/>
      <c r="BT802" s="35"/>
      <c r="BU802" s="35"/>
      <c r="BV802" s="35"/>
      <c r="BW802" s="35"/>
      <c r="BX802" s="35"/>
      <c r="BY802" s="35"/>
      <c r="BZ802" s="35"/>
      <c r="CA802" s="35"/>
      <c r="CB802" s="35"/>
      <c r="CC802" s="35"/>
      <c r="CD802" s="35"/>
      <c r="CE802" s="35"/>
      <c r="CF802" s="35"/>
      <c r="CG802" s="35"/>
      <c r="CH802" s="35"/>
    </row>
    <row r="803" spans="1:86" ht="15.6" x14ac:dyDescent="0.3">
      <c r="A803" s="35"/>
      <c r="B803" s="86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17">
        <f t="shared" si="1753"/>
        <v>46819</v>
      </c>
      <c r="U803" s="216">
        <f t="shared" si="1746"/>
        <v>2</v>
      </c>
      <c r="V803" s="216">
        <f t="shared" si="1753"/>
        <v>798</v>
      </c>
      <c r="W803" s="16">
        <f t="shared" si="1760"/>
        <v>2.1863013698630138</v>
      </c>
      <c r="X803" s="16" t="e">
        <f>IF(Template!$F$7="Linear interpolation",LinInterp($I$5:$I$22,$G$5:$G$22,W803),CubicSpline($I$5:$I$22,$G$5:$G$22,W803))</f>
        <v>#VALUE!</v>
      </c>
      <c r="Y803" s="221" t="e">
        <f t="shared" si="1747"/>
        <v>#VALUE!</v>
      </c>
      <c r="Z803" s="221" t="e">
        <f>Y803/PRODUCT($AA$6:AA802)</f>
        <v>#VALUE!</v>
      </c>
      <c r="AA803" s="16" t="e">
        <f t="shared" si="1754"/>
        <v>#VALUE!</v>
      </c>
      <c r="AB803" s="10" t="e">
        <f t="shared" si="1755"/>
        <v>#VALUE!</v>
      </c>
      <c r="AC803" s="90">
        <f t="shared" si="1748"/>
        <v>803</v>
      </c>
      <c r="AD803" s="17">
        <f t="shared" si="1756"/>
        <v>46796</v>
      </c>
      <c r="AE803" s="16" t="e">
        <f t="shared" si="1749"/>
        <v>#VALUE!</v>
      </c>
      <c r="AF803" s="10">
        <f ca="1">IFERROR(AVERAGE(INDIRECT("AE"&amp;AC803-Template!$F$10+1):INDIRECT("AE"&amp;AC803)),0)</f>
        <v>0</v>
      </c>
      <c r="AG803" s="35"/>
      <c r="AH803" s="86"/>
      <c r="AI803" s="35"/>
      <c r="AJ803" s="35"/>
      <c r="AK803" s="35"/>
      <c r="AL803" s="35"/>
      <c r="AM803" s="35"/>
      <c r="AN803" s="35"/>
      <c r="AO803" s="35"/>
      <c r="AP803" s="35"/>
      <c r="AQ803" s="35"/>
      <c r="AR803" s="35"/>
      <c r="AS803" s="35"/>
      <c r="AT803" s="35"/>
      <c r="AU803" s="35"/>
      <c r="AV803" s="35"/>
      <c r="AW803" s="35"/>
      <c r="AX803" s="35"/>
      <c r="AY803" s="35"/>
      <c r="AZ803" s="17">
        <f t="shared" ref="AZ803" si="1819">AZ802+1</f>
        <v>46819</v>
      </c>
      <c r="BA803" s="216">
        <f t="shared" si="1772"/>
        <v>2</v>
      </c>
      <c r="BB803" s="216">
        <f t="shared" ref="BB803" si="1820">BB802+1</f>
        <v>798</v>
      </c>
      <c r="BC803" s="16">
        <f t="shared" si="1774"/>
        <v>2.1863013698630138</v>
      </c>
      <c r="BD803" s="16">
        <f>IF(Template!$F$7="Linear interpolation",LinInterp($AO$5:$AO$18,$AM$5:$AM$18,BC803),CubicSpline($AO$5:$AO$18,$AM$5:$AM$18,BC803))</f>
        <v>13.969200831068443</v>
      </c>
      <c r="BE803" s="221">
        <f t="shared" si="1709"/>
        <v>1.3309281031578313</v>
      </c>
      <c r="BF803" s="221">
        <f>BE803/PRODUCT($BG$6:BG802)</f>
        <v>1.0003317363933444</v>
      </c>
      <c r="BG803" s="16">
        <f t="shared" si="1775"/>
        <v>1.0003317363933444</v>
      </c>
      <c r="BH803" s="10">
        <f t="shared" si="1776"/>
        <v>12.108378357070016</v>
      </c>
      <c r="BI803" s="90"/>
      <c r="BJ803" s="17">
        <f t="shared" si="1759"/>
        <v>46796</v>
      </c>
      <c r="BK803" s="16">
        <f t="shared" si="1752"/>
        <v>11.910403624308508</v>
      </c>
      <c r="BL803" s="10">
        <f ca="1">IFERROR(AVERAGE(INDIRECT("BK"&amp;AC803-Template!$F$10+1):INDIRECT("BK"&amp;AC803)),0)</f>
        <v>11.813083706757482</v>
      </c>
      <c r="BM803" s="35"/>
      <c r="BN803" s="86"/>
      <c r="BO803" s="35"/>
      <c r="BP803" s="35"/>
      <c r="BQ803" s="35"/>
      <c r="BR803" s="35"/>
      <c r="BS803" s="35"/>
      <c r="BT803" s="35"/>
      <c r="BU803" s="35"/>
      <c r="BV803" s="35"/>
      <c r="BW803" s="35"/>
      <c r="BX803" s="35"/>
      <c r="BY803" s="35"/>
      <c r="BZ803" s="35"/>
      <c r="CA803" s="35"/>
      <c r="CB803" s="35"/>
      <c r="CC803" s="35"/>
      <c r="CD803" s="35"/>
      <c r="CE803" s="35"/>
      <c r="CF803" s="35"/>
      <c r="CG803" s="35"/>
      <c r="CH803" s="35"/>
    </row>
    <row r="804" spans="1:86" ht="15.6" x14ac:dyDescent="0.3">
      <c r="A804" s="35"/>
      <c r="B804" s="86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17">
        <f t="shared" si="1753"/>
        <v>46820</v>
      </c>
      <c r="U804" s="216">
        <f t="shared" si="1746"/>
        <v>3</v>
      </c>
      <c r="V804" s="216">
        <f t="shared" si="1753"/>
        <v>799</v>
      </c>
      <c r="W804" s="16">
        <f t="shared" si="1760"/>
        <v>2.1890410958904107</v>
      </c>
      <c r="X804" s="16" t="e">
        <f>IF(Template!$F$7="Linear interpolation",LinInterp($I$5:$I$22,$G$5:$G$22,W804),CubicSpline($I$5:$I$22,$G$5:$G$22,W804))</f>
        <v>#VALUE!</v>
      </c>
      <c r="Y804" s="221" t="e">
        <f t="shared" si="1747"/>
        <v>#VALUE!</v>
      </c>
      <c r="Z804" s="221" t="e">
        <f>Y804/PRODUCT($AA$6:AA803)</f>
        <v>#VALUE!</v>
      </c>
      <c r="AA804" s="16" t="e">
        <f t="shared" si="1754"/>
        <v>#VALUE!</v>
      </c>
      <c r="AB804" s="10" t="e">
        <f t="shared" si="1755"/>
        <v>#VALUE!</v>
      </c>
      <c r="AC804" s="90">
        <f t="shared" si="1748"/>
        <v>804</v>
      </c>
      <c r="AD804" s="17">
        <f t="shared" si="1756"/>
        <v>46797</v>
      </c>
      <c r="AE804" s="16" t="e">
        <f t="shared" si="1749"/>
        <v>#VALUE!</v>
      </c>
      <c r="AF804" s="10">
        <f ca="1">IFERROR(AVERAGE(INDIRECT("AE"&amp;AC804-Template!$F$10+1):INDIRECT("AE"&amp;AC804)),0)</f>
        <v>0</v>
      </c>
      <c r="AG804" s="35"/>
      <c r="AH804" s="86"/>
      <c r="AI804" s="35"/>
      <c r="AJ804" s="35"/>
      <c r="AK804" s="35"/>
      <c r="AL804" s="35"/>
      <c r="AM804" s="35"/>
      <c r="AN804" s="35"/>
      <c r="AO804" s="35"/>
      <c r="AP804" s="35"/>
      <c r="AQ804" s="35"/>
      <c r="AR804" s="35"/>
      <c r="AS804" s="35"/>
      <c r="AT804" s="35"/>
      <c r="AU804" s="35"/>
      <c r="AV804" s="35"/>
      <c r="AW804" s="35"/>
      <c r="AX804" s="35"/>
      <c r="AY804" s="35"/>
      <c r="AZ804" s="17">
        <f t="shared" ref="AZ804" si="1821">AZ803+1</f>
        <v>46820</v>
      </c>
      <c r="BA804" s="216">
        <f t="shared" si="1772"/>
        <v>3</v>
      </c>
      <c r="BB804" s="216">
        <f t="shared" ref="BB804" si="1822">BB803+1</f>
        <v>799</v>
      </c>
      <c r="BC804" s="16">
        <f t="shared" si="1774"/>
        <v>2.1890410958904107</v>
      </c>
      <c r="BD804" s="16">
        <f>IF(Template!$F$7="Linear interpolation",LinInterp($AO$5:$AO$18,$AM$5:$AM$18,BC804),CubicSpline($AO$5:$AO$18,$AM$5:$AM$18,BC804))</f>
        <v>13.967829447642382</v>
      </c>
      <c r="BE804" s="221">
        <f t="shared" si="1709"/>
        <v>1.3313699121978613</v>
      </c>
      <c r="BF804" s="221">
        <f>BE804/PRODUCT($BG$6:BG803)</f>
        <v>1.0003319556022461</v>
      </c>
      <c r="BG804" s="16">
        <f t="shared" si="1775"/>
        <v>1.0003319556022461</v>
      </c>
      <c r="BH804" s="10">
        <f t="shared" si="1776"/>
        <v>12.116379481981966</v>
      </c>
      <c r="BI804" s="90"/>
      <c r="BJ804" s="17">
        <f t="shared" si="1759"/>
        <v>46797</v>
      </c>
      <c r="BK804" s="16">
        <f t="shared" si="1752"/>
        <v>11.957392279032252</v>
      </c>
      <c r="BL804" s="10">
        <f ca="1">IFERROR(AVERAGE(INDIRECT("BK"&amp;AC804-Template!$F$10+1):INDIRECT("BK"&amp;AC804)),0)</f>
        <v>11.821805456434388</v>
      </c>
      <c r="BM804" s="35"/>
      <c r="BN804" s="86"/>
      <c r="BO804" s="35"/>
      <c r="BP804" s="35"/>
      <c r="BQ804" s="35"/>
      <c r="BR804" s="35"/>
      <c r="BS804" s="35"/>
      <c r="BT804" s="35"/>
      <c r="BU804" s="35"/>
      <c r="BV804" s="35"/>
      <c r="BW804" s="35"/>
      <c r="BX804" s="35"/>
      <c r="BY804" s="35"/>
      <c r="BZ804" s="35"/>
      <c r="CA804" s="35"/>
      <c r="CB804" s="35"/>
      <c r="CC804" s="35"/>
      <c r="CD804" s="35"/>
      <c r="CE804" s="35"/>
      <c r="CF804" s="35"/>
      <c r="CG804" s="35"/>
      <c r="CH804" s="35"/>
    </row>
    <row r="805" spans="1:86" ht="15.6" x14ac:dyDescent="0.3">
      <c r="A805" s="35"/>
      <c r="B805" s="86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17">
        <f t="shared" si="1753"/>
        <v>46821</v>
      </c>
      <c r="U805" s="216">
        <f t="shared" si="1746"/>
        <v>4</v>
      </c>
      <c r="V805" s="216">
        <f t="shared" si="1753"/>
        <v>800</v>
      </c>
      <c r="W805" s="16">
        <f t="shared" si="1760"/>
        <v>2.1917808219178081</v>
      </c>
      <c r="X805" s="16" t="e">
        <f>IF(Template!$F$7="Linear interpolation",LinInterp($I$5:$I$22,$G$5:$G$22,W805),CubicSpline($I$5:$I$22,$G$5:$G$22,W805))</f>
        <v>#VALUE!</v>
      </c>
      <c r="Y805" s="221" t="e">
        <f t="shared" si="1747"/>
        <v>#VALUE!</v>
      </c>
      <c r="Z805" s="221" t="e">
        <f>Y805/PRODUCT($AA$6:AA804)</f>
        <v>#VALUE!</v>
      </c>
      <c r="AA805" s="16" t="e">
        <f t="shared" si="1754"/>
        <v>#VALUE!</v>
      </c>
      <c r="AB805" s="10" t="e">
        <f t="shared" si="1755"/>
        <v>#VALUE!</v>
      </c>
      <c r="AC805" s="90">
        <f t="shared" si="1748"/>
        <v>805</v>
      </c>
      <c r="AD805" s="17">
        <f t="shared" si="1756"/>
        <v>46798</v>
      </c>
      <c r="AE805" s="16" t="e">
        <f t="shared" si="1749"/>
        <v>#VALUE!</v>
      </c>
      <c r="AF805" s="10">
        <f ca="1">IFERROR(AVERAGE(INDIRECT("AE"&amp;AC805-Template!$F$10+1):INDIRECT("AE"&amp;AC805)),0)</f>
        <v>0</v>
      </c>
      <c r="AG805" s="35"/>
      <c r="AH805" s="86"/>
      <c r="AI805" s="35"/>
      <c r="AJ805" s="35"/>
      <c r="AK805" s="35"/>
      <c r="AL805" s="35"/>
      <c r="AM805" s="35"/>
      <c r="AN805" s="35"/>
      <c r="AO805" s="35"/>
      <c r="AP805" s="35"/>
      <c r="AQ805" s="35"/>
      <c r="AR805" s="35"/>
      <c r="AS805" s="35"/>
      <c r="AT805" s="35"/>
      <c r="AU805" s="35"/>
      <c r="AV805" s="35"/>
      <c r="AW805" s="35"/>
      <c r="AX805" s="35"/>
      <c r="AY805" s="35"/>
      <c r="AZ805" s="17">
        <f t="shared" ref="AZ805" si="1823">AZ804+1</f>
        <v>46821</v>
      </c>
      <c r="BA805" s="216">
        <f t="shared" si="1772"/>
        <v>4</v>
      </c>
      <c r="BB805" s="216">
        <f t="shared" ref="BB805" si="1824">BB804+1</f>
        <v>800</v>
      </c>
      <c r="BC805" s="16">
        <f t="shared" si="1774"/>
        <v>2.1917808219178081</v>
      </c>
      <c r="BD805" s="16">
        <f>IF(Template!$F$7="Linear interpolation",LinInterp($AO$5:$AO$18,$AM$5:$AM$18,BC805),CubicSpline($AO$5:$AO$18,$AM$5:$AM$18,BC805))</f>
        <v>13.966472910295231</v>
      </c>
      <c r="BE805" s="221">
        <f t="shared" si="1709"/>
        <v>1.331812159919002</v>
      </c>
      <c r="BF805" s="221">
        <f>BE805/PRODUCT($BG$6:BG804)</f>
        <v>1.0003321749403296</v>
      </c>
      <c r="BG805" s="16">
        <f t="shared" si="1775"/>
        <v>1.0003321749403296</v>
      </c>
      <c r="BH805" s="10">
        <f t="shared" si="1776"/>
        <v>12.124385322028752</v>
      </c>
      <c r="BI805" s="90"/>
      <c r="BJ805" s="17">
        <f t="shared" si="1759"/>
        <v>46798</v>
      </c>
      <c r="BK805" s="16">
        <f t="shared" si="1752"/>
        <v>11.941759350553305</v>
      </c>
      <c r="BL805" s="10">
        <f ca="1">IFERROR(AVERAGE(INDIRECT("BK"&amp;AC805-Template!$F$10+1):INDIRECT("BK"&amp;AC805)),0)</f>
        <v>11.830006108495329</v>
      </c>
      <c r="BM805" s="35"/>
      <c r="BN805" s="86"/>
      <c r="BO805" s="35"/>
      <c r="BP805" s="35"/>
      <c r="BQ805" s="35"/>
      <c r="BR805" s="35"/>
      <c r="BS805" s="35"/>
      <c r="BT805" s="35"/>
      <c r="BU805" s="35"/>
      <c r="BV805" s="35"/>
      <c r="BW805" s="35"/>
      <c r="BX805" s="35"/>
      <c r="BY805" s="35"/>
      <c r="BZ805" s="35"/>
      <c r="CA805" s="35"/>
      <c r="CB805" s="35"/>
      <c r="CC805" s="35"/>
      <c r="CD805" s="35"/>
      <c r="CE805" s="35"/>
      <c r="CF805" s="35"/>
      <c r="CG805" s="35"/>
      <c r="CH805" s="35"/>
    </row>
    <row r="806" spans="1:86" ht="15.6" x14ac:dyDescent="0.3">
      <c r="A806" s="35"/>
      <c r="B806" s="86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17">
        <f t="shared" si="1753"/>
        <v>46822</v>
      </c>
      <c r="U806" s="216">
        <f t="shared" si="1746"/>
        <v>5</v>
      </c>
      <c r="V806" s="216">
        <f t="shared" si="1753"/>
        <v>801</v>
      </c>
      <c r="W806" s="16">
        <f t="shared" si="1760"/>
        <v>2.1945205479452055</v>
      </c>
      <c r="X806" s="16" t="e">
        <f>IF(Template!$F$7="Linear interpolation",LinInterp($I$5:$I$22,$G$5:$G$22,W806),CubicSpline($I$5:$I$22,$G$5:$G$22,W806))</f>
        <v>#VALUE!</v>
      </c>
      <c r="Y806" s="221" t="e">
        <f t="shared" si="1747"/>
        <v>#VALUE!</v>
      </c>
      <c r="Z806" s="221" t="e">
        <f>Y806/PRODUCT($AA$6:AA805)</f>
        <v>#VALUE!</v>
      </c>
      <c r="AA806" s="16" t="e">
        <f t="shared" si="1754"/>
        <v>#VALUE!</v>
      </c>
      <c r="AB806" s="10" t="e">
        <f t="shared" si="1755"/>
        <v>#VALUE!</v>
      </c>
      <c r="AC806" s="90">
        <f t="shared" si="1748"/>
        <v>806</v>
      </c>
      <c r="AD806" s="17">
        <f t="shared" si="1756"/>
        <v>46799</v>
      </c>
      <c r="AE806" s="16" t="e">
        <f t="shared" si="1749"/>
        <v>#VALUE!</v>
      </c>
      <c r="AF806" s="10">
        <f ca="1">IFERROR(AVERAGE(INDIRECT("AE"&amp;AC806-Template!$F$10+1):INDIRECT("AE"&amp;AC806)),0)</f>
        <v>0</v>
      </c>
      <c r="AG806" s="35"/>
      <c r="AH806" s="86"/>
      <c r="AI806" s="35"/>
      <c r="AJ806" s="35"/>
      <c r="AK806" s="35"/>
      <c r="AL806" s="35"/>
      <c r="AM806" s="35"/>
      <c r="AN806" s="35"/>
      <c r="AO806" s="35"/>
      <c r="AP806" s="35"/>
      <c r="AQ806" s="35"/>
      <c r="AR806" s="35"/>
      <c r="AS806" s="35"/>
      <c r="AT806" s="35"/>
      <c r="AU806" s="35"/>
      <c r="AV806" s="35"/>
      <c r="AW806" s="35"/>
      <c r="AX806" s="35"/>
      <c r="AY806" s="35"/>
      <c r="AZ806" s="17">
        <f t="shared" ref="AZ806" si="1825">AZ805+1</f>
        <v>46822</v>
      </c>
      <c r="BA806" s="216">
        <f t="shared" si="1772"/>
        <v>5</v>
      </c>
      <c r="BB806" s="216">
        <f t="shared" ref="BB806" si="1826">BB805+1</f>
        <v>801</v>
      </c>
      <c r="BC806" s="16">
        <f t="shared" si="1774"/>
        <v>2.1945205479452055</v>
      </c>
      <c r="BD806" s="16">
        <f>IF(Template!$F$7="Linear interpolation",LinInterp($AO$5:$AO$18,$AM$5:$AM$18,BC806),CubicSpline($AO$5:$AO$18,$AM$5:$AM$18,BC806))</f>
        <v>13.96513116940706</v>
      </c>
      <c r="BE806" s="221">
        <f t="shared" si="1709"/>
        <v>1.3322548468264295</v>
      </c>
      <c r="BF806" s="221">
        <f>BE806/PRODUCT($BG$6:BG805)</f>
        <v>1.0003323944027167</v>
      </c>
      <c r="BG806" s="16">
        <f t="shared" si="1775"/>
        <v>1.0003323944027167</v>
      </c>
      <c r="BH806" s="10">
        <f t="shared" si="1776"/>
        <v>12.132395699159805</v>
      </c>
      <c r="BI806" s="90"/>
      <c r="BJ806" s="17">
        <f t="shared" si="1759"/>
        <v>46799</v>
      </c>
      <c r="BK806" s="16">
        <f t="shared" si="1752"/>
        <v>11.949620313119524</v>
      </c>
      <c r="BL806" s="10">
        <f ca="1">IFERROR(AVERAGE(INDIRECT("BK"&amp;AC806-Template!$F$10+1):INDIRECT("BK"&amp;AC806)),0)</f>
        <v>11.836967656431911</v>
      </c>
      <c r="BM806" s="35"/>
      <c r="BN806" s="86"/>
      <c r="BO806" s="35"/>
      <c r="BP806" s="35"/>
      <c r="BQ806" s="35"/>
      <c r="BR806" s="35"/>
      <c r="BS806" s="35"/>
      <c r="BT806" s="35"/>
      <c r="BU806" s="35"/>
      <c r="BV806" s="35"/>
      <c r="BW806" s="35"/>
      <c r="BX806" s="35"/>
      <c r="BY806" s="35"/>
      <c r="BZ806" s="35"/>
      <c r="CA806" s="35"/>
      <c r="CB806" s="35"/>
      <c r="CC806" s="35"/>
      <c r="CD806" s="35"/>
      <c r="CE806" s="35"/>
      <c r="CF806" s="35"/>
      <c r="CG806" s="35"/>
      <c r="CH806" s="35"/>
    </row>
    <row r="807" spans="1:86" ht="15.6" x14ac:dyDescent="0.3">
      <c r="A807" s="35"/>
      <c r="B807" s="86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17">
        <f t="shared" si="1753"/>
        <v>46823</v>
      </c>
      <c r="U807" s="216">
        <f t="shared" si="1746"/>
        <v>6</v>
      </c>
      <c r="V807" s="216">
        <f t="shared" si="1753"/>
        <v>802</v>
      </c>
      <c r="W807" s="16">
        <f t="shared" si="1760"/>
        <v>2.1972602739726028</v>
      </c>
      <c r="X807" s="16" t="e">
        <f>IF(Template!$F$7="Linear interpolation",LinInterp($I$5:$I$22,$G$5:$G$22,W807),CubicSpline($I$5:$I$22,$G$5:$G$22,W807))</f>
        <v>#VALUE!</v>
      </c>
      <c r="Y807" s="221" t="e">
        <f t="shared" si="1747"/>
        <v>#VALUE!</v>
      </c>
      <c r="Z807" s="221" t="e">
        <f>Y807/PRODUCT($AA$6:AA806)</f>
        <v>#VALUE!</v>
      </c>
      <c r="AA807" s="16" t="e">
        <f t="shared" si="1754"/>
        <v>#VALUE!</v>
      </c>
      <c r="AB807" s="10" t="e">
        <f t="shared" si="1755"/>
        <v>#VALUE!</v>
      </c>
      <c r="AC807" s="90">
        <f t="shared" si="1748"/>
        <v>807</v>
      </c>
      <c r="AD807" s="17">
        <f t="shared" si="1756"/>
        <v>46800</v>
      </c>
      <c r="AE807" s="16" t="e">
        <f t="shared" si="1749"/>
        <v>#VALUE!</v>
      </c>
      <c r="AF807" s="10">
        <f ca="1">IFERROR(AVERAGE(INDIRECT("AE"&amp;AC807-Template!$F$10+1):INDIRECT("AE"&amp;AC807)),0)</f>
        <v>0</v>
      </c>
      <c r="AG807" s="35"/>
      <c r="AH807" s="86"/>
      <c r="AI807" s="35"/>
      <c r="AJ807" s="35"/>
      <c r="AK807" s="35"/>
      <c r="AL807" s="35"/>
      <c r="AM807" s="35"/>
      <c r="AN807" s="35"/>
      <c r="AO807" s="35"/>
      <c r="AP807" s="35"/>
      <c r="AQ807" s="35"/>
      <c r="AR807" s="35"/>
      <c r="AS807" s="35"/>
      <c r="AT807" s="35"/>
      <c r="AU807" s="35"/>
      <c r="AV807" s="35"/>
      <c r="AW807" s="35"/>
      <c r="AX807" s="35"/>
      <c r="AY807" s="35"/>
      <c r="AZ807" s="17">
        <f t="shared" ref="AZ807" si="1827">AZ806+1</f>
        <v>46823</v>
      </c>
      <c r="BA807" s="216">
        <f t="shared" si="1772"/>
        <v>6</v>
      </c>
      <c r="BB807" s="216">
        <f t="shared" ref="BB807" si="1828">BB806+1</f>
        <v>802</v>
      </c>
      <c r="BC807" s="16">
        <f t="shared" si="1774"/>
        <v>2.1972602739726028</v>
      </c>
      <c r="BD807" s="16">
        <f>IF(Template!$F$7="Linear interpolation",LinInterp($AO$5:$AO$18,$AM$5:$AM$18,BC807),CubicSpline($AO$5:$AO$18,$AM$5:$AM$18,BC807))</f>
        <v>13.963804175357943</v>
      </c>
      <c r="BE807" s="221">
        <f t="shared" si="1709"/>
        <v>1.3326979734194417</v>
      </c>
      <c r="BF807" s="221">
        <f>BE807/PRODUCT($BG$6:BG806)</f>
        <v>1.0003326139845299</v>
      </c>
      <c r="BG807" s="16">
        <f t="shared" si="1775"/>
        <v>1.0003323944027167</v>
      </c>
      <c r="BH807" s="10">
        <f t="shared" si="1776"/>
        <v>12.132395699159805</v>
      </c>
      <c r="BI807" s="90"/>
      <c r="BJ807" s="17">
        <f t="shared" si="1759"/>
        <v>46800</v>
      </c>
      <c r="BK807" s="16">
        <f t="shared" si="1752"/>
        <v>11.957489731714288</v>
      </c>
      <c r="BL807" s="10">
        <f ca="1">IFERROR(AVERAGE(INDIRECT("BK"&amp;AC807-Template!$F$10+1):INDIRECT("BK"&amp;AC807)),0)</f>
        <v>11.844690343988757</v>
      </c>
      <c r="BM807" s="35"/>
      <c r="BN807" s="86"/>
      <c r="BO807" s="35"/>
      <c r="BP807" s="35"/>
      <c r="BQ807" s="35"/>
      <c r="BR807" s="35"/>
      <c r="BS807" s="35"/>
      <c r="BT807" s="35"/>
      <c r="BU807" s="35"/>
      <c r="BV807" s="35"/>
      <c r="BW807" s="35"/>
      <c r="BX807" s="35"/>
      <c r="BY807" s="35"/>
      <c r="BZ807" s="35"/>
      <c r="CA807" s="35"/>
      <c r="CB807" s="35"/>
      <c r="CC807" s="35"/>
      <c r="CD807" s="35"/>
      <c r="CE807" s="35"/>
      <c r="CF807" s="35"/>
      <c r="CG807" s="35"/>
      <c r="CH807" s="35"/>
    </row>
    <row r="808" spans="1:86" ht="15.6" x14ac:dyDescent="0.3">
      <c r="A808" s="35"/>
      <c r="B808" s="86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17">
        <f t="shared" si="1753"/>
        <v>46824</v>
      </c>
      <c r="U808" s="216">
        <f t="shared" si="1746"/>
        <v>7</v>
      </c>
      <c r="V808" s="216">
        <f t="shared" si="1753"/>
        <v>803</v>
      </c>
      <c r="W808" s="16">
        <f t="shared" si="1760"/>
        <v>2.2000000000000002</v>
      </c>
      <c r="X808" s="16" t="e">
        <f>IF(Template!$F$7="Linear interpolation",LinInterp($I$5:$I$22,$G$5:$G$22,W808),CubicSpline($I$5:$I$22,$G$5:$G$22,W808))</f>
        <v>#VALUE!</v>
      </c>
      <c r="Y808" s="221" t="e">
        <f t="shared" si="1747"/>
        <v>#VALUE!</v>
      </c>
      <c r="Z808" s="221" t="e">
        <f>Y808/PRODUCT($AA$6:AA807)</f>
        <v>#VALUE!</v>
      </c>
      <c r="AA808" s="16" t="e">
        <f t="shared" si="1754"/>
        <v>#VALUE!</v>
      </c>
      <c r="AB808" s="10" t="e">
        <f t="shared" si="1755"/>
        <v>#VALUE!</v>
      </c>
      <c r="AC808" s="90">
        <f t="shared" si="1748"/>
        <v>808</v>
      </c>
      <c r="AD808" s="17">
        <f t="shared" si="1756"/>
        <v>46801</v>
      </c>
      <c r="AE808" s="16" t="e">
        <f t="shared" si="1749"/>
        <v>#VALUE!</v>
      </c>
      <c r="AF808" s="10">
        <f ca="1">IFERROR(AVERAGE(INDIRECT("AE"&amp;AC808-Template!$F$10+1):INDIRECT("AE"&amp;AC808)),0)</f>
        <v>0</v>
      </c>
      <c r="AG808" s="35"/>
      <c r="AH808" s="86"/>
      <c r="AI808" s="35"/>
      <c r="AJ808" s="35"/>
      <c r="AK808" s="35"/>
      <c r="AL808" s="35"/>
      <c r="AM808" s="35"/>
      <c r="AN808" s="35"/>
      <c r="AO808" s="35"/>
      <c r="AP808" s="35"/>
      <c r="AQ808" s="35"/>
      <c r="AR808" s="35"/>
      <c r="AS808" s="35"/>
      <c r="AT808" s="35"/>
      <c r="AU808" s="35"/>
      <c r="AV808" s="35"/>
      <c r="AW808" s="35"/>
      <c r="AX808" s="35"/>
      <c r="AY808" s="35"/>
      <c r="AZ808" s="17">
        <f t="shared" ref="AZ808" si="1829">AZ807+1</f>
        <v>46824</v>
      </c>
      <c r="BA808" s="216">
        <f t="shared" si="1772"/>
        <v>7</v>
      </c>
      <c r="BB808" s="216">
        <f t="shared" ref="BB808" si="1830">BB807+1</f>
        <v>803</v>
      </c>
      <c r="BC808" s="16">
        <f t="shared" si="1774"/>
        <v>2.2000000000000002</v>
      </c>
      <c r="BD808" s="16">
        <f>IF(Template!$F$7="Linear interpolation",LinInterp($AO$5:$AO$18,$AM$5:$AM$18,BC808),CubicSpline($AO$5:$AO$18,$AM$5:$AM$18,BC808))</f>
        <v>13.962491878527951</v>
      </c>
      <c r="BE808" s="221">
        <f t="shared" si="1709"/>
        <v>1.3331415401914495</v>
      </c>
      <c r="BF808" s="221">
        <f>BE808/PRODUCT($BG$6:BG807)</f>
        <v>1.0003330532627994</v>
      </c>
      <c r="BG808" s="16">
        <f t="shared" si="1775"/>
        <v>1.0003323944027167</v>
      </c>
      <c r="BH808" s="10">
        <f t="shared" si="1776"/>
        <v>12.132395699159805</v>
      </c>
      <c r="BI808" s="90"/>
      <c r="BJ808" s="17">
        <f t="shared" si="1759"/>
        <v>46801</v>
      </c>
      <c r="BK808" s="16">
        <f t="shared" si="1752"/>
        <v>11.965367428124928</v>
      </c>
      <c r="BL808" s="10">
        <f ca="1">IFERROR(AVERAGE(INDIRECT("BK"&amp;AC808-Template!$F$10+1):INDIRECT("BK"&amp;AC808)),0)</f>
        <v>11.852423893556452</v>
      </c>
      <c r="BM808" s="35"/>
      <c r="BN808" s="86"/>
      <c r="BO808" s="35"/>
      <c r="BP808" s="35"/>
      <c r="BQ808" s="35"/>
      <c r="BR808" s="35"/>
      <c r="BS808" s="35"/>
      <c r="BT808" s="35"/>
      <c r="BU808" s="35"/>
      <c r="BV808" s="35"/>
      <c r="BW808" s="35"/>
      <c r="BX808" s="35"/>
      <c r="BY808" s="35"/>
      <c r="BZ808" s="35"/>
      <c r="CA808" s="35"/>
      <c r="CB808" s="35"/>
      <c r="CC808" s="35"/>
      <c r="CD808" s="35"/>
      <c r="CE808" s="35"/>
      <c r="CF808" s="35"/>
      <c r="CG808" s="35"/>
      <c r="CH808" s="35"/>
    </row>
    <row r="809" spans="1:86" ht="15.6" x14ac:dyDescent="0.3">
      <c r="A809" s="35"/>
      <c r="B809" s="86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17">
        <f t="shared" si="1753"/>
        <v>46825</v>
      </c>
      <c r="U809" s="216">
        <f t="shared" si="1746"/>
        <v>1</v>
      </c>
      <c r="V809" s="216">
        <f t="shared" si="1753"/>
        <v>804</v>
      </c>
      <c r="W809" s="16">
        <f t="shared" si="1760"/>
        <v>2.2027397260273971</v>
      </c>
      <c r="X809" s="16" t="e">
        <f>IF(Template!$F$7="Linear interpolation",LinInterp($I$5:$I$22,$G$5:$G$22,W809),CubicSpline($I$5:$I$22,$G$5:$G$22,W809))</f>
        <v>#VALUE!</v>
      </c>
      <c r="Y809" s="221" t="e">
        <f t="shared" si="1747"/>
        <v>#VALUE!</v>
      </c>
      <c r="Z809" s="221" t="e">
        <f>Y809/PRODUCT($AA$6:AA808)</f>
        <v>#VALUE!</v>
      </c>
      <c r="AA809" s="16" t="e">
        <f t="shared" si="1754"/>
        <v>#VALUE!</v>
      </c>
      <c r="AB809" s="10" t="e">
        <f t="shared" si="1755"/>
        <v>#VALUE!</v>
      </c>
      <c r="AC809" s="90">
        <f t="shared" si="1748"/>
        <v>809</v>
      </c>
      <c r="AD809" s="17">
        <f t="shared" si="1756"/>
        <v>46802</v>
      </c>
      <c r="AE809" s="16" t="e">
        <f t="shared" si="1749"/>
        <v>#VALUE!</v>
      </c>
      <c r="AF809" s="10">
        <f ca="1">IFERROR(AVERAGE(INDIRECT("AE"&amp;AC809-Template!$F$10+1):INDIRECT("AE"&amp;AC809)),0)</f>
        <v>0</v>
      </c>
      <c r="AG809" s="35"/>
      <c r="AH809" s="86"/>
      <c r="AI809" s="35"/>
      <c r="AJ809" s="35"/>
      <c r="AK809" s="35"/>
      <c r="AL809" s="35"/>
      <c r="AM809" s="35"/>
      <c r="AN809" s="35"/>
      <c r="AO809" s="35"/>
      <c r="AP809" s="35"/>
      <c r="AQ809" s="35"/>
      <c r="AR809" s="35"/>
      <c r="AS809" s="35"/>
      <c r="AT809" s="35"/>
      <c r="AU809" s="35"/>
      <c r="AV809" s="35"/>
      <c r="AW809" s="35"/>
      <c r="AX809" s="35"/>
      <c r="AY809" s="35"/>
      <c r="AZ809" s="17">
        <f t="shared" ref="AZ809" si="1831">AZ808+1</f>
        <v>46825</v>
      </c>
      <c r="BA809" s="216">
        <f t="shared" si="1772"/>
        <v>1</v>
      </c>
      <c r="BB809" s="216">
        <f t="shared" ref="BB809" si="1832">BB808+1</f>
        <v>804</v>
      </c>
      <c r="BC809" s="16">
        <f t="shared" si="1774"/>
        <v>2.2027397260273971</v>
      </c>
      <c r="BD809" s="16">
        <f>IF(Template!$F$7="Linear interpolation",LinInterp($AO$5:$AO$18,$AM$5:$AM$18,BC809),CubicSpline($AO$5:$AO$18,$AM$5:$AM$18,BC809))</f>
        <v>13.961194229297158</v>
      </c>
      <c r="BE809" s="221">
        <f t="shared" si="1709"/>
        <v>1.3335855476299696</v>
      </c>
      <c r="BF809" s="221">
        <f>BE809/PRODUCT($BG$6:BG808)</f>
        <v>1.0003337123474381</v>
      </c>
      <c r="BG809" s="16">
        <f t="shared" si="1775"/>
        <v>1.0003337123474381</v>
      </c>
      <c r="BH809" s="10">
        <f t="shared" si="1776"/>
        <v>12.180500681489349</v>
      </c>
      <c r="BI809" s="90"/>
      <c r="BJ809" s="17">
        <f t="shared" si="1759"/>
        <v>46802</v>
      </c>
      <c r="BK809" s="16">
        <f t="shared" si="1752"/>
        <v>11.965367428124928</v>
      </c>
      <c r="BL809" s="10">
        <f ca="1">IFERROR(AVERAGE(INDIRECT("BK"&amp;AC809-Template!$F$10+1):INDIRECT("BK"&amp;AC809)),0)</f>
        <v>11.859905267042507</v>
      </c>
      <c r="BM809" s="35"/>
      <c r="BN809" s="86"/>
      <c r="BO809" s="35"/>
      <c r="BP809" s="35"/>
      <c r="BQ809" s="35"/>
      <c r="BR809" s="35"/>
      <c r="BS809" s="35"/>
      <c r="BT809" s="35"/>
      <c r="BU809" s="35"/>
      <c r="BV809" s="35"/>
      <c r="BW809" s="35"/>
      <c r="BX809" s="35"/>
      <c r="BY809" s="35"/>
      <c r="BZ809" s="35"/>
      <c r="CA809" s="35"/>
      <c r="CB809" s="35"/>
      <c r="CC809" s="35"/>
      <c r="CD809" s="35"/>
      <c r="CE809" s="35"/>
      <c r="CF809" s="35"/>
      <c r="CG809" s="35"/>
      <c r="CH809" s="35"/>
    </row>
    <row r="810" spans="1:86" ht="15.6" x14ac:dyDescent="0.3">
      <c r="A810" s="35"/>
      <c r="B810" s="86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17">
        <f t="shared" si="1753"/>
        <v>46826</v>
      </c>
      <c r="U810" s="216">
        <f t="shared" si="1746"/>
        <v>2</v>
      </c>
      <c r="V810" s="216">
        <f t="shared" si="1753"/>
        <v>805</v>
      </c>
      <c r="W810" s="16">
        <f t="shared" si="1760"/>
        <v>2.2054794520547945</v>
      </c>
      <c r="X810" s="16" t="e">
        <f>IF(Template!$F$7="Linear interpolation",LinInterp($I$5:$I$22,$G$5:$G$22,W810),CubicSpline($I$5:$I$22,$G$5:$G$22,W810))</f>
        <v>#VALUE!</v>
      </c>
      <c r="Y810" s="221" t="e">
        <f t="shared" si="1747"/>
        <v>#VALUE!</v>
      </c>
      <c r="Z810" s="221" t="e">
        <f>Y810/PRODUCT($AA$6:AA809)</f>
        <v>#VALUE!</v>
      </c>
      <c r="AA810" s="16" t="e">
        <f t="shared" si="1754"/>
        <v>#VALUE!</v>
      </c>
      <c r="AB810" s="10" t="e">
        <f t="shared" si="1755"/>
        <v>#VALUE!</v>
      </c>
      <c r="AC810" s="90">
        <f t="shared" si="1748"/>
        <v>810</v>
      </c>
      <c r="AD810" s="17">
        <f t="shared" si="1756"/>
        <v>46803</v>
      </c>
      <c r="AE810" s="16" t="e">
        <f t="shared" si="1749"/>
        <v>#VALUE!</v>
      </c>
      <c r="AF810" s="10">
        <f ca="1">IFERROR(AVERAGE(INDIRECT("AE"&amp;AC810-Template!$F$10+1):INDIRECT("AE"&amp;AC810)),0)</f>
        <v>0</v>
      </c>
      <c r="AG810" s="35"/>
      <c r="AH810" s="86"/>
      <c r="AI810" s="35"/>
      <c r="AJ810" s="35"/>
      <c r="AK810" s="35"/>
      <c r="AL810" s="35"/>
      <c r="AM810" s="35"/>
      <c r="AN810" s="35"/>
      <c r="AO810" s="35"/>
      <c r="AP810" s="35"/>
      <c r="AQ810" s="35"/>
      <c r="AR810" s="35"/>
      <c r="AS810" s="35"/>
      <c r="AT810" s="35"/>
      <c r="AU810" s="35"/>
      <c r="AV810" s="35"/>
      <c r="AW810" s="35"/>
      <c r="AX810" s="35"/>
      <c r="AY810" s="35"/>
      <c r="AZ810" s="17">
        <f t="shared" ref="AZ810" si="1833">AZ809+1</f>
        <v>46826</v>
      </c>
      <c r="BA810" s="216">
        <f t="shared" si="1772"/>
        <v>2</v>
      </c>
      <c r="BB810" s="216">
        <f t="shared" ref="BB810" si="1834">BB809+1</f>
        <v>805</v>
      </c>
      <c r="BC810" s="16">
        <f t="shared" si="1774"/>
        <v>2.2054794520547945</v>
      </c>
      <c r="BD810" s="16">
        <f>IF(Template!$F$7="Linear interpolation",LinInterp($AO$5:$AO$18,$AM$5:$AM$18,BC810),CubicSpline($AO$5:$AO$18,$AM$5:$AM$18,BC810))</f>
        <v>13.959911178045637</v>
      </c>
      <c r="BE810" s="221">
        <f t="shared" si="1709"/>
        <v>1.334029996216612</v>
      </c>
      <c r="BF810" s="221">
        <f>BE810/PRODUCT($BG$6:BG809)</f>
        <v>1.000333273397745</v>
      </c>
      <c r="BG810" s="16">
        <f t="shared" si="1775"/>
        <v>1.000333273397745</v>
      </c>
      <c r="BH810" s="10">
        <f t="shared" si="1776"/>
        <v>12.164479017693463</v>
      </c>
      <c r="BI810" s="90"/>
      <c r="BJ810" s="17">
        <f t="shared" si="1759"/>
        <v>46803</v>
      </c>
      <c r="BK810" s="16">
        <f t="shared" si="1752"/>
        <v>11.965367428124928</v>
      </c>
      <c r="BL810" s="10">
        <f ca="1">IFERROR(AVERAGE(INDIRECT("BK"&amp;AC810-Template!$F$10+1):INDIRECT("BK"&amp;AC810)),0)</f>
        <v>11.867134022176012</v>
      </c>
      <c r="BM810" s="35"/>
      <c r="BN810" s="86"/>
      <c r="BO810" s="35"/>
      <c r="BP810" s="35"/>
      <c r="BQ810" s="35"/>
      <c r="BR810" s="35"/>
      <c r="BS810" s="35"/>
      <c r="BT810" s="35"/>
      <c r="BU810" s="35"/>
      <c r="BV810" s="35"/>
      <c r="BW810" s="35"/>
      <c r="BX810" s="35"/>
      <c r="BY810" s="35"/>
      <c r="BZ810" s="35"/>
      <c r="CA810" s="35"/>
      <c r="CB810" s="35"/>
      <c r="CC810" s="35"/>
      <c r="CD810" s="35"/>
      <c r="CE810" s="35"/>
      <c r="CF810" s="35"/>
      <c r="CG810" s="35"/>
      <c r="CH810" s="35"/>
    </row>
    <row r="811" spans="1:86" ht="15.6" x14ac:dyDescent="0.3">
      <c r="A811" s="35"/>
      <c r="B811" s="86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17">
        <f t="shared" si="1753"/>
        <v>46827</v>
      </c>
      <c r="U811" s="216">
        <f t="shared" si="1746"/>
        <v>3</v>
      </c>
      <c r="V811" s="216">
        <f t="shared" si="1753"/>
        <v>806</v>
      </c>
      <c r="W811" s="16">
        <f t="shared" si="1760"/>
        <v>2.2082191780821918</v>
      </c>
      <c r="X811" s="16" t="e">
        <f>IF(Template!$F$7="Linear interpolation",LinInterp($I$5:$I$22,$G$5:$G$22,W811),CubicSpline($I$5:$I$22,$G$5:$G$22,W811))</f>
        <v>#VALUE!</v>
      </c>
      <c r="Y811" s="221" t="e">
        <f t="shared" si="1747"/>
        <v>#VALUE!</v>
      </c>
      <c r="Z811" s="221" t="e">
        <f>Y811/PRODUCT($AA$6:AA810)</f>
        <v>#VALUE!</v>
      </c>
      <c r="AA811" s="16" t="e">
        <f t="shared" si="1754"/>
        <v>#VALUE!</v>
      </c>
      <c r="AB811" s="10" t="e">
        <f t="shared" si="1755"/>
        <v>#VALUE!</v>
      </c>
      <c r="AC811" s="90">
        <f t="shared" si="1748"/>
        <v>811</v>
      </c>
      <c r="AD811" s="17">
        <f t="shared" si="1756"/>
        <v>46804</v>
      </c>
      <c r="AE811" s="16" t="e">
        <f t="shared" si="1749"/>
        <v>#VALUE!</v>
      </c>
      <c r="AF811" s="10">
        <f ca="1">IFERROR(AVERAGE(INDIRECT("AE"&amp;AC811-Template!$F$10+1):INDIRECT("AE"&amp;AC811)),0)</f>
        <v>0</v>
      </c>
      <c r="AG811" s="35"/>
      <c r="AH811" s="86"/>
      <c r="AI811" s="35"/>
      <c r="AJ811" s="35"/>
      <c r="AK811" s="35"/>
      <c r="AL811" s="35"/>
      <c r="AM811" s="35"/>
      <c r="AN811" s="35"/>
      <c r="AO811" s="35"/>
      <c r="AP811" s="35"/>
      <c r="AQ811" s="35"/>
      <c r="AR811" s="35"/>
      <c r="AS811" s="35"/>
      <c r="AT811" s="35"/>
      <c r="AU811" s="35"/>
      <c r="AV811" s="35"/>
      <c r="AW811" s="35"/>
      <c r="AX811" s="35"/>
      <c r="AY811" s="35"/>
      <c r="AZ811" s="17">
        <f t="shared" ref="AZ811" si="1835">AZ810+1</f>
        <v>46827</v>
      </c>
      <c r="BA811" s="216">
        <f t="shared" si="1772"/>
        <v>3</v>
      </c>
      <c r="BB811" s="216">
        <f t="shared" ref="BB811" si="1836">BB810+1</f>
        <v>806</v>
      </c>
      <c r="BC811" s="16">
        <f t="shared" si="1774"/>
        <v>2.2082191780821918</v>
      </c>
      <c r="BD811" s="16">
        <f>IF(Template!$F$7="Linear interpolation",LinInterp($AO$5:$AO$18,$AM$5:$AM$18,BC811),CubicSpline($AO$5:$AO$18,$AM$5:$AM$18,BC811))</f>
        <v>13.958642675153458</v>
      </c>
      <c r="BE811" s="221">
        <f t="shared" si="1709"/>
        <v>1.334474886427071</v>
      </c>
      <c r="BF811" s="221">
        <f>BE811/PRODUCT($BG$6:BG810)</f>
        <v>1.0003334934084844</v>
      </c>
      <c r="BG811" s="16">
        <f t="shared" si="1775"/>
        <v>1.0003334934084844</v>
      </c>
      <c r="BH811" s="10">
        <f t="shared" si="1776"/>
        <v>12.17250940968173</v>
      </c>
      <c r="BI811" s="90"/>
      <c r="BJ811" s="17">
        <f t="shared" si="1759"/>
        <v>46804</v>
      </c>
      <c r="BK811" s="16">
        <f t="shared" si="1752"/>
        <v>12.01271373044943</v>
      </c>
      <c r="BL811" s="10">
        <f ca="1">IFERROR(AVERAGE(INDIRECT("BK"&amp;AC811-Template!$F$10+1):INDIRECT("BK"&amp;AC811)),0)</f>
        <v>11.875940987387004</v>
      </c>
      <c r="BM811" s="35"/>
      <c r="BN811" s="86"/>
      <c r="BO811" s="35"/>
      <c r="BP811" s="35"/>
      <c r="BQ811" s="35"/>
      <c r="BR811" s="35"/>
      <c r="BS811" s="35"/>
      <c r="BT811" s="35"/>
      <c r="BU811" s="35"/>
      <c r="BV811" s="35"/>
      <c r="BW811" s="35"/>
      <c r="BX811" s="35"/>
      <c r="BY811" s="35"/>
      <c r="BZ811" s="35"/>
      <c r="CA811" s="35"/>
      <c r="CB811" s="35"/>
      <c r="CC811" s="35"/>
      <c r="CD811" s="35"/>
      <c r="CE811" s="35"/>
      <c r="CF811" s="35"/>
      <c r="CG811" s="35"/>
      <c r="CH811" s="35"/>
    </row>
    <row r="812" spans="1:86" ht="15.6" x14ac:dyDescent="0.3">
      <c r="A812" s="35"/>
      <c r="B812" s="86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17">
        <f t="shared" si="1753"/>
        <v>46828</v>
      </c>
      <c r="U812" s="216">
        <f t="shared" si="1746"/>
        <v>4</v>
      </c>
      <c r="V812" s="216">
        <f t="shared" si="1753"/>
        <v>807</v>
      </c>
      <c r="W812" s="16">
        <f t="shared" si="1760"/>
        <v>2.2109589041095892</v>
      </c>
      <c r="X812" s="16" t="e">
        <f>IF(Template!$F$7="Linear interpolation",LinInterp($I$5:$I$22,$G$5:$G$22,W812),CubicSpline($I$5:$I$22,$G$5:$G$22,W812))</f>
        <v>#VALUE!</v>
      </c>
      <c r="Y812" s="221" t="e">
        <f t="shared" si="1747"/>
        <v>#VALUE!</v>
      </c>
      <c r="Z812" s="221" t="e">
        <f>Y812/PRODUCT($AA$6:AA811)</f>
        <v>#VALUE!</v>
      </c>
      <c r="AA812" s="16" t="e">
        <f t="shared" si="1754"/>
        <v>#VALUE!</v>
      </c>
      <c r="AB812" s="10" t="e">
        <f t="shared" si="1755"/>
        <v>#VALUE!</v>
      </c>
      <c r="AC812" s="90">
        <f t="shared" si="1748"/>
        <v>812</v>
      </c>
      <c r="AD812" s="17">
        <f t="shared" si="1756"/>
        <v>46805</v>
      </c>
      <c r="AE812" s="16" t="e">
        <f t="shared" si="1749"/>
        <v>#VALUE!</v>
      </c>
      <c r="AF812" s="10">
        <f ca="1">IFERROR(AVERAGE(INDIRECT("AE"&amp;AC812-Template!$F$10+1):INDIRECT("AE"&amp;AC812)),0)</f>
        <v>0</v>
      </c>
      <c r="AG812" s="35"/>
      <c r="AH812" s="86"/>
      <c r="AI812" s="35"/>
      <c r="AJ812" s="35"/>
      <c r="AK812" s="35"/>
      <c r="AL812" s="35"/>
      <c r="AM812" s="35"/>
      <c r="AN812" s="35"/>
      <c r="AO812" s="35"/>
      <c r="AP812" s="35"/>
      <c r="AQ812" s="35"/>
      <c r="AR812" s="35"/>
      <c r="AS812" s="35"/>
      <c r="AT812" s="35"/>
      <c r="AU812" s="35"/>
      <c r="AV812" s="35"/>
      <c r="AW812" s="35"/>
      <c r="AX812" s="35"/>
      <c r="AY812" s="35"/>
      <c r="AZ812" s="17">
        <f t="shared" ref="AZ812" si="1837">AZ811+1</f>
        <v>46828</v>
      </c>
      <c r="BA812" s="216">
        <f t="shared" si="1772"/>
        <v>4</v>
      </c>
      <c r="BB812" s="216">
        <f t="shared" ref="BB812" si="1838">BB811+1</f>
        <v>807</v>
      </c>
      <c r="BC812" s="16">
        <f t="shared" si="1774"/>
        <v>2.2109589041095892</v>
      </c>
      <c r="BD812" s="16">
        <f>IF(Template!$F$7="Linear interpolation",LinInterp($AO$5:$AO$18,$AM$5:$AM$18,BC812),CubicSpline($AO$5:$AO$18,$AM$5:$AM$18,BC812))</f>
        <v>13.957388671000693</v>
      </c>
      <c r="BE812" s="221">
        <f t="shared" si="1709"/>
        <v>1.334920218731118</v>
      </c>
      <c r="BF812" s="221">
        <f>BE812/PRODUCT($BG$6:BG811)</f>
        <v>1.0003337135142643</v>
      </c>
      <c r="BG812" s="16">
        <f t="shared" si="1775"/>
        <v>1.0003337135142643</v>
      </c>
      <c r="BH812" s="10">
        <f t="shared" si="1776"/>
        <v>12.180543270645327</v>
      </c>
      <c r="BI812" s="90"/>
      <c r="BJ812" s="17">
        <f t="shared" si="1759"/>
        <v>46805</v>
      </c>
      <c r="BK812" s="16">
        <f t="shared" si="1752"/>
        <v>11.996957428013321</v>
      </c>
      <c r="BL812" s="10">
        <f ca="1">IFERROR(AVERAGE(INDIRECT("BK"&amp;AC812-Template!$F$10+1):INDIRECT("BK"&amp;AC812)),0)</f>
        <v>11.884222742516792</v>
      </c>
      <c r="BM812" s="35"/>
      <c r="BN812" s="86"/>
      <c r="BO812" s="35"/>
      <c r="BP812" s="35"/>
      <c r="BQ812" s="35"/>
      <c r="BR812" s="35"/>
      <c r="BS812" s="35"/>
      <c r="BT812" s="35"/>
      <c r="BU812" s="35"/>
      <c r="BV812" s="35"/>
      <c r="BW812" s="35"/>
      <c r="BX812" s="35"/>
      <c r="BY812" s="35"/>
      <c r="BZ812" s="35"/>
      <c r="CA812" s="35"/>
      <c r="CB812" s="35"/>
      <c r="CC812" s="35"/>
      <c r="CD812" s="35"/>
      <c r="CE812" s="35"/>
      <c r="CF812" s="35"/>
      <c r="CG812" s="35"/>
      <c r="CH812" s="35"/>
    </row>
    <row r="813" spans="1:86" ht="15.6" x14ac:dyDescent="0.3">
      <c r="A813" s="35"/>
      <c r="B813" s="86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17">
        <f t="shared" si="1753"/>
        <v>46829</v>
      </c>
      <c r="U813" s="216">
        <f t="shared" si="1746"/>
        <v>5</v>
      </c>
      <c r="V813" s="216">
        <f t="shared" si="1753"/>
        <v>808</v>
      </c>
      <c r="W813" s="16">
        <f t="shared" si="1760"/>
        <v>2.2136986301369861</v>
      </c>
      <c r="X813" s="16" t="e">
        <f>IF(Template!$F$7="Linear interpolation",LinInterp($I$5:$I$22,$G$5:$G$22,W813),CubicSpline($I$5:$I$22,$G$5:$G$22,W813))</f>
        <v>#VALUE!</v>
      </c>
      <c r="Y813" s="221" t="e">
        <f t="shared" si="1747"/>
        <v>#VALUE!</v>
      </c>
      <c r="Z813" s="221" t="e">
        <f>Y813/PRODUCT($AA$6:AA812)</f>
        <v>#VALUE!</v>
      </c>
      <c r="AA813" s="16" t="e">
        <f t="shared" si="1754"/>
        <v>#VALUE!</v>
      </c>
      <c r="AB813" s="10" t="e">
        <f t="shared" si="1755"/>
        <v>#VALUE!</v>
      </c>
      <c r="AC813" s="90">
        <f t="shared" si="1748"/>
        <v>813</v>
      </c>
      <c r="AD813" s="17">
        <f t="shared" si="1756"/>
        <v>46806</v>
      </c>
      <c r="AE813" s="16" t="e">
        <f t="shared" si="1749"/>
        <v>#VALUE!</v>
      </c>
      <c r="AF813" s="10">
        <f ca="1">IFERROR(AVERAGE(INDIRECT("AE"&amp;AC813-Template!$F$10+1):INDIRECT("AE"&amp;AC813)),0)</f>
        <v>0</v>
      </c>
      <c r="AG813" s="35"/>
      <c r="AH813" s="86"/>
      <c r="AI813" s="35"/>
      <c r="AJ813" s="35"/>
      <c r="AK813" s="35"/>
      <c r="AL813" s="35"/>
      <c r="AM813" s="35"/>
      <c r="AN813" s="35"/>
      <c r="AO813" s="35"/>
      <c r="AP813" s="35"/>
      <c r="AQ813" s="35"/>
      <c r="AR813" s="35"/>
      <c r="AS813" s="35"/>
      <c r="AT813" s="35"/>
      <c r="AU813" s="35"/>
      <c r="AV813" s="35"/>
      <c r="AW813" s="35"/>
      <c r="AX813" s="35"/>
      <c r="AY813" s="35"/>
      <c r="AZ813" s="17">
        <f t="shared" ref="AZ813" si="1839">AZ812+1</f>
        <v>46829</v>
      </c>
      <c r="BA813" s="216">
        <f t="shared" si="1772"/>
        <v>5</v>
      </c>
      <c r="BB813" s="216">
        <f t="shared" ref="BB813" si="1840">BB812+1</f>
        <v>808</v>
      </c>
      <c r="BC813" s="16">
        <f t="shared" si="1774"/>
        <v>2.2136986301369861</v>
      </c>
      <c r="BD813" s="16">
        <f>IF(Template!$F$7="Linear interpolation",LinInterp($AO$5:$AO$18,$AM$5:$AM$18,BC813),CubicSpline($AO$5:$AO$18,$AM$5:$AM$18,BC813))</f>
        <v>13.956149115967417</v>
      </c>
      <c r="BE813" s="221">
        <f t="shared" si="1709"/>
        <v>1.3353659935925886</v>
      </c>
      <c r="BF813" s="221">
        <f>BE813/PRODUCT($BG$6:BG812)</f>
        <v>1.0003339337102064</v>
      </c>
      <c r="BG813" s="16">
        <f t="shared" si="1775"/>
        <v>1.0003339337102064</v>
      </c>
      <c r="BH813" s="10">
        <f t="shared" si="1776"/>
        <v>12.188580422533679</v>
      </c>
      <c r="BI813" s="90"/>
      <c r="BJ813" s="17">
        <f t="shared" si="1759"/>
        <v>46806</v>
      </c>
      <c r="BK813" s="16">
        <f t="shared" si="1752"/>
        <v>12.004873840702368</v>
      </c>
      <c r="BL813" s="10">
        <f ca="1">IFERROR(AVERAGE(INDIRECT("BK"&amp;AC813-Template!$F$10+1):INDIRECT("BK"&amp;AC813)),0)</f>
        <v>11.891248333776929</v>
      </c>
      <c r="BM813" s="35"/>
      <c r="BN813" s="86"/>
      <c r="BO813" s="35"/>
      <c r="BP813" s="35"/>
      <c r="BQ813" s="35"/>
      <c r="BR813" s="35"/>
      <c r="BS813" s="35"/>
      <c r="BT813" s="35"/>
      <c r="BU813" s="35"/>
      <c r="BV813" s="35"/>
      <c r="BW813" s="35"/>
      <c r="BX813" s="35"/>
      <c r="BY813" s="35"/>
      <c r="BZ813" s="35"/>
      <c r="CA813" s="35"/>
      <c r="CB813" s="35"/>
      <c r="CC813" s="35"/>
      <c r="CD813" s="35"/>
      <c r="CE813" s="35"/>
      <c r="CF813" s="35"/>
      <c r="CG813" s="35"/>
      <c r="CH813" s="35"/>
    </row>
    <row r="814" spans="1:86" ht="15.6" x14ac:dyDescent="0.3">
      <c r="A814" s="35"/>
      <c r="B814" s="86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17">
        <f t="shared" si="1753"/>
        <v>46830</v>
      </c>
      <c r="U814" s="216">
        <f t="shared" si="1746"/>
        <v>6</v>
      </c>
      <c r="V814" s="216">
        <f t="shared" si="1753"/>
        <v>809</v>
      </c>
      <c r="W814" s="16">
        <f t="shared" si="1760"/>
        <v>2.2164383561643834</v>
      </c>
      <c r="X814" s="16" t="e">
        <f>IF(Template!$F$7="Linear interpolation",LinInterp($I$5:$I$22,$G$5:$G$22,W814),CubicSpline($I$5:$I$22,$G$5:$G$22,W814))</f>
        <v>#VALUE!</v>
      </c>
      <c r="Y814" s="221" t="e">
        <f t="shared" si="1747"/>
        <v>#VALUE!</v>
      </c>
      <c r="Z814" s="221" t="e">
        <f>Y814/PRODUCT($AA$6:AA813)</f>
        <v>#VALUE!</v>
      </c>
      <c r="AA814" s="16" t="e">
        <f t="shared" si="1754"/>
        <v>#VALUE!</v>
      </c>
      <c r="AB814" s="10" t="e">
        <f t="shared" si="1755"/>
        <v>#VALUE!</v>
      </c>
      <c r="AC814" s="90">
        <f t="shared" si="1748"/>
        <v>814</v>
      </c>
      <c r="AD814" s="17">
        <f t="shared" si="1756"/>
        <v>46807</v>
      </c>
      <c r="AE814" s="16" t="e">
        <f t="shared" si="1749"/>
        <v>#VALUE!</v>
      </c>
      <c r="AF814" s="10">
        <f ca="1">IFERROR(AVERAGE(INDIRECT("AE"&amp;AC814-Template!$F$10+1):INDIRECT("AE"&amp;AC814)),0)</f>
        <v>0</v>
      </c>
      <c r="AG814" s="35"/>
      <c r="AH814" s="86"/>
      <c r="AI814" s="35"/>
      <c r="AJ814" s="35"/>
      <c r="AK814" s="35"/>
      <c r="AL814" s="35"/>
      <c r="AM814" s="35"/>
      <c r="AN814" s="35"/>
      <c r="AO814" s="35"/>
      <c r="AP814" s="35"/>
      <c r="AQ814" s="35"/>
      <c r="AR814" s="35"/>
      <c r="AS814" s="35"/>
      <c r="AT814" s="35"/>
      <c r="AU814" s="35"/>
      <c r="AV814" s="35"/>
      <c r="AW814" s="35"/>
      <c r="AX814" s="35"/>
      <c r="AY814" s="35"/>
      <c r="AZ814" s="17">
        <f t="shared" ref="AZ814" si="1841">AZ813+1</f>
        <v>46830</v>
      </c>
      <c r="BA814" s="216">
        <f t="shared" si="1772"/>
        <v>6</v>
      </c>
      <c r="BB814" s="216">
        <f t="shared" ref="BB814" si="1842">BB813+1</f>
        <v>809</v>
      </c>
      <c r="BC814" s="16">
        <f t="shared" si="1774"/>
        <v>2.2164383561643834</v>
      </c>
      <c r="BD814" s="16">
        <f>IF(Template!$F$7="Linear interpolation",LinInterp($AO$5:$AO$18,$AM$5:$AM$18,BC814),CubicSpline($AO$5:$AO$18,$AM$5:$AM$18,BC814))</f>
        <v>13.954923960433701</v>
      </c>
      <c r="BE814" s="221">
        <f t="shared" si="1709"/>
        <v>1.3358122114693753</v>
      </c>
      <c r="BF814" s="221">
        <f>BE814/PRODUCT($BG$6:BG813)</f>
        <v>1.0003341539914361</v>
      </c>
      <c r="BG814" s="16">
        <f t="shared" si="1775"/>
        <v>1.0003339337102064</v>
      </c>
      <c r="BH814" s="10">
        <f t="shared" si="1776"/>
        <v>12.188580422533679</v>
      </c>
      <c r="BI814" s="90"/>
      <c r="BJ814" s="17">
        <f t="shared" si="1759"/>
        <v>46807</v>
      </c>
      <c r="BK814" s="16">
        <f t="shared" si="1752"/>
        <v>12.012797462117696</v>
      </c>
      <c r="BL814" s="10">
        <f ca="1">IFERROR(AVERAGE(INDIRECT("BK"&amp;AC814-Template!$F$10+1):INDIRECT("BK"&amp;AC814)),0)</f>
        <v>11.899043312741377</v>
      </c>
      <c r="BM814" s="35"/>
      <c r="BN814" s="86"/>
      <c r="BO814" s="35"/>
      <c r="BP814" s="35"/>
      <c r="BQ814" s="35"/>
      <c r="BR814" s="35"/>
      <c r="BS814" s="35"/>
      <c r="BT814" s="35"/>
      <c r="BU814" s="35"/>
      <c r="BV814" s="35"/>
      <c r="BW814" s="35"/>
      <c r="BX814" s="35"/>
      <c r="BY814" s="35"/>
      <c r="BZ814" s="35"/>
      <c r="CA814" s="35"/>
      <c r="CB814" s="35"/>
      <c r="CC814" s="35"/>
      <c r="CD814" s="35"/>
      <c r="CE814" s="35"/>
      <c r="CF814" s="35"/>
      <c r="CG814" s="35"/>
      <c r="CH814" s="35"/>
    </row>
    <row r="815" spans="1:86" ht="15.6" x14ac:dyDescent="0.3">
      <c r="A815" s="35"/>
      <c r="B815" s="86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17">
        <f t="shared" si="1753"/>
        <v>46831</v>
      </c>
      <c r="U815" s="216">
        <f t="shared" si="1746"/>
        <v>7</v>
      </c>
      <c r="V815" s="216">
        <f t="shared" si="1753"/>
        <v>810</v>
      </c>
      <c r="W815" s="16">
        <f t="shared" si="1760"/>
        <v>2.2191780821917808</v>
      </c>
      <c r="X815" s="16" t="e">
        <f>IF(Template!$F$7="Linear interpolation",LinInterp($I$5:$I$22,$G$5:$G$22,W815),CubicSpline($I$5:$I$22,$G$5:$G$22,W815))</f>
        <v>#VALUE!</v>
      </c>
      <c r="Y815" s="221" t="e">
        <f t="shared" si="1747"/>
        <v>#VALUE!</v>
      </c>
      <c r="Z815" s="221" t="e">
        <f>Y815/PRODUCT($AA$6:AA814)</f>
        <v>#VALUE!</v>
      </c>
      <c r="AA815" s="16" t="e">
        <f t="shared" si="1754"/>
        <v>#VALUE!</v>
      </c>
      <c r="AB815" s="10" t="e">
        <f t="shared" si="1755"/>
        <v>#VALUE!</v>
      </c>
      <c r="AC815" s="90">
        <f t="shared" si="1748"/>
        <v>815</v>
      </c>
      <c r="AD815" s="17">
        <f t="shared" si="1756"/>
        <v>46808</v>
      </c>
      <c r="AE815" s="16" t="e">
        <f t="shared" si="1749"/>
        <v>#VALUE!</v>
      </c>
      <c r="AF815" s="10">
        <f ca="1">IFERROR(AVERAGE(INDIRECT("AE"&amp;AC815-Template!$F$10+1):INDIRECT("AE"&amp;AC815)),0)</f>
        <v>0</v>
      </c>
      <c r="AG815" s="35"/>
      <c r="AH815" s="86"/>
      <c r="AI815" s="35"/>
      <c r="AJ815" s="35"/>
      <c r="AK815" s="35"/>
      <c r="AL815" s="35"/>
      <c r="AM815" s="35"/>
      <c r="AN815" s="35"/>
      <c r="AO815" s="35"/>
      <c r="AP815" s="35"/>
      <c r="AQ815" s="35"/>
      <c r="AR815" s="35"/>
      <c r="AS815" s="35"/>
      <c r="AT815" s="35"/>
      <c r="AU815" s="35"/>
      <c r="AV815" s="35"/>
      <c r="AW815" s="35"/>
      <c r="AX815" s="35"/>
      <c r="AY815" s="35"/>
      <c r="AZ815" s="17">
        <f t="shared" ref="AZ815" si="1843">AZ814+1</f>
        <v>46831</v>
      </c>
      <c r="BA815" s="216">
        <f t="shared" si="1772"/>
        <v>7</v>
      </c>
      <c r="BB815" s="216">
        <f t="shared" ref="BB815" si="1844">BB814+1</f>
        <v>810</v>
      </c>
      <c r="BC815" s="16">
        <f t="shared" si="1774"/>
        <v>2.2191780821917808</v>
      </c>
      <c r="BD815" s="16">
        <f>IF(Template!$F$7="Linear interpolation",LinInterp($AO$5:$AO$18,$AM$5:$AM$18,BC815),CubicSpline($AO$5:$AO$18,$AM$5:$AM$18,BC815))</f>
        <v>13.953713154779619</v>
      </c>
      <c r="BE815" s="221">
        <f t="shared" si="1709"/>
        <v>1.336258872813417</v>
      </c>
      <c r="BF815" s="221">
        <f>BE815/PRODUCT($BG$6:BG814)</f>
        <v>1.0003345946344031</v>
      </c>
      <c r="BG815" s="16">
        <f t="shared" si="1775"/>
        <v>1.0003339337102064</v>
      </c>
      <c r="BH815" s="10">
        <f t="shared" si="1776"/>
        <v>12.188580422533679</v>
      </c>
      <c r="BI815" s="90"/>
      <c r="BJ815" s="17">
        <f t="shared" si="1759"/>
        <v>46808</v>
      </c>
      <c r="BK815" s="16">
        <f t="shared" si="1752"/>
        <v>12.020728114087165</v>
      </c>
      <c r="BL815" s="10">
        <f ca="1">IFERROR(AVERAGE(INDIRECT("BK"&amp;AC815-Template!$F$10+1):INDIRECT("BK"&amp;AC815)),0)</f>
        <v>11.906847906178568</v>
      </c>
      <c r="BM815" s="35"/>
      <c r="BN815" s="86"/>
      <c r="BO815" s="35"/>
      <c r="BP815" s="35"/>
      <c r="BQ815" s="35"/>
      <c r="BR815" s="35"/>
      <c r="BS815" s="35"/>
      <c r="BT815" s="35"/>
      <c r="BU815" s="35"/>
      <c r="BV815" s="35"/>
      <c r="BW815" s="35"/>
      <c r="BX815" s="35"/>
      <c r="BY815" s="35"/>
      <c r="BZ815" s="35"/>
      <c r="CA815" s="35"/>
      <c r="CB815" s="35"/>
      <c r="CC815" s="35"/>
      <c r="CD815" s="35"/>
      <c r="CE815" s="35"/>
      <c r="CF815" s="35"/>
      <c r="CG815" s="35"/>
      <c r="CH815" s="35"/>
    </row>
    <row r="816" spans="1:86" ht="15.6" x14ac:dyDescent="0.3">
      <c r="A816" s="35"/>
      <c r="B816" s="86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17">
        <f t="shared" si="1753"/>
        <v>46832</v>
      </c>
      <c r="U816" s="216">
        <f t="shared" si="1746"/>
        <v>1</v>
      </c>
      <c r="V816" s="216">
        <f t="shared" si="1753"/>
        <v>811</v>
      </c>
      <c r="W816" s="16">
        <f t="shared" si="1760"/>
        <v>2.2219178082191782</v>
      </c>
      <c r="X816" s="16" t="e">
        <f>IF(Template!$F$7="Linear interpolation",LinInterp($I$5:$I$22,$G$5:$G$22,W816),CubicSpline($I$5:$I$22,$G$5:$G$22,W816))</f>
        <v>#VALUE!</v>
      </c>
      <c r="Y816" s="221" t="e">
        <f t="shared" si="1747"/>
        <v>#VALUE!</v>
      </c>
      <c r="Z816" s="221" t="e">
        <f>Y816/PRODUCT($AA$6:AA815)</f>
        <v>#VALUE!</v>
      </c>
      <c r="AA816" s="16" t="e">
        <f t="shared" si="1754"/>
        <v>#VALUE!</v>
      </c>
      <c r="AB816" s="10" t="e">
        <f t="shared" si="1755"/>
        <v>#VALUE!</v>
      </c>
      <c r="AC816" s="90">
        <f t="shared" si="1748"/>
        <v>816</v>
      </c>
      <c r="AD816" s="17">
        <f t="shared" si="1756"/>
        <v>46809</v>
      </c>
      <c r="AE816" s="16" t="e">
        <f t="shared" si="1749"/>
        <v>#VALUE!</v>
      </c>
      <c r="AF816" s="10">
        <f ca="1">IFERROR(AVERAGE(INDIRECT("AE"&amp;AC816-Template!$F$10+1):INDIRECT("AE"&amp;AC816)),0)</f>
        <v>0</v>
      </c>
      <c r="AG816" s="35"/>
      <c r="AH816" s="86"/>
      <c r="AI816" s="35"/>
      <c r="AJ816" s="35"/>
      <c r="AK816" s="35"/>
      <c r="AL816" s="35"/>
      <c r="AM816" s="35"/>
      <c r="AN816" s="35"/>
      <c r="AO816" s="35"/>
      <c r="AP816" s="35"/>
      <c r="AQ816" s="35"/>
      <c r="AR816" s="35"/>
      <c r="AS816" s="35"/>
      <c r="AT816" s="35"/>
      <c r="AU816" s="35"/>
      <c r="AV816" s="35"/>
      <c r="AW816" s="35"/>
      <c r="AX816" s="35"/>
      <c r="AY816" s="35"/>
      <c r="AZ816" s="17">
        <f t="shared" ref="AZ816" si="1845">AZ815+1</f>
        <v>46832</v>
      </c>
      <c r="BA816" s="216">
        <f t="shared" si="1772"/>
        <v>1</v>
      </c>
      <c r="BB816" s="216">
        <f t="shared" ref="BB816" si="1846">BB815+1</f>
        <v>811</v>
      </c>
      <c r="BC816" s="16">
        <f t="shared" si="1774"/>
        <v>2.2219178082191782</v>
      </c>
      <c r="BD816" s="16">
        <f>IF(Template!$F$7="Linear interpolation",LinInterp($AO$5:$AO$18,$AM$5:$AM$18,BC816),CubicSpline($AO$5:$AO$18,$AM$5:$AM$18,BC816))</f>
        <v>13.95251664938524</v>
      </c>
      <c r="BE816" s="221">
        <f t="shared" si="1709"/>
        <v>1.3367059780706882</v>
      </c>
      <c r="BF816" s="221">
        <f>BE816/PRODUCT($BG$6:BG815)</f>
        <v>1.0003352557148852</v>
      </c>
      <c r="BG816" s="16">
        <f t="shared" si="1775"/>
        <v>1.0003352557148852</v>
      </c>
      <c r="BH816" s="10">
        <f t="shared" si="1776"/>
        <v>12.236833593311292</v>
      </c>
      <c r="BI816" s="90"/>
      <c r="BJ816" s="17">
        <f t="shared" si="1759"/>
        <v>46809</v>
      </c>
      <c r="BK816" s="16">
        <f t="shared" si="1752"/>
        <v>12.020728114087165</v>
      </c>
      <c r="BL816" s="10">
        <f ca="1">IFERROR(AVERAGE(INDIRECT("BK"&amp;AC816-Template!$F$10+1):INDIRECT("BK"&amp;AC816)),0)</f>
        <v>11.914397352397454</v>
      </c>
      <c r="BM816" s="35"/>
      <c r="BN816" s="86"/>
      <c r="BO816" s="35"/>
      <c r="BP816" s="35"/>
      <c r="BQ816" s="35"/>
      <c r="BR816" s="35"/>
      <c r="BS816" s="35"/>
      <c r="BT816" s="35"/>
      <c r="BU816" s="35"/>
      <c r="BV816" s="35"/>
      <c r="BW816" s="35"/>
      <c r="BX816" s="35"/>
      <c r="BY816" s="35"/>
      <c r="BZ816" s="35"/>
      <c r="CA816" s="35"/>
      <c r="CB816" s="35"/>
      <c r="CC816" s="35"/>
      <c r="CD816" s="35"/>
      <c r="CE816" s="35"/>
      <c r="CF816" s="35"/>
      <c r="CG816" s="35"/>
      <c r="CH816" s="35"/>
    </row>
    <row r="817" spans="1:86" ht="15.6" x14ac:dyDescent="0.3">
      <c r="A817" s="35"/>
      <c r="B817" s="86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17">
        <f t="shared" si="1753"/>
        <v>46833</v>
      </c>
      <c r="U817" s="216">
        <f t="shared" si="1746"/>
        <v>2</v>
      </c>
      <c r="V817" s="216">
        <f t="shared" si="1753"/>
        <v>812</v>
      </c>
      <c r="W817" s="16">
        <f t="shared" si="1760"/>
        <v>2.2246575342465755</v>
      </c>
      <c r="X817" s="16" t="e">
        <f>IF(Template!$F$7="Linear interpolation",LinInterp($I$5:$I$22,$G$5:$G$22,W817),CubicSpline($I$5:$I$22,$G$5:$G$22,W817))</f>
        <v>#VALUE!</v>
      </c>
      <c r="Y817" s="221" t="e">
        <f t="shared" si="1747"/>
        <v>#VALUE!</v>
      </c>
      <c r="Z817" s="221" t="e">
        <f>Y817/PRODUCT($AA$6:AA816)</f>
        <v>#VALUE!</v>
      </c>
      <c r="AA817" s="16" t="e">
        <f t="shared" si="1754"/>
        <v>#VALUE!</v>
      </c>
      <c r="AB817" s="10" t="e">
        <f t="shared" si="1755"/>
        <v>#VALUE!</v>
      </c>
      <c r="AC817" s="90">
        <f t="shared" si="1748"/>
        <v>817</v>
      </c>
      <c r="AD817" s="17">
        <f t="shared" si="1756"/>
        <v>46810</v>
      </c>
      <c r="AE817" s="16" t="e">
        <f t="shared" si="1749"/>
        <v>#VALUE!</v>
      </c>
      <c r="AF817" s="10">
        <f ca="1">IFERROR(AVERAGE(INDIRECT("AE"&amp;AC817-Template!$F$10+1):INDIRECT("AE"&amp;AC817)),0)</f>
        <v>0</v>
      </c>
      <c r="AG817" s="35"/>
      <c r="AH817" s="86"/>
      <c r="AI817" s="35"/>
      <c r="AJ817" s="35"/>
      <c r="AK817" s="35"/>
      <c r="AL817" s="35"/>
      <c r="AM817" s="35"/>
      <c r="AN817" s="35"/>
      <c r="AO817" s="35"/>
      <c r="AP817" s="35"/>
      <c r="AQ817" s="35"/>
      <c r="AR817" s="35"/>
      <c r="AS817" s="35"/>
      <c r="AT817" s="35"/>
      <c r="AU817" s="35"/>
      <c r="AV817" s="35"/>
      <c r="AW817" s="35"/>
      <c r="AX817" s="35"/>
      <c r="AY817" s="35"/>
      <c r="AZ817" s="17">
        <f t="shared" ref="AZ817" si="1847">AZ816+1</f>
        <v>46833</v>
      </c>
      <c r="BA817" s="216">
        <f t="shared" si="1772"/>
        <v>2</v>
      </c>
      <c r="BB817" s="216">
        <f t="shared" ref="BB817" si="1848">BB816+1</f>
        <v>812</v>
      </c>
      <c r="BC817" s="16">
        <f t="shared" si="1774"/>
        <v>2.2246575342465755</v>
      </c>
      <c r="BD817" s="16">
        <f>IF(Template!$F$7="Linear interpolation",LinInterp($AO$5:$AO$18,$AM$5:$AM$18,BC817),CubicSpline($AO$5:$AO$18,$AM$5:$AM$18,BC817))</f>
        <v>13.951334394630639</v>
      </c>
      <c r="BE817" s="221">
        <f t="shared" si="1709"/>
        <v>1.3371535276811917</v>
      </c>
      <c r="BF817" s="221">
        <f>BE817/PRODUCT($BG$6:BG816)</f>
        <v>1.0003348152980878</v>
      </c>
      <c r="BG817" s="16">
        <f t="shared" si="1775"/>
        <v>1.0003348152980878</v>
      </c>
      <c r="BH817" s="10">
        <f t="shared" si="1776"/>
        <v>12.220758380203423</v>
      </c>
      <c r="BI817" s="90"/>
      <c r="BJ817" s="17">
        <f t="shared" si="1759"/>
        <v>46810</v>
      </c>
      <c r="BK817" s="16">
        <f t="shared" si="1752"/>
        <v>12.020728114087165</v>
      </c>
      <c r="BL817" s="10">
        <f ca="1">IFERROR(AVERAGE(INDIRECT("BK"&amp;AC817-Template!$F$10+1):INDIRECT("BK"&amp;AC817)),0)</f>
        <v>11.921691250715218</v>
      </c>
      <c r="BM817" s="35"/>
      <c r="BN817" s="86"/>
      <c r="BO817" s="35"/>
      <c r="BP817" s="35"/>
      <c r="BQ817" s="35"/>
      <c r="BR817" s="35"/>
      <c r="BS817" s="35"/>
      <c r="BT817" s="35"/>
      <c r="BU817" s="35"/>
      <c r="BV817" s="35"/>
      <c r="BW817" s="35"/>
      <c r="BX817" s="35"/>
      <c r="BY817" s="35"/>
      <c r="BZ817" s="35"/>
      <c r="CA817" s="35"/>
      <c r="CB817" s="35"/>
      <c r="CC817" s="35"/>
      <c r="CD817" s="35"/>
      <c r="CE817" s="35"/>
      <c r="CF817" s="35"/>
      <c r="CG817" s="35"/>
      <c r="CH817" s="35"/>
    </row>
    <row r="818" spans="1:86" ht="15.6" x14ac:dyDescent="0.3">
      <c r="A818" s="35"/>
      <c r="B818" s="86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17">
        <f t="shared" si="1753"/>
        <v>46834</v>
      </c>
      <c r="U818" s="216">
        <f t="shared" si="1746"/>
        <v>3</v>
      </c>
      <c r="V818" s="216">
        <f t="shared" si="1753"/>
        <v>813</v>
      </c>
      <c r="W818" s="16">
        <f t="shared" si="1760"/>
        <v>2.2273972602739724</v>
      </c>
      <c r="X818" s="16" t="e">
        <f>IF(Template!$F$7="Linear interpolation",LinInterp($I$5:$I$22,$G$5:$G$22,W818),CubicSpline($I$5:$I$22,$G$5:$G$22,W818))</f>
        <v>#VALUE!</v>
      </c>
      <c r="Y818" s="221" t="e">
        <f t="shared" si="1747"/>
        <v>#VALUE!</v>
      </c>
      <c r="Z818" s="221" t="e">
        <f>Y818/PRODUCT($AA$6:AA817)</f>
        <v>#VALUE!</v>
      </c>
      <c r="AA818" s="16" t="e">
        <f t="shared" si="1754"/>
        <v>#VALUE!</v>
      </c>
      <c r="AB818" s="10" t="e">
        <f t="shared" si="1755"/>
        <v>#VALUE!</v>
      </c>
      <c r="AC818" s="90">
        <f t="shared" si="1748"/>
        <v>818</v>
      </c>
      <c r="AD818" s="17">
        <f t="shared" si="1756"/>
        <v>46811</v>
      </c>
      <c r="AE818" s="16" t="e">
        <f t="shared" si="1749"/>
        <v>#VALUE!</v>
      </c>
      <c r="AF818" s="10">
        <f ca="1">IFERROR(AVERAGE(INDIRECT("AE"&amp;AC818-Template!$F$10+1):INDIRECT("AE"&amp;AC818)),0)</f>
        <v>0</v>
      </c>
      <c r="AG818" s="35"/>
      <c r="AH818" s="86"/>
      <c r="AI818" s="35"/>
      <c r="AJ818" s="35"/>
      <c r="AK818" s="35"/>
      <c r="AL818" s="35"/>
      <c r="AM818" s="35"/>
      <c r="AN818" s="35"/>
      <c r="AO818" s="35"/>
      <c r="AP818" s="35"/>
      <c r="AQ818" s="35"/>
      <c r="AR818" s="35"/>
      <c r="AS818" s="35"/>
      <c r="AT818" s="35"/>
      <c r="AU818" s="35"/>
      <c r="AV818" s="35"/>
      <c r="AW818" s="35"/>
      <c r="AX818" s="35"/>
      <c r="AY818" s="35"/>
      <c r="AZ818" s="17">
        <f t="shared" ref="AZ818" si="1849">AZ817+1</f>
        <v>46834</v>
      </c>
      <c r="BA818" s="216">
        <f t="shared" si="1772"/>
        <v>3</v>
      </c>
      <c r="BB818" s="216">
        <f t="shared" ref="BB818" si="1850">BB817+1</f>
        <v>813</v>
      </c>
      <c r="BC818" s="16">
        <f t="shared" si="1774"/>
        <v>2.2273972602739724</v>
      </c>
      <c r="BD818" s="16">
        <f>IF(Template!$F$7="Linear interpolation",LinInterp($AO$5:$AO$18,$AM$5:$AM$18,BC818),CubicSpline($AO$5:$AO$18,$AM$5:$AM$18,BC818))</f>
        <v>13.950166340895887</v>
      </c>
      <c r="BE818" s="221">
        <f t="shared" si="1709"/>
        <v>1.3376015220789472</v>
      </c>
      <c r="BF818" s="221">
        <f>BE818/PRODUCT($BG$6:BG817)</f>
        <v>1.0003350358717091</v>
      </c>
      <c r="BG818" s="16">
        <f t="shared" si="1775"/>
        <v>1.0003350358717091</v>
      </c>
      <c r="BH818" s="10">
        <f t="shared" si="1776"/>
        <v>12.228809317383348</v>
      </c>
      <c r="BI818" s="90"/>
      <c r="BJ818" s="17">
        <f t="shared" si="1759"/>
        <v>46811</v>
      </c>
      <c r="BK818" s="16">
        <f t="shared" si="1752"/>
        <v>12.06837967855745</v>
      </c>
      <c r="BL818" s="10">
        <f ca="1">IFERROR(AVERAGE(INDIRECT("BK"&amp;AC818-Template!$F$10+1):INDIRECT("BK"&amp;AC818)),0)</f>
        <v>11.930573534515329</v>
      </c>
      <c r="BM818" s="35"/>
      <c r="BN818" s="86"/>
      <c r="BO818" s="35"/>
      <c r="BP818" s="35"/>
      <c r="BQ818" s="35"/>
      <c r="BR818" s="35"/>
      <c r="BS818" s="35"/>
      <c r="BT818" s="35"/>
      <c r="BU818" s="35"/>
      <c r="BV818" s="35"/>
      <c r="BW818" s="35"/>
      <c r="BX818" s="35"/>
      <c r="BY818" s="35"/>
      <c r="BZ818" s="35"/>
      <c r="CA818" s="35"/>
      <c r="CB818" s="35"/>
      <c r="CC818" s="35"/>
      <c r="CD818" s="35"/>
      <c r="CE818" s="35"/>
      <c r="CF818" s="35"/>
      <c r="CG818" s="35"/>
      <c r="CH818" s="35"/>
    </row>
    <row r="819" spans="1:86" ht="15.6" x14ac:dyDescent="0.3">
      <c r="A819" s="35"/>
      <c r="B819" s="86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17">
        <f t="shared" si="1753"/>
        <v>46835</v>
      </c>
      <c r="U819" s="216">
        <f t="shared" si="1746"/>
        <v>4</v>
      </c>
      <c r="V819" s="216">
        <f t="shared" si="1753"/>
        <v>814</v>
      </c>
      <c r="W819" s="16">
        <f t="shared" si="1760"/>
        <v>2.2301369863013698</v>
      </c>
      <c r="X819" s="16" t="e">
        <f>IF(Template!$F$7="Linear interpolation",LinInterp($I$5:$I$22,$G$5:$G$22,W819),CubicSpline($I$5:$I$22,$G$5:$G$22,W819))</f>
        <v>#VALUE!</v>
      </c>
      <c r="Y819" s="221" t="e">
        <f t="shared" si="1747"/>
        <v>#VALUE!</v>
      </c>
      <c r="Z819" s="221" t="e">
        <f>Y819/PRODUCT($AA$6:AA818)</f>
        <v>#VALUE!</v>
      </c>
      <c r="AA819" s="16" t="e">
        <f t="shared" si="1754"/>
        <v>#VALUE!</v>
      </c>
      <c r="AB819" s="10" t="e">
        <f t="shared" si="1755"/>
        <v>#VALUE!</v>
      </c>
      <c r="AC819" s="90">
        <f t="shared" si="1748"/>
        <v>819</v>
      </c>
      <c r="AD819" s="17">
        <f t="shared" si="1756"/>
        <v>46812</v>
      </c>
      <c r="AE819" s="16" t="e">
        <f t="shared" si="1749"/>
        <v>#VALUE!</v>
      </c>
      <c r="AF819" s="10">
        <f ca="1">IFERROR(AVERAGE(INDIRECT("AE"&amp;AC819-Template!$F$10+1):INDIRECT("AE"&amp;AC819)),0)</f>
        <v>0</v>
      </c>
      <c r="AG819" s="35"/>
      <c r="AH819" s="86"/>
      <c r="AI819" s="35"/>
      <c r="AJ819" s="35"/>
      <c r="AK819" s="35"/>
      <c r="AL819" s="35"/>
      <c r="AM819" s="35"/>
      <c r="AN819" s="35"/>
      <c r="AO819" s="35"/>
      <c r="AP819" s="35"/>
      <c r="AQ819" s="35"/>
      <c r="AR819" s="35"/>
      <c r="AS819" s="35"/>
      <c r="AT819" s="35"/>
      <c r="AU819" s="35"/>
      <c r="AV819" s="35"/>
      <c r="AW819" s="35"/>
      <c r="AX819" s="35"/>
      <c r="AY819" s="35"/>
      <c r="AZ819" s="17">
        <f t="shared" ref="AZ819" si="1851">AZ818+1</f>
        <v>46835</v>
      </c>
      <c r="BA819" s="216">
        <f t="shared" si="1772"/>
        <v>4</v>
      </c>
      <c r="BB819" s="216">
        <f t="shared" ref="BB819" si="1852">BB818+1</f>
        <v>814</v>
      </c>
      <c r="BC819" s="16">
        <f t="shared" si="1774"/>
        <v>2.2301369863013698</v>
      </c>
      <c r="BD819" s="16">
        <f>IF(Template!$F$7="Linear interpolation",LinInterp($AO$5:$AO$18,$AM$5:$AM$18,BC819),CubicSpline($AO$5:$AO$18,$AM$5:$AM$18,BC819))</f>
        <v>13.949012438561056</v>
      </c>
      <c r="BE819" s="221">
        <f t="shared" ref="BE819:BE882" si="1853">(1+(BD819/100))^BC819</f>
        <v>1.3380499616919812</v>
      </c>
      <c r="BF819" s="221">
        <f>BE819/PRODUCT($BG$6:BG818)</f>
        <v>1.0003352565062404</v>
      </c>
      <c r="BG819" s="16">
        <f t="shared" si="1775"/>
        <v>1.0003352565062404</v>
      </c>
      <c r="BH819" s="10">
        <f t="shared" si="1776"/>
        <v>12.236862477776222</v>
      </c>
      <c r="BI819" s="90"/>
      <c r="BJ819" s="17">
        <f t="shared" si="1759"/>
        <v>46812</v>
      </c>
      <c r="BK819" s="16">
        <f t="shared" si="1752"/>
        <v>12.052517464857804</v>
      </c>
      <c r="BL819" s="10">
        <f ca="1">IFERROR(AVERAGE(INDIRECT("BK"&amp;AC819-Template!$F$10+1):INDIRECT("BK"&amp;AC819)),0)</f>
        <v>11.93892707785878</v>
      </c>
      <c r="BM819" s="35"/>
      <c r="BN819" s="86"/>
      <c r="BO819" s="35"/>
      <c r="BP819" s="35"/>
      <c r="BQ819" s="35"/>
      <c r="BR819" s="35"/>
      <c r="BS819" s="35"/>
      <c r="BT819" s="35"/>
      <c r="BU819" s="35"/>
      <c r="BV819" s="35"/>
      <c r="BW819" s="35"/>
      <c r="BX819" s="35"/>
      <c r="BY819" s="35"/>
      <c r="BZ819" s="35"/>
      <c r="CA819" s="35"/>
      <c r="CB819" s="35"/>
      <c r="CC819" s="35"/>
      <c r="CD819" s="35"/>
      <c r="CE819" s="35"/>
      <c r="CF819" s="35"/>
      <c r="CG819" s="35"/>
      <c r="CH819" s="35"/>
    </row>
    <row r="820" spans="1:86" ht="15.6" x14ac:dyDescent="0.3">
      <c r="A820" s="35"/>
      <c r="B820" s="86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17">
        <f t="shared" si="1753"/>
        <v>46836</v>
      </c>
      <c r="U820" s="216">
        <f t="shared" si="1746"/>
        <v>5</v>
      </c>
      <c r="V820" s="216">
        <f t="shared" si="1753"/>
        <v>815</v>
      </c>
      <c r="W820" s="16">
        <f t="shared" si="1760"/>
        <v>2.2328767123287672</v>
      </c>
      <c r="X820" s="16" t="e">
        <f>IF(Template!$F$7="Linear interpolation",LinInterp($I$5:$I$22,$G$5:$G$22,W820),CubicSpline($I$5:$I$22,$G$5:$G$22,W820))</f>
        <v>#VALUE!</v>
      </c>
      <c r="Y820" s="221" t="e">
        <f t="shared" si="1747"/>
        <v>#VALUE!</v>
      </c>
      <c r="Z820" s="221" t="e">
        <f>Y820/PRODUCT($AA$6:AA819)</f>
        <v>#VALUE!</v>
      </c>
      <c r="AA820" s="16" t="e">
        <f t="shared" si="1754"/>
        <v>#VALUE!</v>
      </c>
      <c r="AB820" s="10" t="e">
        <f t="shared" si="1755"/>
        <v>#VALUE!</v>
      </c>
      <c r="AC820" s="90">
        <f t="shared" si="1748"/>
        <v>820</v>
      </c>
      <c r="AD820" s="17">
        <f t="shared" si="1756"/>
        <v>46813</v>
      </c>
      <c r="AE820" s="16" t="e">
        <f t="shared" si="1749"/>
        <v>#VALUE!</v>
      </c>
      <c r="AF820" s="10">
        <f ca="1">IFERROR(AVERAGE(INDIRECT("AE"&amp;AC820-Template!$F$10+1):INDIRECT("AE"&amp;AC820)),0)</f>
        <v>0</v>
      </c>
      <c r="AG820" s="35"/>
      <c r="AH820" s="86"/>
      <c r="AI820" s="35"/>
      <c r="AJ820" s="35"/>
      <c r="AK820" s="35"/>
      <c r="AL820" s="35"/>
      <c r="AM820" s="35"/>
      <c r="AN820" s="35"/>
      <c r="AO820" s="35"/>
      <c r="AP820" s="35"/>
      <c r="AQ820" s="35"/>
      <c r="AR820" s="35"/>
      <c r="AS820" s="35"/>
      <c r="AT820" s="35"/>
      <c r="AU820" s="35"/>
      <c r="AV820" s="35"/>
      <c r="AW820" s="35"/>
      <c r="AX820" s="35"/>
      <c r="AY820" s="35"/>
      <c r="AZ820" s="17">
        <f t="shared" ref="AZ820" si="1854">AZ819+1</f>
        <v>46836</v>
      </c>
      <c r="BA820" s="216">
        <f t="shared" si="1772"/>
        <v>5</v>
      </c>
      <c r="BB820" s="216">
        <f t="shared" ref="BB820" si="1855">BB819+1</f>
        <v>815</v>
      </c>
      <c r="BC820" s="16">
        <f t="shared" si="1774"/>
        <v>2.2328767123287672</v>
      </c>
      <c r="BD820" s="16">
        <f>IF(Template!$F$7="Linear interpolation",LinInterp($AO$5:$AO$18,$AM$5:$AM$18,BC820),CubicSpline($AO$5:$AO$18,$AM$5:$AM$18,BC820))</f>
        <v>13.947872638006221</v>
      </c>
      <c r="BE820" s="221">
        <f t="shared" si="1853"/>
        <v>1.3384988469423196</v>
      </c>
      <c r="BF820" s="221">
        <f>BE820/PRODUCT($BG$6:BG819)</f>
        <v>1.0003354771968087</v>
      </c>
      <c r="BG820" s="16">
        <f t="shared" si="1775"/>
        <v>1.0003354771968087</v>
      </c>
      <c r="BH820" s="10">
        <f t="shared" si="1776"/>
        <v>12.244917683517876</v>
      </c>
      <c r="BI820" s="90"/>
      <c r="BJ820" s="17">
        <f t="shared" si="1759"/>
        <v>46813</v>
      </c>
      <c r="BK820" s="16">
        <f t="shared" si="1752"/>
        <v>12.060480597583133</v>
      </c>
      <c r="BL820" s="10">
        <f ca="1">IFERROR(AVERAGE(INDIRECT("BK"&amp;AC820-Template!$F$10+1):INDIRECT("BK"&amp;AC820)),0)</f>
        <v>11.946008853240624</v>
      </c>
      <c r="BM820" s="35"/>
      <c r="BN820" s="86"/>
      <c r="BO820" s="35"/>
      <c r="BP820" s="35"/>
      <c r="BQ820" s="35"/>
      <c r="BR820" s="35"/>
      <c r="BS820" s="35"/>
      <c r="BT820" s="35"/>
      <c r="BU820" s="35"/>
      <c r="BV820" s="35"/>
      <c r="BW820" s="35"/>
      <c r="BX820" s="35"/>
      <c r="BY820" s="35"/>
      <c r="BZ820" s="35"/>
      <c r="CA820" s="35"/>
      <c r="CB820" s="35"/>
      <c r="CC820" s="35"/>
      <c r="CD820" s="35"/>
      <c r="CE820" s="35"/>
      <c r="CF820" s="35"/>
      <c r="CG820" s="35"/>
      <c r="CH820" s="35"/>
    </row>
    <row r="821" spans="1:86" ht="15.6" x14ac:dyDescent="0.3">
      <c r="A821" s="35"/>
      <c r="B821" s="86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17">
        <f t="shared" si="1753"/>
        <v>46837</v>
      </c>
      <c r="U821" s="216">
        <f t="shared" si="1746"/>
        <v>6</v>
      </c>
      <c r="V821" s="216">
        <f t="shared" si="1753"/>
        <v>816</v>
      </c>
      <c r="W821" s="16">
        <f t="shared" si="1760"/>
        <v>2.2356164383561645</v>
      </c>
      <c r="X821" s="16" t="e">
        <f>IF(Template!$F$7="Linear interpolation",LinInterp($I$5:$I$22,$G$5:$G$22,W821),CubicSpline($I$5:$I$22,$G$5:$G$22,W821))</f>
        <v>#VALUE!</v>
      </c>
      <c r="Y821" s="221" t="e">
        <f t="shared" si="1747"/>
        <v>#VALUE!</v>
      </c>
      <c r="Z821" s="221" t="e">
        <f>Y821/PRODUCT($AA$6:AA820)</f>
        <v>#VALUE!</v>
      </c>
      <c r="AA821" s="16" t="e">
        <f t="shared" si="1754"/>
        <v>#VALUE!</v>
      </c>
      <c r="AB821" s="10" t="e">
        <f t="shared" si="1755"/>
        <v>#VALUE!</v>
      </c>
      <c r="AC821" s="90">
        <f t="shared" si="1748"/>
        <v>821</v>
      </c>
      <c r="AD821" s="17">
        <f t="shared" si="1756"/>
        <v>46814</v>
      </c>
      <c r="AE821" s="16" t="e">
        <f t="shared" si="1749"/>
        <v>#VALUE!</v>
      </c>
      <c r="AF821" s="10">
        <f ca="1">IFERROR(AVERAGE(INDIRECT("AE"&amp;AC821-Template!$F$10+1):INDIRECT("AE"&amp;AC821)),0)</f>
        <v>0</v>
      </c>
      <c r="AG821" s="35"/>
      <c r="AH821" s="86"/>
      <c r="AI821" s="35"/>
      <c r="AJ821" s="35"/>
      <c r="AK821" s="35"/>
      <c r="AL821" s="35"/>
      <c r="AM821" s="35"/>
      <c r="AN821" s="35"/>
      <c r="AO821" s="35"/>
      <c r="AP821" s="35"/>
      <c r="AQ821" s="35"/>
      <c r="AR821" s="35"/>
      <c r="AS821" s="35"/>
      <c r="AT821" s="35"/>
      <c r="AU821" s="35"/>
      <c r="AV821" s="35"/>
      <c r="AW821" s="35"/>
      <c r="AX821" s="35"/>
      <c r="AY821" s="35"/>
      <c r="AZ821" s="17">
        <f t="shared" ref="AZ821" si="1856">AZ820+1</f>
        <v>46837</v>
      </c>
      <c r="BA821" s="216">
        <f t="shared" si="1772"/>
        <v>6</v>
      </c>
      <c r="BB821" s="216">
        <f t="shared" ref="BB821" si="1857">BB820+1</f>
        <v>816</v>
      </c>
      <c r="BC821" s="16">
        <f t="shared" si="1774"/>
        <v>2.2356164383561645</v>
      </c>
      <c r="BD821" s="16">
        <f>IF(Template!$F$7="Linear interpolation",LinInterp($AO$5:$AO$18,$AM$5:$AM$18,BC821),CubicSpline($AO$5:$AO$18,$AM$5:$AM$18,BC821))</f>
        <v>13.946746889611452</v>
      </c>
      <c r="BE821" s="221">
        <f t="shared" si="1853"/>
        <v>1.3389481782459745</v>
      </c>
      <c r="BF821" s="221">
        <f>BE821/PRODUCT($BG$6:BG820)</f>
        <v>1.0003356979385387</v>
      </c>
      <c r="BG821" s="16">
        <f t="shared" si="1775"/>
        <v>1.0003354771968087</v>
      </c>
      <c r="BH821" s="10">
        <f t="shared" si="1776"/>
        <v>12.244917683517876</v>
      </c>
      <c r="BI821" s="90"/>
      <c r="BJ821" s="17">
        <f t="shared" si="1759"/>
        <v>46814</v>
      </c>
      <c r="BK821" s="16">
        <f t="shared" si="1752"/>
        <v>12.068449692032356</v>
      </c>
      <c r="BL821" s="10">
        <f ca="1">IFERROR(AVERAGE(INDIRECT("BK"&amp;AC821-Template!$F$10+1):INDIRECT("BK"&amp;AC821)),0)</f>
        <v>11.953867391206858</v>
      </c>
      <c r="BM821" s="35"/>
      <c r="BN821" s="86"/>
      <c r="BO821" s="35"/>
      <c r="BP821" s="35"/>
      <c r="BQ821" s="35"/>
      <c r="BR821" s="35"/>
      <c r="BS821" s="35"/>
      <c r="BT821" s="35"/>
      <c r="BU821" s="35"/>
      <c r="BV821" s="35"/>
      <c r="BW821" s="35"/>
      <c r="BX821" s="35"/>
      <c r="BY821" s="35"/>
      <c r="BZ821" s="35"/>
      <c r="CA821" s="35"/>
      <c r="CB821" s="35"/>
      <c r="CC821" s="35"/>
      <c r="CD821" s="35"/>
      <c r="CE821" s="35"/>
      <c r="CF821" s="35"/>
      <c r="CG821" s="35"/>
      <c r="CH821" s="35"/>
    </row>
    <row r="822" spans="1:86" ht="15.6" x14ac:dyDescent="0.3">
      <c r="A822" s="35"/>
      <c r="B822" s="86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17">
        <f t="shared" si="1753"/>
        <v>46838</v>
      </c>
      <c r="U822" s="216">
        <f t="shared" si="1746"/>
        <v>7</v>
      </c>
      <c r="V822" s="216">
        <f t="shared" si="1753"/>
        <v>817</v>
      </c>
      <c r="W822" s="16">
        <f t="shared" si="1760"/>
        <v>2.2383561643835614</v>
      </c>
      <c r="X822" s="16" t="e">
        <f>IF(Template!$F$7="Linear interpolation",LinInterp($I$5:$I$22,$G$5:$G$22,W822),CubicSpline($I$5:$I$22,$G$5:$G$22,W822))</f>
        <v>#VALUE!</v>
      </c>
      <c r="Y822" s="221" t="e">
        <f t="shared" si="1747"/>
        <v>#VALUE!</v>
      </c>
      <c r="Z822" s="221" t="e">
        <f>Y822/PRODUCT($AA$6:AA821)</f>
        <v>#VALUE!</v>
      </c>
      <c r="AA822" s="16" t="e">
        <f t="shared" si="1754"/>
        <v>#VALUE!</v>
      </c>
      <c r="AB822" s="10" t="e">
        <f t="shared" si="1755"/>
        <v>#VALUE!</v>
      </c>
      <c r="AC822" s="90">
        <f t="shared" si="1748"/>
        <v>822</v>
      </c>
      <c r="AD822" s="17">
        <f t="shared" si="1756"/>
        <v>46815</v>
      </c>
      <c r="AE822" s="16" t="e">
        <f t="shared" si="1749"/>
        <v>#VALUE!</v>
      </c>
      <c r="AF822" s="10">
        <f ca="1">IFERROR(AVERAGE(INDIRECT("AE"&amp;AC822-Template!$F$10+1):INDIRECT("AE"&amp;AC822)),0)</f>
        <v>0</v>
      </c>
      <c r="AG822" s="35"/>
      <c r="AH822" s="86"/>
      <c r="AI822" s="35"/>
      <c r="AJ822" s="35"/>
      <c r="AK822" s="35"/>
      <c r="AL822" s="35"/>
      <c r="AM822" s="35"/>
      <c r="AN822" s="35"/>
      <c r="AO822" s="35"/>
      <c r="AP822" s="35"/>
      <c r="AQ822" s="35"/>
      <c r="AR822" s="35"/>
      <c r="AS822" s="35"/>
      <c r="AT822" s="35"/>
      <c r="AU822" s="35"/>
      <c r="AV822" s="35"/>
      <c r="AW822" s="35"/>
      <c r="AX822" s="35"/>
      <c r="AY822" s="35"/>
      <c r="AZ822" s="17">
        <f t="shared" ref="AZ822" si="1858">AZ821+1</f>
        <v>46838</v>
      </c>
      <c r="BA822" s="216">
        <f t="shared" si="1772"/>
        <v>7</v>
      </c>
      <c r="BB822" s="216">
        <f t="shared" ref="BB822" si="1859">BB821+1</f>
        <v>817</v>
      </c>
      <c r="BC822" s="16">
        <f t="shared" si="1774"/>
        <v>2.2383561643835614</v>
      </c>
      <c r="BD822" s="16">
        <f>IF(Template!$F$7="Linear interpolation",LinInterp($AO$5:$AO$18,$AM$5:$AM$18,BC822),CubicSpline($AO$5:$AO$18,$AM$5:$AM$18,BC822))</f>
        <v>13.945635143756821</v>
      </c>
      <c r="BE822" s="221">
        <f t="shared" si="1853"/>
        <v>1.3393979560129363</v>
      </c>
      <c r="BF822" s="221">
        <f>BE822/PRODUCT($BG$6:BG821)</f>
        <v>1.0003361394683841</v>
      </c>
      <c r="BG822" s="16">
        <f t="shared" si="1775"/>
        <v>1.0003354771968087</v>
      </c>
      <c r="BH822" s="10">
        <f t="shared" si="1776"/>
        <v>12.244917683517876</v>
      </c>
      <c r="BI822" s="90"/>
      <c r="BJ822" s="17">
        <f t="shared" si="1759"/>
        <v>46815</v>
      </c>
      <c r="BK822" s="16">
        <f t="shared" si="1752"/>
        <v>12.076424570163002</v>
      </c>
      <c r="BL822" s="10">
        <f ca="1">IFERROR(AVERAGE(INDIRECT("BK"&amp;AC822-Template!$F$10+1):INDIRECT("BK"&amp;AC822)),0)</f>
        <v>11.961734296243073</v>
      </c>
      <c r="BM822" s="35"/>
      <c r="BN822" s="86"/>
      <c r="BO822" s="35"/>
      <c r="BP822" s="35"/>
      <c r="BQ822" s="35"/>
      <c r="BR822" s="35"/>
      <c r="BS822" s="35"/>
      <c r="BT822" s="35"/>
      <c r="BU822" s="35"/>
      <c r="BV822" s="35"/>
      <c r="BW822" s="35"/>
      <c r="BX822" s="35"/>
      <c r="BY822" s="35"/>
      <c r="BZ822" s="35"/>
      <c r="CA822" s="35"/>
      <c r="CB822" s="35"/>
      <c r="CC822" s="35"/>
      <c r="CD822" s="35"/>
      <c r="CE822" s="35"/>
      <c r="CF822" s="35"/>
      <c r="CG822" s="35"/>
      <c r="CH822" s="35"/>
    </row>
    <row r="823" spans="1:86" ht="15.6" x14ac:dyDescent="0.3">
      <c r="A823" s="35"/>
      <c r="B823" s="86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17">
        <f t="shared" si="1753"/>
        <v>46839</v>
      </c>
      <c r="U823" s="216">
        <f t="shared" si="1746"/>
        <v>1</v>
      </c>
      <c r="V823" s="216">
        <f t="shared" si="1753"/>
        <v>818</v>
      </c>
      <c r="W823" s="16">
        <f t="shared" si="1760"/>
        <v>2.2410958904109588</v>
      </c>
      <c r="X823" s="16" t="e">
        <f>IF(Template!$F$7="Linear interpolation",LinInterp($I$5:$I$22,$G$5:$G$22,W823),CubicSpline($I$5:$I$22,$G$5:$G$22,W823))</f>
        <v>#VALUE!</v>
      </c>
      <c r="Y823" s="221" t="e">
        <f t="shared" si="1747"/>
        <v>#VALUE!</v>
      </c>
      <c r="Z823" s="221" t="e">
        <f>Y823/PRODUCT($AA$6:AA822)</f>
        <v>#VALUE!</v>
      </c>
      <c r="AA823" s="16" t="e">
        <f t="shared" si="1754"/>
        <v>#VALUE!</v>
      </c>
      <c r="AB823" s="10" t="e">
        <f t="shared" si="1755"/>
        <v>#VALUE!</v>
      </c>
      <c r="AC823" s="90">
        <f t="shared" si="1748"/>
        <v>823</v>
      </c>
      <c r="AD823" s="17">
        <f t="shared" si="1756"/>
        <v>46816</v>
      </c>
      <c r="AE823" s="16" t="e">
        <f t="shared" si="1749"/>
        <v>#VALUE!</v>
      </c>
      <c r="AF823" s="10">
        <f ca="1">IFERROR(AVERAGE(INDIRECT("AE"&amp;AC823-Template!$F$10+1):INDIRECT("AE"&amp;AC823)),0)</f>
        <v>0</v>
      </c>
      <c r="AG823" s="35"/>
      <c r="AH823" s="86"/>
      <c r="AI823" s="35"/>
      <c r="AJ823" s="35"/>
      <c r="AK823" s="35"/>
      <c r="AL823" s="35"/>
      <c r="AM823" s="35"/>
      <c r="AN823" s="35"/>
      <c r="AO823" s="35"/>
      <c r="AP823" s="35"/>
      <c r="AQ823" s="35"/>
      <c r="AR823" s="35"/>
      <c r="AS823" s="35"/>
      <c r="AT823" s="35"/>
      <c r="AU823" s="35"/>
      <c r="AV823" s="35"/>
      <c r="AW823" s="35"/>
      <c r="AX823" s="35"/>
      <c r="AY823" s="35"/>
      <c r="AZ823" s="17">
        <f t="shared" ref="AZ823" si="1860">AZ822+1</f>
        <v>46839</v>
      </c>
      <c r="BA823" s="216">
        <f t="shared" si="1772"/>
        <v>1</v>
      </c>
      <c r="BB823" s="216">
        <f t="shared" ref="BB823" si="1861">BB822+1</f>
        <v>818</v>
      </c>
      <c r="BC823" s="16">
        <f t="shared" si="1774"/>
        <v>2.2410958904109588</v>
      </c>
      <c r="BD823" s="16">
        <f>IF(Template!$F$7="Linear interpolation",LinInterp($AO$5:$AO$18,$AM$5:$AM$18,BC823),CubicSpline($AO$5:$AO$18,$AM$5:$AM$18,BC823))</f>
        <v>13.944537350822403</v>
      </c>
      <c r="BE823" s="221">
        <f t="shared" si="1853"/>
        <v>1.3398481806471654</v>
      </c>
      <c r="BF823" s="221">
        <f>BE823/PRODUCT($BG$6:BG822)</f>
        <v>1.0003368018280046</v>
      </c>
      <c r="BG823" s="16">
        <f t="shared" si="1775"/>
        <v>1.0003368018280046</v>
      </c>
      <c r="BH823" s="10">
        <f t="shared" si="1776"/>
        <v>12.29326672216613</v>
      </c>
      <c r="BI823" s="90"/>
      <c r="BJ823" s="17">
        <f t="shared" si="1759"/>
        <v>46816</v>
      </c>
      <c r="BK823" s="16">
        <f t="shared" si="1752"/>
        <v>12.076424570163002</v>
      </c>
      <c r="BL823" s="10">
        <f ca="1">IFERROR(AVERAGE(INDIRECT("BK"&amp;AC823-Template!$F$10+1):INDIRECT("BK"&amp;AC823)),0)</f>
        <v>11.969343374042836</v>
      </c>
      <c r="BM823" s="35"/>
      <c r="BN823" s="86"/>
      <c r="BO823" s="35"/>
      <c r="BP823" s="35"/>
      <c r="BQ823" s="35"/>
      <c r="BR823" s="35"/>
      <c r="BS823" s="35"/>
      <c r="BT823" s="35"/>
      <c r="BU823" s="35"/>
      <c r="BV823" s="35"/>
      <c r="BW823" s="35"/>
      <c r="BX823" s="35"/>
      <c r="BY823" s="35"/>
      <c r="BZ823" s="35"/>
      <c r="CA823" s="35"/>
      <c r="CB823" s="35"/>
      <c r="CC823" s="35"/>
      <c r="CD823" s="35"/>
      <c r="CE823" s="35"/>
      <c r="CF823" s="35"/>
      <c r="CG823" s="35"/>
      <c r="CH823" s="35"/>
    </row>
    <row r="824" spans="1:86" ht="15.6" x14ac:dyDescent="0.3">
      <c r="A824" s="35"/>
      <c r="B824" s="86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17">
        <f t="shared" si="1753"/>
        <v>46840</v>
      </c>
      <c r="U824" s="216">
        <f t="shared" si="1746"/>
        <v>2</v>
      </c>
      <c r="V824" s="216">
        <f t="shared" si="1753"/>
        <v>819</v>
      </c>
      <c r="W824" s="16">
        <f t="shared" si="1760"/>
        <v>2.2438356164383562</v>
      </c>
      <c r="X824" s="16" t="e">
        <f>IF(Template!$F$7="Linear interpolation",LinInterp($I$5:$I$22,$G$5:$G$22,W824),CubicSpline($I$5:$I$22,$G$5:$G$22,W824))</f>
        <v>#VALUE!</v>
      </c>
      <c r="Y824" s="221" t="e">
        <f t="shared" si="1747"/>
        <v>#VALUE!</v>
      </c>
      <c r="Z824" s="221" t="e">
        <f>Y824/PRODUCT($AA$6:AA823)</f>
        <v>#VALUE!</v>
      </c>
      <c r="AA824" s="16" t="e">
        <f t="shared" si="1754"/>
        <v>#VALUE!</v>
      </c>
      <c r="AB824" s="10" t="e">
        <f t="shared" si="1755"/>
        <v>#VALUE!</v>
      </c>
      <c r="AC824" s="90">
        <f t="shared" si="1748"/>
        <v>824</v>
      </c>
      <c r="AD824" s="17">
        <f t="shared" si="1756"/>
        <v>46817</v>
      </c>
      <c r="AE824" s="16" t="e">
        <f t="shared" si="1749"/>
        <v>#VALUE!</v>
      </c>
      <c r="AF824" s="10">
        <f ca="1">IFERROR(AVERAGE(INDIRECT("AE"&amp;AC824-Template!$F$10+1):INDIRECT("AE"&amp;AC824)),0)</f>
        <v>0</v>
      </c>
      <c r="AG824" s="35"/>
      <c r="AH824" s="86"/>
      <c r="AI824" s="35"/>
      <c r="AJ824" s="35"/>
      <c r="AK824" s="35"/>
      <c r="AL824" s="35"/>
      <c r="AM824" s="35"/>
      <c r="AN824" s="35"/>
      <c r="AO824" s="35"/>
      <c r="AP824" s="35"/>
      <c r="AQ824" s="35"/>
      <c r="AR824" s="35"/>
      <c r="AS824" s="35"/>
      <c r="AT824" s="35"/>
      <c r="AU824" s="35"/>
      <c r="AV824" s="35"/>
      <c r="AW824" s="35"/>
      <c r="AX824" s="35"/>
      <c r="AY824" s="35"/>
      <c r="AZ824" s="17">
        <f t="shared" ref="AZ824" si="1862">AZ823+1</f>
        <v>46840</v>
      </c>
      <c r="BA824" s="216">
        <f t="shared" si="1772"/>
        <v>2</v>
      </c>
      <c r="BB824" s="216">
        <f t="shared" ref="BB824" si="1863">BB823+1</f>
        <v>819</v>
      </c>
      <c r="BC824" s="16">
        <f t="shared" si="1774"/>
        <v>2.2438356164383562</v>
      </c>
      <c r="BD824" s="16">
        <f>IF(Template!$F$7="Linear interpolation",LinInterp($AO$5:$AO$18,$AM$5:$AM$18,BC824),CubicSpline($AO$5:$AO$18,$AM$5:$AM$18,BC824))</f>
        <v>13.943453461188268</v>
      </c>
      <c r="BE824" s="221">
        <f t="shared" si="1853"/>
        <v>1.3402988525465787</v>
      </c>
      <c r="BF824" s="221">
        <f>BE824/PRODUCT($BG$6:BG823)</f>
        <v>1.0003363604219664</v>
      </c>
      <c r="BG824" s="16">
        <f t="shared" si="1775"/>
        <v>1.0003363604219664</v>
      </c>
      <c r="BH824" s="10">
        <f t="shared" si="1776"/>
        <v>12.277155401773099</v>
      </c>
      <c r="BI824" s="90"/>
      <c r="BJ824" s="17">
        <f t="shared" si="1759"/>
        <v>46817</v>
      </c>
      <c r="BK824" s="16">
        <f t="shared" si="1752"/>
        <v>12.076424570163002</v>
      </c>
      <c r="BL824" s="10">
        <f ca="1">IFERROR(AVERAGE(INDIRECT("BK"&amp;AC824-Template!$F$10+1):INDIRECT("BK"&amp;AC824)),0)</f>
        <v>11.97669426551033</v>
      </c>
      <c r="BM824" s="35"/>
      <c r="BN824" s="86"/>
      <c r="BO824" s="35"/>
      <c r="BP824" s="35"/>
      <c r="BQ824" s="35"/>
      <c r="BR824" s="35"/>
      <c r="BS824" s="35"/>
      <c r="BT824" s="35"/>
      <c r="BU824" s="35"/>
      <c r="BV824" s="35"/>
      <c r="BW824" s="35"/>
      <c r="BX824" s="35"/>
      <c r="BY824" s="35"/>
      <c r="BZ824" s="35"/>
      <c r="CA824" s="35"/>
      <c r="CB824" s="35"/>
      <c r="CC824" s="35"/>
      <c r="CD824" s="35"/>
      <c r="CE824" s="35"/>
      <c r="CF824" s="35"/>
      <c r="CG824" s="35"/>
      <c r="CH824" s="35"/>
    </row>
    <row r="825" spans="1:86" ht="15.6" x14ac:dyDescent="0.3">
      <c r="A825" s="35"/>
      <c r="B825" s="86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17">
        <f t="shared" si="1753"/>
        <v>46841</v>
      </c>
      <c r="U825" s="216">
        <f t="shared" si="1746"/>
        <v>3</v>
      </c>
      <c r="V825" s="216">
        <f t="shared" si="1753"/>
        <v>820</v>
      </c>
      <c r="W825" s="16">
        <f t="shared" si="1760"/>
        <v>2.2465753424657535</v>
      </c>
      <c r="X825" s="16" t="e">
        <f>IF(Template!$F$7="Linear interpolation",LinInterp($I$5:$I$22,$G$5:$G$22,W825),CubicSpline($I$5:$I$22,$G$5:$G$22,W825))</f>
        <v>#VALUE!</v>
      </c>
      <c r="Y825" s="221" t="e">
        <f t="shared" si="1747"/>
        <v>#VALUE!</v>
      </c>
      <c r="Z825" s="221" t="e">
        <f>Y825/PRODUCT($AA$6:AA824)</f>
        <v>#VALUE!</v>
      </c>
      <c r="AA825" s="16" t="e">
        <f t="shared" si="1754"/>
        <v>#VALUE!</v>
      </c>
      <c r="AB825" s="10" t="e">
        <f t="shared" si="1755"/>
        <v>#VALUE!</v>
      </c>
      <c r="AC825" s="90">
        <f t="shared" si="1748"/>
        <v>825</v>
      </c>
      <c r="AD825" s="17">
        <f t="shared" si="1756"/>
        <v>46818</v>
      </c>
      <c r="AE825" s="16" t="e">
        <f t="shared" si="1749"/>
        <v>#VALUE!</v>
      </c>
      <c r="AF825" s="10">
        <f ca="1">IFERROR(AVERAGE(INDIRECT("AE"&amp;AC825-Template!$F$10+1):INDIRECT("AE"&amp;AC825)),0)</f>
        <v>0</v>
      </c>
      <c r="AG825" s="35"/>
      <c r="AH825" s="86"/>
      <c r="AI825" s="35"/>
      <c r="AJ825" s="35"/>
      <c r="AK825" s="35"/>
      <c r="AL825" s="35"/>
      <c r="AM825" s="35"/>
      <c r="AN825" s="35"/>
      <c r="AO825" s="35"/>
      <c r="AP825" s="35"/>
      <c r="AQ825" s="35"/>
      <c r="AR825" s="35"/>
      <c r="AS825" s="35"/>
      <c r="AT825" s="35"/>
      <c r="AU825" s="35"/>
      <c r="AV825" s="35"/>
      <c r="AW825" s="35"/>
      <c r="AX825" s="35"/>
      <c r="AY825" s="35"/>
      <c r="AZ825" s="17">
        <f t="shared" ref="AZ825" si="1864">AZ824+1</f>
        <v>46841</v>
      </c>
      <c r="BA825" s="216">
        <f t="shared" si="1772"/>
        <v>3</v>
      </c>
      <c r="BB825" s="216">
        <f t="shared" ref="BB825" si="1865">BB824+1</f>
        <v>820</v>
      </c>
      <c r="BC825" s="16">
        <f t="shared" si="1774"/>
        <v>2.2465753424657535</v>
      </c>
      <c r="BD825" s="16">
        <f>IF(Template!$F$7="Linear interpolation",LinInterp($AO$5:$AO$18,$AM$5:$AM$18,BC825),CubicSpline($AO$5:$AO$18,$AM$5:$AM$18,BC825))</f>
        <v>13.942383425234487</v>
      </c>
      <c r="BE825" s="221">
        <f t="shared" si="1853"/>
        <v>1.3407499721030423</v>
      </c>
      <c r="BF825" s="221">
        <f>BE825/PRODUCT($BG$6:BG824)</f>
        <v>1.0003365813196112</v>
      </c>
      <c r="BG825" s="16">
        <f t="shared" si="1775"/>
        <v>1.0003365813196112</v>
      </c>
      <c r="BH825" s="10">
        <f t="shared" si="1776"/>
        <v>12.285218165809852</v>
      </c>
      <c r="BI825" s="90"/>
      <c r="BJ825" s="17">
        <f t="shared" si="1759"/>
        <v>46818</v>
      </c>
      <c r="BK825" s="16">
        <f t="shared" si="1752"/>
        <v>12.12432902292182</v>
      </c>
      <c r="BL825" s="10">
        <f ca="1">IFERROR(AVERAGE(INDIRECT("BK"&amp;AC825-Template!$F$10+1):INDIRECT("BK"&amp;AC825)),0)</f>
        <v>11.985641972069788</v>
      </c>
      <c r="BM825" s="35"/>
      <c r="BN825" s="86"/>
      <c r="BO825" s="35"/>
      <c r="BP825" s="35"/>
      <c r="BQ825" s="35"/>
      <c r="BR825" s="35"/>
      <c r="BS825" s="35"/>
      <c r="BT825" s="35"/>
      <c r="BU825" s="35"/>
      <c r="BV825" s="35"/>
      <c r="BW825" s="35"/>
      <c r="BX825" s="35"/>
      <c r="BY825" s="35"/>
      <c r="BZ825" s="35"/>
      <c r="CA825" s="35"/>
      <c r="CB825" s="35"/>
      <c r="CC825" s="35"/>
      <c r="CD825" s="35"/>
      <c r="CE825" s="35"/>
      <c r="CF825" s="35"/>
      <c r="CG825" s="35"/>
      <c r="CH825" s="35"/>
    </row>
    <row r="826" spans="1:86" ht="15.6" x14ac:dyDescent="0.3">
      <c r="A826" s="35"/>
      <c r="B826" s="86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17">
        <f t="shared" si="1753"/>
        <v>46842</v>
      </c>
      <c r="U826" s="216">
        <f t="shared" si="1746"/>
        <v>4</v>
      </c>
      <c r="V826" s="216">
        <f t="shared" si="1753"/>
        <v>821</v>
      </c>
      <c r="W826" s="16">
        <f t="shared" si="1760"/>
        <v>2.2493150684931509</v>
      </c>
      <c r="X826" s="16" t="e">
        <f>IF(Template!$F$7="Linear interpolation",LinInterp($I$5:$I$22,$G$5:$G$22,W826),CubicSpline($I$5:$I$22,$G$5:$G$22,W826))</f>
        <v>#VALUE!</v>
      </c>
      <c r="Y826" s="221" t="e">
        <f t="shared" si="1747"/>
        <v>#VALUE!</v>
      </c>
      <c r="Z826" s="221" t="e">
        <f>Y826/PRODUCT($AA$6:AA825)</f>
        <v>#VALUE!</v>
      </c>
      <c r="AA826" s="16" t="e">
        <f t="shared" si="1754"/>
        <v>#VALUE!</v>
      </c>
      <c r="AB826" s="10" t="e">
        <f t="shared" si="1755"/>
        <v>#VALUE!</v>
      </c>
      <c r="AC826" s="90">
        <f t="shared" si="1748"/>
        <v>826</v>
      </c>
      <c r="AD826" s="17">
        <f t="shared" si="1756"/>
        <v>46819</v>
      </c>
      <c r="AE826" s="16" t="e">
        <f t="shared" si="1749"/>
        <v>#VALUE!</v>
      </c>
      <c r="AF826" s="10">
        <f ca="1">IFERROR(AVERAGE(INDIRECT("AE"&amp;AC826-Template!$F$10+1):INDIRECT("AE"&amp;AC826)),0)</f>
        <v>0</v>
      </c>
      <c r="AG826" s="35"/>
      <c r="AH826" s="86"/>
      <c r="AI826" s="35"/>
      <c r="AJ826" s="35"/>
      <c r="AK826" s="35"/>
      <c r="AL826" s="35"/>
      <c r="AM826" s="35"/>
      <c r="AN826" s="35"/>
      <c r="AO826" s="35"/>
      <c r="AP826" s="35"/>
      <c r="AQ826" s="35"/>
      <c r="AR826" s="35"/>
      <c r="AS826" s="35"/>
      <c r="AT826" s="35"/>
      <c r="AU826" s="35"/>
      <c r="AV826" s="35"/>
      <c r="AW826" s="35"/>
      <c r="AX826" s="35"/>
      <c r="AY826" s="35"/>
      <c r="AZ826" s="17">
        <f t="shared" ref="AZ826" si="1866">AZ825+1</f>
        <v>46842</v>
      </c>
      <c r="BA826" s="216">
        <f t="shared" si="1772"/>
        <v>4</v>
      </c>
      <c r="BB826" s="216">
        <f t="shared" ref="BB826" si="1867">BB825+1</f>
        <v>821</v>
      </c>
      <c r="BC826" s="16">
        <f t="shared" si="1774"/>
        <v>2.2493150684931509</v>
      </c>
      <c r="BD826" s="16">
        <f>IF(Template!$F$7="Linear interpolation",LinInterp($AO$5:$AO$18,$AM$5:$AM$18,BC826),CubicSpline($AO$5:$AO$18,$AM$5:$AM$18,BC826))</f>
        <v>13.941327193341136</v>
      </c>
      <c r="BE826" s="221">
        <f t="shared" si="1853"/>
        <v>1.3412015397023609</v>
      </c>
      <c r="BF826" s="221">
        <f>BE826/PRODUCT($BG$6:BG825)</f>
        <v>1.0003368022440533</v>
      </c>
      <c r="BG826" s="16">
        <f t="shared" si="1775"/>
        <v>1.0003368022440533</v>
      </c>
      <c r="BH826" s="10">
        <f t="shared" si="1776"/>
        <v>12.293281907945541</v>
      </c>
      <c r="BI826" s="90"/>
      <c r="BJ826" s="17">
        <f t="shared" si="1759"/>
        <v>46819</v>
      </c>
      <c r="BK826" s="16">
        <f t="shared" si="1752"/>
        <v>12.108378357070016</v>
      </c>
      <c r="BL826" s="10">
        <f ca="1">IFERROR(AVERAGE(INDIRECT("BK"&amp;AC826-Template!$F$10+1):INDIRECT("BK"&amp;AC826)),0)</f>
        <v>11.994057989767517</v>
      </c>
      <c r="BM826" s="35"/>
      <c r="BN826" s="86"/>
      <c r="BO826" s="35"/>
      <c r="BP826" s="35"/>
      <c r="BQ826" s="35"/>
      <c r="BR826" s="35"/>
      <c r="BS826" s="35"/>
      <c r="BT826" s="35"/>
      <c r="BU826" s="35"/>
      <c r="BV826" s="35"/>
      <c r="BW826" s="35"/>
      <c r="BX826" s="35"/>
      <c r="BY826" s="35"/>
      <c r="BZ826" s="35"/>
      <c r="CA826" s="35"/>
      <c r="CB826" s="35"/>
      <c r="CC826" s="35"/>
      <c r="CD826" s="35"/>
      <c r="CE826" s="35"/>
      <c r="CF826" s="35"/>
      <c r="CG826" s="35"/>
      <c r="CH826" s="35"/>
    </row>
    <row r="827" spans="1:86" ht="15.6" x14ac:dyDescent="0.3">
      <c r="A827" s="35"/>
      <c r="B827" s="86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17">
        <f t="shared" si="1753"/>
        <v>46843</v>
      </c>
      <c r="U827" s="216">
        <f t="shared" si="1746"/>
        <v>5</v>
      </c>
      <c r="V827" s="216">
        <f t="shared" si="1753"/>
        <v>822</v>
      </c>
      <c r="W827" s="16">
        <f t="shared" si="1760"/>
        <v>2.2520547945205478</v>
      </c>
      <c r="X827" s="16" t="e">
        <f>IF(Template!$F$7="Linear interpolation",LinInterp($I$5:$I$22,$G$5:$G$22,W827),CubicSpline($I$5:$I$22,$G$5:$G$22,W827))</f>
        <v>#VALUE!</v>
      </c>
      <c r="Y827" s="221" t="e">
        <f t="shared" si="1747"/>
        <v>#VALUE!</v>
      </c>
      <c r="Z827" s="221" t="e">
        <f>Y827/PRODUCT($AA$6:AA826)</f>
        <v>#VALUE!</v>
      </c>
      <c r="AA827" s="16" t="e">
        <f t="shared" si="1754"/>
        <v>#VALUE!</v>
      </c>
      <c r="AB827" s="10" t="e">
        <f t="shared" si="1755"/>
        <v>#VALUE!</v>
      </c>
      <c r="AC827" s="90">
        <f t="shared" si="1748"/>
        <v>827</v>
      </c>
      <c r="AD827" s="17">
        <f t="shared" si="1756"/>
        <v>46820</v>
      </c>
      <c r="AE827" s="16" t="e">
        <f t="shared" si="1749"/>
        <v>#VALUE!</v>
      </c>
      <c r="AF827" s="10">
        <f ca="1">IFERROR(AVERAGE(INDIRECT("AE"&amp;AC827-Template!$F$10+1):INDIRECT("AE"&amp;AC827)),0)</f>
        <v>0</v>
      </c>
      <c r="AG827" s="35"/>
      <c r="AH827" s="86"/>
      <c r="AI827" s="35"/>
      <c r="AJ827" s="35"/>
      <c r="AK827" s="35"/>
      <c r="AL827" s="35"/>
      <c r="AM827" s="35"/>
      <c r="AN827" s="35"/>
      <c r="AO827" s="35"/>
      <c r="AP827" s="35"/>
      <c r="AQ827" s="35"/>
      <c r="AR827" s="35"/>
      <c r="AS827" s="35"/>
      <c r="AT827" s="35"/>
      <c r="AU827" s="35"/>
      <c r="AV827" s="35"/>
      <c r="AW827" s="35"/>
      <c r="AX827" s="35"/>
      <c r="AY827" s="35"/>
      <c r="AZ827" s="17">
        <f t="shared" ref="AZ827" si="1868">AZ826+1</f>
        <v>46843</v>
      </c>
      <c r="BA827" s="216">
        <f t="shared" si="1772"/>
        <v>5</v>
      </c>
      <c r="BB827" s="216">
        <f t="shared" ref="BB827" si="1869">BB826+1</f>
        <v>822</v>
      </c>
      <c r="BC827" s="16">
        <f t="shared" si="1774"/>
        <v>2.2520547945205478</v>
      </c>
      <c r="BD827" s="16">
        <f>IF(Template!$F$7="Linear interpolation",LinInterp($AO$5:$AO$18,$AM$5:$AM$18,BC827),CubicSpline($AO$5:$AO$18,$AM$5:$AM$18,BC827))</f>
        <v>13.940284715888287</v>
      </c>
      <c r="BE827" s="221">
        <f t="shared" si="1853"/>
        <v>1.3416535557242677</v>
      </c>
      <c r="BF827" s="221">
        <f>BE827/PRODUCT($BG$6:BG826)</f>
        <v>1.0003370231904201</v>
      </c>
      <c r="BG827" s="16">
        <f t="shared" si="1775"/>
        <v>1.0003370231904201</v>
      </c>
      <c r="BH827" s="10">
        <f t="shared" si="1776"/>
        <v>12.301346450332208</v>
      </c>
      <c r="BI827" s="90"/>
      <c r="BJ827" s="17">
        <f t="shared" si="1759"/>
        <v>46820</v>
      </c>
      <c r="BK827" s="16">
        <f t="shared" si="1752"/>
        <v>12.116379481981966</v>
      </c>
      <c r="BL827" s="10">
        <f ca="1">IFERROR(AVERAGE(INDIRECT("BK"&amp;AC827-Template!$F$10+1):INDIRECT("BK"&amp;AC827)),0)</f>
        <v>12.001188091199557</v>
      </c>
      <c r="BM827" s="35"/>
      <c r="BN827" s="86"/>
      <c r="BO827" s="35"/>
      <c r="BP827" s="35"/>
      <c r="BQ827" s="35"/>
      <c r="BR827" s="35"/>
      <c r="BS827" s="35"/>
      <c r="BT827" s="35"/>
      <c r="BU827" s="35"/>
      <c r="BV827" s="35"/>
      <c r="BW827" s="35"/>
      <c r="BX827" s="35"/>
      <c r="BY827" s="35"/>
      <c r="BZ827" s="35"/>
      <c r="CA827" s="35"/>
      <c r="CB827" s="35"/>
      <c r="CC827" s="35"/>
      <c r="CD827" s="35"/>
      <c r="CE827" s="35"/>
      <c r="CF827" s="35"/>
      <c r="CG827" s="35"/>
      <c r="CH827" s="35"/>
    </row>
    <row r="828" spans="1:86" ht="15.6" x14ac:dyDescent="0.3">
      <c r="A828" s="35"/>
      <c r="B828" s="86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17">
        <f t="shared" si="1753"/>
        <v>46844</v>
      </c>
      <c r="U828" s="216">
        <f t="shared" si="1746"/>
        <v>6</v>
      </c>
      <c r="V828" s="216">
        <f t="shared" si="1753"/>
        <v>823</v>
      </c>
      <c r="W828" s="16">
        <f t="shared" si="1760"/>
        <v>2.2547945205479452</v>
      </c>
      <c r="X828" s="16" t="e">
        <f>IF(Template!$F$7="Linear interpolation",LinInterp($I$5:$I$22,$G$5:$G$22,W828),CubicSpline($I$5:$I$22,$G$5:$G$22,W828))</f>
        <v>#VALUE!</v>
      </c>
      <c r="Y828" s="221" t="e">
        <f t="shared" si="1747"/>
        <v>#VALUE!</v>
      </c>
      <c r="Z828" s="221" t="e">
        <f>Y828/PRODUCT($AA$6:AA827)</f>
        <v>#VALUE!</v>
      </c>
      <c r="AA828" s="16" t="e">
        <f t="shared" si="1754"/>
        <v>#VALUE!</v>
      </c>
      <c r="AB828" s="10" t="e">
        <f t="shared" si="1755"/>
        <v>#VALUE!</v>
      </c>
      <c r="AC828" s="90">
        <f t="shared" si="1748"/>
        <v>828</v>
      </c>
      <c r="AD828" s="17">
        <f t="shared" si="1756"/>
        <v>46821</v>
      </c>
      <c r="AE828" s="16" t="e">
        <f t="shared" si="1749"/>
        <v>#VALUE!</v>
      </c>
      <c r="AF828" s="10">
        <f ca="1">IFERROR(AVERAGE(INDIRECT("AE"&amp;AC828-Template!$F$10+1):INDIRECT("AE"&amp;AC828)),0)</f>
        <v>0</v>
      </c>
      <c r="AG828" s="35"/>
      <c r="AH828" s="86"/>
      <c r="AI828" s="35"/>
      <c r="AJ828" s="35"/>
      <c r="AK828" s="35"/>
      <c r="AL828" s="35"/>
      <c r="AM828" s="35"/>
      <c r="AN828" s="35"/>
      <c r="AO828" s="35"/>
      <c r="AP828" s="35"/>
      <c r="AQ828" s="35"/>
      <c r="AR828" s="35"/>
      <c r="AS828" s="35"/>
      <c r="AT828" s="35"/>
      <c r="AU828" s="35"/>
      <c r="AV828" s="35"/>
      <c r="AW828" s="35"/>
      <c r="AX828" s="35"/>
      <c r="AY828" s="35"/>
      <c r="AZ828" s="17">
        <f t="shared" ref="AZ828" si="1870">AZ827+1</f>
        <v>46844</v>
      </c>
      <c r="BA828" s="216">
        <f t="shared" si="1772"/>
        <v>6</v>
      </c>
      <c r="BB828" s="216">
        <f t="shared" ref="BB828" si="1871">BB827+1</f>
        <v>823</v>
      </c>
      <c r="BC828" s="16">
        <f t="shared" si="1774"/>
        <v>2.2547945205479452</v>
      </c>
      <c r="BD828" s="16">
        <f>IF(Template!$F$7="Linear interpolation",LinInterp($AO$5:$AO$18,$AM$5:$AM$18,BC828),CubicSpline($AO$5:$AO$18,$AM$5:$AM$18,BC828))</f>
        <v>13.939255943256009</v>
      </c>
      <c r="BE828" s="221">
        <f t="shared" si="1853"/>
        <v>1.3421060205424138</v>
      </c>
      <c r="BF828" s="221">
        <f>BE828/PRODUCT($BG$6:BG827)</f>
        <v>1.0003372441538396</v>
      </c>
      <c r="BG828" s="16">
        <f t="shared" si="1775"/>
        <v>1.0003370231904201</v>
      </c>
      <c r="BH828" s="10">
        <f t="shared" si="1776"/>
        <v>12.301346450332208</v>
      </c>
      <c r="BI828" s="90"/>
      <c r="BJ828" s="17">
        <f t="shared" si="1759"/>
        <v>46821</v>
      </c>
      <c r="BK828" s="16">
        <f t="shared" si="1752"/>
        <v>12.124385322028752</v>
      </c>
      <c r="BL828" s="10">
        <f ca="1">IFERROR(AVERAGE(INDIRECT("BK"&amp;AC828-Template!$F$10+1):INDIRECT("BK"&amp;AC828)),0)</f>
        <v>12.009101456939625</v>
      </c>
      <c r="BM828" s="35"/>
      <c r="BN828" s="86"/>
      <c r="BO828" s="35"/>
      <c r="BP828" s="35"/>
      <c r="BQ828" s="35"/>
      <c r="BR828" s="35"/>
      <c r="BS828" s="35"/>
      <c r="BT828" s="35"/>
      <c r="BU828" s="35"/>
      <c r="BV828" s="35"/>
      <c r="BW828" s="35"/>
      <c r="BX828" s="35"/>
      <c r="BY828" s="35"/>
      <c r="BZ828" s="35"/>
      <c r="CA828" s="35"/>
      <c r="CB828" s="35"/>
      <c r="CC828" s="35"/>
      <c r="CD828" s="35"/>
      <c r="CE828" s="35"/>
      <c r="CF828" s="35"/>
      <c r="CG828" s="35"/>
      <c r="CH828" s="35"/>
    </row>
    <row r="829" spans="1:86" ht="15.6" x14ac:dyDescent="0.3">
      <c r="A829" s="35"/>
      <c r="B829" s="86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17">
        <f t="shared" si="1753"/>
        <v>46845</v>
      </c>
      <c r="U829" s="216">
        <f t="shared" si="1746"/>
        <v>7</v>
      </c>
      <c r="V829" s="216">
        <f t="shared" si="1753"/>
        <v>824</v>
      </c>
      <c r="W829" s="16">
        <f t="shared" si="1760"/>
        <v>2.2575342465753425</v>
      </c>
      <c r="X829" s="16" t="e">
        <f>IF(Template!$F$7="Linear interpolation",LinInterp($I$5:$I$22,$G$5:$G$22,W829),CubicSpline($I$5:$I$22,$G$5:$G$22,W829))</f>
        <v>#VALUE!</v>
      </c>
      <c r="Y829" s="221" t="e">
        <f t="shared" si="1747"/>
        <v>#VALUE!</v>
      </c>
      <c r="Z829" s="221" t="e">
        <f>Y829/PRODUCT($AA$6:AA828)</f>
        <v>#VALUE!</v>
      </c>
      <c r="AA829" s="16" t="e">
        <f t="shared" si="1754"/>
        <v>#VALUE!</v>
      </c>
      <c r="AB829" s="10" t="e">
        <f t="shared" si="1755"/>
        <v>#VALUE!</v>
      </c>
      <c r="AC829" s="90">
        <f t="shared" si="1748"/>
        <v>829</v>
      </c>
      <c r="AD829" s="17">
        <f t="shared" si="1756"/>
        <v>46822</v>
      </c>
      <c r="AE829" s="16" t="e">
        <f t="shared" si="1749"/>
        <v>#VALUE!</v>
      </c>
      <c r="AF829" s="10">
        <f ca="1">IFERROR(AVERAGE(INDIRECT("AE"&amp;AC829-Template!$F$10+1):INDIRECT("AE"&amp;AC829)),0)</f>
        <v>0</v>
      </c>
      <c r="AG829" s="35"/>
      <c r="AH829" s="86"/>
      <c r="AI829" s="35"/>
      <c r="AJ829" s="35"/>
      <c r="AK829" s="35"/>
      <c r="AL829" s="35"/>
      <c r="AM829" s="35"/>
      <c r="AN829" s="35"/>
      <c r="AO829" s="35"/>
      <c r="AP829" s="35"/>
      <c r="AQ829" s="35"/>
      <c r="AR829" s="35"/>
      <c r="AS829" s="35"/>
      <c r="AT829" s="35"/>
      <c r="AU829" s="35"/>
      <c r="AV829" s="35"/>
      <c r="AW829" s="35"/>
      <c r="AX829" s="35"/>
      <c r="AY829" s="35"/>
      <c r="AZ829" s="17">
        <f t="shared" ref="AZ829" si="1872">AZ828+1</f>
        <v>46845</v>
      </c>
      <c r="BA829" s="216">
        <f t="shared" si="1772"/>
        <v>7</v>
      </c>
      <c r="BB829" s="216">
        <f t="shared" ref="BB829" si="1873">BB828+1</f>
        <v>824</v>
      </c>
      <c r="BC829" s="16">
        <f t="shared" si="1774"/>
        <v>2.2575342465753425</v>
      </c>
      <c r="BD829" s="16">
        <f>IF(Template!$F$7="Linear interpolation",LinInterp($AO$5:$AO$18,$AM$5:$AM$18,BC829),CubicSpline($AO$5:$AO$18,$AM$5:$AM$18,BC829))</f>
        <v>13.938240825824378</v>
      </c>
      <c r="BE829" s="221">
        <f t="shared" si="1853"/>
        <v>1.3425589345243609</v>
      </c>
      <c r="BF829" s="221">
        <f>BE829/PRODUCT($BG$6:BG828)</f>
        <v>1.0003376860929591</v>
      </c>
      <c r="BG829" s="16">
        <f t="shared" si="1775"/>
        <v>1.0003370231904201</v>
      </c>
      <c r="BH829" s="10">
        <f t="shared" si="1776"/>
        <v>12.301346450332208</v>
      </c>
      <c r="BI829" s="90"/>
      <c r="BJ829" s="17">
        <f t="shared" si="1759"/>
        <v>46822</v>
      </c>
      <c r="BK829" s="16">
        <f t="shared" si="1752"/>
        <v>12.132395699159805</v>
      </c>
      <c r="BL829" s="10">
        <f ca="1">IFERROR(AVERAGE(INDIRECT("BK"&amp;AC829-Template!$F$10+1):INDIRECT("BK"&amp;AC829)),0)</f>
        <v>12.017021942558726</v>
      </c>
      <c r="BM829" s="35"/>
      <c r="BN829" s="86"/>
      <c r="BO829" s="35"/>
      <c r="BP829" s="35"/>
      <c r="BQ829" s="35"/>
      <c r="BR829" s="35"/>
      <c r="BS829" s="35"/>
      <c r="BT829" s="35"/>
      <c r="BU829" s="35"/>
      <c r="BV829" s="35"/>
      <c r="BW829" s="35"/>
      <c r="BX829" s="35"/>
      <c r="BY829" s="35"/>
      <c r="BZ829" s="35"/>
      <c r="CA829" s="35"/>
      <c r="CB829" s="35"/>
      <c r="CC829" s="35"/>
      <c r="CD829" s="35"/>
      <c r="CE829" s="35"/>
      <c r="CF829" s="35"/>
      <c r="CG829" s="35"/>
      <c r="CH829" s="35"/>
    </row>
    <row r="830" spans="1:86" ht="15.6" x14ac:dyDescent="0.3">
      <c r="A830" s="35"/>
      <c r="B830" s="86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17">
        <f t="shared" si="1753"/>
        <v>46846</v>
      </c>
      <c r="U830" s="216">
        <f t="shared" si="1746"/>
        <v>1</v>
      </c>
      <c r="V830" s="216">
        <f t="shared" si="1753"/>
        <v>825</v>
      </c>
      <c r="W830" s="16">
        <f t="shared" si="1760"/>
        <v>2.2602739726027399</v>
      </c>
      <c r="X830" s="16" t="e">
        <f>IF(Template!$F$7="Linear interpolation",LinInterp($I$5:$I$22,$G$5:$G$22,W830),CubicSpline($I$5:$I$22,$G$5:$G$22,W830))</f>
        <v>#VALUE!</v>
      </c>
      <c r="Y830" s="221" t="e">
        <f t="shared" si="1747"/>
        <v>#VALUE!</v>
      </c>
      <c r="Z830" s="221" t="e">
        <f>Y830/PRODUCT($AA$6:AA829)</f>
        <v>#VALUE!</v>
      </c>
      <c r="AA830" s="16" t="e">
        <f t="shared" si="1754"/>
        <v>#VALUE!</v>
      </c>
      <c r="AB830" s="10" t="e">
        <f t="shared" si="1755"/>
        <v>#VALUE!</v>
      </c>
      <c r="AC830" s="90">
        <f t="shared" si="1748"/>
        <v>830</v>
      </c>
      <c r="AD830" s="17">
        <f t="shared" si="1756"/>
        <v>46823</v>
      </c>
      <c r="AE830" s="16" t="e">
        <f t="shared" si="1749"/>
        <v>#VALUE!</v>
      </c>
      <c r="AF830" s="10">
        <f ca="1">IFERROR(AVERAGE(INDIRECT("AE"&amp;AC830-Template!$F$10+1):INDIRECT("AE"&amp;AC830)),0)</f>
        <v>0</v>
      </c>
      <c r="AG830" s="35"/>
      <c r="AH830" s="86"/>
      <c r="AI830" s="35"/>
      <c r="AJ830" s="35"/>
      <c r="AK830" s="35"/>
      <c r="AL830" s="35"/>
      <c r="AM830" s="35"/>
      <c r="AN830" s="35"/>
      <c r="AO830" s="35"/>
      <c r="AP830" s="35"/>
      <c r="AQ830" s="35"/>
      <c r="AR830" s="35"/>
      <c r="AS830" s="35"/>
      <c r="AT830" s="35"/>
      <c r="AU830" s="35"/>
      <c r="AV830" s="35"/>
      <c r="AW830" s="35"/>
      <c r="AX830" s="35"/>
      <c r="AY830" s="35"/>
      <c r="AZ830" s="17">
        <f t="shared" ref="AZ830" si="1874">AZ829+1</f>
        <v>46846</v>
      </c>
      <c r="BA830" s="216">
        <f t="shared" si="1772"/>
        <v>1</v>
      </c>
      <c r="BB830" s="216">
        <f t="shared" ref="BB830" si="1875">BB829+1</f>
        <v>825</v>
      </c>
      <c r="BC830" s="16">
        <f t="shared" si="1774"/>
        <v>2.2602739726027399</v>
      </c>
      <c r="BD830" s="16">
        <f>IF(Template!$F$7="Linear interpolation",LinInterp($AO$5:$AO$18,$AM$5:$AM$18,BC830),CubicSpline($AO$5:$AO$18,$AM$5:$AM$18,BC830))</f>
        <v>13.937239313973464</v>
      </c>
      <c r="BE830" s="221">
        <f t="shared" si="1853"/>
        <v>1.3430122980315669</v>
      </c>
      <c r="BF830" s="221">
        <f>BE830/PRODUCT($BG$6:BG829)</f>
        <v>1.0003383490153326</v>
      </c>
      <c r="BG830" s="16">
        <f t="shared" si="1775"/>
        <v>1.0003383490153326</v>
      </c>
      <c r="BH830" s="10">
        <f t="shared" si="1776"/>
        <v>12.349739059639319</v>
      </c>
      <c r="BI830" s="90"/>
      <c r="BJ830" s="17">
        <f t="shared" si="1759"/>
        <v>46823</v>
      </c>
      <c r="BK830" s="16">
        <f t="shared" si="1752"/>
        <v>12.132395699159805</v>
      </c>
      <c r="BL830" s="10">
        <f ca="1">IFERROR(AVERAGE(INDIRECT("BK"&amp;AC830-Template!$F$10+1):INDIRECT("BK"&amp;AC830)),0)</f>
        <v>12.024682212036867</v>
      </c>
      <c r="BM830" s="35"/>
      <c r="BN830" s="86"/>
      <c r="BO830" s="35"/>
      <c r="BP830" s="35"/>
      <c r="BQ830" s="35"/>
      <c r="BR830" s="35"/>
      <c r="BS830" s="35"/>
      <c r="BT830" s="35"/>
      <c r="BU830" s="35"/>
      <c r="BV830" s="35"/>
      <c r="BW830" s="35"/>
      <c r="BX830" s="35"/>
      <c r="BY830" s="35"/>
      <c r="BZ830" s="35"/>
      <c r="CA830" s="35"/>
      <c r="CB830" s="35"/>
      <c r="CC830" s="35"/>
      <c r="CD830" s="35"/>
      <c r="CE830" s="35"/>
      <c r="CF830" s="35"/>
      <c r="CG830" s="35"/>
      <c r="CH830" s="35"/>
    </row>
    <row r="831" spans="1:86" ht="15.6" x14ac:dyDescent="0.3">
      <c r="A831" s="35"/>
      <c r="B831" s="86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17">
        <f t="shared" si="1753"/>
        <v>46847</v>
      </c>
      <c r="U831" s="216">
        <f t="shared" si="1746"/>
        <v>2</v>
      </c>
      <c r="V831" s="216">
        <f t="shared" si="1753"/>
        <v>826</v>
      </c>
      <c r="W831" s="16">
        <f t="shared" si="1760"/>
        <v>2.2630136986301368</v>
      </c>
      <c r="X831" s="16" t="e">
        <f>IF(Template!$F$7="Linear interpolation",LinInterp($I$5:$I$22,$G$5:$G$22,W831),CubicSpline($I$5:$I$22,$G$5:$G$22,W831))</f>
        <v>#VALUE!</v>
      </c>
      <c r="Y831" s="221" t="e">
        <f t="shared" si="1747"/>
        <v>#VALUE!</v>
      </c>
      <c r="Z831" s="221" t="e">
        <f>Y831/PRODUCT($AA$6:AA830)</f>
        <v>#VALUE!</v>
      </c>
      <c r="AA831" s="16" t="e">
        <f t="shared" si="1754"/>
        <v>#VALUE!</v>
      </c>
      <c r="AB831" s="10" t="e">
        <f t="shared" si="1755"/>
        <v>#VALUE!</v>
      </c>
      <c r="AC831" s="90">
        <f t="shared" si="1748"/>
        <v>831</v>
      </c>
      <c r="AD831" s="17">
        <f t="shared" si="1756"/>
        <v>46824</v>
      </c>
      <c r="AE831" s="16" t="e">
        <f t="shared" si="1749"/>
        <v>#VALUE!</v>
      </c>
      <c r="AF831" s="10">
        <f ca="1">IFERROR(AVERAGE(INDIRECT("AE"&amp;AC831-Template!$F$10+1):INDIRECT("AE"&amp;AC831)),0)</f>
        <v>0</v>
      </c>
      <c r="AG831" s="35"/>
      <c r="AH831" s="86"/>
      <c r="AI831" s="35"/>
      <c r="AJ831" s="35"/>
      <c r="AK831" s="35"/>
      <c r="AL831" s="35"/>
      <c r="AM831" s="35"/>
      <c r="AN831" s="35"/>
      <c r="AO831" s="35"/>
      <c r="AP831" s="35"/>
      <c r="AQ831" s="35"/>
      <c r="AR831" s="35"/>
      <c r="AS831" s="35"/>
      <c r="AT831" s="35"/>
      <c r="AU831" s="35"/>
      <c r="AV831" s="35"/>
      <c r="AW831" s="35"/>
      <c r="AX831" s="35"/>
      <c r="AY831" s="35"/>
      <c r="AZ831" s="17">
        <f t="shared" ref="AZ831" si="1876">AZ830+1</f>
        <v>46847</v>
      </c>
      <c r="BA831" s="216">
        <f t="shared" si="1772"/>
        <v>2</v>
      </c>
      <c r="BB831" s="216">
        <f t="shared" ref="BB831" si="1877">BB830+1</f>
        <v>826</v>
      </c>
      <c r="BC831" s="16">
        <f t="shared" si="1774"/>
        <v>2.2630136986301368</v>
      </c>
      <c r="BD831" s="16">
        <f>IF(Template!$F$7="Linear interpolation",LinInterp($AO$5:$AO$18,$AM$5:$AM$18,BC831),CubicSpline($AO$5:$AO$18,$AM$5:$AM$18,BC831))</f>
        <v>13.936251358083341</v>
      </c>
      <c r="BE831" s="221">
        <f t="shared" si="1853"/>
        <v>1.34346611141938</v>
      </c>
      <c r="BF831" s="221">
        <f>BE831/PRODUCT($BG$6:BG830)</f>
        <v>1.0003379070977074</v>
      </c>
      <c r="BG831" s="16">
        <f t="shared" si="1775"/>
        <v>1.0003379070977074</v>
      </c>
      <c r="BH831" s="10">
        <f t="shared" si="1776"/>
        <v>12.333609066320971</v>
      </c>
      <c r="BI831" s="90"/>
      <c r="BJ831" s="17">
        <f t="shared" si="1759"/>
        <v>46824</v>
      </c>
      <c r="BK831" s="16">
        <f t="shared" si="1752"/>
        <v>12.132395699159805</v>
      </c>
      <c r="BL831" s="10">
        <f ca="1">IFERROR(AVERAGE(INDIRECT("BK"&amp;AC831-Template!$F$10+1):INDIRECT("BK"&amp;AC831)),0)</f>
        <v>12.032081947865242</v>
      </c>
      <c r="BM831" s="35"/>
      <c r="BN831" s="86"/>
      <c r="BO831" s="35"/>
      <c r="BP831" s="35"/>
      <c r="BQ831" s="35"/>
      <c r="BR831" s="35"/>
      <c r="BS831" s="35"/>
      <c r="BT831" s="35"/>
      <c r="BU831" s="35"/>
      <c r="BV831" s="35"/>
      <c r="BW831" s="35"/>
      <c r="BX831" s="35"/>
      <c r="BY831" s="35"/>
      <c r="BZ831" s="35"/>
      <c r="CA831" s="35"/>
      <c r="CB831" s="35"/>
      <c r="CC831" s="35"/>
      <c r="CD831" s="35"/>
      <c r="CE831" s="35"/>
      <c r="CF831" s="35"/>
      <c r="CG831" s="35"/>
      <c r="CH831" s="35"/>
    </row>
    <row r="832" spans="1:86" ht="15.6" x14ac:dyDescent="0.3">
      <c r="A832" s="35"/>
      <c r="B832" s="86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17">
        <f t="shared" si="1753"/>
        <v>46848</v>
      </c>
      <c r="U832" s="216">
        <f t="shared" si="1746"/>
        <v>3</v>
      </c>
      <c r="V832" s="216">
        <f t="shared" si="1753"/>
        <v>827</v>
      </c>
      <c r="W832" s="16">
        <f t="shared" si="1760"/>
        <v>2.2657534246575342</v>
      </c>
      <c r="X832" s="16" t="e">
        <f>IF(Template!$F$7="Linear interpolation",LinInterp($I$5:$I$22,$G$5:$G$22,W832),CubicSpline($I$5:$I$22,$G$5:$G$22,W832))</f>
        <v>#VALUE!</v>
      </c>
      <c r="Y832" s="221" t="e">
        <f t="shared" si="1747"/>
        <v>#VALUE!</v>
      </c>
      <c r="Z832" s="221" t="e">
        <f>Y832/PRODUCT($AA$6:AA831)</f>
        <v>#VALUE!</v>
      </c>
      <c r="AA832" s="16" t="e">
        <f t="shared" si="1754"/>
        <v>#VALUE!</v>
      </c>
      <c r="AB832" s="10" t="e">
        <f t="shared" si="1755"/>
        <v>#VALUE!</v>
      </c>
      <c r="AC832" s="90">
        <f t="shared" si="1748"/>
        <v>832</v>
      </c>
      <c r="AD832" s="17">
        <f t="shared" si="1756"/>
        <v>46825</v>
      </c>
      <c r="AE832" s="16" t="e">
        <f t="shared" si="1749"/>
        <v>#VALUE!</v>
      </c>
      <c r="AF832" s="10">
        <f ca="1">IFERROR(AVERAGE(INDIRECT("AE"&amp;AC832-Template!$F$10+1):INDIRECT("AE"&amp;AC832)),0)</f>
        <v>0</v>
      </c>
      <c r="AG832" s="35"/>
      <c r="AH832" s="86"/>
      <c r="AI832" s="35"/>
      <c r="AJ832" s="35"/>
      <c r="AK832" s="35"/>
      <c r="AL832" s="35"/>
      <c r="AM832" s="35"/>
      <c r="AN832" s="35"/>
      <c r="AO832" s="35"/>
      <c r="AP832" s="35"/>
      <c r="AQ832" s="35"/>
      <c r="AR832" s="35"/>
      <c r="AS832" s="35"/>
      <c r="AT832" s="35"/>
      <c r="AU832" s="35"/>
      <c r="AV832" s="35"/>
      <c r="AW832" s="35"/>
      <c r="AX832" s="35"/>
      <c r="AY832" s="35"/>
      <c r="AZ832" s="17">
        <f t="shared" ref="AZ832" si="1878">AZ831+1</f>
        <v>46848</v>
      </c>
      <c r="BA832" s="216">
        <f t="shared" si="1772"/>
        <v>3</v>
      </c>
      <c r="BB832" s="216">
        <f t="shared" ref="BB832" si="1879">BB831+1</f>
        <v>827</v>
      </c>
      <c r="BC832" s="16">
        <f t="shared" si="1774"/>
        <v>2.2657534246575342</v>
      </c>
      <c r="BD832" s="16">
        <f>IF(Template!$F$7="Linear interpolation",LinInterp($AO$5:$AO$18,$AM$5:$AM$18,BC832),CubicSpline($AO$5:$AO$18,$AM$5:$AM$18,BC832))</f>
        <v>13.93527690853408</v>
      </c>
      <c r="BE832" s="221">
        <f t="shared" si="1853"/>
        <v>1.3439203750370261</v>
      </c>
      <c r="BF832" s="221">
        <f>BE832/PRODUCT($BG$6:BG831)</f>
        <v>1.0003381280806303</v>
      </c>
      <c r="BG832" s="16">
        <f t="shared" si="1775"/>
        <v>1.0003381280806303</v>
      </c>
      <c r="BH832" s="10">
        <f t="shared" si="1776"/>
        <v>12.341674943004977</v>
      </c>
      <c r="BI832" s="90"/>
      <c r="BJ832" s="17">
        <f t="shared" si="1759"/>
        <v>46825</v>
      </c>
      <c r="BK832" s="16">
        <f t="shared" si="1752"/>
        <v>12.180500681489349</v>
      </c>
      <c r="BL832" s="10">
        <f ca="1">IFERROR(AVERAGE(INDIRECT("BK"&amp;AC832-Template!$F$10+1):INDIRECT("BK"&amp;AC832)),0)</f>
        <v>12.041085183104602</v>
      </c>
      <c r="BM832" s="35"/>
      <c r="BN832" s="86"/>
      <c r="BO832" s="35"/>
      <c r="BP832" s="35"/>
      <c r="BQ832" s="35"/>
      <c r="BR832" s="35"/>
      <c r="BS832" s="35"/>
      <c r="BT832" s="35"/>
      <c r="BU832" s="35"/>
      <c r="BV832" s="35"/>
      <c r="BW832" s="35"/>
      <c r="BX832" s="35"/>
      <c r="BY832" s="35"/>
      <c r="BZ832" s="35"/>
      <c r="CA832" s="35"/>
      <c r="CB832" s="35"/>
      <c r="CC832" s="35"/>
      <c r="CD832" s="35"/>
      <c r="CE832" s="35"/>
      <c r="CF832" s="35"/>
      <c r="CG832" s="35"/>
      <c r="CH832" s="35"/>
    </row>
    <row r="833" spans="1:86" ht="15.6" x14ac:dyDescent="0.3">
      <c r="A833" s="35"/>
      <c r="B833" s="86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17">
        <f t="shared" si="1753"/>
        <v>46849</v>
      </c>
      <c r="U833" s="216">
        <f t="shared" si="1746"/>
        <v>4</v>
      </c>
      <c r="V833" s="216">
        <f t="shared" si="1753"/>
        <v>828</v>
      </c>
      <c r="W833" s="16">
        <f t="shared" si="1760"/>
        <v>2.2684931506849315</v>
      </c>
      <c r="X833" s="16" t="e">
        <f>IF(Template!$F$7="Linear interpolation",LinInterp($I$5:$I$22,$G$5:$G$22,W833),CubicSpline($I$5:$I$22,$G$5:$G$22,W833))</f>
        <v>#VALUE!</v>
      </c>
      <c r="Y833" s="221" t="e">
        <f t="shared" si="1747"/>
        <v>#VALUE!</v>
      </c>
      <c r="Z833" s="221" t="e">
        <f>Y833/PRODUCT($AA$6:AA832)</f>
        <v>#VALUE!</v>
      </c>
      <c r="AA833" s="16" t="e">
        <f t="shared" si="1754"/>
        <v>#VALUE!</v>
      </c>
      <c r="AB833" s="10" t="e">
        <f t="shared" si="1755"/>
        <v>#VALUE!</v>
      </c>
      <c r="AC833" s="90">
        <f t="shared" si="1748"/>
        <v>833</v>
      </c>
      <c r="AD833" s="17">
        <f t="shared" si="1756"/>
        <v>46826</v>
      </c>
      <c r="AE833" s="16" t="e">
        <f t="shared" si="1749"/>
        <v>#VALUE!</v>
      </c>
      <c r="AF833" s="10">
        <f ca="1">IFERROR(AVERAGE(INDIRECT("AE"&amp;AC833-Template!$F$10+1):INDIRECT("AE"&amp;AC833)),0)</f>
        <v>0</v>
      </c>
      <c r="AG833" s="35"/>
      <c r="AH833" s="86"/>
      <c r="AI833" s="35"/>
      <c r="AJ833" s="35"/>
      <c r="AK833" s="35"/>
      <c r="AL833" s="35"/>
      <c r="AM833" s="35"/>
      <c r="AN833" s="35"/>
      <c r="AO833" s="35"/>
      <c r="AP833" s="35"/>
      <c r="AQ833" s="35"/>
      <c r="AR833" s="35"/>
      <c r="AS833" s="35"/>
      <c r="AT833" s="35"/>
      <c r="AU833" s="35"/>
      <c r="AV833" s="35"/>
      <c r="AW833" s="35"/>
      <c r="AX833" s="35"/>
      <c r="AY833" s="35"/>
      <c r="AZ833" s="17">
        <f t="shared" ref="AZ833" si="1880">AZ832+1</f>
        <v>46849</v>
      </c>
      <c r="BA833" s="216">
        <f t="shared" si="1772"/>
        <v>4</v>
      </c>
      <c r="BB833" s="216">
        <f t="shared" ref="BB833" si="1881">BB832+1</f>
        <v>828</v>
      </c>
      <c r="BC833" s="16">
        <f t="shared" si="1774"/>
        <v>2.2684931506849315</v>
      </c>
      <c r="BD833" s="16">
        <f>IF(Template!$F$7="Linear interpolation",LinInterp($AO$5:$AO$18,$AM$5:$AM$18,BC833),CubicSpline($AO$5:$AO$18,$AM$5:$AM$18,BC833))</f>
        <v>13.934315915705755</v>
      </c>
      <c r="BE833" s="221">
        <f t="shared" si="1853"/>
        <v>1.3443750892275992</v>
      </c>
      <c r="BF833" s="221">
        <f>BE833/PRODUCT($BG$6:BG832)</f>
        <v>1.0003383490562532</v>
      </c>
      <c r="BG833" s="16">
        <f t="shared" si="1775"/>
        <v>1.0003383490562532</v>
      </c>
      <c r="BH833" s="10">
        <f t="shared" si="1776"/>
        <v>12.349740553241229</v>
      </c>
      <c r="BI833" s="90"/>
      <c r="BJ833" s="17">
        <f t="shared" si="1759"/>
        <v>46826</v>
      </c>
      <c r="BK833" s="16">
        <f t="shared" si="1752"/>
        <v>12.164479017693463</v>
      </c>
      <c r="BL833" s="10">
        <f ca="1">IFERROR(AVERAGE(INDIRECT("BK"&amp;AC833-Template!$F$10+1):INDIRECT("BK"&amp;AC833)),0)</f>
        <v>12.0495543628841</v>
      </c>
      <c r="BM833" s="35"/>
      <c r="BN833" s="86"/>
      <c r="BO833" s="35"/>
      <c r="BP833" s="35"/>
      <c r="BQ833" s="35"/>
      <c r="BR833" s="35"/>
      <c r="BS833" s="35"/>
      <c r="BT833" s="35"/>
      <c r="BU833" s="35"/>
      <c r="BV833" s="35"/>
      <c r="BW833" s="35"/>
      <c r="BX833" s="35"/>
      <c r="BY833" s="35"/>
      <c r="BZ833" s="35"/>
      <c r="CA833" s="35"/>
      <c r="CB833" s="35"/>
      <c r="CC833" s="35"/>
      <c r="CD833" s="35"/>
      <c r="CE833" s="35"/>
      <c r="CF833" s="35"/>
      <c r="CG833" s="35"/>
      <c r="CH833" s="35"/>
    </row>
    <row r="834" spans="1:86" ht="15.6" x14ac:dyDescent="0.3">
      <c r="A834" s="35"/>
      <c r="B834" s="86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17">
        <f t="shared" si="1753"/>
        <v>46850</v>
      </c>
      <c r="U834" s="216">
        <f t="shared" si="1746"/>
        <v>5</v>
      </c>
      <c r="V834" s="216">
        <f t="shared" si="1753"/>
        <v>829</v>
      </c>
      <c r="W834" s="16">
        <f t="shared" si="1760"/>
        <v>2.2712328767123289</v>
      </c>
      <c r="X834" s="16" t="e">
        <f>IF(Template!$F$7="Linear interpolation",LinInterp($I$5:$I$22,$G$5:$G$22,W834),CubicSpline($I$5:$I$22,$G$5:$G$22,W834))</f>
        <v>#VALUE!</v>
      </c>
      <c r="Y834" s="221" t="e">
        <f t="shared" si="1747"/>
        <v>#VALUE!</v>
      </c>
      <c r="Z834" s="221" t="e">
        <f>Y834/PRODUCT($AA$6:AA833)</f>
        <v>#VALUE!</v>
      </c>
      <c r="AA834" s="16" t="e">
        <f t="shared" si="1754"/>
        <v>#VALUE!</v>
      </c>
      <c r="AB834" s="10" t="e">
        <f t="shared" si="1755"/>
        <v>#VALUE!</v>
      </c>
      <c r="AC834" s="90">
        <f t="shared" si="1748"/>
        <v>834</v>
      </c>
      <c r="AD834" s="17">
        <f t="shared" si="1756"/>
        <v>46827</v>
      </c>
      <c r="AE834" s="16" t="e">
        <f t="shared" si="1749"/>
        <v>#VALUE!</v>
      </c>
      <c r="AF834" s="10">
        <f ca="1">IFERROR(AVERAGE(INDIRECT("AE"&amp;AC834-Template!$F$10+1):INDIRECT("AE"&amp;AC834)),0)</f>
        <v>0</v>
      </c>
      <c r="AG834" s="35"/>
      <c r="AH834" s="86"/>
      <c r="AI834" s="35"/>
      <c r="AJ834" s="35"/>
      <c r="AK834" s="35"/>
      <c r="AL834" s="35"/>
      <c r="AM834" s="35"/>
      <c r="AN834" s="35"/>
      <c r="AO834" s="35"/>
      <c r="AP834" s="35"/>
      <c r="AQ834" s="35"/>
      <c r="AR834" s="35"/>
      <c r="AS834" s="35"/>
      <c r="AT834" s="35"/>
      <c r="AU834" s="35"/>
      <c r="AV834" s="35"/>
      <c r="AW834" s="35"/>
      <c r="AX834" s="35"/>
      <c r="AY834" s="35"/>
      <c r="AZ834" s="17">
        <f t="shared" ref="AZ834" si="1882">AZ833+1</f>
        <v>46850</v>
      </c>
      <c r="BA834" s="216">
        <f t="shared" si="1772"/>
        <v>5</v>
      </c>
      <c r="BB834" s="216">
        <f t="shared" ref="BB834" si="1883">BB833+1</f>
        <v>829</v>
      </c>
      <c r="BC834" s="16">
        <f t="shared" si="1774"/>
        <v>2.2712328767123289</v>
      </c>
      <c r="BD834" s="16">
        <f>IF(Template!$F$7="Linear interpolation",LinInterp($AO$5:$AO$18,$AM$5:$AM$18,BC834),CubicSpline($AO$5:$AO$18,$AM$5:$AM$18,BC834))</f>
        <v>13.933368329978435</v>
      </c>
      <c r="BE834" s="221">
        <f t="shared" si="1853"/>
        <v>1.3448302543280526</v>
      </c>
      <c r="BF834" s="221">
        <f>BE834/PRODUCT($BG$6:BG833)</f>
        <v>1.0003385700197069</v>
      </c>
      <c r="BG834" s="16">
        <f t="shared" si="1775"/>
        <v>1.0003385700197069</v>
      </c>
      <c r="BH834" s="10">
        <f t="shared" si="1776"/>
        <v>12.357805719303339</v>
      </c>
      <c r="BI834" s="90"/>
      <c r="BJ834" s="17">
        <f t="shared" si="1759"/>
        <v>46827</v>
      </c>
      <c r="BK834" s="16">
        <f t="shared" si="1752"/>
        <v>12.17250940968173</v>
      </c>
      <c r="BL834" s="10">
        <f ca="1">IFERROR(AVERAGE(INDIRECT("BK"&amp;AC834-Template!$F$10+1):INDIRECT("BK"&amp;AC834)),0)</f>
        <v>12.056724933905747</v>
      </c>
      <c r="BM834" s="35"/>
      <c r="BN834" s="86"/>
      <c r="BO834" s="35"/>
      <c r="BP834" s="35"/>
      <c r="BQ834" s="35"/>
      <c r="BR834" s="35"/>
      <c r="BS834" s="35"/>
      <c r="BT834" s="35"/>
      <c r="BU834" s="35"/>
      <c r="BV834" s="35"/>
      <c r="BW834" s="35"/>
      <c r="BX834" s="35"/>
      <c r="BY834" s="35"/>
      <c r="BZ834" s="35"/>
      <c r="CA834" s="35"/>
      <c r="CB834" s="35"/>
      <c r="CC834" s="35"/>
      <c r="CD834" s="35"/>
      <c r="CE834" s="35"/>
      <c r="CF834" s="35"/>
      <c r="CG834" s="35"/>
      <c r="CH834" s="35"/>
    </row>
    <row r="835" spans="1:86" ht="15.6" x14ac:dyDescent="0.3">
      <c r="A835" s="35"/>
      <c r="B835" s="86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17">
        <f t="shared" si="1753"/>
        <v>46851</v>
      </c>
      <c r="U835" s="216">
        <f t="shared" si="1746"/>
        <v>6</v>
      </c>
      <c r="V835" s="216">
        <f t="shared" si="1753"/>
        <v>830</v>
      </c>
      <c r="W835" s="16">
        <f t="shared" si="1760"/>
        <v>2.2739726027397262</v>
      </c>
      <c r="X835" s="16" t="e">
        <f>IF(Template!$F$7="Linear interpolation",LinInterp($I$5:$I$22,$G$5:$G$22,W835),CubicSpline($I$5:$I$22,$G$5:$G$22,W835))</f>
        <v>#VALUE!</v>
      </c>
      <c r="Y835" s="221" t="e">
        <f t="shared" si="1747"/>
        <v>#VALUE!</v>
      </c>
      <c r="Z835" s="221" t="e">
        <f>Y835/PRODUCT($AA$6:AA834)</f>
        <v>#VALUE!</v>
      </c>
      <c r="AA835" s="16" t="e">
        <f t="shared" si="1754"/>
        <v>#VALUE!</v>
      </c>
      <c r="AB835" s="10" t="e">
        <f t="shared" si="1755"/>
        <v>#VALUE!</v>
      </c>
      <c r="AC835" s="90">
        <f t="shared" si="1748"/>
        <v>835</v>
      </c>
      <c r="AD835" s="17">
        <f t="shared" si="1756"/>
        <v>46828</v>
      </c>
      <c r="AE835" s="16" t="e">
        <f t="shared" si="1749"/>
        <v>#VALUE!</v>
      </c>
      <c r="AF835" s="10">
        <f ca="1">IFERROR(AVERAGE(INDIRECT("AE"&amp;AC835-Template!$F$10+1):INDIRECT("AE"&amp;AC835)),0)</f>
        <v>0</v>
      </c>
      <c r="AG835" s="35"/>
      <c r="AH835" s="86"/>
      <c r="AI835" s="35"/>
      <c r="AJ835" s="35"/>
      <c r="AK835" s="35"/>
      <c r="AL835" s="35"/>
      <c r="AM835" s="35"/>
      <c r="AN835" s="35"/>
      <c r="AO835" s="35"/>
      <c r="AP835" s="35"/>
      <c r="AQ835" s="35"/>
      <c r="AR835" s="35"/>
      <c r="AS835" s="35"/>
      <c r="AT835" s="35"/>
      <c r="AU835" s="35"/>
      <c r="AV835" s="35"/>
      <c r="AW835" s="35"/>
      <c r="AX835" s="35"/>
      <c r="AY835" s="35"/>
      <c r="AZ835" s="17">
        <f t="shared" ref="AZ835" si="1884">AZ834+1</f>
        <v>46851</v>
      </c>
      <c r="BA835" s="216">
        <f t="shared" si="1772"/>
        <v>6</v>
      </c>
      <c r="BB835" s="216">
        <f t="shared" ref="BB835" si="1885">BB834+1</f>
        <v>830</v>
      </c>
      <c r="BC835" s="16">
        <f t="shared" si="1774"/>
        <v>2.2739726027397262</v>
      </c>
      <c r="BD835" s="16">
        <f>IF(Template!$F$7="Linear interpolation",LinInterp($AO$5:$AO$18,$AM$5:$AM$18,BC835),CubicSpline($AO$5:$AO$18,$AM$5:$AM$18,BC835))</f>
        <v>13.932434101732197</v>
      </c>
      <c r="BE835" s="221">
        <f t="shared" si="1853"/>
        <v>1.3452858706691861</v>
      </c>
      <c r="BF835" s="221">
        <f>BE835/PRODUCT($BG$6:BG834)</f>
        <v>1.0003387909661217</v>
      </c>
      <c r="BG835" s="16">
        <f t="shared" si="1775"/>
        <v>1.0003385700197069</v>
      </c>
      <c r="BH835" s="10">
        <f t="shared" si="1776"/>
        <v>12.357805719303339</v>
      </c>
      <c r="BI835" s="90"/>
      <c r="BJ835" s="17">
        <f t="shared" si="1759"/>
        <v>46828</v>
      </c>
      <c r="BK835" s="16">
        <f t="shared" si="1752"/>
        <v>12.180543270645327</v>
      </c>
      <c r="BL835" s="10">
        <f ca="1">IFERROR(AVERAGE(INDIRECT("BK"&amp;AC835-Template!$F$10+1):INDIRECT("BK"&amp;AC835)),0)</f>
        <v>12.064684397908815</v>
      </c>
      <c r="BM835" s="35"/>
      <c r="BN835" s="86"/>
      <c r="BO835" s="35"/>
      <c r="BP835" s="35"/>
      <c r="BQ835" s="35"/>
      <c r="BR835" s="35"/>
      <c r="BS835" s="35"/>
      <c r="BT835" s="35"/>
      <c r="BU835" s="35"/>
      <c r="BV835" s="35"/>
      <c r="BW835" s="35"/>
      <c r="BX835" s="35"/>
      <c r="BY835" s="35"/>
      <c r="BZ835" s="35"/>
      <c r="CA835" s="35"/>
      <c r="CB835" s="35"/>
      <c r="CC835" s="35"/>
      <c r="CD835" s="35"/>
      <c r="CE835" s="35"/>
      <c r="CF835" s="35"/>
      <c r="CG835" s="35"/>
      <c r="CH835" s="35"/>
    </row>
    <row r="836" spans="1:86" ht="15.6" x14ac:dyDescent="0.3">
      <c r="A836" s="35"/>
      <c r="B836" s="86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17">
        <f t="shared" si="1753"/>
        <v>46852</v>
      </c>
      <c r="U836" s="216">
        <f t="shared" si="1746"/>
        <v>7</v>
      </c>
      <c r="V836" s="216">
        <f t="shared" si="1753"/>
        <v>831</v>
      </c>
      <c r="W836" s="16">
        <f t="shared" si="1760"/>
        <v>2.2767123287671232</v>
      </c>
      <c r="X836" s="16" t="e">
        <f>IF(Template!$F$7="Linear interpolation",LinInterp($I$5:$I$22,$G$5:$G$22,W836),CubicSpline($I$5:$I$22,$G$5:$G$22,W836))</f>
        <v>#VALUE!</v>
      </c>
      <c r="Y836" s="221" t="e">
        <f t="shared" si="1747"/>
        <v>#VALUE!</v>
      </c>
      <c r="Z836" s="221" t="e">
        <f>Y836/PRODUCT($AA$6:AA835)</f>
        <v>#VALUE!</v>
      </c>
      <c r="AA836" s="16" t="e">
        <f t="shared" si="1754"/>
        <v>#VALUE!</v>
      </c>
      <c r="AB836" s="10" t="e">
        <f t="shared" si="1755"/>
        <v>#VALUE!</v>
      </c>
      <c r="AC836" s="90">
        <f t="shared" si="1748"/>
        <v>836</v>
      </c>
      <c r="AD836" s="17">
        <f t="shared" si="1756"/>
        <v>46829</v>
      </c>
      <c r="AE836" s="16" t="e">
        <f t="shared" si="1749"/>
        <v>#VALUE!</v>
      </c>
      <c r="AF836" s="10">
        <f ca="1">IFERROR(AVERAGE(INDIRECT("AE"&amp;AC836-Template!$F$10+1):INDIRECT("AE"&amp;AC836)),0)</f>
        <v>0</v>
      </c>
      <c r="AG836" s="35"/>
      <c r="AH836" s="86"/>
      <c r="AI836" s="35"/>
      <c r="AJ836" s="35"/>
      <c r="AK836" s="35"/>
      <c r="AL836" s="35"/>
      <c r="AM836" s="35"/>
      <c r="AN836" s="35"/>
      <c r="AO836" s="35"/>
      <c r="AP836" s="35"/>
      <c r="AQ836" s="35"/>
      <c r="AR836" s="35"/>
      <c r="AS836" s="35"/>
      <c r="AT836" s="35"/>
      <c r="AU836" s="35"/>
      <c r="AV836" s="35"/>
      <c r="AW836" s="35"/>
      <c r="AX836" s="35"/>
      <c r="AY836" s="35"/>
      <c r="AZ836" s="17">
        <f t="shared" ref="AZ836" si="1886">AZ835+1</f>
        <v>46852</v>
      </c>
      <c r="BA836" s="216">
        <f t="shared" si="1772"/>
        <v>7</v>
      </c>
      <c r="BB836" s="216">
        <f t="shared" ref="BB836" si="1887">BB835+1</f>
        <v>831</v>
      </c>
      <c r="BC836" s="16">
        <f t="shared" si="1774"/>
        <v>2.2767123287671232</v>
      </c>
      <c r="BD836" s="16">
        <f>IF(Template!$F$7="Linear interpolation",LinInterp($AO$5:$AO$18,$AM$5:$AM$18,BC836),CubicSpline($AO$5:$AO$18,$AM$5:$AM$18,BC836))</f>
        <v>13.931513181347109</v>
      </c>
      <c r="BE836" s="221">
        <f t="shared" si="1853"/>
        <v>1.3457419385756395</v>
      </c>
      <c r="BF836" s="221">
        <f>BE836/PRODUCT($BG$6:BG835)</f>
        <v>1.0003392328371421</v>
      </c>
      <c r="BG836" s="16">
        <f t="shared" si="1775"/>
        <v>1.0003385700197069</v>
      </c>
      <c r="BH836" s="10">
        <f t="shared" si="1776"/>
        <v>12.357805719303339</v>
      </c>
      <c r="BI836" s="90"/>
      <c r="BJ836" s="17">
        <f t="shared" si="1759"/>
        <v>46829</v>
      </c>
      <c r="BK836" s="16">
        <f t="shared" si="1752"/>
        <v>12.188580422533679</v>
      </c>
      <c r="BL836" s="10">
        <f ca="1">IFERROR(AVERAGE(INDIRECT("BK"&amp;AC836-Template!$F$10+1):INDIRECT("BK"&amp;AC836)),0)</f>
        <v>12.072649734889289</v>
      </c>
      <c r="BM836" s="35"/>
      <c r="BN836" s="86"/>
      <c r="BO836" s="35"/>
      <c r="BP836" s="35"/>
      <c r="BQ836" s="35"/>
      <c r="BR836" s="35"/>
      <c r="BS836" s="35"/>
      <c r="BT836" s="35"/>
      <c r="BU836" s="35"/>
      <c r="BV836" s="35"/>
      <c r="BW836" s="35"/>
      <c r="BX836" s="35"/>
      <c r="BY836" s="35"/>
      <c r="BZ836" s="35"/>
      <c r="CA836" s="35"/>
      <c r="CB836" s="35"/>
      <c r="CC836" s="35"/>
      <c r="CD836" s="35"/>
      <c r="CE836" s="35"/>
      <c r="CF836" s="35"/>
      <c r="CG836" s="35"/>
      <c r="CH836" s="35"/>
    </row>
    <row r="837" spans="1:86" ht="15.6" x14ac:dyDescent="0.3">
      <c r="A837" s="35"/>
      <c r="B837" s="86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17">
        <f t="shared" si="1753"/>
        <v>46853</v>
      </c>
      <c r="U837" s="216">
        <f t="shared" si="1746"/>
        <v>1</v>
      </c>
      <c r="V837" s="216">
        <f t="shared" si="1753"/>
        <v>832</v>
      </c>
      <c r="W837" s="16">
        <f t="shared" si="1760"/>
        <v>2.2794520547945205</v>
      </c>
      <c r="X837" s="16" t="e">
        <f>IF(Template!$F$7="Linear interpolation",LinInterp($I$5:$I$22,$G$5:$G$22,W837),CubicSpline($I$5:$I$22,$G$5:$G$22,W837))</f>
        <v>#VALUE!</v>
      </c>
      <c r="Y837" s="221" t="e">
        <f t="shared" si="1747"/>
        <v>#VALUE!</v>
      </c>
      <c r="Z837" s="221" t="e">
        <f>Y837/PRODUCT($AA$6:AA836)</f>
        <v>#VALUE!</v>
      </c>
      <c r="AA837" s="16" t="e">
        <f t="shared" si="1754"/>
        <v>#VALUE!</v>
      </c>
      <c r="AB837" s="10" t="e">
        <f t="shared" si="1755"/>
        <v>#VALUE!</v>
      </c>
      <c r="AC837" s="90">
        <f t="shared" si="1748"/>
        <v>837</v>
      </c>
      <c r="AD837" s="17">
        <f t="shared" si="1756"/>
        <v>46830</v>
      </c>
      <c r="AE837" s="16" t="e">
        <f t="shared" si="1749"/>
        <v>#VALUE!</v>
      </c>
      <c r="AF837" s="10">
        <f ca="1">IFERROR(AVERAGE(INDIRECT("AE"&amp;AC837-Template!$F$10+1):INDIRECT("AE"&amp;AC837)),0)</f>
        <v>0</v>
      </c>
      <c r="AG837" s="35"/>
      <c r="AH837" s="86"/>
      <c r="AI837" s="35"/>
      <c r="AJ837" s="35"/>
      <c r="AK837" s="35"/>
      <c r="AL837" s="35"/>
      <c r="AM837" s="35"/>
      <c r="AN837" s="35"/>
      <c r="AO837" s="35"/>
      <c r="AP837" s="35"/>
      <c r="AQ837" s="35"/>
      <c r="AR837" s="35"/>
      <c r="AS837" s="35"/>
      <c r="AT837" s="35"/>
      <c r="AU837" s="35"/>
      <c r="AV837" s="35"/>
      <c r="AW837" s="35"/>
      <c r="AX837" s="35"/>
      <c r="AY837" s="35"/>
      <c r="AZ837" s="17">
        <f t="shared" ref="AZ837" si="1888">AZ836+1</f>
        <v>46853</v>
      </c>
      <c r="BA837" s="216">
        <f t="shared" si="1772"/>
        <v>1</v>
      </c>
      <c r="BB837" s="216">
        <f t="shared" ref="BB837" si="1889">BB836+1</f>
        <v>832</v>
      </c>
      <c r="BC837" s="16">
        <f t="shared" si="1774"/>
        <v>2.2794520547945205</v>
      </c>
      <c r="BD837" s="16">
        <f>IF(Template!$F$7="Linear interpolation",LinInterp($AO$5:$AO$18,$AM$5:$AM$18,BC837),CubicSpline($AO$5:$AO$18,$AM$5:$AM$18,BC837))</f>
        <v>13.930605519203246</v>
      </c>
      <c r="BE837" s="221">
        <f t="shared" si="1853"/>
        <v>1.3461984583658781</v>
      </c>
      <c r="BF837" s="221">
        <f>BE837/PRODUCT($BG$6:BG836)</f>
        <v>1.0003398956062364</v>
      </c>
      <c r="BG837" s="16">
        <f t="shared" si="1775"/>
        <v>1.0003398956062364</v>
      </c>
      <c r="BH837" s="10">
        <f t="shared" si="1776"/>
        <v>12.406189627627629</v>
      </c>
      <c r="BI837" s="90"/>
      <c r="BJ837" s="17">
        <f t="shared" si="1759"/>
        <v>46830</v>
      </c>
      <c r="BK837" s="16">
        <f t="shared" si="1752"/>
        <v>12.188580422533679</v>
      </c>
      <c r="BL837" s="10">
        <f ca="1">IFERROR(AVERAGE(INDIRECT("BK"&amp;AC837-Template!$F$10+1):INDIRECT("BK"&amp;AC837)),0)</f>
        <v>12.080352757916602</v>
      </c>
      <c r="BM837" s="35"/>
      <c r="BN837" s="86"/>
      <c r="BO837" s="35"/>
      <c r="BP837" s="35"/>
      <c r="BQ837" s="35"/>
      <c r="BR837" s="35"/>
      <c r="BS837" s="35"/>
      <c r="BT837" s="35"/>
      <c r="BU837" s="35"/>
      <c r="BV837" s="35"/>
      <c r="BW837" s="35"/>
      <c r="BX837" s="35"/>
      <c r="BY837" s="35"/>
      <c r="BZ837" s="35"/>
      <c r="CA837" s="35"/>
      <c r="CB837" s="35"/>
      <c r="CC837" s="35"/>
      <c r="CD837" s="35"/>
      <c r="CE837" s="35"/>
      <c r="CF837" s="35"/>
      <c r="CG837" s="35"/>
      <c r="CH837" s="35"/>
    </row>
    <row r="838" spans="1:86" ht="15.6" x14ac:dyDescent="0.3">
      <c r="A838" s="35"/>
      <c r="B838" s="86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17">
        <f t="shared" si="1753"/>
        <v>46854</v>
      </c>
      <c r="U838" s="216">
        <f t="shared" ref="U838:U901" si="1890">WEEKDAY(T838,2)</f>
        <v>2</v>
      </c>
      <c r="V838" s="216">
        <f t="shared" si="1753"/>
        <v>833</v>
      </c>
      <c r="W838" s="16">
        <f t="shared" si="1760"/>
        <v>2.2821917808219179</v>
      </c>
      <c r="X838" s="16" t="e">
        <f>IF(Template!$F$7="Linear interpolation",LinInterp($I$5:$I$22,$G$5:$G$22,W838),CubicSpline($I$5:$I$22,$G$5:$G$22,W838))</f>
        <v>#VALUE!</v>
      </c>
      <c r="Y838" s="221" t="e">
        <f t="shared" ref="Y838:Y901" si="1891">(1+(X838/100))^W838</f>
        <v>#VALUE!</v>
      </c>
      <c r="Z838" s="221" t="e">
        <f>Y838/PRODUCT($AA$6:AA837)</f>
        <v>#VALUE!</v>
      </c>
      <c r="AA838" s="16" t="e">
        <f t="shared" si="1754"/>
        <v>#VALUE!</v>
      </c>
      <c r="AB838" s="10" t="e">
        <f t="shared" si="1755"/>
        <v>#VALUE!</v>
      </c>
      <c r="AC838" s="90">
        <f t="shared" ref="AC838:AC901" si="1892">ROW(AD838)</f>
        <v>838</v>
      </c>
      <c r="AD838" s="17">
        <f t="shared" si="1756"/>
        <v>46831</v>
      </c>
      <c r="AE838" s="16" t="e">
        <f t="shared" ref="AE838:AE901" si="1893">IF(R838&lt;&gt;0,R838,VLOOKUP(AD838,$T:$AB,9,FALSE))</f>
        <v>#VALUE!</v>
      </c>
      <c r="AF838" s="10">
        <f ca="1">IFERROR(AVERAGE(INDIRECT("AE"&amp;AC838-Template!$F$10+1):INDIRECT("AE"&amp;AC838)),0)</f>
        <v>0</v>
      </c>
      <c r="AG838" s="35"/>
      <c r="AH838" s="86"/>
      <c r="AI838" s="35"/>
      <c r="AJ838" s="35"/>
      <c r="AK838" s="35"/>
      <c r="AL838" s="35"/>
      <c r="AM838" s="35"/>
      <c r="AN838" s="35"/>
      <c r="AO838" s="35"/>
      <c r="AP838" s="35"/>
      <c r="AQ838" s="35"/>
      <c r="AR838" s="35"/>
      <c r="AS838" s="35"/>
      <c r="AT838" s="35"/>
      <c r="AU838" s="35"/>
      <c r="AV838" s="35"/>
      <c r="AW838" s="35"/>
      <c r="AX838" s="35"/>
      <c r="AY838" s="35"/>
      <c r="AZ838" s="17">
        <f t="shared" ref="AZ838" si="1894">AZ837+1</f>
        <v>46854</v>
      </c>
      <c r="BA838" s="216">
        <f t="shared" si="1772"/>
        <v>2</v>
      </c>
      <c r="BB838" s="216">
        <f t="shared" ref="BB838" si="1895">BB837+1</f>
        <v>833</v>
      </c>
      <c r="BC838" s="16">
        <f t="shared" si="1774"/>
        <v>2.2821917808219179</v>
      </c>
      <c r="BD838" s="16">
        <f>IF(Template!$F$7="Linear interpolation",LinInterp($AO$5:$AO$18,$AM$5:$AM$18,BC838),CubicSpline($AO$5:$AO$18,$AM$5:$AM$18,BC838))</f>
        <v>13.92971106568068</v>
      </c>
      <c r="BE838" s="221">
        <f t="shared" si="1853"/>
        <v>1.3466554303521865</v>
      </c>
      <c r="BF838" s="221">
        <f>BE838/PRODUCT($BG$6:BG837)</f>
        <v>1.0003394536544508</v>
      </c>
      <c r="BG838" s="16">
        <f t="shared" si="1775"/>
        <v>1.0003394536544508</v>
      </c>
      <c r="BH838" s="10">
        <f t="shared" si="1776"/>
        <v>12.390058387452774</v>
      </c>
      <c r="BI838" s="90"/>
      <c r="BJ838" s="17">
        <f t="shared" si="1759"/>
        <v>46831</v>
      </c>
      <c r="BK838" s="16">
        <f t="shared" ref="BK838:BK901" si="1896">IF(AX838&lt;&gt;0,AX838,VLOOKUP(BJ838,$AZ:$BH,9,FALSE))</f>
        <v>12.188580422533679</v>
      </c>
      <c r="BL838" s="10">
        <f ca="1">IFERROR(AVERAGE(INDIRECT("BK"&amp;AC838-Template!$F$10+1):INDIRECT("BK"&amp;AC838)),0)</f>
        <v>12.087793191063557</v>
      </c>
      <c r="BM838" s="35"/>
      <c r="BN838" s="86"/>
      <c r="BO838" s="35"/>
      <c r="BP838" s="35"/>
      <c r="BQ838" s="35"/>
      <c r="BR838" s="35"/>
      <c r="BS838" s="35"/>
      <c r="BT838" s="35"/>
      <c r="BU838" s="35"/>
      <c r="BV838" s="35"/>
      <c r="BW838" s="35"/>
      <c r="BX838" s="35"/>
      <c r="BY838" s="35"/>
      <c r="BZ838" s="35"/>
      <c r="CA838" s="35"/>
      <c r="CB838" s="35"/>
      <c r="CC838" s="35"/>
      <c r="CD838" s="35"/>
      <c r="CE838" s="35"/>
      <c r="CF838" s="35"/>
      <c r="CG838" s="35"/>
      <c r="CH838" s="35"/>
    </row>
    <row r="839" spans="1:86" ht="15.6" x14ac:dyDescent="0.3">
      <c r="A839" s="35"/>
      <c r="B839" s="86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17">
        <f t="shared" ref="T839:V902" si="1897">T838+1</f>
        <v>46855</v>
      </c>
      <c r="U839" s="216">
        <f t="shared" si="1890"/>
        <v>3</v>
      </c>
      <c r="V839" s="216">
        <f t="shared" si="1897"/>
        <v>834</v>
      </c>
      <c r="W839" s="16">
        <f t="shared" si="1760"/>
        <v>2.2849315068493152</v>
      </c>
      <c r="X839" s="16" t="e">
        <f>IF(Template!$F$7="Linear interpolation",LinInterp($I$5:$I$22,$G$5:$G$22,W839),CubicSpline($I$5:$I$22,$G$5:$G$22,W839))</f>
        <v>#VALUE!</v>
      </c>
      <c r="Y839" s="221" t="e">
        <f t="shared" si="1891"/>
        <v>#VALUE!</v>
      </c>
      <c r="Z839" s="221" t="e">
        <f>Y839/PRODUCT($AA$6:AA838)</f>
        <v>#VALUE!</v>
      </c>
      <c r="AA839" s="16" t="e">
        <f t="shared" ref="AA839:AA902" si="1898">1+AB839/365/100</f>
        <v>#VALUE!</v>
      </c>
      <c r="AB839" s="10" t="e">
        <f t="shared" ref="AB839:AB902" si="1899">IF(OR(U839=6,U839=7),AB838,(Z839-1)*365*100)</f>
        <v>#VALUE!</v>
      </c>
      <c r="AC839" s="90">
        <f t="shared" si="1892"/>
        <v>839</v>
      </c>
      <c r="AD839" s="17">
        <f t="shared" ref="AD839:AD902" si="1900">AD838+1</f>
        <v>46832</v>
      </c>
      <c r="AE839" s="16" t="e">
        <f t="shared" si="1893"/>
        <v>#VALUE!</v>
      </c>
      <c r="AF839" s="10">
        <f ca="1">IFERROR(AVERAGE(INDIRECT("AE"&amp;AC839-Template!$F$10+1):INDIRECT("AE"&amp;AC839)),0)</f>
        <v>0</v>
      </c>
      <c r="AG839" s="35"/>
      <c r="AH839" s="86"/>
      <c r="AI839" s="35"/>
      <c r="AJ839" s="35"/>
      <c r="AK839" s="35"/>
      <c r="AL839" s="35"/>
      <c r="AM839" s="35"/>
      <c r="AN839" s="35"/>
      <c r="AO839" s="35"/>
      <c r="AP839" s="35"/>
      <c r="AQ839" s="35"/>
      <c r="AR839" s="35"/>
      <c r="AS839" s="35"/>
      <c r="AT839" s="35"/>
      <c r="AU839" s="35"/>
      <c r="AV839" s="35"/>
      <c r="AW839" s="35"/>
      <c r="AX839" s="35"/>
      <c r="AY839" s="35"/>
      <c r="AZ839" s="17">
        <f t="shared" ref="AZ839" si="1901">AZ838+1</f>
        <v>46855</v>
      </c>
      <c r="BA839" s="216">
        <f t="shared" si="1772"/>
        <v>3</v>
      </c>
      <c r="BB839" s="216">
        <f t="shared" ref="BB839" si="1902">BB838+1</f>
        <v>834</v>
      </c>
      <c r="BC839" s="16">
        <f t="shared" si="1774"/>
        <v>2.2849315068493152</v>
      </c>
      <c r="BD839" s="16">
        <f>IF(Template!$F$7="Linear interpolation",LinInterp($AO$5:$AO$18,$AM$5:$AM$18,BC839),CubicSpline($AO$5:$AO$18,$AM$5:$AM$18,BC839))</f>
        <v>13.928829771159483</v>
      </c>
      <c r="BE839" s="221">
        <f t="shared" si="1853"/>
        <v>1.347112854840655</v>
      </c>
      <c r="BF839" s="221">
        <f>BE839/PRODUCT($BG$6:BG838)</f>
        <v>1.0003396744840281</v>
      </c>
      <c r="BG839" s="16">
        <f t="shared" si="1775"/>
        <v>1.0003396744840281</v>
      </c>
      <c r="BH839" s="10">
        <f t="shared" si="1776"/>
        <v>12.398118667023894</v>
      </c>
      <c r="BI839" s="90"/>
      <c r="BJ839" s="17">
        <f t="shared" ref="BJ839:BJ902" si="1903">BJ838+1</f>
        <v>46832</v>
      </c>
      <c r="BK839" s="16">
        <f t="shared" si="1896"/>
        <v>12.236833593311292</v>
      </c>
      <c r="BL839" s="10">
        <f ca="1">IFERROR(AVERAGE(INDIRECT("BK"&amp;AC839-Template!$F$10+1):INDIRECT("BK"&amp;AC839)),0)</f>
        <v>12.096842063236439</v>
      </c>
      <c r="BM839" s="35"/>
      <c r="BN839" s="86"/>
      <c r="BO839" s="35"/>
      <c r="BP839" s="35"/>
      <c r="BQ839" s="35"/>
      <c r="BR839" s="35"/>
      <c r="BS839" s="35"/>
      <c r="BT839" s="35"/>
      <c r="BU839" s="35"/>
      <c r="BV839" s="35"/>
      <c r="BW839" s="35"/>
      <c r="BX839" s="35"/>
      <c r="BY839" s="35"/>
      <c r="BZ839" s="35"/>
      <c r="CA839" s="35"/>
      <c r="CB839" s="35"/>
      <c r="CC839" s="35"/>
      <c r="CD839" s="35"/>
      <c r="CE839" s="35"/>
      <c r="CF839" s="35"/>
      <c r="CG839" s="35"/>
      <c r="CH839" s="35"/>
    </row>
    <row r="840" spans="1:86" ht="15.6" x14ac:dyDescent="0.3">
      <c r="A840" s="35"/>
      <c r="B840" s="86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17">
        <f t="shared" si="1897"/>
        <v>46856</v>
      </c>
      <c r="U840" s="216">
        <f t="shared" si="1890"/>
        <v>4</v>
      </c>
      <c r="V840" s="216">
        <f t="shared" si="1897"/>
        <v>835</v>
      </c>
      <c r="W840" s="16">
        <f t="shared" ref="W840:W903" si="1904">YEARFRAC($T$5,T840,3)</f>
        <v>2.2876712328767121</v>
      </c>
      <c r="X840" s="16" t="e">
        <f>IF(Template!$F$7="Linear interpolation",LinInterp($I$5:$I$22,$G$5:$G$22,W840),CubicSpline($I$5:$I$22,$G$5:$G$22,W840))</f>
        <v>#VALUE!</v>
      </c>
      <c r="Y840" s="221" t="e">
        <f t="shared" si="1891"/>
        <v>#VALUE!</v>
      </c>
      <c r="Z840" s="221" t="e">
        <f>Y840/PRODUCT($AA$6:AA839)</f>
        <v>#VALUE!</v>
      </c>
      <c r="AA840" s="16" t="e">
        <f t="shared" si="1898"/>
        <v>#VALUE!</v>
      </c>
      <c r="AB840" s="10" t="e">
        <f t="shared" si="1899"/>
        <v>#VALUE!</v>
      </c>
      <c r="AC840" s="90">
        <f t="shared" si="1892"/>
        <v>840</v>
      </c>
      <c r="AD840" s="17">
        <f t="shared" si="1900"/>
        <v>46833</v>
      </c>
      <c r="AE840" s="16" t="e">
        <f t="shared" si="1893"/>
        <v>#VALUE!</v>
      </c>
      <c r="AF840" s="10">
        <f ca="1">IFERROR(AVERAGE(INDIRECT("AE"&amp;AC840-Template!$F$10+1):INDIRECT("AE"&amp;AC840)),0)</f>
        <v>0</v>
      </c>
      <c r="AG840" s="35"/>
      <c r="AH840" s="86"/>
      <c r="AI840" s="35"/>
      <c r="AJ840" s="35"/>
      <c r="AK840" s="35"/>
      <c r="AL840" s="35"/>
      <c r="AM840" s="35"/>
      <c r="AN840" s="35"/>
      <c r="AO840" s="35"/>
      <c r="AP840" s="35"/>
      <c r="AQ840" s="35"/>
      <c r="AR840" s="35"/>
      <c r="AS840" s="35"/>
      <c r="AT840" s="35"/>
      <c r="AU840" s="35"/>
      <c r="AV840" s="35"/>
      <c r="AW840" s="35"/>
      <c r="AX840" s="35"/>
      <c r="AY840" s="35"/>
      <c r="AZ840" s="17">
        <f t="shared" ref="AZ840" si="1905">AZ839+1</f>
        <v>46856</v>
      </c>
      <c r="BA840" s="216">
        <f t="shared" si="1772"/>
        <v>4</v>
      </c>
      <c r="BB840" s="216">
        <f t="shared" ref="BB840" si="1906">BB839+1</f>
        <v>835</v>
      </c>
      <c r="BC840" s="16">
        <f t="shared" si="1774"/>
        <v>2.2876712328767121</v>
      </c>
      <c r="BD840" s="16">
        <f>IF(Template!$F$7="Linear interpolation",LinInterp($AO$5:$AO$18,$AM$5:$AM$18,BC840),CubicSpline($AO$5:$AO$18,$AM$5:$AM$18,BC840))</f>
        <v>13.927961586019727</v>
      </c>
      <c r="BE840" s="221">
        <f t="shared" si="1853"/>
        <v>1.3475707321311723</v>
      </c>
      <c r="BF840" s="221">
        <f>BE840/PRODUCT($BG$6:BG839)</f>
        <v>1.0003398952722276</v>
      </c>
      <c r="BG840" s="16">
        <f t="shared" si="1775"/>
        <v>1.0003398952722276</v>
      </c>
      <c r="BH840" s="10">
        <f t="shared" si="1776"/>
        <v>12.406177436305676</v>
      </c>
      <c r="BI840" s="90"/>
      <c r="BJ840" s="17">
        <f t="shared" si="1903"/>
        <v>46833</v>
      </c>
      <c r="BK840" s="16">
        <f t="shared" si="1896"/>
        <v>12.220758380203423</v>
      </c>
      <c r="BL840" s="10">
        <f ca="1">IFERROR(AVERAGE(INDIRECT("BK"&amp;AC840-Template!$F$10+1):INDIRECT("BK"&amp;AC840)),0)</f>
        <v>12.105355094972388</v>
      </c>
      <c r="BM840" s="35"/>
      <c r="BN840" s="86"/>
      <c r="BO840" s="35"/>
      <c r="BP840" s="35"/>
      <c r="BQ840" s="35"/>
      <c r="BR840" s="35"/>
      <c r="BS840" s="35"/>
      <c r="BT840" s="35"/>
      <c r="BU840" s="35"/>
      <c r="BV840" s="35"/>
      <c r="BW840" s="35"/>
      <c r="BX840" s="35"/>
      <c r="BY840" s="35"/>
      <c r="BZ840" s="35"/>
      <c r="CA840" s="35"/>
      <c r="CB840" s="35"/>
      <c r="CC840" s="35"/>
      <c r="CD840" s="35"/>
      <c r="CE840" s="35"/>
      <c r="CF840" s="35"/>
      <c r="CG840" s="35"/>
      <c r="CH840" s="35"/>
    </row>
    <row r="841" spans="1:86" ht="15.6" x14ac:dyDescent="0.3">
      <c r="A841" s="35"/>
      <c r="B841" s="86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17">
        <f t="shared" si="1897"/>
        <v>46857</v>
      </c>
      <c r="U841" s="216">
        <f t="shared" si="1890"/>
        <v>5</v>
      </c>
      <c r="V841" s="216">
        <f t="shared" si="1897"/>
        <v>836</v>
      </c>
      <c r="W841" s="16">
        <f t="shared" si="1904"/>
        <v>2.2904109589041095</v>
      </c>
      <c r="X841" s="16" t="e">
        <f>IF(Template!$F$7="Linear interpolation",LinInterp($I$5:$I$22,$G$5:$G$22,W841),CubicSpline($I$5:$I$22,$G$5:$G$22,W841))</f>
        <v>#VALUE!</v>
      </c>
      <c r="Y841" s="221" t="e">
        <f t="shared" si="1891"/>
        <v>#VALUE!</v>
      </c>
      <c r="Z841" s="221" t="e">
        <f>Y841/PRODUCT($AA$6:AA840)</f>
        <v>#VALUE!</v>
      </c>
      <c r="AA841" s="16" t="e">
        <f t="shared" si="1898"/>
        <v>#VALUE!</v>
      </c>
      <c r="AB841" s="10" t="e">
        <f t="shared" si="1899"/>
        <v>#VALUE!</v>
      </c>
      <c r="AC841" s="90">
        <f t="shared" si="1892"/>
        <v>841</v>
      </c>
      <c r="AD841" s="17">
        <f t="shared" si="1900"/>
        <v>46834</v>
      </c>
      <c r="AE841" s="16" t="e">
        <f t="shared" si="1893"/>
        <v>#VALUE!</v>
      </c>
      <c r="AF841" s="10">
        <f ca="1">IFERROR(AVERAGE(INDIRECT("AE"&amp;AC841-Template!$F$10+1):INDIRECT("AE"&amp;AC841)),0)</f>
        <v>0</v>
      </c>
      <c r="AG841" s="35"/>
      <c r="AH841" s="86"/>
      <c r="AI841" s="35"/>
      <c r="AJ841" s="35"/>
      <c r="AK841" s="35"/>
      <c r="AL841" s="35"/>
      <c r="AM841" s="35"/>
      <c r="AN841" s="35"/>
      <c r="AO841" s="35"/>
      <c r="AP841" s="35"/>
      <c r="AQ841" s="35"/>
      <c r="AR841" s="35"/>
      <c r="AS841" s="35"/>
      <c r="AT841" s="35"/>
      <c r="AU841" s="35"/>
      <c r="AV841" s="35"/>
      <c r="AW841" s="35"/>
      <c r="AX841" s="35"/>
      <c r="AY841" s="35"/>
      <c r="AZ841" s="17">
        <f t="shared" ref="AZ841" si="1907">AZ840+1</f>
        <v>46857</v>
      </c>
      <c r="BA841" s="216">
        <f t="shared" si="1772"/>
        <v>5</v>
      </c>
      <c r="BB841" s="216">
        <f t="shared" ref="BB841" si="1908">BB840+1</f>
        <v>836</v>
      </c>
      <c r="BC841" s="16">
        <f t="shared" si="1774"/>
        <v>2.2904109589041095</v>
      </c>
      <c r="BD841" s="16">
        <f>IF(Template!$F$7="Linear interpolation",LinInterp($AO$5:$AO$18,$AM$5:$AM$18,BC841),CubicSpline($AO$5:$AO$18,$AM$5:$AM$18,BC841))</f>
        <v>13.927106460641484</v>
      </c>
      <c r="BE841" s="221">
        <f t="shared" si="1853"/>
        <v>1.3480290625174125</v>
      </c>
      <c r="BF841" s="221">
        <f>BE841/PRODUCT($BG$6:BG840)</f>
        <v>1.0003401160141816</v>
      </c>
      <c r="BG841" s="16">
        <f t="shared" si="1775"/>
        <v>1.0003401160141816</v>
      </c>
      <c r="BH841" s="10">
        <f t="shared" si="1776"/>
        <v>12.414234517628465</v>
      </c>
      <c r="BI841" s="90"/>
      <c r="BJ841" s="17">
        <f t="shared" si="1903"/>
        <v>46834</v>
      </c>
      <c r="BK841" s="16">
        <f t="shared" si="1896"/>
        <v>12.228809317383348</v>
      </c>
      <c r="BL841" s="10">
        <f ca="1">IFERROR(AVERAGE(INDIRECT("BK"&amp;AC841-Template!$F$10+1):INDIRECT("BK"&amp;AC841)),0)</f>
        <v>12.112558281203521</v>
      </c>
      <c r="BM841" s="35"/>
      <c r="BN841" s="86"/>
      <c r="BO841" s="35"/>
      <c r="BP841" s="35"/>
      <c r="BQ841" s="35"/>
      <c r="BR841" s="35"/>
      <c r="BS841" s="35"/>
      <c r="BT841" s="35"/>
      <c r="BU841" s="35"/>
      <c r="BV841" s="35"/>
      <c r="BW841" s="35"/>
      <c r="BX841" s="35"/>
      <c r="BY841" s="35"/>
      <c r="BZ841" s="35"/>
      <c r="CA841" s="35"/>
      <c r="CB841" s="35"/>
      <c r="CC841" s="35"/>
      <c r="CD841" s="35"/>
      <c r="CE841" s="35"/>
      <c r="CF841" s="35"/>
      <c r="CG841" s="35"/>
      <c r="CH841" s="35"/>
    </row>
    <row r="842" spans="1:86" ht="15.6" x14ac:dyDescent="0.3">
      <c r="A842" s="35"/>
      <c r="B842" s="86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17">
        <f t="shared" si="1897"/>
        <v>46858</v>
      </c>
      <c r="U842" s="216">
        <f t="shared" si="1890"/>
        <v>6</v>
      </c>
      <c r="V842" s="216">
        <f t="shared" si="1897"/>
        <v>837</v>
      </c>
      <c r="W842" s="16">
        <f t="shared" si="1904"/>
        <v>2.2931506849315069</v>
      </c>
      <c r="X842" s="16" t="e">
        <f>IF(Template!$F$7="Linear interpolation",LinInterp($I$5:$I$22,$G$5:$G$22,W842),CubicSpline($I$5:$I$22,$G$5:$G$22,W842))</f>
        <v>#VALUE!</v>
      </c>
      <c r="Y842" s="221" t="e">
        <f t="shared" si="1891"/>
        <v>#VALUE!</v>
      </c>
      <c r="Z842" s="221" t="e">
        <f>Y842/PRODUCT($AA$6:AA841)</f>
        <v>#VALUE!</v>
      </c>
      <c r="AA842" s="16" t="e">
        <f t="shared" si="1898"/>
        <v>#VALUE!</v>
      </c>
      <c r="AB842" s="10" t="e">
        <f t="shared" si="1899"/>
        <v>#VALUE!</v>
      </c>
      <c r="AC842" s="90">
        <f t="shared" si="1892"/>
        <v>842</v>
      </c>
      <c r="AD842" s="17">
        <f t="shared" si="1900"/>
        <v>46835</v>
      </c>
      <c r="AE842" s="16" t="e">
        <f t="shared" si="1893"/>
        <v>#VALUE!</v>
      </c>
      <c r="AF842" s="10">
        <f ca="1">IFERROR(AVERAGE(INDIRECT("AE"&amp;AC842-Template!$F$10+1):INDIRECT("AE"&amp;AC842)),0)</f>
        <v>0</v>
      </c>
      <c r="AG842" s="35"/>
      <c r="AH842" s="86"/>
      <c r="AI842" s="35"/>
      <c r="AJ842" s="35"/>
      <c r="AK842" s="35"/>
      <c r="AL842" s="35"/>
      <c r="AM842" s="35"/>
      <c r="AN842" s="35"/>
      <c r="AO842" s="35"/>
      <c r="AP842" s="35"/>
      <c r="AQ842" s="35"/>
      <c r="AR842" s="35"/>
      <c r="AS842" s="35"/>
      <c r="AT842" s="35"/>
      <c r="AU842" s="35"/>
      <c r="AV842" s="35"/>
      <c r="AW842" s="35"/>
      <c r="AX842" s="35"/>
      <c r="AY842" s="35"/>
      <c r="AZ842" s="17">
        <f t="shared" ref="AZ842" si="1909">AZ841+1</f>
        <v>46858</v>
      </c>
      <c r="BA842" s="216">
        <f t="shared" si="1772"/>
        <v>6</v>
      </c>
      <c r="BB842" s="216">
        <f t="shared" ref="BB842" si="1910">BB841+1</f>
        <v>837</v>
      </c>
      <c r="BC842" s="16">
        <f t="shared" si="1774"/>
        <v>2.2931506849315069</v>
      </c>
      <c r="BD842" s="16">
        <f>IF(Template!$F$7="Linear interpolation",LinInterp($AO$5:$AO$18,$AM$5:$AM$18,BC842),CubicSpline($AO$5:$AO$18,$AM$5:$AM$18,BC842))</f>
        <v>13.92626434540483</v>
      </c>
      <c r="BE842" s="221">
        <f t="shared" si="1853"/>
        <v>1.3484878462868266</v>
      </c>
      <c r="BF842" s="221">
        <f>BE842/PRODUCT($BG$6:BG841)</f>
        <v>1.0003403367050243</v>
      </c>
      <c r="BG842" s="16">
        <f t="shared" si="1775"/>
        <v>1.0003401160141816</v>
      </c>
      <c r="BH842" s="10">
        <f t="shared" si="1776"/>
        <v>12.414234517628465</v>
      </c>
      <c r="BI842" s="90"/>
      <c r="BJ842" s="17">
        <f t="shared" si="1903"/>
        <v>46835</v>
      </c>
      <c r="BK842" s="16">
        <f t="shared" si="1896"/>
        <v>12.236862477776222</v>
      </c>
      <c r="BL842" s="10">
        <f ca="1">IFERROR(AVERAGE(INDIRECT("BK"&amp;AC842-Template!$F$10+1):INDIRECT("BK"&amp;AC842)),0)</f>
        <v>12.120555116195618</v>
      </c>
      <c r="BM842" s="35"/>
      <c r="BN842" s="86"/>
      <c r="BO842" s="35"/>
      <c r="BP842" s="35"/>
      <c r="BQ842" s="35"/>
      <c r="BR842" s="35"/>
      <c r="BS842" s="35"/>
      <c r="BT842" s="35"/>
      <c r="BU842" s="35"/>
      <c r="BV842" s="35"/>
      <c r="BW842" s="35"/>
      <c r="BX842" s="35"/>
      <c r="BY842" s="35"/>
      <c r="BZ842" s="35"/>
      <c r="CA842" s="35"/>
      <c r="CB842" s="35"/>
      <c r="CC842" s="35"/>
      <c r="CD842" s="35"/>
      <c r="CE842" s="35"/>
      <c r="CF842" s="35"/>
      <c r="CG842" s="35"/>
      <c r="CH842" s="35"/>
    </row>
    <row r="843" spans="1:86" ht="15.6" x14ac:dyDescent="0.3">
      <c r="A843" s="35"/>
      <c r="B843" s="86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17">
        <f t="shared" si="1897"/>
        <v>46859</v>
      </c>
      <c r="U843" s="216">
        <f t="shared" si="1890"/>
        <v>7</v>
      </c>
      <c r="V843" s="216">
        <f t="shared" si="1897"/>
        <v>838</v>
      </c>
      <c r="W843" s="16">
        <f t="shared" si="1904"/>
        <v>2.2958904109589042</v>
      </c>
      <c r="X843" s="16" t="e">
        <f>IF(Template!$F$7="Linear interpolation",LinInterp($I$5:$I$22,$G$5:$G$22,W843),CubicSpline($I$5:$I$22,$G$5:$G$22,W843))</f>
        <v>#VALUE!</v>
      </c>
      <c r="Y843" s="221" t="e">
        <f t="shared" si="1891"/>
        <v>#VALUE!</v>
      </c>
      <c r="Z843" s="221" t="e">
        <f>Y843/PRODUCT($AA$6:AA842)</f>
        <v>#VALUE!</v>
      </c>
      <c r="AA843" s="16" t="e">
        <f t="shared" si="1898"/>
        <v>#VALUE!</v>
      </c>
      <c r="AB843" s="10" t="e">
        <f t="shared" si="1899"/>
        <v>#VALUE!</v>
      </c>
      <c r="AC843" s="90">
        <f t="shared" si="1892"/>
        <v>843</v>
      </c>
      <c r="AD843" s="17">
        <f t="shared" si="1900"/>
        <v>46836</v>
      </c>
      <c r="AE843" s="16" t="e">
        <f t="shared" si="1893"/>
        <v>#VALUE!</v>
      </c>
      <c r="AF843" s="10">
        <f ca="1">IFERROR(AVERAGE(INDIRECT("AE"&amp;AC843-Template!$F$10+1):INDIRECT("AE"&amp;AC843)),0)</f>
        <v>0</v>
      </c>
      <c r="AG843" s="35"/>
      <c r="AH843" s="86"/>
      <c r="AI843" s="35"/>
      <c r="AJ843" s="35"/>
      <c r="AK843" s="35"/>
      <c r="AL843" s="35"/>
      <c r="AM843" s="35"/>
      <c r="AN843" s="35"/>
      <c r="AO843" s="35"/>
      <c r="AP843" s="35"/>
      <c r="AQ843" s="35"/>
      <c r="AR843" s="35"/>
      <c r="AS843" s="35"/>
      <c r="AT843" s="35"/>
      <c r="AU843" s="35"/>
      <c r="AV843" s="35"/>
      <c r="AW843" s="35"/>
      <c r="AX843" s="35"/>
      <c r="AY843" s="35"/>
      <c r="AZ843" s="17">
        <f t="shared" ref="AZ843" si="1911">AZ842+1</f>
        <v>46859</v>
      </c>
      <c r="BA843" s="216">
        <f t="shared" si="1772"/>
        <v>7</v>
      </c>
      <c r="BB843" s="216">
        <f t="shared" ref="BB843" si="1912">BB842+1</f>
        <v>838</v>
      </c>
      <c r="BC843" s="16">
        <f t="shared" si="1774"/>
        <v>2.2958904109589042</v>
      </c>
      <c r="BD843" s="16">
        <f>IF(Template!$F$7="Linear interpolation",LinInterp($AO$5:$AO$18,$AM$5:$AM$18,BC843),CubicSpline($AO$5:$AO$18,$AM$5:$AM$18,BC843))</f>
        <v>13.925435190689832</v>
      </c>
      <c r="BE843" s="221">
        <f t="shared" si="1853"/>
        <v>1.3489470837206317</v>
      </c>
      <c r="BF843" s="221">
        <f>BE843/PRODUCT($BG$6:BG842)</f>
        <v>1.0003407780308298</v>
      </c>
      <c r="BG843" s="16">
        <f t="shared" si="1775"/>
        <v>1.0003401160141816</v>
      </c>
      <c r="BH843" s="10">
        <f t="shared" si="1776"/>
        <v>12.414234517628465</v>
      </c>
      <c r="BI843" s="90"/>
      <c r="BJ843" s="17">
        <f t="shared" si="1903"/>
        <v>46836</v>
      </c>
      <c r="BK843" s="16">
        <f t="shared" si="1896"/>
        <v>12.244917683517876</v>
      </c>
      <c r="BL843" s="10">
        <f ca="1">IFERROR(AVERAGE(INDIRECT("BK"&amp;AC843-Template!$F$10+1):INDIRECT("BK"&amp;AC843)),0)</f>
        <v>12.128556577622801</v>
      </c>
      <c r="BM843" s="35"/>
      <c r="BN843" s="86"/>
      <c r="BO843" s="35"/>
      <c r="BP843" s="35"/>
      <c r="BQ843" s="35"/>
      <c r="BR843" s="35"/>
      <c r="BS843" s="35"/>
      <c r="BT843" s="35"/>
      <c r="BU843" s="35"/>
      <c r="BV843" s="35"/>
      <c r="BW843" s="35"/>
      <c r="BX843" s="35"/>
      <c r="BY843" s="35"/>
      <c r="BZ843" s="35"/>
      <c r="CA843" s="35"/>
      <c r="CB843" s="35"/>
      <c r="CC843" s="35"/>
      <c r="CD843" s="35"/>
      <c r="CE843" s="35"/>
      <c r="CF843" s="35"/>
      <c r="CG843" s="35"/>
      <c r="CH843" s="35"/>
    </row>
    <row r="844" spans="1:86" ht="15.6" x14ac:dyDescent="0.3">
      <c r="A844" s="35"/>
      <c r="B844" s="86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17">
        <f t="shared" si="1897"/>
        <v>46860</v>
      </c>
      <c r="U844" s="216">
        <f t="shared" si="1890"/>
        <v>1</v>
      </c>
      <c r="V844" s="216">
        <f t="shared" si="1897"/>
        <v>839</v>
      </c>
      <c r="W844" s="16">
        <f t="shared" si="1904"/>
        <v>2.2986301369863016</v>
      </c>
      <c r="X844" s="16" t="e">
        <f>IF(Template!$F$7="Linear interpolation",LinInterp($I$5:$I$22,$G$5:$G$22,W844),CubicSpline($I$5:$I$22,$G$5:$G$22,W844))</f>
        <v>#VALUE!</v>
      </c>
      <c r="Y844" s="221" t="e">
        <f t="shared" si="1891"/>
        <v>#VALUE!</v>
      </c>
      <c r="Z844" s="221" t="e">
        <f>Y844/PRODUCT($AA$6:AA843)</f>
        <v>#VALUE!</v>
      </c>
      <c r="AA844" s="16" t="e">
        <f t="shared" si="1898"/>
        <v>#VALUE!</v>
      </c>
      <c r="AB844" s="10" t="e">
        <f t="shared" si="1899"/>
        <v>#VALUE!</v>
      </c>
      <c r="AC844" s="90">
        <f t="shared" si="1892"/>
        <v>844</v>
      </c>
      <c r="AD844" s="17">
        <f t="shared" si="1900"/>
        <v>46837</v>
      </c>
      <c r="AE844" s="16" t="e">
        <f t="shared" si="1893"/>
        <v>#VALUE!</v>
      </c>
      <c r="AF844" s="10">
        <f ca="1">IFERROR(AVERAGE(INDIRECT("AE"&amp;AC844-Template!$F$10+1):INDIRECT("AE"&amp;AC844)),0)</f>
        <v>0</v>
      </c>
      <c r="AG844" s="35"/>
      <c r="AH844" s="86"/>
      <c r="AI844" s="35"/>
      <c r="AJ844" s="35"/>
      <c r="AK844" s="35"/>
      <c r="AL844" s="35"/>
      <c r="AM844" s="35"/>
      <c r="AN844" s="35"/>
      <c r="AO844" s="35"/>
      <c r="AP844" s="35"/>
      <c r="AQ844" s="35"/>
      <c r="AR844" s="35"/>
      <c r="AS844" s="35"/>
      <c r="AT844" s="35"/>
      <c r="AU844" s="35"/>
      <c r="AV844" s="35"/>
      <c r="AW844" s="35"/>
      <c r="AX844" s="35"/>
      <c r="AY844" s="35"/>
      <c r="AZ844" s="17">
        <f t="shared" ref="AZ844" si="1913">AZ843+1</f>
        <v>46860</v>
      </c>
      <c r="BA844" s="216">
        <f t="shared" si="1772"/>
        <v>1</v>
      </c>
      <c r="BB844" s="216">
        <f t="shared" ref="BB844" si="1914">BB843+1</f>
        <v>839</v>
      </c>
      <c r="BC844" s="16">
        <f t="shared" si="1774"/>
        <v>2.2986301369863016</v>
      </c>
      <c r="BD844" s="16">
        <f>IF(Template!$F$7="Linear interpolation",LinInterp($AO$5:$AO$18,$AM$5:$AM$18,BC844),CubicSpline($AO$5:$AO$18,$AM$5:$AM$18,BC844))</f>
        <v>13.924618946876565</v>
      </c>
      <c r="BE844" s="221">
        <f t="shared" si="1853"/>
        <v>1.3494067750937995</v>
      </c>
      <c r="BF844" s="221">
        <f>BE844/PRODUCT($BG$6:BG843)</f>
        <v>1.000341439930998</v>
      </c>
      <c r="BG844" s="16">
        <f t="shared" si="1775"/>
        <v>1.000341439930998</v>
      </c>
      <c r="BH844" s="10">
        <f t="shared" si="1776"/>
        <v>12.462557481426995</v>
      </c>
      <c r="BI844" s="90"/>
      <c r="BJ844" s="17">
        <f t="shared" si="1903"/>
        <v>46837</v>
      </c>
      <c r="BK844" s="16">
        <f t="shared" si="1896"/>
        <v>12.244917683517876</v>
      </c>
      <c r="BL844" s="10">
        <f ca="1">IFERROR(AVERAGE(INDIRECT("BK"&amp;AC844-Template!$F$10+1):INDIRECT("BK"&amp;AC844)),0)</f>
        <v>12.136293918336143</v>
      </c>
      <c r="BM844" s="35"/>
      <c r="BN844" s="86"/>
      <c r="BO844" s="35"/>
      <c r="BP844" s="35"/>
      <c r="BQ844" s="35"/>
      <c r="BR844" s="35"/>
      <c r="BS844" s="35"/>
      <c r="BT844" s="35"/>
      <c r="BU844" s="35"/>
      <c r="BV844" s="35"/>
      <c r="BW844" s="35"/>
      <c r="BX844" s="35"/>
      <c r="BY844" s="35"/>
      <c r="BZ844" s="35"/>
      <c r="CA844" s="35"/>
      <c r="CB844" s="35"/>
      <c r="CC844" s="35"/>
      <c r="CD844" s="35"/>
      <c r="CE844" s="35"/>
      <c r="CF844" s="35"/>
      <c r="CG844" s="35"/>
      <c r="CH844" s="35"/>
    </row>
    <row r="845" spans="1:86" ht="15.6" x14ac:dyDescent="0.3">
      <c r="A845" s="35"/>
      <c r="B845" s="86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17">
        <f t="shared" si="1897"/>
        <v>46861</v>
      </c>
      <c r="U845" s="216">
        <f t="shared" si="1890"/>
        <v>2</v>
      </c>
      <c r="V845" s="216">
        <f t="shared" si="1897"/>
        <v>840</v>
      </c>
      <c r="W845" s="16">
        <f t="shared" si="1904"/>
        <v>2.3013698630136985</v>
      </c>
      <c r="X845" s="16" t="e">
        <f>IF(Template!$F$7="Linear interpolation",LinInterp($I$5:$I$22,$G$5:$G$22,W845),CubicSpline($I$5:$I$22,$G$5:$G$22,W845))</f>
        <v>#VALUE!</v>
      </c>
      <c r="Y845" s="221" t="e">
        <f t="shared" si="1891"/>
        <v>#VALUE!</v>
      </c>
      <c r="Z845" s="221" t="e">
        <f>Y845/PRODUCT($AA$6:AA844)</f>
        <v>#VALUE!</v>
      </c>
      <c r="AA845" s="16" t="e">
        <f t="shared" si="1898"/>
        <v>#VALUE!</v>
      </c>
      <c r="AB845" s="10" t="e">
        <f t="shared" si="1899"/>
        <v>#VALUE!</v>
      </c>
      <c r="AC845" s="90">
        <f t="shared" si="1892"/>
        <v>845</v>
      </c>
      <c r="AD845" s="17">
        <f t="shared" si="1900"/>
        <v>46838</v>
      </c>
      <c r="AE845" s="16" t="e">
        <f t="shared" si="1893"/>
        <v>#VALUE!</v>
      </c>
      <c r="AF845" s="10">
        <f ca="1">IFERROR(AVERAGE(INDIRECT("AE"&amp;AC845-Template!$F$10+1):INDIRECT("AE"&amp;AC845)),0)</f>
        <v>0</v>
      </c>
      <c r="AG845" s="35"/>
      <c r="AH845" s="86"/>
      <c r="AI845" s="35"/>
      <c r="AJ845" s="35"/>
      <c r="AK845" s="35"/>
      <c r="AL845" s="35"/>
      <c r="AM845" s="35"/>
      <c r="AN845" s="35"/>
      <c r="AO845" s="35"/>
      <c r="AP845" s="35"/>
      <c r="AQ845" s="35"/>
      <c r="AR845" s="35"/>
      <c r="AS845" s="35"/>
      <c r="AT845" s="35"/>
      <c r="AU845" s="35"/>
      <c r="AV845" s="35"/>
      <c r="AW845" s="35"/>
      <c r="AX845" s="35"/>
      <c r="AY845" s="35"/>
      <c r="AZ845" s="17">
        <f t="shared" ref="AZ845" si="1915">AZ844+1</f>
        <v>46861</v>
      </c>
      <c r="BA845" s="216">
        <f t="shared" ref="BA845:BA908" si="1916">WEEKDAY(AZ845,2)</f>
        <v>2</v>
      </c>
      <c r="BB845" s="216">
        <f t="shared" ref="BB845" si="1917">BB844+1</f>
        <v>840</v>
      </c>
      <c r="BC845" s="16">
        <f t="shared" ref="BC845:BC908" si="1918">YEARFRAC($T$5,AZ845,3)</f>
        <v>2.3013698630136985</v>
      </c>
      <c r="BD845" s="16">
        <f>IF(Template!$F$7="Linear interpolation",LinInterp($AO$5:$AO$18,$AM$5:$AM$18,BC845),CubicSpline($AO$5:$AO$18,$AM$5:$AM$18,BC845))</f>
        <v>13.923815564345102</v>
      </c>
      <c r="BE845" s="221">
        <f t="shared" si="1853"/>
        <v>1.3498669206750482</v>
      </c>
      <c r="BF845" s="221">
        <f>BE845/PRODUCT($BG$6:BG844)</f>
        <v>1.0003409984222267</v>
      </c>
      <c r="BG845" s="16">
        <f t="shared" ref="BG845:BG908" si="1919">1+BH845/365/100</f>
        <v>1.0003409984222267</v>
      </c>
      <c r="BH845" s="10">
        <f t="shared" ref="BH845:BH908" si="1920">IF(OR(BA845=6,BA845=7),BH844,(BF845-1)*365*100)</f>
        <v>12.446442411273795</v>
      </c>
      <c r="BI845" s="90"/>
      <c r="BJ845" s="17">
        <f t="shared" si="1903"/>
        <v>46838</v>
      </c>
      <c r="BK845" s="16">
        <f t="shared" si="1896"/>
        <v>12.244917683517876</v>
      </c>
      <c r="BL845" s="10">
        <f ca="1">IFERROR(AVERAGE(INDIRECT("BK"&amp;AC845-Template!$F$10+1):INDIRECT("BK"&amp;AC845)),0)</f>
        <v>12.143766903983835</v>
      </c>
      <c r="BM845" s="35"/>
      <c r="BN845" s="86"/>
      <c r="BO845" s="35"/>
      <c r="BP845" s="35"/>
      <c r="BQ845" s="35"/>
      <c r="BR845" s="35"/>
      <c r="BS845" s="35"/>
      <c r="BT845" s="35"/>
      <c r="BU845" s="35"/>
      <c r="BV845" s="35"/>
      <c r="BW845" s="35"/>
      <c r="BX845" s="35"/>
      <c r="BY845" s="35"/>
      <c r="BZ845" s="35"/>
      <c r="CA845" s="35"/>
      <c r="CB845" s="35"/>
      <c r="CC845" s="35"/>
      <c r="CD845" s="35"/>
      <c r="CE845" s="35"/>
      <c r="CF845" s="35"/>
      <c r="CG845" s="35"/>
      <c r="CH845" s="35"/>
    </row>
    <row r="846" spans="1:86" ht="15.6" x14ac:dyDescent="0.3">
      <c r="A846" s="35"/>
      <c r="B846" s="86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17">
        <f t="shared" si="1897"/>
        <v>46862</v>
      </c>
      <c r="U846" s="216">
        <f t="shared" si="1890"/>
        <v>3</v>
      </c>
      <c r="V846" s="216">
        <f t="shared" si="1897"/>
        <v>841</v>
      </c>
      <c r="W846" s="16">
        <f t="shared" si="1904"/>
        <v>2.3041095890410959</v>
      </c>
      <c r="X846" s="16" t="e">
        <f>IF(Template!$F$7="Linear interpolation",LinInterp($I$5:$I$22,$G$5:$G$22,W846),CubicSpline($I$5:$I$22,$G$5:$G$22,W846))</f>
        <v>#VALUE!</v>
      </c>
      <c r="Y846" s="221" t="e">
        <f t="shared" si="1891"/>
        <v>#VALUE!</v>
      </c>
      <c r="Z846" s="221" t="e">
        <f>Y846/PRODUCT($AA$6:AA845)</f>
        <v>#VALUE!</v>
      </c>
      <c r="AA846" s="16" t="e">
        <f t="shared" si="1898"/>
        <v>#VALUE!</v>
      </c>
      <c r="AB846" s="10" t="e">
        <f t="shared" si="1899"/>
        <v>#VALUE!</v>
      </c>
      <c r="AC846" s="90">
        <f t="shared" si="1892"/>
        <v>846</v>
      </c>
      <c r="AD846" s="17">
        <f t="shared" si="1900"/>
        <v>46839</v>
      </c>
      <c r="AE846" s="16" t="e">
        <f t="shared" si="1893"/>
        <v>#VALUE!</v>
      </c>
      <c r="AF846" s="10">
        <f ca="1">IFERROR(AVERAGE(INDIRECT("AE"&amp;AC846-Template!$F$10+1):INDIRECT("AE"&amp;AC846)),0)</f>
        <v>0</v>
      </c>
      <c r="AG846" s="35"/>
      <c r="AH846" s="86"/>
      <c r="AI846" s="35"/>
      <c r="AJ846" s="35"/>
      <c r="AK846" s="35"/>
      <c r="AL846" s="35"/>
      <c r="AM846" s="35"/>
      <c r="AN846" s="35"/>
      <c r="AO846" s="35"/>
      <c r="AP846" s="35"/>
      <c r="AQ846" s="35"/>
      <c r="AR846" s="35"/>
      <c r="AS846" s="35"/>
      <c r="AT846" s="35"/>
      <c r="AU846" s="35"/>
      <c r="AV846" s="35"/>
      <c r="AW846" s="35"/>
      <c r="AX846" s="35"/>
      <c r="AY846" s="35"/>
      <c r="AZ846" s="17">
        <f t="shared" ref="AZ846" si="1921">AZ845+1</f>
        <v>46862</v>
      </c>
      <c r="BA846" s="216">
        <f t="shared" si="1916"/>
        <v>3</v>
      </c>
      <c r="BB846" s="216">
        <f t="shared" ref="BB846" si="1922">BB845+1</f>
        <v>841</v>
      </c>
      <c r="BC846" s="16">
        <f t="shared" si="1918"/>
        <v>2.3041095890410959</v>
      </c>
      <c r="BD846" s="16">
        <f>IF(Template!$F$7="Linear interpolation",LinInterp($AO$5:$AO$18,$AM$5:$AM$18,BC846),CubicSpline($AO$5:$AO$18,$AM$5:$AM$18,BC846))</f>
        <v>13.923024993475513</v>
      </c>
      <c r="BE846" s="221">
        <f t="shared" si="1853"/>
        <v>1.3503275207268297</v>
      </c>
      <c r="BF846" s="221">
        <f>BE846/PRODUCT($BG$6:BG845)</f>
        <v>1.0003412188599681</v>
      </c>
      <c r="BG846" s="16">
        <f t="shared" si="1919"/>
        <v>1.0003412188599681</v>
      </c>
      <c r="BH846" s="10">
        <f t="shared" si="1920"/>
        <v>12.454488388834672</v>
      </c>
      <c r="BI846" s="90"/>
      <c r="BJ846" s="17">
        <f t="shared" si="1903"/>
        <v>46839</v>
      </c>
      <c r="BK846" s="16">
        <f t="shared" si="1896"/>
        <v>12.29326672216613</v>
      </c>
      <c r="BL846" s="10">
        <f ca="1">IFERROR(AVERAGE(INDIRECT("BK"&amp;AC846-Template!$F$10+1):INDIRECT("BK"&amp;AC846)),0)</f>
        <v>12.152851524253132</v>
      </c>
      <c r="BM846" s="35"/>
      <c r="BN846" s="86"/>
      <c r="BO846" s="35"/>
      <c r="BP846" s="35"/>
      <c r="BQ846" s="35"/>
      <c r="BR846" s="35"/>
      <c r="BS846" s="35"/>
      <c r="BT846" s="35"/>
      <c r="BU846" s="35"/>
      <c r="BV846" s="35"/>
      <c r="BW846" s="35"/>
      <c r="BX846" s="35"/>
      <c r="BY846" s="35"/>
      <c r="BZ846" s="35"/>
      <c r="CA846" s="35"/>
      <c r="CB846" s="35"/>
      <c r="CC846" s="35"/>
      <c r="CD846" s="35"/>
      <c r="CE846" s="35"/>
      <c r="CF846" s="35"/>
      <c r="CG846" s="35"/>
      <c r="CH846" s="35"/>
    </row>
    <row r="847" spans="1:86" ht="15.6" x14ac:dyDescent="0.3">
      <c r="A847" s="35"/>
      <c r="B847" s="86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17">
        <f t="shared" si="1897"/>
        <v>46863</v>
      </c>
      <c r="U847" s="216">
        <f t="shared" si="1890"/>
        <v>4</v>
      </c>
      <c r="V847" s="216">
        <f t="shared" si="1897"/>
        <v>842</v>
      </c>
      <c r="W847" s="16">
        <f t="shared" si="1904"/>
        <v>2.3068493150684932</v>
      </c>
      <c r="X847" s="16" t="e">
        <f>IF(Template!$F$7="Linear interpolation",LinInterp($I$5:$I$22,$G$5:$G$22,W847),CubicSpline($I$5:$I$22,$G$5:$G$22,W847))</f>
        <v>#VALUE!</v>
      </c>
      <c r="Y847" s="221" t="e">
        <f t="shared" si="1891"/>
        <v>#VALUE!</v>
      </c>
      <c r="Z847" s="221" t="e">
        <f>Y847/PRODUCT($AA$6:AA846)</f>
        <v>#VALUE!</v>
      </c>
      <c r="AA847" s="16" t="e">
        <f t="shared" si="1898"/>
        <v>#VALUE!</v>
      </c>
      <c r="AB847" s="10" t="e">
        <f t="shared" si="1899"/>
        <v>#VALUE!</v>
      </c>
      <c r="AC847" s="90">
        <f t="shared" si="1892"/>
        <v>847</v>
      </c>
      <c r="AD847" s="17">
        <f t="shared" si="1900"/>
        <v>46840</v>
      </c>
      <c r="AE847" s="16" t="e">
        <f t="shared" si="1893"/>
        <v>#VALUE!</v>
      </c>
      <c r="AF847" s="10">
        <f ca="1">IFERROR(AVERAGE(INDIRECT("AE"&amp;AC847-Template!$F$10+1):INDIRECT("AE"&amp;AC847)),0)</f>
        <v>0</v>
      </c>
      <c r="AG847" s="35"/>
      <c r="AH847" s="86"/>
      <c r="AI847" s="35"/>
      <c r="AJ847" s="35"/>
      <c r="AK847" s="35"/>
      <c r="AL847" s="35"/>
      <c r="AM847" s="35"/>
      <c r="AN847" s="35"/>
      <c r="AO847" s="35"/>
      <c r="AP847" s="35"/>
      <c r="AQ847" s="35"/>
      <c r="AR847" s="35"/>
      <c r="AS847" s="35"/>
      <c r="AT847" s="35"/>
      <c r="AU847" s="35"/>
      <c r="AV847" s="35"/>
      <c r="AW847" s="35"/>
      <c r="AX847" s="35"/>
      <c r="AY847" s="35"/>
      <c r="AZ847" s="17">
        <f t="shared" ref="AZ847" si="1923">AZ846+1</f>
        <v>46863</v>
      </c>
      <c r="BA847" s="216">
        <f t="shared" si="1916"/>
        <v>4</v>
      </c>
      <c r="BB847" s="216">
        <f t="shared" ref="BB847" si="1924">BB846+1</f>
        <v>842</v>
      </c>
      <c r="BC847" s="16">
        <f t="shared" si="1918"/>
        <v>2.3068493150684932</v>
      </c>
      <c r="BD847" s="16">
        <f>IF(Template!$F$7="Linear interpolation",LinInterp($AO$5:$AO$18,$AM$5:$AM$18,BC847),CubicSpline($AO$5:$AO$18,$AM$5:$AM$18,BC847))</f>
        <v>13.922247184647873</v>
      </c>
      <c r="BE847" s="221">
        <f t="shared" si="1853"/>
        <v>1.3507885755053206</v>
      </c>
      <c r="BF847" s="221">
        <f>BE847/PRODUCT($BG$6:BG846)</f>
        <v>1.0003414392222731</v>
      </c>
      <c r="BG847" s="16">
        <f t="shared" si="1919"/>
        <v>1.0003414392222731</v>
      </c>
      <c r="BH847" s="10">
        <f t="shared" si="1920"/>
        <v>12.46253161296973</v>
      </c>
      <c r="BI847" s="90"/>
      <c r="BJ847" s="17">
        <f t="shared" si="1903"/>
        <v>46840</v>
      </c>
      <c r="BK847" s="16">
        <f t="shared" si="1896"/>
        <v>12.277155401773099</v>
      </c>
      <c r="BL847" s="10">
        <f ca="1">IFERROR(AVERAGE(INDIRECT("BK"&amp;AC847-Template!$F$10+1):INDIRECT("BK"&amp;AC847)),0)</f>
        <v>12.16139910050933</v>
      </c>
      <c r="BM847" s="35"/>
      <c r="BN847" s="86"/>
      <c r="BO847" s="35"/>
      <c r="BP847" s="35"/>
      <c r="BQ847" s="35"/>
      <c r="BR847" s="35"/>
      <c r="BS847" s="35"/>
      <c r="BT847" s="35"/>
      <c r="BU847" s="35"/>
      <c r="BV847" s="35"/>
      <c r="BW847" s="35"/>
      <c r="BX847" s="35"/>
      <c r="BY847" s="35"/>
      <c r="BZ847" s="35"/>
      <c r="CA847" s="35"/>
      <c r="CB847" s="35"/>
      <c r="CC847" s="35"/>
      <c r="CD847" s="35"/>
      <c r="CE847" s="35"/>
      <c r="CF847" s="35"/>
      <c r="CG847" s="35"/>
      <c r="CH847" s="35"/>
    </row>
    <row r="848" spans="1:86" ht="15.6" x14ac:dyDescent="0.3">
      <c r="A848" s="35"/>
      <c r="B848" s="86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17">
        <f t="shared" si="1897"/>
        <v>46864</v>
      </c>
      <c r="U848" s="216">
        <f t="shared" si="1890"/>
        <v>5</v>
      </c>
      <c r="V848" s="216">
        <f t="shared" si="1897"/>
        <v>843</v>
      </c>
      <c r="W848" s="16">
        <f t="shared" si="1904"/>
        <v>2.3095890410958906</v>
      </c>
      <c r="X848" s="16" t="e">
        <f>IF(Template!$F$7="Linear interpolation",LinInterp($I$5:$I$22,$G$5:$G$22,W848),CubicSpline($I$5:$I$22,$G$5:$G$22,W848))</f>
        <v>#VALUE!</v>
      </c>
      <c r="Y848" s="221" t="e">
        <f t="shared" si="1891"/>
        <v>#VALUE!</v>
      </c>
      <c r="Z848" s="221" t="e">
        <f>Y848/PRODUCT($AA$6:AA847)</f>
        <v>#VALUE!</v>
      </c>
      <c r="AA848" s="16" t="e">
        <f t="shared" si="1898"/>
        <v>#VALUE!</v>
      </c>
      <c r="AB848" s="10" t="e">
        <f t="shared" si="1899"/>
        <v>#VALUE!</v>
      </c>
      <c r="AC848" s="90">
        <f t="shared" si="1892"/>
        <v>848</v>
      </c>
      <c r="AD848" s="17">
        <f t="shared" si="1900"/>
        <v>46841</v>
      </c>
      <c r="AE848" s="16" t="e">
        <f t="shared" si="1893"/>
        <v>#VALUE!</v>
      </c>
      <c r="AF848" s="10">
        <f ca="1">IFERROR(AVERAGE(INDIRECT("AE"&amp;AC848-Template!$F$10+1):INDIRECT("AE"&amp;AC848)),0)</f>
        <v>0</v>
      </c>
      <c r="AG848" s="35"/>
      <c r="AH848" s="86"/>
      <c r="AI848" s="35"/>
      <c r="AJ848" s="35"/>
      <c r="AK848" s="35"/>
      <c r="AL848" s="35"/>
      <c r="AM848" s="35"/>
      <c r="AN848" s="35"/>
      <c r="AO848" s="35"/>
      <c r="AP848" s="35"/>
      <c r="AQ848" s="35"/>
      <c r="AR848" s="35"/>
      <c r="AS848" s="35"/>
      <c r="AT848" s="35"/>
      <c r="AU848" s="35"/>
      <c r="AV848" s="35"/>
      <c r="AW848" s="35"/>
      <c r="AX848" s="35"/>
      <c r="AY848" s="35"/>
      <c r="AZ848" s="17">
        <f t="shared" ref="AZ848" si="1925">AZ847+1</f>
        <v>46864</v>
      </c>
      <c r="BA848" s="216">
        <f t="shared" si="1916"/>
        <v>5</v>
      </c>
      <c r="BB848" s="216">
        <f t="shared" ref="BB848" si="1926">BB847+1</f>
        <v>843</v>
      </c>
      <c r="BC848" s="16">
        <f t="shared" si="1918"/>
        <v>2.3095890410958906</v>
      </c>
      <c r="BD848" s="16">
        <f>IF(Template!$F$7="Linear interpolation",LinInterp($AO$5:$AO$18,$AM$5:$AM$18,BC848),CubicSpline($AO$5:$AO$18,$AM$5:$AM$18,BC848))</f>
        <v>13.921482088242254</v>
      </c>
      <c r="BE848" s="221">
        <f t="shared" si="1853"/>
        <v>1.3512500852604106</v>
      </c>
      <c r="BF848" s="221">
        <f>BE848/PRODUCT($BG$6:BG847)</f>
        <v>1.0003416595042769</v>
      </c>
      <c r="BG848" s="16">
        <f t="shared" si="1919"/>
        <v>1.0003416595042769</v>
      </c>
      <c r="BH848" s="10">
        <f t="shared" si="1920"/>
        <v>12.470571906106564</v>
      </c>
      <c r="BI848" s="90"/>
      <c r="BJ848" s="17">
        <f t="shared" si="1903"/>
        <v>46841</v>
      </c>
      <c r="BK848" s="16">
        <f t="shared" si="1896"/>
        <v>12.285218165809852</v>
      </c>
      <c r="BL848" s="10">
        <f ca="1">IFERROR(AVERAGE(INDIRECT("BK"&amp;AC848-Template!$F$10+1):INDIRECT("BK"&amp;AC848)),0)</f>
        <v>12.16862705008441</v>
      </c>
      <c r="BM848" s="35"/>
      <c r="BN848" s="86"/>
      <c r="BO848" s="35"/>
      <c r="BP848" s="35"/>
      <c r="BQ848" s="35"/>
      <c r="BR848" s="35"/>
      <c r="BS848" s="35"/>
      <c r="BT848" s="35"/>
      <c r="BU848" s="35"/>
      <c r="BV848" s="35"/>
      <c r="BW848" s="35"/>
      <c r="BX848" s="35"/>
      <c r="BY848" s="35"/>
      <c r="BZ848" s="35"/>
      <c r="CA848" s="35"/>
      <c r="CB848" s="35"/>
      <c r="CC848" s="35"/>
      <c r="CD848" s="35"/>
      <c r="CE848" s="35"/>
      <c r="CF848" s="35"/>
      <c r="CG848" s="35"/>
      <c r="CH848" s="35"/>
    </row>
    <row r="849" spans="1:86" ht="15.6" x14ac:dyDescent="0.3">
      <c r="A849" s="35"/>
      <c r="B849" s="86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17">
        <f t="shared" si="1897"/>
        <v>46865</v>
      </c>
      <c r="U849" s="216">
        <f t="shared" si="1890"/>
        <v>6</v>
      </c>
      <c r="V849" s="216">
        <f t="shared" si="1897"/>
        <v>844</v>
      </c>
      <c r="W849" s="16">
        <f t="shared" si="1904"/>
        <v>2.3123287671232875</v>
      </c>
      <c r="X849" s="16" t="e">
        <f>IF(Template!$F$7="Linear interpolation",LinInterp($I$5:$I$22,$G$5:$G$22,W849),CubicSpline($I$5:$I$22,$G$5:$G$22,W849))</f>
        <v>#VALUE!</v>
      </c>
      <c r="Y849" s="221" t="e">
        <f t="shared" si="1891"/>
        <v>#VALUE!</v>
      </c>
      <c r="Z849" s="221" t="e">
        <f>Y849/PRODUCT($AA$6:AA848)</f>
        <v>#VALUE!</v>
      </c>
      <c r="AA849" s="16" t="e">
        <f t="shared" si="1898"/>
        <v>#VALUE!</v>
      </c>
      <c r="AB849" s="10" t="e">
        <f t="shared" si="1899"/>
        <v>#VALUE!</v>
      </c>
      <c r="AC849" s="90">
        <f t="shared" si="1892"/>
        <v>849</v>
      </c>
      <c r="AD849" s="17">
        <f t="shared" si="1900"/>
        <v>46842</v>
      </c>
      <c r="AE849" s="16" t="e">
        <f t="shared" si="1893"/>
        <v>#VALUE!</v>
      </c>
      <c r="AF849" s="10">
        <f ca="1">IFERROR(AVERAGE(INDIRECT("AE"&amp;AC849-Template!$F$10+1):INDIRECT("AE"&amp;AC849)),0)</f>
        <v>0</v>
      </c>
      <c r="AG849" s="35"/>
      <c r="AH849" s="86"/>
      <c r="AI849" s="35"/>
      <c r="AJ849" s="35"/>
      <c r="AK849" s="35"/>
      <c r="AL849" s="35"/>
      <c r="AM849" s="35"/>
      <c r="AN849" s="35"/>
      <c r="AO849" s="35"/>
      <c r="AP849" s="35"/>
      <c r="AQ849" s="35"/>
      <c r="AR849" s="35"/>
      <c r="AS849" s="35"/>
      <c r="AT849" s="35"/>
      <c r="AU849" s="35"/>
      <c r="AV849" s="35"/>
      <c r="AW849" s="35"/>
      <c r="AX849" s="35"/>
      <c r="AY849" s="35"/>
      <c r="AZ849" s="17">
        <f t="shared" ref="AZ849" si="1927">AZ848+1</f>
        <v>46865</v>
      </c>
      <c r="BA849" s="216">
        <f t="shared" si="1916"/>
        <v>6</v>
      </c>
      <c r="BB849" s="216">
        <f t="shared" ref="BB849" si="1928">BB848+1</f>
        <v>844</v>
      </c>
      <c r="BC849" s="16">
        <f t="shared" si="1918"/>
        <v>2.3123287671232875</v>
      </c>
      <c r="BD849" s="16">
        <f>IF(Template!$F$7="Linear interpolation",LinInterp($AO$5:$AO$18,$AM$5:$AM$18,BC849),CubicSpline($AO$5:$AO$18,$AM$5:$AM$18,BC849))</f>
        <v>13.920729654638727</v>
      </c>
      <c r="BE849" s="221">
        <f t="shared" si="1853"/>
        <v>1.3517120502356941</v>
      </c>
      <c r="BF849" s="221">
        <f>BE849/PRODUCT($BG$6:BG848)</f>
        <v>1.0003418797011174</v>
      </c>
      <c r="BG849" s="16">
        <f t="shared" si="1919"/>
        <v>1.0003416595042769</v>
      </c>
      <c r="BH849" s="10">
        <f t="shared" si="1920"/>
        <v>12.470571906106564</v>
      </c>
      <c r="BI849" s="90"/>
      <c r="BJ849" s="17">
        <f t="shared" si="1903"/>
        <v>46842</v>
      </c>
      <c r="BK849" s="16">
        <f t="shared" si="1896"/>
        <v>12.293281907945541</v>
      </c>
      <c r="BL849" s="10">
        <f ca="1">IFERROR(AVERAGE(INDIRECT("BK"&amp;AC849-Template!$F$10+1):INDIRECT("BK"&amp;AC849)),0)</f>
        <v>12.176652531520665</v>
      </c>
      <c r="BM849" s="35"/>
      <c r="BN849" s="86"/>
      <c r="BO849" s="35"/>
      <c r="BP849" s="35"/>
      <c r="BQ849" s="35"/>
      <c r="BR849" s="35"/>
      <c r="BS849" s="35"/>
      <c r="BT849" s="35"/>
      <c r="BU849" s="35"/>
      <c r="BV849" s="35"/>
      <c r="BW849" s="35"/>
      <c r="BX849" s="35"/>
      <c r="BY849" s="35"/>
      <c r="BZ849" s="35"/>
      <c r="CA849" s="35"/>
      <c r="CB849" s="35"/>
      <c r="CC849" s="35"/>
      <c r="CD849" s="35"/>
      <c r="CE849" s="35"/>
      <c r="CF849" s="35"/>
      <c r="CG849" s="35"/>
      <c r="CH849" s="35"/>
    </row>
    <row r="850" spans="1:86" ht="15.6" x14ac:dyDescent="0.3">
      <c r="A850" s="35"/>
      <c r="B850" s="86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17">
        <f t="shared" si="1897"/>
        <v>46866</v>
      </c>
      <c r="U850" s="216">
        <f t="shared" si="1890"/>
        <v>7</v>
      </c>
      <c r="V850" s="216">
        <f t="shared" si="1897"/>
        <v>845</v>
      </c>
      <c r="W850" s="16">
        <f t="shared" si="1904"/>
        <v>2.3150684931506849</v>
      </c>
      <c r="X850" s="16" t="e">
        <f>IF(Template!$F$7="Linear interpolation",LinInterp($I$5:$I$22,$G$5:$G$22,W850),CubicSpline($I$5:$I$22,$G$5:$G$22,W850))</f>
        <v>#VALUE!</v>
      </c>
      <c r="Y850" s="221" t="e">
        <f t="shared" si="1891"/>
        <v>#VALUE!</v>
      </c>
      <c r="Z850" s="221" t="e">
        <f>Y850/PRODUCT($AA$6:AA849)</f>
        <v>#VALUE!</v>
      </c>
      <c r="AA850" s="16" t="e">
        <f t="shared" si="1898"/>
        <v>#VALUE!</v>
      </c>
      <c r="AB850" s="10" t="e">
        <f t="shared" si="1899"/>
        <v>#VALUE!</v>
      </c>
      <c r="AC850" s="90">
        <f t="shared" si="1892"/>
        <v>850</v>
      </c>
      <c r="AD850" s="17">
        <f t="shared" si="1900"/>
        <v>46843</v>
      </c>
      <c r="AE850" s="16" t="e">
        <f t="shared" si="1893"/>
        <v>#VALUE!</v>
      </c>
      <c r="AF850" s="10">
        <f ca="1">IFERROR(AVERAGE(INDIRECT("AE"&amp;AC850-Template!$F$10+1):INDIRECT("AE"&amp;AC850)),0)</f>
        <v>0</v>
      </c>
      <c r="AG850" s="35"/>
      <c r="AH850" s="86"/>
      <c r="AI850" s="35"/>
      <c r="AJ850" s="35"/>
      <c r="AK850" s="35"/>
      <c r="AL850" s="35"/>
      <c r="AM850" s="35"/>
      <c r="AN850" s="35"/>
      <c r="AO850" s="35"/>
      <c r="AP850" s="35"/>
      <c r="AQ850" s="35"/>
      <c r="AR850" s="35"/>
      <c r="AS850" s="35"/>
      <c r="AT850" s="35"/>
      <c r="AU850" s="35"/>
      <c r="AV850" s="35"/>
      <c r="AW850" s="35"/>
      <c r="AX850" s="35"/>
      <c r="AY850" s="35"/>
      <c r="AZ850" s="17">
        <f t="shared" ref="AZ850" si="1929">AZ849+1</f>
        <v>46866</v>
      </c>
      <c r="BA850" s="216">
        <f t="shared" si="1916"/>
        <v>7</v>
      </c>
      <c r="BB850" s="216">
        <f t="shared" ref="BB850" si="1930">BB849+1</f>
        <v>845</v>
      </c>
      <c r="BC850" s="16">
        <f t="shared" si="1918"/>
        <v>2.3150684931506849</v>
      </c>
      <c r="BD850" s="16">
        <f>IF(Template!$F$7="Linear interpolation",LinInterp($AO$5:$AO$18,$AM$5:$AM$18,BC850),CubicSpline($AO$5:$AO$18,$AM$5:$AM$18,BC850))</f>
        <v>13.919989834217365</v>
      </c>
      <c r="BE850" s="221">
        <f t="shared" si="1853"/>
        <v>1.3521744706684558</v>
      </c>
      <c r="BF850" s="221">
        <f>BE850/PRODUCT($BG$6:BG849)</f>
        <v>1.0003423200048671</v>
      </c>
      <c r="BG850" s="16">
        <f t="shared" si="1919"/>
        <v>1.0003416595042769</v>
      </c>
      <c r="BH850" s="10">
        <f t="shared" si="1920"/>
        <v>12.470571906106564</v>
      </c>
      <c r="BI850" s="90"/>
      <c r="BJ850" s="17">
        <f t="shared" si="1903"/>
        <v>46843</v>
      </c>
      <c r="BK850" s="16">
        <f t="shared" si="1896"/>
        <v>12.301346450332208</v>
      </c>
      <c r="BL850" s="10">
        <f ca="1">IFERROR(AVERAGE(INDIRECT("BK"&amp;AC850-Template!$F$10+1):INDIRECT("BK"&amp;AC850)),0)</f>
        <v>12.184681393278966</v>
      </c>
      <c r="BM850" s="35"/>
      <c r="BN850" s="86"/>
      <c r="BO850" s="35"/>
      <c r="BP850" s="35"/>
      <c r="BQ850" s="35"/>
      <c r="BR850" s="35"/>
      <c r="BS850" s="35"/>
      <c r="BT850" s="35"/>
      <c r="BU850" s="35"/>
      <c r="BV850" s="35"/>
      <c r="BW850" s="35"/>
      <c r="BX850" s="35"/>
      <c r="BY850" s="35"/>
      <c r="BZ850" s="35"/>
      <c r="CA850" s="35"/>
      <c r="CB850" s="35"/>
      <c r="CC850" s="35"/>
      <c r="CD850" s="35"/>
      <c r="CE850" s="35"/>
      <c r="CF850" s="35"/>
      <c r="CG850" s="35"/>
      <c r="CH850" s="35"/>
    </row>
    <row r="851" spans="1:86" ht="15.6" x14ac:dyDescent="0.3">
      <c r="A851" s="35"/>
      <c r="B851" s="86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17">
        <f t="shared" si="1897"/>
        <v>46867</v>
      </c>
      <c r="U851" s="216">
        <f t="shared" si="1890"/>
        <v>1</v>
      </c>
      <c r="V851" s="216">
        <f t="shared" si="1897"/>
        <v>846</v>
      </c>
      <c r="W851" s="16">
        <f t="shared" si="1904"/>
        <v>2.3178082191780822</v>
      </c>
      <c r="X851" s="16" t="e">
        <f>IF(Template!$F$7="Linear interpolation",LinInterp($I$5:$I$22,$G$5:$G$22,W851),CubicSpline($I$5:$I$22,$G$5:$G$22,W851))</f>
        <v>#VALUE!</v>
      </c>
      <c r="Y851" s="221" t="e">
        <f t="shared" si="1891"/>
        <v>#VALUE!</v>
      </c>
      <c r="Z851" s="221" t="e">
        <f>Y851/PRODUCT($AA$6:AA850)</f>
        <v>#VALUE!</v>
      </c>
      <c r="AA851" s="16" t="e">
        <f t="shared" si="1898"/>
        <v>#VALUE!</v>
      </c>
      <c r="AB851" s="10" t="e">
        <f t="shared" si="1899"/>
        <v>#VALUE!</v>
      </c>
      <c r="AC851" s="90">
        <f t="shared" si="1892"/>
        <v>851</v>
      </c>
      <c r="AD851" s="17">
        <f t="shared" si="1900"/>
        <v>46844</v>
      </c>
      <c r="AE851" s="16" t="e">
        <f t="shared" si="1893"/>
        <v>#VALUE!</v>
      </c>
      <c r="AF851" s="10">
        <f ca="1">IFERROR(AVERAGE(INDIRECT("AE"&amp;AC851-Template!$F$10+1):INDIRECT("AE"&amp;AC851)),0)</f>
        <v>0</v>
      </c>
      <c r="AG851" s="35"/>
      <c r="AH851" s="86"/>
      <c r="AI851" s="35"/>
      <c r="AJ851" s="35"/>
      <c r="AK851" s="35"/>
      <c r="AL851" s="35"/>
      <c r="AM851" s="35"/>
      <c r="AN851" s="35"/>
      <c r="AO851" s="35"/>
      <c r="AP851" s="35"/>
      <c r="AQ851" s="35"/>
      <c r="AR851" s="35"/>
      <c r="AS851" s="35"/>
      <c r="AT851" s="35"/>
      <c r="AU851" s="35"/>
      <c r="AV851" s="35"/>
      <c r="AW851" s="35"/>
      <c r="AX851" s="35"/>
      <c r="AY851" s="35"/>
      <c r="AZ851" s="17">
        <f t="shared" ref="AZ851" si="1931">AZ850+1</f>
        <v>46867</v>
      </c>
      <c r="BA851" s="216">
        <f t="shared" si="1916"/>
        <v>1</v>
      </c>
      <c r="BB851" s="216">
        <f t="shared" ref="BB851" si="1932">BB850+1</f>
        <v>846</v>
      </c>
      <c r="BC851" s="16">
        <f t="shared" si="1918"/>
        <v>2.3178082191780822</v>
      </c>
      <c r="BD851" s="16">
        <f>IF(Template!$F$7="Linear interpolation",LinInterp($AO$5:$AO$18,$AM$5:$AM$18,BC851),CubicSpline($AO$5:$AO$18,$AM$5:$AM$18,BC851))</f>
        <v>13.919262577358239</v>
      </c>
      <c r="BE851" s="221">
        <f t="shared" si="1853"/>
        <v>1.3526373467896649</v>
      </c>
      <c r="BF851" s="221">
        <f>BE851/PRODUCT($BG$6:BG850)</f>
        <v>1.0003429803208792</v>
      </c>
      <c r="BG851" s="16">
        <f t="shared" si="1919"/>
        <v>1.0003429803208792</v>
      </c>
      <c r="BH851" s="10">
        <f t="shared" si="1920"/>
        <v>12.518781712090977</v>
      </c>
      <c r="BI851" s="90"/>
      <c r="BJ851" s="17">
        <f t="shared" si="1903"/>
        <v>46844</v>
      </c>
      <c r="BK851" s="16">
        <f t="shared" si="1896"/>
        <v>12.301346450332208</v>
      </c>
      <c r="BL851" s="10">
        <f ca="1">IFERROR(AVERAGE(INDIRECT("BK"&amp;AC851-Template!$F$10+1):INDIRECT("BK"&amp;AC851)),0)</f>
        <v>12.19244461855563</v>
      </c>
      <c r="BM851" s="35"/>
      <c r="BN851" s="86"/>
      <c r="BO851" s="35"/>
      <c r="BP851" s="35"/>
      <c r="BQ851" s="35"/>
      <c r="BR851" s="35"/>
      <c r="BS851" s="35"/>
      <c r="BT851" s="35"/>
      <c r="BU851" s="35"/>
      <c r="BV851" s="35"/>
      <c r="BW851" s="35"/>
      <c r="BX851" s="35"/>
      <c r="BY851" s="35"/>
      <c r="BZ851" s="35"/>
      <c r="CA851" s="35"/>
      <c r="CB851" s="35"/>
      <c r="CC851" s="35"/>
      <c r="CD851" s="35"/>
      <c r="CE851" s="35"/>
      <c r="CF851" s="35"/>
      <c r="CG851" s="35"/>
      <c r="CH851" s="35"/>
    </row>
    <row r="852" spans="1:86" ht="15.6" x14ac:dyDescent="0.3">
      <c r="A852" s="35"/>
      <c r="B852" s="86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17">
        <f t="shared" si="1897"/>
        <v>46868</v>
      </c>
      <c r="U852" s="216">
        <f t="shared" si="1890"/>
        <v>2</v>
      </c>
      <c r="V852" s="216">
        <f t="shared" si="1897"/>
        <v>847</v>
      </c>
      <c r="W852" s="16">
        <f t="shared" si="1904"/>
        <v>2.3205479452054796</v>
      </c>
      <c r="X852" s="16" t="e">
        <f>IF(Template!$F$7="Linear interpolation",LinInterp($I$5:$I$22,$G$5:$G$22,W852),CubicSpline($I$5:$I$22,$G$5:$G$22,W852))</f>
        <v>#VALUE!</v>
      </c>
      <c r="Y852" s="221" t="e">
        <f t="shared" si="1891"/>
        <v>#VALUE!</v>
      </c>
      <c r="Z852" s="221" t="e">
        <f>Y852/PRODUCT($AA$6:AA851)</f>
        <v>#VALUE!</v>
      </c>
      <c r="AA852" s="16" t="e">
        <f t="shared" si="1898"/>
        <v>#VALUE!</v>
      </c>
      <c r="AB852" s="10" t="e">
        <f t="shared" si="1899"/>
        <v>#VALUE!</v>
      </c>
      <c r="AC852" s="90">
        <f t="shared" si="1892"/>
        <v>852</v>
      </c>
      <c r="AD852" s="17">
        <f t="shared" si="1900"/>
        <v>46845</v>
      </c>
      <c r="AE852" s="16" t="e">
        <f t="shared" si="1893"/>
        <v>#VALUE!</v>
      </c>
      <c r="AF852" s="10">
        <f ca="1">IFERROR(AVERAGE(INDIRECT("AE"&amp;AC852-Template!$F$10+1):INDIRECT("AE"&amp;AC852)),0)</f>
        <v>0</v>
      </c>
      <c r="AG852" s="35"/>
      <c r="AH852" s="86"/>
      <c r="AI852" s="35"/>
      <c r="AJ852" s="35"/>
      <c r="AK852" s="35"/>
      <c r="AL852" s="35"/>
      <c r="AM852" s="35"/>
      <c r="AN852" s="35"/>
      <c r="AO852" s="35"/>
      <c r="AP852" s="35"/>
      <c r="AQ852" s="35"/>
      <c r="AR852" s="35"/>
      <c r="AS852" s="35"/>
      <c r="AT852" s="35"/>
      <c r="AU852" s="35"/>
      <c r="AV852" s="35"/>
      <c r="AW852" s="35"/>
      <c r="AX852" s="35"/>
      <c r="AY852" s="35"/>
      <c r="AZ852" s="17">
        <f t="shared" ref="AZ852" si="1933">AZ851+1</f>
        <v>46868</v>
      </c>
      <c r="BA852" s="216">
        <f t="shared" si="1916"/>
        <v>2</v>
      </c>
      <c r="BB852" s="216">
        <f t="shared" ref="BB852" si="1934">BB851+1</f>
        <v>847</v>
      </c>
      <c r="BC852" s="16">
        <f t="shared" si="1918"/>
        <v>2.3205479452054796</v>
      </c>
      <c r="BD852" s="16">
        <f>IF(Template!$F$7="Linear interpolation",LinInterp($AO$5:$AO$18,$AM$5:$AM$18,BC852),CubicSpline($AO$5:$AO$18,$AM$5:$AM$18,BC852))</f>
        <v>13.918547834441423</v>
      </c>
      <c r="BE852" s="221">
        <f t="shared" si="1853"/>
        <v>1.353100678823961</v>
      </c>
      <c r="BF852" s="221">
        <f>BE852/PRODUCT($BG$6:BG851)</f>
        <v>1.0003425397320249</v>
      </c>
      <c r="BG852" s="16">
        <f t="shared" si="1919"/>
        <v>1.0003425397320249</v>
      </c>
      <c r="BH852" s="10">
        <f t="shared" si="1920"/>
        <v>12.502700218909425</v>
      </c>
      <c r="BI852" s="90"/>
      <c r="BJ852" s="17">
        <f t="shared" si="1903"/>
        <v>46845</v>
      </c>
      <c r="BK852" s="16">
        <f t="shared" si="1896"/>
        <v>12.301346450332208</v>
      </c>
      <c r="BL852" s="10">
        <f ca="1">IFERROR(AVERAGE(INDIRECT("BK"&amp;AC852-Template!$F$10+1):INDIRECT("BK"&amp;AC852)),0)</f>
        <v>12.19994201456127</v>
      </c>
      <c r="BM852" s="35"/>
      <c r="BN852" s="86"/>
      <c r="BO852" s="35"/>
      <c r="BP852" s="35"/>
      <c r="BQ852" s="35"/>
      <c r="BR852" s="35"/>
      <c r="BS852" s="35"/>
      <c r="BT852" s="35"/>
      <c r="BU852" s="35"/>
      <c r="BV852" s="35"/>
      <c r="BW852" s="35"/>
      <c r="BX852" s="35"/>
      <c r="BY852" s="35"/>
      <c r="BZ852" s="35"/>
      <c r="CA852" s="35"/>
      <c r="CB852" s="35"/>
      <c r="CC852" s="35"/>
      <c r="CD852" s="35"/>
      <c r="CE852" s="35"/>
      <c r="CF852" s="35"/>
      <c r="CG852" s="35"/>
      <c r="CH852" s="35"/>
    </row>
    <row r="853" spans="1:86" ht="15.6" x14ac:dyDescent="0.3">
      <c r="A853" s="35"/>
      <c r="B853" s="86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17">
        <f t="shared" si="1897"/>
        <v>46869</v>
      </c>
      <c r="U853" s="216">
        <f t="shared" si="1890"/>
        <v>3</v>
      </c>
      <c r="V853" s="216">
        <f t="shared" si="1897"/>
        <v>848</v>
      </c>
      <c r="W853" s="16">
        <f t="shared" si="1904"/>
        <v>2.3232876712328765</v>
      </c>
      <c r="X853" s="16" t="e">
        <f>IF(Template!$F$7="Linear interpolation",LinInterp($I$5:$I$22,$G$5:$G$22,W853),CubicSpline($I$5:$I$22,$G$5:$G$22,W853))</f>
        <v>#VALUE!</v>
      </c>
      <c r="Y853" s="221" t="e">
        <f t="shared" si="1891"/>
        <v>#VALUE!</v>
      </c>
      <c r="Z853" s="221" t="e">
        <f>Y853/PRODUCT($AA$6:AA852)</f>
        <v>#VALUE!</v>
      </c>
      <c r="AA853" s="16" t="e">
        <f t="shared" si="1898"/>
        <v>#VALUE!</v>
      </c>
      <c r="AB853" s="10" t="e">
        <f t="shared" si="1899"/>
        <v>#VALUE!</v>
      </c>
      <c r="AC853" s="90">
        <f t="shared" si="1892"/>
        <v>853</v>
      </c>
      <c r="AD853" s="17">
        <f t="shared" si="1900"/>
        <v>46846</v>
      </c>
      <c r="AE853" s="16" t="e">
        <f t="shared" si="1893"/>
        <v>#VALUE!</v>
      </c>
      <c r="AF853" s="10">
        <f ca="1">IFERROR(AVERAGE(INDIRECT("AE"&amp;AC853-Template!$F$10+1):INDIRECT("AE"&amp;AC853)),0)</f>
        <v>0</v>
      </c>
      <c r="AG853" s="35"/>
      <c r="AH853" s="86"/>
      <c r="AI853" s="35"/>
      <c r="AJ853" s="35"/>
      <c r="AK853" s="35"/>
      <c r="AL853" s="35"/>
      <c r="AM853" s="35"/>
      <c r="AN853" s="35"/>
      <c r="AO853" s="35"/>
      <c r="AP853" s="35"/>
      <c r="AQ853" s="35"/>
      <c r="AR853" s="35"/>
      <c r="AS853" s="35"/>
      <c r="AT853" s="35"/>
      <c r="AU853" s="35"/>
      <c r="AV853" s="35"/>
      <c r="AW853" s="35"/>
      <c r="AX853" s="35"/>
      <c r="AY853" s="35"/>
      <c r="AZ853" s="17">
        <f t="shared" ref="AZ853" si="1935">AZ852+1</f>
        <v>46869</v>
      </c>
      <c r="BA853" s="216">
        <f t="shared" si="1916"/>
        <v>3</v>
      </c>
      <c r="BB853" s="216">
        <f t="shared" ref="BB853" si="1936">BB852+1</f>
        <v>848</v>
      </c>
      <c r="BC853" s="16">
        <f t="shared" si="1918"/>
        <v>2.3232876712328765</v>
      </c>
      <c r="BD853" s="16">
        <f>IF(Template!$F$7="Linear interpolation",LinInterp($AO$5:$AO$18,$AM$5:$AM$18,BC853),CubicSpline($AO$5:$AO$18,$AM$5:$AM$18,BC853))</f>
        <v>13.917845555846991</v>
      </c>
      <c r="BE853" s="221">
        <f t="shared" si="1853"/>
        <v>1.3535644669896441</v>
      </c>
      <c r="BF853" s="221">
        <f>BE853/PRODUCT($BG$6:BG852)</f>
        <v>1.0003427595395828</v>
      </c>
      <c r="BG853" s="16">
        <f t="shared" si="1919"/>
        <v>1.0003427595395828</v>
      </c>
      <c r="BH853" s="10">
        <f t="shared" si="1920"/>
        <v>12.510723194773977</v>
      </c>
      <c r="BI853" s="90"/>
      <c r="BJ853" s="17">
        <f t="shared" si="1903"/>
        <v>46846</v>
      </c>
      <c r="BK853" s="16">
        <f t="shared" si="1896"/>
        <v>12.349739059639319</v>
      </c>
      <c r="BL853" s="10">
        <f ca="1">IFERROR(AVERAGE(INDIRECT("BK"&amp;AC853-Template!$F$10+1):INDIRECT("BK"&amp;AC853)),0)</f>
        <v>12.209052497543814</v>
      </c>
      <c r="BM853" s="35"/>
      <c r="BN853" s="86"/>
      <c r="BO853" s="35"/>
      <c r="BP853" s="35"/>
      <c r="BQ853" s="35"/>
      <c r="BR853" s="35"/>
      <c r="BS853" s="35"/>
      <c r="BT853" s="35"/>
      <c r="BU853" s="35"/>
      <c r="BV853" s="35"/>
      <c r="BW853" s="35"/>
      <c r="BX853" s="35"/>
      <c r="BY853" s="35"/>
      <c r="BZ853" s="35"/>
      <c r="CA853" s="35"/>
      <c r="CB853" s="35"/>
      <c r="CC853" s="35"/>
      <c r="CD853" s="35"/>
      <c r="CE853" s="35"/>
      <c r="CF853" s="35"/>
      <c r="CG853" s="35"/>
      <c r="CH853" s="35"/>
    </row>
    <row r="854" spans="1:86" ht="15.6" x14ac:dyDescent="0.3">
      <c r="A854" s="35"/>
      <c r="B854" s="86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17">
        <f t="shared" si="1897"/>
        <v>46870</v>
      </c>
      <c r="U854" s="216">
        <f t="shared" si="1890"/>
        <v>4</v>
      </c>
      <c r="V854" s="216">
        <f t="shared" si="1897"/>
        <v>849</v>
      </c>
      <c r="W854" s="16">
        <f t="shared" si="1904"/>
        <v>2.3260273972602739</v>
      </c>
      <c r="X854" s="16" t="e">
        <f>IF(Template!$F$7="Linear interpolation",LinInterp($I$5:$I$22,$G$5:$G$22,W854),CubicSpline($I$5:$I$22,$G$5:$G$22,W854))</f>
        <v>#VALUE!</v>
      </c>
      <c r="Y854" s="221" t="e">
        <f t="shared" si="1891"/>
        <v>#VALUE!</v>
      </c>
      <c r="Z854" s="221" t="e">
        <f>Y854/PRODUCT($AA$6:AA853)</f>
        <v>#VALUE!</v>
      </c>
      <c r="AA854" s="16" t="e">
        <f t="shared" si="1898"/>
        <v>#VALUE!</v>
      </c>
      <c r="AB854" s="10" t="e">
        <f t="shared" si="1899"/>
        <v>#VALUE!</v>
      </c>
      <c r="AC854" s="90">
        <f t="shared" si="1892"/>
        <v>854</v>
      </c>
      <c r="AD854" s="17">
        <f t="shared" si="1900"/>
        <v>46847</v>
      </c>
      <c r="AE854" s="16" t="e">
        <f t="shared" si="1893"/>
        <v>#VALUE!</v>
      </c>
      <c r="AF854" s="10">
        <f ca="1">IFERROR(AVERAGE(INDIRECT("AE"&amp;AC854-Template!$F$10+1):INDIRECT("AE"&amp;AC854)),0)</f>
        <v>0</v>
      </c>
      <c r="AG854" s="35"/>
      <c r="AH854" s="86"/>
      <c r="AI854" s="35"/>
      <c r="AJ854" s="35"/>
      <c r="AK854" s="35"/>
      <c r="AL854" s="35"/>
      <c r="AM854" s="35"/>
      <c r="AN854" s="35"/>
      <c r="AO854" s="35"/>
      <c r="AP854" s="35"/>
      <c r="AQ854" s="35"/>
      <c r="AR854" s="35"/>
      <c r="AS854" s="35"/>
      <c r="AT854" s="35"/>
      <c r="AU854" s="35"/>
      <c r="AV854" s="35"/>
      <c r="AW854" s="35"/>
      <c r="AX854" s="35"/>
      <c r="AY854" s="35"/>
      <c r="AZ854" s="17">
        <f t="shared" ref="AZ854" si="1937">AZ853+1</f>
        <v>46870</v>
      </c>
      <c r="BA854" s="216">
        <f t="shared" si="1916"/>
        <v>4</v>
      </c>
      <c r="BB854" s="216">
        <f t="shared" ref="BB854" si="1938">BB853+1</f>
        <v>849</v>
      </c>
      <c r="BC854" s="16">
        <f t="shared" si="1918"/>
        <v>2.3260273972602739</v>
      </c>
      <c r="BD854" s="16">
        <f>IF(Template!$F$7="Linear interpolation",LinInterp($AO$5:$AO$18,$AM$5:$AM$18,BC854),CubicSpline($AO$5:$AO$18,$AM$5:$AM$18,BC854))</f>
        <v>13.917155691955012</v>
      </c>
      <c r="BE854" s="221">
        <f t="shared" si="1853"/>
        <v>1.3540287114986658</v>
      </c>
      <c r="BF854" s="221">
        <f>BE854/PRODUCT($BG$6:BG853)</f>
        <v>1.0003429792376672</v>
      </c>
      <c r="BG854" s="16">
        <f t="shared" si="1919"/>
        <v>1.0003429792376672</v>
      </c>
      <c r="BH854" s="10">
        <f t="shared" si="1920"/>
        <v>12.518742174854269</v>
      </c>
      <c r="BI854" s="90"/>
      <c r="BJ854" s="17">
        <f t="shared" si="1903"/>
        <v>46847</v>
      </c>
      <c r="BK854" s="16">
        <f t="shared" si="1896"/>
        <v>12.333609066320971</v>
      </c>
      <c r="BL854" s="10">
        <f ca="1">IFERROR(AVERAGE(INDIRECT("BK"&amp;AC854-Template!$F$10+1):INDIRECT("BK"&amp;AC854)),0)</f>
        <v>12.217625314082413</v>
      </c>
      <c r="BM854" s="35"/>
      <c r="BN854" s="86"/>
      <c r="BO854" s="35"/>
      <c r="BP854" s="35"/>
      <c r="BQ854" s="35"/>
      <c r="BR854" s="35"/>
      <c r="BS854" s="35"/>
      <c r="BT854" s="35"/>
      <c r="BU854" s="35"/>
      <c r="BV854" s="35"/>
      <c r="BW854" s="35"/>
      <c r="BX854" s="35"/>
      <c r="BY854" s="35"/>
      <c r="BZ854" s="35"/>
      <c r="CA854" s="35"/>
      <c r="CB854" s="35"/>
      <c r="CC854" s="35"/>
      <c r="CD854" s="35"/>
      <c r="CE854" s="35"/>
      <c r="CF854" s="35"/>
      <c r="CG854" s="35"/>
      <c r="CH854" s="35"/>
    </row>
    <row r="855" spans="1:86" ht="15.6" x14ac:dyDescent="0.3">
      <c r="A855" s="35"/>
      <c r="B855" s="86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17">
        <f t="shared" si="1897"/>
        <v>46871</v>
      </c>
      <c r="U855" s="216">
        <f t="shared" si="1890"/>
        <v>5</v>
      </c>
      <c r="V855" s="216">
        <f t="shared" si="1897"/>
        <v>850</v>
      </c>
      <c r="W855" s="16">
        <f t="shared" si="1904"/>
        <v>2.3287671232876712</v>
      </c>
      <c r="X855" s="16" t="e">
        <f>IF(Template!$F$7="Linear interpolation",LinInterp($I$5:$I$22,$G$5:$G$22,W855),CubicSpline($I$5:$I$22,$G$5:$G$22,W855))</f>
        <v>#VALUE!</v>
      </c>
      <c r="Y855" s="221" t="e">
        <f t="shared" si="1891"/>
        <v>#VALUE!</v>
      </c>
      <c r="Z855" s="221" t="e">
        <f>Y855/PRODUCT($AA$6:AA854)</f>
        <v>#VALUE!</v>
      </c>
      <c r="AA855" s="16" t="e">
        <f t="shared" si="1898"/>
        <v>#VALUE!</v>
      </c>
      <c r="AB855" s="10" t="e">
        <f t="shared" si="1899"/>
        <v>#VALUE!</v>
      </c>
      <c r="AC855" s="90">
        <f t="shared" si="1892"/>
        <v>855</v>
      </c>
      <c r="AD855" s="17">
        <f t="shared" si="1900"/>
        <v>46848</v>
      </c>
      <c r="AE855" s="16" t="e">
        <f t="shared" si="1893"/>
        <v>#VALUE!</v>
      </c>
      <c r="AF855" s="10">
        <f ca="1">IFERROR(AVERAGE(INDIRECT("AE"&amp;AC855-Template!$F$10+1):INDIRECT("AE"&amp;AC855)),0)</f>
        <v>0</v>
      </c>
      <c r="AG855" s="35"/>
      <c r="AH855" s="86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  <c r="AV855" s="35"/>
      <c r="AW855" s="35"/>
      <c r="AX855" s="35"/>
      <c r="AY855" s="35"/>
      <c r="AZ855" s="17">
        <f t="shared" ref="AZ855" si="1939">AZ854+1</f>
        <v>46871</v>
      </c>
      <c r="BA855" s="216">
        <f t="shared" si="1916"/>
        <v>5</v>
      </c>
      <c r="BB855" s="216">
        <f t="shared" ref="BB855" si="1940">BB854+1</f>
        <v>850</v>
      </c>
      <c r="BC855" s="16">
        <f t="shared" si="1918"/>
        <v>2.3287671232876712</v>
      </c>
      <c r="BD855" s="16">
        <f>IF(Template!$F$7="Linear interpolation",LinInterp($AO$5:$AO$18,$AM$5:$AM$18,BC855),CubicSpline($AO$5:$AO$18,$AM$5:$AM$18,BC855))</f>
        <v>13.91647819314556</v>
      </c>
      <c r="BE855" s="221">
        <f t="shared" si="1853"/>
        <v>1.3544934125566157</v>
      </c>
      <c r="BF855" s="221">
        <f>BE855/PRODUCT($BG$6:BG854)</f>
        <v>1.0003431988214162</v>
      </c>
      <c r="BG855" s="16">
        <f t="shared" si="1919"/>
        <v>1.0003431988214162</v>
      </c>
      <c r="BH855" s="10">
        <f t="shared" si="1920"/>
        <v>12.526756981691367</v>
      </c>
      <c r="BI855" s="90"/>
      <c r="BJ855" s="17">
        <f t="shared" si="1903"/>
        <v>46848</v>
      </c>
      <c r="BK855" s="16">
        <f t="shared" si="1896"/>
        <v>12.341674943004977</v>
      </c>
      <c r="BL855" s="10">
        <f ca="1">IFERROR(AVERAGE(INDIRECT("BK"&amp;AC855-Template!$F$10+1):INDIRECT("BK"&amp;AC855)),0)</f>
        <v>12.224870178085183</v>
      </c>
      <c r="BM855" s="35"/>
      <c r="BN855" s="86"/>
      <c r="BO855" s="35"/>
      <c r="BP855" s="35"/>
      <c r="BQ855" s="35"/>
      <c r="BR855" s="35"/>
      <c r="BS855" s="35"/>
      <c r="BT855" s="35"/>
      <c r="BU855" s="35"/>
      <c r="BV855" s="35"/>
      <c r="BW855" s="35"/>
      <c r="BX855" s="35"/>
      <c r="BY855" s="35"/>
      <c r="BZ855" s="35"/>
      <c r="CA855" s="35"/>
      <c r="CB855" s="35"/>
      <c r="CC855" s="35"/>
      <c r="CD855" s="35"/>
      <c r="CE855" s="35"/>
      <c r="CF855" s="35"/>
      <c r="CG855" s="35"/>
      <c r="CH855" s="35"/>
    </row>
    <row r="856" spans="1:86" ht="15.6" x14ac:dyDescent="0.3">
      <c r="A856" s="35"/>
      <c r="B856" s="86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17">
        <f t="shared" si="1897"/>
        <v>46872</v>
      </c>
      <c r="U856" s="216">
        <f t="shared" si="1890"/>
        <v>6</v>
      </c>
      <c r="V856" s="216">
        <f t="shared" si="1897"/>
        <v>851</v>
      </c>
      <c r="W856" s="16">
        <f t="shared" si="1904"/>
        <v>2.3315068493150686</v>
      </c>
      <c r="X856" s="16" t="e">
        <f>IF(Template!$F$7="Linear interpolation",LinInterp($I$5:$I$22,$G$5:$G$22,W856),CubicSpline($I$5:$I$22,$G$5:$G$22,W856))</f>
        <v>#VALUE!</v>
      </c>
      <c r="Y856" s="221" t="e">
        <f t="shared" si="1891"/>
        <v>#VALUE!</v>
      </c>
      <c r="Z856" s="221" t="e">
        <f>Y856/PRODUCT($AA$6:AA855)</f>
        <v>#VALUE!</v>
      </c>
      <c r="AA856" s="16" t="e">
        <f t="shared" si="1898"/>
        <v>#VALUE!</v>
      </c>
      <c r="AB856" s="10" t="e">
        <f t="shared" si="1899"/>
        <v>#VALUE!</v>
      </c>
      <c r="AC856" s="90">
        <f t="shared" si="1892"/>
        <v>856</v>
      </c>
      <c r="AD856" s="17">
        <f t="shared" si="1900"/>
        <v>46849</v>
      </c>
      <c r="AE856" s="16" t="e">
        <f t="shared" si="1893"/>
        <v>#VALUE!</v>
      </c>
      <c r="AF856" s="10">
        <f ca="1">IFERROR(AVERAGE(INDIRECT("AE"&amp;AC856-Template!$F$10+1):INDIRECT("AE"&amp;AC856)),0)</f>
        <v>0</v>
      </c>
      <c r="AG856" s="35"/>
      <c r="AH856" s="86"/>
      <c r="AI856" s="35"/>
      <c r="AJ856" s="35"/>
      <c r="AK856" s="35"/>
      <c r="AL856" s="35"/>
      <c r="AM856" s="35"/>
      <c r="AN856" s="35"/>
      <c r="AO856" s="35"/>
      <c r="AP856" s="35"/>
      <c r="AQ856" s="35"/>
      <c r="AR856" s="35"/>
      <c r="AS856" s="35"/>
      <c r="AT856" s="35"/>
      <c r="AU856" s="35"/>
      <c r="AV856" s="35"/>
      <c r="AW856" s="35"/>
      <c r="AX856" s="35"/>
      <c r="AY856" s="35"/>
      <c r="AZ856" s="17">
        <f t="shared" ref="AZ856" si="1941">AZ855+1</f>
        <v>46872</v>
      </c>
      <c r="BA856" s="216">
        <f t="shared" si="1916"/>
        <v>6</v>
      </c>
      <c r="BB856" s="216">
        <f t="shared" ref="BB856" si="1942">BB855+1</f>
        <v>851</v>
      </c>
      <c r="BC856" s="16">
        <f t="shared" si="1918"/>
        <v>2.3315068493150686</v>
      </c>
      <c r="BD856" s="16">
        <f>IF(Template!$F$7="Linear interpolation",LinInterp($AO$5:$AO$18,$AM$5:$AM$18,BC856),CubicSpline($AO$5:$AO$18,$AM$5:$AM$18,BC856))</f>
        <v>13.915813009798706</v>
      </c>
      <c r="BE856" s="221">
        <f t="shared" si="1853"/>
        <v>1.3549585703627134</v>
      </c>
      <c r="BF856" s="221">
        <f>BE856/PRODUCT($BG$6:BG855)</f>
        <v>1.0003434182859701</v>
      </c>
      <c r="BG856" s="16">
        <f t="shared" si="1919"/>
        <v>1.0003431988214162</v>
      </c>
      <c r="BH856" s="10">
        <f t="shared" si="1920"/>
        <v>12.526756981691367</v>
      </c>
      <c r="BI856" s="90"/>
      <c r="BJ856" s="17">
        <f t="shared" si="1903"/>
        <v>46849</v>
      </c>
      <c r="BK856" s="16">
        <f t="shared" si="1896"/>
        <v>12.349740553241229</v>
      </c>
      <c r="BL856" s="10">
        <f ca="1">IFERROR(AVERAGE(INDIRECT("BK"&amp;AC856-Template!$F$10+1):INDIRECT("BK"&amp;AC856)),0)</f>
        <v>12.232915584624227</v>
      </c>
      <c r="BM856" s="35"/>
      <c r="BN856" s="86"/>
      <c r="BO856" s="35"/>
      <c r="BP856" s="35"/>
      <c r="BQ856" s="35"/>
      <c r="BR856" s="35"/>
      <c r="BS856" s="35"/>
      <c r="BT856" s="35"/>
      <c r="BU856" s="35"/>
      <c r="BV856" s="35"/>
      <c r="BW856" s="35"/>
      <c r="BX856" s="35"/>
      <c r="BY856" s="35"/>
      <c r="BZ856" s="35"/>
      <c r="CA856" s="35"/>
      <c r="CB856" s="35"/>
      <c r="CC856" s="35"/>
      <c r="CD856" s="35"/>
      <c r="CE856" s="35"/>
      <c r="CF856" s="35"/>
      <c r="CG856" s="35"/>
      <c r="CH856" s="35"/>
    </row>
    <row r="857" spans="1:86" ht="15.6" x14ac:dyDescent="0.3">
      <c r="A857" s="35"/>
      <c r="B857" s="86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17">
        <f t="shared" si="1897"/>
        <v>46873</v>
      </c>
      <c r="U857" s="216">
        <f t="shared" si="1890"/>
        <v>7</v>
      </c>
      <c r="V857" s="216">
        <f t="shared" si="1897"/>
        <v>852</v>
      </c>
      <c r="W857" s="16">
        <f t="shared" si="1904"/>
        <v>2.3342465753424659</v>
      </c>
      <c r="X857" s="16" t="e">
        <f>IF(Template!$F$7="Linear interpolation",LinInterp($I$5:$I$22,$G$5:$G$22,W857),CubicSpline($I$5:$I$22,$G$5:$G$22,W857))</f>
        <v>#VALUE!</v>
      </c>
      <c r="Y857" s="221" t="e">
        <f t="shared" si="1891"/>
        <v>#VALUE!</v>
      </c>
      <c r="Z857" s="221" t="e">
        <f>Y857/PRODUCT($AA$6:AA856)</f>
        <v>#VALUE!</v>
      </c>
      <c r="AA857" s="16" t="e">
        <f t="shared" si="1898"/>
        <v>#VALUE!</v>
      </c>
      <c r="AB857" s="10" t="e">
        <f t="shared" si="1899"/>
        <v>#VALUE!</v>
      </c>
      <c r="AC857" s="90">
        <f t="shared" si="1892"/>
        <v>857</v>
      </c>
      <c r="AD857" s="17">
        <f t="shared" si="1900"/>
        <v>46850</v>
      </c>
      <c r="AE857" s="16" t="e">
        <f t="shared" si="1893"/>
        <v>#VALUE!</v>
      </c>
      <c r="AF857" s="10">
        <f ca="1">IFERROR(AVERAGE(INDIRECT("AE"&amp;AC857-Template!$F$10+1):INDIRECT("AE"&amp;AC857)),0)</f>
        <v>0</v>
      </c>
      <c r="AG857" s="35"/>
      <c r="AH857" s="86"/>
      <c r="AI857" s="35"/>
      <c r="AJ857" s="35"/>
      <c r="AK857" s="35"/>
      <c r="AL857" s="35"/>
      <c r="AM857" s="35"/>
      <c r="AN857" s="35"/>
      <c r="AO857" s="35"/>
      <c r="AP857" s="35"/>
      <c r="AQ857" s="35"/>
      <c r="AR857" s="35"/>
      <c r="AS857" s="35"/>
      <c r="AT857" s="35"/>
      <c r="AU857" s="35"/>
      <c r="AV857" s="35"/>
      <c r="AW857" s="35"/>
      <c r="AX857" s="35"/>
      <c r="AY857" s="35"/>
      <c r="AZ857" s="17">
        <f t="shared" ref="AZ857" si="1943">AZ856+1</f>
        <v>46873</v>
      </c>
      <c r="BA857" s="216">
        <f t="shared" si="1916"/>
        <v>7</v>
      </c>
      <c r="BB857" s="216">
        <f t="shared" ref="BB857" si="1944">BB856+1</f>
        <v>852</v>
      </c>
      <c r="BC857" s="16">
        <f t="shared" si="1918"/>
        <v>2.3342465753424659</v>
      </c>
      <c r="BD857" s="16">
        <f>IF(Template!$F$7="Linear interpolation",LinInterp($AO$5:$AO$18,$AM$5:$AM$18,BC857),CubicSpline($AO$5:$AO$18,$AM$5:$AM$18,BC857))</f>
        <v>13.915160092294524</v>
      </c>
      <c r="BE857" s="221">
        <f t="shared" si="1853"/>
        <v>1.3554241851097955</v>
      </c>
      <c r="BF857" s="221">
        <f>BE857/PRODUCT($BG$6:BG856)</f>
        <v>1.0003438570911183</v>
      </c>
      <c r="BG857" s="16">
        <f t="shared" si="1919"/>
        <v>1.0003431988214162</v>
      </c>
      <c r="BH857" s="10">
        <f t="shared" si="1920"/>
        <v>12.526756981691367</v>
      </c>
      <c r="BI857" s="90"/>
      <c r="BJ857" s="17">
        <f t="shared" si="1903"/>
        <v>46850</v>
      </c>
      <c r="BK857" s="16">
        <f t="shared" si="1896"/>
        <v>12.357805719303339</v>
      </c>
      <c r="BL857" s="10">
        <f ca="1">IFERROR(AVERAGE(INDIRECT("BK"&amp;AC857-Template!$F$10+1):INDIRECT("BK"&amp;AC857)),0)</f>
        <v>12.240963125868269</v>
      </c>
      <c r="BM857" s="35"/>
      <c r="BN857" s="86"/>
      <c r="BO857" s="35"/>
      <c r="BP857" s="35"/>
      <c r="BQ857" s="35"/>
      <c r="BR857" s="35"/>
      <c r="BS857" s="35"/>
      <c r="BT857" s="35"/>
      <c r="BU857" s="35"/>
      <c r="BV857" s="35"/>
      <c r="BW857" s="35"/>
      <c r="BX857" s="35"/>
      <c r="BY857" s="35"/>
      <c r="BZ857" s="35"/>
      <c r="CA857" s="35"/>
      <c r="CB857" s="35"/>
      <c r="CC857" s="35"/>
      <c r="CD857" s="35"/>
      <c r="CE857" s="35"/>
      <c r="CF857" s="35"/>
      <c r="CG857" s="35"/>
      <c r="CH857" s="35"/>
    </row>
    <row r="858" spans="1:86" ht="15.6" x14ac:dyDescent="0.3">
      <c r="A858" s="35"/>
      <c r="B858" s="86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17">
        <f t="shared" si="1897"/>
        <v>46874</v>
      </c>
      <c r="U858" s="216">
        <f t="shared" si="1890"/>
        <v>1</v>
      </c>
      <c r="V858" s="216">
        <f t="shared" si="1897"/>
        <v>853</v>
      </c>
      <c r="W858" s="16">
        <f t="shared" si="1904"/>
        <v>2.3369863013698629</v>
      </c>
      <c r="X858" s="16" t="e">
        <f>IF(Template!$F$7="Linear interpolation",LinInterp($I$5:$I$22,$G$5:$G$22,W858),CubicSpline($I$5:$I$22,$G$5:$G$22,W858))</f>
        <v>#VALUE!</v>
      </c>
      <c r="Y858" s="221" t="e">
        <f t="shared" si="1891"/>
        <v>#VALUE!</v>
      </c>
      <c r="Z858" s="221" t="e">
        <f>Y858/PRODUCT($AA$6:AA857)</f>
        <v>#VALUE!</v>
      </c>
      <c r="AA858" s="16" t="e">
        <f t="shared" si="1898"/>
        <v>#VALUE!</v>
      </c>
      <c r="AB858" s="10" t="e">
        <f t="shared" si="1899"/>
        <v>#VALUE!</v>
      </c>
      <c r="AC858" s="90">
        <f t="shared" si="1892"/>
        <v>858</v>
      </c>
      <c r="AD858" s="17">
        <f t="shared" si="1900"/>
        <v>46851</v>
      </c>
      <c r="AE858" s="16" t="e">
        <f t="shared" si="1893"/>
        <v>#VALUE!</v>
      </c>
      <c r="AF858" s="10">
        <f ca="1">IFERROR(AVERAGE(INDIRECT("AE"&amp;AC858-Template!$F$10+1):INDIRECT("AE"&amp;AC858)),0)</f>
        <v>0</v>
      </c>
      <c r="AG858" s="35"/>
      <c r="AH858" s="86"/>
      <c r="AI858" s="35"/>
      <c r="AJ858" s="35"/>
      <c r="AK858" s="35"/>
      <c r="AL858" s="35"/>
      <c r="AM858" s="35"/>
      <c r="AN858" s="35"/>
      <c r="AO858" s="35"/>
      <c r="AP858" s="35"/>
      <c r="AQ858" s="35"/>
      <c r="AR858" s="35"/>
      <c r="AS858" s="35"/>
      <c r="AT858" s="35"/>
      <c r="AU858" s="35"/>
      <c r="AV858" s="35"/>
      <c r="AW858" s="35"/>
      <c r="AX858" s="35"/>
      <c r="AY858" s="35"/>
      <c r="AZ858" s="17">
        <f t="shared" ref="AZ858" si="1945">AZ857+1</f>
        <v>46874</v>
      </c>
      <c r="BA858" s="216">
        <f t="shared" si="1916"/>
        <v>1</v>
      </c>
      <c r="BB858" s="216">
        <f t="shared" ref="BB858" si="1946">BB857+1</f>
        <v>853</v>
      </c>
      <c r="BC858" s="16">
        <f t="shared" si="1918"/>
        <v>2.3369863013698629</v>
      </c>
      <c r="BD858" s="16">
        <f>IF(Template!$F$7="Linear interpolation",LinInterp($AO$5:$AO$18,$AM$5:$AM$18,BC858),CubicSpline($AO$5:$AO$18,$AM$5:$AM$18,BC858))</f>
        <v>13.914519391013087</v>
      </c>
      <c r="BE858" s="221">
        <f t="shared" si="1853"/>
        <v>1.3558902569843072</v>
      </c>
      <c r="BF858" s="221">
        <f>BE858/PRODUCT($BG$6:BG857)</f>
        <v>1.0003445151081876</v>
      </c>
      <c r="BG858" s="16">
        <f t="shared" si="1919"/>
        <v>1.0003445151081876</v>
      </c>
      <c r="BH858" s="10">
        <f t="shared" si="1920"/>
        <v>12.574801448845928</v>
      </c>
      <c r="BI858" s="90"/>
      <c r="BJ858" s="17">
        <f t="shared" si="1903"/>
        <v>46851</v>
      </c>
      <c r="BK858" s="16">
        <f t="shared" si="1896"/>
        <v>12.357805719303339</v>
      </c>
      <c r="BL858" s="10">
        <f ca="1">IFERROR(AVERAGE(INDIRECT("BK"&amp;AC858-Template!$F$10+1):INDIRECT("BK"&amp;AC858)),0)</f>
        <v>12.248743805777423</v>
      </c>
      <c r="BM858" s="35"/>
      <c r="BN858" s="86"/>
      <c r="BO858" s="35"/>
      <c r="BP858" s="35"/>
      <c r="BQ858" s="35"/>
      <c r="BR858" s="35"/>
      <c r="BS858" s="35"/>
      <c r="BT858" s="35"/>
      <c r="BU858" s="35"/>
      <c r="BV858" s="35"/>
      <c r="BW858" s="35"/>
      <c r="BX858" s="35"/>
      <c r="BY858" s="35"/>
      <c r="BZ858" s="35"/>
      <c r="CA858" s="35"/>
      <c r="CB858" s="35"/>
      <c r="CC858" s="35"/>
      <c r="CD858" s="35"/>
      <c r="CE858" s="35"/>
      <c r="CF858" s="35"/>
      <c r="CG858" s="35"/>
      <c r="CH858" s="35"/>
    </row>
    <row r="859" spans="1:86" ht="15.6" x14ac:dyDescent="0.3">
      <c r="A859" s="35"/>
      <c r="B859" s="86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17">
        <f t="shared" si="1897"/>
        <v>46875</v>
      </c>
      <c r="U859" s="216">
        <f t="shared" si="1890"/>
        <v>2</v>
      </c>
      <c r="V859" s="216">
        <f t="shared" si="1897"/>
        <v>854</v>
      </c>
      <c r="W859" s="16">
        <f t="shared" si="1904"/>
        <v>2.3397260273972602</v>
      </c>
      <c r="X859" s="16" t="e">
        <f>IF(Template!$F$7="Linear interpolation",LinInterp($I$5:$I$22,$G$5:$G$22,W859),CubicSpline($I$5:$I$22,$G$5:$G$22,W859))</f>
        <v>#VALUE!</v>
      </c>
      <c r="Y859" s="221" t="e">
        <f t="shared" si="1891"/>
        <v>#VALUE!</v>
      </c>
      <c r="Z859" s="221" t="e">
        <f>Y859/PRODUCT($AA$6:AA858)</f>
        <v>#VALUE!</v>
      </c>
      <c r="AA859" s="16" t="e">
        <f t="shared" si="1898"/>
        <v>#VALUE!</v>
      </c>
      <c r="AB859" s="10" t="e">
        <f t="shared" si="1899"/>
        <v>#VALUE!</v>
      </c>
      <c r="AC859" s="90">
        <f t="shared" si="1892"/>
        <v>859</v>
      </c>
      <c r="AD859" s="17">
        <f t="shared" si="1900"/>
        <v>46852</v>
      </c>
      <c r="AE859" s="16" t="e">
        <f t="shared" si="1893"/>
        <v>#VALUE!</v>
      </c>
      <c r="AF859" s="10">
        <f ca="1">IFERROR(AVERAGE(INDIRECT("AE"&amp;AC859-Template!$F$10+1):INDIRECT("AE"&amp;AC859)),0)</f>
        <v>0</v>
      </c>
      <c r="AG859" s="35"/>
      <c r="AH859" s="86"/>
      <c r="AI859" s="35"/>
      <c r="AJ859" s="35"/>
      <c r="AK859" s="35"/>
      <c r="AL859" s="35"/>
      <c r="AM859" s="35"/>
      <c r="AN859" s="35"/>
      <c r="AO859" s="35"/>
      <c r="AP859" s="35"/>
      <c r="AQ859" s="35"/>
      <c r="AR859" s="35"/>
      <c r="AS859" s="35"/>
      <c r="AT859" s="35"/>
      <c r="AU859" s="35"/>
      <c r="AV859" s="35"/>
      <c r="AW859" s="35"/>
      <c r="AX859" s="35"/>
      <c r="AY859" s="35"/>
      <c r="AZ859" s="17">
        <f t="shared" ref="AZ859" si="1947">AZ858+1</f>
        <v>46875</v>
      </c>
      <c r="BA859" s="216">
        <f t="shared" si="1916"/>
        <v>2</v>
      </c>
      <c r="BB859" s="216">
        <f t="shared" ref="BB859" si="1948">BB858+1</f>
        <v>854</v>
      </c>
      <c r="BC859" s="16">
        <f t="shared" si="1918"/>
        <v>2.3397260273972602</v>
      </c>
      <c r="BD859" s="16">
        <f>IF(Template!$F$7="Linear interpolation",LinInterp($AO$5:$AO$18,$AM$5:$AM$18,BC859),CubicSpline($AO$5:$AO$18,$AM$5:$AM$18,BC859))</f>
        <v>13.913890856334465</v>
      </c>
      <c r="BE859" s="221">
        <f t="shared" si="1853"/>
        <v>1.3563567861662891</v>
      </c>
      <c r="BF859" s="221">
        <f>BE859/PRODUCT($BG$6:BG858)</f>
        <v>1.0003440759158631</v>
      </c>
      <c r="BG859" s="16">
        <f t="shared" si="1919"/>
        <v>1.0003440759158631</v>
      </c>
      <c r="BH859" s="10">
        <f t="shared" si="1920"/>
        <v>12.558770929001373</v>
      </c>
      <c r="BI859" s="90"/>
      <c r="BJ859" s="17">
        <f t="shared" si="1903"/>
        <v>46852</v>
      </c>
      <c r="BK859" s="16">
        <f t="shared" si="1896"/>
        <v>12.357805719303339</v>
      </c>
      <c r="BL859" s="10">
        <f ca="1">IFERROR(AVERAGE(INDIRECT("BK"&amp;AC859-Template!$F$10+1):INDIRECT("BK"&amp;AC859)),0)</f>
        <v>12.256257473115539</v>
      </c>
      <c r="BM859" s="35"/>
      <c r="BN859" s="86"/>
      <c r="BO859" s="35"/>
      <c r="BP859" s="35"/>
      <c r="BQ859" s="35"/>
      <c r="BR859" s="35"/>
      <c r="BS859" s="35"/>
      <c r="BT859" s="35"/>
      <c r="BU859" s="35"/>
      <c r="BV859" s="35"/>
      <c r="BW859" s="35"/>
      <c r="BX859" s="35"/>
      <c r="BY859" s="35"/>
      <c r="BZ859" s="35"/>
      <c r="CA859" s="35"/>
      <c r="CB859" s="35"/>
      <c r="CC859" s="35"/>
      <c r="CD859" s="35"/>
      <c r="CE859" s="35"/>
      <c r="CF859" s="35"/>
      <c r="CG859" s="35"/>
      <c r="CH859" s="35"/>
    </row>
    <row r="860" spans="1:86" ht="15.6" x14ac:dyDescent="0.3">
      <c r="A860" s="35"/>
      <c r="B860" s="86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17">
        <f t="shared" si="1897"/>
        <v>46876</v>
      </c>
      <c r="U860" s="216">
        <f t="shared" si="1890"/>
        <v>3</v>
      </c>
      <c r="V860" s="216">
        <f t="shared" si="1897"/>
        <v>855</v>
      </c>
      <c r="W860" s="16">
        <f t="shared" si="1904"/>
        <v>2.3424657534246576</v>
      </c>
      <c r="X860" s="16" t="e">
        <f>IF(Template!$F$7="Linear interpolation",LinInterp($I$5:$I$22,$G$5:$G$22,W860),CubicSpline($I$5:$I$22,$G$5:$G$22,W860))</f>
        <v>#VALUE!</v>
      </c>
      <c r="Y860" s="221" t="e">
        <f t="shared" si="1891"/>
        <v>#VALUE!</v>
      </c>
      <c r="Z860" s="221" t="e">
        <f>Y860/PRODUCT($AA$6:AA859)</f>
        <v>#VALUE!</v>
      </c>
      <c r="AA860" s="16" t="e">
        <f t="shared" si="1898"/>
        <v>#VALUE!</v>
      </c>
      <c r="AB860" s="10" t="e">
        <f t="shared" si="1899"/>
        <v>#VALUE!</v>
      </c>
      <c r="AC860" s="90">
        <f t="shared" si="1892"/>
        <v>860</v>
      </c>
      <c r="AD860" s="17">
        <f t="shared" si="1900"/>
        <v>46853</v>
      </c>
      <c r="AE860" s="16" t="e">
        <f t="shared" si="1893"/>
        <v>#VALUE!</v>
      </c>
      <c r="AF860" s="10">
        <f ca="1">IFERROR(AVERAGE(INDIRECT("AE"&amp;AC860-Template!$F$10+1):INDIRECT("AE"&amp;AC860)),0)</f>
        <v>0</v>
      </c>
      <c r="AG860" s="35"/>
      <c r="AH860" s="86"/>
      <c r="AI860" s="35"/>
      <c r="AJ860" s="35"/>
      <c r="AK860" s="35"/>
      <c r="AL860" s="35"/>
      <c r="AM860" s="35"/>
      <c r="AN860" s="35"/>
      <c r="AO860" s="35"/>
      <c r="AP860" s="35"/>
      <c r="AQ860" s="35"/>
      <c r="AR860" s="35"/>
      <c r="AS860" s="35"/>
      <c r="AT860" s="35"/>
      <c r="AU860" s="35"/>
      <c r="AV860" s="35"/>
      <c r="AW860" s="35"/>
      <c r="AX860" s="35"/>
      <c r="AY860" s="35"/>
      <c r="AZ860" s="17">
        <f t="shared" ref="AZ860" si="1949">AZ859+1</f>
        <v>46876</v>
      </c>
      <c r="BA860" s="216">
        <f t="shared" si="1916"/>
        <v>3</v>
      </c>
      <c r="BB860" s="216">
        <f t="shared" ref="BB860" si="1950">BB859+1</f>
        <v>855</v>
      </c>
      <c r="BC860" s="16">
        <f t="shared" si="1918"/>
        <v>2.3424657534246576</v>
      </c>
      <c r="BD860" s="16">
        <f>IF(Template!$F$7="Linear interpolation",LinInterp($AO$5:$AO$18,$AM$5:$AM$18,BC860),CubicSpline($AO$5:$AO$18,$AM$5:$AM$18,BC860))</f>
        <v>13.913274438638734</v>
      </c>
      <c r="BE860" s="221">
        <f t="shared" si="1853"/>
        <v>1.3568237728293691</v>
      </c>
      <c r="BF860" s="221">
        <f>BE860/PRODUCT($BG$6:BG859)</f>
        <v>1.0003442948550432</v>
      </c>
      <c r="BG860" s="16">
        <f t="shared" si="1919"/>
        <v>1.0003442948550432</v>
      </c>
      <c r="BH860" s="10">
        <f t="shared" si="1920"/>
        <v>12.56676220907571</v>
      </c>
      <c r="BI860" s="90"/>
      <c r="BJ860" s="17">
        <f t="shared" si="1903"/>
        <v>46853</v>
      </c>
      <c r="BK860" s="16">
        <f t="shared" si="1896"/>
        <v>12.406189627627629</v>
      </c>
      <c r="BL860" s="10">
        <f ca="1">IFERROR(AVERAGE(INDIRECT("BK"&amp;AC860-Template!$F$10+1):INDIRECT("BK"&amp;AC860)),0)</f>
        <v>12.265383937397797</v>
      </c>
      <c r="BM860" s="35"/>
      <c r="BN860" s="86"/>
      <c r="BO860" s="35"/>
      <c r="BP860" s="35"/>
      <c r="BQ860" s="35"/>
      <c r="BR860" s="35"/>
      <c r="BS860" s="35"/>
      <c r="BT860" s="35"/>
      <c r="BU860" s="35"/>
      <c r="BV860" s="35"/>
      <c r="BW860" s="35"/>
      <c r="BX860" s="35"/>
      <c r="BY860" s="35"/>
      <c r="BZ860" s="35"/>
      <c r="CA860" s="35"/>
      <c r="CB860" s="35"/>
      <c r="CC860" s="35"/>
      <c r="CD860" s="35"/>
      <c r="CE860" s="35"/>
      <c r="CF860" s="35"/>
      <c r="CG860" s="35"/>
      <c r="CH860" s="35"/>
    </row>
    <row r="861" spans="1:86" ht="15.6" x14ac:dyDescent="0.3">
      <c r="A861" s="35"/>
      <c r="B861" s="86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17">
        <f t="shared" si="1897"/>
        <v>46877</v>
      </c>
      <c r="U861" s="216">
        <f t="shared" si="1890"/>
        <v>4</v>
      </c>
      <c r="V861" s="216">
        <f t="shared" si="1897"/>
        <v>856</v>
      </c>
      <c r="W861" s="16">
        <f t="shared" si="1904"/>
        <v>2.3452054794520549</v>
      </c>
      <c r="X861" s="16" t="e">
        <f>IF(Template!$F$7="Linear interpolation",LinInterp($I$5:$I$22,$G$5:$G$22,W861),CubicSpline($I$5:$I$22,$G$5:$G$22,W861))</f>
        <v>#VALUE!</v>
      </c>
      <c r="Y861" s="221" t="e">
        <f t="shared" si="1891"/>
        <v>#VALUE!</v>
      </c>
      <c r="Z861" s="221" t="e">
        <f>Y861/PRODUCT($AA$6:AA860)</f>
        <v>#VALUE!</v>
      </c>
      <c r="AA861" s="16" t="e">
        <f t="shared" si="1898"/>
        <v>#VALUE!</v>
      </c>
      <c r="AB861" s="10" t="e">
        <f t="shared" si="1899"/>
        <v>#VALUE!</v>
      </c>
      <c r="AC861" s="90">
        <f t="shared" si="1892"/>
        <v>861</v>
      </c>
      <c r="AD861" s="17">
        <f t="shared" si="1900"/>
        <v>46854</v>
      </c>
      <c r="AE861" s="16" t="e">
        <f t="shared" si="1893"/>
        <v>#VALUE!</v>
      </c>
      <c r="AF861" s="10">
        <f ca="1">IFERROR(AVERAGE(INDIRECT("AE"&amp;AC861-Template!$F$10+1):INDIRECT("AE"&amp;AC861)),0)</f>
        <v>0</v>
      </c>
      <c r="AG861" s="35"/>
      <c r="AH861" s="86"/>
      <c r="AI861" s="35"/>
      <c r="AJ861" s="35"/>
      <c r="AK861" s="35"/>
      <c r="AL861" s="35"/>
      <c r="AM861" s="35"/>
      <c r="AN861" s="35"/>
      <c r="AO861" s="35"/>
      <c r="AP861" s="35"/>
      <c r="AQ861" s="35"/>
      <c r="AR861" s="35"/>
      <c r="AS861" s="35"/>
      <c r="AT861" s="35"/>
      <c r="AU861" s="35"/>
      <c r="AV861" s="35"/>
      <c r="AW861" s="35"/>
      <c r="AX861" s="35"/>
      <c r="AY861" s="35"/>
      <c r="AZ861" s="17">
        <f t="shared" ref="AZ861" si="1951">AZ860+1</f>
        <v>46877</v>
      </c>
      <c r="BA861" s="216">
        <f t="shared" si="1916"/>
        <v>4</v>
      </c>
      <c r="BB861" s="216">
        <f t="shared" ref="BB861" si="1952">BB860+1</f>
        <v>856</v>
      </c>
      <c r="BC861" s="16">
        <f t="shared" si="1918"/>
        <v>2.3452054794520549</v>
      </c>
      <c r="BD861" s="16">
        <f>IF(Template!$F$7="Linear interpolation",LinInterp($AO$5:$AO$18,$AM$5:$AM$18,BC861),CubicSpline($AO$5:$AO$18,$AM$5:$AM$18,BC861))</f>
        <v>13.91267008830596</v>
      </c>
      <c r="BE861" s="221">
        <f t="shared" si="1853"/>
        <v>1.3572912171407485</v>
      </c>
      <c r="BF861" s="221">
        <f>BE861/PRODUCT($BG$6:BG860)</f>
        <v>1.0003445136507334</v>
      </c>
      <c r="BG861" s="16">
        <f t="shared" si="1919"/>
        <v>1.0003445136507334</v>
      </c>
      <c r="BH861" s="10">
        <f t="shared" si="1920"/>
        <v>12.574748251769186</v>
      </c>
      <c r="BI861" s="90"/>
      <c r="BJ861" s="17">
        <f t="shared" si="1903"/>
        <v>46854</v>
      </c>
      <c r="BK861" s="16">
        <f t="shared" si="1896"/>
        <v>12.390058387452774</v>
      </c>
      <c r="BL861" s="10">
        <f ca="1">IFERROR(AVERAGE(INDIRECT("BK"&amp;AC861-Template!$F$10+1):INDIRECT("BK"&amp;AC861)),0)</f>
        <v>12.27397269367423</v>
      </c>
      <c r="BM861" s="35"/>
      <c r="BN861" s="86"/>
      <c r="BO861" s="35"/>
      <c r="BP861" s="35"/>
      <c r="BQ861" s="35"/>
      <c r="BR861" s="35"/>
      <c r="BS861" s="35"/>
      <c r="BT861" s="35"/>
      <c r="BU861" s="35"/>
      <c r="BV861" s="35"/>
      <c r="BW861" s="35"/>
      <c r="BX861" s="35"/>
      <c r="BY861" s="35"/>
      <c r="BZ861" s="35"/>
      <c r="CA861" s="35"/>
      <c r="CB861" s="35"/>
      <c r="CC861" s="35"/>
      <c r="CD861" s="35"/>
      <c r="CE861" s="35"/>
      <c r="CF861" s="35"/>
      <c r="CG861" s="35"/>
      <c r="CH861" s="35"/>
    </row>
    <row r="862" spans="1:86" ht="15.6" x14ac:dyDescent="0.3">
      <c r="A862" s="35"/>
      <c r="B862" s="86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17">
        <f t="shared" si="1897"/>
        <v>46878</v>
      </c>
      <c r="U862" s="216">
        <f t="shared" si="1890"/>
        <v>5</v>
      </c>
      <c r="V862" s="216">
        <f t="shared" si="1897"/>
        <v>857</v>
      </c>
      <c r="W862" s="16">
        <f t="shared" si="1904"/>
        <v>2.3479452054794518</v>
      </c>
      <c r="X862" s="16" t="e">
        <f>IF(Template!$F$7="Linear interpolation",LinInterp($I$5:$I$22,$G$5:$G$22,W862),CubicSpline($I$5:$I$22,$G$5:$G$22,W862))</f>
        <v>#VALUE!</v>
      </c>
      <c r="Y862" s="221" t="e">
        <f t="shared" si="1891"/>
        <v>#VALUE!</v>
      </c>
      <c r="Z862" s="221" t="e">
        <f>Y862/PRODUCT($AA$6:AA861)</f>
        <v>#VALUE!</v>
      </c>
      <c r="AA862" s="16" t="e">
        <f t="shared" si="1898"/>
        <v>#VALUE!</v>
      </c>
      <c r="AB862" s="10" t="e">
        <f t="shared" si="1899"/>
        <v>#VALUE!</v>
      </c>
      <c r="AC862" s="90">
        <f t="shared" si="1892"/>
        <v>862</v>
      </c>
      <c r="AD862" s="17">
        <f t="shared" si="1900"/>
        <v>46855</v>
      </c>
      <c r="AE862" s="16" t="e">
        <f t="shared" si="1893"/>
        <v>#VALUE!</v>
      </c>
      <c r="AF862" s="10">
        <f ca="1">IFERROR(AVERAGE(INDIRECT("AE"&amp;AC862-Template!$F$10+1):INDIRECT("AE"&amp;AC862)),0)</f>
        <v>0</v>
      </c>
      <c r="AG862" s="35"/>
      <c r="AH862" s="86"/>
      <c r="AI862" s="35"/>
      <c r="AJ862" s="35"/>
      <c r="AK862" s="35"/>
      <c r="AL862" s="35"/>
      <c r="AM862" s="35"/>
      <c r="AN862" s="35"/>
      <c r="AO862" s="35"/>
      <c r="AP862" s="35"/>
      <c r="AQ862" s="35"/>
      <c r="AR862" s="35"/>
      <c r="AS862" s="35"/>
      <c r="AT862" s="35"/>
      <c r="AU862" s="35"/>
      <c r="AV862" s="35"/>
      <c r="AW862" s="35"/>
      <c r="AX862" s="35"/>
      <c r="AY862" s="35"/>
      <c r="AZ862" s="17">
        <f t="shared" ref="AZ862" si="1953">AZ861+1</f>
        <v>46878</v>
      </c>
      <c r="BA862" s="216">
        <f t="shared" si="1916"/>
        <v>5</v>
      </c>
      <c r="BB862" s="216">
        <f t="shared" ref="BB862" si="1954">BB861+1</f>
        <v>857</v>
      </c>
      <c r="BC862" s="16">
        <f t="shared" si="1918"/>
        <v>2.3479452054794518</v>
      </c>
      <c r="BD862" s="16">
        <f>IF(Template!$F$7="Linear interpolation",LinInterp($AO$5:$AO$18,$AM$5:$AM$18,BC862),CubicSpline($AO$5:$AO$18,$AM$5:$AM$18,BC862))</f>
        <v>13.912077755716222</v>
      </c>
      <c r="BE862" s="221">
        <f t="shared" si="1853"/>
        <v>1.3577591192611926</v>
      </c>
      <c r="BF862" s="221">
        <f>BE862/PRODUCT($BG$6:BG861)</f>
        <v>1.0003447322980767</v>
      </c>
      <c r="BG862" s="16">
        <f t="shared" si="1919"/>
        <v>1.0003447322980767</v>
      </c>
      <c r="BH862" s="10">
        <f t="shared" si="1920"/>
        <v>12.582728879801163</v>
      </c>
      <c r="BI862" s="90"/>
      <c r="BJ862" s="17">
        <f t="shared" si="1903"/>
        <v>46855</v>
      </c>
      <c r="BK862" s="16">
        <f t="shared" si="1896"/>
        <v>12.398118667023894</v>
      </c>
      <c r="BL862" s="10">
        <f ca="1">IFERROR(AVERAGE(INDIRECT("BK"&amp;AC862-Template!$F$10+1):INDIRECT("BK"&amp;AC862)),0)</f>
        <v>12.281226626525381</v>
      </c>
      <c r="BM862" s="35"/>
      <c r="BN862" s="86"/>
      <c r="BO862" s="35"/>
      <c r="BP862" s="35"/>
      <c r="BQ862" s="35"/>
      <c r="BR862" s="35"/>
      <c r="BS862" s="35"/>
      <c r="BT862" s="35"/>
      <c r="BU862" s="35"/>
      <c r="BV862" s="35"/>
      <c r="BW862" s="35"/>
      <c r="BX862" s="35"/>
      <c r="BY862" s="35"/>
      <c r="BZ862" s="35"/>
      <c r="CA862" s="35"/>
      <c r="CB862" s="35"/>
      <c r="CC862" s="35"/>
      <c r="CD862" s="35"/>
      <c r="CE862" s="35"/>
      <c r="CF862" s="35"/>
      <c r="CG862" s="35"/>
      <c r="CH862" s="35"/>
    </row>
    <row r="863" spans="1:86" ht="15.6" x14ac:dyDescent="0.3">
      <c r="A863" s="35"/>
      <c r="B863" s="86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17">
        <f t="shared" si="1897"/>
        <v>46879</v>
      </c>
      <c r="U863" s="216">
        <f t="shared" si="1890"/>
        <v>6</v>
      </c>
      <c r="V863" s="216">
        <f t="shared" si="1897"/>
        <v>858</v>
      </c>
      <c r="W863" s="16">
        <f t="shared" si="1904"/>
        <v>2.3506849315068492</v>
      </c>
      <c r="X863" s="16" t="e">
        <f>IF(Template!$F$7="Linear interpolation",LinInterp($I$5:$I$22,$G$5:$G$22,W863),CubicSpline($I$5:$I$22,$G$5:$G$22,W863))</f>
        <v>#VALUE!</v>
      </c>
      <c r="Y863" s="221" t="e">
        <f t="shared" si="1891"/>
        <v>#VALUE!</v>
      </c>
      <c r="Z863" s="221" t="e">
        <f>Y863/PRODUCT($AA$6:AA862)</f>
        <v>#VALUE!</v>
      </c>
      <c r="AA863" s="16" t="e">
        <f t="shared" si="1898"/>
        <v>#VALUE!</v>
      </c>
      <c r="AB863" s="10" t="e">
        <f t="shared" si="1899"/>
        <v>#VALUE!</v>
      </c>
      <c r="AC863" s="90">
        <f t="shared" si="1892"/>
        <v>863</v>
      </c>
      <c r="AD863" s="17">
        <f t="shared" si="1900"/>
        <v>46856</v>
      </c>
      <c r="AE863" s="16" t="e">
        <f t="shared" si="1893"/>
        <v>#VALUE!</v>
      </c>
      <c r="AF863" s="10">
        <f ca="1">IFERROR(AVERAGE(INDIRECT("AE"&amp;AC863-Template!$F$10+1):INDIRECT("AE"&amp;AC863)),0)</f>
        <v>0</v>
      </c>
      <c r="AG863" s="35"/>
      <c r="AH863" s="86"/>
      <c r="AI863" s="35"/>
      <c r="AJ863" s="35"/>
      <c r="AK863" s="35"/>
      <c r="AL863" s="35"/>
      <c r="AM863" s="35"/>
      <c r="AN863" s="35"/>
      <c r="AO863" s="35"/>
      <c r="AP863" s="35"/>
      <c r="AQ863" s="35"/>
      <c r="AR863" s="35"/>
      <c r="AS863" s="35"/>
      <c r="AT863" s="35"/>
      <c r="AU863" s="35"/>
      <c r="AV863" s="35"/>
      <c r="AW863" s="35"/>
      <c r="AX863" s="35"/>
      <c r="AY863" s="35"/>
      <c r="AZ863" s="17">
        <f t="shared" ref="AZ863" si="1955">AZ862+1</f>
        <v>46879</v>
      </c>
      <c r="BA863" s="216">
        <f t="shared" si="1916"/>
        <v>6</v>
      </c>
      <c r="BB863" s="216">
        <f t="shared" ref="BB863" si="1956">BB862+1</f>
        <v>858</v>
      </c>
      <c r="BC863" s="16">
        <f t="shared" si="1918"/>
        <v>2.3506849315068492</v>
      </c>
      <c r="BD863" s="16">
        <f>IF(Template!$F$7="Linear interpolation",LinInterp($AO$5:$AO$18,$AM$5:$AM$18,BC863),CubicSpline($AO$5:$AO$18,$AM$5:$AM$18,BC863))</f>
        <v>13.911497391249588</v>
      </c>
      <c r="BE863" s="221">
        <f t="shared" si="1853"/>
        <v>1.3582274793450204</v>
      </c>
      <c r="BF863" s="221">
        <f>BE863/PRODUCT($BG$6:BG862)</f>
        <v>1.0003449507922162</v>
      </c>
      <c r="BG863" s="16">
        <f t="shared" si="1919"/>
        <v>1.0003447322980767</v>
      </c>
      <c r="BH863" s="10">
        <f t="shared" si="1920"/>
        <v>12.582728879801163</v>
      </c>
      <c r="BI863" s="90"/>
      <c r="BJ863" s="17">
        <f t="shared" si="1903"/>
        <v>46856</v>
      </c>
      <c r="BK863" s="16">
        <f t="shared" si="1896"/>
        <v>12.406177436305676</v>
      </c>
      <c r="BL863" s="10">
        <f ca="1">IFERROR(AVERAGE(INDIRECT("BK"&amp;AC863-Template!$F$10+1):INDIRECT("BK"&amp;AC863)),0)</f>
        <v>12.28928324047912</v>
      </c>
      <c r="BM863" s="35"/>
      <c r="BN863" s="86"/>
      <c r="BO863" s="35"/>
      <c r="BP863" s="35"/>
      <c r="BQ863" s="35"/>
      <c r="BR863" s="35"/>
      <c r="BS863" s="35"/>
      <c r="BT863" s="35"/>
      <c r="BU863" s="35"/>
      <c r="BV863" s="35"/>
      <c r="BW863" s="35"/>
      <c r="BX863" s="35"/>
      <c r="BY863" s="35"/>
      <c r="BZ863" s="35"/>
      <c r="CA863" s="35"/>
      <c r="CB863" s="35"/>
      <c r="CC863" s="35"/>
      <c r="CD863" s="35"/>
      <c r="CE863" s="35"/>
      <c r="CF863" s="35"/>
      <c r="CG863" s="35"/>
      <c r="CH863" s="35"/>
    </row>
    <row r="864" spans="1:86" ht="15.6" x14ac:dyDescent="0.3">
      <c r="A864" s="35"/>
      <c r="B864" s="86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17">
        <f t="shared" si="1897"/>
        <v>46880</v>
      </c>
      <c r="U864" s="216">
        <f t="shared" si="1890"/>
        <v>7</v>
      </c>
      <c r="V864" s="216">
        <f t="shared" si="1897"/>
        <v>859</v>
      </c>
      <c r="W864" s="16">
        <f t="shared" si="1904"/>
        <v>2.3534246575342466</v>
      </c>
      <c r="X864" s="16" t="e">
        <f>IF(Template!$F$7="Linear interpolation",LinInterp($I$5:$I$22,$G$5:$G$22,W864),CubicSpline($I$5:$I$22,$G$5:$G$22,W864))</f>
        <v>#VALUE!</v>
      </c>
      <c r="Y864" s="221" t="e">
        <f t="shared" si="1891"/>
        <v>#VALUE!</v>
      </c>
      <c r="Z864" s="221" t="e">
        <f>Y864/PRODUCT($AA$6:AA863)</f>
        <v>#VALUE!</v>
      </c>
      <c r="AA864" s="16" t="e">
        <f t="shared" si="1898"/>
        <v>#VALUE!</v>
      </c>
      <c r="AB864" s="10" t="e">
        <f t="shared" si="1899"/>
        <v>#VALUE!</v>
      </c>
      <c r="AC864" s="90">
        <f t="shared" si="1892"/>
        <v>864</v>
      </c>
      <c r="AD864" s="17">
        <f t="shared" si="1900"/>
        <v>46857</v>
      </c>
      <c r="AE864" s="16" t="e">
        <f t="shared" si="1893"/>
        <v>#VALUE!</v>
      </c>
      <c r="AF864" s="10">
        <f ca="1">IFERROR(AVERAGE(INDIRECT("AE"&amp;AC864-Template!$F$10+1):INDIRECT("AE"&amp;AC864)),0)</f>
        <v>0</v>
      </c>
      <c r="AG864" s="35"/>
      <c r="AH864" s="86"/>
      <c r="AI864" s="35"/>
      <c r="AJ864" s="35"/>
      <c r="AK864" s="35"/>
      <c r="AL864" s="35"/>
      <c r="AM864" s="35"/>
      <c r="AN864" s="35"/>
      <c r="AO864" s="35"/>
      <c r="AP864" s="35"/>
      <c r="AQ864" s="35"/>
      <c r="AR864" s="35"/>
      <c r="AS864" s="35"/>
      <c r="AT864" s="35"/>
      <c r="AU864" s="35"/>
      <c r="AV864" s="35"/>
      <c r="AW864" s="35"/>
      <c r="AX864" s="35"/>
      <c r="AY864" s="35"/>
      <c r="AZ864" s="17">
        <f t="shared" ref="AZ864" si="1957">AZ863+1</f>
        <v>46880</v>
      </c>
      <c r="BA864" s="216">
        <f t="shared" si="1916"/>
        <v>7</v>
      </c>
      <c r="BB864" s="216">
        <f t="shared" ref="BB864" si="1958">BB863+1</f>
        <v>859</v>
      </c>
      <c r="BC864" s="16">
        <f t="shared" si="1918"/>
        <v>2.3534246575342466</v>
      </c>
      <c r="BD864" s="16">
        <f>IF(Template!$F$7="Linear interpolation",LinInterp($AO$5:$AO$18,$AM$5:$AM$18,BC864),CubicSpline($AO$5:$AO$18,$AM$5:$AM$18,BC864))</f>
        <v>13.910928945286134</v>
      </c>
      <c r="BE864" s="221">
        <f t="shared" si="1853"/>
        <v>1.3586962975400931</v>
      </c>
      <c r="BF864" s="221">
        <f>BE864/PRODUCT($BG$6:BG863)</f>
        <v>1.0003453876225303</v>
      </c>
      <c r="BG864" s="16">
        <f t="shared" si="1919"/>
        <v>1.0003447322980767</v>
      </c>
      <c r="BH864" s="10">
        <f t="shared" si="1920"/>
        <v>12.582728879801163</v>
      </c>
      <c r="BI864" s="90"/>
      <c r="BJ864" s="17">
        <f t="shared" si="1903"/>
        <v>46857</v>
      </c>
      <c r="BK864" s="16">
        <f t="shared" si="1896"/>
        <v>12.414234517628465</v>
      </c>
      <c r="BL864" s="10">
        <f ca="1">IFERROR(AVERAGE(INDIRECT("BK"&amp;AC864-Template!$F$10+1):INDIRECT("BK"&amp;AC864)),0)</f>
        <v>12.297340744077344</v>
      </c>
      <c r="BM864" s="35"/>
      <c r="BN864" s="86"/>
      <c r="BO864" s="35"/>
      <c r="BP864" s="35"/>
      <c r="BQ864" s="35"/>
      <c r="BR864" s="35"/>
      <c r="BS864" s="35"/>
      <c r="BT864" s="35"/>
      <c r="BU864" s="35"/>
      <c r="BV864" s="35"/>
      <c r="BW864" s="35"/>
      <c r="BX864" s="35"/>
      <c r="BY864" s="35"/>
      <c r="BZ864" s="35"/>
      <c r="CA864" s="35"/>
      <c r="CB864" s="35"/>
      <c r="CC864" s="35"/>
      <c r="CD864" s="35"/>
      <c r="CE864" s="35"/>
      <c r="CF864" s="35"/>
      <c r="CG864" s="35"/>
      <c r="CH864" s="35"/>
    </row>
    <row r="865" spans="1:86" ht="15.6" x14ac:dyDescent="0.3">
      <c r="A865" s="35"/>
      <c r="B865" s="86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17">
        <f t="shared" si="1897"/>
        <v>46881</v>
      </c>
      <c r="U865" s="216">
        <f t="shared" si="1890"/>
        <v>1</v>
      </c>
      <c r="V865" s="216">
        <f t="shared" si="1897"/>
        <v>860</v>
      </c>
      <c r="W865" s="16">
        <f t="shared" si="1904"/>
        <v>2.3561643835616439</v>
      </c>
      <c r="X865" s="16" t="e">
        <f>IF(Template!$F$7="Linear interpolation",LinInterp($I$5:$I$22,$G$5:$G$22,W865),CubicSpline($I$5:$I$22,$G$5:$G$22,W865))</f>
        <v>#VALUE!</v>
      </c>
      <c r="Y865" s="221" t="e">
        <f t="shared" si="1891"/>
        <v>#VALUE!</v>
      </c>
      <c r="Z865" s="221" t="e">
        <f>Y865/PRODUCT($AA$6:AA864)</f>
        <v>#VALUE!</v>
      </c>
      <c r="AA865" s="16" t="e">
        <f t="shared" si="1898"/>
        <v>#VALUE!</v>
      </c>
      <c r="AB865" s="10" t="e">
        <f t="shared" si="1899"/>
        <v>#VALUE!</v>
      </c>
      <c r="AC865" s="90">
        <f t="shared" si="1892"/>
        <v>865</v>
      </c>
      <c r="AD865" s="17">
        <f t="shared" si="1900"/>
        <v>46858</v>
      </c>
      <c r="AE865" s="16" t="e">
        <f t="shared" si="1893"/>
        <v>#VALUE!</v>
      </c>
      <c r="AF865" s="10">
        <f ca="1">IFERROR(AVERAGE(INDIRECT("AE"&amp;AC865-Template!$F$10+1):INDIRECT("AE"&amp;AC865)),0)</f>
        <v>0</v>
      </c>
      <c r="AG865" s="35"/>
      <c r="AH865" s="86"/>
      <c r="AI865" s="35"/>
      <c r="AJ865" s="35"/>
      <c r="AK865" s="35"/>
      <c r="AL865" s="35"/>
      <c r="AM865" s="35"/>
      <c r="AN865" s="35"/>
      <c r="AO865" s="35"/>
      <c r="AP865" s="35"/>
      <c r="AQ865" s="35"/>
      <c r="AR865" s="35"/>
      <c r="AS865" s="35"/>
      <c r="AT865" s="35"/>
      <c r="AU865" s="35"/>
      <c r="AV865" s="35"/>
      <c r="AW865" s="35"/>
      <c r="AX865" s="35"/>
      <c r="AY865" s="35"/>
      <c r="AZ865" s="17">
        <f t="shared" ref="AZ865" si="1959">AZ864+1</f>
        <v>46881</v>
      </c>
      <c r="BA865" s="216">
        <f t="shared" si="1916"/>
        <v>1</v>
      </c>
      <c r="BB865" s="216">
        <f t="shared" ref="BB865" si="1960">BB864+1</f>
        <v>860</v>
      </c>
      <c r="BC865" s="16">
        <f t="shared" si="1918"/>
        <v>2.3561643835616439</v>
      </c>
      <c r="BD865" s="16">
        <f>IF(Template!$F$7="Linear interpolation",LinInterp($AO$5:$AO$18,$AM$5:$AM$18,BC865),CubicSpline($AO$5:$AO$18,$AM$5:$AM$18,BC865))</f>
        <v>13.910372368205929</v>
      </c>
      <c r="BE865" s="221">
        <f t="shared" si="1853"/>
        <v>1.3591655739878032</v>
      </c>
      <c r="BF865" s="221">
        <f>BE865/PRODUCT($BG$6:BG864)</f>
        <v>1.000346042626342</v>
      </c>
      <c r="BG865" s="16">
        <f t="shared" si="1919"/>
        <v>1.000346042626342</v>
      </c>
      <c r="BH865" s="10">
        <f t="shared" si="1920"/>
        <v>12.630555861481874</v>
      </c>
      <c r="BI865" s="90"/>
      <c r="BJ865" s="17">
        <f t="shared" si="1903"/>
        <v>46858</v>
      </c>
      <c r="BK865" s="16">
        <f t="shared" si="1896"/>
        <v>12.414234517628465</v>
      </c>
      <c r="BL865" s="10">
        <f ca="1">IFERROR(AVERAGE(INDIRECT("BK"&amp;AC865-Template!$F$10+1):INDIRECT("BK"&amp;AC865)),0)</f>
        <v>12.305130452310118</v>
      </c>
      <c r="BM865" s="35"/>
      <c r="BN865" s="86"/>
      <c r="BO865" s="35"/>
      <c r="BP865" s="35"/>
      <c r="BQ865" s="35"/>
      <c r="BR865" s="35"/>
      <c r="BS865" s="35"/>
      <c r="BT865" s="35"/>
      <c r="BU865" s="35"/>
      <c r="BV865" s="35"/>
      <c r="BW865" s="35"/>
      <c r="BX865" s="35"/>
      <c r="BY865" s="35"/>
      <c r="BZ865" s="35"/>
      <c r="CA865" s="35"/>
      <c r="CB865" s="35"/>
      <c r="CC865" s="35"/>
      <c r="CD865" s="35"/>
      <c r="CE865" s="35"/>
      <c r="CF865" s="35"/>
      <c r="CG865" s="35"/>
      <c r="CH865" s="35"/>
    </row>
    <row r="866" spans="1:86" ht="15.6" x14ac:dyDescent="0.3">
      <c r="A866" s="35"/>
      <c r="B866" s="86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17">
        <f t="shared" si="1897"/>
        <v>46882</v>
      </c>
      <c r="U866" s="216">
        <f t="shared" si="1890"/>
        <v>2</v>
      </c>
      <c r="V866" s="216">
        <f t="shared" si="1897"/>
        <v>861</v>
      </c>
      <c r="W866" s="16">
        <f t="shared" si="1904"/>
        <v>2.3589041095890413</v>
      </c>
      <c r="X866" s="16" t="e">
        <f>IF(Template!$F$7="Linear interpolation",LinInterp($I$5:$I$22,$G$5:$G$22,W866),CubicSpline($I$5:$I$22,$G$5:$G$22,W866))</f>
        <v>#VALUE!</v>
      </c>
      <c r="Y866" s="221" t="e">
        <f t="shared" si="1891"/>
        <v>#VALUE!</v>
      </c>
      <c r="Z866" s="221" t="e">
        <f>Y866/PRODUCT($AA$6:AA865)</f>
        <v>#VALUE!</v>
      </c>
      <c r="AA866" s="16" t="e">
        <f t="shared" si="1898"/>
        <v>#VALUE!</v>
      </c>
      <c r="AB866" s="10" t="e">
        <f t="shared" si="1899"/>
        <v>#VALUE!</v>
      </c>
      <c r="AC866" s="90">
        <f t="shared" si="1892"/>
        <v>866</v>
      </c>
      <c r="AD866" s="17">
        <f t="shared" si="1900"/>
        <v>46859</v>
      </c>
      <c r="AE866" s="16" t="e">
        <f t="shared" si="1893"/>
        <v>#VALUE!</v>
      </c>
      <c r="AF866" s="10">
        <f ca="1">IFERROR(AVERAGE(INDIRECT("AE"&amp;AC866-Template!$F$10+1):INDIRECT("AE"&amp;AC866)),0)</f>
        <v>0</v>
      </c>
      <c r="AG866" s="35"/>
      <c r="AH866" s="86"/>
      <c r="AI866" s="35"/>
      <c r="AJ866" s="35"/>
      <c r="AK866" s="35"/>
      <c r="AL866" s="35"/>
      <c r="AM866" s="35"/>
      <c r="AN866" s="35"/>
      <c r="AO866" s="35"/>
      <c r="AP866" s="35"/>
      <c r="AQ866" s="35"/>
      <c r="AR866" s="35"/>
      <c r="AS866" s="35"/>
      <c r="AT866" s="35"/>
      <c r="AU866" s="35"/>
      <c r="AV866" s="35"/>
      <c r="AW866" s="35"/>
      <c r="AX866" s="35"/>
      <c r="AY866" s="35"/>
      <c r="AZ866" s="17">
        <f t="shared" ref="AZ866" si="1961">AZ865+1</f>
        <v>46882</v>
      </c>
      <c r="BA866" s="216">
        <f t="shared" si="1916"/>
        <v>2</v>
      </c>
      <c r="BB866" s="216">
        <f t="shared" ref="BB866" si="1962">BB865+1</f>
        <v>861</v>
      </c>
      <c r="BC866" s="16">
        <f t="shared" si="1918"/>
        <v>2.3589041095890413</v>
      </c>
      <c r="BD866" s="16">
        <f>IF(Template!$F$7="Linear interpolation",LinInterp($AO$5:$AO$18,$AM$5:$AM$18,BC866),CubicSpline($AO$5:$AO$18,$AM$5:$AM$18,BC866))</f>
        <v>13.909827610389046</v>
      </c>
      <c r="BE866" s="221">
        <f t="shared" si="1853"/>
        <v>1.3596353088230633</v>
      </c>
      <c r="BF866" s="221">
        <f>BE866/PRODUCT($BG$6:BG865)</f>
        <v>1.0003456053068516</v>
      </c>
      <c r="BG866" s="16">
        <f t="shared" si="1919"/>
        <v>1.0003456053068516</v>
      </c>
      <c r="BH866" s="10">
        <f t="shared" si="1920"/>
        <v>12.614593700082333</v>
      </c>
      <c r="BI866" s="90"/>
      <c r="BJ866" s="17">
        <f t="shared" si="1903"/>
        <v>46859</v>
      </c>
      <c r="BK866" s="16">
        <f t="shared" si="1896"/>
        <v>12.414234517628465</v>
      </c>
      <c r="BL866" s="10">
        <f ca="1">IFERROR(AVERAGE(INDIRECT("BK"&amp;AC866-Template!$F$10+1):INDIRECT("BK"&amp;AC866)),0)</f>
        <v>12.312652255479945</v>
      </c>
      <c r="BM866" s="35"/>
      <c r="BN866" s="86"/>
      <c r="BO866" s="35"/>
      <c r="BP866" s="35"/>
      <c r="BQ866" s="35"/>
      <c r="BR866" s="35"/>
      <c r="BS866" s="35"/>
      <c r="BT866" s="35"/>
      <c r="BU866" s="35"/>
      <c r="BV866" s="35"/>
      <c r="BW866" s="35"/>
      <c r="BX866" s="35"/>
      <c r="BY866" s="35"/>
      <c r="BZ866" s="35"/>
      <c r="CA866" s="35"/>
      <c r="CB866" s="35"/>
      <c r="CC866" s="35"/>
      <c r="CD866" s="35"/>
      <c r="CE866" s="35"/>
      <c r="CF866" s="35"/>
      <c r="CG866" s="35"/>
      <c r="CH866" s="35"/>
    </row>
    <row r="867" spans="1:86" ht="15.6" x14ac:dyDescent="0.3">
      <c r="A867" s="35"/>
      <c r="B867" s="86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17">
        <f t="shared" si="1897"/>
        <v>46883</v>
      </c>
      <c r="U867" s="216">
        <f t="shared" si="1890"/>
        <v>3</v>
      </c>
      <c r="V867" s="216">
        <f t="shared" si="1897"/>
        <v>862</v>
      </c>
      <c r="W867" s="16">
        <f t="shared" si="1904"/>
        <v>2.3616438356164382</v>
      </c>
      <c r="X867" s="16" t="e">
        <f>IF(Template!$F$7="Linear interpolation",LinInterp($I$5:$I$22,$G$5:$G$22,W867),CubicSpline($I$5:$I$22,$G$5:$G$22,W867))</f>
        <v>#VALUE!</v>
      </c>
      <c r="Y867" s="221" t="e">
        <f t="shared" si="1891"/>
        <v>#VALUE!</v>
      </c>
      <c r="Z867" s="221" t="e">
        <f>Y867/PRODUCT($AA$6:AA866)</f>
        <v>#VALUE!</v>
      </c>
      <c r="AA867" s="16" t="e">
        <f t="shared" si="1898"/>
        <v>#VALUE!</v>
      </c>
      <c r="AB867" s="10" t="e">
        <f t="shared" si="1899"/>
        <v>#VALUE!</v>
      </c>
      <c r="AC867" s="90">
        <f t="shared" si="1892"/>
        <v>867</v>
      </c>
      <c r="AD867" s="17">
        <f t="shared" si="1900"/>
        <v>46860</v>
      </c>
      <c r="AE867" s="16" t="e">
        <f t="shared" si="1893"/>
        <v>#VALUE!</v>
      </c>
      <c r="AF867" s="10">
        <f ca="1">IFERROR(AVERAGE(INDIRECT("AE"&amp;AC867-Template!$F$10+1):INDIRECT("AE"&amp;AC867)),0)</f>
        <v>0</v>
      </c>
      <c r="AG867" s="35"/>
      <c r="AH867" s="86"/>
      <c r="AI867" s="35"/>
      <c r="AJ867" s="35"/>
      <c r="AK867" s="35"/>
      <c r="AL867" s="35"/>
      <c r="AM867" s="35"/>
      <c r="AN867" s="35"/>
      <c r="AO867" s="35"/>
      <c r="AP867" s="35"/>
      <c r="AQ867" s="35"/>
      <c r="AR867" s="35"/>
      <c r="AS867" s="35"/>
      <c r="AT867" s="35"/>
      <c r="AU867" s="35"/>
      <c r="AV867" s="35"/>
      <c r="AW867" s="35"/>
      <c r="AX867" s="35"/>
      <c r="AY867" s="35"/>
      <c r="AZ867" s="17">
        <f t="shared" ref="AZ867" si="1963">AZ866+1</f>
        <v>46883</v>
      </c>
      <c r="BA867" s="216">
        <f t="shared" si="1916"/>
        <v>3</v>
      </c>
      <c r="BB867" s="216">
        <f t="shared" ref="BB867" si="1964">BB866+1</f>
        <v>862</v>
      </c>
      <c r="BC867" s="16">
        <f t="shared" si="1918"/>
        <v>2.3616438356164382</v>
      </c>
      <c r="BD867" s="16">
        <f>IF(Template!$F$7="Linear interpolation",LinInterp($AO$5:$AO$18,$AM$5:$AM$18,BC867),CubicSpline($AO$5:$AO$18,$AM$5:$AM$18,BC867))</f>
        <v>13.909294622215558</v>
      </c>
      <c r="BE867" s="221">
        <f t="shared" si="1853"/>
        <v>1.3601055021742938</v>
      </c>
      <c r="BF867" s="221">
        <f>BE867/PRODUCT($BG$6:BG866)</f>
        <v>1.0003458231396163</v>
      </c>
      <c r="BG867" s="16">
        <f t="shared" si="1919"/>
        <v>1.0003458231396163</v>
      </c>
      <c r="BH867" s="10">
        <f t="shared" si="1920"/>
        <v>12.622544595994434</v>
      </c>
      <c r="BI867" s="90"/>
      <c r="BJ867" s="17">
        <f t="shared" si="1903"/>
        <v>46860</v>
      </c>
      <c r="BK867" s="16">
        <f t="shared" si="1896"/>
        <v>12.462557481426995</v>
      </c>
      <c r="BL867" s="10">
        <f ca="1">IFERROR(AVERAGE(INDIRECT("BK"&amp;AC867-Template!$F$10+1):INDIRECT("BK"&amp;AC867)),0)</f>
        <v>12.32178482410972</v>
      </c>
      <c r="BM867" s="35"/>
      <c r="BN867" s="86"/>
      <c r="BO867" s="35"/>
      <c r="BP867" s="35"/>
      <c r="BQ867" s="35"/>
      <c r="BR867" s="35"/>
      <c r="BS867" s="35"/>
      <c r="BT867" s="35"/>
      <c r="BU867" s="35"/>
      <c r="BV867" s="35"/>
      <c r="BW867" s="35"/>
      <c r="BX867" s="35"/>
      <c r="BY867" s="35"/>
      <c r="BZ867" s="35"/>
      <c r="CA867" s="35"/>
      <c r="CB867" s="35"/>
      <c r="CC867" s="35"/>
      <c r="CD867" s="35"/>
      <c r="CE867" s="35"/>
      <c r="CF867" s="35"/>
      <c r="CG867" s="35"/>
      <c r="CH867" s="35"/>
    </row>
    <row r="868" spans="1:86" ht="15.6" x14ac:dyDescent="0.3">
      <c r="A868" s="35"/>
      <c r="B868" s="86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17">
        <f t="shared" si="1897"/>
        <v>46884</v>
      </c>
      <c r="U868" s="216">
        <f t="shared" si="1890"/>
        <v>4</v>
      </c>
      <c r="V868" s="216">
        <f t="shared" si="1897"/>
        <v>863</v>
      </c>
      <c r="W868" s="16">
        <f t="shared" si="1904"/>
        <v>2.3643835616438356</v>
      </c>
      <c r="X868" s="16" t="e">
        <f>IF(Template!$F$7="Linear interpolation",LinInterp($I$5:$I$22,$G$5:$G$22,W868),CubicSpline($I$5:$I$22,$G$5:$G$22,W868))</f>
        <v>#VALUE!</v>
      </c>
      <c r="Y868" s="221" t="e">
        <f t="shared" si="1891"/>
        <v>#VALUE!</v>
      </c>
      <c r="Z868" s="221" t="e">
        <f>Y868/PRODUCT($AA$6:AA867)</f>
        <v>#VALUE!</v>
      </c>
      <c r="AA868" s="16" t="e">
        <f t="shared" si="1898"/>
        <v>#VALUE!</v>
      </c>
      <c r="AB868" s="10" t="e">
        <f t="shared" si="1899"/>
        <v>#VALUE!</v>
      </c>
      <c r="AC868" s="90">
        <f t="shared" si="1892"/>
        <v>868</v>
      </c>
      <c r="AD868" s="17">
        <f t="shared" si="1900"/>
        <v>46861</v>
      </c>
      <c r="AE868" s="16" t="e">
        <f t="shared" si="1893"/>
        <v>#VALUE!</v>
      </c>
      <c r="AF868" s="10">
        <f ca="1">IFERROR(AVERAGE(INDIRECT("AE"&amp;AC868-Template!$F$10+1):INDIRECT("AE"&amp;AC868)),0)</f>
        <v>0</v>
      </c>
      <c r="AG868" s="35"/>
      <c r="AH868" s="86"/>
      <c r="AI868" s="35"/>
      <c r="AJ868" s="35"/>
      <c r="AK868" s="35"/>
      <c r="AL868" s="35"/>
      <c r="AM868" s="35"/>
      <c r="AN868" s="35"/>
      <c r="AO868" s="35"/>
      <c r="AP868" s="35"/>
      <c r="AQ868" s="35"/>
      <c r="AR868" s="35"/>
      <c r="AS868" s="35"/>
      <c r="AT868" s="35"/>
      <c r="AU868" s="35"/>
      <c r="AV868" s="35"/>
      <c r="AW868" s="35"/>
      <c r="AX868" s="35"/>
      <c r="AY868" s="35"/>
      <c r="AZ868" s="17">
        <f t="shared" ref="AZ868" si="1965">AZ867+1</f>
        <v>46884</v>
      </c>
      <c r="BA868" s="216">
        <f t="shared" si="1916"/>
        <v>4</v>
      </c>
      <c r="BB868" s="216">
        <f t="shared" ref="BB868" si="1966">BB867+1</f>
        <v>863</v>
      </c>
      <c r="BC868" s="16">
        <f t="shared" si="1918"/>
        <v>2.3643835616438356</v>
      </c>
      <c r="BD868" s="16">
        <f>IF(Template!$F$7="Linear interpolation",LinInterp($AO$5:$AO$18,$AM$5:$AM$18,BC868),CubicSpline($AO$5:$AO$18,$AM$5:$AM$18,BC868))</f>
        <v>13.90877335406554</v>
      </c>
      <c r="BE868" s="221">
        <f t="shared" si="1853"/>
        <v>1.3605761541634167</v>
      </c>
      <c r="BF868" s="221">
        <f>BE868/PRODUCT($BG$6:BG867)</f>
        <v>1.0003460407949019</v>
      </c>
      <c r="BG868" s="16">
        <f t="shared" si="1919"/>
        <v>1.0003460407949019</v>
      </c>
      <c r="BH868" s="10">
        <f t="shared" si="1920"/>
        <v>12.630489013917835</v>
      </c>
      <c r="BI868" s="90"/>
      <c r="BJ868" s="17">
        <f t="shared" si="1903"/>
        <v>46861</v>
      </c>
      <c r="BK868" s="16">
        <f t="shared" si="1896"/>
        <v>12.446442411273795</v>
      </c>
      <c r="BL868" s="10">
        <f ca="1">IFERROR(AVERAGE(INDIRECT("BK"&amp;AC868-Template!$F$10+1):INDIRECT("BK"&amp;AC868)),0)</f>
        <v>12.330380223734391</v>
      </c>
      <c r="BM868" s="35"/>
      <c r="BN868" s="86"/>
      <c r="BO868" s="35"/>
      <c r="BP868" s="35"/>
      <c r="BQ868" s="35"/>
      <c r="BR868" s="35"/>
      <c r="BS868" s="35"/>
      <c r="BT868" s="35"/>
      <c r="BU868" s="35"/>
      <c r="BV868" s="35"/>
      <c r="BW868" s="35"/>
      <c r="BX868" s="35"/>
      <c r="BY868" s="35"/>
      <c r="BZ868" s="35"/>
      <c r="CA868" s="35"/>
      <c r="CB868" s="35"/>
      <c r="CC868" s="35"/>
      <c r="CD868" s="35"/>
      <c r="CE868" s="35"/>
      <c r="CF868" s="35"/>
      <c r="CG868" s="35"/>
      <c r="CH868" s="35"/>
    </row>
    <row r="869" spans="1:86" ht="15.6" x14ac:dyDescent="0.3">
      <c r="A869" s="35"/>
      <c r="B869" s="86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17">
        <f t="shared" si="1897"/>
        <v>46885</v>
      </c>
      <c r="U869" s="216">
        <f t="shared" si="1890"/>
        <v>5</v>
      </c>
      <c r="V869" s="216">
        <f t="shared" si="1897"/>
        <v>864</v>
      </c>
      <c r="W869" s="16">
        <f t="shared" si="1904"/>
        <v>2.3671232876712329</v>
      </c>
      <c r="X869" s="16" t="e">
        <f>IF(Template!$F$7="Linear interpolation",LinInterp($I$5:$I$22,$G$5:$G$22,W869),CubicSpline($I$5:$I$22,$G$5:$G$22,W869))</f>
        <v>#VALUE!</v>
      </c>
      <c r="Y869" s="221" t="e">
        <f t="shared" si="1891"/>
        <v>#VALUE!</v>
      </c>
      <c r="Z869" s="221" t="e">
        <f>Y869/PRODUCT($AA$6:AA868)</f>
        <v>#VALUE!</v>
      </c>
      <c r="AA869" s="16" t="e">
        <f t="shared" si="1898"/>
        <v>#VALUE!</v>
      </c>
      <c r="AB869" s="10" t="e">
        <f t="shared" si="1899"/>
        <v>#VALUE!</v>
      </c>
      <c r="AC869" s="90">
        <f t="shared" si="1892"/>
        <v>869</v>
      </c>
      <c r="AD869" s="17">
        <f t="shared" si="1900"/>
        <v>46862</v>
      </c>
      <c r="AE869" s="16" t="e">
        <f t="shared" si="1893"/>
        <v>#VALUE!</v>
      </c>
      <c r="AF869" s="10">
        <f ca="1">IFERROR(AVERAGE(INDIRECT("AE"&amp;AC869-Template!$F$10+1):INDIRECT("AE"&amp;AC869)),0)</f>
        <v>0</v>
      </c>
      <c r="AG869" s="35"/>
      <c r="AH869" s="86"/>
      <c r="AI869" s="35"/>
      <c r="AJ869" s="35"/>
      <c r="AK869" s="35"/>
      <c r="AL869" s="35"/>
      <c r="AM869" s="35"/>
      <c r="AN869" s="35"/>
      <c r="AO869" s="35"/>
      <c r="AP869" s="35"/>
      <c r="AQ869" s="35"/>
      <c r="AR869" s="35"/>
      <c r="AS869" s="35"/>
      <c r="AT869" s="35"/>
      <c r="AU869" s="35"/>
      <c r="AV869" s="35"/>
      <c r="AW869" s="35"/>
      <c r="AX869" s="35"/>
      <c r="AY869" s="35"/>
      <c r="AZ869" s="17">
        <f t="shared" ref="AZ869" si="1967">AZ868+1</f>
        <v>46885</v>
      </c>
      <c r="BA869" s="216">
        <f t="shared" si="1916"/>
        <v>5</v>
      </c>
      <c r="BB869" s="216">
        <f t="shared" ref="BB869" si="1968">BB868+1</f>
        <v>864</v>
      </c>
      <c r="BC869" s="16">
        <f t="shared" si="1918"/>
        <v>2.3671232876712329</v>
      </c>
      <c r="BD869" s="16">
        <f>IF(Template!$F$7="Linear interpolation",LinInterp($AO$5:$AO$18,$AM$5:$AM$18,BC869),CubicSpline($AO$5:$AO$18,$AM$5:$AM$18,BC869))</f>
        <v>13.908263756319059</v>
      </c>
      <c r="BE869" s="221">
        <f t="shared" si="1853"/>
        <v>1.3610472649058383</v>
      </c>
      <c r="BF869" s="221">
        <f>BE869/PRODUCT($BG$6:BG868)</f>
        <v>1.0003462582678522</v>
      </c>
      <c r="BG869" s="16">
        <f t="shared" si="1919"/>
        <v>1.0003462582678522</v>
      </c>
      <c r="BH869" s="10">
        <f t="shared" si="1920"/>
        <v>12.638426776604316</v>
      </c>
      <c r="BI869" s="90"/>
      <c r="BJ869" s="17">
        <f t="shared" si="1903"/>
        <v>46862</v>
      </c>
      <c r="BK869" s="16">
        <f t="shared" si="1896"/>
        <v>12.454488388834672</v>
      </c>
      <c r="BL869" s="10">
        <f ca="1">IFERROR(AVERAGE(INDIRECT("BK"&amp;AC869-Template!$F$10+1):INDIRECT("BK"&amp;AC869)),0)</f>
        <v>12.337635383585171</v>
      </c>
      <c r="BM869" s="35"/>
      <c r="BN869" s="86"/>
      <c r="BO869" s="35"/>
      <c r="BP869" s="35"/>
      <c r="BQ869" s="35"/>
      <c r="BR869" s="35"/>
      <c r="BS869" s="35"/>
      <c r="BT869" s="35"/>
      <c r="BU869" s="35"/>
      <c r="BV869" s="35"/>
      <c r="BW869" s="35"/>
      <c r="BX869" s="35"/>
      <c r="BY869" s="35"/>
      <c r="BZ869" s="35"/>
      <c r="CA869" s="35"/>
      <c r="CB869" s="35"/>
      <c r="CC869" s="35"/>
      <c r="CD869" s="35"/>
      <c r="CE869" s="35"/>
      <c r="CF869" s="35"/>
      <c r="CG869" s="35"/>
      <c r="CH869" s="35"/>
    </row>
    <row r="870" spans="1:86" ht="15.6" x14ac:dyDescent="0.3">
      <c r="A870" s="35"/>
      <c r="B870" s="86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17">
        <f t="shared" si="1897"/>
        <v>46886</v>
      </c>
      <c r="U870" s="216">
        <f t="shared" si="1890"/>
        <v>6</v>
      </c>
      <c r="V870" s="216">
        <f t="shared" si="1897"/>
        <v>865</v>
      </c>
      <c r="W870" s="16">
        <f t="shared" si="1904"/>
        <v>2.3698630136986303</v>
      </c>
      <c r="X870" s="16" t="e">
        <f>IF(Template!$F$7="Linear interpolation",LinInterp($I$5:$I$22,$G$5:$G$22,W870),CubicSpline($I$5:$I$22,$G$5:$G$22,W870))</f>
        <v>#VALUE!</v>
      </c>
      <c r="Y870" s="221" t="e">
        <f t="shared" si="1891"/>
        <v>#VALUE!</v>
      </c>
      <c r="Z870" s="221" t="e">
        <f>Y870/PRODUCT($AA$6:AA869)</f>
        <v>#VALUE!</v>
      </c>
      <c r="AA870" s="16" t="e">
        <f t="shared" si="1898"/>
        <v>#VALUE!</v>
      </c>
      <c r="AB870" s="10" t="e">
        <f t="shared" si="1899"/>
        <v>#VALUE!</v>
      </c>
      <c r="AC870" s="90">
        <f t="shared" si="1892"/>
        <v>870</v>
      </c>
      <c r="AD870" s="17">
        <f t="shared" si="1900"/>
        <v>46863</v>
      </c>
      <c r="AE870" s="16" t="e">
        <f t="shared" si="1893"/>
        <v>#VALUE!</v>
      </c>
      <c r="AF870" s="10">
        <f ca="1">IFERROR(AVERAGE(INDIRECT("AE"&amp;AC870-Template!$F$10+1):INDIRECT("AE"&amp;AC870)),0)</f>
        <v>0</v>
      </c>
      <c r="AG870" s="35"/>
      <c r="AH870" s="86"/>
      <c r="AI870" s="35"/>
      <c r="AJ870" s="35"/>
      <c r="AK870" s="35"/>
      <c r="AL870" s="35"/>
      <c r="AM870" s="35"/>
      <c r="AN870" s="35"/>
      <c r="AO870" s="35"/>
      <c r="AP870" s="35"/>
      <c r="AQ870" s="35"/>
      <c r="AR870" s="35"/>
      <c r="AS870" s="35"/>
      <c r="AT870" s="35"/>
      <c r="AU870" s="35"/>
      <c r="AV870" s="35"/>
      <c r="AW870" s="35"/>
      <c r="AX870" s="35"/>
      <c r="AY870" s="35"/>
      <c r="AZ870" s="17">
        <f t="shared" ref="AZ870" si="1969">AZ869+1</f>
        <v>46886</v>
      </c>
      <c r="BA870" s="216">
        <f t="shared" si="1916"/>
        <v>6</v>
      </c>
      <c r="BB870" s="216">
        <f t="shared" ref="BB870" si="1970">BB869+1</f>
        <v>865</v>
      </c>
      <c r="BC870" s="16">
        <f t="shared" si="1918"/>
        <v>2.3698630136986303</v>
      </c>
      <c r="BD870" s="16">
        <f>IF(Template!$F$7="Linear interpolation",LinInterp($AO$5:$AO$18,$AM$5:$AM$18,BC870),CubicSpline($AO$5:$AO$18,$AM$5:$AM$18,BC870))</f>
        <v>13.907765779356192</v>
      </c>
      <c r="BE870" s="221">
        <f t="shared" si="1853"/>
        <v>1.3615188345104414</v>
      </c>
      <c r="BF870" s="221">
        <f>BE870/PRODUCT($BG$6:BG869)</f>
        <v>1.000346475553614</v>
      </c>
      <c r="BG870" s="16">
        <f t="shared" si="1919"/>
        <v>1.0003462582678522</v>
      </c>
      <c r="BH870" s="10">
        <f t="shared" si="1920"/>
        <v>12.638426776604316</v>
      </c>
      <c r="BI870" s="90"/>
      <c r="BJ870" s="17">
        <f t="shared" si="1903"/>
        <v>46863</v>
      </c>
      <c r="BK870" s="16">
        <f t="shared" si="1896"/>
        <v>12.46253161296973</v>
      </c>
      <c r="BL870" s="10">
        <f ca="1">IFERROR(AVERAGE(INDIRECT("BK"&amp;AC870-Template!$F$10+1):INDIRECT("BK"&amp;AC870)),0)</f>
        <v>12.34569449134405</v>
      </c>
      <c r="BM870" s="35"/>
      <c r="BN870" s="86"/>
      <c r="BO870" s="35"/>
      <c r="BP870" s="35"/>
      <c r="BQ870" s="35"/>
      <c r="BR870" s="35"/>
      <c r="BS870" s="35"/>
      <c r="BT870" s="35"/>
      <c r="BU870" s="35"/>
      <c r="BV870" s="35"/>
      <c r="BW870" s="35"/>
      <c r="BX870" s="35"/>
      <c r="BY870" s="35"/>
      <c r="BZ870" s="35"/>
      <c r="CA870" s="35"/>
      <c r="CB870" s="35"/>
      <c r="CC870" s="35"/>
      <c r="CD870" s="35"/>
      <c r="CE870" s="35"/>
      <c r="CF870" s="35"/>
      <c r="CG870" s="35"/>
      <c r="CH870" s="35"/>
    </row>
    <row r="871" spans="1:86" ht="15.6" x14ac:dyDescent="0.3">
      <c r="A871" s="35"/>
      <c r="B871" s="86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17">
        <f t="shared" si="1897"/>
        <v>46887</v>
      </c>
      <c r="U871" s="216">
        <f t="shared" si="1890"/>
        <v>7</v>
      </c>
      <c r="V871" s="216">
        <f t="shared" si="1897"/>
        <v>866</v>
      </c>
      <c r="W871" s="16">
        <f t="shared" si="1904"/>
        <v>2.3726027397260272</v>
      </c>
      <c r="X871" s="16" t="e">
        <f>IF(Template!$F$7="Linear interpolation",LinInterp($I$5:$I$22,$G$5:$G$22,W871),CubicSpline($I$5:$I$22,$G$5:$G$22,W871))</f>
        <v>#VALUE!</v>
      </c>
      <c r="Y871" s="221" t="e">
        <f t="shared" si="1891"/>
        <v>#VALUE!</v>
      </c>
      <c r="Z871" s="221" t="e">
        <f>Y871/PRODUCT($AA$6:AA870)</f>
        <v>#VALUE!</v>
      </c>
      <c r="AA871" s="16" t="e">
        <f t="shared" si="1898"/>
        <v>#VALUE!</v>
      </c>
      <c r="AB871" s="10" t="e">
        <f t="shared" si="1899"/>
        <v>#VALUE!</v>
      </c>
      <c r="AC871" s="90">
        <f t="shared" si="1892"/>
        <v>871</v>
      </c>
      <c r="AD871" s="17">
        <f t="shared" si="1900"/>
        <v>46864</v>
      </c>
      <c r="AE871" s="16" t="e">
        <f t="shared" si="1893"/>
        <v>#VALUE!</v>
      </c>
      <c r="AF871" s="10">
        <f ca="1">IFERROR(AVERAGE(INDIRECT("AE"&amp;AC871-Template!$F$10+1):INDIRECT("AE"&amp;AC871)),0)</f>
        <v>0</v>
      </c>
      <c r="AG871" s="35"/>
      <c r="AH871" s="86"/>
      <c r="AI871" s="35"/>
      <c r="AJ871" s="35"/>
      <c r="AK871" s="35"/>
      <c r="AL871" s="35"/>
      <c r="AM871" s="35"/>
      <c r="AN871" s="35"/>
      <c r="AO871" s="35"/>
      <c r="AP871" s="35"/>
      <c r="AQ871" s="35"/>
      <c r="AR871" s="35"/>
      <c r="AS871" s="35"/>
      <c r="AT871" s="35"/>
      <c r="AU871" s="35"/>
      <c r="AV871" s="35"/>
      <c r="AW871" s="35"/>
      <c r="AX871" s="35"/>
      <c r="AY871" s="35"/>
      <c r="AZ871" s="17">
        <f t="shared" ref="AZ871" si="1971">AZ870+1</f>
        <v>46887</v>
      </c>
      <c r="BA871" s="216">
        <f t="shared" si="1916"/>
        <v>7</v>
      </c>
      <c r="BB871" s="216">
        <f t="shared" ref="BB871" si="1972">BB870+1</f>
        <v>866</v>
      </c>
      <c r="BC871" s="16">
        <f t="shared" si="1918"/>
        <v>2.3726027397260272</v>
      </c>
      <c r="BD871" s="16">
        <f>IF(Template!$F$7="Linear interpolation",LinInterp($AO$5:$AO$18,$AM$5:$AM$18,BC871),CubicSpline($AO$5:$AO$18,$AM$5:$AM$18,BC871))</f>
        <v>13.907279373557008</v>
      </c>
      <c r="BE871" s="221">
        <f t="shared" si="1853"/>
        <v>1.3619908630795736</v>
      </c>
      <c r="BF871" s="221">
        <f>BE871/PRODUCT($BG$6:BG870)</f>
        <v>1.0003469099331908</v>
      </c>
      <c r="BG871" s="16">
        <f t="shared" si="1919"/>
        <v>1.0003462582678522</v>
      </c>
      <c r="BH871" s="10">
        <f t="shared" si="1920"/>
        <v>12.638426776604316</v>
      </c>
      <c r="BI871" s="90"/>
      <c r="BJ871" s="17">
        <f t="shared" si="1903"/>
        <v>46864</v>
      </c>
      <c r="BK871" s="16">
        <f t="shared" si="1896"/>
        <v>12.470571906106564</v>
      </c>
      <c r="BL871" s="10">
        <f ca="1">IFERROR(AVERAGE(INDIRECT("BK"&amp;AC871-Template!$F$10+1):INDIRECT("BK"&amp;AC871)),0)</f>
        <v>12.353753244301489</v>
      </c>
      <c r="BM871" s="35"/>
      <c r="BN871" s="86"/>
      <c r="BO871" s="35"/>
      <c r="BP871" s="35"/>
      <c r="BQ871" s="35"/>
      <c r="BR871" s="35"/>
      <c r="BS871" s="35"/>
      <c r="BT871" s="35"/>
      <c r="BU871" s="35"/>
      <c r="BV871" s="35"/>
      <c r="BW871" s="35"/>
      <c r="BX871" s="35"/>
      <c r="BY871" s="35"/>
      <c r="BZ871" s="35"/>
      <c r="CA871" s="35"/>
      <c r="CB871" s="35"/>
      <c r="CC871" s="35"/>
      <c r="CD871" s="35"/>
      <c r="CE871" s="35"/>
      <c r="CF871" s="35"/>
      <c r="CG871" s="35"/>
      <c r="CH871" s="35"/>
    </row>
    <row r="872" spans="1:86" ht="15.6" x14ac:dyDescent="0.3">
      <c r="A872" s="35"/>
      <c r="B872" s="86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17">
        <f t="shared" si="1897"/>
        <v>46888</v>
      </c>
      <c r="U872" s="216">
        <f t="shared" si="1890"/>
        <v>1</v>
      </c>
      <c r="V872" s="216">
        <f t="shared" si="1897"/>
        <v>867</v>
      </c>
      <c r="W872" s="16">
        <f t="shared" si="1904"/>
        <v>2.3753424657534246</v>
      </c>
      <c r="X872" s="16" t="e">
        <f>IF(Template!$F$7="Linear interpolation",LinInterp($I$5:$I$22,$G$5:$G$22,W872),CubicSpline($I$5:$I$22,$G$5:$G$22,W872))</f>
        <v>#VALUE!</v>
      </c>
      <c r="Y872" s="221" t="e">
        <f t="shared" si="1891"/>
        <v>#VALUE!</v>
      </c>
      <c r="Z872" s="221" t="e">
        <f>Y872/PRODUCT($AA$6:AA871)</f>
        <v>#VALUE!</v>
      </c>
      <c r="AA872" s="16" t="e">
        <f t="shared" si="1898"/>
        <v>#VALUE!</v>
      </c>
      <c r="AB872" s="10" t="e">
        <f t="shared" si="1899"/>
        <v>#VALUE!</v>
      </c>
      <c r="AC872" s="90">
        <f t="shared" si="1892"/>
        <v>872</v>
      </c>
      <c r="AD872" s="17">
        <f t="shared" si="1900"/>
        <v>46865</v>
      </c>
      <c r="AE872" s="16" t="e">
        <f t="shared" si="1893"/>
        <v>#VALUE!</v>
      </c>
      <c r="AF872" s="10">
        <f ca="1">IFERROR(AVERAGE(INDIRECT("AE"&amp;AC872-Template!$F$10+1):INDIRECT("AE"&amp;AC872)),0)</f>
        <v>0</v>
      </c>
      <c r="AG872" s="35"/>
      <c r="AH872" s="86"/>
      <c r="AI872" s="35"/>
      <c r="AJ872" s="35"/>
      <c r="AK872" s="35"/>
      <c r="AL872" s="35"/>
      <c r="AM872" s="35"/>
      <c r="AN872" s="35"/>
      <c r="AO872" s="35"/>
      <c r="AP872" s="35"/>
      <c r="AQ872" s="35"/>
      <c r="AR872" s="35"/>
      <c r="AS872" s="35"/>
      <c r="AT872" s="35"/>
      <c r="AU872" s="35"/>
      <c r="AV872" s="35"/>
      <c r="AW872" s="35"/>
      <c r="AX872" s="35"/>
      <c r="AY872" s="35"/>
      <c r="AZ872" s="17">
        <f t="shared" ref="AZ872" si="1973">AZ871+1</f>
        <v>46888</v>
      </c>
      <c r="BA872" s="216">
        <f t="shared" si="1916"/>
        <v>1</v>
      </c>
      <c r="BB872" s="216">
        <f t="shared" ref="BB872" si="1974">BB871+1</f>
        <v>867</v>
      </c>
      <c r="BC872" s="16">
        <f t="shared" si="1918"/>
        <v>2.3753424657534246</v>
      </c>
      <c r="BD872" s="16">
        <f>IF(Template!$F$7="Linear interpolation",LinInterp($AO$5:$AO$18,$AM$5:$AM$18,BC872),CubicSpline($AO$5:$AO$18,$AM$5:$AM$18,BC872))</f>
        <v>13.906804489301582</v>
      </c>
      <c r="BE872" s="221">
        <f t="shared" si="1853"/>
        <v>1.3624633507090385</v>
      </c>
      <c r="BF872" s="221">
        <f>BE872/PRODUCT($BG$6:BG871)</f>
        <v>1.0003475612099257</v>
      </c>
      <c r="BG872" s="16">
        <f t="shared" si="1919"/>
        <v>1.0003475612099257</v>
      </c>
      <c r="BH872" s="10">
        <f t="shared" si="1920"/>
        <v>12.685984162289499</v>
      </c>
      <c r="BI872" s="90"/>
      <c r="BJ872" s="17">
        <f t="shared" si="1903"/>
        <v>46865</v>
      </c>
      <c r="BK872" s="16">
        <f t="shared" si="1896"/>
        <v>12.470571906106564</v>
      </c>
      <c r="BL872" s="10">
        <f ca="1">IFERROR(AVERAGE(INDIRECT("BK"&amp;AC872-Template!$F$10+1):INDIRECT("BK"&amp;AC872)),0)</f>
        <v>12.361543558579166</v>
      </c>
      <c r="BM872" s="35"/>
      <c r="BN872" s="86"/>
      <c r="BO872" s="35"/>
      <c r="BP872" s="35"/>
      <c r="BQ872" s="35"/>
      <c r="BR872" s="35"/>
      <c r="BS872" s="35"/>
      <c r="BT872" s="35"/>
      <c r="BU872" s="35"/>
      <c r="BV872" s="35"/>
      <c r="BW872" s="35"/>
      <c r="BX872" s="35"/>
      <c r="BY872" s="35"/>
      <c r="BZ872" s="35"/>
      <c r="CA872" s="35"/>
      <c r="CB872" s="35"/>
      <c r="CC872" s="35"/>
      <c r="CD872" s="35"/>
      <c r="CE872" s="35"/>
      <c r="CF872" s="35"/>
      <c r="CG872" s="35"/>
      <c r="CH872" s="35"/>
    </row>
    <row r="873" spans="1:86" ht="15.6" x14ac:dyDescent="0.3">
      <c r="A873" s="35"/>
      <c r="B873" s="86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17">
        <f t="shared" si="1897"/>
        <v>46889</v>
      </c>
      <c r="U873" s="216">
        <f t="shared" si="1890"/>
        <v>2</v>
      </c>
      <c r="V873" s="216">
        <f t="shared" si="1897"/>
        <v>868</v>
      </c>
      <c r="W873" s="16">
        <f t="shared" si="1904"/>
        <v>2.3780821917808219</v>
      </c>
      <c r="X873" s="16" t="e">
        <f>IF(Template!$F$7="Linear interpolation",LinInterp($I$5:$I$22,$G$5:$G$22,W873),CubicSpline($I$5:$I$22,$G$5:$G$22,W873))</f>
        <v>#VALUE!</v>
      </c>
      <c r="Y873" s="221" t="e">
        <f t="shared" si="1891"/>
        <v>#VALUE!</v>
      </c>
      <c r="Z873" s="221" t="e">
        <f>Y873/PRODUCT($AA$6:AA872)</f>
        <v>#VALUE!</v>
      </c>
      <c r="AA873" s="16" t="e">
        <f t="shared" si="1898"/>
        <v>#VALUE!</v>
      </c>
      <c r="AB873" s="10" t="e">
        <f t="shared" si="1899"/>
        <v>#VALUE!</v>
      </c>
      <c r="AC873" s="90">
        <f t="shared" si="1892"/>
        <v>873</v>
      </c>
      <c r="AD873" s="17">
        <f t="shared" si="1900"/>
        <v>46866</v>
      </c>
      <c r="AE873" s="16" t="e">
        <f t="shared" si="1893"/>
        <v>#VALUE!</v>
      </c>
      <c r="AF873" s="10">
        <f ca="1">IFERROR(AVERAGE(INDIRECT("AE"&amp;AC873-Template!$F$10+1):INDIRECT("AE"&amp;AC873)),0)</f>
        <v>0</v>
      </c>
      <c r="AG873" s="35"/>
      <c r="AH873" s="86"/>
      <c r="AI873" s="35"/>
      <c r="AJ873" s="35"/>
      <c r="AK873" s="35"/>
      <c r="AL873" s="35"/>
      <c r="AM873" s="35"/>
      <c r="AN873" s="35"/>
      <c r="AO873" s="35"/>
      <c r="AP873" s="35"/>
      <c r="AQ873" s="35"/>
      <c r="AR873" s="35"/>
      <c r="AS873" s="35"/>
      <c r="AT873" s="35"/>
      <c r="AU873" s="35"/>
      <c r="AV873" s="35"/>
      <c r="AW873" s="35"/>
      <c r="AX873" s="35"/>
      <c r="AY873" s="35"/>
      <c r="AZ873" s="17">
        <f t="shared" ref="AZ873" si="1975">AZ872+1</f>
        <v>46889</v>
      </c>
      <c r="BA873" s="216">
        <f t="shared" si="1916"/>
        <v>2</v>
      </c>
      <c r="BB873" s="216">
        <f t="shared" ref="BB873" si="1976">BB872+1</f>
        <v>868</v>
      </c>
      <c r="BC873" s="16">
        <f t="shared" si="1918"/>
        <v>2.3780821917808219</v>
      </c>
      <c r="BD873" s="16">
        <f>IF(Template!$F$7="Linear interpolation",LinInterp($AO$5:$AO$18,$AM$5:$AM$18,BC873),CubicSpline($AO$5:$AO$18,$AM$5:$AM$18,BC873))</f>
        <v>13.906341076969984</v>
      </c>
      <c r="BE873" s="221">
        <f t="shared" si="1853"/>
        <v>1.3629362974880779</v>
      </c>
      <c r="BF873" s="221">
        <f>BE873/PRODUCT($BG$6:BG872)</f>
        <v>1.000347126239244</v>
      </c>
      <c r="BG873" s="16">
        <f t="shared" si="1919"/>
        <v>1.000347126239244</v>
      </c>
      <c r="BH873" s="10">
        <f t="shared" si="1920"/>
        <v>12.670107732407621</v>
      </c>
      <c r="BI873" s="90"/>
      <c r="BJ873" s="17">
        <f t="shared" si="1903"/>
        <v>46866</v>
      </c>
      <c r="BK873" s="16">
        <f t="shared" si="1896"/>
        <v>12.470571906106564</v>
      </c>
      <c r="BL873" s="10">
        <f ca="1">IFERROR(AVERAGE(INDIRECT("BK"&amp;AC873-Template!$F$10+1):INDIRECT("BK"&amp;AC873)),0)</f>
        <v>12.369065365998789</v>
      </c>
      <c r="BM873" s="35"/>
      <c r="BN873" s="86"/>
      <c r="BO873" s="35"/>
      <c r="BP873" s="35"/>
      <c r="BQ873" s="35"/>
      <c r="BR873" s="35"/>
      <c r="BS873" s="35"/>
      <c r="BT873" s="35"/>
      <c r="BU873" s="35"/>
      <c r="BV873" s="35"/>
      <c r="BW873" s="35"/>
      <c r="BX873" s="35"/>
      <c r="BY873" s="35"/>
      <c r="BZ873" s="35"/>
      <c r="CA873" s="35"/>
      <c r="CB873" s="35"/>
      <c r="CC873" s="35"/>
      <c r="CD873" s="35"/>
      <c r="CE873" s="35"/>
      <c r="CF873" s="35"/>
      <c r="CG873" s="35"/>
      <c r="CH873" s="35"/>
    </row>
    <row r="874" spans="1:86" ht="15.6" x14ac:dyDescent="0.3">
      <c r="A874" s="35"/>
      <c r="B874" s="86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17">
        <f t="shared" si="1897"/>
        <v>46890</v>
      </c>
      <c r="U874" s="216">
        <f t="shared" si="1890"/>
        <v>3</v>
      </c>
      <c r="V874" s="216">
        <f t="shared" si="1897"/>
        <v>869</v>
      </c>
      <c r="W874" s="16">
        <f t="shared" si="1904"/>
        <v>2.3808219178082193</v>
      </c>
      <c r="X874" s="16" t="e">
        <f>IF(Template!$F$7="Linear interpolation",LinInterp($I$5:$I$22,$G$5:$G$22,W874),CubicSpline($I$5:$I$22,$G$5:$G$22,W874))</f>
        <v>#VALUE!</v>
      </c>
      <c r="Y874" s="221" t="e">
        <f t="shared" si="1891"/>
        <v>#VALUE!</v>
      </c>
      <c r="Z874" s="221" t="e">
        <f>Y874/PRODUCT($AA$6:AA873)</f>
        <v>#VALUE!</v>
      </c>
      <c r="AA874" s="16" t="e">
        <f t="shared" si="1898"/>
        <v>#VALUE!</v>
      </c>
      <c r="AB874" s="10" t="e">
        <f t="shared" si="1899"/>
        <v>#VALUE!</v>
      </c>
      <c r="AC874" s="90">
        <f t="shared" si="1892"/>
        <v>874</v>
      </c>
      <c r="AD874" s="17">
        <f t="shared" si="1900"/>
        <v>46867</v>
      </c>
      <c r="AE874" s="16" t="e">
        <f t="shared" si="1893"/>
        <v>#VALUE!</v>
      </c>
      <c r="AF874" s="10">
        <f ca="1">IFERROR(AVERAGE(INDIRECT("AE"&amp;AC874-Template!$F$10+1):INDIRECT("AE"&amp;AC874)),0)</f>
        <v>0</v>
      </c>
      <c r="AG874" s="35"/>
      <c r="AH874" s="86"/>
      <c r="AI874" s="35"/>
      <c r="AJ874" s="35"/>
      <c r="AK874" s="35"/>
      <c r="AL874" s="35"/>
      <c r="AM874" s="35"/>
      <c r="AN874" s="35"/>
      <c r="AO874" s="35"/>
      <c r="AP874" s="35"/>
      <c r="AQ874" s="35"/>
      <c r="AR874" s="35"/>
      <c r="AS874" s="35"/>
      <c r="AT874" s="35"/>
      <c r="AU874" s="35"/>
      <c r="AV874" s="35"/>
      <c r="AW874" s="35"/>
      <c r="AX874" s="35"/>
      <c r="AY874" s="35"/>
      <c r="AZ874" s="17">
        <f t="shared" ref="AZ874" si="1977">AZ873+1</f>
        <v>46890</v>
      </c>
      <c r="BA874" s="216">
        <f t="shared" si="1916"/>
        <v>3</v>
      </c>
      <c r="BB874" s="216">
        <f t="shared" ref="BB874" si="1978">BB873+1</f>
        <v>869</v>
      </c>
      <c r="BC874" s="16">
        <f t="shared" si="1918"/>
        <v>2.3808219178082193</v>
      </c>
      <c r="BD874" s="16">
        <f>IF(Template!$F$7="Linear interpolation",LinInterp($AO$5:$AO$18,$AM$5:$AM$18,BC874),CubicSpline($AO$5:$AO$18,$AM$5:$AM$18,BC874))</f>
        <v>13.905889086942288</v>
      </c>
      <c r="BE874" s="221">
        <f t="shared" si="1853"/>
        <v>1.3634097034993693</v>
      </c>
      <c r="BF874" s="221">
        <f>BE874/PRODUCT($BG$6:BG873)</f>
        <v>1.0003473427277298</v>
      </c>
      <c r="BG874" s="16">
        <f t="shared" si="1919"/>
        <v>1.0003473427277298</v>
      </c>
      <c r="BH874" s="10">
        <f t="shared" si="1920"/>
        <v>12.678009562139492</v>
      </c>
      <c r="BI874" s="90"/>
      <c r="BJ874" s="17">
        <f t="shared" si="1903"/>
        <v>46867</v>
      </c>
      <c r="BK874" s="16">
        <f t="shared" si="1896"/>
        <v>12.518781712090977</v>
      </c>
      <c r="BL874" s="10">
        <f ca="1">IFERROR(AVERAGE(INDIRECT("BK"&amp;AC874-Template!$F$10+1):INDIRECT("BK"&amp;AC874)),0)</f>
        <v>12.378194166951227</v>
      </c>
      <c r="BM874" s="35"/>
      <c r="BN874" s="86"/>
      <c r="BO874" s="35"/>
      <c r="BP874" s="35"/>
      <c r="BQ874" s="35"/>
      <c r="BR874" s="35"/>
      <c r="BS874" s="35"/>
      <c r="BT874" s="35"/>
      <c r="BU874" s="35"/>
      <c r="BV874" s="35"/>
      <c r="BW874" s="35"/>
      <c r="BX874" s="35"/>
      <c r="BY874" s="35"/>
      <c r="BZ874" s="35"/>
      <c r="CA874" s="35"/>
      <c r="CB874" s="35"/>
      <c r="CC874" s="35"/>
      <c r="CD874" s="35"/>
      <c r="CE874" s="35"/>
      <c r="CF874" s="35"/>
      <c r="CG874" s="35"/>
      <c r="CH874" s="35"/>
    </row>
    <row r="875" spans="1:86" ht="15.6" x14ac:dyDescent="0.3">
      <c r="A875" s="35"/>
      <c r="B875" s="86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17">
        <f t="shared" si="1897"/>
        <v>46891</v>
      </c>
      <c r="U875" s="216">
        <f t="shared" si="1890"/>
        <v>4</v>
      </c>
      <c r="V875" s="216">
        <f t="shared" si="1897"/>
        <v>870</v>
      </c>
      <c r="W875" s="16">
        <f t="shared" si="1904"/>
        <v>2.3835616438356166</v>
      </c>
      <c r="X875" s="16" t="e">
        <f>IF(Template!$F$7="Linear interpolation",LinInterp($I$5:$I$22,$G$5:$G$22,W875),CubicSpline($I$5:$I$22,$G$5:$G$22,W875))</f>
        <v>#VALUE!</v>
      </c>
      <c r="Y875" s="221" t="e">
        <f t="shared" si="1891"/>
        <v>#VALUE!</v>
      </c>
      <c r="Z875" s="221" t="e">
        <f>Y875/PRODUCT($AA$6:AA874)</f>
        <v>#VALUE!</v>
      </c>
      <c r="AA875" s="16" t="e">
        <f t="shared" si="1898"/>
        <v>#VALUE!</v>
      </c>
      <c r="AB875" s="10" t="e">
        <f t="shared" si="1899"/>
        <v>#VALUE!</v>
      </c>
      <c r="AC875" s="90">
        <f t="shared" si="1892"/>
        <v>875</v>
      </c>
      <c r="AD875" s="17">
        <f t="shared" si="1900"/>
        <v>46868</v>
      </c>
      <c r="AE875" s="16" t="e">
        <f t="shared" si="1893"/>
        <v>#VALUE!</v>
      </c>
      <c r="AF875" s="10">
        <f ca="1">IFERROR(AVERAGE(INDIRECT("AE"&amp;AC875-Template!$F$10+1):INDIRECT("AE"&amp;AC875)),0)</f>
        <v>0</v>
      </c>
      <c r="AG875" s="35"/>
      <c r="AH875" s="86"/>
      <c r="AI875" s="35"/>
      <c r="AJ875" s="35"/>
      <c r="AK875" s="35"/>
      <c r="AL875" s="35"/>
      <c r="AM875" s="35"/>
      <c r="AN875" s="35"/>
      <c r="AO875" s="35"/>
      <c r="AP875" s="35"/>
      <c r="AQ875" s="35"/>
      <c r="AR875" s="35"/>
      <c r="AS875" s="35"/>
      <c r="AT875" s="35"/>
      <c r="AU875" s="35"/>
      <c r="AV875" s="35"/>
      <c r="AW875" s="35"/>
      <c r="AX875" s="35"/>
      <c r="AY875" s="35"/>
      <c r="AZ875" s="17">
        <f t="shared" ref="AZ875" si="1979">AZ874+1</f>
        <v>46891</v>
      </c>
      <c r="BA875" s="216">
        <f t="shared" si="1916"/>
        <v>4</v>
      </c>
      <c r="BB875" s="216">
        <f t="shared" ref="BB875" si="1980">BB874+1</f>
        <v>870</v>
      </c>
      <c r="BC875" s="16">
        <f t="shared" si="1918"/>
        <v>2.3835616438356166</v>
      </c>
      <c r="BD875" s="16">
        <f>IF(Template!$F$7="Linear interpolation",LinInterp($AO$5:$AO$18,$AM$5:$AM$18,BC875),CubicSpline($AO$5:$AO$18,$AM$5:$AM$18,BC875))</f>
        <v>13.905448469598566</v>
      </c>
      <c r="BE875" s="221">
        <f t="shared" si="1853"/>
        <v>1.3638835688190081</v>
      </c>
      <c r="BF875" s="221">
        <f>BE875/PRODUCT($BG$6:BG874)</f>
        <v>1.0003475590047677</v>
      </c>
      <c r="BG875" s="16">
        <f t="shared" si="1919"/>
        <v>1.0003475590047677</v>
      </c>
      <c r="BH875" s="10">
        <f t="shared" si="1920"/>
        <v>12.685903674020448</v>
      </c>
      <c r="BI875" s="90"/>
      <c r="BJ875" s="17">
        <f t="shared" si="1903"/>
        <v>46868</v>
      </c>
      <c r="BK875" s="16">
        <f t="shared" si="1896"/>
        <v>12.502700218909425</v>
      </c>
      <c r="BL875" s="10">
        <f ca="1">IFERROR(AVERAGE(INDIRECT("BK"&amp;AC875-Template!$F$10+1):INDIRECT("BK"&amp;AC875)),0)</f>
        <v>12.386786918130944</v>
      </c>
      <c r="BM875" s="35"/>
      <c r="BN875" s="86"/>
      <c r="BO875" s="35"/>
      <c r="BP875" s="35"/>
      <c r="BQ875" s="35"/>
      <c r="BR875" s="35"/>
      <c r="BS875" s="35"/>
      <c r="BT875" s="35"/>
      <c r="BU875" s="35"/>
      <c r="BV875" s="35"/>
      <c r="BW875" s="35"/>
      <c r="BX875" s="35"/>
      <c r="BY875" s="35"/>
      <c r="BZ875" s="35"/>
      <c r="CA875" s="35"/>
      <c r="CB875" s="35"/>
      <c r="CC875" s="35"/>
      <c r="CD875" s="35"/>
      <c r="CE875" s="35"/>
      <c r="CF875" s="35"/>
      <c r="CG875" s="35"/>
      <c r="CH875" s="35"/>
    </row>
    <row r="876" spans="1:86" ht="15.6" x14ac:dyDescent="0.3">
      <c r="A876" s="35"/>
      <c r="B876" s="86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17">
        <f t="shared" si="1897"/>
        <v>46892</v>
      </c>
      <c r="U876" s="216">
        <f t="shared" si="1890"/>
        <v>5</v>
      </c>
      <c r="V876" s="216">
        <f t="shared" si="1897"/>
        <v>871</v>
      </c>
      <c r="W876" s="16">
        <f t="shared" si="1904"/>
        <v>2.3863013698630136</v>
      </c>
      <c r="X876" s="16" t="e">
        <f>IF(Template!$F$7="Linear interpolation",LinInterp($I$5:$I$22,$G$5:$G$22,W876),CubicSpline($I$5:$I$22,$G$5:$G$22,W876))</f>
        <v>#VALUE!</v>
      </c>
      <c r="Y876" s="221" t="e">
        <f t="shared" si="1891"/>
        <v>#VALUE!</v>
      </c>
      <c r="Z876" s="221" t="e">
        <f>Y876/PRODUCT($AA$6:AA875)</f>
        <v>#VALUE!</v>
      </c>
      <c r="AA876" s="16" t="e">
        <f t="shared" si="1898"/>
        <v>#VALUE!</v>
      </c>
      <c r="AB876" s="10" t="e">
        <f t="shared" si="1899"/>
        <v>#VALUE!</v>
      </c>
      <c r="AC876" s="90">
        <f t="shared" si="1892"/>
        <v>876</v>
      </c>
      <c r="AD876" s="17">
        <f t="shared" si="1900"/>
        <v>46869</v>
      </c>
      <c r="AE876" s="16" t="e">
        <f t="shared" si="1893"/>
        <v>#VALUE!</v>
      </c>
      <c r="AF876" s="10">
        <f ca="1">IFERROR(AVERAGE(INDIRECT("AE"&amp;AC876-Template!$F$10+1):INDIRECT("AE"&amp;AC876)),0)</f>
        <v>0</v>
      </c>
      <c r="AG876" s="35"/>
      <c r="AH876" s="86"/>
      <c r="AI876" s="35"/>
      <c r="AJ876" s="35"/>
      <c r="AK876" s="35"/>
      <c r="AL876" s="35"/>
      <c r="AM876" s="35"/>
      <c r="AN876" s="35"/>
      <c r="AO876" s="35"/>
      <c r="AP876" s="35"/>
      <c r="AQ876" s="35"/>
      <c r="AR876" s="35"/>
      <c r="AS876" s="35"/>
      <c r="AT876" s="35"/>
      <c r="AU876" s="35"/>
      <c r="AV876" s="35"/>
      <c r="AW876" s="35"/>
      <c r="AX876" s="35"/>
      <c r="AY876" s="35"/>
      <c r="AZ876" s="17">
        <f t="shared" ref="AZ876" si="1981">AZ875+1</f>
        <v>46892</v>
      </c>
      <c r="BA876" s="216">
        <f t="shared" si="1916"/>
        <v>5</v>
      </c>
      <c r="BB876" s="216">
        <f t="shared" ref="BB876" si="1982">BB875+1</f>
        <v>871</v>
      </c>
      <c r="BC876" s="16">
        <f t="shared" si="1918"/>
        <v>2.3863013698630136</v>
      </c>
      <c r="BD876" s="16">
        <f>IF(Template!$F$7="Linear interpolation",LinInterp($AO$5:$AO$18,$AM$5:$AM$18,BC876),CubicSpline($AO$5:$AO$18,$AM$5:$AM$18,BC876))</f>
        <v>13.905019175318889</v>
      </c>
      <c r="BE876" s="221">
        <f t="shared" si="1853"/>
        <v>1.3643578935164995</v>
      </c>
      <c r="BF876" s="221">
        <f>BE876/PRODUCT($BG$6:BG875)</f>
        <v>1.0003477750655081</v>
      </c>
      <c r="BG876" s="16">
        <f t="shared" si="1919"/>
        <v>1.0003477750655081</v>
      </c>
      <c r="BH876" s="10">
        <f t="shared" si="1920"/>
        <v>12.693789891045416</v>
      </c>
      <c r="BI876" s="90"/>
      <c r="BJ876" s="17">
        <f t="shared" si="1903"/>
        <v>46869</v>
      </c>
      <c r="BK876" s="16">
        <f t="shared" si="1896"/>
        <v>12.510723194773977</v>
      </c>
      <c r="BL876" s="10">
        <f ca="1">IFERROR(AVERAGE(INDIRECT("BK"&amp;AC876-Template!$F$10+1):INDIRECT("BK"&amp;AC876)),0)</f>
        <v>12.394035467217872</v>
      </c>
      <c r="BM876" s="35"/>
      <c r="BN876" s="86"/>
      <c r="BO876" s="35"/>
      <c r="BP876" s="35"/>
      <c r="BQ876" s="35"/>
      <c r="BR876" s="35"/>
      <c r="BS876" s="35"/>
      <c r="BT876" s="35"/>
      <c r="BU876" s="35"/>
      <c r="BV876" s="35"/>
      <c r="BW876" s="35"/>
      <c r="BX876" s="35"/>
      <c r="BY876" s="35"/>
      <c r="BZ876" s="35"/>
      <c r="CA876" s="35"/>
      <c r="CB876" s="35"/>
      <c r="CC876" s="35"/>
      <c r="CD876" s="35"/>
      <c r="CE876" s="35"/>
      <c r="CF876" s="35"/>
      <c r="CG876" s="35"/>
      <c r="CH876" s="35"/>
    </row>
    <row r="877" spans="1:86" ht="15.6" x14ac:dyDescent="0.3">
      <c r="A877" s="35"/>
      <c r="B877" s="86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17">
        <f t="shared" si="1897"/>
        <v>46893</v>
      </c>
      <c r="U877" s="216">
        <f t="shared" si="1890"/>
        <v>6</v>
      </c>
      <c r="V877" s="216">
        <f t="shared" si="1897"/>
        <v>872</v>
      </c>
      <c r="W877" s="16">
        <f t="shared" si="1904"/>
        <v>2.3890410958904109</v>
      </c>
      <c r="X877" s="16" t="e">
        <f>IF(Template!$F$7="Linear interpolation",LinInterp($I$5:$I$22,$G$5:$G$22,W877),CubicSpline($I$5:$I$22,$G$5:$G$22,W877))</f>
        <v>#VALUE!</v>
      </c>
      <c r="Y877" s="221" t="e">
        <f t="shared" si="1891"/>
        <v>#VALUE!</v>
      </c>
      <c r="Z877" s="221" t="e">
        <f>Y877/PRODUCT($AA$6:AA876)</f>
        <v>#VALUE!</v>
      </c>
      <c r="AA877" s="16" t="e">
        <f t="shared" si="1898"/>
        <v>#VALUE!</v>
      </c>
      <c r="AB877" s="10" t="e">
        <f t="shared" si="1899"/>
        <v>#VALUE!</v>
      </c>
      <c r="AC877" s="90">
        <f t="shared" si="1892"/>
        <v>877</v>
      </c>
      <c r="AD877" s="17">
        <f t="shared" si="1900"/>
        <v>46870</v>
      </c>
      <c r="AE877" s="16" t="e">
        <f t="shared" si="1893"/>
        <v>#VALUE!</v>
      </c>
      <c r="AF877" s="10">
        <f ca="1">IFERROR(AVERAGE(INDIRECT("AE"&amp;AC877-Template!$F$10+1):INDIRECT("AE"&amp;AC877)),0)</f>
        <v>0</v>
      </c>
      <c r="AG877" s="35"/>
      <c r="AH877" s="86"/>
      <c r="AI877" s="35"/>
      <c r="AJ877" s="35"/>
      <c r="AK877" s="35"/>
      <c r="AL877" s="35"/>
      <c r="AM877" s="35"/>
      <c r="AN877" s="35"/>
      <c r="AO877" s="35"/>
      <c r="AP877" s="35"/>
      <c r="AQ877" s="35"/>
      <c r="AR877" s="35"/>
      <c r="AS877" s="35"/>
      <c r="AT877" s="35"/>
      <c r="AU877" s="35"/>
      <c r="AV877" s="35"/>
      <c r="AW877" s="35"/>
      <c r="AX877" s="35"/>
      <c r="AY877" s="35"/>
      <c r="AZ877" s="17">
        <f t="shared" ref="AZ877" si="1983">AZ876+1</f>
        <v>46893</v>
      </c>
      <c r="BA877" s="216">
        <f t="shared" si="1916"/>
        <v>6</v>
      </c>
      <c r="BB877" s="216">
        <f t="shared" ref="BB877" si="1984">BB876+1</f>
        <v>872</v>
      </c>
      <c r="BC877" s="16">
        <f t="shared" si="1918"/>
        <v>2.3890410958904109</v>
      </c>
      <c r="BD877" s="16">
        <f>IF(Template!$F$7="Linear interpolation",LinInterp($AO$5:$AO$18,$AM$5:$AM$18,BC877),CubicSpline($AO$5:$AO$18,$AM$5:$AM$18,BC877))</f>
        <v>13.904601154483332</v>
      </c>
      <c r="BE877" s="221">
        <f t="shared" si="1853"/>
        <v>1.3648326776547446</v>
      </c>
      <c r="BF877" s="221">
        <f>BE877/PRODUCT($BG$6:BG876)</f>
        <v>1.0003479909051001</v>
      </c>
      <c r="BG877" s="16">
        <f t="shared" si="1919"/>
        <v>1.0003477750655081</v>
      </c>
      <c r="BH877" s="10">
        <f t="shared" si="1920"/>
        <v>12.693789891045416</v>
      </c>
      <c r="BI877" s="90"/>
      <c r="BJ877" s="17">
        <f t="shared" si="1903"/>
        <v>46870</v>
      </c>
      <c r="BK877" s="16">
        <f t="shared" si="1896"/>
        <v>12.518742174854269</v>
      </c>
      <c r="BL877" s="10">
        <f ca="1">IFERROR(AVERAGE(INDIRECT("BK"&amp;AC877-Template!$F$10+1):INDIRECT("BK"&amp;AC877)),0)</f>
        <v>12.402088359653911</v>
      </c>
      <c r="BM877" s="35"/>
      <c r="BN877" s="86"/>
      <c r="BO877" s="35"/>
      <c r="BP877" s="35"/>
      <c r="BQ877" s="35"/>
      <c r="BR877" s="35"/>
      <c r="BS877" s="35"/>
      <c r="BT877" s="35"/>
      <c r="BU877" s="35"/>
      <c r="BV877" s="35"/>
      <c r="BW877" s="35"/>
      <c r="BX877" s="35"/>
      <c r="BY877" s="35"/>
      <c r="BZ877" s="35"/>
      <c r="CA877" s="35"/>
      <c r="CB877" s="35"/>
      <c r="CC877" s="35"/>
      <c r="CD877" s="35"/>
      <c r="CE877" s="35"/>
      <c r="CF877" s="35"/>
      <c r="CG877" s="35"/>
      <c r="CH877" s="35"/>
    </row>
    <row r="878" spans="1:86" ht="15.6" x14ac:dyDescent="0.3">
      <c r="A878" s="35"/>
      <c r="B878" s="86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17">
        <f t="shared" si="1897"/>
        <v>46894</v>
      </c>
      <c r="U878" s="216">
        <f t="shared" si="1890"/>
        <v>7</v>
      </c>
      <c r="V878" s="216">
        <f t="shared" si="1897"/>
        <v>873</v>
      </c>
      <c r="W878" s="16">
        <f t="shared" si="1904"/>
        <v>2.3917808219178083</v>
      </c>
      <c r="X878" s="16" t="e">
        <f>IF(Template!$F$7="Linear interpolation",LinInterp($I$5:$I$22,$G$5:$G$22,W878),CubicSpline($I$5:$I$22,$G$5:$G$22,W878))</f>
        <v>#VALUE!</v>
      </c>
      <c r="Y878" s="221" t="e">
        <f t="shared" si="1891"/>
        <v>#VALUE!</v>
      </c>
      <c r="Z878" s="221" t="e">
        <f>Y878/PRODUCT($AA$6:AA877)</f>
        <v>#VALUE!</v>
      </c>
      <c r="AA878" s="16" t="e">
        <f t="shared" si="1898"/>
        <v>#VALUE!</v>
      </c>
      <c r="AB878" s="10" t="e">
        <f t="shared" si="1899"/>
        <v>#VALUE!</v>
      </c>
      <c r="AC878" s="90">
        <f t="shared" si="1892"/>
        <v>878</v>
      </c>
      <c r="AD878" s="17">
        <f t="shared" si="1900"/>
        <v>46871</v>
      </c>
      <c r="AE878" s="16" t="e">
        <f t="shared" si="1893"/>
        <v>#VALUE!</v>
      </c>
      <c r="AF878" s="10">
        <f ca="1">IFERROR(AVERAGE(INDIRECT("AE"&amp;AC878-Template!$F$10+1):INDIRECT("AE"&amp;AC878)),0)</f>
        <v>0</v>
      </c>
      <c r="AG878" s="35"/>
      <c r="AH878" s="86"/>
      <c r="AI878" s="35"/>
      <c r="AJ878" s="35"/>
      <c r="AK878" s="35"/>
      <c r="AL878" s="35"/>
      <c r="AM878" s="35"/>
      <c r="AN878" s="35"/>
      <c r="AO878" s="35"/>
      <c r="AP878" s="35"/>
      <c r="AQ878" s="35"/>
      <c r="AR878" s="35"/>
      <c r="AS878" s="35"/>
      <c r="AT878" s="35"/>
      <c r="AU878" s="35"/>
      <c r="AV878" s="35"/>
      <c r="AW878" s="35"/>
      <c r="AX878" s="35"/>
      <c r="AY878" s="35"/>
      <c r="AZ878" s="17">
        <f t="shared" ref="AZ878" si="1985">AZ877+1</f>
        <v>46894</v>
      </c>
      <c r="BA878" s="216">
        <f t="shared" si="1916"/>
        <v>7</v>
      </c>
      <c r="BB878" s="216">
        <f t="shared" ref="BB878" si="1986">BB877+1</f>
        <v>873</v>
      </c>
      <c r="BC878" s="16">
        <f t="shared" si="1918"/>
        <v>2.3917808219178083</v>
      </c>
      <c r="BD878" s="16">
        <f>IF(Template!$F$7="Linear interpolation",LinInterp($AO$5:$AO$18,$AM$5:$AM$18,BC878),CubicSpline($AO$5:$AO$18,$AM$5:$AM$18,BC878))</f>
        <v>13.904194357471965</v>
      </c>
      <c r="BE878" s="221">
        <f t="shared" si="1853"/>
        <v>1.3653079212900328</v>
      </c>
      <c r="BF878" s="221">
        <f>BE878/PRODUCT($BG$6:BG877)</f>
        <v>1.0003484223583805</v>
      </c>
      <c r="BG878" s="16">
        <f t="shared" si="1919"/>
        <v>1.0003477750655081</v>
      </c>
      <c r="BH878" s="10">
        <f t="shared" si="1920"/>
        <v>12.693789891045416</v>
      </c>
      <c r="BI878" s="90"/>
      <c r="BJ878" s="17">
        <f t="shared" si="1903"/>
        <v>46871</v>
      </c>
      <c r="BK878" s="16">
        <f t="shared" si="1896"/>
        <v>12.526756981691367</v>
      </c>
      <c r="BL878" s="10">
        <f ca="1">IFERROR(AVERAGE(INDIRECT("BK"&amp;AC878-Template!$F$10+1):INDIRECT("BK"&amp;AC878)),0)</f>
        <v>12.41013965351663</v>
      </c>
      <c r="BM878" s="35"/>
      <c r="BN878" s="86"/>
      <c r="BO878" s="35"/>
      <c r="BP878" s="35"/>
      <c r="BQ878" s="35"/>
      <c r="BR878" s="35"/>
      <c r="BS878" s="35"/>
      <c r="BT878" s="35"/>
      <c r="BU878" s="35"/>
      <c r="BV878" s="35"/>
      <c r="BW878" s="35"/>
      <c r="BX878" s="35"/>
      <c r="BY878" s="35"/>
      <c r="BZ878" s="35"/>
      <c r="CA878" s="35"/>
      <c r="CB878" s="35"/>
      <c r="CC878" s="35"/>
      <c r="CD878" s="35"/>
      <c r="CE878" s="35"/>
      <c r="CF878" s="35"/>
      <c r="CG878" s="35"/>
      <c r="CH878" s="35"/>
    </row>
    <row r="879" spans="1:86" ht="15.6" x14ac:dyDescent="0.3">
      <c r="A879" s="35"/>
      <c r="B879" s="86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17">
        <f t="shared" si="1897"/>
        <v>46895</v>
      </c>
      <c r="U879" s="216">
        <f t="shared" si="1890"/>
        <v>1</v>
      </c>
      <c r="V879" s="216">
        <f t="shared" si="1897"/>
        <v>874</v>
      </c>
      <c r="W879" s="16">
        <f t="shared" si="1904"/>
        <v>2.3945205479452056</v>
      </c>
      <c r="X879" s="16" t="e">
        <f>IF(Template!$F$7="Linear interpolation",LinInterp($I$5:$I$22,$G$5:$G$22,W879),CubicSpline($I$5:$I$22,$G$5:$G$22,W879))</f>
        <v>#VALUE!</v>
      </c>
      <c r="Y879" s="221" t="e">
        <f t="shared" si="1891"/>
        <v>#VALUE!</v>
      </c>
      <c r="Z879" s="221" t="e">
        <f>Y879/PRODUCT($AA$6:AA878)</f>
        <v>#VALUE!</v>
      </c>
      <c r="AA879" s="16" t="e">
        <f t="shared" si="1898"/>
        <v>#VALUE!</v>
      </c>
      <c r="AB879" s="10" t="e">
        <f t="shared" si="1899"/>
        <v>#VALUE!</v>
      </c>
      <c r="AC879" s="90">
        <f t="shared" si="1892"/>
        <v>879</v>
      </c>
      <c r="AD879" s="17">
        <f t="shared" si="1900"/>
        <v>46872</v>
      </c>
      <c r="AE879" s="16" t="e">
        <f t="shared" si="1893"/>
        <v>#VALUE!</v>
      </c>
      <c r="AF879" s="10">
        <f ca="1">IFERROR(AVERAGE(INDIRECT("AE"&amp;AC879-Template!$F$10+1):INDIRECT("AE"&amp;AC879)),0)</f>
        <v>0</v>
      </c>
      <c r="AG879" s="35"/>
      <c r="AH879" s="86"/>
      <c r="AI879" s="35"/>
      <c r="AJ879" s="35"/>
      <c r="AK879" s="35"/>
      <c r="AL879" s="35"/>
      <c r="AM879" s="35"/>
      <c r="AN879" s="35"/>
      <c r="AO879" s="35"/>
      <c r="AP879" s="35"/>
      <c r="AQ879" s="35"/>
      <c r="AR879" s="35"/>
      <c r="AS879" s="35"/>
      <c r="AT879" s="35"/>
      <c r="AU879" s="35"/>
      <c r="AV879" s="35"/>
      <c r="AW879" s="35"/>
      <c r="AX879" s="35"/>
      <c r="AY879" s="35"/>
      <c r="AZ879" s="17">
        <f t="shared" ref="AZ879" si="1987">AZ878+1</f>
        <v>46895</v>
      </c>
      <c r="BA879" s="216">
        <f t="shared" si="1916"/>
        <v>1</v>
      </c>
      <c r="BB879" s="216">
        <f t="shared" ref="BB879" si="1988">BB878+1</f>
        <v>874</v>
      </c>
      <c r="BC879" s="16">
        <f t="shared" si="1918"/>
        <v>2.3945205479452056</v>
      </c>
      <c r="BD879" s="16">
        <f>IF(Template!$F$7="Linear interpolation",LinInterp($AO$5:$AO$18,$AM$5:$AM$18,BC879),CubicSpline($AO$5:$AO$18,$AM$5:$AM$18,BC879))</f>
        <v>13.903798734664862</v>
      </c>
      <c r="BE879" s="221">
        <f t="shared" si="1853"/>
        <v>1.3657836244720269</v>
      </c>
      <c r="BF879" s="221">
        <f>BE879/PRODUCT($BG$6:BG878)</f>
        <v>1.0003490691947363</v>
      </c>
      <c r="BG879" s="16">
        <f t="shared" si="1919"/>
        <v>1.0003490691947363</v>
      </c>
      <c r="BH879" s="10">
        <f t="shared" si="1920"/>
        <v>12.741025607875599</v>
      </c>
      <c r="BI879" s="90"/>
      <c r="BJ879" s="17">
        <f t="shared" si="1903"/>
        <v>46872</v>
      </c>
      <c r="BK879" s="16">
        <f t="shared" si="1896"/>
        <v>12.526756981691367</v>
      </c>
      <c r="BL879" s="10">
        <f ca="1">IFERROR(AVERAGE(INDIRECT("BK"&amp;AC879-Template!$F$10+1):INDIRECT("BK"&amp;AC879)),0)</f>
        <v>12.417922155974827</v>
      </c>
      <c r="BM879" s="35"/>
      <c r="BN879" s="86"/>
      <c r="BO879" s="35"/>
      <c r="BP879" s="35"/>
      <c r="BQ879" s="35"/>
      <c r="BR879" s="35"/>
      <c r="BS879" s="35"/>
      <c r="BT879" s="35"/>
      <c r="BU879" s="35"/>
      <c r="BV879" s="35"/>
      <c r="BW879" s="35"/>
      <c r="BX879" s="35"/>
      <c r="BY879" s="35"/>
      <c r="BZ879" s="35"/>
      <c r="CA879" s="35"/>
      <c r="CB879" s="35"/>
      <c r="CC879" s="35"/>
      <c r="CD879" s="35"/>
      <c r="CE879" s="35"/>
      <c r="CF879" s="35"/>
      <c r="CG879" s="35"/>
      <c r="CH879" s="35"/>
    </row>
    <row r="880" spans="1:86" ht="15.6" x14ac:dyDescent="0.3">
      <c r="A880" s="35"/>
      <c r="B880" s="86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17">
        <f t="shared" si="1897"/>
        <v>46896</v>
      </c>
      <c r="U880" s="216">
        <f t="shared" si="1890"/>
        <v>2</v>
      </c>
      <c r="V880" s="216">
        <f t="shared" si="1897"/>
        <v>875</v>
      </c>
      <c r="W880" s="16">
        <f t="shared" si="1904"/>
        <v>2.3972602739726026</v>
      </c>
      <c r="X880" s="16" t="e">
        <f>IF(Template!$F$7="Linear interpolation",LinInterp($I$5:$I$22,$G$5:$G$22,W880),CubicSpline($I$5:$I$22,$G$5:$G$22,W880))</f>
        <v>#VALUE!</v>
      </c>
      <c r="Y880" s="221" t="e">
        <f t="shared" si="1891"/>
        <v>#VALUE!</v>
      </c>
      <c r="Z880" s="221" t="e">
        <f>Y880/PRODUCT($AA$6:AA879)</f>
        <v>#VALUE!</v>
      </c>
      <c r="AA880" s="16" t="e">
        <f t="shared" si="1898"/>
        <v>#VALUE!</v>
      </c>
      <c r="AB880" s="10" t="e">
        <f t="shared" si="1899"/>
        <v>#VALUE!</v>
      </c>
      <c r="AC880" s="90">
        <f t="shared" si="1892"/>
        <v>880</v>
      </c>
      <c r="AD880" s="17">
        <f t="shared" si="1900"/>
        <v>46873</v>
      </c>
      <c r="AE880" s="16" t="e">
        <f t="shared" si="1893"/>
        <v>#VALUE!</v>
      </c>
      <c r="AF880" s="10">
        <f ca="1">IFERROR(AVERAGE(INDIRECT("AE"&amp;AC880-Template!$F$10+1):INDIRECT("AE"&amp;AC880)),0)</f>
        <v>0</v>
      </c>
      <c r="AG880" s="35"/>
      <c r="AH880" s="86"/>
      <c r="AI880" s="35"/>
      <c r="AJ880" s="35"/>
      <c r="AK880" s="35"/>
      <c r="AL880" s="35"/>
      <c r="AM880" s="35"/>
      <c r="AN880" s="35"/>
      <c r="AO880" s="35"/>
      <c r="AP880" s="35"/>
      <c r="AQ880" s="35"/>
      <c r="AR880" s="35"/>
      <c r="AS880" s="35"/>
      <c r="AT880" s="35"/>
      <c r="AU880" s="35"/>
      <c r="AV880" s="35"/>
      <c r="AW880" s="35"/>
      <c r="AX880" s="35"/>
      <c r="AY880" s="35"/>
      <c r="AZ880" s="17">
        <f t="shared" ref="AZ880" si="1989">AZ879+1</f>
        <v>46896</v>
      </c>
      <c r="BA880" s="216">
        <f t="shared" si="1916"/>
        <v>2</v>
      </c>
      <c r="BB880" s="216">
        <f t="shared" ref="BB880" si="1990">BB879+1</f>
        <v>875</v>
      </c>
      <c r="BC880" s="16">
        <f t="shared" si="1918"/>
        <v>2.3972602739726026</v>
      </c>
      <c r="BD880" s="16">
        <f>IF(Template!$F$7="Linear interpolation",LinInterp($AO$5:$AO$18,$AM$5:$AM$18,BC880),CubicSpline($AO$5:$AO$18,$AM$5:$AM$18,BC880))</f>
        <v>13.903414236442096</v>
      </c>
      <c r="BE880" s="221">
        <f t="shared" si="1853"/>
        <v>1.366259787243755</v>
      </c>
      <c r="BF880" s="221">
        <f>BE880/PRODUCT($BG$6:BG879)</f>
        <v>1.0003486370485017</v>
      </c>
      <c r="BG880" s="16">
        <f t="shared" si="1919"/>
        <v>1.0003486370485017</v>
      </c>
      <c r="BH880" s="10">
        <f t="shared" si="1920"/>
        <v>12.725252270313625</v>
      </c>
      <c r="BI880" s="90"/>
      <c r="BJ880" s="17">
        <f t="shared" si="1903"/>
        <v>46873</v>
      </c>
      <c r="BK880" s="16">
        <f t="shared" si="1896"/>
        <v>12.526756981691367</v>
      </c>
      <c r="BL880" s="10">
        <f ca="1">IFERROR(AVERAGE(INDIRECT("BK"&amp;AC880-Template!$F$10+1):INDIRECT("BK"&amp;AC880)),0)</f>
        <v>12.425435840353465</v>
      </c>
      <c r="BM880" s="35"/>
      <c r="BN880" s="86"/>
      <c r="BO880" s="35"/>
      <c r="BP880" s="35"/>
      <c r="BQ880" s="35"/>
      <c r="BR880" s="35"/>
      <c r="BS880" s="35"/>
      <c r="BT880" s="35"/>
      <c r="BU880" s="35"/>
      <c r="BV880" s="35"/>
      <c r="BW880" s="35"/>
      <c r="BX880" s="35"/>
      <c r="BY880" s="35"/>
      <c r="BZ880" s="35"/>
      <c r="CA880" s="35"/>
      <c r="CB880" s="35"/>
      <c r="CC880" s="35"/>
      <c r="CD880" s="35"/>
      <c r="CE880" s="35"/>
      <c r="CF880" s="35"/>
      <c r="CG880" s="35"/>
      <c r="CH880" s="35"/>
    </row>
    <row r="881" spans="1:86" ht="15.6" x14ac:dyDescent="0.3">
      <c r="A881" s="35"/>
      <c r="B881" s="86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17">
        <f t="shared" si="1897"/>
        <v>46897</v>
      </c>
      <c r="U881" s="216">
        <f t="shared" si="1890"/>
        <v>3</v>
      </c>
      <c r="V881" s="216">
        <f t="shared" si="1897"/>
        <v>876</v>
      </c>
      <c r="W881" s="16">
        <f t="shared" si="1904"/>
        <v>2.4</v>
      </c>
      <c r="X881" s="16" t="e">
        <f>IF(Template!$F$7="Linear interpolation",LinInterp($I$5:$I$22,$G$5:$G$22,W881),CubicSpline($I$5:$I$22,$G$5:$G$22,W881))</f>
        <v>#VALUE!</v>
      </c>
      <c r="Y881" s="221" t="e">
        <f t="shared" si="1891"/>
        <v>#VALUE!</v>
      </c>
      <c r="Z881" s="221" t="e">
        <f>Y881/PRODUCT($AA$6:AA880)</f>
        <v>#VALUE!</v>
      </c>
      <c r="AA881" s="16" t="e">
        <f t="shared" si="1898"/>
        <v>#VALUE!</v>
      </c>
      <c r="AB881" s="10" t="e">
        <f t="shared" si="1899"/>
        <v>#VALUE!</v>
      </c>
      <c r="AC881" s="90">
        <f t="shared" si="1892"/>
        <v>881</v>
      </c>
      <c r="AD881" s="17">
        <f t="shared" si="1900"/>
        <v>46874</v>
      </c>
      <c r="AE881" s="16" t="e">
        <f t="shared" si="1893"/>
        <v>#VALUE!</v>
      </c>
      <c r="AF881" s="10">
        <f ca="1">IFERROR(AVERAGE(INDIRECT("AE"&amp;AC881-Template!$F$10+1):INDIRECT("AE"&amp;AC881)),0)</f>
        <v>0</v>
      </c>
      <c r="AG881" s="35"/>
      <c r="AH881" s="86"/>
      <c r="AI881" s="35"/>
      <c r="AJ881" s="35"/>
      <c r="AK881" s="35"/>
      <c r="AL881" s="35"/>
      <c r="AM881" s="35"/>
      <c r="AN881" s="35"/>
      <c r="AO881" s="35"/>
      <c r="AP881" s="35"/>
      <c r="AQ881" s="35"/>
      <c r="AR881" s="35"/>
      <c r="AS881" s="35"/>
      <c r="AT881" s="35"/>
      <c r="AU881" s="35"/>
      <c r="AV881" s="35"/>
      <c r="AW881" s="35"/>
      <c r="AX881" s="35"/>
      <c r="AY881" s="35"/>
      <c r="AZ881" s="17">
        <f t="shared" ref="AZ881" si="1991">AZ880+1</f>
        <v>46897</v>
      </c>
      <c r="BA881" s="216">
        <f t="shared" si="1916"/>
        <v>3</v>
      </c>
      <c r="BB881" s="216">
        <f t="shared" ref="BB881" si="1992">BB880+1</f>
        <v>876</v>
      </c>
      <c r="BC881" s="16">
        <f t="shared" si="1918"/>
        <v>2.4</v>
      </c>
      <c r="BD881" s="16">
        <f>IF(Template!$F$7="Linear interpolation",LinInterp($AO$5:$AO$18,$AM$5:$AM$18,BC881),CubicSpline($AO$5:$AO$18,$AM$5:$AM$18,BC881))</f>
        <v>13.903040813183736</v>
      </c>
      <c r="BE881" s="221">
        <f t="shared" si="1853"/>
        <v>1.3667364096415948</v>
      </c>
      <c r="BF881" s="221">
        <f>BE881/PRODUCT($BG$6:BG880)</f>
        <v>1.0003488519550161</v>
      </c>
      <c r="BG881" s="16">
        <f t="shared" si="1919"/>
        <v>1.0003488519550161</v>
      </c>
      <c r="BH881" s="10">
        <f t="shared" si="1920"/>
        <v>12.733096358087836</v>
      </c>
      <c r="BI881" s="90"/>
      <c r="BJ881" s="17">
        <f t="shared" si="1903"/>
        <v>46874</v>
      </c>
      <c r="BK881" s="16">
        <f t="shared" si="1896"/>
        <v>12.574801448845928</v>
      </c>
      <c r="BL881" s="10">
        <f ca="1">IFERROR(AVERAGE(INDIRECT("BK"&amp;AC881-Template!$F$10+1):INDIRECT("BK"&amp;AC881)),0)</f>
        <v>12.43455100697059</v>
      </c>
      <c r="BM881" s="35"/>
      <c r="BN881" s="86"/>
      <c r="BO881" s="35"/>
      <c r="BP881" s="35"/>
      <c r="BQ881" s="35"/>
      <c r="BR881" s="35"/>
      <c r="BS881" s="35"/>
      <c r="BT881" s="35"/>
      <c r="BU881" s="35"/>
      <c r="BV881" s="35"/>
      <c r="BW881" s="35"/>
      <c r="BX881" s="35"/>
      <c r="BY881" s="35"/>
      <c r="BZ881" s="35"/>
      <c r="CA881" s="35"/>
      <c r="CB881" s="35"/>
      <c r="CC881" s="35"/>
      <c r="CD881" s="35"/>
      <c r="CE881" s="35"/>
      <c r="CF881" s="35"/>
      <c r="CG881" s="35"/>
      <c r="CH881" s="35"/>
    </row>
    <row r="882" spans="1:86" ht="15.6" x14ac:dyDescent="0.3">
      <c r="A882" s="35"/>
      <c r="B882" s="86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17">
        <f t="shared" si="1897"/>
        <v>46898</v>
      </c>
      <c r="U882" s="216">
        <f t="shared" si="1890"/>
        <v>4</v>
      </c>
      <c r="V882" s="216">
        <f t="shared" si="1897"/>
        <v>877</v>
      </c>
      <c r="W882" s="16">
        <f t="shared" si="1904"/>
        <v>2.4027397260273973</v>
      </c>
      <c r="X882" s="16" t="e">
        <f>IF(Template!$F$7="Linear interpolation",LinInterp($I$5:$I$22,$G$5:$G$22,W882),CubicSpline($I$5:$I$22,$G$5:$G$22,W882))</f>
        <v>#VALUE!</v>
      </c>
      <c r="Y882" s="221" t="e">
        <f t="shared" si="1891"/>
        <v>#VALUE!</v>
      </c>
      <c r="Z882" s="221" t="e">
        <f>Y882/PRODUCT($AA$6:AA881)</f>
        <v>#VALUE!</v>
      </c>
      <c r="AA882" s="16" t="e">
        <f t="shared" si="1898"/>
        <v>#VALUE!</v>
      </c>
      <c r="AB882" s="10" t="e">
        <f t="shared" si="1899"/>
        <v>#VALUE!</v>
      </c>
      <c r="AC882" s="90">
        <f t="shared" si="1892"/>
        <v>882</v>
      </c>
      <c r="AD882" s="17">
        <f t="shared" si="1900"/>
        <v>46875</v>
      </c>
      <c r="AE882" s="16" t="e">
        <f t="shared" si="1893"/>
        <v>#VALUE!</v>
      </c>
      <c r="AF882" s="10">
        <f ca="1">IFERROR(AVERAGE(INDIRECT("AE"&amp;AC882-Template!$F$10+1):INDIRECT("AE"&amp;AC882)),0)</f>
        <v>0</v>
      </c>
      <c r="AG882" s="35"/>
      <c r="AH882" s="86"/>
      <c r="AI882" s="35"/>
      <c r="AJ882" s="35"/>
      <c r="AK882" s="35"/>
      <c r="AL882" s="35"/>
      <c r="AM882" s="35"/>
      <c r="AN882" s="35"/>
      <c r="AO882" s="35"/>
      <c r="AP882" s="35"/>
      <c r="AQ882" s="35"/>
      <c r="AR882" s="35"/>
      <c r="AS882" s="35"/>
      <c r="AT882" s="35"/>
      <c r="AU882" s="35"/>
      <c r="AV882" s="35"/>
      <c r="AW882" s="35"/>
      <c r="AX882" s="35"/>
      <c r="AY882" s="35"/>
      <c r="AZ882" s="17">
        <f t="shared" ref="AZ882" si="1993">AZ881+1</f>
        <v>46898</v>
      </c>
      <c r="BA882" s="216">
        <f t="shared" si="1916"/>
        <v>4</v>
      </c>
      <c r="BB882" s="216">
        <f t="shared" ref="BB882" si="1994">BB881+1</f>
        <v>877</v>
      </c>
      <c r="BC882" s="16">
        <f t="shared" si="1918"/>
        <v>2.4027397260273973</v>
      </c>
      <c r="BD882" s="16">
        <f>IF(Template!$F$7="Linear interpolation",LinInterp($AO$5:$AO$18,$AM$5:$AM$18,BC882),CubicSpline($AO$5:$AO$18,$AM$5:$AM$18,BC882))</f>
        <v>13.902678415269857</v>
      </c>
      <c r="BE882" s="221">
        <f t="shared" si="1853"/>
        <v>1.3672134916952665</v>
      </c>
      <c r="BF882" s="221">
        <f>BE882/PRODUCT($BG$6:BG881)</f>
        <v>1.0003490666161421</v>
      </c>
      <c r="BG882" s="16">
        <f t="shared" si="1919"/>
        <v>1.0003490666161421</v>
      </c>
      <c r="BH882" s="10">
        <f t="shared" si="1920"/>
        <v>12.740931489186313</v>
      </c>
      <c r="BI882" s="90"/>
      <c r="BJ882" s="17">
        <f t="shared" si="1903"/>
        <v>46875</v>
      </c>
      <c r="BK882" s="16">
        <f t="shared" si="1896"/>
        <v>12.558770929001373</v>
      </c>
      <c r="BL882" s="10">
        <f ca="1">IFERROR(AVERAGE(INDIRECT("BK"&amp;AC882-Template!$F$10+1):INDIRECT("BK"&amp;AC882)),0)</f>
        <v>12.443131822926228</v>
      </c>
      <c r="BM882" s="35"/>
      <c r="BN882" s="86"/>
      <c r="BO882" s="35"/>
      <c r="BP882" s="35"/>
      <c r="BQ882" s="35"/>
      <c r="BR882" s="35"/>
      <c r="BS882" s="35"/>
      <c r="BT882" s="35"/>
      <c r="BU882" s="35"/>
      <c r="BV882" s="35"/>
      <c r="BW882" s="35"/>
      <c r="BX882" s="35"/>
      <c r="BY882" s="35"/>
      <c r="BZ882" s="35"/>
      <c r="CA882" s="35"/>
      <c r="CB882" s="35"/>
      <c r="CC882" s="35"/>
      <c r="CD882" s="35"/>
      <c r="CE882" s="35"/>
      <c r="CF882" s="35"/>
      <c r="CG882" s="35"/>
      <c r="CH882" s="35"/>
    </row>
    <row r="883" spans="1:86" ht="15.6" x14ac:dyDescent="0.3">
      <c r="A883" s="35"/>
      <c r="B883" s="86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17">
        <f t="shared" si="1897"/>
        <v>46899</v>
      </c>
      <c r="U883" s="216">
        <f t="shared" si="1890"/>
        <v>5</v>
      </c>
      <c r="V883" s="216">
        <f t="shared" si="1897"/>
        <v>878</v>
      </c>
      <c r="W883" s="16">
        <f t="shared" si="1904"/>
        <v>2.4054794520547946</v>
      </c>
      <c r="X883" s="16" t="e">
        <f>IF(Template!$F$7="Linear interpolation",LinInterp($I$5:$I$22,$G$5:$G$22,W883),CubicSpline($I$5:$I$22,$G$5:$G$22,W883))</f>
        <v>#VALUE!</v>
      </c>
      <c r="Y883" s="221" t="e">
        <f t="shared" si="1891"/>
        <v>#VALUE!</v>
      </c>
      <c r="Z883" s="221" t="e">
        <f>Y883/PRODUCT($AA$6:AA882)</f>
        <v>#VALUE!</v>
      </c>
      <c r="AA883" s="16" t="e">
        <f t="shared" si="1898"/>
        <v>#VALUE!</v>
      </c>
      <c r="AB883" s="10" t="e">
        <f t="shared" si="1899"/>
        <v>#VALUE!</v>
      </c>
      <c r="AC883" s="90">
        <f t="shared" si="1892"/>
        <v>883</v>
      </c>
      <c r="AD883" s="17">
        <f t="shared" si="1900"/>
        <v>46876</v>
      </c>
      <c r="AE883" s="16" t="e">
        <f t="shared" si="1893"/>
        <v>#VALUE!</v>
      </c>
      <c r="AF883" s="10">
        <f ca="1">IFERROR(AVERAGE(INDIRECT("AE"&amp;AC883-Template!$F$10+1):INDIRECT("AE"&amp;AC883)),0)</f>
        <v>0</v>
      </c>
      <c r="AG883" s="35"/>
      <c r="AH883" s="86"/>
      <c r="AI883" s="35"/>
      <c r="AJ883" s="35"/>
      <c r="AK883" s="35"/>
      <c r="AL883" s="35"/>
      <c r="AM883" s="35"/>
      <c r="AN883" s="35"/>
      <c r="AO883" s="35"/>
      <c r="AP883" s="35"/>
      <c r="AQ883" s="35"/>
      <c r="AR883" s="35"/>
      <c r="AS883" s="35"/>
      <c r="AT883" s="35"/>
      <c r="AU883" s="35"/>
      <c r="AV883" s="35"/>
      <c r="AW883" s="35"/>
      <c r="AX883" s="35"/>
      <c r="AY883" s="35"/>
      <c r="AZ883" s="17">
        <f t="shared" ref="AZ883" si="1995">AZ882+1</f>
        <v>46899</v>
      </c>
      <c r="BA883" s="216">
        <f t="shared" si="1916"/>
        <v>5</v>
      </c>
      <c r="BB883" s="216">
        <f t="shared" ref="BB883" si="1996">BB882+1</f>
        <v>878</v>
      </c>
      <c r="BC883" s="16">
        <f t="shared" si="1918"/>
        <v>2.4054794520547946</v>
      </c>
      <c r="BD883" s="16">
        <f>IF(Template!$F$7="Linear interpolation",LinInterp($AO$5:$AO$18,$AM$5:$AM$18,BC883),CubicSpline($AO$5:$AO$18,$AM$5:$AM$18,BC883))</f>
        <v>13.902326993080532</v>
      </c>
      <c r="BE883" s="221">
        <f t="shared" ref="BE883:BE946" si="1997">(1+(BD883/100))^BC883</f>
        <v>1.3676910334278189</v>
      </c>
      <c r="BF883" s="221">
        <f>BE883/PRODUCT($BG$6:BG882)</f>
        <v>1.0003492810270329</v>
      </c>
      <c r="BG883" s="16">
        <f t="shared" si="1919"/>
        <v>1.0003492810270329</v>
      </c>
      <c r="BH883" s="10">
        <f t="shared" si="1920"/>
        <v>12.748757486701233</v>
      </c>
      <c r="BI883" s="90"/>
      <c r="BJ883" s="17">
        <f t="shared" si="1903"/>
        <v>46876</v>
      </c>
      <c r="BK883" s="16">
        <f t="shared" si="1896"/>
        <v>12.56676220907571</v>
      </c>
      <c r="BL883" s="10">
        <f ca="1">IFERROR(AVERAGE(INDIRECT("BK"&amp;AC883-Template!$F$10+1):INDIRECT("BK"&amp;AC883)),0)</f>
        <v>12.450365927907439</v>
      </c>
      <c r="BM883" s="35"/>
      <c r="BN883" s="86"/>
      <c r="BO883" s="35"/>
      <c r="BP883" s="35"/>
      <c r="BQ883" s="35"/>
      <c r="BR883" s="35"/>
      <c r="BS883" s="35"/>
      <c r="BT883" s="35"/>
      <c r="BU883" s="35"/>
      <c r="BV883" s="35"/>
      <c r="BW883" s="35"/>
      <c r="BX883" s="35"/>
      <c r="BY883" s="35"/>
      <c r="BZ883" s="35"/>
      <c r="CA883" s="35"/>
      <c r="CB883" s="35"/>
      <c r="CC883" s="35"/>
      <c r="CD883" s="35"/>
      <c r="CE883" s="35"/>
      <c r="CF883" s="35"/>
      <c r="CG883" s="35"/>
      <c r="CH883" s="35"/>
    </row>
    <row r="884" spans="1:86" ht="15.6" x14ac:dyDescent="0.3">
      <c r="A884" s="35"/>
      <c r="B884" s="86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17">
        <f t="shared" si="1897"/>
        <v>46900</v>
      </c>
      <c r="U884" s="216">
        <f t="shared" si="1890"/>
        <v>6</v>
      </c>
      <c r="V884" s="216">
        <f t="shared" si="1897"/>
        <v>879</v>
      </c>
      <c r="W884" s="16">
        <f t="shared" si="1904"/>
        <v>2.408219178082192</v>
      </c>
      <c r="X884" s="16" t="e">
        <f>IF(Template!$F$7="Linear interpolation",LinInterp($I$5:$I$22,$G$5:$G$22,W884),CubicSpline($I$5:$I$22,$G$5:$G$22,W884))</f>
        <v>#VALUE!</v>
      </c>
      <c r="Y884" s="221" t="e">
        <f t="shared" si="1891"/>
        <v>#VALUE!</v>
      </c>
      <c r="Z884" s="221" t="e">
        <f>Y884/PRODUCT($AA$6:AA883)</f>
        <v>#VALUE!</v>
      </c>
      <c r="AA884" s="16" t="e">
        <f t="shared" si="1898"/>
        <v>#VALUE!</v>
      </c>
      <c r="AB884" s="10" t="e">
        <f t="shared" si="1899"/>
        <v>#VALUE!</v>
      </c>
      <c r="AC884" s="90">
        <f t="shared" si="1892"/>
        <v>884</v>
      </c>
      <c r="AD884" s="17">
        <f t="shared" si="1900"/>
        <v>46877</v>
      </c>
      <c r="AE884" s="16" t="e">
        <f t="shared" si="1893"/>
        <v>#VALUE!</v>
      </c>
      <c r="AF884" s="10">
        <f ca="1">IFERROR(AVERAGE(INDIRECT("AE"&amp;AC884-Template!$F$10+1):INDIRECT("AE"&amp;AC884)),0)</f>
        <v>0</v>
      </c>
      <c r="AG884" s="35"/>
      <c r="AH884" s="86"/>
      <c r="AI884" s="35"/>
      <c r="AJ884" s="35"/>
      <c r="AK884" s="35"/>
      <c r="AL884" s="35"/>
      <c r="AM884" s="35"/>
      <c r="AN884" s="35"/>
      <c r="AO884" s="35"/>
      <c r="AP884" s="35"/>
      <c r="AQ884" s="35"/>
      <c r="AR884" s="35"/>
      <c r="AS884" s="35"/>
      <c r="AT884" s="35"/>
      <c r="AU884" s="35"/>
      <c r="AV884" s="35"/>
      <c r="AW884" s="35"/>
      <c r="AX884" s="35"/>
      <c r="AY884" s="35"/>
      <c r="AZ884" s="17">
        <f t="shared" ref="AZ884" si="1998">AZ883+1</f>
        <v>46900</v>
      </c>
      <c r="BA884" s="216">
        <f t="shared" si="1916"/>
        <v>6</v>
      </c>
      <c r="BB884" s="216">
        <f t="shared" ref="BB884" si="1999">BB883+1</f>
        <v>879</v>
      </c>
      <c r="BC884" s="16">
        <f t="shared" si="1918"/>
        <v>2.408219178082192</v>
      </c>
      <c r="BD884" s="16">
        <f>IF(Template!$F$7="Linear interpolation",LinInterp($AO$5:$AO$18,$AM$5:$AM$18,BC884),CubicSpline($AO$5:$AO$18,$AM$5:$AM$18,BC884))</f>
        <v>13.90198649699583</v>
      </c>
      <c r="BE884" s="221">
        <f t="shared" si="1997"/>
        <v>1.3681690348556188</v>
      </c>
      <c r="BF884" s="221">
        <f>BE884/PRODUCT($BG$6:BG883)</f>
        <v>1.0003494951828422</v>
      </c>
      <c r="BG884" s="16">
        <f t="shared" si="1919"/>
        <v>1.0003492810270329</v>
      </c>
      <c r="BH884" s="10">
        <f t="shared" si="1920"/>
        <v>12.748757486701233</v>
      </c>
      <c r="BI884" s="90"/>
      <c r="BJ884" s="17">
        <f t="shared" si="1903"/>
        <v>46877</v>
      </c>
      <c r="BK884" s="16">
        <f t="shared" si="1896"/>
        <v>12.574748251769186</v>
      </c>
      <c r="BL884" s="10">
        <f ca="1">IFERROR(AVERAGE(INDIRECT("BK"&amp;AC884-Template!$F$10+1):INDIRECT("BK"&amp;AC884)),0)</f>
        <v>12.458403900755714</v>
      </c>
      <c r="BM884" s="35"/>
      <c r="BN884" s="86"/>
      <c r="BO884" s="35"/>
      <c r="BP884" s="35"/>
      <c r="BQ884" s="35"/>
      <c r="BR884" s="35"/>
      <c r="BS884" s="35"/>
      <c r="BT884" s="35"/>
      <c r="BU884" s="35"/>
      <c r="BV884" s="35"/>
      <c r="BW884" s="35"/>
      <c r="BX884" s="35"/>
      <c r="BY884" s="35"/>
      <c r="BZ884" s="35"/>
      <c r="CA884" s="35"/>
      <c r="CB884" s="35"/>
      <c r="CC884" s="35"/>
      <c r="CD884" s="35"/>
      <c r="CE884" s="35"/>
      <c r="CF884" s="35"/>
      <c r="CG884" s="35"/>
      <c r="CH884" s="35"/>
    </row>
    <row r="885" spans="1:86" ht="15.6" x14ac:dyDescent="0.3">
      <c r="A885" s="35"/>
      <c r="B885" s="86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17">
        <f t="shared" si="1897"/>
        <v>46901</v>
      </c>
      <c r="U885" s="216">
        <f t="shared" si="1890"/>
        <v>7</v>
      </c>
      <c r="V885" s="216">
        <f t="shared" si="1897"/>
        <v>880</v>
      </c>
      <c r="W885" s="16">
        <f t="shared" si="1904"/>
        <v>2.4109589041095889</v>
      </c>
      <c r="X885" s="16" t="e">
        <f>IF(Template!$F$7="Linear interpolation",LinInterp($I$5:$I$22,$G$5:$G$22,W885),CubicSpline($I$5:$I$22,$G$5:$G$22,W885))</f>
        <v>#VALUE!</v>
      </c>
      <c r="Y885" s="221" t="e">
        <f t="shared" si="1891"/>
        <v>#VALUE!</v>
      </c>
      <c r="Z885" s="221" t="e">
        <f>Y885/PRODUCT($AA$6:AA884)</f>
        <v>#VALUE!</v>
      </c>
      <c r="AA885" s="16" t="e">
        <f t="shared" si="1898"/>
        <v>#VALUE!</v>
      </c>
      <c r="AB885" s="10" t="e">
        <f t="shared" si="1899"/>
        <v>#VALUE!</v>
      </c>
      <c r="AC885" s="90">
        <f t="shared" si="1892"/>
        <v>885</v>
      </c>
      <c r="AD885" s="17">
        <f t="shared" si="1900"/>
        <v>46878</v>
      </c>
      <c r="AE885" s="16" t="e">
        <f t="shared" si="1893"/>
        <v>#VALUE!</v>
      </c>
      <c r="AF885" s="10">
        <f ca="1">IFERROR(AVERAGE(INDIRECT("AE"&amp;AC885-Template!$F$10+1):INDIRECT("AE"&amp;AC885)),0)</f>
        <v>0</v>
      </c>
      <c r="AG885" s="35"/>
      <c r="AH885" s="86"/>
      <c r="AI885" s="35"/>
      <c r="AJ885" s="35"/>
      <c r="AK885" s="35"/>
      <c r="AL885" s="35"/>
      <c r="AM885" s="35"/>
      <c r="AN885" s="35"/>
      <c r="AO885" s="35"/>
      <c r="AP885" s="35"/>
      <c r="AQ885" s="35"/>
      <c r="AR885" s="35"/>
      <c r="AS885" s="35"/>
      <c r="AT885" s="35"/>
      <c r="AU885" s="35"/>
      <c r="AV885" s="35"/>
      <c r="AW885" s="35"/>
      <c r="AX885" s="35"/>
      <c r="AY885" s="35"/>
      <c r="AZ885" s="17">
        <f t="shared" ref="AZ885" si="2000">AZ884+1</f>
        <v>46901</v>
      </c>
      <c r="BA885" s="216">
        <f t="shared" si="1916"/>
        <v>7</v>
      </c>
      <c r="BB885" s="216">
        <f t="shared" ref="BB885" si="2001">BB884+1</f>
        <v>880</v>
      </c>
      <c r="BC885" s="16">
        <f t="shared" si="1918"/>
        <v>2.4109589041095889</v>
      </c>
      <c r="BD885" s="16">
        <f>IF(Template!$F$7="Linear interpolation",LinInterp($AO$5:$AO$18,$AM$5:$AM$18,BC885),CubicSpline($AO$5:$AO$18,$AM$5:$AM$18,BC885))</f>
        <v>13.901656877395828</v>
      </c>
      <c r="BE885" s="221">
        <f t="shared" si="1997"/>
        <v>1.368647495988339</v>
      </c>
      <c r="BF885" s="221">
        <f>BE885/PRODUCT($BG$6:BG884)</f>
        <v>1.0003499232346265</v>
      </c>
      <c r="BG885" s="16">
        <f t="shared" si="1919"/>
        <v>1.0003492810270329</v>
      </c>
      <c r="BH885" s="10">
        <f t="shared" si="1920"/>
        <v>12.748757486701233</v>
      </c>
      <c r="BI885" s="90"/>
      <c r="BJ885" s="17">
        <f t="shared" si="1903"/>
        <v>46878</v>
      </c>
      <c r="BK885" s="16">
        <f t="shared" si="1896"/>
        <v>12.582728879801163</v>
      </c>
      <c r="BL885" s="10">
        <f ca="1">IFERROR(AVERAGE(INDIRECT("BK"&amp;AC885-Template!$F$10+1):INDIRECT("BK"&amp;AC885)),0)</f>
        <v>12.466439031982253</v>
      </c>
      <c r="BM885" s="35"/>
      <c r="BN885" s="86"/>
      <c r="BO885" s="35"/>
      <c r="BP885" s="35"/>
      <c r="BQ885" s="35"/>
      <c r="BR885" s="35"/>
      <c r="BS885" s="35"/>
      <c r="BT885" s="35"/>
      <c r="BU885" s="35"/>
      <c r="BV885" s="35"/>
      <c r="BW885" s="35"/>
      <c r="BX885" s="35"/>
      <c r="BY885" s="35"/>
      <c r="BZ885" s="35"/>
      <c r="CA885" s="35"/>
      <c r="CB885" s="35"/>
      <c r="CC885" s="35"/>
      <c r="CD885" s="35"/>
      <c r="CE885" s="35"/>
      <c r="CF885" s="35"/>
      <c r="CG885" s="35"/>
      <c r="CH885" s="35"/>
    </row>
    <row r="886" spans="1:86" ht="15.6" x14ac:dyDescent="0.3">
      <c r="A886" s="35"/>
      <c r="B886" s="86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17">
        <f t="shared" si="1897"/>
        <v>46902</v>
      </c>
      <c r="U886" s="216">
        <f t="shared" si="1890"/>
        <v>1</v>
      </c>
      <c r="V886" s="216">
        <f t="shared" si="1897"/>
        <v>881</v>
      </c>
      <c r="W886" s="16">
        <f t="shared" si="1904"/>
        <v>2.4136986301369863</v>
      </c>
      <c r="X886" s="16" t="e">
        <f>IF(Template!$F$7="Linear interpolation",LinInterp($I$5:$I$22,$G$5:$G$22,W886),CubicSpline($I$5:$I$22,$G$5:$G$22,W886))</f>
        <v>#VALUE!</v>
      </c>
      <c r="Y886" s="221" t="e">
        <f t="shared" si="1891"/>
        <v>#VALUE!</v>
      </c>
      <c r="Z886" s="221" t="e">
        <f>Y886/PRODUCT($AA$6:AA885)</f>
        <v>#VALUE!</v>
      </c>
      <c r="AA886" s="16" t="e">
        <f t="shared" si="1898"/>
        <v>#VALUE!</v>
      </c>
      <c r="AB886" s="10" t="e">
        <f t="shared" si="1899"/>
        <v>#VALUE!</v>
      </c>
      <c r="AC886" s="90">
        <f t="shared" si="1892"/>
        <v>886</v>
      </c>
      <c r="AD886" s="17">
        <f t="shared" si="1900"/>
        <v>46879</v>
      </c>
      <c r="AE886" s="16" t="e">
        <f t="shared" si="1893"/>
        <v>#VALUE!</v>
      </c>
      <c r="AF886" s="10">
        <f ca="1">IFERROR(AVERAGE(INDIRECT("AE"&amp;AC886-Template!$F$10+1):INDIRECT("AE"&amp;AC886)),0)</f>
        <v>0</v>
      </c>
      <c r="AG886" s="35"/>
      <c r="AH886" s="86"/>
      <c r="AI886" s="35"/>
      <c r="AJ886" s="35"/>
      <c r="AK886" s="35"/>
      <c r="AL886" s="35"/>
      <c r="AM886" s="35"/>
      <c r="AN886" s="35"/>
      <c r="AO886" s="35"/>
      <c r="AP886" s="35"/>
      <c r="AQ886" s="35"/>
      <c r="AR886" s="35"/>
      <c r="AS886" s="35"/>
      <c r="AT886" s="35"/>
      <c r="AU886" s="35"/>
      <c r="AV886" s="35"/>
      <c r="AW886" s="35"/>
      <c r="AX886" s="35"/>
      <c r="AY886" s="35"/>
      <c r="AZ886" s="17">
        <f t="shared" ref="AZ886" si="2002">AZ885+1</f>
        <v>46902</v>
      </c>
      <c r="BA886" s="216">
        <f t="shared" si="1916"/>
        <v>1</v>
      </c>
      <c r="BB886" s="216">
        <f t="shared" ref="BB886" si="2003">BB885+1</f>
        <v>881</v>
      </c>
      <c r="BC886" s="16">
        <f t="shared" si="1918"/>
        <v>2.4136986301369863</v>
      </c>
      <c r="BD886" s="16">
        <f>IF(Template!$F$7="Linear interpolation",LinInterp($AO$5:$AO$18,$AM$5:$AM$18,BC886),CubicSpline($AO$5:$AO$18,$AM$5:$AM$18,BC886))</f>
        <v>13.901338084660594</v>
      </c>
      <c r="BE886" s="221">
        <f t="shared" si="1997"/>
        <v>1.3691264168289461</v>
      </c>
      <c r="BF886" s="221">
        <f>BE886/PRODUCT($BG$6:BG885)</f>
        <v>1.0003505649178419</v>
      </c>
      <c r="BG886" s="16">
        <f t="shared" si="1919"/>
        <v>1.0003505649178419</v>
      </c>
      <c r="BH886" s="10">
        <f t="shared" si="1920"/>
        <v>12.79561950122976</v>
      </c>
      <c r="BI886" s="90"/>
      <c r="BJ886" s="17">
        <f t="shared" si="1903"/>
        <v>46879</v>
      </c>
      <c r="BK886" s="16">
        <f t="shared" si="1896"/>
        <v>12.582728879801163</v>
      </c>
      <c r="BL886" s="10">
        <f ca="1">IFERROR(AVERAGE(INDIRECT("BK"&amp;AC886-Template!$F$10+1):INDIRECT("BK"&amp;AC886)),0)</f>
        <v>12.474205309534252</v>
      </c>
      <c r="BM886" s="35"/>
      <c r="BN886" s="86"/>
      <c r="BO886" s="35"/>
      <c r="BP886" s="35"/>
      <c r="BQ886" s="35"/>
      <c r="BR886" s="35"/>
      <c r="BS886" s="35"/>
      <c r="BT886" s="35"/>
      <c r="BU886" s="35"/>
      <c r="BV886" s="35"/>
      <c r="BW886" s="35"/>
      <c r="BX886" s="35"/>
      <c r="BY886" s="35"/>
      <c r="BZ886" s="35"/>
      <c r="CA886" s="35"/>
      <c r="CB886" s="35"/>
      <c r="CC886" s="35"/>
      <c r="CD886" s="35"/>
      <c r="CE886" s="35"/>
      <c r="CF886" s="35"/>
      <c r="CG886" s="35"/>
      <c r="CH886" s="35"/>
    </row>
    <row r="887" spans="1:86" ht="15.6" x14ac:dyDescent="0.3">
      <c r="A887" s="35"/>
      <c r="B887" s="86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17">
        <f t="shared" si="1897"/>
        <v>46903</v>
      </c>
      <c r="U887" s="216">
        <f t="shared" si="1890"/>
        <v>2</v>
      </c>
      <c r="V887" s="216">
        <f t="shared" si="1897"/>
        <v>882</v>
      </c>
      <c r="W887" s="16">
        <f t="shared" si="1904"/>
        <v>2.4164383561643836</v>
      </c>
      <c r="X887" s="16" t="e">
        <f>IF(Template!$F$7="Linear interpolation",LinInterp($I$5:$I$22,$G$5:$G$22,W887),CubicSpline($I$5:$I$22,$G$5:$G$22,W887))</f>
        <v>#VALUE!</v>
      </c>
      <c r="Y887" s="221" t="e">
        <f t="shared" si="1891"/>
        <v>#VALUE!</v>
      </c>
      <c r="Z887" s="221" t="e">
        <f>Y887/PRODUCT($AA$6:AA886)</f>
        <v>#VALUE!</v>
      </c>
      <c r="AA887" s="16" t="e">
        <f t="shared" si="1898"/>
        <v>#VALUE!</v>
      </c>
      <c r="AB887" s="10" t="e">
        <f t="shared" si="1899"/>
        <v>#VALUE!</v>
      </c>
      <c r="AC887" s="90">
        <f t="shared" si="1892"/>
        <v>887</v>
      </c>
      <c r="AD887" s="17">
        <f t="shared" si="1900"/>
        <v>46880</v>
      </c>
      <c r="AE887" s="16" t="e">
        <f t="shared" si="1893"/>
        <v>#VALUE!</v>
      </c>
      <c r="AF887" s="10">
        <f ca="1">IFERROR(AVERAGE(INDIRECT("AE"&amp;AC887-Template!$F$10+1):INDIRECT("AE"&amp;AC887)),0)</f>
        <v>0</v>
      </c>
      <c r="AG887" s="35"/>
      <c r="AH887" s="86"/>
      <c r="AI887" s="35"/>
      <c r="AJ887" s="35"/>
      <c r="AK887" s="35"/>
      <c r="AL887" s="35"/>
      <c r="AM887" s="35"/>
      <c r="AN887" s="35"/>
      <c r="AO887" s="35"/>
      <c r="AP887" s="35"/>
      <c r="AQ887" s="35"/>
      <c r="AR887" s="35"/>
      <c r="AS887" s="35"/>
      <c r="AT887" s="35"/>
      <c r="AU887" s="35"/>
      <c r="AV887" s="35"/>
      <c r="AW887" s="35"/>
      <c r="AX887" s="35"/>
      <c r="AY887" s="35"/>
      <c r="AZ887" s="17">
        <f t="shared" ref="AZ887" si="2004">AZ886+1</f>
        <v>46903</v>
      </c>
      <c r="BA887" s="216">
        <f t="shared" si="1916"/>
        <v>2</v>
      </c>
      <c r="BB887" s="216">
        <f t="shared" ref="BB887" si="2005">BB886+1</f>
        <v>882</v>
      </c>
      <c r="BC887" s="16">
        <f t="shared" si="1918"/>
        <v>2.4164383561643836</v>
      </c>
      <c r="BD887" s="16">
        <f>IF(Template!$F$7="Linear interpolation",LinInterp($AO$5:$AO$18,$AM$5:$AM$18,BC887),CubicSpline($AO$5:$AO$18,$AM$5:$AM$18,BC887))</f>
        <v>13.901030069170202</v>
      </c>
      <c r="BE887" s="221">
        <f t="shared" si="1997"/>
        <v>1.3696057973736921</v>
      </c>
      <c r="BF887" s="221">
        <f>BE887/PRODUCT($BG$6:BG886)</f>
        <v>1.0003501360713325</v>
      </c>
      <c r="BG887" s="16">
        <f t="shared" si="1919"/>
        <v>1.0003501360713325</v>
      </c>
      <c r="BH887" s="10">
        <f t="shared" si="1920"/>
        <v>12.779966603636117</v>
      </c>
      <c r="BI887" s="90"/>
      <c r="BJ887" s="17">
        <f t="shared" si="1903"/>
        <v>46880</v>
      </c>
      <c r="BK887" s="16">
        <f t="shared" si="1896"/>
        <v>12.582728879801163</v>
      </c>
      <c r="BL887" s="10">
        <f ca="1">IFERROR(AVERAGE(INDIRECT("BK"&amp;AC887-Template!$F$10+1):INDIRECT("BK"&amp;AC887)),0)</f>
        <v>12.481702748217513</v>
      </c>
      <c r="BM887" s="35"/>
      <c r="BN887" s="86"/>
      <c r="BO887" s="35"/>
      <c r="BP887" s="35"/>
      <c r="BQ887" s="35"/>
      <c r="BR887" s="35"/>
      <c r="BS887" s="35"/>
      <c r="BT887" s="35"/>
      <c r="BU887" s="35"/>
      <c r="BV887" s="35"/>
      <c r="BW887" s="35"/>
      <c r="BX887" s="35"/>
      <c r="BY887" s="35"/>
      <c r="BZ887" s="35"/>
      <c r="CA887" s="35"/>
      <c r="CB887" s="35"/>
      <c r="CC887" s="35"/>
      <c r="CD887" s="35"/>
      <c r="CE887" s="35"/>
      <c r="CF887" s="35"/>
      <c r="CG887" s="35"/>
      <c r="CH887" s="35"/>
    </row>
    <row r="888" spans="1:86" ht="15.6" x14ac:dyDescent="0.3">
      <c r="A888" s="35"/>
      <c r="B888" s="86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17">
        <f t="shared" si="1897"/>
        <v>46904</v>
      </c>
      <c r="U888" s="216">
        <f t="shared" si="1890"/>
        <v>3</v>
      </c>
      <c r="V888" s="216">
        <f t="shared" si="1897"/>
        <v>883</v>
      </c>
      <c r="W888" s="16">
        <f t="shared" si="1904"/>
        <v>2.419178082191781</v>
      </c>
      <c r="X888" s="16" t="e">
        <f>IF(Template!$F$7="Linear interpolation",LinInterp($I$5:$I$22,$G$5:$G$22,W888),CubicSpline($I$5:$I$22,$G$5:$G$22,W888))</f>
        <v>#VALUE!</v>
      </c>
      <c r="Y888" s="221" t="e">
        <f t="shared" si="1891"/>
        <v>#VALUE!</v>
      </c>
      <c r="Z888" s="221" t="e">
        <f>Y888/PRODUCT($AA$6:AA887)</f>
        <v>#VALUE!</v>
      </c>
      <c r="AA888" s="16" t="e">
        <f t="shared" si="1898"/>
        <v>#VALUE!</v>
      </c>
      <c r="AB888" s="10" t="e">
        <f t="shared" si="1899"/>
        <v>#VALUE!</v>
      </c>
      <c r="AC888" s="90">
        <f t="shared" si="1892"/>
        <v>888</v>
      </c>
      <c r="AD888" s="17">
        <f t="shared" si="1900"/>
        <v>46881</v>
      </c>
      <c r="AE888" s="16" t="e">
        <f t="shared" si="1893"/>
        <v>#VALUE!</v>
      </c>
      <c r="AF888" s="10">
        <f ca="1">IFERROR(AVERAGE(INDIRECT("AE"&amp;AC888-Template!$F$10+1):INDIRECT("AE"&amp;AC888)),0)</f>
        <v>0</v>
      </c>
      <c r="AG888" s="35"/>
      <c r="AH888" s="86"/>
      <c r="AI888" s="35"/>
      <c r="AJ888" s="35"/>
      <c r="AK888" s="35"/>
      <c r="AL888" s="35"/>
      <c r="AM888" s="35"/>
      <c r="AN888" s="35"/>
      <c r="AO888" s="35"/>
      <c r="AP888" s="35"/>
      <c r="AQ888" s="35"/>
      <c r="AR888" s="35"/>
      <c r="AS888" s="35"/>
      <c r="AT888" s="35"/>
      <c r="AU888" s="35"/>
      <c r="AV888" s="35"/>
      <c r="AW888" s="35"/>
      <c r="AX888" s="35"/>
      <c r="AY888" s="35"/>
      <c r="AZ888" s="17">
        <f t="shared" ref="AZ888" si="2006">AZ887+1</f>
        <v>46904</v>
      </c>
      <c r="BA888" s="216">
        <f t="shared" si="1916"/>
        <v>3</v>
      </c>
      <c r="BB888" s="216">
        <f t="shared" ref="BB888" si="2007">BB887+1</f>
        <v>883</v>
      </c>
      <c r="BC888" s="16">
        <f t="shared" si="1918"/>
        <v>2.419178082191781</v>
      </c>
      <c r="BD888" s="16">
        <f>IF(Template!$F$7="Linear interpolation",LinInterp($AO$5:$AO$18,$AM$5:$AM$18,BC888),CubicSpline($AO$5:$AO$18,$AM$5:$AM$18,BC888))</f>
        <v>13.900732781304725</v>
      </c>
      <c r="BE888" s="221">
        <f t="shared" si="1997"/>
        <v>1.3700856376120978</v>
      </c>
      <c r="BF888" s="221">
        <f>BE888/PRODUCT($BG$6:BG887)</f>
        <v>1.0003503491583678</v>
      </c>
      <c r="BG888" s="16">
        <f t="shared" si="1919"/>
        <v>1.0003503491583678</v>
      </c>
      <c r="BH888" s="10">
        <f t="shared" si="1920"/>
        <v>12.787744280426395</v>
      </c>
      <c r="BI888" s="90"/>
      <c r="BJ888" s="17">
        <f t="shared" si="1903"/>
        <v>46881</v>
      </c>
      <c r="BK888" s="16">
        <f t="shared" si="1896"/>
        <v>12.630555861481874</v>
      </c>
      <c r="BL888" s="10">
        <f ca="1">IFERROR(AVERAGE(INDIRECT("BK"&amp;AC888-Template!$F$10+1):INDIRECT("BK"&amp;AC888)),0)</f>
        <v>12.490794419623461</v>
      </c>
      <c r="BM888" s="35"/>
      <c r="BN888" s="86"/>
      <c r="BO888" s="35"/>
      <c r="BP888" s="35"/>
      <c r="BQ888" s="35"/>
      <c r="BR888" s="35"/>
      <c r="BS888" s="35"/>
      <c r="BT888" s="35"/>
      <c r="BU888" s="35"/>
      <c r="BV888" s="35"/>
      <c r="BW888" s="35"/>
      <c r="BX888" s="35"/>
      <c r="BY888" s="35"/>
      <c r="BZ888" s="35"/>
      <c r="CA888" s="35"/>
      <c r="CB888" s="35"/>
      <c r="CC888" s="35"/>
      <c r="CD888" s="35"/>
      <c r="CE888" s="35"/>
      <c r="CF888" s="35"/>
      <c r="CG888" s="35"/>
      <c r="CH888" s="35"/>
    </row>
    <row r="889" spans="1:86" ht="15.6" x14ac:dyDescent="0.3">
      <c r="A889" s="35"/>
      <c r="B889" s="86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17">
        <f t="shared" si="1897"/>
        <v>46905</v>
      </c>
      <c r="U889" s="216">
        <f t="shared" si="1890"/>
        <v>4</v>
      </c>
      <c r="V889" s="216">
        <f t="shared" si="1897"/>
        <v>884</v>
      </c>
      <c r="W889" s="16">
        <f t="shared" si="1904"/>
        <v>2.4219178082191779</v>
      </c>
      <c r="X889" s="16" t="e">
        <f>IF(Template!$F$7="Linear interpolation",LinInterp($I$5:$I$22,$G$5:$G$22,W889),CubicSpline($I$5:$I$22,$G$5:$G$22,W889))</f>
        <v>#VALUE!</v>
      </c>
      <c r="Y889" s="221" t="e">
        <f t="shared" si="1891"/>
        <v>#VALUE!</v>
      </c>
      <c r="Z889" s="221" t="e">
        <f>Y889/PRODUCT($AA$6:AA888)</f>
        <v>#VALUE!</v>
      </c>
      <c r="AA889" s="16" t="e">
        <f t="shared" si="1898"/>
        <v>#VALUE!</v>
      </c>
      <c r="AB889" s="10" t="e">
        <f t="shared" si="1899"/>
        <v>#VALUE!</v>
      </c>
      <c r="AC889" s="90">
        <f t="shared" si="1892"/>
        <v>889</v>
      </c>
      <c r="AD889" s="17">
        <f t="shared" si="1900"/>
        <v>46882</v>
      </c>
      <c r="AE889" s="16" t="e">
        <f t="shared" si="1893"/>
        <v>#VALUE!</v>
      </c>
      <c r="AF889" s="10">
        <f ca="1">IFERROR(AVERAGE(INDIRECT("AE"&amp;AC889-Template!$F$10+1):INDIRECT("AE"&amp;AC889)),0)</f>
        <v>0</v>
      </c>
      <c r="AG889" s="35"/>
      <c r="AH889" s="86"/>
      <c r="AI889" s="35"/>
      <c r="AJ889" s="35"/>
      <c r="AK889" s="35"/>
      <c r="AL889" s="35"/>
      <c r="AM889" s="35"/>
      <c r="AN889" s="35"/>
      <c r="AO889" s="35"/>
      <c r="AP889" s="35"/>
      <c r="AQ889" s="35"/>
      <c r="AR889" s="35"/>
      <c r="AS889" s="35"/>
      <c r="AT889" s="35"/>
      <c r="AU889" s="35"/>
      <c r="AV889" s="35"/>
      <c r="AW889" s="35"/>
      <c r="AX889" s="35"/>
      <c r="AY889" s="35"/>
      <c r="AZ889" s="17">
        <f t="shared" ref="AZ889" si="2008">AZ888+1</f>
        <v>46905</v>
      </c>
      <c r="BA889" s="216">
        <f t="shared" si="1916"/>
        <v>4</v>
      </c>
      <c r="BB889" s="216">
        <f t="shared" ref="BB889" si="2009">BB888+1</f>
        <v>884</v>
      </c>
      <c r="BC889" s="16">
        <f t="shared" si="1918"/>
        <v>2.4219178082191779</v>
      </c>
      <c r="BD889" s="16">
        <f>IF(Template!$F$7="Linear interpolation",LinInterp($AO$5:$AO$18,$AM$5:$AM$18,BC889),CubicSpline($AO$5:$AO$18,$AM$5:$AM$18,BC889))</f>
        <v>13.900446171444235</v>
      </c>
      <c r="BE889" s="221">
        <f t="shared" si="1997"/>
        <v>1.370565937526945</v>
      </c>
      <c r="BF889" s="221">
        <f>BE889/PRODUCT($BG$6:BG888)</f>
        <v>1.0003505619661004</v>
      </c>
      <c r="BG889" s="16">
        <f t="shared" si="1919"/>
        <v>1.0003505619661004</v>
      </c>
      <c r="BH889" s="10">
        <f t="shared" si="1920"/>
        <v>12.795511762664358</v>
      </c>
      <c r="BI889" s="90"/>
      <c r="BJ889" s="17">
        <f t="shared" si="1903"/>
        <v>46882</v>
      </c>
      <c r="BK889" s="16">
        <f t="shared" si="1896"/>
        <v>12.614593700082333</v>
      </c>
      <c r="BL889" s="10">
        <f ca="1">IFERROR(AVERAGE(INDIRECT("BK"&amp;AC889-Template!$F$10+1):INDIRECT("BK"&amp;AC889)),0)</f>
        <v>12.499354018982759</v>
      </c>
      <c r="BM889" s="35"/>
      <c r="BN889" s="86"/>
      <c r="BO889" s="35"/>
      <c r="BP889" s="35"/>
      <c r="BQ889" s="35"/>
      <c r="BR889" s="35"/>
      <c r="BS889" s="35"/>
      <c r="BT889" s="35"/>
      <c r="BU889" s="35"/>
      <c r="BV889" s="35"/>
      <c r="BW889" s="35"/>
      <c r="BX889" s="35"/>
      <c r="BY889" s="35"/>
      <c r="BZ889" s="35"/>
      <c r="CA889" s="35"/>
      <c r="CB889" s="35"/>
      <c r="CC889" s="35"/>
      <c r="CD889" s="35"/>
      <c r="CE889" s="35"/>
      <c r="CF889" s="35"/>
      <c r="CG889" s="35"/>
      <c r="CH889" s="35"/>
    </row>
    <row r="890" spans="1:86" ht="15.6" x14ac:dyDescent="0.3">
      <c r="A890" s="35"/>
      <c r="B890" s="86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17">
        <f t="shared" si="1897"/>
        <v>46906</v>
      </c>
      <c r="U890" s="216">
        <f t="shared" si="1890"/>
        <v>5</v>
      </c>
      <c r="V890" s="216">
        <f t="shared" si="1897"/>
        <v>885</v>
      </c>
      <c r="W890" s="16">
        <f t="shared" si="1904"/>
        <v>2.4246575342465753</v>
      </c>
      <c r="X890" s="16" t="e">
        <f>IF(Template!$F$7="Linear interpolation",LinInterp($I$5:$I$22,$G$5:$G$22,W890),CubicSpline($I$5:$I$22,$G$5:$G$22,W890))</f>
        <v>#VALUE!</v>
      </c>
      <c r="Y890" s="221" t="e">
        <f t="shared" si="1891"/>
        <v>#VALUE!</v>
      </c>
      <c r="Z890" s="221" t="e">
        <f>Y890/PRODUCT($AA$6:AA889)</f>
        <v>#VALUE!</v>
      </c>
      <c r="AA890" s="16" t="e">
        <f t="shared" si="1898"/>
        <v>#VALUE!</v>
      </c>
      <c r="AB890" s="10" t="e">
        <f t="shared" si="1899"/>
        <v>#VALUE!</v>
      </c>
      <c r="AC890" s="90">
        <f t="shared" si="1892"/>
        <v>890</v>
      </c>
      <c r="AD890" s="17">
        <f t="shared" si="1900"/>
        <v>46883</v>
      </c>
      <c r="AE890" s="16" t="e">
        <f t="shared" si="1893"/>
        <v>#VALUE!</v>
      </c>
      <c r="AF890" s="10">
        <f ca="1">IFERROR(AVERAGE(INDIRECT("AE"&amp;AC890-Template!$F$10+1):INDIRECT("AE"&amp;AC890)),0)</f>
        <v>0</v>
      </c>
      <c r="AG890" s="35"/>
      <c r="AH890" s="86"/>
      <c r="AI890" s="35"/>
      <c r="AJ890" s="35"/>
      <c r="AK890" s="35"/>
      <c r="AL890" s="35"/>
      <c r="AM890" s="35"/>
      <c r="AN890" s="35"/>
      <c r="AO890" s="35"/>
      <c r="AP890" s="35"/>
      <c r="AQ890" s="35"/>
      <c r="AR890" s="35"/>
      <c r="AS890" s="35"/>
      <c r="AT890" s="35"/>
      <c r="AU890" s="35"/>
      <c r="AV890" s="35"/>
      <c r="AW890" s="35"/>
      <c r="AX890" s="35"/>
      <c r="AY890" s="35"/>
      <c r="AZ890" s="17">
        <f t="shared" ref="AZ890" si="2010">AZ889+1</f>
        <v>46906</v>
      </c>
      <c r="BA890" s="216">
        <f t="shared" si="1916"/>
        <v>5</v>
      </c>
      <c r="BB890" s="216">
        <f t="shared" ref="BB890" si="2011">BB889+1</f>
        <v>885</v>
      </c>
      <c r="BC890" s="16">
        <f t="shared" si="1918"/>
        <v>2.4246575342465753</v>
      </c>
      <c r="BD890" s="16">
        <f>IF(Template!$F$7="Linear interpolation",LinInterp($AO$5:$AO$18,$AM$5:$AM$18,BC890),CubicSpline($AO$5:$AO$18,$AM$5:$AM$18,BC890))</f>
        <v>13.900170189968804</v>
      </c>
      <c r="BE890" s="221">
        <f t="shared" si="1997"/>
        <v>1.3710466970942639</v>
      </c>
      <c r="BF890" s="221">
        <f>BE890/PRODUCT($BG$6:BG889)</f>
        <v>1.0003507744896873</v>
      </c>
      <c r="BG890" s="16">
        <f t="shared" si="1919"/>
        <v>1.0003507744896873</v>
      </c>
      <c r="BH890" s="10">
        <f t="shared" si="1920"/>
        <v>12.80326887358807</v>
      </c>
      <c r="BI890" s="90"/>
      <c r="BJ890" s="17">
        <f t="shared" si="1903"/>
        <v>46883</v>
      </c>
      <c r="BK890" s="16">
        <f t="shared" si="1896"/>
        <v>12.622544595994434</v>
      </c>
      <c r="BL890" s="10">
        <f ca="1">IFERROR(AVERAGE(INDIRECT("BK"&amp;AC890-Template!$F$10+1):INDIRECT("BK"&amp;AC890)),0)</f>
        <v>12.506565851261653</v>
      </c>
      <c r="BM890" s="35"/>
      <c r="BN890" s="86"/>
      <c r="BO890" s="35"/>
      <c r="BP890" s="35"/>
      <c r="BQ890" s="35"/>
      <c r="BR890" s="35"/>
      <c r="BS890" s="35"/>
      <c r="BT890" s="35"/>
      <c r="BU890" s="35"/>
      <c r="BV890" s="35"/>
      <c r="BW890" s="35"/>
      <c r="BX890" s="35"/>
      <c r="BY890" s="35"/>
      <c r="BZ890" s="35"/>
      <c r="CA890" s="35"/>
      <c r="CB890" s="35"/>
      <c r="CC890" s="35"/>
      <c r="CD890" s="35"/>
      <c r="CE890" s="35"/>
      <c r="CF890" s="35"/>
      <c r="CG890" s="35"/>
      <c r="CH890" s="35"/>
    </row>
    <row r="891" spans="1:86" ht="15.6" x14ac:dyDescent="0.3">
      <c r="A891" s="35"/>
      <c r="B891" s="86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17">
        <f t="shared" si="1897"/>
        <v>46907</v>
      </c>
      <c r="U891" s="216">
        <f t="shared" si="1890"/>
        <v>6</v>
      </c>
      <c r="V891" s="216">
        <f t="shared" si="1897"/>
        <v>886</v>
      </c>
      <c r="W891" s="16">
        <f t="shared" si="1904"/>
        <v>2.4273972602739726</v>
      </c>
      <c r="X891" s="16" t="e">
        <f>IF(Template!$F$7="Linear interpolation",LinInterp($I$5:$I$22,$G$5:$G$22,W891),CubicSpline($I$5:$I$22,$G$5:$G$22,W891))</f>
        <v>#VALUE!</v>
      </c>
      <c r="Y891" s="221" t="e">
        <f t="shared" si="1891"/>
        <v>#VALUE!</v>
      </c>
      <c r="Z891" s="221" t="e">
        <f>Y891/PRODUCT($AA$6:AA890)</f>
        <v>#VALUE!</v>
      </c>
      <c r="AA891" s="16" t="e">
        <f t="shared" si="1898"/>
        <v>#VALUE!</v>
      </c>
      <c r="AB891" s="10" t="e">
        <f t="shared" si="1899"/>
        <v>#VALUE!</v>
      </c>
      <c r="AC891" s="90">
        <f t="shared" si="1892"/>
        <v>891</v>
      </c>
      <c r="AD891" s="17">
        <f t="shared" si="1900"/>
        <v>46884</v>
      </c>
      <c r="AE891" s="16" t="e">
        <f t="shared" si="1893"/>
        <v>#VALUE!</v>
      </c>
      <c r="AF891" s="10">
        <f ca="1">IFERROR(AVERAGE(INDIRECT("AE"&amp;AC891-Template!$F$10+1):INDIRECT("AE"&amp;AC891)),0)</f>
        <v>0</v>
      </c>
      <c r="AG891" s="35"/>
      <c r="AH891" s="86"/>
      <c r="AI891" s="35"/>
      <c r="AJ891" s="35"/>
      <c r="AK891" s="35"/>
      <c r="AL891" s="35"/>
      <c r="AM891" s="35"/>
      <c r="AN891" s="35"/>
      <c r="AO891" s="35"/>
      <c r="AP891" s="35"/>
      <c r="AQ891" s="35"/>
      <c r="AR891" s="35"/>
      <c r="AS891" s="35"/>
      <c r="AT891" s="35"/>
      <c r="AU891" s="35"/>
      <c r="AV891" s="35"/>
      <c r="AW891" s="35"/>
      <c r="AX891" s="35"/>
      <c r="AY891" s="35"/>
      <c r="AZ891" s="17">
        <f t="shared" ref="AZ891" si="2012">AZ890+1</f>
        <v>46907</v>
      </c>
      <c r="BA891" s="216">
        <f t="shared" si="1916"/>
        <v>6</v>
      </c>
      <c r="BB891" s="216">
        <f t="shared" ref="BB891" si="2013">BB890+1</f>
        <v>886</v>
      </c>
      <c r="BC891" s="16">
        <f t="shared" si="1918"/>
        <v>2.4273972602739726</v>
      </c>
      <c r="BD891" s="16">
        <f>IF(Template!$F$7="Linear interpolation",LinInterp($AO$5:$AO$18,$AM$5:$AM$18,BC891),CubicSpline($AO$5:$AO$18,$AM$5:$AM$18,BC891))</f>
        <v>13.899904787258505</v>
      </c>
      <c r="BE891" s="221">
        <f t="shared" si="1997"/>
        <v>1.3715279162833205</v>
      </c>
      <c r="BF891" s="221">
        <f>BE891/PRODUCT($BG$6:BG890)</f>
        <v>1.0003509867242864</v>
      </c>
      <c r="BG891" s="16">
        <f t="shared" si="1919"/>
        <v>1.0003507744896873</v>
      </c>
      <c r="BH891" s="10">
        <f t="shared" si="1920"/>
        <v>12.80326887358807</v>
      </c>
      <c r="BI891" s="90"/>
      <c r="BJ891" s="17">
        <f t="shared" si="1903"/>
        <v>46884</v>
      </c>
      <c r="BK891" s="16">
        <f t="shared" si="1896"/>
        <v>12.630489013917835</v>
      </c>
      <c r="BL891" s="10">
        <f ca="1">IFERROR(AVERAGE(INDIRECT("BK"&amp;AC891-Template!$F$10+1):INDIRECT("BK"&amp;AC891)),0)</f>
        <v>12.514580205477156</v>
      </c>
      <c r="BM891" s="35"/>
      <c r="BN891" s="86"/>
      <c r="BO891" s="35"/>
      <c r="BP891" s="35"/>
      <c r="BQ891" s="35"/>
      <c r="BR891" s="35"/>
      <c r="BS891" s="35"/>
      <c r="BT891" s="35"/>
      <c r="BU891" s="35"/>
      <c r="BV891" s="35"/>
      <c r="BW891" s="35"/>
      <c r="BX891" s="35"/>
      <c r="BY891" s="35"/>
      <c r="BZ891" s="35"/>
      <c r="CA891" s="35"/>
      <c r="CB891" s="35"/>
      <c r="CC891" s="35"/>
      <c r="CD891" s="35"/>
      <c r="CE891" s="35"/>
      <c r="CF891" s="35"/>
      <c r="CG891" s="35"/>
      <c r="CH891" s="35"/>
    </row>
    <row r="892" spans="1:86" ht="15.6" x14ac:dyDescent="0.3">
      <c r="A892" s="35"/>
      <c r="B892" s="86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17">
        <f t="shared" si="1897"/>
        <v>46908</v>
      </c>
      <c r="U892" s="216">
        <f t="shared" si="1890"/>
        <v>7</v>
      </c>
      <c r="V892" s="216">
        <f t="shared" si="1897"/>
        <v>887</v>
      </c>
      <c r="W892" s="16">
        <f t="shared" si="1904"/>
        <v>2.43013698630137</v>
      </c>
      <c r="X892" s="16" t="e">
        <f>IF(Template!$F$7="Linear interpolation",LinInterp($I$5:$I$22,$G$5:$G$22,W892),CubicSpline($I$5:$I$22,$G$5:$G$22,W892))</f>
        <v>#VALUE!</v>
      </c>
      <c r="Y892" s="221" t="e">
        <f t="shared" si="1891"/>
        <v>#VALUE!</v>
      </c>
      <c r="Z892" s="221" t="e">
        <f>Y892/PRODUCT($AA$6:AA891)</f>
        <v>#VALUE!</v>
      </c>
      <c r="AA892" s="16" t="e">
        <f t="shared" si="1898"/>
        <v>#VALUE!</v>
      </c>
      <c r="AB892" s="10" t="e">
        <f t="shared" si="1899"/>
        <v>#VALUE!</v>
      </c>
      <c r="AC892" s="90">
        <f t="shared" si="1892"/>
        <v>892</v>
      </c>
      <c r="AD892" s="17">
        <f t="shared" si="1900"/>
        <v>46885</v>
      </c>
      <c r="AE892" s="16" t="e">
        <f t="shared" si="1893"/>
        <v>#VALUE!</v>
      </c>
      <c r="AF892" s="10">
        <f ca="1">IFERROR(AVERAGE(INDIRECT("AE"&amp;AC892-Template!$F$10+1):INDIRECT("AE"&amp;AC892)),0)</f>
        <v>0</v>
      </c>
      <c r="AG892" s="35"/>
      <c r="AH892" s="86"/>
      <c r="AI892" s="35"/>
      <c r="AJ892" s="35"/>
      <c r="AK892" s="35"/>
      <c r="AL892" s="35"/>
      <c r="AM892" s="35"/>
      <c r="AN892" s="35"/>
      <c r="AO892" s="35"/>
      <c r="AP892" s="35"/>
      <c r="AQ892" s="35"/>
      <c r="AR892" s="35"/>
      <c r="AS892" s="35"/>
      <c r="AT892" s="35"/>
      <c r="AU892" s="35"/>
      <c r="AV892" s="35"/>
      <c r="AW892" s="35"/>
      <c r="AX892" s="35"/>
      <c r="AY892" s="35"/>
      <c r="AZ892" s="17">
        <f t="shared" ref="AZ892" si="2014">AZ891+1</f>
        <v>46908</v>
      </c>
      <c r="BA892" s="216">
        <f t="shared" si="1916"/>
        <v>7</v>
      </c>
      <c r="BB892" s="216">
        <f t="shared" ref="BB892" si="2015">BB891+1</f>
        <v>887</v>
      </c>
      <c r="BC892" s="16">
        <f t="shared" si="1918"/>
        <v>2.43013698630137</v>
      </c>
      <c r="BD892" s="16">
        <f>IF(Template!$F$7="Linear interpolation",LinInterp($AO$5:$AO$18,$AM$5:$AM$18,BC892),CubicSpline($AO$5:$AO$18,$AM$5:$AM$18,BC892))</f>
        <v>13.899649913693411</v>
      </c>
      <c r="BE892" s="221">
        <f t="shared" si="1997"/>
        <v>1.3720095950566056</v>
      </c>
      <c r="BF892" s="221">
        <f>BE892/PRODUCT($BG$6:BG891)</f>
        <v>1.0003514108997444</v>
      </c>
      <c r="BG892" s="16">
        <f t="shared" si="1919"/>
        <v>1.0003507744896873</v>
      </c>
      <c r="BH892" s="10">
        <f t="shared" si="1920"/>
        <v>12.80326887358807</v>
      </c>
      <c r="BI892" s="90"/>
      <c r="BJ892" s="17">
        <f t="shared" si="1903"/>
        <v>46885</v>
      </c>
      <c r="BK892" s="16">
        <f t="shared" si="1896"/>
        <v>12.638426776604316</v>
      </c>
      <c r="BL892" s="10">
        <f ca="1">IFERROR(AVERAGE(INDIRECT("BK"&amp;AC892-Template!$F$10+1):INDIRECT("BK"&amp;AC892)),0)</f>
        <v>12.522590475796505</v>
      </c>
      <c r="BM892" s="35"/>
      <c r="BN892" s="86"/>
      <c r="BO892" s="35"/>
      <c r="BP892" s="35"/>
      <c r="BQ892" s="35"/>
      <c r="BR892" s="35"/>
      <c r="BS892" s="35"/>
      <c r="BT892" s="35"/>
      <c r="BU892" s="35"/>
      <c r="BV892" s="35"/>
      <c r="BW892" s="35"/>
      <c r="BX892" s="35"/>
      <c r="BY892" s="35"/>
      <c r="BZ892" s="35"/>
      <c r="CA892" s="35"/>
      <c r="CB892" s="35"/>
      <c r="CC892" s="35"/>
      <c r="CD892" s="35"/>
      <c r="CE892" s="35"/>
      <c r="CF892" s="35"/>
      <c r="CG892" s="35"/>
      <c r="CH892" s="35"/>
    </row>
    <row r="893" spans="1:86" ht="15.6" x14ac:dyDescent="0.3">
      <c r="A893" s="35"/>
      <c r="B893" s="86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17">
        <f t="shared" si="1897"/>
        <v>46909</v>
      </c>
      <c r="U893" s="216">
        <f t="shared" si="1890"/>
        <v>1</v>
      </c>
      <c r="V893" s="216">
        <f t="shared" si="1897"/>
        <v>888</v>
      </c>
      <c r="W893" s="16">
        <f t="shared" si="1904"/>
        <v>2.4328767123287673</v>
      </c>
      <c r="X893" s="16" t="e">
        <f>IF(Template!$F$7="Linear interpolation",LinInterp($I$5:$I$22,$G$5:$G$22,W893),CubicSpline($I$5:$I$22,$G$5:$G$22,W893))</f>
        <v>#VALUE!</v>
      </c>
      <c r="Y893" s="221" t="e">
        <f t="shared" si="1891"/>
        <v>#VALUE!</v>
      </c>
      <c r="Z893" s="221" t="e">
        <f>Y893/PRODUCT($AA$6:AA892)</f>
        <v>#VALUE!</v>
      </c>
      <c r="AA893" s="16" t="e">
        <f t="shared" si="1898"/>
        <v>#VALUE!</v>
      </c>
      <c r="AB893" s="10" t="e">
        <f t="shared" si="1899"/>
        <v>#VALUE!</v>
      </c>
      <c r="AC893" s="90">
        <f t="shared" si="1892"/>
        <v>893</v>
      </c>
      <c r="AD893" s="17">
        <f t="shared" si="1900"/>
        <v>46886</v>
      </c>
      <c r="AE893" s="16" t="e">
        <f t="shared" si="1893"/>
        <v>#VALUE!</v>
      </c>
      <c r="AF893" s="10">
        <f ca="1">IFERROR(AVERAGE(INDIRECT("AE"&amp;AC893-Template!$F$10+1):INDIRECT("AE"&amp;AC893)),0)</f>
        <v>0</v>
      </c>
      <c r="AG893" s="35"/>
      <c r="AH893" s="86"/>
      <c r="AI893" s="35"/>
      <c r="AJ893" s="35"/>
      <c r="AK893" s="35"/>
      <c r="AL893" s="35"/>
      <c r="AM893" s="35"/>
      <c r="AN893" s="35"/>
      <c r="AO893" s="35"/>
      <c r="AP893" s="35"/>
      <c r="AQ893" s="35"/>
      <c r="AR893" s="35"/>
      <c r="AS893" s="35"/>
      <c r="AT893" s="35"/>
      <c r="AU893" s="35"/>
      <c r="AV893" s="35"/>
      <c r="AW893" s="35"/>
      <c r="AX893" s="35"/>
      <c r="AY893" s="35"/>
      <c r="AZ893" s="17">
        <f t="shared" ref="AZ893" si="2016">AZ892+1</f>
        <v>46909</v>
      </c>
      <c r="BA893" s="216">
        <f t="shared" si="1916"/>
        <v>1</v>
      </c>
      <c r="BB893" s="216">
        <f t="shared" ref="BB893" si="2017">BB892+1</f>
        <v>888</v>
      </c>
      <c r="BC893" s="16">
        <f t="shared" si="1918"/>
        <v>2.4328767123287673</v>
      </c>
      <c r="BD893" s="16">
        <f>IF(Template!$F$7="Linear interpolation",LinInterp($AO$5:$AO$18,$AM$5:$AM$18,BC893),CubicSpline($AO$5:$AO$18,$AM$5:$AM$18,BC893))</f>
        <v>13.899405519653591</v>
      </c>
      <c r="BE893" s="221">
        <f t="shared" si="1997"/>
        <v>1.3724917333698232</v>
      </c>
      <c r="BF893" s="221">
        <f>BE893/PRODUCT($BG$6:BG892)</f>
        <v>1.0003520467176161</v>
      </c>
      <c r="BG893" s="16">
        <f t="shared" si="1919"/>
        <v>1.0003520467176161</v>
      </c>
      <c r="BH893" s="10">
        <f t="shared" si="1920"/>
        <v>12.849705192988669</v>
      </c>
      <c r="BI893" s="90"/>
      <c r="BJ893" s="17">
        <f t="shared" si="1903"/>
        <v>46886</v>
      </c>
      <c r="BK893" s="16">
        <f t="shared" si="1896"/>
        <v>12.638426776604316</v>
      </c>
      <c r="BL893" s="10">
        <f ca="1">IFERROR(AVERAGE(INDIRECT("BK"&amp;AC893-Template!$F$10+1):INDIRECT("BK"&amp;AC893)),0)</f>
        <v>12.530332120473126</v>
      </c>
      <c r="BM893" s="35"/>
      <c r="BN893" s="86"/>
      <c r="BO893" s="35"/>
      <c r="BP893" s="35"/>
      <c r="BQ893" s="35"/>
      <c r="BR893" s="35"/>
      <c r="BS893" s="35"/>
      <c r="BT893" s="35"/>
      <c r="BU893" s="35"/>
      <c r="BV893" s="35"/>
      <c r="BW893" s="35"/>
      <c r="BX893" s="35"/>
      <c r="BY893" s="35"/>
      <c r="BZ893" s="35"/>
      <c r="CA893" s="35"/>
      <c r="CB893" s="35"/>
      <c r="CC893" s="35"/>
      <c r="CD893" s="35"/>
      <c r="CE893" s="35"/>
      <c r="CF893" s="35"/>
      <c r="CG893" s="35"/>
      <c r="CH893" s="35"/>
    </row>
    <row r="894" spans="1:86" ht="15.6" x14ac:dyDescent="0.3">
      <c r="A894" s="35"/>
      <c r="B894" s="86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17">
        <f t="shared" si="1897"/>
        <v>46910</v>
      </c>
      <c r="U894" s="216">
        <f t="shared" si="1890"/>
        <v>2</v>
      </c>
      <c r="V894" s="216">
        <f t="shared" si="1897"/>
        <v>889</v>
      </c>
      <c r="W894" s="16">
        <f t="shared" si="1904"/>
        <v>2.4356164383561643</v>
      </c>
      <c r="X894" s="16" t="e">
        <f>IF(Template!$F$7="Linear interpolation",LinInterp($I$5:$I$22,$G$5:$G$22,W894),CubicSpline($I$5:$I$22,$G$5:$G$22,W894))</f>
        <v>#VALUE!</v>
      </c>
      <c r="Y894" s="221" t="e">
        <f t="shared" si="1891"/>
        <v>#VALUE!</v>
      </c>
      <c r="Z894" s="221" t="e">
        <f>Y894/PRODUCT($AA$6:AA893)</f>
        <v>#VALUE!</v>
      </c>
      <c r="AA894" s="16" t="e">
        <f t="shared" si="1898"/>
        <v>#VALUE!</v>
      </c>
      <c r="AB894" s="10" t="e">
        <f t="shared" si="1899"/>
        <v>#VALUE!</v>
      </c>
      <c r="AC894" s="90">
        <f t="shared" si="1892"/>
        <v>894</v>
      </c>
      <c r="AD894" s="17">
        <f t="shared" si="1900"/>
        <v>46887</v>
      </c>
      <c r="AE894" s="16" t="e">
        <f t="shared" si="1893"/>
        <v>#VALUE!</v>
      </c>
      <c r="AF894" s="10">
        <f ca="1">IFERROR(AVERAGE(INDIRECT("AE"&amp;AC894-Template!$F$10+1):INDIRECT("AE"&amp;AC894)),0)</f>
        <v>0</v>
      </c>
      <c r="AG894" s="35"/>
      <c r="AH894" s="86"/>
      <c r="AI894" s="35"/>
      <c r="AJ894" s="35"/>
      <c r="AK894" s="35"/>
      <c r="AL894" s="35"/>
      <c r="AM894" s="35"/>
      <c r="AN894" s="35"/>
      <c r="AO894" s="35"/>
      <c r="AP894" s="35"/>
      <c r="AQ894" s="35"/>
      <c r="AR894" s="35"/>
      <c r="AS894" s="35"/>
      <c r="AT894" s="35"/>
      <c r="AU894" s="35"/>
      <c r="AV894" s="35"/>
      <c r="AW894" s="35"/>
      <c r="AX894" s="35"/>
      <c r="AY894" s="35"/>
      <c r="AZ894" s="17">
        <f t="shared" ref="AZ894" si="2018">AZ893+1</f>
        <v>46910</v>
      </c>
      <c r="BA894" s="216">
        <f t="shared" si="1916"/>
        <v>2</v>
      </c>
      <c r="BB894" s="216">
        <f t="shared" ref="BB894" si="2019">BB893+1</f>
        <v>889</v>
      </c>
      <c r="BC894" s="16">
        <f t="shared" si="1918"/>
        <v>2.4356164383561643</v>
      </c>
      <c r="BD894" s="16">
        <f>IF(Template!$F$7="Linear interpolation",LinInterp($AO$5:$AO$18,$AM$5:$AM$18,BC894),CubicSpline($AO$5:$AO$18,$AM$5:$AM$18,BC894))</f>
        <v>13.899171555519121</v>
      </c>
      <c r="BE894" s="221">
        <f t="shared" si="1997"/>
        <v>1.3729743311718787</v>
      </c>
      <c r="BF894" s="221">
        <f>BE894/PRODUCT($BG$6:BG893)</f>
        <v>1.0003516216457424</v>
      </c>
      <c r="BG894" s="16">
        <f t="shared" si="1919"/>
        <v>1.0003516216457424</v>
      </c>
      <c r="BH894" s="10">
        <f t="shared" si="1920"/>
        <v>12.834190069598627</v>
      </c>
      <c r="BI894" s="90"/>
      <c r="BJ894" s="17">
        <f t="shared" si="1903"/>
        <v>46887</v>
      </c>
      <c r="BK894" s="16">
        <f t="shared" si="1896"/>
        <v>12.638426776604316</v>
      </c>
      <c r="BL894" s="10">
        <f ca="1">IFERROR(AVERAGE(INDIRECT("BK"&amp;AC894-Template!$F$10+1):INDIRECT("BK"&amp;AC894)),0)</f>
        <v>12.53780519577232</v>
      </c>
      <c r="BM894" s="35"/>
      <c r="BN894" s="86"/>
      <c r="BO894" s="35"/>
      <c r="BP894" s="35"/>
      <c r="BQ894" s="35"/>
      <c r="BR894" s="35"/>
      <c r="BS894" s="35"/>
      <c r="BT894" s="35"/>
      <c r="BU894" s="35"/>
      <c r="BV894" s="35"/>
      <c r="BW894" s="35"/>
      <c r="BX894" s="35"/>
      <c r="BY894" s="35"/>
      <c r="BZ894" s="35"/>
      <c r="CA894" s="35"/>
      <c r="CB894" s="35"/>
      <c r="CC894" s="35"/>
      <c r="CD894" s="35"/>
      <c r="CE894" s="35"/>
      <c r="CF894" s="35"/>
      <c r="CG894" s="35"/>
      <c r="CH894" s="35"/>
    </row>
    <row r="895" spans="1:86" ht="15.6" x14ac:dyDescent="0.3">
      <c r="A895" s="35"/>
      <c r="B895" s="86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17">
        <f t="shared" si="1897"/>
        <v>46911</v>
      </c>
      <c r="U895" s="216">
        <f t="shared" si="1890"/>
        <v>3</v>
      </c>
      <c r="V895" s="216">
        <f t="shared" si="1897"/>
        <v>890</v>
      </c>
      <c r="W895" s="16">
        <f t="shared" si="1904"/>
        <v>2.4383561643835616</v>
      </c>
      <c r="X895" s="16" t="e">
        <f>IF(Template!$F$7="Linear interpolation",LinInterp($I$5:$I$22,$G$5:$G$22,W895),CubicSpline($I$5:$I$22,$G$5:$G$22,W895))</f>
        <v>#VALUE!</v>
      </c>
      <c r="Y895" s="221" t="e">
        <f t="shared" si="1891"/>
        <v>#VALUE!</v>
      </c>
      <c r="Z895" s="221" t="e">
        <f>Y895/PRODUCT($AA$6:AA894)</f>
        <v>#VALUE!</v>
      </c>
      <c r="AA895" s="16" t="e">
        <f t="shared" si="1898"/>
        <v>#VALUE!</v>
      </c>
      <c r="AB895" s="10" t="e">
        <f t="shared" si="1899"/>
        <v>#VALUE!</v>
      </c>
      <c r="AC895" s="90">
        <f t="shared" si="1892"/>
        <v>895</v>
      </c>
      <c r="AD895" s="17">
        <f t="shared" si="1900"/>
        <v>46888</v>
      </c>
      <c r="AE895" s="16" t="e">
        <f t="shared" si="1893"/>
        <v>#VALUE!</v>
      </c>
      <c r="AF895" s="10">
        <f ca="1">IFERROR(AVERAGE(INDIRECT("AE"&amp;AC895-Template!$F$10+1):INDIRECT("AE"&amp;AC895)),0)</f>
        <v>0</v>
      </c>
      <c r="AG895" s="35"/>
      <c r="AH895" s="86"/>
      <c r="AI895" s="35"/>
      <c r="AJ895" s="35"/>
      <c r="AK895" s="35"/>
      <c r="AL895" s="35"/>
      <c r="AM895" s="35"/>
      <c r="AN895" s="35"/>
      <c r="AO895" s="35"/>
      <c r="AP895" s="35"/>
      <c r="AQ895" s="35"/>
      <c r="AR895" s="35"/>
      <c r="AS895" s="35"/>
      <c r="AT895" s="35"/>
      <c r="AU895" s="35"/>
      <c r="AV895" s="35"/>
      <c r="AW895" s="35"/>
      <c r="AX895" s="35"/>
      <c r="AY895" s="35"/>
      <c r="AZ895" s="17">
        <f t="shared" ref="AZ895" si="2020">AZ894+1</f>
        <v>46911</v>
      </c>
      <c r="BA895" s="216">
        <f t="shared" si="1916"/>
        <v>3</v>
      </c>
      <c r="BB895" s="216">
        <f t="shared" ref="BB895" si="2021">BB894+1</f>
        <v>890</v>
      </c>
      <c r="BC895" s="16">
        <f t="shared" si="1918"/>
        <v>2.4383561643835616</v>
      </c>
      <c r="BD895" s="16">
        <f>IF(Template!$F$7="Linear interpolation",LinInterp($AO$5:$AO$18,$AM$5:$AM$18,BC895),CubicSpline($AO$5:$AO$18,$AM$5:$AM$18,BC895))</f>
        <v>13.898947971670072</v>
      </c>
      <c r="BE895" s="221">
        <f t="shared" si="1997"/>
        <v>1.373457388404866</v>
      </c>
      <c r="BF895" s="221">
        <f>BE895/PRODUCT($BG$6:BG894)</f>
        <v>1.0003518326759795</v>
      </c>
      <c r="BG895" s="16">
        <f t="shared" si="1919"/>
        <v>1.0003518326759795</v>
      </c>
      <c r="BH895" s="10">
        <f t="shared" si="1920"/>
        <v>12.84189267325142</v>
      </c>
      <c r="BI895" s="90"/>
      <c r="BJ895" s="17">
        <f t="shared" si="1903"/>
        <v>46888</v>
      </c>
      <c r="BK895" s="16">
        <f t="shared" si="1896"/>
        <v>12.685984162289499</v>
      </c>
      <c r="BL895" s="10">
        <f ca="1">IFERROR(AVERAGE(INDIRECT("BK"&amp;AC895-Template!$F$10+1):INDIRECT("BK"&amp;AC895)),0)</f>
        <v>12.546863517261022</v>
      </c>
      <c r="BM895" s="35"/>
      <c r="BN895" s="86"/>
      <c r="BO895" s="35"/>
      <c r="BP895" s="35"/>
      <c r="BQ895" s="35"/>
      <c r="BR895" s="35"/>
      <c r="BS895" s="35"/>
      <c r="BT895" s="35"/>
      <c r="BU895" s="35"/>
      <c r="BV895" s="35"/>
      <c r="BW895" s="35"/>
      <c r="BX895" s="35"/>
      <c r="BY895" s="35"/>
      <c r="BZ895" s="35"/>
      <c r="CA895" s="35"/>
      <c r="CB895" s="35"/>
      <c r="CC895" s="35"/>
      <c r="CD895" s="35"/>
      <c r="CE895" s="35"/>
      <c r="CF895" s="35"/>
      <c r="CG895" s="35"/>
      <c r="CH895" s="35"/>
    </row>
    <row r="896" spans="1:86" ht="15.6" x14ac:dyDescent="0.3">
      <c r="A896" s="35"/>
      <c r="B896" s="86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17">
        <f t="shared" si="1897"/>
        <v>46912</v>
      </c>
      <c r="U896" s="216">
        <f t="shared" si="1890"/>
        <v>4</v>
      </c>
      <c r="V896" s="216">
        <f t="shared" si="1897"/>
        <v>891</v>
      </c>
      <c r="W896" s="16">
        <f t="shared" si="1904"/>
        <v>2.441095890410959</v>
      </c>
      <c r="X896" s="16" t="e">
        <f>IF(Template!$F$7="Linear interpolation",LinInterp($I$5:$I$22,$G$5:$G$22,W896),CubicSpline($I$5:$I$22,$G$5:$G$22,W896))</f>
        <v>#VALUE!</v>
      </c>
      <c r="Y896" s="221" t="e">
        <f t="shared" si="1891"/>
        <v>#VALUE!</v>
      </c>
      <c r="Z896" s="221" t="e">
        <f>Y896/PRODUCT($AA$6:AA895)</f>
        <v>#VALUE!</v>
      </c>
      <c r="AA896" s="16" t="e">
        <f t="shared" si="1898"/>
        <v>#VALUE!</v>
      </c>
      <c r="AB896" s="10" t="e">
        <f t="shared" si="1899"/>
        <v>#VALUE!</v>
      </c>
      <c r="AC896" s="90">
        <f t="shared" si="1892"/>
        <v>896</v>
      </c>
      <c r="AD896" s="17">
        <f t="shared" si="1900"/>
        <v>46889</v>
      </c>
      <c r="AE896" s="16" t="e">
        <f t="shared" si="1893"/>
        <v>#VALUE!</v>
      </c>
      <c r="AF896" s="10">
        <f ca="1">IFERROR(AVERAGE(INDIRECT("AE"&amp;AC896-Template!$F$10+1):INDIRECT("AE"&amp;AC896)),0)</f>
        <v>0</v>
      </c>
      <c r="AG896" s="35"/>
      <c r="AH896" s="86"/>
      <c r="AI896" s="35"/>
      <c r="AJ896" s="35"/>
      <c r="AK896" s="35"/>
      <c r="AL896" s="35"/>
      <c r="AM896" s="35"/>
      <c r="AN896" s="35"/>
      <c r="AO896" s="35"/>
      <c r="AP896" s="35"/>
      <c r="AQ896" s="35"/>
      <c r="AR896" s="35"/>
      <c r="AS896" s="35"/>
      <c r="AT896" s="35"/>
      <c r="AU896" s="35"/>
      <c r="AV896" s="35"/>
      <c r="AW896" s="35"/>
      <c r="AX896" s="35"/>
      <c r="AY896" s="35"/>
      <c r="AZ896" s="17">
        <f t="shared" ref="AZ896" si="2022">AZ895+1</f>
        <v>46912</v>
      </c>
      <c r="BA896" s="216">
        <f t="shared" si="1916"/>
        <v>4</v>
      </c>
      <c r="BB896" s="216">
        <f t="shared" ref="BB896" si="2023">BB895+1</f>
        <v>891</v>
      </c>
      <c r="BC896" s="16">
        <f t="shared" si="1918"/>
        <v>2.441095890410959</v>
      </c>
      <c r="BD896" s="16">
        <f>IF(Template!$F$7="Linear interpolation",LinInterp($AO$5:$AO$18,$AM$5:$AM$18,BC896),CubicSpline($AO$5:$AO$18,$AM$5:$AM$18,BC896))</f>
        <v>13.898734718486516</v>
      </c>
      <c r="BE896" s="221">
        <f t="shared" si="1997"/>
        <v>1.3739409050040576</v>
      </c>
      <c r="BF896" s="221">
        <f>BE896/PRODUCT($BG$6:BG895)</f>
        <v>1.0003520433930269</v>
      </c>
      <c r="BG896" s="16">
        <f t="shared" si="1919"/>
        <v>1.0003520433930269</v>
      </c>
      <c r="BH896" s="10">
        <f t="shared" si="1920"/>
        <v>12.849583845480295</v>
      </c>
      <c r="BI896" s="90"/>
      <c r="BJ896" s="17">
        <f t="shared" si="1903"/>
        <v>46889</v>
      </c>
      <c r="BK896" s="16">
        <f t="shared" si="1896"/>
        <v>12.670107732407621</v>
      </c>
      <c r="BL896" s="10">
        <f ca="1">IFERROR(AVERAGE(INDIRECT("BK"&amp;AC896-Template!$F$10+1):INDIRECT("BK"&amp;AC896)),0)</f>
        <v>12.55539262442033</v>
      </c>
      <c r="BM896" s="35"/>
      <c r="BN896" s="86"/>
      <c r="BO896" s="35"/>
      <c r="BP896" s="35"/>
      <c r="BQ896" s="35"/>
      <c r="BR896" s="35"/>
      <c r="BS896" s="35"/>
      <c r="BT896" s="35"/>
      <c r="BU896" s="35"/>
      <c r="BV896" s="35"/>
      <c r="BW896" s="35"/>
      <c r="BX896" s="35"/>
      <c r="BY896" s="35"/>
      <c r="BZ896" s="35"/>
      <c r="CA896" s="35"/>
      <c r="CB896" s="35"/>
      <c r="CC896" s="35"/>
      <c r="CD896" s="35"/>
      <c r="CE896" s="35"/>
      <c r="CF896" s="35"/>
      <c r="CG896" s="35"/>
      <c r="CH896" s="35"/>
    </row>
    <row r="897" spans="1:86" ht="15.6" x14ac:dyDescent="0.3">
      <c r="A897" s="35"/>
      <c r="B897" s="86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17">
        <f t="shared" si="1897"/>
        <v>46913</v>
      </c>
      <c r="U897" s="216">
        <f t="shared" si="1890"/>
        <v>5</v>
      </c>
      <c r="V897" s="216">
        <f t="shared" si="1897"/>
        <v>892</v>
      </c>
      <c r="W897" s="16">
        <f t="shared" si="1904"/>
        <v>2.4438356164383563</v>
      </c>
      <c r="X897" s="16" t="e">
        <f>IF(Template!$F$7="Linear interpolation",LinInterp($I$5:$I$22,$G$5:$G$22,W897),CubicSpline($I$5:$I$22,$G$5:$G$22,W897))</f>
        <v>#VALUE!</v>
      </c>
      <c r="Y897" s="221" t="e">
        <f t="shared" si="1891"/>
        <v>#VALUE!</v>
      </c>
      <c r="Z897" s="221" t="e">
        <f>Y897/PRODUCT($AA$6:AA896)</f>
        <v>#VALUE!</v>
      </c>
      <c r="AA897" s="16" t="e">
        <f t="shared" si="1898"/>
        <v>#VALUE!</v>
      </c>
      <c r="AB897" s="10" t="e">
        <f t="shared" si="1899"/>
        <v>#VALUE!</v>
      </c>
      <c r="AC897" s="90">
        <f t="shared" si="1892"/>
        <v>897</v>
      </c>
      <c r="AD897" s="17">
        <f t="shared" si="1900"/>
        <v>46890</v>
      </c>
      <c r="AE897" s="16" t="e">
        <f t="shared" si="1893"/>
        <v>#VALUE!</v>
      </c>
      <c r="AF897" s="10">
        <f ca="1">IFERROR(AVERAGE(INDIRECT("AE"&amp;AC897-Template!$F$10+1):INDIRECT("AE"&amp;AC897)),0)</f>
        <v>0</v>
      </c>
      <c r="AG897" s="35"/>
      <c r="AH897" s="86"/>
      <c r="AI897" s="35"/>
      <c r="AJ897" s="35"/>
      <c r="AK897" s="35"/>
      <c r="AL897" s="35"/>
      <c r="AM897" s="35"/>
      <c r="AN897" s="35"/>
      <c r="AO897" s="35"/>
      <c r="AP897" s="35"/>
      <c r="AQ897" s="35"/>
      <c r="AR897" s="35"/>
      <c r="AS897" s="35"/>
      <c r="AT897" s="35"/>
      <c r="AU897" s="35"/>
      <c r="AV897" s="35"/>
      <c r="AW897" s="35"/>
      <c r="AX897" s="35"/>
      <c r="AY897" s="35"/>
      <c r="AZ897" s="17">
        <f t="shared" ref="AZ897" si="2024">AZ896+1</f>
        <v>46913</v>
      </c>
      <c r="BA897" s="216">
        <f t="shared" si="1916"/>
        <v>5</v>
      </c>
      <c r="BB897" s="216">
        <f t="shared" ref="BB897" si="2025">BB896+1</f>
        <v>892</v>
      </c>
      <c r="BC897" s="16">
        <f t="shared" si="1918"/>
        <v>2.4438356164383563</v>
      </c>
      <c r="BD897" s="16">
        <f>IF(Template!$F$7="Linear interpolation",LinInterp($AO$5:$AO$18,$AM$5:$AM$18,BC897),CubicSpline($AO$5:$AO$18,$AM$5:$AM$18,BC897))</f>
        <v>13.898531746348526</v>
      </c>
      <c r="BE897" s="221">
        <f t="shared" si="1997"/>
        <v>1.3744248808978909</v>
      </c>
      <c r="BF897" s="221">
        <f>BE897/PRODUCT($BG$6:BG896)</f>
        <v>1.0003522537920448</v>
      </c>
      <c r="BG897" s="16">
        <f t="shared" si="1919"/>
        <v>1.0003522537920448</v>
      </c>
      <c r="BH897" s="10">
        <f t="shared" si="1920"/>
        <v>12.857263409636776</v>
      </c>
      <c r="BI897" s="90"/>
      <c r="BJ897" s="17">
        <f t="shared" si="1903"/>
        <v>46890</v>
      </c>
      <c r="BK897" s="16">
        <f t="shared" si="1896"/>
        <v>12.678009562139492</v>
      </c>
      <c r="BL897" s="10">
        <f ca="1">IFERROR(AVERAGE(INDIRECT("BK"&amp;AC897-Template!$F$10+1):INDIRECT("BK"&amp;AC897)),0)</f>
        <v>12.56257436044408</v>
      </c>
      <c r="BM897" s="35"/>
      <c r="BN897" s="86"/>
      <c r="BO897" s="35"/>
      <c r="BP897" s="35"/>
      <c r="BQ897" s="35"/>
      <c r="BR897" s="35"/>
      <c r="BS897" s="35"/>
      <c r="BT897" s="35"/>
      <c r="BU897" s="35"/>
      <c r="BV897" s="35"/>
      <c r="BW897" s="35"/>
      <c r="BX897" s="35"/>
      <c r="BY897" s="35"/>
      <c r="BZ897" s="35"/>
      <c r="CA897" s="35"/>
      <c r="CB897" s="35"/>
      <c r="CC897" s="35"/>
      <c r="CD897" s="35"/>
      <c r="CE897" s="35"/>
      <c r="CF897" s="35"/>
      <c r="CG897" s="35"/>
      <c r="CH897" s="35"/>
    </row>
    <row r="898" spans="1:86" ht="15.6" x14ac:dyDescent="0.3">
      <c r="A898" s="35"/>
      <c r="B898" s="86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17">
        <f t="shared" si="1897"/>
        <v>46914</v>
      </c>
      <c r="U898" s="216">
        <f t="shared" si="1890"/>
        <v>6</v>
      </c>
      <c r="V898" s="216">
        <f t="shared" si="1897"/>
        <v>893</v>
      </c>
      <c r="W898" s="16">
        <f t="shared" si="1904"/>
        <v>2.4465753424657533</v>
      </c>
      <c r="X898" s="16" t="e">
        <f>IF(Template!$F$7="Linear interpolation",LinInterp($I$5:$I$22,$G$5:$G$22,W898),CubicSpline($I$5:$I$22,$G$5:$G$22,W898))</f>
        <v>#VALUE!</v>
      </c>
      <c r="Y898" s="221" t="e">
        <f t="shared" si="1891"/>
        <v>#VALUE!</v>
      </c>
      <c r="Z898" s="221" t="e">
        <f>Y898/PRODUCT($AA$6:AA897)</f>
        <v>#VALUE!</v>
      </c>
      <c r="AA898" s="16" t="e">
        <f t="shared" si="1898"/>
        <v>#VALUE!</v>
      </c>
      <c r="AB898" s="10" t="e">
        <f t="shared" si="1899"/>
        <v>#VALUE!</v>
      </c>
      <c r="AC898" s="90">
        <f t="shared" si="1892"/>
        <v>898</v>
      </c>
      <c r="AD898" s="17">
        <f t="shared" si="1900"/>
        <v>46891</v>
      </c>
      <c r="AE898" s="16" t="e">
        <f t="shared" si="1893"/>
        <v>#VALUE!</v>
      </c>
      <c r="AF898" s="10">
        <f ca="1">IFERROR(AVERAGE(INDIRECT("AE"&amp;AC898-Template!$F$10+1):INDIRECT("AE"&amp;AC898)),0)</f>
        <v>0</v>
      </c>
      <c r="AG898" s="35"/>
      <c r="AH898" s="86"/>
      <c r="AI898" s="35"/>
      <c r="AJ898" s="35"/>
      <c r="AK898" s="35"/>
      <c r="AL898" s="35"/>
      <c r="AM898" s="35"/>
      <c r="AN898" s="35"/>
      <c r="AO898" s="35"/>
      <c r="AP898" s="35"/>
      <c r="AQ898" s="35"/>
      <c r="AR898" s="35"/>
      <c r="AS898" s="35"/>
      <c r="AT898" s="35"/>
      <c r="AU898" s="35"/>
      <c r="AV898" s="35"/>
      <c r="AW898" s="35"/>
      <c r="AX898" s="35"/>
      <c r="AY898" s="35"/>
      <c r="AZ898" s="17">
        <f t="shared" ref="AZ898" si="2026">AZ897+1</f>
        <v>46914</v>
      </c>
      <c r="BA898" s="216">
        <f t="shared" si="1916"/>
        <v>6</v>
      </c>
      <c r="BB898" s="216">
        <f t="shared" ref="BB898" si="2027">BB897+1</f>
        <v>893</v>
      </c>
      <c r="BC898" s="16">
        <f t="shared" si="1918"/>
        <v>2.4465753424657533</v>
      </c>
      <c r="BD898" s="16">
        <f>IF(Template!$F$7="Linear interpolation",LinInterp($AO$5:$AO$18,$AM$5:$AM$18,BC898),CubicSpline($AO$5:$AO$18,$AM$5:$AM$18,BC898))</f>
        <v>13.898339005636174</v>
      </c>
      <c r="BE898" s="221">
        <f t="shared" si="1997"/>
        <v>1.3749093160079571</v>
      </c>
      <c r="BF898" s="221">
        <f>BE898/PRODUCT($BG$6:BG897)</f>
        <v>1.000352463868196</v>
      </c>
      <c r="BG898" s="16">
        <f t="shared" si="1919"/>
        <v>1.0003522537920448</v>
      </c>
      <c r="BH898" s="10">
        <f t="shared" si="1920"/>
        <v>12.857263409636776</v>
      </c>
      <c r="BI898" s="90"/>
      <c r="BJ898" s="17">
        <f t="shared" si="1903"/>
        <v>46891</v>
      </c>
      <c r="BK898" s="16">
        <f t="shared" si="1896"/>
        <v>12.685903674020448</v>
      </c>
      <c r="BL898" s="10">
        <f ca="1">IFERROR(AVERAGE(INDIRECT("BK"&amp;AC898-Template!$F$10+1):INDIRECT("BK"&amp;AC898)),0)</f>
        <v>12.570556402535633</v>
      </c>
      <c r="BM898" s="35"/>
      <c r="BN898" s="86"/>
      <c r="BO898" s="35"/>
      <c r="BP898" s="35"/>
      <c r="BQ898" s="35"/>
      <c r="BR898" s="35"/>
      <c r="BS898" s="35"/>
      <c r="BT898" s="35"/>
      <c r="BU898" s="35"/>
      <c r="BV898" s="35"/>
      <c r="BW898" s="35"/>
      <c r="BX898" s="35"/>
      <c r="BY898" s="35"/>
      <c r="BZ898" s="35"/>
      <c r="CA898" s="35"/>
      <c r="CB898" s="35"/>
      <c r="CC898" s="35"/>
      <c r="CD898" s="35"/>
      <c r="CE898" s="35"/>
      <c r="CF898" s="35"/>
      <c r="CG898" s="35"/>
      <c r="CH898" s="35"/>
    </row>
    <row r="899" spans="1:86" ht="15.6" x14ac:dyDescent="0.3">
      <c r="A899" s="35"/>
      <c r="B899" s="86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17">
        <f t="shared" si="1897"/>
        <v>46915</v>
      </c>
      <c r="U899" s="216">
        <f t="shared" si="1890"/>
        <v>7</v>
      </c>
      <c r="V899" s="216">
        <f t="shared" si="1897"/>
        <v>894</v>
      </c>
      <c r="W899" s="16">
        <f t="shared" si="1904"/>
        <v>2.4493150684931506</v>
      </c>
      <c r="X899" s="16" t="e">
        <f>IF(Template!$F$7="Linear interpolation",LinInterp($I$5:$I$22,$G$5:$G$22,W899),CubicSpline($I$5:$I$22,$G$5:$G$22,W899))</f>
        <v>#VALUE!</v>
      </c>
      <c r="Y899" s="221" t="e">
        <f t="shared" si="1891"/>
        <v>#VALUE!</v>
      </c>
      <c r="Z899" s="221" t="e">
        <f>Y899/PRODUCT($AA$6:AA898)</f>
        <v>#VALUE!</v>
      </c>
      <c r="AA899" s="16" t="e">
        <f t="shared" si="1898"/>
        <v>#VALUE!</v>
      </c>
      <c r="AB899" s="10" t="e">
        <f t="shared" si="1899"/>
        <v>#VALUE!</v>
      </c>
      <c r="AC899" s="90">
        <f t="shared" si="1892"/>
        <v>899</v>
      </c>
      <c r="AD899" s="17">
        <f t="shared" si="1900"/>
        <v>46892</v>
      </c>
      <c r="AE899" s="16" t="e">
        <f t="shared" si="1893"/>
        <v>#VALUE!</v>
      </c>
      <c r="AF899" s="10">
        <f ca="1">IFERROR(AVERAGE(INDIRECT("AE"&amp;AC899-Template!$F$10+1):INDIRECT("AE"&amp;AC899)),0)</f>
        <v>0</v>
      </c>
      <c r="AG899" s="35"/>
      <c r="AH899" s="86"/>
      <c r="AI899" s="35"/>
      <c r="AJ899" s="35"/>
      <c r="AK899" s="35"/>
      <c r="AL899" s="35"/>
      <c r="AM899" s="35"/>
      <c r="AN899" s="35"/>
      <c r="AO899" s="35"/>
      <c r="AP899" s="35"/>
      <c r="AQ899" s="35"/>
      <c r="AR899" s="35"/>
      <c r="AS899" s="35"/>
      <c r="AT899" s="35"/>
      <c r="AU899" s="35"/>
      <c r="AV899" s="35"/>
      <c r="AW899" s="35"/>
      <c r="AX899" s="35"/>
      <c r="AY899" s="35"/>
      <c r="AZ899" s="17">
        <f t="shared" ref="AZ899" si="2028">AZ898+1</f>
        <v>46915</v>
      </c>
      <c r="BA899" s="216">
        <f t="shared" si="1916"/>
        <v>7</v>
      </c>
      <c r="BB899" s="216">
        <f t="shared" ref="BB899" si="2029">BB898+1</f>
        <v>894</v>
      </c>
      <c r="BC899" s="16">
        <f t="shared" si="1918"/>
        <v>2.4493150684931506</v>
      </c>
      <c r="BD899" s="16">
        <f>IF(Template!$F$7="Linear interpolation",LinInterp($AO$5:$AO$18,$AM$5:$AM$18,BC899),CubicSpline($AO$5:$AO$18,$AM$5:$AM$18,BC899))</f>
        <v>13.898156446729534</v>
      </c>
      <c r="BE899" s="221">
        <f t="shared" si="1997"/>
        <v>1.3753942102489893</v>
      </c>
      <c r="BF899" s="221">
        <f>BE899/PRODUCT($BG$6:BG898)</f>
        <v>1.0003528836928821</v>
      </c>
      <c r="BG899" s="16">
        <f t="shared" si="1919"/>
        <v>1.0003522537920448</v>
      </c>
      <c r="BH899" s="10">
        <f t="shared" si="1920"/>
        <v>12.857263409636776</v>
      </c>
      <c r="BI899" s="90"/>
      <c r="BJ899" s="17">
        <f t="shared" si="1903"/>
        <v>46892</v>
      </c>
      <c r="BK899" s="16">
        <f t="shared" si="1896"/>
        <v>12.693789891045416</v>
      </c>
      <c r="BL899" s="10">
        <f ca="1">IFERROR(AVERAGE(INDIRECT("BK"&amp;AC899-Template!$F$10+1):INDIRECT("BK"&amp;AC899)),0)</f>
        <v>12.578533119275992</v>
      </c>
      <c r="BM899" s="35"/>
      <c r="BN899" s="86"/>
      <c r="BO899" s="35"/>
      <c r="BP899" s="35"/>
      <c r="BQ899" s="35"/>
      <c r="BR899" s="35"/>
      <c r="BS899" s="35"/>
      <c r="BT899" s="35"/>
      <c r="BU899" s="35"/>
      <c r="BV899" s="35"/>
      <c r="BW899" s="35"/>
      <c r="BX899" s="35"/>
      <c r="BY899" s="35"/>
      <c r="BZ899" s="35"/>
      <c r="CA899" s="35"/>
      <c r="CB899" s="35"/>
      <c r="CC899" s="35"/>
      <c r="CD899" s="35"/>
      <c r="CE899" s="35"/>
      <c r="CF899" s="35"/>
      <c r="CG899" s="35"/>
      <c r="CH899" s="35"/>
    </row>
    <row r="900" spans="1:86" ht="15.6" x14ac:dyDescent="0.3">
      <c r="A900" s="35"/>
      <c r="B900" s="86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17">
        <f t="shared" si="1897"/>
        <v>46916</v>
      </c>
      <c r="U900" s="216">
        <f t="shared" si="1890"/>
        <v>1</v>
      </c>
      <c r="V900" s="216">
        <f t="shared" si="1897"/>
        <v>895</v>
      </c>
      <c r="W900" s="16">
        <f t="shared" si="1904"/>
        <v>2.452054794520548</v>
      </c>
      <c r="X900" s="16" t="e">
        <f>IF(Template!$F$7="Linear interpolation",LinInterp($I$5:$I$22,$G$5:$G$22,W900),CubicSpline($I$5:$I$22,$G$5:$G$22,W900))</f>
        <v>#VALUE!</v>
      </c>
      <c r="Y900" s="221" t="e">
        <f t="shared" si="1891"/>
        <v>#VALUE!</v>
      </c>
      <c r="Z900" s="221" t="e">
        <f>Y900/PRODUCT($AA$6:AA899)</f>
        <v>#VALUE!</v>
      </c>
      <c r="AA900" s="16" t="e">
        <f t="shared" si="1898"/>
        <v>#VALUE!</v>
      </c>
      <c r="AB900" s="10" t="e">
        <f t="shared" si="1899"/>
        <v>#VALUE!</v>
      </c>
      <c r="AC900" s="90">
        <f t="shared" si="1892"/>
        <v>900</v>
      </c>
      <c r="AD900" s="17">
        <f t="shared" si="1900"/>
        <v>46893</v>
      </c>
      <c r="AE900" s="16" t="e">
        <f t="shared" si="1893"/>
        <v>#VALUE!</v>
      </c>
      <c r="AF900" s="10">
        <f ca="1">IFERROR(AVERAGE(INDIRECT("AE"&amp;AC900-Template!$F$10+1):INDIRECT("AE"&amp;AC900)),0)</f>
        <v>0</v>
      </c>
      <c r="AG900" s="35"/>
      <c r="AH900" s="86"/>
      <c r="AI900" s="35"/>
      <c r="AJ900" s="35"/>
      <c r="AK900" s="35"/>
      <c r="AL900" s="35"/>
      <c r="AM900" s="35"/>
      <c r="AN900" s="35"/>
      <c r="AO900" s="35"/>
      <c r="AP900" s="35"/>
      <c r="AQ900" s="35"/>
      <c r="AR900" s="35"/>
      <c r="AS900" s="35"/>
      <c r="AT900" s="35"/>
      <c r="AU900" s="35"/>
      <c r="AV900" s="35"/>
      <c r="AW900" s="35"/>
      <c r="AX900" s="35"/>
      <c r="AY900" s="35"/>
      <c r="AZ900" s="17">
        <f t="shared" ref="AZ900" si="2030">AZ899+1</f>
        <v>46916</v>
      </c>
      <c r="BA900" s="216">
        <f t="shared" si="1916"/>
        <v>1</v>
      </c>
      <c r="BB900" s="216">
        <f t="shared" ref="BB900" si="2031">BB899+1</f>
        <v>895</v>
      </c>
      <c r="BC900" s="16">
        <f t="shared" si="1918"/>
        <v>2.452054794520548</v>
      </c>
      <c r="BD900" s="16">
        <f>IF(Template!$F$7="Linear interpolation",LinInterp($AO$5:$AO$18,$AM$5:$AM$18,BC900),CubicSpline($AO$5:$AO$18,$AM$5:$AM$18,BC900))</f>
        <v>13.897984020008675</v>
      </c>
      <c r="BE900" s="221">
        <f t="shared" si="1997"/>
        <v>1.3758795635288505</v>
      </c>
      <c r="BF900" s="221">
        <f>BE900/PRODUCT($BG$6:BG899)</f>
        <v>1.0003535129337811</v>
      </c>
      <c r="BG900" s="16">
        <f t="shared" si="1919"/>
        <v>1.0003535129337811</v>
      </c>
      <c r="BH900" s="10">
        <f t="shared" si="1920"/>
        <v>12.903222083008426</v>
      </c>
      <c r="BI900" s="90"/>
      <c r="BJ900" s="17">
        <f t="shared" si="1903"/>
        <v>46893</v>
      </c>
      <c r="BK900" s="16">
        <f t="shared" si="1896"/>
        <v>12.693789891045416</v>
      </c>
      <c r="BL900" s="10">
        <f ca="1">IFERROR(AVERAGE(INDIRECT("BK"&amp;AC900-Template!$F$10+1):INDIRECT("BK"&amp;AC900)),0)</f>
        <v>12.586241728545181</v>
      </c>
      <c r="BM900" s="35"/>
      <c r="BN900" s="86"/>
      <c r="BO900" s="35"/>
      <c r="BP900" s="35"/>
      <c r="BQ900" s="35"/>
      <c r="BR900" s="35"/>
      <c r="BS900" s="35"/>
      <c r="BT900" s="35"/>
      <c r="BU900" s="35"/>
      <c r="BV900" s="35"/>
      <c r="BW900" s="35"/>
      <c r="BX900" s="35"/>
      <c r="BY900" s="35"/>
      <c r="BZ900" s="35"/>
      <c r="CA900" s="35"/>
      <c r="CB900" s="35"/>
      <c r="CC900" s="35"/>
      <c r="CD900" s="35"/>
      <c r="CE900" s="35"/>
      <c r="CF900" s="35"/>
      <c r="CG900" s="35"/>
      <c r="CH900" s="35"/>
    </row>
    <row r="901" spans="1:86" ht="15.6" x14ac:dyDescent="0.3">
      <c r="A901" s="35"/>
      <c r="B901" s="86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17">
        <f t="shared" si="1897"/>
        <v>46917</v>
      </c>
      <c r="U901" s="216">
        <f t="shared" si="1890"/>
        <v>2</v>
      </c>
      <c r="V901" s="216">
        <f t="shared" si="1897"/>
        <v>896</v>
      </c>
      <c r="W901" s="16">
        <f t="shared" si="1904"/>
        <v>2.4547945205479453</v>
      </c>
      <c r="X901" s="16" t="e">
        <f>IF(Template!$F$7="Linear interpolation",LinInterp($I$5:$I$22,$G$5:$G$22,W901),CubicSpline($I$5:$I$22,$G$5:$G$22,W901))</f>
        <v>#VALUE!</v>
      </c>
      <c r="Y901" s="221" t="e">
        <f t="shared" si="1891"/>
        <v>#VALUE!</v>
      </c>
      <c r="Z901" s="221" t="e">
        <f>Y901/PRODUCT($AA$6:AA900)</f>
        <v>#VALUE!</v>
      </c>
      <c r="AA901" s="16" t="e">
        <f t="shared" si="1898"/>
        <v>#VALUE!</v>
      </c>
      <c r="AB901" s="10" t="e">
        <f t="shared" si="1899"/>
        <v>#VALUE!</v>
      </c>
      <c r="AC901" s="90">
        <f t="shared" si="1892"/>
        <v>901</v>
      </c>
      <c r="AD901" s="17">
        <f t="shared" si="1900"/>
        <v>46894</v>
      </c>
      <c r="AE901" s="16" t="e">
        <f t="shared" si="1893"/>
        <v>#VALUE!</v>
      </c>
      <c r="AF901" s="10">
        <f ca="1">IFERROR(AVERAGE(INDIRECT("AE"&amp;AC901-Template!$F$10+1):INDIRECT("AE"&amp;AC901)),0)</f>
        <v>0</v>
      </c>
      <c r="AG901" s="35"/>
      <c r="AH901" s="86"/>
      <c r="AI901" s="35"/>
      <c r="AJ901" s="35"/>
      <c r="AK901" s="35"/>
      <c r="AL901" s="35"/>
      <c r="AM901" s="35"/>
      <c r="AN901" s="35"/>
      <c r="AO901" s="35"/>
      <c r="AP901" s="35"/>
      <c r="AQ901" s="35"/>
      <c r="AR901" s="35"/>
      <c r="AS901" s="35"/>
      <c r="AT901" s="35"/>
      <c r="AU901" s="35"/>
      <c r="AV901" s="35"/>
      <c r="AW901" s="35"/>
      <c r="AX901" s="35"/>
      <c r="AY901" s="35"/>
      <c r="AZ901" s="17">
        <f t="shared" ref="AZ901" si="2032">AZ900+1</f>
        <v>46917</v>
      </c>
      <c r="BA901" s="216">
        <f t="shared" si="1916"/>
        <v>2</v>
      </c>
      <c r="BB901" s="216">
        <f t="shared" ref="BB901" si="2033">BB900+1</f>
        <v>896</v>
      </c>
      <c r="BC901" s="16">
        <f t="shared" si="1918"/>
        <v>2.4547945205479453</v>
      </c>
      <c r="BD901" s="16">
        <f>IF(Template!$F$7="Linear interpolation",LinInterp($AO$5:$AO$18,$AM$5:$AM$18,BC901),CubicSpline($AO$5:$AO$18,$AM$5:$AM$18,BC901))</f>
        <v>13.89782167585367</v>
      </c>
      <c r="BE901" s="221">
        <f t="shared" si="1997"/>
        <v>1.3763653757485208</v>
      </c>
      <c r="BF901" s="221">
        <f>BE901/PRODUCT($BG$6:BG900)</f>
        <v>1.0003530921110741</v>
      </c>
      <c r="BG901" s="16">
        <f t="shared" si="1919"/>
        <v>1.0003530921110741</v>
      </c>
      <c r="BH901" s="10">
        <f t="shared" si="1920"/>
        <v>12.887862054206444</v>
      </c>
      <c r="BI901" s="90"/>
      <c r="BJ901" s="17">
        <f t="shared" si="1903"/>
        <v>46894</v>
      </c>
      <c r="BK901" s="16">
        <f t="shared" si="1896"/>
        <v>12.693789891045416</v>
      </c>
      <c r="BL901" s="10">
        <f ca="1">IFERROR(AVERAGE(INDIRECT("BK"&amp;AC901-Template!$F$10+1):INDIRECT("BK"&amp;AC901)),0)</f>
        <v>12.593682328043142</v>
      </c>
      <c r="BM901" s="35"/>
      <c r="BN901" s="86"/>
      <c r="BO901" s="35"/>
      <c r="BP901" s="35"/>
      <c r="BQ901" s="35"/>
      <c r="BR901" s="35"/>
      <c r="BS901" s="35"/>
      <c r="BT901" s="35"/>
      <c r="BU901" s="35"/>
      <c r="BV901" s="35"/>
      <c r="BW901" s="35"/>
      <c r="BX901" s="35"/>
      <c r="BY901" s="35"/>
      <c r="BZ901" s="35"/>
      <c r="CA901" s="35"/>
      <c r="CB901" s="35"/>
      <c r="CC901" s="35"/>
      <c r="CD901" s="35"/>
      <c r="CE901" s="35"/>
      <c r="CF901" s="35"/>
      <c r="CG901" s="35"/>
      <c r="CH901" s="35"/>
    </row>
    <row r="902" spans="1:86" ht="15.6" x14ac:dyDescent="0.3">
      <c r="A902" s="35"/>
      <c r="B902" s="86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17">
        <f t="shared" si="1897"/>
        <v>46918</v>
      </c>
      <c r="U902" s="216">
        <f t="shared" ref="U902:U965" si="2034">WEEKDAY(T902,2)</f>
        <v>3</v>
      </c>
      <c r="V902" s="216">
        <f t="shared" si="1897"/>
        <v>897</v>
      </c>
      <c r="W902" s="16">
        <f t="shared" si="1904"/>
        <v>2.4575342465753423</v>
      </c>
      <c r="X902" s="16" t="e">
        <f>IF(Template!$F$7="Linear interpolation",LinInterp($I$5:$I$22,$G$5:$G$22,W902),CubicSpline($I$5:$I$22,$G$5:$G$22,W902))</f>
        <v>#VALUE!</v>
      </c>
      <c r="Y902" s="221" t="e">
        <f t="shared" ref="Y902:Y965" si="2035">(1+(X902/100))^W902</f>
        <v>#VALUE!</v>
      </c>
      <c r="Z902" s="221" t="e">
        <f>Y902/PRODUCT($AA$6:AA901)</f>
        <v>#VALUE!</v>
      </c>
      <c r="AA902" s="16" t="e">
        <f t="shared" si="1898"/>
        <v>#VALUE!</v>
      </c>
      <c r="AB902" s="10" t="e">
        <f t="shared" si="1899"/>
        <v>#VALUE!</v>
      </c>
      <c r="AC902" s="90">
        <f t="shared" ref="AC902:AC965" si="2036">ROW(AD902)</f>
        <v>902</v>
      </c>
      <c r="AD902" s="17">
        <f t="shared" si="1900"/>
        <v>46895</v>
      </c>
      <c r="AE902" s="16" t="e">
        <f t="shared" ref="AE902:AE965" si="2037">IF(R902&lt;&gt;0,R902,VLOOKUP(AD902,$T:$AB,9,FALSE))</f>
        <v>#VALUE!</v>
      </c>
      <c r="AF902" s="10">
        <f ca="1">IFERROR(AVERAGE(INDIRECT("AE"&amp;AC902-Template!$F$10+1):INDIRECT("AE"&amp;AC902)),0)</f>
        <v>0</v>
      </c>
      <c r="AG902" s="35"/>
      <c r="AH902" s="86"/>
      <c r="AI902" s="35"/>
      <c r="AJ902" s="35"/>
      <c r="AK902" s="35"/>
      <c r="AL902" s="35"/>
      <c r="AM902" s="35"/>
      <c r="AN902" s="35"/>
      <c r="AO902" s="35"/>
      <c r="AP902" s="35"/>
      <c r="AQ902" s="35"/>
      <c r="AR902" s="35"/>
      <c r="AS902" s="35"/>
      <c r="AT902" s="35"/>
      <c r="AU902" s="35"/>
      <c r="AV902" s="35"/>
      <c r="AW902" s="35"/>
      <c r="AX902" s="35"/>
      <c r="AY902" s="35"/>
      <c r="AZ902" s="17">
        <f t="shared" ref="AZ902" si="2038">AZ901+1</f>
        <v>46918</v>
      </c>
      <c r="BA902" s="216">
        <f t="shared" si="1916"/>
        <v>3</v>
      </c>
      <c r="BB902" s="216">
        <f t="shared" ref="BB902" si="2039">BB901+1</f>
        <v>897</v>
      </c>
      <c r="BC902" s="16">
        <f t="shared" si="1918"/>
        <v>2.4575342465753423</v>
      </c>
      <c r="BD902" s="16">
        <f>IF(Template!$F$7="Linear interpolation",LinInterp($AO$5:$AO$18,$AM$5:$AM$18,BC902),CubicSpline($AO$5:$AO$18,$AM$5:$AM$18,BC902))</f>
        <v>13.897669364644594</v>
      </c>
      <c r="BE902" s="221">
        <f t="shared" si="1997"/>
        <v>1.3768516468020879</v>
      </c>
      <c r="BF902" s="221">
        <f>BE902/PRODUCT($BG$6:BG901)</f>
        <v>1.0003533008473877</v>
      </c>
      <c r="BG902" s="16">
        <f t="shared" si="1919"/>
        <v>1.0003533008473877</v>
      </c>
      <c r="BH902" s="10">
        <f t="shared" si="1920"/>
        <v>12.895480929651647</v>
      </c>
      <c r="BI902" s="90"/>
      <c r="BJ902" s="17">
        <f t="shared" si="1903"/>
        <v>46895</v>
      </c>
      <c r="BK902" s="16">
        <f t="shared" ref="BK902:BK965" si="2040">IF(AX902&lt;&gt;0,AX902,VLOOKUP(BJ902,$AZ:$BH,9,FALSE))</f>
        <v>12.741025607875599</v>
      </c>
      <c r="BL902" s="10">
        <f ca="1">IFERROR(AVERAGE(INDIRECT("BK"&amp;AC902-Template!$F$10+1):INDIRECT("BK"&amp;AC902)),0)</f>
        <v>12.602697451435443</v>
      </c>
      <c r="BM902" s="35"/>
      <c r="BN902" s="86"/>
      <c r="BO902" s="35"/>
      <c r="BP902" s="35"/>
      <c r="BQ902" s="35"/>
      <c r="BR902" s="35"/>
      <c r="BS902" s="35"/>
      <c r="BT902" s="35"/>
      <c r="BU902" s="35"/>
      <c r="BV902" s="35"/>
      <c r="BW902" s="35"/>
      <c r="BX902" s="35"/>
      <c r="BY902" s="35"/>
      <c r="BZ902" s="35"/>
      <c r="CA902" s="35"/>
      <c r="CB902" s="35"/>
      <c r="CC902" s="35"/>
      <c r="CD902" s="35"/>
      <c r="CE902" s="35"/>
      <c r="CF902" s="35"/>
      <c r="CG902" s="35"/>
      <c r="CH902" s="35"/>
    </row>
    <row r="903" spans="1:86" ht="15.6" x14ac:dyDescent="0.3">
      <c r="A903" s="35"/>
      <c r="B903" s="86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17">
        <f t="shared" ref="T903:V966" si="2041">T902+1</f>
        <v>46919</v>
      </c>
      <c r="U903" s="216">
        <f t="shared" si="2034"/>
        <v>4</v>
      </c>
      <c r="V903" s="216">
        <f t="shared" si="2041"/>
        <v>898</v>
      </c>
      <c r="W903" s="16">
        <f t="shared" si="1904"/>
        <v>2.4602739726027396</v>
      </c>
      <c r="X903" s="16" t="e">
        <f>IF(Template!$F$7="Linear interpolation",LinInterp($I$5:$I$22,$G$5:$G$22,W903),CubicSpline($I$5:$I$22,$G$5:$G$22,W903))</f>
        <v>#VALUE!</v>
      </c>
      <c r="Y903" s="221" t="e">
        <f t="shared" si="2035"/>
        <v>#VALUE!</v>
      </c>
      <c r="Z903" s="221" t="e">
        <f>Y903/PRODUCT($AA$6:AA902)</f>
        <v>#VALUE!</v>
      </c>
      <c r="AA903" s="16" t="e">
        <f t="shared" ref="AA903:AA966" si="2042">1+AB903/365/100</f>
        <v>#VALUE!</v>
      </c>
      <c r="AB903" s="10" t="e">
        <f t="shared" ref="AB903:AB966" si="2043">IF(OR(U903=6,U903=7),AB902,(Z903-1)*365*100)</f>
        <v>#VALUE!</v>
      </c>
      <c r="AC903" s="90">
        <f t="shared" si="2036"/>
        <v>903</v>
      </c>
      <c r="AD903" s="17">
        <f t="shared" ref="AD903:AD966" si="2044">AD902+1</f>
        <v>46896</v>
      </c>
      <c r="AE903" s="16" t="e">
        <f t="shared" si="2037"/>
        <v>#VALUE!</v>
      </c>
      <c r="AF903" s="10">
        <f ca="1">IFERROR(AVERAGE(INDIRECT("AE"&amp;AC903-Template!$F$10+1):INDIRECT("AE"&amp;AC903)),0)</f>
        <v>0</v>
      </c>
      <c r="AG903" s="35"/>
      <c r="AH903" s="86"/>
      <c r="AI903" s="35"/>
      <c r="AJ903" s="35"/>
      <c r="AK903" s="35"/>
      <c r="AL903" s="35"/>
      <c r="AM903" s="35"/>
      <c r="AN903" s="35"/>
      <c r="AO903" s="35"/>
      <c r="AP903" s="35"/>
      <c r="AQ903" s="35"/>
      <c r="AR903" s="35"/>
      <c r="AS903" s="35"/>
      <c r="AT903" s="35"/>
      <c r="AU903" s="35"/>
      <c r="AV903" s="35"/>
      <c r="AW903" s="35"/>
      <c r="AX903" s="35"/>
      <c r="AY903" s="35"/>
      <c r="AZ903" s="17">
        <f t="shared" ref="AZ903" si="2045">AZ902+1</f>
        <v>46919</v>
      </c>
      <c r="BA903" s="216">
        <f t="shared" si="1916"/>
        <v>4</v>
      </c>
      <c r="BB903" s="216">
        <f t="shared" ref="BB903" si="2046">BB902+1</f>
        <v>898</v>
      </c>
      <c r="BC903" s="16">
        <f t="shared" si="1918"/>
        <v>2.4602739726027396</v>
      </c>
      <c r="BD903" s="16">
        <f>IF(Template!$F$7="Linear interpolation",LinInterp($AO$5:$AO$18,$AM$5:$AM$18,BC903),CubicSpline($AO$5:$AO$18,$AM$5:$AM$18,BC903))</f>
        <v>13.897527036761518</v>
      </c>
      <c r="BE903" s="221">
        <f t="shared" si="1997"/>
        <v>1.3773383765767311</v>
      </c>
      <c r="BF903" s="221">
        <f>BE903/PRODUCT($BG$6:BG902)</f>
        <v>1.0003535092366513</v>
      </c>
      <c r="BG903" s="16">
        <f t="shared" si="1919"/>
        <v>1.0003535092366513</v>
      </c>
      <c r="BH903" s="10">
        <f t="shared" si="1920"/>
        <v>12.903087137773884</v>
      </c>
      <c r="BI903" s="90"/>
      <c r="BJ903" s="17">
        <f t="shared" ref="BJ903:BJ966" si="2047">BJ902+1</f>
        <v>46896</v>
      </c>
      <c r="BK903" s="16">
        <f t="shared" si="2040"/>
        <v>12.725252270313625</v>
      </c>
      <c r="BL903" s="10">
        <f ca="1">IFERROR(AVERAGE(INDIRECT("BK"&amp;AC903-Template!$F$10+1):INDIRECT("BK"&amp;AC903)),0)</f>
        <v>12.611186796909012</v>
      </c>
      <c r="BM903" s="35"/>
      <c r="BN903" s="86"/>
      <c r="BO903" s="35"/>
      <c r="BP903" s="35"/>
      <c r="BQ903" s="35"/>
      <c r="BR903" s="35"/>
      <c r="BS903" s="35"/>
      <c r="BT903" s="35"/>
      <c r="BU903" s="35"/>
      <c r="BV903" s="35"/>
      <c r="BW903" s="35"/>
      <c r="BX903" s="35"/>
      <c r="BY903" s="35"/>
      <c r="BZ903" s="35"/>
      <c r="CA903" s="35"/>
      <c r="CB903" s="35"/>
      <c r="CC903" s="35"/>
      <c r="CD903" s="35"/>
      <c r="CE903" s="35"/>
      <c r="CF903" s="35"/>
      <c r="CG903" s="35"/>
      <c r="CH903" s="35"/>
    </row>
    <row r="904" spans="1:86" ht="15.6" x14ac:dyDescent="0.3">
      <c r="A904" s="35"/>
      <c r="B904" s="86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17">
        <f t="shared" si="2041"/>
        <v>46920</v>
      </c>
      <c r="U904" s="216">
        <f t="shared" si="2034"/>
        <v>5</v>
      </c>
      <c r="V904" s="216">
        <f t="shared" si="2041"/>
        <v>899</v>
      </c>
      <c r="W904" s="16">
        <f t="shared" ref="W904:W967" si="2048">YEARFRAC($T$5,T904,3)</f>
        <v>2.463013698630137</v>
      </c>
      <c r="X904" s="16" t="e">
        <f>IF(Template!$F$7="Linear interpolation",LinInterp($I$5:$I$22,$G$5:$G$22,W904),CubicSpline($I$5:$I$22,$G$5:$G$22,W904))</f>
        <v>#VALUE!</v>
      </c>
      <c r="Y904" s="221" t="e">
        <f t="shared" si="2035"/>
        <v>#VALUE!</v>
      </c>
      <c r="Z904" s="221" t="e">
        <f>Y904/PRODUCT($AA$6:AA903)</f>
        <v>#VALUE!</v>
      </c>
      <c r="AA904" s="16" t="e">
        <f t="shared" si="2042"/>
        <v>#VALUE!</v>
      </c>
      <c r="AB904" s="10" t="e">
        <f t="shared" si="2043"/>
        <v>#VALUE!</v>
      </c>
      <c r="AC904" s="90">
        <f t="shared" si="2036"/>
        <v>904</v>
      </c>
      <c r="AD904" s="17">
        <f t="shared" si="2044"/>
        <v>46897</v>
      </c>
      <c r="AE904" s="16" t="e">
        <f t="shared" si="2037"/>
        <v>#VALUE!</v>
      </c>
      <c r="AF904" s="10">
        <f ca="1">IFERROR(AVERAGE(INDIRECT("AE"&amp;AC904-Template!$F$10+1):INDIRECT("AE"&amp;AC904)),0)</f>
        <v>0</v>
      </c>
      <c r="AG904" s="35"/>
      <c r="AH904" s="86"/>
      <c r="AI904" s="35"/>
      <c r="AJ904" s="35"/>
      <c r="AK904" s="35"/>
      <c r="AL904" s="35"/>
      <c r="AM904" s="35"/>
      <c r="AN904" s="35"/>
      <c r="AO904" s="35"/>
      <c r="AP904" s="35"/>
      <c r="AQ904" s="35"/>
      <c r="AR904" s="35"/>
      <c r="AS904" s="35"/>
      <c r="AT904" s="35"/>
      <c r="AU904" s="35"/>
      <c r="AV904" s="35"/>
      <c r="AW904" s="35"/>
      <c r="AX904" s="35"/>
      <c r="AY904" s="35"/>
      <c r="AZ904" s="17">
        <f t="shared" ref="AZ904" si="2049">AZ903+1</f>
        <v>46920</v>
      </c>
      <c r="BA904" s="216">
        <f t="shared" si="1916"/>
        <v>5</v>
      </c>
      <c r="BB904" s="216">
        <f t="shared" ref="BB904" si="2050">BB903+1</f>
        <v>899</v>
      </c>
      <c r="BC904" s="16">
        <f t="shared" si="1918"/>
        <v>2.463013698630137</v>
      </c>
      <c r="BD904" s="16">
        <f>IF(Template!$F$7="Linear interpolation",LinInterp($AO$5:$AO$18,$AM$5:$AM$18,BC904),CubicSpline($AO$5:$AO$18,$AM$5:$AM$18,BC904))</f>
        <v>13.897394642584516</v>
      </c>
      <c r="BE904" s="221">
        <f t="shared" si="1997"/>
        <v>1.3778255649527136</v>
      </c>
      <c r="BF904" s="221">
        <f>BE904/PRODUCT($BG$6:BG903)</f>
        <v>1.000353717274032</v>
      </c>
      <c r="BG904" s="16">
        <f t="shared" si="1919"/>
        <v>1.000353717274032</v>
      </c>
      <c r="BH904" s="10">
        <f t="shared" si="1920"/>
        <v>12.910680502167814</v>
      </c>
      <c r="BI904" s="90"/>
      <c r="BJ904" s="17">
        <f t="shared" si="2047"/>
        <v>46897</v>
      </c>
      <c r="BK904" s="16">
        <f t="shared" si="2040"/>
        <v>12.733096358087836</v>
      </c>
      <c r="BL904" s="10">
        <f ca="1">IFERROR(AVERAGE(INDIRECT("BK"&amp;AC904-Template!$F$10+1):INDIRECT("BK"&amp;AC904)),0)</f>
        <v>12.61833061844224</v>
      </c>
      <c r="BM904" s="35"/>
      <c r="BN904" s="86"/>
      <c r="BO904" s="35"/>
      <c r="BP904" s="35"/>
      <c r="BQ904" s="35"/>
      <c r="BR904" s="35"/>
      <c r="BS904" s="35"/>
      <c r="BT904" s="35"/>
      <c r="BU904" s="35"/>
      <c r="BV904" s="35"/>
      <c r="BW904" s="35"/>
      <c r="BX904" s="35"/>
      <c r="BY904" s="35"/>
      <c r="BZ904" s="35"/>
      <c r="CA904" s="35"/>
      <c r="CB904" s="35"/>
      <c r="CC904" s="35"/>
      <c r="CD904" s="35"/>
      <c r="CE904" s="35"/>
      <c r="CF904" s="35"/>
      <c r="CG904" s="35"/>
      <c r="CH904" s="35"/>
    </row>
    <row r="905" spans="1:86" ht="15.6" x14ac:dyDescent="0.3">
      <c r="A905" s="35"/>
      <c r="B905" s="86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17">
        <f t="shared" si="2041"/>
        <v>46921</v>
      </c>
      <c r="U905" s="216">
        <f t="shared" si="2034"/>
        <v>6</v>
      </c>
      <c r="V905" s="216">
        <f t="shared" si="2041"/>
        <v>900</v>
      </c>
      <c r="W905" s="16">
        <f t="shared" si="2048"/>
        <v>2.4657534246575343</v>
      </c>
      <c r="X905" s="16" t="e">
        <f>IF(Template!$F$7="Linear interpolation",LinInterp($I$5:$I$22,$G$5:$G$22,W905),CubicSpline($I$5:$I$22,$G$5:$G$22,W905))</f>
        <v>#VALUE!</v>
      </c>
      <c r="Y905" s="221" t="e">
        <f t="shared" si="2035"/>
        <v>#VALUE!</v>
      </c>
      <c r="Z905" s="221" t="e">
        <f>Y905/PRODUCT($AA$6:AA904)</f>
        <v>#VALUE!</v>
      </c>
      <c r="AA905" s="16" t="e">
        <f t="shared" si="2042"/>
        <v>#VALUE!</v>
      </c>
      <c r="AB905" s="10" t="e">
        <f t="shared" si="2043"/>
        <v>#VALUE!</v>
      </c>
      <c r="AC905" s="90">
        <f t="shared" si="2036"/>
        <v>905</v>
      </c>
      <c r="AD905" s="17">
        <f t="shared" si="2044"/>
        <v>46898</v>
      </c>
      <c r="AE905" s="16" t="e">
        <f t="shared" si="2037"/>
        <v>#VALUE!</v>
      </c>
      <c r="AF905" s="10">
        <f ca="1">IFERROR(AVERAGE(INDIRECT("AE"&amp;AC905-Template!$F$10+1):INDIRECT("AE"&amp;AC905)),0)</f>
        <v>0</v>
      </c>
      <c r="AG905" s="35"/>
      <c r="AH905" s="86"/>
      <c r="AI905" s="35"/>
      <c r="AJ905" s="35"/>
      <c r="AK905" s="35"/>
      <c r="AL905" s="35"/>
      <c r="AM905" s="35"/>
      <c r="AN905" s="35"/>
      <c r="AO905" s="35"/>
      <c r="AP905" s="35"/>
      <c r="AQ905" s="35"/>
      <c r="AR905" s="35"/>
      <c r="AS905" s="35"/>
      <c r="AT905" s="35"/>
      <c r="AU905" s="35"/>
      <c r="AV905" s="35"/>
      <c r="AW905" s="35"/>
      <c r="AX905" s="35"/>
      <c r="AY905" s="35"/>
      <c r="AZ905" s="17">
        <f t="shared" ref="AZ905" si="2051">AZ904+1</f>
        <v>46921</v>
      </c>
      <c r="BA905" s="216">
        <f t="shared" si="1916"/>
        <v>6</v>
      </c>
      <c r="BB905" s="216">
        <f t="shared" ref="BB905" si="2052">BB904+1</f>
        <v>900</v>
      </c>
      <c r="BC905" s="16">
        <f t="shared" si="1918"/>
        <v>2.4657534246575343</v>
      </c>
      <c r="BD905" s="16">
        <f>IF(Template!$F$7="Linear interpolation",LinInterp($AO$5:$AO$18,$AM$5:$AM$18,BC905),CubicSpline($AO$5:$AO$18,$AM$5:$AM$18,BC905))</f>
        <v>13.897272132493656</v>
      </c>
      <c r="BE905" s="221">
        <f t="shared" si="1997"/>
        <v>1.3783132118033656</v>
      </c>
      <c r="BF905" s="221">
        <f>BE905/PRODUCT($BG$6:BG904)</f>
        <v>1.0003539249546942</v>
      </c>
      <c r="BG905" s="16">
        <f t="shared" si="1919"/>
        <v>1.000353717274032</v>
      </c>
      <c r="BH905" s="10">
        <f t="shared" si="1920"/>
        <v>12.910680502167814</v>
      </c>
      <c r="BI905" s="90"/>
      <c r="BJ905" s="17">
        <f t="shared" si="2047"/>
        <v>46898</v>
      </c>
      <c r="BK905" s="16">
        <f t="shared" si="2040"/>
        <v>12.740931489186313</v>
      </c>
      <c r="BL905" s="10">
        <f ca="1">IFERROR(AVERAGE(INDIRECT("BK"&amp;AC905-Template!$F$10+1):INDIRECT("BK"&amp;AC905)),0)</f>
        <v>12.626271660784804</v>
      </c>
      <c r="BM905" s="35"/>
      <c r="BN905" s="86"/>
      <c r="BO905" s="35"/>
      <c r="BP905" s="35"/>
      <c r="BQ905" s="35"/>
      <c r="BR905" s="35"/>
      <c r="BS905" s="35"/>
      <c r="BT905" s="35"/>
      <c r="BU905" s="35"/>
      <c r="BV905" s="35"/>
      <c r="BW905" s="35"/>
      <c r="BX905" s="35"/>
      <c r="BY905" s="35"/>
      <c r="BZ905" s="35"/>
      <c r="CA905" s="35"/>
      <c r="CB905" s="35"/>
      <c r="CC905" s="35"/>
      <c r="CD905" s="35"/>
      <c r="CE905" s="35"/>
      <c r="CF905" s="35"/>
      <c r="CG905" s="35"/>
      <c r="CH905" s="35"/>
    </row>
    <row r="906" spans="1:86" ht="15.6" x14ac:dyDescent="0.3">
      <c r="A906" s="35"/>
      <c r="B906" s="86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17">
        <f t="shared" si="2041"/>
        <v>46922</v>
      </c>
      <c r="U906" s="216">
        <f t="shared" si="2034"/>
        <v>7</v>
      </c>
      <c r="V906" s="216">
        <f t="shared" si="2041"/>
        <v>901</v>
      </c>
      <c r="W906" s="16">
        <f t="shared" si="2048"/>
        <v>2.4684931506849317</v>
      </c>
      <c r="X906" s="16" t="e">
        <f>IF(Template!$F$7="Linear interpolation",LinInterp($I$5:$I$22,$G$5:$G$22,W906),CubicSpline($I$5:$I$22,$G$5:$G$22,W906))</f>
        <v>#VALUE!</v>
      </c>
      <c r="Y906" s="221" t="e">
        <f t="shared" si="2035"/>
        <v>#VALUE!</v>
      </c>
      <c r="Z906" s="221" t="e">
        <f>Y906/PRODUCT($AA$6:AA905)</f>
        <v>#VALUE!</v>
      </c>
      <c r="AA906" s="16" t="e">
        <f t="shared" si="2042"/>
        <v>#VALUE!</v>
      </c>
      <c r="AB906" s="10" t="e">
        <f t="shared" si="2043"/>
        <v>#VALUE!</v>
      </c>
      <c r="AC906" s="90">
        <f t="shared" si="2036"/>
        <v>906</v>
      </c>
      <c r="AD906" s="17">
        <f t="shared" si="2044"/>
        <v>46899</v>
      </c>
      <c r="AE906" s="16" t="e">
        <f t="shared" si="2037"/>
        <v>#VALUE!</v>
      </c>
      <c r="AF906" s="10">
        <f ca="1">IFERROR(AVERAGE(INDIRECT("AE"&amp;AC906-Template!$F$10+1):INDIRECT("AE"&amp;AC906)),0)</f>
        <v>0</v>
      </c>
      <c r="AG906" s="35"/>
      <c r="AH906" s="86"/>
      <c r="AI906" s="35"/>
      <c r="AJ906" s="35"/>
      <c r="AK906" s="35"/>
      <c r="AL906" s="35"/>
      <c r="AM906" s="35"/>
      <c r="AN906" s="35"/>
      <c r="AO906" s="35"/>
      <c r="AP906" s="35"/>
      <c r="AQ906" s="35"/>
      <c r="AR906" s="35"/>
      <c r="AS906" s="35"/>
      <c r="AT906" s="35"/>
      <c r="AU906" s="35"/>
      <c r="AV906" s="35"/>
      <c r="AW906" s="35"/>
      <c r="AX906" s="35"/>
      <c r="AY906" s="35"/>
      <c r="AZ906" s="17">
        <f t="shared" ref="AZ906" si="2053">AZ905+1</f>
        <v>46922</v>
      </c>
      <c r="BA906" s="216">
        <f t="shared" si="1916"/>
        <v>7</v>
      </c>
      <c r="BB906" s="216">
        <f t="shared" ref="BB906" si="2054">BB905+1</f>
        <v>901</v>
      </c>
      <c r="BC906" s="16">
        <f t="shared" si="1918"/>
        <v>2.4684931506849317</v>
      </c>
      <c r="BD906" s="16">
        <f>IF(Template!$F$7="Linear interpolation",LinInterp($AO$5:$AO$18,$AM$5:$AM$18,BC906),CubicSpline($AO$5:$AO$18,$AM$5:$AM$18,BC906))</f>
        <v>13.897159456869014</v>
      </c>
      <c r="BE906" s="221">
        <f t="shared" si="1997"/>
        <v>1.3788013169950772</v>
      </c>
      <c r="BF906" s="221">
        <f>BE906/PRODUCT($BG$6:BG905)</f>
        <v>1.0003543399545534</v>
      </c>
      <c r="BG906" s="16">
        <f t="shared" si="1919"/>
        <v>1.000353717274032</v>
      </c>
      <c r="BH906" s="10">
        <f t="shared" si="1920"/>
        <v>12.910680502167814</v>
      </c>
      <c r="BI906" s="90"/>
      <c r="BJ906" s="17">
        <f t="shared" si="2047"/>
        <v>46899</v>
      </c>
      <c r="BK906" s="16">
        <f t="shared" si="2040"/>
        <v>12.748757486701233</v>
      </c>
      <c r="BL906" s="10">
        <f ca="1">IFERROR(AVERAGE(INDIRECT("BK"&amp;AC906-Template!$F$10+1):INDIRECT("BK"&amp;AC906)),0)</f>
        <v>12.634206137182378</v>
      </c>
      <c r="BM906" s="35"/>
      <c r="BN906" s="86"/>
      <c r="BO906" s="35"/>
      <c r="BP906" s="35"/>
      <c r="BQ906" s="35"/>
      <c r="BR906" s="35"/>
      <c r="BS906" s="35"/>
      <c r="BT906" s="35"/>
      <c r="BU906" s="35"/>
      <c r="BV906" s="35"/>
      <c r="BW906" s="35"/>
      <c r="BX906" s="35"/>
      <c r="BY906" s="35"/>
      <c r="BZ906" s="35"/>
      <c r="CA906" s="35"/>
      <c r="CB906" s="35"/>
      <c r="CC906" s="35"/>
      <c r="CD906" s="35"/>
      <c r="CE906" s="35"/>
      <c r="CF906" s="35"/>
      <c r="CG906" s="35"/>
      <c r="CH906" s="35"/>
    </row>
    <row r="907" spans="1:86" ht="15.6" x14ac:dyDescent="0.3">
      <c r="A907" s="35"/>
      <c r="B907" s="86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17">
        <f t="shared" si="2041"/>
        <v>46923</v>
      </c>
      <c r="U907" s="216">
        <f t="shared" si="2034"/>
        <v>1</v>
      </c>
      <c r="V907" s="216">
        <f t="shared" si="2041"/>
        <v>902</v>
      </c>
      <c r="W907" s="16">
        <f t="shared" si="2048"/>
        <v>2.4712328767123286</v>
      </c>
      <c r="X907" s="16" t="e">
        <f>IF(Template!$F$7="Linear interpolation",LinInterp($I$5:$I$22,$G$5:$G$22,W907),CubicSpline($I$5:$I$22,$G$5:$G$22,W907))</f>
        <v>#VALUE!</v>
      </c>
      <c r="Y907" s="221" t="e">
        <f t="shared" si="2035"/>
        <v>#VALUE!</v>
      </c>
      <c r="Z907" s="221" t="e">
        <f>Y907/PRODUCT($AA$6:AA906)</f>
        <v>#VALUE!</v>
      </c>
      <c r="AA907" s="16" t="e">
        <f t="shared" si="2042"/>
        <v>#VALUE!</v>
      </c>
      <c r="AB907" s="10" t="e">
        <f t="shared" si="2043"/>
        <v>#VALUE!</v>
      </c>
      <c r="AC907" s="90">
        <f t="shared" si="2036"/>
        <v>907</v>
      </c>
      <c r="AD907" s="17">
        <f t="shared" si="2044"/>
        <v>46900</v>
      </c>
      <c r="AE907" s="16" t="e">
        <f t="shared" si="2037"/>
        <v>#VALUE!</v>
      </c>
      <c r="AF907" s="10">
        <f ca="1">IFERROR(AVERAGE(INDIRECT("AE"&amp;AC907-Template!$F$10+1):INDIRECT("AE"&amp;AC907)),0)</f>
        <v>0</v>
      </c>
      <c r="AG907" s="35"/>
      <c r="AH907" s="86"/>
      <c r="AI907" s="35"/>
      <c r="AJ907" s="35"/>
      <c r="AK907" s="35"/>
      <c r="AL907" s="35"/>
      <c r="AM907" s="35"/>
      <c r="AN907" s="35"/>
      <c r="AO907" s="35"/>
      <c r="AP907" s="35"/>
      <c r="AQ907" s="35"/>
      <c r="AR907" s="35"/>
      <c r="AS907" s="35"/>
      <c r="AT907" s="35"/>
      <c r="AU907" s="35"/>
      <c r="AV907" s="35"/>
      <c r="AW907" s="35"/>
      <c r="AX907" s="35"/>
      <c r="AY907" s="35"/>
      <c r="AZ907" s="17">
        <f t="shared" ref="AZ907" si="2055">AZ906+1</f>
        <v>46923</v>
      </c>
      <c r="BA907" s="216">
        <f t="shared" si="1916"/>
        <v>1</v>
      </c>
      <c r="BB907" s="216">
        <f t="shared" ref="BB907" si="2056">BB906+1</f>
        <v>902</v>
      </c>
      <c r="BC907" s="16">
        <f t="shared" si="1918"/>
        <v>2.4712328767123286</v>
      </c>
      <c r="BD907" s="16">
        <f>IF(Template!$F$7="Linear interpolation",LinInterp($AO$5:$AO$18,$AM$5:$AM$18,BC907),CubicSpline($AO$5:$AO$18,$AM$5:$AM$18,BC907))</f>
        <v>13.897056566090662</v>
      </c>
      <c r="BE907" s="221">
        <f t="shared" si="1997"/>
        <v>1.3792898803872833</v>
      </c>
      <c r="BF907" s="221">
        <f>BE907/PRODUCT($BG$6:BG906)</f>
        <v>1.000354961907441</v>
      </c>
      <c r="BG907" s="16">
        <f t="shared" si="1919"/>
        <v>1.000354961907441</v>
      </c>
      <c r="BH907" s="10">
        <f t="shared" si="1920"/>
        <v>12.956109621596434</v>
      </c>
      <c r="BI907" s="90"/>
      <c r="BJ907" s="17">
        <f t="shared" si="2047"/>
        <v>46900</v>
      </c>
      <c r="BK907" s="16">
        <f t="shared" si="2040"/>
        <v>12.748757486701233</v>
      </c>
      <c r="BL907" s="10">
        <f ca="1">IFERROR(AVERAGE(INDIRECT("BK"&amp;AC907-Template!$F$10+1):INDIRECT("BK"&amp;AC907)),0)</f>
        <v>12.641873314243945</v>
      </c>
      <c r="BM907" s="35"/>
      <c r="BN907" s="86"/>
      <c r="BO907" s="35"/>
      <c r="BP907" s="35"/>
      <c r="BQ907" s="35"/>
      <c r="BR907" s="35"/>
      <c r="BS907" s="35"/>
      <c r="BT907" s="35"/>
      <c r="BU907" s="35"/>
      <c r="BV907" s="35"/>
      <c r="BW907" s="35"/>
      <c r="BX907" s="35"/>
      <c r="BY907" s="35"/>
      <c r="BZ907" s="35"/>
      <c r="CA907" s="35"/>
      <c r="CB907" s="35"/>
      <c r="CC907" s="35"/>
      <c r="CD907" s="35"/>
      <c r="CE907" s="35"/>
      <c r="CF907" s="35"/>
      <c r="CG907" s="35"/>
      <c r="CH907" s="35"/>
    </row>
    <row r="908" spans="1:86" ht="15.6" x14ac:dyDescent="0.3">
      <c r="A908" s="35"/>
      <c r="B908" s="86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17">
        <f t="shared" si="2041"/>
        <v>46924</v>
      </c>
      <c r="U908" s="216">
        <f t="shared" si="2034"/>
        <v>2</v>
      </c>
      <c r="V908" s="216">
        <f t="shared" si="2041"/>
        <v>903</v>
      </c>
      <c r="W908" s="16">
        <f t="shared" si="2048"/>
        <v>2.473972602739726</v>
      </c>
      <c r="X908" s="16" t="e">
        <f>IF(Template!$F$7="Linear interpolation",LinInterp($I$5:$I$22,$G$5:$G$22,W908),CubicSpline($I$5:$I$22,$G$5:$G$22,W908))</f>
        <v>#VALUE!</v>
      </c>
      <c r="Y908" s="221" t="e">
        <f t="shared" si="2035"/>
        <v>#VALUE!</v>
      </c>
      <c r="Z908" s="221" t="e">
        <f>Y908/PRODUCT($AA$6:AA907)</f>
        <v>#VALUE!</v>
      </c>
      <c r="AA908" s="16" t="e">
        <f t="shared" si="2042"/>
        <v>#VALUE!</v>
      </c>
      <c r="AB908" s="10" t="e">
        <f t="shared" si="2043"/>
        <v>#VALUE!</v>
      </c>
      <c r="AC908" s="90">
        <f t="shared" si="2036"/>
        <v>908</v>
      </c>
      <c r="AD908" s="17">
        <f t="shared" si="2044"/>
        <v>46901</v>
      </c>
      <c r="AE908" s="16" t="e">
        <f t="shared" si="2037"/>
        <v>#VALUE!</v>
      </c>
      <c r="AF908" s="10">
        <f ca="1">IFERROR(AVERAGE(INDIRECT("AE"&amp;AC908-Template!$F$10+1):INDIRECT("AE"&amp;AC908)),0)</f>
        <v>0</v>
      </c>
      <c r="AG908" s="35"/>
      <c r="AH908" s="86"/>
      <c r="AI908" s="35"/>
      <c r="AJ908" s="35"/>
      <c r="AK908" s="35"/>
      <c r="AL908" s="35"/>
      <c r="AM908" s="35"/>
      <c r="AN908" s="35"/>
      <c r="AO908" s="35"/>
      <c r="AP908" s="35"/>
      <c r="AQ908" s="35"/>
      <c r="AR908" s="35"/>
      <c r="AS908" s="35"/>
      <c r="AT908" s="35"/>
      <c r="AU908" s="35"/>
      <c r="AV908" s="35"/>
      <c r="AW908" s="35"/>
      <c r="AX908" s="35"/>
      <c r="AY908" s="35"/>
      <c r="AZ908" s="17">
        <f t="shared" ref="AZ908" si="2057">AZ907+1</f>
        <v>46924</v>
      </c>
      <c r="BA908" s="216">
        <f t="shared" si="1916"/>
        <v>2</v>
      </c>
      <c r="BB908" s="216">
        <f t="shared" ref="BB908" si="2058">BB907+1</f>
        <v>903</v>
      </c>
      <c r="BC908" s="16">
        <f t="shared" si="1918"/>
        <v>2.473972602739726</v>
      </c>
      <c r="BD908" s="16">
        <f>IF(Template!$F$7="Linear interpolation",LinInterp($AO$5:$AO$18,$AM$5:$AM$18,BC908),CubicSpline($AO$5:$AO$18,$AM$5:$AM$18,BC908))</f>
        <v>13.896963410538669</v>
      </c>
      <c r="BE908" s="221">
        <f t="shared" si="1997"/>
        <v>1.3797789018324504</v>
      </c>
      <c r="BF908" s="221">
        <f>BE908/PRODUCT($BG$6:BG907)</f>
        <v>1.0003545458080427</v>
      </c>
      <c r="BG908" s="16">
        <f t="shared" si="1919"/>
        <v>1.0003545458080427</v>
      </c>
      <c r="BH908" s="10">
        <f t="shared" si="1920"/>
        <v>12.940921993559563</v>
      </c>
      <c r="BI908" s="90"/>
      <c r="BJ908" s="17">
        <f t="shared" si="2047"/>
        <v>46901</v>
      </c>
      <c r="BK908" s="16">
        <f t="shared" si="2040"/>
        <v>12.748757486701233</v>
      </c>
      <c r="BL908" s="10">
        <f ca="1">IFERROR(AVERAGE(INDIRECT("BK"&amp;AC908-Template!$F$10+1):INDIRECT("BK"&amp;AC908)),0)</f>
        <v>12.649273331077605</v>
      </c>
      <c r="BM908" s="35"/>
      <c r="BN908" s="86"/>
      <c r="BO908" s="35"/>
      <c r="BP908" s="35"/>
      <c r="BQ908" s="35"/>
      <c r="BR908" s="35"/>
      <c r="BS908" s="35"/>
      <c r="BT908" s="35"/>
      <c r="BU908" s="35"/>
      <c r="BV908" s="35"/>
      <c r="BW908" s="35"/>
      <c r="BX908" s="35"/>
      <c r="BY908" s="35"/>
      <c r="BZ908" s="35"/>
      <c r="CA908" s="35"/>
      <c r="CB908" s="35"/>
      <c r="CC908" s="35"/>
      <c r="CD908" s="35"/>
      <c r="CE908" s="35"/>
      <c r="CF908" s="35"/>
      <c r="CG908" s="35"/>
      <c r="CH908" s="35"/>
    </row>
    <row r="909" spans="1:86" ht="15.6" x14ac:dyDescent="0.3">
      <c r="A909" s="35"/>
      <c r="B909" s="86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17">
        <f t="shared" si="2041"/>
        <v>46925</v>
      </c>
      <c r="U909" s="216">
        <f t="shared" si="2034"/>
        <v>3</v>
      </c>
      <c r="V909" s="216">
        <f t="shared" si="2041"/>
        <v>904</v>
      </c>
      <c r="W909" s="16">
        <f t="shared" si="2048"/>
        <v>2.4767123287671233</v>
      </c>
      <c r="X909" s="16" t="e">
        <f>IF(Template!$F$7="Linear interpolation",LinInterp($I$5:$I$22,$G$5:$G$22,W909),CubicSpline($I$5:$I$22,$G$5:$G$22,W909))</f>
        <v>#VALUE!</v>
      </c>
      <c r="Y909" s="221" t="e">
        <f t="shared" si="2035"/>
        <v>#VALUE!</v>
      </c>
      <c r="Z909" s="221" t="e">
        <f>Y909/PRODUCT($AA$6:AA908)</f>
        <v>#VALUE!</v>
      </c>
      <c r="AA909" s="16" t="e">
        <f t="shared" si="2042"/>
        <v>#VALUE!</v>
      </c>
      <c r="AB909" s="10" t="e">
        <f t="shared" si="2043"/>
        <v>#VALUE!</v>
      </c>
      <c r="AC909" s="90">
        <f t="shared" si="2036"/>
        <v>909</v>
      </c>
      <c r="AD909" s="17">
        <f t="shared" si="2044"/>
        <v>46902</v>
      </c>
      <c r="AE909" s="16" t="e">
        <f t="shared" si="2037"/>
        <v>#VALUE!</v>
      </c>
      <c r="AF909" s="10">
        <f ca="1">IFERROR(AVERAGE(INDIRECT("AE"&amp;AC909-Template!$F$10+1):INDIRECT("AE"&amp;AC909)),0)</f>
        <v>0</v>
      </c>
      <c r="AG909" s="35"/>
      <c r="AH909" s="86"/>
      <c r="AI909" s="35"/>
      <c r="AJ909" s="35"/>
      <c r="AK909" s="35"/>
      <c r="AL909" s="35"/>
      <c r="AM909" s="35"/>
      <c r="AN909" s="35"/>
      <c r="AO909" s="35"/>
      <c r="AP909" s="35"/>
      <c r="AQ909" s="35"/>
      <c r="AR909" s="35"/>
      <c r="AS909" s="35"/>
      <c r="AT909" s="35"/>
      <c r="AU909" s="35"/>
      <c r="AV909" s="35"/>
      <c r="AW909" s="35"/>
      <c r="AX909" s="35"/>
      <c r="AY909" s="35"/>
      <c r="AZ909" s="17">
        <f t="shared" ref="AZ909" si="2059">AZ908+1</f>
        <v>46925</v>
      </c>
      <c r="BA909" s="216">
        <f t="shared" ref="BA909:BA972" si="2060">WEEKDAY(AZ909,2)</f>
        <v>3</v>
      </c>
      <c r="BB909" s="216">
        <f t="shared" ref="BB909" si="2061">BB908+1</f>
        <v>904</v>
      </c>
      <c r="BC909" s="16">
        <f t="shared" ref="BC909:BC972" si="2062">YEARFRAC($T$5,AZ909,3)</f>
        <v>2.4767123287671233</v>
      </c>
      <c r="BD909" s="16">
        <f>IF(Template!$F$7="Linear interpolation",LinInterp($AO$5:$AO$18,$AM$5:$AM$18,BC909),CubicSpline($AO$5:$AO$18,$AM$5:$AM$18,BC909))</f>
        <v>13.896879940593113</v>
      </c>
      <c r="BE909" s="221">
        <f t="shared" si="1997"/>
        <v>1.3802683811760672</v>
      </c>
      <c r="BF909" s="221">
        <f>BE909/PRODUCT($BG$6:BG908)</f>
        <v>1.000354752013505</v>
      </c>
      <c r="BG909" s="16">
        <f t="shared" ref="BG909:BG972" si="2063">1+BH909/365/100</f>
        <v>1.000354752013505</v>
      </c>
      <c r="BH909" s="10">
        <f t="shared" ref="BH909:BH972" si="2064">IF(OR(BA909=6,BA909=7),BH908,(BF909-1)*365*100)</f>
        <v>12.948448492932085</v>
      </c>
      <c r="BI909" s="90"/>
      <c r="BJ909" s="17">
        <f t="shared" si="2047"/>
        <v>46902</v>
      </c>
      <c r="BK909" s="16">
        <f t="shared" si="2040"/>
        <v>12.79561950122976</v>
      </c>
      <c r="BL909" s="10">
        <f ca="1">IFERROR(AVERAGE(INDIRECT("BK"&amp;AC909-Template!$F$10+1):INDIRECT("BK"&amp;AC909)),0)</f>
        <v>12.658235415062217</v>
      </c>
      <c r="BM909" s="35"/>
      <c r="BN909" s="86"/>
      <c r="BO909" s="35"/>
      <c r="BP909" s="35"/>
      <c r="BQ909" s="35"/>
      <c r="BR909" s="35"/>
      <c r="BS909" s="35"/>
      <c r="BT909" s="35"/>
      <c r="BU909" s="35"/>
      <c r="BV909" s="35"/>
      <c r="BW909" s="35"/>
      <c r="BX909" s="35"/>
      <c r="BY909" s="35"/>
      <c r="BZ909" s="35"/>
      <c r="CA909" s="35"/>
      <c r="CB909" s="35"/>
      <c r="CC909" s="35"/>
      <c r="CD909" s="35"/>
      <c r="CE909" s="35"/>
      <c r="CF909" s="35"/>
      <c r="CG909" s="35"/>
      <c r="CH909" s="35"/>
    </row>
    <row r="910" spans="1:86" ht="15.6" x14ac:dyDescent="0.3">
      <c r="A910" s="35"/>
      <c r="B910" s="86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17">
        <f t="shared" si="2041"/>
        <v>46926</v>
      </c>
      <c r="U910" s="216">
        <f t="shared" si="2034"/>
        <v>4</v>
      </c>
      <c r="V910" s="216">
        <f t="shared" si="2041"/>
        <v>905</v>
      </c>
      <c r="W910" s="16">
        <f t="shared" si="2048"/>
        <v>2.4794520547945207</v>
      </c>
      <c r="X910" s="16" t="e">
        <f>IF(Template!$F$7="Linear interpolation",LinInterp($I$5:$I$22,$G$5:$G$22,W910),CubicSpline($I$5:$I$22,$G$5:$G$22,W910))</f>
        <v>#VALUE!</v>
      </c>
      <c r="Y910" s="221" t="e">
        <f t="shared" si="2035"/>
        <v>#VALUE!</v>
      </c>
      <c r="Z910" s="221" t="e">
        <f>Y910/PRODUCT($AA$6:AA909)</f>
        <v>#VALUE!</v>
      </c>
      <c r="AA910" s="16" t="e">
        <f t="shared" si="2042"/>
        <v>#VALUE!</v>
      </c>
      <c r="AB910" s="10" t="e">
        <f t="shared" si="2043"/>
        <v>#VALUE!</v>
      </c>
      <c r="AC910" s="90">
        <f t="shared" si="2036"/>
        <v>910</v>
      </c>
      <c r="AD910" s="17">
        <f t="shared" si="2044"/>
        <v>46903</v>
      </c>
      <c r="AE910" s="16" t="e">
        <f t="shared" si="2037"/>
        <v>#VALUE!</v>
      </c>
      <c r="AF910" s="10">
        <f ca="1">IFERROR(AVERAGE(INDIRECT("AE"&amp;AC910-Template!$F$10+1):INDIRECT("AE"&amp;AC910)),0)</f>
        <v>0</v>
      </c>
      <c r="AG910" s="35"/>
      <c r="AH910" s="86"/>
      <c r="AI910" s="35"/>
      <c r="AJ910" s="35"/>
      <c r="AK910" s="35"/>
      <c r="AL910" s="35"/>
      <c r="AM910" s="35"/>
      <c r="AN910" s="35"/>
      <c r="AO910" s="35"/>
      <c r="AP910" s="35"/>
      <c r="AQ910" s="35"/>
      <c r="AR910" s="35"/>
      <c r="AS910" s="35"/>
      <c r="AT910" s="35"/>
      <c r="AU910" s="35"/>
      <c r="AV910" s="35"/>
      <c r="AW910" s="35"/>
      <c r="AX910" s="35"/>
      <c r="AY910" s="35"/>
      <c r="AZ910" s="17">
        <f t="shared" ref="AZ910" si="2065">AZ909+1</f>
        <v>46926</v>
      </c>
      <c r="BA910" s="216">
        <f t="shared" si="2060"/>
        <v>4</v>
      </c>
      <c r="BB910" s="216">
        <f t="shared" ref="BB910" si="2066">BB909+1</f>
        <v>905</v>
      </c>
      <c r="BC910" s="16">
        <f t="shared" si="2062"/>
        <v>2.4794520547945207</v>
      </c>
      <c r="BD910" s="16">
        <f>IF(Template!$F$7="Linear interpolation",LinInterp($AO$5:$AO$18,$AM$5:$AM$18,BC910),CubicSpline($AO$5:$AO$18,$AM$5:$AM$18,BC910))</f>
        <v>13.896806106634061</v>
      </c>
      <c r="BE910" s="221">
        <f t="shared" si="1997"/>
        <v>1.3807583182566303</v>
      </c>
      <c r="BF910" s="221">
        <f>BE910/PRODUCT($BG$6:BG909)</f>
        <v>1.0003549578380877</v>
      </c>
      <c r="BG910" s="16">
        <f t="shared" si="2063"/>
        <v>1.0003549578380877</v>
      </c>
      <c r="BH910" s="10">
        <f t="shared" si="2064"/>
        <v>12.955961090201029</v>
      </c>
      <c r="BI910" s="90"/>
      <c r="BJ910" s="17">
        <f t="shared" si="2047"/>
        <v>46903</v>
      </c>
      <c r="BK910" s="16">
        <f t="shared" si="2040"/>
        <v>12.779966603636117</v>
      </c>
      <c r="BL910" s="10">
        <f ca="1">IFERROR(AVERAGE(INDIRECT("BK"&amp;AC910-Template!$F$10+1):INDIRECT("BK"&amp;AC910)),0)</f>
        <v>12.66667573579371</v>
      </c>
      <c r="BM910" s="35"/>
      <c r="BN910" s="86"/>
      <c r="BO910" s="35"/>
      <c r="BP910" s="35"/>
      <c r="BQ910" s="35"/>
      <c r="BR910" s="35"/>
      <c r="BS910" s="35"/>
      <c r="BT910" s="35"/>
      <c r="BU910" s="35"/>
      <c r="BV910" s="35"/>
      <c r="BW910" s="35"/>
      <c r="BX910" s="35"/>
      <c r="BY910" s="35"/>
      <c r="BZ910" s="35"/>
      <c r="CA910" s="35"/>
      <c r="CB910" s="35"/>
      <c r="CC910" s="35"/>
      <c r="CD910" s="35"/>
      <c r="CE910" s="35"/>
      <c r="CF910" s="35"/>
      <c r="CG910" s="35"/>
      <c r="CH910" s="35"/>
    </row>
    <row r="911" spans="1:86" ht="15.6" x14ac:dyDescent="0.3">
      <c r="A911" s="35"/>
      <c r="B911" s="86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17">
        <f t="shared" si="2041"/>
        <v>46927</v>
      </c>
      <c r="U911" s="216">
        <f t="shared" si="2034"/>
        <v>5</v>
      </c>
      <c r="V911" s="216">
        <f t="shared" si="2041"/>
        <v>906</v>
      </c>
      <c r="W911" s="16">
        <f t="shared" si="2048"/>
        <v>2.4821917808219176</v>
      </c>
      <c r="X911" s="16" t="e">
        <f>IF(Template!$F$7="Linear interpolation",LinInterp($I$5:$I$22,$G$5:$G$22,W911),CubicSpline($I$5:$I$22,$G$5:$G$22,W911))</f>
        <v>#VALUE!</v>
      </c>
      <c r="Y911" s="221" t="e">
        <f t="shared" si="2035"/>
        <v>#VALUE!</v>
      </c>
      <c r="Z911" s="221" t="e">
        <f>Y911/PRODUCT($AA$6:AA910)</f>
        <v>#VALUE!</v>
      </c>
      <c r="AA911" s="16" t="e">
        <f t="shared" si="2042"/>
        <v>#VALUE!</v>
      </c>
      <c r="AB911" s="10" t="e">
        <f t="shared" si="2043"/>
        <v>#VALUE!</v>
      </c>
      <c r="AC911" s="90">
        <f t="shared" si="2036"/>
        <v>911</v>
      </c>
      <c r="AD911" s="17">
        <f t="shared" si="2044"/>
        <v>46904</v>
      </c>
      <c r="AE911" s="16" t="e">
        <f t="shared" si="2037"/>
        <v>#VALUE!</v>
      </c>
      <c r="AF911" s="10">
        <f ca="1">IFERROR(AVERAGE(INDIRECT("AE"&amp;AC911-Template!$F$10+1):INDIRECT("AE"&amp;AC911)),0)</f>
        <v>0</v>
      </c>
      <c r="AG911" s="35"/>
      <c r="AH911" s="86"/>
      <c r="AI911" s="35"/>
      <c r="AJ911" s="35"/>
      <c r="AK911" s="35"/>
      <c r="AL911" s="35"/>
      <c r="AM911" s="35"/>
      <c r="AN911" s="35"/>
      <c r="AO911" s="35"/>
      <c r="AP911" s="35"/>
      <c r="AQ911" s="35"/>
      <c r="AR911" s="35"/>
      <c r="AS911" s="35"/>
      <c r="AT911" s="35"/>
      <c r="AU911" s="35"/>
      <c r="AV911" s="35"/>
      <c r="AW911" s="35"/>
      <c r="AX911" s="35"/>
      <c r="AY911" s="35"/>
      <c r="AZ911" s="17">
        <f t="shared" ref="AZ911" si="2067">AZ910+1</f>
        <v>46927</v>
      </c>
      <c r="BA911" s="216">
        <f t="shared" si="2060"/>
        <v>5</v>
      </c>
      <c r="BB911" s="216">
        <f t="shared" ref="BB911" si="2068">BB910+1</f>
        <v>906</v>
      </c>
      <c r="BC911" s="16">
        <f t="shared" si="2062"/>
        <v>2.4821917808219176</v>
      </c>
      <c r="BD911" s="16">
        <f>IF(Template!$F$7="Linear interpolation",LinInterp($AO$5:$AO$18,$AM$5:$AM$18,BC911),CubicSpline($AO$5:$AO$18,$AM$5:$AM$18,BC911))</f>
        <v>13.89674185904159</v>
      </c>
      <c r="BE911" s="221">
        <f t="shared" si="1997"/>
        <v>1.3812487129056334</v>
      </c>
      <c r="BF911" s="221">
        <f>BE911/PRODUCT($BG$6:BG910)</f>
        <v>1.0003551632769609</v>
      </c>
      <c r="BG911" s="16">
        <f t="shared" si="2063"/>
        <v>1.0003551632769609</v>
      </c>
      <c r="BH911" s="10">
        <f t="shared" si="2064"/>
        <v>12.963459609074523</v>
      </c>
      <c r="BI911" s="90"/>
      <c r="BJ911" s="17">
        <f t="shared" si="2047"/>
        <v>46904</v>
      </c>
      <c r="BK911" s="16">
        <f t="shared" si="2040"/>
        <v>12.787744280426395</v>
      </c>
      <c r="BL911" s="10">
        <f ca="1">IFERROR(AVERAGE(INDIRECT("BK"&amp;AC911-Template!$F$10+1):INDIRECT("BK"&amp;AC911)),0)</f>
        <v>12.673773830179725</v>
      </c>
      <c r="BM911" s="35"/>
      <c r="BN911" s="86"/>
      <c r="BO911" s="35"/>
      <c r="BP911" s="35"/>
      <c r="BQ911" s="35"/>
      <c r="BR911" s="35"/>
      <c r="BS911" s="35"/>
      <c r="BT911" s="35"/>
      <c r="BU911" s="35"/>
      <c r="BV911" s="35"/>
      <c r="BW911" s="35"/>
      <c r="BX911" s="35"/>
      <c r="BY911" s="35"/>
      <c r="BZ911" s="35"/>
      <c r="CA911" s="35"/>
      <c r="CB911" s="35"/>
      <c r="CC911" s="35"/>
      <c r="CD911" s="35"/>
      <c r="CE911" s="35"/>
      <c r="CF911" s="35"/>
      <c r="CG911" s="35"/>
      <c r="CH911" s="35"/>
    </row>
    <row r="912" spans="1:86" ht="15.6" x14ac:dyDescent="0.3">
      <c r="A912" s="35"/>
      <c r="B912" s="86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17">
        <f t="shared" si="2041"/>
        <v>46928</v>
      </c>
      <c r="U912" s="216">
        <f t="shared" si="2034"/>
        <v>6</v>
      </c>
      <c r="V912" s="216">
        <f t="shared" si="2041"/>
        <v>907</v>
      </c>
      <c r="W912" s="16">
        <f t="shared" si="2048"/>
        <v>2.484931506849315</v>
      </c>
      <c r="X912" s="16" t="e">
        <f>IF(Template!$F$7="Linear interpolation",LinInterp($I$5:$I$22,$G$5:$G$22,W912),CubicSpline($I$5:$I$22,$G$5:$G$22,W912))</f>
        <v>#VALUE!</v>
      </c>
      <c r="Y912" s="221" t="e">
        <f t="shared" si="2035"/>
        <v>#VALUE!</v>
      </c>
      <c r="Z912" s="221" t="e">
        <f>Y912/PRODUCT($AA$6:AA911)</f>
        <v>#VALUE!</v>
      </c>
      <c r="AA912" s="16" t="e">
        <f t="shared" si="2042"/>
        <v>#VALUE!</v>
      </c>
      <c r="AB912" s="10" t="e">
        <f t="shared" si="2043"/>
        <v>#VALUE!</v>
      </c>
      <c r="AC912" s="90">
        <f t="shared" si="2036"/>
        <v>912</v>
      </c>
      <c r="AD912" s="17">
        <f t="shared" si="2044"/>
        <v>46905</v>
      </c>
      <c r="AE912" s="16" t="e">
        <f t="shared" si="2037"/>
        <v>#VALUE!</v>
      </c>
      <c r="AF912" s="10">
        <f ca="1">IFERROR(AVERAGE(INDIRECT("AE"&amp;AC912-Template!$F$10+1):INDIRECT("AE"&amp;AC912)),0)</f>
        <v>0</v>
      </c>
      <c r="AG912" s="35"/>
      <c r="AH912" s="86"/>
      <c r="AI912" s="35"/>
      <c r="AJ912" s="35"/>
      <c r="AK912" s="35"/>
      <c r="AL912" s="35"/>
      <c r="AM912" s="35"/>
      <c r="AN912" s="35"/>
      <c r="AO912" s="35"/>
      <c r="AP912" s="35"/>
      <c r="AQ912" s="35"/>
      <c r="AR912" s="35"/>
      <c r="AS912" s="35"/>
      <c r="AT912" s="35"/>
      <c r="AU912" s="35"/>
      <c r="AV912" s="35"/>
      <c r="AW912" s="35"/>
      <c r="AX912" s="35"/>
      <c r="AY912" s="35"/>
      <c r="AZ912" s="17">
        <f t="shared" ref="AZ912" si="2069">AZ911+1</f>
        <v>46928</v>
      </c>
      <c r="BA912" s="216">
        <f t="shared" si="2060"/>
        <v>6</v>
      </c>
      <c r="BB912" s="216">
        <f t="shared" ref="BB912" si="2070">BB911+1</f>
        <v>907</v>
      </c>
      <c r="BC912" s="16">
        <f t="shared" si="2062"/>
        <v>2.484931506849315</v>
      </c>
      <c r="BD912" s="16">
        <f>IF(Template!$F$7="Linear interpolation",LinInterp($AO$5:$AO$18,$AM$5:$AM$18,BC912),CubicSpline($AO$5:$AO$18,$AM$5:$AM$18,BC912))</f>
        <v>13.896687148195769</v>
      </c>
      <c r="BE912" s="221">
        <f t="shared" si="1997"/>
        <v>1.3817395649475532</v>
      </c>
      <c r="BF912" s="221">
        <f>BE912/PRODUCT($BG$6:BG911)</f>
        <v>1.0003553683252939</v>
      </c>
      <c r="BG912" s="16">
        <f t="shared" si="2063"/>
        <v>1.0003551632769609</v>
      </c>
      <c r="BH912" s="10">
        <f t="shared" si="2064"/>
        <v>12.963459609074523</v>
      </c>
      <c r="BI912" s="90"/>
      <c r="BJ912" s="17">
        <f t="shared" si="2047"/>
        <v>46905</v>
      </c>
      <c r="BK912" s="16">
        <f t="shared" si="2040"/>
        <v>12.795511762664358</v>
      </c>
      <c r="BL912" s="10">
        <f ca="1">IFERROR(AVERAGE(INDIRECT("BK"&amp;AC912-Template!$F$10+1):INDIRECT("BK"&amp;AC912)),0)</f>
        <v>12.681665191301825</v>
      </c>
      <c r="BM912" s="35"/>
      <c r="BN912" s="86"/>
      <c r="BO912" s="35"/>
      <c r="BP912" s="35"/>
      <c r="BQ912" s="35"/>
      <c r="BR912" s="35"/>
      <c r="BS912" s="35"/>
      <c r="BT912" s="35"/>
      <c r="BU912" s="35"/>
      <c r="BV912" s="35"/>
      <c r="BW912" s="35"/>
      <c r="BX912" s="35"/>
      <c r="BY912" s="35"/>
      <c r="BZ912" s="35"/>
      <c r="CA912" s="35"/>
      <c r="CB912" s="35"/>
      <c r="CC912" s="35"/>
      <c r="CD912" s="35"/>
      <c r="CE912" s="35"/>
      <c r="CF912" s="35"/>
      <c r="CG912" s="35"/>
      <c r="CH912" s="35"/>
    </row>
    <row r="913" spans="1:86" ht="15.6" x14ac:dyDescent="0.3">
      <c r="A913" s="35"/>
      <c r="B913" s="86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17">
        <f t="shared" si="2041"/>
        <v>46929</v>
      </c>
      <c r="U913" s="216">
        <f t="shared" si="2034"/>
        <v>7</v>
      </c>
      <c r="V913" s="216">
        <f t="shared" si="2041"/>
        <v>908</v>
      </c>
      <c r="W913" s="16">
        <f t="shared" si="2048"/>
        <v>2.4876712328767123</v>
      </c>
      <c r="X913" s="16" t="e">
        <f>IF(Template!$F$7="Linear interpolation",LinInterp($I$5:$I$22,$G$5:$G$22,W913),CubicSpline($I$5:$I$22,$G$5:$G$22,W913))</f>
        <v>#VALUE!</v>
      </c>
      <c r="Y913" s="221" t="e">
        <f t="shared" si="2035"/>
        <v>#VALUE!</v>
      </c>
      <c r="Z913" s="221" t="e">
        <f>Y913/PRODUCT($AA$6:AA912)</f>
        <v>#VALUE!</v>
      </c>
      <c r="AA913" s="16" t="e">
        <f t="shared" si="2042"/>
        <v>#VALUE!</v>
      </c>
      <c r="AB913" s="10" t="e">
        <f t="shared" si="2043"/>
        <v>#VALUE!</v>
      </c>
      <c r="AC913" s="90">
        <f t="shared" si="2036"/>
        <v>913</v>
      </c>
      <c r="AD913" s="17">
        <f t="shared" si="2044"/>
        <v>46906</v>
      </c>
      <c r="AE913" s="16" t="e">
        <f t="shared" si="2037"/>
        <v>#VALUE!</v>
      </c>
      <c r="AF913" s="10">
        <f ca="1">IFERROR(AVERAGE(INDIRECT("AE"&amp;AC913-Template!$F$10+1):INDIRECT("AE"&amp;AC913)),0)</f>
        <v>0</v>
      </c>
      <c r="AG913" s="35"/>
      <c r="AH913" s="86"/>
      <c r="AI913" s="35"/>
      <c r="AJ913" s="35"/>
      <c r="AK913" s="35"/>
      <c r="AL913" s="35"/>
      <c r="AM913" s="35"/>
      <c r="AN913" s="35"/>
      <c r="AO913" s="35"/>
      <c r="AP913" s="35"/>
      <c r="AQ913" s="35"/>
      <c r="AR913" s="35"/>
      <c r="AS913" s="35"/>
      <c r="AT913" s="35"/>
      <c r="AU913" s="35"/>
      <c r="AV913" s="35"/>
      <c r="AW913" s="35"/>
      <c r="AX913" s="35"/>
      <c r="AY913" s="35"/>
      <c r="AZ913" s="17">
        <f t="shared" ref="AZ913" si="2071">AZ912+1</f>
        <v>46929</v>
      </c>
      <c r="BA913" s="216">
        <f t="shared" si="2060"/>
        <v>7</v>
      </c>
      <c r="BB913" s="216">
        <f t="shared" ref="BB913" si="2072">BB912+1</f>
        <v>908</v>
      </c>
      <c r="BC913" s="16">
        <f t="shared" si="2062"/>
        <v>2.4876712328767123</v>
      </c>
      <c r="BD913" s="16">
        <f>IF(Template!$F$7="Linear interpolation",LinInterp($AO$5:$AO$18,$AM$5:$AM$18,BC913),CubicSpline($AO$5:$AO$18,$AM$5:$AM$18,BC913))</f>
        <v>13.896641924476672</v>
      </c>
      <c r="BE913" s="221">
        <f t="shared" si="1997"/>
        <v>1.3822308741998397</v>
      </c>
      <c r="BF913" s="221">
        <f>BE913/PRODUCT($BG$6:BG912)</f>
        <v>1.0003557780266759</v>
      </c>
      <c r="BG913" s="16">
        <f t="shared" si="2063"/>
        <v>1.0003551632769609</v>
      </c>
      <c r="BH913" s="10">
        <f t="shared" si="2064"/>
        <v>12.963459609074523</v>
      </c>
      <c r="BI913" s="90"/>
      <c r="BJ913" s="17">
        <f t="shared" si="2047"/>
        <v>46906</v>
      </c>
      <c r="BK913" s="16">
        <f t="shared" si="2040"/>
        <v>12.80326887358807</v>
      </c>
      <c r="BL913" s="10">
        <f ca="1">IFERROR(AVERAGE(INDIRECT("BK"&amp;AC913-Template!$F$10+1):INDIRECT("BK"&amp;AC913)),0)</f>
        <v>12.689548746785571</v>
      </c>
      <c r="BM913" s="35"/>
      <c r="BN913" s="86"/>
      <c r="BO913" s="35"/>
      <c r="BP913" s="35"/>
      <c r="BQ913" s="35"/>
      <c r="BR913" s="35"/>
      <c r="BS913" s="35"/>
      <c r="BT913" s="35"/>
      <c r="BU913" s="35"/>
      <c r="BV913" s="35"/>
      <c r="BW913" s="35"/>
      <c r="BX913" s="35"/>
      <c r="BY913" s="35"/>
      <c r="BZ913" s="35"/>
      <c r="CA913" s="35"/>
      <c r="CB913" s="35"/>
      <c r="CC913" s="35"/>
      <c r="CD913" s="35"/>
      <c r="CE913" s="35"/>
      <c r="CF913" s="35"/>
      <c r="CG913" s="35"/>
      <c r="CH913" s="35"/>
    </row>
    <row r="914" spans="1:86" ht="15.6" x14ac:dyDescent="0.3">
      <c r="A914" s="35"/>
      <c r="B914" s="86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17">
        <f t="shared" si="2041"/>
        <v>46930</v>
      </c>
      <c r="U914" s="216">
        <f t="shared" si="2034"/>
        <v>1</v>
      </c>
      <c r="V914" s="216">
        <f t="shared" si="2041"/>
        <v>909</v>
      </c>
      <c r="W914" s="16">
        <f t="shared" si="2048"/>
        <v>2.4904109589041097</v>
      </c>
      <c r="X914" s="16" t="e">
        <f>IF(Template!$F$7="Linear interpolation",LinInterp($I$5:$I$22,$G$5:$G$22,W914),CubicSpline($I$5:$I$22,$G$5:$G$22,W914))</f>
        <v>#VALUE!</v>
      </c>
      <c r="Y914" s="221" t="e">
        <f t="shared" si="2035"/>
        <v>#VALUE!</v>
      </c>
      <c r="Z914" s="221" t="e">
        <f>Y914/PRODUCT($AA$6:AA913)</f>
        <v>#VALUE!</v>
      </c>
      <c r="AA914" s="16" t="e">
        <f t="shared" si="2042"/>
        <v>#VALUE!</v>
      </c>
      <c r="AB914" s="10" t="e">
        <f t="shared" si="2043"/>
        <v>#VALUE!</v>
      </c>
      <c r="AC914" s="90">
        <f t="shared" si="2036"/>
        <v>914</v>
      </c>
      <c r="AD914" s="17">
        <f t="shared" si="2044"/>
        <v>46907</v>
      </c>
      <c r="AE914" s="16" t="e">
        <f t="shared" si="2037"/>
        <v>#VALUE!</v>
      </c>
      <c r="AF914" s="10">
        <f ca="1">IFERROR(AVERAGE(INDIRECT("AE"&amp;AC914-Template!$F$10+1):INDIRECT("AE"&amp;AC914)),0)</f>
        <v>0</v>
      </c>
      <c r="AG914" s="35"/>
      <c r="AH914" s="86"/>
      <c r="AI914" s="35"/>
      <c r="AJ914" s="35"/>
      <c r="AK914" s="35"/>
      <c r="AL914" s="35"/>
      <c r="AM914" s="35"/>
      <c r="AN914" s="35"/>
      <c r="AO914" s="35"/>
      <c r="AP914" s="35"/>
      <c r="AQ914" s="35"/>
      <c r="AR914" s="35"/>
      <c r="AS914" s="35"/>
      <c r="AT914" s="35"/>
      <c r="AU914" s="35"/>
      <c r="AV914" s="35"/>
      <c r="AW914" s="35"/>
      <c r="AX914" s="35"/>
      <c r="AY914" s="35"/>
      <c r="AZ914" s="17">
        <f t="shared" ref="AZ914" si="2073">AZ913+1</f>
        <v>46930</v>
      </c>
      <c r="BA914" s="216">
        <f t="shared" si="2060"/>
        <v>1</v>
      </c>
      <c r="BB914" s="216">
        <f t="shared" ref="BB914" si="2074">BB913+1</f>
        <v>909</v>
      </c>
      <c r="BC914" s="16">
        <f t="shared" si="2062"/>
        <v>2.4904109589041097</v>
      </c>
      <c r="BD914" s="16">
        <f>IF(Template!$F$7="Linear interpolation",LinInterp($AO$5:$AO$18,$AM$5:$AM$18,BC914),CubicSpline($AO$5:$AO$18,$AM$5:$AM$18,BC914))</f>
        <v>13.896606138264371</v>
      </c>
      <c r="BE914" s="221">
        <f t="shared" si="1997"/>
        <v>1.3827226404729001</v>
      </c>
      <c r="BF914" s="221">
        <f>BE914/PRODUCT($BG$6:BG913)</f>
        <v>1.0003563919811174</v>
      </c>
      <c r="BG914" s="16">
        <f t="shared" si="2063"/>
        <v>1.0003563919811174</v>
      </c>
      <c r="BH914" s="10">
        <f t="shared" si="2064"/>
        <v>13.00830731078384</v>
      </c>
      <c r="BI914" s="90"/>
      <c r="BJ914" s="17">
        <f t="shared" si="2047"/>
        <v>46907</v>
      </c>
      <c r="BK914" s="16">
        <f t="shared" si="2040"/>
        <v>12.80326887358807</v>
      </c>
      <c r="BL914" s="10">
        <f ca="1">IFERROR(AVERAGE(INDIRECT("BK"&amp;AC914-Template!$F$10+1):INDIRECT("BK"&amp;AC914)),0)</f>
        <v>12.6971661008462</v>
      </c>
      <c r="BM914" s="35"/>
      <c r="BN914" s="86"/>
      <c r="BO914" s="35"/>
      <c r="BP914" s="35"/>
      <c r="BQ914" s="35"/>
      <c r="BR914" s="35"/>
      <c r="BS914" s="35"/>
      <c r="BT914" s="35"/>
      <c r="BU914" s="35"/>
      <c r="BV914" s="35"/>
      <c r="BW914" s="35"/>
      <c r="BX914" s="35"/>
      <c r="BY914" s="35"/>
      <c r="BZ914" s="35"/>
      <c r="CA914" s="35"/>
      <c r="CB914" s="35"/>
      <c r="CC914" s="35"/>
      <c r="CD914" s="35"/>
      <c r="CE914" s="35"/>
      <c r="CF914" s="35"/>
      <c r="CG914" s="35"/>
      <c r="CH914" s="35"/>
    </row>
    <row r="915" spans="1:86" ht="15.6" x14ac:dyDescent="0.3">
      <c r="A915" s="35"/>
      <c r="B915" s="86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17">
        <f t="shared" si="2041"/>
        <v>46931</v>
      </c>
      <c r="U915" s="216">
        <f t="shared" si="2034"/>
        <v>2</v>
      </c>
      <c r="V915" s="216">
        <f t="shared" si="2041"/>
        <v>910</v>
      </c>
      <c r="W915" s="16">
        <f t="shared" si="2048"/>
        <v>2.493150684931507</v>
      </c>
      <c r="X915" s="16" t="e">
        <f>IF(Template!$F$7="Linear interpolation",LinInterp($I$5:$I$22,$G$5:$G$22,W915),CubicSpline($I$5:$I$22,$G$5:$G$22,W915))</f>
        <v>#VALUE!</v>
      </c>
      <c r="Y915" s="221" t="e">
        <f t="shared" si="2035"/>
        <v>#VALUE!</v>
      </c>
      <c r="Z915" s="221" t="e">
        <f>Y915/PRODUCT($AA$6:AA914)</f>
        <v>#VALUE!</v>
      </c>
      <c r="AA915" s="16" t="e">
        <f t="shared" si="2042"/>
        <v>#VALUE!</v>
      </c>
      <c r="AB915" s="10" t="e">
        <f t="shared" si="2043"/>
        <v>#VALUE!</v>
      </c>
      <c r="AC915" s="90">
        <f t="shared" si="2036"/>
        <v>915</v>
      </c>
      <c r="AD915" s="17">
        <f t="shared" si="2044"/>
        <v>46908</v>
      </c>
      <c r="AE915" s="16" t="e">
        <f t="shared" si="2037"/>
        <v>#VALUE!</v>
      </c>
      <c r="AF915" s="10">
        <f ca="1">IFERROR(AVERAGE(INDIRECT("AE"&amp;AC915-Template!$F$10+1):INDIRECT("AE"&amp;AC915)),0)</f>
        <v>0</v>
      </c>
      <c r="AG915" s="35"/>
      <c r="AH915" s="86"/>
      <c r="AI915" s="35"/>
      <c r="AJ915" s="35"/>
      <c r="AK915" s="35"/>
      <c r="AL915" s="35"/>
      <c r="AM915" s="35"/>
      <c r="AN915" s="35"/>
      <c r="AO915" s="35"/>
      <c r="AP915" s="35"/>
      <c r="AQ915" s="35"/>
      <c r="AR915" s="35"/>
      <c r="AS915" s="35"/>
      <c r="AT915" s="35"/>
      <c r="AU915" s="35"/>
      <c r="AV915" s="35"/>
      <c r="AW915" s="35"/>
      <c r="AX915" s="35"/>
      <c r="AY915" s="35"/>
      <c r="AZ915" s="17">
        <f t="shared" ref="AZ915" si="2075">AZ914+1</f>
        <v>46931</v>
      </c>
      <c r="BA915" s="216">
        <f t="shared" si="2060"/>
        <v>2</v>
      </c>
      <c r="BB915" s="216">
        <f t="shared" ref="BB915" si="2076">BB914+1</f>
        <v>910</v>
      </c>
      <c r="BC915" s="16">
        <f t="shared" si="2062"/>
        <v>2.493150684931507</v>
      </c>
      <c r="BD915" s="16">
        <f>IF(Template!$F$7="Linear interpolation",LinInterp($AO$5:$AO$18,$AM$5:$AM$18,BC915),CubicSpline($AO$5:$AO$18,$AM$5:$AM$18,BC915))</f>
        <v>13.896579739938936</v>
      </c>
      <c r="BE915" s="221">
        <f t="shared" si="1997"/>
        <v>1.3832148635700892</v>
      </c>
      <c r="BF915" s="221">
        <f>BE915/PRODUCT($BG$6:BG914)</f>
        <v>1.0003559810787657</v>
      </c>
      <c r="BG915" s="16">
        <f t="shared" si="2063"/>
        <v>1.0003559810787657</v>
      </c>
      <c r="BH915" s="10">
        <f t="shared" si="2064"/>
        <v>12.993309374946804</v>
      </c>
      <c r="BI915" s="90"/>
      <c r="BJ915" s="17">
        <f t="shared" si="2047"/>
        <v>46908</v>
      </c>
      <c r="BK915" s="16">
        <f t="shared" si="2040"/>
        <v>12.80326887358807</v>
      </c>
      <c r="BL915" s="10">
        <f ca="1">IFERROR(AVERAGE(INDIRECT("BK"&amp;AC915-Template!$F$10+1):INDIRECT("BK"&amp;AC915)),0)</f>
        <v>12.704517433972432</v>
      </c>
      <c r="BM915" s="35"/>
      <c r="BN915" s="86"/>
      <c r="BO915" s="35"/>
      <c r="BP915" s="35"/>
      <c r="BQ915" s="35"/>
      <c r="BR915" s="35"/>
      <c r="BS915" s="35"/>
      <c r="BT915" s="35"/>
      <c r="BU915" s="35"/>
      <c r="BV915" s="35"/>
      <c r="BW915" s="35"/>
      <c r="BX915" s="35"/>
      <c r="BY915" s="35"/>
      <c r="BZ915" s="35"/>
      <c r="CA915" s="35"/>
      <c r="CB915" s="35"/>
      <c r="CC915" s="35"/>
      <c r="CD915" s="35"/>
      <c r="CE915" s="35"/>
      <c r="CF915" s="35"/>
      <c r="CG915" s="35"/>
      <c r="CH915" s="35"/>
    </row>
    <row r="916" spans="1:86" ht="15.6" x14ac:dyDescent="0.3">
      <c r="A916" s="35"/>
      <c r="B916" s="86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17">
        <f t="shared" si="2041"/>
        <v>46932</v>
      </c>
      <c r="U916" s="216">
        <f t="shared" si="2034"/>
        <v>3</v>
      </c>
      <c r="V916" s="216">
        <f t="shared" si="2041"/>
        <v>911</v>
      </c>
      <c r="W916" s="16">
        <f t="shared" si="2048"/>
        <v>2.495890410958904</v>
      </c>
      <c r="X916" s="16" t="e">
        <f>IF(Template!$F$7="Linear interpolation",LinInterp($I$5:$I$22,$G$5:$G$22,W916),CubicSpline($I$5:$I$22,$G$5:$G$22,W916))</f>
        <v>#VALUE!</v>
      </c>
      <c r="Y916" s="221" t="e">
        <f t="shared" si="2035"/>
        <v>#VALUE!</v>
      </c>
      <c r="Z916" s="221" t="e">
        <f>Y916/PRODUCT($AA$6:AA915)</f>
        <v>#VALUE!</v>
      </c>
      <c r="AA916" s="16" t="e">
        <f t="shared" si="2042"/>
        <v>#VALUE!</v>
      </c>
      <c r="AB916" s="10" t="e">
        <f t="shared" si="2043"/>
        <v>#VALUE!</v>
      </c>
      <c r="AC916" s="90">
        <f t="shared" si="2036"/>
        <v>916</v>
      </c>
      <c r="AD916" s="17">
        <f t="shared" si="2044"/>
        <v>46909</v>
      </c>
      <c r="AE916" s="16" t="e">
        <f t="shared" si="2037"/>
        <v>#VALUE!</v>
      </c>
      <c r="AF916" s="10">
        <f ca="1">IFERROR(AVERAGE(INDIRECT("AE"&amp;AC916-Template!$F$10+1):INDIRECT("AE"&amp;AC916)),0)</f>
        <v>0</v>
      </c>
      <c r="AG916" s="35"/>
      <c r="AH916" s="86"/>
      <c r="AI916" s="35"/>
      <c r="AJ916" s="35"/>
      <c r="AK916" s="35"/>
      <c r="AL916" s="35"/>
      <c r="AM916" s="35"/>
      <c r="AN916" s="35"/>
      <c r="AO916" s="35"/>
      <c r="AP916" s="35"/>
      <c r="AQ916" s="35"/>
      <c r="AR916" s="35"/>
      <c r="AS916" s="35"/>
      <c r="AT916" s="35"/>
      <c r="AU916" s="35"/>
      <c r="AV916" s="35"/>
      <c r="AW916" s="35"/>
      <c r="AX916" s="35"/>
      <c r="AY916" s="35"/>
      <c r="AZ916" s="17">
        <f t="shared" ref="AZ916" si="2077">AZ915+1</f>
        <v>46932</v>
      </c>
      <c r="BA916" s="216">
        <f t="shared" si="2060"/>
        <v>3</v>
      </c>
      <c r="BB916" s="216">
        <f t="shared" ref="BB916" si="2078">BB915+1</f>
        <v>911</v>
      </c>
      <c r="BC916" s="16">
        <f t="shared" si="2062"/>
        <v>2.495890410958904</v>
      </c>
      <c r="BD916" s="16">
        <f>IF(Template!$F$7="Linear interpolation",LinInterp($AO$5:$AO$18,$AM$5:$AM$18,BC916),CubicSpline($AO$5:$AO$18,$AM$5:$AM$18,BC916))</f>
        <v>13.896562679880445</v>
      </c>
      <c r="BE916" s="221">
        <f t="shared" si="1997"/>
        <v>1.3837075432876973</v>
      </c>
      <c r="BF916" s="221">
        <f>BE916/PRODUCT($BG$6:BG915)</f>
        <v>1.0003561845166529</v>
      </c>
      <c r="BG916" s="16">
        <f t="shared" si="2063"/>
        <v>1.0003561845166529</v>
      </c>
      <c r="BH916" s="10">
        <f t="shared" si="2064"/>
        <v>13.000734857829709</v>
      </c>
      <c r="BI916" s="90"/>
      <c r="BJ916" s="17">
        <f t="shared" si="2047"/>
        <v>46909</v>
      </c>
      <c r="BK916" s="16">
        <f t="shared" si="2040"/>
        <v>12.849705192988669</v>
      </c>
      <c r="BL916" s="10">
        <f ca="1">IFERROR(AVERAGE(INDIRECT("BK"&amp;AC916-Template!$F$10+1):INDIRECT("BK"&amp;AC916)),0)</f>
        <v>12.713416644412016</v>
      </c>
      <c r="BM916" s="35"/>
      <c r="BN916" s="86"/>
      <c r="BO916" s="35"/>
      <c r="BP916" s="35"/>
      <c r="BQ916" s="35"/>
      <c r="BR916" s="35"/>
      <c r="BS916" s="35"/>
      <c r="BT916" s="35"/>
      <c r="BU916" s="35"/>
      <c r="BV916" s="35"/>
      <c r="BW916" s="35"/>
      <c r="BX916" s="35"/>
      <c r="BY916" s="35"/>
      <c r="BZ916" s="35"/>
      <c r="CA916" s="35"/>
      <c r="CB916" s="35"/>
      <c r="CC916" s="35"/>
      <c r="CD916" s="35"/>
      <c r="CE916" s="35"/>
      <c r="CF916" s="35"/>
      <c r="CG916" s="35"/>
      <c r="CH916" s="35"/>
    </row>
    <row r="917" spans="1:86" ht="15.6" x14ac:dyDescent="0.3">
      <c r="A917" s="35"/>
      <c r="B917" s="86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17">
        <f t="shared" si="2041"/>
        <v>46933</v>
      </c>
      <c r="U917" s="216">
        <f t="shared" si="2034"/>
        <v>4</v>
      </c>
      <c r="V917" s="216">
        <f t="shared" si="2041"/>
        <v>912</v>
      </c>
      <c r="W917" s="16">
        <f t="shared" si="2048"/>
        <v>2.4986301369863013</v>
      </c>
      <c r="X917" s="16" t="e">
        <f>IF(Template!$F$7="Linear interpolation",LinInterp($I$5:$I$22,$G$5:$G$22,W917),CubicSpline($I$5:$I$22,$G$5:$G$22,W917))</f>
        <v>#VALUE!</v>
      </c>
      <c r="Y917" s="221" t="e">
        <f t="shared" si="2035"/>
        <v>#VALUE!</v>
      </c>
      <c r="Z917" s="221" t="e">
        <f>Y917/PRODUCT($AA$6:AA916)</f>
        <v>#VALUE!</v>
      </c>
      <c r="AA917" s="16" t="e">
        <f t="shared" si="2042"/>
        <v>#VALUE!</v>
      </c>
      <c r="AB917" s="10" t="e">
        <f t="shared" si="2043"/>
        <v>#VALUE!</v>
      </c>
      <c r="AC917" s="90">
        <f t="shared" si="2036"/>
        <v>917</v>
      </c>
      <c r="AD917" s="17">
        <f t="shared" si="2044"/>
        <v>46910</v>
      </c>
      <c r="AE917" s="16" t="e">
        <f t="shared" si="2037"/>
        <v>#VALUE!</v>
      </c>
      <c r="AF917" s="10">
        <f ca="1">IFERROR(AVERAGE(INDIRECT("AE"&amp;AC917-Template!$F$10+1):INDIRECT("AE"&amp;AC917)),0)</f>
        <v>0</v>
      </c>
      <c r="AG917" s="35"/>
      <c r="AH917" s="86"/>
      <c r="AI917" s="35"/>
      <c r="AJ917" s="35"/>
      <c r="AK917" s="35"/>
      <c r="AL917" s="35"/>
      <c r="AM917" s="35"/>
      <c r="AN917" s="35"/>
      <c r="AO917" s="35"/>
      <c r="AP917" s="35"/>
      <c r="AQ917" s="35"/>
      <c r="AR917" s="35"/>
      <c r="AS917" s="35"/>
      <c r="AT917" s="35"/>
      <c r="AU917" s="35"/>
      <c r="AV917" s="35"/>
      <c r="AW917" s="35"/>
      <c r="AX917" s="35"/>
      <c r="AY917" s="35"/>
      <c r="AZ917" s="17">
        <f t="shared" ref="AZ917" si="2079">AZ916+1</f>
        <v>46933</v>
      </c>
      <c r="BA917" s="216">
        <f t="shared" si="2060"/>
        <v>4</v>
      </c>
      <c r="BB917" s="216">
        <f t="shared" ref="BB917" si="2080">BB916+1</f>
        <v>912</v>
      </c>
      <c r="BC917" s="16">
        <f t="shared" si="2062"/>
        <v>2.4986301369863013</v>
      </c>
      <c r="BD917" s="16">
        <f>IF(Template!$F$7="Linear interpolation",LinInterp($AO$5:$AO$18,$AM$5:$AM$18,BC917),CubicSpline($AO$5:$AO$18,$AM$5:$AM$18,BC917))</f>
        <v>13.896554908468964</v>
      </c>
      <c r="BE917" s="221">
        <f t="shared" si="1997"/>
        <v>1.3842006794149362</v>
      </c>
      <c r="BF917" s="221">
        <f>BE917/PRODUCT($BG$6:BG916)</f>
        <v>1.0003563875398609</v>
      </c>
      <c r="BG917" s="16">
        <f t="shared" si="2063"/>
        <v>1.0003563875398609</v>
      </c>
      <c r="BH917" s="10">
        <f t="shared" si="2064"/>
        <v>13.008145204922549</v>
      </c>
      <c r="BI917" s="90"/>
      <c r="BJ917" s="17">
        <f t="shared" si="2047"/>
        <v>46910</v>
      </c>
      <c r="BK917" s="16">
        <f t="shared" si="2040"/>
        <v>12.834190069598627</v>
      </c>
      <c r="BL917" s="10">
        <f ca="1">IFERROR(AVERAGE(INDIRECT("BK"&amp;AC917-Template!$F$10+1):INDIRECT("BK"&amp;AC917)),0)</f>
        <v>12.721798684071931</v>
      </c>
      <c r="BM917" s="35"/>
      <c r="BN917" s="86"/>
      <c r="BO917" s="35"/>
      <c r="BP917" s="35"/>
      <c r="BQ917" s="35"/>
      <c r="BR917" s="35"/>
      <c r="BS917" s="35"/>
      <c r="BT917" s="35"/>
      <c r="BU917" s="35"/>
      <c r="BV917" s="35"/>
      <c r="BW917" s="35"/>
      <c r="BX917" s="35"/>
      <c r="BY917" s="35"/>
      <c r="BZ917" s="35"/>
      <c r="CA917" s="35"/>
      <c r="CB917" s="35"/>
      <c r="CC917" s="35"/>
      <c r="CD917" s="35"/>
      <c r="CE917" s="35"/>
      <c r="CF917" s="35"/>
      <c r="CG917" s="35"/>
      <c r="CH917" s="35"/>
    </row>
    <row r="918" spans="1:86" ht="15.6" x14ac:dyDescent="0.3">
      <c r="A918" s="35"/>
      <c r="B918" s="86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17">
        <f t="shared" si="2041"/>
        <v>46934</v>
      </c>
      <c r="U918" s="216">
        <f t="shared" si="2034"/>
        <v>5</v>
      </c>
      <c r="V918" s="216">
        <f t="shared" si="2041"/>
        <v>913</v>
      </c>
      <c r="W918" s="16">
        <f t="shared" si="2048"/>
        <v>2.5013698630136987</v>
      </c>
      <c r="X918" s="16" t="e">
        <f>IF(Template!$F$7="Linear interpolation",LinInterp($I$5:$I$22,$G$5:$G$22,W918),CubicSpline($I$5:$I$22,$G$5:$G$22,W918))</f>
        <v>#VALUE!</v>
      </c>
      <c r="Y918" s="221" t="e">
        <f t="shared" si="2035"/>
        <v>#VALUE!</v>
      </c>
      <c r="Z918" s="221" t="e">
        <f>Y918/PRODUCT($AA$6:AA917)</f>
        <v>#VALUE!</v>
      </c>
      <c r="AA918" s="16" t="e">
        <f t="shared" si="2042"/>
        <v>#VALUE!</v>
      </c>
      <c r="AB918" s="10" t="e">
        <f t="shared" si="2043"/>
        <v>#VALUE!</v>
      </c>
      <c r="AC918" s="90">
        <f t="shared" si="2036"/>
        <v>918</v>
      </c>
      <c r="AD918" s="17">
        <f t="shared" si="2044"/>
        <v>46911</v>
      </c>
      <c r="AE918" s="16" t="e">
        <f t="shared" si="2037"/>
        <v>#VALUE!</v>
      </c>
      <c r="AF918" s="10">
        <f ca="1">IFERROR(AVERAGE(INDIRECT("AE"&amp;AC918-Template!$F$10+1):INDIRECT("AE"&amp;AC918)),0)</f>
        <v>0</v>
      </c>
      <c r="AG918" s="35"/>
      <c r="AH918" s="86"/>
      <c r="AI918" s="35"/>
      <c r="AJ918" s="35"/>
      <c r="AK918" s="35"/>
      <c r="AL918" s="35"/>
      <c r="AM918" s="35"/>
      <c r="AN918" s="35"/>
      <c r="AO918" s="35"/>
      <c r="AP918" s="35"/>
      <c r="AQ918" s="35"/>
      <c r="AR918" s="35"/>
      <c r="AS918" s="35"/>
      <c r="AT918" s="35"/>
      <c r="AU918" s="35"/>
      <c r="AV918" s="35"/>
      <c r="AW918" s="35"/>
      <c r="AX918" s="35"/>
      <c r="AY918" s="35"/>
      <c r="AZ918" s="17">
        <f t="shared" ref="AZ918" si="2081">AZ917+1</f>
        <v>46934</v>
      </c>
      <c r="BA918" s="216">
        <f t="shared" si="2060"/>
        <v>5</v>
      </c>
      <c r="BB918" s="216">
        <f t="shared" ref="BB918" si="2082">BB917+1</f>
        <v>913</v>
      </c>
      <c r="BC918" s="16">
        <f t="shared" si="2062"/>
        <v>2.5013698630136987</v>
      </c>
      <c r="BD918" s="16">
        <f>IF(Template!$F$7="Linear interpolation",LinInterp($AO$5:$AO$18,$AM$5:$AM$18,BC918),CubicSpline($AO$5:$AO$18,$AM$5:$AM$18,BC918))</f>
        <v>13.89655637608457</v>
      </c>
      <c r="BE918" s="221">
        <f t="shared" si="1997"/>
        <v>1.3846942717339259</v>
      </c>
      <c r="BF918" s="221">
        <f>BE918/PRODUCT($BG$6:BG917)</f>
        <v>1.0003565901435607</v>
      </c>
      <c r="BG918" s="16">
        <f t="shared" si="2063"/>
        <v>1.0003565901435607</v>
      </c>
      <c r="BH918" s="10">
        <f t="shared" si="2064"/>
        <v>13.015540239965873</v>
      </c>
      <c r="BI918" s="90"/>
      <c r="BJ918" s="17">
        <f t="shared" si="2047"/>
        <v>46911</v>
      </c>
      <c r="BK918" s="16">
        <f t="shared" si="2040"/>
        <v>12.84189267325142</v>
      </c>
      <c r="BL918" s="10">
        <f ca="1">IFERROR(AVERAGE(INDIRECT("BK"&amp;AC918-Template!$F$10+1):INDIRECT("BK"&amp;AC918)),0)</f>
        <v>12.728843244464253</v>
      </c>
      <c r="BM918" s="35"/>
      <c r="BN918" s="86"/>
      <c r="BO918" s="35"/>
      <c r="BP918" s="35"/>
      <c r="BQ918" s="35"/>
      <c r="BR918" s="35"/>
      <c r="BS918" s="35"/>
      <c r="BT918" s="35"/>
      <c r="BU918" s="35"/>
      <c r="BV918" s="35"/>
      <c r="BW918" s="35"/>
      <c r="BX918" s="35"/>
      <c r="BY918" s="35"/>
      <c r="BZ918" s="35"/>
      <c r="CA918" s="35"/>
      <c r="CB918" s="35"/>
      <c r="CC918" s="35"/>
      <c r="CD918" s="35"/>
      <c r="CE918" s="35"/>
      <c r="CF918" s="35"/>
      <c r="CG918" s="35"/>
      <c r="CH918" s="35"/>
    </row>
    <row r="919" spans="1:86" ht="15.6" x14ac:dyDescent="0.3">
      <c r="A919" s="35"/>
      <c r="B919" s="86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17">
        <f t="shared" si="2041"/>
        <v>46935</v>
      </c>
      <c r="U919" s="216">
        <f t="shared" si="2034"/>
        <v>6</v>
      </c>
      <c r="V919" s="216">
        <f t="shared" si="2041"/>
        <v>914</v>
      </c>
      <c r="W919" s="16">
        <f t="shared" si="2048"/>
        <v>2.504109589041096</v>
      </c>
      <c r="X919" s="16" t="e">
        <f>IF(Template!$F$7="Linear interpolation",LinInterp($I$5:$I$22,$G$5:$G$22,W919),CubicSpline($I$5:$I$22,$G$5:$G$22,W919))</f>
        <v>#VALUE!</v>
      </c>
      <c r="Y919" s="221" t="e">
        <f t="shared" si="2035"/>
        <v>#VALUE!</v>
      </c>
      <c r="Z919" s="221" t="e">
        <f>Y919/PRODUCT($AA$6:AA918)</f>
        <v>#VALUE!</v>
      </c>
      <c r="AA919" s="16" t="e">
        <f t="shared" si="2042"/>
        <v>#VALUE!</v>
      </c>
      <c r="AB919" s="10" t="e">
        <f t="shared" si="2043"/>
        <v>#VALUE!</v>
      </c>
      <c r="AC919" s="90">
        <f t="shared" si="2036"/>
        <v>919</v>
      </c>
      <c r="AD919" s="17">
        <f t="shared" si="2044"/>
        <v>46912</v>
      </c>
      <c r="AE919" s="16" t="e">
        <f t="shared" si="2037"/>
        <v>#VALUE!</v>
      </c>
      <c r="AF919" s="10">
        <f ca="1">IFERROR(AVERAGE(INDIRECT("AE"&amp;AC919-Template!$F$10+1):INDIRECT("AE"&amp;AC919)),0)</f>
        <v>0</v>
      </c>
      <c r="AG919" s="35"/>
      <c r="AH919" s="86"/>
      <c r="AI919" s="35"/>
      <c r="AJ919" s="35"/>
      <c r="AK919" s="35"/>
      <c r="AL919" s="35"/>
      <c r="AM919" s="35"/>
      <c r="AN919" s="35"/>
      <c r="AO919" s="35"/>
      <c r="AP919" s="35"/>
      <c r="AQ919" s="35"/>
      <c r="AR919" s="35"/>
      <c r="AS919" s="35"/>
      <c r="AT919" s="35"/>
      <c r="AU919" s="35"/>
      <c r="AV919" s="35"/>
      <c r="AW919" s="35"/>
      <c r="AX919" s="35"/>
      <c r="AY919" s="35"/>
      <c r="AZ919" s="17">
        <f t="shared" ref="AZ919" si="2083">AZ918+1</f>
        <v>46935</v>
      </c>
      <c r="BA919" s="216">
        <f t="shared" si="2060"/>
        <v>6</v>
      </c>
      <c r="BB919" s="216">
        <f t="shared" ref="BB919" si="2084">BB918+1</f>
        <v>914</v>
      </c>
      <c r="BC919" s="16">
        <f t="shared" si="2062"/>
        <v>2.504109589041096</v>
      </c>
      <c r="BD919" s="16">
        <f>IF(Template!$F$7="Linear interpolation",LinInterp($AO$5:$AO$18,$AM$5:$AM$18,BC919),CubicSpline($AO$5:$AO$18,$AM$5:$AM$18,BC919))</f>
        <v>13.896567033107333</v>
      </c>
      <c r="BE919" s="221">
        <f t="shared" si="1997"/>
        <v>1.3851883200196844</v>
      </c>
      <c r="BF919" s="221">
        <f>BE919/PRODUCT($BG$6:BG918)</f>
        <v>1.0003567923229291</v>
      </c>
      <c r="BG919" s="16">
        <f t="shared" si="2063"/>
        <v>1.0003565901435607</v>
      </c>
      <c r="BH919" s="10">
        <f t="shared" si="2064"/>
        <v>13.015540239965873</v>
      </c>
      <c r="BI919" s="90"/>
      <c r="BJ919" s="17">
        <f t="shared" si="2047"/>
        <v>46912</v>
      </c>
      <c r="BK919" s="16">
        <f t="shared" si="2040"/>
        <v>12.849583845480295</v>
      </c>
      <c r="BL919" s="10">
        <f ca="1">IFERROR(AVERAGE(INDIRECT("BK"&amp;AC919-Template!$F$10+1):INDIRECT("BK"&amp;AC919)),0)</f>
        <v>12.736676249310852</v>
      </c>
      <c r="BM919" s="35"/>
      <c r="BN919" s="86"/>
      <c r="BO919" s="35"/>
      <c r="BP919" s="35"/>
      <c r="BQ919" s="35"/>
      <c r="BR919" s="35"/>
      <c r="BS919" s="35"/>
      <c r="BT919" s="35"/>
      <c r="BU919" s="35"/>
      <c r="BV919" s="35"/>
      <c r="BW919" s="35"/>
      <c r="BX919" s="35"/>
      <c r="BY919" s="35"/>
      <c r="BZ919" s="35"/>
      <c r="CA919" s="35"/>
      <c r="CB919" s="35"/>
      <c r="CC919" s="35"/>
      <c r="CD919" s="35"/>
      <c r="CE919" s="35"/>
      <c r="CF919" s="35"/>
      <c r="CG919" s="35"/>
      <c r="CH919" s="35"/>
    </row>
    <row r="920" spans="1:86" ht="15.6" x14ac:dyDescent="0.3">
      <c r="A920" s="35"/>
      <c r="B920" s="86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17">
        <f t="shared" si="2041"/>
        <v>46936</v>
      </c>
      <c r="U920" s="216">
        <f t="shared" si="2034"/>
        <v>7</v>
      </c>
      <c r="V920" s="216">
        <f t="shared" si="2041"/>
        <v>915</v>
      </c>
      <c r="W920" s="16">
        <f t="shared" si="2048"/>
        <v>2.506849315068493</v>
      </c>
      <c r="X920" s="16" t="e">
        <f>IF(Template!$F$7="Linear interpolation",LinInterp($I$5:$I$22,$G$5:$G$22,W920),CubicSpline($I$5:$I$22,$G$5:$G$22,W920))</f>
        <v>#VALUE!</v>
      </c>
      <c r="Y920" s="221" t="e">
        <f t="shared" si="2035"/>
        <v>#VALUE!</v>
      </c>
      <c r="Z920" s="221" t="e">
        <f>Y920/PRODUCT($AA$6:AA919)</f>
        <v>#VALUE!</v>
      </c>
      <c r="AA920" s="16" t="e">
        <f t="shared" si="2042"/>
        <v>#VALUE!</v>
      </c>
      <c r="AB920" s="10" t="e">
        <f t="shared" si="2043"/>
        <v>#VALUE!</v>
      </c>
      <c r="AC920" s="90">
        <f t="shared" si="2036"/>
        <v>920</v>
      </c>
      <c r="AD920" s="17">
        <f t="shared" si="2044"/>
        <v>46913</v>
      </c>
      <c r="AE920" s="16" t="e">
        <f t="shared" si="2037"/>
        <v>#VALUE!</v>
      </c>
      <c r="AF920" s="10">
        <f ca="1">IFERROR(AVERAGE(INDIRECT("AE"&amp;AC920-Template!$F$10+1):INDIRECT("AE"&amp;AC920)),0)</f>
        <v>0</v>
      </c>
      <c r="AG920" s="35"/>
      <c r="AH920" s="86"/>
      <c r="AI920" s="35"/>
      <c r="AJ920" s="35"/>
      <c r="AK920" s="35"/>
      <c r="AL920" s="35"/>
      <c r="AM920" s="35"/>
      <c r="AN920" s="35"/>
      <c r="AO920" s="35"/>
      <c r="AP920" s="35"/>
      <c r="AQ920" s="35"/>
      <c r="AR920" s="35"/>
      <c r="AS920" s="35"/>
      <c r="AT920" s="35"/>
      <c r="AU920" s="35"/>
      <c r="AV920" s="35"/>
      <c r="AW920" s="35"/>
      <c r="AX920" s="35"/>
      <c r="AY920" s="35"/>
      <c r="AZ920" s="17">
        <f t="shared" ref="AZ920" si="2085">AZ919+1</f>
        <v>46936</v>
      </c>
      <c r="BA920" s="216">
        <f t="shared" si="2060"/>
        <v>7</v>
      </c>
      <c r="BB920" s="216">
        <f t="shared" ref="BB920" si="2086">BB919+1</f>
        <v>915</v>
      </c>
      <c r="BC920" s="16">
        <f t="shared" si="2062"/>
        <v>2.506849315068493</v>
      </c>
      <c r="BD920" s="16">
        <f>IF(Template!$F$7="Linear interpolation",LinInterp($AO$5:$AO$18,$AM$5:$AM$18,BC920),CubicSpline($AO$5:$AO$18,$AM$5:$AM$18,BC920))</f>
        <v>13.896586829917325</v>
      </c>
      <c r="BE920" s="221">
        <f t="shared" si="1997"/>
        <v>1.3856828240401147</v>
      </c>
      <c r="BF920" s="221">
        <f>BE920/PRODUCT($BG$6:BG919)</f>
        <v>1.0003571962525903</v>
      </c>
      <c r="BG920" s="16">
        <f t="shared" si="2063"/>
        <v>1.0003565901435607</v>
      </c>
      <c r="BH920" s="10">
        <f t="shared" si="2064"/>
        <v>13.015540239965873</v>
      </c>
      <c r="BI920" s="90"/>
      <c r="BJ920" s="17">
        <f t="shared" si="2047"/>
        <v>46913</v>
      </c>
      <c r="BK920" s="16">
        <f t="shared" si="2040"/>
        <v>12.857263409636776</v>
      </c>
      <c r="BL920" s="10">
        <f ca="1">IFERROR(AVERAGE(INDIRECT("BK"&amp;AC920-Template!$F$10+1):INDIRECT("BK"&amp;AC920)),0)</f>
        <v>12.744500209765597</v>
      </c>
      <c r="BM920" s="35"/>
      <c r="BN920" s="86"/>
      <c r="BO920" s="35"/>
      <c r="BP920" s="35"/>
      <c r="BQ920" s="35"/>
      <c r="BR920" s="35"/>
      <c r="BS920" s="35"/>
      <c r="BT920" s="35"/>
      <c r="BU920" s="35"/>
      <c r="BV920" s="35"/>
      <c r="BW920" s="35"/>
      <c r="BX920" s="35"/>
      <c r="BY920" s="35"/>
      <c r="BZ920" s="35"/>
      <c r="CA920" s="35"/>
      <c r="CB920" s="35"/>
      <c r="CC920" s="35"/>
      <c r="CD920" s="35"/>
      <c r="CE920" s="35"/>
      <c r="CF920" s="35"/>
      <c r="CG920" s="35"/>
      <c r="CH920" s="35"/>
    </row>
    <row r="921" spans="1:86" ht="15.6" x14ac:dyDescent="0.3">
      <c r="A921" s="35"/>
      <c r="B921" s="86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17">
        <f t="shared" si="2041"/>
        <v>46937</v>
      </c>
      <c r="U921" s="216">
        <f t="shared" si="2034"/>
        <v>1</v>
      </c>
      <c r="V921" s="216">
        <f t="shared" si="2041"/>
        <v>916</v>
      </c>
      <c r="W921" s="16">
        <f t="shared" si="2048"/>
        <v>2.5095890410958903</v>
      </c>
      <c r="X921" s="16" t="e">
        <f>IF(Template!$F$7="Linear interpolation",LinInterp($I$5:$I$22,$G$5:$G$22,W921),CubicSpline($I$5:$I$22,$G$5:$G$22,W921))</f>
        <v>#VALUE!</v>
      </c>
      <c r="Y921" s="221" t="e">
        <f t="shared" si="2035"/>
        <v>#VALUE!</v>
      </c>
      <c r="Z921" s="221" t="e">
        <f>Y921/PRODUCT($AA$6:AA920)</f>
        <v>#VALUE!</v>
      </c>
      <c r="AA921" s="16" t="e">
        <f t="shared" si="2042"/>
        <v>#VALUE!</v>
      </c>
      <c r="AB921" s="10" t="e">
        <f t="shared" si="2043"/>
        <v>#VALUE!</v>
      </c>
      <c r="AC921" s="90">
        <f t="shared" si="2036"/>
        <v>921</v>
      </c>
      <c r="AD921" s="17">
        <f t="shared" si="2044"/>
        <v>46914</v>
      </c>
      <c r="AE921" s="16" t="e">
        <f t="shared" si="2037"/>
        <v>#VALUE!</v>
      </c>
      <c r="AF921" s="10">
        <f ca="1">IFERROR(AVERAGE(INDIRECT("AE"&amp;AC921-Template!$F$10+1):INDIRECT("AE"&amp;AC921)),0)</f>
        <v>0</v>
      </c>
      <c r="AG921" s="35"/>
      <c r="AH921" s="86"/>
      <c r="AI921" s="35"/>
      <c r="AJ921" s="35"/>
      <c r="AK921" s="35"/>
      <c r="AL921" s="35"/>
      <c r="AM921" s="35"/>
      <c r="AN921" s="35"/>
      <c r="AO921" s="35"/>
      <c r="AP921" s="35"/>
      <c r="AQ921" s="35"/>
      <c r="AR921" s="35"/>
      <c r="AS921" s="35"/>
      <c r="AT921" s="35"/>
      <c r="AU921" s="35"/>
      <c r="AV921" s="35"/>
      <c r="AW921" s="35"/>
      <c r="AX921" s="35"/>
      <c r="AY921" s="35"/>
      <c r="AZ921" s="17">
        <f t="shared" ref="AZ921" si="2087">AZ920+1</f>
        <v>46937</v>
      </c>
      <c r="BA921" s="216">
        <f t="shared" si="2060"/>
        <v>1</v>
      </c>
      <c r="BB921" s="216">
        <f t="shared" ref="BB921" si="2088">BB920+1</f>
        <v>916</v>
      </c>
      <c r="BC921" s="16">
        <f t="shared" si="2062"/>
        <v>2.5095890410958903</v>
      </c>
      <c r="BD921" s="16">
        <f>IF(Template!$F$7="Linear interpolation",LinInterp($AO$5:$AO$18,$AM$5:$AM$18,BC921),CubicSpline($AO$5:$AO$18,$AM$5:$AM$18,BC921))</f>
        <v>13.896615716894621</v>
      </c>
      <c r="BE921" s="221">
        <f t="shared" si="1997"/>
        <v>1.3861777835559908</v>
      </c>
      <c r="BF921" s="221">
        <f>BE921/PRODUCT($BG$6:BG920)</f>
        <v>1.0003578014987662</v>
      </c>
      <c r="BG921" s="16">
        <f t="shared" si="2063"/>
        <v>1.0003578014987662</v>
      </c>
      <c r="BH921" s="10">
        <f t="shared" si="2064"/>
        <v>13.059754704965787</v>
      </c>
      <c r="BI921" s="90"/>
      <c r="BJ921" s="17">
        <f t="shared" si="2047"/>
        <v>46914</v>
      </c>
      <c r="BK921" s="16">
        <f t="shared" si="2040"/>
        <v>12.857263409636776</v>
      </c>
      <c r="BL921" s="10">
        <f ca="1">IFERROR(AVERAGE(INDIRECT("BK"&amp;AC921-Template!$F$10+1):INDIRECT("BK"&amp;AC921)),0)</f>
        <v>12.752059356289561</v>
      </c>
      <c r="BM921" s="35"/>
      <c r="BN921" s="86"/>
      <c r="BO921" s="35"/>
      <c r="BP921" s="35"/>
      <c r="BQ921" s="35"/>
      <c r="BR921" s="35"/>
      <c r="BS921" s="35"/>
      <c r="BT921" s="35"/>
      <c r="BU921" s="35"/>
      <c r="BV921" s="35"/>
      <c r="BW921" s="35"/>
      <c r="BX921" s="35"/>
      <c r="BY921" s="35"/>
      <c r="BZ921" s="35"/>
      <c r="CA921" s="35"/>
      <c r="CB921" s="35"/>
      <c r="CC921" s="35"/>
      <c r="CD921" s="35"/>
      <c r="CE921" s="35"/>
      <c r="CF921" s="35"/>
      <c r="CG921" s="35"/>
      <c r="CH921" s="35"/>
    </row>
    <row r="922" spans="1:86" ht="15.6" x14ac:dyDescent="0.3">
      <c r="A922" s="35"/>
      <c r="B922" s="86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17">
        <f t="shared" si="2041"/>
        <v>46938</v>
      </c>
      <c r="U922" s="216">
        <f t="shared" si="2034"/>
        <v>2</v>
      </c>
      <c r="V922" s="216">
        <f t="shared" si="2041"/>
        <v>917</v>
      </c>
      <c r="W922" s="16">
        <f t="shared" si="2048"/>
        <v>2.5123287671232877</v>
      </c>
      <c r="X922" s="16" t="e">
        <f>IF(Template!$F$7="Linear interpolation",LinInterp($I$5:$I$22,$G$5:$G$22,W922),CubicSpline($I$5:$I$22,$G$5:$G$22,W922))</f>
        <v>#VALUE!</v>
      </c>
      <c r="Y922" s="221" t="e">
        <f t="shared" si="2035"/>
        <v>#VALUE!</v>
      </c>
      <c r="Z922" s="221" t="e">
        <f>Y922/PRODUCT($AA$6:AA921)</f>
        <v>#VALUE!</v>
      </c>
      <c r="AA922" s="16" t="e">
        <f t="shared" si="2042"/>
        <v>#VALUE!</v>
      </c>
      <c r="AB922" s="10" t="e">
        <f t="shared" si="2043"/>
        <v>#VALUE!</v>
      </c>
      <c r="AC922" s="90">
        <f t="shared" si="2036"/>
        <v>922</v>
      </c>
      <c r="AD922" s="17">
        <f t="shared" si="2044"/>
        <v>46915</v>
      </c>
      <c r="AE922" s="16" t="e">
        <f t="shared" si="2037"/>
        <v>#VALUE!</v>
      </c>
      <c r="AF922" s="10">
        <f ca="1">IFERROR(AVERAGE(INDIRECT("AE"&amp;AC922-Template!$F$10+1):INDIRECT("AE"&amp;AC922)),0)</f>
        <v>0</v>
      </c>
      <c r="AG922" s="35"/>
      <c r="AH922" s="86"/>
      <c r="AI922" s="35"/>
      <c r="AJ922" s="35"/>
      <c r="AK922" s="35"/>
      <c r="AL922" s="35"/>
      <c r="AM922" s="35"/>
      <c r="AN922" s="35"/>
      <c r="AO922" s="35"/>
      <c r="AP922" s="35"/>
      <c r="AQ922" s="35"/>
      <c r="AR922" s="35"/>
      <c r="AS922" s="35"/>
      <c r="AT922" s="35"/>
      <c r="AU922" s="35"/>
      <c r="AV922" s="35"/>
      <c r="AW922" s="35"/>
      <c r="AX922" s="35"/>
      <c r="AY922" s="35"/>
      <c r="AZ922" s="17">
        <f t="shared" ref="AZ922" si="2089">AZ921+1</f>
        <v>46938</v>
      </c>
      <c r="BA922" s="216">
        <f t="shared" si="2060"/>
        <v>2</v>
      </c>
      <c r="BB922" s="216">
        <f t="shared" ref="BB922" si="2090">BB921+1</f>
        <v>917</v>
      </c>
      <c r="BC922" s="16">
        <f t="shared" si="2062"/>
        <v>2.5123287671232877</v>
      </c>
      <c r="BD922" s="16">
        <f>IF(Template!$F$7="Linear interpolation",LinInterp($AO$5:$AO$18,$AM$5:$AM$18,BC922),CubicSpline($AO$5:$AO$18,$AM$5:$AM$18,BC922))</f>
        <v>13.89665364441929</v>
      </c>
      <c r="BE922" s="221">
        <f t="shared" si="1997"/>
        <v>1.3866731983209459</v>
      </c>
      <c r="BF922" s="221">
        <f>BE922/PRODUCT($BG$6:BG921)</f>
        <v>1.0003573962667935</v>
      </c>
      <c r="BG922" s="16">
        <f t="shared" si="2063"/>
        <v>1.0003573962667935</v>
      </c>
      <c r="BH922" s="10">
        <f t="shared" si="2064"/>
        <v>13.044963737964267</v>
      </c>
      <c r="BI922" s="90"/>
      <c r="BJ922" s="17">
        <f t="shared" si="2047"/>
        <v>46915</v>
      </c>
      <c r="BK922" s="16">
        <f t="shared" si="2040"/>
        <v>12.857263409636776</v>
      </c>
      <c r="BL922" s="10">
        <f ca="1">IFERROR(AVERAGE(INDIRECT("BK"&amp;AC922-Template!$F$10+1):INDIRECT("BK"&amp;AC922)),0)</f>
        <v>12.759353910723977</v>
      </c>
      <c r="BM922" s="35"/>
      <c r="BN922" s="86"/>
      <c r="BO922" s="35"/>
      <c r="BP922" s="35"/>
      <c r="BQ922" s="35"/>
      <c r="BR922" s="35"/>
      <c r="BS922" s="35"/>
      <c r="BT922" s="35"/>
      <c r="BU922" s="35"/>
      <c r="BV922" s="35"/>
      <c r="BW922" s="35"/>
      <c r="BX922" s="35"/>
      <c r="BY922" s="35"/>
      <c r="BZ922" s="35"/>
      <c r="CA922" s="35"/>
      <c r="CB922" s="35"/>
      <c r="CC922" s="35"/>
      <c r="CD922" s="35"/>
      <c r="CE922" s="35"/>
      <c r="CF922" s="35"/>
      <c r="CG922" s="35"/>
      <c r="CH922" s="35"/>
    </row>
    <row r="923" spans="1:86" ht="15.6" x14ac:dyDescent="0.3">
      <c r="A923" s="35"/>
      <c r="B923" s="86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17">
        <f t="shared" si="2041"/>
        <v>46939</v>
      </c>
      <c r="U923" s="216">
        <f t="shared" si="2034"/>
        <v>3</v>
      </c>
      <c r="V923" s="216">
        <f t="shared" si="2041"/>
        <v>918</v>
      </c>
      <c r="W923" s="16">
        <f t="shared" si="2048"/>
        <v>2.515068493150685</v>
      </c>
      <c r="X923" s="16" t="e">
        <f>IF(Template!$F$7="Linear interpolation",LinInterp($I$5:$I$22,$G$5:$G$22,W923),CubicSpline($I$5:$I$22,$G$5:$G$22,W923))</f>
        <v>#VALUE!</v>
      </c>
      <c r="Y923" s="221" t="e">
        <f t="shared" si="2035"/>
        <v>#VALUE!</v>
      </c>
      <c r="Z923" s="221" t="e">
        <f>Y923/PRODUCT($AA$6:AA922)</f>
        <v>#VALUE!</v>
      </c>
      <c r="AA923" s="16" t="e">
        <f t="shared" si="2042"/>
        <v>#VALUE!</v>
      </c>
      <c r="AB923" s="10" t="e">
        <f t="shared" si="2043"/>
        <v>#VALUE!</v>
      </c>
      <c r="AC923" s="90">
        <f t="shared" si="2036"/>
        <v>923</v>
      </c>
      <c r="AD923" s="17">
        <f t="shared" si="2044"/>
        <v>46916</v>
      </c>
      <c r="AE923" s="16" t="e">
        <f t="shared" si="2037"/>
        <v>#VALUE!</v>
      </c>
      <c r="AF923" s="10">
        <f ca="1">IFERROR(AVERAGE(INDIRECT("AE"&amp;AC923-Template!$F$10+1):INDIRECT("AE"&amp;AC923)),0)</f>
        <v>0</v>
      </c>
      <c r="AG923" s="35"/>
      <c r="AH923" s="86"/>
      <c r="AI923" s="35"/>
      <c r="AJ923" s="35"/>
      <c r="AK923" s="35"/>
      <c r="AL923" s="35"/>
      <c r="AM923" s="35"/>
      <c r="AN923" s="35"/>
      <c r="AO923" s="35"/>
      <c r="AP923" s="35"/>
      <c r="AQ923" s="35"/>
      <c r="AR923" s="35"/>
      <c r="AS923" s="35"/>
      <c r="AT923" s="35"/>
      <c r="AU923" s="35"/>
      <c r="AV923" s="35"/>
      <c r="AW923" s="35"/>
      <c r="AX923" s="35"/>
      <c r="AY923" s="35"/>
      <c r="AZ923" s="17">
        <f t="shared" ref="AZ923" si="2091">AZ922+1</f>
        <v>46939</v>
      </c>
      <c r="BA923" s="216">
        <f t="shared" si="2060"/>
        <v>3</v>
      </c>
      <c r="BB923" s="216">
        <f t="shared" ref="BB923" si="2092">BB922+1</f>
        <v>918</v>
      </c>
      <c r="BC923" s="16">
        <f t="shared" si="2062"/>
        <v>2.515068493150685</v>
      </c>
      <c r="BD923" s="16">
        <f>IF(Template!$F$7="Linear interpolation",LinInterp($AO$5:$AO$18,$AM$5:$AM$18,BC923),CubicSpline($AO$5:$AO$18,$AM$5:$AM$18,BC923))</f>
        <v>13.896700562871407</v>
      </c>
      <c r="BE923" s="221">
        <f t="shared" si="1997"/>
        <v>1.3871690680814597</v>
      </c>
      <c r="BF923" s="221">
        <f>BE923/PRODUCT($BG$6:BG922)</f>
        <v>1.0003575967005884</v>
      </c>
      <c r="BG923" s="16">
        <f t="shared" si="2063"/>
        <v>1.0003575967005884</v>
      </c>
      <c r="BH923" s="10">
        <f t="shared" si="2064"/>
        <v>13.052279571477921</v>
      </c>
      <c r="BI923" s="90"/>
      <c r="BJ923" s="17">
        <f t="shared" si="2047"/>
        <v>46916</v>
      </c>
      <c r="BK923" s="16">
        <f t="shared" si="2040"/>
        <v>12.903222083008426</v>
      </c>
      <c r="BL923" s="10">
        <f ca="1">IFERROR(AVERAGE(INDIRECT("BK"&amp;AC923-Template!$F$10+1):INDIRECT("BK"&amp;AC923)),0)</f>
        <v>12.768180420937448</v>
      </c>
      <c r="BM923" s="35"/>
      <c r="BN923" s="86"/>
      <c r="BO923" s="35"/>
      <c r="BP923" s="35"/>
      <c r="BQ923" s="35"/>
      <c r="BR923" s="35"/>
      <c r="BS923" s="35"/>
      <c r="BT923" s="35"/>
      <c r="BU923" s="35"/>
      <c r="BV923" s="35"/>
      <c r="BW923" s="35"/>
      <c r="BX923" s="35"/>
      <c r="BY923" s="35"/>
      <c r="BZ923" s="35"/>
      <c r="CA923" s="35"/>
      <c r="CB923" s="35"/>
      <c r="CC923" s="35"/>
      <c r="CD923" s="35"/>
      <c r="CE923" s="35"/>
      <c r="CF923" s="35"/>
      <c r="CG923" s="35"/>
      <c r="CH923" s="35"/>
    </row>
    <row r="924" spans="1:86" ht="15.6" x14ac:dyDescent="0.3">
      <c r="A924" s="35"/>
      <c r="B924" s="86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17">
        <f t="shared" si="2041"/>
        <v>46940</v>
      </c>
      <c r="U924" s="216">
        <f t="shared" si="2034"/>
        <v>4</v>
      </c>
      <c r="V924" s="216">
        <f t="shared" si="2041"/>
        <v>919</v>
      </c>
      <c r="W924" s="16">
        <f t="shared" si="2048"/>
        <v>2.5178082191780824</v>
      </c>
      <c r="X924" s="16" t="e">
        <f>IF(Template!$F$7="Linear interpolation",LinInterp($I$5:$I$22,$G$5:$G$22,W924),CubicSpline($I$5:$I$22,$G$5:$G$22,W924))</f>
        <v>#VALUE!</v>
      </c>
      <c r="Y924" s="221" t="e">
        <f t="shared" si="2035"/>
        <v>#VALUE!</v>
      </c>
      <c r="Z924" s="221" t="e">
        <f>Y924/PRODUCT($AA$6:AA923)</f>
        <v>#VALUE!</v>
      </c>
      <c r="AA924" s="16" t="e">
        <f t="shared" si="2042"/>
        <v>#VALUE!</v>
      </c>
      <c r="AB924" s="10" t="e">
        <f t="shared" si="2043"/>
        <v>#VALUE!</v>
      </c>
      <c r="AC924" s="90">
        <f t="shared" si="2036"/>
        <v>924</v>
      </c>
      <c r="AD924" s="17">
        <f t="shared" si="2044"/>
        <v>46917</v>
      </c>
      <c r="AE924" s="16" t="e">
        <f t="shared" si="2037"/>
        <v>#VALUE!</v>
      </c>
      <c r="AF924" s="10">
        <f ca="1">IFERROR(AVERAGE(INDIRECT("AE"&amp;AC924-Template!$F$10+1):INDIRECT("AE"&amp;AC924)),0)</f>
        <v>0</v>
      </c>
      <c r="AG924" s="35"/>
      <c r="AH924" s="86"/>
      <c r="AI924" s="35"/>
      <c r="AJ924" s="35"/>
      <c r="AK924" s="35"/>
      <c r="AL924" s="35"/>
      <c r="AM924" s="35"/>
      <c r="AN924" s="35"/>
      <c r="AO924" s="35"/>
      <c r="AP924" s="35"/>
      <c r="AQ924" s="35"/>
      <c r="AR924" s="35"/>
      <c r="AS924" s="35"/>
      <c r="AT924" s="35"/>
      <c r="AU924" s="35"/>
      <c r="AV924" s="35"/>
      <c r="AW924" s="35"/>
      <c r="AX924" s="35"/>
      <c r="AY924" s="35"/>
      <c r="AZ924" s="17">
        <f t="shared" ref="AZ924" si="2093">AZ923+1</f>
        <v>46940</v>
      </c>
      <c r="BA924" s="216">
        <f t="shared" si="2060"/>
        <v>4</v>
      </c>
      <c r="BB924" s="216">
        <f t="shared" ref="BB924" si="2094">BB923+1</f>
        <v>919</v>
      </c>
      <c r="BC924" s="16">
        <f t="shared" si="2062"/>
        <v>2.5178082191780824</v>
      </c>
      <c r="BD924" s="16">
        <f>IF(Template!$F$7="Linear interpolation",LinInterp($AO$5:$AO$18,$AM$5:$AM$18,BC924),CubicSpline($AO$5:$AO$18,$AM$5:$AM$18,BC924))</f>
        <v>13.896756422631043</v>
      </c>
      <c r="BE924" s="221">
        <f t="shared" si="1997"/>
        <v>1.3876653925768467</v>
      </c>
      <c r="BF924" s="221">
        <f>BE924/PRODUCT($BG$6:BG923)</f>
        <v>1.0003577966859321</v>
      </c>
      <c r="BG924" s="16">
        <f t="shared" si="2063"/>
        <v>1.0003577966859321</v>
      </c>
      <c r="BH924" s="10">
        <f t="shared" si="2064"/>
        <v>13.059579036519997</v>
      </c>
      <c r="BI924" s="90"/>
      <c r="BJ924" s="17">
        <f t="shared" si="2047"/>
        <v>46917</v>
      </c>
      <c r="BK924" s="16">
        <f t="shared" si="2040"/>
        <v>12.887862054206444</v>
      </c>
      <c r="BL924" s="10">
        <f ca="1">IFERROR(AVERAGE(INDIRECT("BK"&amp;AC924-Template!$F$10+1):INDIRECT("BK"&amp;AC924)),0)</f>
        <v>12.776494930190852</v>
      </c>
      <c r="BM924" s="35"/>
      <c r="BN924" s="86"/>
      <c r="BO924" s="35"/>
      <c r="BP924" s="35"/>
      <c r="BQ924" s="35"/>
      <c r="BR924" s="35"/>
      <c r="BS924" s="35"/>
      <c r="BT924" s="35"/>
      <c r="BU924" s="35"/>
      <c r="BV924" s="35"/>
      <c r="BW924" s="35"/>
      <c r="BX924" s="35"/>
      <c r="BY924" s="35"/>
      <c r="BZ924" s="35"/>
      <c r="CA924" s="35"/>
      <c r="CB924" s="35"/>
      <c r="CC924" s="35"/>
      <c r="CD924" s="35"/>
      <c r="CE924" s="35"/>
      <c r="CF924" s="35"/>
      <c r="CG924" s="35"/>
      <c r="CH924" s="35"/>
    </row>
    <row r="925" spans="1:86" ht="15.6" x14ac:dyDescent="0.3">
      <c r="A925" s="35"/>
      <c r="B925" s="86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17">
        <f t="shared" si="2041"/>
        <v>46941</v>
      </c>
      <c r="U925" s="216">
        <f t="shared" si="2034"/>
        <v>5</v>
      </c>
      <c r="V925" s="216">
        <f t="shared" si="2041"/>
        <v>920</v>
      </c>
      <c r="W925" s="16">
        <f t="shared" si="2048"/>
        <v>2.5205479452054793</v>
      </c>
      <c r="X925" s="16" t="e">
        <f>IF(Template!$F$7="Linear interpolation",LinInterp($I$5:$I$22,$G$5:$G$22,W925),CubicSpline($I$5:$I$22,$G$5:$G$22,W925))</f>
        <v>#VALUE!</v>
      </c>
      <c r="Y925" s="221" t="e">
        <f t="shared" si="2035"/>
        <v>#VALUE!</v>
      </c>
      <c r="Z925" s="221" t="e">
        <f>Y925/PRODUCT($AA$6:AA924)</f>
        <v>#VALUE!</v>
      </c>
      <c r="AA925" s="16" t="e">
        <f t="shared" si="2042"/>
        <v>#VALUE!</v>
      </c>
      <c r="AB925" s="10" t="e">
        <f t="shared" si="2043"/>
        <v>#VALUE!</v>
      </c>
      <c r="AC925" s="90">
        <f t="shared" si="2036"/>
        <v>925</v>
      </c>
      <c r="AD925" s="17">
        <f t="shared" si="2044"/>
        <v>46918</v>
      </c>
      <c r="AE925" s="16" t="e">
        <f t="shared" si="2037"/>
        <v>#VALUE!</v>
      </c>
      <c r="AF925" s="10">
        <f ca="1">IFERROR(AVERAGE(INDIRECT("AE"&amp;AC925-Template!$F$10+1):INDIRECT("AE"&amp;AC925)),0)</f>
        <v>0</v>
      </c>
      <c r="AG925" s="35"/>
      <c r="AH925" s="86"/>
      <c r="AI925" s="35"/>
      <c r="AJ925" s="35"/>
      <c r="AK925" s="35"/>
      <c r="AL925" s="35"/>
      <c r="AM925" s="35"/>
      <c r="AN925" s="35"/>
      <c r="AO925" s="35"/>
      <c r="AP925" s="35"/>
      <c r="AQ925" s="35"/>
      <c r="AR925" s="35"/>
      <c r="AS925" s="35"/>
      <c r="AT925" s="35"/>
      <c r="AU925" s="35"/>
      <c r="AV925" s="35"/>
      <c r="AW925" s="35"/>
      <c r="AX925" s="35"/>
      <c r="AY925" s="35"/>
      <c r="AZ925" s="17">
        <f t="shared" ref="AZ925" si="2095">AZ924+1</f>
        <v>46941</v>
      </c>
      <c r="BA925" s="216">
        <f t="shared" si="2060"/>
        <v>5</v>
      </c>
      <c r="BB925" s="216">
        <f t="shared" ref="BB925" si="2096">BB924+1</f>
        <v>920</v>
      </c>
      <c r="BC925" s="16">
        <f t="shared" si="2062"/>
        <v>2.5205479452054793</v>
      </c>
      <c r="BD925" s="16">
        <f>IF(Template!$F$7="Linear interpolation",LinInterp($AO$5:$AO$18,$AM$5:$AM$18,BC925),CubicSpline($AO$5:$AO$18,$AM$5:$AM$18,BC925))</f>
        <v>13.896821174078271</v>
      </c>
      <c r="BE925" s="221">
        <f t="shared" si="1997"/>
        <v>1.3881621715392416</v>
      </c>
      <c r="BF925" s="221">
        <f>BE925/PRODUCT($BG$6:BG924)</f>
        <v>1.000357996218002</v>
      </c>
      <c r="BG925" s="16">
        <f t="shared" si="2063"/>
        <v>1.000357996218002</v>
      </c>
      <c r="BH925" s="10">
        <f t="shared" si="2064"/>
        <v>13.066861957074183</v>
      </c>
      <c r="BI925" s="90"/>
      <c r="BJ925" s="17">
        <f t="shared" si="2047"/>
        <v>46918</v>
      </c>
      <c r="BK925" s="16">
        <f t="shared" si="2040"/>
        <v>12.895480929651647</v>
      </c>
      <c r="BL925" s="10">
        <f ca="1">IFERROR(AVERAGE(INDIRECT("BK"&amp;AC925-Template!$F$10+1):INDIRECT("BK"&amp;AC925)),0)</f>
        <v>12.783478155769588</v>
      </c>
      <c r="BM925" s="35"/>
      <c r="BN925" s="86"/>
      <c r="BO925" s="35"/>
      <c r="BP925" s="35"/>
      <c r="BQ925" s="35"/>
      <c r="BR925" s="35"/>
      <c r="BS925" s="35"/>
      <c r="BT925" s="35"/>
      <c r="BU925" s="35"/>
      <c r="BV925" s="35"/>
      <c r="BW925" s="35"/>
      <c r="BX925" s="35"/>
      <c r="BY925" s="35"/>
      <c r="BZ925" s="35"/>
      <c r="CA925" s="35"/>
      <c r="CB925" s="35"/>
      <c r="CC925" s="35"/>
      <c r="CD925" s="35"/>
      <c r="CE925" s="35"/>
      <c r="CF925" s="35"/>
      <c r="CG925" s="35"/>
      <c r="CH925" s="35"/>
    </row>
    <row r="926" spans="1:86" ht="15.6" x14ac:dyDescent="0.3">
      <c r="A926" s="35"/>
      <c r="B926" s="86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17">
        <f t="shared" si="2041"/>
        <v>46942</v>
      </c>
      <c r="U926" s="216">
        <f t="shared" si="2034"/>
        <v>6</v>
      </c>
      <c r="V926" s="216">
        <f t="shared" si="2041"/>
        <v>921</v>
      </c>
      <c r="W926" s="16">
        <f t="shared" si="2048"/>
        <v>2.5232876712328767</v>
      </c>
      <c r="X926" s="16" t="e">
        <f>IF(Template!$F$7="Linear interpolation",LinInterp($I$5:$I$22,$G$5:$G$22,W926),CubicSpline($I$5:$I$22,$G$5:$G$22,W926))</f>
        <v>#VALUE!</v>
      </c>
      <c r="Y926" s="221" t="e">
        <f t="shared" si="2035"/>
        <v>#VALUE!</v>
      </c>
      <c r="Z926" s="221" t="e">
        <f>Y926/PRODUCT($AA$6:AA925)</f>
        <v>#VALUE!</v>
      </c>
      <c r="AA926" s="16" t="e">
        <f t="shared" si="2042"/>
        <v>#VALUE!</v>
      </c>
      <c r="AB926" s="10" t="e">
        <f t="shared" si="2043"/>
        <v>#VALUE!</v>
      </c>
      <c r="AC926" s="90">
        <f t="shared" si="2036"/>
        <v>926</v>
      </c>
      <c r="AD926" s="17">
        <f t="shared" si="2044"/>
        <v>46919</v>
      </c>
      <c r="AE926" s="16" t="e">
        <f t="shared" si="2037"/>
        <v>#VALUE!</v>
      </c>
      <c r="AF926" s="10">
        <f ca="1">IFERROR(AVERAGE(INDIRECT("AE"&amp;AC926-Template!$F$10+1):INDIRECT("AE"&amp;AC926)),0)</f>
        <v>0</v>
      </c>
      <c r="AG926" s="35"/>
      <c r="AH926" s="86"/>
      <c r="AI926" s="35"/>
      <c r="AJ926" s="35"/>
      <c r="AK926" s="35"/>
      <c r="AL926" s="35"/>
      <c r="AM926" s="35"/>
      <c r="AN926" s="35"/>
      <c r="AO926" s="35"/>
      <c r="AP926" s="35"/>
      <c r="AQ926" s="35"/>
      <c r="AR926" s="35"/>
      <c r="AS926" s="35"/>
      <c r="AT926" s="35"/>
      <c r="AU926" s="35"/>
      <c r="AV926" s="35"/>
      <c r="AW926" s="35"/>
      <c r="AX926" s="35"/>
      <c r="AY926" s="35"/>
      <c r="AZ926" s="17">
        <f t="shared" ref="AZ926" si="2097">AZ925+1</f>
        <v>46942</v>
      </c>
      <c r="BA926" s="216">
        <f t="shared" si="2060"/>
        <v>6</v>
      </c>
      <c r="BB926" s="216">
        <f t="shared" ref="BB926" si="2098">BB925+1</f>
        <v>921</v>
      </c>
      <c r="BC926" s="16">
        <f t="shared" si="2062"/>
        <v>2.5232876712328767</v>
      </c>
      <c r="BD926" s="16">
        <f>IF(Template!$F$7="Linear interpolation",LinInterp($AO$5:$AO$18,$AM$5:$AM$18,BC926),CubicSpline($AO$5:$AO$18,$AM$5:$AM$18,BC926))</f>
        <v>13.896894767593164</v>
      </c>
      <c r="BE926" s="221">
        <f t="shared" si="1997"/>
        <v>1.3886594046935883</v>
      </c>
      <c r="BF926" s="221">
        <f>BE926/PRODUCT($BG$6:BG925)</f>
        <v>1.0003581952919776</v>
      </c>
      <c r="BG926" s="16">
        <f t="shared" si="2063"/>
        <v>1.000357996218002</v>
      </c>
      <c r="BH926" s="10">
        <f t="shared" si="2064"/>
        <v>13.066861957074183</v>
      </c>
      <c r="BI926" s="90"/>
      <c r="BJ926" s="17">
        <f t="shared" si="2047"/>
        <v>46919</v>
      </c>
      <c r="BK926" s="16">
        <f t="shared" si="2040"/>
        <v>12.903087137773884</v>
      </c>
      <c r="BL926" s="10">
        <f ca="1">IFERROR(AVERAGE(INDIRECT("BK"&amp;AC926-Template!$F$10+1):INDIRECT("BK"&amp;AC926)),0)</f>
        <v>12.791244135948464</v>
      </c>
      <c r="BM926" s="35"/>
      <c r="BN926" s="86"/>
      <c r="BO926" s="35"/>
      <c r="BP926" s="35"/>
      <c r="BQ926" s="35"/>
      <c r="BR926" s="35"/>
      <c r="BS926" s="35"/>
      <c r="BT926" s="35"/>
      <c r="BU926" s="35"/>
      <c r="BV926" s="35"/>
      <c r="BW926" s="35"/>
      <c r="BX926" s="35"/>
      <c r="BY926" s="35"/>
      <c r="BZ926" s="35"/>
      <c r="CA926" s="35"/>
      <c r="CB926" s="35"/>
      <c r="CC926" s="35"/>
      <c r="CD926" s="35"/>
      <c r="CE926" s="35"/>
      <c r="CF926" s="35"/>
      <c r="CG926" s="35"/>
      <c r="CH926" s="35"/>
    </row>
    <row r="927" spans="1:86" ht="15.6" x14ac:dyDescent="0.3">
      <c r="A927" s="35"/>
      <c r="B927" s="86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17">
        <f t="shared" si="2041"/>
        <v>46943</v>
      </c>
      <c r="U927" s="216">
        <f t="shared" si="2034"/>
        <v>7</v>
      </c>
      <c r="V927" s="216">
        <f t="shared" si="2041"/>
        <v>922</v>
      </c>
      <c r="W927" s="16">
        <f t="shared" si="2048"/>
        <v>2.526027397260274</v>
      </c>
      <c r="X927" s="16" t="e">
        <f>IF(Template!$F$7="Linear interpolation",LinInterp($I$5:$I$22,$G$5:$G$22,W927),CubicSpline($I$5:$I$22,$G$5:$G$22,W927))</f>
        <v>#VALUE!</v>
      </c>
      <c r="Y927" s="221" t="e">
        <f t="shared" si="2035"/>
        <v>#VALUE!</v>
      </c>
      <c r="Z927" s="221" t="e">
        <f>Y927/PRODUCT($AA$6:AA926)</f>
        <v>#VALUE!</v>
      </c>
      <c r="AA927" s="16" t="e">
        <f t="shared" si="2042"/>
        <v>#VALUE!</v>
      </c>
      <c r="AB927" s="10" t="e">
        <f t="shared" si="2043"/>
        <v>#VALUE!</v>
      </c>
      <c r="AC927" s="90">
        <f t="shared" si="2036"/>
        <v>927</v>
      </c>
      <c r="AD927" s="17">
        <f t="shared" si="2044"/>
        <v>46920</v>
      </c>
      <c r="AE927" s="16" t="e">
        <f t="shared" si="2037"/>
        <v>#VALUE!</v>
      </c>
      <c r="AF927" s="10">
        <f ca="1">IFERROR(AVERAGE(INDIRECT("AE"&amp;AC927-Template!$F$10+1):INDIRECT("AE"&amp;AC927)),0)</f>
        <v>0</v>
      </c>
      <c r="AG927" s="35"/>
      <c r="AH927" s="86"/>
      <c r="AI927" s="35"/>
      <c r="AJ927" s="35"/>
      <c r="AK927" s="35"/>
      <c r="AL927" s="35"/>
      <c r="AM927" s="35"/>
      <c r="AN927" s="35"/>
      <c r="AO927" s="35"/>
      <c r="AP927" s="35"/>
      <c r="AQ927" s="35"/>
      <c r="AR927" s="35"/>
      <c r="AS927" s="35"/>
      <c r="AT927" s="35"/>
      <c r="AU927" s="35"/>
      <c r="AV927" s="35"/>
      <c r="AW927" s="35"/>
      <c r="AX927" s="35"/>
      <c r="AY927" s="35"/>
      <c r="AZ927" s="17">
        <f t="shared" ref="AZ927" si="2099">AZ926+1</f>
        <v>46943</v>
      </c>
      <c r="BA927" s="216">
        <f t="shared" si="2060"/>
        <v>7</v>
      </c>
      <c r="BB927" s="216">
        <f t="shared" ref="BB927" si="2100">BB926+1</f>
        <v>922</v>
      </c>
      <c r="BC927" s="16">
        <f t="shared" si="2062"/>
        <v>2.526027397260274</v>
      </c>
      <c r="BD927" s="16">
        <f>IF(Template!$F$7="Linear interpolation",LinInterp($AO$5:$AO$18,$AM$5:$AM$18,BC927),CubicSpline($AO$5:$AO$18,$AM$5:$AM$18,BC927))</f>
        <v>13.896977153555792</v>
      </c>
      <c r="BE927" s="221">
        <f t="shared" si="1997"/>
        <v>1.3891570917576255</v>
      </c>
      <c r="BF927" s="221">
        <f>BE927/PRODUCT($BG$6:BG926)</f>
        <v>1.0003585929770917</v>
      </c>
      <c r="BG927" s="16">
        <f t="shared" si="2063"/>
        <v>1.000357996218002</v>
      </c>
      <c r="BH927" s="10">
        <f t="shared" si="2064"/>
        <v>13.066861957074183</v>
      </c>
      <c r="BI927" s="90"/>
      <c r="BJ927" s="17">
        <f t="shared" si="2047"/>
        <v>46920</v>
      </c>
      <c r="BK927" s="16">
        <f t="shared" si="2040"/>
        <v>12.910680502167814</v>
      </c>
      <c r="BL927" s="10">
        <f ca="1">IFERROR(AVERAGE(INDIRECT("BK"&amp;AC927-Template!$F$10+1):INDIRECT("BK"&amp;AC927)),0)</f>
        <v>12.798999833949408</v>
      </c>
      <c r="BM927" s="35"/>
      <c r="BN927" s="86"/>
      <c r="BO927" s="35"/>
      <c r="BP927" s="35"/>
      <c r="BQ927" s="35"/>
      <c r="BR927" s="35"/>
      <c r="BS927" s="35"/>
      <c r="BT927" s="35"/>
      <c r="BU927" s="35"/>
      <c r="BV927" s="35"/>
      <c r="BW927" s="35"/>
      <c r="BX927" s="35"/>
      <c r="BY927" s="35"/>
      <c r="BZ927" s="35"/>
      <c r="CA927" s="35"/>
      <c r="CB927" s="35"/>
      <c r="CC927" s="35"/>
      <c r="CD927" s="35"/>
      <c r="CE927" s="35"/>
      <c r="CF927" s="35"/>
      <c r="CG927" s="35"/>
      <c r="CH927" s="35"/>
    </row>
    <row r="928" spans="1:86" ht="15.6" x14ac:dyDescent="0.3">
      <c r="A928" s="35"/>
      <c r="B928" s="86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17">
        <f t="shared" si="2041"/>
        <v>46944</v>
      </c>
      <c r="U928" s="216">
        <f t="shared" si="2034"/>
        <v>1</v>
      </c>
      <c r="V928" s="216">
        <f t="shared" si="2041"/>
        <v>923</v>
      </c>
      <c r="W928" s="16">
        <f t="shared" si="2048"/>
        <v>2.5287671232876714</v>
      </c>
      <c r="X928" s="16" t="e">
        <f>IF(Template!$F$7="Linear interpolation",LinInterp($I$5:$I$22,$G$5:$G$22,W928),CubicSpline($I$5:$I$22,$G$5:$G$22,W928))</f>
        <v>#VALUE!</v>
      </c>
      <c r="Y928" s="221" t="e">
        <f t="shared" si="2035"/>
        <v>#VALUE!</v>
      </c>
      <c r="Z928" s="221" t="e">
        <f>Y928/PRODUCT($AA$6:AA927)</f>
        <v>#VALUE!</v>
      </c>
      <c r="AA928" s="16" t="e">
        <f t="shared" si="2042"/>
        <v>#VALUE!</v>
      </c>
      <c r="AB928" s="10" t="e">
        <f t="shared" si="2043"/>
        <v>#VALUE!</v>
      </c>
      <c r="AC928" s="90">
        <f t="shared" si="2036"/>
        <v>928</v>
      </c>
      <c r="AD928" s="17">
        <f t="shared" si="2044"/>
        <v>46921</v>
      </c>
      <c r="AE928" s="16" t="e">
        <f t="shared" si="2037"/>
        <v>#VALUE!</v>
      </c>
      <c r="AF928" s="10">
        <f ca="1">IFERROR(AVERAGE(INDIRECT("AE"&amp;AC928-Template!$F$10+1):INDIRECT("AE"&amp;AC928)),0)</f>
        <v>0</v>
      </c>
      <c r="AG928" s="35"/>
      <c r="AH928" s="86"/>
      <c r="AI928" s="35"/>
      <c r="AJ928" s="35"/>
      <c r="AK928" s="35"/>
      <c r="AL928" s="35"/>
      <c r="AM928" s="35"/>
      <c r="AN928" s="35"/>
      <c r="AO928" s="35"/>
      <c r="AP928" s="35"/>
      <c r="AQ928" s="35"/>
      <c r="AR928" s="35"/>
      <c r="AS928" s="35"/>
      <c r="AT928" s="35"/>
      <c r="AU928" s="35"/>
      <c r="AV928" s="35"/>
      <c r="AW928" s="35"/>
      <c r="AX928" s="35"/>
      <c r="AY928" s="35"/>
      <c r="AZ928" s="17">
        <f t="shared" ref="AZ928" si="2101">AZ927+1</f>
        <v>46944</v>
      </c>
      <c r="BA928" s="216">
        <f t="shared" si="2060"/>
        <v>1</v>
      </c>
      <c r="BB928" s="216">
        <f t="shared" ref="BB928" si="2102">BB927+1</f>
        <v>923</v>
      </c>
      <c r="BC928" s="16">
        <f t="shared" si="2062"/>
        <v>2.5287671232876714</v>
      </c>
      <c r="BD928" s="16">
        <f>IF(Template!$F$7="Linear interpolation",LinInterp($AO$5:$AO$18,$AM$5:$AM$18,BC928),CubicSpline($AO$5:$AO$18,$AM$5:$AM$18,BC928))</f>
        <v>13.897068282346231</v>
      </c>
      <c r="BE928" s="221">
        <f t="shared" si="1997"/>
        <v>1.3896552324418752</v>
      </c>
      <c r="BF928" s="221">
        <f>BE928/PRODUCT($BG$6:BG927)</f>
        <v>1.0003591888058057</v>
      </c>
      <c r="BG928" s="16">
        <f t="shared" si="2063"/>
        <v>1.0003591888058057</v>
      </c>
      <c r="BH928" s="10">
        <f t="shared" si="2064"/>
        <v>13.110391411906397</v>
      </c>
      <c r="BI928" s="90"/>
      <c r="BJ928" s="17">
        <f t="shared" si="2047"/>
        <v>46921</v>
      </c>
      <c r="BK928" s="16">
        <f t="shared" si="2040"/>
        <v>12.910680502167814</v>
      </c>
      <c r="BL928" s="10">
        <f ca="1">IFERROR(AVERAGE(INDIRECT("BK"&amp;AC928-Template!$F$10+1):INDIRECT("BK"&amp;AC928)),0)</f>
        <v>12.80649239488765</v>
      </c>
      <c r="BM928" s="35"/>
      <c r="BN928" s="86"/>
      <c r="BO928" s="35"/>
      <c r="BP928" s="35"/>
      <c r="BQ928" s="35"/>
      <c r="BR928" s="35"/>
      <c r="BS928" s="35"/>
      <c r="BT928" s="35"/>
      <c r="BU928" s="35"/>
      <c r="BV928" s="35"/>
      <c r="BW928" s="35"/>
      <c r="BX928" s="35"/>
      <c r="BY928" s="35"/>
      <c r="BZ928" s="35"/>
      <c r="CA928" s="35"/>
      <c r="CB928" s="35"/>
      <c r="CC928" s="35"/>
      <c r="CD928" s="35"/>
      <c r="CE928" s="35"/>
      <c r="CF928" s="35"/>
      <c r="CG928" s="35"/>
      <c r="CH928" s="35"/>
    </row>
    <row r="929" spans="1:86" ht="15.6" x14ac:dyDescent="0.3">
      <c r="A929" s="35"/>
      <c r="B929" s="86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17">
        <f t="shared" si="2041"/>
        <v>46945</v>
      </c>
      <c r="U929" s="216">
        <f t="shared" si="2034"/>
        <v>2</v>
      </c>
      <c r="V929" s="216">
        <f t="shared" si="2041"/>
        <v>924</v>
      </c>
      <c r="W929" s="16">
        <f t="shared" si="2048"/>
        <v>2.5315068493150683</v>
      </c>
      <c r="X929" s="16" t="e">
        <f>IF(Template!$F$7="Linear interpolation",LinInterp($I$5:$I$22,$G$5:$G$22,W929),CubicSpline($I$5:$I$22,$G$5:$G$22,W929))</f>
        <v>#VALUE!</v>
      </c>
      <c r="Y929" s="221" t="e">
        <f t="shared" si="2035"/>
        <v>#VALUE!</v>
      </c>
      <c r="Z929" s="221" t="e">
        <f>Y929/PRODUCT($AA$6:AA928)</f>
        <v>#VALUE!</v>
      </c>
      <c r="AA929" s="16" t="e">
        <f t="shared" si="2042"/>
        <v>#VALUE!</v>
      </c>
      <c r="AB929" s="10" t="e">
        <f t="shared" si="2043"/>
        <v>#VALUE!</v>
      </c>
      <c r="AC929" s="90">
        <f t="shared" si="2036"/>
        <v>929</v>
      </c>
      <c r="AD929" s="17">
        <f t="shared" si="2044"/>
        <v>46922</v>
      </c>
      <c r="AE929" s="16" t="e">
        <f t="shared" si="2037"/>
        <v>#VALUE!</v>
      </c>
      <c r="AF929" s="10">
        <f ca="1">IFERROR(AVERAGE(INDIRECT("AE"&amp;AC929-Template!$F$10+1):INDIRECT("AE"&amp;AC929)),0)</f>
        <v>0</v>
      </c>
      <c r="AG929" s="35"/>
      <c r="AH929" s="86"/>
      <c r="AI929" s="35"/>
      <c r="AJ929" s="35"/>
      <c r="AK929" s="35"/>
      <c r="AL929" s="35"/>
      <c r="AM929" s="35"/>
      <c r="AN929" s="35"/>
      <c r="AO929" s="35"/>
      <c r="AP929" s="35"/>
      <c r="AQ929" s="35"/>
      <c r="AR929" s="35"/>
      <c r="AS929" s="35"/>
      <c r="AT929" s="35"/>
      <c r="AU929" s="35"/>
      <c r="AV929" s="35"/>
      <c r="AW929" s="35"/>
      <c r="AX929" s="35"/>
      <c r="AY929" s="35"/>
      <c r="AZ929" s="17">
        <f t="shared" ref="AZ929" si="2103">AZ928+1</f>
        <v>46945</v>
      </c>
      <c r="BA929" s="216">
        <f t="shared" si="2060"/>
        <v>2</v>
      </c>
      <c r="BB929" s="216">
        <f t="shared" ref="BB929" si="2104">BB928+1</f>
        <v>924</v>
      </c>
      <c r="BC929" s="16">
        <f t="shared" si="2062"/>
        <v>2.5315068493150683</v>
      </c>
      <c r="BD929" s="16">
        <f>IF(Template!$F$7="Linear interpolation",LinInterp($AO$5:$AO$18,$AM$5:$AM$18,BC929),CubicSpline($AO$5:$AO$18,$AM$5:$AM$18,BC929))</f>
        <v>13.89716810434455</v>
      </c>
      <c r="BE929" s="221">
        <f t="shared" si="1997"/>
        <v>1.39015382644963</v>
      </c>
      <c r="BF929" s="221">
        <f>BE929/PRODUCT($BG$6:BG928)</f>
        <v>1.0003587897171291</v>
      </c>
      <c r="BG929" s="16">
        <f t="shared" si="2063"/>
        <v>1.0003587897171291</v>
      </c>
      <c r="BH929" s="10">
        <f t="shared" si="2064"/>
        <v>13.09582467521231</v>
      </c>
      <c r="BI929" s="90"/>
      <c r="BJ929" s="17">
        <f t="shared" si="2047"/>
        <v>46922</v>
      </c>
      <c r="BK929" s="16">
        <f t="shared" si="2040"/>
        <v>12.910680502167814</v>
      </c>
      <c r="BL929" s="10">
        <f ca="1">IFERROR(AVERAGE(INDIRECT("BK"&amp;AC929-Template!$F$10+1):INDIRECT("BK"&amp;AC929)),0)</f>
        <v>12.813722081925063</v>
      </c>
      <c r="BM929" s="35"/>
      <c r="BN929" s="86"/>
      <c r="BO929" s="35"/>
      <c r="BP929" s="35"/>
      <c r="BQ929" s="35"/>
      <c r="BR929" s="35"/>
      <c r="BS929" s="35"/>
      <c r="BT929" s="35"/>
      <c r="BU929" s="35"/>
      <c r="BV929" s="35"/>
      <c r="BW929" s="35"/>
      <c r="BX929" s="35"/>
      <c r="BY929" s="35"/>
      <c r="BZ929" s="35"/>
      <c r="CA929" s="35"/>
      <c r="CB929" s="35"/>
      <c r="CC929" s="35"/>
      <c r="CD929" s="35"/>
      <c r="CE929" s="35"/>
      <c r="CF929" s="35"/>
      <c r="CG929" s="35"/>
      <c r="CH929" s="35"/>
    </row>
    <row r="930" spans="1:86" ht="15.6" x14ac:dyDescent="0.3">
      <c r="A930" s="35"/>
      <c r="B930" s="86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17">
        <f t="shared" si="2041"/>
        <v>46946</v>
      </c>
      <c r="U930" s="216">
        <f t="shared" si="2034"/>
        <v>3</v>
      </c>
      <c r="V930" s="216">
        <f t="shared" si="2041"/>
        <v>925</v>
      </c>
      <c r="W930" s="16">
        <f t="shared" si="2048"/>
        <v>2.5342465753424657</v>
      </c>
      <c r="X930" s="16" t="e">
        <f>IF(Template!$F$7="Linear interpolation",LinInterp($I$5:$I$22,$G$5:$G$22,W930),CubicSpline($I$5:$I$22,$G$5:$G$22,W930))</f>
        <v>#VALUE!</v>
      </c>
      <c r="Y930" s="221" t="e">
        <f t="shared" si="2035"/>
        <v>#VALUE!</v>
      </c>
      <c r="Z930" s="221" t="e">
        <f>Y930/PRODUCT($AA$6:AA929)</f>
        <v>#VALUE!</v>
      </c>
      <c r="AA930" s="16" t="e">
        <f t="shared" si="2042"/>
        <v>#VALUE!</v>
      </c>
      <c r="AB930" s="10" t="e">
        <f t="shared" si="2043"/>
        <v>#VALUE!</v>
      </c>
      <c r="AC930" s="90">
        <f t="shared" si="2036"/>
        <v>930</v>
      </c>
      <c r="AD930" s="17">
        <f t="shared" si="2044"/>
        <v>46923</v>
      </c>
      <c r="AE930" s="16" t="e">
        <f t="shared" si="2037"/>
        <v>#VALUE!</v>
      </c>
      <c r="AF930" s="10">
        <f ca="1">IFERROR(AVERAGE(INDIRECT("AE"&amp;AC930-Template!$F$10+1):INDIRECT("AE"&amp;AC930)),0)</f>
        <v>0</v>
      </c>
      <c r="AG930" s="35"/>
      <c r="AH930" s="86"/>
      <c r="AI930" s="35"/>
      <c r="AJ930" s="35"/>
      <c r="AK930" s="35"/>
      <c r="AL930" s="35"/>
      <c r="AM930" s="35"/>
      <c r="AN930" s="35"/>
      <c r="AO930" s="35"/>
      <c r="AP930" s="35"/>
      <c r="AQ930" s="35"/>
      <c r="AR930" s="35"/>
      <c r="AS930" s="35"/>
      <c r="AT930" s="35"/>
      <c r="AU930" s="35"/>
      <c r="AV930" s="35"/>
      <c r="AW930" s="35"/>
      <c r="AX930" s="35"/>
      <c r="AY930" s="35"/>
      <c r="AZ930" s="17">
        <f t="shared" ref="AZ930" si="2105">AZ929+1</f>
        <v>46946</v>
      </c>
      <c r="BA930" s="216">
        <f t="shared" si="2060"/>
        <v>3</v>
      </c>
      <c r="BB930" s="216">
        <f t="shared" ref="BB930" si="2106">BB929+1</f>
        <v>925</v>
      </c>
      <c r="BC930" s="16">
        <f t="shared" si="2062"/>
        <v>2.5342465753424657</v>
      </c>
      <c r="BD930" s="16">
        <f>IF(Template!$F$7="Linear interpolation",LinInterp($AO$5:$AO$18,$AM$5:$AM$18,BC930),CubicSpline($AO$5:$AO$18,$AM$5:$AM$18,BC930))</f>
        <v>13.897276569930821</v>
      </c>
      <c r="BE930" s="221">
        <f t="shared" si="1997"/>
        <v>1.3906528734769403</v>
      </c>
      <c r="BF930" s="221">
        <f>BE930/PRODUCT($BG$6:BG929)</f>
        <v>1.0003589869105241</v>
      </c>
      <c r="BG930" s="16">
        <f t="shared" si="2063"/>
        <v>1.0003589869105241</v>
      </c>
      <c r="BH930" s="10">
        <f t="shared" si="2064"/>
        <v>13.103022234127849</v>
      </c>
      <c r="BI930" s="90"/>
      <c r="BJ930" s="17">
        <f t="shared" si="2047"/>
        <v>46923</v>
      </c>
      <c r="BK930" s="16">
        <f t="shared" si="2040"/>
        <v>12.956109621596434</v>
      </c>
      <c r="BL930" s="10">
        <f ca="1">IFERROR(AVERAGE(INDIRECT("BK"&amp;AC930-Template!$F$10+1):INDIRECT("BK"&amp;AC930)),0)</f>
        <v>12.822466072943429</v>
      </c>
      <c r="BM930" s="35"/>
      <c r="BN930" s="86"/>
      <c r="BO930" s="35"/>
      <c r="BP930" s="35"/>
      <c r="BQ930" s="35"/>
      <c r="BR930" s="35"/>
      <c r="BS930" s="35"/>
      <c r="BT930" s="35"/>
      <c r="BU930" s="35"/>
      <c r="BV930" s="35"/>
      <c r="BW930" s="35"/>
      <c r="BX930" s="35"/>
      <c r="BY930" s="35"/>
      <c r="BZ930" s="35"/>
      <c r="CA930" s="35"/>
      <c r="CB930" s="35"/>
      <c r="CC930" s="35"/>
      <c r="CD930" s="35"/>
      <c r="CE930" s="35"/>
      <c r="CF930" s="35"/>
      <c r="CG930" s="35"/>
      <c r="CH930" s="35"/>
    </row>
    <row r="931" spans="1:86" ht="15.6" x14ac:dyDescent="0.3">
      <c r="A931" s="35"/>
      <c r="B931" s="86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17">
        <f t="shared" si="2041"/>
        <v>46947</v>
      </c>
      <c r="U931" s="216">
        <f t="shared" si="2034"/>
        <v>4</v>
      </c>
      <c r="V931" s="216">
        <f t="shared" si="2041"/>
        <v>926</v>
      </c>
      <c r="W931" s="16">
        <f t="shared" si="2048"/>
        <v>2.536986301369863</v>
      </c>
      <c r="X931" s="16" t="e">
        <f>IF(Template!$F$7="Linear interpolation",LinInterp($I$5:$I$22,$G$5:$G$22,W931),CubicSpline($I$5:$I$22,$G$5:$G$22,W931))</f>
        <v>#VALUE!</v>
      </c>
      <c r="Y931" s="221" t="e">
        <f t="shared" si="2035"/>
        <v>#VALUE!</v>
      </c>
      <c r="Z931" s="221" t="e">
        <f>Y931/PRODUCT($AA$6:AA930)</f>
        <v>#VALUE!</v>
      </c>
      <c r="AA931" s="16" t="e">
        <f t="shared" si="2042"/>
        <v>#VALUE!</v>
      </c>
      <c r="AB931" s="10" t="e">
        <f t="shared" si="2043"/>
        <v>#VALUE!</v>
      </c>
      <c r="AC931" s="90">
        <f t="shared" si="2036"/>
        <v>931</v>
      </c>
      <c r="AD931" s="17">
        <f t="shared" si="2044"/>
        <v>46924</v>
      </c>
      <c r="AE931" s="16" t="e">
        <f t="shared" si="2037"/>
        <v>#VALUE!</v>
      </c>
      <c r="AF931" s="10">
        <f ca="1">IFERROR(AVERAGE(INDIRECT("AE"&amp;AC931-Template!$F$10+1):INDIRECT("AE"&amp;AC931)),0)</f>
        <v>0</v>
      </c>
      <c r="AG931" s="35"/>
      <c r="AH931" s="86"/>
      <c r="AI931" s="35"/>
      <c r="AJ931" s="35"/>
      <c r="AK931" s="35"/>
      <c r="AL931" s="35"/>
      <c r="AM931" s="35"/>
      <c r="AN931" s="35"/>
      <c r="AO931" s="35"/>
      <c r="AP931" s="35"/>
      <c r="AQ931" s="35"/>
      <c r="AR931" s="35"/>
      <c r="AS931" s="35"/>
      <c r="AT931" s="35"/>
      <c r="AU931" s="35"/>
      <c r="AV931" s="35"/>
      <c r="AW931" s="35"/>
      <c r="AX931" s="35"/>
      <c r="AY931" s="35"/>
      <c r="AZ931" s="17">
        <f t="shared" ref="AZ931" si="2107">AZ930+1</f>
        <v>46947</v>
      </c>
      <c r="BA931" s="216">
        <f t="shared" si="2060"/>
        <v>4</v>
      </c>
      <c r="BB931" s="216">
        <f t="shared" ref="BB931" si="2108">BB930+1</f>
        <v>926</v>
      </c>
      <c r="BC931" s="16">
        <f t="shared" si="2062"/>
        <v>2.536986301369863</v>
      </c>
      <c r="BD931" s="16">
        <f>IF(Template!$F$7="Linear interpolation",LinInterp($AO$5:$AO$18,$AM$5:$AM$18,BC931),CubicSpline($AO$5:$AO$18,$AM$5:$AM$18,BC931))</f>
        <v>13.897393629485119</v>
      </c>
      <c r="BE931" s="221">
        <f t="shared" si="1997"/>
        <v>1.3911523732125985</v>
      </c>
      <c r="BF931" s="221">
        <f>BE931/PRODUCT($BG$6:BG930)</f>
        <v>1.0003591836217254</v>
      </c>
      <c r="BG931" s="16">
        <f t="shared" si="2063"/>
        <v>1.0003591836217254</v>
      </c>
      <c r="BH931" s="10">
        <f t="shared" si="2064"/>
        <v>13.110202192976317</v>
      </c>
      <c r="BI931" s="90"/>
      <c r="BJ931" s="17">
        <f t="shared" si="2047"/>
        <v>46924</v>
      </c>
      <c r="BK931" s="16">
        <f t="shared" si="2040"/>
        <v>12.940921993559563</v>
      </c>
      <c r="BL931" s="10">
        <f ca="1">IFERROR(AVERAGE(INDIRECT("BK"&amp;AC931-Template!$F$10+1):INDIRECT("BK"&amp;AC931)),0)</f>
        <v>12.830703809693903</v>
      </c>
      <c r="BM931" s="35"/>
      <c r="BN931" s="86"/>
      <c r="BO931" s="35"/>
      <c r="BP931" s="35"/>
      <c r="BQ931" s="35"/>
      <c r="BR931" s="35"/>
      <c r="BS931" s="35"/>
      <c r="BT931" s="35"/>
      <c r="BU931" s="35"/>
      <c r="BV931" s="35"/>
      <c r="BW931" s="35"/>
      <c r="BX931" s="35"/>
      <c r="BY931" s="35"/>
      <c r="BZ931" s="35"/>
      <c r="CA931" s="35"/>
      <c r="CB931" s="35"/>
      <c r="CC931" s="35"/>
      <c r="CD931" s="35"/>
      <c r="CE931" s="35"/>
      <c r="CF931" s="35"/>
      <c r="CG931" s="35"/>
      <c r="CH931" s="35"/>
    </row>
    <row r="932" spans="1:86" ht="15.6" x14ac:dyDescent="0.3">
      <c r="A932" s="35"/>
      <c r="B932" s="86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17">
        <f t="shared" si="2041"/>
        <v>46948</v>
      </c>
      <c r="U932" s="216">
        <f t="shared" si="2034"/>
        <v>5</v>
      </c>
      <c r="V932" s="216">
        <f t="shared" si="2041"/>
        <v>927</v>
      </c>
      <c r="W932" s="16">
        <f t="shared" si="2048"/>
        <v>2.5397260273972604</v>
      </c>
      <c r="X932" s="16" t="e">
        <f>IF(Template!$F$7="Linear interpolation",LinInterp($I$5:$I$22,$G$5:$G$22,W932),CubicSpline($I$5:$I$22,$G$5:$G$22,W932))</f>
        <v>#VALUE!</v>
      </c>
      <c r="Y932" s="221" t="e">
        <f t="shared" si="2035"/>
        <v>#VALUE!</v>
      </c>
      <c r="Z932" s="221" t="e">
        <f>Y932/PRODUCT($AA$6:AA931)</f>
        <v>#VALUE!</v>
      </c>
      <c r="AA932" s="16" t="e">
        <f t="shared" si="2042"/>
        <v>#VALUE!</v>
      </c>
      <c r="AB932" s="10" t="e">
        <f t="shared" si="2043"/>
        <v>#VALUE!</v>
      </c>
      <c r="AC932" s="90">
        <f t="shared" si="2036"/>
        <v>932</v>
      </c>
      <c r="AD932" s="17">
        <f t="shared" si="2044"/>
        <v>46925</v>
      </c>
      <c r="AE932" s="16" t="e">
        <f t="shared" si="2037"/>
        <v>#VALUE!</v>
      </c>
      <c r="AF932" s="10">
        <f ca="1">IFERROR(AVERAGE(INDIRECT("AE"&amp;AC932-Template!$F$10+1):INDIRECT("AE"&amp;AC932)),0)</f>
        <v>0</v>
      </c>
      <c r="AG932" s="35"/>
      <c r="AH932" s="86"/>
      <c r="AI932" s="35"/>
      <c r="AJ932" s="35"/>
      <c r="AK932" s="35"/>
      <c r="AL932" s="35"/>
      <c r="AM932" s="35"/>
      <c r="AN932" s="35"/>
      <c r="AO932" s="35"/>
      <c r="AP932" s="35"/>
      <c r="AQ932" s="35"/>
      <c r="AR932" s="35"/>
      <c r="AS932" s="35"/>
      <c r="AT932" s="35"/>
      <c r="AU932" s="35"/>
      <c r="AV932" s="35"/>
      <c r="AW932" s="35"/>
      <c r="AX932" s="35"/>
      <c r="AY932" s="35"/>
      <c r="AZ932" s="17">
        <f t="shared" ref="AZ932" si="2109">AZ931+1</f>
        <v>46948</v>
      </c>
      <c r="BA932" s="216">
        <f t="shared" si="2060"/>
        <v>5</v>
      </c>
      <c r="BB932" s="216">
        <f t="shared" ref="BB932" si="2110">BB931+1</f>
        <v>927</v>
      </c>
      <c r="BC932" s="16">
        <f t="shared" si="2062"/>
        <v>2.5397260273972604</v>
      </c>
      <c r="BD932" s="16">
        <f>IF(Template!$F$7="Linear interpolation",LinInterp($AO$5:$AO$18,$AM$5:$AM$18,BC932),CubicSpline($AO$5:$AO$18,$AM$5:$AM$18,BC932))</f>
        <v>13.897519233387516</v>
      </c>
      <c r="BE932" s="221">
        <f t="shared" si="1997"/>
        <v>1.3916523253381305</v>
      </c>
      <c r="BF932" s="221">
        <f>BE932/PRODUCT($BG$6:BG931)</f>
        <v>1.0003593798459169</v>
      </c>
      <c r="BG932" s="16">
        <f t="shared" si="2063"/>
        <v>1.0003593798459169</v>
      </c>
      <c r="BH932" s="10">
        <f t="shared" si="2064"/>
        <v>13.117364375968332</v>
      </c>
      <c r="BI932" s="90"/>
      <c r="BJ932" s="17">
        <f t="shared" si="2047"/>
        <v>46925</v>
      </c>
      <c r="BK932" s="16">
        <f t="shared" si="2040"/>
        <v>12.948448492932085</v>
      </c>
      <c r="BL932" s="10">
        <f ca="1">IFERROR(AVERAGE(INDIRECT("BK"&amp;AC932-Template!$F$10+1):INDIRECT("BK"&amp;AC932)),0)</f>
        <v>12.837617905862452</v>
      </c>
      <c r="BM932" s="35"/>
      <c r="BN932" s="86"/>
      <c r="BO932" s="35"/>
      <c r="BP932" s="35"/>
      <c r="BQ932" s="35"/>
      <c r="BR932" s="35"/>
      <c r="BS932" s="35"/>
      <c r="BT932" s="35"/>
      <c r="BU932" s="35"/>
      <c r="BV932" s="35"/>
      <c r="BW932" s="35"/>
      <c r="BX932" s="35"/>
      <c r="BY932" s="35"/>
      <c r="BZ932" s="35"/>
      <c r="CA932" s="35"/>
      <c r="CB932" s="35"/>
      <c r="CC932" s="35"/>
      <c r="CD932" s="35"/>
      <c r="CE932" s="35"/>
      <c r="CF932" s="35"/>
      <c r="CG932" s="35"/>
      <c r="CH932" s="35"/>
    </row>
    <row r="933" spans="1:86" ht="15.6" x14ac:dyDescent="0.3">
      <c r="A933" s="35"/>
      <c r="B933" s="86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17">
        <f t="shared" si="2041"/>
        <v>46949</v>
      </c>
      <c r="U933" s="216">
        <f t="shared" si="2034"/>
        <v>6</v>
      </c>
      <c r="V933" s="216">
        <f t="shared" si="2041"/>
        <v>928</v>
      </c>
      <c r="W933" s="16">
        <f t="shared" si="2048"/>
        <v>2.5424657534246577</v>
      </c>
      <c r="X933" s="16" t="e">
        <f>IF(Template!$F$7="Linear interpolation",LinInterp($I$5:$I$22,$G$5:$G$22,W933),CubicSpline($I$5:$I$22,$G$5:$G$22,W933))</f>
        <v>#VALUE!</v>
      </c>
      <c r="Y933" s="221" t="e">
        <f t="shared" si="2035"/>
        <v>#VALUE!</v>
      </c>
      <c r="Z933" s="221" t="e">
        <f>Y933/PRODUCT($AA$6:AA932)</f>
        <v>#VALUE!</v>
      </c>
      <c r="AA933" s="16" t="e">
        <f t="shared" si="2042"/>
        <v>#VALUE!</v>
      </c>
      <c r="AB933" s="10" t="e">
        <f t="shared" si="2043"/>
        <v>#VALUE!</v>
      </c>
      <c r="AC933" s="90">
        <f t="shared" si="2036"/>
        <v>933</v>
      </c>
      <c r="AD933" s="17">
        <f t="shared" si="2044"/>
        <v>46926</v>
      </c>
      <c r="AE933" s="16" t="e">
        <f t="shared" si="2037"/>
        <v>#VALUE!</v>
      </c>
      <c r="AF933" s="10">
        <f ca="1">IFERROR(AVERAGE(INDIRECT("AE"&amp;AC933-Template!$F$10+1):INDIRECT("AE"&amp;AC933)),0)</f>
        <v>0</v>
      </c>
      <c r="AG933" s="35"/>
      <c r="AH933" s="86"/>
      <c r="AI933" s="35"/>
      <c r="AJ933" s="35"/>
      <c r="AK933" s="35"/>
      <c r="AL933" s="35"/>
      <c r="AM933" s="35"/>
      <c r="AN933" s="35"/>
      <c r="AO933" s="35"/>
      <c r="AP933" s="35"/>
      <c r="AQ933" s="35"/>
      <c r="AR933" s="35"/>
      <c r="AS933" s="35"/>
      <c r="AT933" s="35"/>
      <c r="AU933" s="35"/>
      <c r="AV933" s="35"/>
      <c r="AW933" s="35"/>
      <c r="AX933" s="35"/>
      <c r="AY933" s="35"/>
      <c r="AZ933" s="17">
        <f t="shared" ref="AZ933" si="2111">AZ932+1</f>
        <v>46949</v>
      </c>
      <c r="BA933" s="216">
        <f t="shared" si="2060"/>
        <v>6</v>
      </c>
      <c r="BB933" s="216">
        <f t="shared" ref="BB933" si="2112">BB932+1</f>
        <v>928</v>
      </c>
      <c r="BC933" s="16">
        <f t="shared" si="2062"/>
        <v>2.5424657534246577</v>
      </c>
      <c r="BD933" s="16">
        <f>IF(Template!$F$7="Linear interpolation",LinInterp($AO$5:$AO$18,$AM$5:$AM$18,BC933),CubicSpline($AO$5:$AO$18,$AM$5:$AM$18,BC933))</f>
        <v>13.897653332018082</v>
      </c>
      <c r="BE933" s="221">
        <f t="shared" si="1997"/>
        <v>1.3921527295277807</v>
      </c>
      <c r="BF933" s="221">
        <f>BE933/PRODUCT($BG$6:BG932)</f>
        <v>1.0003595755782813</v>
      </c>
      <c r="BG933" s="16">
        <f t="shared" si="2063"/>
        <v>1.0003593798459169</v>
      </c>
      <c r="BH933" s="10">
        <f t="shared" si="2064"/>
        <v>13.117364375968332</v>
      </c>
      <c r="BI933" s="90"/>
      <c r="BJ933" s="17">
        <f t="shared" si="2047"/>
        <v>46926</v>
      </c>
      <c r="BK933" s="16">
        <f t="shared" si="2040"/>
        <v>12.955961090201029</v>
      </c>
      <c r="BL933" s="10">
        <f ca="1">IFERROR(AVERAGE(INDIRECT("BK"&amp;AC933-Template!$F$10+1):INDIRECT("BK"&amp;AC933)),0)</f>
        <v>12.845308199858696</v>
      </c>
      <c r="BM933" s="35"/>
      <c r="BN933" s="86"/>
      <c r="BO933" s="35"/>
      <c r="BP933" s="35"/>
      <c r="BQ933" s="35"/>
      <c r="BR933" s="35"/>
      <c r="BS933" s="35"/>
      <c r="BT933" s="35"/>
      <c r="BU933" s="35"/>
      <c r="BV933" s="35"/>
      <c r="BW933" s="35"/>
      <c r="BX933" s="35"/>
      <c r="BY933" s="35"/>
      <c r="BZ933" s="35"/>
      <c r="CA933" s="35"/>
      <c r="CB933" s="35"/>
      <c r="CC933" s="35"/>
      <c r="CD933" s="35"/>
      <c r="CE933" s="35"/>
      <c r="CF933" s="35"/>
      <c r="CG933" s="35"/>
      <c r="CH933" s="35"/>
    </row>
    <row r="934" spans="1:86" ht="15.6" x14ac:dyDescent="0.3">
      <c r="A934" s="35"/>
      <c r="B934" s="86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17">
        <f t="shared" si="2041"/>
        <v>46950</v>
      </c>
      <c r="U934" s="216">
        <f t="shared" si="2034"/>
        <v>7</v>
      </c>
      <c r="V934" s="216">
        <f t="shared" si="2041"/>
        <v>929</v>
      </c>
      <c r="W934" s="16">
        <f t="shared" si="2048"/>
        <v>2.5452054794520547</v>
      </c>
      <c r="X934" s="16" t="e">
        <f>IF(Template!$F$7="Linear interpolation",LinInterp($I$5:$I$22,$G$5:$G$22,W934),CubicSpline($I$5:$I$22,$G$5:$G$22,W934))</f>
        <v>#VALUE!</v>
      </c>
      <c r="Y934" s="221" t="e">
        <f t="shared" si="2035"/>
        <v>#VALUE!</v>
      </c>
      <c r="Z934" s="221" t="e">
        <f>Y934/PRODUCT($AA$6:AA933)</f>
        <v>#VALUE!</v>
      </c>
      <c r="AA934" s="16" t="e">
        <f t="shared" si="2042"/>
        <v>#VALUE!</v>
      </c>
      <c r="AB934" s="10" t="e">
        <f t="shared" si="2043"/>
        <v>#VALUE!</v>
      </c>
      <c r="AC934" s="90">
        <f t="shared" si="2036"/>
        <v>934</v>
      </c>
      <c r="AD934" s="17">
        <f t="shared" si="2044"/>
        <v>46927</v>
      </c>
      <c r="AE934" s="16" t="e">
        <f t="shared" si="2037"/>
        <v>#VALUE!</v>
      </c>
      <c r="AF934" s="10">
        <f ca="1">IFERROR(AVERAGE(INDIRECT("AE"&amp;AC934-Template!$F$10+1):INDIRECT("AE"&amp;AC934)),0)</f>
        <v>0</v>
      </c>
      <c r="AG934" s="35"/>
      <c r="AH934" s="86"/>
      <c r="AI934" s="35"/>
      <c r="AJ934" s="35"/>
      <c r="AK934" s="35"/>
      <c r="AL934" s="35"/>
      <c r="AM934" s="35"/>
      <c r="AN934" s="35"/>
      <c r="AO934" s="35"/>
      <c r="AP934" s="35"/>
      <c r="AQ934" s="35"/>
      <c r="AR934" s="35"/>
      <c r="AS934" s="35"/>
      <c r="AT934" s="35"/>
      <c r="AU934" s="35"/>
      <c r="AV934" s="35"/>
      <c r="AW934" s="35"/>
      <c r="AX934" s="35"/>
      <c r="AY934" s="35"/>
      <c r="AZ934" s="17">
        <f t="shared" ref="AZ934" si="2113">AZ933+1</f>
        <v>46950</v>
      </c>
      <c r="BA934" s="216">
        <f t="shared" si="2060"/>
        <v>7</v>
      </c>
      <c r="BB934" s="216">
        <f t="shared" ref="BB934" si="2114">BB933+1</f>
        <v>929</v>
      </c>
      <c r="BC934" s="16">
        <f t="shared" si="2062"/>
        <v>2.5452054794520547</v>
      </c>
      <c r="BD934" s="16">
        <f>IF(Template!$F$7="Linear interpolation",LinInterp($AO$5:$AO$18,$AM$5:$AM$18,BC934),CubicSpline($AO$5:$AO$18,$AM$5:$AM$18,BC934))</f>
        <v>13.897795875756893</v>
      </c>
      <c r="BE934" s="221">
        <f t="shared" si="1997"/>
        <v>1.3926535854484976</v>
      </c>
      <c r="BF934" s="221">
        <f>BE934/PRODUCT($BG$6:BG933)</f>
        <v>1.0003599665464424</v>
      </c>
      <c r="BG934" s="16">
        <f t="shared" si="2063"/>
        <v>1.0003593798459169</v>
      </c>
      <c r="BH934" s="10">
        <f t="shared" si="2064"/>
        <v>13.117364375968332</v>
      </c>
      <c r="BI934" s="90"/>
      <c r="BJ934" s="17">
        <f t="shared" si="2047"/>
        <v>46927</v>
      </c>
      <c r="BK934" s="16">
        <f t="shared" si="2040"/>
        <v>12.963459609074523</v>
      </c>
      <c r="BL934" s="10">
        <f ca="1">IFERROR(AVERAGE(INDIRECT("BK"&amp;AC934-Template!$F$10+1):INDIRECT("BK"&amp;AC934)),0)</f>
        <v>12.852986974891586</v>
      </c>
      <c r="BM934" s="35"/>
      <c r="BN934" s="86"/>
      <c r="BO934" s="35"/>
      <c r="BP934" s="35"/>
      <c r="BQ934" s="35"/>
      <c r="BR934" s="35"/>
      <c r="BS934" s="35"/>
      <c r="BT934" s="35"/>
      <c r="BU934" s="35"/>
      <c r="BV934" s="35"/>
      <c r="BW934" s="35"/>
      <c r="BX934" s="35"/>
      <c r="BY934" s="35"/>
      <c r="BZ934" s="35"/>
      <c r="CA934" s="35"/>
      <c r="CB934" s="35"/>
      <c r="CC934" s="35"/>
      <c r="CD934" s="35"/>
      <c r="CE934" s="35"/>
      <c r="CF934" s="35"/>
      <c r="CG934" s="35"/>
      <c r="CH934" s="35"/>
    </row>
    <row r="935" spans="1:86" ht="15.6" x14ac:dyDescent="0.3">
      <c r="A935" s="35"/>
      <c r="B935" s="86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17">
        <f t="shared" si="2041"/>
        <v>46951</v>
      </c>
      <c r="U935" s="216">
        <f t="shared" si="2034"/>
        <v>1</v>
      </c>
      <c r="V935" s="216">
        <f t="shared" si="2041"/>
        <v>930</v>
      </c>
      <c r="W935" s="16">
        <f t="shared" si="2048"/>
        <v>2.547945205479452</v>
      </c>
      <c r="X935" s="16" t="e">
        <f>IF(Template!$F$7="Linear interpolation",LinInterp($I$5:$I$22,$G$5:$G$22,W935),CubicSpline($I$5:$I$22,$G$5:$G$22,W935))</f>
        <v>#VALUE!</v>
      </c>
      <c r="Y935" s="221" t="e">
        <f t="shared" si="2035"/>
        <v>#VALUE!</v>
      </c>
      <c r="Z935" s="221" t="e">
        <f>Y935/PRODUCT($AA$6:AA934)</f>
        <v>#VALUE!</v>
      </c>
      <c r="AA935" s="16" t="e">
        <f t="shared" si="2042"/>
        <v>#VALUE!</v>
      </c>
      <c r="AB935" s="10" t="e">
        <f t="shared" si="2043"/>
        <v>#VALUE!</v>
      </c>
      <c r="AC935" s="90">
        <f t="shared" si="2036"/>
        <v>935</v>
      </c>
      <c r="AD935" s="17">
        <f t="shared" si="2044"/>
        <v>46928</v>
      </c>
      <c r="AE935" s="16" t="e">
        <f t="shared" si="2037"/>
        <v>#VALUE!</v>
      </c>
      <c r="AF935" s="10">
        <f ca="1">IFERROR(AVERAGE(INDIRECT("AE"&amp;AC935-Template!$F$10+1):INDIRECT("AE"&amp;AC935)),0)</f>
        <v>0</v>
      </c>
      <c r="AG935" s="35"/>
      <c r="AH935" s="86"/>
      <c r="AI935" s="35"/>
      <c r="AJ935" s="35"/>
      <c r="AK935" s="35"/>
      <c r="AL935" s="35"/>
      <c r="AM935" s="35"/>
      <c r="AN935" s="35"/>
      <c r="AO935" s="35"/>
      <c r="AP935" s="35"/>
      <c r="AQ935" s="35"/>
      <c r="AR935" s="35"/>
      <c r="AS935" s="35"/>
      <c r="AT935" s="35"/>
      <c r="AU935" s="35"/>
      <c r="AV935" s="35"/>
      <c r="AW935" s="35"/>
      <c r="AX935" s="35"/>
      <c r="AY935" s="35"/>
      <c r="AZ935" s="17">
        <f t="shared" ref="AZ935" si="2115">AZ934+1</f>
        <v>46951</v>
      </c>
      <c r="BA935" s="216">
        <f t="shared" si="2060"/>
        <v>1</v>
      </c>
      <c r="BB935" s="216">
        <f t="shared" ref="BB935" si="2116">BB934+1</f>
        <v>930</v>
      </c>
      <c r="BC935" s="16">
        <f t="shared" si="2062"/>
        <v>2.547945205479452</v>
      </c>
      <c r="BD935" s="16">
        <f>IF(Template!$F$7="Linear interpolation",LinInterp($AO$5:$AO$18,$AM$5:$AM$18,BC935),CubicSpline($AO$5:$AO$18,$AM$5:$AM$18,BC935))</f>
        <v>13.897946814984017</v>
      </c>
      <c r="BE935" s="221">
        <f t="shared" si="1997"/>
        <v>1.3931548927599233</v>
      </c>
      <c r="BF935" s="221">
        <f>BE935/PRODUCT($BG$6:BG934)</f>
        <v>1.0003605522491315</v>
      </c>
      <c r="BG935" s="16">
        <f t="shared" si="2063"/>
        <v>1.0003605522491315</v>
      </c>
      <c r="BH935" s="10">
        <f t="shared" si="2064"/>
        <v>13.160157093297986</v>
      </c>
      <c r="BI935" s="90"/>
      <c r="BJ935" s="17">
        <f t="shared" si="2047"/>
        <v>46928</v>
      </c>
      <c r="BK935" s="16">
        <f t="shared" si="2040"/>
        <v>12.963459609074523</v>
      </c>
      <c r="BL935" s="10">
        <f ca="1">IFERROR(AVERAGE(INDIRECT("BK"&amp;AC935-Template!$F$10+1):INDIRECT("BK"&amp;AC935)),0)</f>
        <v>12.860404578887858</v>
      </c>
      <c r="BM935" s="35"/>
      <c r="BN935" s="86"/>
      <c r="BO935" s="35"/>
      <c r="BP935" s="35"/>
      <c r="BQ935" s="35"/>
      <c r="BR935" s="35"/>
      <c r="BS935" s="35"/>
      <c r="BT935" s="35"/>
      <c r="BU935" s="35"/>
      <c r="BV935" s="35"/>
      <c r="BW935" s="35"/>
      <c r="BX935" s="35"/>
      <c r="BY935" s="35"/>
      <c r="BZ935" s="35"/>
      <c r="CA935" s="35"/>
      <c r="CB935" s="35"/>
      <c r="CC935" s="35"/>
      <c r="CD935" s="35"/>
      <c r="CE935" s="35"/>
      <c r="CF935" s="35"/>
      <c r="CG935" s="35"/>
      <c r="CH935" s="35"/>
    </row>
    <row r="936" spans="1:86" ht="15.6" x14ac:dyDescent="0.3">
      <c r="A936" s="35"/>
      <c r="B936" s="86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17">
        <f t="shared" si="2041"/>
        <v>46952</v>
      </c>
      <c r="U936" s="216">
        <f t="shared" si="2034"/>
        <v>2</v>
      </c>
      <c r="V936" s="216">
        <f t="shared" si="2041"/>
        <v>931</v>
      </c>
      <c r="W936" s="16">
        <f t="shared" si="2048"/>
        <v>2.5506849315068494</v>
      </c>
      <c r="X936" s="16" t="e">
        <f>IF(Template!$F$7="Linear interpolation",LinInterp($I$5:$I$22,$G$5:$G$22,W936),CubicSpline($I$5:$I$22,$G$5:$G$22,W936))</f>
        <v>#VALUE!</v>
      </c>
      <c r="Y936" s="221" t="e">
        <f t="shared" si="2035"/>
        <v>#VALUE!</v>
      </c>
      <c r="Z936" s="221" t="e">
        <f>Y936/PRODUCT($AA$6:AA935)</f>
        <v>#VALUE!</v>
      </c>
      <c r="AA936" s="16" t="e">
        <f t="shared" si="2042"/>
        <v>#VALUE!</v>
      </c>
      <c r="AB936" s="10" t="e">
        <f t="shared" si="2043"/>
        <v>#VALUE!</v>
      </c>
      <c r="AC936" s="90">
        <f t="shared" si="2036"/>
        <v>936</v>
      </c>
      <c r="AD936" s="17">
        <f t="shared" si="2044"/>
        <v>46929</v>
      </c>
      <c r="AE936" s="16" t="e">
        <f t="shared" si="2037"/>
        <v>#VALUE!</v>
      </c>
      <c r="AF936" s="10">
        <f ca="1">IFERROR(AVERAGE(INDIRECT("AE"&amp;AC936-Template!$F$10+1):INDIRECT("AE"&amp;AC936)),0)</f>
        <v>0</v>
      </c>
      <c r="AG936" s="35"/>
      <c r="AH936" s="86"/>
      <c r="AI936" s="35"/>
      <c r="AJ936" s="35"/>
      <c r="AK936" s="35"/>
      <c r="AL936" s="35"/>
      <c r="AM936" s="35"/>
      <c r="AN936" s="35"/>
      <c r="AO936" s="35"/>
      <c r="AP936" s="35"/>
      <c r="AQ936" s="35"/>
      <c r="AR936" s="35"/>
      <c r="AS936" s="35"/>
      <c r="AT936" s="35"/>
      <c r="AU936" s="35"/>
      <c r="AV936" s="35"/>
      <c r="AW936" s="35"/>
      <c r="AX936" s="35"/>
      <c r="AY936" s="35"/>
      <c r="AZ936" s="17">
        <f t="shared" ref="AZ936" si="2117">AZ935+1</f>
        <v>46952</v>
      </c>
      <c r="BA936" s="216">
        <f t="shared" si="2060"/>
        <v>2</v>
      </c>
      <c r="BB936" s="216">
        <f t="shared" ref="BB936" si="2118">BB935+1</f>
        <v>931</v>
      </c>
      <c r="BC936" s="16">
        <f t="shared" si="2062"/>
        <v>2.5506849315068494</v>
      </c>
      <c r="BD936" s="16">
        <f>IF(Template!$F$7="Linear interpolation",LinInterp($AO$5:$AO$18,$AM$5:$AM$18,BC936),CubicSpline($AO$5:$AO$18,$AM$5:$AM$18,BC936))</f>
        <v>13.898106100079531</v>
      </c>
      <c r="BE936" s="221">
        <f t="shared" si="1997"/>
        <v>1.39365665111438</v>
      </c>
      <c r="BF936" s="221">
        <f>BE936/PRODUCT($BG$6:BG935)</f>
        <v>1.000360159776249</v>
      </c>
      <c r="BG936" s="16">
        <f t="shared" si="2063"/>
        <v>1.000360159776249</v>
      </c>
      <c r="BH936" s="10">
        <f t="shared" si="2064"/>
        <v>13.145831833089815</v>
      </c>
      <c r="BI936" s="90"/>
      <c r="BJ936" s="17">
        <f t="shared" si="2047"/>
        <v>46929</v>
      </c>
      <c r="BK936" s="16">
        <f t="shared" si="2040"/>
        <v>12.963459609074523</v>
      </c>
      <c r="BL936" s="10">
        <f ca="1">IFERROR(AVERAGE(INDIRECT("BK"&amp;AC936-Template!$F$10+1):INDIRECT("BK"&amp;AC936)),0)</f>
        <v>12.8675613163003</v>
      </c>
      <c r="BM936" s="35"/>
      <c r="BN936" s="86"/>
      <c r="BO936" s="35"/>
      <c r="BP936" s="35"/>
      <c r="BQ936" s="35"/>
      <c r="BR936" s="35"/>
      <c r="BS936" s="35"/>
      <c r="BT936" s="35"/>
      <c r="BU936" s="35"/>
      <c r="BV936" s="35"/>
      <c r="BW936" s="35"/>
      <c r="BX936" s="35"/>
      <c r="BY936" s="35"/>
      <c r="BZ936" s="35"/>
      <c r="CA936" s="35"/>
      <c r="CB936" s="35"/>
      <c r="CC936" s="35"/>
      <c r="CD936" s="35"/>
      <c r="CE936" s="35"/>
      <c r="CF936" s="35"/>
      <c r="CG936" s="35"/>
      <c r="CH936" s="35"/>
    </row>
    <row r="937" spans="1:86" ht="15.6" x14ac:dyDescent="0.3">
      <c r="A937" s="35"/>
      <c r="B937" s="86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17">
        <f t="shared" si="2041"/>
        <v>46953</v>
      </c>
      <c r="U937" s="216">
        <f t="shared" si="2034"/>
        <v>3</v>
      </c>
      <c r="V937" s="216">
        <f t="shared" si="2041"/>
        <v>932</v>
      </c>
      <c r="W937" s="16">
        <f t="shared" si="2048"/>
        <v>2.5534246575342467</v>
      </c>
      <c r="X937" s="16" t="e">
        <f>IF(Template!$F$7="Linear interpolation",LinInterp($I$5:$I$22,$G$5:$G$22,W937),CubicSpline($I$5:$I$22,$G$5:$G$22,W937))</f>
        <v>#VALUE!</v>
      </c>
      <c r="Y937" s="221" t="e">
        <f t="shared" si="2035"/>
        <v>#VALUE!</v>
      </c>
      <c r="Z937" s="221" t="e">
        <f>Y937/PRODUCT($AA$6:AA936)</f>
        <v>#VALUE!</v>
      </c>
      <c r="AA937" s="16" t="e">
        <f t="shared" si="2042"/>
        <v>#VALUE!</v>
      </c>
      <c r="AB937" s="10" t="e">
        <f t="shared" si="2043"/>
        <v>#VALUE!</v>
      </c>
      <c r="AC937" s="90">
        <f t="shared" si="2036"/>
        <v>937</v>
      </c>
      <c r="AD937" s="17">
        <f t="shared" si="2044"/>
        <v>46930</v>
      </c>
      <c r="AE937" s="16" t="e">
        <f t="shared" si="2037"/>
        <v>#VALUE!</v>
      </c>
      <c r="AF937" s="10">
        <f ca="1">IFERROR(AVERAGE(INDIRECT("AE"&amp;AC937-Template!$F$10+1):INDIRECT("AE"&amp;AC937)),0)</f>
        <v>0</v>
      </c>
      <c r="AG937" s="35"/>
      <c r="AH937" s="86"/>
      <c r="AI937" s="35"/>
      <c r="AJ937" s="35"/>
      <c r="AK937" s="35"/>
      <c r="AL937" s="35"/>
      <c r="AM937" s="35"/>
      <c r="AN937" s="35"/>
      <c r="AO937" s="35"/>
      <c r="AP937" s="35"/>
      <c r="AQ937" s="35"/>
      <c r="AR937" s="35"/>
      <c r="AS937" s="35"/>
      <c r="AT937" s="35"/>
      <c r="AU937" s="35"/>
      <c r="AV937" s="35"/>
      <c r="AW937" s="35"/>
      <c r="AX937" s="35"/>
      <c r="AY937" s="35"/>
      <c r="AZ937" s="17">
        <f t="shared" ref="AZ937" si="2119">AZ936+1</f>
        <v>46953</v>
      </c>
      <c r="BA937" s="216">
        <f t="shared" si="2060"/>
        <v>3</v>
      </c>
      <c r="BB937" s="216">
        <f t="shared" ref="BB937" si="2120">BB936+1</f>
        <v>932</v>
      </c>
      <c r="BC937" s="16">
        <f t="shared" si="2062"/>
        <v>2.5534246575342467</v>
      </c>
      <c r="BD937" s="16">
        <f>IF(Template!$F$7="Linear interpolation",LinInterp($AO$5:$AO$18,$AM$5:$AM$18,BC937),CubicSpline($AO$5:$AO$18,$AM$5:$AM$18,BC937))</f>
        <v>13.898273681423504</v>
      </c>
      <c r="BE937" s="221">
        <f t="shared" si="1997"/>
        <v>1.3941588601568553</v>
      </c>
      <c r="BF937" s="221">
        <f>BE937/PRODUCT($BG$6:BG936)</f>
        <v>1.000360353493146</v>
      </c>
      <c r="BG937" s="16">
        <f t="shared" si="2063"/>
        <v>1.000360353493146</v>
      </c>
      <c r="BH937" s="10">
        <f t="shared" si="2064"/>
        <v>13.152902499829144</v>
      </c>
      <c r="BI937" s="90"/>
      <c r="BJ937" s="17">
        <f t="shared" si="2047"/>
        <v>46930</v>
      </c>
      <c r="BK937" s="16">
        <f t="shared" si="2040"/>
        <v>13.00830731078384</v>
      </c>
      <c r="BL937" s="10">
        <f ca="1">IFERROR(AVERAGE(INDIRECT("BK"&amp;AC937-Template!$F$10+1):INDIRECT("BK"&amp;AC937)),0)</f>
        <v>12.876212977103055</v>
      </c>
      <c r="BM937" s="35"/>
      <c r="BN937" s="86"/>
      <c r="BO937" s="35"/>
      <c r="BP937" s="35"/>
      <c r="BQ937" s="35"/>
      <c r="BR937" s="35"/>
      <c r="BS937" s="35"/>
      <c r="BT937" s="35"/>
      <c r="BU937" s="35"/>
      <c r="BV937" s="35"/>
      <c r="BW937" s="35"/>
      <c r="BX937" s="35"/>
      <c r="BY937" s="35"/>
      <c r="BZ937" s="35"/>
      <c r="CA937" s="35"/>
      <c r="CB937" s="35"/>
      <c r="CC937" s="35"/>
      <c r="CD937" s="35"/>
      <c r="CE937" s="35"/>
      <c r="CF937" s="35"/>
      <c r="CG937" s="35"/>
      <c r="CH937" s="35"/>
    </row>
    <row r="938" spans="1:86" ht="15.6" x14ac:dyDescent="0.3">
      <c r="A938" s="35"/>
      <c r="B938" s="86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17">
        <f t="shared" si="2041"/>
        <v>46954</v>
      </c>
      <c r="U938" s="216">
        <f t="shared" si="2034"/>
        <v>4</v>
      </c>
      <c r="V938" s="216">
        <f t="shared" si="2041"/>
        <v>933</v>
      </c>
      <c r="W938" s="16">
        <f t="shared" si="2048"/>
        <v>2.5561643835616437</v>
      </c>
      <c r="X938" s="16" t="e">
        <f>IF(Template!$F$7="Linear interpolation",LinInterp($I$5:$I$22,$G$5:$G$22,W938),CubicSpline($I$5:$I$22,$G$5:$G$22,W938))</f>
        <v>#VALUE!</v>
      </c>
      <c r="Y938" s="221" t="e">
        <f t="shared" si="2035"/>
        <v>#VALUE!</v>
      </c>
      <c r="Z938" s="221" t="e">
        <f>Y938/PRODUCT($AA$6:AA937)</f>
        <v>#VALUE!</v>
      </c>
      <c r="AA938" s="16" t="e">
        <f t="shared" si="2042"/>
        <v>#VALUE!</v>
      </c>
      <c r="AB938" s="10" t="e">
        <f t="shared" si="2043"/>
        <v>#VALUE!</v>
      </c>
      <c r="AC938" s="90">
        <f t="shared" si="2036"/>
        <v>938</v>
      </c>
      <c r="AD938" s="17">
        <f t="shared" si="2044"/>
        <v>46931</v>
      </c>
      <c r="AE938" s="16" t="e">
        <f t="shared" si="2037"/>
        <v>#VALUE!</v>
      </c>
      <c r="AF938" s="10">
        <f ca="1">IFERROR(AVERAGE(INDIRECT("AE"&amp;AC938-Template!$F$10+1):INDIRECT("AE"&amp;AC938)),0)</f>
        <v>0</v>
      </c>
      <c r="AG938" s="35"/>
      <c r="AH938" s="86"/>
      <c r="AI938" s="35"/>
      <c r="AJ938" s="35"/>
      <c r="AK938" s="35"/>
      <c r="AL938" s="35"/>
      <c r="AM938" s="35"/>
      <c r="AN938" s="35"/>
      <c r="AO938" s="35"/>
      <c r="AP938" s="35"/>
      <c r="AQ938" s="35"/>
      <c r="AR938" s="35"/>
      <c r="AS938" s="35"/>
      <c r="AT938" s="35"/>
      <c r="AU938" s="35"/>
      <c r="AV938" s="35"/>
      <c r="AW938" s="35"/>
      <c r="AX938" s="35"/>
      <c r="AY938" s="35"/>
      <c r="AZ938" s="17">
        <f t="shared" ref="AZ938" si="2121">AZ937+1</f>
        <v>46954</v>
      </c>
      <c r="BA938" s="216">
        <f t="shared" si="2060"/>
        <v>4</v>
      </c>
      <c r="BB938" s="216">
        <f t="shared" ref="BB938" si="2122">BB937+1</f>
        <v>933</v>
      </c>
      <c r="BC938" s="16">
        <f t="shared" si="2062"/>
        <v>2.5561643835616437</v>
      </c>
      <c r="BD938" s="16">
        <f>IF(Template!$F$7="Linear interpolation",LinInterp($AO$5:$AO$18,$AM$5:$AM$18,BC938),CubicSpline($AO$5:$AO$18,$AM$5:$AM$18,BC938))</f>
        <v>13.898449509396009</v>
      </c>
      <c r="BE938" s="221">
        <f t="shared" si="1997"/>
        <v>1.3946615195249896</v>
      </c>
      <c r="BF938" s="221">
        <f>BE938/PRODUCT($BG$6:BG937)</f>
        <v>1.0003605466941392</v>
      </c>
      <c r="BG938" s="16">
        <f t="shared" si="2063"/>
        <v>1.0003605466941392</v>
      </c>
      <c r="BH938" s="10">
        <f t="shared" si="2064"/>
        <v>13.159954336081082</v>
      </c>
      <c r="BI938" s="90"/>
      <c r="BJ938" s="17">
        <f t="shared" si="2047"/>
        <v>46931</v>
      </c>
      <c r="BK938" s="16">
        <f t="shared" si="2040"/>
        <v>12.993309374946804</v>
      </c>
      <c r="BL938" s="10">
        <f ca="1">IFERROR(AVERAGE(INDIRECT("BK"&amp;AC938-Template!$F$10+1):INDIRECT("BK"&amp;AC938)),0)</f>
        <v>12.884364706711242</v>
      </c>
      <c r="BM938" s="35"/>
      <c r="BN938" s="86"/>
      <c r="BO938" s="35"/>
      <c r="BP938" s="35"/>
      <c r="BQ938" s="35"/>
      <c r="BR938" s="35"/>
      <c r="BS938" s="35"/>
      <c r="BT938" s="35"/>
      <c r="BU938" s="35"/>
      <c r="BV938" s="35"/>
      <c r="BW938" s="35"/>
      <c r="BX938" s="35"/>
      <c r="BY938" s="35"/>
      <c r="BZ938" s="35"/>
      <c r="CA938" s="35"/>
      <c r="CB938" s="35"/>
      <c r="CC938" s="35"/>
      <c r="CD938" s="35"/>
      <c r="CE938" s="35"/>
      <c r="CF938" s="35"/>
      <c r="CG938" s="35"/>
      <c r="CH938" s="35"/>
    </row>
    <row r="939" spans="1:86" ht="15.6" x14ac:dyDescent="0.3">
      <c r="A939" s="35"/>
      <c r="B939" s="86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17">
        <f t="shared" si="2041"/>
        <v>46955</v>
      </c>
      <c r="U939" s="216">
        <f t="shared" si="2034"/>
        <v>5</v>
      </c>
      <c r="V939" s="216">
        <f t="shared" si="2041"/>
        <v>934</v>
      </c>
      <c r="W939" s="16">
        <f t="shared" si="2048"/>
        <v>2.558904109589041</v>
      </c>
      <c r="X939" s="16" t="e">
        <f>IF(Template!$F$7="Linear interpolation",LinInterp($I$5:$I$22,$G$5:$G$22,W939),CubicSpline($I$5:$I$22,$G$5:$G$22,W939))</f>
        <v>#VALUE!</v>
      </c>
      <c r="Y939" s="221" t="e">
        <f t="shared" si="2035"/>
        <v>#VALUE!</v>
      </c>
      <c r="Z939" s="221" t="e">
        <f>Y939/PRODUCT($AA$6:AA938)</f>
        <v>#VALUE!</v>
      </c>
      <c r="AA939" s="16" t="e">
        <f t="shared" si="2042"/>
        <v>#VALUE!</v>
      </c>
      <c r="AB939" s="10" t="e">
        <f t="shared" si="2043"/>
        <v>#VALUE!</v>
      </c>
      <c r="AC939" s="90">
        <f t="shared" si="2036"/>
        <v>939</v>
      </c>
      <c r="AD939" s="17">
        <f t="shared" si="2044"/>
        <v>46932</v>
      </c>
      <c r="AE939" s="16" t="e">
        <f t="shared" si="2037"/>
        <v>#VALUE!</v>
      </c>
      <c r="AF939" s="10">
        <f ca="1">IFERROR(AVERAGE(INDIRECT("AE"&amp;AC939-Template!$F$10+1):INDIRECT("AE"&amp;AC939)),0)</f>
        <v>0</v>
      </c>
      <c r="AG939" s="35"/>
      <c r="AH939" s="86"/>
      <c r="AI939" s="35"/>
      <c r="AJ939" s="35"/>
      <c r="AK939" s="35"/>
      <c r="AL939" s="35"/>
      <c r="AM939" s="35"/>
      <c r="AN939" s="35"/>
      <c r="AO939" s="35"/>
      <c r="AP939" s="35"/>
      <c r="AQ939" s="35"/>
      <c r="AR939" s="35"/>
      <c r="AS939" s="35"/>
      <c r="AT939" s="35"/>
      <c r="AU939" s="35"/>
      <c r="AV939" s="35"/>
      <c r="AW939" s="35"/>
      <c r="AX939" s="35"/>
      <c r="AY939" s="35"/>
      <c r="AZ939" s="17">
        <f t="shared" ref="AZ939" si="2123">AZ938+1</f>
        <v>46955</v>
      </c>
      <c r="BA939" s="216">
        <f t="shared" si="2060"/>
        <v>5</v>
      </c>
      <c r="BB939" s="216">
        <f t="shared" ref="BB939" si="2124">BB938+1</f>
        <v>934</v>
      </c>
      <c r="BC939" s="16">
        <f t="shared" si="2062"/>
        <v>2.558904109589041</v>
      </c>
      <c r="BD939" s="16">
        <f>IF(Template!$F$7="Linear interpolation",LinInterp($AO$5:$AO$18,$AM$5:$AM$18,BC939),CubicSpline($AO$5:$AO$18,$AM$5:$AM$18,BC939))</f>
        <v>13.898633534377119</v>
      </c>
      <c r="BE939" s="221">
        <f t="shared" si="1997"/>
        <v>1.3951646288490664</v>
      </c>
      <c r="BF939" s="221">
        <f>BE939/PRODUCT($BG$6:BG938)</f>
        <v>1.0003607393744167</v>
      </c>
      <c r="BG939" s="16">
        <f t="shared" si="2063"/>
        <v>1.0003607393744167</v>
      </c>
      <c r="BH939" s="10">
        <f t="shared" si="2064"/>
        <v>13.16698716621023</v>
      </c>
      <c r="BI939" s="90"/>
      <c r="BJ939" s="17">
        <f t="shared" si="2047"/>
        <v>46932</v>
      </c>
      <c r="BK939" s="16">
        <f t="shared" si="2040"/>
        <v>13.000734857829709</v>
      </c>
      <c r="BL939" s="10">
        <f ca="1">IFERROR(AVERAGE(INDIRECT("BK"&amp;AC939-Template!$F$10+1):INDIRECT("BK"&amp;AC939)),0)</f>
        <v>12.891201885264573</v>
      </c>
      <c r="BM939" s="35"/>
      <c r="BN939" s="86"/>
      <c r="BO939" s="35"/>
      <c r="BP939" s="35"/>
      <c r="BQ939" s="35"/>
      <c r="BR939" s="35"/>
      <c r="BS939" s="35"/>
      <c r="BT939" s="35"/>
      <c r="BU939" s="35"/>
      <c r="BV939" s="35"/>
      <c r="BW939" s="35"/>
      <c r="BX939" s="35"/>
      <c r="BY939" s="35"/>
      <c r="BZ939" s="35"/>
      <c r="CA939" s="35"/>
      <c r="CB939" s="35"/>
      <c r="CC939" s="35"/>
      <c r="CD939" s="35"/>
      <c r="CE939" s="35"/>
      <c r="CF939" s="35"/>
      <c r="CG939" s="35"/>
      <c r="CH939" s="35"/>
    </row>
    <row r="940" spans="1:86" ht="15.6" x14ac:dyDescent="0.3">
      <c r="A940" s="35"/>
      <c r="B940" s="86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17">
        <f t="shared" si="2041"/>
        <v>46956</v>
      </c>
      <c r="U940" s="216">
        <f t="shared" si="2034"/>
        <v>6</v>
      </c>
      <c r="V940" s="216">
        <f t="shared" si="2041"/>
        <v>935</v>
      </c>
      <c r="W940" s="16">
        <f t="shared" si="2048"/>
        <v>2.5616438356164384</v>
      </c>
      <c r="X940" s="16" t="e">
        <f>IF(Template!$F$7="Linear interpolation",LinInterp($I$5:$I$22,$G$5:$G$22,W940),CubicSpline($I$5:$I$22,$G$5:$G$22,W940))</f>
        <v>#VALUE!</v>
      </c>
      <c r="Y940" s="221" t="e">
        <f t="shared" si="2035"/>
        <v>#VALUE!</v>
      </c>
      <c r="Z940" s="221" t="e">
        <f>Y940/PRODUCT($AA$6:AA939)</f>
        <v>#VALUE!</v>
      </c>
      <c r="AA940" s="16" t="e">
        <f t="shared" si="2042"/>
        <v>#VALUE!</v>
      </c>
      <c r="AB940" s="10" t="e">
        <f t="shared" si="2043"/>
        <v>#VALUE!</v>
      </c>
      <c r="AC940" s="90">
        <f t="shared" si="2036"/>
        <v>940</v>
      </c>
      <c r="AD940" s="17">
        <f t="shared" si="2044"/>
        <v>46933</v>
      </c>
      <c r="AE940" s="16" t="e">
        <f t="shared" si="2037"/>
        <v>#VALUE!</v>
      </c>
      <c r="AF940" s="10">
        <f ca="1">IFERROR(AVERAGE(INDIRECT("AE"&amp;AC940-Template!$F$10+1):INDIRECT("AE"&amp;AC940)),0)</f>
        <v>0</v>
      </c>
      <c r="AG940" s="35"/>
      <c r="AH940" s="86"/>
      <c r="AI940" s="35"/>
      <c r="AJ940" s="35"/>
      <c r="AK940" s="35"/>
      <c r="AL940" s="35"/>
      <c r="AM940" s="35"/>
      <c r="AN940" s="35"/>
      <c r="AO940" s="35"/>
      <c r="AP940" s="35"/>
      <c r="AQ940" s="35"/>
      <c r="AR940" s="35"/>
      <c r="AS940" s="35"/>
      <c r="AT940" s="35"/>
      <c r="AU940" s="35"/>
      <c r="AV940" s="35"/>
      <c r="AW940" s="35"/>
      <c r="AX940" s="35"/>
      <c r="AY940" s="35"/>
      <c r="AZ940" s="17">
        <f t="shared" ref="AZ940" si="2125">AZ939+1</f>
        <v>46956</v>
      </c>
      <c r="BA940" s="216">
        <f t="shared" si="2060"/>
        <v>6</v>
      </c>
      <c r="BB940" s="216">
        <f t="shared" ref="BB940" si="2126">BB939+1</f>
        <v>935</v>
      </c>
      <c r="BC940" s="16">
        <f t="shared" si="2062"/>
        <v>2.5616438356164384</v>
      </c>
      <c r="BD940" s="16">
        <f>IF(Template!$F$7="Linear interpolation",LinInterp($AO$5:$AO$18,$AM$5:$AM$18,BC940),CubicSpline($AO$5:$AO$18,$AM$5:$AM$18,BC940))</f>
        <v>13.898825706746907</v>
      </c>
      <c r="BE940" s="221">
        <f t="shared" si="1997"/>
        <v>1.3956681877519925</v>
      </c>
      <c r="BF940" s="221">
        <f>BE940/PRODUCT($BG$6:BG939)</f>
        <v>1.0003609315291639</v>
      </c>
      <c r="BG940" s="16">
        <f t="shared" si="2063"/>
        <v>1.0003607393744167</v>
      </c>
      <c r="BH940" s="10">
        <f t="shared" si="2064"/>
        <v>13.16698716621023</v>
      </c>
      <c r="BI940" s="90"/>
      <c r="BJ940" s="17">
        <f t="shared" si="2047"/>
        <v>46933</v>
      </c>
      <c r="BK940" s="16">
        <f t="shared" si="2040"/>
        <v>13.008145204922549</v>
      </c>
      <c r="BL940" s="10">
        <f ca="1">IFERROR(AVERAGE(INDIRECT("BK"&amp;AC940-Template!$F$10+1):INDIRECT("BK"&amp;AC940)),0)</f>
        <v>12.898807838640787</v>
      </c>
      <c r="BM940" s="35"/>
      <c r="BN940" s="86"/>
      <c r="BO940" s="35"/>
      <c r="BP940" s="35"/>
      <c r="BQ940" s="35"/>
      <c r="BR940" s="35"/>
      <c r="BS940" s="35"/>
      <c r="BT940" s="35"/>
      <c r="BU940" s="35"/>
      <c r="BV940" s="35"/>
      <c r="BW940" s="35"/>
      <c r="BX940" s="35"/>
      <c r="BY940" s="35"/>
      <c r="BZ940" s="35"/>
      <c r="CA940" s="35"/>
      <c r="CB940" s="35"/>
      <c r="CC940" s="35"/>
      <c r="CD940" s="35"/>
      <c r="CE940" s="35"/>
      <c r="CF940" s="35"/>
      <c r="CG940" s="35"/>
      <c r="CH940" s="35"/>
    </row>
    <row r="941" spans="1:86" ht="15.6" x14ac:dyDescent="0.3">
      <c r="A941" s="35"/>
      <c r="B941" s="86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17">
        <f t="shared" si="2041"/>
        <v>46957</v>
      </c>
      <c r="U941" s="216">
        <f t="shared" si="2034"/>
        <v>7</v>
      </c>
      <c r="V941" s="216">
        <f t="shared" si="2041"/>
        <v>936</v>
      </c>
      <c r="W941" s="16">
        <f t="shared" si="2048"/>
        <v>2.5643835616438357</v>
      </c>
      <c r="X941" s="16" t="e">
        <f>IF(Template!$F$7="Linear interpolation",LinInterp($I$5:$I$22,$G$5:$G$22,W941),CubicSpline($I$5:$I$22,$G$5:$G$22,W941))</f>
        <v>#VALUE!</v>
      </c>
      <c r="Y941" s="221" t="e">
        <f t="shared" si="2035"/>
        <v>#VALUE!</v>
      </c>
      <c r="Z941" s="221" t="e">
        <f>Y941/PRODUCT($AA$6:AA940)</f>
        <v>#VALUE!</v>
      </c>
      <c r="AA941" s="16" t="e">
        <f t="shared" si="2042"/>
        <v>#VALUE!</v>
      </c>
      <c r="AB941" s="10" t="e">
        <f t="shared" si="2043"/>
        <v>#VALUE!</v>
      </c>
      <c r="AC941" s="90">
        <f t="shared" si="2036"/>
        <v>941</v>
      </c>
      <c r="AD941" s="17">
        <f t="shared" si="2044"/>
        <v>46934</v>
      </c>
      <c r="AE941" s="16" t="e">
        <f t="shared" si="2037"/>
        <v>#VALUE!</v>
      </c>
      <c r="AF941" s="10">
        <f ca="1">IFERROR(AVERAGE(INDIRECT("AE"&amp;AC941-Template!$F$10+1):INDIRECT("AE"&amp;AC941)),0)</f>
        <v>0</v>
      </c>
      <c r="AG941" s="35"/>
      <c r="AH941" s="86"/>
      <c r="AI941" s="35"/>
      <c r="AJ941" s="35"/>
      <c r="AK941" s="35"/>
      <c r="AL941" s="35"/>
      <c r="AM941" s="35"/>
      <c r="AN941" s="35"/>
      <c r="AO941" s="35"/>
      <c r="AP941" s="35"/>
      <c r="AQ941" s="35"/>
      <c r="AR941" s="35"/>
      <c r="AS941" s="35"/>
      <c r="AT941" s="35"/>
      <c r="AU941" s="35"/>
      <c r="AV941" s="35"/>
      <c r="AW941" s="35"/>
      <c r="AX941" s="35"/>
      <c r="AY941" s="35"/>
      <c r="AZ941" s="17">
        <f t="shared" ref="AZ941" si="2127">AZ940+1</f>
        <v>46957</v>
      </c>
      <c r="BA941" s="216">
        <f t="shared" si="2060"/>
        <v>7</v>
      </c>
      <c r="BB941" s="216">
        <f t="shared" ref="BB941" si="2128">BB940+1</f>
        <v>936</v>
      </c>
      <c r="BC941" s="16">
        <f t="shared" si="2062"/>
        <v>2.5643835616438357</v>
      </c>
      <c r="BD941" s="16">
        <f>IF(Template!$F$7="Linear interpolation",LinInterp($AO$5:$AO$18,$AM$5:$AM$18,BC941),CubicSpline($AO$5:$AO$18,$AM$5:$AM$18,BC941))</f>
        <v>13.899025976885444</v>
      </c>
      <c r="BE941" s="221">
        <f t="shared" si="1997"/>
        <v>1.3961721958492921</v>
      </c>
      <c r="BF941" s="221">
        <f>BE941/PRODUCT($BG$6:BG940)</f>
        <v>1.0003613153083919</v>
      </c>
      <c r="BG941" s="16">
        <f t="shared" si="2063"/>
        <v>1.0003607393744167</v>
      </c>
      <c r="BH941" s="10">
        <f t="shared" si="2064"/>
        <v>13.16698716621023</v>
      </c>
      <c r="BI941" s="90"/>
      <c r="BJ941" s="17">
        <f t="shared" si="2047"/>
        <v>46934</v>
      </c>
      <c r="BK941" s="16">
        <f t="shared" si="2040"/>
        <v>13.015540239965873</v>
      </c>
      <c r="BL941" s="10">
        <f ca="1">IFERROR(AVERAGE(INDIRECT("BK"&amp;AC941-Template!$F$10+1):INDIRECT("BK"&amp;AC941)),0)</f>
        <v>12.906401037292104</v>
      </c>
      <c r="BM941" s="35"/>
      <c r="BN941" s="86"/>
      <c r="BO941" s="35"/>
      <c r="BP941" s="35"/>
      <c r="BQ941" s="35"/>
      <c r="BR941" s="35"/>
      <c r="BS941" s="35"/>
      <c r="BT941" s="35"/>
      <c r="BU941" s="35"/>
      <c r="BV941" s="35"/>
      <c r="BW941" s="35"/>
      <c r="BX941" s="35"/>
      <c r="BY941" s="35"/>
      <c r="BZ941" s="35"/>
      <c r="CA941" s="35"/>
      <c r="CB941" s="35"/>
      <c r="CC941" s="35"/>
      <c r="CD941" s="35"/>
      <c r="CE941" s="35"/>
      <c r="CF941" s="35"/>
      <c r="CG941" s="35"/>
      <c r="CH941" s="35"/>
    </row>
    <row r="942" spans="1:86" ht="15.6" x14ac:dyDescent="0.3">
      <c r="A942" s="35"/>
      <c r="B942" s="86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17">
        <f t="shared" si="2041"/>
        <v>46958</v>
      </c>
      <c r="U942" s="216">
        <f t="shared" si="2034"/>
        <v>1</v>
      </c>
      <c r="V942" s="216">
        <f t="shared" si="2041"/>
        <v>937</v>
      </c>
      <c r="W942" s="16">
        <f t="shared" si="2048"/>
        <v>2.5671232876712327</v>
      </c>
      <c r="X942" s="16" t="e">
        <f>IF(Template!$F$7="Linear interpolation",LinInterp($I$5:$I$22,$G$5:$G$22,W942),CubicSpline($I$5:$I$22,$G$5:$G$22,W942))</f>
        <v>#VALUE!</v>
      </c>
      <c r="Y942" s="221" t="e">
        <f t="shared" si="2035"/>
        <v>#VALUE!</v>
      </c>
      <c r="Z942" s="221" t="e">
        <f>Y942/PRODUCT($AA$6:AA941)</f>
        <v>#VALUE!</v>
      </c>
      <c r="AA942" s="16" t="e">
        <f t="shared" si="2042"/>
        <v>#VALUE!</v>
      </c>
      <c r="AB942" s="10" t="e">
        <f t="shared" si="2043"/>
        <v>#VALUE!</v>
      </c>
      <c r="AC942" s="90">
        <f t="shared" si="2036"/>
        <v>942</v>
      </c>
      <c r="AD942" s="17">
        <f t="shared" si="2044"/>
        <v>46935</v>
      </c>
      <c r="AE942" s="16" t="e">
        <f t="shared" si="2037"/>
        <v>#VALUE!</v>
      </c>
      <c r="AF942" s="10">
        <f ca="1">IFERROR(AVERAGE(INDIRECT("AE"&amp;AC942-Template!$F$10+1):INDIRECT("AE"&amp;AC942)),0)</f>
        <v>0</v>
      </c>
      <c r="AG942" s="35"/>
      <c r="AH942" s="86"/>
      <c r="AI942" s="35"/>
      <c r="AJ942" s="35"/>
      <c r="AK942" s="35"/>
      <c r="AL942" s="35"/>
      <c r="AM942" s="35"/>
      <c r="AN942" s="35"/>
      <c r="AO942" s="35"/>
      <c r="AP942" s="35"/>
      <c r="AQ942" s="35"/>
      <c r="AR942" s="35"/>
      <c r="AS942" s="35"/>
      <c r="AT942" s="35"/>
      <c r="AU942" s="35"/>
      <c r="AV942" s="35"/>
      <c r="AW942" s="35"/>
      <c r="AX942" s="35"/>
      <c r="AY942" s="35"/>
      <c r="AZ942" s="17">
        <f t="shared" ref="AZ942" si="2129">AZ941+1</f>
        <v>46958</v>
      </c>
      <c r="BA942" s="216">
        <f t="shared" si="2060"/>
        <v>1</v>
      </c>
      <c r="BB942" s="216">
        <f t="shared" ref="BB942" si="2130">BB941+1</f>
        <v>937</v>
      </c>
      <c r="BC942" s="16">
        <f t="shared" si="2062"/>
        <v>2.5671232876712327</v>
      </c>
      <c r="BD942" s="16">
        <f>IF(Template!$F$7="Linear interpolation",LinInterp($AO$5:$AO$18,$AM$5:$AM$18,BC942),CubicSpline($AO$5:$AO$18,$AM$5:$AM$18,BC942))</f>
        <v>13.899234295172802</v>
      </c>
      <c r="BE942" s="221">
        <f t="shared" si="1997"/>
        <v>1.3966766527490873</v>
      </c>
      <c r="BF942" s="221">
        <f>BE942/PRODUCT($BG$6:BG941)</f>
        <v>1.0003618901771301</v>
      </c>
      <c r="BG942" s="16">
        <f t="shared" si="2063"/>
        <v>1.0003618901771301</v>
      </c>
      <c r="BH942" s="10">
        <f t="shared" si="2064"/>
        <v>13.208991465247344</v>
      </c>
      <c r="BI942" s="90"/>
      <c r="BJ942" s="17">
        <f t="shared" si="2047"/>
        <v>46935</v>
      </c>
      <c r="BK942" s="16">
        <f t="shared" si="2040"/>
        <v>13.015540239965873</v>
      </c>
      <c r="BL942" s="10">
        <f ca="1">IFERROR(AVERAGE(INDIRECT("BK"&amp;AC942-Template!$F$10+1):INDIRECT("BK"&amp;AC942)),0)</f>
        <v>12.913735319868822</v>
      </c>
      <c r="BM942" s="35"/>
      <c r="BN942" s="86"/>
      <c r="BO942" s="35"/>
      <c r="BP942" s="35"/>
      <c r="BQ942" s="35"/>
      <c r="BR942" s="35"/>
      <c r="BS942" s="35"/>
      <c r="BT942" s="35"/>
      <c r="BU942" s="35"/>
      <c r="BV942" s="35"/>
      <c r="BW942" s="35"/>
      <c r="BX942" s="35"/>
      <c r="BY942" s="35"/>
      <c r="BZ942" s="35"/>
      <c r="CA942" s="35"/>
      <c r="CB942" s="35"/>
      <c r="CC942" s="35"/>
      <c r="CD942" s="35"/>
      <c r="CE942" s="35"/>
      <c r="CF942" s="35"/>
      <c r="CG942" s="35"/>
      <c r="CH942" s="35"/>
    </row>
    <row r="943" spans="1:86" ht="15.6" x14ac:dyDescent="0.3">
      <c r="A943" s="35"/>
      <c r="B943" s="86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17">
        <f t="shared" si="2041"/>
        <v>46959</v>
      </c>
      <c r="U943" s="216">
        <f t="shared" si="2034"/>
        <v>2</v>
      </c>
      <c r="V943" s="216">
        <f t="shared" si="2041"/>
        <v>938</v>
      </c>
      <c r="W943" s="16">
        <f t="shared" si="2048"/>
        <v>2.56986301369863</v>
      </c>
      <c r="X943" s="16" t="e">
        <f>IF(Template!$F$7="Linear interpolation",LinInterp($I$5:$I$22,$G$5:$G$22,W943),CubicSpline($I$5:$I$22,$G$5:$G$22,W943))</f>
        <v>#VALUE!</v>
      </c>
      <c r="Y943" s="221" t="e">
        <f t="shared" si="2035"/>
        <v>#VALUE!</v>
      </c>
      <c r="Z943" s="221" t="e">
        <f>Y943/PRODUCT($AA$6:AA942)</f>
        <v>#VALUE!</v>
      </c>
      <c r="AA943" s="16" t="e">
        <f t="shared" si="2042"/>
        <v>#VALUE!</v>
      </c>
      <c r="AB943" s="10" t="e">
        <f t="shared" si="2043"/>
        <v>#VALUE!</v>
      </c>
      <c r="AC943" s="90">
        <f t="shared" si="2036"/>
        <v>943</v>
      </c>
      <c r="AD943" s="17">
        <f t="shared" si="2044"/>
        <v>46936</v>
      </c>
      <c r="AE943" s="16" t="e">
        <f t="shared" si="2037"/>
        <v>#VALUE!</v>
      </c>
      <c r="AF943" s="10">
        <f ca="1">IFERROR(AVERAGE(INDIRECT("AE"&amp;AC943-Template!$F$10+1):INDIRECT("AE"&amp;AC943)),0)</f>
        <v>0</v>
      </c>
      <c r="AG943" s="35"/>
      <c r="AH943" s="86"/>
      <c r="AI943" s="35"/>
      <c r="AJ943" s="35"/>
      <c r="AK943" s="35"/>
      <c r="AL943" s="35"/>
      <c r="AM943" s="35"/>
      <c r="AN943" s="35"/>
      <c r="AO943" s="35"/>
      <c r="AP943" s="35"/>
      <c r="AQ943" s="35"/>
      <c r="AR943" s="35"/>
      <c r="AS943" s="35"/>
      <c r="AT943" s="35"/>
      <c r="AU943" s="35"/>
      <c r="AV943" s="35"/>
      <c r="AW943" s="35"/>
      <c r="AX943" s="35"/>
      <c r="AY943" s="35"/>
      <c r="AZ943" s="17">
        <f t="shared" ref="AZ943" si="2131">AZ942+1</f>
        <v>46959</v>
      </c>
      <c r="BA943" s="216">
        <f t="shared" si="2060"/>
        <v>2</v>
      </c>
      <c r="BB943" s="216">
        <f t="shared" ref="BB943" si="2132">BB942+1</f>
        <v>938</v>
      </c>
      <c r="BC943" s="16">
        <f t="shared" si="2062"/>
        <v>2.56986301369863</v>
      </c>
      <c r="BD943" s="16">
        <f>IF(Template!$F$7="Linear interpolation",LinInterp($AO$5:$AO$18,$AM$5:$AM$18,BC943),CubicSpline($AO$5:$AO$18,$AM$5:$AM$18,BC943))</f>
        <v>13.899450611989055</v>
      </c>
      <c r="BE943" s="221">
        <f t="shared" si="1997"/>
        <v>1.3971815580520903</v>
      </c>
      <c r="BF943" s="221">
        <f>BE943/PRODUCT($BG$6:BG942)</f>
        <v>1.0003615047921144</v>
      </c>
      <c r="BG943" s="16">
        <f t="shared" si="2063"/>
        <v>1.0003615047921144</v>
      </c>
      <c r="BH943" s="10">
        <f t="shared" si="2064"/>
        <v>13.194924912175111</v>
      </c>
      <c r="BI943" s="90"/>
      <c r="BJ943" s="17">
        <f t="shared" si="2047"/>
        <v>46936</v>
      </c>
      <c r="BK943" s="16">
        <f t="shared" si="2040"/>
        <v>13.015540239965873</v>
      </c>
      <c r="BL943" s="10">
        <f ca="1">IFERROR(AVERAGE(INDIRECT("BK"&amp;AC943-Template!$F$10+1):INDIRECT("BK"&amp;AC943)),0)</f>
        <v>12.920811032081414</v>
      </c>
      <c r="BM943" s="35"/>
      <c r="BN943" s="86"/>
      <c r="BO943" s="35"/>
      <c r="BP943" s="35"/>
      <c r="BQ943" s="35"/>
      <c r="BR943" s="35"/>
      <c r="BS943" s="35"/>
      <c r="BT943" s="35"/>
      <c r="BU943" s="35"/>
      <c r="BV943" s="35"/>
      <c r="BW943" s="35"/>
      <c r="BX943" s="35"/>
      <c r="BY943" s="35"/>
      <c r="BZ943" s="35"/>
      <c r="CA943" s="35"/>
      <c r="CB943" s="35"/>
      <c r="CC943" s="35"/>
      <c r="CD943" s="35"/>
      <c r="CE943" s="35"/>
      <c r="CF943" s="35"/>
      <c r="CG943" s="35"/>
      <c r="CH943" s="35"/>
    </row>
    <row r="944" spans="1:86" ht="15.6" x14ac:dyDescent="0.3">
      <c r="A944" s="35"/>
      <c r="B944" s="86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17">
        <f t="shared" si="2041"/>
        <v>46960</v>
      </c>
      <c r="U944" s="216">
        <f t="shared" si="2034"/>
        <v>3</v>
      </c>
      <c r="V944" s="216">
        <f t="shared" si="2041"/>
        <v>939</v>
      </c>
      <c r="W944" s="16">
        <f t="shared" si="2048"/>
        <v>2.5726027397260274</v>
      </c>
      <c r="X944" s="16" t="e">
        <f>IF(Template!$F$7="Linear interpolation",LinInterp($I$5:$I$22,$G$5:$G$22,W944),CubicSpline($I$5:$I$22,$G$5:$G$22,W944))</f>
        <v>#VALUE!</v>
      </c>
      <c r="Y944" s="221" t="e">
        <f t="shared" si="2035"/>
        <v>#VALUE!</v>
      </c>
      <c r="Z944" s="221" t="e">
        <f>Y944/PRODUCT($AA$6:AA943)</f>
        <v>#VALUE!</v>
      </c>
      <c r="AA944" s="16" t="e">
        <f t="shared" si="2042"/>
        <v>#VALUE!</v>
      </c>
      <c r="AB944" s="10" t="e">
        <f t="shared" si="2043"/>
        <v>#VALUE!</v>
      </c>
      <c r="AC944" s="90">
        <f t="shared" si="2036"/>
        <v>944</v>
      </c>
      <c r="AD944" s="17">
        <f t="shared" si="2044"/>
        <v>46937</v>
      </c>
      <c r="AE944" s="16" t="e">
        <f t="shared" si="2037"/>
        <v>#VALUE!</v>
      </c>
      <c r="AF944" s="10">
        <f ca="1">IFERROR(AVERAGE(INDIRECT("AE"&amp;AC944-Template!$F$10+1):INDIRECT("AE"&amp;AC944)),0)</f>
        <v>0</v>
      </c>
      <c r="AG944" s="35"/>
      <c r="AH944" s="86"/>
      <c r="AI944" s="35"/>
      <c r="AJ944" s="35"/>
      <c r="AK944" s="35"/>
      <c r="AL944" s="35"/>
      <c r="AM944" s="35"/>
      <c r="AN944" s="35"/>
      <c r="AO944" s="35"/>
      <c r="AP944" s="35"/>
      <c r="AQ944" s="35"/>
      <c r="AR944" s="35"/>
      <c r="AS944" s="35"/>
      <c r="AT944" s="35"/>
      <c r="AU944" s="35"/>
      <c r="AV944" s="35"/>
      <c r="AW944" s="35"/>
      <c r="AX944" s="35"/>
      <c r="AY944" s="35"/>
      <c r="AZ944" s="17">
        <f t="shared" ref="AZ944" si="2133">AZ943+1</f>
        <v>46960</v>
      </c>
      <c r="BA944" s="216">
        <f t="shared" si="2060"/>
        <v>3</v>
      </c>
      <c r="BB944" s="216">
        <f t="shared" ref="BB944" si="2134">BB943+1</f>
        <v>939</v>
      </c>
      <c r="BC944" s="16">
        <f t="shared" si="2062"/>
        <v>2.5726027397260274</v>
      </c>
      <c r="BD944" s="16">
        <f>IF(Template!$F$7="Linear interpolation",LinInterp($AO$5:$AO$18,$AM$5:$AM$18,BC944),CubicSpline($AO$5:$AO$18,$AM$5:$AM$18,BC944))</f>
        <v>13.899674877714274</v>
      </c>
      <c r="BE944" s="221">
        <f t="shared" si="1997"/>
        <v>1.3976869113515853</v>
      </c>
      <c r="BF944" s="221">
        <f>BE944/PRODUCT($BG$6:BG943)</f>
        <v>1.0003616947966301</v>
      </c>
      <c r="BG944" s="16">
        <f t="shared" si="2063"/>
        <v>1.0003616947966301</v>
      </c>
      <c r="BH944" s="10">
        <f t="shared" si="2064"/>
        <v>13.201860076997306</v>
      </c>
      <c r="BI944" s="90"/>
      <c r="BJ944" s="17">
        <f t="shared" si="2047"/>
        <v>46937</v>
      </c>
      <c r="BK944" s="16">
        <f t="shared" si="2040"/>
        <v>13.059754704965787</v>
      </c>
      <c r="BL944" s="10">
        <f ca="1">IFERROR(AVERAGE(INDIRECT("BK"&amp;AC944-Template!$F$10+1):INDIRECT("BK"&amp;AC944)),0)</f>
        <v>12.929360559794002</v>
      </c>
      <c r="BM944" s="35"/>
      <c r="BN944" s="86"/>
      <c r="BO944" s="35"/>
      <c r="BP944" s="35"/>
      <c r="BQ944" s="35"/>
      <c r="BR944" s="35"/>
      <c r="BS944" s="35"/>
      <c r="BT944" s="35"/>
      <c r="BU944" s="35"/>
      <c r="BV944" s="35"/>
      <c r="BW944" s="35"/>
      <c r="BX944" s="35"/>
      <c r="BY944" s="35"/>
      <c r="BZ944" s="35"/>
      <c r="CA944" s="35"/>
      <c r="CB944" s="35"/>
      <c r="CC944" s="35"/>
      <c r="CD944" s="35"/>
      <c r="CE944" s="35"/>
      <c r="CF944" s="35"/>
      <c r="CG944" s="35"/>
      <c r="CH944" s="35"/>
    </row>
    <row r="945" spans="1:86" ht="15.6" x14ac:dyDescent="0.3">
      <c r="A945" s="35"/>
      <c r="B945" s="86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17">
        <f t="shared" si="2041"/>
        <v>46961</v>
      </c>
      <c r="U945" s="216">
        <f t="shared" si="2034"/>
        <v>4</v>
      </c>
      <c r="V945" s="216">
        <f t="shared" si="2041"/>
        <v>940</v>
      </c>
      <c r="W945" s="16">
        <f t="shared" si="2048"/>
        <v>2.5753424657534247</v>
      </c>
      <c r="X945" s="16" t="e">
        <f>IF(Template!$F$7="Linear interpolation",LinInterp($I$5:$I$22,$G$5:$G$22,W945),CubicSpline($I$5:$I$22,$G$5:$G$22,W945))</f>
        <v>#VALUE!</v>
      </c>
      <c r="Y945" s="221" t="e">
        <f t="shared" si="2035"/>
        <v>#VALUE!</v>
      </c>
      <c r="Z945" s="221" t="e">
        <f>Y945/PRODUCT($AA$6:AA944)</f>
        <v>#VALUE!</v>
      </c>
      <c r="AA945" s="16" t="e">
        <f t="shared" si="2042"/>
        <v>#VALUE!</v>
      </c>
      <c r="AB945" s="10" t="e">
        <f t="shared" si="2043"/>
        <v>#VALUE!</v>
      </c>
      <c r="AC945" s="90">
        <f t="shared" si="2036"/>
        <v>945</v>
      </c>
      <c r="AD945" s="17">
        <f t="shared" si="2044"/>
        <v>46938</v>
      </c>
      <c r="AE945" s="16" t="e">
        <f t="shared" si="2037"/>
        <v>#VALUE!</v>
      </c>
      <c r="AF945" s="10">
        <f ca="1">IFERROR(AVERAGE(INDIRECT("AE"&amp;AC945-Template!$F$10+1):INDIRECT("AE"&amp;AC945)),0)</f>
        <v>0</v>
      </c>
      <c r="AG945" s="35"/>
      <c r="AH945" s="86"/>
      <c r="AI945" s="35"/>
      <c r="AJ945" s="35"/>
      <c r="AK945" s="35"/>
      <c r="AL945" s="35"/>
      <c r="AM945" s="35"/>
      <c r="AN945" s="35"/>
      <c r="AO945" s="35"/>
      <c r="AP945" s="35"/>
      <c r="AQ945" s="35"/>
      <c r="AR945" s="35"/>
      <c r="AS945" s="35"/>
      <c r="AT945" s="35"/>
      <c r="AU945" s="35"/>
      <c r="AV945" s="35"/>
      <c r="AW945" s="35"/>
      <c r="AX945" s="35"/>
      <c r="AY945" s="35"/>
      <c r="AZ945" s="17">
        <f t="shared" ref="AZ945" si="2135">AZ944+1</f>
        <v>46961</v>
      </c>
      <c r="BA945" s="216">
        <f t="shared" si="2060"/>
        <v>4</v>
      </c>
      <c r="BB945" s="216">
        <f t="shared" ref="BB945" si="2136">BB944+1</f>
        <v>940</v>
      </c>
      <c r="BC945" s="16">
        <f t="shared" si="2062"/>
        <v>2.5753424657534247</v>
      </c>
      <c r="BD945" s="16">
        <f>IF(Template!$F$7="Linear interpolation",LinInterp($AO$5:$AO$18,$AM$5:$AM$18,BC945),CubicSpline($AO$5:$AO$18,$AM$5:$AM$18,BC945))</f>
        <v>13.899907042728533</v>
      </c>
      <c r="BE945" s="221">
        <f t="shared" si="1997"/>
        <v>1.3981927122334197</v>
      </c>
      <c r="BF945" s="221">
        <f>BE945/PRODUCT($BG$6:BG944)</f>
        <v>1.0003618842515634</v>
      </c>
      <c r="BG945" s="16">
        <f t="shared" si="2063"/>
        <v>1.0003618842515634</v>
      </c>
      <c r="BH945" s="10">
        <f t="shared" si="2064"/>
        <v>13.208775182062649</v>
      </c>
      <c r="BI945" s="90"/>
      <c r="BJ945" s="17">
        <f t="shared" si="2047"/>
        <v>46938</v>
      </c>
      <c r="BK945" s="16">
        <f t="shared" si="2040"/>
        <v>13.044963737964267</v>
      </c>
      <c r="BL945" s="10">
        <f ca="1">IFERROR(AVERAGE(INDIRECT("BK"&amp;AC945-Template!$F$10+1):INDIRECT("BK"&amp;AC945)),0)</f>
        <v>12.937417055273214</v>
      </c>
      <c r="BM945" s="35"/>
      <c r="BN945" s="86"/>
      <c r="BO945" s="35"/>
      <c r="BP945" s="35"/>
      <c r="BQ945" s="35"/>
      <c r="BR945" s="35"/>
      <c r="BS945" s="35"/>
      <c r="BT945" s="35"/>
      <c r="BU945" s="35"/>
      <c r="BV945" s="35"/>
      <c r="BW945" s="35"/>
      <c r="BX945" s="35"/>
      <c r="BY945" s="35"/>
      <c r="BZ945" s="35"/>
      <c r="CA945" s="35"/>
      <c r="CB945" s="35"/>
      <c r="CC945" s="35"/>
      <c r="CD945" s="35"/>
      <c r="CE945" s="35"/>
      <c r="CF945" s="35"/>
      <c r="CG945" s="35"/>
      <c r="CH945" s="35"/>
    </row>
    <row r="946" spans="1:86" ht="15.6" x14ac:dyDescent="0.3">
      <c r="A946" s="35"/>
      <c r="B946" s="86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17">
        <f t="shared" si="2041"/>
        <v>46962</v>
      </c>
      <c r="U946" s="216">
        <f t="shared" si="2034"/>
        <v>5</v>
      </c>
      <c r="V946" s="216">
        <f t="shared" si="2041"/>
        <v>941</v>
      </c>
      <c r="W946" s="16">
        <f t="shared" si="2048"/>
        <v>2.5780821917808221</v>
      </c>
      <c r="X946" s="16" t="e">
        <f>IF(Template!$F$7="Linear interpolation",LinInterp($I$5:$I$22,$G$5:$G$22,W946),CubicSpline($I$5:$I$22,$G$5:$G$22,W946))</f>
        <v>#VALUE!</v>
      </c>
      <c r="Y946" s="221" t="e">
        <f t="shared" si="2035"/>
        <v>#VALUE!</v>
      </c>
      <c r="Z946" s="221" t="e">
        <f>Y946/PRODUCT($AA$6:AA945)</f>
        <v>#VALUE!</v>
      </c>
      <c r="AA946" s="16" t="e">
        <f t="shared" si="2042"/>
        <v>#VALUE!</v>
      </c>
      <c r="AB946" s="10" t="e">
        <f t="shared" si="2043"/>
        <v>#VALUE!</v>
      </c>
      <c r="AC946" s="90">
        <f t="shared" si="2036"/>
        <v>946</v>
      </c>
      <c r="AD946" s="17">
        <f t="shared" si="2044"/>
        <v>46939</v>
      </c>
      <c r="AE946" s="16" t="e">
        <f t="shared" si="2037"/>
        <v>#VALUE!</v>
      </c>
      <c r="AF946" s="10">
        <f ca="1">IFERROR(AVERAGE(INDIRECT("AE"&amp;AC946-Template!$F$10+1):INDIRECT("AE"&amp;AC946)),0)</f>
        <v>0</v>
      </c>
      <c r="AG946" s="35"/>
      <c r="AH946" s="86"/>
      <c r="AI946" s="35"/>
      <c r="AJ946" s="35"/>
      <c r="AK946" s="35"/>
      <c r="AL946" s="35"/>
      <c r="AM946" s="35"/>
      <c r="AN946" s="35"/>
      <c r="AO946" s="35"/>
      <c r="AP946" s="35"/>
      <c r="AQ946" s="35"/>
      <c r="AR946" s="35"/>
      <c r="AS946" s="35"/>
      <c r="AT946" s="35"/>
      <c r="AU946" s="35"/>
      <c r="AV946" s="35"/>
      <c r="AW946" s="35"/>
      <c r="AX946" s="35"/>
      <c r="AY946" s="35"/>
      <c r="AZ946" s="17">
        <f t="shared" ref="AZ946" si="2137">AZ945+1</f>
        <v>46962</v>
      </c>
      <c r="BA946" s="216">
        <f t="shared" si="2060"/>
        <v>5</v>
      </c>
      <c r="BB946" s="216">
        <f t="shared" ref="BB946" si="2138">BB945+1</f>
        <v>941</v>
      </c>
      <c r="BC946" s="16">
        <f t="shared" si="2062"/>
        <v>2.5780821917808221</v>
      </c>
      <c r="BD946" s="16">
        <f>IF(Template!$F$7="Linear interpolation",LinInterp($AO$5:$AO$18,$AM$5:$AM$18,BC946),CubicSpline($AO$5:$AO$18,$AM$5:$AM$18,BC946))</f>
        <v>13.900147057411901</v>
      </c>
      <c r="BE946" s="221">
        <f t="shared" si="1997"/>
        <v>1.3986989602759849</v>
      </c>
      <c r="BF946" s="221">
        <f>BE946/PRODUCT($BG$6:BG945)</f>
        <v>1.0003620731521026</v>
      </c>
      <c r="BG946" s="16">
        <f t="shared" si="2063"/>
        <v>1.0003620731521026</v>
      </c>
      <c r="BH946" s="10">
        <f t="shared" si="2064"/>
        <v>13.215670051743844</v>
      </c>
      <c r="BI946" s="90"/>
      <c r="BJ946" s="17">
        <f t="shared" si="2047"/>
        <v>46939</v>
      </c>
      <c r="BK946" s="16">
        <f t="shared" si="2040"/>
        <v>13.052279571477921</v>
      </c>
      <c r="BL946" s="10">
        <f ca="1">IFERROR(AVERAGE(INDIRECT("BK"&amp;AC946-Template!$F$10+1):INDIRECT("BK"&amp;AC946)),0)</f>
        <v>12.944169534556186</v>
      </c>
      <c r="BM946" s="35"/>
      <c r="BN946" s="86"/>
      <c r="BO946" s="35"/>
      <c r="BP946" s="35"/>
      <c r="BQ946" s="35"/>
      <c r="BR946" s="35"/>
      <c r="BS946" s="35"/>
      <c r="BT946" s="35"/>
      <c r="BU946" s="35"/>
      <c r="BV946" s="35"/>
      <c r="BW946" s="35"/>
      <c r="BX946" s="35"/>
      <c r="BY946" s="35"/>
      <c r="BZ946" s="35"/>
      <c r="CA946" s="35"/>
      <c r="CB946" s="35"/>
      <c r="CC946" s="35"/>
      <c r="CD946" s="35"/>
      <c r="CE946" s="35"/>
      <c r="CF946" s="35"/>
      <c r="CG946" s="35"/>
      <c r="CH946" s="35"/>
    </row>
    <row r="947" spans="1:86" ht="15.6" x14ac:dyDescent="0.3">
      <c r="A947" s="35"/>
      <c r="B947" s="86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17">
        <f t="shared" si="2041"/>
        <v>46963</v>
      </c>
      <c r="U947" s="216">
        <f t="shared" si="2034"/>
        <v>6</v>
      </c>
      <c r="V947" s="216">
        <f t="shared" si="2041"/>
        <v>942</v>
      </c>
      <c r="W947" s="16">
        <f t="shared" si="2048"/>
        <v>2.580821917808219</v>
      </c>
      <c r="X947" s="16" t="e">
        <f>IF(Template!$F$7="Linear interpolation",LinInterp($I$5:$I$22,$G$5:$G$22,W947),CubicSpline($I$5:$I$22,$G$5:$G$22,W947))</f>
        <v>#VALUE!</v>
      </c>
      <c r="Y947" s="221" t="e">
        <f t="shared" si="2035"/>
        <v>#VALUE!</v>
      </c>
      <c r="Z947" s="221" t="e">
        <f>Y947/PRODUCT($AA$6:AA946)</f>
        <v>#VALUE!</v>
      </c>
      <c r="AA947" s="16" t="e">
        <f t="shared" si="2042"/>
        <v>#VALUE!</v>
      </c>
      <c r="AB947" s="10" t="e">
        <f t="shared" si="2043"/>
        <v>#VALUE!</v>
      </c>
      <c r="AC947" s="90">
        <f t="shared" si="2036"/>
        <v>947</v>
      </c>
      <c r="AD947" s="17">
        <f t="shared" si="2044"/>
        <v>46940</v>
      </c>
      <c r="AE947" s="16" t="e">
        <f t="shared" si="2037"/>
        <v>#VALUE!</v>
      </c>
      <c r="AF947" s="10">
        <f ca="1">IFERROR(AVERAGE(INDIRECT("AE"&amp;AC947-Template!$F$10+1):INDIRECT("AE"&amp;AC947)),0)</f>
        <v>0</v>
      </c>
      <c r="AG947" s="35"/>
      <c r="AH947" s="86"/>
      <c r="AI947" s="35"/>
      <c r="AJ947" s="35"/>
      <c r="AK947" s="35"/>
      <c r="AL947" s="35"/>
      <c r="AM947" s="35"/>
      <c r="AN947" s="35"/>
      <c r="AO947" s="35"/>
      <c r="AP947" s="35"/>
      <c r="AQ947" s="35"/>
      <c r="AR947" s="35"/>
      <c r="AS947" s="35"/>
      <c r="AT947" s="35"/>
      <c r="AU947" s="35"/>
      <c r="AV947" s="35"/>
      <c r="AW947" s="35"/>
      <c r="AX947" s="35"/>
      <c r="AY947" s="35"/>
      <c r="AZ947" s="17">
        <f t="shared" ref="AZ947" si="2139">AZ946+1</f>
        <v>46963</v>
      </c>
      <c r="BA947" s="216">
        <f t="shared" si="2060"/>
        <v>6</v>
      </c>
      <c r="BB947" s="216">
        <f t="shared" ref="BB947" si="2140">BB946+1</f>
        <v>942</v>
      </c>
      <c r="BC947" s="16">
        <f t="shared" si="2062"/>
        <v>2.580821917808219</v>
      </c>
      <c r="BD947" s="16">
        <f>IF(Template!$F$7="Linear interpolation",LinInterp($AO$5:$AO$18,$AM$5:$AM$18,BC947),CubicSpline($AO$5:$AO$18,$AM$5:$AM$18,BC947))</f>
        <v>13.900394872144455</v>
      </c>
      <c r="BE947" s="221">
        <f t="shared" ref="BE947:BE1010" si="2141">(1+(BD947/100))^BC947</f>
        <v>1.3992056550502108</v>
      </c>
      <c r="BF947" s="221">
        <f>BE947/PRODUCT($BG$6:BG946)</f>
        <v>1.0003622614934424</v>
      </c>
      <c r="BG947" s="16">
        <f t="shared" si="2063"/>
        <v>1.0003620731521026</v>
      </c>
      <c r="BH947" s="10">
        <f t="shared" si="2064"/>
        <v>13.215670051743844</v>
      </c>
      <c r="BI947" s="90"/>
      <c r="BJ947" s="17">
        <f t="shared" si="2047"/>
        <v>46940</v>
      </c>
      <c r="BK947" s="16">
        <f t="shared" si="2040"/>
        <v>13.059579036519997</v>
      </c>
      <c r="BL947" s="10">
        <f ca="1">IFERROR(AVERAGE(INDIRECT("BK"&amp;AC947-Template!$F$10+1):INDIRECT("BK"&amp;AC947)),0)</f>
        <v>12.951682500120235</v>
      </c>
      <c r="BM947" s="35"/>
      <c r="BN947" s="86"/>
      <c r="BO947" s="35"/>
      <c r="BP947" s="35"/>
      <c r="BQ947" s="35"/>
      <c r="BR947" s="35"/>
      <c r="BS947" s="35"/>
      <c r="BT947" s="35"/>
      <c r="BU947" s="35"/>
      <c r="BV947" s="35"/>
      <c r="BW947" s="35"/>
      <c r="BX947" s="35"/>
      <c r="BY947" s="35"/>
      <c r="BZ947" s="35"/>
      <c r="CA947" s="35"/>
      <c r="CB947" s="35"/>
      <c r="CC947" s="35"/>
      <c r="CD947" s="35"/>
      <c r="CE947" s="35"/>
      <c r="CF947" s="35"/>
      <c r="CG947" s="35"/>
      <c r="CH947" s="35"/>
    </row>
    <row r="948" spans="1:86" ht="15.6" x14ac:dyDescent="0.3">
      <c r="A948" s="35"/>
      <c r="B948" s="86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17">
        <f t="shared" si="2041"/>
        <v>46964</v>
      </c>
      <c r="U948" s="216">
        <f t="shared" si="2034"/>
        <v>7</v>
      </c>
      <c r="V948" s="216">
        <f t="shared" si="2041"/>
        <v>943</v>
      </c>
      <c r="W948" s="16">
        <f t="shared" si="2048"/>
        <v>2.5835616438356164</v>
      </c>
      <c r="X948" s="16" t="e">
        <f>IF(Template!$F$7="Linear interpolation",LinInterp($I$5:$I$22,$G$5:$G$22,W948),CubicSpline($I$5:$I$22,$G$5:$G$22,W948))</f>
        <v>#VALUE!</v>
      </c>
      <c r="Y948" s="221" t="e">
        <f t="shared" si="2035"/>
        <v>#VALUE!</v>
      </c>
      <c r="Z948" s="221" t="e">
        <f>Y948/PRODUCT($AA$6:AA947)</f>
        <v>#VALUE!</v>
      </c>
      <c r="AA948" s="16" t="e">
        <f t="shared" si="2042"/>
        <v>#VALUE!</v>
      </c>
      <c r="AB948" s="10" t="e">
        <f t="shared" si="2043"/>
        <v>#VALUE!</v>
      </c>
      <c r="AC948" s="90">
        <f t="shared" si="2036"/>
        <v>948</v>
      </c>
      <c r="AD948" s="17">
        <f t="shared" si="2044"/>
        <v>46941</v>
      </c>
      <c r="AE948" s="16" t="e">
        <f t="shared" si="2037"/>
        <v>#VALUE!</v>
      </c>
      <c r="AF948" s="10">
        <f ca="1">IFERROR(AVERAGE(INDIRECT("AE"&amp;AC948-Template!$F$10+1):INDIRECT("AE"&amp;AC948)),0)</f>
        <v>0</v>
      </c>
      <c r="AG948" s="35"/>
      <c r="AH948" s="86"/>
      <c r="AI948" s="35"/>
      <c r="AJ948" s="35"/>
      <c r="AK948" s="35"/>
      <c r="AL948" s="35"/>
      <c r="AM948" s="35"/>
      <c r="AN948" s="35"/>
      <c r="AO948" s="35"/>
      <c r="AP948" s="35"/>
      <c r="AQ948" s="35"/>
      <c r="AR948" s="35"/>
      <c r="AS948" s="35"/>
      <c r="AT948" s="35"/>
      <c r="AU948" s="35"/>
      <c r="AV948" s="35"/>
      <c r="AW948" s="35"/>
      <c r="AX948" s="35"/>
      <c r="AY948" s="35"/>
      <c r="AZ948" s="17">
        <f t="shared" ref="AZ948" si="2142">AZ947+1</f>
        <v>46964</v>
      </c>
      <c r="BA948" s="216">
        <f t="shared" si="2060"/>
        <v>7</v>
      </c>
      <c r="BB948" s="216">
        <f t="shared" ref="BB948" si="2143">BB947+1</f>
        <v>943</v>
      </c>
      <c r="BC948" s="16">
        <f t="shared" si="2062"/>
        <v>2.5835616438356164</v>
      </c>
      <c r="BD948" s="16">
        <f>IF(Template!$F$7="Linear interpolation",LinInterp($AO$5:$AO$18,$AM$5:$AM$18,BC948),CubicSpline($AO$5:$AO$18,$AM$5:$AM$18,BC948))</f>
        <v>13.900650437306265</v>
      </c>
      <c r="BE948" s="221">
        <f t="shared" si="2141"/>
        <v>1.3997127961195461</v>
      </c>
      <c r="BF948" s="221">
        <f>BE948/PRODUCT($BG$6:BG947)</f>
        <v>1.0003626376121844</v>
      </c>
      <c r="BG948" s="16">
        <f t="shared" si="2063"/>
        <v>1.0003620731521026</v>
      </c>
      <c r="BH948" s="10">
        <f t="shared" si="2064"/>
        <v>13.215670051743844</v>
      </c>
      <c r="BI948" s="90"/>
      <c r="BJ948" s="17">
        <f t="shared" si="2047"/>
        <v>46941</v>
      </c>
      <c r="BK948" s="16">
        <f t="shared" si="2040"/>
        <v>13.066861957074183</v>
      </c>
      <c r="BL948" s="10">
        <f ca="1">IFERROR(AVERAGE(INDIRECT("BK"&amp;AC948-Template!$F$10+1):INDIRECT("BK"&amp;AC948)),0)</f>
        <v>12.959181476247657</v>
      </c>
      <c r="BM948" s="35"/>
      <c r="BN948" s="86"/>
      <c r="BO948" s="35"/>
      <c r="BP948" s="35"/>
      <c r="BQ948" s="35"/>
      <c r="BR948" s="35"/>
      <c r="BS948" s="35"/>
      <c r="BT948" s="35"/>
      <c r="BU948" s="35"/>
      <c r="BV948" s="35"/>
      <c r="BW948" s="35"/>
      <c r="BX948" s="35"/>
      <c r="BY948" s="35"/>
      <c r="BZ948" s="35"/>
      <c r="CA948" s="35"/>
      <c r="CB948" s="35"/>
      <c r="CC948" s="35"/>
      <c r="CD948" s="35"/>
      <c r="CE948" s="35"/>
      <c r="CF948" s="35"/>
      <c r="CG948" s="35"/>
      <c r="CH948" s="35"/>
    </row>
    <row r="949" spans="1:86" ht="15.6" x14ac:dyDescent="0.3">
      <c r="A949" s="35"/>
      <c r="B949" s="86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17">
        <f t="shared" si="2041"/>
        <v>46965</v>
      </c>
      <c r="U949" s="216">
        <f t="shared" si="2034"/>
        <v>1</v>
      </c>
      <c r="V949" s="216">
        <f t="shared" si="2041"/>
        <v>944</v>
      </c>
      <c r="W949" s="16">
        <f t="shared" si="2048"/>
        <v>2.5863013698630137</v>
      </c>
      <c r="X949" s="16" t="e">
        <f>IF(Template!$F$7="Linear interpolation",LinInterp($I$5:$I$22,$G$5:$G$22,W949),CubicSpline($I$5:$I$22,$G$5:$G$22,W949))</f>
        <v>#VALUE!</v>
      </c>
      <c r="Y949" s="221" t="e">
        <f t="shared" si="2035"/>
        <v>#VALUE!</v>
      </c>
      <c r="Z949" s="221" t="e">
        <f>Y949/PRODUCT($AA$6:AA948)</f>
        <v>#VALUE!</v>
      </c>
      <c r="AA949" s="16" t="e">
        <f t="shared" si="2042"/>
        <v>#VALUE!</v>
      </c>
      <c r="AB949" s="10" t="e">
        <f t="shared" si="2043"/>
        <v>#VALUE!</v>
      </c>
      <c r="AC949" s="90">
        <f t="shared" si="2036"/>
        <v>949</v>
      </c>
      <c r="AD949" s="17">
        <f t="shared" si="2044"/>
        <v>46942</v>
      </c>
      <c r="AE949" s="16" t="e">
        <f t="shared" si="2037"/>
        <v>#VALUE!</v>
      </c>
      <c r="AF949" s="10">
        <f ca="1">IFERROR(AVERAGE(INDIRECT("AE"&amp;AC949-Template!$F$10+1):INDIRECT("AE"&amp;AC949)),0)</f>
        <v>0</v>
      </c>
      <c r="AG949" s="35"/>
      <c r="AH949" s="86"/>
      <c r="AI949" s="35"/>
      <c r="AJ949" s="35"/>
      <c r="AK949" s="35"/>
      <c r="AL949" s="35"/>
      <c r="AM949" s="35"/>
      <c r="AN949" s="35"/>
      <c r="AO949" s="35"/>
      <c r="AP949" s="35"/>
      <c r="AQ949" s="35"/>
      <c r="AR949" s="35"/>
      <c r="AS949" s="35"/>
      <c r="AT949" s="35"/>
      <c r="AU949" s="35"/>
      <c r="AV949" s="35"/>
      <c r="AW949" s="35"/>
      <c r="AX949" s="35"/>
      <c r="AY949" s="35"/>
      <c r="AZ949" s="17">
        <f t="shared" ref="AZ949" si="2144">AZ948+1</f>
        <v>46965</v>
      </c>
      <c r="BA949" s="216">
        <f t="shared" si="2060"/>
        <v>1</v>
      </c>
      <c r="BB949" s="216">
        <f t="shared" ref="BB949" si="2145">BB948+1</f>
        <v>944</v>
      </c>
      <c r="BC949" s="16">
        <f t="shared" si="2062"/>
        <v>2.5863013698630137</v>
      </c>
      <c r="BD949" s="16">
        <f>IF(Template!$F$7="Linear interpolation",LinInterp($AO$5:$AO$18,$AM$5:$AM$18,BC949),CubicSpline($AO$5:$AO$18,$AM$5:$AM$18,BC949))</f>
        <v>13.900913703277402</v>
      </c>
      <c r="BE949" s="221">
        <f t="shared" si="2141"/>
        <v>1.4002203830399467</v>
      </c>
      <c r="BF949" s="221">
        <f>BE949/PRODUCT($BG$6:BG948)</f>
        <v>1.0003632009396886</v>
      </c>
      <c r="BG949" s="16">
        <f t="shared" si="2063"/>
        <v>1.0003632009396886</v>
      </c>
      <c r="BH949" s="10">
        <f t="shared" si="2064"/>
        <v>13.256834298632336</v>
      </c>
      <c r="BI949" s="90"/>
      <c r="BJ949" s="17">
        <f t="shared" si="2047"/>
        <v>46942</v>
      </c>
      <c r="BK949" s="16">
        <f t="shared" si="2040"/>
        <v>13.066861957074183</v>
      </c>
      <c r="BL949" s="10">
        <f ca="1">IFERROR(AVERAGE(INDIRECT("BK"&amp;AC949-Template!$F$10+1):INDIRECT("BK"&amp;AC949)),0)</f>
        <v>12.966424079967453</v>
      </c>
      <c r="BM949" s="35"/>
      <c r="BN949" s="86"/>
      <c r="BO949" s="35"/>
      <c r="BP949" s="35"/>
      <c r="BQ949" s="35"/>
      <c r="BR949" s="35"/>
      <c r="BS949" s="35"/>
      <c r="BT949" s="35"/>
      <c r="BU949" s="35"/>
      <c r="BV949" s="35"/>
      <c r="BW949" s="35"/>
      <c r="BX949" s="35"/>
      <c r="BY949" s="35"/>
      <c r="BZ949" s="35"/>
      <c r="CA949" s="35"/>
      <c r="CB949" s="35"/>
      <c r="CC949" s="35"/>
      <c r="CD949" s="35"/>
      <c r="CE949" s="35"/>
      <c r="CF949" s="35"/>
      <c r="CG949" s="35"/>
      <c r="CH949" s="35"/>
    </row>
    <row r="950" spans="1:86" ht="15.6" x14ac:dyDescent="0.3">
      <c r="A950" s="35"/>
      <c r="B950" s="86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17">
        <f t="shared" si="2041"/>
        <v>46966</v>
      </c>
      <c r="U950" s="216">
        <f t="shared" si="2034"/>
        <v>2</v>
      </c>
      <c r="V950" s="216">
        <f t="shared" si="2041"/>
        <v>945</v>
      </c>
      <c r="W950" s="16">
        <f t="shared" si="2048"/>
        <v>2.5890410958904111</v>
      </c>
      <c r="X950" s="16" t="e">
        <f>IF(Template!$F$7="Linear interpolation",LinInterp($I$5:$I$22,$G$5:$G$22,W950),CubicSpline($I$5:$I$22,$G$5:$G$22,W950))</f>
        <v>#VALUE!</v>
      </c>
      <c r="Y950" s="221" t="e">
        <f t="shared" si="2035"/>
        <v>#VALUE!</v>
      </c>
      <c r="Z950" s="221" t="e">
        <f>Y950/PRODUCT($AA$6:AA949)</f>
        <v>#VALUE!</v>
      </c>
      <c r="AA950" s="16" t="e">
        <f t="shared" si="2042"/>
        <v>#VALUE!</v>
      </c>
      <c r="AB950" s="10" t="e">
        <f t="shared" si="2043"/>
        <v>#VALUE!</v>
      </c>
      <c r="AC950" s="90">
        <f t="shared" si="2036"/>
        <v>950</v>
      </c>
      <c r="AD950" s="17">
        <f t="shared" si="2044"/>
        <v>46943</v>
      </c>
      <c r="AE950" s="16" t="e">
        <f t="shared" si="2037"/>
        <v>#VALUE!</v>
      </c>
      <c r="AF950" s="10">
        <f ca="1">IFERROR(AVERAGE(INDIRECT("AE"&amp;AC950-Template!$F$10+1):INDIRECT("AE"&amp;AC950)),0)</f>
        <v>0</v>
      </c>
      <c r="AG950" s="35"/>
      <c r="AH950" s="86"/>
      <c r="AI950" s="35"/>
      <c r="AJ950" s="35"/>
      <c r="AK950" s="35"/>
      <c r="AL950" s="35"/>
      <c r="AM950" s="35"/>
      <c r="AN950" s="35"/>
      <c r="AO950" s="35"/>
      <c r="AP950" s="35"/>
      <c r="AQ950" s="35"/>
      <c r="AR950" s="35"/>
      <c r="AS950" s="35"/>
      <c r="AT950" s="35"/>
      <c r="AU950" s="35"/>
      <c r="AV950" s="35"/>
      <c r="AW950" s="35"/>
      <c r="AX950" s="35"/>
      <c r="AY950" s="35"/>
      <c r="AZ950" s="17">
        <f t="shared" ref="AZ950" si="2146">AZ949+1</f>
        <v>46966</v>
      </c>
      <c r="BA950" s="216">
        <f t="shared" si="2060"/>
        <v>2</v>
      </c>
      <c r="BB950" s="216">
        <f t="shared" ref="BB950" si="2147">BB949+1</f>
        <v>945</v>
      </c>
      <c r="BC950" s="16">
        <f t="shared" si="2062"/>
        <v>2.5890410958904111</v>
      </c>
      <c r="BD950" s="16">
        <f>IF(Template!$F$7="Linear interpolation",LinInterp($AO$5:$AO$18,$AM$5:$AM$18,BC950),CubicSpline($AO$5:$AO$18,$AM$5:$AM$18,BC950))</f>
        <v>13.90118462043794</v>
      </c>
      <c r="BE950" s="221">
        <f t="shared" si="2141"/>
        <v>1.4007284153598636</v>
      </c>
      <c r="BF950" s="221">
        <f>BE950/PRODUCT($BG$6:BG949)</f>
        <v>1.000362823114183</v>
      </c>
      <c r="BG950" s="16">
        <f t="shared" si="2063"/>
        <v>1.000362823114183</v>
      </c>
      <c r="BH950" s="10">
        <f t="shared" si="2064"/>
        <v>13.24304366767981</v>
      </c>
      <c r="BI950" s="90"/>
      <c r="BJ950" s="17">
        <f t="shared" si="2047"/>
        <v>46943</v>
      </c>
      <c r="BK950" s="16">
        <f t="shared" si="2040"/>
        <v>13.066861957074183</v>
      </c>
      <c r="BL950" s="10">
        <f ca="1">IFERROR(AVERAGE(INDIRECT("BK"&amp;AC950-Template!$F$10+1):INDIRECT("BK"&amp;AC950)),0)</f>
        <v>12.973410698215371</v>
      </c>
      <c r="BM950" s="35"/>
      <c r="BN950" s="86"/>
      <c r="BO950" s="35"/>
      <c r="BP950" s="35"/>
      <c r="BQ950" s="35"/>
      <c r="BR950" s="35"/>
      <c r="BS950" s="35"/>
      <c r="BT950" s="35"/>
      <c r="BU950" s="35"/>
      <c r="BV950" s="35"/>
      <c r="BW950" s="35"/>
      <c r="BX950" s="35"/>
      <c r="BY950" s="35"/>
      <c r="BZ950" s="35"/>
      <c r="CA950" s="35"/>
      <c r="CB950" s="35"/>
      <c r="CC950" s="35"/>
      <c r="CD950" s="35"/>
      <c r="CE950" s="35"/>
      <c r="CF950" s="35"/>
      <c r="CG950" s="35"/>
      <c r="CH950" s="35"/>
    </row>
    <row r="951" spans="1:86" ht="15.6" x14ac:dyDescent="0.3">
      <c r="A951" s="35"/>
      <c r="B951" s="86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17">
        <f t="shared" si="2041"/>
        <v>46967</v>
      </c>
      <c r="U951" s="216">
        <f t="shared" si="2034"/>
        <v>3</v>
      </c>
      <c r="V951" s="216">
        <f t="shared" si="2041"/>
        <v>946</v>
      </c>
      <c r="W951" s="16">
        <f t="shared" si="2048"/>
        <v>2.591780821917808</v>
      </c>
      <c r="X951" s="16" t="e">
        <f>IF(Template!$F$7="Linear interpolation",LinInterp($I$5:$I$22,$G$5:$G$22,W951),CubicSpline($I$5:$I$22,$G$5:$G$22,W951))</f>
        <v>#VALUE!</v>
      </c>
      <c r="Y951" s="221" t="e">
        <f t="shared" si="2035"/>
        <v>#VALUE!</v>
      </c>
      <c r="Z951" s="221" t="e">
        <f>Y951/PRODUCT($AA$6:AA950)</f>
        <v>#VALUE!</v>
      </c>
      <c r="AA951" s="16" t="e">
        <f t="shared" si="2042"/>
        <v>#VALUE!</v>
      </c>
      <c r="AB951" s="10" t="e">
        <f t="shared" si="2043"/>
        <v>#VALUE!</v>
      </c>
      <c r="AC951" s="90">
        <f t="shared" si="2036"/>
        <v>951</v>
      </c>
      <c r="AD951" s="17">
        <f t="shared" si="2044"/>
        <v>46944</v>
      </c>
      <c r="AE951" s="16" t="e">
        <f t="shared" si="2037"/>
        <v>#VALUE!</v>
      </c>
      <c r="AF951" s="10">
        <f ca="1">IFERROR(AVERAGE(INDIRECT("AE"&amp;AC951-Template!$F$10+1):INDIRECT("AE"&amp;AC951)),0)</f>
        <v>0</v>
      </c>
      <c r="AG951" s="35"/>
      <c r="AH951" s="86"/>
      <c r="AI951" s="35"/>
      <c r="AJ951" s="35"/>
      <c r="AK951" s="35"/>
      <c r="AL951" s="35"/>
      <c r="AM951" s="35"/>
      <c r="AN951" s="35"/>
      <c r="AO951" s="35"/>
      <c r="AP951" s="35"/>
      <c r="AQ951" s="35"/>
      <c r="AR951" s="35"/>
      <c r="AS951" s="35"/>
      <c r="AT951" s="35"/>
      <c r="AU951" s="35"/>
      <c r="AV951" s="35"/>
      <c r="AW951" s="35"/>
      <c r="AX951" s="35"/>
      <c r="AY951" s="35"/>
      <c r="AZ951" s="17">
        <f t="shared" ref="AZ951" si="2148">AZ950+1</f>
        <v>46967</v>
      </c>
      <c r="BA951" s="216">
        <f t="shared" si="2060"/>
        <v>3</v>
      </c>
      <c r="BB951" s="216">
        <f t="shared" ref="BB951" si="2149">BB950+1</f>
        <v>946</v>
      </c>
      <c r="BC951" s="16">
        <f t="shared" si="2062"/>
        <v>2.591780821917808</v>
      </c>
      <c r="BD951" s="16">
        <f>IF(Template!$F$7="Linear interpolation",LinInterp($AO$5:$AO$18,$AM$5:$AM$18,BC951),CubicSpline($AO$5:$AO$18,$AM$5:$AM$18,BC951))</f>
        <v>13.901463139167952</v>
      </c>
      <c r="BE951" s="221">
        <f t="shared" si="2141"/>
        <v>1.401236892620227</v>
      </c>
      <c r="BF951" s="221">
        <f>BE951/PRODUCT($BG$6:BG950)</f>
        <v>1.0003630091706484</v>
      </c>
      <c r="BG951" s="16">
        <f t="shared" si="2063"/>
        <v>1.0003630091706484</v>
      </c>
      <c r="BH951" s="10">
        <f t="shared" si="2064"/>
        <v>13.249834728664922</v>
      </c>
      <c r="BI951" s="90"/>
      <c r="BJ951" s="17">
        <f t="shared" si="2047"/>
        <v>46944</v>
      </c>
      <c r="BK951" s="16">
        <f t="shared" si="2040"/>
        <v>13.110391411906397</v>
      </c>
      <c r="BL951" s="10">
        <f ca="1">IFERROR(AVERAGE(INDIRECT("BK"&amp;AC951-Template!$F$10+1):INDIRECT("BK"&amp;AC951)),0)</f>
        <v>12.981848298291027</v>
      </c>
      <c r="BM951" s="35"/>
      <c r="BN951" s="86"/>
      <c r="BO951" s="35"/>
      <c r="BP951" s="35"/>
      <c r="BQ951" s="35"/>
      <c r="BR951" s="35"/>
      <c r="BS951" s="35"/>
      <c r="BT951" s="35"/>
      <c r="BU951" s="35"/>
      <c r="BV951" s="35"/>
      <c r="BW951" s="35"/>
      <c r="BX951" s="35"/>
      <c r="BY951" s="35"/>
      <c r="BZ951" s="35"/>
      <c r="CA951" s="35"/>
      <c r="CB951" s="35"/>
      <c r="CC951" s="35"/>
      <c r="CD951" s="35"/>
      <c r="CE951" s="35"/>
      <c r="CF951" s="35"/>
      <c r="CG951" s="35"/>
      <c r="CH951" s="35"/>
    </row>
    <row r="952" spans="1:86" ht="15.6" x14ac:dyDescent="0.3">
      <c r="A952" s="35"/>
      <c r="B952" s="86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17">
        <f t="shared" si="2041"/>
        <v>46968</v>
      </c>
      <c r="U952" s="216">
        <f t="shared" si="2034"/>
        <v>4</v>
      </c>
      <c r="V952" s="216">
        <f t="shared" si="2041"/>
        <v>947</v>
      </c>
      <c r="W952" s="16">
        <f t="shared" si="2048"/>
        <v>2.5945205479452054</v>
      </c>
      <c r="X952" s="16" t="e">
        <f>IF(Template!$F$7="Linear interpolation",LinInterp($I$5:$I$22,$G$5:$G$22,W952),CubicSpline($I$5:$I$22,$G$5:$G$22,W952))</f>
        <v>#VALUE!</v>
      </c>
      <c r="Y952" s="221" t="e">
        <f t="shared" si="2035"/>
        <v>#VALUE!</v>
      </c>
      <c r="Z952" s="221" t="e">
        <f>Y952/PRODUCT($AA$6:AA951)</f>
        <v>#VALUE!</v>
      </c>
      <c r="AA952" s="16" t="e">
        <f t="shared" si="2042"/>
        <v>#VALUE!</v>
      </c>
      <c r="AB952" s="10" t="e">
        <f t="shared" si="2043"/>
        <v>#VALUE!</v>
      </c>
      <c r="AC952" s="90">
        <f t="shared" si="2036"/>
        <v>952</v>
      </c>
      <c r="AD952" s="17">
        <f t="shared" si="2044"/>
        <v>46945</v>
      </c>
      <c r="AE952" s="16" t="e">
        <f t="shared" si="2037"/>
        <v>#VALUE!</v>
      </c>
      <c r="AF952" s="10">
        <f ca="1">IFERROR(AVERAGE(INDIRECT("AE"&amp;AC952-Template!$F$10+1):INDIRECT("AE"&amp;AC952)),0)</f>
        <v>0</v>
      </c>
      <c r="AG952" s="35"/>
      <c r="AH952" s="86"/>
      <c r="AI952" s="35"/>
      <c r="AJ952" s="35"/>
      <c r="AK952" s="35"/>
      <c r="AL952" s="35"/>
      <c r="AM952" s="35"/>
      <c r="AN952" s="35"/>
      <c r="AO952" s="35"/>
      <c r="AP952" s="35"/>
      <c r="AQ952" s="35"/>
      <c r="AR952" s="35"/>
      <c r="AS952" s="35"/>
      <c r="AT952" s="35"/>
      <c r="AU952" s="35"/>
      <c r="AV952" s="35"/>
      <c r="AW952" s="35"/>
      <c r="AX952" s="35"/>
      <c r="AY952" s="35"/>
      <c r="AZ952" s="17">
        <f t="shared" ref="AZ952" si="2150">AZ951+1</f>
        <v>46968</v>
      </c>
      <c r="BA952" s="216">
        <f t="shared" si="2060"/>
        <v>4</v>
      </c>
      <c r="BB952" s="216">
        <f t="shared" ref="BB952" si="2151">BB951+1</f>
        <v>947</v>
      </c>
      <c r="BC952" s="16">
        <f t="shared" si="2062"/>
        <v>2.5945205479452054</v>
      </c>
      <c r="BD952" s="16">
        <f>IF(Template!$F$7="Linear interpolation",LinInterp($AO$5:$AO$18,$AM$5:$AM$18,BC952),CubicSpline($AO$5:$AO$18,$AM$5:$AM$18,BC952))</f>
        <v>13.901749209847507</v>
      </c>
      <c r="BE952" s="221">
        <f t="shared" si="2141"/>
        <v>1.401745814354435</v>
      </c>
      <c r="BF952" s="221">
        <f>BE952/PRODUCT($BG$6:BG951)</f>
        <v>1.0003631946438809</v>
      </c>
      <c r="BG952" s="16">
        <f t="shared" si="2063"/>
        <v>1.0003631946438809</v>
      </c>
      <c r="BH952" s="10">
        <f t="shared" si="2064"/>
        <v>13.256604501653001</v>
      </c>
      <c r="BI952" s="90"/>
      <c r="BJ952" s="17">
        <f t="shared" si="2047"/>
        <v>46945</v>
      </c>
      <c r="BK952" s="16">
        <f t="shared" si="2040"/>
        <v>13.09582467521231</v>
      </c>
      <c r="BL952" s="10">
        <f ca="1">IFERROR(AVERAGE(INDIRECT("BK"&amp;AC952-Template!$F$10+1):INDIRECT("BK"&amp;AC952)),0)</f>
        <v>12.989800340476879</v>
      </c>
      <c r="BM952" s="35"/>
      <c r="BN952" s="86"/>
      <c r="BO952" s="35"/>
      <c r="BP952" s="35"/>
      <c r="BQ952" s="35"/>
      <c r="BR952" s="35"/>
      <c r="BS952" s="35"/>
      <c r="BT952" s="35"/>
      <c r="BU952" s="35"/>
      <c r="BV952" s="35"/>
      <c r="BW952" s="35"/>
      <c r="BX952" s="35"/>
      <c r="BY952" s="35"/>
      <c r="BZ952" s="35"/>
      <c r="CA952" s="35"/>
      <c r="CB952" s="35"/>
      <c r="CC952" s="35"/>
      <c r="CD952" s="35"/>
      <c r="CE952" s="35"/>
      <c r="CF952" s="35"/>
      <c r="CG952" s="35"/>
      <c r="CH952" s="35"/>
    </row>
    <row r="953" spans="1:86" ht="15.6" x14ac:dyDescent="0.3">
      <c r="A953" s="35"/>
      <c r="B953" s="86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17">
        <f t="shared" si="2041"/>
        <v>46969</v>
      </c>
      <c r="U953" s="216">
        <f t="shared" si="2034"/>
        <v>5</v>
      </c>
      <c r="V953" s="216">
        <f t="shared" si="2041"/>
        <v>948</v>
      </c>
      <c r="W953" s="16">
        <f t="shared" si="2048"/>
        <v>2.5972602739726027</v>
      </c>
      <c r="X953" s="16" t="e">
        <f>IF(Template!$F$7="Linear interpolation",LinInterp($I$5:$I$22,$G$5:$G$22,W953),CubicSpline($I$5:$I$22,$G$5:$G$22,W953))</f>
        <v>#VALUE!</v>
      </c>
      <c r="Y953" s="221" t="e">
        <f t="shared" si="2035"/>
        <v>#VALUE!</v>
      </c>
      <c r="Z953" s="221" t="e">
        <f>Y953/PRODUCT($AA$6:AA952)</f>
        <v>#VALUE!</v>
      </c>
      <c r="AA953" s="16" t="e">
        <f t="shared" si="2042"/>
        <v>#VALUE!</v>
      </c>
      <c r="AB953" s="10" t="e">
        <f t="shared" si="2043"/>
        <v>#VALUE!</v>
      </c>
      <c r="AC953" s="90">
        <f t="shared" si="2036"/>
        <v>953</v>
      </c>
      <c r="AD953" s="17">
        <f t="shared" si="2044"/>
        <v>46946</v>
      </c>
      <c r="AE953" s="16" t="e">
        <f t="shared" si="2037"/>
        <v>#VALUE!</v>
      </c>
      <c r="AF953" s="10">
        <f ca="1">IFERROR(AVERAGE(INDIRECT("AE"&amp;AC953-Template!$F$10+1):INDIRECT("AE"&amp;AC953)),0)</f>
        <v>0</v>
      </c>
      <c r="AG953" s="35"/>
      <c r="AH953" s="86"/>
      <c r="AI953" s="35"/>
      <c r="AJ953" s="35"/>
      <c r="AK953" s="35"/>
      <c r="AL953" s="35"/>
      <c r="AM953" s="35"/>
      <c r="AN953" s="35"/>
      <c r="AO953" s="35"/>
      <c r="AP953" s="35"/>
      <c r="AQ953" s="35"/>
      <c r="AR953" s="35"/>
      <c r="AS953" s="35"/>
      <c r="AT953" s="35"/>
      <c r="AU953" s="35"/>
      <c r="AV953" s="35"/>
      <c r="AW953" s="35"/>
      <c r="AX953" s="35"/>
      <c r="AY953" s="35"/>
      <c r="AZ953" s="17">
        <f t="shared" ref="AZ953" si="2152">AZ952+1</f>
        <v>46969</v>
      </c>
      <c r="BA953" s="216">
        <f t="shared" si="2060"/>
        <v>5</v>
      </c>
      <c r="BB953" s="216">
        <f t="shared" ref="BB953" si="2153">BB952+1</f>
        <v>948</v>
      </c>
      <c r="BC953" s="16">
        <f t="shared" si="2062"/>
        <v>2.5972602739726027</v>
      </c>
      <c r="BD953" s="16">
        <f>IF(Template!$F$7="Linear interpolation",LinInterp($AO$5:$AO$18,$AM$5:$AM$18,BC953),CubicSpline($AO$5:$AO$18,$AM$5:$AM$18,BC953))</f>
        <v>13.902042782856682</v>
      </c>
      <c r="BE953" s="221">
        <f t="shared" si="2141"/>
        <v>1.4022551800883398</v>
      </c>
      <c r="BF953" s="221">
        <f>BE953/PRODUCT($BG$6:BG952)</f>
        <v>1.0003633795290763</v>
      </c>
      <c r="BG953" s="16">
        <f t="shared" si="2063"/>
        <v>1.0003633795290763</v>
      </c>
      <c r="BH953" s="10">
        <f t="shared" si="2064"/>
        <v>13.263352811284213</v>
      </c>
      <c r="BI953" s="90"/>
      <c r="BJ953" s="17">
        <f t="shared" si="2047"/>
        <v>46946</v>
      </c>
      <c r="BK953" s="16">
        <f t="shared" si="2040"/>
        <v>13.103022234127849</v>
      </c>
      <c r="BL953" s="10">
        <f ca="1">IFERROR(AVERAGE(INDIRECT("BK"&amp;AC953-Template!$F$10+1):INDIRECT("BK"&amp;AC953)),0)</f>
        <v>12.996460345514192</v>
      </c>
      <c r="BM953" s="35"/>
      <c r="BN953" s="86"/>
      <c r="BO953" s="35"/>
      <c r="BP953" s="35"/>
      <c r="BQ953" s="35"/>
      <c r="BR953" s="35"/>
      <c r="BS953" s="35"/>
      <c r="BT953" s="35"/>
      <c r="BU953" s="35"/>
      <c r="BV953" s="35"/>
      <c r="BW953" s="35"/>
      <c r="BX953" s="35"/>
      <c r="BY953" s="35"/>
      <c r="BZ953" s="35"/>
      <c r="CA953" s="35"/>
      <c r="CB953" s="35"/>
      <c r="CC953" s="35"/>
      <c r="CD953" s="35"/>
      <c r="CE953" s="35"/>
      <c r="CF953" s="35"/>
      <c r="CG953" s="35"/>
      <c r="CH953" s="35"/>
    </row>
    <row r="954" spans="1:86" ht="15.6" x14ac:dyDescent="0.3">
      <c r="A954" s="35"/>
      <c r="B954" s="86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17">
        <f t="shared" si="2041"/>
        <v>46970</v>
      </c>
      <c r="U954" s="216">
        <f t="shared" si="2034"/>
        <v>6</v>
      </c>
      <c r="V954" s="216">
        <f t="shared" si="2041"/>
        <v>949</v>
      </c>
      <c r="W954" s="16">
        <f t="shared" si="2048"/>
        <v>2.6</v>
      </c>
      <c r="X954" s="16" t="e">
        <f>IF(Template!$F$7="Linear interpolation",LinInterp($I$5:$I$22,$G$5:$G$22,W954),CubicSpline($I$5:$I$22,$G$5:$G$22,W954))</f>
        <v>#VALUE!</v>
      </c>
      <c r="Y954" s="221" t="e">
        <f t="shared" si="2035"/>
        <v>#VALUE!</v>
      </c>
      <c r="Z954" s="221" t="e">
        <f>Y954/PRODUCT($AA$6:AA953)</f>
        <v>#VALUE!</v>
      </c>
      <c r="AA954" s="16" t="e">
        <f t="shared" si="2042"/>
        <v>#VALUE!</v>
      </c>
      <c r="AB954" s="10" t="e">
        <f t="shared" si="2043"/>
        <v>#VALUE!</v>
      </c>
      <c r="AC954" s="90">
        <f t="shared" si="2036"/>
        <v>954</v>
      </c>
      <c r="AD954" s="17">
        <f t="shared" si="2044"/>
        <v>46947</v>
      </c>
      <c r="AE954" s="16" t="e">
        <f t="shared" si="2037"/>
        <v>#VALUE!</v>
      </c>
      <c r="AF954" s="10">
        <f ca="1">IFERROR(AVERAGE(INDIRECT("AE"&amp;AC954-Template!$F$10+1):INDIRECT("AE"&amp;AC954)),0)</f>
        <v>0</v>
      </c>
      <c r="AG954" s="35"/>
      <c r="AH954" s="86"/>
      <c r="AI954" s="35"/>
      <c r="AJ954" s="35"/>
      <c r="AK954" s="35"/>
      <c r="AL954" s="35"/>
      <c r="AM954" s="35"/>
      <c r="AN954" s="35"/>
      <c r="AO954" s="35"/>
      <c r="AP954" s="35"/>
      <c r="AQ954" s="35"/>
      <c r="AR954" s="35"/>
      <c r="AS954" s="35"/>
      <c r="AT954" s="35"/>
      <c r="AU954" s="35"/>
      <c r="AV954" s="35"/>
      <c r="AW954" s="35"/>
      <c r="AX954" s="35"/>
      <c r="AY954" s="35"/>
      <c r="AZ954" s="17">
        <f t="shared" ref="AZ954" si="2154">AZ953+1</f>
        <v>46970</v>
      </c>
      <c r="BA954" s="216">
        <f t="shared" si="2060"/>
        <v>6</v>
      </c>
      <c r="BB954" s="216">
        <f t="shared" ref="BB954" si="2155">BB953+1</f>
        <v>949</v>
      </c>
      <c r="BC954" s="16">
        <f t="shared" si="2062"/>
        <v>2.6</v>
      </c>
      <c r="BD954" s="16">
        <f>IF(Template!$F$7="Linear interpolation",LinInterp($AO$5:$AO$18,$AM$5:$AM$18,BC954),CubicSpline($AO$5:$AO$18,$AM$5:$AM$18,BC954))</f>
        <v>13.902343808575546</v>
      </c>
      <c r="BE954" s="221">
        <f t="shared" si="2141"/>
        <v>1.4027649893402341</v>
      </c>
      <c r="BF954" s="221">
        <f>BE954/PRODUCT($BG$6:BG953)</f>
        <v>1.000363563821431</v>
      </c>
      <c r="BG954" s="16">
        <f t="shared" si="2063"/>
        <v>1.0003633795290763</v>
      </c>
      <c r="BH954" s="10">
        <f t="shared" si="2064"/>
        <v>13.263352811284213</v>
      </c>
      <c r="BI954" s="90"/>
      <c r="BJ954" s="17">
        <f t="shared" si="2047"/>
        <v>46947</v>
      </c>
      <c r="BK954" s="16">
        <f t="shared" si="2040"/>
        <v>13.110202192976317</v>
      </c>
      <c r="BL954" s="10">
        <f ca="1">IFERROR(AVERAGE(INDIRECT("BK"&amp;AC954-Template!$F$10+1):INDIRECT("BK"&amp;AC954)),0)</f>
        <v>13.003871683473191</v>
      </c>
      <c r="BM954" s="35"/>
      <c r="BN954" s="86"/>
      <c r="BO954" s="35"/>
      <c r="BP954" s="35"/>
      <c r="BQ954" s="35"/>
      <c r="BR954" s="35"/>
      <c r="BS954" s="35"/>
      <c r="BT954" s="35"/>
      <c r="BU954" s="35"/>
      <c r="BV954" s="35"/>
      <c r="BW954" s="35"/>
      <c r="BX954" s="35"/>
      <c r="BY954" s="35"/>
      <c r="BZ954" s="35"/>
      <c r="CA954" s="35"/>
      <c r="CB954" s="35"/>
      <c r="CC954" s="35"/>
      <c r="CD954" s="35"/>
      <c r="CE954" s="35"/>
      <c r="CF954" s="35"/>
      <c r="CG954" s="35"/>
      <c r="CH954" s="35"/>
    </row>
    <row r="955" spans="1:86" ht="15.6" x14ac:dyDescent="0.3">
      <c r="A955" s="35"/>
      <c r="B955" s="86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17">
        <f t="shared" si="2041"/>
        <v>46971</v>
      </c>
      <c r="U955" s="216">
        <f t="shared" si="2034"/>
        <v>7</v>
      </c>
      <c r="V955" s="216">
        <f t="shared" si="2041"/>
        <v>950</v>
      </c>
      <c r="W955" s="16">
        <f t="shared" si="2048"/>
        <v>2.6027397260273974</v>
      </c>
      <c r="X955" s="16" t="e">
        <f>IF(Template!$F$7="Linear interpolation",LinInterp($I$5:$I$22,$G$5:$G$22,W955),CubicSpline($I$5:$I$22,$G$5:$G$22,W955))</f>
        <v>#VALUE!</v>
      </c>
      <c r="Y955" s="221" t="e">
        <f t="shared" si="2035"/>
        <v>#VALUE!</v>
      </c>
      <c r="Z955" s="221" t="e">
        <f>Y955/PRODUCT($AA$6:AA954)</f>
        <v>#VALUE!</v>
      </c>
      <c r="AA955" s="16" t="e">
        <f t="shared" si="2042"/>
        <v>#VALUE!</v>
      </c>
      <c r="AB955" s="10" t="e">
        <f t="shared" si="2043"/>
        <v>#VALUE!</v>
      </c>
      <c r="AC955" s="90">
        <f t="shared" si="2036"/>
        <v>955</v>
      </c>
      <c r="AD955" s="17">
        <f t="shared" si="2044"/>
        <v>46948</v>
      </c>
      <c r="AE955" s="16" t="e">
        <f t="shared" si="2037"/>
        <v>#VALUE!</v>
      </c>
      <c r="AF955" s="10">
        <f ca="1">IFERROR(AVERAGE(INDIRECT("AE"&amp;AC955-Template!$F$10+1):INDIRECT("AE"&amp;AC955)),0)</f>
        <v>0</v>
      </c>
      <c r="AG955" s="35"/>
      <c r="AH955" s="86"/>
      <c r="AI955" s="35"/>
      <c r="AJ955" s="35"/>
      <c r="AK955" s="35"/>
      <c r="AL955" s="35"/>
      <c r="AM955" s="35"/>
      <c r="AN955" s="35"/>
      <c r="AO955" s="35"/>
      <c r="AP955" s="35"/>
      <c r="AQ955" s="35"/>
      <c r="AR955" s="35"/>
      <c r="AS955" s="35"/>
      <c r="AT955" s="35"/>
      <c r="AU955" s="35"/>
      <c r="AV955" s="35"/>
      <c r="AW955" s="35"/>
      <c r="AX955" s="35"/>
      <c r="AY955" s="35"/>
      <c r="AZ955" s="17">
        <f t="shared" ref="AZ955" si="2156">AZ954+1</f>
        <v>46971</v>
      </c>
      <c r="BA955" s="216">
        <f t="shared" si="2060"/>
        <v>7</v>
      </c>
      <c r="BB955" s="216">
        <f t="shared" ref="BB955" si="2157">BB954+1</f>
        <v>950</v>
      </c>
      <c r="BC955" s="16">
        <f t="shared" si="2062"/>
        <v>2.6027397260273974</v>
      </c>
      <c r="BD955" s="16">
        <f>IF(Template!$F$7="Linear interpolation",LinInterp($AO$5:$AO$18,$AM$5:$AM$18,BC955),CubicSpline($AO$5:$AO$18,$AM$5:$AM$18,BC955))</f>
        <v>13.902652237384173</v>
      </c>
      <c r="BE955" s="221">
        <f t="shared" si="2141"/>
        <v>1.4032752416208336</v>
      </c>
      <c r="BF955" s="221">
        <f>BE955/PRODUCT($BG$6:BG954)</f>
        <v>1.0003639318085618</v>
      </c>
      <c r="BG955" s="16">
        <f t="shared" si="2063"/>
        <v>1.0003633795290763</v>
      </c>
      <c r="BH955" s="10">
        <f t="shared" si="2064"/>
        <v>13.263352811284213</v>
      </c>
      <c r="BI955" s="90"/>
      <c r="BJ955" s="17">
        <f t="shared" si="2047"/>
        <v>46948</v>
      </c>
      <c r="BK955" s="16">
        <f t="shared" si="2040"/>
        <v>13.117364375968332</v>
      </c>
      <c r="BL955" s="10">
        <f ca="1">IFERROR(AVERAGE(INDIRECT("BK"&amp;AC955-Template!$F$10+1):INDIRECT("BK"&amp;AC955)),0)</f>
        <v>13.011267798350412</v>
      </c>
      <c r="BM955" s="35"/>
      <c r="BN955" s="86"/>
      <c r="BO955" s="35"/>
      <c r="BP955" s="35"/>
      <c r="BQ955" s="35"/>
      <c r="BR955" s="35"/>
      <c r="BS955" s="35"/>
      <c r="BT955" s="35"/>
      <c r="BU955" s="35"/>
      <c r="BV955" s="35"/>
      <c r="BW955" s="35"/>
      <c r="BX955" s="35"/>
      <c r="BY955" s="35"/>
      <c r="BZ955" s="35"/>
      <c r="CA955" s="35"/>
      <c r="CB955" s="35"/>
      <c r="CC955" s="35"/>
      <c r="CD955" s="35"/>
      <c r="CE955" s="35"/>
      <c r="CF955" s="35"/>
      <c r="CG955" s="35"/>
      <c r="CH955" s="35"/>
    </row>
    <row r="956" spans="1:86" ht="15.6" x14ac:dyDescent="0.3">
      <c r="A956" s="35"/>
      <c r="B956" s="86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17">
        <f t="shared" si="2041"/>
        <v>46972</v>
      </c>
      <c r="U956" s="216">
        <f t="shared" si="2034"/>
        <v>1</v>
      </c>
      <c r="V956" s="216">
        <f t="shared" si="2041"/>
        <v>951</v>
      </c>
      <c r="W956" s="16">
        <f t="shared" si="2048"/>
        <v>2.6054794520547944</v>
      </c>
      <c r="X956" s="16" t="e">
        <f>IF(Template!$F$7="Linear interpolation",LinInterp($I$5:$I$22,$G$5:$G$22,W956),CubicSpline($I$5:$I$22,$G$5:$G$22,W956))</f>
        <v>#VALUE!</v>
      </c>
      <c r="Y956" s="221" t="e">
        <f t="shared" si="2035"/>
        <v>#VALUE!</v>
      </c>
      <c r="Z956" s="221" t="e">
        <f>Y956/PRODUCT($AA$6:AA955)</f>
        <v>#VALUE!</v>
      </c>
      <c r="AA956" s="16" t="e">
        <f t="shared" si="2042"/>
        <v>#VALUE!</v>
      </c>
      <c r="AB956" s="10" t="e">
        <f t="shared" si="2043"/>
        <v>#VALUE!</v>
      </c>
      <c r="AC956" s="90">
        <f t="shared" si="2036"/>
        <v>956</v>
      </c>
      <c r="AD956" s="17">
        <f t="shared" si="2044"/>
        <v>46949</v>
      </c>
      <c r="AE956" s="16" t="e">
        <f t="shared" si="2037"/>
        <v>#VALUE!</v>
      </c>
      <c r="AF956" s="10">
        <f ca="1">IFERROR(AVERAGE(INDIRECT("AE"&amp;AC956-Template!$F$10+1):INDIRECT("AE"&amp;AC956)),0)</f>
        <v>0</v>
      </c>
      <c r="AG956" s="35"/>
      <c r="AH956" s="86"/>
      <c r="AI956" s="35"/>
      <c r="AJ956" s="35"/>
      <c r="AK956" s="35"/>
      <c r="AL956" s="35"/>
      <c r="AM956" s="35"/>
      <c r="AN956" s="35"/>
      <c r="AO956" s="35"/>
      <c r="AP956" s="35"/>
      <c r="AQ956" s="35"/>
      <c r="AR956" s="35"/>
      <c r="AS956" s="35"/>
      <c r="AT956" s="35"/>
      <c r="AU956" s="35"/>
      <c r="AV956" s="35"/>
      <c r="AW956" s="35"/>
      <c r="AX956" s="35"/>
      <c r="AY956" s="35"/>
      <c r="AZ956" s="17">
        <f t="shared" ref="AZ956" si="2158">AZ955+1</f>
        <v>46972</v>
      </c>
      <c r="BA956" s="216">
        <f t="shared" si="2060"/>
        <v>1</v>
      </c>
      <c r="BB956" s="216">
        <f t="shared" ref="BB956" si="2159">BB955+1</f>
        <v>951</v>
      </c>
      <c r="BC956" s="16">
        <f t="shared" si="2062"/>
        <v>2.6054794520547944</v>
      </c>
      <c r="BD956" s="16">
        <f>IF(Template!$F$7="Linear interpolation",LinInterp($AO$5:$AO$18,$AM$5:$AM$18,BC956),CubicSpline($AO$5:$AO$18,$AM$5:$AM$18,BC956))</f>
        <v>13.902968019662636</v>
      </c>
      <c r="BE956" s="221">
        <f t="shared" si="2141"/>
        <v>1.4037859364332701</v>
      </c>
      <c r="BF956" s="221">
        <f>BE956/PRODUCT($BG$6:BG955)</f>
        <v>1.0003644828881904</v>
      </c>
      <c r="BG956" s="16">
        <f t="shared" si="2063"/>
        <v>1.0003644828881904</v>
      </c>
      <c r="BH956" s="10">
        <f t="shared" si="2064"/>
        <v>13.303625418947917</v>
      </c>
      <c r="BI956" s="90"/>
      <c r="BJ956" s="17">
        <f t="shared" si="2047"/>
        <v>46949</v>
      </c>
      <c r="BK956" s="16">
        <f t="shared" si="2040"/>
        <v>13.117364375968332</v>
      </c>
      <c r="BL956" s="10">
        <f ca="1">IFERROR(AVERAGE(INDIRECT("BK"&amp;AC956-Template!$F$10+1):INDIRECT("BK"&amp;AC956)),0)</f>
        <v>13.018410372956897</v>
      </c>
      <c r="BM956" s="35"/>
      <c r="BN956" s="86"/>
      <c r="BO956" s="35"/>
      <c r="BP956" s="35"/>
      <c r="BQ956" s="35"/>
      <c r="BR956" s="35"/>
      <c r="BS956" s="35"/>
      <c r="BT956" s="35"/>
      <c r="BU956" s="35"/>
      <c r="BV956" s="35"/>
      <c r="BW956" s="35"/>
      <c r="BX956" s="35"/>
      <c r="BY956" s="35"/>
      <c r="BZ956" s="35"/>
      <c r="CA956" s="35"/>
      <c r="CB956" s="35"/>
      <c r="CC956" s="35"/>
      <c r="CD956" s="35"/>
      <c r="CE956" s="35"/>
      <c r="CF956" s="35"/>
      <c r="CG956" s="35"/>
      <c r="CH956" s="35"/>
    </row>
    <row r="957" spans="1:86" ht="15.6" x14ac:dyDescent="0.3">
      <c r="A957" s="35"/>
      <c r="B957" s="86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17">
        <f t="shared" si="2041"/>
        <v>46973</v>
      </c>
      <c r="U957" s="216">
        <f t="shared" si="2034"/>
        <v>2</v>
      </c>
      <c r="V957" s="216">
        <f t="shared" si="2041"/>
        <v>952</v>
      </c>
      <c r="W957" s="16">
        <f t="shared" si="2048"/>
        <v>2.6082191780821917</v>
      </c>
      <c r="X957" s="16" t="e">
        <f>IF(Template!$F$7="Linear interpolation",LinInterp($I$5:$I$22,$G$5:$G$22,W957),CubicSpline($I$5:$I$22,$G$5:$G$22,W957))</f>
        <v>#VALUE!</v>
      </c>
      <c r="Y957" s="221" t="e">
        <f t="shared" si="2035"/>
        <v>#VALUE!</v>
      </c>
      <c r="Z957" s="221" t="e">
        <f>Y957/PRODUCT($AA$6:AA956)</f>
        <v>#VALUE!</v>
      </c>
      <c r="AA957" s="16" t="e">
        <f t="shared" si="2042"/>
        <v>#VALUE!</v>
      </c>
      <c r="AB957" s="10" t="e">
        <f t="shared" si="2043"/>
        <v>#VALUE!</v>
      </c>
      <c r="AC957" s="90">
        <f t="shared" si="2036"/>
        <v>957</v>
      </c>
      <c r="AD957" s="17">
        <f t="shared" si="2044"/>
        <v>46950</v>
      </c>
      <c r="AE957" s="16" t="e">
        <f t="shared" si="2037"/>
        <v>#VALUE!</v>
      </c>
      <c r="AF957" s="10">
        <f ca="1">IFERROR(AVERAGE(INDIRECT("AE"&amp;AC957-Template!$F$10+1):INDIRECT("AE"&amp;AC957)),0)</f>
        <v>0</v>
      </c>
      <c r="AG957" s="35"/>
      <c r="AH957" s="86"/>
      <c r="AI957" s="35"/>
      <c r="AJ957" s="35"/>
      <c r="AK957" s="35"/>
      <c r="AL957" s="35"/>
      <c r="AM957" s="35"/>
      <c r="AN957" s="35"/>
      <c r="AO957" s="35"/>
      <c r="AP957" s="35"/>
      <c r="AQ957" s="35"/>
      <c r="AR957" s="35"/>
      <c r="AS957" s="35"/>
      <c r="AT957" s="35"/>
      <c r="AU957" s="35"/>
      <c r="AV957" s="35"/>
      <c r="AW957" s="35"/>
      <c r="AX957" s="35"/>
      <c r="AY957" s="35"/>
      <c r="AZ957" s="17">
        <f t="shared" ref="AZ957" si="2160">AZ956+1</f>
        <v>46973</v>
      </c>
      <c r="BA957" s="216">
        <f t="shared" si="2060"/>
        <v>2</v>
      </c>
      <c r="BB957" s="216">
        <f t="shared" ref="BB957" si="2161">BB956+1</f>
        <v>952</v>
      </c>
      <c r="BC957" s="16">
        <f t="shared" si="2062"/>
        <v>2.6082191780821917</v>
      </c>
      <c r="BD957" s="16">
        <f>IF(Template!$F$7="Linear interpolation",LinInterp($AO$5:$AO$18,$AM$5:$AM$18,BC957),CubicSpline($AO$5:$AO$18,$AM$5:$AM$18,BC957))</f>
        <v>13.903291105791004</v>
      </c>
      <c r="BE957" s="221">
        <f t="shared" si="2141"/>
        <v>1.4042970732730737</v>
      </c>
      <c r="BF957" s="221">
        <f>BE957/PRODUCT($BG$6:BG956)</f>
        <v>1.0003641130934122</v>
      </c>
      <c r="BG957" s="16">
        <f t="shared" si="2063"/>
        <v>1.0003641130934122</v>
      </c>
      <c r="BH957" s="10">
        <f t="shared" si="2064"/>
        <v>13.29012790954609</v>
      </c>
      <c r="BI957" s="90"/>
      <c r="BJ957" s="17">
        <f t="shared" si="2047"/>
        <v>46950</v>
      </c>
      <c r="BK957" s="16">
        <f t="shared" si="2040"/>
        <v>13.117364375968332</v>
      </c>
      <c r="BL957" s="10">
        <f ca="1">IFERROR(AVERAGE(INDIRECT("BK"&amp;AC957-Template!$F$10+1):INDIRECT("BK"&amp;AC957)),0)</f>
        <v>13.025299835416911</v>
      </c>
      <c r="BM957" s="35"/>
      <c r="BN957" s="86"/>
      <c r="BO957" s="35"/>
      <c r="BP957" s="35"/>
      <c r="BQ957" s="35"/>
      <c r="BR957" s="35"/>
      <c r="BS957" s="35"/>
      <c r="BT957" s="35"/>
      <c r="BU957" s="35"/>
      <c r="BV957" s="35"/>
      <c r="BW957" s="35"/>
      <c r="BX957" s="35"/>
      <c r="BY957" s="35"/>
      <c r="BZ957" s="35"/>
      <c r="CA957" s="35"/>
      <c r="CB957" s="35"/>
      <c r="CC957" s="35"/>
      <c r="CD957" s="35"/>
      <c r="CE957" s="35"/>
      <c r="CF957" s="35"/>
      <c r="CG957" s="35"/>
      <c r="CH957" s="35"/>
    </row>
    <row r="958" spans="1:86" ht="15.6" x14ac:dyDescent="0.3">
      <c r="A958" s="35"/>
      <c r="B958" s="86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17">
        <f t="shared" si="2041"/>
        <v>46974</v>
      </c>
      <c r="U958" s="216">
        <f t="shared" si="2034"/>
        <v>3</v>
      </c>
      <c r="V958" s="216">
        <f t="shared" si="2041"/>
        <v>953</v>
      </c>
      <c r="W958" s="16">
        <f t="shared" si="2048"/>
        <v>2.6109589041095891</v>
      </c>
      <c r="X958" s="16" t="e">
        <f>IF(Template!$F$7="Linear interpolation",LinInterp($I$5:$I$22,$G$5:$G$22,W958),CubicSpline($I$5:$I$22,$G$5:$G$22,W958))</f>
        <v>#VALUE!</v>
      </c>
      <c r="Y958" s="221" t="e">
        <f t="shared" si="2035"/>
        <v>#VALUE!</v>
      </c>
      <c r="Z958" s="221" t="e">
        <f>Y958/PRODUCT($AA$6:AA957)</f>
        <v>#VALUE!</v>
      </c>
      <c r="AA958" s="16" t="e">
        <f t="shared" si="2042"/>
        <v>#VALUE!</v>
      </c>
      <c r="AB958" s="10" t="e">
        <f t="shared" si="2043"/>
        <v>#VALUE!</v>
      </c>
      <c r="AC958" s="90">
        <f t="shared" si="2036"/>
        <v>958</v>
      </c>
      <c r="AD958" s="17">
        <f t="shared" si="2044"/>
        <v>46951</v>
      </c>
      <c r="AE958" s="16" t="e">
        <f t="shared" si="2037"/>
        <v>#VALUE!</v>
      </c>
      <c r="AF958" s="10">
        <f ca="1">IFERROR(AVERAGE(INDIRECT("AE"&amp;AC958-Template!$F$10+1):INDIRECT("AE"&amp;AC958)),0)</f>
        <v>0</v>
      </c>
      <c r="AG958" s="35"/>
      <c r="AH958" s="86"/>
      <c r="AI958" s="35"/>
      <c r="AJ958" s="35"/>
      <c r="AK958" s="35"/>
      <c r="AL958" s="35"/>
      <c r="AM958" s="35"/>
      <c r="AN958" s="35"/>
      <c r="AO958" s="35"/>
      <c r="AP958" s="35"/>
      <c r="AQ958" s="35"/>
      <c r="AR958" s="35"/>
      <c r="AS958" s="35"/>
      <c r="AT958" s="35"/>
      <c r="AU958" s="35"/>
      <c r="AV958" s="35"/>
      <c r="AW958" s="35"/>
      <c r="AX958" s="35"/>
      <c r="AY958" s="35"/>
      <c r="AZ958" s="17">
        <f t="shared" ref="AZ958" si="2162">AZ957+1</f>
        <v>46974</v>
      </c>
      <c r="BA958" s="216">
        <f t="shared" si="2060"/>
        <v>3</v>
      </c>
      <c r="BB958" s="216">
        <f t="shared" ref="BB958" si="2163">BB957+1</f>
        <v>953</v>
      </c>
      <c r="BC958" s="16">
        <f t="shared" si="2062"/>
        <v>2.6109589041095891</v>
      </c>
      <c r="BD958" s="16">
        <f>IF(Template!$F$7="Linear interpolation",LinInterp($AO$5:$AO$18,$AM$5:$AM$18,BC958),CubicSpline($AO$5:$AO$18,$AM$5:$AM$18,BC958))</f>
        <v>13.903621446149351</v>
      </c>
      <c r="BE958" s="221">
        <f t="shared" si="2141"/>
        <v>1.4048086516281597</v>
      </c>
      <c r="BF958" s="221">
        <f>BE958/PRODUCT($BG$6:BG957)</f>
        <v>1.0003642949663734</v>
      </c>
      <c r="BG958" s="16">
        <f t="shared" si="2063"/>
        <v>1.0003642949663734</v>
      </c>
      <c r="BH958" s="10">
        <f t="shared" si="2064"/>
        <v>13.296766272627547</v>
      </c>
      <c r="BI958" s="90"/>
      <c r="BJ958" s="17">
        <f t="shared" si="2047"/>
        <v>46951</v>
      </c>
      <c r="BK958" s="16">
        <f t="shared" si="2040"/>
        <v>13.160157093297986</v>
      </c>
      <c r="BL958" s="10">
        <f ca="1">IFERROR(AVERAGE(INDIRECT("BK"&amp;AC958-Template!$F$10+1):INDIRECT("BK"&amp;AC958)),0)</f>
        <v>13.033615721787918</v>
      </c>
      <c r="BM958" s="35"/>
      <c r="BN958" s="86"/>
      <c r="BO958" s="35"/>
      <c r="BP958" s="35"/>
      <c r="BQ958" s="35"/>
      <c r="BR958" s="35"/>
      <c r="BS958" s="35"/>
      <c r="BT958" s="35"/>
      <c r="BU958" s="35"/>
      <c r="BV958" s="35"/>
      <c r="BW958" s="35"/>
      <c r="BX958" s="35"/>
      <c r="BY958" s="35"/>
      <c r="BZ958" s="35"/>
      <c r="CA958" s="35"/>
      <c r="CB958" s="35"/>
      <c r="CC958" s="35"/>
      <c r="CD958" s="35"/>
      <c r="CE958" s="35"/>
      <c r="CF958" s="35"/>
      <c r="CG958" s="35"/>
      <c r="CH958" s="35"/>
    </row>
    <row r="959" spans="1:86" ht="15.6" x14ac:dyDescent="0.3">
      <c r="A959" s="35"/>
      <c r="B959" s="86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17">
        <f t="shared" si="2041"/>
        <v>46975</v>
      </c>
      <c r="U959" s="216">
        <f t="shared" si="2034"/>
        <v>4</v>
      </c>
      <c r="V959" s="216">
        <f t="shared" si="2041"/>
        <v>954</v>
      </c>
      <c r="W959" s="16">
        <f t="shared" si="2048"/>
        <v>2.6136986301369864</v>
      </c>
      <c r="X959" s="16" t="e">
        <f>IF(Template!$F$7="Linear interpolation",LinInterp($I$5:$I$22,$G$5:$G$22,W959),CubicSpline($I$5:$I$22,$G$5:$G$22,W959))</f>
        <v>#VALUE!</v>
      </c>
      <c r="Y959" s="221" t="e">
        <f t="shared" si="2035"/>
        <v>#VALUE!</v>
      </c>
      <c r="Z959" s="221" t="e">
        <f>Y959/PRODUCT($AA$6:AA958)</f>
        <v>#VALUE!</v>
      </c>
      <c r="AA959" s="16" t="e">
        <f t="shared" si="2042"/>
        <v>#VALUE!</v>
      </c>
      <c r="AB959" s="10" t="e">
        <f t="shared" si="2043"/>
        <v>#VALUE!</v>
      </c>
      <c r="AC959" s="90">
        <f t="shared" si="2036"/>
        <v>959</v>
      </c>
      <c r="AD959" s="17">
        <f t="shared" si="2044"/>
        <v>46952</v>
      </c>
      <c r="AE959" s="16" t="e">
        <f t="shared" si="2037"/>
        <v>#VALUE!</v>
      </c>
      <c r="AF959" s="10">
        <f ca="1">IFERROR(AVERAGE(INDIRECT("AE"&amp;AC959-Template!$F$10+1):INDIRECT("AE"&amp;AC959)),0)</f>
        <v>0</v>
      </c>
      <c r="AG959" s="35"/>
      <c r="AH959" s="86"/>
      <c r="AI959" s="35"/>
      <c r="AJ959" s="35"/>
      <c r="AK959" s="35"/>
      <c r="AL959" s="35"/>
      <c r="AM959" s="35"/>
      <c r="AN959" s="35"/>
      <c r="AO959" s="35"/>
      <c r="AP959" s="35"/>
      <c r="AQ959" s="35"/>
      <c r="AR959" s="35"/>
      <c r="AS959" s="35"/>
      <c r="AT959" s="35"/>
      <c r="AU959" s="35"/>
      <c r="AV959" s="35"/>
      <c r="AW959" s="35"/>
      <c r="AX959" s="35"/>
      <c r="AY959" s="35"/>
      <c r="AZ959" s="17">
        <f t="shared" ref="AZ959" si="2164">AZ958+1</f>
        <v>46975</v>
      </c>
      <c r="BA959" s="216">
        <f t="shared" si="2060"/>
        <v>4</v>
      </c>
      <c r="BB959" s="216">
        <f t="shared" ref="BB959" si="2165">BB958+1</f>
        <v>954</v>
      </c>
      <c r="BC959" s="16">
        <f t="shared" si="2062"/>
        <v>2.6136986301369864</v>
      </c>
      <c r="BD959" s="16">
        <f>IF(Template!$F$7="Linear interpolation",LinInterp($AO$5:$AO$18,$AM$5:$AM$18,BC959),CubicSpline($AO$5:$AO$18,$AM$5:$AM$18,BC959))</f>
        <v>13.903958991117753</v>
      </c>
      <c r="BE959" s="221">
        <f t="shared" si="2141"/>
        <v>1.4053206709788164</v>
      </c>
      <c r="BF959" s="221">
        <f>BE959/PRODUCT($BG$6:BG958)</f>
        <v>1.0003644762224828</v>
      </c>
      <c r="BG959" s="16">
        <f t="shared" si="2063"/>
        <v>1.0003644762224828</v>
      </c>
      <c r="BH959" s="10">
        <f t="shared" si="2064"/>
        <v>13.303382120622654</v>
      </c>
      <c r="BI959" s="90"/>
      <c r="BJ959" s="17">
        <f t="shared" si="2047"/>
        <v>46952</v>
      </c>
      <c r="BK959" s="16">
        <f t="shared" si="2040"/>
        <v>13.145831833089815</v>
      </c>
      <c r="BL959" s="10">
        <f ca="1">IFERROR(AVERAGE(INDIRECT("BK"&amp;AC959-Template!$F$10+1):INDIRECT("BK"&amp;AC959)),0)</f>
        <v>13.041454099485318</v>
      </c>
      <c r="BM959" s="35"/>
      <c r="BN959" s="86"/>
      <c r="BO959" s="35"/>
      <c r="BP959" s="35"/>
      <c r="BQ959" s="35"/>
      <c r="BR959" s="35"/>
      <c r="BS959" s="35"/>
      <c r="BT959" s="35"/>
      <c r="BU959" s="35"/>
      <c r="BV959" s="35"/>
      <c r="BW959" s="35"/>
      <c r="BX959" s="35"/>
      <c r="BY959" s="35"/>
      <c r="BZ959" s="35"/>
      <c r="CA959" s="35"/>
      <c r="CB959" s="35"/>
      <c r="CC959" s="35"/>
      <c r="CD959" s="35"/>
      <c r="CE959" s="35"/>
      <c r="CF959" s="35"/>
      <c r="CG959" s="35"/>
      <c r="CH959" s="35"/>
    </row>
    <row r="960" spans="1:86" ht="15.6" x14ac:dyDescent="0.3">
      <c r="A960" s="35"/>
      <c r="B960" s="86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17">
        <f t="shared" si="2041"/>
        <v>46976</v>
      </c>
      <c r="U960" s="216">
        <f t="shared" si="2034"/>
        <v>5</v>
      </c>
      <c r="V960" s="216">
        <f t="shared" si="2041"/>
        <v>955</v>
      </c>
      <c r="W960" s="16">
        <f t="shared" si="2048"/>
        <v>2.6164383561643834</v>
      </c>
      <c r="X960" s="16" t="e">
        <f>IF(Template!$F$7="Linear interpolation",LinInterp($I$5:$I$22,$G$5:$G$22,W960),CubicSpline($I$5:$I$22,$G$5:$G$22,W960))</f>
        <v>#VALUE!</v>
      </c>
      <c r="Y960" s="221" t="e">
        <f t="shared" si="2035"/>
        <v>#VALUE!</v>
      </c>
      <c r="Z960" s="221" t="e">
        <f>Y960/PRODUCT($AA$6:AA959)</f>
        <v>#VALUE!</v>
      </c>
      <c r="AA960" s="16" t="e">
        <f t="shared" si="2042"/>
        <v>#VALUE!</v>
      </c>
      <c r="AB960" s="10" t="e">
        <f t="shared" si="2043"/>
        <v>#VALUE!</v>
      </c>
      <c r="AC960" s="90">
        <f t="shared" si="2036"/>
        <v>960</v>
      </c>
      <c r="AD960" s="17">
        <f t="shared" si="2044"/>
        <v>46953</v>
      </c>
      <c r="AE960" s="16" t="e">
        <f t="shared" si="2037"/>
        <v>#VALUE!</v>
      </c>
      <c r="AF960" s="10">
        <f ca="1">IFERROR(AVERAGE(INDIRECT("AE"&amp;AC960-Template!$F$10+1):INDIRECT("AE"&amp;AC960)),0)</f>
        <v>0</v>
      </c>
      <c r="AG960" s="35"/>
      <c r="AH960" s="86"/>
      <c r="AI960" s="35"/>
      <c r="AJ960" s="35"/>
      <c r="AK960" s="35"/>
      <c r="AL960" s="35"/>
      <c r="AM960" s="35"/>
      <c r="AN960" s="35"/>
      <c r="AO960" s="35"/>
      <c r="AP960" s="35"/>
      <c r="AQ960" s="35"/>
      <c r="AR960" s="35"/>
      <c r="AS960" s="35"/>
      <c r="AT960" s="35"/>
      <c r="AU960" s="35"/>
      <c r="AV960" s="35"/>
      <c r="AW960" s="35"/>
      <c r="AX960" s="35"/>
      <c r="AY960" s="35"/>
      <c r="AZ960" s="17">
        <f t="shared" ref="AZ960" si="2166">AZ959+1</f>
        <v>46976</v>
      </c>
      <c r="BA960" s="216">
        <f t="shared" si="2060"/>
        <v>5</v>
      </c>
      <c r="BB960" s="216">
        <f t="shared" ref="BB960" si="2167">BB959+1</f>
        <v>955</v>
      </c>
      <c r="BC960" s="16">
        <f t="shared" si="2062"/>
        <v>2.6164383561643834</v>
      </c>
      <c r="BD960" s="16">
        <f>IF(Template!$F$7="Linear interpolation",LinInterp($AO$5:$AO$18,$AM$5:$AM$18,BC960),CubicSpline($AO$5:$AO$18,$AM$5:$AM$18,BC960))</f>
        <v>13.904303691076278</v>
      </c>
      <c r="BE960" s="221">
        <f t="shared" si="2141"/>
        <v>1.4058331307976868</v>
      </c>
      <c r="BF960" s="221">
        <f>BE960/PRODUCT($BG$6:BG959)</f>
        <v>1.0003646568569389</v>
      </c>
      <c r="BG960" s="16">
        <f t="shared" si="2063"/>
        <v>1.0003646568569389</v>
      </c>
      <c r="BH960" s="10">
        <f t="shared" si="2064"/>
        <v>13.309975278268826</v>
      </c>
      <c r="BI960" s="90"/>
      <c r="BJ960" s="17">
        <f t="shared" si="2047"/>
        <v>46953</v>
      </c>
      <c r="BK960" s="16">
        <f t="shared" si="2040"/>
        <v>13.152902499829144</v>
      </c>
      <c r="BL960" s="10">
        <f ca="1">IFERROR(AVERAGE(INDIRECT("BK"&amp;AC960-Template!$F$10+1):INDIRECT("BK"&amp;AC960)),0)</f>
        <v>13.048013862093073</v>
      </c>
      <c r="BM960" s="35"/>
      <c r="BN960" s="86"/>
      <c r="BO960" s="35"/>
      <c r="BP960" s="35"/>
      <c r="BQ960" s="35"/>
      <c r="BR960" s="35"/>
      <c r="BS960" s="35"/>
      <c r="BT960" s="35"/>
      <c r="BU960" s="35"/>
      <c r="BV960" s="35"/>
      <c r="BW960" s="35"/>
      <c r="BX960" s="35"/>
      <c r="BY960" s="35"/>
      <c r="BZ960" s="35"/>
      <c r="CA960" s="35"/>
      <c r="CB960" s="35"/>
      <c r="CC960" s="35"/>
      <c r="CD960" s="35"/>
      <c r="CE960" s="35"/>
      <c r="CF960" s="35"/>
      <c r="CG960" s="35"/>
      <c r="CH960" s="35"/>
    </row>
    <row r="961" spans="1:86" ht="15.6" x14ac:dyDescent="0.3">
      <c r="A961" s="35"/>
      <c r="B961" s="86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17">
        <f t="shared" si="2041"/>
        <v>46977</v>
      </c>
      <c r="U961" s="216">
        <f t="shared" si="2034"/>
        <v>6</v>
      </c>
      <c r="V961" s="216">
        <f t="shared" si="2041"/>
        <v>956</v>
      </c>
      <c r="W961" s="16">
        <f t="shared" si="2048"/>
        <v>2.6191780821917807</v>
      </c>
      <c r="X961" s="16" t="e">
        <f>IF(Template!$F$7="Linear interpolation",LinInterp($I$5:$I$22,$G$5:$G$22,W961),CubicSpline($I$5:$I$22,$G$5:$G$22,W961))</f>
        <v>#VALUE!</v>
      </c>
      <c r="Y961" s="221" t="e">
        <f t="shared" si="2035"/>
        <v>#VALUE!</v>
      </c>
      <c r="Z961" s="221" t="e">
        <f>Y961/PRODUCT($AA$6:AA960)</f>
        <v>#VALUE!</v>
      </c>
      <c r="AA961" s="16" t="e">
        <f t="shared" si="2042"/>
        <v>#VALUE!</v>
      </c>
      <c r="AB961" s="10" t="e">
        <f t="shared" si="2043"/>
        <v>#VALUE!</v>
      </c>
      <c r="AC961" s="90">
        <f t="shared" si="2036"/>
        <v>961</v>
      </c>
      <c r="AD961" s="17">
        <f t="shared" si="2044"/>
        <v>46954</v>
      </c>
      <c r="AE961" s="16" t="e">
        <f t="shared" si="2037"/>
        <v>#VALUE!</v>
      </c>
      <c r="AF961" s="10">
        <f ca="1">IFERROR(AVERAGE(INDIRECT("AE"&amp;AC961-Template!$F$10+1):INDIRECT("AE"&amp;AC961)),0)</f>
        <v>0</v>
      </c>
      <c r="AG961" s="35"/>
      <c r="AH961" s="86"/>
      <c r="AI961" s="35"/>
      <c r="AJ961" s="35"/>
      <c r="AK961" s="35"/>
      <c r="AL961" s="35"/>
      <c r="AM961" s="35"/>
      <c r="AN961" s="35"/>
      <c r="AO961" s="35"/>
      <c r="AP961" s="35"/>
      <c r="AQ961" s="35"/>
      <c r="AR961" s="35"/>
      <c r="AS961" s="35"/>
      <c r="AT961" s="35"/>
      <c r="AU961" s="35"/>
      <c r="AV961" s="35"/>
      <c r="AW961" s="35"/>
      <c r="AX961" s="35"/>
      <c r="AY961" s="35"/>
      <c r="AZ961" s="17">
        <f t="shared" ref="AZ961" si="2168">AZ960+1</f>
        <v>46977</v>
      </c>
      <c r="BA961" s="216">
        <f t="shared" si="2060"/>
        <v>6</v>
      </c>
      <c r="BB961" s="216">
        <f t="shared" ref="BB961" si="2169">BB960+1</f>
        <v>956</v>
      </c>
      <c r="BC961" s="16">
        <f t="shared" si="2062"/>
        <v>2.6191780821917807</v>
      </c>
      <c r="BD961" s="16">
        <f>IF(Template!$F$7="Linear interpolation",LinInterp($AO$5:$AO$18,$AM$5:$AM$18,BC961),CubicSpline($AO$5:$AO$18,$AM$5:$AM$18,BC961))</f>
        <v>13.904655496404999</v>
      </c>
      <c r="BE961" s="221">
        <f t="shared" si="2141"/>
        <v>1.4063460305497626</v>
      </c>
      <c r="BF961" s="221">
        <f>BE961/PRODUCT($BG$6:BG960)</f>
        <v>1.0003648368649449</v>
      </c>
      <c r="BG961" s="16">
        <f t="shared" si="2063"/>
        <v>1.0003646568569389</v>
      </c>
      <c r="BH961" s="10">
        <f t="shared" si="2064"/>
        <v>13.309975278268826</v>
      </c>
      <c r="BI961" s="90"/>
      <c r="BJ961" s="17">
        <f t="shared" si="2047"/>
        <v>46954</v>
      </c>
      <c r="BK961" s="16">
        <f t="shared" si="2040"/>
        <v>13.159954336081082</v>
      </c>
      <c r="BL961" s="10">
        <f ca="1">IFERROR(AVERAGE(INDIRECT("BK"&amp;AC961-Template!$F$10+1):INDIRECT("BK"&amp;AC961)),0)</f>
        <v>13.055314940177123</v>
      </c>
      <c r="BM961" s="35"/>
      <c r="BN961" s="86"/>
      <c r="BO961" s="35"/>
      <c r="BP961" s="35"/>
      <c r="BQ961" s="35"/>
      <c r="BR961" s="35"/>
      <c r="BS961" s="35"/>
      <c r="BT961" s="35"/>
      <c r="BU961" s="35"/>
      <c r="BV961" s="35"/>
      <c r="BW961" s="35"/>
      <c r="BX961" s="35"/>
      <c r="BY961" s="35"/>
      <c r="BZ961" s="35"/>
      <c r="CA961" s="35"/>
      <c r="CB961" s="35"/>
      <c r="CC961" s="35"/>
      <c r="CD961" s="35"/>
      <c r="CE961" s="35"/>
      <c r="CF961" s="35"/>
      <c r="CG961" s="35"/>
      <c r="CH961" s="35"/>
    </row>
    <row r="962" spans="1:86" ht="15.6" x14ac:dyDescent="0.3">
      <c r="A962" s="35"/>
      <c r="B962" s="86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17">
        <f t="shared" si="2041"/>
        <v>46978</v>
      </c>
      <c r="U962" s="216">
        <f t="shared" si="2034"/>
        <v>7</v>
      </c>
      <c r="V962" s="216">
        <f t="shared" si="2041"/>
        <v>957</v>
      </c>
      <c r="W962" s="16">
        <f t="shared" si="2048"/>
        <v>2.6219178082191781</v>
      </c>
      <c r="X962" s="16" t="e">
        <f>IF(Template!$F$7="Linear interpolation",LinInterp($I$5:$I$22,$G$5:$G$22,W962),CubicSpline($I$5:$I$22,$G$5:$G$22,W962))</f>
        <v>#VALUE!</v>
      </c>
      <c r="Y962" s="221" t="e">
        <f t="shared" si="2035"/>
        <v>#VALUE!</v>
      </c>
      <c r="Z962" s="221" t="e">
        <f>Y962/PRODUCT($AA$6:AA961)</f>
        <v>#VALUE!</v>
      </c>
      <c r="AA962" s="16" t="e">
        <f t="shared" si="2042"/>
        <v>#VALUE!</v>
      </c>
      <c r="AB962" s="10" t="e">
        <f t="shared" si="2043"/>
        <v>#VALUE!</v>
      </c>
      <c r="AC962" s="90">
        <f t="shared" si="2036"/>
        <v>962</v>
      </c>
      <c r="AD962" s="17">
        <f t="shared" si="2044"/>
        <v>46955</v>
      </c>
      <c r="AE962" s="16" t="e">
        <f t="shared" si="2037"/>
        <v>#VALUE!</v>
      </c>
      <c r="AF962" s="10">
        <f ca="1">IFERROR(AVERAGE(INDIRECT("AE"&amp;AC962-Template!$F$10+1):INDIRECT("AE"&amp;AC962)),0)</f>
        <v>0</v>
      </c>
      <c r="AG962" s="35"/>
      <c r="AH962" s="86"/>
      <c r="AI962" s="35"/>
      <c r="AJ962" s="35"/>
      <c r="AK962" s="35"/>
      <c r="AL962" s="35"/>
      <c r="AM962" s="35"/>
      <c r="AN962" s="35"/>
      <c r="AO962" s="35"/>
      <c r="AP962" s="35"/>
      <c r="AQ962" s="35"/>
      <c r="AR962" s="35"/>
      <c r="AS962" s="35"/>
      <c r="AT962" s="35"/>
      <c r="AU962" s="35"/>
      <c r="AV962" s="35"/>
      <c r="AW962" s="35"/>
      <c r="AX962" s="35"/>
      <c r="AY962" s="35"/>
      <c r="AZ962" s="17">
        <f t="shared" ref="AZ962" si="2170">AZ961+1</f>
        <v>46978</v>
      </c>
      <c r="BA962" s="216">
        <f t="shared" si="2060"/>
        <v>7</v>
      </c>
      <c r="BB962" s="216">
        <f t="shared" ref="BB962" si="2171">BB961+1</f>
        <v>957</v>
      </c>
      <c r="BC962" s="16">
        <f t="shared" si="2062"/>
        <v>2.6219178082191781</v>
      </c>
      <c r="BD962" s="16">
        <f>IF(Template!$F$7="Linear interpolation",LinInterp($AO$5:$AO$18,$AM$5:$AM$18,BC962),CubicSpline($AO$5:$AO$18,$AM$5:$AM$18,BC962))</f>
        <v>13.905014357483989</v>
      </c>
      <c r="BE962" s="221">
        <f t="shared" si="2141"/>
        <v>1.4068593696923626</v>
      </c>
      <c r="BF962" s="221">
        <f>BE962/PRODUCT($BG$6:BG961)</f>
        <v>1.0003651962497699</v>
      </c>
      <c r="BG962" s="16">
        <f t="shared" si="2063"/>
        <v>1.0003646568569389</v>
      </c>
      <c r="BH962" s="10">
        <f t="shared" si="2064"/>
        <v>13.309975278268826</v>
      </c>
      <c r="BI962" s="90"/>
      <c r="BJ962" s="17">
        <f t="shared" si="2047"/>
        <v>46955</v>
      </c>
      <c r="BK962" s="16">
        <f t="shared" si="2040"/>
        <v>13.16698716621023</v>
      </c>
      <c r="BL962" s="10">
        <f ca="1">IFERROR(AVERAGE(INDIRECT("BK"&amp;AC962-Template!$F$10+1):INDIRECT("BK"&amp;AC962)),0)</f>
        <v>13.062599562619731</v>
      </c>
      <c r="BM962" s="35"/>
      <c r="BN962" s="86"/>
      <c r="BO962" s="35"/>
      <c r="BP962" s="35"/>
      <c r="BQ962" s="35"/>
      <c r="BR962" s="35"/>
      <c r="BS962" s="35"/>
      <c r="BT962" s="35"/>
      <c r="BU962" s="35"/>
      <c r="BV962" s="35"/>
      <c r="BW962" s="35"/>
      <c r="BX962" s="35"/>
      <c r="BY962" s="35"/>
      <c r="BZ962" s="35"/>
      <c r="CA962" s="35"/>
      <c r="CB962" s="35"/>
      <c r="CC962" s="35"/>
      <c r="CD962" s="35"/>
      <c r="CE962" s="35"/>
      <c r="CF962" s="35"/>
      <c r="CG962" s="35"/>
      <c r="CH962" s="35"/>
    </row>
    <row r="963" spans="1:86" ht="15.6" x14ac:dyDescent="0.3">
      <c r="A963" s="35"/>
      <c r="B963" s="86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17">
        <f t="shared" si="2041"/>
        <v>46979</v>
      </c>
      <c r="U963" s="216">
        <f t="shared" si="2034"/>
        <v>1</v>
      </c>
      <c r="V963" s="216">
        <f t="shared" si="2041"/>
        <v>958</v>
      </c>
      <c r="W963" s="16">
        <f t="shared" si="2048"/>
        <v>2.6246575342465754</v>
      </c>
      <c r="X963" s="16" t="e">
        <f>IF(Template!$F$7="Linear interpolation",LinInterp($I$5:$I$22,$G$5:$G$22,W963),CubicSpline($I$5:$I$22,$G$5:$G$22,W963))</f>
        <v>#VALUE!</v>
      </c>
      <c r="Y963" s="221" t="e">
        <f t="shared" si="2035"/>
        <v>#VALUE!</v>
      </c>
      <c r="Z963" s="221" t="e">
        <f>Y963/PRODUCT($AA$6:AA962)</f>
        <v>#VALUE!</v>
      </c>
      <c r="AA963" s="16" t="e">
        <f t="shared" si="2042"/>
        <v>#VALUE!</v>
      </c>
      <c r="AB963" s="10" t="e">
        <f t="shared" si="2043"/>
        <v>#VALUE!</v>
      </c>
      <c r="AC963" s="90">
        <f t="shared" si="2036"/>
        <v>963</v>
      </c>
      <c r="AD963" s="17">
        <f t="shared" si="2044"/>
        <v>46956</v>
      </c>
      <c r="AE963" s="16" t="e">
        <f t="shared" si="2037"/>
        <v>#VALUE!</v>
      </c>
      <c r="AF963" s="10">
        <f ca="1">IFERROR(AVERAGE(INDIRECT("AE"&amp;AC963-Template!$F$10+1):INDIRECT("AE"&amp;AC963)),0)</f>
        <v>0</v>
      </c>
      <c r="AG963" s="35"/>
      <c r="AH963" s="86"/>
      <c r="AI963" s="35"/>
      <c r="AJ963" s="35"/>
      <c r="AK963" s="35"/>
      <c r="AL963" s="35"/>
      <c r="AM963" s="35"/>
      <c r="AN963" s="35"/>
      <c r="AO963" s="35"/>
      <c r="AP963" s="35"/>
      <c r="AQ963" s="35"/>
      <c r="AR963" s="35"/>
      <c r="AS963" s="35"/>
      <c r="AT963" s="35"/>
      <c r="AU963" s="35"/>
      <c r="AV963" s="35"/>
      <c r="AW963" s="35"/>
      <c r="AX963" s="35"/>
      <c r="AY963" s="35"/>
      <c r="AZ963" s="17">
        <f t="shared" ref="AZ963" si="2172">AZ962+1</f>
        <v>46979</v>
      </c>
      <c r="BA963" s="216">
        <f t="shared" si="2060"/>
        <v>1</v>
      </c>
      <c r="BB963" s="216">
        <f t="shared" ref="BB963" si="2173">BB962+1</f>
        <v>958</v>
      </c>
      <c r="BC963" s="16">
        <f t="shared" si="2062"/>
        <v>2.6246575342465754</v>
      </c>
      <c r="BD963" s="16">
        <f>IF(Template!$F$7="Linear interpolation",LinInterp($AO$5:$AO$18,$AM$5:$AM$18,BC963),CubicSpline($AO$5:$AO$18,$AM$5:$AM$18,BC963))</f>
        <v>13.905380224693319</v>
      </c>
      <c r="BE963" s="221">
        <f t="shared" si="2141"/>
        <v>1.4073731476751237</v>
      </c>
      <c r="BF963" s="221">
        <f>BE963/PRODUCT($BG$6:BG962)</f>
        <v>1.0003657343755261</v>
      </c>
      <c r="BG963" s="16">
        <f t="shared" si="2063"/>
        <v>1.0003657343755261</v>
      </c>
      <c r="BH963" s="10">
        <f t="shared" si="2064"/>
        <v>13.349304706703258</v>
      </c>
      <c r="BI963" s="90"/>
      <c r="BJ963" s="17">
        <f t="shared" si="2047"/>
        <v>46956</v>
      </c>
      <c r="BK963" s="16">
        <f t="shared" si="2040"/>
        <v>13.16698716621023</v>
      </c>
      <c r="BL963" s="10">
        <f ca="1">IFERROR(AVERAGE(INDIRECT("BK"&amp;AC963-Template!$F$10+1):INDIRECT("BK"&amp;AC963)),0)</f>
        <v>13.069633765153368</v>
      </c>
      <c r="BM963" s="35"/>
      <c r="BN963" s="86"/>
      <c r="BO963" s="35"/>
      <c r="BP963" s="35"/>
      <c r="BQ963" s="35"/>
      <c r="BR963" s="35"/>
      <c r="BS963" s="35"/>
      <c r="BT963" s="35"/>
      <c r="BU963" s="35"/>
      <c r="BV963" s="35"/>
      <c r="BW963" s="35"/>
      <c r="BX963" s="35"/>
      <c r="BY963" s="35"/>
      <c r="BZ963" s="35"/>
      <c r="CA963" s="35"/>
      <c r="CB963" s="35"/>
      <c r="CC963" s="35"/>
      <c r="CD963" s="35"/>
      <c r="CE963" s="35"/>
      <c r="CF963" s="35"/>
      <c r="CG963" s="35"/>
      <c r="CH963" s="35"/>
    </row>
    <row r="964" spans="1:86" ht="15.6" x14ac:dyDescent="0.3">
      <c r="A964" s="35"/>
      <c r="B964" s="86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17">
        <f t="shared" si="2041"/>
        <v>46980</v>
      </c>
      <c r="U964" s="216">
        <f t="shared" si="2034"/>
        <v>2</v>
      </c>
      <c r="V964" s="216">
        <f t="shared" si="2041"/>
        <v>959</v>
      </c>
      <c r="W964" s="16">
        <f t="shared" si="2048"/>
        <v>2.6273972602739728</v>
      </c>
      <c r="X964" s="16" t="e">
        <f>IF(Template!$F$7="Linear interpolation",LinInterp($I$5:$I$22,$G$5:$G$22,W964),CubicSpline($I$5:$I$22,$G$5:$G$22,W964))</f>
        <v>#VALUE!</v>
      </c>
      <c r="Y964" s="221" t="e">
        <f t="shared" si="2035"/>
        <v>#VALUE!</v>
      </c>
      <c r="Z964" s="221" t="e">
        <f>Y964/PRODUCT($AA$6:AA963)</f>
        <v>#VALUE!</v>
      </c>
      <c r="AA964" s="16" t="e">
        <f t="shared" si="2042"/>
        <v>#VALUE!</v>
      </c>
      <c r="AB964" s="10" t="e">
        <f t="shared" si="2043"/>
        <v>#VALUE!</v>
      </c>
      <c r="AC964" s="90">
        <f t="shared" si="2036"/>
        <v>964</v>
      </c>
      <c r="AD964" s="17">
        <f t="shared" si="2044"/>
        <v>46957</v>
      </c>
      <c r="AE964" s="16" t="e">
        <f t="shared" si="2037"/>
        <v>#VALUE!</v>
      </c>
      <c r="AF964" s="10">
        <f ca="1">IFERROR(AVERAGE(INDIRECT("AE"&amp;AC964-Template!$F$10+1):INDIRECT("AE"&amp;AC964)),0)</f>
        <v>0</v>
      </c>
      <c r="AG964" s="35"/>
      <c r="AH964" s="86"/>
      <c r="AI964" s="35"/>
      <c r="AJ964" s="35"/>
      <c r="AK964" s="35"/>
      <c r="AL964" s="35"/>
      <c r="AM964" s="35"/>
      <c r="AN964" s="35"/>
      <c r="AO964" s="35"/>
      <c r="AP964" s="35"/>
      <c r="AQ964" s="35"/>
      <c r="AR964" s="35"/>
      <c r="AS964" s="35"/>
      <c r="AT964" s="35"/>
      <c r="AU964" s="35"/>
      <c r="AV964" s="35"/>
      <c r="AW964" s="35"/>
      <c r="AX964" s="35"/>
      <c r="AY964" s="35"/>
      <c r="AZ964" s="17">
        <f t="shared" ref="AZ964" si="2174">AZ963+1</f>
        <v>46980</v>
      </c>
      <c r="BA964" s="216">
        <f t="shared" si="2060"/>
        <v>2</v>
      </c>
      <c r="BB964" s="216">
        <f t="shared" ref="BB964" si="2175">BB963+1</f>
        <v>959</v>
      </c>
      <c r="BC964" s="16">
        <f t="shared" si="2062"/>
        <v>2.6273972602739728</v>
      </c>
      <c r="BD964" s="16">
        <f>IF(Template!$F$7="Linear interpolation",LinInterp($AO$5:$AO$18,$AM$5:$AM$18,BC964),CubicSpline($AO$5:$AO$18,$AM$5:$AM$18,BC964))</f>
        <v>13.905753048413064</v>
      </c>
      <c r="BE964" s="221">
        <f t="shared" si="2141"/>
        <v>1.4078873639399856</v>
      </c>
      <c r="BF964" s="221">
        <f>BE964/PRODUCT($BG$6:BG963)</f>
        <v>1.0003653730822641</v>
      </c>
      <c r="BG964" s="16">
        <f t="shared" si="2063"/>
        <v>1.0003653730822641</v>
      </c>
      <c r="BH964" s="10">
        <f t="shared" si="2064"/>
        <v>13.336117502641187</v>
      </c>
      <c r="BI964" s="90"/>
      <c r="BJ964" s="17">
        <f t="shared" si="2047"/>
        <v>46957</v>
      </c>
      <c r="BK964" s="16">
        <f t="shared" si="2040"/>
        <v>13.16698716621023</v>
      </c>
      <c r="BL964" s="10">
        <f ca="1">IFERROR(AVERAGE(INDIRECT("BK"&amp;AC964-Template!$F$10+1):INDIRECT("BK"&amp;AC964)),0)</f>
        <v>13.076418017057891</v>
      </c>
      <c r="BM964" s="35"/>
      <c r="BN964" s="86"/>
      <c r="BO964" s="35"/>
      <c r="BP964" s="35"/>
      <c r="BQ964" s="35"/>
      <c r="BR964" s="35"/>
      <c r="BS964" s="35"/>
      <c r="BT964" s="35"/>
      <c r="BU964" s="35"/>
      <c r="BV964" s="35"/>
      <c r="BW964" s="35"/>
      <c r="BX964" s="35"/>
      <c r="BY964" s="35"/>
      <c r="BZ964" s="35"/>
      <c r="CA964" s="35"/>
      <c r="CB964" s="35"/>
      <c r="CC964" s="35"/>
      <c r="CD964" s="35"/>
      <c r="CE964" s="35"/>
      <c r="CF964" s="35"/>
      <c r="CG964" s="35"/>
      <c r="CH964" s="35"/>
    </row>
    <row r="965" spans="1:86" ht="15.6" x14ac:dyDescent="0.3">
      <c r="A965" s="35"/>
      <c r="B965" s="86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17">
        <f t="shared" si="2041"/>
        <v>46981</v>
      </c>
      <c r="U965" s="216">
        <f t="shared" si="2034"/>
        <v>3</v>
      </c>
      <c r="V965" s="216">
        <f t="shared" si="2041"/>
        <v>960</v>
      </c>
      <c r="W965" s="16">
        <f t="shared" si="2048"/>
        <v>2.6301369863013697</v>
      </c>
      <c r="X965" s="16" t="e">
        <f>IF(Template!$F$7="Linear interpolation",LinInterp($I$5:$I$22,$G$5:$G$22,W965),CubicSpline($I$5:$I$22,$G$5:$G$22,W965))</f>
        <v>#VALUE!</v>
      </c>
      <c r="Y965" s="221" t="e">
        <f t="shared" si="2035"/>
        <v>#VALUE!</v>
      </c>
      <c r="Z965" s="221" t="e">
        <f>Y965/PRODUCT($AA$6:AA964)</f>
        <v>#VALUE!</v>
      </c>
      <c r="AA965" s="16" t="e">
        <f t="shared" si="2042"/>
        <v>#VALUE!</v>
      </c>
      <c r="AB965" s="10" t="e">
        <f t="shared" si="2043"/>
        <v>#VALUE!</v>
      </c>
      <c r="AC965" s="90">
        <f t="shared" si="2036"/>
        <v>965</v>
      </c>
      <c r="AD965" s="17">
        <f t="shared" si="2044"/>
        <v>46958</v>
      </c>
      <c r="AE965" s="16" t="e">
        <f t="shared" si="2037"/>
        <v>#VALUE!</v>
      </c>
      <c r="AF965" s="10">
        <f ca="1">IFERROR(AVERAGE(INDIRECT("AE"&amp;AC965-Template!$F$10+1):INDIRECT("AE"&amp;AC965)),0)</f>
        <v>0</v>
      </c>
      <c r="AG965" s="35"/>
      <c r="AH965" s="86"/>
      <c r="AI965" s="35"/>
      <c r="AJ965" s="35"/>
      <c r="AK965" s="35"/>
      <c r="AL965" s="35"/>
      <c r="AM965" s="35"/>
      <c r="AN965" s="35"/>
      <c r="AO965" s="35"/>
      <c r="AP965" s="35"/>
      <c r="AQ965" s="35"/>
      <c r="AR965" s="35"/>
      <c r="AS965" s="35"/>
      <c r="AT965" s="35"/>
      <c r="AU965" s="35"/>
      <c r="AV965" s="35"/>
      <c r="AW965" s="35"/>
      <c r="AX965" s="35"/>
      <c r="AY965" s="35"/>
      <c r="AZ965" s="17">
        <f t="shared" ref="AZ965" si="2176">AZ964+1</f>
        <v>46981</v>
      </c>
      <c r="BA965" s="216">
        <f t="shared" si="2060"/>
        <v>3</v>
      </c>
      <c r="BB965" s="216">
        <f t="shared" ref="BB965" si="2177">BB964+1</f>
        <v>960</v>
      </c>
      <c r="BC965" s="16">
        <f t="shared" si="2062"/>
        <v>2.6301369863013697</v>
      </c>
      <c r="BD965" s="16">
        <f>IF(Template!$F$7="Linear interpolation",LinInterp($AO$5:$AO$18,$AM$5:$AM$18,BC965),CubicSpline($AO$5:$AO$18,$AM$5:$AM$18,BC965))</f>
        <v>13.906132779023297</v>
      </c>
      <c r="BE965" s="221">
        <f t="shared" si="2141"/>
        <v>1.4084020179211769</v>
      </c>
      <c r="BF965" s="221">
        <f>BE965/PRODUCT($BG$6:BG964)</f>
        <v>1.0003655505364797</v>
      </c>
      <c r="BG965" s="16">
        <f t="shared" si="2063"/>
        <v>1.0003655505364797</v>
      </c>
      <c r="BH965" s="10">
        <f t="shared" si="2064"/>
        <v>13.34259458150855</v>
      </c>
      <c r="BI965" s="90"/>
      <c r="BJ965" s="17">
        <f t="shared" si="2047"/>
        <v>46958</v>
      </c>
      <c r="BK965" s="16">
        <f t="shared" si="2040"/>
        <v>13.208991465247344</v>
      </c>
      <c r="BL965" s="10">
        <f ca="1">IFERROR(AVERAGE(INDIRECT("BK"&amp;AC965-Template!$F$10+1):INDIRECT("BK"&amp;AC965)),0)</f>
        <v>13.084602412263649</v>
      </c>
      <c r="BM965" s="35"/>
      <c r="BN965" s="86"/>
      <c r="BO965" s="35"/>
      <c r="BP965" s="35"/>
      <c r="BQ965" s="35"/>
      <c r="BR965" s="35"/>
      <c r="BS965" s="35"/>
      <c r="BT965" s="35"/>
      <c r="BU965" s="35"/>
      <c r="BV965" s="35"/>
      <c r="BW965" s="35"/>
      <c r="BX965" s="35"/>
      <c r="BY965" s="35"/>
      <c r="BZ965" s="35"/>
      <c r="CA965" s="35"/>
      <c r="CB965" s="35"/>
      <c r="CC965" s="35"/>
      <c r="CD965" s="35"/>
      <c r="CE965" s="35"/>
      <c r="CF965" s="35"/>
      <c r="CG965" s="35"/>
      <c r="CH965" s="35"/>
    </row>
    <row r="966" spans="1:86" ht="15.6" x14ac:dyDescent="0.3">
      <c r="A966" s="35"/>
      <c r="B966" s="86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17">
        <f t="shared" si="2041"/>
        <v>46982</v>
      </c>
      <c r="U966" s="216">
        <f t="shared" ref="U966:U1029" si="2178">WEEKDAY(T966,2)</f>
        <v>4</v>
      </c>
      <c r="V966" s="216">
        <f t="shared" si="2041"/>
        <v>961</v>
      </c>
      <c r="W966" s="16">
        <f t="shared" si="2048"/>
        <v>2.6328767123287671</v>
      </c>
      <c r="X966" s="16" t="e">
        <f>IF(Template!$F$7="Linear interpolation",LinInterp($I$5:$I$22,$G$5:$G$22,W966),CubicSpline($I$5:$I$22,$G$5:$G$22,W966))</f>
        <v>#VALUE!</v>
      </c>
      <c r="Y966" s="221" t="e">
        <f t="shared" ref="Y966:Y1029" si="2179">(1+(X966/100))^W966</f>
        <v>#VALUE!</v>
      </c>
      <c r="Z966" s="221" t="e">
        <f>Y966/PRODUCT($AA$6:AA965)</f>
        <v>#VALUE!</v>
      </c>
      <c r="AA966" s="16" t="e">
        <f t="shared" si="2042"/>
        <v>#VALUE!</v>
      </c>
      <c r="AB966" s="10" t="e">
        <f t="shared" si="2043"/>
        <v>#VALUE!</v>
      </c>
      <c r="AC966" s="90">
        <f t="shared" ref="AC966:AC1029" si="2180">ROW(AD966)</f>
        <v>966</v>
      </c>
      <c r="AD966" s="17">
        <f t="shared" si="2044"/>
        <v>46959</v>
      </c>
      <c r="AE966" s="16" t="e">
        <f t="shared" ref="AE966:AE1029" si="2181">IF(R966&lt;&gt;0,R966,VLOOKUP(AD966,$T:$AB,9,FALSE))</f>
        <v>#VALUE!</v>
      </c>
      <c r="AF966" s="10">
        <f ca="1">IFERROR(AVERAGE(INDIRECT("AE"&amp;AC966-Template!$F$10+1):INDIRECT("AE"&amp;AC966)),0)</f>
        <v>0</v>
      </c>
      <c r="AG966" s="35"/>
      <c r="AH966" s="86"/>
      <c r="AI966" s="35"/>
      <c r="AJ966" s="35"/>
      <c r="AK966" s="35"/>
      <c r="AL966" s="35"/>
      <c r="AM966" s="35"/>
      <c r="AN966" s="35"/>
      <c r="AO966" s="35"/>
      <c r="AP966" s="35"/>
      <c r="AQ966" s="35"/>
      <c r="AR966" s="35"/>
      <c r="AS966" s="35"/>
      <c r="AT966" s="35"/>
      <c r="AU966" s="35"/>
      <c r="AV966" s="35"/>
      <c r="AW966" s="35"/>
      <c r="AX966" s="35"/>
      <c r="AY966" s="35"/>
      <c r="AZ966" s="17">
        <f t="shared" ref="AZ966" si="2182">AZ965+1</f>
        <v>46982</v>
      </c>
      <c r="BA966" s="216">
        <f t="shared" si="2060"/>
        <v>4</v>
      </c>
      <c r="BB966" s="216">
        <f t="shared" ref="BB966" si="2183">BB965+1</f>
        <v>961</v>
      </c>
      <c r="BC966" s="16">
        <f t="shared" si="2062"/>
        <v>2.6328767123287671</v>
      </c>
      <c r="BD966" s="16">
        <f>IF(Template!$F$7="Linear interpolation",LinInterp($AO$5:$AO$18,$AM$5:$AM$18,BC966),CubicSpline($AO$5:$AO$18,$AM$5:$AM$18,BC966))</f>
        <v>13.906519366904085</v>
      </c>
      <c r="BE966" s="221">
        <f t="shared" si="2141"/>
        <v>1.4089171090452006</v>
      </c>
      <c r="BF966" s="221">
        <f>BE966/PRODUCT($BG$6:BG965)</f>
        <v>1.0003657273402546</v>
      </c>
      <c r="BG966" s="16">
        <f t="shared" si="2063"/>
        <v>1.0003657273402546</v>
      </c>
      <c r="BH966" s="10">
        <f t="shared" si="2064"/>
        <v>13.349047919294366</v>
      </c>
      <c r="BI966" s="90"/>
      <c r="BJ966" s="17">
        <f t="shared" si="2047"/>
        <v>46959</v>
      </c>
      <c r="BK966" s="16">
        <f t="shared" ref="BK966:BK1029" si="2184">IF(AX966&lt;&gt;0,AX966,VLOOKUP(BJ966,$AZ:$BH,9,FALSE))</f>
        <v>13.194924912175111</v>
      </c>
      <c r="BL966" s="10">
        <f ca="1">IFERROR(AVERAGE(INDIRECT("BK"&amp;AC966-Template!$F$10+1):INDIRECT("BK"&amp;AC966)),0)</f>
        <v>13.092317922367</v>
      </c>
      <c r="BM966" s="35"/>
      <c r="BN966" s="86"/>
      <c r="BO966" s="35"/>
      <c r="BP966" s="35"/>
      <c r="BQ966" s="35"/>
      <c r="BR966" s="35"/>
      <c r="BS966" s="35"/>
      <c r="BT966" s="35"/>
      <c r="BU966" s="35"/>
      <c r="BV966" s="35"/>
      <c r="BW966" s="35"/>
      <c r="BX966" s="35"/>
      <c r="BY966" s="35"/>
      <c r="BZ966" s="35"/>
      <c r="CA966" s="35"/>
      <c r="CB966" s="35"/>
      <c r="CC966" s="35"/>
      <c r="CD966" s="35"/>
      <c r="CE966" s="35"/>
      <c r="CF966" s="35"/>
      <c r="CG966" s="35"/>
      <c r="CH966" s="35"/>
    </row>
    <row r="967" spans="1:86" ht="15.6" x14ac:dyDescent="0.3">
      <c r="A967" s="35"/>
      <c r="B967" s="86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17">
        <f t="shared" ref="T967:V1030" si="2185">T966+1</f>
        <v>46983</v>
      </c>
      <c r="U967" s="216">
        <f t="shared" si="2178"/>
        <v>5</v>
      </c>
      <c r="V967" s="216">
        <f t="shared" si="2185"/>
        <v>962</v>
      </c>
      <c r="W967" s="16">
        <f t="shared" si="2048"/>
        <v>2.6356164383561644</v>
      </c>
      <c r="X967" s="16" t="e">
        <f>IF(Template!$F$7="Linear interpolation",LinInterp($I$5:$I$22,$G$5:$G$22,W967),CubicSpline($I$5:$I$22,$G$5:$G$22,W967))</f>
        <v>#VALUE!</v>
      </c>
      <c r="Y967" s="221" t="e">
        <f t="shared" si="2179"/>
        <v>#VALUE!</v>
      </c>
      <c r="Z967" s="221" t="e">
        <f>Y967/PRODUCT($AA$6:AA966)</f>
        <v>#VALUE!</v>
      </c>
      <c r="AA967" s="16" t="e">
        <f t="shared" ref="AA967:AA1030" si="2186">1+AB967/365/100</f>
        <v>#VALUE!</v>
      </c>
      <c r="AB967" s="10" t="e">
        <f t="shared" ref="AB967:AB1030" si="2187">IF(OR(U967=6,U967=7),AB966,(Z967-1)*365*100)</f>
        <v>#VALUE!</v>
      </c>
      <c r="AC967" s="90">
        <f t="shared" si="2180"/>
        <v>967</v>
      </c>
      <c r="AD967" s="17">
        <f t="shared" ref="AD967:AD1030" si="2188">AD966+1</f>
        <v>46960</v>
      </c>
      <c r="AE967" s="16" t="e">
        <f t="shared" si="2181"/>
        <v>#VALUE!</v>
      </c>
      <c r="AF967" s="10">
        <f ca="1">IFERROR(AVERAGE(INDIRECT("AE"&amp;AC967-Template!$F$10+1):INDIRECT("AE"&amp;AC967)),0)</f>
        <v>0</v>
      </c>
      <c r="AG967" s="35"/>
      <c r="AH967" s="86"/>
      <c r="AI967" s="35"/>
      <c r="AJ967" s="35"/>
      <c r="AK967" s="35"/>
      <c r="AL967" s="35"/>
      <c r="AM967" s="35"/>
      <c r="AN967" s="35"/>
      <c r="AO967" s="35"/>
      <c r="AP967" s="35"/>
      <c r="AQ967" s="35"/>
      <c r="AR967" s="35"/>
      <c r="AS967" s="35"/>
      <c r="AT967" s="35"/>
      <c r="AU967" s="35"/>
      <c r="AV967" s="35"/>
      <c r="AW967" s="35"/>
      <c r="AX967" s="35"/>
      <c r="AY967" s="35"/>
      <c r="AZ967" s="17">
        <f t="shared" ref="AZ967" si="2189">AZ966+1</f>
        <v>46983</v>
      </c>
      <c r="BA967" s="216">
        <f t="shared" si="2060"/>
        <v>5</v>
      </c>
      <c r="BB967" s="216">
        <f t="shared" ref="BB967" si="2190">BB966+1</f>
        <v>962</v>
      </c>
      <c r="BC967" s="16">
        <f t="shared" si="2062"/>
        <v>2.6356164383561644</v>
      </c>
      <c r="BD967" s="16">
        <f>IF(Template!$F$7="Linear interpolation",LinInterp($AO$5:$AO$18,$AM$5:$AM$18,BC967),CubicSpline($AO$5:$AO$18,$AM$5:$AM$18,BC967))</f>
        <v>13.906912762435507</v>
      </c>
      <c r="BE967" s="221">
        <f t="shared" si="2141"/>
        <v>1.4094326367308228</v>
      </c>
      <c r="BF967" s="221">
        <f>BE967/PRODUCT($BG$6:BG966)</f>
        <v>1.0003659034887948</v>
      </c>
      <c r="BG967" s="16">
        <f t="shared" si="2063"/>
        <v>1.0003659034887948</v>
      </c>
      <c r="BH967" s="10">
        <f t="shared" si="2064"/>
        <v>13.355477341011612</v>
      </c>
      <c r="BI967" s="90"/>
      <c r="BJ967" s="17">
        <f t="shared" ref="BJ967:BJ1030" si="2191">BJ966+1</f>
        <v>46960</v>
      </c>
      <c r="BK967" s="16">
        <f t="shared" si="2184"/>
        <v>13.201860076997306</v>
      </c>
      <c r="BL967" s="10">
        <f ca="1">IFERROR(AVERAGE(INDIRECT("BK"&amp;AC967-Template!$F$10+1):INDIRECT("BK"&amp;AC967)),0)</f>
        <v>13.098769681240784</v>
      </c>
      <c r="BM967" s="35"/>
      <c r="BN967" s="86"/>
      <c r="BO967" s="35"/>
      <c r="BP967" s="35"/>
      <c r="BQ967" s="35"/>
      <c r="BR967" s="35"/>
      <c r="BS967" s="35"/>
      <c r="BT967" s="35"/>
      <c r="BU967" s="35"/>
      <c r="BV967" s="35"/>
      <c r="BW967" s="35"/>
      <c r="BX967" s="35"/>
      <c r="BY967" s="35"/>
      <c r="BZ967" s="35"/>
      <c r="CA967" s="35"/>
      <c r="CB967" s="35"/>
      <c r="CC967" s="35"/>
      <c r="CD967" s="35"/>
      <c r="CE967" s="35"/>
      <c r="CF967" s="35"/>
      <c r="CG967" s="35"/>
      <c r="CH967" s="35"/>
    </row>
    <row r="968" spans="1:86" ht="15.6" x14ac:dyDescent="0.3">
      <c r="A968" s="35"/>
      <c r="B968" s="86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17">
        <f t="shared" si="2185"/>
        <v>46984</v>
      </c>
      <c r="U968" s="216">
        <f t="shared" si="2178"/>
        <v>6</v>
      </c>
      <c r="V968" s="216">
        <f t="shared" si="2185"/>
        <v>963</v>
      </c>
      <c r="W968" s="16">
        <f t="shared" ref="W968:W1031" si="2192">YEARFRAC($T$5,T968,3)</f>
        <v>2.6383561643835618</v>
      </c>
      <c r="X968" s="16" t="e">
        <f>IF(Template!$F$7="Linear interpolation",LinInterp($I$5:$I$22,$G$5:$G$22,W968),CubicSpline($I$5:$I$22,$G$5:$G$22,W968))</f>
        <v>#VALUE!</v>
      </c>
      <c r="Y968" s="221" t="e">
        <f t="shared" si="2179"/>
        <v>#VALUE!</v>
      </c>
      <c r="Z968" s="221" t="e">
        <f>Y968/PRODUCT($AA$6:AA967)</f>
        <v>#VALUE!</v>
      </c>
      <c r="AA968" s="16" t="e">
        <f t="shared" si="2186"/>
        <v>#VALUE!</v>
      </c>
      <c r="AB968" s="10" t="e">
        <f t="shared" si="2187"/>
        <v>#VALUE!</v>
      </c>
      <c r="AC968" s="90">
        <f t="shared" si="2180"/>
        <v>968</v>
      </c>
      <c r="AD968" s="17">
        <f t="shared" si="2188"/>
        <v>46961</v>
      </c>
      <c r="AE968" s="16" t="e">
        <f t="shared" si="2181"/>
        <v>#VALUE!</v>
      </c>
      <c r="AF968" s="10">
        <f ca="1">IFERROR(AVERAGE(INDIRECT("AE"&amp;AC968-Template!$F$10+1):INDIRECT("AE"&amp;AC968)),0)</f>
        <v>0</v>
      </c>
      <c r="AG968" s="35"/>
      <c r="AH968" s="86"/>
      <c r="AI968" s="35"/>
      <c r="AJ968" s="35"/>
      <c r="AK968" s="35"/>
      <c r="AL968" s="35"/>
      <c r="AM968" s="35"/>
      <c r="AN968" s="35"/>
      <c r="AO968" s="35"/>
      <c r="AP968" s="35"/>
      <c r="AQ968" s="35"/>
      <c r="AR968" s="35"/>
      <c r="AS968" s="35"/>
      <c r="AT968" s="35"/>
      <c r="AU968" s="35"/>
      <c r="AV968" s="35"/>
      <c r="AW968" s="35"/>
      <c r="AX968" s="35"/>
      <c r="AY968" s="35"/>
      <c r="AZ968" s="17">
        <f t="shared" ref="AZ968" si="2193">AZ967+1</f>
        <v>46984</v>
      </c>
      <c r="BA968" s="216">
        <f t="shared" si="2060"/>
        <v>6</v>
      </c>
      <c r="BB968" s="216">
        <f t="shared" ref="BB968" si="2194">BB967+1</f>
        <v>963</v>
      </c>
      <c r="BC968" s="16">
        <f t="shared" si="2062"/>
        <v>2.6383561643835618</v>
      </c>
      <c r="BD968" s="16">
        <f>IF(Template!$F$7="Linear interpolation",LinInterp($AO$5:$AO$18,$AM$5:$AM$18,BC968),CubicSpline($AO$5:$AO$18,$AM$5:$AM$18,BC968))</f>
        <v>13.907312915997631</v>
      </c>
      <c r="BE968" s="221">
        <f t="shared" si="2141"/>
        <v>1.4099486003890529</v>
      </c>
      <c r="BF968" s="221">
        <f>BE968/PRODUCT($BG$6:BG967)</f>
        <v>1.0003660789773017</v>
      </c>
      <c r="BG968" s="16">
        <f t="shared" si="2063"/>
        <v>1.0003659034887948</v>
      </c>
      <c r="BH968" s="10">
        <f t="shared" si="2064"/>
        <v>13.355477341011612</v>
      </c>
      <c r="BI968" s="90"/>
      <c r="BJ968" s="17">
        <f t="shared" si="2191"/>
        <v>46961</v>
      </c>
      <c r="BK968" s="16">
        <f t="shared" si="2184"/>
        <v>13.208775182062649</v>
      </c>
      <c r="BL968" s="10">
        <f ca="1">IFERROR(AVERAGE(INDIRECT("BK"&amp;AC968-Template!$F$10+1):INDIRECT("BK"&amp;AC968)),0)</f>
        <v>13.105951874811312</v>
      </c>
      <c r="BM968" s="35"/>
      <c r="BN968" s="86"/>
      <c r="BO968" s="35"/>
      <c r="BP968" s="35"/>
      <c r="BQ968" s="35"/>
      <c r="BR968" s="35"/>
      <c r="BS968" s="35"/>
      <c r="BT968" s="35"/>
      <c r="BU968" s="35"/>
      <c r="BV968" s="35"/>
      <c r="BW968" s="35"/>
      <c r="BX968" s="35"/>
      <c r="BY968" s="35"/>
      <c r="BZ968" s="35"/>
      <c r="CA968" s="35"/>
      <c r="CB968" s="35"/>
      <c r="CC968" s="35"/>
      <c r="CD968" s="35"/>
      <c r="CE968" s="35"/>
      <c r="CF968" s="35"/>
      <c r="CG968" s="35"/>
      <c r="CH968" s="35"/>
    </row>
    <row r="969" spans="1:86" ht="15.6" x14ac:dyDescent="0.3">
      <c r="A969" s="35"/>
      <c r="B969" s="86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17">
        <f t="shared" si="2185"/>
        <v>46985</v>
      </c>
      <c r="U969" s="216">
        <f t="shared" si="2178"/>
        <v>7</v>
      </c>
      <c r="V969" s="216">
        <f t="shared" si="2185"/>
        <v>964</v>
      </c>
      <c r="W969" s="16">
        <f t="shared" si="2192"/>
        <v>2.6410958904109587</v>
      </c>
      <c r="X969" s="16" t="e">
        <f>IF(Template!$F$7="Linear interpolation",LinInterp($I$5:$I$22,$G$5:$G$22,W969),CubicSpline($I$5:$I$22,$G$5:$G$22,W969))</f>
        <v>#VALUE!</v>
      </c>
      <c r="Y969" s="221" t="e">
        <f t="shared" si="2179"/>
        <v>#VALUE!</v>
      </c>
      <c r="Z969" s="221" t="e">
        <f>Y969/PRODUCT($AA$6:AA968)</f>
        <v>#VALUE!</v>
      </c>
      <c r="AA969" s="16" t="e">
        <f t="shared" si="2186"/>
        <v>#VALUE!</v>
      </c>
      <c r="AB969" s="10" t="e">
        <f t="shared" si="2187"/>
        <v>#VALUE!</v>
      </c>
      <c r="AC969" s="90">
        <f t="shared" si="2180"/>
        <v>969</v>
      </c>
      <c r="AD969" s="17">
        <f t="shared" si="2188"/>
        <v>46962</v>
      </c>
      <c r="AE969" s="16" t="e">
        <f t="shared" si="2181"/>
        <v>#VALUE!</v>
      </c>
      <c r="AF969" s="10">
        <f ca="1">IFERROR(AVERAGE(INDIRECT("AE"&amp;AC969-Template!$F$10+1):INDIRECT("AE"&amp;AC969)),0)</f>
        <v>0</v>
      </c>
      <c r="AG969" s="35"/>
      <c r="AH969" s="86"/>
      <c r="AI969" s="35"/>
      <c r="AJ969" s="35"/>
      <c r="AK969" s="35"/>
      <c r="AL969" s="35"/>
      <c r="AM969" s="35"/>
      <c r="AN969" s="35"/>
      <c r="AO969" s="35"/>
      <c r="AP969" s="35"/>
      <c r="AQ969" s="35"/>
      <c r="AR969" s="35"/>
      <c r="AS969" s="35"/>
      <c r="AT969" s="35"/>
      <c r="AU969" s="35"/>
      <c r="AV969" s="35"/>
      <c r="AW969" s="35"/>
      <c r="AX969" s="35"/>
      <c r="AY969" s="35"/>
      <c r="AZ969" s="17">
        <f t="shared" ref="AZ969" si="2195">AZ968+1</f>
        <v>46985</v>
      </c>
      <c r="BA969" s="216">
        <f t="shared" si="2060"/>
        <v>7</v>
      </c>
      <c r="BB969" s="216">
        <f t="shared" ref="BB969" si="2196">BB968+1</f>
        <v>964</v>
      </c>
      <c r="BC969" s="16">
        <f t="shared" si="2062"/>
        <v>2.6410958904109587</v>
      </c>
      <c r="BD969" s="16">
        <f>IF(Template!$F$7="Linear interpolation",LinInterp($AO$5:$AO$18,$AM$5:$AM$18,BC969),CubicSpline($AO$5:$AO$18,$AM$5:$AM$18,BC969))</f>
        <v>13.907719777970529</v>
      </c>
      <c r="BE969" s="221">
        <f t="shared" si="2141"/>
        <v>1.4104649994231384</v>
      </c>
      <c r="BF969" s="221">
        <f>BE969/PRODUCT($BG$6:BG968)</f>
        <v>1.0003664292895531</v>
      </c>
      <c r="BG969" s="16">
        <f t="shared" si="2063"/>
        <v>1.0003659034887948</v>
      </c>
      <c r="BH969" s="10">
        <f t="shared" si="2064"/>
        <v>13.355477341011612</v>
      </c>
      <c r="BI969" s="90"/>
      <c r="BJ969" s="17">
        <f t="shared" si="2191"/>
        <v>46962</v>
      </c>
      <c r="BK969" s="16">
        <f t="shared" si="2184"/>
        <v>13.215670051743844</v>
      </c>
      <c r="BL969" s="10">
        <f ca="1">IFERROR(AVERAGE(INDIRECT("BK"&amp;AC969-Template!$F$10+1):INDIRECT("BK"&amp;AC969)),0)</f>
        <v>13.113116381275116</v>
      </c>
      <c r="BM969" s="35"/>
      <c r="BN969" s="86"/>
      <c r="BO969" s="35"/>
      <c r="BP969" s="35"/>
      <c r="BQ969" s="35"/>
      <c r="BR969" s="35"/>
      <c r="BS969" s="35"/>
      <c r="BT969" s="35"/>
      <c r="BU969" s="35"/>
      <c r="BV969" s="35"/>
      <c r="BW969" s="35"/>
      <c r="BX969" s="35"/>
      <c r="BY969" s="35"/>
      <c r="BZ969" s="35"/>
      <c r="CA969" s="35"/>
      <c r="CB969" s="35"/>
      <c r="CC969" s="35"/>
      <c r="CD969" s="35"/>
      <c r="CE969" s="35"/>
      <c r="CF969" s="35"/>
      <c r="CG969" s="35"/>
      <c r="CH969" s="35"/>
    </row>
    <row r="970" spans="1:86" ht="15.6" x14ac:dyDescent="0.3">
      <c r="A970" s="35"/>
      <c r="B970" s="86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17">
        <f t="shared" si="2185"/>
        <v>46986</v>
      </c>
      <c r="U970" s="216">
        <f t="shared" si="2178"/>
        <v>1</v>
      </c>
      <c r="V970" s="216">
        <f t="shared" si="2185"/>
        <v>965</v>
      </c>
      <c r="W970" s="16">
        <f t="shared" si="2192"/>
        <v>2.6438356164383561</v>
      </c>
      <c r="X970" s="16" t="e">
        <f>IF(Template!$F$7="Linear interpolation",LinInterp($I$5:$I$22,$G$5:$G$22,W970),CubicSpline($I$5:$I$22,$G$5:$G$22,W970))</f>
        <v>#VALUE!</v>
      </c>
      <c r="Y970" s="221" t="e">
        <f t="shared" si="2179"/>
        <v>#VALUE!</v>
      </c>
      <c r="Z970" s="221" t="e">
        <f>Y970/PRODUCT($AA$6:AA969)</f>
        <v>#VALUE!</v>
      </c>
      <c r="AA970" s="16" t="e">
        <f t="shared" si="2186"/>
        <v>#VALUE!</v>
      </c>
      <c r="AB970" s="10" t="e">
        <f t="shared" si="2187"/>
        <v>#VALUE!</v>
      </c>
      <c r="AC970" s="90">
        <f t="shared" si="2180"/>
        <v>970</v>
      </c>
      <c r="AD970" s="17">
        <f t="shared" si="2188"/>
        <v>46963</v>
      </c>
      <c r="AE970" s="16" t="e">
        <f t="shared" si="2181"/>
        <v>#VALUE!</v>
      </c>
      <c r="AF970" s="10">
        <f ca="1">IFERROR(AVERAGE(INDIRECT("AE"&amp;AC970-Template!$F$10+1):INDIRECT("AE"&amp;AC970)),0)</f>
        <v>0</v>
      </c>
      <c r="AG970" s="35"/>
      <c r="AH970" s="86"/>
      <c r="AI970" s="35"/>
      <c r="AJ970" s="35"/>
      <c r="AK970" s="35"/>
      <c r="AL970" s="35"/>
      <c r="AM970" s="35"/>
      <c r="AN970" s="35"/>
      <c r="AO970" s="35"/>
      <c r="AP970" s="35"/>
      <c r="AQ970" s="35"/>
      <c r="AR970" s="35"/>
      <c r="AS970" s="35"/>
      <c r="AT970" s="35"/>
      <c r="AU970" s="35"/>
      <c r="AV970" s="35"/>
      <c r="AW970" s="35"/>
      <c r="AX970" s="35"/>
      <c r="AY970" s="35"/>
      <c r="AZ970" s="17">
        <f t="shared" ref="AZ970" si="2197">AZ969+1</f>
        <v>46986</v>
      </c>
      <c r="BA970" s="216">
        <f t="shared" si="2060"/>
        <v>1</v>
      </c>
      <c r="BB970" s="216">
        <f t="shared" ref="BB970" si="2198">BB969+1</f>
        <v>965</v>
      </c>
      <c r="BC970" s="16">
        <f t="shared" si="2062"/>
        <v>2.6438356164383561</v>
      </c>
      <c r="BD970" s="16">
        <f>IF(Template!$F$7="Linear interpolation",LinInterp($AO$5:$AO$18,$AM$5:$AM$18,BC970),CubicSpline($AO$5:$AO$18,$AM$5:$AM$18,BC970))</f>
        <v>13.908133298734276</v>
      </c>
      <c r="BE970" s="221">
        <f t="shared" si="2141"/>
        <v>1.4109818332285418</v>
      </c>
      <c r="BF970" s="221">
        <f>BE970/PRODUCT($BG$6:BG969)</f>
        <v>1.0003669537560804</v>
      </c>
      <c r="BG970" s="16">
        <f t="shared" si="2063"/>
        <v>1.0003669537560804</v>
      </c>
      <c r="BH970" s="10">
        <f t="shared" si="2064"/>
        <v>13.393812096935465</v>
      </c>
      <c r="BI970" s="90"/>
      <c r="BJ970" s="17">
        <f t="shared" si="2191"/>
        <v>46963</v>
      </c>
      <c r="BK970" s="16">
        <f t="shared" si="2184"/>
        <v>13.215670051743844</v>
      </c>
      <c r="BL970" s="10">
        <f ca="1">IFERROR(AVERAGE(INDIRECT("BK"&amp;AC970-Template!$F$10+1):INDIRECT("BK"&amp;AC970)),0)</f>
        <v>13.120033876169158</v>
      </c>
      <c r="BM970" s="35"/>
      <c r="BN970" s="86"/>
      <c r="BO970" s="35"/>
      <c r="BP970" s="35"/>
      <c r="BQ970" s="35"/>
      <c r="BR970" s="35"/>
      <c r="BS970" s="35"/>
      <c r="BT970" s="35"/>
      <c r="BU970" s="35"/>
      <c r="BV970" s="35"/>
      <c r="BW970" s="35"/>
      <c r="BX970" s="35"/>
      <c r="BY970" s="35"/>
      <c r="BZ970" s="35"/>
      <c r="CA970" s="35"/>
      <c r="CB970" s="35"/>
      <c r="CC970" s="35"/>
      <c r="CD970" s="35"/>
      <c r="CE970" s="35"/>
      <c r="CF970" s="35"/>
      <c r="CG970" s="35"/>
      <c r="CH970" s="35"/>
    </row>
    <row r="971" spans="1:86" ht="15.6" x14ac:dyDescent="0.3">
      <c r="A971" s="35"/>
      <c r="B971" s="86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17">
        <f t="shared" si="2185"/>
        <v>46987</v>
      </c>
      <c r="U971" s="216">
        <f t="shared" si="2178"/>
        <v>2</v>
      </c>
      <c r="V971" s="216">
        <f t="shared" si="2185"/>
        <v>966</v>
      </c>
      <c r="W971" s="16">
        <f t="shared" si="2192"/>
        <v>2.6465753424657534</v>
      </c>
      <c r="X971" s="16" t="e">
        <f>IF(Template!$F$7="Linear interpolation",LinInterp($I$5:$I$22,$G$5:$G$22,W971),CubicSpline($I$5:$I$22,$G$5:$G$22,W971))</f>
        <v>#VALUE!</v>
      </c>
      <c r="Y971" s="221" t="e">
        <f t="shared" si="2179"/>
        <v>#VALUE!</v>
      </c>
      <c r="Z971" s="221" t="e">
        <f>Y971/PRODUCT($AA$6:AA970)</f>
        <v>#VALUE!</v>
      </c>
      <c r="AA971" s="16" t="e">
        <f t="shared" si="2186"/>
        <v>#VALUE!</v>
      </c>
      <c r="AB971" s="10" t="e">
        <f t="shared" si="2187"/>
        <v>#VALUE!</v>
      </c>
      <c r="AC971" s="90">
        <f t="shared" si="2180"/>
        <v>971</v>
      </c>
      <c r="AD971" s="17">
        <f t="shared" si="2188"/>
        <v>46964</v>
      </c>
      <c r="AE971" s="16" t="e">
        <f t="shared" si="2181"/>
        <v>#VALUE!</v>
      </c>
      <c r="AF971" s="10">
        <f ca="1">IFERROR(AVERAGE(INDIRECT("AE"&amp;AC971-Template!$F$10+1):INDIRECT("AE"&amp;AC971)),0)</f>
        <v>0</v>
      </c>
      <c r="AG971" s="35"/>
      <c r="AH971" s="86"/>
      <c r="AI971" s="35"/>
      <c r="AJ971" s="35"/>
      <c r="AK971" s="35"/>
      <c r="AL971" s="35"/>
      <c r="AM971" s="35"/>
      <c r="AN971" s="35"/>
      <c r="AO971" s="35"/>
      <c r="AP971" s="35"/>
      <c r="AQ971" s="35"/>
      <c r="AR971" s="35"/>
      <c r="AS971" s="35"/>
      <c r="AT971" s="35"/>
      <c r="AU971" s="35"/>
      <c r="AV971" s="35"/>
      <c r="AW971" s="35"/>
      <c r="AX971" s="35"/>
      <c r="AY971" s="35"/>
      <c r="AZ971" s="17">
        <f t="shared" ref="AZ971" si="2199">AZ970+1</f>
        <v>46987</v>
      </c>
      <c r="BA971" s="216">
        <f t="shared" si="2060"/>
        <v>2</v>
      </c>
      <c r="BB971" s="216">
        <f t="shared" ref="BB971" si="2200">BB970+1</f>
        <v>966</v>
      </c>
      <c r="BC971" s="16">
        <f t="shared" si="2062"/>
        <v>2.6465753424657534</v>
      </c>
      <c r="BD971" s="16">
        <f>IF(Template!$F$7="Linear interpolation",LinInterp($AO$5:$AO$18,$AM$5:$AM$18,BC971),CubicSpline($AO$5:$AO$18,$AM$5:$AM$18,BC971))</f>
        <v>13.908553428668943</v>
      </c>
      <c r="BE971" s="221">
        <f t="shared" si="2141"/>
        <v>1.4114991011929328</v>
      </c>
      <c r="BF971" s="221">
        <f>BE971/PRODUCT($BG$6:BG970)</f>
        <v>1.0003666014346957</v>
      </c>
      <c r="BG971" s="16">
        <f t="shared" si="2063"/>
        <v>1.0003666014346957</v>
      </c>
      <c r="BH971" s="10">
        <f t="shared" si="2064"/>
        <v>13.380952366392695</v>
      </c>
      <c r="BI971" s="90"/>
      <c r="BJ971" s="17">
        <f t="shared" si="2191"/>
        <v>46964</v>
      </c>
      <c r="BK971" s="16">
        <f t="shared" si="2184"/>
        <v>13.215670051743844</v>
      </c>
      <c r="BL971" s="10">
        <f ca="1">IFERROR(AVERAGE(INDIRECT("BK"&amp;AC971-Template!$F$10+1):INDIRECT("BK"&amp;AC971)),0)</f>
        <v>13.126704869895093</v>
      </c>
      <c r="BM971" s="35"/>
      <c r="BN971" s="86"/>
      <c r="BO971" s="35"/>
      <c r="BP971" s="35"/>
      <c r="BQ971" s="35"/>
      <c r="BR971" s="35"/>
      <c r="BS971" s="35"/>
      <c r="BT971" s="35"/>
      <c r="BU971" s="35"/>
      <c r="BV971" s="35"/>
      <c r="BW971" s="35"/>
      <c r="BX971" s="35"/>
      <c r="BY971" s="35"/>
      <c r="BZ971" s="35"/>
      <c r="CA971" s="35"/>
      <c r="CB971" s="35"/>
      <c r="CC971" s="35"/>
      <c r="CD971" s="35"/>
      <c r="CE971" s="35"/>
      <c r="CF971" s="35"/>
      <c r="CG971" s="35"/>
      <c r="CH971" s="35"/>
    </row>
    <row r="972" spans="1:86" ht="15.6" x14ac:dyDescent="0.3">
      <c r="A972" s="35"/>
      <c r="B972" s="86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17">
        <f t="shared" si="2185"/>
        <v>46988</v>
      </c>
      <c r="U972" s="216">
        <f t="shared" si="2178"/>
        <v>3</v>
      </c>
      <c r="V972" s="216">
        <f t="shared" si="2185"/>
        <v>967</v>
      </c>
      <c r="W972" s="16">
        <f t="shared" si="2192"/>
        <v>2.6493150684931508</v>
      </c>
      <c r="X972" s="16" t="e">
        <f>IF(Template!$F$7="Linear interpolation",LinInterp($I$5:$I$22,$G$5:$G$22,W972),CubicSpline($I$5:$I$22,$G$5:$G$22,W972))</f>
        <v>#VALUE!</v>
      </c>
      <c r="Y972" s="221" t="e">
        <f t="shared" si="2179"/>
        <v>#VALUE!</v>
      </c>
      <c r="Z972" s="221" t="e">
        <f>Y972/PRODUCT($AA$6:AA971)</f>
        <v>#VALUE!</v>
      </c>
      <c r="AA972" s="16" t="e">
        <f t="shared" si="2186"/>
        <v>#VALUE!</v>
      </c>
      <c r="AB972" s="10" t="e">
        <f t="shared" si="2187"/>
        <v>#VALUE!</v>
      </c>
      <c r="AC972" s="90">
        <f t="shared" si="2180"/>
        <v>972</v>
      </c>
      <c r="AD972" s="17">
        <f t="shared" si="2188"/>
        <v>46965</v>
      </c>
      <c r="AE972" s="16" t="e">
        <f t="shared" si="2181"/>
        <v>#VALUE!</v>
      </c>
      <c r="AF972" s="10">
        <f ca="1">IFERROR(AVERAGE(INDIRECT("AE"&amp;AC972-Template!$F$10+1):INDIRECT("AE"&amp;AC972)),0)</f>
        <v>0</v>
      </c>
      <c r="AG972" s="35"/>
      <c r="AH972" s="86"/>
      <c r="AI972" s="35"/>
      <c r="AJ972" s="35"/>
      <c r="AK972" s="35"/>
      <c r="AL972" s="35"/>
      <c r="AM972" s="35"/>
      <c r="AN972" s="35"/>
      <c r="AO972" s="35"/>
      <c r="AP972" s="35"/>
      <c r="AQ972" s="35"/>
      <c r="AR972" s="35"/>
      <c r="AS972" s="35"/>
      <c r="AT972" s="35"/>
      <c r="AU972" s="35"/>
      <c r="AV972" s="35"/>
      <c r="AW972" s="35"/>
      <c r="AX972" s="35"/>
      <c r="AY972" s="35"/>
      <c r="AZ972" s="17">
        <f t="shared" ref="AZ972" si="2201">AZ971+1</f>
        <v>46988</v>
      </c>
      <c r="BA972" s="216">
        <f t="shared" si="2060"/>
        <v>3</v>
      </c>
      <c r="BB972" s="216">
        <f t="shared" ref="BB972" si="2202">BB971+1</f>
        <v>967</v>
      </c>
      <c r="BC972" s="16">
        <f t="shared" si="2062"/>
        <v>2.6493150684931508</v>
      </c>
      <c r="BD972" s="16">
        <f>IF(Template!$F$7="Linear interpolation",LinInterp($AO$5:$AO$18,$AM$5:$AM$18,BC972),CubicSpline($AO$5:$AO$18,$AM$5:$AM$18,BC972))</f>
        <v>13.908980118154602</v>
      </c>
      <c r="BE972" s="221">
        <f t="shared" si="2141"/>
        <v>1.4120168026961719</v>
      </c>
      <c r="BF972" s="221">
        <f>BE972/PRODUCT($BG$6:BG971)</f>
        <v>1.0003667742351388</v>
      </c>
      <c r="BG972" s="16">
        <f t="shared" si="2063"/>
        <v>1.0003667742351388</v>
      </c>
      <c r="BH972" s="10">
        <f t="shared" si="2064"/>
        <v>13.387259582564592</v>
      </c>
      <c r="BI972" s="90"/>
      <c r="BJ972" s="17">
        <f t="shared" si="2191"/>
        <v>46965</v>
      </c>
      <c r="BK972" s="16">
        <f t="shared" si="2184"/>
        <v>13.256834298632336</v>
      </c>
      <c r="BL972" s="10">
        <f ca="1">IFERROR(AVERAGE(INDIRECT("BK"&amp;AC972-Template!$F$10+1):INDIRECT("BK"&amp;AC972)),0)</f>
        <v>13.134748005183974</v>
      </c>
      <c r="BM972" s="35"/>
      <c r="BN972" s="86"/>
      <c r="BO972" s="35"/>
      <c r="BP972" s="35"/>
      <c r="BQ972" s="35"/>
      <c r="BR972" s="35"/>
      <c r="BS972" s="35"/>
      <c r="BT972" s="35"/>
      <c r="BU972" s="35"/>
      <c r="BV972" s="35"/>
      <c r="BW972" s="35"/>
      <c r="BX972" s="35"/>
      <c r="BY972" s="35"/>
      <c r="BZ972" s="35"/>
      <c r="CA972" s="35"/>
      <c r="CB972" s="35"/>
      <c r="CC972" s="35"/>
      <c r="CD972" s="35"/>
      <c r="CE972" s="35"/>
      <c r="CF972" s="35"/>
      <c r="CG972" s="35"/>
      <c r="CH972" s="35"/>
    </row>
    <row r="973" spans="1:86" ht="15.6" x14ac:dyDescent="0.3">
      <c r="A973" s="35"/>
      <c r="B973" s="86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17">
        <f t="shared" si="2185"/>
        <v>46989</v>
      </c>
      <c r="U973" s="216">
        <f t="shared" si="2178"/>
        <v>4</v>
      </c>
      <c r="V973" s="216">
        <f t="shared" si="2185"/>
        <v>968</v>
      </c>
      <c r="W973" s="16">
        <f t="shared" si="2192"/>
        <v>2.6520547945205482</v>
      </c>
      <c r="X973" s="16" t="e">
        <f>IF(Template!$F$7="Linear interpolation",LinInterp($I$5:$I$22,$G$5:$G$22,W973),CubicSpline($I$5:$I$22,$G$5:$G$22,W973))</f>
        <v>#VALUE!</v>
      </c>
      <c r="Y973" s="221" t="e">
        <f t="shared" si="2179"/>
        <v>#VALUE!</v>
      </c>
      <c r="Z973" s="221" t="e">
        <f>Y973/PRODUCT($AA$6:AA972)</f>
        <v>#VALUE!</v>
      </c>
      <c r="AA973" s="16" t="e">
        <f t="shared" si="2186"/>
        <v>#VALUE!</v>
      </c>
      <c r="AB973" s="10" t="e">
        <f t="shared" si="2187"/>
        <v>#VALUE!</v>
      </c>
      <c r="AC973" s="90">
        <f t="shared" si="2180"/>
        <v>973</v>
      </c>
      <c r="AD973" s="17">
        <f t="shared" si="2188"/>
        <v>46966</v>
      </c>
      <c r="AE973" s="16" t="e">
        <f t="shared" si="2181"/>
        <v>#VALUE!</v>
      </c>
      <c r="AF973" s="10">
        <f ca="1">IFERROR(AVERAGE(INDIRECT("AE"&amp;AC973-Template!$F$10+1):INDIRECT("AE"&amp;AC973)),0)</f>
        <v>0</v>
      </c>
      <c r="AG973" s="35"/>
      <c r="AH973" s="86"/>
      <c r="AI973" s="35"/>
      <c r="AJ973" s="35"/>
      <c r="AK973" s="35"/>
      <c r="AL973" s="35"/>
      <c r="AM973" s="35"/>
      <c r="AN973" s="35"/>
      <c r="AO973" s="35"/>
      <c r="AP973" s="35"/>
      <c r="AQ973" s="35"/>
      <c r="AR973" s="35"/>
      <c r="AS973" s="35"/>
      <c r="AT973" s="35"/>
      <c r="AU973" s="35"/>
      <c r="AV973" s="35"/>
      <c r="AW973" s="35"/>
      <c r="AX973" s="35"/>
      <c r="AY973" s="35"/>
      <c r="AZ973" s="17">
        <f t="shared" ref="AZ973" si="2203">AZ972+1</f>
        <v>46989</v>
      </c>
      <c r="BA973" s="216">
        <f t="shared" ref="BA973:BA1036" si="2204">WEEKDAY(AZ973,2)</f>
        <v>4</v>
      </c>
      <c r="BB973" s="216">
        <f t="shared" ref="BB973" si="2205">BB972+1</f>
        <v>968</v>
      </c>
      <c r="BC973" s="16">
        <f t="shared" ref="BC973:BC1036" si="2206">YEARFRAC($T$5,AZ973,3)</f>
        <v>2.6520547945205482</v>
      </c>
      <c r="BD973" s="16">
        <f>IF(Template!$F$7="Linear interpolation",LinInterp($AO$5:$AO$18,$AM$5:$AM$18,BC973),CubicSpline($AO$5:$AO$18,$AM$5:$AM$18,BC973))</f>
        <v>13.909413317571326</v>
      </c>
      <c r="BE973" s="221">
        <f t="shared" si="2141"/>
        <v>1.4125349371102962</v>
      </c>
      <c r="BF973" s="221">
        <f>BE973/PRODUCT($BG$6:BG972)</f>
        <v>1.0003669463515836</v>
      </c>
      <c r="BG973" s="16">
        <f t="shared" ref="BG973:BG1036" si="2207">1+BH973/365/100</f>
        <v>1.0003669463515836</v>
      </c>
      <c r="BH973" s="10">
        <f t="shared" ref="BH973:BH1036" si="2208">IF(OR(BA973=6,BA973=7),BH972,(BF973-1)*365*100)</f>
        <v>13.393541832802502</v>
      </c>
      <c r="BI973" s="90"/>
      <c r="BJ973" s="17">
        <f t="shared" si="2191"/>
        <v>46966</v>
      </c>
      <c r="BK973" s="16">
        <f t="shared" si="2184"/>
        <v>13.24304366767981</v>
      </c>
      <c r="BL973" s="10">
        <f ca="1">IFERROR(AVERAGE(INDIRECT("BK"&amp;AC973-Template!$F$10+1):INDIRECT("BK"&amp;AC973)),0)</f>
        <v>13.142331452774439</v>
      </c>
      <c r="BM973" s="35"/>
      <c r="BN973" s="86"/>
      <c r="BO973" s="35"/>
      <c r="BP973" s="35"/>
      <c r="BQ973" s="35"/>
      <c r="BR973" s="35"/>
      <c r="BS973" s="35"/>
      <c r="BT973" s="35"/>
      <c r="BU973" s="35"/>
      <c r="BV973" s="35"/>
      <c r="BW973" s="35"/>
      <c r="BX973" s="35"/>
      <c r="BY973" s="35"/>
      <c r="BZ973" s="35"/>
      <c r="CA973" s="35"/>
      <c r="CB973" s="35"/>
      <c r="CC973" s="35"/>
      <c r="CD973" s="35"/>
      <c r="CE973" s="35"/>
      <c r="CF973" s="35"/>
      <c r="CG973" s="35"/>
      <c r="CH973" s="35"/>
    </row>
    <row r="974" spans="1:86" ht="15.6" x14ac:dyDescent="0.3">
      <c r="A974" s="35"/>
      <c r="B974" s="86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17">
        <f t="shared" si="2185"/>
        <v>46990</v>
      </c>
      <c r="U974" s="216">
        <f t="shared" si="2178"/>
        <v>5</v>
      </c>
      <c r="V974" s="216">
        <f t="shared" si="2185"/>
        <v>969</v>
      </c>
      <c r="W974" s="16">
        <f t="shared" si="2192"/>
        <v>2.6547945205479451</v>
      </c>
      <c r="X974" s="16" t="e">
        <f>IF(Template!$F$7="Linear interpolation",LinInterp($I$5:$I$22,$G$5:$G$22,W974),CubicSpline($I$5:$I$22,$G$5:$G$22,W974))</f>
        <v>#VALUE!</v>
      </c>
      <c r="Y974" s="221" t="e">
        <f t="shared" si="2179"/>
        <v>#VALUE!</v>
      </c>
      <c r="Z974" s="221" t="e">
        <f>Y974/PRODUCT($AA$6:AA973)</f>
        <v>#VALUE!</v>
      </c>
      <c r="AA974" s="16" t="e">
        <f t="shared" si="2186"/>
        <v>#VALUE!</v>
      </c>
      <c r="AB974" s="10" t="e">
        <f t="shared" si="2187"/>
        <v>#VALUE!</v>
      </c>
      <c r="AC974" s="90">
        <f t="shared" si="2180"/>
        <v>974</v>
      </c>
      <c r="AD974" s="17">
        <f t="shared" si="2188"/>
        <v>46967</v>
      </c>
      <c r="AE974" s="16" t="e">
        <f t="shared" si="2181"/>
        <v>#VALUE!</v>
      </c>
      <c r="AF974" s="10">
        <f ca="1">IFERROR(AVERAGE(INDIRECT("AE"&amp;AC974-Template!$F$10+1):INDIRECT("AE"&amp;AC974)),0)</f>
        <v>0</v>
      </c>
      <c r="AG974" s="35"/>
      <c r="AH974" s="86"/>
      <c r="AI974" s="35"/>
      <c r="AJ974" s="35"/>
      <c r="AK974" s="35"/>
      <c r="AL974" s="35"/>
      <c r="AM974" s="35"/>
      <c r="AN974" s="35"/>
      <c r="AO974" s="35"/>
      <c r="AP974" s="35"/>
      <c r="AQ974" s="35"/>
      <c r="AR974" s="35"/>
      <c r="AS974" s="35"/>
      <c r="AT974" s="35"/>
      <c r="AU974" s="35"/>
      <c r="AV974" s="35"/>
      <c r="AW974" s="35"/>
      <c r="AX974" s="35"/>
      <c r="AY974" s="35"/>
      <c r="AZ974" s="17">
        <f t="shared" ref="AZ974" si="2209">AZ973+1</f>
        <v>46990</v>
      </c>
      <c r="BA974" s="216">
        <f t="shared" si="2204"/>
        <v>5</v>
      </c>
      <c r="BB974" s="216">
        <f t="shared" ref="BB974" si="2210">BB973+1</f>
        <v>969</v>
      </c>
      <c r="BC974" s="16">
        <f t="shared" si="2206"/>
        <v>2.6547945205479451</v>
      </c>
      <c r="BD974" s="16">
        <f>IF(Template!$F$7="Linear interpolation",LinInterp($AO$5:$AO$18,$AM$5:$AM$18,BC974),CubicSpline($AO$5:$AO$18,$AM$5:$AM$18,BC974))</f>
        <v>13.909852977299188</v>
      </c>
      <c r="BE974" s="221">
        <f t="shared" si="2141"/>
        <v>1.4130535037995062</v>
      </c>
      <c r="BF974" s="221">
        <f>BE974/PRODUCT($BG$6:BG973)</f>
        <v>1.0003671177792395</v>
      </c>
      <c r="BG974" s="16">
        <f t="shared" si="2207"/>
        <v>1.0003671177792395</v>
      </c>
      <c r="BH974" s="10">
        <f t="shared" si="2208"/>
        <v>13.39979894224097</v>
      </c>
      <c r="BI974" s="90"/>
      <c r="BJ974" s="17">
        <f t="shared" si="2191"/>
        <v>46967</v>
      </c>
      <c r="BK974" s="16">
        <f t="shared" si="2184"/>
        <v>13.249834728664922</v>
      </c>
      <c r="BL974" s="10">
        <f ca="1">IFERROR(AVERAGE(INDIRECT("BK"&amp;AC974-Template!$F$10+1):INDIRECT("BK"&amp;AC974)),0)</f>
        <v>13.148667453564409</v>
      </c>
      <c r="BM974" s="35"/>
      <c r="BN974" s="86"/>
      <c r="BO974" s="35"/>
      <c r="BP974" s="35"/>
      <c r="BQ974" s="35"/>
      <c r="BR974" s="35"/>
      <c r="BS974" s="35"/>
      <c r="BT974" s="35"/>
      <c r="BU974" s="35"/>
      <c r="BV974" s="35"/>
      <c r="BW974" s="35"/>
      <c r="BX974" s="35"/>
      <c r="BY974" s="35"/>
      <c r="BZ974" s="35"/>
      <c r="CA974" s="35"/>
      <c r="CB974" s="35"/>
      <c r="CC974" s="35"/>
      <c r="CD974" s="35"/>
      <c r="CE974" s="35"/>
      <c r="CF974" s="35"/>
      <c r="CG974" s="35"/>
      <c r="CH974" s="35"/>
    </row>
    <row r="975" spans="1:86" ht="15.6" x14ac:dyDescent="0.3">
      <c r="A975" s="35"/>
      <c r="B975" s="86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17">
        <f t="shared" si="2185"/>
        <v>46991</v>
      </c>
      <c r="U975" s="216">
        <f t="shared" si="2178"/>
        <v>6</v>
      </c>
      <c r="V975" s="216">
        <f t="shared" si="2185"/>
        <v>970</v>
      </c>
      <c r="W975" s="16">
        <f t="shared" si="2192"/>
        <v>2.6575342465753424</v>
      </c>
      <c r="X975" s="16" t="e">
        <f>IF(Template!$F$7="Linear interpolation",LinInterp($I$5:$I$22,$G$5:$G$22,W975),CubicSpline($I$5:$I$22,$G$5:$G$22,W975))</f>
        <v>#VALUE!</v>
      </c>
      <c r="Y975" s="221" t="e">
        <f t="shared" si="2179"/>
        <v>#VALUE!</v>
      </c>
      <c r="Z975" s="221" t="e">
        <f>Y975/PRODUCT($AA$6:AA974)</f>
        <v>#VALUE!</v>
      </c>
      <c r="AA975" s="16" t="e">
        <f t="shared" si="2186"/>
        <v>#VALUE!</v>
      </c>
      <c r="AB975" s="10" t="e">
        <f t="shared" si="2187"/>
        <v>#VALUE!</v>
      </c>
      <c r="AC975" s="90">
        <f t="shared" si="2180"/>
        <v>975</v>
      </c>
      <c r="AD975" s="17">
        <f t="shared" si="2188"/>
        <v>46968</v>
      </c>
      <c r="AE975" s="16" t="e">
        <f t="shared" si="2181"/>
        <v>#VALUE!</v>
      </c>
      <c r="AF975" s="10">
        <f ca="1">IFERROR(AVERAGE(INDIRECT("AE"&amp;AC975-Template!$F$10+1):INDIRECT("AE"&amp;AC975)),0)</f>
        <v>0</v>
      </c>
      <c r="AG975" s="35"/>
      <c r="AH975" s="86"/>
      <c r="AI975" s="35"/>
      <c r="AJ975" s="35"/>
      <c r="AK975" s="35"/>
      <c r="AL975" s="35"/>
      <c r="AM975" s="35"/>
      <c r="AN975" s="35"/>
      <c r="AO975" s="35"/>
      <c r="AP975" s="35"/>
      <c r="AQ975" s="35"/>
      <c r="AR975" s="35"/>
      <c r="AS975" s="35"/>
      <c r="AT975" s="35"/>
      <c r="AU975" s="35"/>
      <c r="AV975" s="35"/>
      <c r="AW975" s="35"/>
      <c r="AX975" s="35"/>
      <c r="AY975" s="35"/>
      <c r="AZ975" s="17">
        <f t="shared" ref="AZ975" si="2211">AZ974+1</f>
        <v>46991</v>
      </c>
      <c r="BA975" s="216">
        <f t="shared" si="2204"/>
        <v>6</v>
      </c>
      <c r="BB975" s="216">
        <f t="shared" ref="BB975" si="2212">BB974+1</f>
        <v>970</v>
      </c>
      <c r="BC975" s="16">
        <f t="shared" si="2206"/>
        <v>2.6575342465753424</v>
      </c>
      <c r="BD975" s="16">
        <f>IF(Template!$F$7="Linear interpolation",LinInterp($AO$5:$AO$18,$AM$5:$AM$18,BC975),CubicSpline($AO$5:$AO$18,$AM$5:$AM$18,BC975))</f>
        <v>13.91029904771826</v>
      </c>
      <c r="BE975" s="221">
        <f t="shared" si="2141"/>
        <v>1.41357250212015</v>
      </c>
      <c r="BF975" s="221">
        <f>BE975/PRODUCT($BG$6:BG974)</f>
        <v>1.0003672885133141</v>
      </c>
      <c r="BG975" s="16">
        <f t="shared" si="2207"/>
        <v>1.0003671177792395</v>
      </c>
      <c r="BH975" s="10">
        <f t="shared" si="2208"/>
        <v>13.39979894224097</v>
      </c>
      <c r="BI975" s="90"/>
      <c r="BJ975" s="17">
        <f t="shared" si="2191"/>
        <v>46968</v>
      </c>
      <c r="BK975" s="16">
        <f t="shared" si="2184"/>
        <v>13.256604501653001</v>
      </c>
      <c r="BL975" s="10">
        <f ca="1">IFERROR(AVERAGE(INDIRECT("BK"&amp;AC975-Template!$F$10+1):INDIRECT("BK"&amp;AC975)),0)</f>
        <v>13.155722145687367</v>
      </c>
      <c r="BM975" s="35"/>
      <c r="BN975" s="86"/>
      <c r="BO975" s="35"/>
      <c r="BP975" s="35"/>
      <c r="BQ975" s="35"/>
      <c r="BR975" s="35"/>
      <c r="BS975" s="35"/>
      <c r="BT975" s="35"/>
      <c r="BU975" s="35"/>
      <c r="BV975" s="35"/>
      <c r="BW975" s="35"/>
      <c r="BX975" s="35"/>
      <c r="BY975" s="35"/>
      <c r="BZ975" s="35"/>
      <c r="CA975" s="35"/>
      <c r="CB975" s="35"/>
      <c r="CC975" s="35"/>
      <c r="CD975" s="35"/>
      <c r="CE975" s="35"/>
      <c r="CF975" s="35"/>
      <c r="CG975" s="35"/>
      <c r="CH975" s="35"/>
    </row>
    <row r="976" spans="1:86" ht="15.6" x14ac:dyDescent="0.3">
      <c r="A976" s="35"/>
      <c r="B976" s="86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17">
        <f t="shared" si="2185"/>
        <v>46992</v>
      </c>
      <c r="U976" s="216">
        <f t="shared" si="2178"/>
        <v>7</v>
      </c>
      <c r="V976" s="216">
        <f t="shared" si="2185"/>
        <v>971</v>
      </c>
      <c r="W976" s="16">
        <f t="shared" si="2192"/>
        <v>2.6602739726027398</v>
      </c>
      <c r="X976" s="16" t="e">
        <f>IF(Template!$F$7="Linear interpolation",LinInterp($I$5:$I$22,$G$5:$G$22,W976),CubicSpline($I$5:$I$22,$G$5:$G$22,W976))</f>
        <v>#VALUE!</v>
      </c>
      <c r="Y976" s="221" t="e">
        <f t="shared" si="2179"/>
        <v>#VALUE!</v>
      </c>
      <c r="Z976" s="221" t="e">
        <f>Y976/PRODUCT($AA$6:AA975)</f>
        <v>#VALUE!</v>
      </c>
      <c r="AA976" s="16" t="e">
        <f t="shared" si="2186"/>
        <v>#VALUE!</v>
      </c>
      <c r="AB976" s="10" t="e">
        <f t="shared" si="2187"/>
        <v>#VALUE!</v>
      </c>
      <c r="AC976" s="90">
        <f t="shared" si="2180"/>
        <v>976</v>
      </c>
      <c r="AD976" s="17">
        <f t="shared" si="2188"/>
        <v>46969</v>
      </c>
      <c r="AE976" s="16" t="e">
        <f t="shared" si="2181"/>
        <v>#VALUE!</v>
      </c>
      <c r="AF976" s="10">
        <f ca="1">IFERROR(AVERAGE(INDIRECT("AE"&amp;AC976-Template!$F$10+1):INDIRECT("AE"&amp;AC976)),0)</f>
        <v>0</v>
      </c>
      <c r="AG976" s="35"/>
      <c r="AH976" s="86"/>
      <c r="AI976" s="35"/>
      <c r="AJ976" s="35"/>
      <c r="AK976" s="35"/>
      <c r="AL976" s="35"/>
      <c r="AM976" s="35"/>
      <c r="AN976" s="35"/>
      <c r="AO976" s="35"/>
      <c r="AP976" s="35"/>
      <c r="AQ976" s="35"/>
      <c r="AR976" s="35"/>
      <c r="AS976" s="35"/>
      <c r="AT976" s="35"/>
      <c r="AU976" s="35"/>
      <c r="AV976" s="35"/>
      <c r="AW976" s="35"/>
      <c r="AX976" s="35"/>
      <c r="AY976" s="35"/>
      <c r="AZ976" s="17">
        <f t="shared" ref="AZ976" si="2213">AZ975+1</f>
        <v>46992</v>
      </c>
      <c r="BA976" s="216">
        <f t="shared" si="2204"/>
        <v>7</v>
      </c>
      <c r="BB976" s="216">
        <f t="shared" ref="BB976" si="2214">BB975+1</f>
        <v>971</v>
      </c>
      <c r="BC976" s="16">
        <f t="shared" si="2206"/>
        <v>2.6602739726027398</v>
      </c>
      <c r="BD976" s="16">
        <f>IF(Template!$F$7="Linear interpolation",LinInterp($AO$5:$AO$18,$AM$5:$AM$18,BC976),CubicSpline($AO$5:$AO$18,$AM$5:$AM$18,BC976))</f>
        <v>13.910751479208614</v>
      </c>
      <c r="BE976" s="221">
        <f t="shared" si="2141"/>
        <v>1.4140919314207112</v>
      </c>
      <c r="BF976" s="221">
        <f>BE976/PRODUCT($BG$6:BG975)</f>
        <v>1.0003676292831511</v>
      </c>
      <c r="BG976" s="16">
        <f t="shared" si="2207"/>
        <v>1.0003671177792395</v>
      </c>
      <c r="BH976" s="10">
        <f t="shared" si="2208"/>
        <v>13.39979894224097</v>
      </c>
      <c r="BI976" s="90"/>
      <c r="BJ976" s="17">
        <f t="shared" si="2191"/>
        <v>46969</v>
      </c>
      <c r="BK976" s="16">
        <f t="shared" si="2184"/>
        <v>13.263352811284213</v>
      </c>
      <c r="BL976" s="10">
        <f ca="1">IFERROR(AVERAGE(INDIRECT("BK"&amp;AC976-Template!$F$10+1):INDIRECT("BK"&amp;AC976)),0)</f>
        <v>13.16275792034758</v>
      </c>
      <c r="BM976" s="35"/>
      <c r="BN976" s="86"/>
      <c r="BO976" s="35"/>
      <c r="BP976" s="35"/>
      <c r="BQ976" s="35"/>
      <c r="BR976" s="35"/>
      <c r="BS976" s="35"/>
      <c r="BT976" s="35"/>
      <c r="BU976" s="35"/>
      <c r="BV976" s="35"/>
      <c r="BW976" s="35"/>
      <c r="BX976" s="35"/>
      <c r="BY976" s="35"/>
      <c r="BZ976" s="35"/>
      <c r="CA976" s="35"/>
      <c r="CB976" s="35"/>
      <c r="CC976" s="35"/>
      <c r="CD976" s="35"/>
      <c r="CE976" s="35"/>
      <c r="CF976" s="35"/>
      <c r="CG976" s="35"/>
      <c r="CH976" s="35"/>
    </row>
    <row r="977" spans="1:86" ht="15.6" x14ac:dyDescent="0.3">
      <c r="A977" s="35"/>
      <c r="B977" s="86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17">
        <f t="shared" si="2185"/>
        <v>46993</v>
      </c>
      <c r="U977" s="216">
        <f t="shared" si="2178"/>
        <v>1</v>
      </c>
      <c r="V977" s="216">
        <f t="shared" si="2185"/>
        <v>972</v>
      </c>
      <c r="W977" s="16">
        <f t="shared" si="2192"/>
        <v>2.6630136986301371</v>
      </c>
      <c r="X977" s="16" t="e">
        <f>IF(Template!$F$7="Linear interpolation",LinInterp($I$5:$I$22,$G$5:$G$22,W977),CubicSpline($I$5:$I$22,$G$5:$G$22,W977))</f>
        <v>#VALUE!</v>
      </c>
      <c r="Y977" s="221" t="e">
        <f t="shared" si="2179"/>
        <v>#VALUE!</v>
      </c>
      <c r="Z977" s="221" t="e">
        <f>Y977/PRODUCT($AA$6:AA976)</f>
        <v>#VALUE!</v>
      </c>
      <c r="AA977" s="16" t="e">
        <f t="shared" si="2186"/>
        <v>#VALUE!</v>
      </c>
      <c r="AB977" s="10" t="e">
        <f t="shared" si="2187"/>
        <v>#VALUE!</v>
      </c>
      <c r="AC977" s="90">
        <f t="shared" si="2180"/>
        <v>977</v>
      </c>
      <c r="AD977" s="17">
        <f t="shared" si="2188"/>
        <v>46970</v>
      </c>
      <c r="AE977" s="16" t="e">
        <f t="shared" si="2181"/>
        <v>#VALUE!</v>
      </c>
      <c r="AF977" s="10">
        <f ca="1">IFERROR(AVERAGE(INDIRECT("AE"&amp;AC977-Template!$F$10+1):INDIRECT("AE"&amp;AC977)),0)</f>
        <v>0</v>
      </c>
      <c r="AG977" s="35"/>
      <c r="AH977" s="86"/>
      <c r="AI977" s="35"/>
      <c r="AJ977" s="35"/>
      <c r="AK977" s="35"/>
      <c r="AL977" s="35"/>
      <c r="AM977" s="35"/>
      <c r="AN977" s="35"/>
      <c r="AO977" s="35"/>
      <c r="AP977" s="35"/>
      <c r="AQ977" s="35"/>
      <c r="AR977" s="35"/>
      <c r="AS977" s="35"/>
      <c r="AT977" s="35"/>
      <c r="AU977" s="35"/>
      <c r="AV977" s="35"/>
      <c r="AW977" s="35"/>
      <c r="AX977" s="35"/>
      <c r="AY977" s="35"/>
      <c r="AZ977" s="17">
        <f t="shared" ref="AZ977" si="2215">AZ976+1</f>
        <v>46993</v>
      </c>
      <c r="BA977" s="216">
        <f t="shared" si="2204"/>
        <v>1</v>
      </c>
      <c r="BB977" s="216">
        <f t="shared" ref="BB977" si="2216">BB976+1</f>
        <v>972</v>
      </c>
      <c r="BC977" s="16">
        <f t="shared" si="2206"/>
        <v>2.6630136986301371</v>
      </c>
      <c r="BD977" s="16">
        <f>IF(Template!$F$7="Linear interpolation",LinInterp($AO$5:$AO$18,$AM$5:$AM$18,BC977),CubicSpline($AO$5:$AO$18,$AM$5:$AM$18,BC977))</f>
        <v>13.91121022215032</v>
      </c>
      <c r="BE977" s="221">
        <f t="shared" si="2141"/>
        <v>1.4146117910417926</v>
      </c>
      <c r="BF977" s="221">
        <f>BE977/PRODUCT($BG$6:BG976)</f>
        <v>1.000368139385734</v>
      </c>
      <c r="BG977" s="16">
        <f t="shared" si="2207"/>
        <v>1.000368139385734</v>
      </c>
      <c r="BH977" s="10">
        <f t="shared" si="2208"/>
        <v>13.43708757929063</v>
      </c>
      <c r="BI977" s="90"/>
      <c r="BJ977" s="17">
        <f t="shared" si="2191"/>
        <v>46970</v>
      </c>
      <c r="BK977" s="16">
        <f t="shared" si="2184"/>
        <v>13.263352811284213</v>
      </c>
      <c r="BL977" s="10">
        <f ca="1">IFERROR(AVERAGE(INDIRECT("BK"&amp;AC977-Template!$F$10+1):INDIRECT("BK"&amp;AC977)),0)</f>
        <v>13.169550379506385</v>
      </c>
      <c r="BM977" s="35"/>
      <c r="BN977" s="86"/>
      <c r="BO977" s="35"/>
      <c r="BP977" s="35"/>
      <c r="BQ977" s="35"/>
      <c r="BR977" s="35"/>
      <c r="BS977" s="35"/>
      <c r="BT977" s="35"/>
      <c r="BU977" s="35"/>
      <c r="BV977" s="35"/>
      <c r="BW977" s="35"/>
      <c r="BX977" s="35"/>
      <c r="BY977" s="35"/>
      <c r="BZ977" s="35"/>
      <c r="CA977" s="35"/>
      <c r="CB977" s="35"/>
      <c r="CC977" s="35"/>
      <c r="CD977" s="35"/>
      <c r="CE977" s="35"/>
      <c r="CF977" s="35"/>
      <c r="CG977" s="35"/>
      <c r="CH977" s="35"/>
    </row>
    <row r="978" spans="1:86" ht="15.6" x14ac:dyDescent="0.3">
      <c r="A978" s="35"/>
      <c r="B978" s="86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17">
        <f t="shared" si="2185"/>
        <v>46994</v>
      </c>
      <c r="U978" s="216">
        <f t="shared" si="2178"/>
        <v>2</v>
      </c>
      <c r="V978" s="216">
        <f t="shared" si="2185"/>
        <v>973</v>
      </c>
      <c r="W978" s="16">
        <f t="shared" si="2192"/>
        <v>2.6657534246575341</v>
      </c>
      <c r="X978" s="16" t="e">
        <f>IF(Template!$F$7="Linear interpolation",LinInterp($I$5:$I$22,$G$5:$G$22,W978),CubicSpline($I$5:$I$22,$G$5:$G$22,W978))</f>
        <v>#VALUE!</v>
      </c>
      <c r="Y978" s="221" t="e">
        <f t="shared" si="2179"/>
        <v>#VALUE!</v>
      </c>
      <c r="Z978" s="221" t="e">
        <f>Y978/PRODUCT($AA$6:AA977)</f>
        <v>#VALUE!</v>
      </c>
      <c r="AA978" s="16" t="e">
        <f t="shared" si="2186"/>
        <v>#VALUE!</v>
      </c>
      <c r="AB978" s="10" t="e">
        <f t="shared" si="2187"/>
        <v>#VALUE!</v>
      </c>
      <c r="AC978" s="90">
        <f t="shared" si="2180"/>
        <v>978</v>
      </c>
      <c r="AD978" s="17">
        <f t="shared" si="2188"/>
        <v>46971</v>
      </c>
      <c r="AE978" s="16" t="e">
        <f t="shared" si="2181"/>
        <v>#VALUE!</v>
      </c>
      <c r="AF978" s="10">
        <f ca="1">IFERROR(AVERAGE(INDIRECT("AE"&amp;AC978-Template!$F$10+1):INDIRECT("AE"&amp;AC978)),0)</f>
        <v>0</v>
      </c>
      <c r="AG978" s="35"/>
      <c r="AH978" s="86"/>
      <c r="AI978" s="35"/>
      <c r="AJ978" s="35"/>
      <c r="AK978" s="35"/>
      <c r="AL978" s="35"/>
      <c r="AM978" s="35"/>
      <c r="AN978" s="35"/>
      <c r="AO978" s="35"/>
      <c r="AP978" s="35"/>
      <c r="AQ978" s="35"/>
      <c r="AR978" s="35"/>
      <c r="AS978" s="35"/>
      <c r="AT978" s="35"/>
      <c r="AU978" s="35"/>
      <c r="AV978" s="35"/>
      <c r="AW978" s="35"/>
      <c r="AX978" s="35"/>
      <c r="AY978" s="35"/>
      <c r="AZ978" s="17">
        <f t="shared" ref="AZ978" si="2217">AZ977+1</f>
        <v>46994</v>
      </c>
      <c r="BA978" s="216">
        <f t="shared" si="2204"/>
        <v>2</v>
      </c>
      <c r="BB978" s="216">
        <f t="shared" ref="BB978" si="2218">BB977+1</f>
        <v>973</v>
      </c>
      <c r="BC978" s="16">
        <f t="shared" si="2206"/>
        <v>2.6657534246575341</v>
      </c>
      <c r="BD978" s="16">
        <f>IF(Template!$F$7="Linear interpolation",LinInterp($AO$5:$AO$18,$AM$5:$AM$18,BC978),CubicSpline($AO$5:$AO$18,$AM$5:$AM$18,BC978))</f>
        <v>13.911675226923455</v>
      </c>
      <c r="BE978" s="221">
        <f t="shared" si="2141"/>
        <v>1.4151320803161043</v>
      </c>
      <c r="BF978" s="221">
        <f>BE978/PRODUCT($BG$6:BG977)</f>
        <v>1.0003677965061557</v>
      </c>
      <c r="BG978" s="16">
        <f t="shared" si="2207"/>
        <v>1.0003677965061557</v>
      </c>
      <c r="BH978" s="10">
        <f t="shared" si="2208"/>
        <v>13.424572474683206</v>
      </c>
      <c r="BI978" s="90"/>
      <c r="BJ978" s="17">
        <f t="shared" si="2191"/>
        <v>46971</v>
      </c>
      <c r="BK978" s="16">
        <f t="shared" si="2184"/>
        <v>13.263352811284213</v>
      </c>
      <c r="BL978" s="10">
        <f ca="1">IFERROR(AVERAGE(INDIRECT("BK"&amp;AC978-Template!$F$10+1):INDIRECT("BK"&amp;AC978)),0)</f>
        <v>13.176100074646721</v>
      </c>
      <c r="BM978" s="35"/>
      <c r="BN978" s="86"/>
      <c r="BO978" s="35"/>
      <c r="BP978" s="35"/>
      <c r="BQ978" s="35"/>
      <c r="BR978" s="35"/>
      <c r="BS978" s="35"/>
      <c r="BT978" s="35"/>
      <c r="BU978" s="35"/>
      <c r="BV978" s="35"/>
      <c r="BW978" s="35"/>
      <c r="BX978" s="35"/>
      <c r="BY978" s="35"/>
      <c r="BZ978" s="35"/>
      <c r="CA978" s="35"/>
      <c r="CB978" s="35"/>
      <c r="CC978" s="35"/>
      <c r="CD978" s="35"/>
      <c r="CE978" s="35"/>
      <c r="CF978" s="35"/>
      <c r="CG978" s="35"/>
      <c r="CH978" s="35"/>
    </row>
    <row r="979" spans="1:86" ht="15.6" x14ac:dyDescent="0.3">
      <c r="A979" s="35"/>
      <c r="B979" s="86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17">
        <f t="shared" si="2185"/>
        <v>46995</v>
      </c>
      <c r="U979" s="216">
        <f t="shared" si="2178"/>
        <v>3</v>
      </c>
      <c r="V979" s="216">
        <f t="shared" si="2185"/>
        <v>974</v>
      </c>
      <c r="W979" s="16">
        <f t="shared" si="2192"/>
        <v>2.6684931506849314</v>
      </c>
      <c r="X979" s="16" t="e">
        <f>IF(Template!$F$7="Linear interpolation",LinInterp($I$5:$I$22,$G$5:$G$22,W979),CubicSpline($I$5:$I$22,$G$5:$G$22,W979))</f>
        <v>#VALUE!</v>
      </c>
      <c r="Y979" s="221" t="e">
        <f t="shared" si="2179"/>
        <v>#VALUE!</v>
      </c>
      <c r="Z979" s="221" t="e">
        <f>Y979/PRODUCT($AA$6:AA978)</f>
        <v>#VALUE!</v>
      </c>
      <c r="AA979" s="16" t="e">
        <f t="shared" si="2186"/>
        <v>#VALUE!</v>
      </c>
      <c r="AB979" s="10" t="e">
        <f t="shared" si="2187"/>
        <v>#VALUE!</v>
      </c>
      <c r="AC979" s="90">
        <f t="shared" si="2180"/>
        <v>979</v>
      </c>
      <c r="AD979" s="17">
        <f t="shared" si="2188"/>
        <v>46972</v>
      </c>
      <c r="AE979" s="16" t="e">
        <f t="shared" si="2181"/>
        <v>#VALUE!</v>
      </c>
      <c r="AF979" s="10">
        <f ca="1">IFERROR(AVERAGE(INDIRECT("AE"&amp;AC979-Template!$F$10+1):INDIRECT("AE"&amp;AC979)),0)</f>
        <v>0</v>
      </c>
      <c r="AG979" s="35"/>
      <c r="AH979" s="86"/>
      <c r="AI979" s="35"/>
      <c r="AJ979" s="35"/>
      <c r="AK979" s="35"/>
      <c r="AL979" s="35"/>
      <c r="AM979" s="35"/>
      <c r="AN979" s="35"/>
      <c r="AO979" s="35"/>
      <c r="AP979" s="35"/>
      <c r="AQ979" s="35"/>
      <c r="AR979" s="35"/>
      <c r="AS979" s="35"/>
      <c r="AT979" s="35"/>
      <c r="AU979" s="35"/>
      <c r="AV979" s="35"/>
      <c r="AW979" s="35"/>
      <c r="AX979" s="35"/>
      <c r="AY979" s="35"/>
      <c r="AZ979" s="17">
        <f t="shared" ref="AZ979" si="2219">AZ978+1</f>
        <v>46995</v>
      </c>
      <c r="BA979" s="216">
        <f t="shared" si="2204"/>
        <v>3</v>
      </c>
      <c r="BB979" s="216">
        <f t="shared" ref="BB979" si="2220">BB978+1</f>
        <v>974</v>
      </c>
      <c r="BC979" s="16">
        <f t="shared" si="2206"/>
        <v>2.6684931506849314</v>
      </c>
      <c r="BD979" s="16">
        <f>IF(Template!$F$7="Linear interpolation",LinInterp($AO$5:$AO$18,$AM$5:$AM$18,BC979),CubicSpline($AO$5:$AO$18,$AM$5:$AM$18,BC979))</f>
        <v>13.912146443908089</v>
      </c>
      <c r="BE979" s="221">
        <f t="shared" si="2141"/>
        <v>1.4156527985684471</v>
      </c>
      <c r="BF979" s="221">
        <f>BE979/PRODUCT($BG$6:BG978)</f>
        <v>1.0003679644180112</v>
      </c>
      <c r="BG979" s="16">
        <f t="shared" si="2207"/>
        <v>1.0003679644180112</v>
      </c>
      <c r="BH979" s="10">
        <f t="shared" si="2208"/>
        <v>13.430701257410082</v>
      </c>
      <c r="BI979" s="90"/>
      <c r="BJ979" s="17">
        <f t="shared" si="2191"/>
        <v>46972</v>
      </c>
      <c r="BK979" s="16">
        <f t="shared" si="2184"/>
        <v>13.303625418947917</v>
      </c>
      <c r="BL979" s="10">
        <f ca="1">IFERROR(AVERAGE(INDIRECT("BK"&amp;AC979-Template!$F$10+1):INDIRECT("BK"&amp;AC979)),0)</f>
        <v>13.183992190042515</v>
      </c>
      <c r="BM979" s="35"/>
      <c r="BN979" s="86"/>
      <c r="BO979" s="35"/>
      <c r="BP979" s="35"/>
      <c r="BQ979" s="35"/>
      <c r="BR979" s="35"/>
      <c r="BS979" s="35"/>
      <c r="BT979" s="35"/>
      <c r="BU979" s="35"/>
      <c r="BV979" s="35"/>
      <c r="BW979" s="35"/>
      <c r="BX979" s="35"/>
      <c r="BY979" s="35"/>
      <c r="BZ979" s="35"/>
      <c r="CA979" s="35"/>
      <c r="CB979" s="35"/>
      <c r="CC979" s="35"/>
      <c r="CD979" s="35"/>
      <c r="CE979" s="35"/>
      <c r="CF979" s="35"/>
      <c r="CG979" s="35"/>
      <c r="CH979" s="35"/>
    </row>
    <row r="980" spans="1:86" ht="15.6" x14ac:dyDescent="0.3">
      <c r="A980" s="35"/>
      <c r="B980" s="86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17">
        <f t="shared" si="2185"/>
        <v>46996</v>
      </c>
      <c r="U980" s="216">
        <f t="shared" si="2178"/>
        <v>4</v>
      </c>
      <c r="V980" s="216">
        <f t="shared" si="2185"/>
        <v>975</v>
      </c>
      <c r="W980" s="16">
        <f t="shared" si="2192"/>
        <v>2.6712328767123288</v>
      </c>
      <c r="X980" s="16" t="e">
        <f>IF(Template!$F$7="Linear interpolation",LinInterp($I$5:$I$22,$G$5:$G$22,W980),CubicSpline($I$5:$I$22,$G$5:$G$22,W980))</f>
        <v>#VALUE!</v>
      </c>
      <c r="Y980" s="221" t="e">
        <f t="shared" si="2179"/>
        <v>#VALUE!</v>
      </c>
      <c r="Z980" s="221" t="e">
        <f>Y980/PRODUCT($AA$6:AA979)</f>
        <v>#VALUE!</v>
      </c>
      <c r="AA980" s="16" t="e">
        <f t="shared" si="2186"/>
        <v>#VALUE!</v>
      </c>
      <c r="AB980" s="10" t="e">
        <f t="shared" si="2187"/>
        <v>#VALUE!</v>
      </c>
      <c r="AC980" s="90">
        <f t="shared" si="2180"/>
        <v>980</v>
      </c>
      <c r="AD980" s="17">
        <f t="shared" si="2188"/>
        <v>46973</v>
      </c>
      <c r="AE980" s="16" t="e">
        <f t="shared" si="2181"/>
        <v>#VALUE!</v>
      </c>
      <c r="AF980" s="10">
        <f ca="1">IFERROR(AVERAGE(INDIRECT("AE"&amp;AC980-Template!$F$10+1):INDIRECT("AE"&amp;AC980)),0)</f>
        <v>0</v>
      </c>
      <c r="AG980" s="35"/>
      <c r="AH980" s="86"/>
      <c r="AI980" s="35"/>
      <c r="AJ980" s="35"/>
      <c r="AK980" s="35"/>
      <c r="AL980" s="35"/>
      <c r="AM980" s="35"/>
      <c r="AN980" s="35"/>
      <c r="AO980" s="35"/>
      <c r="AP980" s="35"/>
      <c r="AQ980" s="35"/>
      <c r="AR980" s="35"/>
      <c r="AS980" s="35"/>
      <c r="AT980" s="35"/>
      <c r="AU980" s="35"/>
      <c r="AV980" s="35"/>
      <c r="AW980" s="35"/>
      <c r="AX980" s="35"/>
      <c r="AY980" s="35"/>
      <c r="AZ980" s="17">
        <f t="shared" ref="AZ980" si="2221">AZ979+1</f>
        <v>46996</v>
      </c>
      <c r="BA980" s="216">
        <f t="shared" si="2204"/>
        <v>4</v>
      </c>
      <c r="BB980" s="216">
        <f t="shared" ref="BB980" si="2222">BB979+1</f>
        <v>975</v>
      </c>
      <c r="BC980" s="16">
        <f t="shared" si="2206"/>
        <v>2.6712328767123288</v>
      </c>
      <c r="BD980" s="16">
        <f>IF(Template!$F$7="Linear interpolation",LinInterp($AO$5:$AO$18,$AM$5:$AM$18,BC980),CubicSpline($AO$5:$AO$18,$AM$5:$AM$18,BC980))</f>
        <v>13.912623823484294</v>
      </c>
      <c r="BE980" s="221">
        <f t="shared" si="2141"/>
        <v>1.4161739451157005</v>
      </c>
      <c r="BF980" s="221">
        <f>BE980/PRODUCT($BG$6:BG979)</f>
        <v>1.0003681316123421</v>
      </c>
      <c r="BG980" s="16">
        <f t="shared" si="2207"/>
        <v>1.0003681316123421</v>
      </c>
      <c r="BH980" s="10">
        <f t="shared" si="2208"/>
        <v>13.43680385048518</v>
      </c>
      <c r="BI980" s="90"/>
      <c r="BJ980" s="17">
        <f t="shared" si="2191"/>
        <v>46973</v>
      </c>
      <c r="BK980" s="16">
        <f t="shared" si="2184"/>
        <v>13.29012790954609</v>
      </c>
      <c r="BL980" s="10">
        <f ca="1">IFERROR(AVERAGE(INDIRECT("BK"&amp;AC980-Template!$F$10+1):INDIRECT("BK"&amp;AC980)),0)</f>
        <v>13.191434388458243</v>
      </c>
      <c r="BM980" s="35"/>
      <c r="BN980" s="86"/>
      <c r="BO980" s="35"/>
      <c r="BP980" s="35"/>
      <c r="BQ980" s="35"/>
      <c r="BR980" s="35"/>
      <c r="BS980" s="35"/>
      <c r="BT980" s="35"/>
      <c r="BU980" s="35"/>
      <c r="BV980" s="35"/>
      <c r="BW980" s="35"/>
      <c r="BX980" s="35"/>
      <c r="BY980" s="35"/>
      <c r="BZ980" s="35"/>
      <c r="CA980" s="35"/>
      <c r="CB980" s="35"/>
      <c r="CC980" s="35"/>
      <c r="CD980" s="35"/>
      <c r="CE980" s="35"/>
      <c r="CF980" s="35"/>
      <c r="CG980" s="35"/>
      <c r="CH980" s="35"/>
    </row>
    <row r="981" spans="1:86" ht="15.6" x14ac:dyDescent="0.3">
      <c r="A981" s="35"/>
      <c r="B981" s="86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17">
        <f t="shared" si="2185"/>
        <v>46997</v>
      </c>
      <c r="U981" s="216">
        <f t="shared" si="2178"/>
        <v>5</v>
      </c>
      <c r="V981" s="216">
        <f t="shared" si="2185"/>
        <v>976</v>
      </c>
      <c r="W981" s="16">
        <f t="shared" si="2192"/>
        <v>2.6739726027397261</v>
      </c>
      <c r="X981" s="16" t="e">
        <f>IF(Template!$F$7="Linear interpolation",LinInterp($I$5:$I$22,$G$5:$G$22,W981),CubicSpline($I$5:$I$22,$G$5:$G$22,W981))</f>
        <v>#VALUE!</v>
      </c>
      <c r="Y981" s="221" t="e">
        <f t="shared" si="2179"/>
        <v>#VALUE!</v>
      </c>
      <c r="Z981" s="221" t="e">
        <f>Y981/PRODUCT($AA$6:AA980)</f>
        <v>#VALUE!</v>
      </c>
      <c r="AA981" s="16" t="e">
        <f t="shared" si="2186"/>
        <v>#VALUE!</v>
      </c>
      <c r="AB981" s="10" t="e">
        <f t="shared" si="2187"/>
        <v>#VALUE!</v>
      </c>
      <c r="AC981" s="90">
        <f t="shared" si="2180"/>
        <v>981</v>
      </c>
      <c r="AD981" s="17">
        <f t="shared" si="2188"/>
        <v>46974</v>
      </c>
      <c r="AE981" s="16" t="e">
        <f t="shared" si="2181"/>
        <v>#VALUE!</v>
      </c>
      <c r="AF981" s="10">
        <f ca="1">IFERROR(AVERAGE(INDIRECT("AE"&amp;AC981-Template!$F$10+1):INDIRECT("AE"&amp;AC981)),0)</f>
        <v>0</v>
      </c>
      <c r="AG981" s="35"/>
      <c r="AH981" s="86"/>
      <c r="AI981" s="35"/>
      <c r="AJ981" s="35"/>
      <c r="AK981" s="35"/>
      <c r="AL981" s="35"/>
      <c r="AM981" s="35"/>
      <c r="AN981" s="35"/>
      <c r="AO981" s="35"/>
      <c r="AP981" s="35"/>
      <c r="AQ981" s="35"/>
      <c r="AR981" s="35"/>
      <c r="AS981" s="35"/>
      <c r="AT981" s="35"/>
      <c r="AU981" s="35"/>
      <c r="AV981" s="35"/>
      <c r="AW981" s="35"/>
      <c r="AX981" s="35"/>
      <c r="AY981" s="35"/>
      <c r="AZ981" s="17">
        <f t="shared" ref="AZ981" si="2223">AZ980+1</f>
        <v>46997</v>
      </c>
      <c r="BA981" s="216">
        <f t="shared" si="2204"/>
        <v>5</v>
      </c>
      <c r="BB981" s="216">
        <f t="shared" ref="BB981" si="2224">BB980+1</f>
        <v>976</v>
      </c>
      <c r="BC981" s="16">
        <f t="shared" si="2206"/>
        <v>2.6739726027397261</v>
      </c>
      <c r="BD981" s="16">
        <f>IF(Template!$F$7="Linear interpolation",LinInterp($AO$5:$AO$18,$AM$5:$AM$18,BC981),CubicSpline($AO$5:$AO$18,$AM$5:$AM$18,BC981))</f>
        <v>13.913107316032141</v>
      </c>
      <c r="BE981" s="221">
        <f t="shared" si="2141"/>
        <v>1.4166955192668045</v>
      </c>
      <c r="BF981" s="221">
        <f>BE981/PRODUCT($BG$6:BG980)</f>
        <v>1.000368298084358</v>
      </c>
      <c r="BG981" s="16">
        <f t="shared" si="2207"/>
        <v>1.000368298084358</v>
      </c>
      <c r="BH981" s="10">
        <f t="shared" si="2208"/>
        <v>13.442880079067354</v>
      </c>
      <c r="BI981" s="90"/>
      <c r="BJ981" s="17">
        <f t="shared" si="2191"/>
        <v>46974</v>
      </c>
      <c r="BK981" s="16">
        <f t="shared" si="2184"/>
        <v>13.296766272627547</v>
      </c>
      <c r="BL981" s="10">
        <f ca="1">IFERROR(AVERAGE(INDIRECT("BK"&amp;AC981-Template!$F$10+1):INDIRECT("BK"&amp;AC981)),0)</f>
        <v>13.197646883815613</v>
      </c>
      <c r="BM981" s="35"/>
      <c r="BN981" s="86"/>
      <c r="BO981" s="35"/>
      <c r="BP981" s="35"/>
      <c r="BQ981" s="35"/>
      <c r="BR981" s="35"/>
      <c r="BS981" s="35"/>
      <c r="BT981" s="35"/>
      <c r="BU981" s="35"/>
      <c r="BV981" s="35"/>
      <c r="BW981" s="35"/>
      <c r="BX981" s="35"/>
      <c r="BY981" s="35"/>
      <c r="BZ981" s="35"/>
      <c r="CA981" s="35"/>
      <c r="CB981" s="35"/>
      <c r="CC981" s="35"/>
      <c r="CD981" s="35"/>
      <c r="CE981" s="35"/>
      <c r="CF981" s="35"/>
      <c r="CG981" s="35"/>
      <c r="CH981" s="35"/>
    </row>
    <row r="982" spans="1:86" ht="15.6" x14ac:dyDescent="0.3">
      <c r="A982" s="35"/>
      <c r="B982" s="86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17">
        <f t="shared" si="2185"/>
        <v>46998</v>
      </c>
      <c r="U982" s="216">
        <f t="shared" si="2178"/>
        <v>6</v>
      </c>
      <c r="V982" s="216">
        <f t="shared" si="2185"/>
        <v>977</v>
      </c>
      <c r="W982" s="16">
        <f t="shared" si="2192"/>
        <v>2.6767123287671235</v>
      </c>
      <c r="X982" s="16" t="e">
        <f>IF(Template!$F$7="Linear interpolation",LinInterp($I$5:$I$22,$G$5:$G$22,W982),CubicSpline($I$5:$I$22,$G$5:$G$22,W982))</f>
        <v>#VALUE!</v>
      </c>
      <c r="Y982" s="221" t="e">
        <f t="shared" si="2179"/>
        <v>#VALUE!</v>
      </c>
      <c r="Z982" s="221" t="e">
        <f>Y982/PRODUCT($AA$6:AA981)</f>
        <v>#VALUE!</v>
      </c>
      <c r="AA982" s="16" t="e">
        <f t="shared" si="2186"/>
        <v>#VALUE!</v>
      </c>
      <c r="AB982" s="10" t="e">
        <f t="shared" si="2187"/>
        <v>#VALUE!</v>
      </c>
      <c r="AC982" s="90">
        <f t="shared" si="2180"/>
        <v>982</v>
      </c>
      <c r="AD982" s="17">
        <f t="shared" si="2188"/>
        <v>46975</v>
      </c>
      <c r="AE982" s="16" t="e">
        <f t="shared" si="2181"/>
        <v>#VALUE!</v>
      </c>
      <c r="AF982" s="10">
        <f ca="1">IFERROR(AVERAGE(INDIRECT("AE"&amp;AC982-Template!$F$10+1):INDIRECT("AE"&amp;AC982)),0)</f>
        <v>0</v>
      </c>
      <c r="AG982" s="35"/>
      <c r="AH982" s="86"/>
      <c r="AI982" s="35"/>
      <c r="AJ982" s="35"/>
      <c r="AK982" s="35"/>
      <c r="AL982" s="35"/>
      <c r="AM982" s="35"/>
      <c r="AN982" s="35"/>
      <c r="AO982" s="35"/>
      <c r="AP982" s="35"/>
      <c r="AQ982" s="35"/>
      <c r="AR982" s="35"/>
      <c r="AS982" s="35"/>
      <c r="AT982" s="35"/>
      <c r="AU982" s="35"/>
      <c r="AV982" s="35"/>
      <c r="AW982" s="35"/>
      <c r="AX982" s="35"/>
      <c r="AY982" s="35"/>
      <c r="AZ982" s="17">
        <f t="shared" ref="AZ982" si="2225">AZ981+1</f>
        <v>46998</v>
      </c>
      <c r="BA982" s="216">
        <f t="shared" si="2204"/>
        <v>6</v>
      </c>
      <c r="BB982" s="216">
        <f t="shared" ref="BB982" si="2226">BB981+1</f>
        <v>977</v>
      </c>
      <c r="BC982" s="16">
        <f t="shared" si="2206"/>
        <v>2.6767123287671235</v>
      </c>
      <c r="BD982" s="16">
        <f>IF(Template!$F$7="Linear interpolation",LinInterp($AO$5:$AO$18,$AM$5:$AM$18,BC982),CubicSpline($AO$5:$AO$18,$AM$5:$AM$18,BC982))</f>
        <v>13.913596871931707</v>
      </c>
      <c r="BE982" s="221">
        <f t="shared" si="2141"/>
        <v>1.4172175203227502</v>
      </c>
      <c r="BF982" s="221">
        <f>BE982/PRODUCT($BG$6:BG981)</f>
        <v>1.0003684638292749</v>
      </c>
      <c r="BG982" s="16">
        <f t="shared" si="2207"/>
        <v>1.000368298084358</v>
      </c>
      <c r="BH982" s="10">
        <f t="shared" si="2208"/>
        <v>13.442880079067354</v>
      </c>
      <c r="BI982" s="90"/>
      <c r="BJ982" s="17">
        <f t="shared" si="2191"/>
        <v>46975</v>
      </c>
      <c r="BK982" s="16">
        <f t="shared" si="2184"/>
        <v>13.303382120622654</v>
      </c>
      <c r="BL982" s="10">
        <f ca="1">IFERROR(AVERAGE(INDIRECT("BK"&amp;AC982-Template!$F$10+1):INDIRECT("BK"&amp;AC982)),0)</f>
        <v>13.204565465329292</v>
      </c>
      <c r="BM982" s="35"/>
      <c r="BN982" s="86"/>
      <c r="BO982" s="35"/>
      <c r="BP982" s="35"/>
      <c r="BQ982" s="35"/>
      <c r="BR982" s="35"/>
      <c r="BS982" s="35"/>
      <c r="BT982" s="35"/>
      <c r="BU982" s="35"/>
      <c r="BV982" s="35"/>
      <c r="BW982" s="35"/>
      <c r="BX982" s="35"/>
      <c r="BY982" s="35"/>
      <c r="BZ982" s="35"/>
      <c r="CA982" s="35"/>
      <c r="CB982" s="35"/>
      <c r="CC982" s="35"/>
      <c r="CD982" s="35"/>
      <c r="CE982" s="35"/>
      <c r="CF982" s="35"/>
      <c r="CG982" s="35"/>
      <c r="CH982" s="35"/>
    </row>
    <row r="983" spans="1:86" ht="15.6" x14ac:dyDescent="0.3">
      <c r="A983" s="35"/>
      <c r="B983" s="86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17">
        <f t="shared" si="2185"/>
        <v>46999</v>
      </c>
      <c r="U983" s="216">
        <f t="shared" si="2178"/>
        <v>7</v>
      </c>
      <c r="V983" s="216">
        <f t="shared" si="2185"/>
        <v>978</v>
      </c>
      <c r="W983" s="16">
        <f t="shared" si="2192"/>
        <v>2.6794520547945204</v>
      </c>
      <c r="X983" s="16" t="e">
        <f>IF(Template!$F$7="Linear interpolation",LinInterp($I$5:$I$22,$G$5:$G$22,W983),CubicSpline($I$5:$I$22,$G$5:$G$22,W983))</f>
        <v>#VALUE!</v>
      </c>
      <c r="Y983" s="221" t="e">
        <f t="shared" si="2179"/>
        <v>#VALUE!</v>
      </c>
      <c r="Z983" s="221" t="e">
        <f>Y983/PRODUCT($AA$6:AA982)</f>
        <v>#VALUE!</v>
      </c>
      <c r="AA983" s="16" t="e">
        <f t="shared" si="2186"/>
        <v>#VALUE!</v>
      </c>
      <c r="AB983" s="10" t="e">
        <f t="shared" si="2187"/>
        <v>#VALUE!</v>
      </c>
      <c r="AC983" s="90">
        <f t="shared" si="2180"/>
        <v>983</v>
      </c>
      <c r="AD983" s="17">
        <f t="shared" si="2188"/>
        <v>46976</v>
      </c>
      <c r="AE983" s="16" t="e">
        <f t="shared" si="2181"/>
        <v>#VALUE!</v>
      </c>
      <c r="AF983" s="10">
        <f ca="1">IFERROR(AVERAGE(INDIRECT("AE"&amp;AC983-Template!$F$10+1):INDIRECT("AE"&amp;AC983)),0)</f>
        <v>0</v>
      </c>
      <c r="AG983" s="35"/>
      <c r="AH983" s="86"/>
      <c r="AI983" s="35"/>
      <c r="AJ983" s="35"/>
      <c r="AK983" s="35"/>
      <c r="AL983" s="35"/>
      <c r="AM983" s="35"/>
      <c r="AN983" s="35"/>
      <c r="AO983" s="35"/>
      <c r="AP983" s="35"/>
      <c r="AQ983" s="35"/>
      <c r="AR983" s="35"/>
      <c r="AS983" s="35"/>
      <c r="AT983" s="35"/>
      <c r="AU983" s="35"/>
      <c r="AV983" s="35"/>
      <c r="AW983" s="35"/>
      <c r="AX983" s="35"/>
      <c r="AY983" s="35"/>
      <c r="AZ983" s="17">
        <f t="shared" ref="AZ983" si="2227">AZ982+1</f>
        <v>46999</v>
      </c>
      <c r="BA983" s="216">
        <f t="shared" si="2204"/>
        <v>7</v>
      </c>
      <c r="BB983" s="216">
        <f t="shared" ref="BB983" si="2228">BB982+1</f>
        <v>978</v>
      </c>
      <c r="BC983" s="16">
        <f t="shared" si="2206"/>
        <v>2.6794520547945204</v>
      </c>
      <c r="BD983" s="16">
        <f>IF(Template!$F$7="Linear interpolation",LinInterp($AO$5:$AO$18,$AM$5:$AM$18,BC983),CubicSpline($AO$5:$AO$18,$AM$5:$AM$18,BC983))</f>
        <v>13.91409244156306</v>
      </c>
      <c r="BE983" s="221">
        <f t="shared" si="2141"/>
        <v>1.4177399475765631</v>
      </c>
      <c r="BF983" s="221">
        <f>BE983/PRODUCT($BG$6:BG982)</f>
        <v>1.0003687945872781</v>
      </c>
      <c r="BG983" s="16">
        <f t="shared" si="2207"/>
        <v>1.000368298084358</v>
      </c>
      <c r="BH983" s="10">
        <f t="shared" si="2208"/>
        <v>13.442880079067354</v>
      </c>
      <c r="BI983" s="90"/>
      <c r="BJ983" s="17">
        <f t="shared" si="2191"/>
        <v>46976</v>
      </c>
      <c r="BK983" s="16">
        <f t="shared" si="2184"/>
        <v>13.309975278268826</v>
      </c>
      <c r="BL983" s="10">
        <f ca="1">IFERROR(AVERAGE(INDIRECT("BK"&amp;AC983-Template!$F$10+1):INDIRECT("BK"&amp;AC983)),0)</f>
        <v>13.211463900133992</v>
      </c>
      <c r="BM983" s="35"/>
      <c r="BN983" s="86"/>
      <c r="BO983" s="35"/>
      <c r="BP983" s="35"/>
      <c r="BQ983" s="35"/>
      <c r="BR983" s="35"/>
      <c r="BS983" s="35"/>
      <c r="BT983" s="35"/>
      <c r="BU983" s="35"/>
      <c r="BV983" s="35"/>
      <c r="BW983" s="35"/>
      <c r="BX983" s="35"/>
      <c r="BY983" s="35"/>
      <c r="BZ983" s="35"/>
      <c r="CA983" s="35"/>
      <c r="CB983" s="35"/>
      <c r="CC983" s="35"/>
      <c r="CD983" s="35"/>
      <c r="CE983" s="35"/>
      <c r="CF983" s="35"/>
      <c r="CG983" s="35"/>
      <c r="CH983" s="35"/>
    </row>
    <row r="984" spans="1:86" ht="15.6" x14ac:dyDescent="0.3">
      <c r="A984" s="35"/>
      <c r="B984" s="86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17">
        <f t="shared" si="2185"/>
        <v>47000</v>
      </c>
      <c r="U984" s="216">
        <f t="shared" si="2178"/>
        <v>1</v>
      </c>
      <c r="V984" s="216">
        <f t="shared" si="2185"/>
        <v>979</v>
      </c>
      <c r="W984" s="16">
        <f t="shared" si="2192"/>
        <v>2.6821917808219178</v>
      </c>
      <c r="X984" s="16" t="e">
        <f>IF(Template!$F$7="Linear interpolation",LinInterp($I$5:$I$22,$G$5:$G$22,W984),CubicSpline($I$5:$I$22,$G$5:$G$22,W984))</f>
        <v>#VALUE!</v>
      </c>
      <c r="Y984" s="221" t="e">
        <f t="shared" si="2179"/>
        <v>#VALUE!</v>
      </c>
      <c r="Z984" s="221" t="e">
        <f>Y984/PRODUCT($AA$6:AA983)</f>
        <v>#VALUE!</v>
      </c>
      <c r="AA984" s="16" t="e">
        <f t="shared" si="2186"/>
        <v>#VALUE!</v>
      </c>
      <c r="AB984" s="10" t="e">
        <f t="shared" si="2187"/>
        <v>#VALUE!</v>
      </c>
      <c r="AC984" s="90">
        <f t="shared" si="2180"/>
        <v>984</v>
      </c>
      <c r="AD984" s="17">
        <f t="shared" si="2188"/>
        <v>46977</v>
      </c>
      <c r="AE984" s="16" t="e">
        <f t="shared" si="2181"/>
        <v>#VALUE!</v>
      </c>
      <c r="AF984" s="10">
        <f ca="1">IFERROR(AVERAGE(INDIRECT("AE"&amp;AC984-Template!$F$10+1):INDIRECT("AE"&amp;AC984)),0)</f>
        <v>0</v>
      </c>
      <c r="AG984" s="35"/>
      <c r="AH984" s="86"/>
      <c r="AI984" s="35"/>
      <c r="AJ984" s="35"/>
      <c r="AK984" s="35"/>
      <c r="AL984" s="35"/>
      <c r="AM984" s="35"/>
      <c r="AN984" s="35"/>
      <c r="AO984" s="35"/>
      <c r="AP984" s="35"/>
      <c r="AQ984" s="35"/>
      <c r="AR984" s="35"/>
      <c r="AS984" s="35"/>
      <c r="AT984" s="35"/>
      <c r="AU984" s="35"/>
      <c r="AV984" s="35"/>
      <c r="AW984" s="35"/>
      <c r="AX984" s="35"/>
      <c r="AY984" s="35"/>
      <c r="AZ984" s="17">
        <f t="shared" ref="AZ984" si="2229">AZ983+1</f>
        <v>47000</v>
      </c>
      <c r="BA984" s="216">
        <f t="shared" si="2204"/>
        <v>1</v>
      </c>
      <c r="BB984" s="216">
        <f t="shared" ref="BB984" si="2230">BB983+1</f>
        <v>979</v>
      </c>
      <c r="BC984" s="16">
        <f t="shared" si="2206"/>
        <v>2.6821917808219178</v>
      </c>
      <c r="BD984" s="16">
        <f>IF(Template!$F$7="Linear interpolation",LinInterp($AO$5:$AO$18,$AM$5:$AM$18,BC984),CubicSpline($AO$5:$AO$18,$AM$5:$AM$18,BC984))</f>
        <v>13.914593975306273</v>
      </c>
      <c r="BE984" s="221">
        <f t="shared" si="2141"/>
        <v>1.4182628003132882</v>
      </c>
      <c r="BF984" s="221">
        <f>BE984/PRODUCT($BG$6:BG983)</f>
        <v>1.0003692896218326</v>
      </c>
      <c r="BG984" s="16">
        <f t="shared" si="2207"/>
        <v>1.0003692896218326</v>
      </c>
      <c r="BH984" s="10">
        <f t="shared" si="2208"/>
        <v>13.47907119688918</v>
      </c>
      <c r="BI984" s="90"/>
      <c r="BJ984" s="17">
        <f t="shared" si="2191"/>
        <v>46977</v>
      </c>
      <c r="BK984" s="16">
        <f t="shared" si="2184"/>
        <v>13.309975278268826</v>
      </c>
      <c r="BL984" s="10">
        <f ca="1">IFERROR(AVERAGE(INDIRECT("BK"&amp;AC984-Template!$F$10+1):INDIRECT("BK"&amp;AC984)),0)</f>
        <v>13.218123002977077</v>
      </c>
      <c r="BM984" s="35"/>
      <c r="BN984" s="86"/>
      <c r="BO984" s="35"/>
      <c r="BP984" s="35"/>
      <c r="BQ984" s="35"/>
      <c r="BR984" s="35"/>
      <c r="BS984" s="35"/>
      <c r="BT984" s="35"/>
      <c r="BU984" s="35"/>
      <c r="BV984" s="35"/>
      <c r="BW984" s="35"/>
      <c r="BX984" s="35"/>
      <c r="BY984" s="35"/>
      <c r="BZ984" s="35"/>
      <c r="CA984" s="35"/>
      <c r="CB984" s="35"/>
      <c r="CC984" s="35"/>
      <c r="CD984" s="35"/>
      <c r="CE984" s="35"/>
      <c r="CF984" s="35"/>
      <c r="CG984" s="35"/>
      <c r="CH984" s="35"/>
    </row>
    <row r="985" spans="1:86" ht="15.6" x14ac:dyDescent="0.3">
      <c r="A985" s="35"/>
      <c r="B985" s="86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17">
        <f t="shared" si="2185"/>
        <v>47001</v>
      </c>
      <c r="U985" s="216">
        <f t="shared" si="2178"/>
        <v>2</v>
      </c>
      <c r="V985" s="216">
        <f t="shared" si="2185"/>
        <v>980</v>
      </c>
      <c r="W985" s="16">
        <f t="shared" si="2192"/>
        <v>2.6849315068493151</v>
      </c>
      <c r="X985" s="16" t="e">
        <f>IF(Template!$F$7="Linear interpolation",LinInterp($I$5:$I$22,$G$5:$G$22,W985),CubicSpline($I$5:$I$22,$G$5:$G$22,W985))</f>
        <v>#VALUE!</v>
      </c>
      <c r="Y985" s="221" t="e">
        <f t="shared" si="2179"/>
        <v>#VALUE!</v>
      </c>
      <c r="Z985" s="221" t="e">
        <f>Y985/PRODUCT($AA$6:AA984)</f>
        <v>#VALUE!</v>
      </c>
      <c r="AA985" s="16" t="e">
        <f t="shared" si="2186"/>
        <v>#VALUE!</v>
      </c>
      <c r="AB985" s="10" t="e">
        <f t="shared" si="2187"/>
        <v>#VALUE!</v>
      </c>
      <c r="AC985" s="90">
        <f t="shared" si="2180"/>
        <v>985</v>
      </c>
      <c r="AD985" s="17">
        <f t="shared" si="2188"/>
        <v>46978</v>
      </c>
      <c r="AE985" s="16" t="e">
        <f t="shared" si="2181"/>
        <v>#VALUE!</v>
      </c>
      <c r="AF985" s="10">
        <f ca="1">IFERROR(AVERAGE(INDIRECT("AE"&amp;AC985-Template!$F$10+1):INDIRECT("AE"&amp;AC985)),0)</f>
        <v>0</v>
      </c>
      <c r="AG985" s="35"/>
      <c r="AH985" s="86"/>
      <c r="AI985" s="35"/>
      <c r="AJ985" s="35"/>
      <c r="AK985" s="35"/>
      <c r="AL985" s="35"/>
      <c r="AM985" s="35"/>
      <c r="AN985" s="35"/>
      <c r="AO985" s="35"/>
      <c r="AP985" s="35"/>
      <c r="AQ985" s="35"/>
      <c r="AR985" s="35"/>
      <c r="AS985" s="35"/>
      <c r="AT985" s="35"/>
      <c r="AU985" s="35"/>
      <c r="AV985" s="35"/>
      <c r="AW985" s="35"/>
      <c r="AX985" s="35"/>
      <c r="AY985" s="35"/>
      <c r="AZ985" s="17">
        <f t="shared" ref="AZ985" si="2231">AZ984+1</f>
        <v>47001</v>
      </c>
      <c r="BA985" s="216">
        <f t="shared" si="2204"/>
        <v>2</v>
      </c>
      <c r="BB985" s="216">
        <f t="shared" ref="BB985" si="2232">BB984+1</f>
        <v>980</v>
      </c>
      <c r="BC985" s="16">
        <f t="shared" si="2206"/>
        <v>2.6849315068493151</v>
      </c>
      <c r="BD985" s="16">
        <f>IF(Template!$F$7="Linear interpolation",LinInterp($AO$5:$AO$18,$AM$5:$AM$18,BC985),CubicSpline($AO$5:$AO$18,$AM$5:$AM$18,BC985))</f>
        <v>13.915101423541421</v>
      </c>
      <c r="BE985" s="221">
        <f t="shared" si="2141"/>
        <v>1.4187860778099748</v>
      </c>
      <c r="BF985" s="221">
        <f>BE985/PRODUCT($BG$6:BG984)</f>
        <v>1.0003689566535701</v>
      </c>
      <c r="BG985" s="16">
        <f t="shared" si="2207"/>
        <v>1.0003689566535701</v>
      </c>
      <c r="BH985" s="10">
        <f t="shared" si="2208"/>
        <v>13.466917855307292</v>
      </c>
      <c r="BI985" s="90"/>
      <c r="BJ985" s="17">
        <f t="shared" si="2191"/>
        <v>46978</v>
      </c>
      <c r="BK985" s="16">
        <f t="shared" si="2184"/>
        <v>13.309975278268826</v>
      </c>
      <c r="BL985" s="10">
        <f ca="1">IFERROR(AVERAGE(INDIRECT("BK"&amp;AC985-Template!$F$10+1):INDIRECT("BK"&amp;AC985)),0)</f>
        <v>13.224543366387092</v>
      </c>
      <c r="BM985" s="35"/>
      <c r="BN985" s="86"/>
      <c r="BO985" s="35"/>
      <c r="BP985" s="35"/>
      <c r="BQ985" s="35"/>
      <c r="BR985" s="35"/>
      <c r="BS985" s="35"/>
      <c r="BT985" s="35"/>
      <c r="BU985" s="35"/>
      <c r="BV985" s="35"/>
      <c r="BW985" s="35"/>
      <c r="BX985" s="35"/>
      <c r="BY985" s="35"/>
      <c r="BZ985" s="35"/>
      <c r="CA985" s="35"/>
      <c r="CB985" s="35"/>
      <c r="CC985" s="35"/>
      <c r="CD985" s="35"/>
      <c r="CE985" s="35"/>
      <c r="CF985" s="35"/>
      <c r="CG985" s="35"/>
      <c r="CH985" s="35"/>
    </row>
    <row r="986" spans="1:86" ht="15.6" x14ac:dyDescent="0.3">
      <c r="A986" s="35"/>
      <c r="B986" s="86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17">
        <f t="shared" si="2185"/>
        <v>47002</v>
      </c>
      <c r="U986" s="216">
        <f t="shared" si="2178"/>
        <v>3</v>
      </c>
      <c r="V986" s="216">
        <f t="shared" si="2185"/>
        <v>981</v>
      </c>
      <c r="W986" s="16">
        <f t="shared" si="2192"/>
        <v>2.6876712328767125</v>
      </c>
      <c r="X986" s="16" t="e">
        <f>IF(Template!$F$7="Linear interpolation",LinInterp($I$5:$I$22,$G$5:$G$22,W986),CubicSpline($I$5:$I$22,$G$5:$G$22,W986))</f>
        <v>#VALUE!</v>
      </c>
      <c r="Y986" s="221" t="e">
        <f t="shared" si="2179"/>
        <v>#VALUE!</v>
      </c>
      <c r="Z986" s="221" t="e">
        <f>Y986/PRODUCT($AA$6:AA985)</f>
        <v>#VALUE!</v>
      </c>
      <c r="AA986" s="16" t="e">
        <f t="shared" si="2186"/>
        <v>#VALUE!</v>
      </c>
      <c r="AB986" s="10" t="e">
        <f t="shared" si="2187"/>
        <v>#VALUE!</v>
      </c>
      <c r="AC986" s="90">
        <f t="shared" si="2180"/>
        <v>986</v>
      </c>
      <c r="AD986" s="17">
        <f t="shared" si="2188"/>
        <v>46979</v>
      </c>
      <c r="AE986" s="16" t="e">
        <f t="shared" si="2181"/>
        <v>#VALUE!</v>
      </c>
      <c r="AF986" s="10">
        <f ca="1">IFERROR(AVERAGE(INDIRECT("AE"&amp;AC986-Template!$F$10+1):INDIRECT("AE"&amp;AC986)),0)</f>
        <v>0</v>
      </c>
      <c r="AG986" s="35"/>
      <c r="AH986" s="86"/>
      <c r="AI986" s="35"/>
      <c r="AJ986" s="35"/>
      <c r="AK986" s="35"/>
      <c r="AL986" s="35"/>
      <c r="AM986" s="35"/>
      <c r="AN986" s="35"/>
      <c r="AO986" s="35"/>
      <c r="AP986" s="35"/>
      <c r="AQ986" s="35"/>
      <c r="AR986" s="35"/>
      <c r="AS986" s="35"/>
      <c r="AT986" s="35"/>
      <c r="AU986" s="35"/>
      <c r="AV986" s="35"/>
      <c r="AW986" s="35"/>
      <c r="AX986" s="35"/>
      <c r="AY986" s="35"/>
      <c r="AZ986" s="17">
        <f t="shared" ref="AZ986" si="2233">AZ985+1</f>
        <v>47002</v>
      </c>
      <c r="BA986" s="216">
        <f t="shared" si="2204"/>
        <v>3</v>
      </c>
      <c r="BB986" s="216">
        <f t="shared" ref="BB986" si="2234">BB985+1</f>
        <v>981</v>
      </c>
      <c r="BC986" s="16">
        <f t="shared" si="2206"/>
        <v>2.6876712328767125</v>
      </c>
      <c r="BD986" s="16">
        <f>IF(Template!$F$7="Linear interpolation",LinInterp($AO$5:$AO$18,$AM$5:$AM$18,BC986),CubicSpline($AO$5:$AO$18,$AM$5:$AM$18,BC986))</f>
        <v>13.915614736648573</v>
      </c>
      <c r="BE986" s="221">
        <f t="shared" si="2141"/>
        <v>1.4193097793356653</v>
      </c>
      <c r="BF986" s="221">
        <f>BE986/PRODUCT($BG$6:BG985)</f>
        <v>1.0003691194422339</v>
      </c>
      <c r="BG986" s="16">
        <f t="shared" si="2207"/>
        <v>1.0003691194422339</v>
      </c>
      <c r="BH986" s="10">
        <f t="shared" si="2208"/>
        <v>13.472859641538992</v>
      </c>
      <c r="BI986" s="90"/>
      <c r="BJ986" s="17">
        <f t="shared" si="2191"/>
        <v>46979</v>
      </c>
      <c r="BK986" s="16">
        <f t="shared" si="2184"/>
        <v>13.349304706703258</v>
      </c>
      <c r="BL986" s="10">
        <f ca="1">IFERROR(AVERAGE(INDIRECT("BK"&amp;AC986-Template!$F$10+1):INDIRECT("BK"&amp;AC986)),0)</f>
        <v>13.232274710744923</v>
      </c>
      <c r="BM986" s="35"/>
      <c r="BN986" s="86"/>
      <c r="BO986" s="35"/>
      <c r="BP986" s="35"/>
      <c r="BQ986" s="35"/>
      <c r="BR986" s="35"/>
      <c r="BS986" s="35"/>
      <c r="BT986" s="35"/>
      <c r="BU986" s="35"/>
      <c r="BV986" s="35"/>
      <c r="BW986" s="35"/>
      <c r="BX986" s="35"/>
      <c r="BY986" s="35"/>
      <c r="BZ986" s="35"/>
      <c r="CA986" s="35"/>
      <c r="CB986" s="35"/>
      <c r="CC986" s="35"/>
      <c r="CD986" s="35"/>
      <c r="CE986" s="35"/>
      <c r="CF986" s="35"/>
      <c r="CG986" s="35"/>
      <c r="CH986" s="35"/>
    </row>
    <row r="987" spans="1:86" ht="15.6" x14ac:dyDescent="0.3">
      <c r="A987" s="35"/>
      <c r="B987" s="86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17">
        <f t="shared" si="2185"/>
        <v>47003</v>
      </c>
      <c r="U987" s="216">
        <f t="shared" si="2178"/>
        <v>4</v>
      </c>
      <c r="V987" s="216">
        <f t="shared" si="2185"/>
        <v>982</v>
      </c>
      <c r="W987" s="16">
        <f t="shared" si="2192"/>
        <v>2.6904109589041094</v>
      </c>
      <c r="X987" s="16" t="e">
        <f>IF(Template!$F$7="Linear interpolation",LinInterp($I$5:$I$22,$G$5:$G$22,W987),CubicSpline($I$5:$I$22,$G$5:$G$22,W987))</f>
        <v>#VALUE!</v>
      </c>
      <c r="Y987" s="221" t="e">
        <f t="shared" si="2179"/>
        <v>#VALUE!</v>
      </c>
      <c r="Z987" s="221" t="e">
        <f>Y987/PRODUCT($AA$6:AA986)</f>
        <v>#VALUE!</v>
      </c>
      <c r="AA987" s="16" t="e">
        <f t="shared" si="2186"/>
        <v>#VALUE!</v>
      </c>
      <c r="AB987" s="10" t="e">
        <f t="shared" si="2187"/>
        <v>#VALUE!</v>
      </c>
      <c r="AC987" s="90">
        <f t="shared" si="2180"/>
        <v>987</v>
      </c>
      <c r="AD987" s="17">
        <f t="shared" si="2188"/>
        <v>46980</v>
      </c>
      <c r="AE987" s="16" t="e">
        <f t="shared" si="2181"/>
        <v>#VALUE!</v>
      </c>
      <c r="AF987" s="10">
        <f ca="1">IFERROR(AVERAGE(INDIRECT("AE"&amp;AC987-Template!$F$10+1):INDIRECT("AE"&amp;AC987)),0)</f>
        <v>0</v>
      </c>
      <c r="AG987" s="35"/>
      <c r="AH987" s="86"/>
      <c r="AI987" s="35"/>
      <c r="AJ987" s="35"/>
      <c r="AK987" s="35"/>
      <c r="AL987" s="35"/>
      <c r="AM987" s="35"/>
      <c r="AN987" s="35"/>
      <c r="AO987" s="35"/>
      <c r="AP987" s="35"/>
      <c r="AQ987" s="35"/>
      <c r="AR987" s="35"/>
      <c r="AS987" s="35"/>
      <c r="AT987" s="35"/>
      <c r="AU987" s="35"/>
      <c r="AV987" s="35"/>
      <c r="AW987" s="35"/>
      <c r="AX987" s="35"/>
      <c r="AY987" s="35"/>
      <c r="AZ987" s="17">
        <f t="shared" ref="AZ987" si="2235">AZ986+1</f>
        <v>47003</v>
      </c>
      <c r="BA987" s="216">
        <f t="shared" si="2204"/>
        <v>4</v>
      </c>
      <c r="BB987" s="216">
        <f t="shared" ref="BB987" si="2236">BB986+1</f>
        <v>982</v>
      </c>
      <c r="BC987" s="16">
        <f t="shared" si="2206"/>
        <v>2.6904109589041094</v>
      </c>
      <c r="BD987" s="16">
        <f>IF(Template!$F$7="Linear interpolation",LinInterp($AO$5:$AO$18,$AM$5:$AM$18,BC987),CubicSpline($AO$5:$AO$18,$AM$5:$AM$18,BC987))</f>
        <v>13.916133865007804</v>
      </c>
      <c r="BE987" s="221">
        <f t="shared" si="2141"/>
        <v>1.419833904151377</v>
      </c>
      <c r="BF987" s="221">
        <f>BE987/PRODUCT($BG$6:BG986)</f>
        <v>1.0003692814798733</v>
      </c>
      <c r="BG987" s="16">
        <f t="shared" si="2207"/>
        <v>1.0003692814798733</v>
      </c>
      <c r="BH987" s="10">
        <f t="shared" si="2208"/>
        <v>13.478774015373673</v>
      </c>
      <c r="BI987" s="90"/>
      <c r="BJ987" s="17">
        <f t="shared" si="2191"/>
        <v>46980</v>
      </c>
      <c r="BK987" s="16">
        <f t="shared" si="2184"/>
        <v>13.336117502641187</v>
      </c>
      <c r="BL987" s="10">
        <f ca="1">IFERROR(AVERAGE(INDIRECT("BK"&amp;AC987-Template!$F$10+1):INDIRECT("BK"&amp;AC987)),0)</f>
        <v>13.239566481634018</v>
      </c>
      <c r="BM987" s="35"/>
      <c r="BN987" s="86"/>
      <c r="BO987" s="35"/>
      <c r="BP987" s="35"/>
      <c r="BQ987" s="35"/>
      <c r="BR987" s="35"/>
      <c r="BS987" s="35"/>
      <c r="BT987" s="35"/>
      <c r="BU987" s="35"/>
      <c r="BV987" s="35"/>
      <c r="BW987" s="35"/>
      <c r="BX987" s="35"/>
      <c r="BY987" s="35"/>
      <c r="BZ987" s="35"/>
      <c r="CA987" s="35"/>
      <c r="CB987" s="35"/>
      <c r="CC987" s="35"/>
      <c r="CD987" s="35"/>
      <c r="CE987" s="35"/>
      <c r="CF987" s="35"/>
      <c r="CG987" s="35"/>
      <c r="CH987" s="35"/>
    </row>
    <row r="988" spans="1:86" ht="15.6" x14ac:dyDescent="0.3">
      <c r="A988" s="35"/>
      <c r="B988" s="86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17">
        <f t="shared" si="2185"/>
        <v>47004</v>
      </c>
      <c r="U988" s="216">
        <f t="shared" si="2178"/>
        <v>5</v>
      </c>
      <c r="V988" s="216">
        <f t="shared" si="2185"/>
        <v>983</v>
      </c>
      <c r="W988" s="16">
        <f t="shared" si="2192"/>
        <v>2.6931506849315068</v>
      </c>
      <c r="X988" s="16" t="e">
        <f>IF(Template!$F$7="Linear interpolation",LinInterp($I$5:$I$22,$G$5:$G$22,W988),CubicSpline($I$5:$I$22,$G$5:$G$22,W988))</f>
        <v>#VALUE!</v>
      </c>
      <c r="Y988" s="221" t="e">
        <f t="shared" si="2179"/>
        <v>#VALUE!</v>
      </c>
      <c r="Z988" s="221" t="e">
        <f>Y988/PRODUCT($AA$6:AA987)</f>
        <v>#VALUE!</v>
      </c>
      <c r="AA988" s="16" t="e">
        <f t="shared" si="2186"/>
        <v>#VALUE!</v>
      </c>
      <c r="AB988" s="10" t="e">
        <f t="shared" si="2187"/>
        <v>#VALUE!</v>
      </c>
      <c r="AC988" s="90">
        <f t="shared" si="2180"/>
        <v>988</v>
      </c>
      <c r="AD988" s="17">
        <f t="shared" si="2188"/>
        <v>46981</v>
      </c>
      <c r="AE988" s="16" t="e">
        <f t="shared" si="2181"/>
        <v>#VALUE!</v>
      </c>
      <c r="AF988" s="10">
        <f ca="1">IFERROR(AVERAGE(INDIRECT("AE"&amp;AC988-Template!$F$10+1):INDIRECT("AE"&amp;AC988)),0)</f>
        <v>0</v>
      </c>
      <c r="AG988" s="35"/>
      <c r="AH988" s="86"/>
      <c r="AI988" s="35"/>
      <c r="AJ988" s="35"/>
      <c r="AK988" s="35"/>
      <c r="AL988" s="35"/>
      <c r="AM988" s="35"/>
      <c r="AN988" s="35"/>
      <c r="AO988" s="35"/>
      <c r="AP988" s="35"/>
      <c r="AQ988" s="35"/>
      <c r="AR988" s="35"/>
      <c r="AS988" s="35"/>
      <c r="AT988" s="35"/>
      <c r="AU988" s="35"/>
      <c r="AV988" s="35"/>
      <c r="AW988" s="35"/>
      <c r="AX988" s="35"/>
      <c r="AY988" s="35"/>
      <c r="AZ988" s="17">
        <f t="shared" ref="AZ988" si="2237">AZ987+1</f>
        <v>47004</v>
      </c>
      <c r="BA988" s="216">
        <f t="shared" si="2204"/>
        <v>5</v>
      </c>
      <c r="BB988" s="216">
        <f t="shared" ref="BB988" si="2238">BB987+1</f>
        <v>983</v>
      </c>
      <c r="BC988" s="16">
        <f t="shared" si="2206"/>
        <v>2.6931506849315068</v>
      </c>
      <c r="BD988" s="16">
        <f>IF(Template!$F$7="Linear interpolation",LinInterp($AO$5:$AO$18,$AM$5:$AM$18,BC988),CubicSpline($AO$5:$AO$18,$AM$5:$AM$18,BC988))</f>
        <v>13.916658758999185</v>
      </c>
      <c r="BE988" s="221">
        <f t="shared" si="2141"/>
        <v>1.4203584515100909</v>
      </c>
      <c r="BF988" s="221">
        <f>BE988/PRODUCT($BG$6:BG987)</f>
        <v>1.0003694427617063</v>
      </c>
      <c r="BG988" s="16">
        <f t="shared" si="2207"/>
        <v>1.0003694427617063</v>
      </c>
      <c r="BH988" s="10">
        <f t="shared" si="2208"/>
        <v>13.484660802278171</v>
      </c>
      <c r="BI988" s="90"/>
      <c r="BJ988" s="17">
        <f t="shared" si="2191"/>
        <v>46981</v>
      </c>
      <c r="BK988" s="16">
        <f t="shared" si="2184"/>
        <v>13.34259458150855</v>
      </c>
      <c r="BL988" s="10">
        <f ca="1">IFERROR(AVERAGE(INDIRECT("BK"&amp;AC988-Template!$F$10+1):INDIRECT("BK"&amp;AC988)),0)</f>
        <v>13.245647731241037</v>
      </c>
      <c r="BM988" s="35"/>
      <c r="BN988" s="86"/>
      <c r="BO988" s="35"/>
      <c r="BP988" s="35"/>
      <c r="BQ988" s="35"/>
      <c r="BR988" s="35"/>
      <c r="BS988" s="35"/>
      <c r="BT988" s="35"/>
      <c r="BU988" s="35"/>
      <c r="BV988" s="35"/>
      <c r="BW988" s="35"/>
      <c r="BX988" s="35"/>
      <c r="BY988" s="35"/>
      <c r="BZ988" s="35"/>
      <c r="CA988" s="35"/>
      <c r="CB988" s="35"/>
      <c r="CC988" s="35"/>
      <c r="CD988" s="35"/>
      <c r="CE988" s="35"/>
      <c r="CF988" s="35"/>
      <c r="CG988" s="35"/>
      <c r="CH988" s="35"/>
    </row>
    <row r="989" spans="1:86" ht="15.6" x14ac:dyDescent="0.3">
      <c r="A989" s="35"/>
      <c r="B989" s="86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17">
        <f t="shared" si="2185"/>
        <v>47005</v>
      </c>
      <c r="U989" s="216">
        <f t="shared" si="2178"/>
        <v>6</v>
      </c>
      <c r="V989" s="216">
        <f t="shared" si="2185"/>
        <v>984</v>
      </c>
      <c r="W989" s="16">
        <f t="shared" si="2192"/>
        <v>2.6958904109589041</v>
      </c>
      <c r="X989" s="16" t="e">
        <f>IF(Template!$F$7="Linear interpolation",LinInterp($I$5:$I$22,$G$5:$G$22,W989),CubicSpline($I$5:$I$22,$G$5:$G$22,W989))</f>
        <v>#VALUE!</v>
      </c>
      <c r="Y989" s="221" t="e">
        <f t="shared" si="2179"/>
        <v>#VALUE!</v>
      </c>
      <c r="Z989" s="221" t="e">
        <f>Y989/PRODUCT($AA$6:AA988)</f>
        <v>#VALUE!</v>
      </c>
      <c r="AA989" s="16" t="e">
        <f t="shared" si="2186"/>
        <v>#VALUE!</v>
      </c>
      <c r="AB989" s="10" t="e">
        <f t="shared" si="2187"/>
        <v>#VALUE!</v>
      </c>
      <c r="AC989" s="90">
        <f t="shared" si="2180"/>
        <v>989</v>
      </c>
      <c r="AD989" s="17">
        <f t="shared" si="2188"/>
        <v>46982</v>
      </c>
      <c r="AE989" s="16" t="e">
        <f t="shared" si="2181"/>
        <v>#VALUE!</v>
      </c>
      <c r="AF989" s="10">
        <f ca="1">IFERROR(AVERAGE(INDIRECT("AE"&amp;AC989-Template!$F$10+1):INDIRECT("AE"&amp;AC989)),0)</f>
        <v>0</v>
      </c>
      <c r="AG989" s="35"/>
      <c r="AH989" s="86"/>
      <c r="AI989" s="35"/>
      <c r="AJ989" s="35"/>
      <c r="AK989" s="35"/>
      <c r="AL989" s="35"/>
      <c r="AM989" s="35"/>
      <c r="AN989" s="35"/>
      <c r="AO989" s="35"/>
      <c r="AP989" s="35"/>
      <c r="AQ989" s="35"/>
      <c r="AR989" s="35"/>
      <c r="AS989" s="35"/>
      <c r="AT989" s="35"/>
      <c r="AU989" s="35"/>
      <c r="AV989" s="35"/>
      <c r="AW989" s="35"/>
      <c r="AX989" s="35"/>
      <c r="AY989" s="35"/>
      <c r="AZ989" s="17">
        <f t="shared" ref="AZ989" si="2239">AZ988+1</f>
        <v>47005</v>
      </c>
      <c r="BA989" s="216">
        <f t="shared" si="2204"/>
        <v>6</v>
      </c>
      <c r="BB989" s="216">
        <f t="shared" ref="BB989" si="2240">BB988+1</f>
        <v>984</v>
      </c>
      <c r="BC989" s="16">
        <f t="shared" si="2206"/>
        <v>2.6958904109589041</v>
      </c>
      <c r="BD989" s="16">
        <f>IF(Template!$F$7="Linear interpolation",LinInterp($AO$5:$AO$18,$AM$5:$AM$18,BC989),CubicSpline($AO$5:$AO$18,$AM$5:$AM$18,BC989))</f>
        <v>13.917189369002788</v>
      </c>
      <c r="BE989" s="221">
        <f t="shared" si="2141"/>
        <v>1.4208834206567338</v>
      </c>
      <c r="BF989" s="221">
        <f>BE989/PRODUCT($BG$6:BG988)</f>
        <v>1.0003696032829492</v>
      </c>
      <c r="BG989" s="16">
        <f t="shared" si="2207"/>
        <v>1.0003694427617063</v>
      </c>
      <c r="BH989" s="10">
        <f t="shared" si="2208"/>
        <v>13.484660802278171</v>
      </c>
      <c r="BI989" s="90"/>
      <c r="BJ989" s="17">
        <f t="shared" si="2191"/>
        <v>46982</v>
      </c>
      <c r="BK989" s="16">
        <f t="shared" si="2184"/>
        <v>13.349047919294366</v>
      </c>
      <c r="BL989" s="10">
        <f ca="1">IFERROR(AVERAGE(INDIRECT("BK"&amp;AC989-Template!$F$10+1):INDIRECT("BK"&amp;AC989)),0)</f>
        <v>13.25242160078119</v>
      </c>
      <c r="BM989" s="35"/>
      <c r="BN989" s="86"/>
      <c r="BO989" s="35"/>
      <c r="BP989" s="35"/>
      <c r="BQ989" s="35"/>
      <c r="BR989" s="35"/>
      <c r="BS989" s="35"/>
      <c r="BT989" s="35"/>
      <c r="BU989" s="35"/>
      <c r="BV989" s="35"/>
      <c r="BW989" s="35"/>
      <c r="BX989" s="35"/>
      <c r="BY989" s="35"/>
      <c r="BZ989" s="35"/>
      <c r="CA989" s="35"/>
      <c r="CB989" s="35"/>
      <c r="CC989" s="35"/>
      <c r="CD989" s="35"/>
      <c r="CE989" s="35"/>
      <c r="CF989" s="35"/>
      <c r="CG989" s="35"/>
      <c r="CH989" s="35"/>
    </row>
    <row r="990" spans="1:86" ht="15.6" x14ac:dyDescent="0.3">
      <c r="A990" s="35"/>
      <c r="B990" s="86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17">
        <f t="shared" si="2185"/>
        <v>47006</v>
      </c>
      <c r="U990" s="216">
        <f t="shared" si="2178"/>
        <v>7</v>
      </c>
      <c r="V990" s="216">
        <f t="shared" si="2185"/>
        <v>985</v>
      </c>
      <c r="W990" s="16">
        <f t="shared" si="2192"/>
        <v>2.6986301369863015</v>
      </c>
      <c r="X990" s="16" t="e">
        <f>IF(Template!$F$7="Linear interpolation",LinInterp($I$5:$I$22,$G$5:$G$22,W990),CubicSpline($I$5:$I$22,$G$5:$G$22,W990))</f>
        <v>#VALUE!</v>
      </c>
      <c r="Y990" s="221" t="e">
        <f t="shared" si="2179"/>
        <v>#VALUE!</v>
      </c>
      <c r="Z990" s="221" t="e">
        <f>Y990/PRODUCT($AA$6:AA989)</f>
        <v>#VALUE!</v>
      </c>
      <c r="AA990" s="16" t="e">
        <f t="shared" si="2186"/>
        <v>#VALUE!</v>
      </c>
      <c r="AB990" s="10" t="e">
        <f t="shared" si="2187"/>
        <v>#VALUE!</v>
      </c>
      <c r="AC990" s="90">
        <f t="shared" si="2180"/>
        <v>990</v>
      </c>
      <c r="AD990" s="17">
        <f t="shared" si="2188"/>
        <v>46983</v>
      </c>
      <c r="AE990" s="16" t="e">
        <f t="shared" si="2181"/>
        <v>#VALUE!</v>
      </c>
      <c r="AF990" s="10">
        <f ca="1">IFERROR(AVERAGE(INDIRECT("AE"&amp;AC990-Template!$F$10+1):INDIRECT("AE"&amp;AC990)),0)</f>
        <v>0</v>
      </c>
      <c r="AG990" s="35"/>
      <c r="AH990" s="86"/>
      <c r="AI990" s="35"/>
      <c r="AJ990" s="35"/>
      <c r="AK990" s="35"/>
      <c r="AL990" s="35"/>
      <c r="AM990" s="35"/>
      <c r="AN990" s="35"/>
      <c r="AO990" s="35"/>
      <c r="AP990" s="35"/>
      <c r="AQ990" s="35"/>
      <c r="AR990" s="35"/>
      <c r="AS990" s="35"/>
      <c r="AT990" s="35"/>
      <c r="AU990" s="35"/>
      <c r="AV990" s="35"/>
      <c r="AW990" s="35"/>
      <c r="AX990" s="35"/>
      <c r="AY990" s="35"/>
      <c r="AZ990" s="17">
        <f t="shared" ref="AZ990" si="2241">AZ989+1</f>
        <v>47006</v>
      </c>
      <c r="BA990" s="216">
        <f t="shared" si="2204"/>
        <v>7</v>
      </c>
      <c r="BB990" s="216">
        <f t="shared" ref="BB990" si="2242">BB989+1</f>
        <v>985</v>
      </c>
      <c r="BC990" s="16">
        <f t="shared" si="2206"/>
        <v>2.6986301369863015</v>
      </c>
      <c r="BD990" s="16">
        <f>IF(Template!$F$7="Linear interpolation",LinInterp($AO$5:$AO$18,$AM$5:$AM$18,BC990),CubicSpline($AO$5:$AO$18,$AM$5:$AM$18,BC990))</f>
        <v>13.917725645398686</v>
      </c>
      <c r="BE990" s="221">
        <f t="shared" si="2141"/>
        <v>1.4214088108281666</v>
      </c>
      <c r="BF990" s="221">
        <f>BE990/PRODUCT($BG$6:BG989)</f>
        <v>1.0003699235601158</v>
      </c>
      <c r="BG990" s="16">
        <f t="shared" si="2207"/>
        <v>1.0003694427617063</v>
      </c>
      <c r="BH990" s="10">
        <f t="shared" si="2208"/>
        <v>13.484660802278171</v>
      </c>
      <c r="BI990" s="90"/>
      <c r="BJ990" s="17">
        <f t="shared" si="2191"/>
        <v>46983</v>
      </c>
      <c r="BK990" s="16">
        <f t="shared" si="2184"/>
        <v>13.355477341011612</v>
      </c>
      <c r="BL990" s="10">
        <f ca="1">IFERROR(AVERAGE(INDIRECT("BK"&amp;AC990-Template!$F$10+1):INDIRECT("BK"&amp;AC990)),0)</f>
        <v>13.259174095487273</v>
      </c>
      <c r="BM990" s="35"/>
      <c r="BN990" s="86"/>
      <c r="BO990" s="35"/>
      <c r="BP990" s="35"/>
      <c r="BQ990" s="35"/>
      <c r="BR990" s="35"/>
      <c r="BS990" s="35"/>
      <c r="BT990" s="35"/>
      <c r="BU990" s="35"/>
      <c r="BV990" s="35"/>
      <c r="BW990" s="35"/>
      <c r="BX990" s="35"/>
      <c r="BY990" s="35"/>
      <c r="BZ990" s="35"/>
      <c r="CA990" s="35"/>
      <c r="CB990" s="35"/>
      <c r="CC990" s="35"/>
      <c r="CD990" s="35"/>
      <c r="CE990" s="35"/>
      <c r="CF990" s="35"/>
      <c r="CG990" s="35"/>
      <c r="CH990" s="35"/>
    </row>
    <row r="991" spans="1:86" ht="15.6" x14ac:dyDescent="0.3">
      <c r="A991" s="35"/>
      <c r="B991" s="86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17">
        <f t="shared" si="2185"/>
        <v>47007</v>
      </c>
      <c r="U991" s="216">
        <f t="shared" si="2178"/>
        <v>1</v>
      </c>
      <c r="V991" s="216">
        <f t="shared" si="2185"/>
        <v>986</v>
      </c>
      <c r="W991" s="16">
        <f t="shared" si="2192"/>
        <v>2.7013698630136984</v>
      </c>
      <c r="X991" s="16" t="e">
        <f>IF(Template!$F$7="Linear interpolation",LinInterp($I$5:$I$22,$G$5:$G$22,W991),CubicSpline($I$5:$I$22,$G$5:$G$22,W991))</f>
        <v>#VALUE!</v>
      </c>
      <c r="Y991" s="221" t="e">
        <f t="shared" si="2179"/>
        <v>#VALUE!</v>
      </c>
      <c r="Z991" s="221" t="e">
        <f>Y991/PRODUCT($AA$6:AA990)</f>
        <v>#VALUE!</v>
      </c>
      <c r="AA991" s="16" t="e">
        <f t="shared" si="2186"/>
        <v>#VALUE!</v>
      </c>
      <c r="AB991" s="10" t="e">
        <f t="shared" si="2187"/>
        <v>#VALUE!</v>
      </c>
      <c r="AC991" s="90">
        <f t="shared" si="2180"/>
        <v>991</v>
      </c>
      <c r="AD991" s="17">
        <f t="shared" si="2188"/>
        <v>46984</v>
      </c>
      <c r="AE991" s="16" t="e">
        <f t="shared" si="2181"/>
        <v>#VALUE!</v>
      </c>
      <c r="AF991" s="10">
        <f ca="1">IFERROR(AVERAGE(INDIRECT("AE"&amp;AC991-Template!$F$10+1):INDIRECT("AE"&amp;AC991)),0)</f>
        <v>0</v>
      </c>
      <c r="AG991" s="35"/>
      <c r="AH991" s="86"/>
      <c r="AI991" s="35"/>
      <c r="AJ991" s="35"/>
      <c r="AK991" s="35"/>
      <c r="AL991" s="35"/>
      <c r="AM991" s="35"/>
      <c r="AN991" s="35"/>
      <c r="AO991" s="35"/>
      <c r="AP991" s="35"/>
      <c r="AQ991" s="35"/>
      <c r="AR991" s="35"/>
      <c r="AS991" s="35"/>
      <c r="AT991" s="35"/>
      <c r="AU991" s="35"/>
      <c r="AV991" s="35"/>
      <c r="AW991" s="35"/>
      <c r="AX991" s="35"/>
      <c r="AY991" s="35"/>
      <c r="AZ991" s="17">
        <f t="shared" ref="AZ991" si="2243">AZ990+1</f>
        <v>47007</v>
      </c>
      <c r="BA991" s="216">
        <f t="shared" si="2204"/>
        <v>1</v>
      </c>
      <c r="BB991" s="216">
        <f t="shared" ref="BB991" si="2244">BB990+1</f>
        <v>986</v>
      </c>
      <c r="BC991" s="16">
        <f t="shared" si="2206"/>
        <v>2.7013698630136984</v>
      </c>
      <c r="BD991" s="16">
        <f>IF(Template!$F$7="Linear interpolation",LinInterp($AO$5:$AO$18,$AM$5:$AM$18,BC991),CubicSpline($AO$5:$AO$18,$AM$5:$AM$18,BC991))</f>
        <v>13.918267538566953</v>
      </c>
      <c r="BE991" s="221">
        <f t="shared" si="2141"/>
        <v>1.4219346212531687</v>
      </c>
      <c r="BF991" s="221">
        <f>BE991/PRODUCT($BG$6:BG990)</f>
        <v>1.000370402823181</v>
      </c>
      <c r="BG991" s="16">
        <f t="shared" si="2207"/>
        <v>1.000370402823181</v>
      </c>
      <c r="BH991" s="10">
        <f t="shared" si="2208"/>
        <v>13.519703046107058</v>
      </c>
      <c r="BI991" s="90"/>
      <c r="BJ991" s="17">
        <f t="shared" si="2191"/>
        <v>46984</v>
      </c>
      <c r="BK991" s="16">
        <f t="shared" si="2184"/>
        <v>13.355477341011612</v>
      </c>
      <c r="BL991" s="10">
        <f ca="1">IFERROR(AVERAGE(INDIRECT("BK"&amp;AC991-Template!$F$10+1):INDIRECT("BK"&amp;AC991)),0)</f>
        <v>13.265691528984958</v>
      </c>
      <c r="BM991" s="35"/>
      <c r="BN991" s="86"/>
      <c r="BO991" s="35"/>
      <c r="BP991" s="35"/>
      <c r="BQ991" s="35"/>
      <c r="BR991" s="35"/>
      <c r="BS991" s="35"/>
      <c r="BT991" s="35"/>
      <c r="BU991" s="35"/>
      <c r="BV991" s="35"/>
      <c r="BW991" s="35"/>
      <c r="BX991" s="35"/>
      <c r="BY991" s="35"/>
      <c r="BZ991" s="35"/>
      <c r="CA991" s="35"/>
      <c r="CB991" s="35"/>
      <c r="CC991" s="35"/>
      <c r="CD991" s="35"/>
      <c r="CE991" s="35"/>
      <c r="CF991" s="35"/>
      <c r="CG991" s="35"/>
      <c r="CH991" s="35"/>
    </row>
    <row r="992" spans="1:86" ht="15.6" x14ac:dyDescent="0.3">
      <c r="A992" s="35"/>
      <c r="B992" s="86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17">
        <f t="shared" si="2185"/>
        <v>47008</v>
      </c>
      <c r="U992" s="216">
        <f t="shared" si="2178"/>
        <v>2</v>
      </c>
      <c r="V992" s="216">
        <f t="shared" si="2185"/>
        <v>987</v>
      </c>
      <c r="W992" s="16">
        <f t="shared" si="2192"/>
        <v>2.7041095890410958</v>
      </c>
      <c r="X992" s="16" t="e">
        <f>IF(Template!$F$7="Linear interpolation",LinInterp($I$5:$I$22,$G$5:$G$22,W992),CubicSpline($I$5:$I$22,$G$5:$G$22,W992))</f>
        <v>#VALUE!</v>
      </c>
      <c r="Y992" s="221" t="e">
        <f t="shared" si="2179"/>
        <v>#VALUE!</v>
      </c>
      <c r="Z992" s="221" t="e">
        <f>Y992/PRODUCT($AA$6:AA991)</f>
        <v>#VALUE!</v>
      </c>
      <c r="AA992" s="16" t="e">
        <f t="shared" si="2186"/>
        <v>#VALUE!</v>
      </c>
      <c r="AB992" s="10" t="e">
        <f t="shared" si="2187"/>
        <v>#VALUE!</v>
      </c>
      <c r="AC992" s="90">
        <f t="shared" si="2180"/>
        <v>992</v>
      </c>
      <c r="AD992" s="17">
        <f t="shared" si="2188"/>
        <v>46985</v>
      </c>
      <c r="AE992" s="16" t="e">
        <f t="shared" si="2181"/>
        <v>#VALUE!</v>
      </c>
      <c r="AF992" s="10">
        <f ca="1">IFERROR(AVERAGE(INDIRECT("AE"&amp;AC992-Template!$F$10+1):INDIRECT("AE"&amp;AC992)),0)</f>
        <v>0</v>
      </c>
      <c r="AG992" s="35"/>
      <c r="AH992" s="86"/>
      <c r="AI992" s="35"/>
      <c r="AJ992" s="35"/>
      <c r="AK992" s="35"/>
      <c r="AL992" s="35"/>
      <c r="AM992" s="35"/>
      <c r="AN992" s="35"/>
      <c r="AO992" s="35"/>
      <c r="AP992" s="35"/>
      <c r="AQ992" s="35"/>
      <c r="AR992" s="35"/>
      <c r="AS992" s="35"/>
      <c r="AT992" s="35"/>
      <c r="AU992" s="35"/>
      <c r="AV992" s="35"/>
      <c r="AW992" s="35"/>
      <c r="AX992" s="35"/>
      <c r="AY992" s="35"/>
      <c r="AZ992" s="17">
        <f t="shared" ref="AZ992" si="2245">AZ991+1</f>
        <v>47008</v>
      </c>
      <c r="BA992" s="216">
        <f t="shared" si="2204"/>
        <v>2</v>
      </c>
      <c r="BB992" s="216">
        <f t="shared" ref="BB992" si="2246">BB991+1</f>
        <v>987</v>
      </c>
      <c r="BC992" s="16">
        <f t="shared" si="2206"/>
        <v>2.7041095890410958</v>
      </c>
      <c r="BD992" s="16">
        <f>IF(Template!$F$7="Linear interpolation",LinInterp($AO$5:$AO$18,$AM$5:$AM$18,BC992),CubicSpline($AO$5:$AO$18,$AM$5:$AM$18,BC992))</f>
        <v>13.918814998887658</v>
      </c>
      <c r="BE992" s="221">
        <f t="shared" si="2141"/>
        <v>1.4224608511524224</v>
      </c>
      <c r="BF992" s="221">
        <f>BE992/PRODUCT($BG$6:BG991)</f>
        <v>1.0003700802353275</v>
      </c>
      <c r="BG992" s="16">
        <f t="shared" si="2207"/>
        <v>1.0003700802353275</v>
      </c>
      <c r="BH992" s="10">
        <f t="shared" si="2208"/>
        <v>13.507928589452822</v>
      </c>
      <c r="BI992" s="90"/>
      <c r="BJ992" s="17">
        <f t="shared" si="2191"/>
        <v>46985</v>
      </c>
      <c r="BK992" s="16">
        <f t="shared" si="2184"/>
        <v>13.355477341011612</v>
      </c>
      <c r="BL992" s="10">
        <f ca="1">IFERROR(AVERAGE(INDIRECT("BK"&amp;AC992-Template!$F$10+1):INDIRECT("BK"&amp;AC992)),0)</f>
        <v>13.271974534811671</v>
      </c>
      <c r="BM992" s="35"/>
      <c r="BN992" s="86"/>
      <c r="BO992" s="35"/>
      <c r="BP992" s="35"/>
      <c r="BQ992" s="35"/>
      <c r="BR992" s="35"/>
      <c r="BS992" s="35"/>
      <c r="BT992" s="35"/>
      <c r="BU992" s="35"/>
      <c r="BV992" s="35"/>
      <c r="BW992" s="35"/>
      <c r="BX992" s="35"/>
      <c r="BY992" s="35"/>
      <c r="BZ992" s="35"/>
      <c r="CA992" s="35"/>
      <c r="CB992" s="35"/>
      <c r="CC992" s="35"/>
      <c r="CD992" s="35"/>
      <c r="CE992" s="35"/>
      <c r="CF992" s="35"/>
      <c r="CG992" s="35"/>
      <c r="CH992" s="35"/>
    </row>
    <row r="993" spans="1:86" ht="15.6" x14ac:dyDescent="0.3">
      <c r="A993" s="35"/>
      <c r="B993" s="86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17">
        <f t="shared" si="2185"/>
        <v>47009</v>
      </c>
      <c r="U993" s="216">
        <f t="shared" si="2178"/>
        <v>3</v>
      </c>
      <c r="V993" s="216">
        <f t="shared" si="2185"/>
        <v>988</v>
      </c>
      <c r="W993" s="16">
        <f t="shared" si="2192"/>
        <v>2.7068493150684931</v>
      </c>
      <c r="X993" s="16" t="e">
        <f>IF(Template!$F$7="Linear interpolation",LinInterp($I$5:$I$22,$G$5:$G$22,W993),CubicSpline($I$5:$I$22,$G$5:$G$22,W993))</f>
        <v>#VALUE!</v>
      </c>
      <c r="Y993" s="221" t="e">
        <f t="shared" si="2179"/>
        <v>#VALUE!</v>
      </c>
      <c r="Z993" s="221" t="e">
        <f>Y993/PRODUCT($AA$6:AA992)</f>
        <v>#VALUE!</v>
      </c>
      <c r="AA993" s="16" t="e">
        <f t="shared" si="2186"/>
        <v>#VALUE!</v>
      </c>
      <c r="AB993" s="10" t="e">
        <f t="shared" si="2187"/>
        <v>#VALUE!</v>
      </c>
      <c r="AC993" s="90">
        <f t="shared" si="2180"/>
        <v>993</v>
      </c>
      <c r="AD993" s="17">
        <f t="shared" si="2188"/>
        <v>46986</v>
      </c>
      <c r="AE993" s="16" t="e">
        <f t="shared" si="2181"/>
        <v>#VALUE!</v>
      </c>
      <c r="AF993" s="10">
        <f ca="1">IFERROR(AVERAGE(INDIRECT("AE"&amp;AC993-Template!$F$10+1):INDIRECT("AE"&amp;AC993)),0)</f>
        <v>0</v>
      </c>
      <c r="AG993" s="35"/>
      <c r="AH993" s="86"/>
      <c r="AI993" s="35"/>
      <c r="AJ993" s="35"/>
      <c r="AK993" s="35"/>
      <c r="AL993" s="35"/>
      <c r="AM993" s="35"/>
      <c r="AN993" s="35"/>
      <c r="AO993" s="35"/>
      <c r="AP993" s="35"/>
      <c r="AQ993" s="35"/>
      <c r="AR993" s="35"/>
      <c r="AS993" s="35"/>
      <c r="AT993" s="35"/>
      <c r="AU993" s="35"/>
      <c r="AV993" s="35"/>
      <c r="AW993" s="35"/>
      <c r="AX993" s="35"/>
      <c r="AY993" s="35"/>
      <c r="AZ993" s="17">
        <f t="shared" ref="AZ993" si="2247">AZ992+1</f>
        <v>47009</v>
      </c>
      <c r="BA993" s="216">
        <f t="shared" si="2204"/>
        <v>3</v>
      </c>
      <c r="BB993" s="216">
        <f t="shared" ref="BB993" si="2248">BB992+1</f>
        <v>988</v>
      </c>
      <c r="BC993" s="16">
        <f t="shared" si="2206"/>
        <v>2.7068493150684931</v>
      </c>
      <c r="BD993" s="16">
        <f>IF(Template!$F$7="Linear interpolation",LinInterp($AO$5:$AO$18,$AM$5:$AM$18,BC993),CubicSpline($AO$5:$AO$18,$AM$5:$AM$18,BC993))</f>
        <v>13.919367976740876</v>
      </c>
      <c r="BE993" s="221">
        <f t="shared" si="2141"/>
        <v>1.4229874997384999</v>
      </c>
      <c r="BF993" s="221">
        <f>BE993/PRODUCT($BG$6:BG992)</f>
        <v>1.000370237666401</v>
      </c>
      <c r="BG993" s="16">
        <f t="shared" si="2207"/>
        <v>1.000370237666401</v>
      </c>
      <c r="BH993" s="10">
        <f t="shared" si="2208"/>
        <v>13.513674823635968</v>
      </c>
      <c r="BI993" s="90"/>
      <c r="BJ993" s="17">
        <f t="shared" si="2191"/>
        <v>46986</v>
      </c>
      <c r="BK993" s="16">
        <f t="shared" si="2184"/>
        <v>13.393812096935465</v>
      </c>
      <c r="BL993" s="10">
        <f ca="1">IFERROR(AVERAGE(INDIRECT("BK"&amp;AC993-Template!$F$10+1):INDIRECT("BK"&amp;AC993)),0)</f>
        <v>13.279535365835843</v>
      </c>
      <c r="BM993" s="35"/>
      <c r="BN993" s="86"/>
      <c r="BO993" s="35"/>
      <c r="BP993" s="35"/>
      <c r="BQ993" s="35"/>
      <c r="BR993" s="35"/>
      <c r="BS993" s="35"/>
      <c r="BT993" s="35"/>
      <c r="BU993" s="35"/>
      <c r="BV993" s="35"/>
      <c r="BW993" s="35"/>
      <c r="BX993" s="35"/>
      <c r="BY993" s="35"/>
      <c r="BZ993" s="35"/>
      <c r="CA993" s="35"/>
      <c r="CB993" s="35"/>
      <c r="CC993" s="35"/>
      <c r="CD993" s="35"/>
      <c r="CE993" s="35"/>
      <c r="CF993" s="35"/>
      <c r="CG993" s="35"/>
      <c r="CH993" s="35"/>
    </row>
    <row r="994" spans="1:86" ht="15.6" x14ac:dyDescent="0.3">
      <c r="A994" s="35"/>
      <c r="B994" s="86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17">
        <f t="shared" si="2185"/>
        <v>47010</v>
      </c>
      <c r="U994" s="216">
        <f t="shared" si="2178"/>
        <v>4</v>
      </c>
      <c r="V994" s="216">
        <f t="shared" si="2185"/>
        <v>989</v>
      </c>
      <c r="W994" s="16">
        <f t="shared" si="2192"/>
        <v>2.7095890410958905</v>
      </c>
      <c r="X994" s="16" t="e">
        <f>IF(Template!$F$7="Linear interpolation",LinInterp($I$5:$I$22,$G$5:$G$22,W994),CubicSpline($I$5:$I$22,$G$5:$G$22,W994))</f>
        <v>#VALUE!</v>
      </c>
      <c r="Y994" s="221" t="e">
        <f t="shared" si="2179"/>
        <v>#VALUE!</v>
      </c>
      <c r="Z994" s="221" t="e">
        <f>Y994/PRODUCT($AA$6:AA993)</f>
        <v>#VALUE!</v>
      </c>
      <c r="AA994" s="16" t="e">
        <f t="shared" si="2186"/>
        <v>#VALUE!</v>
      </c>
      <c r="AB994" s="10" t="e">
        <f t="shared" si="2187"/>
        <v>#VALUE!</v>
      </c>
      <c r="AC994" s="90">
        <f t="shared" si="2180"/>
        <v>994</v>
      </c>
      <c r="AD994" s="17">
        <f t="shared" si="2188"/>
        <v>46987</v>
      </c>
      <c r="AE994" s="16" t="e">
        <f t="shared" si="2181"/>
        <v>#VALUE!</v>
      </c>
      <c r="AF994" s="10">
        <f ca="1">IFERROR(AVERAGE(INDIRECT("AE"&amp;AC994-Template!$F$10+1):INDIRECT("AE"&amp;AC994)),0)</f>
        <v>0</v>
      </c>
      <c r="AG994" s="35"/>
      <c r="AH994" s="86"/>
      <c r="AI994" s="35"/>
      <c r="AJ994" s="35"/>
      <c r="AK994" s="35"/>
      <c r="AL994" s="35"/>
      <c r="AM994" s="35"/>
      <c r="AN994" s="35"/>
      <c r="AO994" s="35"/>
      <c r="AP994" s="35"/>
      <c r="AQ994" s="35"/>
      <c r="AR994" s="35"/>
      <c r="AS994" s="35"/>
      <c r="AT994" s="35"/>
      <c r="AU994" s="35"/>
      <c r="AV994" s="35"/>
      <c r="AW994" s="35"/>
      <c r="AX994" s="35"/>
      <c r="AY994" s="35"/>
      <c r="AZ994" s="17">
        <f t="shared" ref="AZ994" si="2249">AZ993+1</f>
        <v>47010</v>
      </c>
      <c r="BA994" s="216">
        <f t="shared" si="2204"/>
        <v>4</v>
      </c>
      <c r="BB994" s="216">
        <f t="shared" ref="BB994" si="2250">BB993+1</f>
        <v>989</v>
      </c>
      <c r="BC994" s="16">
        <f t="shared" si="2206"/>
        <v>2.7095890410958905</v>
      </c>
      <c r="BD994" s="16">
        <f>IF(Template!$F$7="Linear interpolation",LinInterp($AO$5:$AO$18,$AM$5:$AM$18,BC994),CubicSpline($AO$5:$AO$18,$AM$5:$AM$18,BC994))</f>
        <v>13.919926422506677</v>
      </c>
      <c r="BE994" s="221">
        <f t="shared" si="2141"/>
        <v>1.4235145662158473</v>
      </c>
      <c r="BF994" s="221">
        <f>BE994/PRODUCT($BG$6:BG993)</f>
        <v>1.0003703943129818</v>
      </c>
      <c r="BG994" s="16">
        <f t="shared" si="2207"/>
        <v>1.0003703943129818</v>
      </c>
      <c r="BH994" s="10">
        <f t="shared" si="2208"/>
        <v>13.519392423835818</v>
      </c>
      <c r="BI994" s="90"/>
      <c r="BJ994" s="17">
        <f t="shared" si="2191"/>
        <v>46987</v>
      </c>
      <c r="BK994" s="16">
        <f t="shared" si="2184"/>
        <v>13.380952366392695</v>
      </c>
      <c r="BL994" s="10">
        <f ca="1">IFERROR(AVERAGE(INDIRECT("BK"&amp;AC994-Template!$F$10+1):INDIRECT("BK"&amp;AC994)),0)</f>
        <v>13.286667539175259</v>
      </c>
      <c r="BM994" s="35"/>
      <c r="BN994" s="86"/>
      <c r="BO994" s="35"/>
      <c r="BP994" s="35"/>
      <c r="BQ994" s="35"/>
      <c r="BR994" s="35"/>
      <c r="BS994" s="35"/>
      <c r="BT994" s="35"/>
      <c r="BU994" s="35"/>
      <c r="BV994" s="35"/>
      <c r="BW994" s="35"/>
      <c r="BX994" s="35"/>
      <c r="BY994" s="35"/>
      <c r="BZ994" s="35"/>
      <c r="CA994" s="35"/>
      <c r="CB994" s="35"/>
      <c r="CC994" s="35"/>
      <c r="CD994" s="35"/>
      <c r="CE994" s="35"/>
      <c r="CF994" s="35"/>
      <c r="CG994" s="35"/>
      <c r="CH994" s="35"/>
    </row>
    <row r="995" spans="1:86" ht="15.6" x14ac:dyDescent="0.3">
      <c r="A995" s="35"/>
      <c r="B995" s="86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17">
        <f t="shared" si="2185"/>
        <v>47011</v>
      </c>
      <c r="U995" s="216">
        <f t="shared" si="2178"/>
        <v>5</v>
      </c>
      <c r="V995" s="216">
        <f t="shared" si="2185"/>
        <v>990</v>
      </c>
      <c r="W995" s="16">
        <f t="shared" si="2192"/>
        <v>2.7123287671232879</v>
      </c>
      <c r="X995" s="16" t="e">
        <f>IF(Template!$F$7="Linear interpolation",LinInterp($I$5:$I$22,$G$5:$G$22,W995),CubicSpline($I$5:$I$22,$G$5:$G$22,W995))</f>
        <v>#VALUE!</v>
      </c>
      <c r="Y995" s="221" t="e">
        <f t="shared" si="2179"/>
        <v>#VALUE!</v>
      </c>
      <c r="Z995" s="221" t="e">
        <f>Y995/PRODUCT($AA$6:AA994)</f>
        <v>#VALUE!</v>
      </c>
      <c r="AA995" s="16" t="e">
        <f t="shared" si="2186"/>
        <v>#VALUE!</v>
      </c>
      <c r="AB995" s="10" t="e">
        <f t="shared" si="2187"/>
        <v>#VALUE!</v>
      </c>
      <c r="AC995" s="90">
        <f t="shared" si="2180"/>
        <v>995</v>
      </c>
      <c r="AD995" s="17">
        <f t="shared" si="2188"/>
        <v>46988</v>
      </c>
      <c r="AE995" s="16" t="e">
        <f t="shared" si="2181"/>
        <v>#VALUE!</v>
      </c>
      <c r="AF995" s="10">
        <f ca="1">IFERROR(AVERAGE(INDIRECT("AE"&amp;AC995-Template!$F$10+1):INDIRECT("AE"&amp;AC995)),0)</f>
        <v>0</v>
      </c>
      <c r="AG995" s="35"/>
      <c r="AH995" s="86"/>
      <c r="AI995" s="35"/>
      <c r="AJ995" s="35"/>
      <c r="AK995" s="35"/>
      <c r="AL995" s="35"/>
      <c r="AM995" s="35"/>
      <c r="AN995" s="35"/>
      <c r="AO995" s="35"/>
      <c r="AP995" s="35"/>
      <c r="AQ995" s="35"/>
      <c r="AR995" s="35"/>
      <c r="AS995" s="35"/>
      <c r="AT995" s="35"/>
      <c r="AU995" s="35"/>
      <c r="AV995" s="35"/>
      <c r="AW995" s="35"/>
      <c r="AX995" s="35"/>
      <c r="AY995" s="35"/>
      <c r="AZ995" s="17">
        <f t="shared" ref="AZ995" si="2251">AZ994+1</f>
        <v>47011</v>
      </c>
      <c r="BA995" s="216">
        <f t="shared" si="2204"/>
        <v>5</v>
      </c>
      <c r="BB995" s="216">
        <f t="shared" ref="BB995" si="2252">BB994+1</f>
        <v>990</v>
      </c>
      <c r="BC995" s="16">
        <f t="shared" si="2206"/>
        <v>2.7123287671232879</v>
      </c>
      <c r="BD995" s="16">
        <f>IF(Template!$F$7="Linear interpolation",LinInterp($AO$5:$AO$18,$AM$5:$AM$18,BC995),CubicSpline($AO$5:$AO$18,$AM$5:$AM$18,BC995))</f>
        <v>13.920490286565137</v>
      </c>
      <c r="BE995" s="221">
        <f t="shared" si="2141"/>
        <v>1.4240420497807704</v>
      </c>
      <c r="BF995" s="221">
        <f>BE995/PRODUCT($BG$6:BG994)</f>
        <v>1.0003705501702911</v>
      </c>
      <c r="BG995" s="16">
        <f t="shared" si="2207"/>
        <v>1.0003705501702911</v>
      </c>
      <c r="BH995" s="10">
        <f t="shared" si="2208"/>
        <v>13.525081215624567</v>
      </c>
      <c r="BI995" s="90"/>
      <c r="BJ995" s="17">
        <f t="shared" si="2191"/>
        <v>46988</v>
      </c>
      <c r="BK995" s="16">
        <f t="shared" si="2184"/>
        <v>13.387259582564592</v>
      </c>
      <c r="BL995" s="10">
        <f ca="1">IFERROR(AVERAGE(INDIRECT("BK"&amp;AC995-Template!$F$10+1):INDIRECT("BK"&amp;AC995)),0)</f>
        <v>13.2926098097525</v>
      </c>
      <c r="BM995" s="35"/>
      <c r="BN995" s="86"/>
      <c r="BO995" s="35"/>
      <c r="BP995" s="35"/>
      <c r="BQ995" s="35"/>
      <c r="BR995" s="35"/>
      <c r="BS995" s="35"/>
      <c r="BT995" s="35"/>
      <c r="BU995" s="35"/>
      <c r="BV995" s="35"/>
      <c r="BW995" s="35"/>
      <c r="BX995" s="35"/>
      <c r="BY995" s="35"/>
      <c r="BZ995" s="35"/>
      <c r="CA995" s="35"/>
      <c r="CB995" s="35"/>
      <c r="CC995" s="35"/>
      <c r="CD995" s="35"/>
      <c r="CE995" s="35"/>
      <c r="CF995" s="35"/>
      <c r="CG995" s="35"/>
      <c r="CH995" s="35"/>
    </row>
    <row r="996" spans="1:86" ht="15.6" x14ac:dyDescent="0.3">
      <c r="A996" s="35"/>
      <c r="B996" s="86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17">
        <f t="shared" si="2185"/>
        <v>47012</v>
      </c>
      <c r="U996" s="216">
        <f t="shared" si="2178"/>
        <v>6</v>
      </c>
      <c r="V996" s="216">
        <f t="shared" si="2185"/>
        <v>991</v>
      </c>
      <c r="W996" s="16">
        <f t="shared" si="2192"/>
        <v>2.7150684931506848</v>
      </c>
      <c r="X996" s="16" t="e">
        <f>IF(Template!$F$7="Linear interpolation",LinInterp($I$5:$I$22,$G$5:$G$22,W996),CubicSpline($I$5:$I$22,$G$5:$G$22,W996))</f>
        <v>#VALUE!</v>
      </c>
      <c r="Y996" s="221" t="e">
        <f t="shared" si="2179"/>
        <v>#VALUE!</v>
      </c>
      <c r="Z996" s="221" t="e">
        <f>Y996/PRODUCT($AA$6:AA995)</f>
        <v>#VALUE!</v>
      </c>
      <c r="AA996" s="16" t="e">
        <f t="shared" si="2186"/>
        <v>#VALUE!</v>
      </c>
      <c r="AB996" s="10" t="e">
        <f t="shared" si="2187"/>
        <v>#VALUE!</v>
      </c>
      <c r="AC996" s="90">
        <f t="shared" si="2180"/>
        <v>996</v>
      </c>
      <c r="AD996" s="17">
        <f t="shared" si="2188"/>
        <v>46989</v>
      </c>
      <c r="AE996" s="16" t="e">
        <f t="shared" si="2181"/>
        <v>#VALUE!</v>
      </c>
      <c r="AF996" s="10">
        <f ca="1">IFERROR(AVERAGE(INDIRECT("AE"&amp;AC996-Template!$F$10+1):INDIRECT("AE"&amp;AC996)),0)</f>
        <v>0</v>
      </c>
      <c r="AG996" s="35"/>
      <c r="AH996" s="86"/>
      <c r="AI996" s="35"/>
      <c r="AJ996" s="35"/>
      <c r="AK996" s="35"/>
      <c r="AL996" s="35"/>
      <c r="AM996" s="35"/>
      <c r="AN996" s="35"/>
      <c r="AO996" s="35"/>
      <c r="AP996" s="35"/>
      <c r="AQ996" s="35"/>
      <c r="AR996" s="35"/>
      <c r="AS996" s="35"/>
      <c r="AT996" s="35"/>
      <c r="AU996" s="35"/>
      <c r="AV996" s="35"/>
      <c r="AW996" s="35"/>
      <c r="AX996" s="35"/>
      <c r="AY996" s="35"/>
      <c r="AZ996" s="17">
        <f t="shared" ref="AZ996" si="2253">AZ995+1</f>
        <v>47012</v>
      </c>
      <c r="BA996" s="216">
        <f t="shared" si="2204"/>
        <v>6</v>
      </c>
      <c r="BB996" s="216">
        <f t="shared" ref="BB996" si="2254">BB995+1</f>
        <v>991</v>
      </c>
      <c r="BC996" s="16">
        <f t="shared" si="2206"/>
        <v>2.7150684931506848</v>
      </c>
      <c r="BD996" s="16">
        <f>IF(Template!$F$7="Linear interpolation",LinInterp($AO$5:$AO$18,$AM$5:$AM$18,BC996),CubicSpline($AO$5:$AO$18,$AM$5:$AM$18,BC996))</f>
        <v>13.921059519296325</v>
      </c>
      <c r="BE996" s="221">
        <f t="shared" si="2141"/>
        <v>1.4245699496214195</v>
      </c>
      <c r="BF996" s="221">
        <f>BE996/PRODUCT($BG$6:BG995)</f>
        <v>1.00037070523355</v>
      </c>
      <c r="BG996" s="16">
        <f t="shared" si="2207"/>
        <v>1.0003705501702911</v>
      </c>
      <c r="BH996" s="10">
        <f t="shared" si="2208"/>
        <v>13.525081215624567</v>
      </c>
      <c r="BI996" s="90"/>
      <c r="BJ996" s="17">
        <f t="shared" si="2191"/>
        <v>46989</v>
      </c>
      <c r="BK996" s="16">
        <f t="shared" si="2184"/>
        <v>13.393541832802502</v>
      </c>
      <c r="BL996" s="10">
        <f ca="1">IFERROR(AVERAGE(INDIRECT("BK"&amp;AC996-Template!$F$10+1):INDIRECT("BK"&amp;AC996)),0)</f>
        <v>13.299230373773414</v>
      </c>
      <c r="BM996" s="35"/>
      <c r="BN996" s="86"/>
      <c r="BO996" s="35"/>
      <c r="BP996" s="35"/>
      <c r="BQ996" s="35"/>
      <c r="BR996" s="35"/>
      <c r="BS996" s="35"/>
      <c r="BT996" s="35"/>
      <c r="BU996" s="35"/>
      <c r="BV996" s="35"/>
      <c r="BW996" s="35"/>
      <c r="BX996" s="35"/>
      <c r="BY996" s="35"/>
      <c r="BZ996" s="35"/>
      <c r="CA996" s="35"/>
      <c r="CB996" s="35"/>
      <c r="CC996" s="35"/>
      <c r="CD996" s="35"/>
      <c r="CE996" s="35"/>
      <c r="CF996" s="35"/>
      <c r="CG996" s="35"/>
      <c r="CH996" s="35"/>
    </row>
    <row r="997" spans="1:86" ht="15.6" x14ac:dyDescent="0.3">
      <c r="A997" s="35"/>
      <c r="B997" s="86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17">
        <f t="shared" si="2185"/>
        <v>47013</v>
      </c>
      <c r="U997" s="216">
        <f t="shared" si="2178"/>
        <v>7</v>
      </c>
      <c r="V997" s="216">
        <f t="shared" si="2185"/>
        <v>992</v>
      </c>
      <c r="W997" s="16">
        <f t="shared" si="2192"/>
        <v>2.7178082191780821</v>
      </c>
      <c r="X997" s="16" t="e">
        <f>IF(Template!$F$7="Linear interpolation",LinInterp($I$5:$I$22,$G$5:$G$22,W997),CubicSpline($I$5:$I$22,$G$5:$G$22,W997))</f>
        <v>#VALUE!</v>
      </c>
      <c r="Y997" s="221" t="e">
        <f t="shared" si="2179"/>
        <v>#VALUE!</v>
      </c>
      <c r="Z997" s="221" t="e">
        <f>Y997/PRODUCT($AA$6:AA996)</f>
        <v>#VALUE!</v>
      </c>
      <c r="AA997" s="16" t="e">
        <f t="shared" si="2186"/>
        <v>#VALUE!</v>
      </c>
      <c r="AB997" s="10" t="e">
        <f t="shared" si="2187"/>
        <v>#VALUE!</v>
      </c>
      <c r="AC997" s="90">
        <f t="shared" si="2180"/>
        <v>997</v>
      </c>
      <c r="AD997" s="17">
        <f t="shared" si="2188"/>
        <v>46990</v>
      </c>
      <c r="AE997" s="16" t="e">
        <f t="shared" si="2181"/>
        <v>#VALUE!</v>
      </c>
      <c r="AF997" s="10">
        <f ca="1">IFERROR(AVERAGE(INDIRECT("AE"&amp;AC997-Template!$F$10+1):INDIRECT("AE"&amp;AC997)),0)</f>
        <v>0</v>
      </c>
      <c r="AG997" s="35"/>
      <c r="AH997" s="86"/>
      <c r="AI997" s="35"/>
      <c r="AJ997" s="35"/>
      <c r="AK997" s="35"/>
      <c r="AL997" s="35"/>
      <c r="AM997" s="35"/>
      <c r="AN997" s="35"/>
      <c r="AO997" s="35"/>
      <c r="AP997" s="35"/>
      <c r="AQ997" s="35"/>
      <c r="AR997" s="35"/>
      <c r="AS997" s="35"/>
      <c r="AT997" s="35"/>
      <c r="AU997" s="35"/>
      <c r="AV997" s="35"/>
      <c r="AW997" s="35"/>
      <c r="AX997" s="35"/>
      <c r="AY997" s="35"/>
      <c r="AZ997" s="17">
        <f t="shared" ref="AZ997" si="2255">AZ996+1</f>
        <v>47013</v>
      </c>
      <c r="BA997" s="216">
        <f t="shared" si="2204"/>
        <v>7</v>
      </c>
      <c r="BB997" s="216">
        <f t="shared" ref="BB997" si="2256">BB996+1</f>
        <v>992</v>
      </c>
      <c r="BC997" s="16">
        <f t="shared" si="2206"/>
        <v>2.7178082191780821</v>
      </c>
      <c r="BD997" s="16">
        <f>IF(Template!$F$7="Linear interpolation",LinInterp($AO$5:$AO$18,$AM$5:$AM$18,BC997),CubicSpline($AO$5:$AO$18,$AM$5:$AM$18,BC997))</f>
        <v>13.921634071080314</v>
      </c>
      <c r="BE997" s="221">
        <f t="shared" si="2141"/>
        <v>1.425098264917777</v>
      </c>
      <c r="BF997" s="221">
        <f>BE997/PRODUCT($BG$6:BG996)</f>
        <v>1.0003710145612894</v>
      </c>
      <c r="BG997" s="16">
        <f t="shared" si="2207"/>
        <v>1.0003705501702911</v>
      </c>
      <c r="BH997" s="10">
        <f t="shared" si="2208"/>
        <v>13.525081215624567</v>
      </c>
      <c r="BI997" s="90"/>
      <c r="BJ997" s="17">
        <f t="shared" si="2191"/>
        <v>46990</v>
      </c>
      <c r="BK997" s="16">
        <f t="shared" si="2184"/>
        <v>13.39979894224097</v>
      </c>
      <c r="BL997" s="10">
        <f ca="1">IFERROR(AVERAGE(INDIRECT("BK"&amp;AC997-Template!$F$10+1):INDIRECT("BK"&amp;AC997)),0)</f>
        <v>13.305828335948203</v>
      </c>
      <c r="BM997" s="35"/>
      <c r="BN997" s="86"/>
      <c r="BO997" s="35"/>
      <c r="BP997" s="35"/>
      <c r="BQ997" s="35"/>
      <c r="BR997" s="35"/>
      <c r="BS997" s="35"/>
      <c r="BT997" s="35"/>
      <c r="BU997" s="35"/>
      <c r="BV997" s="35"/>
      <c r="BW997" s="35"/>
      <c r="BX997" s="35"/>
      <c r="BY997" s="35"/>
      <c r="BZ997" s="35"/>
      <c r="CA997" s="35"/>
      <c r="CB997" s="35"/>
      <c r="CC997" s="35"/>
      <c r="CD997" s="35"/>
      <c r="CE997" s="35"/>
      <c r="CF997" s="35"/>
      <c r="CG997" s="35"/>
      <c r="CH997" s="35"/>
    </row>
    <row r="998" spans="1:86" ht="15.6" x14ac:dyDescent="0.3">
      <c r="A998" s="35"/>
      <c r="B998" s="86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17">
        <f t="shared" si="2185"/>
        <v>47014</v>
      </c>
      <c r="U998" s="216">
        <f t="shared" si="2178"/>
        <v>1</v>
      </c>
      <c r="V998" s="216">
        <f t="shared" si="2185"/>
        <v>993</v>
      </c>
      <c r="W998" s="16">
        <f t="shared" si="2192"/>
        <v>2.7205479452054795</v>
      </c>
      <c r="X998" s="16" t="e">
        <f>IF(Template!$F$7="Linear interpolation",LinInterp($I$5:$I$22,$G$5:$G$22,W998),CubicSpline($I$5:$I$22,$G$5:$G$22,W998))</f>
        <v>#VALUE!</v>
      </c>
      <c r="Y998" s="221" t="e">
        <f t="shared" si="2179"/>
        <v>#VALUE!</v>
      </c>
      <c r="Z998" s="221" t="e">
        <f>Y998/PRODUCT($AA$6:AA997)</f>
        <v>#VALUE!</v>
      </c>
      <c r="AA998" s="16" t="e">
        <f t="shared" si="2186"/>
        <v>#VALUE!</v>
      </c>
      <c r="AB998" s="10" t="e">
        <f t="shared" si="2187"/>
        <v>#VALUE!</v>
      </c>
      <c r="AC998" s="90">
        <f t="shared" si="2180"/>
        <v>998</v>
      </c>
      <c r="AD998" s="17">
        <f t="shared" si="2188"/>
        <v>46991</v>
      </c>
      <c r="AE998" s="16" t="e">
        <f t="shared" si="2181"/>
        <v>#VALUE!</v>
      </c>
      <c r="AF998" s="10">
        <f ca="1">IFERROR(AVERAGE(INDIRECT("AE"&amp;AC998-Template!$F$10+1):INDIRECT("AE"&amp;AC998)),0)</f>
        <v>0</v>
      </c>
      <c r="AG998" s="35"/>
      <c r="AH998" s="86"/>
      <c r="AI998" s="35"/>
      <c r="AJ998" s="35"/>
      <c r="AK998" s="35"/>
      <c r="AL998" s="35"/>
      <c r="AM998" s="35"/>
      <c r="AN998" s="35"/>
      <c r="AO998" s="35"/>
      <c r="AP998" s="35"/>
      <c r="AQ998" s="35"/>
      <c r="AR998" s="35"/>
      <c r="AS998" s="35"/>
      <c r="AT998" s="35"/>
      <c r="AU998" s="35"/>
      <c r="AV998" s="35"/>
      <c r="AW998" s="35"/>
      <c r="AX998" s="35"/>
      <c r="AY998" s="35"/>
      <c r="AZ998" s="17">
        <f t="shared" ref="AZ998" si="2257">AZ997+1</f>
        <v>47014</v>
      </c>
      <c r="BA998" s="216">
        <f t="shared" si="2204"/>
        <v>1</v>
      </c>
      <c r="BB998" s="216">
        <f t="shared" ref="BB998" si="2258">BB997+1</f>
        <v>993</v>
      </c>
      <c r="BC998" s="16">
        <f t="shared" si="2206"/>
        <v>2.7205479452054795</v>
      </c>
      <c r="BD998" s="16">
        <f>IF(Template!$F$7="Linear interpolation",LinInterp($AO$5:$AO$18,$AM$5:$AM$18,BC998),CubicSpline($AO$5:$AO$18,$AM$5:$AM$18,BC998))</f>
        <v>13.922213892297176</v>
      </c>
      <c r="BE998" s="221">
        <f t="shared" si="2141"/>
        <v>1.4256269948416389</v>
      </c>
      <c r="BF998" s="221">
        <f>BE998/PRODUCT($BG$6:BG997)</f>
        <v>1.000371477350023</v>
      </c>
      <c r="BG998" s="16">
        <f t="shared" si="2207"/>
        <v>1.000371477350023</v>
      </c>
      <c r="BH998" s="10">
        <f t="shared" si="2208"/>
        <v>13.558923275838186</v>
      </c>
      <c r="BI998" s="90"/>
      <c r="BJ998" s="17">
        <f t="shared" si="2191"/>
        <v>46991</v>
      </c>
      <c r="BK998" s="16">
        <f t="shared" si="2184"/>
        <v>13.39979894224097</v>
      </c>
      <c r="BL998" s="10">
        <f ca="1">IFERROR(AVERAGE(INDIRECT("BK"&amp;AC998-Template!$F$10+1):INDIRECT("BK"&amp;AC998)),0)</f>
        <v>13.312195794620813</v>
      </c>
      <c r="BM998" s="35"/>
      <c r="BN998" s="86"/>
      <c r="BO998" s="35"/>
      <c r="BP998" s="35"/>
      <c r="BQ998" s="35"/>
      <c r="BR998" s="35"/>
      <c r="BS998" s="35"/>
      <c r="BT998" s="35"/>
      <c r="BU998" s="35"/>
      <c r="BV998" s="35"/>
      <c r="BW998" s="35"/>
      <c r="BX998" s="35"/>
      <c r="BY998" s="35"/>
      <c r="BZ998" s="35"/>
      <c r="CA998" s="35"/>
      <c r="CB998" s="35"/>
      <c r="CC998" s="35"/>
      <c r="CD998" s="35"/>
      <c r="CE998" s="35"/>
      <c r="CF998" s="35"/>
      <c r="CG998" s="35"/>
      <c r="CH998" s="35"/>
    </row>
    <row r="999" spans="1:86" ht="15.6" x14ac:dyDescent="0.3">
      <c r="A999" s="35"/>
      <c r="B999" s="86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17">
        <f t="shared" si="2185"/>
        <v>47015</v>
      </c>
      <c r="U999" s="216">
        <f t="shared" si="2178"/>
        <v>2</v>
      </c>
      <c r="V999" s="216">
        <f t="shared" si="2185"/>
        <v>994</v>
      </c>
      <c r="W999" s="16">
        <f t="shared" si="2192"/>
        <v>2.7232876712328768</v>
      </c>
      <c r="X999" s="16" t="e">
        <f>IF(Template!$F$7="Linear interpolation",LinInterp($I$5:$I$22,$G$5:$G$22,W999),CubicSpline($I$5:$I$22,$G$5:$G$22,W999))</f>
        <v>#VALUE!</v>
      </c>
      <c r="Y999" s="221" t="e">
        <f t="shared" si="2179"/>
        <v>#VALUE!</v>
      </c>
      <c r="Z999" s="221" t="e">
        <f>Y999/PRODUCT($AA$6:AA998)</f>
        <v>#VALUE!</v>
      </c>
      <c r="AA999" s="16" t="e">
        <f t="shared" si="2186"/>
        <v>#VALUE!</v>
      </c>
      <c r="AB999" s="10" t="e">
        <f t="shared" si="2187"/>
        <v>#VALUE!</v>
      </c>
      <c r="AC999" s="90">
        <f t="shared" si="2180"/>
        <v>999</v>
      </c>
      <c r="AD999" s="17">
        <f t="shared" si="2188"/>
        <v>46992</v>
      </c>
      <c r="AE999" s="16" t="e">
        <f t="shared" si="2181"/>
        <v>#VALUE!</v>
      </c>
      <c r="AF999" s="10">
        <f ca="1">IFERROR(AVERAGE(INDIRECT("AE"&amp;AC999-Template!$F$10+1):INDIRECT("AE"&amp;AC999)),0)</f>
        <v>0</v>
      </c>
      <c r="AG999" s="35"/>
      <c r="AH999" s="86"/>
      <c r="AI999" s="35"/>
      <c r="AJ999" s="35"/>
      <c r="AK999" s="35"/>
      <c r="AL999" s="35"/>
      <c r="AM999" s="35"/>
      <c r="AN999" s="35"/>
      <c r="AO999" s="35"/>
      <c r="AP999" s="35"/>
      <c r="AQ999" s="35"/>
      <c r="AR999" s="35"/>
      <c r="AS999" s="35"/>
      <c r="AT999" s="35"/>
      <c r="AU999" s="35"/>
      <c r="AV999" s="35"/>
      <c r="AW999" s="35"/>
      <c r="AX999" s="35"/>
      <c r="AY999" s="35"/>
      <c r="AZ999" s="17">
        <f t="shared" ref="AZ999" si="2259">AZ998+1</f>
        <v>47015</v>
      </c>
      <c r="BA999" s="216">
        <f t="shared" si="2204"/>
        <v>2</v>
      </c>
      <c r="BB999" s="216">
        <f t="shared" ref="BB999" si="2260">BB998+1</f>
        <v>994</v>
      </c>
      <c r="BC999" s="16">
        <f t="shared" si="2206"/>
        <v>2.7232876712328768</v>
      </c>
      <c r="BD999" s="16">
        <f>IF(Template!$F$7="Linear interpolation",LinInterp($AO$5:$AO$18,$AM$5:$AM$18,BC999),CubicSpline($AO$5:$AO$18,$AM$5:$AM$18,BC999))</f>
        <v>13.922798933326986</v>
      </c>
      <c r="BE999" s="221">
        <f t="shared" si="2141"/>
        <v>1.4261561385566026</v>
      </c>
      <c r="BF999" s="221">
        <f>BE999/PRODUCT($BG$6:BG998)</f>
        <v>1.0003711656112564</v>
      </c>
      <c r="BG999" s="16">
        <f t="shared" si="2207"/>
        <v>1.0003711656112564</v>
      </c>
      <c r="BH999" s="10">
        <f t="shared" si="2208"/>
        <v>13.547544810858071</v>
      </c>
      <c r="BI999" s="90"/>
      <c r="BJ999" s="17">
        <f t="shared" si="2191"/>
        <v>46992</v>
      </c>
      <c r="BK999" s="16">
        <f t="shared" si="2184"/>
        <v>13.39979894224097</v>
      </c>
      <c r="BL999" s="10">
        <f ca="1">IFERROR(AVERAGE(INDIRECT("BK"&amp;AC999-Template!$F$10+1):INDIRECT("BK"&amp;AC999)),0)</f>
        <v>13.318333424304051</v>
      </c>
      <c r="BM999" s="35"/>
      <c r="BN999" s="86"/>
      <c r="BO999" s="35"/>
      <c r="BP999" s="35"/>
      <c r="BQ999" s="35"/>
      <c r="BR999" s="35"/>
      <c r="BS999" s="35"/>
      <c r="BT999" s="35"/>
      <c r="BU999" s="35"/>
      <c r="BV999" s="35"/>
      <c r="BW999" s="35"/>
      <c r="BX999" s="35"/>
      <c r="BY999" s="35"/>
      <c r="BZ999" s="35"/>
      <c r="CA999" s="35"/>
      <c r="CB999" s="35"/>
      <c r="CC999" s="35"/>
      <c r="CD999" s="35"/>
      <c r="CE999" s="35"/>
      <c r="CF999" s="35"/>
      <c r="CG999" s="35"/>
      <c r="CH999" s="35"/>
    </row>
    <row r="1000" spans="1:86" ht="15.6" x14ac:dyDescent="0.3">
      <c r="A1000" s="35"/>
      <c r="B1000" s="86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17">
        <f t="shared" si="2185"/>
        <v>47016</v>
      </c>
      <c r="U1000" s="216">
        <f t="shared" si="2178"/>
        <v>3</v>
      </c>
      <c r="V1000" s="216">
        <f t="shared" si="2185"/>
        <v>995</v>
      </c>
      <c r="W1000" s="16">
        <f t="shared" si="2192"/>
        <v>2.7260273972602738</v>
      </c>
      <c r="X1000" s="16" t="e">
        <f>IF(Template!$F$7="Linear interpolation",LinInterp($I$5:$I$22,$G$5:$G$22,W1000),CubicSpline($I$5:$I$22,$G$5:$G$22,W1000))</f>
        <v>#VALUE!</v>
      </c>
      <c r="Y1000" s="221" t="e">
        <f t="shared" si="2179"/>
        <v>#VALUE!</v>
      </c>
      <c r="Z1000" s="221" t="e">
        <f>Y1000/PRODUCT($AA$6:AA999)</f>
        <v>#VALUE!</v>
      </c>
      <c r="AA1000" s="16" t="e">
        <f t="shared" si="2186"/>
        <v>#VALUE!</v>
      </c>
      <c r="AB1000" s="10" t="e">
        <f t="shared" si="2187"/>
        <v>#VALUE!</v>
      </c>
      <c r="AC1000" s="90">
        <f t="shared" si="2180"/>
        <v>1000</v>
      </c>
      <c r="AD1000" s="17">
        <f t="shared" si="2188"/>
        <v>46993</v>
      </c>
      <c r="AE1000" s="16" t="e">
        <f t="shared" si="2181"/>
        <v>#VALUE!</v>
      </c>
      <c r="AF1000" s="10">
        <f ca="1">IFERROR(AVERAGE(INDIRECT("AE"&amp;AC1000-Template!$F$10+1):INDIRECT("AE"&amp;AC1000)),0)</f>
        <v>0</v>
      </c>
      <c r="AG1000" s="35"/>
      <c r="AH1000" s="86"/>
      <c r="AI1000" s="35"/>
      <c r="AJ1000" s="35"/>
      <c r="AK1000" s="35"/>
      <c r="AL1000" s="35"/>
      <c r="AM1000" s="35"/>
      <c r="AN1000" s="35"/>
      <c r="AO1000" s="35"/>
      <c r="AP1000" s="35"/>
      <c r="AQ1000" s="35"/>
      <c r="AR1000" s="35"/>
      <c r="AS1000" s="35"/>
      <c r="AT1000" s="35"/>
      <c r="AU1000" s="35"/>
      <c r="AV1000" s="35"/>
      <c r="AW1000" s="35"/>
      <c r="AX1000" s="35"/>
      <c r="AY1000" s="35"/>
      <c r="AZ1000" s="17">
        <f t="shared" ref="AZ1000" si="2261">AZ999+1</f>
        <v>47016</v>
      </c>
      <c r="BA1000" s="216">
        <f t="shared" si="2204"/>
        <v>3</v>
      </c>
      <c r="BB1000" s="216">
        <f t="shared" ref="BB1000" si="2262">BB999+1</f>
        <v>995</v>
      </c>
      <c r="BC1000" s="16">
        <f t="shared" si="2206"/>
        <v>2.7260273972602738</v>
      </c>
      <c r="BD1000" s="16">
        <f>IF(Template!$F$7="Linear interpolation",LinInterp($AO$5:$AO$18,$AM$5:$AM$18,BC1000),CubicSpline($AO$5:$AO$18,$AM$5:$AM$18,BC1000))</f>
        <v>13.923389144549814</v>
      </c>
      <c r="BE1000" s="221">
        <f t="shared" si="2141"/>
        <v>1.4266856952180507</v>
      </c>
      <c r="BF1000" s="221">
        <f>BE1000/PRODUCT($BG$6:BG999)</f>
        <v>1.0003713174505451</v>
      </c>
      <c r="BG1000" s="16">
        <f t="shared" si="2207"/>
        <v>1.0003713174505451</v>
      </c>
      <c r="BH1000" s="10">
        <f t="shared" si="2208"/>
        <v>13.553086944895544</v>
      </c>
      <c r="BI1000" s="90"/>
      <c r="BJ1000" s="17">
        <f t="shared" si="2191"/>
        <v>46993</v>
      </c>
      <c r="BK1000" s="16">
        <f t="shared" si="2184"/>
        <v>13.43708757929063</v>
      </c>
      <c r="BL1000" s="10">
        <f ca="1">IFERROR(AVERAGE(INDIRECT("BK"&amp;AC1000-Template!$F$10+1):INDIRECT("BK"&amp;AC1000)),0)</f>
        <v>13.325714008555611</v>
      </c>
      <c r="BM1000" s="35"/>
      <c r="BN1000" s="86"/>
      <c r="BO1000" s="35"/>
      <c r="BP1000" s="35"/>
      <c r="BQ1000" s="35"/>
      <c r="BR1000" s="35"/>
      <c r="BS1000" s="35"/>
      <c r="BT1000" s="35"/>
      <c r="BU1000" s="35"/>
      <c r="BV1000" s="35"/>
      <c r="BW1000" s="35"/>
      <c r="BX1000" s="35"/>
      <c r="BY1000" s="35"/>
      <c r="BZ1000" s="35"/>
      <c r="CA1000" s="35"/>
      <c r="CB1000" s="35"/>
      <c r="CC1000" s="35"/>
      <c r="CD1000" s="35"/>
      <c r="CE1000" s="35"/>
      <c r="CF1000" s="35"/>
      <c r="CG1000" s="35"/>
      <c r="CH1000" s="35"/>
    </row>
    <row r="1001" spans="1:86" ht="15.6" x14ac:dyDescent="0.3">
      <c r="A1001" s="35"/>
      <c r="B1001" s="86"/>
      <c r="C1001" s="35"/>
      <c r="D1001" s="35"/>
      <c r="E1001" s="35"/>
      <c r="F1001" s="35"/>
      <c r="G1001" s="35"/>
      <c r="H1001" s="35"/>
      <c r="I1001" s="35"/>
      <c r="J1001" s="35"/>
      <c r="K1001" s="35"/>
      <c r="L1001" s="35"/>
      <c r="M1001" s="35"/>
      <c r="N1001" s="35"/>
      <c r="O1001" s="35"/>
      <c r="P1001" s="35"/>
      <c r="Q1001" s="35"/>
      <c r="R1001" s="35"/>
      <c r="S1001" s="35"/>
      <c r="T1001" s="17">
        <f t="shared" si="2185"/>
        <v>47017</v>
      </c>
      <c r="U1001" s="216">
        <f t="shared" si="2178"/>
        <v>4</v>
      </c>
      <c r="V1001" s="216">
        <f t="shared" si="2185"/>
        <v>996</v>
      </c>
      <c r="W1001" s="16">
        <f t="shared" si="2192"/>
        <v>2.7287671232876711</v>
      </c>
      <c r="X1001" s="16" t="e">
        <f>IF(Template!$F$7="Linear interpolation",LinInterp($I$5:$I$22,$G$5:$G$22,W1001),CubicSpline($I$5:$I$22,$G$5:$G$22,W1001))</f>
        <v>#VALUE!</v>
      </c>
      <c r="Y1001" s="221" t="e">
        <f t="shared" si="2179"/>
        <v>#VALUE!</v>
      </c>
      <c r="Z1001" s="221" t="e">
        <f>Y1001/PRODUCT($AA$6:AA1000)</f>
        <v>#VALUE!</v>
      </c>
      <c r="AA1001" s="16" t="e">
        <f t="shared" si="2186"/>
        <v>#VALUE!</v>
      </c>
      <c r="AB1001" s="10" t="e">
        <f t="shared" si="2187"/>
        <v>#VALUE!</v>
      </c>
      <c r="AC1001" s="90">
        <f t="shared" si="2180"/>
        <v>1001</v>
      </c>
      <c r="AD1001" s="17">
        <f t="shared" si="2188"/>
        <v>46994</v>
      </c>
      <c r="AE1001" s="16" t="e">
        <f t="shared" si="2181"/>
        <v>#VALUE!</v>
      </c>
      <c r="AF1001" s="10">
        <f ca="1">IFERROR(AVERAGE(INDIRECT("AE"&amp;AC1001-Template!$F$10+1):INDIRECT("AE"&amp;AC1001)),0)</f>
        <v>0</v>
      </c>
      <c r="AG1001" s="35"/>
      <c r="AH1001" s="86"/>
      <c r="AI1001" s="35"/>
      <c r="AJ1001" s="35"/>
      <c r="AK1001" s="35"/>
      <c r="AL1001" s="35"/>
      <c r="AM1001" s="35"/>
      <c r="AN1001" s="35"/>
      <c r="AO1001" s="35"/>
      <c r="AP1001" s="35"/>
      <c r="AQ1001" s="35"/>
      <c r="AR1001" s="35"/>
      <c r="AS1001" s="35"/>
      <c r="AT1001" s="35"/>
      <c r="AU1001" s="35"/>
      <c r="AV1001" s="35"/>
      <c r="AW1001" s="35"/>
      <c r="AX1001" s="35"/>
      <c r="AY1001" s="35"/>
      <c r="AZ1001" s="17">
        <f t="shared" ref="AZ1001" si="2263">AZ1000+1</f>
        <v>47017</v>
      </c>
      <c r="BA1001" s="216">
        <f t="shared" si="2204"/>
        <v>4</v>
      </c>
      <c r="BB1001" s="216">
        <f t="shared" ref="BB1001" si="2264">BB1000+1</f>
        <v>996</v>
      </c>
      <c r="BC1001" s="16">
        <f t="shared" si="2206"/>
        <v>2.7287671232876711</v>
      </c>
      <c r="BD1001" s="16">
        <f>IF(Template!$F$7="Linear interpolation",LinInterp($AO$5:$AO$18,$AM$5:$AM$18,BC1001),CubicSpline($AO$5:$AO$18,$AM$5:$AM$18,BC1001))</f>
        <v>13.923984476345732</v>
      </c>
      <c r="BE1001" s="221">
        <f t="shared" si="2141"/>
        <v>1.427215663973137</v>
      </c>
      <c r="BF1001" s="221">
        <f>BE1001/PRODUCT($BG$6:BG1000)</f>
        <v>1.0003714684719014</v>
      </c>
      <c r="BG1001" s="16">
        <f t="shared" si="2207"/>
        <v>1.0003714684719014</v>
      </c>
      <c r="BH1001" s="10">
        <f t="shared" si="2208"/>
        <v>13.558599224400837</v>
      </c>
      <c r="BI1001" s="90"/>
      <c r="BJ1001" s="17">
        <f t="shared" si="2191"/>
        <v>46994</v>
      </c>
      <c r="BK1001" s="16">
        <f t="shared" si="2184"/>
        <v>13.424572474683206</v>
      </c>
      <c r="BL1001" s="10">
        <f ca="1">IFERROR(AVERAGE(INDIRECT("BK"&amp;AC1001-Template!$F$10+1):INDIRECT("BK"&amp;AC1001)),0)</f>
        <v>13.332677422653585</v>
      </c>
      <c r="BM1001" s="35"/>
      <c r="BN1001" s="86"/>
      <c r="BO1001" s="35"/>
      <c r="BP1001" s="35"/>
      <c r="BQ1001" s="35"/>
      <c r="BR1001" s="35"/>
      <c r="BS1001" s="35"/>
      <c r="BT1001" s="35"/>
      <c r="BU1001" s="35"/>
      <c r="BV1001" s="35"/>
      <c r="BW1001" s="35"/>
      <c r="BX1001" s="35"/>
      <c r="BY1001" s="35"/>
      <c r="BZ1001" s="35"/>
      <c r="CA1001" s="35"/>
      <c r="CB1001" s="35"/>
      <c r="CC1001" s="35"/>
      <c r="CD1001" s="35"/>
      <c r="CE1001" s="35"/>
      <c r="CF1001" s="35"/>
      <c r="CG1001" s="35"/>
      <c r="CH1001" s="35"/>
    </row>
    <row r="1002" spans="1:86" ht="15.6" x14ac:dyDescent="0.3">
      <c r="A1002" s="35"/>
      <c r="B1002" s="86"/>
      <c r="C1002" s="35"/>
      <c r="D1002" s="35"/>
      <c r="E1002" s="35"/>
      <c r="F1002" s="35"/>
      <c r="G1002" s="35"/>
      <c r="H1002" s="35"/>
      <c r="I1002" s="35"/>
      <c r="J1002" s="35"/>
      <c r="K1002" s="35"/>
      <c r="L1002" s="35"/>
      <c r="M1002" s="35"/>
      <c r="N1002" s="35"/>
      <c r="O1002" s="35"/>
      <c r="P1002" s="35"/>
      <c r="Q1002" s="35"/>
      <c r="R1002" s="35"/>
      <c r="S1002" s="35"/>
      <c r="T1002" s="17">
        <f t="shared" si="2185"/>
        <v>47018</v>
      </c>
      <c r="U1002" s="216">
        <f t="shared" si="2178"/>
        <v>5</v>
      </c>
      <c r="V1002" s="216">
        <f t="shared" si="2185"/>
        <v>997</v>
      </c>
      <c r="W1002" s="16">
        <f t="shared" si="2192"/>
        <v>2.7315068493150685</v>
      </c>
      <c r="X1002" s="16" t="e">
        <f>IF(Template!$F$7="Linear interpolation",LinInterp($I$5:$I$22,$G$5:$G$22,W1002),CubicSpline($I$5:$I$22,$G$5:$G$22,W1002))</f>
        <v>#VALUE!</v>
      </c>
      <c r="Y1002" s="221" t="e">
        <f t="shared" si="2179"/>
        <v>#VALUE!</v>
      </c>
      <c r="Z1002" s="221" t="e">
        <f>Y1002/PRODUCT($AA$6:AA1001)</f>
        <v>#VALUE!</v>
      </c>
      <c r="AA1002" s="16" t="e">
        <f t="shared" si="2186"/>
        <v>#VALUE!</v>
      </c>
      <c r="AB1002" s="10" t="e">
        <f t="shared" si="2187"/>
        <v>#VALUE!</v>
      </c>
      <c r="AC1002" s="90">
        <f t="shared" si="2180"/>
        <v>1002</v>
      </c>
      <c r="AD1002" s="17">
        <f t="shared" si="2188"/>
        <v>46995</v>
      </c>
      <c r="AE1002" s="16" t="e">
        <f t="shared" si="2181"/>
        <v>#VALUE!</v>
      </c>
      <c r="AF1002" s="10">
        <f ca="1">IFERROR(AVERAGE(INDIRECT("AE"&amp;AC1002-Template!$F$10+1):INDIRECT("AE"&amp;AC1002)),0)</f>
        <v>0</v>
      </c>
      <c r="AG1002" s="35"/>
      <c r="AH1002" s="86"/>
      <c r="AI1002" s="35"/>
      <c r="AJ1002" s="35"/>
      <c r="AK1002" s="35"/>
      <c r="AL1002" s="35"/>
      <c r="A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AW1002" s="35"/>
      <c r="AX1002" s="35"/>
      <c r="AY1002" s="35"/>
      <c r="AZ1002" s="17">
        <f t="shared" ref="AZ1002" si="2265">AZ1001+1</f>
        <v>47018</v>
      </c>
      <c r="BA1002" s="216">
        <f t="shared" si="2204"/>
        <v>5</v>
      </c>
      <c r="BB1002" s="216">
        <f t="shared" ref="BB1002" si="2266">BB1001+1</f>
        <v>997</v>
      </c>
      <c r="BC1002" s="16">
        <f t="shared" si="2206"/>
        <v>2.7315068493150685</v>
      </c>
      <c r="BD1002" s="16">
        <f>IF(Template!$F$7="Linear interpolation",LinInterp($AO$5:$AO$18,$AM$5:$AM$18,BC1002),CubicSpline($AO$5:$AO$18,$AM$5:$AM$18,BC1002))</f>
        <v>13.924584879094814</v>
      </c>
      <c r="BE1002" s="221">
        <f t="shared" si="2141"/>
        <v>1.4277460439607719</v>
      </c>
      <c r="BF1002" s="221">
        <f>BE1002/PRODUCT($BG$6:BG1001)</f>
        <v>1.0003716186705509</v>
      </c>
      <c r="BG1002" s="16">
        <f t="shared" si="2207"/>
        <v>1.0003716186705509</v>
      </c>
      <c r="BH1002" s="10">
        <f t="shared" si="2208"/>
        <v>13.564081475108235</v>
      </c>
      <c r="BI1002" s="90"/>
      <c r="BJ1002" s="17">
        <f t="shared" si="2191"/>
        <v>46995</v>
      </c>
      <c r="BK1002" s="16">
        <f t="shared" si="2184"/>
        <v>13.430701257410082</v>
      </c>
      <c r="BL1002" s="10">
        <f ca="1">IFERROR(AVERAGE(INDIRECT("BK"&amp;AC1002-Template!$F$10+1):INDIRECT("BK"&amp;AC1002)),0)</f>
        <v>13.338472987946179</v>
      </c>
      <c r="BM1002" s="35"/>
      <c r="BN1002" s="86"/>
      <c r="BO1002" s="35"/>
      <c r="BP1002" s="35"/>
      <c r="BQ1002" s="35"/>
      <c r="BR1002" s="35"/>
      <c r="BS1002" s="35"/>
      <c r="BT1002" s="35"/>
      <c r="BU1002" s="35"/>
      <c r="BV1002" s="35"/>
      <c r="BW1002" s="35"/>
      <c r="BX1002" s="35"/>
      <c r="BY1002" s="35"/>
      <c r="BZ1002" s="35"/>
      <c r="CA1002" s="35"/>
      <c r="CB1002" s="35"/>
      <c r="CC1002" s="35"/>
      <c r="CD1002" s="35"/>
      <c r="CE1002" s="35"/>
      <c r="CF1002" s="35"/>
      <c r="CG1002" s="35"/>
      <c r="CH1002" s="35"/>
    </row>
    <row r="1003" spans="1:86" ht="15.6" x14ac:dyDescent="0.3">
      <c r="A1003" s="35"/>
      <c r="B1003" s="86"/>
      <c r="C1003" s="35"/>
      <c r="D1003" s="35"/>
      <c r="E1003" s="35"/>
      <c r="F1003" s="35"/>
      <c r="G1003" s="35"/>
      <c r="H1003" s="35"/>
      <c r="I1003" s="35"/>
      <c r="J1003" s="35"/>
      <c r="K1003" s="35"/>
      <c r="L1003" s="35"/>
      <c r="M1003" s="35"/>
      <c r="N1003" s="35"/>
      <c r="O1003" s="35"/>
      <c r="P1003" s="35"/>
      <c r="Q1003" s="35"/>
      <c r="R1003" s="35"/>
      <c r="S1003" s="35"/>
      <c r="T1003" s="17">
        <f t="shared" si="2185"/>
        <v>47019</v>
      </c>
      <c r="U1003" s="216">
        <f t="shared" si="2178"/>
        <v>6</v>
      </c>
      <c r="V1003" s="216">
        <f t="shared" si="2185"/>
        <v>998</v>
      </c>
      <c r="W1003" s="16">
        <f t="shared" si="2192"/>
        <v>2.7342465753424658</v>
      </c>
      <c r="X1003" s="16" t="e">
        <f>IF(Template!$F$7="Linear interpolation",LinInterp($I$5:$I$22,$G$5:$G$22,W1003),CubicSpline($I$5:$I$22,$G$5:$G$22,W1003))</f>
        <v>#VALUE!</v>
      </c>
      <c r="Y1003" s="221" t="e">
        <f t="shared" si="2179"/>
        <v>#VALUE!</v>
      </c>
      <c r="Z1003" s="221" t="e">
        <f>Y1003/PRODUCT($AA$6:AA1002)</f>
        <v>#VALUE!</v>
      </c>
      <c r="AA1003" s="16" t="e">
        <f t="shared" si="2186"/>
        <v>#VALUE!</v>
      </c>
      <c r="AB1003" s="10" t="e">
        <f t="shared" si="2187"/>
        <v>#VALUE!</v>
      </c>
      <c r="AC1003" s="90">
        <f t="shared" si="2180"/>
        <v>1003</v>
      </c>
      <c r="AD1003" s="17">
        <f t="shared" si="2188"/>
        <v>46996</v>
      </c>
      <c r="AE1003" s="16" t="e">
        <f t="shared" si="2181"/>
        <v>#VALUE!</v>
      </c>
      <c r="AF1003" s="10">
        <f ca="1">IFERROR(AVERAGE(INDIRECT("AE"&amp;AC1003-Template!$F$10+1):INDIRECT("AE"&amp;AC1003)),0)</f>
        <v>0</v>
      </c>
      <c r="AG1003" s="35"/>
      <c r="AH1003" s="86"/>
      <c r="AI1003" s="35"/>
      <c r="AJ1003" s="35"/>
      <c r="AK1003" s="35"/>
      <c r="AL1003" s="35"/>
      <c r="AM1003" s="35"/>
      <c r="AN1003" s="35"/>
      <c r="AO1003" s="35"/>
      <c r="AP1003" s="35"/>
      <c r="AQ1003" s="35"/>
      <c r="AR1003" s="35"/>
      <c r="AS1003" s="35"/>
      <c r="AT1003" s="35"/>
      <c r="AU1003" s="35"/>
      <c r="AV1003" s="35"/>
      <c r="AW1003" s="35"/>
      <c r="AX1003" s="35"/>
      <c r="AY1003" s="35"/>
      <c r="AZ1003" s="17">
        <f t="shared" ref="AZ1003" si="2267">AZ1002+1</f>
        <v>47019</v>
      </c>
      <c r="BA1003" s="216">
        <f t="shared" si="2204"/>
        <v>6</v>
      </c>
      <c r="BB1003" s="216">
        <f t="shared" ref="BB1003" si="2268">BB1002+1</f>
        <v>998</v>
      </c>
      <c r="BC1003" s="16">
        <f t="shared" si="2206"/>
        <v>2.7342465753424658</v>
      </c>
      <c r="BD1003" s="16">
        <f>IF(Template!$F$7="Linear interpolation",LinInterp($AO$5:$AO$18,$AM$5:$AM$18,BC1003),CubicSpline($AO$5:$AO$18,$AM$5:$AM$18,BC1003))</f>
        <v>13.925190303177132</v>
      </c>
      <c r="BE1003" s="221">
        <f t="shared" si="2141"/>
        <v>1.4282768343116077</v>
      </c>
      <c r="BF1003" s="221">
        <f>BE1003/PRODUCT($BG$6:BG1002)</f>
        <v>1.0003717680417192</v>
      </c>
      <c r="BG1003" s="16">
        <f t="shared" si="2207"/>
        <v>1.0003716186705509</v>
      </c>
      <c r="BH1003" s="10">
        <f t="shared" si="2208"/>
        <v>13.564081475108235</v>
      </c>
      <c r="BI1003" s="90"/>
      <c r="BJ1003" s="17">
        <f t="shared" si="2191"/>
        <v>46996</v>
      </c>
      <c r="BK1003" s="16">
        <f t="shared" si="2184"/>
        <v>13.43680385048518</v>
      </c>
      <c r="BL1003" s="10">
        <f ca="1">IFERROR(AVERAGE(INDIRECT("BK"&amp;AC1003-Template!$F$10+1):INDIRECT("BK"&amp;AC1003)),0)</f>
        <v>13.344931660706358</v>
      </c>
      <c r="BM1003" s="35"/>
      <c r="BN1003" s="86"/>
      <c r="BO1003" s="35"/>
      <c r="BP1003" s="35"/>
      <c r="BQ1003" s="35"/>
      <c r="BR1003" s="35"/>
      <c r="BS1003" s="35"/>
      <c r="BT1003" s="35"/>
      <c r="BU1003" s="35"/>
      <c r="BV1003" s="35"/>
      <c r="BW1003" s="35"/>
      <c r="BX1003" s="35"/>
      <c r="BY1003" s="35"/>
      <c r="BZ1003" s="35"/>
      <c r="CA1003" s="35"/>
      <c r="CB1003" s="35"/>
      <c r="CC1003" s="35"/>
      <c r="CD1003" s="35"/>
      <c r="CE1003" s="35"/>
      <c r="CF1003" s="35"/>
      <c r="CG1003" s="35"/>
      <c r="CH1003" s="35"/>
    </row>
    <row r="1004" spans="1:86" ht="15.6" x14ac:dyDescent="0.3">
      <c r="A1004" s="35"/>
      <c r="B1004" s="86"/>
      <c r="C1004" s="35"/>
      <c r="D1004" s="35"/>
      <c r="E1004" s="35"/>
      <c r="F1004" s="35"/>
      <c r="G1004" s="35"/>
      <c r="H1004" s="35"/>
      <c r="I1004" s="35"/>
      <c r="J1004" s="35"/>
      <c r="K1004" s="35"/>
      <c r="L1004" s="35"/>
      <c r="M1004" s="35"/>
      <c r="N1004" s="35"/>
      <c r="O1004" s="35"/>
      <c r="P1004" s="35"/>
      <c r="Q1004" s="35"/>
      <c r="R1004" s="35"/>
      <c r="S1004" s="35"/>
      <c r="T1004" s="17">
        <f t="shared" si="2185"/>
        <v>47020</v>
      </c>
      <c r="U1004" s="216">
        <f t="shared" si="2178"/>
        <v>7</v>
      </c>
      <c r="V1004" s="216">
        <f t="shared" si="2185"/>
        <v>999</v>
      </c>
      <c r="W1004" s="16">
        <f t="shared" si="2192"/>
        <v>2.7369863013698632</v>
      </c>
      <c r="X1004" s="16" t="e">
        <f>IF(Template!$F$7="Linear interpolation",LinInterp($I$5:$I$22,$G$5:$G$22,W1004),CubicSpline($I$5:$I$22,$G$5:$G$22,W1004))</f>
        <v>#VALUE!</v>
      </c>
      <c r="Y1004" s="221" t="e">
        <f t="shared" si="2179"/>
        <v>#VALUE!</v>
      </c>
      <c r="Z1004" s="221" t="e">
        <f>Y1004/PRODUCT($AA$6:AA1003)</f>
        <v>#VALUE!</v>
      </c>
      <c r="AA1004" s="16" t="e">
        <f t="shared" si="2186"/>
        <v>#VALUE!</v>
      </c>
      <c r="AB1004" s="10" t="e">
        <f t="shared" si="2187"/>
        <v>#VALUE!</v>
      </c>
      <c r="AC1004" s="90">
        <f t="shared" si="2180"/>
        <v>1004</v>
      </c>
      <c r="AD1004" s="17">
        <f t="shared" si="2188"/>
        <v>46997</v>
      </c>
      <c r="AE1004" s="16" t="e">
        <f t="shared" si="2181"/>
        <v>#VALUE!</v>
      </c>
      <c r="AF1004" s="10">
        <f ca="1">IFERROR(AVERAGE(INDIRECT("AE"&amp;AC1004-Template!$F$10+1):INDIRECT("AE"&amp;AC1004)),0)</f>
        <v>0</v>
      </c>
      <c r="AG1004" s="35"/>
      <c r="AH1004" s="86"/>
      <c r="AI1004" s="35"/>
      <c r="AJ1004" s="35"/>
      <c r="AK1004" s="35"/>
      <c r="AL1004" s="35"/>
      <c r="AM1004" s="35"/>
      <c r="AN1004" s="35"/>
      <c r="AO1004" s="35"/>
      <c r="AP1004" s="35"/>
      <c r="AQ1004" s="35"/>
      <c r="AR1004" s="35"/>
      <c r="AS1004" s="35"/>
      <c r="AT1004" s="35"/>
      <c r="AU1004" s="35"/>
      <c r="AV1004" s="35"/>
      <c r="AW1004" s="35"/>
      <c r="AX1004" s="35"/>
      <c r="AY1004" s="35"/>
      <c r="AZ1004" s="17">
        <f t="shared" ref="AZ1004" si="2269">AZ1003+1</f>
        <v>47020</v>
      </c>
      <c r="BA1004" s="216">
        <f t="shared" si="2204"/>
        <v>7</v>
      </c>
      <c r="BB1004" s="216">
        <f t="shared" ref="BB1004" si="2270">BB1003+1</f>
        <v>999</v>
      </c>
      <c r="BC1004" s="16">
        <f t="shared" si="2206"/>
        <v>2.7369863013698632</v>
      </c>
      <c r="BD1004" s="16">
        <f>IF(Template!$F$7="Linear interpolation",LinInterp($AO$5:$AO$18,$AM$5:$AM$18,BC1004),CubicSpline($AO$5:$AO$18,$AM$5:$AM$18,BC1004))</f>
        <v>13.925800698972758</v>
      </c>
      <c r="BE1004" s="221">
        <f t="shared" si="2141"/>
        <v>1.4288080341480194</v>
      </c>
      <c r="BF1004" s="221">
        <f>BE1004/PRODUCT($BG$6:BG1003)</f>
        <v>1.000372065951844</v>
      </c>
      <c r="BG1004" s="16">
        <f t="shared" si="2207"/>
        <v>1.0003716186705509</v>
      </c>
      <c r="BH1004" s="10">
        <f t="shared" si="2208"/>
        <v>13.564081475108235</v>
      </c>
      <c r="BI1004" s="90"/>
      <c r="BJ1004" s="17">
        <f t="shared" si="2191"/>
        <v>46997</v>
      </c>
      <c r="BK1004" s="16">
        <f t="shared" si="2184"/>
        <v>13.442880079067354</v>
      </c>
      <c r="BL1004" s="10">
        <f ca="1">IFERROR(AVERAGE(INDIRECT("BK"&amp;AC1004-Template!$F$10+1):INDIRECT("BK"&amp;AC1004)),0)</f>
        <v>13.351366505719774</v>
      </c>
      <c r="BM1004" s="35"/>
      <c r="BN1004" s="86"/>
      <c r="BO1004" s="35"/>
      <c r="BP1004" s="35"/>
      <c r="BQ1004" s="35"/>
      <c r="BR1004" s="35"/>
      <c r="BS1004" s="35"/>
      <c r="BT1004" s="35"/>
      <c r="BU1004" s="35"/>
      <c r="BV1004" s="35"/>
      <c r="BW1004" s="35"/>
      <c r="BX1004" s="35"/>
      <c r="BY1004" s="35"/>
      <c r="BZ1004" s="35"/>
      <c r="CA1004" s="35"/>
      <c r="CB1004" s="35"/>
      <c r="CC1004" s="35"/>
      <c r="CD1004" s="35"/>
      <c r="CE1004" s="35"/>
      <c r="CF1004" s="35"/>
      <c r="CG1004" s="35"/>
      <c r="CH1004" s="35"/>
    </row>
    <row r="1005" spans="1:86" ht="15.6" x14ac:dyDescent="0.3">
      <c r="A1005" s="35"/>
      <c r="B1005" s="86"/>
      <c r="C1005" s="35"/>
      <c r="D1005" s="35"/>
      <c r="E1005" s="35"/>
      <c r="F1005" s="35"/>
      <c r="G1005" s="35"/>
      <c r="H1005" s="35"/>
      <c r="I1005" s="35"/>
      <c r="J1005" s="35"/>
      <c r="K1005" s="35"/>
      <c r="L1005" s="35"/>
      <c r="M1005" s="35"/>
      <c r="N1005" s="35"/>
      <c r="O1005" s="35"/>
      <c r="P1005" s="35"/>
      <c r="Q1005" s="35"/>
      <c r="R1005" s="35"/>
      <c r="S1005" s="35"/>
      <c r="T1005" s="17">
        <f t="shared" si="2185"/>
        <v>47021</v>
      </c>
      <c r="U1005" s="216">
        <f t="shared" si="2178"/>
        <v>1</v>
      </c>
      <c r="V1005" s="216">
        <f t="shared" si="2185"/>
        <v>1000</v>
      </c>
      <c r="W1005" s="16">
        <f t="shared" si="2192"/>
        <v>2.7397260273972601</v>
      </c>
      <c r="X1005" s="16" t="e">
        <f>IF(Template!$F$7="Linear interpolation",LinInterp($I$5:$I$22,$G$5:$G$22,W1005),CubicSpline($I$5:$I$22,$G$5:$G$22,W1005))</f>
        <v>#VALUE!</v>
      </c>
      <c r="Y1005" s="221" t="e">
        <f t="shared" si="2179"/>
        <v>#VALUE!</v>
      </c>
      <c r="Z1005" s="221" t="e">
        <f>Y1005/PRODUCT($AA$6:AA1004)</f>
        <v>#VALUE!</v>
      </c>
      <c r="AA1005" s="16" t="e">
        <f t="shared" si="2186"/>
        <v>#VALUE!</v>
      </c>
      <c r="AB1005" s="10" t="e">
        <f t="shared" si="2187"/>
        <v>#VALUE!</v>
      </c>
      <c r="AC1005" s="90">
        <f t="shared" si="2180"/>
        <v>1005</v>
      </c>
      <c r="AD1005" s="17">
        <f t="shared" si="2188"/>
        <v>46998</v>
      </c>
      <c r="AE1005" s="16" t="e">
        <f t="shared" si="2181"/>
        <v>#VALUE!</v>
      </c>
      <c r="AF1005" s="10">
        <f ca="1">IFERROR(AVERAGE(INDIRECT("AE"&amp;AC1005-Template!$F$10+1):INDIRECT("AE"&amp;AC1005)),0)</f>
        <v>0</v>
      </c>
      <c r="AG1005" s="35"/>
      <c r="AH1005" s="86"/>
      <c r="AI1005" s="35"/>
      <c r="AJ1005" s="35"/>
      <c r="AK1005" s="35"/>
      <c r="AL1005" s="35"/>
      <c r="AM1005" s="35"/>
      <c r="AN1005" s="35"/>
      <c r="AO1005" s="35"/>
      <c r="AP1005" s="35"/>
      <c r="AQ1005" s="35"/>
      <c r="AR1005" s="35"/>
      <c r="AS1005" s="35"/>
      <c r="AT1005" s="35"/>
      <c r="AU1005" s="35"/>
      <c r="AV1005" s="35"/>
      <c r="AW1005" s="35"/>
      <c r="AX1005" s="35"/>
      <c r="AY1005" s="35"/>
      <c r="AZ1005" s="17">
        <f t="shared" ref="AZ1005" si="2271">AZ1004+1</f>
        <v>47021</v>
      </c>
      <c r="BA1005" s="216">
        <f t="shared" si="2204"/>
        <v>1</v>
      </c>
      <c r="BB1005" s="216">
        <f t="shared" ref="BB1005" si="2272">BB1004+1</f>
        <v>1000</v>
      </c>
      <c r="BC1005" s="16">
        <f t="shared" si="2206"/>
        <v>2.7397260273972601</v>
      </c>
      <c r="BD1005" s="16">
        <f>IF(Template!$F$7="Linear interpolation",LinInterp($AO$5:$AO$18,$AM$5:$AM$18,BC1005),CubicSpline($AO$5:$AO$18,$AM$5:$AM$18,BC1005))</f>
        <v>13.926416016861763</v>
      </c>
      <c r="BE1005" s="221">
        <f t="shared" si="2141"/>
        <v>1.4293396425840978</v>
      </c>
      <c r="BF1005" s="221">
        <f>BE1005/PRODUCT($BG$6:BG1004)</f>
        <v>1.0003725115640085</v>
      </c>
      <c r="BG1005" s="16">
        <f t="shared" si="2207"/>
        <v>1.0003725115640085</v>
      </c>
      <c r="BH1005" s="10">
        <f t="shared" si="2208"/>
        <v>13.596672086311212</v>
      </c>
      <c r="BI1005" s="90"/>
      <c r="BJ1005" s="17">
        <f t="shared" si="2191"/>
        <v>46998</v>
      </c>
      <c r="BK1005" s="16">
        <f t="shared" si="2184"/>
        <v>13.442880079067354</v>
      </c>
      <c r="BL1005" s="10">
        <f ca="1">IFERROR(AVERAGE(INDIRECT("BK"&amp;AC1005-Template!$F$10+1):INDIRECT("BK"&amp;AC1005)),0)</f>
        <v>13.357575691633587</v>
      </c>
      <c r="BM1005" s="35"/>
      <c r="BN1005" s="86"/>
      <c r="BO1005" s="35"/>
      <c r="BP1005" s="35"/>
      <c r="BQ1005" s="35"/>
      <c r="BR1005" s="35"/>
      <c r="BS1005" s="35"/>
      <c r="BT1005" s="35"/>
      <c r="BU1005" s="35"/>
      <c r="BV1005" s="35"/>
      <c r="BW1005" s="35"/>
      <c r="BX1005" s="35"/>
      <c r="BY1005" s="35"/>
      <c r="BZ1005" s="35"/>
      <c r="CA1005" s="35"/>
      <c r="CB1005" s="35"/>
      <c r="CC1005" s="35"/>
      <c r="CD1005" s="35"/>
      <c r="CE1005" s="35"/>
      <c r="CF1005" s="35"/>
      <c r="CG1005" s="35"/>
      <c r="CH1005" s="35"/>
    </row>
    <row r="1006" spans="1:86" ht="15.6" x14ac:dyDescent="0.3">
      <c r="A1006" s="35"/>
      <c r="B1006" s="86"/>
      <c r="C1006" s="35"/>
      <c r="D1006" s="35"/>
      <c r="E1006" s="35"/>
      <c r="F1006" s="35"/>
      <c r="G1006" s="35"/>
      <c r="H1006" s="35"/>
      <c r="I1006" s="35"/>
      <c r="J1006" s="35"/>
      <c r="K1006" s="35"/>
      <c r="L1006" s="35"/>
      <c r="M1006" s="35"/>
      <c r="N1006" s="35"/>
      <c r="O1006" s="35"/>
      <c r="P1006" s="35"/>
      <c r="Q1006" s="35"/>
      <c r="R1006" s="35"/>
      <c r="S1006" s="35"/>
      <c r="T1006" s="17">
        <f t="shared" si="2185"/>
        <v>47022</v>
      </c>
      <c r="U1006" s="216">
        <f t="shared" si="2178"/>
        <v>2</v>
      </c>
      <c r="V1006" s="216">
        <f t="shared" si="2185"/>
        <v>1001</v>
      </c>
      <c r="W1006" s="16">
        <f t="shared" si="2192"/>
        <v>2.7424657534246575</v>
      </c>
      <c r="X1006" s="16" t="e">
        <f>IF(Template!$F$7="Linear interpolation",LinInterp($I$5:$I$22,$G$5:$G$22,W1006),CubicSpline($I$5:$I$22,$G$5:$G$22,W1006))</f>
        <v>#VALUE!</v>
      </c>
      <c r="Y1006" s="221" t="e">
        <f t="shared" si="2179"/>
        <v>#VALUE!</v>
      </c>
      <c r="Z1006" s="221" t="e">
        <f>Y1006/PRODUCT($AA$6:AA1005)</f>
        <v>#VALUE!</v>
      </c>
      <c r="AA1006" s="16" t="e">
        <f t="shared" si="2186"/>
        <v>#VALUE!</v>
      </c>
      <c r="AB1006" s="10" t="e">
        <f t="shared" si="2187"/>
        <v>#VALUE!</v>
      </c>
      <c r="AC1006" s="90">
        <f t="shared" si="2180"/>
        <v>1006</v>
      </c>
      <c r="AD1006" s="17">
        <f t="shared" si="2188"/>
        <v>46999</v>
      </c>
      <c r="AE1006" s="16" t="e">
        <f t="shared" si="2181"/>
        <v>#VALUE!</v>
      </c>
      <c r="AF1006" s="10">
        <f ca="1">IFERROR(AVERAGE(INDIRECT("AE"&amp;AC1006-Template!$F$10+1):INDIRECT("AE"&amp;AC1006)),0)</f>
        <v>0</v>
      </c>
      <c r="AG1006" s="35"/>
      <c r="AH1006" s="86"/>
      <c r="AI1006" s="35"/>
      <c r="AJ1006" s="35"/>
      <c r="AK1006" s="35"/>
      <c r="AL1006" s="35"/>
      <c r="AM1006" s="35"/>
      <c r="AN1006" s="35"/>
      <c r="AO1006" s="35"/>
      <c r="AP1006" s="35"/>
      <c r="AQ1006" s="35"/>
      <c r="AR1006" s="35"/>
      <c r="AS1006" s="35"/>
      <c r="AT1006" s="35"/>
      <c r="AU1006" s="35"/>
      <c r="AV1006" s="35"/>
      <c r="AW1006" s="35"/>
      <c r="AX1006" s="35"/>
      <c r="AY1006" s="35"/>
      <c r="AZ1006" s="17">
        <f t="shared" ref="AZ1006" si="2273">AZ1005+1</f>
        <v>47022</v>
      </c>
      <c r="BA1006" s="216">
        <f t="shared" si="2204"/>
        <v>2</v>
      </c>
      <c r="BB1006" s="216">
        <f t="shared" ref="BB1006" si="2274">BB1005+1</f>
        <v>1001</v>
      </c>
      <c r="BC1006" s="16">
        <f t="shared" si="2206"/>
        <v>2.7424657534246575</v>
      </c>
      <c r="BD1006" s="16">
        <f>IF(Template!$F$7="Linear interpolation",LinInterp($AO$5:$AO$18,$AM$5:$AM$18,BC1006),CubicSpline($AO$5:$AO$18,$AM$5:$AM$18,BC1006))</f>
        <v>13.927036207224223</v>
      </c>
      <c r="BE1006" s="221">
        <f t="shared" si="2141"/>
        <v>1.4298716587256257</v>
      </c>
      <c r="BF1006" s="221">
        <f>BE1006/PRODUCT($BG$6:BG1005)</f>
        <v>1.0003722111425986</v>
      </c>
      <c r="BG1006" s="16">
        <f t="shared" si="2207"/>
        <v>1.0003722111425986</v>
      </c>
      <c r="BH1006" s="10">
        <f t="shared" si="2208"/>
        <v>13.585706704847267</v>
      </c>
      <c r="BI1006" s="90"/>
      <c r="BJ1006" s="17">
        <f t="shared" si="2191"/>
        <v>46999</v>
      </c>
      <c r="BK1006" s="16">
        <f t="shared" si="2184"/>
        <v>13.442880079067354</v>
      </c>
      <c r="BL1006" s="10">
        <f ca="1">IFERROR(AVERAGE(INDIRECT("BK"&amp;AC1006-Template!$F$10+1):INDIRECT("BK"&amp;AC1006)),0)</f>
        <v>13.363559933893024</v>
      </c>
      <c r="BM1006" s="35"/>
      <c r="BN1006" s="86"/>
      <c r="BO1006" s="35"/>
      <c r="BP1006" s="35"/>
      <c r="BQ1006" s="35"/>
      <c r="BR1006" s="35"/>
      <c r="BS1006" s="35"/>
      <c r="BT1006" s="35"/>
      <c r="BU1006" s="35"/>
      <c r="BV1006" s="35"/>
      <c r="BW1006" s="35"/>
      <c r="BX1006" s="35"/>
      <c r="BY1006" s="35"/>
      <c r="BZ1006" s="35"/>
      <c r="CA1006" s="35"/>
      <c r="CB1006" s="35"/>
      <c r="CC1006" s="35"/>
      <c r="CD1006" s="35"/>
      <c r="CE1006" s="35"/>
      <c r="CF1006" s="35"/>
      <c r="CG1006" s="35"/>
      <c r="CH1006" s="35"/>
    </row>
    <row r="1007" spans="1:86" ht="15.6" x14ac:dyDescent="0.3">
      <c r="A1007" s="35"/>
      <c r="B1007" s="86"/>
      <c r="C1007" s="35"/>
      <c r="D1007" s="35"/>
      <c r="E1007" s="35"/>
      <c r="F1007" s="35"/>
      <c r="G1007" s="35"/>
      <c r="H1007" s="35"/>
      <c r="I1007" s="35"/>
      <c r="J1007" s="35"/>
      <c r="K1007" s="35"/>
      <c r="L1007" s="35"/>
      <c r="M1007" s="35"/>
      <c r="N1007" s="35"/>
      <c r="O1007" s="35"/>
      <c r="P1007" s="35"/>
      <c r="Q1007" s="35"/>
      <c r="R1007" s="35"/>
      <c r="S1007" s="35"/>
      <c r="T1007" s="17">
        <f t="shared" si="2185"/>
        <v>47023</v>
      </c>
      <c r="U1007" s="216">
        <f t="shared" si="2178"/>
        <v>3</v>
      </c>
      <c r="V1007" s="216">
        <f t="shared" si="2185"/>
        <v>1002</v>
      </c>
      <c r="W1007" s="16">
        <f t="shared" si="2192"/>
        <v>2.7452054794520548</v>
      </c>
      <c r="X1007" s="16" t="e">
        <f>IF(Template!$F$7="Linear interpolation",LinInterp($I$5:$I$22,$G$5:$G$22,W1007),CubicSpline($I$5:$I$22,$G$5:$G$22,W1007))</f>
        <v>#VALUE!</v>
      </c>
      <c r="Y1007" s="221" t="e">
        <f t="shared" si="2179"/>
        <v>#VALUE!</v>
      </c>
      <c r="Z1007" s="221" t="e">
        <f>Y1007/PRODUCT($AA$6:AA1006)</f>
        <v>#VALUE!</v>
      </c>
      <c r="AA1007" s="16" t="e">
        <f t="shared" si="2186"/>
        <v>#VALUE!</v>
      </c>
      <c r="AB1007" s="10" t="e">
        <f t="shared" si="2187"/>
        <v>#VALUE!</v>
      </c>
      <c r="AC1007" s="90">
        <f t="shared" si="2180"/>
        <v>1007</v>
      </c>
      <c r="AD1007" s="17">
        <f t="shared" si="2188"/>
        <v>47000</v>
      </c>
      <c r="AE1007" s="16" t="e">
        <f t="shared" si="2181"/>
        <v>#VALUE!</v>
      </c>
      <c r="AF1007" s="10">
        <f ca="1">IFERROR(AVERAGE(INDIRECT("AE"&amp;AC1007-Template!$F$10+1):INDIRECT("AE"&amp;AC1007)),0)</f>
        <v>0</v>
      </c>
      <c r="AG1007" s="35"/>
      <c r="AH1007" s="86"/>
      <c r="AI1007" s="35"/>
      <c r="AJ1007" s="35"/>
      <c r="AK1007" s="35"/>
      <c r="AL1007" s="35"/>
      <c r="AM1007" s="35"/>
      <c r="AN1007" s="35"/>
      <c r="AO1007" s="35"/>
      <c r="AP1007" s="35"/>
      <c r="AQ1007" s="35"/>
      <c r="AR1007" s="35"/>
      <c r="AS1007" s="35"/>
      <c r="AT1007" s="35"/>
      <c r="AU1007" s="35"/>
      <c r="AV1007" s="35"/>
      <c r="AW1007" s="35"/>
      <c r="AX1007" s="35"/>
      <c r="AY1007" s="35"/>
      <c r="AZ1007" s="17">
        <f t="shared" ref="AZ1007" si="2275">AZ1006+1</f>
        <v>47023</v>
      </c>
      <c r="BA1007" s="216">
        <f t="shared" si="2204"/>
        <v>3</v>
      </c>
      <c r="BB1007" s="216">
        <f t="shared" ref="BB1007" si="2276">BB1006+1</f>
        <v>1002</v>
      </c>
      <c r="BC1007" s="16">
        <f t="shared" si="2206"/>
        <v>2.7452054794520548</v>
      </c>
      <c r="BD1007" s="16">
        <f>IF(Template!$F$7="Linear interpolation",LinInterp($AO$5:$AO$18,$AM$5:$AM$18,BC1007),CubicSpline($AO$5:$AO$18,$AM$5:$AM$18,BC1007))</f>
        <v>13.927661220440205</v>
      </c>
      <c r="BE1007" s="221">
        <f t="shared" si="2141"/>
        <v>1.4304040816700707</v>
      </c>
      <c r="BF1007" s="221">
        <f>BE1007/PRODUCT($BG$6:BG1006)</f>
        <v>1.0003723571561098</v>
      </c>
      <c r="BG1007" s="16">
        <f t="shared" si="2207"/>
        <v>1.0003723571561098</v>
      </c>
      <c r="BH1007" s="10">
        <f t="shared" si="2208"/>
        <v>13.591036198009053</v>
      </c>
      <c r="BI1007" s="90"/>
      <c r="BJ1007" s="17">
        <f t="shared" si="2191"/>
        <v>47000</v>
      </c>
      <c r="BK1007" s="16">
        <f t="shared" si="2184"/>
        <v>13.47907119688918</v>
      </c>
      <c r="BL1007" s="10">
        <f ca="1">IFERROR(AVERAGE(INDIRECT("BK"&amp;AC1007-Template!$F$10+1):INDIRECT("BK"&amp;AC1007)),0)</f>
        <v>13.370750546746525</v>
      </c>
      <c r="BM1007" s="35"/>
      <c r="BN1007" s="86"/>
      <c r="BO1007" s="35"/>
      <c r="BP1007" s="35"/>
      <c r="BQ1007" s="35"/>
      <c r="BR1007" s="35"/>
      <c r="BS1007" s="35"/>
      <c r="BT1007" s="35"/>
      <c r="BU1007" s="35"/>
      <c r="BV1007" s="35"/>
      <c r="BW1007" s="35"/>
      <c r="BX1007" s="35"/>
      <c r="BY1007" s="35"/>
      <c r="BZ1007" s="35"/>
      <c r="CA1007" s="35"/>
      <c r="CB1007" s="35"/>
      <c r="CC1007" s="35"/>
      <c r="CD1007" s="35"/>
      <c r="CE1007" s="35"/>
      <c r="CF1007" s="35"/>
      <c r="CG1007" s="35"/>
      <c r="CH1007" s="35"/>
    </row>
    <row r="1008" spans="1:86" ht="15.6" x14ac:dyDescent="0.3">
      <c r="A1008" s="35"/>
      <c r="B1008" s="86"/>
      <c r="C1008" s="35"/>
      <c r="D1008" s="35"/>
      <c r="E1008" s="35"/>
      <c r="F1008" s="35"/>
      <c r="G1008" s="35"/>
      <c r="H1008" s="35"/>
      <c r="I1008" s="35"/>
      <c r="J1008" s="35"/>
      <c r="K1008" s="35"/>
      <c r="L1008" s="35"/>
      <c r="M1008" s="35"/>
      <c r="N1008" s="35"/>
      <c r="O1008" s="35"/>
      <c r="P1008" s="35"/>
      <c r="Q1008" s="35"/>
      <c r="R1008" s="35"/>
      <c r="S1008" s="35"/>
      <c r="T1008" s="17">
        <f t="shared" si="2185"/>
        <v>47024</v>
      </c>
      <c r="U1008" s="216">
        <f t="shared" si="2178"/>
        <v>4</v>
      </c>
      <c r="V1008" s="216">
        <f t="shared" si="2185"/>
        <v>1003</v>
      </c>
      <c r="W1008" s="16">
        <f t="shared" si="2192"/>
        <v>2.7479452054794522</v>
      </c>
      <c r="X1008" s="16" t="e">
        <f>IF(Template!$F$7="Linear interpolation",LinInterp($I$5:$I$22,$G$5:$G$22,W1008),CubicSpline($I$5:$I$22,$G$5:$G$22,W1008))</f>
        <v>#VALUE!</v>
      </c>
      <c r="Y1008" s="221" t="e">
        <f t="shared" si="2179"/>
        <v>#VALUE!</v>
      </c>
      <c r="Z1008" s="221" t="e">
        <f>Y1008/PRODUCT($AA$6:AA1007)</f>
        <v>#VALUE!</v>
      </c>
      <c r="AA1008" s="16" t="e">
        <f t="shared" si="2186"/>
        <v>#VALUE!</v>
      </c>
      <c r="AB1008" s="10" t="e">
        <f t="shared" si="2187"/>
        <v>#VALUE!</v>
      </c>
      <c r="AC1008" s="90">
        <f t="shared" si="2180"/>
        <v>1008</v>
      </c>
      <c r="AD1008" s="17">
        <f t="shared" si="2188"/>
        <v>47001</v>
      </c>
      <c r="AE1008" s="16" t="e">
        <f t="shared" si="2181"/>
        <v>#VALUE!</v>
      </c>
      <c r="AF1008" s="10">
        <f ca="1">IFERROR(AVERAGE(INDIRECT("AE"&amp;AC1008-Template!$F$10+1):INDIRECT("AE"&amp;AC1008)),0)</f>
        <v>0</v>
      </c>
      <c r="AG1008" s="35"/>
      <c r="AH1008" s="86"/>
      <c r="AI1008" s="35"/>
      <c r="AJ1008" s="35"/>
      <c r="AK1008" s="35"/>
      <c r="AL1008" s="35"/>
      <c r="AM1008" s="35"/>
      <c r="AN1008" s="35"/>
      <c r="AO1008" s="35"/>
      <c r="AP1008" s="35"/>
      <c r="AQ1008" s="35"/>
      <c r="AR1008" s="35"/>
      <c r="AS1008" s="35"/>
      <c r="AT1008" s="35"/>
      <c r="AU1008" s="35"/>
      <c r="AV1008" s="35"/>
      <c r="AW1008" s="35"/>
      <c r="AX1008" s="35"/>
      <c r="AY1008" s="35"/>
      <c r="AZ1008" s="17">
        <f t="shared" ref="AZ1008" si="2277">AZ1007+1</f>
        <v>47024</v>
      </c>
      <c r="BA1008" s="216">
        <f t="shared" si="2204"/>
        <v>4</v>
      </c>
      <c r="BB1008" s="216">
        <f t="shared" ref="BB1008" si="2278">BB1007+1</f>
        <v>1003</v>
      </c>
      <c r="BC1008" s="16">
        <f t="shared" si="2206"/>
        <v>2.7479452054794522</v>
      </c>
      <c r="BD1008" s="16">
        <f>IF(Template!$F$7="Linear interpolation",LinInterp($AO$5:$AO$18,$AM$5:$AM$18,BC1008),CubicSpline($AO$5:$AO$18,$AM$5:$AM$18,BC1008))</f>
        <v>13.928291006889788</v>
      </c>
      <c r="BE1008" s="221">
        <f t="shared" si="2141"/>
        <v>1.430936910506565</v>
      </c>
      <c r="BF1008" s="221">
        <f>BE1008/PRODUCT($BG$6:BG1007)</f>
        <v>1.0003725023182763</v>
      </c>
      <c r="BG1008" s="16">
        <f t="shared" si="2207"/>
        <v>1.0003725023182763</v>
      </c>
      <c r="BH1008" s="10">
        <f t="shared" si="2208"/>
        <v>13.596334617086647</v>
      </c>
      <c r="BI1008" s="90"/>
      <c r="BJ1008" s="17">
        <f t="shared" si="2191"/>
        <v>47001</v>
      </c>
      <c r="BK1008" s="16">
        <f t="shared" si="2184"/>
        <v>13.466917855307292</v>
      </c>
      <c r="BL1008" s="10">
        <f ca="1">IFERROR(AVERAGE(INDIRECT("BK"&amp;AC1008-Template!$F$10+1):INDIRECT("BK"&amp;AC1008)),0)</f>
        <v>13.37753604821396</v>
      </c>
      <c r="BM1008" s="35"/>
      <c r="BN1008" s="86"/>
      <c r="BO1008" s="35"/>
      <c r="BP1008" s="35"/>
      <c r="BQ1008" s="35"/>
      <c r="BR1008" s="35"/>
      <c r="BS1008" s="35"/>
      <c r="BT1008" s="35"/>
      <c r="BU1008" s="35"/>
      <c r="BV1008" s="35"/>
      <c r="BW1008" s="35"/>
      <c r="BX1008" s="35"/>
      <c r="BY1008" s="35"/>
      <c r="BZ1008" s="35"/>
      <c r="CA1008" s="35"/>
      <c r="CB1008" s="35"/>
      <c r="CC1008" s="35"/>
      <c r="CD1008" s="35"/>
      <c r="CE1008" s="35"/>
      <c r="CF1008" s="35"/>
      <c r="CG1008" s="35"/>
      <c r="CH1008" s="35"/>
    </row>
    <row r="1009" spans="1:86" ht="15.6" x14ac:dyDescent="0.3">
      <c r="A1009" s="35"/>
      <c r="B1009" s="86"/>
      <c r="C1009" s="35"/>
      <c r="D1009" s="35"/>
      <c r="E1009" s="35"/>
      <c r="F1009" s="35"/>
      <c r="G1009" s="35"/>
      <c r="H1009" s="35"/>
      <c r="I1009" s="35"/>
      <c r="J1009" s="35"/>
      <c r="K1009" s="35"/>
      <c r="L1009" s="35"/>
      <c r="M1009" s="35"/>
      <c r="N1009" s="35"/>
      <c r="O1009" s="35"/>
      <c r="P1009" s="35"/>
      <c r="Q1009" s="35"/>
      <c r="R1009" s="35"/>
      <c r="S1009" s="35"/>
      <c r="T1009" s="17">
        <f t="shared" si="2185"/>
        <v>47025</v>
      </c>
      <c r="U1009" s="216">
        <f t="shared" si="2178"/>
        <v>5</v>
      </c>
      <c r="V1009" s="216">
        <f t="shared" si="2185"/>
        <v>1004</v>
      </c>
      <c r="W1009" s="16">
        <f t="shared" si="2192"/>
        <v>2.7506849315068491</v>
      </c>
      <c r="X1009" s="16" t="e">
        <f>IF(Template!$F$7="Linear interpolation",LinInterp($I$5:$I$22,$G$5:$G$22,W1009),CubicSpline($I$5:$I$22,$G$5:$G$22,W1009))</f>
        <v>#VALUE!</v>
      </c>
      <c r="Y1009" s="221" t="e">
        <f t="shared" si="2179"/>
        <v>#VALUE!</v>
      </c>
      <c r="Z1009" s="221" t="e">
        <f>Y1009/PRODUCT($AA$6:AA1008)</f>
        <v>#VALUE!</v>
      </c>
      <c r="AA1009" s="16" t="e">
        <f t="shared" si="2186"/>
        <v>#VALUE!</v>
      </c>
      <c r="AB1009" s="10" t="e">
        <f t="shared" si="2187"/>
        <v>#VALUE!</v>
      </c>
      <c r="AC1009" s="90">
        <f t="shared" si="2180"/>
        <v>1009</v>
      </c>
      <c r="AD1009" s="17">
        <f t="shared" si="2188"/>
        <v>47002</v>
      </c>
      <c r="AE1009" s="16" t="e">
        <f t="shared" si="2181"/>
        <v>#VALUE!</v>
      </c>
      <c r="AF1009" s="10">
        <f ca="1">IFERROR(AVERAGE(INDIRECT("AE"&amp;AC1009-Template!$F$10+1):INDIRECT("AE"&amp;AC1009)),0)</f>
        <v>0</v>
      </c>
      <c r="AG1009" s="35"/>
      <c r="AH1009" s="86"/>
      <c r="AI1009" s="35"/>
      <c r="AJ1009" s="35"/>
      <c r="AK1009" s="35"/>
      <c r="AL1009" s="35"/>
      <c r="AM1009" s="35"/>
      <c r="AN1009" s="35"/>
      <c r="AO1009" s="35"/>
      <c r="AP1009" s="35"/>
      <c r="AQ1009" s="35"/>
      <c r="AR1009" s="35"/>
      <c r="AS1009" s="35"/>
      <c r="AT1009" s="35"/>
      <c r="AU1009" s="35"/>
      <c r="AV1009" s="35"/>
      <c r="AW1009" s="35"/>
      <c r="AX1009" s="35"/>
      <c r="AY1009" s="35"/>
      <c r="AZ1009" s="17">
        <f t="shared" ref="AZ1009" si="2279">AZ1008+1</f>
        <v>47025</v>
      </c>
      <c r="BA1009" s="216">
        <f t="shared" si="2204"/>
        <v>5</v>
      </c>
      <c r="BB1009" s="216">
        <f t="shared" ref="BB1009" si="2280">BB1008+1</f>
        <v>1004</v>
      </c>
      <c r="BC1009" s="16">
        <f t="shared" si="2206"/>
        <v>2.7506849315068491</v>
      </c>
      <c r="BD1009" s="16">
        <f>IF(Template!$F$7="Linear interpolation",LinInterp($AO$5:$AO$18,$AM$5:$AM$18,BC1009),CubicSpline($AO$5:$AO$18,$AM$5:$AM$18,BC1009))</f>
        <v>13.928925516953038</v>
      </c>
      <c r="BE1009" s="221">
        <f t="shared" si="2141"/>
        <v>1.4314701443158913</v>
      </c>
      <c r="BF1009" s="221">
        <f>BE1009/PRODUCT($BG$6:BG1008)</f>
        <v>1.0003726466243277</v>
      </c>
      <c r="BG1009" s="16">
        <f t="shared" si="2207"/>
        <v>1.0003726466243277</v>
      </c>
      <c r="BH1009" s="10">
        <f t="shared" si="2208"/>
        <v>13.601601787960217</v>
      </c>
      <c r="BI1009" s="90"/>
      <c r="BJ1009" s="17">
        <f t="shared" si="2191"/>
        <v>47002</v>
      </c>
      <c r="BK1009" s="16">
        <f t="shared" si="2184"/>
        <v>13.472859641538992</v>
      </c>
      <c r="BL1009" s="10">
        <f ca="1">IFERROR(AVERAGE(INDIRECT("BK"&amp;AC1009-Template!$F$10+1):INDIRECT("BK"&amp;AC1009)),0)</f>
        <v>13.383177188966995</v>
      </c>
      <c r="BM1009" s="35"/>
      <c r="BN1009" s="86"/>
      <c r="BO1009" s="35"/>
      <c r="BP1009" s="35"/>
      <c r="BQ1009" s="35"/>
      <c r="BR1009" s="35"/>
      <c r="BS1009" s="35"/>
      <c r="BT1009" s="35"/>
      <c r="BU1009" s="35"/>
      <c r="BV1009" s="35"/>
      <c r="BW1009" s="35"/>
      <c r="BX1009" s="35"/>
      <c r="BY1009" s="35"/>
      <c r="BZ1009" s="35"/>
      <c r="CA1009" s="35"/>
      <c r="CB1009" s="35"/>
      <c r="CC1009" s="35"/>
      <c r="CD1009" s="35"/>
      <c r="CE1009" s="35"/>
      <c r="CF1009" s="35"/>
      <c r="CG1009" s="35"/>
      <c r="CH1009" s="35"/>
    </row>
    <row r="1010" spans="1:86" ht="15.6" x14ac:dyDescent="0.3">
      <c r="A1010" s="35"/>
      <c r="B1010" s="86"/>
      <c r="C1010" s="35"/>
      <c r="D1010" s="35"/>
      <c r="E1010" s="35"/>
      <c r="F1010" s="35"/>
      <c r="G1010" s="35"/>
      <c r="H1010" s="35"/>
      <c r="I1010" s="35"/>
      <c r="J1010" s="35"/>
      <c r="K1010" s="35"/>
      <c r="L1010" s="35"/>
      <c r="M1010" s="35"/>
      <c r="N1010" s="35"/>
      <c r="O1010" s="35"/>
      <c r="P1010" s="35"/>
      <c r="Q1010" s="35"/>
      <c r="R1010" s="35"/>
      <c r="S1010" s="35"/>
      <c r="T1010" s="17">
        <f t="shared" si="2185"/>
        <v>47026</v>
      </c>
      <c r="U1010" s="216">
        <f t="shared" si="2178"/>
        <v>6</v>
      </c>
      <c r="V1010" s="216">
        <f t="shared" si="2185"/>
        <v>1005</v>
      </c>
      <c r="W1010" s="16">
        <f t="shared" si="2192"/>
        <v>2.7534246575342465</v>
      </c>
      <c r="X1010" s="16" t="e">
        <f>IF(Template!$F$7="Linear interpolation",LinInterp($I$5:$I$22,$G$5:$G$22,W1010),CubicSpline($I$5:$I$22,$G$5:$G$22,W1010))</f>
        <v>#VALUE!</v>
      </c>
      <c r="Y1010" s="221" t="e">
        <f t="shared" si="2179"/>
        <v>#VALUE!</v>
      </c>
      <c r="Z1010" s="221" t="e">
        <f>Y1010/PRODUCT($AA$6:AA1009)</f>
        <v>#VALUE!</v>
      </c>
      <c r="AA1010" s="16" t="e">
        <f t="shared" si="2186"/>
        <v>#VALUE!</v>
      </c>
      <c r="AB1010" s="10" t="e">
        <f t="shared" si="2187"/>
        <v>#VALUE!</v>
      </c>
      <c r="AC1010" s="90">
        <f t="shared" si="2180"/>
        <v>1010</v>
      </c>
      <c r="AD1010" s="17">
        <f t="shared" si="2188"/>
        <v>47003</v>
      </c>
      <c r="AE1010" s="16" t="e">
        <f t="shared" si="2181"/>
        <v>#VALUE!</v>
      </c>
      <c r="AF1010" s="10">
        <f ca="1">IFERROR(AVERAGE(INDIRECT("AE"&amp;AC1010-Template!$F$10+1):INDIRECT("AE"&amp;AC1010)),0)</f>
        <v>0</v>
      </c>
      <c r="AG1010" s="35"/>
      <c r="AH1010" s="86"/>
      <c r="AI1010" s="35"/>
      <c r="AJ1010" s="35"/>
      <c r="AK1010" s="35"/>
      <c r="AL1010" s="35"/>
      <c r="AM1010" s="35"/>
      <c r="AN1010" s="35"/>
      <c r="AO1010" s="35"/>
      <c r="AP1010" s="35"/>
      <c r="AQ1010" s="35"/>
      <c r="AR1010" s="35"/>
      <c r="AS1010" s="35"/>
      <c r="AT1010" s="35"/>
      <c r="AU1010" s="35"/>
      <c r="AV1010" s="35"/>
      <c r="AW1010" s="35"/>
      <c r="AX1010" s="35"/>
      <c r="AY1010" s="35"/>
      <c r="AZ1010" s="17">
        <f t="shared" ref="AZ1010" si="2281">AZ1009+1</f>
        <v>47026</v>
      </c>
      <c r="BA1010" s="216">
        <f t="shared" si="2204"/>
        <v>6</v>
      </c>
      <c r="BB1010" s="216">
        <f t="shared" ref="BB1010" si="2282">BB1009+1</f>
        <v>1005</v>
      </c>
      <c r="BC1010" s="16">
        <f t="shared" si="2206"/>
        <v>2.7534246575342465</v>
      </c>
      <c r="BD1010" s="16">
        <f>IF(Template!$F$7="Linear interpolation",LinInterp($AO$5:$AO$18,$AM$5:$AM$18,BC1010),CubicSpline($AO$5:$AO$18,$AM$5:$AM$18,BC1010))</f>
        <v>13.929564701010031</v>
      </c>
      <c r="BE1010" s="221">
        <f t="shared" si="2141"/>
        <v>1.4320037821704694</v>
      </c>
      <c r="BF1010" s="221">
        <f>BE1010/PRODUCT($BG$6:BG1009)</f>
        <v>1.0003727900694941</v>
      </c>
      <c r="BG1010" s="16">
        <f t="shared" si="2207"/>
        <v>1.0003726466243277</v>
      </c>
      <c r="BH1010" s="10">
        <f t="shared" si="2208"/>
        <v>13.601601787960217</v>
      </c>
      <c r="BI1010" s="90"/>
      <c r="BJ1010" s="17">
        <f t="shared" si="2191"/>
        <v>47003</v>
      </c>
      <c r="BK1010" s="16">
        <f t="shared" si="2184"/>
        <v>13.478774015373673</v>
      </c>
      <c r="BL1010" s="10">
        <f ca="1">IFERROR(AVERAGE(INDIRECT("BK"&amp;AC1010-Template!$F$10+1):INDIRECT("BK"&amp;AC1010)),0)</f>
        <v>13.389465392494582</v>
      </c>
      <c r="BM1010" s="35"/>
      <c r="BN1010" s="86"/>
      <c r="BO1010" s="35"/>
      <c r="BP1010" s="35"/>
      <c r="BQ1010" s="35"/>
      <c r="BR1010" s="35"/>
      <c r="BS1010" s="35"/>
      <c r="BT1010" s="35"/>
      <c r="BU1010" s="35"/>
      <c r="BV1010" s="35"/>
      <c r="BW1010" s="35"/>
      <c r="BX1010" s="35"/>
      <c r="BY1010" s="35"/>
      <c r="BZ1010" s="35"/>
      <c r="CA1010" s="35"/>
      <c r="CB1010" s="35"/>
      <c r="CC1010" s="35"/>
      <c r="CD1010" s="35"/>
      <c r="CE1010" s="35"/>
      <c r="CF1010" s="35"/>
      <c r="CG1010" s="35"/>
      <c r="CH1010" s="35"/>
    </row>
    <row r="1011" spans="1:86" ht="15.6" x14ac:dyDescent="0.3">
      <c r="A1011" s="35"/>
      <c r="B1011" s="86"/>
      <c r="C1011" s="35"/>
      <c r="D1011" s="35"/>
      <c r="E1011" s="35"/>
      <c r="F1011" s="35"/>
      <c r="G1011" s="35"/>
      <c r="H1011" s="35"/>
      <c r="I1011" s="35"/>
      <c r="J1011" s="35"/>
      <c r="K1011" s="35"/>
      <c r="L1011" s="35"/>
      <c r="M1011" s="35"/>
      <c r="N1011" s="35"/>
      <c r="O1011" s="35"/>
      <c r="P1011" s="35"/>
      <c r="Q1011" s="35"/>
      <c r="R1011" s="35"/>
      <c r="S1011" s="35"/>
      <c r="T1011" s="17">
        <f t="shared" si="2185"/>
        <v>47027</v>
      </c>
      <c r="U1011" s="216">
        <f t="shared" si="2178"/>
        <v>7</v>
      </c>
      <c r="V1011" s="216">
        <f t="shared" si="2185"/>
        <v>1006</v>
      </c>
      <c r="W1011" s="16">
        <f t="shared" si="2192"/>
        <v>2.7561643835616438</v>
      </c>
      <c r="X1011" s="16" t="e">
        <f>IF(Template!$F$7="Linear interpolation",LinInterp($I$5:$I$22,$G$5:$G$22,W1011),CubicSpline($I$5:$I$22,$G$5:$G$22,W1011))</f>
        <v>#VALUE!</v>
      </c>
      <c r="Y1011" s="221" t="e">
        <f t="shared" si="2179"/>
        <v>#VALUE!</v>
      </c>
      <c r="Z1011" s="221" t="e">
        <f>Y1011/PRODUCT($AA$6:AA1010)</f>
        <v>#VALUE!</v>
      </c>
      <c r="AA1011" s="16" t="e">
        <f t="shared" si="2186"/>
        <v>#VALUE!</v>
      </c>
      <c r="AB1011" s="10" t="e">
        <f t="shared" si="2187"/>
        <v>#VALUE!</v>
      </c>
      <c r="AC1011" s="90">
        <f t="shared" si="2180"/>
        <v>1011</v>
      </c>
      <c r="AD1011" s="17">
        <f t="shared" si="2188"/>
        <v>47004</v>
      </c>
      <c r="AE1011" s="16" t="e">
        <f t="shared" si="2181"/>
        <v>#VALUE!</v>
      </c>
      <c r="AF1011" s="10">
        <f ca="1">IFERROR(AVERAGE(INDIRECT("AE"&amp;AC1011-Template!$F$10+1):INDIRECT("AE"&amp;AC1011)),0)</f>
        <v>0</v>
      </c>
      <c r="AG1011" s="35"/>
      <c r="AH1011" s="86"/>
      <c r="AI1011" s="35"/>
      <c r="AJ1011" s="35"/>
      <c r="AK1011" s="35"/>
      <c r="AL1011" s="35"/>
      <c r="AM1011" s="35"/>
      <c r="AN1011" s="35"/>
      <c r="AO1011" s="35"/>
      <c r="AP1011" s="35"/>
      <c r="AQ1011" s="35"/>
      <c r="AR1011" s="35"/>
      <c r="AS1011" s="35"/>
      <c r="AT1011" s="35"/>
      <c r="AU1011" s="35"/>
      <c r="AV1011" s="35"/>
      <c r="AW1011" s="35"/>
      <c r="AX1011" s="35"/>
      <c r="AY1011" s="35"/>
      <c r="AZ1011" s="17">
        <f t="shared" ref="AZ1011" si="2283">AZ1010+1</f>
        <v>47027</v>
      </c>
      <c r="BA1011" s="216">
        <f t="shared" si="2204"/>
        <v>7</v>
      </c>
      <c r="BB1011" s="216">
        <f t="shared" ref="BB1011" si="2284">BB1010+1</f>
        <v>1006</v>
      </c>
      <c r="BC1011" s="16">
        <f t="shared" si="2206"/>
        <v>2.7561643835616438</v>
      </c>
      <c r="BD1011" s="16">
        <f>IF(Template!$F$7="Linear interpolation",LinInterp($AO$5:$AO$18,$AM$5:$AM$18,BC1011),CubicSpline($AO$5:$AO$18,$AM$5:$AM$18,BC1011))</f>
        <v>13.930208509440838</v>
      </c>
      <c r="BE1011" s="221">
        <f t="shared" ref="BE1011:BE1074" si="2285">(1+(BD1011/100))^BC1011</f>
        <v>1.4325378231343397</v>
      </c>
      <c r="BF1011" s="221">
        <f>BE1011/PRODUCT($BG$6:BG1010)</f>
        <v>1.0003730760942127</v>
      </c>
      <c r="BG1011" s="16">
        <f t="shared" si="2207"/>
        <v>1.0003726466243277</v>
      </c>
      <c r="BH1011" s="10">
        <f t="shared" si="2208"/>
        <v>13.601601787960217</v>
      </c>
      <c r="BI1011" s="90"/>
      <c r="BJ1011" s="17">
        <f t="shared" si="2191"/>
        <v>47004</v>
      </c>
      <c r="BK1011" s="16">
        <f t="shared" si="2184"/>
        <v>13.484660802278171</v>
      </c>
      <c r="BL1011" s="10">
        <f ca="1">IFERROR(AVERAGE(INDIRECT("BK"&amp;AC1011-Template!$F$10+1):INDIRECT("BK"&amp;AC1011)),0)</f>
        <v>13.395728543482937</v>
      </c>
      <c r="BM1011" s="35"/>
      <c r="BN1011" s="86"/>
      <c r="BO1011" s="35"/>
      <c r="BP1011" s="35"/>
      <c r="BQ1011" s="35"/>
      <c r="BR1011" s="35"/>
      <c r="BS1011" s="35"/>
      <c r="BT1011" s="35"/>
      <c r="BU1011" s="35"/>
      <c r="BV1011" s="35"/>
      <c r="BW1011" s="35"/>
      <c r="BX1011" s="35"/>
      <c r="BY1011" s="35"/>
      <c r="BZ1011" s="35"/>
      <c r="CA1011" s="35"/>
      <c r="CB1011" s="35"/>
      <c r="CC1011" s="35"/>
      <c r="CD1011" s="35"/>
      <c r="CE1011" s="35"/>
      <c r="CF1011" s="35"/>
      <c r="CG1011" s="35"/>
      <c r="CH1011" s="35"/>
    </row>
    <row r="1012" spans="1:86" ht="15.6" x14ac:dyDescent="0.3">
      <c r="A1012" s="35"/>
      <c r="B1012" s="86"/>
      <c r="C1012" s="35"/>
      <c r="D1012" s="35"/>
      <c r="E1012" s="35"/>
      <c r="F1012" s="35"/>
      <c r="G1012" s="35"/>
      <c r="H1012" s="35"/>
      <c r="I1012" s="35"/>
      <c r="J1012" s="35"/>
      <c r="K1012" s="35"/>
      <c r="L1012" s="35"/>
      <c r="M1012" s="35"/>
      <c r="N1012" s="35"/>
      <c r="O1012" s="35"/>
      <c r="P1012" s="35"/>
      <c r="Q1012" s="35"/>
      <c r="R1012" s="35"/>
      <c r="S1012" s="35"/>
      <c r="T1012" s="17">
        <f t="shared" si="2185"/>
        <v>47028</v>
      </c>
      <c r="U1012" s="216">
        <f t="shared" si="2178"/>
        <v>1</v>
      </c>
      <c r="V1012" s="216">
        <f t="shared" si="2185"/>
        <v>1007</v>
      </c>
      <c r="W1012" s="16">
        <f t="shared" si="2192"/>
        <v>2.7589041095890412</v>
      </c>
      <c r="X1012" s="16" t="e">
        <f>IF(Template!$F$7="Linear interpolation",LinInterp($I$5:$I$22,$G$5:$G$22,W1012),CubicSpline($I$5:$I$22,$G$5:$G$22,W1012))</f>
        <v>#VALUE!</v>
      </c>
      <c r="Y1012" s="221" t="e">
        <f t="shared" si="2179"/>
        <v>#VALUE!</v>
      </c>
      <c r="Z1012" s="221" t="e">
        <f>Y1012/PRODUCT($AA$6:AA1011)</f>
        <v>#VALUE!</v>
      </c>
      <c r="AA1012" s="16" t="e">
        <f t="shared" si="2186"/>
        <v>#VALUE!</v>
      </c>
      <c r="AB1012" s="10" t="e">
        <f t="shared" si="2187"/>
        <v>#VALUE!</v>
      </c>
      <c r="AC1012" s="90">
        <f t="shared" si="2180"/>
        <v>1012</v>
      </c>
      <c r="AD1012" s="17">
        <f t="shared" si="2188"/>
        <v>47005</v>
      </c>
      <c r="AE1012" s="16" t="e">
        <f t="shared" si="2181"/>
        <v>#VALUE!</v>
      </c>
      <c r="AF1012" s="10">
        <f ca="1">IFERROR(AVERAGE(INDIRECT("AE"&amp;AC1012-Template!$F$10+1):INDIRECT("AE"&amp;AC1012)),0)</f>
        <v>0</v>
      </c>
      <c r="AG1012" s="35"/>
      <c r="AH1012" s="86"/>
      <c r="AI1012" s="35"/>
      <c r="AJ1012" s="35"/>
      <c r="AK1012" s="35"/>
      <c r="AL1012" s="35"/>
      <c r="AM1012" s="35"/>
      <c r="AN1012" s="35"/>
      <c r="AO1012" s="35"/>
      <c r="AP1012" s="35"/>
      <c r="AQ1012" s="35"/>
      <c r="AR1012" s="35"/>
      <c r="AS1012" s="35"/>
      <c r="AT1012" s="35"/>
      <c r="AU1012" s="35"/>
      <c r="AV1012" s="35"/>
      <c r="AW1012" s="35"/>
      <c r="AX1012" s="35"/>
      <c r="AY1012" s="35"/>
      <c r="AZ1012" s="17">
        <f t="shared" ref="AZ1012" si="2286">AZ1011+1</f>
        <v>47028</v>
      </c>
      <c r="BA1012" s="216">
        <f t="shared" si="2204"/>
        <v>1</v>
      </c>
      <c r="BB1012" s="216">
        <f t="shared" ref="BB1012" si="2287">BB1011+1</f>
        <v>1007</v>
      </c>
      <c r="BC1012" s="16">
        <f t="shared" si="2206"/>
        <v>2.7589041095890412</v>
      </c>
      <c r="BD1012" s="16">
        <f>IF(Template!$F$7="Linear interpolation",LinInterp($AO$5:$AO$18,$AM$5:$AM$18,BC1012),CubicSpline($AO$5:$AO$18,$AM$5:$AM$18,BC1012))</f>
        <v>13.930856892625533</v>
      </c>
      <c r="BE1012" s="221">
        <f t="shared" si="2285"/>
        <v>1.4330722662631479</v>
      </c>
      <c r="BF1012" s="221">
        <f>BE1012/PRODUCT($BG$6:BG1011)</f>
        <v>1.0003735038281605</v>
      </c>
      <c r="BG1012" s="16">
        <f t="shared" si="2207"/>
        <v>1.0003735038281605</v>
      </c>
      <c r="BH1012" s="10">
        <f t="shared" si="2208"/>
        <v>13.632889727857588</v>
      </c>
      <c r="BI1012" s="90"/>
      <c r="BJ1012" s="17">
        <f t="shared" si="2191"/>
        <v>47005</v>
      </c>
      <c r="BK1012" s="16">
        <f t="shared" si="2184"/>
        <v>13.484660802278171</v>
      </c>
      <c r="BL1012" s="10">
        <f ca="1">IFERROR(AVERAGE(INDIRECT("BK"&amp;AC1012-Template!$F$10+1):INDIRECT("BK"&amp;AC1012)),0)</f>
        <v>13.40177116620479</v>
      </c>
      <c r="BM1012" s="35"/>
      <c r="BN1012" s="86"/>
      <c r="BO1012" s="35"/>
      <c r="BP1012" s="35"/>
      <c r="BQ1012" s="35"/>
      <c r="BR1012" s="35"/>
      <c r="BS1012" s="35"/>
      <c r="BT1012" s="35"/>
      <c r="BU1012" s="35"/>
      <c r="BV1012" s="35"/>
      <c r="BW1012" s="35"/>
      <c r="BX1012" s="35"/>
      <c r="BY1012" s="35"/>
      <c r="BZ1012" s="35"/>
      <c r="CA1012" s="35"/>
      <c r="CB1012" s="35"/>
      <c r="CC1012" s="35"/>
      <c r="CD1012" s="35"/>
      <c r="CE1012" s="35"/>
      <c r="CF1012" s="35"/>
      <c r="CG1012" s="35"/>
      <c r="CH1012" s="35"/>
    </row>
    <row r="1013" spans="1:86" ht="15.6" x14ac:dyDescent="0.3">
      <c r="A1013" s="35"/>
      <c r="B1013" s="86"/>
      <c r="C1013" s="35"/>
      <c r="D1013" s="35"/>
      <c r="E1013" s="35"/>
      <c r="F1013" s="35"/>
      <c r="G1013" s="35"/>
      <c r="H1013" s="35"/>
      <c r="I1013" s="35"/>
      <c r="J1013" s="35"/>
      <c r="K1013" s="35"/>
      <c r="L1013" s="35"/>
      <c r="M1013" s="35"/>
      <c r="N1013" s="35"/>
      <c r="O1013" s="35"/>
      <c r="P1013" s="35"/>
      <c r="Q1013" s="35"/>
      <c r="R1013" s="35"/>
      <c r="S1013" s="35"/>
      <c r="T1013" s="17">
        <f t="shared" si="2185"/>
        <v>47029</v>
      </c>
      <c r="U1013" s="216">
        <f t="shared" si="2178"/>
        <v>2</v>
      </c>
      <c r="V1013" s="216">
        <f t="shared" si="2185"/>
        <v>1008</v>
      </c>
      <c r="W1013" s="16">
        <f t="shared" si="2192"/>
        <v>2.7616438356164386</v>
      </c>
      <c r="X1013" s="16" t="e">
        <f>IF(Template!$F$7="Linear interpolation",LinInterp($I$5:$I$22,$G$5:$G$22,W1013),CubicSpline($I$5:$I$22,$G$5:$G$22,W1013))</f>
        <v>#VALUE!</v>
      </c>
      <c r="Y1013" s="221" t="e">
        <f t="shared" si="2179"/>
        <v>#VALUE!</v>
      </c>
      <c r="Z1013" s="221" t="e">
        <f>Y1013/PRODUCT($AA$6:AA1012)</f>
        <v>#VALUE!</v>
      </c>
      <c r="AA1013" s="16" t="e">
        <f t="shared" si="2186"/>
        <v>#VALUE!</v>
      </c>
      <c r="AB1013" s="10" t="e">
        <f t="shared" si="2187"/>
        <v>#VALUE!</v>
      </c>
      <c r="AC1013" s="90">
        <f t="shared" si="2180"/>
        <v>1013</v>
      </c>
      <c r="AD1013" s="17">
        <f t="shared" si="2188"/>
        <v>47006</v>
      </c>
      <c r="AE1013" s="16" t="e">
        <f t="shared" si="2181"/>
        <v>#VALUE!</v>
      </c>
      <c r="AF1013" s="10">
        <f ca="1">IFERROR(AVERAGE(INDIRECT("AE"&amp;AC1013-Template!$F$10+1):INDIRECT("AE"&amp;AC1013)),0)</f>
        <v>0</v>
      </c>
      <c r="AG1013" s="35"/>
      <c r="AH1013" s="86"/>
      <c r="AI1013" s="35"/>
      <c r="AJ1013" s="35"/>
      <c r="AK1013" s="35"/>
      <c r="AL1013" s="35"/>
      <c r="AM1013" s="35"/>
      <c r="AN1013" s="35"/>
      <c r="AO1013" s="35"/>
      <c r="AP1013" s="35"/>
      <c r="AQ1013" s="35"/>
      <c r="AR1013" s="35"/>
      <c r="AS1013" s="35"/>
      <c r="AT1013" s="35"/>
      <c r="AU1013" s="35"/>
      <c r="AV1013" s="35"/>
      <c r="AW1013" s="35"/>
      <c r="AX1013" s="35"/>
      <c r="AY1013" s="35"/>
      <c r="AZ1013" s="17">
        <f t="shared" ref="AZ1013" si="2288">AZ1012+1</f>
        <v>47029</v>
      </c>
      <c r="BA1013" s="216">
        <f t="shared" si="2204"/>
        <v>2</v>
      </c>
      <c r="BB1013" s="216">
        <f t="shared" ref="BB1013" si="2289">BB1012+1</f>
        <v>1008</v>
      </c>
      <c r="BC1013" s="16">
        <f t="shared" si="2206"/>
        <v>2.7616438356164386</v>
      </c>
      <c r="BD1013" s="16">
        <f>IF(Template!$F$7="Linear interpolation",LinInterp($AO$5:$AO$18,$AM$5:$AM$18,BC1013),CubicSpline($AO$5:$AO$18,$AM$5:$AM$18,BC1013))</f>
        <v>13.931509800944186</v>
      </c>
      <c r="BE1013" s="221">
        <f t="shared" si="2285"/>
        <v>1.4336071106041317</v>
      </c>
      <c r="BF1013" s="221">
        <f>BE1013/PRODUCT($BG$6:BG1012)</f>
        <v>1.0003732151919864</v>
      </c>
      <c r="BG1013" s="16">
        <f t="shared" si="2207"/>
        <v>1.0003732151919864</v>
      </c>
      <c r="BH1013" s="10">
        <f t="shared" si="2208"/>
        <v>13.622354507503932</v>
      </c>
      <c r="BI1013" s="90"/>
      <c r="BJ1013" s="17">
        <f t="shared" si="2191"/>
        <v>47006</v>
      </c>
      <c r="BK1013" s="16">
        <f t="shared" si="2184"/>
        <v>13.484660802278171</v>
      </c>
      <c r="BL1013" s="10">
        <f ca="1">IFERROR(AVERAGE(INDIRECT("BK"&amp;AC1013-Template!$F$10+1):INDIRECT("BK"&amp;AC1013)),0)</f>
        <v>13.407594017005101</v>
      </c>
      <c r="BM1013" s="35"/>
      <c r="BN1013" s="86"/>
      <c r="BO1013" s="35"/>
      <c r="BP1013" s="35"/>
      <c r="BQ1013" s="35"/>
      <c r="BR1013" s="35"/>
      <c r="BS1013" s="35"/>
      <c r="BT1013" s="35"/>
      <c r="BU1013" s="35"/>
      <c r="BV1013" s="35"/>
      <c r="BW1013" s="35"/>
      <c r="BX1013" s="35"/>
      <c r="BY1013" s="35"/>
      <c r="BZ1013" s="35"/>
      <c r="CA1013" s="35"/>
      <c r="CB1013" s="35"/>
      <c r="CC1013" s="35"/>
      <c r="CD1013" s="35"/>
      <c r="CE1013" s="35"/>
      <c r="CF1013" s="35"/>
      <c r="CG1013" s="35"/>
      <c r="CH1013" s="35"/>
    </row>
    <row r="1014" spans="1:86" ht="15.6" x14ac:dyDescent="0.3">
      <c r="A1014" s="35"/>
      <c r="B1014" s="86"/>
      <c r="C1014" s="35"/>
      <c r="D1014" s="35"/>
      <c r="E1014" s="35"/>
      <c r="F1014" s="35"/>
      <c r="G1014" s="35"/>
      <c r="H1014" s="35"/>
      <c r="I1014" s="35"/>
      <c r="J1014" s="35"/>
      <c r="K1014" s="35"/>
      <c r="L1014" s="35"/>
      <c r="M1014" s="35"/>
      <c r="N1014" s="35"/>
      <c r="O1014" s="35"/>
      <c r="P1014" s="35"/>
      <c r="Q1014" s="35"/>
      <c r="R1014" s="35"/>
      <c r="S1014" s="35"/>
      <c r="T1014" s="17">
        <f t="shared" si="2185"/>
        <v>47030</v>
      </c>
      <c r="U1014" s="216">
        <f t="shared" si="2178"/>
        <v>3</v>
      </c>
      <c r="V1014" s="216">
        <f t="shared" si="2185"/>
        <v>1009</v>
      </c>
      <c r="W1014" s="16">
        <f t="shared" si="2192"/>
        <v>2.7643835616438355</v>
      </c>
      <c r="X1014" s="16" t="e">
        <f>IF(Template!$F$7="Linear interpolation",LinInterp($I$5:$I$22,$G$5:$G$22,W1014),CubicSpline($I$5:$I$22,$G$5:$G$22,W1014))</f>
        <v>#VALUE!</v>
      </c>
      <c r="Y1014" s="221" t="e">
        <f t="shared" si="2179"/>
        <v>#VALUE!</v>
      </c>
      <c r="Z1014" s="221" t="e">
        <f>Y1014/PRODUCT($AA$6:AA1013)</f>
        <v>#VALUE!</v>
      </c>
      <c r="AA1014" s="16" t="e">
        <f t="shared" si="2186"/>
        <v>#VALUE!</v>
      </c>
      <c r="AB1014" s="10" t="e">
        <f t="shared" si="2187"/>
        <v>#VALUE!</v>
      </c>
      <c r="AC1014" s="90">
        <f t="shared" si="2180"/>
        <v>1014</v>
      </c>
      <c r="AD1014" s="17">
        <f t="shared" si="2188"/>
        <v>47007</v>
      </c>
      <c r="AE1014" s="16" t="e">
        <f t="shared" si="2181"/>
        <v>#VALUE!</v>
      </c>
      <c r="AF1014" s="10">
        <f ca="1">IFERROR(AVERAGE(INDIRECT("AE"&amp;AC1014-Template!$F$10+1):INDIRECT("AE"&amp;AC1014)),0)</f>
        <v>0</v>
      </c>
      <c r="AG1014" s="35"/>
      <c r="AH1014" s="86"/>
      <c r="AI1014" s="35"/>
      <c r="AJ1014" s="35"/>
      <c r="AK1014" s="35"/>
      <c r="AL1014" s="35"/>
      <c r="AM1014" s="35"/>
      <c r="AN1014" s="35"/>
      <c r="AO1014" s="35"/>
      <c r="AP1014" s="35"/>
      <c r="AQ1014" s="35"/>
      <c r="AR1014" s="35"/>
      <c r="AS1014" s="35"/>
      <c r="AT1014" s="35"/>
      <c r="AU1014" s="35"/>
      <c r="AV1014" s="35"/>
      <c r="AW1014" s="35"/>
      <c r="AX1014" s="35"/>
      <c r="AY1014" s="35"/>
      <c r="AZ1014" s="17">
        <f t="shared" ref="AZ1014" si="2290">AZ1013+1</f>
        <v>47030</v>
      </c>
      <c r="BA1014" s="216">
        <f t="shared" si="2204"/>
        <v>3</v>
      </c>
      <c r="BB1014" s="216">
        <f t="shared" ref="BB1014" si="2291">BB1013+1</f>
        <v>1009</v>
      </c>
      <c r="BC1014" s="16">
        <f t="shared" si="2206"/>
        <v>2.7643835616438355</v>
      </c>
      <c r="BD1014" s="16">
        <f>IF(Template!$F$7="Linear interpolation",LinInterp($AO$5:$AO$18,$AM$5:$AM$18,BC1014),CubicSpline($AO$5:$AO$18,$AM$5:$AM$18,BC1014))</f>
        <v>13.932167184776871</v>
      </c>
      <c r="BE1014" s="221">
        <f t="shared" si="2285"/>
        <v>1.4341423551961037</v>
      </c>
      <c r="BF1014" s="221">
        <f>BE1014/PRODUCT($BG$6:BG1013)</f>
        <v>1.0003733551459202</v>
      </c>
      <c r="BG1014" s="16">
        <f t="shared" si="2207"/>
        <v>1.0003733551459202</v>
      </c>
      <c r="BH1014" s="10">
        <f t="shared" si="2208"/>
        <v>13.627462826086735</v>
      </c>
      <c r="BI1014" s="90"/>
      <c r="BJ1014" s="17">
        <f t="shared" si="2191"/>
        <v>47007</v>
      </c>
      <c r="BK1014" s="16">
        <f t="shared" si="2184"/>
        <v>13.519703046107058</v>
      </c>
      <c r="BL1014" s="10">
        <f ca="1">IFERROR(AVERAGE(INDIRECT("BK"&amp;AC1014-Template!$F$10+1):INDIRECT("BK"&amp;AC1014)),0)</f>
        <v>13.414584942599706</v>
      </c>
      <c r="BM1014" s="35"/>
      <c r="BN1014" s="86"/>
      <c r="BO1014" s="35"/>
      <c r="BP1014" s="35"/>
      <c r="BQ1014" s="35"/>
      <c r="BR1014" s="35"/>
      <c r="BS1014" s="35"/>
      <c r="BT1014" s="35"/>
      <c r="BU1014" s="35"/>
      <c r="BV1014" s="35"/>
      <c r="BW1014" s="35"/>
      <c r="BX1014" s="35"/>
      <c r="BY1014" s="35"/>
      <c r="BZ1014" s="35"/>
      <c r="CA1014" s="35"/>
      <c r="CB1014" s="35"/>
      <c r="CC1014" s="35"/>
      <c r="CD1014" s="35"/>
      <c r="CE1014" s="35"/>
      <c r="CF1014" s="35"/>
      <c r="CG1014" s="35"/>
      <c r="CH1014" s="35"/>
    </row>
    <row r="1015" spans="1:86" ht="15.6" x14ac:dyDescent="0.3">
      <c r="A1015" s="35"/>
      <c r="B1015" s="86"/>
      <c r="C1015" s="35"/>
      <c r="D1015" s="35"/>
      <c r="E1015" s="35"/>
      <c r="F1015" s="35"/>
      <c r="G1015" s="35"/>
      <c r="H1015" s="35"/>
      <c r="I1015" s="35"/>
      <c r="J1015" s="35"/>
      <c r="K1015" s="35"/>
      <c r="L1015" s="35"/>
      <c r="M1015" s="35"/>
      <c r="N1015" s="35"/>
      <c r="O1015" s="35"/>
      <c r="P1015" s="35"/>
      <c r="Q1015" s="35"/>
      <c r="R1015" s="35"/>
      <c r="S1015" s="35"/>
      <c r="T1015" s="17">
        <f t="shared" si="2185"/>
        <v>47031</v>
      </c>
      <c r="U1015" s="216">
        <f t="shared" si="2178"/>
        <v>4</v>
      </c>
      <c r="V1015" s="216">
        <f t="shared" si="2185"/>
        <v>1010</v>
      </c>
      <c r="W1015" s="16">
        <f t="shared" si="2192"/>
        <v>2.7671232876712328</v>
      </c>
      <c r="X1015" s="16" t="e">
        <f>IF(Template!$F$7="Linear interpolation",LinInterp($I$5:$I$22,$G$5:$G$22,W1015),CubicSpline($I$5:$I$22,$G$5:$G$22,W1015))</f>
        <v>#VALUE!</v>
      </c>
      <c r="Y1015" s="221" t="e">
        <f t="shared" si="2179"/>
        <v>#VALUE!</v>
      </c>
      <c r="Z1015" s="221" t="e">
        <f>Y1015/PRODUCT($AA$6:AA1014)</f>
        <v>#VALUE!</v>
      </c>
      <c r="AA1015" s="16" t="e">
        <f t="shared" si="2186"/>
        <v>#VALUE!</v>
      </c>
      <c r="AB1015" s="10" t="e">
        <f t="shared" si="2187"/>
        <v>#VALUE!</v>
      </c>
      <c r="AC1015" s="90">
        <f t="shared" si="2180"/>
        <v>1015</v>
      </c>
      <c r="AD1015" s="17">
        <f t="shared" si="2188"/>
        <v>47008</v>
      </c>
      <c r="AE1015" s="16" t="e">
        <f t="shared" si="2181"/>
        <v>#VALUE!</v>
      </c>
      <c r="AF1015" s="10">
        <f ca="1">IFERROR(AVERAGE(INDIRECT("AE"&amp;AC1015-Template!$F$10+1):INDIRECT("AE"&amp;AC1015)),0)</f>
        <v>0</v>
      </c>
      <c r="AG1015" s="35"/>
      <c r="AH1015" s="86"/>
      <c r="AI1015" s="35"/>
      <c r="AJ1015" s="35"/>
      <c r="AK1015" s="35"/>
      <c r="AL1015" s="35"/>
      <c r="AM1015" s="35"/>
      <c r="AN1015" s="35"/>
      <c r="AO1015" s="35"/>
      <c r="AP1015" s="35"/>
      <c r="AQ1015" s="35"/>
      <c r="AR1015" s="35"/>
      <c r="AS1015" s="35"/>
      <c r="AT1015" s="35"/>
      <c r="AU1015" s="35"/>
      <c r="AV1015" s="35"/>
      <c r="AW1015" s="35"/>
      <c r="AX1015" s="35"/>
      <c r="AY1015" s="35"/>
      <c r="AZ1015" s="17">
        <f t="shared" ref="AZ1015" si="2292">AZ1014+1</f>
        <v>47031</v>
      </c>
      <c r="BA1015" s="216">
        <f t="shared" si="2204"/>
        <v>4</v>
      </c>
      <c r="BB1015" s="216">
        <f t="shared" ref="BB1015" si="2293">BB1014+1</f>
        <v>1010</v>
      </c>
      <c r="BC1015" s="16">
        <f t="shared" si="2206"/>
        <v>2.7671232876712328</v>
      </c>
      <c r="BD1015" s="16">
        <f>IF(Template!$F$7="Linear interpolation",LinInterp($AO$5:$AO$18,$AM$5:$AM$18,BC1015),CubicSpline($AO$5:$AO$18,$AM$5:$AM$18,BC1015))</f>
        <v>13.932828994503661</v>
      </c>
      <c r="BE1015" s="221">
        <f t="shared" si="2285"/>
        <v>1.4346779990694345</v>
      </c>
      <c r="BF1015" s="221">
        <f>BE1015/PRODUCT($BG$6:BG1014)</f>
        <v>1.0003734942151248</v>
      </c>
      <c r="BG1015" s="16">
        <f t="shared" si="2207"/>
        <v>1.0003734942151248</v>
      </c>
      <c r="BH1015" s="10">
        <f t="shared" si="2208"/>
        <v>13.632538852054509</v>
      </c>
      <c r="BI1015" s="90"/>
      <c r="BJ1015" s="17">
        <f t="shared" si="2191"/>
        <v>47008</v>
      </c>
      <c r="BK1015" s="16">
        <f t="shared" si="2184"/>
        <v>13.507928589452822</v>
      </c>
      <c r="BL1015" s="10">
        <f ca="1">IFERROR(AVERAGE(INDIRECT("BK"&amp;AC1015-Template!$F$10+1):INDIRECT("BK"&amp;AC1015)),0)</f>
        <v>13.421183386305842</v>
      </c>
      <c r="BM1015" s="35"/>
      <c r="BN1015" s="86"/>
      <c r="BO1015" s="35"/>
      <c r="BP1015" s="35"/>
      <c r="BQ1015" s="35"/>
      <c r="BR1015" s="35"/>
      <c r="BS1015" s="35"/>
      <c r="BT1015" s="35"/>
      <c r="BU1015" s="35"/>
      <c r="BV1015" s="35"/>
      <c r="BW1015" s="35"/>
      <c r="BX1015" s="35"/>
      <c r="BY1015" s="35"/>
      <c r="BZ1015" s="35"/>
      <c r="CA1015" s="35"/>
      <c r="CB1015" s="35"/>
      <c r="CC1015" s="35"/>
      <c r="CD1015" s="35"/>
      <c r="CE1015" s="35"/>
      <c r="CF1015" s="35"/>
      <c r="CG1015" s="35"/>
      <c r="CH1015" s="35"/>
    </row>
    <row r="1016" spans="1:86" ht="15.6" x14ac:dyDescent="0.3">
      <c r="A1016" s="35"/>
      <c r="B1016" s="86"/>
      <c r="C1016" s="35"/>
      <c r="D1016" s="35"/>
      <c r="E1016" s="35"/>
      <c r="F1016" s="35"/>
      <c r="G1016" s="35"/>
      <c r="H1016" s="35"/>
      <c r="I1016" s="35"/>
      <c r="J1016" s="35"/>
      <c r="K1016" s="35"/>
      <c r="L1016" s="35"/>
      <c r="M1016" s="35"/>
      <c r="N1016" s="35"/>
      <c r="O1016" s="35"/>
      <c r="P1016" s="35"/>
      <c r="Q1016" s="35"/>
      <c r="R1016" s="35"/>
      <c r="S1016" s="35"/>
      <c r="T1016" s="17">
        <f t="shared" si="2185"/>
        <v>47032</v>
      </c>
      <c r="U1016" s="216">
        <f t="shared" si="2178"/>
        <v>5</v>
      </c>
      <c r="V1016" s="216">
        <f t="shared" si="2185"/>
        <v>1011</v>
      </c>
      <c r="W1016" s="16">
        <f t="shared" si="2192"/>
        <v>2.7698630136986302</v>
      </c>
      <c r="X1016" s="16" t="e">
        <f>IF(Template!$F$7="Linear interpolation",LinInterp($I$5:$I$22,$G$5:$G$22,W1016),CubicSpline($I$5:$I$22,$G$5:$G$22,W1016))</f>
        <v>#VALUE!</v>
      </c>
      <c r="Y1016" s="221" t="e">
        <f t="shared" si="2179"/>
        <v>#VALUE!</v>
      </c>
      <c r="Z1016" s="221" t="e">
        <f>Y1016/PRODUCT($AA$6:AA1015)</f>
        <v>#VALUE!</v>
      </c>
      <c r="AA1016" s="16" t="e">
        <f t="shared" si="2186"/>
        <v>#VALUE!</v>
      </c>
      <c r="AB1016" s="10" t="e">
        <f t="shared" si="2187"/>
        <v>#VALUE!</v>
      </c>
      <c r="AC1016" s="90">
        <f t="shared" si="2180"/>
        <v>1016</v>
      </c>
      <c r="AD1016" s="17">
        <f t="shared" si="2188"/>
        <v>47009</v>
      </c>
      <c r="AE1016" s="16" t="e">
        <f t="shared" si="2181"/>
        <v>#VALUE!</v>
      </c>
      <c r="AF1016" s="10">
        <f ca="1">IFERROR(AVERAGE(INDIRECT("AE"&amp;AC1016-Template!$F$10+1):INDIRECT("AE"&amp;AC1016)),0)</f>
        <v>0</v>
      </c>
      <c r="AG1016" s="35"/>
      <c r="AH1016" s="86"/>
      <c r="AI1016" s="35"/>
      <c r="AJ1016" s="35"/>
      <c r="AK1016" s="35"/>
      <c r="AL1016" s="35"/>
      <c r="AM1016" s="35"/>
      <c r="AN1016" s="35"/>
      <c r="AO1016" s="35"/>
      <c r="AP1016" s="35"/>
      <c r="AQ1016" s="35"/>
      <c r="AR1016" s="35"/>
      <c r="AS1016" s="35"/>
      <c r="AT1016" s="35"/>
      <c r="AU1016" s="35"/>
      <c r="AV1016" s="35"/>
      <c r="AW1016" s="35"/>
      <c r="AX1016" s="35"/>
      <c r="AY1016" s="35"/>
      <c r="AZ1016" s="17">
        <f t="shared" ref="AZ1016" si="2294">AZ1015+1</f>
        <v>47032</v>
      </c>
      <c r="BA1016" s="216">
        <f t="shared" si="2204"/>
        <v>5</v>
      </c>
      <c r="BB1016" s="216">
        <f t="shared" ref="BB1016" si="2295">BB1015+1</f>
        <v>1011</v>
      </c>
      <c r="BC1016" s="16">
        <f t="shared" si="2206"/>
        <v>2.7698630136986302</v>
      </c>
      <c r="BD1016" s="16">
        <f>IF(Template!$F$7="Linear interpolation",LinInterp($AO$5:$AO$18,$AM$5:$AM$18,BC1016),CubicSpline($AO$5:$AO$18,$AM$5:$AM$18,BC1016))</f>
        <v>13.933495180504625</v>
      </c>
      <c r="BE1016" s="221">
        <f t="shared" si="2285"/>
        <v>1.435214041246043</v>
      </c>
      <c r="BF1016" s="221">
        <f>BE1016/PRODUCT($BG$6:BG1015)</f>
        <v>1.0003736323948342</v>
      </c>
      <c r="BG1016" s="16">
        <f t="shared" si="2207"/>
        <v>1.0003736323948342</v>
      </c>
      <c r="BH1016" s="10">
        <f t="shared" si="2208"/>
        <v>13.637582411449522</v>
      </c>
      <c r="BI1016" s="90"/>
      <c r="BJ1016" s="17">
        <f t="shared" si="2191"/>
        <v>47009</v>
      </c>
      <c r="BK1016" s="16">
        <f t="shared" si="2184"/>
        <v>13.513674823635968</v>
      </c>
      <c r="BL1016" s="10">
        <f ca="1">IFERROR(AVERAGE(INDIRECT("BK"&amp;AC1016-Template!$F$10+1):INDIRECT("BK"&amp;AC1016)),0)</f>
        <v>13.4266623902036</v>
      </c>
      <c r="BM1016" s="35"/>
      <c r="BN1016" s="86"/>
      <c r="BO1016" s="35"/>
      <c r="BP1016" s="35"/>
      <c r="BQ1016" s="35"/>
      <c r="BR1016" s="35"/>
      <c r="BS1016" s="35"/>
      <c r="BT1016" s="35"/>
      <c r="BU1016" s="35"/>
      <c r="BV1016" s="35"/>
      <c r="BW1016" s="35"/>
      <c r="BX1016" s="35"/>
      <c r="BY1016" s="35"/>
      <c r="BZ1016" s="35"/>
      <c r="CA1016" s="35"/>
      <c r="CB1016" s="35"/>
      <c r="CC1016" s="35"/>
      <c r="CD1016" s="35"/>
      <c r="CE1016" s="35"/>
      <c r="CF1016" s="35"/>
      <c r="CG1016" s="35"/>
      <c r="CH1016" s="35"/>
    </row>
    <row r="1017" spans="1:86" ht="15.6" x14ac:dyDescent="0.3">
      <c r="A1017" s="35"/>
      <c r="B1017" s="86"/>
      <c r="C1017" s="35"/>
      <c r="D1017" s="35"/>
      <c r="E1017" s="35"/>
      <c r="F1017" s="35"/>
      <c r="G1017" s="35"/>
      <c r="H1017" s="35"/>
      <c r="I1017" s="35"/>
      <c r="J1017" s="35"/>
      <c r="K1017" s="35"/>
      <c r="L1017" s="35"/>
      <c r="M1017" s="35"/>
      <c r="N1017" s="35"/>
      <c r="O1017" s="35"/>
      <c r="P1017" s="35"/>
      <c r="Q1017" s="35"/>
      <c r="R1017" s="35"/>
      <c r="S1017" s="35"/>
      <c r="T1017" s="17">
        <f t="shared" si="2185"/>
        <v>47033</v>
      </c>
      <c r="U1017" s="216">
        <f t="shared" si="2178"/>
        <v>6</v>
      </c>
      <c r="V1017" s="216">
        <f t="shared" si="2185"/>
        <v>1012</v>
      </c>
      <c r="W1017" s="16">
        <f t="shared" si="2192"/>
        <v>2.7726027397260276</v>
      </c>
      <c r="X1017" s="16" t="e">
        <f>IF(Template!$F$7="Linear interpolation",LinInterp($I$5:$I$22,$G$5:$G$22,W1017),CubicSpline($I$5:$I$22,$G$5:$G$22,W1017))</f>
        <v>#VALUE!</v>
      </c>
      <c r="Y1017" s="221" t="e">
        <f t="shared" si="2179"/>
        <v>#VALUE!</v>
      </c>
      <c r="Z1017" s="221" t="e">
        <f>Y1017/PRODUCT($AA$6:AA1016)</f>
        <v>#VALUE!</v>
      </c>
      <c r="AA1017" s="16" t="e">
        <f t="shared" si="2186"/>
        <v>#VALUE!</v>
      </c>
      <c r="AB1017" s="10" t="e">
        <f t="shared" si="2187"/>
        <v>#VALUE!</v>
      </c>
      <c r="AC1017" s="90">
        <f t="shared" si="2180"/>
        <v>1017</v>
      </c>
      <c r="AD1017" s="17">
        <f t="shared" si="2188"/>
        <v>47010</v>
      </c>
      <c r="AE1017" s="16" t="e">
        <f t="shared" si="2181"/>
        <v>#VALUE!</v>
      </c>
      <c r="AF1017" s="10">
        <f ca="1">IFERROR(AVERAGE(INDIRECT("AE"&amp;AC1017-Template!$F$10+1):INDIRECT("AE"&amp;AC1017)),0)</f>
        <v>0</v>
      </c>
      <c r="AG1017" s="35"/>
      <c r="AH1017" s="86"/>
      <c r="AI1017" s="35"/>
      <c r="AJ1017" s="35"/>
      <c r="AK1017" s="35"/>
      <c r="AL1017" s="35"/>
      <c r="AM1017" s="35"/>
      <c r="AN1017" s="35"/>
      <c r="AO1017" s="35"/>
      <c r="AP1017" s="35"/>
      <c r="AQ1017" s="35"/>
      <c r="AR1017" s="35"/>
      <c r="AS1017" s="35"/>
      <c r="AT1017" s="35"/>
      <c r="AU1017" s="35"/>
      <c r="AV1017" s="35"/>
      <c r="AW1017" s="35"/>
      <c r="AX1017" s="35"/>
      <c r="AY1017" s="35"/>
      <c r="AZ1017" s="17">
        <f t="shared" ref="AZ1017" si="2296">AZ1016+1</f>
        <v>47033</v>
      </c>
      <c r="BA1017" s="216">
        <f t="shared" si="2204"/>
        <v>6</v>
      </c>
      <c r="BB1017" s="216">
        <f t="shared" ref="BB1017" si="2297">BB1016+1</f>
        <v>1012</v>
      </c>
      <c r="BC1017" s="16">
        <f t="shared" si="2206"/>
        <v>2.7726027397260276</v>
      </c>
      <c r="BD1017" s="16">
        <f>IF(Template!$F$7="Linear interpolation",LinInterp($AO$5:$AO$18,$AM$5:$AM$18,BC1017),CubicSpline($AO$5:$AO$18,$AM$5:$AM$18,BC1017))</f>
        <v>13.934165693159839</v>
      </c>
      <c r="BE1017" s="221">
        <f t="shared" si="2285"/>
        <v>1.4357504807393768</v>
      </c>
      <c r="BF1017" s="221">
        <f>BE1017/PRODUCT($BG$6:BG1016)</f>
        <v>1.0003737696802828</v>
      </c>
      <c r="BG1017" s="16">
        <f t="shared" si="2207"/>
        <v>1.0003736323948342</v>
      </c>
      <c r="BH1017" s="10">
        <f t="shared" si="2208"/>
        <v>13.637582411449522</v>
      </c>
      <c r="BI1017" s="90"/>
      <c r="BJ1017" s="17">
        <f t="shared" si="2191"/>
        <v>47010</v>
      </c>
      <c r="BK1017" s="16">
        <f t="shared" si="2184"/>
        <v>13.519392423835818</v>
      </c>
      <c r="BL1017" s="10">
        <f ca="1">IFERROR(AVERAGE(INDIRECT("BK"&amp;AC1017-Template!$F$10+1):INDIRECT("BK"&amp;AC1017)),0)</f>
        <v>13.432771554243418</v>
      </c>
      <c r="BM1017" s="35"/>
      <c r="BN1017" s="86"/>
      <c r="BO1017" s="35"/>
      <c r="BP1017" s="35"/>
      <c r="BQ1017" s="35"/>
      <c r="BR1017" s="35"/>
      <c r="BS1017" s="35"/>
      <c r="BT1017" s="35"/>
      <c r="BU1017" s="35"/>
      <c r="BV1017" s="35"/>
      <c r="BW1017" s="35"/>
      <c r="BX1017" s="35"/>
      <c r="BY1017" s="35"/>
      <c r="BZ1017" s="35"/>
      <c r="CA1017" s="35"/>
      <c r="CB1017" s="35"/>
      <c r="CC1017" s="35"/>
      <c r="CD1017" s="35"/>
      <c r="CE1017" s="35"/>
      <c r="CF1017" s="35"/>
      <c r="CG1017" s="35"/>
      <c r="CH1017" s="35"/>
    </row>
    <row r="1018" spans="1:86" ht="15.6" x14ac:dyDescent="0.3">
      <c r="A1018" s="35"/>
      <c r="B1018" s="86"/>
      <c r="C1018" s="35"/>
      <c r="D1018" s="35"/>
      <c r="E1018" s="35"/>
      <c r="F1018" s="35"/>
      <c r="G1018" s="35"/>
      <c r="H1018" s="35"/>
      <c r="I1018" s="35"/>
      <c r="J1018" s="35"/>
      <c r="K1018" s="35"/>
      <c r="L1018" s="35"/>
      <c r="M1018" s="35"/>
      <c r="N1018" s="35"/>
      <c r="O1018" s="35"/>
      <c r="P1018" s="35"/>
      <c r="Q1018" s="35"/>
      <c r="R1018" s="35"/>
      <c r="S1018" s="35"/>
      <c r="T1018" s="17">
        <f t="shared" si="2185"/>
        <v>47034</v>
      </c>
      <c r="U1018" s="216">
        <f t="shared" si="2178"/>
        <v>7</v>
      </c>
      <c r="V1018" s="216">
        <f t="shared" si="2185"/>
        <v>1013</v>
      </c>
      <c r="W1018" s="16">
        <f t="shared" si="2192"/>
        <v>2.7753424657534245</v>
      </c>
      <c r="X1018" s="16" t="e">
        <f>IF(Template!$F$7="Linear interpolation",LinInterp($I$5:$I$22,$G$5:$G$22,W1018),CubicSpline($I$5:$I$22,$G$5:$G$22,W1018))</f>
        <v>#VALUE!</v>
      </c>
      <c r="Y1018" s="221" t="e">
        <f t="shared" si="2179"/>
        <v>#VALUE!</v>
      </c>
      <c r="Z1018" s="221" t="e">
        <f>Y1018/PRODUCT($AA$6:AA1017)</f>
        <v>#VALUE!</v>
      </c>
      <c r="AA1018" s="16" t="e">
        <f t="shared" si="2186"/>
        <v>#VALUE!</v>
      </c>
      <c r="AB1018" s="10" t="e">
        <f t="shared" si="2187"/>
        <v>#VALUE!</v>
      </c>
      <c r="AC1018" s="90">
        <f t="shared" si="2180"/>
        <v>1018</v>
      </c>
      <c r="AD1018" s="17">
        <f t="shared" si="2188"/>
        <v>47011</v>
      </c>
      <c r="AE1018" s="16" t="e">
        <f t="shared" si="2181"/>
        <v>#VALUE!</v>
      </c>
      <c r="AF1018" s="10">
        <f ca="1">IFERROR(AVERAGE(INDIRECT("AE"&amp;AC1018-Template!$F$10+1):INDIRECT("AE"&amp;AC1018)),0)</f>
        <v>0</v>
      </c>
      <c r="AG1018" s="35"/>
      <c r="AH1018" s="86"/>
      <c r="AI1018" s="35"/>
      <c r="AJ1018" s="35"/>
      <c r="AK1018" s="35"/>
      <c r="AL1018" s="35"/>
      <c r="AM1018" s="35"/>
      <c r="AN1018" s="35"/>
      <c r="AO1018" s="35"/>
      <c r="AP1018" s="35"/>
      <c r="AQ1018" s="35"/>
      <c r="AR1018" s="35"/>
      <c r="AS1018" s="35"/>
      <c r="AT1018" s="35"/>
      <c r="AU1018" s="35"/>
      <c r="AV1018" s="35"/>
      <c r="AW1018" s="35"/>
      <c r="AX1018" s="35"/>
      <c r="AY1018" s="35"/>
      <c r="AZ1018" s="17">
        <f t="shared" ref="AZ1018" si="2298">AZ1017+1</f>
        <v>47034</v>
      </c>
      <c r="BA1018" s="216">
        <f t="shared" si="2204"/>
        <v>7</v>
      </c>
      <c r="BB1018" s="216">
        <f t="shared" ref="BB1018" si="2299">BB1017+1</f>
        <v>1013</v>
      </c>
      <c r="BC1018" s="16">
        <f t="shared" si="2206"/>
        <v>2.7753424657534245</v>
      </c>
      <c r="BD1018" s="16">
        <f>IF(Template!$F$7="Linear interpolation",LinInterp($AO$5:$AO$18,$AM$5:$AM$18,BC1018),CubicSpline($AO$5:$AO$18,$AM$5:$AM$18,BC1018))</f>
        <v>13.934840482849374</v>
      </c>
      <c r="BE1018" s="221">
        <f t="shared" si="2285"/>
        <v>1.436287316554397</v>
      </c>
      <c r="BF1018" s="221">
        <f>BE1018/PRODUCT($BG$6:BG1017)</f>
        <v>1.000374043352189</v>
      </c>
      <c r="BG1018" s="16">
        <f t="shared" si="2207"/>
        <v>1.0003736323948342</v>
      </c>
      <c r="BH1018" s="10">
        <f t="shared" si="2208"/>
        <v>13.637582411449522</v>
      </c>
      <c r="BI1018" s="90"/>
      <c r="BJ1018" s="17">
        <f t="shared" si="2191"/>
        <v>47011</v>
      </c>
      <c r="BK1018" s="16">
        <f t="shared" si="2184"/>
        <v>13.525081215624567</v>
      </c>
      <c r="BL1018" s="10">
        <f ca="1">IFERROR(AVERAGE(INDIRECT("BK"&amp;AC1018-Template!$F$10+1):INDIRECT("BK"&amp;AC1018)),0)</f>
        <v>13.438854442047283</v>
      </c>
      <c r="BM1018" s="35"/>
      <c r="BN1018" s="86"/>
      <c r="BO1018" s="35"/>
      <c r="BP1018" s="35"/>
      <c r="BQ1018" s="35"/>
      <c r="BR1018" s="35"/>
      <c r="BS1018" s="35"/>
      <c r="BT1018" s="35"/>
      <c r="BU1018" s="35"/>
      <c r="BV1018" s="35"/>
      <c r="BW1018" s="35"/>
      <c r="BX1018" s="35"/>
      <c r="BY1018" s="35"/>
      <c r="BZ1018" s="35"/>
      <c r="CA1018" s="35"/>
      <c r="CB1018" s="35"/>
      <c r="CC1018" s="35"/>
      <c r="CD1018" s="35"/>
      <c r="CE1018" s="35"/>
      <c r="CF1018" s="35"/>
      <c r="CG1018" s="35"/>
      <c r="CH1018" s="35"/>
    </row>
    <row r="1019" spans="1:86" ht="15.6" x14ac:dyDescent="0.3">
      <c r="A1019" s="35"/>
      <c r="B1019" s="86"/>
      <c r="C1019" s="35"/>
      <c r="D1019" s="35"/>
      <c r="E1019" s="35"/>
      <c r="F1019" s="35"/>
      <c r="G1019" s="35"/>
      <c r="H1019" s="35"/>
      <c r="I1019" s="35"/>
      <c r="J1019" s="35"/>
      <c r="K1019" s="35"/>
      <c r="L1019" s="35"/>
      <c r="M1019" s="35"/>
      <c r="N1019" s="35"/>
      <c r="O1019" s="35"/>
      <c r="P1019" s="35"/>
      <c r="Q1019" s="35"/>
      <c r="R1019" s="35"/>
      <c r="S1019" s="35"/>
      <c r="T1019" s="17">
        <f t="shared" si="2185"/>
        <v>47035</v>
      </c>
      <c r="U1019" s="216">
        <f t="shared" si="2178"/>
        <v>1</v>
      </c>
      <c r="V1019" s="216">
        <f t="shared" si="2185"/>
        <v>1014</v>
      </c>
      <c r="W1019" s="16">
        <f t="shared" si="2192"/>
        <v>2.7780821917808218</v>
      </c>
      <c r="X1019" s="16" t="e">
        <f>IF(Template!$F$7="Linear interpolation",LinInterp($I$5:$I$22,$G$5:$G$22,W1019),CubicSpline($I$5:$I$22,$G$5:$G$22,W1019))</f>
        <v>#VALUE!</v>
      </c>
      <c r="Y1019" s="221" t="e">
        <f t="shared" si="2179"/>
        <v>#VALUE!</v>
      </c>
      <c r="Z1019" s="221" t="e">
        <f>Y1019/PRODUCT($AA$6:AA1018)</f>
        <v>#VALUE!</v>
      </c>
      <c r="AA1019" s="16" t="e">
        <f t="shared" si="2186"/>
        <v>#VALUE!</v>
      </c>
      <c r="AB1019" s="10" t="e">
        <f t="shared" si="2187"/>
        <v>#VALUE!</v>
      </c>
      <c r="AC1019" s="90">
        <f t="shared" si="2180"/>
        <v>1019</v>
      </c>
      <c r="AD1019" s="17">
        <f t="shared" si="2188"/>
        <v>47012</v>
      </c>
      <c r="AE1019" s="16" t="e">
        <f t="shared" si="2181"/>
        <v>#VALUE!</v>
      </c>
      <c r="AF1019" s="10">
        <f ca="1">IFERROR(AVERAGE(INDIRECT("AE"&amp;AC1019-Template!$F$10+1):INDIRECT("AE"&amp;AC1019)),0)</f>
        <v>0</v>
      </c>
      <c r="AG1019" s="35"/>
      <c r="AH1019" s="86"/>
      <c r="AI1019" s="35"/>
      <c r="AJ1019" s="35"/>
      <c r="AK1019" s="35"/>
      <c r="AL1019" s="35"/>
      <c r="AM1019" s="35"/>
      <c r="AN1019" s="35"/>
      <c r="AO1019" s="35"/>
      <c r="AP1019" s="35"/>
      <c r="AQ1019" s="35"/>
      <c r="AR1019" s="35"/>
      <c r="AS1019" s="35"/>
      <c r="AT1019" s="35"/>
      <c r="AU1019" s="35"/>
      <c r="AV1019" s="35"/>
      <c r="AW1019" s="35"/>
      <c r="AX1019" s="35"/>
      <c r="AY1019" s="35"/>
      <c r="AZ1019" s="17">
        <f t="shared" ref="AZ1019" si="2300">AZ1018+1</f>
        <v>47035</v>
      </c>
      <c r="BA1019" s="216">
        <f t="shared" si="2204"/>
        <v>1</v>
      </c>
      <c r="BB1019" s="216">
        <f t="shared" ref="BB1019" si="2301">BB1018+1</f>
        <v>1014</v>
      </c>
      <c r="BC1019" s="16">
        <f t="shared" si="2206"/>
        <v>2.7780821917808218</v>
      </c>
      <c r="BD1019" s="16">
        <f>IF(Template!$F$7="Linear interpolation",LinInterp($AO$5:$AO$18,$AM$5:$AM$18,BC1019),CubicSpline($AO$5:$AO$18,$AM$5:$AM$18,BC1019))</f>
        <v>13.935519499953303</v>
      </c>
      <c r="BE1019" s="221">
        <f t="shared" si="2285"/>
        <v>1.4368245476875638</v>
      </c>
      <c r="BF1019" s="221">
        <f>BE1019/PRODUCT($BG$6:BG1018)</f>
        <v>1.0003744525068528</v>
      </c>
      <c r="BG1019" s="16">
        <f t="shared" si="2207"/>
        <v>1.0003744525068528</v>
      </c>
      <c r="BH1019" s="10">
        <f t="shared" si="2208"/>
        <v>13.667516500125432</v>
      </c>
      <c r="BI1019" s="90"/>
      <c r="BJ1019" s="17">
        <f t="shared" si="2191"/>
        <v>47012</v>
      </c>
      <c r="BK1019" s="16">
        <f t="shared" si="2184"/>
        <v>13.525081215624567</v>
      </c>
      <c r="BL1019" s="10">
        <f ca="1">IFERROR(AVERAGE(INDIRECT("BK"&amp;AC1019-Template!$F$10+1):INDIRECT("BK"&amp;AC1019)),0)</f>
        <v>13.444722218591627</v>
      </c>
      <c r="BM1019" s="35"/>
      <c r="BN1019" s="86"/>
      <c r="BO1019" s="35"/>
      <c r="BP1019" s="35"/>
      <c r="BQ1019" s="35"/>
      <c r="BR1019" s="35"/>
      <c r="BS1019" s="35"/>
      <c r="BT1019" s="35"/>
      <c r="BU1019" s="35"/>
      <c r="BV1019" s="35"/>
      <c r="BW1019" s="35"/>
      <c r="BX1019" s="35"/>
      <c r="BY1019" s="35"/>
      <c r="BZ1019" s="35"/>
      <c r="CA1019" s="35"/>
      <c r="CB1019" s="35"/>
      <c r="CC1019" s="35"/>
      <c r="CD1019" s="35"/>
      <c r="CE1019" s="35"/>
      <c r="CF1019" s="35"/>
      <c r="CG1019" s="35"/>
      <c r="CH1019" s="35"/>
    </row>
    <row r="1020" spans="1:86" ht="15.6" x14ac:dyDescent="0.3">
      <c r="A1020" s="35"/>
      <c r="B1020" s="86"/>
      <c r="C1020" s="35"/>
      <c r="D1020" s="35"/>
      <c r="E1020" s="35"/>
      <c r="F1020" s="35"/>
      <c r="G1020" s="35"/>
      <c r="H1020" s="35"/>
      <c r="I1020" s="35"/>
      <c r="J1020" s="35"/>
      <c r="K1020" s="35"/>
      <c r="L1020" s="35"/>
      <c r="M1020" s="35"/>
      <c r="N1020" s="35"/>
      <c r="O1020" s="35"/>
      <c r="P1020" s="35"/>
      <c r="Q1020" s="35"/>
      <c r="R1020" s="35"/>
      <c r="S1020" s="35"/>
      <c r="T1020" s="17">
        <f t="shared" si="2185"/>
        <v>47036</v>
      </c>
      <c r="U1020" s="216">
        <f t="shared" si="2178"/>
        <v>2</v>
      </c>
      <c r="V1020" s="216">
        <f t="shared" si="2185"/>
        <v>1015</v>
      </c>
      <c r="W1020" s="16">
        <f t="shared" si="2192"/>
        <v>2.7808219178082192</v>
      </c>
      <c r="X1020" s="16" t="e">
        <f>IF(Template!$F$7="Linear interpolation",LinInterp($I$5:$I$22,$G$5:$G$22,W1020),CubicSpline($I$5:$I$22,$G$5:$G$22,W1020))</f>
        <v>#VALUE!</v>
      </c>
      <c r="Y1020" s="221" t="e">
        <f t="shared" si="2179"/>
        <v>#VALUE!</v>
      </c>
      <c r="Z1020" s="221" t="e">
        <f>Y1020/PRODUCT($AA$6:AA1019)</f>
        <v>#VALUE!</v>
      </c>
      <c r="AA1020" s="16" t="e">
        <f t="shared" si="2186"/>
        <v>#VALUE!</v>
      </c>
      <c r="AB1020" s="10" t="e">
        <f t="shared" si="2187"/>
        <v>#VALUE!</v>
      </c>
      <c r="AC1020" s="90">
        <f t="shared" si="2180"/>
        <v>1020</v>
      </c>
      <c r="AD1020" s="17">
        <f t="shared" si="2188"/>
        <v>47013</v>
      </c>
      <c r="AE1020" s="16" t="e">
        <f t="shared" si="2181"/>
        <v>#VALUE!</v>
      </c>
      <c r="AF1020" s="10">
        <f ca="1">IFERROR(AVERAGE(INDIRECT("AE"&amp;AC1020-Template!$F$10+1):INDIRECT("AE"&amp;AC1020)),0)</f>
        <v>0</v>
      </c>
      <c r="AG1020" s="35"/>
      <c r="AH1020" s="86"/>
      <c r="AI1020" s="35"/>
      <c r="AJ1020" s="35"/>
      <c r="AK1020" s="35"/>
      <c r="AL1020" s="35"/>
      <c r="AM1020" s="35"/>
      <c r="AN1020" s="35"/>
      <c r="AO1020" s="35"/>
      <c r="AP1020" s="35"/>
      <c r="AQ1020" s="35"/>
      <c r="AR1020" s="35"/>
      <c r="AS1020" s="35"/>
      <c r="AT1020" s="35"/>
      <c r="AU1020" s="35"/>
      <c r="AV1020" s="35"/>
      <c r="AW1020" s="35"/>
      <c r="AX1020" s="35"/>
      <c r="AY1020" s="35"/>
      <c r="AZ1020" s="17">
        <f t="shared" ref="AZ1020" si="2302">AZ1019+1</f>
        <v>47036</v>
      </c>
      <c r="BA1020" s="216">
        <f t="shared" si="2204"/>
        <v>2</v>
      </c>
      <c r="BB1020" s="216">
        <f t="shared" ref="BB1020" si="2303">BB1019+1</f>
        <v>1015</v>
      </c>
      <c r="BC1020" s="16">
        <f t="shared" si="2206"/>
        <v>2.7808219178082192</v>
      </c>
      <c r="BD1020" s="16">
        <f>IF(Template!$F$7="Linear interpolation",LinInterp($AO$5:$AO$18,$AM$5:$AM$18,BC1020),CubicSpline($AO$5:$AO$18,$AM$5:$AM$18,BC1020))</f>
        <v>13.936202694851696</v>
      </c>
      <c r="BE1020" s="221">
        <f t="shared" si="2285"/>
        <v>1.4373621731268225</v>
      </c>
      <c r="BF1020" s="221">
        <f>BE1020/PRODUCT($BG$6:BG1019)</f>
        <v>1.0003741761233993</v>
      </c>
      <c r="BG1020" s="16">
        <f t="shared" si="2207"/>
        <v>1.0003741761233993</v>
      </c>
      <c r="BH1020" s="10">
        <f t="shared" si="2208"/>
        <v>13.657428504074254</v>
      </c>
      <c r="BI1020" s="90"/>
      <c r="BJ1020" s="17">
        <f t="shared" si="2191"/>
        <v>47013</v>
      </c>
      <c r="BK1020" s="16">
        <f t="shared" si="2184"/>
        <v>13.525081215624567</v>
      </c>
      <c r="BL1020" s="10">
        <f ca="1">IFERROR(AVERAGE(INDIRECT("BK"&amp;AC1020-Template!$F$10+1):INDIRECT("BK"&amp;AC1020)),0)</f>
        <v>13.450375681078723</v>
      </c>
      <c r="BM1020" s="35"/>
      <c r="BN1020" s="86"/>
      <c r="BO1020" s="35"/>
      <c r="BP1020" s="35"/>
      <c r="BQ1020" s="35"/>
      <c r="BR1020" s="35"/>
      <c r="BS1020" s="35"/>
      <c r="BT1020" s="35"/>
      <c r="BU1020" s="35"/>
      <c r="BV1020" s="35"/>
      <c r="BW1020" s="35"/>
      <c r="BX1020" s="35"/>
      <c r="BY1020" s="35"/>
      <c r="BZ1020" s="35"/>
      <c r="CA1020" s="35"/>
      <c r="CB1020" s="35"/>
      <c r="CC1020" s="35"/>
      <c r="CD1020" s="35"/>
      <c r="CE1020" s="35"/>
      <c r="CF1020" s="35"/>
      <c r="CG1020" s="35"/>
      <c r="CH1020" s="35"/>
    </row>
    <row r="1021" spans="1:86" ht="15.6" x14ac:dyDescent="0.3">
      <c r="A1021" s="35"/>
      <c r="B1021" s="86"/>
      <c r="C1021" s="35"/>
      <c r="D1021" s="35"/>
      <c r="E1021" s="35"/>
      <c r="F1021" s="35"/>
      <c r="G1021" s="35"/>
      <c r="H1021" s="35"/>
      <c r="I1021" s="35"/>
      <c r="J1021" s="35"/>
      <c r="K1021" s="35"/>
      <c r="L1021" s="35"/>
      <c r="M1021" s="35"/>
      <c r="N1021" s="35"/>
      <c r="O1021" s="35"/>
      <c r="P1021" s="35"/>
      <c r="Q1021" s="35"/>
      <c r="R1021" s="35"/>
      <c r="S1021" s="35"/>
      <c r="T1021" s="17">
        <f t="shared" si="2185"/>
        <v>47037</v>
      </c>
      <c r="U1021" s="216">
        <f t="shared" si="2178"/>
        <v>3</v>
      </c>
      <c r="V1021" s="216">
        <f t="shared" si="2185"/>
        <v>1016</v>
      </c>
      <c r="W1021" s="16">
        <f t="shared" si="2192"/>
        <v>2.7835616438356166</v>
      </c>
      <c r="X1021" s="16" t="e">
        <f>IF(Template!$F$7="Linear interpolation",LinInterp($I$5:$I$22,$G$5:$G$22,W1021),CubicSpline($I$5:$I$22,$G$5:$G$22,W1021))</f>
        <v>#VALUE!</v>
      </c>
      <c r="Y1021" s="221" t="e">
        <f t="shared" si="2179"/>
        <v>#VALUE!</v>
      </c>
      <c r="Z1021" s="221" t="e">
        <f>Y1021/PRODUCT($AA$6:AA1020)</f>
        <v>#VALUE!</v>
      </c>
      <c r="AA1021" s="16" t="e">
        <f t="shared" si="2186"/>
        <v>#VALUE!</v>
      </c>
      <c r="AB1021" s="10" t="e">
        <f t="shared" si="2187"/>
        <v>#VALUE!</v>
      </c>
      <c r="AC1021" s="90">
        <f t="shared" si="2180"/>
        <v>1021</v>
      </c>
      <c r="AD1021" s="17">
        <f t="shared" si="2188"/>
        <v>47014</v>
      </c>
      <c r="AE1021" s="16" t="e">
        <f t="shared" si="2181"/>
        <v>#VALUE!</v>
      </c>
      <c r="AF1021" s="10">
        <f ca="1">IFERROR(AVERAGE(INDIRECT("AE"&amp;AC1021-Template!$F$10+1):INDIRECT("AE"&amp;AC1021)),0)</f>
        <v>0</v>
      </c>
      <c r="AG1021" s="35"/>
      <c r="AH1021" s="86"/>
      <c r="AI1021" s="35"/>
      <c r="AJ1021" s="35"/>
      <c r="AK1021" s="35"/>
      <c r="AL1021" s="35"/>
      <c r="AM1021" s="35"/>
      <c r="AN1021" s="35"/>
      <c r="AO1021" s="35"/>
      <c r="AP1021" s="35"/>
      <c r="AQ1021" s="35"/>
      <c r="AR1021" s="35"/>
      <c r="AS1021" s="35"/>
      <c r="AT1021" s="35"/>
      <c r="AU1021" s="35"/>
      <c r="AV1021" s="35"/>
      <c r="AW1021" s="35"/>
      <c r="AX1021" s="35"/>
      <c r="AY1021" s="35"/>
      <c r="AZ1021" s="17">
        <f t="shared" ref="AZ1021" si="2304">AZ1020+1</f>
        <v>47037</v>
      </c>
      <c r="BA1021" s="216">
        <f t="shared" si="2204"/>
        <v>3</v>
      </c>
      <c r="BB1021" s="216">
        <f t="shared" ref="BB1021" si="2305">BB1020+1</f>
        <v>1016</v>
      </c>
      <c r="BC1021" s="16">
        <f t="shared" si="2206"/>
        <v>2.7835616438356166</v>
      </c>
      <c r="BD1021" s="16">
        <f>IF(Template!$F$7="Linear interpolation",LinInterp($AO$5:$AO$18,$AM$5:$AM$18,BC1021),CubicSpline($AO$5:$AO$18,$AM$5:$AM$18,BC1021))</f>
        <v>13.936890017924627</v>
      </c>
      <c r="BE1021" s="221">
        <f t="shared" si="2285"/>
        <v>1.4379001918515859</v>
      </c>
      <c r="BF1021" s="221">
        <f>BE1021/PRODUCT($BG$6:BG1020)</f>
        <v>1.0003743097841464</v>
      </c>
      <c r="BG1021" s="16">
        <f t="shared" si="2207"/>
        <v>1.0003743097841464</v>
      </c>
      <c r="BH1021" s="10">
        <f t="shared" si="2208"/>
        <v>13.662307121344753</v>
      </c>
      <c r="BI1021" s="90"/>
      <c r="BJ1021" s="17">
        <f t="shared" si="2191"/>
        <v>47014</v>
      </c>
      <c r="BK1021" s="16">
        <f t="shared" si="2184"/>
        <v>13.558923275838186</v>
      </c>
      <c r="BL1021" s="10">
        <f ca="1">IFERROR(AVERAGE(INDIRECT("BK"&amp;AC1021-Template!$F$10+1):INDIRECT("BK"&amp;AC1021)),0)</f>
        <v>13.457157212239611</v>
      </c>
      <c r="BM1021" s="35"/>
      <c r="BN1021" s="86"/>
      <c r="BO1021" s="35"/>
      <c r="BP1021" s="35"/>
      <c r="BQ1021" s="35"/>
      <c r="BR1021" s="35"/>
      <c r="BS1021" s="35"/>
      <c r="BT1021" s="35"/>
      <c r="BU1021" s="35"/>
      <c r="BV1021" s="35"/>
      <c r="BW1021" s="35"/>
      <c r="BX1021" s="35"/>
      <c r="BY1021" s="35"/>
      <c r="BZ1021" s="35"/>
      <c r="CA1021" s="35"/>
      <c r="CB1021" s="35"/>
      <c r="CC1021" s="35"/>
      <c r="CD1021" s="35"/>
      <c r="CE1021" s="35"/>
      <c r="CF1021" s="35"/>
      <c r="CG1021" s="35"/>
      <c r="CH1021" s="35"/>
    </row>
    <row r="1022" spans="1:86" ht="15.6" x14ac:dyDescent="0.3">
      <c r="A1022" s="35"/>
      <c r="B1022" s="86"/>
      <c r="C1022" s="35"/>
      <c r="D1022" s="35"/>
      <c r="E1022" s="35"/>
      <c r="F1022" s="35"/>
      <c r="G1022" s="35"/>
      <c r="H1022" s="35"/>
      <c r="I1022" s="35"/>
      <c r="J1022" s="35"/>
      <c r="K1022" s="35"/>
      <c r="L1022" s="35"/>
      <c r="M1022" s="35"/>
      <c r="N1022" s="35"/>
      <c r="O1022" s="35"/>
      <c r="P1022" s="35"/>
      <c r="Q1022" s="35"/>
      <c r="R1022" s="35"/>
      <c r="S1022" s="35"/>
      <c r="T1022" s="17">
        <f t="shared" si="2185"/>
        <v>47038</v>
      </c>
      <c r="U1022" s="216">
        <f t="shared" si="2178"/>
        <v>4</v>
      </c>
      <c r="V1022" s="216">
        <f t="shared" si="2185"/>
        <v>1017</v>
      </c>
      <c r="W1022" s="16">
        <f t="shared" si="2192"/>
        <v>2.7863013698630139</v>
      </c>
      <c r="X1022" s="16" t="e">
        <f>IF(Template!$F$7="Linear interpolation",LinInterp($I$5:$I$22,$G$5:$G$22,W1022),CubicSpline($I$5:$I$22,$G$5:$G$22,W1022))</f>
        <v>#VALUE!</v>
      </c>
      <c r="Y1022" s="221" t="e">
        <f t="shared" si="2179"/>
        <v>#VALUE!</v>
      </c>
      <c r="Z1022" s="221" t="e">
        <f>Y1022/PRODUCT($AA$6:AA1021)</f>
        <v>#VALUE!</v>
      </c>
      <c r="AA1022" s="16" t="e">
        <f t="shared" si="2186"/>
        <v>#VALUE!</v>
      </c>
      <c r="AB1022" s="10" t="e">
        <f t="shared" si="2187"/>
        <v>#VALUE!</v>
      </c>
      <c r="AC1022" s="90">
        <f t="shared" si="2180"/>
        <v>1022</v>
      </c>
      <c r="AD1022" s="17">
        <f t="shared" si="2188"/>
        <v>47015</v>
      </c>
      <c r="AE1022" s="16" t="e">
        <f t="shared" si="2181"/>
        <v>#VALUE!</v>
      </c>
      <c r="AF1022" s="10">
        <f ca="1">IFERROR(AVERAGE(INDIRECT("AE"&amp;AC1022-Template!$F$10+1):INDIRECT("AE"&amp;AC1022)),0)</f>
        <v>0</v>
      </c>
      <c r="AG1022" s="35"/>
      <c r="AH1022" s="86"/>
      <c r="AI1022" s="35"/>
      <c r="AJ1022" s="35"/>
      <c r="AK1022" s="35"/>
      <c r="AL1022" s="35"/>
      <c r="AM1022" s="35"/>
      <c r="AN1022" s="35"/>
      <c r="AO1022" s="35"/>
      <c r="AP1022" s="35"/>
      <c r="AQ1022" s="35"/>
      <c r="AR1022" s="35"/>
      <c r="AS1022" s="35"/>
      <c r="AT1022" s="35"/>
      <c r="AU1022" s="35"/>
      <c r="AV1022" s="35"/>
      <c r="AW1022" s="35"/>
      <c r="AX1022" s="35"/>
      <c r="AY1022" s="35"/>
      <c r="AZ1022" s="17">
        <f t="shared" ref="AZ1022" si="2306">AZ1021+1</f>
        <v>47038</v>
      </c>
      <c r="BA1022" s="216">
        <f t="shared" si="2204"/>
        <v>4</v>
      </c>
      <c r="BB1022" s="216">
        <f t="shared" ref="BB1022" si="2307">BB1021+1</f>
        <v>1017</v>
      </c>
      <c r="BC1022" s="16">
        <f t="shared" si="2206"/>
        <v>2.7863013698630139</v>
      </c>
      <c r="BD1022" s="16">
        <f>IF(Template!$F$7="Linear interpolation",LinInterp($AO$5:$AO$18,$AM$5:$AM$18,BC1022),CubicSpline($AO$5:$AO$18,$AM$5:$AM$18,BC1022))</f>
        <v>13.937581419552171</v>
      </c>
      <c r="BE1022" s="221">
        <f t="shared" si="2285"/>
        <v>1.4384386028327214</v>
      </c>
      <c r="BF1022" s="221">
        <f>BE1022/PRODUCT($BG$6:BG1021)</f>
        <v>1.0003744425268086</v>
      </c>
      <c r="BG1022" s="16">
        <f t="shared" si="2207"/>
        <v>1.0003744425268086</v>
      </c>
      <c r="BH1022" s="10">
        <f t="shared" si="2208"/>
        <v>13.66715222851489</v>
      </c>
      <c r="BI1022" s="90"/>
      <c r="BJ1022" s="17">
        <f t="shared" si="2191"/>
        <v>47015</v>
      </c>
      <c r="BK1022" s="16">
        <f t="shared" si="2184"/>
        <v>13.547544810858071</v>
      </c>
      <c r="BL1022" s="10">
        <f ca="1">IFERROR(AVERAGE(INDIRECT("BK"&amp;AC1022-Template!$F$10+1):INDIRECT("BK"&amp;AC1022)),0)</f>
        <v>13.463559461234491</v>
      </c>
      <c r="BM1022" s="35"/>
      <c r="BN1022" s="86"/>
      <c r="BO1022" s="35"/>
      <c r="BP1022" s="35"/>
      <c r="BQ1022" s="35"/>
      <c r="BR1022" s="35"/>
      <c r="BS1022" s="35"/>
      <c r="BT1022" s="35"/>
      <c r="BU1022" s="35"/>
      <c r="BV1022" s="35"/>
      <c r="BW1022" s="35"/>
      <c r="BX1022" s="35"/>
      <c r="BY1022" s="35"/>
      <c r="BZ1022" s="35"/>
      <c r="CA1022" s="35"/>
      <c r="CB1022" s="35"/>
      <c r="CC1022" s="35"/>
      <c r="CD1022" s="35"/>
      <c r="CE1022" s="35"/>
      <c r="CF1022" s="35"/>
      <c r="CG1022" s="35"/>
      <c r="CH1022" s="35"/>
    </row>
    <row r="1023" spans="1:86" ht="15.6" x14ac:dyDescent="0.3">
      <c r="A1023" s="35"/>
      <c r="B1023" s="86"/>
      <c r="C1023" s="35"/>
      <c r="D1023" s="35"/>
      <c r="E1023" s="35"/>
      <c r="F1023" s="35"/>
      <c r="G1023" s="35"/>
      <c r="H1023" s="35"/>
      <c r="I1023" s="35"/>
      <c r="J1023" s="35"/>
      <c r="K1023" s="35"/>
      <c r="L1023" s="35"/>
      <c r="M1023" s="35"/>
      <c r="N1023" s="35"/>
      <c r="O1023" s="35"/>
      <c r="P1023" s="35"/>
      <c r="Q1023" s="35"/>
      <c r="R1023" s="35"/>
      <c r="S1023" s="35"/>
      <c r="T1023" s="17">
        <f t="shared" si="2185"/>
        <v>47039</v>
      </c>
      <c r="U1023" s="216">
        <f t="shared" si="2178"/>
        <v>5</v>
      </c>
      <c r="V1023" s="216">
        <f t="shared" si="2185"/>
        <v>1018</v>
      </c>
      <c r="W1023" s="16">
        <f t="shared" si="2192"/>
        <v>2.7890410958904108</v>
      </c>
      <c r="X1023" s="16" t="e">
        <f>IF(Template!$F$7="Linear interpolation",LinInterp($I$5:$I$22,$G$5:$G$22,W1023),CubicSpline($I$5:$I$22,$G$5:$G$22,W1023))</f>
        <v>#VALUE!</v>
      </c>
      <c r="Y1023" s="221" t="e">
        <f t="shared" si="2179"/>
        <v>#VALUE!</v>
      </c>
      <c r="Z1023" s="221" t="e">
        <f>Y1023/PRODUCT($AA$6:AA1022)</f>
        <v>#VALUE!</v>
      </c>
      <c r="AA1023" s="16" t="e">
        <f t="shared" si="2186"/>
        <v>#VALUE!</v>
      </c>
      <c r="AB1023" s="10" t="e">
        <f t="shared" si="2187"/>
        <v>#VALUE!</v>
      </c>
      <c r="AC1023" s="90">
        <f t="shared" si="2180"/>
        <v>1023</v>
      </c>
      <c r="AD1023" s="17">
        <f t="shared" si="2188"/>
        <v>47016</v>
      </c>
      <c r="AE1023" s="16" t="e">
        <f t="shared" si="2181"/>
        <v>#VALUE!</v>
      </c>
      <c r="AF1023" s="10">
        <f ca="1">IFERROR(AVERAGE(INDIRECT("AE"&amp;AC1023-Template!$F$10+1):INDIRECT("AE"&amp;AC1023)),0)</f>
        <v>0</v>
      </c>
      <c r="AG1023" s="35"/>
      <c r="AH1023" s="86"/>
      <c r="AI1023" s="35"/>
      <c r="AJ1023" s="35"/>
      <c r="AK1023" s="35"/>
      <c r="AL1023" s="35"/>
      <c r="AM1023" s="35"/>
      <c r="AN1023" s="35"/>
      <c r="AO1023" s="35"/>
      <c r="AP1023" s="35"/>
      <c r="AQ1023" s="35"/>
      <c r="AR1023" s="35"/>
      <c r="AS1023" s="35"/>
      <c r="AT1023" s="35"/>
      <c r="AU1023" s="35"/>
      <c r="AV1023" s="35"/>
      <c r="AW1023" s="35"/>
      <c r="AX1023" s="35"/>
      <c r="AY1023" s="35"/>
      <c r="AZ1023" s="17">
        <f t="shared" ref="AZ1023" si="2308">AZ1022+1</f>
        <v>47039</v>
      </c>
      <c r="BA1023" s="216">
        <f t="shared" si="2204"/>
        <v>5</v>
      </c>
      <c r="BB1023" s="216">
        <f t="shared" ref="BB1023" si="2309">BB1022+1</f>
        <v>1018</v>
      </c>
      <c r="BC1023" s="16">
        <f t="shared" si="2206"/>
        <v>2.7890410958904108</v>
      </c>
      <c r="BD1023" s="16">
        <f>IF(Template!$F$7="Linear interpolation",LinInterp($AO$5:$AO$18,$AM$5:$AM$18,BC1023),CubicSpline($AO$5:$AO$18,$AM$5:$AM$18,BC1023))</f>
        <v>13.938276850114395</v>
      </c>
      <c r="BE1023" s="221">
        <f t="shared" si="2285"/>
        <v>1.4389774050325312</v>
      </c>
      <c r="BF1023" s="221">
        <f>BE1023/PRODUCT($BG$6:BG1022)</f>
        <v>1.0003745743466206</v>
      </c>
      <c r="BG1023" s="16">
        <f t="shared" si="2207"/>
        <v>1.0003745743466206</v>
      </c>
      <c r="BH1023" s="10">
        <f t="shared" si="2208"/>
        <v>13.671963651651243</v>
      </c>
      <c r="BI1023" s="90"/>
      <c r="BJ1023" s="17">
        <f t="shared" si="2191"/>
        <v>47016</v>
      </c>
      <c r="BK1023" s="16">
        <f t="shared" si="2184"/>
        <v>13.553086944895544</v>
      </c>
      <c r="BL1023" s="10">
        <f ca="1">IFERROR(AVERAGE(INDIRECT("BK"&amp;AC1023-Template!$F$10+1):INDIRECT("BK"&amp;AC1023)),0)</f>
        <v>13.46886862283316</v>
      </c>
      <c r="BM1023" s="35"/>
      <c r="BN1023" s="86"/>
      <c r="BO1023" s="35"/>
      <c r="BP1023" s="35"/>
      <c r="BQ1023" s="35"/>
      <c r="BR1023" s="35"/>
      <c r="BS1023" s="35"/>
      <c r="BT1023" s="35"/>
      <c r="BU1023" s="35"/>
      <c r="BV1023" s="35"/>
      <c r="BW1023" s="35"/>
      <c r="BX1023" s="35"/>
      <c r="BY1023" s="35"/>
      <c r="BZ1023" s="35"/>
      <c r="CA1023" s="35"/>
      <c r="CB1023" s="35"/>
      <c r="CC1023" s="35"/>
      <c r="CD1023" s="35"/>
      <c r="CE1023" s="35"/>
      <c r="CF1023" s="35"/>
      <c r="CG1023" s="35"/>
      <c r="CH1023" s="35"/>
    </row>
    <row r="1024" spans="1:86" ht="15.6" x14ac:dyDescent="0.3">
      <c r="A1024" s="35"/>
      <c r="B1024" s="86"/>
      <c r="C1024" s="35"/>
      <c r="D1024" s="35"/>
      <c r="E1024" s="35"/>
      <c r="F1024" s="35"/>
      <c r="G1024" s="35"/>
      <c r="H1024" s="35"/>
      <c r="I1024" s="35"/>
      <c r="J1024" s="35"/>
      <c r="K1024" s="35"/>
      <c r="L1024" s="35"/>
      <c r="M1024" s="35"/>
      <c r="N1024" s="35"/>
      <c r="O1024" s="35"/>
      <c r="P1024" s="35"/>
      <c r="Q1024" s="35"/>
      <c r="R1024" s="35"/>
      <c r="S1024" s="35"/>
      <c r="T1024" s="17">
        <f t="shared" si="2185"/>
        <v>47040</v>
      </c>
      <c r="U1024" s="216">
        <f t="shared" si="2178"/>
        <v>6</v>
      </c>
      <c r="V1024" s="216">
        <f t="shared" si="2185"/>
        <v>1019</v>
      </c>
      <c r="W1024" s="16">
        <f t="shared" si="2192"/>
        <v>2.7917808219178082</v>
      </c>
      <c r="X1024" s="16" t="e">
        <f>IF(Template!$F$7="Linear interpolation",LinInterp($I$5:$I$22,$G$5:$G$22,W1024),CubicSpline($I$5:$I$22,$G$5:$G$22,W1024))</f>
        <v>#VALUE!</v>
      </c>
      <c r="Y1024" s="221" t="e">
        <f t="shared" si="2179"/>
        <v>#VALUE!</v>
      </c>
      <c r="Z1024" s="221" t="e">
        <f>Y1024/PRODUCT($AA$6:AA1023)</f>
        <v>#VALUE!</v>
      </c>
      <c r="AA1024" s="16" t="e">
        <f t="shared" si="2186"/>
        <v>#VALUE!</v>
      </c>
      <c r="AB1024" s="10" t="e">
        <f t="shared" si="2187"/>
        <v>#VALUE!</v>
      </c>
      <c r="AC1024" s="90">
        <f t="shared" si="2180"/>
        <v>1024</v>
      </c>
      <c r="AD1024" s="17">
        <f t="shared" si="2188"/>
        <v>47017</v>
      </c>
      <c r="AE1024" s="16" t="e">
        <f t="shared" si="2181"/>
        <v>#VALUE!</v>
      </c>
      <c r="AF1024" s="10">
        <f ca="1">IFERROR(AVERAGE(INDIRECT("AE"&amp;AC1024-Template!$F$10+1):INDIRECT("AE"&amp;AC1024)),0)</f>
        <v>0</v>
      </c>
      <c r="AG1024" s="35"/>
      <c r="AH1024" s="86"/>
      <c r="AI1024" s="35"/>
      <c r="AJ1024" s="35"/>
      <c r="AK1024" s="35"/>
      <c r="AL1024" s="35"/>
      <c r="AM1024" s="35"/>
      <c r="AN1024" s="35"/>
      <c r="AO1024" s="35"/>
      <c r="AP1024" s="35"/>
      <c r="AQ1024" s="35"/>
      <c r="AR1024" s="35"/>
      <c r="AS1024" s="35"/>
      <c r="AT1024" s="35"/>
      <c r="AU1024" s="35"/>
      <c r="AV1024" s="35"/>
      <c r="AW1024" s="35"/>
      <c r="AX1024" s="35"/>
      <c r="AY1024" s="35"/>
      <c r="AZ1024" s="17">
        <f t="shared" ref="AZ1024" si="2310">AZ1023+1</f>
        <v>47040</v>
      </c>
      <c r="BA1024" s="216">
        <f t="shared" si="2204"/>
        <v>6</v>
      </c>
      <c r="BB1024" s="216">
        <f t="shared" ref="BB1024" si="2311">BB1023+1</f>
        <v>1019</v>
      </c>
      <c r="BC1024" s="16">
        <f t="shared" si="2206"/>
        <v>2.7917808219178082</v>
      </c>
      <c r="BD1024" s="16">
        <f>IF(Template!$F$7="Linear interpolation",LinInterp($AO$5:$AO$18,$AM$5:$AM$18,BC1024),CubicSpline($AO$5:$AO$18,$AM$5:$AM$18,BC1024))</f>
        <v>13.938976259991376</v>
      </c>
      <c r="BE1024" s="221">
        <f t="shared" si="2285"/>
        <v>1.4395165974047428</v>
      </c>
      <c r="BF1024" s="221">
        <f>BE1024/PRODUCT($BG$6:BG1023)</f>
        <v>1.0003747052388217</v>
      </c>
      <c r="BG1024" s="16">
        <f t="shared" si="2207"/>
        <v>1.0003745743466206</v>
      </c>
      <c r="BH1024" s="10">
        <f t="shared" si="2208"/>
        <v>13.671963651651243</v>
      </c>
      <c r="BI1024" s="90"/>
      <c r="BJ1024" s="17">
        <f t="shared" si="2191"/>
        <v>47017</v>
      </c>
      <c r="BK1024" s="16">
        <f t="shared" si="2184"/>
        <v>13.558599224400837</v>
      </c>
      <c r="BL1024" s="10">
        <f ca="1">IFERROR(AVERAGE(INDIRECT("BK"&amp;AC1024-Template!$F$10+1):INDIRECT("BK"&amp;AC1024)),0)</f>
        <v>13.474790184766766</v>
      </c>
      <c r="BM1024" s="35"/>
      <c r="BN1024" s="86"/>
      <c r="BO1024" s="35"/>
      <c r="BP1024" s="35"/>
      <c r="BQ1024" s="35"/>
      <c r="BR1024" s="35"/>
      <c r="BS1024" s="35"/>
      <c r="BT1024" s="35"/>
      <c r="BU1024" s="35"/>
      <c r="BV1024" s="35"/>
      <c r="BW1024" s="35"/>
      <c r="BX1024" s="35"/>
      <c r="BY1024" s="35"/>
      <c r="BZ1024" s="35"/>
      <c r="CA1024" s="35"/>
      <c r="CB1024" s="35"/>
      <c r="CC1024" s="35"/>
      <c r="CD1024" s="35"/>
      <c r="CE1024" s="35"/>
      <c r="CF1024" s="35"/>
      <c r="CG1024" s="35"/>
      <c r="CH1024" s="35"/>
    </row>
    <row r="1025" spans="1:86" ht="15.6" x14ac:dyDescent="0.3">
      <c r="A1025" s="35"/>
      <c r="B1025" s="86"/>
      <c r="C1025" s="35"/>
      <c r="D1025" s="35"/>
      <c r="E1025" s="35"/>
      <c r="F1025" s="35"/>
      <c r="G1025" s="35"/>
      <c r="H1025" s="35"/>
      <c r="I1025" s="35"/>
      <c r="J1025" s="35"/>
      <c r="K1025" s="35"/>
      <c r="L1025" s="35"/>
      <c r="M1025" s="35"/>
      <c r="N1025" s="35"/>
      <c r="O1025" s="35"/>
      <c r="P1025" s="35"/>
      <c r="Q1025" s="35"/>
      <c r="R1025" s="35"/>
      <c r="S1025" s="35"/>
      <c r="T1025" s="17">
        <f t="shared" si="2185"/>
        <v>47041</v>
      </c>
      <c r="U1025" s="216">
        <f t="shared" si="2178"/>
        <v>7</v>
      </c>
      <c r="V1025" s="216">
        <f t="shared" si="2185"/>
        <v>1020</v>
      </c>
      <c r="W1025" s="16">
        <f t="shared" si="2192"/>
        <v>2.7945205479452055</v>
      </c>
      <c r="X1025" s="16" t="e">
        <f>IF(Template!$F$7="Linear interpolation",LinInterp($I$5:$I$22,$G$5:$G$22,W1025),CubicSpline($I$5:$I$22,$G$5:$G$22,W1025))</f>
        <v>#VALUE!</v>
      </c>
      <c r="Y1025" s="221" t="e">
        <f t="shared" si="2179"/>
        <v>#VALUE!</v>
      </c>
      <c r="Z1025" s="221" t="e">
        <f>Y1025/PRODUCT($AA$6:AA1024)</f>
        <v>#VALUE!</v>
      </c>
      <c r="AA1025" s="16" t="e">
        <f t="shared" si="2186"/>
        <v>#VALUE!</v>
      </c>
      <c r="AB1025" s="10" t="e">
        <f t="shared" si="2187"/>
        <v>#VALUE!</v>
      </c>
      <c r="AC1025" s="90">
        <f t="shared" si="2180"/>
        <v>1025</v>
      </c>
      <c r="AD1025" s="17">
        <f t="shared" si="2188"/>
        <v>47018</v>
      </c>
      <c r="AE1025" s="16" t="e">
        <f t="shared" si="2181"/>
        <v>#VALUE!</v>
      </c>
      <c r="AF1025" s="10">
        <f ca="1">IFERROR(AVERAGE(INDIRECT("AE"&amp;AC1025-Template!$F$10+1):INDIRECT("AE"&amp;AC1025)),0)</f>
        <v>0</v>
      </c>
      <c r="AG1025" s="35"/>
      <c r="AH1025" s="86"/>
      <c r="AI1025" s="35"/>
      <c r="AJ1025" s="35"/>
      <c r="AK1025" s="35"/>
      <c r="AL1025" s="35"/>
      <c r="AM1025" s="35"/>
      <c r="AN1025" s="35"/>
      <c r="AO1025" s="35"/>
      <c r="AP1025" s="35"/>
      <c r="AQ1025" s="35"/>
      <c r="AR1025" s="35"/>
      <c r="AS1025" s="35"/>
      <c r="AT1025" s="35"/>
      <c r="AU1025" s="35"/>
      <c r="AV1025" s="35"/>
      <c r="AW1025" s="35"/>
      <c r="AX1025" s="35"/>
      <c r="AY1025" s="35"/>
      <c r="AZ1025" s="17">
        <f t="shared" ref="AZ1025" si="2312">AZ1024+1</f>
        <v>47041</v>
      </c>
      <c r="BA1025" s="216">
        <f t="shared" si="2204"/>
        <v>7</v>
      </c>
      <c r="BB1025" s="216">
        <f t="shared" ref="BB1025" si="2313">BB1024+1</f>
        <v>1020</v>
      </c>
      <c r="BC1025" s="16">
        <f t="shared" si="2206"/>
        <v>2.7945205479452055</v>
      </c>
      <c r="BD1025" s="16">
        <f>IF(Template!$F$7="Linear interpolation",LinInterp($AO$5:$AO$18,$AM$5:$AM$18,BC1025),CubicSpline($AO$5:$AO$18,$AM$5:$AM$18,BC1025))</f>
        <v>13.939679599563183</v>
      </c>
      <c r="BE1025" s="221">
        <f t="shared" si="2285"/>
        <v>1.4400561788944874</v>
      </c>
      <c r="BF1025" s="221">
        <f>BE1025/PRODUCT($BG$6:BG1024)</f>
        <v>1.0003749660908827</v>
      </c>
      <c r="BG1025" s="16">
        <f t="shared" si="2207"/>
        <v>1.0003745743466206</v>
      </c>
      <c r="BH1025" s="10">
        <f t="shared" si="2208"/>
        <v>13.671963651651243</v>
      </c>
      <c r="BI1025" s="90"/>
      <c r="BJ1025" s="17">
        <f t="shared" si="2191"/>
        <v>47018</v>
      </c>
      <c r="BK1025" s="16">
        <f t="shared" si="2184"/>
        <v>13.564081475108235</v>
      </c>
      <c r="BL1025" s="10">
        <f ca="1">IFERROR(AVERAGE(INDIRECT("BK"&amp;AC1025-Template!$F$10+1):INDIRECT("BK"&amp;AC1025)),0)</f>
        <v>13.480684247851553</v>
      </c>
      <c r="BM1025" s="35"/>
      <c r="BN1025" s="86"/>
      <c r="BO1025" s="35"/>
      <c r="BP1025" s="35"/>
      <c r="BQ1025" s="35"/>
      <c r="BR1025" s="35"/>
      <c r="BS1025" s="35"/>
      <c r="BT1025" s="35"/>
      <c r="BU1025" s="35"/>
      <c r="BV1025" s="35"/>
      <c r="BW1025" s="35"/>
      <c r="BX1025" s="35"/>
      <c r="BY1025" s="35"/>
      <c r="BZ1025" s="35"/>
      <c r="CA1025" s="35"/>
      <c r="CB1025" s="35"/>
      <c r="CC1025" s="35"/>
      <c r="CD1025" s="35"/>
      <c r="CE1025" s="35"/>
      <c r="CF1025" s="35"/>
      <c r="CG1025" s="35"/>
      <c r="CH1025" s="35"/>
    </row>
    <row r="1026" spans="1:86" ht="15.6" x14ac:dyDescent="0.3">
      <c r="A1026" s="35"/>
      <c r="B1026" s="86"/>
      <c r="C1026" s="35"/>
      <c r="D1026" s="35"/>
      <c r="E1026" s="35"/>
      <c r="F1026" s="35"/>
      <c r="G1026" s="35"/>
      <c r="H1026" s="35"/>
      <c r="I1026" s="35"/>
      <c r="J1026" s="35"/>
      <c r="K1026" s="35"/>
      <c r="L1026" s="35"/>
      <c r="M1026" s="35"/>
      <c r="N1026" s="35"/>
      <c r="O1026" s="35"/>
      <c r="P1026" s="35"/>
      <c r="Q1026" s="35"/>
      <c r="R1026" s="35"/>
      <c r="S1026" s="35"/>
      <c r="T1026" s="17">
        <f t="shared" si="2185"/>
        <v>47042</v>
      </c>
      <c r="U1026" s="216">
        <f t="shared" si="2178"/>
        <v>1</v>
      </c>
      <c r="V1026" s="216">
        <f t="shared" si="2185"/>
        <v>1021</v>
      </c>
      <c r="W1026" s="16">
        <f t="shared" si="2192"/>
        <v>2.7972602739726029</v>
      </c>
      <c r="X1026" s="16" t="e">
        <f>IF(Template!$F$7="Linear interpolation",LinInterp($I$5:$I$22,$G$5:$G$22,W1026),CubicSpline($I$5:$I$22,$G$5:$G$22,W1026))</f>
        <v>#VALUE!</v>
      </c>
      <c r="Y1026" s="221" t="e">
        <f t="shared" si="2179"/>
        <v>#VALUE!</v>
      </c>
      <c r="Z1026" s="221" t="e">
        <f>Y1026/PRODUCT($AA$6:AA1025)</f>
        <v>#VALUE!</v>
      </c>
      <c r="AA1026" s="16" t="e">
        <f t="shared" si="2186"/>
        <v>#VALUE!</v>
      </c>
      <c r="AB1026" s="10" t="e">
        <f t="shared" si="2187"/>
        <v>#VALUE!</v>
      </c>
      <c r="AC1026" s="90">
        <f t="shared" si="2180"/>
        <v>1026</v>
      </c>
      <c r="AD1026" s="17">
        <f t="shared" si="2188"/>
        <v>47019</v>
      </c>
      <c r="AE1026" s="16" t="e">
        <f t="shared" si="2181"/>
        <v>#VALUE!</v>
      </c>
      <c r="AF1026" s="10">
        <f ca="1">IFERROR(AVERAGE(INDIRECT("AE"&amp;AC1026-Template!$F$10+1):INDIRECT("AE"&amp;AC1026)),0)</f>
        <v>0</v>
      </c>
      <c r="AG1026" s="35"/>
      <c r="AH1026" s="86"/>
      <c r="AI1026" s="35"/>
      <c r="AJ1026" s="35"/>
      <c r="AK1026" s="35"/>
      <c r="AL1026" s="35"/>
      <c r="AM1026" s="35"/>
      <c r="AN1026" s="35"/>
      <c r="AO1026" s="35"/>
      <c r="AP1026" s="35"/>
      <c r="AQ1026" s="35"/>
      <c r="AR1026" s="35"/>
      <c r="AS1026" s="35"/>
      <c r="AT1026" s="35"/>
      <c r="AU1026" s="35"/>
      <c r="AV1026" s="35"/>
      <c r="AW1026" s="35"/>
      <c r="AX1026" s="35"/>
      <c r="AY1026" s="35"/>
      <c r="AZ1026" s="17">
        <f t="shared" ref="AZ1026" si="2314">AZ1025+1</f>
        <v>47042</v>
      </c>
      <c r="BA1026" s="216">
        <f t="shared" si="2204"/>
        <v>1</v>
      </c>
      <c r="BB1026" s="216">
        <f t="shared" ref="BB1026" si="2315">BB1025+1</f>
        <v>1021</v>
      </c>
      <c r="BC1026" s="16">
        <f t="shared" si="2206"/>
        <v>2.7972602739726029</v>
      </c>
      <c r="BD1026" s="16">
        <f>IF(Template!$F$7="Linear interpolation",LinInterp($AO$5:$AO$18,$AM$5:$AM$18,BC1026),CubicSpline($AO$5:$AO$18,$AM$5:$AM$18,BC1026))</f>
        <v>13.940386819209891</v>
      </c>
      <c r="BE1026" s="221">
        <f t="shared" si="2285"/>
        <v>1.4405961484382912</v>
      </c>
      <c r="BF1026" s="221">
        <f>BE1026/PRODUCT($BG$6:BG1025)</f>
        <v>1.000375355965754</v>
      </c>
      <c r="BG1026" s="16">
        <f t="shared" si="2207"/>
        <v>1.000375355965754</v>
      </c>
      <c r="BH1026" s="10">
        <f t="shared" si="2208"/>
        <v>13.700492750020942</v>
      </c>
      <c r="BI1026" s="90"/>
      <c r="BJ1026" s="17">
        <f t="shared" si="2191"/>
        <v>47019</v>
      </c>
      <c r="BK1026" s="16">
        <f t="shared" si="2184"/>
        <v>13.564081475108235</v>
      </c>
      <c r="BL1026" s="10">
        <f ca="1">IFERROR(AVERAGE(INDIRECT("BK"&amp;AC1026-Template!$F$10+1):INDIRECT("BK"&amp;AC1026)),0)</f>
        <v>13.486368902595078</v>
      </c>
      <c r="BM1026" s="35"/>
      <c r="BN1026" s="86"/>
      <c r="BO1026" s="35"/>
      <c r="BP1026" s="35"/>
      <c r="BQ1026" s="35"/>
      <c r="BR1026" s="35"/>
      <c r="BS1026" s="35"/>
      <c r="BT1026" s="35"/>
      <c r="BU1026" s="35"/>
      <c r="BV1026" s="35"/>
      <c r="BW1026" s="35"/>
      <c r="BX1026" s="35"/>
      <c r="BY1026" s="35"/>
      <c r="BZ1026" s="35"/>
      <c r="CA1026" s="35"/>
      <c r="CB1026" s="35"/>
      <c r="CC1026" s="35"/>
      <c r="CD1026" s="35"/>
      <c r="CE1026" s="35"/>
      <c r="CF1026" s="35"/>
      <c r="CG1026" s="35"/>
      <c r="CH1026" s="35"/>
    </row>
    <row r="1027" spans="1:86" ht="15.6" x14ac:dyDescent="0.3">
      <c r="A1027" s="35"/>
      <c r="B1027" s="86"/>
      <c r="C1027" s="35"/>
      <c r="D1027" s="35"/>
      <c r="E1027" s="35"/>
      <c r="F1027" s="35"/>
      <c r="G1027" s="35"/>
      <c r="H1027" s="35"/>
      <c r="I1027" s="35"/>
      <c r="J1027" s="35"/>
      <c r="K1027" s="35"/>
      <c r="L1027" s="35"/>
      <c r="M1027" s="35"/>
      <c r="N1027" s="35"/>
      <c r="O1027" s="35"/>
      <c r="P1027" s="35"/>
      <c r="Q1027" s="35"/>
      <c r="R1027" s="35"/>
      <c r="S1027" s="35"/>
      <c r="T1027" s="17">
        <f t="shared" si="2185"/>
        <v>47043</v>
      </c>
      <c r="U1027" s="216">
        <f t="shared" si="2178"/>
        <v>2</v>
      </c>
      <c r="V1027" s="216">
        <f t="shared" si="2185"/>
        <v>1022</v>
      </c>
      <c r="W1027" s="16">
        <f t="shared" si="2192"/>
        <v>2.8</v>
      </c>
      <c r="X1027" s="16" t="e">
        <f>IF(Template!$F$7="Linear interpolation",LinInterp($I$5:$I$22,$G$5:$G$22,W1027),CubicSpline($I$5:$I$22,$G$5:$G$22,W1027))</f>
        <v>#VALUE!</v>
      </c>
      <c r="Y1027" s="221" t="e">
        <f t="shared" si="2179"/>
        <v>#VALUE!</v>
      </c>
      <c r="Z1027" s="221" t="e">
        <f>Y1027/PRODUCT($AA$6:AA1026)</f>
        <v>#VALUE!</v>
      </c>
      <c r="AA1027" s="16" t="e">
        <f t="shared" si="2186"/>
        <v>#VALUE!</v>
      </c>
      <c r="AB1027" s="10" t="e">
        <f t="shared" si="2187"/>
        <v>#VALUE!</v>
      </c>
      <c r="AC1027" s="90">
        <f t="shared" si="2180"/>
        <v>1027</v>
      </c>
      <c r="AD1027" s="17">
        <f t="shared" si="2188"/>
        <v>47020</v>
      </c>
      <c r="AE1027" s="16" t="e">
        <f t="shared" si="2181"/>
        <v>#VALUE!</v>
      </c>
      <c r="AF1027" s="10">
        <f ca="1">IFERROR(AVERAGE(INDIRECT("AE"&amp;AC1027-Template!$F$10+1):INDIRECT("AE"&amp;AC1027)),0)</f>
        <v>0</v>
      </c>
      <c r="AG1027" s="35"/>
      <c r="AH1027" s="86"/>
      <c r="AI1027" s="35"/>
      <c r="AJ1027" s="35"/>
      <c r="AK1027" s="35"/>
      <c r="AL1027" s="35"/>
      <c r="AM1027" s="35"/>
      <c r="AN1027" s="35"/>
      <c r="AO1027" s="35"/>
      <c r="AP1027" s="35"/>
      <c r="AQ1027" s="35"/>
      <c r="AR1027" s="35"/>
      <c r="AS1027" s="35"/>
      <c r="AT1027" s="35"/>
      <c r="AU1027" s="35"/>
      <c r="AV1027" s="35"/>
      <c r="AW1027" s="35"/>
      <c r="AX1027" s="35"/>
      <c r="AY1027" s="35"/>
      <c r="AZ1027" s="17">
        <f t="shared" ref="AZ1027" si="2316">AZ1026+1</f>
        <v>47043</v>
      </c>
      <c r="BA1027" s="216">
        <f t="shared" si="2204"/>
        <v>2</v>
      </c>
      <c r="BB1027" s="216">
        <f t="shared" ref="BB1027" si="2317">BB1026+1</f>
        <v>1022</v>
      </c>
      <c r="BC1027" s="16">
        <f t="shared" si="2206"/>
        <v>2.8</v>
      </c>
      <c r="BD1027" s="16">
        <f>IF(Template!$F$7="Linear interpolation",LinInterp($AO$5:$AO$18,$AM$5:$AM$18,BC1027),CubicSpline($AO$5:$AO$18,$AM$5:$AM$18,BC1027))</f>
        <v>13.941097869311569</v>
      </c>
      <c r="BE1027" s="221">
        <f t="shared" si="2285"/>
        <v>1.4411365049640534</v>
      </c>
      <c r="BF1027" s="221">
        <f>BE1027/PRODUCT($BG$6:BG1026)</f>
        <v>1.0003750923021335</v>
      </c>
      <c r="BG1027" s="16">
        <f t="shared" si="2207"/>
        <v>1.0003750923021335</v>
      </c>
      <c r="BH1027" s="10">
        <f t="shared" si="2208"/>
        <v>13.690869027872976</v>
      </c>
      <c r="BI1027" s="90"/>
      <c r="BJ1027" s="17">
        <f t="shared" si="2191"/>
        <v>47020</v>
      </c>
      <c r="BK1027" s="16">
        <f t="shared" si="2184"/>
        <v>13.564081475108235</v>
      </c>
      <c r="BL1027" s="10">
        <f ca="1">IFERROR(AVERAGE(INDIRECT("BK"&amp;AC1027-Template!$F$10+1):INDIRECT("BK"&amp;AC1027)),0)</f>
        <v>13.491844987023988</v>
      </c>
      <c r="BM1027" s="35"/>
      <c r="BN1027" s="86"/>
      <c r="BO1027" s="35"/>
      <c r="BP1027" s="35"/>
      <c r="BQ1027" s="35"/>
      <c r="BR1027" s="35"/>
      <c r="BS1027" s="35"/>
      <c r="BT1027" s="35"/>
      <c r="BU1027" s="35"/>
      <c r="BV1027" s="35"/>
      <c r="BW1027" s="35"/>
      <c r="BX1027" s="35"/>
      <c r="BY1027" s="35"/>
      <c r="BZ1027" s="35"/>
      <c r="CA1027" s="35"/>
      <c r="CB1027" s="35"/>
      <c r="CC1027" s="35"/>
      <c r="CD1027" s="35"/>
      <c r="CE1027" s="35"/>
      <c r="CF1027" s="35"/>
      <c r="CG1027" s="35"/>
      <c r="CH1027" s="35"/>
    </row>
    <row r="1028" spans="1:86" ht="15.6" x14ac:dyDescent="0.3">
      <c r="A1028" s="35"/>
      <c r="B1028" s="86"/>
      <c r="C1028" s="35"/>
      <c r="D1028" s="35"/>
      <c r="E1028" s="35"/>
      <c r="F1028" s="35"/>
      <c r="G1028" s="35"/>
      <c r="H1028" s="35"/>
      <c r="I1028" s="35"/>
      <c r="J1028" s="35"/>
      <c r="K1028" s="35"/>
      <c r="L1028" s="35"/>
      <c r="M1028" s="35"/>
      <c r="N1028" s="35"/>
      <c r="O1028" s="35"/>
      <c r="P1028" s="35"/>
      <c r="Q1028" s="35"/>
      <c r="R1028" s="35"/>
      <c r="S1028" s="35"/>
      <c r="T1028" s="17">
        <f t="shared" si="2185"/>
        <v>47044</v>
      </c>
      <c r="U1028" s="216">
        <f t="shared" si="2178"/>
        <v>3</v>
      </c>
      <c r="V1028" s="216">
        <f t="shared" si="2185"/>
        <v>1023</v>
      </c>
      <c r="W1028" s="16">
        <f t="shared" si="2192"/>
        <v>2.8027397260273972</v>
      </c>
      <c r="X1028" s="16" t="e">
        <f>IF(Template!$F$7="Linear interpolation",LinInterp($I$5:$I$22,$G$5:$G$22,W1028),CubicSpline($I$5:$I$22,$G$5:$G$22,W1028))</f>
        <v>#VALUE!</v>
      </c>
      <c r="Y1028" s="221" t="e">
        <f t="shared" si="2179"/>
        <v>#VALUE!</v>
      </c>
      <c r="Z1028" s="221" t="e">
        <f>Y1028/PRODUCT($AA$6:AA1027)</f>
        <v>#VALUE!</v>
      </c>
      <c r="AA1028" s="16" t="e">
        <f t="shared" si="2186"/>
        <v>#VALUE!</v>
      </c>
      <c r="AB1028" s="10" t="e">
        <f t="shared" si="2187"/>
        <v>#VALUE!</v>
      </c>
      <c r="AC1028" s="90">
        <f t="shared" si="2180"/>
        <v>1028</v>
      </c>
      <c r="AD1028" s="17">
        <f t="shared" si="2188"/>
        <v>47021</v>
      </c>
      <c r="AE1028" s="16" t="e">
        <f t="shared" si="2181"/>
        <v>#VALUE!</v>
      </c>
      <c r="AF1028" s="10">
        <f ca="1">IFERROR(AVERAGE(INDIRECT("AE"&amp;AC1028-Template!$F$10+1):INDIRECT("AE"&amp;AC1028)),0)</f>
        <v>0</v>
      </c>
      <c r="AG1028" s="35"/>
      <c r="AH1028" s="86"/>
      <c r="AI1028" s="35"/>
      <c r="AJ1028" s="35"/>
      <c r="AK1028" s="35"/>
      <c r="AL1028" s="35"/>
      <c r="AM1028" s="35"/>
      <c r="AN1028" s="35"/>
      <c r="AO1028" s="35"/>
      <c r="AP1028" s="35"/>
      <c r="AQ1028" s="35"/>
      <c r="AR1028" s="35"/>
      <c r="AS1028" s="35"/>
      <c r="AT1028" s="35"/>
      <c r="AU1028" s="35"/>
      <c r="AV1028" s="35"/>
      <c r="AW1028" s="35"/>
      <c r="AX1028" s="35"/>
      <c r="AY1028" s="35"/>
      <c r="AZ1028" s="17">
        <f t="shared" ref="AZ1028" si="2318">AZ1027+1</f>
        <v>47044</v>
      </c>
      <c r="BA1028" s="216">
        <f t="shared" si="2204"/>
        <v>3</v>
      </c>
      <c r="BB1028" s="216">
        <f t="shared" ref="BB1028" si="2319">BB1027+1</f>
        <v>1023</v>
      </c>
      <c r="BC1028" s="16">
        <f t="shared" si="2206"/>
        <v>2.8027397260273972</v>
      </c>
      <c r="BD1028" s="16">
        <f>IF(Template!$F$7="Linear interpolation",LinInterp($AO$5:$AO$18,$AM$5:$AM$18,BC1028),CubicSpline($AO$5:$AO$18,$AM$5:$AM$18,BC1028))</f>
        <v>13.941812700248294</v>
      </c>
      <c r="BE1028" s="221">
        <f t="shared" si="2285"/>
        <v>1.4416772473910351</v>
      </c>
      <c r="BF1028" s="221">
        <f>BE1028/PRODUCT($BG$6:BG1027)</f>
        <v>1.0003752194362705</v>
      </c>
      <c r="BG1028" s="16">
        <f t="shared" si="2207"/>
        <v>1.0003752194362705</v>
      </c>
      <c r="BH1028" s="10">
        <f t="shared" si="2208"/>
        <v>13.69550942387332</v>
      </c>
      <c r="BI1028" s="90"/>
      <c r="BJ1028" s="17">
        <f t="shared" si="2191"/>
        <v>47021</v>
      </c>
      <c r="BK1028" s="16">
        <f t="shared" si="2184"/>
        <v>13.596672086311212</v>
      </c>
      <c r="BL1028" s="10">
        <f ca="1">IFERROR(AVERAGE(INDIRECT("BK"&amp;AC1028-Template!$F$10+1):INDIRECT("BK"&amp;AC1028)),0)</f>
        <v>13.498407425159662</v>
      </c>
      <c r="BM1028" s="35"/>
      <c r="BN1028" s="86"/>
      <c r="BO1028" s="35"/>
      <c r="BP1028" s="35"/>
      <c r="BQ1028" s="35"/>
      <c r="BR1028" s="35"/>
      <c r="BS1028" s="35"/>
      <c r="BT1028" s="35"/>
      <c r="BU1028" s="35"/>
      <c r="BV1028" s="35"/>
      <c r="BW1028" s="35"/>
      <c r="BX1028" s="35"/>
      <c r="BY1028" s="35"/>
      <c r="BZ1028" s="35"/>
      <c r="CA1028" s="35"/>
      <c r="CB1028" s="35"/>
      <c r="CC1028" s="35"/>
      <c r="CD1028" s="35"/>
      <c r="CE1028" s="35"/>
      <c r="CF1028" s="35"/>
      <c r="CG1028" s="35"/>
      <c r="CH1028" s="35"/>
    </row>
    <row r="1029" spans="1:86" ht="15.6" x14ac:dyDescent="0.3">
      <c r="A1029" s="35"/>
      <c r="B1029" s="86"/>
      <c r="C1029" s="35"/>
      <c r="D1029" s="35"/>
      <c r="E1029" s="35"/>
      <c r="F1029" s="35"/>
      <c r="G1029" s="35"/>
      <c r="H1029" s="35"/>
      <c r="I1029" s="35"/>
      <c r="J1029" s="35"/>
      <c r="K1029" s="35"/>
      <c r="L1029" s="35"/>
      <c r="M1029" s="35"/>
      <c r="N1029" s="35"/>
      <c r="O1029" s="35"/>
      <c r="P1029" s="35"/>
      <c r="Q1029" s="35"/>
      <c r="R1029" s="35"/>
      <c r="S1029" s="35"/>
      <c r="T1029" s="17">
        <f t="shared" si="2185"/>
        <v>47045</v>
      </c>
      <c r="U1029" s="216">
        <f t="shared" si="2178"/>
        <v>4</v>
      </c>
      <c r="V1029" s="216">
        <f t="shared" si="2185"/>
        <v>1024</v>
      </c>
      <c r="W1029" s="16">
        <f t="shared" si="2192"/>
        <v>2.8054794520547945</v>
      </c>
      <c r="X1029" s="16" t="e">
        <f>IF(Template!$F$7="Linear interpolation",LinInterp($I$5:$I$22,$G$5:$G$22,W1029),CubicSpline($I$5:$I$22,$G$5:$G$22,W1029))</f>
        <v>#VALUE!</v>
      </c>
      <c r="Y1029" s="221" t="e">
        <f t="shared" si="2179"/>
        <v>#VALUE!</v>
      </c>
      <c r="Z1029" s="221" t="e">
        <f>Y1029/PRODUCT($AA$6:AA1028)</f>
        <v>#VALUE!</v>
      </c>
      <c r="AA1029" s="16" t="e">
        <f t="shared" si="2186"/>
        <v>#VALUE!</v>
      </c>
      <c r="AB1029" s="10" t="e">
        <f t="shared" si="2187"/>
        <v>#VALUE!</v>
      </c>
      <c r="AC1029" s="90">
        <f t="shared" si="2180"/>
        <v>1029</v>
      </c>
      <c r="AD1029" s="17">
        <f t="shared" si="2188"/>
        <v>47022</v>
      </c>
      <c r="AE1029" s="16" t="e">
        <f t="shared" si="2181"/>
        <v>#VALUE!</v>
      </c>
      <c r="AF1029" s="10">
        <f ca="1">IFERROR(AVERAGE(INDIRECT("AE"&amp;AC1029-Template!$F$10+1):INDIRECT("AE"&amp;AC1029)),0)</f>
        <v>0</v>
      </c>
      <c r="AG1029" s="35"/>
      <c r="AH1029" s="86"/>
      <c r="AI1029" s="35"/>
      <c r="AJ1029" s="35"/>
      <c r="AK1029" s="35"/>
      <c r="AL1029" s="35"/>
      <c r="AM1029" s="35"/>
      <c r="AN1029" s="35"/>
      <c r="AO1029" s="35"/>
      <c r="AP1029" s="35"/>
      <c r="AQ1029" s="35"/>
      <c r="AR1029" s="35"/>
      <c r="AS1029" s="35"/>
      <c r="AT1029" s="35"/>
      <c r="AU1029" s="35"/>
      <c r="AV1029" s="35"/>
      <c r="AW1029" s="35"/>
      <c r="AX1029" s="35"/>
      <c r="AY1029" s="35"/>
      <c r="AZ1029" s="17">
        <f t="shared" ref="AZ1029" si="2320">AZ1028+1</f>
        <v>47045</v>
      </c>
      <c r="BA1029" s="216">
        <f t="shared" si="2204"/>
        <v>4</v>
      </c>
      <c r="BB1029" s="216">
        <f t="shared" ref="BB1029" si="2321">BB1028+1</f>
        <v>1024</v>
      </c>
      <c r="BC1029" s="16">
        <f t="shared" si="2206"/>
        <v>2.8054794520547945</v>
      </c>
      <c r="BD1029" s="16">
        <f>IF(Template!$F$7="Linear interpolation",LinInterp($AO$5:$AO$18,$AM$5:$AM$18,BC1029),CubicSpline($AO$5:$AO$18,$AM$5:$AM$18,BC1029))</f>
        <v>13.942531262400136</v>
      </c>
      <c r="BE1029" s="221">
        <f t="shared" si="2285"/>
        <v>1.4422183746298405</v>
      </c>
      <c r="BF1029" s="221">
        <f>BE1029/PRODUCT($BG$6:BG1028)</f>
        <v>1.0003753456189897</v>
      </c>
      <c r="BG1029" s="16">
        <f t="shared" si="2207"/>
        <v>1.0003753456189897</v>
      </c>
      <c r="BH1029" s="10">
        <f t="shared" si="2208"/>
        <v>13.700115093122744</v>
      </c>
      <c r="BI1029" s="90"/>
      <c r="BJ1029" s="17">
        <f t="shared" si="2191"/>
        <v>47022</v>
      </c>
      <c r="BK1029" s="16">
        <f t="shared" si="2184"/>
        <v>13.585706704847267</v>
      </c>
      <c r="BL1029" s="10">
        <f ca="1">IFERROR(AVERAGE(INDIRECT("BK"&amp;AC1029-Template!$F$10+1):INDIRECT("BK"&amp;AC1029)),0)</f>
        <v>13.50460435057987</v>
      </c>
      <c r="BM1029" s="35"/>
      <c r="BN1029" s="86"/>
      <c r="BO1029" s="35"/>
      <c r="BP1029" s="35"/>
      <c r="BQ1029" s="35"/>
      <c r="BR1029" s="35"/>
      <c r="BS1029" s="35"/>
      <c r="BT1029" s="35"/>
      <c r="BU1029" s="35"/>
      <c r="BV1029" s="35"/>
      <c r="BW1029" s="35"/>
      <c r="BX1029" s="35"/>
      <c r="BY1029" s="35"/>
      <c r="BZ1029" s="35"/>
      <c r="CA1029" s="35"/>
      <c r="CB1029" s="35"/>
      <c r="CC1029" s="35"/>
      <c r="CD1029" s="35"/>
      <c r="CE1029" s="35"/>
      <c r="CF1029" s="35"/>
      <c r="CG1029" s="35"/>
      <c r="CH1029" s="35"/>
    </row>
    <row r="1030" spans="1:86" ht="15.6" x14ac:dyDescent="0.3">
      <c r="A1030" s="35"/>
      <c r="B1030" s="86"/>
      <c r="C1030" s="35"/>
      <c r="D1030" s="35"/>
      <c r="E1030" s="35"/>
      <c r="F1030" s="35"/>
      <c r="G1030" s="35"/>
      <c r="H1030" s="35"/>
      <c r="I1030" s="35"/>
      <c r="J1030" s="35"/>
      <c r="K1030" s="35"/>
      <c r="L1030" s="35"/>
      <c r="M1030" s="35"/>
      <c r="N1030" s="35"/>
      <c r="O1030" s="35"/>
      <c r="P1030" s="35"/>
      <c r="Q1030" s="35"/>
      <c r="R1030" s="35"/>
      <c r="S1030" s="35"/>
      <c r="T1030" s="17">
        <f t="shared" si="2185"/>
        <v>47046</v>
      </c>
      <c r="U1030" s="216">
        <f t="shared" ref="U1030:U1093" si="2322">WEEKDAY(T1030,2)</f>
        <v>5</v>
      </c>
      <c r="V1030" s="216">
        <f t="shared" si="2185"/>
        <v>1025</v>
      </c>
      <c r="W1030" s="16">
        <f t="shared" si="2192"/>
        <v>2.8082191780821919</v>
      </c>
      <c r="X1030" s="16" t="e">
        <f>IF(Template!$F$7="Linear interpolation",LinInterp($I$5:$I$22,$G$5:$G$22,W1030),CubicSpline($I$5:$I$22,$G$5:$G$22,W1030))</f>
        <v>#VALUE!</v>
      </c>
      <c r="Y1030" s="221" t="e">
        <f t="shared" ref="Y1030:Y1093" si="2323">(1+(X1030/100))^W1030</f>
        <v>#VALUE!</v>
      </c>
      <c r="Z1030" s="221" t="e">
        <f>Y1030/PRODUCT($AA$6:AA1029)</f>
        <v>#VALUE!</v>
      </c>
      <c r="AA1030" s="16" t="e">
        <f t="shared" si="2186"/>
        <v>#VALUE!</v>
      </c>
      <c r="AB1030" s="10" t="e">
        <f t="shared" si="2187"/>
        <v>#VALUE!</v>
      </c>
      <c r="AC1030" s="90">
        <f t="shared" ref="AC1030:AC1093" si="2324">ROW(AD1030)</f>
        <v>1030</v>
      </c>
      <c r="AD1030" s="17">
        <f t="shared" si="2188"/>
        <v>47023</v>
      </c>
      <c r="AE1030" s="16" t="e">
        <f t="shared" ref="AE1030:AE1093" si="2325">IF(R1030&lt;&gt;0,R1030,VLOOKUP(AD1030,$T:$AB,9,FALSE))</f>
        <v>#VALUE!</v>
      </c>
      <c r="AF1030" s="10">
        <f ca="1">IFERROR(AVERAGE(INDIRECT("AE"&amp;AC1030-Template!$F$10+1):INDIRECT("AE"&amp;AC1030)),0)</f>
        <v>0</v>
      </c>
      <c r="AG1030" s="35"/>
      <c r="AH1030" s="86"/>
      <c r="AI1030" s="35"/>
      <c r="AJ1030" s="35"/>
      <c r="AK1030" s="35"/>
      <c r="AL1030" s="35"/>
      <c r="AM1030" s="35"/>
      <c r="AN1030" s="35"/>
      <c r="AO1030" s="35"/>
      <c r="AP1030" s="35"/>
      <c r="AQ1030" s="35"/>
      <c r="AR1030" s="35"/>
      <c r="AS1030" s="35"/>
      <c r="AT1030" s="35"/>
      <c r="AU1030" s="35"/>
      <c r="AV1030" s="35"/>
      <c r="AW1030" s="35"/>
      <c r="AX1030" s="35"/>
      <c r="AY1030" s="35"/>
      <c r="AZ1030" s="17">
        <f t="shared" ref="AZ1030" si="2326">AZ1029+1</f>
        <v>47046</v>
      </c>
      <c r="BA1030" s="216">
        <f t="shared" si="2204"/>
        <v>5</v>
      </c>
      <c r="BB1030" s="216">
        <f t="shared" ref="BB1030" si="2327">BB1029+1</f>
        <v>1025</v>
      </c>
      <c r="BC1030" s="16">
        <f t="shared" si="2206"/>
        <v>2.8082191780821919</v>
      </c>
      <c r="BD1030" s="16">
        <f>IF(Template!$F$7="Linear interpolation",LinInterp($AO$5:$AO$18,$AM$5:$AM$18,BC1030),CubicSpline($AO$5:$AO$18,$AM$5:$AM$18,BC1030))</f>
        <v>13.943253506147165</v>
      </c>
      <c r="BE1030" s="221">
        <f t="shared" si="2285"/>
        <v>1.4427598855824035</v>
      </c>
      <c r="BF1030" s="221">
        <f>BE1030/PRODUCT($BG$6:BG1029)</f>
        <v>1.0003754708455312</v>
      </c>
      <c r="BG1030" s="16">
        <f t="shared" si="2207"/>
        <v>1.0003754708455312</v>
      </c>
      <c r="BH1030" s="10">
        <f t="shared" si="2208"/>
        <v>13.704685861890443</v>
      </c>
      <c r="BI1030" s="90"/>
      <c r="BJ1030" s="17">
        <f t="shared" si="2191"/>
        <v>47023</v>
      </c>
      <c r="BK1030" s="16">
        <f t="shared" ref="BK1030:BK1093" si="2328">IF(AX1030&lt;&gt;0,AX1030,VLOOKUP(BJ1030,$AZ:$BH,9,FALSE))</f>
        <v>13.591036198009053</v>
      </c>
      <c r="BL1030" s="10">
        <f ca="1">IFERROR(AVERAGE(INDIRECT("BK"&amp;AC1030-Template!$F$10+1):INDIRECT("BK"&amp;AC1030)),0)</f>
        <v>13.509735971203817</v>
      </c>
      <c r="BM1030" s="35"/>
      <c r="BN1030" s="86"/>
      <c r="BO1030" s="35"/>
      <c r="BP1030" s="35"/>
      <c r="BQ1030" s="35"/>
      <c r="BR1030" s="35"/>
      <c r="BS1030" s="35"/>
      <c r="BT1030" s="35"/>
      <c r="BU1030" s="35"/>
      <c r="BV1030" s="35"/>
      <c r="BW1030" s="35"/>
      <c r="BX1030" s="35"/>
      <c r="BY1030" s="35"/>
      <c r="BZ1030" s="35"/>
      <c r="CA1030" s="35"/>
      <c r="CB1030" s="35"/>
      <c r="CC1030" s="35"/>
      <c r="CD1030" s="35"/>
      <c r="CE1030" s="35"/>
      <c r="CF1030" s="35"/>
      <c r="CG1030" s="35"/>
      <c r="CH1030" s="35"/>
    </row>
    <row r="1031" spans="1:86" ht="15.6" x14ac:dyDescent="0.3">
      <c r="A1031" s="35"/>
      <c r="B1031" s="86"/>
      <c r="C1031" s="35"/>
      <c r="D1031" s="35"/>
      <c r="E1031" s="35"/>
      <c r="F1031" s="35"/>
      <c r="G1031" s="35"/>
      <c r="H1031" s="35"/>
      <c r="I1031" s="35"/>
      <c r="J1031" s="35"/>
      <c r="K1031" s="35"/>
      <c r="L1031" s="35"/>
      <c r="M1031" s="35"/>
      <c r="N1031" s="35"/>
      <c r="O1031" s="35"/>
      <c r="P1031" s="35"/>
      <c r="Q1031" s="35"/>
      <c r="R1031" s="35"/>
      <c r="S1031" s="35"/>
      <c r="T1031" s="17">
        <f t="shared" ref="T1031:V1094" si="2329">T1030+1</f>
        <v>47047</v>
      </c>
      <c r="U1031" s="216">
        <f t="shared" si="2322"/>
        <v>6</v>
      </c>
      <c r="V1031" s="216">
        <f t="shared" si="2329"/>
        <v>1026</v>
      </c>
      <c r="W1031" s="16">
        <f t="shared" si="2192"/>
        <v>2.8109589041095893</v>
      </c>
      <c r="X1031" s="16" t="e">
        <f>IF(Template!$F$7="Linear interpolation",LinInterp($I$5:$I$22,$G$5:$G$22,W1031),CubicSpline($I$5:$I$22,$G$5:$G$22,W1031))</f>
        <v>#VALUE!</v>
      </c>
      <c r="Y1031" s="221" t="e">
        <f t="shared" si="2323"/>
        <v>#VALUE!</v>
      </c>
      <c r="Z1031" s="221" t="e">
        <f>Y1031/PRODUCT($AA$6:AA1030)</f>
        <v>#VALUE!</v>
      </c>
      <c r="AA1031" s="16" t="e">
        <f t="shared" ref="AA1031:AA1094" si="2330">1+AB1031/365/100</f>
        <v>#VALUE!</v>
      </c>
      <c r="AB1031" s="10" t="e">
        <f t="shared" ref="AB1031:AB1094" si="2331">IF(OR(U1031=6,U1031=7),AB1030,(Z1031-1)*365*100)</f>
        <v>#VALUE!</v>
      </c>
      <c r="AC1031" s="90">
        <f t="shared" si="2324"/>
        <v>1031</v>
      </c>
      <c r="AD1031" s="17">
        <f t="shared" ref="AD1031:AD1094" si="2332">AD1030+1</f>
        <v>47024</v>
      </c>
      <c r="AE1031" s="16" t="e">
        <f t="shared" si="2325"/>
        <v>#VALUE!</v>
      </c>
      <c r="AF1031" s="10">
        <f ca="1">IFERROR(AVERAGE(INDIRECT("AE"&amp;AC1031-Template!$F$10+1):INDIRECT("AE"&amp;AC1031)),0)</f>
        <v>0</v>
      </c>
      <c r="AG1031" s="35"/>
      <c r="AH1031" s="86"/>
      <c r="AI1031" s="35"/>
      <c r="AJ1031" s="35"/>
      <c r="AK1031" s="35"/>
      <c r="AL1031" s="35"/>
      <c r="AM1031" s="35"/>
      <c r="AN1031" s="35"/>
      <c r="AO1031" s="35"/>
      <c r="AP1031" s="35"/>
      <c r="AQ1031" s="35"/>
      <c r="AR1031" s="35"/>
      <c r="AS1031" s="35"/>
      <c r="AT1031" s="35"/>
      <c r="AU1031" s="35"/>
      <c r="AV1031" s="35"/>
      <c r="AW1031" s="35"/>
      <c r="AX1031" s="35"/>
      <c r="AY1031" s="35"/>
      <c r="AZ1031" s="17">
        <f t="shared" ref="AZ1031" si="2333">AZ1030+1</f>
        <v>47047</v>
      </c>
      <c r="BA1031" s="216">
        <f t="shared" si="2204"/>
        <v>6</v>
      </c>
      <c r="BB1031" s="216">
        <f t="shared" ref="BB1031" si="2334">BB1030+1</f>
        <v>1026</v>
      </c>
      <c r="BC1031" s="16">
        <f t="shared" si="2206"/>
        <v>2.8109589041095893</v>
      </c>
      <c r="BD1031" s="16">
        <f>IF(Template!$F$7="Linear interpolation",LinInterp($AO$5:$AO$18,$AM$5:$AM$18,BC1031),CubicSpline($AO$5:$AO$18,$AM$5:$AM$18,BC1031))</f>
        <v>13.943979381869458</v>
      </c>
      <c r="BE1031" s="221">
        <f t="shared" si="2285"/>
        <v>1.4433017791419747</v>
      </c>
      <c r="BF1031" s="221">
        <f>BE1031/PRODUCT($BG$6:BG1030)</f>
        <v>1.0003755951111382</v>
      </c>
      <c r="BG1031" s="16">
        <f t="shared" si="2207"/>
        <v>1.0003754708455312</v>
      </c>
      <c r="BH1031" s="10">
        <f t="shared" si="2208"/>
        <v>13.704685861890443</v>
      </c>
      <c r="BI1031" s="90"/>
      <c r="BJ1031" s="17">
        <f t="shared" ref="BJ1031:BJ1094" si="2335">BJ1030+1</f>
        <v>47024</v>
      </c>
      <c r="BK1031" s="16">
        <f t="shared" si="2328"/>
        <v>13.596334617086647</v>
      </c>
      <c r="BL1031" s="10">
        <f ca="1">IFERROR(AVERAGE(INDIRECT("BK"&amp;AC1031-Template!$F$10+1):INDIRECT("BK"&amp;AC1031)),0)</f>
        <v>13.515461375950599</v>
      </c>
      <c r="BM1031" s="35"/>
      <c r="BN1031" s="86"/>
      <c r="BO1031" s="35"/>
      <c r="BP1031" s="35"/>
      <c r="BQ1031" s="35"/>
      <c r="BR1031" s="35"/>
      <c r="BS1031" s="35"/>
      <c r="BT1031" s="35"/>
      <c r="BU1031" s="35"/>
      <c r="BV1031" s="35"/>
      <c r="BW1031" s="35"/>
      <c r="BX1031" s="35"/>
      <c r="BY1031" s="35"/>
      <c r="BZ1031" s="35"/>
      <c r="CA1031" s="35"/>
      <c r="CB1031" s="35"/>
      <c r="CC1031" s="35"/>
      <c r="CD1031" s="35"/>
      <c r="CE1031" s="35"/>
      <c r="CF1031" s="35"/>
      <c r="CG1031" s="35"/>
      <c r="CH1031" s="35"/>
    </row>
    <row r="1032" spans="1:86" ht="15.6" x14ac:dyDescent="0.3">
      <c r="A1032" s="35"/>
      <c r="B1032" s="86"/>
      <c r="C1032" s="35"/>
      <c r="D1032" s="35"/>
      <c r="E1032" s="35"/>
      <c r="F1032" s="35"/>
      <c r="G1032" s="35"/>
      <c r="H1032" s="35"/>
      <c r="I1032" s="35"/>
      <c r="J1032" s="35"/>
      <c r="K1032" s="35"/>
      <c r="L1032" s="35"/>
      <c r="M1032" s="35"/>
      <c r="N1032" s="35"/>
      <c r="O1032" s="35"/>
      <c r="P1032" s="35"/>
      <c r="Q1032" s="35"/>
      <c r="R1032" s="35"/>
      <c r="S1032" s="35"/>
      <c r="T1032" s="17">
        <f t="shared" si="2329"/>
        <v>47048</v>
      </c>
      <c r="U1032" s="216">
        <f t="shared" si="2322"/>
        <v>7</v>
      </c>
      <c r="V1032" s="216">
        <f t="shared" si="2329"/>
        <v>1027</v>
      </c>
      <c r="W1032" s="16">
        <f t="shared" ref="W1032:W1095" si="2336">YEARFRAC($T$5,T1032,3)</f>
        <v>2.8136986301369862</v>
      </c>
      <c r="X1032" s="16" t="e">
        <f>IF(Template!$F$7="Linear interpolation",LinInterp($I$5:$I$22,$G$5:$G$22,W1032),CubicSpline($I$5:$I$22,$G$5:$G$22,W1032))</f>
        <v>#VALUE!</v>
      </c>
      <c r="Y1032" s="221" t="e">
        <f t="shared" si="2323"/>
        <v>#VALUE!</v>
      </c>
      <c r="Z1032" s="221" t="e">
        <f>Y1032/PRODUCT($AA$6:AA1031)</f>
        <v>#VALUE!</v>
      </c>
      <c r="AA1032" s="16" t="e">
        <f t="shared" si="2330"/>
        <v>#VALUE!</v>
      </c>
      <c r="AB1032" s="10" t="e">
        <f t="shared" si="2331"/>
        <v>#VALUE!</v>
      </c>
      <c r="AC1032" s="90">
        <f t="shared" si="2324"/>
        <v>1032</v>
      </c>
      <c r="AD1032" s="17">
        <f t="shared" si="2332"/>
        <v>47025</v>
      </c>
      <c r="AE1032" s="16" t="e">
        <f t="shared" si="2325"/>
        <v>#VALUE!</v>
      </c>
      <c r="AF1032" s="10">
        <f ca="1">IFERROR(AVERAGE(INDIRECT("AE"&amp;AC1032-Template!$F$10+1):INDIRECT("AE"&amp;AC1032)),0)</f>
        <v>0</v>
      </c>
      <c r="AG1032" s="35"/>
      <c r="AH1032" s="86"/>
      <c r="AI1032" s="35"/>
      <c r="AJ1032" s="35"/>
      <c r="AK1032" s="35"/>
      <c r="AL1032" s="35"/>
      <c r="AM1032" s="35"/>
      <c r="AN1032" s="35"/>
      <c r="AO1032" s="35"/>
      <c r="AP1032" s="35"/>
      <c r="AQ1032" s="35"/>
      <c r="AR1032" s="35"/>
      <c r="AS1032" s="35"/>
      <c r="AT1032" s="35"/>
      <c r="AU1032" s="35"/>
      <c r="AV1032" s="35"/>
      <c r="AW1032" s="35"/>
      <c r="AX1032" s="35"/>
      <c r="AY1032" s="35"/>
      <c r="AZ1032" s="17">
        <f t="shared" ref="AZ1032" si="2337">AZ1031+1</f>
        <v>47048</v>
      </c>
      <c r="BA1032" s="216">
        <f t="shared" si="2204"/>
        <v>7</v>
      </c>
      <c r="BB1032" s="216">
        <f t="shared" ref="BB1032" si="2338">BB1031+1</f>
        <v>1027</v>
      </c>
      <c r="BC1032" s="16">
        <f t="shared" si="2206"/>
        <v>2.8136986301369862</v>
      </c>
      <c r="BD1032" s="16">
        <f>IF(Template!$F$7="Linear interpolation",LinInterp($AO$5:$AO$18,$AM$5:$AM$18,BC1032),CubicSpline($AO$5:$AO$18,$AM$5:$AM$18,BC1032))</f>
        <v>13.944708839947085</v>
      </c>
      <c r="BE1032" s="221">
        <f t="shared" si="2285"/>
        <v>1.4438440541930984</v>
      </c>
      <c r="BF1032" s="221">
        <f>BE1032/PRODUCT($BG$6:BG1031)</f>
        <v>1.0003758426766869</v>
      </c>
      <c r="BG1032" s="16">
        <f t="shared" si="2207"/>
        <v>1.0003754708455312</v>
      </c>
      <c r="BH1032" s="10">
        <f t="shared" si="2208"/>
        <v>13.704685861890443</v>
      </c>
      <c r="BI1032" s="90"/>
      <c r="BJ1032" s="17">
        <f t="shared" si="2335"/>
        <v>47025</v>
      </c>
      <c r="BK1032" s="16">
        <f t="shared" si="2328"/>
        <v>13.601601787960217</v>
      </c>
      <c r="BL1032" s="10">
        <f ca="1">IFERROR(AVERAGE(INDIRECT("BK"&amp;AC1032-Template!$F$10+1):INDIRECT("BK"&amp;AC1032)),0)</f>
        <v>13.52115806030227</v>
      </c>
      <c r="BM1032" s="35"/>
      <c r="BN1032" s="86"/>
      <c r="BO1032" s="35"/>
      <c r="BP1032" s="35"/>
      <c r="BQ1032" s="35"/>
      <c r="BR1032" s="35"/>
      <c r="BS1032" s="35"/>
      <c r="BT1032" s="35"/>
      <c r="BU1032" s="35"/>
      <c r="BV1032" s="35"/>
      <c r="BW1032" s="35"/>
      <c r="BX1032" s="35"/>
      <c r="BY1032" s="35"/>
      <c r="BZ1032" s="35"/>
      <c r="CA1032" s="35"/>
      <c r="CB1032" s="35"/>
      <c r="CC1032" s="35"/>
      <c r="CD1032" s="35"/>
      <c r="CE1032" s="35"/>
      <c r="CF1032" s="35"/>
      <c r="CG1032" s="35"/>
      <c r="CH1032" s="35"/>
    </row>
    <row r="1033" spans="1:86" ht="15.6" x14ac:dyDescent="0.3">
      <c r="A1033" s="35"/>
      <c r="B1033" s="86"/>
      <c r="C1033" s="35"/>
      <c r="D1033" s="35"/>
      <c r="E1033" s="35"/>
      <c r="F1033" s="35"/>
      <c r="G1033" s="35"/>
      <c r="H1033" s="35"/>
      <c r="I1033" s="35"/>
      <c r="J1033" s="35"/>
      <c r="K1033" s="35"/>
      <c r="L1033" s="35"/>
      <c r="M1033" s="35"/>
      <c r="N1033" s="35"/>
      <c r="O1033" s="35"/>
      <c r="P1033" s="35"/>
      <c r="Q1033" s="35"/>
      <c r="R1033" s="35"/>
      <c r="S1033" s="35"/>
      <c r="T1033" s="17">
        <f t="shared" si="2329"/>
        <v>47049</v>
      </c>
      <c r="U1033" s="216">
        <f t="shared" si="2322"/>
        <v>1</v>
      </c>
      <c r="V1033" s="216">
        <f t="shared" si="2329"/>
        <v>1028</v>
      </c>
      <c r="W1033" s="16">
        <f t="shared" si="2336"/>
        <v>2.8164383561643835</v>
      </c>
      <c r="X1033" s="16" t="e">
        <f>IF(Template!$F$7="Linear interpolation",LinInterp($I$5:$I$22,$G$5:$G$22,W1033),CubicSpline($I$5:$I$22,$G$5:$G$22,W1033))</f>
        <v>#VALUE!</v>
      </c>
      <c r="Y1033" s="221" t="e">
        <f t="shared" si="2323"/>
        <v>#VALUE!</v>
      </c>
      <c r="Z1033" s="221" t="e">
        <f>Y1033/PRODUCT($AA$6:AA1032)</f>
        <v>#VALUE!</v>
      </c>
      <c r="AA1033" s="16" t="e">
        <f t="shared" si="2330"/>
        <v>#VALUE!</v>
      </c>
      <c r="AB1033" s="10" t="e">
        <f t="shared" si="2331"/>
        <v>#VALUE!</v>
      </c>
      <c r="AC1033" s="90">
        <f t="shared" si="2324"/>
        <v>1033</v>
      </c>
      <c r="AD1033" s="17">
        <f t="shared" si="2332"/>
        <v>47026</v>
      </c>
      <c r="AE1033" s="16" t="e">
        <f t="shared" si="2325"/>
        <v>#VALUE!</v>
      </c>
      <c r="AF1033" s="10">
        <f ca="1">IFERROR(AVERAGE(INDIRECT("AE"&amp;AC1033-Template!$F$10+1):INDIRECT("AE"&amp;AC1033)),0)</f>
        <v>0</v>
      </c>
      <c r="AG1033" s="35"/>
      <c r="AH1033" s="86"/>
      <c r="AI1033" s="35"/>
      <c r="AJ1033" s="35"/>
      <c r="AK1033" s="35"/>
      <c r="AL1033" s="35"/>
      <c r="AM1033" s="35"/>
      <c r="AN1033" s="35"/>
      <c r="AO1033" s="35"/>
      <c r="AP1033" s="35"/>
      <c r="AQ1033" s="35"/>
      <c r="AR1033" s="35"/>
      <c r="AS1033" s="35"/>
      <c r="AT1033" s="35"/>
      <c r="AU1033" s="35"/>
      <c r="AV1033" s="35"/>
      <c r="AW1033" s="35"/>
      <c r="AX1033" s="35"/>
      <c r="AY1033" s="35"/>
      <c r="AZ1033" s="17">
        <f t="shared" ref="AZ1033" si="2339">AZ1032+1</f>
        <v>47049</v>
      </c>
      <c r="BA1033" s="216">
        <f t="shared" si="2204"/>
        <v>1</v>
      </c>
      <c r="BB1033" s="216">
        <f t="shared" ref="BB1033" si="2340">BB1032+1</f>
        <v>1028</v>
      </c>
      <c r="BC1033" s="16">
        <f t="shared" si="2206"/>
        <v>2.8164383561643835</v>
      </c>
      <c r="BD1033" s="16">
        <f>IF(Template!$F$7="Linear interpolation",LinInterp($AO$5:$AO$18,$AM$5:$AM$18,BC1033),CubicSpline($AO$5:$AO$18,$AM$5:$AM$18,BC1033))</f>
        <v>13.945441830760116</v>
      </c>
      <c r="BE1033" s="221">
        <f t="shared" si="2285"/>
        <v>1.444386709611603</v>
      </c>
      <c r="BF1033" s="221">
        <f>BE1033/PRODUCT($BG$6:BG1032)</f>
        <v>1.0003762125718003</v>
      </c>
      <c r="BG1033" s="16">
        <f t="shared" si="2207"/>
        <v>1.0003762125718003</v>
      </c>
      <c r="BH1033" s="10">
        <f t="shared" si="2208"/>
        <v>13.731758870711541</v>
      </c>
      <c r="BI1033" s="90"/>
      <c r="BJ1033" s="17">
        <f t="shared" si="2335"/>
        <v>47026</v>
      </c>
      <c r="BK1033" s="16">
        <f t="shared" si="2328"/>
        <v>13.601601787960217</v>
      </c>
      <c r="BL1033" s="10">
        <f ca="1">IFERROR(AVERAGE(INDIRECT("BK"&amp;AC1033-Template!$F$10+1):INDIRECT("BK"&amp;AC1033)),0)</f>
        <v>13.526651324884771</v>
      </c>
      <c r="BM1033" s="35"/>
      <c r="BN1033" s="86"/>
      <c r="BO1033" s="35"/>
      <c r="BP1033" s="35"/>
      <c r="BQ1033" s="35"/>
      <c r="BR1033" s="35"/>
      <c r="BS1033" s="35"/>
      <c r="BT1033" s="35"/>
      <c r="BU1033" s="35"/>
      <c r="BV1033" s="35"/>
      <c r="BW1033" s="35"/>
      <c r="BX1033" s="35"/>
      <c r="BY1033" s="35"/>
      <c r="BZ1033" s="35"/>
      <c r="CA1033" s="35"/>
      <c r="CB1033" s="35"/>
      <c r="CC1033" s="35"/>
      <c r="CD1033" s="35"/>
      <c r="CE1033" s="35"/>
      <c r="CF1033" s="35"/>
      <c r="CG1033" s="35"/>
      <c r="CH1033" s="35"/>
    </row>
    <row r="1034" spans="1:86" ht="15.6" x14ac:dyDescent="0.3">
      <c r="A1034" s="35"/>
      <c r="B1034" s="86"/>
      <c r="C1034" s="35"/>
      <c r="D1034" s="35"/>
      <c r="E1034" s="35"/>
      <c r="F1034" s="35"/>
      <c r="G1034" s="35"/>
      <c r="H1034" s="35"/>
      <c r="I1034" s="35"/>
      <c r="J1034" s="35"/>
      <c r="K1034" s="35"/>
      <c r="L1034" s="35"/>
      <c r="M1034" s="35"/>
      <c r="N1034" s="35"/>
      <c r="O1034" s="35"/>
      <c r="P1034" s="35"/>
      <c r="Q1034" s="35"/>
      <c r="R1034" s="35"/>
      <c r="S1034" s="35"/>
      <c r="T1034" s="17">
        <f t="shared" si="2329"/>
        <v>47050</v>
      </c>
      <c r="U1034" s="216">
        <f t="shared" si="2322"/>
        <v>2</v>
      </c>
      <c r="V1034" s="216">
        <f t="shared" si="2329"/>
        <v>1029</v>
      </c>
      <c r="W1034" s="16">
        <f t="shared" si="2336"/>
        <v>2.8191780821917809</v>
      </c>
      <c r="X1034" s="16" t="e">
        <f>IF(Template!$F$7="Linear interpolation",LinInterp($I$5:$I$22,$G$5:$G$22,W1034),CubicSpline($I$5:$I$22,$G$5:$G$22,W1034))</f>
        <v>#VALUE!</v>
      </c>
      <c r="Y1034" s="221" t="e">
        <f t="shared" si="2323"/>
        <v>#VALUE!</v>
      </c>
      <c r="Z1034" s="221" t="e">
        <f>Y1034/PRODUCT($AA$6:AA1033)</f>
        <v>#VALUE!</v>
      </c>
      <c r="AA1034" s="16" t="e">
        <f t="shared" si="2330"/>
        <v>#VALUE!</v>
      </c>
      <c r="AB1034" s="10" t="e">
        <f t="shared" si="2331"/>
        <v>#VALUE!</v>
      </c>
      <c r="AC1034" s="90">
        <f t="shared" si="2324"/>
        <v>1034</v>
      </c>
      <c r="AD1034" s="17">
        <f t="shared" si="2332"/>
        <v>47027</v>
      </c>
      <c r="AE1034" s="16" t="e">
        <f t="shared" si="2325"/>
        <v>#VALUE!</v>
      </c>
      <c r="AF1034" s="10">
        <f ca="1">IFERROR(AVERAGE(INDIRECT("AE"&amp;AC1034-Template!$F$10+1):INDIRECT("AE"&amp;AC1034)),0)</f>
        <v>0</v>
      </c>
      <c r="AG1034" s="35"/>
      <c r="AH1034" s="86"/>
      <c r="AI1034" s="35"/>
      <c r="AJ1034" s="35"/>
      <c r="AK1034" s="35"/>
      <c r="AL1034" s="35"/>
      <c r="AM1034" s="35"/>
      <c r="AN1034" s="35"/>
      <c r="AO1034" s="35"/>
      <c r="AP1034" s="35"/>
      <c r="AQ1034" s="35"/>
      <c r="AR1034" s="35"/>
      <c r="AS1034" s="35"/>
      <c r="AT1034" s="35"/>
      <c r="AU1034" s="35"/>
      <c r="AV1034" s="35"/>
      <c r="AW1034" s="35"/>
      <c r="AX1034" s="35"/>
      <c r="AY1034" s="35"/>
      <c r="AZ1034" s="17">
        <f t="shared" ref="AZ1034" si="2341">AZ1033+1</f>
        <v>47050</v>
      </c>
      <c r="BA1034" s="216">
        <f t="shared" si="2204"/>
        <v>2</v>
      </c>
      <c r="BB1034" s="216">
        <f t="shared" ref="BB1034" si="2342">BB1033+1</f>
        <v>1029</v>
      </c>
      <c r="BC1034" s="16">
        <f t="shared" si="2206"/>
        <v>2.8191780821917809</v>
      </c>
      <c r="BD1034" s="16">
        <f>IF(Template!$F$7="Linear interpolation",LinInterp($AO$5:$AO$18,$AM$5:$AM$18,BC1034),CubicSpline($AO$5:$AO$18,$AM$5:$AM$18,BC1034))</f>
        <v>13.946178304688628</v>
      </c>
      <c r="BE1034" s="221">
        <f t="shared" si="2285"/>
        <v>1.4449297442645848</v>
      </c>
      <c r="BF1034" s="221">
        <f>BE1034/PRODUCT($BG$6:BG1033)</f>
        <v>1.000375962094755</v>
      </c>
      <c r="BG1034" s="16">
        <f t="shared" si="2207"/>
        <v>1.000375962094755</v>
      </c>
      <c r="BH1034" s="10">
        <f t="shared" si="2208"/>
        <v>13.722616458557102</v>
      </c>
      <c r="BI1034" s="90"/>
      <c r="BJ1034" s="17">
        <f t="shared" si="2335"/>
        <v>47027</v>
      </c>
      <c r="BK1034" s="16">
        <f t="shared" si="2328"/>
        <v>13.601601787960217</v>
      </c>
      <c r="BL1034" s="10">
        <f ca="1">IFERROR(AVERAGE(INDIRECT("BK"&amp;AC1034-Template!$F$10+1):INDIRECT("BK"&amp;AC1034)),0)</f>
        <v>13.531942048514532</v>
      </c>
      <c r="BM1034" s="35"/>
      <c r="BN1034" s="86"/>
      <c r="BO1034" s="35"/>
      <c r="BP1034" s="35"/>
      <c r="BQ1034" s="35"/>
      <c r="BR1034" s="35"/>
      <c r="BS1034" s="35"/>
      <c r="BT1034" s="35"/>
      <c r="BU1034" s="35"/>
      <c r="BV1034" s="35"/>
      <c r="BW1034" s="35"/>
      <c r="BX1034" s="35"/>
      <c r="BY1034" s="35"/>
      <c r="BZ1034" s="35"/>
      <c r="CA1034" s="35"/>
      <c r="CB1034" s="35"/>
      <c r="CC1034" s="35"/>
      <c r="CD1034" s="35"/>
      <c r="CE1034" s="35"/>
      <c r="CF1034" s="35"/>
      <c r="CG1034" s="35"/>
      <c r="CH1034" s="35"/>
    </row>
    <row r="1035" spans="1:86" ht="15.6" x14ac:dyDescent="0.3">
      <c r="A1035" s="35"/>
      <c r="B1035" s="86"/>
      <c r="C1035" s="35"/>
      <c r="D1035" s="35"/>
      <c r="E1035" s="35"/>
      <c r="F1035" s="35"/>
      <c r="G1035" s="35"/>
      <c r="H1035" s="35"/>
      <c r="I1035" s="35"/>
      <c r="J1035" s="35"/>
      <c r="K1035" s="35"/>
      <c r="L1035" s="35"/>
      <c r="M1035" s="35"/>
      <c r="N1035" s="35"/>
      <c r="O1035" s="35"/>
      <c r="P1035" s="35"/>
      <c r="Q1035" s="35"/>
      <c r="R1035" s="35"/>
      <c r="S1035" s="35"/>
      <c r="T1035" s="17">
        <f t="shared" si="2329"/>
        <v>47051</v>
      </c>
      <c r="U1035" s="216">
        <f t="shared" si="2322"/>
        <v>3</v>
      </c>
      <c r="V1035" s="216">
        <f t="shared" si="2329"/>
        <v>1030</v>
      </c>
      <c r="W1035" s="16">
        <f t="shared" si="2336"/>
        <v>2.8219178082191783</v>
      </c>
      <c r="X1035" s="16" t="e">
        <f>IF(Template!$F$7="Linear interpolation",LinInterp($I$5:$I$22,$G$5:$G$22,W1035),CubicSpline($I$5:$I$22,$G$5:$G$22,W1035))</f>
        <v>#VALUE!</v>
      </c>
      <c r="Y1035" s="221" t="e">
        <f t="shared" si="2323"/>
        <v>#VALUE!</v>
      </c>
      <c r="Z1035" s="221" t="e">
        <f>Y1035/PRODUCT($AA$6:AA1034)</f>
        <v>#VALUE!</v>
      </c>
      <c r="AA1035" s="16" t="e">
        <f t="shared" si="2330"/>
        <v>#VALUE!</v>
      </c>
      <c r="AB1035" s="10" t="e">
        <f t="shared" si="2331"/>
        <v>#VALUE!</v>
      </c>
      <c r="AC1035" s="90">
        <f t="shared" si="2324"/>
        <v>1035</v>
      </c>
      <c r="AD1035" s="17">
        <f t="shared" si="2332"/>
        <v>47028</v>
      </c>
      <c r="AE1035" s="16" t="e">
        <f t="shared" si="2325"/>
        <v>#VALUE!</v>
      </c>
      <c r="AF1035" s="10">
        <f ca="1">IFERROR(AVERAGE(INDIRECT("AE"&amp;AC1035-Template!$F$10+1):INDIRECT("AE"&amp;AC1035)),0)</f>
        <v>0</v>
      </c>
      <c r="AG1035" s="35"/>
      <c r="AH1035" s="86"/>
      <c r="AI1035" s="35"/>
      <c r="AJ1035" s="35"/>
      <c r="AK1035" s="35"/>
      <c r="AL1035" s="35"/>
      <c r="AM1035" s="35"/>
      <c r="AN1035" s="35"/>
      <c r="AO1035" s="35"/>
      <c r="AP1035" s="35"/>
      <c r="AQ1035" s="35"/>
      <c r="AR1035" s="35"/>
      <c r="AS1035" s="35"/>
      <c r="AT1035" s="35"/>
      <c r="AU1035" s="35"/>
      <c r="AV1035" s="35"/>
      <c r="AW1035" s="35"/>
      <c r="AX1035" s="35"/>
      <c r="AY1035" s="35"/>
      <c r="AZ1035" s="17">
        <f t="shared" ref="AZ1035" si="2343">AZ1034+1</f>
        <v>47051</v>
      </c>
      <c r="BA1035" s="216">
        <f t="shared" si="2204"/>
        <v>3</v>
      </c>
      <c r="BB1035" s="216">
        <f t="shared" ref="BB1035" si="2344">BB1034+1</f>
        <v>1030</v>
      </c>
      <c r="BC1035" s="16">
        <f t="shared" si="2206"/>
        <v>2.8219178082191783</v>
      </c>
      <c r="BD1035" s="16">
        <f>IF(Template!$F$7="Linear interpolation",LinInterp($AO$5:$AO$18,$AM$5:$AM$18,BC1035),CubicSpline($AO$5:$AO$18,$AM$5:$AM$18,BC1035))</f>
        <v>13.94691821211269</v>
      </c>
      <c r="BE1035" s="221">
        <f t="shared" si="2285"/>
        <v>1.4454731570103898</v>
      </c>
      <c r="BF1035" s="221">
        <f>BE1035/PRODUCT($BG$6:BG1034)</f>
        <v>1.0003760824690349</v>
      </c>
      <c r="BG1035" s="16">
        <f t="shared" si="2207"/>
        <v>1.0003760824690349</v>
      </c>
      <c r="BH1035" s="10">
        <f t="shared" si="2208"/>
        <v>13.72701011977262</v>
      </c>
      <c r="BI1035" s="90"/>
      <c r="BJ1035" s="17">
        <f t="shared" si="2335"/>
        <v>47028</v>
      </c>
      <c r="BK1035" s="16">
        <f t="shared" si="2328"/>
        <v>13.632889727857588</v>
      </c>
      <c r="BL1035" s="10">
        <f ca="1">IFERROR(AVERAGE(INDIRECT("BK"&amp;AC1035-Template!$F$10+1):INDIRECT("BK"&amp;AC1035)),0)</f>
        <v>13.538275703474206</v>
      </c>
      <c r="BM1035" s="35"/>
      <c r="BN1035" s="86"/>
      <c r="BO1035" s="35"/>
      <c r="BP1035" s="35"/>
      <c r="BQ1035" s="35"/>
      <c r="BR1035" s="35"/>
      <c r="BS1035" s="35"/>
      <c r="BT1035" s="35"/>
      <c r="BU1035" s="35"/>
      <c r="BV1035" s="35"/>
      <c r="BW1035" s="35"/>
      <c r="BX1035" s="35"/>
      <c r="BY1035" s="35"/>
      <c r="BZ1035" s="35"/>
      <c r="CA1035" s="35"/>
      <c r="CB1035" s="35"/>
      <c r="CC1035" s="35"/>
      <c r="CD1035" s="35"/>
      <c r="CE1035" s="35"/>
      <c r="CF1035" s="35"/>
      <c r="CG1035" s="35"/>
      <c r="CH1035" s="35"/>
    </row>
    <row r="1036" spans="1:86" ht="15.6" x14ac:dyDescent="0.3">
      <c r="A1036" s="35"/>
      <c r="B1036" s="86"/>
      <c r="C1036" s="35"/>
      <c r="D1036" s="35"/>
      <c r="E1036" s="35"/>
      <c r="F1036" s="35"/>
      <c r="G1036" s="35"/>
      <c r="H1036" s="35"/>
      <c r="I1036" s="35"/>
      <c r="J1036" s="35"/>
      <c r="K1036" s="35"/>
      <c r="L1036" s="35"/>
      <c r="M1036" s="35"/>
      <c r="N1036" s="35"/>
      <c r="O1036" s="35"/>
      <c r="P1036" s="35"/>
      <c r="Q1036" s="35"/>
      <c r="R1036" s="35"/>
      <c r="S1036" s="35"/>
      <c r="T1036" s="17">
        <f t="shared" si="2329"/>
        <v>47052</v>
      </c>
      <c r="U1036" s="216">
        <f t="shared" si="2322"/>
        <v>4</v>
      </c>
      <c r="V1036" s="216">
        <f t="shared" si="2329"/>
        <v>1031</v>
      </c>
      <c r="W1036" s="16">
        <f t="shared" si="2336"/>
        <v>2.8246575342465752</v>
      </c>
      <c r="X1036" s="16" t="e">
        <f>IF(Template!$F$7="Linear interpolation",LinInterp($I$5:$I$22,$G$5:$G$22,W1036),CubicSpline($I$5:$I$22,$G$5:$G$22,W1036))</f>
        <v>#VALUE!</v>
      </c>
      <c r="Y1036" s="221" t="e">
        <f t="shared" si="2323"/>
        <v>#VALUE!</v>
      </c>
      <c r="Z1036" s="221" t="e">
        <f>Y1036/PRODUCT($AA$6:AA1035)</f>
        <v>#VALUE!</v>
      </c>
      <c r="AA1036" s="16" t="e">
        <f t="shared" si="2330"/>
        <v>#VALUE!</v>
      </c>
      <c r="AB1036" s="10" t="e">
        <f t="shared" si="2331"/>
        <v>#VALUE!</v>
      </c>
      <c r="AC1036" s="90">
        <f t="shared" si="2324"/>
        <v>1036</v>
      </c>
      <c r="AD1036" s="17">
        <f t="shared" si="2332"/>
        <v>47029</v>
      </c>
      <c r="AE1036" s="16" t="e">
        <f t="shared" si="2325"/>
        <v>#VALUE!</v>
      </c>
      <c r="AF1036" s="10">
        <f ca="1">IFERROR(AVERAGE(INDIRECT("AE"&amp;AC1036-Template!$F$10+1):INDIRECT("AE"&amp;AC1036)),0)</f>
        <v>0</v>
      </c>
      <c r="AG1036" s="35"/>
      <c r="AH1036" s="86"/>
      <c r="AI1036" s="35"/>
      <c r="AJ1036" s="35"/>
      <c r="AK1036" s="35"/>
      <c r="AL1036" s="35"/>
      <c r="AM1036" s="35"/>
      <c r="AN1036" s="35"/>
      <c r="AO1036" s="35"/>
      <c r="AP1036" s="35"/>
      <c r="AQ1036" s="35"/>
      <c r="AR1036" s="35"/>
      <c r="AS1036" s="35"/>
      <c r="AT1036" s="35"/>
      <c r="AU1036" s="35"/>
      <c r="AV1036" s="35"/>
      <c r="AW1036" s="35"/>
      <c r="AX1036" s="35"/>
      <c r="AY1036" s="35"/>
      <c r="AZ1036" s="17">
        <f t="shared" ref="AZ1036" si="2345">AZ1035+1</f>
        <v>47052</v>
      </c>
      <c r="BA1036" s="216">
        <f t="shared" si="2204"/>
        <v>4</v>
      </c>
      <c r="BB1036" s="216">
        <f t="shared" ref="BB1036" si="2346">BB1035+1</f>
        <v>1031</v>
      </c>
      <c r="BC1036" s="16">
        <f t="shared" si="2206"/>
        <v>2.8246575342465752</v>
      </c>
      <c r="BD1036" s="16">
        <f>IF(Template!$F$7="Linear interpolation",LinInterp($AO$5:$AO$18,$AM$5:$AM$18,BC1036),CubicSpline($AO$5:$AO$18,$AM$5:$AM$18,BC1036))</f>
        <v>13.947661503412375</v>
      </c>
      <c r="BE1036" s="221">
        <f t="shared" si="2285"/>
        <v>1.4460169466985999</v>
      </c>
      <c r="BF1036" s="221">
        <f>BE1036/PRODUCT($BG$6:BG1035)</f>
        <v>1.0003762018585907</v>
      </c>
      <c r="BG1036" s="16">
        <f t="shared" si="2207"/>
        <v>1.0003762018585907</v>
      </c>
      <c r="BH1036" s="10">
        <f t="shared" si="2208"/>
        <v>13.731367838559215</v>
      </c>
      <c r="BI1036" s="90"/>
      <c r="BJ1036" s="17">
        <f t="shared" si="2335"/>
        <v>47029</v>
      </c>
      <c r="BK1036" s="16">
        <f t="shared" si="2328"/>
        <v>13.622354507503932</v>
      </c>
      <c r="BL1036" s="10">
        <f ca="1">IFERROR(AVERAGE(INDIRECT("BK"&amp;AC1036-Template!$F$10+1):INDIRECT("BK"&amp;AC1036)),0)</f>
        <v>13.544258184422093</v>
      </c>
      <c r="BM1036" s="35"/>
      <c r="BN1036" s="86"/>
      <c r="BO1036" s="35"/>
      <c r="BP1036" s="35"/>
      <c r="BQ1036" s="35"/>
      <c r="BR1036" s="35"/>
      <c r="BS1036" s="35"/>
      <c r="BT1036" s="35"/>
      <c r="BU1036" s="35"/>
      <c r="BV1036" s="35"/>
      <c r="BW1036" s="35"/>
      <c r="BX1036" s="35"/>
      <c r="BY1036" s="35"/>
      <c r="BZ1036" s="35"/>
      <c r="CA1036" s="35"/>
      <c r="CB1036" s="35"/>
      <c r="CC1036" s="35"/>
      <c r="CD1036" s="35"/>
      <c r="CE1036" s="35"/>
      <c r="CF1036" s="35"/>
      <c r="CG1036" s="35"/>
      <c r="CH1036" s="35"/>
    </row>
    <row r="1037" spans="1:86" ht="15.6" x14ac:dyDescent="0.3">
      <c r="A1037" s="35"/>
      <c r="B1037" s="86"/>
      <c r="C1037" s="35"/>
      <c r="D1037" s="35"/>
      <c r="E1037" s="35"/>
      <c r="F1037" s="35"/>
      <c r="G1037" s="35"/>
      <c r="H1037" s="35"/>
      <c r="I1037" s="35"/>
      <c r="J1037" s="35"/>
      <c r="K1037" s="35"/>
      <c r="L1037" s="35"/>
      <c r="M1037" s="35"/>
      <c r="N1037" s="35"/>
      <c r="O1037" s="35"/>
      <c r="P1037" s="35"/>
      <c r="Q1037" s="35"/>
      <c r="R1037" s="35"/>
      <c r="S1037" s="35"/>
      <c r="T1037" s="17">
        <f t="shared" si="2329"/>
        <v>47053</v>
      </c>
      <c r="U1037" s="216">
        <f t="shared" si="2322"/>
        <v>5</v>
      </c>
      <c r="V1037" s="216">
        <f t="shared" si="2329"/>
        <v>1032</v>
      </c>
      <c r="W1037" s="16">
        <f t="shared" si="2336"/>
        <v>2.8273972602739725</v>
      </c>
      <c r="X1037" s="16" t="e">
        <f>IF(Template!$F$7="Linear interpolation",LinInterp($I$5:$I$22,$G$5:$G$22,W1037),CubicSpline($I$5:$I$22,$G$5:$G$22,W1037))</f>
        <v>#VALUE!</v>
      </c>
      <c r="Y1037" s="221" t="e">
        <f t="shared" si="2323"/>
        <v>#VALUE!</v>
      </c>
      <c r="Z1037" s="221" t="e">
        <f>Y1037/PRODUCT($AA$6:AA1036)</f>
        <v>#VALUE!</v>
      </c>
      <c r="AA1037" s="16" t="e">
        <f t="shared" si="2330"/>
        <v>#VALUE!</v>
      </c>
      <c r="AB1037" s="10" t="e">
        <f t="shared" si="2331"/>
        <v>#VALUE!</v>
      </c>
      <c r="AC1037" s="90">
        <f t="shared" si="2324"/>
        <v>1037</v>
      </c>
      <c r="AD1037" s="17">
        <f t="shared" si="2332"/>
        <v>47030</v>
      </c>
      <c r="AE1037" s="16" t="e">
        <f t="shared" si="2325"/>
        <v>#VALUE!</v>
      </c>
      <c r="AF1037" s="10">
        <f ca="1">IFERROR(AVERAGE(INDIRECT("AE"&amp;AC1037-Template!$F$10+1):INDIRECT("AE"&amp;AC1037)),0)</f>
        <v>0</v>
      </c>
      <c r="AG1037" s="35"/>
      <c r="AH1037" s="86"/>
      <c r="AI1037" s="35"/>
      <c r="AJ1037" s="35"/>
      <c r="AK1037" s="35"/>
      <c r="AL1037" s="35"/>
      <c r="AM1037" s="35"/>
      <c r="AN1037" s="35"/>
      <c r="AO1037" s="35"/>
      <c r="AP1037" s="35"/>
      <c r="AQ1037" s="35"/>
      <c r="AR1037" s="35"/>
      <c r="AS1037" s="35"/>
      <c r="AT1037" s="35"/>
      <c r="AU1037" s="35"/>
      <c r="AV1037" s="35"/>
      <c r="AW1037" s="35"/>
      <c r="AX1037" s="35"/>
      <c r="AY1037" s="35"/>
      <c r="AZ1037" s="17">
        <f t="shared" ref="AZ1037" si="2347">AZ1036+1</f>
        <v>47053</v>
      </c>
      <c r="BA1037" s="216">
        <f t="shared" ref="BA1037:BA1100" si="2348">WEEKDAY(AZ1037,2)</f>
        <v>5</v>
      </c>
      <c r="BB1037" s="216">
        <f t="shared" ref="BB1037" si="2349">BB1036+1</f>
        <v>1032</v>
      </c>
      <c r="BC1037" s="16">
        <f t="shared" ref="BC1037:BC1100" si="2350">YEARFRAC($T$5,AZ1037,3)</f>
        <v>2.8273972602739725</v>
      </c>
      <c r="BD1037" s="16">
        <f>IF(Template!$F$7="Linear interpolation",LinInterp($AO$5:$AO$18,$AM$5:$AM$18,BC1037),CubicSpline($AO$5:$AO$18,$AM$5:$AM$18,BC1037))</f>
        <v>13.948408128967756</v>
      </c>
      <c r="BE1037" s="221">
        <f t="shared" si="2285"/>
        <v>1.4465611121700168</v>
      </c>
      <c r="BF1037" s="221">
        <f>BE1037/PRODUCT($BG$6:BG1036)</f>
        <v>1.000376320258666</v>
      </c>
      <c r="BG1037" s="16">
        <f t="shared" ref="BG1037:BG1100" si="2351">1+BH1037/365/100</f>
        <v>1.000376320258666</v>
      </c>
      <c r="BH1037" s="10">
        <f t="shared" ref="BH1037:BH1100" si="2352">IF(OR(BA1037=6,BA1037=7),BH1036,(BF1037-1)*365*100)</f>
        <v>13.735689441307652</v>
      </c>
      <c r="BI1037" s="90"/>
      <c r="BJ1037" s="17">
        <f t="shared" si="2335"/>
        <v>47030</v>
      </c>
      <c r="BK1037" s="16">
        <f t="shared" si="2328"/>
        <v>13.627462826086735</v>
      </c>
      <c r="BL1037" s="10">
        <f ca="1">IFERROR(AVERAGE(INDIRECT("BK"&amp;AC1037-Template!$F$10+1):INDIRECT("BK"&amp;AC1037)),0)</f>
        <v>13.549204572062006</v>
      </c>
      <c r="BM1037" s="35"/>
      <c r="BN1037" s="86"/>
      <c r="BO1037" s="35"/>
      <c r="BP1037" s="35"/>
      <c r="BQ1037" s="35"/>
      <c r="BR1037" s="35"/>
      <c r="BS1037" s="35"/>
      <c r="BT1037" s="35"/>
      <c r="BU1037" s="35"/>
      <c r="BV1037" s="35"/>
      <c r="BW1037" s="35"/>
      <c r="BX1037" s="35"/>
      <c r="BY1037" s="35"/>
      <c r="BZ1037" s="35"/>
      <c r="CA1037" s="35"/>
      <c r="CB1037" s="35"/>
      <c r="CC1037" s="35"/>
      <c r="CD1037" s="35"/>
      <c r="CE1037" s="35"/>
      <c r="CF1037" s="35"/>
      <c r="CG1037" s="35"/>
      <c r="CH1037" s="35"/>
    </row>
    <row r="1038" spans="1:86" ht="15.6" x14ac:dyDescent="0.3">
      <c r="A1038" s="35"/>
      <c r="B1038" s="86"/>
      <c r="C1038" s="35"/>
      <c r="D1038" s="35"/>
      <c r="E1038" s="35"/>
      <c r="F1038" s="35"/>
      <c r="G1038" s="35"/>
      <c r="H1038" s="35"/>
      <c r="I1038" s="35"/>
      <c r="J1038" s="35"/>
      <c r="K1038" s="35"/>
      <c r="L1038" s="35"/>
      <c r="M1038" s="35"/>
      <c r="N1038" s="35"/>
      <c r="O1038" s="35"/>
      <c r="P1038" s="35"/>
      <c r="Q1038" s="35"/>
      <c r="R1038" s="35"/>
      <c r="S1038" s="35"/>
      <c r="T1038" s="17">
        <f t="shared" si="2329"/>
        <v>47054</v>
      </c>
      <c r="U1038" s="216">
        <f t="shared" si="2322"/>
        <v>6</v>
      </c>
      <c r="V1038" s="216">
        <f t="shared" si="2329"/>
        <v>1033</v>
      </c>
      <c r="W1038" s="16">
        <f t="shared" si="2336"/>
        <v>2.8301369863013699</v>
      </c>
      <c r="X1038" s="16" t="e">
        <f>IF(Template!$F$7="Linear interpolation",LinInterp($I$5:$I$22,$G$5:$G$22,W1038),CubicSpline($I$5:$I$22,$G$5:$G$22,W1038))</f>
        <v>#VALUE!</v>
      </c>
      <c r="Y1038" s="221" t="e">
        <f t="shared" si="2323"/>
        <v>#VALUE!</v>
      </c>
      <c r="Z1038" s="221" t="e">
        <f>Y1038/PRODUCT($AA$6:AA1037)</f>
        <v>#VALUE!</v>
      </c>
      <c r="AA1038" s="16" t="e">
        <f t="shared" si="2330"/>
        <v>#VALUE!</v>
      </c>
      <c r="AB1038" s="10" t="e">
        <f t="shared" si="2331"/>
        <v>#VALUE!</v>
      </c>
      <c r="AC1038" s="90">
        <f t="shared" si="2324"/>
        <v>1038</v>
      </c>
      <c r="AD1038" s="17">
        <f t="shared" si="2332"/>
        <v>47031</v>
      </c>
      <c r="AE1038" s="16" t="e">
        <f t="shared" si="2325"/>
        <v>#VALUE!</v>
      </c>
      <c r="AF1038" s="10">
        <f ca="1">IFERROR(AVERAGE(INDIRECT("AE"&amp;AC1038-Template!$F$10+1):INDIRECT("AE"&amp;AC1038)),0)</f>
        <v>0</v>
      </c>
      <c r="AG1038" s="35"/>
      <c r="AH1038" s="86"/>
      <c r="AI1038" s="35"/>
      <c r="AJ1038" s="35"/>
      <c r="AK1038" s="35"/>
      <c r="AL1038" s="35"/>
      <c r="AM1038" s="35"/>
      <c r="AN1038" s="35"/>
      <c r="AO1038" s="35"/>
      <c r="AP1038" s="35"/>
      <c r="AQ1038" s="35"/>
      <c r="AR1038" s="35"/>
      <c r="AS1038" s="35"/>
      <c r="AT1038" s="35"/>
      <c r="AU1038" s="35"/>
      <c r="AV1038" s="35"/>
      <c r="AW1038" s="35"/>
      <c r="AX1038" s="35"/>
      <c r="AY1038" s="35"/>
      <c r="AZ1038" s="17">
        <f t="shared" ref="AZ1038" si="2353">AZ1037+1</f>
        <v>47054</v>
      </c>
      <c r="BA1038" s="216">
        <f t="shared" si="2348"/>
        <v>6</v>
      </c>
      <c r="BB1038" s="216">
        <f t="shared" ref="BB1038" si="2354">BB1037+1</f>
        <v>1033</v>
      </c>
      <c r="BC1038" s="16">
        <f t="shared" si="2350"/>
        <v>2.8301369863013699</v>
      </c>
      <c r="BD1038" s="16">
        <f>IF(Template!$F$7="Linear interpolation",LinInterp($AO$5:$AO$18,$AM$5:$AM$18,BC1038),CubicSpline($AO$5:$AO$18,$AM$5:$AM$18,BC1038))</f>
        <v>13.949158039158906</v>
      </c>
      <c r="BE1038" s="221">
        <f t="shared" si="2285"/>
        <v>1.4471056522566454</v>
      </c>
      <c r="BF1038" s="221">
        <f>BE1038/PRODUCT($BG$6:BG1037)</f>
        <v>1.0003764376645048</v>
      </c>
      <c r="BG1038" s="16">
        <f t="shared" si="2351"/>
        <v>1.000376320258666</v>
      </c>
      <c r="BH1038" s="10">
        <f t="shared" si="2352"/>
        <v>13.735689441307652</v>
      </c>
      <c r="BI1038" s="90"/>
      <c r="BJ1038" s="17">
        <f t="shared" si="2335"/>
        <v>47031</v>
      </c>
      <c r="BK1038" s="16">
        <f t="shared" si="2328"/>
        <v>13.632538852054509</v>
      </c>
      <c r="BL1038" s="10">
        <f ca="1">IFERROR(AVERAGE(INDIRECT("BK"&amp;AC1038-Template!$F$10+1):INDIRECT("BK"&amp;AC1038)),0)</f>
        <v>13.554725271953579</v>
      </c>
      <c r="BM1038" s="35"/>
      <c r="BN1038" s="86"/>
      <c r="BO1038" s="35"/>
      <c r="BP1038" s="35"/>
      <c r="BQ1038" s="35"/>
      <c r="BR1038" s="35"/>
      <c r="BS1038" s="35"/>
      <c r="BT1038" s="35"/>
      <c r="BU1038" s="35"/>
      <c r="BV1038" s="35"/>
      <c r="BW1038" s="35"/>
      <c r="BX1038" s="35"/>
      <c r="BY1038" s="35"/>
      <c r="BZ1038" s="35"/>
      <c r="CA1038" s="35"/>
      <c r="CB1038" s="35"/>
      <c r="CC1038" s="35"/>
      <c r="CD1038" s="35"/>
      <c r="CE1038" s="35"/>
      <c r="CF1038" s="35"/>
      <c r="CG1038" s="35"/>
      <c r="CH1038" s="35"/>
    </row>
    <row r="1039" spans="1:86" ht="15.6" x14ac:dyDescent="0.3">
      <c r="A1039" s="35"/>
      <c r="B1039" s="86"/>
      <c r="C1039" s="35"/>
      <c r="D1039" s="35"/>
      <c r="E1039" s="35"/>
      <c r="F1039" s="35"/>
      <c r="G1039" s="35"/>
      <c r="H1039" s="35"/>
      <c r="I1039" s="35"/>
      <c r="J1039" s="35"/>
      <c r="K1039" s="35"/>
      <c r="L1039" s="35"/>
      <c r="M1039" s="35"/>
      <c r="N1039" s="35"/>
      <c r="O1039" s="35"/>
      <c r="P1039" s="35"/>
      <c r="Q1039" s="35"/>
      <c r="R1039" s="35"/>
      <c r="S1039" s="35"/>
      <c r="T1039" s="17">
        <f t="shared" si="2329"/>
        <v>47055</v>
      </c>
      <c r="U1039" s="216">
        <f t="shared" si="2322"/>
        <v>7</v>
      </c>
      <c r="V1039" s="216">
        <f t="shared" si="2329"/>
        <v>1034</v>
      </c>
      <c r="W1039" s="16">
        <f t="shared" si="2336"/>
        <v>2.8328767123287673</v>
      </c>
      <c r="X1039" s="16" t="e">
        <f>IF(Template!$F$7="Linear interpolation",LinInterp($I$5:$I$22,$G$5:$G$22,W1039),CubicSpline($I$5:$I$22,$G$5:$G$22,W1039))</f>
        <v>#VALUE!</v>
      </c>
      <c r="Y1039" s="221" t="e">
        <f t="shared" si="2323"/>
        <v>#VALUE!</v>
      </c>
      <c r="Z1039" s="221" t="e">
        <f>Y1039/PRODUCT($AA$6:AA1038)</f>
        <v>#VALUE!</v>
      </c>
      <c r="AA1039" s="16" t="e">
        <f t="shared" si="2330"/>
        <v>#VALUE!</v>
      </c>
      <c r="AB1039" s="10" t="e">
        <f t="shared" si="2331"/>
        <v>#VALUE!</v>
      </c>
      <c r="AC1039" s="90">
        <f t="shared" si="2324"/>
        <v>1039</v>
      </c>
      <c r="AD1039" s="17">
        <f t="shared" si="2332"/>
        <v>47032</v>
      </c>
      <c r="AE1039" s="16" t="e">
        <f t="shared" si="2325"/>
        <v>#VALUE!</v>
      </c>
      <c r="AF1039" s="10">
        <f ca="1">IFERROR(AVERAGE(INDIRECT("AE"&amp;AC1039-Template!$F$10+1):INDIRECT("AE"&amp;AC1039)),0)</f>
        <v>0</v>
      </c>
      <c r="AG1039" s="35"/>
      <c r="AH1039" s="86"/>
      <c r="AI1039" s="35"/>
      <c r="AJ1039" s="35"/>
      <c r="AK1039" s="35"/>
      <c r="AL1039" s="35"/>
      <c r="AM1039" s="35"/>
      <c r="AN1039" s="35"/>
      <c r="AO1039" s="35"/>
      <c r="AP1039" s="35"/>
      <c r="AQ1039" s="35"/>
      <c r="AR1039" s="35"/>
      <c r="AS1039" s="35"/>
      <c r="AT1039" s="35"/>
      <c r="AU1039" s="35"/>
      <c r="AV1039" s="35"/>
      <c r="AW1039" s="35"/>
      <c r="AX1039" s="35"/>
      <c r="AY1039" s="35"/>
      <c r="AZ1039" s="17">
        <f t="shared" ref="AZ1039" si="2355">AZ1038+1</f>
        <v>47055</v>
      </c>
      <c r="BA1039" s="216">
        <f t="shared" si="2348"/>
        <v>7</v>
      </c>
      <c r="BB1039" s="216">
        <f t="shared" ref="BB1039" si="2356">BB1038+1</f>
        <v>1034</v>
      </c>
      <c r="BC1039" s="16">
        <f t="shared" si="2350"/>
        <v>2.8328767123287673</v>
      </c>
      <c r="BD1039" s="16">
        <f>IF(Template!$F$7="Linear interpolation",LinInterp($AO$5:$AO$18,$AM$5:$AM$18,BC1039),CubicSpline($AO$5:$AO$18,$AM$5:$AM$18,BC1039))</f>
        <v>13.949911184365895</v>
      </c>
      <c r="BE1039" s="221">
        <f t="shared" si="2285"/>
        <v>1.4476505657816807</v>
      </c>
      <c r="BF1039" s="221">
        <f>BE1039/PRODUCT($BG$6:BG1038)</f>
        <v>1.0003766714772193</v>
      </c>
      <c r="BG1039" s="16">
        <f t="shared" si="2351"/>
        <v>1.000376320258666</v>
      </c>
      <c r="BH1039" s="10">
        <f t="shared" si="2352"/>
        <v>13.735689441307652</v>
      </c>
      <c r="BI1039" s="90"/>
      <c r="BJ1039" s="17">
        <f t="shared" si="2335"/>
        <v>47032</v>
      </c>
      <c r="BK1039" s="16">
        <f t="shared" si="2328"/>
        <v>13.637582411449522</v>
      </c>
      <c r="BL1039" s="10">
        <f ca="1">IFERROR(AVERAGE(INDIRECT("BK"&amp;AC1039-Template!$F$10+1):INDIRECT("BK"&amp;AC1039)),0)</f>
        <v>13.560216030950595</v>
      </c>
      <c r="BM1039" s="35"/>
      <c r="BN1039" s="86"/>
      <c r="BO1039" s="35"/>
      <c r="BP1039" s="35"/>
      <c r="BQ1039" s="35"/>
      <c r="BR1039" s="35"/>
      <c r="BS1039" s="35"/>
      <c r="BT1039" s="35"/>
      <c r="BU1039" s="35"/>
      <c r="BV1039" s="35"/>
      <c r="BW1039" s="35"/>
      <c r="BX1039" s="35"/>
      <c r="BY1039" s="35"/>
      <c r="BZ1039" s="35"/>
      <c r="CA1039" s="35"/>
      <c r="CB1039" s="35"/>
      <c r="CC1039" s="35"/>
      <c r="CD1039" s="35"/>
      <c r="CE1039" s="35"/>
      <c r="CF1039" s="35"/>
      <c r="CG1039" s="35"/>
      <c r="CH1039" s="35"/>
    </row>
    <row r="1040" spans="1:86" ht="15.6" x14ac:dyDescent="0.3">
      <c r="A1040" s="35"/>
      <c r="B1040" s="86"/>
      <c r="C1040" s="35"/>
      <c r="D1040" s="35"/>
      <c r="E1040" s="35"/>
      <c r="F1040" s="35"/>
      <c r="G1040" s="35"/>
      <c r="H1040" s="35"/>
      <c r="I1040" s="35"/>
      <c r="J1040" s="35"/>
      <c r="K1040" s="35"/>
      <c r="L1040" s="35"/>
      <c r="M1040" s="35"/>
      <c r="N1040" s="35"/>
      <c r="O1040" s="35"/>
      <c r="P1040" s="35"/>
      <c r="Q1040" s="35"/>
      <c r="R1040" s="35"/>
      <c r="S1040" s="35"/>
      <c r="T1040" s="17">
        <f t="shared" si="2329"/>
        <v>47056</v>
      </c>
      <c r="U1040" s="216">
        <f t="shared" si="2322"/>
        <v>1</v>
      </c>
      <c r="V1040" s="216">
        <f t="shared" si="2329"/>
        <v>1035</v>
      </c>
      <c r="W1040" s="16">
        <f t="shared" si="2336"/>
        <v>2.8356164383561642</v>
      </c>
      <c r="X1040" s="16" t="e">
        <f>IF(Template!$F$7="Linear interpolation",LinInterp($I$5:$I$22,$G$5:$G$22,W1040),CubicSpline($I$5:$I$22,$G$5:$G$22,W1040))</f>
        <v>#VALUE!</v>
      </c>
      <c r="Y1040" s="221" t="e">
        <f t="shared" si="2323"/>
        <v>#VALUE!</v>
      </c>
      <c r="Z1040" s="221" t="e">
        <f>Y1040/PRODUCT($AA$6:AA1039)</f>
        <v>#VALUE!</v>
      </c>
      <c r="AA1040" s="16" t="e">
        <f t="shared" si="2330"/>
        <v>#VALUE!</v>
      </c>
      <c r="AB1040" s="10" t="e">
        <f t="shared" si="2331"/>
        <v>#VALUE!</v>
      </c>
      <c r="AC1040" s="90">
        <f t="shared" si="2324"/>
        <v>1040</v>
      </c>
      <c r="AD1040" s="17">
        <f t="shared" si="2332"/>
        <v>47033</v>
      </c>
      <c r="AE1040" s="16" t="e">
        <f t="shared" si="2325"/>
        <v>#VALUE!</v>
      </c>
      <c r="AF1040" s="10">
        <f ca="1">IFERROR(AVERAGE(INDIRECT("AE"&amp;AC1040-Template!$F$10+1):INDIRECT("AE"&amp;AC1040)),0)</f>
        <v>0</v>
      </c>
      <c r="AG1040" s="35"/>
      <c r="AH1040" s="86"/>
      <c r="AI1040" s="35"/>
      <c r="AJ1040" s="35"/>
      <c r="AK1040" s="35"/>
      <c r="AL1040" s="35"/>
      <c r="AM1040" s="35"/>
      <c r="AN1040" s="35"/>
      <c r="AO1040" s="35"/>
      <c r="AP1040" s="35"/>
      <c r="AQ1040" s="35"/>
      <c r="AR1040" s="35"/>
      <c r="AS1040" s="35"/>
      <c r="AT1040" s="35"/>
      <c r="AU1040" s="35"/>
      <c r="AV1040" s="35"/>
      <c r="AW1040" s="35"/>
      <c r="AX1040" s="35"/>
      <c r="AY1040" s="35"/>
      <c r="AZ1040" s="17">
        <f t="shared" ref="AZ1040" si="2357">AZ1039+1</f>
        <v>47056</v>
      </c>
      <c r="BA1040" s="216">
        <f t="shared" si="2348"/>
        <v>1</v>
      </c>
      <c r="BB1040" s="216">
        <f t="shared" ref="BB1040" si="2358">BB1039+1</f>
        <v>1035</v>
      </c>
      <c r="BC1040" s="16">
        <f t="shared" si="2350"/>
        <v>2.8356164383561642</v>
      </c>
      <c r="BD1040" s="16">
        <f>IF(Template!$F$7="Linear interpolation",LinInterp($AO$5:$AO$18,$AM$5:$AM$18,BC1040),CubicSpline($AO$5:$AO$18,$AM$5:$AM$18,BC1040))</f>
        <v>13.950667514968798</v>
      </c>
      <c r="BE1040" s="221">
        <f t="shared" si="2285"/>
        <v>1.448195851559487</v>
      </c>
      <c r="BF1040" s="221">
        <f>BE1040/PRODUCT($BG$6:BG1039)</f>
        <v>1.0003770206931302</v>
      </c>
      <c r="BG1040" s="16">
        <f t="shared" si="2351"/>
        <v>1.0003770206931302</v>
      </c>
      <c r="BH1040" s="10">
        <f t="shared" si="2352"/>
        <v>13.761255299251207</v>
      </c>
      <c r="BI1040" s="90"/>
      <c r="BJ1040" s="17">
        <f t="shared" si="2335"/>
        <v>47033</v>
      </c>
      <c r="BK1040" s="16">
        <f t="shared" si="2328"/>
        <v>13.637582411449522</v>
      </c>
      <c r="BL1040" s="10">
        <f ca="1">IFERROR(AVERAGE(INDIRECT("BK"&amp;AC1040-Template!$F$10+1):INDIRECT("BK"&amp;AC1040)),0)</f>
        <v>13.565509644153122</v>
      </c>
      <c r="BM1040" s="35"/>
      <c r="BN1040" s="86"/>
      <c r="BO1040" s="35"/>
      <c r="BP1040" s="35"/>
      <c r="BQ1040" s="35"/>
      <c r="BR1040" s="35"/>
      <c r="BS1040" s="35"/>
      <c r="BT1040" s="35"/>
      <c r="BU1040" s="35"/>
      <c r="BV1040" s="35"/>
      <c r="BW1040" s="35"/>
      <c r="BX1040" s="35"/>
      <c r="BY1040" s="35"/>
      <c r="BZ1040" s="35"/>
      <c r="CA1040" s="35"/>
      <c r="CB1040" s="35"/>
      <c r="CC1040" s="35"/>
      <c r="CD1040" s="35"/>
      <c r="CE1040" s="35"/>
      <c r="CF1040" s="35"/>
      <c r="CG1040" s="35"/>
      <c r="CH1040" s="35"/>
    </row>
    <row r="1041" spans="1:86" ht="15.6" x14ac:dyDescent="0.3">
      <c r="A1041" s="35"/>
      <c r="B1041" s="86"/>
      <c r="C1041" s="35"/>
      <c r="D1041" s="35"/>
      <c r="E1041" s="35"/>
      <c r="F1041" s="35"/>
      <c r="G1041" s="35"/>
      <c r="H1041" s="35"/>
      <c r="I1041" s="35"/>
      <c r="J1041" s="35"/>
      <c r="K1041" s="35"/>
      <c r="L1041" s="35"/>
      <c r="M1041" s="35"/>
      <c r="N1041" s="35"/>
      <c r="O1041" s="35"/>
      <c r="P1041" s="35"/>
      <c r="Q1041" s="35"/>
      <c r="R1041" s="35"/>
      <c r="S1041" s="35"/>
      <c r="T1041" s="17">
        <f t="shared" si="2329"/>
        <v>47057</v>
      </c>
      <c r="U1041" s="216">
        <f t="shared" si="2322"/>
        <v>2</v>
      </c>
      <c r="V1041" s="216">
        <f t="shared" si="2329"/>
        <v>1036</v>
      </c>
      <c r="W1041" s="16">
        <f t="shared" si="2336"/>
        <v>2.8383561643835615</v>
      </c>
      <c r="X1041" s="16" t="e">
        <f>IF(Template!$F$7="Linear interpolation",LinInterp($I$5:$I$22,$G$5:$G$22,W1041),CubicSpline($I$5:$I$22,$G$5:$G$22,W1041))</f>
        <v>#VALUE!</v>
      </c>
      <c r="Y1041" s="221" t="e">
        <f t="shared" si="2323"/>
        <v>#VALUE!</v>
      </c>
      <c r="Z1041" s="221" t="e">
        <f>Y1041/PRODUCT($AA$6:AA1040)</f>
        <v>#VALUE!</v>
      </c>
      <c r="AA1041" s="16" t="e">
        <f t="shared" si="2330"/>
        <v>#VALUE!</v>
      </c>
      <c r="AB1041" s="10" t="e">
        <f t="shared" si="2331"/>
        <v>#VALUE!</v>
      </c>
      <c r="AC1041" s="90">
        <f t="shared" si="2324"/>
        <v>1041</v>
      </c>
      <c r="AD1041" s="17">
        <f t="shared" si="2332"/>
        <v>47034</v>
      </c>
      <c r="AE1041" s="16" t="e">
        <f t="shared" si="2325"/>
        <v>#VALUE!</v>
      </c>
      <c r="AF1041" s="10">
        <f ca="1">IFERROR(AVERAGE(INDIRECT("AE"&amp;AC1041-Template!$F$10+1):INDIRECT("AE"&amp;AC1041)),0)</f>
        <v>0</v>
      </c>
      <c r="AG1041" s="35"/>
      <c r="AH1041" s="86"/>
      <c r="AI1041" s="35"/>
      <c r="AJ1041" s="35"/>
      <c r="AK1041" s="35"/>
      <c r="AL1041" s="35"/>
      <c r="AM1041" s="35"/>
      <c r="AN1041" s="35"/>
      <c r="AO1041" s="35"/>
      <c r="AP1041" s="35"/>
      <c r="AQ1041" s="35"/>
      <c r="AR1041" s="35"/>
      <c r="AS1041" s="35"/>
      <c r="AT1041" s="35"/>
      <c r="AU1041" s="35"/>
      <c r="AV1041" s="35"/>
      <c r="AW1041" s="35"/>
      <c r="AX1041" s="35"/>
      <c r="AY1041" s="35"/>
      <c r="AZ1041" s="17">
        <f t="shared" ref="AZ1041" si="2359">AZ1040+1</f>
        <v>47057</v>
      </c>
      <c r="BA1041" s="216">
        <f t="shared" si="2348"/>
        <v>2</v>
      </c>
      <c r="BB1041" s="216">
        <f t="shared" ref="BB1041" si="2360">BB1040+1</f>
        <v>1036</v>
      </c>
      <c r="BC1041" s="16">
        <f t="shared" si="2350"/>
        <v>2.8383561643835615</v>
      </c>
      <c r="BD1041" s="16">
        <f>IF(Template!$F$7="Linear interpolation",LinInterp($AO$5:$AO$18,$AM$5:$AM$18,BC1041),CubicSpline($AO$5:$AO$18,$AM$5:$AM$18,BC1041))</f>
        <v>13.951426981347685</v>
      </c>
      <c r="BE1041" s="221">
        <f t="shared" si="2285"/>
        <v>1.4487415083955879</v>
      </c>
      <c r="BF1041" s="221">
        <f>BE1041/PRODUCT($BG$6:BG1040)</f>
        <v>1.0003767838690556</v>
      </c>
      <c r="BG1041" s="16">
        <f t="shared" si="2351"/>
        <v>1.0003767838690556</v>
      </c>
      <c r="BH1041" s="10">
        <f t="shared" si="2352"/>
        <v>13.752611220529287</v>
      </c>
      <c r="BI1041" s="90"/>
      <c r="BJ1041" s="17">
        <f t="shared" si="2335"/>
        <v>47034</v>
      </c>
      <c r="BK1041" s="16">
        <f t="shared" si="2328"/>
        <v>13.637582411449522</v>
      </c>
      <c r="BL1041" s="10">
        <f ca="1">IFERROR(AVERAGE(INDIRECT("BK"&amp;AC1041-Template!$F$10+1):INDIRECT("BK"&amp;AC1041)),0)</f>
        <v>13.570607031125503</v>
      </c>
      <c r="BM1041" s="35"/>
      <c r="BN1041" s="86"/>
      <c r="BO1041" s="35"/>
      <c r="BP1041" s="35"/>
      <c r="BQ1041" s="35"/>
      <c r="BR1041" s="35"/>
      <c r="BS1041" s="35"/>
      <c r="BT1041" s="35"/>
      <c r="BU1041" s="35"/>
      <c r="BV1041" s="35"/>
      <c r="BW1041" s="35"/>
      <c r="BX1041" s="35"/>
      <c r="BY1041" s="35"/>
      <c r="BZ1041" s="35"/>
      <c r="CA1041" s="35"/>
      <c r="CB1041" s="35"/>
      <c r="CC1041" s="35"/>
      <c r="CD1041" s="35"/>
      <c r="CE1041" s="35"/>
      <c r="CF1041" s="35"/>
      <c r="CG1041" s="35"/>
      <c r="CH1041" s="35"/>
    </row>
    <row r="1042" spans="1:86" ht="15.6" x14ac:dyDescent="0.3">
      <c r="A1042" s="35"/>
      <c r="B1042" s="86"/>
      <c r="C1042" s="35"/>
      <c r="D1042" s="35"/>
      <c r="E1042" s="35"/>
      <c r="F1042" s="35"/>
      <c r="G1042" s="35"/>
      <c r="H1042" s="35"/>
      <c r="I1042" s="35"/>
      <c r="J1042" s="35"/>
      <c r="K1042" s="35"/>
      <c r="L1042" s="35"/>
      <c r="M1042" s="35"/>
      <c r="N1042" s="35"/>
      <c r="O1042" s="35"/>
      <c r="P1042" s="35"/>
      <c r="Q1042" s="35"/>
      <c r="R1042" s="35"/>
      <c r="S1042" s="35"/>
      <c r="T1042" s="17">
        <f t="shared" si="2329"/>
        <v>47058</v>
      </c>
      <c r="U1042" s="216">
        <f t="shared" si="2322"/>
        <v>3</v>
      </c>
      <c r="V1042" s="216">
        <f t="shared" si="2329"/>
        <v>1037</v>
      </c>
      <c r="W1042" s="16">
        <f t="shared" si="2336"/>
        <v>2.8410958904109589</v>
      </c>
      <c r="X1042" s="16" t="e">
        <f>IF(Template!$F$7="Linear interpolation",LinInterp($I$5:$I$22,$G$5:$G$22,W1042),CubicSpline($I$5:$I$22,$G$5:$G$22,W1042))</f>
        <v>#VALUE!</v>
      </c>
      <c r="Y1042" s="221" t="e">
        <f t="shared" si="2323"/>
        <v>#VALUE!</v>
      </c>
      <c r="Z1042" s="221" t="e">
        <f>Y1042/PRODUCT($AA$6:AA1041)</f>
        <v>#VALUE!</v>
      </c>
      <c r="AA1042" s="16" t="e">
        <f t="shared" si="2330"/>
        <v>#VALUE!</v>
      </c>
      <c r="AB1042" s="10" t="e">
        <f t="shared" si="2331"/>
        <v>#VALUE!</v>
      </c>
      <c r="AC1042" s="90">
        <f t="shared" si="2324"/>
        <v>1042</v>
      </c>
      <c r="AD1042" s="17">
        <f t="shared" si="2332"/>
        <v>47035</v>
      </c>
      <c r="AE1042" s="16" t="e">
        <f t="shared" si="2325"/>
        <v>#VALUE!</v>
      </c>
      <c r="AF1042" s="10">
        <f ca="1">IFERROR(AVERAGE(INDIRECT("AE"&amp;AC1042-Template!$F$10+1):INDIRECT("AE"&amp;AC1042)),0)</f>
        <v>0</v>
      </c>
      <c r="AG1042" s="35"/>
      <c r="AH1042" s="86"/>
      <c r="AI1042" s="35"/>
      <c r="AJ1042" s="35"/>
      <c r="AK1042" s="35"/>
      <c r="AL1042" s="35"/>
      <c r="AM1042" s="35"/>
      <c r="AN1042" s="35"/>
      <c r="AO1042" s="35"/>
      <c r="AP1042" s="35"/>
      <c r="AQ1042" s="35"/>
      <c r="AR1042" s="35"/>
      <c r="AS1042" s="35"/>
      <c r="AT1042" s="35"/>
      <c r="AU1042" s="35"/>
      <c r="AV1042" s="35"/>
      <c r="AW1042" s="35"/>
      <c r="AX1042" s="35"/>
      <c r="AY1042" s="35"/>
      <c r="AZ1042" s="17">
        <f t="shared" ref="AZ1042" si="2361">AZ1041+1</f>
        <v>47058</v>
      </c>
      <c r="BA1042" s="216">
        <f t="shared" si="2348"/>
        <v>3</v>
      </c>
      <c r="BB1042" s="216">
        <f t="shared" ref="BB1042" si="2362">BB1041+1</f>
        <v>1037</v>
      </c>
      <c r="BC1042" s="16">
        <f t="shared" si="2350"/>
        <v>2.8410958904109589</v>
      </c>
      <c r="BD1042" s="16">
        <f>IF(Template!$F$7="Linear interpolation",LinInterp($AO$5:$AO$18,$AM$5:$AM$18,BC1042),CubicSpline($AO$5:$AO$18,$AM$5:$AM$18,BC1042))</f>
        <v>13.952189533882631</v>
      </c>
      <c r="BE1042" s="221">
        <f t="shared" si="2285"/>
        <v>1.4492875350866481</v>
      </c>
      <c r="BF1042" s="221">
        <f>BE1042/PRODUCT($BG$6:BG1041)</f>
        <v>1.0003768972504039</v>
      </c>
      <c r="BG1042" s="16">
        <f t="shared" si="2351"/>
        <v>1.0003768972504039</v>
      </c>
      <c r="BH1042" s="10">
        <f t="shared" si="2352"/>
        <v>13.756749639742605</v>
      </c>
      <c r="BI1042" s="90"/>
      <c r="BJ1042" s="17">
        <f t="shared" si="2335"/>
        <v>47035</v>
      </c>
      <c r="BK1042" s="16">
        <f t="shared" si="2328"/>
        <v>13.667516500125432</v>
      </c>
      <c r="BL1042" s="10">
        <f ca="1">IFERROR(AVERAGE(INDIRECT("BK"&amp;AC1042-Template!$F$10+1):INDIRECT("BK"&amp;AC1042)),0)</f>
        <v>13.576702221053742</v>
      </c>
      <c r="BM1042" s="35"/>
      <c r="BN1042" s="86"/>
      <c r="BO1042" s="35"/>
      <c r="BP1042" s="35"/>
      <c r="BQ1042" s="35"/>
      <c r="BR1042" s="35"/>
      <c r="BS1042" s="35"/>
      <c r="BT1042" s="35"/>
      <c r="BU1042" s="35"/>
      <c r="BV1042" s="35"/>
      <c r="BW1042" s="35"/>
      <c r="BX1042" s="35"/>
      <c r="BY1042" s="35"/>
      <c r="BZ1042" s="35"/>
      <c r="CA1042" s="35"/>
      <c r="CB1042" s="35"/>
      <c r="CC1042" s="35"/>
      <c r="CD1042" s="35"/>
      <c r="CE1042" s="35"/>
      <c r="CF1042" s="35"/>
      <c r="CG1042" s="35"/>
      <c r="CH1042" s="35"/>
    </row>
    <row r="1043" spans="1:86" ht="15.6" x14ac:dyDescent="0.3">
      <c r="A1043" s="35"/>
      <c r="B1043" s="86"/>
      <c r="C1043" s="35"/>
      <c r="D1043" s="35"/>
      <c r="E1043" s="35"/>
      <c r="F1043" s="35"/>
      <c r="G1043" s="35"/>
      <c r="H1043" s="35"/>
      <c r="I1043" s="35"/>
      <c r="J1043" s="35"/>
      <c r="K1043" s="35"/>
      <c r="L1043" s="35"/>
      <c r="M1043" s="35"/>
      <c r="N1043" s="35"/>
      <c r="O1043" s="35"/>
      <c r="P1043" s="35"/>
      <c r="Q1043" s="35"/>
      <c r="R1043" s="35"/>
      <c r="S1043" s="35"/>
      <c r="T1043" s="17">
        <f t="shared" si="2329"/>
        <v>47059</v>
      </c>
      <c r="U1043" s="216">
        <f t="shared" si="2322"/>
        <v>4</v>
      </c>
      <c r="V1043" s="216">
        <f t="shared" si="2329"/>
        <v>1038</v>
      </c>
      <c r="W1043" s="16">
        <f t="shared" si="2336"/>
        <v>2.8438356164383563</v>
      </c>
      <c r="X1043" s="16" t="e">
        <f>IF(Template!$F$7="Linear interpolation",LinInterp($I$5:$I$22,$G$5:$G$22,W1043),CubicSpline($I$5:$I$22,$G$5:$G$22,W1043))</f>
        <v>#VALUE!</v>
      </c>
      <c r="Y1043" s="221" t="e">
        <f t="shared" si="2323"/>
        <v>#VALUE!</v>
      </c>
      <c r="Z1043" s="221" t="e">
        <f>Y1043/PRODUCT($AA$6:AA1042)</f>
        <v>#VALUE!</v>
      </c>
      <c r="AA1043" s="16" t="e">
        <f t="shared" si="2330"/>
        <v>#VALUE!</v>
      </c>
      <c r="AB1043" s="10" t="e">
        <f t="shared" si="2331"/>
        <v>#VALUE!</v>
      </c>
      <c r="AC1043" s="90">
        <f t="shared" si="2324"/>
        <v>1043</v>
      </c>
      <c r="AD1043" s="17">
        <f t="shared" si="2332"/>
        <v>47036</v>
      </c>
      <c r="AE1043" s="16" t="e">
        <f t="shared" si="2325"/>
        <v>#VALUE!</v>
      </c>
      <c r="AF1043" s="10">
        <f ca="1">IFERROR(AVERAGE(INDIRECT("AE"&amp;AC1043-Template!$F$10+1):INDIRECT("AE"&amp;AC1043)),0)</f>
        <v>0</v>
      </c>
      <c r="AG1043" s="35"/>
      <c r="AH1043" s="86"/>
      <c r="AI1043" s="35"/>
      <c r="AJ1043" s="35"/>
      <c r="AK1043" s="35"/>
      <c r="AL1043" s="35"/>
      <c r="AM1043" s="35"/>
      <c r="AN1043" s="35"/>
      <c r="AO1043" s="35"/>
      <c r="AP1043" s="35"/>
      <c r="AQ1043" s="35"/>
      <c r="AR1043" s="35"/>
      <c r="AS1043" s="35"/>
      <c r="AT1043" s="35"/>
      <c r="AU1043" s="35"/>
      <c r="AV1043" s="35"/>
      <c r="AW1043" s="35"/>
      <c r="AX1043" s="35"/>
      <c r="AY1043" s="35"/>
      <c r="AZ1043" s="17">
        <f t="shared" ref="AZ1043" si="2363">AZ1042+1</f>
        <v>47059</v>
      </c>
      <c r="BA1043" s="216">
        <f t="shared" si="2348"/>
        <v>4</v>
      </c>
      <c r="BB1043" s="216">
        <f t="shared" ref="BB1043" si="2364">BB1042+1</f>
        <v>1038</v>
      </c>
      <c r="BC1043" s="16">
        <f t="shared" si="2350"/>
        <v>2.8438356164383563</v>
      </c>
      <c r="BD1043" s="16">
        <f>IF(Template!$F$7="Linear interpolation",LinInterp($AO$5:$AO$18,$AM$5:$AM$18,BC1043),CubicSpline($AO$5:$AO$18,$AM$5:$AM$18,BC1043))</f>
        <v>13.952955122953707</v>
      </c>
      <c r="BE1043" s="221">
        <f t="shared" si="2285"/>
        <v>1.4498339304204546</v>
      </c>
      <c r="BF1043" s="221">
        <f>BE1043/PRODUCT($BG$6:BG1042)</f>
        <v>1.0003770096137434</v>
      </c>
      <c r="BG1043" s="16">
        <f t="shared" si="2351"/>
        <v>1.0003770096137434</v>
      </c>
      <c r="BH1043" s="10">
        <f t="shared" si="2352"/>
        <v>13.760850901635147</v>
      </c>
      <c r="BI1043" s="90"/>
      <c r="BJ1043" s="17">
        <f t="shared" si="2335"/>
        <v>47036</v>
      </c>
      <c r="BK1043" s="16">
        <f t="shared" si="2328"/>
        <v>13.657428504074254</v>
      </c>
      <c r="BL1043" s="10">
        <f ca="1">IFERROR(AVERAGE(INDIRECT("BK"&amp;AC1043-Template!$F$10+1):INDIRECT("BK"&amp;AC1043)),0)</f>
        <v>13.582461144446945</v>
      </c>
      <c r="BM1043" s="35"/>
      <c r="BN1043" s="86"/>
      <c r="BO1043" s="35"/>
      <c r="BP1043" s="35"/>
      <c r="BQ1043" s="35"/>
      <c r="BR1043" s="35"/>
      <c r="BS1043" s="35"/>
      <c r="BT1043" s="35"/>
      <c r="BU1043" s="35"/>
      <c r="BV1043" s="35"/>
      <c r="BW1043" s="35"/>
      <c r="BX1043" s="35"/>
      <c r="BY1043" s="35"/>
      <c r="BZ1043" s="35"/>
      <c r="CA1043" s="35"/>
      <c r="CB1043" s="35"/>
      <c r="CC1043" s="35"/>
      <c r="CD1043" s="35"/>
      <c r="CE1043" s="35"/>
      <c r="CF1043" s="35"/>
      <c r="CG1043" s="35"/>
      <c r="CH1043" s="35"/>
    </row>
    <row r="1044" spans="1:86" ht="15.6" x14ac:dyDescent="0.3">
      <c r="A1044" s="35"/>
      <c r="B1044" s="86"/>
      <c r="C1044" s="35"/>
      <c r="D1044" s="35"/>
      <c r="E1044" s="35"/>
      <c r="F1044" s="35"/>
      <c r="G1044" s="35"/>
      <c r="H1044" s="35"/>
      <c r="I1044" s="35"/>
      <c r="J1044" s="35"/>
      <c r="K1044" s="35"/>
      <c r="L1044" s="35"/>
      <c r="M1044" s="35"/>
      <c r="N1044" s="35"/>
      <c r="O1044" s="35"/>
      <c r="P1044" s="35"/>
      <c r="Q1044" s="35"/>
      <c r="R1044" s="35"/>
      <c r="S1044" s="35"/>
      <c r="T1044" s="17">
        <f t="shared" si="2329"/>
        <v>47060</v>
      </c>
      <c r="U1044" s="216">
        <f t="shared" si="2322"/>
        <v>5</v>
      </c>
      <c r="V1044" s="216">
        <f t="shared" si="2329"/>
        <v>1039</v>
      </c>
      <c r="W1044" s="16">
        <f t="shared" si="2336"/>
        <v>2.8465753424657536</v>
      </c>
      <c r="X1044" s="16" t="e">
        <f>IF(Template!$F$7="Linear interpolation",LinInterp($I$5:$I$22,$G$5:$G$22,W1044),CubicSpline($I$5:$I$22,$G$5:$G$22,W1044))</f>
        <v>#VALUE!</v>
      </c>
      <c r="Y1044" s="221" t="e">
        <f t="shared" si="2323"/>
        <v>#VALUE!</v>
      </c>
      <c r="Z1044" s="221" t="e">
        <f>Y1044/PRODUCT($AA$6:AA1043)</f>
        <v>#VALUE!</v>
      </c>
      <c r="AA1044" s="16" t="e">
        <f t="shared" si="2330"/>
        <v>#VALUE!</v>
      </c>
      <c r="AB1044" s="10" t="e">
        <f t="shared" si="2331"/>
        <v>#VALUE!</v>
      </c>
      <c r="AC1044" s="90">
        <f t="shared" si="2324"/>
        <v>1044</v>
      </c>
      <c r="AD1044" s="17">
        <f t="shared" si="2332"/>
        <v>47037</v>
      </c>
      <c r="AE1044" s="16" t="e">
        <f t="shared" si="2325"/>
        <v>#VALUE!</v>
      </c>
      <c r="AF1044" s="10">
        <f ca="1">IFERROR(AVERAGE(INDIRECT("AE"&amp;AC1044-Template!$F$10+1):INDIRECT("AE"&amp;AC1044)),0)</f>
        <v>0</v>
      </c>
      <c r="AG1044" s="35"/>
      <c r="AH1044" s="86"/>
      <c r="AI1044" s="35"/>
      <c r="AJ1044" s="35"/>
      <c r="AK1044" s="35"/>
      <c r="AL1044" s="35"/>
      <c r="AM1044" s="35"/>
      <c r="AN1044" s="35"/>
      <c r="AO1044" s="35"/>
      <c r="AP1044" s="35"/>
      <c r="AQ1044" s="35"/>
      <c r="AR1044" s="35"/>
      <c r="AS1044" s="35"/>
      <c r="AT1044" s="35"/>
      <c r="AU1044" s="35"/>
      <c r="AV1044" s="35"/>
      <c r="AW1044" s="35"/>
      <c r="AX1044" s="35"/>
      <c r="AY1044" s="35"/>
      <c r="AZ1044" s="17">
        <f t="shared" ref="AZ1044" si="2365">AZ1043+1</f>
        <v>47060</v>
      </c>
      <c r="BA1044" s="216">
        <f t="shared" si="2348"/>
        <v>5</v>
      </c>
      <c r="BB1044" s="216">
        <f t="shared" ref="BB1044" si="2366">BB1043+1</f>
        <v>1039</v>
      </c>
      <c r="BC1044" s="16">
        <f t="shared" si="2350"/>
        <v>2.8465753424657536</v>
      </c>
      <c r="BD1044" s="16">
        <f>IF(Template!$F$7="Linear interpolation",LinInterp($AO$5:$AO$18,$AM$5:$AM$18,BC1044),CubicSpline($AO$5:$AO$18,$AM$5:$AM$18,BC1044))</f>
        <v>13.953723698940985</v>
      </c>
      <c r="BE1044" s="221">
        <f t="shared" si="2285"/>
        <v>1.4503806931759056</v>
      </c>
      <c r="BF1044" s="221">
        <f>BE1044/PRODUCT($BG$6:BG1043)</f>
        <v>1.0003771209543237</v>
      </c>
      <c r="BG1044" s="16">
        <f t="shared" si="2351"/>
        <v>1.0003771209543237</v>
      </c>
      <c r="BH1044" s="10">
        <f t="shared" si="2352"/>
        <v>13.764914832816499</v>
      </c>
      <c r="BI1044" s="90"/>
      <c r="BJ1044" s="17">
        <f t="shared" si="2335"/>
        <v>47037</v>
      </c>
      <c r="BK1044" s="16">
        <f t="shared" si="2328"/>
        <v>13.662307121344753</v>
      </c>
      <c r="BL1044" s="10">
        <f ca="1">IFERROR(AVERAGE(INDIRECT("BK"&amp;AC1044-Template!$F$10+1):INDIRECT("BK"&amp;AC1044)),0)</f>
        <v>13.587214613621533</v>
      </c>
      <c r="BM1044" s="35"/>
      <c r="BN1044" s="86"/>
      <c r="BO1044" s="35"/>
      <c r="BP1044" s="35"/>
      <c r="BQ1044" s="35"/>
      <c r="BR1044" s="35"/>
      <c r="BS1044" s="35"/>
      <c r="BT1044" s="35"/>
      <c r="BU1044" s="35"/>
      <c r="BV1044" s="35"/>
      <c r="BW1044" s="35"/>
      <c r="BX1044" s="35"/>
      <c r="BY1044" s="35"/>
      <c r="BZ1044" s="35"/>
      <c r="CA1044" s="35"/>
      <c r="CB1044" s="35"/>
      <c r="CC1044" s="35"/>
      <c r="CD1044" s="35"/>
      <c r="CE1044" s="35"/>
      <c r="CF1044" s="35"/>
      <c r="CG1044" s="35"/>
      <c r="CH1044" s="35"/>
    </row>
    <row r="1045" spans="1:86" ht="15.6" x14ac:dyDescent="0.3">
      <c r="A1045" s="35"/>
      <c r="B1045" s="86"/>
      <c r="C1045" s="35"/>
      <c r="D1045" s="35"/>
      <c r="E1045" s="35"/>
      <c r="F1045" s="35"/>
      <c r="G1045" s="35"/>
      <c r="H1045" s="35"/>
      <c r="I1045" s="35"/>
      <c r="J1045" s="35"/>
      <c r="K1045" s="35"/>
      <c r="L1045" s="35"/>
      <c r="M1045" s="35"/>
      <c r="N1045" s="35"/>
      <c r="O1045" s="35"/>
      <c r="P1045" s="35"/>
      <c r="Q1045" s="35"/>
      <c r="R1045" s="35"/>
      <c r="S1045" s="35"/>
      <c r="T1045" s="17">
        <f t="shared" si="2329"/>
        <v>47061</v>
      </c>
      <c r="U1045" s="216">
        <f t="shared" si="2322"/>
        <v>6</v>
      </c>
      <c r="V1045" s="216">
        <f t="shared" si="2329"/>
        <v>1040</v>
      </c>
      <c r="W1045" s="16">
        <f t="shared" si="2336"/>
        <v>2.8493150684931505</v>
      </c>
      <c r="X1045" s="16" t="e">
        <f>IF(Template!$F$7="Linear interpolation",LinInterp($I$5:$I$22,$G$5:$G$22,W1045),CubicSpline($I$5:$I$22,$G$5:$G$22,W1045))</f>
        <v>#VALUE!</v>
      </c>
      <c r="Y1045" s="221" t="e">
        <f t="shared" si="2323"/>
        <v>#VALUE!</v>
      </c>
      <c r="Z1045" s="221" t="e">
        <f>Y1045/PRODUCT($AA$6:AA1044)</f>
        <v>#VALUE!</v>
      </c>
      <c r="AA1045" s="16" t="e">
        <f t="shared" si="2330"/>
        <v>#VALUE!</v>
      </c>
      <c r="AB1045" s="10" t="e">
        <f t="shared" si="2331"/>
        <v>#VALUE!</v>
      </c>
      <c r="AC1045" s="90">
        <f t="shared" si="2324"/>
        <v>1045</v>
      </c>
      <c r="AD1045" s="17">
        <f t="shared" si="2332"/>
        <v>47038</v>
      </c>
      <c r="AE1045" s="16" t="e">
        <f t="shared" si="2325"/>
        <v>#VALUE!</v>
      </c>
      <c r="AF1045" s="10">
        <f ca="1">IFERROR(AVERAGE(INDIRECT("AE"&amp;AC1045-Template!$F$10+1):INDIRECT("AE"&amp;AC1045)),0)</f>
        <v>0</v>
      </c>
      <c r="AG1045" s="35"/>
      <c r="AH1045" s="86"/>
      <c r="AI1045" s="35"/>
      <c r="AJ1045" s="35"/>
      <c r="AK1045" s="35"/>
      <c r="AL1045" s="35"/>
      <c r="AM1045" s="35"/>
      <c r="AN1045" s="35"/>
      <c r="AO1045" s="35"/>
      <c r="AP1045" s="35"/>
      <c r="AQ1045" s="35"/>
      <c r="AR1045" s="35"/>
      <c r="AS1045" s="35"/>
      <c r="AT1045" s="35"/>
      <c r="AU1045" s="35"/>
      <c r="AV1045" s="35"/>
      <c r="AW1045" s="35"/>
      <c r="AX1045" s="35"/>
      <c r="AY1045" s="35"/>
      <c r="AZ1045" s="17">
        <f t="shared" ref="AZ1045" si="2367">AZ1044+1</f>
        <v>47061</v>
      </c>
      <c r="BA1045" s="216">
        <f t="shared" si="2348"/>
        <v>6</v>
      </c>
      <c r="BB1045" s="216">
        <f t="shared" ref="BB1045" si="2368">BB1044+1</f>
        <v>1040</v>
      </c>
      <c r="BC1045" s="16">
        <f t="shared" si="2350"/>
        <v>2.8493150684931505</v>
      </c>
      <c r="BD1045" s="16">
        <f>IF(Template!$F$7="Linear interpolation",LinInterp($AO$5:$AO$18,$AM$5:$AM$18,BC1045),CubicSpline($AO$5:$AO$18,$AM$5:$AM$18,BC1045))</f>
        <v>13.954495212224536</v>
      </c>
      <c r="BE1045" s="221">
        <f t="shared" si="2285"/>
        <v>1.450927822122992</v>
      </c>
      <c r="BF1045" s="221">
        <f>BE1045/PRODUCT($BG$6:BG1044)</f>
        <v>1.0003772312673911</v>
      </c>
      <c r="BG1045" s="16">
        <f t="shared" si="2351"/>
        <v>1.0003771209543237</v>
      </c>
      <c r="BH1045" s="10">
        <f t="shared" si="2352"/>
        <v>13.764914832816499</v>
      </c>
      <c r="BI1045" s="90"/>
      <c r="BJ1045" s="17">
        <f t="shared" si="2335"/>
        <v>47038</v>
      </c>
      <c r="BK1045" s="16">
        <f t="shared" si="2328"/>
        <v>13.66715222851489</v>
      </c>
      <c r="BL1045" s="10">
        <f ca="1">IFERROR(AVERAGE(INDIRECT("BK"&amp;AC1045-Template!$F$10+1):INDIRECT("BK"&amp;AC1045)),0)</f>
        <v>13.592522068256939</v>
      </c>
      <c r="BM1045" s="35"/>
      <c r="BN1045" s="86"/>
      <c r="BO1045" s="35"/>
      <c r="BP1045" s="35"/>
      <c r="BQ1045" s="35"/>
      <c r="BR1045" s="35"/>
      <c r="BS1045" s="35"/>
      <c r="BT1045" s="35"/>
      <c r="BU1045" s="35"/>
      <c r="BV1045" s="35"/>
      <c r="BW1045" s="35"/>
      <c r="BX1045" s="35"/>
      <c r="BY1045" s="35"/>
      <c r="BZ1045" s="35"/>
      <c r="CA1045" s="35"/>
      <c r="CB1045" s="35"/>
      <c r="CC1045" s="35"/>
      <c r="CD1045" s="35"/>
      <c r="CE1045" s="35"/>
      <c r="CF1045" s="35"/>
      <c r="CG1045" s="35"/>
      <c r="CH1045" s="35"/>
    </row>
    <row r="1046" spans="1:86" ht="15.6" x14ac:dyDescent="0.3">
      <c r="A1046" s="35"/>
      <c r="B1046" s="86"/>
      <c r="C1046" s="35"/>
      <c r="D1046" s="35"/>
      <c r="E1046" s="35"/>
      <c r="F1046" s="35"/>
      <c r="G1046" s="35"/>
      <c r="H1046" s="35"/>
      <c r="I1046" s="35"/>
      <c r="J1046" s="35"/>
      <c r="K1046" s="35"/>
      <c r="L1046" s="35"/>
      <c r="M1046" s="35"/>
      <c r="N1046" s="35"/>
      <c r="O1046" s="35"/>
      <c r="P1046" s="35"/>
      <c r="Q1046" s="35"/>
      <c r="R1046" s="35"/>
      <c r="S1046" s="35"/>
      <c r="T1046" s="17">
        <f t="shared" si="2329"/>
        <v>47062</v>
      </c>
      <c r="U1046" s="216">
        <f t="shared" si="2322"/>
        <v>7</v>
      </c>
      <c r="V1046" s="216">
        <f t="shared" si="2329"/>
        <v>1041</v>
      </c>
      <c r="W1046" s="16">
        <f t="shared" si="2336"/>
        <v>2.8520547945205479</v>
      </c>
      <c r="X1046" s="16" t="e">
        <f>IF(Template!$F$7="Linear interpolation",LinInterp($I$5:$I$22,$G$5:$G$22,W1046),CubicSpline($I$5:$I$22,$G$5:$G$22,W1046))</f>
        <v>#VALUE!</v>
      </c>
      <c r="Y1046" s="221" t="e">
        <f t="shared" si="2323"/>
        <v>#VALUE!</v>
      </c>
      <c r="Z1046" s="221" t="e">
        <f>Y1046/PRODUCT($AA$6:AA1045)</f>
        <v>#VALUE!</v>
      </c>
      <c r="AA1046" s="16" t="e">
        <f t="shared" si="2330"/>
        <v>#VALUE!</v>
      </c>
      <c r="AB1046" s="10" t="e">
        <f t="shared" si="2331"/>
        <v>#VALUE!</v>
      </c>
      <c r="AC1046" s="90">
        <f t="shared" si="2324"/>
        <v>1046</v>
      </c>
      <c r="AD1046" s="17">
        <f t="shared" si="2332"/>
        <v>47039</v>
      </c>
      <c r="AE1046" s="16" t="e">
        <f t="shared" si="2325"/>
        <v>#VALUE!</v>
      </c>
      <c r="AF1046" s="10">
        <f ca="1">IFERROR(AVERAGE(INDIRECT("AE"&amp;AC1046-Template!$F$10+1):INDIRECT("AE"&amp;AC1046)),0)</f>
        <v>0</v>
      </c>
      <c r="AG1046" s="35"/>
      <c r="AH1046" s="86"/>
      <c r="AI1046" s="35"/>
      <c r="AJ1046" s="35"/>
      <c r="AK1046" s="35"/>
      <c r="AL1046" s="35"/>
      <c r="AM1046" s="35"/>
      <c r="AN1046" s="35"/>
      <c r="AO1046" s="35"/>
      <c r="AP1046" s="35"/>
      <c r="AQ1046" s="35"/>
      <c r="AR1046" s="35"/>
      <c r="AS1046" s="35"/>
      <c r="AT1046" s="35"/>
      <c r="AU1046" s="35"/>
      <c r="AV1046" s="35"/>
      <c r="AW1046" s="35"/>
      <c r="AX1046" s="35"/>
      <c r="AY1046" s="35"/>
      <c r="AZ1046" s="17">
        <f t="shared" ref="AZ1046" si="2369">AZ1045+1</f>
        <v>47062</v>
      </c>
      <c r="BA1046" s="216">
        <f t="shared" si="2348"/>
        <v>7</v>
      </c>
      <c r="BB1046" s="216">
        <f t="shared" ref="BB1046" si="2370">BB1045+1</f>
        <v>1041</v>
      </c>
      <c r="BC1046" s="16">
        <f t="shared" si="2350"/>
        <v>2.8520547945205479</v>
      </c>
      <c r="BD1046" s="16">
        <f>IF(Template!$F$7="Linear interpolation",LinInterp($AO$5:$AO$18,$AM$5:$AM$18,BC1046),CubicSpline($AO$5:$AO$18,$AM$5:$AM$18,BC1046))</f>
        <v>13.955269613184436</v>
      </c>
      <c r="BE1046" s="221">
        <f t="shared" si="2285"/>
        <v>1.451475316022782</v>
      </c>
      <c r="BF1046" s="221">
        <f>BE1046/PRODUCT($BG$6:BG1045)</f>
        <v>1.0003774508612857</v>
      </c>
      <c r="BG1046" s="16">
        <f t="shared" si="2351"/>
        <v>1.0003771209543237</v>
      </c>
      <c r="BH1046" s="10">
        <f t="shared" si="2352"/>
        <v>13.764914832816499</v>
      </c>
      <c r="BI1046" s="90"/>
      <c r="BJ1046" s="17">
        <f t="shared" si="2335"/>
        <v>47039</v>
      </c>
      <c r="BK1046" s="16">
        <f t="shared" si="2328"/>
        <v>13.671963651651243</v>
      </c>
      <c r="BL1046" s="10">
        <f ca="1">IFERROR(AVERAGE(INDIRECT("BK"&amp;AC1046-Template!$F$10+1):INDIRECT("BK"&amp;AC1046)),0)</f>
        <v>13.597798362524117</v>
      </c>
      <c r="BM1046" s="35"/>
      <c r="BN1046" s="86"/>
      <c r="BO1046" s="35"/>
      <c r="BP1046" s="35"/>
      <c r="BQ1046" s="35"/>
      <c r="BR1046" s="35"/>
      <c r="BS1046" s="35"/>
      <c r="BT1046" s="35"/>
      <c r="BU1046" s="35"/>
      <c r="BV1046" s="35"/>
      <c r="BW1046" s="35"/>
      <c r="BX1046" s="35"/>
      <c r="BY1046" s="35"/>
      <c r="BZ1046" s="35"/>
      <c r="CA1046" s="35"/>
      <c r="CB1046" s="35"/>
      <c r="CC1046" s="35"/>
      <c r="CD1046" s="35"/>
      <c r="CE1046" s="35"/>
      <c r="CF1046" s="35"/>
      <c r="CG1046" s="35"/>
      <c r="CH1046" s="35"/>
    </row>
    <row r="1047" spans="1:86" ht="15.6" x14ac:dyDescent="0.3">
      <c r="A1047" s="35"/>
      <c r="B1047" s="86"/>
      <c r="C1047" s="35"/>
      <c r="D1047" s="35"/>
      <c r="E1047" s="35"/>
      <c r="F1047" s="35"/>
      <c r="G1047" s="35"/>
      <c r="H1047" s="35"/>
      <c r="I1047" s="35"/>
      <c r="J1047" s="35"/>
      <c r="K1047" s="35"/>
      <c r="L1047" s="35"/>
      <c r="M1047" s="35"/>
      <c r="N1047" s="35"/>
      <c r="O1047" s="35"/>
      <c r="P1047" s="35"/>
      <c r="Q1047" s="35"/>
      <c r="R1047" s="35"/>
      <c r="S1047" s="35"/>
      <c r="T1047" s="17">
        <f t="shared" si="2329"/>
        <v>47063</v>
      </c>
      <c r="U1047" s="216">
        <f t="shared" si="2322"/>
        <v>1</v>
      </c>
      <c r="V1047" s="216">
        <f t="shared" si="2329"/>
        <v>1042</v>
      </c>
      <c r="W1047" s="16">
        <f t="shared" si="2336"/>
        <v>2.8547945205479452</v>
      </c>
      <c r="X1047" s="16" t="e">
        <f>IF(Template!$F$7="Linear interpolation",LinInterp($I$5:$I$22,$G$5:$G$22,W1047),CubicSpline($I$5:$I$22,$G$5:$G$22,W1047))</f>
        <v>#VALUE!</v>
      </c>
      <c r="Y1047" s="221" t="e">
        <f t="shared" si="2323"/>
        <v>#VALUE!</v>
      </c>
      <c r="Z1047" s="221" t="e">
        <f>Y1047/PRODUCT($AA$6:AA1046)</f>
        <v>#VALUE!</v>
      </c>
      <c r="AA1047" s="16" t="e">
        <f t="shared" si="2330"/>
        <v>#VALUE!</v>
      </c>
      <c r="AB1047" s="10" t="e">
        <f t="shared" si="2331"/>
        <v>#VALUE!</v>
      </c>
      <c r="AC1047" s="90">
        <f t="shared" si="2324"/>
        <v>1047</v>
      </c>
      <c r="AD1047" s="17">
        <f t="shared" si="2332"/>
        <v>47040</v>
      </c>
      <c r="AE1047" s="16" t="e">
        <f t="shared" si="2325"/>
        <v>#VALUE!</v>
      </c>
      <c r="AF1047" s="10">
        <f ca="1">IFERROR(AVERAGE(INDIRECT("AE"&amp;AC1047-Template!$F$10+1):INDIRECT("AE"&amp;AC1047)),0)</f>
        <v>0</v>
      </c>
      <c r="AG1047" s="35"/>
      <c r="AH1047" s="86"/>
      <c r="AI1047" s="35"/>
      <c r="AJ1047" s="35"/>
      <c r="AK1047" s="35"/>
      <c r="AL1047" s="35"/>
      <c r="AM1047" s="35"/>
      <c r="AN1047" s="35"/>
      <c r="AO1047" s="35"/>
      <c r="AP1047" s="35"/>
      <c r="AQ1047" s="35"/>
      <c r="AR1047" s="35"/>
      <c r="AS1047" s="35"/>
      <c r="AT1047" s="35"/>
      <c r="AU1047" s="35"/>
      <c r="AV1047" s="35"/>
      <c r="AW1047" s="35"/>
      <c r="AX1047" s="35"/>
      <c r="AY1047" s="35"/>
      <c r="AZ1047" s="17">
        <f t="shared" ref="AZ1047" si="2371">AZ1046+1</f>
        <v>47063</v>
      </c>
      <c r="BA1047" s="216">
        <f t="shared" si="2348"/>
        <v>1</v>
      </c>
      <c r="BB1047" s="216">
        <f t="shared" ref="BB1047" si="2372">BB1046+1</f>
        <v>1042</v>
      </c>
      <c r="BC1047" s="16">
        <f t="shared" si="2350"/>
        <v>2.8547945205479452</v>
      </c>
      <c r="BD1047" s="16">
        <f>IF(Template!$F$7="Linear interpolation",LinInterp($AO$5:$AO$18,$AM$5:$AM$18,BC1047),CubicSpline($AO$5:$AO$18,$AM$5:$AM$18,BC1047))</f>
        <v>13.956046852200755</v>
      </c>
      <c r="BE1047" s="221">
        <f t="shared" si="2285"/>
        <v>1.4520231736274061</v>
      </c>
      <c r="BF1047" s="221">
        <f>BE1047/PRODUCT($BG$6:BG1046)</f>
        <v>1.0003777786990518</v>
      </c>
      <c r="BG1047" s="16">
        <f t="shared" si="2351"/>
        <v>1.0003777786990518</v>
      </c>
      <c r="BH1047" s="10">
        <f t="shared" si="2352"/>
        <v>13.788922515389102</v>
      </c>
      <c r="BI1047" s="90"/>
      <c r="BJ1047" s="17">
        <f t="shared" si="2335"/>
        <v>47040</v>
      </c>
      <c r="BK1047" s="16">
        <f t="shared" si="2328"/>
        <v>13.671963651651243</v>
      </c>
      <c r="BL1047" s="10">
        <f ca="1">IFERROR(AVERAGE(INDIRECT("BK"&amp;AC1047-Template!$F$10+1):INDIRECT("BK"&amp;AC1047)),0)</f>
        <v>13.602884070117964</v>
      </c>
      <c r="BM1047" s="35"/>
      <c r="BN1047" s="86"/>
      <c r="BO1047" s="35"/>
      <c r="BP1047" s="35"/>
      <c r="BQ1047" s="35"/>
      <c r="BR1047" s="35"/>
      <c r="BS1047" s="35"/>
      <c r="BT1047" s="35"/>
      <c r="BU1047" s="35"/>
      <c r="BV1047" s="35"/>
      <c r="BW1047" s="35"/>
      <c r="BX1047" s="35"/>
      <c r="BY1047" s="35"/>
      <c r="BZ1047" s="35"/>
      <c r="CA1047" s="35"/>
      <c r="CB1047" s="35"/>
      <c r="CC1047" s="35"/>
      <c r="CD1047" s="35"/>
      <c r="CE1047" s="35"/>
      <c r="CF1047" s="35"/>
      <c r="CG1047" s="35"/>
      <c r="CH1047" s="35"/>
    </row>
    <row r="1048" spans="1:86" ht="15.6" x14ac:dyDescent="0.3">
      <c r="A1048" s="35"/>
      <c r="B1048" s="86"/>
      <c r="C1048" s="35"/>
      <c r="D1048" s="35"/>
      <c r="E1048" s="35"/>
      <c r="F1048" s="35"/>
      <c r="G1048" s="35"/>
      <c r="H1048" s="35"/>
      <c r="I1048" s="35"/>
      <c r="J1048" s="35"/>
      <c r="K1048" s="35"/>
      <c r="L1048" s="35"/>
      <c r="M1048" s="35"/>
      <c r="N1048" s="35"/>
      <c r="O1048" s="35"/>
      <c r="P1048" s="35"/>
      <c r="Q1048" s="35"/>
      <c r="R1048" s="35"/>
      <c r="S1048" s="35"/>
      <c r="T1048" s="17">
        <f t="shared" si="2329"/>
        <v>47064</v>
      </c>
      <c r="U1048" s="216">
        <f t="shared" si="2322"/>
        <v>2</v>
      </c>
      <c r="V1048" s="216">
        <f t="shared" si="2329"/>
        <v>1043</v>
      </c>
      <c r="W1048" s="16">
        <f t="shared" si="2336"/>
        <v>2.8575342465753426</v>
      </c>
      <c r="X1048" s="16" t="e">
        <f>IF(Template!$F$7="Linear interpolation",LinInterp($I$5:$I$22,$G$5:$G$22,W1048),CubicSpline($I$5:$I$22,$G$5:$G$22,W1048))</f>
        <v>#VALUE!</v>
      </c>
      <c r="Y1048" s="221" t="e">
        <f t="shared" si="2323"/>
        <v>#VALUE!</v>
      </c>
      <c r="Z1048" s="221" t="e">
        <f>Y1048/PRODUCT($AA$6:AA1047)</f>
        <v>#VALUE!</v>
      </c>
      <c r="AA1048" s="16" t="e">
        <f t="shared" si="2330"/>
        <v>#VALUE!</v>
      </c>
      <c r="AB1048" s="10" t="e">
        <f t="shared" si="2331"/>
        <v>#VALUE!</v>
      </c>
      <c r="AC1048" s="90">
        <f t="shared" si="2324"/>
        <v>1048</v>
      </c>
      <c r="AD1048" s="17">
        <f t="shared" si="2332"/>
        <v>47041</v>
      </c>
      <c r="AE1048" s="16" t="e">
        <f t="shared" si="2325"/>
        <v>#VALUE!</v>
      </c>
      <c r="AF1048" s="10">
        <f ca="1">IFERROR(AVERAGE(INDIRECT("AE"&amp;AC1048-Template!$F$10+1):INDIRECT("AE"&amp;AC1048)),0)</f>
        <v>0</v>
      </c>
      <c r="AG1048" s="35"/>
      <c r="AH1048" s="86"/>
      <c r="AI1048" s="35"/>
      <c r="AJ1048" s="35"/>
      <c r="AK1048" s="35"/>
      <c r="AL1048" s="35"/>
      <c r="AM1048" s="35"/>
      <c r="AN1048" s="35"/>
      <c r="AO1048" s="35"/>
      <c r="AP1048" s="35"/>
      <c r="AQ1048" s="35"/>
      <c r="AR1048" s="35"/>
      <c r="AS1048" s="35"/>
      <c r="AT1048" s="35"/>
      <c r="AU1048" s="35"/>
      <c r="AV1048" s="35"/>
      <c r="AW1048" s="35"/>
      <c r="AX1048" s="35"/>
      <c r="AY1048" s="35"/>
      <c r="AZ1048" s="17">
        <f t="shared" ref="AZ1048" si="2373">AZ1047+1</f>
        <v>47064</v>
      </c>
      <c r="BA1048" s="216">
        <f t="shared" si="2348"/>
        <v>2</v>
      </c>
      <c r="BB1048" s="216">
        <f t="shared" ref="BB1048" si="2374">BB1047+1</f>
        <v>1043</v>
      </c>
      <c r="BC1048" s="16">
        <f t="shared" si="2350"/>
        <v>2.8575342465753426</v>
      </c>
      <c r="BD1048" s="16">
        <f>IF(Template!$F$7="Linear interpolation",LinInterp($AO$5:$AO$18,$AM$5:$AM$18,BC1048),CubicSpline($AO$5:$AO$18,$AM$5:$AM$18,BC1048))</f>
        <v>13.956826879653564</v>
      </c>
      <c r="BE1048" s="221">
        <f t="shared" si="2285"/>
        <v>1.4525713936800388</v>
      </c>
      <c r="BF1048" s="221">
        <f>BE1048/PRODUCT($BG$6:BG1047)</f>
        <v>1.000377555994002</v>
      </c>
      <c r="BG1048" s="16">
        <f t="shared" si="2351"/>
        <v>1.000377555994002</v>
      </c>
      <c r="BH1048" s="10">
        <f t="shared" si="2352"/>
        <v>13.780793781073776</v>
      </c>
      <c r="BI1048" s="90"/>
      <c r="BJ1048" s="17">
        <f t="shared" si="2335"/>
        <v>47041</v>
      </c>
      <c r="BK1048" s="16">
        <f t="shared" si="2328"/>
        <v>13.671963651651243</v>
      </c>
      <c r="BL1048" s="10">
        <f ca="1">IFERROR(AVERAGE(INDIRECT("BK"&amp;AC1048-Template!$F$10+1):INDIRECT("BK"&amp;AC1048)),0)</f>
        <v>13.607780151318856</v>
      </c>
      <c r="BM1048" s="35"/>
      <c r="BN1048" s="86"/>
      <c r="BO1048" s="35"/>
      <c r="BP1048" s="35"/>
      <c r="BQ1048" s="35"/>
      <c r="BR1048" s="35"/>
      <c r="BS1048" s="35"/>
      <c r="BT1048" s="35"/>
      <c r="BU1048" s="35"/>
      <c r="BV1048" s="35"/>
      <c r="BW1048" s="35"/>
      <c r="BX1048" s="35"/>
      <c r="BY1048" s="35"/>
      <c r="BZ1048" s="35"/>
      <c r="CA1048" s="35"/>
      <c r="CB1048" s="35"/>
      <c r="CC1048" s="35"/>
      <c r="CD1048" s="35"/>
      <c r="CE1048" s="35"/>
      <c r="CF1048" s="35"/>
      <c r="CG1048" s="35"/>
      <c r="CH1048" s="35"/>
    </row>
    <row r="1049" spans="1:86" ht="15.6" x14ac:dyDescent="0.3">
      <c r="A1049" s="35"/>
      <c r="B1049" s="86"/>
      <c r="C1049" s="35"/>
      <c r="D1049" s="35"/>
      <c r="E1049" s="35"/>
      <c r="F1049" s="35"/>
      <c r="G1049" s="35"/>
      <c r="H1049" s="35"/>
      <c r="I1049" s="35"/>
      <c r="J1049" s="35"/>
      <c r="K1049" s="35"/>
      <c r="L1049" s="35"/>
      <c r="M1049" s="35"/>
      <c r="N1049" s="35"/>
      <c r="O1049" s="35"/>
      <c r="P1049" s="35"/>
      <c r="Q1049" s="35"/>
      <c r="R1049" s="35"/>
      <c r="S1049" s="35"/>
      <c r="T1049" s="17">
        <f t="shared" si="2329"/>
        <v>47065</v>
      </c>
      <c r="U1049" s="216">
        <f t="shared" si="2322"/>
        <v>3</v>
      </c>
      <c r="V1049" s="216">
        <f t="shared" si="2329"/>
        <v>1044</v>
      </c>
      <c r="W1049" s="16">
        <f t="shared" si="2336"/>
        <v>2.8602739726027395</v>
      </c>
      <c r="X1049" s="16" t="e">
        <f>IF(Template!$F$7="Linear interpolation",LinInterp($I$5:$I$22,$G$5:$G$22,W1049),CubicSpline($I$5:$I$22,$G$5:$G$22,W1049))</f>
        <v>#VALUE!</v>
      </c>
      <c r="Y1049" s="221" t="e">
        <f t="shared" si="2323"/>
        <v>#VALUE!</v>
      </c>
      <c r="Z1049" s="221" t="e">
        <f>Y1049/PRODUCT($AA$6:AA1048)</f>
        <v>#VALUE!</v>
      </c>
      <c r="AA1049" s="16" t="e">
        <f t="shared" si="2330"/>
        <v>#VALUE!</v>
      </c>
      <c r="AB1049" s="10" t="e">
        <f t="shared" si="2331"/>
        <v>#VALUE!</v>
      </c>
      <c r="AC1049" s="90">
        <f t="shared" si="2324"/>
        <v>1049</v>
      </c>
      <c r="AD1049" s="17">
        <f t="shared" si="2332"/>
        <v>47042</v>
      </c>
      <c r="AE1049" s="16" t="e">
        <f t="shared" si="2325"/>
        <v>#VALUE!</v>
      </c>
      <c r="AF1049" s="10">
        <f ca="1">IFERROR(AVERAGE(INDIRECT("AE"&amp;AC1049-Template!$F$10+1):INDIRECT("AE"&amp;AC1049)),0)</f>
        <v>0</v>
      </c>
      <c r="AG1049" s="35"/>
      <c r="AH1049" s="86"/>
      <c r="AI1049" s="35"/>
      <c r="AJ1049" s="35"/>
      <c r="AK1049" s="35"/>
      <c r="AL1049" s="35"/>
      <c r="AM1049" s="35"/>
      <c r="AN1049" s="35"/>
      <c r="AO1049" s="35"/>
      <c r="AP1049" s="35"/>
      <c r="AQ1049" s="35"/>
      <c r="AR1049" s="35"/>
      <c r="AS1049" s="35"/>
      <c r="AT1049" s="35"/>
      <c r="AU1049" s="35"/>
      <c r="AV1049" s="35"/>
      <c r="AW1049" s="35"/>
      <c r="AX1049" s="35"/>
      <c r="AY1049" s="35"/>
      <c r="AZ1049" s="17">
        <f t="shared" ref="AZ1049" si="2375">AZ1048+1</f>
        <v>47065</v>
      </c>
      <c r="BA1049" s="216">
        <f t="shared" si="2348"/>
        <v>3</v>
      </c>
      <c r="BB1049" s="216">
        <f t="shared" ref="BB1049" si="2376">BB1048+1</f>
        <v>1044</v>
      </c>
      <c r="BC1049" s="16">
        <f t="shared" si="2350"/>
        <v>2.8602739726027395</v>
      </c>
      <c r="BD1049" s="16">
        <f>IF(Template!$F$7="Linear interpolation",LinInterp($AO$5:$AO$18,$AM$5:$AM$18,BC1049),CubicSpline($AO$5:$AO$18,$AM$5:$AM$18,BC1049))</f>
        <v>13.957609645922938</v>
      </c>
      <c r="BE1049" s="221">
        <f t="shared" si="2285"/>
        <v>1.4531199749148851</v>
      </c>
      <c r="BF1049" s="221">
        <f>BE1049/PRODUCT($BG$6:BG1048)</f>
        <v>1.0003776621495046</v>
      </c>
      <c r="BG1049" s="16">
        <f t="shared" si="2351"/>
        <v>1.0003776621495046</v>
      </c>
      <c r="BH1049" s="10">
        <f t="shared" si="2352"/>
        <v>13.784668456919057</v>
      </c>
      <c r="BI1049" s="90"/>
      <c r="BJ1049" s="17">
        <f t="shared" si="2335"/>
        <v>47042</v>
      </c>
      <c r="BK1049" s="16">
        <f t="shared" si="2328"/>
        <v>13.700492750020942</v>
      </c>
      <c r="BL1049" s="10">
        <f ca="1">IFERROR(AVERAGE(INDIRECT("BK"&amp;AC1049-Template!$F$10+1):INDIRECT("BK"&amp;AC1049)),0)</f>
        <v>13.613627202465402</v>
      </c>
      <c r="BM1049" s="35"/>
      <c r="BN1049" s="86"/>
      <c r="BO1049" s="35"/>
      <c r="BP1049" s="35"/>
      <c r="BQ1049" s="35"/>
      <c r="BR1049" s="35"/>
      <c r="BS1049" s="35"/>
      <c r="BT1049" s="35"/>
      <c r="BU1049" s="35"/>
      <c r="BV1049" s="35"/>
      <c r="BW1049" s="35"/>
      <c r="BX1049" s="35"/>
      <c r="BY1049" s="35"/>
      <c r="BZ1049" s="35"/>
      <c r="CA1049" s="35"/>
      <c r="CB1049" s="35"/>
      <c r="CC1049" s="35"/>
      <c r="CD1049" s="35"/>
      <c r="CE1049" s="35"/>
      <c r="CF1049" s="35"/>
      <c r="CG1049" s="35"/>
      <c r="CH1049" s="35"/>
    </row>
    <row r="1050" spans="1:86" ht="15.6" x14ac:dyDescent="0.3">
      <c r="A1050" s="35"/>
      <c r="B1050" s="86"/>
      <c r="C1050" s="35"/>
      <c r="D1050" s="35"/>
      <c r="E1050" s="35"/>
      <c r="F1050" s="35"/>
      <c r="G1050" s="35"/>
      <c r="H1050" s="35"/>
      <c r="I1050" s="35"/>
      <c r="J1050" s="35"/>
      <c r="K1050" s="35"/>
      <c r="L1050" s="35"/>
      <c r="M1050" s="35"/>
      <c r="N1050" s="35"/>
      <c r="O1050" s="35"/>
      <c r="P1050" s="35"/>
      <c r="Q1050" s="35"/>
      <c r="R1050" s="35"/>
      <c r="S1050" s="35"/>
      <c r="T1050" s="17">
        <f t="shared" si="2329"/>
        <v>47066</v>
      </c>
      <c r="U1050" s="216">
        <f t="shared" si="2322"/>
        <v>4</v>
      </c>
      <c r="V1050" s="216">
        <f t="shared" si="2329"/>
        <v>1045</v>
      </c>
      <c r="W1050" s="16">
        <f t="shared" si="2336"/>
        <v>2.8630136986301369</v>
      </c>
      <c r="X1050" s="16" t="e">
        <f>IF(Template!$F$7="Linear interpolation",LinInterp($I$5:$I$22,$G$5:$G$22,W1050),CubicSpline($I$5:$I$22,$G$5:$G$22,W1050))</f>
        <v>#VALUE!</v>
      </c>
      <c r="Y1050" s="221" t="e">
        <f t="shared" si="2323"/>
        <v>#VALUE!</v>
      </c>
      <c r="Z1050" s="221" t="e">
        <f>Y1050/PRODUCT($AA$6:AA1049)</f>
        <v>#VALUE!</v>
      </c>
      <c r="AA1050" s="16" t="e">
        <f t="shared" si="2330"/>
        <v>#VALUE!</v>
      </c>
      <c r="AB1050" s="10" t="e">
        <f t="shared" si="2331"/>
        <v>#VALUE!</v>
      </c>
      <c r="AC1050" s="90">
        <f t="shared" si="2324"/>
        <v>1050</v>
      </c>
      <c r="AD1050" s="17">
        <f t="shared" si="2332"/>
        <v>47043</v>
      </c>
      <c r="AE1050" s="16" t="e">
        <f t="shared" si="2325"/>
        <v>#VALUE!</v>
      </c>
      <c r="AF1050" s="10">
        <f ca="1">IFERROR(AVERAGE(INDIRECT("AE"&amp;AC1050-Template!$F$10+1):INDIRECT("AE"&amp;AC1050)),0)</f>
        <v>0</v>
      </c>
      <c r="AG1050" s="35"/>
      <c r="AH1050" s="86"/>
      <c r="AI1050" s="35"/>
      <c r="AJ1050" s="35"/>
      <c r="AK1050" s="35"/>
      <c r="AL1050" s="35"/>
      <c r="AM1050" s="35"/>
      <c r="AN1050" s="35"/>
      <c r="AO1050" s="35"/>
      <c r="AP1050" s="35"/>
      <c r="AQ1050" s="35"/>
      <c r="AR1050" s="35"/>
      <c r="AS1050" s="35"/>
      <c r="AT1050" s="35"/>
      <c r="AU1050" s="35"/>
      <c r="AV1050" s="35"/>
      <c r="AW1050" s="35"/>
      <c r="AX1050" s="35"/>
      <c r="AY1050" s="35"/>
      <c r="AZ1050" s="17">
        <f t="shared" ref="AZ1050" si="2377">AZ1049+1</f>
        <v>47066</v>
      </c>
      <c r="BA1050" s="216">
        <f t="shared" si="2348"/>
        <v>4</v>
      </c>
      <c r="BB1050" s="216">
        <f t="shared" ref="BB1050" si="2378">BB1049+1</f>
        <v>1045</v>
      </c>
      <c r="BC1050" s="16">
        <f t="shared" si="2350"/>
        <v>2.8630136986301369</v>
      </c>
      <c r="BD1050" s="16">
        <f>IF(Template!$F$7="Linear interpolation",LinInterp($AO$5:$AO$18,$AM$5:$AM$18,BC1050),CubicSpline($AO$5:$AO$18,$AM$5:$AM$18,BC1050))</f>
        <v>13.95839510138895</v>
      </c>
      <c r="BE1050" s="221">
        <f t="shared" si="2285"/>
        <v>1.4536689160571628</v>
      </c>
      <c r="BF1050" s="221">
        <f>BE1050/PRODUCT($BG$6:BG1049)</f>
        <v>1.0003777672537395</v>
      </c>
      <c r="BG1050" s="16">
        <f t="shared" si="2351"/>
        <v>1.0003777672537395</v>
      </c>
      <c r="BH1050" s="10">
        <f t="shared" si="2352"/>
        <v>13.788504761491849</v>
      </c>
      <c r="BI1050" s="90"/>
      <c r="BJ1050" s="17">
        <f t="shared" si="2335"/>
        <v>47043</v>
      </c>
      <c r="BK1050" s="16">
        <f t="shared" si="2328"/>
        <v>13.690869027872976</v>
      </c>
      <c r="BL1050" s="10">
        <f ca="1">IFERROR(AVERAGE(INDIRECT("BK"&amp;AC1050-Template!$F$10+1):INDIRECT("BK"&amp;AC1050)),0)</f>
        <v>13.61915346287368</v>
      </c>
      <c r="BM1050" s="35"/>
      <c r="BN1050" s="86"/>
      <c r="BO1050" s="35"/>
      <c r="BP1050" s="35"/>
      <c r="BQ1050" s="35"/>
      <c r="BR1050" s="35"/>
      <c r="BS1050" s="35"/>
      <c r="BT1050" s="35"/>
      <c r="BU1050" s="35"/>
      <c r="BV1050" s="35"/>
      <c r="BW1050" s="35"/>
      <c r="BX1050" s="35"/>
      <c r="BY1050" s="35"/>
      <c r="BZ1050" s="35"/>
      <c r="CA1050" s="35"/>
      <c r="CB1050" s="35"/>
      <c r="CC1050" s="35"/>
      <c r="CD1050" s="35"/>
      <c r="CE1050" s="35"/>
      <c r="CF1050" s="35"/>
      <c r="CG1050" s="35"/>
      <c r="CH1050" s="35"/>
    </row>
    <row r="1051" spans="1:86" ht="15.6" x14ac:dyDescent="0.3">
      <c r="A1051" s="35"/>
      <c r="B1051" s="86"/>
      <c r="C1051" s="35"/>
      <c r="D1051" s="35"/>
      <c r="E1051" s="35"/>
      <c r="F1051" s="35"/>
      <c r="G1051" s="35"/>
      <c r="H1051" s="35"/>
      <c r="I1051" s="35"/>
      <c r="J1051" s="35"/>
      <c r="K1051" s="35"/>
      <c r="L1051" s="35"/>
      <c r="M1051" s="35"/>
      <c r="N1051" s="35"/>
      <c r="O1051" s="35"/>
      <c r="P1051" s="35"/>
      <c r="Q1051" s="35"/>
      <c r="R1051" s="35"/>
      <c r="S1051" s="35"/>
      <c r="T1051" s="17">
        <f t="shared" si="2329"/>
        <v>47067</v>
      </c>
      <c r="U1051" s="216">
        <f t="shared" si="2322"/>
        <v>5</v>
      </c>
      <c r="V1051" s="216">
        <f t="shared" si="2329"/>
        <v>1046</v>
      </c>
      <c r="W1051" s="16">
        <f t="shared" si="2336"/>
        <v>2.8657534246575342</v>
      </c>
      <c r="X1051" s="16" t="e">
        <f>IF(Template!$F$7="Linear interpolation",LinInterp($I$5:$I$22,$G$5:$G$22,W1051),CubicSpline($I$5:$I$22,$G$5:$G$22,W1051))</f>
        <v>#VALUE!</v>
      </c>
      <c r="Y1051" s="221" t="e">
        <f t="shared" si="2323"/>
        <v>#VALUE!</v>
      </c>
      <c r="Z1051" s="221" t="e">
        <f>Y1051/PRODUCT($AA$6:AA1050)</f>
        <v>#VALUE!</v>
      </c>
      <c r="AA1051" s="16" t="e">
        <f t="shared" si="2330"/>
        <v>#VALUE!</v>
      </c>
      <c r="AB1051" s="10" t="e">
        <f t="shared" si="2331"/>
        <v>#VALUE!</v>
      </c>
      <c r="AC1051" s="90">
        <f t="shared" si="2324"/>
        <v>1051</v>
      </c>
      <c r="AD1051" s="17">
        <f t="shared" si="2332"/>
        <v>47044</v>
      </c>
      <c r="AE1051" s="16" t="e">
        <f t="shared" si="2325"/>
        <v>#VALUE!</v>
      </c>
      <c r="AF1051" s="10">
        <f ca="1">IFERROR(AVERAGE(INDIRECT("AE"&amp;AC1051-Template!$F$10+1):INDIRECT("AE"&amp;AC1051)),0)</f>
        <v>0</v>
      </c>
      <c r="AG1051" s="35"/>
      <c r="AH1051" s="86"/>
      <c r="AI1051" s="35"/>
      <c r="AJ1051" s="35"/>
      <c r="AK1051" s="35"/>
      <c r="AL1051" s="35"/>
      <c r="AM1051" s="35"/>
      <c r="AN1051" s="35"/>
      <c r="AO1051" s="35"/>
      <c r="AP1051" s="35"/>
      <c r="AQ1051" s="35"/>
      <c r="AR1051" s="35"/>
      <c r="AS1051" s="35"/>
      <c r="AT1051" s="35"/>
      <c r="AU1051" s="35"/>
      <c r="AV1051" s="35"/>
      <c r="AW1051" s="35"/>
      <c r="AX1051" s="35"/>
      <c r="AY1051" s="35"/>
      <c r="AZ1051" s="17">
        <f t="shared" ref="AZ1051" si="2379">AZ1050+1</f>
        <v>47067</v>
      </c>
      <c r="BA1051" s="216">
        <f t="shared" si="2348"/>
        <v>5</v>
      </c>
      <c r="BB1051" s="216">
        <f t="shared" ref="BB1051" si="2380">BB1050+1</f>
        <v>1046</v>
      </c>
      <c r="BC1051" s="16">
        <f t="shared" si="2350"/>
        <v>2.8657534246575342</v>
      </c>
      <c r="BD1051" s="16">
        <f>IF(Template!$F$7="Linear interpolation",LinInterp($AO$5:$AO$18,$AM$5:$AM$18,BC1051),CubicSpline($AO$5:$AO$18,$AM$5:$AM$18,BC1051))</f>
        <v>13.959183196431669</v>
      </c>
      <c r="BE1051" s="221">
        <f t="shared" si="2285"/>
        <v>1.4542182158230892</v>
      </c>
      <c r="BF1051" s="221">
        <f>BE1051/PRODUCT($BG$6:BG1050)</f>
        <v>1.000377871301958</v>
      </c>
      <c r="BG1051" s="16">
        <f t="shared" si="2351"/>
        <v>1.000377871301958</v>
      </c>
      <c r="BH1051" s="10">
        <f t="shared" si="2352"/>
        <v>13.792302521466571</v>
      </c>
      <c r="BI1051" s="90"/>
      <c r="BJ1051" s="17">
        <f t="shared" si="2335"/>
        <v>47044</v>
      </c>
      <c r="BK1051" s="16">
        <f t="shared" si="2328"/>
        <v>13.69550942387332</v>
      </c>
      <c r="BL1051" s="10">
        <f ca="1">IFERROR(AVERAGE(INDIRECT("BK"&amp;AC1051-Template!$F$10+1):INDIRECT("BK"&amp;AC1051)),0)</f>
        <v>13.623706334474855</v>
      </c>
      <c r="BM1051" s="35"/>
      <c r="BN1051" s="86"/>
      <c r="BO1051" s="35"/>
      <c r="BP1051" s="35"/>
      <c r="BQ1051" s="35"/>
      <c r="BR1051" s="35"/>
      <c r="BS1051" s="35"/>
      <c r="BT1051" s="35"/>
      <c r="BU1051" s="35"/>
      <c r="BV1051" s="35"/>
      <c r="BW1051" s="35"/>
      <c r="BX1051" s="35"/>
      <c r="BY1051" s="35"/>
      <c r="BZ1051" s="35"/>
      <c r="CA1051" s="35"/>
      <c r="CB1051" s="35"/>
      <c r="CC1051" s="35"/>
      <c r="CD1051" s="35"/>
      <c r="CE1051" s="35"/>
      <c r="CF1051" s="35"/>
      <c r="CG1051" s="35"/>
      <c r="CH1051" s="35"/>
    </row>
    <row r="1052" spans="1:86" ht="15.6" x14ac:dyDescent="0.3">
      <c r="A1052" s="35"/>
      <c r="B1052" s="86"/>
      <c r="C1052" s="35"/>
      <c r="D1052" s="35"/>
      <c r="E1052" s="35"/>
      <c r="F1052" s="35"/>
      <c r="G1052" s="35"/>
      <c r="H1052" s="35"/>
      <c r="I1052" s="35"/>
      <c r="J1052" s="35"/>
      <c r="K1052" s="35"/>
      <c r="L1052" s="35"/>
      <c r="M1052" s="35"/>
      <c r="N1052" s="35"/>
      <c r="O1052" s="35"/>
      <c r="P1052" s="35"/>
      <c r="Q1052" s="35"/>
      <c r="R1052" s="35"/>
      <c r="S1052" s="35"/>
      <c r="T1052" s="17">
        <f t="shared" si="2329"/>
        <v>47068</v>
      </c>
      <c r="U1052" s="216">
        <f t="shared" si="2322"/>
        <v>6</v>
      </c>
      <c r="V1052" s="216">
        <f t="shared" si="2329"/>
        <v>1047</v>
      </c>
      <c r="W1052" s="16">
        <f t="shared" si="2336"/>
        <v>2.8684931506849316</v>
      </c>
      <c r="X1052" s="16" t="e">
        <f>IF(Template!$F$7="Linear interpolation",LinInterp($I$5:$I$22,$G$5:$G$22,W1052),CubicSpline($I$5:$I$22,$G$5:$G$22,W1052))</f>
        <v>#VALUE!</v>
      </c>
      <c r="Y1052" s="221" t="e">
        <f t="shared" si="2323"/>
        <v>#VALUE!</v>
      </c>
      <c r="Z1052" s="221" t="e">
        <f>Y1052/PRODUCT($AA$6:AA1051)</f>
        <v>#VALUE!</v>
      </c>
      <c r="AA1052" s="16" t="e">
        <f t="shared" si="2330"/>
        <v>#VALUE!</v>
      </c>
      <c r="AB1052" s="10" t="e">
        <f t="shared" si="2331"/>
        <v>#VALUE!</v>
      </c>
      <c r="AC1052" s="90">
        <f t="shared" si="2324"/>
        <v>1052</v>
      </c>
      <c r="AD1052" s="17">
        <f t="shared" si="2332"/>
        <v>47045</v>
      </c>
      <c r="AE1052" s="16" t="e">
        <f t="shared" si="2325"/>
        <v>#VALUE!</v>
      </c>
      <c r="AF1052" s="10">
        <f ca="1">IFERROR(AVERAGE(INDIRECT("AE"&amp;AC1052-Template!$F$10+1):INDIRECT("AE"&amp;AC1052)),0)</f>
        <v>0</v>
      </c>
      <c r="AG1052" s="35"/>
      <c r="AH1052" s="86"/>
      <c r="AI1052" s="35"/>
      <c r="AJ1052" s="35"/>
      <c r="AK1052" s="35"/>
      <c r="AL1052" s="35"/>
      <c r="AM1052" s="35"/>
      <c r="AN1052" s="35"/>
      <c r="AO1052" s="35"/>
      <c r="AP1052" s="35"/>
      <c r="AQ1052" s="35"/>
      <c r="AR1052" s="35"/>
      <c r="AS1052" s="35"/>
      <c r="AT1052" s="35"/>
      <c r="AU1052" s="35"/>
      <c r="AV1052" s="35"/>
      <c r="AW1052" s="35"/>
      <c r="AX1052" s="35"/>
      <c r="AY1052" s="35"/>
      <c r="AZ1052" s="17">
        <f t="shared" ref="AZ1052" si="2381">AZ1051+1</f>
        <v>47068</v>
      </c>
      <c r="BA1052" s="216">
        <f t="shared" si="2348"/>
        <v>6</v>
      </c>
      <c r="BB1052" s="216">
        <f t="shared" ref="BB1052" si="2382">BB1051+1</f>
        <v>1047</v>
      </c>
      <c r="BC1052" s="16">
        <f t="shared" si="2350"/>
        <v>2.8684931506849316</v>
      </c>
      <c r="BD1052" s="16">
        <f>IF(Template!$F$7="Linear interpolation",LinInterp($AO$5:$AO$18,$AM$5:$AM$18,BC1052),CubicSpline($AO$5:$AO$18,$AM$5:$AM$18,BC1052))</f>
        <v>13.95997388143117</v>
      </c>
      <c r="BE1052" s="221">
        <f t="shared" si="2285"/>
        <v>1.4547678729198605</v>
      </c>
      <c r="BF1052" s="221">
        <f>BE1052/PRODUCT($BG$6:BG1051)</f>
        <v>1.000377974289409</v>
      </c>
      <c r="BG1052" s="16">
        <f t="shared" si="2351"/>
        <v>1.000377871301958</v>
      </c>
      <c r="BH1052" s="10">
        <f t="shared" si="2352"/>
        <v>13.792302521466571</v>
      </c>
      <c r="BI1052" s="90"/>
      <c r="BJ1052" s="17">
        <f t="shared" si="2335"/>
        <v>47045</v>
      </c>
      <c r="BK1052" s="16">
        <f t="shared" si="2328"/>
        <v>13.700115093122744</v>
      </c>
      <c r="BL1052" s="10">
        <f ca="1">IFERROR(AVERAGE(INDIRECT("BK"&amp;AC1052-Template!$F$10+1):INDIRECT("BK"&amp;AC1052)),0)</f>
        <v>13.628792010550344</v>
      </c>
      <c r="BM1052" s="35"/>
      <c r="BN1052" s="86"/>
      <c r="BO1052" s="35"/>
      <c r="BP1052" s="35"/>
      <c r="BQ1052" s="35"/>
      <c r="BR1052" s="35"/>
      <c r="BS1052" s="35"/>
      <c r="BT1052" s="35"/>
      <c r="BU1052" s="35"/>
      <c r="BV1052" s="35"/>
      <c r="BW1052" s="35"/>
      <c r="BX1052" s="35"/>
      <c r="BY1052" s="35"/>
      <c r="BZ1052" s="35"/>
      <c r="CA1052" s="35"/>
      <c r="CB1052" s="35"/>
      <c r="CC1052" s="35"/>
      <c r="CD1052" s="35"/>
      <c r="CE1052" s="35"/>
      <c r="CF1052" s="35"/>
      <c r="CG1052" s="35"/>
      <c r="CH1052" s="35"/>
    </row>
    <row r="1053" spans="1:86" ht="15.6" x14ac:dyDescent="0.3">
      <c r="A1053" s="35"/>
      <c r="B1053" s="86"/>
      <c r="C1053" s="35"/>
      <c r="D1053" s="35"/>
      <c r="E1053" s="35"/>
      <c r="F1053" s="35"/>
      <c r="G1053" s="35"/>
      <c r="H1053" s="35"/>
      <c r="I1053" s="35"/>
      <c r="J1053" s="35"/>
      <c r="K1053" s="35"/>
      <c r="L1053" s="35"/>
      <c r="M1053" s="35"/>
      <c r="N1053" s="35"/>
      <c r="O1053" s="35"/>
      <c r="P1053" s="35"/>
      <c r="Q1053" s="35"/>
      <c r="R1053" s="35"/>
      <c r="S1053" s="35"/>
      <c r="T1053" s="17">
        <f t="shared" si="2329"/>
        <v>47069</v>
      </c>
      <c r="U1053" s="216">
        <f t="shared" si="2322"/>
        <v>7</v>
      </c>
      <c r="V1053" s="216">
        <f t="shared" si="2329"/>
        <v>1048</v>
      </c>
      <c r="W1053" s="16">
        <f t="shared" si="2336"/>
        <v>2.871232876712329</v>
      </c>
      <c r="X1053" s="16" t="e">
        <f>IF(Template!$F$7="Linear interpolation",LinInterp($I$5:$I$22,$G$5:$G$22,W1053),CubicSpline($I$5:$I$22,$G$5:$G$22,W1053))</f>
        <v>#VALUE!</v>
      </c>
      <c r="Y1053" s="221" t="e">
        <f t="shared" si="2323"/>
        <v>#VALUE!</v>
      </c>
      <c r="Z1053" s="221" t="e">
        <f>Y1053/PRODUCT($AA$6:AA1052)</f>
        <v>#VALUE!</v>
      </c>
      <c r="AA1053" s="16" t="e">
        <f t="shared" si="2330"/>
        <v>#VALUE!</v>
      </c>
      <c r="AB1053" s="10" t="e">
        <f t="shared" si="2331"/>
        <v>#VALUE!</v>
      </c>
      <c r="AC1053" s="90">
        <f t="shared" si="2324"/>
        <v>1053</v>
      </c>
      <c r="AD1053" s="17">
        <f t="shared" si="2332"/>
        <v>47046</v>
      </c>
      <c r="AE1053" s="16" t="e">
        <f t="shared" si="2325"/>
        <v>#VALUE!</v>
      </c>
      <c r="AF1053" s="10">
        <f ca="1">IFERROR(AVERAGE(INDIRECT("AE"&amp;AC1053-Template!$F$10+1):INDIRECT("AE"&amp;AC1053)),0)</f>
        <v>0</v>
      </c>
      <c r="AG1053" s="35"/>
      <c r="AH1053" s="86"/>
      <c r="AI1053" s="35"/>
      <c r="AJ1053" s="35"/>
      <c r="AK1053" s="35"/>
      <c r="AL1053" s="35"/>
      <c r="AM1053" s="35"/>
      <c r="AN1053" s="35"/>
      <c r="AO1053" s="35"/>
      <c r="AP1053" s="35"/>
      <c r="AQ1053" s="35"/>
      <c r="AR1053" s="35"/>
      <c r="AS1053" s="35"/>
      <c r="AT1053" s="35"/>
      <c r="AU1053" s="35"/>
      <c r="AV1053" s="35"/>
      <c r="AW1053" s="35"/>
      <c r="AX1053" s="35"/>
      <c r="AY1053" s="35"/>
      <c r="AZ1053" s="17">
        <f t="shared" ref="AZ1053" si="2383">AZ1052+1</f>
        <v>47069</v>
      </c>
      <c r="BA1053" s="216">
        <f t="shared" si="2348"/>
        <v>7</v>
      </c>
      <c r="BB1053" s="216">
        <f t="shared" ref="BB1053" si="2384">BB1052+1</f>
        <v>1048</v>
      </c>
      <c r="BC1053" s="16">
        <f t="shared" si="2350"/>
        <v>2.871232876712329</v>
      </c>
      <c r="BD1053" s="16">
        <f>IF(Template!$F$7="Linear interpolation",LinInterp($AO$5:$AO$18,$AM$5:$AM$18,BC1053),CubicSpline($AO$5:$AO$18,$AM$5:$AM$18,BC1053))</f>
        <v>13.960767106767523</v>
      </c>
      <c r="BE1053" s="221">
        <f t="shared" si="2285"/>
        <v>1.4553178860456399</v>
      </c>
      <c r="BF1053" s="221">
        <f>BE1053/PRODUCT($BG$6:BG1052)</f>
        <v>1.0003781791988167</v>
      </c>
      <c r="BG1053" s="16">
        <f t="shared" si="2351"/>
        <v>1.000377871301958</v>
      </c>
      <c r="BH1053" s="10">
        <f t="shared" si="2352"/>
        <v>13.792302521466571</v>
      </c>
      <c r="BI1053" s="90"/>
      <c r="BJ1053" s="17">
        <f t="shared" si="2335"/>
        <v>47046</v>
      </c>
      <c r="BK1053" s="16">
        <f t="shared" si="2328"/>
        <v>13.704685861890443</v>
      </c>
      <c r="BL1053" s="10">
        <f ca="1">IFERROR(AVERAGE(INDIRECT("BK"&amp;AC1053-Template!$F$10+1):INDIRECT("BK"&amp;AC1053)),0)</f>
        <v>13.633845307783506</v>
      </c>
      <c r="BM1053" s="35"/>
      <c r="BN1053" s="86"/>
      <c r="BO1053" s="35"/>
      <c r="BP1053" s="35"/>
      <c r="BQ1053" s="35"/>
      <c r="BR1053" s="35"/>
      <c r="BS1053" s="35"/>
      <c r="BT1053" s="35"/>
      <c r="BU1053" s="35"/>
      <c r="BV1053" s="35"/>
      <c r="BW1053" s="35"/>
      <c r="BX1053" s="35"/>
      <c r="BY1053" s="35"/>
      <c r="BZ1053" s="35"/>
      <c r="CA1053" s="35"/>
      <c r="CB1053" s="35"/>
      <c r="CC1053" s="35"/>
      <c r="CD1053" s="35"/>
      <c r="CE1053" s="35"/>
      <c r="CF1053" s="35"/>
      <c r="CG1053" s="35"/>
      <c r="CH1053" s="35"/>
    </row>
    <row r="1054" spans="1:86" ht="15.6" x14ac:dyDescent="0.3">
      <c r="A1054" s="35"/>
      <c r="B1054" s="86"/>
      <c r="C1054" s="35"/>
      <c r="D1054" s="35"/>
      <c r="E1054" s="35"/>
      <c r="F1054" s="35"/>
      <c r="G1054" s="35"/>
      <c r="H1054" s="35"/>
      <c r="I1054" s="35"/>
      <c r="J1054" s="35"/>
      <c r="K1054" s="35"/>
      <c r="L1054" s="35"/>
      <c r="M1054" s="35"/>
      <c r="N1054" s="35"/>
      <c r="O1054" s="35"/>
      <c r="P1054" s="35"/>
      <c r="Q1054" s="35"/>
      <c r="R1054" s="35"/>
      <c r="S1054" s="35"/>
      <c r="T1054" s="17">
        <f t="shared" si="2329"/>
        <v>47070</v>
      </c>
      <c r="U1054" s="216">
        <f t="shared" si="2322"/>
        <v>1</v>
      </c>
      <c r="V1054" s="216">
        <f t="shared" si="2329"/>
        <v>1049</v>
      </c>
      <c r="W1054" s="16">
        <f t="shared" si="2336"/>
        <v>2.8739726027397259</v>
      </c>
      <c r="X1054" s="16" t="e">
        <f>IF(Template!$F$7="Linear interpolation",LinInterp($I$5:$I$22,$G$5:$G$22,W1054),CubicSpline($I$5:$I$22,$G$5:$G$22,W1054))</f>
        <v>#VALUE!</v>
      </c>
      <c r="Y1054" s="221" t="e">
        <f t="shared" si="2323"/>
        <v>#VALUE!</v>
      </c>
      <c r="Z1054" s="221" t="e">
        <f>Y1054/PRODUCT($AA$6:AA1053)</f>
        <v>#VALUE!</v>
      </c>
      <c r="AA1054" s="16" t="e">
        <f t="shared" si="2330"/>
        <v>#VALUE!</v>
      </c>
      <c r="AB1054" s="10" t="e">
        <f t="shared" si="2331"/>
        <v>#VALUE!</v>
      </c>
      <c r="AC1054" s="90">
        <f t="shared" si="2324"/>
        <v>1054</v>
      </c>
      <c r="AD1054" s="17">
        <f t="shared" si="2332"/>
        <v>47047</v>
      </c>
      <c r="AE1054" s="16" t="e">
        <f t="shared" si="2325"/>
        <v>#VALUE!</v>
      </c>
      <c r="AF1054" s="10">
        <f ca="1">IFERROR(AVERAGE(INDIRECT("AE"&amp;AC1054-Template!$F$10+1):INDIRECT("AE"&amp;AC1054)),0)</f>
        <v>0</v>
      </c>
      <c r="AG1054" s="35"/>
      <c r="AH1054" s="86"/>
      <c r="AI1054" s="35"/>
      <c r="AJ1054" s="35"/>
      <c r="AK1054" s="35"/>
      <c r="AL1054" s="35"/>
      <c r="AM1054" s="35"/>
      <c r="AN1054" s="35"/>
      <c r="AO1054" s="35"/>
      <c r="AP1054" s="35"/>
      <c r="AQ1054" s="35"/>
      <c r="AR1054" s="35"/>
      <c r="AS1054" s="35"/>
      <c r="AT1054" s="35"/>
      <c r="AU1054" s="35"/>
      <c r="AV1054" s="35"/>
      <c r="AW1054" s="35"/>
      <c r="AX1054" s="35"/>
      <c r="AY1054" s="35"/>
      <c r="AZ1054" s="17">
        <f t="shared" ref="AZ1054" si="2385">AZ1053+1</f>
        <v>47070</v>
      </c>
      <c r="BA1054" s="216">
        <f t="shared" si="2348"/>
        <v>1</v>
      </c>
      <c r="BB1054" s="216">
        <f t="shared" ref="BB1054" si="2386">BB1053+1</f>
        <v>1049</v>
      </c>
      <c r="BC1054" s="16">
        <f t="shared" si="2350"/>
        <v>2.8739726027397259</v>
      </c>
      <c r="BD1054" s="16">
        <f>IF(Template!$F$7="Linear interpolation",LinInterp($AO$5:$AO$18,$AM$5:$AM$18,BC1054),CubicSpline($AO$5:$AO$18,$AM$5:$AM$18,BC1054))</f>
        <v>13.961562822820804</v>
      </c>
      <c r="BE1054" s="221">
        <f t="shared" si="2285"/>
        <v>1.4558682538895411</v>
      </c>
      <c r="BF1054" s="221">
        <f>BE1054/PRODUCT($BG$6:BG1053)</f>
        <v>1.0003784849599699</v>
      </c>
      <c r="BG1054" s="16">
        <f t="shared" si="2351"/>
        <v>1.0003784849599699</v>
      </c>
      <c r="BH1054" s="10">
        <f t="shared" si="2352"/>
        <v>13.814701038903143</v>
      </c>
      <c r="BI1054" s="90"/>
      <c r="BJ1054" s="17">
        <f t="shared" si="2335"/>
        <v>47047</v>
      </c>
      <c r="BK1054" s="16">
        <f t="shared" si="2328"/>
        <v>13.704685861890443</v>
      </c>
      <c r="BL1054" s="10">
        <f ca="1">IFERROR(AVERAGE(INDIRECT("BK"&amp;AC1054-Template!$F$10+1):INDIRECT("BK"&amp;AC1054)),0)</f>
        <v>13.638714862366493</v>
      </c>
      <c r="BM1054" s="35"/>
      <c r="BN1054" s="86"/>
      <c r="BO1054" s="35"/>
      <c r="BP1054" s="35"/>
      <c r="BQ1054" s="35"/>
      <c r="BR1054" s="35"/>
      <c r="BS1054" s="35"/>
      <c r="BT1054" s="35"/>
      <c r="BU1054" s="35"/>
      <c r="BV1054" s="35"/>
      <c r="BW1054" s="35"/>
      <c r="BX1054" s="35"/>
      <c r="BY1054" s="35"/>
      <c r="BZ1054" s="35"/>
      <c r="CA1054" s="35"/>
      <c r="CB1054" s="35"/>
      <c r="CC1054" s="35"/>
      <c r="CD1054" s="35"/>
      <c r="CE1054" s="35"/>
      <c r="CF1054" s="35"/>
      <c r="CG1054" s="35"/>
      <c r="CH1054" s="35"/>
    </row>
    <row r="1055" spans="1:86" ht="15.6" x14ac:dyDescent="0.3">
      <c r="A1055" s="35"/>
      <c r="B1055" s="86"/>
      <c r="C1055" s="35"/>
      <c r="D1055" s="35"/>
      <c r="E1055" s="35"/>
      <c r="F1055" s="35"/>
      <c r="G1055" s="35"/>
      <c r="H1055" s="35"/>
      <c r="I1055" s="35"/>
      <c r="J1055" s="35"/>
      <c r="K1055" s="35"/>
      <c r="L1055" s="35"/>
      <c r="M1055" s="35"/>
      <c r="N1055" s="35"/>
      <c r="O1055" s="35"/>
      <c r="P1055" s="35"/>
      <c r="Q1055" s="35"/>
      <c r="R1055" s="35"/>
      <c r="S1055" s="35"/>
      <c r="T1055" s="17">
        <f t="shared" si="2329"/>
        <v>47071</v>
      </c>
      <c r="U1055" s="216">
        <f t="shared" si="2322"/>
        <v>2</v>
      </c>
      <c r="V1055" s="216">
        <f t="shared" si="2329"/>
        <v>1050</v>
      </c>
      <c r="W1055" s="16">
        <f t="shared" si="2336"/>
        <v>2.8767123287671232</v>
      </c>
      <c r="X1055" s="16" t="e">
        <f>IF(Template!$F$7="Linear interpolation",LinInterp($I$5:$I$22,$G$5:$G$22,W1055),CubicSpline($I$5:$I$22,$G$5:$G$22,W1055))</f>
        <v>#VALUE!</v>
      </c>
      <c r="Y1055" s="221" t="e">
        <f t="shared" si="2323"/>
        <v>#VALUE!</v>
      </c>
      <c r="Z1055" s="221" t="e">
        <f>Y1055/PRODUCT($AA$6:AA1054)</f>
        <v>#VALUE!</v>
      </c>
      <c r="AA1055" s="16" t="e">
        <f t="shared" si="2330"/>
        <v>#VALUE!</v>
      </c>
      <c r="AB1055" s="10" t="e">
        <f t="shared" si="2331"/>
        <v>#VALUE!</v>
      </c>
      <c r="AC1055" s="90">
        <f t="shared" si="2324"/>
        <v>1055</v>
      </c>
      <c r="AD1055" s="17">
        <f t="shared" si="2332"/>
        <v>47048</v>
      </c>
      <c r="AE1055" s="16" t="e">
        <f t="shared" si="2325"/>
        <v>#VALUE!</v>
      </c>
      <c r="AF1055" s="10">
        <f ca="1">IFERROR(AVERAGE(INDIRECT("AE"&amp;AC1055-Template!$F$10+1):INDIRECT("AE"&amp;AC1055)),0)</f>
        <v>0</v>
      </c>
      <c r="AG1055" s="35"/>
      <c r="AH1055" s="86"/>
      <c r="AI1055" s="35"/>
      <c r="AJ1055" s="35"/>
      <c r="AK1055" s="35"/>
      <c r="AL1055" s="35"/>
      <c r="AM1055" s="35"/>
      <c r="AN1055" s="35"/>
      <c r="AO1055" s="35"/>
      <c r="AP1055" s="35"/>
      <c r="AQ1055" s="35"/>
      <c r="AR1055" s="35"/>
      <c r="AS1055" s="35"/>
      <c r="AT1055" s="35"/>
      <c r="AU1055" s="35"/>
      <c r="AV1055" s="35"/>
      <c r="AW1055" s="35"/>
      <c r="AX1055" s="35"/>
      <c r="AY1055" s="35"/>
      <c r="AZ1055" s="17">
        <f t="shared" ref="AZ1055" si="2387">AZ1054+1</f>
        <v>47071</v>
      </c>
      <c r="BA1055" s="216">
        <f t="shared" si="2348"/>
        <v>2</v>
      </c>
      <c r="BB1055" s="216">
        <f t="shared" ref="BB1055" si="2388">BB1054+1</f>
        <v>1050</v>
      </c>
      <c r="BC1055" s="16">
        <f t="shared" si="2350"/>
        <v>2.8767123287671232</v>
      </c>
      <c r="BD1055" s="16">
        <f>IF(Template!$F$7="Linear interpolation",LinInterp($AO$5:$AO$18,$AM$5:$AM$18,BC1055),CubicSpline($AO$5:$AO$18,$AM$5:$AM$18,BC1055))</f>
        <v>13.962360979971082</v>
      </c>
      <c r="BE1055" s="221">
        <f t="shared" si="2285"/>
        <v>1.4564189751316079</v>
      </c>
      <c r="BF1055" s="221">
        <f>BE1055/PRODUCT($BG$6:BG1054)</f>
        <v>1.0003782768396767</v>
      </c>
      <c r="BG1055" s="16">
        <f t="shared" si="2351"/>
        <v>1.0003782768396767</v>
      </c>
      <c r="BH1055" s="10">
        <f t="shared" si="2352"/>
        <v>13.807104648200564</v>
      </c>
      <c r="BI1055" s="90"/>
      <c r="BJ1055" s="17">
        <f t="shared" si="2335"/>
        <v>47048</v>
      </c>
      <c r="BK1055" s="16">
        <f t="shared" si="2328"/>
        <v>13.704685861890443</v>
      </c>
      <c r="BL1055" s="10">
        <f ca="1">IFERROR(AVERAGE(INDIRECT("BK"&amp;AC1055-Template!$F$10+1):INDIRECT("BK"&amp;AC1055)),0)</f>
        <v>13.643401675259234</v>
      </c>
      <c r="BM1055" s="35"/>
      <c r="BN1055" s="86"/>
      <c r="BO1055" s="35"/>
      <c r="BP1055" s="35"/>
      <c r="BQ1055" s="35"/>
      <c r="BR1055" s="35"/>
      <c r="BS1055" s="35"/>
      <c r="BT1055" s="35"/>
      <c r="BU1055" s="35"/>
      <c r="BV1055" s="35"/>
      <c r="BW1055" s="35"/>
      <c r="BX1055" s="35"/>
      <c r="BY1055" s="35"/>
      <c r="BZ1055" s="35"/>
      <c r="CA1055" s="35"/>
      <c r="CB1055" s="35"/>
      <c r="CC1055" s="35"/>
      <c r="CD1055" s="35"/>
      <c r="CE1055" s="35"/>
      <c r="CF1055" s="35"/>
      <c r="CG1055" s="35"/>
      <c r="CH1055" s="35"/>
    </row>
    <row r="1056" spans="1:86" ht="15.6" x14ac:dyDescent="0.3">
      <c r="A1056" s="35"/>
      <c r="B1056" s="86"/>
      <c r="C1056" s="35"/>
      <c r="D1056" s="35"/>
      <c r="E1056" s="35"/>
      <c r="F1056" s="35"/>
      <c r="G1056" s="35"/>
      <c r="H1056" s="35"/>
      <c r="I1056" s="35"/>
      <c r="J1056" s="35"/>
      <c r="K1056" s="35"/>
      <c r="L1056" s="35"/>
      <c r="M1056" s="35"/>
      <c r="N1056" s="35"/>
      <c r="O1056" s="35"/>
      <c r="P1056" s="35"/>
      <c r="Q1056" s="35"/>
      <c r="R1056" s="35"/>
      <c r="S1056" s="35"/>
      <c r="T1056" s="17">
        <f t="shared" si="2329"/>
        <v>47072</v>
      </c>
      <c r="U1056" s="216">
        <f t="shared" si="2322"/>
        <v>3</v>
      </c>
      <c r="V1056" s="216">
        <f t="shared" si="2329"/>
        <v>1051</v>
      </c>
      <c r="W1056" s="16">
        <f t="shared" si="2336"/>
        <v>2.8794520547945206</v>
      </c>
      <c r="X1056" s="16" t="e">
        <f>IF(Template!$F$7="Linear interpolation",LinInterp($I$5:$I$22,$G$5:$G$22,W1056),CubicSpline($I$5:$I$22,$G$5:$G$22,W1056))</f>
        <v>#VALUE!</v>
      </c>
      <c r="Y1056" s="221" t="e">
        <f t="shared" si="2323"/>
        <v>#VALUE!</v>
      </c>
      <c r="Z1056" s="221" t="e">
        <f>Y1056/PRODUCT($AA$6:AA1055)</f>
        <v>#VALUE!</v>
      </c>
      <c r="AA1056" s="16" t="e">
        <f t="shared" si="2330"/>
        <v>#VALUE!</v>
      </c>
      <c r="AB1056" s="10" t="e">
        <f t="shared" si="2331"/>
        <v>#VALUE!</v>
      </c>
      <c r="AC1056" s="90">
        <f t="shared" si="2324"/>
        <v>1056</v>
      </c>
      <c r="AD1056" s="17">
        <f t="shared" si="2332"/>
        <v>47049</v>
      </c>
      <c r="AE1056" s="16" t="e">
        <f t="shared" si="2325"/>
        <v>#VALUE!</v>
      </c>
      <c r="AF1056" s="10">
        <f ca="1">IFERROR(AVERAGE(INDIRECT("AE"&amp;AC1056-Template!$F$10+1):INDIRECT("AE"&amp;AC1056)),0)</f>
        <v>0</v>
      </c>
      <c r="AG1056" s="35"/>
      <c r="AH1056" s="86"/>
      <c r="AI1056" s="35"/>
      <c r="AJ1056" s="35"/>
      <c r="AK1056" s="35"/>
      <c r="AL1056" s="35"/>
      <c r="AM1056" s="35"/>
      <c r="AN1056" s="35"/>
      <c r="AO1056" s="35"/>
      <c r="AP1056" s="35"/>
      <c r="AQ1056" s="35"/>
      <c r="AR1056" s="35"/>
      <c r="AS1056" s="35"/>
      <c r="AT1056" s="35"/>
      <c r="AU1056" s="35"/>
      <c r="AV1056" s="35"/>
      <c r="AW1056" s="35"/>
      <c r="AX1056" s="35"/>
      <c r="AY1056" s="35"/>
      <c r="AZ1056" s="17">
        <f t="shared" ref="AZ1056" si="2389">AZ1055+1</f>
        <v>47072</v>
      </c>
      <c r="BA1056" s="216">
        <f t="shared" si="2348"/>
        <v>3</v>
      </c>
      <c r="BB1056" s="216">
        <f t="shared" ref="BB1056" si="2390">BB1055+1</f>
        <v>1051</v>
      </c>
      <c r="BC1056" s="16">
        <f t="shared" si="2350"/>
        <v>2.8794520547945206</v>
      </c>
      <c r="BD1056" s="16">
        <f>IF(Template!$F$7="Linear interpolation",LinInterp($AO$5:$AO$18,$AM$5:$AM$18,BC1056),CubicSpline($AO$5:$AO$18,$AM$5:$AM$18,BC1056))</f>
        <v>13.96316152859843</v>
      </c>
      <c r="BE1056" s="221">
        <f t="shared" si="2285"/>
        <v>1.4569700484428056</v>
      </c>
      <c r="BF1056" s="221">
        <f>BE1056/PRODUCT($BG$6:BG1055)</f>
        <v>1.000378375536578</v>
      </c>
      <c r="BG1056" s="16">
        <f t="shared" si="2351"/>
        <v>1.000378375536578</v>
      </c>
      <c r="BH1056" s="10">
        <f t="shared" si="2352"/>
        <v>13.810707085098684</v>
      </c>
      <c r="BI1056" s="90"/>
      <c r="BJ1056" s="17">
        <f t="shared" si="2335"/>
        <v>47049</v>
      </c>
      <c r="BK1056" s="16">
        <f t="shared" si="2328"/>
        <v>13.731758870711541</v>
      </c>
      <c r="BL1056" s="10">
        <f ca="1">IFERROR(AVERAGE(INDIRECT("BK"&amp;AC1056-Template!$F$10+1):INDIRECT("BK"&amp;AC1056)),0)</f>
        <v>13.648990921779342</v>
      </c>
      <c r="BM1056" s="35"/>
      <c r="BN1056" s="86"/>
      <c r="BO1056" s="35"/>
      <c r="BP1056" s="35"/>
      <c r="BQ1056" s="35"/>
      <c r="BR1056" s="35"/>
      <c r="BS1056" s="35"/>
      <c r="BT1056" s="35"/>
      <c r="BU1056" s="35"/>
      <c r="BV1056" s="35"/>
      <c r="BW1056" s="35"/>
      <c r="BX1056" s="35"/>
      <c r="BY1056" s="35"/>
      <c r="BZ1056" s="35"/>
      <c r="CA1056" s="35"/>
      <c r="CB1056" s="35"/>
      <c r="CC1056" s="35"/>
      <c r="CD1056" s="35"/>
      <c r="CE1056" s="35"/>
      <c r="CF1056" s="35"/>
      <c r="CG1056" s="35"/>
      <c r="CH1056" s="35"/>
    </row>
    <row r="1057" spans="1:86" ht="15.6" x14ac:dyDescent="0.3">
      <c r="A1057" s="35"/>
      <c r="B1057" s="86"/>
      <c r="C1057" s="35"/>
      <c r="D1057" s="35"/>
      <c r="E1057" s="35"/>
      <c r="F1057" s="35"/>
      <c r="G1057" s="35"/>
      <c r="H1057" s="35"/>
      <c r="I1057" s="35"/>
      <c r="J1057" s="35"/>
      <c r="K1057" s="35"/>
      <c r="L1057" s="35"/>
      <c r="M1057" s="35"/>
      <c r="N1057" s="35"/>
      <c r="O1057" s="35"/>
      <c r="P1057" s="35"/>
      <c r="Q1057" s="35"/>
      <c r="R1057" s="35"/>
      <c r="S1057" s="35"/>
      <c r="T1057" s="17">
        <f t="shared" si="2329"/>
        <v>47073</v>
      </c>
      <c r="U1057" s="216">
        <f t="shared" si="2322"/>
        <v>4</v>
      </c>
      <c r="V1057" s="216">
        <f t="shared" si="2329"/>
        <v>1052</v>
      </c>
      <c r="W1057" s="16">
        <f t="shared" si="2336"/>
        <v>2.882191780821918</v>
      </c>
      <c r="X1057" s="16" t="e">
        <f>IF(Template!$F$7="Linear interpolation",LinInterp($I$5:$I$22,$G$5:$G$22,W1057),CubicSpline($I$5:$I$22,$G$5:$G$22,W1057))</f>
        <v>#VALUE!</v>
      </c>
      <c r="Y1057" s="221" t="e">
        <f t="shared" si="2323"/>
        <v>#VALUE!</v>
      </c>
      <c r="Z1057" s="221" t="e">
        <f>Y1057/PRODUCT($AA$6:AA1056)</f>
        <v>#VALUE!</v>
      </c>
      <c r="AA1057" s="16" t="e">
        <f t="shared" si="2330"/>
        <v>#VALUE!</v>
      </c>
      <c r="AB1057" s="10" t="e">
        <f t="shared" si="2331"/>
        <v>#VALUE!</v>
      </c>
      <c r="AC1057" s="90">
        <f t="shared" si="2324"/>
        <v>1057</v>
      </c>
      <c r="AD1057" s="17">
        <f t="shared" si="2332"/>
        <v>47050</v>
      </c>
      <c r="AE1057" s="16" t="e">
        <f t="shared" si="2325"/>
        <v>#VALUE!</v>
      </c>
      <c r="AF1057" s="10">
        <f ca="1">IFERROR(AVERAGE(INDIRECT("AE"&amp;AC1057-Template!$F$10+1):INDIRECT("AE"&amp;AC1057)),0)</f>
        <v>0</v>
      </c>
      <c r="AG1057" s="35"/>
      <c r="AH1057" s="86"/>
      <c r="AI1057" s="35"/>
      <c r="AJ1057" s="35"/>
      <c r="AK1057" s="35"/>
      <c r="AL1057" s="35"/>
      <c r="AM1057" s="35"/>
      <c r="AN1057" s="35"/>
      <c r="AO1057" s="35"/>
      <c r="AP1057" s="35"/>
      <c r="AQ1057" s="35"/>
      <c r="AR1057" s="35"/>
      <c r="AS1057" s="35"/>
      <c r="AT1057" s="35"/>
      <c r="AU1057" s="35"/>
      <c r="AV1057" s="35"/>
      <c r="AW1057" s="35"/>
      <c r="AX1057" s="35"/>
      <c r="AY1057" s="35"/>
      <c r="AZ1057" s="17">
        <f t="shared" ref="AZ1057" si="2391">AZ1056+1</f>
        <v>47073</v>
      </c>
      <c r="BA1057" s="216">
        <f t="shared" si="2348"/>
        <v>4</v>
      </c>
      <c r="BB1057" s="216">
        <f t="shared" ref="BB1057" si="2392">BB1056+1</f>
        <v>1052</v>
      </c>
      <c r="BC1057" s="16">
        <f t="shared" si="2350"/>
        <v>2.882191780821918</v>
      </c>
      <c r="BD1057" s="16">
        <f>IF(Template!$F$7="Linear interpolation",LinInterp($AO$5:$AO$18,$AM$5:$AM$18,BC1057),CubicSpline($AO$5:$AO$18,$AM$5:$AM$18,BC1057))</f>
        <v>13.963964419082922</v>
      </c>
      <c r="BE1057" s="221">
        <f t="shared" si="2285"/>
        <v>1.4575214724849987</v>
      </c>
      <c r="BF1057" s="221">
        <f>BE1057/PRODUCT($BG$6:BG1056)</f>
        <v>1.0003784731489727</v>
      </c>
      <c r="BG1057" s="16">
        <f t="shared" si="2351"/>
        <v>1.0003784731489727</v>
      </c>
      <c r="BH1057" s="10">
        <f t="shared" si="2352"/>
        <v>13.814269937502011</v>
      </c>
      <c r="BI1057" s="90"/>
      <c r="BJ1057" s="17">
        <f t="shared" si="2335"/>
        <v>47050</v>
      </c>
      <c r="BK1057" s="16">
        <f t="shared" si="2328"/>
        <v>13.722616458557102</v>
      </c>
      <c r="BL1057" s="10">
        <f ca="1">IFERROR(AVERAGE(INDIRECT("BK"&amp;AC1057-Template!$F$10+1):INDIRECT("BK"&amp;AC1057)),0)</f>
        <v>13.65427542122764</v>
      </c>
      <c r="BM1057" s="35"/>
      <c r="BN1057" s="86"/>
      <c r="BO1057" s="35"/>
      <c r="BP1057" s="35"/>
      <c r="BQ1057" s="35"/>
      <c r="BR1057" s="35"/>
      <c r="BS1057" s="35"/>
      <c r="BT1057" s="35"/>
      <c r="BU1057" s="35"/>
      <c r="BV1057" s="35"/>
      <c r="BW1057" s="35"/>
      <c r="BX1057" s="35"/>
      <c r="BY1057" s="35"/>
      <c r="BZ1057" s="35"/>
      <c r="CA1057" s="35"/>
      <c r="CB1057" s="35"/>
      <c r="CC1057" s="35"/>
      <c r="CD1057" s="35"/>
      <c r="CE1057" s="35"/>
      <c r="CF1057" s="35"/>
      <c r="CG1057" s="35"/>
      <c r="CH1057" s="35"/>
    </row>
    <row r="1058" spans="1:86" ht="15.6" x14ac:dyDescent="0.3">
      <c r="A1058" s="35"/>
      <c r="B1058" s="86"/>
      <c r="C1058" s="35"/>
      <c r="D1058" s="35"/>
      <c r="E1058" s="35"/>
      <c r="F1058" s="35"/>
      <c r="G1058" s="35"/>
      <c r="H1058" s="35"/>
      <c r="I1058" s="35"/>
      <c r="J1058" s="35"/>
      <c r="K1058" s="35"/>
      <c r="L1058" s="35"/>
      <c r="M1058" s="35"/>
      <c r="N1058" s="35"/>
      <c r="O1058" s="35"/>
      <c r="P1058" s="35"/>
      <c r="Q1058" s="35"/>
      <c r="R1058" s="35"/>
      <c r="S1058" s="35"/>
      <c r="T1058" s="17">
        <f t="shared" si="2329"/>
        <v>47074</v>
      </c>
      <c r="U1058" s="216">
        <f t="shared" si="2322"/>
        <v>5</v>
      </c>
      <c r="V1058" s="216">
        <f t="shared" si="2329"/>
        <v>1053</v>
      </c>
      <c r="W1058" s="16">
        <f t="shared" si="2336"/>
        <v>2.8849315068493149</v>
      </c>
      <c r="X1058" s="16" t="e">
        <f>IF(Template!$F$7="Linear interpolation",LinInterp($I$5:$I$22,$G$5:$G$22,W1058),CubicSpline($I$5:$I$22,$G$5:$G$22,W1058))</f>
        <v>#VALUE!</v>
      </c>
      <c r="Y1058" s="221" t="e">
        <f t="shared" si="2323"/>
        <v>#VALUE!</v>
      </c>
      <c r="Z1058" s="221" t="e">
        <f>Y1058/PRODUCT($AA$6:AA1057)</f>
        <v>#VALUE!</v>
      </c>
      <c r="AA1058" s="16" t="e">
        <f t="shared" si="2330"/>
        <v>#VALUE!</v>
      </c>
      <c r="AB1058" s="10" t="e">
        <f t="shared" si="2331"/>
        <v>#VALUE!</v>
      </c>
      <c r="AC1058" s="90">
        <f t="shared" si="2324"/>
        <v>1058</v>
      </c>
      <c r="AD1058" s="17">
        <f t="shared" si="2332"/>
        <v>47051</v>
      </c>
      <c r="AE1058" s="16" t="e">
        <f t="shared" si="2325"/>
        <v>#VALUE!</v>
      </c>
      <c r="AF1058" s="10">
        <f ca="1">IFERROR(AVERAGE(INDIRECT("AE"&amp;AC1058-Template!$F$10+1):INDIRECT("AE"&amp;AC1058)),0)</f>
        <v>0</v>
      </c>
      <c r="AG1058" s="35"/>
      <c r="AH1058" s="86"/>
      <c r="AI1058" s="35"/>
      <c r="AJ1058" s="35"/>
      <c r="AK1058" s="35"/>
      <c r="AL1058" s="35"/>
      <c r="AM1058" s="35"/>
      <c r="AN1058" s="35"/>
      <c r="AO1058" s="35"/>
      <c r="AP1058" s="35"/>
      <c r="AQ1058" s="35"/>
      <c r="AR1058" s="35"/>
      <c r="AS1058" s="35"/>
      <c r="AT1058" s="35"/>
      <c r="AU1058" s="35"/>
      <c r="AV1058" s="35"/>
      <c r="AW1058" s="35"/>
      <c r="AX1058" s="35"/>
      <c r="AY1058" s="35"/>
      <c r="AZ1058" s="17">
        <f t="shared" ref="AZ1058" si="2393">AZ1057+1</f>
        <v>47074</v>
      </c>
      <c r="BA1058" s="216">
        <f t="shared" si="2348"/>
        <v>5</v>
      </c>
      <c r="BB1058" s="216">
        <f t="shared" ref="BB1058" si="2394">BB1057+1</f>
        <v>1053</v>
      </c>
      <c r="BC1058" s="16">
        <f t="shared" si="2350"/>
        <v>2.8849315068493149</v>
      </c>
      <c r="BD1058" s="16">
        <f>IF(Template!$F$7="Linear interpolation",LinInterp($AO$5:$AO$18,$AM$5:$AM$18,BC1058),CubicSpline($AO$5:$AO$18,$AM$5:$AM$18,BC1058))</f>
        <v>13.964769601804628</v>
      </c>
      <c r="BE1058" s="221">
        <f t="shared" si="2285"/>
        <v>1.4580732459109362</v>
      </c>
      <c r="BF1058" s="221">
        <f>BE1058/PRODUCT($BG$6:BG1057)</f>
        <v>1.0003785696721137</v>
      </c>
      <c r="BG1058" s="16">
        <f t="shared" si="2351"/>
        <v>1.0003785696721137</v>
      </c>
      <c r="BH1058" s="10">
        <f t="shared" si="2352"/>
        <v>13.817793032149805</v>
      </c>
      <c r="BI1058" s="90"/>
      <c r="BJ1058" s="17">
        <f t="shared" si="2335"/>
        <v>47051</v>
      </c>
      <c r="BK1058" s="16">
        <f t="shared" si="2328"/>
        <v>13.72701011977262</v>
      </c>
      <c r="BL1058" s="10">
        <f ca="1">IFERROR(AVERAGE(INDIRECT("BK"&amp;AC1058-Template!$F$10+1):INDIRECT("BK"&amp;AC1058)),0)</f>
        <v>13.658620022343019</v>
      </c>
      <c r="BM1058" s="35"/>
      <c r="BN1058" s="86"/>
      <c r="BO1058" s="35"/>
      <c r="BP1058" s="35"/>
      <c r="BQ1058" s="35"/>
      <c r="BR1058" s="35"/>
      <c r="BS1058" s="35"/>
      <c r="BT1058" s="35"/>
      <c r="BU1058" s="35"/>
      <c r="BV1058" s="35"/>
      <c r="BW1058" s="35"/>
      <c r="BX1058" s="35"/>
      <c r="BY1058" s="35"/>
      <c r="BZ1058" s="35"/>
      <c r="CA1058" s="35"/>
      <c r="CB1058" s="35"/>
      <c r="CC1058" s="35"/>
      <c r="CD1058" s="35"/>
      <c r="CE1058" s="35"/>
      <c r="CF1058" s="35"/>
      <c r="CG1058" s="35"/>
      <c r="CH1058" s="35"/>
    </row>
    <row r="1059" spans="1:86" ht="15.6" x14ac:dyDescent="0.3">
      <c r="A1059" s="35"/>
      <c r="B1059" s="86"/>
      <c r="C1059" s="35"/>
      <c r="D1059" s="35"/>
      <c r="E1059" s="35"/>
      <c r="F1059" s="35"/>
      <c r="G1059" s="35"/>
      <c r="H1059" s="35"/>
      <c r="I1059" s="35"/>
      <c r="J1059" s="35"/>
      <c r="K1059" s="35"/>
      <c r="L1059" s="35"/>
      <c r="M1059" s="35"/>
      <c r="N1059" s="35"/>
      <c r="O1059" s="35"/>
      <c r="P1059" s="35"/>
      <c r="Q1059" s="35"/>
      <c r="R1059" s="35"/>
      <c r="S1059" s="35"/>
      <c r="T1059" s="17">
        <f t="shared" si="2329"/>
        <v>47075</v>
      </c>
      <c r="U1059" s="216">
        <f t="shared" si="2322"/>
        <v>6</v>
      </c>
      <c r="V1059" s="216">
        <f t="shared" si="2329"/>
        <v>1054</v>
      </c>
      <c r="W1059" s="16">
        <f t="shared" si="2336"/>
        <v>2.8876712328767122</v>
      </c>
      <c r="X1059" s="16" t="e">
        <f>IF(Template!$F$7="Linear interpolation",LinInterp($I$5:$I$22,$G$5:$G$22,W1059),CubicSpline($I$5:$I$22,$G$5:$G$22,W1059))</f>
        <v>#VALUE!</v>
      </c>
      <c r="Y1059" s="221" t="e">
        <f t="shared" si="2323"/>
        <v>#VALUE!</v>
      </c>
      <c r="Z1059" s="221" t="e">
        <f>Y1059/PRODUCT($AA$6:AA1058)</f>
        <v>#VALUE!</v>
      </c>
      <c r="AA1059" s="16" t="e">
        <f t="shared" si="2330"/>
        <v>#VALUE!</v>
      </c>
      <c r="AB1059" s="10" t="e">
        <f t="shared" si="2331"/>
        <v>#VALUE!</v>
      </c>
      <c r="AC1059" s="90">
        <f t="shared" si="2324"/>
        <v>1059</v>
      </c>
      <c r="AD1059" s="17">
        <f t="shared" si="2332"/>
        <v>47052</v>
      </c>
      <c r="AE1059" s="16" t="e">
        <f t="shared" si="2325"/>
        <v>#VALUE!</v>
      </c>
      <c r="AF1059" s="10">
        <f ca="1">IFERROR(AVERAGE(INDIRECT("AE"&amp;AC1059-Template!$F$10+1):INDIRECT("AE"&amp;AC1059)),0)</f>
        <v>0</v>
      </c>
      <c r="AG1059" s="35"/>
      <c r="AH1059" s="86"/>
      <c r="AI1059" s="35"/>
      <c r="AJ1059" s="35"/>
      <c r="AK1059" s="35"/>
      <c r="AL1059" s="35"/>
      <c r="AM1059" s="35"/>
      <c r="AN1059" s="35"/>
      <c r="AO1059" s="35"/>
      <c r="AP1059" s="35"/>
      <c r="AQ1059" s="35"/>
      <c r="AR1059" s="35"/>
      <c r="AS1059" s="35"/>
      <c r="AT1059" s="35"/>
      <c r="AU1059" s="35"/>
      <c r="AV1059" s="35"/>
      <c r="AW1059" s="35"/>
      <c r="AX1059" s="35"/>
      <c r="AY1059" s="35"/>
      <c r="AZ1059" s="17">
        <f t="shared" ref="AZ1059" si="2395">AZ1058+1</f>
        <v>47075</v>
      </c>
      <c r="BA1059" s="216">
        <f t="shared" si="2348"/>
        <v>6</v>
      </c>
      <c r="BB1059" s="216">
        <f t="shared" ref="BB1059" si="2396">BB1058+1</f>
        <v>1054</v>
      </c>
      <c r="BC1059" s="16">
        <f t="shared" si="2350"/>
        <v>2.8876712328767122</v>
      </c>
      <c r="BD1059" s="16">
        <f>IF(Template!$F$7="Linear interpolation",LinInterp($AO$5:$AO$18,$AM$5:$AM$18,BC1059),CubicSpline($AO$5:$AO$18,$AM$5:$AM$18,BC1059))</f>
        <v>13.965577027143624</v>
      </c>
      <c r="BE1059" s="221">
        <f t="shared" si="2285"/>
        <v>1.4586253673642366</v>
      </c>
      <c r="BF1059" s="221">
        <f>BE1059/PRODUCT($BG$6:BG1058)</f>
        <v>1.0003786651012552</v>
      </c>
      <c r="BG1059" s="16">
        <f t="shared" si="2351"/>
        <v>1.0003785696721137</v>
      </c>
      <c r="BH1059" s="10">
        <f t="shared" si="2352"/>
        <v>13.817793032149805</v>
      </c>
      <c r="BI1059" s="90"/>
      <c r="BJ1059" s="17">
        <f t="shared" si="2335"/>
        <v>47052</v>
      </c>
      <c r="BK1059" s="16">
        <f t="shared" si="2328"/>
        <v>13.731367838559215</v>
      </c>
      <c r="BL1059" s="10">
        <f ca="1">IFERROR(AVERAGE(INDIRECT("BK"&amp;AC1059-Template!$F$10+1):INDIRECT("BK"&amp;AC1059)),0)</f>
        <v>13.663475393466749</v>
      </c>
      <c r="BM1059" s="35"/>
      <c r="BN1059" s="86"/>
      <c r="BO1059" s="35"/>
      <c r="BP1059" s="35"/>
      <c r="BQ1059" s="35"/>
      <c r="BR1059" s="35"/>
      <c r="BS1059" s="35"/>
      <c r="BT1059" s="35"/>
      <c r="BU1059" s="35"/>
      <c r="BV1059" s="35"/>
      <c r="BW1059" s="35"/>
      <c r="BX1059" s="35"/>
      <c r="BY1059" s="35"/>
      <c r="BZ1059" s="35"/>
      <c r="CA1059" s="35"/>
      <c r="CB1059" s="35"/>
      <c r="CC1059" s="35"/>
      <c r="CD1059" s="35"/>
      <c r="CE1059" s="35"/>
      <c r="CF1059" s="35"/>
      <c r="CG1059" s="35"/>
      <c r="CH1059" s="35"/>
    </row>
    <row r="1060" spans="1:86" ht="15.6" x14ac:dyDescent="0.3">
      <c r="A1060" s="35"/>
      <c r="B1060" s="86"/>
      <c r="C1060" s="35"/>
      <c r="D1060" s="35"/>
      <c r="E1060" s="35"/>
      <c r="F1060" s="35"/>
      <c r="G1060" s="35"/>
      <c r="H1060" s="35"/>
      <c r="I1060" s="35"/>
      <c r="J1060" s="35"/>
      <c r="K1060" s="35"/>
      <c r="L1060" s="35"/>
      <c r="M1060" s="35"/>
      <c r="N1060" s="35"/>
      <c r="O1060" s="35"/>
      <c r="P1060" s="35"/>
      <c r="Q1060" s="35"/>
      <c r="R1060" s="35"/>
      <c r="S1060" s="35"/>
      <c r="T1060" s="17">
        <f t="shared" si="2329"/>
        <v>47076</v>
      </c>
      <c r="U1060" s="216">
        <f t="shared" si="2322"/>
        <v>7</v>
      </c>
      <c r="V1060" s="216">
        <f t="shared" si="2329"/>
        <v>1055</v>
      </c>
      <c r="W1060" s="16">
        <f t="shared" si="2336"/>
        <v>2.8904109589041096</v>
      </c>
      <c r="X1060" s="16" t="e">
        <f>IF(Template!$F$7="Linear interpolation",LinInterp($I$5:$I$22,$G$5:$G$22,W1060),CubicSpline($I$5:$I$22,$G$5:$G$22,W1060))</f>
        <v>#VALUE!</v>
      </c>
      <c r="Y1060" s="221" t="e">
        <f t="shared" si="2323"/>
        <v>#VALUE!</v>
      </c>
      <c r="Z1060" s="221" t="e">
        <f>Y1060/PRODUCT($AA$6:AA1059)</f>
        <v>#VALUE!</v>
      </c>
      <c r="AA1060" s="16" t="e">
        <f t="shared" si="2330"/>
        <v>#VALUE!</v>
      </c>
      <c r="AB1060" s="10" t="e">
        <f t="shared" si="2331"/>
        <v>#VALUE!</v>
      </c>
      <c r="AC1060" s="90">
        <f t="shared" si="2324"/>
        <v>1060</v>
      </c>
      <c r="AD1060" s="17">
        <f t="shared" si="2332"/>
        <v>47053</v>
      </c>
      <c r="AE1060" s="16" t="e">
        <f t="shared" si="2325"/>
        <v>#VALUE!</v>
      </c>
      <c r="AF1060" s="10">
        <f ca="1">IFERROR(AVERAGE(INDIRECT("AE"&amp;AC1060-Template!$F$10+1):INDIRECT("AE"&amp;AC1060)),0)</f>
        <v>0</v>
      </c>
      <c r="AG1060" s="35"/>
      <c r="AH1060" s="86"/>
      <c r="AI1060" s="35"/>
      <c r="AJ1060" s="35"/>
      <c r="AK1060" s="35"/>
      <c r="AL1060" s="35"/>
      <c r="AM1060" s="35"/>
      <c r="AN1060" s="35"/>
      <c r="AO1060" s="35"/>
      <c r="AP1060" s="35"/>
      <c r="AQ1060" s="35"/>
      <c r="AR1060" s="35"/>
      <c r="AS1060" s="35"/>
      <c r="AT1060" s="35"/>
      <c r="AU1060" s="35"/>
      <c r="AV1060" s="35"/>
      <c r="AW1060" s="35"/>
      <c r="AX1060" s="35"/>
      <c r="AY1060" s="35"/>
      <c r="AZ1060" s="17">
        <f t="shared" ref="AZ1060" si="2397">AZ1059+1</f>
        <v>47076</v>
      </c>
      <c r="BA1060" s="216">
        <f t="shared" si="2348"/>
        <v>7</v>
      </c>
      <c r="BB1060" s="216">
        <f t="shared" ref="BB1060" si="2398">BB1059+1</f>
        <v>1055</v>
      </c>
      <c r="BC1060" s="16">
        <f t="shared" si="2350"/>
        <v>2.8904109589041096</v>
      </c>
      <c r="BD1060" s="16">
        <f>IF(Template!$F$7="Linear interpolation",LinInterp($AO$5:$AO$18,$AM$5:$AM$18,BC1060),CubicSpline($AO$5:$AO$18,$AM$5:$AM$18,BC1060))</f>
        <v>13.966386645479977</v>
      </c>
      <c r="BE1060" s="221">
        <f t="shared" si="2285"/>
        <v>1.4591778354793716</v>
      </c>
      <c r="BF1060" s="221">
        <f>BE1060/PRODUCT($BG$6:BG1059)</f>
        <v>1.000378854860811</v>
      </c>
      <c r="BG1060" s="16">
        <f t="shared" si="2351"/>
        <v>1.0003785696721137</v>
      </c>
      <c r="BH1060" s="10">
        <f t="shared" si="2352"/>
        <v>13.817793032149805</v>
      </c>
      <c r="BI1060" s="90"/>
      <c r="BJ1060" s="17">
        <f t="shared" si="2335"/>
        <v>47053</v>
      </c>
      <c r="BK1060" s="16">
        <f t="shared" si="2328"/>
        <v>13.735689441307652</v>
      </c>
      <c r="BL1060" s="10">
        <f ca="1">IFERROR(AVERAGE(INDIRECT("BK"&amp;AC1060-Template!$F$10+1):INDIRECT("BK"&amp;AC1060)),0)</f>
        <v>13.668297168243368</v>
      </c>
      <c r="BM1060" s="35"/>
      <c r="BN1060" s="86"/>
      <c r="BO1060" s="35"/>
      <c r="BP1060" s="35"/>
      <c r="BQ1060" s="35"/>
      <c r="BR1060" s="35"/>
      <c r="BS1060" s="35"/>
      <c r="BT1060" s="35"/>
      <c r="BU1060" s="35"/>
      <c r="BV1060" s="35"/>
      <c r="BW1060" s="35"/>
      <c r="BX1060" s="35"/>
      <c r="BY1060" s="35"/>
      <c r="BZ1060" s="35"/>
      <c r="CA1060" s="35"/>
      <c r="CB1060" s="35"/>
      <c r="CC1060" s="35"/>
      <c r="CD1060" s="35"/>
      <c r="CE1060" s="35"/>
      <c r="CF1060" s="35"/>
      <c r="CG1060" s="35"/>
      <c r="CH1060" s="35"/>
    </row>
    <row r="1061" spans="1:86" ht="15.6" x14ac:dyDescent="0.3">
      <c r="A1061" s="35"/>
      <c r="B1061" s="86"/>
      <c r="C1061" s="35"/>
      <c r="D1061" s="35"/>
      <c r="E1061" s="35"/>
      <c r="F1061" s="35"/>
      <c r="G1061" s="35"/>
      <c r="H1061" s="35"/>
      <c r="I1061" s="35"/>
      <c r="J1061" s="35"/>
      <c r="K1061" s="35"/>
      <c r="L1061" s="35"/>
      <c r="M1061" s="35"/>
      <c r="N1061" s="35"/>
      <c r="O1061" s="35"/>
      <c r="P1061" s="35"/>
      <c r="Q1061" s="35"/>
      <c r="R1061" s="35"/>
      <c r="S1061" s="35"/>
      <c r="T1061" s="17">
        <f t="shared" si="2329"/>
        <v>47077</v>
      </c>
      <c r="U1061" s="216">
        <f t="shared" si="2322"/>
        <v>1</v>
      </c>
      <c r="V1061" s="216">
        <f t="shared" si="2329"/>
        <v>1056</v>
      </c>
      <c r="W1061" s="16">
        <f t="shared" si="2336"/>
        <v>2.893150684931507</v>
      </c>
      <c r="X1061" s="16" t="e">
        <f>IF(Template!$F$7="Linear interpolation",LinInterp($I$5:$I$22,$G$5:$G$22,W1061),CubicSpline($I$5:$I$22,$G$5:$G$22,W1061))</f>
        <v>#VALUE!</v>
      </c>
      <c r="Y1061" s="221" t="e">
        <f t="shared" si="2323"/>
        <v>#VALUE!</v>
      </c>
      <c r="Z1061" s="221" t="e">
        <f>Y1061/PRODUCT($AA$6:AA1060)</f>
        <v>#VALUE!</v>
      </c>
      <c r="AA1061" s="16" t="e">
        <f t="shared" si="2330"/>
        <v>#VALUE!</v>
      </c>
      <c r="AB1061" s="10" t="e">
        <f t="shared" si="2331"/>
        <v>#VALUE!</v>
      </c>
      <c r="AC1061" s="90">
        <f t="shared" si="2324"/>
        <v>1061</v>
      </c>
      <c r="AD1061" s="17">
        <f t="shared" si="2332"/>
        <v>47054</v>
      </c>
      <c r="AE1061" s="16" t="e">
        <f t="shared" si="2325"/>
        <v>#VALUE!</v>
      </c>
      <c r="AF1061" s="10">
        <f ca="1">IFERROR(AVERAGE(INDIRECT("AE"&amp;AC1061-Template!$F$10+1):INDIRECT("AE"&amp;AC1061)),0)</f>
        <v>0</v>
      </c>
      <c r="AG1061" s="35"/>
      <c r="AH1061" s="86"/>
      <c r="AI1061" s="35"/>
      <c r="AJ1061" s="35"/>
      <c r="AK1061" s="35"/>
      <c r="AL1061" s="35"/>
      <c r="AM1061" s="35"/>
      <c r="AN1061" s="35"/>
      <c r="AO1061" s="35"/>
      <c r="AP1061" s="35"/>
      <c r="AQ1061" s="35"/>
      <c r="AR1061" s="35"/>
      <c r="AS1061" s="35"/>
      <c r="AT1061" s="35"/>
      <c r="AU1061" s="35"/>
      <c r="AV1061" s="35"/>
      <c r="AW1061" s="35"/>
      <c r="AX1061" s="35"/>
      <c r="AY1061" s="35"/>
      <c r="AZ1061" s="17">
        <f t="shared" ref="AZ1061" si="2399">AZ1060+1</f>
        <v>47077</v>
      </c>
      <c r="BA1061" s="216">
        <f t="shared" si="2348"/>
        <v>1</v>
      </c>
      <c r="BB1061" s="216">
        <f t="shared" ref="BB1061" si="2400">BB1060+1</f>
        <v>1056</v>
      </c>
      <c r="BC1061" s="16">
        <f t="shared" si="2350"/>
        <v>2.893150684931507</v>
      </c>
      <c r="BD1061" s="16">
        <f>IF(Template!$F$7="Linear interpolation",LinInterp($AO$5:$AO$18,$AM$5:$AM$18,BC1061),CubicSpline($AO$5:$AO$18,$AM$5:$AM$18,BC1061))</f>
        <v>13.967198407193765</v>
      </c>
      <c r="BE1061" s="221">
        <f t="shared" si="2285"/>
        <v>1.4597306488816497</v>
      </c>
      <c r="BF1061" s="221">
        <f>BE1061/PRODUCT($BG$6:BG1060)</f>
        <v>1.0003791378473343</v>
      </c>
      <c r="BG1061" s="16">
        <f t="shared" si="2351"/>
        <v>1.0003791378473343</v>
      </c>
      <c r="BH1061" s="10">
        <f t="shared" si="2352"/>
        <v>13.838531427703526</v>
      </c>
      <c r="BI1061" s="90"/>
      <c r="BJ1061" s="17">
        <f t="shared" si="2335"/>
        <v>47054</v>
      </c>
      <c r="BK1061" s="16">
        <f t="shared" si="2328"/>
        <v>13.735689441307652</v>
      </c>
      <c r="BL1061" s="10">
        <f ca="1">IFERROR(AVERAGE(INDIRECT("BK"&amp;AC1061-Template!$F$10+1):INDIRECT("BK"&amp;AC1061)),0)</f>
        <v>13.672942329050738</v>
      </c>
      <c r="BM1061" s="35"/>
      <c r="BN1061" s="86"/>
      <c r="BO1061" s="35"/>
      <c r="BP1061" s="35"/>
      <c r="BQ1061" s="35"/>
      <c r="BR1061" s="35"/>
      <c r="BS1061" s="35"/>
      <c r="BT1061" s="35"/>
      <c r="BU1061" s="35"/>
      <c r="BV1061" s="35"/>
      <c r="BW1061" s="35"/>
      <c r="BX1061" s="35"/>
      <c r="BY1061" s="35"/>
      <c r="BZ1061" s="35"/>
      <c r="CA1061" s="35"/>
      <c r="CB1061" s="35"/>
      <c r="CC1061" s="35"/>
      <c r="CD1061" s="35"/>
      <c r="CE1061" s="35"/>
      <c r="CF1061" s="35"/>
      <c r="CG1061" s="35"/>
      <c r="CH1061" s="35"/>
    </row>
    <row r="1062" spans="1:86" ht="15.6" x14ac:dyDescent="0.3">
      <c r="A1062" s="35"/>
      <c r="B1062" s="86"/>
      <c r="C1062" s="35"/>
      <c r="D1062" s="35"/>
      <c r="E1062" s="35"/>
      <c r="F1062" s="35"/>
      <c r="G1062" s="35"/>
      <c r="H1062" s="35"/>
      <c r="I1062" s="35"/>
      <c r="J1062" s="35"/>
      <c r="K1062" s="35"/>
      <c r="L1062" s="35"/>
      <c r="M1062" s="35"/>
      <c r="N1062" s="35"/>
      <c r="O1062" s="35"/>
      <c r="P1062" s="35"/>
      <c r="Q1062" s="35"/>
      <c r="R1062" s="35"/>
      <c r="S1062" s="35"/>
      <c r="T1062" s="17">
        <f t="shared" si="2329"/>
        <v>47078</v>
      </c>
      <c r="U1062" s="216">
        <f t="shared" si="2322"/>
        <v>2</v>
      </c>
      <c r="V1062" s="216">
        <f t="shared" si="2329"/>
        <v>1057</v>
      </c>
      <c r="W1062" s="16">
        <f t="shared" si="2336"/>
        <v>2.8958904109589043</v>
      </c>
      <c r="X1062" s="16" t="e">
        <f>IF(Template!$F$7="Linear interpolation",LinInterp($I$5:$I$22,$G$5:$G$22,W1062),CubicSpline($I$5:$I$22,$G$5:$G$22,W1062))</f>
        <v>#VALUE!</v>
      </c>
      <c r="Y1062" s="221" t="e">
        <f t="shared" si="2323"/>
        <v>#VALUE!</v>
      </c>
      <c r="Z1062" s="221" t="e">
        <f>Y1062/PRODUCT($AA$6:AA1061)</f>
        <v>#VALUE!</v>
      </c>
      <c r="AA1062" s="16" t="e">
        <f t="shared" si="2330"/>
        <v>#VALUE!</v>
      </c>
      <c r="AB1062" s="10" t="e">
        <f t="shared" si="2331"/>
        <v>#VALUE!</v>
      </c>
      <c r="AC1062" s="90">
        <f t="shared" si="2324"/>
        <v>1062</v>
      </c>
      <c r="AD1062" s="17">
        <f t="shared" si="2332"/>
        <v>47055</v>
      </c>
      <c r="AE1062" s="16" t="e">
        <f t="shared" si="2325"/>
        <v>#VALUE!</v>
      </c>
      <c r="AF1062" s="10">
        <f ca="1">IFERROR(AVERAGE(INDIRECT("AE"&amp;AC1062-Template!$F$10+1):INDIRECT("AE"&amp;AC1062)),0)</f>
        <v>0</v>
      </c>
      <c r="AG1062" s="35"/>
      <c r="AH1062" s="86"/>
      <c r="AI1062" s="35"/>
      <c r="AJ1062" s="35"/>
      <c r="AK1062" s="35"/>
      <c r="AL1062" s="35"/>
      <c r="AM1062" s="35"/>
      <c r="AN1062" s="35"/>
      <c r="AO1062" s="35"/>
      <c r="AP1062" s="35"/>
      <c r="AQ1062" s="35"/>
      <c r="AR1062" s="35"/>
      <c r="AS1062" s="35"/>
      <c r="AT1062" s="35"/>
      <c r="AU1062" s="35"/>
      <c r="AV1062" s="35"/>
      <c r="AW1062" s="35"/>
      <c r="AX1062" s="35"/>
      <c r="AY1062" s="35"/>
      <c r="AZ1062" s="17">
        <f t="shared" ref="AZ1062" si="2401">AZ1061+1</f>
        <v>47078</v>
      </c>
      <c r="BA1062" s="216">
        <f t="shared" si="2348"/>
        <v>2</v>
      </c>
      <c r="BB1062" s="216">
        <f t="shared" ref="BB1062" si="2402">BB1061+1</f>
        <v>1057</v>
      </c>
      <c r="BC1062" s="16">
        <f t="shared" si="2350"/>
        <v>2.8958904109589043</v>
      </c>
      <c r="BD1062" s="16">
        <f>IF(Template!$F$7="Linear interpolation",LinInterp($AO$5:$AO$18,$AM$5:$AM$18,BC1062),CubicSpline($AO$5:$AO$18,$AM$5:$AM$18,BC1062))</f>
        <v>13.968012262665056</v>
      </c>
      <c r="BE1062" s="221">
        <f t="shared" si="2285"/>
        <v>1.4602838061872001</v>
      </c>
      <c r="BF1062" s="221">
        <f>BE1062/PRODUCT($BG$6:BG1061)</f>
        <v>1.000378944777226</v>
      </c>
      <c r="BG1062" s="16">
        <f t="shared" si="2351"/>
        <v>1.000378944777226</v>
      </c>
      <c r="BH1062" s="10">
        <f t="shared" si="2352"/>
        <v>13.831484368748924</v>
      </c>
      <c r="BI1062" s="90"/>
      <c r="BJ1062" s="17">
        <f t="shared" si="2335"/>
        <v>47055</v>
      </c>
      <c r="BK1062" s="16">
        <f t="shared" si="2328"/>
        <v>13.735689441307652</v>
      </c>
      <c r="BL1062" s="10">
        <f ca="1">IFERROR(AVERAGE(INDIRECT("BK"&amp;AC1062-Template!$F$10+1):INDIRECT("BK"&amp;AC1062)),0)</f>
        <v>13.677411917495654</v>
      </c>
      <c r="BM1062" s="35"/>
      <c r="BN1062" s="86"/>
      <c r="BO1062" s="35"/>
      <c r="BP1062" s="35"/>
      <c r="BQ1062" s="35"/>
      <c r="BR1062" s="35"/>
      <c r="BS1062" s="35"/>
      <c r="BT1062" s="35"/>
      <c r="BU1062" s="35"/>
      <c r="BV1062" s="35"/>
      <c r="BW1062" s="35"/>
      <c r="BX1062" s="35"/>
      <c r="BY1062" s="35"/>
      <c r="BZ1062" s="35"/>
      <c r="CA1062" s="35"/>
      <c r="CB1062" s="35"/>
      <c r="CC1062" s="35"/>
      <c r="CD1062" s="35"/>
      <c r="CE1062" s="35"/>
      <c r="CF1062" s="35"/>
      <c r="CG1062" s="35"/>
      <c r="CH1062" s="35"/>
    </row>
    <row r="1063" spans="1:86" ht="15.6" x14ac:dyDescent="0.3">
      <c r="A1063" s="35"/>
      <c r="B1063" s="86"/>
      <c r="C1063" s="35"/>
      <c r="D1063" s="35"/>
      <c r="E1063" s="35"/>
      <c r="F1063" s="35"/>
      <c r="G1063" s="35"/>
      <c r="H1063" s="35"/>
      <c r="I1063" s="35"/>
      <c r="J1063" s="35"/>
      <c r="K1063" s="35"/>
      <c r="L1063" s="35"/>
      <c r="M1063" s="35"/>
      <c r="N1063" s="35"/>
      <c r="O1063" s="35"/>
      <c r="P1063" s="35"/>
      <c r="Q1063" s="35"/>
      <c r="R1063" s="35"/>
      <c r="S1063" s="35"/>
      <c r="T1063" s="17">
        <f t="shared" si="2329"/>
        <v>47079</v>
      </c>
      <c r="U1063" s="216">
        <f t="shared" si="2322"/>
        <v>3</v>
      </c>
      <c r="V1063" s="216">
        <f t="shared" si="2329"/>
        <v>1058</v>
      </c>
      <c r="W1063" s="16">
        <f t="shared" si="2336"/>
        <v>2.8986301369863012</v>
      </c>
      <c r="X1063" s="16" t="e">
        <f>IF(Template!$F$7="Linear interpolation",LinInterp($I$5:$I$22,$G$5:$G$22,W1063),CubicSpline($I$5:$I$22,$G$5:$G$22,W1063))</f>
        <v>#VALUE!</v>
      </c>
      <c r="Y1063" s="221" t="e">
        <f t="shared" si="2323"/>
        <v>#VALUE!</v>
      </c>
      <c r="Z1063" s="221" t="e">
        <f>Y1063/PRODUCT($AA$6:AA1062)</f>
        <v>#VALUE!</v>
      </c>
      <c r="AA1063" s="16" t="e">
        <f t="shared" si="2330"/>
        <v>#VALUE!</v>
      </c>
      <c r="AB1063" s="10" t="e">
        <f t="shared" si="2331"/>
        <v>#VALUE!</v>
      </c>
      <c r="AC1063" s="90">
        <f t="shared" si="2324"/>
        <v>1063</v>
      </c>
      <c r="AD1063" s="17">
        <f t="shared" si="2332"/>
        <v>47056</v>
      </c>
      <c r="AE1063" s="16" t="e">
        <f t="shared" si="2325"/>
        <v>#VALUE!</v>
      </c>
      <c r="AF1063" s="10">
        <f ca="1">IFERROR(AVERAGE(INDIRECT("AE"&amp;AC1063-Template!$F$10+1):INDIRECT("AE"&amp;AC1063)),0)</f>
        <v>0</v>
      </c>
      <c r="AG1063" s="35"/>
      <c r="AH1063" s="86"/>
      <c r="AI1063" s="35"/>
      <c r="AJ1063" s="35"/>
      <c r="AK1063" s="35"/>
      <c r="AL1063" s="35"/>
      <c r="AM1063" s="35"/>
      <c r="AN1063" s="35"/>
      <c r="AO1063" s="35"/>
      <c r="AP1063" s="35"/>
      <c r="AQ1063" s="35"/>
      <c r="AR1063" s="35"/>
      <c r="AS1063" s="35"/>
      <c r="AT1063" s="35"/>
      <c r="AU1063" s="35"/>
      <c r="AV1063" s="35"/>
      <c r="AW1063" s="35"/>
      <c r="AX1063" s="35"/>
      <c r="AY1063" s="35"/>
      <c r="AZ1063" s="17">
        <f t="shared" ref="AZ1063" si="2403">AZ1062+1</f>
        <v>47079</v>
      </c>
      <c r="BA1063" s="216">
        <f t="shared" si="2348"/>
        <v>3</v>
      </c>
      <c r="BB1063" s="216">
        <f t="shared" ref="BB1063" si="2404">BB1062+1</f>
        <v>1058</v>
      </c>
      <c r="BC1063" s="16">
        <f t="shared" si="2350"/>
        <v>2.8986301369863012</v>
      </c>
      <c r="BD1063" s="16">
        <f>IF(Template!$F$7="Linear interpolation",LinInterp($AO$5:$AO$18,$AM$5:$AM$18,BC1063),CubicSpline($AO$5:$AO$18,$AM$5:$AM$18,BC1063))</f>
        <v>13.968828162273924</v>
      </c>
      <c r="BE1063" s="221">
        <f t="shared" si="2285"/>
        <v>1.4608373060029538</v>
      </c>
      <c r="BF1063" s="221">
        <f>BE1063/PRODUCT($BG$6:BG1062)</f>
        <v>1.0003790357829132</v>
      </c>
      <c r="BG1063" s="16">
        <f t="shared" si="2351"/>
        <v>1.0003790357829132</v>
      </c>
      <c r="BH1063" s="10">
        <f t="shared" si="2352"/>
        <v>13.834806076332029</v>
      </c>
      <c r="BI1063" s="90"/>
      <c r="BJ1063" s="17">
        <f t="shared" si="2335"/>
        <v>47056</v>
      </c>
      <c r="BK1063" s="16">
        <f t="shared" si="2328"/>
        <v>13.761255299251207</v>
      </c>
      <c r="BL1063" s="10">
        <f ca="1">IFERROR(AVERAGE(INDIRECT("BK"&amp;AC1063-Template!$F$10+1):INDIRECT("BK"&amp;AC1063)),0)</f>
        <v>13.682733701205354</v>
      </c>
      <c r="BM1063" s="35"/>
      <c r="BN1063" s="86"/>
      <c r="BO1063" s="35"/>
      <c r="BP1063" s="35"/>
      <c r="BQ1063" s="35"/>
      <c r="BR1063" s="35"/>
      <c r="BS1063" s="35"/>
      <c r="BT1063" s="35"/>
      <c r="BU1063" s="35"/>
      <c r="BV1063" s="35"/>
      <c r="BW1063" s="35"/>
      <c r="BX1063" s="35"/>
      <c r="BY1063" s="35"/>
      <c r="BZ1063" s="35"/>
      <c r="CA1063" s="35"/>
      <c r="CB1063" s="35"/>
      <c r="CC1063" s="35"/>
      <c r="CD1063" s="35"/>
      <c r="CE1063" s="35"/>
      <c r="CF1063" s="35"/>
      <c r="CG1063" s="35"/>
      <c r="CH1063" s="35"/>
    </row>
    <row r="1064" spans="1:86" ht="15.6" x14ac:dyDescent="0.3">
      <c r="A1064" s="35"/>
      <c r="B1064" s="86"/>
      <c r="C1064" s="35"/>
      <c r="D1064" s="35"/>
      <c r="E1064" s="35"/>
      <c r="F1064" s="35"/>
      <c r="G1064" s="35"/>
      <c r="H1064" s="35"/>
      <c r="I1064" s="35"/>
      <c r="J1064" s="35"/>
      <c r="K1064" s="35"/>
      <c r="L1064" s="35"/>
      <c r="M1064" s="35"/>
      <c r="N1064" s="35"/>
      <c r="O1064" s="35"/>
      <c r="P1064" s="35"/>
      <c r="Q1064" s="35"/>
      <c r="R1064" s="35"/>
      <c r="S1064" s="35"/>
      <c r="T1064" s="17">
        <f t="shared" si="2329"/>
        <v>47080</v>
      </c>
      <c r="U1064" s="216">
        <f t="shared" si="2322"/>
        <v>4</v>
      </c>
      <c r="V1064" s="216">
        <f t="shared" si="2329"/>
        <v>1059</v>
      </c>
      <c r="W1064" s="16">
        <f t="shared" si="2336"/>
        <v>2.9013698630136986</v>
      </c>
      <c r="X1064" s="16" t="e">
        <f>IF(Template!$F$7="Linear interpolation",LinInterp($I$5:$I$22,$G$5:$G$22,W1064),CubicSpline($I$5:$I$22,$G$5:$G$22,W1064))</f>
        <v>#VALUE!</v>
      </c>
      <c r="Y1064" s="221" t="e">
        <f t="shared" si="2323"/>
        <v>#VALUE!</v>
      </c>
      <c r="Z1064" s="221" t="e">
        <f>Y1064/PRODUCT($AA$6:AA1063)</f>
        <v>#VALUE!</v>
      </c>
      <c r="AA1064" s="16" t="e">
        <f t="shared" si="2330"/>
        <v>#VALUE!</v>
      </c>
      <c r="AB1064" s="10" t="e">
        <f t="shared" si="2331"/>
        <v>#VALUE!</v>
      </c>
      <c r="AC1064" s="90">
        <f t="shared" si="2324"/>
        <v>1064</v>
      </c>
      <c r="AD1064" s="17">
        <f t="shared" si="2332"/>
        <v>47057</v>
      </c>
      <c r="AE1064" s="16" t="e">
        <f t="shared" si="2325"/>
        <v>#VALUE!</v>
      </c>
      <c r="AF1064" s="10">
        <f ca="1">IFERROR(AVERAGE(INDIRECT("AE"&amp;AC1064-Template!$F$10+1):INDIRECT("AE"&amp;AC1064)),0)</f>
        <v>0</v>
      </c>
      <c r="AG1064" s="35"/>
      <c r="AH1064" s="86"/>
      <c r="AI1064" s="35"/>
      <c r="AJ1064" s="35"/>
      <c r="AK1064" s="35"/>
      <c r="AL1064" s="35"/>
      <c r="AM1064" s="35"/>
      <c r="AN1064" s="35"/>
      <c r="AO1064" s="35"/>
      <c r="AP1064" s="35"/>
      <c r="AQ1064" s="35"/>
      <c r="AR1064" s="35"/>
      <c r="AS1064" s="35"/>
      <c r="AT1064" s="35"/>
      <c r="AU1064" s="35"/>
      <c r="AV1064" s="35"/>
      <c r="AW1064" s="35"/>
      <c r="AX1064" s="35"/>
      <c r="AY1064" s="35"/>
      <c r="AZ1064" s="17">
        <f t="shared" ref="AZ1064" si="2405">AZ1063+1</f>
        <v>47080</v>
      </c>
      <c r="BA1064" s="216">
        <f t="shared" si="2348"/>
        <v>4</v>
      </c>
      <c r="BB1064" s="216">
        <f t="shared" ref="BB1064" si="2406">BB1063+1</f>
        <v>1059</v>
      </c>
      <c r="BC1064" s="16">
        <f t="shared" si="2350"/>
        <v>2.9013698630136986</v>
      </c>
      <c r="BD1064" s="16">
        <f>IF(Template!$F$7="Linear interpolation",LinInterp($AO$5:$AO$18,$AM$5:$AM$18,BC1064),CubicSpline($AO$5:$AO$18,$AM$5:$AM$18,BC1064))</f>
        <v>13.969646056400443</v>
      </c>
      <c r="BE1064" s="221">
        <f t="shared" si="2285"/>
        <v>1.4613911469266343</v>
      </c>
      <c r="BF1064" s="221">
        <f>BE1064/PRODUCT($BG$6:BG1063)</f>
        <v>1.0003791256708769</v>
      </c>
      <c r="BG1064" s="16">
        <f t="shared" si="2351"/>
        <v>1.0003791256708769</v>
      </c>
      <c r="BH1064" s="10">
        <f t="shared" si="2352"/>
        <v>13.838086987008502</v>
      </c>
      <c r="BI1064" s="90"/>
      <c r="BJ1064" s="17">
        <f t="shared" si="2335"/>
        <v>47057</v>
      </c>
      <c r="BK1064" s="16">
        <f t="shared" si="2328"/>
        <v>13.752611220529287</v>
      </c>
      <c r="BL1064" s="10">
        <f ca="1">IFERROR(AVERAGE(INDIRECT("BK"&amp;AC1064-Template!$F$10+1):INDIRECT("BK"&amp;AC1064)),0)</f>
        <v>13.687767348957657</v>
      </c>
      <c r="BM1064" s="35"/>
      <c r="BN1064" s="86"/>
      <c r="BO1064" s="35"/>
      <c r="BP1064" s="35"/>
      <c r="BQ1064" s="35"/>
      <c r="BR1064" s="35"/>
      <c r="BS1064" s="35"/>
      <c r="BT1064" s="35"/>
      <c r="BU1064" s="35"/>
      <c r="BV1064" s="35"/>
      <c r="BW1064" s="35"/>
      <c r="BX1064" s="35"/>
      <c r="BY1064" s="35"/>
      <c r="BZ1064" s="35"/>
      <c r="CA1064" s="35"/>
      <c r="CB1064" s="35"/>
      <c r="CC1064" s="35"/>
      <c r="CD1064" s="35"/>
      <c r="CE1064" s="35"/>
      <c r="CF1064" s="35"/>
      <c r="CG1064" s="35"/>
      <c r="CH1064" s="35"/>
    </row>
    <row r="1065" spans="1:86" ht="15.6" x14ac:dyDescent="0.3">
      <c r="A1065" s="35"/>
      <c r="B1065" s="86"/>
      <c r="C1065" s="35"/>
      <c r="D1065" s="35"/>
      <c r="E1065" s="35"/>
      <c r="F1065" s="35"/>
      <c r="G1065" s="35"/>
      <c r="H1065" s="35"/>
      <c r="I1065" s="35"/>
      <c r="J1065" s="35"/>
      <c r="K1065" s="35"/>
      <c r="L1065" s="35"/>
      <c r="M1065" s="35"/>
      <c r="N1065" s="35"/>
      <c r="O1065" s="35"/>
      <c r="P1065" s="35"/>
      <c r="Q1065" s="35"/>
      <c r="R1065" s="35"/>
      <c r="S1065" s="35"/>
      <c r="T1065" s="17">
        <f t="shared" si="2329"/>
        <v>47081</v>
      </c>
      <c r="U1065" s="216">
        <f t="shared" si="2322"/>
        <v>5</v>
      </c>
      <c r="V1065" s="216">
        <f t="shared" si="2329"/>
        <v>1060</v>
      </c>
      <c r="W1065" s="16">
        <f t="shared" si="2336"/>
        <v>2.904109589041096</v>
      </c>
      <c r="X1065" s="16" t="e">
        <f>IF(Template!$F$7="Linear interpolation",LinInterp($I$5:$I$22,$G$5:$G$22,W1065),CubicSpline($I$5:$I$22,$G$5:$G$22,W1065))</f>
        <v>#VALUE!</v>
      </c>
      <c r="Y1065" s="221" t="e">
        <f t="shared" si="2323"/>
        <v>#VALUE!</v>
      </c>
      <c r="Z1065" s="221" t="e">
        <f>Y1065/PRODUCT($AA$6:AA1064)</f>
        <v>#VALUE!</v>
      </c>
      <c r="AA1065" s="16" t="e">
        <f t="shared" si="2330"/>
        <v>#VALUE!</v>
      </c>
      <c r="AB1065" s="10" t="e">
        <f t="shared" si="2331"/>
        <v>#VALUE!</v>
      </c>
      <c r="AC1065" s="90">
        <f t="shared" si="2324"/>
        <v>1065</v>
      </c>
      <c r="AD1065" s="17">
        <f t="shared" si="2332"/>
        <v>47058</v>
      </c>
      <c r="AE1065" s="16" t="e">
        <f t="shared" si="2325"/>
        <v>#VALUE!</v>
      </c>
      <c r="AF1065" s="10">
        <f ca="1">IFERROR(AVERAGE(INDIRECT("AE"&amp;AC1065-Template!$F$10+1):INDIRECT("AE"&amp;AC1065)),0)</f>
        <v>0</v>
      </c>
      <c r="AG1065" s="35"/>
      <c r="AH1065" s="86"/>
      <c r="AI1065" s="35"/>
      <c r="AJ1065" s="35"/>
      <c r="AK1065" s="35"/>
      <c r="AL1065" s="35"/>
      <c r="AM1065" s="35"/>
      <c r="AN1065" s="35"/>
      <c r="AO1065" s="35"/>
      <c r="AP1065" s="35"/>
      <c r="AQ1065" s="35"/>
      <c r="AR1065" s="35"/>
      <c r="AS1065" s="35"/>
      <c r="AT1065" s="35"/>
      <c r="AU1065" s="35"/>
      <c r="AV1065" s="35"/>
      <c r="AW1065" s="35"/>
      <c r="AX1065" s="35"/>
      <c r="AY1065" s="35"/>
      <c r="AZ1065" s="17">
        <f t="shared" ref="AZ1065" si="2407">AZ1064+1</f>
        <v>47081</v>
      </c>
      <c r="BA1065" s="216">
        <f t="shared" si="2348"/>
        <v>5</v>
      </c>
      <c r="BB1065" s="216">
        <f t="shared" ref="BB1065" si="2408">BB1064+1</f>
        <v>1060</v>
      </c>
      <c r="BC1065" s="16">
        <f t="shared" si="2350"/>
        <v>2.904109589041096</v>
      </c>
      <c r="BD1065" s="16">
        <f>IF(Template!$F$7="Linear interpolation",LinInterp($AO$5:$AO$18,$AM$5:$AM$18,BC1065),CubicSpline($AO$5:$AO$18,$AM$5:$AM$18,BC1065))</f>
        <v>13.970465895424681</v>
      </c>
      <c r="BE1065" s="221">
        <f t="shared" si="2285"/>
        <v>1.4619453275467322</v>
      </c>
      <c r="BF1065" s="221">
        <f>BE1065/PRODUCT($BG$6:BG1064)</f>
        <v>1.0003792144363701</v>
      </c>
      <c r="BG1065" s="16">
        <f t="shared" si="2351"/>
        <v>1.0003792144363701</v>
      </c>
      <c r="BH1065" s="10">
        <f t="shared" si="2352"/>
        <v>13.841326927509501</v>
      </c>
      <c r="BI1065" s="90"/>
      <c r="BJ1065" s="17">
        <f t="shared" si="2335"/>
        <v>47058</v>
      </c>
      <c r="BK1065" s="16">
        <f t="shared" si="2328"/>
        <v>13.756749639742605</v>
      </c>
      <c r="BL1065" s="10">
        <f ca="1">IFERROR(AVERAGE(INDIRECT("BK"&amp;AC1065-Template!$F$10+1):INDIRECT("BK"&amp;AC1065)),0)</f>
        <v>13.691896012687158</v>
      </c>
      <c r="BM1065" s="35"/>
      <c r="BN1065" s="86"/>
      <c r="BO1065" s="35"/>
      <c r="BP1065" s="35"/>
      <c r="BQ1065" s="35"/>
      <c r="BR1065" s="35"/>
      <c r="BS1065" s="35"/>
      <c r="BT1065" s="35"/>
      <c r="BU1065" s="35"/>
      <c r="BV1065" s="35"/>
      <c r="BW1065" s="35"/>
      <c r="BX1065" s="35"/>
      <c r="BY1065" s="35"/>
      <c r="BZ1065" s="35"/>
      <c r="CA1065" s="35"/>
      <c r="CB1065" s="35"/>
      <c r="CC1065" s="35"/>
      <c r="CD1065" s="35"/>
      <c r="CE1065" s="35"/>
      <c r="CF1065" s="35"/>
      <c r="CG1065" s="35"/>
      <c r="CH1065" s="35"/>
    </row>
    <row r="1066" spans="1:86" ht="15.6" x14ac:dyDescent="0.3">
      <c r="A1066" s="35"/>
      <c r="B1066" s="86"/>
      <c r="C1066" s="35"/>
      <c r="D1066" s="35"/>
      <c r="E1066" s="35"/>
      <c r="F1066" s="35"/>
      <c r="G1066" s="35"/>
      <c r="H1066" s="35"/>
      <c r="I1066" s="35"/>
      <c r="J1066" s="35"/>
      <c r="K1066" s="35"/>
      <c r="L1066" s="35"/>
      <c r="M1066" s="35"/>
      <c r="N1066" s="35"/>
      <c r="O1066" s="35"/>
      <c r="P1066" s="35"/>
      <c r="Q1066" s="35"/>
      <c r="R1066" s="35"/>
      <c r="S1066" s="35"/>
      <c r="T1066" s="17">
        <f t="shared" si="2329"/>
        <v>47082</v>
      </c>
      <c r="U1066" s="216">
        <f t="shared" si="2322"/>
        <v>6</v>
      </c>
      <c r="V1066" s="216">
        <f t="shared" si="2329"/>
        <v>1061</v>
      </c>
      <c r="W1066" s="16">
        <f t="shared" si="2336"/>
        <v>2.9068493150684933</v>
      </c>
      <c r="X1066" s="16" t="e">
        <f>IF(Template!$F$7="Linear interpolation",LinInterp($I$5:$I$22,$G$5:$G$22,W1066),CubicSpline($I$5:$I$22,$G$5:$G$22,W1066))</f>
        <v>#VALUE!</v>
      </c>
      <c r="Y1066" s="221" t="e">
        <f t="shared" si="2323"/>
        <v>#VALUE!</v>
      </c>
      <c r="Z1066" s="221" t="e">
        <f>Y1066/PRODUCT($AA$6:AA1065)</f>
        <v>#VALUE!</v>
      </c>
      <c r="AA1066" s="16" t="e">
        <f t="shared" si="2330"/>
        <v>#VALUE!</v>
      </c>
      <c r="AB1066" s="10" t="e">
        <f t="shared" si="2331"/>
        <v>#VALUE!</v>
      </c>
      <c r="AC1066" s="90">
        <f t="shared" si="2324"/>
        <v>1066</v>
      </c>
      <c r="AD1066" s="17">
        <f t="shared" si="2332"/>
        <v>47059</v>
      </c>
      <c r="AE1066" s="16" t="e">
        <f t="shared" si="2325"/>
        <v>#VALUE!</v>
      </c>
      <c r="AF1066" s="10">
        <f ca="1">IFERROR(AVERAGE(INDIRECT("AE"&amp;AC1066-Template!$F$10+1):INDIRECT("AE"&amp;AC1066)),0)</f>
        <v>0</v>
      </c>
      <c r="AG1066" s="35"/>
      <c r="AH1066" s="86"/>
      <c r="AI1066" s="35"/>
      <c r="AJ1066" s="35"/>
      <c r="AK1066" s="35"/>
      <c r="AL1066" s="35"/>
      <c r="AM1066" s="35"/>
      <c r="AN1066" s="35"/>
      <c r="AO1066" s="35"/>
      <c r="AP1066" s="35"/>
      <c r="AQ1066" s="35"/>
      <c r="AR1066" s="35"/>
      <c r="AS1066" s="35"/>
      <c r="AT1066" s="35"/>
      <c r="AU1066" s="35"/>
      <c r="AV1066" s="35"/>
      <c r="AW1066" s="35"/>
      <c r="AX1066" s="35"/>
      <c r="AY1066" s="35"/>
      <c r="AZ1066" s="17">
        <f t="shared" ref="AZ1066" si="2409">AZ1065+1</f>
        <v>47082</v>
      </c>
      <c r="BA1066" s="216">
        <f t="shared" si="2348"/>
        <v>6</v>
      </c>
      <c r="BB1066" s="216">
        <f t="shared" ref="BB1066" si="2410">BB1065+1</f>
        <v>1061</v>
      </c>
      <c r="BC1066" s="16">
        <f t="shared" si="2350"/>
        <v>2.9068493150684933</v>
      </c>
      <c r="BD1066" s="16">
        <f>IF(Template!$F$7="Linear interpolation",LinInterp($AO$5:$AO$18,$AM$5:$AM$18,BC1066),CubicSpline($AO$5:$AO$18,$AM$5:$AM$18,BC1066))</f>
        <v>13.971287629726715</v>
      </c>
      <c r="BE1066" s="221">
        <f t="shared" si="2285"/>
        <v>1.462499846442497</v>
      </c>
      <c r="BF1066" s="221">
        <f>BE1066/PRODUCT($BG$6:BG1065)</f>
        <v>1.0003793020746508</v>
      </c>
      <c r="BG1066" s="16">
        <f t="shared" si="2351"/>
        <v>1.0003792144363701</v>
      </c>
      <c r="BH1066" s="10">
        <f t="shared" si="2352"/>
        <v>13.841326927509501</v>
      </c>
      <c r="BI1066" s="90"/>
      <c r="BJ1066" s="17">
        <f t="shared" si="2335"/>
        <v>47059</v>
      </c>
      <c r="BK1066" s="16">
        <f t="shared" si="2328"/>
        <v>13.760850901635147</v>
      </c>
      <c r="BL1066" s="10">
        <f ca="1">IFERROR(AVERAGE(INDIRECT("BK"&amp;AC1066-Template!$F$10+1):INDIRECT("BK"&amp;AC1066)),0)</f>
        <v>13.696512559158199</v>
      </c>
      <c r="BM1066" s="35"/>
      <c r="BN1066" s="86"/>
      <c r="BO1066" s="35"/>
      <c r="BP1066" s="35"/>
      <c r="BQ1066" s="35"/>
      <c r="BR1066" s="35"/>
      <c r="BS1066" s="35"/>
      <c r="BT1066" s="35"/>
      <c r="BU1066" s="35"/>
      <c r="BV1066" s="35"/>
      <c r="BW1066" s="35"/>
      <c r="BX1066" s="35"/>
      <c r="BY1066" s="35"/>
      <c r="BZ1066" s="35"/>
      <c r="CA1066" s="35"/>
      <c r="CB1066" s="35"/>
      <c r="CC1066" s="35"/>
      <c r="CD1066" s="35"/>
      <c r="CE1066" s="35"/>
      <c r="CF1066" s="35"/>
      <c r="CG1066" s="35"/>
      <c r="CH1066" s="35"/>
    </row>
    <row r="1067" spans="1:86" ht="15.6" x14ac:dyDescent="0.3">
      <c r="A1067" s="35"/>
      <c r="B1067" s="86"/>
      <c r="C1067" s="35"/>
      <c r="D1067" s="35"/>
      <c r="E1067" s="35"/>
      <c r="F1067" s="35"/>
      <c r="G1067" s="35"/>
      <c r="H1067" s="35"/>
      <c r="I1067" s="35"/>
      <c r="J1067" s="35"/>
      <c r="K1067" s="35"/>
      <c r="L1067" s="35"/>
      <c r="M1067" s="35"/>
      <c r="N1067" s="35"/>
      <c r="O1067" s="35"/>
      <c r="P1067" s="35"/>
      <c r="Q1067" s="35"/>
      <c r="R1067" s="35"/>
      <c r="S1067" s="35"/>
      <c r="T1067" s="17">
        <f t="shared" si="2329"/>
        <v>47083</v>
      </c>
      <c r="U1067" s="216">
        <f t="shared" si="2322"/>
        <v>7</v>
      </c>
      <c r="V1067" s="216">
        <f t="shared" si="2329"/>
        <v>1062</v>
      </c>
      <c r="W1067" s="16">
        <f t="shared" si="2336"/>
        <v>2.9095890410958902</v>
      </c>
      <c r="X1067" s="16" t="e">
        <f>IF(Template!$F$7="Linear interpolation",LinInterp($I$5:$I$22,$G$5:$G$22,W1067),CubicSpline($I$5:$I$22,$G$5:$G$22,W1067))</f>
        <v>#VALUE!</v>
      </c>
      <c r="Y1067" s="221" t="e">
        <f t="shared" si="2323"/>
        <v>#VALUE!</v>
      </c>
      <c r="Z1067" s="221" t="e">
        <f>Y1067/PRODUCT($AA$6:AA1066)</f>
        <v>#VALUE!</v>
      </c>
      <c r="AA1067" s="16" t="e">
        <f t="shared" si="2330"/>
        <v>#VALUE!</v>
      </c>
      <c r="AB1067" s="10" t="e">
        <f t="shared" si="2331"/>
        <v>#VALUE!</v>
      </c>
      <c r="AC1067" s="90">
        <f t="shared" si="2324"/>
        <v>1067</v>
      </c>
      <c r="AD1067" s="17">
        <f t="shared" si="2332"/>
        <v>47060</v>
      </c>
      <c r="AE1067" s="16" t="e">
        <f t="shared" si="2325"/>
        <v>#VALUE!</v>
      </c>
      <c r="AF1067" s="10">
        <f ca="1">IFERROR(AVERAGE(INDIRECT("AE"&amp;AC1067-Template!$F$10+1):INDIRECT("AE"&amp;AC1067)),0)</f>
        <v>0</v>
      </c>
      <c r="AG1067" s="35"/>
      <c r="AH1067" s="86"/>
      <c r="AI1067" s="35"/>
      <c r="AJ1067" s="35"/>
      <c r="AK1067" s="35"/>
      <c r="AL1067" s="35"/>
      <c r="AM1067" s="35"/>
      <c r="AN1067" s="35"/>
      <c r="AO1067" s="35"/>
      <c r="AP1067" s="35"/>
      <c r="AQ1067" s="35"/>
      <c r="AR1067" s="35"/>
      <c r="AS1067" s="35"/>
      <c r="AT1067" s="35"/>
      <c r="AU1067" s="35"/>
      <c r="AV1067" s="35"/>
      <c r="AW1067" s="35"/>
      <c r="AX1067" s="35"/>
      <c r="AY1067" s="35"/>
      <c r="AZ1067" s="17">
        <f t="shared" ref="AZ1067" si="2411">AZ1066+1</f>
        <v>47083</v>
      </c>
      <c r="BA1067" s="216">
        <f t="shared" si="2348"/>
        <v>7</v>
      </c>
      <c r="BB1067" s="216">
        <f t="shared" ref="BB1067" si="2412">BB1066+1</f>
        <v>1062</v>
      </c>
      <c r="BC1067" s="16">
        <f t="shared" si="2350"/>
        <v>2.9095890410958902</v>
      </c>
      <c r="BD1067" s="16">
        <f>IF(Template!$F$7="Linear interpolation",LinInterp($AO$5:$AO$18,$AM$5:$AM$18,BC1067),CubicSpline($AO$5:$AO$18,$AM$5:$AM$18,BC1067))</f>
        <v>13.972111209686616</v>
      </c>
      <c r="BE1067" s="221">
        <f t="shared" si="2285"/>
        <v>1.4630547021839173</v>
      </c>
      <c r="BF1067" s="221">
        <f>BE1067/PRODUCT($BG$6:BG1066)</f>
        <v>1.0003794762192726</v>
      </c>
      <c r="BG1067" s="16">
        <f t="shared" si="2351"/>
        <v>1.0003792144363701</v>
      </c>
      <c r="BH1067" s="10">
        <f t="shared" si="2352"/>
        <v>13.841326927509501</v>
      </c>
      <c r="BI1067" s="90"/>
      <c r="BJ1067" s="17">
        <f t="shared" si="2335"/>
        <v>47060</v>
      </c>
      <c r="BK1067" s="16">
        <f t="shared" si="2328"/>
        <v>13.764914832816499</v>
      </c>
      <c r="BL1067" s="10">
        <f ca="1">IFERROR(AVERAGE(INDIRECT("BK"&amp;AC1067-Template!$F$10+1):INDIRECT("BK"&amp;AC1067)),0)</f>
        <v>13.701094292715858</v>
      </c>
      <c r="BM1067" s="35"/>
      <c r="BN1067" s="86"/>
      <c r="BO1067" s="35"/>
      <c r="BP1067" s="35"/>
      <c r="BQ1067" s="35"/>
      <c r="BR1067" s="35"/>
      <c r="BS1067" s="35"/>
      <c r="BT1067" s="35"/>
      <c r="BU1067" s="35"/>
      <c r="BV1067" s="35"/>
      <c r="BW1067" s="35"/>
      <c r="BX1067" s="35"/>
      <c r="BY1067" s="35"/>
      <c r="BZ1067" s="35"/>
      <c r="CA1067" s="35"/>
      <c r="CB1067" s="35"/>
      <c r="CC1067" s="35"/>
      <c r="CD1067" s="35"/>
      <c r="CE1067" s="35"/>
      <c r="CF1067" s="35"/>
      <c r="CG1067" s="35"/>
      <c r="CH1067" s="35"/>
    </row>
    <row r="1068" spans="1:86" ht="15.6" x14ac:dyDescent="0.3">
      <c r="A1068" s="35"/>
      <c r="B1068" s="86"/>
      <c r="C1068" s="35"/>
      <c r="D1068" s="35"/>
      <c r="E1068" s="35"/>
      <c r="F1068" s="35"/>
      <c r="G1068" s="35"/>
      <c r="H1068" s="35"/>
      <c r="I1068" s="35"/>
      <c r="J1068" s="35"/>
      <c r="K1068" s="35"/>
      <c r="L1068" s="35"/>
      <c r="M1068" s="35"/>
      <c r="N1068" s="35"/>
      <c r="O1068" s="35"/>
      <c r="P1068" s="35"/>
      <c r="Q1068" s="35"/>
      <c r="R1068" s="35"/>
      <c r="S1068" s="35"/>
      <c r="T1068" s="17">
        <f t="shared" si="2329"/>
        <v>47084</v>
      </c>
      <c r="U1068" s="216">
        <f t="shared" si="2322"/>
        <v>1</v>
      </c>
      <c r="V1068" s="216">
        <f t="shared" si="2329"/>
        <v>1063</v>
      </c>
      <c r="W1068" s="16">
        <f t="shared" si="2336"/>
        <v>2.9123287671232876</v>
      </c>
      <c r="X1068" s="16" t="e">
        <f>IF(Template!$F$7="Linear interpolation",LinInterp($I$5:$I$22,$G$5:$G$22,W1068),CubicSpline($I$5:$I$22,$G$5:$G$22,W1068))</f>
        <v>#VALUE!</v>
      </c>
      <c r="Y1068" s="221" t="e">
        <f t="shared" si="2323"/>
        <v>#VALUE!</v>
      </c>
      <c r="Z1068" s="221" t="e">
        <f>Y1068/PRODUCT($AA$6:AA1067)</f>
        <v>#VALUE!</v>
      </c>
      <c r="AA1068" s="16" t="e">
        <f t="shared" si="2330"/>
        <v>#VALUE!</v>
      </c>
      <c r="AB1068" s="10" t="e">
        <f t="shared" si="2331"/>
        <v>#VALUE!</v>
      </c>
      <c r="AC1068" s="90">
        <f t="shared" si="2324"/>
        <v>1068</v>
      </c>
      <c r="AD1068" s="17">
        <f t="shared" si="2332"/>
        <v>47061</v>
      </c>
      <c r="AE1068" s="16" t="e">
        <f t="shared" si="2325"/>
        <v>#VALUE!</v>
      </c>
      <c r="AF1068" s="10">
        <f ca="1">IFERROR(AVERAGE(INDIRECT("AE"&amp;AC1068-Template!$F$10+1):INDIRECT("AE"&amp;AC1068)),0)</f>
        <v>0</v>
      </c>
      <c r="AG1068" s="35"/>
      <c r="AH1068" s="86"/>
      <c r="AI1068" s="35"/>
      <c r="AJ1068" s="35"/>
      <c r="AK1068" s="35"/>
      <c r="AL1068" s="35"/>
      <c r="AM1068" s="35"/>
      <c r="AN1068" s="35"/>
      <c r="AO1068" s="35"/>
      <c r="AP1068" s="35"/>
      <c r="AQ1068" s="35"/>
      <c r="AR1068" s="35"/>
      <c r="AS1068" s="35"/>
      <c r="AT1068" s="35"/>
      <c r="AU1068" s="35"/>
      <c r="AV1068" s="35"/>
      <c r="AW1068" s="35"/>
      <c r="AX1068" s="35"/>
      <c r="AY1068" s="35"/>
      <c r="AZ1068" s="17">
        <f t="shared" ref="AZ1068" si="2413">AZ1067+1</f>
        <v>47084</v>
      </c>
      <c r="BA1068" s="216">
        <f t="shared" si="2348"/>
        <v>1</v>
      </c>
      <c r="BB1068" s="216">
        <f t="shared" ref="BB1068" si="2414">BB1067+1</f>
        <v>1063</v>
      </c>
      <c r="BC1068" s="16">
        <f t="shared" si="2350"/>
        <v>2.9123287671232876</v>
      </c>
      <c r="BD1068" s="16">
        <f>IF(Template!$F$7="Linear interpolation",LinInterp($AO$5:$AO$18,$AM$5:$AM$18,BC1068),CubicSpline($AO$5:$AO$18,$AM$5:$AM$18,BC1068))</f>
        <v>13.972936585684455</v>
      </c>
      <c r="BE1068" s="221">
        <f t="shared" si="2285"/>
        <v>1.4636098933317021</v>
      </c>
      <c r="BF1068" s="221">
        <f>BE1068/PRODUCT($BG$6:BG1067)</f>
        <v>1.0003797357335724</v>
      </c>
      <c r="BG1068" s="16">
        <f t="shared" si="2351"/>
        <v>1.0003797357335724</v>
      </c>
      <c r="BH1068" s="10">
        <f t="shared" si="2352"/>
        <v>13.860354275393227</v>
      </c>
      <c r="BI1068" s="90"/>
      <c r="BJ1068" s="17">
        <f t="shared" si="2335"/>
        <v>47061</v>
      </c>
      <c r="BK1068" s="16">
        <f t="shared" si="2328"/>
        <v>13.764914832816499</v>
      </c>
      <c r="BL1068" s="10">
        <f ca="1">IFERROR(AVERAGE(INDIRECT("BK"&amp;AC1068-Template!$F$10+1):INDIRECT("BK"&amp;AC1068)),0)</f>
        <v>13.705506825407921</v>
      </c>
      <c r="BM1068" s="35"/>
      <c r="BN1068" s="86"/>
      <c r="BO1068" s="35"/>
      <c r="BP1068" s="35"/>
      <c r="BQ1068" s="35"/>
      <c r="BR1068" s="35"/>
      <c r="BS1068" s="35"/>
      <c r="BT1068" s="35"/>
      <c r="BU1068" s="35"/>
      <c r="BV1068" s="35"/>
      <c r="BW1068" s="35"/>
      <c r="BX1068" s="35"/>
      <c r="BY1068" s="35"/>
      <c r="BZ1068" s="35"/>
      <c r="CA1068" s="35"/>
      <c r="CB1068" s="35"/>
      <c r="CC1068" s="35"/>
      <c r="CD1068" s="35"/>
      <c r="CE1068" s="35"/>
      <c r="CF1068" s="35"/>
      <c r="CG1068" s="35"/>
      <c r="CH1068" s="35"/>
    </row>
    <row r="1069" spans="1:86" ht="15.6" x14ac:dyDescent="0.3">
      <c r="A1069" s="35"/>
      <c r="B1069" s="86"/>
      <c r="C1069" s="35"/>
      <c r="D1069" s="35"/>
      <c r="E1069" s="35"/>
      <c r="F1069" s="35"/>
      <c r="G1069" s="35"/>
      <c r="H1069" s="35"/>
      <c r="I1069" s="35"/>
      <c r="J1069" s="35"/>
      <c r="K1069" s="35"/>
      <c r="L1069" s="35"/>
      <c r="M1069" s="35"/>
      <c r="N1069" s="35"/>
      <c r="O1069" s="35"/>
      <c r="P1069" s="35"/>
      <c r="Q1069" s="35"/>
      <c r="R1069" s="35"/>
      <c r="S1069" s="35"/>
      <c r="T1069" s="17">
        <f t="shared" si="2329"/>
        <v>47085</v>
      </c>
      <c r="U1069" s="216">
        <f t="shared" si="2322"/>
        <v>2</v>
      </c>
      <c r="V1069" s="216">
        <f t="shared" si="2329"/>
        <v>1064</v>
      </c>
      <c r="W1069" s="16">
        <f t="shared" si="2336"/>
        <v>2.9150684931506849</v>
      </c>
      <c r="X1069" s="16" t="e">
        <f>IF(Template!$F$7="Linear interpolation",LinInterp($I$5:$I$22,$G$5:$G$22,W1069),CubicSpline($I$5:$I$22,$G$5:$G$22,W1069))</f>
        <v>#VALUE!</v>
      </c>
      <c r="Y1069" s="221" t="e">
        <f t="shared" si="2323"/>
        <v>#VALUE!</v>
      </c>
      <c r="Z1069" s="221" t="e">
        <f>Y1069/PRODUCT($AA$6:AA1068)</f>
        <v>#VALUE!</v>
      </c>
      <c r="AA1069" s="16" t="e">
        <f t="shared" si="2330"/>
        <v>#VALUE!</v>
      </c>
      <c r="AB1069" s="10" t="e">
        <f t="shared" si="2331"/>
        <v>#VALUE!</v>
      </c>
      <c r="AC1069" s="90">
        <f t="shared" si="2324"/>
        <v>1069</v>
      </c>
      <c r="AD1069" s="17">
        <f t="shared" si="2332"/>
        <v>47062</v>
      </c>
      <c r="AE1069" s="16" t="e">
        <f t="shared" si="2325"/>
        <v>#VALUE!</v>
      </c>
      <c r="AF1069" s="10">
        <f ca="1">IFERROR(AVERAGE(INDIRECT("AE"&amp;AC1069-Template!$F$10+1):INDIRECT("AE"&amp;AC1069)),0)</f>
        <v>0</v>
      </c>
      <c r="AG1069" s="35"/>
      <c r="AH1069" s="86"/>
      <c r="AI1069" s="35"/>
      <c r="AJ1069" s="35"/>
      <c r="AK1069" s="35"/>
      <c r="AL1069" s="35"/>
      <c r="AM1069" s="35"/>
      <c r="AN1069" s="35"/>
      <c r="AO1069" s="35"/>
      <c r="AP1069" s="35"/>
      <c r="AQ1069" s="35"/>
      <c r="AR1069" s="35"/>
      <c r="AS1069" s="35"/>
      <c r="AT1069" s="35"/>
      <c r="AU1069" s="35"/>
      <c r="AV1069" s="35"/>
      <c r="AW1069" s="35"/>
      <c r="AX1069" s="35"/>
      <c r="AY1069" s="35"/>
      <c r="AZ1069" s="17">
        <f t="shared" ref="AZ1069" si="2415">AZ1068+1</f>
        <v>47085</v>
      </c>
      <c r="BA1069" s="216">
        <f t="shared" si="2348"/>
        <v>2</v>
      </c>
      <c r="BB1069" s="216">
        <f t="shared" ref="BB1069" si="2416">BB1068+1</f>
        <v>1064</v>
      </c>
      <c r="BC1069" s="16">
        <f t="shared" si="2350"/>
        <v>2.9150684931506849</v>
      </c>
      <c r="BD1069" s="16">
        <f>IF(Template!$F$7="Linear interpolation",LinInterp($AO$5:$AO$18,$AM$5:$AM$18,BC1069),CubicSpline($AO$5:$AO$18,$AM$5:$AM$18,BC1069))</f>
        <v>13.973763708100305</v>
      </c>
      <c r="BE1069" s="221">
        <f t="shared" si="2285"/>
        <v>1.4641654184372694</v>
      </c>
      <c r="BF1069" s="221">
        <f>BE1069/PRODUCT($BG$6:BG1068)</f>
        <v>1.0003795581787869</v>
      </c>
      <c r="BG1069" s="16">
        <f t="shared" si="2351"/>
        <v>1.0003795581787869</v>
      </c>
      <c r="BH1069" s="10">
        <f t="shared" si="2352"/>
        <v>13.853873525720983</v>
      </c>
      <c r="BI1069" s="90"/>
      <c r="BJ1069" s="17">
        <f t="shared" si="2335"/>
        <v>47062</v>
      </c>
      <c r="BK1069" s="16">
        <f t="shared" si="2328"/>
        <v>13.764914832816499</v>
      </c>
      <c r="BL1069" s="10">
        <f ca="1">IFERROR(AVERAGE(INDIRECT("BK"&amp;AC1069-Template!$F$10+1):INDIRECT("BK"&amp;AC1069)),0)</f>
        <v>13.709751239453487</v>
      </c>
      <c r="BM1069" s="35"/>
      <c r="BN1069" s="86"/>
      <c r="BO1069" s="35"/>
      <c r="BP1069" s="35"/>
      <c r="BQ1069" s="35"/>
      <c r="BR1069" s="35"/>
      <c r="BS1069" s="35"/>
      <c r="BT1069" s="35"/>
      <c r="BU1069" s="35"/>
      <c r="BV1069" s="35"/>
      <c r="BW1069" s="35"/>
      <c r="BX1069" s="35"/>
      <c r="BY1069" s="35"/>
      <c r="BZ1069" s="35"/>
      <c r="CA1069" s="35"/>
      <c r="CB1069" s="35"/>
      <c r="CC1069" s="35"/>
      <c r="CD1069" s="35"/>
      <c r="CE1069" s="35"/>
      <c r="CF1069" s="35"/>
      <c r="CG1069" s="35"/>
      <c r="CH1069" s="35"/>
    </row>
    <row r="1070" spans="1:86" ht="15.6" x14ac:dyDescent="0.3">
      <c r="A1070" s="35"/>
      <c r="B1070" s="86"/>
      <c r="C1070" s="35"/>
      <c r="D1070" s="35"/>
      <c r="E1070" s="35"/>
      <c r="F1070" s="35"/>
      <c r="G1070" s="35"/>
      <c r="H1070" s="35"/>
      <c r="I1070" s="35"/>
      <c r="J1070" s="35"/>
      <c r="K1070" s="35"/>
      <c r="L1070" s="35"/>
      <c r="M1070" s="35"/>
      <c r="N1070" s="35"/>
      <c r="O1070" s="35"/>
      <c r="P1070" s="35"/>
      <c r="Q1070" s="35"/>
      <c r="R1070" s="35"/>
      <c r="S1070" s="35"/>
      <c r="T1070" s="17">
        <f t="shared" si="2329"/>
        <v>47086</v>
      </c>
      <c r="U1070" s="216">
        <f t="shared" si="2322"/>
        <v>3</v>
      </c>
      <c r="V1070" s="216">
        <f t="shared" si="2329"/>
        <v>1065</v>
      </c>
      <c r="W1070" s="16">
        <f t="shared" si="2336"/>
        <v>2.9178082191780823</v>
      </c>
      <c r="X1070" s="16" t="e">
        <f>IF(Template!$F$7="Linear interpolation",LinInterp($I$5:$I$22,$G$5:$G$22,W1070),CubicSpline($I$5:$I$22,$G$5:$G$22,W1070))</f>
        <v>#VALUE!</v>
      </c>
      <c r="Y1070" s="221" t="e">
        <f t="shared" si="2323"/>
        <v>#VALUE!</v>
      </c>
      <c r="Z1070" s="221" t="e">
        <f>Y1070/PRODUCT($AA$6:AA1069)</f>
        <v>#VALUE!</v>
      </c>
      <c r="AA1070" s="16" t="e">
        <f t="shared" si="2330"/>
        <v>#VALUE!</v>
      </c>
      <c r="AB1070" s="10" t="e">
        <f t="shared" si="2331"/>
        <v>#VALUE!</v>
      </c>
      <c r="AC1070" s="90">
        <f t="shared" si="2324"/>
        <v>1070</v>
      </c>
      <c r="AD1070" s="17">
        <f t="shared" si="2332"/>
        <v>47063</v>
      </c>
      <c r="AE1070" s="16" t="e">
        <f t="shared" si="2325"/>
        <v>#VALUE!</v>
      </c>
      <c r="AF1070" s="10">
        <f ca="1">IFERROR(AVERAGE(INDIRECT("AE"&amp;AC1070-Template!$F$10+1):INDIRECT("AE"&amp;AC1070)),0)</f>
        <v>0</v>
      </c>
      <c r="AG1070" s="35"/>
      <c r="AH1070" s="86"/>
      <c r="AI1070" s="35"/>
      <c r="AJ1070" s="35"/>
      <c r="AK1070" s="35"/>
      <c r="AL1070" s="35"/>
      <c r="AM1070" s="35"/>
      <c r="AN1070" s="35"/>
      <c r="AO1070" s="35"/>
      <c r="AP1070" s="35"/>
      <c r="AQ1070" s="35"/>
      <c r="AR1070" s="35"/>
      <c r="AS1070" s="35"/>
      <c r="AT1070" s="35"/>
      <c r="AU1070" s="35"/>
      <c r="AV1070" s="35"/>
      <c r="AW1070" s="35"/>
      <c r="AX1070" s="35"/>
      <c r="AY1070" s="35"/>
      <c r="AZ1070" s="17">
        <f t="shared" ref="AZ1070" si="2417">AZ1069+1</f>
        <v>47086</v>
      </c>
      <c r="BA1070" s="216">
        <f t="shared" si="2348"/>
        <v>3</v>
      </c>
      <c r="BB1070" s="216">
        <f t="shared" ref="BB1070" si="2418">BB1069+1</f>
        <v>1065</v>
      </c>
      <c r="BC1070" s="16">
        <f t="shared" si="2350"/>
        <v>2.9178082191780823</v>
      </c>
      <c r="BD1070" s="16">
        <f>IF(Template!$F$7="Linear interpolation",LinInterp($AO$5:$AO$18,$AM$5:$AM$18,BC1070),CubicSpline($AO$5:$AO$18,$AM$5:$AM$18,BC1070))</f>
        <v>13.97459252731424</v>
      </c>
      <c r="BE1070" s="221">
        <f t="shared" si="2285"/>
        <v>1.4647212760427271</v>
      </c>
      <c r="BF1070" s="221">
        <f>BE1070/PRODUCT($BG$6:BG1069)</f>
        <v>1.0003796412607882</v>
      </c>
      <c r="BG1070" s="16">
        <f t="shared" si="2351"/>
        <v>1.0003796412607882</v>
      </c>
      <c r="BH1070" s="10">
        <f t="shared" si="2352"/>
        <v>13.856906018767656</v>
      </c>
      <c r="BI1070" s="90"/>
      <c r="BJ1070" s="17">
        <f t="shared" si="2335"/>
        <v>47063</v>
      </c>
      <c r="BK1070" s="16">
        <f t="shared" si="2328"/>
        <v>13.788922515389102</v>
      </c>
      <c r="BL1070" s="10">
        <f ca="1">IFERROR(AVERAGE(INDIRECT("BK"&amp;AC1070-Template!$F$10+1):INDIRECT("BK"&amp;AC1070)),0)</f>
        <v>13.714795909584808</v>
      </c>
      <c r="BM1070" s="35"/>
      <c r="BN1070" s="86"/>
      <c r="BO1070" s="35"/>
      <c r="BP1070" s="35"/>
      <c r="BQ1070" s="35"/>
      <c r="BR1070" s="35"/>
      <c r="BS1070" s="35"/>
      <c r="BT1070" s="35"/>
      <c r="BU1070" s="35"/>
      <c r="BV1070" s="35"/>
      <c r="BW1070" s="35"/>
      <c r="BX1070" s="35"/>
      <c r="BY1070" s="35"/>
      <c r="BZ1070" s="35"/>
      <c r="CA1070" s="35"/>
      <c r="CB1070" s="35"/>
      <c r="CC1070" s="35"/>
      <c r="CD1070" s="35"/>
      <c r="CE1070" s="35"/>
      <c r="CF1070" s="35"/>
      <c r="CG1070" s="35"/>
      <c r="CH1070" s="35"/>
    </row>
    <row r="1071" spans="1:86" ht="15.6" x14ac:dyDescent="0.3">
      <c r="A1071" s="35"/>
      <c r="B1071" s="86"/>
      <c r="C1071" s="35"/>
      <c r="D1071" s="35"/>
      <c r="E1071" s="35"/>
      <c r="F1071" s="35"/>
      <c r="G1071" s="35"/>
      <c r="H1071" s="35"/>
      <c r="I1071" s="35"/>
      <c r="J1071" s="35"/>
      <c r="K1071" s="35"/>
      <c r="L1071" s="35"/>
      <c r="M1071" s="35"/>
      <c r="N1071" s="35"/>
      <c r="O1071" s="35"/>
      <c r="P1071" s="35"/>
      <c r="Q1071" s="35"/>
      <c r="R1071" s="35"/>
      <c r="S1071" s="35"/>
      <c r="T1071" s="17">
        <f t="shared" si="2329"/>
        <v>47087</v>
      </c>
      <c r="U1071" s="216">
        <f t="shared" si="2322"/>
        <v>4</v>
      </c>
      <c r="V1071" s="216">
        <f t="shared" si="2329"/>
        <v>1066</v>
      </c>
      <c r="W1071" s="16">
        <f t="shared" si="2336"/>
        <v>2.9205479452054797</v>
      </c>
      <c r="X1071" s="16" t="e">
        <f>IF(Template!$F$7="Linear interpolation",LinInterp($I$5:$I$22,$G$5:$G$22,W1071),CubicSpline($I$5:$I$22,$G$5:$G$22,W1071))</f>
        <v>#VALUE!</v>
      </c>
      <c r="Y1071" s="221" t="e">
        <f t="shared" si="2323"/>
        <v>#VALUE!</v>
      </c>
      <c r="Z1071" s="221" t="e">
        <f>Y1071/PRODUCT($AA$6:AA1070)</f>
        <v>#VALUE!</v>
      </c>
      <c r="AA1071" s="16" t="e">
        <f t="shared" si="2330"/>
        <v>#VALUE!</v>
      </c>
      <c r="AB1071" s="10" t="e">
        <f t="shared" si="2331"/>
        <v>#VALUE!</v>
      </c>
      <c r="AC1071" s="90">
        <f t="shared" si="2324"/>
        <v>1071</v>
      </c>
      <c r="AD1071" s="17">
        <f t="shared" si="2332"/>
        <v>47064</v>
      </c>
      <c r="AE1071" s="16" t="e">
        <f t="shared" si="2325"/>
        <v>#VALUE!</v>
      </c>
      <c r="AF1071" s="10">
        <f ca="1">IFERROR(AVERAGE(INDIRECT("AE"&amp;AC1071-Template!$F$10+1):INDIRECT("AE"&amp;AC1071)),0)</f>
        <v>0</v>
      </c>
      <c r="AG1071" s="35"/>
      <c r="AH1071" s="86"/>
      <c r="AI1071" s="35"/>
      <c r="AJ1071" s="35"/>
      <c r="AK1071" s="35"/>
      <c r="AL1071" s="35"/>
      <c r="AM1071" s="35"/>
      <c r="AN1071" s="35"/>
      <c r="AO1071" s="35"/>
      <c r="AP1071" s="35"/>
      <c r="AQ1071" s="35"/>
      <c r="AR1071" s="35"/>
      <c r="AS1071" s="35"/>
      <c r="AT1071" s="35"/>
      <c r="AU1071" s="35"/>
      <c r="AV1071" s="35"/>
      <c r="AW1071" s="35"/>
      <c r="AX1071" s="35"/>
      <c r="AY1071" s="35"/>
      <c r="AZ1071" s="17">
        <f t="shared" ref="AZ1071" si="2419">AZ1070+1</f>
        <v>47087</v>
      </c>
      <c r="BA1071" s="216">
        <f t="shared" si="2348"/>
        <v>4</v>
      </c>
      <c r="BB1071" s="216">
        <f t="shared" ref="BB1071" si="2420">BB1070+1</f>
        <v>1066</v>
      </c>
      <c r="BC1071" s="16">
        <f t="shared" si="2350"/>
        <v>2.9205479452054797</v>
      </c>
      <c r="BD1071" s="16">
        <f>IF(Template!$F$7="Linear interpolation",LinInterp($AO$5:$AO$18,$AM$5:$AM$18,BC1071),CubicSpline($AO$5:$AO$18,$AM$5:$AM$18,BC1071))</f>
        <v>13.97542299370633</v>
      </c>
      <c r="BE1071" s="221">
        <f t="shared" si="2285"/>
        <v>1.4652774646808575</v>
      </c>
      <c r="BF1071" s="221">
        <f>BE1071/PRODUCT($BG$6:BG1070)</f>
        <v>1.0003797231918643</v>
      </c>
      <c r="BG1071" s="16">
        <f t="shared" si="2351"/>
        <v>1.0003797231918643</v>
      </c>
      <c r="BH1071" s="10">
        <f t="shared" si="2352"/>
        <v>13.859896503046976</v>
      </c>
      <c r="BI1071" s="90"/>
      <c r="BJ1071" s="17">
        <f t="shared" si="2335"/>
        <v>47064</v>
      </c>
      <c r="BK1071" s="16">
        <f t="shared" si="2328"/>
        <v>13.780793781073776</v>
      </c>
      <c r="BL1071" s="10">
        <f ca="1">IFERROR(AVERAGE(INDIRECT("BK"&amp;AC1071-Template!$F$10+1):INDIRECT("BK"&amp;AC1071)),0)</f>
        <v>13.719569621905615</v>
      </c>
      <c r="BM1071" s="35"/>
      <c r="BN1071" s="86"/>
      <c r="BO1071" s="35"/>
      <c r="BP1071" s="35"/>
      <c r="BQ1071" s="35"/>
      <c r="BR1071" s="35"/>
      <c r="BS1071" s="35"/>
      <c r="BT1071" s="35"/>
      <c r="BU1071" s="35"/>
      <c r="BV1071" s="35"/>
      <c r="BW1071" s="35"/>
      <c r="BX1071" s="35"/>
      <c r="BY1071" s="35"/>
      <c r="BZ1071" s="35"/>
      <c r="CA1071" s="35"/>
      <c r="CB1071" s="35"/>
      <c r="CC1071" s="35"/>
      <c r="CD1071" s="35"/>
      <c r="CE1071" s="35"/>
      <c r="CF1071" s="35"/>
      <c r="CG1071" s="35"/>
      <c r="CH1071" s="35"/>
    </row>
    <row r="1072" spans="1:86" ht="15.6" x14ac:dyDescent="0.3">
      <c r="A1072" s="35"/>
      <c r="B1072" s="86"/>
      <c r="C1072" s="35"/>
      <c r="D1072" s="35"/>
      <c r="E1072" s="35"/>
      <c r="F1072" s="35"/>
      <c r="G1072" s="35"/>
      <c r="H1072" s="35"/>
      <c r="I1072" s="35"/>
      <c r="J1072" s="35"/>
      <c r="K1072" s="35"/>
      <c r="L1072" s="35"/>
      <c r="M1072" s="35"/>
      <c r="N1072" s="35"/>
      <c r="O1072" s="35"/>
      <c r="P1072" s="35"/>
      <c r="Q1072" s="35"/>
      <c r="R1072" s="35"/>
      <c r="S1072" s="35"/>
      <c r="T1072" s="17">
        <f t="shared" si="2329"/>
        <v>47088</v>
      </c>
      <c r="U1072" s="216">
        <f t="shared" si="2322"/>
        <v>5</v>
      </c>
      <c r="V1072" s="216">
        <f t="shared" si="2329"/>
        <v>1067</v>
      </c>
      <c r="W1072" s="16">
        <f t="shared" si="2336"/>
        <v>2.9232876712328766</v>
      </c>
      <c r="X1072" s="16" t="e">
        <f>IF(Template!$F$7="Linear interpolation",LinInterp($I$5:$I$22,$G$5:$G$22,W1072),CubicSpline($I$5:$I$22,$G$5:$G$22,W1072))</f>
        <v>#VALUE!</v>
      </c>
      <c r="Y1072" s="221" t="e">
        <f t="shared" si="2323"/>
        <v>#VALUE!</v>
      </c>
      <c r="Z1072" s="221" t="e">
        <f>Y1072/PRODUCT($AA$6:AA1071)</f>
        <v>#VALUE!</v>
      </c>
      <c r="AA1072" s="16" t="e">
        <f t="shared" si="2330"/>
        <v>#VALUE!</v>
      </c>
      <c r="AB1072" s="10" t="e">
        <f t="shared" si="2331"/>
        <v>#VALUE!</v>
      </c>
      <c r="AC1072" s="90">
        <f t="shared" si="2324"/>
        <v>1072</v>
      </c>
      <c r="AD1072" s="17">
        <f t="shared" si="2332"/>
        <v>47065</v>
      </c>
      <c r="AE1072" s="16" t="e">
        <f t="shared" si="2325"/>
        <v>#VALUE!</v>
      </c>
      <c r="AF1072" s="10">
        <f ca="1">IFERROR(AVERAGE(INDIRECT("AE"&amp;AC1072-Template!$F$10+1):INDIRECT("AE"&amp;AC1072)),0)</f>
        <v>0</v>
      </c>
      <c r="AG1072" s="35"/>
      <c r="AH1072" s="86"/>
      <c r="AI1072" s="35"/>
      <c r="AJ1072" s="35"/>
      <c r="AK1072" s="35"/>
      <c r="AL1072" s="35"/>
      <c r="AM1072" s="35"/>
      <c r="AN1072" s="35"/>
      <c r="AO1072" s="35"/>
      <c r="AP1072" s="35"/>
      <c r="AQ1072" s="35"/>
      <c r="AR1072" s="35"/>
      <c r="AS1072" s="35"/>
      <c r="AT1072" s="35"/>
      <c r="AU1072" s="35"/>
      <c r="AV1072" s="35"/>
      <c r="AW1072" s="35"/>
      <c r="AX1072" s="35"/>
      <c r="AY1072" s="35"/>
      <c r="AZ1072" s="17">
        <f t="shared" ref="AZ1072" si="2421">AZ1071+1</f>
        <v>47088</v>
      </c>
      <c r="BA1072" s="216">
        <f t="shared" si="2348"/>
        <v>5</v>
      </c>
      <c r="BB1072" s="216">
        <f t="shared" ref="BB1072" si="2422">BB1071+1</f>
        <v>1067</v>
      </c>
      <c r="BC1072" s="16">
        <f t="shared" si="2350"/>
        <v>2.9232876712328766</v>
      </c>
      <c r="BD1072" s="16">
        <f>IF(Template!$F$7="Linear interpolation",LinInterp($AO$5:$AO$18,$AM$5:$AM$18,BC1072),CubicSpline($AO$5:$AO$18,$AM$5:$AM$18,BC1072))</f>
        <v>13.976255057656648</v>
      </c>
      <c r="BE1072" s="221">
        <f t="shared" si="2285"/>
        <v>1.4658339828750999</v>
      </c>
      <c r="BF1072" s="221">
        <f>BE1072/PRODUCT($BG$6:BG1071)</f>
        <v>1.0003798039672736</v>
      </c>
      <c r="BG1072" s="16">
        <f t="shared" si="2351"/>
        <v>1.0003798039672736</v>
      </c>
      <c r="BH1072" s="10">
        <f t="shared" si="2352"/>
        <v>13.86284480548461</v>
      </c>
      <c r="BI1072" s="90"/>
      <c r="BJ1072" s="17">
        <f t="shared" si="2335"/>
        <v>47065</v>
      </c>
      <c r="BK1072" s="16">
        <f t="shared" si="2328"/>
        <v>13.784668456919057</v>
      </c>
      <c r="BL1072" s="10">
        <f ca="1">IFERROR(AVERAGE(INDIRECT("BK"&amp;AC1072-Template!$F$10+1):INDIRECT("BK"&amp;AC1072)),0)</f>
        <v>13.723474687132068</v>
      </c>
      <c r="BM1072" s="35"/>
      <c r="BN1072" s="86"/>
      <c r="BO1072" s="35"/>
      <c r="BP1072" s="35"/>
      <c r="BQ1072" s="35"/>
      <c r="BR1072" s="35"/>
      <c r="BS1072" s="35"/>
      <c r="BT1072" s="35"/>
      <c r="BU1072" s="35"/>
      <c r="BV1072" s="35"/>
      <c r="BW1072" s="35"/>
      <c r="BX1072" s="35"/>
      <c r="BY1072" s="35"/>
      <c r="BZ1072" s="35"/>
      <c r="CA1072" s="35"/>
      <c r="CB1072" s="35"/>
      <c r="CC1072" s="35"/>
      <c r="CD1072" s="35"/>
      <c r="CE1072" s="35"/>
      <c r="CF1072" s="35"/>
      <c r="CG1072" s="35"/>
      <c r="CH1072" s="35"/>
    </row>
    <row r="1073" spans="1:86" ht="15.6" x14ac:dyDescent="0.3">
      <c r="A1073" s="35"/>
      <c r="B1073" s="86"/>
      <c r="C1073" s="35"/>
      <c r="D1073" s="35"/>
      <c r="E1073" s="35"/>
      <c r="F1073" s="35"/>
      <c r="G1073" s="35"/>
      <c r="H1073" s="35"/>
      <c r="I1073" s="35"/>
      <c r="J1073" s="35"/>
      <c r="K1073" s="35"/>
      <c r="L1073" s="35"/>
      <c r="M1073" s="35"/>
      <c r="N1073" s="35"/>
      <c r="O1073" s="35"/>
      <c r="P1073" s="35"/>
      <c r="Q1073" s="35"/>
      <c r="R1073" s="35"/>
      <c r="S1073" s="35"/>
      <c r="T1073" s="17">
        <f t="shared" si="2329"/>
        <v>47089</v>
      </c>
      <c r="U1073" s="216">
        <f t="shared" si="2322"/>
        <v>6</v>
      </c>
      <c r="V1073" s="216">
        <f t="shared" si="2329"/>
        <v>1068</v>
      </c>
      <c r="W1073" s="16">
        <f t="shared" si="2336"/>
        <v>2.9260273972602739</v>
      </c>
      <c r="X1073" s="16" t="e">
        <f>IF(Template!$F$7="Linear interpolation",LinInterp($I$5:$I$22,$G$5:$G$22,W1073),CubicSpline($I$5:$I$22,$G$5:$G$22,W1073))</f>
        <v>#VALUE!</v>
      </c>
      <c r="Y1073" s="221" t="e">
        <f t="shared" si="2323"/>
        <v>#VALUE!</v>
      </c>
      <c r="Z1073" s="221" t="e">
        <f>Y1073/PRODUCT($AA$6:AA1072)</f>
        <v>#VALUE!</v>
      </c>
      <c r="AA1073" s="16" t="e">
        <f t="shared" si="2330"/>
        <v>#VALUE!</v>
      </c>
      <c r="AB1073" s="10" t="e">
        <f t="shared" si="2331"/>
        <v>#VALUE!</v>
      </c>
      <c r="AC1073" s="90">
        <f t="shared" si="2324"/>
        <v>1073</v>
      </c>
      <c r="AD1073" s="17">
        <f t="shared" si="2332"/>
        <v>47066</v>
      </c>
      <c r="AE1073" s="16" t="e">
        <f t="shared" si="2325"/>
        <v>#VALUE!</v>
      </c>
      <c r="AF1073" s="10">
        <f ca="1">IFERROR(AVERAGE(INDIRECT("AE"&amp;AC1073-Template!$F$10+1):INDIRECT("AE"&amp;AC1073)),0)</f>
        <v>0</v>
      </c>
      <c r="AG1073" s="35"/>
      <c r="AH1073" s="86"/>
      <c r="AI1073" s="35"/>
      <c r="AJ1073" s="35"/>
      <c r="AK1073" s="35"/>
      <c r="AL1073" s="35"/>
      <c r="AM1073" s="35"/>
      <c r="AN1073" s="35"/>
      <c r="AO1073" s="35"/>
      <c r="AP1073" s="35"/>
      <c r="AQ1073" s="35"/>
      <c r="AR1073" s="35"/>
      <c r="AS1073" s="35"/>
      <c r="AT1073" s="35"/>
      <c r="AU1073" s="35"/>
      <c r="AV1073" s="35"/>
      <c r="AW1073" s="35"/>
      <c r="AX1073" s="35"/>
      <c r="AY1073" s="35"/>
      <c r="AZ1073" s="17">
        <f t="shared" ref="AZ1073" si="2423">AZ1072+1</f>
        <v>47089</v>
      </c>
      <c r="BA1073" s="216">
        <f t="shared" si="2348"/>
        <v>6</v>
      </c>
      <c r="BB1073" s="216">
        <f t="shared" ref="BB1073" si="2424">BB1072+1</f>
        <v>1068</v>
      </c>
      <c r="BC1073" s="16">
        <f t="shared" si="2350"/>
        <v>2.9260273972602739</v>
      </c>
      <c r="BD1073" s="16">
        <f>IF(Template!$F$7="Linear interpolation",LinInterp($AO$5:$AO$18,$AM$5:$AM$18,BC1073),CubicSpline($AO$5:$AO$18,$AM$5:$AM$18,BC1073))</f>
        <v>13.977088669545266</v>
      </c>
      <c r="BE1073" s="221">
        <f t="shared" si="2285"/>
        <v>1.4663908291395347</v>
      </c>
      <c r="BF1073" s="221">
        <f>BE1073/PRODUCT($BG$6:BG1072)</f>
        <v>1.0003798835822748</v>
      </c>
      <c r="BG1073" s="16">
        <f t="shared" si="2351"/>
        <v>1.0003798039672736</v>
      </c>
      <c r="BH1073" s="10">
        <f t="shared" si="2352"/>
        <v>13.86284480548461</v>
      </c>
      <c r="BI1073" s="90"/>
      <c r="BJ1073" s="17">
        <f t="shared" si="2335"/>
        <v>47066</v>
      </c>
      <c r="BK1073" s="16">
        <f t="shared" si="2328"/>
        <v>13.788504761491849</v>
      </c>
      <c r="BL1073" s="10">
        <f ca="1">IFERROR(AVERAGE(INDIRECT("BK"&amp;AC1073-Template!$F$10+1):INDIRECT("BK"&amp;AC1073)),0)</f>
        <v>13.727843895712653</v>
      </c>
      <c r="BM1073" s="35"/>
      <c r="BN1073" s="86"/>
      <c r="BO1073" s="35"/>
      <c r="BP1073" s="35"/>
      <c r="BQ1073" s="35"/>
      <c r="BR1073" s="35"/>
      <c r="BS1073" s="35"/>
      <c r="BT1073" s="35"/>
      <c r="BU1073" s="35"/>
      <c r="BV1073" s="35"/>
      <c r="BW1073" s="35"/>
      <c r="BX1073" s="35"/>
      <c r="BY1073" s="35"/>
      <c r="BZ1073" s="35"/>
      <c r="CA1073" s="35"/>
      <c r="CB1073" s="35"/>
      <c r="CC1073" s="35"/>
      <c r="CD1073" s="35"/>
      <c r="CE1073" s="35"/>
      <c r="CF1073" s="35"/>
      <c r="CG1073" s="35"/>
      <c r="CH1073" s="35"/>
    </row>
    <row r="1074" spans="1:86" ht="15.6" x14ac:dyDescent="0.3">
      <c r="A1074" s="35"/>
      <c r="B1074" s="86"/>
      <c r="C1074" s="35"/>
      <c r="D1074" s="35"/>
      <c r="E1074" s="35"/>
      <c r="F1074" s="35"/>
      <c r="G1074" s="35"/>
      <c r="H1074" s="35"/>
      <c r="I1074" s="35"/>
      <c r="J1074" s="35"/>
      <c r="K1074" s="35"/>
      <c r="L1074" s="35"/>
      <c r="M1074" s="35"/>
      <c r="N1074" s="35"/>
      <c r="O1074" s="35"/>
      <c r="P1074" s="35"/>
      <c r="Q1074" s="35"/>
      <c r="R1074" s="35"/>
      <c r="S1074" s="35"/>
      <c r="T1074" s="17">
        <f t="shared" si="2329"/>
        <v>47090</v>
      </c>
      <c r="U1074" s="216">
        <f t="shared" si="2322"/>
        <v>7</v>
      </c>
      <c r="V1074" s="216">
        <f t="shared" si="2329"/>
        <v>1069</v>
      </c>
      <c r="W1074" s="16">
        <f t="shared" si="2336"/>
        <v>2.9287671232876713</v>
      </c>
      <c r="X1074" s="16" t="e">
        <f>IF(Template!$F$7="Linear interpolation",LinInterp($I$5:$I$22,$G$5:$G$22,W1074),CubicSpline($I$5:$I$22,$G$5:$G$22,W1074))</f>
        <v>#VALUE!</v>
      </c>
      <c r="Y1074" s="221" t="e">
        <f t="shared" si="2323"/>
        <v>#VALUE!</v>
      </c>
      <c r="Z1074" s="221" t="e">
        <f>Y1074/PRODUCT($AA$6:AA1073)</f>
        <v>#VALUE!</v>
      </c>
      <c r="AA1074" s="16" t="e">
        <f t="shared" si="2330"/>
        <v>#VALUE!</v>
      </c>
      <c r="AB1074" s="10" t="e">
        <f t="shared" si="2331"/>
        <v>#VALUE!</v>
      </c>
      <c r="AC1074" s="90">
        <f t="shared" si="2324"/>
        <v>1074</v>
      </c>
      <c r="AD1074" s="17">
        <f t="shared" si="2332"/>
        <v>47067</v>
      </c>
      <c r="AE1074" s="16" t="e">
        <f t="shared" si="2325"/>
        <v>#VALUE!</v>
      </c>
      <c r="AF1074" s="10">
        <f ca="1">IFERROR(AVERAGE(INDIRECT("AE"&amp;AC1074-Template!$F$10+1):INDIRECT("AE"&amp;AC1074)),0)</f>
        <v>0</v>
      </c>
      <c r="AG1074" s="35"/>
      <c r="AH1074" s="86"/>
      <c r="AI1074" s="35"/>
      <c r="AJ1074" s="35"/>
      <c r="AK1074" s="35"/>
      <c r="AL1074" s="35"/>
      <c r="AM1074" s="35"/>
      <c r="AN1074" s="35"/>
      <c r="AO1074" s="35"/>
      <c r="AP1074" s="35"/>
      <c r="AQ1074" s="35"/>
      <c r="AR1074" s="35"/>
      <c r="AS1074" s="35"/>
      <c r="AT1074" s="35"/>
      <c r="AU1074" s="35"/>
      <c r="AV1074" s="35"/>
      <c r="AW1074" s="35"/>
      <c r="AX1074" s="35"/>
      <c r="AY1074" s="35"/>
      <c r="AZ1074" s="17">
        <f t="shared" ref="AZ1074" si="2425">AZ1073+1</f>
        <v>47090</v>
      </c>
      <c r="BA1074" s="216">
        <f t="shared" si="2348"/>
        <v>7</v>
      </c>
      <c r="BB1074" s="216">
        <f t="shared" ref="BB1074" si="2426">BB1073+1</f>
        <v>1069</v>
      </c>
      <c r="BC1074" s="16">
        <f t="shared" si="2350"/>
        <v>2.9287671232876713</v>
      </c>
      <c r="BD1074" s="16">
        <f>IF(Template!$F$7="Linear interpolation",LinInterp($AO$5:$AO$18,$AM$5:$AM$18,BC1074),CubicSpline($AO$5:$AO$18,$AM$5:$AM$18,BC1074))</f>
        <v>13.977923779752258</v>
      </c>
      <c r="BE1074" s="221">
        <f t="shared" si="2285"/>
        <v>1.4669480019788699</v>
      </c>
      <c r="BF1074" s="221">
        <f>BE1074/PRODUCT($BG$6:BG1073)</f>
        <v>1.0003800416471429</v>
      </c>
      <c r="BG1074" s="16">
        <f t="shared" si="2351"/>
        <v>1.0003798039672736</v>
      </c>
      <c r="BH1074" s="10">
        <f t="shared" si="2352"/>
        <v>13.86284480548461</v>
      </c>
      <c r="BI1074" s="90"/>
      <c r="BJ1074" s="17">
        <f t="shared" si="2335"/>
        <v>47067</v>
      </c>
      <c r="BK1074" s="16">
        <f t="shared" si="2328"/>
        <v>13.792302521466571</v>
      </c>
      <c r="BL1074" s="10">
        <f ca="1">IFERROR(AVERAGE(INDIRECT("BK"&amp;AC1074-Template!$F$10+1):INDIRECT("BK"&amp;AC1074)),0)</f>
        <v>13.732177075716713</v>
      </c>
      <c r="BM1074" s="35"/>
      <c r="BN1074" s="86"/>
      <c r="BO1074" s="35"/>
      <c r="BP1074" s="35"/>
      <c r="BQ1074" s="35"/>
      <c r="BR1074" s="35"/>
      <c r="BS1074" s="35"/>
      <c r="BT1074" s="35"/>
      <c r="BU1074" s="35"/>
      <c r="BV1074" s="35"/>
      <c r="BW1074" s="35"/>
      <c r="BX1074" s="35"/>
      <c r="BY1074" s="35"/>
      <c r="BZ1074" s="35"/>
      <c r="CA1074" s="35"/>
      <c r="CB1074" s="35"/>
      <c r="CC1074" s="35"/>
      <c r="CD1074" s="35"/>
      <c r="CE1074" s="35"/>
      <c r="CF1074" s="35"/>
      <c r="CG1074" s="35"/>
      <c r="CH1074" s="35"/>
    </row>
    <row r="1075" spans="1:86" ht="15.6" x14ac:dyDescent="0.3">
      <c r="A1075" s="35"/>
      <c r="B1075" s="86"/>
      <c r="C1075" s="35"/>
      <c r="D1075" s="35"/>
      <c r="E1075" s="35"/>
      <c r="F1075" s="35"/>
      <c r="G1075" s="35"/>
      <c r="H1075" s="35"/>
      <c r="I1075" s="35"/>
      <c r="J1075" s="35"/>
      <c r="K1075" s="35"/>
      <c r="L1075" s="35"/>
      <c r="M1075" s="35"/>
      <c r="N1075" s="35"/>
      <c r="O1075" s="35"/>
      <c r="P1075" s="35"/>
      <c r="Q1075" s="35"/>
      <c r="R1075" s="35"/>
      <c r="S1075" s="35"/>
      <c r="T1075" s="17">
        <f t="shared" si="2329"/>
        <v>47091</v>
      </c>
      <c r="U1075" s="216">
        <f t="shared" si="2322"/>
        <v>1</v>
      </c>
      <c r="V1075" s="216">
        <f t="shared" si="2329"/>
        <v>1070</v>
      </c>
      <c r="W1075" s="16">
        <f t="shared" si="2336"/>
        <v>2.9315068493150687</v>
      </c>
      <c r="X1075" s="16" t="e">
        <f>IF(Template!$F$7="Linear interpolation",LinInterp($I$5:$I$22,$G$5:$G$22,W1075),CubicSpline($I$5:$I$22,$G$5:$G$22,W1075))</f>
        <v>#VALUE!</v>
      </c>
      <c r="Y1075" s="221" t="e">
        <f t="shared" si="2323"/>
        <v>#VALUE!</v>
      </c>
      <c r="Z1075" s="221" t="e">
        <f>Y1075/PRODUCT($AA$6:AA1074)</f>
        <v>#VALUE!</v>
      </c>
      <c r="AA1075" s="16" t="e">
        <f t="shared" si="2330"/>
        <v>#VALUE!</v>
      </c>
      <c r="AB1075" s="10" t="e">
        <f t="shared" si="2331"/>
        <v>#VALUE!</v>
      </c>
      <c r="AC1075" s="90">
        <f t="shared" si="2324"/>
        <v>1075</v>
      </c>
      <c r="AD1075" s="17">
        <f t="shared" si="2332"/>
        <v>47068</v>
      </c>
      <c r="AE1075" s="16" t="e">
        <f t="shared" si="2325"/>
        <v>#VALUE!</v>
      </c>
      <c r="AF1075" s="10">
        <f ca="1">IFERROR(AVERAGE(INDIRECT("AE"&amp;AC1075-Template!$F$10+1):INDIRECT("AE"&amp;AC1075)),0)</f>
        <v>0</v>
      </c>
      <c r="AG1075" s="35"/>
      <c r="AH1075" s="86"/>
      <c r="AI1075" s="35"/>
      <c r="AJ1075" s="35"/>
      <c r="AK1075" s="35"/>
      <c r="AL1075" s="35"/>
      <c r="AM1075" s="35"/>
      <c r="AN1075" s="35"/>
      <c r="AO1075" s="35"/>
      <c r="AP1075" s="35"/>
      <c r="AQ1075" s="35"/>
      <c r="AR1075" s="35"/>
      <c r="AS1075" s="35"/>
      <c r="AT1075" s="35"/>
      <c r="AU1075" s="35"/>
      <c r="AV1075" s="35"/>
      <c r="AW1075" s="35"/>
      <c r="AX1075" s="35"/>
      <c r="AY1075" s="35"/>
      <c r="AZ1075" s="17">
        <f t="shared" ref="AZ1075" si="2427">AZ1074+1</f>
        <v>47091</v>
      </c>
      <c r="BA1075" s="216">
        <f t="shared" si="2348"/>
        <v>1</v>
      </c>
      <c r="BB1075" s="216">
        <f t="shared" ref="BB1075" si="2428">BB1074+1</f>
        <v>1070</v>
      </c>
      <c r="BC1075" s="16">
        <f t="shared" si="2350"/>
        <v>2.9315068493150687</v>
      </c>
      <c r="BD1075" s="16">
        <f>IF(Template!$F$7="Linear interpolation",LinInterp($AO$5:$AO$18,$AM$5:$AM$18,BC1075),CubicSpline($AO$5:$AO$18,$AM$5:$AM$18,BC1075))</f>
        <v>13.978760338657695</v>
      </c>
      <c r="BE1075" s="221">
        <f t="shared" ref="BE1075:BE1138" si="2429">(1+(BD1075/100))^BC1075</f>
        <v>1.4675054998884183</v>
      </c>
      <c r="BF1075" s="221">
        <f>BE1075/PRODUCT($BG$6:BG1074)</f>
        <v>1.0003802769920185</v>
      </c>
      <c r="BG1075" s="16">
        <f t="shared" si="2351"/>
        <v>1.0003802769920185</v>
      </c>
      <c r="BH1075" s="10">
        <f t="shared" si="2352"/>
        <v>13.880110208674523</v>
      </c>
      <c r="BI1075" s="90"/>
      <c r="BJ1075" s="17">
        <f t="shared" si="2335"/>
        <v>47068</v>
      </c>
      <c r="BK1075" s="16">
        <f t="shared" si="2328"/>
        <v>13.792302521466571</v>
      </c>
      <c r="BL1075" s="10">
        <f ca="1">IFERROR(AVERAGE(INDIRECT("BK"&amp;AC1075-Template!$F$10+1):INDIRECT("BK"&amp;AC1075)),0)</f>
        <v>13.736348752148437</v>
      </c>
      <c r="BM1075" s="35"/>
      <c r="BN1075" s="86"/>
      <c r="BO1075" s="35"/>
      <c r="BP1075" s="35"/>
      <c r="BQ1075" s="35"/>
      <c r="BR1075" s="35"/>
      <c r="BS1075" s="35"/>
      <c r="BT1075" s="35"/>
      <c r="BU1075" s="35"/>
      <c r="BV1075" s="35"/>
      <c r="BW1075" s="35"/>
      <c r="BX1075" s="35"/>
      <c r="BY1075" s="35"/>
      <c r="BZ1075" s="35"/>
      <c r="CA1075" s="35"/>
      <c r="CB1075" s="35"/>
      <c r="CC1075" s="35"/>
      <c r="CD1075" s="35"/>
      <c r="CE1075" s="35"/>
      <c r="CF1075" s="35"/>
      <c r="CG1075" s="35"/>
      <c r="CH1075" s="35"/>
    </row>
    <row r="1076" spans="1:86" ht="15.6" x14ac:dyDescent="0.3">
      <c r="A1076" s="35"/>
      <c r="B1076" s="86"/>
      <c r="C1076" s="35"/>
      <c r="D1076" s="35"/>
      <c r="E1076" s="35"/>
      <c r="F1076" s="35"/>
      <c r="G1076" s="35"/>
      <c r="H1076" s="35"/>
      <c r="I1076" s="35"/>
      <c r="J1076" s="35"/>
      <c r="K1076" s="35"/>
      <c r="L1076" s="35"/>
      <c r="M1076" s="35"/>
      <c r="N1076" s="35"/>
      <c r="O1076" s="35"/>
      <c r="P1076" s="35"/>
      <c r="Q1076" s="35"/>
      <c r="R1076" s="35"/>
      <c r="S1076" s="35"/>
      <c r="T1076" s="17">
        <f t="shared" si="2329"/>
        <v>47092</v>
      </c>
      <c r="U1076" s="216">
        <f t="shared" si="2322"/>
        <v>2</v>
      </c>
      <c r="V1076" s="216">
        <f t="shared" si="2329"/>
        <v>1071</v>
      </c>
      <c r="W1076" s="16">
        <f t="shared" si="2336"/>
        <v>2.9342465753424656</v>
      </c>
      <c r="X1076" s="16" t="e">
        <f>IF(Template!$F$7="Linear interpolation",LinInterp($I$5:$I$22,$G$5:$G$22,W1076),CubicSpline($I$5:$I$22,$G$5:$G$22,W1076))</f>
        <v>#VALUE!</v>
      </c>
      <c r="Y1076" s="221" t="e">
        <f t="shared" si="2323"/>
        <v>#VALUE!</v>
      </c>
      <c r="Z1076" s="221" t="e">
        <f>Y1076/PRODUCT($AA$6:AA1075)</f>
        <v>#VALUE!</v>
      </c>
      <c r="AA1076" s="16" t="e">
        <f t="shared" si="2330"/>
        <v>#VALUE!</v>
      </c>
      <c r="AB1076" s="10" t="e">
        <f t="shared" si="2331"/>
        <v>#VALUE!</v>
      </c>
      <c r="AC1076" s="90">
        <f t="shared" si="2324"/>
        <v>1076</v>
      </c>
      <c r="AD1076" s="17">
        <f t="shared" si="2332"/>
        <v>47069</v>
      </c>
      <c r="AE1076" s="16" t="e">
        <f t="shared" si="2325"/>
        <v>#VALUE!</v>
      </c>
      <c r="AF1076" s="10">
        <f ca="1">IFERROR(AVERAGE(INDIRECT("AE"&amp;AC1076-Template!$F$10+1):INDIRECT("AE"&amp;AC1076)),0)</f>
        <v>0</v>
      </c>
      <c r="AG1076" s="35"/>
      <c r="AH1076" s="86"/>
      <c r="AI1076" s="35"/>
      <c r="AJ1076" s="35"/>
      <c r="AK1076" s="35"/>
      <c r="AL1076" s="35"/>
      <c r="AM1076" s="35"/>
      <c r="AN1076" s="35"/>
      <c r="AO1076" s="35"/>
      <c r="AP1076" s="35"/>
      <c r="AQ1076" s="35"/>
      <c r="AR1076" s="35"/>
      <c r="AS1076" s="35"/>
      <c r="AT1076" s="35"/>
      <c r="AU1076" s="35"/>
      <c r="AV1076" s="35"/>
      <c r="AW1076" s="35"/>
      <c r="AX1076" s="35"/>
      <c r="AY1076" s="35"/>
      <c r="AZ1076" s="17">
        <f t="shared" ref="AZ1076" si="2430">AZ1075+1</f>
        <v>47092</v>
      </c>
      <c r="BA1076" s="216">
        <f t="shared" si="2348"/>
        <v>2</v>
      </c>
      <c r="BB1076" s="216">
        <f t="shared" ref="BB1076" si="2431">BB1075+1</f>
        <v>1071</v>
      </c>
      <c r="BC1076" s="16">
        <f t="shared" si="2350"/>
        <v>2.9342465753424656</v>
      </c>
      <c r="BD1076" s="16">
        <f>IF(Template!$F$7="Linear interpolation",LinInterp($AO$5:$AO$18,$AM$5:$AM$18,BC1076),CubicSpline($AO$5:$AO$18,$AM$5:$AM$18,BC1076))</f>
        <v>13.979598296641649</v>
      </c>
      <c r="BE1076" s="221">
        <f t="shared" si="2429"/>
        <v>1.4680633213540872</v>
      </c>
      <c r="BF1076" s="221">
        <f>BE1076/PRODUCT($BG$6:BG1075)</f>
        <v>1.0003801154174286</v>
      </c>
      <c r="BG1076" s="16">
        <f t="shared" si="2351"/>
        <v>1.0003801154174286</v>
      </c>
      <c r="BH1076" s="10">
        <f t="shared" si="2352"/>
        <v>13.874212736142088</v>
      </c>
      <c r="BI1076" s="90"/>
      <c r="BJ1076" s="17">
        <f t="shared" si="2335"/>
        <v>47069</v>
      </c>
      <c r="BK1076" s="16">
        <f t="shared" si="2328"/>
        <v>13.792302521466571</v>
      </c>
      <c r="BL1076" s="10">
        <f ca="1">IFERROR(AVERAGE(INDIRECT("BK"&amp;AC1076-Template!$F$10+1):INDIRECT("BK"&amp;AC1076)),0)</f>
        <v>13.740360047808947</v>
      </c>
      <c r="BM1076" s="35"/>
      <c r="BN1076" s="86"/>
      <c r="BO1076" s="35"/>
      <c r="BP1076" s="35"/>
      <c r="BQ1076" s="35"/>
      <c r="BR1076" s="35"/>
      <c r="BS1076" s="35"/>
      <c r="BT1076" s="35"/>
      <c r="BU1076" s="35"/>
      <c r="BV1076" s="35"/>
      <c r="BW1076" s="35"/>
      <c r="BX1076" s="35"/>
      <c r="BY1076" s="35"/>
      <c r="BZ1076" s="35"/>
      <c r="CA1076" s="35"/>
      <c r="CB1076" s="35"/>
      <c r="CC1076" s="35"/>
      <c r="CD1076" s="35"/>
      <c r="CE1076" s="35"/>
      <c r="CF1076" s="35"/>
      <c r="CG1076" s="35"/>
      <c r="CH1076" s="35"/>
    </row>
    <row r="1077" spans="1:86" ht="15.6" x14ac:dyDescent="0.3">
      <c r="A1077" s="35"/>
      <c r="B1077" s="86"/>
      <c r="C1077" s="35"/>
      <c r="D1077" s="35"/>
      <c r="E1077" s="35"/>
      <c r="F1077" s="35"/>
      <c r="G1077" s="35"/>
      <c r="H1077" s="35"/>
      <c r="I1077" s="35"/>
      <c r="J1077" s="35"/>
      <c r="K1077" s="35"/>
      <c r="L1077" s="35"/>
      <c r="M1077" s="35"/>
      <c r="N1077" s="35"/>
      <c r="O1077" s="35"/>
      <c r="P1077" s="35"/>
      <c r="Q1077" s="35"/>
      <c r="R1077" s="35"/>
      <c r="S1077" s="35"/>
      <c r="T1077" s="17">
        <f t="shared" si="2329"/>
        <v>47093</v>
      </c>
      <c r="U1077" s="216">
        <f t="shared" si="2322"/>
        <v>3</v>
      </c>
      <c r="V1077" s="216">
        <f t="shared" si="2329"/>
        <v>1072</v>
      </c>
      <c r="W1077" s="16">
        <f t="shared" si="2336"/>
        <v>2.9369863013698629</v>
      </c>
      <c r="X1077" s="16" t="e">
        <f>IF(Template!$F$7="Linear interpolation",LinInterp($I$5:$I$22,$G$5:$G$22,W1077),CubicSpline($I$5:$I$22,$G$5:$G$22,W1077))</f>
        <v>#VALUE!</v>
      </c>
      <c r="Y1077" s="221" t="e">
        <f t="shared" si="2323"/>
        <v>#VALUE!</v>
      </c>
      <c r="Z1077" s="221" t="e">
        <f>Y1077/PRODUCT($AA$6:AA1076)</f>
        <v>#VALUE!</v>
      </c>
      <c r="AA1077" s="16" t="e">
        <f t="shared" si="2330"/>
        <v>#VALUE!</v>
      </c>
      <c r="AB1077" s="10" t="e">
        <f t="shared" si="2331"/>
        <v>#VALUE!</v>
      </c>
      <c r="AC1077" s="90">
        <f t="shared" si="2324"/>
        <v>1077</v>
      </c>
      <c r="AD1077" s="17">
        <f t="shared" si="2332"/>
        <v>47070</v>
      </c>
      <c r="AE1077" s="16" t="e">
        <f t="shared" si="2325"/>
        <v>#VALUE!</v>
      </c>
      <c r="AF1077" s="10">
        <f ca="1">IFERROR(AVERAGE(INDIRECT("AE"&amp;AC1077-Template!$F$10+1):INDIRECT("AE"&amp;AC1077)),0)</f>
        <v>0</v>
      </c>
      <c r="AG1077" s="35"/>
      <c r="AH1077" s="86"/>
      <c r="AI1077" s="35"/>
      <c r="AJ1077" s="35"/>
      <c r="AK1077" s="35"/>
      <c r="AL1077" s="35"/>
      <c r="AM1077" s="35"/>
      <c r="AN1077" s="35"/>
      <c r="AO1077" s="35"/>
      <c r="AP1077" s="35"/>
      <c r="AQ1077" s="35"/>
      <c r="AR1077" s="35"/>
      <c r="AS1077" s="35"/>
      <c r="AT1077" s="35"/>
      <c r="AU1077" s="35"/>
      <c r="AV1077" s="35"/>
      <c r="AW1077" s="35"/>
      <c r="AX1077" s="35"/>
      <c r="AY1077" s="35"/>
      <c r="AZ1077" s="17">
        <f t="shared" ref="AZ1077" si="2432">AZ1076+1</f>
        <v>47093</v>
      </c>
      <c r="BA1077" s="216">
        <f t="shared" si="2348"/>
        <v>3</v>
      </c>
      <c r="BB1077" s="216">
        <f t="shared" ref="BB1077" si="2433">BB1076+1</f>
        <v>1072</v>
      </c>
      <c r="BC1077" s="16">
        <f t="shared" si="2350"/>
        <v>2.9369863013698629</v>
      </c>
      <c r="BD1077" s="16">
        <f>IF(Template!$F$7="Linear interpolation",LinInterp($AO$5:$AO$18,$AM$5:$AM$18,BC1077),CubicSpline($AO$5:$AO$18,$AM$5:$AM$18,BC1077))</f>
        <v>13.980437604084194</v>
      </c>
      <c r="BE1077" s="221">
        <f t="shared" si="2429"/>
        <v>1.4686214648523586</v>
      </c>
      <c r="BF1077" s="221">
        <f>BE1077/PRODUCT($BG$6:BG1076)</f>
        <v>1.0003801903433951</v>
      </c>
      <c r="BG1077" s="16">
        <f t="shared" si="2351"/>
        <v>1.0003801903433951</v>
      </c>
      <c r="BH1077" s="10">
        <f t="shared" si="2352"/>
        <v>13.87694753392088</v>
      </c>
      <c r="BI1077" s="90"/>
      <c r="BJ1077" s="17">
        <f t="shared" si="2335"/>
        <v>47070</v>
      </c>
      <c r="BK1077" s="16">
        <f t="shared" si="2328"/>
        <v>13.814701038903143</v>
      </c>
      <c r="BL1077" s="10">
        <f ca="1">IFERROR(AVERAGE(INDIRECT("BK"&amp;AC1077-Template!$F$10+1):INDIRECT("BK"&amp;AC1077)),0)</f>
        <v>13.745117960717344</v>
      </c>
      <c r="BM1077" s="35"/>
      <c r="BN1077" s="86"/>
      <c r="BO1077" s="35"/>
      <c r="BP1077" s="35"/>
      <c r="BQ1077" s="35"/>
      <c r="BR1077" s="35"/>
      <c r="BS1077" s="35"/>
      <c r="BT1077" s="35"/>
      <c r="BU1077" s="35"/>
      <c r="BV1077" s="35"/>
      <c r="BW1077" s="35"/>
      <c r="BX1077" s="35"/>
      <c r="BY1077" s="35"/>
      <c r="BZ1077" s="35"/>
      <c r="CA1077" s="35"/>
      <c r="CB1077" s="35"/>
      <c r="CC1077" s="35"/>
      <c r="CD1077" s="35"/>
      <c r="CE1077" s="35"/>
      <c r="CF1077" s="35"/>
      <c r="CG1077" s="35"/>
      <c r="CH1077" s="35"/>
    </row>
    <row r="1078" spans="1:86" ht="15.6" x14ac:dyDescent="0.3">
      <c r="A1078" s="35"/>
      <c r="B1078" s="86"/>
      <c r="C1078" s="35"/>
      <c r="D1078" s="35"/>
      <c r="E1078" s="35"/>
      <c r="F1078" s="35"/>
      <c r="G1078" s="35"/>
      <c r="H1078" s="35"/>
      <c r="I1078" s="35"/>
      <c r="J1078" s="35"/>
      <c r="K1078" s="35"/>
      <c r="L1078" s="35"/>
      <c r="M1078" s="35"/>
      <c r="N1078" s="35"/>
      <c r="O1078" s="35"/>
      <c r="P1078" s="35"/>
      <c r="Q1078" s="35"/>
      <c r="R1078" s="35"/>
      <c r="S1078" s="35"/>
      <c r="T1078" s="17">
        <f t="shared" si="2329"/>
        <v>47094</v>
      </c>
      <c r="U1078" s="216">
        <f t="shared" si="2322"/>
        <v>4</v>
      </c>
      <c r="V1078" s="216">
        <f t="shared" si="2329"/>
        <v>1073</v>
      </c>
      <c r="W1078" s="16">
        <f t="shared" si="2336"/>
        <v>2.9397260273972603</v>
      </c>
      <c r="X1078" s="16" t="e">
        <f>IF(Template!$F$7="Linear interpolation",LinInterp($I$5:$I$22,$G$5:$G$22,W1078),CubicSpline($I$5:$I$22,$G$5:$G$22,W1078))</f>
        <v>#VALUE!</v>
      </c>
      <c r="Y1078" s="221" t="e">
        <f t="shared" si="2323"/>
        <v>#VALUE!</v>
      </c>
      <c r="Z1078" s="221" t="e">
        <f>Y1078/PRODUCT($AA$6:AA1077)</f>
        <v>#VALUE!</v>
      </c>
      <c r="AA1078" s="16" t="e">
        <f t="shared" si="2330"/>
        <v>#VALUE!</v>
      </c>
      <c r="AB1078" s="10" t="e">
        <f t="shared" si="2331"/>
        <v>#VALUE!</v>
      </c>
      <c r="AC1078" s="90">
        <f t="shared" si="2324"/>
        <v>1078</v>
      </c>
      <c r="AD1078" s="17">
        <f t="shared" si="2332"/>
        <v>47071</v>
      </c>
      <c r="AE1078" s="16" t="e">
        <f t="shared" si="2325"/>
        <v>#VALUE!</v>
      </c>
      <c r="AF1078" s="10">
        <f ca="1">IFERROR(AVERAGE(INDIRECT("AE"&amp;AC1078-Template!$F$10+1):INDIRECT("AE"&amp;AC1078)),0)</f>
        <v>0</v>
      </c>
      <c r="AG1078" s="35"/>
      <c r="AH1078" s="86"/>
      <c r="AI1078" s="35"/>
      <c r="AJ1078" s="35"/>
      <c r="AK1078" s="35"/>
      <c r="AL1078" s="35"/>
      <c r="AM1078" s="35"/>
      <c r="AN1078" s="35"/>
      <c r="AO1078" s="35"/>
      <c r="AP1078" s="35"/>
      <c r="AQ1078" s="35"/>
      <c r="AR1078" s="35"/>
      <c r="AS1078" s="35"/>
      <c r="AT1078" s="35"/>
      <c r="AU1078" s="35"/>
      <c r="AV1078" s="35"/>
      <c r="AW1078" s="35"/>
      <c r="AX1078" s="35"/>
      <c r="AY1078" s="35"/>
      <c r="AZ1078" s="17">
        <f t="shared" ref="AZ1078" si="2434">AZ1077+1</f>
        <v>47094</v>
      </c>
      <c r="BA1078" s="216">
        <f t="shared" si="2348"/>
        <v>4</v>
      </c>
      <c r="BB1078" s="216">
        <f t="shared" ref="BB1078" si="2435">BB1077+1</f>
        <v>1073</v>
      </c>
      <c r="BC1078" s="16">
        <f t="shared" si="2350"/>
        <v>2.9397260273972603</v>
      </c>
      <c r="BD1078" s="16">
        <f>IF(Template!$F$7="Linear interpolation",LinInterp($AO$5:$AO$18,$AM$5:$AM$18,BC1078),CubicSpline($AO$5:$AO$18,$AM$5:$AM$18,BC1078))</f>
        <v>13.981278211365401</v>
      </c>
      <c r="BE1078" s="221">
        <f t="shared" si="2429"/>
        <v>1.4691799288502763</v>
      </c>
      <c r="BF1078" s="221">
        <f>BE1078/PRODUCT($BG$6:BG1077)</f>
        <v>1.0003802640852548</v>
      </c>
      <c r="BG1078" s="16">
        <f t="shared" si="2351"/>
        <v>1.0003802640852548</v>
      </c>
      <c r="BH1078" s="10">
        <f t="shared" si="2352"/>
        <v>13.879639111801012</v>
      </c>
      <c r="BI1078" s="90"/>
      <c r="BJ1078" s="17">
        <f t="shared" si="2335"/>
        <v>47071</v>
      </c>
      <c r="BK1078" s="16">
        <f t="shared" si="2328"/>
        <v>13.807104648200564</v>
      </c>
      <c r="BL1078" s="10">
        <f ca="1">IFERROR(AVERAGE(INDIRECT("BK"&amp;AC1078-Template!$F$10+1):INDIRECT("BK"&amp;AC1078)),0)</f>
        <v>13.74962266060232</v>
      </c>
      <c r="BM1078" s="35"/>
      <c r="BN1078" s="86"/>
      <c r="BO1078" s="35"/>
      <c r="BP1078" s="35"/>
      <c r="BQ1078" s="35"/>
      <c r="BR1078" s="35"/>
      <c r="BS1078" s="35"/>
      <c r="BT1078" s="35"/>
      <c r="BU1078" s="35"/>
      <c r="BV1078" s="35"/>
      <c r="BW1078" s="35"/>
      <c r="BX1078" s="35"/>
      <c r="BY1078" s="35"/>
      <c r="BZ1078" s="35"/>
      <c r="CA1078" s="35"/>
      <c r="CB1078" s="35"/>
      <c r="CC1078" s="35"/>
      <c r="CD1078" s="35"/>
      <c r="CE1078" s="35"/>
      <c r="CF1078" s="35"/>
      <c r="CG1078" s="35"/>
      <c r="CH1078" s="35"/>
    </row>
    <row r="1079" spans="1:86" ht="15.6" x14ac:dyDescent="0.3">
      <c r="A1079" s="35"/>
      <c r="B1079" s="86"/>
      <c r="C1079" s="35"/>
      <c r="D1079" s="35"/>
      <c r="E1079" s="35"/>
      <c r="F1079" s="35"/>
      <c r="G1079" s="35"/>
      <c r="H1079" s="35"/>
      <c r="I1079" s="35"/>
      <c r="J1079" s="35"/>
      <c r="K1079" s="35"/>
      <c r="L1079" s="35"/>
      <c r="M1079" s="35"/>
      <c r="N1079" s="35"/>
      <c r="O1079" s="35"/>
      <c r="P1079" s="35"/>
      <c r="Q1079" s="35"/>
      <c r="R1079" s="35"/>
      <c r="S1079" s="35"/>
      <c r="T1079" s="17">
        <f t="shared" si="2329"/>
        <v>47095</v>
      </c>
      <c r="U1079" s="216">
        <f t="shared" si="2322"/>
        <v>5</v>
      </c>
      <c r="V1079" s="216">
        <f t="shared" si="2329"/>
        <v>1074</v>
      </c>
      <c r="W1079" s="16">
        <f t="shared" si="2336"/>
        <v>2.9424657534246577</v>
      </c>
      <c r="X1079" s="16" t="e">
        <f>IF(Template!$F$7="Linear interpolation",LinInterp($I$5:$I$22,$G$5:$G$22,W1079),CubicSpline($I$5:$I$22,$G$5:$G$22,W1079))</f>
        <v>#VALUE!</v>
      </c>
      <c r="Y1079" s="221" t="e">
        <f t="shared" si="2323"/>
        <v>#VALUE!</v>
      </c>
      <c r="Z1079" s="221" t="e">
        <f>Y1079/PRODUCT($AA$6:AA1078)</f>
        <v>#VALUE!</v>
      </c>
      <c r="AA1079" s="16" t="e">
        <f t="shared" si="2330"/>
        <v>#VALUE!</v>
      </c>
      <c r="AB1079" s="10" t="e">
        <f t="shared" si="2331"/>
        <v>#VALUE!</v>
      </c>
      <c r="AC1079" s="90">
        <f t="shared" si="2324"/>
        <v>1079</v>
      </c>
      <c r="AD1079" s="17">
        <f t="shared" si="2332"/>
        <v>47072</v>
      </c>
      <c r="AE1079" s="16" t="e">
        <f t="shared" si="2325"/>
        <v>#VALUE!</v>
      </c>
      <c r="AF1079" s="10">
        <f ca="1">IFERROR(AVERAGE(INDIRECT("AE"&amp;AC1079-Template!$F$10+1):INDIRECT("AE"&amp;AC1079)),0)</f>
        <v>0</v>
      </c>
      <c r="AG1079" s="35"/>
      <c r="AH1079" s="86"/>
      <c r="AI1079" s="35"/>
      <c r="AJ1079" s="35"/>
      <c r="AK1079" s="35"/>
      <c r="AL1079" s="35"/>
      <c r="AM1079" s="35"/>
      <c r="AN1079" s="35"/>
      <c r="AO1079" s="35"/>
      <c r="AP1079" s="35"/>
      <c r="AQ1079" s="35"/>
      <c r="AR1079" s="35"/>
      <c r="AS1079" s="35"/>
      <c r="AT1079" s="35"/>
      <c r="AU1079" s="35"/>
      <c r="AV1079" s="35"/>
      <c r="AW1079" s="35"/>
      <c r="AX1079" s="35"/>
      <c r="AY1079" s="35"/>
      <c r="AZ1079" s="17">
        <f t="shared" ref="AZ1079" si="2436">AZ1078+1</f>
        <v>47095</v>
      </c>
      <c r="BA1079" s="216">
        <f t="shared" si="2348"/>
        <v>5</v>
      </c>
      <c r="BB1079" s="216">
        <f t="shared" ref="BB1079" si="2437">BB1078+1</f>
        <v>1074</v>
      </c>
      <c r="BC1079" s="16">
        <f t="shared" si="2350"/>
        <v>2.9424657534246577</v>
      </c>
      <c r="BD1079" s="16">
        <f>IF(Template!$F$7="Linear interpolation",LinInterp($AO$5:$AO$18,$AM$5:$AM$18,BC1079),CubicSpline($AO$5:$AO$18,$AM$5:$AM$18,BC1079))</f>
        <v>13.982120068865344</v>
      </c>
      <c r="BE1079" s="221">
        <f t="shared" si="2429"/>
        <v>1.469738711805425</v>
      </c>
      <c r="BF1079" s="221">
        <f>BE1079/PRODUCT($BG$6:BG1078)</f>
        <v>1.0003803366382673</v>
      </c>
      <c r="BG1079" s="16">
        <f t="shared" si="2351"/>
        <v>1.0003803366382673</v>
      </c>
      <c r="BH1079" s="10">
        <f t="shared" si="2352"/>
        <v>13.882287296756779</v>
      </c>
      <c r="BI1079" s="90"/>
      <c r="BJ1079" s="17">
        <f t="shared" si="2335"/>
        <v>47072</v>
      </c>
      <c r="BK1079" s="16">
        <f t="shared" si="2328"/>
        <v>13.810707085098684</v>
      </c>
      <c r="BL1079" s="10">
        <f ca="1">IFERROR(AVERAGE(INDIRECT("BK"&amp;AC1079-Template!$F$10+1):INDIRECT("BK"&amp;AC1079)),0)</f>
        <v>13.753296471771579</v>
      </c>
      <c r="BM1079" s="35"/>
      <c r="BN1079" s="86"/>
      <c r="BO1079" s="35"/>
      <c r="BP1079" s="35"/>
      <c r="BQ1079" s="35"/>
      <c r="BR1079" s="35"/>
      <c r="BS1079" s="35"/>
      <c r="BT1079" s="35"/>
      <c r="BU1079" s="35"/>
      <c r="BV1079" s="35"/>
      <c r="BW1079" s="35"/>
      <c r="BX1079" s="35"/>
      <c r="BY1079" s="35"/>
      <c r="BZ1079" s="35"/>
      <c r="CA1079" s="35"/>
      <c r="CB1079" s="35"/>
      <c r="CC1079" s="35"/>
      <c r="CD1079" s="35"/>
      <c r="CE1079" s="35"/>
      <c r="CF1079" s="35"/>
      <c r="CG1079" s="35"/>
      <c r="CH1079" s="35"/>
    </row>
    <row r="1080" spans="1:86" ht="15.6" x14ac:dyDescent="0.3">
      <c r="A1080" s="35"/>
      <c r="B1080" s="86"/>
      <c r="C1080" s="35"/>
      <c r="D1080" s="35"/>
      <c r="E1080" s="35"/>
      <c r="F1080" s="35"/>
      <c r="G1080" s="35"/>
      <c r="H1080" s="35"/>
      <c r="I1080" s="35"/>
      <c r="J1080" s="35"/>
      <c r="K1080" s="35"/>
      <c r="L1080" s="35"/>
      <c r="M1080" s="35"/>
      <c r="N1080" s="35"/>
      <c r="O1080" s="35"/>
      <c r="P1080" s="35"/>
      <c r="Q1080" s="35"/>
      <c r="R1080" s="35"/>
      <c r="S1080" s="35"/>
      <c r="T1080" s="17">
        <f t="shared" si="2329"/>
        <v>47096</v>
      </c>
      <c r="U1080" s="216">
        <f t="shared" si="2322"/>
        <v>6</v>
      </c>
      <c r="V1080" s="216">
        <f t="shared" si="2329"/>
        <v>1075</v>
      </c>
      <c r="W1080" s="16">
        <f t="shared" si="2336"/>
        <v>2.9452054794520546</v>
      </c>
      <c r="X1080" s="16" t="e">
        <f>IF(Template!$F$7="Linear interpolation",LinInterp($I$5:$I$22,$G$5:$G$22,W1080),CubicSpline($I$5:$I$22,$G$5:$G$22,W1080))</f>
        <v>#VALUE!</v>
      </c>
      <c r="Y1080" s="221" t="e">
        <f t="shared" si="2323"/>
        <v>#VALUE!</v>
      </c>
      <c r="Z1080" s="221" t="e">
        <f>Y1080/PRODUCT($AA$6:AA1079)</f>
        <v>#VALUE!</v>
      </c>
      <c r="AA1080" s="16" t="e">
        <f t="shared" si="2330"/>
        <v>#VALUE!</v>
      </c>
      <c r="AB1080" s="10" t="e">
        <f t="shared" si="2331"/>
        <v>#VALUE!</v>
      </c>
      <c r="AC1080" s="90">
        <f t="shared" si="2324"/>
        <v>1080</v>
      </c>
      <c r="AD1080" s="17">
        <f t="shared" si="2332"/>
        <v>47073</v>
      </c>
      <c r="AE1080" s="16" t="e">
        <f t="shared" si="2325"/>
        <v>#VALUE!</v>
      </c>
      <c r="AF1080" s="10">
        <f ca="1">IFERROR(AVERAGE(INDIRECT("AE"&amp;AC1080-Template!$F$10+1):INDIRECT("AE"&amp;AC1080)),0)</f>
        <v>0</v>
      </c>
      <c r="AG1080" s="35"/>
      <c r="AH1080" s="86"/>
      <c r="AI1080" s="35"/>
      <c r="AJ1080" s="35"/>
      <c r="AK1080" s="35"/>
      <c r="AL1080" s="35"/>
      <c r="AM1080" s="35"/>
      <c r="AN1080" s="35"/>
      <c r="AO1080" s="35"/>
      <c r="AP1080" s="35"/>
      <c r="AQ1080" s="35"/>
      <c r="AR1080" s="35"/>
      <c r="AS1080" s="35"/>
      <c r="AT1080" s="35"/>
      <c r="AU1080" s="35"/>
      <c r="AV1080" s="35"/>
      <c r="AW1080" s="35"/>
      <c r="AX1080" s="35"/>
      <c r="AY1080" s="35"/>
      <c r="AZ1080" s="17">
        <f t="shared" ref="AZ1080" si="2438">AZ1079+1</f>
        <v>47096</v>
      </c>
      <c r="BA1080" s="216">
        <f t="shared" si="2348"/>
        <v>6</v>
      </c>
      <c r="BB1080" s="216">
        <f t="shared" ref="BB1080" si="2439">BB1079+1</f>
        <v>1075</v>
      </c>
      <c r="BC1080" s="16">
        <f t="shared" si="2350"/>
        <v>2.9452054794520546</v>
      </c>
      <c r="BD1080" s="16">
        <f>IF(Template!$F$7="Linear interpolation",LinInterp($AO$5:$AO$18,$AM$5:$AM$18,BC1080),CubicSpline($AO$5:$AO$18,$AM$5:$AM$18,BC1080))</f>
        <v>13.982963126964092</v>
      </c>
      <c r="BE1080" s="221">
        <f t="shared" si="2429"/>
        <v>1.4702978121659152</v>
      </c>
      <c r="BF1080" s="221">
        <f>BE1080/PRODUCT($BG$6:BG1079)</f>
        <v>1.0003804079976932</v>
      </c>
      <c r="BG1080" s="16">
        <f t="shared" si="2351"/>
        <v>1.0003803366382673</v>
      </c>
      <c r="BH1080" s="10">
        <f t="shared" si="2352"/>
        <v>13.882287296756779</v>
      </c>
      <c r="BI1080" s="90"/>
      <c r="BJ1080" s="17">
        <f t="shared" si="2335"/>
        <v>47073</v>
      </c>
      <c r="BK1080" s="16">
        <f t="shared" si="2328"/>
        <v>13.814269937502011</v>
      </c>
      <c r="BL1080" s="10">
        <f ca="1">IFERROR(AVERAGE(INDIRECT("BK"&amp;AC1080-Template!$F$10+1):INDIRECT("BK"&amp;AC1080)),0)</f>
        <v>13.757409835425879</v>
      </c>
      <c r="BM1080" s="35"/>
      <c r="BN1080" s="86"/>
      <c r="BO1080" s="35"/>
      <c r="BP1080" s="35"/>
      <c r="BQ1080" s="35"/>
      <c r="BR1080" s="35"/>
      <c r="BS1080" s="35"/>
      <c r="BT1080" s="35"/>
      <c r="BU1080" s="35"/>
      <c r="BV1080" s="35"/>
      <c r="BW1080" s="35"/>
      <c r="BX1080" s="35"/>
      <c r="BY1080" s="35"/>
      <c r="BZ1080" s="35"/>
      <c r="CA1080" s="35"/>
      <c r="CB1080" s="35"/>
      <c r="CC1080" s="35"/>
      <c r="CD1080" s="35"/>
      <c r="CE1080" s="35"/>
      <c r="CF1080" s="35"/>
      <c r="CG1080" s="35"/>
      <c r="CH1080" s="35"/>
    </row>
    <row r="1081" spans="1:86" ht="15.6" x14ac:dyDescent="0.3">
      <c r="A1081" s="35"/>
      <c r="B1081" s="86"/>
      <c r="C1081" s="35"/>
      <c r="D1081" s="35"/>
      <c r="E1081" s="35"/>
      <c r="F1081" s="35"/>
      <c r="G1081" s="35"/>
      <c r="H1081" s="35"/>
      <c r="I1081" s="35"/>
      <c r="J1081" s="35"/>
      <c r="K1081" s="35"/>
      <c r="L1081" s="35"/>
      <c r="M1081" s="35"/>
      <c r="N1081" s="35"/>
      <c r="O1081" s="35"/>
      <c r="P1081" s="35"/>
      <c r="Q1081" s="35"/>
      <c r="R1081" s="35"/>
      <c r="S1081" s="35"/>
      <c r="T1081" s="17">
        <f t="shared" si="2329"/>
        <v>47097</v>
      </c>
      <c r="U1081" s="216">
        <f t="shared" si="2322"/>
        <v>7</v>
      </c>
      <c r="V1081" s="216">
        <f t="shared" si="2329"/>
        <v>1076</v>
      </c>
      <c r="W1081" s="16">
        <f t="shared" si="2336"/>
        <v>2.9479452054794519</v>
      </c>
      <c r="X1081" s="16" t="e">
        <f>IF(Template!$F$7="Linear interpolation",LinInterp($I$5:$I$22,$G$5:$G$22,W1081),CubicSpline($I$5:$I$22,$G$5:$G$22,W1081))</f>
        <v>#VALUE!</v>
      </c>
      <c r="Y1081" s="221" t="e">
        <f t="shared" si="2323"/>
        <v>#VALUE!</v>
      </c>
      <c r="Z1081" s="221" t="e">
        <f>Y1081/PRODUCT($AA$6:AA1080)</f>
        <v>#VALUE!</v>
      </c>
      <c r="AA1081" s="16" t="e">
        <f t="shared" si="2330"/>
        <v>#VALUE!</v>
      </c>
      <c r="AB1081" s="10" t="e">
        <f t="shared" si="2331"/>
        <v>#VALUE!</v>
      </c>
      <c r="AC1081" s="90">
        <f t="shared" si="2324"/>
        <v>1081</v>
      </c>
      <c r="AD1081" s="17">
        <f t="shared" si="2332"/>
        <v>47074</v>
      </c>
      <c r="AE1081" s="16" t="e">
        <f t="shared" si="2325"/>
        <v>#VALUE!</v>
      </c>
      <c r="AF1081" s="10">
        <f ca="1">IFERROR(AVERAGE(INDIRECT("AE"&amp;AC1081-Template!$F$10+1):INDIRECT("AE"&amp;AC1081)),0)</f>
        <v>0</v>
      </c>
      <c r="AG1081" s="35"/>
      <c r="AH1081" s="86"/>
      <c r="AI1081" s="35"/>
      <c r="AJ1081" s="35"/>
      <c r="AK1081" s="35"/>
      <c r="AL1081" s="35"/>
      <c r="AM1081" s="35"/>
      <c r="AN1081" s="35"/>
      <c r="AO1081" s="35"/>
      <c r="AP1081" s="35"/>
      <c r="AQ1081" s="35"/>
      <c r="AR1081" s="35"/>
      <c r="AS1081" s="35"/>
      <c r="AT1081" s="35"/>
      <c r="AU1081" s="35"/>
      <c r="AV1081" s="35"/>
      <c r="AW1081" s="35"/>
      <c r="AX1081" s="35"/>
      <c r="AY1081" s="35"/>
      <c r="AZ1081" s="17">
        <f t="shared" ref="AZ1081" si="2440">AZ1080+1</f>
        <v>47097</v>
      </c>
      <c r="BA1081" s="216">
        <f t="shared" si="2348"/>
        <v>7</v>
      </c>
      <c r="BB1081" s="216">
        <f t="shared" ref="BB1081" si="2441">BB1080+1</f>
        <v>1076</v>
      </c>
      <c r="BC1081" s="16">
        <f t="shared" si="2350"/>
        <v>2.9479452054794519</v>
      </c>
      <c r="BD1081" s="16">
        <f>IF(Template!$F$7="Linear interpolation",LinInterp($AO$5:$AO$18,$AM$5:$AM$18,BC1081),CubicSpline($AO$5:$AO$18,$AM$5:$AM$18,BC1081))</f>
        <v>13.983807336041721</v>
      </c>
      <c r="BE1081" s="221">
        <f t="shared" si="2429"/>
        <v>1.4708572283703687</v>
      </c>
      <c r="BF1081" s="221">
        <f>BE1081/PRODUCT($BG$6:BG1080)</f>
        <v>1.0003805495182312</v>
      </c>
      <c r="BG1081" s="16">
        <f t="shared" si="2351"/>
        <v>1.0003803366382673</v>
      </c>
      <c r="BH1081" s="10">
        <f t="shared" si="2352"/>
        <v>13.882287296756779</v>
      </c>
      <c r="BI1081" s="90"/>
      <c r="BJ1081" s="17">
        <f t="shared" si="2335"/>
        <v>47074</v>
      </c>
      <c r="BK1081" s="16">
        <f t="shared" si="2328"/>
        <v>13.817793032149805</v>
      </c>
      <c r="BL1081" s="10">
        <f ca="1">IFERROR(AVERAGE(INDIRECT("BK"&amp;AC1081-Template!$F$10+1):INDIRECT("BK"&amp;AC1081)),0)</f>
        <v>13.761485955701762</v>
      </c>
      <c r="BM1081" s="35"/>
      <c r="BN1081" s="86"/>
      <c r="BO1081" s="35"/>
      <c r="BP1081" s="35"/>
      <c r="BQ1081" s="35"/>
      <c r="BR1081" s="35"/>
      <c r="BS1081" s="35"/>
      <c r="BT1081" s="35"/>
      <c r="BU1081" s="35"/>
      <c r="BV1081" s="35"/>
      <c r="BW1081" s="35"/>
      <c r="BX1081" s="35"/>
      <c r="BY1081" s="35"/>
      <c r="BZ1081" s="35"/>
      <c r="CA1081" s="35"/>
      <c r="CB1081" s="35"/>
      <c r="CC1081" s="35"/>
      <c r="CD1081" s="35"/>
      <c r="CE1081" s="35"/>
      <c r="CF1081" s="35"/>
      <c r="CG1081" s="35"/>
      <c r="CH1081" s="35"/>
    </row>
    <row r="1082" spans="1:86" ht="15.6" x14ac:dyDescent="0.3">
      <c r="A1082" s="35"/>
      <c r="B1082" s="86"/>
      <c r="C1082" s="35"/>
      <c r="D1082" s="35"/>
      <c r="E1082" s="35"/>
      <c r="F1082" s="35"/>
      <c r="G1082" s="35"/>
      <c r="H1082" s="35"/>
      <c r="I1082" s="35"/>
      <c r="J1082" s="35"/>
      <c r="K1082" s="35"/>
      <c r="L1082" s="35"/>
      <c r="M1082" s="35"/>
      <c r="N1082" s="35"/>
      <c r="O1082" s="35"/>
      <c r="P1082" s="35"/>
      <c r="Q1082" s="35"/>
      <c r="R1082" s="35"/>
      <c r="S1082" s="35"/>
      <c r="T1082" s="17">
        <f t="shared" si="2329"/>
        <v>47098</v>
      </c>
      <c r="U1082" s="216">
        <f t="shared" si="2322"/>
        <v>1</v>
      </c>
      <c r="V1082" s="216">
        <f t="shared" si="2329"/>
        <v>1077</v>
      </c>
      <c r="W1082" s="16">
        <f t="shared" si="2336"/>
        <v>2.9506849315068493</v>
      </c>
      <c r="X1082" s="16" t="e">
        <f>IF(Template!$F$7="Linear interpolation",LinInterp($I$5:$I$22,$G$5:$G$22,W1082),CubicSpline($I$5:$I$22,$G$5:$G$22,W1082))</f>
        <v>#VALUE!</v>
      </c>
      <c r="Y1082" s="221" t="e">
        <f t="shared" si="2323"/>
        <v>#VALUE!</v>
      </c>
      <c r="Z1082" s="221" t="e">
        <f>Y1082/PRODUCT($AA$6:AA1081)</f>
        <v>#VALUE!</v>
      </c>
      <c r="AA1082" s="16" t="e">
        <f t="shared" si="2330"/>
        <v>#VALUE!</v>
      </c>
      <c r="AB1082" s="10" t="e">
        <f t="shared" si="2331"/>
        <v>#VALUE!</v>
      </c>
      <c r="AC1082" s="90">
        <f t="shared" si="2324"/>
        <v>1082</v>
      </c>
      <c r="AD1082" s="17">
        <f t="shared" si="2332"/>
        <v>47075</v>
      </c>
      <c r="AE1082" s="16" t="e">
        <f t="shared" si="2325"/>
        <v>#VALUE!</v>
      </c>
      <c r="AF1082" s="10">
        <f ca="1">IFERROR(AVERAGE(INDIRECT("AE"&amp;AC1082-Template!$F$10+1):INDIRECT("AE"&amp;AC1082)),0)</f>
        <v>0</v>
      </c>
      <c r="AG1082" s="35"/>
      <c r="AH1082" s="86"/>
      <c r="AI1082" s="35"/>
      <c r="AJ1082" s="35"/>
      <c r="AK1082" s="35"/>
      <c r="AL1082" s="35"/>
      <c r="AM1082" s="35"/>
      <c r="AN1082" s="35"/>
      <c r="AO1082" s="35"/>
      <c r="AP1082" s="35"/>
      <c r="AQ1082" s="35"/>
      <c r="AR1082" s="35"/>
      <c r="AS1082" s="35"/>
      <c r="AT1082" s="35"/>
      <c r="AU1082" s="35"/>
      <c r="AV1082" s="35"/>
      <c r="AW1082" s="35"/>
      <c r="AX1082" s="35"/>
      <c r="AY1082" s="35"/>
      <c r="AZ1082" s="17">
        <f t="shared" ref="AZ1082" si="2442">AZ1081+1</f>
        <v>47098</v>
      </c>
      <c r="BA1082" s="216">
        <f t="shared" si="2348"/>
        <v>1</v>
      </c>
      <c r="BB1082" s="216">
        <f t="shared" ref="BB1082" si="2443">BB1081+1</f>
        <v>1077</v>
      </c>
      <c r="BC1082" s="16">
        <f t="shared" si="2350"/>
        <v>2.9506849315068493</v>
      </c>
      <c r="BD1082" s="16">
        <f>IF(Template!$F$7="Linear interpolation",LinInterp($AO$5:$AO$18,$AM$5:$AM$18,BC1082),CubicSpline($AO$5:$AO$18,$AM$5:$AM$18,BC1082))</f>
        <v>13.984652646478301</v>
      </c>
      <c r="BE1082" s="221">
        <f t="shared" si="2429"/>
        <v>1.4714169588479009</v>
      </c>
      <c r="BF1082" s="221">
        <f>BE1082/PRODUCT($BG$6:BG1081)</f>
        <v>1.0003807599968437</v>
      </c>
      <c r="BG1082" s="16">
        <f t="shared" si="2351"/>
        <v>1.0003807599968437</v>
      </c>
      <c r="BH1082" s="10">
        <f t="shared" si="2352"/>
        <v>13.897739884796035</v>
      </c>
      <c r="BI1082" s="90"/>
      <c r="BJ1082" s="17">
        <f t="shared" si="2335"/>
        <v>47075</v>
      </c>
      <c r="BK1082" s="16">
        <f t="shared" si="2328"/>
        <v>13.817793032149805</v>
      </c>
      <c r="BL1082" s="10">
        <f ca="1">IFERROR(AVERAGE(INDIRECT("BK"&amp;AC1082-Template!$F$10+1):INDIRECT("BK"&amp;AC1082)),0)</f>
        <v>13.765408553669328</v>
      </c>
      <c r="BM1082" s="35"/>
      <c r="BN1082" s="86"/>
      <c r="BO1082" s="35"/>
      <c r="BP1082" s="35"/>
      <c r="BQ1082" s="35"/>
      <c r="BR1082" s="35"/>
      <c r="BS1082" s="35"/>
      <c r="BT1082" s="35"/>
      <c r="BU1082" s="35"/>
      <c r="BV1082" s="35"/>
      <c r="BW1082" s="35"/>
      <c r="BX1082" s="35"/>
      <c r="BY1082" s="35"/>
      <c r="BZ1082" s="35"/>
      <c r="CA1082" s="35"/>
      <c r="CB1082" s="35"/>
      <c r="CC1082" s="35"/>
      <c r="CD1082" s="35"/>
      <c r="CE1082" s="35"/>
      <c r="CF1082" s="35"/>
      <c r="CG1082" s="35"/>
      <c r="CH1082" s="35"/>
    </row>
    <row r="1083" spans="1:86" ht="15.6" x14ac:dyDescent="0.3">
      <c r="A1083" s="35"/>
      <c r="B1083" s="86"/>
      <c r="C1083" s="35"/>
      <c r="D1083" s="35"/>
      <c r="E1083" s="35"/>
      <c r="F1083" s="35"/>
      <c r="G1083" s="35"/>
      <c r="H1083" s="35"/>
      <c r="I1083" s="35"/>
      <c r="J1083" s="35"/>
      <c r="K1083" s="35"/>
      <c r="L1083" s="35"/>
      <c r="M1083" s="35"/>
      <c r="N1083" s="35"/>
      <c r="O1083" s="35"/>
      <c r="P1083" s="35"/>
      <c r="Q1083" s="35"/>
      <c r="R1083" s="35"/>
      <c r="S1083" s="35"/>
      <c r="T1083" s="17">
        <f t="shared" si="2329"/>
        <v>47099</v>
      </c>
      <c r="U1083" s="216">
        <f t="shared" si="2322"/>
        <v>2</v>
      </c>
      <c r="V1083" s="216">
        <f t="shared" si="2329"/>
        <v>1078</v>
      </c>
      <c r="W1083" s="16">
        <f t="shared" si="2336"/>
        <v>2.9534246575342467</v>
      </c>
      <c r="X1083" s="16" t="e">
        <f>IF(Template!$F$7="Linear interpolation",LinInterp($I$5:$I$22,$G$5:$G$22,W1083),CubicSpline($I$5:$I$22,$G$5:$G$22,W1083))</f>
        <v>#VALUE!</v>
      </c>
      <c r="Y1083" s="221" t="e">
        <f t="shared" si="2323"/>
        <v>#VALUE!</v>
      </c>
      <c r="Z1083" s="221" t="e">
        <f>Y1083/PRODUCT($AA$6:AA1082)</f>
        <v>#VALUE!</v>
      </c>
      <c r="AA1083" s="16" t="e">
        <f t="shared" si="2330"/>
        <v>#VALUE!</v>
      </c>
      <c r="AB1083" s="10" t="e">
        <f t="shared" si="2331"/>
        <v>#VALUE!</v>
      </c>
      <c r="AC1083" s="90">
        <f t="shared" si="2324"/>
        <v>1083</v>
      </c>
      <c r="AD1083" s="17">
        <f t="shared" si="2332"/>
        <v>47076</v>
      </c>
      <c r="AE1083" s="16" t="e">
        <f t="shared" si="2325"/>
        <v>#VALUE!</v>
      </c>
      <c r="AF1083" s="10">
        <f ca="1">IFERROR(AVERAGE(INDIRECT("AE"&amp;AC1083-Template!$F$10+1):INDIRECT("AE"&amp;AC1083)),0)</f>
        <v>0</v>
      </c>
      <c r="AG1083" s="35"/>
      <c r="AH1083" s="86"/>
      <c r="AI1083" s="35"/>
      <c r="AJ1083" s="35"/>
      <c r="AK1083" s="35"/>
      <c r="AL1083" s="35"/>
      <c r="AM1083" s="35"/>
      <c r="AN1083" s="35"/>
      <c r="AO1083" s="35"/>
      <c r="AP1083" s="35"/>
      <c r="AQ1083" s="35"/>
      <c r="AR1083" s="35"/>
      <c r="AS1083" s="35"/>
      <c r="AT1083" s="35"/>
      <c r="AU1083" s="35"/>
      <c r="AV1083" s="35"/>
      <c r="AW1083" s="35"/>
      <c r="AX1083" s="35"/>
      <c r="AY1083" s="35"/>
      <c r="AZ1083" s="17">
        <f t="shared" ref="AZ1083" si="2444">AZ1082+1</f>
        <v>47099</v>
      </c>
      <c r="BA1083" s="216">
        <f t="shared" si="2348"/>
        <v>2</v>
      </c>
      <c r="BB1083" s="216">
        <f t="shared" ref="BB1083" si="2445">BB1082+1</f>
        <v>1078</v>
      </c>
      <c r="BC1083" s="16">
        <f t="shared" si="2350"/>
        <v>2.9534246575342467</v>
      </c>
      <c r="BD1083" s="16">
        <f>IF(Template!$F$7="Linear interpolation",LinInterp($AO$5:$AO$18,$AM$5:$AM$18,BC1083),CubicSpline($AO$5:$AO$18,$AM$5:$AM$18,BC1083))</f>
        <v>13.985499008653905</v>
      </c>
      <c r="BE1083" s="221">
        <f t="shared" si="2429"/>
        <v>1.4719770020181042</v>
      </c>
      <c r="BF1083" s="221">
        <f>BE1083/PRODUCT($BG$6:BG1082)</f>
        <v>1.0003806148670744</v>
      </c>
      <c r="BG1083" s="16">
        <f t="shared" si="2351"/>
        <v>1.0003806148670744</v>
      </c>
      <c r="BH1083" s="10">
        <f t="shared" si="2352"/>
        <v>13.892442648216097</v>
      </c>
      <c r="BI1083" s="90"/>
      <c r="BJ1083" s="17">
        <f t="shared" si="2335"/>
        <v>47076</v>
      </c>
      <c r="BK1083" s="16">
        <f t="shared" si="2328"/>
        <v>13.817793032149805</v>
      </c>
      <c r="BL1083" s="10">
        <f ca="1">IFERROR(AVERAGE(INDIRECT("BK"&amp;AC1083-Template!$F$10+1):INDIRECT("BK"&amp;AC1083)),0)</f>
        <v>13.769178792677971</v>
      </c>
      <c r="BM1083" s="35"/>
      <c r="BN1083" s="86"/>
      <c r="BO1083" s="35"/>
      <c r="BP1083" s="35"/>
      <c r="BQ1083" s="35"/>
      <c r="BR1083" s="35"/>
      <c r="BS1083" s="35"/>
      <c r="BT1083" s="35"/>
      <c r="BU1083" s="35"/>
      <c r="BV1083" s="35"/>
      <c r="BW1083" s="35"/>
      <c r="BX1083" s="35"/>
      <c r="BY1083" s="35"/>
      <c r="BZ1083" s="35"/>
      <c r="CA1083" s="35"/>
      <c r="CB1083" s="35"/>
      <c r="CC1083" s="35"/>
      <c r="CD1083" s="35"/>
      <c r="CE1083" s="35"/>
      <c r="CF1083" s="35"/>
      <c r="CG1083" s="35"/>
      <c r="CH1083" s="35"/>
    </row>
    <row r="1084" spans="1:86" ht="15.6" x14ac:dyDescent="0.3">
      <c r="A1084" s="35"/>
      <c r="B1084" s="86"/>
      <c r="C1084" s="35"/>
      <c r="D1084" s="35"/>
      <c r="E1084" s="35"/>
      <c r="F1084" s="35"/>
      <c r="G1084" s="35"/>
      <c r="H1084" s="35"/>
      <c r="I1084" s="35"/>
      <c r="J1084" s="35"/>
      <c r="K1084" s="35"/>
      <c r="L1084" s="35"/>
      <c r="M1084" s="35"/>
      <c r="N1084" s="35"/>
      <c r="O1084" s="35"/>
      <c r="P1084" s="35"/>
      <c r="Q1084" s="35"/>
      <c r="R1084" s="35"/>
      <c r="S1084" s="35"/>
      <c r="T1084" s="17">
        <f t="shared" si="2329"/>
        <v>47100</v>
      </c>
      <c r="U1084" s="216">
        <f t="shared" si="2322"/>
        <v>3</v>
      </c>
      <c r="V1084" s="216">
        <f t="shared" si="2329"/>
        <v>1079</v>
      </c>
      <c r="W1084" s="16">
        <f t="shared" si="2336"/>
        <v>2.956164383561644</v>
      </c>
      <c r="X1084" s="16" t="e">
        <f>IF(Template!$F$7="Linear interpolation",LinInterp($I$5:$I$22,$G$5:$G$22,W1084),CubicSpline($I$5:$I$22,$G$5:$G$22,W1084))</f>
        <v>#VALUE!</v>
      </c>
      <c r="Y1084" s="221" t="e">
        <f t="shared" si="2323"/>
        <v>#VALUE!</v>
      </c>
      <c r="Z1084" s="221" t="e">
        <f>Y1084/PRODUCT($AA$6:AA1083)</f>
        <v>#VALUE!</v>
      </c>
      <c r="AA1084" s="16" t="e">
        <f t="shared" si="2330"/>
        <v>#VALUE!</v>
      </c>
      <c r="AB1084" s="10" t="e">
        <f t="shared" si="2331"/>
        <v>#VALUE!</v>
      </c>
      <c r="AC1084" s="90">
        <f t="shared" si="2324"/>
        <v>1084</v>
      </c>
      <c r="AD1084" s="17">
        <f t="shared" si="2332"/>
        <v>47077</v>
      </c>
      <c r="AE1084" s="16" t="e">
        <f t="shared" si="2325"/>
        <v>#VALUE!</v>
      </c>
      <c r="AF1084" s="10">
        <f ca="1">IFERROR(AVERAGE(INDIRECT("AE"&amp;AC1084-Template!$F$10+1):INDIRECT("AE"&amp;AC1084)),0)</f>
        <v>0</v>
      </c>
      <c r="AG1084" s="35"/>
      <c r="AH1084" s="86"/>
      <c r="AI1084" s="35"/>
      <c r="AJ1084" s="35"/>
      <c r="AK1084" s="35"/>
      <c r="AL1084" s="35"/>
      <c r="AM1084" s="35"/>
      <c r="AN1084" s="35"/>
      <c r="AO1084" s="35"/>
      <c r="AP1084" s="35"/>
      <c r="AQ1084" s="35"/>
      <c r="AR1084" s="35"/>
      <c r="AS1084" s="35"/>
      <c r="AT1084" s="35"/>
      <c r="AU1084" s="35"/>
      <c r="AV1084" s="35"/>
      <c r="AW1084" s="35"/>
      <c r="AX1084" s="35"/>
      <c r="AY1084" s="35"/>
      <c r="AZ1084" s="17">
        <f t="shared" ref="AZ1084" si="2446">AZ1083+1</f>
        <v>47100</v>
      </c>
      <c r="BA1084" s="216">
        <f t="shared" si="2348"/>
        <v>3</v>
      </c>
      <c r="BB1084" s="216">
        <f t="shared" ref="BB1084" si="2447">BB1083+1</f>
        <v>1079</v>
      </c>
      <c r="BC1084" s="16">
        <f t="shared" si="2350"/>
        <v>2.956164383561644</v>
      </c>
      <c r="BD1084" s="16">
        <f>IF(Template!$F$7="Linear interpolation",LinInterp($AO$5:$AO$18,$AM$5:$AM$18,BC1084),CubicSpline($AO$5:$AO$18,$AM$5:$AM$18,BC1084))</f>
        <v>13.986346372948606</v>
      </c>
      <c r="BE1084" s="221">
        <f t="shared" si="2429"/>
        <v>1.4725373562910302</v>
      </c>
      <c r="BF1084" s="221">
        <f>BE1084/PRODUCT($BG$6:BG1083)</f>
        <v>1.000380681404776</v>
      </c>
      <c r="BG1084" s="16">
        <f t="shared" si="2351"/>
        <v>1.000380681404776</v>
      </c>
      <c r="BH1084" s="10">
        <f t="shared" si="2352"/>
        <v>13.894871274323428</v>
      </c>
      <c r="BI1084" s="90"/>
      <c r="BJ1084" s="17">
        <f t="shared" si="2335"/>
        <v>47077</v>
      </c>
      <c r="BK1084" s="16">
        <f t="shared" si="2328"/>
        <v>13.838531427703526</v>
      </c>
      <c r="BL1084" s="10">
        <f ca="1">IFERROR(AVERAGE(INDIRECT("BK"&amp;AC1084-Template!$F$10+1):INDIRECT("BK"&amp;AC1084)),0)</f>
        <v>13.77364031153841</v>
      </c>
      <c r="BM1084" s="35"/>
      <c r="BN1084" s="86"/>
      <c r="BO1084" s="35"/>
      <c r="BP1084" s="35"/>
      <c r="BQ1084" s="35"/>
      <c r="BR1084" s="35"/>
      <c r="BS1084" s="35"/>
      <c r="BT1084" s="35"/>
      <c r="BU1084" s="35"/>
      <c r="BV1084" s="35"/>
      <c r="BW1084" s="35"/>
      <c r="BX1084" s="35"/>
      <c r="BY1084" s="35"/>
      <c r="BZ1084" s="35"/>
      <c r="CA1084" s="35"/>
      <c r="CB1084" s="35"/>
      <c r="CC1084" s="35"/>
      <c r="CD1084" s="35"/>
      <c r="CE1084" s="35"/>
      <c r="CF1084" s="35"/>
      <c r="CG1084" s="35"/>
      <c r="CH1084" s="35"/>
    </row>
    <row r="1085" spans="1:86" ht="15.6" x14ac:dyDescent="0.3">
      <c r="A1085" s="35"/>
      <c r="B1085" s="86"/>
      <c r="C1085" s="35"/>
      <c r="D1085" s="35"/>
      <c r="E1085" s="35"/>
      <c r="F1085" s="35"/>
      <c r="G1085" s="35"/>
      <c r="H1085" s="35"/>
      <c r="I1085" s="35"/>
      <c r="J1085" s="35"/>
      <c r="K1085" s="35"/>
      <c r="L1085" s="35"/>
      <c r="M1085" s="35"/>
      <c r="N1085" s="35"/>
      <c r="O1085" s="35"/>
      <c r="P1085" s="35"/>
      <c r="Q1085" s="35"/>
      <c r="R1085" s="35"/>
      <c r="S1085" s="35"/>
      <c r="T1085" s="17">
        <f t="shared" si="2329"/>
        <v>47101</v>
      </c>
      <c r="U1085" s="216">
        <f t="shared" si="2322"/>
        <v>4</v>
      </c>
      <c r="V1085" s="216">
        <f t="shared" si="2329"/>
        <v>1080</v>
      </c>
      <c r="W1085" s="16">
        <f t="shared" si="2336"/>
        <v>2.9589041095890409</v>
      </c>
      <c r="X1085" s="16" t="e">
        <f>IF(Template!$F$7="Linear interpolation",LinInterp($I$5:$I$22,$G$5:$G$22,W1085),CubicSpline($I$5:$I$22,$G$5:$G$22,W1085))</f>
        <v>#VALUE!</v>
      </c>
      <c r="Y1085" s="221" t="e">
        <f t="shared" si="2323"/>
        <v>#VALUE!</v>
      </c>
      <c r="Z1085" s="221" t="e">
        <f>Y1085/PRODUCT($AA$6:AA1084)</f>
        <v>#VALUE!</v>
      </c>
      <c r="AA1085" s="16" t="e">
        <f t="shared" si="2330"/>
        <v>#VALUE!</v>
      </c>
      <c r="AB1085" s="10" t="e">
        <f t="shared" si="2331"/>
        <v>#VALUE!</v>
      </c>
      <c r="AC1085" s="90">
        <f t="shared" si="2324"/>
        <v>1085</v>
      </c>
      <c r="AD1085" s="17">
        <f t="shared" si="2332"/>
        <v>47078</v>
      </c>
      <c r="AE1085" s="16" t="e">
        <f t="shared" si="2325"/>
        <v>#VALUE!</v>
      </c>
      <c r="AF1085" s="10">
        <f ca="1">IFERROR(AVERAGE(INDIRECT("AE"&amp;AC1085-Template!$F$10+1):INDIRECT("AE"&amp;AC1085)),0)</f>
        <v>0</v>
      </c>
      <c r="AG1085" s="35"/>
      <c r="AH1085" s="86"/>
      <c r="AI1085" s="35"/>
      <c r="AJ1085" s="35"/>
      <c r="AK1085" s="35"/>
      <c r="AL1085" s="35"/>
      <c r="AM1085" s="35"/>
      <c r="AN1085" s="35"/>
      <c r="AO1085" s="35"/>
      <c r="AP1085" s="35"/>
      <c r="AQ1085" s="35"/>
      <c r="AR1085" s="35"/>
      <c r="AS1085" s="35"/>
      <c r="AT1085" s="35"/>
      <c r="AU1085" s="35"/>
      <c r="AV1085" s="35"/>
      <c r="AW1085" s="35"/>
      <c r="AX1085" s="35"/>
      <c r="AY1085" s="35"/>
      <c r="AZ1085" s="17">
        <f t="shared" ref="AZ1085" si="2448">AZ1084+1</f>
        <v>47101</v>
      </c>
      <c r="BA1085" s="216">
        <f t="shared" si="2348"/>
        <v>4</v>
      </c>
      <c r="BB1085" s="216">
        <f t="shared" ref="BB1085" si="2449">BB1084+1</f>
        <v>1080</v>
      </c>
      <c r="BC1085" s="16">
        <f t="shared" si="2350"/>
        <v>2.9589041095890409</v>
      </c>
      <c r="BD1085" s="16">
        <f>IF(Template!$F$7="Linear interpolation",LinInterp($AO$5:$AO$18,$AM$5:$AM$18,BC1085),CubicSpline($AO$5:$AO$18,$AM$5:$AM$18,BC1085))</f>
        <v>13.987194689742477</v>
      </c>
      <c r="BE1085" s="221">
        <f t="shared" si="2429"/>
        <v>1.4730980200671773</v>
      </c>
      <c r="BF1085" s="221">
        <f>BE1085/PRODUCT($BG$6:BG1084)</f>
        <v>1.0003807467252031</v>
      </c>
      <c r="BG1085" s="16">
        <f t="shared" si="2351"/>
        <v>1.0003807467252031</v>
      </c>
      <c r="BH1085" s="10">
        <f t="shared" si="2352"/>
        <v>13.897255469911386</v>
      </c>
      <c r="BI1085" s="90"/>
      <c r="BJ1085" s="17">
        <f t="shared" si="2335"/>
        <v>47078</v>
      </c>
      <c r="BK1085" s="16">
        <f t="shared" si="2328"/>
        <v>13.831484368748924</v>
      </c>
      <c r="BL1085" s="10">
        <f ca="1">IFERROR(AVERAGE(INDIRECT("BK"&amp;AC1085-Template!$F$10+1):INDIRECT("BK"&amp;AC1085)),0)</f>
        <v>13.777866928433694</v>
      </c>
      <c r="BM1085" s="35"/>
      <c r="BN1085" s="86"/>
      <c r="BO1085" s="35"/>
      <c r="BP1085" s="35"/>
      <c r="BQ1085" s="35"/>
      <c r="BR1085" s="35"/>
      <c r="BS1085" s="35"/>
      <c r="BT1085" s="35"/>
      <c r="BU1085" s="35"/>
      <c r="BV1085" s="35"/>
      <c r="BW1085" s="35"/>
      <c r="BX1085" s="35"/>
      <c r="BY1085" s="35"/>
      <c r="BZ1085" s="35"/>
      <c r="CA1085" s="35"/>
      <c r="CB1085" s="35"/>
      <c r="CC1085" s="35"/>
      <c r="CD1085" s="35"/>
      <c r="CE1085" s="35"/>
      <c r="CF1085" s="35"/>
      <c r="CG1085" s="35"/>
      <c r="CH1085" s="35"/>
    </row>
    <row r="1086" spans="1:86" ht="15.6" x14ac:dyDescent="0.3">
      <c r="A1086" s="35"/>
      <c r="B1086" s="86"/>
      <c r="C1086" s="35"/>
      <c r="D1086" s="35"/>
      <c r="E1086" s="35"/>
      <c r="F1086" s="35"/>
      <c r="G1086" s="35"/>
      <c r="H1086" s="35"/>
      <c r="I1086" s="35"/>
      <c r="J1086" s="35"/>
      <c r="K1086" s="35"/>
      <c r="L1086" s="35"/>
      <c r="M1086" s="35"/>
      <c r="N1086" s="35"/>
      <c r="O1086" s="35"/>
      <c r="P1086" s="35"/>
      <c r="Q1086" s="35"/>
      <c r="R1086" s="35"/>
      <c r="S1086" s="35"/>
      <c r="T1086" s="17">
        <f t="shared" si="2329"/>
        <v>47102</v>
      </c>
      <c r="U1086" s="216">
        <f t="shared" si="2322"/>
        <v>5</v>
      </c>
      <c r="V1086" s="216">
        <f t="shared" si="2329"/>
        <v>1081</v>
      </c>
      <c r="W1086" s="16">
        <f t="shared" si="2336"/>
        <v>2.9616438356164383</v>
      </c>
      <c r="X1086" s="16" t="e">
        <f>IF(Template!$F$7="Linear interpolation",LinInterp($I$5:$I$22,$G$5:$G$22,W1086),CubicSpline($I$5:$I$22,$G$5:$G$22,W1086))</f>
        <v>#VALUE!</v>
      </c>
      <c r="Y1086" s="221" t="e">
        <f t="shared" si="2323"/>
        <v>#VALUE!</v>
      </c>
      <c r="Z1086" s="221" t="e">
        <f>Y1086/PRODUCT($AA$6:AA1085)</f>
        <v>#VALUE!</v>
      </c>
      <c r="AA1086" s="16" t="e">
        <f t="shared" si="2330"/>
        <v>#VALUE!</v>
      </c>
      <c r="AB1086" s="10" t="e">
        <f t="shared" si="2331"/>
        <v>#VALUE!</v>
      </c>
      <c r="AC1086" s="90">
        <f t="shared" si="2324"/>
        <v>1086</v>
      </c>
      <c r="AD1086" s="17">
        <f t="shared" si="2332"/>
        <v>47079</v>
      </c>
      <c r="AE1086" s="16" t="e">
        <f t="shared" si="2325"/>
        <v>#VALUE!</v>
      </c>
      <c r="AF1086" s="10">
        <f ca="1">IFERROR(AVERAGE(INDIRECT("AE"&amp;AC1086-Template!$F$10+1):INDIRECT("AE"&amp;AC1086)),0)</f>
        <v>0</v>
      </c>
      <c r="AG1086" s="35"/>
      <c r="AH1086" s="86"/>
      <c r="AI1086" s="35"/>
      <c r="AJ1086" s="35"/>
      <c r="AK1086" s="35"/>
      <c r="AL1086" s="35"/>
      <c r="AM1086" s="35"/>
      <c r="AN1086" s="35"/>
      <c r="AO1086" s="35"/>
      <c r="AP1086" s="35"/>
      <c r="AQ1086" s="35"/>
      <c r="AR1086" s="35"/>
      <c r="AS1086" s="35"/>
      <c r="AT1086" s="35"/>
      <c r="AU1086" s="35"/>
      <c r="AV1086" s="35"/>
      <c r="AW1086" s="35"/>
      <c r="AX1086" s="35"/>
      <c r="AY1086" s="35"/>
      <c r="AZ1086" s="17">
        <f t="shared" ref="AZ1086" si="2450">AZ1085+1</f>
        <v>47102</v>
      </c>
      <c r="BA1086" s="216">
        <f t="shared" si="2348"/>
        <v>5</v>
      </c>
      <c r="BB1086" s="216">
        <f t="shared" ref="BB1086" si="2451">BB1085+1</f>
        <v>1081</v>
      </c>
      <c r="BC1086" s="16">
        <f t="shared" si="2350"/>
        <v>2.9616438356164383</v>
      </c>
      <c r="BD1086" s="16">
        <f>IF(Template!$F$7="Linear interpolation",LinInterp($AO$5:$AO$18,$AM$5:$AM$18,BC1086),CubicSpline($AO$5:$AO$18,$AM$5:$AM$18,BC1086))</f>
        <v>13.988043909415588</v>
      </c>
      <c r="BE1086" s="221">
        <f t="shared" si="2429"/>
        <v>1.4736589917374689</v>
      </c>
      <c r="BF1086" s="221">
        <f>BE1086/PRODUCT($BG$6:BG1085)</f>
        <v>1.0003808108236178</v>
      </c>
      <c r="BG1086" s="16">
        <f t="shared" si="2351"/>
        <v>1.0003808108236178</v>
      </c>
      <c r="BH1086" s="10">
        <f t="shared" si="2352"/>
        <v>13.899595062051517</v>
      </c>
      <c r="BI1086" s="90"/>
      <c r="BJ1086" s="17">
        <f t="shared" si="2335"/>
        <v>47079</v>
      </c>
      <c r="BK1086" s="16">
        <f t="shared" si="2328"/>
        <v>13.834806076332029</v>
      </c>
      <c r="BL1086" s="10">
        <f ca="1">IFERROR(AVERAGE(INDIRECT("BK"&amp;AC1086-Template!$F$10+1):INDIRECT("BK"&amp;AC1086)),0)</f>
        <v>13.78130183528771</v>
      </c>
      <c r="BM1086" s="35"/>
      <c r="BN1086" s="86"/>
      <c r="BO1086" s="35"/>
      <c r="BP1086" s="35"/>
      <c r="BQ1086" s="35"/>
      <c r="BR1086" s="35"/>
      <c r="BS1086" s="35"/>
      <c r="BT1086" s="35"/>
      <c r="BU1086" s="35"/>
      <c r="BV1086" s="35"/>
      <c r="BW1086" s="35"/>
      <c r="BX1086" s="35"/>
      <c r="BY1086" s="35"/>
      <c r="BZ1086" s="35"/>
      <c r="CA1086" s="35"/>
      <c r="CB1086" s="35"/>
      <c r="CC1086" s="35"/>
      <c r="CD1086" s="35"/>
      <c r="CE1086" s="35"/>
      <c r="CF1086" s="35"/>
      <c r="CG1086" s="35"/>
      <c r="CH1086" s="35"/>
    </row>
    <row r="1087" spans="1:86" ht="15.6" x14ac:dyDescent="0.3">
      <c r="A1087" s="35"/>
      <c r="B1087" s="86"/>
      <c r="C1087" s="35"/>
      <c r="D1087" s="35"/>
      <c r="E1087" s="35"/>
      <c r="F1087" s="35"/>
      <c r="G1087" s="35"/>
      <c r="H1087" s="35"/>
      <c r="I1087" s="35"/>
      <c r="J1087" s="35"/>
      <c r="K1087" s="35"/>
      <c r="L1087" s="35"/>
      <c r="M1087" s="35"/>
      <c r="N1087" s="35"/>
      <c r="O1087" s="35"/>
      <c r="P1087" s="35"/>
      <c r="Q1087" s="35"/>
      <c r="R1087" s="35"/>
      <c r="S1087" s="35"/>
      <c r="T1087" s="17">
        <f t="shared" si="2329"/>
        <v>47103</v>
      </c>
      <c r="U1087" s="216">
        <f t="shared" si="2322"/>
        <v>6</v>
      </c>
      <c r="V1087" s="216">
        <f t="shared" si="2329"/>
        <v>1082</v>
      </c>
      <c r="W1087" s="16">
        <f t="shared" si="2336"/>
        <v>2.9643835616438357</v>
      </c>
      <c r="X1087" s="16" t="e">
        <f>IF(Template!$F$7="Linear interpolation",LinInterp($I$5:$I$22,$G$5:$G$22,W1087),CubicSpline($I$5:$I$22,$G$5:$G$22,W1087))</f>
        <v>#VALUE!</v>
      </c>
      <c r="Y1087" s="221" t="e">
        <f t="shared" si="2323"/>
        <v>#VALUE!</v>
      </c>
      <c r="Z1087" s="221" t="e">
        <f>Y1087/PRODUCT($AA$6:AA1086)</f>
        <v>#VALUE!</v>
      </c>
      <c r="AA1087" s="16" t="e">
        <f t="shared" si="2330"/>
        <v>#VALUE!</v>
      </c>
      <c r="AB1087" s="10" t="e">
        <f t="shared" si="2331"/>
        <v>#VALUE!</v>
      </c>
      <c r="AC1087" s="90">
        <f t="shared" si="2324"/>
        <v>1087</v>
      </c>
      <c r="AD1087" s="17">
        <f t="shared" si="2332"/>
        <v>47080</v>
      </c>
      <c r="AE1087" s="16" t="e">
        <f t="shared" si="2325"/>
        <v>#VALUE!</v>
      </c>
      <c r="AF1087" s="10">
        <f ca="1">IFERROR(AVERAGE(INDIRECT("AE"&amp;AC1087-Template!$F$10+1):INDIRECT("AE"&amp;AC1087)),0)</f>
        <v>0</v>
      </c>
      <c r="AG1087" s="35"/>
      <c r="AH1087" s="86"/>
      <c r="AI1087" s="35"/>
      <c r="AJ1087" s="35"/>
      <c r="AK1087" s="35"/>
      <c r="AL1087" s="35"/>
      <c r="AM1087" s="35"/>
      <c r="AN1087" s="35"/>
      <c r="AO1087" s="35"/>
      <c r="AP1087" s="35"/>
      <c r="AQ1087" s="35"/>
      <c r="AR1087" s="35"/>
      <c r="AS1087" s="35"/>
      <c r="AT1087" s="35"/>
      <c r="AU1087" s="35"/>
      <c r="AV1087" s="35"/>
      <c r="AW1087" s="35"/>
      <c r="AX1087" s="35"/>
      <c r="AY1087" s="35"/>
      <c r="AZ1087" s="17">
        <f t="shared" ref="AZ1087" si="2452">AZ1086+1</f>
        <v>47103</v>
      </c>
      <c r="BA1087" s="216">
        <f t="shared" si="2348"/>
        <v>6</v>
      </c>
      <c r="BB1087" s="216">
        <f t="shared" ref="BB1087" si="2453">BB1086+1</f>
        <v>1082</v>
      </c>
      <c r="BC1087" s="16">
        <f t="shared" si="2350"/>
        <v>2.9643835616438357</v>
      </c>
      <c r="BD1087" s="16">
        <f>IF(Template!$F$7="Linear interpolation",LinInterp($AO$5:$AO$18,$AM$5:$AM$18,BC1087),CubicSpline($AO$5:$AO$18,$AM$5:$AM$18,BC1087))</f>
        <v>13.988893982348014</v>
      </c>
      <c r="BE1087" s="221">
        <f t="shared" si="2429"/>
        <v>1.4742202696832403</v>
      </c>
      <c r="BF1087" s="221">
        <f>BE1087/PRODUCT($BG$6:BG1086)</f>
        <v>1.0003808736952839</v>
      </c>
      <c r="BG1087" s="16">
        <f t="shared" si="2351"/>
        <v>1.0003808108236178</v>
      </c>
      <c r="BH1087" s="10">
        <f t="shared" si="2352"/>
        <v>13.899595062051517</v>
      </c>
      <c r="BI1087" s="90"/>
      <c r="BJ1087" s="17">
        <f t="shared" si="2335"/>
        <v>47080</v>
      </c>
      <c r="BK1087" s="16">
        <f t="shared" si="2328"/>
        <v>13.838086987008502</v>
      </c>
      <c r="BL1087" s="10">
        <f ca="1">IFERROR(AVERAGE(INDIRECT("BK"&amp;AC1087-Template!$F$10+1):INDIRECT("BK"&amp;AC1087)),0)</f>
        <v>13.785150852902756</v>
      </c>
      <c r="BM1087" s="35"/>
      <c r="BN1087" s="86"/>
      <c r="BO1087" s="35"/>
      <c r="BP1087" s="35"/>
      <c r="BQ1087" s="35"/>
      <c r="BR1087" s="35"/>
      <c r="BS1087" s="35"/>
      <c r="BT1087" s="35"/>
      <c r="BU1087" s="35"/>
      <c r="BV1087" s="35"/>
      <c r="BW1087" s="35"/>
      <c r="BX1087" s="35"/>
      <c r="BY1087" s="35"/>
      <c r="BZ1087" s="35"/>
      <c r="CA1087" s="35"/>
      <c r="CB1087" s="35"/>
      <c r="CC1087" s="35"/>
      <c r="CD1087" s="35"/>
      <c r="CE1087" s="35"/>
      <c r="CF1087" s="35"/>
      <c r="CG1087" s="35"/>
      <c r="CH1087" s="35"/>
    </row>
    <row r="1088" spans="1:86" ht="15.6" x14ac:dyDescent="0.3">
      <c r="A1088" s="35"/>
      <c r="B1088" s="86"/>
      <c r="C1088" s="35"/>
      <c r="D1088" s="35"/>
      <c r="E1088" s="35"/>
      <c r="F1088" s="35"/>
      <c r="G1088" s="35"/>
      <c r="H1088" s="35"/>
      <c r="I1088" s="35"/>
      <c r="J1088" s="35"/>
      <c r="K1088" s="35"/>
      <c r="L1088" s="35"/>
      <c r="M1088" s="35"/>
      <c r="N1088" s="35"/>
      <c r="O1088" s="35"/>
      <c r="P1088" s="35"/>
      <c r="Q1088" s="35"/>
      <c r="R1088" s="35"/>
      <c r="S1088" s="35"/>
      <c r="T1088" s="17">
        <f t="shared" si="2329"/>
        <v>47104</v>
      </c>
      <c r="U1088" s="216">
        <f t="shared" si="2322"/>
        <v>7</v>
      </c>
      <c r="V1088" s="216">
        <f t="shared" si="2329"/>
        <v>1083</v>
      </c>
      <c r="W1088" s="16">
        <f t="shared" si="2336"/>
        <v>2.967123287671233</v>
      </c>
      <c r="X1088" s="16" t="e">
        <f>IF(Template!$F$7="Linear interpolation",LinInterp($I$5:$I$22,$G$5:$G$22,W1088),CubicSpline($I$5:$I$22,$G$5:$G$22,W1088))</f>
        <v>#VALUE!</v>
      </c>
      <c r="Y1088" s="221" t="e">
        <f t="shared" si="2323"/>
        <v>#VALUE!</v>
      </c>
      <c r="Z1088" s="221" t="e">
        <f>Y1088/PRODUCT($AA$6:AA1087)</f>
        <v>#VALUE!</v>
      </c>
      <c r="AA1088" s="16" t="e">
        <f t="shared" si="2330"/>
        <v>#VALUE!</v>
      </c>
      <c r="AB1088" s="10" t="e">
        <f t="shared" si="2331"/>
        <v>#VALUE!</v>
      </c>
      <c r="AC1088" s="90">
        <f t="shared" si="2324"/>
        <v>1088</v>
      </c>
      <c r="AD1088" s="17">
        <f t="shared" si="2332"/>
        <v>47081</v>
      </c>
      <c r="AE1088" s="16" t="e">
        <f t="shared" si="2325"/>
        <v>#VALUE!</v>
      </c>
      <c r="AF1088" s="10">
        <f ca="1">IFERROR(AVERAGE(INDIRECT("AE"&amp;AC1088-Template!$F$10+1):INDIRECT("AE"&amp;AC1088)),0)</f>
        <v>0</v>
      </c>
      <c r="AG1088" s="35"/>
      <c r="AH1088" s="86"/>
      <c r="AI1088" s="35"/>
      <c r="AJ1088" s="35"/>
      <c r="AK1088" s="35"/>
      <c r="AL1088" s="35"/>
      <c r="AM1088" s="35"/>
      <c r="AN1088" s="35"/>
      <c r="AO1088" s="35"/>
      <c r="AP1088" s="35"/>
      <c r="AQ1088" s="35"/>
      <c r="AR1088" s="35"/>
      <c r="AS1088" s="35"/>
      <c r="AT1088" s="35"/>
      <c r="AU1088" s="35"/>
      <c r="AV1088" s="35"/>
      <c r="AW1088" s="35"/>
      <c r="AX1088" s="35"/>
      <c r="AY1088" s="35"/>
      <c r="AZ1088" s="17">
        <f t="shared" ref="AZ1088" si="2454">AZ1087+1</f>
        <v>47104</v>
      </c>
      <c r="BA1088" s="216">
        <f t="shared" si="2348"/>
        <v>7</v>
      </c>
      <c r="BB1088" s="216">
        <f t="shared" ref="BB1088" si="2455">BB1087+1</f>
        <v>1083</v>
      </c>
      <c r="BC1088" s="16">
        <f t="shared" si="2350"/>
        <v>2.967123287671233</v>
      </c>
      <c r="BD1088" s="16">
        <f>IF(Template!$F$7="Linear interpolation",LinInterp($AO$5:$AO$18,$AM$5:$AM$18,BC1088),CubicSpline($AO$5:$AO$18,$AM$5:$AM$18,BC1088))</f>
        <v>13.989744858919824</v>
      </c>
      <c r="BE1088" s="221">
        <f t="shared" si="2429"/>
        <v>1.4747818522762208</v>
      </c>
      <c r="BF1088" s="221">
        <f>BE1088/PRODUCT($BG$6:BG1087)</f>
        <v>1.0003809982071385</v>
      </c>
      <c r="BG1088" s="16">
        <f t="shared" si="2351"/>
        <v>1.0003808108236178</v>
      </c>
      <c r="BH1088" s="10">
        <f t="shared" si="2352"/>
        <v>13.899595062051517</v>
      </c>
      <c r="BI1088" s="90"/>
      <c r="BJ1088" s="17">
        <f t="shared" si="2335"/>
        <v>47081</v>
      </c>
      <c r="BK1088" s="16">
        <f t="shared" si="2328"/>
        <v>13.841326927509501</v>
      </c>
      <c r="BL1088" s="10">
        <f ca="1">IFERROR(AVERAGE(INDIRECT("BK"&amp;AC1088-Template!$F$10+1):INDIRECT("BK"&amp;AC1088)),0)</f>
        <v>13.788961413160655</v>
      </c>
      <c r="BM1088" s="35"/>
      <c r="BN1088" s="86"/>
      <c r="BO1088" s="35"/>
      <c r="BP1088" s="35"/>
      <c r="BQ1088" s="35"/>
      <c r="BR1088" s="35"/>
      <c r="BS1088" s="35"/>
      <c r="BT1088" s="35"/>
      <c r="BU1088" s="35"/>
      <c r="BV1088" s="35"/>
      <c r="BW1088" s="35"/>
      <c r="BX1088" s="35"/>
      <c r="BY1088" s="35"/>
      <c r="BZ1088" s="35"/>
      <c r="CA1088" s="35"/>
      <c r="CB1088" s="35"/>
      <c r="CC1088" s="35"/>
      <c r="CD1088" s="35"/>
      <c r="CE1088" s="35"/>
      <c r="CF1088" s="35"/>
      <c r="CG1088" s="35"/>
      <c r="CH1088" s="35"/>
    </row>
    <row r="1089" spans="1:86" ht="15.6" x14ac:dyDescent="0.3">
      <c r="A1089" s="35"/>
      <c r="B1089" s="86"/>
      <c r="C1089" s="35"/>
      <c r="D1089" s="35"/>
      <c r="E1089" s="35"/>
      <c r="F1089" s="35"/>
      <c r="G1089" s="35"/>
      <c r="H1089" s="35"/>
      <c r="I1089" s="35"/>
      <c r="J1089" s="35"/>
      <c r="K1089" s="35"/>
      <c r="L1089" s="35"/>
      <c r="M1089" s="35"/>
      <c r="N1089" s="35"/>
      <c r="O1089" s="35"/>
      <c r="P1089" s="35"/>
      <c r="Q1089" s="35"/>
      <c r="R1089" s="35"/>
      <c r="S1089" s="35"/>
      <c r="T1089" s="17">
        <f t="shared" si="2329"/>
        <v>47105</v>
      </c>
      <c r="U1089" s="216">
        <f t="shared" si="2322"/>
        <v>1</v>
      </c>
      <c r="V1089" s="216">
        <f t="shared" si="2329"/>
        <v>1084</v>
      </c>
      <c r="W1089" s="16">
        <f t="shared" si="2336"/>
        <v>2.9698630136986299</v>
      </c>
      <c r="X1089" s="16" t="e">
        <f>IF(Template!$F$7="Linear interpolation",LinInterp($I$5:$I$22,$G$5:$G$22,W1089),CubicSpline($I$5:$I$22,$G$5:$G$22,W1089))</f>
        <v>#VALUE!</v>
      </c>
      <c r="Y1089" s="221" t="e">
        <f t="shared" si="2323"/>
        <v>#VALUE!</v>
      </c>
      <c r="Z1089" s="221" t="e">
        <f>Y1089/PRODUCT($AA$6:AA1088)</f>
        <v>#VALUE!</v>
      </c>
      <c r="AA1089" s="16" t="e">
        <f t="shared" si="2330"/>
        <v>#VALUE!</v>
      </c>
      <c r="AB1089" s="10" t="e">
        <f t="shared" si="2331"/>
        <v>#VALUE!</v>
      </c>
      <c r="AC1089" s="90">
        <f t="shared" si="2324"/>
        <v>1089</v>
      </c>
      <c r="AD1089" s="17">
        <f t="shared" si="2332"/>
        <v>47082</v>
      </c>
      <c r="AE1089" s="16" t="e">
        <f t="shared" si="2325"/>
        <v>#VALUE!</v>
      </c>
      <c r="AF1089" s="10">
        <f ca="1">IFERROR(AVERAGE(INDIRECT("AE"&amp;AC1089-Template!$F$10+1):INDIRECT("AE"&amp;AC1089)),0)</f>
        <v>0</v>
      </c>
      <c r="AG1089" s="35"/>
      <c r="AH1089" s="86"/>
      <c r="AI1089" s="35"/>
      <c r="AJ1089" s="35"/>
      <c r="AK1089" s="35"/>
      <c r="AL1089" s="35"/>
      <c r="AM1089" s="35"/>
      <c r="AN1089" s="35"/>
      <c r="AO1089" s="35"/>
      <c r="AP1089" s="35"/>
      <c r="AQ1089" s="35"/>
      <c r="AR1089" s="35"/>
      <c r="AS1089" s="35"/>
      <c r="AT1089" s="35"/>
      <c r="AU1089" s="35"/>
      <c r="AV1089" s="35"/>
      <c r="AW1089" s="35"/>
      <c r="AX1089" s="35"/>
      <c r="AY1089" s="35"/>
      <c r="AZ1089" s="17">
        <f t="shared" ref="AZ1089" si="2456">AZ1088+1</f>
        <v>47105</v>
      </c>
      <c r="BA1089" s="216">
        <f t="shared" si="2348"/>
        <v>1</v>
      </c>
      <c r="BB1089" s="216">
        <f t="shared" ref="BB1089" si="2457">BB1088+1</f>
        <v>1084</v>
      </c>
      <c r="BC1089" s="16">
        <f t="shared" si="2350"/>
        <v>2.9698630136986299</v>
      </c>
      <c r="BD1089" s="16">
        <f>IF(Template!$F$7="Linear interpolation",LinInterp($AO$5:$AO$18,$AM$5:$AM$18,BC1089),CubicSpline($AO$5:$AO$18,$AM$5:$AM$18,BC1089))</f>
        <v>13.990596489511093</v>
      </c>
      <c r="BE1089" s="221">
        <f t="shared" si="2429"/>
        <v>1.4753437378785192</v>
      </c>
      <c r="BF1089" s="221">
        <f>BE1089/PRODUCT($BG$6:BG1088)</f>
        <v>1.0003811831229803</v>
      </c>
      <c r="BG1089" s="16">
        <f t="shared" si="2351"/>
        <v>1.0003811831229803</v>
      </c>
      <c r="BH1089" s="10">
        <f t="shared" si="2352"/>
        <v>13.913183988780942</v>
      </c>
      <c r="BI1089" s="90"/>
      <c r="BJ1089" s="17">
        <f t="shared" si="2335"/>
        <v>47082</v>
      </c>
      <c r="BK1089" s="16">
        <f t="shared" si="2328"/>
        <v>13.841326927509501</v>
      </c>
      <c r="BL1089" s="10">
        <f ca="1">IFERROR(AVERAGE(INDIRECT("BK"&amp;AC1089-Template!$F$10+1):INDIRECT("BK"&amp;AC1089)),0)</f>
        <v>13.792626716125664</v>
      </c>
      <c r="BM1089" s="35"/>
      <c r="BN1089" s="86"/>
      <c r="BO1089" s="35"/>
      <c r="BP1089" s="35"/>
      <c r="BQ1089" s="35"/>
      <c r="BR1089" s="35"/>
      <c r="BS1089" s="35"/>
      <c r="BT1089" s="35"/>
      <c r="BU1089" s="35"/>
      <c r="BV1089" s="35"/>
      <c r="BW1089" s="35"/>
      <c r="BX1089" s="35"/>
      <c r="BY1089" s="35"/>
      <c r="BZ1089" s="35"/>
      <c r="CA1089" s="35"/>
      <c r="CB1089" s="35"/>
      <c r="CC1089" s="35"/>
      <c r="CD1089" s="35"/>
      <c r="CE1089" s="35"/>
      <c r="CF1089" s="35"/>
      <c r="CG1089" s="35"/>
      <c r="CH1089" s="35"/>
    </row>
    <row r="1090" spans="1:86" ht="15.6" x14ac:dyDescent="0.3">
      <c r="A1090" s="35"/>
      <c r="B1090" s="86"/>
      <c r="C1090" s="35"/>
      <c r="D1090" s="35"/>
      <c r="E1090" s="35"/>
      <c r="F1090" s="35"/>
      <c r="G1090" s="35"/>
      <c r="H1090" s="35"/>
      <c r="I1090" s="35"/>
      <c r="J1090" s="35"/>
      <c r="K1090" s="35"/>
      <c r="L1090" s="35"/>
      <c r="M1090" s="35"/>
      <c r="N1090" s="35"/>
      <c r="O1090" s="35"/>
      <c r="P1090" s="35"/>
      <c r="Q1090" s="35"/>
      <c r="R1090" s="35"/>
      <c r="S1090" s="35"/>
      <c r="T1090" s="17">
        <f t="shared" si="2329"/>
        <v>47106</v>
      </c>
      <c r="U1090" s="216">
        <f t="shared" si="2322"/>
        <v>2</v>
      </c>
      <c r="V1090" s="216">
        <f t="shared" si="2329"/>
        <v>1085</v>
      </c>
      <c r="W1090" s="16">
        <f t="shared" si="2336"/>
        <v>2.9726027397260273</v>
      </c>
      <c r="X1090" s="16" t="e">
        <f>IF(Template!$F$7="Linear interpolation",LinInterp($I$5:$I$22,$G$5:$G$22,W1090),CubicSpline($I$5:$I$22,$G$5:$G$22,W1090))</f>
        <v>#VALUE!</v>
      </c>
      <c r="Y1090" s="221" t="e">
        <f t="shared" si="2323"/>
        <v>#VALUE!</v>
      </c>
      <c r="Z1090" s="221" t="e">
        <f>Y1090/PRODUCT($AA$6:AA1089)</f>
        <v>#VALUE!</v>
      </c>
      <c r="AA1090" s="16" t="e">
        <f t="shared" si="2330"/>
        <v>#VALUE!</v>
      </c>
      <c r="AB1090" s="10" t="e">
        <f t="shared" si="2331"/>
        <v>#VALUE!</v>
      </c>
      <c r="AC1090" s="90">
        <f t="shared" si="2324"/>
        <v>1090</v>
      </c>
      <c r="AD1090" s="17">
        <f t="shared" si="2332"/>
        <v>47083</v>
      </c>
      <c r="AE1090" s="16" t="e">
        <f t="shared" si="2325"/>
        <v>#VALUE!</v>
      </c>
      <c r="AF1090" s="10">
        <f ca="1">IFERROR(AVERAGE(INDIRECT("AE"&amp;AC1090-Template!$F$10+1):INDIRECT("AE"&amp;AC1090)),0)</f>
        <v>0</v>
      </c>
      <c r="AG1090" s="35"/>
      <c r="AH1090" s="86"/>
      <c r="AI1090" s="35"/>
      <c r="AJ1090" s="35"/>
      <c r="AK1090" s="35"/>
      <c r="AL1090" s="35"/>
      <c r="AM1090" s="35"/>
      <c r="AN1090" s="35"/>
      <c r="AO1090" s="35"/>
      <c r="AP1090" s="35"/>
      <c r="AQ1090" s="35"/>
      <c r="AR1090" s="35"/>
      <c r="AS1090" s="35"/>
      <c r="AT1090" s="35"/>
      <c r="AU1090" s="35"/>
      <c r="AV1090" s="35"/>
      <c r="AW1090" s="35"/>
      <c r="AX1090" s="35"/>
      <c r="AY1090" s="35"/>
      <c r="AZ1090" s="17">
        <f t="shared" ref="AZ1090" si="2458">AZ1089+1</f>
        <v>47106</v>
      </c>
      <c r="BA1090" s="216">
        <f t="shared" si="2348"/>
        <v>2</v>
      </c>
      <c r="BB1090" s="216">
        <f t="shared" ref="BB1090" si="2459">BB1089+1</f>
        <v>1085</v>
      </c>
      <c r="BC1090" s="16">
        <f t="shared" si="2350"/>
        <v>2.9726027397260273</v>
      </c>
      <c r="BD1090" s="16">
        <f>IF(Template!$F$7="Linear interpolation",LinInterp($AO$5:$AO$18,$AM$5:$AM$18,BC1090),CubicSpline($AO$5:$AO$18,$AM$5:$AM$18,BC1090))</f>
        <v>13.991448824501893</v>
      </c>
      <c r="BE1090" s="221">
        <f t="shared" si="2429"/>
        <v>1.4759059248426041</v>
      </c>
      <c r="BF1090" s="221">
        <f>BE1090/PRODUCT($BG$6:BG1089)</f>
        <v>1.0003810549024277</v>
      </c>
      <c r="BG1090" s="16">
        <f t="shared" si="2351"/>
        <v>1.0003810549024277</v>
      </c>
      <c r="BH1090" s="10">
        <f t="shared" si="2352"/>
        <v>13.908503938610316</v>
      </c>
      <c r="BI1090" s="90"/>
      <c r="BJ1090" s="17">
        <f t="shared" si="2335"/>
        <v>47083</v>
      </c>
      <c r="BK1090" s="16">
        <f t="shared" si="2328"/>
        <v>13.841326927509501</v>
      </c>
      <c r="BL1090" s="10">
        <f ca="1">IFERROR(AVERAGE(INDIRECT("BK"&amp;AC1090-Template!$F$10+1):INDIRECT("BK"&amp;AC1090)),0)</f>
        <v>13.796147965665728</v>
      </c>
      <c r="BM1090" s="35"/>
      <c r="BN1090" s="86"/>
      <c r="BO1090" s="35"/>
      <c r="BP1090" s="35"/>
      <c r="BQ1090" s="35"/>
      <c r="BR1090" s="35"/>
      <c r="BS1090" s="35"/>
      <c r="BT1090" s="35"/>
      <c r="BU1090" s="35"/>
      <c r="BV1090" s="35"/>
      <c r="BW1090" s="35"/>
      <c r="BX1090" s="35"/>
      <c r="BY1090" s="35"/>
      <c r="BZ1090" s="35"/>
      <c r="CA1090" s="35"/>
      <c r="CB1090" s="35"/>
      <c r="CC1090" s="35"/>
      <c r="CD1090" s="35"/>
      <c r="CE1090" s="35"/>
      <c r="CF1090" s="35"/>
      <c r="CG1090" s="35"/>
      <c r="CH1090" s="35"/>
    </row>
    <row r="1091" spans="1:86" ht="15.6" x14ac:dyDescent="0.3">
      <c r="A1091" s="35"/>
      <c r="B1091" s="86"/>
      <c r="C1091" s="35"/>
      <c r="D1091" s="35"/>
      <c r="E1091" s="35"/>
      <c r="F1091" s="35"/>
      <c r="G1091" s="35"/>
      <c r="H1091" s="35"/>
      <c r="I1091" s="35"/>
      <c r="J1091" s="35"/>
      <c r="K1091" s="35"/>
      <c r="L1091" s="35"/>
      <c r="M1091" s="35"/>
      <c r="N1091" s="35"/>
      <c r="O1091" s="35"/>
      <c r="P1091" s="35"/>
      <c r="Q1091" s="35"/>
      <c r="R1091" s="35"/>
      <c r="S1091" s="35"/>
      <c r="T1091" s="17">
        <f t="shared" si="2329"/>
        <v>47107</v>
      </c>
      <c r="U1091" s="216">
        <f t="shared" si="2322"/>
        <v>3</v>
      </c>
      <c r="V1091" s="216">
        <f t="shared" si="2329"/>
        <v>1086</v>
      </c>
      <c r="W1091" s="16">
        <f t="shared" si="2336"/>
        <v>2.9753424657534246</v>
      </c>
      <c r="X1091" s="16" t="e">
        <f>IF(Template!$F$7="Linear interpolation",LinInterp($I$5:$I$22,$G$5:$G$22,W1091),CubicSpline($I$5:$I$22,$G$5:$G$22,W1091))</f>
        <v>#VALUE!</v>
      </c>
      <c r="Y1091" s="221" t="e">
        <f t="shared" si="2323"/>
        <v>#VALUE!</v>
      </c>
      <c r="Z1091" s="221" t="e">
        <f>Y1091/PRODUCT($AA$6:AA1090)</f>
        <v>#VALUE!</v>
      </c>
      <c r="AA1091" s="16" t="e">
        <f t="shared" si="2330"/>
        <v>#VALUE!</v>
      </c>
      <c r="AB1091" s="10" t="e">
        <f t="shared" si="2331"/>
        <v>#VALUE!</v>
      </c>
      <c r="AC1091" s="90">
        <f t="shared" si="2324"/>
        <v>1091</v>
      </c>
      <c r="AD1091" s="17">
        <f t="shared" si="2332"/>
        <v>47084</v>
      </c>
      <c r="AE1091" s="16" t="e">
        <f t="shared" si="2325"/>
        <v>#VALUE!</v>
      </c>
      <c r="AF1091" s="10">
        <f ca="1">IFERROR(AVERAGE(INDIRECT("AE"&amp;AC1091-Template!$F$10+1):INDIRECT("AE"&amp;AC1091)),0)</f>
        <v>0</v>
      </c>
      <c r="AG1091" s="35"/>
      <c r="AH1091" s="86"/>
      <c r="AI1091" s="35"/>
      <c r="AJ1091" s="35"/>
      <c r="AK1091" s="35"/>
      <c r="AL1091" s="35"/>
      <c r="AM1091" s="35"/>
      <c r="AN1091" s="35"/>
      <c r="AO1091" s="35"/>
      <c r="AP1091" s="35"/>
      <c r="AQ1091" s="35"/>
      <c r="AR1091" s="35"/>
      <c r="AS1091" s="35"/>
      <c r="AT1091" s="35"/>
      <c r="AU1091" s="35"/>
      <c r="AV1091" s="35"/>
      <c r="AW1091" s="35"/>
      <c r="AX1091" s="35"/>
      <c r="AY1091" s="35"/>
      <c r="AZ1091" s="17">
        <f t="shared" ref="AZ1091" si="2460">AZ1090+1</f>
        <v>47107</v>
      </c>
      <c r="BA1091" s="216">
        <f t="shared" si="2348"/>
        <v>3</v>
      </c>
      <c r="BB1091" s="216">
        <f t="shared" ref="BB1091" si="2461">BB1090+1</f>
        <v>1086</v>
      </c>
      <c r="BC1091" s="16">
        <f t="shared" si="2350"/>
        <v>2.9753424657534246</v>
      </c>
      <c r="BD1091" s="16">
        <f>IF(Template!$F$7="Linear interpolation",LinInterp($AO$5:$AO$18,$AM$5:$AM$18,BC1091),CubicSpline($AO$5:$AO$18,$AM$5:$AM$18,BC1091))</f>
        <v>13.992301814272297</v>
      </c>
      <c r="BE1091" s="221">
        <f t="shared" si="2429"/>
        <v>1.4764684115112883</v>
      </c>
      <c r="BF1091" s="221">
        <f>BE1091/PRODUCT($BG$6:BG1090)</f>
        <v>1.0003811128197375</v>
      </c>
      <c r="BG1091" s="16">
        <f t="shared" si="2351"/>
        <v>1.0003811128197375</v>
      </c>
      <c r="BH1091" s="10">
        <f t="shared" si="2352"/>
        <v>13.910617920419366</v>
      </c>
      <c r="BI1091" s="90"/>
      <c r="BJ1091" s="17">
        <f t="shared" si="2335"/>
        <v>47084</v>
      </c>
      <c r="BK1091" s="16">
        <f t="shared" si="2328"/>
        <v>13.860354275393227</v>
      </c>
      <c r="BL1091" s="10">
        <f ca="1">IFERROR(AVERAGE(INDIRECT("BK"&amp;AC1091-Template!$F$10+1):INDIRECT("BK"&amp;AC1091)),0)</f>
        <v>13.800303460135245</v>
      </c>
      <c r="BM1091" s="35"/>
      <c r="BN1091" s="86"/>
      <c r="BO1091" s="35"/>
      <c r="BP1091" s="35"/>
      <c r="BQ1091" s="35"/>
      <c r="BR1091" s="35"/>
      <c r="BS1091" s="35"/>
      <c r="BT1091" s="35"/>
      <c r="BU1091" s="35"/>
      <c r="BV1091" s="35"/>
      <c r="BW1091" s="35"/>
      <c r="BX1091" s="35"/>
      <c r="BY1091" s="35"/>
      <c r="BZ1091" s="35"/>
      <c r="CA1091" s="35"/>
      <c r="CB1091" s="35"/>
      <c r="CC1091" s="35"/>
      <c r="CD1091" s="35"/>
      <c r="CE1091" s="35"/>
      <c r="CF1091" s="35"/>
      <c r="CG1091" s="35"/>
      <c r="CH1091" s="35"/>
    </row>
    <row r="1092" spans="1:86" ht="15.6" x14ac:dyDescent="0.3">
      <c r="A1092" s="35"/>
      <c r="B1092" s="86"/>
      <c r="C1092" s="35"/>
      <c r="D1092" s="35"/>
      <c r="E1092" s="35"/>
      <c r="F1092" s="35"/>
      <c r="G1092" s="35"/>
      <c r="H1092" s="35"/>
      <c r="I1092" s="35"/>
      <c r="J1092" s="35"/>
      <c r="K1092" s="35"/>
      <c r="L1092" s="35"/>
      <c r="M1092" s="35"/>
      <c r="N1092" s="35"/>
      <c r="O1092" s="35"/>
      <c r="P1092" s="35"/>
      <c r="Q1092" s="35"/>
      <c r="R1092" s="35"/>
      <c r="S1092" s="35"/>
      <c r="T1092" s="17">
        <f t="shared" si="2329"/>
        <v>47108</v>
      </c>
      <c r="U1092" s="216">
        <f t="shared" si="2322"/>
        <v>4</v>
      </c>
      <c r="V1092" s="216">
        <f t="shared" si="2329"/>
        <v>1087</v>
      </c>
      <c r="W1092" s="16">
        <f t="shared" si="2336"/>
        <v>2.978082191780822</v>
      </c>
      <c r="X1092" s="16" t="e">
        <f>IF(Template!$F$7="Linear interpolation",LinInterp($I$5:$I$22,$G$5:$G$22,W1092),CubicSpline($I$5:$I$22,$G$5:$G$22,W1092))</f>
        <v>#VALUE!</v>
      </c>
      <c r="Y1092" s="221" t="e">
        <f t="shared" si="2323"/>
        <v>#VALUE!</v>
      </c>
      <c r="Z1092" s="221" t="e">
        <f>Y1092/PRODUCT($AA$6:AA1091)</f>
        <v>#VALUE!</v>
      </c>
      <c r="AA1092" s="16" t="e">
        <f t="shared" si="2330"/>
        <v>#VALUE!</v>
      </c>
      <c r="AB1092" s="10" t="e">
        <f t="shared" si="2331"/>
        <v>#VALUE!</v>
      </c>
      <c r="AC1092" s="90">
        <f t="shared" si="2324"/>
        <v>1092</v>
      </c>
      <c r="AD1092" s="17">
        <f t="shared" si="2332"/>
        <v>47085</v>
      </c>
      <c r="AE1092" s="16" t="e">
        <f t="shared" si="2325"/>
        <v>#VALUE!</v>
      </c>
      <c r="AF1092" s="10">
        <f ca="1">IFERROR(AVERAGE(INDIRECT("AE"&amp;AC1092-Template!$F$10+1):INDIRECT("AE"&amp;AC1092)),0)</f>
        <v>0</v>
      </c>
      <c r="AG1092" s="35"/>
      <c r="AH1092" s="86"/>
      <c r="AI1092" s="35"/>
      <c r="AJ1092" s="35"/>
      <c r="AK1092" s="35"/>
      <c r="AL1092" s="35"/>
      <c r="AM1092" s="35"/>
      <c r="AN1092" s="35"/>
      <c r="AO1092" s="35"/>
      <c r="AP1092" s="35"/>
      <c r="AQ1092" s="35"/>
      <c r="AR1092" s="35"/>
      <c r="AS1092" s="35"/>
      <c r="AT1092" s="35"/>
      <c r="AU1092" s="35"/>
      <c r="AV1092" s="35"/>
      <c r="AW1092" s="35"/>
      <c r="AX1092" s="35"/>
      <c r="AY1092" s="35"/>
      <c r="AZ1092" s="17">
        <f t="shared" ref="AZ1092" si="2462">AZ1091+1</f>
        <v>47108</v>
      </c>
      <c r="BA1092" s="216">
        <f t="shared" si="2348"/>
        <v>4</v>
      </c>
      <c r="BB1092" s="216">
        <f t="shared" ref="BB1092" si="2463">BB1091+1</f>
        <v>1087</v>
      </c>
      <c r="BC1092" s="16">
        <f t="shared" si="2350"/>
        <v>2.978082191780822</v>
      </c>
      <c r="BD1092" s="16">
        <f>IF(Template!$F$7="Linear interpolation",LinInterp($AO$5:$AO$18,$AM$5:$AM$18,BC1092),CubicSpline($AO$5:$AO$18,$AM$5:$AM$18,BC1092))</f>
        <v>13.993155409202375</v>
      </c>
      <c r="BE1092" s="221">
        <f t="shared" si="2429"/>
        <v>1.4770311962177145</v>
      </c>
      <c r="BF1092" s="221">
        <f>BE1092/PRODUCT($BG$6:BG1091)</f>
        <v>1.00038116948662</v>
      </c>
      <c r="BG1092" s="16">
        <f t="shared" si="2351"/>
        <v>1.00038116948662</v>
      </c>
      <c r="BH1092" s="10">
        <f t="shared" si="2352"/>
        <v>13.912686261631336</v>
      </c>
      <c r="BI1092" s="90"/>
      <c r="BJ1092" s="17">
        <f t="shared" si="2335"/>
        <v>47085</v>
      </c>
      <c r="BK1092" s="16">
        <f t="shared" si="2328"/>
        <v>13.853873525720983</v>
      </c>
      <c r="BL1092" s="10">
        <f ca="1">IFERROR(AVERAGE(INDIRECT("BK"&amp;AC1092-Template!$F$10+1):INDIRECT("BK"&amp;AC1092)),0)</f>
        <v>13.804242929615691</v>
      </c>
      <c r="BM1092" s="35"/>
      <c r="BN1092" s="86"/>
      <c r="BO1092" s="35"/>
      <c r="BP1092" s="35"/>
      <c r="BQ1092" s="35"/>
      <c r="BR1092" s="35"/>
      <c r="BS1092" s="35"/>
      <c r="BT1092" s="35"/>
      <c r="BU1092" s="35"/>
      <c r="BV1092" s="35"/>
      <c r="BW1092" s="35"/>
      <c r="BX1092" s="35"/>
      <c r="BY1092" s="35"/>
      <c r="BZ1092" s="35"/>
      <c r="CA1092" s="35"/>
      <c r="CB1092" s="35"/>
      <c r="CC1092" s="35"/>
      <c r="CD1092" s="35"/>
      <c r="CE1092" s="35"/>
      <c r="CF1092" s="35"/>
      <c r="CG1092" s="35"/>
      <c r="CH1092" s="35"/>
    </row>
    <row r="1093" spans="1:86" ht="15.6" x14ac:dyDescent="0.3">
      <c r="A1093" s="35"/>
      <c r="B1093" s="86"/>
      <c r="C1093" s="35"/>
      <c r="D1093" s="35"/>
      <c r="E1093" s="35"/>
      <c r="F1093" s="35"/>
      <c r="G1093" s="35"/>
      <c r="H1093" s="35"/>
      <c r="I1093" s="35"/>
      <c r="J1093" s="35"/>
      <c r="K1093" s="35"/>
      <c r="L1093" s="35"/>
      <c r="M1093" s="35"/>
      <c r="N1093" s="35"/>
      <c r="O1093" s="35"/>
      <c r="P1093" s="35"/>
      <c r="Q1093" s="35"/>
      <c r="R1093" s="35"/>
      <c r="S1093" s="35"/>
      <c r="T1093" s="17">
        <f t="shared" si="2329"/>
        <v>47109</v>
      </c>
      <c r="U1093" s="216">
        <f t="shared" si="2322"/>
        <v>5</v>
      </c>
      <c r="V1093" s="216">
        <f t="shared" si="2329"/>
        <v>1088</v>
      </c>
      <c r="W1093" s="16">
        <f t="shared" si="2336"/>
        <v>2.9808219178082194</v>
      </c>
      <c r="X1093" s="16" t="e">
        <f>IF(Template!$F$7="Linear interpolation",LinInterp($I$5:$I$22,$G$5:$G$22,W1093),CubicSpline($I$5:$I$22,$G$5:$G$22,W1093))</f>
        <v>#VALUE!</v>
      </c>
      <c r="Y1093" s="221" t="e">
        <f t="shared" si="2323"/>
        <v>#VALUE!</v>
      </c>
      <c r="Z1093" s="221" t="e">
        <f>Y1093/PRODUCT($AA$6:AA1092)</f>
        <v>#VALUE!</v>
      </c>
      <c r="AA1093" s="16" t="e">
        <f t="shared" si="2330"/>
        <v>#VALUE!</v>
      </c>
      <c r="AB1093" s="10" t="e">
        <f t="shared" si="2331"/>
        <v>#VALUE!</v>
      </c>
      <c r="AC1093" s="90">
        <f t="shared" si="2324"/>
        <v>1093</v>
      </c>
      <c r="AD1093" s="17">
        <f t="shared" si="2332"/>
        <v>47086</v>
      </c>
      <c r="AE1093" s="16" t="e">
        <f t="shared" si="2325"/>
        <v>#VALUE!</v>
      </c>
      <c r="AF1093" s="10">
        <f ca="1">IFERROR(AVERAGE(INDIRECT("AE"&amp;AC1093-Template!$F$10+1):INDIRECT("AE"&amp;AC1093)),0)</f>
        <v>0</v>
      </c>
      <c r="AG1093" s="35"/>
      <c r="AH1093" s="86"/>
      <c r="AI1093" s="35"/>
      <c r="AJ1093" s="35"/>
      <c r="AK1093" s="35"/>
      <c r="AL1093" s="35"/>
      <c r="AM1093" s="35"/>
      <c r="AN1093" s="35"/>
      <c r="AO1093" s="35"/>
      <c r="AP1093" s="35"/>
      <c r="AQ1093" s="35"/>
      <c r="AR1093" s="35"/>
      <c r="AS1093" s="35"/>
      <c r="AT1093" s="35"/>
      <c r="AU1093" s="35"/>
      <c r="AV1093" s="35"/>
      <c r="AW1093" s="35"/>
      <c r="AX1093" s="35"/>
      <c r="AY1093" s="35"/>
      <c r="AZ1093" s="17">
        <f t="shared" ref="AZ1093" si="2464">AZ1092+1</f>
        <v>47109</v>
      </c>
      <c r="BA1093" s="216">
        <f t="shared" si="2348"/>
        <v>5</v>
      </c>
      <c r="BB1093" s="216">
        <f t="shared" ref="BB1093" si="2465">BB1092+1</f>
        <v>1088</v>
      </c>
      <c r="BC1093" s="16">
        <f t="shared" si="2350"/>
        <v>2.9808219178082194</v>
      </c>
      <c r="BD1093" s="16">
        <f>IF(Template!$F$7="Linear interpolation",LinInterp($AO$5:$AO$18,$AM$5:$AM$18,BC1093),CubicSpline($AO$5:$AO$18,$AM$5:$AM$18,BC1093))</f>
        <v>13.9940095596722</v>
      </c>
      <c r="BE1093" s="221">
        <f t="shared" si="2429"/>
        <v>1.477594277285337</v>
      </c>
      <c r="BF1093" s="221">
        <f>BE1093/PRODUCT($BG$6:BG1092)</f>
        <v>1.0003812248983395</v>
      </c>
      <c r="BG1093" s="16">
        <f t="shared" si="2351"/>
        <v>1.0003812248983395</v>
      </c>
      <c r="BH1093" s="10">
        <f t="shared" si="2352"/>
        <v>13.914708789390717</v>
      </c>
      <c r="BI1093" s="90"/>
      <c r="BJ1093" s="17">
        <f t="shared" si="2335"/>
        <v>47086</v>
      </c>
      <c r="BK1093" s="16">
        <f t="shared" si="2328"/>
        <v>13.856906018767656</v>
      </c>
      <c r="BL1093" s="10">
        <f ca="1">IFERROR(AVERAGE(INDIRECT("BK"&amp;AC1093-Template!$F$10+1):INDIRECT("BK"&amp;AC1093)),0)</f>
        <v>13.807431286932905</v>
      </c>
      <c r="BM1093" s="35"/>
      <c r="BN1093" s="86"/>
      <c r="BO1093" s="35"/>
      <c r="BP1093" s="35"/>
      <c r="BQ1093" s="35"/>
      <c r="BR1093" s="35"/>
      <c r="BS1093" s="35"/>
      <c r="BT1093" s="35"/>
      <c r="BU1093" s="35"/>
      <c r="BV1093" s="35"/>
      <c r="BW1093" s="35"/>
      <c r="BX1093" s="35"/>
      <c r="BY1093" s="35"/>
      <c r="BZ1093" s="35"/>
      <c r="CA1093" s="35"/>
      <c r="CB1093" s="35"/>
      <c r="CC1093" s="35"/>
      <c r="CD1093" s="35"/>
      <c r="CE1093" s="35"/>
      <c r="CF1093" s="35"/>
      <c r="CG1093" s="35"/>
      <c r="CH1093" s="35"/>
    </row>
    <row r="1094" spans="1:86" ht="15.6" x14ac:dyDescent="0.3">
      <c r="A1094" s="35"/>
      <c r="B1094" s="86"/>
      <c r="C1094" s="35"/>
      <c r="D1094" s="35"/>
      <c r="E1094" s="35"/>
      <c r="F1094" s="35"/>
      <c r="G1094" s="35"/>
      <c r="H1094" s="35"/>
      <c r="I1094" s="35"/>
      <c r="J1094" s="35"/>
      <c r="K1094" s="35"/>
      <c r="L1094" s="35"/>
      <c r="M1094" s="35"/>
      <c r="N1094" s="35"/>
      <c r="O1094" s="35"/>
      <c r="P1094" s="35"/>
      <c r="Q1094" s="35"/>
      <c r="R1094" s="35"/>
      <c r="S1094" s="35"/>
      <c r="T1094" s="17">
        <f t="shared" si="2329"/>
        <v>47110</v>
      </c>
      <c r="U1094" s="216">
        <f t="shared" ref="U1094:U1157" si="2466">WEEKDAY(T1094,2)</f>
        <v>6</v>
      </c>
      <c r="V1094" s="216">
        <f t="shared" si="2329"/>
        <v>1089</v>
      </c>
      <c r="W1094" s="16">
        <f t="shared" si="2336"/>
        <v>2.9835616438356163</v>
      </c>
      <c r="X1094" s="16" t="e">
        <f>IF(Template!$F$7="Linear interpolation",LinInterp($I$5:$I$22,$G$5:$G$22,W1094),CubicSpline($I$5:$I$22,$G$5:$G$22,W1094))</f>
        <v>#VALUE!</v>
      </c>
      <c r="Y1094" s="221" t="e">
        <f t="shared" ref="Y1094:Y1157" si="2467">(1+(X1094/100))^W1094</f>
        <v>#VALUE!</v>
      </c>
      <c r="Z1094" s="221" t="e">
        <f>Y1094/PRODUCT($AA$6:AA1093)</f>
        <v>#VALUE!</v>
      </c>
      <c r="AA1094" s="16" t="e">
        <f t="shared" si="2330"/>
        <v>#VALUE!</v>
      </c>
      <c r="AB1094" s="10" t="e">
        <f t="shared" si="2331"/>
        <v>#VALUE!</v>
      </c>
      <c r="AC1094" s="90">
        <f t="shared" ref="AC1094:AC1157" si="2468">ROW(AD1094)</f>
        <v>1094</v>
      </c>
      <c r="AD1094" s="17">
        <f t="shared" si="2332"/>
        <v>47087</v>
      </c>
      <c r="AE1094" s="16" t="e">
        <f t="shared" ref="AE1094:AE1157" si="2469">IF(R1094&lt;&gt;0,R1094,VLOOKUP(AD1094,$T:$AB,9,FALSE))</f>
        <v>#VALUE!</v>
      </c>
      <c r="AF1094" s="10">
        <f ca="1">IFERROR(AVERAGE(INDIRECT("AE"&amp;AC1094-Template!$F$10+1):INDIRECT("AE"&amp;AC1094)),0)</f>
        <v>0</v>
      </c>
      <c r="AG1094" s="35"/>
      <c r="AH1094" s="86"/>
      <c r="AI1094" s="35"/>
      <c r="AJ1094" s="35"/>
      <c r="AK1094" s="35"/>
      <c r="AL1094" s="35"/>
      <c r="AM1094" s="35"/>
      <c r="AN1094" s="35"/>
      <c r="AO1094" s="35"/>
      <c r="AP1094" s="35"/>
      <c r="AQ1094" s="35"/>
      <c r="AR1094" s="35"/>
      <c r="AS1094" s="35"/>
      <c r="AT1094" s="35"/>
      <c r="AU1094" s="35"/>
      <c r="AV1094" s="35"/>
      <c r="AW1094" s="35"/>
      <c r="AX1094" s="35"/>
      <c r="AY1094" s="35"/>
      <c r="AZ1094" s="17">
        <f t="shared" ref="AZ1094" si="2470">AZ1093+1</f>
        <v>47110</v>
      </c>
      <c r="BA1094" s="216">
        <f t="shared" si="2348"/>
        <v>6</v>
      </c>
      <c r="BB1094" s="216">
        <f t="shared" ref="BB1094" si="2471">BB1093+1</f>
        <v>1089</v>
      </c>
      <c r="BC1094" s="16">
        <f t="shared" si="2350"/>
        <v>2.9835616438356163</v>
      </c>
      <c r="BD1094" s="16">
        <f>IF(Template!$F$7="Linear interpolation",LinInterp($AO$5:$AO$18,$AM$5:$AM$18,BC1094),CubicSpline($AO$5:$AO$18,$AM$5:$AM$18,BC1094))</f>
        <v>13.994864216061847</v>
      </c>
      <c r="BE1094" s="221">
        <f t="shared" si="2429"/>
        <v>1.4781576530279019</v>
      </c>
      <c r="BF1094" s="221">
        <f>BE1094/PRODUCT($BG$6:BG1093)</f>
        <v>1.0003812790501601</v>
      </c>
      <c r="BG1094" s="16">
        <f t="shared" si="2351"/>
        <v>1.0003812248983395</v>
      </c>
      <c r="BH1094" s="10">
        <f t="shared" si="2352"/>
        <v>13.914708789390717</v>
      </c>
      <c r="BI1094" s="90"/>
      <c r="BJ1094" s="17">
        <f t="shared" si="2335"/>
        <v>47087</v>
      </c>
      <c r="BK1094" s="16">
        <f t="shared" ref="BK1094:BK1157" si="2472">IF(AX1094&lt;&gt;0,AX1094,VLOOKUP(BJ1094,$AZ:$BH,9,FALSE))</f>
        <v>13.859896503046976</v>
      </c>
      <c r="BL1094" s="10">
        <f ca="1">IFERROR(AVERAGE(INDIRECT("BK"&amp;AC1094-Template!$F$10+1):INDIRECT("BK"&amp;AC1094)),0)</f>
        <v>13.81100746301683</v>
      </c>
      <c r="BM1094" s="35"/>
      <c r="BN1094" s="86"/>
      <c r="BO1094" s="35"/>
      <c r="BP1094" s="35"/>
      <c r="BQ1094" s="35"/>
      <c r="BR1094" s="35"/>
      <c r="BS1094" s="35"/>
      <c r="BT1094" s="35"/>
      <c r="BU1094" s="35"/>
      <c r="BV1094" s="35"/>
      <c r="BW1094" s="35"/>
      <c r="BX1094" s="35"/>
      <c r="BY1094" s="35"/>
      <c r="BZ1094" s="35"/>
      <c r="CA1094" s="35"/>
      <c r="CB1094" s="35"/>
      <c r="CC1094" s="35"/>
      <c r="CD1094" s="35"/>
      <c r="CE1094" s="35"/>
      <c r="CF1094" s="35"/>
      <c r="CG1094" s="35"/>
      <c r="CH1094" s="35"/>
    </row>
    <row r="1095" spans="1:86" ht="15.6" x14ac:dyDescent="0.3">
      <c r="A1095" s="35"/>
      <c r="B1095" s="86"/>
      <c r="C1095" s="35"/>
      <c r="D1095" s="35"/>
      <c r="E1095" s="35"/>
      <c r="F1095" s="35"/>
      <c r="G1095" s="35"/>
      <c r="H1095" s="35"/>
      <c r="I1095" s="35"/>
      <c r="J1095" s="35"/>
      <c r="K1095" s="35"/>
      <c r="L1095" s="35"/>
      <c r="M1095" s="35"/>
      <c r="N1095" s="35"/>
      <c r="O1095" s="35"/>
      <c r="P1095" s="35"/>
      <c r="Q1095" s="35"/>
      <c r="R1095" s="35"/>
      <c r="S1095" s="35"/>
      <c r="T1095" s="17">
        <f t="shared" ref="T1095:V1158" si="2473">T1094+1</f>
        <v>47111</v>
      </c>
      <c r="U1095" s="216">
        <f t="shared" si="2466"/>
        <v>7</v>
      </c>
      <c r="V1095" s="216">
        <f t="shared" si="2473"/>
        <v>1090</v>
      </c>
      <c r="W1095" s="16">
        <f t="shared" si="2336"/>
        <v>2.9863013698630136</v>
      </c>
      <c r="X1095" s="16" t="e">
        <f>IF(Template!$F$7="Linear interpolation",LinInterp($I$5:$I$22,$G$5:$G$22,W1095),CubicSpline($I$5:$I$22,$G$5:$G$22,W1095))</f>
        <v>#VALUE!</v>
      </c>
      <c r="Y1095" s="221" t="e">
        <f t="shared" si="2467"/>
        <v>#VALUE!</v>
      </c>
      <c r="Z1095" s="221" t="e">
        <f>Y1095/PRODUCT($AA$6:AA1094)</f>
        <v>#VALUE!</v>
      </c>
      <c r="AA1095" s="16" t="e">
        <f t="shared" ref="AA1095:AA1158" si="2474">1+AB1095/365/100</f>
        <v>#VALUE!</v>
      </c>
      <c r="AB1095" s="10" t="e">
        <f t="shared" ref="AB1095:AB1158" si="2475">IF(OR(U1095=6,U1095=7),AB1094,(Z1095-1)*365*100)</f>
        <v>#VALUE!</v>
      </c>
      <c r="AC1095" s="90">
        <f t="shared" si="2468"/>
        <v>1095</v>
      </c>
      <c r="AD1095" s="17">
        <f t="shared" ref="AD1095:AD1158" si="2476">AD1094+1</f>
        <v>47088</v>
      </c>
      <c r="AE1095" s="16" t="e">
        <f t="shared" si="2469"/>
        <v>#VALUE!</v>
      </c>
      <c r="AF1095" s="10">
        <f ca="1">IFERROR(AVERAGE(INDIRECT("AE"&amp;AC1095-Template!$F$10+1):INDIRECT("AE"&amp;AC1095)),0)</f>
        <v>0</v>
      </c>
      <c r="AG1095" s="35"/>
      <c r="AH1095" s="86"/>
      <c r="AI1095" s="35"/>
      <c r="AJ1095" s="35"/>
      <c r="AK1095" s="35"/>
      <c r="AL1095" s="35"/>
      <c r="AM1095" s="35"/>
      <c r="AN1095" s="35"/>
      <c r="AO1095" s="35"/>
      <c r="AP1095" s="35"/>
      <c r="AQ1095" s="35"/>
      <c r="AR1095" s="35"/>
      <c r="AS1095" s="35"/>
      <c r="AT1095" s="35"/>
      <c r="AU1095" s="35"/>
      <c r="AV1095" s="35"/>
      <c r="AW1095" s="35"/>
      <c r="AX1095" s="35"/>
      <c r="AY1095" s="35"/>
      <c r="AZ1095" s="17">
        <f t="shared" ref="AZ1095" si="2477">AZ1094+1</f>
        <v>47111</v>
      </c>
      <c r="BA1095" s="216">
        <f t="shared" si="2348"/>
        <v>7</v>
      </c>
      <c r="BB1095" s="216">
        <f t="shared" ref="BB1095" si="2478">BB1094+1</f>
        <v>1090</v>
      </c>
      <c r="BC1095" s="16">
        <f t="shared" si="2350"/>
        <v>2.9863013698630136</v>
      </c>
      <c r="BD1095" s="16">
        <f>IF(Template!$F$7="Linear interpolation",LinInterp($AO$5:$AO$18,$AM$5:$AM$18,BC1095),CubicSpline($AO$5:$AO$18,$AM$5:$AM$18,BC1095))</f>
        <v>13.995719328751386</v>
      </c>
      <c r="BE1095" s="221">
        <f t="shared" si="2429"/>
        <v>1.4787213217494382</v>
      </c>
      <c r="BF1095" s="221">
        <f>BE1095/PRODUCT($BG$6:BG1094)</f>
        <v>1.000381386089175</v>
      </c>
      <c r="BG1095" s="16">
        <f t="shared" si="2351"/>
        <v>1.0003812248983395</v>
      </c>
      <c r="BH1095" s="10">
        <f t="shared" si="2352"/>
        <v>13.914708789390717</v>
      </c>
      <c r="BI1095" s="90"/>
      <c r="BJ1095" s="17">
        <f t="shared" ref="BJ1095:BJ1158" si="2479">BJ1094+1</f>
        <v>47088</v>
      </c>
      <c r="BK1095" s="16">
        <f t="shared" si="2472"/>
        <v>13.86284480548461</v>
      </c>
      <c r="BL1095" s="10">
        <f ca="1">IFERROR(AVERAGE(INDIRECT("BK"&amp;AC1095-Template!$F$10+1):INDIRECT("BK"&amp;AC1095)),0)</f>
        <v>13.814543968541562</v>
      </c>
      <c r="BM1095" s="35"/>
      <c r="BN1095" s="86"/>
      <c r="BO1095" s="35"/>
      <c r="BP1095" s="35"/>
      <c r="BQ1095" s="35"/>
      <c r="BR1095" s="35"/>
      <c r="BS1095" s="35"/>
      <c r="BT1095" s="35"/>
      <c r="BU1095" s="35"/>
      <c r="BV1095" s="35"/>
      <c r="BW1095" s="35"/>
      <c r="BX1095" s="35"/>
      <c r="BY1095" s="35"/>
      <c r="BZ1095" s="35"/>
      <c r="CA1095" s="35"/>
      <c r="CB1095" s="35"/>
      <c r="CC1095" s="35"/>
      <c r="CD1095" s="35"/>
      <c r="CE1095" s="35"/>
      <c r="CF1095" s="35"/>
      <c r="CG1095" s="35"/>
      <c r="CH1095" s="35"/>
    </row>
    <row r="1096" spans="1:86" ht="15.6" x14ac:dyDescent="0.3">
      <c r="A1096" s="35"/>
      <c r="B1096" s="86"/>
      <c r="C1096" s="35"/>
      <c r="D1096" s="35"/>
      <c r="E1096" s="35"/>
      <c r="F1096" s="35"/>
      <c r="G1096" s="35"/>
      <c r="H1096" s="35"/>
      <c r="I1096" s="35"/>
      <c r="J1096" s="35"/>
      <c r="K1096" s="35"/>
      <c r="L1096" s="35"/>
      <c r="M1096" s="35"/>
      <c r="N1096" s="35"/>
      <c r="O1096" s="35"/>
      <c r="P1096" s="35"/>
      <c r="Q1096" s="35"/>
      <c r="R1096" s="35"/>
      <c r="S1096" s="35"/>
      <c r="T1096" s="17">
        <f t="shared" si="2473"/>
        <v>47112</v>
      </c>
      <c r="U1096" s="216">
        <f t="shared" si="2466"/>
        <v>1</v>
      </c>
      <c r="V1096" s="216">
        <f t="shared" si="2473"/>
        <v>1091</v>
      </c>
      <c r="W1096" s="16">
        <f t="shared" ref="W1096:W1159" si="2480">YEARFRAC($T$5,T1096,3)</f>
        <v>2.989041095890411</v>
      </c>
      <c r="X1096" s="16" t="e">
        <f>IF(Template!$F$7="Linear interpolation",LinInterp($I$5:$I$22,$G$5:$G$22,W1096),CubicSpline($I$5:$I$22,$G$5:$G$22,W1096))</f>
        <v>#VALUE!</v>
      </c>
      <c r="Y1096" s="221" t="e">
        <f t="shared" si="2467"/>
        <v>#VALUE!</v>
      </c>
      <c r="Z1096" s="221" t="e">
        <f>Y1096/PRODUCT($AA$6:AA1095)</f>
        <v>#VALUE!</v>
      </c>
      <c r="AA1096" s="16" t="e">
        <f t="shared" si="2474"/>
        <v>#VALUE!</v>
      </c>
      <c r="AB1096" s="10" t="e">
        <f t="shared" si="2475"/>
        <v>#VALUE!</v>
      </c>
      <c r="AC1096" s="90">
        <f t="shared" si="2468"/>
        <v>1096</v>
      </c>
      <c r="AD1096" s="17">
        <f t="shared" si="2476"/>
        <v>47089</v>
      </c>
      <c r="AE1096" s="16" t="e">
        <f t="shared" si="2469"/>
        <v>#VALUE!</v>
      </c>
      <c r="AF1096" s="10">
        <f ca="1">IFERROR(AVERAGE(INDIRECT("AE"&amp;AC1096-Template!$F$10+1):INDIRECT("AE"&amp;AC1096)),0)</f>
        <v>0</v>
      </c>
      <c r="AG1096" s="35"/>
      <c r="AH1096" s="86"/>
      <c r="AI1096" s="35"/>
      <c r="AJ1096" s="35"/>
      <c r="AK1096" s="35"/>
      <c r="AL1096" s="35"/>
      <c r="AM1096" s="35"/>
      <c r="AN1096" s="35"/>
      <c r="AO1096" s="35"/>
      <c r="AP1096" s="35"/>
      <c r="AQ1096" s="35"/>
      <c r="AR1096" s="35"/>
      <c r="AS1096" s="35"/>
      <c r="AT1096" s="35"/>
      <c r="AU1096" s="35"/>
      <c r="AV1096" s="35"/>
      <c r="AW1096" s="35"/>
      <c r="AX1096" s="35"/>
      <c r="AY1096" s="35"/>
      <c r="AZ1096" s="17">
        <f t="shared" ref="AZ1096" si="2481">AZ1095+1</f>
        <v>47112</v>
      </c>
      <c r="BA1096" s="216">
        <f t="shared" si="2348"/>
        <v>1</v>
      </c>
      <c r="BB1096" s="216">
        <f t="shared" ref="BB1096" si="2482">BB1095+1</f>
        <v>1091</v>
      </c>
      <c r="BC1096" s="16">
        <f t="shared" si="2350"/>
        <v>2.989041095890411</v>
      </c>
      <c r="BD1096" s="16">
        <f>IF(Template!$F$7="Linear interpolation",LinInterp($AO$5:$AO$18,$AM$5:$AM$18,BC1096),CubicSpline($AO$5:$AO$18,$AM$5:$AM$18,BC1096))</f>
        <v>13.99657484812089</v>
      </c>
      <c r="BE1096" s="221">
        <f t="shared" si="2429"/>
        <v>1.479285281744233</v>
      </c>
      <c r="BF1096" s="221">
        <f>BE1096/PRODUCT($BG$6:BG1095)</f>
        <v>1.0003815447460316</v>
      </c>
      <c r="BG1096" s="16">
        <f t="shared" si="2351"/>
        <v>1.0003815447460316</v>
      </c>
      <c r="BH1096" s="10">
        <f t="shared" si="2352"/>
        <v>13.926383230152716</v>
      </c>
      <c r="BI1096" s="90"/>
      <c r="BJ1096" s="17">
        <f t="shared" si="2479"/>
        <v>47089</v>
      </c>
      <c r="BK1096" s="16">
        <f t="shared" si="2472"/>
        <v>13.86284480548461</v>
      </c>
      <c r="BL1096" s="10">
        <f ca="1">IFERROR(AVERAGE(INDIRECT("BK"&amp;AC1096-Template!$F$10+1):INDIRECT("BK"&amp;AC1096)),0)</f>
        <v>13.817943765336542</v>
      </c>
      <c r="BM1096" s="35"/>
      <c r="BN1096" s="86"/>
      <c r="BO1096" s="35"/>
      <c r="BP1096" s="35"/>
      <c r="BQ1096" s="35"/>
      <c r="BR1096" s="35"/>
      <c r="BS1096" s="35"/>
      <c r="BT1096" s="35"/>
      <c r="BU1096" s="35"/>
      <c r="BV1096" s="35"/>
      <c r="BW1096" s="35"/>
      <c r="BX1096" s="35"/>
      <c r="BY1096" s="35"/>
      <c r="BZ1096" s="35"/>
      <c r="CA1096" s="35"/>
      <c r="CB1096" s="35"/>
      <c r="CC1096" s="35"/>
      <c r="CD1096" s="35"/>
      <c r="CE1096" s="35"/>
      <c r="CF1096" s="35"/>
      <c r="CG1096" s="35"/>
      <c r="CH1096" s="35"/>
    </row>
    <row r="1097" spans="1:86" ht="15.6" x14ac:dyDescent="0.3">
      <c r="A1097" s="35"/>
      <c r="B1097" s="86"/>
      <c r="C1097" s="35"/>
      <c r="D1097" s="35"/>
      <c r="E1097" s="35"/>
      <c r="F1097" s="35"/>
      <c r="G1097" s="35"/>
      <c r="H1097" s="35"/>
      <c r="I1097" s="35"/>
      <c r="J1097" s="35"/>
      <c r="K1097" s="35"/>
      <c r="L1097" s="35"/>
      <c r="M1097" s="35"/>
      <c r="N1097" s="35"/>
      <c r="O1097" s="35"/>
      <c r="P1097" s="35"/>
      <c r="Q1097" s="35"/>
      <c r="R1097" s="35"/>
      <c r="S1097" s="35"/>
      <c r="T1097" s="17">
        <f t="shared" si="2473"/>
        <v>47113</v>
      </c>
      <c r="U1097" s="216">
        <f t="shared" si="2466"/>
        <v>2</v>
      </c>
      <c r="V1097" s="216">
        <f t="shared" si="2473"/>
        <v>1092</v>
      </c>
      <c r="W1097" s="16">
        <f t="shared" si="2480"/>
        <v>2.9917808219178084</v>
      </c>
      <c r="X1097" s="16" t="e">
        <f>IF(Template!$F$7="Linear interpolation",LinInterp($I$5:$I$22,$G$5:$G$22,W1097),CubicSpline($I$5:$I$22,$G$5:$G$22,W1097))</f>
        <v>#VALUE!</v>
      </c>
      <c r="Y1097" s="221" t="e">
        <f t="shared" si="2467"/>
        <v>#VALUE!</v>
      </c>
      <c r="Z1097" s="221" t="e">
        <f>Y1097/PRODUCT($AA$6:AA1096)</f>
        <v>#VALUE!</v>
      </c>
      <c r="AA1097" s="16" t="e">
        <f t="shared" si="2474"/>
        <v>#VALUE!</v>
      </c>
      <c r="AB1097" s="10" t="e">
        <f t="shared" si="2475"/>
        <v>#VALUE!</v>
      </c>
      <c r="AC1097" s="90">
        <f t="shared" si="2468"/>
        <v>1097</v>
      </c>
      <c r="AD1097" s="17">
        <f t="shared" si="2476"/>
        <v>47090</v>
      </c>
      <c r="AE1097" s="16" t="e">
        <f t="shared" si="2469"/>
        <v>#VALUE!</v>
      </c>
      <c r="AF1097" s="10">
        <f ca="1">IFERROR(AVERAGE(INDIRECT("AE"&amp;AC1097-Template!$F$10+1):INDIRECT("AE"&amp;AC1097)),0)</f>
        <v>0</v>
      </c>
      <c r="AG1097" s="35"/>
      <c r="AH1097" s="86"/>
      <c r="AI1097" s="35"/>
      <c r="AJ1097" s="35"/>
      <c r="AK1097" s="35"/>
      <c r="AL1097" s="35"/>
      <c r="AM1097" s="35"/>
      <c r="AN1097" s="35"/>
      <c r="AO1097" s="35"/>
      <c r="AP1097" s="35"/>
      <c r="AQ1097" s="35"/>
      <c r="AR1097" s="35"/>
      <c r="AS1097" s="35"/>
      <c r="AT1097" s="35"/>
      <c r="AU1097" s="35"/>
      <c r="AV1097" s="35"/>
      <c r="AW1097" s="35"/>
      <c r="AX1097" s="35"/>
      <c r="AY1097" s="35"/>
      <c r="AZ1097" s="17">
        <f t="shared" ref="AZ1097" si="2483">AZ1096+1</f>
        <v>47113</v>
      </c>
      <c r="BA1097" s="216">
        <f t="shared" si="2348"/>
        <v>2</v>
      </c>
      <c r="BB1097" s="216">
        <f t="shared" ref="BB1097" si="2484">BB1096+1</f>
        <v>1092</v>
      </c>
      <c r="BC1097" s="16">
        <f t="shared" si="2350"/>
        <v>2.9917808219178084</v>
      </c>
      <c r="BD1097" s="16">
        <f>IF(Template!$F$7="Linear interpolation",LinInterp($AO$5:$AO$18,$AM$5:$AM$18,BC1097),CubicSpline($AO$5:$AO$18,$AM$5:$AM$18,BC1097))</f>
        <v>13.99743072455043</v>
      </c>
      <c r="BE1097" s="221">
        <f t="shared" si="2429"/>
        <v>1.4798495312968198</v>
      </c>
      <c r="BF1097" s="221">
        <f>BE1097/PRODUCT($BG$6:BG1096)</f>
        <v>1.0003814338988903</v>
      </c>
      <c r="BG1097" s="16">
        <f t="shared" si="2351"/>
        <v>1.0003814338988903</v>
      </c>
      <c r="BH1097" s="10">
        <f t="shared" si="2352"/>
        <v>13.922337309497323</v>
      </c>
      <c r="BI1097" s="90"/>
      <c r="BJ1097" s="17">
        <f t="shared" si="2479"/>
        <v>47090</v>
      </c>
      <c r="BK1097" s="16">
        <f t="shared" si="2472"/>
        <v>13.86284480548461</v>
      </c>
      <c r="BL1097" s="10">
        <f ca="1">IFERROR(AVERAGE(INDIRECT("BK"&amp;AC1097-Template!$F$10+1):INDIRECT("BK"&amp;AC1097)),0)</f>
        <v>13.821208097758813</v>
      </c>
      <c r="BM1097" s="35"/>
      <c r="BN1097" s="86"/>
      <c r="BO1097" s="35"/>
      <c r="BP1097" s="35"/>
      <c r="BQ1097" s="35"/>
      <c r="BR1097" s="35"/>
      <c r="BS1097" s="35"/>
      <c r="BT1097" s="35"/>
      <c r="BU1097" s="35"/>
      <c r="BV1097" s="35"/>
      <c r="BW1097" s="35"/>
      <c r="BX1097" s="35"/>
      <c r="BY1097" s="35"/>
      <c r="BZ1097" s="35"/>
      <c r="CA1097" s="35"/>
      <c r="CB1097" s="35"/>
      <c r="CC1097" s="35"/>
      <c r="CD1097" s="35"/>
      <c r="CE1097" s="35"/>
      <c r="CF1097" s="35"/>
      <c r="CG1097" s="35"/>
      <c r="CH1097" s="35"/>
    </row>
    <row r="1098" spans="1:86" ht="15.6" x14ac:dyDescent="0.3">
      <c r="A1098" s="35"/>
      <c r="B1098" s="86"/>
      <c r="C1098" s="35"/>
      <c r="D1098" s="35"/>
      <c r="E1098" s="35"/>
      <c r="F1098" s="35"/>
      <c r="G1098" s="35"/>
      <c r="H1098" s="35"/>
      <c r="I1098" s="35"/>
      <c r="J1098" s="35"/>
      <c r="K1098" s="35"/>
      <c r="L1098" s="35"/>
      <c r="M1098" s="35"/>
      <c r="N1098" s="35"/>
      <c r="O1098" s="35"/>
      <c r="P1098" s="35"/>
      <c r="Q1098" s="35"/>
      <c r="R1098" s="35"/>
      <c r="S1098" s="35"/>
      <c r="T1098" s="17">
        <f t="shared" si="2473"/>
        <v>47114</v>
      </c>
      <c r="U1098" s="216">
        <f t="shared" si="2466"/>
        <v>3</v>
      </c>
      <c r="V1098" s="216">
        <f t="shared" si="2473"/>
        <v>1093</v>
      </c>
      <c r="W1098" s="16">
        <f t="shared" si="2480"/>
        <v>2.9945205479452053</v>
      </c>
      <c r="X1098" s="16" t="e">
        <f>IF(Template!$F$7="Linear interpolation",LinInterp($I$5:$I$22,$G$5:$G$22,W1098),CubicSpline($I$5:$I$22,$G$5:$G$22,W1098))</f>
        <v>#VALUE!</v>
      </c>
      <c r="Y1098" s="221" t="e">
        <f t="shared" si="2467"/>
        <v>#VALUE!</v>
      </c>
      <c r="Z1098" s="221" t="e">
        <f>Y1098/PRODUCT($AA$6:AA1097)</f>
        <v>#VALUE!</v>
      </c>
      <c r="AA1098" s="16" t="e">
        <f t="shared" si="2474"/>
        <v>#VALUE!</v>
      </c>
      <c r="AB1098" s="10" t="e">
        <f t="shared" si="2475"/>
        <v>#VALUE!</v>
      </c>
      <c r="AC1098" s="90">
        <f t="shared" si="2468"/>
        <v>1098</v>
      </c>
      <c r="AD1098" s="17">
        <f t="shared" si="2476"/>
        <v>47091</v>
      </c>
      <c r="AE1098" s="16" t="e">
        <f t="shared" si="2469"/>
        <v>#VALUE!</v>
      </c>
      <c r="AF1098" s="10">
        <f ca="1">IFERROR(AVERAGE(INDIRECT("AE"&amp;AC1098-Template!$F$10+1):INDIRECT("AE"&amp;AC1098)),0)</f>
        <v>0</v>
      </c>
      <c r="AG1098" s="35"/>
      <c r="AH1098" s="86"/>
      <c r="AI1098" s="35"/>
      <c r="AJ1098" s="35"/>
      <c r="AK1098" s="35"/>
      <c r="AL1098" s="35"/>
      <c r="AM1098" s="35"/>
      <c r="AN1098" s="35"/>
      <c r="AO1098" s="35"/>
      <c r="AP1098" s="35"/>
      <c r="AQ1098" s="35"/>
      <c r="AR1098" s="35"/>
      <c r="AS1098" s="35"/>
      <c r="AT1098" s="35"/>
      <c r="AU1098" s="35"/>
      <c r="AV1098" s="35"/>
      <c r="AW1098" s="35"/>
      <c r="AX1098" s="35"/>
      <c r="AY1098" s="35"/>
      <c r="AZ1098" s="17">
        <f t="shared" ref="AZ1098" si="2485">AZ1097+1</f>
        <v>47114</v>
      </c>
      <c r="BA1098" s="216">
        <f t="shared" si="2348"/>
        <v>3</v>
      </c>
      <c r="BB1098" s="216">
        <f t="shared" ref="BB1098" si="2486">BB1097+1</f>
        <v>1093</v>
      </c>
      <c r="BC1098" s="16">
        <f t="shared" si="2350"/>
        <v>2.9945205479452053</v>
      </c>
      <c r="BD1098" s="16">
        <f>IF(Template!$F$7="Linear interpolation",LinInterp($AO$5:$AO$18,$AM$5:$AM$18,BC1098),CubicSpline($AO$5:$AO$18,$AM$5:$AM$18,BC1098))</f>
        <v>13.998286908420081</v>
      </c>
      <c r="BE1098" s="221">
        <f t="shared" si="2429"/>
        <v>1.4804140686819625</v>
      </c>
      <c r="BF1098" s="221">
        <f>BE1098/PRODUCT($BG$6:BG1097)</f>
        <v>1.0003814829637767</v>
      </c>
      <c r="BG1098" s="16">
        <f t="shared" si="2351"/>
        <v>1.0003814829637767</v>
      </c>
      <c r="BH1098" s="10">
        <f t="shared" si="2352"/>
        <v>13.924128177850047</v>
      </c>
      <c r="BI1098" s="90"/>
      <c r="BJ1098" s="17">
        <f t="shared" si="2479"/>
        <v>47091</v>
      </c>
      <c r="BK1098" s="16">
        <f t="shared" si="2472"/>
        <v>13.880110208674523</v>
      </c>
      <c r="BL1098" s="10">
        <f ca="1">IFERROR(AVERAGE(INDIRECT("BK"&amp;AC1098-Template!$F$10+1):INDIRECT("BK"&amp;AC1098)),0)</f>
        <v>13.825047943620747</v>
      </c>
      <c r="BM1098" s="35"/>
      <c r="BN1098" s="86"/>
      <c r="BO1098" s="35"/>
      <c r="BP1098" s="35"/>
      <c r="BQ1098" s="35"/>
      <c r="BR1098" s="35"/>
      <c r="BS1098" s="35"/>
      <c r="BT1098" s="35"/>
      <c r="BU1098" s="35"/>
      <c r="BV1098" s="35"/>
      <c r="BW1098" s="35"/>
      <c r="BX1098" s="35"/>
      <c r="BY1098" s="35"/>
      <c r="BZ1098" s="35"/>
      <c r="CA1098" s="35"/>
      <c r="CB1098" s="35"/>
      <c r="CC1098" s="35"/>
      <c r="CD1098" s="35"/>
      <c r="CE1098" s="35"/>
      <c r="CF1098" s="35"/>
      <c r="CG1098" s="35"/>
      <c r="CH1098" s="35"/>
    </row>
    <row r="1099" spans="1:86" ht="15.6" x14ac:dyDescent="0.3">
      <c r="A1099" s="35"/>
      <c r="B1099" s="86"/>
      <c r="C1099" s="35"/>
      <c r="D1099" s="35"/>
      <c r="E1099" s="35"/>
      <c r="F1099" s="35"/>
      <c r="G1099" s="35"/>
      <c r="H1099" s="35"/>
      <c r="I1099" s="35"/>
      <c r="J1099" s="35"/>
      <c r="K1099" s="35"/>
      <c r="L1099" s="35"/>
      <c r="M1099" s="35"/>
      <c r="N1099" s="35"/>
      <c r="O1099" s="35"/>
      <c r="P1099" s="35"/>
      <c r="Q1099" s="35"/>
      <c r="R1099" s="35"/>
      <c r="S1099" s="35"/>
      <c r="T1099" s="17">
        <f t="shared" si="2473"/>
        <v>47115</v>
      </c>
      <c r="U1099" s="216">
        <f t="shared" si="2466"/>
        <v>4</v>
      </c>
      <c r="V1099" s="216">
        <f t="shared" si="2473"/>
        <v>1094</v>
      </c>
      <c r="W1099" s="16">
        <f t="shared" si="2480"/>
        <v>2.9972602739726026</v>
      </c>
      <c r="X1099" s="16" t="e">
        <f>IF(Template!$F$7="Linear interpolation",LinInterp($I$5:$I$22,$G$5:$G$22,W1099),CubicSpline($I$5:$I$22,$G$5:$G$22,W1099))</f>
        <v>#VALUE!</v>
      </c>
      <c r="Y1099" s="221" t="e">
        <f t="shared" si="2467"/>
        <v>#VALUE!</v>
      </c>
      <c r="Z1099" s="221" t="e">
        <f>Y1099/PRODUCT($AA$6:AA1098)</f>
        <v>#VALUE!</v>
      </c>
      <c r="AA1099" s="16" t="e">
        <f t="shared" si="2474"/>
        <v>#VALUE!</v>
      </c>
      <c r="AB1099" s="10" t="e">
        <f t="shared" si="2475"/>
        <v>#VALUE!</v>
      </c>
      <c r="AC1099" s="90">
        <f t="shared" si="2468"/>
        <v>1099</v>
      </c>
      <c r="AD1099" s="17">
        <f t="shared" si="2476"/>
        <v>47092</v>
      </c>
      <c r="AE1099" s="16" t="e">
        <f t="shared" si="2469"/>
        <v>#VALUE!</v>
      </c>
      <c r="AF1099" s="10">
        <f ca="1">IFERROR(AVERAGE(INDIRECT("AE"&amp;AC1099-Template!$F$10+1):INDIRECT("AE"&amp;AC1099)),0)</f>
        <v>0</v>
      </c>
      <c r="AG1099" s="35"/>
      <c r="AH1099" s="86"/>
      <c r="AI1099" s="35"/>
      <c r="AJ1099" s="35"/>
      <c r="AK1099" s="35"/>
      <c r="AL1099" s="35"/>
      <c r="AM1099" s="35"/>
      <c r="AN1099" s="35"/>
      <c r="AO1099" s="35"/>
      <c r="AP1099" s="35"/>
      <c r="AQ1099" s="35"/>
      <c r="AR1099" s="35"/>
      <c r="AS1099" s="35"/>
      <c r="AT1099" s="35"/>
      <c r="AU1099" s="35"/>
      <c r="AV1099" s="35"/>
      <c r="AW1099" s="35"/>
      <c r="AX1099" s="35"/>
      <c r="AY1099" s="35"/>
      <c r="AZ1099" s="17">
        <f t="shared" ref="AZ1099" si="2487">AZ1098+1</f>
        <v>47115</v>
      </c>
      <c r="BA1099" s="216">
        <f t="shared" si="2348"/>
        <v>4</v>
      </c>
      <c r="BB1099" s="216">
        <f t="shared" ref="BB1099" si="2488">BB1098+1</f>
        <v>1094</v>
      </c>
      <c r="BC1099" s="16">
        <f t="shared" si="2350"/>
        <v>2.9972602739726026</v>
      </c>
      <c r="BD1099" s="16">
        <f>IF(Template!$F$7="Linear interpolation",LinInterp($AO$5:$AO$18,$AM$5:$AM$18,BC1099),CubicSpline($AO$5:$AO$18,$AM$5:$AM$18,BC1099))</f>
        <v>13.999143350109913</v>
      </c>
      <c r="BE1099" s="221">
        <f t="shared" si="2429"/>
        <v>1.4809788921646327</v>
      </c>
      <c r="BF1099" s="221">
        <f>BE1099/PRODUCT($BG$6:BG1098)</f>
        <v>1.000381530745093</v>
      </c>
      <c r="BG1099" s="16">
        <f t="shared" si="2351"/>
        <v>1.000381530745093</v>
      </c>
      <c r="BH1099" s="10">
        <f t="shared" si="2352"/>
        <v>13.925872195892698</v>
      </c>
      <c r="BI1099" s="90"/>
      <c r="BJ1099" s="17">
        <f t="shared" si="2479"/>
        <v>47092</v>
      </c>
      <c r="BK1099" s="16">
        <f t="shared" si="2472"/>
        <v>13.874212736142088</v>
      </c>
      <c r="BL1099" s="10">
        <f ca="1">IFERROR(AVERAGE(INDIRECT("BK"&amp;AC1099-Template!$F$10+1):INDIRECT("BK"&amp;AC1099)),0)</f>
        <v>13.828691207064935</v>
      </c>
      <c r="BM1099" s="35"/>
      <c r="BN1099" s="86"/>
      <c r="BO1099" s="35"/>
      <c r="BP1099" s="35"/>
      <c r="BQ1099" s="35"/>
      <c r="BR1099" s="35"/>
      <c r="BS1099" s="35"/>
      <c r="BT1099" s="35"/>
      <c r="BU1099" s="35"/>
      <c r="BV1099" s="35"/>
      <c r="BW1099" s="35"/>
      <c r="BX1099" s="35"/>
      <c r="BY1099" s="35"/>
      <c r="BZ1099" s="35"/>
      <c r="CA1099" s="35"/>
      <c r="CB1099" s="35"/>
      <c r="CC1099" s="35"/>
      <c r="CD1099" s="35"/>
      <c r="CE1099" s="35"/>
      <c r="CF1099" s="35"/>
      <c r="CG1099" s="35"/>
      <c r="CH1099" s="35"/>
    </row>
    <row r="1100" spans="1:86" ht="15.6" x14ac:dyDescent="0.3">
      <c r="A1100" s="35"/>
      <c r="B1100" s="86"/>
      <c r="C1100" s="35"/>
      <c r="D1100" s="35"/>
      <c r="E1100" s="35"/>
      <c r="F1100" s="35"/>
      <c r="G1100" s="35"/>
      <c r="H1100" s="35"/>
      <c r="I1100" s="35"/>
      <c r="J1100" s="35"/>
      <c r="K1100" s="35"/>
      <c r="L1100" s="35"/>
      <c r="M1100" s="35"/>
      <c r="N1100" s="35"/>
      <c r="O1100" s="35"/>
      <c r="P1100" s="35"/>
      <c r="Q1100" s="35"/>
      <c r="R1100" s="35"/>
      <c r="S1100" s="35"/>
      <c r="T1100" s="17">
        <f t="shared" si="2473"/>
        <v>47116</v>
      </c>
      <c r="U1100" s="216">
        <f t="shared" si="2466"/>
        <v>5</v>
      </c>
      <c r="V1100" s="216">
        <f t="shared" si="2473"/>
        <v>1095</v>
      </c>
      <c r="W1100" s="16">
        <f t="shared" si="2480"/>
        <v>3</v>
      </c>
      <c r="X1100" s="16" t="e">
        <f>IF(Template!$F$7="Linear interpolation",LinInterp($I$5:$I$22,$G$5:$G$22,W1100),CubicSpline($I$5:$I$22,$G$5:$G$22,W1100))</f>
        <v>#VALUE!</v>
      </c>
      <c r="Y1100" s="221" t="e">
        <f t="shared" si="2467"/>
        <v>#VALUE!</v>
      </c>
      <c r="Z1100" s="221" t="e">
        <f>Y1100/PRODUCT($AA$6:AA1099)</f>
        <v>#VALUE!</v>
      </c>
      <c r="AA1100" s="16" t="e">
        <f t="shared" si="2474"/>
        <v>#VALUE!</v>
      </c>
      <c r="AB1100" s="10" t="e">
        <f t="shared" si="2475"/>
        <v>#VALUE!</v>
      </c>
      <c r="AC1100" s="90">
        <f t="shared" si="2468"/>
        <v>1100</v>
      </c>
      <c r="AD1100" s="17">
        <f t="shared" si="2476"/>
        <v>47093</v>
      </c>
      <c r="AE1100" s="16" t="e">
        <f t="shared" si="2469"/>
        <v>#VALUE!</v>
      </c>
      <c r="AF1100" s="10">
        <f ca="1">IFERROR(AVERAGE(INDIRECT("AE"&amp;AC1100-Template!$F$10+1):INDIRECT("AE"&amp;AC1100)),0)</f>
        <v>0</v>
      </c>
      <c r="AG1100" s="35"/>
      <c r="AH1100" s="86"/>
      <c r="AI1100" s="35"/>
      <c r="AJ1100" s="35"/>
      <c r="AK1100" s="35"/>
      <c r="AL1100" s="35"/>
      <c r="AM1100" s="35"/>
      <c r="AN1100" s="35"/>
      <c r="AO1100" s="35"/>
      <c r="AP1100" s="35"/>
      <c r="AQ1100" s="35"/>
      <c r="AR1100" s="35"/>
      <c r="AS1100" s="35"/>
      <c r="AT1100" s="35"/>
      <c r="AU1100" s="35"/>
      <c r="AV1100" s="35"/>
      <c r="AW1100" s="35"/>
      <c r="AX1100" s="35"/>
      <c r="AY1100" s="35"/>
      <c r="AZ1100" s="17">
        <f t="shared" ref="AZ1100" si="2489">AZ1099+1</f>
        <v>47116</v>
      </c>
      <c r="BA1100" s="216">
        <f t="shared" si="2348"/>
        <v>5</v>
      </c>
      <c r="BB1100" s="216">
        <f t="shared" ref="BB1100" si="2490">BB1099+1</f>
        <v>1095</v>
      </c>
      <c r="BC1100" s="16">
        <f t="shared" si="2350"/>
        <v>3</v>
      </c>
      <c r="BD1100" s="16">
        <f>IF(Template!$F$7="Linear interpolation",LinInterp($AO$5:$AO$18,$AM$5:$AM$18,BC1100),CubicSpline($AO$5:$AO$18,$AM$5:$AM$18,BC1100))</f>
        <v>14</v>
      </c>
      <c r="BE1100" s="221">
        <f t="shared" si="2429"/>
        <v>1.4815440000000004</v>
      </c>
      <c r="BF1100" s="221">
        <f>BE1100/PRODUCT($BG$6:BG1099)</f>
        <v>1.0003815772381075</v>
      </c>
      <c r="BG1100" s="16">
        <f t="shared" si="2351"/>
        <v>1.0003815772381075</v>
      </c>
      <c r="BH1100" s="10">
        <f t="shared" si="2352"/>
        <v>13.92756919092375</v>
      </c>
      <c r="BI1100" s="90"/>
      <c r="BJ1100" s="17">
        <f t="shared" si="2479"/>
        <v>47093</v>
      </c>
      <c r="BK1100" s="16">
        <f t="shared" si="2472"/>
        <v>13.87694753392088</v>
      </c>
      <c r="BL1100" s="10">
        <f ca="1">IFERROR(AVERAGE(INDIRECT("BK"&amp;AC1100-Template!$F$10+1):INDIRECT("BK"&amp;AC1100)),0)</f>
        <v>13.831625374349327</v>
      </c>
      <c r="BM1100" s="35"/>
      <c r="BN1100" s="86"/>
      <c r="BO1100" s="35"/>
      <c r="BP1100" s="35"/>
      <c r="BQ1100" s="35"/>
      <c r="BR1100" s="35"/>
      <c r="BS1100" s="35"/>
      <c r="BT1100" s="35"/>
      <c r="BU1100" s="35"/>
      <c r="BV1100" s="35"/>
      <c r="BW1100" s="35"/>
      <c r="BX1100" s="35"/>
      <c r="BY1100" s="35"/>
      <c r="BZ1100" s="35"/>
      <c r="CA1100" s="35"/>
      <c r="CB1100" s="35"/>
      <c r="CC1100" s="35"/>
      <c r="CD1100" s="35"/>
      <c r="CE1100" s="35"/>
      <c r="CF1100" s="35"/>
      <c r="CG1100" s="35"/>
      <c r="CH1100" s="35"/>
    </row>
    <row r="1101" spans="1:86" ht="15.6" x14ac:dyDescent="0.3">
      <c r="A1101" s="35"/>
      <c r="B1101" s="86"/>
      <c r="C1101" s="35"/>
      <c r="D1101" s="35"/>
      <c r="E1101" s="35"/>
      <c r="F1101" s="35"/>
      <c r="G1101" s="35"/>
      <c r="H1101" s="35"/>
      <c r="I1101" s="35"/>
      <c r="J1101" s="35"/>
      <c r="K1101" s="35"/>
      <c r="L1101" s="35"/>
      <c r="M1101" s="35"/>
      <c r="N1101" s="35"/>
      <c r="O1101" s="35"/>
      <c r="P1101" s="35"/>
      <c r="Q1101" s="35"/>
      <c r="R1101" s="35"/>
      <c r="S1101" s="35"/>
      <c r="T1101" s="17">
        <f t="shared" si="2473"/>
        <v>47117</v>
      </c>
      <c r="U1101" s="216">
        <f t="shared" si="2466"/>
        <v>6</v>
      </c>
      <c r="V1101" s="216">
        <f t="shared" si="2473"/>
        <v>1096</v>
      </c>
      <c r="W1101" s="16">
        <f t="shared" si="2480"/>
        <v>3.0027397260273974</v>
      </c>
      <c r="X1101" s="16" t="e">
        <f>IF(Template!$F$7="Linear interpolation",LinInterp($I$5:$I$22,$G$5:$G$22,W1101),CubicSpline($I$5:$I$22,$G$5:$G$22,W1101))</f>
        <v>#VALUE!</v>
      </c>
      <c r="Y1101" s="221" t="e">
        <f t="shared" si="2467"/>
        <v>#VALUE!</v>
      </c>
      <c r="Z1101" s="221" t="e">
        <f>Y1101/PRODUCT($AA$6:AA1100)</f>
        <v>#VALUE!</v>
      </c>
      <c r="AA1101" s="16" t="e">
        <f t="shared" si="2474"/>
        <v>#VALUE!</v>
      </c>
      <c r="AB1101" s="10" t="e">
        <f t="shared" si="2475"/>
        <v>#VALUE!</v>
      </c>
      <c r="AC1101" s="90">
        <f t="shared" si="2468"/>
        <v>1101</v>
      </c>
      <c r="AD1101" s="17">
        <f t="shared" si="2476"/>
        <v>47094</v>
      </c>
      <c r="AE1101" s="16" t="e">
        <f t="shared" si="2469"/>
        <v>#VALUE!</v>
      </c>
      <c r="AF1101" s="10">
        <f ca="1">IFERROR(AVERAGE(INDIRECT("AE"&amp;AC1101-Template!$F$10+1):INDIRECT("AE"&amp;AC1101)),0)</f>
        <v>0</v>
      </c>
      <c r="AG1101" s="35"/>
      <c r="AH1101" s="86"/>
      <c r="AI1101" s="35"/>
      <c r="AJ1101" s="35"/>
      <c r="AK1101" s="35"/>
      <c r="AL1101" s="35"/>
      <c r="AM1101" s="35"/>
      <c r="AN1101" s="35"/>
      <c r="AO1101" s="35"/>
      <c r="AP1101" s="35"/>
      <c r="AQ1101" s="35"/>
      <c r="AR1101" s="35"/>
      <c r="AS1101" s="35"/>
      <c r="AT1101" s="35"/>
      <c r="AU1101" s="35"/>
      <c r="AV1101" s="35"/>
      <c r="AW1101" s="35"/>
      <c r="AX1101" s="35"/>
      <c r="AY1101" s="35"/>
      <c r="AZ1101" s="17">
        <f t="shared" ref="AZ1101" si="2491">AZ1100+1</f>
        <v>47117</v>
      </c>
      <c r="BA1101" s="216">
        <f t="shared" ref="BA1101:BA1164" si="2492">WEEKDAY(AZ1101,2)</f>
        <v>6</v>
      </c>
      <c r="BB1101" s="216">
        <f t="shared" ref="BB1101" si="2493">BB1100+1</f>
        <v>1096</v>
      </c>
      <c r="BC1101" s="16">
        <f t="shared" ref="BC1101:BC1164" si="2494">YEARFRAC($T$5,AZ1101,3)</f>
        <v>3.0027397260273974</v>
      </c>
      <c r="BD1101" s="16">
        <f>IF(Template!$F$7="Linear interpolation",LinInterp($AO$5:$AO$18,$AM$5:$AM$18,BC1101),CubicSpline($AO$5:$AO$18,$AM$5:$AM$18,BC1101))</f>
        <v>14.00085681379405</v>
      </c>
      <c r="BE1101" s="221">
        <f t="shared" si="2429"/>
        <v>1.4821093906412379</v>
      </c>
      <c r="BF1101" s="221">
        <f>BE1101/PRODUCT($BG$6:BG1100)</f>
        <v>1.0003816225783626</v>
      </c>
      <c r="BG1101" s="16">
        <f t="shared" ref="BG1101:BG1164" si="2495">1+BH1101/365/100</f>
        <v>1.0003815772381075</v>
      </c>
      <c r="BH1101" s="10">
        <f t="shared" ref="BH1101:BH1164" si="2496">IF(OR(BA1101=6,BA1101=7),BH1100,(BF1101-1)*365*100)</f>
        <v>13.92756919092375</v>
      </c>
      <c r="BI1101" s="90"/>
      <c r="BJ1101" s="17">
        <f t="shared" si="2479"/>
        <v>47094</v>
      </c>
      <c r="BK1101" s="16">
        <f t="shared" si="2472"/>
        <v>13.879639111801012</v>
      </c>
      <c r="BL1101" s="10">
        <f ca="1">IFERROR(AVERAGE(INDIRECT("BK"&amp;AC1101-Template!$F$10+1):INDIRECT("BK"&amp;AC1101)),0)</f>
        <v>13.834920218706902</v>
      </c>
      <c r="BM1101" s="35"/>
      <c r="BN1101" s="86"/>
      <c r="BO1101" s="35"/>
      <c r="BP1101" s="35"/>
      <c r="BQ1101" s="35"/>
      <c r="BR1101" s="35"/>
      <c r="BS1101" s="35"/>
      <c r="BT1101" s="35"/>
      <c r="BU1101" s="35"/>
      <c r="BV1101" s="35"/>
      <c r="BW1101" s="35"/>
      <c r="BX1101" s="35"/>
      <c r="BY1101" s="35"/>
      <c r="BZ1101" s="35"/>
      <c r="CA1101" s="35"/>
      <c r="CB1101" s="35"/>
      <c r="CC1101" s="35"/>
      <c r="CD1101" s="35"/>
      <c r="CE1101" s="35"/>
      <c r="CF1101" s="35"/>
      <c r="CG1101" s="35"/>
      <c r="CH1101" s="35"/>
    </row>
    <row r="1102" spans="1:86" ht="15.6" x14ac:dyDescent="0.3">
      <c r="A1102" s="35"/>
      <c r="B1102" s="86"/>
      <c r="C1102" s="35"/>
      <c r="D1102" s="35"/>
      <c r="E1102" s="35"/>
      <c r="F1102" s="35"/>
      <c r="G1102" s="35"/>
      <c r="H1102" s="35"/>
      <c r="I1102" s="35"/>
      <c r="J1102" s="35"/>
      <c r="K1102" s="35"/>
      <c r="L1102" s="35"/>
      <c r="M1102" s="35"/>
      <c r="N1102" s="35"/>
      <c r="O1102" s="35"/>
      <c r="P1102" s="35"/>
      <c r="Q1102" s="35"/>
      <c r="R1102" s="35"/>
      <c r="S1102" s="35"/>
      <c r="T1102" s="17">
        <f t="shared" si="2473"/>
        <v>47118</v>
      </c>
      <c r="U1102" s="216">
        <f t="shared" si="2466"/>
        <v>7</v>
      </c>
      <c r="V1102" s="216">
        <f t="shared" si="2473"/>
        <v>1097</v>
      </c>
      <c r="W1102" s="16">
        <f t="shared" si="2480"/>
        <v>3.0054794520547947</v>
      </c>
      <c r="X1102" s="16" t="e">
        <f>IF(Template!$F$7="Linear interpolation",LinInterp($I$5:$I$22,$G$5:$G$22,W1102),CubicSpline($I$5:$I$22,$G$5:$G$22,W1102))</f>
        <v>#VALUE!</v>
      </c>
      <c r="Y1102" s="221" t="e">
        <f t="shared" si="2467"/>
        <v>#VALUE!</v>
      </c>
      <c r="Z1102" s="221" t="e">
        <f>Y1102/PRODUCT($AA$6:AA1101)</f>
        <v>#VALUE!</v>
      </c>
      <c r="AA1102" s="16" t="e">
        <f t="shared" si="2474"/>
        <v>#VALUE!</v>
      </c>
      <c r="AB1102" s="10" t="e">
        <f t="shared" si="2475"/>
        <v>#VALUE!</v>
      </c>
      <c r="AC1102" s="90">
        <f t="shared" si="2468"/>
        <v>1102</v>
      </c>
      <c r="AD1102" s="17">
        <f t="shared" si="2476"/>
        <v>47095</v>
      </c>
      <c r="AE1102" s="16" t="e">
        <f t="shared" si="2469"/>
        <v>#VALUE!</v>
      </c>
      <c r="AF1102" s="10">
        <f ca="1">IFERROR(AVERAGE(INDIRECT("AE"&amp;AC1102-Template!$F$10+1):INDIRECT("AE"&amp;AC1102)),0)</f>
        <v>0</v>
      </c>
      <c r="AG1102" s="35"/>
      <c r="AH1102" s="86"/>
      <c r="AI1102" s="35"/>
      <c r="AJ1102" s="35"/>
      <c r="AK1102" s="35"/>
      <c r="AL1102" s="35"/>
      <c r="AM1102" s="35"/>
      <c r="AN1102" s="35"/>
      <c r="AO1102" s="35"/>
      <c r="AP1102" s="35"/>
      <c r="AQ1102" s="35"/>
      <c r="AR1102" s="35"/>
      <c r="AS1102" s="35"/>
      <c r="AT1102" s="35"/>
      <c r="AU1102" s="35"/>
      <c r="AV1102" s="35"/>
      <c r="AW1102" s="35"/>
      <c r="AX1102" s="35"/>
      <c r="AY1102" s="35"/>
      <c r="AZ1102" s="17">
        <f t="shared" ref="AZ1102" si="2497">AZ1101+1</f>
        <v>47118</v>
      </c>
      <c r="BA1102" s="216">
        <f t="shared" si="2492"/>
        <v>7</v>
      </c>
      <c r="BB1102" s="216">
        <f t="shared" ref="BB1102" si="2498">BB1101+1</f>
        <v>1097</v>
      </c>
      <c r="BC1102" s="16">
        <f t="shared" si="2494"/>
        <v>3.0054794520547947</v>
      </c>
      <c r="BD1102" s="16">
        <f>IF(Template!$F$7="Linear interpolation",LinInterp($AO$5:$AO$18,$AM$5:$AM$18,BC1102),CubicSpline($AO$5:$AO$18,$AM$5:$AM$18,BC1102))</f>
        <v>14.001713768490317</v>
      </c>
      <c r="BE1102" s="221">
        <f t="shared" si="2429"/>
        <v>1.4826750633651198</v>
      </c>
      <c r="BF1102" s="221">
        <f>BE1102/PRODUCT($BG$6:BG1101)</f>
        <v>1.0003817126635037</v>
      </c>
      <c r="BG1102" s="16">
        <f t="shared" si="2495"/>
        <v>1.0003815772381075</v>
      </c>
      <c r="BH1102" s="10">
        <f t="shared" si="2496"/>
        <v>13.92756919092375</v>
      </c>
      <c r="BI1102" s="90"/>
      <c r="BJ1102" s="17">
        <f t="shared" si="2479"/>
        <v>47095</v>
      </c>
      <c r="BK1102" s="16">
        <f t="shared" si="2472"/>
        <v>13.882287296756779</v>
      </c>
      <c r="BL1102" s="10">
        <f ca="1">IFERROR(AVERAGE(INDIRECT("BK"&amp;AC1102-Template!$F$10+1):INDIRECT("BK"&amp;AC1102)),0)</f>
        <v>13.838174180034825</v>
      </c>
      <c r="BM1102" s="35"/>
      <c r="BN1102" s="86"/>
      <c r="BO1102" s="35"/>
      <c r="BP1102" s="35"/>
      <c r="BQ1102" s="35"/>
      <c r="BR1102" s="35"/>
      <c r="BS1102" s="35"/>
      <c r="BT1102" s="35"/>
      <c r="BU1102" s="35"/>
      <c r="BV1102" s="35"/>
      <c r="BW1102" s="35"/>
      <c r="BX1102" s="35"/>
      <c r="BY1102" s="35"/>
      <c r="BZ1102" s="35"/>
      <c r="CA1102" s="35"/>
      <c r="CB1102" s="35"/>
      <c r="CC1102" s="35"/>
      <c r="CD1102" s="35"/>
      <c r="CE1102" s="35"/>
      <c r="CF1102" s="35"/>
      <c r="CG1102" s="35"/>
      <c r="CH1102" s="35"/>
    </row>
    <row r="1103" spans="1:86" ht="15.6" x14ac:dyDescent="0.3">
      <c r="A1103" s="35"/>
      <c r="B1103" s="86"/>
      <c r="C1103" s="35"/>
      <c r="D1103" s="35"/>
      <c r="E1103" s="35"/>
      <c r="F1103" s="35"/>
      <c r="G1103" s="35"/>
      <c r="H1103" s="35"/>
      <c r="I1103" s="35"/>
      <c r="J1103" s="35"/>
      <c r="K1103" s="35"/>
      <c r="L1103" s="35"/>
      <c r="M1103" s="35"/>
      <c r="N1103" s="35"/>
      <c r="O1103" s="35"/>
      <c r="P1103" s="35"/>
      <c r="Q1103" s="35"/>
      <c r="R1103" s="35"/>
      <c r="S1103" s="35"/>
      <c r="T1103" s="17">
        <f t="shared" si="2473"/>
        <v>47119</v>
      </c>
      <c r="U1103" s="216">
        <f t="shared" si="2466"/>
        <v>1</v>
      </c>
      <c r="V1103" s="216">
        <f t="shared" si="2473"/>
        <v>1098</v>
      </c>
      <c r="W1103" s="16">
        <f t="shared" si="2480"/>
        <v>3.0082191780821916</v>
      </c>
      <c r="X1103" s="16" t="e">
        <f>IF(Template!$F$7="Linear interpolation",LinInterp($I$5:$I$22,$G$5:$G$22,W1103),CubicSpline($I$5:$I$22,$G$5:$G$22,W1103))</f>
        <v>#VALUE!</v>
      </c>
      <c r="Y1103" s="221" t="e">
        <f t="shared" si="2467"/>
        <v>#VALUE!</v>
      </c>
      <c r="Z1103" s="221" t="e">
        <f>Y1103/PRODUCT($AA$6:AA1102)</f>
        <v>#VALUE!</v>
      </c>
      <c r="AA1103" s="16" t="e">
        <f t="shared" si="2474"/>
        <v>#VALUE!</v>
      </c>
      <c r="AB1103" s="10" t="e">
        <f t="shared" si="2475"/>
        <v>#VALUE!</v>
      </c>
      <c r="AC1103" s="90">
        <f t="shared" si="2468"/>
        <v>1103</v>
      </c>
      <c r="AD1103" s="17">
        <f t="shared" si="2476"/>
        <v>47096</v>
      </c>
      <c r="AE1103" s="16" t="e">
        <f t="shared" si="2469"/>
        <v>#VALUE!</v>
      </c>
      <c r="AF1103" s="10">
        <f ca="1">IFERROR(AVERAGE(INDIRECT("AE"&amp;AC1103-Template!$F$10+1):INDIRECT("AE"&amp;AC1103)),0)</f>
        <v>0</v>
      </c>
      <c r="AG1103" s="35"/>
      <c r="AH1103" s="86"/>
      <c r="AI1103" s="35"/>
      <c r="AJ1103" s="35"/>
      <c r="AK1103" s="35"/>
      <c r="AL1103" s="35"/>
      <c r="AM1103" s="35"/>
      <c r="AN1103" s="35"/>
      <c r="AO1103" s="35"/>
      <c r="AP1103" s="35"/>
      <c r="AQ1103" s="35"/>
      <c r="AR1103" s="35"/>
      <c r="AS1103" s="35"/>
      <c r="AT1103" s="35"/>
      <c r="AU1103" s="35"/>
      <c r="AV1103" s="35"/>
      <c r="AW1103" s="35"/>
      <c r="AX1103" s="35"/>
      <c r="AY1103" s="35"/>
      <c r="AZ1103" s="17">
        <f t="shared" ref="AZ1103" si="2499">AZ1102+1</f>
        <v>47119</v>
      </c>
      <c r="BA1103" s="216">
        <f t="shared" si="2492"/>
        <v>1</v>
      </c>
      <c r="BB1103" s="216">
        <f t="shared" ref="BB1103" si="2500">BB1102+1</f>
        <v>1098</v>
      </c>
      <c r="BC1103" s="16">
        <f t="shared" si="2494"/>
        <v>3.0082191780821916</v>
      </c>
      <c r="BD1103" s="16">
        <f>IF(Template!$F$7="Linear interpolation",LinInterp($AO$5:$AO$18,$AM$5:$AM$18,BC1103),CubicSpline($AO$5:$AO$18,$AM$5:$AM$18,BC1103))</f>
        <v>14.002570846410693</v>
      </c>
      <c r="BE1103" s="221">
        <f t="shared" si="2429"/>
        <v>1.4832410176522817</v>
      </c>
      <c r="BF1103" s="221">
        <f>BE1103/PRODUCT($BG$6:BG1102)</f>
        <v>1.0003818470365056</v>
      </c>
      <c r="BG1103" s="16">
        <f t="shared" si="2495"/>
        <v>1.0003818470365056</v>
      </c>
      <c r="BH1103" s="10">
        <f t="shared" si="2496"/>
        <v>13.937416832453199</v>
      </c>
      <c r="BI1103" s="90"/>
      <c r="BJ1103" s="17">
        <f t="shared" si="2479"/>
        <v>47096</v>
      </c>
      <c r="BK1103" s="16">
        <f t="shared" si="2472"/>
        <v>13.882287296756779</v>
      </c>
      <c r="BL1103" s="10">
        <f ca="1">IFERROR(AVERAGE(INDIRECT("BK"&amp;AC1103-Template!$F$10+1):INDIRECT("BK"&amp;AC1103)),0)</f>
        <v>13.841300264543657</v>
      </c>
      <c r="BM1103" s="35"/>
      <c r="BN1103" s="86"/>
      <c r="BO1103" s="35"/>
      <c r="BP1103" s="35"/>
      <c r="BQ1103" s="35"/>
      <c r="BR1103" s="35"/>
      <c r="BS1103" s="35"/>
      <c r="BT1103" s="35"/>
      <c r="BU1103" s="35"/>
      <c r="BV1103" s="35"/>
      <c r="BW1103" s="35"/>
      <c r="BX1103" s="35"/>
      <c r="BY1103" s="35"/>
      <c r="BZ1103" s="35"/>
      <c r="CA1103" s="35"/>
      <c r="CB1103" s="35"/>
      <c r="CC1103" s="35"/>
      <c r="CD1103" s="35"/>
      <c r="CE1103" s="35"/>
      <c r="CF1103" s="35"/>
      <c r="CG1103" s="35"/>
      <c r="CH1103" s="35"/>
    </row>
    <row r="1104" spans="1:86" ht="15.6" x14ac:dyDescent="0.3">
      <c r="A1104" s="35"/>
      <c r="B1104" s="86"/>
      <c r="C1104" s="35"/>
      <c r="D1104" s="35"/>
      <c r="E1104" s="35"/>
      <c r="F1104" s="35"/>
      <c r="G1104" s="35"/>
      <c r="H1104" s="35"/>
      <c r="I1104" s="35"/>
      <c r="J1104" s="35"/>
      <c r="K1104" s="35"/>
      <c r="L1104" s="35"/>
      <c r="M1104" s="35"/>
      <c r="N1104" s="35"/>
      <c r="O1104" s="35"/>
      <c r="P1104" s="35"/>
      <c r="Q1104" s="35"/>
      <c r="R1104" s="35"/>
      <c r="S1104" s="35"/>
      <c r="T1104" s="17">
        <f t="shared" si="2473"/>
        <v>47120</v>
      </c>
      <c r="U1104" s="216">
        <f t="shared" si="2466"/>
        <v>2</v>
      </c>
      <c r="V1104" s="216">
        <f t="shared" si="2473"/>
        <v>1099</v>
      </c>
      <c r="W1104" s="16">
        <f t="shared" si="2480"/>
        <v>3.010958904109589</v>
      </c>
      <c r="X1104" s="16" t="e">
        <f>IF(Template!$F$7="Linear interpolation",LinInterp($I$5:$I$22,$G$5:$G$22,W1104),CubicSpline($I$5:$I$22,$G$5:$G$22,W1104))</f>
        <v>#VALUE!</v>
      </c>
      <c r="Y1104" s="221" t="e">
        <f t="shared" si="2467"/>
        <v>#VALUE!</v>
      </c>
      <c r="Z1104" s="221" t="e">
        <f>Y1104/PRODUCT($AA$6:AA1103)</f>
        <v>#VALUE!</v>
      </c>
      <c r="AA1104" s="16" t="e">
        <f t="shared" si="2474"/>
        <v>#VALUE!</v>
      </c>
      <c r="AB1104" s="10" t="e">
        <f t="shared" si="2475"/>
        <v>#VALUE!</v>
      </c>
      <c r="AC1104" s="90">
        <f t="shared" si="2468"/>
        <v>1104</v>
      </c>
      <c r="AD1104" s="17">
        <f t="shared" si="2476"/>
        <v>47097</v>
      </c>
      <c r="AE1104" s="16" t="e">
        <f t="shared" si="2469"/>
        <v>#VALUE!</v>
      </c>
      <c r="AF1104" s="10">
        <f ca="1">IFERROR(AVERAGE(INDIRECT("AE"&amp;AC1104-Template!$F$10+1):INDIRECT("AE"&amp;AC1104)),0)</f>
        <v>0</v>
      </c>
      <c r="AG1104" s="35"/>
      <c r="AH1104" s="86"/>
      <c r="AI1104" s="35"/>
      <c r="AJ1104" s="35"/>
      <c r="AK1104" s="35"/>
      <c r="AL1104" s="35"/>
      <c r="AM1104" s="35"/>
      <c r="AN1104" s="35"/>
      <c r="AO1104" s="35"/>
      <c r="AP1104" s="35"/>
      <c r="AQ1104" s="35"/>
      <c r="AR1104" s="35"/>
      <c r="AS1104" s="35"/>
      <c r="AT1104" s="35"/>
      <c r="AU1104" s="35"/>
      <c r="AV1104" s="35"/>
      <c r="AW1104" s="35"/>
      <c r="AX1104" s="35"/>
      <c r="AY1104" s="35"/>
      <c r="AZ1104" s="17">
        <f t="shared" ref="AZ1104" si="2501">AZ1103+1</f>
        <v>47120</v>
      </c>
      <c r="BA1104" s="216">
        <f t="shared" si="2492"/>
        <v>2</v>
      </c>
      <c r="BB1104" s="216">
        <f t="shared" ref="BB1104" si="2502">BB1103+1</f>
        <v>1099</v>
      </c>
      <c r="BC1104" s="16">
        <f t="shared" si="2494"/>
        <v>3.010958904109589</v>
      </c>
      <c r="BD1104" s="16">
        <f>IF(Template!$F$7="Linear interpolation",LinInterp($AO$5:$AO$18,$AM$5:$AM$18,BC1104),CubicSpline($AO$5:$AO$18,$AM$5:$AM$18,BC1104))</f>
        <v>14.003428029877071</v>
      </c>
      <c r="BE1104" s="221">
        <f t="shared" si="2429"/>
        <v>1.4838072529799176</v>
      </c>
      <c r="BF1104" s="221">
        <f>BE1104/PRODUCT($BG$6:BG1103)</f>
        <v>1.0003817554402132</v>
      </c>
      <c r="BG1104" s="16">
        <f t="shared" si="2495"/>
        <v>1.0003817554402132</v>
      </c>
      <c r="BH1104" s="10">
        <f t="shared" si="2496"/>
        <v>13.934073567783201</v>
      </c>
      <c r="BI1104" s="90"/>
      <c r="BJ1104" s="17">
        <f t="shared" si="2479"/>
        <v>47097</v>
      </c>
      <c r="BK1104" s="16">
        <f t="shared" si="2472"/>
        <v>13.882287296756779</v>
      </c>
      <c r="BL1104" s="10">
        <f ca="1">IFERROR(AVERAGE(INDIRECT("BK"&amp;AC1104-Template!$F$10+1):INDIRECT("BK"&amp;AC1104)),0)</f>
        <v>13.84429975705333</v>
      </c>
      <c r="BM1104" s="35"/>
      <c r="BN1104" s="86"/>
      <c r="BO1104" s="35"/>
      <c r="BP1104" s="35"/>
      <c r="BQ1104" s="35"/>
      <c r="BR1104" s="35"/>
      <c r="BS1104" s="35"/>
      <c r="BT1104" s="35"/>
      <c r="BU1104" s="35"/>
      <c r="BV1104" s="35"/>
      <c r="BW1104" s="35"/>
      <c r="BX1104" s="35"/>
      <c r="BY1104" s="35"/>
      <c r="BZ1104" s="35"/>
      <c r="CA1104" s="35"/>
      <c r="CB1104" s="35"/>
      <c r="CC1104" s="35"/>
      <c r="CD1104" s="35"/>
      <c r="CE1104" s="35"/>
      <c r="CF1104" s="35"/>
      <c r="CG1104" s="35"/>
      <c r="CH1104" s="35"/>
    </row>
    <row r="1105" spans="1:86" ht="15.6" x14ac:dyDescent="0.3">
      <c r="A1105" s="35"/>
      <c r="B1105" s="86"/>
      <c r="C1105" s="35"/>
      <c r="D1105" s="35"/>
      <c r="E1105" s="35"/>
      <c r="F1105" s="35"/>
      <c r="G1105" s="35"/>
      <c r="H1105" s="35"/>
      <c r="I1105" s="35"/>
      <c r="J1105" s="35"/>
      <c r="K1105" s="35"/>
      <c r="L1105" s="35"/>
      <c r="M1105" s="35"/>
      <c r="N1105" s="35"/>
      <c r="O1105" s="35"/>
      <c r="P1105" s="35"/>
      <c r="Q1105" s="35"/>
      <c r="R1105" s="35"/>
      <c r="S1105" s="35"/>
      <c r="T1105" s="17">
        <f t="shared" si="2473"/>
        <v>47121</v>
      </c>
      <c r="U1105" s="216">
        <f t="shared" si="2466"/>
        <v>3</v>
      </c>
      <c r="V1105" s="216">
        <f t="shared" si="2473"/>
        <v>1100</v>
      </c>
      <c r="W1105" s="16">
        <f t="shared" si="2480"/>
        <v>3.0136986301369864</v>
      </c>
      <c r="X1105" s="16" t="e">
        <f>IF(Template!$F$7="Linear interpolation",LinInterp($I$5:$I$22,$G$5:$G$22,W1105),CubicSpline($I$5:$I$22,$G$5:$G$22,W1105))</f>
        <v>#VALUE!</v>
      </c>
      <c r="Y1105" s="221" t="e">
        <f t="shared" si="2467"/>
        <v>#VALUE!</v>
      </c>
      <c r="Z1105" s="221" t="e">
        <f>Y1105/PRODUCT($AA$6:AA1104)</f>
        <v>#VALUE!</v>
      </c>
      <c r="AA1105" s="16" t="e">
        <f t="shared" si="2474"/>
        <v>#VALUE!</v>
      </c>
      <c r="AB1105" s="10" t="e">
        <f t="shared" si="2475"/>
        <v>#VALUE!</v>
      </c>
      <c r="AC1105" s="90">
        <f t="shared" si="2468"/>
        <v>1105</v>
      </c>
      <c r="AD1105" s="17">
        <f t="shared" si="2476"/>
        <v>47098</v>
      </c>
      <c r="AE1105" s="16" t="e">
        <f t="shared" si="2469"/>
        <v>#VALUE!</v>
      </c>
      <c r="AF1105" s="10">
        <f ca="1">IFERROR(AVERAGE(INDIRECT("AE"&amp;AC1105-Template!$F$10+1):INDIRECT("AE"&amp;AC1105)),0)</f>
        <v>0</v>
      </c>
      <c r="AG1105" s="35"/>
      <c r="AH1105" s="86"/>
      <c r="AI1105" s="35"/>
      <c r="AJ1105" s="35"/>
      <c r="AK1105" s="35"/>
      <c r="AL1105" s="35"/>
      <c r="AM1105" s="35"/>
      <c r="AN1105" s="35"/>
      <c r="AO1105" s="35"/>
      <c r="AP1105" s="35"/>
      <c r="AQ1105" s="35"/>
      <c r="AR1105" s="35"/>
      <c r="AS1105" s="35"/>
      <c r="AT1105" s="35"/>
      <c r="AU1105" s="35"/>
      <c r="AV1105" s="35"/>
      <c r="AW1105" s="35"/>
      <c r="AX1105" s="35"/>
      <c r="AY1105" s="35"/>
      <c r="AZ1105" s="17">
        <f t="shared" ref="AZ1105" si="2503">AZ1104+1</f>
        <v>47121</v>
      </c>
      <c r="BA1105" s="216">
        <f t="shared" si="2492"/>
        <v>3</v>
      </c>
      <c r="BB1105" s="216">
        <f t="shared" ref="BB1105" si="2504">BB1104+1</f>
        <v>1100</v>
      </c>
      <c r="BC1105" s="16">
        <f t="shared" si="2494"/>
        <v>3.0136986301369864</v>
      </c>
      <c r="BD1105" s="16">
        <f>IF(Template!$F$7="Linear interpolation",LinInterp($AO$5:$AO$18,$AM$5:$AM$18,BC1105),CubicSpline($AO$5:$AO$18,$AM$5:$AM$18,BC1105))</f>
        <v>14.004285301211338</v>
      </c>
      <c r="BE1105" s="221">
        <f t="shared" si="2429"/>
        <v>1.4843737688217826</v>
      </c>
      <c r="BF1105" s="221">
        <f>BE1105/PRODUCT($BG$6:BG1104)</f>
        <v>1.000381798808927</v>
      </c>
      <c r="BG1105" s="16">
        <f t="shared" si="2495"/>
        <v>1.000381798808927</v>
      </c>
      <c r="BH1105" s="10">
        <f t="shared" si="2496"/>
        <v>13.935656525834395</v>
      </c>
      <c r="BI1105" s="90"/>
      <c r="BJ1105" s="17">
        <f t="shared" si="2479"/>
        <v>47098</v>
      </c>
      <c r="BK1105" s="16">
        <f t="shared" si="2472"/>
        <v>13.897739884796035</v>
      </c>
      <c r="BL1105" s="10">
        <f ca="1">IFERROR(AVERAGE(INDIRECT("BK"&amp;AC1105-Template!$F$10+1):INDIRECT("BK"&amp;AC1105)),0)</f>
        <v>13.847814335830979</v>
      </c>
      <c r="BM1105" s="35"/>
      <c r="BN1105" s="86"/>
      <c r="BO1105" s="35"/>
      <c r="BP1105" s="35"/>
      <c r="BQ1105" s="35"/>
      <c r="BR1105" s="35"/>
      <c r="BS1105" s="35"/>
      <c r="BT1105" s="35"/>
      <c r="BU1105" s="35"/>
      <c r="BV1105" s="35"/>
      <c r="BW1105" s="35"/>
      <c r="BX1105" s="35"/>
      <c r="BY1105" s="35"/>
      <c r="BZ1105" s="35"/>
      <c r="CA1105" s="35"/>
      <c r="CB1105" s="35"/>
      <c r="CC1105" s="35"/>
      <c r="CD1105" s="35"/>
      <c r="CE1105" s="35"/>
      <c r="CF1105" s="35"/>
      <c r="CG1105" s="35"/>
      <c r="CH1105" s="35"/>
    </row>
    <row r="1106" spans="1:86" ht="15.6" x14ac:dyDescent="0.3">
      <c r="A1106" s="35"/>
      <c r="B1106" s="86"/>
      <c r="C1106" s="35"/>
      <c r="D1106" s="35"/>
      <c r="E1106" s="35"/>
      <c r="F1106" s="35"/>
      <c r="G1106" s="35"/>
      <c r="H1106" s="35"/>
      <c r="I1106" s="35"/>
      <c r="J1106" s="35"/>
      <c r="K1106" s="35"/>
      <c r="L1106" s="35"/>
      <c r="M1106" s="35"/>
      <c r="N1106" s="35"/>
      <c r="O1106" s="35"/>
      <c r="P1106" s="35"/>
      <c r="Q1106" s="35"/>
      <c r="R1106" s="35"/>
      <c r="S1106" s="35"/>
      <c r="T1106" s="17">
        <f t="shared" si="2473"/>
        <v>47122</v>
      </c>
      <c r="U1106" s="216">
        <f t="shared" si="2466"/>
        <v>4</v>
      </c>
      <c r="V1106" s="216">
        <f t="shared" si="2473"/>
        <v>1101</v>
      </c>
      <c r="W1106" s="16">
        <f t="shared" si="2480"/>
        <v>3.0164383561643837</v>
      </c>
      <c r="X1106" s="16" t="e">
        <f>IF(Template!$F$7="Linear interpolation",LinInterp($I$5:$I$22,$G$5:$G$22,W1106),CubicSpline($I$5:$I$22,$G$5:$G$22,W1106))</f>
        <v>#VALUE!</v>
      </c>
      <c r="Y1106" s="221" t="e">
        <f t="shared" si="2467"/>
        <v>#VALUE!</v>
      </c>
      <c r="Z1106" s="221" t="e">
        <f>Y1106/PRODUCT($AA$6:AA1105)</f>
        <v>#VALUE!</v>
      </c>
      <c r="AA1106" s="16" t="e">
        <f t="shared" si="2474"/>
        <v>#VALUE!</v>
      </c>
      <c r="AB1106" s="10" t="e">
        <f t="shared" si="2475"/>
        <v>#VALUE!</v>
      </c>
      <c r="AC1106" s="90">
        <f t="shared" si="2468"/>
        <v>1106</v>
      </c>
      <c r="AD1106" s="17">
        <f t="shared" si="2476"/>
        <v>47099</v>
      </c>
      <c r="AE1106" s="16" t="e">
        <f t="shared" si="2469"/>
        <v>#VALUE!</v>
      </c>
      <c r="AF1106" s="10">
        <f ca="1">IFERROR(AVERAGE(INDIRECT("AE"&amp;AC1106-Template!$F$10+1):INDIRECT("AE"&amp;AC1106)),0)</f>
        <v>0</v>
      </c>
      <c r="AG1106" s="35"/>
      <c r="AH1106" s="86"/>
      <c r="AI1106" s="35"/>
      <c r="AJ1106" s="35"/>
      <c r="AK1106" s="35"/>
      <c r="AL1106" s="35"/>
      <c r="AM1106" s="35"/>
      <c r="AN1106" s="35"/>
      <c r="AO1106" s="35"/>
      <c r="AP1106" s="35"/>
      <c r="AQ1106" s="35"/>
      <c r="AR1106" s="35"/>
      <c r="AS1106" s="35"/>
      <c r="AT1106" s="35"/>
      <c r="AU1106" s="35"/>
      <c r="AV1106" s="35"/>
      <c r="AW1106" s="35"/>
      <c r="AX1106" s="35"/>
      <c r="AY1106" s="35"/>
      <c r="AZ1106" s="17">
        <f t="shared" ref="AZ1106" si="2505">AZ1105+1</f>
        <v>47122</v>
      </c>
      <c r="BA1106" s="216">
        <f t="shared" si="2492"/>
        <v>4</v>
      </c>
      <c r="BB1106" s="216">
        <f t="shared" ref="BB1106" si="2506">BB1105+1</f>
        <v>1101</v>
      </c>
      <c r="BC1106" s="16">
        <f t="shared" si="2494"/>
        <v>3.0164383561643837</v>
      </c>
      <c r="BD1106" s="16">
        <f>IF(Template!$F$7="Linear interpolation",LinInterp($AO$5:$AO$18,$AM$5:$AM$18,BC1106),CubicSpline($AO$5:$AO$18,$AM$5:$AM$18,BC1106))</f>
        <v>14.005142642735388</v>
      </c>
      <c r="BE1106" s="221">
        <f t="shared" si="2429"/>
        <v>1.4849405646481784</v>
      </c>
      <c r="BF1106" s="221">
        <f>BE1106/PRODUCT($BG$6:BG1105)</f>
        <v>1.0003818417155443</v>
      </c>
      <c r="BG1106" s="16">
        <f t="shared" si="2495"/>
        <v>1.0003818417155443</v>
      </c>
      <c r="BH1106" s="10">
        <f t="shared" si="2496"/>
        <v>13.937222617368406</v>
      </c>
      <c r="BI1106" s="90"/>
      <c r="BJ1106" s="17">
        <f t="shared" si="2479"/>
        <v>47099</v>
      </c>
      <c r="BK1106" s="16">
        <f t="shared" si="2472"/>
        <v>13.892442648216097</v>
      </c>
      <c r="BL1106" s="10">
        <f ca="1">IFERROR(AVERAGE(INDIRECT("BK"&amp;AC1106-Template!$F$10+1):INDIRECT("BK"&amp;AC1106)),0)</f>
        <v>13.851152340055963</v>
      </c>
      <c r="BM1106" s="35"/>
      <c r="BN1106" s="86"/>
      <c r="BO1106" s="35"/>
      <c r="BP1106" s="35"/>
      <c r="BQ1106" s="35"/>
      <c r="BR1106" s="35"/>
      <c r="BS1106" s="35"/>
      <c r="BT1106" s="35"/>
      <c r="BU1106" s="35"/>
      <c r="BV1106" s="35"/>
      <c r="BW1106" s="35"/>
      <c r="BX1106" s="35"/>
      <c r="BY1106" s="35"/>
      <c r="BZ1106" s="35"/>
      <c r="CA1106" s="35"/>
      <c r="CB1106" s="35"/>
      <c r="CC1106" s="35"/>
      <c r="CD1106" s="35"/>
      <c r="CE1106" s="35"/>
      <c r="CF1106" s="35"/>
      <c r="CG1106" s="35"/>
      <c r="CH1106" s="35"/>
    </row>
    <row r="1107" spans="1:86" ht="15.6" x14ac:dyDescent="0.3">
      <c r="A1107" s="35"/>
      <c r="B1107" s="86"/>
      <c r="C1107" s="35"/>
      <c r="D1107" s="35"/>
      <c r="E1107" s="35"/>
      <c r="F1107" s="35"/>
      <c r="G1107" s="35"/>
      <c r="H1107" s="35"/>
      <c r="I1107" s="35"/>
      <c r="J1107" s="35"/>
      <c r="K1107" s="35"/>
      <c r="L1107" s="35"/>
      <c r="M1107" s="35"/>
      <c r="N1107" s="35"/>
      <c r="O1107" s="35"/>
      <c r="P1107" s="35"/>
      <c r="Q1107" s="35"/>
      <c r="R1107" s="35"/>
      <c r="S1107" s="35"/>
      <c r="T1107" s="17">
        <f t="shared" si="2473"/>
        <v>47123</v>
      </c>
      <c r="U1107" s="216">
        <f t="shared" si="2466"/>
        <v>5</v>
      </c>
      <c r="V1107" s="216">
        <f t="shared" si="2473"/>
        <v>1102</v>
      </c>
      <c r="W1107" s="16">
        <f t="shared" si="2480"/>
        <v>3.0191780821917806</v>
      </c>
      <c r="X1107" s="16" t="e">
        <f>IF(Template!$F$7="Linear interpolation",LinInterp($I$5:$I$22,$G$5:$G$22,W1107),CubicSpline($I$5:$I$22,$G$5:$G$22,W1107))</f>
        <v>#VALUE!</v>
      </c>
      <c r="Y1107" s="221" t="e">
        <f t="shared" si="2467"/>
        <v>#VALUE!</v>
      </c>
      <c r="Z1107" s="221" t="e">
        <f>Y1107/PRODUCT($AA$6:AA1106)</f>
        <v>#VALUE!</v>
      </c>
      <c r="AA1107" s="16" t="e">
        <f t="shared" si="2474"/>
        <v>#VALUE!</v>
      </c>
      <c r="AB1107" s="10" t="e">
        <f t="shared" si="2475"/>
        <v>#VALUE!</v>
      </c>
      <c r="AC1107" s="90">
        <f t="shared" si="2468"/>
        <v>1107</v>
      </c>
      <c r="AD1107" s="17">
        <f t="shared" si="2476"/>
        <v>47100</v>
      </c>
      <c r="AE1107" s="16" t="e">
        <f t="shared" si="2469"/>
        <v>#VALUE!</v>
      </c>
      <c r="AF1107" s="10">
        <f ca="1">IFERROR(AVERAGE(INDIRECT("AE"&amp;AC1107-Template!$F$10+1):INDIRECT("AE"&amp;AC1107)),0)</f>
        <v>0</v>
      </c>
      <c r="AG1107" s="35"/>
      <c r="AH1107" s="86"/>
      <c r="AI1107" s="35"/>
      <c r="AJ1107" s="35"/>
      <c r="AK1107" s="35"/>
      <c r="AL1107" s="35"/>
      <c r="AM1107" s="35"/>
      <c r="AN1107" s="35"/>
      <c r="AO1107" s="35"/>
      <c r="AP1107" s="35"/>
      <c r="AQ1107" s="35"/>
      <c r="AR1107" s="35"/>
      <c r="AS1107" s="35"/>
      <c r="AT1107" s="35"/>
      <c r="AU1107" s="35"/>
      <c r="AV1107" s="35"/>
      <c r="AW1107" s="35"/>
      <c r="AX1107" s="35"/>
      <c r="AY1107" s="35"/>
      <c r="AZ1107" s="17">
        <f t="shared" ref="AZ1107" si="2507">AZ1106+1</f>
        <v>47123</v>
      </c>
      <c r="BA1107" s="216">
        <f t="shared" si="2492"/>
        <v>5</v>
      </c>
      <c r="BB1107" s="216">
        <f t="shared" ref="BB1107" si="2508">BB1106+1</f>
        <v>1102</v>
      </c>
      <c r="BC1107" s="16">
        <f t="shared" si="2494"/>
        <v>3.0191780821917806</v>
      </c>
      <c r="BD1107" s="16">
        <f>IF(Template!$F$7="Linear interpolation",LinInterp($AO$5:$AO$18,$AM$5:$AM$18,BC1107),CubicSpline($AO$5:$AO$18,$AM$5:$AM$18,BC1107))</f>
        <v>14.006000036771113</v>
      </c>
      <c r="BE1107" s="221">
        <f t="shared" si="2429"/>
        <v>1.4855076399259539</v>
      </c>
      <c r="BF1107" s="221">
        <f>BE1107/PRODUCT($BG$6:BG1106)</f>
        <v>1.0003818841583805</v>
      </c>
      <c r="BG1107" s="16">
        <f t="shared" si="2495"/>
        <v>1.0003818841583805</v>
      </c>
      <c r="BH1107" s="10">
        <f t="shared" si="2496"/>
        <v>13.938771780887315</v>
      </c>
      <c r="BI1107" s="90"/>
      <c r="BJ1107" s="17">
        <f t="shared" si="2479"/>
        <v>47100</v>
      </c>
      <c r="BK1107" s="16">
        <f t="shared" si="2472"/>
        <v>13.894871274323428</v>
      </c>
      <c r="BL1107" s="10">
        <f ca="1">IFERROR(AVERAGE(INDIRECT("BK"&amp;AC1107-Template!$F$10+1):INDIRECT("BK"&amp;AC1107)),0)</f>
        <v>13.853824681236638</v>
      </c>
      <c r="BM1107" s="35"/>
      <c r="BN1107" s="86"/>
      <c r="BO1107" s="35"/>
      <c r="BP1107" s="35"/>
      <c r="BQ1107" s="35"/>
      <c r="BR1107" s="35"/>
      <c r="BS1107" s="35"/>
      <c r="BT1107" s="35"/>
      <c r="BU1107" s="35"/>
      <c r="BV1107" s="35"/>
      <c r="BW1107" s="35"/>
      <c r="BX1107" s="35"/>
      <c r="BY1107" s="35"/>
      <c r="BZ1107" s="35"/>
      <c r="CA1107" s="35"/>
      <c r="CB1107" s="35"/>
      <c r="CC1107" s="35"/>
      <c r="CD1107" s="35"/>
      <c r="CE1107" s="35"/>
      <c r="CF1107" s="35"/>
      <c r="CG1107" s="35"/>
      <c r="CH1107" s="35"/>
    </row>
    <row r="1108" spans="1:86" ht="15.6" x14ac:dyDescent="0.3">
      <c r="A1108" s="35"/>
      <c r="B1108" s="86"/>
      <c r="C1108" s="35"/>
      <c r="D1108" s="35"/>
      <c r="E1108" s="35"/>
      <c r="F1108" s="35"/>
      <c r="G1108" s="35"/>
      <c r="H1108" s="35"/>
      <c r="I1108" s="35"/>
      <c r="J1108" s="35"/>
      <c r="K1108" s="35"/>
      <c r="L1108" s="35"/>
      <c r="M1108" s="35"/>
      <c r="N1108" s="35"/>
      <c r="O1108" s="35"/>
      <c r="P1108" s="35"/>
      <c r="Q1108" s="35"/>
      <c r="R1108" s="35"/>
      <c r="S1108" s="35"/>
      <c r="T1108" s="17">
        <f t="shared" si="2473"/>
        <v>47124</v>
      </c>
      <c r="U1108" s="216">
        <f t="shared" si="2466"/>
        <v>6</v>
      </c>
      <c r="V1108" s="216">
        <f t="shared" si="2473"/>
        <v>1103</v>
      </c>
      <c r="W1108" s="16">
        <f t="shared" si="2480"/>
        <v>3.021917808219178</v>
      </c>
      <c r="X1108" s="16" t="e">
        <f>IF(Template!$F$7="Linear interpolation",LinInterp($I$5:$I$22,$G$5:$G$22,W1108),CubicSpline($I$5:$I$22,$G$5:$G$22,W1108))</f>
        <v>#VALUE!</v>
      </c>
      <c r="Y1108" s="221" t="e">
        <f t="shared" si="2467"/>
        <v>#VALUE!</v>
      </c>
      <c r="Z1108" s="221" t="e">
        <f>Y1108/PRODUCT($AA$6:AA1107)</f>
        <v>#VALUE!</v>
      </c>
      <c r="AA1108" s="16" t="e">
        <f t="shared" si="2474"/>
        <v>#VALUE!</v>
      </c>
      <c r="AB1108" s="10" t="e">
        <f t="shared" si="2475"/>
        <v>#VALUE!</v>
      </c>
      <c r="AC1108" s="90">
        <f t="shared" si="2468"/>
        <v>1108</v>
      </c>
      <c r="AD1108" s="17">
        <f t="shared" si="2476"/>
        <v>47101</v>
      </c>
      <c r="AE1108" s="16" t="e">
        <f t="shared" si="2469"/>
        <v>#VALUE!</v>
      </c>
      <c r="AF1108" s="10">
        <f ca="1">IFERROR(AVERAGE(INDIRECT("AE"&amp;AC1108-Template!$F$10+1):INDIRECT("AE"&amp;AC1108)),0)</f>
        <v>0</v>
      </c>
      <c r="AG1108" s="35"/>
      <c r="AH1108" s="86"/>
      <c r="AI1108" s="35"/>
      <c r="AJ1108" s="35"/>
      <c r="AK1108" s="35"/>
      <c r="AL1108" s="35"/>
      <c r="AM1108" s="35"/>
      <c r="AN1108" s="35"/>
      <c r="AO1108" s="35"/>
      <c r="AP1108" s="35"/>
      <c r="AQ1108" s="35"/>
      <c r="AR1108" s="35"/>
      <c r="AS1108" s="35"/>
      <c r="AT1108" s="35"/>
      <c r="AU1108" s="35"/>
      <c r="AV1108" s="35"/>
      <c r="AW1108" s="35"/>
      <c r="AX1108" s="35"/>
      <c r="AY1108" s="35"/>
      <c r="AZ1108" s="17">
        <f t="shared" ref="AZ1108" si="2509">AZ1107+1</f>
        <v>47124</v>
      </c>
      <c r="BA1108" s="216">
        <f t="shared" si="2492"/>
        <v>6</v>
      </c>
      <c r="BB1108" s="216">
        <f t="shared" ref="BB1108" si="2510">BB1107+1</f>
        <v>1103</v>
      </c>
      <c r="BC1108" s="16">
        <f t="shared" si="2494"/>
        <v>3.021917808219178</v>
      </c>
      <c r="BD1108" s="16">
        <f>IF(Template!$F$7="Linear interpolation",LinInterp($AO$5:$AO$18,$AM$5:$AM$18,BC1108),CubicSpline($AO$5:$AO$18,$AM$5:$AM$18,BC1108))</f>
        <v>14.006857465640401</v>
      </c>
      <c r="BE1108" s="221">
        <f t="shared" si="2429"/>
        <v>1.4860749941184965</v>
      </c>
      <c r="BF1108" s="221">
        <f>BE1108/PRODUCT($BG$6:BG1107)</f>
        <v>1.0003819261357489</v>
      </c>
      <c r="BG1108" s="16">
        <f t="shared" si="2495"/>
        <v>1.0003818841583805</v>
      </c>
      <c r="BH1108" s="10">
        <f t="shared" si="2496"/>
        <v>13.938771780887315</v>
      </c>
      <c r="BI1108" s="90"/>
      <c r="BJ1108" s="17">
        <f t="shared" si="2479"/>
        <v>47101</v>
      </c>
      <c r="BK1108" s="16">
        <f t="shared" si="2472"/>
        <v>13.897255469911386</v>
      </c>
      <c r="BL1108" s="10">
        <f ca="1">IFERROR(AVERAGE(INDIRECT("BK"&amp;AC1108-Template!$F$10+1):INDIRECT("BK"&amp;AC1108)),0)</f>
        <v>13.856829708627</v>
      </c>
      <c r="BM1108" s="35"/>
      <c r="BN1108" s="86"/>
      <c r="BO1108" s="35"/>
      <c r="BP1108" s="35"/>
      <c r="BQ1108" s="35"/>
      <c r="BR1108" s="35"/>
      <c r="BS1108" s="35"/>
      <c r="BT1108" s="35"/>
      <c r="BU1108" s="35"/>
      <c r="BV1108" s="35"/>
      <c r="BW1108" s="35"/>
      <c r="BX1108" s="35"/>
      <c r="BY1108" s="35"/>
      <c r="BZ1108" s="35"/>
      <c r="CA1108" s="35"/>
      <c r="CB1108" s="35"/>
      <c r="CC1108" s="35"/>
      <c r="CD1108" s="35"/>
      <c r="CE1108" s="35"/>
      <c r="CF1108" s="35"/>
      <c r="CG1108" s="35"/>
      <c r="CH1108" s="35"/>
    </row>
    <row r="1109" spans="1:86" ht="15.6" x14ac:dyDescent="0.3">
      <c r="A1109" s="35"/>
      <c r="B1109" s="86"/>
      <c r="C1109" s="35"/>
      <c r="D1109" s="35"/>
      <c r="E1109" s="35"/>
      <c r="F1109" s="35"/>
      <c r="G1109" s="35"/>
      <c r="H1109" s="35"/>
      <c r="I1109" s="35"/>
      <c r="J1109" s="35"/>
      <c r="K1109" s="35"/>
      <c r="L1109" s="35"/>
      <c r="M1109" s="35"/>
      <c r="N1109" s="35"/>
      <c r="O1109" s="35"/>
      <c r="P1109" s="35"/>
      <c r="Q1109" s="35"/>
      <c r="R1109" s="35"/>
      <c r="S1109" s="35"/>
      <c r="T1109" s="17">
        <f t="shared" si="2473"/>
        <v>47125</v>
      </c>
      <c r="U1109" s="216">
        <f t="shared" si="2466"/>
        <v>7</v>
      </c>
      <c r="V1109" s="216">
        <f t="shared" si="2473"/>
        <v>1104</v>
      </c>
      <c r="W1109" s="16">
        <f t="shared" si="2480"/>
        <v>3.0246575342465754</v>
      </c>
      <c r="X1109" s="16" t="e">
        <f>IF(Template!$F$7="Linear interpolation",LinInterp($I$5:$I$22,$G$5:$G$22,W1109),CubicSpline($I$5:$I$22,$G$5:$G$22,W1109))</f>
        <v>#VALUE!</v>
      </c>
      <c r="Y1109" s="221" t="e">
        <f t="shared" si="2467"/>
        <v>#VALUE!</v>
      </c>
      <c r="Z1109" s="221" t="e">
        <f>Y1109/PRODUCT($AA$6:AA1108)</f>
        <v>#VALUE!</v>
      </c>
      <c r="AA1109" s="16" t="e">
        <f t="shared" si="2474"/>
        <v>#VALUE!</v>
      </c>
      <c r="AB1109" s="10" t="e">
        <f t="shared" si="2475"/>
        <v>#VALUE!</v>
      </c>
      <c r="AC1109" s="90">
        <f t="shared" si="2468"/>
        <v>1109</v>
      </c>
      <c r="AD1109" s="17">
        <f t="shared" si="2476"/>
        <v>47102</v>
      </c>
      <c r="AE1109" s="16" t="e">
        <f t="shared" si="2469"/>
        <v>#VALUE!</v>
      </c>
      <c r="AF1109" s="10">
        <f ca="1">IFERROR(AVERAGE(INDIRECT("AE"&amp;AC1109-Template!$F$10+1):INDIRECT("AE"&amp;AC1109)),0)</f>
        <v>0</v>
      </c>
      <c r="AG1109" s="35"/>
      <c r="AH1109" s="86"/>
      <c r="AI1109" s="35"/>
      <c r="AJ1109" s="35"/>
      <c r="AK1109" s="35"/>
      <c r="AL1109" s="35"/>
      <c r="AM1109" s="35"/>
      <c r="AN1109" s="35"/>
      <c r="AO1109" s="35"/>
      <c r="AP1109" s="35"/>
      <c r="AQ1109" s="35"/>
      <c r="AR1109" s="35"/>
      <c r="AS1109" s="35"/>
      <c r="AT1109" s="35"/>
      <c r="AU1109" s="35"/>
      <c r="AV1109" s="35"/>
      <c r="AW1109" s="35"/>
      <c r="AX1109" s="35"/>
      <c r="AY1109" s="35"/>
      <c r="AZ1109" s="17">
        <f t="shared" ref="AZ1109" si="2511">AZ1108+1</f>
        <v>47125</v>
      </c>
      <c r="BA1109" s="216">
        <f t="shared" si="2492"/>
        <v>7</v>
      </c>
      <c r="BB1109" s="216">
        <f t="shared" ref="BB1109" si="2512">BB1108+1</f>
        <v>1104</v>
      </c>
      <c r="BC1109" s="16">
        <f t="shared" si="2494"/>
        <v>3.0246575342465754</v>
      </c>
      <c r="BD1109" s="16">
        <f>IF(Template!$F$7="Linear interpolation",LinInterp($AO$5:$AO$18,$AM$5:$AM$18,BC1109),CubicSpline($AO$5:$AO$18,$AM$5:$AM$18,BC1109))</f>
        <v>14.007714911665145</v>
      </c>
      <c r="BE1109" s="221">
        <f t="shared" si="2429"/>
        <v>1.4866426266857242</v>
      </c>
      <c r="BF1109" s="221">
        <f>BE1109/PRODUCT($BG$6:BG1108)</f>
        <v>1.0003820096233347</v>
      </c>
      <c r="BG1109" s="16">
        <f t="shared" si="2495"/>
        <v>1.0003818841583805</v>
      </c>
      <c r="BH1109" s="10">
        <f t="shared" si="2496"/>
        <v>13.938771780887315</v>
      </c>
      <c r="BI1109" s="90"/>
      <c r="BJ1109" s="17">
        <f t="shared" si="2479"/>
        <v>47102</v>
      </c>
      <c r="BK1109" s="16">
        <f t="shared" si="2472"/>
        <v>13.899595062051517</v>
      </c>
      <c r="BL1109" s="10">
        <f ca="1">IFERROR(AVERAGE(INDIRECT("BK"&amp;AC1109-Template!$F$10+1):INDIRECT("BK"&amp;AC1109)),0)</f>
        <v>13.859792641192092</v>
      </c>
      <c r="BM1109" s="35"/>
      <c r="BN1109" s="86"/>
      <c r="BO1109" s="35"/>
      <c r="BP1109" s="35"/>
      <c r="BQ1109" s="35"/>
      <c r="BR1109" s="35"/>
      <c r="BS1109" s="35"/>
      <c r="BT1109" s="35"/>
      <c r="BU1109" s="35"/>
      <c r="BV1109" s="35"/>
      <c r="BW1109" s="35"/>
      <c r="BX1109" s="35"/>
      <c r="BY1109" s="35"/>
      <c r="BZ1109" s="35"/>
      <c r="CA1109" s="35"/>
      <c r="CB1109" s="35"/>
      <c r="CC1109" s="35"/>
      <c r="CD1109" s="35"/>
      <c r="CE1109" s="35"/>
      <c r="CF1109" s="35"/>
      <c r="CG1109" s="35"/>
      <c r="CH1109" s="35"/>
    </row>
    <row r="1110" spans="1:86" ht="15.6" x14ac:dyDescent="0.3">
      <c r="A1110" s="35"/>
      <c r="B1110" s="86"/>
      <c r="C1110" s="35"/>
      <c r="D1110" s="35"/>
      <c r="E1110" s="35"/>
      <c r="F1110" s="35"/>
      <c r="G1110" s="35"/>
      <c r="H1110" s="35"/>
      <c r="I1110" s="35"/>
      <c r="J1110" s="35"/>
      <c r="K1110" s="35"/>
      <c r="L1110" s="35"/>
      <c r="M1110" s="35"/>
      <c r="N1110" s="35"/>
      <c r="O1110" s="35"/>
      <c r="P1110" s="35"/>
      <c r="Q1110" s="35"/>
      <c r="R1110" s="35"/>
      <c r="S1110" s="35"/>
      <c r="T1110" s="17">
        <f t="shared" si="2473"/>
        <v>47126</v>
      </c>
      <c r="U1110" s="216">
        <f t="shared" si="2466"/>
        <v>1</v>
      </c>
      <c r="V1110" s="216">
        <f t="shared" si="2473"/>
        <v>1105</v>
      </c>
      <c r="W1110" s="16">
        <f t="shared" si="2480"/>
        <v>3.0273972602739727</v>
      </c>
      <c r="X1110" s="16" t="e">
        <f>IF(Template!$F$7="Linear interpolation",LinInterp($I$5:$I$22,$G$5:$G$22,W1110),CubicSpline($I$5:$I$22,$G$5:$G$22,W1110))</f>
        <v>#VALUE!</v>
      </c>
      <c r="Y1110" s="221" t="e">
        <f t="shared" si="2467"/>
        <v>#VALUE!</v>
      </c>
      <c r="Z1110" s="221" t="e">
        <f>Y1110/PRODUCT($AA$6:AA1109)</f>
        <v>#VALUE!</v>
      </c>
      <c r="AA1110" s="16" t="e">
        <f t="shared" si="2474"/>
        <v>#VALUE!</v>
      </c>
      <c r="AB1110" s="10" t="e">
        <f t="shared" si="2475"/>
        <v>#VALUE!</v>
      </c>
      <c r="AC1110" s="90">
        <f t="shared" si="2468"/>
        <v>1110</v>
      </c>
      <c r="AD1110" s="17">
        <f t="shared" si="2476"/>
        <v>47103</v>
      </c>
      <c r="AE1110" s="16" t="e">
        <f t="shared" si="2469"/>
        <v>#VALUE!</v>
      </c>
      <c r="AF1110" s="10">
        <f ca="1">IFERROR(AVERAGE(INDIRECT("AE"&amp;AC1110-Template!$F$10+1):INDIRECT("AE"&amp;AC1110)),0)</f>
        <v>0</v>
      </c>
      <c r="AG1110" s="35"/>
      <c r="AH1110" s="86"/>
      <c r="AI1110" s="35"/>
      <c r="AJ1110" s="35"/>
      <c r="AK1110" s="35"/>
      <c r="AL1110" s="35"/>
      <c r="AM1110" s="35"/>
      <c r="AN1110" s="35"/>
      <c r="AO1110" s="35"/>
      <c r="AP1110" s="35"/>
      <c r="AQ1110" s="35"/>
      <c r="AR1110" s="35"/>
      <c r="AS1110" s="35"/>
      <c r="AT1110" s="35"/>
      <c r="AU1110" s="35"/>
      <c r="AV1110" s="35"/>
      <c r="AW1110" s="35"/>
      <c r="AX1110" s="35"/>
      <c r="AY1110" s="35"/>
      <c r="AZ1110" s="17">
        <f t="shared" ref="AZ1110" si="2513">AZ1109+1</f>
        <v>47126</v>
      </c>
      <c r="BA1110" s="216">
        <f t="shared" si="2492"/>
        <v>1</v>
      </c>
      <c r="BB1110" s="216">
        <f t="shared" ref="BB1110" si="2514">BB1109+1</f>
        <v>1105</v>
      </c>
      <c r="BC1110" s="16">
        <f t="shared" si="2494"/>
        <v>3.0273972602739727</v>
      </c>
      <c r="BD1110" s="16">
        <f>IF(Template!$F$7="Linear interpolation",LinInterp($AO$5:$AO$18,$AM$5:$AM$18,BC1110),CubicSpline($AO$5:$AO$18,$AM$5:$AM$18,BC1110))</f>
        <v>14.008572357167237</v>
      </c>
      <c r="BE1110" s="221">
        <f t="shared" si="2429"/>
        <v>1.4872105370840845</v>
      </c>
      <c r="BF1110" s="221">
        <f>BE1110/PRODUCT($BG$6:BG1109)</f>
        <v>1.0003821341523074</v>
      </c>
      <c r="BG1110" s="16">
        <f t="shared" si="2495"/>
        <v>1.0003821341523074</v>
      </c>
      <c r="BH1110" s="10">
        <f t="shared" si="2496"/>
        <v>13.947896559218908</v>
      </c>
      <c r="BI1110" s="90"/>
      <c r="BJ1110" s="17">
        <f t="shared" si="2479"/>
        <v>47103</v>
      </c>
      <c r="BK1110" s="16">
        <f t="shared" si="2472"/>
        <v>13.899595062051517</v>
      </c>
      <c r="BL1110" s="10">
        <f ca="1">IFERROR(AVERAGE(INDIRECT("BK"&amp;AC1110-Template!$F$10+1):INDIRECT("BK"&amp;AC1110)),0)</f>
        <v>13.862636812010409</v>
      </c>
      <c r="BM1110" s="35"/>
      <c r="BN1110" s="86"/>
      <c r="BO1110" s="35"/>
      <c r="BP1110" s="35"/>
      <c r="BQ1110" s="35"/>
      <c r="BR1110" s="35"/>
      <c r="BS1110" s="35"/>
      <c r="BT1110" s="35"/>
      <c r="BU1110" s="35"/>
      <c r="BV1110" s="35"/>
      <c r="BW1110" s="35"/>
      <c r="BX1110" s="35"/>
      <c r="BY1110" s="35"/>
      <c r="BZ1110" s="35"/>
      <c r="CA1110" s="35"/>
      <c r="CB1110" s="35"/>
      <c r="CC1110" s="35"/>
      <c r="CD1110" s="35"/>
      <c r="CE1110" s="35"/>
      <c r="CF1110" s="35"/>
      <c r="CG1110" s="35"/>
      <c r="CH1110" s="35"/>
    </row>
    <row r="1111" spans="1:86" ht="15.6" x14ac:dyDescent="0.3">
      <c r="A1111" s="35"/>
      <c r="B1111" s="86"/>
      <c r="C1111" s="35"/>
      <c r="D1111" s="35"/>
      <c r="E1111" s="35"/>
      <c r="F1111" s="35"/>
      <c r="G1111" s="35"/>
      <c r="H1111" s="35"/>
      <c r="I1111" s="35"/>
      <c r="J1111" s="35"/>
      <c r="K1111" s="35"/>
      <c r="L1111" s="35"/>
      <c r="M1111" s="35"/>
      <c r="N1111" s="35"/>
      <c r="O1111" s="35"/>
      <c r="P1111" s="35"/>
      <c r="Q1111" s="35"/>
      <c r="R1111" s="35"/>
      <c r="S1111" s="35"/>
      <c r="T1111" s="17">
        <f t="shared" si="2473"/>
        <v>47127</v>
      </c>
      <c r="U1111" s="216">
        <f t="shared" si="2466"/>
        <v>2</v>
      </c>
      <c r="V1111" s="216">
        <f t="shared" si="2473"/>
        <v>1106</v>
      </c>
      <c r="W1111" s="16">
        <f t="shared" si="2480"/>
        <v>3.0301369863013701</v>
      </c>
      <c r="X1111" s="16" t="e">
        <f>IF(Template!$F$7="Linear interpolation",LinInterp($I$5:$I$22,$G$5:$G$22,W1111),CubicSpline($I$5:$I$22,$G$5:$G$22,W1111))</f>
        <v>#VALUE!</v>
      </c>
      <c r="Y1111" s="221" t="e">
        <f t="shared" si="2467"/>
        <v>#VALUE!</v>
      </c>
      <c r="Z1111" s="221" t="e">
        <f>Y1111/PRODUCT($AA$6:AA1110)</f>
        <v>#VALUE!</v>
      </c>
      <c r="AA1111" s="16" t="e">
        <f t="shared" si="2474"/>
        <v>#VALUE!</v>
      </c>
      <c r="AB1111" s="10" t="e">
        <f t="shared" si="2475"/>
        <v>#VALUE!</v>
      </c>
      <c r="AC1111" s="90">
        <f t="shared" si="2468"/>
        <v>1111</v>
      </c>
      <c r="AD1111" s="17">
        <f t="shared" si="2476"/>
        <v>47104</v>
      </c>
      <c r="AE1111" s="16" t="e">
        <f t="shared" si="2469"/>
        <v>#VALUE!</v>
      </c>
      <c r="AF1111" s="10">
        <f ca="1">IFERROR(AVERAGE(INDIRECT("AE"&amp;AC1111-Template!$F$10+1):INDIRECT("AE"&amp;AC1111)),0)</f>
        <v>0</v>
      </c>
      <c r="AG1111" s="35"/>
      <c r="AH1111" s="86"/>
      <c r="AI1111" s="35"/>
      <c r="AJ1111" s="35"/>
      <c r="AK1111" s="35"/>
      <c r="AL1111" s="35"/>
      <c r="AM1111" s="35"/>
      <c r="AN1111" s="35"/>
      <c r="AO1111" s="35"/>
      <c r="AP1111" s="35"/>
      <c r="AQ1111" s="35"/>
      <c r="AR1111" s="35"/>
      <c r="AS1111" s="35"/>
      <c r="AT1111" s="35"/>
      <c r="AU1111" s="35"/>
      <c r="AV1111" s="35"/>
      <c r="AW1111" s="35"/>
      <c r="AX1111" s="35"/>
      <c r="AY1111" s="35"/>
      <c r="AZ1111" s="17">
        <f t="shared" ref="AZ1111" si="2515">AZ1110+1</f>
        <v>47127</v>
      </c>
      <c r="BA1111" s="216">
        <f t="shared" si="2492"/>
        <v>2</v>
      </c>
      <c r="BB1111" s="216">
        <f t="shared" ref="BB1111" si="2516">BB1110+1</f>
        <v>1106</v>
      </c>
      <c r="BC1111" s="16">
        <f t="shared" si="2494"/>
        <v>3.0301369863013701</v>
      </c>
      <c r="BD1111" s="16">
        <f>IF(Template!$F$7="Linear interpolation",LinInterp($AO$5:$AO$18,$AM$5:$AM$18,BC1111),CubicSpline($AO$5:$AO$18,$AM$5:$AM$18,BC1111))</f>
        <v>14.009429784468567</v>
      </c>
      <c r="BE1111" s="221">
        <f t="shared" si="2429"/>
        <v>1.487778724766545</v>
      </c>
      <c r="BF1111" s="221">
        <f>BE1111/PRODUCT($BG$6:BG1110)</f>
        <v>1.000382049258187</v>
      </c>
      <c r="BG1111" s="16">
        <f t="shared" si="2495"/>
        <v>1.000382049258187</v>
      </c>
      <c r="BH1111" s="10">
        <f t="shared" si="2496"/>
        <v>13.944797923824304</v>
      </c>
      <c r="BI1111" s="90"/>
      <c r="BJ1111" s="17">
        <f t="shared" si="2479"/>
        <v>47104</v>
      </c>
      <c r="BK1111" s="16">
        <f t="shared" si="2472"/>
        <v>13.899595062051517</v>
      </c>
      <c r="BL1111" s="10">
        <f ca="1">IFERROR(AVERAGE(INDIRECT("BK"&amp;AC1111-Template!$F$10+1):INDIRECT("BK"&amp;AC1111)),0)</f>
        <v>13.865363546340465</v>
      </c>
      <c r="BM1111" s="35"/>
      <c r="BN1111" s="86"/>
      <c r="BO1111" s="35"/>
      <c r="BP1111" s="35"/>
      <c r="BQ1111" s="35"/>
      <c r="BR1111" s="35"/>
      <c r="BS1111" s="35"/>
      <c r="BT1111" s="35"/>
      <c r="BU1111" s="35"/>
      <c r="BV1111" s="35"/>
      <c r="BW1111" s="35"/>
      <c r="BX1111" s="35"/>
      <c r="BY1111" s="35"/>
      <c r="BZ1111" s="35"/>
      <c r="CA1111" s="35"/>
      <c r="CB1111" s="35"/>
      <c r="CC1111" s="35"/>
      <c r="CD1111" s="35"/>
      <c r="CE1111" s="35"/>
      <c r="CF1111" s="35"/>
      <c r="CG1111" s="35"/>
      <c r="CH1111" s="35"/>
    </row>
    <row r="1112" spans="1:86" ht="15.6" x14ac:dyDescent="0.3">
      <c r="A1112" s="35"/>
      <c r="B1112" s="86"/>
      <c r="C1112" s="35"/>
      <c r="D1112" s="35"/>
      <c r="E1112" s="35"/>
      <c r="F1112" s="35"/>
      <c r="G1112" s="35"/>
      <c r="H1112" s="35"/>
      <c r="I1112" s="35"/>
      <c r="J1112" s="35"/>
      <c r="K1112" s="35"/>
      <c r="L1112" s="35"/>
      <c r="M1112" s="35"/>
      <c r="N1112" s="35"/>
      <c r="O1112" s="35"/>
      <c r="P1112" s="35"/>
      <c r="Q1112" s="35"/>
      <c r="R1112" s="35"/>
      <c r="S1112" s="35"/>
      <c r="T1112" s="17">
        <f t="shared" si="2473"/>
        <v>47128</v>
      </c>
      <c r="U1112" s="216">
        <f t="shared" si="2466"/>
        <v>3</v>
      </c>
      <c r="V1112" s="216">
        <f t="shared" si="2473"/>
        <v>1107</v>
      </c>
      <c r="W1112" s="16">
        <f t="shared" si="2480"/>
        <v>3.032876712328767</v>
      </c>
      <c r="X1112" s="16" t="e">
        <f>IF(Template!$F$7="Linear interpolation",LinInterp($I$5:$I$22,$G$5:$G$22,W1112),CubicSpline($I$5:$I$22,$G$5:$G$22,W1112))</f>
        <v>#VALUE!</v>
      </c>
      <c r="Y1112" s="221" t="e">
        <f t="shared" si="2467"/>
        <v>#VALUE!</v>
      </c>
      <c r="Z1112" s="221" t="e">
        <f>Y1112/PRODUCT($AA$6:AA1111)</f>
        <v>#VALUE!</v>
      </c>
      <c r="AA1112" s="16" t="e">
        <f t="shared" si="2474"/>
        <v>#VALUE!</v>
      </c>
      <c r="AB1112" s="10" t="e">
        <f t="shared" si="2475"/>
        <v>#VALUE!</v>
      </c>
      <c r="AC1112" s="90">
        <f t="shared" si="2468"/>
        <v>1112</v>
      </c>
      <c r="AD1112" s="17">
        <f t="shared" si="2476"/>
        <v>47105</v>
      </c>
      <c r="AE1112" s="16" t="e">
        <f t="shared" si="2469"/>
        <v>#VALUE!</v>
      </c>
      <c r="AF1112" s="10">
        <f ca="1">IFERROR(AVERAGE(INDIRECT("AE"&amp;AC1112-Template!$F$10+1):INDIRECT("AE"&amp;AC1112)),0)</f>
        <v>0</v>
      </c>
      <c r="AG1112" s="35"/>
      <c r="AH1112" s="86"/>
      <c r="AI1112" s="35"/>
      <c r="AJ1112" s="35"/>
      <c r="AK1112" s="35"/>
      <c r="AL1112" s="35"/>
      <c r="AM1112" s="35"/>
      <c r="AN1112" s="35"/>
      <c r="AO1112" s="35"/>
      <c r="AP1112" s="35"/>
      <c r="AQ1112" s="35"/>
      <c r="AR1112" s="35"/>
      <c r="AS1112" s="35"/>
      <c r="AT1112" s="35"/>
      <c r="AU1112" s="35"/>
      <c r="AV1112" s="35"/>
      <c r="AW1112" s="35"/>
      <c r="AX1112" s="35"/>
      <c r="AY1112" s="35"/>
      <c r="AZ1112" s="17">
        <f t="shared" ref="AZ1112" si="2517">AZ1111+1</f>
        <v>47128</v>
      </c>
      <c r="BA1112" s="216">
        <f t="shared" si="2492"/>
        <v>3</v>
      </c>
      <c r="BB1112" s="216">
        <f t="shared" ref="BB1112" si="2518">BB1111+1</f>
        <v>1107</v>
      </c>
      <c r="BC1112" s="16">
        <f t="shared" si="2494"/>
        <v>3.032876712328767</v>
      </c>
      <c r="BD1112" s="16">
        <f>IF(Template!$F$7="Linear interpolation",LinInterp($AO$5:$AO$18,$AM$5:$AM$18,BC1112),CubicSpline($AO$5:$AO$18,$AM$5:$AM$18,BC1112))</f>
        <v>14.010287175891026</v>
      </c>
      <c r="BE1112" s="221">
        <f t="shared" si="2429"/>
        <v>1.4883471891825879</v>
      </c>
      <c r="BF1112" s="221">
        <f>BE1112/PRODUCT($BG$6:BG1111)</f>
        <v>1.0003820893568243</v>
      </c>
      <c r="BG1112" s="16">
        <f t="shared" si="2495"/>
        <v>1.0003820893568243</v>
      </c>
      <c r="BH1112" s="10">
        <f t="shared" si="2496"/>
        <v>13.946261524085735</v>
      </c>
      <c r="BI1112" s="90"/>
      <c r="BJ1112" s="17">
        <f t="shared" si="2479"/>
        <v>47105</v>
      </c>
      <c r="BK1112" s="16">
        <f t="shared" si="2472"/>
        <v>13.913183988780942</v>
      </c>
      <c r="BL1112" s="10">
        <f ca="1">IFERROR(AVERAGE(INDIRECT("BK"&amp;AC1112-Template!$F$10+1):INDIRECT("BK"&amp;AC1112)),0)</f>
        <v>13.868543244894836</v>
      </c>
      <c r="BM1112" s="35"/>
      <c r="BN1112" s="86"/>
      <c r="BO1112" s="35"/>
      <c r="BP1112" s="35"/>
      <c r="BQ1112" s="35"/>
      <c r="BR1112" s="35"/>
      <c r="BS1112" s="35"/>
      <c r="BT1112" s="35"/>
      <c r="BU1112" s="35"/>
      <c r="BV1112" s="35"/>
      <c r="BW1112" s="35"/>
      <c r="BX1112" s="35"/>
      <c r="BY1112" s="35"/>
      <c r="BZ1112" s="35"/>
      <c r="CA1112" s="35"/>
      <c r="CB1112" s="35"/>
      <c r="CC1112" s="35"/>
      <c r="CD1112" s="35"/>
      <c r="CE1112" s="35"/>
      <c r="CF1112" s="35"/>
      <c r="CG1112" s="35"/>
      <c r="CH1112" s="35"/>
    </row>
    <row r="1113" spans="1:86" ht="15.6" x14ac:dyDescent="0.3">
      <c r="A1113" s="35"/>
      <c r="B1113" s="86"/>
      <c r="C1113" s="35"/>
      <c r="D1113" s="35"/>
      <c r="E1113" s="35"/>
      <c r="F1113" s="35"/>
      <c r="G1113" s="35"/>
      <c r="H1113" s="35"/>
      <c r="I1113" s="35"/>
      <c r="J1113" s="35"/>
      <c r="K1113" s="35"/>
      <c r="L1113" s="35"/>
      <c r="M1113" s="35"/>
      <c r="N1113" s="35"/>
      <c r="O1113" s="35"/>
      <c r="P1113" s="35"/>
      <c r="Q1113" s="35"/>
      <c r="R1113" s="35"/>
      <c r="S1113" s="35"/>
      <c r="T1113" s="17">
        <f t="shared" si="2473"/>
        <v>47129</v>
      </c>
      <c r="U1113" s="216">
        <f t="shared" si="2466"/>
        <v>4</v>
      </c>
      <c r="V1113" s="216">
        <f t="shared" si="2473"/>
        <v>1108</v>
      </c>
      <c r="W1113" s="16">
        <f t="shared" si="2480"/>
        <v>3.0356164383561643</v>
      </c>
      <c r="X1113" s="16" t="e">
        <f>IF(Template!$F$7="Linear interpolation",LinInterp($I$5:$I$22,$G$5:$G$22,W1113),CubicSpline($I$5:$I$22,$G$5:$G$22,W1113))</f>
        <v>#VALUE!</v>
      </c>
      <c r="Y1113" s="221" t="e">
        <f t="shared" si="2467"/>
        <v>#VALUE!</v>
      </c>
      <c r="Z1113" s="221" t="e">
        <f>Y1113/PRODUCT($AA$6:AA1112)</f>
        <v>#VALUE!</v>
      </c>
      <c r="AA1113" s="16" t="e">
        <f t="shared" si="2474"/>
        <v>#VALUE!</v>
      </c>
      <c r="AB1113" s="10" t="e">
        <f t="shared" si="2475"/>
        <v>#VALUE!</v>
      </c>
      <c r="AC1113" s="90">
        <f t="shared" si="2468"/>
        <v>1113</v>
      </c>
      <c r="AD1113" s="17">
        <f t="shared" si="2476"/>
        <v>47106</v>
      </c>
      <c r="AE1113" s="16" t="e">
        <f t="shared" si="2469"/>
        <v>#VALUE!</v>
      </c>
      <c r="AF1113" s="10">
        <f ca="1">IFERROR(AVERAGE(INDIRECT("AE"&amp;AC1113-Template!$F$10+1):INDIRECT("AE"&amp;AC1113)),0)</f>
        <v>0</v>
      </c>
      <c r="AG1113" s="35"/>
      <c r="AH1113" s="86"/>
      <c r="AI1113" s="35"/>
      <c r="AJ1113" s="35"/>
      <c r="AK1113" s="35"/>
      <c r="AL1113" s="35"/>
      <c r="AM1113" s="35"/>
      <c r="AN1113" s="35"/>
      <c r="AO1113" s="35"/>
      <c r="AP1113" s="35"/>
      <c r="AQ1113" s="35"/>
      <c r="AR1113" s="35"/>
      <c r="AS1113" s="35"/>
      <c r="AT1113" s="35"/>
      <c r="AU1113" s="35"/>
      <c r="AV1113" s="35"/>
      <c r="AW1113" s="35"/>
      <c r="AX1113" s="35"/>
      <c r="AY1113" s="35"/>
      <c r="AZ1113" s="17">
        <f t="shared" ref="AZ1113" si="2519">AZ1112+1</f>
        <v>47129</v>
      </c>
      <c r="BA1113" s="216">
        <f t="shared" si="2492"/>
        <v>4</v>
      </c>
      <c r="BB1113" s="216">
        <f t="shared" ref="BB1113" si="2520">BB1112+1</f>
        <v>1108</v>
      </c>
      <c r="BC1113" s="16">
        <f t="shared" si="2494"/>
        <v>3.0356164383561643</v>
      </c>
      <c r="BD1113" s="16">
        <f>IF(Template!$F$7="Linear interpolation",LinInterp($AO$5:$AO$18,$AM$5:$AM$18,BC1113),CubicSpline($AO$5:$AO$18,$AM$5:$AM$18,BC1113))</f>
        <v>14.011144513756507</v>
      </c>
      <c r="BE1113" s="221">
        <f t="shared" si="2429"/>
        <v>1.4889159297782046</v>
      </c>
      <c r="BF1113" s="221">
        <f>BE1113/PRODUCT($BG$6:BG1112)</f>
        <v>1.0003821289815644</v>
      </c>
      <c r="BG1113" s="16">
        <f t="shared" si="2495"/>
        <v>1.0003821289815644</v>
      </c>
      <c r="BH1113" s="10">
        <f t="shared" si="2496"/>
        <v>13.947707827101418</v>
      </c>
      <c r="BI1113" s="90"/>
      <c r="BJ1113" s="17">
        <f t="shared" si="2479"/>
        <v>47106</v>
      </c>
      <c r="BK1113" s="16">
        <f t="shared" si="2472"/>
        <v>13.908503938610316</v>
      </c>
      <c r="BL1113" s="10">
        <f ca="1">IFERROR(AVERAGE(INDIRECT("BK"&amp;AC1113-Template!$F$10+1):INDIRECT("BK"&amp;AC1113)),0)</f>
        <v>13.871566941776852</v>
      </c>
      <c r="BM1113" s="35"/>
      <c r="BN1113" s="86"/>
      <c r="BO1113" s="35"/>
      <c r="BP1113" s="35"/>
      <c r="BQ1113" s="35"/>
      <c r="BR1113" s="35"/>
      <c r="BS1113" s="35"/>
      <c r="BT1113" s="35"/>
      <c r="BU1113" s="35"/>
      <c r="BV1113" s="35"/>
      <c r="BW1113" s="35"/>
      <c r="BX1113" s="35"/>
      <c r="BY1113" s="35"/>
      <c r="BZ1113" s="35"/>
      <c r="CA1113" s="35"/>
      <c r="CB1113" s="35"/>
      <c r="CC1113" s="35"/>
      <c r="CD1113" s="35"/>
      <c r="CE1113" s="35"/>
      <c r="CF1113" s="35"/>
      <c r="CG1113" s="35"/>
      <c r="CH1113" s="35"/>
    </row>
    <row r="1114" spans="1:86" ht="15.6" x14ac:dyDescent="0.3">
      <c r="A1114" s="35"/>
      <c r="B1114" s="86"/>
      <c r="C1114" s="35"/>
      <c r="D1114" s="35"/>
      <c r="E1114" s="35"/>
      <c r="F1114" s="35"/>
      <c r="G1114" s="35"/>
      <c r="H1114" s="35"/>
      <c r="I1114" s="35"/>
      <c r="J1114" s="35"/>
      <c r="K1114" s="35"/>
      <c r="L1114" s="35"/>
      <c r="M1114" s="35"/>
      <c r="N1114" s="35"/>
      <c r="O1114" s="35"/>
      <c r="P1114" s="35"/>
      <c r="Q1114" s="35"/>
      <c r="R1114" s="35"/>
      <c r="S1114" s="35"/>
      <c r="T1114" s="17">
        <f t="shared" si="2473"/>
        <v>47130</v>
      </c>
      <c r="U1114" s="216">
        <f t="shared" si="2466"/>
        <v>5</v>
      </c>
      <c r="V1114" s="216">
        <f t="shared" si="2473"/>
        <v>1109</v>
      </c>
      <c r="W1114" s="16">
        <f t="shared" si="2480"/>
        <v>3.0383561643835617</v>
      </c>
      <c r="X1114" s="16" t="e">
        <f>IF(Template!$F$7="Linear interpolation",LinInterp($I$5:$I$22,$G$5:$G$22,W1114),CubicSpline($I$5:$I$22,$G$5:$G$22,W1114))</f>
        <v>#VALUE!</v>
      </c>
      <c r="Y1114" s="221" t="e">
        <f t="shared" si="2467"/>
        <v>#VALUE!</v>
      </c>
      <c r="Z1114" s="221" t="e">
        <f>Y1114/PRODUCT($AA$6:AA1113)</f>
        <v>#VALUE!</v>
      </c>
      <c r="AA1114" s="16" t="e">
        <f t="shared" si="2474"/>
        <v>#VALUE!</v>
      </c>
      <c r="AB1114" s="10" t="e">
        <f t="shared" si="2475"/>
        <v>#VALUE!</v>
      </c>
      <c r="AC1114" s="90">
        <f t="shared" si="2468"/>
        <v>1114</v>
      </c>
      <c r="AD1114" s="17">
        <f t="shared" si="2476"/>
        <v>47107</v>
      </c>
      <c r="AE1114" s="16" t="e">
        <f t="shared" si="2469"/>
        <v>#VALUE!</v>
      </c>
      <c r="AF1114" s="10">
        <f ca="1">IFERROR(AVERAGE(INDIRECT("AE"&amp;AC1114-Template!$F$10+1):INDIRECT("AE"&amp;AC1114)),0)</f>
        <v>0</v>
      </c>
      <c r="AG1114" s="35"/>
      <c r="AH1114" s="86"/>
      <c r="AI1114" s="35"/>
      <c r="AJ1114" s="35"/>
      <c r="AK1114" s="35"/>
      <c r="AL1114" s="35"/>
      <c r="AM1114" s="35"/>
      <c r="AN1114" s="35"/>
      <c r="AO1114" s="35"/>
      <c r="AP1114" s="35"/>
      <c r="AQ1114" s="35"/>
      <c r="AR1114" s="35"/>
      <c r="AS1114" s="35"/>
      <c r="AT1114" s="35"/>
      <c r="AU1114" s="35"/>
      <c r="AV1114" s="35"/>
      <c r="AW1114" s="35"/>
      <c r="AX1114" s="35"/>
      <c r="AY1114" s="35"/>
      <c r="AZ1114" s="17">
        <f t="shared" ref="AZ1114" si="2521">AZ1113+1</f>
        <v>47130</v>
      </c>
      <c r="BA1114" s="216">
        <f t="shared" si="2492"/>
        <v>5</v>
      </c>
      <c r="BB1114" s="216">
        <f t="shared" ref="BB1114" si="2522">BB1113+1</f>
        <v>1109</v>
      </c>
      <c r="BC1114" s="16">
        <f t="shared" si="2494"/>
        <v>3.0383561643835617</v>
      </c>
      <c r="BD1114" s="16">
        <f>IF(Template!$F$7="Linear interpolation",LinInterp($AO$5:$AO$18,$AM$5:$AM$18,BC1114),CubicSpline($AO$5:$AO$18,$AM$5:$AM$18,BC1114))</f>
        <v>14.0120017803869</v>
      </c>
      <c r="BE1114" s="221">
        <f t="shared" si="2429"/>
        <v>1.4894849459958903</v>
      </c>
      <c r="BF1114" s="221">
        <f>BE1114/PRODUCT($BG$6:BG1113)</f>
        <v>1.0003821681307223</v>
      </c>
      <c r="BG1114" s="16">
        <f t="shared" si="2495"/>
        <v>1.0003821681307223</v>
      </c>
      <c r="BH1114" s="10">
        <f t="shared" si="2496"/>
        <v>13.949136771365334</v>
      </c>
      <c r="BI1114" s="90"/>
      <c r="BJ1114" s="17">
        <f t="shared" si="2479"/>
        <v>47107</v>
      </c>
      <c r="BK1114" s="16">
        <f t="shared" si="2472"/>
        <v>13.910617920419366</v>
      </c>
      <c r="BL1114" s="10">
        <f ca="1">IFERROR(AVERAGE(INDIRECT("BK"&amp;AC1114-Template!$F$10+1):INDIRECT("BK"&amp;AC1114)),0)</f>
        <v>13.87396982486738</v>
      </c>
      <c r="BM1114" s="35"/>
      <c r="BN1114" s="86"/>
      <c r="BO1114" s="35"/>
      <c r="BP1114" s="35"/>
      <c r="BQ1114" s="35"/>
      <c r="BR1114" s="35"/>
      <c r="BS1114" s="35"/>
      <c r="BT1114" s="35"/>
      <c r="BU1114" s="35"/>
      <c r="BV1114" s="35"/>
      <c r="BW1114" s="35"/>
      <c r="BX1114" s="35"/>
      <c r="BY1114" s="35"/>
      <c r="BZ1114" s="35"/>
      <c r="CA1114" s="35"/>
      <c r="CB1114" s="35"/>
      <c r="CC1114" s="35"/>
      <c r="CD1114" s="35"/>
      <c r="CE1114" s="35"/>
      <c r="CF1114" s="35"/>
      <c r="CG1114" s="35"/>
      <c r="CH1114" s="35"/>
    </row>
    <row r="1115" spans="1:86" ht="15.6" x14ac:dyDescent="0.3">
      <c r="A1115" s="35"/>
      <c r="B1115" s="86"/>
      <c r="C1115" s="35"/>
      <c r="D1115" s="35"/>
      <c r="E1115" s="35"/>
      <c r="F1115" s="35"/>
      <c r="G1115" s="35"/>
      <c r="H1115" s="35"/>
      <c r="I1115" s="35"/>
      <c r="J1115" s="35"/>
      <c r="K1115" s="35"/>
      <c r="L1115" s="35"/>
      <c r="M1115" s="35"/>
      <c r="N1115" s="35"/>
      <c r="O1115" s="35"/>
      <c r="P1115" s="35"/>
      <c r="Q1115" s="35"/>
      <c r="R1115" s="35"/>
      <c r="S1115" s="35"/>
      <c r="T1115" s="17">
        <f t="shared" si="2473"/>
        <v>47131</v>
      </c>
      <c r="U1115" s="216">
        <f t="shared" si="2466"/>
        <v>6</v>
      </c>
      <c r="V1115" s="216">
        <f t="shared" si="2473"/>
        <v>1110</v>
      </c>
      <c r="W1115" s="16">
        <f t="shared" si="2480"/>
        <v>3.0410958904109591</v>
      </c>
      <c r="X1115" s="16" t="e">
        <f>IF(Template!$F$7="Linear interpolation",LinInterp($I$5:$I$22,$G$5:$G$22,W1115),CubicSpline($I$5:$I$22,$G$5:$G$22,W1115))</f>
        <v>#VALUE!</v>
      </c>
      <c r="Y1115" s="221" t="e">
        <f t="shared" si="2467"/>
        <v>#VALUE!</v>
      </c>
      <c r="Z1115" s="221" t="e">
        <f>Y1115/PRODUCT($AA$6:AA1114)</f>
        <v>#VALUE!</v>
      </c>
      <c r="AA1115" s="16" t="e">
        <f t="shared" si="2474"/>
        <v>#VALUE!</v>
      </c>
      <c r="AB1115" s="10" t="e">
        <f t="shared" si="2475"/>
        <v>#VALUE!</v>
      </c>
      <c r="AC1115" s="90">
        <f t="shared" si="2468"/>
        <v>1115</v>
      </c>
      <c r="AD1115" s="17">
        <f t="shared" si="2476"/>
        <v>47108</v>
      </c>
      <c r="AE1115" s="16" t="e">
        <f t="shared" si="2469"/>
        <v>#VALUE!</v>
      </c>
      <c r="AF1115" s="10">
        <f ca="1">IFERROR(AVERAGE(INDIRECT("AE"&amp;AC1115-Template!$F$10+1):INDIRECT("AE"&amp;AC1115)),0)</f>
        <v>0</v>
      </c>
      <c r="AG1115" s="35"/>
      <c r="AH1115" s="86"/>
      <c r="AI1115" s="35"/>
      <c r="AJ1115" s="35"/>
      <c r="AK1115" s="35"/>
      <c r="AL1115" s="35"/>
      <c r="AM1115" s="35"/>
      <c r="AN1115" s="35"/>
      <c r="AO1115" s="35"/>
      <c r="AP1115" s="35"/>
      <c r="AQ1115" s="35"/>
      <c r="AR1115" s="35"/>
      <c r="AS1115" s="35"/>
      <c r="AT1115" s="35"/>
      <c r="AU1115" s="35"/>
      <c r="AV1115" s="35"/>
      <c r="AW1115" s="35"/>
      <c r="AX1115" s="35"/>
      <c r="AY1115" s="35"/>
      <c r="AZ1115" s="17">
        <f t="shared" ref="AZ1115" si="2523">AZ1114+1</f>
        <v>47131</v>
      </c>
      <c r="BA1115" s="216">
        <f t="shared" si="2492"/>
        <v>6</v>
      </c>
      <c r="BB1115" s="216">
        <f t="shared" ref="BB1115" si="2524">BB1114+1</f>
        <v>1110</v>
      </c>
      <c r="BC1115" s="16">
        <f t="shared" si="2494"/>
        <v>3.0410958904109591</v>
      </c>
      <c r="BD1115" s="16">
        <f>IF(Template!$F$7="Linear interpolation",LinInterp($AO$5:$AO$18,$AM$5:$AM$18,BC1115),CubicSpline($AO$5:$AO$18,$AM$5:$AM$18,BC1115))</f>
        <v>14.012858958104093</v>
      </c>
      <c r="BE1115" s="221">
        <f t="shared" si="2429"/>
        <v>1.4900542372746366</v>
      </c>
      <c r="BF1115" s="221">
        <f>BE1115/PRODUCT($BG$6:BG1114)</f>
        <v>1.0003822068026109</v>
      </c>
      <c r="BG1115" s="16">
        <f t="shared" si="2495"/>
        <v>1.0003821681307223</v>
      </c>
      <c r="BH1115" s="10">
        <f t="shared" si="2496"/>
        <v>13.949136771365334</v>
      </c>
      <c r="BI1115" s="90"/>
      <c r="BJ1115" s="17">
        <f t="shared" si="2479"/>
        <v>47108</v>
      </c>
      <c r="BK1115" s="16">
        <f t="shared" si="2472"/>
        <v>13.912686261631336</v>
      </c>
      <c r="BL1115" s="10">
        <f ca="1">IFERROR(AVERAGE(INDIRECT("BK"&amp;AC1115-Template!$F$10+1):INDIRECT("BK"&amp;AC1115)),0)</f>
        <v>13.876676554630128</v>
      </c>
      <c r="BM1115" s="35"/>
      <c r="BN1115" s="86"/>
      <c r="BO1115" s="35"/>
      <c r="BP1115" s="35"/>
      <c r="BQ1115" s="35"/>
      <c r="BR1115" s="35"/>
      <c r="BS1115" s="35"/>
      <c r="BT1115" s="35"/>
      <c r="BU1115" s="35"/>
      <c r="BV1115" s="35"/>
      <c r="BW1115" s="35"/>
      <c r="BX1115" s="35"/>
      <c r="BY1115" s="35"/>
      <c r="BZ1115" s="35"/>
      <c r="CA1115" s="35"/>
      <c r="CB1115" s="35"/>
      <c r="CC1115" s="35"/>
      <c r="CD1115" s="35"/>
      <c r="CE1115" s="35"/>
      <c r="CF1115" s="35"/>
      <c r="CG1115" s="35"/>
      <c r="CH1115" s="35"/>
    </row>
    <row r="1116" spans="1:86" ht="15.6" x14ac:dyDescent="0.3">
      <c r="A1116" s="35"/>
      <c r="B1116" s="86"/>
      <c r="C1116" s="35"/>
      <c r="D1116" s="35"/>
      <c r="E1116" s="35"/>
      <c r="F1116" s="35"/>
      <c r="G1116" s="35"/>
      <c r="H1116" s="35"/>
      <c r="I1116" s="35"/>
      <c r="J1116" s="35"/>
      <c r="K1116" s="35"/>
      <c r="L1116" s="35"/>
      <c r="M1116" s="35"/>
      <c r="N1116" s="35"/>
      <c r="O1116" s="35"/>
      <c r="P1116" s="35"/>
      <c r="Q1116" s="35"/>
      <c r="R1116" s="35"/>
      <c r="S1116" s="35"/>
      <c r="T1116" s="17">
        <f t="shared" si="2473"/>
        <v>47132</v>
      </c>
      <c r="U1116" s="216">
        <f t="shared" si="2466"/>
        <v>7</v>
      </c>
      <c r="V1116" s="216">
        <f t="shared" si="2473"/>
        <v>1111</v>
      </c>
      <c r="W1116" s="16">
        <f t="shared" si="2480"/>
        <v>3.043835616438356</v>
      </c>
      <c r="X1116" s="16" t="e">
        <f>IF(Template!$F$7="Linear interpolation",LinInterp($I$5:$I$22,$G$5:$G$22,W1116),CubicSpline($I$5:$I$22,$G$5:$G$22,W1116))</f>
        <v>#VALUE!</v>
      </c>
      <c r="Y1116" s="221" t="e">
        <f t="shared" si="2467"/>
        <v>#VALUE!</v>
      </c>
      <c r="Z1116" s="221" t="e">
        <f>Y1116/PRODUCT($AA$6:AA1115)</f>
        <v>#VALUE!</v>
      </c>
      <c r="AA1116" s="16" t="e">
        <f t="shared" si="2474"/>
        <v>#VALUE!</v>
      </c>
      <c r="AB1116" s="10" t="e">
        <f t="shared" si="2475"/>
        <v>#VALUE!</v>
      </c>
      <c r="AC1116" s="90">
        <f t="shared" si="2468"/>
        <v>1116</v>
      </c>
      <c r="AD1116" s="17">
        <f t="shared" si="2476"/>
        <v>47109</v>
      </c>
      <c r="AE1116" s="16" t="e">
        <f t="shared" si="2469"/>
        <v>#VALUE!</v>
      </c>
      <c r="AF1116" s="10">
        <f ca="1">IFERROR(AVERAGE(INDIRECT("AE"&amp;AC1116-Template!$F$10+1):INDIRECT("AE"&amp;AC1116)),0)</f>
        <v>0</v>
      </c>
      <c r="AG1116" s="35"/>
      <c r="AH1116" s="86"/>
      <c r="AI1116" s="35"/>
      <c r="AJ1116" s="35"/>
      <c r="AK1116" s="35"/>
      <c r="AL1116" s="35"/>
      <c r="AM1116" s="35"/>
      <c r="AN1116" s="35"/>
      <c r="AO1116" s="35"/>
      <c r="AP1116" s="35"/>
      <c r="AQ1116" s="35"/>
      <c r="AR1116" s="35"/>
      <c r="AS1116" s="35"/>
      <c r="AT1116" s="35"/>
      <c r="AU1116" s="35"/>
      <c r="AV1116" s="35"/>
      <c r="AW1116" s="35"/>
      <c r="AX1116" s="35"/>
      <c r="AY1116" s="35"/>
      <c r="AZ1116" s="17">
        <f t="shared" ref="AZ1116" si="2525">AZ1115+1</f>
        <v>47132</v>
      </c>
      <c r="BA1116" s="216">
        <f t="shared" si="2492"/>
        <v>7</v>
      </c>
      <c r="BB1116" s="216">
        <f t="shared" ref="BB1116" si="2526">BB1115+1</f>
        <v>1111</v>
      </c>
      <c r="BC1116" s="16">
        <f t="shared" si="2494"/>
        <v>3.043835616438356</v>
      </c>
      <c r="BD1116" s="16">
        <f>IF(Template!$F$7="Linear interpolation",LinInterp($AO$5:$AO$18,$AM$5:$AM$18,BC1116),CubicSpline($AO$5:$AO$18,$AM$5:$AM$18,BC1116))</f>
        <v>14.013716029229982</v>
      </c>
      <c r="BE1116" s="221">
        <f t="shared" si="2429"/>
        <v>1.4906238030499273</v>
      </c>
      <c r="BF1116" s="221">
        <f>BE1116/PRODUCT($BG$6:BG1115)</f>
        <v>1.0003822836674376</v>
      </c>
      <c r="BG1116" s="16">
        <f t="shared" si="2495"/>
        <v>1.0003821681307223</v>
      </c>
      <c r="BH1116" s="10">
        <f t="shared" si="2496"/>
        <v>13.949136771365334</v>
      </c>
      <c r="BI1116" s="90"/>
      <c r="BJ1116" s="17">
        <f t="shared" si="2479"/>
        <v>47109</v>
      </c>
      <c r="BK1116" s="16">
        <f t="shared" si="2472"/>
        <v>13.914708789390717</v>
      </c>
      <c r="BL1116" s="10">
        <f ca="1">IFERROR(AVERAGE(INDIRECT("BK"&amp;AC1116-Template!$F$10+1):INDIRECT("BK"&amp;AC1116)),0)</f>
        <v>13.879339978398752</v>
      </c>
      <c r="BM1116" s="35"/>
      <c r="BN1116" s="86"/>
      <c r="BO1116" s="35"/>
      <c r="BP1116" s="35"/>
      <c r="BQ1116" s="35"/>
      <c r="BR1116" s="35"/>
      <c r="BS1116" s="35"/>
      <c r="BT1116" s="35"/>
      <c r="BU1116" s="35"/>
      <c r="BV1116" s="35"/>
      <c r="BW1116" s="35"/>
      <c r="BX1116" s="35"/>
      <c r="BY1116" s="35"/>
      <c r="BZ1116" s="35"/>
      <c r="CA1116" s="35"/>
      <c r="CB1116" s="35"/>
      <c r="CC1116" s="35"/>
      <c r="CD1116" s="35"/>
      <c r="CE1116" s="35"/>
      <c r="CF1116" s="35"/>
      <c r="CG1116" s="35"/>
      <c r="CH1116" s="35"/>
    </row>
    <row r="1117" spans="1:86" ht="15.6" x14ac:dyDescent="0.3">
      <c r="A1117" s="35"/>
      <c r="B1117" s="86"/>
      <c r="C1117" s="35"/>
      <c r="D1117" s="35"/>
      <c r="E1117" s="35"/>
      <c r="F1117" s="35"/>
      <c r="G1117" s="35"/>
      <c r="H1117" s="35"/>
      <c r="I1117" s="35"/>
      <c r="J1117" s="35"/>
      <c r="K1117" s="35"/>
      <c r="L1117" s="35"/>
      <c r="M1117" s="35"/>
      <c r="N1117" s="35"/>
      <c r="O1117" s="35"/>
      <c r="P1117" s="35"/>
      <c r="Q1117" s="35"/>
      <c r="R1117" s="35"/>
      <c r="S1117" s="35"/>
      <c r="T1117" s="17">
        <f t="shared" si="2473"/>
        <v>47133</v>
      </c>
      <c r="U1117" s="216">
        <f t="shared" si="2466"/>
        <v>1</v>
      </c>
      <c r="V1117" s="216">
        <f t="shared" si="2473"/>
        <v>1112</v>
      </c>
      <c r="W1117" s="16">
        <f t="shared" si="2480"/>
        <v>3.0465753424657533</v>
      </c>
      <c r="X1117" s="16" t="e">
        <f>IF(Template!$F$7="Linear interpolation",LinInterp($I$5:$I$22,$G$5:$G$22,W1117),CubicSpline($I$5:$I$22,$G$5:$G$22,W1117))</f>
        <v>#VALUE!</v>
      </c>
      <c r="Y1117" s="221" t="e">
        <f t="shared" si="2467"/>
        <v>#VALUE!</v>
      </c>
      <c r="Z1117" s="221" t="e">
        <f>Y1117/PRODUCT($AA$6:AA1116)</f>
        <v>#VALUE!</v>
      </c>
      <c r="AA1117" s="16" t="e">
        <f t="shared" si="2474"/>
        <v>#VALUE!</v>
      </c>
      <c r="AB1117" s="10" t="e">
        <f t="shared" si="2475"/>
        <v>#VALUE!</v>
      </c>
      <c r="AC1117" s="90">
        <f t="shared" si="2468"/>
        <v>1117</v>
      </c>
      <c r="AD1117" s="17">
        <f t="shared" si="2476"/>
        <v>47110</v>
      </c>
      <c r="AE1117" s="16" t="e">
        <f t="shared" si="2469"/>
        <v>#VALUE!</v>
      </c>
      <c r="AF1117" s="10">
        <f ca="1">IFERROR(AVERAGE(INDIRECT("AE"&amp;AC1117-Template!$F$10+1):INDIRECT("AE"&amp;AC1117)),0)</f>
        <v>0</v>
      </c>
      <c r="AG1117" s="35"/>
      <c r="AH1117" s="86"/>
      <c r="AI1117" s="35"/>
      <c r="AJ1117" s="35"/>
      <c r="AK1117" s="35"/>
      <c r="AL1117" s="35"/>
      <c r="AM1117" s="35"/>
      <c r="AN1117" s="35"/>
      <c r="AO1117" s="35"/>
      <c r="AP1117" s="35"/>
      <c r="AQ1117" s="35"/>
      <c r="AR1117" s="35"/>
      <c r="AS1117" s="35"/>
      <c r="AT1117" s="35"/>
      <c r="AU1117" s="35"/>
      <c r="AV1117" s="35"/>
      <c r="AW1117" s="35"/>
      <c r="AX1117" s="35"/>
      <c r="AY1117" s="35"/>
      <c r="AZ1117" s="17">
        <f t="shared" ref="AZ1117" si="2527">AZ1116+1</f>
        <v>47133</v>
      </c>
      <c r="BA1117" s="216">
        <f t="shared" si="2492"/>
        <v>1</v>
      </c>
      <c r="BB1117" s="216">
        <f t="shared" ref="BB1117" si="2528">BB1116+1</f>
        <v>1112</v>
      </c>
      <c r="BC1117" s="16">
        <f t="shared" si="2494"/>
        <v>3.0465753424657533</v>
      </c>
      <c r="BD1117" s="16">
        <f>IF(Template!$F$7="Linear interpolation",LinInterp($AO$5:$AO$18,$AM$5:$AM$18,BC1117),CubicSpline($AO$5:$AO$18,$AM$5:$AM$18,BC1117))</f>
        <v>14.014572976086457</v>
      </c>
      <c r="BE1117" s="221">
        <f t="shared" si="2429"/>
        <v>1.4911936427537302</v>
      </c>
      <c r="BF1117" s="221">
        <f>BE1117/PRODUCT($BG$6:BG1116)</f>
        <v>1.0003823982445701</v>
      </c>
      <c r="BG1117" s="16">
        <f t="shared" si="2495"/>
        <v>1.0003823982445701</v>
      </c>
      <c r="BH1117" s="10">
        <f t="shared" si="2496"/>
        <v>13.957535926808372</v>
      </c>
      <c r="BI1117" s="90"/>
      <c r="BJ1117" s="17">
        <f t="shared" si="2479"/>
        <v>47110</v>
      </c>
      <c r="BK1117" s="16">
        <f t="shared" si="2472"/>
        <v>13.914708789390717</v>
      </c>
      <c r="BL1117" s="10">
        <f ca="1">IFERROR(AVERAGE(INDIRECT("BK"&amp;AC1117-Template!$F$10+1):INDIRECT("BK"&amp;AC1117)),0)</f>
        <v>13.881894038478158</v>
      </c>
      <c r="BM1117" s="35"/>
      <c r="BN1117" s="86"/>
      <c r="BO1117" s="35"/>
      <c r="BP1117" s="35"/>
      <c r="BQ1117" s="35"/>
      <c r="BR1117" s="35"/>
      <c r="BS1117" s="35"/>
      <c r="BT1117" s="35"/>
      <c r="BU1117" s="35"/>
      <c r="BV1117" s="35"/>
      <c r="BW1117" s="35"/>
      <c r="BX1117" s="35"/>
      <c r="BY1117" s="35"/>
      <c r="BZ1117" s="35"/>
      <c r="CA1117" s="35"/>
      <c r="CB1117" s="35"/>
      <c r="CC1117" s="35"/>
      <c r="CD1117" s="35"/>
      <c r="CE1117" s="35"/>
      <c r="CF1117" s="35"/>
      <c r="CG1117" s="35"/>
      <c r="CH1117" s="35"/>
    </row>
    <row r="1118" spans="1:86" ht="15.6" x14ac:dyDescent="0.3">
      <c r="A1118" s="35"/>
      <c r="B1118" s="86"/>
      <c r="C1118" s="35"/>
      <c r="D1118" s="35"/>
      <c r="E1118" s="35"/>
      <c r="F1118" s="35"/>
      <c r="G1118" s="35"/>
      <c r="H1118" s="35"/>
      <c r="I1118" s="35"/>
      <c r="J1118" s="35"/>
      <c r="K1118" s="35"/>
      <c r="L1118" s="35"/>
      <c r="M1118" s="35"/>
      <c r="N1118" s="35"/>
      <c r="O1118" s="35"/>
      <c r="P1118" s="35"/>
      <c r="Q1118" s="35"/>
      <c r="R1118" s="35"/>
      <c r="S1118" s="35"/>
      <c r="T1118" s="17">
        <f t="shared" si="2473"/>
        <v>47134</v>
      </c>
      <c r="U1118" s="216">
        <f t="shared" si="2466"/>
        <v>2</v>
      </c>
      <c r="V1118" s="216">
        <f t="shared" si="2473"/>
        <v>1113</v>
      </c>
      <c r="W1118" s="16">
        <f t="shared" si="2480"/>
        <v>3.0493150684931507</v>
      </c>
      <c r="X1118" s="16" t="e">
        <f>IF(Template!$F$7="Linear interpolation",LinInterp($I$5:$I$22,$G$5:$G$22,W1118),CubicSpline($I$5:$I$22,$G$5:$G$22,W1118))</f>
        <v>#VALUE!</v>
      </c>
      <c r="Y1118" s="221" t="e">
        <f t="shared" si="2467"/>
        <v>#VALUE!</v>
      </c>
      <c r="Z1118" s="221" t="e">
        <f>Y1118/PRODUCT($AA$6:AA1117)</f>
        <v>#VALUE!</v>
      </c>
      <c r="AA1118" s="16" t="e">
        <f t="shared" si="2474"/>
        <v>#VALUE!</v>
      </c>
      <c r="AB1118" s="10" t="e">
        <f t="shared" si="2475"/>
        <v>#VALUE!</v>
      </c>
      <c r="AC1118" s="90">
        <f t="shared" si="2468"/>
        <v>1118</v>
      </c>
      <c r="AD1118" s="17">
        <f t="shared" si="2476"/>
        <v>47111</v>
      </c>
      <c r="AE1118" s="16" t="e">
        <f t="shared" si="2469"/>
        <v>#VALUE!</v>
      </c>
      <c r="AF1118" s="10">
        <f ca="1">IFERROR(AVERAGE(INDIRECT("AE"&amp;AC1118-Template!$F$10+1):INDIRECT("AE"&amp;AC1118)),0)</f>
        <v>0</v>
      </c>
      <c r="AG1118" s="35"/>
      <c r="AH1118" s="86"/>
      <c r="AI1118" s="35"/>
      <c r="AJ1118" s="35"/>
      <c r="AK1118" s="35"/>
      <c r="AL1118" s="35"/>
      <c r="AM1118" s="35"/>
      <c r="AN1118" s="35"/>
      <c r="AO1118" s="35"/>
      <c r="AP1118" s="35"/>
      <c r="AQ1118" s="35"/>
      <c r="AR1118" s="35"/>
      <c r="AS1118" s="35"/>
      <c r="AT1118" s="35"/>
      <c r="AU1118" s="35"/>
      <c r="AV1118" s="35"/>
      <c r="AW1118" s="35"/>
      <c r="AX1118" s="35"/>
      <c r="AY1118" s="35"/>
      <c r="AZ1118" s="17">
        <f t="shared" ref="AZ1118" si="2529">AZ1117+1</f>
        <v>47134</v>
      </c>
      <c r="BA1118" s="216">
        <f t="shared" si="2492"/>
        <v>2</v>
      </c>
      <c r="BB1118" s="216">
        <f t="shared" ref="BB1118" si="2530">BB1117+1</f>
        <v>1113</v>
      </c>
      <c r="BC1118" s="16">
        <f t="shared" si="2494"/>
        <v>3.0493150684931507</v>
      </c>
      <c r="BD1118" s="16">
        <f>IF(Template!$F$7="Linear interpolation",LinInterp($AO$5:$AO$18,$AM$5:$AM$18,BC1118),CubicSpline($AO$5:$AO$18,$AM$5:$AM$18,BC1118))</f>
        <v>14.015429780995408</v>
      </c>
      <c r="BE1118" s="221">
        <f t="shared" si="2429"/>
        <v>1.4917637558144936</v>
      </c>
      <c r="BF1118" s="221">
        <f>BE1118/PRODUCT($BG$6:BG1117)</f>
        <v>1.0003823199378121</v>
      </c>
      <c r="BG1118" s="16">
        <f t="shared" si="2495"/>
        <v>1.0003823199378121</v>
      </c>
      <c r="BH1118" s="10">
        <f t="shared" si="2496"/>
        <v>13.954677730142585</v>
      </c>
      <c r="BI1118" s="90"/>
      <c r="BJ1118" s="17">
        <f t="shared" si="2479"/>
        <v>47111</v>
      </c>
      <c r="BK1118" s="16">
        <f t="shared" si="2472"/>
        <v>13.914708789390717</v>
      </c>
      <c r="BL1118" s="10">
        <f ca="1">IFERROR(AVERAGE(INDIRECT("BK"&amp;AC1118-Template!$F$10+1):INDIRECT("BK"&amp;AC1118)),0)</f>
        <v>13.88434010054087</v>
      </c>
      <c r="BM1118" s="35"/>
      <c r="BN1118" s="86"/>
      <c r="BO1118" s="35"/>
      <c r="BP1118" s="35"/>
      <c r="BQ1118" s="35"/>
      <c r="BR1118" s="35"/>
      <c r="BS1118" s="35"/>
      <c r="BT1118" s="35"/>
      <c r="BU1118" s="35"/>
      <c r="BV1118" s="35"/>
      <c r="BW1118" s="35"/>
      <c r="BX1118" s="35"/>
      <c r="BY1118" s="35"/>
      <c r="BZ1118" s="35"/>
      <c r="CA1118" s="35"/>
      <c r="CB1118" s="35"/>
      <c r="CC1118" s="35"/>
      <c r="CD1118" s="35"/>
      <c r="CE1118" s="35"/>
      <c r="CF1118" s="35"/>
      <c r="CG1118" s="35"/>
      <c r="CH1118" s="35"/>
    </row>
    <row r="1119" spans="1:86" ht="15.6" x14ac:dyDescent="0.3">
      <c r="A1119" s="35"/>
      <c r="B1119" s="86"/>
      <c r="C1119" s="35"/>
      <c r="D1119" s="35"/>
      <c r="E1119" s="35"/>
      <c r="F1119" s="35"/>
      <c r="G1119" s="35"/>
      <c r="H1119" s="35"/>
      <c r="I1119" s="35"/>
      <c r="J1119" s="35"/>
      <c r="K1119" s="35"/>
      <c r="L1119" s="35"/>
      <c r="M1119" s="35"/>
      <c r="N1119" s="35"/>
      <c r="O1119" s="35"/>
      <c r="P1119" s="35"/>
      <c r="Q1119" s="35"/>
      <c r="R1119" s="35"/>
      <c r="S1119" s="35"/>
      <c r="T1119" s="17">
        <f t="shared" si="2473"/>
        <v>47135</v>
      </c>
      <c r="U1119" s="216">
        <f t="shared" si="2466"/>
        <v>3</v>
      </c>
      <c r="V1119" s="216">
        <f t="shared" si="2473"/>
        <v>1114</v>
      </c>
      <c r="W1119" s="16">
        <f t="shared" si="2480"/>
        <v>3.0520547945205481</v>
      </c>
      <c r="X1119" s="16" t="e">
        <f>IF(Template!$F$7="Linear interpolation",LinInterp($I$5:$I$22,$G$5:$G$22,W1119),CubicSpline($I$5:$I$22,$G$5:$G$22,W1119))</f>
        <v>#VALUE!</v>
      </c>
      <c r="Y1119" s="221" t="e">
        <f t="shared" si="2467"/>
        <v>#VALUE!</v>
      </c>
      <c r="Z1119" s="221" t="e">
        <f>Y1119/PRODUCT($AA$6:AA1118)</f>
        <v>#VALUE!</v>
      </c>
      <c r="AA1119" s="16" t="e">
        <f t="shared" si="2474"/>
        <v>#VALUE!</v>
      </c>
      <c r="AB1119" s="10" t="e">
        <f t="shared" si="2475"/>
        <v>#VALUE!</v>
      </c>
      <c r="AC1119" s="90">
        <f t="shared" si="2468"/>
        <v>1119</v>
      </c>
      <c r="AD1119" s="17">
        <f t="shared" si="2476"/>
        <v>47112</v>
      </c>
      <c r="AE1119" s="16" t="e">
        <f t="shared" si="2469"/>
        <v>#VALUE!</v>
      </c>
      <c r="AF1119" s="10">
        <f ca="1">IFERROR(AVERAGE(INDIRECT("AE"&amp;AC1119-Template!$F$10+1):INDIRECT("AE"&amp;AC1119)),0)</f>
        <v>0</v>
      </c>
      <c r="AG1119" s="35"/>
      <c r="AH1119" s="86"/>
      <c r="AI1119" s="35"/>
      <c r="AJ1119" s="35"/>
      <c r="AK1119" s="35"/>
      <c r="AL1119" s="35"/>
      <c r="AM1119" s="35"/>
      <c r="AN1119" s="35"/>
      <c r="AO1119" s="35"/>
      <c r="AP1119" s="35"/>
      <c r="AQ1119" s="35"/>
      <c r="AR1119" s="35"/>
      <c r="AS1119" s="35"/>
      <c r="AT1119" s="35"/>
      <c r="AU1119" s="35"/>
      <c r="AV1119" s="35"/>
      <c r="AW1119" s="35"/>
      <c r="AX1119" s="35"/>
      <c r="AY1119" s="35"/>
      <c r="AZ1119" s="17">
        <f t="shared" ref="AZ1119" si="2531">AZ1118+1</f>
        <v>47135</v>
      </c>
      <c r="BA1119" s="216">
        <f t="shared" si="2492"/>
        <v>3</v>
      </c>
      <c r="BB1119" s="216">
        <f t="shared" ref="BB1119" si="2532">BB1118+1</f>
        <v>1114</v>
      </c>
      <c r="BC1119" s="16">
        <f t="shared" si="2494"/>
        <v>3.0520547945205481</v>
      </c>
      <c r="BD1119" s="16">
        <f>IF(Template!$F$7="Linear interpolation",LinInterp($AO$5:$AO$18,$AM$5:$AM$18,BC1119),CubicSpline($AO$5:$AO$18,$AM$5:$AM$18,BC1119))</f>
        <v>14.016286426278725</v>
      </c>
      <c r="BE1119" s="221">
        <f t="shared" si="2429"/>
        <v>1.4923341416571374</v>
      </c>
      <c r="BF1119" s="221">
        <f>BE1119/PRODUCT($BG$6:BG1118)</f>
        <v>1.0003823566837717</v>
      </c>
      <c r="BG1119" s="16">
        <f t="shared" si="2495"/>
        <v>1.0003823566837717</v>
      </c>
      <c r="BH1119" s="10">
        <f t="shared" si="2496"/>
        <v>13.956018957668292</v>
      </c>
      <c r="BI1119" s="90"/>
      <c r="BJ1119" s="17">
        <f t="shared" si="2479"/>
        <v>47112</v>
      </c>
      <c r="BK1119" s="16">
        <f t="shared" si="2472"/>
        <v>13.926383230152716</v>
      </c>
      <c r="BL1119" s="10">
        <f ca="1">IFERROR(AVERAGE(INDIRECT("BK"&amp;AC1119-Template!$F$10+1):INDIRECT("BK"&amp;AC1119)),0)</f>
        <v>13.887175310628978</v>
      </c>
      <c r="BM1119" s="35"/>
      <c r="BN1119" s="86"/>
      <c r="BO1119" s="35"/>
      <c r="BP1119" s="35"/>
      <c r="BQ1119" s="35"/>
      <c r="BR1119" s="35"/>
      <c r="BS1119" s="35"/>
      <c r="BT1119" s="35"/>
      <c r="BU1119" s="35"/>
      <c r="BV1119" s="35"/>
      <c r="BW1119" s="35"/>
      <c r="BX1119" s="35"/>
      <c r="BY1119" s="35"/>
      <c r="BZ1119" s="35"/>
      <c r="CA1119" s="35"/>
      <c r="CB1119" s="35"/>
      <c r="CC1119" s="35"/>
      <c r="CD1119" s="35"/>
      <c r="CE1119" s="35"/>
      <c r="CF1119" s="35"/>
      <c r="CG1119" s="35"/>
      <c r="CH1119" s="35"/>
    </row>
    <row r="1120" spans="1:86" ht="15.6" x14ac:dyDescent="0.3">
      <c r="A1120" s="35"/>
      <c r="B1120" s="86"/>
      <c r="C1120" s="35"/>
      <c r="D1120" s="35"/>
      <c r="E1120" s="35"/>
      <c r="F1120" s="35"/>
      <c r="G1120" s="35"/>
      <c r="H1120" s="35"/>
      <c r="I1120" s="35"/>
      <c r="J1120" s="35"/>
      <c r="K1120" s="35"/>
      <c r="L1120" s="35"/>
      <c r="M1120" s="35"/>
      <c r="N1120" s="35"/>
      <c r="O1120" s="35"/>
      <c r="P1120" s="35"/>
      <c r="Q1120" s="35"/>
      <c r="R1120" s="35"/>
      <c r="S1120" s="35"/>
      <c r="T1120" s="17">
        <f t="shared" si="2473"/>
        <v>47136</v>
      </c>
      <c r="U1120" s="216">
        <f t="shared" si="2466"/>
        <v>4</v>
      </c>
      <c r="V1120" s="216">
        <f t="shared" si="2473"/>
        <v>1115</v>
      </c>
      <c r="W1120" s="16">
        <f t="shared" si="2480"/>
        <v>3.0547945205479454</v>
      </c>
      <c r="X1120" s="16" t="e">
        <f>IF(Template!$F$7="Linear interpolation",LinInterp($I$5:$I$22,$G$5:$G$22,W1120),CubicSpline($I$5:$I$22,$G$5:$G$22,W1120))</f>
        <v>#VALUE!</v>
      </c>
      <c r="Y1120" s="221" t="e">
        <f t="shared" si="2467"/>
        <v>#VALUE!</v>
      </c>
      <c r="Z1120" s="221" t="e">
        <f>Y1120/PRODUCT($AA$6:AA1119)</f>
        <v>#VALUE!</v>
      </c>
      <c r="AA1120" s="16" t="e">
        <f t="shared" si="2474"/>
        <v>#VALUE!</v>
      </c>
      <c r="AB1120" s="10" t="e">
        <f t="shared" si="2475"/>
        <v>#VALUE!</v>
      </c>
      <c r="AC1120" s="90">
        <f t="shared" si="2468"/>
        <v>1120</v>
      </c>
      <c r="AD1120" s="17">
        <f t="shared" si="2476"/>
        <v>47113</v>
      </c>
      <c r="AE1120" s="16" t="e">
        <f t="shared" si="2469"/>
        <v>#VALUE!</v>
      </c>
      <c r="AF1120" s="10">
        <f ca="1">IFERROR(AVERAGE(INDIRECT("AE"&amp;AC1120-Template!$F$10+1):INDIRECT("AE"&amp;AC1120)),0)</f>
        <v>0</v>
      </c>
      <c r="AG1120" s="35"/>
      <c r="AH1120" s="86"/>
      <c r="AI1120" s="35"/>
      <c r="AJ1120" s="35"/>
      <c r="AK1120" s="35"/>
      <c r="AL1120" s="35"/>
      <c r="AM1120" s="35"/>
      <c r="AN1120" s="35"/>
      <c r="AO1120" s="35"/>
      <c r="AP1120" s="35"/>
      <c r="AQ1120" s="35"/>
      <c r="AR1120" s="35"/>
      <c r="AS1120" s="35"/>
      <c r="AT1120" s="35"/>
      <c r="AU1120" s="35"/>
      <c r="AV1120" s="35"/>
      <c r="AW1120" s="35"/>
      <c r="AX1120" s="35"/>
      <c r="AY1120" s="35"/>
      <c r="AZ1120" s="17">
        <f t="shared" ref="AZ1120" si="2533">AZ1119+1</f>
        <v>47136</v>
      </c>
      <c r="BA1120" s="216">
        <f t="shared" si="2492"/>
        <v>4</v>
      </c>
      <c r="BB1120" s="216">
        <f t="shared" ref="BB1120" si="2534">BB1119+1</f>
        <v>1115</v>
      </c>
      <c r="BC1120" s="16">
        <f t="shared" si="2494"/>
        <v>3.0547945205479454</v>
      </c>
      <c r="BD1120" s="16">
        <f>IF(Template!$F$7="Linear interpolation",LinInterp($AO$5:$AO$18,$AM$5:$AM$18,BC1120),CubicSpline($AO$5:$AO$18,$AM$5:$AM$18,BC1120))</f>
        <v>14.017142894258303</v>
      </c>
      <c r="BE1120" s="221">
        <f t="shared" si="2429"/>
        <v>1.4929047997030516</v>
      </c>
      <c r="BF1120" s="221">
        <f>BE1120/PRODUCT($BG$6:BG1119)</f>
        <v>1.0003823929440363</v>
      </c>
      <c r="BG1120" s="16">
        <f t="shared" si="2495"/>
        <v>1.0003823929440363</v>
      </c>
      <c r="BH1120" s="10">
        <f t="shared" si="2496"/>
        <v>13.957342457325051</v>
      </c>
      <c r="BI1120" s="90"/>
      <c r="BJ1120" s="17">
        <f t="shared" si="2479"/>
        <v>47113</v>
      </c>
      <c r="BK1120" s="16">
        <f t="shared" si="2472"/>
        <v>13.922337309497323</v>
      </c>
      <c r="BL1120" s="10">
        <f ca="1">IFERROR(AVERAGE(INDIRECT("BK"&amp;AC1120-Template!$F$10+1):INDIRECT("BK"&amp;AC1120)),0)</f>
        <v>13.889875656695237</v>
      </c>
      <c r="BM1120" s="35"/>
      <c r="BN1120" s="86"/>
      <c r="BO1120" s="35"/>
      <c r="BP1120" s="35"/>
      <c r="BQ1120" s="35"/>
      <c r="BR1120" s="35"/>
      <c r="BS1120" s="35"/>
      <c r="BT1120" s="35"/>
      <c r="BU1120" s="35"/>
      <c r="BV1120" s="35"/>
      <c r="BW1120" s="35"/>
      <c r="BX1120" s="35"/>
      <c r="BY1120" s="35"/>
      <c r="BZ1120" s="35"/>
      <c r="CA1120" s="35"/>
      <c r="CB1120" s="35"/>
      <c r="CC1120" s="35"/>
      <c r="CD1120" s="35"/>
      <c r="CE1120" s="35"/>
      <c r="CF1120" s="35"/>
      <c r="CG1120" s="35"/>
      <c r="CH1120" s="35"/>
    </row>
    <row r="1121" spans="1:86" ht="15.6" x14ac:dyDescent="0.3">
      <c r="A1121" s="35"/>
      <c r="B1121" s="86"/>
      <c r="C1121" s="35"/>
      <c r="D1121" s="35"/>
      <c r="E1121" s="35"/>
      <c r="F1121" s="35"/>
      <c r="G1121" s="35"/>
      <c r="H1121" s="35"/>
      <c r="I1121" s="35"/>
      <c r="J1121" s="35"/>
      <c r="K1121" s="35"/>
      <c r="L1121" s="35"/>
      <c r="M1121" s="35"/>
      <c r="N1121" s="35"/>
      <c r="O1121" s="35"/>
      <c r="P1121" s="35"/>
      <c r="Q1121" s="35"/>
      <c r="R1121" s="35"/>
      <c r="S1121" s="35"/>
      <c r="T1121" s="17">
        <f t="shared" si="2473"/>
        <v>47137</v>
      </c>
      <c r="U1121" s="216">
        <f t="shared" si="2466"/>
        <v>5</v>
      </c>
      <c r="V1121" s="216">
        <f t="shared" si="2473"/>
        <v>1116</v>
      </c>
      <c r="W1121" s="16">
        <f t="shared" si="2480"/>
        <v>3.0575342465753423</v>
      </c>
      <c r="X1121" s="16" t="e">
        <f>IF(Template!$F$7="Linear interpolation",LinInterp($I$5:$I$22,$G$5:$G$22,W1121),CubicSpline($I$5:$I$22,$G$5:$G$22,W1121))</f>
        <v>#VALUE!</v>
      </c>
      <c r="Y1121" s="221" t="e">
        <f t="shared" si="2467"/>
        <v>#VALUE!</v>
      </c>
      <c r="Z1121" s="221" t="e">
        <f>Y1121/PRODUCT($AA$6:AA1120)</f>
        <v>#VALUE!</v>
      </c>
      <c r="AA1121" s="16" t="e">
        <f t="shared" si="2474"/>
        <v>#VALUE!</v>
      </c>
      <c r="AB1121" s="10" t="e">
        <f t="shared" si="2475"/>
        <v>#VALUE!</v>
      </c>
      <c r="AC1121" s="90">
        <f t="shared" si="2468"/>
        <v>1121</v>
      </c>
      <c r="AD1121" s="17">
        <f t="shared" si="2476"/>
        <v>47114</v>
      </c>
      <c r="AE1121" s="16" t="e">
        <f t="shared" si="2469"/>
        <v>#VALUE!</v>
      </c>
      <c r="AF1121" s="10">
        <f ca="1">IFERROR(AVERAGE(INDIRECT("AE"&amp;AC1121-Template!$F$10+1):INDIRECT("AE"&amp;AC1121)),0)</f>
        <v>0</v>
      </c>
      <c r="AG1121" s="35"/>
      <c r="AH1121" s="86"/>
      <c r="AI1121" s="35"/>
      <c r="AJ1121" s="35"/>
      <c r="AK1121" s="35"/>
      <c r="AL1121" s="35"/>
      <c r="AM1121" s="35"/>
      <c r="AN1121" s="35"/>
      <c r="AO1121" s="35"/>
      <c r="AP1121" s="35"/>
      <c r="AQ1121" s="35"/>
      <c r="AR1121" s="35"/>
      <c r="AS1121" s="35"/>
      <c r="AT1121" s="35"/>
      <c r="AU1121" s="35"/>
      <c r="AV1121" s="35"/>
      <c r="AW1121" s="35"/>
      <c r="AX1121" s="35"/>
      <c r="AY1121" s="35"/>
      <c r="AZ1121" s="17">
        <f t="shared" ref="AZ1121" si="2535">AZ1120+1</f>
        <v>47137</v>
      </c>
      <c r="BA1121" s="216">
        <f t="shared" si="2492"/>
        <v>5</v>
      </c>
      <c r="BB1121" s="216">
        <f t="shared" ref="BB1121" si="2536">BB1120+1</f>
        <v>1116</v>
      </c>
      <c r="BC1121" s="16">
        <f t="shared" si="2494"/>
        <v>3.0575342465753423</v>
      </c>
      <c r="BD1121" s="16">
        <f>IF(Template!$F$7="Linear interpolation",LinInterp($AO$5:$AO$18,$AM$5:$AM$18,BC1121),CubicSpline($AO$5:$AO$18,$AM$5:$AM$18,BC1121))</f>
        <v>14.017999167256029</v>
      </c>
      <c r="BE1121" s="221">
        <f t="shared" si="2429"/>
        <v>1.4934757293700849</v>
      </c>
      <c r="BF1121" s="221">
        <f>BE1121/PRODUCT($BG$6:BG1120)</f>
        <v>1.0003824287169194</v>
      </c>
      <c r="BG1121" s="16">
        <f t="shared" si="2495"/>
        <v>1.0003824287169194</v>
      </c>
      <c r="BH1121" s="10">
        <f t="shared" si="2496"/>
        <v>13.958648167558207</v>
      </c>
      <c r="BI1121" s="90"/>
      <c r="BJ1121" s="17">
        <f t="shared" si="2479"/>
        <v>47114</v>
      </c>
      <c r="BK1121" s="16">
        <f t="shared" si="2472"/>
        <v>13.924128177850047</v>
      </c>
      <c r="BL1121" s="10">
        <f ca="1">IFERROR(AVERAGE(INDIRECT("BK"&amp;AC1121-Template!$F$10+1):INDIRECT("BK"&amp;AC1121)),0)</f>
        <v>13.892001453443799</v>
      </c>
      <c r="BM1121" s="35"/>
      <c r="BN1121" s="86"/>
      <c r="BO1121" s="35"/>
      <c r="BP1121" s="35"/>
      <c r="BQ1121" s="35"/>
      <c r="BR1121" s="35"/>
      <c r="BS1121" s="35"/>
      <c r="BT1121" s="35"/>
      <c r="BU1121" s="35"/>
      <c r="BV1121" s="35"/>
      <c r="BW1121" s="35"/>
      <c r="BX1121" s="35"/>
      <c r="BY1121" s="35"/>
      <c r="BZ1121" s="35"/>
      <c r="CA1121" s="35"/>
      <c r="CB1121" s="35"/>
      <c r="CC1121" s="35"/>
      <c r="CD1121" s="35"/>
      <c r="CE1121" s="35"/>
      <c r="CF1121" s="35"/>
      <c r="CG1121" s="35"/>
      <c r="CH1121" s="35"/>
    </row>
    <row r="1122" spans="1:86" ht="15.6" x14ac:dyDescent="0.3">
      <c r="A1122" s="35"/>
      <c r="B1122" s="86"/>
      <c r="C1122" s="35"/>
      <c r="D1122" s="35"/>
      <c r="E1122" s="35"/>
      <c r="F1122" s="35"/>
      <c r="G1122" s="35"/>
      <c r="H1122" s="35"/>
      <c r="I1122" s="35"/>
      <c r="J1122" s="35"/>
      <c r="K1122" s="35"/>
      <c r="L1122" s="35"/>
      <c r="M1122" s="35"/>
      <c r="N1122" s="35"/>
      <c r="O1122" s="35"/>
      <c r="P1122" s="35"/>
      <c r="Q1122" s="35"/>
      <c r="R1122" s="35"/>
      <c r="S1122" s="35"/>
      <c r="T1122" s="17">
        <f t="shared" si="2473"/>
        <v>47138</v>
      </c>
      <c r="U1122" s="216">
        <f t="shared" si="2466"/>
        <v>6</v>
      </c>
      <c r="V1122" s="216">
        <f t="shared" si="2473"/>
        <v>1117</v>
      </c>
      <c r="W1122" s="16">
        <f t="shared" si="2480"/>
        <v>3.0602739726027397</v>
      </c>
      <c r="X1122" s="16" t="e">
        <f>IF(Template!$F$7="Linear interpolation",LinInterp($I$5:$I$22,$G$5:$G$22,W1122),CubicSpline($I$5:$I$22,$G$5:$G$22,W1122))</f>
        <v>#VALUE!</v>
      </c>
      <c r="Y1122" s="221" t="e">
        <f t="shared" si="2467"/>
        <v>#VALUE!</v>
      </c>
      <c r="Z1122" s="221" t="e">
        <f>Y1122/PRODUCT($AA$6:AA1121)</f>
        <v>#VALUE!</v>
      </c>
      <c r="AA1122" s="16" t="e">
        <f t="shared" si="2474"/>
        <v>#VALUE!</v>
      </c>
      <c r="AB1122" s="10" t="e">
        <f t="shared" si="2475"/>
        <v>#VALUE!</v>
      </c>
      <c r="AC1122" s="90">
        <f t="shared" si="2468"/>
        <v>1122</v>
      </c>
      <c r="AD1122" s="17">
        <f t="shared" si="2476"/>
        <v>47115</v>
      </c>
      <c r="AE1122" s="16" t="e">
        <f t="shared" si="2469"/>
        <v>#VALUE!</v>
      </c>
      <c r="AF1122" s="10">
        <f ca="1">IFERROR(AVERAGE(INDIRECT("AE"&amp;AC1122-Template!$F$10+1):INDIRECT("AE"&amp;AC1122)),0)</f>
        <v>0</v>
      </c>
      <c r="AG1122" s="35"/>
      <c r="AH1122" s="86"/>
      <c r="AI1122" s="35"/>
      <c r="AJ1122" s="35"/>
      <c r="AK1122" s="35"/>
      <c r="AL1122" s="35"/>
      <c r="AM1122" s="35"/>
      <c r="AN1122" s="35"/>
      <c r="AO1122" s="35"/>
      <c r="AP1122" s="35"/>
      <c r="AQ1122" s="35"/>
      <c r="AR1122" s="35"/>
      <c r="AS1122" s="35"/>
      <c r="AT1122" s="35"/>
      <c r="AU1122" s="35"/>
      <c r="AV1122" s="35"/>
      <c r="AW1122" s="35"/>
      <c r="AX1122" s="35"/>
      <c r="AY1122" s="35"/>
      <c r="AZ1122" s="17">
        <f t="shared" ref="AZ1122" si="2537">AZ1121+1</f>
        <v>47138</v>
      </c>
      <c r="BA1122" s="216">
        <f t="shared" si="2492"/>
        <v>6</v>
      </c>
      <c r="BB1122" s="216">
        <f t="shared" ref="BB1122" si="2538">BB1121+1</f>
        <v>1117</v>
      </c>
      <c r="BC1122" s="16">
        <f t="shared" si="2494"/>
        <v>3.0602739726027397</v>
      </c>
      <c r="BD1122" s="16">
        <f>IF(Template!$F$7="Linear interpolation",LinInterp($AO$5:$AO$18,$AM$5:$AM$18,BC1122),CubicSpline($AO$5:$AO$18,$AM$5:$AM$18,BC1122))</f>
        <v>14.018855227593798</v>
      </c>
      <c r="BE1122" s="221">
        <f t="shared" si="2429"/>
        <v>1.4940469300725425</v>
      </c>
      <c r="BF1122" s="221">
        <f>BE1122/PRODUCT($BG$6:BG1121)</f>
        <v>1.0003824640007364</v>
      </c>
      <c r="BG1122" s="16">
        <f t="shared" si="2495"/>
        <v>1.0003824287169194</v>
      </c>
      <c r="BH1122" s="10">
        <f t="shared" si="2496"/>
        <v>13.958648167558207</v>
      </c>
      <c r="BI1122" s="90"/>
      <c r="BJ1122" s="17">
        <f t="shared" si="2479"/>
        <v>47115</v>
      </c>
      <c r="BK1122" s="16">
        <f t="shared" si="2472"/>
        <v>13.925872195892698</v>
      </c>
      <c r="BL1122" s="10">
        <f ca="1">IFERROR(AVERAGE(INDIRECT("BK"&amp;AC1122-Template!$F$10+1):INDIRECT("BK"&amp;AC1122)),0)</f>
        <v>13.894401409116188</v>
      </c>
      <c r="BM1122" s="35"/>
      <c r="BN1122" s="86"/>
      <c r="BO1122" s="35"/>
      <c r="BP1122" s="35"/>
      <c r="BQ1122" s="35"/>
      <c r="BR1122" s="35"/>
      <c r="BS1122" s="35"/>
      <c r="BT1122" s="35"/>
      <c r="BU1122" s="35"/>
      <c r="BV1122" s="35"/>
      <c r="BW1122" s="35"/>
      <c r="BX1122" s="35"/>
      <c r="BY1122" s="35"/>
      <c r="BZ1122" s="35"/>
      <c r="CA1122" s="35"/>
      <c r="CB1122" s="35"/>
      <c r="CC1122" s="35"/>
      <c r="CD1122" s="35"/>
      <c r="CE1122" s="35"/>
      <c r="CF1122" s="35"/>
      <c r="CG1122" s="35"/>
      <c r="CH1122" s="35"/>
    </row>
    <row r="1123" spans="1:86" ht="15.6" x14ac:dyDescent="0.3">
      <c r="A1123" s="35"/>
      <c r="B1123" s="86"/>
      <c r="C1123" s="35"/>
      <c r="D1123" s="35"/>
      <c r="E1123" s="35"/>
      <c r="F1123" s="35"/>
      <c r="G1123" s="35"/>
      <c r="H1123" s="35"/>
      <c r="I1123" s="35"/>
      <c r="J1123" s="35"/>
      <c r="K1123" s="35"/>
      <c r="L1123" s="35"/>
      <c r="M1123" s="35"/>
      <c r="N1123" s="35"/>
      <c r="O1123" s="35"/>
      <c r="P1123" s="35"/>
      <c r="Q1123" s="35"/>
      <c r="R1123" s="35"/>
      <c r="S1123" s="35"/>
      <c r="T1123" s="17">
        <f t="shared" si="2473"/>
        <v>47139</v>
      </c>
      <c r="U1123" s="216">
        <f t="shared" si="2466"/>
        <v>7</v>
      </c>
      <c r="V1123" s="216">
        <f t="shared" si="2473"/>
        <v>1118</v>
      </c>
      <c r="W1123" s="16">
        <f t="shared" si="2480"/>
        <v>3.0630136986301371</v>
      </c>
      <c r="X1123" s="16" t="e">
        <f>IF(Template!$F$7="Linear interpolation",LinInterp($I$5:$I$22,$G$5:$G$22,W1123),CubicSpline($I$5:$I$22,$G$5:$G$22,W1123))</f>
        <v>#VALUE!</v>
      </c>
      <c r="Y1123" s="221" t="e">
        <f t="shared" si="2467"/>
        <v>#VALUE!</v>
      </c>
      <c r="Z1123" s="221" t="e">
        <f>Y1123/PRODUCT($AA$6:AA1122)</f>
        <v>#VALUE!</v>
      </c>
      <c r="AA1123" s="16" t="e">
        <f t="shared" si="2474"/>
        <v>#VALUE!</v>
      </c>
      <c r="AB1123" s="10" t="e">
        <f t="shared" si="2475"/>
        <v>#VALUE!</v>
      </c>
      <c r="AC1123" s="90">
        <f t="shared" si="2468"/>
        <v>1123</v>
      </c>
      <c r="AD1123" s="17">
        <f t="shared" si="2476"/>
        <v>47116</v>
      </c>
      <c r="AE1123" s="16" t="e">
        <f t="shared" si="2469"/>
        <v>#VALUE!</v>
      </c>
      <c r="AF1123" s="10">
        <f ca="1">IFERROR(AVERAGE(INDIRECT("AE"&amp;AC1123-Template!$F$10+1):INDIRECT("AE"&amp;AC1123)),0)</f>
        <v>0</v>
      </c>
      <c r="AG1123" s="35"/>
      <c r="AH1123" s="86"/>
      <c r="AI1123" s="35"/>
      <c r="AJ1123" s="35"/>
      <c r="AK1123" s="35"/>
      <c r="AL1123" s="35"/>
      <c r="AM1123" s="35"/>
      <c r="AN1123" s="35"/>
      <c r="AO1123" s="35"/>
      <c r="AP1123" s="35"/>
      <c r="AQ1123" s="35"/>
      <c r="AR1123" s="35"/>
      <c r="AS1123" s="35"/>
      <c r="AT1123" s="35"/>
      <c r="AU1123" s="35"/>
      <c r="AV1123" s="35"/>
      <c r="AW1123" s="35"/>
      <c r="AX1123" s="35"/>
      <c r="AY1123" s="35"/>
      <c r="AZ1123" s="17">
        <f t="shared" ref="AZ1123" si="2539">AZ1122+1</f>
        <v>47139</v>
      </c>
      <c r="BA1123" s="216">
        <f t="shared" si="2492"/>
        <v>7</v>
      </c>
      <c r="BB1123" s="216">
        <f t="shared" ref="BB1123" si="2540">BB1122+1</f>
        <v>1118</v>
      </c>
      <c r="BC1123" s="16">
        <f t="shared" si="2494"/>
        <v>3.0630136986301371</v>
      </c>
      <c r="BD1123" s="16">
        <f>IF(Template!$F$7="Linear interpolation",LinInterp($AO$5:$AO$18,$AM$5:$AM$18,BC1123),CubicSpline($AO$5:$AO$18,$AM$5:$AM$18,BC1123))</f>
        <v>14.019711057593499</v>
      </c>
      <c r="BE1123" s="221">
        <f t="shared" si="2429"/>
        <v>1.4946184012211783</v>
      </c>
      <c r="BF1123" s="221">
        <f>BE1123/PRODUCT($BG$6:BG1122)</f>
        <v>1.0003825340776211</v>
      </c>
      <c r="BG1123" s="16">
        <f t="shared" si="2495"/>
        <v>1.0003824287169194</v>
      </c>
      <c r="BH1123" s="10">
        <f t="shared" si="2496"/>
        <v>13.958648167558207</v>
      </c>
      <c r="BI1123" s="90"/>
      <c r="BJ1123" s="17">
        <f t="shared" si="2479"/>
        <v>47116</v>
      </c>
      <c r="BK1123" s="16">
        <f t="shared" si="2472"/>
        <v>13.92756919092375</v>
      </c>
      <c r="BL1123" s="10">
        <f ca="1">IFERROR(AVERAGE(INDIRECT("BK"&amp;AC1123-Template!$F$10+1):INDIRECT("BK"&amp;AC1123)),0)</f>
        <v>13.896756848188058</v>
      </c>
      <c r="BM1123" s="35"/>
      <c r="BN1123" s="86"/>
      <c r="BO1123" s="35"/>
      <c r="BP1123" s="35"/>
      <c r="BQ1123" s="35"/>
      <c r="BR1123" s="35"/>
      <c r="BS1123" s="35"/>
      <c r="BT1123" s="35"/>
      <c r="BU1123" s="35"/>
      <c r="BV1123" s="35"/>
      <c r="BW1123" s="35"/>
      <c r="BX1123" s="35"/>
      <c r="BY1123" s="35"/>
      <c r="BZ1123" s="35"/>
      <c r="CA1123" s="35"/>
      <c r="CB1123" s="35"/>
      <c r="CC1123" s="35"/>
      <c r="CD1123" s="35"/>
      <c r="CE1123" s="35"/>
      <c r="CF1123" s="35"/>
      <c r="CG1123" s="35"/>
      <c r="CH1123" s="35"/>
    </row>
    <row r="1124" spans="1:86" ht="15.6" x14ac:dyDescent="0.3">
      <c r="A1124" s="35"/>
      <c r="B1124" s="86"/>
      <c r="C1124" s="35"/>
      <c r="D1124" s="35"/>
      <c r="E1124" s="35"/>
      <c r="F1124" s="35"/>
      <c r="G1124" s="35"/>
      <c r="H1124" s="35"/>
      <c r="I1124" s="35"/>
      <c r="J1124" s="35"/>
      <c r="K1124" s="35"/>
      <c r="L1124" s="35"/>
      <c r="M1124" s="35"/>
      <c r="N1124" s="35"/>
      <c r="O1124" s="35"/>
      <c r="P1124" s="35"/>
      <c r="Q1124" s="35"/>
      <c r="R1124" s="35"/>
      <c r="S1124" s="35"/>
      <c r="T1124" s="17">
        <f t="shared" si="2473"/>
        <v>47140</v>
      </c>
      <c r="U1124" s="216">
        <f t="shared" si="2466"/>
        <v>1</v>
      </c>
      <c r="V1124" s="216">
        <f t="shared" si="2473"/>
        <v>1119</v>
      </c>
      <c r="W1124" s="16">
        <f t="shared" si="2480"/>
        <v>3.0657534246575344</v>
      </c>
      <c r="X1124" s="16" t="e">
        <f>IF(Template!$F$7="Linear interpolation",LinInterp($I$5:$I$22,$G$5:$G$22,W1124),CubicSpline($I$5:$I$22,$G$5:$G$22,W1124))</f>
        <v>#VALUE!</v>
      </c>
      <c r="Y1124" s="221" t="e">
        <f t="shared" si="2467"/>
        <v>#VALUE!</v>
      </c>
      <c r="Z1124" s="221" t="e">
        <f>Y1124/PRODUCT($AA$6:AA1123)</f>
        <v>#VALUE!</v>
      </c>
      <c r="AA1124" s="16" t="e">
        <f t="shared" si="2474"/>
        <v>#VALUE!</v>
      </c>
      <c r="AB1124" s="10" t="e">
        <f t="shared" si="2475"/>
        <v>#VALUE!</v>
      </c>
      <c r="AC1124" s="90">
        <f t="shared" si="2468"/>
        <v>1124</v>
      </c>
      <c r="AD1124" s="17">
        <f t="shared" si="2476"/>
        <v>47117</v>
      </c>
      <c r="AE1124" s="16" t="e">
        <f t="shared" si="2469"/>
        <v>#VALUE!</v>
      </c>
      <c r="AF1124" s="10">
        <f ca="1">IFERROR(AVERAGE(INDIRECT("AE"&amp;AC1124-Template!$F$10+1):INDIRECT("AE"&amp;AC1124)),0)</f>
        <v>0</v>
      </c>
      <c r="AG1124" s="35"/>
      <c r="AH1124" s="86"/>
      <c r="AI1124" s="35"/>
      <c r="AJ1124" s="35"/>
      <c r="AK1124" s="35"/>
      <c r="AL1124" s="35"/>
      <c r="AM1124" s="35"/>
      <c r="AN1124" s="35"/>
      <c r="AO1124" s="35"/>
      <c r="AP1124" s="35"/>
      <c r="AQ1124" s="35"/>
      <c r="AR1124" s="35"/>
      <c r="AS1124" s="35"/>
      <c r="AT1124" s="35"/>
      <c r="AU1124" s="35"/>
      <c r="AV1124" s="35"/>
      <c r="AW1124" s="35"/>
      <c r="AX1124" s="35"/>
      <c r="AY1124" s="35"/>
      <c r="AZ1124" s="17">
        <f t="shared" ref="AZ1124" si="2541">AZ1123+1</f>
        <v>47140</v>
      </c>
      <c r="BA1124" s="216">
        <f t="shared" si="2492"/>
        <v>1</v>
      </c>
      <c r="BB1124" s="216">
        <f t="shared" ref="BB1124" si="2542">BB1123+1</f>
        <v>1119</v>
      </c>
      <c r="BC1124" s="16">
        <f t="shared" si="2494"/>
        <v>3.0657534246575344</v>
      </c>
      <c r="BD1124" s="16">
        <f>IF(Template!$F$7="Linear interpolation",LinInterp($AO$5:$AO$18,$AM$5:$AM$18,BC1124),CubicSpline($AO$5:$AO$18,$AM$5:$AM$18,BC1124))</f>
        <v>14.020566639577021</v>
      </c>
      <c r="BE1124" s="221">
        <f t="shared" si="2429"/>
        <v>1.495190142223191</v>
      </c>
      <c r="BF1124" s="221">
        <f>BE1124/PRODUCT($BG$6:BG1123)</f>
        <v>1.0003826384551437</v>
      </c>
      <c r="BG1124" s="16">
        <f t="shared" si="2495"/>
        <v>1.0003826384551437</v>
      </c>
      <c r="BH1124" s="10">
        <f t="shared" si="2496"/>
        <v>13.966303612746756</v>
      </c>
      <c r="BI1124" s="90"/>
      <c r="BJ1124" s="17">
        <f t="shared" si="2479"/>
        <v>47117</v>
      </c>
      <c r="BK1124" s="16">
        <f t="shared" si="2472"/>
        <v>13.92756919092375</v>
      </c>
      <c r="BL1124" s="10">
        <f ca="1">IFERROR(AVERAGE(INDIRECT("BK"&amp;AC1124-Template!$F$10+1):INDIRECT("BK"&amp;AC1124)),0)</f>
        <v>13.899012604450617</v>
      </c>
      <c r="BM1124" s="35"/>
      <c r="BN1124" s="86"/>
      <c r="BO1124" s="35"/>
      <c r="BP1124" s="35"/>
      <c r="BQ1124" s="35"/>
      <c r="BR1124" s="35"/>
      <c r="BS1124" s="35"/>
      <c r="BT1124" s="35"/>
      <c r="BU1124" s="35"/>
      <c r="BV1124" s="35"/>
      <c r="BW1124" s="35"/>
      <c r="BX1124" s="35"/>
      <c r="BY1124" s="35"/>
      <c r="BZ1124" s="35"/>
      <c r="CA1124" s="35"/>
      <c r="CB1124" s="35"/>
      <c r="CC1124" s="35"/>
      <c r="CD1124" s="35"/>
      <c r="CE1124" s="35"/>
      <c r="CF1124" s="35"/>
      <c r="CG1124" s="35"/>
      <c r="CH1124" s="35"/>
    </row>
    <row r="1125" spans="1:86" ht="15.6" x14ac:dyDescent="0.3">
      <c r="A1125" s="35"/>
      <c r="B1125" s="86"/>
      <c r="C1125" s="35"/>
      <c r="D1125" s="35"/>
      <c r="E1125" s="35"/>
      <c r="F1125" s="35"/>
      <c r="G1125" s="35"/>
      <c r="H1125" s="35"/>
      <c r="I1125" s="35"/>
      <c r="J1125" s="35"/>
      <c r="K1125" s="35"/>
      <c r="L1125" s="35"/>
      <c r="M1125" s="35"/>
      <c r="N1125" s="35"/>
      <c r="O1125" s="35"/>
      <c r="P1125" s="35"/>
      <c r="Q1125" s="35"/>
      <c r="R1125" s="35"/>
      <c r="S1125" s="35"/>
      <c r="T1125" s="17">
        <f t="shared" si="2473"/>
        <v>47141</v>
      </c>
      <c r="U1125" s="216">
        <f t="shared" si="2466"/>
        <v>2</v>
      </c>
      <c r="V1125" s="216">
        <f t="shared" si="2473"/>
        <v>1120</v>
      </c>
      <c r="W1125" s="16">
        <f t="shared" si="2480"/>
        <v>3.0684931506849313</v>
      </c>
      <c r="X1125" s="16" t="e">
        <f>IF(Template!$F$7="Linear interpolation",LinInterp($I$5:$I$22,$G$5:$G$22,W1125),CubicSpline($I$5:$I$22,$G$5:$G$22,W1125))</f>
        <v>#VALUE!</v>
      </c>
      <c r="Y1125" s="221" t="e">
        <f t="shared" si="2467"/>
        <v>#VALUE!</v>
      </c>
      <c r="Z1125" s="221" t="e">
        <f>Y1125/PRODUCT($AA$6:AA1124)</f>
        <v>#VALUE!</v>
      </c>
      <c r="AA1125" s="16" t="e">
        <f t="shared" si="2474"/>
        <v>#VALUE!</v>
      </c>
      <c r="AB1125" s="10" t="e">
        <f t="shared" si="2475"/>
        <v>#VALUE!</v>
      </c>
      <c r="AC1125" s="90">
        <f t="shared" si="2468"/>
        <v>1125</v>
      </c>
      <c r="AD1125" s="17">
        <f t="shared" si="2476"/>
        <v>47118</v>
      </c>
      <c r="AE1125" s="16" t="e">
        <f t="shared" si="2469"/>
        <v>#VALUE!</v>
      </c>
      <c r="AF1125" s="10">
        <f ca="1">IFERROR(AVERAGE(INDIRECT("AE"&amp;AC1125-Template!$F$10+1):INDIRECT("AE"&amp;AC1125)),0)</f>
        <v>0</v>
      </c>
      <c r="AG1125" s="35"/>
      <c r="AH1125" s="86"/>
      <c r="AI1125" s="35"/>
      <c r="AJ1125" s="35"/>
      <c r="AK1125" s="35"/>
      <c r="AL1125" s="35"/>
      <c r="AM1125" s="35"/>
      <c r="AN1125" s="35"/>
      <c r="AO1125" s="35"/>
      <c r="AP1125" s="35"/>
      <c r="AQ1125" s="35"/>
      <c r="AR1125" s="35"/>
      <c r="AS1125" s="35"/>
      <c r="AT1125" s="35"/>
      <c r="AU1125" s="35"/>
      <c r="AV1125" s="35"/>
      <c r="AW1125" s="35"/>
      <c r="AX1125" s="35"/>
      <c r="AY1125" s="35"/>
      <c r="AZ1125" s="17">
        <f t="shared" ref="AZ1125" si="2543">AZ1124+1</f>
        <v>47141</v>
      </c>
      <c r="BA1125" s="216">
        <f t="shared" si="2492"/>
        <v>2</v>
      </c>
      <c r="BB1125" s="216">
        <f t="shared" ref="BB1125" si="2544">BB1124+1</f>
        <v>1120</v>
      </c>
      <c r="BC1125" s="16">
        <f t="shared" si="2494"/>
        <v>3.0684931506849313</v>
      </c>
      <c r="BD1125" s="16">
        <f>IF(Template!$F$7="Linear interpolation",LinInterp($AO$5:$AO$18,$AM$5:$AM$18,BC1125),CubicSpline($AO$5:$AO$18,$AM$5:$AM$18,BC1125))</f>
        <v>14.021421955866261</v>
      </c>
      <c r="BE1125" s="221">
        <f t="shared" si="2429"/>
        <v>1.4957621524822151</v>
      </c>
      <c r="BF1125" s="221">
        <f>BE1125/PRODUCT($BG$6:BG1124)</f>
        <v>1.0003825669009385</v>
      </c>
      <c r="BG1125" s="16">
        <f t="shared" si="2495"/>
        <v>1.0003825669009385</v>
      </c>
      <c r="BH1125" s="10">
        <f t="shared" si="2496"/>
        <v>13.963691884255947</v>
      </c>
      <c r="BI1125" s="90"/>
      <c r="BJ1125" s="17">
        <f t="shared" si="2479"/>
        <v>47118</v>
      </c>
      <c r="BK1125" s="16">
        <f t="shared" si="2472"/>
        <v>13.92756919092375</v>
      </c>
      <c r="BL1125" s="10">
        <f ca="1">IFERROR(AVERAGE(INDIRECT("BK"&amp;AC1125-Template!$F$10+1):INDIRECT("BK"&amp;AC1125)),0)</f>
        <v>13.901170083965257</v>
      </c>
      <c r="BM1125" s="35"/>
      <c r="BN1125" s="86"/>
      <c r="BO1125" s="35"/>
      <c r="BP1125" s="35"/>
      <c r="BQ1125" s="35"/>
      <c r="BR1125" s="35"/>
      <c r="BS1125" s="35"/>
      <c r="BT1125" s="35"/>
      <c r="BU1125" s="35"/>
      <c r="BV1125" s="35"/>
      <c r="BW1125" s="35"/>
      <c r="BX1125" s="35"/>
      <c r="BY1125" s="35"/>
      <c r="BZ1125" s="35"/>
      <c r="CA1125" s="35"/>
      <c r="CB1125" s="35"/>
      <c r="CC1125" s="35"/>
      <c r="CD1125" s="35"/>
      <c r="CE1125" s="35"/>
      <c r="CF1125" s="35"/>
      <c r="CG1125" s="35"/>
      <c r="CH1125" s="35"/>
    </row>
    <row r="1126" spans="1:86" ht="15.6" x14ac:dyDescent="0.3">
      <c r="A1126" s="35"/>
      <c r="B1126" s="86"/>
      <c r="C1126" s="35"/>
      <c r="D1126" s="35"/>
      <c r="E1126" s="35"/>
      <c r="F1126" s="35"/>
      <c r="G1126" s="35"/>
      <c r="H1126" s="35"/>
      <c r="I1126" s="35"/>
      <c r="J1126" s="35"/>
      <c r="K1126" s="35"/>
      <c r="L1126" s="35"/>
      <c r="M1126" s="35"/>
      <c r="N1126" s="35"/>
      <c r="O1126" s="35"/>
      <c r="P1126" s="35"/>
      <c r="Q1126" s="35"/>
      <c r="R1126" s="35"/>
      <c r="S1126" s="35"/>
      <c r="T1126" s="17">
        <f t="shared" si="2473"/>
        <v>47142</v>
      </c>
      <c r="U1126" s="216">
        <f t="shared" si="2466"/>
        <v>3</v>
      </c>
      <c r="V1126" s="216">
        <f t="shared" si="2473"/>
        <v>1121</v>
      </c>
      <c r="W1126" s="16">
        <f t="shared" si="2480"/>
        <v>3.0712328767123287</v>
      </c>
      <c r="X1126" s="16" t="e">
        <f>IF(Template!$F$7="Linear interpolation",LinInterp($I$5:$I$22,$G$5:$G$22,W1126),CubicSpline($I$5:$I$22,$G$5:$G$22,W1126))</f>
        <v>#VALUE!</v>
      </c>
      <c r="Y1126" s="221" t="e">
        <f t="shared" si="2467"/>
        <v>#VALUE!</v>
      </c>
      <c r="Z1126" s="221" t="e">
        <f>Y1126/PRODUCT($AA$6:AA1125)</f>
        <v>#VALUE!</v>
      </c>
      <c r="AA1126" s="16" t="e">
        <f t="shared" si="2474"/>
        <v>#VALUE!</v>
      </c>
      <c r="AB1126" s="10" t="e">
        <f t="shared" si="2475"/>
        <v>#VALUE!</v>
      </c>
      <c r="AC1126" s="90">
        <f t="shared" si="2468"/>
        <v>1126</v>
      </c>
      <c r="AD1126" s="17">
        <f t="shared" si="2476"/>
        <v>47119</v>
      </c>
      <c r="AE1126" s="16" t="e">
        <f t="shared" si="2469"/>
        <v>#VALUE!</v>
      </c>
      <c r="AF1126" s="10">
        <f ca="1">IFERROR(AVERAGE(INDIRECT("AE"&amp;AC1126-Template!$F$10+1):INDIRECT("AE"&amp;AC1126)),0)</f>
        <v>0</v>
      </c>
      <c r="AG1126" s="35"/>
      <c r="AH1126" s="86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AX1126" s="35"/>
      <c r="AY1126" s="35"/>
      <c r="AZ1126" s="17">
        <f t="shared" ref="AZ1126" si="2545">AZ1125+1</f>
        <v>47142</v>
      </c>
      <c r="BA1126" s="216">
        <f t="shared" si="2492"/>
        <v>3</v>
      </c>
      <c r="BB1126" s="216">
        <f t="shared" ref="BB1126" si="2546">BB1125+1</f>
        <v>1121</v>
      </c>
      <c r="BC1126" s="16">
        <f t="shared" si="2494"/>
        <v>3.0712328767123287</v>
      </c>
      <c r="BD1126" s="16">
        <f>IF(Template!$F$7="Linear interpolation",LinInterp($AO$5:$AO$18,$AM$5:$AM$18,BC1126),CubicSpline($AO$5:$AO$18,$AM$5:$AM$18,BC1126))</f>
        <v>14.022276988783105</v>
      </c>
      <c r="BE1126" s="221">
        <f t="shared" si="2429"/>
        <v>1.4963344313983171</v>
      </c>
      <c r="BF1126" s="221">
        <f>BE1126/PRODUCT($BG$6:BG1125)</f>
        <v>1.0003826002116394</v>
      </c>
      <c r="BG1126" s="16">
        <f t="shared" si="2495"/>
        <v>1.0003826002116394</v>
      </c>
      <c r="BH1126" s="10">
        <f t="shared" si="2496"/>
        <v>13.964907724837495</v>
      </c>
      <c r="BI1126" s="90"/>
      <c r="BJ1126" s="17">
        <f t="shared" si="2479"/>
        <v>47119</v>
      </c>
      <c r="BK1126" s="16">
        <f t="shared" si="2472"/>
        <v>13.937416832453199</v>
      </c>
      <c r="BL1126" s="10">
        <f ca="1">IFERROR(AVERAGE(INDIRECT("BK"&amp;AC1126-Template!$F$10+1):INDIRECT("BK"&amp;AC1126)),0)</f>
        <v>13.90365581819754</v>
      </c>
      <c r="BM1126" s="35"/>
      <c r="BN1126" s="86"/>
      <c r="BO1126" s="35"/>
      <c r="BP1126" s="35"/>
      <c r="BQ1126" s="35"/>
      <c r="BR1126" s="35"/>
      <c r="BS1126" s="35"/>
      <c r="BT1126" s="35"/>
      <c r="BU1126" s="35"/>
      <c r="BV1126" s="35"/>
      <c r="BW1126" s="35"/>
      <c r="BX1126" s="35"/>
      <c r="BY1126" s="35"/>
      <c r="BZ1126" s="35"/>
      <c r="CA1126" s="35"/>
      <c r="CB1126" s="35"/>
      <c r="CC1126" s="35"/>
      <c r="CD1126" s="35"/>
      <c r="CE1126" s="35"/>
      <c r="CF1126" s="35"/>
      <c r="CG1126" s="35"/>
      <c r="CH1126" s="35"/>
    </row>
    <row r="1127" spans="1:86" ht="15.6" x14ac:dyDescent="0.3">
      <c r="A1127" s="35"/>
      <c r="B1127" s="86"/>
      <c r="C1127" s="35"/>
      <c r="D1127" s="35"/>
      <c r="E1127" s="35"/>
      <c r="F1127" s="35"/>
      <c r="G1127" s="35"/>
      <c r="H1127" s="35"/>
      <c r="I1127" s="35"/>
      <c r="J1127" s="35"/>
      <c r="K1127" s="35"/>
      <c r="L1127" s="35"/>
      <c r="M1127" s="35"/>
      <c r="N1127" s="35"/>
      <c r="O1127" s="35"/>
      <c r="P1127" s="35"/>
      <c r="Q1127" s="35"/>
      <c r="R1127" s="35"/>
      <c r="S1127" s="35"/>
      <c r="T1127" s="17">
        <f t="shared" si="2473"/>
        <v>47143</v>
      </c>
      <c r="U1127" s="216">
        <f t="shared" si="2466"/>
        <v>4</v>
      </c>
      <c r="V1127" s="216">
        <f t="shared" si="2473"/>
        <v>1122</v>
      </c>
      <c r="W1127" s="16">
        <f t="shared" si="2480"/>
        <v>3.0739726027397261</v>
      </c>
      <c r="X1127" s="16" t="e">
        <f>IF(Template!$F$7="Linear interpolation",LinInterp($I$5:$I$22,$G$5:$G$22,W1127),CubicSpline($I$5:$I$22,$G$5:$G$22,W1127))</f>
        <v>#VALUE!</v>
      </c>
      <c r="Y1127" s="221" t="e">
        <f t="shared" si="2467"/>
        <v>#VALUE!</v>
      </c>
      <c r="Z1127" s="221" t="e">
        <f>Y1127/PRODUCT($AA$6:AA1126)</f>
        <v>#VALUE!</v>
      </c>
      <c r="AA1127" s="16" t="e">
        <f t="shared" si="2474"/>
        <v>#VALUE!</v>
      </c>
      <c r="AB1127" s="10" t="e">
        <f t="shared" si="2475"/>
        <v>#VALUE!</v>
      </c>
      <c r="AC1127" s="90">
        <f t="shared" si="2468"/>
        <v>1127</v>
      </c>
      <c r="AD1127" s="17">
        <f t="shared" si="2476"/>
        <v>47120</v>
      </c>
      <c r="AE1127" s="16" t="e">
        <f t="shared" si="2469"/>
        <v>#VALUE!</v>
      </c>
      <c r="AF1127" s="10">
        <f ca="1">IFERROR(AVERAGE(INDIRECT("AE"&amp;AC1127-Template!$F$10+1):INDIRECT("AE"&amp;AC1127)),0)</f>
        <v>0</v>
      </c>
      <c r="AG1127" s="35"/>
      <c r="AH1127" s="86"/>
      <c r="AI1127" s="35"/>
      <c r="AJ1127" s="35"/>
      <c r="AK1127" s="35"/>
      <c r="AL1127" s="35"/>
      <c r="AM1127" s="35"/>
      <c r="AN1127" s="35"/>
      <c r="AO1127" s="35"/>
      <c r="AP1127" s="35"/>
      <c r="AQ1127" s="35"/>
      <c r="AR1127" s="35"/>
      <c r="AS1127" s="35"/>
      <c r="AT1127" s="35"/>
      <c r="AU1127" s="35"/>
      <c r="AV1127" s="35"/>
      <c r="AW1127" s="35"/>
      <c r="AX1127" s="35"/>
      <c r="AY1127" s="35"/>
      <c r="AZ1127" s="17">
        <f t="shared" ref="AZ1127" si="2547">AZ1126+1</f>
        <v>47143</v>
      </c>
      <c r="BA1127" s="216">
        <f t="shared" si="2492"/>
        <v>4</v>
      </c>
      <c r="BB1127" s="216">
        <f t="shared" ref="BB1127" si="2548">BB1126+1</f>
        <v>1122</v>
      </c>
      <c r="BC1127" s="16">
        <f t="shared" si="2494"/>
        <v>3.0739726027397261</v>
      </c>
      <c r="BD1127" s="16">
        <f>IF(Template!$F$7="Linear interpolation",LinInterp($AO$5:$AO$18,$AM$5:$AM$18,BC1127),CubicSpline($AO$5:$AO$18,$AM$5:$AM$18,BC1127))</f>
        <v>14.023131720649445</v>
      </c>
      <c r="BE1127" s="221">
        <f t="shared" si="2429"/>
        <v>1.496906978367988</v>
      </c>
      <c r="BF1127" s="221">
        <f>BE1127/PRODUCT($BG$6:BG1126)</f>
        <v>1.0003826330248486</v>
      </c>
      <c r="BG1127" s="16">
        <f t="shared" si="2495"/>
        <v>1.0003826330248486</v>
      </c>
      <c r="BH1127" s="10">
        <f t="shared" si="2496"/>
        <v>13.966105406975515</v>
      </c>
      <c r="BI1127" s="90"/>
      <c r="BJ1127" s="17">
        <f t="shared" si="2479"/>
        <v>47120</v>
      </c>
      <c r="BK1127" s="16">
        <f t="shared" si="2472"/>
        <v>13.934073567783201</v>
      </c>
      <c r="BL1127" s="10">
        <f ca="1">IFERROR(AVERAGE(INDIRECT("BK"&amp;AC1127-Template!$F$10+1):INDIRECT("BK"&amp;AC1127)),0)</f>
        <v>13.906030110274163</v>
      </c>
      <c r="BM1127" s="35"/>
      <c r="BN1127" s="86"/>
      <c r="BO1127" s="35"/>
      <c r="BP1127" s="35"/>
      <c r="BQ1127" s="35"/>
      <c r="BR1127" s="35"/>
      <c r="BS1127" s="35"/>
      <c r="BT1127" s="35"/>
      <c r="BU1127" s="35"/>
      <c r="BV1127" s="35"/>
      <c r="BW1127" s="35"/>
      <c r="BX1127" s="35"/>
      <c r="BY1127" s="35"/>
      <c r="BZ1127" s="35"/>
      <c r="CA1127" s="35"/>
      <c r="CB1127" s="35"/>
      <c r="CC1127" s="35"/>
      <c r="CD1127" s="35"/>
      <c r="CE1127" s="35"/>
      <c r="CF1127" s="35"/>
      <c r="CG1127" s="35"/>
      <c r="CH1127" s="35"/>
    </row>
    <row r="1128" spans="1:86" ht="15.6" x14ac:dyDescent="0.3">
      <c r="A1128" s="35"/>
      <c r="B1128" s="86"/>
      <c r="C1128" s="35"/>
      <c r="D1128" s="35"/>
      <c r="E1128" s="35"/>
      <c r="F1128" s="35"/>
      <c r="G1128" s="35"/>
      <c r="H1128" s="35"/>
      <c r="I1128" s="35"/>
      <c r="J1128" s="35"/>
      <c r="K1128" s="35"/>
      <c r="L1128" s="35"/>
      <c r="M1128" s="35"/>
      <c r="N1128" s="35"/>
      <c r="O1128" s="35"/>
      <c r="P1128" s="35"/>
      <c r="Q1128" s="35"/>
      <c r="R1128" s="35"/>
      <c r="S1128" s="35"/>
      <c r="T1128" s="17">
        <f t="shared" si="2473"/>
        <v>47144</v>
      </c>
      <c r="U1128" s="216">
        <f t="shared" si="2466"/>
        <v>5</v>
      </c>
      <c r="V1128" s="216">
        <f t="shared" si="2473"/>
        <v>1123</v>
      </c>
      <c r="W1128" s="16">
        <f t="shared" si="2480"/>
        <v>3.0767123287671234</v>
      </c>
      <c r="X1128" s="16" t="e">
        <f>IF(Template!$F$7="Linear interpolation",LinInterp($I$5:$I$22,$G$5:$G$22,W1128),CubicSpline($I$5:$I$22,$G$5:$G$22,W1128))</f>
        <v>#VALUE!</v>
      </c>
      <c r="Y1128" s="221" t="e">
        <f t="shared" si="2467"/>
        <v>#VALUE!</v>
      </c>
      <c r="Z1128" s="221" t="e">
        <f>Y1128/PRODUCT($AA$6:AA1127)</f>
        <v>#VALUE!</v>
      </c>
      <c r="AA1128" s="16" t="e">
        <f t="shared" si="2474"/>
        <v>#VALUE!</v>
      </c>
      <c r="AB1128" s="10" t="e">
        <f t="shared" si="2475"/>
        <v>#VALUE!</v>
      </c>
      <c r="AC1128" s="90">
        <f t="shared" si="2468"/>
        <v>1128</v>
      </c>
      <c r="AD1128" s="17">
        <f t="shared" si="2476"/>
        <v>47121</v>
      </c>
      <c r="AE1128" s="16" t="e">
        <f t="shared" si="2469"/>
        <v>#VALUE!</v>
      </c>
      <c r="AF1128" s="10">
        <f ca="1">IFERROR(AVERAGE(INDIRECT("AE"&amp;AC1128-Template!$F$10+1):INDIRECT("AE"&amp;AC1128)),0)</f>
        <v>0</v>
      </c>
      <c r="AG1128" s="35"/>
      <c r="AH1128" s="86"/>
      <c r="AI1128" s="35"/>
      <c r="AJ1128" s="35"/>
      <c r="AK1128" s="35"/>
      <c r="AL1128" s="35"/>
      <c r="AM1128" s="35"/>
      <c r="AN1128" s="35"/>
      <c r="AO1128" s="35"/>
      <c r="AP1128" s="35"/>
      <c r="AQ1128" s="35"/>
      <c r="AR1128" s="35"/>
      <c r="AS1128" s="35"/>
      <c r="AT1128" s="35"/>
      <c r="AU1128" s="35"/>
      <c r="AV1128" s="35"/>
      <c r="AW1128" s="35"/>
      <c r="AX1128" s="35"/>
      <c r="AY1128" s="35"/>
      <c r="AZ1128" s="17">
        <f t="shared" ref="AZ1128" si="2549">AZ1127+1</f>
        <v>47144</v>
      </c>
      <c r="BA1128" s="216">
        <f t="shared" si="2492"/>
        <v>5</v>
      </c>
      <c r="BB1128" s="216">
        <f t="shared" ref="BB1128" si="2550">BB1127+1</f>
        <v>1123</v>
      </c>
      <c r="BC1128" s="16">
        <f t="shared" si="2494"/>
        <v>3.0767123287671234</v>
      </c>
      <c r="BD1128" s="16">
        <f>IF(Template!$F$7="Linear interpolation",LinInterp($AO$5:$AO$18,$AM$5:$AM$18,BC1128),CubicSpline($AO$5:$AO$18,$AM$5:$AM$18,BC1128))</f>
        <v>14.023986133787174</v>
      </c>
      <c r="BE1128" s="221">
        <f t="shared" si="2429"/>
        <v>1.4974797927841397</v>
      </c>
      <c r="BF1128" s="221">
        <f>BE1128/PRODUCT($BG$6:BG1127)</f>
        <v>1.0003826653388816</v>
      </c>
      <c r="BG1128" s="16">
        <f t="shared" si="2495"/>
        <v>1.0003826653388816</v>
      </c>
      <c r="BH1128" s="10">
        <f t="shared" si="2496"/>
        <v>13.967284869180197</v>
      </c>
      <c r="BI1128" s="90"/>
      <c r="BJ1128" s="17">
        <f t="shared" si="2479"/>
        <v>47121</v>
      </c>
      <c r="BK1128" s="16">
        <f t="shared" si="2472"/>
        <v>13.935656525834395</v>
      </c>
      <c r="BL1128" s="10">
        <f ca="1">IFERROR(AVERAGE(INDIRECT("BK"&amp;AC1128-Template!$F$10+1):INDIRECT("BK"&amp;AC1128)),0)</f>
        <v>13.907881654179493</v>
      </c>
      <c r="BM1128" s="35"/>
      <c r="BN1128" s="86"/>
      <c r="BO1128" s="35"/>
      <c r="BP1128" s="35"/>
      <c r="BQ1128" s="35"/>
      <c r="BR1128" s="35"/>
      <c r="BS1128" s="35"/>
      <c r="BT1128" s="35"/>
      <c r="BU1128" s="35"/>
      <c r="BV1128" s="35"/>
      <c r="BW1128" s="35"/>
      <c r="BX1128" s="35"/>
      <c r="BY1128" s="35"/>
      <c r="BZ1128" s="35"/>
      <c r="CA1128" s="35"/>
      <c r="CB1128" s="35"/>
      <c r="CC1128" s="35"/>
      <c r="CD1128" s="35"/>
      <c r="CE1128" s="35"/>
      <c r="CF1128" s="35"/>
      <c r="CG1128" s="35"/>
      <c r="CH1128" s="35"/>
    </row>
    <row r="1129" spans="1:86" ht="15.6" x14ac:dyDescent="0.3">
      <c r="A1129" s="35"/>
      <c r="B1129" s="86"/>
      <c r="C1129" s="35"/>
      <c r="D1129" s="35"/>
      <c r="E1129" s="35"/>
      <c r="F1129" s="35"/>
      <c r="G1129" s="35"/>
      <c r="H1129" s="35"/>
      <c r="I1129" s="35"/>
      <c r="J1129" s="35"/>
      <c r="K1129" s="35"/>
      <c r="L1129" s="35"/>
      <c r="M1129" s="35"/>
      <c r="N1129" s="35"/>
      <c r="O1129" s="35"/>
      <c r="P1129" s="35"/>
      <c r="Q1129" s="35"/>
      <c r="R1129" s="35"/>
      <c r="S1129" s="35"/>
      <c r="T1129" s="17">
        <f t="shared" si="2473"/>
        <v>47145</v>
      </c>
      <c r="U1129" s="216">
        <f t="shared" si="2466"/>
        <v>6</v>
      </c>
      <c r="V1129" s="216">
        <f t="shared" si="2473"/>
        <v>1124</v>
      </c>
      <c r="W1129" s="16">
        <f t="shared" si="2480"/>
        <v>3.0794520547945203</v>
      </c>
      <c r="X1129" s="16" t="e">
        <f>IF(Template!$F$7="Linear interpolation",LinInterp($I$5:$I$22,$G$5:$G$22,W1129),CubicSpline($I$5:$I$22,$G$5:$G$22,W1129))</f>
        <v>#VALUE!</v>
      </c>
      <c r="Y1129" s="221" t="e">
        <f t="shared" si="2467"/>
        <v>#VALUE!</v>
      </c>
      <c r="Z1129" s="221" t="e">
        <f>Y1129/PRODUCT($AA$6:AA1128)</f>
        <v>#VALUE!</v>
      </c>
      <c r="AA1129" s="16" t="e">
        <f t="shared" si="2474"/>
        <v>#VALUE!</v>
      </c>
      <c r="AB1129" s="10" t="e">
        <f t="shared" si="2475"/>
        <v>#VALUE!</v>
      </c>
      <c r="AC1129" s="90">
        <f t="shared" si="2468"/>
        <v>1129</v>
      </c>
      <c r="AD1129" s="17">
        <f t="shared" si="2476"/>
        <v>47122</v>
      </c>
      <c r="AE1129" s="16" t="e">
        <f t="shared" si="2469"/>
        <v>#VALUE!</v>
      </c>
      <c r="AF1129" s="10">
        <f ca="1">IFERROR(AVERAGE(INDIRECT("AE"&amp;AC1129-Template!$F$10+1):INDIRECT("AE"&amp;AC1129)),0)</f>
        <v>0</v>
      </c>
      <c r="AG1129" s="35"/>
      <c r="AH1129" s="86"/>
      <c r="AI1129" s="35"/>
      <c r="AJ1129" s="35"/>
      <c r="AK1129" s="35"/>
      <c r="AL1129" s="35"/>
      <c r="AM1129" s="35"/>
      <c r="AN1129" s="35"/>
      <c r="AO1129" s="35"/>
      <c r="AP1129" s="35"/>
      <c r="AQ1129" s="35"/>
      <c r="AR1129" s="35"/>
      <c r="AS1129" s="35"/>
      <c r="AT1129" s="35"/>
      <c r="AU1129" s="35"/>
      <c r="AV1129" s="35"/>
      <c r="AW1129" s="35"/>
      <c r="AX1129" s="35"/>
      <c r="AY1129" s="35"/>
      <c r="AZ1129" s="17">
        <f t="shared" ref="AZ1129" si="2551">AZ1128+1</f>
        <v>47145</v>
      </c>
      <c r="BA1129" s="216">
        <f t="shared" si="2492"/>
        <v>6</v>
      </c>
      <c r="BB1129" s="216">
        <f t="shared" ref="BB1129" si="2552">BB1128+1</f>
        <v>1124</v>
      </c>
      <c r="BC1129" s="16">
        <f t="shared" si="2494"/>
        <v>3.0794520547945203</v>
      </c>
      <c r="BD1129" s="16">
        <f>IF(Template!$F$7="Linear interpolation",LinInterp($AO$5:$AO$18,$AM$5:$AM$18,BC1129),CubicSpline($AO$5:$AO$18,$AM$5:$AM$18,BC1129))</f>
        <v>14.024840210518184</v>
      </c>
      <c r="BE1129" s="221">
        <f t="shared" si="2429"/>
        <v>1.4980528740360957</v>
      </c>
      <c r="BF1129" s="221">
        <f>BE1129/PRODUCT($BG$6:BG1128)</f>
        <v>1.0003826971520535</v>
      </c>
      <c r="BG1129" s="16">
        <f t="shared" si="2495"/>
        <v>1.0003826653388816</v>
      </c>
      <c r="BH1129" s="10">
        <f t="shared" si="2496"/>
        <v>13.967284869180197</v>
      </c>
      <c r="BI1129" s="90"/>
      <c r="BJ1129" s="17">
        <f t="shared" si="2479"/>
        <v>47122</v>
      </c>
      <c r="BK1129" s="16">
        <f t="shared" si="2472"/>
        <v>13.937222617368406</v>
      </c>
      <c r="BL1129" s="10">
        <f ca="1">IFERROR(AVERAGE(INDIRECT("BK"&amp;AC1129-Template!$F$10+1):INDIRECT("BK"&amp;AC1129)),0)</f>
        <v>13.909981983553701</v>
      </c>
      <c r="BM1129" s="35"/>
      <c r="BN1129" s="86"/>
      <c r="BO1129" s="35"/>
      <c r="BP1129" s="35"/>
      <c r="BQ1129" s="35"/>
      <c r="BR1129" s="35"/>
      <c r="BS1129" s="35"/>
      <c r="BT1129" s="35"/>
      <c r="BU1129" s="35"/>
      <c r="BV1129" s="35"/>
      <c r="BW1129" s="35"/>
      <c r="BX1129" s="35"/>
      <c r="BY1129" s="35"/>
      <c r="BZ1129" s="35"/>
      <c r="CA1129" s="35"/>
      <c r="CB1129" s="35"/>
      <c r="CC1129" s="35"/>
      <c r="CD1129" s="35"/>
      <c r="CE1129" s="35"/>
      <c r="CF1129" s="35"/>
      <c r="CG1129" s="35"/>
      <c r="CH1129" s="35"/>
    </row>
    <row r="1130" spans="1:86" ht="15.6" x14ac:dyDescent="0.3">
      <c r="A1130" s="35"/>
      <c r="B1130" s="86"/>
      <c r="C1130" s="35"/>
      <c r="D1130" s="35"/>
      <c r="E1130" s="35"/>
      <c r="F1130" s="35"/>
      <c r="G1130" s="35"/>
      <c r="H1130" s="35"/>
      <c r="I1130" s="35"/>
      <c r="J1130" s="35"/>
      <c r="K1130" s="35"/>
      <c r="L1130" s="35"/>
      <c r="M1130" s="35"/>
      <c r="N1130" s="35"/>
      <c r="O1130" s="35"/>
      <c r="P1130" s="35"/>
      <c r="Q1130" s="35"/>
      <c r="R1130" s="35"/>
      <c r="S1130" s="35"/>
      <c r="T1130" s="17">
        <f t="shared" si="2473"/>
        <v>47146</v>
      </c>
      <c r="U1130" s="216">
        <f t="shared" si="2466"/>
        <v>7</v>
      </c>
      <c r="V1130" s="216">
        <f t="shared" si="2473"/>
        <v>1125</v>
      </c>
      <c r="W1130" s="16">
        <f t="shared" si="2480"/>
        <v>3.0821917808219177</v>
      </c>
      <c r="X1130" s="16" t="e">
        <f>IF(Template!$F$7="Linear interpolation",LinInterp($I$5:$I$22,$G$5:$G$22,W1130),CubicSpline($I$5:$I$22,$G$5:$G$22,W1130))</f>
        <v>#VALUE!</v>
      </c>
      <c r="Y1130" s="221" t="e">
        <f t="shared" si="2467"/>
        <v>#VALUE!</v>
      </c>
      <c r="Z1130" s="221" t="e">
        <f>Y1130/PRODUCT($AA$6:AA1129)</f>
        <v>#VALUE!</v>
      </c>
      <c r="AA1130" s="16" t="e">
        <f t="shared" si="2474"/>
        <v>#VALUE!</v>
      </c>
      <c r="AB1130" s="10" t="e">
        <f t="shared" si="2475"/>
        <v>#VALUE!</v>
      </c>
      <c r="AC1130" s="90">
        <f t="shared" si="2468"/>
        <v>1130</v>
      </c>
      <c r="AD1130" s="17">
        <f t="shared" si="2476"/>
        <v>47123</v>
      </c>
      <c r="AE1130" s="16" t="e">
        <f t="shared" si="2469"/>
        <v>#VALUE!</v>
      </c>
      <c r="AF1130" s="10">
        <f ca="1">IFERROR(AVERAGE(INDIRECT("AE"&amp;AC1130-Template!$F$10+1):INDIRECT("AE"&amp;AC1130)),0)</f>
        <v>0</v>
      </c>
      <c r="AG1130" s="35"/>
      <c r="AH1130" s="86"/>
      <c r="AI1130" s="35"/>
      <c r="AJ1130" s="35"/>
      <c r="AK1130" s="35"/>
      <c r="AL1130" s="35"/>
      <c r="AM1130" s="35"/>
      <c r="AN1130" s="35"/>
      <c r="AO1130" s="35"/>
      <c r="AP1130" s="35"/>
      <c r="AQ1130" s="35"/>
      <c r="AR1130" s="35"/>
      <c r="AS1130" s="35"/>
      <c r="AT1130" s="35"/>
      <c r="AU1130" s="35"/>
      <c r="AV1130" s="35"/>
      <c r="AW1130" s="35"/>
      <c r="AX1130" s="35"/>
      <c r="AY1130" s="35"/>
      <c r="AZ1130" s="17">
        <f t="shared" ref="AZ1130" si="2553">AZ1129+1</f>
        <v>47146</v>
      </c>
      <c r="BA1130" s="216">
        <f t="shared" si="2492"/>
        <v>7</v>
      </c>
      <c r="BB1130" s="216">
        <f t="shared" ref="BB1130" si="2554">BB1129+1</f>
        <v>1125</v>
      </c>
      <c r="BC1130" s="16">
        <f t="shared" si="2494"/>
        <v>3.0821917808219177</v>
      </c>
      <c r="BD1130" s="16">
        <f>IF(Template!$F$7="Linear interpolation",LinInterp($AO$5:$AO$18,$AM$5:$AM$18,BC1130),CubicSpline($AO$5:$AO$18,$AM$5:$AM$18,BC1130))</f>
        <v>14.025693933164362</v>
      </c>
      <c r="BE1130" s="221">
        <f t="shared" si="2429"/>
        <v>1.4986262215095876</v>
      </c>
      <c r="BF1130" s="221">
        <f>BE1130/PRODUCT($BG$6:BG1129)</f>
        <v>1.000382760275853</v>
      </c>
      <c r="BG1130" s="16">
        <f t="shared" si="2495"/>
        <v>1.0003826653388816</v>
      </c>
      <c r="BH1130" s="10">
        <f t="shared" si="2496"/>
        <v>13.967284869180197</v>
      </c>
      <c r="BI1130" s="90"/>
      <c r="BJ1130" s="17">
        <f t="shared" si="2479"/>
        <v>47123</v>
      </c>
      <c r="BK1130" s="16">
        <f t="shared" si="2472"/>
        <v>13.938771780887315</v>
      </c>
      <c r="BL1130" s="10">
        <f ca="1">IFERROR(AVERAGE(INDIRECT("BK"&amp;AC1130-Template!$F$10+1):INDIRECT("BK"&amp;AC1130)),0)</f>
        <v>13.912042791785915</v>
      </c>
      <c r="BM1130" s="35"/>
      <c r="BN1130" s="86"/>
      <c r="BO1130" s="35"/>
      <c r="BP1130" s="35"/>
      <c r="BQ1130" s="35"/>
      <c r="BR1130" s="35"/>
      <c r="BS1130" s="35"/>
      <c r="BT1130" s="35"/>
      <c r="BU1130" s="35"/>
      <c r="BV1130" s="35"/>
      <c r="BW1130" s="35"/>
      <c r="BX1130" s="35"/>
      <c r="BY1130" s="35"/>
      <c r="BZ1130" s="35"/>
      <c r="CA1130" s="35"/>
      <c r="CB1130" s="35"/>
      <c r="CC1130" s="35"/>
      <c r="CD1130" s="35"/>
      <c r="CE1130" s="35"/>
      <c r="CF1130" s="35"/>
      <c r="CG1130" s="35"/>
      <c r="CH1130" s="35"/>
    </row>
    <row r="1131" spans="1:86" ht="15.6" x14ac:dyDescent="0.3">
      <c r="A1131" s="35"/>
      <c r="B1131" s="86"/>
      <c r="C1131" s="35"/>
      <c r="D1131" s="35"/>
      <c r="E1131" s="35"/>
      <c r="F1131" s="35"/>
      <c r="G1131" s="35"/>
      <c r="H1131" s="35"/>
      <c r="I1131" s="35"/>
      <c r="J1131" s="35"/>
      <c r="K1131" s="35"/>
      <c r="L1131" s="35"/>
      <c r="M1131" s="35"/>
      <c r="N1131" s="35"/>
      <c r="O1131" s="35"/>
      <c r="P1131" s="35"/>
      <c r="Q1131" s="35"/>
      <c r="R1131" s="35"/>
      <c r="S1131" s="35"/>
      <c r="T1131" s="17">
        <f t="shared" si="2473"/>
        <v>47147</v>
      </c>
      <c r="U1131" s="216">
        <f t="shared" si="2466"/>
        <v>1</v>
      </c>
      <c r="V1131" s="216">
        <f t="shared" si="2473"/>
        <v>1126</v>
      </c>
      <c r="W1131" s="16">
        <f t="shared" si="2480"/>
        <v>3.0849315068493151</v>
      </c>
      <c r="X1131" s="16" t="e">
        <f>IF(Template!$F$7="Linear interpolation",LinInterp($I$5:$I$22,$G$5:$G$22,W1131),CubicSpline($I$5:$I$22,$G$5:$G$22,W1131))</f>
        <v>#VALUE!</v>
      </c>
      <c r="Y1131" s="221" t="e">
        <f t="shared" si="2467"/>
        <v>#VALUE!</v>
      </c>
      <c r="Z1131" s="221" t="e">
        <f>Y1131/PRODUCT($AA$6:AA1130)</f>
        <v>#VALUE!</v>
      </c>
      <c r="AA1131" s="16" t="e">
        <f t="shared" si="2474"/>
        <v>#VALUE!</v>
      </c>
      <c r="AB1131" s="10" t="e">
        <f t="shared" si="2475"/>
        <v>#VALUE!</v>
      </c>
      <c r="AC1131" s="90">
        <f t="shared" si="2468"/>
        <v>1131</v>
      </c>
      <c r="AD1131" s="17">
        <f t="shared" si="2476"/>
        <v>47124</v>
      </c>
      <c r="AE1131" s="16" t="e">
        <f t="shared" si="2469"/>
        <v>#VALUE!</v>
      </c>
      <c r="AF1131" s="10">
        <f ca="1">IFERROR(AVERAGE(INDIRECT("AE"&amp;AC1131-Template!$F$10+1):INDIRECT("AE"&amp;AC1131)),0)</f>
        <v>0</v>
      </c>
      <c r="AG1131" s="35"/>
      <c r="AH1131" s="86"/>
      <c r="AI1131" s="35"/>
      <c r="AJ1131" s="35"/>
      <c r="AK1131" s="35"/>
      <c r="AL1131" s="35"/>
      <c r="AM1131" s="35"/>
      <c r="AN1131" s="35"/>
      <c r="AO1131" s="35"/>
      <c r="AP1131" s="35"/>
      <c r="AQ1131" s="35"/>
      <c r="AR1131" s="35"/>
      <c r="AS1131" s="35"/>
      <c r="AT1131" s="35"/>
      <c r="AU1131" s="35"/>
      <c r="AV1131" s="35"/>
      <c r="AW1131" s="35"/>
      <c r="AX1131" s="35"/>
      <c r="AY1131" s="35"/>
      <c r="AZ1131" s="17">
        <f t="shared" ref="AZ1131" si="2555">AZ1130+1</f>
        <v>47147</v>
      </c>
      <c r="BA1131" s="216">
        <f t="shared" si="2492"/>
        <v>1</v>
      </c>
      <c r="BB1131" s="216">
        <f t="shared" ref="BB1131" si="2556">BB1130+1</f>
        <v>1126</v>
      </c>
      <c r="BC1131" s="16">
        <f t="shared" si="2494"/>
        <v>3.0849315068493151</v>
      </c>
      <c r="BD1131" s="16">
        <f>IF(Template!$F$7="Linear interpolation",LinInterp($AO$5:$AO$18,$AM$5:$AM$18,BC1131),CubicSpline($AO$5:$AO$18,$AM$5:$AM$18,BC1131))</f>
        <v>14.026547284047602</v>
      </c>
      <c r="BE1131" s="221">
        <f t="shared" si="2429"/>
        <v>1.4991998345867481</v>
      </c>
      <c r="BF1131" s="221">
        <f>BE1131/PRODUCT($BG$6:BG1130)</f>
        <v>1.0003828542060547</v>
      </c>
      <c r="BG1131" s="16">
        <f t="shared" si="2495"/>
        <v>1.0003828542060547</v>
      </c>
      <c r="BH1131" s="10">
        <f t="shared" si="2496"/>
        <v>13.974178520995139</v>
      </c>
      <c r="BI1131" s="90"/>
      <c r="BJ1131" s="17">
        <f t="shared" si="2479"/>
        <v>47124</v>
      </c>
      <c r="BK1131" s="16">
        <f t="shared" si="2472"/>
        <v>13.938771780887315</v>
      </c>
      <c r="BL1131" s="10">
        <f ca="1">IFERROR(AVERAGE(INDIRECT("BK"&amp;AC1131-Template!$F$10+1):INDIRECT("BK"&amp;AC1131)),0)</f>
        <v>13.914013880755457</v>
      </c>
      <c r="BM1131" s="35"/>
      <c r="BN1131" s="86"/>
      <c r="BO1131" s="35"/>
      <c r="BP1131" s="35"/>
      <c r="BQ1131" s="35"/>
      <c r="BR1131" s="35"/>
      <c r="BS1131" s="35"/>
      <c r="BT1131" s="35"/>
      <c r="BU1131" s="35"/>
      <c r="BV1131" s="35"/>
      <c r="BW1131" s="35"/>
      <c r="BX1131" s="35"/>
      <c r="BY1131" s="35"/>
      <c r="BZ1131" s="35"/>
      <c r="CA1131" s="35"/>
      <c r="CB1131" s="35"/>
      <c r="CC1131" s="35"/>
      <c r="CD1131" s="35"/>
      <c r="CE1131" s="35"/>
      <c r="CF1131" s="35"/>
      <c r="CG1131" s="35"/>
      <c r="CH1131" s="35"/>
    </row>
    <row r="1132" spans="1:86" ht="15.6" x14ac:dyDescent="0.3">
      <c r="A1132" s="35"/>
      <c r="B1132" s="86"/>
      <c r="C1132" s="35"/>
      <c r="D1132" s="35"/>
      <c r="E1132" s="35"/>
      <c r="F1132" s="35"/>
      <c r="G1132" s="35"/>
      <c r="H1132" s="35"/>
      <c r="I1132" s="35"/>
      <c r="J1132" s="35"/>
      <c r="K1132" s="35"/>
      <c r="L1132" s="35"/>
      <c r="M1132" s="35"/>
      <c r="N1132" s="35"/>
      <c r="O1132" s="35"/>
      <c r="P1132" s="35"/>
      <c r="Q1132" s="35"/>
      <c r="R1132" s="35"/>
      <c r="S1132" s="35"/>
      <c r="T1132" s="17">
        <f t="shared" si="2473"/>
        <v>47148</v>
      </c>
      <c r="U1132" s="216">
        <f t="shared" si="2466"/>
        <v>2</v>
      </c>
      <c r="V1132" s="216">
        <f t="shared" si="2473"/>
        <v>1127</v>
      </c>
      <c r="W1132" s="16">
        <f t="shared" si="2480"/>
        <v>3.0876712328767124</v>
      </c>
      <c r="X1132" s="16" t="e">
        <f>IF(Template!$F$7="Linear interpolation",LinInterp($I$5:$I$22,$G$5:$G$22,W1132),CubicSpline($I$5:$I$22,$G$5:$G$22,W1132))</f>
        <v>#VALUE!</v>
      </c>
      <c r="Y1132" s="221" t="e">
        <f t="shared" si="2467"/>
        <v>#VALUE!</v>
      </c>
      <c r="Z1132" s="221" t="e">
        <f>Y1132/PRODUCT($AA$6:AA1131)</f>
        <v>#VALUE!</v>
      </c>
      <c r="AA1132" s="16" t="e">
        <f t="shared" si="2474"/>
        <v>#VALUE!</v>
      </c>
      <c r="AB1132" s="10" t="e">
        <f t="shared" si="2475"/>
        <v>#VALUE!</v>
      </c>
      <c r="AC1132" s="90">
        <f t="shared" si="2468"/>
        <v>1132</v>
      </c>
      <c r="AD1132" s="17">
        <f t="shared" si="2476"/>
        <v>47125</v>
      </c>
      <c r="AE1132" s="16" t="e">
        <f t="shared" si="2469"/>
        <v>#VALUE!</v>
      </c>
      <c r="AF1132" s="10">
        <f ca="1">IFERROR(AVERAGE(INDIRECT("AE"&amp;AC1132-Template!$F$10+1):INDIRECT("AE"&amp;AC1132)),0)</f>
        <v>0</v>
      </c>
      <c r="AG1132" s="35"/>
      <c r="AH1132" s="86"/>
      <c r="AI1132" s="35"/>
      <c r="AJ1132" s="35"/>
      <c r="AK1132" s="35"/>
      <c r="AL1132" s="35"/>
      <c r="AM1132" s="35"/>
      <c r="AN1132" s="35"/>
      <c r="AO1132" s="35"/>
      <c r="AP1132" s="35"/>
      <c r="AQ1132" s="35"/>
      <c r="AR1132" s="35"/>
      <c r="AS1132" s="35"/>
      <c r="AT1132" s="35"/>
      <c r="AU1132" s="35"/>
      <c r="AV1132" s="35"/>
      <c r="AW1132" s="35"/>
      <c r="AX1132" s="35"/>
      <c r="AY1132" s="35"/>
      <c r="AZ1132" s="17">
        <f t="shared" ref="AZ1132" si="2557">AZ1131+1</f>
        <v>47148</v>
      </c>
      <c r="BA1132" s="216">
        <f t="shared" si="2492"/>
        <v>2</v>
      </c>
      <c r="BB1132" s="216">
        <f t="shared" ref="BB1132" si="2558">BB1131+1</f>
        <v>1127</v>
      </c>
      <c r="BC1132" s="16">
        <f t="shared" si="2494"/>
        <v>3.0876712328767124</v>
      </c>
      <c r="BD1132" s="16">
        <f>IF(Template!$F$7="Linear interpolation",LinInterp($AO$5:$AO$18,$AM$5:$AM$18,BC1132),CubicSpline($AO$5:$AO$18,$AM$5:$AM$18,BC1132))</f>
        <v>14.027400245489796</v>
      </c>
      <c r="BE1132" s="221">
        <f t="shared" si="2429"/>
        <v>1.4997737126461035</v>
      </c>
      <c r="BF1132" s="221">
        <f>BE1132/PRODUCT($BG$6:BG1131)</f>
        <v>1.000382789569553</v>
      </c>
      <c r="BG1132" s="16">
        <f t="shared" si="2495"/>
        <v>1.000382789569553</v>
      </c>
      <c r="BH1132" s="10">
        <f t="shared" si="2496"/>
        <v>13.971819288682852</v>
      </c>
      <c r="BI1132" s="90"/>
      <c r="BJ1132" s="17">
        <f t="shared" si="2479"/>
        <v>47125</v>
      </c>
      <c r="BK1132" s="16">
        <f t="shared" si="2472"/>
        <v>13.938771780887315</v>
      </c>
      <c r="BL1132" s="10">
        <f ca="1">IFERROR(AVERAGE(INDIRECT("BK"&amp;AC1132-Template!$F$10+1):INDIRECT("BK"&amp;AC1132)),0)</f>
        <v>13.915896696893141</v>
      </c>
      <c r="BM1132" s="35"/>
      <c r="BN1132" s="86"/>
      <c r="BO1132" s="35"/>
      <c r="BP1132" s="35"/>
      <c r="BQ1132" s="35"/>
      <c r="BR1132" s="35"/>
      <c r="BS1132" s="35"/>
      <c r="BT1132" s="35"/>
      <c r="BU1132" s="35"/>
      <c r="BV1132" s="35"/>
      <c r="BW1132" s="35"/>
      <c r="BX1132" s="35"/>
      <c r="BY1132" s="35"/>
      <c r="BZ1132" s="35"/>
      <c r="CA1132" s="35"/>
      <c r="CB1132" s="35"/>
      <c r="CC1132" s="35"/>
      <c r="CD1132" s="35"/>
      <c r="CE1132" s="35"/>
      <c r="CF1132" s="35"/>
      <c r="CG1132" s="35"/>
      <c r="CH1132" s="35"/>
    </row>
    <row r="1133" spans="1:86" ht="15.6" x14ac:dyDescent="0.3">
      <c r="A1133" s="35"/>
      <c r="B1133" s="86"/>
      <c r="C1133" s="35"/>
      <c r="D1133" s="35"/>
      <c r="E1133" s="35"/>
      <c r="F1133" s="35"/>
      <c r="G1133" s="35"/>
      <c r="H1133" s="35"/>
      <c r="I1133" s="35"/>
      <c r="J1133" s="35"/>
      <c r="K1133" s="35"/>
      <c r="L1133" s="35"/>
      <c r="M1133" s="35"/>
      <c r="N1133" s="35"/>
      <c r="O1133" s="35"/>
      <c r="P1133" s="35"/>
      <c r="Q1133" s="35"/>
      <c r="R1133" s="35"/>
      <c r="S1133" s="35"/>
      <c r="T1133" s="17">
        <f t="shared" si="2473"/>
        <v>47149</v>
      </c>
      <c r="U1133" s="216">
        <f t="shared" si="2466"/>
        <v>3</v>
      </c>
      <c r="V1133" s="216">
        <f t="shared" si="2473"/>
        <v>1128</v>
      </c>
      <c r="W1133" s="16">
        <f t="shared" si="2480"/>
        <v>3.0904109589041098</v>
      </c>
      <c r="X1133" s="16" t="e">
        <f>IF(Template!$F$7="Linear interpolation",LinInterp($I$5:$I$22,$G$5:$G$22,W1133),CubicSpline($I$5:$I$22,$G$5:$G$22,W1133))</f>
        <v>#VALUE!</v>
      </c>
      <c r="Y1133" s="221" t="e">
        <f t="shared" si="2467"/>
        <v>#VALUE!</v>
      </c>
      <c r="Z1133" s="221" t="e">
        <f>Y1133/PRODUCT($AA$6:AA1132)</f>
        <v>#VALUE!</v>
      </c>
      <c r="AA1133" s="16" t="e">
        <f t="shared" si="2474"/>
        <v>#VALUE!</v>
      </c>
      <c r="AB1133" s="10" t="e">
        <f t="shared" si="2475"/>
        <v>#VALUE!</v>
      </c>
      <c r="AC1133" s="90">
        <f t="shared" si="2468"/>
        <v>1133</v>
      </c>
      <c r="AD1133" s="17">
        <f t="shared" si="2476"/>
        <v>47126</v>
      </c>
      <c r="AE1133" s="16" t="e">
        <f t="shared" si="2469"/>
        <v>#VALUE!</v>
      </c>
      <c r="AF1133" s="10">
        <f ca="1">IFERROR(AVERAGE(INDIRECT("AE"&amp;AC1133-Template!$F$10+1):INDIRECT("AE"&amp;AC1133)),0)</f>
        <v>0</v>
      </c>
      <c r="AG1133" s="35"/>
      <c r="AH1133" s="86"/>
      <c r="AI1133" s="35"/>
      <c r="AJ1133" s="35"/>
      <c r="AK1133" s="35"/>
      <c r="AL1133" s="35"/>
      <c r="AM1133" s="35"/>
      <c r="AN1133" s="35"/>
      <c r="AO1133" s="35"/>
      <c r="AP1133" s="35"/>
      <c r="AQ1133" s="35"/>
      <c r="AR1133" s="35"/>
      <c r="AS1133" s="35"/>
      <c r="AT1133" s="35"/>
      <c r="AU1133" s="35"/>
      <c r="AV1133" s="35"/>
      <c r="AW1133" s="35"/>
      <c r="AX1133" s="35"/>
      <c r="AY1133" s="35"/>
      <c r="AZ1133" s="17">
        <f t="shared" ref="AZ1133" si="2559">AZ1132+1</f>
        <v>47149</v>
      </c>
      <c r="BA1133" s="216">
        <f t="shared" si="2492"/>
        <v>3</v>
      </c>
      <c r="BB1133" s="216">
        <f t="shared" ref="BB1133" si="2560">BB1132+1</f>
        <v>1128</v>
      </c>
      <c r="BC1133" s="16">
        <f t="shared" si="2494"/>
        <v>3.0904109589041098</v>
      </c>
      <c r="BD1133" s="16">
        <f>IF(Template!$F$7="Linear interpolation",LinInterp($AO$5:$AO$18,$AM$5:$AM$18,BC1133),CubicSpline($AO$5:$AO$18,$AM$5:$AM$18,BC1133))</f>
        <v>14.028252799812833</v>
      </c>
      <c r="BE1133" s="221">
        <f t="shared" si="2429"/>
        <v>1.500347855062572</v>
      </c>
      <c r="BF1133" s="221">
        <f>BE1133/PRODUCT($BG$6:BG1132)</f>
        <v>1.0003828193624327</v>
      </c>
      <c r="BG1133" s="16">
        <f t="shared" si="2495"/>
        <v>1.0003828193624327</v>
      </c>
      <c r="BH1133" s="10">
        <f t="shared" si="2496"/>
        <v>13.972906728792589</v>
      </c>
      <c r="BI1133" s="90"/>
      <c r="BJ1133" s="17">
        <f t="shared" si="2479"/>
        <v>47126</v>
      </c>
      <c r="BK1133" s="16">
        <f t="shared" si="2472"/>
        <v>13.947896559218908</v>
      </c>
      <c r="BL1133" s="10">
        <f ca="1">IFERROR(AVERAGE(INDIRECT("BK"&amp;AC1133-Template!$F$10+1):INDIRECT("BK"&amp;AC1133)),0)</f>
        <v>13.918083672308546</v>
      </c>
      <c r="BM1133" s="35"/>
      <c r="BN1133" s="86"/>
      <c r="BO1133" s="35"/>
      <c r="BP1133" s="35"/>
      <c r="BQ1133" s="35"/>
      <c r="BR1133" s="35"/>
      <c r="BS1133" s="35"/>
      <c r="BT1133" s="35"/>
      <c r="BU1133" s="35"/>
      <c r="BV1133" s="35"/>
      <c r="BW1133" s="35"/>
      <c r="BX1133" s="35"/>
      <c r="BY1133" s="35"/>
      <c r="BZ1133" s="35"/>
      <c r="CA1133" s="35"/>
      <c r="CB1133" s="35"/>
      <c r="CC1133" s="35"/>
      <c r="CD1133" s="35"/>
      <c r="CE1133" s="35"/>
      <c r="CF1133" s="35"/>
      <c r="CG1133" s="35"/>
      <c r="CH1133" s="35"/>
    </row>
    <row r="1134" spans="1:86" ht="15.6" x14ac:dyDescent="0.3">
      <c r="A1134" s="35"/>
      <c r="B1134" s="86"/>
      <c r="C1134" s="35"/>
      <c r="D1134" s="35"/>
      <c r="E1134" s="35"/>
      <c r="F1134" s="35"/>
      <c r="G1134" s="35"/>
      <c r="H1134" s="35"/>
      <c r="I1134" s="35"/>
      <c r="J1134" s="35"/>
      <c r="K1134" s="35"/>
      <c r="L1134" s="35"/>
      <c r="M1134" s="35"/>
      <c r="N1134" s="35"/>
      <c r="O1134" s="35"/>
      <c r="P1134" s="35"/>
      <c r="Q1134" s="35"/>
      <c r="R1134" s="35"/>
      <c r="S1134" s="35"/>
      <c r="T1134" s="17">
        <f t="shared" si="2473"/>
        <v>47150</v>
      </c>
      <c r="U1134" s="216">
        <f t="shared" si="2466"/>
        <v>4</v>
      </c>
      <c r="V1134" s="216">
        <f t="shared" si="2473"/>
        <v>1129</v>
      </c>
      <c r="W1134" s="16">
        <f t="shared" si="2480"/>
        <v>3.0931506849315067</v>
      </c>
      <c r="X1134" s="16" t="e">
        <f>IF(Template!$F$7="Linear interpolation",LinInterp($I$5:$I$22,$G$5:$G$22,W1134),CubicSpline($I$5:$I$22,$G$5:$G$22,W1134))</f>
        <v>#VALUE!</v>
      </c>
      <c r="Y1134" s="221" t="e">
        <f t="shared" si="2467"/>
        <v>#VALUE!</v>
      </c>
      <c r="Z1134" s="221" t="e">
        <f>Y1134/PRODUCT($AA$6:AA1133)</f>
        <v>#VALUE!</v>
      </c>
      <c r="AA1134" s="16" t="e">
        <f t="shared" si="2474"/>
        <v>#VALUE!</v>
      </c>
      <c r="AB1134" s="10" t="e">
        <f t="shared" si="2475"/>
        <v>#VALUE!</v>
      </c>
      <c r="AC1134" s="90">
        <f t="shared" si="2468"/>
        <v>1134</v>
      </c>
      <c r="AD1134" s="17">
        <f t="shared" si="2476"/>
        <v>47127</v>
      </c>
      <c r="AE1134" s="16" t="e">
        <f t="shared" si="2469"/>
        <v>#VALUE!</v>
      </c>
      <c r="AF1134" s="10">
        <f ca="1">IFERROR(AVERAGE(INDIRECT("AE"&amp;AC1134-Template!$F$10+1):INDIRECT("AE"&amp;AC1134)),0)</f>
        <v>0</v>
      </c>
      <c r="AG1134" s="35"/>
      <c r="AH1134" s="86"/>
      <c r="AI1134" s="35"/>
      <c r="AJ1134" s="35"/>
      <c r="AK1134" s="35"/>
      <c r="AL1134" s="35"/>
      <c r="AM1134" s="35"/>
      <c r="AN1134" s="35"/>
      <c r="AO1134" s="35"/>
      <c r="AP1134" s="35"/>
      <c r="AQ1134" s="35"/>
      <c r="AR1134" s="35"/>
      <c r="AS1134" s="35"/>
      <c r="AT1134" s="35"/>
      <c r="AU1134" s="35"/>
      <c r="AV1134" s="35"/>
      <c r="AW1134" s="35"/>
      <c r="AX1134" s="35"/>
      <c r="AY1134" s="35"/>
      <c r="AZ1134" s="17">
        <f t="shared" ref="AZ1134" si="2561">AZ1133+1</f>
        <v>47150</v>
      </c>
      <c r="BA1134" s="216">
        <f t="shared" si="2492"/>
        <v>4</v>
      </c>
      <c r="BB1134" s="216">
        <f t="shared" ref="BB1134" si="2562">BB1133+1</f>
        <v>1129</v>
      </c>
      <c r="BC1134" s="16">
        <f t="shared" si="2494"/>
        <v>3.0931506849315067</v>
      </c>
      <c r="BD1134" s="16">
        <f>IF(Template!$F$7="Linear interpolation",LinInterp($AO$5:$AO$18,$AM$5:$AM$18,BC1134),CubicSpline($AO$5:$AO$18,$AM$5:$AM$18,BC1134))</f>
        <v>14.029104929338605</v>
      </c>
      <c r="BE1134" s="221">
        <f t="shared" si="2429"/>
        <v>1.5009222612074513</v>
      </c>
      <c r="BF1134" s="221">
        <f>BE1134/PRODUCT($BG$6:BG1133)</f>
        <v>1.0003828486460264</v>
      </c>
      <c r="BG1134" s="16">
        <f t="shared" si="2495"/>
        <v>1.0003828486460264</v>
      </c>
      <c r="BH1134" s="10">
        <f t="shared" si="2496"/>
        <v>13.97397557996527</v>
      </c>
      <c r="BI1134" s="90"/>
      <c r="BJ1134" s="17">
        <f t="shared" si="2479"/>
        <v>47127</v>
      </c>
      <c r="BK1134" s="16">
        <f t="shared" si="2472"/>
        <v>13.944797923824304</v>
      </c>
      <c r="BL1134" s="10">
        <f ca="1">IFERROR(AVERAGE(INDIRECT("BK"&amp;AC1134-Template!$F$10+1):INDIRECT("BK"&amp;AC1134)),0)</f>
        <v>13.920167359877464</v>
      </c>
      <c r="BM1134" s="35"/>
      <c r="BN1134" s="86"/>
      <c r="BO1134" s="35"/>
      <c r="BP1134" s="35"/>
      <c r="BQ1134" s="35"/>
      <c r="BR1134" s="35"/>
      <c r="BS1134" s="35"/>
      <c r="BT1134" s="35"/>
      <c r="BU1134" s="35"/>
      <c r="BV1134" s="35"/>
      <c r="BW1134" s="35"/>
      <c r="BX1134" s="35"/>
      <c r="BY1134" s="35"/>
      <c r="BZ1134" s="35"/>
      <c r="CA1134" s="35"/>
      <c r="CB1134" s="35"/>
      <c r="CC1134" s="35"/>
      <c r="CD1134" s="35"/>
      <c r="CE1134" s="35"/>
      <c r="CF1134" s="35"/>
      <c r="CG1134" s="35"/>
      <c r="CH1134" s="35"/>
    </row>
    <row r="1135" spans="1:86" ht="15.6" x14ac:dyDescent="0.3">
      <c r="A1135" s="35"/>
      <c r="B1135" s="86"/>
      <c r="C1135" s="35"/>
      <c r="D1135" s="35"/>
      <c r="E1135" s="35"/>
      <c r="F1135" s="35"/>
      <c r="G1135" s="35"/>
      <c r="H1135" s="35"/>
      <c r="I1135" s="35"/>
      <c r="J1135" s="35"/>
      <c r="K1135" s="35"/>
      <c r="L1135" s="35"/>
      <c r="M1135" s="35"/>
      <c r="N1135" s="35"/>
      <c r="O1135" s="35"/>
      <c r="P1135" s="35"/>
      <c r="Q1135" s="35"/>
      <c r="R1135" s="35"/>
      <c r="S1135" s="35"/>
      <c r="T1135" s="17">
        <f t="shared" si="2473"/>
        <v>47151</v>
      </c>
      <c r="U1135" s="216">
        <f t="shared" si="2466"/>
        <v>5</v>
      </c>
      <c r="V1135" s="216">
        <f t="shared" si="2473"/>
        <v>1130</v>
      </c>
      <c r="W1135" s="16">
        <f t="shared" si="2480"/>
        <v>3.095890410958904</v>
      </c>
      <c r="X1135" s="16" t="e">
        <f>IF(Template!$F$7="Linear interpolation",LinInterp($I$5:$I$22,$G$5:$G$22,W1135),CubicSpline($I$5:$I$22,$G$5:$G$22,W1135))</f>
        <v>#VALUE!</v>
      </c>
      <c r="Y1135" s="221" t="e">
        <f t="shared" si="2467"/>
        <v>#VALUE!</v>
      </c>
      <c r="Z1135" s="221" t="e">
        <f>Y1135/PRODUCT($AA$6:AA1134)</f>
        <v>#VALUE!</v>
      </c>
      <c r="AA1135" s="16" t="e">
        <f t="shared" si="2474"/>
        <v>#VALUE!</v>
      </c>
      <c r="AB1135" s="10" t="e">
        <f t="shared" si="2475"/>
        <v>#VALUE!</v>
      </c>
      <c r="AC1135" s="90">
        <f t="shared" si="2468"/>
        <v>1135</v>
      </c>
      <c r="AD1135" s="17">
        <f t="shared" si="2476"/>
        <v>47128</v>
      </c>
      <c r="AE1135" s="16" t="e">
        <f t="shared" si="2469"/>
        <v>#VALUE!</v>
      </c>
      <c r="AF1135" s="10">
        <f ca="1">IFERROR(AVERAGE(INDIRECT("AE"&amp;AC1135-Template!$F$10+1):INDIRECT("AE"&amp;AC1135)),0)</f>
        <v>0</v>
      </c>
      <c r="AG1135" s="35"/>
      <c r="AH1135" s="86"/>
      <c r="AI1135" s="35"/>
      <c r="AJ1135" s="35"/>
      <c r="AK1135" s="35"/>
      <c r="AL1135" s="35"/>
      <c r="AM1135" s="35"/>
      <c r="AN1135" s="35"/>
      <c r="AO1135" s="35"/>
      <c r="AP1135" s="35"/>
      <c r="AQ1135" s="35"/>
      <c r="AR1135" s="35"/>
      <c r="AS1135" s="35"/>
      <c r="AT1135" s="35"/>
      <c r="AU1135" s="35"/>
      <c r="AV1135" s="35"/>
      <c r="AW1135" s="35"/>
      <c r="AX1135" s="35"/>
      <c r="AY1135" s="35"/>
      <c r="AZ1135" s="17">
        <f t="shared" ref="AZ1135" si="2563">AZ1134+1</f>
        <v>47151</v>
      </c>
      <c r="BA1135" s="216">
        <f t="shared" si="2492"/>
        <v>5</v>
      </c>
      <c r="BB1135" s="216">
        <f t="shared" ref="BB1135" si="2564">BB1134+1</f>
        <v>1130</v>
      </c>
      <c r="BC1135" s="16">
        <f t="shared" si="2494"/>
        <v>3.095890410958904</v>
      </c>
      <c r="BD1135" s="16">
        <f>IF(Template!$F$7="Linear interpolation",LinInterp($AO$5:$AO$18,$AM$5:$AM$18,BC1135),CubicSpline($AO$5:$AO$18,$AM$5:$AM$18,BC1135))</f>
        <v>14.029956616389002</v>
      </c>
      <c r="BE1135" s="221">
        <f t="shared" si="2429"/>
        <v>1.5014969304484189</v>
      </c>
      <c r="BF1135" s="221">
        <f>BE1135/PRODUCT($BG$6:BG1134)</f>
        <v>1.0003828774186514</v>
      </c>
      <c r="BG1135" s="16">
        <f t="shared" si="2495"/>
        <v>1.0003828774186514</v>
      </c>
      <c r="BH1135" s="10">
        <f t="shared" si="2496"/>
        <v>13.975025780775919</v>
      </c>
      <c r="BI1135" s="90"/>
      <c r="BJ1135" s="17">
        <f t="shared" si="2479"/>
        <v>47128</v>
      </c>
      <c r="BK1135" s="16">
        <f t="shared" si="2472"/>
        <v>13.946261524085735</v>
      </c>
      <c r="BL1135" s="10">
        <f ca="1">IFERROR(AVERAGE(INDIRECT("BK"&amp;AC1135-Template!$F$10+1):INDIRECT("BK"&amp;AC1135)),0)</f>
        <v>13.921784747853788</v>
      </c>
      <c r="BM1135" s="35"/>
      <c r="BN1135" s="86"/>
      <c r="BO1135" s="35"/>
      <c r="BP1135" s="35"/>
      <c r="BQ1135" s="35"/>
      <c r="BR1135" s="35"/>
      <c r="BS1135" s="35"/>
      <c r="BT1135" s="35"/>
      <c r="BU1135" s="35"/>
      <c r="BV1135" s="35"/>
      <c r="BW1135" s="35"/>
      <c r="BX1135" s="35"/>
      <c r="BY1135" s="35"/>
      <c r="BZ1135" s="35"/>
      <c r="CA1135" s="35"/>
      <c r="CB1135" s="35"/>
      <c r="CC1135" s="35"/>
      <c r="CD1135" s="35"/>
      <c r="CE1135" s="35"/>
      <c r="CF1135" s="35"/>
      <c r="CG1135" s="35"/>
      <c r="CH1135" s="35"/>
    </row>
    <row r="1136" spans="1:86" ht="15.6" x14ac:dyDescent="0.3">
      <c r="A1136" s="35"/>
      <c r="B1136" s="86"/>
      <c r="C1136" s="35"/>
      <c r="D1136" s="35"/>
      <c r="E1136" s="35"/>
      <c r="F1136" s="35"/>
      <c r="G1136" s="35"/>
      <c r="H1136" s="35"/>
      <c r="I1136" s="35"/>
      <c r="J1136" s="35"/>
      <c r="K1136" s="35"/>
      <c r="L1136" s="35"/>
      <c r="M1136" s="35"/>
      <c r="N1136" s="35"/>
      <c r="O1136" s="35"/>
      <c r="P1136" s="35"/>
      <c r="Q1136" s="35"/>
      <c r="R1136" s="35"/>
      <c r="S1136" s="35"/>
      <c r="T1136" s="17">
        <f t="shared" si="2473"/>
        <v>47152</v>
      </c>
      <c r="U1136" s="216">
        <f t="shared" si="2466"/>
        <v>6</v>
      </c>
      <c r="V1136" s="216">
        <f t="shared" si="2473"/>
        <v>1131</v>
      </c>
      <c r="W1136" s="16">
        <f t="shared" si="2480"/>
        <v>3.0986301369863014</v>
      </c>
      <c r="X1136" s="16" t="e">
        <f>IF(Template!$F$7="Linear interpolation",LinInterp($I$5:$I$22,$G$5:$G$22,W1136),CubicSpline($I$5:$I$22,$G$5:$G$22,W1136))</f>
        <v>#VALUE!</v>
      </c>
      <c r="Y1136" s="221" t="e">
        <f t="shared" si="2467"/>
        <v>#VALUE!</v>
      </c>
      <c r="Z1136" s="221" t="e">
        <f>Y1136/PRODUCT($AA$6:AA1135)</f>
        <v>#VALUE!</v>
      </c>
      <c r="AA1136" s="16" t="e">
        <f t="shared" si="2474"/>
        <v>#VALUE!</v>
      </c>
      <c r="AB1136" s="10" t="e">
        <f t="shared" si="2475"/>
        <v>#VALUE!</v>
      </c>
      <c r="AC1136" s="90">
        <f t="shared" si="2468"/>
        <v>1136</v>
      </c>
      <c r="AD1136" s="17">
        <f t="shared" si="2476"/>
        <v>47129</v>
      </c>
      <c r="AE1136" s="16" t="e">
        <f t="shared" si="2469"/>
        <v>#VALUE!</v>
      </c>
      <c r="AF1136" s="10">
        <f ca="1">IFERROR(AVERAGE(INDIRECT("AE"&amp;AC1136-Template!$F$10+1):INDIRECT("AE"&amp;AC1136)),0)</f>
        <v>0</v>
      </c>
      <c r="AG1136" s="35"/>
      <c r="AH1136" s="86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  <c r="AS1136" s="35"/>
      <c r="AT1136" s="35"/>
      <c r="AU1136" s="35"/>
      <c r="AV1136" s="35"/>
      <c r="AW1136" s="35"/>
      <c r="AX1136" s="35"/>
      <c r="AY1136" s="35"/>
      <c r="AZ1136" s="17">
        <f t="shared" ref="AZ1136" si="2565">AZ1135+1</f>
        <v>47152</v>
      </c>
      <c r="BA1136" s="216">
        <f t="shared" si="2492"/>
        <v>6</v>
      </c>
      <c r="BB1136" s="216">
        <f t="shared" ref="BB1136" si="2566">BB1135+1</f>
        <v>1131</v>
      </c>
      <c r="BC1136" s="16">
        <f t="shared" si="2494"/>
        <v>3.0986301369863014</v>
      </c>
      <c r="BD1136" s="16">
        <f>IF(Template!$F$7="Linear interpolation",LinInterp($AO$5:$AO$18,$AM$5:$AM$18,BC1136),CubicSpline($AO$5:$AO$18,$AM$5:$AM$18,BC1136))</f>
        <v>14.030807843285919</v>
      </c>
      <c r="BE1136" s="221">
        <f t="shared" si="2429"/>
        <v>1.5020718621495226</v>
      </c>
      <c r="BF1136" s="221">
        <f>BE1136/PRODUCT($BG$6:BG1135)</f>
        <v>1.0003829056786231</v>
      </c>
      <c r="BG1136" s="16">
        <f t="shared" si="2495"/>
        <v>1.0003828774186514</v>
      </c>
      <c r="BH1136" s="10">
        <f t="shared" si="2496"/>
        <v>13.975025780775919</v>
      </c>
      <c r="BI1136" s="90"/>
      <c r="BJ1136" s="17">
        <f t="shared" si="2479"/>
        <v>47129</v>
      </c>
      <c r="BK1136" s="16">
        <f t="shared" si="2472"/>
        <v>13.947707827101418</v>
      </c>
      <c r="BL1136" s="10">
        <f ca="1">IFERROR(AVERAGE(INDIRECT("BK"&amp;AC1136-Template!$F$10+1):INDIRECT("BK"&amp;AC1136)),0)</f>
        <v>13.923626920483299</v>
      </c>
      <c r="BM1136" s="35"/>
      <c r="BN1136" s="86"/>
      <c r="BO1136" s="35"/>
      <c r="BP1136" s="35"/>
      <c r="BQ1136" s="35"/>
      <c r="BR1136" s="35"/>
      <c r="BS1136" s="35"/>
      <c r="BT1136" s="35"/>
      <c r="BU1136" s="35"/>
      <c r="BV1136" s="35"/>
      <c r="BW1136" s="35"/>
      <c r="BX1136" s="35"/>
      <c r="BY1136" s="35"/>
      <c r="BZ1136" s="35"/>
      <c r="CA1136" s="35"/>
      <c r="CB1136" s="35"/>
      <c r="CC1136" s="35"/>
      <c r="CD1136" s="35"/>
      <c r="CE1136" s="35"/>
      <c r="CF1136" s="35"/>
      <c r="CG1136" s="35"/>
      <c r="CH1136" s="35"/>
    </row>
    <row r="1137" spans="1:86" ht="15.6" x14ac:dyDescent="0.3">
      <c r="A1137" s="35"/>
      <c r="B1137" s="86"/>
      <c r="C1137" s="35"/>
      <c r="D1137" s="35"/>
      <c r="E1137" s="35"/>
      <c r="F1137" s="35"/>
      <c r="G1137" s="35"/>
      <c r="H1137" s="35"/>
      <c r="I1137" s="35"/>
      <c r="J1137" s="35"/>
      <c r="K1137" s="35"/>
      <c r="L1137" s="35"/>
      <c r="M1137" s="35"/>
      <c r="N1137" s="35"/>
      <c r="O1137" s="35"/>
      <c r="P1137" s="35"/>
      <c r="Q1137" s="35"/>
      <c r="R1137" s="35"/>
      <c r="S1137" s="35"/>
      <c r="T1137" s="17">
        <f t="shared" si="2473"/>
        <v>47153</v>
      </c>
      <c r="U1137" s="216">
        <f t="shared" si="2466"/>
        <v>7</v>
      </c>
      <c r="V1137" s="216">
        <f t="shared" si="2473"/>
        <v>1132</v>
      </c>
      <c r="W1137" s="16">
        <f t="shared" si="2480"/>
        <v>3.1013698630136988</v>
      </c>
      <c r="X1137" s="16" t="e">
        <f>IF(Template!$F$7="Linear interpolation",LinInterp($I$5:$I$22,$G$5:$G$22,W1137),CubicSpline($I$5:$I$22,$G$5:$G$22,W1137))</f>
        <v>#VALUE!</v>
      </c>
      <c r="Y1137" s="221" t="e">
        <f t="shared" si="2467"/>
        <v>#VALUE!</v>
      </c>
      <c r="Z1137" s="221" t="e">
        <f>Y1137/PRODUCT($AA$6:AA1136)</f>
        <v>#VALUE!</v>
      </c>
      <c r="AA1137" s="16" t="e">
        <f t="shared" si="2474"/>
        <v>#VALUE!</v>
      </c>
      <c r="AB1137" s="10" t="e">
        <f t="shared" si="2475"/>
        <v>#VALUE!</v>
      </c>
      <c r="AC1137" s="90">
        <f t="shared" si="2468"/>
        <v>1137</v>
      </c>
      <c r="AD1137" s="17">
        <f t="shared" si="2476"/>
        <v>47130</v>
      </c>
      <c r="AE1137" s="16" t="e">
        <f t="shared" si="2469"/>
        <v>#VALUE!</v>
      </c>
      <c r="AF1137" s="10">
        <f ca="1">IFERROR(AVERAGE(INDIRECT("AE"&amp;AC1137-Template!$F$10+1):INDIRECT("AE"&amp;AC1137)),0)</f>
        <v>0</v>
      </c>
      <c r="AG1137" s="35"/>
      <c r="AH1137" s="86"/>
      <c r="AI1137" s="35"/>
      <c r="AJ1137" s="35"/>
      <c r="AK1137" s="35"/>
      <c r="AL1137" s="35"/>
      <c r="AM1137" s="35"/>
      <c r="AN1137" s="35"/>
      <c r="AO1137" s="35"/>
      <c r="AP1137" s="35"/>
      <c r="AQ1137" s="35"/>
      <c r="AR1137" s="35"/>
      <c r="AS1137" s="35"/>
      <c r="AT1137" s="35"/>
      <c r="AU1137" s="35"/>
      <c r="AV1137" s="35"/>
      <c r="AW1137" s="35"/>
      <c r="AX1137" s="35"/>
      <c r="AY1137" s="35"/>
      <c r="AZ1137" s="17">
        <f t="shared" ref="AZ1137" si="2567">AZ1136+1</f>
        <v>47153</v>
      </c>
      <c r="BA1137" s="216">
        <f t="shared" si="2492"/>
        <v>7</v>
      </c>
      <c r="BB1137" s="216">
        <f t="shared" ref="BB1137" si="2568">BB1136+1</f>
        <v>1132</v>
      </c>
      <c r="BC1137" s="16">
        <f t="shared" si="2494"/>
        <v>3.1013698630136988</v>
      </c>
      <c r="BD1137" s="16">
        <f>IF(Template!$F$7="Linear interpolation",LinInterp($AO$5:$AO$18,$AM$5:$AM$18,BC1137),CubicSpline($AO$5:$AO$18,$AM$5:$AM$18,BC1137))</f>
        <v>14.031658592351244</v>
      </c>
      <c r="BE1137" s="221">
        <f t="shared" si="2429"/>
        <v>1.5026470556711731</v>
      </c>
      <c r="BF1137" s="221">
        <f>BE1137/PRODUCT($BG$6:BG1136)</f>
        <v>1.0003829616842286</v>
      </c>
      <c r="BG1137" s="16">
        <f t="shared" si="2495"/>
        <v>1.0003828774186514</v>
      </c>
      <c r="BH1137" s="10">
        <f t="shared" si="2496"/>
        <v>13.975025780775919</v>
      </c>
      <c r="BI1137" s="90"/>
      <c r="BJ1137" s="17">
        <f t="shared" si="2479"/>
        <v>47130</v>
      </c>
      <c r="BK1137" s="16">
        <f t="shared" si="2472"/>
        <v>13.949136771365334</v>
      </c>
      <c r="BL1137" s="10">
        <f ca="1">IFERROR(AVERAGE(INDIRECT("BK"&amp;AC1137-Template!$F$10+1):INDIRECT("BK"&amp;AC1137)),0)</f>
        <v>13.925435770384695</v>
      </c>
      <c r="BM1137" s="35"/>
      <c r="BN1137" s="86"/>
      <c r="BO1137" s="35"/>
      <c r="BP1137" s="35"/>
      <c r="BQ1137" s="35"/>
      <c r="BR1137" s="35"/>
      <c r="BS1137" s="35"/>
      <c r="BT1137" s="35"/>
      <c r="BU1137" s="35"/>
      <c r="BV1137" s="35"/>
      <c r="BW1137" s="35"/>
      <c r="BX1137" s="35"/>
      <c r="BY1137" s="35"/>
      <c r="BZ1137" s="35"/>
      <c r="CA1137" s="35"/>
      <c r="CB1137" s="35"/>
      <c r="CC1137" s="35"/>
      <c r="CD1137" s="35"/>
      <c r="CE1137" s="35"/>
      <c r="CF1137" s="35"/>
      <c r="CG1137" s="35"/>
      <c r="CH1137" s="35"/>
    </row>
    <row r="1138" spans="1:86" ht="15.6" x14ac:dyDescent="0.3">
      <c r="A1138" s="35"/>
      <c r="B1138" s="86"/>
      <c r="C1138" s="35"/>
      <c r="D1138" s="35"/>
      <c r="E1138" s="35"/>
      <c r="F1138" s="35"/>
      <c r="G1138" s="35"/>
      <c r="H1138" s="35"/>
      <c r="I1138" s="35"/>
      <c r="J1138" s="35"/>
      <c r="K1138" s="35"/>
      <c r="L1138" s="35"/>
      <c r="M1138" s="35"/>
      <c r="N1138" s="35"/>
      <c r="O1138" s="35"/>
      <c r="P1138" s="35"/>
      <c r="Q1138" s="35"/>
      <c r="R1138" s="35"/>
      <c r="S1138" s="35"/>
      <c r="T1138" s="17">
        <f t="shared" si="2473"/>
        <v>47154</v>
      </c>
      <c r="U1138" s="216">
        <f t="shared" si="2466"/>
        <v>1</v>
      </c>
      <c r="V1138" s="216">
        <f t="shared" si="2473"/>
        <v>1133</v>
      </c>
      <c r="W1138" s="16">
        <f t="shared" si="2480"/>
        <v>3.1041095890410957</v>
      </c>
      <c r="X1138" s="16" t="e">
        <f>IF(Template!$F$7="Linear interpolation",LinInterp($I$5:$I$22,$G$5:$G$22,W1138),CubicSpline($I$5:$I$22,$G$5:$G$22,W1138))</f>
        <v>#VALUE!</v>
      </c>
      <c r="Y1138" s="221" t="e">
        <f t="shared" si="2467"/>
        <v>#VALUE!</v>
      </c>
      <c r="Z1138" s="221" t="e">
        <f>Y1138/PRODUCT($AA$6:AA1137)</f>
        <v>#VALUE!</v>
      </c>
      <c r="AA1138" s="16" t="e">
        <f t="shared" si="2474"/>
        <v>#VALUE!</v>
      </c>
      <c r="AB1138" s="10" t="e">
        <f t="shared" si="2475"/>
        <v>#VALUE!</v>
      </c>
      <c r="AC1138" s="90">
        <f t="shared" si="2468"/>
        <v>1138</v>
      </c>
      <c r="AD1138" s="17">
        <f t="shared" si="2476"/>
        <v>47131</v>
      </c>
      <c r="AE1138" s="16" t="e">
        <f t="shared" si="2469"/>
        <v>#VALUE!</v>
      </c>
      <c r="AF1138" s="10">
        <f ca="1">IFERROR(AVERAGE(INDIRECT("AE"&amp;AC1138-Template!$F$10+1):INDIRECT("AE"&amp;AC1138)),0)</f>
        <v>0</v>
      </c>
      <c r="AG1138" s="35"/>
      <c r="AH1138" s="86"/>
      <c r="AI1138" s="35"/>
      <c r="AJ1138" s="35"/>
      <c r="AK1138" s="35"/>
      <c r="AL1138" s="35"/>
      <c r="AM1138" s="35"/>
      <c r="AN1138" s="35"/>
      <c r="AO1138" s="35"/>
      <c r="AP1138" s="35"/>
      <c r="AQ1138" s="35"/>
      <c r="AR1138" s="35"/>
      <c r="AS1138" s="35"/>
      <c r="AT1138" s="35"/>
      <c r="AU1138" s="35"/>
      <c r="AV1138" s="35"/>
      <c r="AW1138" s="35"/>
      <c r="AX1138" s="35"/>
      <c r="AY1138" s="35"/>
      <c r="AZ1138" s="17">
        <f t="shared" ref="AZ1138" si="2569">AZ1137+1</f>
        <v>47154</v>
      </c>
      <c r="BA1138" s="216">
        <f t="shared" si="2492"/>
        <v>1</v>
      </c>
      <c r="BB1138" s="216">
        <f t="shared" ref="BB1138" si="2570">BB1137+1</f>
        <v>1133</v>
      </c>
      <c r="BC1138" s="16">
        <f t="shared" si="2494"/>
        <v>3.1041095890410957</v>
      </c>
      <c r="BD1138" s="16">
        <f>IF(Template!$F$7="Linear interpolation",LinInterp($AO$5:$AO$18,$AM$5:$AM$18,BC1138),CubicSpline($AO$5:$AO$18,$AM$5:$AM$18,BC1138))</f>
        <v>14.032508845906868</v>
      </c>
      <c r="BE1138" s="221">
        <f t="shared" si="2429"/>
        <v>1.5032225103701418</v>
      </c>
      <c r="BF1138" s="221">
        <f>BE1138/PRODUCT($BG$6:BG1137)</f>
        <v>1.0003830449194495</v>
      </c>
      <c r="BG1138" s="16">
        <f t="shared" si="2495"/>
        <v>1.0003830449194495</v>
      </c>
      <c r="BH1138" s="10">
        <f t="shared" si="2496"/>
        <v>13.981139559907319</v>
      </c>
      <c r="BI1138" s="90"/>
      <c r="BJ1138" s="17">
        <f t="shared" si="2479"/>
        <v>47131</v>
      </c>
      <c r="BK1138" s="16">
        <f t="shared" si="2472"/>
        <v>13.949136771365334</v>
      </c>
      <c r="BL1138" s="10">
        <f ca="1">IFERROR(AVERAGE(INDIRECT("BK"&amp;AC1138-Template!$F$10+1):INDIRECT("BK"&amp;AC1138)),0)</f>
        <v>13.927165147099828</v>
      </c>
      <c r="BM1138" s="35"/>
      <c r="BN1138" s="86"/>
      <c r="BO1138" s="35"/>
      <c r="BP1138" s="35"/>
      <c r="BQ1138" s="35"/>
      <c r="BR1138" s="35"/>
      <c r="BS1138" s="35"/>
      <c r="BT1138" s="35"/>
      <c r="BU1138" s="35"/>
      <c r="BV1138" s="35"/>
      <c r="BW1138" s="35"/>
      <c r="BX1138" s="35"/>
      <c r="BY1138" s="35"/>
      <c r="BZ1138" s="35"/>
      <c r="CA1138" s="35"/>
      <c r="CB1138" s="35"/>
      <c r="CC1138" s="35"/>
      <c r="CD1138" s="35"/>
      <c r="CE1138" s="35"/>
      <c r="CF1138" s="35"/>
      <c r="CG1138" s="35"/>
      <c r="CH1138" s="35"/>
    </row>
    <row r="1139" spans="1:86" ht="15.6" x14ac:dyDescent="0.3">
      <c r="A1139" s="35"/>
      <c r="B1139" s="86"/>
      <c r="C1139" s="35"/>
      <c r="D1139" s="35"/>
      <c r="E1139" s="35"/>
      <c r="F1139" s="35"/>
      <c r="G1139" s="35"/>
      <c r="H1139" s="35"/>
      <c r="I1139" s="35"/>
      <c r="J1139" s="35"/>
      <c r="K1139" s="35"/>
      <c r="L1139" s="35"/>
      <c r="M1139" s="35"/>
      <c r="N1139" s="35"/>
      <c r="O1139" s="35"/>
      <c r="P1139" s="35"/>
      <c r="Q1139" s="35"/>
      <c r="R1139" s="35"/>
      <c r="S1139" s="35"/>
      <c r="T1139" s="17">
        <f t="shared" si="2473"/>
        <v>47155</v>
      </c>
      <c r="U1139" s="216">
        <f t="shared" si="2466"/>
        <v>2</v>
      </c>
      <c r="V1139" s="216">
        <f t="shared" si="2473"/>
        <v>1134</v>
      </c>
      <c r="W1139" s="16">
        <f t="shared" si="2480"/>
        <v>3.106849315068493</v>
      </c>
      <c r="X1139" s="16" t="e">
        <f>IF(Template!$F$7="Linear interpolation",LinInterp($I$5:$I$22,$G$5:$G$22,W1139),CubicSpline($I$5:$I$22,$G$5:$G$22,W1139))</f>
        <v>#VALUE!</v>
      </c>
      <c r="Y1139" s="221" t="e">
        <f t="shared" si="2467"/>
        <v>#VALUE!</v>
      </c>
      <c r="Z1139" s="221" t="e">
        <f>Y1139/PRODUCT($AA$6:AA1138)</f>
        <v>#VALUE!</v>
      </c>
      <c r="AA1139" s="16" t="e">
        <f t="shared" si="2474"/>
        <v>#VALUE!</v>
      </c>
      <c r="AB1139" s="10" t="e">
        <f t="shared" si="2475"/>
        <v>#VALUE!</v>
      </c>
      <c r="AC1139" s="90">
        <f t="shared" si="2468"/>
        <v>1139</v>
      </c>
      <c r="AD1139" s="17">
        <f t="shared" si="2476"/>
        <v>47132</v>
      </c>
      <c r="AE1139" s="16" t="e">
        <f t="shared" si="2469"/>
        <v>#VALUE!</v>
      </c>
      <c r="AF1139" s="10">
        <f ca="1">IFERROR(AVERAGE(INDIRECT("AE"&amp;AC1139-Template!$F$10+1):INDIRECT("AE"&amp;AC1139)),0)</f>
        <v>0</v>
      </c>
      <c r="AG1139" s="35"/>
      <c r="AH1139" s="86"/>
      <c r="AI1139" s="35"/>
      <c r="AJ1139" s="35"/>
      <c r="AK1139" s="35"/>
      <c r="AL1139" s="35"/>
      <c r="AM1139" s="35"/>
      <c r="AN1139" s="35"/>
      <c r="AO1139" s="35"/>
      <c r="AP1139" s="35"/>
      <c r="AQ1139" s="35"/>
      <c r="AR1139" s="35"/>
      <c r="AS1139" s="35"/>
      <c r="AT1139" s="35"/>
      <c r="AU1139" s="35"/>
      <c r="AV1139" s="35"/>
      <c r="AW1139" s="35"/>
      <c r="AX1139" s="35"/>
      <c r="AY1139" s="35"/>
      <c r="AZ1139" s="17">
        <f t="shared" ref="AZ1139" si="2571">AZ1138+1</f>
        <v>47155</v>
      </c>
      <c r="BA1139" s="216">
        <f t="shared" si="2492"/>
        <v>2</v>
      </c>
      <c r="BB1139" s="216">
        <f t="shared" ref="BB1139" si="2572">BB1138+1</f>
        <v>1134</v>
      </c>
      <c r="BC1139" s="16">
        <f t="shared" si="2494"/>
        <v>3.106849315068493</v>
      </c>
      <c r="BD1139" s="16">
        <f>IF(Template!$F$7="Linear interpolation",LinInterp($AO$5:$AO$18,$AM$5:$AM$18,BC1139),CubicSpline($AO$5:$AO$18,$AM$5:$AM$18,BC1139))</f>
        <v>14.033358586274682</v>
      </c>
      <c r="BE1139" s="221">
        <f t="shared" ref="BE1139:BE1202" si="2573">(1+(BD1139/100))^BC1139</f>
        <v>1.5037982255995512</v>
      </c>
      <c r="BF1139" s="221">
        <f>BE1139/PRODUCT($BG$6:BG1138)</f>
        <v>1.0003829873657677</v>
      </c>
      <c r="BG1139" s="16">
        <f t="shared" si="2495"/>
        <v>1.0003829873657677</v>
      </c>
      <c r="BH1139" s="10">
        <f t="shared" si="2496"/>
        <v>13.979038850520876</v>
      </c>
      <c r="BI1139" s="90"/>
      <c r="BJ1139" s="17">
        <f t="shared" si="2479"/>
        <v>47132</v>
      </c>
      <c r="BK1139" s="16">
        <f t="shared" si="2472"/>
        <v>13.949136771365334</v>
      </c>
      <c r="BL1139" s="10">
        <f ca="1">IFERROR(AVERAGE(INDIRECT("BK"&amp;AC1139-Template!$F$10+1):INDIRECT("BK"&amp;AC1139)),0)</f>
        <v>13.928816537410285</v>
      </c>
      <c r="BM1139" s="35"/>
      <c r="BN1139" s="86"/>
      <c r="BO1139" s="35"/>
      <c r="BP1139" s="35"/>
      <c r="BQ1139" s="35"/>
      <c r="BR1139" s="35"/>
      <c r="BS1139" s="35"/>
      <c r="BT1139" s="35"/>
      <c r="BU1139" s="35"/>
      <c r="BV1139" s="35"/>
      <c r="BW1139" s="35"/>
      <c r="BX1139" s="35"/>
      <c r="BY1139" s="35"/>
      <c r="BZ1139" s="35"/>
      <c r="CA1139" s="35"/>
      <c r="CB1139" s="35"/>
      <c r="CC1139" s="35"/>
      <c r="CD1139" s="35"/>
      <c r="CE1139" s="35"/>
      <c r="CF1139" s="35"/>
      <c r="CG1139" s="35"/>
      <c r="CH1139" s="35"/>
    </row>
    <row r="1140" spans="1:86" ht="15.6" x14ac:dyDescent="0.3">
      <c r="A1140" s="35"/>
      <c r="B1140" s="86"/>
      <c r="C1140" s="35"/>
      <c r="D1140" s="35"/>
      <c r="E1140" s="35"/>
      <c r="F1140" s="35"/>
      <c r="G1140" s="35"/>
      <c r="H1140" s="35"/>
      <c r="I1140" s="35"/>
      <c r="J1140" s="35"/>
      <c r="K1140" s="35"/>
      <c r="L1140" s="35"/>
      <c r="M1140" s="35"/>
      <c r="N1140" s="35"/>
      <c r="O1140" s="35"/>
      <c r="P1140" s="35"/>
      <c r="Q1140" s="35"/>
      <c r="R1140" s="35"/>
      <c r="S1140" s="35"/>
      <c r="T1140" s="17">
        <f t="shared" si="2473"/>
        <v>47156</v>
      </c>
      <c r="U1140" s="216">
        <f t="shared" si="2466"/>
        <v>3</v>
      </c>
      <c r="V1140" s="216">
        <f t="shared" si="2473"/>
        <v>1135</v>
      </c>
      <c r="W1140" s="16">
        <f t="shared" si="2480"/>
        <v>3.1095890410958904</v>
      </c>
      <c r="X1140" s="16" t="e">
        <f>IF(Template!$F$7="Linear interpolation",LinInterp($I$5:$I$22,$G$5:$G$22,W1140),CubicSpline($I$5:$I$22,$G$5:$G$22,W1140))</f>
        <v>#VALUE!</v>
      </c>
      <c r="Y1140" s="221" t="e">
        <f t="shared" si="2467"/>
        <v>#VALUE!</v>
      </c>
      <c r="Z1140" s="221" t="e">
        <f>Y1140/PRODUCT($AA$6:AA1139)</f>
        <v>#VALUE!</v>
      </c>
      <c r="AA1140" s="16" t="e">
        <f t="shared" si="2474"/>
        <v>#VALUE!</v>
      </c>
      <c r="AB1140" s="10" t="e">
        <f t="shared" si="2475"/>
        <v>#VALUE!</v>
      </c>
      <c r="AC1140" s="90">
        <f t="shared" si="2468"/>
        <v>1140</v>
      </c>
      <c r="AD1140" s="17">
        <f t="shared" si="2476"/>
        <v>47133</v>
      </c>
      <c r="AE1140" s="16" t="e">
        <f t="shared" si="2469"/>
        <v>#VALUE!</v>
      </c>
      <c r="AF1140" s="10">
        <f ca="1">IFERROR(AVERAGE(INDIRECT("AE"&amp;AC1140-Template!$F$10+1):INDIRECT("AE"&amp;AC1140)),0)</f>
        <v>0</v>
      </c>
      <c r="AG1140" s="35"/>
      <c r="AH1140" s="86"/>
      <c r="AI1140" s="35"/>
      <c r="AJ1140" s="35"/>
      <c r="AK1140" s="35"/>
      <c r="AL1140" s="35"/>
      <c r="AM1140" s="35"/>
      <c r="AN1140" s="35"/>
      <c r="AO1140" s="35"/>
      <c r="AP1140" s="35"/>
      <c r="AQ1140" s="35"/>
      <c r="AR1140" s="35"/>
      <c r="AS1140" s="35"/>
      <c r="AT1140" s="35"/>
      <c r="AU1140" s="35"/>
      <c r="AV1140" s="35"/>
      <c r="AW1140" s="35"/>
      <c r="AX1140" s="35"/>
      <c r="AY1140" s="35"/>
      <c r="AZ1140" s="17">
        <f t="shared" ref="AZ1140" si="2574">AZ1139+1</f>
        <v>47156</v>
      </c>
      <c r="BA1140" s="216">
        <f t="shared" si="2492"/>
        <v>3</v>
      </c>
      <c r="BB1140" s="216">
        <f t="shared" ref="BB1140" si="2575">BB1139+1</f>
        <v>1135</v>
      </c>
      <c r="BC1140" s="16">
        <f t="shared" si="2494"/>
        <v>3.1095890410958904</v>
      </c>
      <c r="BD1140" s="16">
        <f>IF(Template!$F$7="Linear interpolation",LinInterp($AO$5:$AO$18,$AM$5:$AM$18,BC1140),CubicSpline($AO$5:$AO$18,$AM$5:$AM$18,BC1140))</f>
        <v>14.034207795776579</v>
      </c>
      <c r="BE1140" s="221">
        <f t="shared" si="2573"/>
        <v>1.5043742007088718</v>
      </c>
      <c r="BF1140" s="221">
        <f>BE1140/PRODUCT($BG$6:BG1139)</f>
        <v>1.000383013558279</v>
      </c>
      <c r="BG1140" s="16">
        <f t="shared" si="2495"/>
        <v>1.000383013558279</v>
      </c>
      <c r="BH1140" s="10">
        <f t="shared" si="2496"/>
        <v>13.979994877182268</v>
      </c>
      <c r="BI1140" s="90"/>
      <c r="BJ1140" s="17">
        <f t="shared" si="2479"/>
        <v>47133</v>
      </c>
      <c r="BK1140" s="16">
        <f t="shared" si="2472"/>
        <v>13.957535926808372</v>
      </c>
      <c r="BL1140" s="10">
        <f ca="1">IFERROR(AVERAGE(INDIRECT("BK"&amp;AC1140-Template!$F$10+1):INDIRECT("BK"&amp;AC1140)),0)</f>
        <v>13.930747899568846</v>
      </c>
      <c r="BM1140" s="35"/>
      <c r="BN1140" s="86"/>
      <c r="BO1140" s="35"/>
      <c r="BP1140" s="35"/>
      <c r="BQ1140" s="35"/>
      <c r="BR1140" s="35"/>
      <c r="BS1140" s="35"/>
      <c r="BT1140" s="35"/>
      <c r="BU1140" s="35"/>
      <c r="BV1140" s="35"/>
      <c r="BW1140" s="35"/>
      <c r="BX1140" s="35"/>
      <c r="BY1140" s="35"/>
      <c r="BZ1140" s="35"/>
      <c r="CA1140" s="35"/>
      <c r="CB1140" s="35"/>
      <c r="CC1140" s="35"/>
      <c r="CD1140" s="35"/>
      <c r="CE1140" s="35"/>
      <c r="CF1140" s="35"/>
      <c r="CG1140" s="35"/>
      <c r="CH1140" s="35"/>
    </row>
    <row r="1141" spans="1:86" ht="15.6" x14ac:dyDescent="0.3">
      <c r="A1141" s="35"/>
      <c r="B1141" s="86"/>
      <c r="C1141" s="35"/>
      <c r="D1141" s="35"/>
      <c r="E1141" s="35"/>
      <c r="F1141" s="35"/>
      <c r="G1141" s="35"/>
      <c r="H1141" s="35"/>
      <c r="I1141" s="35"/>
      <c r="J1141" s="35"/>
      <c r="K1141" s="35"/>
      <c r="L1141" s="35"/>
      <c r="M1141" s="35"/>
      <c r="N1141" s="35"/>
      <c r="O1141" s="35"/>
      <c r="P1141" s="35"/>
      <c r="Q1141" s="35"/>
      <c r="R1141" s="35"/>
      <c r="S1141" s="35"/>
      <c r="T1141" s="17">
        <f t="shared" si="2473"/>
        <v>47157</v>
      </c>
      <c r="U1141" s="216">
        <f t="shared" si="2466"/>
        <v>4</v>
      </c>
      <c r="V1141" s="216">
        <f t="shared" si="2473"/>
        <v>1136</v>
      </c>
      <c r="W1141" s="16">
        <f t="shared" si="2480"/>
        <v>3.1123287671232878</v>
      </c>
      <c r="X1141" s="16" t="e">
        <f>IF(Template!$F$7="Linear interpolation",LinInterp($I$5:$I$22,$G$5:$G$22,W1141),CubicSpline($I$5:$I$22,$G$5:$G$22,W1141))</f>
        <v>#VALUE!</v>
      </c>
      <c r="Y1141" s="221" t="e">
        <f t="shared" si="2467"/>
        <v>#VALUE!</v>
      </c>
      <c r="Z1141" s="221" t="e">
        <f>Y1141/PRODUCT($AA$6:AA1140)</f>
        <v>#VALUE!</v>
      </c>
      <c r="AA1141" s="16" t="e">
        <f t="shared" si="2474"/>
        <v>#VALUE!</v>
      </c>
      <c r="AB1141" s="10" t="e">
        <f t="shared" si="2475"/>
        <v>#VALUE!</v>
      </c>
      <c r="AC1141" s="90">
        <f t="shared" si="2468"/>
        <v>1141</v>
      </c>
      <c r="AD1141" s="17">
        <f t="shared" si="2476"/>
        <v>47134</v>
      </c>
      <c r="AE1141" s="16" t="e">
        <f t="shared" si="2469"/>
        <v>#VALUE!</v>
      </c>
      <c r="AF1141" s="10">
        <f ca="1">IFERROR(AVERAGE(INDIRECT("AE"&amp;AC1141-Template!$F$10+1):INDIRECT("AE"&amp;AC1141)),0)</f>
        <v>0</v>
      </c>
      <c r="AG1141" s="35"/>
      <c r="AH1141" s="86"/>
      <c r="AI1141" s="35"/>
      <c r="AJ1141" s="35"/>
      <c r="AK1141" s="35"/>
      <c r="AL1141" s="35"/>
      <c r="AM1141" s="35"/>
      <c r="AN1141" s="35"/>
      <c r="AO1141" s="35"/>
      <c r="AP1141" s="35"/>
      <c r="AQ1141" s="35"/>
      <c r="AR1141" s="35"/>
      <c r="AS1141" s="35"/>
      <c r="AT1141" s="35"/>
      <c r="AU1141" s="35"/>
      <c r="AV1141" s="35"/>
      <c r="AW1141" s="35"/>
      <c r="AX1141" s="35"/>
      <c r="AY1141" s="35"/>
      <c r="AZ1141" s="17">
        <f t="shared" ref="AZ1141" si="2576">AZ1140+1</f>
        <v>47157</v>
      </c>
      <c r="BA1141" s="216">
        <f t="shared" si="2492"/>
        <v>4</v>
      </c>
      <c r="BB1141" s="216">
        <f t="shared" ref="BB1141" si="2577">BB1140+1</f>
        <v>1136</v>
      </c>
      <c r="BC1141" s="16">
        <f t="shared" si="2494"/>
        <v>3.1123287671232878</v>
      </c>
      <c r="BD1141" s="16">
        <f>IF(Template!$F$7="Linear interpolation",LinInterp($AO$5:$AO$18,$AM$5:$AM$18,BC1141),CubicSpline($AO$5:$AO$18,$AM$5:$AM$18,BC1141))</f>
        <v>14.03505645673445</v>
      </c>
      <c r="BE1141" s="221">
        <f t="shared" si="2573"/>
        <v>1.5049504350439145</v>
      </c>
      <c r="BF1141" s="221">
        <f>BE1141/PRODUCT($BG$6:BG1140)</f>
        <v>1.0003830392297151</v>
      </c>
      <c r="BG1141" s="16">
        <f t="shared" si="2495"/>
        <v>1.0003830392297151</v>
      </c>
      <c r="BH1141" s="10">
        <f t="shared" si="2496"/>
        <v>13.980931884599478</v>
      </c>
      <c r="BI1141" s="90"/>
      <c r="BJ1141" s="17">
        <f t="shared" si="2479"/>
        <v>47134</v>
      </c>
      <c r="BK1141" s="16">
        <f t="shared" si="2472"/>
        <v>13.954677730142585</v>
      </c>
      <c r="BL1141" s="10">
        <f ca="1">IFERROR(AVERAGE(INDIRECT("BK"&amp;AC1141-Template!$F$10+1):INDIRECT("BK"&amp;AC1141)),0)</f>
        <v>13.932583988505217</v>
      </c>
      <c r="BM1141" s="35"/>
      <c r="BN1141" s="86"/>
      <c r="BO1141" s="35"/>
      <c r="BP1141" s="35"/>
      <c r="BQ1141" s="35"/>
      <c r="BR1141" s="35"/>
      <c r="BS1141" s="35"/>
      <c r="BT1141" s="35"/>
      <c r="BU1141" s="35"/>
      <c r="BV1141" s="35"/>
      <c r="BW1141" s="35"/>
      <c r="BX1141" s="35"/>
      <c r="BY1141" s="35"/>
      <c r="BZ1141" s="35"/>
      <c r="CA1141" s="35"/>
      <c r="CB1141" s="35"/>
      <c r="CC1141" s="35"/>
      <c r="CD1141" s="35"/>
      <c r="CE1141" s="35"/>
      <c r="CF1141" s="35"/>
      <c r="CG1141" s="35"/>
      <c r="CH1141" s="35"/>
    </row>
    <row r="1142" spans="1:86" ht="15.6" x14ac:dyDescent="0.3">
      <c r="A1142" s="35"/>
      <c r="B1142" s="86"/>
      <c r="C1142" s="35"/>
      <c r="D1142" s="35"/>
      <c r="E1142" s="35"/>
      <c r="F1142" s="35"/>
      <c r="G1142" s="35"/>
      <c r="H1142" s="35"/>
      <c r="I1142" s="35"/>
      <c r="J1142" s="35"/>
      <c r="K1142" s="35"/>
      <c r="L1142" s="35"/>
      <c r="M1142" s="35"/>
      <c r="N1142" s="35"/>
      <c r="O1142" s="35"/>
      <c r="P1142" s="35"/>
      <c r="Q1142" s="35"/>
      <c r="R1142" s="35"/>
      <c r="S1142" s="35"/>
      <c r="T1142" s="17">
        <f t="shared" si="2473"/>
        <v>47158</v>
      </c>
      <c r="U1142" s="216">
        <f t="shared" si="2466"/>
        <v>5</v>
      </c>
      <c r="V1142" s="216">
        <f t="shared" si="2473"/>
        <v>1137</v>
      </c>
      <c r="W1142" s="16">
        <f t="shared" si="2480"/>
        <v>3.1150684931506851</v>
      </c>
      <c r="X1142" s="16" t="e">
        <f>IF(Template!$F$7="Linear interpolation",LinInterp($I$5:$I$22,$G$5:$G$22,W1142),CubicSpline($I$5:$I$22,$G$5:$G$22,W1142))</f>
        <v>#VALUE!</v>
      </c>
      <c r="Y1142" s="221" t="e">
        <f t="shared" si="2467"/>
        <v>#VALUE!</v>
      </c>
      <c r="Z1142" s="221" t="e">
        <f>Y1142/PRODUCT($AA$6:AA1141)</f>
        <v>#VALUE!</v>
      </c>
      <c r="AA1142" s="16" t="e">
        <f t="shared" si="2474"/>
        <v>#VALUE!</v>
      </c>
      <c r="AB1142" s="10" t="e">
        <f t="shared" si="2475"/>
        <v>#VALUE!</v>
      </c>
      <c r="AC1142" s="90">
        <f t="shared" si="2468"/>
        <v>1142</v>
      </c>
      <c r="AD1142" s="17">
        <f t="shared" si="2476"/>
        <v>47135</v>
      </c>
      <c r="AE1142" s="16" t="e">
        <f t="shared" si="2469"/>
        <v>#VALUE!</v>
      </c>
      <c r="AF1142" s="10">
        <f ca="1">IFERROR(AVERAGE(INDIRECT("AE"&amp;AC1142-Template!$F$10+1):INDIRECT("AE"&amp;AC1142)),0)</f>
        <v>0</v>
      </c>
      <c r="AG1142" s="35"/>
      <c r="AH1142" s="86"/>
      <c r="AI1142" s="35"/>
      <c r="AJ1142" s="35"/>
      <c r="AK1142" s="35"/>
      <c r="AL1142" s="35"/>
      <c r="AM1142" s="35"/>
      <c r="AN1142" s="35"/>
      <c r="AO1142" s="35"/>
      <c r="AP1142" s="35"/>
      <c r="AQ1142" s="35"/>
      <c r="AR1142" s="35"/>
      <c r="AS1142" s="35"/>
      <c r="AT1142" s="35"/>
      <c r="AU1142" s="35"/>
      <c r="AV1142" s="35"/>
      <c r="AW1142" s="35"/>
      <c r="AX1142" s="35"/>
      <c r="AY1142" s="35"/>
      <c r="AZ1142" s="17">
        <f t="shared" ref="AZ1142" si="2578">AZ1141+1</f>
        <v>47158</v>
      </c>
      <c r="BA1142" s="216">
        <f t="shared" si="2492"/>
        <v>5</v>
      </c>
      <c r="BB1142" s="216">
        <f t="shared" ref="BB1142" si="2579">BB1141+1</f>
        <v>1137</v>
      </c>
      <c r="BC1142" s="16">
        <f t="shared" si="2494"/>
        <v>3.1150684931506851</v>
      </c>
      <c r="BD1142" s="16">
        <f>IF(Template!$F$7="Linear interpolation",LinInterp($AO$5:$AO$18,$AM$5:$AM$18,BC1142),CubicSpline($AO$5:$AO$18,$AM$5:$AM$18,BC1142))</f>
        <v>14.035904551470185</v>
      </c>
      <c r="BE1142" s="221">
        <f t="shared" si="2573"/>
        <v>1.5055269279468217</v>
      </c>
      <c r="BF1142" s="221">
        <f>BE1142/PRODUCT($BG$6:BG1141)</f>
        <v>1.0003830643783895</v>
      </c>
      <c r="BG1142" s="16">
        <f t="shared" si="2495"/>
        <v>1.0003830643783895</v>
      </c>
      <c r="BH1142" s="10">
        <f t="shared" si="2496"/>
        <v>13.981849811217861</v>
      </c>
      <c r="BI1142" s="90"/>
      <c r="BJ1142" s="17">
        <f t="shared" si="2479"/>
        <v>47135</v>
      </c>
      <c r="BK1142" s="16">
        <f t="shared" si="2472"/>
        <v>13.956018957668292</v>
      </c>
      <c r="BL1142" s="10">
        <f ca="1">IFERROR(AVERAGE(INDIRECT("BK"&amp;AC1142-Template!$F$10+1):INDIRECT("BK"&amp;AC1142)),0)</f>
        <v>13.934011820801461</v>
      </c>
      <c r="BM1142" s="35"/>
      <c r="BN1142" s="86"/>
      <c r="BO1142" s="35"/>
      <c r="BP1142" s="35"/>
      <c r="BQ1142" s="35"/>
      <c r="BR1142" s="35"/>
      <c r="BS1142" s="35"/>
      <c r="BT1142" s="35"/>
      <c r="BU1142" s="35"/>
      <c r="BV1142" s="35"/>
      <c r="BW1142" s="35"/>
      <c r="BX1142" s="35"/>
      <c r="BY1142" s="35"/>
      <c r="BZ1142" s="35"/>
      <c r="CA1142" s="35"/>
      <c r="CB1142" s="35"/>
      <c r="CC1142" s="35"/>
      <c r="CD1142" s="35"/>
      <c r="CE1142" s="35"/>
      <c r="CF1142" s="35"/>
      <c r="CG1142" s="35"/>
      <c r="CH1142" s="35"/>
    </row>
    <row r="1143" spans="1:86" ht="15.6" x14ac:dyDescent="0.3">
      <c r="A1143" s="35"/>
      <c r="B1143" s="86"/>
      <c r="C1143" s="35"/>
      <c r="D1143" s="35"/>
      <c r="E1143" s="35"/>
      <c r="F1143" s="35"/>
      <c r="G1143" s="35"/>
      <c r="H1143" s="35"/>
      <c r="I1143" s="35"/>
      <c r="J1143" s="35"/>
      <c r="K1143" s="35"/>
      <c r="L1143" s="35"/>
      <c r="M1143" s="35"/>
      <c r="N1143" s="35"/>
      <c r="O1143" s="35"/>
      <c r="P1143" s="35"/>
      <c r="Q1143" s="35"/>
      <c r="R1143" s="35"/>
      <c r="S1143" s="35"/>
      <c r="T1143" s="17">
        <f t="shared" si="2473"/>
        <v>47159</v>
      </c>
      <c r="U1143" s="216">
        <f t="shared" si="2466"/>
        <v>6</v>
      </c>
      <c r="V1143" s="216">
        <f t="shared" si="2473"/>
        <v>1138</v>
      </c>
      <c r="W1143" s="16">
        <f t="shared" si="2480"/>
        <v>3.117808219178082</v>
      </c>
      <c r="X1143" s="16" t="e">
        <f>IF(Template!$F$7="Linear interpolation",LinInterp($I$5:$I$22,$G$5:$G$22,W1143),CubicSpline($I$5:$I$22,$G$5:$G$22,W1143))</f>
        <v>#VALUE!</v>
      </c>
      <c r="Y1143" s="221" t="e">
        <f t="shared" si="2467"/>
        <v>#VALUE!</v>
      </c>
      <c r="Z1143" s="221" t="e">
        <f>Y1143/PRODUCT($AA$6:AA1142)</f>
        <v>#VALUE!</v>
      </c>
      <c r="AA1143" s="16" t="e">
        <f t="shared" si="2474"/>
        <v>#VALUE!</v>
      </c>
      <c r="AB1143" s="10" t="e">
        <f t="shared" si="2475"/>
        <v>#VALUE!</v>
      </c>
      <c r="AC1143" s="90">
        <f t="shared" si="2468"/>
        <v>1143</v>
      </c>
      <c r="AD1143" s="17">
        <f t="shared" si="2476"/>
        <v>47136</v>
      </c>
      <c r="AE1143" s="16" t="e">
        <f t="shared" si="2469"/>
        <v>#VALUE!</v>
      </c>
      <c r="AF1143" s="10">
        <f ca="1">IFERROR(AVERAGE(INDIRECT("AE"&amp;AC1143-Template!$F$10+1):INDIRECT("AE"&amp;AC1143)),0)</f>
        <v>0</v>
      </c>
      <c r="AG1143" s="35"/>
      <c r="AH1143" s="86"/>
      <c r="AI1143" s="35"/>
      <c r="AJ1143" s="35"/>
      <c r="AK1143" s="35"/>
      <c r="AL1143" s="35"/>
      <c r="AM1143" s="35"/>
      <c r="AN1143" s="35"/>
      <c r="AO1143" s="35"/>
      <c r="AP1143" s="35"/>
      <c r="AQ1143" s="35"/>
      <c r="AR1143" s="35"/>
      <c r="AS1143" s="35"/>
      <c r="AT1143" s="35"/>
      <c r="AU1143" s="35"/>
      <c r="AV1143" s="35"/>
      <c r="AW1143" s="35"/>
      <c r="AX1143" s="35"/>
      <c r="AY1143" s="35"/>
      <c r="AZ1143" s="17">
        <f t="shared" ref="AZ1143" si="2580">AZ1142+1</f>
        <v>47159</v>
      </c>
      <c r="BA1143" s="216">
        <f t="shared" si="2492"/>
        <v>6</v>
      </c>
      <c r="BB1143" s="216">
        <f t="shared" ref="BB1143" si="2581">BB1142+1</f>
        <v>1138</v>
      </c>
      <c r="BC1143" s="16">
        <f t="shared" si="2494"/>
        <v>3.117808219178082</v>
      </c>
      <c r="BD1143" s="16">
        <f>IF(Template!$F$7="Linear interpolation",LinInterp($AO$5:$AO$18,$AM$5:$AM$18,BC1143),CubicSpline($AO$5:$AO$18,$AM$5:$AM$18,BC1143))</f>
        <v>14.036752062305675</v>
      </c>
      <c r="BE1143" s="221">
        <f t="shared" si="2573"/>
        <v>1.5061036787560671</v>
      </c>
      <c r="BF1143" s="221">
        <f>BE1143/PRODUCT($BG$6:BG1142)</f>
        <v>1.0003830890026206</v>
      </c>
      <c r="BG1143" s="16">
        <f t="shared" si="2495"/>
        <v>1.0003830643783895</v>
      </c>
      <c r="BH1143" s="10">
        <f t="shared" si="2496"/>
        <v>13.981849811217861</v>
      </c>
      <c r="BI1143" s="90"/>
      <c r="BJ1143" s="17">
        <f t="shared" si="2479"/>
        <v>47136</v>
      </c>
      <c r="BK1143" s="16">
        <f t="shared" si="2472"/>
        <v>13.957342457325051</v>
      </c>
      <c r="BL1143" s="10">
        <f ca="1">IFERROR(AVERAGE(INDIRECT("BK"&amp;AC1143-Template!$F$10+1):INDIRECT("BK"&amp;AC1143)),0)</f>
        <v>13.935639771425288</v>
      </c>
      <c r="BM1143" s="35"/>
      <c r="BN1143" s="86"/>
      <c r="BO1143" s="35"/>
      <c r="BP1143" s="35"/>
      <c r="BQ1143" s="35"/>
      <c r="BR1143" s="35"/>
      <c r="BS1143" s="35"/>
      <c r="BT1143" s="35"/>
      <c r="BU1143" s="35"/>
      <c r="BV1143" s="35"/>
      <c r="BW1143" s="35"/>
      <c r="BX1143" s="35"/>
      <c r="BY1143" s="35"/>
      <c r="BZ1143" s="35"/>
      <c r="CA1143" s="35"/>
      <c r="CB1143" s="35"/>
      <c r="CC1143" s="35"/>
      <c r="CD1143" s="35"/>
      <c r="CE1143" s="35"/>
      <c r="CF1143" s="35"/>
      <c r="CG1143" s="35"/>
      <c r="CH1143" s="35"/>
    </row>
    <row r="1144" spans="1:86" ht="15.6" x14ac:dyDescent="0.3">
      <c r="A1144" s="35"/>
      <c r="B1144" s="86"/>
      <c r="C1144" s="35"/>
      <c r="D1144" s="35"/>
      <c r="E1144" s="35"/>
      <c r="F1144" s="35"/>
      <c r="G1144" s="35"/>
      <c r="H1144" s="35"/>
      <c r="I1144" s="35"/>
      <c r="J1144" s="35"/>
      <c r="K1144" s="35"/>
      <c r="L1144" s="35"/>
      <c r="M1144" s="35"/>
      <c r="N1144" s="35"/>
      <c r="O1144" s="35"/>
      <c r="P1144" s="35"/>
      <c r="Q1144" s="35"/>
      <c r="R1144" s="35"/>
      <c r="S1144" s="35"/>
      <c r="T1144" s="17">
        <f t="shared" si="2473"/>
        <v>47160</v>
      </c>
      <c r="U1144" s="216">
        <f t="shared" si="2466"/>
        <v>7</v>
      </c>
      <c r="V1144" s="216">
        <f t="shared" si="2473"/>
        <v>1139</v>
      </c>
      <c r="W1144" s="16">
        <f t="shared" si="2480"/>
        <v>3.1205479452054794</v>
      </c>
      <c r="X1144" s="16" t="e">
        <f>IF(Template!$F$7="Linear interpolation",LinInterp($I$5:$I$22,$G$5:$G$22,W1144),CubicSpline($I$5:$I$22,$G$5:$G$22,W1144))</f>
        <v>#VALUE!</v>
      </c>
      <c r="Y1144" s="221" t="e">
        <f t="shared" si="2467"/>
        <v>#VALUE!</v>
      </c>
      <c r="Z1144" s="221" t="e">
        <f>Y1144/PRODUCT($AA$6:AA1143)</f>
        <v>#VALUE!</v>
      </c>
      <c r="AA1144" s="16" t="e">
        <f t="shared" si="2474"/>
        <v>#VALUE!</v>
      </c>
      <c r="AB1144" s="10" t="e">
        <f t="shared" si="2475"/>
        <v>#VALUE!</v>
      </c>
      <c r="AC1144" s="90">
        <f t="shared" si="2468"/>
        <v>1144</v>
      </c>
      <c r="AD1144" s="17">
        <f t="shared" si="2476"/>
        <v>47137</v>
      </c>
      <c r="AE1144" s="16" t="e">
        <f t="shared" si="2469"/>
        <v>#VALUE!</v>
      </c>
      <c r="AF1144" s="10">
        <f ca="1">IFERROR(AVERAGE(INDIRECT("AE"&amp;AC1144-Template!$F$10+1):INDIRECT("AE"&amp;AC1144)),0)</f>
        <v>0</v>
      </c>
      <c r="AG1144" s="35"/>
      <c r="AH1144" s="86"/>
      <c r="AI1144" s="35"/>
      <c r="AJ1144" s="35"/>
      <c r="AK1144" s="35"/>
      <c r="AL1144" s="35"/>
      <c r="AM1144" s="35"/>
      <c r="AN1144" s="35"/>
      <c r="AO1144" s="35"/>
      <c r="AP1144" s="35"/>
      <c r="AQ1144" s="35"/>
      <c r="AR1144" s="35"/>
      <c r="AS1144" s="35"/>
      <c r="AT1144" s="35"/>
      <c r="AU1144" s="35"/>
      <c r="AV1144" s="35"/>
      <c r="AW1144" s="35"/>
      <c r="AX1144" s="35"/>
      <c r="AY1144" s="35"/>
      <c r="AZ1144" s="17">
        <f t="shared" ref="AZ1144" si="2582">AZ1143+1</f>
        <v>47160</v>
      </c>
      <c r="BA1144" s="216">
        <f t="shared" si="2492"/>
        <v>7</v>
      </c>
      <c r="BB1144" s="216">
        <f t="shared" ref="BB1144" si="2583">BB1143+1</f>
        <v>1139</v>
      </c>
      <c r="BC1144" s="16">
        <f t="shared" si="2494"/>
        <v>3.1205479452054794</v>
      </c>
      <c r="BD1144" s="16">
        <f>IF(Template!$F$7="Linear interpolation",LinInterp($AO$5:$AO$18,$AM$5:$AM$18,BC1144),CubicSpline($AO$5:$AO$18,$AM$5:$AM$18,BC1144))</f>
        <v>14.037598971562812</v>
      </c>
      <c r="BE1144" s="221">
        <f t="shared" si="2573"/>
        <v>1.5066806868064453</v>
      </c>
      <c r="BF1144" s="221">
        <f>BE1144/PRODUCT($BG$6:BG1143)</f>
        <v>1.000383137724955</v>
      </c>
      <c r="BG1144" s="16">
        <f t="shared" si="2495"/>
        <v>1.0003830643783895</v>
      </c>
      <c r="BH1144" s="10">
        <f t="shared" si="2496"/>
        <v>13.981849811217861</v>
      </c>
      <c r="BI1144" s="90"/>
      <c r="BJ1144" s="17">
        <f t="shared" si="2479"/>
        <v>47137</v>
      </c>
      <c r="BK1144" s="16">
        <f t="shared" si="2472"/>
        <v>13.958648167558207</v>
      </c>
      <c r="BL1144" s="10">
        <f ca="1">IFERROR(AVERAGE(INDIRECT("BK"&amp;AC1144-Template!$F$10+1):INDIRECT("BK"&amp;AC1144)),0)</f>
        <v>13.937240779663249</v>
      </c>
      <c r="BM1144" s="35"/>
      <c r="BN1144" s="86"/>
      <c r="BO1144" s="35"/>
      <c r="BP1144" s="35"/>
      <c r="BQ1144" s="35"/>
      <c r="BR1144" s="35"/>
      <c r="BS1144" s="35"/>
      <c r="BT1144" s="35"/>
      <c r="BU1144" s="35"/>
      <c r="BV1144" s="35"/>
      <c r="BW1144" s="35"/>
      <c r="BX1144" s="35"/>
      <c r="BY1144" s="35"/>
      <c r="BZ1144" s="35"/>
      <c r="CA1144" s="35"/>
      <c r="CB1144" s="35"/>
      <c r="CC1144" s="35"/>
      <c r="CD1144" s="35"/>
      <c r="CE1144" s="35"/>
      <c r="CF1144" s="35"/>
      <c r="CG1144" s="35"/>
      <c r="CH1144" s="35"/>
    </row>
    <row r="1145" spans="1:86" ht="15.6" x14ac:dyDescent="0.3">
      <c r="A1145" s="35"/>
      <c r="B1145" s="86"/>
      <c r="C1145" s="35"/>
      <c r="D1145" s="35"/>
      <c r="E1145" s="35"/>
      <c r="F1145" s="35"/>
      <c r="G1145" s="35"/>
      <c r="H1145" s="35"/>
      <c r="I1145" s="35"/>
      <c r="J1145" s="35"/>
      <c r="K1145" s="35"/>
      <c r="L1145" s="35"/>
      <c r="M1145" s="35"/>
      <c r="N1145" s="35"/>
      <c r="O1145" s="35"/>
      <c r="P1145" s="35"/>
      <c r="Q1145" s="35"/>
      <c r="R1145" s="35"/>
      <c r="S1145" s="35"/>
      <c r="T1145" s="17">
        <f t="shared" si="2473"/>
        <v>47161</v>
      </c>
      <c r="U1145" s="216">
        <f t="shared" si="2466"/>
        <v>1</v>
      </c>
      <c r="V1145" s="216">
        <f t="shared" si="2473"/>
        <v>1140</v>
      </c>
      <c r="W1145" s="16">
        <f t="shared" si="2480"/>
        <v>3.1232876712328768</v>
      </c>
      <c r="X1145" s="16" t="e">
        <f>IF(Template!$F$7="Linear interpolation",LinInterp($I$5:$I$22,$G$5:$G$22,W1145),CubicSpline($I$5:$I$22,$G$5:$G$22,W1145))</f>
        <v>#VALUE!</v>
      </c>
      <c r="Y1145" s="221" t="e">
        <f t="shared" si="2467"/>
        <v>#VALUE!</v>
      </c>
      <c r="Z1145" s="221" t="e">
        <f>Y1145/PRODUCT($AA$6:AA1144)</f>
        <v>#VALUE!</v>
      </c>
      <c r="AA1145" s="16" t="e">
        <f t="shared" si="2474"/>
        <v>#VALUE!</v>
      </c>
      <c r="AB1145" s="10" t="e">
        <f t="shared" si="2475"/>
        <v>#VALUE!</v>
      </c>
      <c r="AC1145" s="90">
        <f t="shared" si="2468"/>
        <v>1145</v>
      </c>
      <c r="AD1145" s="17">
        <f t="shared" si="2476"/>
        <v>47138</v>
      </c>
      <c r="AE1145" s="16" t="e">
        <f t="shared" si="2469"/>
        <v>#VALUE!</v>
      </c>
      <c r="AF1145" s="10">
        <f ca="1">IFERROR(AVERAGE(INDIRECT("AE"&amp;AC1145-Template!$F$10+1):INDIRECT("AE"&amp;AC1145)),0)</f>
        <v>0</v>
      </c>
      <c r="AG1145" s="35"/>
      <c r="AH1145" s="86"/>
      <c r="AI1145" s="35"/>
      <c r="AJ1145" s="35"/>
      <c r="AK1145" s="35"/>
      <c r="AL1145" s="35"/>
      <c r="AM1145" s="35"/>
      <c r="AN1145" s="35"/>
      <c r="AO1145" s="35"/>
      <c r="AP1145" s="35"/>
      <c r="AQ1145" s="35"/>
      <c r="AR1145" s="35"/>
      <c r="AS1145" s="35"/>
      <c r="AT1145" s="35"/>
      <c r="AU1145" s="35"/>
      <c r="AV1145" s="35"/>
      <c r="AW1145" s="35"/>
      <c r="AX1145" s="35"/>
      <c r="AY1145" s="35"/>
      <c r="AZ1145" s="17">
        <f t="shared" ref="AZ1145" si="2584">AZ1144+1</f>
        <v>47161</v>
      </c>
      <c r="BA1145" s="216">
        <f t="shared" si="2492"/>
        <v>1</v>
      </c>
      <c r="BB1145" s="216">
        <f t="shared" ref="BB1145" si="2585">BB1144+1</f>
        <v>1140</v>
      </c>
      <c r="BC1145" s="16">
        <f t="shared" si="2494"/>
        <v>3.1232876712328768</v>
      </c>
      <c r="BD1145" s="16">
        <f>IF(Template!$F$7="Linear interpolation",LinInterp($AO$5:$AO$18,$AM$5:$AM$18,BC1145),CubicSpline($AO$5:$AO$18,$AM$5:$AM$18,BC1145))</f>
        <v>14.038445261563487</v>
      </c>
      <c r="BE1145" s="221">
        <f t="shared" si="2573"/>
        <v>1.5072579514290674</v>
      </c>
      <c r="BF1145" s="221">
        <f>BE1145/PRODUCT($BG$6:BG1144)</f>
        <v>1.0003832100175833</v>
      </c>
      <c r="BG1145" s="16">
        <f t="shared" si="2495"/>
        <v>1.0003832100175833</v>
      </c>
      <c r="BH1145" s="10">
        <f t="shared" si="2496"/>
        <v>13.987165641792142</v>
      </c>
      <c r="BI1145" s="90"/>
      <c r="BJ1145" s="17">
        <f t="shared" si="2479"/>
        <v>47138</v>
      </c>
      <c r="BK1145" s="16">
        <f t="shared" si="2472"/>
        <v>13.958648167558207</v>
      </c>
      <c r="BL1145" s="10">
        <f ca="1">IFERROR(AVERAGE(INDIRECT("BK"&amp;AC1145-Template!$F$10+1):INDIRECT("BK"&amp;AC1145)),0)</f>
        <v>13.938772843194146</v>
      </c>
      <c r="BM1145" s="35"/>
      <c r="BN1145" s="86"/>
      <c r="BO1145" s="35"/>
      <c r="BP1145" s="35"/>
      <c r="BQ1145" s="35"/>
      <c r="BR1145" s="35"/>
      <c r="BS1145" s="35"/>
      <c r="BT1145" s="35"/>
      <c r="BU1145" s="35"/>
      <c r="BV1145" s="35"/>
      <c r="BW1145" s="35"/>
      <c r="BX1145" s="35"/>
      <c r="BY1145" s="35"/>
      <c r="BZ1145" s="35"/>
      <c r="CA1145" s="35"/>
      <c r="CB1145" s="35"/>
      <c r="CC1145" s="35"/>
      <c r="CD1145" s="35"/>
      <c r="CE1145" s="35"/>
      <c r="CF1145" s="35"/>
      <c r="CG1145" s="35"/>
      <c r="CH1145" s="35"/>
    </row>
    <row r="1146" spans="1:86" ht="15.6" x14ac:dyDescent="0.3">
      <c r="A1146" s="35"/>
      <c r="B1146" s="86"/>
      <c r="C1146" s="35"/>
      <c r="D1146" s="35"/>
      <c r="E1146" s="35"/>
      <c r="F1146" s="35"/>
      <c r="G1146" s="35"/>
      <c r="H1146" s="35"/>
      <c r="I1146" s="35"/>
      <c r="J1146" s="35"/>
      <c r="K1146" s="35"/>
      <c r="L1146" s="35"/>
      <c r="M1146" s="35"/>
      <c r="N1146" s="35"/>
      <c r="O1146" s="35"/>
      <c r="P1146" s="35"/>
      <c r="Q1146" s="35"/>
      <c r="R1146" s="35"/>
      <c r="S1146" s="35"/>
      <c r="T1146" s="17">
        <f t="shared" si="2473"/>
        <v>47162</v>
      </c>
      <c r="U1146" s="216">
        <f t="shared" si="2466"/>
        <v>2</v>
      </c>
      <c r="V1146" s="216">
        <f t="shared" si="2473"/>
        <v>1141</v>
      </c>
      <c r="W1146" s="16">
        <f t="shared" si="2480"/>
        <v>3.1260273972602741</v>
      </c>
      <c r="X1146" s="16" t="e">
        <f>IF(Template!$F$7="Linear interpolation",LinInterp($I$5:$I$22,$G$5:$G$22,W1146),CubicSpline($I$5:$I$22,$G$5:$G$22,W1146))</f>
        <v>#VALUE!</v>
      </c>
      <c r="Y1146" s="221" t="e">
        <f t="shared" si="2467"/>
        <v>#VALUE!</v>
      </c>
      <c r="Z1146" s="221" t="e">
        <f>Y1146/PRODUCT($AA$6:AA1145)</f>
        <v>#VALUE!</v>
      </c>
      <c r="AA1146" s="16" t="e">
        <f t="shared" si="2474"/>
        <v>#VALUE!</v>
      </c>
      <c r="AB1146" s="10" t="e">
        <f t="shared" si="2475"/>
        <v>#VALUE!</v>
      </c>
      <c r="AC1146" s="90">
        <f t="shared" si="2468"/>
        <v>1146</v>
      </c>
      <c r="AD1146" s="17">
        <f t="shared" si="2476"/>
        <v>47139</v>
      </c>
      <c r="AE1146" s="16" t="e">
        <f t="shared" si="2469"/>
        <v>#VALUE!</v>
      </c>
      <c r="AF1146" s="10">
        <f ca="1">IFERROR(AVERAGE(INDIRECT("AE"&amp;AC1146-Template!$F$10+1):INDIRECT("AE"&amp;AC1146)),0)</f>
        <v>0</v>
      </c>
      <c r="AG1146" s="35"/>
      <c r="AH1146" s="86"/>
      <c r="AI1146" s="35"/>
      <c r="AJ1146" s="35"/>
      <c r="AK1146" s="35"/>
      <c r="AL1146" s="35"/>
      <c r="AM1146" s="35"/>
      <c r="AN1146" s="35"/>
      <c r="AO1146" s="35"/>
      <c r="AP1146" s="35"/>
      <c r="AQ1146" s="35"/>
      <c r="AR1146" s="35"/>
      <c r="AS1146" s="35"/>
      <c r="AT1146" s="35"/>
      <c r="AU1146" s="35"/>
      <c r="AV1146" s="35"/>
      <c r="AW1146" s="35"/>
      <c r="AX1146" s="35"/>
      <c r="AY1146" s="35"/>
      <c r="AZ1146" s="17">
        <f t="shared" ref="AZ1146" si="2586">AZ1145+1</f>
        <v>47162</v>
      </c>
      <c r="BA1146" s="216">
        <f t="shared" si="2492"/>
        <v>2</v>
      </c>
      <c r="BB1146" s="216">
        <f t="shared" ref="BB1146" si="2587">BB1145+1</f>
        <v>1141</v>
      </c>
      <c r="BC1146" s="16">
        <f t="shared" si="2494"/>
        <v>3.1260273972602741</v>
      </c>
      <c r="BD1146" s="16">
        <f>IF(Template!$F$7="Linear interpolation",LinInterp($AO$5:$AO$18,$AM$5:$AM$18,BC1146),CubicSpline($AO$5:$AO$18,$AM$5:$AM$18,BC1146))</f>
        <v>14.039290914629591</v>
      </c>
      <c r="BE1146" s="221">
        <f t="shared" si="2573"/>
        <v>1.5078354719513538</v>
      </c>
      <c r="BF1146" s="221">
        <f>BE1146/PRODUCT($BG$6:BG1145)</f>
        <v>1.0003831597118058</v>
      </c>
      <c r="BG1146" s="16">
        <f t="shared" si="2495"/>
        <v>1.0003831597118058</v>
      </c>
      <c r="BH1146" s="10">
        <f t="shared" si="2496"/>
        <v>13.985329480911801</v>
      </c>
      <c r="BI1146" s="90"/>
      <c r="BJ1146" s="17">
        <f t="shared" si="2479"/>
        <v>47139</v>
      </c>
      <c r="BK1146" s="16">
        <f t="shared" si="2472"/>
        <v>13.958648167558207</v>
      </c>
      <c r="BL1146" s="10">
        <f ca="1">IFERROR(AVERAGE(INDIRECT("BK"&amp;AC1146-Template!$F$10+1):INDIRECT("BK"&amp;AC1146)),0)</f>
        <v>13.940237489133059</v>
      </c>
      <c r="BM1146" s="35"/>
      <c r="BN1146" s="86"/>
      <c r="BO1146" s="35"/>
      <c r="BP1146" s="35"/>
      <c r="BQ1146" s="35"/>
      <c r="BR1146" s="35"/>
      <c r="BS1146" s="35"/>
      <c r="BT1146" s="35"/>
      <c r="BU1146" s="35"/>
      <c r="BV1146" s="35"/>
      <c r="BW1146" s="35"/>
      <c r="BX1146" s="35"/>
      <c r="BY1146" s="35"/>
      <c r="BZ1146" s="35"/>
      <c r="CA1146" s="35"/>
      <c r="CB1146" s="35"/>
      <c r="CC1146" s="35"/>
      <c r="CD1146" s="35"/>
      <c r="CE1146" s="35"/>
      <c r="CF1146" s="35"/>
      <c r="CG1146" s="35"/>
      <c r="CH1146" s="35"/>
    </row>
    <row r="1147" spans="1:86" ht="15.6" x14ac:dyDescent="0.3">
      <c r="A1147" s="35"/>
      <c r="B1147" s="86"/>
      <c r="C1147" s="35"/>
      <c r="D1147" s="35"/>
      <c r="E1147" s="35"/>
      <c r="F1147" s="35"/>
      <c r="G1147" s="35"/>
      <c r="H1147" s="35"/>
      <c r="I1147" s="35"/>
      <c r="J1147" s="35"/>
      <c r="K1147" s="35"/>
      <c r="L1147" s="35"/>
      <c r="M1147" s="35"/>
      <c r="N1147" s="35"/>
      <c r="O1147" s="35"/>
      <c r="P1147" s="35"/>
      <c r="Q1147" s="35"/>
      <c r="R1147" s="35"/>
      <c r="S1147" s="35"/>
      <c r="T1147" s="17">
        <f t="shared" si="2473"/>
        <v>47163</v>
      </c>
      <c r="U1147" s="216">
        <f t="shared" si="2466"/>
        <v>3</v>
      </c>
      <c r="V1147" s="216">
        <f t="shared" si="2473"/>
        <v>1142</v>
      </c>
      <c r="W1147" s="16">
        <f t="shared" si="2480"/>
        <v>3.128767123287671</v>
      </c>
      <c r="X1147" s="16" t="e">
        <f>IF(Template!$F$7="Linear interpolation",LinInterp($I$5:$I$22,$G$5:$G$22,W1147),CubicSpline($I$5:$I$22,$G$5:$G$22,W1147))</f>
        <v>#VALUE!</v>
      </c>
      <c r="Y1147" s="221" t="e">
        <f t="shared" si="2467"/>
        <v>#VALUE!</v>
      </c>
      <c r="Z1147" s="221" t="e">
        <f>Y1147/PRODUCT($AA$6:AA1146)</f>
        <v>#VALUE!</v>
      </c>
      <c r="AA1147" s="16" t="e">
        <f t="shared" si="2474"/>
        <v>#VALUE!</v>
      </c>
      <c r="AB1147" s="10" t="e">
        <f t="shared" si="2475"/>
        <v>#VALUE!</v>
      </c>
      <c r="AC1147" s="90">
        <f t="shared" si="2468"/>
        <v>1147</v>
      </c>
      <c r="AD1147" s="17">
        <f t="shared" si="2476"/>
        <v>47140</v>
      </c>
      <c r="AE1147" s="16" t="e">
        <f t="shared" si="2469"/>
        <v>#VALUE!</v>
      </c>
      <c r="AF1147" s="10">
        <f ca="1">IFERROR(AVERAGE(INDIRECT("AE"&amp;AC1147-Template!$F$10+1):INDIRECT("AE"&amp;AC1147)),0)</f>
        <v>0</v>
      </c>
      <c r="AG1147" s="35"/>
      <c r="AH1147" s="86"/>
      <c r="AI1147" s="35"/>
      <c r="AJ1147" s="35"/>
      <c r="AK1147" s="35"/>
      <c r="AL1147" s="35"/>
      <c r="AM1147" s="35"/>
      <c r="AN1147" s="35"/>
      <c r="AO1147" s="35"/>
      <c r="AP1147" s="35"/>
      <c r="AQ1147" s="35"/>
      <c r="AR1147" s="35"/>
      <c r="AS1147" s="35"/>
      <c r="AT1147" s="35"/>
      <c r="AU1147" s="35"/>
      <c r="AV1147" s="35"/>
      <c r="AW1147" s="35"/>
      <c r="AX1147" s="35"/>
      <c r="AY1147" s="35"/>
      <c r="AZ1147" s="17">
        <f t="shared" ref="AZ1147" si="2588">AZ1146+1</f>
        <v>47163</v>
      </c>
      <c r="BA1147" s="216">
        <f t="shared" si="2492"/>
        <v>3</v>
      </c>
      <c r="BB1147" s="216">
        <f t="shared" ref="BB1147" si="2589">BB1146+1</f>
        <v>1142</v>
      </c>
      <c r="BC1147" s="16">
        <f t="shared" si="2494"/>
        <v>3.128767123287671</v>
      </c>
      <c r="BD1147" s="16">
        <f>IF(Template!$F$7="Linear interpolation",LinInterp($AO$5:$AO$18,$AM$5:$AM$18,BC1147),CubicSpline($AO$5:$AO$18,$AM$5:$AM$18,BC1147))</f>
        <v>14.040135913083015</v>
      </c>
      <c r="BE1147" s="221">
        <f t="shared" si="2573"/>
        <v>1.5084132476970284</v>
      </c>
      <c r="BF1147" s="221">
        <f>BE1147/PRODUCT($BG$6:BG1146)</f>
        <v>1.0003831822214175</v>
      </c>
      <c r="BG1147" s="16">
        <f t="shared" si="2495"/>
        <v>1.0003831822214175</v>
      </c>
      <c r="BH1147" s="10">
        <f t="shared" si="2496"/>
        <v>13.986151081739951</v>
      </c>
      <c r="BI1147" s="90"/>
      <c r="BJ1147" s="17">
        <f t="shared" si="2479"/>
        <v>47140</v>
      </c>
      <c r="BK1147" s="16">
        <f t="shared" si="2472"/>
        <v>13.966303612746756</v>
      </c>
      <c r="BL1147" s="10">
        <f ca="1">IFERROR(AVERAGE(INDIRECT("BK"&amp;AC1147-Template!$F$10+1):INDIRECT("BK"&amp;AC1147)),0)</f>
        <v>13.941957316578259</v>
      </c>
      <c r="BM1147" s="35"/>
      <c r="BN1147" s="86"/>
      <c r="BO1147" s="35"/>
      <c r="BP1147" s="35"/>
      <c r="BQ1147" s="35"/>
      <c r="BR1147" s="35"/>
      <c r="BS1147" s="35"/>
      <c r="BT1147" s="35"/>
      <c r="BU1147" s="35"/>
      <c r="BV1147" s="35"/>
      <c r="BW1147" s="35"/>
      <c r="BX1147" s="35"/>
      <c r="BY1147" s="35"/>
      <c r="BZ1147" s="35"/>
      <c r="CA1147" s="35"/>
      <c r="CB1147" s="35"/>
      <c r="CC1147" s="35"/>
      <c r="CD1147" s="35"/>
      <c r="CE1147" s="35"/>
      <c r="CF1147" s="35"/>
      <c r="CG1147" s="35"/>
      <c r="CH1147" s="35"/>
    </row>
    <row r="1148" spans="1:86" ht="15.6" x14ac:dyDescent="0.3">
      <c r="A1148" s="35"/>
      <c r="B1148" s="86"/>
      <c r="C1148" s="35"/>
      <c r="D1148" s="35"/>
      <c r="E1148" s="35"/>
      <c r="F1148" s="35"/>
      <c r="G1148" s="35"/>
      <c r="H1148" s="35"/>
      <c r="I1148" s="35"/>
      <c r="J1148" s="35"/>
      <c r="K1148" s="35"/>
      <c r="L1148" s="35"/>
      <c r="M1148" s="35"/>
      <c r="N1148" s="35"/>
      <c r="O1148" s="35"/>
      <c r="P1148" s="35"/>
      <c r="Q1148" s="35"/>
      <c r="R1148" s="35"/>
      <c r="S1148" s="35"/>
      <c r="T1148" s="17">
        <f t="shared" si="2473"/>
        <v>47164</v>
      </c>
      <c r="U1148" s="216">
        <f t="shared" si="2466"/>
        <v>4</v>
      </c>
      <c r="V1148" s="216">
        <f t="shared" si="2473"/>
        <v>1143</v>
      </c>
      <c r="W1148" s="16">
        <f t="shared" si="2480"/>
        <v>3.1315068493150684</v>
      </c>
      <c r="X1148" s="16" t="e">
        <f>IF(Template!$F$7="Linear interpolation",LinInterp($I$5:$I$22,$G$5:$G$22,W1148),CubicSpline($I$5:$I$22,$G$5:$G$22,W1148))</f>
        <v>#VALUE!</v>
      </c>
      <c r="Y1148" s="221" t="e">
        <f t="shared" si="2467"/>
        <v>#VALUE!</v>
      </c>
      <c r="Z1148" s="221" t="e">
        <f>Y1148/PRODUCT($AA$6:AA1147)</f>
        <v>#VALUE!</v>
      </c>
      <c r="AA1148" s="16" t="e">
        <f t="shared" si="2474"/>
        <v>#VALUE!</v>
      </c>
      <c r="AB1148" s="10" t="e">
        <f t="shared" si="2475"/>
        <v>#VALUE!</v>
      </c>
      <c r="AC1148" s="90">
        <f t="shared" si="2468"/>
        <v>1148</v>
      </c>
      <c r="AD1148" s="17">
        <f t="shared" si="2476"/>
        <v>47141</v>
      </c>
      <c r="AE1148" s="16" t="e">
        <f t="shared" si="2469"/>
        <v>#VALUE!</v>
      </c>
      <c r="AF1148" s="10">
        <f ca="1">IFERROR(AVERAGE(INDIRECT("AE"&amp;AC1148-Template!$F$10+1):INDIRECT("AE"&amp;AC1148)),0)</f>
        <v>0</v>
      </c>
      <c r="AG1148" s="35"/>
      <c r="AH1148" s="86"/>
      <c r="AI1148" s="35"/>
      <c r="AJ1148" s="35"/>
      <c r="AK1148" s="35"/>
      <c r="AL1148" s="35"/>
      <c r="AM1148" s="35"/>
      <c r="AN1148" s="35"/>
      <c r="AO1148" s="35"/>
      <c r="AP1148" s="35"/>
      <c r="AQ1148" s="35"/>
      <c r="AR1148" s="35"/>
      <c r="AS1148" s="35"/>
      <c r="AT1148" s="35"/>
      <c r="AU1148" s="35"/>
      <c r="AV1148" s="35"/>
      <c r="AW1148" s="35"/>
      <c r="AX1148" s="35"/>
      <c r="AY1148" s="35"/>
      <c r="AZ1148" s="17">
        <f t="shared" ref="AZ1148" si="2590">AZ1147+1</f>
        <v>47164</v>
      </c>
      <c r="BA1148" s="216">
        <f t="shared" si="2492"/>
        <v>4</v>
      </c>
      <c r="BB1148" s="216">
        <f t="shared" ref="BB1148" si="2591">BB1147+1</f>
        <v>1143</v>
      </c>
      <c r="BC1148" s="16">
        <f t="shared" si="2494"/>
        <v>3.1315068493150684</v>
      </c>
      <c r="BD1148" s="16">
        <f>IF(Template!$F$7="Linear interpolation",LinInterp($AO$5:$AO$18,$AM$5:$AM$18,BC1148),CubicSpline($AO$5:$AO$18,$AM$5:$AM$18,BC1148))</f>
        <v>14.040980239245652</v>
      </c>
      <c r="BE1148" s="221">
        <f t="shared" si="2573"/>
        <v>1.5089912779861128</v>
      </c>
      <c r="BF1148" s="221">
        <f>BE1148/PRODUCT($BG$6:BG1147)</f>
        <v>1.0003832041981644</v>
      </c>
      <c r="BG1148" s="16">
        <f t="shared" si="2495"/>
        <v>1.0003832041981644</v>
      </c>
      <c r="BH1148" s="10">
        <f t="shared" si="2496"/>
        <v>13.986953233000587</v>
      </c>
      <c r="BI1148" s="90"/>
      <c r="BJ1148" s="17">
        <f t="shared" si="2479"/>
        <v>47141</v>
      </c>
      <c r="BK1148" s="16">
        <f t="shared" si="2472"/>
        <v>13.963691884255947</v>
      </c>
      <c r="BL1148" s="10">
        <f ca="1">IFERROR(AVERAGE(INDIRECT("BK"&amp;AC1148-Template!$F$10+1):INDIRECT("BK"&amp;AC1148)),0)</f>
        <v>13.943590086407102</v>
      </c>
      <c r="BM1148" s="35"/>
      <c r="BN1148" s="86"/>
      <c r="BO1148" s="35"/>
      <c r="BP1148" s="35"/>
      <c r="BQ1148" s="35"/>
      <c r="BR1148" s="35"/>
      <c r="BS1148" s="35"/>
      <c r="BT1148" s="35"/>
      <c r="BU1148" s="35"/>
      <c r="BV1148" s="35"/>
      <c r="BW1148" s="35"/>
      <c r="BX1148" s="35"/>
      <c r="BY1148" s="35"/>
      <c r="BZ1148" s="35"/>
      <c r="CA1148" s="35"/>
      <c r="CB1148" s="35"/>
      <c r="CC1148" s="35"/>
      <c r="CD1148" s="35"/>
      <c r="CE1148" s="35"/>
      <c r="CF1148" s="35"/>
      <c r="CG1148" s="35"/>
      <c r="CH1148" s="35"/>
    </row>
    <row r="1149" spans="1:86" ht="15.6" x14ac:dyDescent="0.3">
      <c r="A1149" s="35"/>
      <c r="B1149" s="86"/>
      <c r="C1149" s="35"/>
      <c r="D1149" s="35"/>
      <c r="E1149" s="35"/>
      <c r="F1149" s="35"/>
      <c r="G1149" s="35"/>
      <c r="H1149" s="35"/>
      <c r="I1149" s="35"/>
      <c r="J1149" s="35"/>
      <c r="K1149" s="35"/>
      <c r="L1149" s="35"/>
      <c r="M1149" s="35"/>
      <c r="N1149" s="35"/>
      <c r="O1149" s="35"/>
      <c r="P1149" s="35"/>
      <c r="Q1149" s="35"/>
      <c r="R1149" s="35"/>
      <c r="S1149" s="35"/>
      <c r="T1149" s="17">
        <f t="shared" si="2473"/>
        <v>47165</v>
      </c>
      <c r="U1149" s="216">
        <f t="shared" si="2466"/>
        <v>5</v>
      </c>
      <c r="V1149" s="216">
        <f t="shared" si="2473"/>
        <v>1144</v>
      </c>
      <c r="W1149" s="16">
        <f t="shared" si="2480"/>
        <v>3.1342465753424658</v>
      </c>
      <c r="X1149" s="16" t="e">
        <f>IF(Template!$F$7="Linear interpolation",LinInterp($I$5:$I$22,$G$5:$G$22,W1149),CubicSpline($I$5:$I$22,$G$5:$G$22,W1149))</f>
        <v>#VALUE!</v>
      </c>
      <c r="Y1149" s="221" t="e">
        <f t="shared" si="2467"/>
        <v>#VALUE!</v>
      </c>
      <c r="Z1149" s="221" t="e">
        <f>Y1149/PRODUCT($AA$6:AA1148)</f>
        <v>#VALUE!</v>
      </c>
      <c r="AA1149" s="16" t="e">
        <f t="shared" si="2474"/>
        <v>#VALUE!</v>
      </c>
      <c r="AB1149" s="10" t="e">
        <f t="shared" si="2475"/>
        <v>#VALUE!</v>
      </c>
      <c r="AC1149" s="90">
        <f t="shared" si="2468"/>
        <v>1149</v>
      </c>
      <c r="AD1149" s="17">
        <f t="shared" si="2476"/>
        <v>47142</v>
      </c>
      <c r="AE1149" s="16" t="e">
        <f t="shared" si="2469"/>
        <v>#VALUE!</v>
      </c>
      <c r="AF1149" s="10">
        <f ca="1">IFERROR(AVERAGE(INDIRECT("AE"&amp;AC1149-Template!$F$10+1):INDIRECT("AE"&amp;AC1149)),0)</f>
        <v>0</v>
      </c>
      <c r="AG1149" s="35"/>
      <c r="AH1149" s="86"/>
      <c r="AI1149" s="35"/>
      <c r="AJ1149" s="35"/>
      <c r="AK1149" s="35"/>
      <c r="AL1149" s="35"/>
      <c r="AM1149" s="35"/>
      <c r="AN1149" s="35"/>
      <c r="AO1149" s="35"/>
      <c r="AP1149" s="35"/>
      <c r="AQ1149" s="35"/>
      <c r="AR1149" s="35"/>
      <c r="AS1149" s="35"/>
      <c r="AT1149" s="35"/>
      <c r="AU1149" s="35"/>
      <c r="AV1149" s="35"/>
      <c r="AW1149" s="35"/>
      <c r="AX1149" s="35"/>
      <c r="AY1149" s="35"/>
      <c r="AZ1149" s="17">
        <f t="shared" ref="AZ1149" si="2592">AZ1148+1</f>
        <v>47165</v>
      </c>
      <c r="BA1149" s="216">
        <f t="shared" si="2492"/>
        <v>5</v>
      </c>
      <c r="BB1149" s="216">
        <f t="shared" ref="BB1149" si="2593">BB1148+1</f>
        <v>1144</v>
      </c>
      <c r="BC1149" s="16">
        <f t="shared" si="2494"/>
        <v>3.1342465753424658</v>
      </c>
      <c r="BD1149" s="16">
        <f>IF(Template!$F$7="Linear interpolation",LinInterp($AO$5:$AO$18,$AM$5:$AM$18,BC1149),CubicSpline($AO$5:$AO$18,$AM$5:$AM$18,BC1149))</f>
        <v>14.041823875439389</v>
      </c>
      <c r="BE1149" s="221">
        <f t="shared" si="2573"/>
        <v>1.5095695621349212</v>
      </c>
      <c r="BF1149" s="221">
        <f>BE1149/PRODUCT($BG$6:BG1148)</f>
        <v>1.0003832256403631</v>
      </c>
      <c r="BG1149" s="16">
        <f t="shared" si="2495"/>
        <v>1.0003832256403631</v>
      </c>
      <c r="BH1149" s="10">
        <f t="shared" si="2496"/>
        <v>13.987735873252527</v>
      </c>
      <c r="BI1149" s="90"/>
      <c r="BJ1149" s="17">
        <f t="shared" si="2479"/>
        <v>47142</v>
      </c>
      <c r="BK1149" s="16">
        <f t="shared" si="2472"/>
        <v>13.964907724837495</v>
      </c>
      <c r="BL1149" s="10">
        <f ca="1">IFERROR(AVERAGE(INDIRECT("BK"&amp;AC1149-Template!$F$10+1):INDIRECT("BK"&amp;AC1149)),0)</f>
        <v>13.944874236229928</v>
      </c>
      <c r="BM1149" s="35"/>
      <c r="BN1149" s="86"/>
      <c r="BO1149" s="35"/>
      <c r="BP1149" s="35"/>
      <c r="BQ1149" s="35"/>
      <c r="BR1149" s="35"/>
      <c r="BS1149" s="35"/>
      <c r="BT1149" s="35"/>
      <c r="BU1149" s="35"/>
      <c r="BV1149" s="35"/>
      <c r="BW1149" s="35"/>
      <c r="BX1149" s="35"/>
      <c r="BY1149" s="35"/>
      <c r="BZ1149" s="35"/>
      <c r="CA1149" s="35"/>
      <c r="CB1149" s="35"/>
      <c r="CC1149" s="35"/>
      <c r="CD1149" s="35"/>
      <c r="CE1149" s="35"/>
      <c r="CF1149" s="35"/>
      <c r="CG1149" s="35"/>
      <c r="CH1149" s="35"/>
    </row>
    <row r="1150" spans="1:86" ht="15.6" x14ac:dyDescent="0.3">
      <c r="A1150" s="35"/>
      <c r="B1150" s="86"/>
      <c r="C1150" s="35"/>
      <c r="D1150" s="35"/>
      <c r="E1150" s="35"/>
      <c r="F1150" s="35"/>
      <c r="G1150" s="35"/>
      <c r="H1150" s="35"/>
      <c r="I1150" s="35"/>
      <c r="J1150" s="35"/>
      <c r="K1150" s="35"/>
      <c r="L1150" s="35"/>
      <c r="M1150" s="35"/>
      <c r="N1150" s="35"/>
      <c r="O1150" s="35"/>
      <c r="P1150" s="35"/>
      <c r="Q1150" s="35"/>
      <c r="R1150" s="35"/>
      <c r="S1150" s="35"/>
      <c r="T1150" s="17">
        <f t="shared" si="2473"/>
        <v>47166</v>
      </c>
      <c r="U1150" s="216">
        <f t="shared" si="2466"/>
        <v>6</v>
      </c>
      <c r="V1150" s="216">
        <f t="shared" si="2473"/>
        <v>1145</v>
      </c>
      <c r="W1150" s="16">
        <f t="shared" si="2480"/>
        <v>3.1369863013698631</v>
      </c>
      <c r="X1150" s="16" t="e">
        <f>IF(Template!$F$7="Linear interpolation",LinInterp($I$5:$I$22,$G$5:$G$22,W1150),CubicSpline($I$5:$I$22,$G$5:$G$22,W1150))</f>
        <v>#VALUE!</v>
      </c>
      <c r="Y1150" s="221" t="e">
        <f t="shared" si="2467"/>
        <v>#VALUE!</v>
      </c>
      <c r="Z1150" s="221" t="e">
        <f>Y1150/PRODUCT($AA$6:AA1149)</f>
        <v>#VALUE!</v>
      </c>
      <c r="AA1150" s="16" t="e">
        <f t="shared" si="2474"/>
        <v>#VALUE!</v>
      </c>
      <c r="AB1150" s="10" t="e">
        <f t="shared" si="2475"/>
        <v>#VALUE!</v>
      </c>
      <c r="AC1150" s="90">
        <f t="shared" si="2468"/>
        <v>1150</v>
      </c>
      <c r="AD1150" s="17">
        <f t="shared" si="2476"/>
        <v>47143</v>
      </c>
      <c r="AE1150" s="16" t="e">
        <f t="shared" si="2469"/>
        <v>#VALUE!</v>
      </c>
      <c r="AF1150" s="10">
        <f ca="1">IFERROR(AVERAGE(INDIRECT("AE"&amp;AC1150-Template!$F$10+1):INDIRECT("AE"&amp;AC1150)),0)</f>
        <v>0</v>
      </c>
      <c r="AG1150" s="35"/>
      <c r="AH1150" s="86"/>
      <c r="AI1150" s="35"/>
      <c r="AJ1150" s="35"/>
      <c r="AK1150" s="35"/>
      <c r="AL1150" s="35"/>
      <c r="AM1150" s="35"/>
      <c r="AN1150" s="35"/>
      <c r="AO1150" s="35"/>
      <c r="AP1150" s="35"/>
      <c r="AQ1150" s="35"/>
      <c r="AR1150" s="35"/>
      <c r="AS1150" s="35"/>
      <c r="AT1150" s="35"/>
      <c r="AU1150" s="35"/>
      <c r="AV1150" s="35"/>
      <c r="AW1150" s="35"/>
      <c r="AX1150" s="35"/>
      <c r="AY1150" s="35"/>
      <c r="AZ1150" s="17">
        <f t="shared" ref="AZ1150" si="2594">AZ1149+1</f>
        <v>47166</v>
      </c>
      <c r="BA1150" s="216">
        <f t="shared" si="2492"/>
        <v>6</v>
      </c>
      <c r="BB1150" s="216">
        <f t="shared" ref="BB1150" si="2595">BB1149+1</f>
        <v>1145</v>
      </c>
      <c r="BC1150" s="16">
        <f t="shared" si="2494"/>
        <v>3.1369863013698631</v>
      </c>
      <c r="BD1150" s="16">
        <f>IF(Template!$F$7="Linear interpolation",LinInterp($AO$5:$AO$18,$AM$5:$AM$18,BC1150),CubicSpline($AO$5:$AO$18,$AM$5:$AM$18,BC1150))</f>
        <v>14.042666803986121</v>
      </c>
      <c r="BE1150" s="221">
        <f t="shared" si="2573"/>
        <v>1.5101480994560506</v>
      </c>
      <c r="BF1150" s="221">
        <f>BE1150/PRODUCT($BG$6:BG1149)</f>
        <v>1.0003832465463276</v>
      </c>
      <c r="BG1150" s="16">
        <f t="shared" si="2495"/>
        <v>1.0003832256403631</v>
      </c>
      <c r="BH1150" s="10">
        <f t="shared" si="2496"/>
        <v>13.987735873252527</v>
      </c>
      <c r="BI1150" s="90"/>
      <c r="BJ1150" s="17">
        <f t="shared" si="2479"/>
        <v>47143</v>
      </c>
      <c r="BK1150" s="16">
        <f t="shared" si="2472"/>
        <v>13.966105406975515</v>
      </c>
      <c r="BL1150" s="10">
        <f ca="1">IFERROR(AVERAGE(INDIRECT("BK"&amp;AC1150-Template!$F$10+1):INDIRECT("BK"&amp;AC1150)),0)</f>
        <v>13.946333172812535</v>
      </c>
      <c r="BM1150" s="35"/>
      <c r="BN1150" s="86"/>
      <c r="BO1150" s="35"/>
      <c r="BP1150" s="35"/>
      <c r="BQ1150" s="35"/>
      <c r="BR1150" s="35"/>
      <c r="BS1150" s="35"/>
      <c r="BT1150" s="35"/>
      <c r="BU1150" s="35"/>
      <c r="BV1150" s="35"/>
      <c r="BW1150" s="35"/>
      <c r="BX1150" s="35"/>
      <c r="BY1150" s="35"/>
      <c r="BZ1150" s="35"/>
      <c r="CA1150" s="35"/>
      <c r="CB1150" s="35"/>
      <c r="CC1150" s="35"/>
      <c r="CD1150" s="35"/>
      <c r="CE1150" s="35"/>
      <c r="CF1150" s="35"/>
      <c r="CG1150" s="35"/>
      <c r="CH1150" s="35"/>
    </row>
    <row r="1151" spans="1:86" ht="15.6" x14ac:dyDescent="0.3">
      <c r="A1151" s="35"/>
      <c r="B1151" s="86"/>
      <c r="C1151" s="35"/>
      <c r="D1151" s="35"/>
      <c r="E1151" s="35"/>
      <c r="F1151" s="35"/>
      <c r="G1151" s="35"/>
      <c r="H1151" s="35"/>
      <c r="I1151" s="35"/>
      <c r="J1151" s="35"/>
      <c r="K1151" s="35"/>
      <c r="L1151" s="35"/>
      <c r="M1151" s="35"/>
      <c r="N1151" s="35"/>
      <c r="O1151" s="35"/>
      <c r="P1151" s="35"/>
      <c r="Q1151" s="35"/>
      <c r="R1151" s="35"/>
      <c r="S1151" s="35"/>
      <c r="T1151" s="17">
        <f t="shared" si="2473"/>
        <v>47167</v>
      </c>
      <c r="U1151" s="216">
        <f t="shared" si="2466"/>
        <v>7</v>
      </c>
      <c r="V1151" s="216">
        <f t="shared" si="2473"/>
        <v>1146</v>
      </c>
      <c r="W1151" s="16">
        <f t="shared" si="2480"/>
        <v>3.1397260273972605</v>
      </c>
      <c r="X1151" s="16" t="e">
        <f>IF(Template!$F$7="Linear interpolation",LinInterp($I$5:$I$22,$G$5:$G$22,W1151),CubicSpline($I$5:$I$22,$G$5:$G$22,W1151))</f>
        <v>#VALUE!</v>
      </c>
      <c r="Y1151" s="221" t="e">
        <f t="shared" si="2467"/>
        <v>#VALUE!</v>
      </c>
      <c r="Z1151" s="221" t="e">
        <f>Y1151/PRODUCT($AA$6:AA1150)</f>
        <v>#VALUE!</v>
      </c>
      <c r="AA1151" s="16" t="e">
        <f t="shared" si="2474"/>
        <v>#VALUE!</v>
      </c>
      <c r="AB1151" s="10" t="e">
        <f t="shared" si="2475"/>
        <v>#VALUE!</v>
      </c>
      <c r="AC1151" s="90">
        <f t="shared" si="2468"/>
        <v>1151</v>
      </c>
      <c r="AD1151" s="17">
        <f t="shared" si="2476"/>
        <v>47144</v>
      </c>
      <c r="AE1151" s="16" t="e">
        <f t="shared" si="2469"/>
        <v>#VALUE!</v>
      </c>
      <c r="AF1151" s="10">
        <f ca="1">IFERROR(AVERAGE(INDIRECT("AE"&amp;AC1151-Template!$F$10+1):INDIRECT("AE"&amp;AC1151)),0)</f>
        <v>0</v>
      </c>
      <c r="AG1151" s="35"/>
      <c r="AH1151" s="86"/>
      <c r="AI1151" s="35"/>
      <c r="AJ1151" s="35"/>
      <c r="AK1151" s="35"/>
      <c r="AL1151" s="35"/>
      <c r="AM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AX1151" s="35"/>
      <c r="AY1151" s="35"/>
      <c r="AZ1151" s="17">
        <f t="shared" ref="AZ1151" si="2596">AZ1150+1</f>
        <v>47167</v>
      </c>
      <c r="BA1151" s="216">
        <f t="shared" si="2492"/>
        <v>7</v>
      </c>
      <c r="BB1151" s="216">
        <f t="shared" ref="BB1151" si="2597">BB1150+1</f>
        <v>1146</v>
      </c>
      <c r="BC1151" s="16">
        <f t="shared" si="2494"/>
        <v>3.1397260273972605</v>
      </c>
      <c r="BD1151" s="16">
        <f>IF(Template!$F$7="Linear interpolation",LinInterp($AO$5:$AO$18,$AM$5:$AM$18,BC1151),CubicSpline($AO$5:$AO$18,$AM$5:$AM$18,BC1151))</f>
        <v>14.043509007207739</v>
      </c>
      <c r="BE1151" s="221">
        <f t="shared" si="2573"/>
        <v>1.5107268892583803</v>
      </c>
      <c r="BF1151" s="221">
        <f>BE1151/PRODUCT($BG$6:BG1150)</f>
        <v>1.0003832878203416</v>
      </c>
      <c r="BG1151" s="16">
        <f t="shared" si="2495"/>
        <v>1.0003832256403631</v>
      </c>
      <c r="BH1151" s="10">
        <f t="shared" si="2496"/>
        <v>13.987735873252527</v>
      </c>
      <c r="BI1151" s="90"/>
      <c r="BJ1151" s="17">
        <f t="shared" si="2479"/>
        <v>47144</v>
      </c>
      <c r="BK1151" s="16">
        <f t="shared" si="2472"/>
        <v>13.967284869180197</v>
      </c>
      <c r="BL1151" s="10">
        <f ca="1">IFERROR(AVERAGE(INDIRECT("BK"&amp;AC1151-Template!$F$10+1):INDIRECT("BK"&amp;AC1151)),0)</f>
        <v>13.947771729190206</v>
      </c>
      <c r="BM1151" s="35"/>
      <c r="BN1151" s="86"/>
      <c r="BO1151" s="35"/>
      <c r="BP1151" s="35"/>
      <c r="BQ1151" s="35"/>
      <c r="BR1151" s="35"/>
      <c r="BS1151" s="35"/>
      <c r="BT1151" s="35"/>
      <c r="BU1151" s="35"/>
      <c r="BV1151" s="35"/>
      <c r="BW1151" s="35"/>
      <c r="BX1151" s="35"/>
      <c r="BY1151" s="35"/>
      <c r="BZ1151" s="35"/>
      <c r="CA1151" s="35"/>
      <c r="CB1151" s="35"/>
      <c r="CC1151" s="35"/>
      <c r="CD1151" s="35"/>
      <c r="CE1151" s="35"/>
      <c r="CF1151" s="35"/>
      <c r="CG1151" s="35"/>
      <c r="CH1151" s="35"/>
    </row>
    <row r="1152" spans="1:86" ht="15.6" x14ac:dyDescent="0.3">
      <c r="A1152" s="35"/>
      <c r="B1152" s="86"/>
      <c r="C1152" s="35"/>
      <c r="D1152" s="35"/>
      <c r="E1152" s="35"/>
      <c r="F1152" s="35"/>
      <c r="G1152" s="35"/>
      <c r="H1152" s="35"/>
      <c r="I1152" s="35"/>
      <c r="J1152" s="35"/>
      <c r="K1152" s="35"/>
      <c r="L1152" s="35"/>
      <c r="M1152" s="35"/>
      <c r="N1152" s="35"/>
      <c r="O1152" s="35"/>
      <c r="P1152" s="35"/>
      <c r="Q1152" s="35"/>
      <c r="R1152" s="35"/>
      <c r="S1152" s="35"/>
      <c r="T1152" s="17">
        <f t="shared" si="2473"/>
        <v>47168</v>
      </c>
      <c r="U1152" s="216">
        <f t="shared" si="2466"/>
        <v>1</v>
      </c>
      <c r="V1152" s="216">
        <f t="shared" si="2473"/>
        <v>1147</v>
      </c>
      <c r="W1152" s="16">
        <f t="shared" si="2480"/>
        <v>3.1424657534246574</v>
      </c>
      <c r="X1152" s="16" t="e">
        <f>IF(Template!$F$7="Linear interpolation",LinInterp($I$5:$I$22,$G$5:$G$22,W1152),CubicSpline($I$5:$I$22,$G$5:$G$22,W1152))</f>
        <v>#VALUE!</v>
      </c>
      <c r="Y1152" s="221" t="e">
        <f t="shared" si="2467"/>
        <v>#VALUE!</v>
      </c>
      <c r="Z1152" s="221" t="e">
        <f>Y1152/PRODUCT($AA$6:AA1151)</f>
        <v>#VALUE!</v>
      </c>
      <c r="AA1152" s="16" t="e">
        <f t="shared" si="2474"/>
        <v>#VALUE!</v>
      </c>
      <c r="AB1152" s="10" t="e">
        <f t="shared" si="2475"/>
        <v>#VALUE!</v>
      </c>
      <c r="AC1152" s="90">
        <f t="shared" si="2468"/>
        <v>1152</v>
      </c>
      <c r="AD1152" s="17">
        <f t="shared" si="2476"/>
        <v>47145</v>
      </c>
      <c r="AE1152" s="16" t="e">
        <f t="shared" si="2469"/>
        <v>#VALUE!</v>
      </c>
      <c r="AF1152" s="10">
        <f ca="1">IFERROR(AVERAGE(INDIRECT("AE"&amp;AC1152-Template!$F$10+1):INDIRECT("AE"&amp;AC1152)),0)</f>
        <v>0</v>
      </c>
      <c r="AG1152" s="35"/>
      <c r="AH1152" s="86"/>
      <c r="AI1152" s="35"/>
      <c r="AJ1152" s="35"/>
      <c r="AK1152" s="35"/>
      <c r="AL1152" s="35"/>
      <c r="AM1152" s="35"/>
      <c r="AN1152" s="35"/>
      <c r="AO1152" s="35"/>
      <c r="AP1152" s="35"/>
      <c r="AQ1152" s="35"/>
      <c r="AR1152" s="35"/>
      <c r="AS1152" s="35"/>
      <c r="AT1152" s="35"/>
      <c r="AU1152" s="35"/>
      <c r="AV1152" s="35"/>
      <c r="AW1152" s="35"/>
      <c r="AX1152" s="35"/>
      <c r="AY1152" s="35"/>
      <c r="AZ1152" s="17">
        <f t="shared" ref="AZ1152" si="2598">AZ1151+1</f>
        <v>47168</v>
      </c>
      <c r="BA1152" s="216">
        <f t="shared" si="2492"/>
        <v>1</v>
      </c>
      <c r="BB1152" s="216">
        <f t="shared" ref="BB1152" si="2599">BB1151+1</f>
        <v>1147</v>
      </c>
      <c r="BC1152" s="16">
        <f t="shared" si="2494"/>
        <v>3.1424657534246574</v>
      </c>
      <c r="BD1152" s="16">
        <f>IF(Template!$F$7="Linear interpolation",LinInterp($AO$5:$AO$18,$AM$5:$AM$18,BC1152),CubicSpline($AO$5:$AO$18,$AM$5:$AM$18,BC1152))</f>
        <v>14.044350467426131</v>
      </c>
      <c r="BE1152" s="221">
        <f t="shared" si="2573"/>
        <v>1.5113059308470598</v>
      </c>
      <c r="BF1152" s="221">
        <f>BE1152/PRODUCT($BG$6:BG1151)</f>
        <v>1.0003833489228056</v>
      </c>
      <c r="BG1152" s="16">
        <f t="shared" si="2495"/>
        <v>1.0003833489228056</v>
      </c>
      <c r="BH1152" s="10">
        <f t="shared" si="2496"/>
        <v>13.992235682402931</v>
      </c>
      <c r="BI1152" s="90"/>
      <c r="BJ1152" s="17">
        <f t="shared" si="2479"/>
        <v>47145</v>
      </c>
      <c r="BK1152" s="16">
        <f t="shared" si="2472"/>
        <v>13.967284869180197</v>
      </c>
      <c r="BL1152" s="10">
        <f ca="1">IFERROR(AVERAGE(INDIRECT("BK"&amp;AC1152-Template!$F$10+1):INDIRECT("BK"&amp;AC1152)),0)</f>
        <v>13.949152151633124</v>
      </c>
      <c r="BM1152" s="35"/>
      <c r="BN1152" s="86"/>
      <c r="BO1152" s="35"/>
      <c r="BP1152" s="35"/>
      <c r="BQ1152" s="35"/>
      <c r="BR1152" s="35"/>
      <c r="BS1152" s="35"/>
      <c r="BT1152" s="35"/>
      <c r="BU1152" s="35"/>
      <c r="BV1152" s="35"/>
      <c r="BW1152" s="35"/>
      <c r="BX1152" s="35"/>
      <c r="BY1152" s="35"/>
      <c r="BZ1152" s="35"/>
      <c r="CA1152" s="35"/>
      <c r="CB1152" s="35"/>
      <c r="CC1152" s="35"/>
      <c r="CD1152" s="35"/>
      <c r="CE1152" s="35"/>
      <c r="CF1152" s="35"/>
      <c r="CG1152" s="35"/>
      <c r="CH1152" s="35"/>
    </row>
    <row r="1153" spans="1:86" ht="15.6" x14ac:dyDescent="0.3">
      <c r="A1153" s="35"/>
      <c r="B1153" s="86"/>
      <c r="C1153" s="35"/>
      <c r="D1153" s="35"/>
      <c r="E1153" s="35"/>
      <c r="F1153" s="35"/>
      <c r="G1153" s="35"/>
      <c r="H1153" s="35"/>
      <c r="I1153" s="35"/>
      <c r="J1153" s="35"/>
      <c r="K1153" s="35"/>
      <c r="L1153" s="35"/>
      <c r="M1153" s="35"/>
      <c r="N1153" s="35"/>
      <c r="O1153" s="35"/>
      <c r="P1153" s="35"/>
      <c r="Q1153" s="35"/>
      <c r="R1153" s="35"/>
      <c r="S1153" s="35"/>
      <c r="T1153" s="17">
        <f t="shared" si="2473"/>
        <v>47169</v>
      </c>
      <c r="U1153" s="216">
        <f t="shared" si="2466"/>
        <v>2</v>
      </c>
      <c r="V1153" s="216">
        <f t="shared" si="2473"/>
        <v>1148</v>
      </c>
      <c r="W1153" s="16">
        <f t="shared" si="2480"/>
        <v>3.1452054794520548</v>
      </c>
      <c r="X1153" s="16" t="e">
        <f>IF(Template!$F$7="Linear interpolation",LinInterp($I$5:$I$22,$G$5:$G$22,W1153),CubicSpline($I$5:$I$22,$G$5:$G$22,W1153))</f>
        <v>#VALUE!</v>
      </c>
      <c r="Y1153" s="221" t="e">
        <f t="shared" si="2467"/>
        <v>#VALUE!</v>
      </c>
      <c r="Z1153" s="221" t="e">
        <f>Y1153/PRODUCT($AA$6:AA1152)</f>
        <v>#VALUE!</v>
      </c>
      <c r="AA1153" s="16" t="e">
        <f t="shared" si="2474"/>
        <v>#VALUE!</v>
      </c>
      <c r="AB1153" s="10" t="e">
        <f t="shared" si="2475"/>
        <v>#VALUE!</v>
      </c>
      <c r="AC1153" s="90">
        <f t="shared" si="2468"/>
        <v>1153</v>
      </c>
      <c r="AD1153" s="17">
        <f t="shared" si="2476"/>
        <v>47146</v>
      </c>
      <c r="AE1153" s="16" t="e">
        <f t="shared" si="2469"/>
        <v>#VALUE!</v>
      </c>
      <c r="AF1153" s="10">
        <f ca="1">IFERROR(AVERAGE(INDIRECT("AE"&amp;AC1153-Template!$F$10+1):INDIRECT("AE"&amp;AC1153)),0)</f>
        <v>0</v>
      </c>
      <c r="AG1153" s="35"/>
      <c r="AH1153" s="86"/>
      <c r="AI1153" s="35"/>
      <c r="AJ1153" s="35"/>
      <c r="AK1153" s="35"/>
      <c r="AL1153" s="35"/>
      <c r="AM1153" s="35"/>
      <c r="AN1153" s="35"/>
      <c r="AO1153" s="35"/>
      <c r="AP1153" s="35"/>
      <c r="AQ1153" s="35"/>
      <c r="AR1153" s="35"/>
      <c r="AS1153" s="35"/>
      <c r="AT1153" s="35"/>
      <c r="AU1153" s="35"/>
      <c r="AV1153" s="35"/>
      <c r="AW1153" s="35"/>
      <c r="AX1153" s="35"/>
      <c r="AY1153" s="35"/>
      <c r="AZ1153" s="17">
        <f t="shared" ref="AZ1153" si="2600">AZ1152+1</f>
        <v>47169</v>
      </c>
      <c r="BA1153" s="216">
        <f t="shared" si="2492"/>
        <v>2</v>
      </c>
      <c r="BB1153" s="216">
        <f t="shared" ref="BB1153" si="2601">BB1152+1</f>
        <v>1148</v>
      </c>
      <c r="BC1153" s="16">
        <f t="shared" si="2494"/>
        <v>3.1452054794520548</v>
      </c>
      <c r="BD1153" s="16">
        <f>IF(Template!$F$7="Linear interpolation",LinInterp($AO$5:$AO$18,$AM$5:$AM$18,BC1153),CubicSpline($AO$5:$AO$18,$AM$5:$AM$18,BC1153))</f>
        <v>14.045191166963191</v>
      </c>
      <c r="BE1153" s="221">
        <f t="shared" si="2573"/>
        <v>1.5118852235235072</v>
      </c>
      <c r="BF1153" s="221">
        <f>BE1153/PRODUCT($BG$6:BG1152)</f>
        <v>1.000383306029986</v>
      </c>
      <c r="BG1153" s="16">
        <f t="shared" si="2495"/>
        <v>1.000383306029986</v>
      </c>
      <c r="BH1153" s="10">
        <f t="shared" si="2496"/>
        <v>13.990670094490509</v>
      </c>
      <c r="BI1153" s="90"/>
      <c r="BJ1153" s="17">
        <f t="shared" si="2479"/>
        <v>47146</v>
      </c>
      <c r="BK1153" s="16">
        <f t="shared" si="2472"/>
        <v>13.967284869180197</v>
      </c>
      <c r="BL1153" s="10">
        <f ca="1">IFERROR(AVERAGE(INDIRECT("BK"&amp;AC1153-Template!$F$10+1):INDIRECT("BK"&amp;AC1153)),0)</f>
        <v>13.950476007575009</v>
      </c>
      <c r="BM1153" s="35"/>
      <c r="BN1153" s="86"/>
      <c r="BO1153" s="35"/>
      <c r="BP1153" s="35"/>
      <c r="BQ1153" s="35"/>
      <c r="BR1153" s="35"/>
      <c r="BS1153" s="35"/>
      <c r="BT1153" s="35"/>
      <c r="BU1153" s="35"/>
      <c r="BV1153" s="35"/>
      <c r="BW1153" s="35"/>
      <c r="BX1153" s="35"/>
      <c r="BY1153" s="35"/>
      <c r="BZ1153" s="35"/>
      <c r="CA1153" s="35"/>
      <c r="CB1153" s="35"/>
      <c r="CC1153" s="35"/>
      <c r="CD1153" s="35"/>
      <c r="CE1153" s="35"/>
      <c r="CF1153" s="35"/>
      <c r="CG1153" s="35"/>
      <c r="CH1153" s="35"/>
    </row>
    <row r="1154" spans="1:86" ht="15.6" x14ac:dyDescent="0.3">
      <c r="A1154" s="35"/>
      <c r="B1154" s="86"/>
      <c r="C1154" s="35"/>
      <c r="D1154" s="35"/>
      <c r="E1154" s="35"/>
      <c r="F1154" s="35"/>
      <c r="G1154" s="35"/>
      <c r="H1154" s="35"/>
      <c r="I1154" s="35"/>
      <c r="J1154" s="35"/>
      <c r="K1154" s="35"/>
      <c r="L1154" s="35"/>
      <c r="M1154" s="35"/>
      <c r="N1154" s="35"/>
      <c r="O1154" s="35"/>
      <c r="P1154" s="35"/>
      <c r="Q1154" s="35"/>
      <c r="R1154" s="35"/>
      <c r="S1154" s="35"/>
      <c r="T1154" s="17">
        <f t="shared" si="2473"/>
        <v>47170</v>
      </c>
      <c r="U1154" s="216">
        <f t="shared" si="2466"/>
        <v>3</v>
      </c>
      <c r="V1154" s="216">
        <f t="shared" si="2473"/>
        <v>1149</v>
      </c>
      <c r="W1154" s="16">
        <f t="shared" si="2480"/>
        <v>3.1479452054794521</v>
      </c>
      <c r="X1154" s="16" t="e">
        <f>IF(Template!$F$7="Linear interpolation",LinInterp($I$5:$I$22,$G$5:$G$22,W1154),CubicSpline($I$5:$I$22,$G$5:$G$22,W1154))</f>
        <v>#VALUE!</v>
      </c>
      <c r="Y1154" s="221" t="e">
        <f t="shared" si="2467"/>
        <v>#VALUE!</v>
      </c>
      <c r="Z1154" s="221" t="e">
        <f>Y1154/PRODUCT($AA$6:AA1153)</f>
        <v>#VALUE!</v>
      </c>
      <c r="AA1154" s="16" t="e">
        <f t="shared" si="2474"/>
        <v>#VALUE!</v>
      </c>
      <c r="AB1154" s="10" t="e">
        <f t="shared" si="2475"/>
        <v>#VALUE!</v>
      </c>
      <c r="AC1154" s="90">
        <f t="shared" si="2468"/>
        <v>1154</v>
      </c>
      <c r="AD1154" s="17">
        <f t="shared" si="2476"/>
        <v>47147</v>
      </c>
      <c r="AE1154" s="16" t="e">
        <f t="shared" si="2469"/>
        <v>#VALUE!</v>
      </c>
      <c r="AF1154" s="10">
        <f ca="1">IFERROR(AVERAGE(INDIRECT("AE"&amp;AC1154-Template!$F$10+1):INDIRECT("AE"&amp;AC1154)),0)</f>
        <v>0</v>
      </c>
      <c r="AG1154" s="35"/>
      <c r="AH1154" s="86"/>
      <c r="AI1154" s="35"/>
      <c r="AJ1154" s="35"/>
      <c r="AK1154" s="35"/>
      <c r="AL1154" s="35"/>
      <c r="AM1154" s="35"/>
      <c r="AN1154" s="35"/>
      <c r="AO1154" s="35"/>
      <c r="AP1154" s="35"/>
      <c r="AQ1154" s="35"/>
      <c r="AR1154" s="35"/>
      <c r="AS1154" s="35"/>
      <c r="AT1154" s="35"/>
      <c r="AU1154" s="35"/>
      <c r="AV1154" s="35"/>
      <c r="AW1154" s="35"/>
      <c r="AX1154" s="35"/>
      <c r="AY1154" s="35"/>
      <c r="AZ1154" s="17">
        <f t="shared" ref="AZ1154" si="2602">AZ1153+1</f>
        <v>47170</v>
      </c>
      <c r="BA1154" s="216">
        <f t="shared" si="2492"/>
        <v>3</v>
      </c>
      <c r="BB1154" s="216">
        <f t="shared" ref="BB1154" si="2603">BB1153+1</f>
        <v>1149</v>
      </c>
      <c r="BC1154" s="16">
        <f t="shared" si="2494"/>
        <v>3.1479452054794521</v>
      </c>
      <c r="BD1154" s="16">
        <f>IF(Template!$F$7="Linear interpolation",LinInterp($AO$5:$AO$18,$AM$5:$AM$18,BC1154),CubicSpline($AO$5:$AO$18,$AM$5:$AM$18,BC1154))</f>
        <v>14.046031088140809</v>
      </c>
      <c r="BE1154" s="221">
        <f t="shared" si="2573"/>
        <v>1.5124647665854012</v>
      </c>
      <c r="BF1154" s="221">
        <f>BE1154/PRODUCT($BG$6:BG1153)</f>
        <v>1.0003833247741805</v>
      </c>
      <c r="BG1154" s="16">
        <f t="shared" si="2495"/>
        <v>1.0003833247741805</v>
      </c>
      <c r="BH1154" s="10">
        <f t="shared" si="2496"/>
        <v>13.991354257586796</v>
      </c>
      <c r="BI1154" s="90"/>
      <c r="BJ1154" s="17">
        <f t="shared" si="2479"/>
        <v>47147</v>
      </c>
      <c r="BK1154" s="16">
        <f t="shared" si="2472"/>
        <v>13.974178520995139</v>
      </c>
      <c r="BL1154" s="10">
        <f ca="1">IFERROR(AVERAGE(INDIRECT("BK"&amp;AC1154-Template!$F$10+1):INDIRECT("BK"&amp;AC1154)),0)</f>
        <v>13.952029651910721</v>
      </c>
      <c r="BM1154" s="35"/>
      <c r="BN1154" s="86"/>
      <c r="BO1154" s="35"/>
      <c r="BP1154" s="35"/>
      <c r="BQ1154" s="35"/>
      <c r="BR1154" s="35"/>
      <c r="BS1154" s="35"/>
      <c r="BT1154" s="35"/>
      <c r="BU1154" s="35"/>
      <c r="BV1154" s="35"/>
      <c r="BW1154" s="35"/>
      <c r="BX1154" s="35"/>
      <c r="BY1154" s="35"/>
      <c r="BZ1154" s="35"/>
      <c r="CA1154" s="35"/>
      <c r="CB1154" s="35"/>
      <c r="CC1154" s="35"/>
      <c r="CD1154" s="35"/>
      <c r="CE1154" s="35"/>
      <c r="CF1154" s="35"/>
      <c r="CG1154" s="35"/>
      <c r="CH1154" s="35"/>
    </row>
    <row r="1155" spans="1:86" ht="15.6" x14ac:dyDescent="0.3">
      <c r="A1155" s="35"/>
      <c r="B1155" s="86"/>
      <c r="C1155" s="35"/>
      <c r="D1155" s="35"/>
      <c r="E1155" s="35"/>
      <c r="F1155" s="35"/>
      <c r="G1155" s="35"/>
      <c r="H1155" s="35"/>
      <c r="I1155" s="35"/>
      <c r="J1155" s="35"/>
      <c r="K1155" s="35"/>
      <c r="L1155" s="35"/>
      <c r="M1155" s="35"/>
      <c r="N1155" s="35"/>
      <c r="O1155" s="35"/>
      <c r="P1155" s="35"/>
      <c r="Q1155" s="35"/>
      <c r="R1155" s="35"/>
      <c r="S1155" s="35"/>
      <c r="T1155" s="17">
        <f t="shared" si="2473"/>
        <v>47171</v>
      </c>
      <c r="U1155" s="216">
        <f t="shared" si="2466"/>
        <v>4</v>
      </c>
      <c r="V1155" s="216">
        <f t="shared" si="2473"/>
        <v>1150</v>
      </c>
      <c r="W1155" s="16">
        <f t="shared" si="2480"/>
        <v>3.1506849315068495</v>
      </c>
      <c r="X1155" s="16" t="e">
        <f>IF(Template!$F$7="Linear interpolation",LinInterp($I$5:$I$22,$G$5:$G$22,W1155),CubicSpline($I$5:$I$22,$G$5:$G$22,W1155))</f>
        <v>#VALUE!</v>
      </c>
      <c r="Y1155" s="221" t="e">
        <f t="shared" si="2467"/>
        <v>#VALUE!</v>
      </c>
      <c r="Z1155" s="221" t="e">
        <f>Y1155/PRODUCT($AA$6:AA1154)</f>
        <v>#VALUE!</v>
      </c>
      <c r="AA1155" s="16" t="e">
        <f t="shared" si="2474"/>
        <v>#VALUE!</v>
      </c>
      <c r="AB1155" s="10" t="e">
        <f t="shared" si="2475"/>
        <v>#VALUE!</v>
      </c>
      <c r="AC1155" s="90">
        <f t="shared" si="2468"/>
        <v>1155</v>
      </c>
      <c r="AD1155" s="17">
        <f t="shared" si="2476"/>
        <v>47148</v>
      </c>
      <c r="AE1155" s="16" t="e">
        <f t="shared" si="2469"/>
        <v>#VALUE!</v>
      </c>
      <c r="AF1155" s="10">
        <f ca="1">IFERROR(AVERAGE(INDIRECT("AE"&amp;AC1155-Template!$F$10+1):INDIRECT("AE"&amp;AC1155)),0)</f>
        <v>0</v>
      </c>
      <c r="AG1155" s="35"/>
      <c r="AH1155" s="86"/>
      <c r="AI1155" s="35"/>
      <c r="AJ1155" s="35"/>
      <c r="AK1155" s="35"/>
      <c r="AL1155" s="35"/>
      <c r="AM1155" s="35"/>
      <c r="AN1155" s="35"/>
      <c r="AO1155" s="35"/>
      <c r="AP1155" s="35"/>
      <c r="AQ1155" s="35"/>
      <c r="AR1155" s="35"/>
      <c r="AS1155" s="35"/>
      <c r="AT1155" s="35"/>
      <c r="AU1155" s="35"/>
      <c r="AV1155" s="35"/>
      <c r="AW1155" s="35"/>
      <c r="AX1155" s="35"/>
      <c r="AY1155" s="35"/>
      <c r="AZ1155" s="17">
        <f t="shared" ref="AZ1155" si="2604">AZ1154+1</f>
        <v>47171</v>
      </c>
      <c r="BA1155" s="216">
        <f t="shared" si="2492"/>
        <v>4</v>
      </c>
      <c r="BB1155" s="216">
        <f t="shared" ref="BB1155" si="2605">BB1154+1</f>
        <v>1150</v>
      </c>
      <c r="BC1155" s="16">
        <f t="shared" si="2494"/>
        <v>3.1506849315068495</v>
      </c>
      <c r="BD1155" s="16">
        <f>IF(Template!$F$7="Linear interpolation",LinInterp($AO$5:$AO$18,$AM$5:$AM$18,BC1155),CubicSpline($AO$5:$AO$18,$AM$5:$AM$18,BC1155))</f>
        <v>14.046870213280878</v>
      </c>
      <c r="BE1155" s="221">
        <f t="shared" si="2573"/>
        <v>1.5130445593266737</v>
      </c>
      <c r="BF1155" s="221">
        <f>BE1155/PRODUCT($BG$6:BG1154)</f>
        <v>1.0003833429737219</v>
      </c>
      <c r="BG1155" s="16">
        <f t="shared" si="2495"/>
        <v>1.0003833429737219</v>
      </c>
      <c r="BH1155" s="10">
        <f t="shared" si="2496"/>
        <v>13.992018540848971</v>
      </c>
      <c r="BI1155" s="90"/>
      <c r="BJ1155" s="17">
        <f t="shared" si="2479"/>
        <v>47148</v>
      </c>
      <c r="BK1155" s="16">
        <f t="shared" si="2472"/>
        <v>13.971819288682852</v>
      </c>
      <c r="BL1155" s="10">
        <f ca="1">IFERROR(AVERAGE(INDIRECT("BK"&amp;AC1155-Template!$F$10+1):INDIRECT("BK"&amp;AC1155)),0)</f>
        <v>13.953504655169359</v>
      </c>
      <c r="BM1155" s="35"/>
      <c r="BN1155" s="86"/>
      <c r="BO1155" s="35"/>
      <c r="BP1155" s="35"/>
      <c r="BQ1155" s="35"/>
      <c r="BR1155" s="35"/>
      <c r="BS1155" s="35"/>
      <c r="BT1155" s="35"/>
      <c r="BU1155" s="35"/>
      <c r="BV1155" s="35"/>
      <c r="BW1155" s="35"/>
      <c r="BX1155" s="35"/>
      <c r="BY1155" s="35"/>
      <c r="BZ1155" s="35"/>
      <c r="CA1155" s="35"/>
      <c r="CB1155" s="35"/>
      <c r="CC1155" s="35"/>
      <c r="CD1155" s="35"/>
      <c r="CE1155" s="35"/>
      <c r="CF1155" s="35"/>
      <c r="CG1155" s="35"/>
      <c r="CH1155" s="35"/>
    </row>
    <row r="1156" spans="1:86" ht="15.6" x14ac:dyDescent="0.3">
      <c r="A1156" s="35"/>
      <c r="B1156" s="86"/>
      <c r="C1156" s="35"/>
      <c r="D1156" s="35"/>
      <c r="E1156" s="35"/>
      <c r="F1156" s="35"/>
      <c r="G1156" s="35"/>
      <c r="H1156" s="35"/>
      <c r="I1156" s="35"/>
      <c r="J1156" s="35"/>
      <c r="K1156" s="35"/>
      <c r="L1156" s="35"/>
      <c r="M1156" s="35"/>
      <c r="N1156" s="35"/>
      <c r="O1156" s="35"/>
      <c r="P1156" s="35"/>
      <c r="Q1156" s="35"/>
      <c r="R1156" s="35"/>
      <c r="S1156" s="35"/>
      <c r="T1156" s="17">
        <f t="shared" si="2473"/>
        <v>47172</v>
      </c>
      <c r="U1156" s="216">
        <f t="shared" si="2466"/>
        <v>5</v>
      </c>
      <c r="V1156" s="216">
        <f t="shared" si="2473"/>
        <v>1151</v>
      </c>
      <c r="W1156" s="16">
        <f t="shared" si="2480"/>
        <v>3.1534246575342464</v>
      </c>
      <c r="X1156" s="16" t="e">
        <f>IF(Template!$F$7="Linear interpolation",LinInterp($I$5:$I$22,$G$5:$G$22,W1156),CubicSpline($I$5:$I$22,$G$5:$G$22,W1156))</f>
        <v>#VALUE!</v>
      </c>
      <c r="Y1156" s="221" t="e">
        <f t="shared" si="2467"/>
        <v>#VALUE!</v>
      </c>
      <c r="Z1156" s="221" t="e">
        <f>Y1156/PRODUCT($AA$6:AA1155)</f>
        <v>#VALUE!</v>
      </c>
      <c r="AA1156" s="16" t="e">
        <f t="shared" si="2474"/>
        <v>#VALUE!</v>
      </c>
      <c r="AB1156" s="10" t="e">
        <f t="shared" si="2475"/>
        <v>#VALUE!</v>
      </c>
      <c r="AC1156" s="90">
        <f t="shared" si="2468"/>
        <v>1156</v>
      </c>
      <c r="AD1156" s="17">
        <f t="shared" si="2476"/>
        <v>47149</v>
      </c>
      <c r="AE1156" s="16" t="e">
        <f t="shared" si="2469"/>
        <v>#VALUE!</v>
      </c>
      <c r="AF1156" s="10">
        <f ca="1">IFERROR(AVERAGE(INDIRECT("AE"&amp;AC1156-Template!$F$10+1):INDIRECT("AE"&amp;AC1156)),0)</f>
        <v>0</v>
      </c>
      <c r="AG1156" s="35"/>
      <c r="AH1156" s="86"/>
      <c r="AI1156" s="35"/>
      <c r="AJ1156" s="35"/>
      <c r="AK1156" s="35"/>
      <c r="AL1156" s="35"/>
      <c r="AM1156" s="35"/>
      <c r="AN1156" s="35"/>
      <c r="AO1156" s="35"/>
      <c r="AP1156" s="35"/>
      <c r="AQ1156" s="35"/>
      <c r="AR1156" s="35"/>
      <c r="AS1156" s="35"/>
      <c r="AT1156" s="35"/>
      <c r="AU1156" s="35"/>
      <c r="AV1156" s="35"/>
      <c r="AW1156" s="35"/>
      <c r="AX1156" s="35"/>
      <c r="AY1156" s="35"/>
      <c r="AZ1156" s="17">
        <f t="shared" ref="AZ1156" si="2606">AZ1155+1</f>
        <v>47172</v>
      </c>
      <c r="BA1156" s="216">
        <f t="shared" si="2492"/>
        <v>5</v>
      </c>
      <c r="BB1156" s="216">
        <f t="shared" ref="BB1156" si="2607">BB1155+1</f>
        <v>1151</v>
      </c>
      <c r="BC1156" s="16">
        <f t="shared" si="2494"/>
        <v>3.1534246575342464</v>
      </c>
      <c r="BD1156" s="16">
        <f>IF(Template!$F$7="Linear interpolation",LinInterp($AO$5:$AO$18,$AM$5:$AM$18,BC1156),CubicSpline($AO$5:$AO$18,$AM$5:$AM$18,BC1156))</f>
        <v>14.047708524705287</v>
      </c>
      <c r="BE1156" s="221">
        <f t="shared" si="2573"/>
        <v>1.5136246010375065</v>
      </c>
      <c r="BF1156" s="221">
        <f>BE1156/PRODUCT($BG$6:BG1155)</f>
        <v>1.0003833606269275</v>
      </c>
      <c r="BG1156" s="16">
        <f t="shared" si="2495"/>
        <v>1.0003833606269275</v>
      </c>
      <c r="BH1156" s="10">
        <f t="shared" si="2496"/>
        <v>13.992662882852059</v>
      </c>
      <c r="BI1156" s="90"/>
      <c r="BJ1156" s="17">
        <f t="shared" si="2479"/>
        <v>47149</v>
      </c>
      <c r="BK1156" s="16">
        <f t="shared" si="2472"/>
        <v>13.972906728792589</v>
      </c>
      <c r="BL1156" s="10">
        <f ca="1">IFERROR(AVERAGE(INDIRECT("BK"&amp;AC1156-Template!$F$10+1):INDIRECT("BK"&amp;AC1156)),0)</f>
        <v>13.954687651714005</v>
      </c>
      <c r="BM1156" s="35"/>
      <c r="BN1156" s="86"/>
      <c r="BO1156" s="35"/>
      <c r="BP1156" s="35"/>
      <c r="BQ1156" s="35"/>
      <c r="BR1156" s="35"/>
      <c r="BS1156" s="35"/>
      <c r="BT1156" s="35"/>
      <c r="BU1156" s="35"/>
      <c r="BV1156" s="35"/>
      <c r="BW1156" s="35"/>
      <c r="BX1156" s="35"/>
      <c r="BY1156" s="35"/>
      <c r="BZ1156" s="35"/>
      <c r="CA1156" s="35"/>
      <c r="CB1156" s="35"/>
      <c r="CC1156" s="35"/>
      <c r="CD1156" s="35"/>
      <c r="CE1156" s="35"/>
      <c r="CF1156" s="35"/>
      <c r="CG1156" s="35"/>
      <c r="CH1156" s="35"/>
    </row>
    <row r="1157" spans="1:86" ht="15.6" x14ac:dyDescent="0.3">
      <c r="A1157" s="35"/>
      <c r="B1157" s="86"/>
      <c r="C1157" s="35"/>
      <c r="D1157" s="35"/>
      <c r="E1157" s="35"/>
      <c r="F1157" s="35"/>
      <c r="G1157" s="35"/>
      <c r="H1157" s="35"/>
      <c r="I1157" s="35"/>
      <c r="J1157" s="35"/>
      <c r="K1157" s="35"/>
      <c r="L1157" s="35"/>
      <c r="M1157" s="35"/>
      <c r="N1157" s="35"/>
      <c r="O1157" s="35"/>
      <c r="P1157" s="35"/>
      <c r="Q1157" s="35"/>
      <c r="R1157" s="35"/>
      <c r="S1157" s="35"/>
      <c r="T1157" s="17">
        <f t="shared" si="2473"/>
        <v>47173</v>
      </c>
      <c r="U1157" s="216">
        <f t="shared" si="2466"/>
        <v>6</v>
      </c>
      <c r="V1157" s="216">
        <f t="shared" si="2473"/>
        <v>1152</v>
      </c>
      <c r="W1157" s="16">
        <f t="shared" si="2480"/>
        <v>3.1561643835616437</v>
      </c>
      <c r="X1157" s="16" t="e">
        <f>IF(Template!$F$7="Linear interpolation",LinInterp($I$5:$I$22,$G$5:$G$22,W1157),CubicSpline($I$5:$I$22,$G$5:$G$22,W1157))</f>
        <v>#VALUE!</v>
      </c>
      <c r="Y1157" s="221" t="e">
        <f t="shared" si="2467"/>
        <v>#VALUE!</v>
      </c>
      <c r="Z1157" s="221" t="e">
        <f>Y1157/PRODUCT($AA$6:AA1156)</f>
        <v>#VALUE!</v>
      </c>
      <c r="AA1157" s="16" t="e">
        <f t="shared" si="2474"/>
        <v>#VALUE!</v>
      </c>
      <c r="AB1157" s="10" t="e">
        <f t="shared" si="2475"/>
        <v>#VALUE!</v>
      </c>
      <c r="AC1157" s="90">
        <f t="shared" si="2468"/>
        <v>1157</v>
      </c>
      <c r="AD1157" s="17">
        <f t="shared" si="2476"/>
        <v>47150</v>
      </c>
      <c r="AE1157" s="16" t="e">
        <f t="shared" si="2469"/>
        <v>#VALUE!</v>
      </c>
      <c r="AF1157" s="10">
        <f ca="1">IFERROR(AVERAGE(INDIRECT("AE"&amp;AC1157-Template!$F$10+1):INDIRECT("AE"&amp;AC1157)),0)</f>
        <v>0</v>
      </c>
      <c r="AG1157" s="35"/>
      <c r="AH1157" s="86"/>
      <c r="AI1157" s="35"/>
      <c r="AJ1157" s="35"/>
      <c r="AK1157" s="35"/>
      <c r="AL1157" s="35"/>
      <c r="AM1157" s="35"/>
      <c r="AN1157" s="35"/>
      <c r="AO1157" s="35"/>
      <c r="AP1157" s="35"/>
      <c r="AQ1157" s="35"/>
      <c r="AR1157" s="35"/>
      <c r="AS1157" s="35"/>
      <c r="AT1157" s="35"/>
      <c r="AU1157" s="35"/>
      <c r="AV1157" s="35"/>
      <c r="AW1157" s="35"/>
      <c r="AX1157" s="35"/>
      <c r="AY1157" s="35"/>
      <c r="AZ1157" s="17">
        <f t="shared" ref="AZ1157" si="2608">AZ1156+1</f>
        <v>47173</v>
      </c>
      <c r="BA1157" s="216">
        <f t="shared" si="2492"/>
        <v>6</v>
      </c>
      <c r="BB1157" s="216">
        <f t="shared" ref="BB1157" si="2609">BB1156+1</f>
        <v>1152</v>
      </c>
      <c r="BC1157" s="16">
        <f t="shared" si="2494"/>
        <v>3.1561643835616437</v>
      </c>
      <c r="BD1157" s="16">
        <f>IF(Template!$F$7="Linear interpolation",LinInterp($AO$5:$AO$18,$AM$5:$AM$18,BC1157),CubicSpline($AO$5:$AO$18,$AM$5:$AM$18,BC1157))</f>
        <v>14.048546004735927</v>
      </c>
      <c r="BE1157" s="221">
        <f t="shared" si="2573"/>
        <v>1.5142048910043227</v>
      </c>
      <c r="BF1157" s="221">
        <f>BE1157/PRODUCT($BG$6:BG1156)</f>
        <v>1.0003833777321132</v>
      </c>
      <c r="BG1157" s="16">
        <f t="shared" si="2495"/>
        <v>1.0003833606269275</v>
      </c>
      <c r="BH1157" s="10">
        <f t="shared" si="2496"/>
        <v>13.992662882852059</v>
      </c>
      <c r="BI1157" s="90"/>
      <c r="BJ1157" s="17">
        <f t="shared" si="2479"/>
        <v>47150</v>
      </c>
      <c r="BK1157" s="16">
        <f t="shared" si="2472"/>
        <v>13.97397557996527</v>
      </c>
      <c r="BL1157" s="10">
        <f ca="1">IFERROR(AVERAGE(INDIRECT("BK"&amp;AC1157-Template!$F$10+1):INDIRECT("BK"&amp;AC1157)),0)</f>
        <v>13.95601771878674</v>
      </c>
      <c r="BM1157" s="35"/>
      <c r="BN1157" s="86"/>
      <c r="BO1157" s="35"/>
      <c r="BP1157" s="35"/>
      <c r="BQ1157" s="35"/>
      <c r="BR1157" s="35"/>
      <c r="BS1157" s="35"/>
      <c r="BT1157" s="35"/>
      <c r="BU1157" s="35"/>
      <c r="BV1157" s="35"/>
      <c r="BW1157" s="35"/>
      <c r="BX1157" s="35"/>
      <c r="BY1157" s="35"/>
      <c r="BZ1157" s="35"/>
      <c r="CA1157" s="35"/>
      <c r="CB1157" s="35"/>
      <c r="CC1157" s="35"/>
      <c r="CD1157" s="35"/>
      <c r="CE1157" s="35"/>
      <c r="CF1157" s="35"/>
      <c r="CG1157" s="35"/>
      <c r="CH1157" s="35"/>
    </row>
    <row r="1158" spans="1:86" ht="15.6" x14ac:dyDescent="0.3">
      <c r="A1158" s="35"/>
      <c r="B1158" s="86"/>
      <c r="C1158" s="35"/>
      <c r="D1158" s="35"/>
      <c r="E1158" s="35"/>
      <c r="F1158" s="35"/>
      <c r="G1158" s="35"/>
      <c r="H1158" s="35"/>
      <c r="I1158" s="35"/>
      <c r="J1158" s="35"/>
      <c r="K1158" s="35"/>
      <c r="L1158" s="35"/>
      <c r="M1158" s="35"/>
      <c r="N1158" s="35"/>
      <c r="O1158" s="35"/>
      <c r="P1158" s="35"/>
      <c r="Q1158" s="35"/>
      <c r="R1158" s="35"/>
      <c r="S1158" s="35"/>
      <c r="T1158" s="17">
        <f t="shared" si="2473"/>
        <v>47174</v>
      </c>
      <c r="U1158" s="216">
        <f t="shared" ref="U1158:U1221" si="2610">WEEKDAY(T1158,2)</f>
        <v>7</v>
      </c>
      <c r="V1158" s="216">
        <f t="shared" si="2473"/>
        <v>1153</v>
      </c>
      <c r="W1158" s="16">
        <f t="shared" si="2480"/>
        <v>3.1589041095890411</v>
      </c>
      <c r="X1158" s="16" t="e">
        <f>IF(Template!$F$7="Linear interpolation",LinInterp($I$5:$I$22,$G$5:$G$22,W1158),CubicSpline($I$5:$I$22,$G$5:$G$22,W1158))</f>
        <v>#VALUE!</v>
      </c>
      <c r="Y1158" s="221" t="e">
        <f t="shared" ref="Y1158:Y1221" si="2611">(1+(X1158/100))^W1158</f>
        <v>#VALUE!</v>
      </c>
      <c r="Z1158" s="221" t="e">
        <f>Y1158/PRODUCT($AA$6:AA1157)</f>
        <v>#VALUE!</v>
      </c>
      <c r="AA1158" s="16" t="e">
        <f t="shared" si="2474"/>
        <v>#VALUE!</v>
      </c>
      <c r="AB1158" s="10" t="e">
        <f t="shared" si="2475"/>
        <v>#VALUE!</v>
      </c>
      <c r="AC1158" s="90">
        <f t="shared" ref="AC1158:AC1221" si="2612">ROW(AD1158)</f>
        <v>1158</v>
      </c>
      <c r="AD1158" s="17">
        <f t="shared" si="2476"/>
        <v>47151</v>
      </c>
      <c r="AE1158" s="16" t="e">
        <f t="shared" ref="AE1158:AE1221" si="2613">IF(R1158&lt;&gt;0,R1158,VLOOKUP(AD1158,$T:$AB,9,FALSE))</f>
        <v>#VALUE!</v>
      </c>
      <c r="AF1158" s="10">
        <f ca="1">IFERROR(AVERAGE(INDIRECT("AE"&amp;AC1158-Template!$F$10+1):INDIRECT("AE"&amp;AC1158)),0)</f>
        <v>0</v>
      </c>
      <c r="AG1158" s="35"/>
      <c r="AH1158" s="86"/>
      <c r="AI1158" s="35"/>
      <c r="AJ1158" s="35"/>
      <c r="AK1158" s="35"/>
      <c r="AL1158" s="35"/>
      <c r="AM1158" s="35"/>
      <c r="AN1158" s="35"/>
      <c r="AO1158" s="35"/>
      <c r="AP1158" s="35"/>
      <c r="AQ1158" s="35"/>
      <c r="AR1158" s="35"/>
      <c r="AS1158" s="35"/>
      <c r="AT1158" s="35"/>
      <c r="AU1158" s="35"/>
      <c r="AV1158" s="35"/>
      <c r="AW1158" s="35"/>
      <c r="AX1158" s="35"/>
      <c r="AY1158" s="35"/>
      <c r="AZ1158" s="17">
        <f t="shared" ref="AZ1158" si="2614">AZ1157+1</f>
        <v>47174</v>
      </c>
      <c r="BA1158" s="216">
        <f t="shared" si="2492"/>
        <v>7</v>
      </c>
      <c r="BB1158" s="216">
        <f t="shared" ref="BB1158" si="2615">BB1157+1</f>
        <v>1153</v>
      </c>
      <c r="BC1158" s="16">
        <f t="shared" si="2494"/>
        <v>3.1589041095890411</v>
      </c>
      <c r="BD1158" s="16">
        <f>IF(Template!$F$7="Linear interpolation",LinInterp($AO$5:$AO$18,$AM$5:$AM$18,BC1158),CubicSpline($AO$5:$AO$18,$AM$5:$AM$18,BC1158))</f>
        <v>14.049382635694691</v>
      </c>
      <c r="BE1158" s="221">
        <f t="shared" si="2573"/>
        <v>1.5147854285097815</v>
      </c>
      <c r="BF1158" s="221">
        <f>BE1158/PRODUCT($BG$6:BG1157)</f>
        <v>1.0003834113927808</v>
      </c>
      <c r="BG1158" s="16">
        <f t="shared" si="2495"/>
        <v>1.0003833606269275</v>
      </c>
      <c r="BH1158" s="10">
        <f t="shared" si="2496"/>
        <v>13.992662882852059</v>
      </c>
      <c r="BI1158" s="90"/>
      <c r="BJ1158" s="17">
        <f t="shared" si="2479"/>
        <v>47151</v>
      </c>
      <c r="BK1158" s="16">
        <f t="shared" ref="BK1158:BK1221" si="2616">IF(AX1158&lt;&gt;0,AX1158,VLOOKUP(BJ1158,$AZ:$BH,9,FALSE))</f>
        <v>13.975025780775919</v>
      </c>
      <c r="BL1158" s="10">
        <f ca="1">IFERROR(AVERAGE(INDIRECT("BK"&amp;AC1158-Template!$F$10+1):INDIRECT("BK"&amp;AC1158)),0)</f>
        <v>13.957330027284792</v>
      </c>
      <c r="BM1158" s="35"/>
      <c r="BN1158" s="86"/>
      <c r="BO1158" s="35"/>
      <c r="BP1158" s="35"/>
      <c r="BQ1158" s="35"/>
      <c r="BR1158" s="35"/>
      <c r="BS1158" s="35"/>
      <c r="BT1158" s="35"/>
      <c r="BU1158" s="35"/>
      <c r="BV1158" s="35"/>
      <c r="BW1158" s="35"/>
      <c r="BX1158" s="35"/>
      <c r="BY1158" s="35"/>
      <c r="BZ1158" s="35"/>
      <c r="CA1158" s="35"/>
      <c r="CB1158" s="35"/>
      <c r="CC1158" s="35"/>
      <c r="CD1158" s="35"/>
      <c r="CE1158" s="35"/>
      <c r="CF1158" s="35"/>
      <c r="CG1158" s="35"/>
      <c r="CH1158" s="35"/>
    </row>
    <row r="1159" spans="1:86" ht="15.6" x14ac:dyDescent="0.3">
      <c r="A1159" s="35"/>
      <c r="B1159" s="86"/>
      <c r="C1159" s="35"/>
      <c r="D1159" s="35"/>
      <c r="E1159" s="35"/>
      <c r="F1159" s="35"/>
      <c r="G1159" s="35"/>
      <c r="H1159" s="35"/>
      <c r="I1159" s="35"/>
      <c r="J1159" s="35"/>
      <c r="K1159" s="35"/>
      <c r="L1159" s="35"/>
      <c r="M1159" s="35"/>
      <c r="N1159" s="35"/>
      <c r="O1159" s="35"/>
      <c r="P1159" s="35"/>
      <c r="Q1159" s="35"/>
      <c r="R1159" s="35"/>
      <c r="S1159" s="35"/>
      <c r="T1159" s="17">
        <f t="shared" ref="T1159:V1222" si="2617">T1158+1</f>
        <v>47175</v>
      </c>
      <c r="U1159" s="216">
        <f t="shared" si="2610"/>
        <v>1</v>
      </c>
      <c r="V1159" s="216">
        <f t="shared" si="2617"/>
        <v>1154</v>
      </c>
      <c r="W1159" s="16">
        <f t="shared" si="2480"/>
        <v>3.1616438356164385</v>
      </c>
      <c r="X1159" s="16" t="e">
        <f>IF(Template!$F$7="Linear interpolation",LinInterp($I$5:$I$22,$G$5:$G$22,W1159),CubicSpline($I$5:$I$22,$G$5:$G$22,W1159))</f>
        <v>#VALUE!</v>
      </c>
      <c r="Y1159" s="221" t="e">
        <f t="shared" si="2611"/>
        <v>#VALUE!</v>
      </c>
      <c r="Z1159" s="221" t="e">
        <f>Y1159/PRODUCT($AA$6:AA1158)</f>
        <v>#VALUE!</v>
      </c>
      <c r="AA1159" s="16" t="e">
        <f t="shared" ref="AA1159:AA1222" si="2618">1+AB1159/365/100</f>
        <v>#VALUE!</v>
      </c>
      <c r="AB1159" s="10" t="e">
        <f t="shared" ref="AB1159:AB1222" si="2619">IF(OR(U1159=6,U1159=7),AB1158,(Z1159-1)*365*100)</f>
        <v>#VALUE!</v>
      </c>
      <c r="AC1159" s="90">
        <f t="shared" si="2612"/>
        <v>1159</v>
      </c>
      <c r="AD1159" s="17">
        <f t="shared" ref="AD1159:AD1222" si="2620">AD1158+1</f>
        <v>47152</v>
      </c>
      <c r="AE1159" s="16" t="e">
        <f t="shared" si="2613"/>
        <v>#VALUE!</v>
      </c>
      <c r="AF1159" s="10">
        <f ca="1">IFERROR(AVERAGE(INDIRECT("AE"&amp;AC1159-Template!$F$10+1):INDIRECT("AE"&amp;AC1159)),0)</f>
        <v>0</v>
      </c>
      <c r="AG1159" s="35"/>
      <c r="AH1159" s="86"/>
      <c r="AI1159" s="35"/>
      <c r="AJ1159" s="35"/>
      <c r="AK1159" s="35"/>
      <c r="AL1159" s="35"/>
      <c r="AM1159" s="35"/>
      <c r="AN1159" s="35"/>
      <c r="AO1159" s="35"/>
      <c r="AP1159" s="35"/>
      <c r="AQ1159" s="35"/>
      <c r="AR1159" s="35"/>
      <c r="AS1159" s="35"/>
      <c r="AT1159" s="35"/>
      <c r="AU1159" s="35"/>
      <c r="AV1159" s="35"/>
      <c r="AW1159" s="35"/>
      <c r="AX1159" s="35"/>
      <c r="AY1159" s="35"/>
      <c r="AZ1159" s="17">
        <f t="shared" ref="AZ1159" si="2621">AZ1158+1</f>
        <v>47175</v>
      </c>
      <c r="BA1159" s="216">
        <f t="shared" si="2492"/>
        <v>1</v>
      </c>
      <c r="BB1159" s="216">
        <f t="shared" ref="BB1159" si="2622">BB1158+1</f>
        <v>1154</v>
      </c>
      <c r="BC1159" s="16">
        <f t="shared" si="2494"/>
        <v>3.1616438356164385</v>
      </c>
      <c r="BD1159" s="16">
        <f>IF(Template!$F$7="Linear interpolation",LinInterp($AO$5:$AO$18,$AM$5:$AM$18,BC1159),CubicSpline($AO$5:$AO$18,$AM$5:$AM$18,BC1159))</f>
        <v>14.05021839990347</v>
      </c>
      <c r="BE1159" s="221">
        <f t="shared" si="2573"/>
        <v>1.5153662128327738</v>
      </c>
      <c r="BF1159" s="221">
        <f>BE1159/PRODUCT($BG$6:BG1158)</f>
        <v>1.0003834610575455</v>
      </c>
      <c r="BG1159" s="16">
        <f t="shared" si="2495"/>
        <v>1.0003834610575455</v>
      </c>
      <c r="BH1159" s="10">
        <f t="shared" si="2496"/>
        <v>13.996328600410667</v>
      </c>
      <c r="BI1159" s="90"/>
      <c r="BJ1159" s="17">
        <f t="shared" ref="BJ1159:BJ1222" si="2623">BJ1158+1</f>
        <v>47152</v>
      </c>
      <c r="BK1159" s="16">
        <f t="shared" si="2616"/>
        <v>13.975025780775919</v>
      </c>
      <c r="BL1159" s="10">
        <f ca="1">IFERROR(AVERAGE(INDIRECT("BK"&amp;AC1159-Template!$F$10+1):INDIRECT("BK"&amp;AC1159)),0)</f>
        <v>13.958590132731707</v>
      </c>
      <c r="BM1159" s="35"/>
      <c r="BN1159" s="86"/>
      <c r="BO1159" s="35"/>
      <c r="BP1159" s="35"/>
      <c r="BQ1159" s="35"/>
      <c r="BR1159" s="35"/>
      <c r="BS1159" s="35"/>
      <c r="BT1159" s="35"/>
      <c r="BU1159" s="35"/>
      <c r="BV1159" s="35"/>
      <c r="BW1159" s="35"/>
      <c r="BX1159" s="35"/>
      <c r="BY1159" s="35"/>
      <c r="BZ1159" s="35"/>
      <c r="CA1159" s="35"/>
      <c r="CB1159" s="35"/>
      <c r="CC1159" s="35"/>
      <c r="CD1159" s="35"/>
      <c r="CE1159" s="35"/>
      <c r="CF1159" s="35"/>
      <c r="CG1159" s="35"/>
      <c r="CH1159" s="35"/>
    </row>
    <row r="1160" spans="1:86" ht="15.6" x14ac:dyDescent="0.3">
      <c r="A1160" s="35"/>
      <c r="B1160" s="86"/>
      <c r="C1160" s="35"/>
      <c r="D1160" s="35"/>
      <c r="E1160" s="35"/>
      <c r="F1160" s="35"/>
      <c r="G1160" s="35"/>
      <c r="H1160" s="35"/>
      <c r="I1160" s="35"/>
      <c r="J1160" s="35"/>
      <c r="K1160" s="35"/>
      <c r="L1160" s="35"/>
      <c r="M1160" s="35"/>
      <c r="N1160" s="35"/>
      <c r="O1160" s="35"/>
      <c r="P1160" s="35"/>
      <c r="Q1160" s="35"/>
      <c r="R1160" s="35"/>
      <c r="S1160" s="35"/>
      <c r="T1160" s="17">
        <f t="shared" si="2617"/>
        <v>47176</v>
      </c>
      <c r="U1160" s="216">
        <f t="shared" si="2610"/>
        <v>2</v>
      </c>
      <c r="V1160" s="216">
        <f t="shared" si="2617"/>
        <v>1155</v>
      </c>
      <c r="W1160" s="16">
        <f t="shared" ref="W1160:W1223" si="2624">YEARFRAC($T$5,T1160,3)</f>
        <v>3.1643835616438358</v>
      </c>
      <c r="X1160" s="16" t="e">
        <f>IF(Template!$F$7="Linear interpolation",LinInterp($I$5:$I$22,$G$5:$G$22,W1160),CubicSpline($I$5:$I$22,$G$5:$G$22,W1160))</f>
        <v>#VALUE!</v>
      </c>
      <c r="Y1160" s="221" t="e">
        <f t="shared" si="2611"/>
        <v>#VALUE!</v>
      </c>
      <c r="Z1160" s="221" t="e">
        <f>Y1160/PRODUCT($AA$6:AA1159)</f>
        <v>#VALUE!</v>
      </c>
      <c r="AA1160" s="16" t="e">
        <f t="shared" si="2618"/>
        <v>#VALUE!</v>
      </c>
      <c r="AB1160" s="10" t="e">
        <f t="shared" si="2619"/>
        <v>#VALUE!</v>
      </c>
      <c r="AC1160" s="90">
        <f t="shared" si="2612"/>
        <v>1160</v>
      </c>
      <c r="AD1160" s="17">
        <f t="shared" si="2620"/>
        <v>47153</v>
      </c>
      <c r="AE1160" s="16" t="e">
        <f t="shared" si="2613"/>
        <v>#VALUE!</v>
      </c>
      <c r="AF1160" s="10">
        <f ca="1">IFERROR(AVERAGE(INDIRECT("AE"&amp;AC1160-Template!$F$10+1):INDIRECT("AE"&amp;AC1160)),0)</f>
        <v>0</v>
      </c>
      <c r="AG1160" s="35"/>
      <c r="AH1160" s="86"/>
      <c r="AI1160" s="35"/>
      <c r="AJ1160" s="35"/>
      <c r="AK1160" s="35"/>
      <c r="AL1160" s="35"/>
      <c r="AM1160" s="35"/>
      <c r="AN1160" s="35"/>
      <c r="AO1160" s="35"/>
      <c r="AP1160" s="35"/>
      <c r="AQ1160" s="35"/>
      <c r="AR1160" s="35"/>
      <c r="AS1160" s="35"/>
      <c r="AT1160" s="35"/>
      <c r="AU1160" s="35"/>
      <c r="AV1160" s="35"/>
      <c r="AW1160" s="35"/>
      <c r="AX1160" s="35"/>
      <c r="AY1160" s="35"/>
      <c r="AZ1160" s="17">
        <f t="shared" ref="AZ1160" si="2625">AZ1159+1</f>
        <v>47176</v>
      </c>
      <c r="BA1160" s="216">
        <f t="shared" si="2492"/>
        <v>2</v>
      </c>
      <c r="BB1160" s="216">
        <f t="shared" ref="BB1160" si="2626">BB1159+1</f>
        <v>1155</v>
      </c>
      <c r="BC1160" s="16">
        <f t="shared" si="2494"/>
        <v>3.1643835616438358</v>
      </c>
      <c r="BD1160" s="16">
        <f>IF(Template!$F$7="Linear interpolation",LinInterp($AO$5:$AO$18,$AM$5:$AM$18,BC1160),CubicSpline($AO$5:$AO$18,$AM$5:$AM$18,BC1160))</f>
        <v>14.051053279684153</v>
      </c>
      <c r="BE1160" s="221">
        <f t="shared" si="2573"/>
        <v>1.5159472432484093</v>
      </c>
      <c r="BF1160" s="221">
        <f>BE1160/PRODUCT($BG$6:BG1159)</f>
        <v>1.0003834257427116</v>
      </c>
      <c r="BG1160" s="16">
        <f t="shared" si="2495"/>
        <v>1.0003834257427116</v>
      </c>
      <c r="BH1160" s="10">
        <f t="shared" si="2496"/>
        <v>13.995039608971638</v>
      </c>
      <c r="BI1160" s="90"/>
      <c r="BJ1160" s="17">
        <f t="shared" si="2623"/>
        <v>47153</v>
      </c>
      <c r="BK1160" s="16">
        <f t="shared" si="2616"/>
        <v>13.975025780775919</v>
      </c>
      <c r="BL1160" s="10">
        <f ca="1">IFERROR(AVERAGE(INDIRECT("BK"&amp;AC1160-Template!$F$10+1):INDIRECT("BK"&amp;AC1160)),0)</f>
        <v>13.959798599394665</v>
      </c>
      <c r="BM1160" s="35"/>
      <c r="BN1160" s="86"/>
      <c r="BO1160" s="35"/>
      <c r="BP1160" s="35"/>
      <c r="BQ1160" s="35"/>
      <c r="BR1160" s="35"/>
      <c r="BS1160" s="35"/>
      <c r="BT1160" s="35"/>
      <c r="BU1160" s="35"/>
      <c r="BV1160" s="35"/>
      <c r="BW1160" s="35"/>
      <c r="BX1160" s="35"/>
      <c r="BY1160" s="35"/>
      <c r="BZ1160" s="35"/>
      <c r="CA1160" s="35"/>
      <c r="CB1160" s="35"/>
      <c r="CC1160" s="35"/>
      <c r="CD1160" s="35"/>
      <c r="CE1160" s="35"/>
      <c r="CF1160" s="35"/>
      <c r="CG1160" s="35"/>
      <c r="CH1160" s="35"/>
    </row>
    <row r="1161" spans="1:86" ht="15.6" x14ac:dyDescent="0.3">
      <c r="A1161" s="35"/>
      <c r="B1161" s="86"/>
      <c r="C1161" s="35"/>
      <c r="D1161" s="35"/>
      <c r="E1161" s="35"/>
      <c r="F1161" s="35"/>
      <c r="G1161" s="35"/>
      <c r="H1161" s="35"/>
      <c r="I1161" s="35"/>
      <c r="J1161" s="35"/>
      <c r="K1161" s="35"/>
      <c r="L1161" s="35"/>
      <c r="M1161" s="35"/>
      <c r="N1161" s="35"/>
      <c r="O1161" s="35"/>
      <c r="P1161" s="35"/>
      <c r="Q1161" s="35"/>
      <c r="R1161" s="35"/>
      <c r="S1161" s="35"/>
      <c r="T1161" s="17">
        <f t="shared" si="2617"/>
        <v>47177</v>
      </c>
      <c r="U1161" s="216">
        <f t="shared" si="2610"/>
        <v>3</v>
      </c>
      <c r="V1161" s="216">
        <f t="shared" si="2617"/>
        <v>1156</v>
      </c>
      <c r="W1161" s="16">
        <f t="shared" si="2624"/>
        <v>3.1671232876712327</v>
      </c>
      <c r="X1161" s="16" t="e">
        <f>IF(Template!$F$7="Linear interpolation",LinInterp($I$5:$I$22,$G$5:$G$22,W1161),CubicSpline($I$5:$I$22,$G$5:$G$22,W1161))</f>
        <v>#VALUE!</v>
      </c>
      <c r="Y1161" s="221" t="e">
        <f t="shared" si="2611"/>
        <v>#VALUE!</v>
      </c>
      <c r="Z1161" s="221" t="e">
        <f>Y1161/PRODUCT($AA$6:AA1160)</f>
        <v>#VALUE!</v>
      </c>
      <c r="AA1161" s="16" t="e">
        <f t="shared" si="2618"/>
        <v>#VALUE!</v>
      </c>
      <c r="AB1161" s="10" t="e">
        <f t="shared" si="2619"/>
        <v>#VALUE!</v>
      </c>
      <c r="AC1161" s="90">
        <f t="shared" si="2612"/>
        <v>1161</v>
      </c>
      <c r="AD1161" s="17">
        <f t="shared" si="2620"/>
        <v>47154</v>
      </c>
      <c r="AE1161" s="16" t="e">
        <f t="shared" si="2613"/>
        <v>#VALUE!</v>
      </c>
      <c r="AF1161" s="10">
        <f ca="1">IFERROR(AVERAGE(INDIRECT("AE"&amp;AC1161-Template!$F$10+1):INDIRECT("AE"&amp;AC1161)),0)</f>
        <v>0</v>
      </c>
      <c r="AG1161" s="35"/>
      <c r="AH1161" s="86"/>
      <c r="AI1161" s="35"/>
      <c r="AJ1161" s="35"/>
      <c r="AK1161" s="35"/>
      <c r="AL1161" s="35"/>
      <c r="AM1161" s="35"/>
      <c r="AN1161" s="35"/>
      <c r="AO1161" s="35"/>
      <c r="AP1161" s="35"/>
      <c r="AQ1161" s="35"/>
      <c r="AR1161" s="35"/>
      <c r="AS1161" s="35"/>
      <c r="AT1161" s="35"/>
      <c r="AU1161" s="35"/>
      <c r="AV1161" s="35"/>
      <c r="AW1161" s="35"/>
      <c r="AX1161" s="35"/>
      <c r="AY1161" s="35"/>
      <c r="AZ1161" s="17">
        <f t="shared" ref="AZ1161" si="2627">AZ1160+1</f>
        <v>47177</v>
      </c>
      <c r="BA1161" s="216">
        <f t="shared" si="2492"/>
        <v>3</v>
      </c>
      <c r="BB1161" s="216">
        <f t="shared" ref="BB1161" si="2628">BB1160+1</f>
        <v>1156</v>
      </c>
      <c r="BC1161" s="16">
        <f t="shared" si="2494"/>
        <v>3.1671232876712327</v>
      </c>
      <c r="BD1161" s="16">
        <f>IF(Template!$F$7="Linear interpolation",LinInterp($AO$5:$AO$18,$AM$5:$AM$18,BC1161),CubicSpline($AO$5:$AO$18,$AM$5:$AM$18,BC1161))</f>
        <v>14.051887257358633</v>
      </c>
      <c r="BE1161" s="221">
        <f t="shared" si="2573"/>
        <v>1.516528519028022</v>
      </c>
      <c r="BF1161" s="221">
        <f>BE1161/PRODUCT($BG$6:BG1160)</f>
        <v>1.0003834406389811</v>
      </c>
      <c r="BG1161" s="16">
        <f t="shared" si="2495"/>
        <v>1.0003834406389811</v>
      </c>
      <c r="BH1161" s="10">
        <f t="shared" si="2496"/>
        <v>13.995583322810257</v>
      </c>
      <c r="BI1161" s="90"/>
      <c r="BJ1161" s="17">
        <f t="shared" si="2623"/>
        <v>47154</v>
      </c>
      <c r="BK1161" s="16">
        <f t="shared" si="2616"/>
        <v>13.981139559907319</v>
      </c>
      <c r="BL1161" s="10">
        <f ca="1">IFERROR(AVERAGE(INDIRECT("BK"&amp;AC1161-Template!$F$10+1):INDIRECT("BK"&amp;AC1161)),0)</f>
        <v>13.961210858695329</v>
      </c>
      <c r="BM1161" s="35"/>
      <c r="BN1161" s="86"/>
      <c r="BO1161" s="35"/>
      <c r="BP1161" s="35"/>
      <c r="BQ1161" s="35"/>
      <c r="BR1161" s="35"/>
      <c r="BS1161" s="35"/>
      <c r="BT1161" s="35"/>
      <c r="BU1161" s="35"/>
      <c r="BV1161" s="35"/>
      <c r="BW1161" s="35"/>
      <c r="BX1161" s="35"/>
      <c r="BY1161" s="35"/>
      <c r="BZ1161" s="35"/>
      <c r="CA1161" s="35"/>
      <c r="CB1161" s="35"/>
      <c r="CC1161" s="35"/>
      <c r="CD1161" s="35"/>
      <c r="CE1161" s="35"/>
      <c r="CF1161" s="35"/>
      <c r="CG1161" s="35"/>
      <c r="CH1161" s="35"/>
    </row>
    <row r="1162" spans="1:86" ht="15.6" x14ac:dyDescent="0.3">
      <c r="A1162" s="35"/>
      <c r="B1162" s="86"/>
      <c r="C1162" s="35"/>
      <c r="D1162" s="35"/>
      <c r="E1162" s="35"/>
      <c r="F1162" s="35"/>
      <c r="G1162" s="35"/>
      <c r="H1162" s="35"/>
      <c r="I1162" s="35"/>
      <c r="J1162" s="35"/>
      <c r="K1162" s="35"/>
      <c r="L1162" s="35"/>
      <c r="M1162" s="35"/>
      <c r="N1162" s="35"/>
      <c r="O1162" s="35"/>
      <c r="P1162" s="35"/>
      <c r="Q1162" s="35"/>
      <c r="R1162" s="35"/>
      <c r="S1162" s="35"/>
      <c r="T1162" s="17">
        <f t="shared" si="2617"/>
        <v>47178</v>
      </c>
      <c r="U1162" s="216">
        <f t="shared" si="2610"/>
        <v>4</v>
      </c>
      <c r="V1162" s="216">
        <f t="shared" si="2617"/>
        <v>1157</v>
      </c>
      <c r="W1162" s="16">
        <f t="shared" si="2624"/>
        <v>3.1698630136986301</v>
      </c>
      <c r="X1162" s="16" t="e">
        <f>IF(Template!$F$7="Linear interpolation",LinInterp($I$5:$I$22,$G$5:$G$22,W1162),CubicSpline($I$5:$I$22,$G$5:$G$22,W1162))</f>
        <v>#VALUE!</v>
      </c>
      <c r="Y1162" s="221" t="e">
        <f t="shared" si="2611"/>
        <v>#VALUE!</v>
      </c>
      <c r="Z1162" s="221" t="e">
        <f>Y1162/PRODUCT($AA$6:AA1161)</f>
        <v>#VALUE!</v>
      </c>
      <c r="AA1162" s="16" t="e">
        <f t="shared" si="2618"/>
        <v>#VALUE!</v>
      </c>
      <c r="AB1162" s="10" t="e">
        <f t="shared" si="2619"/>
        <v>#VALUE!</v>
      </c>
      <c r="AC1162" s="90">
        <f t="shared" si="2612"/>
        <v>1162</v>
      </c>
      <c r="AD1162" s="17">
        <f t="shared" si="2620"/>
        <v>47155</v>
      </c>
      <c r="AE1162" s="16" t="e">
        <f t="shared" si="2613"/>
        <v>#VALUE!</v>
      </c>
      <c r="AF1162" s="10">
        <f ca="1">IFERROR(AVERAGE(INDIRECT("AE"&amp;AC1162-Template!$F$10+1):INDIRECT("AE"&amp;AC1162)),0)</f>
        <v>0</v>
      </c>
      <c r="AG1162" s="35"/>
      <c r="AH1162" s="86"/>
      <c r="AI1162" s="35"/>
      <c r="AJ1162" s="35"/>
      <c r="AK1162" s="35"/>
      <c r="AL1162" s="35"/>
      <c r="AM1162" s="35"/>
      <c r="AN1162" s="35"/>
      <c r="AO1162" s="35"/>
      <c r="AP1162" s="35"/>
      <c r="AQ1162" s="35"/>
      <c r="AR1162" s="35"/>
      <c r="AS1162" s="35"/>
      <c r="AT1162" s="35"/>
      <c r="AU1162" s="35"/>
      <c r="AV1162" s="35"/>
      <c r="AW1162" s="35"/>
      <c r="AX1162" s="35"/>
      <c r="AY1162" s="35"/>
      <c r="AZ1162" s="17">
        <f t="shared" ref="AZ1162" si="2629">AZ1161+1</f>
        <v>47178</v>
      </c>
      <c r="BA1162" s="216">
        <f t="shared" si="2492"/>
        <v>4</v>
      </c>
      <c r="BB1162" s="216">
        <f t="shared" ref="BB1162" si="2630">BB1161+1</f>
        <v>1157</v>
      </c>
      <c r="BC1162" s="16">
        <f t="shared" si="2494"/>
        <v>3.1698630136986301</v>
      </c>
      <c r="BD1162" s="16">
        <f>IF(Template!$F$7="Linear interpolation",LinInterp($AO$5:$AO$18,$AM$5:$AM$18,BC1162),CubicSpline($AO$5:$AO$18,$AM$5:$AM$18,BC1162))</f>
        <v>14.0527203152488</v>
      </c>
      <c r="BE1162" s="221">
        <f t="shared" si="2573"/>
        <v>1.5171100394391506</v>
      </c>
      <c r="BF1162" s="221">
        <f>BE1162/PRODUCT($BG$6:BG1161)</f>
        <v>1.0003834549788098</v>
      </c>
      <c r="BG1162" s="16">
        <f t="shared" si="2495"/>
        <v>1.0003834549788098</v>
      </c>
      <c r="BH1162" s="10">
        <f t="shared" si="2496"/>
        <v>13.996106726556267</v>
      </c>
      <c r="BI1162" s="90"/>
      <c r="BJ1162" s="17">
        <f t="shared" si="2623"/>
        <v>47155</v>
      </c>
      <c r="BK1162" s="16">
        <f t="shared" si="2616"/>
        <v>13.979038850520876</v>
      </c>
      <c r="BL1162" s="10">
        <f ca="1">IFERROR(AVERAGE(INDIRECT("BK"&amp;AC1162-Template!$F$10+1):INDIRECT("BK"&amp;AC1162)),0)</f>
        <v>13.962553094349779</v>
      </c>
      <c r="BM1162" s="35"/>
      <c r="BN1162" s="86"/>
      <c r="BO1162" s="35"/>
      <c r="BP1162" s="35"/>
      <c r="BQ1162" s="35"/>
      <c r="BR1162" s="35"/>
      <c r="BS1162" s="35"/>
      <c r="BT1162" s="35"/>
      <c r="BU1162" s="35"/>
      <c r="BV1162" s="35"/>
      <c r="BW1162" s="35"/>
      <c r="BX1162" s="35"/>
      <c r="BY1162" s="35"/>
      <c r="BZ1162" s="35"/>
      <c r="CA1162" s="35"/>
      <c r="CB1162" s="35"/>
      <c r="CC1162" s="35"/>
      <c r="CD1162" s="35"/>
      <c r="CE1162" s="35"/>
      <c r="CF1162" s="35"/>
      <c r="CG1162" s="35"/>
      <c r="CH1162" s="35"/>
    </row>
    <row r="1163" spans="1:86" ht="15.6" x14ac:dyDescent="0.3">
      <c r="A1163" s="35"/>
      <c r="B1163" s="86"/>
      <c r="C1163" s="35"/>
      <c r="D1163" s="35"/>
      <c r="E1163" s="35"/>
      <c r="F1163" s="35"/>
      <c r="G1163" s="35"/>
      <c r="H1163" s="35"/>
      <c r="I1163" s="35"/>
      <c r="J1163" s="35"/>
      <c r="K1163" s="35"/>
      <c r="L1163" s="35"/>
      <c r="M1163" s="35"/>
      <c r="N1163" s="35"/>
      <c r="O1163" s="35"/>
      <c r="P1163" s="35"/>
      <c r="Q1163" s="35"/>
      <c r="R1163" s="35"/>
      <c r="S1163" s="35"/>
      <c r="T1163" s="17">
        <f t="shared" si="2617"/>
        <v>47179</v>
      </c>
      <c r="U1163" s="216">
        <f t="shared" si="2610"/>
        <v>5</v>
      </c>
      <c r="V1163" s="216">
        <f t="shared" si="2617"/>
        <v>1158</v>
      </c>
      <c r="W1163" s="16">
        <f t="shared" si="2624"/>
        <v>3.1726027397260275</v>
      </c>
      <c r="X1163" s="16" t="e">
        <f>IF(Template!$F$7="Linear interpolation",LinInterp($I$5:$I$22,$G$5:$G$22,W1163),CubicSpline($I$5:$I$22,$G$5:$G$22,W1163))</f>
        <v>#VALUE!</v>
      </c>
      <c r="Y1163" s="221" t="e">
        <f t="shared" si="2611"/>
        <v>#VALUE!</v>
      </c>
      <c r="Z1163" s="221" t="e">
        <f>Y1163/PRODUCT($AA$6:AA1162)</f>
        <v>#VALUE!</v>
      </c>
      <c r="AA1163" s="16" t="e">
        <f t="shared" si="2618"/>
        <v>#VALUE!</v>
      </c>
      <c r="AB1163" s="10" t="e">
        <f t="shared" si="2619"/>
        <v>#VALUE!</v>
      </c>
      <c r="AC1163" s="90">
        <f t="shared" si="2612"/>
        <v>1163</v>
      </c>
      <c r="AD1163" s="17">
        <f t="shared" si="2620"/>
        <v>47156</v>
      </c>
      <c r="AE1163" s="16" t="e">
        <f t="shared" si="2613"/>
        <v>#VALUE!</v>
      </c>
      <c r="AF1163" s="10">
        <f ca="1">IFERROR(AVERAGE(INDIRECT("AE"&amp;AC1163-Template!$F$10+1):INDIRECT("AE"&amp;AC1163)),0)</f>
        <v>0</v>
      </c>
      <c r="AG1163" s="35"/>
      <c r="AH1163" s="86"/>
      <c r="AI1163" s="35"/>
      <c r="AJ1163" s="35"/>
      <c r="AK1163" s="35"/>
      <c r="AL1163" s="35"/>
      <c r="AM1163" s="35"/>
      <c r="AN1163" s="35"/>
      <c r="AO1163" s="35"/>
      <c r="AP1163" s="35"/>
      <c r="AQ1163" s="35"/>
      <c r="AR1163" s="35"/>
      <c r="AS1163" s="35"/>
      <c r="AT1163" s="35"/>
      <c r="AU1163" s="35"/>
      <c r="AV1163" s="35"/>
      <c r="AW1163" s="35"/>
      <c r="AX1163" s="35"/>
      <c r="AY1163" s="35"/>
      <c r="AZ1163" s="17">
        <f t="shared" ref="AZ1163" si="2631">AZ1162+1</f>
        <v>47179</v>
      </c>
      <c r="BA1163" s="216">
        <f t="shared" si="2492"/>
        <v>5</v>
      </c>
      <c r="BB1163" s="216">
        <f t="shared" ref="BB1163" si="2632">BB1162+1</f>
        <v>1158</v>
      </c>
      <c r="BC1163" s="16">
        <f t="shared" si="2494"/>
        <v>3.1726027397260275</v>
      </c>
      <c r="BD1163" s="16">
        <f>IF(Template!$F$7="Linear interpolation",LinInterp($AO$5:$AO$18,$AM$5:$AM$18,BC1163),CubicSpline($AO$5:$AO$18,$AM$5:$AM$18,BC1163))</f>
        <v>14.053552435676547</v>
      </c>
      <c r="BE1163" s="221">
        <f t="shared" si="2573"/>
        <v>1.5176918037455431</v>
      </c>
      <c r="BF1163" s="221">
        <f>BE1163/PRODUCT($BG$6:BG1162)</f>
        <v>1.0003834687605175</v>
      </c>
      <c r="BG1163" s="16">
        <f t="shared" si="2495"/>
        <v>1.0003834687605175</v>
      </c>
      <c r="BH1163" s="10">
        <f t="shared" si="2496"/>
        <v>13.996609758890056</v>
      </c>
      <c r="BI1163" s="90"/>
      <c r="BJ1163" s="17">
        <f t="shared" si="2623"/>
        <v>47156</v>
      </c>
      <c r="BK1163" s="16">
        <f t="shared" si="2616"/>
        <v>13.979994877182268</v>
      </c>
      <c r="BL1163" s="10">
        <f ca="1">IFERROR(AVERAGE(INDIRECT("BK"&amp;AC1163-Template!$F$10+1):INDIRECT("BK"&amp;AC1163)),0)</f>
        <v>13.963623038281893</v>
      </c>
      <c r="BM1163" s="35"/>
      <c r="BN1163" s="86"/>
      <c r="BO1163" s="35"/>
      <c r="BP1163" s="35"/>
      <c r="BQ1163" s="35"/>
      <c r="BR1163" s="35"/>
      <c r="BS1163" s="35"/>
      <c r="BT1163" s="35"/>
      <c r="BU1163" s="35"/>
      <c r="BV1163" s="35"/>
      <c r="BW1163" s="35"/>
      <c r="BX1163" s="35"/>
      <c r="BY1163" s="35"/>
      <c r="BZ1163" s="35"/>
      <c r="CA1163" s="35"/>
      <c r="CB1163" s="35"/>
      <c r="CC1163" s="35"/>
      <c r="CD1163" s="35"/>
      <c r="CE1163" s="35"/>
      <c r="CF1163" s="35"/>
      <c r="CG1163" s="35"/>
      <c r="CH1163" s="35"/>
    </row>
    <row r="1164" spans="1:86" ht="15.6" x14ac:dyDescent="0.3">
      <c r="A1164" s="35"/>
      <c r="B1164" s="86"/>
      <c r="C1164" s="35"/>
      <c r="D1164" s="35"/>
      <c r="E1164" s="35"/>
      <c r="F1164" s="35"/>
      <c r="G1164" s="35"/>
      <c r="H1164" s="35"/>
      <c r="I1164" s="35"/>
      <c r="J1164" s="35"/>
      <c r="K1164" s="35"/>
      <c r="L1164" s="35"/>
      <c r="M1164" s="35"/>
      <c r="N1164" s="35"/>
      <c r="O1164" s="35"/>
      <c r="P1164" s="35"/>
      <c r="Q1164" s="35"/>
      <c r="R1164" s="35"/>
      <c r="S1164" s="35"/>
      <c r="T1164" s="17">
        <f t="shared" si="2617"/>
        <v>47180</v>
      </c>
      <c r="U1164" s="216">
        <f t="shared" si="2610"/>
        <v>6</v>
      </c>
      <c r="V1164" s="216">
        <f t="shared" si="2617"/>
        <v>1159</v>
      </c>
      <c r="W1164" s="16">
        <f t="shared" si="2624"/>
        <v>3.1753424657534248</v>
      </c>
      <c r="X1164" s="16" t="e">
        <f>IF(Template!$F$7="Linear interpolation",LinInterp($I$5:$I$22,$G$5:$G$22,W1164),CubicSpline($I$5:$I$22,$G$5:$G$22,W1164))</f>
        <v>#VALUE!</v>
      </c>
      <c r="Y1164" s="221" t="e">
        <f t="shared" si="2611"/>
        <v>#VALUE!</v>
      </c>
      <c r="Z1164" s="221" t="e">
        <f>Y1164/PRODUCT($AA$6:AA1163)</f>
        <v>#VALUE!</v>
      </c>
      <c r="AA1164" s="16" t="e">
        <f t="shared" si="2618"/>
        <v>#VALUE!</v>
      </c>
      <c r="AB1164" s="10" t="e">
        <f t="shared" si="2619"/>
        <v>#VALUE!</v>
      </c>
      <c r="AC1164" s="90">
        <f t="shared" si="2612"/>
        <v>1164</v>
      </c>
      <c r="AD1164" s="17">
        <f t="shared" si="2620"/>
        <v>47157</v>
      </c>
      <c r="AE1164" s="16" t="e">
        <f t="shared" si="2613"/>
        <v>#VALUE!</v>
      </c>
      <c r="AF1164" s="10">
        <f ca="1">IFERROR(AVERAGE(INDIRECT("AE"&amp;AC1164-Template!$F$10+1):INDIRECT("AE"&amp;AC1164)),0)</f>
        <v>0</v>
      </c>
      <c r="AG1164" s="35"/>
      <c r="AH1164" s="86"/>
      <c r="AI1164" s="35"/>
      <c r="AJ1164" s="35"/>
      <c r="AK1164" s="35"/>
      <c r="AL1164" s="35"/>
      <c r="AM1164" s="35"/>
      <c r="AN1164" s="35"/>
      <c r="AO1164" s="35"/>
      <c r="AP1164" s="35"/>
      <c r="AQ1164" s="35"/>
      <c r="AR1164" s="35"/>
      <c r="AS1164" s="35"/>
      <c r="AT1164" s="35"/>
      <c r="AU1164" s="35"/>
      <c r="AV1164" s="35"/>
      <c r="AW1164" s="35"/>
      <c r="AX1164" s="35"/>
      <c r="AY1164" s="35"/>
      <c r="AZ1164" s="17">
        <f t="shared" ref="AZ1164" si="2633">AZ1163+1</f>
        <v>47180</v>
      </c>
      <c r="BA1164" s="216">
        <f t="shared" si="2492"/>
        <v>6</v>
      </c>
      <c r="BB1164" s="216">
        <f t="shared" ref="BB1164" si="2634">BB1163+1</f>
        <v>1159</v>
      </c>
      <c r="BC1164" s="16">
        <f t="shared" si="2494"/>
        <v>3.1753424657534248</v>
      </c>
      <c r="BD1164" s="16">
        <f>IF(Template!$F$7="Linear interpolation",LinInterp($AO$5:$AO$18,$AM$5:$AM$18,BC1164),CubicSpline($AO$5:$AO$18,$AM$5:$AM$18,BC1164))</f>
        <v>14.054383600963764</v>
      </c>
      <c r="BE1164" s="221">
        <f t="shared" si="2573"/>
        <v>1.518273811207145</v>
      </c>
      <c r="BF1164" s="221">
        <f>BE1164/PRODUCT($BG$6:BG1163)</f>
        <v>1.0003834819824196</v>
      </c>
      <c r="BG1164" s="16">
        <f t="shared" si="2495"/>
        <v>1.0003834687605175</v>
      </c>
      <c r="BH1164" s="10">
        <f t="shared" si="2496"/>
        <v>13.996609758890056</v>
      </c>
      <c r="BI1164" s="90"/>
      <c r="BJ1164" s="17">
        <f t="shared" si="2623"/>
        <v>47157</v>
      </c>
      <c r="BK1164" s="16">
        <f t="shared" si="2616"/>
        <v>13.980931884599478</v>
      </c>
      <c r="BL1164" s="10">
        <f ca="1">IFERROR(AVERAGE(INDIRECT("BK"&amp;AC1164-Template!$F$10+1):INDIRECT("BK"&amp;AC1164)),0)</f>
        <v>13.964827503641065</v>
      </c>
      <c r="BM1164" s="35"/>
      <c r="BN1164" s="86"/>
      <c r="BO1164" s="35"/>
      <c r="BP1164" s="35"/>
      <c r="BQ1164" s="35"/>
      <c r="BR1164" s="35"/>
      <c r="BS1164" s="35"/>
      <c r="BT1164" s="35"/>
      <c r="BU1164" s="35"/>
      <c r="BV1164" s="35"/>
      <c r="BW1164" s="35"/>
      <c r="BX1164" s="35"/>
      <c r="BY1164" s="35"/>
      <c r="BZ1164" s="35"/>
      <c r="CA1164" s="35"/>
      <c r="CB1164" s="35"/>
      <c r="CC1164" s="35"/>
      <c r="CD1164" s="35"/>
      <c r="CE1164" s="35"/>
      <c r="CF1164" s="35"/>
      <c r="CG1164" s="35"/>
      <c r="CH1164" s="35"/>
    </row>
    <row r="1165" spans="1:86" ht="15.6" x14ac:dyDescent="0.3">
      <c r="A1165" s="35"/>
      <c r="B1165" s="86"/>
      <c r="C1165" s="35"/>
      <c r="D1165" s="35"/>
      <c r="E1165" s="35"/>
      <c r="F1165" s="35"/>
      <c r="G1165" s="35"/>
      <c r="H1165" s="35"/>
      <c r="I1165" s="35"/>
      <c r="J1165" s="35"/>
      <c r="K1165" s="35"/>
      <c r="L1165" s="35"/>
      <c r="M1165" s="35"/>
      <c r="N1165" s="35"/>
      <c r="O1165" s="35"/>
      <c r="P1165" s="35"/>
      <c r="Q1165" s="35"/>
      <c r="R1165" s="35"/>
      <c r="S1165" s="35"/>
      <c r="T1165" s="17">
        <f t="shared" si="2617"/>
        <v>47181</v>
      </c>
      <c r="U1165" s="216">
        <f t="shared" si="2610"/>
        <v>7</v>
      </c>
      <c r="V1165" s="216">
        <f t="shared" si="2617"/>
        <v>1160</v>
      </c>
      <c r="W1165" s="16">
        <f t="shared" si="2624"/>
        <v>3.1780821917808217</v>
      </c>
      <c r="X1165" s="16" t="e">
        <f>IF(Template!$F$7="Linear interpolation",LinInterp($I$5:$I$22,$G$5:$G$22,W1165),CubicSpline($I$5:$I$22,$G$5:$G$22,W1165))</f>
        <v>#VALUE!</v>
      </c>
      <c r="Y1165" s="221" t="e">
        <f t="shared" si="2611"/>
        <v>#VALUE!</v>
      </c>
      <c r="Z1165" s="221" t="e">
        <f>Y1165/PRODUCT($AA$6:AA1164)</f>
        <v>#VALUE!</v>
      </c>
      <c r="AA1165" s="16" t="e">
        <f t="shared" si="2618"/>
        <v>#VALUE!</v>
      </c>
      <c r="AB1165" s="10" t="e">
        <f t="shared" si="2619"/>
        <v>#VALUE!</v>
      </c>
      <c r="AC1165" s="90">
        <f t="shared" si="2612"/>
        <v>1165</v>
      </c>
      <c r="AD1165" s="17">
        <f t="shared" si="2620"/>
        <v>47158</v>
      </c>
      <c r="AE1165" s="16" t="e">
        <f t="shared" si="2613"/>
        <v>#VALUE!</v>
      </c>
      <c r="AF1165" s="10">
        <f ca="1">IFERROR(AVERAGE(INDIRECT("AE"&amp;AC1165-Template!$F$10+1):INDIRECT("AE"&amp;AC1165)),0)</f>
        <v>0</v>
      </c>
      <c r="AG1165" s="35"/>
      <c r="AH1165" s="86"/>
      <c r="AI1165" s="35"/>
      <c r="AJ1165" s="35"/>
      <c r="AK1165" s="35"/>
      <c r="AL1165" s="35"/>
      <c r="AM1165" s="35"/>
      <c r="AN1165" s="35"/>
      <c r="AO1165" s="35"/>
      <c r="AP1165" s="35"/>
      <c r="AQ1165" s="35"/>
      <c r="AR1165" s="35"/>
      <c r="AS1165" s="35"/>
      <c r="AT1165" s="35"/>
      <c r="AU1165" s="35"/>
      <c r="AV1165" s="35"/>
      <c r="AW1165" s="35"/>
      <c r="AX1165" s="35"/>
      <c r="AY1165" s="35"/>
      <c r="AZ1165" s="17">
        <f t="shared" ref="AZ1165" si="2635">AZ1164+1</f>
        <v>47181</v>
      </c>
      <c r="BA1165" s="216">
        <f t="shared" ref="BA1165:BA1228" si="2636">WEEKDAY(AZ1165,2)</f>
        <v>7</v>
      </c>
      <c r="BB1165" s="216">
        <f t="shared" ref="BB1165" si="2637">BB1164+1</f>
        <v>1160</v>
      </c>
      <c r="BC1165" s="16">
        <f t="shared" ref="BC1165:BC1228" si="2638">YEARFRAC($T$5,AZ1165,3)</f>
        <v>3.1780821917808217</v>
      </c>
      <c r="BD1165" s="16">
        <f>IF(Template!$F$7="Linear interpolation",LinInterp($AO$5:$AO$18,$AM$5:$AM$18,BC1165),CubicSpline($AO$5:$AO$18,$AM$5:$AM$18,BC1165))</f>
        <v>14.05521379343234</v>
      </c>
      <c r="BE1165" s="221">
        <f t="shared" si="2573"/>
        <v>1.5188560610800954</v>
      </c>
      <c r="BF1165" s="221">
        <f>BE1165/PRODUCT($BG$6:BG1164)</f>
        <v>1.0003835078647345</v>
      </c>
      <c r="BG1165" s="16">
        <f t="shared" ref="BG1165:BG1228" si="2639">1+BH1165/365/100</f>
        <v>1.0003834687605175</v>
      </c>
      <c r="BH1165" s="10">
        <f t="shared" ref="BH1165:BH1228" si="2640">IF(OR(BA1165=6,BA1165=7),BH1164,(BF1165-1)*365*100)</f>
        <v>13.996609758890056</v>
      </c>
      <c r="BI1165" s="90"/>
      <c r="BJ1165" s="17">
        <f t="shared" si="2623"/>
        <v>47158</v>
      </c>
      <c r="BK1165" s="16">
        <f t="shared" si="2616"/>
        <v>13.981849811217861</v>
      </c>
      <c r="BL1165" s="10">
        <f ca="1">IFERROR(AVERAGE(INDIRECT("BK"&amp;AC1165-Template!$F$10+1):INDIRECT("BK"&amp;AC1165)),0)</f>
        <v>13.9660137798788</v>
      </c>
      <c r="BM1165" s="35"/>
      <c r="BN1165" s="86"/>
      <c r="BO1165" s="35"/>
      <c r="BP1165" s="35"/>
      <c r="BQ1165" s="35"/>
      <c r="BR1165" s="35"/>
      <c r="BS1165" s="35"/>
      <c r="BT1165" s="35"/>
      <c r="BU1165" s="35"/>
      <c r="BV1165" s="35"/>
      <c r="BW1165" s="35"/>
      <c r="BX1165" s="35"/>
      <c r="BY1165" s="35"/>
      <c r="BZ1165" s="35"/>
      <c r="CA1165" s="35"/>
      <c r="CB1165" s="35"/>
      <c r="CC1165" s="35"/>
      <c r="CD1165" s="35"/>
      <c r="CE1165" s="35"/>
      <c r="CF1165" s="35"/>
      <c r="CG1165" s="35"/>
      <c r="CH1165" s="35"/>
    </row>
    <row r="1166" spans="1:86" ht="15.6" x14ac:dyDescent="0.3">
      <c r="A1166" s="35"/>
      <c r="B1166" s="86"/>
      <c r="C1166" s="35"/>
      <c r="D1166" s="35"/>
      <c r="E1166" s="35"/>
      <c r="F1166" s="35"/>
      <c r="G1166" s="35"/>
      <c r="H1166" s="35"/>
      <c r="I1166" s="35"/>
      <c r="J1166" s="35"/>
      <c r="K1166" s="35"/>
      <c r="L1166" s="35"/>
      <c r="M1166" s="35"/>
      <c r="N1166" s="35"/>
      <c r="O1166" s="35"/>
      <c r="P1166" s="35"/>
      <c r="Q1166" s="35"/>
      <c r="R1166" s="35"/>
      <c r="S1166" s="35"/>
      <c r="T1166" s="17">
        <f t="shared" si="2617"/>
        <v>47182</v>
      </c>
      <c r="U1166" s="216">
        <f t="shared" si="2610"/>
        <v>1</v>
      </c>
      <c r="V1166" s="216">
        <f t="shared" si="2617"/>
        <v>1161</v>
      </c>
      <c r="W1166" s="16">
        <f t="shared" si="2624"/>
        <v>3.1808219178082191</v>
      </c>
      <c r="X1166" s="16" t="e">
        <f>IF(Template!$F$7="Linear interpolation",LinInterp($I$5:$I$22,$G$5:$G$22,W1166),CubicSpline($I$5:$I$22,$G$5:$G$22,W1166))</f>
        <v>#VALUE!</v>
      </c>
      <c r="Y1166" s="221" t="e">
        <f t="shared" si="2611"/>
        <v>#VALUE!</v>
      </c>
      <c r="Z1166" s="221" t="e">
        <f>Y1166/PRODUCT($AA$6:AA1165)</f>
        <v>#VALUE!</v>
      </c>
      <c r="AA1166" s="16" t="e">
        <f t="shared" si="2618"/>
        <v>#VALUE!</v>
      </c>
      <c r="AB1166" s="10" t="e">
        <f t="shared" si="2619"/>
        <v>#VALUE!</v>
      </c>
      <c r="AC1166" s="90">
        <f t="shared" si="2612"/>
        <v>1166</v>
      </c>
      <c r="AD1166" s="17">
        <f t="shared" si="2620"/>
        <v>47159</v>
      </c>
      <c r="AE1166" s="16" t="e">
        <f t="shared" si="2613"/>
        <v>#VALUE!</v>
      </c>
      <c r="AF1166" s="10">
        <f ca="1">IFERROR(AVERAGE(INDIRECT("AE"&amp;AC1166-Template!$F$10+1):INDIRECT("AE"&amp;AC1166)),0)</f>
        <v>0</v>
      </c>
      <c r="AG1166" s="35"/>
      <c r="AH1166" s="86"/>
      <c r="AI1166" s="35"/>
      <c r="AJ1166" s="35"/>
      <c r="AK1166" s="35"/>
      <c r="AL1166" s="35"/>
      <c r="AM1166" s="35"/>
      <c r="AN1166" s="35"/>
      <c r="AO1166" s="35"/>
      <c r="AP1166" s="35"/>
      <c r="AQ1166" s="35"/>
      <c r="AR1166" s="35"/>
      <c r="AS1166" s="35"/>
      <c r="AT1166" s="35"/>
      <c r="AU1166" s="35"/>
      <c r="AV1166" s="35"/>
      <c r="AW1166" s="35"/>
      <c r="AX1166" s="35"/>
      <c r="AY1166" s="35"/>
      <c r="AZ1166" s="17">
        <f t="shared" ref="AZ1166" si="2641">AZ1165+1</f>
        <v>47182</v>
      </c>
      <c r="BA1166" s="216">
        <f t="shared" si="2636"/>
        <v>1</v>
      </c>
      <c r="BB1166" s="216">
        <f t="shared" ref="BB1166" si="2642">BB1165+1</f>
        <v>1161</v>
      </c>
      <c r="BC1166" s="16">
        <f t="shared" si="2638"/>
        <v>3.1808219178082191</v>
      </c>
      <c r="BD1166" s="16">
        <f>IF(Template!$F$7="Linear interpolation",LinInterp($AO$5:$AO$18,$AM$5:$AM$18,BC1166),CubicSpline($AO$5:$AO$18,$AM$5:$AM$18,BC1166))</f>
        <v>14.056042995404171</v>
      </c>
      <c r="BE1166" s="221">
        <f t="shared" si="2573"/>
        <v>1.5194385526167167</v>
      </c>
      <c r="BF1166" s="221">
        <f>BE1166/PRODUCT($BG$6:BG1165)</f>
        <v>1.0003835458442891</v>
      </c>
      <c r="BG1166" s="16">
        <f t="shared" si="2639"/>
        <v>1.0003835458442891</v>
      </c>
      <c r="BH1166" s="10">
        <f t="shared" si="2640"/>
        <v>13.999423316553017</v>
      </c>
      <c r="BI1166" s="90"/>
      <c r="BJ1166" s="17">
        <f t="shared" si="2623"/>
        <v>47159</v>
      </c>
      <c r="BK1166" s="16">
        <f t="shared" si="2616"/>
        <v>13.981849811217861</v>
      </c>
      <c r="BL1166" s="10">
        <f ca="1">IFERROR(AVERAGE(INDIRECT("BK"&amp;AC1166-Template!$F$10+1):INDIRECT("BK"&amp;AC1166)),0)</f>
        <v>13.967151846016014</v>
      </c>
      <c r="BM1166" s="35"/>
      <c r="BN1166" s="86"/>
      <c r="BO1166" s="35"/>
      <c r="BP1166" s="35"/>
      <c r="BQ1166" s="35"/>
      <c r="BR1166" s="35"/>
      <c r="BS1166" s="35"/>
      <c r="BT1166" s="35"/>
      <c r="BU1166" s="35"/>
      <c r="BV1166" s="35"/>
      <c r="BW1166" s="35"/>
      <c r="BX1166" s="35"/>
      <c r="BY1166" s="35"/>
      <c r="BZ1166" s="35"/>
      <c r="CA1166" s="35"/>
      <c r="CB1166" s="35"/>
      <c r="CC1166" s="35"/>
      <c r="CD1166" s="35"/>
      <c r="CE1166" s="35"/>
      <c r="CF1166" s="35"/>
      <c r="CG1166" s="35"/>
      <c r="CH1166" s="35"/>
    </row>
    <row r="1167" spans="1:86" ht="15.6" x14ac:dyDescent="0.3">
      <c r="A1167" s="35"/>
      <c r="B1167" s="86"/>
      <c r="C1167" s="35"/>
      <c r="D1167" s="35"/>
      <c r="E1167" s="35"/>
      <c r="F1167" s="35"/>
      <c r="G1167" s="35"/>
      <c r="H1167" s="35"/>
      <c r="I1167" s="35"/>
      <c r="J1167" s="35"/>
      <c r="K1167" s="35"/>
      <c r="L1167" s="35"/>
      <c r="M1167" s="35"/>
      <c r="N1167" s="35"/>
      <c r="O1167" s="35"/>
      <c r="P1167" s="35"/>
      <c r="Q1167" s="35"/>
      <c r="R1167" s="35"/>
      <c r="S1167" s="35"/>
      <c r="T1167" s="17">
        <f t="shared" si="2617"/>
        <v>47183</v>
      </c>
      <c r="U1167" s="216">
        <f t="shared" si="2610"/>
        <v>2</v>
      </c>
      <c r="V1167" s="216">
        <f t="shared" si="2617"/>
        <v>1162</v>
      </c>
      <c r="W1167" s="16">
        <f t="shared" si="2624"/>
        <v>3.1835616438356165</v>
      </c>
      <c r="X1167" s="16" t="e">
        <f>IF(Template!$F$7="Linear interpolation",LinInterp($I$5:$I$22,$G$5:$G$22,W1167),CubicSpline($I$5:$I$22,$G$5:$G$22,W1167))</f>
        <v>#VALUE!</v>
      </c>
      <c r="Y1167" s="221" t="e">
        <f t="shared" si="2611"/>
        <v>#VALUE!</v>
      </c>
      <c r="Z1167" s="221" t="e">
        <f>Y1167/PRODUCT($AA$6:AA1166)</f>
        <v>#VALUE!</v>
      </c>
      <c r="AA1167" s="16" t="e">
        <f t="shared" si="2618"/>
        <v>#VALUE!</v>
      </c>
      <c r="AB1167" s="10" t="e">
        <f t="shared" si="2619"/>
        <v>#VALUE!</v>
      </c>
      <c r="AC1167" s="90">
        <f t="shared" si="2612"/>
        <v>1167</v>
      </c>
      <c r="AD1167" s="17">
        <f t="shared" si="2620"/>
        <v>47160</v>
      </c>
      <c r="AE1167" s="16" t="e">
        <f t="shared" si="2613"/>
        <v>#VALUE!</v>
      </c>
      <c r="AF1167" s="10">
        <f ca="1">IFERROR(AVERAGE(INDIRECT("AE"&amp;AC1167-Template!$F$10+1):INDIRECT("AE"&amp;AC1167)),0)</f>
        <v>0</v>
      </c>
      <c r="AG1167" s="35"/>
      <c r="AH1167" s="86"/>
      <c r="AI1167" s="35"/>
      <c r="AJ1167" s="35"/>
      <c r="AK1167" s="35"/>
      <c r="AL1167" s="35"/>
      <c r="AM1167" s="35"/>
      <c r="AN1167" s="35"/>
      <c r="AO1167" s="35"/>
      <c r="AP1167" s="35"/>
      <c r="AQ1167" s="35"/>
      <c r="AR1167" s="35"/>
      <c r="AS1167" s="35"/>
      <c r="AT1167" s="35"/>
      <c r="AU1167" s="35"/>
      <c r="AV1167" s="35"/>
      <c r="AW1167" s="35"/>
      <c r="AX1167" s="35"/>
      <c r="AY1167" s="35"/>
      <c r="AZ1167" s="17">
        <f t="shared" ref="AZ1167" si="2643">AZ1166+1</f>
        <v>47183</v>
      </c>
      <c r="BA1167" s="216">
        <f t="shared" si="2636"/>
        <v>2</v>
      </c>
      <c r="BB1167" s="216">
        <f t="shared" ref="BB1167" si="2644">BB1166+1</f>
        <v>1162</v>
      </c>
      <c r="BC1167" s="16">
        <f t="shared" si="2638"/>
        <v>3.1835616438356165</v>
      </c>
      <c r="BD1167" s="16">
        <f>IF(Template!$F$7="Linear interpolation",LinInterp($AO$5:$AO$18,$AM$5:$AM$18,BC1167),CubicSpline($AO$5:$AO$18,$AM$5:$AM$18,BC1167))</f>
        <v>14.056871189201145</v>
      </c>
      <c r="BE1167" s="221">
        <f t="shared" si="2573"/>
        <v>1.5200212850655157</v>
      </c>
      <c r="BF1167" s="221">
        <f>BE1167/PRODUCT($BG$6:BG1166)</f>
        <v>1.0003835182724534</v>
      </c>
      <c r="BG1167" s="16">
        <f t="shared" si="2639"/>
        <v>1.0003835182724534</v>
      </c>
      <c r="BH1167" s="10">
        <f t="shared" si="2640"/>
        <v>13.998416944549842</v>
      </c>
      <c r="BI1167" s="90"/>
      <c r="BJ1167" s="17">
        <f t="shared" si="2623"/>
        <v>47160</v>
      </c>
      <c r="BK1167" s="16">
        <f t="shared" si="2616"/>
        <v>13.981849811217861</v>
      </c>
      <c r="BL1167" s="10">
        <f ca="1">IFERROR(AVERAGE(INDIRECT("BK"&amp;AC1167-Template!$F$10+1):INDIRECT("BK"&amp;AC1167)),0)</f>
        <v>13.968242280677766</v>
      </c>
      <c r="BM1167" s="35"/>
      <c r="BN1167" s="86"/>
      <c r="BO1167" s="35"/>
      <c r="BP1167" s="35"/>
      <c r="BQ1167" s="35"/>
      <c r="BR1167" s="35"/>
      <c r="BS1167" s="35"/>
      <c r="BT1167" s="35"/>
      <c r="BU1167" s="35"/>
      <c r="BV1167" s="35"/>
      <c r="BW1167" s="35"/>
      <c r="BX1167" s="35"/>
      <c r="BY1167" s="35"/>
      <c r="BZ1167" s="35"/>
      <c r="CA1167" s="35"/>
      <c r="CB1167" s="35"/>
      <c r="CC1167" s="35"/>
      <c r="CD1167" s="35"/>
      <c r="CE1167" s="35"/>
      <c r="CF1167" s="35"/>
      <c r="CG1167" s="35"/>
      <c r="CH1167" s="35"/>
    </row>
    <row r="1168" spans="1:86" ht="15.6" x14ac:dyDescent="0.3">
      <c r="A1168" s="35"/>
      <c r="B1168" s="86"/>
      <c r="C1168" s="35"/>
      <c r="D1168" s="35"/>
      <c r="E1168" s="35"/>
      <c r="F1168" s="35"/>
      <c r="G1168" s="35"/>
      <c r="H1168" s="35"/>
      <c r="I1168" s="35"/>
      <c r="J1168" s="35"/>
      <c r="K1168" s="35"/>
      <c r="L1168" s="35"/>
      <c r="M1168" s="35"/>
      <c r="N1168" s="35"/>
      <c r="O1168" s="35"/>
      <c r="P1168" s="35"/>
      <c r="Q1168" s="35"/>
      <c r="R1168" s="35"/>
      <c r="S1168" s="35"/>
      <c r="T1168" s="17">
        <f t="shared" si="2617"/>
        <v>47184</v>
      </c>
      <c r="U1168" s="216">
        <f t="shared" si="2610"/>
        <v>3</v>
      </c>
      <c r="V1168" s="216">
        <f t="shared" si="2617"/>
        <v>1163</v>
      </c>
      <c r="W1168" s="16">
        <f t="shared" si="2624"/>
        <v>3.1863013698630138</v>
      </c>
      <c r="X1168" s="16" t="e">
        <f>IF(Template!$F$7="Linear interpolation",LinInterp($I$5:$I$22,$G$5:$G$22,W1168),CubicSpline($I$5:$I$22,$G$5:$G$22,W1168))</f>
        <v>#VALUE!</v>
      </c>
      <c r="Y1168" s="221" t="e">
        <f t="shared" si="2611"/>
        <v>#VALUE!</v>
      </c>
      <c r="Z1168" s="221" t="e">
        <f>Y1168/PRODUCT($AA$6:AA1167)</f>
        <v>#VALUE!</v>
      </c>
      <c r="AA1168" s="16" t="e">
        <f t="shared" si="2618"/>
        <v>#VALUE!</v>
      </c>
      <c r="AB1168" s="10" t="e">
        <f t="shared" si="2619"/>
        <v>#VALUE!</v>
      </c>
      <c r="AC1168" s="90">
        <f t="shared" si="2612"/>
        <v>1168</v>
      </c>
      <c r="AD1168" s="17">
        <f t="shared" si="2620"/>
        <v>47161</v>
      </c>
      <c r="AE1168" s="16" t="e">
        <f t="shared" si="2613"/>
        <v>#VALUE!</v>
      </c>
      <c r="AF1168" s="10">
        <f ca="1">IFERROR(AVERAGE(INDIRECT("AE"&amp;AC1168-Template!$F$10+1):INDIRECT("AE"&amp;AC1168)),0)</f>
        <v>0</v>
      </c>
      <c r="AG1168" s="35"/>
      <c r="AH1168" s="86"/>
      <c r="AI1168" s="35"/>
      <c r="AJ1168" s="35"/>
      <c r="AK1168" s="35"/>
      <c r="AL1168" s="35"/>
      <c r="AM1168" s="35"/>
      <c r="AN1168" s="35"/>
      <c r="AO1168" s="35"/>
      <c r="AP1168" s="35"/>
      <c r="AQ1168" s="35"/>
      <c r="AR1168" s="35"/>
      <c r="AS1168" s="35"/>
      <c r="AT1168" s="35"/>
      <c r="AU1168" s="35"/>
      <c r="AV1168" s="35"/>
      <c r="AW1168" s="35"/>
      <c r="AX1168" s="35"/>
      <c r="AY1168" s="35"/>
      <c r="AZ1168" s="17">
        <f t="shared" ref="AZ1168" si="2645">AZ1167+1</f>
        <v>47184</v>
      </c>
      <c r="BA1168" s="216">
        <f t="shared" si="2636"/>
        <v>3</v>
      </c>
      <c r="BB1168" s="216">
        <f t="shared" ref="BB1168" si="2646">BB1167+1</f>
        <v>1163</v>
      </c>
      <c r="BC1168" s="16">
        <f t="shared" si="2638"/>
        <v>3.1863013698630138</v>
      </c>
      <c r="BD1168" s="16">
        <f>IF(Template!$F$7="Linear interpolation",LinInterp($AO$5:$AO$18,$AM$5:$AM$18,BC1168),CubicSpline($AO$5:$AO$18,$AM$5:$AM$18,BC1168))</f>
        <v>14.057698357145153</v>
      </c>
      <c r="BE1168" s="221">
        <f t="shared" si="2573"/>
        <v>1.5206042576711718</v>
      </c>
      <c r="BF1168" s="221">
        <f>BE1168/PRODUCT($BG$6:BG1167)</f>
        <v>1.000383529238297</v>
      </c>
      <c r="BG1168" s="16">
        <f t="shared" si="2639"/>
        <v>1.000383529238297</v>
      </c>
      <c r="BH1168" s="10">
        <f t="shared" si="2640"/>
        <v>13.998817197840019</v>
      </c>
      <c r="BI1168" s="90"/>
      <c r="BJ1168" s="17">
        <f t="shared" si="2623"/>
        <v>47161</v>
      </c>
      <c r="BK1168" s="16">
        <f t="shared" si="2616"/>
        <v>13.987165641792142</v>
      </c>
      <c r="BL1168" s="10">
        <f ca="1">IFERROR(AVERAGE(INDIRECT("BK"&amp;AC1168-Template!$F$10+1):INDIRECT("BK"&amp;AC1168)),0)</f>
        <v>13.969509909691993</v>
      </c>
      <c r="BM1168" s="35"/>
      <c r="BN1168" s="86"/>
      <c r="BO1168" s="35"/>
      <c r="BP1168" s="35"/>
      <c r="BQ1168" s="35"/>
      <c r="BR1168" s="35"/>
      <c r="BS1168" s="35"/>
      <c r="BT1168" s="35"/>
      <c r="BU1168" s="35"/>
      <c r="BV1168" s="35"/>
      <c r="BW1168" s="35"/>
      <c r="BX1168" s="35"/>
      <c r="BY1168" s="35"/>
      <c r="BZ1168" s="35"/>
      <c r="CA1168" s="35"/>
      <c r="CB1168" s="35"/>
      <c r="CC1168" s="35"/>
      <c r="CD1168" s="35"/>
      <c r="CE1168" s="35"/>
      <c r="CF1168" s="35"/>
      <c r="CG1168" s="35"/>
      <c r="CH1168" s="35"/>
    </row>
    <row r="1169" spans="1:86" ht="15.6" x14ac:dyDescent="0.3">
      <c r="A1169" s="35"/>
      <c r="B1169" s="86"/>
      <c r="C1169" s="35"/>
      <c r="D1169" s="35"/>
      <c r="E1169" s="35"/>
      <c r="F1169" s="35"/>
      <c r="G1169" s="35"/>
      <c r="H1169" s="35"/>
      <c r="I1169" s="35"/>
      <c r="J1169" s="35"/>
      <c r="K1169" s="35"/>
      <c r="L1169" s="35"/>
      <c r="M1169" s="35"/>
      <c r="N1169" s="35"/>
      <c r="O1169" s="35"/>
      <c r="P1169" s="35"/>
      <c r="Q1169" s="35"/>
      <c r="R1169" s="35"/>
      <c r="S1169" s="35"/>
      <c r="T1169" s="17">
        <f t="shared" si="2617"/>
        <v>47185</v>
      </c>
      <c r="U1169" s="216">
        <f t="shared" si="2610"/>
        <v>4</v>
      </c>
      <c r="V1169" s="216">
        <f t="shared" si="2617"/>
        <v>1164</v>
      </c>
      <c r="W1169" s="16">
        <f t="shared" si="2624"/>
        <v>3.1890410958904107</v>
      </c>
      <c r="X1169" s="16" t="e">
        <f>IF(Template!$F$7="Linear interpolation",LinInterp($I$5:$I$22,$G$5:$G$22,W1169),CubicSpline($I$5:$I$22,$G$5:$G$22,W1169))</f>
        <v>#VALUE!</v>
      </c>
      <c r="Y1169" s="221" t="e">
        <f t="shared" si="2611"/>
        <v>#VALUE!</v>
      </c>
      <c r="Z1169" s="221" t="e">
        <f>Y1169/PRODUCT($AA$6:AA1168)</f>
        <v>#VALUE!</v>
      </c>
      <c r="AA1169" s="16" t="e">
        <f t="shared" si="2618"/>
        <v>#VALUE!</v>
      </c>
      <c r="AB1169" s="10" t="e">
        <f t="shared" si="2619"/>
        <v>#VALUE!</v>
      </c>
      <c r="AC1169" s="90">
        <f t="shared" si="2612"/>
        <v>1169</v>
      </c>
      <c r="AD1169" s="17">
        <f t="shared" si="2620"/>
        <v>47162</v>
      </c>
      <c r="AE1169" s="16" t="e">
        <f t="shared" si="2613"/>
        <v>#VALUE!</v>
      </c>
      <c r="AF1169" s="10">
        <f ca="1">IFERROR(AVERAGE(INDIRECT("AE"&amp;AC1169-Template!$F$10+1):INDIRECT("AE"&amp;AC1169)),0)</f>
        <v>0</v>
      </c>
      <c r="AG1169" s="35"/>
      <c r="AH1169" s="86"/>
      <c r="AI1169" s="35"/>
      <c r="AJ1169" s="35"/>
      <c r="AK1169" s="35"/>
      <c r="AL1169" s="35"/>
      <c r="AM1169" s="35"/>
      <c r="AN1169" s="35"/>
      <c r="AO1169" s="35"/>
      <c r="AP1169" s="35"/>
      <c r="AQ1169" s="35"/>
      <c r="AR1169" s="35"/>
      <c r="AS1169" s="35"/>
      <c r="AT1169" s="35"/>
      <c r="AU1169" s="35"/>
      <c r="AV1169" s="35"/>
      <c r="AW1169" s="35"/>
      <c r="AX1169" s="35"/>
      <c r="AY1169" s="35"/>
      <c r="AZ1169" s="17">
        <f t="shared" ref="AZ1169" si="2647">AZ1168+1</f>
        <v>47185</v>
      </c>
      <c r="BA1169" s="216">
        <f t="shared" si="2636"/>
        <v>4</v>
      </c>
      <c r="BB1169" s="216">
        <f t="shared" ref="BB1169" si="2648">BB1168+1</f>
        <v>1164</v>
      </c>
      <c r="BC1169" s="16">
        <f t="shared" si="2638"/>
        <v>3.1890410958904107</v>
      </c>
      <c r="BD1169" s="16">
        <f>IF(Template!$F$7="Linear interpolation",LinInterp($AO$5:$AO$18,$AM$5:$AM$18,BC1169),CubicSpline($AO$5:$AO$18,$AM$5:$AM$18,BC1169))</f>
        <v>14.058524481558088</v>
      </c>
      <c r="BE1169" s="221">
        <f t="shared" si="2573"/>
        <v>1.5211874696745298</v>
      </c>
      <c r="BF1169" s="221">
        <f>BE1169/PRODUCT($BG$6:BG1168)</f>
        <v>1.0003835396359151</v>
      </c>
      <c r="BG1169" s="16">
        <f t="shared" si="2639"/>
        <v>1.0003835396359151</v>
      </c>
      <c r="BH1169" s="10">
        <f t="shared" si="2640"/>
        <v>13.999196710900662</v>
      </c>
      <c r="BI1169" s="90"/>
      <c r="BJ1169" s="17">
        <f t="shared" si="2623"/>
        <v>47162</v>
      </c>
      <c r="BK1169" s="16">
        <f t="shared" si="2616"/>
        <v>13.985329480911801</v>
      </c>
      <c r="BL1169" s="10">
        <f ca="1">IFERROR(AVERAGE(INDIRECT("BK"&amp;AC1169-Template!$F$10+1):INDIRECT("BK"&amp;AC1169)),0)</f>
        <v>13.970716333343541</v>
      </c>
      <c r="BM1169" s="35"/>
      <c r="BN1169" s="86"/>
      <c r="BO1169" s="35"/>
      <c r="BP1169" s="35"/>
      <c r="BQ1169" s="35"/>
      <c r="BR1169" s="35"/>
      <c r="BS1169" s="35"/>
      <c r="BT1169" s="35"/>
      <c r="BU1169" s="35"/>
      <c r="BV1169" s="35"/>
      <c r="BW1169" s="35"/>
      <c r="BX1169" s="35"/>
      <c r="BY1169" s="35"/>
      <c r="BZ1169" s="35"/>
      <c r="CA1169" s="35"/>
      <c r="CB1169" s="35"/>
      <c r="CC1169" s="35"/>
      <c r="CD1169" s="35"/>
      <c r="CE1169" s="35"/>
      <c r="CF1169" s="35"/>
      <c r="CG1169" s="35"/>
      <c r="CH1169" s="35"/>
    </row>
    <row r="1170" spans="1:86" ht="15.6" x14ac:dyDescent="0.3">
      <c r="A1170" s="35"/>
      <c r="B1170" s="86"/>
      <c r="C1170" s="35"/>
      <c r="D1170" s="35"/>
      <c r="E1170" s="35"/>
      <c r="F1170" s="35"/>
      <c r="G1170" s="35"/>
      <c r="H1170" s="35"/>
      <c r="I1170" s="35"/>
      <c r="J1170" s="35"/>
      <c r="K1170" s="35"/>
      <c r="L1170" s="35"/>
      <c r="M1170" s="35"/>
      <c r="N1170" s="35"/>
      <c r="O1170" s="35"/>
      <c r="P1170" s="35"/>
      <c r="Q1170" s="35"/>
      <c r="R1170" s="35"/>
      <c r="S1170" s="35"/>
      <c r="T1170" s="17">
        <f t="shared" si="2617"/>
        <v>47186</v>
      </c>
      <c r="U1170" s="216">
        <f t="shared" si="2610"/>
        <v>5</v>
      </c>
      <c r="V1170" s="216">
        <f t="shared" si="2617"/>
        <v>1165</v>
      </c>
      <c r="W1170" s="16">
        <f t="shared" si="2624"/>
        <v>3.1917808219178081</v>
      </c>
      <c r="X1170" s="16" t="e">
        <f>IF(Template!$F$7="Linear interpolation",LinInterp($I$5:$I$22,$G$5:$G$22,W1170),CubicSpline($I$5:$I$22,$G$5:$G$22,W1170))</f>
        <v>#VALUE!</v>
      </c>
      <c r="Y1170" s="221" t="e">
        <f t="shared" si="2611"/>
        <v>#VALUE!</v>
      </c>
      <c r="Z1170" s="221" t="e">
        <f>Y1170/PRODUCT($AA$6:AA1169)</f>
        <v>#VALUE!</v>
      </c>
      <c r="AA1170" s="16" t="e">
        <f t="shared" si="2618"/>
        <v>#VALUE!</v>
      </c>
      <c r="AB1170" s="10" t="e">
        <f t="shared" si="2619"/>
        <v>#VALUE!</v>
      </c>
      <c r="AC1170" s="90">
        <f t="shared" si="2612"/>
        <v>1170</v>
      </c>
      <c r="AD1170" s="17">
        <f t="shared" si="2620"/>
        <v>47163</v>
      </c>
      <c r="AE1170" s="16" t="e">
        <f t="shared" si="2613"/>
        <v>#VALUE!</v>
      </c>
      <c r="AF1170" s="10">
        <f ca="1">IFERROR(AVERAGE(INDIRECT("AE"&amp;AC1170-Template!$F$10+1):INDIRECT("AE"&amp;AC1170)),0)</f>
        <v>0</v>
      </c>
      <c r="AG1170" s="35"/>
      <c r="AH1170" s="86"/>
      <c r="AI1170" s="35"/>
      <c r="AJ1170" s="35"/>
      <c r="AK1170" s="35"/>
      <c r="AL1170" s="35"/>
      <c r="AM1170" s="35"/>
      <c r="AN1170" s="35"/>
      <c r="AO1170" s="35"/>
      <c r="AP1170" s="35"/>
      <c r="AQ1170" s="35"/>
      <c r="AR1170" s="35"/>
      <c r="AS1170" s="35"/>
      <c r="AT1170" s="35"/>
      <c r="AU1170" s="35"/>
      <c r="AV1170" s="35"/>
      <c r="AW1170" s="35"/>
      <c r="AX1170" s="35"/>
      <c r="AY1170" s="35"/>
      <c r="AZ1170" s="17">
        <f t="shared" ref="AZ1170" si="2649">AZ1169+1</f>
        <v>47186</v>
      </c>
      <c r="BA1170" s="216">
        <f t="shared" si="2636"/>
        <v>5</v>
      </c>
      <c r="BB1170" s="216">
        <f t="shared" ref="BB1170" si="2650">BB1169+1</f>
        <v>1165</v>
      </c>
      <c r="BC1170" s="16">
        <f t="shared" si="2638"/>
        <v>3.1917808219178081</v>
      </c>
      <c r="BD1170" s="16">
        <f>IF(Template!$F$7="Linear interpolation",LinInterp($AO$5:$AO$18,$AM$5:$AM$18,BC1170),CubicSpline($AO$5:$AO$18,$AM$5:$AM$18,BC1170))</f>
        <v>14.059349544761838</v>
      </c>
      <c r="BE1170" s="221">
        <f t="shared" si="2573"/>
        <v>1.5217709203125998</v>
      </c>
      <c r="BF1170" s="221">
        <f>BE1170/PRODUCT($BG$6:BG1169)</f>
        <v>1.0003835494636271</v>
      </c>
      <c r="BG1170" s="16">
        <f t="shared" si="2639"/>
        <v>1.0003835494636271</v>
      </c>
      <c r="BH1170" s="10">
        <f t="shared" si="2640"/>
        <v>13.999555422387843</v>
      </c>
      <c r="BI1170" s="90"/>
      <c r="BJ1170" s="17">
        <f t="shared" si="2623"/>
        <v>47163</v>
      </c>
      <c r="BK1170" s="16">
        <f t="shared" si="2616"/>
        <v>13.986151081739951</v>
      </c>
      <c r="BL1170" s="10">
        <f ca="1">IFERROR(AVERAGE(INDIRECT("BK"&amp;AC1170-Template!$F$10+1):INDIRECT("BK"&amp;AC1170)),0)</f>
        <v>13.971670171841259</v>
      </c>
      <c r="BM1170" s="35"/>
      <c r="BN1170" s="86"/>
      <c r="BO1170" s="35"/>
      <c r="BP1170" s="35"/>
      <c r="BQ1170" s="35"/>
      <c r="BR1170" s="35"/>
      <c r="BS1170" s="35"/>
      <c r="BT1170" s="35"/>
      <c r="BU1170" s="35"/>
      <c r="BV1170" s="35"/>
      <c r="BW1170" s="35"/>
      <c r="BX1170" s="35"/>
      <c r="BY1170" s="35"/>
      <c r="BZ1170" s="35"/>
      <c r="CA1170" s="35"/>
      <c r="CB1170" s="35"/>
      <c r="CC1170" s="35"/>
      <c r="CD1170" s="35"/>
      <c r="CE1170" s="35"/>
      <c r="CF1170" s="35"/>
      <c r="CG1170" s="35"/>
      <c r="CH1170" s="35"/>
    </row>
    <row r="1171" spans="1:86" ht="15.6" x14ac:dyDescent="0.3">
      <c r="A1171" s="35"/>
      <c r="B1171" s="86"/>
      <c r="C1171" s="35"/>
      <c r="D1171" s="35"/>
      <c r="E1171" s="35"/>
      <c r="F1171" s="35"/>
      <c r="G1171" s="35"/>
      <c r="H1171" s="35"/>
      <c r="I1171" s="35"/>
      <c r="J1171" s="35"/>
      <c r="K1171" s="35"/>
      <c r="L1171" s="35"/>
      <c r="M1171" s="35"/>
      <c r="N1171" s="35"/>
      <c r="O1171" s="35"/>
      <c r="P1171" s="35"/>
      <c r="Q1171" s="35"/>
      <c r="R1171" s="35"/>
      <c r="S1171" s="35"/>
      <c r="T1171" s="17">
        <f t="shared" si="2617"/>
        <v>47187</v>
      </c>
      <c r="U1171" s="216">
        <f t="shared" si="2610"/>
        <v>6</v>
      </c>
      <c r="V1171" s="216">
        <f t="shared" si="2617"/>
        <v>1166</v>
      </c>
      <c r="W1171" s="16">
        <f t="shared" si="2624"/>
        <v>3.1945205479452055</v>
      </c>
      <c r="X1171" s="16" t="e">
        <f>IF(Template!$F$7="Linear interpolation",LinInterp($I$5:$I$22,$G$5:$G$22,W1171),CubicSpline($I$5:$I$22,$G$5:$G$22,W1171))</f>
        <v>#VALUE!</v>
      </c>
      <c r="Y1171" s="221" t="e">
        <f t="shared" si="2611"/>
        <v>#VALUE!</v>
      </c>
      <c r="Z1171" s="221" t="e">
        <f>Y1171/PRODUCT($AA$6:AA1170)</f>
        <v>#VALUE!</v>
      </c>
      <c r="AA1171" s="16" t="e">
        <f t="shared" si="2618"/>
        <v>#VALUE!</v>
      </c>
      <c r="AB1171" s="10" t="e">
        <f t="shared" si="2619"/>
        <v>#VALUE!</v>
      </c>
      <c r="AC1171" s="90">
        <f t="shared" si="2612"/>
        <v>1171</v>
      </c>
      <c r="AD1171" s="17">
        <f t="shared" si="2620"/>
        <v>47164</v>
      </c>
      <c r="AE1171" s="16" t="e">
        <f t="shared" si="2613"/>
        <v>#VALUE!</v>
      </c>
      <c r="AF1171" s="10">
        <f ca="1">IFERROR(AVERAGE(INDIRECT("AE"&amp;AC1171-Template!$F$10+1):INDIRECT("AE"&amp;AC1171)),0)</f>
        <v>0</v>
      </c>
      <c r="AG1171" s="35"/>
      <c r="AH1171" s="86"/>
      <c r="AI1171" s="35"/>
      <c r="AJ1171" s="35"/>
      <c r="AK1171" s="35"/>
      <c r="AL1171" s="35"/>
      <c r="AM1171" s="35"/>
      <c r="AN1171" s="35"/>
      <c r="AO1171" s="35"/>
      <c r="AP1171" s="35"/>
      <c r="AQ1171" s="35"/>
      <c r="AR1171" s="35"/>
      <c r="AS1171" s="35"/>
      <c r="AT1171" s="35"/>
      <c r="AU1171" s="35"/>
      <c r="AV1171" s="35"/>
      <c r="AW1171" s="35"/>
      <c r="AX1171" s="35"/>
      <c r="AY1171" s="35"/>
      <c r="AZ1171" s="17">
        <f t="shared" ref="AZ1171" si="2651">AZ1170+1</f>
        <v>47187</v>
      </c>
      <c r="BA1171" s="216">
        <f t="shared" si="2636"/>
        <v>6</v>
      </c>
      <c r="BB1171" s="216">
        <f t="shared" ref="BB1171" si="2652">BB1170+1</f>
        <v>1166</v>
      </c>
      <c r="BC1171" s="16">
        <f t="shared" si="2638"/>
        <v>3.1945205479452055</v>
      </c>
      <c r="BD1171" s="16">
        <f>IF(Template!$F$7="Linear interpolation",LinInterp($AO$5:$AO$18,$AM$5:$AM$18,BC1171),CubicSpline($AO$5:$AO$18,$AM$5:$AM$18,BC1171))</f>
        <v>14.060173529078298</v>
      </c>
      <c r="BE1171" s="221">
        <f t="shared" si="2573"/>
        <v>1.5223546088185442</v>
      </c>
      <c r="BF1171" s="221">
        <f>BE1171/PRODUCT($BG$6:BG1170)</f>
        <v>1.0003835587197476</v>
      </c>
      <c r="BG1171" s="16">
        <f t="shared" si="2639"/>
        <v>1.0003835494636271</v>
      </c>
      <c r="BH1171" s="10">
        <f t="shared" si="2640"/>
        <v>13.999555422387843</v>
      </c>
      <c r="BI1171" s="90"/>
      <c r="BJ1171" s="17">
        <f t="shared" si="2623"/>
        <v>47164</v>
      </c>
      <c r="BK1171" s="16">
        <f t="shared" si="2616"/>
        <v>13.986953233000587</v>
      </c>
      <c r="BL1171" s="10">
        <f ca="1">IFERROR(AVERAGE(INDIRECT("BK"&amp;AC1171-Template!$F$10+1):INDIRECT("BK"&amp;AC1171)),0)</f>
        <v>13.972746021936526</v>
      </c>
      <c r="BM1171" s="35"/>
      <c r="BN1171" s="86"/>
      <c r="BO1171" s="35"/>
      <c r="BP1171" s="35"/>
      <c r="BQ1171" s="35"/>
      <c r="BR1171" s="35"/>
      <c r="BS1171" s="35"/>
      <c r="BT1171" s="35"/>
      <c r="BU1171" s="35"/>
      <c r="BV1171" s="35"/>
      <c r="BW1171" s="35"/>
      <c r="BX1171" s="35"/>
      <c r="BY1171" s="35"/>
      <c r="BZ1171" s="35"/>
      <c r="CA1171" s="35"/>
      <c r="CB1171" s="35"/>
      <c r="CC1171" s="35"/>
      <c r="CD1171" s="35"/>
      <c r="CE1171" s="35"/>
      <c r="CF1171" s="35"/>
      <c r="CG1171" s="35"/>
      <c r="CH1171" s="35"/>
    </row>
    <row r="1172" spans="1:86" ht="15.6" x14ac:dyDescent="0.3">
      <c r="A1172" s="35"/>
      <c r="B1172" s="86"/>
      <c r="C1172" s="35"/>
      <c r="D1172" s="35"/>
      <c r="E1172" s="35"/>
      <c r="F1172" s="35"/>
      <c r="G1172" s="35"/>
      <c r="H1172" s="35"/>
      <c r="I1172" s="35"/>
      <c r="J1172" s="35"/>
      <c r="K1172" s="35"/>
      <c r="L1172" s="35"/>
      <c r="M1172" s="35"/>
      <c r="N1172" s="35"/>
      <c r="O1172" s="35"/>
      <c r="P1172" s="35"/>
      <c r="Q1172" s="35"/>
      <c r="R1172" s="35"/>
      <c r="S1172" s="35"/>
      <c r="T1172" s="17">
        <f t="shared" si="2617"/>
        <v>47188</v>
      </c>
      <c r="U1172" s="216">
        <f t="shared" si="2610"/>
        <v>7</v>
      </c>
      <c r="V1172" s="216">
        <f t="shared" si="2617"/>
        <v>1167</v>
      </c>
      <c r="W1172" s="16">
        <f t="shared" si="2624"/>
        <v>3.1972602739726028</v>
      </c>
      <c r="X1172" s="16" t="e">
        <f>IF(Template!$F$7="Linear interpolation",LinInterp($I$5:$I$22,$G$5:$G$22,W1172),CubicSpline($I$5:$I$22,$G$5:$G$22,W1172))</f>
        <v>#VALUE!</v>
      </c>
      <c r="Y1172" s="221" t="e">
        <f t="shared" si="2611"/>
        <v>#VALUE!</v>
      </c>
      <c r="Z1172" s="221" t="e">
        <f>Y1172/PRODUCT($AA$6:AA1171)</f>
        <v>#VALUE!</v>
      </c>
      <c r="AA1172" s="16" t="e">
        <f t="shared" si="2618"/>
        <v>#VALUE!</v>
      </c>
      <c r="AB1172" s="10" t="e">
        <f t="shared" si="2619"/>
        <v>#VALUE!</v>
      </c>
      <c r="AC1172" s="90">
        <f t="shared" si="2612"/>
        <v>1172</v>
      </c>
      <c r="AD1172" s="17">
        <f t="shared" si="2620"/>
        <v>47165</v>
      </c>
      <c r="AE1172" s="16" t="e">
        <f t="shared" si="2613"/>
        <v>#VALUE!</v>
      </c>
      <c r="AF1172" s="10">
        <f ca="1">IFERROR(AVERAGE(INDIRECT("AE"&amp;AC1172-Template!$F$10+1):INDIRECT("AE"&amp;AC1172)),0)</f>
        <v>0</v>
      </c>
      <c r="AG1172" s="35"/>
      <c r="AH1172" s="86"/>
      <c r="AI1172" s="35"/>
      <c r="AJ1172" s="35"/>
      <c r="AK1172" s="35"/>
      <c r="AL1172" s="35"/>
      <c r="AM1172" s="35"/>
      <c r="AN1172" s="35"/>
      <c r="AO1172" s="35"/>
      <c r="AP1172" s="35"/>
      <c r="AQ1172" s="35"/>
      <c r="AR1172" s="35"/>
      <c r="AS1172" s="35"/>
      <c r="AT1172" s="35"/>
      <c r="AU1172" s="35"/>
      <c r="AV1172" s="35"/>
      <c r="AW1172" s="35"/>
      <c r="AX1172" s="35"/>
      <c r="AY1172" s="35"/>
      <c r="AZ1172" s="17">
        <f t="shared" ref="AZ1172" si="2653">AZ1171+1</f>
        <v>47188</v>
      </c>
      <c r="BA1172" s="216">
        <f t="shared" si="2636"/>
        <v>7</v>
      </c>
      <c r="BB1172" s="216">
        <f t="shared" ref="BB1172" si="2654">BB1171+1</f>
        <v>1167</v>
      </c>
      <c r="BC1172" s="16">
        <f t="shared" si="2638"/>
        <v>3.1972602739726028</v>
      </c>
      <c r="BD1172" s="16">
        <f>IF(Template!$F$7="Linear interpolation",LinInterp($AO$5:$AO$18,$AM$5:$AM$18,BC1172),CubicSpline($AO$5:$AO$18,$AM$5:$AM$18,BC1172))</f>
        <v>14.060996416829358</v>
      </c>
      <c r="BE1172" s="221">
        <f t="shared" si="2573"/>
        <v>1.5229385344216777</v>
      </c>
      <c r="BF1172" s="221">
        <f>BE1172/PRODUCT($BG$6:BG1171)</f>
        <v>1.0003835766587159</v>
      </c>
      <c r="BG1172" s="16">
        <f t="shared" si="2639"/>
        <v>1.0003835494636271</v>
      </c>
      <c r="BH1172" s="10">
        <f t="shared" si="2640"/>
        <v>13.999555422387843</v>
      </c>
      <c r="BI1172" s="90"/>
      <c r="BJ1172" s="17">
        <f t="shared" si="2623"/>
        <v>47165</v>
      </c>
      <c r="BK1172" s="16">
        <f t="shared" si="2616"/>
        <v>13.987735873252527</v>
      </c>
      <c r="BL1172" s="10">
        <f ca="1">IFERROR(AVERAGE(INDIRECT("BK"&amp;AC1172-Template!$F$10+1):INDIRECT("BK"&amp;AC1172)),0)</f>
        <v>13.973803252456003</v>
      </c>
      <c r="BM1172" s="35"/>
      <c r="BN1172" s="86"/>
      <c r="BO1172" s="35"/>
      <c r="BP1172" s="35"/>
      <c r="BQ1172" s="35"/>
      <c r="BR1172" s="35"/>
      <c r="BS1172" s="35"/>
      <c r="BT1172" s="35"/>
      <c r="BU1172" s="35"/>
      <c r="BV1172" s="35"/>
      <c r="BW1172" s="35"/>
      <c r="BX1172" s="35"/>
      <c r="BY1172" s="35"/>
      <c r="BZ1172" s="35"/>
      <c r="CA1172" s="35"/>
      <c r="CB1172" s="35"/>
      <c r="CC1172" s="35"/>
      <c r="CD1172" s="35"/>
      <c r="CE1172" s="35"/>
      <c r="CF1172" s="35"/>
      <c r="CG1172" s="35"/>
      <c r="CH1172" s="35"/>
    </row>
    <row r="1173" spans="1:86" ht="15.6" x14ac:dyDescent="0.3">
      <c r="A1173" s="35"/>
      <c r="B1173" s="86"/>
      <c r="C1173" s="35"/>
      <c r="D1173" s="35"/>
      <c r="E1173" s="35"/>
      <c r="F1173" s="35"/>
      <c r="G1173" s="35"/>
      <c r="H1173" s="35"/>
      <c r="I1173" s="35"/>
      <c r="J1173" s="35"/>
      <c r="K1173" s="35"/>
      <c r="L1173" s="35"/>
      <c r="M1173" s="35"/>
      <c r="N1173" s="35"/>
      <c r="O1173" s="35"/>
      <c r="P1173" s="35"/>
      <c r="Q1173" s="35"/>
      <c r="R1173" s="35"/>
      <c r="S1173" s="35"/>
      <c r="T1173" s="17">
        <f t="shared" si="2617"/>
        <v>47189</v>
      </c>
      <c r="U1173" s="216">
        <f t="shared" si="2610"/>
        <v>1</v>
      </c>
      <c r="V1173" s="216">
        <f t="shared" si="2617"/>
        <v>1168</v>
      </c>
      <c r="W1173" s="16">
        <f t="shared" si="2624"/>
        <v>3.2</v>
      </c>
      <c r="X1173" s="16" t="e">
        <f>IF(Template!$F$7="Linear interpolation",LinInterp($I$5:$I$22,$G$5:$G$22,W1173),CubicSpline($I$5:$I$22,$G$5:$G$22,W1173))</f>
        <v>#VALUE!</v>
      </c>
      <c r="Y1173" s="221" t="e">
        <f t="shared" si="2611"/>
        <v>#VALUE!</v>
      </c>
      <c r="Z1173" s="221" t="e">
        <f>Y1173/PRODUCT($AA$6:AA1172)</f>
        <v>#VALUE!</v>
      </c>
      <c r="AA1173" s="16" t="e">
        <f t="shared" si="2618"/>
        <v>#VALUE!</v>
      </c>
      <c r="AB1173" s="10" t="e">
        <f t="shared" si="2619"/>
        <v>#VALUE!</v>
      </c>
      <c r="AC1173" s="90">
        <f t="shared" si="2612"/>
        <v>1173</v>
      </c>
      <c r="AD1173" s="17">
        <f t="shared" si="2620"/>
        <v>47166</v>
      </c>
      <c r="AE1173" s="16" t="e">
        <f t="shared" si="2613"/>
        <v>#VALUE!</v>
      </c>
      <c r="AF1173" s="10">
        <f ca="1">IFERROR(AVERAGE(INDIRECT("AE"&amp;AC1173-Template!$F$10+1):INDIRECT("AE"&amp;AC1173)),0)</f>
        <v>0</v>
      </c>
      <c r="AG1173" s="35"/>
      <c r="AH1173" s="86"/>
      <c r="AI1173" s="35"/>
      <c r="AJ1173" s="35"/>
      <c r="AK1173" s="35"/>
      <c r="AL1173" s="35"/>
      <c r="AM1173" s="35"/>
      <c r="AN1173" s="35"/>
      <c r="AO1173" s="35"/>
      <c r="AP1173" s="35"/>
      <c r="AQ1173" s="35"/>
      <c r="AR1173" s="35"/>
      <c r="AS1173" s="35"/>
      <c r="AT1173" s="35"/>
      <c r="AU1173" s="35"/>
      <c r="AV1173" s="35"/>
      <c r="AW1173" s="35"/>
      <c r="AX1173" s="35"/>
      <c r="AY1173" s="35"/>
      <c r="AZ1173" s="17">
        <f t="shared" ref="AZ1173" si="2655">AZ1172+1</f>
        <v>47189</v>
      </c>
      <c r="BA1173" s="216">
        <f t="shared" si="2636"/>
        <v>1</v>
      </c>
      <c r="BB1173" s="216">
        <f t="shared" ref="BB1173" si="2656">BB1172+1</f>
        <v>1168</v>
      </c>
      <c r="BC1173" s="16">
        <f t="shared" si="2638"/>
        <v>3.2</v>
      </c>
      <c r="BD1173" s="16">
        <f>IF(Template!$F$7="Linear interpolation",LinInterp($AO$5:$AO$18,$AM$5:$AM$18,BC1173),CubicSpline($AO$5:$AO$18,$AM$5:$AM$18,BC1173))</f>
        <v>14.061818190336908</v>
      </c>
      <c r="BE1173" s="221">
        <f t="shared" si="2573"/>
        <v>1.5235226963474546</v>
      </c>
      <c r="BF1173" s="221">
        <f>BE1173/PRODUCT($BG$6:BG1172)</f>
        <v>1.0003836027055739</v>
      </c>
      <c r="BG1173" s="16">
        <f t="shared" si="2639"/>
        <v>1.0003836027055739</v>
      </c>
      <c r="BH1173" s="10">
        <f t="shared" si="2640"/>
        <v>14.001498753447915</v>
      </c>
      <c r="BI1173" s="90"/>
      <c r="BJ1173" s="17">
        <f t="shared" si="2623"/>
        <v>47166</v>
      </c>
      <c r="BK1173" s="16">
        <f t="shared" si="2616"/>
        <v>13.987735873252527</v>
      </c>
      <c r="BL1173" s="10">
        <f ca="1">IFERROR(AVERAGE(INDIRECT("BK"&amp;AC1173-Template!$F$10+1):INDIRECT("BK"&amp;AC1173)),0)</f>
        <v>13.974816366320251</v>
      </c>
      <c r="BM1173" s="35"/>
      <c r="BN1173" s="86"/>
      <c r="BO1173" s="35"/>
      <c r="BP1173" s="35"/>
      <c r="BQ1173" s="35"/>
      <c r="BR1173" s="35"/>
      <c r="BS1173" s="35"/>
      <c r="BT1173" s="35"/>
      <c r="BU1173" s="35"/>
      <c r="BV1173" s="35"/>
      <c r="BW1173" s="35"/>
      <c r="BX1173" s="35"/>
      <c r="BY1173" s="35"/>
      <c r="BZ1173" s="35"/>
      <c r="CA1173" s="35"/>
      <c r="CB1173" s="35"/>
      <c r="CC1173" s="35"/>
      <c r="CD1173" s="35"/>
      <c r="CE1173" s="35"/>
      <c r="CF1173" s="35"/>
      <c r="CG1173" s="35"/>
      <c r="CH1173" s="35"/>
    </row>
    <row r="1174" spans="1:86" ht="15.6" x14ac:dyDescent="0.3">
      <c r="A1174" s="35"/>
      <c r="B1174" s="86"/>
      <c r="C1174" s="35"/>
      <c r="D1174" s="35"/>
      <c r="E1174" s="35"/>
      <c r="F1174" s="35"/>
      <c r="G1174" s="35"/>
      <c r="H1174" s="35"/>
      <c r="I1174" s="35"/>
      <c r="J1174" s="35"/>
      <c r="K1174" s="35"/>
      <c r="L1174" s="35"/>
      <c r="M1174" s="35"/>
      <c r="N1174" s="35"/>
      <c r="O1174" s="35"/>
      <c r="P1174" s="35"/>
      <c r="Q1174" s="35"/>
      <c r="R1174" s="35"/>
      <c r="S1174" s="35"/>
      <c r="T1174" s="17">
        <f t="shared" si="2617"/>
        <v>47190</v>
      </c>
      <c r="U1174" s="216">
        <f t="shared" si="2610"/>
        <v>2</v>
      </c>
      <c r="V1174" s="216">
        <f t="shared" si="2617"/>
        <v>1169</v>
      </c>
      <c r="W1174" s="16">
        <f t="shared" si="2624"/>
        <v>3.2027397260273971</v>
      </c>
      <c r="X1174" s="16" t="e">
        <f>IF(Template!$F$7="Linear interpolation",LinInterp($I$5:$I$22,$G$5:$G$22,W1174),CubicSpline($I$5:$I$22,$G$5:$G$22,W1174))</f>
        <v>#VALUE!</v>
      </c>
      <c r="Y1174" s="221" t="e">
        <f t="shared" si="2611"/>
        <v>#VALUE!</v>
      </c>
      <c r="Z1174" s="221" t="e">
        <f>Y1174/PRODUCT($AA$6:AA1173)</f>
        <v>#VALUE!</v>
      </c>
      <c r="AA1174" s="16" t="e">
        <f t="shared" si="2618"/>
        <v>#VALUE!</v>
      </c>
      <c r="AB1174" s="10" t="e">
        <f t="shared" si="2619"/>
        <v>#VALUE!</v>
      </c>
      <c r="AC1174" s="90">
        <f t="shared" si="2612"/>
        <v>1174</v>
      </c>
      <c r="AD1174" s="17">
        <f t="shared" si="2620"/>
        <v>47167</v>
      </c>
      <c r="AE1174" s="16" t="e">
        <f t="shared" si="2613"/>
        <v>#VALUE!</v>
      </c>
      <c r="AF1174" s="10">
        <f ca="1">IFERROR(AVERAGE(INDIRECT("AE"&amp;AC1174-Template!$F$10+1):INDIRECT("AE"&amp;AC1174)),0)</f>
        <v>0</v>
      </c>
      <c r="AG1174" s="35"/>
      <c r="AH1174" s="86"/>
      <c r="AI1174" s="35"/>
      <c r="AJ1174" s="35"/>
      <c r="AK1174" s="35"/>
      <c r="AL1174" s="35"/>
      <c r="AM1174" s="35"/>
      <c r="AN1174" s="35"/>
      <c r="AO1174" s="35"/>
      <c r="AP1174" s="35"/>
      <c r="AQ1174" s="35"/>
      <c r="AR1174" s="35"/>
      <c r="AS1174" s="35"/>
      <c r="AT1174" s="35"/>
      <c r="AU1174" s="35"/>
      <c r="AV1174" s="35"/>
      <c r="AW1174" s="35"/>
      <c r="AX1174" s="35"/>
      <c r="AY1174" s="35"/>
      <c r="AZ1174" s="17">
        <f t="shared" ref="AZ1174" si="2657">AZ1173+1</f>
        <v>47190</v>
      </c>
      <c r="BA1174" s="216">
        <f t="shared" si="2636"/>
        <v>2</v>
      </c>
      <c r="BB1174" s="216">
        <f t="shared" ref="BB1174" si="2658">BB1173+1</f>
        <v>1169</v>
      </c>
      <c r="BC1174" s="16">
        <f t="shared" si="2638"/>
        <v>3.2027397260273971</v>
      </c>
      <c r="BD1174" s="16">
        <f>IF(Template!$F$7="Linear interpolation",LinInterp($AO$5:$AO$18,$AM$5:$AM$18,BC1174),CubicSpline($AO$5:$AO$18,$AM$5:$AM$18,BC1174))</f>
        <v>14.062638831922838</v>
      </c>
      <c r="BE1174" s="221">
        <f t="shared" si="2573"/>
        <v>1.5241070938174672</v>
      </c>
      <c r="BF1174" s="221">
        <f>BE1174/PRODUCT($BG$6:BG1173)</f>
        <v>1.000383583041732</v>
      </c>
      <c r="BG1174" s="16">
        <f t="shared" si="2639"/>
        <v>1.000383583041732</v>
      </c>
      <c r="BH1174" s="10">
        <f t="shared" si="2640"/>
        <v>14.000781023219</v>
      </c>
      <c r="BI1174" s="90"/>
      <c r="BJ1174" s="17">
        <f t="shared" si="2623"/>
        <v>47167</v>
      </c>
      <c r="BK1174" s="16">
        <f t="shared" si="2616"/>
        <v>13.987735873252527</v>
      </c>
      <c r="BL1174" s="10">
        <f ca="1">IFERROR(AVERAGE(INDIRECT("BK"&amp;AC1174-Template!$F$10+1):INDIRECT("BK"&amp;AC1174)),0)</f>
        <v>13.975785956510061</v>
      </c>
      <c r="BM1174" s="35"/>
      <c r="BN1174" s="86"/>
      <c r="BO1174" s="35"/>
      <c r="BP1174" s="35"/>
      <c r="BQ1174" s="35"/>
      <c r="BR1174" s="35"/>
      <c r="BS1174" s="35"/>
      <c r="BT1174" s="35"/>
      <c r="BU1174" s="35"/>
      <c r="BV1174" s="35"/>
      <c r="BW1174" s="35"/>
      <c r="BX1174" s="35"/>
      <c r="BY1174" s="35"/>
      <c r="BZ1174" s="35"/>
      <c r="CA1174" s="35"/>
      <c r="CB1174" s="35"/>
      <c r="CC1174" s="35"/>
      <c r="CD1174" s="35"/>
      <c r="CE1174" s="35"/>
      <c r="CF1174" s="35"/>
      <c r="CG1174" s="35"/>
      <c r="CH1174" s="35"/>
    </row>
    <row r="1175" spans="1:86" ht="15.6" x14ac:dyDescent="0.3">
      <c r="A1175" s="35"/>
      <c r="B1175" s="86"/>
      <c r="C1175" s="35"/>
      <c r="D1175" s="35"/>
      <c r="E1175" s="35"/>
      <c r="F1175" s="35"/>
      <c r="G1175" s="35"/>
      <c r="H1175" s="35"/>
      <c r="I1175" s="35"/>
      <c r="J1175" s="35"/>
      <c r="K1175" s="35"/>
      <c r="L1175" s="35"/>
      <c r="M1175" s="35"/>
      <c r="N1175" s="35"/>
      <c r="O1175" s="35"/>
      <c r="P1175" s="35"/>
      <c r="Q1175" s="35"/>
      <c r="R1175" s="35"/>
      <c r="S1175" s="35"/>
      <c r="T1175" s="17">
        <f t="shared" si="2617"/>
        <v>47191</v>
      </c>
      <c r="U1175" s="216">
        <f t="shared" si="2610"/>
        <v>3</v>
      </c>
      <c r="V1175" s="216">
        <f t="shared" si="2617"/>
        <v>1170</v>
      </c>
      <c r="W1175" s="16">
        <f t="shared" si="2624"/>
        <v>3.2054794520547945</v>
      </c>
      <c r="X1175" s="16" t="e">
        <f>IF(Template!$F$7="Linear interpolation",LinInterp($I$5:$I$22,$G$5:$G$22,W1175),CubicSpline($I$5:$I$22,$G$5:$G$22,W1175))</f>
        <v>#VALUE!</v>
      </c>
      <c r="Y1175" s="221" t="e">
        <f t="shared" si="2611"/>
        <v>#VALUE!</v>
      </c>
      <c r="Z1175" s="221" t="e">
        <f>Y1175/PRODUCT($AA$6:AA1174)</f>
        <v>#VALUE!</v>
      </c>
      <c r="AA1175" s="16" t="e">
        <f t="shared" si="2618"/>
        <v>#VALUE!</v>
      </c>
      <c r="AB1175" s="10" t="e">
        <f t="shared" si="2619"/>
        <v>#VALUE!</v>
      </c>
      <c r="AC1175" s="90">
        <f t="shared" si="2612"/>
        <v>1175</v>
      </c>
      <c r="AD1175" s="17">
        <f t="shared" si="2620"/>
        <v>47168</v>
      </c>
      <c r="AE1175" s="16" t="e">
        <f t="shared" si="2613"/>
        <v>#VALUE!</v>
      </c>
      <c r="AF1175" s="10">
        <f ca="1">IFERROR(AVERAGE(INDIRECT("AE"&amp;AC1175-Template!$F$10+1):INDIRECT("AE"&amp;AC1175)),0)</f>
        <v>0</v>
      </c>
      <c r="AG1175" s="35"/>
      <c r="AH1175" s="86"/>
      <c r="AI1175" s="35"/>
      <c r="AJ1175" s="35"/>
      <c r="AK1175" s="35"/>
      <c r="AL1175" s="35"/>
      <c r="AM1175" s="35"/>
      <c r="AN1175" s="35"/>
      <c r="AO1175" s="35"/>
      <c r="AP1175" s="35"/>
      <c r="AQ1175" s="35"/>
      <c r="AR1175" s="35"/>
      <c r="AS1175" s="35"/>
      <c r="AT1175" s="35"/>
      <c r="AU1175" s="35"/>
      <c r="AV1175" s="35"/>
      <c r="AW1175" s="35"/>
      <c r="AX1175" s="35"/>
      <c r="AY1175" s="35"/>
      <c r="AZ1175" s="17">
        <f t="shared" ref="AZ1175" si="2659">AZ1174+1</f>
        <v>47191</v>
      </c>
      <c r="BA1175" s="216">
        <f t="shared" si="2636"/>
        <v>3</v>
      </c>
      <c r="BB1175" s="216">
        <f t="shared" ref="BB1175" si="2660">BB1174+1</f>
        <v>1170</v>
      </c>
      <c r="BC1175" s="16">
        <f t="shared" si="2638"/>
        <v>3.2054794520547945</v>
      </c>
      <c r="BD1175" s="16">
        <f>IF(Template!$F$7="Linear interpolation",LinInterp($AO$5:$AO$18,$AM$5:$AM$18,BC1175),CubicSpline($AO$5:$AO$18,$AM$5:$AM$18,BC1175))</f>
        <v>14.063458323909042</v>
      </c>
      <c r="BE1175" s="221">
        <f t="shared" si="2573"/>
        <v>1.5246917260494388</v>
      </c>
      <c r="BF1175" s="221">
        <f>BE1175/PRODUCT($BG$6:BG1174)</f>
        <v>1.0003835899946552</v>
      </c>
      <c r="BG1175" s="16">
        <f t="shared" si="2639"/>
        <v>1.0003835899946552</v>
      </c>
      <c r="BH1175" s="10">
        <f t="shared" si="2640"/>
        <v>14.001034804913104</v>
      </c>
      <c r="BI1175" s="90"/>
      <c r="BJ1175" s="17">
        <f t="shared" si="2623"/>
        <v>47168</v>
      </c>
      <c r="BK1175" s="16">
        <f t="shared" si="2616"/>
        <v>13.992235682402931</v>
      </c>
      <c r="BL1175" s="10">
        <f ca="1">IFERROR(AVERAGE(INDIRECT("BK"&amp;AC1175-Template!$F$10+1):INDIRECT("BK"&amp;AC1175)),0)</f>
        <v>13.976905540338217</v>
      </c>
      <c r="BM1175" s="35"/>
      <c r="BN1175" s="86"/>
      <c r="BO1175" s="35"/>
      <c r="BP1175" s="35"/>
      <c r="BQ1175" s="35"/>
      <c r="BR1175" s="35"/>
      <c r="BS1175" s="35"/>
      <c r="BT1175" s="35"/>
      <c r="BU1175" s="35"/>
      <c r="BV1175" s="35"/>
      <c r="BW1175" s="35"/>
      <c r="BX1175" s="35"/>
      <c r="BY1175" s="35"/>
      <c r="BZ1175" s="35"/>
      <c r="CA1175" s="35"/>
      <c r="CB1175" s="35"/>
      <c r="CC1175" s="35"/>
      <c r="CD1175" s="35"/>
      <c r="CE1175" s="35"/>
      <c r="CF1175" s="35"/>
      <c r="CG1175" s="35"/>
      <c r="CH1175" s="35"/>
    </row>
    <row r="1176" spans="1:86" ht="15.6" x14ac:dyDescent="0.3">
      <c r="A1176" s="35"/>
      <c r="B1176" s="86"/>
      <c r="C1176" s="35"/>
      <c r="D1176" s="35"/>
      <c r="E1176" s="35"/>
      <c r="F1176" s="35"/>
      <c r="G1176" s="35"/>
      <c r="H1176" s="35"/>
      <c r="I1176" s="35"/>
      <c r="J1176" s="35"/>
      <c r="K1176" s="35"/>
      <c r="L1176" s="35"/>
      <c r="M1176" s="35"/>
      <c r="N1176" s="35"/>
      <c r="O1176" s="35"/>
      <c r="P1176" s="35"/>
      <c r="Q1176" s="35"/>
      <c r="R1176" s="35"/>
      <c r="S1176" s="35"/>
      <c r="T1176" s="17">
        <f t="shared" si="2617"/>
        <v>47192</v>
      </c>
      <c r="U1176" s="216">
        <f t="shared" si="2610"/>
        <v>4</v>
      </c>
      <c r="V1176" s="216">
        <f t="shared" si="2617"/>
        <v>1171</v>
      </c>
      <c r="W1176" s="16">
        <f t="shared" si="2624"/>
        <v>3.2082191780821918</v>
      </c>
      <c r="X1176" s="16" t="e">
        <f>IF(Template!$F$7="Linear interpolation",LinInterp($I$5:$I$22,$G$5:$G$22,W1176),CubicSpline($I$5:$I$22,$G$5:$G$22,W1176))</f>
        <v>#VALUE!</v>
      </c>
      <c r="Y1176" s="221" t="e">
        <f t="shared" si="2611"/>
        <v>#VALUE!</v>
      </c>
      <c r="Z1176" s="221" t="e">
        <f>Y1176/PRODUCT($AA$6:AA1175)</f>
        <v>#VALUE!</v>
      </c>
      <c r="AA1176" s="16" t="e">
        <f t="shared" si="2618"/>
        <v>#VALUE!</v>
      </c>
      <c r="AB1176" s="10" t="e">
        <f t="shared" si="2619"/>
        <v>#VALUE!</v>
      </c>
      <c r="AC1176" s="90">
        <f t="shared" si="2612"/>
        <v>1176</v>
      </c>
      <c r="AD1176" s="17">
        <f t="shared" si="2620"/>
        <v>47169</v>
      </c>
      <c r="AE1176" s="16" t="e">
        <f t="shared" si="2613"/>
        <v>#VALUE!</v>
      </c>
      <c r="AF1176" s="10">
        <f ca="1">IFERROR(AVERAGE(INDIRECT("AE"&amp;AC1176-Template!$F$10+1):INDIRECT("AE"&amp;AC1176)),0)</f>
        <v>0</v>
      </c>
      <c r="AG1176" s="35"/>
      <c r="AH1176" s="86"/>
      <c r="AI1176" s="35"/>
      <c r="AJ1176" s="35"/>
      <c r="AK1176" s="35"/>
      <c r="AL1176" s="35"/>
      <c r="AM1176" s="35"/>
      <c r="AN1176" s="35"/>
      <c r="AO1176" s="35"/>
      <c r="AP1176" s="35"/>
      <c r="AQ1176" s="35"/>
      <c r="AR1176" s="35"/>
      <c r="AS1176" s="35"/>
      <c r="AT1176" s="35"/>
      <c r="AU1176" s="35"/>
      <c r="AV1176" s="35"/>
      <c r="AW1176" s="35"/>
      <c r="AX1176" s="35"/>
      <c r="AY1176" s="35"/>
      <c r="AZ1176" s="17">
        <f t="shared" ref="AZ1176" si="2661">AZ1175+1</f>
        <v>47192</v>
      </c>
      <c r="BA1176" s="216">
        <f t="shared" si="2636"/>
        <v>4</v>
      </c>
      <c r="BB1176" s="216">
        <f t="shared" ref="BB1176" si="2662">BB1175+1</f>
        <v>1171</v>
      </c>
      <c r="BC1176" s="16">
        <f t="shared" si="2638"/>
        <v>3.2082191780821918</v>
      </c>
      <c r="BD1176" s="16">
        <f>IF(Template!$F$7="Linear interpolation",LinInterp($AO$5:$AO$18,$AM$5:$AM$18,BC1176),CubicSpline($AO$5:$AO$18,$AM$5:$AM$18,BC1176))</f>
        <v>14.06427664861741</v>
      </c>
      <c r="BE1176" s="221">
        <f t="shared" si="2573"/>
        <v>1.5252765922572156</v>
      </c>
      <c r="BF1176" s="221">
        <f>BE1176/PRODUCT($BG$6:BG1175)</f>
        <v>1.00038359636757</v>
      </c>
      <c r="BG1176" s="16">
        <f t="shared" si="2639"/>
        <v>1.00038359636757</v>
      </c>
      <c r="BH1176" s="10">
        <f t="shared" si="2640"/>
        <v>14.001267416305584</v>
      </c>
      <c r="BI1176" s="90"/>
      <c r="BJ1176" s="17">
        <f t="shared" si="2623"/>
        <v>47169</v>
      </c>
      <c r="BK1176" s="16">
        <f t="shared" si="2616"/>
        <v>13.990670094490509</v>
      </c>
      <c r="BL1176" s="10">
        <f ca="1">IFERROR(AVERAGE(INDIRECT("BK"&amp;AC1176-Template!$F$10+1):INDIRECT("BK"&amp;AC1176)),0)</f>
        <v>13.977972937902626</v>
      </c>
      <c r="BM1176" s="35"/>
      <c r="BN1176" s="86"/>
      <c r="BO1176" s="35"/>
      <c r="BP1176" s="35"/>
      <c r="BQ1176" s="35"/>
      <c r="BR1176" s="35"/>
      <c r="BS1176" s="35"/>
      <c r="BT1176" s="35"/>
      <c r="BU1176" s="35"/>
      <c r="BV1176" s="35"/>
      <c r="BW1176" s="35"/>
      <c r="BX1176" s="35"/>
      <c r="BY1176" s="35"/>
      <c r="BZ1176" s="35"/>
      <c r="CA1176" s="35"/>
      <c r="CB1176" s="35"/>
      <c r="CC1176" s="35"/>
      <c r="CD1176" s="35"/>
      <c r="CE1176" s="35"/>
      <c r="CF1176" s="35"/>
      <c r="CG1176" s="35"/>
      <c r="CH1176" s="35"/>
    </row>
    <row r="1177" spans="1:86" ht="15.6" x14ac:dyDescent="0.3">
      <c r="A1177" s="35"/>
      <c r="B1177" s="86"/>
      <c r="C1177" s="35"/>
      <c r="D1177" s="35"/>
      <c r="E1177" s="35"/>
      <c r="F1177" s="35"/>
      <c r="G1177" s="35"/>
      <c r="H1177" s="35"/>
      <c r="I1177" s="35"/>
      <c r="J1177" s="35"/>
      <c r="K1177" s="35"/>
      <c r="L1177" s="35"/>
      <c r="M1177" s="35"/>
      <c r="N1177" s="35"/>
      <c r="O1177" s="35"/>
      <c r="P1177" s="35"/>
      <c r="Q1177" s="35"/>
      <c r="R1177" s="35"/>
      <c r="S1177" s="35"/>
      <c r="T1177" s="17">
        <f t="shared" si="2617"/>
        <v>47193</v>
      </c>
      <c r="U1177" s="216">
        <f t="shared" si="2610"/>
        <v>5</v>
      </c>
      <c r="V1177" s="216">
        <f t="shared" si="2617"/>
        <v>1172</v>
      </c>
      <c r="W1177" s="16">
        <f t="shared" si="2624"/>
        <v>3.2109589041095892</v>
      </c>
      <c r="X1177" s="16" t="e">
        <f>IF(Template!$F$7="Linear interpolation",LinInterp($I$5:$I$22,$G$5:$G$22,W1177),CubicSpline($I$5:$I$22,$G$5:$G$22,W1177))</f>
        <v>#VALUE!</v>
      </c>
      <c r="Y1177" s="221" t="e">
        <f t="shared" si="2611"/>
        <v>#VALUE!</v>
      </c>
      <c r="Z1177" s="221" t="e">
        <f>Y1177/PRODUCT($AA$6:AA1176)</f>
        <v>#VALUE!</v>
      </c>
      <c r="AA1177" s="16" t="e">
        <f t="shared" si="2618"/>
        <v>#VALUE!</v>
      </c>
      <c r="AB1177" s="10" t="e">
        <f t="shared" si="2619"/>
        <v>#VALUE!</v>
      </c>
      <c r="AC1177" s="90">
        <f t="shared" si="2612"/>
        <v>1177</v>
      </c>
      <c r="AD1177" s="17">
        <f t="shared" si="2620"/>
        <v>47170</v>
      </c>
      <c r="AE1177" s="16" t="e">
        <f t="shared" si="2613"/>
        <v>#VALUE!</v>
      </c>
      <c r="AF1177" s="10">
        <f ca="1">IFERROR(AVERAGE(INDIRECT("AE"&amp;AC1177-Template!$F$10+1):INDIRECT("AE"&amp;AC1177)),0)</f>
        <v>0</v>
      </c>
      <c r="AG1177" s="35"/>
      <c r="AH1177" s="86"/>
      <c r="AI1177" s="35"/>
      <c r="AJ1177" s="35"/>
      <c r="AK1177" s="35"/>
      <c r="AL1177" s="35"/>
      <c r="AM1177" s="35"/>
      <c r="AN1177" s="35"/>
      <c r="AO1177" s="35"/>
      <c r="AP1177" s="35"/>
      <c r="AQ1177" s="35"/>
      <c r="AR1177" s="35"/>
      <c r="AS1177" s="35"/>
      <c r="AT1177" s="35"/>
      <c r="AU1177" s="35"/>
      <c r="AV1177" s="35"/>
      <c r="AW1177" s="35"/>
      <c r="AX1177" s="35"/>
      <c r="AY1177" s="35"/>
      <c r="AZ1177" s="17">
        <f t="shared" ref="AZ1177" si="2663">AZ1176+1</f>
        <v>47193</v>
      </c>
      <c r="BA1177" s="216">
        <f t="shared" si="2636"/>
        <v>5</v>
      </c>
      <c r="BB1177" s="216">
        <f t="shared" ref="BB1177" si="2664">BB1176+1</f>
        <v>1172</v>
      </c>
      <c r="BC1177" s="16">
        <f t="shared" si="2638"/>
        <v>3.2109589041095892</v>
      </c>
      <c r="BD1177" s="16">
        <f>IF(Template!$F$7="Linear interpolation",LinInterp($AO$5:$AO$18,$AM$5:$AM$18,BC1177),CubicSpline($AO$5:$AO$18,$AM$5:$AM$18,BC1177))</f>
        <v>14.065093788369833</v>
      </c>
      <c r="BE1177" s="221">
        <f t="shared" si="2573"/>
        <v>1.5258616916507635</v>
      </c>
      <c r="BF1177" s="221">
        <f>BE1177/PRODUCT($BG$6:BG1176)</f>
        <v>1.0003836021587942</v>
      </c>
      <c r="BG1177" s="16">
        <f t="shared" si="2639"/>
        <v>1.0003836021587942</v>
      </c>
      <c r="BH1177" s="10">
        <f t="shared" si="2640"/>
        <v>14.001478795987676</v>
      </c>
      <c r="BI1177" s="90"/>
      <c r="BJ1177" s="17">
        <f t="shared" si="2623"/>
        <v>47170</v>
      </c>
      <c r="BK1177" s="16">
        <f t="shared" si="2616"/>
        <v>13.991354257586796</v>
      </c>
      <c r="BL1177" s="10">
        <f ca="1">IFERROR(AVERAGE(INDIRECT("BK"&amp;AC1177-Template!$F$10+1):INDIRECT("BK"&amp;AC1177)),0)</f>
        <v>13.978807959397297</v>
      </c>
      <c r="BM1177" s="35"/>
      <c r="BN1177" s="86"/>
      <c r="BO1177" s="35"/>
      <c r="BP1177" s="35"/>
      <c r="BQ1177" s="35"/>
      <c r="BR1177" s="35"/>
      <c r="BS1177" s="35"/>
      <c r="BT1177" s="35"/>
      <c r="BU1177" s="35"/>
      <c r="BV1177" s="35"/>
      <c r="BW1177" s="35"/>
      <c r="BX1177" s="35"/>
      <c r="BY1177" s="35"/>
      <c r="BZ1177" s="35"/>
      <c r="CA1177" s="35"/>
      <c r="CB1177" s="35"/>
      <c r="CC1177" s="35"/>
      <c r="CD1177" s="35"/>
      <c r="CE1177" s="35"/>
      <c r="CF1177" s="35"/>
      <c r="CG1177" s="35"/>
      <c r="CH1177" s="35"/>
    </row>
    <row r="1178" spans="1:86" ht="15.6" x14ac:dyDescent="0.3">
      <c r="A1178" s="35"/>
      <c r="B1178" s="86"/>
      <c r="C1178" s="35"/>
      <c r="D1178" s="35"/>
      <c r="E1178" s="35"/>
      <c r="F1178" s="35"/>
      <c r="G1178" s="35"/>
      <c r="H1178" s="35"/>
      <c r="I1178" s="35"/>
      <c r="J1178" s="35"/>
      <c r="K1178" s="35"/>
      <c r="L1178" s="35"/>
      <c r="M1178" s="35"/>
      <c r="N1178" s="35"/>
      <c r="O1178" s="35"/>
      <c r="P1178" s="35"/>
      <c r="Q1178" s="35"/>
      <c r="R1178" s="35"/>
      <c r="S1178" s="35"/>
      <c r="T1178" s="17">
        <f t="shared" si="2617"/>
        <v>47194</v>
      </c>
      <c r="U1178" s="216">
        <f t="shared" si="2610"/>
        <v>6</v>
      </c>
      <c r="V1178" s="216">
        <f t="shared" si="2617"/>
        <v>1173</v>
      </c>
      <c r="W1178" s="16">
        <f t="shared" si="2624"/>
        <v>3.2136986301369861</v>
      </c>
      <c r="X1178" s="16" t="e">
        <f>IF(Template!$F$7="Linear interpolation",LinInterp($I$5:$I$22,$G$5:$G$22,W1178),CubicSpline($I$5:$I$22,$G$5:$G$22,W1178))</f>
        <v>#VALUE!</v>
      </c>
      <c r="Y1178" s="221" t="e">
        <f t="shared" si="2611"/>
        <v>#VALUE!</v>
      </c>
      <c r="Z1178" s="221" t="e">
        <f>Y1178/PRODUCT($AA$6:AA1177)</f>
        <v>#VALUE!</v>
      </c>
      <c r="AA1178" s="16" t="e">
        <f t="shared" si="2618"/>
        <v>#VALUE!</v>
      </c>
      <c r="AB1178" s="10" t="e">
        <f t="shared" si="2619"/>
        <v>#VALUE!</v>
      </c>
      <c r="AC1178" s="90">
        <f t="shared" si="2612"/>
        <v>1178</v>
      </c>
      <c r="AD1178" s="17">
        <f t="shared" si="2620"/>
        <v>47171</v>
      </c>
      <c r="AE1178" s="16" t="e">
        <f t="shared" si="2613"/>
        <v>#VALUE!</v>
      </c>
      <c r="AF1178" s="10">
        <f ca="1">IFERROR(AVERAGE(INDIRECT("AE"&amp;AC1178-Template!$F$10+1):INDIRECT("AE"&amp;AC1178)),0)</f>
        <v>0</v>
      </c>
      <c r="AG1178" s="35"/>
      <c r="AH1178" s="86"/>
      <c r="AI1178" s="35"/>
      <c r="AJ1178" s="35"/>
      <c r="AK1178" s="35"/>
      <c r="AL1178" s="35"/>
      <c r="AM1178" s="35"/>
      <c r="AN1178" s="35"/>
      <c r="AO1178" s="35"/>
      <c r="AP1178" s="35"/>
      <c r="AQ1178" s="35"/>
      <c r="AR1178" s="35"/>
      <c r="AS1178" s="35"/>
      <c r="AT1178" s="35"/>
      <c r="AU1178" s="35"/>
      <c r="AV1178" s="35"/>
      <c r="AW1178" s="35"/>
      <c r="AX1178" s="35"/>
      <c r="AY1178" s="35"/>
      <c r="AZ1178" s="17">
        <f t="shared" ref="AZ1178" si="2665">AZ1177+1</f>
        <v>47194</v>
      </c>
      <c r="BA1178" s="216">
        <f t="shared" si="2636"/>
        <v>6</v>
      </c>
      <c r="BB1178" s="216">
        <f t="shared" ref="BB1178" si="2666">BB1177+1</f>
        <v>1173</v>
      </c>
      <c r="BC1178" s="16">
        <f t="shared" si="2638"/>
        <v>3.2136986301369861</v>
      </c>
      <c r="BD1178" s="16">
        <f>IF(Template!$F$7="Linear interpolation",LinInterp($AO$5:$AO$18,$AM$5:$AM$18,BC1178),CubicSpline($AO$5:$AO$18,$AM$5:$AM$18,BC1178))</f>
        <v>14.065909725488202</v>
      </c>
      <c r="BE1178" s="221">
        <f t="shared" si="2573"/>
        <v>1.5264470234361591</v>
      </c>
      <c r="BF1178" s="221">
        <f>BE1178/PRODUCT($BG$6:BG1177)</f>
        <v>1.000383607366643</v>
      </c>
      <c r="BG1178" s="16">
        <f t="shared" si="2639"/>
        <v>1.0003836021587942</v>
      </c>
      <c r="BH1178" s="10">
        <f t="shared" si="2640"/>
        <v>14.001478795987676</v>
      </c>
      <c r="BI1178" s="90"/>
      <c r="BJ1178" s="17">
        <f t="shared" si="2623"/>
        <v>47171</v>
      </c>
      <c r="BK1178" s="16">
        <f t="shared" si="2616"/>
        <v>13.992018540848971</v>
      </c>
      <c r="BL1178" s="10">
        <f ca="1">IFERROR(AVERAGE(INDIRECT("BK"&amp;AC1178-Template!$F$10+1):INDIRECT("BK"&amp;AC1178)),0)</f>
        <v>13.979752181283732</v>
      </c>
      <c r="BM1178" s="35"/>
      <c r="BN1178" s="86"/>
      <c r="BO1178" s="35"/>
      <c r="BP1178" s="35"/>
      <c r="BQ1178" s="35"/>
      <c r="BR1178" s="35"/>
      <c r="BS1178" s="35"/>
      <c r="BT1178" s="35"/>
      <c r="BU1178" s="35"/>
      <c r="BV1178" s="35"/>
      <c r="BW1178" s="35"/>
      <c r="BX1178" s="35"/>
      <c r="BY1178" s="35"/>
      <c r="BZ1178" s="35"/>
      <c r="CA1178" s="35"/>
      <c r="CB1178" s="35"/>
      <c r="CC1178" s="35"/>
      <c r="CD1178" s="35"/>
      <c r="CE1178" s="35"/>
      <c r="CF1178" s="35"/>
      <c r="CG1178" s="35"/>
      <c r="CH1178" s="35"/>
    </row>
    <row r="1179" spans="1:86" ht="15.6" x14ac:dyDescent="0.3">
      <c r="A1179" s="35"/>
      <c r="B1179" s="86"/>
      <c r="C1179" s="35"/>
      <c r="D1179" s="35"/>
      <c r="E1179" s="35"/>
      <c r="F1179" s="35"/>
      <c r="G1179" s="35"/>
      <c r="H1179" s="35"/>
      <c r="I1179" s="35"/>
      <c r="J1179" s="35"/>
      <c r="K1179" s="35"/>
      <c r="L1179" s="35"/>
      <c r="M1179" s="35"/>
      <c r="N1179" s="35"/>
      <c r="O1179" s="35"/>
      <c r="P1179" s="35"/>
      <c r="Q1179" s="35"/>
      <c r="R1179" s="35"/>
      <c r="S1179" s="35"/>
      <c r="T1179" s="17">
        <f t="shared" si="2617"/>
        <v>47195</v>
      </c>
      <c r="U1179" s="216">
        <f t="shared" si="2610"/>
        <v>7</v>
      </c>
      <c r="V1179" s="216">
        <f t="shared" si="2617"/>
        <v>1174</v>
      </c>
      <c r="W1179" s="16">
        <f t="shared" si="2624"/>
        <v>3.2164383561643834</v>
      </c>
      <c r="X1179" s="16" t="e">
        <f>IF(Template!$F$7="Linear interpolation",LinInterp($I$5:$I$22,$G$5:$G$22,W1179),CubicSpline($I$5:$I$22,$G$5:$G$22,W1179))</f>
        <v>#VALUE!</v>
      </c>
      <c r="Y1179" s="221" t="e">
        <f t="shared" si="2611"/>
        <v>#VALUE!</v>
      </c>
      <c r="Z1179" s="221" t="e">
        <f>Y1179/PRODUCT($AA$6:AA1178)</f>
        <v>#VALUE!</v>
      </c>
      <c r="AA1179" s="16" t="e">
        <f t="shared" si="2618"/>
        <v>#VALUE!</v>
      </c>
      <c r="AB1179" s="10" t="e">
        <f t="shared" si="2619"/>
        <v>#VALUE!</v>
      </c>
      <c r="AC1179" s="90">
        <f t="shared" si="2612"/>
        <v>1179</v>
      </c>
      <c r="AD1179" s="17">
        <f t="shared" si="2620"/>
        <v>47172</v>
      </c>
      <c r="AE1179" s="16" t="e">
        <f t="shared" si="2613"/>
        <v>#VALUE!</v>
      </c>
      <c r="AF1179" s="10">
        <f ca="1">IFERROR(AVERAGE(INDIRECT("AE"&amp;AC1179-Template!$F$10+1):INDIRECT("AE"&amp;AC1179)),0)</f>
        <v>0</v>
      </c>
      <c r="AG1179" s="35"/>
      <c r="AH1179" s="86"/>
      <c r="AI1179" s="35"/>
      <c r="AJ1179" s="35"/>
      <c r="AK1179" s="35"/>
      <c r="AL1179" s="35"/>
      <c r="AM1179" s="35"/>
      <c r="AN1179" s="35"/>
      <c r="AO1179" s="35"/>
      <c r="AP1179" s="35"/>
      <c r="AQ1179" s="35"/>
      <c r="AR1179" s="35"/>
      <c r="AS1179" s="35"/>
      <c r="AT1179" s="35"/>
      <c r="AU1179" s="35"/>
      <c r="AV1179" s="35"/>
      <c r="AW1179" s="35"/>
      <c r="AX1179" s="35"/>
      <c r="AY1179" s="35"/>
      <c r="AZ1179" s="17">
        <f t="shared" ref="AZ1179" si="2667">AZ1178+1</f>
        <v>47195</v>
      </c>
      <c r="BA1179" s="216">
        <f t="shared" si="2636"/>
        <v>7</v>
      </c>
      <c r="BB1179" s="216">
        <f t="shared" ref="BB1179" si="2668">BB1178+1</f>
        <v>1174</v>
      </c>
      <c r="BC1179" s="16">
        <f t="shared" si="2638"/>
        <v>3.2164383561643834</v>
      </c>
      <c r="BD1179" s="16">
        <f>IF(Template!$F$7="Linear interpolation",LinInterp($AO$5:$AO$18,$AM$5:$AM$18,BC1179),CubicSpline($AO$5:$AO$18,$AM$5:$AM$18,BC1179))</f>
        <v>14.06672444229441</v>
      </c>
      <c r="BE1179" s="221">
        <f t="shared" si="2573"/>
        <v>1.5270325868155838</v>
      </c>
      <c r="BF1179" s="221">
        <f>BE1179/PRODUCT($BG$6:BG1178)</f>
        <v>1.0003836171972822</v>
      </c>
      <c r="BG1179" s="16">
        <f t="shared" si="2639"/>
        <v>1.0003836021587942</v>
      </c>
      <c r="BH1179" s="10">
        <f t="shared" si="2640"/>
        <v>14.001478795987676</v>
      </c>
      <c r="BI1179" s="90"/>
      <c r="BJ1179" s="17">
        <f t="shared" si="2623"/>
        <v>47172</v>
      </c>
      <c r="BK1179" s="16">
        <f t="shared" si="2616"/>
        <v>13.992662882852059</v>
      </c>
      <c r="BL1179" s="10">
        <f ca="1">IFERROR(AVERAGE(INDIRECT("BK"&amp;AC1179-Template!$F$10+1):INDIRECT("BK"&amp;AC1179)),0)</f>
        <v>13.980677353217549</v>
      </c>
      <c r="BM1179" s="35"/>
      <c r="BN1179" s="86"/>
      <c r="BO1179" s="35"/>
      <c r="BP1179" s="35"/>
      <c r="BQ1179" s="35"/>
      <c r="BR1179" s="35"/>
      <c r="BS1179" s="35"/>
      <c r="BT1179" s="35"/>
      <c r="BU1179" s="35"/>
      <c r="BV1179" s="35"/>
      <c r="BW1179" s="35"/>
      <c r="BX1179" s="35"/>
      <c r="BY1179" s="35"/>
      <c r="BZ1179" s="35"/>
      <c r="CA1179" s="35"/>
      <c r="CB1179" s="35"/>
      <c r="CC1179" s="35"/>
      <c r="CD1179" s="35"/>
      <c r="CE1179" s="35"/>
      <c r="CF1179" s="35"/>
      <c r="CG1179" s="35"/>
      <c r="CH1179" s="35"/>
    </row>
    <row r="1180" spans="1:86" ht="15.6" x14ac:dyDescent="0.3">
      <c r="A1180" s="35"/>
      <c r="B1180" s="86"/>
      <c r="C1180" s="35"/>
      <c r="D1180" s="35"/>
      <c r="E1180" s="35"/>
      <c r="F1180" s="35"/>
      <c r="G1180" s="35"/>
      <c r="H1180" s="35"/>
      <c r="I1180" s="35"/>
      <c r="J1180" s="35"/>
      <c r="K1180" s="35"/>
      <c r="L1180" s="35"/>
      <c r="M1180" s="35"/>
      <c r="N1180" s="35"/>
      <c r="O1180" s="35"/>
      <c r="P1180" s="35"/>
      <c r="Q1180" s="35"/>
      <c r="R1180" s="35"/>
      <c r="S1180" s="35"/>
      <c r="T1180" s="17">
        <f t="shared" si="2617"/>
        <v>47196</v>
      </c>
      <c r="U1180" s="216">
        <f t="shared" si="2610"/>
        <v>1</v>
      </c>
      <c r="V1180" s="216">
        <f t="shared" si="2617"/>
        <v>1175</v>
      </c>
      <c r="W1180" s="16">
        <f t="shared" si="2624"/>
        <v>3.2191780821917808</v>
      </c>
      <c r="X1180" s="16" t="e">
        <f>IF(Template!$F$7="Linear interpolation",LinInterp($I$5:$I$22,$G$5:$G$22,W1180),CubicSpline($I$5:$I$22,$G$5:$G$22,W1180))</f>
        <v>#VALUE!</v>
      </c>
      <c r="Y1180" s="221" t="e">
        <f t="shared" si="2611"/>
        <v>#VALUE!</v>
      </c>
      <c r="Z1180" s="221" t="e">
        <f>Y1180/PRODUCT($AA$6:AA1179)</f>
        <v>#VALUE!</v>
      </c>
      <c r="AA1180" s="16" t="e">
        <f t="shared" si="2618"/>
        <v>#VALUE!</v>
      </c>
      <c r="AB1180" s="10" t="e">
        <f t="shared" si="2619"/>
        <v>#VALUE!</v>
      </c>
      <c r="AC1180" s="90">
        <f t="shared" si="2612"/>
        <v>1180</v>
      </c>
      <c r="AD1180" s="17">
        <f t="shared" si="2620"/>
        <v>47173</v>
      </c>
      <c r="AE1180" s="16" t="e">
        <f t="shared" si="2613"/>
        <v>#VALUE!</v>
      </c>
      <c r="AF1180" s="10">
        <f ca="1">IFERROR(AVERAGE(INDIRECT("AE"&amp;AC1180-Template!$F$10+1):INDIRECT("AE"&amp;AC1180)),0)</f>
        <v>0</v>
      </c>
      <c r="AG1180" s="35"/>
      <c r="AH1180" s="86"/>
      <c r="AI1180" s="35"/>
      <c r="AJ1180" s="35"/>
      <c r="AK1180" s="35"/>
      <c r="AL1180" s="35"/>
      <c r="AM1180" s="35"/>
      <c r="AN1180" s="35"/>
      <c r="AO1180" s="35"/>
      <c r="AP1180" s="35"/>
      <c r="AQ1180" s="35"/>
      <c r="AR1180" s="35"/>
      <c r="AS1180" s="35"/>
      <c r="AT1180" s="35"/>
      <c r="AU1180" s="35"/>
      <c r="AV1180" s="35"/>
      <c r="AW1180" s="35"/>
      <c r="AX1180" s="35"/>
      <c r="AY1180" s="35"/>
      <c r="AZ1180" s="17">
        <f t="shared" ref="AZ1180" si="2669">AZ1179+1</f>
        <v>47196</v>
      </c>
      <c r="BA1180" s="216">
        <f t="shared" si="2636"/>
        <v>1</v>
      </c>
      <c r="BB1180" s="216">
        <f t="shared" ref="BB1180" si="2670">BB1179+1</f>
        <v>1175</v>
      </c>
      <c r="BC1180" s="16">
        <f t="shared" si="2638"/>
        <v>3.2191780821917808</v>
      </c>
      <c r="BD1180" s="16">
        <f>IF(Template!$F$7="Linear interpolation",LinInterp($AO$5:$AO$18,$AM$5:$AM$18,BC1180),CubicSpline($AO$5:$AO$18,$AM$5:$AM$18,BC1180))</f>
        <v>14.067537921110345</v>
      </c>
      <c r="BE1180" s="221">
        <f t="shared" si="2573"/>
        <v>1.5276183809873178</v>
      </c>
      <c r="BF1180" s="221">
        <f>BE1180/PRODUCT($BG$6:BG1179)</f>
        <v>1.0003836310639691</v>
      </c>
      <c r="BG1180" s="16">
        <f t="shared" si="2639"/>
        <v>1.0003836310639691</v>
      </c>
      <c r="BH1180" s="10">
        <f t="shared" si="2640"/>
        <v>14.002533834872267</v>
      </c>
      <c r="BI1180" s="90"/>
      <c r="BJ1180" s="17">
        <f t="shared" si="2623"/>
        <v>47173</v>
      </c>
      <c r="BK1180" s="16">
        <f t="shared" si="2616"/>
        <v>13.992662882852059</v>
      </c>
      <c r="BL1180" s="10">
        <f ca="1">IFERROR(AVERAGE(INDIRECT("BK"&amp;AC1180-Template!$F$10+1):INDIRECT("BK"&amp;AC1180)),0)</f>
        <v>13.981562602413437</v>
      </c>
      <c r="BM1180" s="35"/>
      <c r="BN1180" s="86"/>
      <c r="BO1180" s="35"/>
      <c r="BP1180" s="35"/>
      <c r="BQ1180" s="35"/>
      <c r="BR1180" s="35"/>
      <c r="BS1180" s="35"/>
      <c r="BT1180" s="35"/>
      <c r="BU1180" s="35"/>
      <c r="BV1180" s="35"/>
      <c r="BW1180" s="35"/>
      <c r="BX1180" s="35"/>
      <c r="BY1180" s="35"/>
      <c r="BZ1180" s="35"/>
      <c r="CA1180" s="35"/>
      <c r="CB1180" s="35"/>
      <c r="CC1180" s="35"/>
      <c r="CD1180" s="35"/>
      <c r="CE1180" s="35"/>
      <c r="CF1180" s="35"/>
      <c r="CG1180" s="35"/>
      <c r="CH1180" s="35"/>
    </row>
    <row r="1181" spans="1:86" ht="15.6" x14ac:dyDescent="0.3">
      <c r="A1181" s="35"/>
      <c r="B1181" s="86"/>
      <c r="C1181" s="35"/>
      <c r="D1181" s="35"/>
      <c r="E1181" s="35"/>
      <c r="F1181" s="35"/>
      <c r="G1181" s="35"/>
      <c r="H1181" s="35"/>
      <c r="I1181" s="35"/>
      <c r="J1181" s="35"/>
      <c r="K1181" s="35"/>
      <c r="L1181" s="35"/>
      <c r="M1181" s="35"/>
      <c r="N1181" s="35"/>
      <c r="O1181" s="35"/>
      <c r="P1181" s="35"/>
      <c r="Q1181" s="35"/>
      <c r="R1181" s="35"/>
      <c r="S1181" s="35"/>
      <c r="T1181" s="17">
        <f t="shared" si="2617"/>
        <v>47197</v>
      </c>
      <c r="U1181" s="216">
        <f t="shared" si="2610"/>
        <v>2</v>
      </c>
      <c r="V1181" s="216">
        <f t="shared" si="2617"/>
        <v>1176</v>
      </c>
      <c r="W1181" s="16">
        <f t="shared" si="2624"/>
        <v>3.2219178082191782</v>
      </c>
      <c r="X1181" s="16" t="e">
        <f>IF(Template!$F$7="Linear interpolation",LinInterp($I$5:$I$22,$G$5:$G$22,W1181),CubicSpline($I$5:$I$22,$G$5:$G$22,W1181))</f>
        <v>#VALUE!</v>
      </c>
      <c r="Y1181" s="221" t="e">
        <f t="shared" si="2611"/>
        <v>#VALUE!</v>
      </c>
      <c r="Z1181" s="221" t="e">
        <f>Y1181/PRODUCT($AA$6:AA1180)</f>
        <v>#VALUE!</v>
      </c>
      <c r="AA1181" s="16" t="e">
        <f t="shared" si="2618"/>
        <v>#VALUE!</v>
      </c>
      <c r="AB1181" s="10" t="e">
        <f t="shared" si="2619"/>
        <v>#VALUE!</v>
      </c>
      <c r="AC1181" s="90">
        <f t="shared" si="2612"/>
        <v>1181</v>
      </c>
      <c r="AD1181" s="17">
        <f t="shared" si="2620"/>
        <v>47174</v>
      </c>
      <c r="AE1181" s="16" t="e">
        <f t="shared" si="2613"/>
        <v>#VALUE!</v>
      </c>
      <c r="AF1181" s="10">
        <f ca="1">IFERROR(AVERAGE(INDIRECT("AE"&amp;AC1181-Template!$F$10+1):INDIRECT("AE"&amp;AC1181)),0)</f>
        <v>0</v>
      </c>
      <c r="AG1181" s="35"/>
      <c r="AH1181" s="86"/>
      <c r="AI1181" s="35"/>
      <c r="AJ1181" s="35"/>
      <c r="AK1181" s="35"/>
      <c r="AL1181" s="35"/>
      <c r="AM1181" s="35"/>
      <c r="AN1181" s="35"/>
      <c r="AO1181" s="35"/>
      <c r="AP1181" s="35"/>
      <c r="AQ1181" s="35"/>
      <c r="AR1181" s="35"/>
      <c r="AS1181" s="35"/>
      <c r="AT1181" s="35"/>
      <c r="AU1181" s="35"/>
      <c r="AV1181" s="35"/>
      <c r="AW1181" s="35"/>
      <c r="AX1181" s="35"/>
      <c r="AY1181" s="35"/>
      <c r="AZ1181" s="17">
        <f t="shared" ref="AZ1181" si="2671">AZ1180+1</f>
        <v>47197</v>
      </c>
      <c r="BA1181" s="216">
        <f t="shared" si="2636"/>
        <v>2</v>
      </c>
      <c r="BB1181" s="216">
        <f t="shared" ref="BB1181" si="2672">BB1180+1</f>
        <v>1176</v>
      </c>
      <c r="BC1181" s="16">
        <f t="shared" si="2638"/>
        <v>3.2219178082191782</v>
      </c>
      <c r="BD1181" s="16">
        <f>IF(Template!$F$7="Linear interpolation",LinInterp($AO$5:$AO$18,$AM$5:$AM$18,BC1181),CubicSpline($AO$5:$AO$18,$AM$5:$AM$18,BC1181))</f>
        <v>14.068350144257902</v>
      </c>
      <c r="BE1181" s="221">
        <f t="shared" si="2573"/>
        <v>1.5282044051457364</v>
      </c>
      <c r="BF1181" s="221">
        <f>BE1181/PRODUCT($BG$6:BG1180)</f>
        <v>1.0003836194731042</v>
      </c>
      <c r="BG1181" s="16">
        <f t="shared" si="2639"/>
        <v>1.0003836194731042</v>
      </c>
      <c r="BH1181" s="10">
        <f t="shared" si="2640"/>
        <v>14.002110768302156</v>
      </c>
      <c r="BI1181" s="90"/>
      <c r="BJ1181" s="17">
        <f t="shared" si="2623"/>
        <v>47174</v>
      </c>
      <c r="BK1181" s="16">
        <f t="shared" si="2616"/>
        <v>13.992662882852059</v>
      </c>
      <c r="BL1181" s="10">
        <f ca="1">IFERROR(AVERAGE(INDIRECT("BK"&amp;AC1181-Template!$F$10+1):INDIRECT("BK"&amp;AC1181)),0)</f>
        <v>13.982408536202497</v>
      </c>
      <c r="BM1181" s="35"/>
      <c r="BN1181" s="86"/>
      <c r="BO1181" s="35"/>
      <c r="BP1181" s="35"/>
      <c r="BQ1181" s="35"/>
      <c r="BR1181" s="35"/>
      <c r="BS1181" s="35"/>
      <c r="BT1181" s="35"/>
      <c r="BU1181" s="35"/>
      <c r="BV1181" s="35"/>
      <c r="BW1181" s="35"/>
      <c r="BX1181" s="35"/>
      <c r="BY1181" s="35"/>
      <c r="BZ1181" s="35"/>
      <c r="CA1181" s="35"/>
      <c r="CB1181" s="35"/>
      <c r="CC1181" s="35"/>
      <c r="CD1181" s="35"/>
      <c r="CE1181" s="35"/>
      <c r="CF1181" s="35"/>
      <c r="CG1181" s="35"/>
      <c r="CH1181" s="35"/>
    </row>
    <row r="1182" spans="1:86" ht="15.6" x14ac:dyDescent="0.3">
      <c r="A1182" s="35"/>
      <c r="B1182" s="86"/>
      <c r="C1182" s="35"/>
      <c r="D1182" s="35"/>
      <c r="E1182" s="35"/>
      <c r="F1182" s="35"/>
      <c r="G1182" s="35"/>
      <c r="H1182" s="35"/>
      <c r="I1182" s="35"/>
      <c r="J1182" s="35"/>
      <c r="K1182" s="35"/>
      <c r="L1182" s="35"/>
      <c r="M1182" s="35"/>
      <c r="N1182" s="35"/>
      <c r="O1182" s="35"/>
      <c r="P1182" s="35"/>
      <c r="Q1182" s="35"/>
      <c r="R1182" s="35"/>
      <c r="S1182" s="35"/>
      <c r="T1182" s="17">
        <f t="shared" si="2617"/>
        <v>47198</v>
      </c>
      <c r="U1182" s="216">
        <f t="shared" si="2610"/>
        <v>3</v>
      </c>
      <c r="V1182" s="216">
        <f t="shared" si="2617"/>
        <v>1177</v>
      </c>
      <c r="W1182" s="16">
        <f t="shared" si="2624"/>
        <v>3.2246575342465755</v>
      </c>
      <c r="X1182" s="16" t="e">
        <f>IF(Template!$F$7="Linear interpolation",LinInterp($I$5:$I$22,$G$5:$G$22,W1182),CubicSpline($I$5:$I$22,$G$5:$G$22,W1182))</f>
        <v>#VALUE!</v>
      </c>
      <c r="Y1182" s="221" t="e">
        <f t="shared" si="2611"/>
        <v>#VALUE!</v>
      </c>
      <c r="Z1182" s="221" t="e">
        <f>Y1182/PRODUCT($AA$6:AA1181)</f>
        <v>#VALUE!</v>
      </c>
      <c r="AA1182" s="16" t="e">
        <f t="shared" si="2618"/>
        <v>#VALUE!</v>
      </c>
      <c r="AB1182" s="10" t="e">
        <f t="shared" si="2619"/>
        <v>#VALUE!</v>
      </c>
      <c r="AC1182" s="90">
        <f t="shared" si="2612"/>
        <v>1182</v>
      </c>
      <c r="AD1182" s="17">
        <f t="shared" si="2620"/>
        <v>47175</v>
      </c>
      <c r="AE1182" s="16" t="e">
        <f t="shared" si="2613"/>
        <v>#VALUE!</v>
      </c>
      <c r="AF1182" s="10">
        <f ca="1">IFERROR(AVERAGE(INDIRECT("AE"&amp;AC1182-Template!$F$10+1):INDIRECT("AE"&amp;AC1182)),0)</f>
        <v>0</v>
      </c>
      <c r="AG1182" s="35"/>
      <c r="AH1182" s="86"/>
      <c r="AI1182" s="35"/>
      <c r="AJ1182" s="35"/>
      <c r="AK1182" s="35"/>
      <c r="AL1182" s="35"/>
      <c r="AM1182" s="35"/>
      <c r="AN1182" s="35"/>
      <c r="AO1182" s="35"/>
      <c r="AP1182" s="35"/>
      <c r="AQ1182" s="35"/>
      <c r="AR1182" s="35"/>
      <c r="AS1182" s="35"/>
      <c r="AT1182" s="35"/>
      <c r="AU1182" s="35"/>
      <c r="AV1182" s="35"/>
      <c r="AW1182" s="35"/>
      <c r="AX1182" s="35"/>
      <c r="AY1182" s="35"/>
      <c r="AZ1182" s="17">
        <f t="shared" ref="AZ1182" si="2673">AZ1181+1</f>
        <v>47198</v>
      </c>
      <c r="BA1182" s="216">
        <f t="shared" si="2636"/>
        <v>3</v>
      </c>
      <c r="BB1182" s="216">
        <f t="shared" ref="BB1182" si="2674">BB1181+1</f>
        <v>1177</v>
      </c>
      <c r="BC1182" s="16">
        <f t="shared" si="2638"/>
        <v>3.2246575342465755</v>
      </c>
      <c r="BD1182" s="16">
        <f>IF(Template!$F$7="Linear interpolation",LinInterp($AO$5:$AO$18,$AM$5:$AM$18,BC1182),CubicSpline($AO$5:$AO$18,$AM$5:$AM$18,BC1182))</f>
        <v>14.069161094058968</v>
      </c>
      <c r="BE1182" s="221">
        <f t="shared" si="2573"/>
        <v>1.5287906584812985</v>
      </c>
      <c r="BF1182" s="221">
        <f>BE1182/PRODUCT($BG$6:BG1181)</f>
        <v>1.0003836223306175</v>
      </c>
      <c r="BG1182" s="16">
        <f t="shared" si="2639"/>
        <v>1.0003836223306175</v>
      </c>
      <c r="BH1182" s="10">
        <f t="shared" si="2640"/>
        <v>14.002215067538959</v>
      </c>
      <c r="BI1182" s="90"/>
      <c r="BJ1182" s="17">
        <f t="shared" si="2623"/>
        <v>47175</v>
      </c>
      <c r="BK1182" s="16">
        <f t="shared" si="2616"/>
        <v>13.996328600410667</v>
      </c>
      <c r="BL1182" s="10">
        <f ca="1">IFERROR(AVERAGE(INDIRECT("BK"&amp;AC1182-Template!$F$10+1):INDIRECT("BK"&amp;AC1182)),0)</f>
        <v>13.983376660576848</v>
      </c>
      <c r="BM1182" s="35"/>
      <c r="BN1182" s="86"/>
      <c r="BO1182" s="35"/>
      <c r="BP1182" s="35"/>
      <c r="BQ1182" s="35"/>
      <c r="BR1182" s="35"/>
      <c r="BS1182" s="35"/>
      <c r="BT1182" s="35"/>
      <c r="BU1182" s="35"/>
      <c r="BV1182" s="35"/>
      <c r="BW1182" s="35"/>
      <c r="BX1182" s="35"/>
      <c r="BY1182" s="35"/>
      <c r="BZ1182" s="35"/>
      <c r="CA1182" s="35"/>
      <c r="CB1182" s="35"/>
      <c r="CC1182" s="35"/>
      <c r="CD1182" s="35"/>
      <c r="CE1182" s="35"/>
      <c r="CF1182" s="35"/>
      <c r="CG1182" s="35"/>
      <c r="CH1182" s="35"/>
    </row>
    <row r="1183" spans="1:86" ht="15.6" x14ac:dyDescent="0.3">
      <c r="A1183" s="35"/>
      <c r="B1183" s="86"/>
      <c r="C1183" s="35"/>
      <c r="D1183" s="35"/>
      <c r="E1183" s="35"/>
      <c r="F1183" s="35"/>
      <c r="G1183" s="35"/>
      <c r="H1183" s="35"/>
      <c r="I1183" s="35"/>
      <c r="J1183" s="35"/>
      <c r="K1183" s="35"/>
      <c r="L1183" s="35"/>
      <c r="M1183" s="35"/>
      <c r="N1183" s="35"/>
      <c r="O1183" s="35"/>
      <c r="P1183" s="35"/>
      <c r="Q1183" s="35"/>
      <c r="R1183" s="35"/>
      <c r="S1183" s="35"/>
      <c r="T1183" s="17">
        <f t="shared" si="2617"/>
        <v>47199</v>
      </c>
      <c r="U1183" s="216">
        <f t="shared" si="2610"/>
        <v>4</v>
      </c>
      <c r="V1183" s="216">
        <f t="shared" si="2617"/>
        <v>1178</v>
      </c>
      <c r="W1183" s="16">
        <f t="shared" si="2624"/>
        <v>3.2273972602739724</v>
      </c>
      <c r="X1183" s="16" t="e">
        <f>IF(Template!$F$7="Linear interpolation",LinInterp($I$5:$I$22,$G$5:$G$22,W1183),CubicSpline($I$5:$I$22,$G$5:$G$22,W1183))</f>
        <v>#VALUE!</v>
      </c>
      <c r="Y1183" s="221" t="e">
        <f t="shared" si="2611"/>
        <v>#VALUE!</v>
      </c>
      <c r="Z1183" s="221" t="e">
        <f>Y1183/PRODUCT($AA$6:AA1182)</f>
        <v>#VALUE!</v>
      </c>
      <c r="AA1183" s="16" t="e">
        <f t="shared" si="2618"/>
        <v>#VALUE!</v>
      </c>
      <c r="AB1183" s="10" t="e">
        <f t="shared" si="2619"/>
        <v>#VALUE!</v>
      </c>
      <c r="AC1183" s="90">
        <f t="shared" si="2612"/>
        <v>1183</v>
      </c>
      <c r="AD1183" s="17">
        <f t="shared" si="2620"/>
        <v>47176</v>
      </c>
      <c r="AE1183" s="16" t="e">
        <f t="shared" si="2613"/>
        <v>#VALUE!</v>
      </c>
      <c r="AF1183" s="10">
        <f ca="1">IFERROR(AVERAGE(INDIRECT("AE"&amp;AC1183-Template!$F$10+1):INDIRECT("AE"&amp;AC1183)),0)</f>
        <v>0</v>
      </c>
      <c r="AG1183" s="35"/>
      <c r="AH1183" s="86"/>
      <c r="AI1183" s="35"/>
      <c r="AJ1183" s="35"/>
      <c r="AK1183" s="35"/>
      <c r="AL1183" s="35"/>
      <c r="AM1183" s="35"/>
      <c r="AN1183" s="35"/>
      <c r="AO1183" s="35"/>
      <c r="AP1183" s="35"/>
      <c r="AQ1183" s="35"/>
      <c r="AR1183" s="35"/>
      <c r="AS1183" s="35"/>
      <c r="AT1183" s="35"/>
      <c r="AU1183" s="35"/>
      <c r="AV1183" s="35"/>
      <c r="AW1183" s="35"/>
      <c r="AX1183" s="35"/>
      <c r="AY1183" s="35"/>
      <c r="AZ1183" s="17">
        <f t="shared" ref="AZ1183" si="2675">AZ1182+1</f>
        <v>47199</v>
      </c>
      <c r="BA1183" s="216">
        <f t="shared" si="2636"/>
        <v>4</v>
      </c>
      <c r="BB1183" s="216">
        <f t="shared" ref="BB1183" si="2676">BB1182+1</f>
        <v>1178</v>
      </c>
      <c r="BC1183" s="16">
        <f t="shared" si="2638"/>
        <v>3.2273972602739724</v>
      </c>
      <c r="BD1183" s="16">
        <f>IF(Template!$F$7="Linear interpolation",LinInterp($AO$5:$AO$18,$AM$5:$AM$18,BC1183),CubicSpline($AO$5:$AO$18,$AM$5:$AM$18,BC1183))</f>
        <v>14.069970752835436</v>
      </c>
      <c r="BE1183" s="221">
        <f t="shared" si="2573"/>
        <v>1.5293771401805463</v>
      </c>
      <c r="BF1183" s="221">
        <f>BE1183/PRODUCT($BG$6:BG1182)</f>
        <v>1.0003836245963398</v>
      </c>
      <c r="BG1183" s="16">
        <f t="shared" si="2639"/>
        <v>1.0003836245963398</v>
      </c>
      <c r="BH1183" s="10">
        <f t="shared" si="2640"/>
        <v>14.00229776640205</v>
      </c>
      <c r="BI1183" s="90"/>
      <c r="BJ1183" s="17">
        <f t="shared" si="2623"/>
        <v>47176</v>
      </c>
      <c r="BK1183" s="16">
        <f t="shared" si="2616"/>
        <v>13.995039608971638</v>
      </c>
      <c r="BL1183" s="10">
        <f ca="1">IFERROR(AVERAGE(INDIRECT("BK"&amp;AC1183-Template!$F$10+1):INDIRECT("BK"&amp;AC1183)),0)</f>
        <v>13.984301818569897</v>
      </c>
      <c r="BM1183" s="35"/>
      <c r="BN1183" s="86"/>
      <c r="BO1183" s="35"/>
      <c r="BP1183" s="35"/>
      <c r="BQ1183" s="35"/>
      <c r="BR1183" s="35"/>
      <c r="BS1183" s="35"/>
      <c r="BT1183" s="35"/>
      <c r="BU1183" s="35"/>
      <c r="BV1183" s="35"/>
      <c r="BW1183" s="35"/>
      <c r="BX1183" s="35"/>
      <c r="BY1183" s="35"/>
      <c r="BZ1183" s="35"/>
      <c r="CA1183" s="35"/>
      <c r="CB1183" s="35"/>
      <c r="CC1183" s="35"/>
      <c r="CD1183" s="35"/>
      <c r="CE1183" s="35"/>
      <c r="CF1183" s="35"/>
      <c r="CG1183" s="35"/>
      <c r="CH1183" s="35"/>
    </row>
    <row r="1184" spans="1:86" ht="15.6" x14ac:dyDescent="0.3">
      <c r="A1184" s="35"/>
      <c r="B1184" s="86"/>
      <c r="C1184" s="35"/>
      <c r="D1184" s="35"/>
      <c r="E1184" s="35"/>
      <c r="F1184" s="35"/>
      <c r="G1184" s="35"/>
      <c r="H1184" s="35"/>
      <c r="I1184" s="35"/>
      <c r="J1184" s="35"/>
      <c r="K1184" s="35"/>
      <c r="L1184" s="35"/>
      <c r="M1184" s="35"/>
      <c r="N1184" s="35"/>
      <c r="O1184" s="35"/>
      <c r="P1184" s="35"/>
      <c r="Q1184" s="35"/>
      <c r="R1184" s="35"/>
      <c r="S1184" s="35"/>
      <c r="T1184" s="17">
        <f t="shared" si="2617"/>
        <v>47200</v>
      </c>
      <c r="U1184" s="216">
        <f t="shared" si="2610"/>
        <v>5</v>
      </c>
      <c r="V1184" s="216">
        <f t="shared" si="2617"/>
        <v>1179</v>
      </c>
      <c r="W1184" s="16">
        <f t="shared" si="2624"/>
        <v>3.2301369863013698</v>
      </c>
      <c r="X1184" s="16" t="e">
        <f>IF(Template!$F$7="Linear interpolation",LinInterp($I$5:$I$22,$G$5:$G$22,W1184),CubicSpline($I$5:$I$22,$G$5:$G$22,W1184))</f>
        <v>#VALUE!</v>
      </c>
      <c r="Y1184" s="221" t="e">
        <f t="shared" si="2611"/>
        <v>#VALUE!</v>
      </c>
      <c r="Z1184" s="221" t="e">
        <f>Y1184/PRODUCT($AA$6:AA1183)</f>
        <v>#VALUE!</v>
      </c>
      <c r="AA1184" s="16" t="e">
        <f t="shared" si="2618"/>
        <v>#VALUE!</v>
      </c>
      <c r="AB1184" s="10" t="e">
        <f t="shared" si="2619"/>
        <v>#VALUE!</v>
      </c>
      <c r="AC1184" s="90">
        <f t="shared" si="2612"/>
        <v>1184</v>
      </c>
      <c r="AD1184" s="17">
        <f t="shared" si="2620"/>
        <v>47177</v>
      </c>
      <c r="AE1184" s="16" t="e">
        <f t="shared" si="2613"/>
        <v>#VALUE!</v>
      </c>
      <c r="AF1184" s="10">
        <f ca="1">IFERROR(AVERAGE(INDIRECT("AE"&amp;AC1184-Template!$F$10+1):INDIRECT("AE"&amp;AC1184)),0)</f>
        <v>0</v>
      </c>
      <c r="AG1184" s="35"/>
      <c r="AH1184" s="86"/>
      <c r="AI1184" s="35"/>
      <c r="AJ1184" s="35"/>
      <c r="AK1184" s="35"/>
      <c r="AL1184" s="35"/>
      <c r="AM1184" s="35"/>
      <c r="AN1184" s="35"/>
      <c r="AO1184" s="35"/>
      <c r="AP1184" s="35"/>
      <c r="AQ1184" s="35"/>
      <c r="AR1184" s="35"/>
      <c r="AS1184" s="35"/>
      <c r="AT1184" s="35"/>
      <c r="AU1184" s="35"/>
      <c r="AV1184" s="35"/>
      <c r="AW1184" s="35"/>
      <c r="AX1184" s="35"/>
      <c r="AY1184" s="35"/>
      <c r="AZ1184" s="17">
        <f t="shared" ref="AZ1184" si="2677">AZ1183+1</f>
        <v>47200</v>
      </c>
      <c r="BA1184" s="216">
        <f t="shared" si="2636"/>
        <v>5</v>
      </c>
      <c r="BB1184" s="216">
        <f t="shared" ref="BB1184" si="2678">BB1183+1</f>
        <v>1179</v>
      </c>
      <c r="BC1184" s="16">
        <f t="shared" si="2638"/>
        <v>3.2301369863013698</v>
      </c>
      <c r="BD1184" s="16">
        <f>IF(Template!$F$7="Linear interpolation",LinInterp($AO$5:$AO$18,$AM$5:$AM$18,BC1184),CubicSpline($AO$5:$AO$18,$AM$5:$AM$18,BC1184))</f>
        <v>14.070779102909199</v>
      </c>
      <c r="BE1184" s="221">
        <f t="shared" si="2573"/>
        <v>1.5299638494260945</v>
      </c>
      <c r="BF1184" s="221">
        <f>BE1184/PRODUCT($BG$6:BG1183)</f>
        <v>1.0003836262685861</v>
      </c>
      <c r="BG1184" s="16">
        <f t="shared" si="2639"/>
        <v>1.0003836262685861</v>
      </c>
      <c r="BH1184" s="10">
        <f t="shared" si="2640"/>
        <v>14.002358803393511</v>
      </c>
      <c r="BI1184" s="90"/>
      <c r="BJ1184" s="17">
        <f t="shared" si="2623"/>
        <v>47177</v>
      </c>
      <c r="BK1184" s="16">
        <f t="shared" si="2616"/>
        <v>13.995583322810257</v>
      </c>
      <c r="BL1184" s="10">
        <f ca="1">IFERROR(AVERAGE(INDIRECT("BK"&amp;AC1184-Template!$F$10+1):INDIRECT("BK"&amp;AC1184)),0)</f>
        <v>13.985015311963734</v>
      </c>
      <c r="BM1184" s="35"/>
      <c r="BN1184" s="86"/>
      <c r="BO1184" s="35"/>
      <c r="BP1184" s="35"/>
      <c r="BQ1184" s="35"/>
      <c r="BR1184" s="35"/>
      <c r="BS1184" s="35"/>
      <c r="BT1184" s="35"/>
      <c r="BU1184" s="35"/>
      <c r="BV1184" s="35"/>
      <c r="BW1184" s="35"/>
      <c r="BX1184" s="35"/>
      <c r="BY1184" s="35"/>
      <c r="BZ1184" s="35"/>
      <c r="CA1184" s="35"/>
      <c r="CB1184" s="35"/>
      <c r="CC1184" s="35"/>
      <c r="CD1184" s="35"/>
      <c r="CE1184" s="35"/>
      <c r="CF1184" s="35"/>
      <c r="CG1184" s="35"/>
      <c r="CH1184" s="35"/>
    </row>
    <row r="1185" spans="1:86" ht="15.6" x14ac:dyDescent="0.3">
      <c r="A1185" s="35"/>
      <c r="B1185" s="86"/>
      <c r="C1185" s="35"/>
      <c r="D1185" s="35"/>
      <c r="E1185" s="35"/>
      <c r="F1185" s="35"/>
      <c r="G1185" s="35"/>
      <c r="H1185" s="35"/>
      <c r="I1185" s="35"/>
      <c r="J1185" s="35"/>
      <c r="K1185" s="35"/>
      <c r="L1185" s="35"/>
      <c r="M1185" s="35"/>
      <c r="N1185" s="35"/>
      <c r="O1185" s="35"/>
      <c r="P1185" s="35"/>
      <c r="Q1185" s="35"/>
      <c r="R1185" s="35"/>
      <c r="S1185" s="35"/>
      <c r="T1185" s="17">
        <f t="shared" si="2617"/>
        <v>47201</v>
      </c>
      <c r="U1185" s="216">
        <f t="shared" si="2610"/>
        <v>6</v>
      </c>
      <c r="V1185" s="216">
        <f t="shared" si="2617"/>
        <v>1180</v>
      </c>
      <c r="W1185" s="16">
        <f t="shared" si="2624"/>
        <v>3.2328767123287672</v>
      </c>
      <c r="X1185" s="16" t="e">
        <f>IF(Template!$F$7="Linear interpolation",LinInterp($I$5:$I$22,$G$5:$G$22,W1185),CubicSpline($I$5:$I$22,$G$5:$G$22,W1185))</f>
        <v>#VALUE!</v>
      </c>
      <c r="Y1185" s="221" t="e">
        <f t="shared" si="2611"/>
        <v>#VALUE!</v>
      </c>
      <c r="Z1185" s="221" t="e">
        <f>Y1185/PRODUCT($AA$6:AA1184)</f>
        <v>#VALUE!</v>
      </c>
      <c r="AA1185" s="16" t="e">
        <f t="shared" si="2618"/>
        <v>#VALUE!</v>
      </c>
      <c r="AB1185" s="10" t="e">
        <f t="shared" si="2619"/>
        <v>#VALUE!</v>
      </c>
      <c r="AC1185" s="90">
        <f t="shared" si="2612"/>
        <v>1185</v>
      </c>
      <c r="AD1185" s="17">
        <f t="shared" si="2620"/>
        <v>47178</v>
      </c>
      <c r="AE1185" s="16" t="e">
        <f t="shared" si="2613"/>
        <v>#VALUE!</v>
      </c>
      <c r="AF1185" s="10">
        <f ca="1">IFERROR(AVERAGE(INDIRECT("AE"&amp;AC1185-Template!$F$10+1):INDIRECT("AE"&amp;AC1185)),0)</f>
        <v>0</v>
      </c>
      <c r="AG1185" s="35"/>
      <c r="AH1185" s="86"/>
      <c r="AI1185" s="35"/>
      <c r="AJ1185" s="35"/>
      <c r="AK1185" s="35"/>
      <c r="AL1185" s="35"/>
      <c r="AM1185" s="35"/>
      <c r="AN1185" s="35"/>
      <c r="AO1185" s="35"/>
      <c r="AP1185" s="35"/>
      <c r="AQ1185" s="35"/>
      <c r="AR1185" s="35"/>
      <c r="AS1185" s="35"/>
      <c r="AT1185" s="35"/>
      <c r="AU1185" s="35"/>
      <c r="AV1185" s="35"/>
      <c r="AW1185" s="35"/>
      <c r="AX1185" s="35"/>
      <c r="AY1185" s="35"/>
      <c r="AZ1185" s="17">
        <f t="shared" ref="AZ1185" si="2679">AZ1184+1</f>
        <v>47201</v>
      </c>
      <c r="BA1185" s="216">
        <f t="shared" si="2636"/>
        <v>6</v>
      </c>
      <c r="BB1185" s="216">
        <f t="shared" ref="BB1185" si="2680">BB1184+1</f>
        <v>1180</v>
      </c>
      <c r="BC1185" s="16">
        <f t="shared" si="2638"/>
        <v>3.2328767123287672</v>
      </c>
      <c r="BD1185" s="16">
        <f>IF(Template!$F$7="Linear interpolation",LinInterp($AO$5:$AO$18,$AM$5:$AM$18,BC1185),CubicSpline($AO$5:$AO$18,$AM$5:$AM$18,BC1185))</f>
        <v>14.071586126602146</v>
      </c>
      <c r="BE1185" s="221">
        <f t="shared" si="2573"/>
        <v>1.5305507853966263</v>
      </c>
      <c r="BF1185" s="221">
        <f>BE1185/PRODUCT($BG$6:BG1184)</f>
        <v>1.0003836273456734</v>
      </c>
      <c r="BG1185" s="16">
        <f t="shared" si="2639"/>
        <v>1.0003836262685861</v>
      </c>
      <c r="BH1185" s="10">
        <f t="shared" si="2640"/>
        <v>14.002358803393511</v>
      </c>
      <c r="BI1185" s="90"/>
      <c r="BJ1185" s="17">
        <f t="shared" si="2623"/>
        <v>47178</v>
      </c>
      <c r="BK1185" s="16">
        <f t="shared" si="2616"/>
        <v>13.996106726556267</v>
      </c>
      <c r="BL1185" s="10">
        <f ca="1">IFERROR(AVERAGE(INDIRECT("BK"&amp;AC1185-Template!$F$10+1):INDIRECT("BK"&amp;AC1185)),0)</f>
        <v>13.985824893226182</v>
      </c>
      <c r="BM1185" s="35"/>
      <c r="BN1185" s="86"/>
      <c r="BO1185" s="35"/>
      <c r="BP1185" s="35"/>
      <c r="BQ1185" s="35"/>
      <c r="BR1185" s="35"/>
      <c r="BS1185" s="35"/>
      <c r="BT1185" s="35"/>
      <c r="BU1185" s="35"/>
      <c r="BV1185" s="35"/>
      <c r="BW1185" s="35"/>
      <c r="BX1185" s="35"/>
      <c r="BY1185" s="35"/>
      <c r="BZ1185" s="35"/>
      <c r="CA1185" s="35"/>
      <c r="CB1185" s="35"/>
      <c r="CC1185" s="35"/>
      <c r="CD1185" s="35"/>
      <c r="CE1185" s="35"/>
      <c r="CF1185" s="35"/>
      <c r="CG1185" s="35"/>
      <c r="CH1185" s="35"/>
    </row>
    <row r="1186" spans="1:86" ht="15.6" x14ac:dyDescent="0.3">
      <c r="A1186" s="35"/>
      <c r="B1186" s="86"/>
      <c r="C1186" s="35"/>
      <c r="D1186" s="35"/>
      <c r="E1186" s="35"/>
      <c r="F1186" s="35"/>
      <c r="G1186" s="35"/>
      <c r="H1186" s="35"/>
      <c r="I1186" s="35"/>
      <c r="J1186" s="35"/>
      <c r="K1186" s="35"/>
      <c r="L1186" s="35"/>
      <c r="M1186" s="35"/>
      <c r="N1186" s="35"/>
      <c r="O1186" s="35"/>
      <c r="P1186" s="35"/>
      <c r="Q1186" s="35"/>
      <c r="R1186" s="35"/>
      <c r="S1186" s="35"/>
      <c r="T1186" s="17">
        <f t="shared" si="2617"/>
        <v>47202</v>
      </c>
      <c r="U1186" s="216">
        <f t="shared" si="2610"/>
        <v>7</v>
      </c>
      <c r="V1186" s="216">
        <f t="shared" si="2617"/>
        <v>1181</v>
      </c>
      <c r="W1186" s="16">
        <f t="shared" si="2624"/>
        <v>3.2356164383561645</v>
      </c>
      <c r="X1186" s="16" t="e">
        <f>IF(Template!$F$7="Linear interpolation",LinInterp($I$5:$I$22,$G$5:$G$22,W1186),CubicSpline($I$5:$I$22,$G$5:$G$22,W1186))</f>
        <v>#VALUE!</v>
      </c>
      <c r="Y1186" s="221" t="e">
        <f t="shared" si="2611"/>
        <v>#VALUE!</v>
      </c>
      <c r="Z1186" s="221" t="e">
        <f>Y1186/PRODUCT($AA$6:AA1185)</f>
        <v>#VALUE!</v>
      </c>
      <c r="AA1186" s="16" t="e">
        <f t="shared" si="2618"/>
        <v>#VALUE!</v>
      </c>
      <c r="AB1186" s="10" t="e">
        <f t="shared" si="2619"/>
        <v>#VALUE!</v>
      </c>
      <c r="AC1186" s="90">
        <f t="shared" si="2612"/>
        <v>1186</v>
      </c>
      <c r="AD1186" s="17">
        <f t="shared" si="2620"/>
        <v>47179</v>
      </c>
      <c r="AE1186" s="16" t="e">
        <f t="shared" si="2613"/>
        <v>#VALUE!</v>
      </c>
      <c r="AF1186" s="10">
        <f ca="1">IFERROR(AVERAGE(INDIRECT("AE"&amp;AC1186-Template!$F$10+1):INDIRECT("AE"&amp;AC1186)),0)</f>
        <v>0</v>
      </c>
      <c r="AG1186" s="35"/>
      <c r="AH1186" s="86"/>
      <c r="AI1186" s="35"/>
      <c r="AJ1186" s="35"/>
      <c r="AK1186" s="35"/>
      <c r="AL1186" s="35"/>
      <c r="AM1186" s="35"/>
      <c r="AN1186" s="35"/>
      <c r="AO1186" s="35"/>
      <c r="AP1186" s="35"/>
      <c r="AQ1186" s="35"/>
      <c r="AR1186" s="35"/>
      <c r="AS1186" s="35"/>
      <c r="AT1186" s="35"/>
      <c r="AU1186" s="35"/>
      <c r="AV1186" s="35"/>
      <c r="AW1186" s="35"/>
      <c r="AX1186" s="35"/>
      <c r="AY1186" s="35"/>
      <c r="AZ1186" s="17">
        <f t="shared" ref="AZ1186" si="2681">AZ1185+1</f>
        <v>47202</v>
      </c>
      <c r="BA1186" s="216">
        <f t="shared" si="2636"/>
        <v>7</v>
      </c>
      <c r="BB1186" s="216">
        <f t="shared" ref="BB1186" si="2682">BB1185+1</f>
        <v>1181</v>
      </c>
      <c r="BC1186" s="16">
        <f t="shared" si="2638"/>
        <v>3.2356164383561645</v>
      </c>
      <c r="BD1186" s="16">
        <f>IF(Template!$F$7="Linear interpolation",LinInterp($AO$5:$AO$18,$AM$5:$AM$18,BC1186),CubicSpline($AO$5:$AO$18,$AM$5:$AM$18,BC1186))</f>
        <v>14.072391806236169</v>
      </c>
      <c r="BE1186" s="221">
        <f t="shared" si="2573"/>
        <v>1.5311379472668838</v>
      </c>
      <c r="BF1186" s="221">
        <f>BE1186/PRODUCT($BG$6:BG1185)</f>
        <v>1.0003836289030044</v>
      </c>
      <c r="BG1186" s="16">
        <f t="shared" si="2639"/>
        <v>1.0003836262685861</v>
      </c>
      <c r="BH1186" s="10">
        <f t="shared" si="2640"/>
        <v>14.002358803393511</v>
      </c>
      <c r="BI1186" s="90"/>
      <c r="BJ1186" s="17">
        <f t="shared" si="2623"/>
        <v>47179</v>
      </c>
      <c r="BK1186" s="16">
        <f t="shared" si="2616"/>
        <v>13.996609758890056</v>
      </c>
      <c r="BL1186" s="10">
        <f ca="1">IFERROR(AVERAGE(INDIRECT("BK"&amp;AC1186-Template!$F$10+1):INDIRECT("BK"&amp;AC1186)),0)</f>
        <v>13.986614994229429</v>
      </c>
      <c r="BM1186" s="35"/>
      <c r="BN1186" s="86"/>
      <c r="BO1186" s="35"/>
      <c r="BP1186" s="35"/>
      <c r="BQ1186" s="35"/>
      <c r="BR1186" s="35"/>
      <c r="BS1186" s="35"/>
      <c r="BT1186" s="35"/>
      <c r="BU1186" s="35"/>
      <c r="BV1186" s="35"/>
      <c r="BW1186" s="35"/>
      <c r="BX1186" s="35"/>
      <c r="BY1186" s="35"/>
      <c r="BZ1186" s="35"/>
      <c r="CA1186" s="35"/>
      <c r="CB1186" s="35"/>
      <c r="CC1186" s="35"/>
      <c r="CD1186" s="35"/>
      <c r="CE1186" s="35"/>
      <c r="CF1186" s="35"/>
      <c r="CG1186" s="35"/>
      <c r="CH1186" s="35"/>
    </row>
    <row r="1187" spans="1:86" ht="15.6" x14ac:dyDescent="0.3">
      <c r="A1187" s="35"/>
      <c r="B1187" s="86"/>
      <c r="C1187" s="35"/>
      <c r="D1187" s="35"/>
      <c r="E1187" s="35"/>
      <c r="F1187" s="35"/>
      <c r="G1187" s="35"/>
      <c r="H1187" s="35"/>
      <c r="I1187" s="35"/>
      <c r="J1187" s="35"/>
      <c r="K1187" s="35"/>
      <c r="L1187" s="35"/>
      <c r="M1187" s="35"/>
      <c r="N1187" s="35"/>
      <c r="O1187" s="35"/>
      <c r="P1187" s="35"/>
      <c r="Q1187" s="35"/>
      <c r="R1187" s="35"/>
      <c r="S1187" s="35"/>
      <c r="T1187" s="17">
        <f t="shared" si="2617"/>
        <v>47203</v>
      </c>
      <c r="U1187" s="216">
        <f t="shared" si="2610"/>
        <v>1</v>
      </c>
      <c r="V1187" s="216">
        <f t="shared" si="2617"/>
        <v>1182</v>
      </c>
      <c r="W1187" s="16">
        <f t="shared" si="2624"/>
        <v>3.2383561643835614</v>
      </c>
      <c r="X1187" s="16" t="e">
        <f>IF(Template!$F$7="Linear interpolation",LinInterp($I$5:$I$22,$G$5:$G$22,W1187),CubicSpline($I$5:$I$22,$G$5:$G$22,W1187))</f>
        <v>#VALUE!</v>
      </c>
      <c r="Y1187" s="221" t="e">
        <f t="shared" si="2611"/>
        <v>#VALUE!</v>
      </c>
      <c r="Z1187" s="221" t="e">
        <f>Y1187/PRODUCT($AA$6:AA1186)</f>
        <v>#VALUE!</v>
      </c>
      <c r="AA1187" s="16" t="e">
        <f t="shared" si="2618"/>
        <v>#VALUE!</v>
      </c>
      <c r="AB1187" s="10" t="e">
        <f t="shared" si="2619"/>
        <v>#VALUE!</v>
      </c>
      <c r="AC1187" s="90">
        <f t="shared" si="2612"/>
        <v>1187</v>
      </c>
      <c r="AD1187" s="17">
        <f t="shared" si="2620"/>
        <v>47180</v>
      </c>
      <c r="AE1187" s="16" t="e">
        <f t="shared" si="2613"/>
        <v>#VALUE!</v>
      </c>
      <c r="AF1187" s="10">
        <f ca="1">IFERROR(AVERAGE(INDIRECT("AE"&amp;AC1187-Template!$F$10+1):INDIRECT("AE"&amp;AC1187)),0)</f>
        <v>0</v>
      </c>
      <c r="AG1187" s="35"/>
      <c r="AH1187" s="86"/>
      <c r="AI1187" s="35"/>
      <c r="AJ1187" s="35"/>
      <c r="AK1187" s="35"/>
      <c r="AL1187" s="35"/>
      <c r="AM1187" s="35"/>
      <c r="AN1187" s="35"/>
      <c r="AO1187" s="35"/>
      <c r="AP1187" s="35"/>
      <c r="AQ1187" s="35"/>
      <c r="AR1187" s="35"/>
      <c r="AS1187" s="35"/>
      <c r="AT1187" s="35"/>
      <c r="AU1187" s="35"/>
      <c r="AV1187" s="35"/>
      <c r="AW1187" s="35"/>
      <c r="AX1187" s="35"/>
      <c r="AY1187" s="35"/>
      <c r="AZ1187" s="17">
        <f t="shared" ref="AZ1187" si="2683">AZ1186+1</f>
        <v>47203</v>
      </c>
      <c r="BA1187" s="216">
        <f t="shared" si="2636"/>
        <v>1</v>
      </c>
      <c r="BB1187" s="216">
        <f t="shared" ref="BB1187" si="2684">BB1186+1</f>
        <v>1182</v>
      </c>
      <c r="BC1187" s="16">
        <f t="shared" si="2638"/>
        <v>3.2383561643835614</v>
      </c>
      <c r="BD1187" s="16">
        <f>IF(Template!$F$7="Linear interpolation",LinInterp($AO$5:$AO$18,$AM$5:$AM$18,BC1187),CubicSpline($AO$5:$AO$18,$AM$5:$AM$18,BC1187))</f>
        <v>14.073196124133158</v>
      </c>
      <c r="BE1187" s="221">
        <f t="shared" si="2573"/>
        <v>1.5317253342076684</v>
      </c>
      <c r="BF1187" s="221">
        <f>BE1187/PRODUCT($BG$6:BG1186)</f>
        <v>1.0003836303420544</v>
      </c>
      <c r="BG1187" s="16">
        <f t="shared" si="2639"/>
        <v>1.0003836303420544</v>
      </c>
      <c r="BH1187" s="10">
        <f t="shared" si="2640"/>
        <v>14.002507484983884</v>
      </c>
      <c r="BI1187" s="90"/>
      <c r="BJ1187" s="17">
        <f t="shared" si="2623"/>
        <v>47180</v>
      </c>
      <c r="BK1187" s="16">
        <f t="shared" si="2616"/>
        <v>13.996609758890056</v>
      </c>
      <c r="BL1187" s="10">
        <f ca="1">IFERROR(AVERAGE(INDIRECT("BK"&amp;AC1187-Template!$F$10+1):INDIRECT("BK"&amp;AC1187)),0)</f>
        <v>13.987369466860255</v>
      </c>
      <c r="BM1187" s="35"/>
      <c r="BN1187" s="86"/>
      <c r="BO1187" s="35"/>
      <c r="BP1187" s="35"/>
      <c r="BQ1187" s="35"/>
      <c r="BR1187" s="35"/>
      <c r="BS1187" s="35"/>
      <c r="BT1187" s="35"/>
      <c r="BU1187" s="35"/>
      <c r="BV1187" s="35"/>
      <c r="BW1187" s="35"/>
      <c r="BX1187" s="35"/>
      <c r="BY1187" s="35"/>
      <c r="BZ1187" s="35"/>
      <c r="CA1187" s="35"/>
      <c r="CB1187" s="35"/>
      <c r="CC1187" s="35"/>
      <c r="CD1187" s="35"/>
      <c r="CE1187" s="35"/>
      <c r="CF1187" s="35"/>
      <c r="CG1187" s="35"/>
      <c r="CH1187" s="35"/>
    </row>
    <row r="1188" spans="1:86" ht="15.6" x14ac:dyDescent="0.3">
      <c r="A1188" s="35"/>
      <c r="B1188" s="86"/>
      <c r="C1188" s="35"/>
      <c r="D1188" s="35"/>
      <c r="E1188" s="35"/>
      <c r="F1188" s="35"/>
      <c r="G1188" s="35"/>
      <c r="H1188" s="35"/>
      <c r="I1188" s="35"/>
      <c r="J1188" s="35"/>
      <c r="K1188" s="35"/>
      <c r="L1188" s="35"/>
      <c r="M1188" s="35"/>
      <c r="N1188" s="35"/>
      <c r="O1188" s="35"/>
      <c r="P1188" s="35"/>
      <c r="Q1188" s="35"/>
      <c r="R1188" s="35"/>
      <c r="S1188" s="35"/>
      <c r="T1188" s="17">
        <f t="shared" si="2617"/>
        <v>47204</v>
      </c>
      <c r="U1188" s="216">
        <f t="shared" si="2610"/>
        <v>2</v>
      </c>
      <c r="V1188" s="216">
        <f t="shared" si="2617"/>
        <v>1183</v>
      </c>
      <c r="W1188" s="16">
        <f t="shared" si="2624"/>
        <v>3.2410958904109588</v>
      </c>
      <c r="X1188" s="16" t="e">
        <f>IF(Template!$F$7="Linear interpolation",LinInterp($I$5:$I$22,$G$5:$G$22,W1188),CubicSpline($I$5:$I$22,$G$5:$G$22,W1188))</f>
        <v>#VALUE!</v>
      </c>
      <c r="Y1188" s="221" t="e">
        <f t="shared" si="2611"/>
        <v>#VALUE!</v>
      </c>
      <c r="Z1188" s="221" t="e">
        <f>Y1188/PRODUCT($AA$6:AA1187)</f>
        <v>#VALUE!</v>
      </c>
      <c r="AA1188" s="16" t="e">
        <f t="shared" si="2618"/>
        <v>#VALUE!</v>
      </c>
      <c r="AB1188" s="10" t="e">
        <f t="shared" si="2619"/>
        <v>#VALUE!</v>
      </c>
      <c r="AC1188" s="90">
        <f t="shared" si="2612"/>
        <v>1188</v>
      </c>
      <c r="AD1188" s="17">
        <f t="shared" si="2620"/>
        <v>47181</v>
      </c>
      <c r="AE1188" s="16" t="e">
        <f t="shared" si="2613"/>
        <v>#VALUE!</v>
      </c>
      <c r="AF1188" s="10">
        <f ca="1">IFERROR(AVERAGE(INDIRECT("AE"&amp;AC1188-Template!$F$10+1):INDIRECT("AE"&amp;AC1188)),0)</f>
        <v>0</v>
      </c>
      <c r="AG1188" s="35"/>
      <c r="AH1188" s="86"/>
      <c r="AI1188" s="35"/>
      <c r="AJ1188" s="35"/>
      <c r="AK1188" s="35"/>
      <c r="AL1188" s="35"/>
      <c r="AM1188" s="35"/>
      <c r="AN1188" s="35"/>
      <c r="AO1188" s="35"/>
      <c r="AP1188" s="35"/>
      <c r="AQ1188" s="35"/>
      <c r="AR1188" s="35"/>
      <c r="AS1188" s="35"/>
      <c r="AT1188" s="35"/>
      <c r="AU1188" s="35"/>
      <c r="AV1188" s="35"/>
      <c r="AW1188" s="35"/>
      <c r="AX1188" s="35"/>
      <c r="AY1188" s="35"/>
      <c r="AZ1188" s="17">
        <f t="shared" ref="AZ1188" si="2685">AZ1187+1</f>
        <v>47204</v>
      </c>
      <c r="BA1188" s="216">
        <f t="shared" si="2636"/>
        <v>2</v>
      </c>
      <c r="BB1188" s="216">
        <f t="shared" ref="BB1188" si="2686">BB1187+1</f>
        <v>1183</v>
      </c>
      <c r="BC1188" s="16">
        <f t="shared" si="2638"/>
        <v>3.2410958904109588</v>
      </c>
      <c r="BD1188" s="16">
        <f>IF(Template!$F$7="Linear interpolation",LinInterp($AO$5:$AO$18,$AM$5:$AM$18,BC1188),CubicSpline($AO$5:$AO$18,$AM$5:$AM$18,BC1188))</f>
        <v>14.073999062615005</v>
      </c>
      <c r="BE1188" s="221">
        <f t="shared" si="2573"/>
        <v>1.5323129453858273</v>
      </c>
      <c r="BF1188" s="221">
        <f>BE1188/PRODUCT($BG$6:BG1187)</f>
        <v>1.0003836269891448</v>
      </c>
      <c r="BG1188" s="16">
        <f t="shared" si="2639"/>
        <v>1.0003836269891448</v>
      </c>
      <c r="BH1188" s="10">
        <f t="shared" si="2640"/>
        <v>14.00238510378693</v>
      </c>
      <c r="BI1188" s="90"/>
      <c r="BJ1188" s="17">
        <f t="shared" si="2623"/>
        <v>47181</v>
      </c>
      <c r="BK1188" s="16">
        <f t="shared" si="2616"/>
        <v>13.996609758890056</v>
      </c>
      <c r="BL1188" s="10">
        <f ca="1">IFERROR(AVERAGE(INDIRECT("BK"&amp;AC1188-Template!$F$10+1):INDIRECT("BK"&amp;AC1188)),0)</f>
        <v>13.988088932797391</v>
      </c>
      <c r="BM1188" s="35"/>
      <c r="BN1188" s="86"/>
      <c r="BO1188" s="35"/>
      <c r="BP1188" s="35"/>
      <c r="BQ1188" s="35"/>
      <c r="BR1188" s="35"/>
      <c r="BS1188" s="35"/>
      <c r="BT1188" s="35"/>
      <c r="BU1188" s="35"/>
      <c r="BV1188" s="35"/>
      <c r="BW1188" s="35"/>
      <c r="BX1188" s="35"/>
      <c r="BY1188" s="35"/>
      <c r="BZ1188" s="35"/>
      <c r="CA1188" s="35"/>
      <c r="CB1188" s="35"/>
      <c r="CC1188" s="35"/>
      <c r="CD1188" s="35"/>
      <c r="CE1188" s="35"/>
      <c r="CF1188" s="35"/>
      <c r="CG1188" s="35"/>
      <c r="CH1188" s="35"/>
    </row>
    <row r="1189" spans="1:86" ht="15.6" x14ac:dyDescent="0.3">
      <c r="A1189" s="35"/>
      <c r="B1189" s="86"/>
      <c r="C1189" s="35"/>
      <c r="D1189" s="35"/>
      <c r="E1189" s="35"/>
      <c r="F1189" s="35"/>
      <c r="G1189" s="35"/>
      <c r="H1189" s="35"/>
      <c r="I1189" s="35"/>
      <c r="J1189" s="35"/>
      <c r="K1189" s="35"/>
      <c r="L1189" s="35"/>
      <c r="M1189" s="35"/>
      <c r="N1189" s="35"/>
      <c r="O1189" s="35"/>
      <c r="P1189" s="35"/>
      <c r="Q1189" s="35"/>
      <c r="R1189" s="35"/>
      <c r="S1189" s="35"/>
      <c r="T1189" s="17">
        <f t="shared" si="2617"/>
        <v>47205</v>
      </c>
      <c r="U1189" s="216">
        <f t="shared" si="2610"/>
        <v>3</v>
      </c>
      <c r="V1189" s="216">
        <f t="shared" si="2617"/>
        <v>1184</v>
      </c>
      <c r="W1189" s="16">
        <f t="shared" si="2624"/>
        <v>3.2438356164383562</v>
      </c>
      <c r="X1189" s="16" t="e">
        <f>IF(Template!$F$7="Linear interpolation",LinInterp($I$5:$I$22,$G$5:$G$22,W1189),CubicSpline($I$5:$I$22,$G$5:$G$22,W1189))</f>
        <v>#VALUE!</v>
      </c>
      <c r="Y1189" s="221" t="e">
        <f t="shared" si="2611"/>
        <v>#VALUE!</v>
      </c>
      <c r="Z1189" s="221" t="e">
        <f>Y1189/PRODUCT($AA$6:AA1188)</f>
        <v>#VALUE!</v>
      </c>
      <c r="AA1189" s="16" t="e">
        <f t="shared" si="2618"/>
        <v>#VALUE!</v>
      </c>
      <c r="AB1189" s="10" t="e">
        <f t="shared" si="2619"/>
        <v>#VALUE!</v>
      </c>
      <c r="AC1189" s="90">
        <f t="shared" si="2612"/>
        <v>1189</v>
      </c>
      <c r="AD1189" s="17">
        <f t="shared" si="2620"/>
        <v>47182</v>
      </c>
      <c r="AE1189" s="16" t="e">
        <f t="shared" si="2613"/>
        <v>#VALUE!</v>
      </c>
      <c r="AF1189" s="10">
        <f ca="1">IFERROR(AVERAGE(INDIRECT("AE"&amp;AC1189-Template!$F$10+1):INDIRECT("AE"&amp;AC1189)),0)</f>
        <v>0</v>
      </c>
      <c r="AG1189" s="35"/>
      <c r="AH1189" s="86"/>
      <c r="AI1189" s="35"/>
      <c r="AJ1189" s="35"/>
      <c r="AK1189" s="35"/>
      <c r="AL1189" s="35"/>
      <c r="AM1189" s="35"/>
      <c r="AN1189" s="35"/>
      <c r="AO1189" s="35"/>
      <c r="AP1189" s="35"/>
      <c r="AQ1189" s="35"/>
      <c r="AR1189" s="35"/>
      <c r="AS1189" s="35"/>
      <c r="AT1189" s="35"/>
      <c r="AU1189" s="35"/>
      <c r="AV1189" s="35"/>
      <c r="AW1189" s="35"/>
      <c r="AX1189" s="35"/>
      <c r="AY1189" s="35"/>
      <c r="AZ1189" s="17">
        <f t="shared" ref="AZ1189" si="2687">AZ1188+1</f>
        <v>47205</v>
      </c>
      <c r="BA1189" s="216">
        <f t="shared" si="2636"/>
        <v>3</v>
      </c>
      <c r="BB1189" s="216">
        <f t="shared" ref="BB1189" si="2688">BB1188+1</f>
        <v>1184</v>
      </c>
      <c r="BC1189" s="16">
        <f t="shared" si="2638"/>
        <v>3.2438356164383562</v>
      </c>
      <c r="BD1189" s="16">
        <f>IF(Template!$F$7="Linear interpolation",LinInterp($AO$5:$AO$18,$AM$5:$AM$18,BC1189),CubicSpline($AO$5:$AO$18,$AM$5:$AM$18,BC1189))</f>
        <v>14.074800604003601</v>
      </c>
      <c r="BE1189" s="221">
        <f t="shared" si="2573"/>
        <v>1.5329007799642522</v>
      </c>
      <c r="BF1189" s="221">
        <f>BE1189/PRODUCT($BG$6:BG1188)</f>
        <v>1.000383625668761</v>
      </c>
      <c r="BG1189" s="16">
        <f t="shared" si="2639"/>
        <v>1.000383625668761</v>
      </c>
      <c r="BH1189" s="10">
        <f t="shared" si="2640"/>
        <v>14.002336909778146</v>
      </c>
      <c r="BI1189" s="90"/>
      <c r="BJ1189" s="17">
        <f t="shared" si="2623"/>
        <v>47182</v>
      </c>
      <c r="BK1189" s="16">
        <f t="shared" si="2616"/>
        <v>13.999423316553017</v>
      </c>
      <c r="BL1189" s="10">
        <f ca="1">IFERROR(AVERAGE(INDIRECT("BK"&amp;AC1189-Template!$F$10+1):INDIRECT("BK"&amp;AC1189)),0)</f>
        <v>13.988902183989961</v>
      </c>
      <c r="BM1189" s="35"/>
      <c r="BN1189" s="86"/>
      <c r="BO1189" s="35"/>
      <c r="BP1189" s="35"/>
      <c r="BQ1189" s="35"/>
      <c r="BR1189" s="35"/>
      <c r="BS1189" s="35"/>
      <c r="BT1189" s="35"/>
      <c r="BU1189" s="35"/>
      <c r="BV1189" s="35"/>
      <c r="BW1189" s="35"/>
      <c r="BX1189" s="35"/>
      <c r="BY1189" s="35"/>
      <c r="BZ1189" s="35"/>
      <c r="CA1189" s="35"/>
      <c r="CB1189" s="35"/>
      <c r="CC1189" s="35"/>
      <c r="CD1189" s="35"/>
      <c r="CE1189" s="35"/>
      <c r="CF1189" s="35"/>
      <c r="CG1189" s="35"/>
      <c r="CH1189" s="35"/>
    </row>
    <row r="1190" spans="1:86" ht="15.6" x14ac:dyDescent="0.3">
      <c r="A1190" s="35"/>
      <c r="B1190" s="86"/>
      <c r="C1190" s="35"/>
      <c r="D1190" s="35"/>
      <c r="E1190" s="35"/>
      <c r="F1190" s="35"/>
      <c r="G1190" s="35"/>
      <c r="H1190" s="35"/>
      <c r="I1190" s="35"/>
      <c r="J1190" s="35"/>
      <c r="K1190" s="35"/>
      <c r="L1190" s="35"/>
      <c r="M1190" s="35"/>
      <c r="N1190" s="35"/>
      <c r="O1190" s="35"/>
      <c r="P1190" s="35"/>
      <c r="Q1190" s="35"/>
      <c r="R1190" s="35"/>
      <c r="S1190" s="35"/>
      <c r="T1190" s="17">
        <f t="shared" si="2617"/>
        <v>47206</v>
      </c>
      <c r="U1190" s="216">
        <f t="shared" si="2610"/>
        <v>4</v>
      </c>
      <c r="V1190" s="216">
        <f t="shared" si="2617"/>
        <v>1185</v>
      </c>
      <c r="W1190" s="16">
        <f t="shared" si="2624"/>
        <v>3.2465753424657535</v>
      </c>
      <c r="X1190" s="16" t="e">
        <f>IF(Template!$F$7="Linear interpolation",LinInterp($I$5:$I$22,$G$5:$G$22,W1190),CubicSpline($I$5:$I$22,$G$5:$G$22,W1190))</f>
        <v>#VALUE!</v>
      </c>
      <c r="Y1190" s="221" t="e">
        <f t="shared" si="2611"/>
        <v>#VALUE!</v>
      </c>
      <c r="Z1190" s="221" t="e">
        <f>Y1190/PRODUCT($AA$6:AA1189)</f>
        <v>#VALUE!</v>
      </c>
      <c r="AA1190" s="16" t="e">
        <f t="shared" si="2618"/>
        <v>#VALUE!</v>
      </c>
      <c r="AB1190" s="10" t="e">
        <f t="shared" si="2619"/>
        <v>#VALUE!</v>
      </c>
      <c r="AC1190" s="90">
        <f t="shared" si="2612"/>
        <v>1190</v>
      </c>
      <c r="AD1190" s="17">
        <f t="shared" si="2620"/>
        <v>47183</v>
      </c>
      <c r="AE1190" s="16" t="e">
        <f t="shared" si="2613"/>
        <v>#VALUE!</v>
      </c>
      <c r="AF1190" s="10">
        <f ca="1">IFERROR(AVERAGE(INDIRECT("AE"&amp;AC1190-Template!$F$10+1):INDIRECT("AE"&amp;AC1190)),0)</f>
        <v>0</v>
      </c>
      <c r="AG1190" s="35"/>
      <c r="AH1190" s="86"/>
      <c r="AI1190" s="35"/>
      <c r="AJ1190" s="35"/>
      <c r="AK1190" s="35"/>
      <c r="AL1190" s="35"/>
      <c r="AM1190" s="35"/>
      <c r="AN1190" s="35"/>
      <c r="AO1190" s="35"/>
      <c r="AP1190" s="35"/>
      <c r="AQ1190" s="35"/>
      <c r="AR1190" s="35"/>
      <c r="AS1190" s="35"/>
      <c r="AT1190" s="35"/>
      <c r="AU1190" s="35"/>
      <c r="AV1190" s="35"/>
      <c r="AW1190" s="35"/>
      <c r="AX1190" s="35"/>
      <c r="AY1190" s="35"/>
      <c r="AZ1190" s="17">
        <f t="shared" ref="AZ1190" si="2689">AZ1189+1</f>
        <v>47206</v>
      </c>
      <c r="BA1190" s="216">
        <f t="shared" si="2636"/>
        <v>4</v>
      </c>
      <c r="BB1190" s="216">
        <f t="shared" ref="BB1190" si="2690">BB1189+1</f>
        <v>1185</v>
      </c>
      <c r="BC1190" s="16">
        <f t="shared" si="2638"/>
        <v>3.2465753424657535</v>
      </c>
      <c r="BD1190" s="16">
        <f>IF(Template!$F$7="Linear interpolation",LinInterp($AO$5:$AO$18,$AM$5:$AM$18,BC1190),CubicSpline($AO$5:$AO$18,$AM$5:$AM$18,BC1190))</f>
        <v>14.075600730620838</v>
      </c>
      <c r="BE1190" s="221">
        <f t="shared" si="2573"/>
        <v>1.5334888371018709</v>
      </c>
      <c r="BF1190" s="221">
        <f>BE1190/PRODUCT($BG$6:BG1189)</f>
        <v>1.0003836237448012</v>
      </c>
      <c r="BG1190" s="16">
        <f t="shared" si="2639"/>
        <v>1.0003836237448012</v>
      </c>
      <c r="BH1190" s="10">
        <f t="shared" si="2640"/>
        <v>14.002266685242514</v>
      </c>
      <c r="BI1190" s="90"/>
      <c r="BJ1190" s="17">
        <f t="shared" si="2623"/>
        <v>47183</v>
      </c>
      <c r="BK1190" s="16">
        <f t="shared" si="2616"/>
        <v>13.998416944549842</v>
      </c>
      <c r="BL1190" s="10">
        <f ca="1">IFERROR(AVERAGE(INDIRECT("BK"&amp;AC1190-Template!$F$10+1):INDIRECT("BK"&amp;AC1190)),0)</f>
        <v>13.989681889449091</v>
      </c>
      <c r="BM1190" s="35"/>
      <c r="BN1190" s="86"/>
      <c r="BO1190" s="35"/>
      <c r="BP1190" s="35"/>
      <c r="BQ1190" s="35"/>
      <c r="BR1190" s="35"/>
      <c r="BS1190" s="35"/>
      <c r="BT1190" s="35"/>
      <c r="BU1190" s="35"/>
      <c r="BV1190" s="35"/>
      <c r="BW1190" s="35"/>
      <c r="BX1190" s="35"/>
      <c r="BY1190" s="35"/>
      <c r="BZ1190" s="35"/>
      <c r="CA1190" s="35"/>
      <c r="CB1190" s="35"/>
      <c r="CC1190" s="35"/>
      <c r="CD1190" s="35"/>
      <c r="CE1190" s="35"/>
      <c r="CF1190" s="35"/>
      <c r="CG1190" s="35"/>
      <c r="CH1190" s="35"/>
    </row>
    <row r="1191" spans="1:86" ht="15.6" x14ac:dyDescent="0.3">
      <c r="A1191" s="35"/>
      <c r="B1191" s="86"/>
      <c r="C1191" s="35"/>
      <c r="D1191" s="35"/>
      <c r="E1191" s="35"/>
      <c r="F1191" s="35"/>
      <c r="G1191" s="35"/>
      <c r="H1191" s="35"/>
      <c r="I1191" s="35"/>
      <c r="J1191" s="35"/>
      <c r="K1191" s="35"/>
      <c r="L1191" s="35"/>
      <c r="M1191" s="35"/>
      <c r="N1191" s="35"/>
      <c r="O1191" s="35"/>
      <c r="P1191" s="35"/>
      <c r="Q1191" s="35"/>
      <c r="R1191" s="35"/>
      <c r="S1191" s="35"/>
      <c r="T1191" s="17">
        <f t="shared" si="2617"/>
        <v>47207</v>
      </c>
      <c r="U1191" s="216">
        <f t="shared" si="2610"/>
        <v>5</v>
      </c>
      <c r="V1191" s="216">
        <f t="shared" si="2617"/>
        <v>1186</v>
      </c>
      <c r="W1191" s="16">
        <f t="shared" si="2624"/>
        <v>3.2493150684931509</v>
      </c>
      <c r="X1191" s="16" t="e">
        <f>IF(Template!$F$7="Linear interpolation",LinInterp($I$5:$I$22,$G$5:$G$22,W1191),CubicSpline($I$5:$I$22,$G$5:$G$22,W1191))</f>
        <v>#VALUE!</v>
      </c>
      <c r="Y1191" s="221" t="e">
        <f t="shared" si="2611"/>
        <v>#VALUE!</v>
      </c>
      <c r="Z1191" s="221" t="e">
        <f>Y1191/PRODUCT($AA$6:AA1190)</f>
        <v>#VALUE!</v>
      </c>
      <c r="AA1191" s="16" t="e">
        <f t="shared" si="2618"/>
        <v>#VALUE!</v>
      </c>
      <c r="AB1191" s="10" t="e">
        <f t="shared" si="2619"/>
        <v>#VALUE!</v>
      </c>
      <c r="AC1191" s="90">
        <f t="shared" si="2612"/>
        <v>1191</v>
      </c>
      <c r="AD1191" s="17">
        <f t="shared" si="2620"/>
        <v>47184</v>
      </c>
      <c r="AE1191" s="16" t="e">
        <f t="shared" si="2613"/>
        <v>#VALUE!</v>
      </c>
      <c r="AF1191" s="10">
        <f ca="1">IFERROR(AVERAGE(INDIRECT("AE"&amp;AC1191-Template!$F$10+1):INDIRECT("AE"&amp;AC1191)),0)</f>
        <v>0</v>
      </c>
      <c r="AG1191" s="35"/>
      <c r="AH1191" s="86"/>
      <c r="AI1191" s="35"/>
      <c r="AJ1191" s="35"/>
      <c r="AK1191" s="35"/>
      <c r="AL1191" s="35"/>
      <c r="AM1191" s="35"/>
      <c r="AN1191" s="35"/>
      <c r="AO1191" s="35"/>
      <c r="AP1191" s="35"/>
      <c r="AQ1191" s="35"/>
      <c r="AR1191" s="35"/>
      <c r="AS1191" s="35"/>
      <c r="AT1191" s="35"/>
      <c r="AU1191" s="35"/>
      <c r="AV1191" s="35"/>
      <c r="AW1191" s="35"/>
      <c r="AX1191" s="35"/>
      <c r="AY1191" s="35"/>
      <c r="AZ1191" s="17">
        <f t="shared" ref="AZ1191" si="2691">AZ1190+1</f>
        <v>47207</v>
      </c>
      <c r="BA1191" s="216">
        <f t="shared" si="2636"/>
        <v>5</v>
      </c>
      <c r="BB1191" s="216">
        <f t="shared" ref="BB1191" si="2692">BB1190+1</f>
        <v>1186</v>
      </c>
      <c r="BC1191" s="16">
        <f t="shared" si="2638"/>
        <v>3.2493150684931509</v>
      </c>
      <c r="BD1191" s="16">
        <f>IF(Template!$F$7="Linear interpolation",LinInterp($AO$5:$AO$18,$AM$5:$AM$18,BC1191),CubicSpline($AO$5:$AO$18,$AM$5:$AM$18,BC1191))</f>
        <v>14.076399424788606</v>
      </c>
      <c r="BE1191" s="221">
        <f t="shared" si="2573"/>
        <v>1.5340771159536388</v>
      </c>
      <c r="BF1191" s="221">
        <f>BE1191/PRODUCT($BG$6:BG1190)</f>
        <v>1.0003836212155806</v>
      </c>
      <c r="BG1191" s="16">
        <f t="shared" si="2639"/>
        <v>1.0003836212155806</v>
      </c>
      <c r="BH1191" s="10">
        <f t="shared" si="2640"/>
        <v>14.002174368690223</v>
      </c>
      <c r="BI1191" s="90"/>
      <c r="BJ1191" s="17">
        <f t="shared" si="2623"/>
        <v>47184</v>
      </c>
      <c r="BK1191" s="16">
        <f t="shared" si="2616"/>
        <v>13.998817197840019</v>
      </c>
      <c r="BL1191" s="10">
        <f ca="1">IFERROR(AVERAGE(INDIRECT("BK"&amp;AC1191-Template!$F$10+1):INDIRECT("BK"&amp;AC1191)),0)</f>
        <v>13.990271144046849</v>
      </c>
      <c r="BM1191" s="35"/>
      <c r="BN1191" s="86"/>
      <c r="BO1191" s="35"/>
      <c r="BP1191" s="35"/>
      <c r="BQ1191" s="35"/>
      <c r="BR1191" s="35"/>
      <c r="BS1191" s="35"/>
      <c r="BT1191" s="35"/>
      <c r="BU1191" s="35"/>
      <c r="BV1191" s="35"/>
      <c r="BW1191" s="35"/>
      <c r="BX1191" s="35"/>
      <c r="BY1191" s="35"/>
      <c r="BZ1191" s="35"/>
      <c r="CA1191" s="35"/>
      <c r="CB1191" s="35"/>
      <c r="CC1191" s="35"/>
      <c r="CD1191" s="35"/>
      <c r="CE1191" s="35"/>
      <c r="CF1191" s="35"/>
      <c r="CG1191" s="35"/>
      <c r="CH1191" s="35"/>
    </row>
    <row r="1192" spans="1:86" ht="15.6" x14ac:dyDescent="0.3">
      <c r="A1192" s="35"/>
      <c r="B1192" s="86"/>
      <c r="C1192" s="35"/>
      <c r="D1192" s="35"/>
      <c r="E1192" s="35"/>
      <c r="F1192" s="35"/>
      <c r="G1192" s="35"/>
      <c r="H1192" s="35"/>
      <c r="I1192" s="35"/>
      <c r="J1192" s="35"/>
      <c r="K1192" s="35"/>
      <c r="L1192" s="35"/>
      <c r="M1192" s="35"/>
      <c r="N1192" s="35"/>
      <c r="O1192" s="35"/>
      <c r="P1192" s="35"/>
      <c r="Q1192" s="35"/>
      <c r="R1192" s="35"/>
      <c r="S1192" s="35"/>
      <c r="T1192" s="17">
        <f t="shared" si="2617"/>
        <v>47208</v>
      </c>
      <c r="U1192" s="216">
        <f t="shared" si="2610"/>
        <v>6</v>
      </c>
      <c r="V1192" s="216">
        <f t="shared" si="2617"/>
        <v>1187</v>
      </c>
      <c r="W1192" s="16">
        <f t="shared" si="2624"/>
        <v>3.2520547945205478</v>
      </c>
      <c r="X1192" s="16" t="e">
        <f>IF(Template!$F$7="Linear interpolation",LinInterp($I$5:$I$22,$G$5:$G$22,W1192),CubicSpline($I$5:$I$22,$G$5:$G$22,W1192))</f>
        <v>#VALUE!</v>
      </c>
      <c r="Y1192" s="221" t="e">
        <f t="shared" si="2611"/>
        <v>#VALUE!</v>
      </c>
      <c r="Z1192" s="221" t="e">
        <f>Y1192/PRODUCT($AA$6:AA1191)</f>
        <v>#VALUE!</v>
      </c>
      <c r="AA1192" s="16" t="e">
        <f t="shared" si="2618"/>
        <v>#VALUE!</v>
      </c>
      <c r="AB1192" s="10" t="e">
        <f t="shared" si="2619"/>
        <v>#VALUE!</v>
      </c>
      <c r="AC1192" s="90">
        <f t="shared" si="2612"/>
        <v>1192</v>
      </c>
      <c r="AD1192" s="17">
        <f t="shared" si="2620"/>
        <v>47185</v>
      </c>
      <c r="AE1192" s="16" t="e">
        <f t="shared" si="2613"/>
        <v>#VALUE!</v>
      </c>
      <c r="AF1192" s="10">
        <f ca="1">IFERROR(AVERAGE(INDIRECT("AE"&amp;AC1192-Template!$F$10+1):INDIRECT("AE"&amp;AC1192)),0)</f>
        <v>0</v>
      </c>
      <c r="AG1192" s="35"/>
      <c r="AH1192" s="86"/>
      <c r="AI1192" s="35"/>
      <c r="AJ1192" s="35"/>
      <c r="AK1192" s="35"/>
      <c r="AL1192" s="35"/>
      <c r="AM1192" s="35"/>
      <c r="AN1192" s="35"/>
      <c r="AO1192" s="35"/>
      <c r="AP1192" s="35"/>
      <c r="AQ1192" s="35"/>
      <c r="AR1192" s="35"/>
      <c r="AS1192" s="35"/>
      <c r="AT1192" s="35"/>
      <c r="AU1192" s="35"/>
      <c r="AV1192" s="35"/>
      <c r="AW1192" s="35"/>
      <c r="AX1192" s="35"/>
      <c r="AY1192" s="35"/>
      <c r="AZ1192" s="17">
        <f t="shared" ref="AZ1192" si="2693">AZ1191+1</f>
        <v>47208</v>
      </c>
      <c r="BA1192" s="216">
        <f t="shared" si="2636"/>
        <v>6</v>
      </c>
      <c r="BB1192" s="216">
        <f t="shared" ref="BB1192" si="2694">BB1191+1</f>
        <v>1187</v>
      </c>
      <c r="BC1192" s="16">
        <f t="shared" si="2638"/>
        <v>3.2520547945205478</v>
      </c>
      <c r="BD1192" s="16">
        <f>IF(Template!$F$7="Linear interpolation",LinInterp($AO$5:$AO$18,$AM$5:$AM$18,BC1192),CubicSpline($AO$5:$AO$18,$AM$5:$AM$18,BC1192))</f>
        <v>14.077196668828797</v>
      </c>
      <c r="BE1192" s="221">
        <f t="shared" si="2573"/>
        <v>1.5346656156705396</v>
      </c>
      <c r="BF1192" s="221">
        <f>BE1192/PRODUCT($BG$6:BG1191)</f>
        <v>1.0003836180794177</v>
      </c>
      <c r="BG1192" s="16">
        <f t="shared" si="2639"/>
        <v>1.0003836212155806</v>
      </c>
      <c r="BH1192" s="10">
        <f t="shared" si="2640"/>
        <v>14.002174368690223</v>
      </c>
      <c r="BI1192" s="90"/>
      <c r="BJ1192" s="17">
        <f t="shared" si="2623"/>
        <v>47185</v>
      </c>
      <c r="BK1192" s="16">
        <f t="shared" si="2616"/>
        <v>13.999196710900662</v>
      </c>
      <c r="BL1192" s="10">
        <f ca="1">IFERROR(AVERAGE(INDIRECT("BK"&amp;AC1192-Template!$F$10+1):INDIRECT("BK"&amp;AC1192)),0)</f>
        <v>13.990943072726175</v>
      </c>
      <c r="BM1192" s="35"/>
      <c r="BN1192" s="86"/>
      <c r="BO1192" s="35"/>
      <c r="BP1192" s="35"/>
      <c r="BQ1192" s="35"/>
      <c r="BR1192" s="35"/>
      <c r="BS1192" s="35"/>
      <c r="BT1192" s="35"/>
      <c r="BU1192" s="35"/>
      <c r="BV1192" s="35"/>
      <c r="BW1192" s="35"/>
      <c r="BX1192" s="35"/>
      <c r="BY1192" s="35"/>
      <c r="BZ1192" s="35"/>
      <c r="CA1192" s="35"/>
      <c r="CB1192" s="35"/>
      <c r="CC1192" s="35"/>
      <c r="CD1192" s="35"/>
      <c r="CE1192" s="35"/>
      <c r="CF1192" s="35"/>
      <c r="CG1192" s="35"/>
      <c r="CH1192" s="35"/>
    </row>
    <row r="1193" spans="1:86" ht="15.6" x14ac:dyDescent="0.3">
      <c r="A1193" s="35"/>
      <c r="B1193" s="86"/>
      <c r="C1193" s="35"/>
      <c r="D1193" s="35"/>
      <c r="E1193" s="35"/>
      <c r="F1193" s="35"/>
      <c r="G1193" s="35"/>
      <c r="H1193" s="35"/>
      <c r="I1193" s="35"/>
      <c r="J1193" s="35"/>
      <c r="K1193" s="35"/>
      <c r="L1193" s="35"/>
      <c r="M1193" s="35"/>
      <c r="N1193" s="35"/>
      <c r="O1193" s="35"/>
      <c r="P1193" s="35"/>
      <c r="Q1193" s="35"/>
      <c r="R1193" s="35"/>
      <c r="S1193" s="35"/>
      <c r="T1193" s="17">
        <f t="shared" si="2617"/>
        <v>47209</v>
      </c>
      <c r="U1193" s="216">
        <f t="shared" si="2610"/>
        <v>7</v>
      </c>
      <c r="V1193" s="216">
        <f t="shared" si="2617"/>
        <v>1188</v>
      </c>
      <c r="W1193" s="16">
        <f t="shared" si="2624"/>
        <v>3.2547945205479452</v>
      </c>
      <c r="X1193" s="16" t="e">
        <f>IF(Template!$F$7="Linear interpolation",LinInterp($I$5:$I$22,$G$5:$G$22,W1193),CubicSpline($I$5:$I$22,$G$5:$G$22,W1193))</f>
        <v>#VALUE!</v>
      </c>
      <c r="Y1193" s="221" t="e">
        <f t="shared" si="2611"/>
        <v>#VALUE!</v>
      </c>
      <c r="Z1193" s="221" t="e">
        <f>Y1193/PRODUCT($AA$6:AA1192)</f>
        <v>#VALUE!</v>
      </c>
      <c r="AA1193" s="16" t="e">
        <f t="shared" si="2618"/>
        <v>#VALUE!</v>
      </c>
      <c r="AB1193" s="10" t="e">
        <f t="shared" si="2619"/>
        <v>#VALUE!</v>
      </c>
      <c r="AC1193" s="90">
        <f t="shared" si="2612"/>
        <v>1193</v>
      </c>
      <c r="AD1193" s="17">
        <f t="shared" si="2620"/>
        <v>47186</v>
      </c>
      <c r="AE1193" s="16" t="e">
        <f t="shared" si="2613"/>
        <v>#VALUE!</v>
      </c>
      <c r="AF1193" s="10">
        <f ca="1">IFERROR(AVERAGE(INDIRECT("AE"&amp;AC1193-Template!$F$10+1):INDIRECT("AE"&amp;AC1193)),0)</f>
        <v>0</v>
      </c>
      <c r="AG1193" s="35"/>
      <c r="AH1193" s="86"/>
      <c r="AI1193" s="35"/>
      <c r="AJ1193" s="35"/>
      <c r="AK1193" s="35"/>
      <c r="AL1193" s="35"/>
      <c r="AM1193" s="35"/>
      <c r="AN1193" s="35"/>
      <c r="AO1193" s="35"/>
      <c r="AP1193" s="35"/>
      <c r="AQ1193" s="35"/>
      <c r="AR1193" s="35"/>
      <c r="AS1193" s="35"/>
      <c r="AT1193" s="35"/>
      <c r="AU1193" s="35"/>
      <c r="AV1193" s="35"/>
      <c r="AW1193" s="35"/>
      <c r="AX1193" s="35"/>
      <c r="AY1193" s="35"/>
      <c r="AZ1193" s="17">
        <f t="shared" ref="AZ1193" si="2695">AZ1192+1</f>
        <v>47209</v>
      </c>
      <c r="BA1193" s="216">
        <f t="shared" si="2636"/>
        <v>7</v>
      </c>
      <c r="BB1193" s="216">
        <f t="shared" ref="BB1193" si="2696">BB1192+1</f>
        <v>1188</v>
      </c>
      <c r="BC1193" s="16">
        <f t="shared" si="2638"/>
        <v>3.2547945205479452</v>
      </c>
      <c r="BD1193" s="16">
        <f>IF(Template!$F$7="Linear interpolation",LinInterp($AO$5:$AO$18,$AM$5:$AM$18,BC1193),CubicSpline($AO$5:$AO$18,$AM$5:$AM$18,BC1193))</f>
        <v>14.077992445063302</v>
      </c>
      <c r="BE1193" s="221">
        <f t="shared" si="2573"/>
        <v>1.53525433539957</v>
      </c>
      <c r="BF1193" s="221">
        <f>BE1193/PRODUCT($BG$6:BG1192)</f>
        <v>1.0003836111984641</v>
      </c>
      <c r="BG1193" s="16">
        <f t="shared" si="2639"/>
        <v>1.0003836212155806</v>
      </c>
      <c r="BH1193" s="10">
        <f t="shared" si="2640"/>
        <v>14.002174368690223</v>
      </c>
      <c r="BI1193" s="90"/>
      <c r="BJ1193" s="17">
        <f t="shared" si="2623"/>
        <v>47186</v>
      </c>
      <c r="BK1193" s="16">
        <f t="shared" si="2616"/>
        <v>13.999555422387843</v>
      </c>
      <c r="BL1193" s="10">
        <f ca="1">IFERROR(AVERAGE(INDIRECT("BK"&amp;AC1193-Template!$F$10+1):INDIRECT("BK"&amp;AC1193)),0)</f>
        <v>13.991595090899695</v>
      </c>
      <c r="BM1193" s="35"/>
      <c r="BN1193" s="86"/>
      <c r="BO1193" s="35"/>
      <c r="BP1193" s="35"/>
      <c r="BQ1193" s="35"/>
      <c r="BR1193" s="35"/>
      <c r="BS1193" s="35"/>
      <c r="BT1193" s="35"/>
      <c r="BU1193" s="35"/>
      <c r="BV1193" s="35"/>
      <c r="BW1193" s="35"/>
      <c r="BX1193" s="35"/>
      <c r="BY1193" s="35"/>
      <c r="BZ1193" s="35"/>
      <c r="CA1193" s="35"/>
      <c r="CB1193" s="35"/>
      <c r="CC1193" s="35"/>
      <c r="CD1193" s="35"/>
      <c r="CE1193" s="35"/>
      <c r="CF1193" s="35"/>
      <c r="CG1193" s="35"/>
      <c r="CH1193" s="35"/>
    </row>
    <row r="1194" spans="1:86" ht="15.6" x14ac:dyDescent="0.3">
      <c r="A1194" s="35"/>
      <c r="B1194" s="86"/>
      <c r="C1194" s="35"/>
      <c r="D1194" s="35"/>
      <c r="E1194" s="35"/>
      <c r="F1194" s="35"/>
      <c r="G1194" s="35"/>
      <c r="H1194" s="35"/>
      <c r="I1194" s="35"/>
      <c r="J1194" s="35"/>
      <c r="K1194" s="35"/>
      <c r="L1194" s="35"/>
      <c r="M1194" s="35"/>
      <c r="N1194" s="35"/>
      <c r="O1194" s="35"/>
      <c r="P1194" s="35"/>
      <c r="Q1194" s="35"/>
      <c r="R1194" s="35"/>
      <c r="S1194" s="35"/>
      <c r="T1194" s="17">
        <f t="shared" si="2617"/>
        <v>47210</v>
      </c>
      <c r="U1194" s="216">
        <f t="shared" si="2610"/>
        <v>1</v>
      </c>
      <c r="V1194" s="216">
        <f t="shared" si="2617"/>
        <v>1189</v>
      </c>
      <c r="W1194" s="16">
        <f t="shared" si="2624"/>
        <v>3.2575342465753425</v>
      </c>
      <c r="X1194" s="16" t="e">
        <f>IF(Template!$F$7="Linear interpolation",LinInterp($I$5:$I$22,$G$5:$G$22,W1194),CubicSpline($I$5:$I$22,$G$5:$G$22,W1194))</f>
        <v>#VALUE!</v>
      </c>
      <c r="Y1194" s="221" t="e">
        <f t="shared" si="2611"/>
        <v>#VALUE!</v>
      </c>
      <c r="Z1194" s="221" t="e">
        <f>Y1194/PRODUCT($AA$6:AA1193)</f>
        <v>#VALUE!</v>
      </c>
      <c r="AA1194" s="16" t="e">
        <f t="shared" si="2618"/>
        <v>#VALUE!</v>
      </c>
      <c r="AB1194" s="10" t="e">
        <f t="shared" si="2619"/>
        <v>#VALUE!</v>
      </c>
      <c r="AC1194" s="90">
        <f t="shared" si="2612"/>
        <v>1194</v>
      </c>
      <c r="AD1194" s="17">
        <f t="shared" si="2620"/>
        <v>47187</v>
      </c>
      <c r="AE1194" s="16" t="e">
        <f t="shared" si="2613"/>
        <v>#VALUE!</v>
      </c>
      <c r="AF1194" s="10">
        <f ca="1">IFERROR(AVERAGE(INDIRECT("AE"&amp;AC1194-Template!$F$10+1):INDIRECT("AE"&amp;AC1194)),0)</f>
        <v>0</v>
      </c>
      <c r="AG1194" s="35"/>
      <c r="AH1194" s="86"/>
      <c r="AI1194" s="35"/>
      <c r="AJ1194" s="35"/>
      <c r="AK1194" s="35"/>
      <c r="AL1194" s="35"/>
      <c r="AM1194" s="35"/>
      <c r="AN1194" s="35"/>
      <c r="AO1194" s="35"/>
      <c r="AP1194" s="35"/>
      <c r="AQ1194" s="35"/>
      <c r="AR1194" s="35"/>
      <c r="AS1194" s="35"/>
      <c r="AT1194" s="35"/>
      <c r="AU1194" s="35"/>
      <c r="AV1194" s="35"/>
      <c r="AW1194" s="35"/>
      <c r="AX1194" s="35"/>
      <c r="AY1194" s="35"/>
      <c r="AZ1194" s="17">
        <f t="shared" ref="AZ1194" si="2697">AZ1193+1</f>
        <v>47210</v>
      </c>
      <c r="BA1194" s="216">
        <f t="shared" si="2636"/>
        <v>1</v>
      </c>
      <c r="BB1194" s="216">
        <f t="shared" ref="BB1194" si="2698">BB1193+1</f>
        <v>1189</v>
      </c>
      <c r="BC1194" s="16">
        <f t="shared" si="2638"/>
        <v>3.2575342465753425</v>
      </c>
      <c r="BD1194" s="16">
        <f>IF(Template!$F$7="Linear interpolation",LinInterp($AO$5:$AO$18,$AM$5:$AM$18,BC1194),CubicSpline($AO$5:$AO$18,$AM$5:$AM$18,BC1194))</f>
        <v>14.078786735814012</v>
      </c>
      <c r="BE1194" s="221">
        <f t="shared" si="2573"/>
        <v>1.5358432742837405</v>
      </c>
      <c r="BF1194" s="221">
        <f>BE1194/PRODUCT($BG$6:BG1193)</f>
        <v>1.00038359996241</v>
      </c>
      <c r="BG1194" s="16">
        <f t="shared" si="2639"/>
        <v>1.00038359996241</v>
      </c>
      <c r="BH1194" s="10">
        <f t="shared" si="2640"/>
        <v>14.0013986279649</v>
      </c>
      <c r="BI1194" s="90"/>
      <c r="BJ1194" s="17">
        <f t="shared" si="2623"/>
        <v>47187</v>
      </c>
      <c r="BK1194" s="16">
        <f t="shared" si="2616"/>
        <v>13.999555422387843</v>
      </c>
      <c r="BL1194" s="10">
        <f ca="1">IFERROR(AVERAGE(INDIRECT("BK"&amp;AC1194-Template!$F$10+1):INDIRECT("BK"&amp;AC1194)),0)</f>
        <v>13.99221587549264</v>
      </c>
      <c r="BM1194" s="35"/>
      <c r="BN1194" s="86"/>
      <c r="BO1194" s="35"/>
      <c r="BP1194" s="35"/>
      <c r="BQ1194" s="35"/>
      <c r="BR1194" s="35"/>
      <c r="BS1194" s="35"/>
      <c r="BT1194" s="35"/>
      <c r="BU1194" s="35"/>
      <c r="BV1194" s="35"/>
      <c r="BW1194" s="35"/>
      <c r="BX1194" s="35"/>
      <c r="BY1194" s="35"/>
      <c r="BZ1194" s="35"/>
      <c r="CA1194" s="35"/>
      <c r="CB1194" s="35"/>
      <c r="CC1194" s="35"/>
      <c r="CD1194" s="35"/>
      <c r="CE1194" s="35"/>
      <c r="CF1194" s="35"/>
      <c r="CG1194" s="35"/>
      <c r="CH1194" s="35"/>
    </row>
    <row r="1195" spans="1:86" ht="15.6" x14ac:dyDescent="0.3">
      <c r="A1195" s="35"/>
      <c r="B1195" s="86"/>
      <c r="C1195" s="35"/>
      <c r="D1195" s="35"/>
      <c r="E1195" s="35"/>
      <c r="F1195" s="35"/>
      <c r="G1195" s="35"/>
      <c r="H1195" s="35"/>
      <c r="I1195" s="35"/>
      <c r="J1195" s="35"/>
      <c r="K1195" s="35"/>
      <c r="L1195" s="35"/>
      <c r="M1195" s="35"/>
      <c r="N1195" s="35"/>
      <c r="O1195" s="35"/>
      <c r="P1195" s="35"/>
      <c r="Q1195" s="35"/>
      <c r="R1195" s="35"/>
      <c r="S1195" s="35"/>
      <c r="T1195" s="17">
        <f t="shared" si="2617"/>
        <v>47211</v>
      </c>
      <c r="U1195" s="216">
        <f t="shared" si="2610"/>
        <v>2</v>
      </c>
      <c r="V1195" s="216">
        <f t="shared" si="2617"/>
        <v>1190</v>
      </c>
      <c r="W1195" s="16">
        <f t="shared" si="2624"/>
        <v>3.2602739726027399</v>
      </c>
      <c r="X1195" s="16" t="e">
        <f>IF(Template!$F$7="Linear interpolation",LinInterp($I$5:$I$22,$G$5:$G$22,W1195),CubicSpline($I$5:$I$22,$G$5:$G$22,W1195))</f>
        <v>#VALUE!</v>
      </c>
      <c r="Y1195" s="221" t="e">
        <f t="shared" si="2611"/>
        <v>#VALUE!</v>
      </c>
      <c r="Z1195" s="221" t="e">
        <f>Y1195/PRODUCT($AA$6:AA1194)</f>
        <v>#VALUE!</v>
      </c>
      <c r="AA1195" s="16" t="e">
        <f t="shared" si="2618"/>
        <v>#VALUE!</v>
      </c>
      <c r="AB1195" s="10" t="e">
        <f t="shared" si="2619"/>
        <v>#VALUE!</v>
      </c>
      <c r="AC1195" s="90">
        <f t="shared" si="2612"/>
        <v>1195</v>
      </c>
      <c r="AD1195" s="17">
        <f t="shared" si="2620"/>
        <v>47188</v>
      </c>
      <c r="AE1195" s="16" t="e">
        <f t="shared" si="2613"/>
        <v>#VALUE!</v>
      </c>
      <c r="AF1195" s="10">
        <f ca="1">IFERROR(AVERAGE(INDIRECT("AE"&amp;AC1195-Template!$F$10+1):INDIRECT("AE"&amp;AC1195)),0)</f>
        <v>0</v>
      </c>
      <c r="AG1195" s="35"/>
      <c r="AH1195" s="86"/>
      <c r="AI1195" s="35"/>
      <c r="AJ1195" s="35"/>
      <c r="AK1195" s="35"/>
      <c r="AL1195" s="35"/>
      <c r="AM1195" s="35"/>
      <c r="AN1195" s="35"/>
      <c r="AO1195" s="35"/>
      <c r="AP1195" s="35"/>
      <c r="AQ1195" s="35"/>
      <c r="AR1195" s="35"/>
      <c r="AS1195" s="35"/>
      <c r="AT1195" s="35"/>
      <c r="AU1195" s="35"/>
      <c r="AV1195" s="35"/>
      <c r="AW1195" s="35"/>
      <c r="AX1195" s="35"/>
      <c r="AY1195" s="35"/>
      <c r="AZ1195" s="17">
        <f t="shared" ref="AZ1195" si="2699">AZ1194+1</f>
        <v>47211</v>
      </c>
      <c r="BA1195" s="216">
        <f t="shared" si="2636"/>
        <v>2</v>
      </c>
      <c r="BB1195" s="216">
        <f t="shared" ref="BB1195" si="2700">BB1194+1</f>
        <v>1190</v>
      </c>
      <c r="BC1195" s="16">
        <f t="shared" si="2638"/>
        <v>3.2602739726027399</v>
      </c>
      <c r="BD1195" s="16">
        <f>IF(Template!$F$7="Linear interpolation",LinInterp($AO$5:$AO$18,$AM$5:$AM$18,BC1195),CubicSpline($AO$5:$AO$18,$AM$5:$AM$18,BC1195))</f>
        <v>14.079579523402819</v>
      </c>
      <c r="BE1195" s="221">
        <f t="shared" si="2573"/>
        <v>1.5364324314620652</v>
      </c>
      <c r="BF1195" s="221">
        <f>BE1195/PRODUCT($BG$6:BG1194)</f>
        <v>1.0003836050124317</v>
      </c>
      <c r="BG1195" s="16">
        <f t="shared" si="2639"/>
        <v>1.0003836050124317</v>
      </c>
      <c r="BH1195" s="10">
        <f t="shared" si="2640"/>
        <v>14.001582953758195</v>
      </c>
      <c r="BI1195" s="90"/>
      <c r="BJ1195" s="17">
        <f t="shared" si="2623"/>
        <v>47188</v>
      </c>
      <c r="BK1195" s="16">
        <f t="shared" si="2616"/>
        <v>13.999555422387843</v>
      </c>
      <c r="BL1195" s="10">
        <f ca="1">IFERROR(AVERAGE(INDIRECT("BK"&amp;AC1195-Template!$F$10+1):INDIRECT("BK"&amp;AC1195)),0)</f>
        <v>13.99280606253164</v>
      </c>
      <c r="BM1195" s="35"/>
      <c r="BN1195" s="86"/>
      <c r="BO1195" s="35"/>
      <c r="BP1195" s="35"/>
      <c r="BQ1195" s="35"/>
      <c r="BR1195" s="35"/>
      <c r="BS1195" s="35"/>
      <c r="BT1195" s="35"/>
      <c r="BU1195" s="35"/>
      <c r="BV1195" s="35"/>
      <c r="BW1195" s="35"/>
      <c r="BX1195" s="35"/>
      <c r="BY1195" s="35"/>
      <c r="BZ1195" s="35"/>
      <c r="CA1195" s="35"/>
      <c r="CB1195" s="35"/>
      <c r="CC1195" s="35"/>
      <c r="CD1195" s="35"/>
      <c r="CE1195" s="35"/>
      <c r="CF1195" s="35"/>
      <c r="CG1195" s="35"/>
      <c r="CH1195" s="35"/>
    </row>
    <row r="1196" spans="1:86" ht="15.6" x14ac:dyDescent="0.3">
      <c r="A1196" s="35"/>
      <c r="B1196" s="86"/>
      <c r="C1196" s="35"/>
      <c r="D1196" s="35"/>
      <c r="E1196" s="35"/>
      <c r="F1196" s="35"/>
      <c r="G1196" s="35"/>
      <c r="H1196" s="35"/>
      <c r="I1196" s="35"/>
      <c r="J1196" s="35"/>
      <c r="K1196" s="35"/>
      <c r="L1196" s="35"/>
      <c r="M1196" s="35"/>
      <c r="N1196" s="35"/>
      <c r="O1196" s="35"/>
      <c r="P1196" s="35"/>
      <c r="Q1196" s="35"/>
      <c r="R1196" s="35"/>
      <c r="S1196" s="35"/>
      <c r="T1196" s="17">
        <f t="shared" si="2617"/>
        <v>47212</v>
      </c>
      <c r="U1196" s="216">
        <f t="shared" si="2610"/>
        <v>3</v>
      </c>
      <c r="V1196" s="216">
        <f t="shared" si="2617"/>
        <v>1191</v>
      </c>
      <c r="W1196" s="16">
        <f t="shared" si="2624"/>
        <v>3.2630136986301368</v>
      </c>
      <c r="X1196" s="16" t="e">
        <f>IF(Template!$F$7="Linear interpolation",LinInterp($I$5:$I$22,$G$5:$G$22,W1196),CubicSpline($I$5:$I$22,$G$5:$G$22,W1196))</f>
        <v>#VALUE!</v>
      </c>
      <c r="Y1196" s="221" t="e">
        <f t="shared" si="2611"/>
        <v>#VALUE!</v>
      </c>
      <c r="Z1196" s="221" t="e">
        <f>Y1196/PRODUCT($AA$6:AA1195)</f>
        <v>#VALUE!</v>
      </c>
      <c r="AA1196" s="16" t="e">
        <f t="shared" si="2618"/>
        <v>#VALUE!</v>
      </c>
      <c r="AB1196" s="10" t="e">
        <f t="shared" si="2619"/>
        <v>#VALUE!</v>
      </c>
      <c r="AC1196" s="90">
        <f t="shared" si="2612"/>
        <v>1196</v>
      </c>
      <c r="AD1196" s="17">
        <f t="shared" si="2620"/>
        <v>47189</v>
      </c>
      <c r="AE1196" s="16" t="e">
        <f t="shared" si="2613"/>
        <v>#VALUE!</v>
      </c>
      <c r="AF1196" s="10">
        <f ca="1">IFERROR(AVERAGE(INDIRECT("AE"&amp;AC1196-Template!$F$10+1):INDIRECT("AE"&amp;AC1196)),0)</f>
        <v>0</v>
      </c>
      <c r="AG1196" s="35"/>
      <c r="AH1196" s="86"/>
      <c r="AI1196" s="35"/>
      <c r="AJ1196" s="35"/>
      <c r="AK1196" s="35"/>
      <c r="AL1196" s="35"/>
      <c r="AM1196" s="35"/>
      <c r="AN1196" s="35"/>
      <c r="AO1196" s="35"/>
      <c r="AP1196" s="35"/>
      <c r="AQ1196" s="35"/>
      <c r="AR1196" s="35"/>
      <c r="AS1196" s="35"/>
      <c r="AT1196" s="35"/>
      <c r="AU1196" s="35"/>
      <c r="AV1196" s="35"/>
      <c r="AW1196" s="35"/>
      <c r="AX1196" s="35"/>
      <c r="AY1196" s="35"/>
      <c r="AZ1196" s="17">
        <f t="shared" ref="AZ1196" si="2701">AZ1195+1</f>
        <v>47212</v>
      </c>
      <c r="BA1196" s="216">
        <f t="shared" si="2636"/>
        <v>3</v>
      </c>
      <c r="BB1196" s="216">
        <f t="shared" ref="BB1196" si="2702">BB1195+1</f>
        <v>1191</v>
      </c>
      <c r="BC1196" s="16">
        <f t="shared" si="2638"/>
        <v>3.2630136986301368</v>
      </c>
      <c r="BD1196" s="16">
        <f>IF(Template!$F$7="Linear interpolation",LinInterp($AO$5:$AO$18,$AM$5:$AM$18,BC1196),CubicSpline($AO$5:$AO$18,$AM$5:$AM$18,BC1196))</f>
        <v>14.08037079015161</v>
      </c>
      <c r="BE1196" s="221">
        <f t="shared" si="2573"/>
        <v>1.5370218060695582</v>
      </c>
      <c r="BF1196" s="221">
        <f>BE1196/PRODUCT($BG$6:BG1195)</f>
        <v>1.0003835994316601</v>
      </c>
      <c r="BG1196" s="16">
        <f t="shared" si="2639"/>
        <v>1.0003835994316601</v>
      </c>
      <c r="BH1196" s="10">
        <f t="shared" si="2640"/>
        <v>14.001379255593971</v>
      </c>
      <c r="BI1196" s="90"/>
      <c r="BJ1196" s="17">
        <f t="shared" si="2623"/>
        <v>47189</v>
      </c>
      <c r="BK1196" s="16">
        <f t="shared" si="2616"/>
        <v>14.001498753447915</v>
      </c>
      <c r="BL1196" s="10">
        <f ca="1">IFERROR(AVERAGE(INDIRECT("BK"&amp;AC1196-Template!$F$10+1):INDIRECT("BK"&amp;AC1196)),0)</f>
        <v>13.993461027272643</v>
      </c>
      <c r="BM1196" s="35"/>
      <c r="BN1196" s="86"/>
      <c r="BO1196" s="35"/>
      <c r="BP1196" s="35"/>
      <c r="BQ1196" s="35"/>
      <c r="BR1196" s="35"/>
      <c r="BS1196" s="35"/>
      <c r="BT1196" s="35"/>
      <c r="BU1196" s="35"/>
      <c r="BV1196" s="35"/>
      <c r="BW1196" s="35"/>
      <c r="BX1196" s="35"/>
      <c r="BY1196" s="35"/>
      <c r="BZ1196" s="35"/>
      <c r="CA1196" s="35"/>
      <c r="CB1196" s="35"/>
      <c r="CC1196" s="35"/>
      <c r="CD1196" s="35"/>
      <c r="CE1196" s="35"/>
      <c r="CF1196" s="35"/>
      <c r="CG1196" s="35"/>
      <c r="CH1196" s="35"/>
    </row>
    <row r="1197" spans="1:86" ht="15.6" x14ac:dyDescent="0.3">
      <c r="A1197" s="35"/>
      <c r="B1197" s="86"/>
      <c r="C1197" s="35"/>
      <c r="D1197" s="35"/>
      <c r="E1197" s="35"/>
      <c r="F1197" s="35"/>
      <c r="G1197" s="35"/>
      <c r="H1197" s="35"/>
      <c r="I1197" s="35"/>
      <c r="J1197" s="35"/>
      <c r="K1197" s="35"/>
      <c r="L1197" s="35"/>
      <c r="M1197" s="35"/>
      <c r="N1197" s="35"/>
      <c r="O1197" s="35"/>
      <c r="P1197" s="35"/>
      <c r="Q1197" s="35"/>
      <c r="R1197" s="35"/>
      <c r="S1197" s="35"/>
      <c r="T1197" s="17">
        <f t="shared" si="2617"/>
        <v>47213</v>
      </c>
      <c r="U1197" s="216">
        <f t="shared" si="2610"/>
        <v>4</v>
      </c>
      <c r="V1197" s="216">
        <f t="shared" si="2617"/>
        <v>1192</v>
      </c>
      <c r="W1197" s="16">
        <f t="shared" si="2624"/>
        <v>3.2657534246575342</v>
      </c>
      <c r="X1197" s="16" t="e">
        <f>IF(Template!$F$7="Linear interpolation",LinInterp($I$5:$I$22,$G$5:$G$22,W1197),CubicSpline($I$5:$I$22,$G$5:$G$22,W1197))</f>
        <v>#VALUE!</v>
      </c>
      <c r="Y1197" s="221" t="e">
        <f t="shared" si="2611"/>
        <v>#VALUE!</v>
      </c>
      <c r="Z1197" s="221" t="e">
        <f>Y1197/PRODUCT($AA$6:AA1196)</f>
        <v>#VALUE!</v>
      </c>
      <c r="AA1197" s="16" t="e">
        <f t="shared" si="2618"/>
        <v>#VALUE!</v>
      </c>
      <c r="AB1197" s="10" t="e">
        <f t="shared" si="2619"/>
        <v>#VALUE!</v>
      </c>
      <c r="AC1197" s="90">
        <f t="shared" si="2612"/>
        <v>1197</v>
      </c>
      <c r="AD1197" s="17">
        <f t="shared" si="2620"/>
        <v>47190</v>
      </c>
      <c r="AE1197" s="16" t="e">
        <f t="shared" si="2613"/>
        <v>#VALUE!</v>
      </c>
      <c r="AF1197" s="10">
        <f ca="1">IFERROR(AVERAGE(INDIRECT("AE"&amp;AC1197-Template!$F$10+1):INDIRECT("AE"&amp;AC1197)),0)</f>
        <v>0</v>
      </c>
      <c r="AG1197" s="35"/>
      <c r="AH1197" s="86"/>
      <c r="AI1197" s="35"/>
      <c r="AJ1197" s="35"/>
      <c r="AK1197" s="35"/>
      <c r="AL1197" s="35"/>
      <c r="AM1197" s="35"/>
      <c r="AN1197" s="35"/>
      <c r="AO1197" s="35"/>
      <c r="AP1197" s="35"/>
      <c r="AQ1197" s="35"/>
      <c r="AR1197" s="35"/>
      <c r="AS1197" s="35"/>
      <c r="AT1197" s="35"/>
      <c r="AU1197" s="35"/>
      <c r="AV1197" s="35"/>
      <c r="AW1197" s="35"/>
      <c r="AX1197" s="35"/>
      <c r="AY1197" s="35"/>
      <c r="AZ1197" s="17">
        <f t="shared" ref="AZ1197" si="2703">AZ1196+1</f>
        <v>47213</v>
      </c>
      <c r="BA1197" s="216">
        <f t="shared" si="2636"/>
        <v>4</v>
      </c>
      <c r="BB1197" s="216">
        <f t="shared" ref="BB1197" si="2704">BB1196+1</f>
        <v>1192</v>
      </c>
      <c r="BC1197" s="16">
        <f t="shared" si="2638"/>
        <v>3.2657534246575342</v>
      </c>
      <c r="BD1197" s="16">
        <f>IF(Template!$F$7="Linear interpolation",LinInterp($AO$5:$AO$18,$AM$5:$AM$18,BC1197),CubicSpline($AO$5:$AO$18,$AM$5:$AM$18,BC1197))</f>
        <v>14.081160518382283</v>
      </c>
      <c r="BE1197" s="221">
        <f t="shared" si="2573"/>
        <v>1.537611397237225</v>
      </c>
      <c r="BF1197" s="221">
        <f>BE1197/PRODUCT($BG$6:BG1196)</f>
        <v>1.0003835932355276</v>
      </c>
      <c r="BG1197" s="16">
        <f t="shared" si="2639"/>
        <v>1.0003835932355276</v>
      </c>
      <c r="BH1197" s="10">
        <f t="shared" si="2640"/>
        <v>14.001153096757868</v>
      </c>
      <c r="BI1197" s="90"/>
      <c r="BJ1197" s="17">
        <f t="shared" si="2623"/>
        <v>47190</v>
      </c>
      <c r="BK1197" s="16">
        <f t="shared" si="2616"/>
        <v>14.000781023219</v>
      </c>
      <c r="BL1197" s="10">
        <f ca="1">IFERROR(AVERAGE(INDIRECT("BK"&amp;AC1197-Template!$F$10+1):INDIRECT("BK"&amp;AC1197)),0)</f>
        <v>13.994092067672682</v>
      </c>
      <c r="BM1197" s="35"/>
      <c r="BN1197" s="86"/>
      <c r="BO1197" s="35"/>
      <c r="BP1197" s="35"/>
      <c r="BQ1197" s="35"/>
      <c r="BR1197" s="35"/>
      <c r="BS1197" s="35"/>
      <c r="BT1197" s="35"/>
      <c r="BU1197" s="35"/>
      <c r="BV1197" s="35"/>
      <c r="BW1197" s="35"/>
      <c r="BX1197" s="35"/>
      <c r="BY1197" s="35"/>
      <c r="BZ1197" s="35"/>
      <c r="CA1197" s="35"/>
      <c r="CB1197" s="35"/>
      <c r="CC1197" s="35"/>
      <c r="CD1197" s="35"/>
      <c r="CE1197" s="35"/>
      <c r="CF1197" s="35"/>
      <c r="CG1197" s="35"/>
      <c r="CH1197" s="35"/>
    </row>
    <row r="1198" spans="1:86" ht="15.6" x14ac:dyDescent="0.3">
      <c r="A1198" s="35"/>
      <c r="B1198" s="86"/>
      <c r="C1198" s="35"/>
      <c r="D1198" s="35"/>
      <c r="E1198" s="35"/>
      <c r="F1198" s="35"/>
      <c r="G1198" s="35"/>
      <c r="H1198" s="35"/>
      <c r="I1198" s="35"/>
      <c r="J1198" s="35"/>
      <c r="K1198" s="35"/>
      <c r="L1198" s="35"/>
      <c r="M1198" s="35"/>
      <c r="N1198" s="35"/>
      <c r="O1198" s="35"/>
      <c r="P1198" s="35"/>
      <c r="Q1198" s="35"/>
      <c r="R1198" s="35"/>
      <c r="S1198" s="35"/>
      <c r="T1198" s="17">
        <f t="shared" si="2617"/>
        <v>47214</v>
      </c>
      <c r="U1198" s="216">
        <f t="shared" si="2610"/>
        <v>5</v>
      </c>
      <c r="V1198" s="216">
        <f t="shared" si="2617"/>
        <v>1193</v>
      </c>
      <c r="W1198" s="16">
        <f t="shared" si="2624"/>
        <v>3.2684931506849315</v>
      </c>
      <c r="X1198" s="16" t="e">
        <f>IF(Template!$F$7="Linear interpolation",LinInterp($I$5:$I$22,$G$5:$G$22,W1198),CubicSpline($I$5:$I$22,$G$5:$G$22,W1198))</f>
        <v>#VALUE!</v>
      </c>
      <c r="Y1198" s="221" t="e">
        <f t="shared" si="2611"/>
        <v>#VALUE!</v>
      </c>
      <c r="Z1198" s="221" t="e">
        <f>Y1198/PRODUCT($AA$6:AA1197)</f>
        <v>#VALUE!</v>
      </c>
      <c r="AA1198" s="16" t="e">
        <f t="shared" si="2618"/>
        <v>#VALUE!</v>
      </c>
      <c r="AB1198" s="10" t="e">
        <f t="shared" si="2619"/>
        <v>#VALUE!</v>
      </c>
      <c r="AC1198" s="90">
        <f t="shared" si="2612"/>
        <v>1198</v>
      </c>
      <c r="AD1198" s="17">
        <f t="shared" si="2620"/>
        <v>47191</v>
      </c>
      <c r="AE1198" s="16" t="e">
        <f t="shared" si="2613"/>
        <v>#VALUE!</v>
      </c>
      <c r="AF1198" s="10">
        <f ca="1">IFERROR(AVERAGE(INDIRECT("AE"&amp;AC1198-Template!$F$10+1):INDIRECT("AE"&amp;AC1198)),0)</f>
        <v>0</v>
      </c>
      <c r="AG1198" s="35"/>
      <c r="AH1198" s="86"/>
      <c r="AI1198" s="35"/>
      <c r="AJ1198" s="35"/>
      <c r="AK1198" s="35"/>
      <c r="AL1198" s="35"/>
      <c r="AM1198" s="35"/>
      <c r="AN1198" s="35"/>
      <c r="AO1198" s="35"/>
      <c r="AP1198" s="35"/>
      <c r="AQ1198" s="35"/>
      <c r="AR1198" s="35"/>
      <c r="AS1198" s="35"/>
      <c r="AT1198" s="35"/>
      <c r="AU1198" s="35"/>
      <c r="AV1198" s="35"/>
      <c r="AW1198" s="35"/>
      <c r="AX1198" s="35"/>
      <c r="AY1198" s="35"/>
      <c r="AZ1198" s="17">
        <f t="shared" ref="AZ1198" si="2705">AZ1197+1</f>
        <v>47214</v>
      </c>
      <c r="BA1198" s="216">
        <f t="shared" si="2636"/>
        <v>5</v>
      </c>
      <c r="BB1198" s="216">
        <f t="shared" ref="BB1198" si="2706">BB1197+1</f>
        <v>1193</v>
      </c>
      <c r="BC1198" s="16">
        <f t="shared" si="2638"/>
        <v>3.2684931506849315</v>
      </c>
      <c r="BD1198" s="16">
        <f>IF(Template!$F$7="Linear interpolation",LinInterp($AO$5:$AO$18,$AM$5:$AM$18,BC1198),CubicSpline($AO$5:$AO$18,$AM$5:$AM$18,BC1198))</f>
        <v>14.081948690416725</v>
      </c>
      <c r="BE1198" s="221">
        <f t="shared" si="2573"/>
        <v>1.5382012040920559</v>
      </c>
      <c r="BF1198" s="221">
        <f>BE1198/PRODUCT($BG$6:BG1197)</f>
        <v>1.00038358642235</v>
      </c>
      <c r="BG1198" s="16">
        <f t="shared" si="2639"/>
        <v>1.00038358642235</v>
      </c>
      <c r="BH1198" s="10">
        <f t="shared" si="2640"/>
        <v>14.000904415776283</v>
      </c>
      <c r="BI1198" s="90"/>
      <c r="BJ1198" s="17">
        <f t="shared" si="2623"/>
        <v>47191</v>
      </c>
      <c r="BK1198" s="16">
        <f t="shared" si="2616"/>
        <v>14.001034804913104</v>
      </c>
      <c r="BL1198" s="10">
        <f ca="1">IFERROR(AVERAGE(INDIRECT("BK"&amp;AC1198-Template!$F$10+1):INDIRECT("BK"&amp;AC1198)),0)</f>
        <v>13.994554373110049</v>
      </c>
      <c r="BM1198" s="35"/>
      <c r="BN1198" s="86"/>
      <c r="BO1198" s="35"/>
      <c r="BP1198" s="35"/>
      <c r="BQ1198" s="35"/>
      <c r="BR1198" s="35"/>
      <c r="BS1198" s="35"/>
      <c r="BT1198" s="35"/>
      <c r="BU1198" s="35"/>
      <c r="BV1198" s="35"/>
      <c r="BW1198" s="35"/>
      <c r="BX1198" s="35"/>
      <c r="BY1198" s="35"/>
      <c r="BZ1198" s="35"/>
      <c r="CA1198" s="35"/>
      <c r="CB1198" s="35"/>
      <c r="CC1198" s="35"/>
      <c r="CD1198" s="35"/>
      <c r="CE1198" s="35"/>
      <c r="CF1198" s="35"/>
      <c r="CG1198" s="35"/>
      <c r="CH1198" s="35"/>
    </row>
    <row r="1199" spans="1:86" ht="15.6" x14ac:dyDescent="0.3">
      <c r="A1199" s="35"/>
      <c r="B1199" s="86"/>
      <c r="C1199" s="35"/>
      <c r="D1199" s="35"/>
      <c r="E1199" s="35"/>
      <c r="F1199" s="35"/>
      <c r="G1199" s="35"/>
      <c r="H1199" s="35"/>
      <c r="I1199" s="35"/>
      <c r="J1199" s="35"/>
      <c r="K1199" s="35"/>
      <c r="L1199" s="35"/>
      <c r="M1199" s="35"/>
      <c r="N1199" s="35"/>
      <c r="O1199" s="35"/>
      <c r="P1199" s="35"/>
      <c r="Q1199" s="35"/>
      <c r="R1199" s="35"/>
      <c r="S1199" s="35"/>
      <c r="T1199" s="17">
        <f t="shared" si="2617"/>
        <v>47215</v>
      </c>
      <c r="U1199" s="216">
        <f t="shared" si="2610"/>
        <v>6</v>
      </c>
      <c r="V1199" s="216">
        <f t="shared" si="2617"/>
        <v>1194</v>
      </c>
      <c r="W1199" s="16">
        <f t="shared" si="2624"/>
        <v>3.2712328767123289</v>
      </c>
      <c r="X1199" s="16" t="e">
        <f>IF(Template!$F$7="Linear interpolation",LinInterp($I$5:$I$22,$G$5:$G$22,W1199),CubicSpline($I$5:$I$22,$G$5:$G$22,W1199))</f>
        <v>#VALUE!</v>
      </c>
      <c r="Y1199" s="221" t="e">
        <f t="shared" si="2611"/>
        <v>#VALUE!</v>
      </c>
      <c r="Z1199" s="221" t="e">
        <f>Y1199/PRODUCT($AA$6:AA1198)</f>
        <v>#VALUE!</v>
      </c>
      <c r="AA1199" s="16" t="e">
        <f t="shared" si="2618"/>
        <v>#VALUE!</v>
      </c>
      <c r="AB1199" s="10" t="e">
        <f t="shared" si="2619"/>
        <v>#VALUE!</v>
      </c>
      <c r="AC1199" s="90">
        <f t="shared" si="2612"/>
        <v>1199</v>
      </c>
      <c r="AD1199" s="17">
        <f t="shared" si="2620"/>
        <v>47192</v>
      </c>
      <c r="AE1199" s="16" t="e">
        <f t="shared" si="2613"/>
        <v>#VALUE!</v>
      </c>
      <c r="AF1199" s="10">
        <f ca="1">IFERROR(AVERAGE(INDIRECT("AE"&amp;AC1199-Template!$F$10+1):INDIRECT("AE"&amp;AC1199)),0)</f>
        <v>0</v>
      </c>
      <c r="AG1199" s="35"/>
      <c r="AH1199" s="86"/>
      <c r="AI1199" s="35"/>
      <c r="AJ1199" s="35"/>
      <c r="AK1199" s="35"/>
      <c r="AL1199" s="35"/>
      <c r="AM1199" s="35"/>
      <c r="AN1199" s="35"/>
      <c r="AO1199" s="35"/>
      <c r="AP1199" s="35"/>
      <c r="AQ1199" s="35"/>
      <c r="AR1199" s="35"/>
      <c r="AS1199" s="35"/>
      <c r="AT1199" s="35"/>
      <c r="AU1199" s="35"/>
      <c r="AV1199" s="35"/>
      <c r="AW1199" s="35"/>
      <c r="AX1199" s="35"/>
      <c r="AY1199" s="35"/>
      <c r="AZ1199" s="17">
        <f t="shared" ref="AZ1199" si="2707">AZ1198+1</f>
        <v>47215</v>
      </c>
      <c r="BA1199" s="216">
        <f t="shared" si="2636"/>
        <v>6</v>
      </c>
      <c r="BB1199" s="216">
        <f t="shared" ref="BB1199" si="2708">BB1198+1</f>
        <v>1194</v>
      </c>
      <c r="BC1199" s="16">
        <f t="shared" si="2638"/>
        <v>3.2712328767123289</v>
      </c>
      <c r="BD1199" s="16">
        <f>IF(Template!$F$7="Linear interpolation",LinInterp($AO$5:$AO$18,$AM$5:$AM$18,BC1199),CubicSpline($AO$5:$AO$18,$AM$5:$AM$18,BC1199))</f>
        <v>14.082735288576826</v>
      </c>
      <c r="BE1199" s="221">
        <f t="shared" si="2573"/>
        <v>1.5387912257570227</v>
      </c>
      <c r="BF1199" s="221">
        <f>BE1199/PRODUCT($BG$6:BG1198)</f>
        <v>1.0003835789904449</v>
      </c>
      <c r="BG1199" s="16">
        <f t="shared" si="2639"/>
        <v>1.00038358642235</v>
      </c>
      <c r="BH1199" s="10">
        <f t="shared" si="2640"/>
        <v>14.000904415776283</v>
      </c>
      <c r="BI1199" s="90"/>
      <c r="BJ1199" s="17">
        <f t="shared" si="2623"/>
        <v>47192</v>
      </c>
      <c r="BK1199" s="16">
        <f t="shared" si="2616"/>
        <v>14.001267416305584</v>
      </c>
      <c r="BL1199" s="10">
        <f ca="1">IFERROR(AVERAGE(INDIRECT("BK"&amp;AC1199-Template!$F$10+1):INDIRECT("BK"&amp;AC1199)),0)</f>
        <v>13.995085637623173</v>
      </c>
      <c r="BM1199" s="35"/>
      <c r="BN1199" s="86"/>
      <c r="BO1199" s="35"/>
      <c r="BP1199" s="35"/>
      <c r="BQ1199" s="35"/>
      <c r="BR1199" s="35"/>
      <c r="BS1199" s="35"/>
      <c r="BT1199" s="35"/>
      <c r="BU1199" s="35"/>
      <c r="BV1199" s="35"/>
      <c r="BW1199" s="35"/>
      <c r="BX1199" s="35"/>
      <c r="BY1199" s="35"/>
      <c r="BZ1199" s="35"/>
      <c r="CA1199" s="35"/>
      <c r="CB1199" s="35"/>
      <c r="CC1199" s="35"/>
      <c r="CD1199" s="35"/>
      <c r="CE1199" s="35"/>
      <c r="CF1199" s="35"/>
      <c r="CG1199" s="35"/>
      <c r="CH1199" s="35"/>
    </row>
    <row r="1200" spans="1:86" ht="15.6" x14ac:dyDescent="0.3">
      <c r="A1200" s="35"/>
      <c r="B1200" s="86"/>
      <c r="C1200" s="35"/>
      <c r="D1200" s="35"/>
      <c r="E1200" s="35"/>
      <c r="F1200" s="35"/>
      <c r="G1200" s="35"/>
      <c r="H1200" s="35"/>
      <c r="I1200" s="35"/>
      <c r="J1200" s="35"/>
      <c r="K1200" s="35"/>
      <c r="L1200" s="35"/>
      <c r="M1200" s="35"/>
      <c r="N1200" s="35"/>
      <c r="O1200" s="35"/>
      <c r="P1200" s="35"/>
      <c r="Q1200" s="35"/>
      <c r="R1200" s="35"/>
      <c r="S1200" s="35"/>
      <c r="T1200" s="17">
        <f t="shared" si="2617"/>
        <v>47216</v>
      </c>
      <c r="U1200" s="216">
        <f t="shared" si="2610"/>
        <v>7</v>
      </c>
      <c r="V1200" s="216">
        <f t="shared" si="2617"/>
        <v>1195</v>
      </c>
      <c r="W1200" s="16">
        <f t="shared" si="2624"/>
        <v>3.2739726027397262</v>
      </c>
      <c r="X1200" s="16" t="e">
        <f>IF(Template!$F$7="Linear interpolation",LinInterp($I$5:$I$22,$G$5:$G$22,W1200),CubicSpline($I$5:$I$22,$G$5:$G$22,W1200))</f>
        <v>#VALUE!</v>
      </c>
      <c r="Y1200" s="221" t="e">
        <f t="shared" si="2611"/>
        <v>#VALUE!</v>
      </c>
      <c r="Z1200" s="221" t="e">
        <f>Y1200/PRODUCT($AA$6:AA1199)</f>
        <v>#VALUE!</v>
      </c>
      <c r="AA1200" s="16" t="e">
        <f t="shared" si="2618"/>
        <v>#VALUE!</v>
      </c>
      <c r="AB1200" s="10" t="e">
        <f t="shared" si="2619"/>
        <v>#VALUE!</v>
      </c>
      <c r="AC1200" s="90">
        <f t="shared" si="2612"/>
        <v>1200</v>
      </c>
      <c r="AD1200" s="17">
        <f t="shared" si="2620"/>
        <v>47193</v>
      </c>
      <c r="AE1200" s="16" t="e">
        <f t="shared" si="2613"/>
        <v>#VALUE!</v>
      </c>
      <c r="AF1200" s="10">
        <f ca="1">IFERROR(AVERAGE(INDIRECT("AE"&amp;AC1200-Template!$F$10+1):INDIRECT("AE"&amp;AC1200)),0)</f>
        <v>0</v>
      </c>
      <c r="AG1200" s="35"/>
      <c r="AH1200" s="86"/>
      <c r="AI1200" s="35"/>
      <c r="AJ1200" s="35"/>
      <c r="AK1200" s="35"/>
      <c r="AL1200" s="35"/>
      <c r="AM1200" s="35"/>
      <c r="AN1200" s="35"/>
      <c r="AO1200" s="35"/>
      <c r="AP1200" s="35"/>
      <c r="AQ1200" s="35"/>
      <c r="AR1200" s="35"/>
      <c r="AS1200" s="35"/>
      <c r="AT1200" s="35"/>
      <c r="AU1200" s="35"/>
      <c r="AV1200" s="35"/>
      <c r="AW1200" s="35"/>
      <c r="AX1200" s="35"/>
      <c r="AY1200" s="35"/>
      <c r="AZ1200" s="17">
        <f t="shared" ref="AZ1200" si="2709">AZ1199+1</f>
        <v>47216</v>
      </c>
      <c r="BA1200" s="216">
        <f t="shared" si="2636"/>
        <v>7</v>
      </c>
      <c r="BB1200" s="216">
        <f t="shared" ref="BB1200" si="2710">BB1199+1</f>
        <v>1195</v>
      </c>
      <c r="BC1200" s="16">
        <f t="shared" si="2638"/>
        <v>3.2739726027397262</v>
      </c>
      <c r="BD1200" s="16">
        <f>IF(Template!$F$7="Linear interpolation",LinInterp($AO$5:$AO$18,$AM$5:$AM$18,BC1200),CubicSpline($AO$5:$AO$18,$AM$5:$AM$18,BC1200))</f>
        <v>14.083520295184481</v>
      </c>
      <c r="BE1200" s="221">
        <f t="shared" si="2573"/>
        <v>1.5393814613510695</v>
      </c>
      <c r="BF1200" s="221">
        <f>BE1200/PRODUCT($BG$6:BG1199)</f>
        <v>1.000383563506223</v>
      </c>
      <c r="BG1200" s="16">
        <f t="shared" si="2639"/>
        <v>1.00038358642235</v>
      </c>
      <c r="BH1200" s="10">
        <f t="shared" si="2640"/>
        <v>14.000904415776283</v>
      </c>
      <c r="BI1200" s="90"/>
      <c r="BJ1200" s="17">
        <f t="shared" si="2623"/>
        <v>47193</v>
      </c>
      <c r="BK1200" s="16">
        <f t="shared" si="2616"/>
        <v>14.001478795987676</v>
      </c>
      <c r="BL1200" s="10">
        <f ca="1">IFERROR(AVERAGE(INDIRECT("BK"&amp;AC1200-Template!$F$10+1):INDIRECT("BK"&amp;AC1200)),0)</f>
        <v>13.995596561431432</v>
      </c>
      <c r="BM1200" s="35"/>
      <c r="BN1200" s="86"/>
      <c r="BO1200" s="35"/>
      <c r="BP1200" s="35"/>
      <c r="BQ1200" s="35"/>
      <c r="BR1200" s="35"/>
      <c r="BS1200" s="35"/>
      <c r="BT1200" s="35"/>
      <c r="BU1200" s="35"/>
      <c r="BV1200" s="35"/>
      <c r="BW1200" s="35"/>
      <c r="BX1200" s="35"/>
      <c r="BY1200" s="35"/>
      <c r="BZ1200" s="35"/>
      <c r="CA1200" s="35"/>
      <c r="CB1200" s="35"/>
      <c r="CC1200" s="35"/>
      <c r="CD1200" s="35"/>
      <c r="CE1200" s="35"/>
      <c r="CF1200" s="35"/>
      <c r="CG1200" s="35"/>
      <c r="CH1200" s="35"/>
    </row>
    <row r="1201" spans="1:86" ht="15.6" x14ac:dyDescent="0.3">
      <c r="A1201" s="35"/>
      <c r="B1201" s="86"/>
      <c r="C1201" s="35"/>
      <c r="D1201" s="35"/>
      <c r="E1201" s="35"/>
      <c r="F1201" s="35"/>
      <c r="G1201" s="35"/>
      <c r="H1201" s="35"/>
      <c r="I1201" s="35"/>
      <c r="J1201" s="35"/>
      <c r="K1201" s="35"/>
      <c r="L1201" s="35"/>
      <c r="M1201" s="35"/>
      <c r="N1201" s="35"/>
      <c r="O1201" s="35"/>
      <c r="P1201" s="35"/>
      <c r="Q1201" s="35"/>
      <c r="R1201" s="35"/>
      <c r="S1201" s="35"/>
      <c r="T1201" s="17">
        <f t="shared" si="2617"/>
        <v>47217</v>
      </c>
      <c r="U1201" s="216">
        <f t="shared" si="2610"/>
        <v>1</v>
      </c>
      <c r="V1201" s="216">
        <f t="shared" si="2617"/>
        <v>1196</v>
      </c>
      <c r="W1201" s="16">
        <f t="shared" si="2624"/>
        <v>3.2767123287671232</v>
      </c>
      <c r="X1201" s="16" t="e">
        <f>IF(Template!$F$7="Linear interpolation",LinInterp($I$5:$I$22,$G$5:$G$22,W1201),CubicSpline($I$5:$I$22,$G$5:$G$22,W1201))</f>
        <v>#VALUE!</v>
      </c>
      <c r="Y1201" s="221" t="e">
        <f t="shared" si="2611"/>
        <v>#VALUE!</v>
      </c>
      <c r="Z1201" s="221" t="e">
        <f>Y1201/PRODUCT($AA$6:AA1200)</f>
        <v>#VALUE!</v>
      </c>
      <c r="AA1201" s="16" t="e">
        <f t="shared" si="2618"/>
        <v>#VALUE!</v>
      </c>
      <c r="AB1201" s="10" t="e">
        <f t="shared" si="2619"/>
        <v>#VALUE!</v>
      </c>
      <c r="AC1201" s="90">
        <f t="shared" si="2612"/>
        <v>1201</v>
      </c>
      <c r="AD1201" s="17">
        <f t="shared" si="2620"/>
        <v>47194</v>
      </c>
      <c r="AE1201" s="16" t="e">
        <f t="shared" si="2613"/>
        <v>#VALUE!</v>
      </c>
      <c r="AF1201" s="10">
        <f ca="1">IFERROR(AVERAGE(INDIRECT("AE"&amp;AC1201-Template!$F$10+1):INDIRECT("AE"&amp;AC1201)),0)</f>
        <v>0</v>
      </c>
      <c r="AG1201" s="35"/>
      <c r="AH1201" s="86"/>
      <c r="AI1201" s="35"/>
      <c r="AJ1201" s="35"/>
      <c r="AK1201" s="35"/>
      <c r="AL1201" s="35"/>
      <c r="AM1201" s="35"/>
      <c r="AN1201" s="35"/>
      <c r="AO1201" s="35"/>
      <c r="AP1201" s="35"/>
      <c r="AQ1201" s="35"/>
      <c r="AR1201" s="35"/>
      <c r="AS1201" s="35"/>
      <c r="AT1201" s="35"/>
      <c r="AU1201" s="35"/>
      <c r="AV1201" s="35"/>
      <c r="AW1201" s="35"/>
      <c r="AX1201" s="35"/>
      <c r="AY1201" s="35"/>
      <c r="AZ1201" s="17">
        <f t="shared" ref="AZ1201" si="2711">AZ1200+1</f>
        <v>47217</v>
      </c>
      <c r="BA1201" s="216">
        <f t="shared" si="2636"/>
        <v>1</v>
      </c>
      <c r="BB1201" s="216">
        <f t="shared" ref="BB1201" si="2712">BB1200+1</f>
        <v>1196</v>
      </c>
      <c r="BC1201" s="16">
        <f t="shared" si="2638"/>
        <v>3.2767123287671232</v>
      </c>
      <c r="BD1201" s="16">
        <f>IF(Template!$F$7="Linear interpolation",LinInterp($AO$5:$AO$18,$AM$5:$AM$18,BC1201),CubicSpline($AO$5:$AO$18,$AM$5:$AM$18,BC1201))</f>
        <v>14.084303692561578</v>
      </c>
      <c r="BE1201" s="221">
        <f t="shared" si="2573"/>
        <v>1.539971909989108</v>
      </c>
      <c r="BF1201" s="221">
        <f>BE1201/PRODUCT($BG$6:BG1200)</f>
        <v>1.0003835393475899</v>
      </c>
      <c r="BG1201" s="16">
        <f t="shared" si="2639"/>
        <v>1.0003835393475899</v>
      </c>
      <c r="BH1201" s="10">
        <f t="shared" si="2640"/>
        <v>13.999186187032997</v>
      </c>
      <c r="BI1201" s="90"/>
      <c r="BJ1201" s="17">
        <f t="shared" si="2623"/>
        <v>47194</v>
      </c>
      <c r="BK1201" s="16">
        <f t="shared" si="2616"/>
        <v>14.001478795987676</v>
      </c>
      <c r="BL1201" s="10">
        <f ca="1">IFERROR(AVERAGE(INDIRECT("BK"&amp;AC1201-Template!$F$10+1):INDIRECT("BK"&amp;AC1201)),0)</f>
        <v>13.996080746864335</v>
      </c>
      <c r="BM1201" s="35"/>
      <c r="BN1201" s="86"/>
      <c r="BO1201" s="35"/>
      <c r="BP1201" s="35"/>
      <c r="BQ1201" s="35"/>
      <c r="BR1201" s="35"/>
      <c r="BS1201" s="35"/>
      <c r="BT1201" s="35"/>
      <c r="BU1201" s="35"/>
      <c r="BV1201" s="35"/>
      <c r="BW1201" s="35"/>
      <c r="BX1201" s="35"/>
      <c r="BY1201" s="35"/>
      <c r="BZ1201" s="35"/>
      <c r="CA1201" s="35"/>
      <c r="CB1201" s="35"/>
      <c r="CC1201" s="35"/>
      <c r="CD1201" s="35"/>
      <c r="CE1201" s="35"/>
      <c r="CF1201" s="35"/>
      <c r="CG1201" s="35"/>
      <c r="CH1201" s="35"/>
    </row>
    <row r="1202" spans="1:86" ht="15.6" x14ac:dyDescent="0.3">
      <c r="A1202" s="35"/>
      <c r="B1202" s="86"/>
      <c r="C1202" s="35"/>
      <c r="D1202" s="35"/>
      <c r="E1202" s="35"/>
      <c r="F1202" s="35"/>
      <c r="G1202" s="35"/>
      <c r="H1202" s="35"/>
      <c r="I1202" s="35"/>
      <c r="J1202" s="35"/>
      <c r="K1202" s="35"/>
      <c r="L1202" s="35"/>
      <c r="M1202" s="35"/>
      <c r="N1202" s="35"/>
      <c r="O1202" s="35"/>
      <c r="P1202" s="35"/>
      <c r="Q1202" s="35"/>
      <c r="R1202" s="35"/>
      <c r="S1202" s="35"/>
      <c r="T1202" s="17">
        <f t="shared" si="2617"/>
        <v>47218</v>
      </c>
      <c r="U1202" s="216">
        <f t="shared" si="2610"/>
        <v>2</v>
      </c>
      <c r="V1202" s="216">
        <f t="shared" si="2617"/>
        <v>1197</v>
      </c>
      <c r="W1202" s="16">
        <f t="shared" si="2624"/>
        <v>3.2794520547945205</v>
      </c>
      <c r="X1202" s="16" t="e">
        <f>IF(Template!$F$7="Linear interpolation",LinInterp($I$5:$I$22,$G$5:$G$22,W1202),CubicSpline($I$5:$I$22,$G$5:$G$22,W1202))</f>
        <v>#VALUE!</v>
      </c>
      <c r="Y1202" s="221" t="e">
        <f t="shared" si="2611"/>
        <v>#VALUE!</v>
      </c>
      <c r="Z1202" s="221" t="e">
        <f>Y1202/PRODUCT($AA$6:AA1201)</f>
        <v>#VALUE!</v>
      </c>
      <c r="AA1202" s="16" t="e">
        <f t="shared" si="2618"/>
        <v>#VALUE!</v>
      </c>
      <c r="AB1202" s="10" t="e">
        <f t="shared" si="2619"/>
        <v>#VALUE!</v>
      </c>
      <c r="AC1202" s="90">
        <f t="shared" si="2612"/>
        <v>1202</v>
      </c>
      <c r="AD1202" s="17">
        <f t="shared" si="2620"/>
        <v>47195</v>
      </c>
      <c r="AE1202" s="16" t="e">
        <f t="shared" si="2613"/>
        <v>#VALUE!</v>
      </c>
      <c r="AF1202" s="10">
        <f ca="1">IFERROR(AVERAGE(INDIRECT("AE"&amp;AC1202-Template!$F$10+1):INDIRECT("AE"&amp;AC1202)),0)</f>
        <v>0</v>
      </c>
      <c r="AG1202" s="35"/>
      <c r="AH1202" s="86"/>
      <c r="AI1202" s="35"/>
      <c r="AJ1202" s="35"/>
      <c r="AK1202" s="35"/>
      <c r="AL1202" s="35"/>
      <c r="AM1202" s="35"/>
      <c r="AN1202" s="35"/>
      <c r="AO1202" s="35"/>
      <c r="AP1202" s="35"/>
      <c r="AQ1202" s="35"/>
      <c r="AR1202" s="35"/>
      <c r="AS1202" s="35"/>
      <c r="AT1202" s="35"/>
      <c r="AU1202" s="35"/>
      <c r="AV1202" s="35"/>
      <c r="AW1202" s="35"/>
      <c r="AX1202" s="35"/>
      <c r="AY1202" s="35"/>
      <c r="AZ1202" s="17">
        <f t="shared" ref="AZ1202" si="2713">AZ1201+1</f>
        <v>47218</v>
      </c>
      <c r="BA1202" s="216">
        <f t="shared" si="2636"/>
        <v>2</v>
      </c>
      <c r="BB1202" s="216">
        <f t="shared" ref="BB1202" si="2714">BB1201+1</f>
        <v>1197</v>
      </c>
      <c r="BC1202" s="16">
        <f t="shared" si="2638"/>
        <v>3.2794520547945205</v>
      </c>
      <c r="BD1202" s="16">
        <f>IF(Template!$F$7="Linear interpolation",LinInterp($AO$5:$AO$18,$AM$5:$AM$18,BC1202),CubicSpline($AO$5:$AO$18,$AM$5:$AM$18,BC1202))</f>
        <v>14.08508546303001</v>
      </c>
      <c r="BE1202" s="221">
        <f t="shared" si="2573"/>
        <v>1.5405625707820108</v>
      </c>
      <c r="BF1202" s="221">
        <f>BE1202/PRODUCT($BG$6:BG1201)</f>
        <v>1.0003835529655256</v>
      </c>
      <c r="BG1202" s="16">
        <f t="shared" si="2639"/>
        <v>1.0003835529655256</v>
      </c>
      <c r="BH1202" s="10">
        <f t="shared" si="2640"/>
        <v>13.999683241684879</v>
      </c>
      <c r="BI1202" s="90"/>
      <c r="BJ1202" s="17">
        <f t="shared" si="2623"/>
        <v>47195</v>
      </c>
      <c r="BK1202" s="16">
        <f t="shared" si="2616"/>
        <v>14.001478795987676</v>
      </c>
      <c r="BL1202" s="10">
        <f ca="1">IFERROR(AVERAGE(INDIRECT("BK"&amp;AC1202-Template!$F$10+1):INDIRECT("BK"&amp;AC1202)),0)</f>
        <v>13.996538844288841</v>
      </c>
      <c r="BM1202" s="35"/>
      <c r="BN1202" s="86"/>
      <c r="BO1202" s="35"/>
      <c r="BP1202" s="35"/>
      <c r="BQ1202" s="35"/>
      <c r="BR1202" s="35"/>
      <c r="BS1202" s="35"/>
      <c r="BT1202" s="35"/>
      <c r="BU1202" s="35"/>
      <c r="BV1202" s="35"/>
      <c r="BW1202" s="35"/>
      <c r="BX1202" s="35"/>
      <c r="BY1202" s="35"/>
      <c r="BZ1202" s="35"/>
      <c r="CA1202" s="35"/>
      <c r="CB1202" s="35"/>
      <c r="CC1202" s="35"/>
      <c r="CD1202" s="35"/>
      <c r="CE1202" s="35"/>
      <c r="CF1202" s="35"/>
      <c r="CG1202" s="35"/>
      <c r="CH1202" s="35"/>
    </row>
    <row r="1203" spans="1:86" ht="15.6" x14ac:dyDescent="0.3">
      <c r="A1203" s="35"/>
      <c r="B1203" s="86"/>
      <c r="C1203" s="35"/>
      <c r="D1203" s="35"/>
      <c r="E1203" s="35"/>
      <c r="F1203" s="35"/>
      <c r="G1203" s="35"/>
      <c r="H1203" s="35"/>
      <c r="I1203" s="35"/>
      <c r="J1203" s="35"/>
      <c r="K1203" s="35"/>
      <c r="L1203" s="35"/>
      <c r="M1203" s="35"/>
      <c r="N1203" s="35"/>
      <c r="O1203" s="35"/>
      <c r="P1203" s="35"/>
      <c r="Q1203" s="35"/>
      <c r="R1203" s="35"/>
      <c r="S1203" s="35"/>
      <c r="T1203" s="17">
        <f t="shared" si="2617"/>
        <v>47219</v>
      </c>
      <c r="U1203" s="216">
        <f t="shared" si="2610"/>
        <v>3</v>
      </c>
      <c r="V1203" s="216">
        <f t="shared" si="2617"/>
        <v>1198</v>
      </c>
      <c r="W1203" s="16">
        <f t="shared" si="2624"/>
        <v>3.2821917808219179</v>
      </c>
      <c r="X1203" s="16" t="e">
        <f>IF(Template!$F$7="Linear interpolation",LinInterp($I$5:$I$22,$G$5:$G$22,W1203),CubicSpline($I$5:$I$22,$G$5:$G$22,W1203))</f>
        <v>#VALUE!</v>
      </c>
      <c r="Y1203" s="221" t="e">
        <f t="shared" si="2611"/>
        <v>#VALUE!</v>
      </c>
      <c r="Z1203" s="221" t="e">
        <f>Y1203/PRODUCT($AA$6:AA1202)</f>
        <v>#VALUE!</v>
      </c>
      <c r="AA1203" s="16" t="e">
        <f t="shared" si="2618"/>
        <v>#VALUE!</v>
      </c>
      <c r="AB1203" s="10" t="e">
        <f t="shared" si="2619"/>
        <v>#VALUE!</v>
      </c>
      <c r="AC1203" s="90">
        <f t="shared" si="2612"/>
        <v>1203</v>
      </c>
      <c r="AD1203" s="17">
        <f t="shared" si="2620"/>
        <v>47196</v>
      </c>
      <c r="AE1203" s="16" t="e">
        <f t="shared" si="2613"/>
        <v>#VALUE!</v>
      </c>
      <c r="AF1203" s="10">
        <f ca="1">IFERROR(AVERAGE(INDIRECT("AE"&amp;AC1203-Template!$F$10+1):INDIRECT("AE"&amp;AC1203)),0)</f>
        <v>0</v>
      </c>
      <c r="AG1203" s="35"/>
      <c r="AH1203" s="86"/>
      <c r="AI1203" s="35"/>
      <c r="AJ1203" s="35"/>
      <c r="AK1203" s="35"/>
      <c r="AL1203" s="35"/>
      <c r="AM1203" s="35"/>
      <c r="AN1203" s="35"/>
      <c r="AO1203" s="35"/>
      <c r="AP1203" s="35"/>
      <c r="AQ1203" s="35"/>
      <c r="AR1203" s="35"/>
      <c r="AS1203" s="35"/>
      <c r="AT1203" s="35"/>
      <c r="AU1203" s="35"/>
      <c r="AV1203" s="35"/>
      <c r="AW1203" s="35"/>
      <c r="AX1203" s="35"/>
      <c r="AY1203" s="35"/>
      <c r="AZ1203" s="17">
        <f t="shared" ref="AZ1203" si="2715">AZ1202+1</f>
        <v>47219</v>
      </c>
      <c r="BA1203" s="216">
        <f t="shared" si="2636"/>
        <v>3</v>
      </c>
      <c r="BB1203" s="216">
        <f t="shared" ref="BB1203" si="2716">BB1202+1</f>
        <v>1198</v>
      </c>
      <c r="BC1203" s="16">
        <f t="shared" si="2638"/>
        <v>3.2821917808219179</v>
      </c>
      <c r="BD1203" s="16">
        <f>IF(Template!$F$7="Linear interpolation",LinInterp($AO$5:$AO$18,$AM$5:$AM$18,BC1203),CubicSpline($AO$5:$AO$18,$AM$5:$AM$18,BC1203))</f>
        <v>14.085865588911668</v>
      </c>
      <c r="BE1203" s="221">
        <f t="shared" ref="BE1203:BE1266" si="2717">(1+(BD1203/100))^BC1203</f>
        <v>1.5411534428366016</v>
      </c>
      <c r="BF1203" s="221">
        <f>BE1203/PRODUCT($BG$6:BG1202)</f>
        <v>1.0003835430418713</v>
      </c>
      <c r="BG1203" s="16">
        <f t="shared" si="2639"/>
        <v>1.0003835430418713</v>
      </c>
      <c r="BH1203" s="10">
        <f t="shared" si="2640"/>
        <v>13.99932102830137</v>
      </c>
      <c r="BI1203" s="90"/>
      <c r="BJ1203" s="17">
        <f t="shared" si="2623"/>
        <v>47196</v>
      </c>
      <c r="BK1203" s="16">
        <f t="shared" si="2616"/>
        <v>14.002533834872267</v>
      </c>
      <c r="BL1203" s="10">
        <f ca="1">IFERROR(AVERAGE(INDIRECT("BK"&amp;AC1203-Template!$F$10+1):INDIRECT("BK"&amp;AC1203)),0)</f>
        <v>13.997032109676166</v>
      </c>
      <c r="BM1203" s="35"/>
      <c r="BN1203" s="86"/>
      <c r="BO1203" s="35"/>
      <c r="BP1203" s="35"/>
      <c r="BQ1203" s="35"/>
      <c r="BR1203" s="35"/>
      <c r="BS1203" s="35"/>
      <c r="BT1203" s="35"/>
      <c r="BU1203" s="35"/>
      <c r="BV1203" s="35"/>
      <c r="BW1203" s="35"/>
      <c r="BX1203" s="35"/>
      <c r="BY1203" s="35"/>
      <c r="BZ1203" s="35"/>
      <c r="CA1203" s="35"/>
      <c r="CB1203" s="35"/>
      <c r="CC1203" s="35"/>
      <c r="CD1203" s="35"/>
      <c r="CE1203" s="35"/>
      <c r="CF1203" s="35"/>
      <c r="CG1203" s="35"/>
      <c r="CH1203" s="35"/>
    </row>
    <row r="1204" spans="1:86" ht="15.6" x14ac:dyDescent="0.3">
      <c r="A1204" s="35"/>
      <c r="B1204" s="86"/>
      <c r="C1204" s="35"/>
      <c r="D1204" s="35"/>
      <c r="E1204" s="35"/>
      <c r="F1204" s="35"/>
      <c r="G1204" s="35"/>
      <c r="H1204" s="35"/>
      <c r="I1204" s="35"/>
      <c r="J1204" s="35"/>
      <c r="K1204" s="35"/>
      <c r="L1204" s="35"/>
      <c r="M1204" s="35"/>
      <c r="N1204" s="35"/>
      <c r="O1204" s="35"/>
      <c r="P1204" s="35"/>
      <c r="Q1204" s="35"/>
      <c r="R1204" s="35"/>
      <c r="S1204" s="35"/>
      <c r="T1204" s="17">
        <f t="shared" si="2617"/>
        <v>47220</v>
      </c>
      <c r="U1204" s="216">
        <f t="shared" si="2610"/>
        <v>4</v>
      </c>
      <c r="V1204" s="216">
        <f t="shared" si="2617"/>
        <v>1199</v>
      </c>
      <c r="W1204" s="16">
        <f t="shared" si="2624"/>
        <v>3.2849315068493152</v>
      </c>
      <c r="X1204" s="16" t="e">
        <f>IF(Template!$F$7="Linear interpolation",LinInterp($I$5:$I$22,$G$5:$G$22,W1204),CubicSpline($I$5:$I$22,$G$5:$G$22,W1204))</f>
        <v>#VALUE!</v>
      </c>
      <c r="Y1204" s="221" t="e">
        <f t="shared" si="2611"/>
        <v>#VALUE!</v>
      </c>
      <c r="Z1204" s="221" t="e">
        <f>Y1204/PRODUCT($AA$6:AA1203)</f>
        <v>#VALUE!</v>
      </c>
      <c r="AA1204" s="16" t="e">
        <f t="shared" si="2618"/>
        <v>#VALUE!</v>
      </c>
      <c r="AB1204" s="10" t="e">
        <f t="shared" si="2619"/>
        <v>#VALUE!</v>
      </c>
      <c r="AC1204" s="90">
        <f t="shared" si="2612"/>
        <v>1204</v>
      </c>
      <c r="AD1204" s="17">
        <f t="shared" si="2620"/>
        <v>47197</v>
      </c>
      <c r="AE1204" s="16" t="e">
        <f t="shared" si="2613"/>
        <v>#VALUE!</v>
      </c>
      <c r="AF1204" s="10">
        <f ca="1">IFERROR(AVERAGE(INDIRECT("AE"&amp;AC1204-Template!$F$10+1):INDIRECT("AE"&amp;AC1204)),0)</f>
        <v>0</v>
      </c>
      <c r="AG1204" s="35"/>
      <c r="AH1204" s="86"/>
      <c r="AI1204" s="35"/>
      <c r="AJ1204" s="35"/>
      <c r="AK1204" s="35"/>
      <c r="AL1204" s="35"/>
      <c r="AM1204" s="35"/>
      <c r="AN1204" s="35"/>
      <c r="AO1204" s="35"/>
      <c r="AP1204" s="35"/>
      <c r="AQ1204" s="35"/>
      <c r="AR1204" s="35"/>
      <c r="AS1204" s="35"/>
      <c r="AT1204" s="35"/>
      <c r="AU1204" s="35"/>
      <c r="AV1204" s="35"/>
      <c r="AW1204" s="35"/>
      <c r="AX1204" s="35"/>
      <c r="AY1204" s="35"/>
      <c r="AZ1204" s="17">
        <f t="shared" ref="AZ1204" si="2718">AZ1203+1</f>
        <v>47220</v>
      </c>
      <c r="BA1204" s="216">
        <f t="shared" si="2636"/>
        <v>4</v>
      </c>
      <c r="BB1204" s="216">
        <f t="shared" ref="BB1204" si="2719">BB1203+1</f>
        <v>1199</v>
      </c>
      <c r="BC1204" s="16">
        <f t="shared" si="2638"/>
        <v>3.2849315068493152</v>
      </c>
      <c r="BD1204" s="16">
        <f>IF(Template!$F$7="Linear interpolation",LinInterp($AO$5:$AO$18,$AM$5:$AM$18,BC1204),CubicSpline($AO$5:$AO$18,$AM$5:$AM$18,BC1204))</f>
        <v>14.086644052528442</v>
      </c>
      <c r="BE1204" s="221">
        <f t="shared" si="2717"/>
        <v>1.5417445252556568</v>
      </c>
      <c r="BF1204" s="221">
        <f>BE1204/PRODUCT($BG$6:BG1203)</f>
        <v>1.0003835324910719</v>
      </c>
      <c r="BG1204" s="16">
        <f t="shared" si="2639"/>
        <v>1.0003835324910719</v>
      </c>
      <c r="BH1204" s="10">
        <f t="shared" si="2640"/>
        <v>13.998935924125266</v>
      </c>
      <c r="BI1204" s="90"/>
      <c r="BJ1204" s="17">
        <f t="shared" si="2623"/>
        <v>47197</v>
      </c>
      <c r="BK1204" s="16">
        <f t="shared" si="2616"/>
        <v>14.002110768302156</v>
      </c>
      <c r="BL1204" s="10">
        <f ca="1">IFERROR(AVERAGE(INDIRECT("BK"&amp;AC1204-Template!$F$10+1):INDIRECT("BK"&amp;AC1204)),0)</f>
        <v>13.997511272844486</v>
      </c>
      <c r="BM1204" s="35"/>
      <c r="BN1204" s="86"/>
      <c r="BO1204" s="35"/>
      <c r="BP1204" s="35"/>
      <c r="BQ1204" s="35"/>
      <c r="BR1204" s="35"/>
      <c r="BS1204" s="35"/>
      <c r="BT1204" s="35"/>
      <c r="BU1204" s="35"/>
      <c r="BV1204" s="35"/>
      <c r="BW1204" s="35"/>
      <c r="BX1204" s="35"/>
      <c r="BY1204" s="35"/>
      <c r="BZ1204" s="35"/>
      <c r="CA1204" s="35"/>
      <c r="CB1204" s="35"/>
      <c r="CC1204" s="35"/>
      <c r="CD1204" s="35"/>
      <c r="CE1204" s="35"/>
      <c r="CF1204" s="35"/>
      <c r="CG1204" s="35"/>
      <c r="CH1204" s="35"/>
    </row>
    <row r="1205" spans="1:86" ht="15.6" x14ac:dyDescent="0.3">
      <c r="A1205" s="35"/>
      <c r="B1205" s="86"/>
      <c r="C1205" s="35"/>
      <c r="D1205" s="35"/>
      <c r="E1205" s="35"/>
      <c r="F1205" s="35"/>
      <c r="G1205" s="35"/>
      <c r="H1205" s="35"/>
      <c r="I1205" s="35"/>
      <c r="J1205" s="35"/>
      <c r="K1205" s="35"/>
      <c r="L1205" s="35"/>
      <c r="M1205" s="35"/>
      <c r="N1205" s="35"/>
      <c r="O1205" s="35"/>
      <c r="P1205" s="35"/>
      <c r="Q1205" s="35"/>
      <c r="R1205" s="35"/>
      <c r="S1205" s="35"/>
      <c r="T1205" s="17">
        <f t="shared" si="2617"/>
        <v>47221</v>
      </c>
      <c r="U1205" s="216">
        <f t="shared" si="2610"/>
        <v>5</v>
      </c>
      <c r="V1205" s="216">
        <f t="shared" si="2617"/>
        <v>1200</v>
      </c>
      <c r="W1205" s="16">
        <f t="shared" si="2624"/>
        <v>3.2876712328767121</v>
      </c>
      <c r="X1205" s="16" t="e">
        <f>IF(Template!$F$7="Linear interpolation",LinInterp($I$5:$I$22,$G$5:$G$22,W1205),CubicSpline($I$5:$I$22,$G$5:$G$22,W1205))</f>
        <v>#VALUE!</v>
      </c>
      <c r="Y1205" s="221" t="e">
        <f t="shared" si="2611"/>
        <v>#VALUE!</v>
      </c>
      <c r="Z1205" s="221" t="e">
        <f>Y1205/PRODUCT($AA$6:AA1204)</f>
        <v>#VALUE!</v>
      </c>
      <c r="AA1205" s="16" t="e">
        <f t="shared" si="2618"/>
        <v>#VALUE!</v>
      </c>
      <c r="AB1205" s="10" t="e">
        <f t="shared" si="2619"/>
        <v>#VALUE!</v>
      </c>
      <c r="AC1205" s="90">
        <f t="shared" si="2612"/>
        <v>1205</v>
      </c>
      <c r="AD1205" s="17">
        <f t="shared" si="2620"/>
        <v>47198</v>
      </c>
      <c r="AE1205" s="16" t="e">
        <f t="shared" si="2613"/>
        <v>#VALUE!</v>
      </c>
      <c r="AF1205" s="10">
        <f ca="1">IFERROR(AVERAGE(INDIRECT("AE"&amp;AC1205-Template!$F$10+1):INDIRECT("AE"&amp;AC1205)),0)</f>
        <v>0</v>
      </c>
      <c r="AG1205" s="35"/>
      <c r="AH1205" s="86"/>
      <c r="AI1205" s="35"/>
      <c r="AJ1205" s="35"/>
      <c r="AK1205" s="35"/>
      <c r="AL1205" s="35"/>
      <c r="AM1205" s="35"/>
      <c r="AN1205" s="35"/>
      <c r="AO1205" s="35"/>
      <c r="AP1205" s="35"/>
      <c r="AQ1205" s="35"/>
      <c r="AR1205" s="35"/>
      <c r="AS1205" s="35"/>
      <c r="AT1205" s="35"/>
      <c r="AU1205" s="35"/>
      <c r="AV1205" s="35"/>
      <c r="AW1205" s="35"/>
      <c r="AX1205" s="35"/>
      <c r="AY1205" s="35"/>
      <c r="AZ1205" s="17">
        <f t="shared" ref="AZ1205" si="2720">AZ1204+1</f>
        <v>47221</v>
      </c>
      <c r="BA1205" s="216">
        <f t="shared" si="2636"/>
        <v>5</v>
      </c>
      <c r="BB1205" s="216">
        <f t="shared" ref="BB1205" si="2721">BB1204+1</f>
        <v>1200</v>
      </c>
      <c r="BC1205" s="16">
        <f t="shared" si="2638"/>
        <v>3.2876712328767121</v>
      </c>
      <c r="BD1205" s="16">
        <f>IF(Template!$F$7="Linear interpolation",LinInterp($AO$5:$AO$18,$AM$5:$AM$18,BC1205),CubicSpline($AO$5:$AO$18,$AM$5:$AM$18,BC1205))</f>
        <v>14.087420836202224</v>
      </c>
      <c r="BE1205" s="221">
        <f t="shared" si="2717"/>
        <v>1.542335817137892</v>
      </c>
      <c r="BF1205" s="221">
        <f>BE1205/PRODUCT($BG$6:BG1204)</f>
        <v>1.0003835213114425</v>
      </c>
      <c r="BG1205" s="16">
        <f t="shared" si="2639"/>
        <v>1.0003835213114425</v>
      </c>
      <c r="BH1205" s="10">
        <f t="shared" si="2640"/>
        <v>13.998527867650544</v>
      </c>
      <c r="BI1205" s="90"/>
      <c r="BJ1205" s="17">
        <f t="shared" si="2623"/>
        <v>47198</v>
      </c>
      <c r="BK1205" s="16">
        <f t="shared" si="2616"/>
        <v>14.002215067538959</v>
      </c>
      <c r="BL1205" s="10">
        <f ca="1">IFERROR(AVERAGE(INDIRECT("BK"&amp;AC1205-Template!$F$10+1):INDIRECT("BK"&amp;AC1205)),0)</f>
        <v>13.997843919015686</v>
      </c>
      <c r="BM1205" s="35"/>
      <c r="BN1205" s="86"/>
      <c r="BO1205" s="35"/>
      <c r="BP1205" s="35"/>
      <c r="BQ1205" s="35"/>
      <c r="BR1205" s="35"/>
      <c r="BS1205" s="35"/>
      <c r="BT1205" s="35"/>
      <c r="BU1205" s="35"/>
      <c r="BV1205" s="35"/>
      <c r="BW1205" s="35"/>
      <c r="BX1205" s="35"/>
      <c r="BY1205" s="35"/>
      <c r="BZ1205" s="35"/>
      <c r="CA1205" s="35"/>
      <c r="CB1205" s="35"/>
      <c r="CC1205" s="35"/>
      <c r="CD1205" s="35"/>
      <c r="CE1205" s="35"/>
      <c r="CF1205" s="35"/>
      <c r="CG1205" s="35"/>
      <c r="CH1205" s="35"/>
    </row>
    <row r="1206" spans="1:86" ht="15.6" x14ac:dyDescent="0.3">
      <c r="A1206" s="35"/>
      <c r="B1206" s="86"/>
      <c r="C1206" s="35"/>
      <c r="D1206" s="35"/>
      <c r="E1206" s="35"/>
      <c r="F1206" s="35"/>
      <c r="G1206" s="35"/>
      <c r="H1206" s="35"/>
      <c r="I1206" s="35"/>
      <c r="J1206" s="35"/>
      <c r="K1206" s="35"/>
      <c r="L1206" s="35"/>
      <c r="M1206" s="35"/>
      <c r="N1206" s="35"/>
      <c r="O1206" s="35"/>
      <c r="P1206" s="35"/>
      <c r="Q1206" s="35"/>
      <c r="R1206" s="35"/>
      <c r="S1206" s="35"/>
      <c r="T1206" s="17">
        <f t="shared" si="2617"/>
        <v>47222</v>
      </c>
      <c r="U1206" s="216">
        <f t="shared" si="2610"/>
        <v>6</v>
      </c>
      <c r="V1206" s="216">
        <f t="shared" si="2617"/>
        <v>1201</v>
      </c>
      <c r="W1206" s="16">
        <f t="shared" si="2624"/>
        <v>3.2904109589041095</v>
      </c>
      <c r="X1206" s="16" t="e">
        <f>IF(Template!$F$7="Linear interpolation",LinInterp($I$5:$I$22,$G$5:$G$22,W1206),CubicSpline($I$5:$I$22,$G$5:$G$22,W1206))</f>
        <v>#VALUE!</v>
      </c>
      <c r="Y1206" s="221" t="e">
        <f t="shared" si="2611"/>
        <v>#VALUE!</v>
      </c>
      <c r="Z1206" s="221" t="e">
        <f>Y1206/PRODUCT($AA$6:AA1205)</f>
        <v>#VALUE!</v>
      </c>
      <c r="AA1206" s="16" t="e">
        <f t="shared" si="2618"/>
        <v>#VALUE!</v>
      </c>
      <c r="AB1206" s="10" t="e">
        <f t="shared" si="2619"/>
        <v>#VALUE!</v>
      </c>
      <c r="AC1206" s="90">
        <f t="shared" si="2612"/>
        <v>1206</v>
      </c>
      <c r="AD1206" s="17">
        <f t="shared" si="2620"/>
        <v>47199</v>
      </c>
      <c r="AE1206" s="16" t="e">
        <f t="shared" si="2613"/>
        <v>#VALUE!</v>
      </c>
      <c r="AF1206" s="10">
        <f ca="1">IFERROR(AVERAGE(INDIRECT("AE"&amp;AC1206-Template!$F$10+1):INDIRECT("AE"&amp;AC1206)),0)</f>
        <v>0</v>
      </c>
      <c r="AG1206" s="35"/>
      <c r="AH1206" s="86"/>
      <c r="AI1206" s="35"/>
      <c r="AJ1206" s="35"/>
      <c r="AK1206" s="35"/>
      <c r="AL1206" s="35"/>
      <c r="AM1206" s="35"/>
      <c r="AN1206" s="35"/>
      <c r="AO1206" s="35"/>
      <c r="AP1206" s="35"/>
      <c r="AQ1206" s="35"/>
      <c r="AR1206" s="35"/>
      <c r="AS1206" s="35"/>
      <c r="AT1206" s="35"/>
      <c r="AU1206" s="35"/>
      <c r="AV1206" s="35"/>
      <c r="AW1206" s="35"/>
      <c r="AX1206" s="35"/>
      <c r="AY1206" s="35"/>
      <c r="AZ1206" s="17">
        <f t="shared" ref="AZ1206" si="2722">AZ1205+1</f>
        <v>47222</v>
      </c>
      <c r="BA1206" s="216">
        <f t="shared" si="2636"/>
        <v>6</v>
      </c>
      <c r="BB1206" s="216">
        <f t="shared" ref="BB1206" si="2723">BB1205+1</f>
        <v>1201</v>
      </c>
      <c r="BC1206" s="16">
        <f t="shared" si="2638"/>
        <v>3.2904109589041095</v>
      </c>
      <c r="BD1206" s="16">
        <f>IF(Template!$F$7="Linear interpolation",LinInterp($AO$5:$AO$18,$AM$5:$AM$18,BC1206),CubicSpline($AO$5:$AO$18,$AM$5:$AM$18,BC1206))</f>
        <v>14.088195922254904</v>
      </c>
      <c r="BE1206" s="221">
        <f t="shared" si="2717"/>
        <v>1.5429273175779579</v>
      </c>
      <c r="BF1206" s="221">
        <f>BE1206/PRODUCT($BG$6:BG1205)</f>
        <v>1.0003835095012987</v>
      </c>
      <c r="BG1206" s="16">
        <f t="shared" si="2639"/>
        <v>1.0003835213114425</v>
      </c>
      <c r="BH1206" s="10">
        <f t="shared" si="2640"/>
        <v>13.998527867650544</v>
      </c>
      <c r="BI1206" s="90"/>
      <c r="BJ1206" s="17">
        <f t="shared" si="2623"/>
        <v>47199</v>
      </c>
      <c r="BK1206" s="16">
        <f t="shared" si="2616"/>
        <v>14.00229776640205</v>
      </c>
      <c r="BL1206" s="10">
        <f ca="1">IFERROR(AVERAGE(INDIRECT("BK"&amp;AC1206-Template!$F$10+1):INDIRECT("BK"&amp;AC1206)),0)</f>
        <v>13.998231508079403</v>
      </c>
      <c r="BM1206" s="35"/>
      <c r="BN1206" s="86"/>
      <c r="BO1206" s="35"/>
      <c r="BP1206" s="35"/>
      <c r="BQ1206" s="35"/>
      <c r="BR1206" s="35"/>
      <c r="BS1206" s="35"/>
      <c r="BT1206" s="35"/>
      <c r="BU1206" s="35"/>
      <c r="BV1206" s="35"/>
      <c r="BW1206" s="35"/>
      <c r="BX1206" s="35"/>
      <c r="BY1206" s="35"/>
      <c r="BZ1206" s="35"/>
      <c r="CA1206" s="35"/>
      <c r="CB1206" s="35"/>
      <c r="CC1206" s="35"/>
      <c r="CD1206" s="35"/>
      <c r="CE1206" s="35"/>
      <c r="CF1206" s="35"/>
      <c r="CG1206" s="35"/>
      <c r="CH1206" s="35"/>
    </row>
    <row r="1207" spans="1:86" ht="15.6" x14ac:dyDescent="0.3">
      <c r="A1207" s="35"/>
      <c r="B1207" s="86"/>
      <c r="C1207" s="35"/>
      <c r="D1207" s="35"/>
      <c r="E1207" s="35"/>
      <c r="F1207" s="35"/>
      <c r="G1207" s="35"/>
      <c r="H1207" s="35"/>
      <c r="I1207" s="35"/>
      <c r="J1207" s="35"/>
      <c r="K1207" s="35"/>
      <c r="L1207" s="35"/>
      <c r="M1207" s="35"/>
      <c r="N1207" s="35"/>
      <c r="O1207" s="35"/>
      <c r="P1207" s="35"/>
      <c r="Q1207" s="35"/>
      <c r="R1207" s="35"/>
      <c r="S1207" s="35"/>
      <c r="T1207" s="17">
        <f t="shared" si="2617"/>
        <v>47223</v>
      </c>
      <c r="U1207" s="216">
        <f t="shared" si="2610"/>
        <v>7</v>
      </c>
      <c r="V1207" s="216">
        <f t="shared" si="2617"/>
        <v>1202</v>
      </c>
      <c r="W1207" s="16">
        <f t="shared" si="2624"/>
        <v>3.2931506849315069</v>
      </c>
      <c r="X1207" s="16" t="e">
        <f>IF(Template!$F$7="Linear interpolation",LinInterp($I$5:$I$22,$G$5:$G$22,W1207),CubicSpline($I$5:$I$22,$G$5:$G$22,W1207))</f>
        <v>#VALUE!</v>
      </c>
      <c r="Y1207" s="221" t="e">
        <f t="shared" si="2611"/>
        <v>#VALUE!</v>
      </c>
      <c r="Z1207" s="221" t="e">
        <f>Y1207/PRODUCT($AA$6:AA1206)</f>
        <v>#VALUE!</v>
      </c>
      <c r="AA1207" s="16" t="e">
        <f t="shared" si="2618"/>
        <v>#VALUE!</v>
      </c>
      <c r="AB1207" s="10" t="e">
        <f t="shared" si="2619"/>
        <v>#VALUE!</v>
      </c>
      <c r="AC1207" s="90">
        <f t="shared" si="2612"/>
        <v>1207</v>
      </c>
      <c r="AD1207" s="17">
        <f t="shared" si="2620"/>
        <v>47200</v>
      </c>
      <c r="AE1207" s="16" t="e">
        <f t="shared" si="2613"/>
        <v>#VALUE!</v>
      </c>
      <c r="AF1207" s="10">
        <f ca="1">IFERROR(AVERAGE(INDIRECT("AE"&amp;AC1207-Template!$F$10+1):INDIRECT("AE"&amp;AC1207)),0)</f>
        <v>0</v>
      </c>
      <c r="AG1207" s="35"/>
      <c r="AH1207" s="86"/>
      <c r="AI1207" s="35"/>
      <c r="AJ1207" s="35"/>
      <c r="AK1207" s="35"/>
      <c r="AL1207" s="35"/>
      <c r="AM1207" s="35"/>
      <c r="AN1207" s="35"/>
      <c r="AO1207" s="35"/>
      <c r="AP1207" s="35"/>
      <c r="AQ1207" s="35"/>
      <c r="AR1207" s="35"/>
      <c r="AS1207" s="35"/>
      <c r="AT1207" s="35"/>
      <c r="AU1207" s="35"/>
      <c r="AV1207" s="35"/>
      <c r="AW1207" s="35"/>
      <c r="AX1207" s="35"/>
      <c r="AY1207" s="35"/>
      <c r="AZ1207" s="17">
        <f t="shared" ref="AZ1207" si="2724">AZ1206+1</f>
        <v>47223</v>
      </c>
      <c r="BA1207" s="216">
        <f t="shared" si="2636"/>
        <v>7</v>
      </c>
      <c r="BB1207" s="216">
        <f t="shared" ref="BB1207" si="2725">BB1206+1</f>
        <v>1202</v>
      </c>
      <c r="BC1207" s="16">
        <f t="shared" si="2638"/>
        <v>3.2931506849315069</v>
      </c>
      <c r="BD1207" s="16">
        <f>IF(Template!$F$7="Linear interpolation",LinInterp($AO$5:$AO$18,$AM$5:$AM$18,BC1207),CubicSpline($AO$5:$AO$18,$AM$5:$AM$18,BC1207))</f>
        <v>14.088969293008375</v>
      </c>
      <c r="BE1207" s="221">
        <f t="shared" si="2717"/>
        <v>1.5435190256664364</v>
      </c>
      <c r="BF1207" s="221">
        <f>BE1207/PRODUCT($BG$6:BG1206)</f>
        <v>1.0003834852488156</v>
      </c>
      <c r="BG1207" s="16">
        <f t="shared" si="2639"/>
        <v>1.0003835213114425</v>
      </c>
      <c r="BH1207" s="10">
        <f t="shared" si="2640"/>
        <v>13.998527867650544</v>
      </c>
      <c r="BI1207" s="90"/>
      <c r="BJ1207" s="17">
        <f t="shared" si="2623"/>
        <v>47200</v>
      </c>
      <c r="BK1207" s="16">
        <f t="shared" si="2616"/>
        <v>14.002358803393511</v>
      </c>
      <c r="BL1207" s="10">
        <f ca="1">IFERROR(AVERAGE(INDIRECT("BK"&amp;AC1207-Template!$F$10+1):INDIRECT("BK"&amp;AC1207)),0)</f>
        <v>13.998598326272962</v>
      </c>
      <c r="BM1207" s="35"/>
      <c r="BN1207" s="86"/>
      <c r="BO1207" s="35"/>
      <c r="BP1207" s="35"/>
      <c r="BQ1207" s="35"/>
      <c r="BR1207" s="35"/>
      <c r="BS1207" s="35"/>
      <c r="BT1207" s="35"/>
      <c r="BU1207" s="35"/>
      <c r="BV1207" s="35"/>
      <c r="BW1207" s="35"/>
      <c r="BX1207" s="35"/>
      <c r="BY1207" s="35"/>
      <c r="BZ1207" s="35"/>
      <c r="CA1207" s="35"/>
      <c r="CB1207" s="35"/>
      <c r="CC1207" s="35"/>
      <c r="CD1207" s="35"/>
      <c r="CE1207" s="35"/>
      <c r="CF1207" s="35"/>
      <c r="CG1207" s="35"/>
      <c r="CH1207" s="35"/>
    </row>
    <row r="1208" spans="1:86" ht="15.6" x14ac:dyDescent="0.3">
      <c r="A1208" s="35"/>
      <c r="B1208" s="86"/>
      <c r="C1208" s="35"/>
      <c r="D1208" s="35"/>
      <c r="E1208" s="35"/>
      <c r="F1208" s="35"/>
      <c r="G1208" s="35"/>
      <c r="H1208" s="35"/>
      <c r="I1208" s="35"/>
      <c r="J1208" s="35"/>
      <c r="K1208" s="35"/>
      <c r="L1208" s="35"/>
      <c r="M1208" s="35"/>
      <c r="N1208" s="35"/>
      <c r="O1208" s="35"/>
      <c r="P1208" s="35"/>
      <c r="Q1208" s="35"/>
      <c r="R1208" s="35"/>
      <c r="S1208" s="35"/>
      <c r="T1208" s="17">
        <f t="shared" si="2617"/>
        <v>47224</v>
      </c>
      <c r="U1208" s="216">
        <f t="shared" si="2610"/>
        <v>1</v>
      </c>
      <c r="V1208" s="216">
        <f t="shared" si="2617"/>
        <v>1203</v>
      </c>
      <c r="W1208" s="16">
        <f t="shared" si="2624"/>
        <v>3.2958904109589042</v>
      </c>
      <c r="X1208" s="16" t="e">
        <f>IF(Template!$F$7="Linear interpolation",LinInterp($I$5:$I$22,$G$5:$G$22,W1208),CubicSpline($I$5:$I$22,$G$5:$G$22,W1208))</f>
        <v>#VALUE!</v>
      </c>
      <c r="Y1208" s="221" t="e">
        <f t="shared" si="2611"/>
        <v>#VALUE!</v>
      </c>
      <c r="Z1208" s="221" t="e">
        <f>Y1208/PRODUCT($AA$6:AA1207)</f>
        <v>#VALUE!</v>
      </c>
      <c r="AA1208" s="16" t="e">
        <f t="shared" si="2618"/>
        <v>#VALUE!</v>
      </c>
      <c r="AB1208" s="10" t="e">
        <f t="shared" si="2619"/>
        <v>#VALUE!</v>
      </c>
      <c r="AC1208" s="90">
        <f t="shared" si="2612"/>
        <v>1208</v>
      </c>
      <c r="AD1208" s="17">
        <f t="shared" si="2620"/>
        <v>47201</v>
      </c>
      <c r="AE1208" s="16" t="e">
        <f t="shared" si="2613"/>
        <v>#VALUE!</v>
      </c>
      <c r="AF1208" s="10">
        <f ca="1">IFERROR(AVERAGE(INDIRECT("AE"&amp;AC1208-Template!$F$10+1):INDIRECT("AE"&amp;AC1208)),0)</f>
        <v>0</v>
      </c>
      <c r="AG1208" s="35"/>
      <c r="AH1208" s="86"/>
      <c r="AI1208" s="35"/>
      <c r="AJ1208" s="35"/>
      <c r="AK1208" s="35"/>
      <c r="AL1208" s="35"/>
      <c r="AM1208" s="35"/>
      <c r="AN1208" s="35"/>
      <c r="AO1208" s="35"/>
      <c r="AP1208" s="35"/>
      <c r="AQ1208" s="35"/>
      <c r="AR1208" s="35"/>
      <c r="AS1208" s="35"/>
      <c r="AT1208" s="35"/>
      <c r="AU1208" s="35"/>
      <c r="AV1208" s="35"/>
      <c r="AW1208" s="35"/>
      <c r="AX1208" s="35"/>
      <c r="AY1208" s="35"/>
      <c r="AZ1208" s="17">
        <f t="shared" ref="AZ1208" si="2726">AZ1207+1</f>
        <v>47224</v>
      </c>
      <c r="BA1208" s="216">
        <f t="shared" si="2636"/>
        <v>1</v>
      </c>
      <c r="BB1208" s="216">
        <f t="shared" ref="BB1208" si="2727">BB1207+1</f>
        <v>1203</v>
      </c>
      <c r="BC1208" s="16">
        <f t="shared" si="2638"/>
        <v>3.2958904109589042</v>
      </c>
      <c r="BD1208" s="16">
        <f>IF(Template!$F$7="Linear interpolation",LinInterp($AO$5:$AO$18,$AM$5:$AM$18,BC1208),CubicSpline($AO$5:$AO$18,$AM$5:$AM$18,BC1208))</f>
        <v>14.089740930784528</v>
      </c>
      <c r="BE1208" s="221">
        <f t="shared" si="2717"/>
        <v>1.5441109404898286</v>
      </c>
      <c r="BF1208" s="221">
        <f>BE1208/PRODUCT($BG$6:BG1207)</f>
        <v>1.000383447920111</v>
      </c>
      <c r="BG1208" s="16">
        <f t="shared" si="2639"/>
        <v>1.000383447920111</v>
      </c>
      <c r="BH1208" s="10">
        <f t="shared" si="2640"/>
        <v>13.995849084052381</v>
      </c>
      <c r="BI1208" s="90"/>
      <c r="BJ1208" s="17">
        <f t="shared" si="2623"/>
        <v>47201</v>
      </c>
      <c r="BK1208" s="16">
        <f t="shared" si="2616"/>
        <v>14.002358803393511</v>
      </c>
      <c r="BL1208" s="10">
        <f ca="1">IFERROR(AVERAGE(INDIRECT("BK"&amp;AC1208-Template!$F$10+1):INDIRECT("BK"&amp;AC1208)),0)</f>
        <v>13.998943001691112</v>
      </c>
      <c r="BM1208" s="35"/>
      <c r="BN1208" s="86"/>
      <c r="BO1208" s="35"/>
      <c r="BP1208" s="35"/>
      <c r="BQ1208" s="35"/>
      <c r="BR1208" s="35"/>
      <c r="BS1208" s="35"/>
      <c r="BT1208" s="35"/>
      <c r="BU1208" s="35"/>
      <c r="BV1208" s="35"/>
      <c r="BW1208" s="35"/>
      <c r="BX1208" s="35"/>
      <c r="BY1208" s="35"/>
      <c r="BZ1208" s="35"/>
      <c r="CA1208" s="35"/>
      <c r="CB1208" s="35"/>
      <c r="CC1208" s="35"/>
      <c r="CD1208" s="35"/>
      <c r="CE1208" s="35"/>
      <c r="CF1208" s="35"/>
      <c r="CG1208" s="35"/>
      <c r="CH1208" s="35"/>
    </row>
    <row r="1209" spans="1:86" ht="15.6" x14ac:dyDescent="0.3">
      <c r="A1209" s="35"/>
      <c r="B1209" s="86"/>
      <c r="C1209" s="35"/>
      <c r="D1209" s="35"/>
      <c r="E1209" s="35"/>
      <c r="F1209" s="35"/>
      <c r="G1209" s="35"/>
      <c r="H1209" s="35"/>
      <c r="I1209" s="35"/>
      <c r="J1209" s="35"/>
      <c r="K1209" s="35"/>
      <c r="L1209" s="35"/>
      <c r="M1209" s="35"/>
      <c r="N1209" s="35"/>
      <c r="O1209" s="35"/>
      <c r="P1209" s="35"/>
      <c r="Q1209" s="35"/>
      <c r="R1209" s="35"/>
      <c r="S1209" s="35"/>
      <c r="T1209" s="17">
        <f t="shared" si="2617"/>
        <v>47225</v>
      </c>
      <c r="U1209" s="216">
        <f t="shared" si="2610"/>
        <v>2</v>
      </c>
      <c r="V1209" s="216">
        <f t="shared" si="2617"/>
        <v>1204</v>
      </c>
      <c r="W1209" s="16">
        <f t="shared" si="2624"/>
        <v>3.2986301369863016</v>
      </c>
      <c r="X1209" s="16" t="e">
        <f>IF(Template!$F$7="Linear interpolation",LinInterp($I$5:$I$22,$G$5:$G$22,W1209),CubicSpline($I$5:$I$22,$G$5:$G$22,W1209))</f>
        <v>#VALUE!</v>
      </c>
      <c r="Y1209" s="221" t="e">
        <f t="shared" si="2611"/>
        <v>#VALUE!</v>
      </c>
      <c r="Z1209" s="221" t="e">
        <f>Y1209/PRODUCT($AA$6:AA1208)</f>
        <v>#VALUE!</v>
      </c>
      <c r="AA1209" s="16" t="e">
        <f t="shared" si="2618"/>
        <v>#VALUE!</v>
      </c>
      <c r="AB1209" s="10" t="e">
        <f t="shared" si="2619"/>
        <v>#VALUE!</v>
      </c>
      <c r="AC1209" s="90">
        <f t="shared" si="2612"/>
        <v>1209</v>
      </c>
      <c r="AD1209" s="17">
        <f t="shared" si="2620"/>
        <v>47202</v>
      </c>
      <c r="AE1209" s="16" t="e">
        <f t="shared" si="2613"/>
        <v>#VALUE!</v>
      </c>
      <c r="AF1209" s="10">
        <f ca="1">IFERROR(AVERAGE(INDIRECT("AE"&amp;AC1209-Template!$F$10+1):INDIRECT("AE"&amp;AC1209)),0)</f>
        <v>0</v>
      </c>
      <c r="AG1209" s="35"/>
      <c r="AH1209" s="86"/>
      <c r="AI1209" s="35"/>
      <c r="AJ1209" s="35"/>
      <c r="AK1209" s="35"/>
      <c r="AL1209" s="35"/>
      <c r="AM1209" s="35"/>
      <c r="AN1209" s="35"/>
      <c r="AO1209" s="35"/>
      <c r="AP1209" s="35"/>
      <c r="AQ1209" s="35"/>
      <c r="AR1209" s="35"/>
      <c r="AS1209" s="35"/>
      <c r="AT1209" s="35"/>
      <c r="AU1209" s="35"/>
      <c r="AV1209" s="35"/>
      <c r="AW1209" s="35"/>
      <c r="AX1209" s="35"/>
      <c r="AY1209" s="35"/>
      <c r="AZ1209" s="17">
        <f t="shared" ref="AZ1209" si="2728">AZ1208+1</f>
        <v>47225</v>
      </c>
      <c r="BA1209" s="216">
        <f t="shared" si="2636"/>
        <v>2</v>
      </c>
      <c r="BB1209" s="216">
        <f t="shared" ref="BB1209" si="2729">BB1208+1</f>
        <v>1204</v>
      </c>
      <c r="BC1209" s="16">
        <f t="shared" si="2638"/>
        <v>3.2986301369863016</v>
      </c>
      <c r="BD1209" s="16">
        <f>IF(Template!$F$7="Linear interpolation",LinInterp($AO$5:$AO$18,$AM$5:$AM$18,BC1209),CubicSpline($AO$5:$AO$18,$AM$5:$AM$18,BC1209))</f>
        <v>14.090510817905253</v>
      </c>
      <c r="BE1209" s="221">
        <f t="shared" si="2717"/>
        <v>1.544703061130555</v>
      </c>
      <c r="BF1209" s="221">
        <f>BE1209/PRODUCT($BG$6:BG1208)</f>
        <v>1.00038347027095</v>
      </c>
      <c r="BG1209" s="16">
        <f t="shared" si="2639"/>
        <v>1.00038347027095</v>
      </c>
      <c r="BH1209" s="10">
        <f t="shared" si="2640"/>
        <v>13.996664889674326</v>
      </c>
      <c r="BI1209" s="90"/>
      <c r="BJ1209" s="17">
        <f t="shared" si="2623"/>
        <v>47202</v>
      </c>
      <c r="BK1209" s="16">
        <f t="shared" si="2616"/>
        <v>14.002358803393511</v>
      </c>
      <c r="BL1209" s="10">
        <f ca="1">IFERROR(AVERAGE(INDIRECT("BK"&amp;AC1209-Template!$F$10+1):INDIRECT("BK"&amp;AC1209)),0)</f>
        <v>13.999266199042495</v>
      </c>
      <c r="BM1209" s="35"/>
      <c r="BN1209" s="86"/>
      <c r="BO1209" s="35"/>
      <c r="BP1209" s="35"/>
      <c r="BQ1209" s="35"/>
      <c r="BR1209" s="35"/>
      <c r="BS1209" s="35"/>
      <c r="BT1209" s="35"/>
      <c r="BU1209" s="35"/>
      <c r="BV1209" s="35"/>
      <c r="BW1209" s="35"/>
      <c r="BX1209" s="35"/>
      <c r="BY1209" s="35"/>
      <c r="BZ1209" s="35"/>
      <c r="CA1209" s="35"/>
      <c r="CB1209" s="35"/>
      <c r="CC1209" s="35"/>
      <c r="CD1209" s="35"/>
      <c r="CE1209" s="35"/>
      <c r="CF1209" s="35"/>
      <c r="CG1209" s="35"/>
      <c r="CH1209" s="35"/>
    </row>
    <row r="1210" spans="1:86" ht="15.6" x14ac:dyDescent="0.3">
      <c r="A1210" s="35"/>
      <c r="B1210" s="86"/>
      <c r="C1210" s="35"/>
      <c r="D1210" s="35"/>
      <c r="E1210" s="35"/>
      <c r="F1210" s="35"/>
      <c r="G1210" s="35"/>
      <c r="H1210" s="35"/>
      <c r="I1210" s="35"/>
      <c r="J1210" s="35"/>
      <c r="K1210" s="35"/>
      <c r="L1210" s="35"/>
      <c r="M1210" s="35"/>
      <c r="N1210" s="35"/>
      <c r="O1210" s="35"/>
      <c r="P1210" s="35"/>
      <c r="Q1210" s="35"/>
      <c r="R1210" s="35"/>
      <c r="S1210" s="35"/>
      <c r="T1210" s="17">
        <f t="shared" si="2617"/>
        <v>47226</v>
      </c>
      <c r="U1210" s="216">
        <f t="shared" si="2610"/>
        <v>3</v>
      </c>
      <c r="V1210" s="216">
        <f t="shared" si="2617"/>
        <v>1205</v>
      </c>
      <c r="W1210" s="16">
        <f t="shared" si="2624"/>
        <v>3.3013698630136985</v>
      </c>
      <c r="X1210" s="16" t="e">
        <f>IF(Template!$F$7="Linear interpolation",LinInterp($I$5:$I$22,$G$5:$G$22,W1210),CubicSpline($I$5:$I$22,$G$5:$G$22,W1210))</f>
        <v>#VALUE!</v>
      </c>
      <c r="Y1210" s="221" t="e">
        <f t="shared" si="2611"/>
        <v>#VALUE!</v>
      </c>
      <c r="Z1210" s="221" t="e">
        <f>Y1210/PRODUCT($AA$6:AA1209)</f>
        <v>#VALUE!</v>
      </c>
      <c r="AA1210" s="16" t="e">
        <f t="shared" si="2618"/>
        <v>#VALUE!</v>
      </c>
      <c r="AB1210" s="10" t="e">
        <f t="shared" si="2619"/>
        <v>#VALUE!</v>
      </c>
      <c r="AC1210" s="90">
        <f t="shared" si="2612"/>
        <v>1210</v>
      </c>
      <c r="AD1210" s="17">
        <f t="shared" si="2620"/>
        <v>47203</v>
      </c>
      <c r="AE1210" s="16" t="e">
        <f t="shared" si="2613"/>
        <v>#VALUE!</v>
      </c>
      <c r="AF1210" s="10">
        <f ca="1">IFERROR(AVERAGE(INDIRECT("AE"&amp;AC1210-Template!$F$10+1):INDIRECT("AE"&amp;AC1210)),0)</f>
        <v>0</v>
      </c>
      <c r="AG1210" s="35"/>
      <c r="AH1210" s="86"/>
      <c r="AI1210" s="35"/>
      <c r="AJ1210" s="35"/>
      <c r="AK1210" s="35"/>
      <c r="AL1210" s="35"/>
      <c r="AM1210" s="35"/>
      <c r="AN1210" s="35"/>
      <c r="AO1210" s="35"/>
      <c r="AP1210" s="35"/>
      <c r="AQ1210" s="35"/>
      <c r="AR1210" s="35"/>
      <c r="AS1210" s="35"/>
      <c r="AT1210" s="35"/>
      <c r="AU1210" s="35"/>
      <c r="AV1210" s="35"/>
      <c r="AW1210" s="35"/>
      <c r="AX1210" s="35"/>
      <c r="AY1210" s="35"/>
      <c r="AZ1210" s="17">
        <f t="shared" ref="AZ1210" si="2730">AZ1209+1</f>
        <v>47226</v>
      </c>
      <c r="BA1210" s="216">
        <f t="shared" si="2636"/>
        <v>3</v>
      </c>
      <c r="BB1210" s="216">
        <f t="shared" ref="BB1210" si="2731">BB1209+1</f>
        <v>1205</v>
      </c>
      <c r="BC1210" s="16">
        <f t="shared" si="2638"/>
        <v>3.3013698630136985</v>
      </c>
      <c r="BD1210" s="16">
        <f>IF(Template!$F$7="Linear interpolation",LinInterp($AO$5:$AO$18,$AM$5:$AM$18,BC1210),CubicSpline($AO$5:$AO$18,$AM$5:$AM$18,BC1210))</f>
        <v>14.09127893669244</v>
      </c>
      <c r="BE1210" s="221">
        <f t="shared" si="2717"/>
        <v>1.5452953866669457</v>
      </c>
      <c r="BF1210" s="221">
        <f>BE1210/PRODUCT($BG$6:BG1209)</f>
        <v>1.0003834559219149</v>
      </c>
      <c r="BG1210" s="16">
        <f t="shared" si="2639"/>
        <v>1.0003834559219149</v>
      </c>
      <c r="BH1210" s="10">
        <f t="shared" si="2640"/>
        <v>13.996141149894225</v>
      </c>
      <c r="BI1210" s="90"/>
      <c r="BJ1210" s="17">
        <f t="shared" si="2623"/>
        <v>47203</v>
      </c>
      <c r="BK1210" s="16">
        <f t="shared" si="2616"/>
        <v>14.002507484983884</v>
      </c>
      <c r="BL1210" s="10">
        <f ca="1">IFERROR(AVERAGE(INDIRECT("BK"&amp;AC1210-Template!$F$10+1):INDIRECT("BK"&amp;AC1210)),0)</f>
        <v>13.999594352446888</v>
      </c>
      <c r="BM1210" s="35"/>
      <c r="BN1210" s="86"/>
      <c r="BO1210" s="35"/>
      <c r="BP1210" s="35"/>
      <c r="BQ1210" s="35"/>
      <c r="BR1210" s="35"/>
      <c r="BS1210" s="35"/>
      <c r="BT1210" s="35"/>
      <c r="BU1210" s="35"/>
      <c r="BV1210" s="35"/>
      <c r="BW1210" s="35"/>
      <c r="BX1210" s="35"/>
      <c r="BY1210" s="35"/>
      <c r="BZ1210" s="35"/>
      <c r="CA1210" s="35"/>
      <c r="CB1210" s="35"/>
      <c r="CC1210" s="35"/>
      <c r="CD1210" s="35"/>
      <c r="CE1210" s="35"/>
      <c r="CF1210" s="35"/>
      <c r="CG1210" s="35"/>
      <c r="CH1210" s="35"/>
    </row>
    <row r="1211" spans="1:86" ht="15.6" x14ac:dyDescent="0.3">
      <c r="A1211" s="35"/>
      <c r="B1211" s="86"/>
      <c r="C1211" s="35"/>
      <c r="D1211" s="35"/>
      <c r="E1211" s="35"/>
      <c r="F1211" s="35"/>
      <c r="G1211" s="35"/>
      <c r="H1211" s="35"/>
      <c r="I1211" s="35"/>
      <c r="J1211" s="35"/>
      <c r="K1211" s="35"/>
      <c r="L1211" s="35"/>
      <c r="M1211" s="35"/>
      <c r="N1211" s="35"/>
      <c r="O1211" s="35"/>
      <c r="P1211" s="35"/>
      <c r="Q1211" s="35"/>
      <c r="R1211" s="35"/>
      <c r="S1211" s="35"/>
      <c r="T1211" s="17">
        <f t="shared" si="2617"/>
        <v>47227</v>
      </c>
      <c r="U1211" s="216">
        <f t="shared" si="2610"/>
        <v>4</v>
      </c>
      <c r="V1211" s="216">
        <f t="shared" si="2617"/>
        <v>1206</v>
      </c>
      <c r="W1211" s="16">
        <f t="shared" si="2624"/>
        <v>3.3041095890410959</v>
      </c>
      <c r="X1211" s="16" t="e">
        <f>IF(Template!$F$7="Linear interpolation",LinInterp($I$5:$I$22,$G$5:$G$22,W1211),CubicSpline($I$5:$I$22,$G$5:$G$22,W1211))</f>
        <v>#VALUE!</v>
      </c>
      <c r="Y1211" s="221" t="e">
        <f t="shared" si="2611"/>
        <v>#VALUE!</v>
      </c>
      <c r="Z1211" s="221" t="e">
        <f>Y1211/PRODUCT($AA$6:AA1210)</f>
        <v>#VALUE!</v>
      </c>
      <c r="AA1211" s="16" t="e">
        <f t="shared" si="2618"/>
        <v>#VALUE!</v>
      </c>
      <c r="AB1211" s="10" t="e">
        <f t="shared" si="2619"/>
        <v>#VALUE!</v>
      </c>
      <c r="AC1211" s="90">
        <f t="shared" si="2612"/>
        <v>1211</v>
      </c>
      <c r="AD1211" s="17">
        <f t="shared" si="2620"/>
        <v>47204</v>
      </c>
      <c r="AE1211" s="16" t="e">
        <f t="shared" si="2613"/>
        <v>#VALUE!</v>
      </c>
      <c r="AF1211" s="10">
        <f ca="1">IFERROR(AVERAGE(INDIRECT("AE"&amp;AC1211-Template!$F$10+1):INDIRECT("AE"&amp;AC1211)),0)</f>
        <v>0</v>
      </c>
      <c r="AG1211" s="35"/>
      <c r="AH1211" s="86"/>
      <c r="AI1211" s="35"/>
      <c r="AJ1211" s="35"/>
      <c r="AK1211" s="35"/>
      <c r="AL1211" s="35"/>
      <c r="AM1211" s="35"/>
      <c r="AN1211" s="35"/>
      <c r="AO1211" s="35"/>
      <c r="AP1211" s="35"/>
      <c r="AQ1211" s="35"/>
      <c r="AR1211" s="35"/>
      <c r="AS1211" s="35"/>
      <c r="AT1211" s="35"/>
      <c r="AU1211" s="35"/>
      <c r="AV1211" s="35"/>
      <c r="AW1211" s="35"/>
      <c r="AX1211" s="35"/>
      <c r="AY1211" s="35"/>
      <c r="AZ1211" s="17">
        <f t="shared" ref="AZ1211" si="2732">AZ1210+1</f>
        <v>47227</v>
      </c>
      <c r="BA1211" s="216">
        <f t="shared" si="2636"/>
        <v>4</v>
      </c>
      <c r="BB1211" s="216">
        <f t="shared" ref="BB1211" si="2733">BB1210+1</f>
        <v>1206</v>
      </c>
      <c r="BC1211" s="16">
        <f t="shared" si="2638"/>
        <v>3.3041095890410959</v>
      </c>
      <c r="BD1211" s="16">
        <f>IF(Template!$F$7="Linear interpolation",LinInterp($AO$5:$AO$18,$AM$5:$AM$18,BC1211),CubicSpline($AO$5:$AO$18,$AM$5:$AM$18,BC1211))</f>
        <v>14.092045269467985</v>
      </c>
      <c r="BE1211" s="221">
        <f t="shared" si="2717"/>
        <v>1.5458879161732326</v>
      </c>
      <c r="BF1211" s="221">
        <f>BE1211/PRODUCT($BG$6:BG1210)</f>
        <v>1.0003834409339467</v>
      </c>
      <c r="BG1211" s="16">
        <f t="shared" si="2639"/>
        <v>1.0003834409339467</v>
      </c>
      <c r="BH1211" s="10">
        <f t="shared" si="2640"/>
        <v>13.995594089054929</v>
      </c>
      <c r="BI1211" s="90"/>
      <c r="BJ1211" s="17">
        <f t="shared" si="2623"/>
        <v>47204</v>
      </c>
      <c r="BK1211" s="16">
        <f t="shared" si="2616"/>
        <v>14.00238510378693</v>
      </c>
      <c r="BL1211" s="10">
        <f ca="1">IFERROR(AVERAGE(INDIRECT("BK"&amp;AC1211-Template!$F$10+1):INDIRECT("BK"&amp;AC1211)),0)</f>
        <v>13.999918426478049</v>
      </c>
      <c r="BM1211" s="35"/>
      <c r="BN1211" s="86"/>
      <c r="BO1211" s="35"/>
      <c r="BP1211" s="35"/>
      <c r="BQ1211" s="35"/>
      <c r="BR1211" s="35"/>
      <c r="BS1211" s="35"/>
      <c r="BT1211" s="35"/>
      <c r="BU1211" s="35"/>
      <c r="BV1211" s="35"/>
      <c r="BW1211" s="35"/>
      <c r="BX1211" s="35"/>
      <c r="BY1211" s="35"/>
      <c r="BZ1211" s="35"/>
      <c r="CA1211" s="35"/>
      <c r="CB1211" s="35"/>
      <c r="CC1211" s="35"/>
      <c r="CD1211" s="35"/>
      <c r="CE1211" s="35"/>
      <c r="CF1211" s="35"/>
      <c r="CG1211" s="35"/>
      <c r="CH1211" s="35"/>
    </row>
    <row r="1212" spans="1:86" ht="15.6" x14ac:dyDescent="0.3">
      <c r="A1212" s="35"/>
      <c r="B1212" s="86"/>
      <c r="C1212" s="35"/>
      <c r="D1212" s="35"/>
      <c r="E1212" s="35"/>
      <c r="F1212" s="35"/>
      <c r="G1212" s="35"/>
      <c r="H1212" s="35"/>
      <c r="I1212" s="35"/>
      <c r="J1212" s="35"/>
      <c r="K1212" s="35"/>
      <c r="L1212" s="35"/>
      <c r="M1212" s="35"/>
      <c r="N1212" s="35"/>
      <c r="O1212" s="35"/>
      <c r="P1212" s="35"/>
      <c r="Q1212" s="35"/>
      <c r="R1212" s="35"/>
      <c r="S1212" s="35"/>
      <c r="T1212" s="17">
        <f t="shared" si="2617"/>
        <v>47228</v>
      </c>
      <c r="U1212" s="216">
        <f t="shared" si="2610"/>
        <v>5</v>
      </c>
      <c r="V1212" s="216">
        <f t="shared" si="2617"/>
        <v>1207</v>
      </c>
      <c r="W1212" s="16">
        <f t="shared" si="2624"/>
        <v>3.3068493150684932</v>
      </c>
      <c r="X1212" s="16" t="e">
        <f>IF(Template!$F$7="Linear interpolation",LinInterp($I$5:$I$22,$G$5:$G$22,W1212),CubicSpline($I$5:$I$22,$G$5:$G$22,W1212))</f>
        <v>#VALUE!</v>
      </c>
      <c r="Y1212" s="221" t="e">
        <f t="shared" si="2611"/>
        <v>#VALUE!</v>
      </c>
      <c r="Z1212" s="221" t="e">
        <f>Y1212/PRODUCT($AA$6:AA1211)</f>
        <v>#VALUE!</v>
      </c>
      <c r="AA1212" s="16" t="e">
        <f t="shared" si="2618"/>
        <v>#VALUE!</v>
      </c>
      <c r="AB1212" s="10" t="e">
        <f t="shared" si="2619"/>
        <v>#VALUE!</v>
      </c>
      <c r="AC1212" s="90">
        <f t="shared" si="2612"/>
        <v>1212</v>
      </c>
      <c r="AD1212" s="17">
        <f t="shared" si="2620"/>
        <v>47205</v>
      </c>
      <c r="AE1212" s="16" t="e">
        <f t="shared" si="2613"/>
        <v>#VALUE!</v>
      </c>
      <c r="AF1212" s="10">
        <f ca="1">IFERROR(AVERAGE(INDIRECT("AE"&amp;AC1212-Template!$F$10+1):INDIRECT("AE"&amp;AC1212)),0)</f>
        <v>0</v>
      </c>
      <c r="AG1212" s="35"/>
      <c r="AH1212" s="86"/>
      <c r="AI1212" s="35"/>
      <c r="AJ1212" s="35"/>
      <c r="AK1212" s="35"/>
      <c r="AL1212" s="35"/>
      <c r="AM1212" s="35"/>
      <c r="AN1212" s="35"/>
      <c r="AO1212" s="35"/>
      <c r="AP1212" s="35"/>
      <c r="AQ1212" s="35"/>
      <c r="AR1212" s="35"/>
      <c r="AS1212" s="35"/>
      <c r="AT1212" s="35"/>
      <c r="AU1212" s="35"/>
      <c r="AV1212" s="35"/>
      <c r="AW1212" s="35"/>
      <c r="AX1212" s="35"/>
      <c r="AY1212" s="35"/>
      <c r="AZ1212" s="17">
        <f t="shared" ref="AZ1212" si="2734">AZ1211+1</f>
        <v>47228</v>
      </c>
      <c r="BA1212" s="216">
        <f t="shared" si="2636"/>
        <v>5</v>
      </c>
      <c r="BB1212" s="216">
        <f t="shared" ref="BB1212" si="2735">BB1211+1</f>
        <v>1207</v>
      </c>
      <c r="BC1212" s="16">
        <f t="shared" si="2638"/>
        <v>3.3068493150684932</v>
      </c>
      <c r="BD1212" s="16">
        <f>IF(Template!$F$7="Linear interpolation",LinInterp($AO$5:$AO$18,$AM$5:$AM$18,BC1212),CubicSpline($AO$5:$AO$18,$AM$5:$AM$18,BC1212))</f>
        <v>14.092809798553773</v>
      </c>
      <c r="BE1212" s="221">
        <f t="shared" si="2717"/>
        <v>1.5464806487195459</v>
      </c>
      <c r="BF1212" s="221">
        <f>BE1212/PRODUCT($BG$6:BG1211)</f>
        <v>1.0003834253053614</v>
      </c>
      <c r="BG1212" s="16">
        <f t="shared" si="2639"/>
        <v>1.0003834253053614</v>
      </c>
      <c r="BH1212" s="10">
        <f t="shared" si="2640"/>
        <v>13.99502364569094</v>
      </c>
      <c r="BI1212" s="90"/>
      <c r="BJ1212" s="17">
        <f t="shared" si="2623"/>
        <v>47205</v>
      </c>
      <c r="BK1212" s="16">
        <f t="shared" si="2616"/>
        <v>14.002336909778146</v>
      </c>
      <c r="BL1212" s="10">
        <f ca="1">IFERROR(AVERAGE(INDIRECT("BK"&amp;AC1212-Template!$F$10+1):INDIRECT("BK"&amp;AC1212)),0)</f>
        <v>14.000118703456964</v>
      </c>
      <c r="BM1212" s="35"/>
      <c r="BN1212" s="86"/>
      <c r="BO1212" s="35"/>
      <c r="BP1212" s="35"/>
      <c r="BQ1212" s="35"/>
      <c r="BR1212" s="35"/>
      <c r="BS1212" s="35"/>
      <c r="BT1212" s="35"/>
      <c r="BU1212" s="35"/>
      <c r="BV1212" s="35"/>
      <c r="BW1212" s="35"/>
      <c r="BX1212" s="35"/>
      <c r="BY1212" s="35"/>
      <c r="BZ1212" s="35"/>
      <c r="CA1212" s="35"/>
      <c r="CB1212" s="35"/>
      <c r="CC1212" s="35"/>
      <c r="CD1212" s="35"/>
      <c r="CE1212" s="35"/>
      <c r="CF1212" s="35"/>
      <c r="CG1212" s="35"/>
      <c r="CH1212" s="35"/>
    </row>
    <row r="1213" spans="1:86" ht="15.6" x14ac:dyDescent="0.3">
      <c r="A1213" s="35"/>
      <c r="B1213" s="86"/>
      <c r="C1213" s="35"/>
      <c r="D1213" s="35"/>
      <c r="E1213" s="35"/>
      <c r="F1213" s="35"/>
      <c r="G1213" s="35"/>
      <c r="H1213" s="35"/>
      <c r="I1213" s="35"/>
      <c r="J1213" s="35"/>
      <c r="K1213" s="35"/>
      <c r="L1213" s="35"/>
      <c r="M1213" s="35"/>
      <c r="N1213" s="35"/>
      <c r="O1213" s="35"/>
      <c r="P1213" s="35"/>
      <c r="Q1213" s="35"/>
      <c r="R1213" s="35"/>
      <c r="S1213" s="35"/>
      <c r="T1213" s="17">
        <f t="shared" si="2617"/>
        <v>47229</v>
      </c>
      <c r="U1213" s="216">
        <f t="shared" si="2610"/>
        <v>6</v>
      </c>
      <c r="V1213" s="216">
        <f t="shared" si="2617"/>
        <v>1208</v>
      </c>
      <c r="W1213" s="16">
        <f t="shared" si="2624"/>
        <v>3.3095890410958906</v>
      </c>
      <c r="X1213" s="16" t="e">
        <f>IF(Template!$F$7="Linear interpolation",LinInterp($I$5:$I$22,$G$5:$G$22,W1213),CubicSpline($I$5:$I$22,$G$5:$G$22,W1213))</f>
        <v>#VALUE!</v>
      </c>
      <c r="Y1213" s="221" t="e">
        <f t="shared" si="2611"/>
        <v>#VALUE!</v>
      </c>
      <c r="Z1213" s="221" t="e">
        <f>Y1213/PRODUCT($AA$6:AA1212)</f>
        <v>#VALUE!</v>
      </c>
      <c r="AA1213" s="16" t="e">
        <f t="shared" si="2618"/>
        <v>#VALUE!</v>
      </c>
      <c r="AB1213" s="10" t="e">
        <f t="shared" si="2619"/>
        <v>#VALUE!</v>
      </c>
      <c r="AC1213" s="90">
        <f t="shared" si="2612"/>
        <v>1213</v>
      </c>
      <c r="AD1213" s="17">
        <f t="shared" si="2620"/>
        <v>47206</v>
      </c>
      <c r="AE1213" s="16" t="e">
        <f t="shared" si="2613"/>
        <v>#VALUE!</v>
      </c>
      <c r="AF1213" s="10">
        <f ca="1">IFERROR(AVERAGE(INDIRECT("AE"&amp;AC1213-Template!$F$10+1):INDIRECT("AE"&amp;AC1213)),0)</f>
        <v>0</v>
      </c>
      <c r="AG1213" s="35"/>
      <c r="AH1213" s="86"/>
      <c r="AI1213" s="35"/>
      <c r="AJ1213" s="35"/>
      <c r="AK1213" s="35"/>
      <c r="AL1213" s="35"/>
      <c r="AM1213" s="35"/>
      <c r="AN1213" s="35"/>
      <c r="AO1213" s="35"/>
      <c r="AP1213" s="35"/>
      <c r="AQ1213" s="35"/>
      <c r="AR1213" s="35"/>
      <c r="AS1213" s="35"/>
      <c r="AT1213" s="35"/>
      <c r="AU1213" s="35"/>
      <c r="AV1213" s="35"/>
      <c r="AW1213" s="35"/>
      <c r="AX1213" s="35"/>
      <c r="AY1213" s="35"/>
      <c r="AZ1213" s="17">
        <f t="shared" ref="AZ1213" si="2736">AZ1212+1</f>
        <v>47229</v>
      </c>
      <c r="BA1213" s="216">
        <f t="shared" si="2636"/>
        <v>6</v>
      </c>
      <c r="BB1213" s="216">
        <f t="shared" ref="BB1213" si="2737">BB1212+1</f>
        <v>1208</v>
      </c>
      <c r="BC1213" s="16">
        <f t="shared" si="2638"/>
        <v>3.3095890410958906</v>
      </c>
      <c r="BD1213" s="16">
        <f>IF(Template!$F$7="Linear interpolation",LinInterp($AO$5:$AO$18,$AM$5:$AM$18,BC1213),CubicSpline($AO$5:$AO$18,$AM$5:$AM$18,BC1213))</f>
        <v>14.0935725062717</v>
      </c>
      <c r="BE1213" s="221">
        <f t="shared" si="2717"/>
        <v>1.5470735833719089</v>
      </c>
      <c r="BF1213" s="221">
        <f>BE1213/PRODUCT($BG$6:BG1212)</f>
        <v>1.000383409034477</v>
      </c>
      <c r="BG1213" s="16">
        <f t="shared" si="2639"/>
        <v>1.0003834253053614</v>
      </c>
      <c r="BH1213" s="10">
        <f t="shared" si="2640"/>
        <v>13.99502364569094</v>
      </c>
      <c r="BI1213" s="90"/>
      <c r="BJ1213" s="17">
        <f t="shared" si="2623"/>
        <v>47206</v>
      </c>
      <c r="BK1213" s="16">
        <f t="shared" si="2616"/>
        <v>14.002266685242514</v>
      </c>
      <c r="BL1213" s="10">
        <f ca="1">IFERROR(AVERAGE(INDIRECT("BK"&amp;AC1213-Template!$F$10+1):INDIRECT("BK"&amp;AC1213)),0)</f>
        <v>14.000359605999327</v>
      </c>
      <c r="BM1213" s="35"/>
      <c r="BN1213" s="86"/>
      <c r="BO1213" s="35"/>
      <c r="BP1213" s="35"/>
      <c r="BQ1213" s="35"/>
      <c r="BR1213" s="35"/>
      <c r="BS1213" s="35"/>
      <c r="BT1213" s="35"/>
      <c r="BU1213" s="35"/>
      <c r="BV1213" s="35"/>
      <c r="BW1213" s="35"/>
      <c r="BX1213" s="35"/>
      <c r="BY1213" s="35"/>
      <c r="BZ1213" s="35"/>
      <c r="CA1213" s="35"/>
      <c r="CB1213" s="35"/>
      <c r="CC1213" s="35"/>
      <c r="CD1213" s="35"/>
      <c r="CE1213" s="35"/>
      <c r="CF1213" s="35"/>
      <c r="CG1213" s="35"/>
      <c r="CH1213" s="35"/>
    </row>
    <row r="1214" spans="1:86" ht="15.6" x14ac:dyDescent="0.3">
      <c r="A1214" s="35"/>
      <c r="B1214" s="86"/>
      <c r="C1214" s="35"/>
      <c r="D1214" s="35"/>
      <c r="E1214" s="35"/>
      <c r="F1214" s="35"/>
      <c r="G1214" s="35"/>
      <c r="H1214" s="35"/>
      <c r="I1214" s="35"/>
      <c r="J1214" s="35"/>
      <c r="K1214" s="35"/>
      <c r="L1214" s="35"/>
      <c r="M1214" s="35"/>
      <c r="N1214" s="35"/>
      <c r="O1214" s="35"/>
      <c r="P1214" s="35"/>
      <c r="Q1214" s="35"/>
      <c r="R1214" s="35"/>
      <c r="S1214" s="35"/>
      <c r="T1214" s="17">
        <f t="shared" si="2617"/>
        <v>47230</v>
      </c>
      <c r="U1214" s="216">
        <f t="shared" si="2610"/>
        <v>7</v>
      </c>
      <c r="V1214" s="216">
        <f t="shared" si="2617"/>
        <v>1209</v>
      </c>
      <c r="W1214" s="16">
        <f t="shared" si="2624"/>
        <v>3.3123287671232875</v>
      </c>
      <c r="X1214" s="16" t="e">
        <f>IF(Template!$F$7="Linear interpolation",LinInterp($I$5:$I$22,$G$5:$G$22,W1214),CubicSpline($I$5:$I$22,$G$5:$G$22,W1214))</f>
        <v>#VALUE!</v>
      </c>
      <c r="Y1214" s="221" t="e">
        <f t="shared" si="2611"/>
        <v>#VALUE!</v>
      </c>
      <c r="Z1214" s="221" t="e">
        <f>Y1214/PRODUCT($AA$6:AA1213)</f>
        <v>#VALUE!</v>
      </c>
      <c r="AA1214" s="16" t="e">
        <f t="shared" si="2618"/>
        <v>#VALUE!</v>
      </c>
      <c r="AB1214" s="10" t="e">
        <f t="shared" si="2619"/>
        <v>#VALUE!</v>
      </c>
      <c r="AC1214" s="90">
        <f t="shared" si="2612"/>
        <v>1214</v>
      </c>
      <c r="AD1214" s="17">
        <f t="shared" si="2620"/>
        <v>47207</v>
      </c>
      <c r="AE1214" s="16" t="e">
        <f t="shared" si="2613"/>
        <v>#VALUE!</v>
      </c>
      <c r="AF1214" s="10">
        <f ca="1">IFERROR(AVERAGE(INDIRECT("AE"&amp;AC1214-Template!$F$10+1):INDIRECT("AE"&amp;AC1214)),0)</f>
        <v>0</v>
      </c>
      <c r="AG1214" s="35"/>
      <c r="AH1214" s="86"/>
      <c r="AI1214" s="35"/>
      <c r="AJ1214" s="35"/>
      <c r="AK1214" s="35"/>
      <c r="AL1214" s="35"/>
      <c r="AM1214" s="35"/>
      <c r="AN1214" s="35"/>
      <c r="AO1214" s="35"/>
      <c r="AP1214" s="35"/>
      <c r="AQ1214" s="35"/>
      <c r="AR1214" s="35"/>
      <c r="AS1214" s="35"/>
      <c r="AT1214" s="35"/>
      <c r="AU1214" s="35"/>
      <c r="AV1214" s="35"/>
      <c r="AW1214" s="35"/>
      <c r="AX1214" s="35"/>
      <c r="AY1214" s="35"/>
      <c r="AZ1214" s="17">
        <f t="shared" ref="AZ1214" si="2738">AZ1213+1</f>
        <v>47230</v>
      </c>
      <c r="BA1214" s="216">
        <f t="shared" si="2636"/>
        <v>7</v>
      </c>
      <c r="BB1214" s="216">
        <f t="shared" ref="BB1214" si="2739">BB1213+1</f>
        <v>1209</v>
      </c>
      <c r="BC1214" s="16">
        <f t="shared" si="2638"/>
        <v>3.3123287671232875</v>
      </c>
      <c r="BD1214" s="16">
        <f>IF(Template!$F$7="Linear interpolation",LinInterp($AO$5:$AO$18,$AM$5:$AM$18,BC1214),CubicSpline($AO$5:$AO$18,$AM$5:$AM$18,BC1214))</f>
        <v>14.094333374943654</v>
      </c>
      <c r="BE1214" s="221">
        <f t="shared" si="2717"/>
        <v>1.5476667191922262</v>
      </c>
      <c r="BF1214" s="221">
        <f>BE1214/PRODUCT($BG$6:BG1213)</f>
        <v>1.0003833758487233</v>
      </c>
      <c r="BG1214" s="16">
        <f t="shared" si="2639"/>
        <v>1.0003834253053614</v>
      </c>
      <c r="BH1214" s="10">
        <f t="shared" si="2640"/>
        <v>13.99502364569094</v>
      </c>
      <c r="BI1214" s="90"/>
      <c r="BJ1214" s="17">
        <f t="shared" si="2623"/>
        <v>47207</v>
      </c>
      <c r="BK1214" s="16">
        <f t="shared" si="2616"/>
        <v>14.002174368690223</v>
      </c>
      <c r="BL1214" s="10">
        <f ca="1">IFERROR(AVERAGE(INDIRECT("BK"&amp;AC1214-Template!$F$10+1):INDIRECT("BK"&amp;AC1214)),0)</f>
        <v>14.000579307528659</v>
      </c>
      <c r="BM1214" s="35"/>
      <c r="BN1214" s="86"/>
      <c r="BO1214" s="35"/>
      <c r="BP1214" s="35"/>
      <c r="BQ1214" s="35"/>
      <c r="BR1214" s="35"/>
      <c r="BS1214" s="35"/>
      <c r="BT1214" s="35"/>
      <c r="BU1214" s="35"/>
      <c r="BV1214" s="35"/>
      <c r="BW1214" s="35"/>
      <c r="BX1214" s="35"/>
      <c r="BY1214" s="35"/>
      <c r="BZ1214" s="35"/>
      <c r="CA1214" s="35"/>
      <c r="CB1214" s="35"/>
      <c r="CC1214" s="35"/>
      <c r="CD1214" s="35"/>
      <c r="CE1214" s="35"/>
      <c r="CF1214" s="35"/>
      <c r="CG1214" s="35"/>
      <c r="CH1214" s="35"/>
    </row>
    <row r="1215" spans="1:86" ht="15.6" x14ac:dyDescent="0.3">
      <c r="A1215" s="35"/>
      <c r="B1215" s="86"/>
      <c r="C1215" s="35"/>
      <c r="D1215" s="35"/>
      <c r="E1215" s="35"/>
      <c r="F1215" s="35"/>
      <c r="G1215" s="35"/>
      <c r="H1215" s="35"/>
      <c r="I1215" s="35"/>
      <c r="J1215" s="35"/>
      <c r="K1215" s="35"/>
      <c r="L1215" s="35"/>
      <c r="M1215" s="35"/>
      <c r="N1215" s="35"/>
      <c r="O1215" s="35"/>
      <c r="P1215" s="35"/>
      <c r="Q1215" s="35"/>
      <c r="R1215" s="35"/>
      <c r="S1215" s="35"/>
      <c r="T1215" s="17">
        <f t="shared" si="2617"/>
        <v>47231</v>
      </c>
      <c r="U1215" s="216">
        <f t="shared" si="2610"/>
        <v>1</v>
      </c>
      <c r="V1215" s="216">
        <f t="shared" si="2617"/>
        <v>1210</v>
      </c>
      <c r="W1215" s="16">
        <f t="shared" si="2624"/>
        <v>3.3150684931506849</v>
      </c>
      <c r="X1215" s="16" t="e">
        <f>IF(Template!$F$7="Linear interpolation",LinInterp($I$5:$I$22,$G$5:$G$22,W1215),CubicSpline($I$5:$I$22,$G$5:$G$22,W1215))</f>
        <v>#VALUE!</v>
      </c>
      <c r="Y1215" s="221" t="e">
        <f t="shared" si="2611"/>
        <v>#VALUE!</v>
      </c>
      <c r="Z1215" s="221" t="e">
        <f>Y1215/PRODUCT($AA$6:AA1214)</f>
        <v>#VALUE!</v>
      </c>
      <c r="AA1215" s="16" t="e">
        <f t="shared" si="2618"/>
        <v>#VALUE!</v>
      </c>
      <c r="AB1215" s="10" t="e">
        <f t="shared" si="2619"/>
        <v>#VALUE!</v>
      </c>
      <c r="AC1215" s="90">
        <f t="shared" si="2612"/>
        <v>1215</v>
      </c>
      <c r="AD1215" s="17">
        <f t="shared" si="2620"/>
        <v>47208</v>
      </c>
      <c r="AE1215" s="16" t="e">
        <f t="shared" si="2613"/>
        <v>#VALUE!</v>
      </c>
      <c r="AF1215" s="10">
        <f ca="1">IFERROR(AVERAGE(INDIRECT("AE"&amp;AC1215-Template!$F$10+1):INDIRECT("AE"&amp;AC1215)),0)</f>
        <v>0</v>
      </c>
      <c r="AG1215" s="35"/>
      <c r="AH1215" s="86"/>
      <c r="AI1215" s="35"/>
      <c r="AJ1215" s="35"/>
      <c r="AK1215" s="35"/>
      <c r="AL1215" s="35"/>
      <c r="AM1215" s="35"/>
      <c r="AN1215" s="35"/>
      <c r="AO1215" s="35"/>
      <c r="AP1215" s="35"/>
      <c r="AQ1215" s="35"/>
      <c r="AR1215" s="35"/>
      <c r="AS1215" s="35"/>
      <c r="AT1215" s="35"/>
      <c r="AU1215" s="35"/>
      <c r="AV1215" s="35"/>
      <c r="AW1215" s="35"/>
      <c r="AX1215" s="35"/>
      <c r="AY1215" s="35"/>
      <c r="AZ1215" s="17">
        <f t="shared" ref="AZ1215" si="2740">AZ1214+1</f>
        <v>47231</v>
      </c>
      <c r="BA1215" s="216">
        <f t="shared" si="2636"/>
        <v>1</v>
      </c>
      <c r="BB1215" s="216">
        <f t="shared" ref="BB1215" si="2741">BB1214+1</f>
        <v>1210</v>
      </c>
      <c r="BC1215" s="16">
        <f t="shared" si="2638"/>
        <v>3.3150684931506849</v>
      </c>
      <c r="BD1215" s="16">
        <f>IF(Template!$F$7="Linear interpolation",LinInterp($AO$5:$AO$18,$AM$5:$AM$18,BC1215),CubicSpline($AO$5:$AO$18,$AM$5:$AM$18,BC1215))</f>
        <v>14.095092386891528</v>
      </c>
      <c r="BE1215" s="221">
        <f t="shared" si="2717"/>
        <v>1.5482600552382824</v>
      </c>
      <c r="BF1215" s="221">
        <f>BE1215/PRODUCT($BG$6:BG1214)</f>
        <v>1.0003833251024334</v>
      </c>
      <c r="BG1215" s="16">
        <f t="shared" si="2639"/>
        <v>1.0003833251024334</v>
      </c>
      <c r="BH1215" s="10">
        <f t="shared" si="2640"/>
        <v>13.991366238820579</v>
      </c>
      <c r="BI1215" s="90"/>
      <c r="BJ1215" s="17">
        <f t="shared" si="2623"/>
        <v>47208</v>
      </c>
      <c r="BK1215" s="16">
        <f t="shared" si="2616"/>
        <v>14.002174368690223</v>
      </c>
      <c r="BL1215" s="10">
        <f ca="1">IFERROR(AVERAGE(INDIRECT("BK"&amp;AC1215-Template!$F$10+1):INDIRECT("BK"&amp;AC1215)),0)</f>
        <v>14.000781562266459</v>
      </c>
      <c r="BM1215" s="35"/>
      <c r="BN1215" s="86"/>
      <c r="BO1215" s="35"/>
      <c r="BP1215" s="35"/>
      <c r="BQ1215" s="35"/>
      <c r="BR1215" s="35"/>
      <c r="BS1215" s="35"/>
      <c r="BT1215" s="35"/>
      <c r="BU1215" s="35"/>
      <c r="BV1215" s="35"/>
      <c r="BW1215" s="35"/>
      <c r="BX1215" s="35"/>
      <c r="BY1215" s="35"/>
      <c r="BZ1215" s="35"/>
      <c r="CA1215" s="35"/>
      <c r="CB1215" s="35"/>
      <c r="CC1215" s="35"/>
      <c r="CD1215" s="35"/>
      <c r="CE1215" s="35"/>
      <c r="CF1215" s="35"/>
      <c r="CG1215" s="35"/>
      <c r="CH1215" s="35"/>
    </row>
    <row r="1216" spans="1:86" ht="15.6" x14ac:dyDescent="0.3">
      <c r="A1216" s="35"/>
      <c r="B1216" s="86"/>
      <c r="C1216" s="35"/>
      <c r="D1216" s="35"/>
      <c r="E1216" s="35"/>
      <c r="F1216" s="35"/>
      <c r="G1216" s="35"/>
      <c r="H1216" s="35"/>
      <c r="I1216" s="35"/>
      <c r="J1216" s="35"/>
      <c r="K1216" s="35"/>
      <c r="L1216" s="35"/>
      <c r="M1216" s="35"/>
      <c r="N1216" s="35"/>
      <c r="O1216" s="35"/>
      <c r="P1216" s="35"/>
      <c r="Q1216" s="35"/>
      <c r="R1216" s="35"/>
      <c r="S1216" s="35"/>
      <c r="T1216" s="17">
        <f t="shared" si="2617"/>
        <v>47232</v>
      </c>
      <c r="U1216" s="216">
        <f t="shared" si="2610"/>
        <v>2</v>
      </c>
      <c r="V1216" s="216">
        <f t="shared" si="2617"/>
        <v>1211</v>
      </c>
      <c r="W1216" s="16">
        <f t="shared" si="2624"/>
        <v>3.3178082191780822</v>
      </c>
      <c r="X1216" s="16" t="e">
        <f>IF(Template!$F$7="Linear interpolation",LinInterp($I$5:$I$22,$G$5:$G$22,W1216),CubicSpline($I$5:$I$22,$G$5:$G$22,W1216))</f>
        <v>#VALUE!</v>
      </c>
      <c r="Y1216" s="221" t="e">
        <f t="shared" si="2611"/>
        <v>#VALUE!</v>
      </c>
      <c r="Z1216" s="221" t="e">
        <f>Y1216/PRODUCT($AA$6:AA1215)</f>
        <v>#VALUE!</v>
      </c>
      <c r="AA1216" s="16" t="e">
        <f t="shared" si="2618"/>
        <v>#VALUE!</v>
      </c>
      <c r="AB1216" s="10" t="e">
        <f t="shared" si="2619"/>
        <v>#VALUE!</v>
      </c>
      <c r="AC1216" s="90">
        <f t="shared" si="2612"/>
        <v>1216</v>
      </c>
      <c r="AD1216" s="17">
        <f t="shared" si="2620"/>
        <v>47209</v>
      </c>
      <c r="AE1216" s="16" t="e">
        <f t="shared" si="2613"/>
        <v>#VALUE!</v>
      </c>
      <c r="AF1216" s="10">
        <f ca="1">IFERROR(AVERAGE(INDIRECT("AE"&amp;AC1216-Template!$F$10+1):INDIRECT("AE"&amp;AC1216)),0)</f>
        <v>0</v>
      </c>
      <c r="AG1216" s="35"/>
      <c r="AH1216" s="86"/>
      <c r="AI1216" s="35"/>
      <c r="AJ1216" s="35"/>
      <c r="AK1216" s="35"/>
      <c r="AL1216" s="35"/>
      <c r="AM1216" s="35"/>
      <c r="AN1216" s="35"/>
      <c r="AO1216" s="35"/>
      <c r="AP1216" s="35"/>
      <c r="AQ1216" s="35"/>
      <c r="AR1216" s="35"/>
      <c r="AS1216" s="35"/>
      <c r="AT1216" s="35"/>
      <c r="AU1216" s="35"/>
      <c r="AV1216" s="35"/>
      <c r="AW1216" s="35"/>
      <c r="AX1216" s="35"/>
      <c r="AY1216" s="35"/>
      <c r="AZ1216" s="17">
        <f t="shared" ref="AZ1216" si="2742">AZ1215+1</f>
        <v>47232</v>
      </c>
      <c r="BA1216" s="216">
        <f t="shared" si="2636"/>
        <v>2</v>
      </c>
      <c r="BB1216" s="216">
        <f t="shared" ref="BB1216" si="2743">BB1215+1</f>
        <v>1211</v>
      </c>
      <c r="BC1216" s="16">
        <f t="shared" si="2638"/>
        <v>3.3178082191780822</v>
      </c>
      <c r="BD1216" s="16">
        <f>IF(Template!$F$7="Linear interpolation",LinInterp($AO$5:$AO$18,$AM$5:$AM$18,BC1216),CubicSpline($AO$5:$AO$18,$AM$5:$AM$18,BC1216))</f>
        <v>14.095849524437213</v>
      </c>
      <c r="BE1216" s="221">
        <f t="shared" si="2717"/>
        <v>1.5488535905637342</v>
      </c>
      <c r="BF1216" s="221">
        <f>BE1216/PRODUCT($BG$6:BG1215)</f>
        <v>1.0003833563511786</v>
      </c>
      <c r="BG1216" s="16">
        <f t="shared" si="2639"/>
        <v>1.0003833563511786</v>
      </c>
      <c r="BH1216" s="10">
        <f t="shared" si="2640"/>
        <v>13.992506818018446</v>
      </c>
      <c r="BI1216" s="90"/>
      <c r="BJ1216" s="17">
        <f t="shared" si="2623"/>
        <v>47209</v>
      </c>
      <c r="BK1216" s="16">
        <f t="shared" si="2616"/>
        <v>14.002174368690223</v>
      </c>
      <c r="BL1216" s="10">
        <f ca="1">IFERROR(AVERAGE(INDIRECT("BK"&amp;AC1216-Template!$F$10+1):INDIRECT("BK"&amp;AC1216)),0)</f>
        <v>14.000967049259797</v>
      </c>
      <c r="BM1216" s="35"/>
      <c r="BN1216" s="86"/>
      <c r="BO1216" s="35"/>
      <c r="BP1216" s="35"/>
      <c r="BQ1216" s="35"/>
      <c r="BR1216" s="35"/>
      <c r="BS1216" s="35"/>
      <c r="BT1216" s="35"/>
      <c r="BU1216" s="35"/>
      <c r="BV1216" s="35"/>
      <c r="BW1216" s="35"/>
      <c r="BX1216" s="35"/>
      <c r="BY1216" s="35"/>
      <c r="BZ1216" s="35"/>
      <c r="CA1216" s="35"/>
      <c r="CB1216" s="35"/>
      <c r="CC1216" s="35"/>
      <c r="CD1216" s="35"/>
      <c r="CE1216" s="35"/>
      <c r="CF1216" s="35"/>
      <c r="CG1216" s="35"/>
      <c r="CH1216" s="35"/>
    </row>
    <row r="1217" spans="1:86" ht="15.6" x14ac:dyDescent="0.3">
      <c r="A1217" s="35"/>
      <c r="B1217" s="86"/>
      <c r="C1217" s="35"/>
      <c r="D1217" s="35"/>
      <c r="E1217" s="35"/>
      <c r="F1217" s="35"/>
      <c r="G1217" s="35"/>
      <c r="H1217" s="35"/>
      <c r="I1217" s="35"/>
      <c r="J1217" s="35"/>
      <c r="K1217" s="35"/>
      <c r="L1217" s="35"/>
      <c r="M1217" s="35"/>
      <c r="N1217" s="35"/>
      <c r="O1217" s="35"/>
      <c r="P1217" s="35"/>
      <c r="Q1217" s="35"/>
      <c r="R1217" s="35"/>
      <c r="S1217" s="35"/>
      <c r="T1217" s="17">
        <f t="shared" si="2617"/>
        <v>47233</v>
      </c>
      <c r="U1217" s="216">
        <f t="shared" si="2610"/>
        <v>3</v>
      </c>
      <c r="V1217" s="216">
        <f t="shared" si="2617"/>
        <v>1212</v>
      </c>
      <c r="W1217" s="16">
        <f t="shared" si="2624"/>
        <v>3.3205479452054796</v>
      </c>
      <c r="X1217" s="16" t="e">
        <f>IF(Template!$F$7="Linear interpolation",LinInterp($I$5:$I$22,$G$5:$G$22,W1217),CubicSpline($I$5:$I$22,$G$5:$G$22,W1217))</f>
        <v>#VALUE!</v>
      </c>
      <c r="Y1217" s="221" t="e">
        <f t="shared" si="2611"/>
        <v>#VALUE!</v>
      </c>
      <c r="Z1217" s="221" t="e">
        <f>Y1217/PRODUCT($AA$6:AA1216)</f>
        <v>#VALUE!</v>
      </c>
      <c r="AA1217" s="16" t="e">
        <f t="shared" si="2618"/>
        <v>#VALUE!</v>
      </c>
      <c r="AB1217" s="10" t="e">
        <f t="shared" si="2619"/>
        <v>#VALUE!</v>
      </c>
      <c r="AC1217" s="90">
        <f t="shared" si="2612"/>
        <v>1217</v>
      </c>
      <c r="AD1217" s="17">
        <f t="shared" si="2620"/>
        <v>47210</v>
      </c>
      <c r="AE1217" s="16" t="e">
        <f t="shared" si="2613"/>
        <v>#VALUE!</v>
      </c>
      <c r="AF1217" s="10">
        <f ca="1">IFERROR(AVERAGE(INDIRECT("AE"&amp;AC1217-Template!$F$10+1):INDIRECT("AE"&amp;AC1217)),0)</f>
        <v>0</v>
      </c>
      <c r="AG1217" s="35"/>
      <c r="AH1217" s="86"/>
      <c r="AI1217" s="35"/>
      <c r="AJ1217" s="35"/>
      <c r="AK1217" s="35"/>
      <c r="AL1217" s="35"/>
      <c r="AM1217" s="35"/>
      <c r="AN1217" s="35"/>
      <c r="AO1217" s="35"/>
      <c r="AP1217" s="35"/>
      <c r="AQ1217" s="35"/>
      <c r="AR1217" s="35"/>
      <c r="AS1217" s="35"/>
      <c r="AT1217" s="35"/>
      <c r="AU1217" s="35"/>
      <c r="AV1217" s="35"/>
      <c r="AW1217" s="35"/>
      <c r="AX1217" s="35"/>
      <c r="AY1217" s="35"/>
      <c r="AZ1217" s="17">
        <f t="shared" ref="AZ1217" si="2744">AZ1216+1</f>
        <v>47233</v>
      </c>
      <c r="BA1217" s="216">
        <f t="shared" si="2636"/>
        <v>3</v>
      </c>
      <c r="BB1217" s="216">
        <f t="shared" ref="BB1217" si="2745">BB1216+1</f>
        <v>1212</v>
      </c>
      <c r="BC1217" s="16">
        <f t="shared" si="2638"/>
        <v>3.3205479452054796</v>
      </c>
      <c r="BD1217" s="16">
        <f>IF(Template!$F$7="Linear interpolation",LinInterp($AO$5:$AO$18,$AM$5:$AM$18,BC1217),CubicSpline($AO$5:$AO$18,$AM$5:$AM$18,BC1217))</f>
        <v>14.0966047699026</v>
      </c>
      <c r="BE1217" s="221">
        <f t="shared" si="2717"/>
        <v>1.5494473242181037</v>
      </c>
      <c r="BF1217" s="221">
        <f>BE1217/PRODUCT($BG$6:BG1216)</f>
        <v>1.0003833374942517</v>
      </c>
      <c r="BG1217" s="16">
        <f t="shared" si="2639"/>
        <v>1.0003833374942517</v>
      </c>
      <c r="BH1217" s="10">
        <f t="shared" si="2640"/>
        <v>13.991818540186273</v>
      </c>
      <c r="BI1217" s="90"/>
      <c r="BJ1217" s="17">
        <f t="shared" si="2623"/>
        <v>47210</v>
      </c>
      <c r="BK1217" s="16">
        <f t="shared" si="2616"/>
        <v>14.0013986279649</v>
      </c>
      <c r="BL1217" s="10">
        <f ca="1">IFERROR(AVERAGE(INDIRECT("BK"&amp;AC1217-Template!$F$10+1):INDIRECT("BK"&amp;AC1217)),0)</f>
        <v>14.00112667822896</v>
      </c>
      <c r="BM1217" s="35"/>
      <c r="BN1217" s="86"/>
      <c r="BO1217" s="35"/>
      <c r="BP1217" s="35"/>
      <c r="BQ1217" s="35"/>
      <c r="BR1217" s="35"/>
      <c r="BS1217" s="35"/>
      <c r="BT1217" s="35"/>
      <c r="BU1217" s="35"/>
      <c r="BV1217" s="35"/>
      <c r="BW1217" s="35"/>
      <c r="BX1217" s="35"/>
      <c r="BY1217" s="35"/>
      <c r="BZ1217" s="35"/>
      <c r="CA1217" s="35"/>
      <c r="CB1217" s="35"/>
      <c r="CC1217" s="35"/>
      <c r="CD1217" s="35"/>
      <c r="CE1217" s="35"/>
      <c r="CF1217" s="35"/>
      <c r="CG1217" s="35"/>
      <c r="CH1217" s="35"/>
    </row>
    <row r="1218" spans="1:86" ht="15.6" x14ac:dyDescent="0.3">
      <c r="A1218" s="35"/>
      <c r="B1218" s="86"/>
      <c r="C1218" s="35"/>
      <c r="D1218" s="35"/>
      <c r="E1218" s="35"/>
      <c r="F1218" s="35"/>
      <c r="G1218" s="35"/>
      <c r="H1218" s="35"/>
      <c r="I1218" s="35"/>
      <c r="J1218" s="35"/>
      <c r="K1218" s="35"/>
      <c r="L1218" s="35"/>
      <c r="M1218" s="35"/>
      <c r="N1218" s="35"/>
      <c r="O1218" s="35"/>
      <c r="P1218" s="35"/>
      <c r="Q1218" s="35"/>
      <c r="R1218" s="35"/>
      <c r="S1218" s="35"/>
      <c r="T1218" s="17">
        <f t="shared" si="2617"/>
        <v>47234</v>
      </c>
      <c r="U1218" s="216">
        <f t="shared" si="2610"/>
        <v>4</v>
      </c>
      <c r="V1218" s="216">
        <f t="shared" si="2617"/>
        <v>1213</v>
      </c>
      <c r="W1218" s="16">
        <f t="shared" si="2624"/>
        <v>3.3232876712328765</v>
      </c>
      <c r="X1218" s="16" t="e">
        <f>IF(Template!$F$7="Linear interpolation",LinInterp($I$5:$I$22,$G$5:$G$22,W1218),CubicSpline($I$5:$I$22,$G$5:$G$22,W1218))</f>
        <v>#VALUE!</v>
      </c>
      <c r="Y1218" s="221" t="e">
        <f t="shared" si="2611"/>
        <v>#VALUE!</v>
      </c>
      <c r="Z1218" s="221" t="e">
        <f>Y1218/PRODUCT($AA$6:AA1217)</f>
        <v>#VALUE!</v>
      </c>
      <c r="AA1218" s="16" t="e">
        <f t="shared" si="2618"/>
        <v>#VALUE!</v>
      </c>
      <c r="AB1218" s="10" t="e">
        <f t="shared" si="2619"/>
        <v>#VALUE!</v>
      </c>
      <c r="AC1218" s="90">
        <f t="shared" si="2612"/>
        <v>1218</v>
      </c>
      <c r="AD1218" s="17">
        <f t="shared" si="2620"/>
        <v>47211</v>
      </c>
      <c r="AE1218" s="16" t="e">
        <f t="shared" si="2613"/>
        <v>#VALUE!</v>
      </c>
      <c r="AF1218" s="10">
        <f ca="1">IFERROR(AVERAGE(INDIRECT("AE"&amp;AC1218-Template!$F$10+1):INDIRECT("AE"&amp;AC1218)),0)</f>
        <v>0</v>
      </c>
      <c r="AG1218" s="35"/>
      <c r="AH1218" s="86"/>
      <c r="AI1218" s="35"/>
      <c r="AJ1218" s="35"/>
      <c r="AK1218" s="35"/>
      <c r="AL1218" s="35"/>
      <c r="AM1218" s="35"/>
      <c r="AN1218" s="35"/>
      <c r="AO1218" s="35"/>
      <c r="AP1218" s="35"/>
      <c r="AQ1218" s="35"/>
      <c r="AR1218" s="35"/>
      <c r="AS1218" s="35"/>
      <c r="AT1218" s="35"/>
      <c r="AU1218" s="35"/>
      <c r="AV1218" s="35"/>
      <c r="AW1218" s="35"/>
      <c r="AX1218" s="35"/>
      <c r="AY1218" s="35"/>
      <c r="AZ1218" s="17">
        <f t="shared" ref="AZ1218" si="2746">AZ1217+1</f>
        <v>47234</v>
      </c>
      <c r="BA1218" s="216">
        <f t="shared" si="2636"/>
        <v>4</v>
      </c>
      <c r="BB1218" s="216">
        <f t="shared" ref="BB1218" si="2747">BB1217+1</f>
        <v>1213</v>
      </c>
      <c r="BC1218" s="16">
        <f t="shared" si="2638"/>
        <v>3.3232876712328765</v>
      </c>
      <c r="BD1218" s="16">
        <f>IF(Template!$F$7="Linear interpolation",LinInterp($AO$5:$AO$18,$AM$5:$AM$18,BC1218),CubicSpline($AO$5:$AO$18,$AM$5:$AM$18,BC1218))</f>
        <v>14.09735810560958</v>
      </c>
      <c r="BE1218" s="221">
        <f t="shared" si="2717"/>
        <v>1.5500412552467728</v>
      </c>
      <c r="BF1218" s="221">
        <f>BE1218/PRODUCT($BG$6:BG1217)</f>
        <v>1.0003833179866046</v>
      </c>
      <c r="BG1218" s="16">
        <f t="shared" si="2639"/>
        <v>1.0003833179866046</v>
      </c>
      <c r="BH1218" s="10">
        <f t="shared" si="2640"/>
        <v>13.991106511068828</v>
      </c>
      <c r="BI1218" s="90"/>
      <c r="BJ1218" s="17">
        <f t="shared" si="2623"/>
        <v>47211</v>
      </c>
      <c r="BK1218" s="16">
        <f t="shared" si="2616"/>
        <v>14.001582953758195</v>
      </c>
      <c r="BL1218" s="10">
        <f ca="1">IFERROR(AVERAGE(INDIRECT("BK"&amp;AC1218-Template!$F$10+1):INDIRECT("BK"&amp;AC1218)),0)</f>
        <v>14.001292451391233</v>
      </c>
      <c r="BM1218" s="35"/>
      <c r="BN1218" s="86"/>
      <c r="BO1218" s="35"/>
      <c r="BP1218" s="35"/>
      <c r="BQ1218" s="35"/>
      <c r="BR1218" s="35"/>
      <c r="BS1218" s="35"/>
      <c r="BT1218" s="35"/>
      <c r="BU1218" s="35"/>
      <c r="BV1218" s="35"/>
      <c r="BW1218" s="35"/>
      <c r="BX1218" s="35"/>
      <c r="BY1218" s="35"/>
      <c r="BZ1218" s="35"/>
      <c r="CA1218" s="35"/>
      <c r="CB1218" s="35"/>
      <c r="CC1218" s="35"/>
      <c r="CD1218" s="35"/>
      <c r="CE1218" s="35"/>
      <c r="CF1218" s="35"/>
      <c r="CG1218" s="35"/>
      <c r="CH1218" s="35"/>
    </row>
    <row r="1219" spans="1:86" ht="15.6" x14ac:dyDescent="0.3">
      <c r="A1219" s="35"/>
      <c r="B1219" s="86"/>
      <c r="C1219" s="35"/>
      <c r="D1219" s="35"/>
      <c r="E1219" s="35"/>
      <c r="F1219" s="35"/>
      <c r="G1219" s="35"/>
      <c r="H1219" s="35"/>
      <c r="I1219" s="35"/>
      <c r="J1219" s="35"/>
      <c r="K1219" s="35"/>
      <c r="L1219" s="35"/>
      <c r="M1219" s="35"/>
      <c r="N1219" s="35"/>
      <c r="O1219" s="35"/>
      <c r="P1219" s="35"/>
      <c r="Q1219" s="35"/>
      <c r="R1219" s="35"/>
      <c r="S1219" s="35"/>
      <c r="T1219" s="17">
        <f t="shared" si="2617"/>
        <v>47235</v>
      </c>
      <c r="U1219" s="216">
        <f t="shared" si="2610"/>
        <v>5</v>
      </c>
      <c r="V1219" s="216">
        <f t="shared" si="2617"/>
        <v>1214</v>
      </c>
      <c r="W1219" s="16">
        <f t="shared" si="2624"/>
        <v>3.3260273972602739</v>
      </c>
      <c r="X1219" s="16" t="e">
        <f>IF(Template!$F$7="Linear interpolation",LinInterp($I$5:$I$22,$G$5:$G$22,W1219),CubicSpline($I$5:$I$22,$G$5:$G$22,W1219))</f>
        <v>#VALUE!</v>
      </c>
      <c r="Y1219" s="221" t="e">
        <f t="shared" si="2611"/>
        <v>#VALUE!</v>
      </c>
      <c r="Z1219" s="221" t="e">
        <f>Y1219/PRODUCT($AA$6:AA1218)</f>
        <v>#VALUE!</v>
      </c>
      <c r="AA1219" s="16" t="e">
        <f t="shared" si="2618"/>
        <v>#VALUE!</v>
      </c>
      <c r="AB1219" s="10" t="e">
        <f t="shared" si="2619"/>
        <v>#VALUE!</v>
      </c>
      <c r="AC1219" s="90">
        <f t="shared" si="2612"/>
        <v>1219</v>
      </c>
      <c r="AD1219" s="17">
        <f t="shared" si="2620"/>
        <v>47212</v>
      </c>
      <c r="AE1219" s="16" t="e">
        <f t="shared" si="2613"/>
        <v>#VALUE!</v>
      </c>
      <c r="AF1219" s="10">
        <f ca="1">IFERROR(AVERAGE(INDIRECT("AE"&amp;AC1219-Template!$F$10+1):INDIRECT("AE"&amp;AC1219)),0)</f>
        <v>0</v>
      </c>
      <c r="AG1219" s="35"/>
      <c r="AH1219" s="86"/>
      <c r="AI1219" s="35"/>
      <c r="AJ1219" s="35"/>
      <c r="AK1219" s="35"/>
      <c r="AL1219" s="35"/>
      <c r="AM1219" s="35"/>
      <c r="AN1219" s="35"/>
      <c r="AO1219" s="35"/>
      <c r="AP1219" s="35"/>
      <c r="AQ1219" s="35"/>
      <c r="AR1219" s="35"/>
      <c r="AS1219" s="35"/>
      <c r="AT1219" s="35"/>
      <c r="AU1219" s="35"/>
      <c r="AV1219" s="35"/>
      <c r="AW1219" s="35"/>
      <c r="AX1219" s="35"/>
      <c r="AY1219" s="35"/>
      <c r="AZ1219" s="17">
        <f t="shared" ref="AZ1219" si="2748">AZ1218+1</f>
        <v>47235</v>
      </c>
      <c r="BA1219" s="216">
        <f t="shared" si="2636"/>
        <v>5</v>
      </c>
      <c r="BB1219" s="216">
        <f t="shared" ref="BB1219" si="2749">BB1218+1</f>
        <v>1214</v>
      </c>
      <c r="BC1219" s="16">
        <f t="shared" si="2638"/>
        <v>3.3260273972602739</v>
      </c>
      <c r="BD1219" s="16">
        <f>IF(Template!$F$7="Linear interpolation",LinInterp($AO$5:$AO$18,$AM$5:$AM$18,BC1219),CubicSpline($AO$5:$AO$18,$AM$5:$AM$18,BC1219))</f>
        <v>14.098109513880043</v>
      </c>
      <c r="BE1219" s="221">
        <f t="shared" si="2717"/>
        <v>1.550635382690974</v>
      </c>
      <c r="BF1219" s="221">
        <f>BE1219/PRODUCT($BG$6:BG1218)</f>
        <v>1.0003832978265517</v>
      </c>
      <c r="BG1219" s="16">
        <f t="shared" si="2639"/>
        <v>1.0003832978265517</v>
      </c>
      <c r="BH1219" s="10">
        <f t="shared" si="2640"/>
        <v>13.990370669135777</v>
      </c>
      <c r="BI1219" s="90"/>
      <c r="BJ1219" s="17">
        <f t="shared" si="2623"/>
        <v>47212</v>
      </c>
      <c r="BK1219" s="16">
        <f t="shared" si="2616"/>
        <v>14.001379255593971</v>
      </c>
      <c r="BL1219" s="10">
        <f ca="1">IFERROR(AVERAGE(INDIRECT("BK"&amp;AC1219-Template!$F$10+1):INDIRECT("BK"&amp;AC1219)),0)</f>
        <v>14.001357649359266</v>
      </c>
      <c r="BM1219" s="35"/>
      <c r="BN1219" s="86"/>
      <c r="BO1219" s="35"/>
      <c r="BP1219" s="35"/>
      <c r="BQ1219" s="35"/>
      <c r="BR1219" s="35"/>
      <c r="BS1219" s="35"/>
      <c r="BT1219" s="35"/>
      <c r="BU1219" s="35"/>
      <c r="BV1219" s="35"/>
      <c r="BW1219" s="35"/>
      <c r="BX1219" s="35"/>
      <c r="BY1219" s="35"/>
      <c r="BZ1219" s="35"/>
      <c r="CA1219" s="35"/>
      <c r="CB1219" s="35"/>
      <c r="CC1219" s="35"/>
      <c r="CD1219" s="35"/>
      <c r="CE1219" s="35"/>
      <c r="CF1219" s="35"/>
      <c r="CG1219" s="35"/>
      <c r="CH1219" s="35"/>
    </row>
    <row r="1220" spans="1:86" ht="15.6" x14ac:dyDescent="0.3">
      <c r="A1220" s="35"/>
      <c r="B1220" s="86"/>
      <c r="C1220" s="35"/>
      <c r="D1220" s="35"/>
      <c r="E1220" s="35"/>
      <c r="F1220" s="35"/>
      <c r="G1220" s="35"/>
      <c r="H1220" s="35"/>
      <c r="I1220" s="35"/>
      <c r="J1220" s="35"/>
      <c r="K1220" s="35"/>
      <c r="L1220" s="35"/>
      <c r="M1220" s="35"/>
      <c r="N1220" s="35"/>
      <c r="O1220" s="35"/>
      <c r="P1220" s="35"/>
      <c r="Q1220" s="35"/>
      <c r="R1220" s="35"/>
      <c r="S1220" s="35"/>
      <c r="T1220" s="17">
        <f t="shared" si="2617"/>
        <v>47236</v>
      </c>
      <c r="U1220" s="216">
        <f t="shared" si="2610"/>
        <v>6</v>
      </c>
      <c r="V1220" s="216">
        <f t="shared" si="2617"/>
        <v>1215</v>
      </c>
      <c r="W1220" s="16">
        <f t="shared" si="2624"/>
        <v>3.3287671232876712</v>
      </c>
      <c r="X1220" s="16" t="e">
        <f>IF(Template!$F$7="Linear interpolation",LinInterp($I$5:$I$22,$G$5:$G$22,W1220),CubicSpline($I$5:$I$22,$G$5:$G$22,W1220))</f>
        <v>#VALUE!</v>
      </c>
      <c r="Y1220" s="221" t="e">
        <f t="shared" si="2611"/>
        <v>#VALUE!</v>
      </c>
      <c r="Z1220" s="221" t="e">
        <f>Y1220/PRODUCT($AA$6:AA1219)</f>
        <v>#VALUE!</v>
      </c>
      <c r="AA1220" s="16" t="e">
        <f t="shared" si="2618"/>
        <v>#VALUE!</v>
      </c>
      <c r="AB1220" s="10" t="e">
        <f t="shared" si="2619"/>
        <v>#VALUE!</v>
      </c>
      <c r="AC1220" s="90">
        <f t="shared" si="2612"/>
        <v>1220</v>
      </c>
      <c r="AD1220" s="17">
        <f t="shared" si="2620"/>
        <v>47213</v>
      </c>
      <c r="AE1220" s="16" t="e">
        <f t="shared" si="2613"/>
        <v>#VALUE!</v>
      </c>
      <c r="AF1220" s="10">
        <f ca="1">IFERROR(AVERAGE(INDIRECT("AE"&amp;AC1220-Template!$F$10+1):INDIRECT("AE"&amp;AC1220)),0)</f>
        <v>0</v>
      </c>
      <c r="AG1220" s="35"/>
      <c r="AH1220" s="86"/>
      <c r="AI1220" s="35"/>
      <c r="AJ1220" s="35"/>
      <c r="AK1220" s="35"/>
      <c r="AL1220" s="35"/>
      <c r="AM1220" s="35"/>
      <c r="AN1220" s="35"/>
      <c r="AO1220" s="35"/>
      <c r="AP1220" s="35"/>
      <c r="AQ1220" s="35"/>
      <c r="AR1220" s="35"/>
      <c r="AS1220" s="35"/>
      <c r="AT1220" s="35"/>
      <c r="AU1220" s="35"/>
      <c r="AV1220" s="35"/>
      <c r="AW1220" s="35"/>
      <c r="AX1220" s="35"/>
      <c r="AY1220" s="35"/>
      <c r="AZ1220" s="17">
        <f t="shared" ref="AZ1220" si="2750">AZ1219+1</f>
        <v>47236</v>
      </c>
      <c r="BA1220" s="216">
        <f t="shared" si="2636"/>
        <v>6</v>
      </c>
      <c r="BB1220" s="216">
        <f t="shared" ref="BB1220" si="2751">BB1219+1</f>
        <v>1215</v>
      </c>
      <c r="BC1220" s="16">
        <f t="shared" si="2638"/>
        <v>3.3287671232876712</v>
      </c>
      <c r="BD1220" s="16">
        <f>IF(Template!$F$7="Linear interpolation",LinInterp($AO$5:$AO$18,$AM$5:$AM$18,BC1220),CubicSpline($AO$5:$AO$18,$AM$5:$AM$18,BC1220))</f>
        <v>14.098858977035881</v>
      </c>
      <c r="BE1220" s="221">
        <f t="shared" si="2717"/>
        <v>1.5512297055877897</v>
      </c>
      <c r="BF1220" s="221">
        <f>BE1220/PRODUCT($BG$6:BG1219)</f>
        <v>1.0003832770124104</v>
      </c>
      <c r="BG1220" s="16">
        <f t="shared" si="2639"/>
        <v>1.0003832978265517</v>
      </c>
      <c r="BH1220" s="10">
        <f t="shared" si="2640"/>
        <v>13.990370669135777</v>
      </c>
      <c r="BI1220" s="90"/>
      <c r="BJ1220" s="17">
        <f t="shared" si="2623"/>
        <v>47213</v>
      </c>
      <c r="BK1220" s="16">
        <f t="shared" si="2616"/>
        <v>14.001153096757868</v>
      </c>
      <c r="BL1220" s="10">
        <f ca="1">IFERROR(AVERAGE(INDIRECT("BK"&amp;AC1220-Template!$F$10+1):INDIRECT("BK"&amp;AC1220)),0)</f>
        <v>14.001448854432864</v>
      </c>
      <c r="BM1220" s="35"/>
      <c r="BN1220" s="86"/>
      <c r="BO1220" s="35"/>
      <c r="BP1220" s="35"/>
      <c r="BQ1220" s="35"/>
      <c r="BR1220" s="35"/>
      <c r="BS1220" s="35"/>
      <c r="BT1220" s="35"/>
      <c r="BU1220" s="35"/>
      <c r="BV1220" s="35"/>
      <c r="BW1220" s="35"/>
      <c r="BX1220" s="35"/>
      <c r="BY1220" s="35"/>
      <c r="BZ1220" s="35"/>
      <c r="CA1220" s="35"/>
      <c r="CB1220" s="35"/>
      <c r="CC1220" s="35"/>
      <c r="CD1220" s="35"/>
      <c r="CE1220" s="35"/>
      <c r="CF1220" s="35"/>
      <c r="CG1220" s="35"/>
      <c r="CH1220" s="35"/>
    </row>
    <row r="1221" spans="1:86" ht="15.6" x14ac:dyDescent="0.3">
      <c r="A1221" s="35"/>
      <c r="B1221" s="86"/>
      <c r="C1221" s="35"/>
      <c r="D1221" s="35"/>
      <c r="E1221" s="35"/>
      <c r="F1221" s="35"/>
      <c r="G1221" s="35"/>
      <c r="H1221" s="35"/>
      <c r="I1221" s="35"/>
      <c r="J1221" s="35"/>
      <c r="K1221" s="35"/>
      <c r="L1221" s="35"/>
      <c r="M1221" s="35"/>
      <c r="N1221" s="35"/>
      <c r="O1221" s="35"/>
      <c r="P1221" s="35"/>
      <c r="Q1221" s="35"/>
      <c r="R1221" s="35"/>
      <c r="S1221" s="35"/>
      <c r="T1221" s="17">
        <f t="shared" si="2617"/>
        <v>47237</v>
      </c>
      <c r="U1221" s="216">
        <f t="shared" si="2610"/>
        <v>7</v>
      </c>
      <c r="V1221" s="216">
        <f t="shared" si="2617"/>
        <v>1216</v>
      </c>
      <c r="W1221" s="16">
        <f t="shared" si="2624"/>
        <v>3.3315068493150686</v>
      </c>
      <c r="X1221" s="16" t="e">
        <f>IF(Template!$F$7="Linear interpolation",LinInterp($I$5:$I$22,$G$5:$G$22,W1221),CubicSpline($I$5:$I$22,$G$5:$G$22,W1221))</f>
        <v>#VALUE!</v>
      </c>
      <c r="Y1221" s="221" t="e">
        <f t="shared" si="2611"/>
        <v>#VALUE!</v>
      </c>
      <c r="Z1221" s="221" t="e">
        <f>Y1221/PRODUCT($AA$6:AA1220)</f>
        <v>#VALUE!</v>
      </c>
      <c r="AA1221" s="16" t="e">
        <f t="shared" si="2618"/>
        <v>#VALUE!</v>
      </c>
      <c r="AB1221" s="10" t="e">
        <f t="shared" si="2619"/>
        <v>#VALUE!</v>
      </c>
      <c r="AC1221" s="90">
        <f t="shared" si="2612"/>
        <v>1221</v>
      </c>
      <c r="AD1221" s="17">
        <f t="shared" si="2620"/>
        <v>47214</v>
      </c>
      <c r="AE1221" s="16" t="e">
        <f t="shared" si="2613"/>
        <v>#VALUE!</v>
      </c>
      <c r="AF1221" s="10">
        <f ca="1">IFERROR(AVERAGE(INDIRECT("AE"&amp;AC1221-Template!$F$10+1):INDIRECT("AE"&amp;AC1221)),0)</f>
        <v>0</v>
      </c>
      <c r="AG1221" s="35"/>
      <c r="AH1221" s="86"/>
      <c r="AI1221" s="35"/>
      <c r="AJ1221" s="35"/>
      <c r="AK1221" s="35"/>
      <c r="AL1221" s="35"/>
      <c r="AM1221" s="35"/>
      <c r="AN1221" s="35"/>
      <c r="AO1221" s="35"/>
      <c r="AP1221" s="35"/>
      <c r="AQ1221" s="35"/>
      <c r="AR1221" s="35"/>
      <c r="AS1221" s="35"/>
      <c r="AT1221" s="35"/>
      <c r="AU1221" s="35"/>
      <c r="AV1221" s="35"/>
      <c r="AW1221" s="35"/>
      <c r="AX1221" s="35"/>
      <c r="AY1221" s="35"/>
      <c r="AZ1221" s="17">
        <f t="shared" ref="AZ1221" si="2752">AZ1220+1</f>
        <v>47237</v>
      </c>
      <c r="BA1221" s="216">
        <f t="shared" si="2636"/>
        <v>7</v>
      </c>
      <c r="BB1221" s="216">
        <f t="shared" ref="BB1221" si="2753">BB1220+1</f>
        <v>1216</v>
      </c>
      <c r="BC1221" s="16">
        <f t="shared" si="2638"/>
        <v>3.3315068493150686</v>
      </c>
      <c r="BD1221" s="16">
        <f>IF(Template!$F$7="Linear interpolation",LinInterp($AO$5:$AO$18,$AM$5:$AM$18,BC1221),CubicSpline($AO$5:$AO$18,$AM$5:$AM$18,BC1221))</f>
        <v>14.099606477398988</v>
      </c>
      <c r="BE1221" s="221">
        <f t="shared" si="2717"/>
        <v>1.55182422297014</v>
      </c>
      <c r="BF1221" s="221">
        <f>BE1221/PRODUCT($BG$6:BG1220)</f>
        <v>1.0003832347283552</v>
      </c>
      <c r="BG1221" s="16">
        <f t="shared" si="2639"/>
        <v>1.0003832978265517</v>
      </c>
      <c r="BH1221" s="10">
        <f t="shared" si="2640"/>
        <v>13.990370669135777</v>
      </c>
      <c r="BI1221" s="90"/>
      <c r="BJ1221" s="17">
        <f t="shared" si="2623"/>
        <v>47214</v>
      </c>
      <c r="BK1221" s="16">
        <f t="shared" si="2616"/>
        <v>14.000904415776283</v>
      </c>
      <c r="BL1221" s="10">
        <f ca="1">IFERROR(AVERAGE(INDIRECT("BK"&amp;AC1221-Template!$F$10+1):INDIRECT("BK"&amp;AC1221)),0)</f>
        <v>14.001518428364076</v>
      </c>
      <c r="BM1221" s="35"/>
      <c r="BN1221" s="86"/>
      <c r="BO1221" s="35"/>
      <c r="BP1221" s="35"/>
      <c r="BQ1221" s="35"/>
      <c r="BR1221" s="35"/>
      <c r="BS1221" s="35"/>
      <c r="BT1221" s="35"/>
      <c r="BU1221" s="35"/>
      <c r="BV1221" s="35"/>
      <c r="BW1221" s="35"/>
      <c r="BX1221" s="35"/>
      <c r="BY1221" s="35"/>
      <c r="BZ1221" s="35"/>
      <c r="CA1221" s="35"/>
      <c r="CB1221" s="35"/>
      <c r="CC1221" s="35"/>
      <c r="CD1221" s="35"/>
      <c r="CE1221" s="35"/>
      <c r="CF1221" s="35"/>
      <c r="CG1221" s="35"/>
      <c r="CH1221" s="35"/>
    </row>
    <row r="1222" spans="1:86" ht="15.6" x14ac:dyDescent="0.3">
      <c r="A1222" s="35"/>
      <c r="B1222" s="86"/>
      <c r="C1222" s="35"/>
      <c r="D1222" s="35"/>
      <c r="E1222" s="35"/>
      <c r="F1222" s="35"/>
      <c r="G1222" s="35"/>
      <c r="H1222" s="35"/>
      <c r="I1222" s="35"/>
      <c r="J1222" s="35"/>
      <c r="K1222" s="35"/>
      <c r="L1222" s="35"/>
      <c r="M1222" s="35"/>
      <c r="N1222" s="35"/>
      <c r="O1222" s="35"/>
      <c r="P1222" s="35"/>
      <c r="Q1222" s="35"/>
      <c r="R1222" s="35"/>
      <c r="S1222" s="35"/>
      <c r="T1222" s="17">
        <f t="shared" si="2617"/>
        <v>47238</v>
      </c>
      <c r="U1222" s="216">
        <f t="shared" ref="U1222:U1285" si="2754">WEEKDAY(T1222,2)</f>
        <v>1</v>
      </c>
      <c r="V1222" s="216">
        <f t="shared" si="2617"/>
        <v>1217</v>
      </c>
      <c r="W1222" s="16">
        <f t="shared" si="2624"/>
        <v>3.3342465753424659</v>
      </c>
      <c r="X1222" s="16" t="e">
        <f>IF(Template!$F$7="Linear interpolation",LinInterp($I$5:$I$22,$G$5:$G$22,W1222),CubicSpline($I$5:$I$22,$G$5:$G$22,W1222))</f>
        <v>#VALUE!</v>
      </c>
      <c r="Y1222" s="221" t="e">
        <f t="shared" ref="Y1222:Y1285" si="2755">(1+(X1222/100))^W1222</f>
        <v>#VALUE!</v>
      </c>
      <c r="Z1222" s="221" t="e">
        <f>Y1222/PRODUCT($AA$6:AA1221)</f>
        <v>#VALUE!</v>
      </c>
      <c r="AA1222" s="16" t="e">
        <f t="shared" si="2618"/>
        <v>#VALUE!</v>
      </c>
      <c r="AB1222" s="10" t="e">
        <f t="shared" si="2619"/>
        <v>#VALUE!</v>
      </c>
      <c r="AC1222" s="90">
        <f t="shared" ref="AC1222:AC1285" si="2756">ROW(AD1222)</f>
        <v>1222</v>
      </c>
      <c r="AD1222" s="17">
        <f t="shared" si="2620"/>
        <v>47215</v>
      </c>
      <c r="AE1222" s="16" t="e">
        <f t="shared" ref="AE1222:AE1285" si="2757">IF(R1222&lt;&gt;0,R1222,VLOOKUP(AD1222,$T:$AB,9,FALSE))</f>
        <v>#VALUE!</v>
      </c>
      <c r="AF1222" s="10">
        <f ca="1">IFERROR(AVERAGE(INDIRECT("AE"&amp;AC1222-Template!$F$10+1):INDIRECT("AE"&amp;AC1222)),0)</f>
        <v>0</v>
      </c>
      <c r="AG1222" s="35"/>
      <c r="AH1222" s="86"/>
      <c r="AI1222" s="35"/>
      <c r="AJ1222" s="35"/>
      <c r="AK1222" s="35"/>
      <c r="AL1222" s="35"/>
      <c r="AM1222" s="35"/>
      <c r="AN1222" s="35"/>
      <c r="AO1222" s="35"/>
      <c r="AP1222" s="35"/>
      <c r="AQ1222" s="35"/>
      <c r="AR1222" s="35"/>
      <c r="AS1222" s="35"/>
      <c r="AT1222" s="35"/>
      <c r="AU1222" s="35"/>
      <c r="AV1222" s="35"/>
      <c r="AW1222" s="35"/>
      <c r="AX1222" s="35"/>
      <c r="AY1222" s="35"/>
      <c r="AZ1222" s="17">
        <f t="shared" ref="AZ1222" si="2758">AZ1221+1</f>
        <v>47238</v>
      </c>
      <c r="BA1222" s="216">
        <f t="shared" si="2636"/>
        <v>1</v>
      </c>
      <c r="BB1222" s="216">
        <f t="shared" ref="BB1222" si="2759">BB1221+1</f>
        <v>1217</v>
      </c>
      <c r="BC1222" s="16">
        <f t="shared" si="2638"/>
        <v>3.3342465753424659</v>
      </c>
      <c r="BD1222" s="16">
        <f>IF(Template!$F$7="Linear interpolation",LinInterp($AO$5:$AO$18,$AM$5:$AM$18,BC1222),CubicSpline($AO$5:$AO$18,$AM$5:$AM$18,BC1222))</f>
        <v>14.10035199729125</v>
      </c>
      <c r="BE1222" s="221">
        <f t="shared" si="2717"/>
        <v>1.5524189338667804</v>
      </c>
      <c r="BF1222" s="221">
        <f>BE1222/PRODUCT($BG$6:BG1221)</f>
        <v>1.0003831703169312</v>
      </c>
      <c r="BG1222" s="16">
        <f t="shared" si="2639"/>
        <v>1.0003831703169312</v>
      </c>
      <c r="BH1222" s="10">
        <f t="shared" si="2640"/>
        <v>13.985716567990526</v>
      </c>
      <c r="BI1222" s="90"/>
      <c r="BJ1222" s="17">
        <f t="shared" si="2623"/>
        <v>47215</v>
      </c>
      <c r="BK1222" s="16">
        <f t="shared" ref="BK1222:BK1285" si="2760">IF(AX1222&lt;&gt;0,AX1222,VLOOKUP(BJ1222,$AZ:$BH,9,FALSE))</f>
        <v>14.000904415776283</v>
      </c>
      <c r="BL1222" s="10">
        <f ca="1">IFERROR(AVERAGE(INDIRECT("BK"&amp;AC1222-Template!$F$10+1):INDIRECT("BK"&amp;AC1222)),0)</f>
        <v>14.00157535185993</v>
      </c>
      <c r="BM1222" s="35"/>
      <c r="BN1222" s="86"/>
      <c r="BO1222" s="35"/>
      <c r="BP1222" s="35"/>
      <c r="BQ1222" s="35"/>
      <c r="BR1222" s="35"/>
      <c r="BS1222" s="35"/>
      <c r="BT1222" s="35"/>
      <c r="BU1222" s="35"/>
      <c r="BV1222" s="35"/>
      <c r="BW1222" s="35"/>
      <c r="BX1222" s="35"/>
      <c r="BY1222" s="35"/>
      <c r="BZ1222" s="35"/>
      <c r="CA1222" s="35"/>
      <c r="CB1222" s="35"/>
      <c r="CC1222" s="35"/>
      <c r="CD1222" s="35"/>
      <c r="CE1222" s="35"/>
      <c r="CF1222" s="35"/>
      <c r="CG1222" s="35"/>
      <c r="CH1222" s="35"/>
    </row>
    <row r="1223" spans="1:86" ht="15.6" x14ac:dyDescent="0.3">
      <c r="A1223" s="35"/>
      <c r="B1223" s="86"/>
      <c r="C1223" s="35"/>
      <c r="D1223" s="35"/>
      <c r="E1223" s="35"/>
      <c r="F1223" s="35"/>
      <c r="G1223" s="35"/>
      <c r="H1223" s="35"/>
      <c r="I1223" s="35"/>
      <c r="J1223" s="35"/>
      <c r="K1223" s="35"/>
      <c r="L1223" s="35"/>
      <c r="M1223" s="35"/>
      <c r="N1223" s="35"/>
      <c r="O1223" s="35"/>
      <c r="P1223" s="35"/>
      <c r="Q1223" s="35"/>
      <c r="R1223" s="35"/>
      <c r="S1223" s="35"/>
      <c r="T1223" s="17">
        <f t="shared" ref="T1223:V1286" si="2761">T1222+1</f>
        <v>47239</v>
      </c>
      <c r="U1223" s="216">
        <f t="shared" si="2754"/>
        <v>2</v>
      </c>
      <c r="V1223" s="216">
        <f t="shared" si="2761"/>
        <v>1218</v>
      </c>
      <c r="W1223" s="16">
        <f t="shared" si="2624"/>
        <v>3.3369863013698629</v>
      </c>
      <c r="X1223" s="16" t="e">
        <f>IF(Template!$F$7="Linear interpolation",LinInterp($I$5:$I$22,$G$5:$G$22,W1223),CubicSpline($I$5:$I$22,$G$5:$G$22,W1223))</f>
        <v>#VALUE!</v>
      </c>
      <c r="Y1223" s="221" t="e">
        <f t="shared" si="2755"/>
        <v>#VALUE!</v>
      </c>
      <c r="Z1223" s="221" t="e">
        <f>Y1223/PRODUCT($AA$6:AA1222)</f>
        <v>#VALUE!</v>
      </c>
      <c r="AA1223" s="16" t="e">
        <f t="shared" ref="AA1223:AA1286" si="2762">1+AB1223/365/100</f>
        <v>#VALUE!</v>
      </c>
      <c r="AB1223" s="10" t="e">
        <f t="shared" ref="AB1223:AB1286" si="2763">IF(OR(U1223=6,U1223=7),AB1222,(Z1223-1)*365*100)</f>
        <v>#VALUE!</v>
      </c>
      <c r="AC1223" s="90">
        <f t="shared" si="2756"/>
        <v>1223</v>
      </c>
      <c r="AD1223" s="17">
        <f t="shared" ref="AD1223:AD1286" si="2764">AD1222+1</f>
        <v>47216</v>
      </c>
      <c r="AE1223" s="16" t="e">
        <f t="shared" si="2757"/>
        <v>#VALUE!</v>
      </c>
      <c r="AF1223" s="10">
        <f ca="1">IFERROR(AVERAGE(INDIRECT("AE"&amp;AC1223-Template!$F$10+1):INDIRECT("AE"&amp;AC1223)),0)</f>
        <v>0</v>
      </c>
      <c r="AG1223" s="35"/>
      <c r="AH1223" s="86"/>
      <c r="AI1223" s="35"/>
      <c r="AJ1223" s="35"/>
      <c r="AK1223" s="35"/>
      <c r="AL1223" s="35"/>
      <c r="AM1223" s="35"/>
      <c r="AN1223" s="35"/>
      <c r="AO1223" s="35"/>
      <c r="AP1223" s="35"/>
      <c r="AQ1223" s="35"/>
      <c r="AR1223" s="35"/>
      <c r="AS1223" s="35"/>
      <c r="AT1223" s="35"/>
      <c r="AU1223" s="35"/>
      <c r="AV1223" s="35"/>
      <c r="AW1223" s="35"/>
      <c r="AX1223" s="35"/>
      <c r="AY1223" s="35"/>
      <c r="AZ1223" s="17">
        <f t="shared" ref="AZ1223" si="2765">AZ1222+1</f>
        <v>47239</v>
      </c>
      <c r="BA1223" s="216">
        <f t="shared" si="2636"/>
        <v>2</v>
      </c>
      <c r="BB1223" s="216">
        <f t="shared" ref="BB1223" si="2766">BB1222+1</f>
        <v>1218</v>
      </c>
      <c r="BC1223" s="16">
        <f t="shared" si="2638"/>
        <v>3.3369863013698629</v>
      </c>
      <c r="BD1223" s="16">
        <f>IF(Template!$F$7="Linear interpolation",LinInterp($AO$5:$AO$18,$AM$5:$AM$18,BC1223),CubicSpline($AO$5:$AO$18,$AM$5:$AM$18,BC1223))</f>
        <v>14.101095519034562</v>
      </c>
      <c r="BE1223" s="221">
        <f t="shared" si="2717"/>
        <v>1.553013837302293</v>
      </c>
      <c r="BF1223" s="221">
        <f>BE1223/PRODUCT($BG$6:BG1222)</f>
        <v>1.0003832106286097</v>
      </c>
      <c r="BG1223" s="16">
        <f t="shared" si="2639"/>
        <v>1.0003832106286097</v>
      </c>
      <c r="BH1223" s="10">
        <f t="shared" si="2640"/>
        <v>13.987187944253577</v>
      </c>
      <c r="BI1223" s="90"/>
      <c r="BJ1223" s="17">
        <f t="shared" ref="BJ1223:BJ1286" si="2767">BJ1222+1</f>
        <v>47216</v>
      </c>
      <c r="BK1223" s="16">
        <f t="shared" si="2760"/>
        <v>14.000904415776283</v>
      </c>
      <c r="BL1223" s="10">
        <f ca="1">IFERROR(AVERAGE(INDIRECT("BK"&amp;AC1223-Template!$F$10+1):INDIRECT("BK"&amp;AC1223)),0)</f>
        <v>14.001620318306211</v>
      </c>
      <c r="BM1223" s="35"/>
      <c r="BN1223" s="86"/>
      <c r="BO1223" s="35"/>
      <c r="BP1223" s="35"/>
      <c r="BQ1223" s="35"/>
      <c r="BR1223" s="35"/>
      <c r="BS1223" s="35"/>
      <c r="BT1223" s="35"/>
      <c r="BU1223" s="35"/>
      <c r="BV1223" s="35"/>
      <c r="BW1223" s="35"/>
      <c r="BX1223" s="35"/>
      <c r="BY1223" s="35"/>
      <c r="BZ1223" s="35"/>
      <c r="CA1223" s="35"/>
      <c r="CB1223" s="35"/>
      <c r="CC1223" s="35"/>
      <c r="CD1223" s="35"/>
      <c r="CE1223" s="35"/>
      <c r="CF1223" s="35"/>
      <c r="CG1223" s="35"/>
      <c r="CH1223" s="35"/>
    </row>
    <row r="1224" spans="1:86" ht="15.6" x14ac:dyDescent="0.3">
      <c r="A1224" s="35"/>
      <c r="B1224" s="86"/>
      <c r="C1224" s="35"/>
      <c r="D1224" s="35"/>
      <c r="E1224" s="35"/>
      <c r="F1224" s="35"/>
      <c r="G1224" s="35"/>
      <c r="H1224" s="35"/>
      <c r="I1224" s="35"/>
      <c r="J1224" s="35"/>
      <c r="K1224" s="35"/>
      <c r="L1224" s="35"/>
      <c r="M1224" s="35"/>
      <c r="N1224" s="35"/>
      <c r="O1224" s="35"/>
      <c r="P1224" s="35"/>
      <c r="Q1224" s="35"/>
      <c r="R1224" s="35"/>
      <c r="S1224" s="35"/>
      <c r="T1224" s="17">
        <f t="shared" si="2761"/>
        <v>47240</v>
      </c>
      <c r="U1224" s="216">
        <f t="shared" si="2754"/>
        <v>3</v>
      </c>
      <c r="V1224" s="216">
        <f t="shared" si="2761"/>
        <v>1219</v>
      </c>
      <c r="W1224" s="16">
        <f t="shared" ref="W1224:W1287" si="2768">YEARFRAC($T$5,T1224,3)</f>
        <v>3.3397260273972602</v>
      </c>
      <c r="X1224" s="16" t="e">
        <f>IF(Template!$F$7="Linear interpolation",LinInterp($I$5:$I$22,$G$5:$G$22,W1224),CubicSpline($I$5:$I$22,$G$5:$G$22,W1224))</f>
        <v>#VALUE!</v>
      </c>
      <c r="Y1224" s="221" t="e">
        <f t="shared" si="2755"/>
        <v>#VALUE!</v>
      </c>
      <c r="Z1224" s="221" t="e">
        <f>Y1224/PRODUCT($AA$6:AA1223)</f>
        <v>#VALUE!</v>
      </c>
      <c r="AA1224" s="16" t="e">
        <f t="shared" si="2762"/>
        <v>#VALUE!</v>
      </c>
      <c r="AB1224" s="10" t="e">
        <f t="shared" si="2763"/>
        <v>#VALUE!</v>
      </c>
      <c r="AC1224" s="90">
        <f t="shared" si="2756"/>
        <v>1224</v>
      </c>
      <c r="AD1224" s="17">
        <f t="shared" si="2764"/>
        <v>47217</v>
      </c>
      <c r="AE1224" s="16" t="e">
        <f t="shared" si="2757"/>
        <v>#VALUE!</v>
      </c>
      <c r="AF1224" s="10">
        <f ca="1">IFERROR(AVERAGE(INDIRECT("AE"&amp;AC1224-Template!$F$10+1):INDIRECT("AE"&amp;AC1224)),0)</f>
        <v>0</v>
      </c>
      <c r="AG1224" s="35"/>
      <c r="AH1224" s="86"/>
      <c r="AI1224" s="35"/>
      <c r="AJ1224" s="35"/>
      <c r="AK1224" s="35"/>
      <c r="AL1224" s="35"/>
      <c r="AM1224" s="35"/>
      <c r="AN1224" s="35"/>
      <c r="AO1224" s="35"/>
      <c r="AP1224" s="35"/>
      <c r="AQ1224" s="35"/>
      <c r="AR1224" s="35"/>
      <c r="AS1224" s="35"/>
      <c r="AT1224" s="35"/>
      <c r="AU1224" s="35"/>
      <c r="AV1224" s="35"/>
      <c r="AW1224" s="35"/>
      <c r="AX1224" s="35"/>
      <c r="AY1224" s="35"/>
      <c r="AZ1224" s="17">
        <f t="shared" ref="AZ1224" si="2769">AZ1223+1</f>
        <v>47240</v>
      </c>
      <c r="BA1224" s="216">
        <f t="shared" si="2636"/>
        <v>3</v>
      </c>
      <c r="BB1224" s="216">
        <f t="shared" ref="BB1224" si="2770">BB1223+1</f>
        <v>1219</v>
      </c>
      <c r="BC1224" s="16">
        <f t="shared" si="2638"/>
        <v>3.3397260273972602</v>
      </c>
      <c r="BD1224" s="16">
        <f>IF(Template!$F$7="Linear interpolation",LinInterp($AO$5:$AO$18,$AM$5:$AM$18,BC1224),CubicSpline($AO$5:$AO$18,$AM$5:$AM$18,BC1224))</f>
        <v>14.101837024950814</v>
      </c>
      <c r="BE1224" s="221">
        <f t="shared" si="2717"/>
        <v>1.5536089322970825</v>
      </c>
      <c r="BF1224" s="221">
        <f>BE1224/PRODUCT($BG$6:BG1223)</f>
        <v>1.0003831871812703</v>
      </c>
      <c r="BG1224" s="16">
        <f t="shared" si="2639"/>
        <v>1.0003831871812703</v>
      </c>
      <c r="BH1224" s="10">
        <f t="shared" si="2640"/>
        <v>13.986332116365352</v>
      </c>
      <c r="BI1224" s="90"/>
      <c r="BJ1224" s="17">
        <f t="shared" si="2767"/>
        <v>47217</v>
      </c>
      <c r="BK1224" s="16">
        <f t="shared" si="2760"/>
        <v>13.999186187032997</v>
      </c>
      <c r="BL1224" s="10">
        <f ca="1">IFERROR(AVERAGE(INDIRECT("BK"&amp;AC1224-Template!$F$10+1):INDIRECT("BK"&amp;AC1224)),0)</f>
        <v>14.00160801046105</v>
      </c>
      <c r="BM1224" s="35"/>
      <c r="BN1224" s="86"/>
      <c r="BO1224" s="35"/>
      <c r="BP1224" s="35"/>
      <c r="BQ1224" s="35"/>
      <c r="BR1224" s="35"/>
      <c r="BS1224" s="35"/>
      <c r="BT1224" s="35"/>
      <c r="BU1224" s="35"/>
      <c r="BV1224" s="35"/>
      <c r="BW1224" s="35"/>
      <c r="BX1224" s="35"/>
      <c r="BY1224" s="35"/>
      <c r="BZ1224" s="35"/>
      <c r="CA1224" s="35"/>
      <c r="CB1224" s="35"/>
      <c r="CC1224" s="35"/>
      <c r="CD1224" s="35"/>
      <c r="CE1224" s="35"/>
      <c r="CF1224" s="35"/>
      <c r="CG1224" s="35"/>
      <c r="CH1224" s="35"/>
    </row>
    <row r="1225" spans="1:86" ht="15.6" x14ac:dyDescent="0.3">
      <c r="A1225" s="35"/>
      <c r="B1225" s="86"/>
      <c r="C1225" s="35"/>
      <c r="D1225" s="35"/>
      <c r="E1225" s="35"/>
      <c r="F1225" s="35"/>
      <c r="G1225" s="35"/>
      <c r="H1225" s="35"/>
      <c r="I1225" s="35"/>
      <c r="J1225" s="35"/>
      <c r="K1225" s="35"/>
      <c r="L1225" s="35"/>
      <c r="M1225" s="35"/>
      <c r="N1225" s="35"/>
      <c r="O1225" s="35"/>
      <c r="P1225" s="35"/>
      <c r="Q1225" s="35"/>
      <c r="R1225" s="35"/>
      <c r="S1225" s="35"/>
      <c r="T1225" s="17">
        <f t="shared" si="2761"/>
        <v>47241</v>
      </c>
      <c r="U1225" s="216">
        <f t="shared" si="2754"/>
        <v>4</v>
      </c>
      <c r="V1225" s="216">
        <f t="shared" si="2761"/>
        <v>1220</v>
      </c>
      <c r="W1225" s="16">
        <f t="shared" si="2768"/>
        <v>3.3424657534246576</v>
      </c>
      <c r="X1225" s="16" t="e">
        <f>IF(Template!$F$7="Linear interpolation",LinInterp($I$5:$I$22,$G$5:$G$22,W1225),CubicSpline($I$5:$I$22,$G$5:$G$22,W1225))</f>
        <v>#VALUE!</v>
      </c>
      <c r="Y1225" s="221" t="e">
        <f t="shared" si="2755"/>
        <v>#VALUE!</v>
      </c>
      <c r="Z1225" s="221" t="e">
        <f>Y1225/PRODUCT($AA$6:AA1224)</f>
        <v>#VALUE!</v>
      </c>
      <c r="AA1225" s="16" t="e">
        <f t="shared" si="2762"/>
        <v>#VALUE!</v>
      </c>
      <c r="AB1225" s="10" t="e">
        <f t="shared" si="2763"/>
        <v>#VALUE!</v>
      </c>
      <c r="AC1225" s="90">
        <f t="shared" si="2756"/>
        <v>1225</v>
      </c>
      <c r="AD1225" s="17">
        <f t="shared" si="2764"/>
        <v>47218</v>
      </c>
      <c r="AE1225" s="16" t="e">
        <f t="shared" si="2757"/>
        <v>#VALUE!</v>
      </c>
      <c r="AF1225" s="10">
        <f ca="1">IFERROR(AVERAGE(INDIRECT("AE"&amp;AC1225-Template!$F$10+1):INDIRECT("AE"&amp;AC1225)),0)</f>
        <v>0</v>
      </c>
      <c r="AG1225" s="35"/>
      <c r="AH1225" s="86"/>
      <c r="AI1225" s="35"/>
      <c r="AJ1225" s="35"/>
      <c r="AK1225" s="35"/>
      <c r="AL1225" s="35"/>
      <c r="AM1225" s="35"/>
      <c r="AN1225" s="35"/>
      <c r="AO1225" s="35"/>
      <c r="AP1225" s="35"/>
      <c r="AQ1225" s="35"/>
      <c r="AR1225" s="35"/>
      <c r="AS1225" s="35"/>
      <c r="AT1225" s="35"/>
      <c r="AU1225" s="35"/>
      <c r="AV1225" s="35"/>
      <c r="AW1225" s="35"/>
      <c r="AX1225" s="35"/>
      <c r="AY1225" s="35"/>
      <c r="AZ1225" s="17">
        <f t="shared" ref="AZ1225" si="2771">AZ1224+1</f>
        <v>47241</v>
      </c>
      <c r="BA1225" s="216">
        <f t="shared" si="2636"/>
        <v>4</v>
      </c>
      <c r="BB1225" s="216">
        <f t="shared" ref="BB1225" si="2772">BB1224+1</f>
        <v>1220</v>
      </c>
      <c r="BC1225" s="16">
        <f t="shared" si="2638"/>
        <v>3.3424657534246576</v>
      </c>
      <c r="BD1225" s="16">
        <f>IF(Template!$F$7="Linear interpolation",LinInterp($AO$5:$AO$18,$AM$5:$AM$18,BC1225),CubicSpline($AO$5:$AO$18,$AM$5:$AM$18,BC1225))</f>
        <v>14.102576497361897</v>
      </c>
      <c r="BE1225" s="221">
        <f t="shared" si="2717"/>
        <v>1.5542042178673656</v>
      </c>
      <c r="BF1225" s="221">
        <f>BE1225/PRODUCT($BG$6:BG1224)</f>
        <v>1.0003831630714191</v>
      </c>
      <c r="BG1225" s="16">
        <f t="shared" si="2639"/>
        <v>1.0003831630714191</v>
      </c>
      <c r="BH1225" s="10">
        <f t="shared" si="2640"/>
        <v>13.985452106795581</v>
      </c>
      <c r="BI1225" s="90"/>
      <c r="BJ1225" s="17">
        <f t="shared" si="2767"/>
        <v>47218</v>
      </c>
      <c r="BK1225" s="16">
        <f t="shared" si="2760"/>
        <v>13.999683241684879</v>
      </c>
      <c r="BL1225" s="10">
        <f ca="1">IFERROR(AVERAGE(INDIRECT("BK"&amp;AC1225-Template!$F$10+1):INDIRECT("BK"&amp;AC1225)),0)</f>
        <v>14.001612271104284</v>
      </c>
      <c r="BM1225" s="35"/>
      <c r="BN1225" s="86"/>
      <c r="BO1225" s="35"/>
      <c r="BP1225" s="35"/>
      <c r="BQ1225" s="35"/>
      <c r="BR1225" s="35"/>
      <c r="BS1225" s="35"/>
      <c r="BT1225" s="35"/>
      <c r="BU1225" s="35"/>
      <c r="BV1225" s="35"/>
      <c r="BW1225" s="35"/>
      <c r="BX1225" s="35"/>
      <c r="BY1225" s="35"/>
      <c r="BZ1225" s="35"/>
      <c r="CA1225" s="35"/>
      <c r="CB1225" s="35"/>
      <c r="CC1225" s="35"/>
      <c r="CD1225" s="35"/>
      <c r="CE1225" s="35"/>
      <c r="CF1225" s="35"/>
      <c r="CG1225" s="35"/>
      <c r="CH1225" s="35"/>
    </row>
    <row r="1226" spans="1:86" ht="15.6" x14ac:dyDescent="0.3">
      <c r="A1226" s="35"/>
      <c r="B1226" s="86"/>
      <c r="C1226" s="35"/>
      <c r="D1226" s="35"/>
      <c r="E1226" s="35"/>
      <c r="F1226" s="35"/>
      <c r="G1226" s="35"/>
      <c r="H1226" s="35"/>
      <c r="I1226" s="35"/>
      <c r="J1226" s="35"/>
      <c r="K1226" s="35"/>
      <c r="L1226" s="35"/>
      <c r="M1226" s="35"/>
      <c r="N1226" s="35"/>
      <c r="O1226" s="35"/>
      <c r="P1226" s="35"/>
      <c r="Q1226" s="35"/>
      <c r="R1226" s="35"/>
      <c r="S1226" s="35"/>
      <c r="T1226" s="17">
        <f t="shared" si="2761"/>
        <v>47242</v>
      </c>
      <c r="U1226" s="216">
        <f t="shared" si="2754"/>
        <v>5</v>
      </c>
      <c r="V1226" s="216">
        <f t="shared" si="2761"/>
        <v>1221</v>
      </c>
      <c r="W1226" s="16">
        <f t="shared" si="2768"/>
        <v>3.3452054794520549</v>
      </c>
      <c r="X1226" s="16" t="e">
        <f>IF(Template!$F$7="Linear interpolation",LinInterp($I$5:$I$22,$G$5:$G$22,W1226),CubicSpline($I$5:$I$22,$G$5:$G$22,W1226))</f>
        <v>#VALUE!</v>
      </c>
      <c r="Y1226" s="221" t="e">
        <f t="shared" si="2755"/>
        <v>#VALUE!</v>
      </c>
      <c r="Z1226" s="221" t="e">
        <f>Y1226/PRODUCT($AA$6:AA1225)</f>
        <v>#VALUE!</v>
      </c>
      <c r="AA1226" s="16" t="e">
        <f t="shared" si="2762"/>
        <v>#VALUE!</v>
      </c>
      <c r="AB1226" s="10" t="e">
        <f t="shared" si="2763"/>
        <v>#VALUE!</v>
      </c>
      <c r="AC1226" s="90">
        <f t="shared" si="2756"/>
        <v>1226</v>
      </c>
      <c r="AD1226" s="17">
        <f t="shared" si="2764"/>
        <v>47219</v>
      </c>
      <c r="AE1226" s="16" t="e">
        <f t="shared" si="2757"/>
        <v>#VALUE!</v>
      </c>
      <c r="AF1226" s="10">
        <f ca="1">IFERROR(AVERAGE(INDIRECT("AE"&amp;AC1226-Template!$F$10+1):INDIRECT("AE"&amp;AC1226)),0)</f>
        <v>0</v>
      </c>
      <c r="AG1226" s="35"/>
      <c r="AH1226" s="86"/>
      <c r="AI1226" s="35"/>
      <c r="AJ1226" s="35"/>
      <c r="AK1226" s="35"/>
      <c r="AL1226" s="35"/>
      <c r="AM1226" s="35"/>
      <c r="AN1226" s="35"/>
      <c r="AO1226" s="35"/>
      <c r="AP1226" s="35"/>
      <c r="AQ1226" s="35"/>
      <c r="AR1226" s="35"/>
      <c r="AS1226" s="35"/>
      <c r="AT1226" s="35"/>
      <c r="AU1226" s="35"/>
      <c r="AV1226" s="35"/>
      <c r="AW1226" s="35"/>
      <c r="AX1226" s="35"/>
      <c r="AY1226" s="35"/>
      <c r="AZ1226" s="17">
        <f t="shared" ref="AZ1226" si="2773">AZ1225+1</f>
        <v>47242</v>
      </c>
      <c r="BA1226" s="216">
        <f t="shared" si="2636"/>
        <v>5</v>
      </c>
      <c r="BB1226" s="216">
        <f t="shared" ref="BB1226" si="2774">BB1225+1</f>
        <v>1221</v>
      </c>
      <c r="BC1226" s="16">
        <f t="shared" si="2638"/>
        <v>3.3452054794520549</v>
      </c>
      <c r="BD1226" s="16">
        <f>IF(Template!$F$7="Linear interpolation",LinInterp($AO$5:$AO$18,$AM$5:$AM$18,BC1226),CubicSpline($AO$5:$AO$18,$AM$5:$AM$18,BC1226))</f>
        <v>14.103313918589702</v>
      </c>
      <c r="BE1226" s="221">
        <f t="shared" si="2717"/>
        <v>1.5547996930251691</v>
      </c>
      <c r="BF1226" s="221">
        <f>BE1226/PRODUCT($BG$6:BG1225)</f>
        <v>1.0003831382973727</v>
      </c>
      <c r="BG1226" s="16">
        <f t="shared" si="2639"/>
        <v>1.0003831382973727</v>
      </c>
      <c r="BH1226" s="10">
        <f t="shared" si="2640"/>
        <v>13.984547854103081</v>
      </c>
      <c r="BI1226" s="90"/>
      <c r="BJ1226" s="17">
        <f t="shared" si="2767"/>
        <v>47219</v>
      </c>
      <c r="BK1226" s="16">
        <f t="shared" si="2760"/>
        <v>13.99932102830137</v>
      </c>
      <c r="BL1226" s="10">
        <f ca="1">IFERROR(AVERAGE(INDIRECT("BK"&amp;AC1226-Template!$F$10+1):INDIRECT("BK"&amp;AC1226)),0)</f>
        <v>14.001539680266065</v>
      </c>
      <c r="BM1226" s="35"/>
      <c r="BN1226" s="86"/>
      <c r="BO1226" s="35"/>
      <c r="BP1226" s="35"/>
      <c r="BQ1226" s="35"/>
      <c r="BR1226" s="35"/>
      <c r="BS1226" s="35"/>
      <c r="BT1226" s="35"/>
      <c r="BU1226" s="35"/>
      <c r="BV1226" s="35"/>
      <c r="BW1226" s="35"/>
      <c r="BX1226" s="35"/>
      <c r="BY1226" s="35"/>
      <c r="BZ1226" s="35"/>
      <c r="CA1226" s="35"/>
      <c r="CB1226" s="35"/>
      <c r="CC1226" s="35"/>
      <c r="CD1226" s="35"/>
      <c r="CE1226" s="35"/>
      <c r="CF1226" s="35"/>
      <c r="CG1226" s="35"/>
      <c r="CH1226" s="35"/>
    </row>
    <row r="1227" spans="1:86" ht="15.6" x14ac:dyDescent="0.3">
      <c r="A1227" s="35"/>
      <c r="B1227" s="86"/>
      <c r="C1227" s="35"/>
      <c r="D1227" s="35"/>
      <c r="E1227" s="35"/>
      <c r="F1227" s="35"/>
      <c r="G1227" s="35"/>
      <c r="H1227" s="35"/>
      <c r="I1227" s="35"/>
      <c r="J1227" s="35"/>
      <c r="K1227" s="35"/>
      <c r="L1227" s="35"/>
      <c r="M1227" s="35"/>
      <c r="N1227" s="35"/>
      <c r="O1227" s="35"/>
      <c r="P1227" s="35"/>
      <c r="Q1227" s="35"/>
      <c r="R1227" s="35"/>
      <c r="S1227" s="35"/>
      <c r="T1227" s="17">
        <f t="shared" si="2761"/>
        <v>47243</v>
      </c>
      <c r="U1227" s="216">
        <f t="shared" si="2754"/>
        <v>6</v>
      </c>
      <c r="V1227" s="216">
        <f t="shared" si="2761"/>
        <v>1222</v>
      </c>
      <c r="W1227" s="16">
        <f t="shared" si="2768"/>
        <v>3.3479452054794518</v>
      </c>
      <c r="X1227" s="16" t="e">
        <f>IF(Template!$F$7="Linear interpolation",LinInterp($I$5:$I$22,$G$5:$G$22,W1227),CubicSpline($I$5:$I$22,$G$5:$G$22,W1227))</f>
        <v>#VALUE!</v>
      </c>
      <c r="Y1227" s="221" t="e">
        <f t="shared" si="2755"/>
        <v>#VALUE!</v>
      </c>
      <c r="Z1227" s="221" t="e">
        <f>Y1227/PRODUCT($AA$6:AA1226)</f>
        <v>#VALUE!</v>
      </c>
      <c r="AA1227" s="16" t="e">
        <f t="shared" si="2762"/>
        <v>#VALUE!</v>
      </c>
      <c r="AB1227" s="10" t="e">
        <f t="shared" si="2763"/>
        <v>#VALUE!</v>
      </c>
      <c r="AC1227" s="90">
        <f t="shared" si="2756"/>
        <v>1227</v>
      </c>
      <c r="AD1227" s="17">
        <f t="shared" si="2764"/>
        <v>47220</v>
      </c>
      <c r="AE1227" s="16" t="e">
        <f t="shared" si="2757"/>
        <v>#VALUE!</v>
      </c>
      <c r="AF1227" s="10">
        <f ca="1">IFERROR(AVERAGE(INDIRECT("AE"&amp;AC1227-Template!$F$10+1):INDIRECT("AE"&amp;AC1227)),0)</f>
        <v>0</v>
      </c>
      <c r="AG1227" s="35"/>
      <c r="AH1227" s="86"/>
      <c r="AI1227" s="35"/>
      <c r="AJ1227" s="35"/>
      <c r="AK1227" s="35"/>
      <c r="AL1227" s="35"/>
      <c r="AM1227" s="35"/>
      <c r="AN1227" s="35"/>
      <c r="AO1227" s="35"/>
      <c r="AP1227" s="35"/>
      <c r="AQ1227" s="35"/>
      <c r="AR1227" s="35"/>
      <c r="AS1227" s="35"/>
      <c r="AT1227" s="35"/>
      <c r="AU1227" s="35"/>
      <c r="AV1227" s="35"/>
      <c r="AW1227" s="35"/>
      <c r="AX1227" s="35"/>
      <c r="AY1227" s="35"/>
      <c r="AZ1227" s="17">
        <f t="shared" ref="AZ1227" si="2775">AZ1226+1</f>
        <v>47243</v>
      </c>
      <c r="BA1227" s="216">
        <f t="shared" si="2636"/>
        <v>6</v>
      </c>
      <c r="BB1227" s="216">
        <f t="shared" ref="BB1227" si="2776">BB1226+1</f>
        <v>1222</v>
      </c>
      <c r="BC1227" s="16">
        <f t="shared" si="2638"/>
        <v>3.3479452054794518</v>
      </c>
      <c r="BD1227" s="16">
        <f>IF(Template!$F$7="Linear interpolation",LinInterp($AO$5:$AO$18,$AM$5:$AM$18,BC1227),CubicSpline($AO$5:$AO$18,$AM$5:$AM$18,BC1227))</f>
        <v>14.104049270956121</v>
      </c>
      <c r="BE1227" s="221">
        <f t="shared" si="2717"/>
        <v>1.5553953567783234</v>
      </c>
      <c r="BF1227" s="221">
        <f>BE1227/PRODUCT($BG$6:BG1226)</f>
        <v>1.0003831128574481</v>
      </c>
      <c r="BG1227" s="16">
        <f t="shared" si="2639"/>
        <v>1.0003831382973727</v>
      </c>
      <c r="BH1227" s="10">
        <f t="shared" si="2640"/>
        <v>13.984547854103081</v>
      </c>
      <c r="BI1227" s="90"/>
      <c r="BJ1227" s="17">
        <f t="shared" si="2767"/>
        <v>47220</v>
      </c>
      <c r="BK1227" s="16">
        <f t="shared" si="2760"/>
        <v>13.998935924125266</v>
      </c>
      <c r="BL1227" s="10">
        <f ca="1">IFERROR(AVERAGE(INDIRECT("BK"&amp;AC1227-Template!$F$10+1):INDIRECT("BK"&amp;AC1227)),0)</f>
        <v>14.001478176962937</v>
      </c>
      <c r="BM1227" s="35"/>
      <c r="BN1227" s="86"/>
      <c r="BO1227" s="35"/>
      <c r="BP1227" s="35"/>
      <c r="BQ1227" s="35"/>
      <c r="BR1227" s="35"/>
      <c r="BS1227" s="35"/>
      <c r="BT1227" s="35"/>
      <c r="BU1227" s="35"/>
      <c r="BV1227" s="35"/>
      <c r="BW1227" s="35"/>
      <c r="BX1227" s="35"/>
      <c r="BY1227" s="35"/>
      <c r="BZ1227" s="35"/>
      <c r="CA1227" s="35"/>
      <c r="CB1227" s="35"/>
      <c r="CC1227" s="35"/>
      <c r="CD1227" s="35"/>
      <c r="CE1227" s="35"/>
      <c r="CF1227" s="35"/>
      <c r="CG1227" s="35"/>
      <c r="CH1227" s="35"/>
    </row>
    <row r="1228" spans="1:86" ht="15.6" x14ac:dyDescent="0.3">
      <c r="A1228" s="35"/>
      <c r="B1228" s="86"/>
      <c r="C1228" s="35"/>
      <c r="D1228" s="35"/>
      <c r="E1228" s="35"/>
      <c r="F1228" s="35"/>
      <c r="G1228" s="35"/>
      <c r="H1228" s="35"/>
      <c r="I1228" s="35"/>
      <c r="J1228" s="35"/>
      <c r="K1228" s="35"/>
      <c r="L1228" s="35"/>
      <c r="M1228" s="35"/>
      <c r="N1228" s="35"/>
      <c r="O1228" s="35"/>
      <c r="P1228" s="35"/>
      <c r="Q1228" s="35"/>
      <c r="R1228" s="35"/>
      <c r="S1228" s="35"/>
      <c r="T1228" s="17">
        <f t="shared" si="2761"/>
        <v>47244</v>
      </c>
      <c r="U1228" s="216">
        <f t="shared" si="2754"/>
        <v>7</v>
      </c>
      <c r="V1228" s="216">
        <f t="shared" si="2761"/>
        <v>1223</v>
      </c>
      <c r="W1228" s="16">
        <f t="shared" si="2768"/>
        <v>3.3506849315068492</v>
      </c>
      <c r="X1228" s="16" t="e">
        <f>IF(Template!$F$7="Linear interpolation",LinInterp($I$5:$I$22,$G$5:$G$22,W1228),CubicSpline($I$5:$I$22,$G$5:$G$22,W1228))</f>
        <v>#VALUE!</v>
      </c>
      <c r="Y1228" s="221" t="e">
        <f t="shared" si="2755"/>
        <v>#VALUE!</v>
      </c>
      <c r="Z1228" s="221" t="e">
        <f>Y1228/PRODUCT($AA$6:AA1227)</f>
        <v>#VALUE!</v>
      </c>
      <c r="AA1228" s="16" t="e">
        <f t="shared" si="2762"/>
        <v>#VALUE!</v>
      </c>
      <c r="AB1228" s="10" t="e">
        <f t="shared" si="2763"/>
        <v>#VALUE!</v>
      </c>
      <c r="AC1228" s="90">
        <f t="shared" si="2756"/>
        <v>1228</v>
      </c>
      <c r="AD1228" s="17">
        <f t="shared" si="2764"/>
        <v>47221</v>
      </c>
      <c r="AE1228" s="16" t="e">
        <f t="shared" si="2757"/>
        <v>#VALUE!</v>
      </c>
      <c r="AF1228" s="10">
        <f ca="1">IFERROR(AVERAGE(INDIRECT("AE"&amp;AC1228-Template!$F$10+1):INDIRECT("AE"&amp;AC1228)),0)</f>
        <v>0</v>
      </c>
      <c r="AG1228" s="35"/>
      <c r="AH1228" s="86"/>
      <c r="AI1228" s="35"/>
      <c r="AJ1228" s="35"/>
      <c r="AK1228" s="35"/>
      <c r="AL1228" s="35"/>
      <c r="AM1228" s="35"/>
      <c r="AN1228" s="35"/>
      <c r="AO1228" s="35"/>
      <c r="AP1228" s="35"/>
      <c r="AQ1228" s="35"/>
      <c r="AR1228" s="35"/>
      <c r="AS1228" s="35"/>
      <c r="AT1228" s="35"/>
      <c r="AU1228" s="35"/>
      <c r="AV1228" s="35"/>
      <c r="AW1228" s="35"/>
      <c r="AX1228" s="35"/>
      <c r="AY1228" s="35"/>
      <c r="AZ1228" s="17">
        <f t="shared" ref="AZ1228" si="2777">AZ1227+1</f>
        <v>47244</v>
      </c>
      <c r="BA1228" s="216">
        <f t="shared" si="2636"/>
        <v>7</v>
      </c>
      <c r="BB1228" s="216">
        <f t="shared" ref="BB1228" si="2778">BB1227+1</f>
        <v>1223</v>
      </c>
      <c r="BC1228" s="16">
        <f t="shared" si="2638"/>
        <v>3.3506849315068492</v>
      </c>
      <c r="BD1228" s="16">
        <f>IF(Template!$F$7="Linear interpolation",LinInterp($AO$5:$AO$18,$AM$5:$AM$18,BC1228),CubicSpline($AO$5:$AO$18,$AM$5:$AM$18,BC1228))</f>
        <v>14.104782536783045</v>
      </c>
      <c r="BE1228" s="221">
        <f t="shared" si="2717"/>
        <v>1.5559912081304526</v>
      </c>
      <c r="BF1228" s="221">
        <f>BE1228/PRODUCT($BG$6:BG1227)</f>
        <v>1.0003830613100355</v>
      </c>
      <c r="BG1228" s="16">
        <f t="shared" si="2639"/>
        <v>1.0003831382973727</v>
      </c>
      <c r="BH1228" s="10">
        <f t="shared" si="2640"/>
        <v>13.984547854103081</v>
      </c>
      <c r="BI1228" s="90"/>
      <c r="BJ1228" s="17">
        <f t="shared" si="2767"/>
        <v>47221</v>
      </c>
      <c r="BK1228" s="16">
        <f t="shared" si="2760"/>
        <v>13.998527867650544</v>
      </c>
      <c r="BL1228" s="10">
        <f ca="1">IFERROR(AVERAGE(INDIRECT("BK"&amp;AC1228-Template!$F$10+1):INDIRECT("BK"&amp;AC1228)),0)</f>
        <v>14.001394612387518</v>
      </c>
      <c r="BM1228" s="35"/>
      <c r="BN1228" s="86"/>
      <c r="BO1228" s="35"/>
      <c r="BP1228" s="35"/>
      <c r="BQ1228" s="35"/>
      <c r="BR1228" s="35"/>
      <c r="BS1228" s="35"/>
      <c r="BT1228" s="35"/>
      <c r="BU1228" s="35"/>
      <c r="BV1228" s="35"/>
      <c r="BW1228" s="35"/>
      <c r="BX1228" s="35"/>
      <c r="BY1228" s="35"/>
      <c r="BZ1228" s="35"/>
      <c r="CA1228" s="35"/>
      <c r="CB1228" s="35"/>
      <c r="CC1228" s="35"/>
      <c r="CD1228" s="35"/>
      <c r="CE1228" s="35"/>
      <c r="CF1228" s="35"/>
      <c r="CG1228" s="35"/>
      <c r="CH1228" s="35"/>
    </row>
    <row r="1229" spans="1:86" ht="15.6" x14ac:dyDescent="0.3">
      <c r="A1229" s="35"/>
      <c r="B1229" s="86"/>
      <c r="C1229" s="35"/>
      <c r="D1229" s="35"/>
      <c r="E1229" s="35"/>
      <c r="F1229" s="35"/>
      <c r="G1229" s="35"/>
      <c r="H1229" s="35"/>
      <c r="I1229" s="35"/>
      <c r="J1229" s="35"/>
      <c r="K1229" s="35"/>
      <c r="L1229" s="35"/>
      <c r="M1229" s="35"/>
      <c r="N1229" s="35"/>
      <c r="O1229" s="35"/>
      <c r="P1229" s="35"/>
      <c r="Q1229" s="35"/>
      <c r="R1229" s="35"/>
      <c r="S1229" s="35"/>
      <c r="T1229" s="17">
        <f t="shared" si="2761"/>
        <v>47245</v>
      </c>
      <c r="U1229" s="216">
        <f t="shared" si="2754"/>
        <v>1</v>
      </c>
      <c r="V1229" s="216">
        <f t="shared" si="2761"/>
        <v>1224</v>
      </c>
      <c r="W1229" s="16">
        <f t="shared" si="2768"/>
        <v>3.3534246575342466</v>
      </c>
      <c r="X1229" s="16" t="e">
        <f>IF(Template!$F$7="Linear interpolation",LinInterp($I$5:$I$22,$G$5:$G$22,W1229),CubicSpline($I$5:$I$22,$G$5:$G$22,W1229))</f>
        <v>#VALUE!</v>
      </c>
      <c r="Y1229" s="221" t="e">
        <f t="shared" si="2755"/>
        <v>#VALUE!</v>
      </c>
      <c r="Z1229" s="221" t="e">
        <f>Y1229/PRODUCT($AA$6:AA1228)</f>
        <v>#VALUE!</v>
      </c>
      <c r="AA1229" s="16" t="e">
        <f t="shared" si="2762"/>
        <v>#VALUE!</v>
      </c>
      <c r="AB1229" s="10" t="e">
        <f t="shared" si="2763"/>
        <v>#VALUE!</v>
      </c>
      <c r="AC1229" s="90">
        <f t="shared" si="2756"/>
        <v>1229</v>
      </c>
      <c r="AD1229" s="17">
        <f t="shared" si="2764"/>
        <v>47222</v>
      </c>
      <c r="AE1229" s="16" t="e">
        <f t="shared" si="2757"/>
        <v>#VALUE!</v>
      </c>
      <c r="AF1229" s="10">
        <f ca="1">IFERROR(AVERAGE(INDIRECT("AE"&amp;AC1229-Template!$F$10+1):INDIRECT("AE"&amp;AC1229)),0)</f>
        <v>0</v>
      </c>
      <c r="AG1229" s="35"/>
      <c r="AH1229" s="86"/>
      <c r="AI1229" s="35"/>
      <c r="AJ1229" s="35"/>
      <c r="AK1229" s="35"/>
      <c r="AL1229" s="35"/>
      <c r="AM1229" s="35"/>
      <c r="AN1229" s="35"/>
      <c r="AO1229" s="35"/>
      <c r="AP1229" s="35"/>
      <c r="AQ1229" s="35"/>
      <c r="AR1229" s="35"/>
      <c r="AS1229" s="35"/>
      <c r="AT1229" s="35"/>
      <c r="AU1229" s="35"/>
      <c r="AV1229" s="35"/>
      <c r="AW1229" s="35"/>
      <c r="AX1229" s="35"/>
      <c r="AY1229" s="35"/>
      <c r="AZ1229" s="17">
        <f t="shared" ref="AZ1229" si="2779">AZ1228+1</f>
        <v>47245</v>
      </c>
      <c r="BA1229" s="216">
        <f t="shared" ref="BA1229:BA1292" si="2780">WEEKDAY(AZ1229,2)</f>
        <v>1</v>
      </c>
      <c r="BB1229" s="216">
        <f t="shared" ref="BB1229" si="2781">BB1228+1</f>
        <v>1224</v>
      </c>
      <c r="BC1229" s="16">
        <f t="shared" ref="BC1229:BC1292" si="2782">YEARFRAC($T$5,AZ1229,3)</f>
        <v>3.3534246575342466</v>
      </c>
      <c r="BD1229" s="16">
        <f>IF(Template!$F$7="Linear interpolation",LinInterp($AO$5:$AO$18,$AM$5:$AM$18,BC1229),CubicSpline($AO$5:$AO$18,$AM$5:$AM$18,BC1229))</f>
        <v>14.105513698392365</v>
      </c>
      <c r="BE1229" s="221">
        <f t="shared" si="2717"/>
        <v>1.5565872460809709</v>
      </c>
      <c r="BF1229" s="221">
        <f>BE1229/PRODUCT($BG$6:BG1228)</f>
        <v>1.0003829829858897</v>
      </c>
      <c r="BG1229" s="16">
        <f t="shared" ref="BG1229:BG1292" si="2783">1+BH1229/365/100</f>
        <v>1.0003829829858897</v>
      </c>
      <c r="BH1229" s="10">
        <f t="shared" ref="BH1229:BH1292" si="2784">IF(OR(BA1229=6,BA1229=7),BH1228,(BF1229-1)*365*100)</f>
        <v>13.978878984973298</v>
      </c>
      <c r="BI1229" s="90"/>
      <c r="BJ1229" s="17">
        <f t="shared" si="2767"/>
        <v>47222</v>
      </c>
      <c r="BK1229" s="16">
        <f t="shared" si="2760"/>
        <v>13.998527867650544</v>
      </c>
      <c r="BL1229" s="10">
        <f ca="1">IFERROR(AVERAGE(INDIRECT("BK"&amp;AC1229-Template!$F$10+1):INDIRECT("BK"&amp;AC1229)),0)</f>
        <v>14.001303294099015</v>
      </c>
      <c r="BM1229" s="35"/>
      <c r="BN1229" s="86"/>
      <c r="BO1229" s="35"/>
      <c r="BP1229" s="35"/>
      <c r="BQ1229" s="35"/>
      <c r="BR1229" s="35"/>
      <c r="BS1229" s="35"/>
      <c r="BT1229" s="35"/>
      <c r="BU1229" s="35"/>
      <c r="BV1229" s="35"/>
      <c r="BW1229" s="35"/>
      <c r="BX1229" s="35"/>
      <c r="BY1229" s="35"/>
      <c r="BZ1229" s="35"/>
      <c r="CA1229" s="35"/>
      <c r="CB1229" s="35"/>
      <c r="CC1229" s="35"/>
      <c r="CD1229" s="35"/>
      <c r="CE1229" s="35"/>
      <c r="CF1229" s="35"/>
      <c r="CG1229" s="35"/>
      <c r="CH1229" s="35"/>
    </row>
    <row r="1230" spans="1:86" ht="15.6" x14ac:dyDescent="0.3">
      <c r="A1230" s="35"/>
      <c r="B1230" s="86"/>
      <c r="C1230" s="35"/>
      <c r="D1230" s="35"/>
      <c r="E1230" s="35"/>
      <c r="F1230" s="35"/>
      <c r="G1230" s="35"/>
      <c r="H1230" s="35"/>
      <c r="I1230" s="35"/>
      <c r="J1230" s="35"/>
      <c r="K1230" s="35"/>
      <c r="L1230" s="35"/>
      <c r="M1230" s="35"/>
      <c r="N1230" s="35"/>
      <c r="O1230" s="35"/>
      <c r="P1230" s="35"/>
      <c r="Q1230" s="35"/>
      <c r="R1230" s="35"/>
      <c r="S1230" s="35"/>
      <c r="T1230" s="17">
        <f t="shared" si="2761"/>
        <v>47246</v>
      </c>
      <c r="U1230" s="216">
        <f t="shared" si="2754"/>
        <v>2</v>
      </c>
      <c r="V1230" s="216">
        <f t="shared" si="2761"/>
        <v>1225</v>
      </c>
      <c r="W1230" s="16">
        <f t="shared" si="2768"/>
        <v>3.3561643835616439</v>
      </c>
      <c r="X1230" s="16" t="e">
        <f>IF(Template!$F$7="Linear interpolation",LinInterp($I$5:$I$22,$G$5:$G$22,W1230),CubicSpline($I$5:$I$22,$G$5:$G$22,W1230))</f>
        <v>#VALUE!</v>
      </c>
      <c r="Y1230" s="221" t="e">
        <f t="shared" si="2755"/>
        <v>#VALUE!</v>
      </c>
      <c r="Z1230" s="221" t="e">
        <f>Y1230/PRODUCT($AA$6:AA1229)</f>
        <v>#VALUE!</v>
      </c>
      <c r="AA1230" s="16" t="e">
        <f t="shared" si="2762"/>
        <v>#VALUE!</v>
      </c>
      <c r="AB1230" s="10" t="e">
        <f t="shared" si="2763"/>
        <v>#VALUE!</v>
      </c>
      <c r="AC1230" s="90">
        <f t="shared" si="2756"/>
        <v>1230</v>
      </c>
      <c r="AD1230" s="17">
        <f t="shared" si="2764"/>
        <v>47223</v>
      </c>
      <c r="AE1230" s="16" t="e">
        <f t="shared" si="2757"/>
        <v>#VALUE!</v>
      </c>
      <c r="AF1230" s="10">
        <f ca="1">IFERROR(AVERAGE(INDIRECT("AE"&amp;AC1230-Template!$F$10+1):INDIRECT("AE"&amp;AC1230)),0)</f>
        <v>0</v>
      </c>
      <c r="AG1230" s="35"/>
      <c r="AH1230" s="86"/>
      <c r="AI1230" s="35"/>
      <c r="AJ1230" s="35"/>
      <c r="AK1230" s="35"/>
      <c r="AL1230" s="35"/>
      <c r="AM1230" s="35"/>
      <c r="AN1230" s="35"/>
      <c r="AO1230" s="35"/>
      <c r="AP1230" s="35"/>
      <c r="AQ1230" s="35"/>
      <c r="AR1230" s="35"/>
      <c r="AS1230" s="35"/>
      <c r="AT1230" s="35"/>
      <c r="AU1230" s="35"/>
      <c r="AV1230" s="35"/>
      <c r="AW1230" s="35"/>
      <c r="AX1230" s="35"/>
      <c r="AY1230" s="35"/>
      <c r="AZ1230" s="17">
        <f t="shared" ref="AZ1230" si="2785">AZ1229+1</f>
        <v>47246</v>
      </c>
      <c r="BA1230" s="216">
        <f t="shared" si="2780"/>
        <v>2</v>
      </c>
      <c r="BB1230" s="216">
        <f t="shared" ref="BB1230" si="2786">BB1229+1</f>
        <v>1225</v>
      </c>
      <c r="BC1230" s="16">
        <f t="shared" si="2782"/>
        <v>3.3561643835616439</v>
      </c>
      <c r="BD1230" s="16">
        <f>IF(Template!$F$7="Linear interpolation",LinInterp($AO$5:$AO$18,$AM$5:$AM$18,BC1230),CubicSpline($AO$5:$AO$18,$AM$5:$AM$18,BC1230))</f>
        <v>14.106242738105969</v>
      </c>
      <c r="BE1230" s="221">
        <f t="shared" si="2717"/>
        <v>1.5571834696250744</v>
      </c>
      <c r="BF1230" s="221">
        <f>BE1230/PRODUCT($BG$6:BG1229)</f>
        <v>1.0003830325255487</v>
      </c>
      <c r="BG1230" s="16">
        <f t="shared" si="2783"/>
        <v>1.0003830325255487</v>
      </c>
      <c r="BH1230" s="10">
        <f t="shared" si="2784"/>
        <v>13.980687182528317</v>
      </c>
      <c r="BI1230" s="90"/>
      <c r="BJ1230" s="17">
        <f t="shared" si="2767"/>
        <v>47223</v>
      </c>
      <c r="BK1230" s="16">
        <f t="shared" si="2760"/>
        <v>13.998527867650544</v>
      </c>
      <c r="BL1230" s="10">
        <f ca="1">IFERROR(AVERAGE(INDIRECT("BK"&amp;AC1230-Template!$F$10+1):INDIRECT("BK"&amp;AC1230)),0)</f>
        <v>14.00120492982111</v>
      </c>
      <c r="BM1230" s="35"/>
      <c r="BN1230" s="86"/>
      <c r="BO1230" s="35"/>
      <c r="BP1230" s="35"/>
      <c r="BQ1230" s="35"/>
      <c r="BR1230" s="35"/>
      <c r="BS1230" s="35"/>
      <c r="BT1230" s="35"/>
      <c r="BU1230" s="35"/>
      <c r="BV1230" s="35"/>
      <c r="BW1230" s="35"/>
      <c r="BX1230" s="35"/>
      <c r="BY1230" s="35"/>
      <c r="BZ1230" s="35"/>
      <c r="CA1230" s="35"/>
      <c r="CB1230" s="35"/>
      <c r="CC1230" s="35"/>
      <c r="CD1230" s="35"/>
      <c r="CE1230" s="35"/>
      <c r="CF1230" s="35"/>
      <c r="CG1230" s="35"/>
      <c r="CH1230" s="35"/>
    </row>
    <row r="1231" spans="1:86" ht="15.6" x14ac:dyDescent="0.3">
      <c r="A1231" s="35"/>
      <c r="B1231" s="86"/>
      <c r="C1231" s="35"/>
      <c r="D1231" s="35"/>
      <c r="E1231" s="35"/>
      <c r="F1231" s="35"/>
      <c r="G1231" s="35"/>
      <c r="H1231" s="35"/>
      <c r="I1231" s="35"/>
      <c r="J1231" s="35"/>
      <c r="K1231" s="35"/>
      <c r="L1231" s="35"/>
      <c r="M1231" s="35"/>
      <c r="N1231" s="35"/>
      <c r="O1231" s="35"/>
      <c r="P1231" s="35"/>
      <c r="Q1231" s="35"/>
      <c r="R1231" s="35"/>
      <c r="S1231" s="35"/>
      <c r="T1231" s="17">
        <f t="shared" si="2761"/>
        <v>47247</v>
      </c>
      <c r="U1231" s="216">
        <f t="shared" si="2754"/>
        <v>3</v>
      </c>
      <c r="V1231" s="216">
        <f t="shared" si="2761"/>
        <v>1226</v>
      </c>
      <c r="W1231" s="16">
        <f t="shared" si="2768"/>
        <v>3.3589041095890413</v>
      </c>
      <c r="X1231" s="16" t="e">
        <f>IF(Template!$F$7="Linear interpolation",LinInterp($I$5:$I$22,$G$5:$G$22,W1231),CubicSpline($I$5:$I$22,$G$5:$G$22,W1231))</f>
        <v>#VALUE!</v>
      </c>
      <c r="Y1231" s="221" t="e">
        <f t="shared" si="2755"/>
        <v>#VALUE!</v>
      </c>
      <c r="Z1231" s="221" t="e">
        <f>Y1231/PRODUCT($AA$6:AA1230)</f>
        <v>#VALUE!</v>
      </c>
      <c r="AA1231" s="16" t="e">
        <f t="shared" si="2762"/>
        <v>#VALUE!</v>
      </c>
      <c r="AB1231" s="10" t="e">
        <f t="shared" si="2763"/>
        <v>#VALUE!</v>
      </c>
      <c r="AC1231" s="90">
        <f t="shared" si="2756"/>
        <v>1231</v>
      </c>
      <c r="AD1231" s="17">
        <f t="shared" si="2764"/>
        <v>47224</v>
      </c>
      <c r="AE1231" s="16" t="e">
        <f t="shared" si="2757"/>
        <v>#VALUE!</v>
      </c>
      <c r="AF1231" s="10">
        <f ca="1">IFERROR(AVERAGE(INDIRECT("AE"&amp;AC1231-Template!$F$10+1):INDIRECT("AE"&amp;AC1231)),0)</f>
        <v>0</v>
      </c>
      <c r="AG1231" s="35"/>
      <c r="AH1231" s="86"/>
      <c r="AI1231" s="35"/>
      <c r="AJ1231" s="35"/>
      <c r="AK1231" s="35"/>
      <c r="AL1231" s="35"/>
      <c r="AM1231" s="35"/>
      <c r="AN1231" s="35"/>
      <c r="AO1231" s="35"/>
      <c r="AP1231" s="35"/>
      <c r="AQ1231" s="35"/>
      <c r="AR1231" s="35"/>
      <c r="AS1231" s="35"/>
      <c r="AT1231" s="35"/>
      <c r="AU1231" s="35"/>
      <c r="AV1231" s="35"/>
      <c r="AW1231" s="35"/>
      <c r="AX1231" s="35"/>
      <c r="AY1231" s="35"/>
      <c r="AZ1231" s="17">
        <f t="shared" ref="AZ1231" si="2787">AZ1230+1</f>
        <v>47247</v>
      </c>
      <c r="BA1231" s="216">
        <f t="shared" si="2780"/>
        <v>3</v>
      </c>
      <c r="BB1231" s="216">
        <f t="shared" ref="BB1231" si="2788">BB1230+1</f>
        <v>1226</v>
      </c>
      <c r="BC1231" s="16">
        <f t="shared" si="2782"/>
        <v>3.3589041095890413</v>
      </c>
      <c r="BD1231" s="16">
        <f>IF(Template!$F$7="Linear interpolation",LinInterp($AO$5:$AO$18,$AM$5:$AM$18,BC1231),CubicSpline($AO$5:$AO$18,$AM$5:$AM$18,BC1231))</f>
        <v>14.106969638245754</v>
      </c>
      <c r="BE1231" s="221">
        <f t="shared" si="2717"/>
        <v>1.5577798777537382</v>
      </c>
      <c r="BF1231" s="221">
        <f>BE1231/PRODUCT($BG$6:BG1230)</f>
        <v>1.0003830044052595</v>
      </c>
      <c r="BG1231" s="16">
        <f t="shared" si="2783"/>
        <v>1.0003830044052595</v>
      </c>
      <c r="BH1231" s="10">
        <f t="shared" si="2784"/>
        <v>13.979660791972215</v>
      </c>
      <c r="BI1231" s="90"/>
      <c r="BJ1231" s="17">
        <f t="shared" si="2767"/>
        <v>47224</v>
      </c>
      <c r="BK1231" s="16">
        <f t="shared" si="2760"/>
        <v>13.995849084052381</v>
      </c>
      <c r="BL1231" s="10">
        <f ca="1">IFERROR(AVERAGE(INDIRECT("BK"&amp;AC1231-Template!$F$10+1):INDIRECT("BK"&amp;AC1231)),0)</f>
        <v>14.0010172727566</v>
      </c>
      <c r="BM1231" s="35"/>
      <c r="BN1231" s="86"/>
      <c r="BO1231" s="35"/>
      <c r="BP1231" s="35"/>
      <c r="BQ1231" s="35"/>
      <c r="BR1231" s="35"/>
      <c r="BS1231" s="35"/>
      <c r="BT1231" s="35"/>
      <c r="BU1231" s="35"/>
      <c r="BV1231" s="35"/>
      <c r="BW1231" s="35"/>
      <c r="BX1231" s="35"/>
      <c r="BY1231" s="35"/>
      <c r="BZ1231" s="35"/>
      <c r="CA1231" s="35"/>
      <c r="CB1231" s="35"/>
      <c r="CC1231" s="35"/>
      <c r="CD1231" s="35"/>
      <c r="CE1231" s="35"/>
      <c r="CF1231" s="35"/>
      <c r="CG1231" s="35"/>
      <c r="CH1231" s="35"/>
    </row>
    <row r="1232" spans="1:86" ht="15.6" x14ac:dyDescent="0.3">
      <c r="A1232" s="35"/>
      <c r="B1232" s="86"/>
      <c r="C1232" s="35"/>
      <c r="D1232" s="35"/>
      <c r="E1232" s="35"/>
      <c r="F1232" s="35"/>
      <c r="G1232" s="35"/>
      <c r="H1232" s="35"/>
      <c r="I1232" s="35"/>
      <c r="J1232" s="35"/>
      <c r="K1232" s="35"/>
      <c r="L1232" s="35"/>
      <c r="M1232" s="35"/>
      <c r="N1232" s="35"/>
      <c r="O1232" s="35"/>
      <c r="P1232" s="35"/>
      <c r="Q1232" s="35"/>
      <c r="R1232" s="35"/>
      <c r="S1232" s="35"/>
      <c r="T1232" s="17">
        <f t="shared" si="2761"/>
        <v>47248</v>
      </c>
      <c r="U1232" s="216">
        <f t="shared" si="2754"/>
        <v>4</v>
      </c>
      <c r="V1232" s="216">
        <f t="shared" si="2761"/>
        <v>1227</v>
      </c>
      <c r="W1232" s="16">
        <f t="shared" si="2768"/>
        <v>3.3616438356164382</v>
      </c>
      <c r="X1232" s="16" t="e">
        <f>IF(Template!$F$7="Linear interpolation",LinInterp($I$5:$I$22,$G$5:$G$22,W1232),CubicSpline($I$5:$I$22,$G$5:$G$22,W1232))</f>
        <v>#VALUE!</v>
      </c>
      <c r="Y1232" s="221" t="e">
        <f t="shared" si="2755"/>
        <v>#VALUE!</v>
      </c>
      <c r="Z1232" s="221" t="e">
        <f>Y1232/PRODUCT($AA$6:AA1231)</f>
        <v>#VALUE!</v>
      </c>
      <c r="AA1232" s="16" t="e">
        <f t="shared" si="2762"/>
        <v>#VALUE!</v>
      </c>
      <c r="AB1232" s="10" t="e">
        <f t="shared" si="2763"/>
        <v>#VALUE!</v>
      </c>
      <c r="AC1232" s="90">
        <f t="shared" si="2756"/>
        <v>1232</v>
      </c>
      <c r="AD1232" s="17">
        <f t="shared" si="2764"/>
        <v>47225</v>
      </c>
      <c r="AE1232" s="16" t="e">
        <f t="shared" si="2757"/>
        <v>#VALUE!</v>
      </c>
      <c r="AF1232" s="10">
        <f ca="1">IFERROR(AVERAGE(INDIRECT("AE"&amp;AC1232-Template!$F$10+1):INDIRECT("AE"&amp;AC1232)),0)</f>
        <v>0</v>
      </c>
      <c r="AG1232" s="35"/>
      <c r="AH1232" s="86"/>
      <c r="AI1232" s="35"/>
      <c r="AJ1232" s="35"/>
      <c r="AK1232" s="35"/>
      <c r="AL1232" s="35"/>
      <c r="AM1232" s="35"/>
      <c r="AN1232" s="35"/>
      <c r="AO1232" s="35"/>
      <c r="AP1232" s="35"/>
      <c r="AQ1232" s="35"/>
      <c r="AR1232" s="35"/>
      <c r="AS1232" s="35"/>
      <c r="AT1232" s="35"/>
      <c r="AU1232" s="35"/>
      <c r="AV1232" s="35"/>
      <c r="AW1232" s="35"/>
      <c r="AX1232" s="35"/>
      <c r="AY1232" s="35"/>
      <c r="AZ1232" s="17">
        <f t="shared" ref="AZ1232" si="2789">AZ1231+1</f>
        <v>47248</v>
      </c>
      <c r="BA1232" s="216">
        <f t="shared" si="2780"/>
        <v>4</v>
      </c>
      <c r="BB1232" s="216">
        <f t="shared" ref="BB1232" si="2790">BB1231+1</f>
        <v>1227</v>
      </c>
      <c r="BC1232" s="16">
        <f t="shared" si="2782"/>
        <v>3.3616438356164382</v>
      </c>
      <c r="BD1232" s="16">
        <f>IF(Template!$F$7="Linear interpolation",LinInterp($AO$5:$AO$18,$AM$5:$AM$18,BC1232),CubicSpline($AO$5:$AO$18,$AM$5:$AM$18,BC1232))</f>
        <v>14.107694381133607</v>
      </c>
      <c r="BE1232" s="221">
        <f t="shared" si="2717"/>
        <v>1.5583764694537057</v>
      </c>
      <c r="BF1232" s="221">
        <f>BE1232/PRODUCT($BG$6:BG1231)</f>
        <v>1.000382975610667</v>
      </c>
      <c r="BG1232" s="16">
        <f t="shared" si="2783"/>
        <v>1.000382975610667</v>
      </c>
      <c r="BH1232" s="10">
        <f t="shared" si="2784"/>
        <v>13.978609789346397</v>
      </c>
      <c r="BI1232" s="90"/>
      <c r="BJ1232" s="17">
        <f t="shared" si="2767"/>
        <v>47225</v>
      </c>
      <c r="BK1232" s="16">
        <f t="shared" si="2760"/>
        <v>13.996664889674326</v>
      </c>
      <c r="BL1232" s="10">
        <f ca="1">IFERROR(AVERAGE(INDIRECT("BK"&amp;AC1232-Template!$F$10+1):INDIRECT("BK"&amp;AC1232)),0)</f>
        <v>14.000856809212822</v>
      </c>
      <c r="BM1232" s="35"/>
      <c r="BN1232" s="86"/>
      <c r="BO1232" s="35"/>
      <c r="BP1232" s="35"/>
      <c r="BQ1232" s="35"/>
      <c r="BR1232" s="35"/>
      <c r="BS1232" s="35"/>
      <c r="BT1232" s="35"/>
      <c r="BU1232" s="35"/>
      <c r="BV1232" s="35"/>
      <c r="BW1232" s="35"/>
      <c r="BX1232" s="35"/>
      <c r="BY1232" s="35"/>
      <c r="BZ1232" s="35"/>
      <c r="CA1232" s="35"/>
      <c r="CB1232" s="35"/>
      <c r="CC1232" s="35"/>
      <c r="CD1232" s="35"/>
      <c r="CE1232" s="35"/>
      <c r="CF1232" s="35"/>
      <c r="CG1232" s="35"/>
      <c r="CH1232" s="35"/>
    </row>
    <row r="1233" spans="1:86" ht="15.6" x14ac:dyDescent="0.3">
      <c r="A1233" s="35"/>
      <c r="B1233" s="86"/>
      <c r="C1233" s="35"/>
      <c r="D1233" s="35"/>
      <c r="E1233" s="35"/>
      <c r="F1233" s="35"/>
      <c r="G1233" s="35"/>
      <c r="H1233" s="35"/>
      <c r="I1233" s="35"/>
      <c r="J1233" s="35"/>
      <c r="K1233" s="35"/>
      <c r="L1233" s="35"/>
      <c r="M1233" s="35"/>
      <c r="N1233" s="35"/>
      <c r="O1233" s="35"/>
      <c r="P1233" s="35"/>
      <c r="Q1233" s="35"/>
      <c r="R1233" s="35"/>
      <c r="S1233" s="35"/>
      <c r="T1233" s="17">
        <f t="shared" si="2761"/>
        <v>47249</v>
      </c>
      <c r="U1233" s="216">
        <f t="shared" si="2754"/>
        <v>5</v>
      </c>
      <c r="V1233" s="216">
        <f t="shared" si="2761"/>
        <v>1228</v>
      </c>
      <c r="W1233" s="16">
        <f t="shared" si="2768"/>
        <v>3.3643835616438356</v>
      </c>
      <c r="X1233" s="16" t="e">
        <f>IF(Template!$F$7="Linear interpolation",LinInterp($I$5:$I$22,$G$5:$G$22,W1233),CubicSpline($I$5:$I$22,$G$5:$G$22,W1233))</f>
        <v>#VALUE!</v>
      </c>
      <c r="Y1233" s="221" t="e">
        <f t="shared" si="2755"/>
        <v>#VALUE!</v>
      </c>
      <c r="Z1233" s="221" t="e">
        <f>Y1233/PRODUCT($AA$6:AA1232)</f>
        <v>#VALUE!</v>
      </c>
      <c r="AA1233" s="16" t="e">
        <f t="shared" si="2762"/>
        <v>#VALUE!</v>
      </c>
      <c r="AB1233" s="10" t="e">
        <f t="shared" si="2763"/>
        <v>#VALUE!</v>
      </c>
      <c r="AC1233" s="90">
        <f t="shared" si="2756"/>
        <v>1233</v>
      </c>
      <c r="AD1233" s="17">
        <f t="shared" si="2764"/>
        <v>47226</v>
      </c>
      <c r="AE1233" s="16" t="e">
        <f t="shared" si="2757"/>
        <v>#VALUE!</v>
      </c>
      <c r="AF1233" s="10">
        <f ca="1">IFERROR(AVERAGE(INDIRECT("AE"&amp;AC1233-Template!$F$10+1):INDIRECT("AE"&amp;AC1233)),0)</f>
        <v>0</v>
      </c>
      <c r="AG1233" s="35"/>
      <c r="AH1233" s="86"/>
      <c r="AI1233" s="35"/>
      <c r="AJ1233" s="35"/>
      <c r="AK1233" s="35"/>
      <c r="AL1233" s="35"/>
      <c r="AM1233" s="35"/>
      <c r="AN1233" s="35"/>
      <c r="AO1233" s="35"/>
      <c r="AP1233" s="35"/>
      <c r="AQ1233" s="35"/>
      <c r="AR1233" s="35"/>
      <c r="AS1233" s="35"/>
      <c r="AT1233" s="35"/>
      <c r="AU1233" s="35"/>
      <c r="AV1233" s="35"/>
      <c r="AW1233" s="35"/>
      <c r="AX1233" s="35"/>
      <c r="AY1233" s="35"/>
      <c r="AZ1233" s="17">
        <f t="shared" ref="AZ1233" si="2791">AZ1232+1</f>
        <v>47249</v>
      </c>
      <c r="BA1233" s="216">
        <f t="shared" si="2780"/>
        <v>5</v>
      </c>
      <c r="BB1233" s="216">
        <f t="shared" ref="BB1233" si="2792">BB1232+1</f>
        <v>1228</v>
      </c>
      <c r="BC1233" s="16">
        <f t="shared" si="2782"/>
        <v>3.3643835616438356</v>
      </c>
      <c r="BD1233" s="16">
        <f>IF(Template!$F$7="Linear interpolation",LinInterp($AO$5:$AO$18,$AM$5:$AM$18,BC1233),CubicSpline($AO$5:$AO$18,$AM$5:$AM$18,BC1233))</f>
        <v>14.108416949091422</v>
      </c>
      <c r="BE1233" s="221">
        <f t="shared" si="2717"/>
        <v>1.5589732437074839</v>
      </c>
      <c r="BF1233" s="221">
        <f>BE1233/PRODUCT($BG$6:BG1232)</f>
        <v>1.0003829461400862</v>
      </c>
      <c r="BG1233" s="16">
        <f t="shared" si="2783"/>
        <v>1.0003829461400862</v>
      </c>
      <c r="BH1233" s="10">
        <f t="shared" si="2784"/>
        <v>13.977534113144841</v>
      </c>
      <c r="BI1233" s="90"/>
      <c r="BJ1233" s="17">
        <f t="shared" si="2767"/>
        <v>47226</v>
      </c>
      <c r="BK1233" s="16">
        <f t="shared" si="2760"/>
        <v>13.996141149894225</v>
      </c>
      <c r="BL1233" s="10">
        <f ca="1">IFERROR(AVERAGE(INDIRECT("BK"&amp;AC1233-Template!$F$10+1):INDIRECT("BK"&amp;AC1233)),0)</f>
        <v>14.000643719713555</v>
      </c>
      <c r="BM1233" s="35"/>
      <c r="BN1233" s="86"/>
      <c r="BO1233" s="35"/>
      <c r="BP1233" s="35"/>
      <c r="BQ1233" s="35"/>
      <c r="BR1233" s="35"/>
      <c r="BS1233" s="35"/>
      <c r="BT1233" s="35"/>
      <c r="BU1233" s="35"/>
      <c r="BV1233" s="35"/>
      <c r="BW1233" s="35"/>
      <c r="BX1233" s="35"/>
      <c r="BY1233" s="35"/>
      <c r="BZ1233" s="35"/>
      <c r="CA1233" s="35"/>
      <c r="CB1233" s="35"/>
      <c r="CC1233" s="35"/>
      <c r="CD1233" s="35"/>
      <c r="CE1233" s="35"/>
      <c r="CF1233" s="35"/>
      <c r="CG1233" s="35"/>
      <c r="CH1233" s="35"/>
    </row>
    <row r="1234" spans="1:86" ht="15.6" x14ac:dyDescent="0.3">
      <c r="A1234" s="35"/>
      <c r="B1234" s="86"/>
      <c r="C1234" s="35"/>
      <c r="D1234" s="35"/>
      <c r="E1234" s="35"/>
      <c r="F1234" s="35"/>
      <c r="G1234" s="35"/>
      <c r="H1234" s="35"/>
      <c r="I1234" s="35"/>
      <c r="J1234" s="35"/>
      <c r="K1234" s="35"/>
      <c r="L1234" s="35"/>
      <c r="M1234" s="35"/>
      <c r="N1234" s="35"/>
      <c r="O1234" s="35"/>
      <c r="P1234" s="35"/>
      <c r="Q1234" s="35"/>
      <c r="R1234" s="35"/>
      <c r="S1234" s="35"/>
      <c r="T1234" s="17">
        <f t="shared" si="2761"/>
        <v>47250</v>
      </c>
      <c r="U1234" s="216">
        <f t="shared" si="2754"/>
        <v>6</v>
      </c>
      <c r="V1234" s="216">
        <f t="shared" si="2761"/>
        <v>1229</v>
      </c>
      <c r="W1234" s="16">
        <f t="shared" si="2768"/>
        <v>3.3671232876712329</v>
      </c>
      <c r="X1234" s="16" t="e">
        <f>IF(Template!$F$7="Linear interpolation",LinInterp($I$5:$I$22,$G$5:$G$22,W1234),CubicSpline($I$5:$I$22,$G$5:$G$22,W1234))</f>
        <v>#VALUE!</v>
      </c>
      <c r="Y1234" s="221" t="e">
        <f t="shared" si="2755"/>
        <v>#VALUE!</v>
      </c>
      <c r="Z1234" s="221" t="e">
        <f>Y1234/PRODUCT($AA$6:AA1233)</f>
        <v>#VALUE!</v>
      </c>
      <c r="AA1234" s="16" t="e">
        <f t="shared" si="2762"/>
        <v>#VALUE!</v>
      </c>
      <c r="AB1234" s="10" t="e">
        <f t="shared" si="2763"/>
        <v>#VALUE!</v>
      </c>
      <c r="AC1234" s="90">
        <f t="shared" si="2756"/>
        <v>1234</v>
      </c>
      <c r="AD1234" s="17">
        <f t="shared" si="2764"/>
        <v>47227</v>
      </c>
      <c r="AE1234" s="16" t="e">
        <f t="shared" si="2757"/>
        <v>#VALUE!</v>
      </c>
      <c r="AF1234" s="10">
        <f ca="1">IFERROR(AVERAGE(INDIRECT("AE"&amp;AC1234-Template!$F$10+1):INDIRECT("AE"&amp;AC1234)),0)</f>
        <v>0</v>
      </c>
      <c r="AG1234" s="35"/>
      <c r="AH1234" s="86"/>
      <c r="AI1234" s="35"/>
      <c r="AJ1234" s="35"/>
      <c r="AK1234" s="35"/>
      <c r="AL1234" s="35"/>
      <c r="AM1234" s="35"/>
      <c r="AN1234" s="35"/>
      <c r="AO1234" s="35"/>
      <c r="AP1234" s="35"/>
      <c r="AQ1234" s="35"/>
      <c r="AR1234" s="35"/>
      <c r="AS1234" s="35"/>
      <c r="AT1234" s="35"/>
      <c r="AU1234" s="35"/>
      <c r="AV1234" s="35"/>
      <c r="AW1234" s="35"/>
      <c r="AX1234" s="35"/>
      <c r="AY1234" s="35"/>
      <c r="AZ1234" s="17">
        <f t="shared" ref="AZ1234" si="2793">AZ1233+1</f>
        <v>47250</v>
      </c>
      <c r="BA1234" s="216">
        <f t="shared" si="2780"/>
        <v>6</v>
      </c>
      <c r="BB1234" s="216">
        <f t="shared" ref="BB1234" si="2794">BB1233+1</f>
        <v>1229</v>
      </c>
      <c r="BC1234" s="16">
        <f t="shared" si="2782"/>
        <v>3.3671232876712329</v>
      </c>
      <c r="BD1234" s="16">
        <f>IF(Template!$F$7="Linear interpolation",LinInterp($AO$5:$AO$18,$AM$5:$AM$18,BC1234),CubicSpline($AO$5:$AO$18,$AM$5:$AM$18,BC1234))</f>
        <v>14.109137324441088</v>
      </c>
      <c r="BE1234" s="221">
        <f t="shared" si="2717"/>
        <v>1.55957019949334</v>
      </c>
      <c r="BF1234" s="221">
        <f>BE1234/PRODUCT($BG$6:BG1233)</f>
        <v>1.0003829159918334</v>
      </c>
      <c r="BG1234" s="16">
        <f t="shared" si="2783"/>
        <v>1.0003829461400862</v>
      </c>
      <c r="BH1234" s="10">
        <f t="shared" si="2784"/>
        <v>13.977534113144841</v>
      </c>
      <c r="BI1234" s="90"/>
      <c r="BJ1234" s="17">
        <f t="shared" si="2767"/>
        <v>47227</v>
      </c>
      <c r="BK1234" s="16">
        <f t="shared" si="2760"/>
        <v>13.995594089054929</v>
      </c>
      <c r="BL1234" s="10">
        <f ca="1">IFERROR(AVERAGE(INDIRECT("BK"&amp;AC1234-Template!$F$10+1):INDIRECT("BK"&amp;AC1234)),0)</f>
        <v>14.000426497071979</v>
      </c>
      <c r="BM1234" s="35"/>
      <c r="BN1234" s="86"/>
      <c r="BO1234" s="35"/>
      <c r="BP1234" s="35"/>
      <c r="BQ1234" s="35"/>
      <c r="BR1234" s="35"/>
      <c r="BS1234" s="35"/>
      <c r="BT1234" s="35"/>
      <c r="BU1234" s="35"/>
      <c r="BV1234" s="35"/>
      <c r="BW1234" s="35"/>
      <c r="BX1234" s="35"/>
      <c r="BY1234" s="35"/>
      <c r="BZ1234" s="35"/>
      <c r="CA1234" s="35"/>
      <c r="CB1234" s="35"/>
      <c r="CC1234" s="35"/>
      <c r="CD1234" s="35"/>
      <c r="CE1234" s="35"/>
      <c r="CF1234" s="35"/>
      <c r="CG1234" s="35"/>
      <c r="CH1234" s="35"/>
    </row>
    <row r="1235" spans="1:86" ht="15.6" x14ac:dyDescent="0.3">
      <c r="A1235" s="35"/>
      <c r="B1235" s="86"/>
      <c r="C1235" s="35"/>
      <c r="D1235" s="35"/>
      <c r="E1235" s="35"/>
      <c r="F1235" s="35"/>
      <c r="G1235" s="35"/>
      <c r="H1235" s="35"/>
      <c r="I1235" s="35"/>
      <c r="J1235" s="35"/>
      <c r="K1235" s="35"/>
      <c r="L1235" s="35"/>
      <c r="M1235" s="35"/>
      <c r="N1235" s="35"/>
      <c r="O1235" s="35"/>
      <c r="P1235" s="35"/>
      <c r="Q1235" s="35"/>
      <c r="R1235" s="35"/>
      <c r="S1235" s="35"/>
      <c r="T1235" s="17">
        <f t="shared" si="2761"/>
        <v>47251</v>
      </c>
      <c r="U1235" s="216">
        <f t="shared" si="2754"/>
        <v>7</v>
      </c>
      <c r="V1235" s="216">
        <f t="shared" si="2761"/>
        <v>1230</v>
      </c>
      <c r="W1235" s="16">
        <f t="shared" si="2768"/>
        <v>3.3698630136986303</v>
      </c>
      <c r="X1235" s="16" t="e">
        <f>IF(Template!$F$7="Linear interpolation",LinInterp($I$5:$I$22,$G$5:$G$22,W1235),CubicSpline($I$5:$I$22,$G$5:$G$22,W1235))</f>
        <v>#VALUE!</v>
      </c>
      <c r="Y1235" s="221" t="e">
        <f t="shared" si="2755"/>
        <v>#VALUE!</v>
      </c>
      <c r="Z1235" s="221" t="e">
        <f>Y1235/PRODUCT($AA$6:AA1234)</f>
        <v>#VALUE!</v>
      </c>
      <c r="AA1235" s="16" t="e">
        <f t="shared" si="2762"/>
        <v>#VALUE!</v>
      </c>
      <c r="AB1235" s="10" t="e">
        <f t="shared" si="2763"/>
        <v>#VALUE!</v>
      </c>
      <c r="AC1235" s="90">
        <f t="shared" si="2756"/>
        <v>1235</v>
      </c>
      <c r="AD1235" s="17">
        <f t="shared" si="2764"/>
        <v>47228</v>
      </c>
      <c r="AE1235" s="16" t="e">
        <f t="shared" si="2757"/>
        <v>#VALUE!</v>
      </c>
      <c r="AF1235" s="10">
        <f ca="1">IFERROR(AVERAGE(INDIRECT("AE"&amp;AC1235-Template!$F$10+1):INDIRECT("AE"&amp;AC1235)),0)</f>
        <v>0</v>
      </c>
      <c r="AG1235" s="35"/>
      <c r="AH1235" s="86"/>
      <c r="AI1235" s="35"/>
      <c r="AJ1235" s="35"/>
      <c r="AK1235" s="35"/>
      <c r="AL1235" s="35"/>
      <c r="AM1235" s="35"/>
      <c r="AN1235" s="35"/>
      <c r="AO1235" s="35"/>
      <c r="AP1235" s="35"/>
      <c r="AQ1235" s="35"/>
      <c r="AR1235" s="35"/>
      <c r="AS1235" s="35"/>
      <c r="AT1235" s="35"/>
      <c r="AU1235" s="35"/>
      <c r="AV1235" s="35"/>
      <c r="AW1235" s="35"/>
      <c r="AX1235" s="35"/>
      <c r="AY1235" s="35"/>
      <c r="AZ1235" s="17">
        <f t="shared" ref="AZ1235" si="2795">AZ1234+1</f>
        <v>47251</v>
      </c>
      <c r="BA1235" s="216">
        <f t="shared" si="2780"/>
        <v>7</v>
      </c>
      <c r="BB1235" s="216">
        <f t="shared" ref="BB1235" si="2796">BB1234+1</f>
        <v>1230</v>
      </c>
      <c r="BC1235" s="16">
        <f t="shared" si="2782"/>
        <v>3.3698630136986303</v>
      </c>
      <c r="BD1235" s="16">
        <f>IF(Template!$F$7="Linear interpolation",LinInterp($AO$5:$AO$18,$AM$5:$AM$18,BC1235),CubicSpline($AO$5:$AO$18,$AM$5:$AM$18,BC1235))</f>
        <v>14.109855489504495</v>
      </c>
      <c r="BE1235" s="221">
        <f t="shared" si="2717"/>
        <v>1.5601673357852908</v>
      </c>
      <c r="BF1235" s="221">
        <f>BE1235/PRODUCT($BG$6:BG1234)</f>
        <v>1.0003828550159723</v>
      </c>
      <c r="BG1235" s="16">
        <f t="shared" si="2783"/>
        <v>1.0003829461400862</v>
      </c>
      <c r="BH1235" s="10">
        <f t="shared" si="2784"/>
        <v>13.977534113144841</v>
      </c>
      <c r="BI1235" s="90"/>
      <c r="BJ1235" s="17">
        <f t="shared" si="2767"/>
        <v>47228</v>
      </c>
      <c r="BK1235" s="16">
        <f t="shared" si="2760"/>
        <v>13.99502364569094</v>
      </c>
      <c r="BL1235" s="10">
        <f ca="1">IFERROR(AVERAGE(INDIRECT("BK"&amp;AC1235-Template!$F$10+1):INDIRECT("BK"&amp;AC1235)),0)</f>
        <v>14.000186783010381</v>
      </c>
      <c r="BM1235" s="35"/>
      <c r="BN1235" s="86"/>
      <c r="BO1235" s="35"/>
      <c r="BP1235" s="35"/>
      <c r="BQ1235" s="35"/>
      <c r="BR1235" s="35"/>
      <c r="BS1235" s="35"/>
      <c r="BT1235" s="35"/>
      <c r="BU1235" s="35"/>
      <c r="BV1235" s="35"/>
      <c r="BW1235" s="35"/>
      <c r="BX1235" s="35"/>
      <c r="BY1235" s="35"/>
      <c r="BZ1235" s="35"/>
      <c r="CA1235" s="35"/>
      <c r="CB1235" s="35"/>
      <c r="CC1235" s="35"/>
      <c r="CD1235" s="35"/>
      <c r="CE1235" s="35"/>
      <c r="CF1235" s="35"/>
      <c r="CG1235" s="35"/>
      <c r="CH1235" s="35"/>
    </row>
    <row r="1236" spans="1:86" ht="15.6" x14ac:dyDescent="0.3">
      <c r="A1236" s="35"/>
      <c r="B1236" s="86"/>
      <c r="C1236" s="35"/>
      <c r="D1236" s="35"/>
      <c r="E1236" s="35"/>
      <c r="F1236" s="35"/>
      <c r="G1236" s="35"/>
      <c r="H1236" s="35"/>
      <c r="I1236" s="35"/>
      <c r="J1236" s="35"/>
      <c r="K1236" s="35"/>
      <c r="L1236" s="35"/>
      <c r="M1236" s="35"/>
      <c r="N1236" s="35"/>
      <c r="O1236" s="35"/>
      <c r="P1236" s="35"/>
      <c r="Q1236" s="35"/>
      <c r="R1236" s="35"/>
      <c r="S1236" s="35"/>
      <c r="T1236" s="17">
        <f t="shared" si="2761"/>
        <v>47252</v>
      </c>
      <c r="U1236" s="216">
        <f t="shared" si="2754"/>
        <v>1</v>
      </c>
      <c r="V1236" s="216">
        <f t="shared" si="2761"/>
        <v>1231</v>
      </c>
      <c r="W1236" s="16">
        <f t="shared" si="2768"/>
        <v>3.3726027397260272</v>
      </c>
      <c r="X1236" s="16" t="e">
        <f>IF(Template!$F$7="Linear interpolation",LinInterp($I$5:$I$22,$G$5:$G$22,W1236),CubicSpline($I$5:$I$22,$G$5:$G$22,W1236))</f>
        <v>#VALUE!</v>
      </c>
      <c r="Y1236" s="221" t="e">
        <f t="shared" si="2755"/>
        <v>#VALUE!</v>
      </c>
      <c r="Z1236" s="221" t="e">
        <f>Y1236/PRODUCT($AA$6:AA1235)</f>
        <v>#VALUE!</v>
      </c>
      <c r="AA1236" s="16" t="e">
        <f t="shared" si="2762"/>
        <v>#VALUE!</v>
      </c>
      <c r="AB1236" s="10" t="e">
        <f t="shared" si="2763"/>
        <v>#VALUE!</v>
      </c>
      <c r="AC1236" s="90">
        <f t="shared" si="2756"/>
        <v>1236</v>
      </c>
      <c r="AD1236" s="17">
        <f t="shared" si="2764"/>
        <v>47229</v>
      </c>
      <c r="AE1236" s="16" t="e">
        <f t="shared" si="2757"/>
        <v>#VALUE!</v>
      </c>
      <c r="AF1236" s="10">
        <f ca="1">IFERROR(AVERAGE(INDIRECT("AE"&amp;AC1236-Template!$F$10+1):INDIRECT("AE"&amp;AC1236)),0)</f>
        <v>0</v>
      </c>
      <c r="AG1236" s="35"/>
      <c r="AH1236" s="86"/>
      <c r="AI1236" s="35"/>
      <c r="AJ1236" s="35"/>
      <c r="AK1236" s="35"/>
      <c r="AL1236" s="35"/>
      <c r="AM1236" s="35"/>
      <c r="AN1236" s="35"/>
      <c r="AO1236" s="35"/>
      <c r="AP1236" s="35"/>
      <c r="AQ1236" s="35"/>
      <c r="AR1236" s="35"/>
      <c r="AS1236" s="35"/>
      <c r="AT1236" s="35"/>
      <c r="AU1236" s="35"/>
      <c r="AV1236" s="35"/>
      <c r="AW1236" s="35"/>
      <c r="AX1236" s="35"/>
      <c r="AY1236" s="35"/>
      <c r="AZ1236" s="17">
        <f t="shared" ref="AZ1236" si="2797">AZ1235+1</f>
        <v>47252</v>
      </c>
      <c r="BA1236" s="216">
        <f t="shared" si="2780"/>
        <v>1</v>
      </c>
      <c r="BB1236" s="216">
        <f t="shared" ref="BB1236" si="2798">BB1235+1</f>
        <v>1231</v>
      </c>
      <c r="BC1236" s="16">
        <f t="shared" si="2782"/>
        <v>3.3726027397260272</v>
      </c>
      <c r="BD1236" s="16">
        <f>IF(Template!$F$7="Linear interpolation",LinInterp($AO$5:$AO$18,$AM$5:$AM$18,BC1236),CubicSpline($AO$5:$AO$18,$AM$5:$AM$18,BC1236))</f>
        <v>14.110571426603538</v>
      </c>
      <c r="BE1236" s="221">
        <f t="shared" si="2717"/>
        <v>1.5607646515530971</v>
      </c>
      <c r="BF1236" s="221">
        <f>BE1236/PRODUCT($BG$6:BG1235)</f>
        <v>1.0003827625314645</v>
      </c>
      <c r="BG1236" s="16">
        <f t="shared" si="2783"/>
        <v>1.0003827625314645</v>
      </c>
      <c r="BH1236" s="10">
        <f t="shared" si="2784"/>
        <v>13.970832398454981</v>
      </c>
      <c r="BI1236" s="90"/>
      <c r="BJ1236" s="17">
        <f t="shared" si="2767"/>
        <v>47229</v>
      </c>
      <c r="BK1236" s="16">
        <f t="shared" si="2760"/>
        <v>13.99502364569094</v>
      </c>
      <c r="BL1236" s="10">
        <f ca="1">IFERROR(AVERAGE(INDIRECT("BK"&amp;AC1236-Template!$F$10+1):INDIRECT("BK"&amp;AC1236)),0)</f>
        <v>13.999944312320009</v>
      </c>
      <c r="BM1236" s="35"/>
      <c r="BN1236" s="86"/>
      <c r="BO1236" s="35"/>
      <c r="BP1236" s="35"/>
      <c r="BQ1236" s="35"/>
      <c r="BR1236" s="35"/>
      <c r="BS1236" s="35"/>
      <c r="BT1236" s="35"/>
      <c r="BU1236" s="35"/>
      <c r="BV1236" s="35"/>
      <c r="BW1236" s="35"/>
      <c r="BX1236" s="35"/>
      <c r="BY1236" s="35"/>
      <c r="BZ1236" s="35"/>
      <c r="CA1236" s="35"/>
      <c r="CB1236" s="35"/>
      <c r="CC1236" s="35"/>
      <c r="CD1236" s="35"/>
      <c r="CE1236" s="35"/>
      <c r="CF1236" s="35"/>
      <c r="CG1236" s="35"/>
      <c r="CH1236" s="35"/>
    </row>
    <row r="1237" spans="1:86" ht="15.6" x14ac:dyDescent="0.3">
      <c r="A1237" s="35"/>
      <c r="B1237" s="86"/>
      <c r="C1237" s="35"/>
      <c r="D1237" s="35"/>
      <c r="E1237" s="35"/>
      <c r="F1237" s="35"/>
      <c r="G1237" s="35"/>
      <c r="H1237" s="35"/>
      <c r="I1237" s="35"/>
      <c r="J1237" s="35"/>
      <c r="K1237" s="35"/>
      <c r="L1237" s="35"/>
      <c r="M1237" s="35"/>
      <c r="N1237" s="35"/>
      <c r="O1237" s="35"/>
      <c r="P1237" s="35"/>
      <c r="Q1237" s="35"/>
      <c r="R1237" s="35"/>
      <c r="S1237" s="35"/>
      <c r="T1237" s="17">
        <f t="shared" si="2761"/>
        <v>47253</v>
      </c>
      <c r="U1237" s="216">
        <f t="shared" si="2754"/>
        <v>2</v>
      </c>
      <c r="V1237" s="216">
        <f t="shared" si="2761"/>
        <v>1232</v>
      </c>
      <c r="W1237" s="16">
        <f t="shared" si="2768"/>
        <v>3.3753424657534246</v>
      </c>
      <c r="X1237" s="16" t="e">
        <f>IF(Template!$F$7="Linear interpolation",LinInterp($I$5:$I$22,$G$5:$G$22,W1237),CubicSpline($I$5:$I$22,$G$5:$G$22,W1237))</f>
        <v>#VALUE!</v>
      </c>
      <c r="Y1237" s="221" t="e">
        <f t="shared" si="2755"/>
        <v>#VALUE!</v>
      </c>
      <c r="Z1237" s="221" t="e">
        <f>Y1237/PRODUCT($AA$6:AA1236)</f>
        <v>#VALUE!</v>
      </c>
      <c r="AA1237" s="16" t="e">
        <f t="shared" si="2762"/>
        <v>#VALUE!</v>
      </c>
      <c r="AB1237" s="10" t="e">
        <f t="shared" si="2763"/>
        <v>#VALUE!</v>
      </c>
      <c r="AC1237" s="90">
        <f t="shared" si="2756"/>
        <v>1237</v>
      </c>
      <c r="AD1237" s="17">
        <f t="shared" si="2764"/>
        <v>47230</v>
      </c>
      <c r="AE1237" s="16" t="e">
        <f t="shared" si="2757"/>
        <v>#VALUE!</v>
      </c>
      <c r="AF1237" s="10">
        <f ca="1">IFERROR(AVERAGE(INDIRECT("AE"&amp;AC1237-Template!$F$10+1):INDIRECT("AE"&amp;AC1237)),0)</f>
        <v>0</v>
      </c>
      <c r="AG1237" s="35"/>
      <c r="AH1237" s="86"/>
      <c r="AI1237" s="35"/>
      <c r="AJ1237" s="35"/>
      <c r="AK1237" s="35"/>
      <c r="AL1237" s="35"/>
      <c r="AM1237" s="35"/>
      <c r="AN1237" s="35"/>
      <c r="AO1237" s="35"/>
      <c r="AP1237" s="35"/>
      <c r="AQ1237" s="35"/>
      <c r="AR1237" s="35"/>
      <c r="AS1237" s="35"/>
      <c r="AT1237" s="35"/>
      <c r="AU1237" s="35"/>
      <c r="AV1237" s="35"/>
      <c r="AW1237" s="35"/>
      <c r="AX1237" s="35"/>
      <c r="AY1237" s="35"/>
      <c r="AZ1237" s="17">
        <f t="shared" ref="AZ1237" si="2799">AZ1236+1</f>
        <v>47253</v>
      </c>
      <c r="BA1237" s="216">
        <f t="shared" si="2780"/>
        <v>2</v>
      </c>
      <c r="BB1237" s="216">
        <f t="shared" ref="BB1237" si="2800">BB1236+1</f>
        <v>1232</v>
      </c>
      <c r="BC1237" s="16">
        <f t="shared" si="2782"/>
        <v>3.3753424657534246</v>
      </c>
      <c r="BD1237" s="16">
        <f>IF(Template!$F$7="Linear interpolation",LinInterp($AO$5:$AO$18,$AM$5:$AM$18,BC1237),CubicSpline($AO$5:$AO$18,$AM$5:$AM$18,BC1237))</f>
        <v>14.111285118060106</v>
      </c>
      <c r="BE1237" s="221">
        <f t="shared" si="2717"/>
        <v>1.5613621457622586</v>
      </c>
      <c r="BF1237" s="221">
        <f>BE1237/PRODUCT($BG$6:BG1236)</f>
        <v>1.0003828214641888</v>
      </c>
      <c r="BG1237" s="16">
        <f t="shared" si="2783"/>
        <v>1.0003828214641888</v>
      </c>
      <c r="BH1237" s="10">
        <f t="shared" si="2784"/>
        <v>13.97298344289033</v>
      </c>
      <c r="BI1237" s="90"/>
      <c r="BJ1237" s="17">
        <f t="shared" si="2767"/>
        <v>47230</v>
      </c>
      <c r="BK1237" s="16">
        <f t="shared" si="2760"/>
        <v>13.99502364569094</v>
      </c>
      <c r="BL1237" s="10">
        <f ca="1">IFERROR(AVERAGE(INDIRECT("BK"&amp;AC1237-Template!$F$10+1):INDIRECT("BK"&amp;AC1237)),0)</f>
        <v>13.999699807063257</v>
      </c>
      <c r="BM1237" s="35"/>
      <c r="BN1237" s="86"/>
      <c r="BO1237" s="35"/>
      <c r="BP1237" s="35"/>
      <c r="BQ1237" s="35"/>
      <c r="BR1237" s="35"/>
      <c r="BS1237" s="35"/>
      <c r="BT1237" s="35"/>
      <c r="BU1237" s="35"/>
      <c r="BV1237" s="35"/>
      <c r="BW1237" s="35"/>
      <c r="BX1237" s="35"/>
      <c r="BY1237" s="35"/>
      <c r="BZ1237" s="35"/>
      <c r="CA1237" s="35"/>
      <c r="CB1237" s="35"/>
      <c r="CC1237" s="35"/>
      <c r="CD1237" s="35"/>
      <c r="CE1237" s="35"/>
      <c r="CF1237" s="35"/>
      <c r="CG1237" s="35"/>
      <c r="CH1237" s="35"/>
    </row>
    <row r="1238" spans="1:86" ht="15.6" x14ac:dyDescent="0.3">
      <c r="A1238" s="35"/>
      <c r="B1238" s="86"/>
      <c r="C1238" s="35"/>
      <c r="D1238" s="35"/>
      <c r="E1238" s="35"/>
      <c r="F1238" s="35"/>
      <c r="G1238" s="35"/>
      <c r="H1238" s="35"/>
      <c r="I1238" s="35"/>
      <c r="J1238" s="35"/>
      <c r="K1238" s="35"/>
      <c r="L1238" s="35"/>
      <c r="M1238" s="35"/>
      <c r="N1238" s="35"/>
      <c r="O1238" s="35"/>
      <c r="P1238" s="35"/>
      <c r="Q1238" s="35"/>
      <c r="R1238" s="35"/>
      <c r="S1238" s="35"/>
      <c r="T1238" s="17">
        <f t="shared" si="2761"/>
        <v>47254</v>
      </c>
      <c r="U1238" s="216">
        <f t="shared" si="2754"/>
        <v>3</v>
      </c>
      <c r="V1238" s="216">
        <f t="shared" si="2761"/>
        <v>1233</v>
      </c>
      <c r="W1238" s="16">
        <f t="shared" si="2768"/>
        <v>3.3780821917808219</v>
      </c>
      <c r="X1238" s="16" t="e">
        <f>IF(Template!$F$7="Linear interpolation",LinInterp($I$5:$I$22,$G$5:$G$22,W1238),CubicSpline($I$5:$I$22,$G$5:$G$22,W1238))</f>
        <v>#VALUE!</v>
      </c>
      <c r="Y1238" s="221" t="e">
        <f t="shared" si="2755"/>
        <v>#VALUE!</v>
      </c>
      <c r="Z1238" s="221" t="e">
        <f>Y1238/PRODUCT($AA$6:AA1237)</f>
        <v>#VALUE!</v>
      </c>
      <c r="AA1238" s="16" t="e">
        <f t="shared" si="2762"/>
        <v>#VALUE!</v>
      </c>
      <c r="AB1238" s="10" t="e">
        <f t="shared" si="2763"/>
        <v>#VALUE!</v>
      </c>
      <c r="AC1238" s="90">
        <f t="shared" si="2756"/>
        <v>1238</v>
      </c>
      <c r="AD1238" s="17">
        <f t="shared" si="2764"/>
        <v>47231</v>
      </c>
      <c r="AE1238" s="16" t="e">
        <f t="shared" si="2757"/>
        <v>#VALUE!</v>
      </c>
      <c r="AF1238" s="10">
        <f ca="1">IFERROR(AVERAGE(INDIRECT("AE"&amp;AC1238-Template!$F$10+1):INDIRECT("AE"&amp;AC1238)),0)</f>
        <v>0</v>
      </c>
      <c r="AG1238" s="35"/>
      <c r="AH1238" s="86"/>
      <c r="AI1238" s="35"/>
      <c r="AJ1238" s="35"/>
      <c r="AK1238" s="35"/>
      <c r="AL1238" s="35"/>
      <c r="AM1238" s="35"/>
      <c r="AN1238" s="35"/>
      <c r="AO1238" s="35"/>
      <c r="AP1238" s="35"/>
      <c r="AQ1238" s="35"/>
      <c r="AR1238" s="35"/>
      <c r="AS1238" s="35"/>
      <c r="AT1238" s="35"/>
      <c r="AU1238" s="35"/>
      <c r="AV1238" s="35"/>
      <c r="AW1238" s="35"/>
      <c r="AX1238" s="35"/>
      <c r="AY1238" s="35"/>
      <c r="AZ1238" s="17">
        <f t="shared" ref="AZ1238" si="2801">AZ1237+1</f>
        <v>47254</v>
      </c>
      <c r="BA1238" s="216">
        <f t="shared" si="2780"/>
        <v>3</v>
      </c>
      <c r="BB1238" s="216">
        <f t="shared" ref="BB1238" si="2802">BB1237+1</f>
        <v>1233</v>
      </c>
      <c r="BC1238" s="16">
        <f t="shared" si="2782"/>
        <v>3.3780821917808219</v>
      </c>
      <c r="BD1238" s="16">
        <f>IF(Template!$F$7="Linear interpolation",LinInterp($AO$5:$AO$18,$AM$5:$AM$18,BC1238),CubicSpline($AO$5:$AO$18,$AM$5:$AM$18,BC1238))</f>
        <v>14.111996546196089</v>
      </c>
      <c r="BE1238" s="221">
        <f t="shared" si="2717"/>
        <v>1.5619598173740086</v>
      </c>
      <c r="BF1238" s="221">
        <f>BE1238/PRODUCT($BG$6:BG1237)</f>
        <v>1.0003827885883951</v>
      </c>
      <c r="BG1238" s="16">
        <f t="shared" si="2783"/>
        <v>1.0003827885883951</v>
      </c>
      <c r="BH1238" s="10">
        <f t="shared" si="2784"/>
        <v>13.971783476422361</v>
      </c>
      <c r="BI1238" s="90"/>
      <c r="BJ1238" s="17">
        <f t="shared" si="2767"/>
        <v>47231</v>
      </c>
      <c r="BK1238" s="16">
        <f t="shared" si="2760"/>
        <v>13.991366238820579</v>
      </c>
      <c r="BL1238" s="10">
        <f ca="1">IFERROR(AVERAGE(INDIRECT("BK"&amp;AC1238-Template!$F$10+1):INDIRECT("BK"&amp;AC1238)),0)</f>
        <v>13.99933338824416</v>
      </c>
      <c r="BM1238" s="35"/>
      <c r="BN1238" s="86"/>
      <c r="BO1238" s="35"/>
      <c r="BP1238" s="35"/>
      <c r="BQ1238" s="35"/>
      <c r="BR1238" s="35"/>
      <c r="BS1238" s="35"/>
      <c r="BT1238" s="35"/>
      <c r="BU1238" s="35"/>
      <c r="BV1238" s="35"/>
      <c r="BW1238" s="35"/>
      <c r="BX1238" s="35"/>
      <c r="BY1238" s="35"/>
      <c r="BZ1238" s="35"/>
      <c r="CA1238" s="35"/>
      <c r="CB1238" s="35"/>
      <c r="CC1238" s="35"/>
      <c r="CD1238" s="35"/>
      <c r="CE1238" s="35"/>
      <c r="CF1238" s="35"/>
      <c r="CG1238" s="35"/>
      <c r="CH1238" s="35"/>
    </row>
    <row r="1239" spans="1:86" ht="15.6" x14ac:dyDescent="0.3">
      <c r="A1239" s="35"/>
      <c r="B1239" s="86"/>
      <c r="C1239" s="35"/>
      <c r="D1239" s="35"/>
      <c r="E1239" s="35"/>
      <c r="F1239" s="35"/>
      <c r="G1239" s="35"/>
      <c r="H1239" s="35"/>
      <c r="I1239" s="35"/>
      <c r="J1239" s="35"/>
      <c r="K1239" s="35"/>
      <c r="L1239" s="35"/>
      <c r="M1239" s="35"/>
      <c r="N1239" s="35"/>
      <c r="O1239" s="35"/>
      <c r="P1239" s="35"/>
      <c r="Q1239" s="35"/>
      <c r="R1239" s="35"/>
      <c r="S1239" s="35"/>
      <c r="T1239" s="17">
        <f t="shared" si="2761"/>
        <v>47255</v>
      </c>
      <c r="U1239" s="216">
        <f t="shared" si="2754"/>
        <v>4</v>
      </c>
      <c r="V1239" s="216">
        <f t="shared" si="2761"/>
        <v>1234</v>
      </c>
      <c r="W1239" s="16">
        <f t="shared" si="2768"/>
        <v>3.3808219178082193</v>
      </c>
      <c r="X1239" s="16" t="e">
        <f>IF(Template!$F$7="Linear interpolation",LinInterp($I$5:$I$22,$G$5:$G$22,W1239),CubicSpline($I$5:$I$22,$G$5:$G$22,W1239))</f>
        <v>#VALUE!</v>
      </c>
      <c r="Y1239" s="221" t="e">
        <f t="shared" si="2755"/>
        <v>#VALUE!</v>
      </c>
      <c r="Z1239" s="221" t="e">
        <f>Y1239/PRODUCT($AA$6:AA1238)</f>
        <v>#VALUE!</v>
      </c>
      <c r="AA1239" s="16" t="e">
        <f t="shared" si="2762"/>
        <v>#VALUE!</v>
      </c>
      <c r="AB1239" s="10" t="e">
        <f t="shared" si="2763"/>
        <v>#VALUE!</v>
      </c>
      <c r="AC1239" s="90">
        <f t="shared" si="2756"/>
        <v>1239</v>
      </c>
      <c r="AD1239" s="17">
        <f t="shared" si="2764"/>
        <v>47232</v>
      </c>
      <c r="AE1239" s="16" t="e">
        <f t="shared" si="2757"/>
        <v>#VALUE!</v>
      </c>
      <c r="AF1239" s="10">
        <f ca="1">IFERROR(AVERAGE(INDIRECT("AE"&amp;AC1239-Template!$F$10+1):INDIRECT("AE"&amp;AC1239)),0)</f>
        <v>0</v>
      </c>
      <c r="AG1239" s="35"/>
      <c r="AH1239" s="86"/>
      <c r="AI1239" s="35"/>
      <c r="AJ1239" s="35"/>
      <c r="AK1239" s="35"/>
      <c r="AL1239" s="35"/>
      <c r="AM1239" s="35"/>
      <c r="AN1239" s="35"/>
      <c r="AO1239" s="35"/>
      <c r="AP1239" s="35"/>
      <c r="AQ1239" s="35"/>
      <c r="AR1239" s="35"/>
      <c r="AS1239" s="35"/>
      <c r="AT1239" s="35"/>
      <c r="AU1239" s="35"/>
      <c r="AV1239" s="35"/>
      <c r="AW1239" s="35"/>
      <c r="AX1239" s="35"/>
      <c r="AY1239" s="35"/>
      <c r="AZ1239" s="17">
        <f t="shared" ref="AZ1239" si="2803">AZ1238+1</f>
        <v>47255</v>
      </c>
      <c r="BA1239" s="216">
        <f t="shared" si="2780"/>
        <v>4</v>
      </c>
      <c r="BB1239" s="216">
        <f t="shared" ref="BB1239" si="2804">BB1238+1</f>
        <v>1234</v>
      </c>
      <c r="BC1239" s="16">
        <f t="shared" si="2782"/>
        <v>3.3808219178082193</v>
      </c>
      <c r="BD1239" s="16">
        <f>IF(Template!$F$7="Linear interpolation",LinInterp($AO$5:$AO$18,$AM$5:$AM$18,BC1239),CubicSpline($AO$5:$AO$18,$AM$5:$AM$18,BC1239))</f>
        <v>14.11270569333338</v>
      </c>
      <c r="BE1239" s="221">
        <f t="shared" si="2717"/>
        <v>1.5625576653453059</v>
      </c>
      <c r="BF1239" s="221">
        <f>BE1239/PRODUCT($BG$6:BG1238)</f>
        <v>1.0003827550265041</v>
      </c>
      <c r="BG1239" s="16">
        <f t="shared" si="2783"/>
        <v>1.0003827550265041</v>
      </c>
      <c r="BH1239" s="10">
        <f t="shared" si="2784"/>
        <v>13.970558467399252</v>
      </c>
      <c r="BI1239" s="90"/>
      <c r="BJ1239" s="17">
        <f t="shared" si="2767"/>
        <v>47232</v>
      </c>
      <c r="BK1239" s="16">
        <f t="shared" si="2760"/>
        <v>13.992506818018446</v>
      </c>
      <c r="BL1239" s="10">
        <f ca="1">IFERROR(AVERAGE(INDIRECT("BK"&amp;AC1239-Template!$F$10+1):INDIRECT("BK"&amp;AC1239)),0)</f>
        <v>13.999004988731659</v>
      </c>
      <c r="BM1239" s="35"/>
      <c r="BN1239" s="86"/>
      <c r="BO1239" s="35"/>
      <c r="BP1239" s="35"/>
      <c r="BQ1239" s="35"/>
      <c r="BR1239" s="35"/>
      <c r="BS1239" s="35"/>
      <c r="BT1239" s="35"/>
      <c r="BU1239" s="35"/>
      <c r="BV1239" s="35"/>
      <c r="BW1239" s="35"/>
      <c r="BX1239" s="35"/>
      <c r="BY1239" s="35"/>
      <c r="BZ1239" s="35"/>
      <c r="CA1239" s="35"/>
      <c r="CB1239" s="35"/>
      <c r="CC1239" s="35"/>
      <c r="CD1239" s="35"/>
      <c r="CE1239" s="35"/>
      <c r="CF1239" s="35"/>
      <c r="CG1239" s="35"/>
      <c r="CH1239" s="35"/>
    </row>
    <row r="1240" spans="1:86" ht="15.6" x14ac:dyDescent="0.3">
      <c r="A1240" s="35"/>
      <c r="B1240" s="86"/>
      <c r="C1240" s="35"/>
      <c r="D1240" s="35"/>
      <c r="E1240" s="35"/>
      <c r="F1240" s="35"/>
      <c r="G1240" s="35"/>
      <c r="H1240" s="35"/>
      <c r="I1240" s="35"/>
      <c r="J1240" s="35"/>
      <c r="K1240" s="35"/>
      <c r="L1240" s="35"/>
      <c r="M1240" s="35"/>
      <c r="N1240" s="35"/>
      <c r="O1240" s="35"/>
      <c r="P1240" s="35"/>
      <c r="Q1240" s="35"/>
      <c r="R1240" s="35"/>
      <c r="S1240" s="35"/>
      <c r="T1240" s="17">
        <f t="shared" si="2761"/>
        <v>47256</v>
      </c>
      <c r="U1240" s="216">
        <f t="shared" si="2754"/>
        <v>5</v>
      </c>
      <c r="V1240" s="216">
        <f t="shared" si="2761"/>
        <v>1235</v>
      </c>
      <c r="W1240" s="16">
        <f t="shared" si="2768"/>
        <v>3.3835616438356166</v>
      </c>
      <c r="X1240" s="16" t="e">
        <f>IF(Template!$F$7="Linear interpolation",LinInterp($I$5:$I$22,$G$5:$G$22,W1240),CubicSpline($I$5:$I$22,$G$5:$G$22,W1240))</f>
        <v>#VALUE!</v>
      </c>
      <c r="Y1240" s="221" t="e">
        <f t="shared" si="2755"/>
        <v>#VALUE!</v>
      </c>
      <c r="Z1240" s="221" t="e">
        <f>Y1240/PRODUCT($AA$6:AA1239)</f>
        <v>#VALUE!</v>
      </c>
      <c r="AA1240" s="16" t="e">
        <f t="shared" si="2762"/>
        <v>#VALUE!</v>
      </c>
      <c r="AB1240" s="10" t="e">
        <f t="shared" si="2763"/>
        <v>#VALUE!</v>
      </c>
      <c r="AC1240" s="90">
        <f t="shared" si="2756"/>
        <v>1240</v>
      </c>
      <c r="AD1240" s="17">
        <f t="shared" si="2764"/>
        <v>47233</v>
      </c>
      <c r="AE1240" s="16" t="e">
        <f t="shared" si="2757"/>
        <v>#VALUE!</v>
      </c>
      <c r="AF1240" s="10">
        <f ca="1">IFERROR(AVERAGE(INDIRECT("AE"&amp;AC1240-Template!$F$10+1):INDIRECT("AE"&amp;AC1240)),0)</f>
        <v>0</v>
      </c>
      <c r="AG1240" s="35"/>
      <c r="AH1240" s="86"/>
      <c r="AI1240" s="35"/>
      <c r="AJ1240" s="35"/>
      <c r="AK1240" s="35"/>
      <c r="AL1240" s="35"/>
      <c r="AM1240" s="35"/>
      <c r="AN1240" s="35"/>
      <c r="AO1240" s="35"/>
      <c r="AP1240" s="35"/>
      <c r="AQ1240" s="35"/>
      <c r="AR1240" s="35"/>
      <c r="AS1240" s="35"/>
      <c r="AT1240" s="35"/>
      <c r="AU1240" s="35"/>
      <c r="AV1240" s="35"/>
      <c r="AW1240" s="35"/>
      <c r="AX1240" s="35"/>
      <c r="AY1240" s="35"/>
      <c r="AZ1240" s="17">
        <f t="shared" ref="AZ1240" si="2805">AZ1239+1</f>
        <v>47256</v>
      </c>
      <c r="BA1240" s="216">
        <f t="shared" si="2780"/>
        <v>5</v>
      </c>
      <c r="BB1240" s="216">
        <f t="shared" ref="BB1240" si="2806">BB1239+1</f>
        <v>1235</v>
      </c>
      <c r="BC1240" s="16">
        <f t="shared" si="2782"/>
        <v>3.3835616438356166</v>
      </c>
      <c r="BD1240" s="16">
        <f>IF(Template!$F$7="Linear interpolation",LinInterp($AO$5:$AO$18,$AM$5:$AM$18,BC1240),CubicSpline($AO$5:$AO$18,$AM$5:$AM$18,BC1240))</f>
        <v>14.113412541793871</v>
      </c>
      <c r="BE1240" s="221">
        <f t="shared" si="2717"/>
        <v>1.5631556886288265</v>
      </c>
      <c r="BF1240" s="221">
        <f>BE1240/PRODUCT($BG$6:BG1239)</f>
        <v>1.0003827207768288</v>
      </c>
      <c r="BG1240" s="16">
        <f t="shared" si="2783"/>
        <v>1.0003827207768288</v>
      </c>
      <c r="BH1240" s="10">
        <f t="shared" si="2784"/>
        <v>13.969308354250142</v>
      </c>
      <c r="BI1240" s="90"/>
      <c r="BJ1240" s="17">
        <f t="shared" si="2767"/>
        <v>47233</v>
      </c>
      <c r="BK1240" s="16">
        <f t="shared" si="2760"/>
        <v>13.991818540186273</v>
      </c>
      <c r="BL1240" s="10">
        <f ca="1">IFERROR(AVERAGE(INDIRECT("BK"&amp;AC1240-Template!$F$10+1):INDIRECT("BK"&amp;AC1240)),0)</f>
        <v>13.998648690571741</v>
      </c>
      <c r="BM1240" s="35"/>
      <c r="BN1240" s="86"/>
      <c r="BO1240" s="35"/>
      <c r="BP1240" s="35"/>
      <c r="BQ1240" s="35"/>
      <c r="BR1240" s="35"/>
      <c r="BS1240" s="35"/>
      <c r="BT1240" s="35"/>
      <c r="BU1240" s="35"/>
      <c r="BV1240" s="35"/>
      <c r="BW1240" s="35"/>
      <c r="BX1240" s="35"/>
      <c r="BY1240" s="35"/>
      <c r="BZ1240" s="35"/>
      <c r="CA1240" s="35"/>
      <c r="CB1240" s="35"/>
      <c r="CC1240" s="35"/>
      <c r="CD1240" s="35"/>
      <c r="CE1240" s="35"/>
      <c r="CF1240" s="35"/>
      <c r="CG1240" s="35"/>
      <c r="CH1240" s="35"/>
    </row>
    <row r="1241" spans="1:86" ht="15.6" x14ac:dyDescent="0.3">
      <c r="A1241" s="35"/>
      <c r="B1241" s="86"/>
      <c r="C1241" s="35"/>
      <c r="D1241" s="35"/>
      <c r="E1241" s="35"/>
      <c r="F1241" s="35"/>
      <c r="G1241" s="35"/>
      <c r="H1241" s="35"/>
      <c r="I1241" s="35"/>
      <c r="J1241" s="35"/>
      <c r="K1241" s="35"/>
      <c r="L1241" s="35"/>
      <c r="M1241" s="35"/>
      <c r="N1241" s="35"/>
      <c r="O1241" s="35"/>
      <c r="P1241" s="35"/>
      <c r="Q1241" s="35"/>
      <c r="R1241" s="35"/>
      <c r="S1241" s="35"/>
      <c r="T1241" s="17">
        <f t="shared" si="2761"/>
        <v>47257</v>
      </c>
      <c r="U1241" s="216">
        <f t="shared" si="2754"/>
        <v>6</v>
      </c>
      <c r="V1241" s="216">
        <f t="shared" si="2761"/>
        <v>1236</v>
      </c>
      <c r="W1241" s="16">
        <f t="shared" si="2768"/>
        <v>3.3863013698630136</v>
      </c>
      <c r="X1241" s="16" t="e">
        <f>IF(Template!$F$7="Linear interpolation",LinInterp($I$5:$I$22,$G$5:$G$22,W1241),CubicSpline($I$5:$I$22,$G$5:$G$22,W1241))</f>
        <v>#VALUE!</v>
      </c>
      <c r="Y1241" s="221" t="e">
        <f t="shared" si="2755"/>
        <v>#VALUE!</v>
      </c>
      <c r="Z1241" s="221" t="e">
        <f>Y1241/PRODUCT($AA$6:AA1240)</f>
        <v>#VALUE!</v>
      </c>
      <c r="AA1241" s="16" t="e">
        <f t="shared" si="2762"/>
        <v>#VALUE!</v>
      </c>
      <c r="AB1241" s="10" t="e">
        <f t="shared" si="2763"/>
        <v>#VALUE!</v>
      </c>
      <c r="AC1241" s="90">
        <f t="shared" si="2756"/>
        <v>1241</v>
      </c>
      <c r="AD1241" s="17">
        <f t="shared" si="2764"/>
        <v>47234</v>
      </c>
      <c r="AE1241" s="16" t="e">
        <f t="shared" si="2757"/>
        <v>#VALUE!</v>
      </c>
      <c r="AF1241" s="10">
        <f ca="1">IFERROR(AVERAGE(INDIRECT("AE"&amp;AC1241-Template!$F$10+1):INDIRECT("AE"&amp;AC1241)),0)</f>
        <v>0</v>
      </c>
      <c r="AG1241" s="35"/>
      <c r="AH1241" s="86"/>
      <c r="AI1241" s="35"/>
      <c r="AJ1241" s="35"/>
      <c r="AK1241" s="35"/>
      <c r="AL1241" s="35"/>
      <c r="AM1241" s="35"/>
      <c r="AN1241" s="35"/>
      <c r="AO1241" s="35"/>
      <c r="AP1241" s="35"/>
      <c r="AQ1241" s="35"/>
      <c r="AR1241" s="35"/>
      <c r="AS1241" s="35"/>
      <c r="AT1241" s="35"/>
      <c r="AU1241" s="35"/>
      <c r="AV1241" s="35"/>
      <c r="AW1241" s="35"/>
      <c r="AX1241" s="35"/>
      <c r="AY1241" s="35"/>
      <c r="AZ1241" s="17">
        <f t="shared" ref="AZ1241" si="2807">AZ1240+1</f>
        <v>47257</v>
      </c>
      <c r="BA1241" s="216">
        <f t="shared" si="2780"/>
        <v>6</v>
      </c>
      <c r="BB1241" s="216">
        <f t="shared" ref="BB1241" si="2808">BB1240+1</f>
        <v>1236</v>
      </c>
      <c r="BC1241" s="16">
        <f t="shared" si="2782"/>
        <v>3.3863013698630136</v>
      </c>
      <c r="BD1241" s="16">
        <f>IF(Template!$F$7="Linear interpolation",LinInterp($AO$5:$AO$18,$AM$5:$AM$18,BC1241),CubicSpline($AO$5:$AO$18,$AM$5:$AM$18,BC1241))</f>
        <v>14.11411707389945</v>
      </c>
      <c r="BE1241" s="221">
        <f t="shared" si="2717"/>
        <v>1.5637538861729605</v>
      </c>
      <c r="BF1241" s="221">
        <f>BE1241/PRODUCT($BG$6:BG1240)</f>
        <v>1.0003826858376843</v>
      </c>
      <c r="BG1241" s="16">
        <f t="shared" si="2783"/>
        <v>1.0003827207768288</v>
      </c>
      <c r="BH1241" s="10">
        <f t="shared" si="2784"/>
        <v>13.969308354250142</v>
      </c>
      <c r="BI1241" s="90"/>
      <c r="BJ1241" s="17">
        <f t="shared" si="2767"/>
        <v>47234</v>
      </c>
      <c r="BK1241" s="16">
        <f t="shared" si="2760"/>
        <v>13.991106511068828</v>
      </c>
      <c r="BL1241" s="10">
        <f ca="1">IFERROR(AVERAGE(INDIRECT("BK"&amp;AC1241-Template!$F$10+1):INDIRECT("BK"&amp;AC1241)),0)</f>
        <v>13.998272737481138</v>
      </c>
      <c r="BM1241" s="35"/>
      <c r="BN1241" s="86"/>
      <c r="BO1241" s="35"/>
      <c r="BP1241" s="35"/>
      <c r="BQ1241" s="35"/>
      <c r="BR1241" s="35"/>
      <c r="BS1241" s="35"/>
      <c r="BT1241" s="35"/>
      <c r="BU1241" s="35"/>
      <c r="BV1241" s="35"/>
      <c r="BW1241" s="35"/>
      <c r="BX1241" s="35"/>
      <c r="BY1241" s="35"/>
      <c r="BZ1241" s="35"/>
      <c r="CA1241" s="35"/>
      <c r="CB1241" s="35"/>
      <c r="CC1241" s="35"/>
      <c r="CD1241" s="35"/>
      <c r="CE1241" s="35"/>
      <c r="CF1241" s="35"/>
      <c r="CG1241" s="35"/>
      <c r="CH1241" s="35"/>
    </row>
    <row r="1242" spans="1:86" ht="15.6" x14ac:dyDescent="0.3">
      <c r="A1242" s="35"/>
      <c r="B1242" s="86"/>
      <c r="C1242" s="35"/>
      <c r="D1242" s="35"/>
      <c r="E1242" s="35"/>
      <c r="F1242" s="35"/>
      <c r="G1242" s="35"/>
      <c r="H1242" s="35"/>
      <c r="I1242" s="35"/>
      <c r="J1242" s="35"/>
      <c r="K1242" s="35"/>
      <c r="L1242" s="35"/>
      <c r="M1242" s="35"/>
      <c r="N1242" s="35"/>
      <c r="O1242" s="35"/>
      <c r="P1242" s="35"/>
      <c r="Q1242" s="35"/>
      <c r="R1242" s="35"/>
      <c r="S1242" s="35"/>
      <c r="T1242" s="17">
        <f t="shared" si="2761"/>
        <v>47258</v>
      </c>
      <c r="U1242" s="216">
        <f t="shared" si="2754"/>
        <v>7</v>
      </c>
      <c r="V1242" s="216">
        <f t="shared" si="2761"/>
        <v>1237</v>
      </c>
      <c r="W1242" s="16">
        <f t="shared" si="2768"/>
        <v>3.3890410958904109</v>
      </c>
      <c r="X1242" s="16" t="e">
        <f>IF(Template!$F$7="Linear interpolation",LinInterp($I$5:$I$22,$G$5:$G$22,W1242),CubicSpline($I$5:$I$22,$G$5:$G$22,W1242))</f>
        <v>#VALUE!</v>
      </c>
      <c r="Y1242" s="221" t="e">
        <f t="shared" si="2755"/>
        <v>#VALUE!</v>
      </c>
      <c r="Z1242" s="221" t="e">
        <f>Y1242/PRODUCT($AA$6:AA1241)</f>
        <v>#VALUE!</v>
      </c>
      <c r="AA1242" s="16" t="e">
        <f t="shared" si="2762"/>
        <v>#VALUE!</v>
      </c>
      <c r="AB1242" s="10" t="e">
        <f t="shared" si="2763"/>
        <v>#VALUE!</v>
      </c>
      <c r="AC1242" s="90">
        <f t="shared" si="2756"/>
        <v>1242</v>
      </c>
      <c r="AD1242" s="17">
        <f t="shared" si="2764"/>
        <v>47235</v>
      </c>
      <c r="AE1242" s="16" t="e">
        <f t="shared" si="2757"/>
        <v>#VALUE!</v>
      </c>
      <c r="AF1242" s="10">
        <f ca="1">IFERROR(AVERAGE(INDIRECT("AE"&amp;AC1242-Template!$F$10+1):INDIRECT("AE"&amp;AC1242)),0)</f>
        <v>0</v>
      </c>
      <c r="AG1242" s="35"/>
      <c r="AH1242" s="86"/>
      <c r="AI1242" s="35"/>
      <c r="AJ1242" s="35"/>
      <c r="AK1242" s="35"/>
      <c r="AL1242" s="35"/>
      <c r="AM1242" s="35"/>
      <c r="AN1242" s="35"/>
      <c r="AO1242" s="35"/>
      <c r="AP1242" s="35"/>
      <c r="AQ1242" s="35"/>
      <c r="AR1242" s="35"/>
      <c r="AS1242" s="35"/>
      <c r="AT1242" s="35"/>
      <c r="AU1242" s="35"/>
      <c r="AV1242" s="35"/>
      <c r="AW1242" s="35"/>
      <c r="AX1242" s="35"/>
      <c r="AY1242" s="35"/>
      <c r="AZ1242" s="17">
        <f t="shared" ref="AZ1242" si="2809">AZ1241+1</f>
        <v>47258</v>
      </c>
      <c r="BA1242" s="216">
        <f t="shared" si="2780"/>
        <v>7</v>
      </c>
      <c r="BB1242" s="216">
        <f t="shared" ref="BB1242" si="2810">BB1241+1</f>
        <v>1237</v>
      </c>
      <c r="BC1242" s="16">
        <f t="shared" si="2782"/>
        <v>3.3890410958904109</v>
      </c>
      <c r="BD1242" s="16">
        <f>IF(Template!$F$7="Linear interpolation",LinInterp($AO$5:$AO$18,$AM$5:$AM$18,BC1242),CubicSpline($AO$5:$AO$18,$AM$5:$AM$18,BC1242))</f>
        <v>14.11481927197201</v>
      </c>
      <c r="BE1242" s="221">
        <f t="shared" si="2717"/>
        <v>1.5643522569218069</v>
      </c>
      <c r="BF1242" s="221">
        <f>BE1242/PRODUCT($BG$6:BG1241)</f>
        <v>1.0003826152682449</v>
      </c>
      <c r="BG1242" s="16">
        <f t="shared" si="2783"/>
        <v>1.0003827207768288</v>
      </c>
      <c r="BH1242" s="10">
        <f t="shared" si="2784"/>
        <v>13.969308354250142</v>
      </c>
      <c r="BI1242" s="90"/>
      <c r="BJ1242" s="17">
        <f t="shared" si="2767"/>
        <v>47235</v>
      </c>
      <c r="BK1242" s="16">
        <f t="shared" si="2760"/>
        <v>13.990370669135777</v>
      </c>
      <c r="BL1242" s="10">
        <f ca="1">IFERROR(AVERAGE(INDIRECT("BK"&amp;AC1242-Template!$F$10+1):INDIRECT("BK"&amp;AC1242)),0)</f>
        <v>13.997873862793059</v>
      </c>
      <c r="BM1242" s="35"/>
      <c r="BN1242" s="86"/>
      <c r="BO1242" s="35"/>
      <c r="BP1242" s="35"/>
      <c r="BQ1242" s="35"/>
      <c r="BR1242" s="35"/>
      <c r="BS1242" s="35"/>
      <c r="BT1242" s="35"/>
      <c r="BU1242" s="35"/>
      <c r="BV1242" s="35"/>
      <c r="BW1242" s="35"/>
      <c r="BX1242" s="35"/>
      <c r="BY1242" s="35"/>
      <c r="BZ1242" s="35"/>
      <c r="CA1242" s="35"/>
      <c r="CB1242" s="35"/>
      <c r="CC1242" s="35"/>
      <c r="CD1242" s="35"/>
      <c r="CE1242" s="35"/>
      <c r="CF1242" s="35"/>
      <c r="CG1242" s="35"/>
      <c r="CH1242" s="35"/>
    </row>
    <row r="1243" spans="1:86" ht="15.6" x14ac:dyDescent="0.3">
      <c r="A1243" s="35"/>
      <c r="B1243" s="86"/>
      <c r="C1243" s="35"/>
      <c r="D1243" s="35"/>
      <c r="E1243" s="35"/>
      <c r="F1243" s="35"/>
      <c r="G1243" s="35"/>
      <c r="H1243" s="35"/>
      <c r="I1243" s="35"/>
      <c r="J1243" s="35"/>
      <c r="K1243" s="35"/>
      <c r="L1243" s="35"/>
      <c r="M1243" s="35"/>
      <c r="N1243" s="35"/>
      <c r="O1243" s="35"/>
      <c r="P1243" s="35"/>
      <c r="Q1243" s="35"/>
      <c r="R1243" s="35"/>
      <c r="S1243" s="35"/>
      <c r="T1243" s="17">
        <f t="shared" si="2761"/>
        <v>47259</v>
      </c>
      <c r="U1243" s="216">
        <f t="shared" si="2754"/>
        <v>1</v>
      </c>
      <c r="V1243" s="216">
        <f t="shared" si="2761"/>
        <v>1238</v>
      </c>
      <c r="W1243" s="16">
        <f t="shared" si="2768"/>
        <v>3.3917808219178083</v>
      </c>
      <c r="X1243" s="16" t="e">
        <f>IF(Template!$F$7="Linear interpolation",LinInterp($I$5:$I$22,$G$5:$G$22,W1243),CubicSpline($I$5:$I$22,$G$5:$G$22,W1243))</f>
        <v>#VALUE!</v>
      </c>
      <c r="Y1243" s="221" t="e">
        <f t="shared" si="2755"/>
        <v>#VALUE!</v>
      </c>
      <c r="Z1243" s="221" t="e">
        <f>Y1243/PRODUCT($AA$6:AA1242)</f>
        <v>#VALUE!</v>
      </c>
      <c r="AA1243" s="16" t="e">
        <f t="shared" si="2762"/>
        <v>#VALUE!</v>
      </c>
      <c r="AB1243" s="10" t="e">
        <f t="shared" si="2763"/>
        <v>#VALUE!</v>
      </c>
      <c r="AC1243" s="90">
        <f t="shared" si="2756"/>
        <v>1243</v>
      </c>
      <c r="AD1243" s="17">
        <f t="shared" si="2764"/>
        <v>47236</v>
      </c>
      <c r="AE1243" s="16" t="e">
        <f t="shared" si="2757"/>
        <v>#VALUE!</v>
      </c>
      <c r="AF1243" s="10">
        <f ca="1">IFERROR(AVERAGE(INDIRECT("AE"&amp;AC1243-Template!$F$10+1):INDIRECT("AE"&amp;AC1243)),0)</f>
        <v>0</v>
      </c>
      <c r="AG1243" s="35"/>
      <c r="AH1243" s="86"/>
      <c r="AI1243" s="35"/>
      <c r="AJ1243" s="35"/>
      <c r="AK1243" s="35"/>
      <c r="AL1243" s="35"/>
      <c r="AM1243" s="35"/>
      <c r="AN1243" s="35"/>
      <c r="AO1243" s="35"/>
      <c r="AP1243" s="35"/>
      <c r="AQ1243" s="35"/>
      <c r="AR1243" s="35"/>
      <c r="AS1243" s="35"/>
      <c r="AT1243" s="35"/>
      <c r="AU1243" s="35"/>
      <c r="AV1243" s="35"/>
      <c r="AW1243" s="35"/>
      <c r="AX1243" s="35"/>
      <c r="AY1243" s="35"/>
      <c r="AZ1243" s="17">
        <f t="shared" ref="AZ1243" si="2811">AZ1242+1</f>
        <v>47259</v>
      </c>
      <c r="BA1243" s="216">
        <f t="shared" si="2780"/>
        <v>1</v>
      </c>
      <c r="BB1243" s="216">
        <f t="shared" ref="BB1243" si="2812">BB1242+1</f>
        <v>1238</v>
      </c>
      <c r="BC1243" s="16">
        <f t="shared" si="2782"/>
        <v>3.3917808219178083</v>
      </c>
      <c r="BD1243" s="16">
        <f>IF(Template!$F$7="Linear interpolation",LinInterp($AO$5:$AO$18,$AM$5:$AM$18,BC1243),CubicSpline($AO$5:$AO$18,$AM$5:$AM$18,BC1243))</f>
        <v>14.115519118333443</v>
      </c>
      <c r="BE1243" s="221">
        <f t="shared" si="2717"/>
        <v>1.5649507998151633</v>
      </c>
      <c r="BF1243" s="221">
        <f>BE1243/PRODUCT($BG$6:BG1242)</f>
        <v>1.0003825083756777</v>
      </c>
      <c r="BG1243" s="16">
        <f t="shared" si="2783"/>
        <v>1.0003825083756777</v>
      </c>
      <c r="BH1243" s="10">
        <f t="shared" si="2784"/>
        <v>13.961555712234563</v>
      </c>
      <c r="BI1243" s="90"/>
      <c r="BJ1243" s="17">
        <f t="shared" si="2767"/>
        <v>47236</v>
      </c>
      <c r="BK1243" s="16">
        <f t="shared" si="2760"/>
        <v>13.990370669135777</v>
      </c>
      <c r="BL1243" s="10">
        <f ca="1">IFERROR(AVERAGE(INDIRECT("BK"&amp;AC1243-Template!$F$10+1):INDIRECT("BK"&amp;AC1243)),0)</f>
        <v>13.997477328922834</v>
      </c>
      <c r="BM1243" s="35"/>
      <c r="BN1243" s="86"/>
      <c r="BO1243" s="35"/>
      <c r="BP1243" s="35"/>
      <c r="BQ1243" s="35"/>
      <c r="BR1243" s="35"/>
      <c r="BS1243" s="35"/>
      <c r="BT1243" s="35"/>
      <c r="BU1243" s="35"/>
      <c r="BV1243" s="35"/>
      <c r="BW1243" s="35"/>
      <c r="BX1243" s="35"/>
      <c r="BY1243" s="35"/>
      <c r="BZ1243" s="35"/>
      <c r="CA1243" s="35"/>
      <c r="CB1243" s="35"/>
      <c r="CC1243" s="35"/>
      <c r="CD1243" s="35"/>
      <c r="CE1243" s="35"/>
      <c r="CF1243" s="35"/>
      <c r="CG1243" s="35"/>
      <c r="CH1243" s="35"/>
    </row>
    <row r="1244" spans="1:86" ht="15.6" x14ac:dyDescent="0.3">
      <c r="A1244" s="35"/>
      <c r="B1244" s="86"/>
      <c r="C1244" s="35"/>
      <c r="D1244" s="35"/>
      <c r="E1244" s="35"/>
      <c r="F1244" s="35"/>
      <c r="G1244" s="35"/>
      <c r="H1244" s="35"/>
      <c r="I1244" s="35"/>
      <c r="J1244" s="35"/>
      <c r="K1244" s="35"/>
      <c r="L1244" s="35"/>
      <c r="M1244" s="35"/>
      <c r="N1244" s="35"/>
      <c r="O1244" s="35"/>
      <c r="P1244" s="35"/>
      <c r="Q1244" s="35"/>
      <c r="R1244" s="35"/>
      <c r="S1244" s="35"/>
      <c r="T1244" s="17">
        <f t="shared" si="2761"/>
        <v>47260</v>
      </c>
      <c r="U1244" s="216">
        <f t="shared" si="2754"/>
        <v>2</v>
      </c>
      <c r="V1244" s="216">
        <f t="shared" si="2761"/>
        <v>1239</v>
      </c>
      <c r="W1244" s="16">
        <f t="shared" si="2768"/>
        <v>3.3945205479452056</v>
      </c>
      <c r="X1244" s="16" t="e">
        <f>IF(Template!$F$7="Linear interpolation",LinInterp($I$5:$I$22,$G$5:$G$22,W1244),CubicSpline($I$5:$I$22,$G$5:$G$22,W1244))</f>
        <v>#VALUE!</v>
      </c>
      <c r="Y1244" s="221" t="e">
        <f t="shared" si="2755"/>
        <v>#VALUE!</v>
      </c>
      <c r="Z1244" s="221" t="e">
        <f>Y1244/PRODUCT($AA$6:AA1243)</f>
        <v>#VALUE!</v>
      </c>
      <c r="AA1244" s="16" t="e">
        <f t="shared" si="2762"/>
        <v>#VALUE!</v>
      </c>
      <c r="AB1244" s="10" t="e">
        <f t="shared" si="2763"/>
        <v>#VALUE!</v>
      </c>
      <c r="AC1244" s="90">
        <f t="shared" si="2756"/>
        <v>1244</v>
      </c>
      <c r="AD1244" s="17">
        <f t="shared" si="2764"/>
        <v>47237</v>
      </c>
      <c r="AE1244" s="16" t="e">
        <f t="shared" si="2757"/>
        <v>#VALUE!</v>
      </c>
      <c r="AF1244" s="10">
        <f ca="1">IFERROR(AVERAGE(INDIRECT("AE"&amp;AC1244-Template!$F$10+1):INDIRECT("AE"&amp;AC1244)),0)</f>
        <v>0</v>
      </c>
      <c r="AG1244" s="35"/>
      <c r="AH1244" s="86"/>
      <c r="AI1244" s="35"/>
      <c r="AJ1244" s="35"/>
      <c r="AK1244" s="35"/>
      <c r="AL1244" s="35"/>
      <c r="AM1244" s="35"/>
      <c r="AN1244" s="35"/>
      <c r="AO1244" s="35"/>
      <c r="AP1244" s="35"/>
      <c r="AQ1244" s="35"/>
      <c r="AR1244" s="35"/>
      <c r="AS1244" s="35"/>
      <c r="AT1244" s="35"/>
      <c r="AU1244" s="35"/>
      <c r="AV1244" s="35"/>
      <c r="AW1244" s="35"/>
      <c r="AX1244" s="35"/>
      <c r="AY1244" s="35"/>
      <c r="AZ1244" s="17">
        <f t="shared" ref="AZ1244" si="2813">AZ1243+1</f>
        <v>47260</v>
      </c>
      <c r="BA1244" s="216">
        <f t="shared" si="2780"/>
        <v>2</v>
      </c>
      <c r="BB1244" s="216">
        <f t="shared" ref="BB1244" si="2814">BB1243+1</f>
        <v>1239</v>
      </c>
      <c r="BC1244" s="16">
        <f t="shared" si="2782"/>
        <v>3.3945205479452056</v>
      </c>
      <c r="BD1244" s="16">
        <f>IF(Template!$F$7="Linear interpolation",LinInterp($AO$5:$AO$18,$AM$5:$AM$18,BC1244),CubicSpline($AO$5:$AO$18,$AM$5:$AM$18,BC1244))</f>
        <v>14.116216595305639</v>
      </c>
      <c r="BE1244" s="221">
        <f t="shared" si="2717"/>
        <v>1.5655495137885203</v>
      </c>
      <c r="BF1244" s="221">
        <f>BE1244/PRODUCT($BG$6:BG1243)</f>
        <v>1.0003825768665875</v>
      </c>
      <c r="BG1244" s="16">
        <f t="shared" si="2783"/>
        <v>1.0003825768665875</v>
      </c>
      <c r="BH1244" s="10">
        <f t="shared" si="2784"/>
        <v>13.96405563044345</v>
      </c>
      <c r="BI1244" s="90"/>
      <c r="BJ1244" s="17">
        <f t="shared" si="2767"/>
        <v>47237</v>
      </c>
      <c r="BK1244" s="16">
        <f t="shared" si="2760"/>
        <v>13.990370669135777</v>
      </c>
      <c r="BL1244" s="10">
        <f ca="1">IFERROR(AVERAGE(INDIRECT("BK"&amp;AC1244-Template!$F$10+1):INDIRECT("BK"&amp;AC1244)),0)</f>
        <v>13.997083872271018</v>
      </c>
      <c r="BM1244" s="35"/>
      <c r="BN1244" s="86"/>
      <c r="BO1244" s="35"/>
      <c r="BP1244" s="35"/>
      <c r="BQ1244" s="35"/>
      <c r="BR1244" s="35"/>
      <c r="BS1244" s="35"/>
      <c r="BT1244" s="35"/>
      <c r="BU1244" s="35"/>
      <c r="BV1244" s="35"/>
      <c r="BW1244" s="35"/>
      <c r="BX1244" s="35"/>
      <c r="BY1244" s="35"/>
      <c r="BZ1244" s="35"/>
      <c r="CA1244" s="35"/>
      <c r="CB1244" s="35"/>
      <c r="CC1244" s="35"/>
      <c r="CD1244" s="35"/>
      <c r="CE1244" s="35"/>
      <c r="CF1244" s="35"/>
      <c r="CG1244" s="35"/>
      <c r="CH1244" s="35"/>
    </row>
    <row r="1245" spans="1:86" ht="15.6" x14ac:dyDescent="0.3">
      <c r="A1245" s="35"/>
      <c r="B1245" s="86"/>
      <c r="C1245" s="35"/>
      <c r="D1245" s="35"/>
      <c r="E1245" s="35"/>
      <c r="F1245" s="35"/>
      <c r="G1245" s="35"/>
      <c r="H1245" s="35"/>
      <c r="I1245" s="35"/>
      <c r="J1245" s="35"/>
      <c r="K1245" s="35"/>
      <c r="L1245" s="35"/>
      <c r="M1245" s="35"/>
      <c r="N1245" s="35"/>
      <c r="O1245" s="35"/>
      <c r="P1245" s="35"/>
      <c r="Q1245" s="35"/>
      <c r="R1245" s="35"/>
      <c r="S1245" s="35"/>
      <c r="T1245" s="17">
        <f t="shared" si="2761"/>
        <v>47261</v>
      </c>
      <c r="U1245" s="216">
        <f t="shared" si="2754"/>
        <v>3</v>
      </c>
      <c r="V1245" s="216">
        <f t="shared" si="2761"/>
        <v>1240</v>
      </c>
      <c r="W1245" s="16">
        <f t="shared" si="2768"/>
        <v>3.3972602739726026</v>
      </c>
      <c r="X1245" s="16" t="e">
        <f>IF(Template!$F$7="Linear interpolation",LinInterp($I$5:$I$22,$G$5:$G$22,W1245),CubicSpline($I$5:$I$22,$G$5:$G$22,W1245))</f>
        <v>#VALUE!</v>
      </c>
      <c r="Y1245" s="221" t="e">
        <f t="shared" si="2755"/>
        <v>#VALUE!</v>
      </c>
      <c r="Z1245" s="221" t="e">
        <f>Y1245/PRODUCT($AA$6:AA1244)</f>
        <v>#VALUE!</v>
      </c>
      <c r="AA1245" s="16" t="e">
        <f t="shared" si="2762"/>
        <v>#VALUE!</v>
      </c>
      <c r="AB1245" s="10" t="e">
        <f t="shared" si="2763"/>
        <v>#VALUE!</v>
      </c>
      <c r="AC1245" s="90">
        <f t="shared" si="2756"/>
        <v>1245</v>
      </c>
      <c r="AD1245" s="17">
        <f t="shared" si="2764"/>
        <v>47238</v>
      </c>
      <c r="AE1245" s="16" t="e">
        <f t="shared" si="2757"/>
        <v>#VALUE!</v>
      </c>
      <c r="AF1245" s="10">
        <f ca="1">IFERROR(AVERAGE(INDIRECT("AE"&amp;AC1245-Template!$F$10+1):INDIRECT("AE"&amp;AC1245)),0)</f>
        <v>0</v>
      </c>
      <c r="AG1245" s="35"/>
      <c r="AH1245" s="86"/>
      <c r="AI1245" s="35"/>
      <c r="AJ1245" s="35"/>
      <c r="AK1245" s="35"/>
      <c r="AL1245" s="35"/>
      <c r="AM1245" s="35"/>
      <c r="AN1245" s="35"/>
      <c r="AO1245" s="35"/>
      <c r="AP1245" s="35"/>
      <c r="AQ1245" s="35"/>
      <c r="AR1245" s="35"/>
      <c r="AS1245" s="35"/>
      <c r="AT1245" s="35"/>
      <c r="AU1245" s="35"/>
      <c r="AV1245" s="35"/>
      <c r="AW1245" s="35"/>
      <c r="AX1245" s="35"/>
      <c r="AY1245" s="35"/>
      <c r="AZ1245" s="17">
        <f t="shared" ref="AZ1245" si="2815">AZ1244+1</f>
        <v>47261</v>
      </c>
      <c r="BA1245" s="216">
        <f t="shared" si="2780"/>
        <v>3</v>
      </c>
      <c r="BB1245" s="216">
        <f t="shared" ref="BB1245" si="2816">BB1244+1</f>
        <v>1240</v>
      </c>
      <c r="BC1245" s="16">
        <f t="shared" si="2782"/>
        <v>3.3972602739726026</v>
      </c>
      <c r="BD1245" s="16">
        <f>IF(Template!$F$7="Linear interpolation",LinInterp($AO$5:$AO$18,$AM$5:$AM$18,BC1245),CubicSpline($AO$5:$AO$18,$AM$5:$AM$18,BC1245))</f>
        <v>14.116911685210489</v>
      </c>
      <c r="BE1245" s="221">
        <f t="shared" si="2717"/>
        <v>1.5661483977730575</v>
      </c>
      <c r="BF1245" s="221">
        <f>BE1245/PRODUCT($BG$6:BG1244)</f>
        <v>1.0003825391527146</v>
      </c>
      <c r="BG1245" s="16">
        <f t="shared" si="2783"/>
        <v>1.0003825391527146</v>
      </c>
      <c r="BH1245" s="10">
        <f t="shared" si="2784"/>
        <v>13.962679074082107</v>
      </c>
      <c r="BI1245" s="90"/>
      <c r="BJ1245" s="17">
        <f t="shared" si="2767"/>
        <v>47238</v>
      </c>
      <c r="BK1245" s="16">
        <f t="shared" si="2760"/>
        <v>13.985716567990526</v>
      </c>
      <c r="BL1245" s="10">
        <f ca="1">IFERROR(AVERAGE(INDIRECT("BK"&amp;AC1245-Template!$F$10+1):INDIRECT("BK"&amp;AC1245)),0)</f>
        <v>13.996535278914363</v>
      </c>
      <c r="BM1245" s="35"/>
      <c r="BN1245" s="86"/>
      <c r="BO1245" s="35"/>
      <c r="BP1245" s="35"/>
      <c r="BQ1245" s="35"/>
      <c r="BR1245" s="35"/>
      <c r="BS1245" s="35"/>
      <c r="BT1245" s="35"/>
      <c r="BU1245" s="35"/>
      <c r="BV1245" s="35"/>
      <c r="BW1245" s="35"/>
      <c r="BX1245" s="35"/>
      <c r="BY1245" s="35"/>
      <c r="BZ1245" s="35"/>
      <c r="CA1245" s="35"/>
      <c r="CB1245" s="35"/>
      <c r="CC1245" s="35"/>
      <c r="CD1245" s="35"/>
      <c r="CE1245" s="35"/>
      <c r="CF1245" s="35"/>
      <c r="CG1245" s="35"/>
      <c r="CH1245" s="35"/>
    </row>
    <row r="1246" spans="1:86" ht="15.6" x14ac:dyDescent="0.3">
      <c r="A1246" s="35"/>
      <c r="B1246" s="86"/>
      <c r="C1246" s="35"/>
      <c r="D1246" s="35"/>
      <c r="E1246" s="35"/>
      <c r="F1246" s="35"/>
      <c r="G1246" s="35"/>
      <c r="H1246" s="35"/>
      <c r="I1246" s="35"/>
      <c r="J1246" s="35"/>
      <c r="K1246" s="35"/>
      <c r="L1246" s="35"/>
      <c r="M1246" s="35"/>
      <c r="N1246" s="35"/>
      <c r="O1246" s="35"/>
      <c r="P1246" s="35"/>
      <c r="Q1246" s="35"/>
      <c r="R1246" s="35"/>
      <c r="S1246" s="35"/>
      <c r="T1246" s="17">
        <f t="shared" si="2761"/>
        <v>47262</v>
      </c>
      <c r="U1246" s="216">
        <f t="shared" si="2754"/>
        <v>4</v>
      </c>
      <c r="V1246" s="216">
        <f t="shared" si="2761"/>
        <v>1241</v>
      </c>
      <c r="W1246" s="16">
        <f t="shared" si="2768"/>
        <v>3.4</v>
      </c>
      <c r="X1246" s="16" t="e">
        <f>IF(Template!$F$7="Linear interpolation",LinInterp($I$5:$I$22,$G$5:$G$22,W1246),CubicSpline($I$5:$I$22,$G$5:$G$22,W1246))</f>
        <v>#VALUE!</v>
      </c>
      <c r="Y1246" s="221" t="e">
        <f t="shared" si="2755"/>
        <v>#VALUE!</v>
      </c>
      <c r="Z1246" s="221" t="e">
        <f>Y1246/PRODUCT($AA$6:AA1245)</f>
        <v>#VALUE!</v>
      </c>
      <c r="AA1246" s="16" t="e">
        <f t="shared" si="2762"/>
        <v>#VALUE!</v>
      </c>
      <c r="AB1246" s="10" t="e">
        <f t="shared" si="2763"/>
        <v>#VALUE!</v>
      </c>
      <c r="AC1246" s="90">
        <f t="shared" si="2756"/>
        <v>1246</v>
      </c>
      <c r="AD1246" s="17">
        <f t="shared" si="2764"/>
        <v>47239</v>
      </c>
      <c r="AE1246" s="16" t="e">
        <f t="shared" si="2757"/>
        <v>#VALUE!</v>
      </c>
      <c r="AF1246" s="10">
        <f ca="1">IFERROR(AVERAGE(INDIRECT("AE"&amp;AC1246-Template!$F$10+1):INDIRECT("AE"&amp;AC1246)),0)</f>
        <v>0</v>
      </c>
      <c r="AG1246" s="35"/>
      <c r="AH1246" s="86"/>
      <c r="AI1246" s="35"/>
      <c r="AJ1246" s="35"/>
      <c r="AK1246" s="35"/>
      <c r="AL1246" s="35"/>
      <c r="AM1246" s="35"/>
      <c r="AN1246" s="35"/>
      <c r="AO1246" s="35"/>
      <c r="AP1246" s="35"/>
      <c r="AQ1246" s="35"/>
      <c r="AR1246" s="35"/>
      <c r="AS1246" s="35"/>
      <c r="AT1246" s="35"/>
      <c r="AU1246" s="35"/>
      <c r="AV1246" s="35"/>
      <c r="AW1246" s="35"/>
      <c r="AX1246" s="35"/>
      <c r="AY1246" s="35"/>
      <c r="AZ1246" s="17">
        <f t="shared" ref="AZ1246" si="2817">AZ1245+1</f>
        <v>47262</v>
      </c>
      <c r="BA1246" s="216">
        <f t="shared" si="2780"/>
        <v>4</v>
      </c>
      <c r="BB1246" s="216">
        <f t="shared" ref="BB1246" si="2818">BB1245+1</f>
        <v>1241</v>
      </c>
      <c r="BC1246" s="16">
        <f t="shared" si="2782"/>
        <v>3.4</v>
      </c>
      <c r="BD1246" s="16">
        <f>IF(Template!$F$7="Linear interpolation",LinInterp($AO$5:$AO$18,$AM$5:$AM$18,BC1246),CubicSpline($AO$5:$AO$18,$AM$5:$AM$18,BC1246))</f>
        <v>14.117604370369886</v>
      </c>
      <c r="BE1246" s="221">
        <f t="shared" si="2717"/>
        <v>1.5667474506956351</v>
      </c>
      <c r="BF1246" s="221">
        <f>BE1246/PRODUCT($BG$6:BG1245)</f>
        <v>1.0003825007409446</v>
      </c>
      <c r="BG1246" s="16">
        <f t="shared" si="2783"/>
        <v>1.0003825007409446</v>
      </c>
      <c r="BH1246" s="10">
        <f t="shared" si="2784"/>
        <v>13.961277044477583</v>
      </c>
      <c r="BI1246" s="90"/>
      <c r="BJ1246" s="17">
        <f t="shared" si="2767"/>
        <v>47239</v>
      </c>
      <c r="BK1246" s="16">
        <f t="shared" si="2760"/>
        <v>13.987187944253577</v>
      </c>
      <c r="BL1246" s="10">
        <f ca="1">IFERROR(AVERAGE(INDIRECT("BK"&amp;AC1246-Template!$F$10+1):INDIRECT("BK"&amp;AC1246)),0)</f>
        <v>13.996035731433137</v>
      </c>
      <c r="BM1246" s="35"/>
      <c r="BN1246" s="86"/>
      <c r="BO1246" s="35"/>
      <c r="BP1246" s="35"/>
      <c r="BQ1246" s="35"/>
      <c r="BR1246" s="35"/>
      <c r="BS1246" s="35"/>
      <c r="BT1246" s="35"/>
      <c r="BU1246" s="35"/>
      <c r="BV1246" s="35"/>
      <c r="BW1246" s="35"/>
      <c r="BX1246" s="35"/>
      <c r="BY1246" s="35"/>
      <c r="BZ1246" s="35"/>
      <c r="CA1246" s="35"/>
      <c r="CB1246" s="35"/>
      <c r="CC1246" s="35"/>
      <c r="CD1246" s="35"/>
      <c r="CE1246" s="35"/>
      <c r="CF1246" s="35"/>
      <c r="CG1246" s="35"/>
      <c r="CH1246" s="35"/>
    </row>
    <row r="1247" spans="1:86" ht="15.6" x14ac:dyDescent="0.3">
      <c r="A1247" s="35"/>
      <c r="B1247" s="86"/>
      <c r="C1247" s="35"/>
      <c r="D1247" s="35"/>
      <c r="E1247" s="35"/>
      <c r="F1247" s="35"/>
      <c r="G1247" s="35"/>
      <c r="H1247" s="35"/>
      <c r="I1247" s="35"/>
      <c r="J1247" s="35"/>
      <c r="K1247" s="35"/>
      <c r="L1247" s="35"/>
      <c r="M1247" s="35"/>
      <c r="N1247" s="35"/>
      <c r="O1247" s="35"/>
      <c r="P1247" s="35"/>
      <c r="Q1247" s="35"/>
      <c r="R1247" s="35"/>
      <c r="S1247" s="35"/>
      <c r="T1247" s="17">
        <f t="shared" si="2761"/>
        <v>47263</v>
      </c>
      <c r="U1247" s="216">
        <f t="shared" si="2754"/>
        <v>5</v>
      </c>
      <c r="V1247" s="216">
        <f t="shared" si="2761"/>
        <v>1242</v>
      </c>
      <c r="W1247" s="16">
        <f t="shared" si="2768"/>
        <v>3.4027397260273973</v>
      </c>
      <c r="X1247" s="16" t="e">
        <f>IF(Template!$F$7="Linear interpolation",LinInterp($I$5:$I$22,$G$5:$G$22,W1247),CubicSpline($I$5:$I$22,$G$5:$G$22,W1247))</f>
        <v>#VALUE!</v>
      </c>
      <c r="Y1247" s="221" t="e">
        <f t="shared" si="2755"/>
        <v>#VALUE!</v>
      </c>
      <c r="Z1247" s="221" t="e">
        <f>Y1247/PRODUCT($AA$6:AA1246)</f>
        <v>#VALUE!</v>
      </c>
      <c r="AA1247" s="16" t="e">
        <f t="shared" si="2762"/>
        <v>#VALUE!</v>
      </c>
      <c r="AB1247" s="10" t="e">
        <f t="shared" si="2763"/>
        <v>#VALUE!</v>
      </c>
      <c r="AC1247" s="90">
        <f t="shared" si="2756"/>
        <v>1247</v>
      </c>
      <c r="AD1247" s="17">
        <f t="shared" si="2764"/>
        <v>47240</v>
      </c>
      <c r="AE1247" s="16" t="e">
        <f t="shared" si="2757"/>
        <v>#VALUE!</v>
      </c>
      <c r="AF1247" s="10">
        <f ca="1">IFERROR(AVERAGE(INDIRECT("AE"&amp;AC1247-Template!$F$10+1):INDIRECT("AE"&amp;AC1247)),0)</f>
        <v>0</v>
      </c>
      <c r="AG1247" s="35"/>
      <c r="AH1247" s="86"/>
      <c r="AI1247" s="35"/>
      <c r="AJ1247" s="35"/>
      <c r="AK1247" s="35"/>
      <c r="AL1247" s="35"/>
      <c r="AM1247" s="35"/>
      <c r="AN1247" s="35"/>
      <c r="AO1247" s="35"/>
      <c r="AP1247" s="35"/>
      <c r="AQ1247" s="35"/>
      <c r="AR1247" s="35"/>
      <c r="AS1247" s="35"/>
      <c r="AT1247" s="35"/>
      <c r="AU1247" s="35"/>
      <c r="AV1247" s="35"/>
      <c r="AW1247" s="35"/>
      <c r="AX1247" s="35"/>
      <c r="AY1247" s="35"/>
      <c r="AZ1247" s="17">
        <f t="shared" ref="AZ1247" si="2819">AZ1246+1</f>
        <v>47263</v>
      </c>
      <c r="BA1247" s="216">
        <f t="shared" si="2780"/>
        <v>5</v>
      </c>
      <c r="BB1247" s="216">
        <f t="shared" ref="BB1247" si="2820">BB1246+1</f>
        <v>1242</v>
      </c>
      <c r="BC1247" s="16">
        <f t="shared" si="2782"/>
        <v>3.4027397260273973</v>
      </c>
      <c r="BD1247" s="16">
        <f>IF(Template!$F$7="Linear interpolation",LinInterp($AO$5:$AO$18,$AM$5:$AM$18,BC1247),CubicSpline($AO$5:$AO$18,$AM$5:$AM$18,BC1247))</f>
        <v>14.118294633105718</v>
      </c>
      <c r="BE1247" s="221">
        <f t="shared" si="2717"/>
        <v>1.5673466714787896</v>
      </c>
      <c r="BF1247" s="221">
        <f>BE1247/PRODUCT($BG$6:BG1246)</f>
        <v>1.0003824616295935</v>
      </c>
      <c r="BG1247" s="16">
        <f t="shared" si="2783"/>
        <v>1.0003824616295935</v>
      </c>
      <c r="BH1247" s="10">
        <f t="shared" si="2784"/>
        <v>13.959849480164376</v>
      </c>
      <c r="BI1247" s="90"/>
      <c r="BJ1247" s="17">
        <f t="shared" si="2767"/>
        <v>47240</v>
      </c>
      <c r="BK1247" s="16">
        <f t="shared" si="2760"/>
        <v>13.986332116365352</v>
      </c>
      <c r="BL1247" s="10">
        <f ca="1">IFERROR(AVERAGE(INDIRECT("BK"&amp;AC1247-Template!$F$10+1):INDIRECT("BK"&amp;AC1247)),0)</f>
        <v>13.995533514379822</v>
      </c>
      <c r="BM1247" s="35"/>
      <c r="BN1247" s="86"/>
      <c r="BO1247" s="35"/>
      <c r="BP1247" s="35"/>
      <c r="BQ1247" s="35"/>
      <c r="BR1247" s="35"/>
      <c r="BS1247" s="35"/>
      <c r="BT1247" s="35"/>
      <c r="BU1247" s="35"/>
      <c r="BV1247" s="35"/>
      <c r="BW1247" s="35"/>
      <c r="BX1247" s="35"/>
      <c r="BY1247" s="35"/>
      <c r="BZ1247" s="35"/>
      <c r="CA1247" s="35"/>
      <c r="CB1247" s="35"/>
      <c r="CC1247" s="35"/>
      <c r="CD1247" s="35"/>
      <c r="CE1247" s="35"/>
      <c r="CF1247" s="35"/>
      <c r="CG1247" s="35"/>
      <c r="CH1247" s="35"/>
    </row>
    <row r="1248" spans="1:86" ht="15.6" x14ac:dyDescent="0.3">
      <c r="A1248" s="35"/>
      <c r="B1248" s="86"/>
      <c r="C1248" s="35"/>
      <c r="D1248" s="35"/>
      <c r="E1248" s="35"/>
      <c r="F1248" s="35"/>
      <c r="G1248" s="35"/>
      <c r="H1248" s="35"/>
      <c r="I1248" s="35"/>
      <c r="J1248" s="35"/>
      <c r="K1248" s="35"/>
      <c r="L1248" s="35"/>
      <c r="M1248" s="35"/>
      <c r="N1248" s="35"/>
      <c r="O1248" s="35"/>
      <c r="P1248" s="35"/>
      <c r="Q1248" s="35"/>
      <c r="R1248" s="35"/>
      <c r="S1248" s="35"/>
      <c r="T1248" s="17">
        <f t="shared" si="2761"/>
        <v>47264</v>
      </c>
      <c r="U1248" s="216">
        <f t="shared" si="2754"/>
        <v>6</v>
      </c>
      <c r="V1248" s="216">
        <f t="shared" si="2761"/>
        <v>1243</v>
      </c>
      <c r="W1248" s="16">
        <f t="shared" si="2768"/>
        <v>3.4054794520547946</v>
      </c>
      <c r="X1248" s="16" t="e">
        <f>IF(Template!$F$7="Linear interpolation",LinInterp($I$5:$I$22,$G$5:$G$22,W1248),CubicSpline($I$5:$I$22,$G$5:$G$22,W1248))</f>
        <v>#VALUE!</v>
      </c>
      <c r="Y1248" s="221" t="e">
        <f t="shared" si="2755"/>
        <v>#VALUE!</v>
      </c>
      <c r="Z1248" s="221" t="e">
        <f>Y1248/PRODUCT($AA$6:AA1247)</f>
        <v>#VALUE!</v>
      </c>
      <c r="AA1248" s="16" t="e">
        <f t="shared" si="2762"/>
        <v>#VALUE!</v>
      </c>
      <c r="AB1248" s="10" t="e">
        <f t="shared" si="2763"/>
        <v>#VALUE!</v>
      </c>
      <c r="AC1248" s="90">
        <f t="shared" si="2756"/>
        <v>1248</v>
      </c>
      <c r="AD1248" s="17">
        <f t="shared" si="2764"/>
        <v>47241</v>
      </c>
      <c r="AE1248" s="16" t="e">
        <f t="shared" si="2757"/>
        <v>#VALUE!</v>
      </c>
      <c r="AF1248" s="10">
        <f ca="1">IFERROR(AVERAGE(INDIRECT("AE"&amp;AC1248-Template!$F$10+1):INDIRECT("AE"&amp;AC1248)),0)</f>
        <v>0</v>
      </c>
      <c r="AG1248" s="35"/>
      <c r="AH1248" s="86"/>
      <c r="AI1248" s="35"/>
      <c r="AJ1248" s="35"/>
      <c r="AK1248" s="35"/>
      <c r="AL1248" s="35"/>
      <c r="AM1248" s="35"/>
      <c r="AN1248" s="35"/>
      <c r="AO1248" s="35"/>
      <c r="AP1248" s="35"/>
      <c r="AQ1248" s="35"/>
      <c r="AR1248" s="35"/>
      <c r="AS1248" s="35"/>
      <c r="AT1248" s="35"/>
      <c r="AU1248" s="35"/>
      <c r="AV1248" s="35"/>
      <c r="AW1248" s="35"/>
      <c r="AX1248" s="35"/>
      <c r="AY1248" s="35"/>
      <c r="AZ1248" s="17">
        <f t="shared" ref="AZ1248" si="2821">AZ1247+1</f>
        <v>47264</v>
      </c>
      <c r="BA1248" s="216">
        <f t="shared" si="2780"/>
        <v>6</v>
      </c>
      <c r="BB1248" s="216">
        <f t="shared" ref="BB1248" si="2822">BB1247+1</f>
        <v>1243</v>
      </c>
      <c r="BC1248" s="16">
        <f t="shared" si="2782"/>
        <v>3.4054794520547946</v>
      </c>
      <c r="BD1248" s="16">
        <f>IF(Template!$F$7="Linear interpolation",LinInterp($AO$5:$AO$18,$AM$5:$AM$18,BC1248),CubicSpline($AO$5:$AO$18,$AM$5:$AM$18,BC1248))</f>
        <v>14.118982455739879</v>
      </c>
      <c r="BE1248" s="221">
        <f t="shared" si="2717"/>
        <v>1.5679460590407239</v>
      </c>
      <c r="BF1248" s="221">
        <f>BE1248/PRODUCT($BG$6:BG1247)</f>
        <v>1.0003824218169735</v>
      </c>
      <c r="BG1248" s="16">
        <f t="shared" si="2783"/>
        <v>1.0003824616295935</v>
      </c>
      <c r="BH1248" s="10">
        <f t="shared" si="2784"/>
        <v>13.959849480164376</v>
      </c>
      <c r="BI1248" s="90"/>
      <c r="BJ1248" s="17">
        <f t="shared" si="2767"/>
        <v>47241</v>
      </c>
      <c r="BK1248" s="16">
        <f t="shared" si="2760"/>
        <v>13.985452106795581</v>
      </c>
      <c r="BL1248" s="10">
        <f ca="1">IFERROR(AVERAGE(INDIRECT("BK"&amp;AC1248-Template!$F$10+1):INDIRECT("BK"&amp;AC1248)),0)</f>
        <v>13.994995819481069</v>
      </c>
      <c r="BM1248" s="35"/>
      <c r="BN1248" s="86"/>
      <c r="BO1248" s="35"/>
      <c r="BP1248" s="35"/>
      <c r="BQ1248" s="35"/>
      <c r="BR1248" s="35"/>
      <c r="BS1248" s="35"/>
      <c r="BT1248" s="35"/>
      <c r="BU1248" s="35"/>
      <c r="BV1248" s="35"/>
      <c r="BW1248" s="35"/>
      <c r="BX1248" s="35"/>
      <c r="BY1248" s="35"/>
      <c r="BZ1248" s="35"/>
      <c r="CA1248" s="35"/>
      <c r="CB1248" s="35"/>
      <c r="CC1248" s="35"/>
      <c r="CD1248" s="35"/>
      <c r="CE1248" s="35"/>
      <c r="CF1248" s="35"/>
      <c r="CG1248" s="35"/>
      <c r="CH1248" s="35"/>
    </row>
    <row r="1249" spans="1:86" ht="15.6" x14ac:dyDescent="0.3">
      <c r="A1249" s="35"/>
      <c r="B1249" s="86"/>
      <c r="C1249" s="35"/>
      <c r="D1249" s="35"/>
      <c r="E1249" s="35"/>
      <c r="F1249" s="35"/>
      <c r="G1249" s="35"/>
      <c r="H1249" s="35"/>
      <c r="I1249" s="35"/>
      <c r="J1249" s="35"/>
      <c r="K1249" s="35"/>
      <c r="L1249" s="35"/>
      <c r="M1249" s="35"/>
      <c r="N1249" s="35"/>
      <c r="O1249" s="35"/>
      <c r="P1249" s="35"/>
      <c r="Q1249" s="35"/>
      <c r="R1249" s="35"/>
      <c r="S1249" s="35"/>
      <c r="T1249" s="17">
        <f t="shared" si="2761"/>
        <v>47265</v>
      </c>
      <c r="U1249" s="216">
        <f t="shared" si="2754"/>
        <v>7</v>
      </c>
      <c r="V1249" s="216">
        <f t="shared" si="2761"/>
        <v>1244</v>
      </c>
      <c r="W1249" s="16">
        <f t="shared" si="2768"/>
        <v>3.408219178082192</v>
      </c>
      <c r="X1249" s="16" t="e">
        <f>IF(Template!$F$7="Linear interpolation",LinInterp($I$5:$I$22,$G$5:$G$22,W1249),CubicSpline($I$5:$I$22,$G$5:$G$22,W1249))</f>
        <v>#VALUE!</v>
      </c>
      <c r="Y1249" s="221" t="e">
        <f t="shared" si="2755"/>
        <v>#VALUE!</v>
      </c>
      <c r="Z1249" s="221" t="e">
        <f>Y1249/PRODUCT($AA$6:AA1248)</f>
        <v>#VALUE!</v>
      </c>
      <c r="AA1249" s="16" t="e">
        <f t="shared" si="2762"/>
        <v>#VALUE!</v>
      </c>
      <c r="AB1249" s="10" t="e">
        <f t="shared" si="2763"/>
        <v>#VALUE!</v>
      </c>
      <c r="AC1249" s="90">
        <f t="shared" si="2756"/>
        <v>1249</v>
      </c>
      <c r="AD1249" s="17">
        <f t="shared" si="2764"/>
        <v>47242</v>
      </c>
      <c r="AE1249" s="16" t="e">
        <f t="shared" si="2757"/>
        <v>#VALUE!</v>
      </c>
      <c r="AF1249" s="10">
        <f ca="1">IFERROR(AVERAGE(INDIRECT("AE"&amp;AC1249-Template!$F$10+1):INDIRECT("AE"&amp;AC1249)),0)</f>
        <v>0</v>
      </c>
      <c r="AG1249" s="35"/>
      <c r="AH1249" s="86"/>
      <c r="AI1249" s="35"/>
      <c r="AJ1249" s="35"/>
      <c r="AK1249" s="35"/>
      <c r="AL1249" s="35"/>
      <c r="AM1249" s="35"/>
      <c r="AN1249" s="35"/>
      <c r="AO1249" s="35"/>
      <c r="AP1249" s="35"/>
      <c r="AQ1249" s="35"/>
      <c r="AR1249" s="35"/>
      <c r="AS1249" s="35"/>
      <c r="AT1249" s="35"/>
      <c r="AU1249" s="35"/>
      <c r="AV1249" s="35"/>
      <c r="AW1249" s="35"/>
      <c r="AX1249" s="35"/>
      <c r="AY1249" s="35"/>
      <c r="AZ1249" s="17">
        <f t="shared" ref="AZ1249" si="2823">AZ1248+1</f>
        <v>47265</v>
      </c>
      <c r="BA1249" s="216">
        <f t="shared" si="2780"/>
        <v>7</v>
      </c>
      <c r="BB1249" s="216">
        <f t="shared" ref="BB1249" si="2824">BB1248+1</f>
        <v>1244</v>
      </c>
      <c r="BC1249" s="16">
        <f t="shared" si="2782"/>
        <v>3.408219178082192</v>
      </c>
      <c r="BD1249" s="16">
        <f>IF(Template!$F$7="Linear interpolation",LinInterp($AO$5:$AO$18,$AM$5:$AM$18,BC1249),CubicSpline($AO$5:$AO$18,$AM$5:$AM$18,BC1249))</f>
        <v>14.119667820594259</v>
      </c>
      <c r="BE1249" s="221">
        <f t="shared" si="2717"/>
        <v>1.5685456122953048</v>
      </c>
      <c r="BF1249" s="221">
        <f>BE1249/PRODUCT($BG$6:BG1248)</f>
        <v>1.0003823414887829</v>
      </c>
      <c r="BG1249" s="16">
        <f t="shared" si="2783"/>
        <v>1.0003824616295935</v>
      </c>
      <c r="BH1249" s="10">
        <f t="shared" si="2784"/>
        <v>13.959849480164376</v>
      </c>
      <c r="BI1249" s="90"/>
      <c r="BJ1249" s="17">
        <f t="shared" si="2767"/>
        <v>47242</v>
      </c>
      <c r="BK1249" s="16">
        <f t="shared" si="2760"/>
        <v>13.984547854103081</v>
      </c>
      <c r="BL1249" s="10">
        <f ca="1">IFERROR(AVERAGE(INDIRECT("BK"&amp;AC1249-Template!$F$10+1):INDIRECT("BK"&amp;AC1249)),0)</f>
        <v>13.994434772764702</v>
      </c>
      <c r="BM1249" s="35"/>
      <c r="BN1249" s="86"/>
      <c r="BO1249" s="35"/>
      <c r="BP1249" s="35"/>
      <c r="BQ1249" s="35"/>
      <c r="BR1249" s="35"/>
      <c r="BS1249" s="35"/>
      <c r="BT1249" s="35"/>
      <c r="BU1249" s="35"/>
      <c r="BV1249" s="35"/>
      <c r="BW1249" s="35"/>
      <c r="BX1249" s="35"/>
      <c r="BY1249" s="35"/>
      <c r="BZ1249" s="35"/>
      <c r="CA1249" s="35"/>
      <c r="CB1249" s="35"/>
      <c r="CC1249" s="35"/>
      <c r="CD1249" s="35"/>
      <c r="CE1249" s="35"/>
      <c r="CF1249" s="35"/>
      <c r="CG1249" s="35"/>
      <c r="CH1249" s="35"/>
    </row>
    <row r="1250" spans="1:86" ht="15.6" x14ac:dyDescent="0.3">
      <c r="A1250" s="35"/>
      <c r="B1250" s="86"/>
      <c r="C1250" s="35"/>
      <c r="D1250" s="35"/>
      <c r="E1250" s="35"/>
      <c r="F1250" s="35"/>
      <c r="G1250" s="35"/>
      <c r="H1250" s="35"/>
      <c r="I1250" s="35"/>
      <c r="J1250" s="35"/>
      <c r="K1250" s="35"/>
      <c r="L1250" s="35"/>
      <c r="M1250" s="35"/>
      <c r="N1250" s="35"/>
      <c r="O1250" s="35"/>
      <c r="P1250" s="35"/>
      <c r="Q1250" s="35"/>
      <c r="R1250" s="35"/>
      <c r="S1250" s="35"/>
      <c r="T1250" s="17">
        <f t="shared" si="2761"/>
        <v>47266</v>
      </c>
      <c r="U1250" s="216">
        <f t="shared" si="2754"/>
        <v>1</v>
      </c>
      <c r="V1250" s="216">
        <f t="shared" si="2761"/>
        <v>1245</v>
      </c>
      <c r="W1250" s="16">
        <f t="shared" si="2768"/>
        <v>3.4109589041095889</v>
      </c>
      <c r="X1250" s="16" t="e">
        <f>IF(Template!$F$7="Linear interpolation",LinInterp($I$5:$I$22,$G$5:$G$22,W1250),CubicSpline($I$5:$I$22,$G$5:$G$22,W1250))</f>
        <v>#VALUE!</v>
      </c>
      <c r="Y1250" s="221" t="e">
        <f t="shared" si="2755"/>
        <v>#VALUE!</v>
      </c>
      <c r="Z1250" s="221" t="e">
        <f>Y1250/PRODUCT($AA$6:AA1249)</f>
        <v>#VALUE!</v>
      </c>
      <c r="AA1250" s="16" t="e">
        <f t="shared" si="2762"/>
        <v>#VALUE!</v>
      </c>
      <c r="AB1250" s="10" t="e">
        <f t="shared" si="2763"/>
        <v>#VALUE!</v>
      </c>
      <c r="AC1250" s="90">
        <f t="shared" si="2756"/>
        <v>1250</v>
      </c>
      <c r="AD1250" s="17">
        <f t="shared" si="2764"/>
        <v>47243</v>
      </c>
      <c r="AE1250" s="16" t="e">
        <f t="shared" si="2757"/>
        <v>#VALUE!</v>
      </c>
      <c r="AF1250" s="10">
        <f ca="1">IFERROR(AVERAGE(INDIRECT("AE"&amp;AC1250-Template!$F$10+1):INDIRECT("AE"&amp;AC1250)),0)</f>
        <v>0</v>
      </c>
      <c r="AG1250" s="35"/>
      <c r="AH1250" s="86"/>
      <c r="AI1250" s="35"/>
      <c r="AJ1250" s="35"/>
      <c r="AK1250" s="35"/>
      <c r="AL1250" s="35"/>
      <c r="AM1250" s="35"/>
      <c r="AN1250" s="35"/>
      <c r="AO1250" s="35"/>
      <c r="AP1250" s="35"/>
      <c r="AQ1250" s="35"/>
      <c r="AR1250" s="35"/>
      <c r="AS1250" s="35"/>
      <c r="AT1250" s="35"/>
      <c r="AU1250" s="35"/>
      <c r="AV1250" s="35"/>
      <c r="AW1250" s="35"/>
      <c r="AX1250" s="35"/>
      <c r="AY1250" s="35"/>
      <c r="AZ1250" s="17">
        <f t="shared" ref="AZ1250" si="2825">AZ1249+1</f>
        <v>47266</v>
      </c>
      <c r="BA1250" s="216">
        <f t="shared" si="2780"/>
        <v>1</v>
      </c>
      <c r="BB1250" s="216">
        <f t="shared" ref="BB1250" si="2826">BB1249+1</f>
        <v>1245</v>
      </c>
      <c r="BC1250" s="16">
        <f t="shared" si="2782"/>
        <v>3.4109589041095889</v>
      </c>
      <c r="BD1250" s="16">
        <f>IF(Template!$F$7="Linear interpolation",LinInterp($AO$5:$AO$18,$AM$5:$AM$18,BC1250),CubicSpline($AO$5:$AO$18,$AM$5:$AM$18,BC1250))</f>
        <v>14.120350709990749</v>
      </c>
      <c r="BE1250" s="221">
        <f t="shared" si="2717"/>
        <v>1.5691453301520535</v>
      </c>
      <c r="BF1250" s="221">
        <f>BE1250/PRODUCT($BG$6:BG1249)</f>
        <v>1.00038221994039</v>
      </c>
      <c r="BG1250" s="16">
        <f t="shared" si="2783"/>
        <v>1.00038221994039</v>
      </c>
      <c r="BH1250" s="10">
        <f t="shared" si="2784"/>
        <v>13.951027824235185</v>
      </c>
      <c r="BI1250" s="90"/>
      <c r="BJ1250" s="17">
        <f t="shared" si="2767"/>
        <v>47243</v>
      </c>
      <c r="BK1250" s="16">
        <f t="shared" si="2760"/>
        <v>13.984547854103081</v>
      </c>
      <c r="BL1250" s="10">
        <f ca="1">IFERROR(AVERAGE(INDIRECT("BK"&amp;AC1250-Template!$F$10+1):INDIRECT("BK"&amp;AC1250)),0)</f>
        <v>13.99388126467621</v>
      </c>
      <c r="BM1250" s="35"/>
      <c r="BN1250" s="86"/>
      <c r="BO1250" s="35"/>
      <c r="BP1250" s="35"/>
      <c r="BQ1250" s="35"/>
      <c r="BR1250" s="35"/>
      <c r="BS1250" s="35"/>
      <c r="BT1250" s="35"/>
      <c r="BU1250" s="35"/>
      <c r="BV1250" s="35"/>
      <c r="BW1250" s="35"/>
      <c r="BX1250" s="35"/>
      <c r="BY1250" s="35"/>
      <c r="BZ1250" s="35"/>
      <c r="CA1250" s="35"/>
      <c r="CB1250" s="35"/>
      <c r="CC1250" s="35"/>
      <c r="CD1250" s="35"/>
      <c r="CE1250" s="35"/>
      <c r="CF1250" s="35"/>
      <c r="CG1250" s="35"/>
      <c r="CH1250" s="35"/>
    </row>
    <row r="1251" spans="1:86" ht="15.6" x14ac:dyDescent="0.3">
      <c r="A1251" s="35"/>
      <c r="B1251" s="86"/>
      <c r="C1251" s="35"/>
      <c r="D1251" s="35"/>
      <c r="E1251" s="35"/>
      <c r="F1251" s="35"/>
      <c r="G1251" s="35"/>
      <c r="H1251" s="35"/>
      <c r="I1251" s="35"/>
      <c r="J1251" s="35"/>
      <c r="K1251" s="35"/>
      <c r="L1251" s="35"/>
      <c r="M1251" s="35"/>
      <c r="N1251" s="35"/>
      <c r="O1251" s="35"/>
      <c r="P1251" s="35"/>
      <c r="Q1251" s="35"/>
      <c r="R1251" s="35"/>
      <c r="S1251" s="35"/>
      <c r="T1251" s="17">
        <f t="shared" si="2761"/>
        <v>47267</v>
      </c>
      <c r="U1251" s="216">
        <f t="shared" si="2754"/>
        <v>2</v>
      </c>
      <c r="V1251" s="216">
        <f t="shared" si="2761"/>
        <v>1246</v>
      </c>
      <c r="W1251" s="16">
        <f t="shared" si="2768"/>
        <v>3.4136986301369863</v>
      </c>
      <c r="X1251" s="16" t="e">
        <f>IF(Template!$F$7="Linear interpolation",LinInterp($I$5:$I$22,$G$5:$G$22,W1251),CubicSpline($I$5:$I$22,$G$5:$G$22,W1251))</f>
        <v>#VALUE!</v>
      </c>
      <c r="Y1251" s="221" t="e">
        <f t="shared" si="2755"/>
        <v>#VALUE!</v>
      </c>
      <c r="Z1251" s="221" t="e">
        <f>Y1251/PRODUCT($AA$6:AA1250)</f>
        <v>#VALUE!</v>
      </c>
      <c r="AA1251" s="16" t="e">
        <f t="shared" si="2762"/>
        <v>#VALUE!</v>
      </c>
      <c r="AB1251" s="10" t="e">
        <f t="shared" si="2763"/>
        <v>#VALUE!</v>
      </c>
      <c r="AC1251" s="90">
        <f t="shared" si="2756"/>
        <v>1251</v>
      </c>
      <c r="AD1251" s="17">
        <f t="shared" si="2764"/>
        <v>47244</v>
      </c>
      <c r="AE1251" s="16" t="e">
        <f t="shared" si="2757"/>
        <v>#VALUE!</v>
      </c>
      <c r="AF1251" s="10">
        <f ca="1">IFERROR(AVERAGE(INDIRECT("AE"&amp;AC1251-Template!$F$10+1):INDIRECT("AE"&amp;AC1251)),0)</f>
        <v>0</v>
      </c>
      <c r="AG1251" s="35"/>
      <c r="AH1251" s="86"/>
      <c r="AI1251" s="35"/>
      <c r="AJ1251" s="35"/>
      <c r="AK1251" s="35"/>
      <c r="AL1251" s="35"/>
      <c r="AM1251" s="35"/>
      <c r="AN1251" s="35"/>
      <c r="AO1251" s="35"/>
      <c r="AP1251" s="35"/>
      <c r="AQ1251" s="35"/>
      <c r="AR1251" s="35"/>
      <c r="AS1251" s="35"/>
      <c r="AT1251" s="35"/>
      <c r="AU1251" s="35"/>
      <c r="AV1251" s="35"/>
      <c r="AW1251" s="35"/>
      <c r="AX1251" s="35"/>
      <c r="AY1251" s="35"/>
      <c r="AZ1251" s="17">
        <f t="shared" ref="AZ1251" si="2827">AZ1250+1</f>
        <v>47267</v>
      </c>
      <c r="BA1251" s="216">
        <f t="shared" si="2780"/>
        <v>2</v>
      </c>
      <c r="BB1251" s="216">
        <f t="shared" ref="BB1251" si="2828">BB1250+1</f>
        <v>1246</v>
      </c>
      <c r="BC1251" s="16">
        <f t="shared" si="2782"/>
        <v>3.4136986301369863</v>
      </c>
      <c r="BD1251" s="16">
        <f>IF(Template!$F$7="Linear interpolation",LinInterp($AO$5:$AO$18,$AM$5:$AM$18,BC1251),CubicSpline($AO$5:$AO$18,$AM$5:$AM$18,BC1251))</f>
        <v>14.121031106251241</v>
      </c>
      <c r="BE1251" s="221">
        <f t="shared" si="2717"/>
        <v>1.5697452115161439</v>
      </c>
      <c r="BF1251" s="221">
        <f>BE1251/PRODUCT($BG$6:BG1250)</f>
        <v>1.0003822981546471</v>
      </c>
      <c r="BG1251" s="16">
        <f t="shared" si="2783"/>
        <v>1.0003822981546471</v>
      </c>
      <c r="BH1251" s="10">
        <f t="shared" si="2784"/>
        <v>13.953882644618275</v>
      </c>
      <c r="BI1251" s="90"/>
      <c r="BJ1251" s="17">
        <f t="shared" si="2767"/>
        <v>47244</v>
      </c>
      <c r="BK1251" s="16">
        <f t="shared" si="2760"/>
        <v>13.984547854103081</v>
      </c>
      <c r="BL1251" s="10">
        <f ca="1">IFERROR(AVERAGE(INDIRECT("BK"&amp;AC1251-Template!$F$10+1):INDIRECT("BK"&amp;AC1251)),0)</f>
        <v>13.99333604595377</v>
      </c>
      <c r="BM1251" s="35"/>
      <c r="BN1251" s="86"/>
      <c r="BO1251" s="35"/>
      <c r="BP1251" s="35"/>
      <c r="BQ1251" s="35"/>
      <c r="BR1251" s="35"/>
      <c r="BS1251" s="35"/>
      <c r="BT1251" s="35"/>
      <c r="BU1251" s="35"/>
      <c r="BV1251" s="35"/>
      <c r="BW1251" s="35"/>
      <c r="BX1251" s="35"/>
      <c r="BY1251" s="35"/>
      <c r="BZ1251" s="35"/>
      <c r="CA1251" s="35"/>
      <c r="CB1251" s="35"/>
      <c r="CC1251" s="35"/>
      <c r="CD1251" s="35"/>
      <c r="CE1251" s="35"/>
      <c r="CF1251" s="35"/>
      <c r="CG1251" s="35"/>
      <c r="CH1251" s="35"/>
    </row>
    <row r="1252" spans="1:86" ht="15.6" x14ac:dyDescent="0.3">
      <c r="A1252" s="35"/>
      <c r="B1252" s="86"/>
      <c r="C1252" s="35"/>
      <c r="D1252" s="35"/>
      <c r="E1252" s="35"/>
      <c r="F1252" s="35"/>
      <c r="G1252" s="35"/>
      <c r="H1252" s="35"/>
      <c r="I1252" s="35"/>
      <c r="J1252" s="35"/>
      <c r="K1252" s="35"/>
      <c r="L1252" s="35"/>
      <c r="M1252" s="35"/>
      <c r="N1252" s="35"/>
      <c r="O1252" s="35"/>
      <c r="P1252" s="35"/>
      <c r="Q1252" s="35"/>
      <c r="R1252" s="35"/>
      <c r="S1252" s="35"/>
      <c r="T1252" s="17">
        <f t="shared" si="2761"/>
        <v>47268</v>
      </c>
      <c r="U1252" s="216">
        <f t="shared" si="2754"/>
        <v>3</v>
      </c>
      <c r="V1252" s="216">
        <f t="shared" si="2761"/>
        <v>1247</v>
      </c>
      <c r="W1252" s="16">
        <f t="shared" si="2768"/>
        <v>3.4164383561643836</v>
      </c>
      <c r="X1252" s="16" t="e">
        <f>IF(Template!$F$7="Linear interpolation",LinInterp($I$5:$I$22,$G$5:$G$22,W1252),CubicSpline($I$5:$I$22,$G$5:$G$22,W1252))</f>
        <v>#VALUE!</v>
      </c>
      <c r="Y1252" s="221" t="e">
        <f t="shared" si="2755"/>
        <v>#VALUE!</v>
      </c>
      <c r="Z1252" s="221" t="e">
        <f>Y1252/PRODUCT($AA$6:AA1251)</f>
        <v>#VALUE!</v>
      </c>
      <c r="AA1252" s="16" t="e">
        <f t="shared" si="2762"/>
        <v>#VALUE!</v>
      </c>
      <c r="AB1252" s="10" t="e">
        <f t="shared" si="2763"/>
        <v>#VALUE!</v>
      </c>
      <c r="AC1252" s="90">
        <f t="shared" si="2756"/>
        <v>1252</v>
      </c>
      <c r="AD1252" s="17">
        <f t="shared" si="2764"/>
        <v>47245</v>
      </c>
      <c r="AE1252" s="16" t="e">
        <f t="shared" si="2757"/>
        <v>#VALUE!</v>
      </c>
      <c r="AF1252" s="10">
        <f ca="1">IFERROR(AVERAGE(INDIRECT("AE"&amp;AC1252-Template!$F$10+1):INDIRECT("AE"&amp;AC1252)),0)</f>
        <v>0</v>
      </c>
      <c r="AG1252" s="35"/>
      <c r="AH1252" s="86"/>
      <c r="AI1252" s="35"/>
      <c r="AJ1252" s="35"/>
      <c r="AK1252" s="35"/>
      <c r="AL1252" s="35"/>
      <c r="AM1252" s="35"/>
      <c r="AN1252" s="35"/>
      <c r="AO1252" s="35"/>
      <c r="AP1252" s="35"/>
      <c r="AQ1252" s="35"/>
      <c r="AR1252" s="35"/>
      <c r="AS1252" s="35"/>
      <c r="AT1252" s="35"/>
      <c r="AU1252" s="35"/>
      <c r="AV1252" s="35"/>
      <c r="AW1252" s="35"/>
      <c r="AX1252" s="35"/>
      <c r="AY1252" s="35"/>
      <c r="AZ1252" s="17">
        <f t="shared" ref="AZ1252" si="2829">AZ1251+1</f>
        <v>47268</v>
      </c>
      <c r="BA1252" s="216">
        <f t="shared" si="2780"/>
        <v>3</v>
      </c>
      <c r="BB1252" s="216">
        <f t="shared" ref="BB1252" si="2830">BB1251+1</f>
        <v>1247</v>
      </c>
      <c r="BC1252" s="16">
        <f t="shared" si="2782"/>
        <v>3.4164383561643836</v>
      </c>
      <c r="BD1252" s="16">
        <f>IF(Template!$F$7="Linear interpolation",LinInterp($AO$5:$AO$18,$AM$5:$AM$18,BC1252),CubicSpline($AO$5:$AO$18,$AM$5:$AM$18,BC1252))</f>
        <v>14.121708991697624</v>
      </c>
      <c r="BE1252" s="221">
        <f t="shared" si="2717"/>
        <v>1.5703452552883879</v>
      </c>
      <c r="BF1252" s="221">
        <f>BE1252/PRODUCT($BG$6:BG1251)</f>
        <v>1.0003822555200945</v>
      </c>
      <c r="BG1252" s="16">
        <f t="shared" si="2783"/>
        <v>1.0003822555200945</v>
      </c>
      <c r="BH1252" s="10">
        <f t="shared" si="2784"/>
        <v>13.952326483450017</v>
      </c>
      <c r="BI1252" s="90"/>
      <c r="BJ1252" s="17">
        <f t="shared" si="2767"/>
        <v>47245</v>
      </c>
      <c r="BK1252" s="16">
        <f t="shared" si="2760"/>
        <v>13.978878984973298</v>
      </c>
      <c r="BL1252" s="10">
        <f ca="1">IFERROR(AVERAGE(INDIRECT("BK"&amp;AC1252-Template!$F$10+1):INDIRECT("BK"&amp;AC1252)),0)</f>
        <v>13.992601864927002</v>
      </c>
      <c r="BM1252" s="35"/>
      <c r="BN1252" s="86"/>
      <c r="BO1252" s="35"/>
      <c r="BP1252" s="35"/>
      <c r="BQ1252" s="35"/>
      <c r="BR1252" s="35"/>
      <c r="BS1252" s="35"/>
      <c r="BT1252" s="35"/>
      <c r="BU1252" s="35"/>
      <c r="BV1252" s="35"/>
      <c r="BW1252" s="35"/>
      <c r="BX1252" s="35"/>
      <c r="BY1252" s="35"/>
      <c r="BZ1252" s="35"/>
      <c r="CA1252" s="35"/>
      <c r="CB1252" s="35"/>
      <c r="CC1252" s="35"/>
      <c r="CD1252" s="35"/>
      <c r="CE1252" s="35"/>
      <c r="CF1252" s="35"/>
      <c r="CG1252" s="35"/>
      <c r="CH1252" s="35"/>
    </row>
    <row r="1253" spans="1:86" ht="15.6" x14ac:dyDescent="0.3">
      <c r="A1253" s="35"/>
      <c r="B1253" s="86"/>
      <c r="C1253" s="35"/>
      <c r="D1253" s="35"/>
      <c r="E1253" s="35"/>
      <c r="F1253" s="35"/>
      <c r="G1253" s="35"/>
      <c r="H1253" s="35"/>
      <c r="I1253" s="35"/>
      <c r="J1253" s="35"/>
      <c r="K1253" s="35"/>
      <c r="L1253" s="35"/>
      <c r="M1253" s="35"/>
      <c r="N1253" s="35"/>
      <c r="O1253" s="35"/>
      <c r="P1253" s="35"/>
      <c r="Q1253" s="35"/>
      <c r="R1253" s="35"/>
      <c r="S1253" s="35"/>
      <c r="T1253" s="17">
        <f t="shared" si="2761"/>
        <v>47269</v>
      </c>
      <c r="U1253" s="216">
        <f t="shared" si="2754"/>
        <v>4</v>
      </c>
      <c r="V1253" s="216">
        <f t="shared" si="2761"/>
        <v>1248</v>
      </c>
      <c r="W1253" s="16">
        <f t="shared" si="2768"/>
        <v>3.419178082191781</v>
      </c>
      <c r="X1253" s="16" t="e">
        <f>IF(Template!$F$7="Linear interpolation",LinInterp($I$5:$I$22,$G$5:$G$22,W1253),CubicSpline($I$5:$I$22,$G$5:$G$22,W1253))</f>
        <v>#VALUE!</v>
      </c>
      <c r="Y1253" s="221" t="e">
        <f t="shared" si="2755"/>
        <v>#VALUE!</v>
      </c>
      <c r="Z1253" s="221" t="e">
        <f>Y1253/PRODUCT($AA$6:AA1252)</f>
        <v>#VALUE!</v>
      </c>
      <c r="AA1253" s="16" t="e">
        <f t="shared" si="2762"/>
        <v>#VALUE!</v>
      </c>
      <c r="AB1253" s="10" t="e">
        <f t="shared" si="2763"/>
        <v>#VALUE!</v>
      </c>
      <c r="AC1253" s="90">
        <f t="shared" si="2756"/>
        <v>1253</v>
      </c>
      <c r="AD1253" s="17">
        <f t="shared" si="2764"/>
        <v>47246</v>
      </c>
      <c r="AE1253" s="16" t="e">
        <f t="shared" si="2757"/>
        <v>#VALUE!</v>
      </c>
      <c r="AF1253" s="10">
        <f ca="1">IFERROR(AVERAGE(INDIRECT("AE"&amp;AC1253-Template!$F$10+1):INDIRECT("AE"&amp;AC1253)),0)</f>
        <v>0</v>
      </c>
      <c r="AG1253" s="35"/>
      <c r="AH1253" s="86"/>
      <c r="AI1253" s="35"/>
      <c r="AJ1253" s="35"/>
      <c r="AK1253" s="35"/>
      <c r="AL1253" s="35"/>
      <c r="AM1253" s="35"/>
      <c r="AN1253" s="35"/>
      <c r="AO1253" s="35"/>
      <c r="AP1253" s="35"/>
      <c r="AQ1253" s="35"/>
      <c r="AR1253" s="35"/>
      <c r="AS1253" s="35"/>
      <c r="AT1253" s="35"/>
      <c r="AU1253" s="35"/>
      <c r="AV1253" s="35"/>
      <c r="AW1253" s="35"/>
      <c r="AX1253" s="35"/>
      <c r="AY1253" s="35"/>
      <c r="AZ1253" s="17">
        <f t="shared" ref="AZ1253" si="2831">AZ1252+1</f>
        <v>47269</v>
      </c>
      <c r="BA1253" s="216">
        <f t="shared" si="2780"/>
        <v>4</v>
      </c>
      <c r="BB1253" s="216">
        <f t="shared" ref="BB1253" si="2832">BB1252+1</f>
        <v>1248</v>
      </c>
      <c r="BC1253" s="16">
        <f t="shared" si="2782"/>
        <v>3.419178082191781</v>
      </c>
      <c r="BD1253" s="16">
        <f>IF(Template!$F$7="Linear interpolation",LinInterp($AO$5:$AO$18,$AM$5:$AM$18,BC1253),CubicSpline($AO$5:$AO$18,$AM$5:$AM$18,BC1253))</f>
        <v>14.122384348651792</v>
      </c>
      <c r="BE1253" s="221">
        <f t="shared" si="2717"/>
        <v>1.5709454603652382</v>
      </c>
      <c r="BF1253" s="221">
        <f>BE1253/PRODUCT($BG$6:BG1252)</f>
        <v>1.0003822121758441</v>
      </c>
      <c r="BG1253" s="16">
        <f t="shared" si="2783"/>
        <v>1.0003822121758441</v>
      </c>
      <c r="BH1253" s="10">
        <f t="shared" si="2784"/>
        <v>13.950744418310013</v>
      </c>
      <c r="BI1253" s="90"/>
      <c r="BJ1253" s="17">
        <f t="shared" si="2767"/>
        <v>47246</v>
      </c>
      <c r="BK1253" s="16">
        <f t="shared" si="2760"/>
        <v>13.980687182528317</v>
      </c>
      <c r="BL1253" s="10">
        <f ca="1">IFERROR(AVERAGE(INDIRECT("BK"&amp;AC1253-Template!$F$10+1):INDIRECT("BK"&amp;AC1253)),0)</f>
        <v>13.991927957152074</v>
      </c>
      <c r="BM1253" s="35"/>
      <c r="BN1253" s="86"/>
      <c r="BO1253" s="35"/>
      <c r="BP1253" s="35"/>
      <c r="BQ1253" s="35"/>
      <c r="BR1253" s="35"/>
      <c r="BS1253" s="35"/>
      <c r="BT1253" s="35"/>
      <c r="BU1253" s="35"/>
      <c r="BV1253" s="35"/>
      <c r="BW1253" s="35"/>
      <c r="BX1253" s="35"/>
      <c r="BY1253" s="35"/>
      <c r="BZ1253" s="35"/>
      <c r="CA1253" s="35"/>
      <c r="CB1253" s="35"/>
      <c r="CC1253" s="35"/>
      <c r="CD1253" s="35"/>
      <c r="CE1253" s="35"/>
      <c r="CF1253" s="35"/>
      <c r="CG1253" s="35"/>
      <c r="CH1253" s="35"/>
    </row>
    <row r="1254" spans="1:86" ht="15.6" x14ac:dyDescent="0.3">
      <c r="A1254" s="35"/>
      <c r="B1254" s="86"/>
      <c r="C1254" s="35"/>
      <c r="D1254" s="35"/>
      <c r="E1254" s="35"/>
      <c r="F1254" s="35"/>
      <c r="G1254" s="35"/>
      <c r="H1254" s="35"/>
      <c r="I1254" s="35"/>
      <c r="J1254" s="35"/>
      <c r="K1254" s="35"/>
      <c r="L1254" s="35"/>
      <c r="M1254" s="35"/>
      <c r="N1254" s="35"/>
      <c r="O1254" s="35"/>
      <c r="P1254" s="35"/>
      <c r="Q1254" s="35"/>
      <c r="R1254" s="35"/>
      <c r="S1254" s="35"/>
      <c r="T1254" s="17">
        <f t="shared" si="2761"/>
        <v>47270</v>
      </c>
      <c r="U1254" s="216">
        <f t="shared" si="2754"/>
        <v>5</v>
      </c>
      <c r="V1254" s="216">
        <f t="shared" si="2761"/>
        <v>1249</v>
      </c>
      <c r="W1254" s="16">
        <f t="shared" si="2768"/>
        <v>3.4219178082191779</v>
      </c>
      <c r="X1254" s="16" t="e">
        <f>IF(Template!$F$7="Linear interpolation",LinInterp($I$5:$I$22,$G$5:$G$22,W1254),CubicSpline($I$5:$I$22,$G$5:$G$22,W1254))</f>
        <v>#VALUE!</v>
      </c>
      <c r="Y1254" s="221" t="e">
        <f t="shared" si="2755"/>
        <v>#VALUE!</v>
      </c>
      <c r="Z1254" s="221" t="e">
        <f>Y1254/PRODUCT($AA$6:AA1253)</f>
        <v>#VALUE!</v>
      </c>
      <c r="AA1254" s="16" t="e">
        <f t="shared" si="2762"/>
        <v>#VALUE!</v>
      </c>
      <c r="AB1254" s="10" t="e">
        <f t="shared" si="2763"/>
        <v>#VALUE!</v>
      </c>
      <c r="AC1254" s="90">
        <f t="shared" si="2756"/>
        <v>1254</v>
      </c>
      <c r="AD1254" s="17">
        <f t="shared" si="2764"/>
        <v>47247</v>
      </c>
      <c r="AE1254" s="16" t="e">
        <f t="shared" si="2757"/>
        <v>#VALUE!</v>
      </c>
      <c r="AF1254" s="10">
        <f ca="1">IFERROR(AVERAGE(INDIRECT("AE"&amp;AC1254-Template!$F$10+1):INDIRECT("AE"&amp;AC1254)),0)</f>
        <v>0</v>
      </c>
      <c r="AG1254" s="35"/>
      <c r="AH1254" s="86"/>
      <c r="AI1254" s="35"/>
      <c r="AJ1254" s="35"/>
      <c r="AK1254" s="35"/>
      <c r="AL1254" s="35"/>
      <c r="AM1254" s="35"/>
      <c r="AN1254" s="35"/>
      <c r="AO1254" s="35"/>
      <c r="AP1254" s="35"/>
      <c r="AQ1254" s="35"/>
      <c r="AR1254" s="35"/>
      <c r="AS1254" s="35"/>
      <c r="AT1254" s="35"/>
      <c r="AU1254" s="35"/>
      <c r="AV1254" s="35"/>
      <c r="AW1254" s="35"/>
      <c r="AX1254" s="35"/>
      <c r="AY1254" s="35"/>
      <c r="AZ1254" s="17">
        <f t="shared" ref="AZ1254" si="2833">AZ1253+1</f>
        <v>47270</v>
      </c>
      <c r="BA1254" s="216">
        <f t="shared" si="2780"/>
        <v>5</v>
      </c>
      <c r="BB1254" s="216">
        <f t="shared" ref="BB1254" si="2834">BB1253+1</f>
        <v>1249</v>
      </c>
      <c r="BC1254" s="16">
        <f t="shared" si="2782"/>
        <v>3.4219178082191779</v>
      </c>
      <c r="BD1254" s="16">
        <f>IF(Template!$F$7="Linear interpolation",LinInterp($AO$5:$AO$18,$AM$5:$AM$18,BC1254),CubicSpline($AO$5:$AO$18,$AM$5:$AM$18,BC1254))</f>
        <v>14.123057159435636</v>
      </c>
      <c r="BE1254" s="221">
        <f t="shared" si="2717"/>
        <v>1.5715458256387778</v>
      </c>
      <c r="BF1254" s="221">
        <f>BE1254/PRODUCT($BG$6:BG1253)</f>
        <v>1.0003821681202096</v>
      </c>
      <c r="BG1254" s="16">
        <f t="shared" si="2783"/>
        <v>1.0003821681202096</v>
      </c>
      <c r="BH1254" s="10">
        <f t="shared" si="2784"/>
        <v>13.949136387651716</v>
      </c>
      <c r="BI1254" s="90"/>
      <c r="BJ1254" s="17">
        <f t="shared" si="2767"/>
        <v>47247</v>
      </c>
      <c r="BK1254" s="16">
        <f t="shared" si="2760"/>
        <v>13.979660791972215</v>
      </c>
      <c r="BL1254" s="10">
        <f ca="1">IFERROR(AVERAGE(INDIRECT("BK"&amp;AC1254-Template!$F$10+1):INDIRECT("BK"&amp;AC1254)),0)</f>
        <v>13.991277110650044</v>
      </c>
      <c r="BM1254" s="35"/>
      <c r="BN1254" s="86"/>
      <c r="BO1254" s="35"/>
      <c r="BP1254" s="35"/>
      <c r="BQ1254" s="35"/>
      <c r="BR1254" s="35"/>
      <c r="BS1254" s="35"/>
      <c r="BT1254" s="35"/>
      <c r="BU1254" s="35"/>
      <c r="BV1254" s="35"/>
      <c r="BW1254" s="35"/>
      <c r="BX1254" s="35"/>
      <c r="BY1254" s="35"/>
      <c r="BZ1254" s="35"/>
      <c r="CA1254" s="35"/>
      <c r="CB1254" s="35"/>
      <c r="CC1254" s="35"/>
      <c r="CD1254" s="35"/>
      <c r="CE1254" s="35"/>
      <c r="CF1254" s="35"/>
      <c r="CG1254" s="35"/>
      <c r="CH1254" s="35"/>
    </row>
    <row r="1255" spans="1:86" ht="15.6" x14ac:dyDescent="0.3">
      <c r="A1255" s="35"/>
      <c r="B1255" s="86"/>
      <c r="C1255" s="35"/>
      <c r="D1255" s="35"/>
      <c r="E1255" s="35"/>
      <c r="F1255" s="35"/>
      <c r="G1255" s="35"/>
      <c r="H1255" s="35"/>
      <c r="I1255" s="35"/>
      <c r="J1255" s="35"/>
      <c r="K1255" s="35"/>
      <c r="L1255" s="35"/>
      <c r="M1255" s="35"/>
      <c r="N1255" s="35"/>
      <c r="O1255" s="35"/>
      <c r="P1255" s="35"/>
      <c r="Q1255" s="35"/>
      <c r="R1255" s="35"/>
      <c r="S1255" s="35"/>
      <c r="T1255" s="17">
        <f t="shared" si="2761"/>
        <v>47271</v>
      </c>
      <c r="U1255" s="216">
        <f t="shared" si="2754"/>
        <v>6</v>
      </c>
      <c r="V1255" s="216">
        <f t="shared" si="2761"/>
        <v>1250</v>
      </c>
      <c r="W1255" s="16">
        <f t="shared" si="2768"/>
        <v>3.4246575342465753</v>
      </c>
      <c r="X1255" s="16" t="e">
        <f>IF(Template!$F$7="Linear interpolation",LinInterp($I$5:$I$22,$G$5:$G$22,W1255),CubicSpline($I$5:$I$22,$G$5:$G$22,W1255))</f>
        <v>#VALUE!</v>
      </c>
      <c r="Y1255" s="221" t="e">
        <f t="shared" si="2755"/>
        <v>#VALUE!</v>
      </c>
      <c r="Z1255" s="221" t="e">
        <f>Y1255/PRODUCT($AA$6:AA1254)</f>
        <v>#VALUE!</v>
      </c>
      <c r="AA1255" s="16" t="e">
        <f t="shared" si="2762"/>
        <v>#VALUE!</v>
      </c>
      <c r="AB1255" s="10" t="e">
        <f t="shared" si="2763"/>
        <v>#VALUE!</v>
      </c>
      <c r="AC1255" s="90">
        <f t="shared" si="2756"/>
        <v>1255</v>
      </c>
      <c r="AD1255" s="17">
        <f t="shared" si="2764"/>
        <v>47248</v>
      </c>
      <c r="AE1255" s="16" t="e">
        <f t="shared" si="2757"/>
        <v>#VALUE!</v>
      </c>
      <c r="AF1255" s="10">
        <f ca="1">IFERROR(AVERAGE(INDIRECT("AE"&amp;AC1255-Template!$F$10+1):INDIRECT("AE"&amp;AC1255)),0)</f>
        <v>0</v>
      </c>
      <c r="AG1255" s="35"/>
      <c r="AH1255" s="86"/>
      <c r="AI1255" s="35"/>
      <c r="AJ1255" s="35"/>
      <c r="AK1255" s="35"/>
      <c r="AL1255" s="35"/>
      <c r="AM1255" s="35"/>
      <c r="AN1255" s="35"/>
      <c r="AO1255" s="35"/>
      <c r="AP1255" s="35"/>
      <c r="AQ1255" s="35"/>
      <c r="AR1255" s="35"/>
      <c r="AS1255" s="35"/>
      <c r="AT1255" s="35"/>
      <c r="AU1255" s="35"/>
      <c r="AV1255" s="35"/>
      <c r="AW1255" s="35"/>
      <c r="AX1255" s="35"/>
      <c r="AY1255" s="35"/>
      <c r="AZ1255" s="17">
        <f t="shared" ref="AZ1255" si="2835">AZ1254+1</f>
        <v>47271</v>
      </c>
      <c r="BA1255" s="216">
        <f t="shared" si="2780"/>
        <v>6</v>
      </c>
      <c r="BB1255" s="216">
        <f t="shared" ref="BB1255" si="2836">BB1254+1</f>
        <v>1250</v>
      </c>
      <c r="BC1255" s="16">
        <f t="shared" si="2782"/>
        <v>3.4246575342465753</v>
      </c>
      <c r="BD1255" s="16">
        <f>IF(Template!$F$7="Linear interpolation",LinInterp($AO$5:$AO$18,$AM$5:$AM$18,BC1255),CubicSpline($AO$5:$AO$18,$AM$5:$AM$18,BC1255))</f>
        <v>14.123727406371044</v>
      </c>
      <c r="BE1255" s="221">
        <f t="shared" si="2717"/>
        <v>1.5721463499967105</v>
      </c>
      <c r="BF1255" s="221">
        <f>BE1255/PRODUCT($BG$6:BG1254)</f>
        <v>1.0003821233515025</v>
      </c>
      <c r="BG1255" s="16">
        <f t="shared" si="2783"/>
        <v>1.0003821681202096</v>
      </c>
      <c r="BH1255" s="10">
        <f t="shared" si="2784"/>
        <v>13.949136387651716</v>
      </c>
      <c r="BI1255" s="90"/>
      <c r="BJ1255" s="17">
        <f t="shared" si="2767"/>
        <v>47248</v>
      </c>
      <c r="BK1255" s="16">
        <f t="shared" si="2760"/>
        <v>13.978609789346397</v>
      </c>
      <c r="BL1255" s="10">
        <f ca="1">IFERROR(AVERAGE(INDIRECT("BK"&amp;AC1255-Template!$F$10+1):INDIRECT("BK"&amp;AC1255)),0)</f>
        <v>13.990574662238766</v>
      </c>
      <c r="BM1255" s="35"/>
      <c r="BN1255" s="86"/>
      <c r="BO1255" s="35"/>
      <c r="BP1255" s="35"/>
      <c r="BQ1255" s="35"/>
      <c r="BR1255" s="35"/>
      <c r="BS1255" s="35"/>
      <c r="BT1255" s="35"/>
      <c r="BU1255" s="35"/>
      <c r="BV1255" s="35"/>
      <c r="BW1255" s="35"/>
      <c r="BX1255" s="35"/>
      <c r="BY1255" s="35"/>
      <c r="BZ1255" s="35"/>
      <c r="CA1255" s="35"/>
      <c r="CB1255" s="35"/>
      <c r="CC1255" s="35"/>
      <c r="CD1255" s="35"/>
      <c r="CE1255" s="35"/>
      <c r="CF1255" s="35"/>
      <c r="CG1255" s="35"/>
      <c r="CH1255" s="35"/>
    </row>
    <row r="1256" spans="1:86" ht="15.6" x14ac:dyDescent="0.3">
      <c r="A1256" s="35"/>
      <c r="B1256" s="86"/>
      <c r="C1256" s="35"/>
      <c r="D1256" s="35"/>
      <c r="E1256" s="35"/>
      <c r="F1256" s="35"/>
      <c r="G1256" s="35"/>
      <c r="H1256" s="35"/>
      <c r="I1256" s="35"/>
      <c r="J1256" s="35"/>
      <c r="K1256" s="35"/>
      <c r="L1256" s="35"/>
      <c r="M1256" s="35"/>
      <c r="N1256" s="35"/>
      <c r="O1256" s="35"/>
      <c r="P1256" s="35"/>
      <c r="Q1256" s="35"/>
      <c r="R1256" s="35"/>
      <c r="S1256" s="35"/>
      <c r="T1256" s="17">
        <f t="shared" si="2761"/>
        <v>47272</v>
      </c>
      <c r="U1256" s="216">
        <f t="shared" si="2754"/>
        <v>7</v>
      </c>
      <c r="V1256" s="216">
        <f t="shared" si="2761"/>
        <v>1251</v>
      </c>
      <c r="W1256" s="16">
        <f t="shared" si="2768"/>
        <v>3.4273972602739726</v>
      </c>
      <c r="X1256" s="16" t="e">
        <f>IF(Template!$F$7="Linear interpolation",LinInterp($I$5:$I$22,$G$5:$G$22,W1256),CubicSpline($I$5:$I$22,$G$5:$G$22,W1256))</f>
        <v>#VALUE!</v>
      </c>
      <c r="Y1256" s="221" t="e">
        <f t="shared" si="2755"/>
        <v>#VALUE!</v>
      </c>
      <c r="Z1256" s="221" t="e">
        <f>Y1256/PRODUCT($AA$6:AA1255)</f>
        <v>#VALUE!</v>
      </c>
      <c r="AA1256" s="16" t="e">
        <f t="shared" si="2762"/>
        <v>#VALUE!</v>
      </c>
      <c r="AB1256" s="10" t="e">
        <f t="shared" si="2763"/>
        <v>#VALUE!</v>
      </c>
      <c r="AC1256" s="90">
        <f t="shared" si="2756"/>
        <v>1256</v>
      </c>
      <c r="AD1256" s="17">
        <f t="shared" si="2764"/>
        <v>47249</v>
      </c>
      <c r="AE1256" s="16" t="e">
        <f t="shared" si="2757"/>
        <v>#VALUE!</v>
      </c>
      <c r="AF1256" s="10">
        <f ca="1">IFERROR(AVERAGE(INDIRECT("AE"&amp;AC1256-Template!$F$10+1):INDIRECT("AE"&amp;AC1256)),0)</f>
        <v>0</v>
      </c>
      <c r="AG1256" s="35"/>
      <c r="AH1256" s="86"/>
      <c r="AI1256" s="35"/>
      <c r="AJ1256" s="35"/>
      <c r="AK1256" s="35"/>
      <c r="AL1256" s="35"/>
      <c r="AM1256" s="35"/>
      <c r="AN1256" s="35"/>
      <c r="AO1256" s="35"/>
      <c r="AP1256" s="35"/>
      <c r="AQ1256" s="35"/>
      <c r="AR1256" s="35"/>
      <c r="AS1256" s="35"/>
      <c r="AT1256" s="35"/>
      <c r="AU1256" s="35"/>
      <c r="AV1256" s="35"/>
      <c r="AW1256" s="35"/>
      <c r="AX1256" s="35"/>
      <c r="AY1256" s="35"/>
      <c r="AZ1256" s="17">
        <f t="shared" ref="AZ1256" si="2837">AZ1255+1</f>
        <v>47272</v>
      </c>
      <c r="BA1256" s="216">
        <f t="shared" si="2780"/>
        <v>7</v>
      </c>
      <c r="BB1256" s="216">
        <f t="shared" ref="BB1256" si="2838">BB1255+1</f>
        <v>1251</v>
      </c>
      <c r="BC1256" s="16">
        <f t="shared" si="2782"/>
        <v>3.4273972602739726</v>
      </c>
      <c r="BD1256" s="16">
        <f>IF(Template!$F$7="Linear interpolation",LinInterp($AO$5:$AO$18,$AM$5:$AM$18,BC1256),CubicSpline($AO$5:$AO$18,$AM$5:$AM$18,BC1256))</f>
        <v>14.12439507177991</v>
      </c>
      <c r="BE1256" s="221">
        <f t="shared" si="2717"/>
        <v>1.572747032322362</v>
      </c>
      <c r="BF1256" s="221">
        <f>BE1256/PRODUCT($BG$6:BG1255)</f>
        <v>1.0003820330993354</v>
      </c>
      <c r="BG1256" s="16">
        <f t="shared" si="2783"/>
        <v>1.0003821681202096</v>
      </c>
      <c r="BH1256" s="10">
        <f t="shared" si="2784"/>
        <v>13.949136387651716</v>
      </c>
      <c r="BI1256" s="90"/>
      <c r="BJ1256" s="17">
        <f t="shared" si="2767"/>
        <v>47249</v>
      </c>
      <c r="BK1256" s="16">
        <f t="shared" si="2760"/>
        <v>13.977534113144841</v>
      </c>
      <c r="BL1256" s="10">
        <f ca="1">IFERROR(AVERAGE(INDIRECT("BK"&amp;AC1256-Template!$F$10+1):INDIRECT("BK"&amp;AC1256)),0)</f>
        <v>13.989848431733549</v>
      </c>
      <c r="BM1256" s="35"/>
      <c r="BN1256" s="86"/>
      <c r="BO1256" s="35"/>
      <c r="BP1256" s="35"/>
      <c r="BQ1256" s="35"/>
      <c r="BR1256" s="35"/>
      <c r="BS1256" s="35"/>
      <c r="BT1256" s="35"/>
      <c r="BU1256" s="35"/>
      <c r="BV1256" s="35"/>
      <c r="BW1256" s="35"/>
      <c r="BX1256" s="35"/>
      <c r="BY1256" s="35"/>
      <c r="BZ1256" s="35"/>
      <c r="CA1256" s="35"/>
      <c r="CB1256" s="35"/>
      <c r="CC1256" s="35"/>
      <c r="CD1256" s="35"/>
      <c r="CE1256" s="35"/>
      <c r="CF1256" s="35"/>
      <c r="CG1256" s="35"/>
      <c r="CH1256" s="35"/>
    </row>
    <row r="1257" spans="1:86" ht="15.6" x14ac:dyDescent="0.3">
      <c r="A1257" s="35"/>
      <c r="B1257" s="86"/>
      <c r="C1257" s="35"/>
      <c r="D1257" s="35"/>
      <c r="E1257" s="35"/>
      <c r="F1257" s="35"/>
      <c r="G1257" s="35"/>
      <c r="H1257" s="35"/>
      <c r="I1257" s="35"/>
      <c r="J1257" s="35"/>
      <c r="K1257" s="35"/>
      <c r="L1257" s="35"/>
      <c r="M1257" s="35"/>
      <c r="N1257" s="35"/>
      <c r="O1257" s="35"/>
      <c r="P1257" s="35"/>
      <c r="Q1257" s="35"/>
      <c r="R1257" s="35"/>
      <c r="S1257" s="35"/>
      <c r="T1257" s="17">
        <f t="shared" si="2761"/>
        <v>47273</v>
      </c>
      <c r="U1257" s="216">
        <f t="shared" si="2754"/>
        <v>1</v>
      </c>
      <c r="V1257" s="216">
        <f t="shared" si="2761"/>
        <v>1252</v>
      </c>
      <c r="W1257" s="16">
        <f t="shared" si="2768"/>
        <v>3.43013698630137</v>
      </c>
      <c r="X1257" s="16" t="e">
        <f>IF(Template!$F$7="Linear interpolation",LinInterp($I$5:$I$22,$G$5:$G$22,W1257),CubicSpline($I$5:$I$22,$G$5:$G$22,W1257))</f>
        <v>#VALUE!</v>
      </c>
      <c r="Y1257" s="221" t="e">
        <f t="shared" si="2755"/>
        <v>#VALUE!</v>
      </c>
      <c r="Z1257" s="221" t="e">
        <f>Y1257/PRODUCT($AA$6:AA1256)</f>
        <v>#VALUE!</v>
      </c>
      <c r="AA1257" s="16" t="e">
        <f t="shared" si="2762"/>
        <v>#VALUE!</v>
      </c>
      <c r="AB1257" s="10" t="e">
        <f t="shared" si="2763"/>
        <v>#VALUE!</v>
      </c>
      <c r="AC1257" s="90">
        <f t="shared" si="2756"/>
        <v>1257</v>
      </c>
      <c r="AD1257" s="17">
        <f t="shared" si="2764"/>
        <v>47250</v>
      </c>
      <c r="AE1257" s="16" t="e">
        <f t="shared" si="2757"/>
        <v>#VALUE!</v>
      </c>
      <c r="AF1257" s="10">
        <f ca="1">IFERROR(AVERAGE(INDIRECT("AE"&amp;AC1257-Template!$F$10+1):INDIRECT("AE"&amp;AC1257)),0)</f>
        <v>0</v>
      </c>
      <c r="AG1257" s="35"/>
      <c r="AH1257" s="86"/>
      <c r="AI1257" s="35"/>
      <c r="AJ1257" s="35"/>
      <c r="AK1257" s="35"/>
      <c r="AL1257" s="35"/>
      <c r="AM1257" s="35"/>
      <c r="AN1257" s="35"/>
      <c r="AO1257" s="35"/>
      <c r="AP1257" s="35"/>
      <c r="AQ1257" s="35"/>
      <c r="AR1257" s="35"/>
      <c r="AS1257" s="35"/>
      <c r="AT1257" s="35"/>
      <c r="AU1257" s="35"/>
      <c r="AV1257" s="35"/>
      <c r="AW1257" s="35"/>
      <c r="AX1257" s="35"/>
      <c r="AY1257" s="35"/>
      <c r="AZ1257" s="17">
        <f t="shared" ref="AZ1257" si="2839">AZ1256+1</f>
        <v>47273</v>
      </c>
      <c r="BA1257" s="216">
        <f t="shared" si="2780"/>
        <v>1</v>
      </c>
      <c r="BB1257" s="216">
        <f t="shared" ref="BB1257" si="2840">BB1256+1</f>
        <v>1252</v>
      </c>
      <c r="BC1257" s="16">
        <f t="shared" si="2782"/>
        <v>3.43013698630137</v>
      </c>
      <c r="BD1257" s="16">
        <f>IF(Template!$F$7="Linear interpolation",LinInterp($AO$5:$AO$18,$AM$5:$AM$18,BC1257),CubicSpline($AO$5:$AO$18,$AM$5:$AM$18,BC1257))</f>
        <v>14.125060137984125</v>
      </c>
      <c r="BE1257" s="221">
        <f t="shared" si="2717"/>
        <v>1.5733478714946669</v>
      </c>
      <c r="BF1257" s="221">
        <f>BE1257/PRODUCT($BG$6:BG1256)</f>
        <v>1.0003818966472744</v>
      </c>
      <c r="BG1257" s="16">
        <f t="shared" si="2783"/>
        <v>1.0003818966472744</v>
      </c>
      <c r="BH1257" s="10">
        <f t="shared" si="2784"/>
        <v>13.939227625515361</v>
      </c>
      <c r="BI1257" s="90"/>
      <c r="BJ1257" s="17">
        <f t="shared" si="2767"/>
        <v>47250</v>
      </c>
      <c r="BK1257" s="16">
        <f t="shared" si="2760"/>
        <v>13.977534113144841</v>
      </c>
      <c r="BL1257" s="10">
        <f ca="1">IFERROR(AVERAGE(INDIRECT("BK"&amp;AC1257-Template!$F$10+1):INDIRECT("BK"&amp;AC1257)),0)</f>
        <v>13.989135038034199</v>
      </c>
      <c r="BM1257" s="35"/>
      <c r="BN1257" s="86"/>
      <c r="BO1257" s="35"/>
      <c r="BP1257" s="35"/>
      <c r="BQ1257" s="35"/>
      <c r="BR1257" s="35"/>
      <c r="BS1257" s="35"/>
      <c r="BT1257" s="35"/>
      <c r="BU1257" s="35"/>
      <c r="BV1257" s="35"/>
      <c r="BW1257" s="35"/>
      <c r="BX1257" s="35"/>
      <c r="BY1257" s="35"/>
      <c r="BZ1257" s="35"/>
      <c r="CA1257" s="35"/>
      <c r="CB1257" s="35"/>
      <c r="CC1257" s="35"/>
      <c r="CD1257" s="35"/>
      <c r="CE1257" s="35"/>
      <c r="CF1257" s="35"/>
      <c r="CG1257" s="35"/>
      <c r="CH1257" s="35"/>
    </row>
    <row r="1258" spans="1:86" ht="15.6" x14ac:dyDescent="0.3">
      <c r="A1258" s="35"/>
      <c r="B1258" s="86"/>
      <c r="C1258" s="35"/>
      <c r="D1258" s="35"/>
      <c r="E1258" s="35"/>
      <c r="F1258" s="35"/>
      <c r="G1258" s="35"/>
      <c r="H1258" s="35"/>
      <c r="I1258" s="35"/>
      <c r="J1258" s="35"/>
      <c r="K1258" s="35"/>
      <c r="L1258" s="35"/>
      <c r="M1258" s="35"/>
      <c r="N1258" s="35"/>
      <c r="O1258" s="35"/>
      <c r="P1258" s="35"/>
      <c r="Q1258" s="35"/>
      <c r="R1258" s="35"/>
      <c r="S1258" s="35"/>
      <c r="T1258" s="17">
        <f t="shared" si="2761"/>
        <v>47274</v>
      </c>
      <c r="U1258" s="216">
        <f t="shared" si="2754"/>
        <v>2</v>
      </c>
      <c r="V1258" s="216">
        <f t="shared" si="2761"/>
        <v>1253</v>
      </c>
      <c r="W1258" s="16">
        <f t="shared" si="2768"/>
        <v>3.4328767123287673</v>
      </c>
      <c r="X1258" s="16" t="e">
        <f>IF(Template!$F$7="Linear interpolation",LinInterp($I$5:$I$22,$G$5:$G$22,W1258),CubicSpline($I$5:$I$22,$G$5:$G$22,W1258))</f>
        <v>#VALUE!</v>
      </c>
      <c r="Y1258" s="221" t="e">
        <f t="shared" si="2755"/>
        <v>#VALUE!</v>
      </c>
      <c r="Z1258" s="221" t="e">
        <f>Y1258/PRODUCT($AA$6:AA1257)</f>
        <v>#VALUE!</v>
      </c>
      <c r="AA1258" s="16" t="e">
        <f t="shared" si="2762"/>
        <v>#VALUE!</v>
      </c>
      <c r="AB1258" s="10" t="e">
        <f t="shared" si="2763"/>
        <v>#VALUE!</v>
      </c>
      <c r="AC1258" s="90">
        <f t="shared" si="2756"/>
        <v>1258</v>
      </c>
      <c r="AD1258" s="17">
        <f t="shared" si="2764"/>
        <v>47251</v>
      </c>
      <c r="AE1258" s="16" t="e">
        <f t="shared" si="2757"/>
        <v>#VALUE!</v>
      </c>
      <c r="AF1258" s="10">
        <f ca="1">IFERROR(AVERAGE(INDIRECT("AE"&amp;AC1258-Template!$F$10+1):INDIRECT("AE"&amp;AC1258)),0)</f>
        <v>0</v>
      </c>
      <c r="AG1258" s="35"/>
      <c r="AH1258" s="86"/>
      <c r="AI1258" s="35"/>
      <c r="AJ1258" s="35"/>
      <c r="AK1258" s="35"/>
      <c r="AL1258" s="35"/>
      <c r="AM1258" s="35"/>
      <c r="AN1258" s="35"/>
      <c r="AO1258" s="35"/>
      <c r="AP1258" s="35"/>
      <c r="AQ1258" s="35"/>
      <c r="AR1258" s="35"/>
      <c r="AS1258" s="35"/>
      <c r="AT1258" s="35"/>
      <c r="AU1258" s="35"/>
      <c r="AV1258" s="35"/>
      <c r="AW1258" s="35"/>
      <c r="AX1258" s="35"/>
      <c r="AY1258" s="35"/>
      <c r="AZ1258" s="17">
        <f t="shared" ref="AZ1258" si="2841">AZ1257+1</f>
        <v>47274</v>
      </c>
      <c r="BA1258" s="216">
        <f t="shared" si="2780"/>
        <v>2</v>
      </c>
      <c r="BB1258" s="216">
        <f t="shared" ref="BB1258" si="2842">BB1257+1</f>
        <v>1253</v>
      </c>
      <c r="BC1258" s="16">
        <f t="shared" si="2782"/>
        <v>3.4328767123287673</v>
      </c>
      <c r="BD1258" s="16">
        <f>IF(Template!$F$7="Linear interpolation",LinInterp($AO$5:$AO$18,$AM$5:$AM$18,BC1258),CubicSpline($AO$5:$AO$18,$AM$5:$AM$18,BC1258))</f>
        <v>14.125722587305578</v>
      </c>
      <c r="BE1258" s="221">
        <f t="shared" si="2717"/>
        <v>1.5739488663881644</v>
      </c>
      <c r="BF1258" s="221">
        <f>BE1258/PRODUCT($BG$6:BG1257)</f>
        <v>1.0003819847500901</v>
      </c>
      <c r="BG1258" s="16">
        <f t="shared" si="2783"/>
        <v>1.0003819847500901</v>
      </c>
      <c r="BH1258" s="10">
        <f t="shared" si="2784"/>
        <v>13.942443378288761</v>
      </c>
      <c r="BI1258" s="90"/>
      <c r="BJ1258" s="17">
        <f t="shared" si="2767"/>
        <v>47251</v>
      </c>
      <c r="BK1258" s="16">
        <f t="shared" si="2760"/>
        <v>13.977534113144841</v>
      </c>
      <c r="BL1258" s="10">
        <f ca="1">IFERROR(AVERAGE(INDIRECT("BK"&amp;AC1258-Template!$F$10+1):INDIRECT("BK"&amp;AC1258)),0)</f>
        <v>13.988435246217341</v>
      </c>
      <c r="BM1258" s="35"/>
      <c r="BN1258" s="86"/>
      <c r="BO1258" s="35"/>
      <c r="BP1258" s="35"/>
      <c r="BQ1258" s="35"/>
      <c r="BR1258" s="35"/>
      <c r="BS1258" s="35"/>
      <c r="BT1258" s="35"/>
      <c r="BU1258" s="35"/>
      <c r="BV1258" s="35"/>
      <c r="BW1258" s="35"/>
      <c r="BX1258" s="35"/>
      <c r="BY1258" s="35"/>
      <c r="BZ1258" s="35"/>
      <c r="CA1258" s="35"/>
      <c r="CB1258" s="35"/>
      <c r="CC1258" s="35"/>
      <c r="CD1258" s="35"/>
      <c r="CE1258" s="35"/>
      <c r="CF1258" s="35"/>
      <c r="CG1258" s="35"/>
      <c r="CH1258" s="35"/>
    </row>
    <row r="1259" spans="1:86" ht="15.6" x14ac:dyDescent="0.3">
      <c r="A1259" s="35"/>
      <c r="B1259" s="86"/>
      <c r="C1259" s="35"/>
      <c r="D1259" s="35"/>
      <c r="E1259" s="35"/>
      <c r="F1259" s="35"/>
      <c r="G1259" s="35"/>
      <c r="H1259" s="35"/>
      <c r="I1259" s="35"/>
      <c r="J1259" s="35"/>
      <c r="K1259" s="35"/>
      <c r="L1259" s="35"/>
      <c r="M1259" s="35"/>
      <c r="N1259" s="35"/>
      <c r="O1259" s="35"/>
      <c r="P1259" s="35"/>
      <c r="Q1259" s="35"/>
      <c r="R1259" s="35"/>
      <c r="S1259" s="35"/>
      <c r="T1259" s="17">
        <f t="shared" si="2761"/>
        <v>47275</v>
      </c>
      <c r="U1259" s="216">
        <f t="shared" si="2754"/>
        <v>3</v>
      </c>
      <c r="V1259" s="216">
        <f t="shared" si="2761"/>
        <v>1254</v>
      </c>
      <c r="W1259" s="16">
        <f t="shared" si="2768"/>
        <v>3.4356164383561643</v>
      </c>
      <c r="X1259" s="16" t="e">
        <f>IF(Template!$F$7="Linear interpolation",LinInterp($I$5:$I$22,$G$5:$G$22,W1259),CubicSpline($I$5:$I$22,$G$5:$G$22,W1259))</f>
        <v>#VALUE!</v>
      </c>
      <c r="Y1259" s="221" t="e">
        <f t="shared" si="2755"/>
        <v>#VALUE!</v>
      </c>
      <c r="Z1259" s="221" t="e">
        <f>Y1259/PRODUCT($AA$6:AA1258)</f>
        <v>#VALUE!</v>
      </c>
      <c r="AA1259" s="16" t="e">
        <f t="shared" si="2762"/>
        <v>#VALUE!</v>
      </c>
      <c r="AB1259" s="10" t="e">
        <f t="shared" si="2763"/>
        <v>#VALUE!</v>
      </c>
      <c r="AC1259" s="90">
        <f t="shared" si="2756"/>
        <v>1259</v>
      </c>
      <c r="AD1259" s="17">
        <f t="shared" si="2764"/>
        <v>47252</v>
      </c>
      <c r="AE1259" s="16" t="e">
        <f t="shared" si="2757"/>
        <v>#VALUE!</v>
      </c>
      <c r="AF1259" s="10">
        <f ca="1">IFERROR(AVERAGE(INDIRECT("AE"&amp;AC1259-Template!$F$10+1):INDIRECT("AE"&amp;AC1259)),0)</f>
        <v>0</v>
      </c>
      <c r="AG1259" s="35"/>
      <c r="AH1259" s="86"/>
      <c r="AI1259" s="35"/>
      <c r="AJ1259" s="35"/>
      <c r="AK1259" s="35"/>
      <c r="AL1259" s="35"/>
      <c r="AM1259" s="35"/>
      <c r="AN1259" s="35"/>
      <c r="AO1259" s="35"/>
      <c r="AP1259" s="35"/>
      <c r="AQ1259" s="35"/>
      <c r="AR1259" s="35"/>
      <c r="AS1259" s="35"/>
      <c r="AT1259" s="35"/>
      <c r="AU1259" s="35"/>
      <c r="AV1259" s="35"/>
      <c r="AW1259" s="35"/>
      <c r="AX1259" s="35"/>
      <c r="AY1259" s="35"/>
      <c r="AZ1259" s="17">
        <f t="shared" ref="AZ1259" si="2843">AZ1258+1</f>
        <v>47275</v>
      </c>
      <c r="BA1259" s="216">
        <f t="shared" si="2780"/>
        <v>3</v>
      </c>
      <c r="BB1259" s="216">
        <f t="shared" ref="BB1259" si="2844">BB1258+1</f>
        <v>1254</v>
      </c>
      <c r="BC1259" s="16">
        <f t="shared" si="2782"/>
        <v>3.4356164383561643</v>
      </c>
      <c r="BD1259" s="16">
        <f>IF(Template!$F$7="Linear interpolation",LinInterp($AO$5:$AO$18,$AM$5:$AM$18,BC1259),CubicSpline($AO$5:$AO$18,$AM$5:$AM$18,BC1259))</f>
        <v>14.126382402066163</v>
      </c>
      <c r="BE1259" s="221">
        <f t="shared" si="2717"/>
        <v>1.574550015872995</v>
      </c>
      <c r="BF1259" s="221">
        <f>BE1259/PRODUCT($BG$6:BG1258)</f>
        <v>1.0003819371122329</v>
      </c>
      <c r="BG1259" s="16">
        <f t="shared" si="2783"/>
        <v>1.0003819371122329</v>
      </c>
      <c r="BH1259" s="10">
        <f t="shared" si="2784"/>
        <v>13.940704596500431</v>
      </c>
      <c r="BI1259" s="90"/>
      <c r="BJ1259" s="17">
        <f t="shared" si="2767"/>
        <v>47252</v>
      </c>
      <c r="BK1259" s="16">
        <f t="shared" si="2760"/>
        <v>13.970832398454981</v>
      </c>
      <c r="BL1259" s="10">
        <f ca="1">IFERROR(AVERAGE(INDIRECT("BK"&amp;AC1259-Template!$F$10+1):INDIRECT("BK"&amp;AC1259)),0)</f>
        <v>13.987512063910824</v>
      </c>
      <c r="BM1259" s="35"/>
      <c r="BN1259" s="86"/>
      <c r="BO1259" s="35"/>
      <c r="BP1259" s="35"/>
      <c r="BQ1259" s="35"/>
      <c r="BR1259" s="35"/>
      <c r="BS1259" s="35"/>
      <c r="BT1259" s="35"/>
      <c r="BU1259" s="35"/>
      <c r="BV1259" s="35"/>
      <c r="BW1259" s="35"/>
      <c r="BX1259" s="35"/>
      <c r="BY1259" s="35"/>
      <c r="BZ1259" s="35"/>
      <c r="CA1259" s="35"/>
      <c r="CB1259" s="35"/>
      <c r="CC1259" s="35"/>
      <c r="CD1259" s="35"/>
      <c r="CE1259" s="35"/>
      <c r="CF1259" s="35"/>
      <c r="CG1259" s="35"/>
      <c r="CH1259" s="35"/>
    </row>
    <row r="1260" spans="1:86" ht="15.6" x14ac:dyDescent="0.3">
      <c r="A1260" s="35"/>
      <c r="B1260" s="86"/>
      <c r="C1260" s="35"/>
      <c r="D1260" s="35"/>
      <c r="E1260" s="35"/>
      <c r="F1260" s="35"/>
      <c r="G1260" s="35"/>
      <c r="H1260" s="35"/>
      <c r="I1260" s="35"/>
      <c r="J1260" s="35"/>
      <c r="K1260" s="35"/>
      <c r="L1260" s="35"/>
      <c r="M1260" s="35"/>
      <c r="N1260" s="35"/>
      <c r="O1260" s="35"/>
      <c r="P1260" s="35"/>
      <c r="Q1260" s="35"/>
      <c r="R1260" s="35"/>
      <c r="S1260" s="35"/>
      <c r="T1260" s="17">
        <f t="shared" si="2761"/>
        <v>47276</v>
      </c>
      <c r="U1260" s="216">
        <f t="shared" si="2754"/>
        <v>4</v>
      </c>
      <c r="V1260" s="216">
        <f t="shared" si="2761"/>
        <v>1255</v>
      </c>
      <c r="W1260" s="16">
        <f t="shared" si="2768"/>
        <v>3.4383561643835616</v>
      </c>
      <c r="X1260" s="16" t="e">
        <f>IF(Template!$F$7="Linear interpolation",LinInterp($I$5:$I$22,$G$5:$G$22,W1260),CubicSpline($I$5:$I$22,$G$5:$G$22,W1260))</f>
        <v>#VALUE!</v>
      </c>
      <c r="Y1260" s="221" t="e">
        <f t="shared" si="2755"/>
        <v>#VALUE!</v>
      </c>
      <c r="Z1260" s="221" t="e">
        <f>Y1260/PRODUCT($AA$6:AA1259)</f>
        <v>#VALUE!</v>
      </c>
      <c r="AA1260" s="16" t="e">
        <f t="shared" si="2762"/>
        <v>#VALUE!</v>
      </c>
      <c r="AB1260" s="10" t="e">
        <f t="shared" si="2763"/>
        <v>#VALUE!</v>
      </c>
      <c r="AC1260" s="90">
        <f t="shared" si="2756"/>
        <v>1260</v>
      </c>
      <c r="AD1260" s="17">
        <f t="shared" si="2764"/>
        <v>47253</v>
      </c>
      <c r="AE1260" s="16" t="e">
        <f t="shared" si="2757"/>
        <v>#VALUE!</v>
      </c>
      <c r="AF1260" s="10">
        <f ca="1">IFERROR(AVERAGE(INDIRECT("AE"&amp;AC1260-Template!$F$10+1):INDIRECT("AE"&amp;AC1260)),0)</f>
        <v>0</v>
      </c>
      <c r="AG1260" s="35"/>
      <c r="AH1260" s="86"/>
      <c r="AI1260" s="35"/>
      <c r="AJ1260" s="35"/>
      <c r="AK1260" s="35"/>
      <c r="AL1260" s="35"/>
      <c r="AM1260" s="35"/>
      <c r="AN1260" s="35"/>
      <c r="AO1260" s="35"/>
      <c r="AP1260" s="35"/>
      <c r="AQ1260" s="35"/>
      <c r="AR1260" s="35"/>
      <c r="AS1260" s="35"/>
      <c r="AT1260" s="35"/>
      <c r="AU1260" s="35"/>
      <c r="AV1260" s="35"/>
      <c r="AW1260" s="35"/>
      <c r="AX1260" s="35"/>
      <c r="AY1260" s="35"/>
      <c r="AZ1260" s="17">
        <f t="shared" ref="AZ1260" si="2845">AZ1259+1</f>
        <v>47276</v>
      </c>
      <c r="BA1260" s="216">
        <f t="shared" si="2780"/>
        <v>4</v>
      </c>
      <c r="BB1260" s="216">
        <f t="shared" ref="BB1260" si="2846">BB1259+1</f>
        <v>1255</v>
      </c>
      <c r="BC1260" s="16">
        <f t="shared" si="2782"/>
        <v>3.4383561643835616</v>
      </c>
      <c r="BD1260" s="16">
        <f>IF(Template!$F$7="Linear interpolation",LinInterp($AO$5:$AO$18,$AM$5:$AM$18,BC1260),CubicSpline($AO$5:$AO$18,$AM$5:$AM$18,BC1260))</f>
        <v>14.12703956458777</v>
      </c>
      <c r="BE1260" s="221">
        <f t="shared" si="2717"/>
        <v>1.5751513188148891</v>
      </c>
      <c r="BF1260" s="221">
        <f>BE1260/PRODUCT($BG$6:BG1259)</f>
        <v>1.0003818887528704</v>
      </c>
      <c r="BG1260" s="16">
        <f t="shared" si="2783"/>
        <v>1.0003818887528704</v>
      </c>
      <c r="BH1260" s="10">
        <f t="shared" si="2784"/>
        <v>13.938939479768653</v>
      </c>
      <c r="BI1260" s="90"/>
      <c r="BJ1260" s="17">
        <f t="shared" si="2767"/>
        <v>47253</v>
      </c>
      <c r="BK1260" s="16">
        <f t="shared" si="2760"/>
        <v>13.97298344289033</v>
      </c>
      <c r="BL1260" s="10">
        <f ca="1">IFERROR(AVERAGE(INDIRECT("BK"&amp;AC1260-Template!$F$10+1):INDIRECT("BK"&amp;AC1260)),0)</f>
        <v>13.986660583085483</v>
      </c>
      <c r="BM1260" s="35"/>
      <c r="BN1260" s="86"/>
      <c r="BO1260" s="35"/>
      <c r="BP1260" s="35"/>
      <c r="BQ1260" s="35"/>
      <c r="BR1260" s="35"/>
      <c r="BS1260" s="35"/>
      <c r="BT1260" s="35"/>
      <c r="BU1260" s="35"/>
      <c r="BV1260" s="35"/>
      <c r="BW1260" s="35"/>
      <c r="BX1260" s="35"/>
      <c r="BY1260" s="35"/>
      <c r="BZ1260" s="35"/>
      <c r="CA1260" s="35"/>
      <c r="CB1260" s="35"/>
      <c r="CC1260" s="35"/>
      <c r="CD1260" s="35"/>
      <c r="CE1260" s="35"/>
      <c r="CF1260" s="35"/>
      <c r="CG1260" s="35"/>
      <c r="CH1260" s="35"/>
    </row>
    <row r="1261" spans="1:86" ht="15.6" x14ac:dyDescent="0.3">
      <c r="A1261" s="35"/>
      <c r="B1261" s="86"/>
      <c r="C1261" s="35"/>
      <c r="D1261" s="35"/>
      <c r="E1261" s="35"/>
      <c r="F1261" s="35"/>
      <c r="G1261" s="35"/>
      <c r="H1261" s="35"/>
      <c r="I1261" s="35"/>
      <c r="J1261" s="35"/>
      <c r="K1261" s="35"/>
      <c r="L1261" s="35"/>
      <c r="M1261" s="35"/>
      <c r="N1261" s="35"/>
      <c r="O1261" s="35"/>
      <c r="P1261" s="35"/>
      <c r="Q1261" s="35"/>
      <c r="R1261" s="35"/>
      <c r="S1261" s="35"/>
      <c r="T1261" s="17">
        <f t="shared" si="2761"/>
        <v>47277</v>
      </c>
      <c r="U1261" s="216">
        <f t="shared" si="2754"/>
        <v>5</v>
      </c>
      <c r="V1261" s="216">
        <f t="shared" si="2761"/>
        <v>1256</v>
      </c>
      <c r="W1261" s="16">
        <f t="shared" si="2768"/>
        <v>3.441095890410959</v>
      </c>
      <c r="X1261" s="16" t="e">
        <f>IF(Template!$F$7="Linear interpolation",LinInterp($I$5:$I$22,$G$5:$G$22,W1261),CubicSpline($I$5:$I$22,$G$5:$G$22,W1261))</f>
        <v>#VALUE!</v>
      </c>
      <c r="Y1261" s="221" t="e">
        <f t="shared" si="2755"/>
        <v>#VALUE!</v>
      </c>
      <c r="Z1261" s="221" t="e">
        <f>Y1261/PRODUCT($AA$6:AA1260)</f>
        <v>#VALUE!</v>
      </c>
      <c r="AA1261" s="16" t="e">
        <f t="shared" si="2762"/>
        <v>#VALUE!</v>
      </c>
      <c r="AB1261" s="10" t="e">
        <f t="shared" si="2763"/>
        <v>#VALUE!</v>
      </c>
      <c r="AC1261" s="90">
        <f t="shared" si="2756"/>
        <v>1261</v>
      </c>
      <c r="AD1261" s="17">
        <f t="shared" si="2764"/>
        <v>47254</v>
      </c>
      <c r="AE1261" s="16" t="e">
        <f t="shared" si="2757"/>
        <v>#VALUE!</v>
      </c>
      <c r="AF1261" s="10">
        <f ca="1">IFERROR(AVERAGE(INDIRECT("AE"&amp;AC1261-Template!$F$10+1):INDIRECT("AE"&amp;AC1261)),0)</f>
        <v>0</v>
      </c>
      <c r="AG1261" s="35"/>
      <c r="AH1261" s="86"/>
      <c r="AI1261" s="35"/>
      <c r="AJ1261" s="35"/>
      <c r="AK1261" s="35"/>
      <c r="AL1261" s="35"/>
      <c r="AM1261" s="35"/>
      <c r="AN1261" s="35"/>
      <c r="AO1261" s="35"/>
      <c r="AP1261" s="35"/>
      <c r="AQ1261" s="35"/>
      <c r="AR1261" s="35"/>
      <c r="AS1261" s="35"/>
      <c r="AT1261" s="35"/>
      <c r="AU1261" s="35"/>
      <c r="AV1261" s="35"/>
      <c r="AW1261" s="35"/>
      <c r="AX1261" s="35"/>
      <c r="AY1261" s="35"/>
      <c r="AZ1261" s="17">
        <f t="shared" ref="AZ1261" si="2847">AZ1260+1</f>
        <v>47277</v>
      </c>
      <c r="BA1261" s="216">
        <f t="shared" si="2780"/>
        <v>5</v>
      </c>
      <c r="BB1261" s="216">
        <f t="shared" ref="BB1261" si="2848">BB1260+1</f>
        <v>1256</v>
      </c>
      <c r="BC1261" s="16">
        <f t="shared" si="2782"/>
        <v>3.441095890410959</v>
      </c>
      <c r="BD1261" s="16">
        <f>IF(Template!$F$7="Linear interpolation",LinInterp($AO$5:$AO$18,$AM$5:$AM$18,BC1261),CubicSpline($AO$5:$AO$18,$AM$5:$AM$18,BC1261))</f>
        <v>14.12769405719229</v>
      </c>
      <c r="BE1261" s="221">
        <f t="shared" si="2717"/>
        <v>1.5757527740751658</v>
      </c>
      <c r="BF1261" s="221">
        <f>BE1261/PRODUCT($BG$6:BG1260)</f>
        <v>1.0003818396703177</v>
      </c>
      <c r="BG1261" s="16">
        <f t="shared" si="2783"/>
        <v>1.0003818396703177</v>
      </c>
      <c r="BH1261" s="10">
        <f t="shared" si="2784"/>
        <v>13.937147966595509</v>
      </c>
      <c r="BI1261" s="90"/>
      <c r="BJ1261" s="17">
        <f t="shared" si="2767"/>
        <v>47254</v>
      </c>
      <c r="BK1261" s="16">
        <f t="shared" si="2760"/>
        <v>13.971783476422361</v>
      </c>
      <c r="BL1261" s="10">
        <f ca="1">IFERROR(AVERAGE(INDIRECT("BK"&amp;AC1261-Template!$F$10+1):INDIRECT("BK"&amp;AC1261)),0)</f>
        <v>13.985858396164481</v>
      </c>
      <c r="BM1261" s="35"/>
      <c r="BN1261" s="86"/>
      <c r="BO1261" s="35"/>
      <c r="BP1261" s="35"/>
      <c r="BQ1261" s="35"/>
      <c r="BR1261" s="35"/>
      <c r="BS1261" s="35"/>
      <c r="BT1261" s="35"/>
      <c r="BU1261" s="35"/>
      <c r="BV1261" s="35"/>
      <c r="BW1261" s="35"/>
      <c r="BX1261" s="35"/>
      <c r="BY1261" s="35"/>
      <c r="BZ1261" s="35"/>
      <c r="CA1261" s="35"/>
      <c r="CB1261" s="35"/>
      <c r="CC1261" s="35"/>
      <c r="CD1261" s="35"/>
      <c r="CE1261" s="35"/>
      <c r="CF1261" s="35"/>
      <c r="CG1261" s="35"/>
      <c r="CH1261" s="35"/>
    </row>
    <row r="1262" spans="1:86" ht="15.6" x14ac:dyDescent="0.3">
      <c r="A1262" s="35"/>
      <c r="B1262" s="86"/>
      <c r="C1262" s="35"/>
      <c r="D1262" s="35"/>
      <c r="E1262" s="35"/>
      <c r="F1262" s="35"/>
      <c r="G1262" s="35"/>
      <c r="H1262" s="35"/>
      <c r="I1262" s="35"/>
      <c r="J1262" s="35"/>
      <c r="K1262" s="35"/>
      <c r="L1262" s="35"/>
      <c r="M1262" s="35"/>
      <c r="N1262" s="35"/>
      <c r="O1262" s="35"/>
      <c r="P1262" s="35"/>
      <c r="Q1262" s="35"/>
      <c r="R1262" s="35"/>
      <c r="S1262" s="35"/>
      <c r="T1262" s="17">
        <f t="shared" si="2761"/>
        <v>47278</v>
      </c>
      <c r="U1262" s="216">
        <f t="shared" si="2754"/>
        <v>6</v>
      </c>
      <c r="V1262" s="216">
        <f t="shared" si="2761"/>
        <v>1257</v>
      </c>
      <c r="W1262" s="16">
        <f t="shared" si="2768"/>
        <v>3.4438356164383563</v>
      </c>
      <c r="X1262" s="16" t="e">
        <f>IF(Template!$F$7="Linear interpolation",LinInterp($I$5:$I$22,$G$5:$G$22,W1262),CubicSpline($I$5:$I$22,$G$5:$G$22,W1262))</f>
        <v>#VALUE!</v>
      </c>
      <c r="Y1262" s="221" t="e">
        <f t="shared" si="2755"/>
        <v>#VALUE!</v>
      </c>
      <c r="Z1262" s="221" t="e">
        <f>Y1262/PRODUCT($AA$6:AA1261)</f>
        <v>#VALUE!</v>
      </c>
      <c r="AA1262" s="16" t="e">
        <f t="shared" si="2762"/>
        <v>#VALUE!</v>
      </c>
      <c r="AB1262" s="10" t="e">
        <f t="shared" si="2763"/>
        <v>#VALUE!</v>
      </c>
      <c r="AC1262" s="90">
        <f t="shared" si="2756"/>
        <v>1262</v>
      </c>
      <c r="AD1262" s="17">
        <f t="shared" si="2764"/>
        <v>47255</v>
      </c>
      <c r="AE1262" s="16" t="e">
        <f t="shared" si="2757"/>
        <v>#VALUE!</v>
      </c>
      <c r="AF1262" s="10">
        <f ca="1">IFERROR(AVERAGE(INDIRECT("AE"&amp;AC1262-Template!$F$10+1):INDIRECT("AE"&amp;AC1262)),0)</f>
        <v>0</v>
      </c>
      <c r="AG1262" s="35"/>
      <c r="AH1262" s="86"/>
      <c r="AI1262" s="35"/>
      <c r="AJ1262" s="35"/>
      <c r="AK1262" s="35"/>
      <c r="AL1262" s="35"/>
      <c r="AM1262" s="35"/>
      <c r="AN1262" s="35"/>
      <c r="AO1262" s="35"/>
      <c r="AP1262" s="35"/>
      <c r="AQ1262" s="35"/>
      <c r="AR1262" s="35"/>
      <c r="AS1262" s="35"/>
      <c r="AT1262" s="35"/>
      <c r="AU1262" s="35"/>
      <c r="AV1262" s="35"/>
      <c r="AW1262" s="35"/>
      <c r="AX1262" s="35"/>
      <c r="AY1262" s="35"/>
      <c r="AZ1262" s="17">
        <f t="shared" ref="AZ1262" si="2849">AZ1261+1</f>
        <v>47278</v>
      </c>
      <c r="BA1262" s="216">
        <f t="shared" si="2780"/>
        <v>6</v>
      </c>
      <c r="BB1262" s="216">
        <f t="shared" ref="BB1262" si="2850">BB1261+1</f>
        <v>1257</v>
      </c>
      <c r="BC1262" s="16">
        <f t="shared" si="2782"/>
        <v>3.4438356164383563</v>
      </c>
      <c r="BD1262" s="16">
        <f>IF(Template!$F$7="Linear interpolation",LinInterp($AO$5:$AO$18,$AM$5:$AM$18,BC1262),CubicSpline($AO$5:$AO$18,$AM$5:$AM$18,BC1262))</f>
        <v>14.128345862201614</v>
      </c>
      <c r="BE1262" s="221">
        <f t="shared" si="2717"/>
        <v>1.5763543805107196</v>
      </c>
      <c r="BF1262" s="221">
        <f>BE1262/PRODUCT($BG$6:BG1261)</f>
        <v>1.0003817898628844</v>
      </c>
      <c r="BG1262" s="16">
        <f t="shared" si="2783"/>
        <v>1.0003818396703177</v>
      </c>
      <c r="BH1262" s="10">
        <f t="shared" si="2784"/>
        <v>13.937147966595509</v>
      </c>
      <c r="BI1262" s="90"/>
      <c r="BJ1262" s="17">
        <f t="shared" si="2767"/>
        <v>47255</v>
      </c>
      <c r="BK1262" s="16">
        <f t="shared" si="2760"/>
        <v>13.970558467399252</v>
      </c>
      <c r="BL1262" s="10">
        <f ca="1">IFERROR(AVERAGE(INDIRECT("BK"&amp;AC1262-Template!$F$10+1):INDIRECT("BK"&amp;AC1262)),0)</f>
        <v>13.984988182088646</v>
      </c>
      <c r="BM1262" s="35"/>
      <c r="BN1262" s="86"/>
      <c r="BO1262" s="35"/>
      <c r="BP1262" s="35"/>
      <c r="BQ1262" s="35"/>
      <c r="BR1262" s="35"/>
      <c r="BS1262" s="35"/>
      <c r="BT1262" s="35"/>
      <c r="BU1262" s="35"/>
      <c r="BV1262" s="35"/>
      <c r="BW1262" s="35"/>
      <c r="BX1262" s="35"/>
      <c r="BY1262" s="35"/>
      <c r="BZ1262" s="35"/>
      <c r="CA1262" s="35"/>
      <c r="CB1262" s="35"/>
      <c r="CC1262" s="35"/>
      <c r="CD1262" s="35"/>
      <c r="CE1262" s="35"/>
      <c r="CF1262" s="35"/>
      <c r="CG1262" s="35"/>
      <c r="CH1262" s="35"/>
    </row>
    <row r="1263" spans="1:86" ht="15.6" x14ac:dyDescent="0.3">
      <c r="A1263" s="35"/>
      <c r="B1263" s="86"/>
      <c r="C1263" s="35"/>
      <c r="D1263" s="35"/>
      <c r="E1263" s="35"/>
      <c r="F1263" s="35"/>
      <c r="G1263" s="35"/>
      <c r="H1263" s="35"/>
      <c r="I1263" s="35"/>
      <c r="J1263" s="35"/>
      <c r="K1263" s="35"/>
      <c r="L1263" s="35"/>
      <c r="M1263" s="35"/>
      <c r="N1263" s="35"/>
      <c r="O1263" s="35"/>
      <c r="P1263" s="35"/>
      <c r="Q1263" s="35"/>
      <c r="R1263" s="35"/>
      <c r="S1263" s="35"/>
      <c r="T1263" s="17">
        <f t="shared" si="2761"/>
        <v>47279</v>
      </c>
      <c r="U1263" s="216">
        <f t="shared" si="2754"/>
        <v>7</v>
      </c>
      <c r="V1263" s="216">
        <f t="shared" si="2761"/>
        <v>1258</v>
      </c>
      <c r="W1263" s="16">
        <f t="shared" si="2768"/>
        <v>3.4465753424657533</v>
      </c>
      <c r="X1263" s="16" t="e">
        <f>IF(Template!$F$7="Linear interpolation",LinInterp($I$5:$I$22,$G$5:$G$22,W1263),CubicSpline($I$5:$I$22,$G$5:$G$22,W1263))</f>
        <v>#VALUE!</v>
      </c>
      <c r="Y1263" s="221" t="e">
        <f t="shared" si="2755"/>
        <v>#VALUE!</v>
      </c>
      <c r="Z1263" s="221" t="e">
        <f>Y1263/PRODUCT($AA$6:AA1262)</f>
        <v>#VALUE!</v>
      </c>
      <c r="AA1263" s="16" t="e">
        <f t="shared" si="2762"/>
        <v>#VALUE!</v>
      </c>
      <c r="AB1263" s="10" t="e">
        <f t="shared" si="2763"/>
        <v>#VALUE!</v>
      </c>
      <c r="AC1263" s="90">
        <f t="shared" si="2756"/>
        <v>1263</v>
      </c>
      <c r="AD1263" s="17">
        <f t="shared" si="2764"/>
        <v>47256</v>
      </c>
      <c r="AE1263" s="16" t="e">
        <f t="shared" si="2757"/>
        <v>#VALUE!</v>
      </c>
      <c r="AF1263" s="10">
        <f ca="1">IFERROR(AVERAGE(INDIRECT("AE"&amp;AC1263-Template!$F$10+1):INDIRECT("AE"&amp;AC1263)),0)</f>
        <v>0</v>
      </c>
      <c r="AG1263" s="35"/>
      <c r="AH1263" s="86"/>
      <c r="AI1263" s="35"/>
      <c r="AJ1263" s="35"/>
      <c r="AK1263" s="35"/>
      <c r="AL1263" s="35"/>
      <c r="AM1263" s="35"/>
      <c r="AN1263" s="35"/>
      <c r="AO1263" s="35"/>
      <c r="AP1263" s="35"/>
      <c r="AQ1263" s="35"/>
      <c r="AR1263" s="35"/>
      <c r="AS1263" s="35"/>
      <c r="AT1263" s="35"/>
      <c r="AU1263" s="35"/>
      <c r="AV1263" s="35"/>
      <c r="AW1263" s="35"/>
      <c r="AX1263" s="35"/>
      <c r="AY1263" s="35"/>
      <c r="AZ1263" s="17">
        <f t="shared" ref="AZ1263" si="2851">AZ1262+1</f>
        <v>47279</v>
      </c>
      <c r="BA1263" s="216">
        <f t="shared" si="2780"/>
        <v>7</v>
      </c>
      <c r="BB1263" s="216">
        <f t="shared" ref="BB1263" si="2852">BB1262+1</f>
        <v>1258</v>
      </c>
      <c r="BC1263" s="16">
        <f t="shared" si="2782"/>
        <v>3.4465753424657533</v>
      </c>
      <c r="BD1263" s="16">
        <f>IF(Template!$F$7="Linear interpolation",LinInterp($AO$5:$AO$18,$AM$5:$AM$18,BC1263),CubicSpline($AO$5:$AO$18,$AM$5:$AM$18,BC1263))</f>
        <v>14.128994961937634</v>
      </c>
      <c r="BE1263" s="221">
        <f t="shared" si="2717"/>
        <v>1.5769561369740226</v>
      </c>
      <c r="BF1263" s="221">
        <f>BE1263/PRODUCT($BG$6:BG1262)</f>
        <v>1.0003816895214579</v>
      </c>
      <c r="BG1263" s="16">
        <f t="shared" si="2783"/>
        <v>1.0003818396703177</v>
      </c>
      <c r="BH1263" s="10">
        <f t="shared" si="2784"/>
        <v>13.937147966595509</v>
      </c>
      <c r="BI1263" s="90"/>
      <c r="BJ1263" s="17">
        <f t="shared" si="2767"/>
        <v>47256</v>
      </c>
      <c r="BK1263" s="16">
        <f t="shared" si="2760"/>
        <v>13.969308354250142</v>
      </c>
      <c r="BL1263" s="10">
        <f ca="1">IFERROR(AVERAGE(INDIRECT("BK"&amp;AC1263-Template!$F$10+1):INDIRECT("BK"&amp;AC1263)),0)</f>
        <v>13.984093755567176</v>
      </c>
      <c r="BM1263" s="35"/>
      <c r="BN1263" s="86"/>
      <c r="BO1263" s="35"/>
      <c r="BP1263" s="35"/>
      <c r="BQ1263" s="35"/>
      <c r="BR1263" s="35"/>
      <c r="BS1263" s="35"/>
      <c r="BT1263" s="35"/>
      <c r="BU1263" s="35"/>
      <c r="BV1263" s="35"/>
      <c r="BW1263" s="35"/>
      <c r="BX1263" s="35"/>
      <c r="BY1263" s="35"/>
      <c r="BZ1263" s="35"/>
      <c r="CA1263" s="35"/>
      <c r="CB1263" s="35"/>
      <c r="CC1263" s="35"/>
      <c r="CD1263" s="35"/>
      <c r="CE1263" s="35"/>
      <c r="CF1263" s="35"/>
      <c r="CG1263" s="35"/>
      <c r="CH1263" s="35"/>
    </row>
    <row r="1264" spans="1:86" ht="15.6" x14ac:dyDescent="0.3">
      <c r="A1264" s="35"/>
      <c r="B1264" s="86"/>
      <c r="C1264" s="35"/>
      <c r="D1264" s="35"/>
      <c r="E1264" s="35"/>
      <c r="F1264" s="35"/>
      <c r="G1264" s="35"/>
      <c r="H1264" s="35"/>
      <c r="I1264" s="35"/>
      <c r="J1264" s="35"/>
      <c r="K1264" s="35"/>
      <c r="L1264" s="35"/>
      <c r="M1264" s="35"/>
      <c r="N1264" s="35"/>
      <c r="O1264" s="35"/>
      <c r="P1264" s="35"/>
      <c r="Q1264" s="35"/>
      <c r="R1264" s="35"/>
      <c r="S1264" s="35"/>
      <c r="T1264" s="17">
        <f t="shared" si="2761"/>
        <v>47280</v>
      </c>
      <c r="U1264" s="216">
        <f t="shared" si="2754"/>
        <v>1</v>
      </c>
      <c r="V1264" s="216">
        <f t="shared" si="2761"/>
        <v>1259</v>
      </c>
      <c r="W1264" s="16">
        <f t="shared" si="2768"/>
        <v>3.4493150684931506</v>
      </c>
      <c r="X1264" s="16" t="e">
        <f>IF(Template!$F$7="Linear interpolation",LinInterp($I$5:$I$22,$G$5:$G$22,W1264),CubicSpline($I$5:$I$22,$G$5:$G$22,W1264))</f>
        <v>#VALUE!</v>
      </c>
      <c r="Y1264" s="221" t="e">
        <f t="shared" si="2755"/>
        <v>#VALUE!</v>
      </c>
      <c r="Z1264" s="221" t="e">
        <f>Y1264/PRODUCT($AA$6:AA1263)</f>
        <v>#VALUE!</v>
      </c>
      <c r="AA1264" s="16" t="e">
        <f t="shared" si="2762"/>
        <v>#VALUE!</v>
      </c>
      <c r="AB1264" s="10" t="e">
        <f t="shared" si="2763"/>
        <v>#VALUE!</v>
      </c>
      <c r="AC1264" s="90">
        <f t="shared" si="2756"/>
        <v>1264</v>
      </c>
      <c r="AD1264" s="17">
        <f t="shared" si="2764"/>
        <v>47257</v>
      </c>
      <c r="AE1264" s="16" t="e">
        <f t="shared" si="2757"/>
        <v>#VALUE!</v>
      </c>
      <c r="AF1264" s="10">
        <f ca="1">IFERROR(AVERAGE(INDIRECT("AE"&amp;AC1264-Template!$F$10+1):INDIRECT("AE"&amp;AC1264)),0)</f>
        <v>0</v>
      </c>
      <c r="AG1264" s="35"/>
      <c r="AH1264" s="86"/>
      <c r="AI1264" s="35"/>
      <c r="AJ1264" s="35"/>
      <c r="AK1264" s="35"/>
      <c r="AL1264" s="35"/>
      <c r="AM1264" s="35"/>
      <c r="AN1264" s="35"/>
      <c r="AO1264" s="35"/>
      <c r="AP1264" s="35"/>
      <c r="AQ1264" s="35"/>
      <c r="AR1264" s="35"/>
      <c r="AS1264" s="35"/>
      <c r="AT1264" s="35"/>
      <c r="AU1264" s="35"/>
      <c r="AV1264" s="35"/>
      <c r="AW1264" s="35"/>
      <c r="AX1264" s="35"/>
      <c r="AY1264" s="35"/>
      <c r="AZ1264" s="17">
        <f t="shared" ref="AZ1264" si="2853">AZ1263+1</f>
        <v>47280</v>
      </c>
      <c r="BA1264" s="216">
        <f t="shared" si="2780"/>
        <v>1</v>
      </c>
      <c r="BB1264" s="216">
        <f t="shared" ref="BB1264" si="2854">BB1263+1</f>
        <v>1259</v>
      </c>
      <c r="BC1264" s="16">
        <f t="shared" si="2782"/>
        <v>3.4493150684931506</v>
      </c>
      <c r="BD1264" s="16">
        <f>IF(Template!$F$7="Linear interpolation",LinInterp($AO$5:$AO$18,$AM$5:$AM$18,BC1264),CubicSpline($AO$5:$AO$18,$AM$5:$AM$18,BC1264))</f>
        <v>14.129641338722241</v>
      </c>
      <c r="BE1264" s="221">
        <f t="shared" si="2717"/>
        <v>1.5775580423131106</v>
      </c>
      <c r="BF1264" s="221">
        <f>BE1264/PRODUCT($BG$6:BG1263)</f>
        <v>1.0003815379177967</v>
      </c>
      <c r="BG1264" s="16">
        <f t="shared" si="2783"/>
        <v>1.0003815379177967</v>
      </c>
      <c r="BH1264" s="10">
        <f t="shared" si="2784"/>
        <v>13.926133999580092</v>
      </c>
      <c r="BI1264" s="90"/>
      <c r="BJ1264" s="17">
        <f t="shared" si="2767"/>
        <v>47257</v>
      </c>
      <c r="BK1264" s="16">
        <f t="shared" si="2760"/>
        <v>13.969308354250142</v>
      </c>
      <c r="BL1264" s="10">
        <f ca="1">IFERROR(AVERAGE(INDIRECT("BK"&amp;AC1264-Template!$F$10+1):INDIRECT("BK"&amp;AC1264)),0)</f>
        <v>13.983217564407019</v>
      </c>
      <c r="BM1264" s="35"/>
      <c r="BN1264" s="86"/>
      <c r="BO1264" s="35"/>
      <c r="BP1264" s="35"/>
      <c r="BQ1264" s="35"/>
      <c r="BR1264" s="35"/>
      <c r="BS1264" s="35"/>
      <c r="BT1264" s="35"/>
      <c r="BU1264" s="35"/>
      <c r="BV1264" s="35"/>
      <c r="BW1264" s="35"/>
      <c r="BX1264" s="35"/>
      <c r="BY1264" s="35"/>
      <c r="BZ1264" s="35"/>
      <c r="CA1264" s="35"/>
      <c r="CB1264" s="35"/>
      <c r="CC1264" s="35"/>
      <c r="CD1264" s="35"/>
      <c r="CE1264" s="35"/>
      <c r="CF1264" s="35"/>
      <c r="CG1264" s="35"/>
      <c r="CH1264" s="35"/>
    </row>
    <row r="1265" spans="1:86" ht="15.6" x14ac:dyDescent="0.3">
      <c r="A1265" s="35"/>
      <c r="B1265" s="86"/>
      <c r="C1265" s="35"/>
      <c r="D1265" s="35"/>
      <c r="E1265" s="35"/>
      <c r="F1265" s="35"/>
      <c r="G1265" s="35"/>
      <c r="H1265" s="35"/>
      <c r="I1265" s="35"/>
      <c r="J1265" s="35"/>
      <c r="K1265" s="35"/>
      <c r="L1265" s="35"/>
      <c r="M1265" s="35"/>
      <c r="N1265" s="35"/>
      <c r="O1265" s="35"/>
      <c r="P1265" s="35"/>
      <c r="Q1265" s="35"/>
      <c r="R1265" s="35"/>
      <c r="S1265" s="35"/>
      <c r="T1265" s="17">
        <f t="shared" si="2761"/>
        <v>47281</v>
      </c>
      <c r="U1265" s="216">
        <f t="shared" si="2754"/>
        <v>2</v>
      </c>
      <c r="V1265" s="216">
        <f t="shared" si="2761"/>
        <v>1260</v>
      </c>
      <c r="W1265" s="16">
        <f t="shared" si="2768"/>
        <v>3.452054794520548</v>
      </c>
      <c r="X1265" s="16" t="e">
        <f>IF(Template!$F$7="Linear interpolation",LinInterp($I$5:$I$22,$G$5:$G$22,W1265),CubicSpline($I$5:$I$22,$G$5:$G$22,W1265))</f>
        <v>#VALUE!</v>
      </c>
      <c r="Y1265" s="221" t="e">
        <f t="shared" si="2755"/>
        <v>#VALUE!</v>
      </c>
      <c r="Z1265" s="221" t="e">
        <f>Y1265/PRODUCT($AA$6:AA1264)</f>
        <v>#VALUE!</v>
      </c>
      <c r="AA1265" s="16" t="e">
        <f t="shared" si="2762"/>
        <v>#VALUE!</v>
      </c>
      <c r="AB1265" s="10" t="e">
        <f t="shared" si="2763"/>
        <v>#VALUE!</v>
      </c>
      <c r="AC1265" s="90">
        <f t="shared" si="2756"/>
        <v>1265</v>
      </c>
      <c r="AD1265" s="17">
        <f t="shared" si="2764"/>
        <v>47258</v>
      </c>
      <c r="AE1265" s="16" t="e">
        <f t="shared" si="2757"/>
        <v>#VALUE!</v>
      </c>
      <c r="AF1265" s="10">
        <f ca="1">IFERROR(AVERAGE(INDIRECT("AE"&amp;AC1265-Template!$F$10+1):INDIRECT("AE"&amp;AC1265)),0)</f>
        <v>0</v>
      </c>
      <c r="AG1265" s="35"/>
      <c r="AH1265" s="86"/>
      <c r="AI1265" s="35"/>
      <c r="AJ1265" s="35"/>
      <c r="AK1265" s="35"/>
      <c r="AL1265" s="35"/>
      <c r="AM1265" s="35"/>
      <c r="AN1265" s="35"/>
      <c r="AO1265" s="35"/>
      <c r="AP1265" s="35"/>
      <c r="AQ1265" s="35"/>
      <c r="AR1265" s="35"/>
      <c r="AS1265" s="35"/>
      <c r="AT1265" s="35"/>
      <c r="AU1265" s="35"/>
      <c r="AV1265" s="35"/>
      <c r="AW1265" s="35"/>
      <c r="AX1265" s="35"/>
      <c r="AY1265" s="35"/>
      <c r="AZ1265" s="17">
        <f t="shared" ref="AZ1265" si="2855">AZ1264+1</f>
        <v>47281</v>
      </c>
      <c r="BA1265" s="216">
        <f t="shared" si="2780"/>
        <v>2</v>
      </c>
      <c r="BB1265" s="216">
        <f t="shared" ref="BB1265" si="2856">BB1264+1</f>
        <v>1260</v>
      </c>
      <c r="BC1265" s="16">
        <f t="shared" si="2782"/>
        <v>3.452054794520548</v>
      </c>
      <c r="BD1265" s="16">
        <f>IF(Template!$F$7="Linear interpolation",LinInterp($AO$5:$AO$18,$AM$5:$AM$18,BC1265),CubicSpline($AO$5:$AO$18,$AM$5:$AM$18,BC1265))</f>
        <v>14.130284974877323</v>
      </c>
      <c r="BE1265" s="221">
        <f t="shared" si="2717"/>
        <v>1.5781600953715837</v>
      </c>
      <c r="BF1265" s="221">
        <f>BE1265/PRODUCT($BG$6:BG1264)</f>
        <v>1.0003816360744424</v>
      </c>
      <c r="BG1265" s="16">
        <f t="shared" si="2783"/>
        <v>1.0003816360744424</v>
      </c>
      <c r="BH1265" s="10">
        <f t="shared" si="2784"/>
        <v>13.929716717148155</v>
      </c>
      <c r="BI1265" s="90"/>
      <c r="BJ1265" s="17">
        <f t="shared" si="2767"/>
        <v>47258</v>
      </c>
      <c r="BK1265" s="16">
        <f t="shared" si="2760"/>
        <v>13.969308354250142</v>
      </c>
      <c r="BL1265" s="10">
        <f ca="1">IFERROR(AVERAGE(INDIRECT("BK"&amp;AC1265-Template!$F$10+1):INDIRECT("BK"&amp;AC1265)),0)</f>
        <v>13.982360388025658</v>
      </c>
      <c r="BM1265" s="35"/>
      <c r="BN1265" s="86"/>
      <c r="BO1265" s="35"/>
      <c r="BP1265" s="35"/>
      <c r="BQ1265" s="35"/>
      <c r="BR1265" s="35"/>
      <c r="BS1265" s="35"/>
      <c r="BT1265" s="35"/>
      <c r="BU1265" s="35"/>
      <c r="BV1265" s="35"/>
      <c r="BW1265" s="35"/>
      <c r="BX1265" s="35"/>
      <c r="BY1265" s="35"/>
      <c r="BZ1265" s="35"/>
      <c r="CA1265" s="35"/>
      <c r="CB1265" s="35"/>
      <c r="CC1265" s="35"/>
      <c r="CD1265" s="35"/>
      <c r="CE1265" s="35"/>
      <c r="CF1265" s="35"/>
      <c r="CG1265" s="35"/>
      <c r="CH1265" s="35"/>
    </row>
    <row r="1266" spans="1:86" ht="15.6" x14ac:dyDescent="0.3">
      <c r="A1266" s="35"/>
      <c r="B1266" s="86"/>
      <c r="C1266" s="35"/>
      <c r="D1266" s="35"/>
      <c r="E1266" s="35"/>
      <c r="F1266" s="35"/>
      <c r="G1266" s="35"/>
      <c r="H1266" s="35"/>
      <c r="I1266" s="35"/>
      <c r="J1266" s="35"/>
      <c r="K1266" s="35"/>
      <c r="L1266" s="35"/>
      <c r="M1266" s="35"/>
      <c r="N1266" s="35"/>
      <c r="O1266" s="35"/>
      <c r="P1266" s="35"/>
      <c r="Q1266" s="35"/>
      <c r="R1266" s="35"/>
      <c r="S1266" s="35"/>
      <c r="T1266" s="17">
        <f t="shared" si="2761"/>
        <v>47282</v>
      </c>
      <c r="U1266" s="216">
        <f t="shared" si="2754"/>
        <v>3</v>
      </c>
      <c r="V1266" s="216">
        <f t="shared" si="2761"/>
        <v>1261</v>
      </c>
      <c r="W1266" s="16">
        <f t="shared" si="2768"/>
        <v>3.4547945205479453</v>
      </c>
      <c r="X1266" s="16" t="e">
        <f>IF(Template!$F$7="Linear interpolation",LinInterp($I$5:$I$22,$G$5:$G$22,W1266),CubicSpline($I$5:$I$22,$G$5:$G$22,W1266))</f>
        <v>#VALUE!</v>
      </c>
      <c r="Y1266" s="221" t="e">
        <f t="shared" si="2755"/>
        <v>#VALUE!</v>
      </c>
      <c r="Z1266" s="221" t="e">
        <f>Y1266/PRODUCT($AA$6:AA1265)</f>
        <v>#VALUE!</v>
      </c>
      <c r="AA1266" s="16" t="e">
        <f t="shared" si="2762"/>
        <v>#VALUE!</v>
      </c>
      <c r="AB1266" s="10" t="e">
        <f t="shared" si="2763"/>
        <v>#VALUE!</v>
      </c>
      <c r="AC1266" s="90">
        <f t="shared" si="2756"/>
        <v>1266</v>
      </c>
      <c r="AD1266" s="17">
        <f t="shared" si="2764"/>
        <v>47259</v>
      </c>
      <c r="AE1266" s="16" t="e">
        <f t="shared" si="2757"/>
        <v>#VALUE!</v>
      </c>
      <c r="AF1266" s="10">
        <f ca="1">IFERROR(AVERAGE(INDIRECT("AE"&amp;AC1266-Template!$F$10+1):INDIRECT("AE"&amp;AC1266)),0)</f>
        <v>0</v>
      </c>
      <c r="AG1266" s="35"/>
      <c r="AH1266" s="86"/>
      <c r="AI1266" s="35"/>
      <c r="AJ1266" s="35"/>
      <c r="AK1266" s="35"/>
      <c r="AL1266" s="35"/>
      <c r="AM1266" s="35"/>
      <c r="AN1266" s="35"/>
      <c r="AO1266" s="35"/>
      <c r="AP1266" s="35"/>
      <c r="AQ1266" s="35"/>
      <c r="AR1266" s="35"/>
      <c r="AS1266" s="35"/>
      <c r="AT1266" s="35"/>
      <c r="AU1266" s="35"/>
      <c r="AV1266" s="35"/>
      <c r="AW1266" s="35"/>
      <c r="AX1266" s="35"/>
      <c r="AY1266" s="35"/>
      <c r="AZ1266" s="17">
        <f t="shared" ref="AZ1266" si="2857">AZ1265+1</f>
        <v>47282</v>
      </c>
      <c r="BA1266" s="216">
        <f t="shared" si="2780"/>
        <v>3</v>
      </c>
      <c r="BB1266" s="216">
        <f t="shared" ref="BB1266" si="2858">BB1265+1</f>
        <v>1261</v>
      </c>
      <c r="BC1266" s="16">
        <f t="shared" si="2782"/>
        <v>3.4547945205479453</v>
      </c>
      <c r="BD1266" s="16">
        <f>IF(Template!$F$7="Linear interpolation",LinInterp($AO$5:$AO$18,$AM$5:$AM$18,BC1266),CubicSpline($AO$5:$AO$18,$AM$5:$AM$18,BC1266))</f>
        <v>14.130925852724777</v>
      </c>
      <c r="BE1266" s="221">
        <f t="shared" si="2717"/>
        <v>1.5787622949885942</v>
      </c>
      <c r="BF1266" s="221">
        <f>BE1266/PRODUCT($BG$6:BG1265)</f>
        <v>1.0003815833506224</v>
      </c>
      <c r="BG1266" s="16">
        <f t="shared" si="2783"/>
        <v>1.0003815833506224</v>
      </c>
      <c r="BH1266" s="10">
        <f t="shared" si="2784"/>
        <v>13.927792297719011</v>
      </c>
      <c r="BI1266" s="90"/>
      <c r="BJ1266" s="17">
        <f t="shared" si="2767"/>
        <v>47259</v>
      </c>
      <c r="BK1266" s="16">
        <f t="shared" si="2760"/>
        <v>13.961555712234563</v>
      </c>
      <c r="BL1266" s="10">
        <f ca="1">IFERROR(AVERAGE(INDIRECT("BK"&amp;AC1266-Template!$F$10+1):INDIRECT("BK"&amp;AC1266)),0)</f>
        <v>13.981244790243776</v>
      </c>
      <c r="BM1266" s="35"/>
      <c r="BN1266" s="86"/>
      <c r="BO1266" s="35"/>
      <c r="BP1266" s="35"/>
      <c r="BQ1266" s="35"/>
      <c r="BR1266" s="35"/>
      <c r="BS1266" s="35"/>
      <c r="BT1266" s="35"/>
      <c r="BU1266" s="35"/>
      <c r="BV1266" s="35"/>
      <c r="BW1266" s="35"/>
      <c r="BX1266" s="35"/>
      <c r="BY1266" s="35"/>
      <c r="BZ1266" s="35"/>
      <c r="CA1266" s="35"/>
      <c r="CB1266" s="35"/>
      <c r="CC1266" s="35"/>
      <c r="CD1266" s="35"/>
      <c r="CE1266" s="35"/>
      <c r="CF1266" s="35"/>
      <c r="CG1266" s="35"/>
      <c r="CH1266" s="35"/>
    </row>
    <row r="1267" spans="1:86" ht="15.6" x14ac:dyDescent="0.3">
      <c r="A1267" s="35"/>
      <c r="B1267" s="86"/>
      <c r="C1267" s="35"/>
      <c r="D1267" s="35"/>
      <c r="E1267" s="35"/>
      <c r="F1267" s="35"/>
      <c r="G1267" s="35"/>
      <c r="H1267" s="35"/>
      <c r="I1267" s="35"/>
      <c r="J1267" s="35"/>
      <c r="K1267" s="35"/>
      <c r="L1267" s="35"/>
      <c r="M1267" s="35"/>
      <c r="N1267" s="35"/>
      <c r="O1267" s="35"/>
      <c r="P1267" s="35"/>
      <c r="Q1267" s="35"/>
      <c r="R1267" s="35"/>
      <c r="S1267" s="35"/>
      <c r="T1267" s="17">
        <f t="shared" si="2761"/>
        <v>47283</v>
      </c>
      <c r="U1267" s="216">
        <f t="shared" si="2754"/>
        <v>4</v>
      </c>
      <c r="V1267" s="216">
        <f t="shared" si="2761"/>
        <v>1262</v>
      </c>
      <c r="W1267" s="16">
        <f t="shared" si="2768"/>
        <v>3.4575342465753423</v>
      </c>
      <c r="X1267" s="16" t="e">
        <f>IF(Template!$F$7="Linear interpolation",LinInterp($I$5:$I$22,$G$5:$G$22,W1267),CubicSpline($I$5:$I$22,$G$5:$G$22,W1267))</f>
        <v>#VALUE!</v>
      </c>
      <c r="Y1267" s="221" t="e">
        <f t="shared" si="2755"/>
        <v>#VALUE!</v>
      </c>
      <c r="Z1267" s="221" t="e">
        <f>Y1267/PRODUCT($AA$6:AA1266)</f>
        <v>#VALUE!</v>
      </c>
      <c r="AA1267" s="16" t="e">
        <f t="shared" si="2762"/>
        <v>#VALUE!</v>
      </c>
      <c r="AB1267" s="10" t="e">
        <f t="shared" si="2763"/>
        <v>#VALUE!</v>
      </c>
      <c r="AC1267" s="90">
        <f t="shared" si="2756"/>
        <v>1267</v>
      </c>
      <c r="AD1267" s="17">
        <f t="shared" si="2764"/>
        <v>47260</v>
      </c>
      <c r="AE1267" s="16" t="e">
        <f t="shared" si="2757"/>
        <v>#VALUE!</v>
      </c>
      <c r="AF1267" s="10">
        <f ca="1">IFERROR(AVERAGE(INDIRECT("AE"&amp;AC1267-Template!$F$10+1):INDIRECT("AE"&amp;AC1267)),0)</f>
        <v>0</v>
      </c>
      <c r="AG1267" s="35"/>
      <c r="AH1267" s="86"/>
      <c r="AI1267" s="35"/>
      <c r="AJ1267" s="35"/>
      <c r="AK1267" s="35"/>
      <c r="AL1267" s="35"/>
      <c r="AM1267" s="35"/>
      <c r="AN1267" s="35"/>
      <c r="AO1267" s="35"/>
      <c r="AP1267" s="35"/>
      <c r="AQ1267" s="35"/>
      <c r="AR1267" s="35"/>
      <c r="AS1267" s="35"/>
      <c r="AT1267" s="35"/>
      <c r="AU1267" s="35"/>
      <c r="AV1267" s="35"/>
      <c r="AW1267" s="35"/>
      <c r="AX1267" s="35"/>
      <c r="AY1267" s="35"/>
      <c r="AZ1267" s="17">
        <f t="shared" ref="AZ1267" si="2859">AZ1266+1</f>
        <v>47283</v>
      </c>
      <c r="BA1267" s="216">
        <f t="shared" si="2780"/>
        <v>4</v>
      </c>
      <c r="BB1267" s="216">
        <f t="shared" ref="BB1267" si="2860">BB1266+1</f>
        <v>1262</v>
      </c>
      <c r="BC1267" s="16">
        <f t="shared" si="2782"/>
        <v>3.4575342465753423</v>
      </c>
      <c r="BD1267" s="16">
        <f>IF(Template!$F$7="Linear interpolation",LinInterp($AO$5:$AO$18,$AM$5:$AM$18,BC1267),CubicSpline($AO$5:$AO$18,$AM$5:$AM$18,BC1267))</f>
        <v>14.13156395458649</v>
      </c>
      <c r="BE1267" s="221">
        <f t="shared" ref="BE1267:BE1330" si="2861">(1+(BD1267/100))^BC1267</f>
        <v>1.579364639998841</v>
      </c>
      <c r="BF1267" s="221">
        <f>BE1267/PRODUCT($BG$6:BG1266)</f>
        <v>1.0003815298934862</v>
      </c>
      <c r="BG1267" s="16">
        <f t="shared" si="2783"/>
        <v>1.0003815298934862</v>
      </c>
      <c r="BH1267" s="10">
        <f t="shared" si="2784"/>
        <v>13.925841112245042</v>
      </c>
      <c r="BI1267" s="90"/>
      <c r="BJ1267" s="17">
        <f t="shared" si="2767"/>
        <v>47260</v>
      </c>
      <c r="BK1267" s="16">
        <f t="shared" si="2760"/>
        <v>13.96405563044345</v>
      </c>
      <c r="BL1267" s="10">
        <f ca="1">IFERROR(AVERAGE(INDIRECT("BK"&amp;AC1267-Template!$F$10+1):INDIRECT("BK"&amp;AC1267)),0)</f>
        <v>13.980212523068861</v>
      </c>
      <c r="BM1267" s="35"/>
      <c r="BN1267" s="86"/>
      <c r="BO1267" s="35"/>
      <c r="BP1267" s="35"/>
      <c r="BQ1267" s="35"/>
      <c r="BR1267" s="35"/>
      <c r="BS1267" s="35"/>
      <c r="BT1267" s="35"/>
      <c r="BU1267" s="35"/>
      <c r="BV1267" s="35"/>
      <c r="BW1267" s="35"/>
      <c r="BX1267" s="35"/>
      <c r="BY1267" s="35"/>
      <c r="BZ1267" s="35"/>
      <c r="CA1267" s="35"/>
      <c r="CB1267" s="35"/>
      <c r="CC1267" s="35"/>
      <c r="CD1267" s="35"/>
      <c r="CE1267" s="35"/>
      <c r="CF1267" s="35"/>
      <c r="CG1267" s="35"/>
      <c r="CH1267" s="35"/>
    </row>
    <row r="1268" spans="1:86" ht="15.6" x14ac:dyDescent="0.3">
      <c r="A1268" s="35"/>
      <c r="B1268" s="86"/>
      <c r="C1268" s="35"/>
      <c r="D1268" s="35"/>
      <c r="E1268" s="35"/>
      <c r="F1268" s="35"/>
      <c r="G1268" s="35"/>
      <c r="H1268" s="35"/>
      <c r="I1268" s="35"/>
      <c r="J1268" s="35"/>
      <c r="K1268" s="35"/>
      <c r="L1268" s="35"/>
      <c r="M1268" s="35"/>
      <c r="N1268" s="35"/>
      <c r="O1268" s="35"/>
      <c r="P1268" s="35"/>
      <c r="Q1268" s="35"/>
      <c r="R1268" s="35"/>
      <c r="S1268" s="35"/>
      <c r="T1268" s="17">
        <f t="shared" si="2761"/>
        <v>47284</v>
      </c>
      <c r="U1268" s="216">
        <f t="shared" si="2754"/>
        <v>5</v>
      </c>
      <c r="V1268" s="216">
        <f t="shared" si="2761"/>
        <v>1263</v>
      </c>
      <c r="W1268" s="16">
        <f t="shared" si="2768"/>
        <v>3.4602739726027396</v>
      </c>
      <c r="X1268" s="16" t="e">
        <f>IF(Template!$F$7="Linear interpolation",LinInterp($I$5:$I$22,$G$5:$G$22,W1268),CubicSpline($I$5:$I$22,$G$5:$G$22,W1268))</f>
        <v>#VALUE!</v>
      </c>
      <c r="Y1268" s="221" t="e">
        <f t="shared" si="2755"/>
        <v>#VALUE!</v>
      </c>
      <c r="Z1268" s="221" t="e">
        <f>Y1268/PRODUCT($AA$6:AA1267)</f>
        <v>#VALUE!</v>
      </c>
      <c r="AA1268" s="16" t="e">
        <f t="shared" si="2762"/>
        <v>#VALUE!</v>
      </c>
      <c r="AB1268" s="10" t="e">
        <f t="shared" si="2763"/>
        <v>#VALUE!</v>
      </c>
      <c r="AC1268" s="90">
        <f t="shared" si="2756"/>
        <v>1268</v>
      </c>
      <c r="AD1268" s="17">
        <f t="shared" si="2764"/>
        <v>47261</v>
      </c>
      <c r="AE1268" s="16" t="e">
        <f t="shared" si="2757"/>
        <v>#VALUE!</v>
      </c>
      <c r="AF1268" s="10">
        <f ca="1">IFERROR(AVERAGE(INDIRECT("AE"&amp;AC1268-Template!$F$10+1):INDIRECT("AE"&amp;AC1268)),0)</f>
        <v>0</v>
      </c>
      <c r="AG1268" s="35"/>
      <c r="AH1268" s="86"/>
      <c r="AI1268" s="35"/>
      <c r="AJ1268" s="35"/>
      <c r="AK1268" s="35"/>
      <c r="AL1268" s="35"/>
      <c r="AM1268" s="35"/>
      <c r="AN1268" s="35"/>
      <c r="AO1268" s="35"/>
      <c r="AP1268" s="35"/>
      <c r="AQ1268" s="35"/>
      <c r="AR1268" s="35"/>
      <c r="AS1268" s="35"/>
      <c r="AT1268" s="35"/>
      <c r="AU1268" s="35"/>
      <c r="AV1268" s="35"/>
      <c r="AW1268" s="35"/>
      <c r="AX1268" s="35"/>
      <c r="AY1268" s="35"/>
      <c r="AZ1268" s="17">
        <f t="shared" ref="AZ1268" si="2862">AZ1267+1</f>
        <v>47284</v>
      </c>
      <c r="BA1268" s="216">
        <f t="shared" si="2780"/>
        <v>5</v>
      </c>
      <c r="BB1268" s="216">
        <f t="shared" ref="BB1268" si="2863">BB1267+1</f>
        <v>1263</v>
      </c>
      <c r="BC1268" s="16">
        <f t="shared" si="2782"/>
        <v>3.4602739726027396</v>
      </c>
      <c r="BD1268" s="16">
        <f>IF(Template!$F$7="Linear interpolation",LinInterp($AO$5:$AO$18,$AM$5:$AM$18,BC1268),CubicSpline($AO$5:$AO$18,$AM$5:$AM$18,BC1268))</f>
        <v>14.132199262784354</v>
      </c>
      <c r="BE1268" s="221">
        <f t="shared" si="2861"/>
        <v>1.5799671292325685</v>
      </c>
      <c r="BF1268" s="221">
        <f>BE1268/PRODUCT($BG$6:BG1267)</f>
        <v>1.0003814757013476</v>
      </c>
      <c r="BG1268" s="16">
        <f t="shared" si="2783"/>
        <v>1.0003814757013476</v>
      </c>
      <c r="BH1268" s="10">
        <f t="shared" si="2784"/>
        <v>13.923863099187805</v>
      </c>
      <c r="BI1268" s="90"/>
      <c r="BJ1268" s="17">
        <f t="shared" si="2767"/>
        <v>47261</v>
      </c>
      <c r="BK1268" s="16">
        <f t="shared" si="2760"/>
        <v>13.962679074082107</v>
      </c>
      <c r="BL1268" s="10">
        <f ca="1">IFERROR(AVERAGE(INDIRECT("BK"&amp;AC1268-Template!$F$10+1):INDIRECT("BK"&amp;AC1268)),0)</f>
        <v>13.979256284244247</v>
      </c>
      <c r="BM1268" s="35"/>
      <c r="BN1268" s="86"/>
      <c r="BO1268" s="35"/>
      <c r="BP1268" s="35"/>
      <c r="BQ1268" s="35"/>
      <c r="BR1268" s="35"/>
      <c r="BS1268" s="35"/>
      <c r="BT1268" s="35"/>
      <c r="BU1268" s="35"/>
      <c r="BV1268" s="35"/>
      <c r="BW1268" s="35"/>
      <c r="BX1268" s="35"/>
      <c r="BY1268" s="35"/>
      <c r="BZ1268" s="35"/>
      <c r="CA1268" s="35"/>
      <c r="CB1268" s="35"/>
      <c r="CC1268" s="35"/>
      <c r="CD1268" s="35"/>
      <c r="CE1268" s="35"/>
      <c r="CF1268" s="35"/>
      <c r="CG1268" s="35"/>
      <c r="CH1268" s="35"/>
    </row>
    <row r="1269" spans="1:86" ht="15.6" x14ac:dyDescent="0.3">
      <c r="A1269" s="35"/>
      <c r="B1269" s="86"/>
      <c r="C1269" s="35"/>
      <c r="D1269" s="35"/>
      <c r="E1269" s="35"/>
      <c r="F1269" s="35"/>
      <c r="G1269" s="35"/>
      <c r="H1269" s="35"/>
      <c r="I1269" s="35"/>
      <c r="J1269" s="35"/>
      <c r="K1269" s="35"/>
      <c r="L1269" s="35"/>
      <c r="M1269" s="35"/>
      <c r="N1269" s="35"/>
      <c r="O1269" s="35"/>
      <c r="P1269" s="35"/>
      <c r="Q1269" s="35"/>
      <c r="R1269" s="35"/>
      <c r="S1269" s="35"/>
      <c r="T1269" s="17">
        <f t="shared" si="2761"/>
        <v>47285</v>
      </c>
      <c r="U1269" s="216">
        <f t="shared" si="2754"/>
        <v>6</v>
      </c>
      <c r="V1269" s="216">
        <f t="shared" si="2761"/>
        <v>1264</v>
      </c>
      <c r="W1269" s="16">
        <f t="shared" si="2768"/>
        <v>3.463013698630137</v>
      </c>
      <c r="X1269" s="16" t="e">
        <f>IF(Template!$F$7="Linear interpolation",LinInterp($I$5:$I$22,$G$5:$G$22,W1269),CubicSpline($I$5:$I$22,$G$5:$G$22,W1269))</f>
        <v>#VALUE!</v>
      </c>
      <c r="Y1269" s="221" t="e">
        <f t="shared" si="2755"/>
        <v>#VALUE!</v>
      </c>
      <c r="Z1269" s="221" t="e">
        <f>Y1269/PRODUCT($AA$6:AA1268)</f>
        <v>#VALUE!</v>
      </c>
      <c r="AA1269" s="16" t="e">
        <f t="shared" si="2762"/>
        <v>#VALUE!</v>
      </c>
      <c r="AB1269" s="10" t="e">
        <f t="shared" si="2763"/>
        <v>#VALUE!</v>
      </c>
      <c r="AC1269" s="90">
        <f t="shared" si="2756"/>
        <v>1269</v>
      </c>
      <c r="AD1269" s="17">
        <f t="shared" si="2764"/>
        <v>47262</v>
      </c>
      <c r="AE1269" s="16" t="e">
        <f t="shared" si="2757"/>
        <v>#VALUE!</v>
      </c>
      <c r="AF1269" s="10">
        <f ca="1">IFERROR(AVERAGE(INDIRECT("AE"&amp;AC1269-Template!$F$10+1):INDIRECT("AE"&amp;AC1269)),0)</f>
        <v>0</v>
      </c>
      <c r="AG1269" s="35"/>
      <c r="AH1269" s="86"/>
      <c r="AI1269" s="35"/>
      <c r="AJ1269" s="35"/>
      <c r="AK1269" s="35"/>
      <c r="AL1269" s="35"/>
      <c r="AM1269" s="35"/>
      <c r="AN1269" s="35"/>
      <c r="AO1269" s="35"/>
      <c r="AP1269" s="35"/>
      <c r="AQ1269" s="35"/>
      <c r="AR1269" s="35"/>
      <c r="AS1269" s="35"/>
      <c r="AT1269" s="35"/>
      <c r="AU1269" s="35"/>
      <c r="AV1269" s="35"/>
      <c r="AW1269" s="35"/>
      <c r="AX1269" s="35"/>
      <c r="AY1269" s="35"/>
      <c r="AZ1269" s="17">
        <f t="shared" ref="AZ1269" si="2864">AZ1268+1</f>
        <v>47285</v>
      </c>
      <c r="BA1269" s="216">
        <f t="shared" si="2780"/>
        <v>6</v>
      </c>
      <c r="BB1269" s="216">
        <f t="shared" ref="BB1269" si="2865">BB1268+1</f>
        <v>1264</v>
      </c>
      <c r="BC1269" s="16">
        <f t="shared" si="2782"/>
        <v>3.463013698630137</v>
      </c>
      <c r="BD1269" s="16">
        <f>IF(Template!$F$7="Linear interpolation",LinInterp($AO$5:$AO$18,$AM$5:$AM$18,BC1269),CubicSpline($AO$5:$AO$18,$AM$5:$AM$18,BC1269))</f>
        <v>14.13283175964026</v>
      </c>
      <c r="BE1269" s="221">
        <f t="shared" si="2861"/>
        <v>1.580569761515553</v>
      </c>
      <c r="BF1269" s="221">
        <f>BE1269/PRODUCT($BG$6:BG1268)</f>
        <v>1.0003814207725179</v>
      </c>
      <c r="BG1269" s="16">
        <f t="shared" si="2783"/>
        <v>1.0003814757013476</v>
      </c>
      <c r="BH1269" s="10">
        <f t="shared" si="2784"/>
        <v>13.923863099187805</v>
      </c>
      <c r="BI1269" s="90"/>
      <c r="BJ1269" s="17">
        <f t="shared" si="2767"/>
        <v>47262</v>
      </c>
      <c r="BK1269" s="16">
        <f t="shared" si="2760"/>
        <v>13.961277044477583</v>
      </c>
      <c r="BL1269" s="10">
        <f ca="1">IFERROR(AVERAGE(INDIRECT("BK"&amp;AC1269-Template!$F$10+1):INDIRECT("BK"&amp;AC1269)),0)</f>
        <v>13.978215291792884</v>
      </c>
      <c r="BM1269" s="35"/>
      <c r="BN1269" s="86"/>
      <c r="BO1269" s="35"/>
      <c r="BP1269" s="35"/>
      <c r="BQ1269" s="35"/>
      <c r="BR1269" s="35"/>
      <c r="BS1269" s="35"/>
      <c r="BT1269" s="35"/>
      <c r="BU1269" s="35"/>
      <c r="BV1269" s="35"/>
      <c r="BW1269" s="35"/>
      <c r="BX1269" s="35"/>
      <c r="BY1269" s="35"/>
      <c r="BZ1269" s="35"/>
      <c r="CA1269" s="35"/>
      <c r="CB1269" s="35"/>
      <c r="CC1269" s="35"/>
      <c r="CD1269" s="35"/>
      <c r="CE1269" s="35"/>
      <c r="CF1269" s="35"/>
      <c r="CG1269" s="35"/>
      <c r="CH1269" s="35"/>
    </row>
    <row r="1270" spans="1:86" ht="15.6" x14ac:dyDescent="0.3">
      <c r="A1270" s="35"/>
      <c r="B1270" s="86"/>
      <c r="C1270" s="35"/>
      <c r="D1270" s="35"/>
      <c r="E1270" s="35"/>
      <c r="F1270" s="35"/>
      <c r="G1270" s="35"/>
      <c r="H1270" s="35"/>
      <c r="I1270" s="35"/>
      <c r="J1270" s="35"/>
      <c r="K1270" s="35"/>
      <c r="L1270" s="35"/>
      <c r="M1270" s="35"/>
      <c r="N1270" s="35"/>
      <c r="O1270" s="35"/>
      <c r="P1270" s="35"/>
      <c r="Q1270" s="35"/>
      <c r="R1270" s="35"/>
      <c r="S1270" s="35"/>
      <c r="T1270" s="17">
        <f t="shared" si="2761"/>
        <v>47286</v>
      </c>
      <c r="U1270" s="216">
        <f t="shared" si="2754"/>
        <v>7</v>
      </c>
      <c r="V1270" s="216">
        <f t="shared" si="2761"/>
        <v>1265</v>
      </c>
      <c r="W1270" s="16">
        <f t="shared" si="2768"/>
        <v>3.4657534246575343</v>
      </c>
      <c r="X1270" s="16" t="e">
        <f>IF(Template!$F$7="Linear interpolation",LinInterp($I$5:$I$22,$G$5:$G$22,W1270),CubicSpline($I$5:$I$22,$G$5:$G$22,W1270))</f>
        <v>#VALUE!</v>
      </c>
      <c r="Y1270" s="221" t="e">
        <f t="shared" si="2755"/>
        <v>#VALUE!</v>
      </c>
      <c r="Z1270" s="221" t="e">
        <f>Y1270/PRODUCT($AA$6:AA1269)</f>
        <v>#VALUE!</v>
      </c>
      <c r="AA1270" s="16" t="e">
        <f t="shared" si="2762"/>
        <v>#VALUE!</v>
      </c>
      <c r="AB1270" s="10" t="e">
        <f t="shared" si="2763"/>
        <v>#VALUE!</v>
      </c>
      <c r="AC1270" s="90">
        <f t="shared" si="2756"/>
        <v>1270</v>
      </c>
      <c r="AD1270" s="17">
        <f t="shared" si="2764"/>
        <v>47263</v>
      </c>
      <c r="AE1270" s="16" t="e">
        <f t="shared" si="2757"/>
        <v>#VALUE!</v>
      </c>
      <c r="AF1270" s="10">
        <f ca="1">IFERROR(AVERAGE(INDIRECT("AE"&amp;AC1270-Template!$F$10+1):INDIRECT("AE"&amp;AC1270)),0)</f>
        <v>0</v>
      </c>
      <c r="AG1270" s="35"/>
      <c r="AH1270" s="86"/>
      <c r="AI1270" s="35"/>
      <c r="AJ1270" s="35"/>
      <c r="AK1270" s="35"/>
      <c r="AL1270" s="35"/>
      <c r="AM1270" s="35"/>
      <c r="AN1270" s="35"/>
      <c r="AO1270" s="35"/>
      <c r="AP1270" s="35"/>
      <c r="AQ1270" s="35"/>
      <c r="AR1270" s="35"/>
      <c r="AS1270" s="35"/>
      <c r="AT1270" s="35"/>
      <c r="AU1270" s="35"/>
      <c r="AV1270" s="35"/>
      <c r="AW1270" s="35"/>
      <c r="AX1270" s="35"/>
      <c r="AY1270" s="35"/>
      <c r="AZ1270" s="17">
        <f t="shared" ref="AZ1270" si="2866">AZ1269+1</f>
        <v>47286</v>
      </c>
      <c r="BA1270" s="216">
        <f t="shared" si="2780"/>
        <v>7</v>
      </c>
      <c r="BB1270" s="216">
        <f t="shared" ref="BB1270" si="2867">BB1269+1</f>
        <v>1265</v>
      </c>
      <c r="BC1270" s="16">
        <f t="shared" si="2782"/>
        <v>3.4657534246575343</v>
      </c>
      <c r="BD1270" s="16">
        <f>IF(Template!$F$7="Linear interpolation",LinInterp($AO$5:$AO$18,$AM$5:$AM$18,BC1270),CubicSpline($AO$5:$AO$18,$AM$5:$AM$18,BC1270))</f>
        <v>14.133461427476099</v>
      </c>
      <c r="BE1270" s="221">
        <f t="shared" si="2861"/>
        <v>1.5811725356691007</v>
      </c>
      <c r="BF1270" s="221">
        <f>BE1270/PRODUCT($BG$6:BG1269)</f>
        <v>1.0003813101764847</v>
      </c>
      <c r="BG1270" s="16">
        <f t="shared" si="2783"/>
        <v>1.0003814757013476</v>
      </c>
      <c r="BH1270" s="10">
        <f t="shared" si="2784"/>
        <v>13.923863099187805</v>
      </c>
      <c r="BI1270" s="90"/>
      <c r="BJ1270" s="17">
        <f t="shared" si="2767"/>
        <v>47263</v>
      </c>
      <c r="BK1270" s="16">
        <f t="shared" si="2760"/>
        <v>13.959849480164376</v>
      </c>
      <c r="BL1270" s="10">
        <f ca="1">IFERROR(AVERAGE(INDIRECT("BK"&amp;AC1270-Template!$F$10+1):INDIRECT("BK"&amp;AC1270)),0)</f>
        <v>13.977149656458822</v>
      </c>
      <c r="BM1270" s="35"/>
      <c r="BN1270" s="86"/>
      <c r="BO1270" s="35"/>
      <c r="BP1270" s="35"/>
      <c r="BQ1270" s="35"/>
      <c r="BR1270" s="35"/>
      <c r="BS1270" s="35"/>
      <c r="BT1270" s="35"/>
      <c r="BU1270" s="35"/>
      <c r="BV1270" s="35"/>
      <c r="BW1270" s="35"/>
      <c r="BX1270" s="35"/>
      <c r="BY1270" s="35"/>
      <c r="BZ1270" s="35"/>
      <c r="CA1270" s="35"/>
      <c r="CB1270" s="35"/>
      <c r="CC1270" s="35"/>
      <c r="CD1270" s="35"/>
      <c r="CE1270" s="35"/>
      <c r="CF1270" s="35"/>
      <c r="CG1270" s="35"/>
      <c r="CH1270" s="35"/>
    </row>
    <row r="1271" spans="1:86" ht="15.6" x14ac:dyDescent="0.3">
      <c r="A1271" s="35"/>
      <c r="B1271" s="86"/>
      <c r="C1271" s="35"/>
      <c r="D1271" s="35"/>
      <c r="E1271" s="35"/>
      <c r="F1271" s="35"/>
      <c r="G1271" s="35"/>
      <c r="H1271" s="35"/>
      <c r="I1271" s="35"/>
      <c r="J1271" s="35"/>
      <c r="K1271" s="35"/>
      <c r="L1271" s="35"/>
      <c r="M1271" s="35"/>
      <c r="N1271" s="35"/>
      <c r="O1271" s="35"/>
      <c r="P1271" s="35"/>
      <c r="Q1271" s="35"/>
      <c r="R1271" s="35"/>
      <c r="S1271" s="35"/>
      <c r="T1271" s="17">
        <f t="shared" si="2761"/>
        <v>47287</v>
      </c>
      <c r="U1271" s="216">
        <f t="shared" si="2754"/>
        <v>1</v>
      </c>
      <c r="V1271" s="216">
        <f t="shared" si="2761"/>
        <v>1266</v>
      </c>
      <c r="W1271" s="16">
        <f t="shared" si="2768"/>
        <v>3.4684931506849317</v>
      </c>
      <c r="X1271" s="16" t="e">
        <f>IF(Template!$F$7="Linear interpolation",LinInterp($I$5:$I$22,$G$5:$G$22,W1271),CubicSpline($I$5:$I$22,$G$5:$G$22,W1271))</f>
        <v>#VALUE!</v>
      </c>
      <c r="Y1271" s="221" t="e">
        <f t="shared" si="2755"/>
        <v>#VALUE!</v>
      </c>
      <c r="Z1271" s="221" t="e">
        <f>Y1271/PRODUCT($AA$6:AA1270)</f>
        <v>#VALUE!</v>
      </c>
      <c r="AA1271" s="16" t="e">
        <f t="shared" si="2762"/>
        <v>#VALUE!</v>
      </c>
      <c r="AB1271" s="10" t="e">
        <f t="shared" si="2763"/>
        <v>#VALUE!</v>
      </c>
      <c r="AC1271" s="90">
        <f t="shared" si="2756"/>
        <v>1271</v>
      </c>
      <c r="AD1271" s="17">
        <f t="shared" si="2764"/>
        <v>47264</v>
      </c>
      <c r="AE1271" s="16" t="e">
        <f t="shared" si="2757"/>
        <v>#VALUE!</v>
      </c>
      <c r="AF1271" s="10">
        <f ca="1">IFERROR(AVERAGE(INDIRECT("AE"&amp;AC1271-Template!$F$10+1):INDIRECT("AE"&amp;AC1271)),0)</f>
        <v>0</v>
      </c>
      <c r="AG1271" s="35"/>
      <c r="AH1271" s="86"/>
      <c r="AI1271" s="35"/>
      <c r="AJ1271" s="35"/>
      <c r="AK1271" s="35"/>
      <c r="AL1271" s="35"/>
      <c r="AM1271" s="35"/>
      <c r="AN1271" s="35"/>
      <c r="AO1271" s="35"/>
      <c r="AP1271" s="35"/>
      <c r="AQ1271" s="35"/>
      <c r="AR1271" s="35"/>
      <c r="AS1271" s="35"/>
      <c r="AT1271" s="35"/>
      <c r="AU1271" s="35"/>
      <c r="AV1271" s="35"/>
      <c r="AW1271" s="35"/>
      <c r="AX1271" s="35"/>
      <c r="AY1271" s="35"/>
      <c r="AZ1271" s="17">
        <f t="shared" ref="AZ1271" si="2868">AZ1270+1</f>
        <v>47287</v>
      </c>
      <c r="BA1271" s="216">
        <f t="shared" si="2780"/>
        <v>1</v>
      </c>
      <c r="BB1271" s="216">
        <f t="shared" ref="BB1271" si="2869">BB1270+1</f>
        <v>1266</v>
      </c>
      <c r="BC1271" s="16">
        <f t="shared" si="2782"/>
        <v>3.4684931506849317</v>
      </c>
      <c r="BD1271" s="16">
        <f>IF(Template!$F$7="Linear interpolation",LinInterp($AO$5:$AO$18,$AM$5:$AM$18,BC1271),CubicSpline($AO$5:$AO$18,$AM$5:$AM$18,BC1271))</f>
        <v>14.134088248613764</v>
      </c>
      <c r="BE1271" s="221">
        <f t="shared" si="2861"/>
        <v>1.5817754505100419</v>
      </c>
      <c r="BF1271" s="221">
        <f>BE1271/PRODUCT($BG$6:BG1270)</f>
        <v>1.0003811431731975</v>
      </c>
      <c r="BG1271" s="16">
        <f t="shared" si="2783"/>
        <v>1.0003811431731975</v>
      </c>
      <c r="BH1271" s="10">
        <f t="shared" si="2784"/>
        <v>13.911725821708188</v>
      </c>
      <c r="BI1271" s="90"/>
      <c r="BJ1271" s="17">
        <f t="shared" si="2767"/>
        <v>47264</v>
      </c>
      <c r="BK1271" s="16">
        <f t="shared" si="2760"/>
        <v>13.959849480164376</v>
      </c>
      <c r="BL1271" s="10">
        <f ca="1">IFERROR(AVERAGE(INDIRECT("BK"&amp;AC1271-Template!$F$10+1):INDIRECT("BK"&amp;AC1271)),0)</f>
        <v>13.976107755428673</v>
      </c>
      <c r="BM1271" s="35"/>
      <c r="BN1271" s="86"/>
      <c r="BO1271" s="35"/>
      <c r="BP1271" s="35"/>
      <c r="BQ1271" s="35"/>
      <c r="BR1271" s="35"/>
      <c r="BS1271" s="35"/>
      <c r="BT1271" s="35"/>
      <c r="BU1271" s="35"/>
      <c r="BV1271" s="35"/>
      <c r="BW1271" s="35"/>
      <c r="BX1271" s="35"/>
      <c r="BY1271" s="35"/>
      <c r="BZ1271" s="35"/>
      <c r="CA1271" s="35"/>
      <c r="CB1271" s="35"/>
      <c r="CC1271" s="35"/>
      <c r="CD1271" s="35"/>
      <c r="CE1271" s="35"/>
      <c r="CF1271" s="35"/>
      <c r="CG1271" s="35"/>
      <c r="CH1271" s="35"/>
    </row>
    <row r="1272" spans="1:86" ht="15.6" x14ac:dyDescent="0.3">
      <c r="A1272" s="35"/>
      <c r="B1272" s="86"/>
      <c r="C1272" s="35"/>
      <c r="D1272" s="35"/>
      <c r="E1272" s="35"/>
      <c r="F1272" s="35"/>
      <c r="G1272" s="35"/>
      <c r="H1272" s="35"/>
      <c r="I1272" s="35"/>
      <c r="J1272" s="35"/>
      <c r="K1272" s="35"/>
      <c r="L1272" s="35"/>
      <c r="M1272" s="35"/>
      <c r="N1272" s="35"/>
      <c r="O1272" s="35"/>
      <c r="P1272" s="35"/>
      <c r="Q1272" s="35"/>
      <c r="R1272" s="35"/>
      <c r="S1272" s="35"/>
      <c r="T1272" s="17">
        <f t="shared" si="2761"/>
        <v>47288</v>
      </c>
      <c r="U1272" s="216">
        <f t="shared" si="2754"/>
        <v>2</v>
      </c>
      <c r="V1272" s="216">
        <f t="shared" si="2761"/>
        <v>1267</v>
      </c>
      <c r="W1272" s="16">
        <f t="shared" si="2768"/>
        <v>3.4712328767123286</v>
      </c>
      <c r="X1272" s="16" t="e">
        <f>IF(Template!$F$7="Linear interpolation",LinInterp($I$5:$I$22,$G$5:$G$22,W1272),CubicSpline($I$5:$I$22,$G$5:$G$22,W1272))</f>
        <v>#VALUE!</v>
      </c>
      <c r="Y1272" s="221" t="e">
        <f t="shared" si="2755"/>
        <v>#VALUE!</v>
      </c>
      <c r="Z1272" s="221" t="e">
        <f>Y1272/PRODUCT($AA$6:AA1271)</f>
        <v>#VALUE!</v>
      </c>
      <c r="AA1272" s="16" t="e">
        <f t="shared" si="2762"/>
        <v>#VALUE!</v>
      </c>
      <c r="AB1272" s="10" t="e">
        <f t="shared" si="2763"/>
        <v>#VALUE!</v>
      </c>
      <c r="AC1272" s="90">
        <f t="shared" si="2756"/>
        <v>1272</v>
      </c>
      <c r="AD1272" s="17">
        <f t="shared" si="2764"/>
        <v>47265</v>
      </c>
      <c r="AE1272" s="16" t="e">
        <f t="shared" si="2757"/>
        <v>#VALUE!</v>
      </c>
      <c r="AF1272" s="10">
        <f ca="1">IFERROR(AVERAGE(INDIRECT("AE"&amp;AC1272-Template!$F$10+1):INDIRECT("AE"&amp;AC1272)),0)</f>
        <v>0</v>
      </c>
      <c r="AG1272" s="35"/>
      <c r="AH1272" s="86"/>
      <c r="AI1272" s="35"/>
      <c r="AJ1272" s="35"/>
      <c r="AK1272" s="35"/>
      <c r="AL1272" s="35"/>
      <c r="AM1272" s="35"/>
      <c r="AN1272" s="35"/>
      <c r="AO1272" s="35"/>
      <c r="AP1272" s="35"/>
      <c r="AQ1272" s="35"/>
      <c r="AR1272" s="35"/>
      <c r="AS1272" s="35"/>
      <c r="AT1272" s="35"/>
      <c r="AU1272" s="35"/>
      <c r="AV1272" s="35"/>
      <c r="AW1272" s="35"/>
      <c r="AX1272" s="35"/>
      <c r="AY1272" s="35"/>
      <c r="AZ1272" s="17">
        <f t="shared" ref="AZ1272" si="2870">AZ1271+1</f>
        <v>47288</v>
      </c>
      <c r="BA1272" s="216">
        <f t="shared" si="2780"/>
        <v>2</v>
      </c>
      <c r="BB1272" s="216">
        <f t="shared" ref="BB1272" si="2871">BB1271+1</f>
        <v>1267</v>
      </c>
      <c r="BC1272" s="16">
        <f t="shared" si="2782"/>
        <v>3.4712328767123286</v>
      </c>
      <c r="BD1272" s="16">
        <f>IF(Template!$F$7="Linear interpolation",LinInterp($AO$5:$AO$18,$AM$5:$AM$18,BC1272),CubicSpline($AO$5:$AO$18,$AM$5:$AM$18,BC1272))</f>
        <v>14.134712205375147</v>
      </c>
      <c r="BE1272" s="221">
        <f t="shared" si="2861"/>
        <v>1.5823785048507228</v>
      </c>
      <c r="BF1272" s="221">
        <f>BE1272/PRODUCT($BG$6:BG1271)</f>
        <v>1.0003812515490025</v>
      </c>
      <c r="BG1272" s="16">
        <f t="shared" si="2783"/>
        <v>1.0003812515490025</v>
      </c>
      <c r="BH1272" s="10">
        <f t="shared" si="2784"/>
        <v>13.915681538590574</v>
      </c>
      <c r="BI1272" s="90"/>
      <c r="BJ1272" s="17">
        <f t="shared" si="2767"/>
        <v>47265</v>
      </c>
      <c r="BK1272" s="16">
        <f t="shared" si="2760"/>
        <v>13.959849480164376</v>
      </c>
      <c r="BL1272" s="10">
        <f ca="1">IFERROR(AVERAGE(INDIRECT("BK"&amp;AC1272-Template!$F$10+1):INDIRECT("BK"&amp;AC1272)),0)</f>
        <v>13.975090382462959</v>
      </c>
      <c r="BM1272" s="35"/>
      <c r="BN1272" s="86"/>
      <c r="BO1272" s="35"/>
      <c r="BP1272" s="35"/>
      <c r="BQ1272" s="35"/>
      <c r="BR1272" s="35"/>
      <c r="BS1272" s="35"/>
      <c r="BT1272" s="35"/>
      <c r="BU1272" s="35"/>
      <c r="BV1272" s="35"/>
      <c r="BW1272" s="35"/>
      <c r="BX1272" s="35"/>
      <c r="BY1272" s="35"/>
      <c r="BZ1272" s="35"/>
      <c r="CA1272" s="35"/>
      <c r="CB1272" s="35"/>
      <c r="CC1272" s="35"/>
      <c r="CD1272" s="35"/>
      <c r="CE1272" s="35"/>
      <c r="CF1272" s="35"/>
      <c r="CG1272" s="35"/>
      <c r="CH1272" s="35"/>
    </row>
    <row r="1273" spans="1:86" ht="15.6" x14ac:dyDescent="0.3">
      <c r="A1273" s="35"/>
      <c r="B1273" s="86"/>
      <c r="C1273" s="35"/>
      <c r="D1273" s="35"/>
      <c r="E1273" s="35"/>
      <c r="F1273" s="35"/>
      <c r="G1273" s="35"/>
      <c r="H1273" s="35"/>
      <c r="I1273" s="35"/>
      <c r="J1273" s="35"/>
      <c r="K1273" s="35"/>
      <c r="L1273" s="35"/>
      <c r="M1273" s="35"/>
      <c r="N1273" s="35"/>
      <c r="O1273" s="35"/>
      <c r="P1273" s="35"/>
      <c r="Q1273" s="35"/>
      <c r="R1273" s="35"/>
      <c r="S1273" s="35"/>
      <c r="T1273" s="17">
        <f t="shared" si="2761"/>
        <v>47289</v>
      </c>
      <c r="U1273" s="216">
        <f t="shared" si="2754"/>
        <v>3</v>
      </c>
      <c r="V1273" s="216">
        <f t="shared" si="2761"/>
        <v>1268</v>
      </c>
      <c r="W1273" s="16">
        <f t="shared" si="2768"/>
        <v>3.473972602739726</v>
      </c>
      <c r="X1273" s="16" t="e">
        <f>IF(Template!$F$7="Linear interpolation",LinInterp($I$5:$I$22,$G$5:$G$22,W1273),CubicSpline($I$5:$I$22,$G$5:$G$22,W1273))</f>
        <v>#VALUE!</v>
      </c>
      <c r="Y1273" s="221" t="e">
        <f t="shared" si="2755"/>
        <v>#VALUE!</v>
      </c>
      <c r="Z1273" s="221" t="e">
        <f>Y1273/PRODUCT($AA$6:AA1272)</f>
        <v>#VALUE!</v>
      </c>
      <c r="AA1273" s="16" t="e">
        <f t="shared" si="2762"/>
        <v>#VALUE!</v>
      </c>
      <c r="AB1273" s="10" t="e">
        <f t="shared" si="2763"/>
        <v>#VALUE!</v>
      </c>
      <c r="AC1273" s="90">
        <f t="shared" si="2756"/>
        <v>1273</v>
      </c>
      <c r="AD1273" s="17">
        <f t="shared" si="2764"/>
        <v>47266</v>
      </c>
      <c r="AE1273" s="16" t="e">
        <f t="shared" si="2757"/>
        <v>#VALUE!</v>
      </c>
      <c r="AF1273" s="10">
        <f ca="1">IFERROR(AVERAGE(INDIRECT("AE"&amp;AC1273-Template!$F$10+1):INDIRECT("AE"&amp;AC1273)),0)</f>
        <v>0</v>
      </c>
      <c r="AG1273" s="35"/>
      <c r="AH1273" s="86"/>
      <c r="AI1273" s="35"/>
      <c r="AJ1273" s="35"/>
      <c r="AK1273" s="35"/>
      <c r="AL1273" s="35"/>
      <c r="AM1273" s="35"/>
      <c r="AN1273" s="35"/>
      <c r="AO1273" s="35"/>
      <c r="AP1273" s="35"/>
      <c r="AQ1273" s="35"/>
      <c r="AR1273" s="35"/>
      <c r="AS1273" s="35"/>
      <c r="AT1273" s="35"/>
      <c r="AU1273" s="35"/>
      <c r="AV1273" s="35"/>
      <c r="AW1273" s="35"/>
      <c r="AX1273" s="35"/>
      <c r="AY1273" s="35"/>
      <c r="AZ1273" s="17">
        <f t="shared" ref="AZ1273" si="2872">AZ1272+1</f>
        <v>47289</v>
      </c>
      <c r="BA1273" s="216">
        <f t="shared" si="2780"/>
        <v>3</v>
      </c>
      <c r="BB1273" s="216">
        <f t="shared" ref="BB1273" si="2873">BB1272+1</f>
        <v>1268</v>
      </c>
      <c r="BC1273" s="16">
        <f t="shared" si="2782"/>
        <v>3.473972602739726</v>
      </c>
      <c r="BD1273" s="16">
        <f>IF(Template!$F$7="Linear interpolation",LinInterp($AO$5:$AO$18,$AM$5:$AM$18,BC1273),CubicSpline($AO$5:$AO$18,$AM$5:$AM$18,BC1273))</f>
        <v>14.135333280082133</v>
      </c>
      <c r="BE1273" s="221">
        <f t="shared" si="2861"/>
        <v>1.582981697498999</v>
      </c>
      <c r="BF1273" s="221">
        <f>BE1273/PRODUCT($BG$6:BG1272)</f>
        <v>1.0003811936565286</v>
      </c>
      <c r="BG1273" s="16">
        <f t="shared" si="2783"/>
        <v>1.0003811936565286</v>
      </c>
      <c r="BH1273" s="10">
        <f t="shared" si="2784"/>
        <v>13.913568463292281</v>
      </c>
      <c r="BI1273" s="90"/>
      <c r="BJ1273" s="17">
        <f t="shared" si="2767"/>
        <v>47266</v>
      </c>
      <c r="BK1273" s="16">
        <f t="shared" si="2760"/>
        <v>13.951027824235185</v>
      </c>
      <c r="BL1273" s="10">
        <f ca="1">IFERROR(AVERAGE(INDIRECT("BK"&amp;AC1273-Template!$F$10+1):INDIRECT("BK"&amp;AC1273)),0)</f>
        <v>13.973778954299606</v>
      </c>
      <c r="BM1273" s="35"/>
      <c r="BN1273" s="86"/>
      <c r="BO1273" s="35"/>
      <c r="BP1273" s="35"/>
      <c r="BQ1273" s="35"/>
      <c r="BR1273" s="35"/>
      <c r="BS1273" s="35"/>
      <c r="BT1273" s="35"/>
      <c r="BU1273" s="35"/>
      <c r="BV1273" s="35"/>
      <c r="BW1273" s="35"/>
      <c r="BX1273" s="35"/>
      <c r="BY1273" s="35"/>
      <c r="BZ1273" s="35"/>
      <c r="CA1273" s="35"/>
      <c r="CB1273" s="35"/>
      <c r="CC1273" s="35"/>
      <c r="CD1273" s="35"/>
      <c r="CE1273" s="35"/>
      <c r="CF1273" s="35"/>
      <c r="CG1273" s="35"/>
      <c r="CH1273" s="35"/>
    </row>
    <row r="1274" spans="1:86" ht="15.6" x14ac:dyDescent="0.3">
      <c r="A1274" s="35"/>
      <c r="B1274" s="86"/>
      <c r="C1274" s="35"/>
      <c r="D1274" s="35"/>
      <c r="E1274" s="35"/>
      <c r="F1274" s="35"/>
      <c r="G1274" s="35"/>
      <c r="H1274" s="35"/>
      <c r="I1274" s="35"/>
      <c r="J1274" s="35"/>
      <c r="K1274" s="35"/>
      <c r="L1274" s="35"/>
      <c r="M1274" s="35"/>
      <c r="N1274" s="35"/>
      <c r="O1274" s="35"/>
      <c r="P1274" s="35"/>
      <c r="Q1274" s="35"/>
      <c r="R1274" s="35"/>
      <c r="S1274" s="35"/>
      <c r="T1274" s="17">
        <f t="shared" si="2761"/>
        <v>47290</v>
      </c>
      <c r="U1274" s="216">
        <f t="shared" si="2754"/>
        <v>4</v>
      </c>
      <c r="V1274" s="216">
        <f t="shared" si="2761"/>
        <v>1269</v>
      </c>
      <c r="W1274" s="16">
        <f t="shared" si="2768"/>
        <v>3.4767123287671233</v>
      </c>
      <c r="X1274" s="16" t="e">
        <f>IF(Template!$F$7="Linear interpolation",LinInterp($I$5:$I$22,$G$5:$G$22,W1274),CubicSpline($I$5:$I$22,$G$5:$G$22,W1274))</f>
        <v>#VALUE!</v>
      </c>
      <c r="Y1274" s="221" t="e">
        <f t="shared" si="2755"/>
        <v>#VALUE!</v>
      </c>
      <c r="Z1274" s="221" t="e">
        <f>Y1274/PRODUCT($AA$6:AA1273)</f>
        <v>#VALUE!</v>
      </c>
      <c r="AA1274" s="16" t="e">
        <f t="shared" si="2762"/>
        <v>#VALUE!</v>
      </c>
      <c r="AB1274" s="10" t="e">
        <f t="shared" si="2763"/>
        <v>#VALUE!</v>
      </c>
      <c r="AC1274" s="90">
        <f t="shared" si="2756"/>
        <v>1274</v>
      </c>
      <c r="AD1274" s="17">
        <f t="shared" si="2764"/>
        <v>47267</v>
      </c>
      <c r="AE1274" s="16" t="e">
        <f t="shared" si="2757"/>
        <v>#VALUE!</v>
      </c>
      <c r="AF1274" s="10">
        <f ca="1">IFERROR(AVERAGE(INDIRECT("AE"&amp;AC1274-Template!$F$10+1):INDIRECT("AE"&amp;AC1274)),0)</f>
        <v>0</v>
      </c>
      <c r="AG1274" s="35"/>
      <c r="AH1274" s="86"/>
      <c r="AI1274" s="35"/>
      <c r="AJ1274" s="35"/>
      <c r="AK1274" s="35"/>
      <c r="AL1274" s="35"/>
      <c r="AM1274" s="35"/>
      <c r="AN1274" s="35"/>
      <c r="AO1274" s="35"/>
      <c r="AP1274" s="35"/>
      <c r="AQ1274" s="35"/>
      <c r="AR1274" s="35"/>
      <c r="AS1274" s="35"/>
      <c r="AT1274" s="35"/>
      <c r="AU1274" s="35"/>
      <c r="AV1274" s="35"/>
      <c r="AW1274" s="35"/>
      <c r="AX1274" s="35"/>
      <c r="AY1274" s="35"/>
      <c r="AZ1274" s="17">
        <f t="shared" ref="AZ1274" si="2874">AZ1273+1</f>
        <v>47290</v>
      </c>
      <c r="BA1274" s="216">
        <f t="shared" si="2780"/>
        <v>4</v>
      </c>
      <c r="BB1274" s="216">
        <f t="shared" ref="BB1274" si="2875">BB1273+1</f>
        <v>1269</v>
      </c>
      <c r="BC1274" s="16">
        <f t="shared" si="2782"/>
        <v>3.4767123287671233</v>
      </c>
      <c r="BD1274" s="16">
        <f>IF(Template!$F$7="Linear interpolation",LinInterp($AO$5:$AO$18,$AM$5:$AM$18,BC1274),CubicSpline($AO$5:$AO$18,$AM$5:$AM$18,BC1274))</f>
        <v>14.13595145505662</v>
      </c>
      <c r="BE1274" s="221">
        <f t="shared" si="2861"/>
        <v>1.5835850272582292</v>
      </c>
      <c r="BF1274" s="221">
        <f>BE1274/PRODUCT($BG$6:BG1273)</f>
        <v>1.0003811350189225</v>
      </c>
      <c r="BG1274" s="16">
        <f t="shared" si="2783"/>
        <v>1.0003811350189225</v>
      </c>
      <c r="BH1274" s="10">
        <f t="shared" si="2784"/>
        <v>13.911428190669483</v>
      </c>
      <c r="BI1274" s="90"/>
      <c r="BJ1274" s="17">
        <f t="shared" si="2767"/>
        <v>47267</v>
      </c>
      <c r="BK1274" s="16">
        <f t="shared" si="2760"/>
        <v>13.953882644618275</v>
      </c>
      <c r="BL1274" s="10">
        <f ca="1">IFERROR(AVERAGE(INDIRECT("BK"&amp;AC1274-Template!$F$10+1):INDIRECT("BK"&amp;AC1274)),0)</f>
        <v>13.972562686815689</v>
      </c>
      <c r="BM1274" s="35"/>
      <c r="BN1274" s="86"/>
      <c r="BO1274" s="35"/>
      <c r="BP1274" s="35"/>
      <c r="BQ1274" s="35"/>
      <c r="BR1274" s="35"/>
      <c r="BS1274" s="35"/>
      <c r="BT1274" s="35"/>
      <c r="BU1274" s="35"/>
      <c r="BV1274" s="35"/>
      <c r="BW1274" s="35"/>
      <c r="BX1274" s="35"/>
      <c r="BY1274" s="35"/>
      <c r="BZ1274" s="35"/>
      <c r="CA1274" s="35"/>
      <c r="CB1274" s="35"/>
      <c r="CC1274" s="35"/>
      <c r="CD1274" s="35"/>
      <c r="CE1274" s="35"/>
      <c r="CF1274" s="35"/>
      <c r="CG1274" s="35"/>
      <c r="CH1274" s="35"/>
    </row>
    <row r="1275" spans="1:86" ht="15.6" x14ac:dyDescent="0.3">
      <c r="A1275" s="35"/>
      <c r="B1275" s="86"/>
      <c r="C1275" s="35"/>
      <c r="D1275" s="35"/>
      <c r="E1275" s="35"/>
      <c r="F1275" s="35"/>
      <c r="G1275" s="35"/>
      <c r="H1275" s="35"/>
      <c r="I1275" s="35"/>
      <c r="J1275" s="35"/>
      <c r="K1275" s="35"/>
      <c r="L1275" s="35"/>
      <c r="M1275" s="35"/>
      <c r="N1275" s="35"/>
      <c r="O1275" s="35"/>
      <c r="P1275" s="35"/>
      <c r="Q1275" s="35"/>
      <c r="R1275" s="35"/>
      <c r="S1275" s="35"/>
      <c r="T1275" s="17">
        <f t="shared" si="2761"/>
        <v>47291</v>
      </c>
      <c r="U1275" s="216">
        <f t="shared" si="2754"/>
        <v>5</v>
      </c>
      <c r="V1275" s="216">
        <f t="shared" si="2761"/>
        <v>1270</v>
      </c>
      <c r="W1275" s="16">
        <f t="shared" si="2768"/>
        <v>3.4794520547945207</v>
      </c>
      <c r="X1275" s="16" t="e">
        <f>IF(Template!$F$7="Linear interpolation",LinInterp($I$5:$I$22,$G$5:$G$22,W1275),CubicSpline($I$5:$I$22,$G$5:$G$22,W1275))</f>
        <v>#VALUE!</v>
      </c>
      <c r="Y1275" s="221" t="e">
        <f t="shared" si="2755"/>
        <v>#VALUE!</v>
      </c>
      <c r="Z1275" s="221" t="e">
        <f>Y1275/PRODUCT($AA$6:AA1274)</f>
        <v>#VALUE!</v>
      </c>
      <c r="AA1275" s="16" t="e">
        <f t="shared" si="2762"/>
        <v>#VALUE!</v>
      </c>
      <c r="AB1275" s="10" t="e">
        <f t="shared" si="2763"/>
        <v>#VALUE!</v>
      </c>
      <c r="AC1275" s="90">
        <f t="shared" si="2756"/>
        <v>1275</v>
      </c>
      <c r="AD1275" s="17">
        <f t="shared" si="2764"/>
        <v>47268</v>
      </c>
      <c r="AE1275" s="16" t="e">
        <f t="shared" si="2757"/>
        <v>#VALUE!</v>
      </c>
      <c r="AF1275" s="10">
        <f ca="1">IFERROR(AVERAGE(INDIRECT("AE"&amp;AC1275-Template!$F$10+1):INDIRECT("AE"&amp;AC1275)),0)</f>
        <v>0</v>
      </c>
      <c r="AG1275" s="35"/>
      <c r="AH1275" s="86"/>
      <c r="AI1275" s="35"/>
      <c r="AJ1275" s="35"/>
      <c r="AK1275" s="35"/>
      <c r="AL1275" s="35"/>
      <c r="AM1275" s="35"/>
      <c r="AN1275" s="35"/>
      <c r="AO1275" s="35"/>
      <c r="AP1275" s="35"/>
      <c r="AQ1275" s="35"/>
      <c r="AR1275" s="35"/>
      <c r="AS1275" s="35"/>
      <c r="AT1275" s="35"/>
      <c r="AU1275" s="35"/>
      <c r="AV1275" s="35"/>
      <c r="AW1275" s="35"/>
      <c r="AX1275" s="35"/>
      <c r="AY1275" s="35"/>
      <c r="AZ1275" s="17">
        <f t="shared" ref="AZ1275" si="2876">AZ1274+1</f>
        <v>47291</v>
      </c>
      <c r="BA1275" s="216">
        <f t="shared" si="2780"/>
        <v>5</v>
      </c>
      <c r="BB1275" s="216">
        <f t="shared" ref="BB1275" si="2877">BB1274+1</f>
        <v>1270</v>
      </c>
      <c r="BC1275" s="16">
        <f t="shared" si="2782"/>
        <v>3.4794520547945207</v>
      </c>
      <c r="BD1275" s="16">
        <f>IF(Template!$F$7="Linear interpolation",LinInterp($AO$5:$AO$18,$AM$5:$AM$18,BC1275),CubicSpline($AO$5:$AO$18,$AM$5:$AM$18,BC1275))</f>
        <v>14.136566712620494</v>
      </c>
      <c r="BE1275" s="221">
        <f t="shared" si="2861"/>
        <v>1.584188492927272</v>
      </c>
      <c r="BF1275" s="221">
        <f>BE1275/PRODUCT($BG$6:BG1274)</f>
        <v>1.0003810756344973</v>
      </c>
      <c r="BG1275" s="16">
        <f t="shared" si="2783"/>
        <v>1.0003810756344973</v>
      </c>
      <c r="BH1275" s="10">
        <f t="shared" si="2784"/>
        <v>13.909260659151323</v>
      </c>
      <c r="BI1275" s="90"/>
      <c r="BJ1275" s="17">
        <f t="shared" si="2767"/>
        <v>47268</v>
      </c>
      <c r="BK1275" s="16">
        <f t="shared" si="2760"/>
        <v>13.952326483450017</v>
      </c>
      <c r="BL1275" s="10">
        <f ca="1">IFERROR(AVERAGE(INDIRECT("BK"&amp;AC1275-Template!$F$10+1):INDIRECT("BK"&amp;AC1275)),0)</f>
        <v>13.971449683997671</v>
      </c>
      <c r="BM1275" s="35"/>
      <c r="BN1275" s="86"/>
      <c r="BO1275" s="35"/>
      <c r="BP1275" s="35"/>
      <c r="BQ1275" s="35"/>
      <c r="BR1275" s="35"/>
      <c r="BS1275" s="35"/>
      <c r="BT1275" s="35"/>
      <c r="BU1275" s="35"/>
      <c r="BV1275" s="35"/>
      <c r="BW1275" s="35"/>
      <c r="BX1275" s="35"/>
      <c r="BY1275" s="35"/>
      <c r="BZ1275" s="35"/>
      <c r="CA1275" s="35"/>
      <c r="CB1275" s="35"/>
      <c r="CC1275" s="35"/>
      <c r="CD1275" s="35"/>
      <c r="CE1275" s="35"/>
      <c r="CF1275" s="35"/>
      <c r="CG1275" s="35"/>
      <c r="CH1275" s="35"/>
    </row>
    <row r="1276" spans="1:86" ht="15.6" x14ac:dyDescent="0.3">
      <c r="A1276" s="35"/>
      <c r="B1276" s="86"/>
      <c r="C1276" s="35"/>
      <c r="D1276" s="35"/>
      <c r="E1276" s="35"/>
      <c r="F1276" s="35"/>
      <c r="G1276" s="35"/>
      <c r="H1276" s="35"/>
      <c r="I1276" s="35"/>
      <c r="J1276" s="35"/>
      <c r="K1276" s="35"/>
      <c r="L1276" s="35"/>
      <c r="M1276" s="35"/>
      <c r="N1276" s="35"/>
      <c r="O1276" s="35"/>
      <c r="P1276" s="35"/>
      <c r="Q1276" s="35"/>
      <c r="R1276" s="35"/>
      <c r="S1276" s="35"/>
      <c r="T1276" s="17">
        <f t="shared" si="2761"/>
        <v>47292</v>
      </c>
      <c r="U1276" s="216">
        <f t="shared" si="2754"/>
        <v>6</v>
      </c>
      <c r="V1276" s="216">
        <f t="shared" si="2761"/>
        <v>1271</v>
      </c>
      <c r="W1276" s="16">
        <f t="shared" si="2768"/>
        <v>3.4821917808219176</v>
      </c>
      <c r="X1276" s="16" t="e">
        <f>IF(Template!$F$7="Linear interpolation",LinInterp($I$5:$I$22,$G$5:$G$22,W1276),CubicSpline($I$5:$I$22,$G$5:$G$22,W1276))</f>
        <v>#VALUE!</v>
      </c>
      <c r="Y1276" s="221" t="e">
        <f t="shared" si="2755"/>
        <v>#VALUE!</v>
      </c>
      <c r="Z1276" s="221" t="e">
        <f>Y1276/PRODUCT($AA$6:AA1275)</f>
        <v>#VALUE!</v>
      </c>
      <c r="AA1276" s="16" t="e">
        <f t="shared" si="2762"/>
        <v>#VALUE!</v>
      </c>
      <c r="AB1276" s="10" t="e">
        <f t="shared" si="2763"/>
        <v>#VALUE!</v>
      </c>
      <c r="AC1276" s="90">
        <f t="shared" si="2756"/>
        <v>1276</v>
      </c>
      <c r="AD1276" s="17">
        <f t="shared" si="2764"/>
        <v>47269</v>
      </c>
      <c r="AE1276" s="16" t="e">
        <f t="shared" si="2757"/>
        <v>#VALUE!</v>
      </c>
      <c r="AF1276" s="10">
        <f ca="1">IFERROR(AVERAGE(INDIRECT("AE"&amp;AC1276-Template!$F$10+1):INDIRECT("AE"&amp;AC1276)),0)</f>
        <v>0</v>
      </c>
      <c r="AG1276" s="35"/>
      <c r="AH1276" s="86"/>
      <c r="AI1276" s="35"/>
      <c r="AJ1276" s="35"/>
      <c r="AK1276" s="35"/>
      <c r="AL1276" s="35"/>
      <c r="AM1276" s="35"/>
      <c r="AN1276" s="35"/>
      <c r="AO1276" s="35"/>
      <c r="AP1276" s="35"/>
      <c r="AQ1276" s="35"/>
      <c r="AR1276" s="35"/>
      <c r="AS1276" s="35"/>
      <c r="AT1276" s="35"/>
      <c r="AU1276" s="35"/>
      <c r="AV1276" s="35"/>
      <c r="AW1276" s="35"/>
      <c r="AX1276" s="35"/>
      <c r="AY1276" s="35"/>
      <c r="AZ1276" s="17">
        <f t="shared" ref="AZ1276" si="2878">AZ1275+1</f>
        <v>47292</v>
      </c>
      <c r="BA1276" s="216">
        <f t="shared" si="2780"/>
        <v>6</v>
      </c>
      <c r="BB1276" s="216">
        <f t="shared" ref="BB1276" si="2879">BB1275+1</f>
        <v>1271</v>
      </c>
      <c r="BC1276" s="16">
        <f t="shared" si="2782"/>
        <v>3.4821917808219176</v>
      </c>
      <c r="BD1276" s="16">
        <f>IF(Template!$F$7="Linear interpolation",LinInterp($AO$5:$AO$18,$AM$5:$AM$18,BC1276),CubicSpline($AO$5:$AO$18,$AM$5:$AM$18,BC1276))</f>
        <v>14.137179035095651</v>
      </c>
      <c r="BE1276" s="221">
        <f t="shared" si="2861"/>
        <v>1.5847920933004762</v>
      </c>
      <c r="BF1276" s="221">
        <f>BE1276/PRODUCT($BG$6:BG1275)</f>
        <v>1.0003810155015638</v>
      </c>
      <c r="BG1276" s="16">
        <f t="shared" si="2783"/>
        <v>1.0003810756344973</v>
      </c>
      <c r="BH1276" s="10">
        <f t="shared" si="2784"/>
        <v>13.909260659151323</v>
      </c>
      <c r="BI1276" s="90"/>
      <c r="BJ1276" s="17">
        <f t="shared" si="2767"/>
        <v>47269</v>
      </c>
      <c r="BK1276" s="16">
        <f t="shared" si="2760"/>
        <v>13.950744418310013</v>
      </c>
      <c r="BL1276" s="10">
        <f ca="1">IFERROR(AVERAGE(INDIRECT("BK"&amp;AC1276-Template!$F$10+1):INDIRECT("BK"&amp;AC1276)),0)</f>
        <v>13.970234899799554</v>
      </c>
      <c r="BM1276" s="35"/>
      <c r="BN1276" s="86"/>
      <c r="BO1276" s="35"/>
      <c r="BP1276" s="35"/>
      <c r="BQ1276" s="35"/>
      <c r="BR1276" s="35"/>
      <c r="BS1276" s="35"/>
      <c r="BT1276" s="35"/>
      <c r="BU1276" s="35"/>
      <c r="BV1276" s="35"/>
      <c r="BW1276" s="35"/>
      <c r="BX1276" s="35"/>
      <c r="BY1276" s="35"/>
      <c r="BZ1276" s="35"/>
      <c r="CA1276" s="35"/>
      <c r="CB1276" s="35"/>
      <c r="CC1276" s="35"/>
      <c r="CD1276" s="35"/>
      <c r="CE1276" s="35"/>
      <c r="CF1276" s="35"/>
      <c r="CG1276" s="35"/>
      <c r="CH1276" s="35"/>
    </row>
    <row r="1277" spans="1:86" ht="15.6" x14ac:dyDescent="0.3">
      <c r="A1277" s="35"/>
      <c r="B1277" s="86"/>
      <c r="C1277" s="35"/>
      <c r="D1277" s="35"/>
      <c r="E1277" s="35"/>
      <c r="F1277" s="35"/>
      <c r="G1277" s="35"/>
      <c r="H1277" s="35"/>
      <c r="I1277" s="35"/>
      <c r="J1277" s="35"/>
      <c r="K1277" s="35"/>
      <c r="L1277" s="35"/>
      <c r="M1277" s="35"/>
      <c r="N1277" s="35"/>
      <c r="O1277" s="35"/>
      <c r="P1277" s="35"/>
      <c r="Q1277" s="35"/>
      <c r="R1277" s="35"/>
      <c r="S1277" s="35"/>
      <c r="T1277" s="17">
        <f t="shared" si="2761"/>
        <v>47293</v>
      </c>
      <c r="U1277" s="216">
        <f t="shared" si="2754"/>
        <v>7</v>
      </c>
      <c r="V1277" s="216">
        <f t="shared" si="2761"/>
        <v>1272</v>
      </c>
      <c r="W1277" s="16">
        <f t="shared" si="2768"/>
        <v>3.484931506849315</v>
      </c>
      <c r="X1277" s="16" t="e">
        <f>IF(Template!$F$7="Linear interpolation",LinInterp($I$5:$I$22,$G$5:$G$22,W1277),CubicSpline($I$5:$I$22,$G$5:$G$22,W1277))</f>
        <v>#VALUE!</v>
      </c>
      <c r="Y1277" s="221" t="e">
        <f t="shared" si="2755"/>
        <v>#VALUE!</v>
      </c>
      <c r="Z1277" s="221" t="e">
        <f>Y1277/PRODUCT($AA$6:AA1276)</f>
        <v>#VALUE!</v>
      </c>
      <c r="AA1277" s="16" t="e">
        <f t="shared" si="2762"/>
        <v>#VALUE!</v>
      </c>
      <c r="AB1277" s="10" t="e">
        <f t="shared" si="2763"/>
        <v>#VALUE!</v>
      </c>
      <c r="AC1277" s="90">
        <f t="shared" si="2756"/>
        <v>1277</v>
      </c>
      <c r="AD1277" s="17">
        <f t="shared" si="2764"/>
        <v>47270</v>
      </c>
      <c r="AE1277" s="16" t="e">
        <f t="shared" si="2757"/>
        <v>#VALUE!</v>
      </c>
      <c r="AF1277" s="10">
        <f ca="1">IFERROR(AVERAGE(INDIRECT("AE"&amp;AC1277-Template!$F$10+1):INDIRECT("AE"&amp;AC1277)),0)</f>
        <v>0</v>
      </c>
      <c r="AG1277" s="35"/>
      <c r="AH1277" s="86"/>
      <c r="AI1277" s="35"/>
      <c r="AJ1277" s="35"/>
      <c r="AK1277" s="35"/>
      <c r="AL1277" s="35"/>
      <c r="AM1277" s="35"/>
      <c r="AN1277" s="35"/>
      <c r="AO1277" s="35"/>
      <c r="AP1277" s="35"/>
      <c r="AQ1277" s="35"/>
      <c r="AR1277" s="35"/>
      <c r="AS1277" s="35"/>
      <c r="AT1277" s="35"/>
      <c r="AU1277" s="35"/>
      <c r="AV1277" s="35"/>
      <c r="AW1277" s="35"/>
      <c r="AX1277" s="35"/>
      <c r="AY1277" s="35"/>
      <c r="AZ1277" s="17">
        <f t="shared" ref="AZ1277" si="2880">AZ1276+1</f>
        <v>47293</v>
      </c>
      <c r="BA1277" s="216">
        <f t="shared" si="2780"/>
        <v>7</v>
      </c>
      <c r="BB1277" s="216">
        <f t="shared" ref="BB1277" si="2881">BB1276+1</f>
        <v>1272</v>
      </c>
      <c r="BC1277" s="16">
        <f t="shared" si="2782"/>
        <v>3.484931506849315</v>
      </c>
      <c r="BD1277" s="16">
        <f>IF(Template!$F$7="Linear interpolation",LinInterp($AO$5:$AO$18,$AM$5:$AM$18,BC1277),CubicSpline($AO$5:$AO$18,$AM$5:$AM$18,BC1277))</f>
        <v>14.137788404803979</v>
      </c>
      <c r="BE1277" s="221">
        <f t="shared" si="2861"/>
        <v>1.5853958271676729</v>
      </c>
      <c r="BF1277" s="221">
        <f>BE1277/PRODUCT($BG$6:BG1276)</f>
        <v>1.0003808944855053</v>
      </c>
      <c r="BG1277" s="16">
        <f t="shared" si="2783"/>
        <v>1.0003810756344973</v>
      </c>
      <c r="BH1277" s="10">
        <f t="shared" si="2784"/>
        <v>13.909260659151323</v>
      </c>
      <c r="BI1277" s="90"/>
      <c r="BJ1277" s="17">
        <f t="shared" si="2767"/>
        <v>47270</v>
      </c>
      <c r="BK1277" s="16">
        <f t="shared" si="2760"/>
        <v>13.949136387651716</v>
      </c>
      <c r="BL1277" s="10">
        <f ca="1">IFERROR(AVERAGE(INDIRECT("BK"&amp;AC1277-Template!$F$10+1):INDIRECT("BK"&amp;AC1277)),0)</f>
        <v>13.968995042175766</v>
      </c>
      <c r="BM1277" s="35"/>
      <c r="BN1277" s="86"/>
      <c r="BO1277" s="35"/>
      <c r="BP1277" s="35"/>
      <c r="BQ1277" s="35"/>
      <c r="BR1277" s="35"/>
      <c r="BS1277" s="35"/>
      <c r="BT1277" s="35"/>
      <c r="BU1277" s="35"/>
      <c r="BV1277" s="35"/>
      <c r="BW1277" s="35"/>
      <c r="BX1277" s="35"/>
      <c r="BY1277" s="35"/>
      <c r="BZ1277" s="35"/>
      <c r="CA1277" s="35"/>
      <c r="CB1277" s="35"/>
      <c r="CC1277" s="35"/>
      <c r="CD1277" s="35"/>
      <c r="CE1277" s="35"/>
      <c r="CF1277" s="35"/>
      <c r="CG1277" s="35"/>
      <c r="CH1277" s="35"/>
    </row>
    <row r="1278" spans="1:86" ht="15.6" x14ac:dyDescent="0.3">
      <c r="A1278" s="35"/>
      <c r="B1278" s="86"/>
      <c r="C1278" s="35"/>
      <c r="D1278" s="35"/>
      <c r="E1278" s="35"/>
      <c r="F1278" s="35"/>
      <c r="G1278" s="35"/>
      <c r="H1278" s="35"/>
      <c r="I1278" s="35"/>
      <c r="J1278" s="35"/>
      <c r="K1278" s="35"/>
      <c r="L1278" s="35"/>
      <c r="M1278" s="35"/>
      <c r="N1278" s="35"/>
      <c r="O1278" s="35"/>
      <c r="P1278" s="35"/>
      <c r="Q1278" s="35"/>
      <c r="R1278" s="35"/>
      <c r="S1278" s="35"/>
      <c r="T1278" s="17">
        <f t="shared" si="2761"/>
        <v>47294</v>
      </c>
      <c r="U1278" s="216">
        <f t="shared" si="2754"/>
        <v>1</v>
      </c>
      <c r="V1278" s="216">
        <f t="shared" si="2761"/>
        <v>1273</v>
      </c>
      <c r="W1278" s="16">
        <f t="shared" si="2768"/>
        <v>3.4876712328767123</v>
      </c>
      <c r="X1278" s="16" t="e">
        <f>IF(Template!$F$7="Linear interpolation",LinInterp($I$5:$I$22,$G$5:$G$22,W1278),CubicSpline($I$5:$I$22,$G$5:$G$22,W1278))</f>
        <v>#VALUE!</v>
      </c>
      <c r="Y1278" s="221" t="e">
        <f t="shared" si="2755"/>
        <v>#VALUE!</v>
      </c>
      <c r="Z1278" s="221" t="e">
        <f>Y1278/PRODUCT($AA$6:AA1277)</f>
        <v>#VALUE!</v>
      </c>
      <c r="AA1278" s="16" t="e">
        <f t="shared" si="2762"/>
        <v>#VALUE!</v>
      </c>
      <c r="AB1278" s="10" t="e">
        <f t="shared" si="2763"/>
        <v>#VALUE!</v>
      </c>
      <c r="AC1278" s="90">
        <f t="shared" si="2756"/>
        <v>1278</v>
      </c>
      <c r="AD1278" s="17">
        <f t="shared" si="2764"/>
        <v>47271</v>
      </c>
      <c r="AE1278" s="16" t="e">
        <f t="shared" si="2757"/>
        <v>#VALUE!</v>
      </c>
      <c r="AF1278" s="10">
        <f ca="1">IFERROR(AVERAGE(INDIRECT("AE"&amp;AC1278-Template!$F$10+1):INDIRECT("AE"&amp;AC1278)),0)</f>
        <v>0</v>
      </c>
      <c r="AG1278" s="35"/>
      <c r="AH1278" s="86"/>
      <c r="AI1278" s="35"/>
      <c r="AJ1278" s="35"/>
      <c r="AK1278" s="35"/>
      <c r="AL1278" s="35"/>
      <c r="AM1278" s="35"/>
      <c r="AN1278" s="35"/>
      <c r="AO1278" s="35"/>
      <c r="AP1278" s="35"/>
      <c r="AQ1278" s="35"/>
      <c r="AR1278" s="35"/>
      <c r="AS1278" s="35"/>
      <c r="AT1278" s="35"/>
      <c r="AU1278" s="35"/>
      <c r="AV1278" s="35"/>
      <c r="AW1278" s="35"/>
      <c r="AX1278" s="35"/>
      <c r="AY1278" s="35"/>
      <c r="AZ1278" s="17">
        <f t="shared" ref="AZ1278" si="2882">AZ1277+1</f>
        <v>47294</v>
      </c>
      <c r="BA1278" s="216">
        <f t="shared" si="2780"/>
        <v>1</v>
      </c>
      <c r="BB1278" s="216">
        <f t="shared" ref="BB1278" si="2883">BB1277+1</f>
        <v>1273</v>
      </c>
      <c r="BC1278" s="16">
        <f t="shared" si="2782"/>
        <v>3.4876712328767123</v>
      </c>
      <c r="BD1278" s="16">
        <f>IF(Template!$F$7="Linear interpolation",LinInterp($AO$5:$AO$18,$AM$5:$AM$18,BC1278),CubicSpline($AO$5:$AO$18,$AM$5:$AM$18,BC1278))</f>
        <v>14.138394804067369</v>
      </c>
      <c r="BE1278" s="221">
        <f t="shared" si="2861"/>
        <v>1.5859996933141769</v>
      </c>
      <c r="BF1278" s="221">
        <f>BE1278/PRODUCT($BG$6:BG1277)</f>
        <v>1.0003807118344563</v>
      </c>
      <c r="BG1278" s="16">
        <f t="shared" si="2783"/>
        <v>1.0003807118344563</v>
      </c>
      <c r="BH1278" s="10">
        <f t="shared" si="2784"/>
        <v>13.895981957655511</v>
      </c>
      <c r="BI1278" s="90"/>
      <c r="BJ1278" s="17">
        <f t="shared" si="2767"/>
        <v>47271</v>
      </c>
      <c r="BK1278" s="16">
        <f t="shared" si="2760"/>
        <v>13.949136387651716</v>
      </c>
      <c r="BL1278" s="10">
        <f ca="1">IFERROR(AVERAGE(INDIRECT("BK"&amp;AC1278-Template!$F$10+1):INDIRECT("BK"&amp;AC1278)),0)</f>
        <v>13.967784518204304</v>
      </c>
      <c r="BM1278" s="35"/>
      <c r="BN1278" s="86"/>
      <c r="BO1278" s="35"/>
      <c r="BP1278" s="35"/>
      <c r="BQ1278" s="35"/>
      <c r="BR1278" s="35"/>
      <c r="BS1278" s="35"/>
      <c r="BT1278" s="35"/>
      <c r="BU1278" s="35"/>
      <c r="BV1278" s="35"/>
      <c r="BW1278" s="35"/>
      <c r="BX1278" s="35"/>
      <c r="BY1278" s="35"/>
      <c r="BZ1278" s="35"/>
      <c r="CA1278" s="35"/>
      <c r="CB1278" s="35"/>
      <c r="CC1278" s="35"/>
      <c r="CD1278" s="35"/>
      <c r="CE1278" s="35"/>
      <c r="CF1278" s="35"/>
      <c r="CG1278" s="35"/>
      <c r="CH1278" s="35"/>
    </row>
    <row r="1279" spans="1:86" ht="15.6" x14ac:dyDescent="0.3">
      <c r="A1279" s="35"/>
      <c r="B1279" s="86"/>
      <c r="C1279" s="35"/>
      <c r="D1279" s="35"/>
      <c r="E1279" s="35"/>
      <c r="F1279" s="35"/>
      <c r="G1279" s="35"/>
      <c r="H1279" s="35"/>
      <c r="I1279" s="35"/>
      <c r="J1279" s="35"/>
      <c r="K1279" s="35"/>
      <c r="L1279" s="35"/>
      <c r="M1279" s="35"/>
      <c r="N1279" s="35"/>
      <c r="O1279" s="35"/>
      <c r="P1279" s="35"/>
      <c r="Q1279" s="35"/>
      <c r="R1279" s="35"/>
      <c r="S1279" s="35"/>
      <c r="T1279" s="17">
        <f t="shared" si="2761"/>
        <v>47295</v>
      </c>
      <c r="U1279" s="216">
        <f t="shared" si="2754"/>
        <v>2</v>
      </c>
      <c r="V1279" s="216">
        <f t="shared" si="2761"/>
        <v>1274</v>
      </c>
      <c r="W1279" s="16">
        <f t="shared" si="2768"/>
        <v>3.4904109589041097</v>
      </c>
      <c r="X1279" s="16" t="e">
        <f>IF(Template!$F$7="Linear interpolation",LinInterp($I$5:$I$22,$G$5:$G$22,W1279),CubicSpline($I$5:$I$22,$G$5:$G$22,W1279))</f>
        <v>#VALUE!</v>
      </c>
      <c r="Y1279" s="221" t="e">
        <f t="shared" si="2755"/>
        <v>#VALUE!</v>
      </c>
      <c r="Z1279" s="221" t="e">
        <f>Y1279/PRODUCT($AA$6:AA1278)</f>
        <v>#VALUE!</v>
      </c>
      <c r="AA1279" s="16" t="e">
        <f t="shared" si="2762"/>
        <v>#VALUE!</v>
      </c>
      <c r="AB1279" s="10" t="e">
        <f t="shared" si="2763"/>
        <v>#VALUE!</v>
      </c>
      <c r="AC1279" s="90">
        <f t="shared" si="2756"/>
        <v>1279</v>
      </c>
      <c r="AD1279" s="17">
        <f t="shared" si="2764"/>
        <v>47272</v>
      </c>
      <c r="AE1279" s="16" t="e">
        <f t="shared" si="2757"/>
        <v>#VALUE!</v>
      </c>
      <c r="AF1279" s="10">
        <f ca="1">IFERROR(AVERAGE(INDIRECT("AE"&amp;AC1279-Template!$F$10+1):INDIRECT("AE"&amp;AC1279)),0)</f>
        <v>0</v>
      </c>
      <c r="AG1279" s="35"/>
      <c r="AH1279" s="86"/>
      <c r="AI1279" s="35"/>
      <c r="AJ1279" s="35"/>
      <c r="AK1279" s="35"/>
      <c r="AL1279" s="35"/>
      <c r="AM1279" s="35"/>
      <c r="AN1279" s="35"/>
      <c r="AO1279" s="35"/>
      <c r="AP1279" s="35"/>
      <c r="AQ1279" s="35"/>
      <c r="AR1279" s="35"/>
      <c r="AS1279" s="35"/>
      <c r="AT1279" s="35"/>
      <c r="AU1279" s="35"/>
      <c r="AV1279" s="35"/>
      <c r="AW1279" s="35"/>
      <c r="AX1279" s="35"/>
      <c r="AY1279" s="35"/>
      <c r="AZ1279" s="17">
        <f t="shared" ref="AZ1279" si="2884">AZ1278+1</f>
        <v>47295</v>
      </c>
      <c r="BA1279" s="216">
        <f t="shared" si="2780"/>
        <v>2</v>
      </c>
      <c r="BB1279" s="216">
        <f t="shared" ref="BB1279" si="2885">BB1278+1</f>
        <v>1274</v>
      </c>
      <c r="BC1279" s="16">
        <f t="shared" si="2782"/>
        <v>3.4904109589041097</v>
      </c>
      <c r="BD1279" s="16">
        <f>IF(Template!$F$7="Linear interpolation",LinInterp($AO$5:$AO$18,$AM$5:$AM$18,BC1279),CubicSpline($AO$5:$AO$18,$AM$5:$AM$18,BC1279))</f>
        <v>14.138998215207714</v>
      </c>
      <c r="BE1279" s="221">
        <f t="shared" si="2861"/>
        <v>1.5866036905207703</v>
      </c>
      <c r="BF1279" s="221">
        <f>BE1279/PRODUCT($BG$6:BG1278)</f>
        <v>1.0003808305948225</v>
      </c>
      <c r="BG1279" s="16">
        <f t="shared" si="2783"/>
        <v>1.0003808305948225</v>
      </c>
      <c r="BH1279" s="10">
        <f t="shared" si="2784"/>
        <v>13.900316711022098</v>
      </c>
      <c r="BI1279" s="90"/>
      <c r="BJ1279" s="17">
        <f t="shared" si="2767"/>
        <v>47272</v>
      </c>
      <c r="BK1279" s="16">
        <f t="shared" si="2760"/>
        <v>13.949136387651716</v>
      </c>
      <c r="BL1279" s="10">
        <f ca="1">IFERROR(AVERAGE(INDIRECT("BK"&amp;AC1279-Template!$F$10+1):INDIRECT("BK"&amp;AC1279)),0)</f>
        <v>13.966604135989259</v>
      </c>
      <c r="BM1279" s="35"/>
      <c r="BN1279" s="86"/>
      <c r="BO1279" s="35"/>
      <c r="BP1279" s="35"/>
      <c r="BQ1279" s="35"/>
      <c r="BR1279" s="35"/>
      <c r="BS1279" s="35"/>
      <c r="BT1279" s="35"/>
      <c r="BU1279" s="35"/>
      <c r="BV1279" s="35"/>
      <c r="BW1279" s="35"/>
      <c r="BX1279" s="35"/>
      <c r="BY1279" s="35"/>
      <c r="BZ1279" s="35"/>
      <c r="CA1279" s="35"/>
      <c r="CB1279" s="35"/>
      <c r="CC1279" s="35"/>
      <c r="CD1279" s="35"/>
      <c r="CE1279" s="35"/>
      <c r="CF1279" s="35"/>
      <c r="CG1279" s="35"/>
      <c r="CH1279" s="35"/>
    </row>
    <row r="1280" spans="1:86" ht="15.6" x14ac:dyDescent="0.3">
      <c r="A1280" s="35"/>
      <c r="B1280" s="86"/>
      <c r="C1280" s="35"/>
      <c r="D1280" s="35"/>
      <c r="E1280" s="35"/>
      <c r="F1280" s="35"/>
      <c r="G1280" s="35"/>
      <c r="H1280" s="35"/>
      <c r="I1280" s="35"/>
      <c r="J1280" s="35"/>
      <c r="K1280" s="35"/>
      <c r="L1280" s="35"/>
      <c r="M1280" s="35"/>
      <c r="N1280" s="35"/>
      <c r="O1280" s="35"/>
      <c r="P1280" s="35"/>
      <c r="Q1280" s="35"/>
      <c r="R1280" s="35"/>
      <c r="S1280" s="35"/>
      <c r="T1280" s="17">
        <f t="shared" si="2761"/>
        <v>47296</v>
      </c>
      <c r="U1280" s="216">
        <f t="shared" si="2754"/>
        <v>3</v>
      </c>
      <c r="V1280" s="216">
        <f t="shared" si="2761"/>
        <v>1275</v>
      </c>
      <c r="W1280" s="16">
        <f t="shared" si="2768"/>
        <v>3.493150684931507</v>
      </c>
      <c r="X1280" s="16" t="e">
        <f>IF(Template!$F$7="Linear interpolation",LinInterp($I$5:$I$22,$G$5:$G$22,W1280),CubicSpline($I$5:$I$22,$G$5:$G$22,W1280))</f>
        <v>#VALUE!</v>
      </c>
      <c r="Y1280" s="221" t="e">
        <f t="shared" si="2755"/>
        <v>#VALUE!</v>
      </c>
      <c r="Z1280" s="221" t="e">
        <f>Y1280/PRODUCT($AA$6:AA1279)</f>
        <v>#VALUE!</v>
      </c>
      <c r="AA1280" s="16" t="e">
        <f t="shared" si="2762"/>
        <v>#VALUE!</v>
      </c>
      <c r="AB1280" s="10" t="e">
        <f t="shared" si="2763"/>
        <v>#VALUE!</v>
      </c>
      <c r="AC1280" s="90">
        <f t="shared" si="2756"/>
        <v>1280</v>
      </c>
      <c r="AD1280" s="17">
        <f t="shared" si="2764"/>
        <v>47273</v>
      </c>
      <c r="AE1280" s="16" t="e">
        <f t="shared" si="2757"/>
        <v>#VALUE!</v>
      </c>
      <c r="AF1280" s="10">
        <f ca="1">IFERROR(AVERAGE(INDIRECT("AE"&amp;AC1280-Template!$F$10+1):INDIRECT("AE"&amp;AC1280)),0)</f>
        <v>0</v>
      </c>
      <c r="AG1280" s="35"/>
      <c r="AH1280" s="86"/>
      <c r="AI1280" s="35"/>
      <c r="AJ1280" s="35"/>
      <c r="AK1280" s="35"/>
      <c r="AL1280" s="35"/>
      <c r="AM1280" s="35"/>
      <c r="AN1280" s="35"/>
      <c r="AO1280" s="35"/>
      <c r="AP1280" s="35"/>
      <c r="AQ1280" s="35"/>
      <c r="AR1280" s="35"/>
      <c r="AS1280" s="35"/>
      <c r="AT1280" s="35"/>
      <c r="AU1280" s="35"/>
      <c r="AV1280" s="35"/>
      <c r="AW1280" s="35"/>
      <c r="AX1280" s="35"/>
      <c r="AY1280" s="35"/>
      <c r="AZ1280" s="17">
        <f t="shared" ref="AZ1280" si="2886">AZ1279+1</f>
        <v>47296</v>
      </c>
      <c r="BA1280" s="216">
        <f t="shared" si="2780"/>
        <v>3</v>
      </c>
      <c r="BB1280" s="216">
        <f t="shared" ref="BB1280" si="2887">BB1279+1</f>
        <v>1275</v>
      </c>
      <c r="BC1280" s="16">
        <f t="shared" si="2782"/>
        <v>3.493150684931507</v>
      </c>
      <c r="BD1280" s="16">
        <f>IF(Template!$F$7="Linear interpolation",LinInterp($AO$5:$AO$18,$AM$5:$AM$18,BC1280),CubicSpline($AO$5:$AO$18,$AM$5:$AM$18,BC1280))</f>
        <v>14.139598620546904</v>
      </c>
      <c r="BE1280" s="221">
        <f t="shared" si="2861"/>
        <v>1.5872078175637034</v>
      </c>
      <c r="BF1280" s="221">
        <f>BE1280/PRODUCT($BG$6:BG1279)</f>
        <v>1.0003807674509662</v>
      </c>
      <c r="BG1280" s="16">
        <f t="shared" si="2783"/>
        <v>1.0003807674509662</v>
      </c>
      <c r="BH1280" s="10">
        <f t="shared" si="2784"/>
        <v>13.898011960264745</v>
      </c>
      <c r="BI1280" s="90"/>
      <c r="BJ1280" s="17">
        <f t="shared" si="2767"/>
        <v>47273</v>
      </c>
      <c r="BK1280" s="16">
        <f t="shared" si="2760"/>
        <v>13.939227625515361</v>
      </c>
      <c r="BL1280" s="10">
        <f ca="1">IFERROR(AVERAGE(INDIRECT("BK"&amp;AC1280-Template!$F$10+1):INDIRECT("BK"&amp;AC1280)),0)</f>
        <v>13.965093461703001</v>
      </c>
      <c r="BM1280" s="35"/>
      <c r="BN1280" s="86"/>
      <c r="BO1280" s="35"/>
      <c r="BP1280" s="35"/>
      <c r="BQ1280" s="35"/>
      <c r="BR1280" s="35"/>
      <c r="BS1280" s="35"/>
      <c r="BT1280" s="35"/>
      <c r="BU1280" s="35"/>
      <c r="BV1280" s="35"/>
      <c r="BW1280" s="35"/>
      <c r="BX1280" s="35"/>
      <c r="BY1280" s="35"/>
      <c r="BZ1280" s="35"/>
      <c r="CA1280" s="35"/>
      <c r="CB1280" s="35"/>
      <c r="CC1280" s="35"/>
      <c r="CD1280" s="35"/>
      <c r="CE1280" s="35"/>
      <c r="CF1280" s="35"/>
      <c r="CG1280" s="35"/>
      <c r="CH1280" s="35"/>
    </row>
    <row r="1281" spans="1:86" ht="15.6" x14ac:dyDescent="0.3">
      <c r="A1281" s="35"/>
      <c r="B1281" s="86"/>
      <c r="C1281" s="35"/>
      <c r="D1281" s="35"/>
      <c r="E1281" s="35"/>
      <c r="F1281" s="35"/>
      <c r="G1281" s="35"/>
      <c r="H1281" s="35"/>
      <c r="I1281" s="35"/>
      <c r="J1281" s="35"/>
      <c r="K1281" s="35"/>
      <c r="L1281" s="35"/>
      <c r="M1281" s="35"/>
      <c r="N1281" s="35"/>
      <c r="O1281" s="35"/>
      <c r="P1281" s="35"/>
      <c r="Q1281" s="35"/>
      <c r="R1281" s="35"/>
      <c r="S1281" s="35"/>
      <c r="T1281" s="17">
        <f t="shared" si="2761"/>
        <v>47297</v>
      </c>
      <c r="U1281" s="216">
        <f t="shared" si="2754"/>
        <v>4</v>
      </c>
      <c r="V1281" s="216">
        <f t="shared" si="2761"/>
        <v>1276</v>
      </c>
      <c r="W1281" s="16">
        <f t="shared" si="2768"/>
        <v>3.495890410958904</v>
      </c>
      <c r="X1281" s="16" t="e">
        <f>IF(Template!$F$7="Linear interpolation",LinInterp($I$5:$I$22,$G$5:$G$22,W1281),CubicSpline($I$5:$I$22,$G$5:$G$22,W1281))</f>
        <v>#VALUE!</v>
      </c>
      <c r="Y1281" s="221" t="e">
        <f t="shared" si="2755"/>
        <v>#VALUE!</v>
      </c>
      <c r="Z1281" s="221" t="e">
        <f>Y1281/PRODUCT($AA$6:AA1280)</f>
        <v>#VALUE!</v>
      </c>
      <c r="AA1281" s="16" t="e">
        <f t="shared" si="2762"/>
        <v>#VALUE!</v>
      </c>
      <c r="AB1281" s="10" t="e">
        <f t="shared" si="2763"/>
        <v>#VALUE!</v>
      </c>
      <c r="AC1281" s="90">
        <f t="shared" si="2756"/>
        <v>1281</v>
      </c>
      <c r="AD1281" s="17">
        <f t="shared" si="2764"/>
        <v>47274</v>
      </c>
      <c r="AE1281" s="16" t="e">
        <f t="shared" si="2757"/>
        <v>#VALUE!</v>
      </c>
      <c r="AF1281" s="10">
        <f ca="1">IFERROR(AVERAGE(INDIRECT("AE"&amp;AC1281-Template!$F$10+1):INDIRECT("AE"&amp;AC1281)),0)</f>
        <v>0</v>
      </c>
      <c r="AG1281" s="35"/>
      <c r="AH1281" s="86"/>
      <c r="AI1281" s="35"/>
      <c r="AJ1281" s="35"/>
      <c r="AK1281" s="35"/>
      <c r="AL1281" s="35"/>
      <c r="AM1281" s="35"/>
      <c r="AN1281" s="35"/>
      <c r="AO1281" s="35"/>
      <c r="AP1281" s="35"/>
      <c r="AQ1281" s="35"/>
      <c r="AR1281" s="35"/>
      <c r="AS1281" s="35"/>
      <c r="AT1281" s="35"/>
      <c r="AU1281" s="35"/>
      <c r="AV1281" s="35"/>
      <c r="AW1281" s="35"/>
      <c r="AX1281" s="35"/>
      <c r="AY1281" s="35"/>
      <c r="AZ1281" s="17">
        <f t="shared" ref="AZ1281" si="2888">AZ1280+1</f>
        <v>47297</v>
      </c>
      <c r="BA1281" s="216">
        <f t="shared" si="2780"/>
        <v>4</v>
      </c>
      <c r="BB1281" s="216">
        <f t="shared" ref="BB1281" si="2889">BB1280+1</f>
        <v>1276</v>
      </c>
      <c r="BC1281" s="16">
        <f t="shared" si="2782"/>
        <v>3.495890410958904</v>
      </c>
      <c r="BD1281" s="16">
        <f>IF(Template!$F$7="Linear interpolation",LinInterp($AO$5:$AO$18,$AM$5:$AM$18,BC1281),CubicSpline($AO$5:$AO$18,$AM$5:$AM$18,BC1281))</f>
        <v>14.14019600240683</v>
      </c>
      <c r="BE1281" s="221">
        <f t="shared" si="2861"/>
        <v>1.5878120732146879</v>
      </c>
      <c r="BF1281" s="221">
        <f>BE1281/PRODUCT($BG$6:BG1280)</f>
        <v>1.0003807035501575</v>
      </c>
      <c r="BG1281" s="16">
        <f t="shared" si="2783"/>
        <v>1.0003807035501575</v>
      </c>
      <c r="BH1281" s="10">
        <f t="shared" si="2784"/>
        <v>13.895679580749221</v>
      </c>
      <c r="BI1281" s="90"/>
      <c r="BJ1281" s="17">
        <f t="shared" si="2767"/>
        <v>47274</v>
      </c>
      <c r="BK1281" s="16">
        <f t="shared" si="2760"/>
        <v>13.942443378288761</v>
      </c>
      <c r="BL1281" s="10">
        <f ca="1">IFERROR(AVERAGE(INDIRECT("BK"&amp;AC1281-Template!$F$10+1):INDIRECT("BK"&amp;AC1281)),0)</f>
        <v>13.963689979175857</v>
      </c>
      <c r="BM1281" s="35"/>
      <c r="BN1281" s="86"/>
      <c r="BO1281" s="35"/>
      <c r="BP1281" s="35"/>
      <c r="BQ1281" s="35"/>
      <c r="BR1281" s="35"/>
      <c r="BS1281" s="35"/>
      <c r="BT1281" s="35"/>
      <c r="BU1281" s="35"/>
      <c r="BV1281" s="35"/>
      <c r="BW1281" s="35"/>
      <c r="BX1281" s="35"/>
      <c r="BY1281" s="35"/>
      <c r="BZ1281" s="35"/>
      <c r="CA1281" s="35"/>
      <c r="CB1281" s="35"/>
      <c r="CC1281" s="35"/>
      <c r="CD1281" s="35"/>
      <c r="CE1281" s="35"/>
      <c r="CF1281" s="35"/>
      <c r="CG1281" s="35"/>
      <c r="CH1281" s="35"/>
    </row>
    <row r="1282" spans="1:86" ht="15.6" x14ac:dyDescent="0.3">
      <c r="A1282" s="35"/>
      <c r="B1282" s="86"/>
      <c r="C1282" s="35"/>
      <c r="D1282" s="35"/>
      <c r="E1282" s="35"/>
      <c r="F1282" s="35"/>
      <c r="G1282" s="35"/>
      <c r="H1282" s="35"/>
      <c r="I1282" s="35"/>
      <c r="J1282" s="35"/>
      <c r="K1282" s="35"/>
      <c r="L1282" s="35"/>
      <c r="M1282" s="35"/>
      <c r="N1282" s="35"/>
      <c r="O1282" s="35"/>
      <c r="P1282" s="35"/>
      <c r="Q1282" s="35"/>
      <c r="R1282" s="35"/>
      <c r="S1282" s="35"/>
      <c r="T1282" s="17">
        <f t="shared" si="2761"/>
        <v>47298</v>
      </c>
      <c r="U1282" s="216">
        <f t="shared" si="2754"/>
        <v>5</v>
      </c>
      <c r="V1282" s="216">
        <f t="shared" si="2761"/>
        <v>1277</v>
      </c>
      <c r="W1282" s="16">
        <f t="shared" si="2768"/>
        <v>3.4986301369863013</v>
      </c>
      <c r="X1282" s="16" t="e">
        <f>IF(Template!$F$7="Linear interpolation",LinInterp($I$5:$I$22,$G$5:$G$22,W1282),CubicSpline($I$5:$I$22,$G$5:$G$22,W1282))</f>
        <v>#VALUE!</v>
      </c>
      <c r="Y1282" s="221" t="e">
        <f t="shared" si="2755"/>
        <v>#VALUE!</v>
      </c>
      <c r="Z1282" s="221" t="e">
        <f>Y1282/PRODUCT($AA$6:AA1281)</f>
        <v>#VALUE!</v>
      </c>
      <c r="AA1282" s="16" t="e">
        <f t="shared" si="2762"/>
        <v>#VALUE!</v>
      </c>
      <c r="AB1282" s="10" t="e">
        <f t="shared" si="2763"/>
        <v>#VALUE!</v>
      </c>
      <c r="AC1282" s="90">
        <f t="shared" si="2756"/>
        <v>1282</v>
      </c>
      <c r="AD1282" s="17">
        <f t="shared" si="2764"/>
        <v>47275</v>
      </c>
      <c r="AE1282" s="16" t="e">
        <f t="shared" si="2757"/>
        <v>#VALUE!</v>
      </c>
      <c r="AF1282" s="10">
        <f ca="1">IFERROR(AVERAGE(INDIRECT("AE"&amp;AC1282-Template!$F$10+1):INDIRECT("AE"&amp;AC1282)),0)</f>
        <v>0</v>
      </c>
      <c r="AG1282" s="35"/>
      <c r="AH1282" s="86"/>
      <c r="AI1282" s="35"/>
      <c r="AJ1282" s="35"/>
      <c r="AK1282" s="35"/>
      <c r="AL1282" s="35"/>
      <c r="AM1282" s="35"/>
      <c r="AN1282" s="35"/>
      <c r="AO1282" s="35"/>
      <c r="AP1282" s="35"/>
      <c r="AQ1282" s="35"/>
      <c r="AR1282" s="35"/>
      <c r="AS1282" s="35"/>
      <c r="AT1282" s="35"/>
      <c r="AU1282" s="35"/>
      <c r="AV1282" s="35"/>
      <c r="AW1282" s="35"/>
      <c r="AX1282" s="35"/>
      <c r="AY1282" s="35"/>
      <c r="AZ1282" s="17">
        <f t="shared" ref="AZ1282" si="2890">AZ1281+1</f>
        <v>47298</v>
      </c>
      <c r="BA1282" s="216">
        <f t="shared" si="2780"/>
        <v>5</v>
      </c>
      <c r="BB1282" s="216">
        <f t="shared" ref="BB1282" si="2891">BB1281+1</f>
        <v>1277</v>
      </c>
      <c r="BC1282" s="16">
        <f t="shared" si="2782"/>
        <v>3.4986301369863013</v>
      </c>
      <c r="BD1282" s="16">
        <f>IF(Template!$F$7="Linear interpolation",LinInterp($AO$5:$AO$18,$AM$5:$AM$18,BC1282),CubicSpline($AO$5:$AO$18,$AM$5:$AM$18,BC1282))</f>
        <v>14.140790343109384</v>
      </c>
      <c r="BE1282" s="221">
        <f t="shared" si="2861"/>
        <v>1.5884164562408847</v>
      </c>
      <c r="BF1282" s="221">
        <f>BE1282/PRODUCT($BG$6:BG1281)</f>
        <v>1.0003806388907053</v>
      </c>
      <c r="BG1282" s="16">
        <f t="shared" si="2783"/>
        <v>1.0003806388907053</v>
      </c>
      <c r="BH1282" s="10">
        <f t="shared" si="2784"/>
        <v>13.893319510742575</v>
      </c>
      <c r="BI1282" s="90"/>
      <c r="BJ1282" s="17">
        <f t="shared" si="2767"/>
        <v>47275</v>
      </c>
      <c r="BK1282" s="16">
        <f t="shared" si="2760"/>
        <v>13.940704596500431</v>
      </c>
      <c r="BL1282" s="10">
        <f ca="1">IFERROR(AVERAGE(INDIRECT("BK"&amp;AC1282-Template!$F$10+1):INDIRECT("BK"&amp;AC1282)),0)</f>
        <v>13.962417499560095</v>
      </c>
      <c r="BM1282" s="35"/>
      <c r="BN1282" s="86"/>
      <c r="BO1282" s="35"/>
      <c r="BP1282" s="35"/>
      <c r="BQ1282" s="35"/>
      <c r="BR1282" s="35"/>
      <c r="BS1282" s="35"/>
      <c r="BT1282" s="35"/>
      <c r="BU1282" s="35"/>
      <c r="BV1282" s="35"/>
      <c r="BW1282" s="35"/>
      <c r="BX1282" s="35"/>
      <c r="BY1282" s="35"/>
      <c r="BZ1282" s="35"/>
      <c r="CA1282" s="35"/>
      <c r="CB1282" s="35"/>
      <c r="CC1282" s="35"/>
      <c r="CD1282" s="35"/>
      <c r="CE1282" s="35"/>
      <c r="CF1282" s="35"/>
      <c r="CG1282" s="35"/>
      <c r="CH1282" s="35"/>
    </row>
    <row r="1283" spans="1:86" ht="15.6" x14ac:dyDescent="0.3">
      <c r="A1283" s="35"/>
      <c r="B1283" s="86"/>
      <c r="C1283" s="35"/>
      <c r="D1283" s="35"/>
      <c r="E1283" s="35"/>
      <c r="F1283" s="35"/>
      <c r="G1283" s="35"/>
      <c r="H1283" s="35"/>
      <c r="I1283" s="35"/>
      <c r="J1283" s="35"/>
      <c r="K1283" s="35"/>
      <c r="L1283" s="35"/>
      <c r="M1283" s="35"/>
      <c r="N1283" s="35"/>
      <c r="O1283" s="35"/>
      <c r="P1283" s="35"/>
      <c r="Q1283" s="35"/>
      <c r="R1283" s="35"/>
      <c r="S1283" s="35"/>
      <c r="T1283" s="17">
        <f t="shared" si="2761"/>
        <v>47299</v>
      </c>
      <c r="U1283" s="216">
        <f t="shared" si="2754"/>
        <v>6</v>
      </c>
      <c r="V1283" s="216">
        <f t="shared" si="2761"/>
        <v>1278</v>
      </c>
      <c r="W1283" s="16">
        <f t="shared" si="2768"/>
        <v>3.5013698630136987</v>
      </c>
      <c r="X1283" s="16" t="e">
        <f>IF(Template!$F$7="Linear interpolation",LinInterp($I$5:$I$22,$G$5:$G$22,W1283),CubicSpline($I$5:$I$22,$G$5:$G$22,W1283))</f>
        <v>#VALUE!</v>
      </c>
      <c r="Y1283" s="221" t="e">
        <f t="shared" si="2755"/>
        <v>#VALUE!</v>
      </c>
      <c r="Z1283" s="221" t="e">
        <f>Y1283/PRODUCT($AA$6:AA1282)</f>
        <v>#VALUE!</v>
      </c>
      <c r="AA1283" s="16" t="e">
        <f t="shared" si="2762"/>
        <v>#VALUE!</v>
      </c>
      <c r="AB1283" s="10" t="e">
        <f t="shared" si="2763"/>
        <v>#VALUE!</v>
      </c>
      <c r="AC1283" s="90">
        <f t="shared" si="2756"/>
        <v>1283</v>
      </c>
      <c r="AD1283" s="17">
        <f t="shared" si="2764"/>
        <v>47276</v>
      </c>
      <c r="AE1283" s="16" t="e">
        <f t="shared" si="2757"/>
        <v>#VALUE!</v>
      </c>
      <c r="AF1283" s="10">
        <f ca="1">IFERROR(AVERAGE(INDIRECT("AE"&amp;AC1283-Template!$F$10+1):INDIRECT("AE"&amp;AC1283)),0)</f>
        <v>0</v>
      </c>
      <c r="AG1283" s="35"/>
      <c r="AH1283" s="86"/>
      <c r="AI1283" s="35"/>
      <c r="AJ1283" s="35"/>
      <c r="AK1283" s="35"/>
      <c r="AL1283" s="35"/>
      <c r="AM1283" s="35"/>
      <c r="AN1283" s="35"/>
      <c r="AO1283" s="35"/>
      <c r="AP1283" s="35"/>
      <c r="AQ1283" s="35"/>
      <c r="AR1283" s="35"/>
      <c r="AS1283" s="35"/>
      <c r="AT1283" s="35"/>
      <c r="AU1283" s="35"/>
      <c r="AV1283" s="35"/>
      <c r="AW1283" s="35"/>
      <c r="AX1283" s="35"/>
      <c r="AY1283" s="35"/>
      <c r="AZ1283" s="17">
        <f t="shared" ref="AZ1283" si="2892">AZ1282+1</f>
        <v>47299</v>
      </c>
      <c r="BA1283" s="216">
        <f t="shared" si="2780"/>
        <v>6</v>
      </c>
      <c r="BB1283" s="216">
        <f t="shared" ref="BB1283" si="2893">BB1282+1</f>
        <v>1278</v>
      </c>
      <c r="BC1283" s="16">
        <f t="shared" si="2782"/>
        <v>3.5013698630136987</v>
      </c>
      <c r="BD1283" s="16">
        <f>IF(Template!$F$7="Linear interpolation",LinInterp($AO$5:$AO$18,$AM$5:$AM$18,BC1283),CubicSpline($AO$5:$AO$18,$AM$5:$AM$18,BC1283))</f>
        <v>14.141381624976457</v>
      </c>
      <c r="BE1283" s="221">
        <f t="shared" si="2861"/>
        <v>1.5890209654049072</v>
      </c>
      <c r="BF1283" s="221">
        <f>BE1283/PRODUCT($BG$6:BG1282)</f>
        <v>1.000380573470923</v>
      </c>
      <c r="BG1283" s="16">
        <f t="shared" si="2783"/>
        <v>1.0003806388907053</v>
      </c>
      <c r="BH1283" s="10">
        <f t="shared" si="2784"/>
        <v>13.893319510742575</v>
      </c>
      <c r="BI1283" s="90"/>
      <c r="BJ1283" s="17">
        <f t="shared" si="2767"/>
        <v>47276</v>
      </c>
      <c r="BK1283" s="16">
        <f t="shared" si="2760"/>
        <v>13.938939479768653</v>
      </c>
      <c r="BL1283" s="10">
        <f ca="1">IFERROR(AVERAGE(INDIRECT("BK"&amp;AC1283-Template!$F$10+1):INDIRECT("BK"&amp;AC1283)),0)</f>
        <v>13.961025909468104</v>
      </c>
      <c r="BM1283" s="35"/>
      <c r="BN1283" s="86"/>
      <c r="BO1283" s="35"/>
      <c r="BP1283" s="35"/>
      <c r="BQ1283" s="35"/>
      <c r="BR1283" s="35"/>
      <c r="BS1283" s="35"/>
      <c r="BT1283" s="35"/>
      <c r="BU1283" s="35"/>
      <c r="BV1283" s="35"/>
      <c r="BW1283" s="35"/>
      <c r="BX1283" s="35"/>
      <c r="BY1283" s="35"/>
      <c r="BZ1283" s="35"/>
      <c r="CA1283" s="35"/>
      <c r="CB1283" s="35"/>
      <c r="CC1283" s="35"/>
      <c r="CD1283" s="35"/>
      <c r="CE1283" s="35"/>
      <c r="CF1283" s="35"/>
      <c r="CG1283" s="35"/>
      <c r="CH1283" s="35"/>
    </row>
    <row r="1284" spans="1:86" ht="15.6" x14ac:dyDescent="0.3">
      <c r="A1284" s="35"/>
      <c r="B1284" s="86"/>
      <c r="C1284" s="35"/>
      <c r="D1284" s="35"/>
      <c r="E1284" s="35"/>
      <c r="F1284" s="35"/>
      <c r="G1284" s="35"/>
      <c r="H1284" s="35"/>
      <c r="I1284" s="35"/>
      <c r="J1284" s="35"/>
      <c r="K1284" s="35"/>
      <c r="L1284" s="35"/>
      <c r="M1284" s="35"/>
      <c r="N1284" s="35"/>
      <c r="O1284" s="35"/>
      <c r="P1284" s="35"/>
      <c r="Q1284" s="35"/>
      <c r="R1284" s="35"/>
      <c r="S1284" s="35"/>
      <c r="T1284" s="17">
        <f t="shared" si="2761"/>
        <v>47300</v>
      </c>
      <c r="U1284" s="216">
        <f t="shared" si="2754"/>
        <v>7</v>
      </c>
      <c r="V1284" s="216">
        <f t="shared" si="2761"/>
        <v>1279</v>
      </c>
      <c r="W1284" s="16">
        <f t="shared" si="2768"/>
        <v>3.504109589041096</v>
      </c>
      <c r="X1284" s="16" t="e">
        <f>IF(Template!$F$7="Linear interpolation",LinInterp($I$5:$I$22,$G$5:$G$22,W1284),CubicSpline($I$5:$I$22,$G$5:$G$22,W1284))</f>
        <v>#VALUE!</v>
      </c>
      <c r="Y1284" s="221" t="e">
        <f t="shared" si="2755"/>
        <v>#VALUE!</v>
      </c>
      <c r="Z1284" s="221" t="e">
        <f>Y1284/PRODUCT($AA$6:AA1283)</f>
        <v>#VALUE!</v>
      </c>
      <c r="AA1284" s="16" t="e">
        <f t="shared" si="2762"/>
        <v>#VALUE!</v>
      </c>
      <c r="AB1284" s="10" t="e">
        <f t="shared" si="2763"/>
        <v>#VALUE!</v>
      </c>
      <c r="AC1284" s="90">
        <f t="shared" si="2756"/>
        <v>1284</v>
      </c>
      <c r="AD1284" s="17">
        <f t="shared" si="2764"/>
        <v>47277</v>
      </c>
      <c r="AE1284" s="16" t="e">
        <f t="shared" si="2757"/>
        <v>#VALUE!</v>
      </c>
      <c r="AF1284" s="10">
        <f ca="1">IFERROR(AVERAGE(INDIRECT("AE"&amp;AC1284-Template!$F$10+1):INDIRECT("AE"&amp;AC1284)),0)</f>
        <v>0</v>
      </c>
      <c r="AG1284" s="35"/>
      <c r="AH1284" s="86"/>
      <c r="AI1284" s="35"/>
      <c r="AJ1284" s="35"/>
      <c r="AK1284" s="35"/>
      <c r="AL1284" s="35"/>
      <c r="AM1284" s="35"/>
      <c r="AN1284" s="35"/>
      <c r="AO1284" s="35"/>
      <c r="AP1284" s="35"/>
      <c r="AQ1284" s="35"/>
      <c r="AR1284" s="35"/>
      <c r="AS1284" s="35"/>
      <c r="AT1284" s="35"/>
      <c r="AU1284" s="35"/>
      <c r="AV1284" s="35"/>
      <c r="AW1284" s="35"/>
      <c r="AX1284" s="35"/>
      <c r="AY1284" s="35"/>
      <c r="AZ1284" s="17">
        <f t="shared" ref="AZ1284" si="2894">AZ1283+1</f>
        <v>47300</v>
      </c>
      <c r="BA1284" s="216">
        <f t="shared" si="2780"/>
        <v>7</v>
      </c>
      <c r="BB1284" s="216">
        <f t="shared" ref="BB1284" si="2895">BB1283+1</f>
        <v>1279</v>
      </c>
      <c r="BC1284" s="16">
        <f t="shared" si="2782"/>
        <v>3.504109589041096</v>
      </c>
      <c r="BD1284" s="16">
        <f>IF(Template!$F$7="Linear interpolation",LinInterp($AO$5:$AO$18,$AM$5:$AM$18,BC1284),CubicSpline($AO$5:$AO$18,$AM$5:$AM$18,BC1284))</f>
        <v>14.141969830329939</v>
      </c>
      <c r="BE1284" s="221">
        <f t="shared" si="2861"/>
        <v>1.5896255994648034</v>
      </c>
      <c r="BF1284" s="221">
        <f>BE1284/PRODUCT($BG$6:BG1283)</f>
        <v>1.0003804418693432</v>
      </c>
      <c r="BG1284" s="16">
        <f t="shared" si="2783"/>
        <v>1.0003806388907053</v>
      </c>
      <c r="BH1284" s="10">
        <f t="shared" si="2784"/>
        <v>13.893319510742575</v>
      </c>
      <c r="BI1284" s="90"/>
      <c r="BJ1284" s="17">
        <f t="shared" si="2767"/>
        <v>47277</v>
      </c>
      <c r="BK1284" s="16">
        <f t="shared" si="2760"/>
        <v>13.937147966595509</v>
      </c>
      <c r="BL1284" s="10">
        <f ca="1">IFERROR(AVERAGE(INDIRECT("BK"&amp;AC1284-Template!$F$10+1):INDIRECT("BK"&amp;AC1284)),0)</f>
        <v>13.959608815288879</v>
      </c>
      <c r="BM1284" s="35"/>
      <c r="BN1284" s="86"/>
      <c r="BO1284" s="35"/>
      <c r="BP1284" s="35"/>
      <c r="BQ1284" s="35"/>
      <c r="BR1284" s="35"/>
      <c r="BS1284" s="35"/>
      <c r="BT1284" s="35"/>
      <c r="BU1284" s="35"/>
      <c r="BV1284" s="35"/>
      <c r="BW1284" s="35"/>
      <c r="BX1284" s="35"/>
      <c r="BY1284" s="35"/>
      <c r="BZ1284" s="35"/>
      <c r="CA1284" s="35"/>
      <c r="CB1284" s="35"/>
      <c r="CC1284" s="35"/>
      <c r="CD1284" s="35"/>
      <c r="CE1284" s="35"/>
      <c r="CF1284" s="35"/>
      <c r="CG1284" s="35"/>
      <c r="CH1284" s="35"/>
    </row>
    <row r="1285" spans="1:86" ht="15.6" x14ac:dyDescent="0.3">
      <c r="A1285" s="35"/>
      <c r="B1285" s="86"/>
      <c r="C1285" s="35"/>
      <c r="D1285" s="35"/>
      <c r="E1285" s="35"/>
      <c r="F1285" s="35"/>
      <c r="G1285" s="35"/>
      <c r="H1285" s="35"/>
      <c r="I1285" s="35"/>
      <c r="J1285" s="35"/>
      <c r="K1285" s="35"/>
      <c r="L1285" s="35"/>
      <c r="M1285" s="35"/>
      <c r="N1285" s="35"/>
      <c r="O1285" s="35"/>
      <c r="P1285" s="35"/>
      <c r="Q1285" s="35"/>
      <c r="R1285" s="35"/>
      <c r="S1285" s="35"/>
      <c r="T1285" s="17">
        <f t="shared" si="2761"/>
        <v>47301</v>
      </c>
      <c r="U1285" s="216">
        <f t="shared" si="2754"/>
        <v>1</v>
      </c>
      <c r="V1285" s="216">
        <f t="shared" si="2761"/>
        <v>1280</v>
      </c>
      <c r="W1285" s="16">
        <f t="shared" si="2768"/>
        <v>3.506849315068493</v>
      </c>
      <c r="X1285" s="16" t="e">
        <f>IF(Template!$F$7="Linear interpolation",LinInterp($I$5:$I$22,$G$5:$G$22,W1285),CubicSpline($I$5:$I$22,$G$5:$G$22,W1285))</f>
        <v>#VALUE!</v>
      </c>
      <c r="Y1285" s="221" t="e">
        <f t="shared" si="2755"/>
        <v>#VALUE!</v>
      </c>
      <c r="Z1285" s="221" t="e">
        <f>Y1285/PRODUCT($AA$6:AA1284)</f>
        <v>#VALUE!</v>
      </c>
      <c r="AA1285" s="16" t="e">
        <f t="shared" si="2762"/>
        <v>#VALUE!</v>
      </c>
      <c r="AB1285" s="10" t="e">
        <f t="shared" si="2763"/>
        <v>#VALUE!</v>
      </c>
      <c r="AC1285" s="90">
        <f t="shared" si="2756"/>
        <v>1285</v>
      </c>
      <c r="AD1285" s="17">
        <f t="shared" si="2764"/>
        <v>47278</v>
      </c>
      <c r="AE1285" s="16" t="e">
        <f t="shared" si="2757"/>
        <v>#VALUE!</v>
      </c>
      <c r="AF1285" s="10">
        <f ca="1">IFERROR(AVERAGE(INDIRECT("AE"&amp;AC1285-Template!$F$10+1):INDIRECT("AE"&amp;AC1285)),0)</f>
        <v>0</v>
      </c>
      <c r="AG1285" s="35"/>
      <c r="AH1285" s="86"/>
      <c r="AI1285" s="35"/>
      <c r="AJ1285" s="35"/>
      <c r="AK1285" s="35"/>
      <c r="AL1285" s="35"/>
      <c r="AM1285" s="35"/>
      <c r="AN1285" s="35"/>
      <c r="AO1285" s="35"/>
      <c r="AP1285" s="35"/>
      <c r="AQ1285" s="35"/>
      <c r="AR1285" s="35"/>
      <c r="AS1285" s="35"/>
      <c r="AT1285" s="35"/>
      <c r="AU1285" s="35"/>
      <c r="AV1285" s="35"/>
      <c r="AW1285" s="35"/>
      <c r="AX1285" s="35"/>
      <c r="AY1285" s="35"/>
      <c r="AZ1285" s="17">
        <f t="shared" ref="AZ1285" si="2896">AZ1284+1</f>
        <v>47301</v>
      </c>
      <c r="BA1285" s="216">
        <f t="shared" si="2780"/>
        <v>1</v>
      </c>
      <c r="BB1285" s="216">
        <f t="shared" ref="BB1285" si="2897">BB1284+1</f>
        <v>1280</v>
      </c>
      <c r="BC1285" s="16">
        <f t="shared" si="2782"/>
        <v>3.506849315068493</v>
      </c>
      <c r="BD1285" s="16">
        <f>IF(Template!$F$7="Linear interpolation",LinInterp($AO$5:$AO$18,$AM$5:$AM$18,BC1285),CubicSpline($AO$5:$AO$18,$AM$5:$AM$18,BC1285))</f>
        <v>14.142554941491722</v>
      </c>
      <c r="BE1285" s="221">
        <f t="shared" si="2861"/>
        <v>1.5902303571740617</v>
      </c>
      <c r="BF1285" s="221">
        <f>BE1285/PRODUCT($BG$6:BG1284)</f>
        <v>1.0003802433222786</v>
      </c>
      <c r="BG1285" s="16">
        <f t="shared" si="2783"/>
        <v>1.0003802433222786</v>
      </c>
      <c r="BH1285" s="10">
        <f t="shared" si="2784"/>
        <v>13.878881263168719</v>
      </c>
      <c r="BI1285" s="90"/>
      <c r="BJ1285" s="17">
        <f t="shared" si="2767"/>
        <v>47278</v>
      </c>
      <c r="BK1285" s="16">
        <f t="shared" si="2760"/>
        <v>13.937147966595509</v>
      </c>
      <c r="BL1285" s="10">
        <f ca="1">IFERROR(AVERAGE(INDIRECT("BK"&amp;AC1285-Template!$F$10+1):INDIRECT("BK"&amp;AC1285)),0)</f>
        <v>13.958226754530518</v>
      </c>
      <c r="BM1285" s="35"/>
      <c r="BN1285" s="86"/>
      <c r="BO1285" s="35"/>
      <c r="BP1285" s="35"/>
      <c r="BQ1285" s="35"/>
      <c r="BR1285" s="35"/>
      <c r="BS1285" s="35"/>
      <c r="BT1285" s="35"/>
      <c r="BU1285" s="35"/>
      <c r="BV1285" s="35"/>
      <c r="BW1285" s="35"/>
      <c r="BX1285" s="35"/>
      <c r="BY1285" s="35"/>
      <c r="BZ1285" s="35"/>
      <c r="CA1285" s="35"/>
      <c r="CB1285" s="35"/>
      <c r="CC1285" s="35"/>
      <c r="CD1285" s="35"/>
      <c r="CE1285" s="35"/>
      <c r="CF1285" s="35"/>
      <c r="CG1285" s="35"/>
      <c r="CH1285" s="35"/>
    </row>
    <row r="1286" spans="1:86" ht="15.6" x14ac:dyDescent="0.3">
      <c r="A1286" s="35"/>
      <c r="B1286" s="86"/>
      <c r="C1286" s="35"/>
      <c r="D1286" s="35"/>
      <c r="E1286" s="35"/>
      <c r="F1286" s="35"/>
      <c r="G1286" s="35"/>
      <c r="H1286" s="35"/>
      <c r="I1286" s="35"/>
      <c r="J1286" s="35"/>
      <c r="K1286" s="35"/>
      <c r="L1286" s="35"/>
      <c r="M1286" s="35"/>
      <c r="N1286" s="35"/>
      <c r="O1286" s="35"/>
      <c r="P1286" s="35"/>
      <c r="Q1286" s="35"/>
      <c r="R1286" s="35"/>
      <c r="S1286" s="35"/>
      <c r="T1286" s="17">
        <f t="shared" si="2761"/>
        <v>47302</v>
      </c>
      <c r="U1286" s="216">
        <f t="shared" ref="U1286:U1349" si="2898">WEEKDAY(T1286,2)</f>
        <v>2</v>
      </c>
      <c r="V1286" s="216">
        <f t="shared" si="2761"/>
        <v>1281</v>
      </c>
      <c r="W1286" s="16">
        <f t="shared" si="2768"/>
        <v>3.5095890410958903</v>
      </c>
      <c r="X1286" s="16" t="e">
        <f>IF(Template!$F$7="Linear interpolation",LinInterp($I$5:$I$22,$G$5:$G$22,W1286),CubicSpline($I$5:$I$22,$G$5:$G$22,W1286))</f>
        <v>#VALUE!</v>
      </c>
      <c r="Y1286" s="221" t="e">
        <f t="shared" ref="Y1286:Y1349" si="2899">(1+(X1286/100))^W1286</f>
        <v>#VALUE!</v>
      </c>
      <c r="Z1286" s="221" t="e">
        <f>Y1286/PRODUCT($AA$6:AA1285)</f>
        <v>#VALUE!</v>
      </c>
      <c r="AA1286" s="16" t="e">
        <f t="shared" si="2762"/>
        <v>#VALUE!</v>
      </c>
      <c r="AB1286" s="10" t="e">
        <f t="shared" si="2763"/>
        <v>#VALUE!</v>
      </c>
      <c r="AC1286" s="90">
        <f t="shared" ref="AC1286:AC1349" si="2900">ROW(AD1286)</f>
        <v>1286</v>
      </c>
      <c r="AD1286" s="17">
        <f t="shared" si="2764"/>
        <v>47279</v>
      </c>
      <c r="AE1286" s="16" t="e">
        <f t="shared" ref="AE1286:AE1349" si="2901">IF(R1286&lt;&gt;0,R1286,VLOOKUP(AD1286,$T:$AB,9,FALSE))</f>
        <v>#VALUE!</v>
      </c>
      <c r="AF1286" s="10">
        <f ca="1">IFERROR(AVERAGE(INDIRECT("AE"&amp;AC1286-Template!$F$10+1):INDIRECT("AE"&amp;AC1286)),0)</f>
        <v>0</v>
      </c>
      <c r="AG1286" s="35"/>
      <c r="AH1286" s="86"/>
      <c r="AI1286" s="35"/>
      <c r="AJ1286" s="35"/>
      <c r="AK1286" s="35"/>
      <c r="AL1286" s="35"/>
      <c r="AM1286" s="35"/>
      <c r="AN1286" s="35"/>
      <c r="AO1286" s="35"/>
      <c r="AP1286" s="35"/>
      <c r="AQ1286" s="35"/>
      <c r="AR1286" s="35"/>
      <c r="AS1286" s="35"/>
      <c r="AT1286" s="35"/>
      <c r="AU1286" s="35"/>
      <c r="AV1286" s="35"/>
      <c r="AW1286" s="35"/>
      <c r="AX1286" s="35"/>
      <c r="AY1286" s="35"/>
      <c r="AZ1286" s="17">
        <f t="shared" ref="AZ1286" si="2902">AZ1285+1</f>
        <v>47302</v>
      </c>
      <c r="BA1286" s="216">
        <f t="shared" si="2780"/>
        <v>2</v>
      </c>
      <c r="BB1286" s="216">
        <f t="shared" ref="BB1286" si="2903">BB1285+1</f>
        <v>1281</v>
      </c>
      <c r="BC1286" s="16">
        <f t="shared" si="2782"/>
        <v>3.5095890410958903</v>
      </c>
      <c r="BD1286" s="16">
        <f>IF(Template!$F$7="Linear interpolation",LinInterp($AO$5:$AO$18,$AM$5:$AM$18,BC1286),CubicSpline($AO$5:$AO$18,$AM$5:$AM$18,BC1286))</f>
        <v>14.143136940783698</v>
      </c>
      <c r="BE1286" s="221">
        <f t="shared" si="2861"/>
        <v>1.5908352372815957</v>
      </c>
      <c r="BF1286" s="221">
        <f>BE1286/PRODUCT($BG$6:BG1285)</f>
        <v>1.000380372632685</v>
      </c>
      <c r="BG1286" s="16">
        <f t="shared" si="2783"/>
        <v>1.000380372632685</v>
      </c>
      <c r="BH1286" s="10">
        <f t="shared" si="2784"/>
        <v>13.883601093001685</v>
      </c>
      <c r="BI1286" s="90"/>
      <c r="BJ1286" s="17">
        <f t="shared" si="2767"/>
        <v>47279</v>
      </c>
      <c r="BK1286" s="16">
        <f t="shared" ref="BK1286:BK1349" si="2904">IF(AX1286&lt;&gt;0,AX1286,VLOOKUP(BJ1286,$AZ:$BH,9,FALSE))</f>
        <v>13.937147966595509</v>
      </c>
      <c r="BL1286" s="10">
        <f ca="1">IFERROR(AVERAGE(INDIRECT("BK"&amp;AC1286-Template!$F$10+1):INDIRECT("BK"&amp;AC1286)),0)</f>
        <v>13.95688054964554</v>
      </c>
      <c r="BM1286" s="35"/>
      <c r="BN1286" s="86"/>
      <c r="BO1286" s="35"/>
      <c r="BP1286" s="35"/>
      <c r="BQ1286" s="35"/>
      <c r="BR1286" s="35"/>
      <c r="BS1286" s="35"/>
      <c r="BT1286" s="35"/>
      <c r="BU1286" s="35"/>
      <c r="BV1286" s="35"/>
      <c r="BW1286" s="35"/>
      <c r="BX1286" s="35"/>
      <c r="BY1286" s="35"/>
      <c r="BZ1286" s="35"/>
      <c r="CA1286" s="35"/>
      <c r="CB1286" s="35"/>
      <c r="CC1286" s="35"/>
      <c r="CD1286" s="35"/>
      <c r="CE1286" s="35"/>
      <c r="CF1286" s="35"/>
      <c r="CG1286" s="35"/>
      <c r="CH1286" s="35"/>
    </row>
    <row r="1287" spans="1:86" ht="15.6" x14ac:dyDescent="0.3">
      <c r="A1287" s="35"/>
      <c r="B1287" s="86"/>
      <c r="C1287" s="35"/>
      <c r="D1287" s="35"/>
      <c r="E1287" s="35"/>
      <c r="F1287" s="35"/>
      <c r="G1287" s="35"/>
      <c r="H1287" s="35"/>
      <c r="I1287" s="35"/>
      <c r="J1287" s="35"/>
      <c r="K1287" s="35"/>
      <c r="L1287" s="35"/>
      <c r="M1287" s="35"/>
      <c r="N1287" s="35"/>
      <c r="O1287" s="35"/>
      <c r="P1287" s="35"/>
      <c r="Q1287" s="35"/>
      <c r="R1287" s="35"/>
      <c r="S1287" s="35"/>
      <c r="T1287" s="17">
        <f t="shared" ref="T1287:V1350" si="2905">T1286+1</f>
        <v>47303</v>
      </c>
      <c r="U1287" s="216">
        <f t="shared" si="2898"/>
        <v>3</v>
      </c>
      <c r="V1287" s="216">
        <f t="shared" si="2905"/>
        <v>1282</v>
      </c>
      <c r="W1287" s="16">
        <f t="shared" si="2768"/>
        <v>3.5123287671232877</v>
      </c>
      <c r="X1287" s="16" t="e">
        <f>IF(Template!$F$7="Linear interpolation",LinInterp($I$5:$I$22,$G$5:$G$22,W1287),CubicSpline($I$5:$I$22,$G$5:$G$22,W1287))</f>
        <v>#VALUE!</v>
      </c>
      <c r="Y1287" s="221" t="e">
        <f t="shared" si="2899"/>
        <v>#VALUE!</v>
      </c>
      <c r="Z1287" s="221" t="e">
        <f>Y1287/PRODUCT($AA$6:AA1286)</f>
        <v>#VALUE!</v>
      </c>
      <c r="AA1287" s="16" t="e">
        <f t="shared" ref="AA1287:AA1350" si="2906">1+AB1287/365/100</f>
        <v>#VALUE!</v>
      </c>
      <c r="AB1287" s="10" t="e">
        <f t="shared" ref="AB1287:AB1350" si="2907">IF(OR(U1287=6,U1287=7),AB1286,(Z1287-1)*365*100)</f>
        <v>#VALUE!</v>
      </c>
      <c r="AC1287" s="90">
        <f t="shared" si="2900"/>
        <v>1287</v>
      </c>
      <c r="AD1287" s="17">
        <f t="shared" ref="AD1287:AD1350" si="2908">AD1286+1</f>
        <v>47280</v>
      </c>
      <c r="AE1287" s="16" t="e">
        <f t="shared" si="2901"/>
        <v>#VALUE!</v>
      </c>
      <c r="AF1287" s="10">
        <f ca="1">IFERROR(AVERAGE(INDIRECT("AE"&amp;AC1287-Template!$F$10+1):INDIRECT("AE"&amp;AC1287)),0)</f>
        <v>0</v>
      </c>
      <c r="AG1287" s="35"/>
      <c r="AH1287" s="86"/>
      <c r="AI1287" s="35"/>
      <c r="AJ1287" s="35"/>
      <c r="AK1287" s="35"/>
      <c r="AL1287" s="35"/>
      <c r="AM1287" s="35"/>
      <c r="AN1287" s="35"/>
      <c r="AO1287" s="35"/>
      <c r="AP1287" s="35"/>
      <c r="AQ1287" s="35"/>
      <c r="AR1287" s="35"/>
      <c r="AS1287" s="35"/>
      <c r="AT1287" s="35"/>
      <c r="AU1287" s="35"/>
      <c r="AV1287" s="35"/>
      <c r="AW1287" s="35"/>
      <c r="AX1287" s="35"/>
      <c r="AY1287" s="35"/>
      <c r="AZ1287" s="17">
        <f t="shared" ref="AZ1287" si="2909">AZ1286+1</f>
        <v>47303</v>
      </c>
      <c r="BA1287" s="216">
        <f t="shared" si="2780"/>
        <v>3</v>
      </c>
      <c r="BB1287" s="216">
        <f t="shared" ref="BB1287" si="2910">BB1286+1</f>
        <v>1282</v>
      </c>
      <c r="BC1287" s="16">
        <f t="shared" si="2782"/>
        <v>3.5123287671232877</v>
      </c>
      <c r="BD1287" s="16">
        <f>IF(Template!$F$7="Linear interpolation",LinInterp($AO$5:$AO$18,$AM$5:$AM$18,BC1287),CubicSpline($AO$5:$AO$18,$AM$5:$AM$18,BC1287))</f>
        <v>14.143715810527757</v>
      </c>
      <c r="BE1287" s="221">
        <f t="shared" si="2861"/>
        <v>1.5914402385317405</v>
      </c>
      <c r="BF1287" s="221">
        <f>BE1287/PRODUCT($BG$6:BG1286)</f>
        <v>1.0003803041546773</v>
      </c>
      <c r="BG1287" s="16">
        <f t="shared" si="2783"/>
        <v>1.0003803041546773</v>
      </c>
      <c r="BH1287" s="10">
        <f t="shared" si="2784"/>
        <v>13.881101645720317</v>
      </c>
      <c r="BI1287" s="90"/>
      <c r="BJ1287" s="17">
        <f t="shared" ref="BJ1287:BJ1350" si="2911">BJ1286+1</f>
        <v>47280</v>
      </c>
      <c r="BK1287" s="16">
        <f t="shared" si="2904"/>
        <v>13.926133999580092</v>
      </c>
      <c r="BL1287" s="10">
        <f ca="1">IFERROR(AVERAGE(INDIRECT("BK"&amp;AC1287-Template!$F$10+1):INDIRECT("BK"&amp;AC1287)),0)</f>
        <v>13.955167212526712</v>
      </c>
      <c r="BM1287" s="35"/>
      <c r="BN1287" s="86"/>
      <c r="BO1287" s="35"/>
      <c r="BP1287" s="35"/>
      <c r="BQ1287" s="35"/>
      <c r="BR1287" s="35"/>
      <c r="BS1287" s="35"/>
      <c r="BT1287" s="35"/>
      <c r="BU1287" s="35"/>
      <c r="BV1287" s="35"/>
      <c r="BW1287" s="35"/>
      <c r="BX1287" s="35"/>
      <c r="BY1287" s="35"/>
      <c r="BZ1287" s="35"/>
      <c r="CA1287" s="35"/>
      <c r="CB1287" s="35"/>
      <c r="CC1287" s="35"/>
      <c r="CD1287" s="35"/>
      <c r="CE1287" s="35"/>
      <c r="CF1287" s="35"/>
      <c r="CG1287" s="35"/>
      <c r="CH1287" s="35"/>
    </row>
    <row r="1288" spans="1:86" ht="15.6" x14ac:dyDescent="0.3">
      <c r="A1288" s="35"/>
      <c r="B1288" s="86"/>
      <c r="C1288" s="35"/>
      <c r="D1288" s="35"/>
      <c r="E1288" s="35"/>
      <c r="F1288" s="35"/>
      <c r="G1288" s="35"/>
      <c r="H1288" s="35"/>
      <c r="I1288" s="35"/>
      <c r="J1288" s="35"/>
      <c r="K1288" s="35"/>
      <c r="L1288" s="35"/>
      <c r="M1288" s="35"/>
      <c r="N1288" s="35"/>
      <c r="O1288" s="35"/>
      <c r="P1288" s="35"/>
      <c r="Q1288" s="35"/>
      <c r="R1288" s="35"/>
      <c r="S1288" s="35"/>
      <c r="T1288" s="17">
        <f t="shared" si="2905"/>
        <v>47304</v>
      </c>
      <c r="U1288" s="216">
        <f t="shared" si="2898"/>
        <v>4</v>
      </c>
      <c r="V1288" s="216">
        <f t="shared" si="2905"/>
        <v>1283</v>
      </c>
      <c r="W1288" s="16">
        <f t="shared" ref="W1288:W1351" si="2912">YEARFRAC($T$5,T1288,3)</f>
        <v>3.515068493150685</v>
      </c>
      <c r="X1288" s="16" t="e">
        <f>IF(Template!$F$7="Linear interpolation",LinInterp($I$5:$I$22,$G$5:$G$22,W1288),CubicSpline($I$5:$I$22,$G$5:$G$22,W1288))</f>
        <v>#VALUE!</v>
      </c>
      <c r="Y1288" s="221" t="e">
        <f t="shared" si="2899"/>
        <v>#VALUE!</v>
      </c>
      <c r="Z1288" s="221" t="e">
        <f>Y1288/PRODUCT($AA$6:AA1287)</f>
        <v>#VALUE!</v>
      </c>
      <c r="AA1288" s="16" t="e">
        <f t="shared" si="2906"/>
        <v>#VALUE!</v>
      </c>
      <c r="AB1288" s="10" t="e">
        <f t="shared" si="2907"/>
        <v>#VALUE!</v>
      </c>
      <c r="AC1288" s="90">
        <f t="shared" si="2900"/>
        <v>1288</v>
      </c>
      <c r="AD1288" s="17">
        <f t="shared" si="2908"/>
        <v>47281</v>
      </c>
      <c r="AE1288" s="16" t="e">
        <f t="shared" si="2901"/>
        <v>#VALUE!</v>
      </c>
      <c r="AF1288" s="10">
        <f ca="1">IFERROR(AVERAGE(INDIRECT("AE"&amp;AC1288-Template!$F$10+1):INDIRECT("AE"&amp;AC1288)),0)</f>
        <v>0</v>
      </c>
      <c r="AG1288" s="35"/>
      <c r="AH1288" s="86"/>
      <c r="AI1288" s="35"/>
      <c r="AJ1288" s="35"/>
      <c r="AK1288" s="35"/>
      <c r="AL1288" s="35"/>
      <c r="AM1288" s="35"/>
      <c r="AN1288" s="35"/>
      <c r="AO1288" s="35"/>
      <c r="AP1288" s="35"/>
      <c r="AQ1288" s="35"/>
      <c r="AR1288" s="35"/>
      <c r="AS1288" s="35"/>
      <c r="AT1288" s="35"/>
      <c r="AU1288" s="35"/>
      <c r="AV1288" s="35"/>
      <c r="AW1288" s="35"/>
      <c r="AX1288" s="35"/>
      <c r="AY1288" s="35"/>
      <c r="AZ1288" s="17">
        <f t="shared" ref="AZ1288" si="2913">AZ1287+1</f>
        <v>47304</v>
      </c>
      <c r="BA1288" s="216">
        <f t="shared" si="2780"/>
        <v>4</v>
      </c>
      <c r="BB1288" s="216">
        <f t="shared" ref="BB1288" si="2914">BB1287+1</f>
        <v>1283</v>
      </c>
      <c r="BC1288" s="16">
        <f t="shared" si="2782"/>
        <v>3.515068493150685</v>
      </c>
      <c r="BD1288" s="16">
        <f>IF(Template!$F$7="Linear interpolation",LinInterp($AO$5:$AO$18,$AM$5:$AM$18,BC1288),CubicSpline($AO$5:$AO$18,$AM$5:$AM$18,BC1288))</f>
        <v>14.144291533045791</v>
      </c>
      <c r="BE1288" s="221">
        <f t="shared" si="2861"/>
        <v>1.5920453596642499</v>
      </c>
      <c r="BF1288" s="221">
        <f>BE1288/PRODUCT($BG$6:BG1287)</f>
        <v>1.0003802349078892</v>
      </c>
      <c r="BG1288" s="16">
        <f t="shared" si="2783"/>
        <v>1.0003802349078892</v>
      </c>
      <c r="BH1288" s="10">
        <f t="shared" si="2784"/>
        <v>13.878574137955347</v>
      </c>
      <c r="BI1288" s="90"/>
      <c r="BJ1288" s="17">
        <f t="shared" si="2911"/>
        <v>47281</v>
      </c>
      <c r="BK1288" s="16">
        <f t="shared" si="2904"/>
        <v>13.929716717148155</v>
      </c>
      <c r="BL1288" s="10">
        <f ca="1">IFERROR(AVERAGE(INDIRECT("BK"&amp;AC1288-Template!$F$10+1):INDIRECT("BK"&amp;AC1288)),0)</f>
        <v>13.953573299326823</v>
      </c>
      <c r="BM1288" s="35"/>
      <c r="BN1288" s="86"/>
      <c r="BO1288" s="35"/>
      <c r="BP1288" s="35"/>
      <c r="BQ1288" s="35"/>
      <c r="BR1288" s="35"/>
      <c r="BS1288" s="35"/>
      <c r="BT1288" s="35"/>
      <c r="BU1288" s="35"/>
      <c r="BV1288" s="35"/>
      <c r="BW1288" s="35"/>
      <c r="BX1288" s="35"/>
      <c r="BY1288" s="35"/>
      <c r="BZ1288" s="35"/>
      <c r="CA1288" s="35"/>
      <c r="CB1288" s="35"/>
      <c r="CC1288" s="35"/>
      <c r="CD1288" s="35"/>
      <c r="CE1288" s="35"/>
      <c r="CF1288" s="35"/>
      <c r="CG1288" s="35"/>
      <c r="CH1288" s="35"/>
    </row>
    <row r="1289" spans="1:86" ht="15.6" x14ac:dyDescent="0.3">
      <c r="A1289" s="35"/>
      <c r="B1289" s="86"/>
      <c r="C1289" s="35"/>
      <c r="D1289" s="35"/>
      <c r="E1289" s="35"/>
      <c r="F1289" s="35"/>
      <c r="G1289" s="35"/>
      <c r="H1289" s="35"/>
      <c r="I1289" s="35"/>
      <c r="J1289" s="35"/>
      <c r="K1289" s="35"/>
      <c r="L1289" s="35"/>
      <c r="M1289" s="35"/>
      <c r="N1289" s="35"/>
      <c r="O1289" s="35"/>
      <c r="P1289" s="35"/>
      <c r="Q1289" s="35"/>
      <c r="R1289" s="35"/>
      <c r="S1289" s="35"/>
      <c r="T1289" s="17">
        <f t="shared" si="2905"/>
        <v>47305</v>
      </c>
      <c r="U1289" s="216">
        <f t="shared" si="2898"/>
        <v>5</v>
      </c>
      <c r="V1289" s="216">
        <f t="shared" si="2905"/>
        <v>1284</v>
      </c>
      <c r="W1289" s="16">
        <f t="shared" si="2912"/>
        <v>3.5178082191780824</v>
      </c>
      <c r="X1289" s="16" t="e">
        <f>IF(Template!$F$7="Linear interpolation",LinInterp($I$5:$I$22,$G$5:$G$22,W1289),CubicSpline($I$5:$I$22,$G$5:$G$22,W1289))</f>
        <v>#VALUE!</v>
      </c>
      <c r="Y1289" s="221" t="e">
        <f t="shared" si="2899"/>
        <v>#VALUE!</v>
      </c>
      <c r="Z1289" s="221" t="e">
        <f>Y1289/PRODUCT($AA$6:AA1288)</f>
        <v>#VALUE!</v>
      </c>
      <c r="AA1289" s="16" t="e">
        <f t="shared" si="2906"/>
        <v>#VALUE!</v>
      </c>
      <c r="AB1289" s="10" t="e">
        <f t="shared" si="2907"/>
        <v>#VALUE!</v>
      </c>
      <c r="AC1289" s="90">
        <f t="shared" si="2900"/>
        <v>1289</v>
      </c>
      <c r="AD1289" s="17">
        <f t="shared" si="2908"/>
        <v>47282</v>
      </c>
      <c r="AE1289" s="16" t="e">
        <f t="shared" si="2901"/>
        <v>#VALUE!</v>
      </c>
      <c r="AF1289" s="10">
        <f ca="1">IFERROR(AVERAGE(INDIRECT("AE"&amp;AC1289-Template!$F$10+1):INDIRECT("AE"&amp;AC1289)),0)</f>
        <v>0</v>
      </c>
      <c r="AG1289" s="35"/>
      <c r="AH1289" s="86"/>
      <c r="AI1289" s="35"/>
      <c r="AJ1289" s="35"/>
      <c r="AK1289" s="35"/>
      <c r="AL1289" s="35"/>
      <c r="AM1289" s="35"/>
      <c r="AN1289" s="35"/>
      <c r="AO1289" s="35"/>
      <c r="AP1289" s="35"/>
      <c r="AQ1289" s="35"/>
      <c r="AR1289" s="35"/>
      <c r="AS1289" s="35"/>
      <c r="AT1289" s="35"/>
      <c r="AU1289" s="35"/>
      <c r="AV1289" s="35"/>
      <c r="AW1289" s="35"/>
      <c r="AX1289" s="35"/>
      <c r="AY1289" s="35"/>
      <c r="AZ1289" s="17">
        <f t="shared" ref="AZ1289" si="2915">AZ1288+1</f>
        <v>47305</v>
      </c>
      <c r="BA1289" s="216">
        <f t="shared" si="2780"/>
        <v>5</v>
      </c>
      <c r="BB1289" s="216">
        <f t="shared" ref="BB1289" si="2916">BB1288+1</f>
        <v>1284</v>
      </c>
      <c r="BC1289" s="16">
        <f t="shared" si="2782"/>
        <v>3.5178082191780824</v>
      </c>
      <c r="BD1289" s="16">
        <f>IF(Template!$F$7="Linear interpolation",LinInterp($AO$5:$AO$18,$AM$5:$AM$18,BC1289),CubicSpline($AO$5:$AO$18,$AM$5:$AM$18,BC1289))</f>
        <v>14.144864090659691</v>
      </c>
      <c r="BE1289" s="221">
        <f t="shared" si="2861"/>
        <v>1.5926505994142843</v>
      </c>
      <c r="BF1289" s="221">
        <f>BE1289/PRODUCT($BG$6:BG1288)</f>
        <v>1.0003801648906296</v>
      </c>
      <c r="BG1289" s="16">
        <f t="shared" si="2783"/>
        <v>1.0003801648906296</v>
      </c>
      <c r="BH1289" s="10">
        <f t="shared" si="2784"/>
        <v>13.876018507981925</v>
      </c>
      <c r="BI1289" s="90"/>
      <c r="BJ1289" s="17">
        <f t="shared" si="2911"/>
        <v>47282</v>
      </c>
      <c r="BK1289" s="16">
        <f t="shared" si="2904"/>
        <v>13.927792297719011</v>
      </c>
      <c r="BL1289" s="10">
        <f ca="1">IFERROR(AVERAGE(INDIRECT("BK"&amp;AC1289-Template!$F$10+1):INDIRECT("BK"&amp;AC1289)),0)</f>
        <v>13.95213862930229</v>
      </c>
      <c r="BM1289" s="35"/>
      <c r="BN1289" s="86"/>
      <c r="BO1289" s="35"/>
      <c r="BP1289" s="35"/>
      <c r="BQ1289" s="35"/>
      <c r="BR1289" s="35"/>
      <c r="BS1289" s="35"/>
      <c r="BT1289" s="35"/>
      <c r="BU1289" s="35"/>
      <c r="BV1289" s="35"/>
      <c r="BW1289" s="35"/>
      <c r="BX1289" s="35"/>
      <c r="BY1289" s="35"/>
      <c r="BZ1289" s="35"/>
      <c r="CA1289" s="35"/>
      <c r="CB1289" s="35"/>
      <c r="CC1289" s="35"/>
      <c r="CD1289" s="35"/>
      <c r="CE1289" s="35"/>
      <c r="CF1289" s="35"/>
      <c r="CG1289" s="35"/>
      <c r="CH1289" s="35"/>
    </row>
    <row r="1290" spans="1:86" ht="15.6" x14ac:dyDescent="0.3">
      <c r="A1290" s="35"/>
      <c r="B1290" s="86"/>
      <c r="C1290" s="35"/>
      <c r="D1290" s="35"/>
      <c r="E1290" s="35"/>
      <c r="F1290" s="35"/>
      <c r="G1290" s="35"/>
      <c r="H1290" s="35"/>
      <c r="I1290" s="35"/>
      <c r="J1290" s="35"/>
      <c r="K1290" s="35"/>
      <c r="L1290" s="35"/>
      <c r="M1290" s="35"/>
      <c r="N1290" s="35"/>
      <c r="O1290" s="35"/>
      <c r="P1290" s="35"/>
      <c r="Q1290" s="35"/>
      <c r="R1290" s="35"/>
      <c r="S1290" s="35"/>
      <c r="T1290" s="17">
        <f t="shared" si="2905"/>
        <v>47306</v>
      </c>
      <c r="U1290" s="216">
        <f t="shared" si="2898"/>
        <v>6</v>
      </c>
      <c r="V1290" s="216">
        <f t="shared" si="2905"/>
        <v>1285</v>
      </c>
      <c r="W1290" s="16">
        <f t="shared" si="2912"/>
        <v>3.5205479452054793</v>
      </c>
      <c r="X1290" s="16" t="e">
        <f>IF(Template!$F$7="Linear interpolation",LinInterp($I$5:$I$22,$G$5:$G$22,W1290),CubicSpline($I$5:$I$22,$G$5:$G$22,W1290))</f>
        <v>#VALUE!</v>
      </c>
      <c r="Y1290" s="221" t="e">
        <f t="shared" si="2899"/>
        <v>#VALUE!</v>
      </c>
      <c r="Z1290" s="221" t="e">
        <f>Y1290/PRODUCT($AA$6:AA1289)</f>
        <v>#VALUE!</v>
      </c>
      <c r="AA1290" s="16" t="e">
        <f t="shared" si="2906"/>
        <v>#VALUE!</v>
      </c>
      <c r="AB1290" s="10" t="e">
        <f t="shared" si="2907"/>
        <v>#VALUE!</v>
      </c>
      <c r="AC1290" s="90">
        <f t="shared" si="2900"/>
        <v>1290</v>
      </c>
      <c r="AD1290" s="17">
        <f t="shared" si="2908"/>
        <v>47283</v>
      </c>
      <c r="AE1290" s="16" t="e">
        <f t="shared" si="2901"/>
        <v>#VALUE!</v>
      </c>
      <c r="AF1290" s="10">
        <f ca="1">IFERROR(AVERAGE(INDIRECT("AE"&amp;AC1290-Template!$F$10+1):INDIRECT("AE"&amp;AC1290)),0)</f>
        <v>0</v>
      </c>
      <c r="AG1290" s="35"/>
      <c r="AH1290" s="86"/>
      <c r="AI1290" s="35"/>
      <c r="AJ1290" s="35"/>
      <c r="AK1290" s="35"/>
      <c r="AL1290" s="35"/>
      <c r="AM1290" s="35"/>
      <c r="AN1290" s="35"/>
      <c r="AO1290" s="35"/>
      <c r="AP1290" s="35"/>
      <c r="AQ1290" s="35"/>
      <c r="AR1290" s="35"/>
      <c r="AS1290" s="35"/>
      <c r="AT1290" s="35"/>
      <c r="AU1290" s="35"/>
      <c r="AV1290" s="35"/>
      <c r="AW1290" s="35"/>
      <c r="AX1290" s="35"/>
      <c r="AY1290" s="35"/>
      <c r="AZ1290" s="17">
        <f t="shared" ref="AZ1290" si="2917">AZ1289+1</f>
        <v>47306</v>
      </c>
      <c r="BA1290" s="216">
        <f t="shared" si="2780"/>
        <v>6</v>
      </c>
      <c r="BB1290" s="216">
        <f t="shared" ref="BB1290" si="2918">BB1289+1</f>
        <v>1285</v>
      </c>
      <c r="BC1290" s="16">
        <f t="shared" si="2782"/>
        <v>3.5205479452054793</v>
      </c>
      <c r="BD1290" s="16">
        <f>IF(Template!$F$7="Linear interpolation",LinInterp($AO$5:$AO$18,$AM$5:$AM$18,BC1290),CubicSpline($AO$5:$AO$18,$AM$5:$AM$18,BC1290))</f>
        <v>14.145433465691347</v>
      </c>
      <c r="BE1290" s="221">
        <f t="shared" si="2861"/>
        <v>1.5932559565124089</v>
      </c>
      <c r="BF1290" s="221">
        <f>BE1290/PRODUCT($BG$6:BG1289)</f>
        <v>1.0003800941012091</v>
      </c>
      <c r="BG1290" s="16">
        <f t="shared" si="2783"/>
        <v>1.0003801648906296</v>
      </c>
      <c r="BH1290" s="10">
        <f t="shared" si="2784"/>
        <v>13.876018507981925</v>
      </c>
      <c r="BI1290" s="90"/>
      <c r="BJ1290" s="17">
        <f t="shared" si="2911"/>
        <v>47283</v>
      </c>
      <c r="BK1290" s="16">
        <f t="shared" si="2904"/>
        <v>13.925841112245042</v>
      </c>
      <c r="BL1290" s="10">
        <f ca="1">IFERROR(AVERAGE(INDIRECT("BK"&amp;AC1290-Template!$F$10+1):INDIRECT("BK"&amp;AC1290)),0)</f>
        <v>13.950567218280781</v>
      </c>
      <c r="BM1290" s="35"/>
      <c r="BN1290" s="86"/>
      <c r="BO1290" s="35"/>
      <c r="BP1290" s="35"/>
      <c r="BQ1290" s="35"/>
      <c r="BR1290" s="35"/>
      <c r="BS1290" s="35"/>
      <c r="BT1290" s="35"/>
      <c r="BU1290" s="35"/>
      <c r="BV1290" s="35"/>
      <c r="BW1290" s="35"/>
      <c r="BX1290" s="35"/>
      <c r="BY1290" s="35"/>
      <c r="BZ1290" s="35"/>
      <c r="CA1290" s="35"/>
      <c r="CB1290" s="35"/>
      <c r="CC1290" s="35"/>
      <c r="CD1290" s="35"/>
      <c r="CE1290" s="35"/>
      <c r="CF1290" s="35"/>
      <c r="CG1290" s="35"/>
      <c r="CH1290" s="35"/>
    </row>
    <row r="1291" spans="1:86" ht="15.6" x14ac:dyDescent="0.3">
      <c r="A1291" s="35"/>
      <c r="B1291" s="86"/>
      <c r="C1291" s="35"/>
      <c r="D1291" s="35"/>
      <c r="E1291" s="35"/>
      <c r="F1291" s="35"/>
      <c r="G1291" s="35"/>
      <c r="H1291" s="35"/>
      <c r="I1291" s="35"/>
      <c r="J1291" s="35"/>
      <c r="K1291" s="35"/>
      <c r="L1291" s="35"/>
      <c r="M1291" s="35"/>
      <c r="N1291" s="35"/>
      <c r="O1291" s="35"/>
      <c r="P1291" s="35"/>
      <c r="Q1291" s="35"/>
      <c r="R1291" s="35"/>
      <c r="S1291" s="35"/>
      <c r="T1291" s="17">
        <f t="shared" si="2905"/>
        <v>47307</v>
      </c>
      <c r="U1291" s="216">
        <f t="shared" si="2898"/>
        <v>7</v>
      </c>
      <c r="V1291" s="216">
        <f t="shared" si="2905"/>
        <v>1286</v>
      </c>
      <c r="W1291" s="16">
        <f t="shared" si="2912"/>
        <v>3.5232876712328767</v>
      </c>
      <c r="X1291" s="16" t="e">
        <f>IF(Template!$F$7="Linear interpolation",LinInterp($I$5:$I$22,$G$5:$G$22,W1291),CubicSpline($I$5:$I$22,$G$5:$G$22,W1291))</f>
        <v>#VALUE!</v>
      </c>
      <c r="Y1291" s="221" t="e">
        <f t="shared" si="2899"/>
        <v>#VALUE!</v>
      </c>
      <c r="Z1291" s="221" t="e">
        <f>Y1291/PRODUCT($AA$6:AA1290)</f>
        <v>#VALUE!</v>
      </c>
      <c r="AA1291" s="16" t="e">
        <f t="shared" si="2906"/>
        <v>#VALUE!</v>
      </c>
      <c r="AB1291" s="10" t="e">
        <f t="shared" si="2907"/>
        <v>#VALUE!</v>
      </c>
      <c r="AC1291" s="90">
        <f t="shared" si="2900"/>
        <v>1291</v>
      </c>
      <c r="AD1291" s="17">
        <f t="shared" si="2908"/>
        <v>47284</v>
      </c>
      <c r="AE1291" s="16" t="e">
        <f t="shared" si="2901"/>
        <v>#VALUE!</v>
      </c>
      <c r="AF1291" s="10">
        <f ca="1">IFERROR(AVERAGE(INDIRECT("AE"&amp;AC1291-Template!$F$10+1):INDIRECT("AE"&amp;AC1291)),0)</f>
        <v>0</v>
      </c>
      <c r="AG1291" s="35"/>
      <c r="AH1291" s="86"/>
      <c r="AI1291" s="35"/>
      <c r="AJ1291" s="35"/>
      <c r="AK1291" s="35"/>
      <c r="AL1291" s="35"/>
      <c r="AM1291" s="35"/>
      <c r="AN1291" s="35"/>
      <c r="AO1291" s="35"/>
      <c r="AP1291" s="35"/>
      <c r="AQ1291" s="35"/>
      <c r="AR1291" s="35"/>
      <c r="AS1291" s="35"/>
      <c r="AT1291" s="35"/>
      <c r="AU1291" s="35"/>
      <c r="AV1291" s="35"/>
      <c r="AW1291" s="35"/>
      <c r="AX1291" s="35"/>
      <c r="AY1291" s="35"/>
      <c r="AZ1291" s="17">
        <f t="shared" ref="AZ1291" si="2919">AZ1290+1</f>
        <v>47307</v>
      </c>
      <c r="BA1291" s="216">
        <f t="shared" si="2780"/>
        <v>7</v>
      </c>
      <c r="BB1291" s="216">
        <f t="shared" ref="BB1291" si="2920">BB1290+1</f>
        <v>1286</v>
      </c>
      <c r="BC1291" s="16">
        <f t="shared" si="2782"/>
        <v>3.5232876712328767</v>
      </c>
      <c r="BD1291" s="16">
        <f>IF(Template!$F$7="Linear interpolation",LinInterp($AO$5:$AO$18,$AM$5:$AM$18,BC1291),CubicSpline($AO$5:$AO$18,$AM$5:$AM$18,BC1291))</f>
        <v>14.145999640462652</v>
      </c>
      <c r="BE1291" s="221">
        <f t="shared" si="2861"/>
        <v>1.5938614296845857</v>
      </c>
      <c r="BF1291" s="221">
        <f>BE1291/PRODUCT($BG$6:BG1290)</f>
        <v>1.0003799517485263</v>
      </c>
      <c r="BG1291" s="16">
        <f t="shared" si="2783"/>
        <v>1.0003801648906296</v>
      </c>
      <c r="BH1291" s="10">
        <f t="shared" si="2784"/>
        <v>13.876018507981925</v>
      </c>
      <c r="BI1291" s="90"/>
      <c r="BJ1291" s="17">
        <f t="shared" si="2911"/>
        <v>47284</v>
      </c>
      <c r="BK1291" s="16">
        <f t="shared" si="2904"/>
        <v>13.923863099187805</v>
      </c>
      <c r="BL1291" s="10">
        <f ca="1">IFERROR(AVERAGE(INDIRECT("BK"&amp;AC1291-Template!$F$10+1):INDIRECT("BK"&amp;AC1291)),0)</f>
        <v>13.948969872372965</v>
      </c>
      <c r="BM1291" s="35"/>
      <c r="BN1291" s="86"/>
      <c r="BO1291" s="35"/>
      <c r="BP1291" s="35"/>
      <c r="BQ1291" s="35"/>
      <c r="BR1291" s="35"/>
      <c r="BS1291" s="35"/>
      <c r="BT1291" s="35"/>
      <c r="BU1291" s="35"/>
      <c r="BV1291" s="35"/>
      <c r="BW1291" s="35"/>
      <c r="BX1291" s="35"/>
      <c r="BY1291" s="35"/>
      <c r="BZ1291" s="35"/>
      <c r="CA1291" s="35"/>
      <c r="CB1291" s="35"/>
      <c r="CC1291" s="35"/>
      <c r="CD1291" s="35"/>
      <c r="CE1291" s="35"/>
      <c r="CF1291" s="35"/>
      <c r="CG1291" s="35"/>
      <c r="CH1291" s="35"/>
    </row>
    <row r="1292" spans="1:86" ht="15.6" x14ac:dyDescent="0.3">
      <c r="A1292" s="35"/>
      <c r="B1292" s="86"/>
      <c r="C1292" s="35"/>
      <c r="D1292" s="35"/>
      <c r="E1292" s="35"/>
      <c r="F1292" s="35"/>
      <c r="G1292" s="35"/>
      <c r="H1292" s="35"/>
      <c r="I1292" s="35"/>
      <c r="J1292" s="35"/>
      <c r="K1292" s="35"/>
      <c r="L1292" s="35"/>
      <c r="M1292" s="35"/>
      <c r="N1292" s="35"/>
      <c r="O1292" s="35"/>
      <c r="P1292" s="35"/>
      <c r="Q1292" s="35"/>
      <c r="R1292" s="35"/>
      <c r="S1292" s="35"/>
      <c r="T1292" s="17">
        <f t="shared" si="2905"/>
        <v>47308</v>
      </c>
      <c r="U1292" s="216">
        <f t="shared" si="2898"/>
        <v>1</v>
      </c>
      <c r="V1292" s="216">
        <f t="shared" si="2905"/>
        <v>1287</v>
      </c>
      <c r="W1292" s="16">
        <f t="shared" si="2912"/>
        <v>3.526027397260274</v>
      </c>
      <c r="X1292" s="16" t="e">
        <f>IF(Template!$F$7="Linear interpolation",LinInterp($I$5:$I$22,$G$5:$G$22,W1292),CubicSpline($I$5:$I$22,$G$5:$G$22,W1292))</f>
        <v>#VALUE!</v>
      </c>
      <c r="Y1292" s="221" t="e">
        <f t="shared" si="2899"/>
        <v>#VALUE!</v>
      </c>
      <c r="Z1292" s="221" t="e">
        <f>Y1292/PRODUCT($AA$6:AA1291)</f>
        <v>#VALUE!</v>
      </c>
      <c r="AA1292" s="16" t="e">
        <f t="shared" si="2906"/>
        <v>#VALUE!</v>
      </c>
      <c r="AB1292" s="10" t="e">
        <f t="shared" si="2907"/>
        <v>#VALUE!</v>
      </c>
      <c r="AC1292" s="90">
        <f t="shared" si="2900"/>
        <v>1292</v>
      </c>
      <c r="AD1292" s="17">
        <f t="shared" si="2908"/>
        <v>47285</v>
      </c>
      <c r="AE1292" s="16" t="e">
        <f t="shared" si="2901"/>
        <v>#VALUE!</v>
      </c>
      <c r="AF1292" s="10">
        <f ca="1">IFERROR(AVERAGE(INDIRECT("AE"&amp;AC1292-Template!$F$10+1):INDIRECT("AE"&amp;AC1292)),0)</f>
        <v>0</v>
      </c>
      <c r="AG1292" s="35"/>
      <c r="AH1292" s="86"/>
      <c r="AI1292" s="35"/>
      <c r="AJ1292" s="35"/>
      <c r="AK1292" s="35"/>
      <c r="AL1292" s="35"/>
      <c r="AM1292" s="35"/>
      <c r="AN1292" s="35"/>
      <c r="AO1292" s="35"/>
      <c r="AP1292" s="35"/>
      <c r="AQ1292" s="35"/>
      <c r="AR1292" s="35"/>
      <c r="AS1292" s="35"/>
      <c r="AT1292" s="35"/>
      <c r="AU1292" s="35"/>
      <c r="AV1292" s="35"/>
      <c r="AW1292" s="35"/>
      <c r="AX1292" s="35"/>
      <c r="AY1292" s="35"/>
      <c r="AZ1292" s="17">
        <f t="shared" ref="AZ1292" si="2921">AZ1291+1</f>
        <v>47308</v>
      </c>
      <c r="BA1292" s="216">
        <f t="shared" si="2780"/>
        <v>1</v>
      </c>
      <c r="BB1292" s="216">
        <f t="shared" ref="BB1292" si="2922">BB1291+1</f>
        <v>1287</v>
      </c>
      <c r="BC1292" s="16">
        <f t="shared" si="2782"/>
        <v>3.526027397260274</v>
      </c>
      <c r="BD1292" s="16">
        <f>IF(Template!$F$7="Linear interpolation",LinInterp($AO$5:$AO$18,$AM$5:$AM$18,BC1292),CubicSpline($AO$5:$AO$18,$AM$5:$AM$18,BC1292))</f>
        <v>14.146562597295494</v>
      </c>
      <c r="BE1292" s="221">
        <f t="shared" si="2861"/>
        <v>1.5944670176521667</v>
      </c>
      <c r="BF1292" s="221">
        <f>BE1292/PRODUCT($BG$6:BG1291)</f>
        <v>1.0003797370570642</v>
      </c>
      <c r="BG1292" s="16">
        <f t="shared" si="2783"/>
        <v>1.0003797370570642</v>
      </c>
      <c r="BH1292" s="10">
        <f t="shared" si="2784"/>
        <v>13.860402582842489</v>
      </c>
      <c r="BI1292" s="90"/>
      <c r="BJ1292" s="17">
        <f t="shared" si="2911"/>
        <v>47285</v>
      </c>
      <c r="BK1292" s="16">
        <f t="shared" si="2904"/>
        <v>13.923863099187805</v>
      </c>
      <c r="BL1292" s="10">
        <f ca="1">IFERROR(AVERAGE(INDIRECT("BK"&amp;AC1292-Template!$F$10+1):INDIRECT("BK"&amp;AC1292)),0)</f>
        <v>13.947413360099251</v>
      </c>
      <c r="BM1292" s="35"/>
      <c r="BN1292" s="86"/>
      <c r="BO1292" s="35"/>
      <c r="BP1292" s="35"/>
      <c r="BQ1292" s="35"/>
      <c r="BR1292" s="35"/>
      <c r="BS1292" s="35"/>
      <c r="BT1292" s="35"/>
      <c r="BU1292" s="35"/>
      <c r="BV1292" s="35"/>
      <c r="BW1292" s="35"/>
      <c r="BX1292" s="35"/>
      <c r="BY1292" s="35"/>
      <c r="BZ1292" s="35"/>
      <c r="CA1292" s="35"/>
      <c r="CB1292" s="35"/>
      <c r="CC1292" s="35"/>
      <c r="CD1292" s="35"/>
      <c r="CE1292" s="35"/>
      <c r="CF1292" s="35"/>
      <c r="CG1292" s="35"/>
      <c r="CH1292" s="35"/>
    </row>
    <row r="1293" spans="1:86" ht="15.6" x14ac:dyDescent="0.3">
      <c r="A1293" s="35"/>
      <c r="B1293" s="86"/>
      <c r="C1293" s="35"/>
      <c r="D1293" s="35"/>
      <c r="E1293" s="35"/>
      <c r="F1293" s="35"/>
      <c r="G1293" s="35"/>
      <c r="H1293" s="35"/>
      <c r="I1293" s="35"/>
      <c r="J1293" s="35"/>
      <c r="K1293" s="35"/>
      <c r="L1293" s="35"/>
      <c r="M1293" s="35"/>
      <c r="N1293" s="35"/>
      <c r="O1293" s="35"/>
      <c r="P1293" s="35"/>
      <c r="Q1293" s="35"/>
      <c r="R1293" s="35"/>
      <c r="S1293" s="35"/>
      <c r="T1293" s="17">
        <f t="shared" si="2905"/>
        <v>47309</v>
      </c>
      <c r="U1293" s="216">
        <f t="shared" si="2898"/>
        <v>2</v>
      </c>
      <c r="V1293" s="216">
        <f t="shared" si="2905"/>
        <v>1288</v>
      </c>
      <c r="W1293" s="16">
        <f t="shared" si="2912"/>
        <v>3.5287671232876714</v>
      </c>
      <c r="X1293" s="16" t="e">
        <f>IF(Template!$F$7="Linear interpolation",LinInterp($I$5:$I$22,$G$5:$G$22,W1293),CubicSpline($I$5:$I$22,$G$5:$G$22,W1293))</f>
        <v>#VALUE!</v>
      </c>
      <c r="Y1293" s="221" t="e">
        <f t="shared" si="2899"/>
        <v>#VALUE!</v>
      </c>
      <c r="Z1293" s="221" t="e">
        <f>Y1293/PRODUCT($AA$6:AA1292)</f>
        <v>#VALUE!</v>
      </c>
      <c r="AA1293" s="16" t="e">
        <f t="shared" si="2906"/>
        <v>#VALUE!</v>
      </c>
      <c r="AB1293" s="10" t="e">
        <f t="shared" si="2907"/>
        <v>#VALUE!</v>
      </c>
      <c r="AC1293" s="90">
        <f t="shared" si="2900"/>
        <v>1293</v>
      </c>
      <c r="AD1293" s="17">
        <f t="shared" si="2908"/>
        <v>47286</v>
      </c>
      <c r="AE1293" s="16" t="e">
        <f t="shared" si="2901"/>
        <v>#VALUE!</v>
      </c>
      <c r="AF1293" s="10">
        <f ca="1">IFERROR(AVERAGE(INDIRECT("AE"&amp;AC1293-Template!$F$10+1):INDIRECT("AE"&amp;AC1293)),0)</f>
        <v>0</v>
      </c>
      <c r="AG1293" s="35"/>
      <c r="AH1293" s="86"/>
      <c r="AI1293" s="35"/>
      <c r="AJ1293" s="35"/>
      <c r="AK1293" s="35"/>
      <c r="AL1293" s="35"/>
      <c r="AM1293" s="35"/>
      <c r="AN1293" s="35"/>
      <c r="AO1293" s="35"/>
      <c r="AP1293" s="35"/>
      <c r="AQ1293" s="35"/>
      <c r="AR1293" s="35"/>
      <c r="AS1293" s="35"/>
      <c r="AT1293" s="35"/>
      <c r="AU1293" s="35"/>
      <c r="AV1293" s="35"/>
      <c r="AW1293" s="35"/>
      <c r="AX1293" s="35"/>
      <c r="AY1293" s="35"/>
      <c r="AZ1293" s="17">
        <f t="shared" ref="AZ1293" si="2923">AZ1292+1</f>
        <v>47309</v>
      </c>
      <c r="BA1293" s="216">
        <f t="shared" ref="BA1293:BA1356" si="2924">WEEKDAY(AZ1293,2)</f>
        <v>2</v>
      </c>
      <c r="BB1293" s="216">
        <f t="shared" ref="BB1293" si="2925">BB1292+1</f>
        <v>1288</v>
      </c>
      <c r="BC1293" s="16">
        <f t="shared" ref="BC1293:BC1356" si="2926">YEARFRAC($T$5,AZ1293,3)</f>
        <v>3.5287671232876714</v>
      </c>
      <c r="BD1293" s="16">
        <f>IF(Template!$F$7="Linear interpolation",LinInterp($AO$5:$AO$18,$AM$5:$AM$18,BC1293),CubicSpline($AO$5:$AO$18,$AM$5:$AM$18,BC1293))</f>
        <v>14.147122318511769</v>
      </c>
      <c r="BE1293" s="221">
        <f t="shared" si="2861"/>
        <v>1.595072719131889</v>
      </c>
      <c r="BF1293" s="221">
        <f>BE1293/PRODUCT($BG$6:BG1292)</f>
        <v>1.0003798770830734</v>
      </c>
      <c r="BG1293" s="16">
        <f t="shared" ref="BG1293:BG1356" si="2927">1+BH1293/365/100</f>
        <v>1.0003798770830734</v>
      </c>
      <c r="BH1293" s="10">
        <f t="shared" ref="BH1293:BH1356" si="2928">IF(OR(BA1293=6,BA1293=7),BH1292,(BF1293-1)*365*100)</f>
        <v>13.865513532179463</v>
      </c>
      <c r="BI1293" s="90"/>
      <c r="BJ1293" s="17">
        <f t="shared" si="2911"/>
        <v>47286</v>
      </c>
      <c r="BK1293" s="16">
        <f t="shared" si="2904"/>
        <v>13.923863099187805</v>
      </c>
      <c r="BL1293" s="10">
        <f ca="1">IFERROR(AVERAGE(INDIRECT("BK"&amp;AC1293-Template!$F$10+1):INDIRECT("BK"&amp;AC1293)),0)</f>
        <v>13.94589851826384</v>
      </c>
      <c r="BM1293" s="35"/>
      <c r="BN1293" s="86"/>
      <c r="BO1293" s="35"/>
      <c r="BP1293" s="35"/>
      <c r="BQ1293" s="35"/>
      <c r="BR1293" s="35"/>
      <c r="BS1293" s="35"/>
      <c r="BT1293" s="35"/>
      <c r="BU1293" s="35"/>
      <c r="BV1293" s="35"/>
      <c r="BW1293" s="35"/>
      <c r="BX1293" s="35"/>
      <c r="BY1293" s="35"/>
      <c r="BZ1293" s="35"/>
      <c r="CA1293" s="35"/>
      <c r="CB1293" s="35"/>
      <c r="CC1293" s="35"/>
      <c r="CD1293" s="35"/>
      <c r="CE1293" s="35"/>
      <c r="CF1293" s="35"/>
      <c r="CG1293" s="35"/>
      <c r="CH1293" s="35"/>
    </row>
    <row r="1294" spans="1:86" ht="15.6" x14ac:dyDescent="0.3">
      <c r="A1294" s="35"/>
      <c r="B1294" s="86"/>
      <c r="C1294" s="35"/>
      <c r="D1294" s="35"/>
      <c r="E1294" s="35"/>
      <c r="F1294" s="35"/>
      <c r="G1294" s="35"/>
      <c r="H1294" s="35"/>
      <c r="I1294" s="35"/>
      <c r="J1294" s="35"/>
      <c r="K1294" s="35"/>
      <c r="L1294" s="35"/>
      <c r="M1294" s="35"/>
      <c r="N1294" s="35"/>
      <c r="O1294" s="35"/>
      <c r="P1294" s="35"/>
      <c r="Q1294" s="35"/>
      <c r="R1294" s="35"/>
      <c r="S1294" s="35"/>
      <c r="T1294" s="17">
        <f t="shared" si="2905"/>
        <v>47310</v>
      </c>
      <c r="U1294" s="216">
        <f t="shared" si="2898"/>
        <v>3</v>
      </c>
      <c r="V1294" s="216">
        <f t="shared" si="2905"/>
        <v>1289</v>
      </c>
      <c r="W1294" s="16">
        <f t="shared" si="2912"/>
        <v>3.5315068493150683</v>
      </c>
      <c r="X1294" s="16" t="e">
        <f>IF(Template!$F$7="Linear interpolation",LinInterp($I$5:$I$22,$G$5:$G$22,W1294),CubicSpline($I$5:$I$22,$G$5:$G$22,W1294))</f>
        <v>#VALUE!</v>
      </c>
      <c r="Y1294" s="221" t="e">
        <f t="shared" si="2899"/>
        <v>#VALUE!</v>
      </c>
      <c r="Z1294" s="221" t="e">
        <f>Y1294/PRODUCT($AA$6:AA1293)</f>
        <v>#VALUE!</v>
      </c>
      <c r="AA1294" s="16" t="e">
        <f t="shared" si="2906"/>
        <v>#VALUE!</v>
      </c>
      <c r="AB1294" s="10" t="e">
        <f t="shared" si="2907"/>
        <v>#VALUE!</v>
      </c>
      <c r="AC1294" s="90">
        <f t="shared" si="2900"/>
        <v>1294</v>
      </c>
      <c r="AD1294" s="17">
        <f t="shared" si="2908"/>
        <v>47287</v>
      </c>
      <c r="AE1294" s="16" t="e">
        <f t="shared" si="2901"/>
        <v>#VALUE!</v>
      </c>
      <c r="AF1294" s="10">
        <f ca="1">IFERROR(AVERAGE(INDIRECT("AE"&amp;AC1294-Template!$F$10+1):INDIRECT("AE"&amp;AC1294)),0)</f>
        <v>0</v>
      </c>
      <c r="AG1294" s="35"/>
      <c r="AH1294" s="86"/>
      <c r="AI1294" s="35"/>
      <c r="AJ1294" s="35"/>
      <c r="AK1294" s="35"/>
      <c r="AL1294" s="35"/>
      <c r="AM1294" s="35"/>
      <c r="AN1294" s="35"/>
      <c r="AO1294" s="35"/>
      <c r="AP1294" s="35"/>
      <c r="AQ1294" s="35"/>
      <c r="AR1294" s="35"/>
      <c r="AS1294" s="35"/>
      <c r="AT1294" s="35"/>
      <c r="AU1294" s="35"/>
      <c r="AV1294" s="35"/>
      <c r="AW1294" s="35"/>
      <c r="AX1294" s="35"/>
      <c r="AY1294" s="35"/>
      <c r="AZ1294" s="17">
        <f t="shared" ref="AZ1294" si="2929">AZ1293+1</f>
        <v>47310</v>
      </c>
      <c r="BA1294" s="216">
        <f t="shared" si="2924"/>
        <v>3</v>
      </c>
      <c r="BB1294" s="216">
        <f t="shared" ref="BB1294" si="2930">BB1293+1</f>
        <v>1289</v>
      </c>
      <c r="BC1294" s="16">
        <f t="shared" si="2926"/>
        <v>3.5315068493150683</v>
      </c>
      <c r="BD1294" s="16">
        <f>IF(Template!$F$7="Linear interpolation",LinInterp($AO$5:$AO$18,$AM$5:$AM$18,BC1294),CubicSpline($AO$5:$AO$18,$AM$5:$AM$18,BC1294))</f>
        <v>14.147678786433364</v>
      </c>
      <c r="BE1294" s="221">
        <f t="shared" si="2861"/>
        <v>1.5956785328358694</v>
      </c>
      <c r="BF1294" s="221">
        <f>BE1294/PRODUCT($BG$6:BG1293)</f>
        <v>1.0003798031881017</v>
      </c>
      <c r="BG1294" s="16">
        <f t="shared" si="2927"/>
        <v>1.0003798031881017</v>
      </c>
      <c r="BH1294" s="10">
        <f t="shared" si="2928"/>
        <v>13.862816365712515</v>
      </c>
      <c r="BI1294" s="90"/>
      <c r="BJ1294" s="17">
        <f t="shared" si="2911"/>
        <v>47287</v>
      </c>
      <c r="BK1294" s="16">
        <f t="shared" si="2904"/>
        <v>13.911725821708188</v>
      </c>
      <c r="BL1294" s="10">
        <f ca="1">IFERROR(AVERAGE(INDIRECT("BK"&amp;AC1294-Template!$F$10+1):INDIRECT("BK"&amp;AC1294)),0)</f>
        <v>13.943979100512445</v>
      </c>
      <c r="BM1294" s="35"/>
      <c r="BN1294" s="86"/>
      <c r="BO1294" s="35"/>
      <c r="BP1294" s="35"/>
      <c r="BQ1294" s="35"/>
      <c r="BR1294" s="35"/>
      <c r="BS1294" s="35"/>
      <c r="BT1294" s="35"/>
      <c r="BU1294" s="35"/>
      <c r="BV1294" s="35"/>
      <c r="BW1294" s="35"/>
      <c r="BX1294" s="35"/>
      <c r="BY1294" s="35"/>
      <c r="BZ1294" s="35"/>
      <c r="CA1294" s="35"/>
      <c r="CB1294" s="35"/>
      <c r="CC1294" s="35"/>
      <c r="CD1294" s="35"/>
      <c r="CE1294" s="35"/>
      <c r="CF1294" s="35"/>
      <c r="CG1294" s="35"/>
      <c r="CH1294" s="35"/>
    </row>
    <row r="1295" spans="1:86" ht="15.6" x14ac:dyDescent="0.3">
      <c r="A1295" s="35"/>
      <c r="B1295" s="86"/>
      <c r="C1295" s="35"/>
      <c r="D1295" s="35"/>
      <c r="E1295" s="35"/>
      <c r="F1295" s="35"/>
      <c r="G1295" s="35"/>
      <c r="H1295" s="35"/>
      <c r="I1295" s="35"/>
      <c r="J1295" s="35"/>
      <c r="K1295" s="35"/>
      <c r="L1295" s="35"/>
      <c r="M1295" s="35"/>
      <c r="N1295" s="35"/>
      <c r="O1295" s="35"/>
      <c r="P1295" s="35"/>
      <c r="Q1295" s="35"/>
      <c r="R1295" s="35"/>
      <c r="S1295" s="35"/>
      <c r="T1295" s="17">
        <f t="shared" si="2905"/>
        <v>47311</v>
      </c>
      <c r="U1295" s="216">
        <f t="shared" si="2898"/>
        <v>4</v>
      </c>
      <c r="V1295" s="216">
        <f t="shared" si="2905"/>
        <v>1290</v>
      </c>
      <c r="W1295" s="16">
        <f t="shared" si="2912"/>
        <v>3.5342465753424657</v>
      </c>
      <c r="X1295" s="16" t="e">
        <f>IF(Template!$F$7="Linear interpolation",LinInterp($I$5:$I$22,$G$5:$G$22,W1295),CubicSpline($I$5:$I$22,$G$5:$G$22,W1295))</f>
        <v>#VALUE!</v>
      </c>
      <c r="Y1295" s="221" t="e">
        <f t="shared" si="2899"/>
        <v>#VALUE!</v>
      </c>
      <c r="Z1295" s="221" t="e">
        <f>Y1295/PRODUCT($AA$6:AA1294)</f>
        <v>#VALUE!</v>
      </c>
      <c r="AA1295" s="16" t="e">
        <f t="shared" si="2906"/>
        <v>#VALUE!</v>
      </c>
      <c r="AB1295" s="10" t="e">
        <f t="shared" si="2907"/>
        <v>#VALUE!</v>
      </c>
      <c r="AC1295" s="90">
        <f t="shared" si="2900"/>
        <v>1295</v>
      </c>
      <c r="AD1295" s="17">
        <f t="shared" si="2908"/>
        <v>47288</v>
      </c>
      <c r="AE1295" s="16" t="e">
        <f t="shared" si="2901"/>
        <v>#VALUE!</v>
      </c>
      <c r="AF1295" s="10">
        <f ca="1">IFERROR(AVERAGE(INDIRECT("AE"&amp;AC1295-Template!$F$10+1):INDIRECT("AE"&amp;AC1295)),0)</f>
        <v>0</v>
      </c>
      <c r="AG1295" s="35"/>
      <c r="AH1295" s="86"/>
      <c r="AI1295" s="35"/>
      <c r="AJ1295" s="35"/>
      <c r="AK1295" s="35"/>
      <c r="AL1295" s="35"/>
      <c r="AM1295" s="35"/>
      <c r="AN1295" s="35"/>
      <c r="AO1295" s="35"/>
      <c r="AP1295" s="35"/>
      <c r="AQ1295" s="35"/>
      <c r="AR1295" s="35"/>
      <c r="AS1295" s="35"/>
      <c r="AT1295" s="35"/>
      <c r="AU1295" s="35"/>
      <c r="AV1295" s="35"/>
      <c r="AW1295" s="35"/>
      <c r="AX1295" s="35"/>
      <c r="AY1295" s="35"/>
      <c r="AZ1295" s="17">
        <f t="shared" ref="AZ1295" si="2931">AZ1294+1</f>
        <v>47311</v>
      </c>
      <c r="BA1295" s="216">
        <f t="shared" si="2924"/>
        <v>4</v>
      </c>
      <c r="BB1295" s="216">
        <f t="shared" ref="BB1295" si="2932">BB1294+1</f>
        <v>1290</v>
      </c>
      <c r="BC1295" s="16">
        <f t="shared" si="2926"/>
        <v>3.5342465753424657</v>
      </c>
      <c r="BD1295" s="16">
        <f>IF(Template!$F$7="Linear interpolation",LinInterp($AO$5:$AO$18,$AM$5:$AM$18,BC1295),CubicSpline($AO$5:$AO$18,$AM$5:$AM$18,BC1295))</f>
        <v>14.148231983382173</v>
      </c>
      <c r="BE1295" s="221">
        <f t="shared" si="2861"/>
        <v>1.5962844574715933</v>
      </c>
      <c r="BF1295" s="221">
        <f>BE1295/PRODUCT($BG$6:BG1294)</f>
        <v>1.0003797285125138</v>
      </c>
      <c r="BG1295" s="16">
        <f t="shared" si="2927"/>
        <v>1.0003797285125138</v>
      </c>
      <c r="BH1295" s="10">
        <f t="shared" si="2928"/>
        <v>13.860090706752871</v>
      </c>
      <c r="BI1295" s="90"/>
      <c r="BJ1295" s="17">
        <f t="shared" si="2911"/>
        <v>47288</v>
      </c>
      <c r="BK1295" s="16">
        <f t="shared" si="2904"/>
        <v>13.915681538590574</v>
      </c>
      <c r="BL1295" s="10">
        <f ca="1">IFERROR(AVERAGE(INDIRECT("BK"&amp;AC1295-Template!$F$10+1):INDIRECT("BK"&amp;AC1295)),0)</f>
        <v>13.942191539990457</v>
      </c>
      <c r="BM1295" s="35"/>
      <c r="BN1295" s="86"/>
      <c r="BO1295" s="35"/>
      <c r="BP1295" s="35"/>
      <c r="BQ1295" s="35"/>
      <c r="BR1295" s="35"/>
      <c r="BS1295" s="35"/>
      <c r="BT1295" s="35"/>
      <c r="BU1295" s="35"/>
      <c r="BV1295" s="35"/>
      <c r="BW1295" s="35"/>
      <c r="BX1295" s="35"/>
      <c r="BY1295" s="35"/>
      <c r="BZ1295" s="35"/>
      <c r="CA1295" s="35"/>
      <c r="CB1295" s="35"/>
      <c r="CC1295" s="35"/>
      <c r="CD1295" s="35"/>
      <c r="CE1295" s="35"/>
      <c r="CF1295" s="35"/>
      <c r="CG1295" s="35"/>
      <c r="CH1295" s="35"/>
    </row>
    <row r="1296" spans="1:86" ht="15.6" x14ac:dyDescent="0.3">
      <c r="A1296" s="35"/>
      <c r="B1296" s="86"/>
      <c r="C1296" s="35"/>
      <c r="D1296" s="35"/>
      <c r="E1296" s="35"/>
      <c r="F1296" s="35"/>
      <c r="G1296" s="35"/>
      <c r="H1296" s="35"/>
      <c r="I1296" s="35"/>
      <c r="J1296" s="35"/>
      <c r="K1296" s="35"/>
      <c r="L1296" s="35"/>
      <c r="M1296" s="35"/>
      <c r="N1296" s="35"/>
      <c r="O1296" s="35"/>
      <c r="P1296" s="35"/>
      <c r="Q1296" s="35"/>
      <c r="R1296" s="35"/>
      <c r="S1296" s="35"/>
      <c r="T1296" s="17">
        <f t="shared" si="2905"/>
        <v>47312</v>
      </c>
      <c r="U1296" s="216">
        <f t="shared" si="2898"/>
        <v>5</v>
      </c>
      <c r="V1296" s="216">
        <f t="shared" si="2905"/>
        <v>1291</v>
      </c>
      <c r="W1296" s="16">
        <f t="shared" si="2912"/>
        <v>3.536986301369863</v>
      </c>
      <c r="X1296" s="16" t="e">
        <f>IF(Template!$F$7="Linear interpolation",LinInterp($I$5:$I$22,$G$5:$G$22,W1296),CubicSpline($I$5:$I$22,$G$5:$G$22,W1296))</f>
        <v>#VALUE!</v>
      </c>
      <c r="Y1296" s="221" t="e">
        <f t="shared" si="2899"/>
        <v>#VALUE!</v>
      </c>
      <c r="Z1296" s="221" t="e">
        <f>Y1296/PRODUCT($AA$6:AA1295)</f>
        <v>#VALUE!</v>
      </c>
      <c r="AA1296" s="16" t="e">
        <f t="shared" si="2906"/>
        <v>#VALUE!</v>
      </c>
      <c r="AB1296" s="10" t="e">
        <f t="shared" si="2907"/>
        <v>#VALUE!</v>
      </c>
      <c r="AC1296" s="90">
        <f t="shared" si="2900"/>
        <v>1296</v>
      </c>
      <c r="AD1296" s="17">
        <f t="shared" si="2908"/>
        <v>47289</v>
      </c>
      <c r="AE1296" s="16" t="e">
        <f t="shared" si="2901"/>
        <v>#VALUE!</v>
      </c>
      <c r="AF1296" s="10">
        <f ca="1">IFERROR(AVERAGE(INDIRECT("AE"&amp;AC1296-Template!$F$10+1):INDIRECT("AE"&amp;AC1296)),0)</f>
        <v>0</v>
      </c>
      <c r="AG1296" s="35"/>
      <c r="AH1296" s="86"/>
      <c r="AI1296" s="35"/>
      <c r="AJ1296" s="35"/>
      <c r="AK1296" s="35"/>
      <c r="AL1296" s="35"/>
      <c r="AM1296" s="35"/>
      <c r="AN1296" s="35"/>
      <c r="AO1296" s="35"/>
      <c r="AP1296" s="35"/>
      <c r="AQ1296" s="35"/>
      <c r="AR1296" s="35"/>
      <c r="AS1296" s="35"/>
      <c r="AT1296" s="35"/>
      <c r="AU1296" s="35"/>
      <c r="AV1296" s="35"/>
      <c r="AW1296" s="35"/>
      <c r="AX1296" s="35"/>
      <c r="AY1296" s="35"/>
      <c r="AZ1296" s="17">
        <f t="shared" ref="AZ1296" si="2933">AZ1295+1</f>
        <v>47312</v>
      </c>
      <c r="BA1296" s="216">
        <f t="shared" si="2924"/>
        <v>5</v>
      </c>
      <c r="BB1296" s="216">
        <f t="shared" ref="BB1296" si="2934">BB1295+1</f>
        <v>1291</v>
      </c>
      <c r="BC1296" s="16">
        <f t="shared" si="2926"/>
        <v>3.536986301369863</v>
      </c>
      <c r="BD1296" s="16">
        <f>IF(Template!$F$7="Linear interpolation",LinInterp($AO$5:$AO$18,$AM$5:$AM$18,BC1296),CubicSpline($AO$5:$AO$18,$AM$5:$AM$18,BC1296))</f>
        <v>14.148781891680084</v>
      </c>
      <c r="BE1296" s="221">
        <f t="shared" si="2861"/>
        <v>1.5968904917419142</v>
      </c>
      <c r="BF1296" s="221">
        <f>BE1296/PRODUCT($BG$6:BG1295)</f>
        <v>1.0003796530546196</v>
      </c>
      <c r="BG1296" s="16">
        <f t="shared" si="2927"/>
        <v>1.0003796530546196</v>
      </c>
      <c r="BH1296" s="10">
        <f t="shared" si="2928"/>
        <v>13.857336493616202</v>
      </c>
      <c r="BI1296" s="90"/>
      <c r="BJ1296" s="17">
        <f t="shared" si="2911"/>
        <v>47289</v>
      </c>
      <c r="BK1296" s="16">
        <f t="shared" si="2904"/>
        <v>13.913568463292281</v>
      </c>
      <c r="BL1296" s="10">
        <f ca="1">IFERROR(AVERAGE(INDIRECT("BK"&amp;AC1296-Template!$F$10+1):INDIRECT("BK"&amp;AC1296)),0)</f>
        <v>13.940591965025716</v>
      </c>
      <c r="BM1296" s="35"/>
      <c r="BN1296" s="86"/>
      <c r="BO1296" s="35"/>
      <c r="BP1296" s="35"/>
      <c r="BQ1296" s="35"/>
      <c r="BR1296" s="35"/>
      <c r="BS1296" s="35"/>
      <c r="BT1296" s="35"/>
      <c r="BU1296" s="35"/>
      <c r="BV1296" s="35"/>
      <c r="BW1296" s="35"/>
      <c r="BX1296" s="35"/>
      <c r="BY1296" s="35"/>
      <c r="BZ1296" s="35"/>
      <c r="CA1296" s="35"/>
      <c r="CB1296" s="35"/>
      <c r="CC1296" s="35"/>
      <c r="CD1296" s="35"/>
      <c r="CE1296" s="35"/>
      <c r="CF1296" s="35"/>
      <c r="CG1296" s="35"/>
      <c r="CH1296" s="35"/>
    </row>
    <row r="1297" spans="1:86" ht="15.6" x14ac:dyDescent="0.3">
      <c r="A1297" s="35"/>
      <c r="B1297" s="86"/>
      <c r="C1297" s="35"/>
      <c r="D1297" s="35"/>
      <c r="E1297" s="35"/>
      <c r="F1297" s="35"/>
      <c r="G1297" s="35"/>
      <c r="H1297" s="35"/>
      <c r="I1297" s="35"/>
      <c r="J1297" s="35"/>
      <c r="K1297" s="35"/>
      <c r="L1297" s="35"/>
      <c r="M1297" s="35"/>
      <c r="N1297" s="35"/>
      <c r="O1297" s="35"/>
      <c r="P1297" s="35"/>
      <c r="Q1297" s="35"/>
      <c r="R1297" s="35"/>
      <c r="S1297" s="35"/>
      <c r="T1297" s="17">
        <f t="shared" si="2905"/>
        <v>47313</v>
      </c>
      <c r="U1297" s="216">
        <f t="shared" si="2898"/>
        <v>6</v>
      </c>
      <c r="V1297" s="216">
        <f t="shared" si="2905"/>
        <v>1292</v>
      </c>
      <c r="W1297" s="16">
        <f t="shared" si="2912"/>
        <v>3.5397260273972604</v>
      </c>
      <c r="X1297" s="16" t="e">
        <f>IF(Template!$F$7="Linear interpolation",LinInterp($I$5:$I$22,$G$5:$G$22,W1297),CubicSpline($I$5:$I$22,$G$5:$G$22,W1297))</f>
        <v>#VALUE!</v>
      </c>
      <c r="Y1297" s="221" t="e">
        <f t="shared" si="2899"/>
        <v>#VALUE!</v>
      </c>
      <c r="Z1297" s="221" t="e">
        <f>Y1297/PRODUCT($AA$6:AA1296)</f>
        <v>#VALUE!</v>
      </c>
      <c r="AA1297" s="16" t="e">
        <f t="shared" si="2906"/>
        <v>#VALUE!</v>
      </c>
      <c r="AB1297" s="10" t="e">
        <f t="shared" si="2907"/>
        <v>#VALUE!</v>
      </c>
      <c r="AC1297" s="90">
        <f t="shared" si="2900"/>
        <v>1297</v>
      </c>
      <c r="AD1297" s="17">
        <f t="shared" si="2908"/>
        <v>47290</v>
      </c>
      <c r="AE1297" s="16" t="e">
        <f t="shared" si="2901"/>
        <v>#VALUE!</v>
      </c>
      <c r="AF1297" s="10">
        <f ca="1">IFERROR(AVERAGE(INDIRECT("AE"&amp;AC1297-Template!$F$10+1):INDIRECT("AE"&amp;AC1297)),0)</f>
        <v>0</v>
      </c>
      <c r="AG1297" s="35"/>
      <c r="AH1297" s="86"/>
      <c r="AI1297" s="35"/>
      <c r="AJ1297" s="35"/>
      <c r="AK1297" s="35"/>
      <c r="AL1297" s="35"/>
      <c r="AM1297" s="35"/>
      <c r="AN1297" s="35"/>
      <c r="AO1297" s="35"/>
      <c r="AP1297" s="35"/>
      <c r="AQ1297" s="35"/>
      <c r="AR1297" s="35"/>
      <c r="AS1297" s="35"/>
      <c r="AT1297" s="35"/>
      <c r="AU1297" s="35"/>
      <c r="AV1297" s="35"/>
      <c r="AW1297" s="35"/>
      <c r="AX1297" s="35"/>
      <c r="AY1297" s="35"/>
      <c r="AZ1297" s="17">
        <f t="shared" ref="AZ1297" si="2935">AZ1296+1</f>
        <v>47313</v>
      </c>
      <c r="BA1297" s="216">
        <f t="shared" si="2924"/>
        <v>6</v>
      </c>
      <c r="BB1297" s="216">
        <f t="shared" ref="BB1297" si="2936">BB1296+1</f>
        <v>1292</v>
      </c>
      <c r="BC1297" s="16">
        <f t="shared" si="2926"/>
        <v>3.5397260273972604</v>
      </c>
      <c r="BD1297" s="16">
        <f>IF(Template!$F$7="Linear interpolation",LinInterp($AO$5:$AO$18,$AM$5:$AM$18,BC1297),CubicSpline($AO$5:$AO$18,$AM$5:$AM$18,BC1297))</f>
        <v>14.149328493648992</v>
      </c>
      <c r="BE1297" s="221">
        <f t="shared" si="2861"/>
        <v>1.5974966343450474</v>
      </c>
      <c r="BF1297" s="221">
        <f>BE1297/PRODUCT($BG$6:BG1296)</f>
        <v>1.0003795768127293</v>
      </c>
      <c r="BG1297" s="16">
        <f t="shared" si="2927"/>
        <v>1.0003796530546196</v>
      </c>
      <c r="BH1297" s="10">
        <f t="shared" si="2928"/>
        <v>13.857336493616202</v>
      </c>
      <c r="BI1297" s="90"/>
      <c r="BJ1297" s="17">
        <f t="shared" si="2911"/>
        <v>47290</v>
      </c>
      <c r="BK1297" s="16">
        <f t="shared" si="2904"/>
        <v>13.911428190669483</v>
      </c>
      <c r="BL1297" s="10">
        <f ca="1">IFERROR(AVERAGE(INDIRECT("BK"&amp;AC1297-Template!$F$10+1):INDIRECT("BK"&amp;AC1297)),0)</f>
        <v>13.93883771703325</v>
      </c>
      <c r="BM1297" s="35"/>
      <c r="BN1297" s="86"/>
      <c r="BO1297" s="35"/>
      <c r="BP1297" s="35"/>
      <c r="BQ1297" s="35"/>
      <c r="BR1297" s="35"/>
      <c r="BS1297" s="35"/>
      <c r="BT1297" s="35"/>
      <c r="BU1297" s="35"/>
      <c r="BV1297" s="35"/>
      <c r="BW1297" s="35"/>
      <c r="BX1297" s="35"/>
      <c r="BY1297" s="35"/>
      <c r="BZ1297" s="35"/>
      <c r="CA1297" s="35"/>
      <c r="CB1297" s="35"/>
      <c r="CC1297" s="35"/>
      <c r="CD1297" s="35"/>
      <c r="CE1297" s="35"/>
      <c r="CF1297" s="35"/>
      <c r="CG1297" s="35"/>
      <c r="CH1297" s="35"/>
    </row>
    <row r="1298" spans="1:86" ht="15.6" x14ac:dyDescent="0.3">
      <c r="A1298" s="35"/>
      <c r="B1298" s="86"/>
      <c r="C1298" s="35"/>
      <c r="D1298" s="35"/>
      <c r="E1298" s="35"/>
      <c r="F1298" s="35"/>
      <c r="G1298" s="35"/>
      <c r="H1298" s="35"/>
      <c r="I1298" s="35"/>
      <c r="J1298" s="35"/>
      <c r="K1298" s="35"/>
      <c r="L1298" s="35"/>
      <c r="M1298" s="35"/>
      <c r="N1298" s="35"/>
      <c r="O1298" s="35"/>
      <c r="P1298" s="35"/>
      <c r="Q1298" s="35"/>
      <c r="R1298" s="35"/>
      <c r="S1298" s="35"/>
      <c r="T1298" s="17">
        <f t="shared" si="2905"/>
        <v>47314</v>
      </c>
      <c r="U1298" s="216">
        <f t="shared" si="2898"/>
        <v>7</v>
      </c>
      <c r="V1298" s="216">
        <f t="shared" si="2905"/>
        <v>1293</v>
      </c>
      <c r="W1298" s="16">
        <f t="shared" si="2912"/>
        <v>3.5424657534246577</v>
      </c>
      <c r="X1298" s="16" t="e">
        <f>IF(Template!$F$7="Linear interpolation",LinInterp($I$5:$I$22,$G$5:$G$22,W1298),CubicSpline($I$5:$I$22,$G$5:$G$22,W1298))</f>
        <v>#VALUE!</v>
      </c>
      <c r="Y1298" s="221" t="e">
        <f t="shared" si="2899"/>
        <v>#VALUE!</v>
      </c>
      <c r="Z1298" s="221" t="e">
        <f>Y1298/PRODUCT($AA$6:AA1297)</f>
        <v>#VALUE!</v>
      </c>
      <c r="AA1298" s="16" t="e">
        <f t="shared" si="2906"/>
        <v>#VALUE!</v>
      </c>
      <c r="AB1298" s="10" t="e">
        <f t="shared" si="2907"/>
        <v>#VALUE!</v>
      </c>
      <c r="AC1298" s="90">
        <f t="shared" si="2900"/>
        <v>1298</v>
      </c>
      <c r="AD1298" s="17">
        <f t="shared" si="2908"/>
        <v>47291</v>
      </c>
      <c r="AE1298" s="16" t="e">
        <f t="shared" si="2901"/>
        <v>#VALUE!</v>
      </c>
      <c r="AF1298" s="10">
        <f ca="1">IFERROR(AVERAGE(INDIRECT("AE"&amp;AC1298-Template!$F$10+1):INDIRECT("AE"&amp;AC1298)),0)</f>
        <v>0</v>
      </c>
      <c r="AG1298" s="35"/>
      <c r="AH1298" s="86"/>
      <c r="AI1298" s="35"/>
      <c r="AJ1298" s="35"/>
      <c r="AK1298" s="35"/>
      <c r="AL1298" s="35"/>
      <c r="AM1298" s="35"/>
      <c r="AN1298" s="35"/>
      <c r="AO1298" s="35"/>
      <c r="AP1298" s="35"/>
      <c r="AQ1298" s="35"/>
      <c r="AR1298" s="35"/>
      <c r="AS1298" s="35"/>
      <c r="AT1298" s="35"/>
      <c r="AU1298" s="35"/>
      <c r="AV1298" s="35"/>
      <c r="AW1298" s="35"/>
      <c r="AX1298" s="35"/>
      <c r="AY1298" s="35"/>
      <c r="AZ1298" s="17">
        <f t="shared" ref="AZ1298" si="2937">AZ1297+1</f>
        <v>47314</v>
      </c>
      <c r="BA1298" s="216">
        <f t="shared" si="2924"/>
        <v>7</v>
      </c>
      <c r="BB1298" s="216">
        <f t="shared" ref="BB1298" si="2938">BB1297+1</f>
        <v>1293</v>
      </c>
      <c r="BC1298" s="16">
        <f t="shared" si="2926"/>
        <v>3.5424657534246577</v>
      </c>
      <c r="BD1298" s="16">
        <f>IF(Template!$F$7="Linear interpolation",LinInterp($AO$5:$AO$18,$AM$5:$AM$18,BC1298),CubicSpline($AO$5:$AO$18,$AM$5:$AM$18,BC1298))</f>
        <v>14.149871771610785</v>
      </c>
      <c r="BE1298" s="221">
        <f t="shared" si="2861"/>
        <v>1.598102883974555</v>
      </c>
      <c r="BF1298" s="221">
        <f>BE1298/PRODUCT($BG$6:BG1297)</f>
        <v>1.0003794235432688</v>
      </c>
      <c r="BG1298" s="16">
        <f t="shared" si="2927"/>
        <v>1.0003796530546196</v>
      </c>
      <c r="BH1298" s="10">
        <f t="shared" si="2928"/>
        <v>13.857336493616202</v>
      </c>
      <c r="BI1298" s="90"/>
      <c r="BJ1298" s="17">
        <f t="shared" si="2911"/>
        <v>47291</v>
      </c>
      <c r="BK1298" s="16">
        <f t="shared" si="2904"/>
        <v>13.909260659151323</v>
      </c>
      <c r="BL1298" s="10">
        <f ca="1">IFERROR(AVERAGE(INDIRECT("BK"&amp;AC1298-Template!$F$10+1):INDIRECT("BK"&amp;AC1298)),0)</f>
        <v>13.937057103202225</v>
      </c>
      <c r="BM1298" s="35"/>
      <c r="BN1298" s="86"/>
      <c r="BO1298" s="35"/>
      <c r="BP1298" s="35"/>
      <c r="BQ1298" s="35"/>
      <c r="BR1298" s="35"/>
      <c r="BS1298" s="35"/>
      <c r="BT1298" s="35"/>
      <c r="BU1298" s="35"/>
      <c r="BV1298" s="35"/>
      <c r="BW1298" s="35"/>
      <c r="BX1298" s="35"/>
      <c r="BY1298" s="35"/>
      <c r="BZ1298" s="35"/>
      <c r="CA1298" s="35"/>
      <c r="CB1298" s="35"/>
      <c r="CC1298" s="35"/>
      <c r="CD1298" s="35"/>
      <c r="CE1298" s="35"/>
      <c r="CF1298" s="35"/>
      <c r="CG1298" s="35"/>
      <c r="CH1298" s="35"/>
    </row>
    <row r="1299" spans="1:86" ht="15.6" x14ac:dyDescent="0.3">
      <c r="A1299" s="35"/>
      <c r="B1299" s="86"/>
      <c r="C1299" s="35"/>
      <c r="D1299" s="35"/>
      <c r="E1299" s="35"/>
      <c r="F1299" s="35"/>
      <c r="G1299" s="35"/>
      <c r="H1299" s="35"/>
      <c r="I1299" s="35"/>
      <c r="J1299" s="35"/>
      <c r="K1299" s="35"/>
      <c r="L1299" s="35"/>
      <c r="M1299" s="35"/>
      <c r="N1299" s="35"/>
      <c r="O1299" s="35"/>
      <c r="P1299" s="35"/>
      <c r="Q1299" s="35"/>
      <c r="R1299" s="35"/>
      <c r="S1299" s="35"/>
      <c r="T1299" s="17">
        <f t="shared" si="2905"/>
        <v>47315</v>
      </c>
      <c r="U1299" s="216">
        <f t="shared" si="2898"/>
        <v>1</v>
      </c>
      <c r="V1299" s="216">
        <f t="shared" si="2905"/>
        <v>1294</v>
      </c>
      <c r="W1299" s="16">
        <f t="shared" si="2912"/>
        <v>3.5452054794520547</v>
      </c>
      <c r="X1299" s="16" t="e">
        <f>IF(Template!$F$7="Linear interpolation",LinInterp($I$5:$I$22,$G$5:$G$22,W1299),CubicSpline($I$5:$I$22,$G$5:$G$22,W1299))</f>
        <v>#VALUE!</v>
      </c>
      <c r="Y1299" s="221" t="e">
        <f t="shared" si="2899"/>
        <v>#VALUE!</v>
      </c>
      <c r="Z1299" s="221" t="e">
        <f>Y1299/PRODUCT($AA$6:AA1298)</f>
        <v>#VALUE!</v>
      </c>
      <c r="AA1299" s="16" t="e">
        <f t="shared" si="2906"/>
        <v>#VALUE!</v>
      </c>
      <c r="AB1299" s="10" t="e">
        <f t="shared" si="2907"/>
        <v>#VALUE!</v>
      </c>
      <c r="AC1299" s="90">
        <f t="shared" si="2900"/>
        <v>1299</v>
      </c>
      <c r="AD1299" s="17">
        <f t="shared" si="2908"/>
        <v>47292</v>
      </c>
      <c r="AE1299" s="16" t="e">
        <f t="shared" si="2901"/>
        <v>#VALUE!</v>
      </c>
      <c r="AF1299" s="10">
        <f ca="1">IFERROR(AVERAGE(INDIRECT("AE"&amp;AC1299-Template!$F$10+1):INDIRECT("AE"&amp;AC1299)),0)</f>
        <v>0</v>
      </c>
      <c r="AG1299" s="35"/>
      <c r="AH1299" s="86"/>
      <c r="AI1299" s="35"/>
      <c r="AJ1299" s="35"/>
      <c r="AK1299" s="35"/>
      <c r="AL1299" s="35"/>
      <c r="AM1299" s="35"/>
      <c r="AN1299" s="35"/>
      <c r="AO1299" s="35"/>
      <c r="AP1299" s="35"/>
      <c r="AQ1299" s="35"/>
      <c r="AR1299" s="35"/>
      <c r="AS1299" s="35"/>
      <c r="AT1299" s="35"/>
      <c r="AU1299" s="35"/>
      <c r="AV1299" s="35"/>
      <c r="AW1299" s="35"/>
      <c r="AX1299" s="35"/>
      <c r="AY1299" s="35"/>
      <c r="AZ1299" s="17">
        <f t="shared" ref="AZ1299" si="2939">AZ1298+1</f>
        <v>47315</v>
      </c>
      <c r="BA1299" s="216">
        <f t="shared" si="2924"/>
        <v>1</v>
      </c>
      <c r="BB1299" s="216">
        <f t="shared" ref="BB1299" si="2940">BB1298+1</f>
        <v>1294</v>
      </c>
      <c r="BC1299" s="16">
        <f t="shared" si="2926"/>
        <v>3.5452054794520547</v>
      </c>
      <c r="BD1299" s="16">
        <f>IF(Template!$F$7="Linear interpolation",LinInterp($AO$5:$AO$18,$AM$5:$AM$18,BC1299),CubicSpline($AO$5:$AO$18,$AM$5:$AM$18,BC1299))</f>
        <v>14.150411707887356</v>
      </c>
      <c r="BE1299" s="221">
        <f t="shared" si="2861"/>
        <v>1.5987092393193538</v>
      </c>
      <c r="BF1299" s="221">
        <f>BE1299/PRODUCT($BG$6:BG1298)</f>
        <v>1.000379192458889</v>
      </c>
      <c r="BG1299" s="16">
        <f t="shared" si="2927"/>
        <v>1.000379192458889</v>
      </c>
      <c r="BH1299" s="10">
        <f t="shared" si="2928"/>
        <v>13.840524749446859</v>
      </c>
      <c r="BI1299" s="90"/>
      <c r="BJ1299" s="17">
        <f t="shared" si="2911"/>
        <v>47292</v>
      </c>
      <c r="BK1299" s="16">
        <f t="shared" si="2904"/>
        <v>13.909260659151323</v>
      </c>
      <c r="BL1299" s="10">
        <f ca="1">IFERROR(AVERAGE(INDIRECT("BK"&amp;AC1299-Template!$F$10+1):INDIRECT("BK"&amp;AC1299)),0)</f>
        <v>13.935323223691348</v>
      </c>
      <c r="BM1299" s="35"/>
      <c r="BN1299" s="86"/>
      <c r="BO1299" s="35"/>
      <c r="BP1299" s="35"/>
      <c r="BQ1299" s="35"/>
      <c r="BR1299" s="35"/>
      <c r="BS1299" s="35"/>
      <c r="BT1299" s="35"/>
      <c r="BU1299" s="35"/>
      <c r="BV1299" s="35"/>
      <c r="BW1299" s="35"/>
      <c r="BX1299" s="35"/>
      <c r="BY1299" s="35"/>
      <c r="BZ1299" s="35"/>
      <c r="CA1299" s="35"/>
      <c r="CB1299" s="35"/>
      <c r="CC1299" s="35"/>
      <c r="CD1299" s="35"/>
      <c r="CE1299" s="35"/>
      <c r="CF1299" s="35"/>
      <c r="CG1299" s="35"/>
      <c r="CH1299" s="35"/>
    </row>
    <row r="1300" spans="1:86" ht="15.6" x14ac:dyDescent="0.3">
      <c r="A1300" s="35"/>
      <c r="B1300" s="86"/>
      <c r="C1300" s="35"/>
      <c r="D1300" s="35"/>
      <c r="E1300" s="35"/>
      <c r="F1300" s="35"/>
      <c r="G1300" s="35"/>
      <c r="H1300" s="35"/>
      <c r="I1300" s="35"/>
      <c r="J1300" s="35"/>
      <c r="K1300" s="35"/>
      <c r="L1300" s="35"/>
      <c r="M1300" s="35"/>
      <c r="N1300" s="35"/>
      <c r="O1300" s="35"/>
      <c r="P1300" s="35"/>
      <c r="Q1300" s="35"/>
      <c r="R1300" s="35"/>
      <c r="S1300" s="35"/>
      <c r="T1300" s="17">
        <f t="shared" si="2905"/>
        <v>47316</v>
      </c>
      <c r="U1300" s="216">
        <f t="shared" si="2898"/>
        <v>2</v>
      </c>
      <c r="V1300" s="216">
        <f t="shared" si="2905"/>
        <v>1295</v>
      </c>
      <c r="W1300" s="16">
        <f t="shared" si="2912"/>
        <v>3.547945205479452</v>
      </c>
      <c r="X1300" s="16" t="e">
        <f>IF(Template!$F$7="Linear interpolation",LinInterp($I$5:$I$22,$G$5:$G$22,W1300),CubicSpline($I$5:$I$22,$G$5:$G$22,W1300))</f>
        <v>#VALUE!</v>
      </c>
      <c r="Y1300" s="221" t="e">
        <f t="shared" si="2899"/>
        <v>#VALUE!</v>
      </c>
      <c r="Z1300" s="221" t="e">
        <f>Y1300/PRODUCT($AA$6:AA1299)</f>
        <v>#VALUE!</v>
      </c>
      <c r="AA1300" s="16" t="e">
        <f t="shared" si="2906"/>
        <v>#VALUE!</v>
      </c>
      <c r="AB1300" s="10" t="e">
        <f t="shared" si="2907"/>
        <v>#VALUE!</v>
      </c>
      <c r="AC1300" s="90">
        <f t="shared" si="2900"/>
        <v>1300</v>
      </c>
      <c r="AD1300" s="17">
        <f t="shared" si="2908"/>
        <v>47293</v>
      </c>
      <c r="AE1300" s="16" t="e">
        <f t="shared" si="2901"/>
        <v>#VALUE!</v>
      </c>
      <c r="AF1300" s="10">
        <f ca="1">IFERROR(AVERAGE(INDIRECT("AE"&amp;AC1300-Template!$F$10+1):INDIRECT("AE"&amp;AC1300)),0)</f>
        <v>0</v>
      </c>
      <c r="AG1300" s="35"/>
      <c r="AH1300" s="86"/>
      <c r="AI1300" s="35"/>
      <c r="AJ1300" s="35"/>
      <c r="AK1300" s="35"/>
      <c r="AL1300" s="35"/>
      <c r="AM1300" s="35"/>
      <c r="AN1300" s="35"/>
      <c r="AO1300" s="35"/>
      <c r="AP1300" s="35"/>
      <c r="AQ1300" s="35"/>
      <c r="AR1300" s="35"/>
      <c r="AS1300" s="35"/>
      <c r="AT1300" s="35"/>
      <c r="AU1300" s="35"/>
      <c r="AV1300" s="35"/>
      <c r="AW1300" s="35"/>
      <c r="AX1300" s="35"/>
      <c r="AY1300" s="35"/>
      <c r="AZ1300" s="17">
        <f t="shared" ref="AZ1300" si="2941">AZ1299+1</f>
        <v>47316</v>
      </c>
      <c r="BA1300" s="216">
        <f t="shared" si="2924"/>
        <v>2</v>
      </c>
      <c r="BB1300" s="216">
        <f t="shared" ref="BB1300" si="2942">BB1299+1</f>
        <v>1295</v>
      </c>
      <c r="BC1300" s="16">
        <f t="shared" si="2926"/>
        <v>3.547945205479452</v>
      </c>
      <c r="BD1300" s="16">
        <f>IF(Template!$F$7="Linear interpolation",LinInterp($AO$5:$AO$18,$AM$5:$AM$18,BC1300),CubicSpline($AO$5:$AO$18,$AM$5:$AM$18,BC1300))</f>
        <v>14.150948284800595</v>
      </c>
      <c r="BE1300" s="221">
        <f t="shared" si="2861"/>
        <v>1.5993156990636961</v>
      </c>
      <c r="BF1300" s="221">
        <f>BE1300/PRODUCT($BG$6:BG1299)</f>
        <v>1.0003793433661523</v>
      </c>
      <c r="BG1300" s="16">
        <f t="shared" si="2927"/>
        <v>1.0003793433661523</v>
      </c>
      <c r="BH1300" s="10">
        <f t="shared" si="2928"/>
        <v>13.846032864559209</v>
      </c>
      <c r="BI1300" s="90"/>
      <c r="BJ1300" s="17">
        <f t="shared" si="2911"/>
        <v>47293</v>
      </c>
      <c r="BK1300" s="16">
        <f t="shared" si="2904"/>
        <v>13.909260659151323</v>
      </c>
      <c r="BL1300" s="10">
        <f ca="1">IFERROR(AVERAGE(INDIRECT("BK"&amp;AC1300-Template!$F$10+1):INDIRECT("BK"&amp;AC1300)),0)</f>
        <v>13.933636929657579</v>
      </c>
      <c r="BM1300" s="35"/>
      <c r="BN1300" s="86"/>
      <c r="BO1300" s="35"/>
      <c r="BP1300" s="35"/>
      <c r="BQ1300" s="35"/>
      <c r="BR1300" s="35"/>
      <c r="BS1300" s="35"/>
      <c r="BT1300" s="35"/>
      <c r="BU1300" s="35"/>
      <c r="BV1300" s="35"/>
      <c r="BW1300" s="35"/>
      <c r="BX1300" s="35"/>
      <c r="BY1300" s="35"/>
      <c r="BZ1300" s="35"/>
      <c r="CA1300" s="35"/>
      <c r="CB1300" s="35"/>
      <c r="CC1300" s="35"/>
      <c r="CD1300" s="35"/>
      <c r="CE1300" s="35"/>
      <c r="CF1300" s="35"/>
      <c r="CG1300" s="35"/>
      <c r="CH1300" s="35"/>
    </row>
    <row r="1301" spans="1:86" ht="15.6" x14ac:dyDescent="0.3">
      <c r="A1301" s="35"/>
      <c r="B1301" s="86"/>
      <c r="C1301" s="35"/>
      <c r="D1301" s="35"/>
      <c r="E1301" s="35"/>
      <c r="F1301" s="35"/>
      <c r="G1301" s="35"/>
      <c r="H1301" s="35"/>
      <c r="I1301" s="35"/>
      <c r="J1301" s="35"/>
      <c r="K1301" s="35"/>
      <c r="L1301" s="35"/>
      <c r="M1301" s="35"/>
      <c r="N1301" s="35"/>
      <c r="O1301" s="35"/>
      <c r="P1301" s="35"/>
      <c r="Q1301" s="35"/>
      <c r="R1301" s="35"/>
      <c r="S1301" s="35"/>
      <c r="T1301" s="17">
        <f t="shared" si="2905"/>
        <v>47317</v>
      </c>
      <c r="U1301" s="216">
        <f t="shared" si="2898"/>
        <v>3</v>
      </c>
      <c r="V1301" s="216">
        <f t="shared" si="2905"/>
        <v>1296</v>
      </c>
      <c r="W1301" s="16">
        <f t="shared" si="2912"/>
        <v>3.5506849315068494</v>
      </c>
      <c r="X1301" s="16" t="e">
        <f>IF(Template!$F$7="Linear interpolation",LinInterp($I$5:$I$22,$G$5:$G$22,W1301),CubicSpline($I$5:$I$22,$G$5:$G$22,W1301))</f>
        <v>#VALUE!</v>
      </c>
      <c r="Y1301" s="221" t="e">
        <f t="shared" si="2899"/>
        <v>#VALUE!</v>
      </c>
      <c r="Z1301" s="221" t="e">
        <f>Y1301/PRODUCT($AA$6:AA1300)</f>
        <v>#VALUE!</v>
      </c>
      <c r="AA1301" s="16" t="e">
        <f t="shared" si="2906"/>
        <v>#VALUE!</v>
      </c>
      <c r="AB1301" s="10" t="e">
        <f t="shared" si="2907"/>
        <v>#VALUE!</v>
      </c>
      <c r="AC1301" s="90">
        <f t="shared" si="2900"/>
        <v>1301</v>
      </c>
      <c r="AD1301" s="17">
        <f t="shared" si="2908"/>
        <v>47294</v>
      </c>
      <c r="AE1301" s="16" t="e">
        <f t="shared" si="2901"/>
        <v>#VALUE!</v>
      </c>
      <c r="AF1301" s="10">
        <f ca="1">IFERROR(AVERAGE(INDIRECT("AE"&amp;AC1301-Template!$F$10+1):INDIRECT("AE"&amp;AC1301)),0)</f>
        <v>0</v>
      </c>
      <c r="AG1301" s="35"/>
      <c r="AH1301" s="86"/>
      <c r="AI1301" s="35"/>
      <c r="AJ1301" s="35"/>
      <c r="AK1301" s="35"/>
      <c r="AL1301" s="35"/>
      <c r="AM1301" s="35"/>
      <c r="AN1301" s="35"/>
      <c r="AO1301" s="35"/>
      <c r="AP1301" s="35"/>
      <c r="AQ1301" s="35"/>
      <c r="AR1301" s="35"/>
      <c r="AS1301" s="35"/>
      <c r="AT1301" s="35"/>
      <c r="AU1301" s="35"/>
      <c r="AV1301" s="35"/>
      <c r="AW1301" s="35"/>
      <c r="AX1301" s="35"/>
      <c r="AY1301" s="35"/>
      <c r="AZ1301" s="17">
        <f t="shared" ref="AZ1301" si="2943">AZ1300+1</f>
        <v>47317</v>
      </c>
      <c r="BA1301" s="216">
        <f t="shared" si="2924"/>
        <v>3</v>
      </c>
      <c r="BB1301" s="216">
        <f t="shared" ref="BB1301" si="2944">BB1300+1</f>
        <v>1296</v>
      </c>
      <c r="BC1301" s="16">
        <f t="shared" si="2926"/>
        <v>3.5506849315068494</v>
      </c>
      <c r="BD1301" s="16">
        <f>IF(Template!$F$7="Linear interpolation",LinInterp($AO$5:$AO$18,$AM$5:$AM$18,BC1301),CubicSpline($AO$5:$AO$18,$AM$5:$AM$18,BC1301))</f>
        <v>14.151481484672393</v>
      </c>
      <c r="BE1301" s="221">
        <f t="shared" si="2861"/>
        <v>1.5999222618871722</v>
      </c>
      <c r="BF1301" s="221">
        <f>BE1301/PRODUCT($BG$6:BG1300)</f>
        <v>1.0003792639713542</v>
      </c>
      <c r="BG1301" s="16">
        <f t="shared" si="2927"/>
        <v>1.0003792639713542</v>
      </c>
      <c r="BH1301" s="10">
        <f t="shared" si="2928"/>
        <v>13.843134954429681</v>
      </c>
      <c r="BI1301" s="90"/>
      <c r="BJ1301" s="17">
        <f t="shared" si="2911"/>
        <v>47294</v>
      </c>
      <c r="BK1301" s="16">
        <f t="shared" si="2904"/>
        <v>13.895981957655511</v>
      </c>
      <c r="BL1301" s="10">
        <f ca="1">IFERROR(AVERAGE(INDIRECT("BK"&amp;AC1301-Template!$F$10+1):INDIRECT("BK"&amp;AC1301)),0)</f>
        <v>13.931508012240617</v>
      </c>
      <c r="BM1301" s="35"/>
      <c r="BN1301" s="86"/>
      <c r="BO1301" s="35"/>
      <c r="BP1301" s="35"/>
      <c r="BQ1301" s="35"/>
      <c r="BR1301" s="35"/>
      <c r="BS1301" s="35"/>
      <c r="BT1301" s="35"/>
      <c r="BU1301" s="35"/>
      <c r="BV1301" s="35"/>
      <c r="BW1301" s="35"/>
      <c r="BX1301" s="35"/>
      <c r="BY1301" s="35"/>
      <c r="BZ1301" s="35"/>
      <c r="CA1301" s="35"/>
      <c r="CB1301" s="35"/>
      <c r="CC1301" s="35"/>
      <c r="CD1301" s="35"/>
      <c r="CE1301" s="35"/>
      <c r="CF1301" s="35"/>
      <c r="CG1301" s="35"/>
      <c r="CH1301" s="35"/>
    </row>
    <row r="1302" spans="1:86" ht="15.6" x14ac:dyDescent="0.3">
      <c r="A1302" s="35"/>
      <c r="B1302" s="86"/>
      <c r="C1302" s="35"/>
      <c r="D1302" s="35"/>
      <c r="E1302" s="35"/>
      <c r="F1302" s="35"/>
      <c r="G1302" s="35"/>
      <c r="H1302" s="35"/>
      <c r="I1302" s="35"/>
      <c r="J1302" s="35"/>
      <c r="K1302" s="35"/>
      <c r="L1302" s="35"/>
      <c r="M1302" s="35"/>
      <c r="N1302" s="35"/>
      <c r="O1302" s="35"/>
      <c r="P1302" s="35"/>
      <c r="Q1302" s="35"/>
      <c r="R1302" s="35"/>
      <c r="S1302" s="35"/>
      <c r="T1302" s="17">
        <f t="shared" si="2905"/>
        <v>47318</v>
      </c>
      <c r="U1302" s="216">
        <f t="shared" si="2898"/>
        <v>4</v>
      </c>
      <c r="V1302" s="216">
        <f t="shared" si="2905"/>
        <v>1297</v>
      </c>
      <c r="W1302" s="16">
        <f t="shared" si="2912"/>
        <v>3.5534246575342467</v>
      </c>
      <c r="X1302" s="16" t="e">
        <f>IF(Template!$F$7="Linear interpolation",LinInterp($I$5:$I$22,$G$5:$G$22,W1302),CubicSpline($I$5:$I$22,$G$5:$G$22,W1302))</f>
        <v>#VALUE!</v>
      </c>
      <c r="Y1302" s="221" t="e">
        <f t="shared" si="2899"/>
        <v>#VALUE!</v>
      </c>
      <c r="Z1302" s="221" t="e">
        <f>Y1302/PRODUCT($AA$6:AA1301)</f>
        <v>#VALUE!</v>
      </c>
      <c r="AA1302" s="16" t="e">
        <f t="shared" si="2906"/>
        <v>#VALUE!</v>
      </c>
      <c r="AB1302" s="10" t="e">
        <f t="shared" si="2907"/>
        <v>#VALUE!</v>
      </c>
      <c r="AC1302" s="90">
        <f t="shared" si="2900"/>
        <v>1302</v>
      </c>
      <c r="AD1302" s="17">
        <f t="shared" si="2908"/>
        <v>47295</v>
      </c>
      <c r="AE1302" s="16" t="e">
        <f t="shared" si="2901"/>
        <v>#VALUE!</v>
      </c>
      <c r="AF1302" s="10">
        <f ca="1">IFERROR(AVERAGE(INDIRECT("AE"&amp;AC1302-Template!$F$10+1):INDIRECT("AE"&amp;AC1302)),0)</f>
        <v>0</v>
      </c>
      <c r="AG1302" s="35"/>
      <c r="AH1302" s="86"/>
      <c r="AI1302" s="35"/>
      <c r="AJ1302" s="35"/>
      <c r="AK1302" s="35"/>
      <c r="AL1302" s="35"/>
      <c r="AM1302" s="35"/>
      <c r="AN1302" s="35"/>
      <c r="AO1302" s="35"/>
      <c r="AP1302" s="35"/>
      <c r="AQ1302" s="35"/>
      <c r="AR1302" s="35"/>
      <c r="AS1302" s="35"/>
      <c r="AT1302" s="35"/>
      <c r="AU1302" s="35"/>
      <c r="AV1302" s="35"/>
      <c r="AW1302" s="35"/>
      <c r="AX1302" s="35"/>
      <c r="AY1302" s="35"/>
      <c r="AZ1302" s="17">
        <f t="shared" ref="AZ1302" si="2945">AZ1301+1</f>
        <v>47318</v>
      </c>
      <c r="BA1302" s="216">
        <f t="shared" si="2924"/>
        <v>4</v>
      </c>
      <c r="BB1302" s="216">
        <f t="shared" ref="BB1302" si="2946">BB1301+1</f>
        <v>1297</v>
      </c>
      <c r="BC1302" s="16">
        <f t="shared" si="2926"/>
        <v>3.5534246575342467</v>
      </c>
      <c r="BD1302" s="16">
        <f>IF(Template!$F$7="Linear interpolation",LinInterp($AO$5:$AO$18,$AM$5:$AM$18,BC1302),CubicSpline($AO$5:$AO$18,$AM$5:$AM$18,BC1302))</f>
        <v>14.152011289824644</v>
      </c>
      <c r="BE1302" s="221">
        <f t="shared" si="2861"/>
        <v>1.6005289264646978</v>
      </c>
      <c r="BF1302" s="221">
        <f>BE1302/PRODUCT($BG$6:BG1301)</f>
        <v>1.0003791837840983</v>
      </c>
      <c r="BG1302" s="16">
        <f t="shared" si="2927"/>
        <v>1.0003791837840983</v>
      </c>
      <c r="BH1302" s="10">
        <f t="shared" si="2928"/>
        <v>13.840208119587638</v>
      </c>
      <c r="BI1302" s="90"/>
      <c r="BJ1302" s="17">
        <f t="shared" si="2911"/>
        <v>47295</v>
      </c>
      <c r="BK1302" s="16">
        <f t="shared" si="2904"/>
        <v>13.900316711022098</v>
      </c>
      <c r="BL1302" s="10">
        <f ca="1">IFERROR(AVERAGE(INDIRECT("BK"&amp;AC1302-Template!$F$10+1):INDIRECT("BK"&amp;AC1302)),0)</f>
        <v>13.929523586602539</v>
      </c>
      <c r="BM1302" s="35"/>
      <c r="BN1302" s="86"/>
      <c r="BO1302" s="35"/>
      <c r="BP1302" s="35"/>
      <c r="BQ1302" s="35"/>
      <c r="BR1302" s="35"/>
      <c r="BS1302" s="35"/>
      <c r="BT1302" s="35"/>
      <c r="BU1302" s="35"/>
      <c r="BV1302" s="35"/>
      <c r="BW1302" s="35"/>
      <c r="BX1302" s="35"/>
      <c r="BY1302" s="35"/>
      <c r="BZ1302" s="35"/>
      <c r="CA1302" s="35"/>
      <c r="CB1302" s="35"/>
      <c r="CC1302" s="35"/>
      <c r="CD1302" s="35"/>
      <c r="CE1302" s="35"/>
      <c r="CF1302" s="35"/>
      <c r="CG1302" s="35"/>
      <c r="CH1302" s="35"/>
    </row>
    <row r="1303" spans="1:86" ht="15.6" x14ac:dyDescent="0.3">
      <c r="A1303" s="35"/>
      <c r="B1303" s="86"/>
      <c r="C1303" s="35"/>
      <c r="D1303" s="35"/>
      <c r="E1303" s="35"/>
      <c r="F1303" s="35"/>
      <c r="G1303" s="35"/>
      <c r="H1303" s="35"/>
      <c r="I1303" s="35"/>
      <c r="J1303" s="35"/>
      <c r="K1303" s="35"/>
      <c r="L1303" s="35"/>
      <c r="M1303" s="35"/>
      <c r="N1303" s="35"/>
      <c r="O1303" s="35"/>
      <c r="P1303" s="35"/>
      <c r="Q1303" s="35"/>
      <c r="R1303" s="35"/>
      <c r="S1303" s="35"/>
      <c r="T1303" s="17">
        <f t="shared" si="2905"/>
        <v>47319</v>
      </c>
      <c r="U1303" s="216">
        <f t="shared" si="2898"/>
        <v>5</v>
      </c>
      <c r="V1303" s="216">
        <f t="shared" si="2905"/>
        <v>1298</v>
      </c>
      <c r="W1303" s="16">
        <f t="shared" si="2912"/>
        <v>3.5561643835616437</v>
      </c>
      <c r="X1303" s="16" t="e">
        <f>IF(Template!$F$7="Linear interpolation",LinInterp($I$5:$I$22,$G$5:$G$22,W1303),CubicSpline($I$5:$I$22,$G$5:$G$22,W1303))</f>
        <v>#VALUE!</v>
      </c>
      <c r="Y1303" s="221" t="e">
        <f t="shared" si="2899"/>
        <v>#VALUE!</v>
      </c>
      <c r="Z1303" s="221" t="e">
        <f>Y1303/PRODUCT($AA$6:AA1302)</f>
        <v>#VALUE!</v>
      </c>
      <c r="AA1303" s="16" t="e">
        <f t="shared" si="2906"/>
        <v>#VALUE!</v>
      </c>
      <c r="AB1303" s="10" t="e">
        <f t="shared" si="2907"/>
        <v>#VALUE!</v>
      </c>
      <c r="AC1303" s="90">
        <f t="shared" si="2900"/>
        <v>1303</v>
      </c>
      <c r="AD1303" s="17">
        <f t="shared" si="2908"/>
        <v>47296</v>
      </c>
      <c r="AE1303" s="16" t="e">
        <f t="shared" si="2901"/>
        <v>#VALUE!</v>
      </c>
      <c r="AF1303" s="10">
        <f ca="1">IFERROR(AVERAGE(INDIRECT("AE"&amp;AC1303-Template!$F$10+1):INDIRECT("AE"&amp;AC1303)),0)</f>
        <v>0</v>
      </c>
      <c r="AG1303" s="35"/>
      <c r="AH1303" s="86"/>
      <c r="AI1303" s="35"/>
      <c r="AJ1303" s="35"/>
      <c r="AK1303" s="35"/>
      <c r="AL1303" s="35"/>
      <c r="AM1303" s="35"/>
      <c r="AN1303" s="35"/>
      <c r="AO1303" s="35"/>
      <c r="AP1303" s="35"/>
      <c r="AQ1303" s="35"/>
      <c r="AR1303" s="35"/>
      <c r="AS1303" s="35"/>
      <c r="AT1303" s="35"/>
      <c r="AU1303" s="35"/>
      <c r="AV1303" s="35"/>
      <c r="AW1303" s="35"/>
      <c r="AX1303" s="35"/>
      <c r="AY1303" s="35"/>
      <c r="AZ1303" s="17">
        <f t="shared" ref="AZ1303" si="2947">AZ1302+1</f>
        <v>47319</v>
      </c>
      <c r="BA1303" s="216">
        <f t="shared" si="2924"/>
        <v>5</v>
      </c>
      <c r="BB1303" s="216">
        <f t="shared" ref="BB1303" si="2948">BB1302+1</f>
        <v>1298</v>
      </c>
      <c r="BC1303" s="16">
        <f t="shared" si="2926"/>
        <v>3.5561643835616437</v>
      </c>
      <c r="BD1303" s="16">
        <f>IF(Template!$F$7="Linear interpolation",LinInterp($AO$5:$AO$18,$AM$5:$AM$18,BC1303),CubicSpline($AO$5:$AO$18,$AM$5:$AM$18,BC1303))</f>
        <v>14.152537682579235</v>
      </c>
      <c r="BE1303" s="221">
        <f t="shared" si="2861"/>
        <v>1.6011356914665147</v>
      </c>
      <c r="BF1303" s="221">
        <f>BE1303/PRODUCT($BG$6:BG1302)</f>
        <v>1.0003791028026947</v>
      </c>
      <c r="BG1303" s="16">
        <f t="shared" si="2927"/>
        <v>1.0003791028026947</v>
      </c>
      <c r="BH1303" s="10">
        <f t="shared" si="2928"/>
        <v>13.837252298356862</v>
      </c>
      <c r="BI1303" s="90"/>
      <c r="BJ1303" s="17">
        <f t="shared" si="2911"/>
        <v>47296</v>
      </c>
      <c r="BK1303" s="16">
        <f t="shared" si="2904"/>
        <v>13.898011960264745</v>
      </c>
      <c r="BL1303" s="10">
        <f ca="1">IFERROR(AVERAGE(INDIRECT("BK"&amp;AC1303-Template!$F$10+1):INDIRECT("BK"&amp;AC1303)),0)</f>
        <v>13.927756391136857</v>
      </c>
      <c r="BM1303" s="35"/>
      <c r="BN1303" s="86"/>
      <c r="BO1303" s="35"/>
      <c r="BP1303" s="35"/>
      <c r="BQ1303" s="35"/>
      <c r="BR1303" s="35"/>
      <c r="BS1303" s="35"/>
      <c r="BT1303" s="35"/>
      <c r="BU1303" s="35"/>
      <c r="BV1303" s="35"/>
      <c r="BW1303" s="35"/>
      <c r="BX1303" s="35"/>
      <c r="BY1303" s="35"/>
      <c r="BZ1303" s="35"/>
      <c r="CA1303" s="35"/>
      <c r="CB1303" s="35"/>
      <c r="CC1303" s="35"/>
      <c r="CD1303" s="35"/>
      <c r="CE1303" s="35"/>
      <c r="CF1303" s="35"/>
      <c r="CG1303" s="35"/>
      <c r="CH1303" s="35"/>
    </row>
    <row r="1304" spans="1:86" ht="15.6" x14ac:dyDescent="0.3">
      <c r="A1304" s="35"/>
      <c r="B1304" s="86"/>
      <c r="C1304" s="35"/>
      <c r="D1304" s="35"/>
      <c r="E1304" s="35"/>
      <c r="F1304" s="35"/>
      <c r="G1304" s="35"/>
      <c r="H1304" s="35"/>
      <c r="I1304" s="35"/>
      <c r="J1304" s="35"/>
      <c r="K1304" s="35"/>
      <c r="L1304" s="35"/>
      <c r="M1304" s="35"/>
      <c r="N1304" s="35"/>
      <c r="O1304" s="35"/>
      <c r="P1304" s="35"/>
      <c r="Q1304" s="35"/>
      <c r="R1304" s="35"/>
      <c r="S1304" s="35"/>
      <c r="T1304" s="17">
        <f t="shared" si="2905"/>
        <v>47320</v>
      </c>
      <c r="U1304" s="216">
        <f t="shared" si="2898"/>
        <v>6</v>
      </c>
      <c r="V1304" s="216">
        <f t="shared" si="2905"/>
        <v>1299</v>
      </c>
      <c r="W1304" s="16">
        <f t="shared" si="2912"/>
        <v>3.558904109589041</v>
      </c>
      <c r="X1304" s="16" t="e">
        <f>IF(Template!$F$7="Linear interpolation",LinInterp($I$5:$I$22,$G$5:$G$22,W1304),CubicSpline($I$5:$I$22,$G$5:$G$22,W1304))</f>
        <v>#VALUE!</v>
      </c>
      <c r="Y1304" s="221" t="e">
        <f t="shared" si="2899"/>
        <v>#VALUE!</v>
      </c>
      <c r="Z1304" s="221" t="e">
        <f>Y1304/PRODUCT($AA$6:AA1303)</f>
        <v>#VALUE!</v>
      </c>
      <c r="AA1304" s="16" t="e">
        <f t="shared" si="2906"/>
        <v>#VALUE!</v>
      </c>
      <c r="AB1304" s="10" t="e">
        <f t="shared" si="2907"/>
        <v>#VALUE!</v>
      </c>
      <c r="AC1304" s="90">
        <f t="shared" si="2900"/>
        <v>1304</v>
      </c>
      <c r="AD1304" s="17">
        <f t="shared" si="2908"/>
        <v>47297</v>
      </c>
      <c r="AE1304" s="16" t="e">
        <f t="shared" si="2901"/>
        <v>#VALUE!</v>
      </c>
      <c r="AF1304" s="10">
        <f ca="1">IFERROR(AVERAGE(INDIRECT("AE"&amp;AC1304-Template!$F$10+1):INDIRECT("AE"&amp;AC1304)),0)</f>
        <v>0</v>
      </c>
      <c r="AG1304" s="35"/>
      <c r="AH1304" s="86"/>
      <c r="AI1304" s="35"/>
      <c r="AJ1304" s="35"/>
      <c r="AK1304" s="35"/>
      <c r="AL1304" s="35"/>
      <c r="AM1304" s="35"/>
      <c r="AN1304" s="35"/>
      <c r="AO1304" s="35"/>
      <c r="AP1304" s="35"/>
      <c r="AQ1304" s="35"/>
      <c r="AR1304" s="35"/>
      <c r="AS1304" s="35"/>
      <c r="AT1304" s="35"/>
      <c r="AU1304" s="35"/>
      <c r="AV1304" s="35"/>
      <c r="AW1304" s="35"/>
      <c r="AX1304" s="35"/>
      <c r="AY1304" s="35"/>
      <c r="AZ1304" s="17">
        <f t="shared" ref="AZ1304" si="2949">AZ1303+1</f>
        <v>47320</v>
      </c>
      <c r="BA1304" s="216">
        <f t="shared" si="2924"/>
        <v>6</v>
      </c>
      <c r="BB1304" s="216">
        <f t="shared" ref="BB1304" si="2950">BB1303+1</f>
        <v>1299</v>
      </c>
      <c r="BC1304" s="16">
        <f t="shared" si="2926"/>
        <v>3.558904109589041</v>
      </c>
      <c r="BD1304" s="16">
        <f>IF(Template!$F$7="Linear interpolation",LinInterp($AO$5:$AO$18,$AM$5:$AM$18,BC1304),CubicSpline($AO$5:$AO$18,$AM$5:$AM$18,BC1304))</f>
        <v>14.15306064525806</v>
      </c>
      <c r="BE1304" s="221">
        <f t="shared" si="2861"/>
        <v>1.6017425555581764</v>
      </c>
      <c r="BF1304" s="221">
        <f>BE1304/PRODUCT($BG$6:BG1303)</f>
        <v>1.0003790210254486</v>
      </c>
      <c r="BG1304" s="16">
        <f t="shared" si="2927"/>
        <v>1.0003791028026947</v>
      </c>
      <c r="BH1304" s="10">
        <f t="shared" si="2928"/>
        <v>13.837252298356862</v>
      </c>
      <c r="BI1304" s="90"/>
      <c r="BJ1304" s="17">
        <f t="shared" si="2911"/>
        <v>47297</v>
      </c>
      <c r="BK1304" s="16">
        <f t="shared" si="2904"/>
        <v>13.895679580749221</v>
      </c>
      <c r="BL1304" s="10">
        <f ca="1">IFERROR(AVERAGE(INDIRECT("BK"&amp;AC1304-Template!$F$10+1):INDIRECT("BK"&amp;AC1304)),0)</f>
        <v>13.925816289007885</v>
      </c>
      <c r="BM1304" s="35"/>
      <c r="BN1304" s="86"/>
      <c r="BO1304" s="35"/>
      <c r="BP1304" s="35"/>
      <c r="BQ1304" s="35"/>
      <c r="BR1304" s="35"/>
      <c r="BS1304" s="35"/>
      <c r="BT1304" s="35"/>
      <c r="BU1304" s="35"/>
      <c r="BV1304" s="35"/>
      <c r="BW1304" s="35"/>
      <c r="BX1304" s="35"/>
      <c r="BY1304" s="35"/>
      <c r="BZ1304" s="35"/>
      <c r="CA1304" s="35"/>
      <c r="CB1304" s="35"/>
      <c r="CC1304" s="35"/>
      <c r="CD1304" s="35"/>
      <c r="CE1304" s="35"/>
      <c r="CF1304" s="35"/>
      <c r="CG1304" s="35"/>
      <c r="CH1304" s="35"/>
    </row>
    <row r="1305" spans="1:86" ht="15.6" x14ac:dyDescent="0.3">
      <c r="A1305" s="35"/>
      <c r="B1305" s="86"/>
      <c r="C1305" s="35"/>
      <c r="D1305" s="35"/>
      <c r="E1305" s="35"/>
      <c r="F1305" s="35"/>
      <c r="G1305" s="35"/>
      <c r="H1305" s="35"/>
      <c r="I1305" s="35"/>
      <c r="J1305" s="35"/>
      <c r="K1305" s="35"/>
      <c r="L1305" s="35"/>
      <c r="M1305" s="35"/>
      <c r="N1305" s="35"/>
      <c r="O1305" s="35"/>
      <c r="P1305" s="35"/>
      <c r="Q1305" s="35"/>
      <c r="R1305" s="35"/>
      <c r="S1305" s="35"/>
      <c r="T1305" s="17">
        <f t="shared" si="2905"/>
        <v>47321</v>
      </c>
      <c r="U1305" s="216">
        <f t="shared" si="2898"/>
        <v>7</v>
      </c>
      <c r="V1305" s="216">
        <f t="shared" si="2905"/>
        <v>1300</v>
      </c>
      <c r="W1305" s="16">
        <f t="shared" si="2912"/>
        <v>3.5616438356164384</v>
      </c>
      <c r="X1305" s="16" t="e">
        <f>IF(Template!$F$7="Linear interpolation",LinInterp($I$5:$I$22,$G$5:$G$22,W1305),CubicSpline($I$5:$I$22,$G$5:$G$22,W1305))</f>
        <v>#VALUE!</v>
      </c>
      <c r="Y1305" s="221" t="e">
        <f t="shared" si="2899"/>
        <v>#VALUE!</v>
      </c>
      <c r="Z1305" s="221" t="e">
        <f>Y1305/PRODUCT($AA$6:AA1304)</f>
        <v>#VALUE!</v>
      </c>
      <c r="AA1305" s="16" t="e">
        <f t="shared" si="2906"/>
        <v>#VALUE!</v>
      </c>
      <c r="AB1305" s="10" t="e">
        <f t="shared" si="2907"/>
        <v>#VALUE!</v>
      </c>
      <c r="AC1305" s="90">
        <f t="shared" si="2900"/>
        <v>1305</v>
      </c>
      <c r="AD1305" s="17">
        <f t="shared" si="2908"/>
        <v>47298</v>
      </c>
      <c r="AE1305" s="16" t="e">
        <f t="shared" si="2901"/>
        <v>#VALUE!</v>
      </c>
      <c r="AF1305" s="10">
        <f ca="1">IFERROR(AVERAGE(INDIRECT("AE"&amp;AC1305-Template!$F$10+1):INDIRECT("AE"&amp;AC1305)),0)</f>
        <v>0</v>
      </c>
      <c r="AG1305" s="35"/>
      <c r="AH1305" s="86"/>
      <c r="AI1305" s="35"/>
      <c r="AJ1305" s="35"/>
      <c r="AK1305" s="35"/>
      <c r="AL1305" s="35"/>
      <c r="AM1305" s="35"/>
      <c r="AN1305" s="35"/>
      <c r="AO1305" s="35"/>
      <c r="AP1305" s="35"/>
      <c r="AQ1305" s="35"/>
      <c r="AR1305" s="35"/>
      <c r="AS1305" s="35"/>
      <c r="AT1305" s="35"/>
      <c r="AU1305" s="35"/>
      <c r="AV1305" s="35"/>
      <c r="AW1305" s="35"/>
      <c r="AX1305" s="35"/>
      <c r="AY1305" s="35"/>
      <c r="AZ1305" s="17">
        <f t="shared" ref="AZ1305" si="2951">AZ1304+1</f>
        <v>47321</v>
      </c>
      <c r="BA1305" s="216">
        <f t="shared" si="2924"/>
        <v>7</v>
      </c>
      <c r="BB1305" s="216">
        <f t="shared" ref="BB1305" si="2952">BB1304+1</f>
        <v>1300</v>
      </c>
      <c r="BC1305" s="16">
        <f t="shared" si="2926"/>
        <v>3.5616438356164384</v>
      </c>
      <c r="BD1305" s="16">
        <f>IF(Template!$F$7="Linear interpolation",LinInterp($AO$5:$AO$18,$AM$5:$AM$18,BC1305),CubicSpline($AO$5:$AO$18,$AM$5:$AM$18,BC1305))</f>
        <v>14.15358016018301</v>
      </c>
      <c r="BE1305" s="221">
        <f t="shared" si="2861"/>
        <v>1.6023495174005509</v>
      </c>
      <c r="BF1305" s="221">
        <f>BE1305/PRODUCT($BG$6:BG1304)</f>
        <v>1.0003788566734366</v>
      </c>
      <c r="BG1305" s="16">
        <f t="shared" si="2927"/>
        <v>1.0003791028026947</v>
      </c>
      <c r="BH1305" s="10">
        <f t="shared" si="2928"/>
        <v>13.837252298356862</v>
      </c>
      <c r="BI1305" s="90"/>
      <c r="BJ1305" s="17">
        <f t="shared" si="2911"/>
        <v>47298</v>
      </c>
      <c r="BK1305" s="16">
        <f t="shared" si="2904"/>
        <v>13.893319510742575</v>
      </c>
      <c r="BL1305" s="10">
        <f ca="1">IFERROR(AVERAGE(INDIRECT("BK"&amp;AC1305-Template!$F$10+1):INDIRECT("BK"&amp;AC1305)),0)</f>
        <v>13.923849389917638</v>
      </c>
      <c r="BM1305" s="35"/>
      <c r="BN1305" s="86"/>
      <c r="BO1305" s="35"/>
      <c r="BP1305" s="35"/>
      <c r="BQ1305" s="35"/>
      <c r="BR1305" s="35"/>
      <c r="BS1305" s="35"/>
      <c r="BT1305" s="35"/>
      <c r="BU1305" s="35"/>
      <c r="BV1305" s="35"/>
      <c r="BW1305" s="35"/>
      <c r="BX1305" s="35"/>
      <c r="BY1305" s="35"/>
      <c r="BZ1305" s="35"/>
      <c r="CA1305" s="35"/>
      <c r="CB1305" s="35"/>
      <c r="CC1305" s="35"/>
      <c r="CD1305" s="35"/>
      <c r="CE1305" s="35"/>
      <c r="CF1305" s="35"/>
      <c r="CG1305" s="35"/>
      <c r="CH1305" s="35"/>
    </row>
    <row r="1306" spans="1:86" ht="15.6" x14ac:dyDescent="0.3">
      <c r="A1306" s="35"/>
      <c r="B1306" s="86"/>
      <c r="C1306" s="35"/>
      <c r="D1306" s="35"/>
      <c r="E1306" s="35"/>
      <c r="F1306" s="35"/>
      <c r="G1306" s="35"/>
      <c r="H1306" s="35"/>
      <c r="I1306" s="35"/>
      <c r="J1306" s="35"/>
      <c r="K1306" s="35"/>
      <c r="L1306" s="35"/>
      <c r="M1306" s="35"/>
      <c r="N1306" s="35"/>
      <c r="O1306" s="35"/>
      <c r="P1306" s="35"/>
      <c r="Q1306" s="35"/>
      <c r="R1306" s="35"/>
      <c r="S1306" s="35"/>
      <c r="T1306" s="17">
        <f t="shared" si="2905"/>
        <v>47322</v>
      </c>
      <c r="U1306" s="216">
        <f t="shared" si="2898"/>
        <v>1</v>
      </c>
      <c r="V1306" s="216">
        <f t="shared" si="2905"/>
        <v>1301</v>
      </c>
      <c r="W1306" s="16">
        <f t="shared" si="2912"/>
        <v>3.5643835616438357</v>
      </c>
      <c r="X1306" s="16" t="e">
        <f>IF(Template!$F$7="Linear interpolation",LinInterp($I$5:$I$22,$G$5:$G$22,W1306),CubicSpline($I$5:$I$22,$G$5:$G$22,W1306))</f>
        <v>#VALUE!</v>
      </c>
      <c r="Y1306" s="221" t="e">
        <f t="shared" si="2899"/>
        <v>#VALUE!</v>
      </c>
      <c r="Z1306" s="221" t="e">
        <f>Y1306/PRODUCT($AA$6:AA1305)</f>
        <v>#VALUE!</v>
      </c>
      <c r="AA1306" s="16" t="e">
        <f t="shared" si="2906"/>
        <v>#VALUE!</v>
      </c>
      <c r="AB1306" s="10" t="e">
        <f t="shared" si="2907"/>
        <v>#VALUE!</v>
      </c>
      <c r="AC1306" s="90">
        <f t="shared" si="2900"/>
        <v>1306</v>
      </c>
      <c r="AD1306" s="17">
        <f t="shared" si="2908"/>
        <v>47299</v>
      </c>
      <c r="AE1306" s="16" t="e">
        <f t="shared" si="2901"/>
        <v>#VALUE!</v>
      </c>
      <c r="AF1306" s="10">
        <f ca="1">IFERROR(AVERAGE(INDIRECT("AE"&amp;AC1306-Template!$F$10+1):INDIRECT("AE"&amp;AC1306)),0)</f>
        <v>0</v>
      </c>
      <c r="AG1306" s="35"/>
      <c r="AH1306" s="86"/>
      <c r="AI1306" s="35"/>
      <c r="AJ1306" s="35"/>
      <c r="AK1306" s="35"/>
      <c r="AL1306" s="35"/>
      <c r="AM1306" s="35"/>
      <c r="AN1306" s="35"/>
      <c r="AO1306" s="35"/>
      <c r="AP1306" s="35"/>
      <c r="AQ1306" s="35"/>
      <c r="AR1306" s="35"/>
      <c r="AS1306" s="35"/>
      <c r="AT1306" s="35"/>
      <c r="AU1306" s="35"/>
      <c r="AV1306" s="35"/>
      <c r="AW1306" s="35"/>
      <c r="AX1306" s="35"/>
      <c r="AY1306" s="35"/>
      <c r="AZ1306" s="17">
        <f t="shared" ref="AZ1306" si="2953">AZ1305+1</f>
        <v>47322</v>
      </c>
      <c r="BA1306" s="216">
        <f t="shared" si="2924"/>
        <v>1</v>
      </c>
      <c r="BB1306" s="216">
        <f t="shared" ref="BB1306" si="2954">BB1305+1</f>
        <v>1301</v>
      </c>
      <c r="BC1306" s="16">
        <f t="shared" si="2926"/>
        <v>3.5643835616438357</v>
      </c>
      <c r="BD1306" s="16">
        <f>IF(Template!$F$7="Linear interpolation",LinInterp($AO$5:$AO$18,$AM$5:$AM$18,BC1306),CubicSpline($AO$5:$AO$18,$AM$5:$AM$18,BC1306))</f>
        <v>14.154096209675973</v>
      </c>
      <c r="BE1306" s="221">
        <f t="shared" si="2861"/>
        <v>1.6029565756498083</v>
      </c>
      <c r="BF1306" s="221">
        <f>BE1306/PRODUCT($BG$6:BG1305)</f>
        <v>1.0003786089474671</v>
      </c>
      <c r="BG1306" s="16">
        <f t="shared" si="2927"/>
        <v>1.0003786089474671</v>
      </c>
      <c r="BH1306" s="10">
        <f t="shared" si="2928"/>
        <v>13.819226582549415</v>
      </c>
      <c r="BI1306" s="90"/>
      <c r="BJ1306" s="17">
        <f t="shared" si="2911"/>
        <v>47299</v>
      </c>
      <c r="BK1306" s="16">
        <f t="shared" si="2904"/>
        <v>13.893319510742575</v>
      </c>
      <c r="BL1306" s="10">
        <f ca="1">IFERROR(AVERAGE(INDIRECT("BK"&amp;AC1306-Template!$F$10+1):INDIRECT("BK"&amp;AC1306)),0)</f>
        <v>13.921935226332057</v>
      </c>
      <c r="BM1306" s="35"/>
      <c r="BN1306" s="86"/>
      <c r="BO1306" s="35"/>
      <c r="BP1306" s="35"/>
      <c r="BQ1306" s="35"/>
      <c r="BR1306" s="35"/>
      <c r="BS1306" s="35"/>
      <c r="BT1306" s="35"/>
      <c r="BU1306" s="35"/>
      <c r="BV1306" s="35"/>
      <c r="BW1306" s="35"/>
      <c r="BX1306" s="35"/>
      <c r="BY1306" s="35"/>
      <c r="BZ1306" s="35"/>
      <c r="CA1306" s="35"/>
      <c r="CB1306" s="35"/>
      <c r="CC1306" s="35"/>
      <c r="CD1306" s="35"/>
      <c r="CE1306" s="35"/>
      <c r="CF1306" s="35"/>
      <c r="CG1306" s="35"/>
      <c r="CH1306" s="35"/>
    </row>
    <row r="1307" spans="1:86" ht="15.6" x14ac:dyDescent="0.3">
      <c r="A1307" s="35"/>
      <c r="B1307" s="86"/>
      <c r="C1307" s="35"/>
      <c r="D1307" s="35"/>
      <c r="E1307" s="35"/>
      <c r="F1307" s="35"/>
      <c r="G1307" s="35"/>
      <c r="H1307" s="35"/>
      <c r="I1307" s="35"/>
      <c r="J1307" s="35"/>
      <c r="K1307" s="35"/>
      <c r="L1307" s="35"/>
      <c r="M1307" s="35"/>
      <c r="N1307" s="35"/>
      <c r="O1307" s="35"/>
      <c r="P1307" s="35"/>
      <c r="Q1307" s="35"/>
      <c r="R1307" s="35"/>
      <c r="S1307" s="35"/>
      <c r="T1307" s="17">
        <f t="shared" si="2905"/>
        <v>47323</v>
      </c>
      <c r="U1307" s="216">
        <f t="shared" si="2898"/>
        <v>2</v>
      </c>
      <c r="V1307" s="216">
        <f t="shared" si="2905"/>
        <v>1302</v>
      </c>
      <c r="W1307" s="16">
        <f t="shared" si="2912"/>
        <v>3.5671232876712327</v>
      </c>
      <c r="X1307" s="16" t="e">
        <f>IF(Template!$F$7="Linear interpolation",LinInterp($I$5:$I$22,$G$5:$G$22,W1307),CubicSpline($I$5:$I$22,$G$5:$G$22,W1307))</f>
        <v>#VALUE!</v>
      </c>
      <c r="Y1307" s="221" t="e">
        <f t="shared" si="2899"/>
        <v>#VALUE!</v>
      </c>
      <c r="Z1307" s="221" t="e">
        <f>Y1307/PRODUCT($AA$6:AA1306)</f>
        <v>#VALUE!</v>
      </c>
      <c r="AA1307" s="16" t="e">
        <f t="shared" si="2906"/>
        <v>#VALUE!</v>
      </c>
      <c r="AB1307" s="10" t="e">
        <f t="shared" si="2907"/>
        <v>#VALUE!</v>
      </c>
      <c r="AC1307" s="90">
        <f t="shared" si="2900"/>
        <v>1307</v>
      </c>
      <c r="AD1307" s="17">
        <f t="shared" si="2908"/>
        <v>47300</v>
      </c>
      <c r="AE1307" s="16" t="e">
        <f t="shared" si="2901"/>
        <v>#VALUE!</v>
      </c>
      <c r="AF1307" s="10">
        <f ca="1">IFERROR(AVERAGE(INDIRECT("AE"&amp;AC1307-Template!$F$10+1):INDIRECT("AE"&amp;AC1307)),0)</f>
        <v>0</v>
      </c>
      <c r="AG1307" s="35"/>
      <c r="AH1307" s="86"/>
      <c r="AI1307" s="35"/>
      <c r="AJ1307" s="35"/>
      <c r="AK1307" s="35"/>
      <c r="AL1307" s="35"/>
      <c r="AM1307" s="35"/>
      <c r="AN1307" s="35"/>
      <c r="AO1307" s="35"/>
      <c r="AP1307" s="35"/>
      <c r="AQ1307" s="35"/>
      <c r="AR1307" s="35"/>
      <c r="AS1307" s="35"/>
      <c r="AT1307" s="35"/>
      <c r="AU1307" s="35"/>
      <c r="AV1307" s="35"/>
      <c r="AW1307" s="35"/>
      <c r="AX1307" s="35"/>
      <c r="AY1307" s="35"/>
      <c r="AZ1307" s="17">
        <f t="shared" ref="AZ1307" si="2955">AZ1306+1</f>
        <v>47323</v>
      </c>
      <c r="BA1307" s="216">
        <f t="shared" si="2924"/>
        <v>2</v>
      </c>
      <c r="BB1307" s="216">
        <f t="shared" ref="BB1307" si="2956">BB1306+1</f>
        <v>1302</v>
      </c>
      <c r="BC1307" s="16">
        <f t="shared" si="2926"/>
        <v>3.5671232876712327</v>
      </c>
      <c r="BD1307" s="16">
        <f>IF(Template!$F$7="Linear interpolation",LinInterp($AO$5:$AO$18,$AM$5:$AM$18,BC1307),CubicSpline($AO$5:$AO$18,$AM$5:$AM$18,BC1307))</f>
        <v>14.154608776058845</v>
      </c>
      <c r="BE1307" s="221">
        <f t="shared" si="2861"/>
        <v>1.6035637289574136</v>
      </c>
      <c r="BF1307" s="221">
        <f>BE1307/PRODUCT($BG$6:BG1306)</f>
        <v>1.0003787709017375</v>
      </c>
      <c r="BG1307" s="16">
        <f t="shared" si="2927"/>
        <v>1.0003787709017375</v>
      </c>
      <c r="BH1307" s="10">
        <f t="shared" si="2928"/>
        <v>13.825137913420438</v>
      </c>
      <c r="BI1307" s="90"/>
      <c r="BJ1307" s="17">
        <f t="shared" si="2911"/>
        <v>47300</v>
      </c>
      <c r="BK1307" s="16">
        <f t="shared" si="2904"/>
        <v>13.893319510742575</v>
      </c>
      <c r="BL1307" s="10">
        <f ca="1">IFERROR(AVERAGE(INDIRECT("BK"&amp;AC1307-Template!$F$10+1):INDIRECT("BK"&amp;AC1307)),0)</f>
        <v>13.920074663768419</v>
      </c>
      <c r="BM1307" s="35"/>
      <c r="BN1307" s="86"/>
      <c r="BO1307" s="35"/>
      <c r="BP1307" s="35"/>
      <c r="BQ1307" s="35"/>
      <c r="BR1307" s="35"/>
      <c r="BS1307" s="35"/>
      <c r="BT1307" s="35"/>
      <c r="BU1307" s="35"/>
      <c r="BV1307" s="35"/>
      <c r="BW1307" s="35"/>
      <c r="BX1307" s="35"/>
      <c r="BY1307" s="35"/>
      <c r="BZ1307" s="35"/>
      <c r="CA1307" s="35"/>
      <c r="CB1307" s="35"/>
      <c r="CC1307" s="35"/>
      <c r="CD1307" s="35"/>
      <c r="CE1307" s="35"/>
      <c r="CF1307" s="35"/>
      <c r="CG1307" s="35"/>
      <c r="CH1307" s="35"/>
    </row>
    <row r="1308" spans="1:86" ht="15.6" x14ac:dyDescent="0.3">
      <c r="A1308" s="35"/>
      <c r="B1308" s="86"/>
      <c r="C1308" s="35"/>
      <c r="D1308" s="35"/>
      <c r="E1308" s="35"/>
      <c r="F1308" s="35"/>
      <c r="G1308" s="35"/>
      <c r="H1308" s="35"/>
      <c r="I1308" s="35"/>
      <c r="J1308" s="35"/>
      <c r="K1308" s="35"/>
      <c r="L1308" s="35"/>
      <c r="M1308" s="35"/>
      <c r="N1308" s="35"/>
      <c r="O1308" s="35"/>
      <c r="P1308" s="35"/>
      <c r="Q1308" s="35"/>
      <c r="R1308" s="35"/>
      <c r="S1308" s="35"/>
      <c r="T1308" s="17">
        <f t="shared" si="2905"/>
        <v>47324</v>
      </c>
      <c r="U1308" s="216">
        <f t="shared" si="2898"/>
        <v>3</v>
      </c>
      <c r="V1308" s="216">
        <f t="shared" si="2905"/>
        <v>1303</v>
      </c>
      <c r="W1308" s="16">
        <f t="shared" si="2912"/>
        <v>3.56986301369863</v>
      </c>
      <c r="X1308" s="16" t="e">
        <f>IF(Template!$F$7="Linear interpolation",LinInterp($I$5:$I$22,$G$5:$G$22,W1308),CubicSpline($I$5:$I$22,$G$5:$G$22,W1308))</f>
        <v>#VALUE!</v>
      </c>
      <c r="Y1308" s="221" t="e">
        <f t="shared" si="2899"/>
        <v>#VALUE!</v>
      </c>
      <c r="Z1308" s="221" t="e">
        <f>Y1308/PRODUCT($AA$6:AA1307)</f>
        <v>#VALUE!</v>
      </c>
      <c r="AA1308" s="16" t="e">
        <f t="shared" si="2906"/>
        <v>#VALUE!</v>
      </c>
      <c r="AB1308" s="10" t="e">
        <f t="shared" si="2907"/>
        <v>#VALUE!</v>
      </c>
      <c r="AC1308" s="90">
        <f t="shared" si="2900"/>
        <v>1308</v>
      </c>
      <c r="AD1308" s="17">
        <f t="shared" si="2908"/>
        <v>47301</v>
      </c>
      <c r="AE1308" s="16" t="e">
        <f t="shared" si="2901"/>
        <v>#VALUE!</v>
      </c>
      <c r="AF1308" s="10">
        <f ca="1">IFERROR(AVERAGE(INDIRECT("AE"&amp;AC1308-Template!$F$10+1):INDIRECT("AE"&amp;AC1308)),0)</f>
        <v>0</v>
      </c>
      <c r="AG1308" s="35"/>
      <c r="AH1308" s="86"/>
      <c r="AI1308" s="35"/>
      <c r="AJ1308" s="35"/>
      <c r="AK1308" s="35"/>
      <c r="AL1308" s="35"/>
      <c r="AM1308" s="35"/>
      <c r="AN1308" s="35"/>
      <c r="AO1308" s="35"/>
      <c r="AP1308" s="35"/>
      <c r="AQ1308" s="35"/>
      <c r="AR1308" s="35"/>
      <c r="AS1308" s="35"/>
      <c r="AT1308" s="35"/>
      <c r="AU1308" s="35"/>
      <c r="AV1308" s="35"/>
      <c r="AW1308" s="35"/>
      <c r="AX1308" s="35"/>
      <c r="AY1308" s="35"/>
      <c r="AZ1308" s="17">
        <f t="shared" ref="AZ1308" si="2957">AZ1307+1</f>
        <v>47324</v>
      </c>
      <c r="BA1308" s="216">
        <f t="shared" si="2924"/>
        <v>3</v>
      </c>
      <c r="BB1308" s="216">
        <f t="shared" ref="BB1308" si="2958">BB1307+1</f>
        <v>1303</v>
      </c>
      <c r="BC1308" s="16">
        <f t="shared" si="2926"/>
        <v>3.56986301369863</v>
      </c>
      <c r="BD1308" s="16">
        <f>IF(Template!$F$7="Linear interpolation",LinInterp($AO$5:$AO$18,$AM$5:$AM$18,BC1308),CubicSpline($AO$5:$AO$18,$AM$5:$AM$18,BC1308))</f>
        <v>14.155117841653515</v>
      </c>
      <c r="BE1308" s="221">
        <f t="shared" si="2861"/>
        <v>1.6041709759701264</v>
      </c>
      <c r="BF1308" s="221">
        <f>BE1308/PRODUCT($BG$6:BG1307)</f>
        <v>1.0003786859241994</v>
      </c>
      <c r="BG1308" s="16">
        <f t="shared" si="2927"/>
        <v>1.0003786859241994</v>
      </c>
      <c r="BH1308" s="10">
        <f t="shared" si="2928"/>
        <v>13.822036233279157</v>
      </c>
      <c r="BI1308" s="90"/>
      <c r="BJ1308" s="17">
        <f t="shared" si="2911"/>
        <v>47301</v>
      </c>
      <c r="BK1308" s="16">
        <f t="shared" si="2904"/>
        <v>13.878881263168719</v>
      </c>
      <c r="BL1308" s="10">
        <f ca="1">IFERROR(AVERAGE(INDIRECT("BK"&amp;AC1308-Template!$F$10+1):INDIRECT("BK"&amp;AC1308)),0)</f>
        <v>13.917732826285652</v>
      </c>
      <c r="BM1308" s="35"/>
      <c r="BN1308" s="86"/>
      <c r="BO1308" s="35"/>
      <c r="BP1308" s="35"/>
      <c r="BQ1308" s="35"/>
      <c r="BR1308" s="35"/>
      <c r="BS1308" s="35"/>
      <c r="BT1308" s="35"/>
      <c r="BU1308" s="35"/>
      <c r="BV1308" s="35"/>
      <c r="BW1308" s="35"/>
      <c r="BX1308" s="35"/>
      <c r="BY1308" s="35"/>
      <c r="BZ1308" s="35"/>
      <c r="CA1308" s="35"/>
      <c r="CB1308" s="35"/>
      <c r="CC1308" s="35"/>
      <c r="CD1308" s="35"/>
      <c r="CE1308" s="35"/>
      <c r="CF1308" s="35"/>
      <c r="CG1308" s="35"/>
      <c r="CH1308" s="35"/>
    </row>
    <row r="1309" spans="1:86" ht="15.6" x14ac:dyDescent="0.3">
      <c r="A1309" s="35"/>
      <c r="B1309" s="86"/>
      <c r="C1309" s="35"/>
      <c r="D1309" s="35"/>
      <c r="E1309" s="35"/>
      <c r="F1309" s="35"/>
      <c r="G1309" s="35"/>
      <c r="H1309" s="35"/>
      <c r="I1309" s="35"/>
      <c r="J1309" s="35"/>
      <c r="K1309" s="35"/>
      <c r="L1309" s="35"/>
      <c r="M1309" s="35"/>
      <c r="N1309" s="35"/>
      <c r="O1309" s="35"/>
      <c r="P1309" s="35"/>
      <c r="Q1309" s="35"/>
      <c r="R1309" s="35"/>
      <c r="S1309" s="35"/>
      <c r="T1309" s="17">
        <f t="shared" si="2905"/>
        <v>47325</v>
      </c>
      <c r="U1309" s="216">
        <f t="shared" si="2898"/>
        <v>4</v>
      </c>
      <c r="V1309" s="216">
        <f t="shared" si="2905"/>
        <v>1304</v>
      </c>
      <c r="W1309" s="16">
        <f t="shared" si="2912"/>
        <v>3.5726027397260274</v>
      </c>
      <c r="X1309" s="16" t="e">
        <f>IF(Template!$F$7="Linear interpolation",LinInterp($I$5:$I$22,$G$5:$G$22,W1309),CubicSpline($I$5:$I$22,$G$5:$G$22,W1309))</f>
        <v>#VALUE!</v>
      </c>
      <c r="Y1309" s="221" t="e">
        <f t="shared" si="2899"/>
        <v>#VALUE!</v>
      </c>
      <c r="Z1309" s="221" t="e">
        <f>Y1309/PRODUCT($AA$6:AA1308)</f>
        <v>#VALUE!</v>
      </c>
      <c r="AA1309" s="16" t="e">
        <f t="shared" si="2906"/>
        <v>#VALUE!</v>
      </c>
      <c r="AB1309" s="10" t="e">
        <f t="shared" si="2907"/>
        <v>#VALUE!</v>
      </c>
      <c r="AC1309" s="90">
        <f t="shared" si="2900"/>
        <v>1309</v>
      </c>
      <c r="AD1309" s="17">
        <f t="shared" si="2908"/>
        <v>47302</v>
      </c>
      <c r="AE1309" s="16" t="e">
        <f t="shared" si="2901"/>
        <v>#VALUE!</v>
      </c>
      <c r="AF1309" s="10">
        <f ca="1">IFERROR(AVERAGE(INDIRECT("AE"&amp;AC1309-Template!$F$10+1):INDIRECT("AE"&amp;AC1309)),0)</f>
        <v>0</v>
      </c>
      <c r="AG1309" s="35"/>
      <c r="AH1309" s="86"/>
      <c r="AI1309" s="35"/>
      <c r="AJ1309" s="35"/>
      <c r="AK1309" s="35"/>
      <c r="AL1309" s="35"/>
      <c r="AM1309" s="35"/>
      <c r="AN1309" s="35"/>
      <c r="AO1309" s="35"/>
      <c r="AP1309" s="35"/>
      <c r="AQ1309" s="35"/>
      <c r="AR1309" s="35"/>
      <c r="AS1309" s="35"/>
      <c r="AT1309" s="35"/>
      <c r="AU1309" s="35"/>
      <c r="AV1309" s="35"/>
      <c r="AW1309" s="35"/>
      <c r="AX1309" s="35"/>
      <c r="AY1309" s="35"/>
      <c r="AZ1309" s="17">
        <f t="shared" ref="AZ1309" si="2959">AZ1308+1</f>
        <v>47325</v>
      </c>
      <c r="BA1309" s="216">
        <f t="shared" si="2924"/>
        <v>4</v>
      </c>
      <c r="BB1309" s="216">
        <f t="shared" ref="BB1309" si="2960">BB1308+1</f>
        <v>1304</v>
      </c>
      <c r="BC1309" s="16">
        <f t="shared" si="2926"/>
        <v>3.5726027397260274</v>
      </c>
      <c r="BD1309" s="16">
        <f>IF(Template!$F$7="Linear interpolation",LinInterp($AO$5:$AO$18,$AM$5:$AM$18,BC1309),CubicSpline($AO$5:$AO$18,$AM$5:$AM$18,BC1309))</f>
        <v>14.155623388781875</v>
      </c>
      <c r="BE1309" s="221">
        <f t="shared" si="2861"/>
        <v>1.6047783153299915</v>
      </c>
      <c r="BF1309" s="221">
        <f>BE1309/PRODUCT($BG$6:BG1308)</f>
        <v>1.0003786001423556</v>
      </c>
      <c r="BG1309" s="16">
        <f t="shared" si="2927"/>
        <v>1.0003786001423556</v>
      </c>
      <c r="BH1309" s="10">
        <f t="shared" si="2928"/>
        <v>13.818905195978616</v>
      </c>
      <c r="BI1309" s="90"/>
      <c r="BJ1309" s="17">
        <f t="shared" si="2911"/>
        <v>47302</v>
      </c>
      <c r="BK1309" s="16">
        <f t="shared" si="2904"/>
        <v>13.883601093001685</v>
      </c>
      <c r="BL1309" s="10">
        <f ca="1">IFERROR(AVERAGE(INDIRECT("BK"&amp;AC1309-Template!$F$10+1):INDIRECT("BK"&amp;AC1309)),0)</f>
        <v>13.915548316463985</v>
      </c>
      <c r="BM1309" s="35"/>
      <c r="BN1309" s="86"/>
      <c r="BO1309" s="35"/>
      <c r="BP1309" s="35"/>
      <c r="BQ1309" s="35"/>
      <c r="BR1309" s="35"/>
      <c r="BS1309" s="35"/>
      <c r="BT1309" s="35"/>
      <c r="BU1309" s="35"/>
      <c r="BV1309" s="35"/>
      <c r="BW1309" s="35"/>
      <c r="BX1309" s="35"/>
      <c r="BY1309" s="35"/>
      <c r="BZ1309" s="35"/>
      <c r="CA1309" s="35"/>
      <c r="CB1309" s="35"/>
      <c r="CC1309" s="35"/>
      <c r="CD1309" s="35"/>
      <c r="CE1309" s="35"/>
      <c r="CF1309" s="35"/>
      <c r="CG1309" s="35"/>
      <c r="CH1309" s="35"/>
    </row>
    <row r="1310" spans="1:86" ht="15.6" x14ac:dyDescent="0.3">
      <c r="A1310" s="35"/>
      <c r="B1310" s="86"/>
      <c r="C1310" s="35"/>
      <c r="D1310" s="35"/>
      <c r="E1310" s="35"/>
      <c r="F1310" s="35"/>
      <c r="G1310" s="35"/>
      <c r="H1310" s="35"/>
      <c r="I1310" s="35"/>
      <c r="J1310" s="35"/>
      <c r="K1310" s="35"/>
      <c r="L1310" s="35"/>
      <c r="M1310" s="35"/>
      <c r="N1310" s="35"/>
      <c r="O1310" s="35"/>
      <c r="P1310" s="35"/>
      <c r="Q1310" s="35"/>
      <c r="R1310" s="35"/>
      <c r="S1310" s="35"/>
      <c r="T1310" s="17">
        <f t="shared" si="2905"/>
        <v>47326</v>
      </c>
      <c r="U1310" s="216">
        <f t="shared" si="2898"/>
        <v>5</v>
      </c>
      <c r="V1310" s="216">
        <f t="shared" si="2905"/>
        <v>1305</v>
      </c>
      <c r="W1310" s="16">
        <f t="shared" si="2912"/>
        <v>3.5753424657534247</v>
      </c>
      <c r="X1310" s="16" t="e">
        <f>IF(Template!$F$7="Linear interpolation",LinInterp($I$5:$I$22,$G$5:$G$22,W1310),CubicSpline($I$5:$I$22,$G$5:$G$22,W1310))</f>
        <v>#VALUE!</v>
      </c>
      <c r="Y1310" s="221" t="e">
        <f t="shared" si="2899"/>
        <v>#VALUE!</v>
      </c>
      <c r="Z1310" s="221" t="e">
        <f>Y1310/PRODUCT($AA$6:AA1309)</f>
        <v>#VALUE!</v>
      </c>
      <c r="AA1310" s="16" t="e">
        <f t="shared" si="2906"/>
        <v>#VALUE!</v>
      </c>
      <c r="AB1310" s="10" t="e">
        <f t="shared" si="2907"/>
        <v>#VALUE!</v>
      </c>
      <c r="AC1310" s="90">
        <f t="shared" si="2900"/>
        <v>1310</v>
      </c>
      <c r="AD1310" s="17">
        <f t="shared" si="2908"/>
        <v>47303</v>
      </c>
      <c r="AE1310" s="16" t="e">
        <f t="shared" si="2901"/>
        <v>#VALUE!</v>
      </c>
      <c r="AF1310" s="10">
        <f ca="1">IFERROR(AVERAGE(INDIRECT("AE"&amp;AC1310-Template!$F$10+1):INDIRECT("AE"&amp;AC1310)),0)</f>
        <v>0</v>
      </c>
      <c r="AG1310" s="35"/>
      <c r="AH1310" s="86"/>
      <c r="AI1310" s="35"/>
      <c r="AJ1310" s="35"/>
      <c r="AK1310" s="35"/>
      <c r="AL1310" s="35"/>
      <c r="AM1310" s="35"/>
      <c r="AN1310" s="35"/>
      <c r="AO1310" s="35"/>
      <c r="AP1310" s="35"/>
      <c r="AQ1310" s="35"/>
      <c r="AR1310" s="35"/>
      <c r="AS1310" s="35"/>
      <c r="AT1310" s="35"/>
      <c r="AU1310" s="35"/>
      <c r="AV1310" s="35"/>
      <c r="AW1310" s="35"/>
      <c r="AX1310" s="35"/>
      <c r="AY1310" s="35"/>
      <c r="AZ1310" s="17">
        <f t="shared" ref="AZ1310" si="2961">AZ1309+1</f>
        <v>47326</v>
      </c>
      <c r="BA1310" s="216">
        <f t="shared" si="2924"/>
        <v>5</v>
      </c>
      <c r="BB1310" s="216">
        <f t="shared" ref="BB1310" si="2962">BB1309+1</f>
        <v>1305</v>
      </c>
      <c r="BC1310" s="16">
        <f t="shared" si="2926"/>
        <v>3.5753424657534247</v>
      </c>
      <c r="BD1310" s="16">
        <f>IF(Template!$F$7="Linear interpolation",LinInterp($AO$5:$AO$18,$AM$5:$AM$18,BC1310),CubicSpline($AO$5:$AO$18,$AM$5:$AM$18,BC1310))</f>
        <v>14.156125399765813</v>
      </c>
      <c r="BE1310" s="221">
        <f t="shared" si="2861"/>
        <v>1.6053857456743315</v>
      </c>
      <c r="BF1310" s="221">
        <f>BE1310/PRODUCT($BG$6:BG1309)</f>
        <v>1.0003785135545125</v>
      </c>
      <c r="BG1310" s="16">
        <f t="shared" si="2927"/>
        <v>1.0003785135545125</v>
      </c>
      <c r="BH1310" s="10">
        <f t="shared" si="2928"/>
        <v>13.815744739704815</v>
      </c>
      <c r="BI1310" s="90"/>
      <c r="BJ1310" s="17">
        <f t="shared" si="2911"/>
        <v>47303</v>
      </c>
      <c r="BK1310" s="16">
        <f t="shared" si="2904"/>
        <v>13.881101645720317</v>
      </c>
      <c r="BL1310" s="10">
        <f ca="1">IFERROR(AVERAGE(INDIRECT("BK"&amp;AC1310-Template!$F$10+1):INDIRECT("BK"&amp;AC1310)),0)</f>
        <v>13.913610783804151</v>
      </c>
      <c r="BM1310" s="35"/>
      <c r="BN1310" s="86"/>
      <c r="BO1310" s="35"/>
      <c r="BP1310" s="35"/>
      <c r="BQ1310" s="35"/>
      <c r="BR1310" s="35"/>
      <c r="BS1310" s="35"/>
      <c r="BT1310" s="35"/>
      <c r="BU1310" s="35"/>
      <c r="BV1310" s="35"/>
      <c r="BW1310" s="35"/>
      <c r="BX1310" s="35"/>
      <c r="BY1310" s="35"/>
      <c r="BZ1310" s="35"/>
      <c r="CA1310" s="35"/>
      <c r="CB1310" s="35"/>
      <c r="CC1310" s="35"/>
      <c r="CD1310" s="35"/>
      <c r="CE1310" s="35"/>
      <c r="CF1310" s="35"/>
      <c r="CG1310" s="35"/>
      <c r="CH1310" s="35"/>
    </row>
    <row r="1311" spans="1:86" ht="15.6" x14ac:dyDescent="0.3">
      <c r="A1311" s="35"/>
      <c r="B1311" s="86"/>
      <c r="C1311" s="35"/>
      <c r="D1311" s="35"/>
      <c r="E1311" s="35"/>
      <c r="F1311" s="35"/>
      <c r="G1311" s="35"/>
      <c r="H1311" s="35"/>
      <c r="I1311" s="35"/>
      <c r="J1311" s="35"/>
      <c r="K1311" s="35"/>
      <c r="L1311" s="35"/>
      <c r="M1311" s="35"/>
      <c r="N1311" s="35"/>
      <c r="O1311" s="35"/>
      <c r="P1311" s="35"/>
      <c r="Q1311" s="35"/>
      <c r="R1311" s="35"/>
      <c r="S1311" s="35"/>
      <c r="T1311" s="17">
        <f t="shared" si="2905"/>
        <v>47327</v>
      </c>
      <c r="U1311" s="216">
        <f t="shared" si="2898"/>
        <v>6</v>
      </c>
      <c r="V1311" s="216">
        <f t="shared" si="2905"/>
        <v>1306</v>
      </c>
      <c r="W1311" s="16">
        <f t="shared" si="2912"/>
        <v>3.5780821917808221</v>
      </c>
      <c r="X1311" s="16" t="e">
        <f>IF(Template!$F$7="Linear interpolation",LinInterp($I$5:$I$22,$G$5:$G$22,W1311),CubicSpline($I$5:$I$22,$G$5:$G$22,W1311))</f>
        <v>#VALUE!</v>
      </c>
      <c r="Y1311" s="221" t="e">
        <f t="shared" si="2899"/>
        <v>#VALUE!</v>
      </c>
      <c r="Z1311" s="221" t="e">
        <f>Y1311/PRODUCT($AA$6:AA1310)</f>
        <v>#VALUE!</v>
      </c>
      <c r="AA1311" s="16" t="e">
        <f t="shared" si="2906"/>
        <v>#VALUE!</v>
      </c>
      <c r="AB1311" s="10" t="e">
        <f t="shared" si="2907"/>
        <v>#VALUE!</v>
      </c>
      <c r="AC1311" s="90">
        <f t="shared" si="2900"/>
        <v>1311</v>
      </c>
      <c r="AD1311" s="17">
        <f t="shared" si="2908"/>
        <v>47304</v>
      </c>
      <c r="AE1311" s="16" t="e">
        <f t="shared" si="2901"/>
        <v>#VALUE!</v>
      </c>
      <c r="AF1311" s="10">
        <f ca="1">IFERROR(AVERAGE(INDIRECT("AE"&amp;AC1311-Template!$F$10+1):INDIRECT("AE"&amp;AC1311)),0)</f>
        <v>0</v>
      </c>
      <c r="AG1311" s="35"/>
      <c r="AH1311" s="86"/>
      <c r="AI1311" s="35"/>
      <c r="AJ1311" s="35"/>
      <c r="AK1311" s="35"/>
      <c r="AL1311" s="35"/>
      <c r="AM1311" s="35"/>
      <c r="AN1311" s="35"/>
      <c r="AO1311" s="35"/>
      <c r="AP1311" s="35"/>
      <c r="AQ1311" s="35"/>
      <c r="AR1311" s="35"/>
      <c r="AS1311" s="35"/>
      <c r="AT1311" s="35"/>
      <c r="AU1311" s="35"/>
      <c r="AV1311" s="35"/>
      <c r="AW1311" s="35"/>
      <c r="AX1311" s="35"/>
      <c r="AY1311" s="35"/>
      <c r="AZ1311" s="17">
        <f t="shared" ref="AZ1311" si="2963">AZ1310+1</f>
        <v>47327</v>
      </c>
      <c r="BA1311" s="216">
        <f t="shared" si="2924"/>
        <v>6</v>
      </c>
      <c r="BB1311" s="216">
        <f t="shared" ref="BB1311" si="2964">BB1310+1</f>
        <v>1306</v>
      </c>
      <c r="BC1311" s="16">
        <f t="shared" si="2926"/>
        <v>3.5780821917808221</v>
      </c>
      <c r="BD1311" s="16">
        <f>IF(Template!$F$7="Linear interpolation",LinInterp($AO$5:$AO$18,$AM$5:$AM$18,BC1311),CubicSpline($AO$5:$AO$18,$AM$5:$AM$18,BC1311))</f>
        <v>14.156623856927222</v>
      </c>
      <c r="BE1311" s="221">
        <f t="shared" si="2861"/>
        <v>1.6059932656357425</v>
      </c>
      <c r="BF1311" s="221">
        <f>BE1311/PRODUCT($BG$6:BG1310)</f>
        <v>1.0003784261589765</v>
      </c>
      <c r="BG1311" s="16">
        <f t="shared" si="2927"/>
        <v>1.0003785135545125</v>
      </c>
      <c r="BH1311" s="10">
        <f t="shared" si="2928"/>
        <v>13.815744739704815</v>
      </c>
      <c r="BI1311" s="90"/>
      <c r="BJ1311" s="17">
        <f t="shared" si="2911"/>
        <v>47304</v>
      </c>
      <c r="BK1311" s="16">
        <f t="shared" si="2904"/>
        <v>13.878574137955347</v>
      </c>
      <c r="BL1311" s="10">
        <f ca="1">IFERROR(AVERAGE(INDIRECT("BK"&amp;AC1311-Template!$F$10+1):INDIRECT("BK"&amp;AC1311)),0)</f>
        <v>13.911481809126371</v>
      </c>
      <c r="BM1311" s="35"/>
      <c r="BN1311" s="86"/>
      <c r="BO1311" s="35"/>
      <c r="BP1311" s="35"/>
      <c r="BQ1311" s="35"/>
      <c r="BR1311" s="35"/>
      <c r="BS1311" s="35"/>
      <c r="BT1311" s="35"/>
      <c r="BU1311" s="35"/>
      <c r="BV1311" s="35"/>
      <c r="BW1311" s="35"/>
      <c r="BX1311" s="35"/>
      <c r="BY1311" s="35"/>
      <c r="BZ1311" s="35"/>
      <c r="CA1311" s="35"/>
      <c r="CB1311" s="35"/>
      <c r="CC1311" s="35"/>
      <c r="CD1311" s="35"/>
      <c r="CE1311" s="35"/>
      <c r="CF1311" s="35"/>
      <c r="CG1311" s="35"/>
      <c r="CH1311" s="35"/>
    </row>
    <row r="1312" spans="1:86" ht="15.6" x14ac:dyDescent="0.3">
      <c r="A1312" s="35"/>
      <c r="B1312" s="86"/>
      <c r="C1312" s="35"/>
      <c r="D1312" s="35"/>
      <c r="E1312" s="35"/>
      <c r="F1312" s="35"/>
      <c r="G1312" s="35"/>
      <c r="H1312" s="35"/>
      <c r="I1312" s="35"/>
      <c r="J1312" s="35"/>
      <c r="K1312" s="35"/>
      <c r="L1312" s="35"/>
      <c r="M1312" s="35"/>
      <c r="N1312" s="35"/>
      <c r="O1312" s="35"/>
      <c r="P1312" s="35"/>
      <c r="Q1312" s="35"/>
      <c r="R1312" s="35"/>
      <c r="S1312" s="35"/>
      <c r="T1312" s="17">
        <f t="shared" si="2905"/>
        <v>47328</v>
      </c>
      <c r="U1312" s="216">
        <f t="shared" si="2898"/>
        <v>7</v>
      </c>
      <c r="V1312" s="216">
        <f t="shared" si="2905"/>
        <v>1307</v>
      </c>
      <c r="W1312" s="16">
        <f t="shared" si="2912"/>
        <v>3.580821917808219</v>
      </c>
      <c r="X1312" s="16" t="e">
        <f>IF(Template!$F$7="Linear interpolation",LinInterp($I$5:$I$22,$G$5:$G$22,W1312),CubicSpline($I$5:$I$22,$G$5:$G$22,W1312))</f>
        <v>#VALUE!</v>
      </c>
      <c r="Y1312" s="221" t="e">
        <f t="shared" si="2899"/>
        <v>#VALUE!</v>
      </c>
      <c r="Z1312" s="221" t="e">
        <f>Y1312/PRODUCT($AA$6:AA1311)</f>
        <v>#VALUE!</v>
      </c>
      <c r="AA1312" s="16" t="e">
        <f t="shared" si="2906"/>
        <v>#VALUE!</v>
      </c>
      <c r="AB1312" s="10" t="e">
        <f t="shared" si="2907"/>
        <v>#VALUE!</v>
      </c>
      <c r="AC1312" s="90">
        <f t="shared" si="2900"/>
        <v>1312</v>
      </c>
      <c r="AD1312" s="17">
        <f t="shared" si="2908"/>
        <v>47305</v>
      </c>
      <c r="AE1312" s="16" t="e">
        <f t="shared" si="2901"/>
        <v>#VALUE!</v>
      </c>
      <c r="AF1312" s="10">
        <f ca="1">IFERROR(AVERAGE(INDIRECT("AE"&amp;AC1312-Template!$F$10+1):INDIRECT("AE"&amp;AC1312)),0)</f>
        <v>0</v>
      </c>
      <c r="AG1312" s="35"/>
      <c r="AH1312" s="86"/>
      <c r="AI1312" s="35"/>
      <c r="AJ1312" s="35"/>
      <c r="AK1312" s="35"/>
      <c r="AL1312" s="35"/>
      <c r="AM1312" s="35"/>
      <c r="AN1312" s="35"/>
      <c r="AO1312" s="35"/>
      <c r="AP1312" s="35"/>
      <c r="AQ1312" s="35"/>
      <c r="AR1312" s="35"/>
      <c r="AS1312" s="35"/>
      <c r="AT1312" s="35"/>
      <c r="AU1312" s="35"/>
      <c r="AV1312" s="35"/>
      <c r="AW1312" s="35"/>
      <c r="AX1312" s="35"/>
      <c r="AY1312" s="35"/>
      <c r="AZ1312" s="17">
        <f t="shared" ref="AZ1312" si="2965">AZ1311+1</f>
        <v>47328</v>
      </c>
      <c r="BA1312" s="216">
        <f t="shared" si="2924"/>
        <v>7</v>
      </c>
      <c r="BB1312" s="216">
        <f t="shared" ref="BB1312" si="2966">BB1311+1</f>
        <v>1307</v>
      </c>
      <c r="BC1312" s="16">
        <f t="shared" si="2926"/>
        <v>3.580821917808219</v>
      </c>
      <c r="BD1312" s="16">
        <f>IF(Template!$F$7="Linear interpolation",LinInterp($AO$5:$AO$18,$AM$5:$AM$18,BC1312),CubicSpline($AO$5:$AO$18,$AM$5:$AM$18,BC1312))</f>
        <v>14.157118742587995</v>
      </c>
      <c r="BE1312" s="221">
        <f t="shared" si="2861"/>
        <v>1.6066008738420874</v>
      </c>
      <c r="BF1312" s="221">
        <f>BE1312/PRODUCT($BG$6:BG1311)</f>
        <v>1.0003782505585332</v>
      </c>
      <c r="BG1312" s="16">
        <f t="shared" si="2927"/>
        <v>1.0003785135545125</v>
      </c>
      <c r="BH1312" s="10">
        <f t="shared" si="2928"/>
        <v>13.815744739704815</v>
      </c>
      <c r="BI1312" s="90"/>
      <c r="BJ1312" s="17">
        <f t="shared" si="2911"/>
        <v>47305</v>
      </c>
      <c r="BK1312" s="16">
        <f t="shared" si="2904"/>
        <v>13.876018507981925</v>
      </c>
      <c r="BL1312" s="10">
        <f ca="1">IFERROR(AVERAGE(INDIRECT("BK"&amp;AC1312-Template!$F$10+1):INDIRECT("BK"&amp;AC1312)),0)</f>
        <v>13.909325606175754</v>
      </c>
      <c r="BM1312" s="35"/>
      <c r="BN1312" s="86"/>
      <c r="BO1312" s="35"/>
      <c r="BP1312" s="35"/>
      <c r="BQ1312" s="35"/>
      <c r="BR1312" s="35"/>
      <c r="BS1312" s="35"/>
      <c r="BT1312" s="35"/>
      <c r="BU1312" s="35"/>
      <c r="BV1312" s="35"/>
      <c r="BW1312" s="35"/>
      <c r="BX1312" s="35"/>
      <c r="BY1312" s="35"/>
      <c r="BZ1312" s="35"/>
      <c r="CA1312" s="35"/>
      <c r="CB1312" s="35"/>
      <c r="CC1312" s="35"/>
      <c r="CD1312" s="35"/>
      <c r="CE1312" s="35"/>
      <c r="CF1312" s="35"/>
      <c r="CG1312" s="35"/>
      <c r="CH1312" s="35"/>
    </row>
    <row r="1313" spans="1:86" ht="15.6" x14ac:dyDescent="0.3">
      <c r="A1313" s="35"/>
      <c r="B1313" s="86"/>
      <c r="C1313" s="35"/>
      <c r="D1313" s="35"/>
      <c r="E1313" s="35"/>
      <c r="F1313" s="35"/>
      <c r="G1313" s="35"/>
      <c r="H1313" s="35"/>
      <c r="I1313" s="35"/>
      <c r="J1313" s="35"/>
      <c r="K1313" s="35"/>
      <c r="L1313" s="35"/>
      <c r="M1313" s="35"/>
      <c r="N1313" s="35"/>
      <c r="O1313" s="35"/>
      <c r="P1313" s="35"/>
      <c r="Q1313" s="35"/>
      <c r="R1313" s="35"/>
      <c r="S1313" s="35"/>
      <c r="T1313" s="17">
        <f t="shared" si="2905"/>
        <v>47329</v>
      </c>
      <c r="U1313" s="216">
        <f t="shared" si="2898"/>
        <v>1</v>
      </c>
      <c r="V1313" s="216">
        <f t="shared" si="2905"/>
        <v>1308</v>
      </c>
      <c r="W1313" s="16">
        <f t="shared" si="2912"/>
        <v>3.5835616438356164</v>
      </c>
      <c r="X1313" s="16" t="e">
        <f>IF(Template!$F$7="Linear interpolation",LinInterp($I$5:$I$22,$G$5:$G$22,W1313),CubicSpline($I$5:$I$22,$G$5:$G$22,W1313))</f>
        <v>#VALUE!</v>
      </c>
      <c r="Y1313" s="221" t="e">
        <f t="shared" si="2899"/>
        <v>#VALUE!</v>
      </c>
      <c r="Z1313" s="221" t="e">
        <f>Y1313/PRODUCT($AA$6:AA1312)</f>
        <v>#VALUE!</v>
      </c>
      <c r="AA1313" s="16" t="e">
        <f t="shared" si="2906"/>
        <v>#VALUE!</v>
      </c>
      <c r="AB1313" s="10" t="e">
        <f t="shared" si="2907"/>
        <v>#VALUE!</v>
      </c>
      <c r="AC1313" s="90">
        <f t="shared" si="2900"/>
        <v>1313</v>
      </c>
      <c r="AD1313" s="17">
        <f t="shared" si="2908"/>
        <v>47306</v>
      </c>
      <c r="AE1313" s="16" t="e">
        <f t="shared" si="2901"/>
        <v>#VALUE!</v>
      </c>
      <c r="AF1313" s="10">
        <f ca="1">IFERROR(AVERAGE(INDIRECT("AE"&amp;AC1313-Template!$F$10+1):INDIRECT("AE"&amp;AC1313)),0)</f>
        <v>0</v>
      </c>
      <c r="AG1313" s="35"/>
      <c r="AH1313" s="86"/>
      <c r="AI1313" s="35"/>
      <c r="AJ1313" s="35"/>
      <c r="AK1313" s="35"/>
      <c r="AL1313" s="35"/>
      <c r="AM1313" s="35"/>
      <c r="AN1313" s="35"/>
      <c r="AO1313" s="35"/>
      <c r="AP1313" s="35"/>
      <c r="AQ1313" s="35"/>
      <c r="AR1313" s="35"/>
      <c r="AS1313" s="35"/>
      <c r="AT1313" s="35"/>
      <c r="AU1313" s="35"/>
      <c r="AV1313" s="35"/>
      <c r="AW1313" s="35"/>
      <c r="AX1313" s="35"/>
      <c r="AY1313" s="35"/>
      <c r="AZ1313" s="17">
        <f t="shared" ref="AZ1313" si="2967">AZ1312+1</f>
        <v>47329</v>
      </c>
      <c r="BA1313" s="216">
        <f t="shared" si="2924"/>
        <v>1</v>
      </c>
      <c r="BB1313" s="216">
        <f t="shared" ref="BB1313" si="2968">BB1312+1</f>
        <v>1308</v>
      </c>
      <c r="BC1313" s="16">
        <f t="shared" si="2926"/>
        <v>3.5835616438356164</v>
      </c>
      <c r="BD1313" s="16">
        <f>IF(Template!$F$7="Linear interpolation",LinInterp($AO$5:$AO$18,$AM$5:$AM$18,BC1313),CubicSpline($AO$5:$AO$18,$AM$5:$AM$18,BC1313))</f>
        <v>14.15761003907002</v>
      </c>
      <c r="BE1313" s="221">
        <f t="shared" si="2861"/>
        <v>1.6072085689164883</v>
      </c>
      <c r="BF1313" s="221">
        <f>BE1313/PRODUCT($BG$6:BG1312)</f>
        <v>1.0003779859421402</v>
      </c>
      <c r="BG1313" s="16">
        <f t="shared" si="2927"/>
        <v>1.0003779859421402</v>
      </c>
      <c r="BH1313" s="10">
        <f t="shared" si="2928"/>
        <v>13.796486888118187</v>
      </c>
      <c r="BI1313" s="90"/>
      <c r="BJ1313" s="17">
        <f t="shared" si="2911"/>
        <v>47306</v>
      </c>
      <c r="BK1313" s="16">
        <f t="shared" si="2904"/>
        <v>13.876018507981925</v>
      </c>
      <c r="BL1313" s="10">
        <f ca="1">IFERROR(AVERAGE(INDIRECT("BK"&amp;AC1313-Template!$F$10+1):INDIRECT("BK"&amp;AC1313)),0)</f>
        <v>13.907228240449532</v>
      </c>
      <c r="BM1313" s="35"/>
      <c r="BN1313" s="86"/>
      <c r="BO1313" s="35"/>
      <c r="BP1313" s="35"/>
      <c r="BQ1313" s="35"/>
      <c r="BR1313" s="35"/>
      <c r="BS1313" s="35"/>
      <c r="BT1313" s="35"/>
      <c r="BU1313" s="35"/>
      <c r="BV1313" s="35"/>
      <c r="BW1313" s="35"/>
      <c r="BX1313" s="35"/>
      <c r="BY1313" s="35"/>
      <c r="BZ1313" s="35"/>
      <c r="CA1313" s="35"/>
      <c r="CB1313" s="35"/>
      <c r="CC1313" s="35"/>
      <c r="CD1313" s="35"/>
      <c r="CE1313" s="35"/>
      <c r="CF1313" s="35"/>
      <c r="CG1313" s="35"/>
      <c r="CH1313" s="35"/>
    </row>
    <row r="1314" spans="1:86" ht="15.6" x14ac:dyDescent="0.3">
      <c r="A1314" s="35"/>
      <c r="B1314" s="86"/>
      <c r="C1314" s="35"/>
      <c r="D1314" s="35"/>
      <c r="E1314" s="35"/>
      <c r="F1314" s="35"/>
      <c r="G1314" s="35"/>
      <c r="H1314" s="35"/>
      <c r="I1314" s="35"/>
      <c r="J1314" s="35"/>
      <c r="K1314" s="35"/>
      <c r="L1314" s="35"/>
      <c r="M1314" s="35"/>
      <c r="N1314" s="35"/>
      <c r="O1314" s="35"/>
      <c r="P1314" s="35"/>
      <c r="Q1314" s="35"/>
      <c r="R1314" s="35"/>
      <c r="S1314" s="35"/>
      <c r="T1314" s="17">
        <f t="shared" si="2905"/>
        <v>47330</v>
      </c>
      <c r="U1314" s="216">
        <f t="shared" si="2898"/>
        <v>2</v>
      </c>
      <c r="V1314" s="216">
        <f t="shared" si="2905"/>
        <v>1309</v>
      </c>
      <c r="W1314" s="16">
        <f t="shared" si="2912"/>
        <v>3.5863013698630137</v>
      </c>
      <c r="X1314" s="16" t="e">
        <f>IF(Template!$F$7="Linear interpolation",LinInterp($I$5:$I$22,$G$5:$G$22,W1314),CubicSpline($I$5:$I$22,$G$5:$G$22,W1314))</f>
        <v>#VALUE!</v>
      </c>
      <c r="Y1314" s="221" t="e">
        <f t="shared" si="2899"/>
        <v>#VALUE!</v>
      </c>
      <c r="Z1314" s="221" t="e">
        <f>Y1314/PRODUCT($AA$6:AA1313)</f>
        <v>#VALUE!</v>
      </c>
      <c r="AA1314" s="16" t="e">
        <f t="shared" si="2906"/>
        <v>#VALUE!</v>
      </c>
      <c r="AB1314" s="10" t="e">
        <f t="shared" si="2907"/>
        <v>#VALUE!</v>
      </c>
      <c r="AC1314" s="90">
        <f t="shared" si="2900"/>
        <v>1314</v>
      </c>
      <c r="AD1314" s="17">
        <f t="shared" si="2908"/>
        <v>47307</v>
      </c>
      <c r="AE1314" s="16" t="e">
        <f t="shared" si="2901"/>
        <v>#VALUE!</v>
      </c>
      <c r="AF1314" s="10">
        <f ca="1">IFERROR(AVERAGE(INDIRECT("AE"&amp;AC1314-Template!$F$10+1):INDIRECT("AE"&amp;AC1314)),0)</f>
        <v>0</v>
      </c>
      <c r="AG1314" s="35"/>
      <c r="AH1314" s="86"/>
      <c r="AI1314" s="35"/>
      <c r="AJ1314" s="35"/>
      <c r="AK1314" s="35"/>
      <c r="AL1314" s="35"/>
      <c r="AM1314" s="35"/>
      <c r="AN1314" s="35"/>
      <c r="AO1314" s="35"/>
      <c r="AP1314" s="35"/>
      <c r="AQ1314" s="35"/>
      <c r="AR1314" s="35"/>
      <c r="AS1314" s="35"/>
      <c r="AT1314" s="35"/>
      <c r="AU1314" s="35"/>
      <c r="AV1314" s="35"/>
      <c r="AW1314" s="35"/>
      <c r="AX1314" s="35"/>
      <c r="AY1314" s="35"/>
      <c r="AZ1314" s="17">
        <f t="shared" ref="AZ1314" si="2969">AZ1313+1</f>
        <v>47330</v>
      </c>
      <c r="BA1314" s="216">
        <f t="shared" si="2924"/>
        <v>2</v>
      </c>
      <c r="BB1314" s="216">
        <f t="shared" ref="BB1314" si="2970">BB1313+1</f>
        <v>1309</v>
      </c>
      <c r="BC1314" s="16">
        <f t="shared" si="2926"/>
        <v>3.5863013698630137</v>
      </c>
      <c r="BD1314" s="16">
        <f>IF(Template!$F$7="Linear interpolation",LinInterp($AO$5:$AO$18,$AM$5:$AM$18,BC1314),CubicSpline($AO$5:$AO$18,$AM$5:$AM$18,BC1314))</f>
        <v>14.158097728695193</v>
      </c>
      <c r="BE1314" s="221">
        <f t="shared" si="2861"/>
        <v>1.6078163494773252</v>
      </c>
      <c r="BF1314" s="221">
        <f>BE1314/PRODUCT($BG$6:BG1313)</f>
        <v>1.0003781591092729</v>
      </c>
      <c r="BG1314" s="16">
        <f t="shared" si="2927"/>
        <v>1.0003781591092729</v>
      </c>
      <c r="BH1314" s="10">
        <f t="shared" si="2928"/>
        <v>13.802807488459301</v>
      </c>
      <c r="BI1314" s="90"/>
      <c r="BJ1314" s="17">
        <f t="shared" si="2911"/>
        <v>47307</v>
      </c>
      <c r="BK1314" s="16">
        <f t="shared" si="2904"/>
        <v>13.876018507981925</v>
      </c>
      <c r="BL1314" s="10">
        <f ca="1">IFERROR(AVERAGE(INDIRECT("BK"&amp;AC1314-Template!$F$10+1):INDIRECT("BK"&amp;AC1314)),0)</f>
        <v>13.905190591829079</v>
      </c>
      <c r="BM1314" s="35"/>
      <c r="BN1314" s="86"/>
      <c r="BO1314" s="35"/>
      <c r="BP1314" s="35"/>
      <c r="BQ1314" s="35"/>
      <c r="BR1314" s="35"/>
      <c r="BS1314" s="35"/>
      <c r="BT1314" s="35"/>
      <c r="BU1314" s="35"/>
      <c r="BV1314" s="35"/>
      <c r="BW1314" s="35"/>
      <c r="BX1314" s="35"/>
      <c r="BY1314" s="35"/>
      <c r="BZ1314" s="35"/>
      <c r="CA1314" s="35"/>
      <c r="CB1314" s="35"/>
      <c r="CC1314" s="35"/>
      <c r="CD1314" s="35"/>
      <c r="CE1314" s="35"/>
      <c r="CF1314" s="35"/>
      <c r="CG1314" s="35"/>
      <c r="CH1314" s="35"/>
    </row>
    <row r="1315" spans="1:86" ht="15.6" x14ac:dyDescent="0.3">
      <c r="A1315" s="35"/>
      <c r="B1315" s="86"/>
      <c r="C1315" s="35"/>
      <c r="D1315" s="35"/>
      <c r="E1315" s="35"/>
      <c r="F1315" s="35"/>
      <c r="G1315" s="35"/>
      <c r="H1315" s="35"/>
      <c r="I1315" s="35"/>
      <c r="J1315" s="35"/>
      <c r="K1315" s="35"/>
      <c r="L1315" s="35"/>
      <c r="M1315" s="35"/>
      <c r="N1315" s="35"/>
      <c r="O1315" s="35"/>
      <c r="P1315" s="35"/>
      <c r="Q1315" s="35"/>
      <c r="R1315" s="35"/>
      <c r="S1315" s="35"/>
      <c r="T1315" s="17">
        <f t="shared" si="2905"/>
        <v>47331</v>
      </c>
      <c r="U1315" s="216">
        <f t="shared" si="2898"/>
        <v>3</v>
      </c>
      <c r="V1315" s="216">
        <f t="shared" si="2905"/>
        <v>1310</v>
      </c>
      <c r="W1315" s="16">
        <f t="shared" si="2912"/>
        <v>3.5890410958904111</v>
      </c>
      <c r="X1315" s="16" t="e">
        <f>IF(Template!$F$7="Linear interpolation",LinInterp($I$5:$I$22,$G$5:$G$22,W1315),CubicSpline($I$5:$I$22,$G$5:$G$22,W1315))</f>
        <v>#VALUE!</v>
      </c>
      <c r="Y1315" s="221" t="e">
        <f t="shared" si="2899"/>
        <v>#VALUE!</v>
      </c>
      <c r="Z1315" s="221" t="e">
        <f>Y1315/PRODUCT($AA$6:AA1314)</f>
        <v>#VALUE!</v>
      </c>
      <c r="AA1315" s="16" t="e">
        <f t="shared" si="2906"/>
        <v>#VALUE!</v>
      </c>
      <c r="AB1315" s="10" t="e">
        <f t="shared" si="2907"/>
        <v>#VALUE!</v>
      </c>
      <c r="AC1315" s="90">
        <f t="shared" si="2900"/>
        <v>1315</v>
      </c>
      <c r="AD1315" s="17">
        <f t="shared" si="2908"/>
        <v>47308</v>
      </c>
      <c r="AE1315" s="16" t="e">
        <f t="shared" si="2901"/>
        <v>#VALUE!</v>
      </c>
      <c r="AF1315" s="10">
        <f ca="1">IFERROR(AVERAGE(INDIRECT("AE"&amp;AC1315-Template!$F$10+1):INDIRECT("AE"&amp;AC1315)),0)</f>
        <v>0</v>
      </c>
      <c r="AG1315" s="35"/>
      <c r="AH1315" s="86"/>
      <c r="AI1315" s="35"/>
      <c r="AJ1315" s="35"/>
      <c r="AK1315" s="35"/>
      <c r="AL1315" s="35"/>
      <c r="AM1315" s="35"/>
      <c r="AN1315" s="35"/>
      <c r="AO1315" s="35"/>
      <c r="AP1315" s="35"/>
      <c r="AQ1315" s="35"/>
      <c r="AR1315" s="35"/>
      <c r="AS1315" s="35"/>
      <c r="AT1315" s="35"/>
      <c r="AU1315" s="35"/>
      <c r="AV1315" s="35"/>
      <c r="AW1315" s="35"/>
      <c r="AX1315" s="35"/>
      <c r="AY1315" s="35"/>
      <c r="AZ1315" s="17">
        <f t="shared" ref="AZ1315" si="2971">AZ1314+1</f>
        <v>47331</v>
      </c>
      <c r="BA1315" s="216">
        <f t="shared" si="2924"/>
        <v>3</v>
      </c>
      <c r="BB1315" s="216">
        <f t="shared" ref="BB1315" si="2972">BB1314+1</f>
        <v>1310</v>
      </c>
      <c r="BC1315" s="16">
        <f t="shared" si="2926"/>
        <v>3.5890410958904111</v>
      </c>
      <c r="BD1315" s="16">
        <f>IF(Template!$F$7="Linear interpolation",LinInterp($AO$5:$AO$18,$AM$5:$AM$18,BC1315),CubicSpline($AO$5:$AO$18,$AM$5:$AM$18,BC1315))</f>
        <v>14.158581793785398</v>
      </c>
      <c r="BE1315" s="221">
        <f t="shared" si="2861"/>
        <v>1.6084242141382241</v>
      </c>
      <c r="BF1315" s="221">
        <f>BE1315/PRODUCT($BG$6:BG1314)</f>
        <v>1.0003780684660264</v>
      </c>
      <c r="BG1315" s="16">
        <f t="shared" si="2927"/>
        <v>1.0003780684660264</v>
      </c>
      <c r="BH1315" s="10">
        <f t="shared" si="2928"/>
        <v>13.799499009963355</v>
      </c>
      <c r="BI1315" s="90"/>
      <c r="BJ1315" s="17">
        <f t="shared" si="2911"/>
        <v>47308</v>
      </c>
      <c r="BK1315" s="16">
        <f t="shared" si="2904"/>
        <v>13.860402582842489</v>
      </c>
      <c r="BL1315" s="10">
        <f ca="1">IFERROR(AVERAGE(INDIRECT("BK"&amp;AC1315-Template!$F$10+1):INDIRECT("BK"&amp;AC1315)),0)</f>
        <v>13.902632412370647</v>
      </c>
      <c r="BM1315" s="35"/>
      <c r="BN1315" s="86"/>
      <c r="BO1315" s="35"/>
      <c r="BP1315" s="35"/>
      <c r="BQ1315" s="35"/>
      <c r="BR1315" s="35"/>
      <c r="BS1315" s="35"/>
      <c r="BT1315" s="35"/>
      <c r="BU1315" s="35"/>
      <c r="BV1315" s="35"/>
      <c r="BW1315" s="35"/>
      <c r="BX1315" s="35"/>
      <c r="BY1315" s="35"/>
      <c r="BZ1315" s="35"/>
      <c r="CA1315" s="35"/>
      <c r="CB1315" s="35"/>
      <c r="CC1315" s="35"/>
      <c r="CD1315" s="35"/>
      <c r="CE1315" s="35"/>
      <c r="CF1315" s="35"/>
      <c r="CG1315" s="35"/>
      <c r="CH1315" s="35"/>
    </row>
    <row r="1316" spans="1:86" ht="15.6" x14ac:dyDescent="0.3">
      <c r="A1316" s="35"/>
      <c r="B1316" s="86"/>
      <c r="C1316" s="35"/>
      <c r="D1316" s="35"/>
      <c r="E1316" s="35"/>
      <c r="F1316" s="35"/>
      <c r="G1316" s="35"/>
      <c r="H1316" s="35"/>
      <c r="I1316" s="35"/>
      <c r="J1316" s="35"/>
      <c r="K1316" s="35"/>
      <c r="L1316" s="35"/>
      <c r="M1316" s="35"/>
      <c r="N1316" s="35"/>
      <c r="O1316" s="35"/>
      <c r="P1316" s="35"/>
      <c r="Q1316" s="35"/>
      <c r="R1316" s="35"/>
      <c r="S1316" s="35"/>
      <c r="T1316" s="17">
        <f t="shared" si="2905"/>
        <v>47332</v>
      </c>
      <c r="U1316" s="216">
        <f t="shared" si="2898"/>
        <v>4</v>
      </c>
      <c r="V1316" s="216">
        <f t="shared" si="2905"/>
        <v>1311</v>
      </c>
      <c r="W1316" s="16">
        <f t="shared" si="2912"/>
        <v>3.591780821917808</v>
      </c>
      <c r="X1316" s="16" t="e">
        <f>IF(Template!$F$7="Linear interpolation",LinInterp($I$5:$I$22,$G$5:$G$22,W1316),CubicSpline($I$5:$I$22,$G$5:$G$22,W1316))</f>
        <v>#VALUE!</v>
      </c>
      <c r="Y1316" s="221" t="e">
        <f t="shared" si="2899"/>
        <v>#VALUE!</v>
      </c>
      <c r="Z1316" s="221" t="e">
        <f>Y1316/PRODUCT($AA$6:AA1315)</f>
        <v>#VALUE!</v>
      </c>
      <c r="AA1316" s="16" t="e">
        <f t="shared" si="2906"/>
        <v>#VALUE!</v>
      </c>
      <c r="AB1316" s="10" t="e">
        <f t="shared" si="2907"/>
        <v>#VALUE!</v>
      </c>
      <c r="AC1316" s="90">
        <f t="shared" si="2900"/>
        <v>1316</v>
      </c>
      <c r="AD1316" s="17">
        <f t="shared" si="2908"/>
        <v>47309</v>
      </c>
      <c r="AE1316" s="16" t="e">
        <f t="shared" si="2901"/>
        <v>#VALUE!</v>
      </c>
      <c r="AF1316" s="10">
        <f ca="1">IFERROR(AVERAGE(INDIRECT("AE"&amp;AC1316-Template!$F$10+1):INDIRECT("AE"&amp;AC1316)),0)</f>
        <v>0</v>
      </c>
      <c r="AG1316" s="35"/>
      <c r="AH1316" s="86"/>
      <c r="AI1316" s="35"/>
      <c r="AJ1316" s="35"/>
      <c r="AK1316" s="35"/>
      <c r="AL1316" s="35"/>
      <c r="AM1316" s="35"/>
      <c r="AN1316" s="35"/>
      <c r="AO1316" s="35"/>
      <c r="AP1316" s="35"/>
      <c r="AQ1316" s="35"/>
      <c r="AR1316" s="35"/>
      <c r="AS1316" s="35"/>
      <c r="AT1316" s="35"/>
      <c r="AU1316" s="35"/>
      <c r="AV1316" s="35"/>
      <c r="AW1316" s="35"/>
      <c r="AX1316" s="35"/>
      <c r="AY1316" s="35"/>
      <c r="AZ1316" s="17">
        <f t="shared" ref="AZ1316" si="2973">AZ1315+1</f>
        <v>47332</v>
      </c>
      <c r="BA1316" s="216">
        <f t="shared" si="2924"/>
        <v>4</v>
      </c>
      <c r="BB1316" s="216">
        <f t="shared" ref="BB1316" si="2974">BB1315+1</f>
        <v>1311</v>
      </c>
      <c r="BC1316" s="16">
        <f t="shared" si="2926"/>
        <v>3.591780821917808</v>
      </c>
      <c r="BD1316" s="16">
        <f>IF(Template!$F$7="Linear interpolation",LinInterp($AO$5:$AO$18,$AM$5:$AM$18,BC1316),CubicSpline($AO$5:$AO$18,$AM$5:$AM$18,BC1316))</f>
        <v>14.159062216662534</v>
      </c>
      <c r="BE1316" s="221">
        <f t="shared" si="2861"/>
        <v>1.6090321615080527</v>
      </c>
      <c r="BF1316" s="221">
        <f>BE1316/PRODUCT($BG$6:BG1315)</f>
        <v>1.0003779770066159</v>
      </c>
      <c r="BG1316" s="16">
        <f t="shared" si="2927"/>
        <v>1.0003779770066159</v>
      </c>
      <c r="BH1316" s="10">
        <f t="shared" si="2928"/>
        <v>13.79616074148049</v>
      </c>
      <c r="BI1316" s="90"/>
      <c r="BJ1316" s="17">
        <f t="shared" si="2911"/>
        <v>47309</v>
      </c>
      <c r="BK1316" s="16">
        <f t="shared" si="2904"/>
        <v>13.865513532179463</v>
      </c>
      <c r="BL1316" s="10">
        <f ca="1">IFERROR(AVERAGE(INDIRECT("BK"&amp;AC1316-Template!$F$10+1):INDIRECT("BK"&amp;AC1316)),0)</f>
        <v>13.900244597890113</v>
      </c>
      <c r="BM1316" s="35"/>
      <c r="BN1316" s="86"/>
      <c r="BO1316" s="35"/>
      <c r="BP1316" s="35"/>
      <c r="BQ1316" s="35"/>
      <c r="BR1316" s="35"/>
      <c r="BS1316" s="35"/>
      <c r="BT1316" s="35"/>
      <c r="BU1316" s="35"/>
      <c r="BV1316" s="35"/>
      <c r="BW1316" s="35"/>
      <c r="BX1316" s="35"/>
      <c r="BY1316" s="35"/>
      <c r="BZ1316" s="35"/>
      <c r="CA1316" s="35"/>
      <c r="CB1316" s="35"/>
      <c r="CC1316" s="35"/>
      <c r="CD1316" s="35"/>
      <c r="CE1316" s="35"/>
      <c r="CF1316" s="35"/>
      <c r="CG1316" s="35"/>
      <c r="CH1316" s="35"/>
    </row>
    <row r="1317" spans="1:86" ht="15.6" x14ac:dyDescent="0.3">
      <c r="A1317" s="35"/>
      <c r="B1317" s="86"/>
      <c r="C1317" s="35"/>
      <c r="D1317" s="35"/>
      <c r="E1317" s="35"/>
      <c r="F1317" s="35"/>
      <c r="G1317" s="35"/>
      <c r="H1317" s="35"/>
      <c r="I1317" s="35"/>
      <c r="J1317" s="35"/>
      <c r="K1317" s="35"/>
      <c r="L1317" s="35"/>
      <c r="M1317" s="35"/>
      <c r="N1317" s="35"/>
      <c r="O1317" s="35"/>
      <c r="P1317" s="35"/>
      <c r="Q1317" s="35"/>
      <c r="R1317" s="35"/>
      <c r="S1317" s="35"/>
      <c r="T1317" s="17">
        <f t="shared" si="2905"/>
        <v>47333</v>
      </c>
      <c r="U1317" s="216">
        <f t="shared" si="2898"/>
        <v>5</v>
      </c>
      <c r="V1317" s="216">
        <f t="shared" si="2905"/>
        <v>1312</v>
      </c>
      <c r="W1317" s="16">
        <f t="shared" si="2912"/>
        <v>3.5945205479452054</v>
      </c>
      <c r="X1317" s="16" t="e">
        <f>IF(Template!$F$7="Linear interpolation",LinInterp($I$5:$I$22,$G$5:$G$22,W1317),CubicSpline($I$5:$I$22,$G$5:$G$22,W1317))</f>
        <v>#VALUE!</v>
      </c>
      <c r="Y1317" s="221" t="e">
        <f t="shared" si="2899"/>
        <v>#VALUE!</v>
      </c>
      <c r="Z1317" s="221" t="e">
        <f>Y1317/PRODUCT($AA$6:AA1316)</f>
        <v>#VALUE!</v>
      </c>
      <c r="AA1317" s="16" t="e">
        <f t="shared" si="2906"/>
        <v>#VALUE!</v>
      </c>
      <c r="AB1317" s="10" t="e">
        <f t="shared" si="2907"/>
        <v>#VALUE!</v>
      </c>
      <c r="AC1317" s="90">
        <f t="shared" si="2900"/>
        <v>1317</v>
      </c>
      <c r="AD1317" s="17">
        <f t="shared" si="2908"/>
        <v>47310</v>
      </c>
      <c r="AE1317" s="16" t="e">
        <f t="shared" si="2901"/>
        <v>#VALUE!</v>
      </c>
      <c r="AF1317" s="10">
        <f ca="1">IFERROR(AVERAGE(INDIRECT("AE"&amp;AC1317-Template!$F$10+1):INDIRECT("AE"&amp;AC1317)),0)</f>
        <v>0</v>
      </c>
      <c r="AG1317" s="35"/>
      <c r="AH1317" s="86"/>
      <c r="AI1317" s="35"/>
      <c r="AJ1317" s="35"/>
      <c r="AK1317" s="35"/>
      <c r="AL1317" s="35"/>
      <c r="AM1317" s="35"/>
      <c r="AN1317" s="35"/>
      <c r="AO1317" s="35"/>
      <c r="AP1317" s="35"/>
      <c r="AQ1317" s="35"/>
      <c r="AR1317" s="35"/>
      <c r="AS1317" s="35"/>
      <c r="AT1317" s="35"/>
      <c r="AU1317" s="35"/>
      <c r="AV1317" s="35"/>
      <c r="AW1317" s="35"/>
      <c r="AX1317" s="35"/>
      <c r="AY1317" s="35"/>
      <c r="AZ1317" s="17">
        <f t="shared" ref="AZ1317" si="2975">AZ1316+1</f>
        <v>47333</v>
      </c>
      <c r="BA1317" s="216">
        <f t="shared" si="2924"/>
        <v>5</v>
      </c>
      <c r="BB1317" s="216">
        <f t="shared" ref="BB1317" si="2976">BB1316+1</f>
        <v>1312</v>
      </c>
      <c r="BC1317" s="16">
        <f t="shared" si="2926"/>
        <v>3.5945205479452054</v>
      </c>
      <c r="BD1317" s="16">
        <f>IF(Template!$F$7="Linear interpolation",LinInterp($AO$5:$AO$18,$AM$5:$AM$18,BC1317),CubicSpline($AO$5:$AO$18,$AM$5:$AM$18,BC1317))</f>
        <v>14.159538979648486</v>
      </c>
      <c r="BE1317" s="221">
        <f t="shared" si="2861"/>
        <v>1.6096401901909176</v>
      </c>
      <c r="BF1317" s="221">
        <f>BE1317/PRODUCT($BG$6:BG1316)</f>
        <v>1.0003778847293485</v>
      </c>
      <c r="BG1317" s="16">
        <f t="shared" si="2927"/>
        <v>1.0003778847293485</v>
      </c>
      <c r="BH1317" s="10">
        <f t="shared" si="2928"/>
        <v>13.792792621221018</v>
      </c>
      <c r="BI1317" s="90"/>
      <c r="BJ1317" s="17">
        <f t="shared" si="2911"/>
        <v>47310</v>
      </c>
      <c r="BK1317" s="16">
        <f t="shared" si="2904"/>
        <v>13.862816365712515</v>
      </c>
      <c r="BL1317" s="10">
        <f ca="1">IFERROR(AVERAGE(INDIRECT("BK"&amp;AC1317-Template!$F$10+1):INDIRECT("BK"&amp;AC1317)),0)</f>
        <v>13.898134010094527</v>
      </c>
      <c r="BM1317" s="35"/>
      <c r="BN1317" s="86"/>
      <c r="BO1317" s="35"/>
      <c r="BP1317" s="35"/>
      <c r="BQ1317" s="35"/>
      <c r="BR1317" s="35"/>
      <c r="BS1317" s="35"/>
      <c r="BT1317" s="35"/>
      <c r="BU1317" s="35"/>
      <c r="BV1317" s="35"/>
      <c r="BW1317" s="35"/>
      <c r="BX1317" s="35"/>
      <c r="BY1317" s="35"/>
      <c r="BZ1317" s="35"/>
      <c r="CA1317" s="35"/>
      <c r="CB1317" s="35"/>
      <c r="CC1317" s="35"/>
      <c r="CD1317" s="35"/>
      <c r="CE1317" s="35"/>
      <c r="CF1317" s="35"/>
      <c r="CG1317" s="35"/>
      <c r="CH1317" s="35"/>
    </row>
    <row r="1318" spans="1:86" ht="15.6" x14ac:dyDescent="0.3">
      <c r="A1318" s="35"/>
      <c r="B1318" s="86"/>
      <c r="C1318" s="35"/>
      <c r="D1318" s="35"/>
      <c r="E1318" s="35"/>
      <c r="F1318" s="35"/>
      <c r="G1318" s="35"/>
      <c r="H1318" s="35"/>
      <c r="I1318" s="35"/>
      <c r="J1318" s="35"/>
      <c r="K1318" s="35"/>
      <c r="L1318" s="35"/>
      <c r="M1318" s="35"/>
      <c r="N1318" s="35"/>
      <c r="O1318" s="35"/>
      <c r="P1318" s="35"/>
      <c r="Q1318" s="35"/>
      <c r="R1318" s="35"/>
      <c r="S1318" s="35"/>
      <c r="T1318" s="17">
        <f t="shared" si="2905"/>
        <v>47334</v>
      </c>
      <c r="U1318" s="216">
        <f t="shared" si="2898"/>
        <v>6</v>
      </c>
      <c r="V1318" s="216">
        <f t="shared" si="2905"/>
        <v>1313</v>
      </c>
      <c r="W1318" s="16">
        <f t="shared" si="2912"/>
        <v>3.5972602739726027</v>
      </c>
      <c r="X1318" s="16" t="e">
        <f>IF(Template!$F$7="Linear interpolation",LinInterp($I$5:$I$22,$G$5:$G$22,W1318),CubicSpline($I$5:$I$22,$G$5:$G$22,W1318))</f>
        <v>#VALUE!</v>
      </c>
      <c r="Y1318" s="221" t="e">
        <f t="shared" si="2899"/>
        <v>#VALUE!</v>
      </c>
      <c r="Z1318" s="221" t="e">
        <f>Y1318/PRODUCT($AA$6:AA1317)</f>
        <v>#VALUE!</v>
      </c>
      <c r="AA1318" s="16" t="e">
        <f t="shared" si="2906"/>
        <v>#VALUE!</v>
      </c>
      <c r="AB1318" s="10" t="e">
        <f t="shared" si="2907"/>
        <v>#VALUE!</v>
      </c>
      <c r="AC1318" s="90">
        <f t="shared" si="2900"/>
        <v>1318</v>
      </c>
      <c r="AD1318" s="17">
        <f t="shared" si="2908"/>
        <v>47311</v>
      </c>
      <c r="AE1318" s="16" t="e">
        <f t="shared" si="2901"/>
        <v>#VALUE!</v>
      </c>
      <c r="AF1318" s="10">
        <f ca="1">IFERROR(AVERAGE(INDIRECT("AE"&amp;AC1318-Template!$F$10+1):INDIRECT("AE"&amp;AC1318)),0)</f>
        <v>0</v>
      </c>
      <c r="AG1318" s="35"/>
      <c r="AH1318" s="86"/>
      <c r="AI1318" s="35"/>
      <c r="AJ1318" s="35"/>
      <c r="AK1318" s="35"/>
      <c r="AL1318" s="35"/>
      <c r="AM1318" s="35"/>
      <c r="AN1318" s="35"/>
      <c r="AO1318" s="35"/>
      <c r="AP1318" s="35"/>
      <c r="AQ1318" s="35"/>
      <c r="AR1318" s="35"/>
      <c r="AS1318" s="35"/>
      <c r="AT1318" s="35"/>
      <c r="AU1318" s="35"/>
      <c r="AV1318" s="35"/>
      <c r="AW1318" s="35"/>
      <c r="AX1318" s="35"/>
      <c r="AY1318" s="35"/>
      <c r="AZ1318" s="17">
        <f t="shared" ref="AZ1318" si="2977">AZ1317+1</f>
        <v>47334</v>
      </c>
      <c r="BA1318" s="216">
        <f t="shared" si="2924"/>
        <v>6</v>
      </c>
      <c r="BB1318" s="216">
        <f t="shared" ref="BB1318" si="2978">BB1317+1</f>
        <v>1313</v>
      </c>
      <c r="BC1318" s="16">
        <f t="shared" si="2926"/>
        <v>3.5972602739726027</v>
      </c>
      <c r="BD1318" s="16">
        <f>IF(Template!$F$7="Linear interpolation",LinInterp($AO$5:$AO$18,$AM$5:$AM$18,BC1318),CubicSpline($AO$5:$AO$18,$AM$5:$AM$18,BC1318))</f>
        <v>14.160012065065148</v>
      </c>
      <c r="BE1318" s="221">
        <f t="shared" si="2861"/>
        <v>1.6102482987861526</v>
      </c>
      <c r="BF1318" s="221">
        <f>BE1318/PRODUCT($BG$6:BG1317)</f>
        <v>1.0003777916325283</v>
      </c>
      <c r="BG1318" s="16">
        <f t="shared" si="2927"/>
        <v>1.0003778847293485</v>
      </c>
      <c r="BH1318" s="10">
        <f t="shared" si="2928"/>
        <v>13.792792621221018</v>
      </c>
      <c r="BI1318" s="90"/>
      <c r="BJ1318" s="17">
        <f t="shared" si="2911"/>
        <v>47311</v>
      </c>
      <c r="BK1318" s="16">
        <f t="shared" si="2904"/>
        <v>13.860090706752871</v>
      </c>
      <c r="BL1318" s="10">
        <f ca="1">IFERROR(AVERAGE(INDIRECT("BK"&amp;AC1318-Template!$F$10+1):INDIRECT("BK"&amp;AC1318)),0)</f>
        <v>13.89581314308135</v>
      </c>
      <c r="BM1318" s="35"/>
      <c r="BN1318" s="86"/>
      <c r="BO1318" s="35"/>
      <c r="BP1318" s="35"/>
      <c r="BQ1318" s="35"/>
      <c r="BR1318" s="35"/>
      <c r="BS1318" s="35"/>
      <c r="BT1318" s="35"/>
      <c r="BU1318" s="35"/>
      <c r="BV1318" s="35"/>
      <c r="BW1318" s="35"/>
      <c r="BX1318" s="35"/>
      <c r="BY1318" s="35"/>
      <c r="BZ1318" s="35"/>
      <c r="CA1318" s="35"/>
      <c r="CB1318" s="35"/>
      <c r="CC1318" s="35"/>
      <c r="CD1318" s="35"/>
      <c r="CE1318" s="35"/>
      <c r="CF1318" s="35"/>
      <c r="CG1318" s="35"/>
      <c r="CH1318" s="35"/>
    </row>
    <row r="1319" spans="1:86" ht="15.6" x14ac:dyDescent="0.3">
      <c r="A1319" s="35"/>
      <c r="B1319" s="86"/>
      <c r="C1319" s="35"/>
      <c r="D1319" s="35"/>
      <c r="E1319" s="35"/>
      <c r="F1319" s="35"/>
      <c r="G1319" s="35"/>
      <c r="H1319" s="35"/>
      <c r="I1319" s="35"/>
      <c r="J1319" s="35"/>
      <c r="K1319" s="35"/>
      <c r="L1319" s="35"/>
      <c r="M1319" s="35"/>
      <c r="N1319" s="35"/>
      <c r="O1319" s="35"/>
      <c r="P1319" s="35"/>
      <c r="Q1319" s="35"/>
      <c r="R1319" s="35"/>
      <c r="S1319" s="35"/>
      <c r="T1319" s="17">
        <f t="shared" si="2905"/>
        <v>47335</v>
      </c>
      <c r="U1319" s="216">
        <f t="shared" si="2898"/>
        <v>7</v>
      </c>
      <c r="V1319" s="216">
        <f t="shared" si="2905"/>
        <v>1314</v>
      </c>
      <c r="W1319" s="16">
        <f t="shared" si="2912"/>
        <v>3.6</v>
      </c>
      <c r="X1319" s="16" t="e">
        <f>IF(Template!$F$7="Linear interpolation",LinInterp($I$5:$I$22,$G$5:$G$22,W1319),CubicSpline($I$5:$I$22,$G$5:$G$22,W1319))</f>
        <v>#VALUE!</v>
      </c>
      <c r="Y1319" s="221" t="e">
        <f t="shared" si="2899"/>
        <v>#VALUE!</v>
      </c>
      <c r="Z1319" s="221" t="e">
        <f>Y1319/PRODUCT($AA$6:AA1318)</f>
        <v>#VALUE!</v>
      </c>
      <c r="AA1319" s="16" t="e">
        <f t="shared" si="2906"/>
        <v>#VALUE!</v>
      </c>
      <c r="AB1319" s="10" t="e">
        <f t="shared" si="2907"/>
        <v>#VALUE!</v>
      </c>
      <c r="AC1319" s="90">
        <f t="shared" si="2900"/>
        <v>1319</v>
      </c>
      <c r="AD1319" s="17">
        <f t="shared" si="2908"/>
        <v>47312</v>
      </c>
      <c r="AE1319" s="16" t="e">
        <f t="shared" si="2901"/>
        <v>#VALUE!</v>
      </c>
      <c r="AF1319" s="10">
        <f ca="1">IFERROR(AVERAGE(INDIRECT("AE"&amp;AC1319-Template!$F$10+1):INDIRECT("AE"&amp;AC1319)),0)</f>
        <v>0</v>
      </c>
      <c r="AG1319" s="35"/>
      <c r="AH1319" s="86"/>
      <c r="AI1319" s="35"/>
      <c r="AJ1319" s="35"/>
      <c r="AK1319" s="35"/>
      <c r="AL1319" s="35"/>
      <c r="AM1319" s="35"/>
      <c r="AN1319" s="35"/>
      <c r="AO1319" s="35"/>
      <c r="AP1319" s="35"/>
      <c r="AQ1319" s="35"/>
      <c r="AR1319" s="35"/>
      <c r="AS1319" s="35"/>
      <c r="AT1319" s="35"/>
      <c r="AU1319" s="35"/>
      <c r="AV1319" s="35"/>
      <c r="AW1319" s="35"/>
      <c r="AX1319" s="35"/>
      <c r="AY1319" s="35"/>
      <c r="AZ1319" s="17">
        <f t="shared" ref="AZ1319" si="2979">AZ1318+1</f>
        <v>47335</v>
      </c>
      <c r="BA1319" s="216">
        <f t="shared" si="2924"/>
        <v>7</v>
      </c>
      <c r="BB1319" s="216">
        <f t="shared" ref="BB1319" si="2980">BB1318+1</f>
        <v>1314</v>
      </c>
      <c r="BC1319" s="16">
        <f t="shared" si="2926"/>
        <v>3.6</v>
      </c>
      <c r="BD1319" s="16">
        <f>IF(Template!$F$7="Linear interpolation",LinInterp($AO$5:$AO$18,$AM$5:$AM$18,BC1319),CubicSpline($AO$5:$AO$18,$AM$5:$AM$18,BC1319))</f>
        <v>14.160481455234411</v>
      </c>
      <c r="BE1319" s="221">
        <f t="shared" si="2861"/>
        <v>1.6108564858883174</v>
      </c>
      <c r="BF1319" s="221">
        <f>BE1319/PRODUCT($BG$6:BG1318)</f>
        <v>1.0003776046176571</v>
      </c>
      <c r="BG1319" s="16">
        <f t="shared" si="2927"/>
        <v>1.0003778847293485</v>
      </c>
      <c r="BH1319" s="10">
        <f t="shared" si="2928"/>
        <v>13.792792621221018</v>
      </c>
      <c r="BI1319" s="90"/>
      <c r="BJ1319" s="17">
        <f t="shared" si="2911"/>
        <v>47312</v>
      </c>
      <c r="BK1319" s="16">
        <f t="shared" si="2904"/>
        <v>13.857336493616202</v>
      </c>
      <c r="BL1319" s="10">
        <f ca="1">IFERROR(AVERAGE(INDIRECT("BK"&amp;AC1319-Template!$F$10+1):INDIRECT("BK"&amp;AC1319)),0)</f>
        <v>13.893464616277925</v>
      </c>
      <c r="BM1319" s="35"/>
      <c r="BN1319" s="86"/>
      <c r="BO1319" s="35"/>
      <c r="BP1319" s="35"/>
      <c r="BQ1319" s="35"/>
      <c r="BR1319" s="35"/>
      <c r="BS1319" s="35"/>
      <c r="BT1319" s="35"/>
      <c r="BU1319" s="35"/>
      <c r="BV1319" s="35"/>
      <c r="BW1319" s="35"/>
      <c r="BX1319" s="35"/>
      <c r="BY1319" s="35"/>
      <c r="BZ1319" s="35"/>
      <c r="CA1319" s="35"/>
      <c r="CB1319" s="35"/>
      <c r="CC1319" s="35"/>
      <c r="CD1319" s="35"/>
      <c r="CE1319" s="35"/>
      <c r="CF1319" s="35"/>
      <c r="CG1319" s="35"/>
      <c r="CH1319" s="35"/>
    </row>
    <row r="1320" spans="1:86" ht="15.6" x14ac:dyDescent="0.3">
      <c r="A1320" s="35"/>
      <c r="B1320" s="86"/>
      <c r="C1320" s="35"/>
      <c r="D1320" s="35"/>
      <c r="E1320" s="35"/>
      <c r="F1320" s="35"/>
      <c r="G1320" s="35"/>
      <c r="H1320" s="35"/>
      <c r="I1320" s="35"/>
      <c r="J1320" s="35"/>
      <c r="K1320" s="35"/>
      <c r="L1320" s="35"/>
      <c r="M1320" s="35"/>
      <c r="N1320" s="35"/>
      <c r="O1320" s="35"/>
      <c r="P1320" s="35"/>
      <c r="Q1320" s="35"/>
      <c r="R1320" s="35"/>
      <c r="S1320" s="35"/>
      <c r="T1320" s="17">
        <f t="shared" si="2905"/>
        <v>47336</v>
      </c>
      <c r="U1320" s="216">
        <f t="shared" si="2898"/>
        <v>1</v>
      </c>
      <c r="V1320" s="216">
        <f t="shared" si="2905"/>
        <v>1315</v>
      </c>
      <c r="W1320" s="16">
        <f t="shared" si="2912"/>
        <v>3.6027397260273974</v>
      </c>
      <c r="X1320" s="16" t="e">
        <f>IF(Template!$F$7="Linear interpolation",LinInterp($I$5:$I$22,$G$5:$G$22,W1320),CubicSpline($I$5:$I$22,$G$5:$G$22,W1320))</f>
        <v>#VALUE!</v>
      </c>
      <c r="Y1320" s="221" t="e">
        <f t="shared" si="2899"/>
        <v>#VALUE!</v>
      </c>
      <c r="Z1320" s="221" t="e">
        <f>Y1320/PRODUCT($AA$6:AA1319)</f>
        <v>#VALUE!</v>
      </c>
      <c r="AA1320" s="16" t="e">
        <f t="shared" si="2906"/>
        <v>#VALUE!</v>
      </c>
      <c r="AB1320" s="10" t="e">
        <f t="shared" si="2907"/>
        <v>#VALUE!</v>
      </c>
      <c r="AC1320" s="90">
        <f t="shared" si="2900"/>
        <v>1320</v>
      </c>
      <c r="AD1320" s="17">
        <f t="shared" si="2908"/>
        <v>47313</v>
      </c>
      <c r="AE1320" s="16" t="e">
        <f t="shared" si="2901"/>
        <v>#VALUE!</v>
      </c>
      <c r="AF1320" s="10">
        <f ca="1">IFERROR(AVERAGE(INDIRECT("AE"&amp;AC1320-Template!$F$10+1):INDIRECT("AE"&amp;AC1320)),0)</f>
        <v>0</v>
      </c>
      <c r="AG1320" s="35"/>
      <c r="AH1320" s="86"/>
      <c r="AI1320" s="35"/>
      <c r="AJ1320" s="35"/>
      <c r="AK1320" s="35"/>
      <c r="AL1320" s="35"/>
      <c r="AM1320" s="35"/>
      <c r="AN1320" s="35"/>
      <c r="AO1320" s="35"/>
      <c r="AP1320" s="35"/>
      <c r="AQ1320" s="35"/>
      <c r="AR1320" s="35"/>
      <c r="AS1320" s="35"/>
      <c r="AT1320" s="35"/>
      <c r="AU1320" s="35"/>
      <c r="AV1320" s="35"/>
      <c r="AW1320" s="35"/>
      <c r="AX1320" s="35"/>
      <c r="AY1320" s="35"/>
      <c r="AZ1320" s="17">
        <f t="shared" ref="AZ1320" si="2981">AZ1319+1</f>
        <v>47336</v>
      </c>
      <c r="BA1320" s="216">
        <f t="shared" si="2924"/>
        <v>1</v>
      </c>
      <c r="BB1320" s="216">
        <f t="shared" ref="BB1320" si="2982">BB1319+1</f>
        <v>1315</v>
      </c>
      <c r="BC1320" s="16">
        <f t="shared" si="2926"/>
        <v>3.6027397260273974</v>
      </c>
      <c r="BD1320" s="16">
        <f>IF(Template!$F$7="Linear interpolation",LinInterp($AO$5:$AO$18,$AM$5:$AM$18,BC1320),CubicSpline($AO$5:$AO$18,$AM$5:$AM$18,BC1320))</f>
        <v>14.160947132478165</v>
      </c>
      <c r="BE1320" s="221">
        <f t="shared" si="2861"/>
        <v>1.6114647500871886</v>
      </c>
      <c r="BF1320" s="221">
        <f>BE1320/PRODUCT($BG$6:BG1319)</f>
        <v>1.0003773228618367</v>
      </c>
      <c r="BG1320" s="16">
        <f t="shared" si="2927"/>
        <v>1.0003773228618367</v>
      </c>
      <c r="BH1320" s="10">
        <f t="shared" si="2928"/>
        <v>13.772284457038486</v>
      </c>
      <c r="BI1320" s="90"/>
      <c r="BJ1320" s="17">
        <f t="shared" si="2911"/>
        <v>47313</v>
      </c>
      <c r="BK1320" s="16">
        <f t="shared" si="2904"/>
        <v>13.857336493616202</v>
      </c>
      <c r="BL1320" s="10">
        <f ca="1">IFERROR(AVERAGE(INDIRECT("BK"&amp;AC1320-Template!$F$10+1):INDIRECT("BK"&amp;AC1320)),0)</f>
        <v>13.891181128990297</v>
      </c>
      <c r="BM1320" s="35"/>
      <c r="BN1320" s="86"/>
      <c r="BO1320" s="35"/>
      <c r="BP1320" s="35"/>
      <c r="BQ1320" s="35"/>
      <c r="BR1320" s="35"/>
      <c r="BS1320" s="35"/>
      <c r="BT1320" s="35"/>
      <c r="BU1320" s="35"/>
      <c r="BV1320" s="35"/>
      <c r="BW1320" s="35"/>
      <c r="BX1320" s="35"/>
      <c r="BY1320" s="35"/>
      <c r="BZ1320" s="35"/>
      <c r="CA1320" s="35"/>
      <c r="CB1320" s="35"/>
      <c r="CC1320" s="35"/>
      <c r="CD1320" s="35"/>
      <c r="CE1320" s="35"/>
      <c r="CF1320" s="35"/>
      <c r="CG1320" s="35"/>
      <c r="CH1320" s="35"/>
    </row>
    <row r="1321" spans="1:86" ht="15.6" x14ac:dyDescent="0.3">
      <c r="A1321" s="35"/>
      <c r="B1321" s="86"/>
      <c r="C1321" s="35"/>
      <c r="D1321" s="35"/>
      <c r="E1321" s="35"/>
      <c r="F1321" s="35"/>
      <c r="G1321" s="35"/>
      <c r="H1321" s="35"/>
      <c r="I1321" s="35"/>
      <c r="J1321" s="35"/>
      <c r="K1321" s="35"/>
      <c r="L1321" s="35"/>
      <c r="M1321" s="35"/>
      <c r="N1321" s="35"/>
      <c r="O1321" s="35"/>
      <c r="P1321" s="35"/>
      <c r="Q1321" s="35"/>
      <c r="R1321" s="35"/>
      <c r="S1321" s="35"/>
      <c r="T1321" s="17">
        <f t="shared" si="2905"/>
        <v>47337</v>
      </c>
      <c r="U1321" s="216">
        <f t="shared" si="2898"/>
        <v>2</v>
      </c>
      <c r="V1321" s="216">
        <f t="shared" si="2905"/>
        <v>1316</v>
      </c>
      <c r="W1321" s="16">
        <f t="shared" si="2912"/>
        <v>3.6054794520547944</v>
      </c>
      <c r="X1321" s="16" t="e">
        <f>IF(Template!$F$7="Linear interpolation",LinInterp($I$5:$I$22,$G$5:$G$22,W1321),CubicSpline($I$5:$I$22,$G$5:$G$22,W1321))</f>
        <v>#VALUE!</v>
      </c>
      <c r="Y1321" s="221" t="e">
        <f t="shared" si="2899"/>
        <v>#VALUE!</v>
      </c>
      <c r="Z1321" s="221" t="e">
        <f>Y1321/PRODUCT($AA$6:AA1320)</f>
        <v>#VALUE!</v>
      </c>
      <c r="AA1321" s="16" t="e">
        <f t="shared" si="2906"/>
        <v>#VALUE!</v>
      </c>
      <c r="AB1321" s="10" t="e">
        <f t="shared" si="2907"/>
        <v>#VALUE!</v>
      </c>
      <c r="AC1321" s="90">
        <f t="shared" si="2900"/>
        <v>1321</v>
      </c>
      <c r="AD1321" s="17">
        <f t="shared" si="2908"/>
        <v>47314</v>
      </c>
      <c r="AE1321" s="16" t="e">
        <f t="shared" si="2901"/>
        <v>#VALUE!</v>
      </c>
      <c r="AF1321" s="10">
        <f ca="1">IFERROR(AVERAGE(INDIRECT("AE"&amp;AC1321-Template!$F$10+1):INDIRECT("AE"&amp;AC1321)),0)</f>
        <v>0</v>
      </c>
      <c r="AG1321" s="35"/>
      <c r="AH1321" s="86"/>
      <c r="AI1321" s="35"/>
      <c r="AJ1321" s="35"/>
      <c r="AK1321" s="35"/>
      <c r="AL1321" s="35"/>
      <c r="AM1321" s="35"/>
      <c r="AN1321" s="35"/>
      <c r="AO1321" s="35"/>
      <c r="AP1321" s="35"/>
      <c r="AQ1321" s="35"/>
      <c r="AR1321" s="35"/>
      <c r="AS1321" s="35"/>
      <c r="AT1321" s="35"/>
      <c r="AU1321" s="35"/>
      <c r="AV1321" s="35"/>
      <c r="AW1321" s="35"/>
      <c r="AX1321" s="35"/>
      <c r="AY1321" s="35"/>
      <c r="AZ1321" s="17">
        <f t="shared" ref="AZ1321" si="2983">AZ1320+1</f>
        <v>47337</v>
      </c>
      <c r="BA1321" s="216">
        <f t="shared" si="2924"/>
        <v>2</v>
      </c>
      <c r="BB1321" s="216">
        <f t="shared" ref="BB1321" si="2984">BB1320+1</f>
        <v>1316</v>
      </c>
      <c r="BC1321" s="16">
        <f t="shared" si="2926"/>
        <v>3.6054794520547944</v>
      </c>
      <c r="BD1321" s="16">
        <f>IF(Template!$F$7="Linear interpolation",LinInterp($AO$5:$AO$18,$AM$5:$AM$18,BC1321),CubicSpline($AO$5:$AO$18,$AM$5:$AM$18,BC1321))</f>
        <v>14.161409079118302</v>
      </c>
      <c r="BE1321" s="221">
        <f t="shared" si="2861"/>
        <v>1.612073089967754</v>
      </c>
      <c r="BF1321" s="221">
        <f>BE1321/PRODUCT($BG$6:BG1320)</f>
        <v>1.0003775074077992</v>
      </c>
      <c r="BG1321" s="16">
        <f t="shared" si="2927"/>
        <v>1.0003775074077992</v>
      </c>
      <c r="BH1321" s="10">
        <f t="shared" si="2928"/>
        <v>13.77902038467016</v>
      </c>
      <c r="BI1321" s="90"/>
      <c r="BJ1321" s="17">
        <f t="shared" si="2911"/>
        <v>47314</v>
      </c>
      <c r="BK1321" s="16">
        <f t="shared" si="2904"/>
        <v>13.857336493616202</v>
      </c>
      <c r="BL1321" s="10">
        <f ca="1">IFERROR(AVERAGE(INDIRECT("BK"&amp;AC1321-Template!$F$10+1):INDIRECT("BK"&amp;AC1321)),0)</f>
        <v>13.888963575471243</v>
      </c>
      <c r="BM1321" s="35"/>
      <c r="BN1321" s="86"/>
      <c r="BO1321" s="35"/>
      <c r="BP1321" s="35"/>
      <c r="BQ1321" s="35"/>
      <c r="BR1321" s="35"/>
      <c r="BS1321" s="35"/>
      <c r="BT1321" s="35"/>
      <c r="BU1321" s="35"/>
      <c r="BV1321" s="35"/>
      <c r="BW1321" s="35"/>
      <c r="BX1321" s="35"/>
      <c r="BY1321" s="35"/>
      <c r="BZ1321" s="35"/>
      <c r="CA1321" s="35"/>
      <c r="CB1321" s="35"/>
      <c r="CC1321" s="35"/>
      <c r="CD1321" s="35"/>
      <c r="CE1321" s="35"/>
      <c r="CF1321" s="35"/>
      <c r="CG1321" s="35"/>
      <c r="CH1321" s="35"/>
    </row>
    <row r="1322" spans="1:86" ht="15.6" x14ac:dyDescent="0.3">
      <c r="A1322" s="35"/>
      <c r="B1322" s="86"/>
      <c r="C1322" s="35"/>
      <c r="D1322" s="35"/>
      <c r="E1322" s="35"/>
      <c r="F1322" s="35"/>
      <c r="G1322" s="35"/>
      <c r="H1322" s="35"/>
      <c r="I1322" s="35"/>
      <c r="J1322" s="35"/>
      <c r="K1322" s="35"/>
      <c r="L1322" s="35"/>
      <c r="M1322" s="35"/>
      <c r="N1322" s="35"/>
      <c r="O1322" s="35"/>
      <c r="P1322" s="35"/>
      <c r="Q1322" s="35"/>
      <c r="R1322" s="35"/>
      <c r="S1322" s="35"/>
      <c r="T1322" s="17">
        <f t="shared" si="2905"/>
        <v>47338</v>
      </c>
      <c r="U1322" s="216">
        <f t="shared" si="2898"/>
        <v>3</v>
      </c>
      <c r="V1322" s="216">
        <f t="shared" si="2905"/>
        <v>1317</v>
      </c>
      <c r="W1322" s="16">
        <f t="shared" si="2912"/>
        <v>3.6082191780821917</v>
      </c>
      <c r="X1322" s="16" t="e">
        <f>IF(Template!$F$7="Linear interpolation",LinInterp($I$5:$I$22,$G$5:$G$22,W1322),CubicSpline($I$5:$I$22,$G$5:$G$22,W1322))</f>
        <v>#VALUE!</v>
      </c>
      <c r="Y1322" s="221" t="e">
        <f t="shared" si="2899"/>
        <v>#VALUE!</v>
      </c>
      <c r="Z1322" s="221" t="e">
        <f>Y1322/PRODUCT($AA$6:AA1321)</f>
        <v>#VALUE!</v>
      </c>
      <c r="AA1322" s="16" t="e">
        <f t="shared" si="2906"/>
        <v>#VALUE!</v>
      </c>
      <c r="AB1322" s="10" t="e">
        <f t="shared" si="2907"/>
        <v>#VALUE!</v>
      </c>
      <c r="AC1322" s="90">
        <f t="shared" si="2900"/>
        <v>1322</v>
      </c>
      <c r="AD1322" s="17">
        <f t="shared" si="2908"/>
        <v>47315</v>
      </c>
      <c r="AE1322" s="16" t="e">
        <f t="shared" si="2901"/>
        <v>#VALUE!</v>
      </c>
      <c r="AF1322" s="10">
        <f ca="1">IFERROR(AVERAGE(INDIRECT("AE"&amp;AC1322-Template!$F$10+1):INDIRECT("AE"&amp;AC1322)),0)</f>
        <v>0</v>
      </c>
      <c r="AG1322" s="35"/>
      <c r="AH1322" s="86"/>
      <c r="AI1322" s="35"/>
      <c r="AJ1322" s="35"/>
      <c r="AK1322" s="35"/>
      <c r="AL1322" s="35"/>
      <c r="AM1322" s="35"/>
      <c r="AN1322" s="35"/>
      <c r="AO1322" s="35"/>
      <c r="AP1322" s="35"/>
      <c r="AQ1322" s="35"/>
      <c r="AR1322" s="35"/>
      <c r="AS1322" s="35"/>
      <c r="AT1322" s="35"/>
      <c r="AU1322" s="35"/>
      <c r="AV1322" s="35"/>
      <c r="AW1322" s="35"/>
      <c r="AX1322" s="35"/>
      <c r="AY1322" s="35"/>
      <c r="AZ1322" s="17">
        <f t="shared" ref="AZ1322" si="2985">AZ1321+1</f>
        <v>47338</v>
      </c>
      <c r="BA1322" s="216">
        <f t="shared" si="2924"/>
        <v>3</v>
      </c>
      <c r="BB1322" s="216">
        <f t="shared" ref="BB1322" si="2986">BB1321+1</f>
        <v>1317</v>
      </c>
      <c r="BC1322" s="16">
        <f t="shared" si="2926"/>
        <v>3.6082191780821917</v>
      </c>
      <c r="BD1322" s="16">
        <f>IF(Template!$F$7="Linear interpolation",LinInterp($AO$5:$AO$18,$AM$5:$AM$18,BC1322),CubicSpline($AO$5:$AO$18,$AM$5:$AM$18,BC1322))</f>
        <v>14.161867277476714</v>
      </c>
      <c r="BE1322" s="221">
        <f t="shared" si="2861"/>
        <v>1.6126815041102089</v>
      </c>
      <c r="BF1322" s="221">
        <f>BE1322/PRODUCT($BG$6:BG1321)</f>
        <v>1.0003774110158163</v>
      </c>
      <c r="BG1322" s="16">
        <f t="shared" si="2927"/>
        <v>1.0003774110158163</v>
      </c>
      <c r="BH1322" s="10">
        <f t="shared" si="2928"/>
        <v>13.775502077296498</v>
      </c>
      <c r="BI1322" s="90"/>
      <c r="BJ1322" s="17">
        <f t="shared" si="2911"/>
        <v>47315</v>
      </c>
      <c r="BK1322" s="16">
        <f t="shared" si="2904"/>
        <v>13.840524749446859</v>
      </c>
      <c r="BL1322" s="10">
        <f ca="1">IFERROR(AVERAGE(INDIRECT("BK"&amp;AC1322-Template!$F$10+1):INDIRECT("BK"&amp;AC1322)),0)</f>
        <v>13.886185630479877</v>
      </c>
      <c r="BM1322" s="35"/>
      <c r="BN1322" s="86"/>
      <c r="BO1322" s="35"/>
      <c r="BP1322" s="35"/>
      <c r="BQ1322" s="35"/>
      <c r="BR1322" s="35"/>
      <c r="BS1322" s="35"/>
      <c r="BT1322" s="35"/>
      <c r="BU1322" s="35"/>
      <c r="BV1322" s="35"/>
      <c r="BW1322" s="35"/>
      <c r="BX1322" s="35"/>
      <c r="BY1322" s="35"/>
      <c r="BZ1322" s="35"/>
      <c r="CA1322" s="35"/>
      <c r="CB1322" s="35"/>
      <c r="CC1322" s="35"/>
      <c r="CD1322" s="35"/>
      <c r="CE1322" s="35"/>
      <c r="CF1322" s="35"/>
      <c r="CG1322" s="35"/>
      <c r="CH1322" s="35"/>
    </row>
    <row r="1323" spans="1:86" ht="15.6" x14ac:dyDescent="0.3">
      <c r="A1323" s="35"/>
      <c r="B1323" s="86"/>
      <c r="C1323" s="35"/>
      <c r="D1323" s="35"/>
      <c r="E1323" s="35"/>
      <c r="F1323" s="35"/>
      <c r="G1323" s="35"/>
      <c r="H1323" s="35"/>
      <c r="I1323" s="35"/>
      <c r="J1323" s="35"/>
      <c r="K1323" s="35"/>
      <c r="L1323" s="35"/>
      <c r="M1323" s="35"/>
      <c r="N1323" s="35"/>
      <c r="O1323" s="35"/>
      <c r="P1323" s="35"/>
      <c r="Q1323" s="35"/>
      <c r="R1323" s="35"/>
      <c r="S1323" s="35"/>
      <c r="T1323" s="17">
        <f t="shared" si="2905"/>
        <v>47339</v>
      </c>
      <c r="U1323" s="216">
        <f t="shared" si="2898"/>
        <v>4</v>
      </c>
      <c r="V1323" s="216">
        <f t="shared" si="2905"/>
        <v>1318</v>
      </c>
      <c r="W1323" s="16">
        <f t="shared" si="2912"/>
        <v>3.6109589041095891</v>
      </c>
      <c r="X1323" s="16" t="e">
        <f>IF(Template!$F$7="Linear interpolation",LinInterp($I$5:$I$22,$G$5:$G$22,W1323),CubicSpline($I$5:$I$22,$G$5:$G$22,W1323))</f>
        <v>#VALUE!</v>
      </c>
      <c r="Y1323" s="221" t="e">
        <f t="shared" si="2899"/>
        <v>#VALUE!</v>
      </c>
      <c r="Z1323" s="221" t="e">
        <f>Y1323/PRODUCT($AA$6:AA1322)</f>
        <v>#VALUE!</v>
      </c>
      <c r="AA1323" s="16" t="e">
        <f t="shared" si="2906"/>
        <v>#VALUE!</v>
      </c>
      <c r="AB1323" s="10" t="e">
        <f t="shared" si="2907"/>
        <v>#VALUE!</v>
      </c>
      <c r="AC1323" s="90">
        <f t="shared" si="2900"/>
        <v>1323</v>
      </c>
      <c r="AD1323" s="17">
        <f t="shared" si="2908"/>
        <v>47316</v>
      </c>
      <c r="AE1323" s="16" t="e">
        <f t="shared" si="2901"/>
        <v>#VALUE!</v>
      </c>
      <c r="AF1323" s="10">
        <f ca="1">IFERROR(AVERAGE(INDIRECT("AE"&amp;AC1323-Template!$F$10+1):INDIRECT("AE"&amp;AC1323)),0)</f>
        <v>0</v>
      </c>
      <c r="AG1323" s="35"/>
      <c r="AH1323" s="86"/>
      <c r="AI1323" s="35"/>
      <c r="AJ1323" s="35"/>
      <c r="AK1323" s="35"/>
      <c r="AL1323" s="35"/>
      <c r="AM1323" s="35"/>
      <c r="AN1323" s="35"/>
      <c r="AO1323" s="35"/>
      <c r="AP1323" s="35"/>
      <c r="AQ1323" s="35"/>
      <c r="AR1323" s="35"/>
      <c r="AS1323" s="35"/>
      <c r="AT1323" s="35"/>
      <c r="AU1323" s="35"/>
      <c r="AV1323" s="35"/>
      <c r="AW1323" s="35"/>
      <c r="AX1323" s="35"/>
      <c r="AY1323" s="35"/>
      <c r="AZ1323" s="17">
        <f t="shared" ref="AZ1323" si="2987">AZ1322+1</f>
        <v>47339</v>
      </c>
      <c r="BA1323" s="216">
        <f t="shared" si="2924"/>
        <v>4</v>
      </c>
      <c r="BB1323" s="216">
        <f t="shared" ref="BB1323" si="2988">BB1322+1</f>
        <v>1318</v>
      </c>
      <c r="BC1323" s="16">
        <f t="shared" si="2926"/>
        <v>3.6109589041095891</v>
      </c>
      <c r="BD1323" s="16">
        <f>IF(Template!$F$7="Linear interpolation",LinInterp($AO$5:$AO$18,$AM$5:$AM$18,BC1323),CubicSpline($AO$5:$AO$18,$AM$5:$AM$18,BC1323))</f>
        <v>14.162321709875291</v>
      </c>
      <c r="BE1323" s="221">
        <f t="shared" si="2861"/>
        <v>1.6132899910899459</v>
      </c>
      <c r="BF1323" s="221">
        <f>BE1323/PRODUCT($BG$6:BG1322)</f>
        <v>1.000377313795803</v>
      </c>
      <c r="BG1323" s="16">
        <f t="shared" si="2927"/>
        <v>1.000377313795803</v>
      </c>
      <c r="BH1323" s="10">
        <f t="shared" si="2928"/>
        <v>13.77195354680838</v>
      </c>
      <c r="BI1323" s="90"/>
      <c r="BJ1323" s="17">
        <f t="shared" si="2911"/>
        <v>47316</v>
      </c>
      <c r="BK1323" s="16">
        <f t="shared" si="2904"/>
        <v>13.846032864559209</v>
      </c>
      <c r="BL1323" s="10">
        <f ca="1">IFERROR(AVERAGE(INDIRECT("BK"&amp;AC1323-Template!$F$10+1):INDIRECT("BK"&amp;AC1323)),0)</f>
        <v>13.883591289325592</v>
      </c>
      <c r="BM1323" s="35"/>
      <c r="BN1323" s="86"/>
      <c r="BO1323" s="35"/>
      <c r="BP1323" s="35"/>
      <c r="BQ1323" s="35"/>
      <c r="BR1323" s="35"/>
      <c r="BS1323" s="35"/>
      <c r="BT1323" s="35"/>
      <c r="BU1323" s="35"/>
      <c r="BV1323" s="35"/>
      <c r="BW1323" s="35"/>
      <c r="BX1323" s="35"/>
      <c r="BY1323" s="35"/>
      <c r="BZ1323" s="35"/>
      <c r="CA1323" s="35"/>
      <c r="CB1323" s="35"/>
      <c r="CC1323" s="35"/>
      <c r="CD1323" s="35"/>
      <c r="CE1323" s="35"/>
      <c r="CF1323" s="35"/>
      <c r="CG1323" s="35"/>
      <c r="CH1323" s="35"/>
    </row>
    <row r="1324" spans="1:86" ht="15.6" x14ac:dyDescent="0.3">
      <c r="A1324" s="35"/>
      <c r="B1324" s="86"/>
      <c r="C1324" s="35"/>
      <c r="D1324" s="35"/>
      <c r="E1324" s="35"/>
      <c r="F1324" s="35"/>
      <c r="G1324" s="35"/>
      <c r="H1324" s="35"/>
      <c r="I1324" s="35"/>
      <c r="J1324" s="35"/>
      <c r="K1324" s="35"/>
      <c r="L1324" s="35"/>
      <c r="M1324" s="35"/>
      <c r="N1324" s="35"/>
      <c r="O1324" s="35"/>
      <c r="P1324" s="35"/>
      <c r="Q1324" s="35"/>
      <c r="R1324" s="35"/>
      <c r="S1324" s="35"/>
      <c r="T1324" s="17">
        <f t="shared" si="2905"/>
        <v>47340</v>
      </c>
      <c r="U1324" s="216">
        <f t="shared" si="2898"/>
        <v>5</v>
      </c>
      <c r="V1324" s="216">
        <f t="shared" si="2905"/>
        <v>1319</v>
      </c>
      <c r="W1324" s="16">
        <f t="shared" si="2912"/>
        <v>3.6136986301369864</v>
      </c>
      <c r="X1324" s="16" t="e">
        <f>IF(Template!$F$7="Linear interpolation",LinInterp($I$5:$I$22,$G$5:$G$22,W1324),CubicSpline($I$5:$I$22,$G$5:$G$22,W1324))</f>
        <v>#VALUE!</v>
      </c>
      <c r="Y1324" s="221" t="e">
        <f t="shared" si="2899"/>
        <v>#VALUE!</v>
      </c>
      <c r="Z1324" s="221" t="e">
        <f>Y1324/PRODUCT($AA$6:AA1323)</f>
        <v>#VALUE!</v>
      </c>
      <c r="AA1324" s="16" t="e">
        <f t="shared" si="2906"/>
        <v>#VALUE!</v>
      </c>
      <c r="AB1324" s="10" t="e">
        <f t="shared" si="2907"/>
        <v>#VALUE!</v>
      </c>
      <c r="AC1324" s="90">
        <f t="shared" si="2900"/>
        <v>1324</v>
      </c>
      <c r="AD1324" s="17">
        <f t="shared" si="2908"/>
        <v>47317</v>
      </c>
      <c r="AE1324" s="16" t="e">
        <f t="shared" si="2901"/>
        <v>#VALUE!</v>
      </c>
      <c r="AF1324" s="10">
        <f ca="1">IFERROR(AVERAGE(INDIRECT("AE"&amp;AC1324-Template!$F$10+1):INDIRECT("AE"&amp;AC1324)),0)</f>
        <v>0</v>
      </c>
      <c r="AG1324" s="35"/>
      <c r="AH1324" s="86"/>
      <c r="AI1324" s="35"/>
      <c r="AJ1324" s="35"/>
      <c r="AK1324" s="35"/>
      <c r="AL1324" s="35"/>
      <c r="AM1324" s="35"/>
      <c r="AN1324" s="35"/>
      <c r="AO1324" s="35"/>
      <c r="AP1324" s="35"/>
      <c r="AQ1324" s="35"/>
      <c r="AR1324" s="35"/>
      <c r="AS1324" s="35"/>
      <c r="AT1324" s="35"/>
      <c r="AU1324" s="35"/>
      <c r="AV1324" s="35"/>
      <c r="AW1324" s="35"/>
      <c r="AX1324" s="35"/>
      <c r="AY1324" s="35"/>
      <c r="AZ1324" s="17">
        <f t="shared" ref="AZ1324" si="2989">AZ1323+1</f>
        <v>47340</v>
      </c>
      <c r="BA1324" s="216">
        <f t="shared" si="2924"/>
        <v>5</v>
      </c>
      <c r="BB1324" s="216">
        <f t="shared" ref="BB1324" si="2990">BB1323+1</f>
        <v>1319</v>
      </c>
      <c r="BC1324" s="16">
        <f t="shared" si="2926"/>
        <v>3.6136986301369864</v>
      </c>
      <c r="BD1324" s="16">
        <f>IF(Template!$F$7="Linear interpolation",LinInterp($AO$5:$AO$18,$AM$5:$AM$18,BC1324),CubicSpline($AO$5:$AO$18,$AM$5:$AM$18,BC1324))</f>
        <v>14.162772358635925</v>
      </c>
      <c r="BE1324" s="221">
        <f t="shared" si="2861"/>
        <v>1.6138985494775553</v>
      </c>
      <c r="BF1324" s="221">
        <f>BE1324/PRODUCT($BG$6:BG1323)</f>
        <v>1.0003772157460655</v>
      </c>
      <c r="BG1324" s="16">
        <f t="shared" si="2927"/>
        <v>1.0003772157460655</v>
      </c>
      <c r="BH1324" s="10">
        <f t="shared" si="2928"/>
        <v>13.768374731391809</v>
      </c>
      <c r="BI1324" s="90"/>
      <c r="BJ1324" s="17">
        <f t="shared" si="2911"/>
        <v>47317</v>
      </c>
      <c r="BK1324" s="16">
        <f t="shared" si="2904"/>
        <v>13.843134954429681</v>
      </c>
      <c r="BL1324" s="10">
        <f ca="1">IFERROR(AVERAGE(INDIRECT("BK"&amp;AC1324-Template!$F$10+1):INDIRECT("BK"&amp;AC1324)),0)</f>
        <v>13.881304927082972</v>
      </c>
      <c r="BM1324" s="35"/>
      <c r="BN1324" s="86"/>
      <c r="BO1324" s="35"/>
      <c r="BP1324" s="35"/>
      <c r="BQ1324" s="35"/>
      <c r="BR1324" s="35"/>
      <c r="BS1324" s="35"/>
      <c r="BT1324" s="35"/>
      <c r="BU1324" s="35"/>
      <c r="BV1324" s="35"/>
      <c r="BW1324" s="35"/>
      <c r="BX1324" s="35"/>
      <c r="BY1324" s="35"/>
      <c r="BZ1324" s="35"/>
      <c r="CA1324" s="35"/>
      <c r="CB1324" s="35"/>
      <c r="CC1324" s="35"/>
      <c r="CD1324" s="35"/>
      <c r="CE1324" s="35"/>
      <c r="CF1324" s="35"/>
      <c r="CG1324" s="35"/>
      <c r="CH1324" s="35"/>
    </row>
    <row r="1325" spans="1:86" ht="15.6" x14ac:dyDescent="0.3">
      <c r="A1325" s="35"/>
      <c r="B1325" s="86"/>
      <c r="C1325" s="35"/>
      <c r="D1325" s="35"/>
      <c r="E1325" s="35"/>
      <c r="F1325" s="35"/>
      <c r="G1325" s="35"/>
      <c r="H1325" s="35"/>
      <c r="I1325" s="35"/>
      <c r="J1325" s="35"/>
      <c r="K1325" s="35"/>
      <c r="L1325" s="35"/>
      <c r="M1325" s="35"/>
      <c r="N1325" s="35"/>
      <c r="O1325" s="35"/>
      <c r="P1325" s="35"/>
      <c r="Q1325" s="35"/>
      <c r="R1325" s="35"/>
      <c r="S1325" s="35"/>
      <c r="T1325" s="17">
        <f t="shared" si="2905"/>
        <v>47341</v>
      </c>
      <c r="U1325" s="216">
        <f t="shared" si="2898"/>
        <v>6</v>
      </c>
      <c r="V1325" s="216">
        <f t="shared" si="2905"/>
        <v>1320</v>
      </c>
      <c r="W1325" s="16">
        <f t="shared" si="2912"/>
        <v>3.6164383561643834</v>
      </c>
      <c r="X1325" s="16" t="e">
        <f>IF(Template!$F$7="Linear interpolation",LinInterp($I$5:$I$22,$G$5:$G$22,W1325),CubicSpline($I$5:$I$22,$G$5:$G$22,W1325))</f>
        <v>#VALUE!</v>
      </c>
      <c r="Y1325" s="221" t="e">
        <f t="shared" si="2899"/>
        <v>#VALUE!</v>
      </c>
      <c r="Z1325" s="221" t="e">
        <f>Y1325/PRODUCT($AA$6:AA1324)</f>
        <v>#VALUE!</v>
      </c>
      <c r="AA1325" s="16" t="e">
        <f t="shared" si="2906"/>
        <v>#VALUE!</v>
      </c>
      <c r="AB1325" s="10" t="e">
        <f t="shared" si="2907"/>
        <v>#VALUE!</v>
      </c>
      <c r="AC1325" s="90">
        <f t="shared" si="2900"/>
        <v>1325</v>
      </c>
      <c r="AD1325" s="17">
        <f t="shared" si="2908"/>
        <v>47318</v>
      </c>
      <c r="AE1325" s="16" t="e">
        <f t="shared" si="2901"/>
        <v>#VALUE!</v>
      </c>
      <c r="AF1325" s="10">
        <f ca="1">IFERROR(AVERAGE(INDIRECT("AE"&amp;AC1325-Template!$F$10+1):INDIRECT("AE"&amp;AC1325)),0)</f>
        <v>0</v>
      </c>
      <c r="AG1325" s="35"/>
      <c r="AH1325" s="86"/>
      <c r="AI1325" s="35"/>
      <c r="AJ1325" s="35"/>
      <c r="AK1325" s="35"/>
      <c r="AL1325" s="35"/>
      <c r="AM1325" s="35"/>
      <c r="AN1325" s="35"/>
      <c r="AO1325" s="35"/>
      <c r="AP1325" s="35"/>
      <c r="AQ1325" s="35"/>
      <c r="AR1325" s="35"/>
      <c r="AS1325" s="35"/>
      <c r="AT1325" s="35"/>
      <c r="AU1325" s="35"/>
      <c r="AV1325" s="35"/>
      <c r="AW1325" s="35"/>
      <c r="AX1325" s="35"/>
      <c r="AY1325" s="35"/>
      <c r="AZ1325" s="17">
        <f t="shared" ref="AZ1325" si="2991">AZ1324+1</f>
        <v>47341</v>
      </c>
      <c r="BA1325" s="216">
        <f t="shared" si="2924"/>
        <v>6</v>
      </c>
      <c r="BB1325" s="216">
        <f t="shared" ref="BB1325" si="2992">BB1324+1</f>
        <v>1320</v>
      </c>
      <c r="BC1325" s="16">
        <f t="shared" si="2926"/>
        <v>3.6164383561643834</v>
      </c>
      <c r="BD1325" s="16">
        <f>IF(Template!$F$7="Linear interpolation",LinInterp($AO$5:$AO$18,$AM$5:$AM$18,BC1325),CubicSpline($AO$5:$AO$18,$AM$5:$AM$18,BC1325))</f>
        <v>14.163219206080507</v>
      </c>
      <c r="BE1325" s="221">
        <f t="shared" si="2861"/>
        <v>1.61450717783881</v>
      </c>
      <c r="BF1325" s="221">
        <f>BE1325/PRODUCT($BG$6:BG1324)</f>
        <v>1.0003771168649058</v>
      </c>
      <c r="BG1325" s="16">
        <f t="shared" si="2927"/>
        <v>1.0003772157460655</v>
      </c>
      <c r="BH1325" s="10">
        <f t="shared" si="2928"/>
        <v>13.768374731391809</v>
      </c>
      <c r="BI1325" s="90"/>
      <c r="BJ1325" s="17">
        <f t="shared" si="2911"/>
        <v>47318</v>
      </c>
      <c r="BK1325" s="16">
        <f t="shared" si="2904"/>
        <v>13.840208119587638</v>
      </c>
      <c r="BL1325" s="10">
        <f ca="1">IFERROR(AVERAGE(INDIRECT("BK"&amp;AC1325-Template!$F$10+1):INDIRECT("BK"&amp;AC1325)),0)</f>
        <v>13.878789146449543</v>
      </c>
      <c r="BM1325" s="35"/>
      <c r="BN1325" s="86"/>
      <c r="BO1325" s="35"/>
      <c r="BP1325" s="35"/>
      <c r="BQ1325" s="35"/>
      <c r="BR1325" s="35"/>
      <c r="BS1325" s="35"/>
      <c r="BT1325" s="35"/>
      <c r="BU1325" s="35"/>
      <c r="BV1325" s="35"/>
      <c r="BW1325" s="35"/>
      <c r="BX1325" s="35"/>
      <c r="BY1325" s="35"/>
      <c r="BZ1325" s="35"/>
      <c r="CA1325" s="35"/>
      <c r="CB1325" s="35"/>
      <c r="CC1325" s="35"/>
      <c r="CD1325" s="35"/>
      <c r="CE1325" s="35"/>
      <c r="CF1325" s="35"/>
      <c r="CG1325" s="35"/>
      <c r="CH1325" s="35"/>
    </row>
    <row r="1326" spans="1:86" ht="15.6" x14ac:dyDescent="0.3">
      <c r="A1326" s="35"/>
      <c r="B1326" s="86"/>
      <c r="C1326" s="35"/>
      <c r="D1326" s="35"/>
      <c r="E1326" s="35"/>
      <c r="F1326" s="35"/>
      <c r="G1326" s="35"/>
      <c r="H1326" s="35"/>
      <c r="I1326" s="35"/>
      <c r="J1326" s="35"/>
      <c r="K1326" s="35"/>
      <c r="L1326" s="35"/>
      <c r="M1326" s="35"/>
      <c r="N1326" s="35"/>
      <c r="O1326" s="35"/>
      <c r="P1326" s="35"/>
      <c r="Q1326" s="35"/>
      <c r="R1326" s="35"/>
      <c r="S1326" s="35"/>
      <c r="T1326" s="17">
        <f t="shared" si="2905"/>
        <v>47342</v>
      </c>
      <c r="U1326" s="216">
        <f t="shared" si="2898"/>
        <v>7</v>
      </c>
      <c r="V1326" s="216">
        <f t="shared" si="2905"/>
        <v>1321</v>
      </c>
      <c r="W1326" s="16">
        <f t="shared" si="2912"/>
        <v>3.6191780821917807</v>
      </c>
      <c r="X1326" s="16" t="e">
        <f>IF(Template!$F$7="Linear interpolation",LinInterp($I$5:$I$22,$G$5:$G$22,W1326),CubicSpline($I$5:$I$22,$G$5:$G$22,W1326))</f>
        <v>#VALUE!</v>
      </c>
      <c r="Y1326" s="221" t="e">
        <f t="shared" si="2899"/>
        <v>#VALUE!</v>
      </c>
      <c r="Z1326" s="221" t="e">
        <f>Y1326/PRODUCT($AA$6:AA1325)</f>
        <v>#VALUE!</v>
      </c>
      <c r="AA1326" s="16" t="e">
        <f t="shared" si="2906"/>
        <v>#VALUE!</v>
      </c>
      <c r="AB1326" s="10" t="e">
        <f t="shared" si="2907"/>
        <v>#VALUE!</v>
      </c>
      <c r="AC1326" s="90">
        <f t="shared" si="2900"/>
        <v>1326</v>
      </c>
      <c r="AD1326" s="17">
        <f t="shared" si="2908"/>
        <v>47319</v>
      </c>
      <c r="AE1326" s="16" t="e">
        <f t="shared" si="2901"/>
        <v>#VALUE!</v>
      </c>
      <c r="AF1326" s="10">
        <f ca="1">IFERROR(AVERAGE(INDIRECT("AE"&amp;AC1326-Template!$F$10+1):INDIRECT("AE"&amp;AC1326)),0)</f>
        <v>0</v>
      </c>
      <c r="AG1326" s="35"/>
      <c r="AH1326" s="86"/>
      <c r="AI1326" s="35"/>
      <c r="AJ1326" s="35"/>
      <c r="AK1326" s="35"/>
      <c r="AL1326" s="35"/>
      <c r="AM1326" s="35"/>
      <c r="AN1326" s="35"/>
      <c r="AO1326" s="35"/>
      <c r="AP1326" s="35"/>
      <c r="AQ1326" s="35"/>
      <c r="AR1326" s="35"/>
      <c r="AS1326" s="35"/>
      <c r="AT1326" s="35"/>
      <c r="AU1326" s="35"/>
      <c r="AV1326" s="35"/>
      <c r="AW1326" s="35"/>
      <c r="AX1326" s="35"/>
      <c r="AY1326" s="35"/>
      <c r="AZ1326" s="17">
        <f t="shared" ref="AZ1326" si="2993">AZ1325+1</f>
        <v>47342</v>
      </c>
      <c r="BA1326" s="216">
        <f t="shared" si="2924"/>
        <v>7</v>
      </c>
      <c r="BB1326" s="216">
        <f t="shared" ref="BB1326" si="2994">BB1325+1</f>
        <v>1321</v>
      </c>
      <c r="BC1326" s="16">
        <f t="shared" si="2926"/>
        <v>3.6191780821917807</v>
      </c>
      <c r="BD1326" s="16">
        <f>IF(Template!$F$7="Linear interpolation",LinInterp($AO$5:$AO$18,$AM$5:$AM$18,BC1326),CubicSpline($AO$5:$AO$18,$AM$5:$AM$18,BC1326))</f>
        <v>14.163662234530927</v>
      </c>
      <c r="BE1326" s="221">
        <f t="shared" si="2861"/>
        <v>1.6151158747346672</v>
      </c>
      <c r="BF1326" s="221">
        <f>BE1326/PRODUCT($BG$6:BG1325)</f>
        <v>1.0003769182694877</v>
      </c>
      <c r="BG1326" s="16">
        <f t="shared" si="2927"/>
        <v>1.0003772157460655</v>
      </c>
      <c r="BH1326" s="10">
        <f t="shared" si="2928"/>
        <v>13.768374731391809</v>
      </c>
      <c r="BI1326" s="90"/>
      <c r="BJ1326" s="17">
        <f t="shared" si="2911"/>
        <v>47319</v>
      </c>
      <c r="BK1326" s="16">
        <f t="shared" si="2904"/>
        <v>13.837252298356862</v>
      </c>
      <c r="BL1326" s="10">
        <f ca="1">IFERROR(AVERAGE(INDIRECT("BK"&amp;AC1326-Template!$F$10+1):INDIRECT("BK"&amp;AC1326)),0)</f>
        <v>13.876245274285031</v>
      </c>
      <c r="BM1326" s="35"/>
      <c r="BN1326" s="86"/>
      <c r="BO1326" s="35"/>
      <c r="BP1326" s="35"/>
      <c r="BQ1326" s="35"/>
      <c r="BR1326" s="35"/>
      <c r="BS1326" s="35"/>
      <c r="BT1326" s="35"/>
      <c r="BU1326" s="35"/>
      <c r="BV1326" s="35"/>
      <c r="BW1326" s="35"/>
      <c r="BX1326" s="35"/>
      <c r="BY1326" s="35"/>
      <c r="BZ1326" s="35"/>
      <c r="CA1326" s="35"/>
      <c r="CB1326" s="35"/>
      <c r="CC1326" s="35"/>
      <c r="CD1326" s="35"/>
      <c r="CE1326" s="35"/>
      <c r="CF1326" s="35"/>
      <c r="CG1326" s="35"/>
      <c r="CH1326" s="35"/>
    </row>
    <row r="1327" spans="1:86" ht="15.6" x14ac:dyDescent="0.3">
      <c r="A1327" s="35"/>
      <c r="B1327" s="86"/>
      <c r="C1327" s="35"/>
      <c r="D1327" s="35"/>
      <c r="E1327" s="35"/>
      <c r="F1327" s="35"/>
      <c r="G1327" s="35"/>
      <c r="H1327" s="35"/>
      <c r="I1327" s="35"/>
      <c r="J1327" s="35"/>
      <c r="K1327" s="35"/>
      <c r="L1327" s="35"/>
      <c r="M1327" s="35"/>
      <c r="N1327" s="35"/>
      <c r="O1327" s="35"/>
      <c r="P1327" s="35"/>
      <c r="Q1327" s="35"/>
      <c r="R1327" s="35"/>
      <c r="S1327" s="35"/>
      <c r="T1327" s="17">
        <f t="shared" si="2905"/>
        <v>47343</v>
      </c>
      <c r="U1327" s="216">
        <f t="shared" si="2898"/>
        <v>1</v>
      </c>
      <c r="V1327" s="216">
        <f t="shared" si="2905"/>
        <v>1322</v>
      </c>
      <c r="W1327" s="16">
        <f t="shared" si="2912"/>
        <v>3.6219178082191781</v>
      </c>
      <c r="X1327" s="16" t="e">
        <f>IF(Template!$F$7="Linear interpolation",LinInterp($I$5:$I$22,$G$5:$G$22,W1327),CubicSpline($I$5:$I$22,$G$5:$G$22,W1327))</f>
        <v>#VALUE!</v>
      </c>
      <c r="Y1327" s="221" t="e">
        <f t="shared" si="2899"/>
        <v>#VALUE!</v>
      </c>
      <c r="Z1327" s="221" t="e">
        <f>Y1327/PRODUCT($AA$6:AA1326)</f>
        <v>#VALUE!</v>
      </c>
      <c r="AA1327" s="16" t="e">
        <f t="shared" si="2906"/>
        <v>#VALUE!</v>
      </c>
      <c r="AB1327" s="10" t="e">
        <f t="shared" si="2907"/>
        <v>#VALUE!</v>
      </c>
      <c r="AC1327" s="90">
        <f t="shared" si="2900"/>
        <v>1327</v>
      </c>
      <c r="AD1327" s="17">
        <f t="shared" si="2908"/>
        <v>47320</v>
      </c>
      <c r="AE1327" s="16" t="e">
        <f t="shared" si="2901"/>
        <v>#VALUE!</v>
      </c>
      <c r="AF1327" s="10">
        <f ca="1">IFERROR(AVERAGE(INDIRECT("AE"&amp;AC1327-Template!$F$10+1):INDIRECT("AE"&amp;AC1327)),0)</f>
        <v>0</v>
      </c>
      <c r="AG1327" s="35"/>
      <c r="AH1327" s="86"/>
      <c r="AI1327" s="35"/>
      <c r="AJ1327" s="35"/>
      <c r="AK1327" s="35"/>
      <c r="AL1327" s="35"/>
      <c r="AM1327" s="35"/>
      <c r="AN1327" s="35"/>
      <c r="AO1327" s="35"/>
      <c r="AP1327" s="35"/>
      <c r="AQ1327" s="35"/>
      <c r="AR1327" s="35"/>
      <c r="AS1327" s="35"/>
      <c r="AT1327" s="35"/>
      <c r="AU1327" s="35"/>
      <c r="AV1327" s="35"/>
      <c r="AW1327" s="35"/>
      <c r="AX1327" s="35"/>
      <c r="AY1327" s="35"/>
      <c r="AZ1327" s="17">
        <f t="shared" ref="AZ1327" si="2995">AZ1326+1</f>
        <v>47343</v>
      </c>
      <c r="BA1327" s="216">
        <f t="shared" si="2924"/>
        <v>1</v>
      </c>
      <c r="BB1327" s="216">
        <f t="shared" ref="BB1327" si="2996">BB1326+1</f>
        <v>1322</v>
      </c>
      <c r="BC1327" s="16">
        <f t="shared" si="2926"/>
        <v>3.6219178082191781</v>
      </c>
      <c r="BD1327" s="16">
        <f>IF(Template!$F$7="Linear interpolation",LinInterp($AO$5:$AO$18,$AM$5:$AM$18,BC1327),CubicSpline($AO$5:$AO$18,$AM$5:$AM$18,BC1327))</f>
        <v>14.164101426309077</v>
      </c>
      <c r="BE1327" s="221">
        <f t="shared" si="2861"/>
        <v>1.6157246387212603</v>
      </c>
      <c r="BF1327" s="221">
        <f>BE1327/PRODUCT($BG$6:BG1326)</f>
        <v>1.000376619125048</v>
      </c>
      <c r="BG1327" s="16">
        <f t="shared" si="2927"/>
        <v>1.000376619125048</v>
      </c>
      <c r="BH1327" s="10">
        <f t="shared" si="2928"/>
        <v>13.746598064253824</v>
      </c>
      <c r="BI1327" s="90"/>
      <c r="BJ1327" s="17">
        <f t="shared" si="2911"/>
        <v>47320</v>
      </c>
      <c r="BK1327" s="16">
        <f t="shared" si="2904"/>
        <v>13.837252298356862</v>
      </c>
      <c r="BL1327" s="10">
        <f ca="1">IFERROR(AVERAGE(INDIRECT("BK"&amp;AC1327-Template!$F$10+1):INDIRECT("BK"&amp;AC1327)),0)</f>
        <v>13.873772744541276</v>
      </c>
      <c r="BM1327" s="35"/>
      <c r="BN1327" s="86"/>
      <c r="BO1327" s="35"/>
      <c r="BP1327" s="35"/>
      <c r="BQ1327" s="35"/>
      <c r="BR1327" s="35"/>
      <c r="BS1327" s="35"/>
      <c r="BT1327" s="35"/>
      <c r="BU1327" s="35"/>
      <c r="BV1327" s="35"/>
      <c r="BW1327" s="35"/>
      <c r="BX1327" s="35"/>
      <c r="BY1327" s="35"/>
      <c r="BZ1327" s="35"/>
      <c r="CA1327" s="35"/>
      <c r="CB1327" s="35"/>
      <c r="CC1327" s="35"/>
      <c r="CD1327" s="35"/>
      <c r="CE1327" s="35"/>
      <c r="CF1327" s="35"/>
      <c r="CG1327" s="35"/>
      <c r="CH1327" s="35"/>
    </row>
    <row r="1328" spans="1:86" ht="15.6" x14ac:dyDescent="0.3">
      <c r="A1328" s="35"/>
      <c r="B1328" s="86"/>
      <c r="C1328" s="35"/>
      <c r="D1328" s="35"/>
      <c r="E1328" s="35"/>
      <c r="F1328" s="35"/>
      <c r="G1328" s="35"/>
      <c r="H1328" s="35"/>
      <c r="I1328" s="35"/>
      <c r="J1328" s="35"/>
      <c r="K1328" s="35"/>
      <c r="L1328" s="35"/>
      <c r="M1328" s="35"/>
      <c r="N1328" s="35"/>
      <c r="O1328" s="35"/>
      <c r="P1328" s="35"/>
      <c r="Q1328" s="35"/>
      <c r="R1328" s="35"/>
      <c r="S1328" s="35"/>
      <c r="T1328" s="17">
        <f t="shared" si="2905"/>
        <v>47344</v>
      </c>
      <c r="U1328" s="216">
        <f t="shared" si="2898"/>
        <v>2</v>
      </c>
      <c r="V1328" s="216">
        <f t="shared" si="2905"/>
        <v>1323</v>
      </c>
      <c r="W1328" s="16">
        <f t="shared" si="2912"/>
        <v>3.6246575342465754</v>
      </c>
      <c r="X1328" s="16" t="e">
        <f>IF(Template!$F$7="Linear interpolation",LinInterp($I$5:$I$22,$G$5:$G$22,W1328),CubicSpline($I$5:$I$22,$G$5:$G$22,W1328))</f>
        <v>#VALUE!</v>
      </c>
      <c r="Y1328" s="221" t="e">
        <f t="shared" si="2899"/>
        <v>#VALUE!</v>
      </c>
      <c r="Z1328" s="221" t="e">
        <f>Y1328/PRODUCT($AA$6:AA1327)</f>
        <v>#VALUE!</v>
      </c>
      <c r="AA1328" s="16" t="e">
        <f t="shared" si="2906"/>
        <v>#VALUE!</v>
      </c>
      <c r="AB1328" s="10" t="e">
        <f t="shared" si="2907"/>
        <v>#VALUE!</v>
      </c>
      <c r="AC1328" s="90">
        <f t="shared" si="2900"/>
        <v>1328</v>
      </c>
      <c r="AD1328" s="17">
        <f t="shared" si="2908"/>
        <v>47321</v>
      </c>
      <c r="AE1328" s="16" t="e">
        <f t="shared" si="2901"/>
        <v>#VALUE!</v>
      </c>
      <c r="AF1328" s="10">
        <f ca="1">IFERROR(AVERAGE(INDIRECT("AE"&amp;AC1328-Template!$F$10+1):INDIRECT("AE"&amp;AC1328)),0)</f>
        <v>0</v>
      </c>
      <c r="AG1328" s="35"/>
      <c r="AH1328" s="86"/>
      <c r="AI1328" s="35"/>
      <c r="AJ1328" s="35"/>
      <c r="AK1328" s="35"/>
      <c r="AL1328" s="35"/>
      <c r="AM1328" s="35"/>
      <c r="AN1328" s="35"/>
      <c r="AO1328" s="35"/>
      <c r="AP1328" s="35"/>
      <c r="AQ1328" s="35"/>
      <c r="AR1328" s="35"/>
      <c r="AS1328" s="35"/>
      <c r="AT1328" s="35"/>
      <c r="AU1328" s="35"/>
      <c r="AV1328" s="35"/>
      <c r="AW1328" s="35"/>
      <c r="AX1328" s="35"/>
      <c r="AY1328" s="35"/>
      <c r="AZ1328" s="17">
        <f t="shared" ref="AZ1328" si="2997">AZ1327+1</f>
        <v>47344</v>
      </c>
      <c r="BA1328" s="216">
        <f t="shared" si="2924"/>
        <v>2</v>
      </c>
      <c r="BB1328" s="216">
        <f t="shared" ref="BB1328" si="2998">BB1327+1</f>
        <v>1323</v>
      </c>
      <c r="BC1328" s="16">
        <f t="shared" si="2926"/>
        <v>3.6246575342465754</v>
      </c>
      <c r="BD1328" s="16">
        <f>IF(Template!$F$7="Linear interpolation",LinInterp($AO$5:$AO$18,$AM$5:$AM$18,BC1328),CubicSpline($AO$5:$AO$18,$AM$5:$AM$18,BC1328))</f>
        <v>14.164536763736848</v>
      </c>
      <c r="BE1328" s="221">
        <f t="shared" si="2861"/>
        <v>1.616333468349888</v>
      </c>
      <c r="BF1328" s="221">
        <f>BE1328/PRODUCT($BG$6:BG1327)</f>
        <v>1.0003768152159327</v>
      </c>
      <c r="BG1328" s="16">
        <f t="shared" si="2927"/>
        <v>1.0003768152159327</v>
      </c>
      <c r="BH1328" s="10">
        <f t="shared" si="2928"/>
        <v>13.75375538154322</v>
      </c>
      <c r="BI1328" s="90"/>
      <c r="BJ1328" s="17">
        <f t="shared" si="2911"/>
        <v>47321</v>
      </c>
      <c r="BK1328" s="16">
        <f t="shared" si="2904"/>
        <v>13.837252298356862</v>
      </c>
      <c r="BL1328" s="10">
        <f ca="1">IFERROR(AVERAGE(INDIRECT("BK"&amp;AC1328-Template!$F$10+1):INDIRECT("BK"&amp;AC1328)),0)</f>
        <v>13.871372465848129</v>
      </c>
      <c r="BM1328" s="35"/>
      <c r="BN1328" s="86"/>
      <c r="BO1328" s="35"/>
      <c r="BP1328" s="35"/>
      <c r="BQ1328" s="35"/>
      <c r="BR1328" s="35"/>
      <c r="BS1328" s="35"/>
      <c r="BT1328" s="35"/>
      <c r="BU1328" s="35"/>
      <c r="BV1328" s="35"/>
      <c r="BW1328" s="35"/>
      <c r="BX1328" s="35"/>
      <c r="BY1328" s="35"/>
      <c r="BZ1328" s="35"/>
      <c r="CA1328" s="35"/>
      <c r="CB1328" s="35"/>
      <c r="CC1328" s="35"/>
      <c r="CD1328" s="35"/>
      <c r="CE1328" s="35"/>
      <c r="CF1328" s="35"/>
      <c r="CG1328" s="35"/>
      <c r="CH1328" s="35"/>
    </row>
    <row r="1329" spans="1:86" ht="15.6" x14ac:dyDescent="0.3">
      <c r="A1329" s="35"/>
      <c r="B1329" s="86"/>
      <c r="C1329" s="35"/>
      <c r="D1329" s="35"/>
      <c r="E1329" s="35"/>
      <c r="F1329" s="35"/>
      <c r="G1329" s="35"/>
      <c r="H1329" s="35"/>
      <c r="I1329" s="35"/>
      <c r="J1329" s="35"/>
      <c r="K1329" s="35"/>
      <c r="L1329" s="35"/>
      <c r="M1329" s="35"/>
      <c r="N1329" s="35"/>
      <c r="O1329" s="35"/>
      <c r="P1329" s="35"/>
      <c r="Q1329" s="35"/>
      <c r="R1329" s="35"/>
      <c r="S1329" s="35"/>
      <c r="T1329" s="17">
        <f t="shared" si="2905"/>
        <v>47345</v>
      </c>
      <c r="U1329" s="216">
        <f t="shared" si="2898"/>
        <v>3</v>
      </c>
      <c r="V1329" s="216">
        <f t="shared" si="2905"/>
        <v>1324</v>
      </c>
      <c r="W1329" s="16">
        <f t="shared" si="2912"/>
        <v>3.6273972602739728</v>
      </c>
      <c r="X1329" s="16" t="e">
        <f>IF(Template!$F$7="Linear interpolation",LinInterp($I$5:$I$22,$G$5:$G$22,W1329),CubicSpline($I$5:$I$22,$G$5:$G$22,W1329))</f>
        <v>#VALUE!</v>
      </c>
      <c r="Y1329" s="221" t="e">
        <f t="shared" si="2899"/>
        <v>#VALUE!</v>
      </c>
      <c r="Z1329" s="221" t="e">
        <f>Y1329/PRODUCT($AA$6:AA1328)</f>
        <v>#VALUE!</v>
      </c>
      <c r="AA1329" s="16" t="e">
        <f t="shared" si="2906"/>
        <v>#VALUE!</v>
      </c>
      <c r="AB1329" s="10" t="e">
        <f t="shared" si="2907"/>
        <v>#VALUE!</v>
      </c>
      <c r="AC1329" s="90">
        <f t="shared" si="2900"/>
        <v>1329</v>
      </c>
      <c r="AD1329" s="17">
        <f t="shared" si="2908"/>
        <v>47322</v>
      </c>
      <c r="AE1329" s="16" t="e">
        <f t="shared" si="2901"/>
        <v>#VALUE!</v>
      </c>
      <c r="AF1329" s="10">
        <f ca="1">IFERROR(AVERAGE(INDIRECT("AE"&amp;AC1329-Template!$F$10+1):INDIRECT("AE"&amp;AC1329)),0)</f>
        <v>0</v>
      </c>
      <c r="AG1329" s="35"/>
      <c r="AH1329" s="86"/>
      <c r="AI1329" s="35"/>
      <c r="AJ1329" s="35"/>
      <c r="AK1329" s="35"/>
      <c r="AL1329" s="35"/>
      <c r="AM1329" s="35"/>
      <c r="AN1329" s="35"/>
      <c r="AO1329" s="35"/>
      <c r="AP1329" s="35"/>
      <c r="AQ1329" s="35"/>
      <c r="AR1329" s="35"/>
      <c r="AS1329" s="35"/>
      <c r="AT1329" s="35"/>
      <c r="AU1329" s="35"/>
      <c r="AV1329" s="35"/>
      <c r="AW1329" s="35"/>
      <c r="AX1329" s="35"/>
      <c r="AY1329" s="35"/>
      <c r="AZ1329" s="17">
        <f t="shared" ref="AZ1329" si="2999">AZ1328+1</f>
        <v>47345</v>
      </c>
      <c r="BA1329" s="216">
        <f t="shared" si="2924"/>
        <v>3</v>
      </c>
      <c r="BB1329" s="216">
        <f t="shared" ref="BB1329" si="3000">BB1328+1</f>
        <v>1324</v>
      </c>
      <c r="BC1329" s="16">
        <f t="shared" si="2926"/>
        <v>3.6273972602739728</v>
      </c>
      <c r="BD1329" s="16">
        <f>IF(Template!$F$7="Linear interpolation",LinInterp($AO$5:$AO$18,$AM$5:$AM$18,BC1329),CubicSpline($AO$5:$AO$18,$AM$5:$AM$18,BC1329))</f>
        <v>14.164968229136132</v>
      </c>
      <c r="BE1329" s="221">
        <f t="shared" si="2861"/>
        <v>1.616942362167016</v>
      </c>
      <c r="BF1329" s="221">
        <f>BE1329/PRODUCT($BG$6:BG1328)</f>
        <v>1.0003767129921215</v>
      </c>
      <c r="BG1329" s="16">
        <f t="shared" si="2927"/>
        <v>1.0003767129921215</v>
      </c>
      <c r="BH1329" s="10">
        <f t="shared" si="2928"/>
        <v>13.750024212434653</v>
      </c>
      <c r="BI1329" s="90"/>
      <c r="BJ1329" s="17">
        <f t="shared" si="2911"/>
        <v>47322</v>
      </c>
      <c r="BK1329" s="16">
        <f t="shared" si="2904"/>
        <v>13.819226582549415</v>
      </c>
      <c r="BL1329" s="10">
        <f ca="1">IFERROR(AVERAGE(INDIRECT("BK"&amp;AC1329-Template!$F$10+1):INDIRECT("BK"&amp;AC1329)),0)</f>
        <v>13.868371329961398</v>
      </c>
      <c r="BM1329" s="35"/>
      <c r="BN1329" s="86"/>
      <c r="BO1329" s="35"/>
      <c r="BP1329" s="35"/>
      <c r="BQ1329" s="35"/>
      <c r="BR1329" s="35"/>
      <c r="BS1329" s="35"/>
      <c r="BT1329" s="35"/>
      <c r="BU1329" s="35"/>
      <c r="BV1329" s="35"/>
      <c r="BW1329" s="35"/>
      <c r="BX1329" s="35"/>
      <c r="BY1329" s="35"/>
      <c r="BZ1329" s="35"/>
      <c r="CA1329" s="35"/>
      <c r="CB1329" s="35"/>
      <c r="CC1329" s="35"/>
      <c r="CD1329" s="35"/>
      <c r="CE1329" s="35"/>
      <c r="CF1329" s="35"/>
      <c r="CG1329" s="35"/>
      <c r="CH1329" s="35"/>
    </row>
    <row r="1330" spans="1:86" ht="15.6" x14ac:dyDescent="0.3">
      <c r="A1330" s="35"/>
      <c r="B1330" s="86"/>
      <c r="C1330" s="35"/>
      <c r="D1330" s="35"/>
      <c r="E1330" s="35"/>
      <c r="F1330" s="35"/>
      <c r="G1330" s="35"/>
      <c r="H1330" s="35"/>
      <c r="I1330" s="35"/>
      <c r="J1330" s="35"/>
      <c r="K1330" s="35"/>
      <c r="L1330" s="35"/>
      <c r="M1330" s="35"/>
      <c r="N1330" s="35"/>
      <c r="O1330" s="35"/>
      <c r="P1330" s="35"/>
      <c r="Q1330" s="35"/>
      <c r="R1330" s="35"/>
      <c r="S1330" s="35"/>
      <c r="T1330" s="17">
        <f t="shared" si="2905"/>
        <v>47346</v>
      </c>
      <c r="U1330" s="216">
        <f t="shared" si="2898"/>
        <v>4</v>
      </c>
      <c r="V1330" s="216">
        <f t="shared" si="2905"/>
        <v>1325</v>
      </c>
      <c r="W1330" s="16">
        <f t="shared" si="2912"/>
        <v>3.6301369863013697</v>
      </c>
      <c r="X1330" s="16" t="e">
        <f>IF(Template!$F$7="Linear interpolation",LinInterp($I$5:$I$22,$G$5:$G$22,W1330),CubicSpline($I$5:$I$22,$G$5:$G$22,W1330))</f>
        <v>#VALUE!</v>
      </c>
      <c r="Y1330" s="221" t="e">
        <f t="shared" si="2899"/>
        <v>#VALUE!</v>
      </c>
      <c r="Z1330" s="221" t="e">
        <f>Y1330/PRODUCT($AA$6:AA1329)</f>
        <v>#VALUE!</v>
      </c>
      <c r="AA1330" s="16" t="e">
        <f t="shared" si="2906"/>
        <v>#VALUE!</v>
      </c>
      <c r="AB1330" s="10" t="e">
        <f t="shared" si="2907"/>
        <v>#VALUE!</v>
      </c>
      <c r="AC1330" s="90">
        <f t="shared" si="2900"/>
        <v>1330</v>
      </c>
      <c r="AD1330" s="17">
        <f t="shared" si="2908"/>
        <v>47323</v>
      </c>
      <c r="AE1330" s="16" t="e">
        <f t="shared" si="2901"/>
        <v>#VALUE!</v>
      </c>
      <c r="AF1330" s="10">
        <f ca="1">IFERROR(AVERAGE(INDIRECT("AE"&amp;AC1330-Template!$F$10+1):INDIRECT("AE"&amp;AC1330)),0)</f>
        <v>0</v>
      </c>
      <c r="AG1330" s="35"/>
      <c r="AH1330" s="86"/>
      <c r="AI1330" s="35"/>
      <c r="AJ1330" s="35"/>
      <c r="AK1330" s="35"/>
      <c r="AL1330" s="35"/>
      <c r="AM1330" s="35"/>
      <c r="AN1330" s="35"/>
      <c r="AO1330" s="35"/>
      <c r="AP1330" s="35"/>
      <c r="AQ1330" s="35"/>
      <c r="AR1330" s="35"/>
      <c r="AS1330" s="35"/>
      <c r="AT1330" s="35"/>
      <c r="AU1330" s="35"/>
      <c r="AV1330" s="35"/>
      <c r="AW1330" s="35"/>
      <c r="AX1330" s="35"/>
      <c r="AY1330" s="35"/>
      <c r="AZ1330" s="17">
        <f t="shared" ref="AZ1330" si="3001">AZ1329+1</f>
        <v>47346</v>
      </c>
      <c r="BA1330" s="216">
        <f t="shared" si="2924"/>
        <v>4</v>
      </c>
      <c r="BB1330" s="216">
        <f t="shared" ref="BB1330" si="3002">BB1329+1</f>
        <v>1325</v>
      </c>
      <c r="BC1330" s="16">
        <f t="shared" si="2926"/>
        <v>3.6301369863013697</v>
      </c>
      <c r="BD1330" s="16">
        <f>IF(Template!$F$7="Linear interpolation",LinInterp($AO$5:$AO$18,$AM$5:$AM$18,BC1330),CubicSpline($AO$5:$AO$18,$AM$5:$AM$18,BC1330))</f>
        <v>14.165395804828819</v>
      </c>
      <c r="BE1330" s="221">
        <f t="shared" si="2861"/>
        <v>1.6175513187142663</v>
      </c>
      <c r="BF1330" s="221">
        <f>BE1330/PRODUCT($BG$6:BG1329)</f>
        <v>1.0003766099284046</v>
      </c>
      <c r="BG1330" s="16">
        <f t="shared" si="2927"/>
        <v>1.0003766099284046</v>
      </c>
      <c r="BH1330" s="10">
        <f t="shared" si="2928"/>
        <v>13.746262386768016</v>
      </c>
      <c r="BI1330" s="90"/>
      <c r="BJ1330" s="17">
        <f t="shared" si="2911"/>
        <v>47323</v>
      </c>
      <c r="BK1330" s="16">
        <f t="shared" si="2904"/>
        <v>13.825137913420438</v>
      </c>
      <c r="BL1330" s="10">
        <f ca="1">IFERROR(AVERAGE(INDIRECT("BK"&amp;AC1330-Template!$F$10+1):INDIRECT("BK"&amp;AC1330)),0)</f>
        <v>13.865567238437032</v>
      </c>
      <c r="BM1330" s="35"/>
      <c r="BN1330" s="86"/>
      <c r="BO1330" s="35"/>
      <c r="BP1330" s="35"/>
      <c r="BQ1330" s="35"/>
      <c r="BR1330" s="35"/>
      <c r="BS1330" s="35"/>
      <c r="BT1330" s="35"/>
      <c r="BU1330" s="35"/>
      <c r="BV1330" s="35"/>
      <c r="BW1330" s="35"/>
      <c r="BX1330" s="35"/>
      <c r="BY1330" s="35"/>
      <c r="BZ1330" s="35"/>
      <c r="CA1330" s="35"/>
      <c r="CB1330" s="35"/>
      <c r="CC1330" s="35"/>
      <c r="CD1330" s="35"/>
      <c r="CE1330" s="35"/>
      <c r="CF1330" s="35"/>
      <c r="CG1330" s="35"/>
      <c r="CH1330" s="35"/>
    </row>
    <row r="1331" spans="1:86" ht="15.6" x14ac:dyDescent="0.3">
      <c r="A1331" s="35"/>
      <c r="B1331" s="86"/>
      <c r="C1331" s="35"/>
      <c r="D1331" s="35"/>
      <c r="E1331" s="35"/>
      <c r="F1331" s="35"/>
      <c r="G1331" s="35"/>
      <c r="H1331" s="35"/>
      <c r="I1331" s="35"/>
      <c r="J1331" s="35"/>
      <c r="K1331" s="35"/>
      <c r="L1331" s="35"/>
      <c r="M1331" s="35"/>
      <c r="N1331" s="35"/>
      <c r="O1331" s="35"/>
      <c r="P1331" s="35"/>
      <c r="Q1331" s="35"/>
      <c r="R1331" s="35"/>
      <c r="S1331" s="35"/>
      <c r="T1331" s="17">
        <f t="shared" si="2905"/>
        <v>47347</v>
      </c>
      <c r="U1331" s="216">
        <f t="shared" si="2898"/>
        <v>5</v>
      </c>
      <c r="V1331" s="216">
        <f t="shared" si="2905"/>
        <v>1326</v>
      </c>
      <c r="W1331" s="16">
        <f t="shared" si="2912"/>
        <v>3.6328767123287671</v>
      </c>
      <c r="X1331" s="16" t="e">
        <f>IF(Template!$F$7="Linear interpolation",LinInterp($I$5:$I$22,$G$5:$G$22,W1331),CubicSpline($I$5:$I$22,$G$5:$G$22,W1331))</f>
        <v>#VALUE!</v>
      </c>
      <c r="Y1331" s="221" t="e">
        <f t="shared" si="2899"/>
        <v>#VALUE!</v>
      </c>
      <c r="Z1331" s="221" t="e">
        <f>Y1331/PRODUCT($AA$6:AA1330)</f>
        <v>#VALUE!</v>
      </c>
      <c r="AA1331" s="16" t="e">
        <f t="shared" si="2906"/>
        <v>#VALUE!</v>
      </c>
      <c r="AB1331" s="10" t="e">
        <f t="shared" si="2907"/>
        <v>#VALUE!</v>
      </c>
      <c r="AC1331" s="90">
        <f t="shared" si="2900"/>
        <v>1331</v>
      </c>
      <c r="AD1331" s="17">
        <f t="shared" si="2908"/>
        <v>47324</v>
      </c>
      <c r="AE1331" s="16" t="e">
        <f t="shared" si="2901"/>
        <v>#VALUE!</v>
      </c>
      <c r="AF1331" s="10">
        <f ca="1">IFERROR(AVERAGE(INDIRECT("AE"&amp;AC1331-Template!$F$10+1):INDIRECT("AE"&amp;AC1331)),0)</f>
        <v>0</v>
      </c>
      <c r="AG1331" s="35"/>
      <c r="AH1331" s="86"/>
      <c r="AI1331" s="35"/>
      <c r="AJ1331" s="35"/>
      <c r="AK1331" s="35"/>
      <c r="AL1331" s="35"/>
      <c r="AM1331" s="35"/>
      <c r="AN1331" s="35"/>
      <c r="AO1331" s="35"/>
      <c r="AP1331" s="35"/>
      <c r="AQ1331" s="35"/>
      <c r="AR1331" s="35"/>
      <c r="AS1331" s="35"/>
      <c r="AT1331" s="35"/>
      <c r="AU1331" s="35"/>
      <c r="AV1331" s="35"/>
      <c r="AW1331" s="35"/>
      <c r="AX1331" s="35"/>
      <c r="AY1331" s="35"/>
      <c r="AZ1331" s="17">
        <f t="shared" ref="AZ1331" si="3003">AZ1330+1</f>
        <v>47347</v>
      </c>
      <c r="BA1331" s="216">
        <f t="shared" si="2924"/>
        <v>5</v>
      </c>
      <c r="BB1331" s="216">
        <f t="shared" ref="BB1331" si="3004">BB1330+1</f>
        <v>1326</v>
      </c>
      <c r="BC1331" s="16">
        <f t="shared" si="2926"/>
        <v>3.6328767123287671</v>
      </c>
      <c r="BD1331" s="16">
        <f>IF(Template!$F$7="Linear interpolation",LinInterp($AO$5:$AO$18,$AM$5:$AM$18,BC1331),CubicSpline($AO$5:$AO$18,$AM$5:$AM$18,BC1331))</f>
        <v>14.1658194731368</v>
      </c>
      <c r="BE1331" s="221">
        <f t="shared" ref="BE1331:BE1394" si="3005">(1+(BD1331/100))^BC1331</f>
        <v>1.6181603365284138</v>
      </c>
      <c r="BF1331" s="221">
        <f>BE1331/PRODUCT($BG$6:BG1330)</f>
        <v>1.0003765060230865</v>
      </c>
      <c r="BG1331" s="16">
        <f t="shared" si="2927"/>
        <v>1.0003765060230865</v>
      </c>
      <c r="BH1331" s="10">
        <f t="shared" si="2928"/>
        <v>13.742469842656369</v>
      </c>
      <c r="BI1331" s="90"/>
      <c r="BJ1331" s="17">
        <f t="shared" si="2911"/>
        <v>47324</v>
      </c>
      <c r="BK1331" s="16">
        <f t="shared" si="2904"/>
        <v>13.822036233279157</v>
      </c>
      <c r="BL1331" s="10">
        <f ca="1">IFERROR(AVERAGE(INDIRECT("BK"&amp;AC1331-Template!$F$10+1):INDIRECT("BK"&amp;AC1331)),0)</f>
        <v>13.863102380957821</v>
      </c>
      <c r="BM1331" s="35"/>
      <c r="BN1331" s="86"/>
      <c r="BO1331" s="35"/>
      <c r="BP1331" s="35"/>
      <c r="BQ1331" s="35"/>
      <c r="BR1331" s="35"/>
      <c r="BS1331" s="35"/>
      <c r="BT1331" s="35"/>
      <c r="BU1331" s="35"/>
      <c r="BV1331" s="35"/>
      <c r="BW1331" s="35"/>
      <c r="BX1331" s="35"/>
      <c r="BY1331" s="35"/>
      <c r="BZ1331" s="35"/>
      <c r="CA1331" s="35"/>
      <c r="CB1331" s="35"/>
      <c r="CC1331" s="35"/>
      <c r="CD1331" s="35"/>
      <c r="CE1331" s="35"/>
      <c r="CF1331" s="35"/>
      <c r="CG1331" s="35"/>
      <c r="CH1331" s="35"/>
    </row>
    <row r="1332" spans="1:86" ht="15.6" x14ac:dyDescent="0.3">
      <c r="A1332" s="35"/>
      <c r="B1332" s="86"/>
      <c r="C1332" s="35"/>
      <c r="D1332" s="35"/>
      <c r="E1332" s="35"/>
      <c r="F1332" s="35"/>
      <c r="G1332" s="35"/>
      <c r="H1332" s="35"/>
      <c r="I1332" s="35"/>
      <c r="J1332" s="35"/>
      <c r="K1332" s="35"/>
      <c r="L1332" s="35"/>
      <c r="M1332" s="35"/>
      <c r="N1332" s="35"/>
      <c r="O1332" s="35"/>
      <c r="P1332" s="35"/>
      <c r="Q1332" s="35"/>
      <c r="R1332" s="35"/>
      <c r="S1332" s="35"/>
      <c r="T1332" s="17">
        <f t="shared" si="2905"/>
        <v>47348</v>
      </c>
      <c r="U1332" s="216">
        <f t="shared" si="2898"/>
        <v>6</v>
      </c>
      <c r="V1332" s="216">
        <f t="shared" si="2905"/>
        <v>1327</v>
      </c>
      <c r="W1332" s="16">
        <f t="shared" si="2912"/>
        <v>3.6356164383561644</v>
      </c>
      <c r="X1332" s="16" t="e">
        <f>IF(Template!$F$7="Linear interpolation",LinInterp($I$5:$I$22,$G$5:$G$22,W1332),CubicSpline($I$5:$I$22,$G$5:$G$22,W1332))</f>
        <v>#VALUE!</v>
      </c>
      <c r="Y1332" s="221" t="e">
        <f t="shared" si="2899"/>
        <v>#VALUE!</v>
      </c>
      <c r="Z1332" s="221" t="e">
        <f>Y1332/PRODUCT($AA$6:AA1331)</f>
        <v>#VALUE!</v>
      </c>
      <c r="AA1332" s="16" t="e">
        <f t="shared" si="2906"/>
        <v>#VALUE!</v>
      </c>
      <c r="AB1332" s="10" t="e">
        <f t="shared" si="2907"/>
        <v>#VALUE!</v>
      </c>
      <c r="AC1332" s="90">
        <f t="shared" si="2900"/>
        <v>1332</v>
      </c>
      <c r="AD1332" s="17">
        <f t="shared" si="2908"/>
        <v>47325</v>
      </c>
      <c r="AE1332" s="16" t="e">
        <f t="shared" si="2901"/>
        <v>#VALUE!</v>
      </c>
      <c r="AF1332" s="10">
        <f ca="1">IFERROR(AVERAGE(INDIRECT("AE"&amp;AC1332-Template!$F$10+1):INDIRECT("AE"&amp;AC1332)),0)</f>
        <v>0</v>
      </c>
      <c r="AG1332" s="35"/>
      <c r="AH1332" s="86"/>
      <c r="AI1332" s="35"/>
      <c r="AJ1332" s="35"/>
      <c r="AK1332" s="35"/>
      <c r="AL1332" s="35"/>
      <c r="AM1332" s="35"/>
      <c r="AN1332" s="35"/>
      <c r="AO1332" s="35"/>
      <c r="AP1332" s="35"/>
      <c r="AQ1332" s="35"/>
      <c r="AR1332" s="35"/>
      <c r="AS1332" s="35"/>
      <c r="AT1332" s="35"/>
      <c r="AU1332" s="35"/>
      <c r="AV1332" s="35"/>
      <c r="AW1332" s="35"/>
      <c r="AX1332" s="35"/>
      <c r="AY1332" s="35"/>
      <c r="AZ1332" s="17">
        <f t="shared" ref="AZ1332" si="3006">AZ1331+1</f>
        <v>47348</v>
      </c>
      <c r="BA1332" s="216">
        <f t="shared" si="2924"/>
        <v>6</v>
      </c>
      <c r="BB1332" s="216">
        <f t="shared" ref="BB1332" si="3007">BB1331+1</f>
        <v>1327</v>
      </c>
      <c r="BC1332" s="16">
        <f t="shared" si="2926"/>
        <v>3.6356164383561644</v>
      </c>
      <c r="BD1332" s="16">
        <f>IF(Template!$F$7="Linear interpolation",LinInterp($AO$5:$AO$18,$AM$5:$AM$18,BC1332),CubicSpline($AO$5:$AO$18,$AM$5:$AM$18,BC1332))</f>
        <v>14.166239216381967</v>
      </c>
      <c r="BE1332" s="221">
        <f t="shared" si="3005"/>
        <v>1.6187694141413751</v>
      </c>
      <c r="BF1332" s="221">
        <f>BE1332/PRODUCT($BG$6:BG1331)</f>
        <v>1.0003764012744671</v>
      </c>
      <c r="BG1332" s="16">
        <f t="shared" si="2927"/>
        <v>1.0003765060230865</v>
      </c>
      <c r="BH1332" s="10">
        <f t="shared" si="2928"/>
        <v>13.742469842656369</v>
      </c>
      <c r="BI1332" s="90"/>
      <c r="BJ1332" s="17">
        <f t="shared" si="2911"/>
        <v>47325</v>
      </c>
      <c r="BK1332" s="16">
        <f t="shared" si="2904"/>
        <v>13.818905195978616</v>
      </c>
      <c r="BL1332" s="10">
        <f ca="1">IFERROR(AVERAGE(INDIRECT("BK"&amp;AC1332-Template!$F$10+1):INDIRECT("BK"&amp;AC1332)),0)</f>
        <v>13.860388663789704</v>
      </c>
      <c r="BM1332" s="35"/>
      <c r="BN1332" s="86"/>
      <c r="BO1332" s="35"/>
      <c r="BP1332" s="35"/>
      <c r="BQ1332" s="35"/>
      <c r="BR1332" s="35"/>
      <c r="BS1332" s="35"/>
      <c r="BT1332" s="35"/>
      <c r="BU1332" s="35"/>
      <c r="BV1332" s="35"/>
      <c r="BW1332" s="35"/>
      <c r="BX1332" s="35"/>
      <c r="BY1332" s="35"/>
      <c r="BZ1332" s="35"/>
      <c r="CA1332" s="35"/>
      <c r="CB1332" s="35"/>
      <c r="CC1332" s="35"/>
      <c r="CD1332" s="35"/>
      <c r="CE1332" s="35"/>
      <c r="CF1332" s="35"/>
      <c r="CG1332" s="35"/>
      <c r="CH1332" s="35"/>
    </row>
    <row r="1333" spans="1:86" ht="15.6" x14ac:dyDescent="0.3">
      <c r="A1333" s="35"/>
      <c r="B1333" s="86"/>
      <c r="C1333" s="35"/>
      <c r="D1333" s="35"/>
      <c r="E1333" s="35"/>
      <c r="F1333" s="35"/>
      <c r="G1333" s="35"/>
      <c r="H1333" s="35"/>
      <c r="I1333" s="35"/>
      <c r="J1333" s="35"/>
      <c r="K1333" s="35"/>
      <c r="L1333" s="35"/>
      <c r="M1333" s="35"/>
      <c r="N1333" s="35"/>
      <c r="O1333" s="35"/>
      <c r="P1333" s="35"/>
      <c r="Q1333" s="35"/>
      <c r="R1333" s="35"/>
      <c r="S1333" s="35"/>
      <c r="T1333" s="17">
        <f t="shared" si="2905"/>
        <v>47349</v>
      </c>
      <c r="U1333" s="216">
        <f t="shared" si="2898"/>
        <v>7</v>
      </c>
      <c r="V1333" s="216">
        <f t="shared" si="2905"/>
        <v>1328</v>
      </c>
      <c r="W1333" s="16">
        <f t="shared" si="2912"/>
        <v>3.6383561643835618</v>
      </c>
      <c r="X1333" s="16" t="e">
        <f>IF(Template!$F$7="Linear interpolation",LinInterp($I$5:$I$22,$G$5:$G$22,W1333),CubicSpline($I$5:$I$22,$G$5:$G$22,W1333))</f>
        <v>#VALUE!</v>
      </c>
      <c r="Y1333" s="221" t="e">
        <f t="shared" si="2899"/>
        <v>#VALUE!</v>
      </c>
      <c r="Z1333" s="221" t="e">
        <f>Y1333/PRODUCT($AA$6:AA1332)</f>
        <v>#VALUE!</v>
      </c>
      <c r="AA1333" s="16" t="e">
        <f t="shared" si="2906"/>
        <v>#VALUE!</v>
      </c>
      <c r="AB1333" s="10" t="e">
        <f t="shared" si="2907"/>
        <v>#VALUE!</v>
      </c>
      <c r="AC1333" s="90">
        <f t="shared" si="2900"/>
        <v>1333</v>
      </c>
      <c r="AD1333" s="17">
        <f t="shared" si="2908"/>
        <v>47326</v>
      </c>
      <c r="AE1333" s="16" t="e">
        <f t="shared" si="2901"/>
        <v>#VALUE!</v>
      </c>
      <c r="AF1333" s="10">
        <f ca="1">IFERROR(AVERAGE(INDIRECT("AE"&amp;AC1333-Template!$F$10+1):INDIRECT("AE"&amp;AC1333)),0)</f>
        <v>0</v>
      </c>
      <c r="AG1333" s="35"/>
      <c r="AH1333" s="86"/>
      <c r="AI1333" s="35"/>
      <c r="AJ1333" s="35"/>
      <c r="AK1333" s="35"/>
      <c r="AL1333" s="35"/>
      <c r="AM1333" s="35"/>
      <c r="AN1333" s="35"/>
      <c r="AO1333" s="35"/>
      <c r="AP1333" s="35"/>
      <c r="AQ1333" s="35"/>
      <c r="AR1333" s="35"/>
      <c r="AS1333" s="35"/>
      <c r="AT1333" s="35"/>
      <c r="AU1333" s="35"/>
      <c r="AV1333" s="35"/>
      <c r="AW1333" s="35"/>
      <c r="AX1333" s="35"/>
      <c r="AY1333" s="35"/>
      <c r="AZ1333" s="17">
        <f t="shared" ref="AZ1333" si="3008">AZ1332+1</f>
        <v>47349</v>
      </c>
      <c r="BA1333" s="216">
        <f t="shared" si="2924"/>
        <v>7</v>
      </c>
      <c r="BB1333" s="216">
        <f t="shared" ref="BB1333" si="3009">BB1332+1</f>
        <v>1328</v>
      </c>
      <c r="BC1333" s="16">
        <f t="shared" si="2926"/>
        <v>3.6383561643835618</v>
      </c>
      <c r="BD1333" s="16">
        <f>IF(Template!$F$7="Linear interpolation",LinInterp($AO$5:$AO$18,$AM$5:$AM$18,BC1333),CubicSpline($AO$5:$AO$18,$AM$5:$AM$18,BC1333))</f>
        <v>14.166655016886212</v>
      </c>
      <c r="BE1333" s="221">
        <f t="shared" si="3005"/>
        <v>1.6193785500802098</v>
      </c>
      <c r="BF1333" s="221">
        <f>BE1333/PRODUCT($BG$6:BG1332)</f>
        <v>1.0003761909322535</v>
      </c>
      <c r="BG1333" s="16">
        <f t="shared" si="2927"/>
        <v>1.0003765060230865</v>
      </c>
      <c r="BH1333" s="10">
        <f t="shared" si="2928"/>
        <v>13.742469842656369</v>
      </c>
      <c r="BI1333" s="90"/>
      <c r="BJ1333" s="17">
        <f t="shared" si="2911"/>
        <v>47326</v>
      </c>
      <c r="BK1333" s="16">
        <f t="shared" si="2904"/>
        <v>13.815744739704815</v>
      </c>
      <c r="BL1333" s="10">
        <f ca="1">IFERROR(AVERAGE(INDIRECT("BK"&amp;AC1333-Template!$F$10+1):INDIRECT("BK"&amp;AC1333)),0)</f>
        <v>13.857646423104375</v>
      </c>
      <c r="BM1333" s="35"/>
      <c r="BN1333" s="86"/>
      <c r="BO1333" s="35"/>
      <c r="BP1333" s="35"/>
      <c r="BQ1333" s="35"/>
      <c r="BR1333" s="35"/>
      <c r="BS1333" s="35"/>
      <c r="BT1333" s="35"/>
      <c r="BU1333" s="35"/>
      <c r="BV1333" s="35"/>
      <c r="BW1333" s="35"/>
      <c r="BX1333" s="35"/>
      <c r="BY1333" s="35"/>
      <c r="BZ1333" s="35"/>
      <c r="CA1333" s="35"/>
      <c r="CB1333" s="35"/>
      <c r="CC1333" s="35"/>
      <c r="CD1333" s="35"/>
      <c r="CE1333" s="35"/>
      <c r="CF1333" s="35"/>
      <c r="CG1333" s="35"/>
      <c r="CH1333" s="35"/>
    </row>
    <row r="1334" spans="1:86" ht="15.6" x14ac:dyDescent="0.3">
      <c r="A1334" s="35"/>
      <c r="B1334" s="86"/>
      <c r="C1334" s="35"/>
      <c r="D1334" s="35"/>
      <c r="E1334" s="35"/>
      <c r="F1334" s="35"/>
      <c r="G1334" s="35"/>
      <c r="H1334" s="35"/>
      <c r="I1334" s="35"/>
      <c r="J1334" s="35"/>
      <c r="K1334" s="35"/>
      <c r="L1334" s="35"/>
      <c r="M1334" s="35"/>
      <c r="N1334" s="35"/>
      <c r="O1334" s="35"/>
      <c r="P1334" s="35"/>
      <c r="Q1334" s="35"/>
      <c r="R1334" s="35"/>
      <c r="S1334" s="35"/>
      <c r="T1334" s="17">
        <f t="shared" si="2905"/>
        <v>47350</v>
      </c>
      <c r="U1334" s="216">
        <f t="shared" si="2898"/>
        <v>1</v>
      </c>
      <c r="V1334" s="216">
        <f t="shared" si="2905"/>
        <v>1329</v>
      </c>
      <c r="W1334" s="16">
        <f t="shared" si="2912"/>
        <v>3.6410958904109587</v>
      </c>
      <c r="X1334" s="16" t="e">
        <f>IF(Template!$F$7="Linear interpolation",LinInterp($I$5:$I$22,$G$5:$G$22,W1334),CubicSpline($I$5:$I$22,$G$5:$G$22,W1334))</f>
        <v>#VALUE!</v>
      </c>
      <c r="Y1334" s="221" t="e">
        <f t="shared" si="2899"/>
        <v>#VALUE!</v>
      </c>
      <c r="Z1334" s="221" t="e">
        <f>Y1334/PRODUCT($AA$6:AA1333)</f>
        <v>#VALUE!</v>
      </c>
      <c r="AA1334" s="16" t="e">
        <f t="shared" si="2906"/>
        <v>#VALUE!</v>
      </c>
      <c r="AB1334" s="10" t="e">
        <f t="shared" si="2907"/>
        <v>#VALUE!</v>
      </c>
      <c r="AC1334" s="90">
        <f t="shared" si="2900"/>
        <v>1334</v>
      </c>
      <c r="AD1334" s="17">
        <f t="shared" si="2908"/>
        <v>47327</v>
      </c>
      <c r="AE1334" s="16" t="e">
        <f t="shared" si="2901"/>
        <v>#VALUE!</v>
      </c>
      <c r="AF1334" s="10">
        <f ca="1">IFERROR(AVERAGE(INDIRECT("AE"&amp;AC1334-Template!$F$10+1):INDIRECT("AE"&amp;AC1334)),0)</f>
        <v>0</v>
      </c>
      <c r="AG1334" s="35"/>
      <c r="AH1334" s="86"/>
      <c r="AI1334" s="35"/>
      <c r="AJ1334" s="35"/>
      <c r="AK1334" s="35"/>
      <c r="AL1334" s="35"/>
      <c r="AM1334" s="35"/>
      <c r="AN1334" s="35"/>
      <c r="AO1334" s="35"/>
      <c r="AP1334" s="35"/>
      <c r="AQ1334" s="35"/>
      <c r="AR1334" s="35"/>
      <c r="AS1334" s="35"/>
      <c r="AT1334" s="35"/>
      <c r="AU1334" s="35"/>
      <c r="AV1334" s="35"/>
      <c r="AW1334" s="35"/>
      <c r="AX1334" s="35"/>
      <c r="AY1334" s="35"/>
      <c r="AZ1334" s="17">
        <f t="shared" ref="AZ1334" si="3010">AZ1333+1</f>
        <v>47350</v>
      </c>
      <c r="BA1334" s="216">
        <f t="shared" si="2924"/>
        <v>1</v>
      </c>
      <c r="BB1334" s="216">
        <f t="shared" ref="BB1334" si="3011">BB1333+1</f>
        <v>1329</v>
      </c>
      <c r="BC1334" s="16">
        <f t="shared" si="2926"/>
        <v>3.6410958904109587</v>
      </c>
      <c r="BD1334" s="16">
        <f>IF(Template!$F$7="Linear interpolation",LinInterp($AO$5:$AO$18,$AM$5:$AM$18,BC1334),CubicSpline($AO$5:$AO$18,$AM$5:$AM$18,BC1334))</f>
        <v>14.167066856971426</v>
      </c>
      <c r="BE1334" s="221">
        <f t="shared" si="3005"/>
        <v>1.6199877428671086</v>
      </c>
      <c r="BF1334" s="221">
        <f>BE1334/PRODUCT($BG$6:BG1333)</f>
        <v>1.000375874149805</v>
      </c>
      <c r="BG1334" s="16">
        <f t="shared" si="2927"/>
        <v>1.000375874149805</v>
      </c>
      <c r="BH1334" s="10">
        <f t="shared" si="2928"/>
        <v>13.7194064678825</v>
      </c>
      <c r="BI1334" s="90"/>
      <c r="BJ1334" s="17">
        <f t="shared" si="2911"/>
        <v>47327</v>
      </c>
      <c r="BK1334" s="16">
        <f t="shared" si="2904"/>
        <v>13.815744739704815</v>
      </c>
      <c r="BL1334" s="10">
        <f ca="1">IFERROR(AVERAGE(INDIRECT("BK"&amp;AC1334-Template!$F$10+1):INDIRECT("BK"&amp;AC1334)),0)</f>
        <v>13.854981928402896</v>
      </c>
      <c r="BM1334" s="35"/>
      <c r="BN1334" s="86"/>
      <c r="BO1334" s="35"/>
      <c r="BP1334" s="35"/>
      <c r="BQ1334" s="35"/>
      <c r="BR1334" s="35"/>
      <c r="BS1334" s="35"/>
      <c r="BT1334" s="35"/>
      <c r="BU1334" s="35"/>
      <c r="BV1334" s="35"/>
      <c r="BW1334" s="35"/>
      <c r="BX1334" s="35"/>
      <c r="BY1334" s="35"/>
      <c r="BZ1334" s="35"/>
      <c r="CA1334" s="35"/>
      <c r="CB1334" s="35"/>
      <c r="CC1334" s="35"/>
      <c r="CD1334" s="35"/>
      <c r="CE1334" s="35"/>
      <c r="CF1334" s="35"/>
      <c r="CG1334" s="35"/>
      <c r="CH1334" s="35"/>
    </row>
    <row r="1335" spans="1:86" ht="15.6" x14ac:dyDescent="0.3">
      <c r="A1335" s="35"/>
      <c r="B1335" s="86"/>
      <c r="C1335" s="35"/>
      <c r="D1335" s="35"/>
      <c r="E1335" s="35"/>
      <c r="F1335" s="35"/>
      <c r="G1335" s="35"/>
      <c r="H1335" s="35"/>
      <c r="I1335" s="35"/>
      <c r="J1335" s="35"/>
      <c r="K1335" s="35"/>
      <c r="L1335" s="35"/>
      <c r="M1335" s="35"/>
      <c r="N1335" s="35"/>
      <c r="O1335" s="35"/>
      <c r="P1335" s="35"/>
      <c r="Q1335" s="35"/>
      <c r="R1335" s="35"/>
      <c r="S1335" s="35"/>
      <c r="T1335" s="17">
        <f t="shared" si="2905"/>
        <v>47351</v>
      </c>
      <c r="U1335" s="216">
        <f t="shared" si="2898"/>
        <v>2</v>
      </c>
      <c r="V1335" s="216">
        <f t="shared" si="2905"/>
        <v>1330</v>
      </c>
      <c r="W1335" s="16">
        <f t="shared" si="2912"/>
        <v>3.6438356164383561</v>
      </c>
      <c r="X1335" s="16" t="e">
        <f>IF(Template!$F$7="Linear interpolation",LinInterp($I$5:$I$22,$G$5:$G$22,W1335),CubicSpline($I$5:$I$22,$G$5:$G$22,W1335))</f>
        <v>#VALUE!</v>
      </c>
      <c r="Y1335" s="221" t="e">
        <f t="shared" si="2899"/>
        <v>#VALUE!</v>
      </c>
      <c r="Z1335" s="221" t="e">
        <f>Y1335/PRODUCT($AA$6:AA1334)</f>
        <v>#VALUE!</v>
      </c>
      <c r="AA1335" s="16" t="e">
        <f t="shared" si="2906"/>
        <v>#VALUE!</v>
      </c>
      <c r="AB1335" s="10" t="e">
        <f t="shared" si="2907"/>
        <v>#VALUE!</v>
      </c>
      <c r="AC1335" s="90">
        <f t="shared" si="2900"/>
        <v>1335</v>
      </c>
      <c r="AD1335" s="17">
        <f t="shared" si="2908"/>
        <v>47328</v>
      </c>
      <c r="AE1335" s="16" t="e">
        <f t="shared" si="2901"/>
        <v>#VALUE!</v>
      </c>
      <c r="AF1335" s="10">
        <f ca="1">IFERROR(AVERAGE(INDIRECT("AE"&amp;AC1335-Template!$F$10+1):INDIRECT("AE"&amp;AC1335)),0)</f>
        <v>0</v>
      </c>
      <c r="AG1335" s="35"/>
      <c r="AH1335" s="86"/>
      <c r="AI1335" s="35"/>
      <c r="AJ1335" s="35"/>
      <c r="AK1335" s="35"/>
      <c r="AL1335" s="35"/>
      <c r="AM1335" s="35"/>
      <c r="AN1335" s="35"/>
      <c r="AO1335" s="35"/>
      <c r="AP1335" s="35"/>
      <c r="AQ1335" s="35"/>
      <c r="AR1335" s="35"/>
      <c r="AS1335" s="35"/>
      <c r="AT1335" s="35"/>
      <c r="AU1335" s="35"/>
      <c r="AV1335" s="35"/>
      <c r="AW1335" s="35"/>
      <c r="AX1335" s="35"/>
      <c r="AY1335" s="35"/>
      <c r="AZ1335" s="17">
        <f t="shared" ref="AZ1335" si="3012">AZ1334+1</f>
        <v>47351</v>
      </c>
      <c r="BA1335" s="216">
        <f t="shared" si="2924"/>
        <v>2</v>
      </c>
      <c r="BB1335" s="216">
        <f t="shared" ref="BB1335" si="3013">BB1334+1</f>
        <v>1330</v>
      </c>
      <c r="BC1335" s="16">
        <f t="shared" si="2926"/>
        <v>3.6438356164383561</v>
      </c>
      <c r="BD1335" s="16">
        <f>IF(Template!$F$7="Linear interpolation",LinInterp($AO$5:$AO$18,$AM$5:$AM$18,BC1335),CubicSpline($AO$5:$AO$18,$AM$5:$AM$18,BC1335))</f>
        <v>14.167474718959497</v>
      </c>
      <c r="BE1335" s="221">
        <f t="shared" si="3005"/>
        <v>1.62059699101939</v>
      </c>
      <c r="BF1335" s="221">
        <f>BE1335/PRODUCT($BG$6:BG1334)</f>
        <v>1.0003760819518321</v>
      </c>
      <c r="BG1335" s="16">
        <f t="shared" si="2927"/>
        <v>1.0003760819518321</v>
      </c>
      <c r="BH1335" s="10">
        <f t="shared" si="2928"/>
        <v>13.726991241873154</v>
      </c>
      <c r="BI1335" s="90"/>
      <c r="BJ1335" s="17">
        <f t="shared" si="2911"/>
        <v>47328</v>
      </c>
      <c r="BK1335" s="16">
        <f t="shared" si="2904"/>
        <v>13.815744739704815</v>
      </c>
      <c r="BL1335" s="10">
        <f ca="1">IFERROR(AVERAGE(INDIRECT("BK"&amp;AC1335-Template!$F$10+1):INDIRECT("BK"&amp;AC1335)),0)</f>
        <v>13.852396102701638</v>
      </c>
      <c r="BM1335" s="35"/>
      <c r="BN1335" s="86"/>
      <c r="BO1335" s="35"/>
      <c r="BP1335" s="35"/>
      <c r="BQ1335" s="35"/>
      <c r="BR1335" s="35"/>
      <c r="BS1335" s="35"/>
      <c r="BT1335" s="35"/>
      <c r="BU1335" s="35"/>
      <c r="BV1335" s="35"/>
      <c r="BW1335" s="35"/>
      <c r="BX1335" s="35"/>
      <c r="BY1335" s="35"/>
      <c r="BZ1335" s="35"/>
      <c r="CA1335" s="35"/>
      <c r="CB1335" s="35"/>
      <c r="CC1335" s="35"/>
      <c r="CD1335" s="35"/>
      <c r="CE1335" s="35"/>
      <c r="CF1335" s="35"/>
      <c r="CG1335" s="35"/>
      <c r="CH1335" s="35"/>
    </row>
    <row r="1336" spans="1:86" ht="15.6" x14ac:dyDescent="0.3">
      <c r="A1336" s="35"/>
      <c r="B1336" s="86"/>
      <c r="C1336" s="35"/>
      <c r="D1336" s="35"/>
      <c r="E1336" s="35"/>
      <c r="F1336" s="35"/>
      <c r="G1336" s="35"/>
      <c r="H1336" s="35"/>
      <c r="I1336" s="35"/>
      <c r="J1336" s="35"/>
      <c r="K1336" s="35"/>
      <c r="L1336" s="35"/>
      <c r="M1336" s="35"/>
      <c r="N1336" s="35"/>
      <c r="O1336" s="35"/>
      <c r="P1336" s="35"/>
      <c r="Q1336" s="35"/>
      <c r="R1336" s="35"/>
      <c r="S1336" s="35"/>
      <c r="T1336" s="17">
        <f t="shared" si="2905"/>
        <v>47352</v>
      </c>
      <c r="U1336" s="216">
        <f t="shared" si="2898"/>
        <v>3</v>
      </c>
      <c r="V1336" s="216">
        <f t="shared" si="2905"/>
        <v>1331</v>
      </c>
      <c r="W1336" s="16">
        <f t="shared" si="2912"/>
        <v>3.6465753424657534</v>
      </c>
      <c r="X1336" s="16" t="e">
        <f>IF(Template!$F$7="Linear interpolation",LinInterp($I$5:$I$22,$G$5:$G$22,W1336),CubicSpline($I$5:$I$22,$G$5:$G$22,W1336))</f>
        <v>#VALUE!</v>
      </c>
      <c r="Y1336" s="221" t="e">
        <f t="shared" si="2899"/>
        <v>#VALUE!</v>
      </c>
      <c r="Z1336" s="221" t="e">
        <f>Y1336/PRODUCT($AA$6:AA1335)</f>
        <v>#VALUE!</v>
      </c>
      <c r="AA1336" s="16" t="e">
        <f t="shared" si="2906"/>
        <v>#VALUE!</v>
      </c>
      <c r="AB1336" s="10" t="e">
        <f t="shared" si="2907"/>
        <v>#VALUE!</v>
      </c>
      <c r="AC1336" s="90">
        <f t="shared" si="2900"/>
        <v>1336</v>
      </c>
      <c r="AD1336" s="17">
        <f t="shared" si="2908"/>
        <v>47329</v>
      </c>
      <c r="AE1336" s="16" t="e">
        <f t="shared" si="2901"/>
        <v>#VALUE!</v>
      </c>
      <c r="AF1336" s="10">
        <f ca="1">IFERROR(AVERAGE(INDIRECT("AE"&amp;AC1336-Template!$F$10+1):INDIRECT("AE"&amp;AC1336)),0)</f>
        <v>0</v>
      </c>
      <c r="AG1336" s="35"/>
      <c r="AH1336" s="86"/>
      <c r="AI1336" s="35"/>
      <c r="AJ1336" s="35"/>
      <c r="AK1336" s="35"/>
      <c r="AL1336" s="35"/>
      <c r="AM1336" s="35"/>
      <c r="AN1336" s="35"/>
      <c r="AO1336" s="35"/>
      <c r="AP1336" s="35"/>
      <c r="AQ1336" s="35"/>
      <c r="AR1336" s="35"/>
      <c r="AS1336" s="35"/>
      <c r="AT1336" s="35"/>
      <c r="AU1336" s="35"/>
      <c r="AV1336" s="35"/>
      <c r="AW1336" s="35"/>
      <c r="AX1336" s="35"/>
      <c r="AY1336" s="35"/>
      <c r="AZ1336" s="17">
        <f t="shared" ref="AZ1336" si="3014">AZ1335+1</f>
        <v>47352</v>
      </c>
      <c r="BA1336" s="216">
        <f t="shared" si="2924"/>
        <v>3</v>
      </c>
      <c r="BB1336" s="216">
        <f t="shared" ref="BB1336" si="3015">BB1335+1</f>
        <v>1331</v>
      </c>
      <c r="BC1336" s="16">
        <f t="shared" si="2926"/>
        <v>3.6465753424657534</v>
      </c>
      <c r="BD1336" s="16">
        <f>IF(Template!$F$7="Linear interpolation",LinInterp($AO$5:$AO$18,$AM$5:$AM$18,BC1336),CubicSpline($AO$5:$AO$18,$AM$5:$AM$18,BC1336))</f>
        <v>14.167878585172319</v>
      </c>
      <c r="BE1336" s="221">
        <f t="shared" si="3005"/>
        <v>1.6212062930494948</v>
      </c>
      <c r="BF1336" s="221">
        <f>BE1336/PRODUCT($BG$6:BG1335)</f>
        <v>1.0003759738130338</v>
      </c>
      <c r="BG1336" s="16">
        <f t="shared" si="2927"/>
        <v>1.0003759738130338</v>
      </c>
      <c r="BH1336" s="10">
        <f t="shared" si="2928"/>
        <v>13.723044175733001</v>
      </c>
      <c r="BI1336" s="90"/>
      <c r="BJ1336" s="17">
        <f t="shared" si="2911"/>
        <v>47329</v>
      </c>
      <c r="BK1336" s="16">
        <f t="shared" si="2904"/>
        <v>13.796486888118187</v>
      </c>
      <c r="BL1336" s="10">
        <f ca="1">IFERROR(AVERAGE(INDIRECT("BK"&amp;AC1336-Template!$F$10+1):INDIRECT("BK"&amp;AC1336)),0)</f>
        <v>13.849168348614159</v>
      </c>
      <c r="BM1336" s="35"/>
      <c r="BN1336" s="86"/>
      <c r="BO1336" s="35"/>
      <c r="BP1336" s="35"/>
      <c r="BQ1336" s="35"/>
      <c r="BR1336" s="35"/>
      <c r="BS1336" s="35"/>
      <c r="BT1336" s="35"/>
      <c r="BU1336" s="35"/>
      <c r="BV1336" s="35"/>
      <c r="BW1336" s="35"/>
      <c r="BX1336" s="35"/>
      <c r="BY1336" s="35"/>
      <c r="BZ1336" s="35"/>
      <c r="CA1336" s="35"/>
      <c r="CB1336" s="35"/>
      <c r="CC1336" s="35"/>
      <c r="CD1336" s="35"/>
      <c r="CE1336" s="35"/>
      <c r="CF1336" s="35"/>
      <c r="CG1336" s="35"/>
      <c r="CH1336" s="35"/>
    </row>
    <row r="1337" spans="1:86" ht="15.6" x14ac:dyDescent="0.3">
      <c r="A1337" s="35"/>
      <c r="B1337" s="86"/>
      <c r="C1337" s="35"/>
      <c r="D1337" s="35"/>
      <c r="E1337" s="35"/>
      <c r="F1337" s="35"/>
      <c r="G1337" s="35"/>
      <c r="H1337" s="35"/>
      <c r="I1337" s="35"/>
      <c r="J1337" s="35"/>
      <c r="K1337" s="35"/>
      <c r="L1337" s="35"/>
      <c r="M1337" s="35"/>
      <c r="N1337" s="35"/>
      <c r="O1337" s="35"/>
      <c r="P1337" s="35"/>
      <c r="Q1337" s="35"/>
      <c r="R1337" s="35"/>
      <c r="S1337" s="35"/>
      <c r="T1337" s="17">
        <f t="shared" si="2905"/>
        <v>47353</v>
      </c>
      <c r="U1337" s="216">
        <f t="shared" si="2898"/>
        <v>4</v>
      </c>
      <c r="V1337" s="216">
        <f t="shared" si="2905"/>
        <v>1332</v>
      </c>
      <c r="W1337" s="16">
        <f t="shared" si="2912"/>
        <v>3.6493150684931508</v>
      </c>
      <c r="X1337" s="16" t="e">
        <f>IF(Template!$F$7="Linear interpolation",LinInterp($I$5:$I$22,$G$5:$G$22,W1337),CubicSpline($I$5:$I$22,$G$5:$G$22,W1337))</f>
        <v>#VALUE!</v>
      </c>
      <c r="Y1337" s="221" t="e">
        <f t="shared" si="2899"/>
        <v>#VALUE!</v>
      </c>
      <c r="Z1337" s="221" t="e">
        <f>Y1337/PRODUCT($AA$6:AA1336)</f>
        <v>#VALUE!</v>
      </c>
      <c r="AA1337" s="16" t="e">
        <f t="shared" si="2906"/>
        <v>#VALUE!</v>
      </c>
      <c r="AB1337" s="10" t="e">
        <f t="shared" si="2907"/>
        <v>#VALUE!</v>
      </c>
      <c r="AC1337" s="90">
        <f t="shared" si="2900"/>
        <v>1337</v>
      </c>
      <c r="AD1337" s="17">
        <f t="shared" si="2908"/>
        <v>47330</v>
      </c>
      <c r="AE1337" s="16" t="e">
        <f t="shared" si="2901"/>
        <v>#VALUE!</v>
      </c>
      <c r="AF1337" s="10">
        <f ca="1">IFERROR(AVERAGE(INDIRECT("AE"&amp;AC1337-Template!$F$10+1):INDIRECT("AE"&amp;AC1337)),0)</f>
        <v>0</v>
      </c>
      <c r="AG1337" s="35"/>
      <c r="AH1337" s="86"/>
      <c r="AI1337" s="35"/>
      <c r="AJ1337" s="35"/>
      <c r="AK1337" s="35"/>
      <c r="AL1337" s="35"/>
      <c r="AM1337" s="35"/>
      <c r="AN1337" s="35"/>
      <c r="AO1337" s="35"/>
      <c r="AP1337" s="35"/>
      <c r="AQ1337" s="35"/>
      <c r="AR1337" s="35"/>
      <c r="AS1337" s="35"/>
      <c r="AT1337" s="35"/>
      <c r="AU1337" s="35"/>
      <c r="AV1337" s="35"/>
      <c r="AW1337" s="35"/>
      <c r="AX1337" s="35"/>
      <c r="AY1337" s="35"/>
      <c r="AZ1337" s="17">
        <f t="shared" ref="AZ1337" si="3016">AZ1336+1</f>
        <v>47353</v>
      </c>
      <c r="BA1337" s="216">
        <f t="shared" si="2924"/>
        <v>4</v>
      </c>
      <c r="BB1337" s="216">
        <f t="shared" ref="BB1337" si="3017">BB1336+1</f>
        <v>1332</v>
      </c>
      <c r="BC1337" s="16">
        <f t="shared" si="2926"/>
        <v>3.6493150684931508</v>
      </c>
      <c r="BD1337" s="16">
        <f>IF(Template!$F$7="Linear interpolation",LinInterp($AO$5:$AO$18,$AM$5:$AM$18,BC1337),CubicSpline($AO$5:$AO$18,$AM$5:$AM$18,BC1337))</f>
        <v>14.168278437931784</v>
      </c>
      <c r="BE1337" s="221">
        <f t="shared" si="3005"/>
        <v>1.6218156474649776</v>
      </c>
      <c r="BF1337" s="221">
        <f>BE1337/PRODUCT($BG$6:BG1336)</f>
        <v>1.0003758648224443</v>
      </c>
      <c r="BG1337" s="16">
        <f t="shared" si="2927"/>
        <v>1.0003758648224443</v>
      </c>
      <c r="BH1337" s="10">
        <f t="shared" si="2928"/>
        <v>13.719066019218351</v>
      </c>
      <c r="BI1337" s="90"/>
      <c r="BJ1337" s="17">
        <f t="shared" si="2911"/>
        <v>47330</v>
      </c>
      <c r="BK1337" s="16">
        <f t="shared" si="2904"/>
        <v>13.802807488459301</v>
      </c>
      <c r="BL1337" s="10">
        <f ca="1">IFERROR(AVERAGE(INDIRECT("BK"&amp;AC1337-Template!$F$10+1):INDIRECT("BK"&amp;AC1337)),0)</f>
        <v>13.84615128120471</v>
      </c>
      <c r="BM1337" s="35"/>
      <c r="BN1337" s="86"/>
      <c r="BO1337" s="35"/>
      <c r="BP1337" s="35"/>
      <c r="BQ1337" s="35"/>
      <c r="BR1337" s="35"/>
      <c r="BS1337" s="35"/>
      <c r="BT1337" s="35"/>
      <c r="BU1337" s="35"/>
      <c r="BV1337" s="35"/>
      <c r="BW1337" s="35"/>
      <c r="BX1337" s="35"/>
      <c r="BY1337" s="35"/>
      <c r="BZ1337" s="35"/>
      <c r="CA1337" s="35"/>
      <c r="CB1337" s="35"/>
      <c r="CC1337" s="35"/>
      <c r="CD1337" s="35"/>
      <c r="CE1337" s="35"/>
      <c r="CF1337" s="35"/>
      <c r="CG1337" s="35"/>
      <c r="CH1337" s="35"/>
    </row>
    <row r="1338" spans="1:86" ht="15.6" x14ac:dyDescent="0.3">
      <c r="A1338" s="35"/>
      <c r="B1338" s="86"/>
      <c r="C1338" s="35"/>
      <c r="D1338" s="35"/>
      <c r="E1338" s="35"/>
      <c r="F1338" s="35"/>
      <c r="G1338" s="35"/>
      <c r="H1338" s="35"/>
      <c r="I1338" s="35"/>
      <c r="J1338" s="35"/>
      <c r="K1338" s="35"/>
      <c r="L1338" s="35"/>
      <c r="M1338" s="35"/>
      <c r="N1338" s="35"/>
      <c r="O1338" s="35"/>
      <c r="P1338" s="35"/>
      <c r="Q1338" s="35"/>
      <c r="R1338" s="35"/>
      <c r="S1338" s="35"/>
      <c r="T1338" s="17">
        <f t="shared" si="2905"/>
        <v>47354</v>
      </c>
      <c r="U1338" s="216">
        <f t="shared" si="2898"/>
        <v>5</v>
      </c>
      <c r="V1338" s="216">
        <f t="shared" si="2905"/>
        <v>1333</v>
      </c>
      <c r="W1338" s="16">
        <f t="shared" si="2912"/>
        <v>3.6520547945205482</v>
      </c>
      <c r="X1338" s="16" t="e">
        <f>IF(Template!$F$7="Linear interpolation",LinInterp($I$5:$I$22,$G$5:$G$22,W1338),CubicSpline($I$5:$I$22,$G$5:$G$22,W1338))</f>
        <v>#VALUE!</v>
      </c>
      <c r="Y1338" s="221" t="e">
        <f t="shared" si="2899"/>
        <v>#VALUE!</v>
      </c>
      <c r="Z1338" s="221" t="e">
        <f>Y1338/PRODUCT($AA$6:AA1337)</f>
        <v>#VALUE!</v>
      </c>
      <c r="AA1338" s="16" t="e">
        <f t="shared" si="2906"/>
        <v>#VALUE!</v>
      </c>
      <c r="AB1338" s="10" t="e">
        <f t="shared" si="2907"/>
        <v>#VALUE!</v>
      </c>
      <c r="AC1338" s="90">
        <f t="shared" si="2900"/>
        <v>1338</v>
      </c>
      <c r="AD1338" s="17">
        <f t="shared" si="2908"/>
        <v>47331</v>
      </c>
      <c r="AE1338" s="16" t="e">
        <f t="shared" si="2901"/>
        <v>#VALUE!</v>
      </c>
      <c r="AF1338" s="10">
        <f ca="1">IFERROR(AVERAGE(INDIRECT("AE"&amp;AC1338-Template!$F$10+1):INDIRECT("AE"&amp;AC1338)),0)</f>
        <v>0</v>
      </c>
      <c r="AG1338" s="35"/>
      <c r="AH1338" s="86"/>
      <c r="AI1338" s="35"/>
      <c r="AJ1338" s="35"/>
      <c r="AK1338" s="35"/>
      <c r="AL1338" s="35"/>
      <c r="AM1338" s="35"/>
      <c r="AN1338" s="35"/>
      <c r="AO1338" s="35"/>
      <c r="AP1338" s="35"/>
      <c r="AQ1338" s="35"/>
      <c r="AR1338" s="35"/>
      <c r="AS1338" s="35"/>
      <c r="AT1338" s="35"/>
      <c r="AU1338" s="35"/>
      <c r="AV1338" s="35"/>
      <c r="AW1338" s="35"/>
      <c r="AX1338" s="35"/>
      <c r="AY1338" s="35"/>
      <c r="AZ1338" s="17">
        <f t="shared" ref="AZ1338" si="3018">AZ1337+1</f>
        <v>47354</v>
      </c>
      <c r="BA1338" s="216">
        <f t="shared" si="2924"/>
        <v>5</v>
      </c>
      <c r="BB1338" s="216">
        <f t="shared" ref="BB1338" si="3019">BB1337+1</f>
        <v>1333</v>
      </c>
      <c r="BC1338" s="16">
        <f t="shared" si="2926"/>
        <v>3.6520547945205482</v>
      </c>
      <c r="BD1338" s="16">
        <f>IF(Template!$F$7="Linear interpolation",LinInterp($AO$5:$AO$18,$AM$5:$AM$18,BC1338),CubicSpline($AO$5:$AO$18,$AM$5:$AM$18,BC1338))</f>
        <v>14.168674259559781</v>
      </c>
      <c r="BE1338" s="221">
        <f t="shared" si="3005"/>
        <v>1.6224250527685047</v>
      </c>
      <c r="BF1338" s="221">
        <f>BE1338/PRODUCT($BG$6:BG1337)</f>
        <v>1.0003757549783663</v>
      </c>
      <c r="BG1338" s="16">
        <f t="shared" si="2927"/>
        <v>1.0003757549783663</v>
      </c>
      <c r="BH1338" s="10">
        <f t="shared" si="2928"/>
        <v>13.715056710369321</v>
      </c>
      <c r="BI1338" s="90"/>
      <c r="BJ1338" s="17">
        <f t="shared" si="2911"/>
        <v>47331</v>
      </c>
      <c r="BK1338" s="16">
        <f t="shared" si="2904"/>
        <v>13.799499009963355</v>
      </c>
      <c r="BL1338" s="10">
        <f ca="1">IFERROR(AVERAGE(INDIRECT("BK"&amp;AC1338-Template!$F$10+1):INDIRECT("BK"&amp;AC1338)),0)</f>
        <v>13.843505206097866</v>
      </c>
      <c r="BM1338" s="35"/>
      <c r="BN1338" s="86"/>
      <c r="BO1338" s="35"/>
      <c r="BP1338" s="35"/>
      <c r="BQ1338" s="35"/>
      <c r="BR1338" s="35"/>
      <c r="BS1338" s="35"/>
      <c r="BT1338" s="35"/>
      <c r="BU1338" s="35"/>
      <c r="BV1338" s="35"/>
      <c r="BW1338" s="35"/>
      <c r="BX1338" s="35"/>
      <c r="BY1338" s="35"/>
      <c r="BZ1338" s="35"/>
      <c r="CA1338" s="35"/>
      <c r="CB1338" s="35"/>
      <c r="CC1338" s="35"/>
      <c r="CD1338" s="35"/>
      <c r="CE1338" s="35"/>
      <c r="CF1338" s="35"/>
      <c r="CG1338" s="35"/>
      <c r="CH1338" s="35"/>
    </row>
    <row r="1339" spans="1:86" ht="15.6" x14ac:dyDescent="0.3">
      <c r="A1339" s="35"/>
      <c r="B1339" s="86"/>
      <c r="C1339" s="35"/>
      <c r="D1339" s="35"/>
      <c r="E1339" s="35"/>
      <c r="F1339" s="35"/>
      <c r="G1339" s="35"/>
      <c r="H1339" s="35"/>
      <c r="I1339" s="35"/>
      <c r="J1339" s="35"/>
      <c r="K1339" s="35"/>
      <c r="L1339" s="35"/>
      <c r="M1339" s="35"/>
      <c r="N1339" s="35"/>
      <c r="O1339" s="35"/>
      <c r="P1339" s="35"/>
      <c r="Q1339" s="35"/>
      <c r="R1339" s="35"/>
      <c r="S1339" s="35"/>
      <c r="T1339" s="17">
        <f t="shared" si="2905"/>
        <v>47355</v>
      </c>
      <c r="U1339" s="216">
        <f t="shared" si="2898"/>
        <v>6</v>
      </c>
      <c r="V1339" s="216">
        <f t="shared" si="2905"/>
        <v>1334</v>
      </c>
      <c r="W1339" s="16">
        <f t="shared" si="2912"/>
        <v>3.6547945205479451</v>
      </c>
      <c r="X1339" s="16" t="e">
        <f>IF(Template!$F$7="Linear interpolation",LinInterp($I$5:$I$22,$G$5:$G$22,W1339),CubicSpline($I$5:$I$22,$G$5:$G$22,W1339))</f>
        <v>#VALUE!</v>
      </c>
      <c r="Y1339" s="221" t="e">
        <f t="shared" si="2899"/>
        <v>#VALUE!</v>
      </c>
      <c r="Z1339" s="221" t="e">
        <f>Y1339/PRODUCT($AA$6:AA1338)</f>
        <v>#VALUE!</v>
      </c>
      <c r="AA1339" s="16" t="e">
        <f t="shared" si="2906"/>
        <v>#VALUE!</v>
      </c>
      <c r="AB1339" s="10" t="e">
        <f t="shared" si="2907"/>
        <v>#VALUE!</v>
      </c>
      <c r="AC1339" s="90">
        <f t="shared" si="2900"/>
        <v>1339</v>
      </c>
      <c r="AD1339" s="17">
        <f t="shared" si="2908"/>
        <v>47332</v>
      </c>
      <c r="AE1339" s="16" t="e">
        <f t="shared" si="2901"/>
        <v>#VALUE!</v>
      </c>
      <c r="AF1339" s="10">
        <f ca="1">IFERROR(AVERAGE(INDIRECT("AE"&amp;AC1339-Template!$F$10+1):INDIRECT("AE"&amp;AC1339)),0)</f>
        <v>0</v>
      </c>
      <c r="AG1339" s="35"/>
      <c r="AH1339" s="86"/>
      <c r="AI1339" s="35"/>
      <c r="AJ1339" s="35"/>
      <c r="AK1339" s="35"/>
      <c r="AL1339" s="35"/>
      <c r="AM1339" s="35"/>
      <c r="AN1339" s="35"/>
      <c r="AO1339" s="35"/>
      <c r="AP1339" s="35"/>
      <c r="AQ1339" s="35"/>
      <c r="AR1339" s="35"/>
      <c r="AS1339" s="35"/>
      <c r="AT1339" s="35"/>
      <c r="AU1339" s="35"/>
      <c r="AV1339" s="35"/>
      <c r="AW1339" s="35"/>
      <c r="AX1339" s="35"/>
      <c r="AY1339" s="35"/>
      <c r="AZ1339" s="17">
        <f t="shared" ref="AZ1339" si="3020">AZ1338+1</f>
        <v>47355</v>
      </c>
      <c r="BA1339" s="216">
        <f t="shared" si="2924"/>
        <v>6</v>
      </c>
      <c r="BB1339" s="216">
        <f t="shared" ref="BB1339" si="3021">BB1338+1</f>
        <v>1334</v>
      </c>
      <c r="BC1339" s="16">
        <f t="shared" si="2926"/>
        <v>3.6547945205479451</v>
      </c>
      <c r="BD1339" s="16">
        <f>IF(Template!$F$7="Linear interpolation",LinInterp($AO$5:$AO$18,$AM$5:$AM$18,BC1339),CubicSpline($AO$5:$AO$18,$AM$5:$AM$18,BC1339))</f>
        <v>14.169066032378202</v>
      </c>
      <c r="BE1339" s="221">
        <f t="shared" si="3005"/>
        <v>1.6230345074578429</v>
      </c>
      <c r="BF1339" s="221">
        <f>BE1339/PRODUCT($BG$6:BG1338)</f>
        <v>1.0003756442790983</v>
      </c>
      <c r="BG1339" s="16">
        <f t="shared" si="2927"/>
        <v>1.0003757549783663</v>
      </c>
      <c r="BH1339" s="10">
        <f t="shared" si="2928"/>
        <v>13.715056710369321</v>
      </c>
      <c r="BI1339" s="90"/>
      <c r="BJ1339" s="17">
        <f t="shared" si="2911"/>
        <v>47332</v>
      </c>
      <c r="BK1339" s="16">
        <f t="shared" si="2904"/>
        <v>13.79616074148049</v>
      </c>
      <c r="BL1339" s="10">
        <f ca="1">IFERROR(AVERAGE(INDIRECT("BK"&amp;AC1339-Template!$F$10+1):INDIRECT("BK"&amp;AC1339)),0)</f>
        <v>13.840590527713827</v>
      </c>
      <c r="BM1339" s="35"/>
      <c r="BN1339" s="86"/>
      <c r="BO1339" s="35"/>
      <c r="BP1339" s="35"/>
      <c r="BQ1339" s="35"/>
      <c r="BR1339" s="35"/>
      <c r="BS1339" s="35"/>
      <c r="BT1339" s="35"/>
      <c r="BU1339" s="35"/>
      <c r="BV1339" s="35"/>
      <c r="BW1339" s="35"/>
      <c r="BX1339" s="35"/>
      <c r="BY1339" s="35"/>
      <c r="BZ1339" s="35"/>
      <c r="CA1339" s="35"/>
      <c r="CB1339" s="35"/>
      <c r="CC1339" s="35"/>
      <c r="CD1339" s="35"/>
      <c r="CE1339" s="35"/>
      <c r="CF1339" s="35"/>
      <c r="CG1339" s="35"/>
      <c r="CH1339" s="35"/>
    </row>
    <row r="1340" spans="1:86" ht="15.6" x14ac:dyDescent="0.3">
      <c r="A1340" s="35"/>
      <c r="B1340" s="86"/>
      <c r="C1340" s="35"/>
      <c r="D1340" s="35"/>
      <c r="E1340" s="35"/>
      <c r="F1340" s="35"/>
      <c r="G1340" s="35"/>
      <c r="H1340" s="35"/>
      <c r="I1340" s="35"/>
      <c r="J1340" s="35"/>
      <c r="K1340" s="35"/>
      <c r="L1340" s="35"/>
      <c r="M1340" s="35"/>
      <c r="N1340" s="35"/>
      <c r="O1340" s="35"/>
      <c r="P1340" s="35"/>
      <c r="Q1340" s="35"/>
      <c r="R1340" s="35"/>
      <c r="S1340" s="35"/>
      <c r="T1340" s="17">
        <f t="shared" si="2905"/>
        <v>47356</v>
      </c>
      <c r="U1340" s="216">
        <f t="shared" si="2898"/>
        <v>7</v>
      </c>
      <c r="V1340" s="216">
        <f t="shared" si="2905"/>
        <v>1335</v>
      </c>
      <c r="W1340" s="16">
        <f t="shared" si="2912"/>
        <v>3.6575342465753424</v>
      </c>
      <c r="X1340" s="16" t="e">
        <f>IF(Template!$F$7="Linear interpolation",LinInterp($I$5:$I$22,$G$5:$G$22,W1340),CubicSpline($I$5:$I$22,$G$5:$G$22,W1340))</f>
        <v>#VALUE!</v>
      </c>
      <c r="Y1340" s="221" t="e">
        <f t="shared" si="2899"/>
        <v>#VALUE!</v>
      </c>
      <c r="Z1340" s="221" t="e">
        <f>Y1340/PRODUCT($AA$6:AA1339)</f>
        <v>#VALUE!</v>
      </c>
      <c r="AA1340" s="16" t="e">
        <f t="shared" si="2906"/>
        <v>#VALUE!</v>
      </c>
      <c r="AB1340" s="10" t="e">
        <f t="shared" si="2907"/>
        <v>#VALUE!</v>
      </c>
      <c r="AC1340" s="90">
        <f t="shared" si="2900"/>
        <v>1340</v>
      </c>
      <c r="AD1340" s="17">
        <f t="shared" si="2908"/>
        <v>47333</v>
      </c>
      <c r="AE1340" s="16" t="e">
        <f t="shared" si="2901"/>
        <v>#VALUE!</v>
      </c>
      <c r="AF1340" s="10">
        <f ca="1">IFERROR(AVERAGE(INDIRECT("AE"&amp;AC1340-Template!$F$10+1):INDIRECT("AE"&amp;AC1340)),0)</f>
        <v>0</v>
      </c>
      <c r="AG1340" s="35"/>
      <c r="AH1340" s="86"/>
      <c r="AI1340" s="35"/>
      <c r="AJ1340" s="35"/>
      <c r="AK1340" s="35"/>
      <c r="AL1340" s="35"/>
      <c r="AM1340" s="35"/>
      <c r="AN1340" s="35"/>
      <c r="AO1340" s="35"/>
      <c r="AP1340" s="35"/>
      <c r="AQ1340" s="35"/>
      <c r="AR1340" s="35"/>
      <c r="AS1340" s="35"/>
      <c r="AT1340" s="35"/>
      <c r="AU1340" s="35"/>
      <c r="AV1340" s="35"/>
      <c r="AW1340" s="35"/>
      <c r="AX1340" s="35"/>
      <c r="AY1340" s="35"/>
      <c r="AZ1340" s="17">
        <f t="shared" ref="AZ1340" si="3022">AZ1339+1</f>
        <v>47356</v>
      </c>
      <c r="BA1340" s="216">
        <f t="shared" si="2924"/>
        <v>7</v>
      </c>
      <c r="BB1340" s="216">
        <f t="shared" ref="BB1340" si="3023">BB1339+1</f>
        <v>1335</v>
      </c>
      <c r="BC1340" s="16">
        <f t="shared" si="2926"/>
        <v>3.6575342465753424</v>
      </c>
      <c r="BD1340" s="16">
        <f>IF(Template!$F$7="Linear interpolation",LinInterp($AO$5:$AO$18,$AM$5:$AM$18,BC1340),CubicSpline($AO$5:$AO$18,$AM$5:$AM$18,BC1340))</f>
        <v>14.169453738708938</v>
      </c>
      <c r="BE1340" s="221">
        <f t="shared" si="3005"/>
        <v>1.6236440100258596</v>
      </c>
      <c r="BF1340" s="221">
        <f>BE1340/PRODUCT($BG$6:BG1339)</f>
        <v>1.0003754220237</v>
      </c>
      <c r="BG1340" s="16">
        <f t="shared" si="2927"/>
        <v>1.0003757549783663</v>
      </c>
      <c r="BH1340" s="10">
        <f t="shared" si="2928"/>
        <v>13.715056710369321</v>
      </c>
      <c r="BI1340" s="90"/>
      <c r="BJ1340" s="17">
        <f t="shared" si="2911"/>
        <v>47333</v>
      </c>
      <c r="BK1340" s="16">
        <f t="shared" si="2904"/>
        <v>13.792792621221018</v>
      </c>
      <c r="BL1340" s="10">
        <f ca="1">IFERROR(AVERAGE(INDIRECT("BK"&amp;AC1340-Template!$F$10+1):INDIRECT("BK"&amp;AC1340)),0)</f>
        <v>13.837646893563852</v>
      </c>
      <c r="BM1340" s="35"/>
      <c r="BN1340" s="86"/>
      <c r="BO1340" s="35"/>
      <c r="BP1340" s="35"/>
      <c r="BQ1340" s="35"/>
      <c r="BR1340" s="35"/>
      <c r="BS1340" s="35"/>
      <c r="BT1340" s="35"/>
      <c r="BU1340" s="35"/>
      <c r="BV1340" s="35"/>
      <c r="BW1340" s="35"/>
      <c r="BX1340" s="35"/>
      <c r="BY1340" s="35"/>
      <c r="BZ1340" s="35"/>
      <c r="CA1340" s="35"/>
      <c r="CB1340" s="35"/>
      <c r="CC1340" s="35"/>
      <c r="CD1340" s="35"/>
      <c r="CE1340" s="35"/>
      <c r="CF1340" s="35"/>
      <c r="CG1340" s="35"/>
      <c r="CH1340" s="35"/>
    </row>
    <row r="1341" spans="1:86" ht="15.6" x14ac:dyDescent="0.3">
      <c r="A1341" s="35"/>
      <c r="B1341" s="86"/>
      <c r="C1341" s="35"/>
      <c r="D1341" s="35"/>
      <c r="E1341" s="35"/>
      <c r="F1341" s="35"/>
      <c r="G1341" s="35"/>
      <c r="H1341" s="35"/>
      <c r="I1341" s="35"/>
      <c r="J1341" s="35"/>
      <c r="K1341" s="35"/>
      <c r="L1341" s="35"/>
      <c r="M1341" s="35"/>
      <c r="N1341" s="35"/>
      <c r="O1341" s="35"/>
      <c r="P1341" s="35"/>
      <c r="Q1341" s="35"/>
      <c r="R1341" s="35"/>
      <c r="S1341" s="35"/>
      <c r="T1341" s="17">
        <f t="shared" si="2905"/>
        <v>47357</v>
      </c>
      <c r="U1341" s="216">
        <f t="shared" si="2898"/>
        <v>1</v>
      </c>
      <c r="V1341" s="216">
        <f t="shared" si="2905"/>
        <v>1336</v>
      </c>
      <c r="W1341" s="16">
        <f t="shared" si="2912"/>
        <v>3.6602739726027398</v>
      </c>
      <c r="X1341" s="16" t="e">
        <f>IF(Template!$F$7="Linear interpolation",LinInterp($I$5:$I$22,$G$5:$G$22,W1341),CubicSpline($I$5:$I$22,$G$5:$G$22,W1341))</f>
        <v>#VALUE!</v>
      </c>
      <c r="Y1341" s="221" t="e">
        <f t="shared" si="2899"/>
        <v>#VALUE!</v>
      </c>
      <c r="Z1341" s="221" t="e">
        <f>Y1341/PRODUCT($AA$6:AA1340)</f>
        <v>#VALUE!</v>
      </c>
      <c r="AA1341" s="16" t="e">
        <f t="shared" si="2906"/>
        <v>#VALUE!</v>
      </c>
      <c r="AB1341" s="10" t="e">
        <f t="shared" si="2907"/>
        <v>#VALUE!</v>
      </c>
      <c r="AC1341" s="90">
        <f t="shared" si="2900"/>
        <v>1341</v>
      </c>
      <c r="AD1341" s="17">
        <f t="shared" si="2908"/>
        <v>47334</v>
      </c>
      <c r="AE1341" s="16" t="e">
        <f t="shared" si="2901"/>
        <v>#VALUE!</v>
      </c>
      <c r="AF1341" s="10">
        <f ca="1">IFERROR(AVERAGE(INDIRECT("AE"&amp;AC1341-Template!$F$10+1):INDIRECT("AE"&amp;AC1341)),0)</f>
        <v>0</v>
      </c>
      <c r="AG1341" s="35"/>
      <c r="AH1341" s="86"/>
      <c r="AI1341" s="35"/>
      <c r="AJ1341" s="35"/>
      <c r="AK1341" s="35"/>
      <c r="AL1341" s="35"/>
      <c r="AM1341" s="35"/>
      <c r="AN1341" s="35"/>
      <c r="AO1341" s="35"/>
      <c r="AP1341" s="35"/>
      <c r="AQ1341" s="35"/>
      <c r="AR1341" s="35"/>
      <c r="AS1341" s="35"/>
      <c r="AT1341" s="35"/>
      <c r="AU1341" s="35"/>
      <c r="AV1341" s="35"/>
      <c r="AW1341" s="35"/>
      <c r="AX1341" s="35"/>
      <c r="AY1341" s="35"/>
      <c r="AZ1341" s="17">
        <f t="shared" ref="AZ1341" si="3024">AZ1340+1</f>
        <v>47357</v>
      </c>
      <c r="BA1341" s="216">
        <f t="shared" si="2924"/>
        <v>1</v>
      </c>
      <c r="BB1341" s="216">
        <f t="shared" ref="BB1341" si="3025">BB1340+1</f>
        <v>1336</v>
      </c>
      <c r="BC1341" s="16">
        <f t="shared" si="2926"/>
        <v>3.6602739726027398</v>
      </c>
      <c r="BD1341" s="16">
        <f>IF(Template!$F$7="Linear interpolation",LinInterp($AO$5:$AO$18,$AM$5:$AM$18,BC1341),CubicSpline($AO$5:$AO$18,$AM$5:$AM$18,BC1341))</f>
        <v>14.169837360873881</v>
      </c>
      <c r="BE1341" s="221">
        <f t="shared" si="3005"/>
        <v>1.624253558960514</v>
      </c>
      <c r="BF1341" s="221">
        <f>BE1341/PRODUCT($BG$6:BG1340)</f>
        <v>1.0003750873536472</v>
      </c>
      <c r="BG1341" s="16">
        <f t="shared" si="2927"/>
        <v>1.0003750873536472</v>
      </c>
      <c r="BH1341" s="10">
        <f t="shared" si="2928"/>
        <v>13.690688408123485</v>
      </c>
      <c r="BI1341" s="90"/>
      <c r="BJ1341" s="17">
        <f t="shared" si="2911"/>
        <v>47334</v>
      </c>
      <c r="BK1341" s="16">
        <f t="shared" si="2904"/>
        <v>13.792792621221018</v>
      </c>
      <c r="BL1341" s="10">
        <f ca="1">IFERROR(AVERAGE(INDIRECT("BK"&amp;AC1341-Template!$F$10+1):INDIRECT("BK"&amp;AC1341)),0)</f>
        <v>13.834787509672706</v>
      </c>
      <c r="BM1341" s="35"/>
      <c r="BN1341" s="86"/>
      <c r="BO1341" s="35"/>
      <c r="BP1341" s="35"/>
      <c r="BQ1341" s="35"/>
      <c r="BR1341" s="35"/>
      <c r="BS1341" s="35"/>
      <c r="BT1341" s="35"/>
      <c r="BU1341" s="35"/>
      <c r="BV1341" s="35"/>
      <c r="BW1341" s="35"/>
      <c r="BX1341" s="35"/>
      <c r="BY1341" s="35"/>
      <c r="BZ1341" s="35"/>
      <c r="CA1341" s="35"/>
      <c r="CB1341" s="35"/>
      <c r="CC1341" s="35"/>
      <c r="CD1341" s="35"/>
      <c r="CE1341" s="35"/>
      <c r="CF1341" s="35"/>
      <c r="CG1341" s="35"/>
      <c r="CH1341" s="35"/>
    </row>
    <row r="1342" spans="1:86" ht="15.6" x14ac:dyDescent="0.3">
      <c r="A1342" s="35"/>
      <c r="B1342" s="86"/>
      <c r="C1342" s="35"/>
      <c r="D1342" s="35"/>
      <c r="E1342" s="35"/>
      <c r="F1342" s="35"/>
      <c r="G1342" s="35"/>
      <c r="H1342" s="35"/>
      <c r="I1342" s="35"/>
      <c r="J1342" s="35"/>
      <c r="K1342" s="35"/>
      <c r="L1342" s="35"/>
      <c r="M1342" s="35"/>
      <c r="N1342" s="35"/>
      <c r="O1342" s="35"/>
      <c r="P1342" s="35"/>
      <c r="Q1342" s="35"/>
      <c r="R1342" s="35"/>
      <c r="S1342" s="35"/>
      <c r="T1342" s="17">
        <f t="shared" si="2905"/>
        <v>47358</v>
      </c>
      <c r="U1342" s="216">
        <f t="shared" si="2898"/>
        <v>2</v>
      </c>
      <c r="V1342" s="216">
        <f t="shared" si="2905"/>
        <v>1337</v>
      </c>
      <c r="W1342" s="16">
        <f t="shared" si="2912"/>
        <v>3.6630136986301371</v>
      </c>
      <c r="X1342" s="16" t="e">
        <f>IF(Template!$F$7="Linear interpolation",LinInterp($I$5:$I$22,$G$5:$G$22,W1342),CubicSpline($I$5:$I$22,$G$5:$G$22,W1342))</f>
        <v>#VALUE!</v>
      </c>
      <c r="Y1342" s="221" t="e">
        <f t="shared" si="2899"/>
        <v>#VALUE!</v>
      </c>
      <c r="Z1342" s="221" t="e">
        <f>Y1342/PRODUCT($AA$6:AA1341)</f>
        <v>#VALUE!</v>
      </c>
      <c r="AA1342" s="16" t="e">
        <f t="shared" si="2906"/>
        <v>#VALUE!</v>
      </c>
      <c r="AB1342" s="10" t="e">
        <f t="shared" si="2907"/>
        <v>#VALUE!</v>
      </c>
      <c r="AC1342" s="90">
        <f t="shared" si="2900"/>
        <v>1342</v>
      </c>
      <c r="AD1342" s="17">
        <f t="shared" si="2908"/>
        <v>47335</v>
      </c>
      <c r="AE1342" s="16" t="e">
        <f t="shared" si="2901"/>
        <v>#VALUE!</v>
      </c>
      <c r="AF1342" s="10">
        <f ca="1">IFERROR(AVERAGE(INDIRECT("AE"&amp;AC1342-Template!$F$10+1):INDIRECT("AE"&amp;AC1342)),0)</f>
        <v>0</v>
      </c>
      <c r="AG1342" s="35"/>
      <c r="AH1342" s="86"/>
      <c r="AI1342" s="35"/>
      <c r="AJ1342" s="35"/>
      <c r="AK1342" s="35"/>
      <c r="AL1342" s="35"/>
      <c r="AM1342" s="35"/>
      <c r="AN1342" s="35"/>
      <c r="AO1342" s="35"/>
      <c r="AP1342" s="35"/>
      <c r="AQ1342" s="35"/>
      <c r="AR1342" s="35"/>
      <c r="AS1342" s="35"/>
      <c r="AT1342" s="35"/>
      <c r="AU1342" s="35"/>
      <c r="AV1342" s="35"/>
      <c r="AW1342" s="35"/>
      <c r="AX1342" s="35"/>
      <c r="AY1342" s="35"/>
      <c r="AZ1342" s="17">
        <f t="shared" ref="AZ1342" si="3026">AZ1341+1</f>
        <v>47358</v>
      </c>
      <c r="BA1342" s="216">
        <f t="shared" si="2924"/>
        <v>2</v>
      </c>
      <c r="BB1342" s="216">
        <f t="shared" ref="BB1342" si="3027">BB1341+1</f>
        <v>1337</v>
      </c>
      <c r="BC1342" s="16">
        <f t="shared" si="2926"/>
        <v>3.6630136986301371</v>
      </c>
      <c r="BD1342" s="16">
        <f>IF(Template!$F$7="Linear interpolation",LinInterp($AO$5:$AO$18,$AM$5:$AM$18,BC1342),CubicSpline($AO$5:$AO$18,$AM$5:$AM$18,BC1342))</f>
        <v>14.17021688119492</v>
      </c>
      <c r="BE1342" s="221">
        <f t="shared" si="3005"/>
        <v>1.6248631527448465</v>
      </c>
      <c r="BF1342" s="221">
        <f>BE1342/PRODUCT($BG$6:BG1341)</f>
        <v>1.000375307033172</v>
      </c>
      <c r="BG1342" s="16">
        <f t="shared" si="2927"/>
        <v>1.000375307033172</v>
      </c>
      <c r="BH1342" s="10">
        <f t="shared" si="2928"/>
        <v>13.698706710778442</v>
      </c>
      <c r="BI1342" s="90"/>
      <c r="BJ1342" s="17">
        <f t="shared" si="2911"/>
        <v>47335</v>
      </c>
      <c r="BK1342" s="16">
        <f t="shared" si="2904"/>
        <v>13.792792621221018</v>
      </c>
      <c r="BL1342" s="10">
        <f ca="1">IFERROR(AVERAGE(INDIRECT("BK"&amp;AC1342-Template!$F$10+1):INDIRECT("BK"&amp;AC1342)),0)</f>
        <v>13.832013313447341</v>
      </c>
      <c r="BM1342" s="35"/>
      <c r="BN1342" s="86"/>
      <c r="BO1342" s="35"/>
      <c r="BP1342" s="35"/>
      <c r="BQ1342" s="35"/>
      <c r="BR1342" s="35"/>
      <c r="BS1342" s="35"/>
      <c r="BT1342" s="35"/>
      <c r="BU1342" s="35"/>
      <c r="BV1342" s="35"/>
      <c r="BW1342" s="35"/>
      <c r="BX1342" s="35"/>
      <c r="BY1342" s="35"/>
      <c r="BZ1342" s="35"/>
      <c r="CA1342" s="35"/>
      <c r="CB1342" s="35"/>
      <c r="CC1342" s="35"/>
      <c r="CD1342" s="35"/>
      <c r="CE1342" s="35"/>
      <c r="CF1342" s="35"/>
      <c r="CG1342" s="35"/>
      <c r="CH1342" s="35"/>
    </row>
    <row r="1343" spans="1:86" ht="15.6" x14ac:dyDescent="0.3">
      <c r="A1343" s="35"/>
      <c r="B1343" s="86"/>
      <c r="C1343" s="35"/>
      <c r="D1343" s="35"/>
      <c r="E1343" s="35"/>
      <c r="F1343" s="35"/>
      <c r="G1343" s="35"/>
      <c r="H1343" s="35"/>
      <c r="I1343" s="35"/>
      <c r="J1343" s="35"/>
      <c r="K1343" s="35"/>
      <c r="L1343" s="35"/>
      <c r="M1343" s="35"/>
      <c r="N1343" s="35"/>
      <c r="O1343" s="35"/>
      <c r="P1343" s="35"/>
      <c r="Q1343" s="35"/>
      <c r="R1343" s="35"/>
      <c r="S1343" s="35"/>
      <c r="T1343" s="17">
        <f t="shared" si="2905"/>
        <v>47359</v>
      </c>
      <c r="U1343" s="216">
        <f t="shared" si="2898"/>
        <v>3</v>
      </c>
      <c r="V1343" s="216">
        <f t="shared" si="2905"/>
        <v>1338</v>
      </c>
      <c r="W1343" s="16">
        <f t="shared" si="2912"/>
        <v>3.6657534246575341</v>
      </c>
      <c r="X1343" s="16" t="e">
        <f>IF(Template!$F$7="Linear interpolation",LinInterp($I$5:$I$22,$G$5:$G$22,W1343),CubicSpline($I$5:$I$22,$G$5:$G$22,W1343))</f>
        <v>#VALUE!</v>
      </c>
      <c r="Y1343" s="221" t="e">
        <f t="shared" si="2899"/>
        <v>#VALUE!</v>
      </c>
      <c r="Z1343" s="221" t="e">
        <f>Y1343/PRODUCT($AA$6:AA1342)</f>
        <v>#VALUE!</v>
      </c>
      <c r="AA1343" s="16" t="e">
        <f t="shared" si="2906"/>
        <v>#VALUE!</v>
      </c>
      <c r="AB1343" s="10" t="e">
        <f t="shared" si="2907"/>
        <v>#VALUE!</v>
      </c>
      <c r="AC1343" s="90">
        <f t="shared" si="2900"/>
        <v>1343</v>
      </c>
      <c r="AD1343" s="17">
        <f t="shared" si="2908"/>
        <v>47336</v>
      </c>
      <c r="AE1343" s="16" t="e">
        <f t="shared" si="2901"/>
        <v>#VALUE!</v>
      </c>
      <c r="AF1343" s="10">
        <f ca="1">IFERROR(AVERAGE(INDIRECT("AE"&amp;AC1343-Template!$F$10+1):INDIRECT("AE"&amp;AC1343)),0)</f>
        <v>0</v>
      </c>
      <c r="AG1343" s="35"/>
      <c r="AH1343" s="86"/>
      <c r="AI1343" s="35"/>
      <c r="AJ1343" s="35"/>
      <c r="AK1343" s="35"/>
      <c r="AL1343" s="35"/>
      <c r="AM1343" s="35"/>
      <c r="AN1343" s="35"/>
      <c r="AO1343" s="35"/>
      <c r="AP1343" s="35"/>
      <c r="AQ1343" s="35"/>
      <c r="AR1343" s="35"/>
      <c r="AS1343" s="35"/>
      <c r="AT1343" s="35"/>
      <c r="AU1343" s="35"/>
      <c r="AV1343" s="35"/>
      <c r="AW1343" s="35"/>
      <c r="AX1343" s="35"/>
      <c r="AY1343" s="35"/>
      <c r="AZ1343" s="17">
        <f t="shared" ref="AZ1343" si="3028">AZ1342+1</f>
        <v>47359</v>
      </c>
      <c r="BA1343" s="216">
        <f t="shared" si="2924"/>
        <v>3</v>
      </c>
      <c r="BB1343" s="216">
        <f t="shared" ref="BB1343" si="3029">BB1342+1</f>
        <v>1338</v>
      </c>
      <c r="BC1343" s="16">
        <f t="shared" si="2926"/>
        <v>3.6657534246575341</v>
      </c>
      <c r="BD1343" s="16">
        <f>IF(Template!$F$7="Linear interpolation",LinInterp($AO$5:$AO$18,$AM$5:$AM$18,BC1343),CubicSpline($AO$5:$AO$18,$AM$5:$AM$18,BC1343))</f>
        <v>14.170592281993949</v>
      </c>
      <c r="BE1343" s="221">
        <f t="shared" si="3005"/>
        <v>1.6254727898569818</v>
      </c>
      <c r="BF1343" s="221">
        <f>BE1343/PRODUCT($BG$6:BG1342)</f>
        <v>1.000375192896156</v>
      </c>
      <c r="BG1343" s="16">
        <f t="shared" si="2927"/>
        <v>1.000375192896156</v>
      </c>
      <c r="BH1343" s="10">
        <f t="shared" si="2928"/>
        <v>13.694540709692227</v>
      </c>
      <c r="BI1343" s="90"/>
      <c r="BJ1343" s="17">
        <f t="shared" si="2911"/>
        <v>47336</v>
      </c>
      <c r="BK1343" s="16">
        <f t="shared" si="2904"/>
        <v>13.772284457038486</v>
      </c>
      <c r="BL1343" s="10">
        <f ca="1">IFERROR(AVERAGE(INDIRECT("BK"&amp;AC1343-Template!$F$10+1):INDIRECT("BK"&amp;AC1343)),0)</f>
        <v>13.828555511749226</v>
      </c>
      <c r="BM1343" s="35"/>
      <c r="BN1343" s="86"/>
      <c r="BO1343" s="35"/>
      <c r="BP1343" s="35"/>
      <c r="BQ1343" s="35"/>
      <c r="BR1343" s="35"/>
      <c r="BS1343" s="35"/>
      <c r="BT1343" s="35"/>
      <c r="BU1343" s="35"/>
      <c r="BV1343" s="35"/>
      <c r="BW1343" s="35"/>
      <c r="BX1343" s="35"/>
      <c r="BY1343" s="35"/>
      <c r="BZ1343" s="35"/>
      <c r="CA1343" s="35"/>
      <c r="CB1343" s="35"/>
      <c r="CC1343" s="35"/>
      <c r="CD1343" s="35"/>
      <c r="CE1343" s="35"/>
      <c r="CF1343" s="35"/>
      <c r="CG1343" s="35"/>
      <c r="CH1343" s="35"/>
    </row>
    <row r="1344" spans="1:86" ht="15.6" x14ac:dyDescent="0.3">
      <c r="A1344" s="35"/>
      <c r="B1344" s="86"/>
      <c r="C1344" s="35"/>
      <c r="D1344" s="35"/>
      <c r="E1344" s="35"/>
      <c r="F1344" s="35"/>
      <c r="G1344" s="35"/>
      <c r="H1344" s="35"/>
      <c r="I1344" s="35"/>
      <c r="J1344" s="35"/>
      <c r="K1344" s="35"/>
      <c r="L1344" s="35"/>
      <c r="M1344" s="35"/>
      <c r="N1344" s="35"/>
      <c r="O1344" s="35"/>
      <c r="P1344" s="35"/>
      <c r="Q1344" s="35"/>
      <c r="R1344" s="35"/>
      <c r="S1344" s="35"/>
      <c r="T1344" s="17">
        <f t="shared" si="2905"/>
        <v>47360</v>
      </c>
      <c r="U1344" s="216">
        <f t="shared" si="2898"/>
        <v>4</v>
      </c>
      <c r="V1344" s="216">
        <f t="shared" si="2905"/>
        <v>1339</v>
      </c>
      <c r="W1344" s="16">
        <f t="shared" si="2912"/>
        <v>3.6684931506849314</v>
      </c>
      <c r="X1344" s="16" t="e">
        <f>IF(Template!$F$7="Linear interpolation",LinInterp($I$5:$I$22,$G$5:$G$22,W1344),CubicSpline($I$5:$I$22,$G$5:$G$22,W1344))</f>
        <v>#VALUE!</v>
      </c>
      <c r="Y1344" s="221" t="e">
        <f t="shared" si="2899"/>
        <v>#VALUE!</v>
      </c>
      <c r="Z1344" s="221" t="e">
        <f>Y1344/PRODUCT($AA$6:AA1343)</f>
        <v>#VALUE!</v>
      </c>
      <c r="AA1344" s="16" t="e">
        <f t="shared" si="2906"/>
        <v>#VALUE!</v>
      </c>
      <c r="AB1344" s="10" t="e">
        <f t="shared" si="2907"/>
        <v>#VALUE!</v>
      </c>
      <c r="AC1344" s="90">
        <f t="shared" si="2900"/>
        <v>1344</v>
      </c>
      <c r="AD1344" s="17">
        <f t="shared" si="2908"/>
        <v>47337</v>
      </c>
      <c r="AE1344" s="16" t="e">
        <f t="shared" si="2901"/>
        <v>#VALUE!</v>
      </c>
      <c r="AF1344" s="10">
        <f ca="1">IFERROR(AVERAGE(INDIRECT("AE"&amp;AC1344-Template!$F$10+1):INDIRECT("AE"&amp;AC1344)),0)</f>
        <v>0</v>
      </c>
      <c r="AG1344" s="35"/>
      <c r="AH1344" s="86"/>
      <c r="AI1344" s="35"/>
      <c r="AJ1344" s="35"/>
      <c r="AK1344" s="35"/>
      <c r="AL1344" s="35"/>
      <c r="AM1344" s="35"/>
      <c r="AN1344" s="35"/>
      <c r="AO1344" s="35"/>
      <c r="AP1344" s="35"/>
      <c r="AQ1344" s="35"/>
      <c r="AR1344" s="35"/>
      <c r="AS1344" s="35"/>
      <c r="AT1344" s="35"/>
      <c r="AU1344" s="35"/>
      <c r="AV1344" s="35"/>
      <c r="AW1344" s="35"/>
      <c r="AX1344" s="35"/>
      <c r="AY1344" s="35"/>
      <c r="AZ1344" s="17">
        <f t="shared" ref="AZ1344" si="3030">AZ1343+1</f>
        <v>47360</v>
      </c>
      <c r="BA1344" s="216">
        <f t="shared" si="2924"/>
        <v>4</v>
      </c>
      <c r="BB1344" s="216">
        <f t="shared" ref="BB1344" si="3031">BB1343+1</f>
        <v>1339</v>
      </c>
      <c r="BC1344" s="16">
        <f t="shared" si="2926"/>
        <v>3.6684931506849314</v>
      </c>
      <c r="BD1344" s="16">
        <f>IF(Template!$F$7="Linear interpolation",LinInterp($AO$5:$AO$18,$AM$5:$AM$18,BC1344),CubicSpline($AO$5:$AO$18,$AM$5:$AM$18,BC1344))</f>
        <v>14.170963545592857</v>
      </c>
      <c r="BE1344" s="221">
        <f t="shared" si="3005"/>
        <v>1.6260824687701179</v>
      </c>
      <c r="BF1344" s="221">
        <f>BE1344/PRODUCT($BG$6:BG1343)</f>
        <v>1.0003750778954532</v>
      </c>
      <c r="BG1344" s="16">
        <f t="shared" si="2927"/>
        <v>1.0003750778954532</v>
      </c>
      <c r="BH1344" s="10">
        <f t="shared" si="2928"/>
        <v>13.690343184042275</v>
      </c>
      <c r="BI1344" s="90"/>
      <c r="BJ1344" s="17">
        <f t="shared" si="2911"/>
        <v>47337</v>
      </c>
      <c r="BK1344" s="16">
        <f t="shared" si="2904"/>
        <v>13.77902038467016</v>
      </c>
      <c r="BL1344" s="10">
        <f ca="1">IFERROR(AVERAGE(INDIRECT("BK"&amp;AC1344-Template!$F$10+1):INDIRECT("BK"&amp;AC1344)),0)</f>
        <v>13.825322240972167</v>
      </c>
      <c r="BM1344" s="35"/>
      <c r="BN1344" s="86"/>
      <c r="BO1344" s="35"/>
      <c r="BP1344" s="35"/>
      <c r="BQ1344" s="35"/>
      <c r="BR1344" s="35"/>
      <c r="BS1344" s="35"/>
      <c r="BT1344" s="35"/>
      <c r="BU1344" s="35"/>
      <c r="BV1344" s="35"/>
      <c r="BW1344" s="35"/>
      <c r="BX1344" s="35"/>
      <c r="BY1344" s="35"/>
      <c r="BZ1344" s="35"/>
      <c r="CA1344" s="35"/>
      <c r="CB1344" s="35"/>
      <c r="CC1344" s="35"/>
      <c r="CD1344" s="35"/>
      <c r="CE1344" s="35"/>
      <c r="CF1344" s="35"/>
      <c r="CG1344" s="35"/>
      <c r="CH1344" s="35"/>
    </row>
    <row r="1345" spans="1:86" ht="15.6" x14ac:dyDescent="0.3">
      <c r="A1345" s="35"/>
      <c r="B1345" s="86"/>
      <c r="C1345" s="35"/>
      <c r="D1345" s="35"/>
      <c r="E1345" s="35"/>
      <c r="F1345" s="35"/>
      <c r="G1345" s="35"/>
      <c r="H1345" s="35"/>
      <c r="I1345" s="35"/>
      <c r="J1345" s="35"/>
      <c r="K1345" s="35"/>
      <c r="L1345" s="35"/>
      <c r="M1345" s="35"/>
      <c r="N1345" s="35"/>
      <c r="O1345" s="35"/>
      <c r="P1345" s="35"/>
      <c r="Q1345" s="35"/>
      <c r="R1345" s="35"/>
      <c r="S1345" s="35"/>
      <c r="T1345" s="17">
        <f t="shared" si="2905"/>
        <v>47361</v>
      </c>
      <c r="U1345" s="216">
        <f t="shared" si="2898"/>
        <v>5</v>
      </c>
      <c r="V1345" s="216">
        <f t="shared" si="2905"/>
        <v>1340</v>
      </c>
      <c r="W1345" s="16">
        <f t="shared" si="2912"/>
        <v>3.6712328767123288</v>
      </c>
      <c r="X1345" s="16" t="e">
        <f>IF(Template!$F$7="Linear interpolation",LinInterp($I$5:$I$22,$G$5:$G$22,W1345),CubicSpline($I$5:$I$22,$G$5:$G$22,W1345))</f>
        <v>#VALUE!</v>
      </c>
      <c r="Y1345" s="221" t="e">
        <f t="shared" si="2899"/>
        <v>#VALUE!</v>
      </c>
      <c r="Z1345" s="221" t="e">
        <f>Y1345/PRODUCT($AA$6:AA1344)</f>
        <v>#VALUE!</v>
      </c>
      <c r="AA1345" s="16" t="e">
        <f t="shared" si="2906"/>
        <v>#VALUE!</v>
      </c>
      <c r="AB1345" s="10" t="e">
        <f t="shared" si="2907"/>
        <v>#VALUE!</v>
      </c>
      <c r="AC1345" s="90">
        <f t="shared" si="2900"/>
        <v>1345</v>
      </c>
      <c r="AD1345" s="17">
        <f t="shared" si="2908"/>
        <v>47338</v>
      </c>
      <c r="AE1345" s="16" t="e">
        <f t="shared" si="2901"/>
        <v>#VALUE!</v>
      </c>
      <c r="AF1345" s="10">
        <f ca="1">IFERROR(AVERAGE(INDIRECT("AE"&amp;AC1345-Template!$F$10+1):INDIRECT("AE"&amp;AC1345)),0)</f>
        <v>0</v>
      </c>
      <c r="AG1345" s="35"/>
      <c r="AH1345" s="86"/>
      <c r="AI1345" s="35"/>
      <c r="AJ1345" s="35"/>
      <c r="AK1345" s="35"/>
      <c r="AL1345" s="35"/>
      <c r="AM1345" s="35"/>
      <c r="AN1345" s="35"/>
      <c r="AO1345" s="35"/>
      <c r="AP1345" s="35"/>
      <c r="AQ1345" s="35"/>
      <c r="AR1345" s="35"/>
      <c r="AS1345" s="35"/>
      <c r="AT1345" s="35"/>
      <c r="AU1345" s="35"/>
      <c r="AV1345" s="35"/>
      <c r="AW1345" s="35"/>
      <c r="AX1345" s="35"/>
      <c r="AY1345" s="35"/>
      <c r="AZ1345" s="17">
        <f t="shared" ref="AZ1345" si="3032">AZ1344+1</f>
        <v>47361</v>
      </c>
      <c r="BA1345" s="216">
        <f t="shared" si="2924"/>
        <v>5</v>
      </c>
      <c r="BB1345" s="216">
        <f t="shared" ref="BB1345" si="3033">BB1344+1</f>
        <v>1340</v>
      </c>
      <c r="BC1345" s="16">
        <f t="shared" si="2926"/>
        <v>3.6712328767123288</v>
      </c>
      <c r="BD1345" s="16">
        <f>IF(Template!$F$7="Linear interpolation",LinInterp($AO$5:$AO$18,$AM$5:$AM$18,BC1345),CubicSpline($AO$5:$AO$18,$AM$5:$AM$18,BC1345))</f>
        <v>14.171330654313536</v>
      </c>
      <c r="BE1345" s="221">
        <f t="shared" si="3005"/>
        <v>1.6266921879525191</v>
      </c>
      <c r="BF1345" s="221">
        <f>BE1345/PRODUCT($BG$6:BG1344)</f>
        <v>1.0003749620293627</v>
      </c>
      <c r="BG1345" s="16">
        <f t="shared" si="2927"/>
        <v>1.0003749620293627</v>
      </c>
      <c r="BH1345" s="10">
        <f t="shared" si="2928"/>
        <v>13.686114071739031</v>
      </c>
      <c r="BI1345" s="90"/>
      <c r="BJ1345" s="17">
        <f t="shared" si="2911"/>
        <v>47338</v>
      </c>
      <c r="BK1345" s="16">
        <f t="shared" si="2904"/>
        <v>13.775502077296498</v>
      </c>
      <c r="BL1345" s="10">
        <f ca="1">IFERROR(AVERAGE(INDIRECT("BK"&amp;AC1345-Template!$F$10+1):INDIRECT("BK"&amp;AC1345)),0)</f>
        <v>13.822492224120634</v>
      </c>
      <c r="BM1345" s="35"/>
      <c r="BN1345" s="86"/>
      <c r="BO1345" s="35"/>
      <c r="BP1345" s="35"/>
      <c r="BQ1345" s="35"/>
      <c r="BR1345" s="35"/>
      <c r="BS1345" s="35"/>
      <c r="BT1345" s="35"/>
      <c r="BU1345" s="35"/>
      <c r="BV1345" s="35"/>
      <c r="BW1345" s="35"/>
      <c r="BX1345" s="35"/>
      <c r="BY1345" s="35"/>
      <c r="BZ1345" s="35"/>
      <c r="CA1345" s="35"/>
      <c r="CB1345" s="35"/>
      <c r="CC1345" s="35"/>
      <c r="CD1345" s="35"/>
      <c r="CE1345" s="35"/>
      <c r="CF1345" s="35"/>
      <c r="CG1345" s="35"/>
      <c r="CH1345" s="35"/>
    </row>
    <row r="1346" spans="1:86" ht="15.6" x14ac:dyDescent="0.3">
      <c r="A1346" s="35"/>
      <c r="B1346" s="86"/>
      <c r="C1346" s="35"/>
      <c r="D1346" s="35"/>
      <c r="E1346" s="35"/>
      <c r="F1346" s="35"/>
      <c r="G1346" s="35"/>
      <c r="H1346" s="35"/>
      <c r="I1346" s="35"/>
      <c r="J1346" s="35"/>
      <c r="K1346" s="35"/>
      <c r="L1346" s="35"/>
      <c r="M1346" s="35"/>
      <c r="N1346" s="35"/>
      <c r="O1346" s="35"/>
      <c r="P1346" s="35"/>
      <c r="Q1346" s="35"/>
      <c r="R1346" s="35"/>
      <c r="S1346" s="35"/>
      <c r="T1346" s="17">
        <f t="shared" si="2905"/>
        <v>47362</v>
      </c>
      <c r="U1346" s="216">
        <f t="shared" si="2898"/>
        <v>6</v>
      </c>
      <c r="V1346" s="216">
        <f t="shared" si="2905"/>
        <v>1341</v>
      </c>
      <c r="W1346" s="16">
        <f t="shared" si="2912"/>
        <v>3.6739726027397261</v>
      </c>
      <c r="X1346" s="16" t="e">
        <f>IF(Template!$F$7="Linear interpolation",LinInterp($I$5:$I$22,$G$5:$G$22,W1346),CubicSpline($I$5:$I$22,$G$5:$G$22,W1346))</f>
        <v>#VALUE!</v>
      </c>
      <c r="Y1346" s="221" t="e">
        <f t="shared" si="2899"/>
        <v>#VALUE!</v>
      </c>
      <c r="Z1346" s="221" t="e">
        <f>Y1346/PRODUCT($AA$6:AA1345)</f>
        <v>#VALUE!</v>
      </c>
      <c r="AA1346" s="16" t="e">
        <f t="shared" si="2906"/>
        <v>#VALUE!</v>
      </c>
      <c r="AB1346" s="10" t="e">
        <f t="shared" si="2907"/>
        <v>#VALUE!</v>
      </c>
      <c r="AC1346" s="90">
        <f t="shared" si="2900"/>
        <v>1346</v>
      </c>
      <c r="AD1346" s="17">
        <f t="shared" si="2908"/>
        <v>47339</v>
      </c>
      <c r="AE1346" s="16" t="e">
        <f t="shared" si="2901"/>
        <v>#VALUE!</v>
      </c>
      <c r="AF1346" s="10">
        <f ca="1">IFERROR(AVERAGE(INDIRECT("AE"&amp;AC1346-Template!$F$10+1):INDIRECT("AE"&amp;AC1346)),0)</f>
        <v>0</v>
      </c>
      <c r="AG1346" s="35"/>
      <c r="AH1346" s="86"/>
      <c r="AI1346" s="35"/>
      <c r="AJ1346" s="35"/>
      <c r="AK1346" s="35"/>
      <c r="AL1346" s="35"/>
      <c r="AM1346" s="35"/>
      <c r="AN1346" s="35"/>
      <c r="AO1346" s="35"/>
      <c r="AP1346" s="35"/>
      <c r="AQ1346" s="35"/>
      <c r="AR1346" s="35"/>
      <c r="AS1346" s="35"/>
      <c r="AT1346" s="35"/>
      <c r="AU1346" s="35"/>
      <c r="AV1346" s="35"/>
      <c r="AW1346" s="35"/>
      <c r="AX1346" s="35"/>
      <c r="AY1346" s="35"/>
      <c r="AZ1346" s="17">
        <f t="shared" ref="AZ1346" si="3034">AZ1345+1</f>
        <v>47362</v>
      </c>
      <c r="BA1346" s="216">
        <f t="shared" si="2924"/>
        <v>6</v>
      </c>
      <c r="BB1346" s="216">
        <f t="shared" ref="BB1346" si="3035">BB1345+1</f>
        <v>1341</v>
      </c>
      <c r="BC1346" s="16">
        <f t="shared" si="2926"/>
        <v>3.6739726027397261</v>
      </c>
      <c r="BD1346" s="16">
        <f>IF(Template!$F$7="Linear interpolation",LinInterp($AO$5:$AO$18,$AM$5:$AM$18,BC1346),CubicSpline($AO$5:$AO$18,$AM$5:$AM$18,BC1346))</f>
        <v>14.171693590477878</v>
      </c>
      <c r="BE1346" s="221">
        <f t="shared" si="3005"/>
        <v>1.6273019458675142</v>
      </c>
      <c r="BF1346" s="221">
        <f>BE1346/PRODUCT($BG$6:BG1345)</f>
        <v>1.0003748452961851</v>
      </c>
      <c r="BG1346" s="16">
        <f t="shared" si="2927"/>
        <v>1.0003749620293627</v>
      </c>
      <c r="BH1346" s="10">
        <f t="shared" si="2928"/>
        <v>13.686114071739031</v>
      </c>
      <c r="BI1346" s="90"/>
      <c r="BJ1346" s="17">
        <f t="shared" si="2911"/>
        <v>47339</v>
      </c>
      <c r="BK1346" s="16">
        <f t="shared" si="2904"/>
        <v>13.77195354680838</v>
      </c>
      <c r="BL1346" s="10">
        <f ca="1">IFERROR(AVERAGE(INDIRECT("BK"&amp;AC1346-Template!$F$10+1):INDIRECT("BK"&amp;AC1346)),0)</f>
        <v>13.819373557941597</v>
      </c>
      <c r="BM1346" s="35"/>
      <c r="BN1346" s="86"/>
      <c r="BO1346" s="35"/>
      <c r="BP1346" s="35"/>
      <c r="BQ1346" s="35"/>
      <c r="BR1346" s="35"/>
      <c r="BS1346" s="35"/>
      <c r="BT1346" s="35"/>
      <c r="BU1346" s="35"/>
      <c r="BV1346" s="35"/>
      <c r="BW1346" s="35"/>
      <c r="BX1346" s="35"/>
      <c r="BY1346" s="35"/>
      <c r="BZ1346" s="35"/>
      <c r="CA1346" s="35"/>
      <c r="CB1346" s="35"/>
      <c r="CC1346" s="35"/>
      <c r="CD1346" s="35"/>
      <c r="CE1346" s="35"/>
      <c r="CF1346" s="35"/>
      <c r="CG1346" s="35"/>
      <c r="CH1346" s="35"/>
    </row>
    <row r="1347" spans="1:86" ht="15.6" x14ac:dyDescent="0.3">
      <c r="A1347" s="35"/>
      <c r="B1347" s="86"/>
      <c r="C1347" s="35"/>
      <c r="D1347" s="35"/>
      <c r="E1347" s="35"/>
      <c r="F1347" s="35"/>
      <c r="G1347" s="35"/>
      <c r="H1347" s="35"/>
      <c r="I1347" s="35"/>
      <c r="J1347" s="35"/>
      <c r="K1347" s="35"/>
      <c r="L1347" s="35"/>
      <c r="M1347" s="35"/>
      <c r="N1347" s="35"/>
      <c r="O1347" s="35"/>
      <c r="P1347" s="35"/>
      <c r="Q1347" s="35"/>
      <c r="R1347" s="35"/>
      <c r="S1347" s="35"/>
      <c r="T1347" s="17">
        <f t="shared" si="2905"/>
        <v>47363</v>
      </c>
      <c r="U1347" s="216">
        <f t="shared" si="2898"/>
        <v>7</v>
      </c>
      <c r="V1347" s="216">
        <f t="shared" si="2905"/>
        <v>1342</v>
      </c>
      <c r="W1347" s="16">
        <f t="shared" si="2912"/>
        <v>3.6767123287671235</v>
      </c>
      <c r="X1347" s="16" t="e">
        <f>IF(Template!$F$7="Linear interpolation",LinInterp($I$5:$I$22,$G$5:$G$22,W1347),CubicSpline($I$5:$I$22,$G$5:$G$22,W1347))</f>
        <v>#VALUE!</v>
      </c>
      <c r="Y1347" s="221" t="e">
        <f t="shared" si="2899"/>
        <v>#VALUE!</v>
      </c>
      <c r="Z1347" s="221" t="e">
        <f>Y1347/PRODUCT($AA$6:AA1346)</f>
        <v>#VALUE!</v>
      </c>
      <c r="AA1347" s="16" t="e">
        <f t="shared" si="2906"/>
        <v>#VALUE!</v>
      </c>
      <c r="AB1347" s="10" t="e">
        <f t="shared" si="2907"/>
        <v>#VALUE!</v>
      </c>
      <c r="AC1347" s="90">
        <f t="shared" si="2900"/>
        <v>1347</v>
      </c>
      <c r="AD1347" s="17">
        <f t="shared" si="2908"/>
        <v>47340</v>
      </c>
      <c r="AE1347" s="16" t="e">
        <f t="shared" si="2901"/>
        <v>#VALUE!</v>
      </c>
      <c r="AF1347" s="10">
        <f ca="1">IFERROR(AVERAGE(INDIRECT("AE"&amp;AC1347-Template!$F$10+1):INDIRECT("AE"&amp;AC1347)),0)</f>
        <v>0</v>
      </c>
      <c r="AG1347" s="35"/>
      <c r="AH1347" s="86"/>
      <c r="AI1347" s="35"/>
      <c r="AJ1347" s="35"/>
      <c r="AK1347" s="35"/>
      <c r="AL1347" s="35"/>
      <c r="AM1347" s="35"/>
      <c r="AN1347" s="35"/>
      <c r="AO1347" s="35"/>
      <c r="AP1347" s="35"/>
      <c r="AQ1347" s="35"/>
      <c r="AR1347" s="35"/>
      <c r="AS1347" s="35"/>
      <c r="AT1347" s="35"/>
      <c r="AU1347" s="35"/>
      <c r="AV1347" s="35"/>
      <c r="AW1347" s="35"/>
      <c r="AX1347" s="35"/>
      <c r="AY1347" s="35"/>
      <c r="AZ1347" s="17">
        <f t="shared" ref="AZ1347" si="3036">AZ1346+1</f>
        <v>47363</v>
      </c>
      <c r="BA1347" s="216">
        <f t="shared" si="2924"/>
        <v>7</v>
      </c>
      <c r="BB1347" s="216">
        <f t="shared" ref="BB1347" si="3037">BB1346+1</f>
        <v>1342</v>
      </c>
      <c r="BC1347" s="16">
        <f t="shared" si="2926"/>
        <v>3.6767123287671235</v>
      </c>
      <c r="BD1347" s="16">
        <f>IF(Template!$F$7="Linear interpolation",LinInterp($AO$5:$AO$18,$AM$5:$AM$18,BC1347),CubicSpline($AO$5:$AO$18,$AM$5:$AM$18,BC1347))</f>
        <v>14.172052336407774</v>
      </c>
      <c r="BE1347" s="221">
        <f t="shared" si="3005"/>
        <v>1.6279117409734862</v>
      </c>
      <c r="BF1347" s="221">
        <f>BE1347/PRODUCT($BG$6:BG1346)</f>
        <v>1.0003746109610681</v>
      </c>
      <c r="BG1347" s="16">
        <f t="shared" si="2927"/>
        <v>1.0003749620293627</v>
      </c>
      <c r="BH1347" s="10">
        <f t="shared" si="2928"/>
        <v>13.686114071739031</v>
      </c>
      <c r="BI1347" s="90"/>
      <c r="BJ1347" s="17">
        <f t="shared" si="2911"/>
        <v>47340</v>
      </c>
      <c r="BK1347" s="16">
        <f t="shared" si="2904"/>
        <v>13.768374731391809</v>
      </c>
      <c r="BL1347" s="10">
        <f ca="1">IFERROR(AVERAGE(INDIRECT("BK"&amp;AC1347-Template!$F$10+1):INDIRECT("BK"&amp;AC1347)),0)</f>
        <v>13.816225503464242</v>
      </c>
      <c r="BM1347" s="35"/>
      <c r="BN1347" s="86"/>
      <c r="BO1347" s="35"/>
      <c r="BP1347" s="35"/>
      <c r="BQ1347" s="35"/>
      <c r="BR1347" s="35"/>
      <c r="BS1347" s="35"/>
      <c r="BT1347" s="35"/>
      <c r="BU1347" s="35"/>
      <c r="BV1347" s="35"/>
      <c r="BW1347" s="35"/>
      <c r="BX1347" s="35"/>
      <c r="BY1347" s="35"/>
      <c r="BZ1347" s="35"/>
      <c r="CA1347" s="35"/>
      <c r="CB1347" s="35"/>
      <c r="CC1347" s="35"/>
      <c r="CD1347" s="35"/>
      <c r="CE1347" s="35"/>
      <c r="CF1347" s="35"/>
      <c r="CG1347" s="35"/>
      <c r="CH1347" s="35"/>
    </row>
    <row r="1348" spans="1:86" ht="15.6" x14ac:dyDescent="0.3">
      <c r="A1348" s="35"/>
      <c r="B1348" s="86"/>
      <c r="C1348" s="35"/>
      <c r="D1348" s="35"/>
      <c r="E1348" s="35"/>
      <c r="F1348" s="35"/>
      <c r="G1348" s="35"/>
      <c r="H1348" s="35"/>
      <c r="I1348" s="35"/>
      <c r="J1348" s="35"/>
      <c r="K1348" s="35"/>
      <c r="L1348" s="35"/>
      <c r="M1348" s="35"/>
      <c r="N1348" s="35"/>
      <c r="O1348" s="35"/>
      <c r="P1348" s="35"/>
      <c r="Q1348" s="35"/>
      <c r="R1348" s="35"/>
      <c r="S1348" s="35"/>
      <c r="T1348" s="17">
        <f t="shared" si="2905"/>
        <v>47364</v>
      </c>
      <c r="U1348" s="216">
        <f t="shared" si="2898"/>
        <v>1</v>
      </c>
      <c r="V1348" s="216">
        <f t="shared" si="2905"/>
        <v>1343</v>
      </c>
      <c r="W1348" s="16">
        <f t="shared" si="2912"/>
        <v>3.6794520547945204</v>
      </c>
      <c r="X1348" s="16" t="e">
        <f>IF(Template!$F$7="Linear interpolation",LinInterp($I$5:$I$22,$G$5:$G$22,W1348),CubicSpline($I$5:$I$22,$G$5:$G$22,W1348))</f>
        <v>#VALUE!</v>
      </c>
      <c r="Y1348" s="221" t="e">
        <f t="shared" si="2899"/>
        <v>#VALUE!</v>
      </c>
      <c r="Z1348" s="221" t="e">
        <f>Y1348/PRODUCT($AA$6:AA1347)</f>
        <v>#VALUE!</v>
      </c>
      <c r="AA1348" s="16" t="e">
        <f t="shared" si="2906"/>
        <v>#VALUE!</v>
      </c>
      <c r="AB1348" s="10" t="e">
        <f t="shared" si="2907"/>
        <v>#VALUE!</v>
      </c>
      <c r="AC1348" s="90">
        <f t="shared" si="2900"/>
        <v>1348</v>
      </c>
      <c r="AD1348" s="17">
        <f t="shared" si="2908"/>
        <v>47341</v>
      </c>
      <c r="AE1348" s="16" t="e">
        <f t="shared" si="2901"/>
        <v>#VALUE!</v>
      </c>
      <c r="AF1348" s="10">
        <f ca="1">IFERROR(AVERAGE(INDIRECT("AE"&amp;AC1348-Template!$F$10+1):INDIRECT("AE"&amp;AC1348)),0)</f>
        <v>0</v>
      </c>
      <c r="AG1348" s="35"/>
      <c r="AH1348" s="86"/>
      <c r="AI1348" s="35"/>
      <c r="AJ1348" s="35"/>
      <c r="AK1348" s="35"/>
      <c r="AL1348" s="35"/>
      <c r="AM1348" s="35"/>
      <c r="AN1348" s="35"/>
      <c r="AO1348" s="35"/>
      <c r="AP1348" s="35"/>
      <c r="AQ1348" s="35"/>
      <c r="AR1348" s="35"/>
      <c r="AS1348" s="35"/>
      <c r="AT1348" s="35"/>
      <c r="AU1348" s="35"/>
      <c r="AV1348" s="35"/>
      <c r="AW1348" s="35"/>
      <c r="AX1348" s="35"/>
      <c r="AY1348" s="35"/>
      <c r="AZ1348" s="17">
        <f t="shared" ref="AZ1348" si="3038">AZ1347+1</f>
        <v>47364</v>
      </c>
      <c r="BA1348" s="216">
        <f t="shared" si="2924"/>
        <v>1</v>
      </c>
      <c r="BB1348" s="216">
        <f t="shared" ref="BB1348" si="3039">BB1347+1</f>
        <v>1343</v>
      </c>
      <c r="BC1348" s="16">
        <f t="shared" si="2926"/>
        <v>3.6794520547945204</v>
      </c>
      <c r="BD1348" s="16">
        <f>IF(Template!$F$7="Linear interpolation",LinInterp($AO$5:$AO$18,$AM$5:$AM$18,BC1348),CubicSpline($AO$5:$AO$18,$AM$5:$AM$18,BC1348))</f>
        <v>14.172406874425112</v>
      </c>
      <c r="BE1348" s="221">
        <f t="shared" si="3005"/>
        <v>1.6285215717238699</v>
      </c>
      <c r="BF1348" s="221">
        <f>BE1348/PRODUCT($BG$6:BG1347)</f>
        <v>1.0003742581535915</v>
      </c>
      <c r="BG1348" s="16">
        <f t="shared" si="2927"/>
        <v>1.0003742581535915</v>
      </c>
      <c r="BH1348" s="10">
        <f t="shared" si="2928"/>
        <v>13.660422606089352</v>
      </c>
      <c r="BI1348" s="90"/>
      <c r="BJ1348" s="17">
        <f t="shared" si="2911"/>
        <v>47341</v>
      </c>
      <c r="BK1348" s="16">
        <f t="shared" si="2904"/>
        <v>13.768374731391809</v>
      </c>
      <c r="BL1348" s="10">
        <f ca="1">IFERROR(AVERAGE(INDIRECT("BK"&amp;AC1348-Template!$F$10+1):INDIRECT("BK"&amp;AC1348)),0)</f>
        <v>13.81316830428554</v>
      </c>
      <c r="BM1348" s="35"/>
      <c r="BN1348" s="86"/>
      <c r="BO1348" s="35"/>
      <c r="BP1348" s="35"/>
      <c r="BQ1348" s="35"/>
      <c r="BR1348" s="35"/>
      <c r="BS1348" s="35"/>
      <c r="BT1348" s="35"/>
      <c r="BU1348" s="35"/>
      <c r="BV1348" s="35"/>
      <c r="BW1348" s="35"/>
      <c r="BX1348" s="35"/>
      <c r="BY1348" s="35"/>
      <c r="BZ1348" s="35"/>
      <c r="CA1348" s="35"/>
      <c r="CB1348" s="35"/>
      <c r="CC1348" s="35"/>
      <c r="CD1348" s="35"/>
      <c r="CE1348" s="35"/>
      <c r="CF1348" s="35"/>
      <c r="CG1348" s="35"/>
      <c r="CH1348" s="35"/>
    </row>
    <row r="1349" spans="1:86" ht="15.6" x14ac:dyDescent="0.3">
      <c r="A1349" s="35"/>
      <c r="B1349" s="86"/>
      <c r="C1349" s="35"/>
      <c r="D1349" s="35"/>
      <c r="E1349" s="35"/>
      <c r="F1349" s="35"/>
      <c r="G1349" s="35"/>
      <c r="H1349" s="35"/>
      <c r="I1349" s="35"/>
      <c r="J1349" s="35"/>
      <c r="K1349" s="35"/>
      <c r="L1349" s="35"/>
      <c r="M1349" s="35"/>
      <c r="N1349" s="35"/>
      <c r="O1349" s="35"/>
      <c r="P1349" s="35"/>
      <c r="Q1349" s="35"/>
      <c r="R1349" s="35"/>
      <c r="S1349" s="35"/>
      <c r="T1349" s="17">
        <f t="shared" si="2905"/>
        <v>47365</v>
      </c>
      <c r="U1349" s="216">
        <f t="shared" si="2898"/>
        <v>2</v>
      </c>
      <c r="V1349" s="216">
        <f t="shared" si="2905"/>
        <v>1344</v>
      </c>
      <c r="W1349" s="16">
        <f t="shared" si="2912"/>
        <v>3.6821917808219178</v>
      </c>
      <c r="X1349" s="16" t="e">
        <f>IF(Template!$F$7="Linear interpolation",LinInterp($I$5:$I$22,$G$5:$G$22,W1349),CubicSpline($I$5:$I$22,$G$5:$G$22,W1349))</f>
        <v>#VALUE!</v>
      </c>
      <c r="Y1349" s="221" t="e">
        <f t="shared" si="2899"/>
        <v>#VALUE!</v>
      </c>
      <c r="Z1349" s="221" t="e">
        <f>Y1349/PRODUCT($AA$6:AA1348)</f>
        <v>#VALUE!</v>
      </c>
      <c r="AA1349" s="16" t="e">
        <f t="shared" si="2906"/>
        <v>#VALUE!</v>
      </c>
      <c r="AB1349" s="10" t="e">
        <f t="shared" si="2907"/>
        <v>#VALUE!</v>
      </c>
      <c r="AC1349" s="90">
        <f t="shared" si="2900"/>
        <v>1349</v>
      </c>
      <c r="AD1349" s="17">
        <f t="shared" si="2908"/>
        <v>47342</v>
      </c>
      <c r="AE1349" s="16" t="e">
        <f t="shared" si="2901"/>
        <v>#VALUE!</v>
      </c>
      <c r="AF1349" s="10">
        <f ca="1">IFERROR(AVERAGE(INDIRECT("AE"&amp;AC1349-Template!$F$10+1):INDIRECT("AE"&amp;AC1349)),0)</f>
        <v>0</v>
      </c>
      <c r="AG1349" s="35"/>
      <c r="AH1349" s="86"/>
      <c r="AI1349" s="35"/>
      <c r="AJ1349" s="35"/>
      <c r="AK1349" s="35"/>
      <c r="AL1349" s="35"/>
      <c r="AM1349" s="35"/>
      <c r="AN1349" s="35"/>
      <c r="AO1349" s="35"/>
      <c r="AP1349" s="35"/>
      <c r="AQ1349" s="35"/>
      <c r="AR1349" s="35"/>
      <c r="AS1349" s="35"/>
      <c r="AT1349" s="35"/>
      <c r="AU1349" s="35"/>
      <c r="AV1349" s="35"/>
      <c r="AW1349" s="35"/>
      <c r="AX1349" s="35"/>
      <c r="AY1349" s="35"/>
      <c r="AZ1349" s="17">
        <f t="shared" ref="AZ1349" si="3040">AZ1348+1</f>
        <v>47365</v>
      </c>
      <c r="BA1349" s="216">
        <f t="shared" si="2924"/>
        <v>2</v>
      </c>
      <c r="BB1349" s="216">
        <f t="shared" ref="BB1349" si="3041">BB1348+1</f>
        <v>1344</v>
      </c>
      <c r="BC1349" s="16">
        <f t="shared" si="2926"/>
        <v>3.6821917808219178</v>
      </c>
      <c r="BD1349" s="16">
        <f>IF(Template!$F$7="Linear interpolation",LinInterp($AO$5:$AO$18,$AM$5:$AM$18,BC1349),CubicSpline($AO$5:$AO$18,$AM$5:$AM$18,BC1349))</f>
        <v>14.172757186851786</v>
      </c>
      <c r="BE1349" s="221">
        <f t="shared" si="3005"/>
        <v>1.629131436567143</v>
      </c>
      <c r="BF1349" s="221">
        <f>BE1349/PRODUCT($BG$6:BG1348)</f>
        <v>1.0003744898771145</v>
      </c>
      <c r="BG1349" s="16">
        <f t="shared" si="2927"/>
        <v>1.0003744898771145</v>
      </c>
      <c r="BH1349" s="10">
        <f t="shared" si="2928"/>
        <v>13.668880514680183</v>
      </c>
      <c r="BI1349" s="90"/>
      <c r="BJ1349" s="17">
        <f t="shared" si="2911"/>
        <v>47342</v>
      </c>
      <c r="BK1349" s="16">
        <f t="shared" si="2904"/>
        <v>13.768374731391809</v>
      </c>
      <c r="BL1349" s="10">
        <f ca="1">IFERROR(AVERAGE(INDIRECT("BK"&amp;AC1349-Template!$F$10+1):INDIRECT("BK"&amp;AC1349)),0)</f>
        <v>13.810202912211393</v>
      </c>
      <c r="BM1349" s="35"/>
      <c r="BN1349" s="86"/>
      <c r="BO1349" s="35"/>
      <c r="BP1349" s="35"/>
      <c r="BQ1349" s="35"/>
      <c r="BR1349" s="35"/>
      <c r="BS1349" s="35"/>
      <c r="BT1349" s="35"/>
      <c r="BU1349" s="35"/>
      <c r="BV1349" s="35"/>
      <c r="BW1349" s="35"/>
      <c r="BX1349" s="35"/>
      <c r="BY1349" s="35"/>
      <c r="BZ1349" s="35"/>
      <c r="CA1349" s="35"/>
      <c r="CB1349" s="35"/>
      <c r="CC1349" s="35"/>
      <c r="CD1349" s="35"/>
      <c r="CE1349" s="35"/>
      <c r="CF1349" s="35"/>
      <c r="CG1349" s="35"/>
      <c r="CH1349" s="35"/>
    </row>
    <row r="1350" spans="1:86" ht="15.6" x14ac:dyDescent="0.3">
      <c r="A1350" s="35"/>
      <c r="B1350" s="86"/>
      <c r="C1350" s="35"/>
      <c r="D1350" s="35"/>
      <c r="E1350" s="35"/>
      <c r="F1350" s="35"/>
      <c r="G1350" s="35"/>
      <c r="H1350" s="35"/>
      <c r="I1350" s="35"/>
      <c r="J1350" s="35"/>
      <c r="K1350" s="35"/>
      <c r="L1350" s="35"/>
      <c r="M1350" s="35"/>
      <c r="N1350" s="35"/>
      <c r="O1350" s="35"/>
      <c r="P1350" s="35"/>
      <c r="Q1350" s="35"/>
      <c r="R1350" s="35"/>
      <c r="S1350" s="35"/>
      <c r="T1350" s="17">
        <f t="shared" si="2905"/>
        <v>47366</v>
      </c>
      <c r="U1350" s="216">
        <f t="shared" ref="U1350:U1413" si="3042">WEEKDAY(T1350,2)</f>
        <v>3</v>
      </c>
      <c r="V1350" s="216">
        <f t="shared" si="2905"/>
        <v>1345</v>
      </c>
      <c r="W1350" s="16">
        <f t="shared" si="2912"/>
        <v>3.6849315068493151</v>
      </c>
      <c r="X1350" s="16" t="e">
        <f>IF(Template!$F$7="Linear interpolation",LinInterp($I$5:$I$22,$G$5:$G$22,W1350),CubicSpline($I$5:$I$22,$G$5:$G$22,W1350))</f>
        <v>#VALUE!</v>
      </c>
      <c r="Y1350" s="221" t="e">
        <f t="shared" ref="Y1350:Y1413" si="3043">(1+(X1350/100))^W1350</f>
        <v>#VALUE!</v>
      </c>
      <c r="Z1350" s="221" t="e">
        <f>Y1350/PRODUCT($AA$6:AA1349)</f>
        <v>#VALUE!</v>
      </c>
      <c r="AA1350" s="16" t="e">
        <f t="shared" si="2906"/>
        <v>#VALUE!</v>
      </c>
      <c r="AB1350" s="10" t="e">
        <f t="shared" si="2907"/>
        <v>#VALUE!</v>
      </c>
      <c r="AC1350" s="90">
        <f t="shared" ref="AC1350:AC1413" si="3044">ROW(AD1350)</f>
        <v>1350</v>
      </c>
      <c r="AD1350" s="17">
        <f t="shared" si="2908"/>
        <v>47343</v>
      </c>
      <c r="AE1350" s="16" t="e">
        <f t="shared" ref="AE1350:AE1413" si="3045">IF(R1350&lt;&gt;0,R1350,VLOOKUP(AD1350,$T:$AB,9,FALSE))</f>
        <v>#VALUE!</v>
      </c>
      <c r="AF1350" s="10">
        <f ca="1">IFERROR(AVERAGE(INDIRECT("AE"&amp;AC1350-Template!$F$10+1):INDIRECT("AE"&amp;AC1350)),0)</f>
        <v>0</v>
      </c>
      <c r="AG1350" s="35"/>
      <c r="AH1350" s="86"/>
      <c r="AI1350" s="35"/>
      <c r="AJ1350" s="35"/>
      <c r="AK1350" s="35"/>
      <c r="AL1350" s="35"/>
      <c r="AM1350" s="35"/>
      <c r="AN1350" s="35"/>
      <c r="AO1350" s="35"/>
      <c r="AP1350" s="35"/>
      <c r="AQ1350" s="35"/>
      <c r="AR1350" s="35"/>
      <c r="AS1350" s="35"/>
      <c r="AT1350" s="35"/>
      <c r="AU1350" s="35"/>
      <c r="AV1350" s="35"/>
      <c r="AW1350" s="35"/>
      <c r="AX1350" s="35"/>
      <c r="AY1350" s="35"/>
      <c r="AZ1350" s="17">
        <f t="shared" ref="AZ1350" si="3046">AZ1349+1</f>
        <v>47366</v>
      </c>
      <c r="BA1350" s="216">
        <f t="shared" si="2924"/>
        <v>3</v>
      </c>
      <c r="BB1350" s="216">
        <f t="shared" ref="BB1350" si="3047">BB1349+1</f>
        <v>1345</v>
      </c>
      <c r="BC1350" s="16">
        <f t="shared" si="2926"/>
        <v>3.6849315068493151</v>
      </c>
      <c r="BD1350" s="16">
        <f>IF(Template!$F$7="Linear interpolation",LinInterp($AO$5:$AO$18,$AM$5:$AM$18,BC1350),CubicSpline($AO$5:$AO$18,$AM$5:$AM$18,BC1350))</f>
        <v>14.173103256009689</v>
      </c>
      <c r="BE1350" s="221">
        <f t="shared" si="3005"/>
        <v>1.6297413339468247</v>
      </c>
      <c r="BF1350" s="221">
        <f>BE1350/PRODUCT($BG$6:BG1349)</f>
        <v>1.000374369658575</v>
      </c>
      <c r="BG1350" s="16">
        <f t="shared" si="2927"/>
        <v>1.000374369658575</v>
      </c>
      <c r="BH1350" s="10">
        <f t="shared" si="2928"/>
        <v>13.664492537985961</v>
      </c>
      <c r="BI1350" s="90"/>
      <c r="BJ1350" s="17">
        <f t="shared" si="2911"/>
        <v>47343</v>
      </c>
      <c r="BK1350" s="16">
        <f t="shared" ref="BK1350:BK1413" si="3048">IF(AX1350&lt;&gt;0,AX1350,VLOOKUP(BJ1350,$AZ:$BH,9,FALSE))</f>
        <v>13.746598064253824</v>
      </c>
      <c r="BL1350" s="10">
        <f ca="1">IFERROR(AVERAGE(INDIRECT("BK"&amp;AC1350-Template!$F$10+1):INDIRECT("BK"&amp;AC1350)),0)</f>
        <v>13.806511631232645</v>
      </c>
      <c r="BM1350" s="35"/>
      <c r="BN1350" s="86"/>
      <c r="BO1350" s="35"/>
      <c r="BP1350" s="35"/>
      <c r="BQ1350" s="35"/>
      <c r="BR1350" s="35"/>
      <c r="BS1350" s="35"/>
      <c r="BT1350" s="35"/>
      <c r="BU1350" s="35"/>
      <c r="BV1350" s="35"/>
      <c r="BW1350" s="35"/>
      <c r="BX1350" s="35"/>
      <c r="BY1350" s="35"/>
      <c r="BZ1350" s="35"/>
      <c r="CA1350" s="35"/>
      <c r="CB1350" s="35"/>
      <c r="CC1350" s="35"/>
      <c r="CD1350" s="35"/>
      <c r="CE1350" s="35"/>
      <c r="CF1350" s="35"/>
      <c r="CG1350" s="35"/>
      <c r="CH1350" s="35"/>
    </row>
    <row r="1351" spans="1:86" ht="15.6" x14ac:dyDescent="0.3">
      <c r="A1351" s="35"/>
      <c r="B1351" s="86"/>
      <c r="C1351" s="35"/>
      <c r="D1351" s="35"/>
      <c r="E1351" s="35"/>
      <c r="F1351" s="35"/>
      <c r="G1351" s="35"/>
      <c r="H1351" s="35"/>
      <c r="I1351" s="35"/>
      <c r="J1351" s="35"/>
      <c r="K1351" s="35"/>
      <c r="L1351" s="35"/>
      <c r="M1351" s="35"/>
      <c r="N1351" s="35"/>
      <c r="O1351" s="35"/>
      <c r="P1351" s="35"/>
      <c r="Q1351" s="35"/>
      <c r="R1351" s="35"/>
      <c r="S1351" s="35"/>
      <c r="T1351" s="17">
        <f t="shared" ref="T1351:V1414" si="3049">T1350+1</f>
        <v>47367</v>
      </c>
      <c r="U1351" s="216">
        <f t="shared" si="3042"/>
        <v>4</v>
      </c>
      <c r="V1351" s="216">
        <f t="shared" si="3049"/>
        <v>1346</v>
      </c>
      <c r="W1351" s="16">
        <f t="shared" si="2912"/>
        <v>3.6876712328767125</v>
      </c>
      <c r="X1351" s="16" t="e">
        <f>IF(Template!$F$7="Linear interpolation",LinInterp($I$5:$I$22,$G$5:$G$22,W1351),CubicSpline($I$5:$I$22,$G$5:$G$22,W1351))</f>
        <v>#VALUE!</v>
      </c>
      <c r="Y1351" s="221" t="e">
        <f t="shared" si="3043"/>
        <v>#VALUE!</v>
      </c>
      <c r="Z1351" s="221" t="e">
        <f>Y1351/PRODUCT($AA$6:AA1350)</f>
        <v>#VALUE!</v>
      </c>
      <c r="AA1351" s="16" t="e">
        <f t="shared" ref="AA1351:AA1414" si="3050">1+AB1351/365/100</f>
        <v>#VALUE!</v>
      </c>
      <c r="AB1351" s="10" t="e">
        <f t="shared" ref="AB1351:AB1414" si="3051">IF(OR(U1351=6,U1351=7),AB1350,(Z1351-1)*365*100)</f>
        <v>#VALUE!</v>
      </c>
      <c r="AC1351" s="90">
        <f t="shared" si="3044"/>
        <v>1351</v>
      </c>
      <c r="AD1351" s="17">
        <f t="shared" ref="AD1351:AD1414" si="3052">AD1350+1</f>
        <v>47344</v>
      </c>
      <c r="AE1351" s="16" t="e">
        <f t="shared" si="3045"/>
        <v>#VALUE!</v>
      </c>
      <c r="AF1351" s="10">
        <f ca="1">IFERROR(AVERAGE(INDIRECT("AE"&amp;AC1351-Template!$F$10+1):INDIRECT("AE"&amp;AC1351)),0)</f>
        <v>0</v>
      </c>
      <c r="AG1351" s="35"/>
      <c r="AH1351" s="86"/>
      <c r="AI1351" s="35"/>
      <c r="AJ1351" s="35"/>
      <c r="AK1351" s="35"/>
      <c r="AL1351" s="35"/>
      <c r="AM1351" s="35"/>
      <c r="AN1351" s="35"/>
      <c r="AO1351" s="35"/>
      <c r="AP1351" s="35"/>
      <c r="AQ1351" s="35"/>
      <c r="AR1351" s="35"/>
      <c r="AS1351" s="35"/>
      <c r="AT1351" s="35"/>
      <c r="AU1351" s="35"/>
      <c r="AV1351" s="35"/>
      <c r="AW1351" s="35"/>
      <c r="AX1351" s="35"/>
      <c r="AY1351" s="35"/>
      <c r="AZ1351" s="17">
        <f t="shared" ref="AZ1351" si="3053">AZ1350+1</f>
        <v>47367</v>
      </c>
      <c r="BA1351" s="216">
        <f t="shared" si="2924"/>
        <v>4</v>
      </c>
      <c r="BB1351" s="216">
        <f t="shared" ref="BB1351" si="3054">BB1350+1</f>
        <v>1346</v>
      </c>
      <c r="BC1351" s="16">
        <f t="shared" si="2926"/>
        <v>3.6876712328767125</v>
      </c>
      <c r="BD1351" s="16">
        <f>IF(Template!$F$7="Linear interpolation",LinInterp($AO$5:$AO$18,$AM$5:$AM$18,BC1351),CubicSpline($AO$5:$AO$18,$AM$5:$AM$18,BC1351))</f>
        <v>14.173445064220708</v>
      </c>
      <c r="BE1351" s="221">
        <f t="shared" si="3005"/>
        <v>1.6303512623014647</v>
      </c>
      <c r="BF1351" s="221">
        <f>BE1351/PRODUCT($BG$6:BG1350)</f>
        <v>1.0003742485644411</v>
      </c>
      <c r="BG1351" s="16">
        <f t="shared" si="2927"/>
        <v>1.0003742485644411</v>
      </c>
      <c r="BH1351" s="10">
        <f t="shared" si="2928"/>
        <v>13.660072602101113</v>
      </c>
      <c r="BI1351" s="90"/>
      <c r="BJ1351" s="17">
        <f t="shared" ref="BJ1351:BJ1414" si="3055">BJ1350+1</f>
        <v>47344</v>
      </c>
      <c r="BK1351" s="16">
        <f t="shared" si="3048"/>
        <v>13.75375538154322</v>
      </c>
      <c r="BL1351" s="10">
        <f ca="1">IFERROR(AVERAGE(INDIRECT("BK"&amp;AC1351-Template!$F$10+1):INDIRECT("BK"&amp;AC1351)),0)</f>
        <v>13.803058927496881</v>
      </c>
      <c r="BM1351" s="35"/>
      <c r="BN1351" s="86"/>
      <c r="BO1351" s="35"/>
      <c r="BP1351" s="35"/>
      <c r="BQ1351" s="35"/>
      <c r="BR1351" s="35"/>
      <c r="BS1351" s="35"/>
      <c r="BT1351" s="35"/>
      <c r="BU1351" s="35"/>
      <c r="BV1351" s="35"/>
      <c r="BW1351" s="35"/>
      <c r="BX1351" s="35"/>
      <c r="BY1351" s="35"/>
      <c r="BZ1351" s="35"/>
      <c r="CA1351" s="35"/>
      <c r="CB1351" s="35"/>
      <c r="CC1351" s="35"/>
      <c r="CD1351" s="35"/>
      <c r="CE1351" s="35"/>
      <c r="CF1351" s="35"/>
      <c r="CG1351" s="35"/>
      <c r="CH1351" s="35"/>
    </row>
    <row r="1352" spans="1:86" ht="15.6" x14ac:dyDescent="0.3">
      <c r="A1352" s="35"/>
      <c r="B1352" s="86"/>
      <c r="C1352" s="35"/>
      <c r="D1352" s="35"/>
      <c r="E1352" s="35"/>
      <c r="F1352" s="35"/>
      <c r="G1352" s="35"/>
      <c r="H1352" s="35"/>
      <c r="I1352" s="35"/>
      <c r="J1352" s="35"/>
      <c r="K1352" s="35"/>
      <c r="L1352" s="35"/>
      <c r="M1352" s="35"/>
      <c r="N1352" s="35"/>
      <c r="O1352" s="35"/>
      <c r="P1352" s="35"/>
      <c r="Q1352" s="35"/>
      <c r="R1352" s="35"/>
      <c r="S1352" s="35"/>
      <c r="T1352" s="17">
        <f t="shared" si="3049"/>
        <v>47368</v>
      </c>
      <c r="U1352" s="216">
        <f t="shared" si="3042"/>
        <v>5</v>
      </c>
      <c r="V1352" s="216">
        <f t="shared" si="3049"/>
        <v>1347</v>
      </c>
      <c r="W1352" s="16">
        <f t="shared" ref="W1352:W1415" si="3056">YEARFRAC($T$5,T1352,3)</f>
        <v>3.6904109589041094</v>
      </c>
      <c r="X1352" s="16" t="e">
        <f>IF(Template!$F$7="Linear interpolation",LinInterp($I$5:$I$22,$G$5:$G$22,W1352),CubicSpline($I$5:$I$22,$G$5:$G$22,W1352))</f>
        <v>#VALUE!</v>
      </c>
      <c r="Y1352" s="221" t="e">
        <f t="shared" si="3043"/>
        <v>#VALUE!</v>
      </c>
      <c r="Z1352" s="221" t="e">
        <f>Y1352/PRODUCT($AA$6:AA1351)</f>
        <v>#VALUE!</v>
      </c>
      <c r="AA1352" s="16" t="e">
        <f t="shared" si="3050"/>
        <v>#VALUE!</v>
      </c>
      <c r="AB1352" s="10" t="e">
        <f t="shared" si="3051"/>
        <v>#VALUE!</v>
      </c>
      <c r="AC1352" s="90">
        <f t="shared" si="3044"/>
        <v>1352</v>
      </c>
      <c r="AD1352" s="17">
        <f t="shared" si="3052"/>
        <v>47345</v>
      </c>
      <c r="AE1352" s="16" t="e">
        <f t="shared" si="3045"/>
        <v>#VALUE!</v>
      </c>
      <c r="AF1352" s="10">
        <f ca="1">IFERROR(AVERAGE(INDIRECT("AE"&amp;AC1352-Template!$F$10+1):INDIRECT("AE"&amp;AC1352)),0)</f>
        <v>0</v>
      </c>
      <c r="AG1352" s="35"/>
      <c r="AH1352" s="86"/>
      <c r="AI1352" s="35"/>
      <c r="AJ1352" s="35"/>
      <c r="AK1352" s="35"/>
      <c r="AL1352" s="35"/>
      <c r="AM1352" s="35"/>
      <c r="AN1352" s="35"/>
      <c r="AO1352" s="35"/>
      <c r="AP1352" s="35"/>
      <c r="AQ1352" s="35"/>
      <c r="AR1352" s="35"/>
      <c r="AS1352" s="35"/>
      <c r="AT1352" s="35"/>
      <c r="AU1352" s="35"/>
      <c r="AV1352" s="35"/>
      <c r="AW1352" s="35"/>
      <c r="AX1352" s="35"/>
      <c r="AY1352" s="35"/>
      <c r="AZ1352" s="17">
        <f t="shared" ref="AZ1352" si="3057">AZ1351+1</f>
        <v>47368</v>
      </c>
      <c r="BA1352" s="216">
        <f t="shared" si="2924"/>
        <v>5</v>
      </c>
      <c r="BB1352" s="216">
        <f t="shared" ref="BB1352" si="3058">BB1351+1</f>
        <v>1347</v>
      </c>
      <c r="BC1352" s="16">
        <f t="shared" si="2926"/>
        <v>3.6904109589041094</v>
      </c>
      <c r="BD1352" s="16">
        <f>IF(Template!$F$7="Linear interpolation",LinInterp($AO$5:$AO$18,$AM$5:$AM$18,BC1352),CubicSpline($AO$5:$AO$18,$AM$5:$AM$18,BC1352))</f>
        <v>14.173782593806738</v>
      </c>
      <c r="BE1352" s="221">
        <f t="shared" si="3005"/>
        <v>1.6309612200646393</v>
      </c>
      <c r="BF1352" s="221">
        <f>BE1352/PRODUCT($BG$6:BG1351)</f>
        <v>1.0003741265930102</v>
      </c>
      <c r="BG1352" s="16">
        <f t="shared" si="2927"/>
        <v>1.0003741265930102</v>
      </c>
      <c r="BH1352" s="10">
        <f t="shared" si="2928"/>
        <v>13.655620644871247</v>
      </c>
      <c r="BI1352" s="90"/>
      <c r="BJ1352" s="17">
        <f t="shared" si="3055"/>
        <v>47345</v>
      </c>
      <c r="BK1352" s="16">
        <f t="shared" si="3048"/>
        <v>13.750024212434653</v>
      </c>
      <c r="BL1352" s="10">
        <f ca="1">IFERROR(AVERAGE(INDIRECT("BK"&amp;AC1352-Template!$F$10+1):INDIRECT("BK"&amp;AC1352)),0)</f>
        <v>13.800042242929809</v>
      </c>
      <c r="BM1352" s="35"/>
      <c r="BN1352" s="86"/>
      <c r="BO1352" s="35"/>
      <c r="BP1352" s="35"/>
      <c r="BQ1352" s="35"/>
      <c r="BR1352" s="35"/>
      <c r="BS1352" s="35"/>
      <c r="BT1352" s="35"/>
      <c r="BU1352" s="35"/>
      <c r="BV1352" s="35"/>
      <c r="BW1352" s="35"/>
      <c r="BX1352" s="35"/>
      <c r="BY1352" s="35"/>
      <c r="BZ1352" s="35"/>
      <c r="CA1352" s="35"/>
      <c r="CB1352" s="35"/>
      <c r="CC1352" s="35"/>
      <c r="CD1352" s="35"/>
      <c r="CE1352" s="35"/>
      <c r="CF1352" s="35"/>
      <c r="CG1352" s="35"/>
      <c r="CH1352" s="35"/>
    </row>
    <row r="1353" spans="1:86" ht="15.6" x14ac:dyDescent="0.3">
      <c r="A1353" s="35"/>
      <c r="B1353" s="86"/>
      <c r="C1353" s="35"/>
      <c r="D1353" s="35"/>
      <c r="E1353" s="35"/>
      <c r="F1353" s="35"/>
      <c r="G1353" s="35"/>
      <c r="H1353" s="35"/>
      <c r="I1353" s="35"/>
      <c r="J1353" s="35"/>
      <c r="K1353" s="35"/>
      <c r="L1353" s="35"/>
      <c r="M1353" s="35"/>
      <c r="N1353" s="35"/>
      <c r="O1353" s="35"/>
      <c r="P1353" s="35"/>
      <c r="Q1353" s="35"/>
      <c r="R1353" s="35"/>
      <c r="S1353" s="35"/>
      <c r="T1353" s="17">
        <f t="shared" si="3049"/>
        <v>47369</v>
      </c>
      <c r="U1353" s="216">
        <f t="shared" si="3042"/>
        <v>6</v>
      </c>
      <c r="V1353" s="216">
        <f t="shared" si="3049"/>
        <v>1348</v>
      </c>
      <c r="W1353" s="16">
        <f t="shared" si="3056"/>
        <v>3.6931506849315068</v>
      </c>
      <c r="X1353" s="16" t="e">
        <f>IF(Template!$F$7="Linear interpolation",LinInterp($I$5:$I$22,$G$5:$G$22,W1353),CubicSpline($I$5:$I$22,$G$5:$G$22,W1353))</f>
        <v>#VALUE!</v>
      </c>
      <c r="Y1353" s="221" t="e">
        <f t="shared" si="3043"/>
        <v>#VALUE!</v>
      </c>
      <c r="Z1353" s="221" t="e">
        <f>Y1353/PRODUCT($AA$6:AA1352)</f>
        <v>#VALUE!</v>
      </c>
      <c r="AA1353" s="16" t="e">
        <f t="shared" si="3050"/>
        <v>#VALUE!</v>
      </c>
      <c r="AB1353" s="10" t="e">
        <f t="shared" si="3051"/>
        <v>#VALUE!</v>
      </c>
      <c r="AC1353" s="90">
        <f t="shared" si="3044"/>
        <v>1353</v>
      </c>
      <c r="AD1353" s="17">
        <f t="shared" si="3052"/>
        <v>47346</v>
      </c>
      <c r="AE1353" s="16" t="e">
        <f t="shared" si="3045"/>
        <v>#VALUE!</v>
      </c>
      <c r="AF1353" s="10">
        <f ca="1">IFERROR(AVERAGE(INDIRECT("AE"&amp;AC1353-Template!$F$10+1):INDIRECT("AE"&amp;AC1353)),0)</f>
        <v>0</v>
      </c>
      <c r="AG1353" s="35"/>
      <c r="AH1353" s="86"/>
      <c r="AI1353" s="35"/>
      <c r="AJ1353" s="35"/>
      <c r="AK1353" s="35"/>
      <c r="AL1353" s="35"/>
      <c r="AM1353" s="35"/>
      <c r="AN1353" s="35"/>
      <c r="AO1353" s="35"/>
      <c r="AP1353" s="35"/>
      <c r="AQ1353" s="35"/>
      <c r="AR1353" s="35"/>
      <c r="AS1353" s="35"/>
      <c r="AT1353" s="35"/>
      <c r="AU1353" s="35"/>
      <c r="AV1353" s="35"/>
      <c r="AW1353" s="35"/>
      <c r="AX1353" s="35"/>
      <c r="AY1353" s="35"/>
      <c r="AZ1353" s="17">
        <f t="shared" ref="AZ1353" si="3059">AZ1352+1</f>
        <v>47369</v>
      </c>
      <c r="BA1353" s="216">
        <f t="shared" si="2924"/>
        <v>6</v>
      </c>
      <c r="BB1353" s="216">
        <f t="shared" ref="BB1353" si="3060">BB1352+1</f>
        <v>1348</v>
      </c>
      <c r="BC1353" s="16">
        <f t="shared" si="2926"/>
        <v>3.6931506849315068</v>
      </c>
      <c r="BD1353" s="16">
        <f>IF(Template!$F$7="Linear interpolation",LinInterp($AO$5:$AO$18,$AM$5:$AM$18,BC1353),CubicSpline($AO$5:$AO$18,$AM$5:$AM$18,BC1353))</f>
        <v>14.174115827089667</v>
      </c>
      <c r="BE1353" s="221">
        <f t="shared" si="3005"/>
        <v>1.6315712056649501</v>
      </c>
      <c r="BF1353" s="221">
        <f>BE1353/PRODUCT($BG$6:BG1352)</f>
        <v>1.0003740037425823</v>
      </c>
      <c r="BG1353" s="16">
        <f t="shared" si="2927"/>
        <v>1.0003741265930102</v>
      </c>
      <c r="BH1353" s="10">
        <f t="shared" si="2928"/>
        <v>13.655620644871247</v>
      </c>
      <c r="BI1353" s="90"/>
      <c r="BJ1353" s="17">
        <f t="shared" si="3055"/>
        <v>47346</v>
      </c>
      <c r="BK1353" s="16">
        <f t="shared" si="3048"/>
        <v>13.746262386768016</v>
      </c>
      <c r="BL1353" s="10">
        <f ca="1">IFERROR(AVERAGE(INDIRECT("BK"&amp;AC1353-Template!$F$10+1):INDIRECT("BK"&amp;AC1353)),0)</f>
        <v>13.796716560336769</v>
      </c>
      <c r="BM1353" s="35"/>
      <c r="BN1353" s="86"/>
      <c r="BO1353" s="35"/>
      <c r="BP1353" s="35"/>
      <c r="BQ1353" s="35"/>
      <c r="BR1353" s="35"/>
      <c r="BS1353" s="35"/>
      <c r="BT1353" s="35"/>
      <c r="BU1353" s="35"/>
      <c r="BV1353" s="35"/>
      <c r="BW1353" s="35"/>
      <c r="BX1353" s="35"/>
      <c r="BY1353" s="35"/>
      <c r="BZ1353" s="35"/>
      <c r="CA1353" s="35"/>
      <c r="CB1353" s="35"/>
      <c r="CC1353" s="35"/>
      <c r="CD1353" s="35"/>
      <c r="CE1353" s="35"/>
      <c r="CF1353" s="35"/>
      <c r="CG1353" s="35"/>
      <c r="CH1353" s="35"/>
    </row>
    <row r="1354" spans="1:86" ht="15.6" x14ac:dyDescent="0.3">
      <c r="A1354" s="35"/>
      <c r="B1354" s="86"/>
      <c r="C1354" s="35"/>
      <c r="D1354" s="35"/>
      <c r="E1354" s="35"/>
      <c r="F1354" s="35"/>
      <c r="G1354" s="35"/>
      <c r="H1354" s="35"/>
      <c r="I1354" s="35"/>
      <c r="J1354" s="35"/>
      <c r="K1354" s="35"/>
      <c r="L1354" s="35"/>
      <c r="M1354" s="35"/>
      <c r="N1354" s="35"/>
      <c r="O1354" s="35"/>
      <c r="P1354" s="35"/>
      <c r="Q1354" s="35"/>
      <c r="R1354" s="35"/>
      <c r="S1354" s="35"/>
      <c r="T1354" s="17">
        <f t="shared" si="3049"/>
        <v>47370</v>
      </c>
      <c r="U1354" s="216">
        <f t="shared" si="3042"/>
        <v>7</v>
      </c>
      <c r="V1354" s="216">
        <f t="shared" si="3049"/>
        <v>1349</v>
      </c>
      <c r="W1354" s="16">
        <f t="shared" si="3056"/>
        <v>3.6958904109589041</v>
      </c>
      <c r="X1354" s="16" t="e">
        <f>IF(Template!$F$7="Linear interpolation",LinInterp($I$5:$I$22,$G$5:$G$22,W1354),CubicSpline($I$5:$I$22,$G$5:$G$22,W1354))</f>
        <v>#VALUE!</v>
      </c>
      <c r="Y1354" s="221" t="e">
        <f t="shared" si="3043"/>
        <v>#VALUE!</v>
      </c>
      <c r="Z1354" s="221" t="e">
        <f>Y1354/PRODUCT($AA$6:AA1353)</f>
        <v>#VALUE!</v>
      </c>
      <c r="AA1354" s="16" t="e">
        <f t="shared" si="3050"/>
        <v>#VALUE!</v>
      </c>
      <c r="AB1354" s="10" t="e">
        <f t="shared" si="3051"/>
        <v>#VALUE!</v>
      </c>
      <c r="AC1354" s="90">
        <f t="shared" si="3044"/>
        <v>1354</v>
      </c>
      <c r="AD1354" s="17">
        <f t="shared" si="3052"/>
        <v>47347</v>
      </c>
      <c r="AE1354" s="16" t="e">
        <f t="shared" si="3045"/>
        <v>#VALUE!</v>
      </c>
      <c r="AF1354" s="10">
        <f ca="1">IFERROR(AVERAGE(INDIRECT("AE"&amp;AC1354-Template!$F$10+1):INDIRECT("AE"&amp;AC1354)),0)</f>
        <v>0</v>
      </c>
      <c r="AG1354" s="35"/>
      <c r="AH1354" s="86"/>
      <c r="AI1354" s="35"/>
      <c r="AJ1354" s="35"/>
      <c r="AK1354" s="35"/>
      <c r="AL1354" s="35"/>
      <c r="AM1354" s="35"/>
      <c r="AN1354" s="35"/>
      <c r="AO1354" s="35"/>
      <c r="AP1354" s="35"/>
      <c r="AQ1354" s="35"/>
      <c r="AR1354" s="35"/>
      <c r="AS1354" s="35"/>
      <c r="AT1354" s="35"/>
      <c r="AU1354" s="35"/>
      <c r="AV1354" s="35"/>
      <c r="AW1354" s="35"/>
      <c r="AX1354" s="35"/>
      <c r="AY1354" s="35"/>
      <c r="AZ1354" s="17">
        <f t="shared" ref="AZ1354" si="3061">AZ1353+1</f>
        <v>47370</v>
      </c>
      <c r="BA1354" s="216">
        <f t="shared" si="2924"/>
        <v>7</v>
      </c>
      <c r="BB1354" s="216">
        <f t="shared" ref="BB1354" si="3062">BB1353+1</f>
        <v>1349</v>
      </c>
      <c r="BC1354" s="16">
        <f t="shared" si="2926"/>
        <v>3.6958904109589041</v>
      </c>
      <c r="BD1354" s="16">
        <f>IF(Template!$F$7="Linear interpolation",LinInterp($AO$5:$AO$18,$AM$5:$AM$18,BC1354),CubicSpline($AO$5:$AO$18,$AM$5:$AM$18,BC1354))</f>
        <v>14.174444746391387</v>
      </c>
      <c r="BE1354" s="221">
        <f t="shared" si="3005"/>
        <v>1.6321812175260086</v>
      </c>
      <c r="BF1354" s="221">
        <f>BE1354/PRODUCT($BG$6:BG1353)</f>
        <v>1.0003737571610545</v>
      </c>
      <c r="BG1354" s="16">
        <f t="shared" si="2927"/>
        <v>1.0003741265930102</v>
      </c>
      <c r="BH1354" s="10">
        <f t="shared" si="2928"/>
        <v>13.655620644871247</v>
      </c>
      <c r="BI1354" s="90"/>
      <c r="BJ1354" s="17">
        <f t="shared" si="3055"/>
        <v>47347</v>
      </c>
      <c r="BK1354" s="16">
        <f t="shared" si="3048"/>
        <v>13.742469842656369</v>
      </c>
      <c r="BL1354" s="10">
        <f ca="1">IFERROR(AVERAGE(INDIRECT("BK"&amp;AC1354-Template!$F$10+1):INDIRECT("BK"&amp;AC1354)),0)</f>
        <v>13.793361056610992</v>
      </c>
      <c r="BM1354" s="35"/>
      <c r="BN1354" s="86"/>
      <c r="BO1354" s="35"/>
      <c r="BP1354" s="35"/>
      <c r="BQ1354" s="35"/>
      <c r="BR1354" s="35"/>
      <c r="BS1354" s="35"/>
      <c r="BT1354" s="35"/>
      <c r="BU1354" s="35"/>
      <c r="BV1354" s="35"/>
      <c r="BW1354" s="35"/>
      <c r="BX1354" s="35"/>
      <c r="BY1354" s="35"/>
      <c r="BZ1354" s="35"/>
      <c r="CA1354" s="35"/>
      <c r="CB1354" s="35"/>
      <c r="CC1354" s="35"/>
      <c r="CD1354" s="35"/>
      <c r="CE1354" s="35"/>
      <c r="CF1354" s="35"/>
      <c r="CG1354" s="35"/>
      <c r="CH1354" s="35"/>
    </row>
    <row r="1355" spans="1:86" ht="15.6" x14ac:dyDescent="0.3">
      <c r="A1355" s="35"/>
      <c r="B1355" s="86"/>
      <c r="C1355" s="35"/>
      <c r="D1355" s="35"/>
      <c r="E1355" s="35"/>
      <c r="F1355" s="35"/>
      <c r="G1355" s="35"/>
      <c r="H1355" s="35"/>
      <c r="I1355" s="35"/>
      <c r="J1355" s="35"/>
      <c r="K1355" s="35"/>
      <c r="L1355" s="35"/>
      <c r="M1355" s="35"/>
      <c r="N1355" s="35"/>
      <c r="O1355" s="35"/>
      <c r="P1355" s="35"/>
      <c r="Q1355" s="35"/>
      <c r="R1355" s="35"/>
      <c r="S1355" s="35"/>
      <c r="T1355" s="17">
        <f t="shared" si="3049"/>
        <v>47371</v>
      </c>
      <c r="U1355" s="216">
        <f t="shared" si="3042"/>
        <v>1</v>
      </c>
      <c r="V1355" s="216">
        <f t="shared" si="3049"/>
        <v>1350</v>
      </c>
      <c r="W1355" s="16">
        <f t="shared" si="3056"/>
        <v>3.6986301369863015</v>
      </c>
      <c r="X1355" s="16" t="e">
        <f>IF(Template!$F$7="Linear interpolation",LinInterp($I$5:$I$22,$G$5:$G$22,W1355),CubicSpline($I$5:$I$22,$G$5:$G$22,W1355))</f>
        <v>#VALUE!</v>
      </c>
      <c r="Y1355" s="221" t="e">
        <f t="shared" si="3043"/>
        <v>#VALUE!</v>
      </c>
      <c r="Z1355" s="221" t="e">
        <f>Y1355/PRODUCT($AA$6:AA1354)</f>
        <v>#VALUE!</v>
      </c>
      <c r="AA1355" s="16" t="e">
        <f t="shared" si="3050"/>
        <v>#VALUE!</v>
      </c>
      <c r="AB1355" s="10" t="e">
        <f t="shared" si="3051"/>
        <v>#VALUE!</v>
      </c>
      <c r="AC1355" s="90">
        <f t="shared" si="3044"/>
        <v>1355</v>
      </c>
      <c r="AD1355" s="17">
        <f t="shared" si="3052"/>
        <v>47348</v>
      </c>
      <c r="AE1355" s="16" t="e">
        <f t="shared" si="3045"/>
        <v>#VALUE!</v>
      </c>
      <c r="AF1355" s="10">
        <f ca="1">IFERROR(AVERAGE(INDIRECT("AE"&amp;AC1355-Template!$F$10+1):INDIRECT("AE"&amp;AC1355)),0)</f>
        <v>0</v>
      </c>
      <c r="AG1355" s="35"/>
      <c r="AH1355" s="86"/>
      <c r="AI1355" s="35"/>
      <c r="AJ1355" s="35"/>
      <c r="AK1355" s="35"/>
      <c r="AL1355" s="35"/>
      <c r="AM1355" s="35"/>
      <c r="AN1355" s="35"/>
      <c r="AO1355" s="35"/>
      <c r="AP1355" s="35"/>
      <c r="AQ1355" s="35"/>
      <c r="AR1355" s="35"/>
      <c r="AS1355" s="35"/>
      <c r="AT1355" s="35"/>
      <c r="AU1355" s="35"/>
      <c r="AV1355" s="35"/>
      <c r="AW1355" s="35"/>
      <c r="AX1355" s="35"/>
      <c r="AY1355" s="35"/>
      <c r="AZ1355" s="17">
        <f t="shared" ref="AZ1355" si="3063">AZ1354+1</f>
        <v>47371</v>
      </c>
      <c r="BA1355" s="216">
        <f t="shared" si="2924"/>
        <v>1</v>
      </c>
      <c r="BB1355" s="216">
        <f t="shared" ref="BB1355" si="3064">BB1354+1</f>
        <v>1350</v>
      </c>
      <c r="BC1355" s="16">
        <f t="shared" si="2926"/>
        <v>3.6986301369863015</v>
      </c>
      <c r="BD1355" s="16">
        <f>IF(Template!$F$7="Linear interpolation",LinInterp($AO$5:$AO$18,$AM$5:$AM$18,BC1355),CubicSpline($AO$5:$AO$18,$AM$5:$AM$18,BC1355))</f>
        <v>14.17476933403379</v>
      </c>
      <c r="BE1355" s="221">
        <f t="shared" si="3005"/>
        <v>1.6327912540664411</v>
      </c>
      <c r="BF1355" s="221">
        <f>BE1355/PRODUCT($BG$6:BG1354)</f>
        <v>1.0003733859661006</v>
      </c>
      <c r="BG1355" s="16">
        <f t="shared" si="2927"/>
        <v>1.0003733859661006</v>
      </c>
      <c r="BH1355" s="10">
        <f t="shared" si="2928"/>
        <v>13.628587762671618</v>
      </c>
      <c r="BI1355" s="90"/>
      <c r="BJ1355" s="17">
        <f t="shared" si="3055"/>
        <v>47348</v>
      </c>
      <c r="BK1355" s="16">
        <f t="shared" si="3048"/>
        <v>13.742469842656369</v>
      </c>
      <c r="BL1355" s="10">
        <f ca="1">IFERROR(AVERAGE(INDIRECT("BK"&amp;AC1355-Template!$F$10+1):INDIRECT("BK"&amp;AC1355)),0)</f>
        <v>13.790103114046616</v>
      </c>
      <c r="BM1355" s="35"/>
      <c r="BN1355" s="86"/>
      <c r="BO1355" s="35"/>
      <c r="BP1355" s="35"/>
      <c r="BQ1355" s="35"/>
      <c r="BR1355" s="35"/>
      <c r="BS1355" s="35"/>
      <c r="BT1355" s="35"/>
      <c r="BU1355" s="35"/>
      <c r="BV1355" s="35"/>
      <c r="BW1355" s="35"/>
      <c r="BX1355" s="35"/>
      <c r="BY1355" s="35"/>
      <c r="BZ1355" s="35"/>
      <c r="CA1355" s="35"/>
      <c r="CB1355" s="35"/>
      <c r="CC1355" s="35"/>
      <c r="CD1355" s="35"/>
      <c r="CE1355" s="35"/>
      <c r="CF1355" s="35"/>
      <c r="CG1355" s="35"/>
      <c r="CH1355" s="35"/>
    </row>
    <row r="1356" spans="1:86" ht="15.6" x14ac:dyDescent="0.3">
      <c r="A1356" s="35"/>
      <c r="B1356" s="86"/>
      <c r="C1356" s="35"/>
      <c r="D1356" s="35"/>
      <c r="E1356" s="35"/>
      <c r="F1356" s="35"/>
      <c r="G1356" s="35"/>
      <c r="H1356" s="35"/>
      <c r="I1356" s="35"/>
      <c r="J1356" s="35"/>
      <c r="K1356" s="35"/>
      <c r="L1356" s="35"/>
      <c r="M1356" s="35"/>
      <c r="N1356" s="35"/>
      <c r="O1356" s="35"/>
      <c r="P1356" s="35"/>
      <c r="Q1356" s="35"/>
      <c r="R1356" s="35"/>
      <c r="S1356" s="35"/>
      <c r="T1356" s="17">
        <f t="shared" si="3049"/>
        <v>47372</v>
      </c>
      <c r="U1356" s="216">
        <f t="shared" si="3042"/>
        <v>2</v>
      </c>
      <c r="V1356" s="216">
        <f t="shared" si="3049"/>
        <v>1351</v>
      </c>
      <c r="W1356" s="16">
        <f t="shared" si="3056"/>
        <v>3.7013698630136984</v>
      </c>
      <c r="X1356" s="16" t="e">
        <f>IF(Template!$F$7="Linear interpolation",LinInterp($I$5:$I$22,$G$5:$G$22,W1356),CubicSpline($I$5:$I$22,$G$5:$G$22,W1356))</f>
        <v>#VALUE!</v>
      </c>
      <c r="Y1356" s="221" t="e">
        <f t="shared" si="3043"/>
        <v>#VALUE!</v>
      </c>
      <c r="Z1356" s="221" t="e">
        <f>Y1356/PRODUCT($AA$6:AA1355)</f>
        <v>#VALUE!</v>
      </c>
      <c r="AA1356" s="16" t="e">
        <f t="shared" si="3050"/>
        <v>#VALUE!</v>
      </c>
      <c r="AB1356" s="10" t="e">
        <f t="shared" si="3051"/>
        <v>#VALUE!</v>
      </c>
      <c r="AC1356" s="90">
        <f t="shared" si="3044"/>
        <v>1356</v>
      </c>
      <c r="AD1356" s="17">
        <f t="shared" si="3052"/>
        <v>47349</v>
      </c>
      <c r="AE1356" s="16" t="e">
        <f t="shared" si="3045"/>
        <v>#VALUE!</v>
      </c>
      <c r="AF1356" s="10">
        <f ca="1">IFERROR(AVERAGE(INDIRECT("AE"&amp;AC1356-Template!$F$10+1):INDIRECT("AE"&amp;AC1356)),0)</f>
        <v>0</v>
      </c>
      <c r="AG1356" s="35"/>
      <c r="AH1356" s="86"/>
      <c r="AI1356" s="35"/>
      <c r="AJ1356" s="35"/>
      <c r="AK1356" s="35"/>
      <c r="AL1356" s="35"/>
      <c r="AM1356" s="35"/>
      <c r="AN1356" s="35"/>
      <c r="AO1356" s="35"/>
      <c r="AP1356" s="35"/>
      <c r="AQ1356" s="35"/>
      <c r="AR1356" s="35"/>
      <c r="AS1356" s="35"/>
      <c r="AT1356" s="35"/>
      <c r="AU1356" s="35"/>
      <c r="AV1356" s="35"/>
      <c r="AW1356" s="35"/>
      <c r="AX1356" s="35"/>
      <c r="AY1356" s="35"/>
      <c r="AZ1356" s="17">
        <f t="shared" ref="AZ1356" si="3065">AZ1355+1</f>
        <v>47372</v>
      </c>
      <c r="BA1356" s="216">
        <f t="shared" si="2924"/>
        <v>2</v>
      </c>
      <c r="BB1356" s="216">
        <f t="shared" ref="BB1356" si="3066">BB1355+1</f>
        <v>1351</v>
      </c>
      <c r="BC1356" s="16">
        <f t="shared" si="2926"/>
        <v>3.7013698630136984</v>
      </c>
      <c r="BD1356" s="16">
        <f>IF(Template!$F$7="Linear interpolation",LinInterp($AO$5:$AO$18,$AM$5:$AM$18,BC1356),CubicSpline($AO$5:$AO$18,$AM$5:$AM$18,BC1356))</f>
        <v>14.175089572338766</v>
      </c>
      <c r="BE1356" s="221">
        <f t="shared" si="3005"/>
        <v>1.6334013136998748</v>
      </c>
      <c r="BF1356" s="221">
        <f>BE1356/PRODUCT($BG$6:BG1355)</f>
        <v>1.0003736299002792</v>
      </c>
      <c r="BG1356" s="16">
        <f t="shared" si="2927"/>
        <v>1.0003736299002792</v>
      </c>
      <c r="BH1356" s="10">
        <f t="shared" si="2928"/>
        <v>13.637491360191767</v>
      </c>
      <c r="BI1356" s="90"/>
      <c r="BJ1356" s="17">
        <f t="shared" si="3055"/>
        <v>47349</v>
      </c>
      <c r="BK1356" s="16">
        <f t="shared" si="3048"/>
        <v>13.742469842656369</v>
      </c>
      <c r="BL1356" s="10">
        <f ca="1">IFERROR(AVERAGE(INDIRECT("BK"&amp;AC1356-Template!$F$10+1):INDIRECT("BK"&amp;AC1356)),0)</f>
        <v>13.7869436988566</v>
      </c>
      <c r="BM1356" s="35"/>
      <c r="BN1356" s="86"/>
      <c r="BO1356" s="35"/>
      <c r="BP1356" s="35"/>
      <c r="BQ1356" s="35"/>
      <c r="BR1356" s="35"/>
      <c r="BS1356" s="35"/>
      <c r="BT1356" s="35"/>
      <c r="BU1356" s="35"/>
      <c r="BV1356" s="35"/>
      <c r="BW1356" s="35"/>
      <c r="BX1356" s="35"/>
      <c r="BY1356" s="35"/>
      <c r="BZ1356" s="35"/>
      <c r="CA1356" s="35"/>
      <c r="CB1356" s="35"/>
      <c r="CC1356" s="35"/>
      <c r="CD1356" s="35"/>
      <c r="CE1356" s="35"/>
      <c r="CF1356" s="35"/>
      <c r="CG1356" s="35"/>
      <c r="CH1356" s="35"/>
    </row>
    <row r="1357" spans="1:86" ht="15.6" x14ac:dyDescent="0.3">
      <c r="A1357" s="35"/>
      <c r="B1357" s="86"/>
      <c r="C1357" s="35"/>
      <c r="D1357" s="35"/>
      <c r="E1357" s="35"/>
      <c r="F1357" s="35"/>
      <c r="G1357" s="35"/>
      <c r="H1357" s="35"/>
      <c r="I1357" s="35"/>
      <c r="J1357" s="35"/>
      <c r="K1357" s="35"/>
      <c r="L1357" s="35"/>
      <c r="M1357" s="35"/>
      <c r="N1357" s="35"/>
      <c r="O1357" s="35"/>
      <c r="P1357" s="35"/>
      <c r="Q1357" s="35"/>
      <c r="R1357" s="35"/>
      <c r="S1357" s="35"/>
      <c r="T1357" s="17">
        <f t="shared" si="3049"/>
        <v>47373</v>
      </c>
      <c r="U1357" s="216">
        <f t="shared" si="3042"/>
        <v>3</v>
      </c>
      <c r="V1357" s="216">
        <f t="shared" si="3049"/>
        <v>1352</v>
      </c>
      <c r="W1357" s="16">
        <f t="shared" si="3056"/>
        <v>3.7041095890410958</v>
      </c>
      <c r="X1357" s="16" t="e">
        <f>IF(Template!$F$7="Linear interpolation",LinInterp($I$5:$I$22,$G$5:$G$22,W1357),CubicSpline($I$5:$I$22,$G$5:$G$22,W1357))</f>
        <v>#VALUE!</v>
      </c>
      <c r="Y1357" s="221" t="e">
        <f t="shared" si="3043"/>
        <v>#VALUE!</v>
      </c>
      <c r="Z1357" s="221" t="e">
        <f>Y1357/PRODUCT($AA$6:AA1356)</f>
        <v>#VALUE!</v>
      </c>
      <c r="AA1357" s="16" t="e">
        <f t="shared" si="3050"/>
        <v>#VALUE!</v>
      </c>
      <c r="AB1357" s="10" t="e">
        <f t="shared" si="3051"/>
        <v>#VALUE!</v>
      </c>
      <c r="AC1357" s="90">
        <f t="shared" si="3044"/>
        <v>1357</v>
      </c>
      <c r="AD1357" s="17">
        <f t="shared" si="3052"/>
        <v>47350</v>
      </c>
      <c r="AE1357" s="16" t="e">
        <f t="shared" si="3045"/>
        <v>#VALUE!</v>
      </c>
      <c r="AF1357" s="10">
        <f ca="1">IFERROR(AVERAGE(INDIRECT("AE"&amp;AC1357-Template!$F$10+1):INDIRECT("AE"&amp;AC1357)),0)</f>
        <v>0</v>
      </c>
      <c r="AG1357" s="35"/>
      <c r="AH1357" s="86"/>
      <c r="AI1357" s="35"/>
      <c r="AJ1357" s="35"/>
      <c r="AK1357" s="35"/>
      <c r="AL1357" s="35"/>
      <c r="AM1357" s="35"/>
      <c r="AN1357" s="35"/>
      <c r="AO1357" s="35"/>
      <c r="AP1357" s="35"/>
      <c r="AQ1357" s="35"/>
      <c r="AR1357" s="35"/>
      <c r="AS1357" s="35"/>
      <c r="AT1357" s="35"/>
      <c r="AU1357" s="35"/>
      <c r="AV1357" s="35"/>
      <c r="AW1357" s="35"/>
      <c r="AX1357" s="35"/>
      <c r="AY1357" s="35"/>
      <c r="AZ1357" s="17">
        <f t="shared" ref="AZ1357" si="3067">AZ1356+1</f>
        <v>47373</v>
      </c>
      <c r="BA1357" s="216">
        <f t="shared" ref="BA1357:BA1420" si="3068">WEEKDAY(AZ1357,2)</f>
        <v>3</v>
      </c>
      <c r="BB1357" s="216">
        <f t="shared" ref="BB1357" si="3069">BB1356+1</f>
        <v>1352</v>
      </c>
      <c r="BC1357" s="16">
        <f t="shared" ref="BC1357:BC1420" si="3070">YEARFRAC($T$5,AZ1357,3)</f>
        <v>3.7041095890410958</v>
      </c>
      <c r="BD1357" s="16">
        <f>IF(Template!$F$7="Linear interpolation",LinInterp($AO$5:$AO$18,$AM$5:$AM$18,BC1357),CubicSpline($AO$5:$AO$18,$AM$5:$AM$18,BC1357))</f>
        <v>14.175405443628209</v>
      </c>
      <c r="BE1357" s="221">
        <f t="shared" si="3005"/>
        <v>1.6340113948349346</v>
      </c>
      <c r="BF1357" s="221">
        <f>BE1357/PRODUCT($BG$6:BG1356)</f>
        <v>1.0003735035168286</v>
      </c>
      <c r="BG1357" s="16">
        <f t="shared" ref="BG1357:BG1420" si="3071">1+BH1357/365/100</f>
        <v>1.0003735035168286</v>
      </c>
      <c r="BH1357" s="10">
        <f t="shared" ref="BH1357:BH1420" si="3072">IF(OR(BA1357=6,BA1357=7),BH1356,(BF1357-1)*365*100)</f>
        <v>13.632878364245094</v>
      </c>
      <c r="BI1357" s="90"/>
      <c r="BJ1357" s="17">
        <f t="shared" si="3055"/>
        <v>47350</v>
      </c>
      <c r="BK1357" s="16">
        <f t="shared" si="3048"/>
        <v>13.7194064678825</v>
      </c>
      <c r="BL1357" s="10">
        <f ca="1">IFERROR(AVERAGE(INDIRECT("BK"&amp;AC1357-Template!$F$10+1):INDIRECT("BK"&amp;AC1357)),0)</f>
        <v>13.783015504507453</v>
      </c>
      <c r="BM1357" s="35"/>
      <c r="BN1357" s="86"/>
      <c r="BO1357" s="35"/>
      <c r="BP1357" s="35"/>
      <c r="BQ1357" s="35"/>
      <c r="BR1357" s="35"/>
      <c r="BS1357" s="35"/>
      <c r="BT1357" s="35"/>
      <c r="BU1357" s="35"/>
      <c r="BV1357" s="35"/>
      <c r="BW1357" s="35"/>
      <c r="BX1357" s="35"/>
      <c r="BY1357" s="35"/>
      <c r="BZ1357" s="35"/>
      <c r="CA1357" s="35"/>
      <c r="CB1357" s="35"/>
      <c r="CC1357" s="35"/>
      <c r="CD1357" s="35"/>
      <c r="CE1357" s="35"/>
      <c r="CF1357" s="35"/>
      <c r="CG1357" s="35"/>
      <c r="CH1357" s="35"/>
    </row>
    <row r="1358" spans="1:86" ht="15.6" x14ac:dyDescent="0.3">
      <c r="A1358" s="35"/>
      <c r="B1358" s="86"/>
      <c r="C1358" s="35"/>
      <c r="D1358" s="35"/>
      <c r="E1358" s="35"/>
      <c r="F1358" s="35"/>
      <c r="G1358" s="35"/>
      <c r="H1358" s="35"/>
      <c r="I1358" s="35"/>
      <c r="J1358" s="35"/>
      <c r="K1358" s="35"/>
      <c r="L1358" s="35"/>
      <c r="M1358" s="35"/>
      <c r="N1358" s="35"/>
      <c r="O1358" s="35"/>
      <c r="P1358" s="35"/>
      <c r="Q1358" s="35"/>
      <c r="R1358" s="35"/>
      <c r="S1358" s="35"/>
      <c r="T1358" s="17">
        <f t="shared" si="3049"/>
        <v>47374</v>
      </c>
      <c r="U1358" s="216">
        <f t="shared" si="3042"/>
        <v>4</v>
      </c>
      <c r="V1358" s="216">
        <f t="shared" si="3049"/>
        <v>1353</v>
      </c>
      <c r="W1358" s="16">
        <f t="shared" si="3056"/>
        <v>3.7068493150684931</v>
      </c>
      <c r="X1358" s="16" t="e">
        <f>IF(Template!$F$7="Linear interpolation",LinInterp($I$5:$I$22,$G$5:$G$22,W1358),CubicSpline($I$5:$I$22,$G$5:$G$22,W1358))</f>
        <v>#VALUE!</v>
      </c>
      <c r="Y1358" s="221" t="e">
        <f t="shared" si="3043"/>
        <v>#VALUE!</v>
      </c>
      <c r="Z1358" s="221" t="e">
        <f>Y1358/PRODUCT($AA$6:AA1357)</f>
        <v>#VALUE!</v>
      </c>
      <c r="AA1358" s="16" t="e">
        <f t="shared" si="3050"/>
        <v>#VALUE!</v>
      </c>
      <c r="AB1358" s="10" t="e">
        <f t="shared" si="3051"/>
        <v>#VALUE!</v>
      </c>
      <c r="AC1358" s="90">
        <f t="shared" si="3044"/>
        <v>1358</v>
      </c>
      <c r="AD1358" s="17">
        <f t="shared" si="3052"/>
        <v>47351</v>
      </c>
      <c r="AE1358" s="16" t="e">
        <f t="shared" si="3045"/>
        <v>#VALUE!</v>
      </c>
      <c r="AF1358" s="10">
        <f ca="1">IFERROR(AVERAGE(INDIRECT("AE"&amp;AC1358-Template!$F$10+1):INDIRECT("AE"&amp;AC1358)),0)</f>
        <v>0</v>
      </c>
      <c r="AG1358" s="35"/>
      <c r="AH1358" s="86"/>
      <c r="AI1358" s="35"/>
      <c r="AJ1358" s="35"/>
      <c r="AK1358" s="35"/>
      <c r="AL1358" s="35"/>
      <c r="AM1358" s="35"/>
      <c r="AN1358" s="35"/>
      <c r="AO1358" s="35"/>
      <c r="AP1358" s="35"/>
      <c r="AQ1358" s="35"/>
      <c r="AR1358" s="35"/>
      <c r="AS1358" s="35"/>
      <c r="AT1358" s="35"/>
      <c r="AU1358" s="35"/>
      <c r="AV1358" s="35"/>
      <c r="AW1358" s="35"/>
      <c r="AX1358" s="35"/>
      <c r="AY1358" s="35"/>
      <c r="AZ1358" s="17">
        <f t="shared" ref="AZ1358" si="3073">AZ1357+1</f>
        <v>47374</v>
      </c>
      <c r="BA1358" s="216">
        <f t="shared" si="3068"/>
        <v>4</v>
      </c>
      <c r="BB1358" s="216">
        <f t="shared" ref="BB1358" si="3074">BB1357+1</f>
        <v>1353</v>
      </c>
      <c r="BC1358" s="16">
        <f t="shared" si="3070"/>
        <v>3.7068493150684931</v>
      </c>
      <c r="BD1358" s="16">
        <f>IF(Template!$F$7="Linear interpolation",LinInterp($AO$5:$AO$18,$AM$5:$AM$18,BC1358),CubicSpline($AO$5:$AO$18,$AM$5:$AM$18,BC1358))</f>
        <v>14.175716930224008</v>
      </c>
      <c r="BE1358" s="221">
        <f t="shared" si="3005"/>
        <v>1.634621495875241</v>
      </c>
      <c r="BF1358" s="221">
        <f>BE1358/PRODUCT($BG$6:BG1357)</f>
        <v>1.0003733762458664</v>
      </c>
      <c r="BG1358" s="16">
        <f t="shared" si="3071"/>
        <v>1.0003733762458664</v>
      </c>
      <c r="BH1358" s="10">
        <f t="shared" si="3072"/>
        <v>13.628232974124298</v>
      </c>
      <c r="BI1358" s="90"/>
      <c r="BJ1358" s="17">
        <f t="shared" si="3055"/>
        <v>47351</v>
      </c>
      <c r="BK1358" s="16">
        <f t="shared" si="3048"/>
        <v>13.726991241873154</v>
      </c>
      <c r="BL1358" s="10">
        <f ca="1">IFERROR(AVERAGE(INDIRECT("BK"&amp;AC1358-Template!$F$10+1):INDIRECT("BK"&amp;AC1358)),0)</f>
        <v>13.779340135957996</v>
      </c>
      <c r="BM1358" s="35"/>
      <c r="BN1358" s="86"/>
      <c r="BO1358" s="35"/>
      <c r="BP1358" s="35"/>
      <c r="BQ1358" s="35"/>
      <c r="BR1358" s="35"/>
      <c r="BS1358" s="35"/>
      <c r="BT1358" s="35"/>
      <c r="BU1358" s="35"/>
      <c r="BV1358" s="35"/>
      <c r="BW1358" s="35"/>
      <c r="BX1358" s="35"/>
      <c r="BY1358" s="35"/>
      <c r="BZ1358" s="35"/>
      <c r="CA1358" s="35"/>
      <c r="CB1358" s="35"/>
      <c r="CC1358" s="35"/>
      <c r="CD1358" s="35"/>
      <c r="CE1358" s="35"/>
      <c r="CF1358" s="35"/>
      <c r="CG1358" s="35"/>
      <c r="CH1358" s="35"/>
    </row>
    <row r="1359" spans="1:86" ht="15.6" x14ac:dyDescent="0.3">
      <c r="A1359" s="35"/>
      <c r="B1359" s="86"/>
      <c r="C1359" s="35"/>
      <c r="D1359" s="35"/>
      <c r="E1359" s="35"/>
      <c r="F1359" s="35"/>
      <c r="G1359" s="35"/>
      <c r="H1359" s="35"/>
      <c r="I1359" s="35"/>
      <c r="J1359" s="35"/>
      <c r="K1359" s="35"/>
      <c r="L1359" s="35"/>
      <c r="M1359" s="35"/>
      <c r="N1359" s="35"/>
      <c r="O1359" s="35"/>
      <c r="P1359" s="35"/>
      <c r="Q1359" s="35"/>
      <c r="R1359" s="35"/>
      <c r="S1359" s="35"/>
      <c r="T1359" s="17">
        <f t="shared" si="3049"/>
        <v>47375</v>
      </c>
      <c r="U1359" s="216">
        <f t="shared" si="3042"/>
        <v>5</v>
      </c>
      <c r="V1359" s="216">
        <f t="shared" si="3049"/>
        <v>1354</v>
      </c>
      <c r="W1359" s="16">
        <f t="shared" si="3056"/>
        <v>3.7095890410958905</v>
      </c>
      <c r="X1359" s="16" t="e">
        <f>IF(Template!$F$7="Linear interpolation",LinInterp($I$5:$I$22,$G$5:$G$22,W1359),CubicSpline($I$5:$I$22,$G$5:$G$22,W1359))</f>
        <v>#VALUE!</v>
      </c>
      <c r="Y1359" s="221" t="e">
        <f t="shared" si="3043"/>
        <v>#VALUE!</v>
      </c>
      <c r="Z1359" s="221" t="e">
        <f>Y1359/PRODUCT($AA$6:AA1358)</f>
        <v>#VALUE!</v>
      </c>
      <c r="AA1359" s="16" t="e">
        <f t="shared" si="3050"/>
        <v>#VALUE!</v>
      </c>
      <c r="AB1359" s="10" t="e">
        <f t="shared" si="3051"/>
        <v>#VALUE!</v>
      </c>
      <c r="AC1359" s="90">
        <f t="shared" si="3044"/>
        <v>1359</v>
      </c>
      <c r="AD1359" s="17">
        <f t="shared" si="3052"/>
        <v>47352</v>
      </c>
      <c r="AE1359" s="16" t="e">
        <f t="shared" si="3045"/>
        <v>#VALUE!</v>
      </c>
      <c r="AF1359" s="10">
        <f ca="1">IFERROR(AVERAGE(INDIRECT("AE"&amp;AC1359-Template!$F$10+1):INDIRECT("AE"&amp;AC1359)),0)</f>
        <v>0</v>
      </c>
      <c r="AG1359" s="35"/>
      <c r="AH1359" s="86"/>
      <c r="AI1359" s="35"/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  <c r="AW1359" s="35"/>
      <c r="AX1359" s="35"/>
      <c r="AY1359" s="35"/>
      <c r="AZ1359" s="17">
        <f t="shared" ref="AZ1359" si="3075">AZ1358+1</f>
        <v>47375</v>
      </c>
      <c r="BA1359" s="216">
        <f t="shared" si="3068"/>
        <v>5</v>
      </c>
      <c r="BB1359" s="216">
        <f t="shared" ref="BB1359" si="3076">BB1358+1</f>
        <v>1354</v>
      </c>
      <c r="BC1359" s="16">
        <f t="shared" si="3070"/>
        <v>3.7095890410958905</v>
      </c>
      <c r="BD1359" s="16">
        <f>IF(Template!$F$7="Linear interpolation",LinInterp($AO$5:$AO$18,$AM$5:$AM$18,BC1359),CubicSpline($AO$5:$AO$18,$AM$5:$AM$18,BC1359))</f>
        <v>14.176024014448053</v>
      </c>
      <c r="BE1359" s="221">
        <f t="shared" si="3005"/>
        <v>1.6352316152193964</v>
      </c>
      <c r="BF1359" s="221">
        <f>BE1359/PRODUCT($BG$6:BG1358)</f>
        <v>1.0003732480856855</v>
      </c>
      <c r="BG1359" s="16">
        <f t="shared" si="3071"/>
        <v>1.0003732480856855</v>
      </c>
      <c r="BH1359" s="10">
        <f t="shared" si="3072"/>
        <v>13.623555127521003</v>
      </c>
      <c r="BI1359" s="90"/>
      <c r="BJ1359" s="17">
        <f t="shared" si="3055"/>
        <v>47352</v>
      </c>
      <c r="BK1359" s="16">
        <f t="shared" si="3048"/>
        <v>13.723044175733001</v>
      </c>
      <c r="BL1359" s="10">
        <f ca="1">IFERROR(AVERAGE(INDIRECT("BK"&amp;AC1359-Template!$F$10+1):INDIRECT("BK"&amp;AC1359)),0)</f>
        <v>13.776134055730783</v>
      </c>
      <c r="BM1359" s="35"/>
      <c r="BN1359" s="86"/>
      <c r="BO1359" s="35"/>
      <c r="BP1359" s="35"/>
      <c r="BQ1359" s="35"/>
      <c r="BR1359" s="35"/>
      <c r="BS1359" s="35"/>
      <c r="BT1359" s="35"/>
      <c r="BU1359" s="35"/>
      <c r="BV1359" s="35"/>
      <c r="BW1359" s="35"/>
      <c r="BX1359" s="35"/>
      <c r="BY1359" s="35"/>
      <c r="BZ1359" s="35"/>
      <c r="CA1359" s="35"/>
      <c r="CB1359" s="35"/>
      <c r="CC1359" s="35"/>
      <c r="CD1359" s="35"/>
      <c r="CE1359" s="35"/>
      <c r="CF1359" s="35"/>
      <c r="CG1359" s="35"/>
      <c r="CH1359" s="35"/>
    </row>
    <row r="1360" spans="1:86" ht="15.6" x14ac:dyDescent="0.3">
      <c r="A1360" s="35"/>
      <c r="B1360" s="86"/>
      <c r="C1360" s="35"/>
      <c r="D1360" s="35"/>
      <c r="E1360" s="35"/>
      <c r="F1360" s="35"/>
      <c r="G1360" s="35"/>
      <c r="H1360" s="35"/>
      <c r="I1360" s="35"/>
      <c r="J1360" s="35"/>
      <c r="K1360" s="35"/>
      <c r="L1360" s="35"/>
      <c r="M1360" s="35"/>
      <c r="N1360" s="35"/>
      <c r="O1360" s="35"/>
      <c r="P1360" s="35"/>
      <c r="Q1360" s="35"/>
      <c r="R1360" s="35"/>
      <c r="S1360" s="35"/>
      <c r="T1360" s="17">
        <f t="shared" si="3049"/>
        <v>47376</v>
      </c>
      <c r="U1360" s="216">
        <f t="shared" si="3042"/>
        <v>6</v>
      </c>
      <c r="V1360" s="216">
        <f t="shared" si="3049"/>
        <v>1355</v>
      </c>
      <c r="W1360" s="16">
        <f t="shared" si="3056"/>
        <v>3.7123287671232879</v>
      </c>
      <c r="X1360" s="16" t="e">
        <f>IF(Template!$F$7="Linear interpolation",LinInterp($I$5:$I$22,$G$5:$G$22,W1360),CubicSpline($I$5:$I$22,$G$5:$G$22,W1360))</f>
        <v>#VALUE!</v>
      </c>
      <c r="Y1360" s="221" t="e">
        <f t="shared" si="3043"/>
        <v>#VALUE!</v>
      </c>
      <c r="Z1360" s="221" t="e">
        <f>Y1360/PRODUCT($AA$6:AA1359)</f>
        <v>#VALUE!</v>
      </c>
      <c r="AA1360" s="16" t="e">
        <f t="shared" si="3050"/>
        <v>#VALUE!</v>
      </c>
      <c r="AB1360" s="10" t="e">
        <f t="shared" si="3051"/>
        <v>#VALUE!</v>
      </c>
      <c r="AC1360" s="90">
        <f t="shared" si="3044"/>
        <v>1360</v>
      </c>
      <c r="AD1360" s="17">
        <f t="shared" si="3052"/>
        <v>47353</v>
      </c>
      <c r="AE1360" s="16" t="e">
        <f t="shared" si="3045"/>
        <v>#VALUE!</v>
      </c>
      <c r="AF1360" s="10">
        <f ca="1">IFERROR(AVERAGE(INDIRECT("AE"&amp;AC1360-Template!$F$10+1):INDIRECT("AE"&amp;AC1360)),0)</f>
        <v>0</v>
      </c>
      <c r="AG1360" s="35"/>
      <c r="AH1360" s="86"/>
      <c r="AI1360" s="35"/>
      <c r="AJ1360" s="35"/>
      <c r="AK1360" s="35"/>
      <c r="AL1360" s="35"/>
      <c r="AM1360" s="35"/>
      <c r="AN1360" s="35"/>
      <c r="AO1360" s="35"/>
      <c r="AP1360" s="35"/>
      <c r="AQ1360" s="35"/>
      <c r="AR1360" s="35"/>
      <c r="AS1360" s="35"/>
      <c r="AT1360" s="35"/>
      <c r="AU1360" s="35"/>
      <c r="AV1360" s="35"/>
      <c r="AW1360" s="35"/>
      <c r="AX1360" s="35"/>
      <c r="AY1360" s="35"/>
      <c r="AZ1360" s="17">
        <f t="shared" ref="AZ1360" si="3077">AZ1359+1</f>
        <v>47376</v>
      </c>
      <c r="BA1360" s="216">
        <f t="shared" si="3068"/>
        <v>6</v>
      </c>
      <c r="BB1360" s="216">
        <f t="shared" ref="BB1360" si="3078">BB1359+1</f>
        <v>1355</v>
      </c>
      <c r="BC1360" s="16">
        <f t="shared" si="3070"/>
        <v>3.7123287671232879</v>
      </c>
      <c r="BD1360" s="16">
        <f>IF(Template!$F$7="Linear interpolation",LinInterp($AO$5:$AO$18,$AM$5:$AM$18,BC1360),CubicSpline($AO$5:$AO$18,$AM$5:$AM$18,BC1360))</f>
        <v>14.176326678622237</v>
      </c>
      <c r="BE1360" s="221">
        <f t="shared" si="3005"/>
        <v>1.6358417512609897</v>
      </c>
      <c r="BF1360" s="221">
        <f>BE1360/PRODUCT($BG$6:BG1359)</f>
        <v>1.0003731190345848</v>
      </c>
      <c r="BG1360" s="16">
        <f t="shared" si="3071"/>
        <v>1.0003732480856855</v>
      </c>
      <c r="BH1360" s="10">
        <f t="shared" si="3072"/>
        <v>13.623555127521003</v>
      </c>
      <c r="BI1360" s="90"/>
      <c r="BJ1360" s="17">
        <f t="shared" si="3055"/>
        <v>47353</v>
      </c>
      <c r="BK1360" s="16">
        <f t="shared" si="3048"/>
        <v>13.719066019218351</v>
      </c>
      <c r="BL1360" s="10">
        <f ca="1">IFERROR(AVERAGE(INDIRECT("BK"&amp;AC1360-Template!$F$10+1):INDIRECT("BK"&amp;AC1360)),0)</f>
        <v>13.772598325924045</v>
      </c>
      <c r="BM1360" s="35"/>
      <c r="BN1360" s="86"/>
      <c r="BO1360" s="35"/>
      <c r="BP1360" s="35"/>
      <c r="BQ1360" s="35"/>
      <c r="BR1360" s="35"/>
      <c r="BS1360" s="35"/>
      <c r="BT1360" s="35"/>
      <c r="BU1360" s="35"/>
      <c r="BV1360" s="35"/>
      <c r="BW1360" s="35"/>
      <c r="BX1360" s="35"/>
      <c r="BY1360" s="35"/>
      <c r="BZ1360" s="35"/>
      <c r="CA1360" s="35"/>
      <c r="CB1360" s="35"/>
      <c r="CC1360" s="35"/>
      <c r="CD1360" s="35"/>
      <c r="CE1360" s="35"/>
      <c r="CF1360" s="35"/>
      <c r="CG1360" s="35"/>
      <c r="CH1360" s="35"/>
    </row>
    <row r="1361" spans="1:86" ht="15.6" x14ac:dyDescent="0.3">
      <c r="A1361" s="35"/>
      <c r="B1361" s="86"/>
      <c r="C1361" s="35"/>
      <c r="D1361" s="35"/>
      <c r="E1361" s="35"/>
      <c r="F1361" s="35"/>
      <c r="G1361" s="35"/>
      <c r="H1361" s="35"/>
      <c r="I1361" s="35"/>
      <c r="J1361" s="35"/>
      <c r="K1361" s="35"/>
      <c r="L1361" s="35"/>
      <c r="M1361" s="35"/>
      <c r="N1361" s="35"/>
      <c r="O1361" s="35"/>
      <c r="P1361" s="35"/>
      <c r="Q1361" s="35"/>
      <c r="R1361" s="35"/>
      <c r="S1361" s="35"/>
      <c r="T1361" s="17">
        <f t="shared" si="3049"/>
        <v>47377</v>
      </c>
      <c r="U1361" s="216">
        <f t="shared" si="3042"/>
        <v>7</v>
      </c>
      <c r="V1361" s="216">
        <f t="shared" si="3049"/>
        <v>1356</v>
      </c>
      <c r="W1361" s="16">
        <f t="shared" si="3056"/>
        <v>3.7150684931506848</v>
      </c>
      <c r="X1361" s="16" t="e">
        <f>IF(Template!$F$7="Linear interpolation",LinInterp($I$5:$I$22,$G$5:$G$22,W1361),CubicSpline($I$5:$I$22,$G$5:$G$22,W1361))</f>
        <v>#VALUE!</v>
      </c>
      <c r="Y1361" s="221" t="e">
        <f t="shared" si="3043"/>
        <v>#VALUE!</v>
      </c>
      <c r="Z1361" s="221" t="e">
        <f>Y1361/PRODUCT($AA$6:AA1360)</f>
        <v>#VALUE!</v>
      </c>
      <c r="AA1361" s="16" t="e">
        <f t="shared" si="3050"/>
        <v>#VALUE!</v>
      </c>
      <c r="AB1361" s="10" t="e">
        <f t="shared" si="3051"/>
        <v>#VALUE!</v>
      </c>
      <c r="AC1361" s="90">
        <f t="shared" si="3044"/>
        <v>1361</v>
      </c>
      <c r="AD1361" s="17">
        <f t="shared" si="3052"/>
        <v>47354</v>
      </c>
      <c r="AE1361" s="16" t="e">
        <f t="shared" si="3045"/>
        <v>#VALUE!</v>
      </c>
      <c r="AF1361" s="10">
        <f ca="1">IFERROR(AVERAGE(INDIRECT("AE"&amp;AC1361-Template!$F$10+1):INDIRECT("AE"&amp;AC1361)),0)</f>
        <v>0</v>
      </c>
      <c r="AG1361" s="35"/>
      <c r="AH1361" s="86"/>
      <c r="AI1361" s="35"/>
      <c r="AJ1361" s="35"/>
      <c r="AK1361" s="35"/>
      <c r="AL1361" s="35"/>
      <c r="AM1361" s="35"/>
      <c r="AN1361" s="35"/>
      <c r="AO1361" s="35"/>
      <c r="AP1361" s="35"/>
      <c r="AQ1361" s="35"/>
      <c r="AR1361" s="35"/>
      <c r="AS1361" s="35"/>
      <c r="AT1361" s="35"/>
      <c r="AU1361" s="35"/>
      <c r="AV1361" s="35"/>
      <c r="AW1361" s="35"/>
      <c r="AX1361" s="35"/>
      <c r="AY1361" s="35"/>
      <c r="AZ1361" s="17">
        <f t="shared" ref="AZ1361" si="3079">AZ1360+1</f>
        <v>47377</v>
      </c>
      <c r="BA1361" s="216">
        <f t="shared" si="3068"/>
        <v>7</v>
      </c>
      <c r="BB1361" s="216">
        <f t="shared" ref="BB1361" si="3080">BB1360+1</f>
        <v>1356</v>
      </c>
      <c r="BC1361" s="16">
        <f t="shared" si="3070"/>
        <v>3.7150684931506848</v>
      </c>
      <c r="BD1361" s="16">
        <f>IF(Template!$F$7="Linear interpolation",LinInterp($AO$5:$AO$18,$AM$5:$AM$18,BC1361),CubicSpline($AO$5:$AO$18,$AM$5:$AM$18,BC1361))</f>
        <v>14.176624905068451</v>
      </c>
      <c r="BE1361" s="221">
        <f t="shared" si="3005"/>
        <v>1.6364519023885808</v>
      </c>
      <c r="BF1361" s="221">
        <f>BE1361/PRODUCT($BG$6:BG1360)</f>
        <v>1.000372860039791</v>
      </c>
      <c r="BG1361" s="16">
        <f t="shared" si="3071"/>
        <v>1.0003732480856855</v>
      </c>
      <c r="BH1361" s="10">
        <f t="shared" si="3072"/>
        <v>13.623555127521003</v>
      </c>
      <c r="BI1361" s="90"/>
      <c r="BJ1361" s="17">
        <f t="shared" si="3055"/>
        <v>47354</v>
      </c>
      <c r="BK1361" s="16">
        <f t="shared" si="3048"/>
        <v>13.715056710369321</v>
      </c>
      <c r="BL1361" s="10">
        <f ca="1">IFERROR(AVERAGE(INDIRECT("BK"&amp;AC1361-Template!$F$10+1):INDIRECT("BK"&amp;AC1361)),0)</f>
        <v>13.769032341827053</v>
      </c>
      <c r="BM1361" s="35"/>
      <c r="BN1361" s="86"/>
      <c r="BO1361" s="35"/>
      <c r="BP1361" s="35"/>
      <c r="BQ1361" s="35"/>
      <c r="BR1361" s="35"/>
      <c r="BS1361" s="35"/>
      <c r="BT1361" s="35"/>
      <c r="BU1361" s="35"/>
      <c r="BV1361" s="35"/>
      <c r="BW1361" s="35"/>
      <c r="BX1361" s="35"/>
      <c r="BY1361" s="35"/>
      <c r="BZ1361" s="35"/>
      <c r="CA1361" s="35"/>
      <c r="CB1361" s="35"/>
      <c r="CC1361" s="35"/>
      <c r="CD1361" s="35"/>
      <c r="CE1361" s="35"/>
      <c r="CF1361" s="35"/>
      <c r="CG1361" s="35"/>
      <c r="CH1361" s="35"/>
    </row>
    <row r="1362" spans="1:86" ht="15.6" x14ac:dyDescent="0.3">
      <c r="A1362" s="35"/>
      <c r="B1362" s="86"/>
      <c r="C1362" s="35"/>
      <c r="D1362" s="35"/>
      <c r="E1362" s="35"/>
      <c r="F1362" s="35"/>
      <c r="G1362" s="35"/>
      <c r="H1362" s="35"/>
      <c r="I1362" s="35"/>
      <c r="J1362" s="35"/>
      <c r="K1362" s="35"/>
      <c r="L1362" s="35"/>
      <c r="M1362" s="35"/>
      <c r="N1362" s="35"/>
      <c r="O1362" s="35"/>
      <c r="P1362" s="35"/>
      <c r="Q1362" s="35"/>
      <c r="R1362" s="35"/>
      <c r="S1362" s="35"/>
      <c r="T1362" s="17">
        <f t="shared" si="3049"/>
        <v>47378</v>
      </c>
      <c r="U1362" s="216">
        <f t="shared" si="3042"/>
        <v>1</v>
      </c>
      <c r="V1362" s="216">
        <f t="shared" si="3049"/>
        <v>1357</v>
      </c>
      <c r="W1362" s="16">
        <f t="shared" si="3056"/>
        <v>3.7178082191780821</v>
      </c>
      <c r="X1362" s="16" t="e">
        <f>IF(Template!$F$7="Linear interpolation",LinInterp($I$5:$I$22,$G$5:$G$22,W1362),CubicSpline($I$5:$I$22,$G$5:$G$22,W1362))</f>
        <v>#VALUE!</v>
      </c>
      <c r="Y1362" s="221" t="e">
        <f t="shared" si="3043"/>
        <v>#VALUE!</v>
      </c>
      <c r="Z1362" s="221" t="e">
        <f>Y1362/PRODUCT($AA$6:AA1361)</f>
        <v>#VALUE!</v>
      </c>
      <c r="AA1362" s="16" t="e">
        <f t="shared" si="3050"/>
        <v>#VALUE!</v>
      </c>
      <c r="AB1362" s="10" t="e">
        <f t="shared" si="3051"/>
        <v>#VALUE!</v>
      </c>
      <c r="AC1362" s="90">
        <f t="shared" si="3044"/>
        <v>1362</v>
      </c>
      <c r="AD1362" s="17">
        <f t="shared" si="3052"/>
        <v>47355</v>
      </c>
      <c r="AE1362" s="16" t="e">
        <f t="shared" si="3045"/>
        <v>#VALUE!</v>
      </c>
      <c r="AF1362" s="10">
        <f ca="1">IFERROR(AVERAGE(INDIRECT("AE"&amp;AC1362-Template!$F$10+1):INDIRECT("AE"&amp;AC1362)),0)</f>
        <v>0</v>
      </c>
      <c r="AG1362" s="35"/>
      <c r="AH1362" s="86"/>
      <c r="AI1362" s="35"/>
      <c r="AJ1362" s="35"/>
      <c r="AK1362" s="35"/>
      <c r="AL1362" s="35"/>
      <c r="AM1362" s="35"/>
      <c r="AN1362" s="35"/>
      <c r="AO1362" s="35"/>
      <c r="AP1362" s="35"/>
      <c r="AQ1362" s="35"/>
      <c r="AR1362" s="35"/>
      <c r="AS1362" s="35"/>
      <c r="AT1362" s="35"/>
      <c r="AU1362" s="35"/>
      <c r="AV1362" s="35"/>
      <c r="AW1362" s="35"/>
      <c r="AX1362" s="35"/>
      <c r="AY1362" s="35"/>
      <c r="AZ1362" s="17">
        <f t="shared" ref="AZ1362" si="3081">AZ1361+1</f>
        <v>47378</v>
      </c>
      <c r="BA1362" s="216">
        <f t="shared" si="3068"/>
        <v>1</v>
      </c>
      <c r="BB1362" s="216">
        <f t="shared" ref="BB1362" si="3082">BB1361+1</f>
        <v>1357</v>
      </c>
      <c r="BC1362" s="16">
        <f t="shared" si="3070"/>
        <v>3.7178082191780821</v>
      </c>
      <c r="BD1362" s="16">
        <f>IF(Template!$F$7="Linear interpolation",LinInterp($AO$5:$AO$18,$AM$5:$AM$18,BC1362),CubicSpline($AO$5:$AO$18,$AM$5:$AM$18,BC1362))</f>
        <v>14.176918676108585</v>
      </c>
      <c r="BE1362" s="221">
        <f t="shared" si="3005"/>
        <v>1.6370620669856988</v>
      </c>
      <c r="BF1362" s="221">
        <f>BE1362/PRODUCT($BG$6:BG1361)</f>
        <v>1.000372470207058</v>
      </c>
      <c r="BG1362" s="16">
        <f t="shared" si="3071"/>
        <v>1.000372470207058</v>
      </c>
      <c r="BH1362" s="10">
        <f t="shared" si="3072"/>
        <v>13.595162557616835</v>
      </c>
      <c r="BI1362" s="90"/>
      <c r="BJ1362" s="17">
        <f t="shared" si="3055"/>
        <v>47355</v>
      </c>
      <c r="BK1362" s="16">
        <f t="shared" si="3048"/>
        <v>13.715056710369321</v>
      </c>
      <c r="BL1362" s="10">
        <f ca="1">IFERROR(AVERAGE(INDIRECT("BK"&amp;AC1362-Template!$F$10+1):INDIRECT("BK"&amp;AC1362)),0)</f>
        <v>13.765570725640076</v>
      </c>
      <c r="BM1362" s="35"/>
      <c r="BN1362" s="86"/>
      <c r="BO1362" s="35"/>
      <c r="BP1362" s="35"/>
      <c r="BQ1362" s="35"/>
      <c r="BR1362" s="35"/>
      <c r="BS1362" s="35"/>
      <c r="BT1362" s="35"/>
      <c r="BU1362" s="35"/>
      <c r="BV1362" s="35"/>
      <c r="BW1362" s="35"/>
      <c r="BX1362" s="35"/>
      <c r="BY1362" s="35"/>
      <c r="BZ1362" s="35"/>
      <c r="CA1362" s="35"/>
      <c r="CB1362" s="35"/>
      <c r="CC1362" s="35"/>
      <c r="CD1362" s="35"/>
      <c r="CE1362" s="35"/>
      <c r="CF1362" s="35"/>
      <c r="CG1362" s="35"/>
      <c r="CH1362" s="35"/>
    </row>
    <row r="1363" spans="1:86" ht="15.6" x14ac:dyDescent="0.3">
      <c r="A1363" s="35"/>
      <c r="B1363" s="86"/>
      <c r="C1363" s="35"/>
      <c r="D1363" s="35"/>
      <c r="E1363" s="35"/>
      <c r="F1363" s="35"/>
      <c r="G1363" s="35"/>
      <c r="H1363" s="35"/>
      <c r="I1363" s="35"/>
      <c r="J1363" s="35"/>
      <c r="K1363" s="35"/>
      <c r="L1363" s="35"/>
      <c r="M1363" s="35"/>
      <c r="N1363" s="35"/>
      <c r="O1363" s="35"/>
      <c r="P1363" s="35"/>
      <c r="Q1363" s="35"/>
      <c r="R1363" s="35"/>
      <c r="S1363" s="35"/>
      <c r="T1363" s="17">
        <f t="shared" si="3049"/>
        <v>47379</v>
      </c>
      <c r="U1363" s="216">
        <f t="shared" si="3042"/>
        <v>2</v>
      </c>
      <c r="V1363" s="216">
        <f t="shared" si="3049"/>
        <v>1358</v>
      </c>
      <c r="W1363" s="16">
        <f t="shared" si="3056"/>
        <v>3.7205479452054795</v>
      </c>
      <c r="X1363" s="16" t="e">
        <f>IF(Template!$F$7="Linear interpolation",LinInterp($I$5:$I$22,$G$5:$G$22,W1363),CubicSpline($I$5:$I$22,$G$5:$G$22,W1363))</f>
        <v>#VALUE!</v>
      </c>
      <c r="Y1363" s="221" t="e">
        <f t="shared" si="3043"/>
        <v>#VALUE!</v>
      </c>
      <c r="Z1363" s="221" t="e">
        <f>Y1363/PRODUCT($AA$6:AA1362)</f>
        <v>#VALUE!</v>
      </c>
      <c r="AA1363" s="16" t="e">
        <f t="shared" si="3050"/>
        <v>#VALUE!</v>
      </c>
      <c r="AB1363" s="10" t="e">
        <f t="shared" si="3051"/>
        <v>#VALUE!</v>
      </c>
      <c r="AC1363" s="90">
        <f t="shared" si="3044"/>
        <v>1363</v>
      </c>
      <c r="AD1363" s="17">
        <f t="shared" si="3052"/>
        <v>47356</v>
      </c>
      <c r="AE1363" s="16" t="e">
        <f t="shared" si="3045"/>
        <v>#VALUE!</v>
      </c>
      <c r="AF1363" s="10">
        <f ca="1">IFERROR(AVERAGE(INDIRECT("AE"&amp;AC1363-Template!$F$10+1):INDIRECT("AE"&amp;AC1363)),0)</f>
        <v>0</v>
      </c>
      <c r="AG1363" s="35"/>
      <c r="AH1363" s="86"/>
      <c r="AI1363" s="35"/>
      <c r="AJ1363" s="35"/>
      <c r="AK1363" s="35"/>
      <c r="AL1363" s="35"/>
      <c r="AM1363" s="35"/>
      <c r="AN1363" s="35"/>
      <c r="AO1363" s="35"/>
      <c r="AP1363" s="35"/>
      <c r="AQ1363" s="35"/>
      <c r="AR1363" s="35"/>
      <c r="AS1363" s="35"/>
      <c r="AT1363" s="35"/>
      <c r="AU1363" s="35"/>
      <c r="AV1363" s="35"/>
      <c r="AW1363" s="35"/>
      <c r="AX1363" s="35"/>
      <c r="AY1363" s="35"/>
      <c r="AZ1363" s="17">
        <f t="shared" ref="AZ1363" si="3083">AZ1362+1</f>
        <v>47379</v>
      </c>
      <c r="BA1363" s="216">
        <f t="shared" si="3068"/>
        <v>2</v>
      </c>
      <c r="BB1363" s="216">
        <f t="shared" ref="BB1363" si="3084">BB1362+1</f>
        <v>1358</v>
      </c>
      <c r="BC1363" s="16">
        <f t="shared" si="3070"/>
        <v>3.7205479452054795</v>
      </c>
      <c r="BD1363" s="16">
        <f>IF(Template!$F$7="Linear interpolation",LinInterp($AO$5:$AO$18,$AM$5:$AM$18,BC1363),CubicSpline($AO$5:$AO$18,$AM$5:$AM$18,BC1363))</f>
        <v>14.17720797406453</v>
      </c>
      <c r="BE1363" s="221">
        <f t="shared" si="3005"/>
        <v>1.6376722434308404</v>
      </c>
      <c r="BF1363" s="221">
        <f>BE1363/PRODUCT($BG$6:BG1362)</f>
        <v>1.000372726518711</v>
      </c>
      <c r="BG1363" s="16">
        <f t="shared" si="3071"/>
        <v>1.000372726518711</v>
      </c>
      <c r="BH1363" s="10">
        <f t="shared" si="3072"/>
        <v>13.60451793295181</v>
      </c>
      <c r="BI1363" s="90"/>
      <c r="BJ1363" s="17">
        <f t="shared" si="3055"/>
        <v>47356</v>
      </c>
      <c r="BK1363" s="16">
        <f t="shared" si="3048"/>
        <v>13.715056710369321</v>
      </c>
      <c r="BL1363" s="10">
        <f ca="1">IFERROR(AVERAGE(INDIRECT("BK"&amp;AC1363-Template!$F$10+1):INDIRECT("BK"&amp;AC1363)),0)</f>
        <v>13.762214457995558</v>
      </c>
      <c r="BM1363" s="35"/>
      <c r="BN1363" s="86"/>
      <c r="BO1363" s="35"/>
      <c r="BP1363" s="35"/>
      <c r="BQ1363" s="35"/>
      <c r="BR1363" s="35"/>
      <c r="BS1363" s="35"/>
      <c r="BT1363" s="35"/>
      <c r="BU1363" s="35"/>
      <c r="BV1363" s="35"/>
      <c r="BW1363" s="35"/>
      <c r="BX1363" s="35"/>
      <c r="BY1363" s="35"/>
      <c r="BZ1363" s="35"/>
      <c r="CA1363" s="35"/>
      <c r="CB1363" s="35"/>
      <c r="CC1363" s="35"/>
      <c r="CD1363" s="35"/>
      <c r="CE1363" s="35"/>
      <c r="CF1363" s="35"/>
      <c r="CG1363" s="35"/>
      <c r="CH1363" s="35"/>
    </row>
    <row r="1364" spans="1:86" ht="15.6" x14ac:dyDescent="0.3">
      <c r="A1364" s="35"/>
      <c r="B1364" s="86"/>
      <c r="C1364" s="35"/>
      <c r="D1364" s="35"/>
      <c r="E1364" s="35"/>
      <c r="F1364" s="35"/>
      <c r="G1364" s="35"/>
      <c r="H1364" s="35"/>
      <c r="I1364" s="35"/>
      <c r="J1364" s="35"/>
      <c r="K1364" s="35"/>
      <c r="L1364" s="35"/>
      <c r="M1364" s="35"/>
      <c r="N1364" s="35"/>
      <c r="O1364" s="35"/>
      <c r="P1364" s="35"/>
      <c r="Q1364" s="35"/>
      <c r="R1364" s="35"/>
      <c r="S1364" s="35"/>
      <c r="T1364" s="17">
        <f t="shared" si="3049"/>
        <v>47380</v>
      </c>
      <c r="U1364" s="216">
        <f t="shared" si="3042"/>
        <v>3</v>
      </c>
      <c r="V1364" s="216">
        <f t="shared" si="3049"/>
        <v>1359</v>
      </c>
      <c r="W1364" s="16">
        <f t="shared" si="3056"/>
        <v>3.7232876712328768</v>
      </c>
      <c r="X1364" s="16" t="e">
        <f>IF(Template!$F$7="Linear interpolation",LinInterp($I$5:$I$22,$G$5:$G$22,W1364),CubicSpline($I$5:$I$22,$G$5:$G$22,W1364))</f>
        <v>#VALUE!</v>
      </c>
      <c r="Y1364" s="221" t="e">
        <f t="shared" si="3043"/>
        <v>#VALUE!</v>
      </c>
      <c r="Z1364" s="221" t="e">
        <f>Y1364/PRODUCT($AA$6:AA1363)</f>
        <v>#VALUE!</v>
      </c>
      <c r="AA1364" s="16" t="e">
        <f t="shared" si="3050"/>
        <v>#VALUE!</v>
      </c>
      <c r="AB1364" s="10" t="e">
        <f t="shared" si="3051"/>
        <v>#VALUE!</v>
      </c>
      <c r="AC1364" s="90">
        <f t="shared" si="3044"/>
        <v>1364</v>
      </c>
      <c r="AD1364" s="17">
        <f t="shared" si="3052"/>
        <v>47357</v>
      </c>
      <c r="AE1364" s="16" t="e">
        <f t="shared" si="3045"/>
        <v>#VALUE!</v>
      </c>
      <c r="AF1364" s="10">
        <f ca="1">IFERROR(AVERAGE(INDIRECT("AE"&amp;AC1364-Template!$F$10+1):INDIRECT("AE"&amp;AC1364)),0)</f>
        <v>0</v>
      </c>
      <c r="AG1364" s="35"/>
      <c r="AH1364" s="86"/>
      <c r="AI1364" s="35"/>
      <c r="AJ1364" s="35"/>
      <c r="AK1364" s="35"/>
      <c r="AL1364" s="35"/>
      <c r="AM1364" s="35"/>
      <c r="AN1364" s="35"/>
      <c r="AO1364" s="35"/>
      <c r="AP1364" s="35"/>
      <c r="AQ1364" s="35"/>
      <c r="AR1364" s="35"/>
      <c r="AS1364" s="35"/>
      <c r="AT1364" s="35"/>
      <c r="AU1364" s="35"/>
      <c r="AV1364" s="35"/>
      <c r="AW1364" s="35"/>
      <c r="AX1364" s="35"/>
      <c r="AY1364" s="35"/>
      <c r="AZ1364" s="17">
        <f t="shared" ref="AZ1364" si="3085">AZ1363+1</f>
        <v>47380</v>
      </c>
      <c r="BA1364" s="216">
        <f t="shared" si="3068"/>
        <v>3</v>
      </c>
      <c r="BB1364" s="216">
        <f t="shared" ref="BB1364" si="3086">BB1363+1</f>
        <v>1359</v>
      </c>
      <c r="BC1364" s="16">
        <f t="shared" si="3070"/>
        <v>3.7232876712328768</v>
      </c>
      <c r="BD1364" s="16">
        <f>IF(Template!$F$7="Linear interpolation",LinInterp($AO$5:$AO$18,$AM$5:$AM$18,BC1364),CubicSpline($AO$5:$AO$18,$AM$5:$AM$18,BC1364))</f>
        <v>14.177492781258179</v>
      </c>
      <c r="BE1364" s="221">
        <f t="shared" si="3005"/>
        <v>1.6382824300974572</v>
      </c>
      <c r="BF1364" s="221">
        <f>BE1364/PRODUCT($BG$6:BG1363)</f>
        <v>1.000372593886881</v>
      </c>
      <c r="BG1364" s="16">
        <f t="shared" si="3071"/>
        <v>1.000372593886881</v>
      </c>
      <c r="BH1364" s="10">
        <f t="shared" si="3072"/>
        <v>13.599676871158151</v>
      </c>
      <c r="BI1364" s="90"/>
      <c r="BJ1364" s="17">
        <f t="shared" si="3055"/>
        <v>47357</v>
      </c>
      <c r="BK1364" s="16">
        <f t="shared" si="3048"/>
        <v>13.690688408123485</v>
      </c>
      <c r="BL1364" s="10">
        <f ca="1">IFERROR(AVERAGE(INDIRECT("BK"&amp;AC1364-Template!$F$10+1):INDIRECT("BK"&amp;AC1364)),0)</f>
        <v>13.758045913609514</v>
      </c>
      <c r="BM1364" s="35"/>
      <c r="BN1364" s="86"/>
      <c r="BO1364" s="35"/>
      <c r="BP1364" s="35"/>
      <c r="BQ1364" s="35"/>
      <c r="BR1364" s="35"/>
      <c r="BS1364" s="35"/>
      <c r="BT1364" s="35"/>
      <c r="BU1364" s="35"/>
      <c r="BV1364" s="35"/>
      <c r="BW1364" s="35"/>
      <c r="BX1364" s="35"/>
      <c r="BY1364" s="35"/>
      <c r="BZ1364" s="35"/>
      <c r="CA1364" s="35"/>
      <c r="CB1364" s="35"/>
      <c r="CC1364" s="35"/>
      <c r="CD1364" s="35"/>
      <c r="CE1364" s="35"/>
      <c r="CF1364" s="35"/>
      <c r="CG1364" s="35"/>
      <c r="CH1364" s="35"/>
    </row>
    <row r="1365" spans="1:86" ht="15.6" x14ac:dyDescent="0.3">
      <c r="A1365" s="35"/>
      <c r="B1365" s="86"/>
      <c r="C1365" s="35"/>
      <c r="D1365" s="35"/>
      <c r="E1365" s="35"/>
      <c r="F1365" s="35"/>
      <c r="G1365" s="35"/>
      <c r="H1365" s="35"/>
      <c r="I1365" s="35"/>
      <c r="J1365" s="35"/>
      <c r="K1365" s="35"/>
      <c r="L1365" s="35"/>
      <c r="M1365" s="35"/>
      <c r="N1365" s="35"/>
      <c r="O1365" s="35"/>
      <c r="P1365" s="35"/>
      <c r="Q1365" s="35"/>
      <c r="R1365" s="35"/>
      <c r="S1365" s="35"/>
      <c r="T1365" s="17">
        <f t="shared" si="3049"/>
        <v>47381</v>
      </c>
      <c r="U1365" s="216">
        <f t="shared" si="3042"/>
        <v>4</v>
      </c>
      <c r="V1365" s="216">
        <f t="shared" si="3049"/>
        <v>1360</v>
      </c>
      <c r="W1365" s="16">
        <f t="shared" si="3056"/>
        <v>3.7260273972602738</v>
      </c>
      <c r="X1365" s="16" t="e">
        <f>IF(Template!$F$7="Linear interpolation",LinInterp($I$5:$I$22,$G$5:$G$22,W1365),CubicSpline($I$5:$I$22,$G$5:$G$22,W1365))</f>
        <v>#VALUE!</v>
      </c>
      <c r="Y1365" s="221" t="e">
        <f t="shared" si="3043"/>
        <v>#VALUE!</v>
      </c>
      <c r="Z1365" s="221" t="e">
        <f>Y1365/PRODUCT($AA$6:AA1364)</f>
        <v>#VALUE!</v>
      </c>
      <c r="AA1365" s="16" t="e">
        <f t="shared" si="3050"/>
        <v>#VALUE!</v>
      </c>
      <c r="AB1365" s="10" t="e">
        <f t="shared" si="3051"/>
        <v>#VALUE!</v>
      </c>
      <c r="AC1365" s="90">
        <f t="shared" si="3044"/>
        <v>1365</v>
      </c>
      <c r="AD1365" s="17">
        <f t="shared" si="3052"/>
        <v>47358</v>
      </c>
      <c r="AE1365" s="16" t="e">
        <f t="shared" si="3045"/>
        <v>#VALUE!</v>
      </c>
      <c r="AF1365" s="10">
        <f ca="1">IFERROR(AVERAGE(INDIRECT("AE"&amp;AC1365-Template!$F$10+1):INDIRECT("AE"&amp;AC1365)),0)</f>
        <v>0</v>
      </c>
      <c r="AG1365" s="35"/>
      <c r="AH1365" s="86"/>
      <c r="AI1365" s="35"/>
      <c r="AJ1365" s="35"/>
      <c r="AK1365" s="35"/>
      <c r="AL1365" s="35"/>
      <c r="AM1365" s="35"/>
      <c r="AN1365" s="35"/>
      <c r="AO1365" s="35"/>
      <c r="AP1365" s="35"/>
      <c r="AQ1365" s="35"/>
      <c r="AR1365" s="35"/>
      <c r="AS1365" s="35"/>
      <c r="AT1365" s="35"/>
      <c r="AU1365" s="35"/>
      <c r="AV1365" s="35"/>
      <c r="AW1365" s="35"/>
      <c r="AX1365" s="35"/>
      <c r="AY1365" s="35"/>
      <c r="AZ1365" s="17">
        <f t="shared" ref="AZ1365" si="3087">AZ1364+1</f>
        <v>47381</v>
      </c>
      <c r="BA1365" s="216">
        <f t="shared" si="3068"/>
        <v>4</v>
      </c>
      <c r="BB1365" s="216">
        <f t="shared" ref="BB1365" si="3088">BB1364+1</f>
        <v>1360</v>
      </c>
      <c r="BC1365" s="16">
        <f t="shared" si="3070"/>
        <v>3.7260273972602738</v>
      </c>
      <c r="BD1365" s="16">
        <f>IF(Template!$F$7="Linear interpolation",LinInterp($AO$5:$AO$18,$AM$5:$AM$18,BC1365),CubicSpline($AO$5:$AO$18,$AM$5:$AM$18,BC1365))</f>
        <v>14.177773080011423</v>
      </c>
      <c r="BE1365" s="221">
        <f t="shared" si="3005"/>
        <v>1.6388926253539542</v>
      </c>
      <c r="BF1365" s="221">
        <f>BE1365/PRODUCT($BG$6:BG1364)</f>
        <v>1.0003724603556059</v>
      </c>
      <c r="BG1365" s="16">
        <f t="shared" si="3071"/>
        <v>1.0003724603556059</v>
      </c>
      <c r="BH1365" s="10">
        <f t="shared" si="3072"/>
        <v>13.594802979615238</v>
      </c>
      <c r="BI1365" s="90"/>
      <c r="BJ1365" s="17">
        <f t="shared" si="3055"/>
        <v>47358</v>
      </c>
      <c r="BK1365" s="16">
        <f t="shared" si="3048"/>
        <v>13.698706710778442</v>
      </c>
      <c r="BL1365" s="10">
        <f ca="1">IFERROR(AVERAGE(INDIRECT("BK"&amp;AC1365-Template!$F$10+1):INDIRECT("BK"&amp;AC1365)),0)</f>
        <v>13.754144645978636</v>
      </c>
      <c r="BM1365" s="35"/>
      <c r="BN1365" s="86"/>
      <c r="BO1365" s="35"/>
      <c r="BP1365" s="35"/>
      <c r="BQ1365" s="35"/>
      <c r="BR1365" s="35"/>
      <c r="BS1365" s="35"/>
      <c r="BT1365" s="35"/>
      <c r="BU1365" s="35"/>
      <c r="BV1365" s="35"/>
      <c r="BW1365" s="35"/>
      <c r="BX1365" s="35"/>
      <c r="BY1365" s="35"/>
      <c r="BZ1365" s="35"/>
      <c r="CA1365" s="35"/>
      <c r="CB1365" s="35"/>
      <c r="CC1365" s="35"/>
      <c r="CD1365" s="35"/>
      <c r="CE1365" s="35"/>
      <c r="CF1365" s="35"/>
      <c r="CG1365" s="35"/>
      <c r="CH1365" s="35"/>
    </row>
    <row r="1366" spans="1:86" ht="15.6" x14ac:dyDescent="0.3">
      <c r="A1366" s="35"/>
      <c r="B1366" s="86"/>
      <c r="C1366" s="35"/>
      <c r="D1366" s="35"/>
      <c r="E1366" s="35"/>
      <c r="F1366" s="35"/>
      <c r="G1366" s="35"/>
      <c r="H1366" s="35"/>
      <c r="I1366" s="35"/>
      <c r="J1366" s="35"/>
      <c r="K1366" s="35"/>
      <c r="L1366" s="35"/>
      <c r="M1366" s="35"/>
      <c r="N1366" s="35"/>
      <c r="O1366" s="35"/>
      <c r="P1366" s="35"/>
      <c r="Q1366" s="35"/>
      <c r="R1366" s="35"/>
      <c r="S1366" s="35"/>
      <c r="T1366" s="17">
        <f t="shared" si="3049"/>
        <v>47382</v>
      </c>
      <c r="U1366" s="216">
        <f t="shared" si="3042"/>
        <v>5</v>
      </c>
      <c r="V1366" s="216">
        <f t="shared" si="3049"/>
        <v>1361</v>
      </c>
      <c r="W1366" s="16">
        <f t="shared" si="3056"/>
        <v>3.7287671232876711</v>
      </c>
      <c r="X1366" s="16" t="e">
        <f>IF(Template!$F$7="Linear interpolation",LinInterp($I$5:$I$22,$G$5:$G$22,W1366),CubicSpline($I$5:$I$22,$G$5:$G$22,W1366))</f>
        <v>#VALUE!</v>
      </c>
      <c r="Y1366" s="221" t="e">
        <f t="shared" si="3043"/>
        <v>#VALUE!</v>
      </c>
      <c r="Z1366" s="221" t="e">
        <f>Y1366/PRODUCT($AA$6:AA1365)</f>
        <v>#VALUE!</v>
      </c>
      <c r="AA1366" s="16" t="e">
        <f t="shared" si="3050"/>
        <v>#VALUE!</v>
      </c>
      <c r="AB1366" s="10" t="e">
        <f t="shared" si="3051"/>
        <v>#VALUE!</v>
      </c>
      <c r="AC1366" s="90">
        <f t="shared" si="3044"/>
        <v>1366</v>
      </c>
      <c r="AD1366" s="17">
        <f t="shared" si="3052"/>
        <v>47359</v>
      </c>
      <c r="AE1366" s="16" t="e">
        <f t="shared" si="3045"/>
        <v>#VALUE!</v>
      </c>
      <c r="AF1366" s="10">
        <f ca="1">IFERROR(AVERAGE(INDIRECT("AE"&amp;AC1366-Template!$F$10+1):INDIRECT("AE"&amp;AC1366)),0)</f>
        <v>0</v>
      </c>
      <c r="AG1366" s="35"/>
      <c r="AH1366" s="86"/>
      <c r="AI1366" s="35"/>
      <c r="AJ1366" s="35"/>
      <c r="AK1366" s="35"/>
      <c r="AL1366" s="35"/>
      <c r="AM1366" s="35"/>
      <c r="AN1366" s="35"/>
      <c r="AO1366" s="35"/>
      <c r="AP1366" s="35"/>
      <c r="AQ1366" s="35"/>
      <c r="AR1366" s="35"/>
      <c r="AS1366" s="35"/>
      <c r="AT1366" s="35"/>
      <c r="AU1366" s="35"/>
      <c r="AV1366" s="35"/>
      <c r="AW1366" s="35"/>
      <c r="AX1366" s="35"/>
      <c r="AY1366" s="35"/>
      <c r="AZ1366" s="17">
        <f t="shared" ref="AZ1366" si="3089">AZ1365+1</f>
        <v>47382</v>
      </c>
      <c r="BA1366" s="216">
        <f t="shared" si="3068"/>
        <v>5</v>
      </c>
      <c r="BB1366" s="216">
        <f t="shared" ref="BB1366" si="3090">BB1365+1</f>
        <v>1361</v>
      </c>
      <c r="BC1366" s="16">
        <f t="shared" si="3070"/>
        <v>3.7287671232876711</v>
      </c>
      <c r="BD1366" s="16">
        <f>IF(Template!$F$7="Linear interpolation",LinInterp($AO$5:$AO$18,$AM$5:$AM$18,BC1366),CubicSpline($AO$5:$AO$18,$AM$5:$AM$18,BC1366))</f>
        <v>14.178048852646151</v>
      </c>
      <c r="BE1366" s="221">
        <f t="shared" si="3005"/>
        <v>1.6395028275636818</v>
      </c>
      <c r="BF1366" s="221">
        <f>BE1366/PRODUCT($BG$6:BG1365)</f>
        <v>1.0003723259231798</v>
      </c>
      <c r="BG1366" s="16">
        <f t="shared" si="3071"/>
        <v>1.0003723259231798</v>
      </c>
      <c r="BH1366" s="10">
        <f t="shared" si="3072"/>
        <v>13.589896196063322</v>
      </c>
      <c r="BI1366" s="90"/>
      <c r="BJ1366" s="17">
        <f t="shared" si="3055"/>
        <v>47359</v>
      </c>
      <c r="BK1366" s="16">
        <f t="shared" si="3048"/>
        <v>13.694540709692227</v>
      </c>
      <c r="BL1366" s="10">
        <f ca="1">IFERROR(AVERAGE(INDIRECT("BK"&amp;AC1366-Template!$F$10+1):INDIRECT("BK"&amp;AC1366)),0)</f>
        <v>13.750746440031101</v>
      </c>
      <c r="BM1366" s="35"/>
      <c r="BN1366" s="86"/>
      <c r="BO1366" s="35"/>
      <c r="BP1366" s="35"/>
      <c r="BQ1366" s="35"/>
      <c r="BR1366" s="35"/>
      <c r="BS1366" s="35"/>
      <c r="BT1366" s="35"/>
      <c r="BU1366" s="35"/>
      <c r="BV1366" s="35"/>
      <c r="BW1366" s="35"/>
      <c r="BX1366" s="35"/>
      <c r="BY1366" s="35"/>
      <c r="BZ1366" s="35"/>
      <c r="CA1366" s="35"/>
      <c r="CB1366" s="35"/>
      <c r="CC1366" s="35"/>
      <c r="CD1366" s="35"/>
      <c r="CE1366" s="35"/>
      <c r="CF1366" s="35"/>
      <c r="CG1366" s="35"/>
      <c r="CH1366" s="35"/>
    </row>
    <row r="1367" spans="1:86" ht="15.6" x14ac:dyDescent="0.3">
      <c r="A1367" s="35"/>
      <c r="B1367" s="86"/>
      <c r="C1367" s="35"/>
      <c r="D1367" s="35"/>
      <c r="E1367" s="35"/>
      <c r="F1367" s="35"/>
      <c r="G1367" s="35"/>
      <c r="H1367" s="35"/>
      <c r="I1367" s="35"/>
      <c r="J1367" s="35"/>
      <c r="K1367" s="35"/>
      <c r="L1367" s="35"/>
      <c r="M1367" s="35"/>
      <c r="N1367" s="35"/>
      <c r="O1367" s="35"/>
      <c r="P1367" s="35"/>
      <c r="Q1367" s="35"/>
      <c r="R1367" s="35"/>
      <c r="S1367" s="35"/>
      <c r="T1367" s="17">
        <f t="shared" si="3049"/>
        <v>47383</v>
      </c>
      <c r="U1367" s="216">
        <f t="shared" si="3042"/>
        <v>6</v>
      </c>
      <c r="V1367" s="216">
        <f t="shared" si="3049"/>
        <v>1362</v>
      </c>
      <c r="W1367" s="16">
        <f t="shared" si="3056"/>
        <v>3.7315068493150685</v>
      </c>
      <c r="X1367" s="16" t="e">
        <f>IF(Template!$F$7="Linear interpolation",LinInterp($I$5:$I$22,$G$5:$G$22,W1367),CubicSpline($I$5:$I$22,$G$5:$G$22,W1367))</f>
        <v>#VALUE!</v>
      </c>
      <c r="Y1367" s="221" t="e">
        <f t="shared" si="3043"/>
        <v>#VALUE!</v>
      </c>
      <c r="Z1367" s="221" t="e">
        <f>Y1367/PRODUCT($AA$6:AA1366)</f>
        <v>#VALUE!</v>
      </c>
      <c r="AA1367" s="16" t="e">
        <f t="shared" si="3050"/>
        <v>#VALUE!</v>
      </c>
      <c r="AB1367" s="10" t="e">
        <f t="shared" si="3051"/>
        <v>#VALUE!</v>
      </c>
      <c r="AC1367" s="90">
        <f t="shared" si="3044"/>
        <v>1367</v>
      </c>
      <c r="AD1367" s="17">
        <f t="shared" si="3052"/>
        <v>47360</v>
      </c>
      <c r="AE1367" s="16" t="e">
        <f t="shared" si="3045"/>
        <v>#VALUE!</v>
      </c>
      <c r="AF1367" s="10">
        <f ca="1">IFERROR(AVERAGE(INDIRECT("AE"&amp;AC1367-Template!$F$10+1):INDIRECT("AE"&amp;AC1367)),0)</f>
        <v>0</v>
      </c>
      <c r="AG1367" s="35"/>
      <c r="AH1367" s="86"/>
      <c r="AI1367" s="35"/>
      <c r="AJ1367" s="35"/>
      <c r="AK1367" s="35"/>
      <c r="AL1367" s="35"/>
      <c r="AM1367" s="35"/>
      <c r="AN1367" s="35"/>
      <c r="AO1367" s="35"/>
      <c r="AP1367" s="35"/>
      <c r="AQ1367" s="35"/>
      <c r="AR1367" s="35"/>
      <c r="AS1367" s="35"/>
      <c r="AT1367" s="35"/>
      <c r="AU1367" s="35"/>
      <c r="AV1367" s="35"/>
      <c r="AW1367" s="35"/>
      <c r="AX1367" s="35"/>
      <c r="AY1367" s="35"/>
      <c r="AZ1367" s="17">
        <f t="shared" ref="AZ1367" si="3091">AZ1366+1</f>
        <v>47383</v>
      </c>
      <c r="BA1367" s="216">
        <f t="shared" si="3068"/>
        <v>6</v>
      </c>
      <c r="BB1367" s="216">
        <f t="shared" ref="BB1367" si="3092">BB1366+1</f>
        <v>1362</v>
      </c>
      <c r="BC1367" s="16">
        <f t="shared" si="3070"/>
        <v>3.7315068493150685</v>
      </c>
      <c r="BD1367" s="16">
        <f>IF(Template!$F$7="Linear interpolation",LinInterp($AO$5:$AO$18,$AM$5:$AM$18,BC1367),CubicSpline($AO$5:$AO$18,$AM$5:$AM$18,BC1367))</f>
        <v>14.178320081484259</v>
      </c>
      <c r="BE1367" s="221">
        <f t="shared" si="3005"/>
        <v>1.6401130350849336</v>
      </c>
      <c r="BF1367" s="221">
        <f>BE1367/PRODUCT($BG$6:BG1366)</f>
        <v>1.0003721905878984</v>
      </c>
      <c r="BG1367" s="16">
        <f t="shared" si="3071"/>
        <v>1.0003723259231798</v>
      </c>
      <c r="BH1367" s="10">
        <f t="shared" si="3072"/>
        <v>13.589896196063322</v>
      </c>
      <c r="BI1367" s="90"/>
      <c r="BJ1367" s="17">
        <f t="shared" si="3055"/>
        <v>47360</v>
      </c>
      <c r="BK1367" s="16">
        <f t="shared" si="3048"/>
        <v>13.690343184042275</v>
      </c>
      <c r="BL1367" s="10">
        <f ca="1">IFERROR(AVERAGE(INDIRECT("BK"&amp;AC1367-Template!$F$10+1):INDIRECT("BK"&amp;AC1367)),0)</f>
        <v>13.746997629883868</v>
      </c>
      <c r="BM1367" s="35"/>
      <c r="BN1367" s="86"/>
      <c r="BO1367" s="35"/>
      <c r="BP1367" s="35"/>
      <c r="BQ1367" s="35"/>
      <c r="BR1367" s="35"/>
      <c r="BS1367" s="35"/>
      <c r="BT1367" s="35"/>
      <c r="BU1367" s="35"/>
      <c r="BV1367" s="35"/>
      <c r="BW1367" s="35"/>
      <c r="BX1367" s="35"/>
      <c r="BY1367" s="35"/>
      <c r="BZ1367" s="35"/>
      <c r="CA1367" s="35"/>
      <c r="CB1367" s="35"/>
      <c r="CC1367" s="35"/>
      <c r="CD1367" s="35"/>
      <c r="CE1367" s="35"/>
      <c r="CF1367" s="35"/>
      <c r="CG1367" s="35"/>
      <c r="CH1367" s="35"/>
    </row>
    <row r="1368" spans="1:86" ht="15.6" x14ac:dyDescent="0.3">
      <c r="A1368" s="35"/>
      <c r="B1368" s="86"/>
      <c r="C1368" s="35"/>
      <c r="D1368" s="35"/>
      <c r="E1368" s="35"/>
      <c r="F1368" s="35"/>
      <c r="G1368" s="35"/>
      <c r="H1368" s="35"/>
      <c r="I1368" s="35"/>
      <c r="J1368" s="35"/>
      <c r="K1368" s="35"/>
      <c r="L1368" s="35"/>
      <c r="M1368" s="35"/>
      <c r="N1368" s="35"/>
      <c r="O1368" s="35"/>
      <c r="P1368" s="35"/>
      <c r="Q1368" s="35"/>
      <c r="R1368" s="35"/>
      <c r="S1368" s="35"/>
      <c r="T1368" s="17">
        <f t="shared" si="3049"/>
        <v>47384</v>
      </c>
      <c r="U1368" s="216">
        <f t="shared" si="3042"/>
        <v>7</v>
      </c>
      <c r="V1368" s="216">
        <f t="shared" si="3049"/>
        <v>1363</v>
      </c>
      <c r="W1368" s="16">
        <f t="shared" si="3056"/>
        <v>3.7342465753424658</v>
      </c>
      <c r="X1368" s="16" t="e">
        <f>IF(Template!$F$7="Linear interpolation",LinInterp($I$5:$I$22,$G$5:$G$22,W1368),CubicSpline($I$5:$I$22,$G$5:$G$22,W1368))</f>
        <v>#VALUE!</v>
      </c>
      <c r="Y1368" s="221" t="e">
        <f t="shared" si="3043"/>
        <v>#VALUE!</v>
      </c>
      <c r="Z1368" s="221" t="e">
        <f>Y1368/PRODUCT($AA$6:AA1367)</f>
        <v>#VALUE!</v>
      </c>
      <c r="AA1368" s="16" t="e">
        <f t="shared" si="3050"/>
        <v>#VALUE!</v>
      </c>
      <c r="AB1368" s="10" t="e">
        <f t="shared" si="3051"/>
        <v>#VALUE!</v>
      </c>
      <c r="AC1368" s="90">
        <f t="shared" si="3044"/>
        <v>1368</v>
      </c>
      <c r="AD1368" s="17">
        <f t="shared" si="3052"/>
        <v>47361</v>
      </c>
      <c r="AE1368" s="16" t="e">
        <f t="shared" si="3045"/>
        <v>#VALUE!</v>
      </c>
      <c r="AF1368" s="10">
        <f ca="1">IFERROR(AVERAGE(INDIRECT("AE"&amp;AC1368-Template!$F$10+1):INDIRECT("AE"&amp;AC1368)),0)</f>
        <v>0</v>
      </c>
      <c r="AG1368" s="35"/>
      <c r="AH1368" s="86"/>
      <c r="AI1368" s="35"/>
      <c r="AJ1368" s="35"/>
      <c r="AK1368" s="35"/>
      <c r="AL1368" s="35"/>
      <c r="AM1368" s="35"/>
      <c r="AN1368" s="35"/>
      <c r="AO1368" s="35"/>
      <c r="AP1368" s="35"/>
      <c r="AQ1368" s="35"/>
      <c r="AR1368" s="35"/>
      <c r="AS1368" s="35"/>
      <c r="AT1368" s="35"/>
      <c r="AU1368" s="35"/>
      <c r="AV1368" s="35"/>
      <c r="AW1368" s="35"/>
      <c r="AX1368" s="35"/>
      <c r="AY1368" s="35"/>
      <c r="AZ1368" s="17">
        <f t="shared" ref="AZ1368" si="3093">AZ1367+1</f>
        <v>47384</v>
      </c>
      <c r="BA1368" s="216">
        <f t="shared" si="3068"/>
        <v>7</v>
      </c>
      <c r="BB1368" s="216">
        <f t="shared" ref="BB1368" si="3094">BB1367+1</f>
        <v>1363</v>
      </c>
      <c r="BC1368" s="16">
        <f t="shared" si="3070"/>
        <v>3.7342465753424658</v>
      </c>
      <c r="BD1368" s="16">
        <f>IF(Template!$F$7="Linear interpolation",LinInterp($AO$5:$AO$18,$AM$5:$AM$18,BC1368),CubicSpline($AO$5:$AO$18,$AM$5:$AM$18,BC1368))</f>
        <v>14.178586748847632</v>
      </c>
      <c r="BE1368" s="221">
        <f t="shared" si="3005"/>
        <v>1.6407232462709371</v>
      </c>
      <c r="BF1368" s="221">
        <f>BE1368/PRODUCT($BG$6:BG1367)</f>
        <v>1.0003719190128095</v>
      </c>
      <c r="BG1368" s="16">
        <f t="shared" si="3071"/>
        <v>1.0003723259231798</v>
      </c>
      <c r="BH1368" s="10">
        <f t="shared" si="3072"/>
        <v>13.589896196063322</v>
      </c>
      <c r="BI1368" s="90"/>
      <c r="BJ1368" s="17">
        <f t="shared" si="3055"/>
        <v>47361</v>
      </c>
      <c r="BK1368" s="16">
        <f t="shared" si="3048"/>
        <v>13.686114071739031</v>
      </c>
      <c r="BL1368" s="10">
        <f ca="1">IFERROR(AVERAGE(INDIRECT("BK"&amp;AC1368-Template!$F$10+1):INDIRECT("BK"&amp;AC1368)),0)</f>
        <v>13.743218131943056</v>
      </c>
      <c r="BM1368" s="35"/>
      <c r="BN1368" s="86"/>
      <c r="BO1368" s="35"/>
      <c r="BP1368" s="35"/>
      <c r="BQ1368" s="35"/>
      <c r="BR1368" s="35"/>
      <c r="BS1368" s="35"/>
      <c r="BT1368" s="35"/>
      <c r="BU1368" s="35"/>
      <c r="BV1368" s="35"/>
      <c r="BW1368" s="35"/>
      <c r="BX1368" s="35"/>
      <c r="BY1368" s="35"/>
      <c r="BZ1368" s="35"/>
      <c r="CA1368" s="35"/>
      <c r="CB1368" s="35"/>
      <c r="CC1368" s="35"/>
      <c r="CD1368" s="35"/>
      <c r="CE1368" s="35"/>
      <c r="CF1368" s="35"/>
      <c r="CG1368" s="35"/>
      <c r="CH1368" s="35"/>
    </row>
    <row r="1369" spans="1:86" ht="15.6" x14ac:dyDescent="0.3">
      <c r="A1369" s="35"/>
      <c r="B1369" s="86"/>
      <c r="C1369" s="35"/>
      <c r="D1369" s="35"/>
      <c r="E1369" s="35"/>
      <c r="F1369" s="35"/>
      <c r="G1369" s="35"/>
      <c r="H1369" s="35"/>
      <c r="I1369" s="35"/>
      <c r="J1369" s="35"/>
      <c r="K1369" s="35"/>
      <c r="L1369" s="35"/>
      <c r="M1369" s="35"/>
      <c r="N1369" s="35"/>
      <c r="O1369" s="35"/>
      <c r="P1369" s="35"/>
      <c r="Q1369" s="35"/>
      <c r="R1369" s="35"/>
      <c r="S1369" s="35"/>
      <c r="T1369" s="17">
        <f t="shared" si="3049"/>
        <v>47385</v>
      </c>
      <c r="U1369" s="216">
        <f t="shared" si="3042"/>
        <v>1</v>
      </c>
      <c r="V1369" s="216">
        <f t="shared" si="3049"/>
        <v>1364</v>
      </c>
      <c r="W1369" s="16">
        <f t="shared" si="3056"/>
        <v>3.7369863013698632</v>
      </c>
      <c r="X1369" s="16" t="e">
        <f>IF(Template!$F$7="Linear interpolation",LinInterp($I$5:$I$22,$G$5:$G$22,W1369),CubicSpline($I$5:$I$22,$G$5:$G$22,W1369))</f>
        <v>#VALUE!</v>
      </c>
      <c r="Y1369" s="221" t="e">
        <f t="shared" si="3043"/>
        <v>#VALUE!</v>
      </c>
      <c r="Z1369" s="221" t="e">
        <f>Y1369/PRODUCT($AA$6:AA1368)</f>
        <v>#VALUE!</v>
      </c>
      <c r="AA1369" s="16" t="e">
        <f t="shared" si="3050"/>
        <v>#VALUE!</v>
      </c>
      <c r="AB1369" s="10" t="e">
        <f t="shared" si="3051"/>
        <v>#VALUE!</v>
      </c>
      <c r="AC1369" s="90">
        <f t="shared" si="3044"/>
        <v>1369</v>
      </c>
      <c r="AD1369" s="17">
        <f t="shared" si="3052"/>
        <v>47362</v>
      </c>
      <c r="AE1369" s="16" t="e">
        <f t="shared" si="3045"/>
        <v>#VALUE!</v>
      </c>
      <c r="AF1369" s="10">
        <f ca="1">IFERROR(AVERAGE(INDIRECT("AE"&amp;AC1369-Template!$F$10+1):INDIRECT("AE"&amp;AC1369)),0)</f>
        <v>0</v>
      </c>
      <c r="AG1369" s="35"/>
      <c r="AH1369" s="86"/>
      <c r="AI1369" s="35"/>
      <c r="AJ1369" s="35"/>
      <c r="AK1369" s="35"/>
      <c r="AL1369" s="35"/>
      <c r="AM1369" s="35"/>
      <c r="AN1369" s="35"/>
      <c r="AO1369" s="35"/>
      <c r="AP1369" s="35"/>
      <c r="AQ1369" s="35"/>
      <c r="AR1369" s="35"/>
      <c r="AS1369" s="35"/>
      <c r="AT1369" s="35"/>
      <c r="AU1369" s="35"/>
      <c r="AV1369" s="35"/>
      <c r="AW1369" s="35"/>
      <c r="AX1369" s="35"/>
      <c r="AY1369" s="35"/>
      <c r="AZ1369" s="17">
        <f t="shared" ref="AZ1369" si="3095">AZ1368+1</f>
        <v>47385</v>
      </c>
      <c r="BA1369" s="216">
        <f t="shared" si="3068"/>
        <v>1</v>
      </c>
      <c r="BB1369" s="216">
        <f t="shared" ref="BB1369" si="3096">BB1368+1</f>
        <v>1364</v>
      </c>
      <c r="BC1369" s="16">
        <f t="shared" si="3070"/>
        <v>3.7369863013698632</v>
      </c>
      <c r="BD1369" s="16">
        <f>IF(Template!$F$7="Linear interpolation",LinInterp($AO$5:$AO$18,$AM$5:$AM$18,BC1369),CubicSpline($AO$5:$AO$18,$AM$5:$AM$18,BC1369))</f>
        <v>14.178848837058164</v>
      </c>
      <c r="BE1369" s="221">
        <f t="shared" si="3005"/>
        <v>1.641333459469851</v>
      </c>
      <c r="BF1369" s="221">
        <f>BE1369/PRODUCT($BG$6:BG1368)</f>
        <v>1.0003715102917377</v>
      </c>
      <c r="BG1369" s="16">
        <f t="shared" si="3071"/>
        <v>1.0003715102917377</v>
      </c>
      <c r="BH1369" s="10">
        <f t="shared" si="3072"/>
        <v>13.560125648424348</v>
      </c>
      <c r="BI1369" s="90"/>
      <c r="BJ1369" s="17">
        <f t="shared" si="3055"/>
        <v>47362</v>
      </c>
      <c r="BK1369" s="16">
        <f t="shared" si="3048"/>
        <v>13.686114071739031</v>
      </c>
      <c r="BL1369" s="10">
        <f ca="1">IFERROR(AVERAGE(INDIRECT("BK"&amp;AC1369-Template!$F$10+1):INDIRECT("BK"&amp;AC1369)),0)</f>
        <v>13.73954990961834</v>
      </c>
      <c r="BM1369" s="35"/>
      <c r="BN1369" s="86"/>
      <c r="BO1369" s="35"/>
      <c r="BP1369" s="35"/>
      <c r="BQ1369" s="35"/>
      <c r="BR1369" s="35"/>
      <c r="BS1369" s="35"/>
      <c r="BT1369" s="35"/>
      <c r="BU1369" s="35"/>
      <c r="BV1369" s="35"/>
      <c r="BW1369" s="35"/>
      <c r="BX1369" s="35"/>
      <c r="BY1369" s="35"/>
      <c r="BZ1369" s="35"/>
      <c r="CA1369" s="35"/>
      <c r="CB1369" s="35"/>
      <c r="CC1369" s="35"/>
      <c r="CD1369" s="35"/>
      <c r="CE1369" s="35"/>
      <c r="CF1369" s="35"/>
      <c r="CG1369" s="35"/>
      <c r="CH1369" s="35"/>
    </row>
    <row r="1370" spans="1:86" ht="15.6" x14ac:dyDescent="0.3">
      <c r="A1370" s="35"/>
      <c r="B1370" s="86"/>
      <c r="C1370" s="35"/>
      <c r="D1370" s="35"/>
      <c r="E1370" s="35"/>
      <c r="F1370" s="35"/>
      <c r="G1370" s="35"/>
      <c r="H1370" s="35"/>
      <c r="I1370" s="35"/>
      <c r="J1370" s="35"/>
      <c r="K1370" s="35"/>
      <c r="L1370" s="35"/>
      <c r="M1370" s="35"/>
      <c r="N1370" s="35"/>
      <c r="O1370" s="35"/>
      <c r="P1370" s="35"/>
      <c r="Q1370" s="35"/>
      <c r="R1370" s="35"/>
      <c r="S1370" s="35"/>
      <c r="T1370" s="17">
        <f t="shared" si="3049"/>
        <v>47386</v>
      </c>
      <c r="U1370" s="216">
        <f t="shared" si="3042"/>
        <v>2</v>
      </c>
      <c r="V1370" s="216">
        <f t="shared" si="3049"/>
        <v>1365</v>
      </c>
      <c r="W1370" s="16">
        <f t="shared" si="3056"/>
        <v>3.7397260273972601</v>
      </c>
      <c r="X1370" s="16" t="e">
        <f>IF(Template!$F$7="Linear interpolation",LinInterp($I$5:$I$22,$G$5:$G$22,W1370),CubicSpline($I$5:$I$22,$G$5:$G$22,W1370))</f>
        <v>#VALUE!</v>
      </c>
      <c r="Y1370" s="221" t="e">
        <f t="shared" si="3043"/>
        <v>#VALUE!</v>
      </c>
      <c r="Z1370" s="221" t="e">
        <f>Y1370/PRODUCT($AA$6:AA1369)</f>
        <v>#VALUE!</v>
      </c>
      <c r="AA1370" s="16" t="e">
        <f t="shared" si="3050"/>
        <v>#VALUE!</v>
      </c>
      <c r="AB1370" s="10" t="e">
        <f t="shared" si="3051"/>
        <v>#VALUE!</v>
      </c>
      <c r="AC1370" s="90">
        <f t="shared" si="3044"/>
        <v>1370</v>
      </c>
      <c r="AD1370" s="17">
        <f t="shared" si="3052"/>
        <v>47363</v>
      </c>
      <c r="AE1370" s="16" t="e">
        <f t="shared" si="3045"/>
        <v>#VALUE!</v>
      </c>
      <c r="AF1370" s="10">
        <f ca="1">IFERROR(AVERAGE(INDIRECT("AE"&amp;AC1370-Template!$F$10+1):INDIRECT("AE"&amp;AC1370)),0)</f>
        <v>0</v>
      </c>
      <c r="AG1370" s="35"/>
      <c r="AH1370" s="86"/>
      <c r="AI1370" s="35"/>
      <c r="AJ1370" s="35"/>
      <c r="AK1370" s="35"/>
      <c r="AL1370" s="35"/>
      <c r="AM1370" s="35"/>
      <c r="AN1370" s="35"/>
      <c r="AO1370" s="35"/>
      <c r="AP1370" s="35"/>
      <c r="AQ1370" s="35"/>
      <c r="AR1370" s="35"/>
      <c r="AS1370" s="35"/>
      <c r="AT1370" s="35"/>
      <c r="AU1370" s="35"/>
      <c r="AV1370" s="35"/>
      <c r="AW1370" s="35"/>
      <c r="AX1370" s="35"/>
      <c r="AY1370" s="35"/>
      <c r="AZ1370" s="17">
        <f t="shared" ref="AZ1370" si="3097">AZ1369+1</f>
        <v>47386</v>
      </c>
      <c r="BA1370" s="216">
        <f t="shared" si="3068"/>
        <v>2</v>
      </c>
      <c r="BB1370" s="216">
        <f t="shared" ref="BB1370" si="3098">BB1369+1</f>
        <v>1365</v>
      </c>
      <c r="BC1370" s="16">
        <f t="shared" si="3070"/>
        <v>3.7397260273972601</v>
      </c>
      <c r="BD1370" s="16">
        <f>IF(Template!$F$7="Linear interpolation",LinInterp($AO$5:$AO$18,$AM$5:$AM$18,BC1370),CubicSpline($AO$5:$AO$18,$AM$5:$AM$18,BC1370))</f>
        <v>14.179106328437745</v>
      </c>
      <c r="BE1370" s="221">
        <f t="shared" si="3005"/>
        <v>1.6419436730247572</v>
      </c>
      <c r="BF1370" s="221">
        <f>BE1370/PRODUCT($BG$6:BG1369)</f>
        <v>1.0003717791478541</v>
      </c>
      <c r="BG1370" s="16">
        <f t="shared" si="3071"/>
        <v>1.0003717791478541</v>
      </c>
      <c r="BH1370" s="10">
        <f t="shared" si="3072"/>
        <v>13.569938896675904</v>
      </c>
      <c r="BI1370" s="90"/>
      <c r="BJ1370" s="17">
        <f t="shared" si="3055"/>
        <v>47363</v>
      </c>
      <c r="BK1370" s="16">
        <f t="shared" si="3048"/>
        <v>13.686114071739031</v>
      </c>
      <c r="BL1370" s="10">
        <f ca="1">IFERROR(AVERAGE(INDIRECT("BK"&amp;AC1370-Template!$F$10+1):INDIRECT("BK"&amp;AC1370)),0)</f>
        <v>13.73599395796894</v>
      </c>
      <c r="BM1370" s="35"/>
      <c r="BN1370" s="86"/>
      <c r="BO1370" s="35"/>
      <c r="BP1370" s="35"/>
      <c r="BQ1370" s="35"/>
      <c r="BR1370" s="35"/>
      <c r="BS1370" s="35"/>
      <c r="BT1370" s="35"/>
      <c r="BU1370" s="35"/>
      <c r="BV1370" s="35"/>
      <c r="BW1370" s="35"/>
      <c r="BX1370" s="35"/>
      <c r="BY1370" s="35"/>
      <c r="BZ1370" s="35"/>
      <c r="CA1370" s="35"/>
      <c r="CB1370" s="35"/>
      <c r="CC1370" s="35"/>
      <c r="CD1370" s="35"/>
      <c r="CE1370" s="35"/>
      <c r="CF1370" s="35"/>
      <c r="CG1370" s="35"/>
      <c r="CH1370" s="35"/>
    </row>
    <row r="1371" spans="1:86" ht="15.6" x14ac:dyDescent="0.3">
      <c r="A1371" s="35"/>
      <c r="B1371" s="86"/>
      <c r="C1371" s="35"/>
      <c r="D1371" s="35"/>
      <c r="E1371" s="35"/>
      <c r="F1371" s="35"/>
      <c r="G1371" s="35"/>
      <c r="H1371" s="35"/>
      <c r="I1371" s="35"/>
      <c r="J1371" s="35"/>
      <c r="K1371" s="35"/>
      <c r="L1371" s="35"/>
      <c r="M1371" s="35"/>
      <c r="N1371" s="35"/>
      <c r="O1371" s="35"/>
      <c r="P1371" s="35"/>
      <c r="Q1371" s="35"/>
      <c r="R1371" s="35"/>
      <c r="S1371" s="35"/>
      <c r="T1371" s="17">
        <f t="shared" si="3049"/>
        <v>47387</v>
      </c>
      <c r="U1371" s="216">
        <f t="shared" si="3042"/>
        <v>3</v>
      </c>
      <c r="V1371" s="216">
        <f t="shared" si="3049"/>
        <v>1366</v>
      </c>
      <c r="W1371" s="16">
        <f t="shared" si="3056"/>
        <v>3.7424657534246575</v>
      </c>
      <c r="X1371" s="16" t="e">
        <f>IF(Template!$F$7="Linear interpolation",LinInterp($I$5:$I$22,$G$5:$G$22,W1371),CubicSpline($I$5:$I$22,$G$5:$G$22,W1371))</f>
        <v>#VALUE!</v>
      </c>
      <c r="Y1371" s="221" t="e">
        <f t="shared" si="3043"/>
        <v>#VALUE!</v>
      </c>
      <c r="Z1371" s="221" t="e">
        <f>Y1371/PRODUCT($AA$6:AA1370)</f>
        <v>#VALUE!</v>
      </c>
      <c r="AA1371" s="16" t="e">
        <f t="shared" si="3050"/>
        <v>#VALUE!</v>
      </c>
      <c r="AB1371" s="10" t="e">
        <f t="shared" si="3051"/>
        <v>#VALUE!</v>
      </c>
      <c r="AC1371" s="90">
        <f t="shared" si="3044"/>
        <v>1371</v>
      </c>
      <c r="AD1371" s="17">
        <f t="shared" si="3052"/>
        <v>47364</v>
      </c>
      <c r="AE1371" s="16" t="e">
        <f t="shared" si="3045"/>
        <v>#VALUE!</v>
      </c>
      <c r="AF1371" s="10">
        <f ca="1">IFERROR(AVERAGE(INDIRECT("AE"&amp;AC1371-Template!$F$10+1):INDIRECT("AE"&amp;AC1371)),0)</f>
        <v>0</v>
      </c>
      <c r="AG1371" s="35"/>
      <c r="AH1371" s="86"/>
      <c r="AI1371" s="35"/>
      <c r="AJ1371" s="35"/>
      <c r="AK1371" s="35"/>
      <c r="AL1371" s="35"/>
      <c r="AM1371" s="35"/>
      <c r="AN1371" s="35"/>
      <c r="AO1371" s="35"/>
      <c r="AP1371" s="35"/>
      <c r="AQ1371" s="35"/>
      <c r="AR1371" s="35"/>
      <c r="AS1371" s="35"/>
      <c r="AT1371" s="35"/>
      <c r="AU1371" s="35"/>
      <c r="AV1371" s="35"/>
      <c r="AW1371" s="35"/>
      <c r="AX1371" s="35"/>
      <c r="AY1371" s="35"/>
      <c r="AZ1371" s="17">
        <f t="shared" ref="AZ1371" si="3099">AZ1370+1</f>
        <v>47387</v>
      </c>
      <c r="BA1371" s="216">
        <f t="shared" si="3068"/>
        <v>3</v>
      </c>
      <c r="BB1371" s="216">
        <f t="shared" ref="BB1371" si="3100">BB1370+1</f>
        <v>1366</v>
      </c>
      <c r="BC1371" s="16">
        <f t="shared" si="3070"/>
        <v>3.7424657534246575</v>
      </c>
      <c r="BD1371" s="16">
        <f>IF(Template!$F$7="Linear interpolation",LinInterp($AO$5:$AO$18,$AM$5:$AM$18,BC1371),CubicSpline($AO$5:$AO$18,$AM$5:$AM$18,BC1371))</f>
        <v>14.17935920530827</v>
      </c>
      <c r="BE1371" s="221">
        <f t="shared" si="3005"/>
        <v>1.6425538852736541</v>
      </c>
      <c r="BF1371" s="221">
        <f>BE1371/PRODUCT($BG$6:BG1370)</f>
        <v>1.000371640184083</v>
      </c>
      <c r="BG1371" s="16">
        <f t="shared" si="3071"/>
        <v>1.000371640184083</v>
      </c>
      <c r="BH1371" s="10">
        <f t="shared" si="3072"/>
        <v>13.564866719028679</v>
      </c>
      <c r="BI1371" s="90"/>
      <c r="BJ1371" s="17">
        <f t="shared" si="3055"/>
        <v>47364</v>
      </c>
      <c r="BK1371" s="16">
        <f t="shared" si="3048"/>
        <v>13.660422606089352</v>
      </c>
      <c r="BL1371" s="10">
        <f ca="1">IFERROR(AVERAGE(INDIRECT("BK"&amp;AC1371-Template!$F$10+1):INDIRECT("BK"&amp;AC1371)),0)</f>
        <v>13.73158162413122</v>
      </c>
      <c r="BM1371" s="35"/>
      <c r="BN1371" s="86"/>
      <c r="BO1371" s="35"/>
      <c r="BP1371" s="35"/>
      <c r="BQ1371" s="35"/>
      <c r="BR1371" s="35"/>
      <c r="BS1371" s="35"/>
      <c r="BT1371" s="35"/>
      <c r="BU1371" s="35"/>
      <c r="BV1371" s="35"/>
      <c r="BW1371" s="35"/>
      <c r="BX1371" s="35"/>
      <c r="BY1371" s="35"/>
      <c r="BZ1371" s="35"/>
      <c r="CA1371" s="35"/>
      <c r="CB1371" s="35"/>
      <c r="CC1371" s="35"/>
      <c r="CD1371" s="35"/>
      <c r="CE1371" s="35"/>
      <c r="CF1371" s="35"/>
      <c r="CG1371" s="35"/>
      <c r="CH1371" s="35"/>
    </row>
    <row r="1372" spans="1:86" ht="15.6" x14ac:dyDescent="0.3">
      <c r="A1372" s="35"/>
      <c r="B1372" s="86"/>
      <c r="C1372" s="35"/>
      <c r="D1372" s="35"/>
      <c r="E1372" s="35"/>
      <c r="F1372" s="35"/>
      <c r="G1372" s="35"/>
      <c r="H1372" s="35"/>
      <c r="I1372" s="35"/>
      <c r="J1372" s="35"/>
      <c r="K1372" s="35"/>
      <c r="L1372" s="35"/>
      <c r="M1372" s="35"/>
      <c r="N1372" s="35"/>
      <c r="O1372" s="35"/>
      <c r="P1372" s="35"/>
      <c r="Q1372" s="35"/>
      <c r="R1372" s="35"/>
      <c r="S1372" s="35"/>
      <c r="T1372" s="17">
        <f t="shared" si="3049"/>
        <v>47388</v>
      </c>
      <c r="U1372" s="216">
        <f t="shared" si="3042"/>
        <v>4</v>
      </c>
      <c r="V1372" s="216">
        <f t="shared" si="3049"/>
        <v>1367</v>
      </c>
      <c r="W1372" s="16">
        <f t="shared" si="3056"/>
        <v>3.7452054794520548</v>
      </c>
      <c r="X1372" s="16" t="e">
        <f>IF(Template!$F$7="Linear interpolation",LinInterp($I$5:$I$22,$G$5:$G$22,W1372),CubicSpline($I$5:$I$22,$G$5:$G$22,W1372))</f>
        <v>#VALUE!</v>
      </c>
      <c r="Y1372" s="221" t="e">
        <f t="shared" si="3043"/>
        <v>#VALUE!</v>
      </c>
      <c r="Z1372" s="221" t="e">
        <f>Y1372/PRODUCT($AA$6:AA1371)</f>
        <v>#VALUE!</v>
      </c>
      <c r="AA1372" s="16" t="e">
        <f t="shared" si="3050"/>
        <v>#VALUE!</v>
      </c>
      <c r="AB1372" s="10" t="e">
        <f t="shared" si="3051"/>
        <v>#VALUE!</v>
      </c>
      <c r="AC1372" s="90">
        <f t="shared" si="3044"/>
        <v>1372</v>
      </c>
      <c r="AD1372" s="17">
        <f t="shared" si="3052"/>
        <v>47365</v>
      </c>
      <c r="AE1372" s="16" t="e">
        <f t="shared" si="3045"/>
        <v>#VALUE!</v>
      </c>
      <c r="AF1372" s="10">
        <f ca="1">IFERROR(AVERAGE(INDIRECT("AE"&amp;AC1372-Template!$F$10+1):INDIRECT("AE"&amp;AC1372)),0)</f>
        <v>0</v>
      </c>
      <c r="AG1372" s="35"/>
      <c r="AH1372" s="86"/>
      <c r="AI1372" s="35"/>
      <c r="AJ1372" s="35"/>
      <c r="AK1372" s="35"/>
      <c r="AL1372" s="35"/>
      <c r="AM1372" s="35"/>
      <c r="AN1372" s="35"/>
      <c r="AO1372" s="35"/>
      <c r="AP1372" s="35"/>
      <c r="AQ1372" s="35"/>
      <c r="AR1372" s="35"/>
      <c r="AS1372" s="35"/>
      <c r="AT1372" s="35"/>
      <c r="AU1372" s="35"/>
      <c r="AV1372" s="35"/>
      <c r="AW1372" s="35"/>
      <c r="AX1372" s="35"/>
      <c r="AY1372" s="35"/>
      <c r="AZ1372" s="17">
        <f t="shared" ref="AZ1372" si="3101">AZ1371+1</f>
        <v>47388</v>
      </c>
      <c r="BA1372" s="216">
        <f t="shared" si="3068"/>
        <v>4</v>
      </c>
      <c r="BB1372" s="216">
        <f t="shared" ref="BB1372" si="3102">BB1371+1</f>
        <v>1367</v>
      </c>
      <c r="BC1372" s="16">
        <f t="shared" si="3070"/>
        <v>3.7452054794520548</v>
      </c>
      <c r="BD1372" s="16">
        <f>IF(Template!$F$7="Linear interpolation",LinInterp($AO$5:$AO$18,$AM$5:$AM$18,BC1372),CubicSpline($AO$5:$AO$18,$AM$5:$AM$18,BC1372))</f>
        <v>14.179607449991627</v>
      </c>
      <c r="BE1372" s="221">
        <f t="shared" si="3005"/>
        <v>1.6431640945494581</v>
      </c>
      <c r="BF1372" s="221">
        <f>BE1372/PRODUCT($BG$6:BG1371)</f>
        <v>1.0003715003089244</v>
      </c>
      <c r="BG1372" s="16">
        <f t="shared" si="3071"/>
        <v>1.0003715003089244</v>
      </c>
      <c r="BH1372" s="10">
        <f t="shared" si="3072"/>
        <v>13.559761275740989</v>
      </c>
      <c r="BI1372" s="90"/>
      <c r="BJ1372" s="17">
        <f t="shared" si="3055"/>
        <v>47365</v>
      </c>
      <c r="BK1372" s="16">
        <f t="shared" si="3048"/>
        <v>13.668880514680183</v>
      </c>
      <c r="BL1372" s="10">
        <f ca="1">IFERROR(AVERAGE(INDIRECT("BK"&amp;AC1372-Template!$F$10+1):INDIRECT("BK"&amp;AC1372)),0)</f>
        <v>13.72745122057986</v>
      </c>
      <c r="BM1372" s="35"/>
      <c r="BN1372" s="86"/>
      <c r="BO1372" s="35"/>
      <c r="BP1372" s="35"/>
      <c r="BQ1372" s="35"/>
      <c r="BR1372" s="35"/>
      <c r="BS1372" s="35"/>
      <c r="BT1372" s="35"/>
      <c r="BU1372" s="35"/>
      <c r="BV1372" s="35"/>
      <c r="BW1372" s="35"/>
      <c r="BX1372" s="35"/>
      <c r="BY1372" s="35"/>
      <c r="BZ1372" s="35"/>
      <c r="CA1372" s="35"/>
      <c r="CB1372" s="35"/>
      <c r="CC1372" s="35"/>
      <c r="CD1372" s="35"/>
      <c r="CE1372" s="35"/>
      <c r="CF1372" s="35"/>
      <c r="CG1372" s="35"/>
      <c r="CH1372" s="35"/>
    </row>
    <row r="1373" spans="1:86" ht="15.6" x14ac:dyDescent="0.3">
      <c r="A1373" s="35"/>
      <c r="B1373" s="86"/>
      <c r="C1373" s="35"/>
      <c r="D1373" s="35"/>
      <c r="E1373" s="35"/>
      <c r="F1373" s="35"/>
      <c r="G1373" s="35"/>
      <c r="H1373" s="35"/>
      <c r="I1373" s="35"/>
      <c r="J1373" s="35"/>
      <c r="K1373" s="35"/>
      <c r="L1373" s="35"/>
      <c r="M1373" s="35"/>
      <c r="N1373" s="35"/>
      <c r="O1373" s="35"/>
      <c r="P1373" s="35"/>
      <c r="Q1373" s="35"/>
      <c r="R1373" s="35"/>
      <c r="S1373" s="35"/>
      <c r="T1373" s="17">
        <f t="shared" si="3049"/>
        <v>47389</v>
      </c>
      <c r="U1373" s="216">
        <f t="shared" si="3042"/>
        <v>5</v>
      </c>
      <c r="V1373" s="216">
        <f t="shared" si="3049"/>
        <v>1368</v>
      </c>
      <c r="W1373" s="16">
        <f t="shared" si="3056"/>
        <v>3.7479452054794522</v>
      </c>
      <c r="X1373" s="16" t="e">
        <f>IF(Template!$F$7="Linear interpolation",LinInterp($I$5:$I$22,$G$5:$G$22,W1373),CubicSpline($I$5:$I$22,$G$5:$G$22,W1373))</f>
        <v>#VALUE!</v>
      </c>
      <c r="Y1373" s="221" t="e">
        <f t="shared" si="3043"/>
        <v>#VALUE!</v>
      </c>
      <c r="Z1373" s="221" t="e">
        <f>Y1373/PRODUCT($AA$6:AA1372)</f>
        <v>#VALUE!</v>
      </c>
      <c r="AA1373" s="16" t="e">
        <f t="shared" si="3050"/>
        <v>#VALUE!</v>
      </c>
      <c r="AB1373" s="10" t="e">
        <f t="shared" si="3051"/>
        <v>#VALUE!</v>
      </c>
      <c r="AC1373" s="90">
        <f t="shared" si="3044"/>
        <v>1373</v>
      </c>
      <c r="AD1373" s="17">
        <f t="shared" si="3052"/>
        <v>47366</v>
      </c>
      <c r="AE1373" s="16" t="e">
        <f t="shared" si="3045"/>
        <v>#VALUE!</v>
      </c>
      <c r="AF1373" s="10">
        <f ca="1">IFERROR(AVERAGE(INDIRECT("AE"&amp;AC1373-Template!$F$10+1):INDIRECT("AE"&amp;AC1373)),0)</f>
        <v>0</v>
      </c>
      <c r="AG1373" s="35"/>
      <c r="AH1373" s="86"/>
      <c r="AI1373" s="35"/>
      <c r="AJ1373" s="35"/>
      <c r="AK1373" s="35"/>
      <c r="AL1373" s="35"/>
      <c r="AM1373" s="35"/>
      <c r="AN1373" s="35"/>
      <c r="AO1373" s="35"/>
      <c r="AP1373" s="35"/>
      <c r="AQ1373" s="35"/>
      <c r="AR1373" s="35"/>
      <c r="AS1373" s="35"/>
      <c r="AT1373" s="35"/>
      <c r="AU1373" s="35"/>
      <c r="AV1373" s="35"/>
      <c r="AW1373" s="35"/>
      <c r="AX1373" s="35"/>
      <c r="AY1373" s="35"/>
      <c r="AZ1373" s="17">
        <f t="shared" ref="AZ1373" si="3103">AZ1372+1</f>
        <v>47389</v>
      </c>
      <c r="BA1373" s="216">
        <f t="shared" si="3068"/>
        <v>5</v>
      </c>
      <c r="BB1373" s="216">
        <f t="shared" ref="BB1373" si="3104">BB1372+1</f>
        <v>1368</v>
      </c>
      <c r="BC1373" s="16">
        <f t="shared" si="3070"/>
        <v>3.7479452054794522</v>
      </c>
      <c r="BD1373" s="16">
        <f>IF(Template!$F$7="Linear interpolation",LinInterp($AO$5:$AO$18,$AM$5:$AM$18,BC1373),CubicSpline($AO$5:$AO$18,$AM$5:$AM$18,BC1373))</f>
        <v>14.179851044809705</v>
      </c>
      <c r="BE1373" s="221">
        <f t="shared" si="3005"/>
        <v>1.6437742991799882</v>
      </c>
      <c r="BF1373" s="221">
        <f>BE1373/PRODUCT($BG$6:BG1372)</f>
        <v>1.0003713595206674</v>
      </c>
      <c r="BG1373" s="16">
        <f t="shared" si="3071"/>
        <v>1.0003713595206674</v>
      </c>
      <c r="BH1373" s="10">
        <f t="shared" si="3072"/>
        <v>13.554622504358571</v>
      </c>
      <c r="BI1373" s="90"/>
      <c r="BJ1373" s="17">
        <f t="shared" si="3055"/>
        <v>47366</v>
      </c>
      <c r="BK1373" s="16">
        <f t="shared" si="3048"/>
        <v>13.664492537985961</v>
      </c>
      <c r="BL1373" s="10">
        <f ca="1">IFERROR(AVERAGE(INDIRECT("BK"&amp;AC1373-Template!$F$10+1):INDIRECT("BK"&amp;AC1373)),0)</f>
        <v>13.723858156611442</v>
      </c>
      <c r="BM1373" s="35"/>
      <c r="BN1373" s="86"/>
      <c r="BO1373" s="35"/>
      <c r="BP1373" s="35"/>
      <c r="BQ1373" s="35"/>
      <c r="BR1373" s="35"/>
      <c r="BS1373" s="35"/>
      <c r="BT1373" s="35"/>
      <c r="BU1373" s="35"/>
      <c r="BV1373" s="35"/>
      <c r="BW1373" s="35"/>
      <c r="BX1373" s="35"/>
      <c r="BY1373" s="35"/>
      <c r="BZ1373" s="35"/>
      <c r="CA1373" s="35"/>
      <c r="CB1373" s="35"/>
      <c r="CC1373" s="35"/>
      <c r="CD1373" s="35"/>
      <c r="CE1373" s="35"/>
      <c r="CF1373" s="35"/>
      <c r="CG1373" s="35"/>
      <c r="CH1373" s="35"/>
    </row>
    <row r="1374" spans="1:86" ht="15.6" x14ac:dyDescent="0.3">
      <c r="A1374" s="35"/>
      <c r="B1374" s="86"/>
      <c r="C1374" s="35"/>
      <c r="D1374" s="35"/>
      <c r="E1374" s="35"/>
      <c r="F1374" s="35"/>
      <c r="G1374" s="35"/>
      <c r="H1374" s="35"/>
      <c r="I1374" s="35"/>
      <c r="J1374" s="35"/>
      <c r="K1374" s="35"/>
      <c r="L1374" s="35"/>
      <c r="M1374" s="35"/>
      <c r="N1374" s="35"/>
      <c r="O1374" s="35"/>
      <c r="P1374" s="35"/>
      <c r="Q1374" s="35"/>
      <c r="R1374" s="35"/>
      <c r="S1374" s="35"/>
      <c r="T1374" s="17">
        <f t="shared" si="3049"/>
        <v>47390</v>
      </c>
      <c r="U1374" s="216">
        <f t="shared" si="3042"/>
        <v>6</v>
      </c>
      <c r="V1374" s="216">
        <f t="shared" si="3049"/>
        <v>1369</v>
      </c>
      <c r="W1374" s="16">
        <f t="shared" si="3056"/>
        <v>3.7506849315068491</v>
      </c>
      <c r="X1374" s="16" t="e">
        <f>IF(Template!$F$7="Linear interpolation",LinInterp($I$5:$I$22,$G$5:$G$22,W1374),CubicSpline($I$5:$I$22,$G$5:$G$22,W1374))</f>
        <v>#VALUE!</v>
      </c>
      <c r="Y1374" s="221" t="e">
        <f t="shared" si="3043"/>
        <v>#VALUE!</v>
      </c>
      <c r="Z1374" s="221" t="e">
        <f>Y1374/PRODUCT($AA$6:AA1373)</f>
        <v>#VALUE!</v>
      </c>
      <c r="AA1374" s="16" t="e">
        <f t="shared" si="3050"/>
        <v>#VALUE!</v>
      </c>
      <c r="AB1374" s="10" t="e">
        <f t="shared" si="3051"/>
        <v>#VALUE!</v>
      </c>
      <c r="AC1374" s="90">
        <f t="shared" si="3044"/>
        <v>1374</v>
      </c>
      <c r="AD1374" s="17">
        <f t="shared" si="3052"/>
        <v>47367</v>
      </c>
      <c r="AE1374" s="16" t="e">
        <f t="shared" si="3045"/>
        <v>#VALUE!</v>
      </c>
      <c r="AF1374" s="10">
        <f ca="1">IFERROR(AVERAGE(INDIRECT("AE"&amp;AC1374-Template!$F$10+1):INDIRECT("AE"&amp;AC1374)),0)</f>
        <v>0</v>
      </c>
      <c r="AG1374" s="35"/>
      <c r="AH1374" s="86"/>
      <c r="AI1374" s="35"/>
      <c r="AJ1374" s="35"/>
      <c r="AK1374" s="35"/>
      <c r="AL1374" s="35"/>
      <c r="AM1374" s="35"/>
      <c r="AN1374" s="35"/>
      <c r="AO1374" s="35"/>
      <c r="AP1374" s="35"/>
      <c r="AQ1374" s="35"/>
      <c r="AR1374" s="35"/>
      <c r="AS1374" s="35"/>
      <c r="AT1374" s="35"/>
      <c r="AU1374" s="35"/>
      <c r="AV1374" s="35"/>
      <c r="AW1374" s="35"/>
      <c r="AX1374" s="35"/>
      <c r="AY1374" s="35"/>
      <c r="AZ1374" s="17">
        <f t="shared" ref="AZ1374" si="3105">AZ1373+1</f>
        <v>47390</v>
      </c>
      <c r="BA1374" s="216">
        <f t="shared" si="3068"/>
        <v>6</v>
      </c>
      <c r="BB1374" s="216">
        <f t="shared" ref="BB1374" si="3106">BB1373+1</f>
        <v>1369</v>
      </c>
      <c r="BC1374" s="16">
        <f t="shared" si="3070"/>
        <v>3.7506849315068491</v>
      </c>
      <c r="BD1374" s="16">
        <f>IF(Template!$F$7="Linear interpolation",LinInterp($AO$5:$AO$18,$AM$5:$AM$18,BC1374),CubicSpline($AO$5:$AO$18,$AM$5:$AM$18,BC1374))</f>
        <v>14.180089972084401</v>
      </c>
      <c r="BE1374" s="221">
        <f t="shared" si="3005"/>
        <v>1.644384497487968</v>
      </c>
      <c r="BF1374" s="221">
        <f>BE1374/PRODUCT($BG$6:BG1373)</f>
        <v>1.000371217817607</v>
      </c>
      <c r="BG1374" s="16">
        <f t="shared" si="3071"/>
        <v>1.0003713595206674</v>
      </c>
      <c r="BH1374" s="10">
        <f t="shared" si="3072"/>
        <v>13.554622504358571</v>
      </c>
      <c r="BI1374" s="90"/>
      <c r="BJ1374" s="17">
        <f t="shared" si="3055"/>
        <v>47367</v>
      </c>
      <c r="BK1374" s="16">
        <f t="shared" si="3048"/>
        <v>13.660072602101113</v>
      </c>
      <c r="BL1374" s="10">
        <f ca="1">IFERROR(AVERAGE(INDIRECT("BK"&amp;AC1374-Template!$F$10+1):INDIRECT("BK"&amp;AC1374)),0)</f>
        <v>13.719893230525807</v>
      </c>
      <c r="BM1374" s="35"/>
      <c r="BN1374" s="86"/>
      <c r="BO1374" s="35"/>
      <c r="BP1374" s="35"/>
      <c r="BQ1374" s="35"/>
      <c r="BR1374" s="35"/>
      <c r="BS1374" s="35"/>
      <c r="BT1374" s="35"/>
      <c r="BU1374" s="35"/>
      <c r="BV1374" s="35"/>
      <c r="BW1374" s="35"/>
      <c r="BX1374" s="35"/>
      <c r="BY1374" s="35"/>
      <c r="BZ1374" s="35"/>
      <c r="CA1374" s="35"/>
      <c r="CB1374" s="35"/>
      <c r="CC1374" s="35"/>
      <c r="CD1374" s="35"/>
      <c r="CE1374" s="35"/>
      <c r="CF1374" s="35"/>
      <c r="CG1374" s="35"/>
      <c r="CH1374" s="35"/>
    </row>
    <row r="1375" spans="1:86" ht="15.6" x14ac:dyDescent="0.3">
      <c r="A1375" s="35"/>
      <c r="B1375" s="86"/>
      <c r="C1375" s="35"/>
      <c r="D1375" s="35"/>
      <c r="E1375" s="35"/>
      <c r="F1375" s="35"/>
      <c r="G1375" s="35"/>
      <c r="H1375" s="35"/>
      <c r="I1375" s="35"/>
      <c r="J1375" s="35"/>
      <c r="K1375" s="35"/>
      <c r="L1375" s="35"/>
      <c r="M1375" s="35"/>
      <c r="N1375" s="35"/>
      <c r="O1375" s="35"/>
      <c r="P1375" s="35"/>
      <c r="Q1375" s="35"/>
      <c r="R1375" s="35"/>
      <c r="S1375" s="35"/>
      <c r="T1375" s="17">
        <f t="shared" si="3049"/>
        <v>47391</v>
      </c>
      <c r="U1375" s="216">
        <f t="shared" si="3042"/>
        <v>7</v>
      </c>
      <c r="V1375" s="216">
        <f t="shared" si="3049"/>
        <v>1370</v>
      </c>
      <c r="W1375" s="16">
        <f t="shared" si="3056"/>
        <v>3.7534246575342465</v>
      </c>
      <c r="X1375" s="16" t="e">
        <f>IF(Template!$F$7="Linear interpolation",LinInterp($I$5:$I$22,$G$5:$G$22,W1375),CubicSpline($I$5:$I$22,$G$5:$G$22,W1375))</f>
        <v>#VALUE!</v>
      </c>
      <c r="Y1375" s="221" t="e">
        <f t="shared" si="3043"/>
        <v>#VALUE!</v>
      </c>
      <c r="Z1375" s="221" t="e">
        <f>Y1375/PRODUCT($AA$6:AA1374)</f>
        <v>#VALUE!</v>
      </c>
      <c r="AA1375" s="16" t="e">
        <f t="shared" si="3050"/>
        <v>#VALUE!</v>
      </c>
      <c r="AB1375" s="10" t="e">
        <f t="shared" si="3051"/>
        <v>#VALUE!</v>
      </c>
      <c r="AC1375" s="90">
        <f t="shared" si="3044"/>
        <v>1375</v>
      </c>
      <c r="AD1375" s="17">
        <f t="shared" si="3052"/>
        <v>47368</v>
      </c>
      <c r="AE1375" s="16" t="e">
        <f t="shared" si="3045"/>
        <v>#VALUE!</v>
      </c>
      <c r="AF1375" s="10">
        <f ca="1">IFERROR(AVERAGE(INDIRECT("AE"&amp;AC1375-Template!$F$10+1):INDIRECT("AE"&amp;AC1375)),0)</f>
        <v>0</v>
      </c>
      <c r="AG1375" s="35"/>
      <c r="AH1375" s="86"/>
      <c r="AI1375" s="35"/>
      <c r="AJ1375" s="35"/>
      <c r="AK1375" s="35"/>
      <c r="AL1375" s="35"/>
      <c r="AM1375" s="35"/>
      <c r="AN1375" s="35"/>
      <c r="AO1375" s="35"/>
      <c r="AP1375" s="35"/>
      <c r="AQ1375" s="35"/>
      <c r="AR1375" s="35"/>
      <c r="AS1375" s="35"/>
      <c r="AT1375" s="35"/>
      <c r="AU1375" s="35"/>
      <c r="AV1375" s="35"/>
      <c r="AW1375" s="35"/>
      <c r="AX1375" s="35"/>
      <c r="AY1375" s="35"/>
      <c r="AZ1375" s="17">
        <f t="shared" ref="AZ1375" si="3107">AZ1374+1</f>
        <v>47391</v>
      </c>
      <c r="BA1375" s="216">
        <f t="shared" si="3068"/>
        <v>7</v>
      </c>
      <c r="BB1375" s="216">
        <f t="shared" ref="BB1375" si="3108">BB1374+1</f>
        <v>1370</v>
      </c>
      <c r="BC1375" s="16">
        <f t="shared" si="3070"/>
        <v>3.7534246575342465</v>
      </c>
      <c r="BD1375" s="16">
        <f>IF(Template!$F$7="Linear interpolation",LinInterp($AO$5:$AO$18,$AM$5:$AM$18,BC1375),CubicSpline($AO$5:$AO$18,$AM$5:$AM$18,BC1375))</f>
        <v>14.180324214137601</v>
      </c>
      <c r="BE1375" s="221">
        <f t="shared" si="3005"/>
        <v>1.6449946877910162</v>
      </c>
      <c r="BF1375" s="221">
        <f>BE1375/PRODUCT($BG$6:BG1374)</f>
        <v>1.0003709334950133</v>
      </c>
      <c r="BG1375" s="16">
        <f t="shared" si="3071"/>
        <v>1.0003713595206674</v>
      </c>
      <c r="BH1375" s="10">
        <f t="shared" si="3072"/>
        <v>13.554622504358571</v>
      </c>
      <c r="BI1375" s="90"/>
      <c r="BJ1375" s="17">
        <f t="shared" si="3055"/>
        <v>47368</v>
      </c>
      <c r="BK1375" s="16">
        <f t="shared" si="3048"/>
        <v>13.655620644871247</v>
      </c>
      <c r="BL1375" s="10">
        <f ca="1">IFERROR(AVERAGE(INDIRECT("BK"&amp;AC1375-Template!$F$10+1):INDIRECT("BK"&amp;AC1375)),0)</f>
        <v>13.715897182778297</v>
      </c>
      <c r="BM1375" s="35"/>
      <c r="BN1375" s="86"/>
      <c r="BO1375" s="35"/>
      <c r="BP1375" s="35"/>
      <c r="BQ1375" s="35"/>
      <c r="BR1375" s="35"/>
      <c r="BS1375" s="35"/>
      <c r="BT1375" s="35"/>
      <c r="BU1375" s="35"/>
      <c r="BV1375" s="35"/>
      <c r="BW1375" s="35"/>
      <c r="BX1375" s="35"/>
      <c r="BY1375" s="35"/>
      <c r="BZ1375" s="35"/>
      <c r="CA1375" s="35"/>
      <c r="CB1375" s="35"/>
      <c r="CC1375" s="35"/>
      <c r="CD1375" s="35"/>
      <c r="CE1375" s="35"/>
      <c r="CF1375" s="35"/>
      <c r="CG1375" s="35"/>
      <c r="CH1375" s="35"/>
    </row>
    <row r="1376" spans="1:86" ht="15.6" x14ac:dyDescent="0.3">
      <c r="A1376" s="35"/>
      <c r="B1376" s="86"/>
      <c r="C1376" s="35"/>
      <c r="D1376" s="35"/>
      <c r="E1376" s="35"/>
      <c r="F1376" s="35"/>
      <c r="G1376" s="35"/>
      <c r="H1376" s="35"/>
      <c r="I1376" s="35"/>
      <c r="J1376" s="35"/>
      <c r="K1376" s="35"/>
      <c r="L1376" s="35"/>
      <c r="M1376" s="35"/>
      <c r="N1376" s="35"/>
      <c r="O1376" s="35"/>
      <c r="P1376" s="35"/>
      <c r="Q1376" s="35"/>
      <c r="R1376" s="35"/>
      <c r="S1376" s="35"/>
      <c r="T1376" s="17">
        <f t="shared" si="3049"/>
        <v>47392</v>
      </c>
      <c r="U1376" s="216">
        <f t="shared" si="3042"/>
        <v>1</v>
      </c>
      <c r="V1376" s="216">
        <f t="shared" si="3049"/>
        <v>1371</v>
      </c>
      <c r="W1376" s="16">
        <f t="shared" si="3056"/>
        <v>3.7561643835616438</v>
      </c>
      <c r="X1376" s="16" t="e">
        <f>IF(Template!$F$7="Linear interpolation",LinInterp($I$5:$I$22,$G$5:$G$22,W1376),CubicSpline($I$5:$I$22,$G$5:$G$22,W1376))</f>
        <v>#VALUE!</v>
      </c>
      <c r="Y1376" s="221" t="e">
        <f t="shared" si="3043"/>
        <v>#VALUE!</v>
      </c>
      <c r="Z1376" s="221" t="e">
        <f>Y1376/PRODUCT($AA$6:AA1375)</f>
        <v>#VALUE!</v>
      </c>
      <c r="AA1376" s="16" t="e">
        <f t="shared" si="3050"/>
        <v>#VALUE!</v>
      </c>
      <c r="AB1376" s="10" t="e">
        <f t="shared" si="3051"/>
        <v>#VALUE!</v>
      </c>
      <c r="AC1376" s="90">
        <f t="shared" si="3044"/>
        <v>1376</v>
      </c>
      <c r="AD1376" s="17">
        <f t="shared" si="3052"/>
        <v>47369</v>
      </c>
      <c r="AE1376" s="16" t="e">
        <f t="shared" si="3045"/>
        <v>#VALUE!</v>
      </c>
      <c r="AF1376" s="10">
        <f ca="1">IFERROR(AVERAGE(INDIRECT("AE"&amp;AC1376-Template!$F$10+1):INDIRECT("AE"&amp;AC1376)),0)</f>
        <v>0</v>
      </c>
      <c r="AG1376" s="35"/>
      <c r="AH1376" s="86"/>
      <c r="AI1376" s="35"/>
      <c r="AJ1376" s="35"/>
      <c r="AK1376" s="35"/>
      <c r="AL1376" s="35"/>
      <c r="AM1376" s="35"/>
      <c r="AN1376" s="35"/>
      <c r="AO1376" s="35"/>
      <c r="AP1376" s="35"/>
      <c r="AQ1376" s="35"/>
      <c r="AR1376" s="35"/>
      <c r="AS1376" s="35"/>
      <c r="AT1376" s="35"/>
      <c r="AU1376" s="35"/>
      <c r="AV1376" s="35"/>
      <c r="AW1376" s="35"/>
      <c r="AX1376" s="35"/>
      <c r="AY1376" s="35"/>
      <c r="AZ1376" s="17">
        <f t="shared" ref="AZ1376" si="3109">AZ1375+1</f>
        <v>47392</v>
      </c>
      <c r="BA1376" s="216">
        <f t="shared" si="3068"/>
        <v>1</v>
      </c>
      <c r="BB1376" s="216">
        <f t="shared" ref="BB1376" si="3110">BB1375+1</f>
        <v>1371</v>
      </c>
      <c r="BC1376" s="16">
        <f t="shared" si="3070"/>
        <v>3.7561643835616438</v>
      </c>
      <c r="BD1376" s="16">
        <f>IF(Template!$F$7="Linear interpolation",LinInterp($AO$5:$AO$18,$AM$5:$AM$18,BC1376),CubicSpline($AO$5:$AO$18,$AM$5:$AM$18,BC1376))</f>
        <v>14.180553753291198</v>
      </c>
      <c r="BE1376" s="221">
        <f t="shared" si="3005"/>
        <v>1.645604868401642</v>
      </c>
      <c r="BF1376" s="221">
        <f>BE1376/PRODUCT($BG$6:BG1375)</f>
        <v>1.0003705056347665</v>
      </c>
      <c r="BG1376" s="16">
        <f t="shared" si="3071"/>
        <v>1.0003705056347665</v>
      </c>
      <c r="BH1376" s="10">
        <f t="shared" si="3072"/>
        <v>13.523455668976613</v>
      </c>
      <c r="BI1376" s="90"/>
      <c r="BJ1376" s="17">
        <f t="shared" si="3055"/>
        <v>47369</v>
      </c>
      <c r="BK1376" s="16">
        <f t="shared" si="3048"/>
        <v>13.655620644871247</v>
      </c>
      <c r="BL1376" s="10">
        <f ca="1">IFERROR(AVERAGE(INDIRECT("BK"&amp;AC1376-Template!$F$10+1):INDIRECT("BK"&amp;AC1376)),0)</f>
        <v>13.712019419380393</v>
      </c>
      <c r="BM1376" s="35"/>
      <c r="BN1376" s="86"/>
      <c r="BO1376" s="35"/>
      <c r="BP1376" s="35"/>
      <c r="BQ1376" s="35"/>
      <c r="BR1376" s="35"/>
      <c r="BS1376" s="35"/>
      <c r="BT1376" s="35"/>
      <c r="BU1376" s="35"/>
      <c r="BV1376" s="35"/>
      <c r="BW1376" s="35"/>
      <c r="BX1376" s="35"/>
      <c r="BY1376" s="35"/>
      <c r="BZ1376" s="35"/>
      <c r="CA1376" s="35"/>
      <c r="CB1376" s="35"/>
      <c r="CC1376" s="35"/>
      <c r="CD1376" s="35"/>
      <c r="CE1376" s="35"/>
      <c r="CF1376" s="35"/>
      <c r="CG1376" s="35"/>
      <c r="CH1376" s="35"/>
    </row>
    <row r="1377" spans="1:86" ht="15.6" x14ac:dyDescent="0.3">
      <c r="A1377" s="35"/>
      <c r="B1377" s="86"/>
      <c r="C1377" s="35"/>
      <c r="D1377" s="35"/>
      <c r="E1377" s="35"/>
      <c r="F1377" s="35"/>
      <c r="G1377" s="35"/>
      <c r="H1377" s="35"/>
      <c r="I1377" s="35"/>
      <c r="J1377" s="35"/>
      <c r="K1377" s="35"/>
      <c r="L1377" s="35"/>
      <c r="M1377" s="35"/>
      <c r="N1377" s="35"/>
      <c r="O1377" s="35"/>
      <c r="P1377" s="35"/>
      <c r="Q1377" s="35"/>
      <c r="R1377" s="35"/>
      <c r="S1377" s="35"/>
      <c r="T1377" s="17">
        <f t="shared" si="3049"/>
        <v>47393</v>
      </c>
      <c r="U1377" s="216">
        <f t="shared" si="3042"/>
        <v>2</v>
      </c>
      <c r="V1377" s="216">
        <f t="shared" si="3049"/>
        <v>1372</v>
      </c>
      <c r="W1377" s="16">
        <f t="shared" si="3056"/>
        <v>3.7589041095890412</v>
      </c>
      <c r="X1377" s="16" t="e">
        <f>IF(Template!$F$7="Linear interpolation",LinInterp($I$5:$I$22,$G$5:$G$22,W1377),CubicSpline($I$5:$I$22,$G$5:$G$22,W1377))</f>
        <v>#VALUE!</v>
      </c>
      <c r="Y1377" s="221" t="e">
        <f t="shared" si="3043"/>
        <v>#VALUE!</v>
      </c>
      <c r="Z1377" s="221" t="e">
        <f>Y1377/PRODUCT($AA$6:AA1376)</f>
        <v>#VALUE!</v>
      </c>
      <c r="AA1377" s="16" t="e">
        <f t="shared" si="3050"/>
        <v>#VALUE!</v>
      </c>
      <c r="AB1377" s="10" t="e">
        <f t="shared" si="3051"/>
        <v>#VALUE!</v>
      </c>
      <c r="AC1377" s="90">
        <f t="shared" si="3044"/>
        <v>1377</v>
      </c>
      <c r="AD1377" s="17">
        <f t="shared" si="3052"/>
        <v>47370</v>
      </c>
      <c r="AE1377" s="16" t="e">
        <f t="shared" si="3045"/>
        <v>#VALUE!</v>
      </c>
      <c r="AF1377" s="10">
        <f ca="1">IFERROR(AVERAGE(INDIRECT("AE"&amp;AC1377-Template!$F$10+1):INDIRECT("AE"&amp;AC1377)),0)</f>
        <v>0</v>
      </c>
      <c r="AG1377" s="35"/>
      <c r="AH1377" s="86"/>
      <c r="AI1377" s="35"/>
      <c r="AJ1377" s="35"/>
      <c r="AK1377" s="35"/>
      <c r="AL1377" s="35"/>
      <c r="AM1377" s="35"/>
      <c r="AN1377" s="35"/>
      <c r="AO1377" s="35"/>
      <c r="AP1377" s="35"/>
      <c r="AQ1377" s="35"/>
      <c r="AR1377" s="35"/>
      <c r="AS1377" s="35"/>
      <c r="AT1377" s="35"/>
      <c r="AU1377" s="35"/>
      <c r="AV1377" s="35"/>
      <c r="AW1377" s="35"/>
      <c r="AX1377" s="35"/>
      <c r="AY1377" s="35"/>
      <c r="AZ1377" s="17">
        <f t="shared" ref="AZ1377" si="3111">AZ1376+1</f>
        <v>47393</v>
      </c>
      <c r="BA1377" s="216">
        <f t="shared" si="3068"/>
        <v>2</v>
      </c>
      <c r="BB1377" s="216">
        <f t="shared" ref="BB1377" si="3112">BB1376+1</f>
        <v>1372</v>
      </c>
      <c r="BC1377" s="16">
        <f t="shared" si="3070"/>
        <v>3.7589041095890412</v>
      </c>
      <c r="BD1377" s="16">
        <f>IF(Template!$F$7="Linear interpolation",LinInterp($AO$5:$AO$18,$AM$5:$AM$18,BC1377),CubicSpline($AO$5:$AO$18,$AM$5:$AM$18,BC1377))</f>
        <v>14.180778571867084</v>
      </c>
      <c r="BE1377" s="221">
        <f t="shared" si="3005"/>
        <v>1.6462150376272418</v>
      </c>
      <c r="BF1377" s="221">
        <f>BE1377/PRODUCT($BG$6:BG1376)</f>
        <v>1.0003707872025149</v>
      </c>
      <c r="BG1377" s="16">
        <f t="shared" si="3071"/>
        <v>1.0003707872025149</v>
      </c>
      <c r="BH1377" s="10">
        <f t="shared" si="3072"/>
        <v>13.533732891795047</v>
      </c>
      <c r="BI1377" s="90"/>
      <c r="BJ1377" s="17">
        <f t="shared" si="3055"/>
        <v>47370</v>
      </c>
      <c r="BK1377" s="16">
        <f t="shared" si="3048"/>
        <v>13.655620644871247</v>
      </c>
      <c r="BL1377" s="10">
        <f ca="1">IFERROR(AVERAGE(INDIRECT("BK"&amp;AC1377-Template!$F$10+1):INDIRECT("BK"&amp;AC1377)),0)</f>
        <v>13.708260949829709</v>
      </c>
      <c r="BM1377" s="35"/>
      <c r="BN1377" s="86"/>
      <c r="BO1377" s="35"/>
      <c r="BP1377" s="35"/>
      <c r="BQ1377" s="35"/>
      <c r="BR1377" s="35"/>
      <c r="BS1377" s="35"/>
      <c r="BT1377" s="35"/>
      <c r="BU1377" s="35"/>
      <c r="BV1377" s="35"/>
      <c r="BW1377" s="35"/>
      <c r="BX1377" s="35"/>
      <c r="BY1377" s="35"/>
      <c r="BZ1377" s="35"/>
      <c r="CA1377" s="35"/>
      <c r="CB1377" s="35"/>
      <c r="CC1377" s="35"/>
      <c r="CD1377" s="35"/>
      <c r="CE1377" s="35"/>
      <c r="CF1377" s="35"/>
      <c r="CG1377" s="35"/>
      <c r="CH1377" s="35"/>
    </row>
    <row r="1378" spans="1:86" ht="15.6" x14ac:dyDescent="0.3">
      <c r="A1378" s="35"/>
      <c r="B1378" s="86"/>
      <c r="C1378" s="35"/>
      <c r="D1378" s="35"/>
      <c r="E1378" s="35"/>
      <c r="F1378" s="35"/>
      <c r="G1378" s="35"/>
      <c r="H1378" s="35"/>
      <c r="I1378" s="35"/>
      <c r="J1378" s="35"/>
      <c r="K1378" s="35"/>
      <c r="L1378" s="35"/>
      <c r="M1378" s="35"/>
      <c r="N1378" s="35"/>
      <c r="O1378" s="35"/>
      <c r="P1378" s="35"/>
      <c r="Q1378" s="35"/>
      <c r="R1378" s="35"/>
      <c r="S1378" s="35"/>
      <c r="T1378" s="17">
        <f t="shared" si="3049"/>
        <v>47394</v>
      </c>
      <c r="U1378" s="216">
        <f t="shared" si="3042"/>
        <v>3</v>
      </c>
      <c r="V1378" s="216">
        <f t="shared" si="3049"/>
        <v>1373</v>
      </c>
      <c r="W1378" s="16">
        <f t="shared" si="3056"/>
        <v>3.7616438356164386</v>
      </c>
      <c r="X1378" s="16" t="e">
        <f>IF(Template!$F$7="Linear interpolation",LinInterp($I$5:$I$22,$G$5:$G$22,W1378),CubicSpline($I$5:$I$22,$G$5:$G$22,W1378))</f>
        <v>#VALUE!</v>
      </c>
      <c r="Y1378" s="221" t="e">
        <f t="shared" si="3043"/>
        <v>#VALUE!</v>
      </c>
      <c r="Z1378" s="221" t="e">
        <f>Y1378/PRODUCT($AA$6:AA1377)</f>
        <v>#VALUE!</v>
      </c>
      <c r="AA1378" s="16" t="e">
        <f t="shared" si="3050"/>
        <v>#VALUE!</v>
      </c>
      <c r="AB1378" s="10" t="e">
        <f t="shared" si="3051"/>
        <v>#VALUE!</v>
      </c>
      <c r="AC1378" s="90">
        <f t="shared" si="3044"/>
        <v>1378</v>
      </c>
      <c r="AD1378" s="17">
        <f t="shared" si="3052"/>
        <v>47371</v>
      </c>
      <c r="AE1378" s="16" t="e">
        <f t="shared" si="3045"/>
        <v>#VALUE!</v>
      </c>
      <c r="AF1378" s="10">
        <f ca="1">IFERROR(AVERAGE(INDIRECT("AE"&amp;AC1378-Template!$F$10+1):INDIRECT("AE"&amp;AC1378)),0)</f>
        <v>0</v>
      </c>
      <c r="AG1378" s="35"/>
      <c r="AH1378" s="86"/>
      <c r="AI1378" s="35"/>
      <c r="AJ1378" s="35"/>
      <c r="AK1378" s="35"/>
      <c r="AL1378" s="35"/>
      <c r="AM1378" s="35"/>
      <c r="AN1378" s="35"/>
      <c r="AO1378" s="35"/>
      <c r="AP1378" s="35"/>
      <c r="AQ1378" s="35"/>
      <c r="AR1378" s="35"/>
      <c r="AS1378" s="35"/>
      <c r="AT1378" s="35"/>
      <c r="AU1378" s="35"/>
      <c r="AV1378" s="35"/>
      <c r="AW1378" s="35"/>
      <c r="AX1378" s="35"/>
      <c r="AY1378" s="35"/>
      <c r="AZ1378" s="17">
        <f t="shared" ref="AZ1378" si="3113">AZ1377+1</f>
        <v>47394</v>
      </c>
      <c r="BA1378" s="216">
        <f t="shared" si="3068"/>
        <v>3</v>
      </c>
      <c r="BB1378" s="216">
        <f t="shared" ref="BB1378" si="3114">BB1377+1</f>
        <v>1373</v>
      </c>
      <c r="BC1378" s="16">
        <f t="shared" si="3070"/>
        <v>3.7616438356164386</v>
      </c>
      <c r="BD1378" s="16">
        <f>IF(Template!$F$7="Linear interpolation",LinInterp($AO$5:$AO$18,$AM$5:$AM$18,BC1378),CubicSpline($AO$5:$AO$18,$AM$5:$AM$18,BC1378))</f>
        <v>14.180998652187149</v>
      </c>
      <c r="BE1378" s="221">
        <f t="shared" si="3005"/>
        <v>1.6468251937700891</v>
      </c>
      <c r="BF1378" s="221">
        <f>BE1378/PRODUCT($BG$6:BG1377)</f>
        <v>1.0003706418231526</v>
      </c>
      <c r="BG1378" s="16">
        <f t="shared" si="3071"/>
        <v>1.0003706418231526</v>
      </c>
      <c r="BH1378" s="10">
        <f t="shared" si="3072"/>
        <v>13.528426545070138</v>
      </c>
      <c r="BI1378" s="90"/>
      <c r="BJ1378" s="17">
        <f t="shared" si="3055"/>
        <v>47371</v>
      </c>
      <c r="BK1378" s="16">
        <f t="shared" si="3048"/>
        <v>13.628587762671618</v>
      </c>
      <c r="BL1378" s="10">
        <f ca="1">IFERROR(AVERAGE(INDIRECT("BK"&amp;AC1378-Template!$F$10+1):INDIRECT("BK"&amp;AC1378)),0)</f>
        <v>13.703601384205705</v>
      </c>
      <c r="BM1378" s="35"/>
      <c r="BN1378" s="86"/>
      <c r="BO1378" s="35"/>
      <c r="BP1378" s="35"/>
      <c r="BQ1378" s="35"/>
      <c r="BR1378" s="35"/>
      <c r="BS1378" s="35"/>
      <c r="BT1378" s="35"/>
      <c r="BU1378" s="35"/>
      <c r="BV1378" s="35"/>
      <c r="BW1378" s="35"/>
      <c r="BX1378" s="35"/>
      <c r="BY1378" s="35"/>
      <c r="BZ1378" s="35"/>
      <c r="CA1378" s="35"/>
      <c r="CB1378" s="35"/>
      <c r="CC1378" s="35"/>
      <c r="CD1378" s="35"/>
      <c r="CE1378" s="35"/>
      <c r="CF1378" s="35"/>
      <c r="CG1378" s="35"/>
      <c r="CH1378" s="35"/>
    </row>
    <row r="1379" spans="1:86" ht="15.6" x14ac:dyDescent="0.3">
      <c r="A1379" s="35"/>
      <c r="B1379" s="86"/>
      <c r="C1379" s="35"/>
      <c r="D1379" s="35"/>
      <c r="E1379" s="35"/>
      <c r="F1379" s="35"/>
      <c r="G1379" s="35"/>
      <c r="H1379" s="35"/>
      <c r="I1379" s="35"/>
      <c r="J1379" s="35"/>
      <c r="K1379" s="35"/>
      <c r="L1379" s="35"/>
      <c r="M1379" s="35"/>
      <c r="N1379" s="35"/>
      <c r="O1379" s="35"/>
      <c r="P1379" s="35"/>
      <c r="Q1379" s="35"/>
      <c r="R1379" s="35"/>
      <c r="S1379" s="35"/>
      <c r="T1379" s="17">
        <f t="shared" si="3049"/>
        <v>47395</v>
      </c>
      <c r="U1379" s="216">
        <f t="shared" si="3042"/>
        <v>4</v>
      </c>
      <c r="V1379" s="216">
        <f t="shared" si="3049"/>
        <v>1374</v>
      </c>
      <c r="W1379" s="16">
        <f t="shared" si="3056"/>
        <v>3.7643835616438355</v>
      </c>
      <c r="X1379" s="16" t="e">
        <f>IF(Template!$F$7="Linear interpolation",LinInterp($I$5:$I$22,$G$5:$G$22,W1379),CubicSpline($I$5:$I$22,$G$5:$G$22,W1379))</f>
        <v>#VALUE!</v>
      </c>
      <c r="Y1379" s="221" t="e">
        <f t="shared" si="3043"/>
        <v>#VALUE!</v>
      </c>
      <c r="Z1379" s="221" t="e">
        <f>Y1379/PRODUCT($AA$6:AA1378)</f>
        <v>#VALUE!</v>
      </c>
      <c r="AA1379" s="16" t="e">
        <f t="shared" si="3050"/>
        <v>#VALUE!</v>
      </c>
      <c r="AB1379" s="10" t="e">
        <f t="shared" si="3051"/>
        <v>#VALUE!</v>
      </c>
      <c r="AC1379" s="90">
        <f t="shared" si="3044"/>
        <v>1379</v>
      </c>
      <c r="AD1379" s="17">
        <f t="shared" si="3052"/>
        <v>47372</v>
      </c>
      <c r="AE1379" s="16" t="e">
        <f t="shared" si="3045"/>
        <v>#VALUE!</v>
      </c>
      <c r="AF1379" s="10">
        <f ca="1">IFERROR(AVERAGE(INDIRECT("AE"&amp;AC1379-Template!$F$10+1):INDIRECT("AE"&amp;AC1379)),0)</f>
        <v>0</v>
      </c>
      <c r="AG1379" s="35"/>
      <c r="AH1379" s="86"/>
      <c r="AI1379" s="35"/>
      <c r="AJ1379" s="35"/>
      <c r="AK1379" s="35"/>
      <c r="AL1379" s="35"/>
      <c r="AM1379" s="35"/>
      <c r="AN1379" s="35"/>
      <c r="AO1379" s="35"/>
      <c r="AP1379" s="35"/>
      <c r="AQ1379" s="35"/>
      <c r="AR1379" s="35"/>
      <c r="AS1379" s="35"/>
      <c r="AT1379" s="35"/>
      <c r="AU1379" s="35"/>
      <c r="AV1379" s="35"/>
      <c r="AW1379" s="35"/>
      <c r="AX1379" s="35"/>
      <c r="AY1379" s="35"/>
      <c r="AZ1379" s="17">
        <f t="shared" ref="AZ1379" si="3115">AZ1378+1</f>
        <v>47395</v>
      </c>
      <c r="BA1379" s="216">
        <f t="shared" si="3068"/>
        <v>4</v>
      </c>
      <c r="BB1379" s="216">
        <f t="shared" ref="BB1379" si="3116">BB1378+1</f>
        <v>1374</v>
      </c>
      <c r="BC1379" s="16">
        <f t="shared" si="3070"/>
        <v>3.7643835616438355</v>
      </c>
      <c r="BD1379" s="16">
        <f>IF(Template!$F$7="Linear interpolation",LinInterp($AO$5:$AO$18,$AM$5:$AM$18,BC1379),CubicSpline($AO$5:$AO$18,$AM$5:$AM$18,BC1379))</f>
        <v>14.181213976573286</v>
      </c>
      <c r="BE1379" s="221">
        <f t="shared" si="3005"/>
        <v>1.6474353351273316</v>
      </c>
      <c r="BF1379" s="221">
        <f>BE1379/PRODUCT($BG$6:BG1378)</f>
        <v>1.000370495520442</v>
      </c>
      <c r="BG1379" s="16">
        <f t="shared" si="3071"/>
        <v>1.000370495520442</v>
      </c>
      <c r="BH1379" s="10">
        <f t="shared" si="3072"/>
        <v>13.523086496132763</v>
      </c>
      <c r="BI1379" s="90"/>
      <c r="BJ1379" s="17">
        <f t="shared" si="3055"/>
        <v>47372</v>
      </c>
      <c r="BK1379" s="16">
        <f t="shared" si="3048"/>
        <v>13.637491360191767</v>
      </c>
      <c r="BL1379" s="10">
        <f ca="1">IFERROR(AVERAGE(INDIRECT("BK"&amp;AC1379-Template!$F$10+1):INDIRECT("BK"&amp;AC1379)),0)</f>
        <v>13.6992386051657</v>
      </c>
      <c r="BM1379" s="35"/>
      <c r="BN1379" s="86"/>
      <c r="BO1379" s="35"/>
      <c r="BP1379" s="35"/>
      <c r="BQ1379" s="35"/>
      <c r="BR1379" s="35"/>
      <c r="BS1379" s="35"/>
      <c r="BT1379" s="35"/>
      <c r="BU1379" s="35"/>
      <c r="BV1379" s="35"/>
      <c r="BW1379" s="35"/>
      <c r="BX1379" s="35"/>
      <c r="BY1379" s="35"/>
      <c r="BZ1379" s="35"/>
      <c r="CA1379" s="35"/>
      <c r="CB1379" s="35"/>
      <c r="CC1379" s="35"/>
      <c r="CD1379" s="35"/>
      <c r="CE1379" s="35"/>
      <c r="CF1379" s="35"/>
      <c r="CG1379" s="35"/>
      <c r="CH1379" s="35"/>
    </row>
    <row r="1380" spans="1:86" ht="15.6" x14ac:dyDescent="0.3">
      <c r="A1380" s="35"/>
      <c r="B1380" s="86"/>
      <c r="C1380" s="35"/>
      <c r="D1380" s="35"/>
      <c r="E1380" s="35"/>
      <c r="F1380" s="35"/>
      <c r="G1380" s="35"/>
      <c r="H1380" s="35"/>
      <c r="I1380" s="35"/>
      <c r="J1380" s="35"/>
      <c r="K1380" s="35"/>
      <c r="L1380" s="35"/>
      <c r="M1380" s="35"/>
      <c r="N1380" s="35"/>
      <c r="O1380" s="35"/>
      <c r="P1380" s="35"/>
      <c r="Q1380" s="35"/>
      <c r="R1380" s="35"/>
      <c r="S1380" s="35"/>
      <c r="T1380" s="17">
        <f t="shared" si="3049"/>
        <v>47396</v>
      </c>
      <c r="U1380" s="216">
        <f t="shared" si="3042"/>
        <v>5</v>
      </c>
      <c r="V1380" s="216">
        <f t="shared" si="3049"/>
        <v>1375</v>
      </c>
      <c r="W1380" s="16">
        <f t="shared" si="3056"/>
        <v>3.7671232876712328</v>
      </c>
      <c r="X1380" s="16" t="e">
        <f>IF(Template!$F$7="Linear interpolation",LinInterp($I$5:$I$22,$G$5:$G$22,W1380),CubicSpline($I$5:$I$22,$G$5:$G$22,W1380))</f>
        <v>#VALUE!</v>
      </c>
      <c r="Y1380" s="221" t="e">
        <f t="shared" si="3043"/>
        <v>#VALUE!</v>
      </c>
      <c r="Z1380" s="221" t="e">
        <f>Y1380/PRODUCT($AA$6:AA1379)</f>
        <v>#VALUE!</v>
      </c>
      <c r="AA1380" s="16" t="e">
        <f t="shared" si="3050"/>
        <v>#VALUE!</v>
      </c>
      <c r="AB1380" s="10" t="e">
        <f t="shared" si="3051"/>
        <v>#VALUE!</v>
      </c>
      <c r="AC1380" s="90">
        <f t="shared" si="3044"/>
        <v>1380</v>
      </c>
      <c r="AD1380" s="17">
        <f t="shared" si="3052"/>
        <v>47373</v>
      </c>
      <c r="AE1380" s="16" t="e">
        <f t="shared" si="3045"/>
        <v>#VALUE!</v>
      </c>
      <c r="AF1380" s="10">
        <f ca="1">IFERROR(AVERAGE(INDIRECT("AE"&amp;AC1380-Template!$F$10+1):INDIRECT("AE"&amp;AC1380)),0)</f>
        <v>0</v>
      </c>
      <c r="AG1380" s="35"/>
      <c r="AH1380" s="86"/>
      <c r="AI1380" s="35"/>
      <c r="AJ1380" s="35"/>
      <c r="AK1380" s="35"/>
      <c r="AL1380" s="35"/>
      <c r="AM1380" s="35"/>
      <c r="AN1380" s="35"/>
      <c r="AO1380" s="35"/>
      <c r="AP1380" s="35"/>
      <c r="AQ1380" s="35"/>
      <c r="AR1380" s="35"/>
      <c r="AS1380" s="35"/>
      <c r="AT1380" s="35"/>
      <c r="AU1380" s="35"/>
      <c r="AV1380" s="35"/>
      <c r="AW1380" s="35"/>
      <c r="AX1380" s="35"/>
      <c r="AY1380" s="35"/>
      <c r="AZ1380" s="17">
        <f t="shared" ref="AZ1380" si="3117">AZ1379+1</f>
        <v>47396</v>
      </c>
      <c r="BA1380" s="216">
        <f t="shared" si="3068"/>
        <v>5</v>
      </c>
      <c r="BB1380" s="216">
        <f t="shared" ref="BB1380" si="3118">BB1379+1</f>
        <v>1375</v>
      </c>
      <c r="BC1380" s="16">
        <f t="shared" si="3070"/>
        <v>3.7671232876712328</v>
      </c>
      <c r="BD1380" s="16">
        <f>IF(Template!$F$7="Linear interpolation",LinInterp($AO$5:$AO$18,$AM$5:$AM$18,BC1380),CubicSpline($AO$5:$AO$18,$AM$5:$AM$18,BC1380))</f>
        <v>14.181424527347383</v>
      </c>
      <c r="BE1380" s="221">
        <f t="shared" si="3005"/>
        <v>1.6480454599909888</v>
      </c>
      <c r="BF1380" s="221">
        <f>BE1380/PRODUCT($BG$6:BG1379)</f>
        <v>1.0003703482926751</v>
      </c>
      <c r="BG1380" s="16">
        <f t="shared" si="3071"/>
        <v>1.0003703482926751</v>
      </c>
      <c r="BH1380" s="10">
        <f t="shared" si="3072"/>
        <v>13.517712682642124</v>
      </c>
      <c r="BI1380" s="90"/>
      <c r="BJ1380" s="17">
        <f t="shared" si="3055"/>
        <v>47373</v>
      </c>
      <c r="BK1380" s="16">
        <f t="shared" si="3048"/>
        <v>13.632878364245094</v>
      </c>
      <c r="BL1380" s="10">
        <f ca="1">IFERROR(AVERAGE(INDIRECT("BK"&amp;AC1380-Template!$F$10+1):INDIRECT("BK"&amp;AC1380)),0)</f>
        <v>13.695447948498742</v>
      </c>
      <c r="BM1380" s="35"/>
      <c r="BN1380" s="86"/>
      <c r="BO1380" s="35"/>
      <c r="BP1380" s="35"/>
      <c r="BQ1380" s="35"/>
      <c r="BR1380" s="35"/>
      <c r="BS1380" s="35"/>
      <c r="BT1380" s="35"/>
      <c r="BU1380" s="35"/>
      <c r="BV1380" s="35"/>
      <c r="BW1380" s="35"/>
      <c r="BX1380" s="35"/>
      <c r="BY1380" s="35"/>
      <c r="BZ1380" s="35"/>
      <c r="CA1380" s="35"/>
      <c r="CB1380" s="35"/>
      <c r="CC1380" s="35"/>
      <c r="CD1380" s="35"/>
      <c r="CE1380" s="35"/>
      <c r="CF1380" s="35"/>
      <c r="CG1380" s="35"/>
      <c r="CH1380" s="35"/>
    </row>
    <row r="1381" spans="1:86" ht="15.6" x14ac:dyDescent="0.3">
      <c r="A1381" s="35"/>
      <c r="B1381" s="86"/>
      <c r="C1381" s="35"/>
      <c r="D1381" s="35"/>
      <c r="E1381" s="35"/>
      <c r="F1381" s="35"/>
      <c r="G1381" s="35"/>
      <c r="H1381" s="35"/>
      <c r="I1381" s="35"/>
      <c r="J1381" s="35"/>
      <c r="K1381" s="35"/>
      <c r="L1381" s="35"/>
      <c r="M1381" s="35"/>
      <c r="N1381" s="35"/>
      <c r="O1381" s="35"/>
      <c r="P1381" s="35"/>
      <c r="Q1381" s="35"/>
      <c r="R1381" s="35"/>
      <c r="S1381" s="35"/>
      <c r="T1381" s="17">
        <f t="shared" si="3049"/>
        <v>47397</v>
      </c>
      <c r="U1381" s="216">
        <f t="shared" si="3042"/>
        <v>6</v>
      </c>
      <c r="V1381" s="216">
        <f t="shared" si="3049"/>
        <v>1376</v>
      </c>
      <c r="W1381" s="16">
        <f t="shared" si="3056"/>
        <v>3.7698630136986302</v>
      </c>
      <c r="X1381" s="16" t="e">
        <f>IF(Template!$F$7="Linear interpolation",LinInterp($I$5:$I$22,$G$5:$G$22,W1381),CubicSpline($I$5:$I$22,$G$5:$G$22,W1381))</f>
        <v>#VALUE!</v>
      </c>
      <c r="Y1381" s="221" t="e">
        <f t="shared" si="3043"/>
        <v>#VALUE!</v>
      </c>
      <c r="Z1381" s="221" t="e">
        <f>Y1381/PRODUCT($AA$6:AA1380)</f>
        <v>#VALUE!</v>
      </c>
      <c r="AA1381" s="16" t="e">
        <f t="shared" si="3050"/>
        <v>#VALUE!</v>
      </c>
      <c r="AB1381" s="10" t="e">
        <f t="shared" si="3051"/>
        <v>#VALUE!</v>
      </c>
      <c r="AC1381" s="90">
        <f t="shared" si="3044"/>
        <v>1381</v>
      </c>
      <c r="AD1381" s="17">
        <f t="shared" si="3052"/>
        <v>47374</v>
      </c>
      <c r="AE1381" s="16" t="e">
        <f t="shared" si="3045"/>
        <v>#VALUE!</v>
      </c>
      <c r="AF1381" s="10">
        <f ca="1">IFERROR(AVERAGE(INDIRECT("AE"&amp;AC1381-Template!$F$10+1):INDIRECT("AE"&amp;AC1381)),0)</f>
        <v>0</v>
      </c>
      <c r="AG1381" s="35"/>
      <c r="AH1381" s="86"/>
      <c r="AI1381" s="35"/>
      <c r="AJ1381" s="35"/>
      <c r="AK1381" s="35"/>
      <c r="AL1381" s="35"/>
      <c r="AM1381" s="35"/>
      <c r="AN1381" s="35"/>
      <c r="AO1381" s="35"/>
      <c r="AP1381" s="35"/>
      <c r="AQ1381" s="35"/>
      <c r="AR1381" s="35"/>
      <c r="AS1381" s="35"/>
      <c r="AT1381" s="35"/>
      <c r="AU1381" s="35"/>
      <c r="AV1381" s="35"/>
      <c r="AW1381" s="35"/>
      <c r="AX1381" s="35"/>
      <c r="AY1381" s="35"/>
      <c r="AZ1381" s="17">
        <f t="shared" ref="AZ1381" si="3119">AZ1380+1</f>
        <v>47397</v>
      </c>
      <c r="BA1381" s="216">
        <f t="shared" si="3068"/>
        <v>6</v>
      </c>
      <c r="BB1381" s="216">
        <f t="shared" ref="BB1381" si="3120">BB1380+1</f>
        <v>1376</v>
      </c>
      <c r="BC1381" s="16">
        <f t="shared" si="3070"/>
        <v>3.7698630136986302</v>
      </c>
      <c r="BD1381" s="16">
        <f>IF(Template!$F$7="Linear interpolation",LinInterp($AO$5:$AO$18,$AM$5:$AM$18,BC1381),CubicSpline($AO$5:$AO$18,$AM$5:$AM$18,BC1381))</f>
        <v>14.181630286831334</v>
      </c>
      <c r="BE1381" s="221">
        <f t="shared" si="3005"/>
        <v>1.6486555666479397</v>
      </c>
      <c r="BF1381" s="221">
        <f>BE1381/PRODUCT($BG$6:BG1380)</f>
        <v>1.0003702001381407</v>
      </c>
      <c r="BG1381" s="16">
        <f t="shared" si="3071"/>
        <v>1.0003703482926751</v>
      </c>
      <c r="BH1381" s="10">
        <f t="shared" si="3072"/>
        <v>13.517712682642124</v>
      </c>
      <c r="BI1381" s="90"/>
      <c r="BJ1381" s="17">
        <f t="shared" si="3055"/>
        <v>47374</v>
      </c>
      <c r="BK1381" s="16">
        <f t="shared" si="3048"/>
        <v>13.628232974124298</v>
      </c>
      <c r="BL1381" s="10">
        <f ca="1">IFERROR(AVERAGE(INDIRECT("BK"&amp;AC1381-Template!$F$10+1):INDIRECT("BK"&amp;AC1381)),0)</f>
        <v>13.691263868251443</v>
      </c>
      <c r="BM1381" s="35"/>
      <c r="BN1381" s="86"/>
      <c r="BO1381" s="35"/>
      <c r="BP1381" s="35"/>
      <c r="BQ1381" s="35"/>
      <c r="BR1381" s="35"/>
      <c r="BS1381" s="35"/>
      <c r="BT1381" s="35"/>
      <c r="BU1381" s="35"/>
      <c r="BV1381" s="35"/>
      <c r="BW1381" s="35"/>
      <c r="BX1381" s="35"/>
      <c r="BY1381" s="35"/>
      <c r="BZ1381" s="35"/>
      <c r="CA1381" s="35"/>
      <c r="CB1381" s="35"/>
      <c r="CC1381" s="35"/>
      <c r="CD1381" s="35"/>
      <c r="CE1381" s="35"/>
      <c r="CF1381" s="35"/>
      <c r="CG1381" s="35"/>
      <c r="CH1381" s="35"/>
    </row>
    <row r="1382" spans="1:86" ht="15.6" x14ac:dyDescent="0.3">
      <c r="A1382" s="35"/>
      <c r="B1382" s="86"/>
      <c r="C1382" s="35"/>
      <c r="D1382" s="35"/>
      <c r="E1382" s="35"/>
      <c r="F1382" s="35"/>
      <c r="G1382" s="35"/>
      <c r="H1382" s="35"/>
      <c r="I1382" s="35"/>
      <c r="J1382" s="35"/>
      <c r="K1382" s="35"/>
      <c r="L1382" s="35"/>
      <c r="M1382" s="35"/>
      <c r="N1382" s="35"/>
      <c r="O1382" s="35"/>
      <c r="P1382" s="35"/>
      <c r="Q1382" s="35"/>
      <c r="R1382" s="35"/>
      <c r="S1382" s="35"/>
      <c r="T1382" s="17">
        <f t="shared" si="3049"/>
        <v>47398</v>
      </c>
      <c r="U1382" s="216">
        <f t="shared" si="3042"/>
        <v>7</v>
      </c>
      <c r="V1382" s="216">
        <f t="shared" si="3049"/>
        <v>1377</v>
      </c>
      <c r="W1382" s="16">
        <f t="shared" si="3056"/>
        <v>3.7726027397260276</v>
      </c>
      <c r="X1382" s="16" t="e">
        <f>IF(Template!$F$7="Linear interpolation",LinInterp($I$5:$I$22,$G$5:$G$22,W1382),CubicSpline($I$5:$I$22,$G$5:$G$22,W1382))</f>
        <v>#VALUE!</v>
      </c>
      <c r="Y1382" s="221" t="e">
        <f t="shared" si="3043"/>
        <v>#VALUE!</v>
      </c>
      <c r="Z1382" s="221" t="e">
        <f>Y1382/PRODUCT($AA$6:AA1381)</f>
        <v>#VALUE!</v>
      </c>
      <c r="AA1382" s="16" t="e">
        <f t="shared" si="3050"/>
        <v>#VALUE!</v>
      </c>
      <c r="AB1382" s="10" t="e">
        <f t="shared" si="3051"/>
        <v>#VALUE!</v>
      </c>
      <c r="AC1382" s="90">
        <f t="shared" si="3044"/>
        <v>1382</v>
      </c>
      <c r="AD1382" s="17">
        <f t="shared" si="3052"/>
        <v>47375</v>
      </c>
      <c r="AE1382" s="16" t="e">
        <f t="shared" si="3045"/>
        <v>#VALUE!</v>
      </c>
      <c r="AF1382" s="10">
        <f ca="1">IFERROR(AVERAGE(INDIRECT("AE"&amp;AC1382-Template!$F$10+1):INDIRECT("AE"&amp;AC1382)),0)</f>
        <v>0</v>
      </c>
      <c r="AG1382" s="35"/>
      <c r="AH1382" s="86"/>
      <c r="AI1382" s="35"/>
      <c r="AJ1382" s="35"/>
      <c r="AK1382" s="35"/>
      <c r="AL1382" s="35"/>
      <c r="AM1382" s="35"/>
      <c r="AN1382" s="35"/>
      <c r="AO1382" s="35"/>
      <c r="AP1382" s="35"/>
      <c r="AQ1382" s="35"/>
      <c r="AR1382" s="35"/>
      <c r="AS1382" s="35"/>
      <c r="AT1382" s="35"/>
      <c r="AU1382" s="35"/>
      <c r="AV1382" s="35"/>
      <c r="AW1382" s="35"/>
      <c r="AX1382" s="35"/>
      <c r="AY1382" s="35"/>
      <c r="AZ1382" s="17">
        <f t="shared" ref="AZ1382" si="3121">AZ1381+1</f>
        <v>47398</v>
      </c>
      <c r="BA1382" s="216">
        <f t="shared" si="3068"/>
        <v>7</v>
      </c>
      <c r="BB1382" s="216">
        <f t="shared" ref="BB1382" si="3122">BB1381+1</f>
        <v>1377</v>
      </c>
      <c r="BC1382" s="16">
        <f t="shared" si="3070"/>
        <v>3.7726027397260276</v>
      </c>
      <c r="BD1382" s="16">
        <f>IF(Template!$F$7="Linear interpolation",LinInterp($AO$5:$AO$18,$AM$5:$AM$18,BC1382),CubicSpline($AO$5:$AO$18,$AM$5:$AM$18,BC1382))</f>
        <v>14.181831237347028</v>
      </c>
      <c r="BE1382" s="221">
        <f t="shared" si="3005"/>
        <v>1.6492656533799237</v>
      </c>
      <c r="BF1382" s="221">
        <f>BE1382/PRODUCT($BG$6:BG1381)</f>
        <v>1.0003699029006397</v>
      </c>
      <c r="BG1382" s="16">
        <f t="shared" si="3071"/>
        <v>1.0003703482926751</v>
      </c>
      <c r="BH1382" s="10">
        <f t="shared" si="3072"/>
        <v>13.517712682642124</v>
      </c>
      <c r="BI1382" s="90"/>
      <c r="BJ1382" s="17">
        <f t="shared" si="3055"/>
        <v>47375</v>
      </c>
      <c r="BK1382" s="16">
        <f t="shared" si="3048"/>
        <v>13.623555127521003</v>
      </c>
      <c r="BL1382" s="10">
        <f ca="1">IFERROR(AVERAGE(INDIRECT("BK"&amp;AC1382-Template!$F$10+1):INDIRECT("BK"&amp;AC1382)),0)</f>
        <v>13.687048232087657</v>
      </c>
      <c r="BM1382" s="35"/>
      <c r="BN1382" s="86"/>
      <c r="BO1382" s="35"/>
      <c r="BP1382" s="35"/>
      <c r="BQ1382" s="35"/>
      <c r="BR1382" s="35"/>
      <c r="BS1382" s="35"/>
      <c r="BT1382" s="35"/>
      <c r="BU1382" s="35"/>
      <c r="BV1382" s="35"/>
      <c r="BW1382" s="35"/>
      <c r="BX1382" s="35"/>
      <c r="BY1382" s="35"/>
      <c r="BZ1382" s="35"/>
      <c r="CA1382" s="35"/>
      <c r="CB1382" s="35"/>
      <c r="CC1382" s="35"/>
      <c r="CD1382" s="35"/>
      <c r="CE1382" s="35"/>
      <c r="CF1382" s="35"/>
      <c r="CG1382" s="35"/>
      <c r="CH1382" s="35"/>
    </row>
    <row r="1383" spans="1:86" ht="15.6" x14ac:dyDescent="0.3">
      <c r="A1383" s="35"/>
      <c r="B1383" s="86"/>
      <c r="C1383" s="35"/>
      <c r="D1383" s="35"/>
      <c r="E1383" s="35"/>
      <c r="F1383" s="35"/>
      <c r="G1383" s="35"/>
      <c r="H1383" s="35"/>
      <c r="I1383" s="35"/>
      <c r="J1383" s="35"/>
      <c r="K1383" s="35"/>
      <c r="L1383" s="35"/>
      <c r="M1383" s="35"/>
      <c r="N1383" s="35"/>
      <c r="O1383" s="35"/>
      <c r="P1383" s="35"/>
      <c r="Q1383" s="35"/>
      <c r="R1383" s="35"/>
      <c r="S1383" s="35"/>
      <c r="T1383" s="17">
        <f t="shared" si="3049"/>
        <v>47399</v>
      </c>
      <c r="U1383" s="216">
        <f t="shared" si="3042"/>
        <v>1</v>
      </c>
      <c r="V1383" s="216">
        <f t="shared" si="3049"/>
        <v>1378</v>
      </c>
      <c r="W1383" s="16">
        <f t="shared" si="3056"/>
        <v>3.7753424657534245</v>
      </c>
      <c r="X1383" s="16" t="e">
        <f>IF(Template!$F$7="Linear interpolation",LinInterp($I$5:$I$22,$G$5:$G$22,W1383),CubicSpline($I$5:$I$22,$G$5:$G$22,W1383))</f>
        <v>#VALUE!</v>
      </c>
      <c r="Y1383" s="221" t="e">
        <f t="shared" si="3043"/>
        <v>#VALUE!</v>
      </c>
      <c r="Z1383" s="221" t="e">
        <f>Y1383/PRODUCT($AA$6:AA1382)</f>
        <v>#VALUE!</v>
      </c>
      <c r="AA1383" s="16" t="e">
        <f t="shared" si="3050"/>
        <v>#VALUE!</v>
      </c>
      <c r="AB1383" s="10" t="e">
        <f t="shared" si="3051"/>
        <v>#VALUE!</v>
      </c>
      <c r="AC1383" s="90">
        <f t="shared" si="3044"/>
        <v>1383</v>
      </c>
      <c r="AD1383" s="17">
        <f t="shared" si="3052"/>
        <v>47376</v>
      </c>
      <c r="AE1383" s="16" t="e">
        <f t="shared" si="3045"/>
        <v>#VALUE!</v>
      </c>
      <c r="AF1383" s="10">
        <f ca="1">IFERROR(AVERAGE(INDIRECT("AE"&amp;AC1383-Template!$F$10+1):INDIRECT("AE"&amp;AC1383)),0)</f>
        <v>0</v>
      </c>
      <c r="AG1383" s="35"/>
      <c r="AH1383" s="86"/>
      <c r="AI1383" s="35"/>
      <c r="AJ1383" s="35"/>
      <c r="AK1383" s="35"/>
      <c r="AL1383" s="35"/>
      <c r="AM1383" s="35"/>
      <c r="AN1383" s="35"/>
      <c r="AO1383" s="35"/>
      <c r="AP1383" s="35"/>
      <c r="AQ1383" s="35"/>
      <c r="AR1383" s="35"/>
      <c r="AS1383" s="35"/>
      <c r="AT1383" s="35"/>
      <c r="AU1383" s="35"/>
      <c r="AV1383" s="35"/>
      <c r="AW1383" s="35"/>
      <c r="AX1383" s="35"/>
      <c r="AY1383" s="35"/>
      <c r="AZ1383" s="17">
        <f t="shared" ref="AZ1383" si="3123">AZ1382+1</f>
        <v>47399</v>
      </c>
      <c r="BA1383" s="216">
        <f t="shared" si="3068"/>
        <v>1</v>
      </c>
      <c r="BB1383" s="216">
        <f t="shared" ref="BB1383" si="3124">BB1382+1</f>
        <v>1378</v>
      </c>
      <c r="BC1383" s="16">
        <f t="shared" si="3070"/>
        <v>3.7753424657534245</v>
      </c>
      <c r="BD1383" s="16">
        <f>IF(Template!$F$7="Linear interpolation",LinInterp($AO$5:$AO$18,$AM$5:$AM$18,BC1383),CubicSpline($AO$5:$AO$18,$AM$5:$AM$18,BC1383))</f>
        <v>14.182027361216358</v>
      </c>
      <c r="BE1383" s="221">
        <f t="shared" si="3005"/>
        <v>1.649875718463532</v>
      </c>
      <c r="BF1383" s="221">
        <f>BE1383/PRODUCT($BG$6:BG1382)</f>
        <v>1.0003694556500957</v>
      </c>
      <c r="BG1383" s="16">
        <f t="shared" si="3071"/>
        <v>1.0003694556500957</v>
      </c>
      <c r="BH1383" s="10">
        <f t="shared" si="3072"/>
        <v>13.485131228493707</v>
      </c>
      <c r="BI1383" s="90"/>
      <c r="BJ1383" s="17">
        <f t="shared" si="3055"/>
        <v>47376</v>
      </c>
      <c r="BK1383" s="16">
        <f t="shared" si="3048"/>
        <v>13.623555127521003</v>
      </c>
      <c r="BL1383" s="10">
        <f ca="1">IFERROR(AVERAGE(INDIRECT("BK"&amp;AC1383-Template!$F$10+1):INDIRECT("BK"&amp;AC1383)),0)</f>
        <v>13.682957990112758</v>
      </c>
      <c r="BM1383" s="35"/>
      <c r="BN1383" s="86"/>
      <c r="BO1383" s="35"/>
      <c r="BP1383" s="35"/>
      <c r="BQ1383" s="35"/>
      <c r="BR1383" s="35"/>
      <c r="BS1383" s="35"/>
      <c r="BT1383" s="35"/>
      <c r="BU1383" s="35"/>
      <c r="BV1383" s="35"/>
      <c r="BW1383" s="35"/>
      <c r="BX1383" s="35"/>
      <c r="BY1383" s="35"/>
      <c r="BZ1383" s="35"/>
      <c r="CA1383" s="35"/>
      <c r="CB1383" s="35"/>
      <c r="CC1383" s="35"/>
      <c r="CD1383" s="35"/>
      <c r="CE1383" s="35"/>
      <c r="CF1383" s="35"/>
      <c r="CG1383" s="35"/>
      <c r="CH1383" s="35"/>
    </row>
    <row r="1384" spans="1:86" ht="15.6" x14ac:dyDescent="0.3">
      <c r="A1384" s="35"/>
      <c r="B1384" s="86"/>
      <c r="C1384" s="35"/>
      <c r="D1384" s="35"/>
      <c r="E1384" s="35"/>
      <c r="F1384" s="35"/>
      <c r="G1384" s="35"/>
      <c r="H1384" s="35"/>
      <c r="I1384" s="35"/>
      <c r="J1384" s="35"/>
      <c r="K1384" s="35"/>
      <c r="L1384" s="35"/>
      <c r="M1384" s="35"/>
      <c r="N1384" s="35"/>
      <c r="O1384" s="35"/>
      <c r="P1384" s="35"/>
      <c r="Q1384" s="35"/>
      <c r="R1384" s="35"/>
      <c r="S1384" s="35"/>
      <c r="T1384" s="17">
        <f t="shared" si="3049"/>
        <v>47400</v>
      </c>
      <c r="U1384" s="216">
        <f t="shared" si="3042"/>
        <v>2</v>
      </c>
      <c r="V1384" s="216">
        <f t="shared" si="3049"/>
        <v>1379</v>
      </c>
      <c r="W1384" s="16">
        <f t="shared" si="3056"/>
        <v>3.7780821917808218</v>
      </c>
      <c r="X1384" s="16" t="e">
        <f>IF(Template!$F$7="Linear interpolation",LinInterp($I$5:$I$22,$G$5:$G$22,W1384),CubicSpline($I$5:$I$22,$G$5:$G$22,W1384))</f>
        <v>#VALUE!</v>
      </c>
      <c r="Y1384" s="221" t="e">
        <f t="shared" si="3043"/>
        <v>#VALUE!</v>
      </c>
      <c r="Z1384" s="221" t="e">
        <f>Y1384/PRODUCT($AA$6:AA1383)</f>
        <v>#VALUE!</v>
      </c>
      <c r="AA1384" s="16" t="e">
        <f t="shared" si="3050"/>
        <v>#VALUE!</v>
      </c>
      <c r="AB1384" s="10" t="e">
        <f t="shared" si="3051"/>
        <v>#VALUE!</v>
      </c>
      <c r="AC1384" s="90">
        <f t="shared" si="3044"/>
        <v>1384</v>
      </c>
      <c r="AD1384" s="17">
        <f t="shared" si="3052"/>
        <v>47377</v>
      </c>
      <c r="AE1384" s="16" t="e">
        <f t="shared" si="3045"/>
        <v>#VALUE!</v>
      </c>
      <c r="AF1384" s="10">
        <f ca="1">IFERROR(AVERAGE(INDIRECT("AE"&amp;AC1384-Template!$F$10+1):INDIRECT("AE"&amp;AC1384)),0)</f>
        <v>0</v>
      </c>
      <c r="AG1384" s="35"/>
      <c r="AH1384" s="86"/>
      <c r="AI1384" s="35"/>
      <c r="AJ1384" s="35"/>
      <c r="AK1384" s="35"/>
      <c r="AL1384" s="35"/>
      <c r="AM1384" s="35"/>
      <c r="AN1384" s="35"/>
      <c r="AO1384" s="35"/>
      <c r="AP1384" s="35"/>
      <c r="AQ1384" s="35"/>
      <c r="AR1384" s="35"/>
      <c r="AS1384" s="35"/>
      <c r="AT1384" s="35"/>
      <c r="AU1384" s="35"/>
      <c r="AV1384" s="35"/>
      <c r="AW1384" s="35"/>
      <c r="AX1384" s="35"/>
      <c r="AY1384" s="35"/>
      <c r="AZ1384" s="17">
        <f t="shared" ref="AZ1384" si="3125">AZ1383+1</f>
        <v>47400</v>
      </c>
      <c r="BA1384" s="216">
        <f t="shared" si="3068"/>
        <v>2</v>
      </c>
      <c r="BB1384" s="216">
        <f t="shared" ref="BB1384" si="3126">BB1383+1</f>
        <v>1379</v>
      </c>
      <c r="BC1384" s="16">
        <f t="shared" si="3070"/>
        <v>3.7780821917808218</v>
      </c>
      <c r="BD1384" s="16">
        <f>IF(Template!$F$7="Linear interpolation",LinInterp($AO$5:$AO$18,$AM$5:$AM$18,BC1384),CubicSpline($AO$5:$AO$18,$AM$5:$AM$18,BC1384))</f>
        <v>14.182218640761215</v>
      </c>
      <c r="BE1384" s="221">
        <f t="shared" si="3005"/>
        <v>1.6504857601701999</v>
      </c>
      <c r="BF1384" s="221">
        <f>BE1384/PRODUCT($BG$6:BG1383)</f>
        <v>1.0003697500968352</v>
      </c>
      <c r="BG1384" s="16">
        <f t="shared" si="3071"/>
        <v>1.0003697500968352</v>
      </c>
      <c r="BH1384" s="10">
        <f t="shared" si="3072"/>
        <v>13.495878534483086</v>
      </c>
      <c r="BI1384" s="90"/>
      <c r="BJ1384" s="17">
        <f t="shared" si="3055"/>
        <v>47377</v>
      </c>
      <c r="BK1384" s="16">
        <f t="shared" si="3048"/>
        <v>13.623555127521003</v>
      </c>
      <c r="BL1384" s="10">
        <f ca="1">IFERROR(AVERAGE(INDIRECT("BK"&amp;AC1384-Template!$F$10+1):INDIRECT("BK"&amp;AC1384)),0)</f>
        <v>13.678994166274913</v>
      </c>
      <c r="BM1384" s="35"/>
      <c r="BN1384" s="86"/>
      <c r="BO1384" s="35"/>
      <c r="BP1384" s="35"/>
      <c r="BQ1384" s="35"/>
      <c r="BR1384" s="35"/>
      <c r="BS1384" s="35"/>
      <c r="BT1384" s="35"/>
      <c r="BU1384" s="35"/>
      <c r="BV1384" s="35"/>
      <c r="BW1384" s="35"/>
      <c r="BX1384" s="35"/>
      <c r="BY1384" s="35"/>
      <c r="BZ1384" s="35"/>
      <c r="CA1384" s="35"/>
      <c r="CB1384" s="35"/>
      <c r="CC1384" s="35"/>
      <c r="CD1384" s="35"/>
      <c r="CE1384" s="35"/>
      <c r="CF1384" s="35"/>
      <c r="CG1384" s="35"/>
      <c r="CH1384" s="35"/>
    </row>
    <row r="1385" spans="1:86" ht="15.6" x14ac:dyDescent="0.3">
      <c r="A1385" s="35"/>
      <c r="B1385" s="86"/>
      <c r="C1385" s="35"/>
      <c r="D1385" s="35"/>
      <c r="E1385" s="35"/>
      <c r="F1385" s="35"/>
      <c r="G1385" s="35"/>
      <c r="H1385" s="35"/>
      <c r="I1385" s="35"/>
      <c r="J1385" s="35"/>
      <c r="K1385" s="35"/>
      <c r="L1385" s="35"/>
      <c r="M1385" s="35"/>
      <c r="N1385" s="35"/>
      <c r="O1385" s="35"/>
      <c r="P1385" s="35"/>
      <c r="Q1385" s="35"/>
      <c r="R1385" s="35"/>
      <c r="S1385" s="35"/>
      <c r="T1385" s="17">
        <f t="shared" si="3049"/>
        <v>47401</v>
      </c>
      <c r="U1385" s="216">
        <f t="shared" si="3042"/>
        <v>3</v>
      </c>
      <c r="V1385" s="216">
        <f t="shared" si="3049"/>
        <v>1380</v>
      </c>
      <c r="W1385" s="16">
        <f t="shared" si="3056"/>
        <v>3.7808219178082192</v>
      </c>
      <c r="X1385" s="16" t="e">
        <f>IF(Template!$F$7="Linear interpolation",LinInterp($I$5:$I$22,$G$5:$G$22,W1385),CubicSpline($I$5:$I$22,$G$5:$G$22,W1385))</f>
        <v>#VALUE!</v>
      </c>
      <c r="Y1385" s="221" t="e">
        <f t="shared" si="3043"/>
        <v>#VALUE!</v>
      </c>
      <c r="Z1385" s="221" t="e">
        <f>Y1385/PRODUCT($AA$6:AA1384)</f>
        <v>#VALUE!</v>
      </c>
      <c r="AA1385" s="16" t="e">
        <f t="shared" si="3050"/>
        <v>#VALUE!</v>
      </c>
      <c r="AB1385" s="10" t="e">
        <f t="shared" si="3051"/>
        <v>#VALUE!</v>
      </c>
      <c r="AC1385" s="90">
        <f t="shared" si="3044"/>
        <v>1385</v>
      </c>
      <c r="AD1385" s="17">
        <f t="shared" si="3052"/>
        <v>47378</v>
      </c>
      <c r="AE1385" s="16" t="e">
        <f t="shared" si="3045"/>
        <v>#VALUE!</v>
      </c>
      <c r="AF1385" s="10">
        <f ca="1">IFERROR(AVERAGE(INDIRECT("AE"&amp;AC1385-Template!$F$10+1):INDIRECT("AE"&amp;AC1385)),0)</f>
        <v>0</v>
      </c>
      <c r="AG1385" s="35"/>
      <c r="AH1385" s="86"/>
      <c r="AI1385" s="35"/>
      <c r="AJ1385" s="35"/>
      <c r="AK1385" s="35"/>
      <c r="AL1385" s="35"/>
      <c r="AM1385" s="35"/>
      <c r="AN1385" s="35"/>
      <c r="AO1385" s="35"/>
      <c r="AP1385" s="35"/>
      <c r="AQ1385" s="35"/>
      <c r="AR1385" s="35"/>
      <c r="AS1385" s="35"/>
      <c r="AT1385" s="35"/>
      <c r="AU1385" s="35"/>
      <c r="AV1385" s="35"/>
      <c r="AW1385" s="35"/>
      <c r="AX1385" s="35"/>
      <c r="AY1385" s="35"/>
      <c r="AZ1385" s="17">
        <f t="shared" ref="AZ1385" si="3127">AZ1384+1</f>
        <v>47401</v>
      </c>
      <c r="BA1385" s="216">
        <f t="shared" si="3068"/>
        <v>3</v>
      </c>
      <c r="BB1385" s="216">
        <f t="shared" ref="BB1385" si="3128">BB1384+1</f>
        <v>1380</v>
      </c>
      <c r="BC1385" s="16">
        <f t="shared" si="3070"/>
        <v>3.7808219178082192</v>
      </c>
      <c r="BD1385" s="16">
        <f>IF(Template!$F$7="Linear interpolation",LinInterp($AO$5:$AO$18,$AM$5:$AM$18,BC1385),CubicSpline($AO$5:$AO$18,$AM$5:$AM$18,BC1385))</f>
        <v>14.182405058303489</v>
      </c>
      <c r="BE1385" s="221">
        <f t="shared" si="3005"/>
        <v>1.6510957767662084</v>
      </c>
      <c r="BF1385" s="221">
        <f>BE1385/PRODUCT($BG$6:BG1384)</f>
        <v>1.0003695982181304</v>
      </c>
      <c r="BG1385" s="16">
        <f t="shared" si="3071"/>
        <v>1.0003695982181304</v>
      </c>
      <c r="BH1385" s="10">
        <f t="shared" si="3072"/>
        <v>13.490334961760663</v>
      </c>
      <c r="BI1385" s="90"/>
      <c r="BJ1385" s="17">
        <f t="shared" si="3055"/>
        <v>47378</v>
      </c>
      <c r="BK1385" s="16">
        <f t="shared" si="3048"/>
        <v>13.595162557616835</v>
      </c>
      <c r="BL1385" s="10">
        <f ca="1">IFERROR(AVERAGE(INDIRECT("BK"&amp;AC1385-Template!$F$10+1):INDIRECT("BK"&amp;AC1385)),0)</f>
        <v>13.674083923440261</v>
      </c>
      <c r="BM1385" s="35"/>
      <c r="BN1385" s="86"/>
      <c r="BO1385" s="35"/>
      <c r="BP1385" s="35"/>
      <c r="BQ1385" s="35"/>
      <c r="BR1385" s="35"/>
      <c r="BS1385" s="35"/>
      <c r="BT1385" s="35"/>
      <c r="BU1385" s="35"/>
      <c r="BV1385" s="35"/>
      <c r="BW1385" s="35"/>
      <c r="BX1385" s="35"/>
      <c r="BY1385" s="35"/>
      <c r="BZ1385" s="35"/>
      <c r="CA1385" s="35"/>
      <c r="CB1385" s="35"/>
      <c r="CC1385" s="35"/>
      <c r="CD1385" s="35"/>
      <c r="CE1385" s="35"/>
      <c r="CF1385" s="35"/>
      <c r="CG1385" s="35"/>
      <c r="CH1385" s="35"/>
    </row>
    <row r="1386" spans="1:86" ht="15.6" x14ac:dyDescent="0.3">
      <c r="A1386" s="35"/>
      <c r="B1386" s="86"/>
      <c r="C1386" s="35"/>
      <c r="D1386" s="35"/>
      <c r="E1386" s="35"/>
      <c r="F1386" s="35"/>
      <c r="G1386" s="35"/>
      <c r="H1386" s="35"/>
      <c r="I1386" s="35"/>
      <c r="J1386" s="35"/>
      <c r="K1386" s="35"/>
      <c r="L1386" s="35"/>
      <c r="M1386" s="35"/>
      <c r="N1386" s="35"/>
      <c r="O1386" s="35"/>
      <c r="P1386" s="35"/>
      <c r="Q1386" s="35"/>
      <c r="R1386" s="35"/>
      <c r="S1386" s="35"/>
      <c r="T1386" s="17">
        <f t="shared" si="3049"/>
        <v>47402</v>
      </c>
      <c r="U1386" s="216">
        <f t="shared" si="3042"/>
        <v>4</v>
      </c>
      <c r="V1386" s="216">
        <f t="shared" si="3049"/>
        <v>1381</v>
      </c>
      <c r="W1386" s="16">
        <f t="shared" si="3056"/>
        <v>3.7835616438356166</v>
      </c>
      <c r="X1386" s="16" t="e">
        <f>IF(Template!$F$7="Linear interpolation",LinInterp($I$5:$I$22,$G$5:$G$22,W1386),CubicSpline($I$5:$I$22,$G$5:$G$22,W1386))</f>
        <v>#VALUE!</v>
      </c>
      <c r="Y1386" s="221" t="e">
        <f t="shared" si="3043"/>
        <v>#VALUE!</v>
      </c>
      <c r="Z1386" s="221" t="e">
        <f>Y1386/PRODUCT($AA$6:AA1385)</f>
        <v>#VALUE!</v>
      </c>
      <c r="AA1386" s="16" t="e">
        <f t="shared" si="3050"/>
        <v>#VALUE!</v>
      </c>
      <c r="AB1386" s="10" t="e">
        <f t="shared" si="3051"/>
        <v>#VALUE!</v>
      </c>
      <c r="AC1386" s="90">
        <f t="shared" si="3044"/>
        <v>1386</v>
      </c>
      <c r="AD1386" s="17">
        <f t="shared" si="3052"/>
        <v>47379</v>
      </c>
      <c r="AE1386" s="16" t="e">
        <f t="shared" si="3045"/>
        <v>#VALUE!</v>
      </c>
      <c r="AF1386" s="10">
        <f ca="1">IFERROR(AVERAGE(INDIRECT("AE"&amp;AC1386-Template!$F$10+1):INDIRECT("AE"&amp;AC1386)),0)</f>
        <v>0</v>
      </c>
      <c r="AG1386" s="35"/>
      <c r="AH1386" s="86"/>
      <c r="AI1386" s="35"/>
      <c r="AJ1386" s="35"/>
      <c r="AK1386" s="35"/>
      <c r="AL1386" s="35"/>
      <c r="AM1386" s="35"/>
      <c r="AN1386" s="35"/>
      <c r="AO1386" s="35"/>
      <c r="AP1386" s="35"/>
      <c r="AQ1386" s="35"/>
      <c r="AR1386" s="35"/>
      <c r="AS1386" s="35"/>
      <c r="AT1386" s="35"/>
      <c r="AU1386" s="35"/>
      <c r="AV1386" s="35"/>
      <c r="AW1386" s="35"/>
      <c r="AX1386" s="35"/>
      <c r="AY1386" s="35"/>
      <c r="AZ1386" s="17">
        <f t="shared" ref="AZ1386" si="3129">AZ1385+1</f>
        <v>47402</v>
      </c>
      <c r="BA1386" s="216">
        <f t="shared" si="3068"/>
        <v>4</v>
      </c>
      <c r="BB1386" s="216">
        <f t="shared" ref="BB1386" si="3130">BB1385+1</f>
        <v>1381</v>
      </c>
      <c r="BC1386" s="16">
        <f t="shared" si="3070"/>
        <v>3.7835616438356166</v>
      </c>
      <c r="BD1386" s="16">
        <f>IF(Template!$F$7="Linear interpolation",LinInterp($AO$5:$AO$18,$AM$5:$AM$18,BC1386),CubicSpline($AO$5:$AO$18,$AM$5:$AM$18,BC1386))</f>
        <v>14.182586596165072</v>
      </c>
      <c r="BE1386" s="221">
        <f t="shared" si="3005"/>
        <v>1.6517057665126722</v>
      </c>
      <c r="BF1386" s="221">
        <f>BE1386/PRODUCT($BG$6:BG1385)</f>
        <v>1.0003694454041052</v>
      </c>
      <c r="BG1386" s="16">
        <f t="shared" si="3071"/>
        <v>1.0003694454041052</v>
      </c>
      <c r="BH1386" s="10">
        <f t="shared" si="3072"/>
        <v>13.48475724984044</v>
      </c>
      <c r="BI1386" s="90"/>
      <c r="BJ1386" s="17">
        <f t="shared" si="3055"/>
        <v>47379</v>
      </c>
      <c r="BK1386" s="16">
        <f t="shared" si="3048"/>
        <v>13.60451793295181</v>
      </c>
      <c r="BL1386" s="10">
        <f ca="1">IFERROR(AVERAGE(INDIRECT("BK"&amp;AC1386-Template!$F$10+1):INDIRECT("BK"&amp;AC1386)),0)</f>
        <v>13.669485526450107</v>
      </c>
      <c r="BM1386" s="35"/>
      <c r="BN1386" s="86"/>
      <c r="BO1386" s="35"/>
      <c r="BP1386" s="35"/>
      <c r="BQ1386" s="35"/>
      <c r="BR1386" s="35"/>
      <c r="BS1386" s="35"/>
      <c r="BT1386" s="35"/>
      <c r="BU1386" s="35"/>
      <c r="BV1386" s="35"/>
      <c r="BW1386" s="35"/>
      <c r="BX1386" s="35"/>
      <c r="BY1386" s="35"/>
      <c r="BZ1386" s="35"/>
      <c r="CA1386" s="35"/>
      <c r="CB1386" s="35"/>
      <c r="CC1386" s="35"/>
      <c r="CD1386" s="35"/>
      <c r="CE1386" s="35"/>
      <c r="CF1386" s="35"/>
      <c r="CG1386" s="35"/>
      <c r="CH1386" s="35"/>
    </row>
    <row r="1387" spans="1:86" ht="15.6" x14ac:dyDescent="0.3">
      <c r="A1387" s="35"/>
      <c r="B1387" s="86"/>
      <c r="C1387" s="35"/>
      <c r="D1387" s="35"/>
      <c r="E1387" s="35"/>
      <c r="F1387" s="35"/>
      <c r="G1387" s="35"/>
      <c r="H1387" s="35"/>
      <c r="I1387" s="35"/>
      <c r="J1387" s="35"/>
      <c r="K1387" s="35"/>
      <c r="L1387" s="35"/>
      <c r="M1387" s="35"/>
      <c r="N1387" s="35"/>
      <c r="O1387" s="35"/>
      <c r="P1387" s="35"/>
      <c r="Q1387" s="35"/>
      <c r="R1387" s="35"/>
      <c r="S1387" s="35"/>
      <c r="T1387" s="17">
        <f t="shared" si="3049"/>
        <v>47403</v>
      </c>
      <c r="U1387" s="216">
        <f t="shared" si="3042"/>
        <v>5</v>
      </c>
      <c r="V1387" s="216">
        <f t="shared" si="3049"/>
        <v>1382</v>
      </c>
      <c r="W1387" s="16">
        <f t="shared" si="3056"/>
        <v>3.7863013698630139</v>
      </c>
      <c r="X1387" s="16" t="e">
        <f>IF(Template!$F$7="Linear interpolation",LinInterp($I$5:$I$22,$G$5:$G$22,W1387),CubicSpline($I$5:$I$22,$G$5:$G$22,W1387))</f>
        <v>#VALUE!</v>
      </c>
      <c r="Y1387" s="221" t="e">
        <f t="shared" si="3043"/>
        <v>#VALUE!</v>
      </c>
      <c r="Z1387" s="221" t="e">
        <f>Y1387/PRODUCT($AA$6:AA1386)</f>
        <v>#VALUE!</v>
      </c>
      <c r="AA1387" s="16" t="e">
        <f t="shared" si="3050"/>
        <v>#VALUE!</v>
      </c>
      <c r="AB1387" s="10" t="e">
        <f t="shared" si="3051"/>
        <v>#VALUE!</v>
      </c>
      <c r="AC1387" s="90">
        <f t="shared" si="3044"/>
        <v>1387</v>
      </c>
      <c r="AD1387" s="17">
        <f t="shared" si="3052"/>
        <v>47380</v>
      </c>
      <c r="AE1387" s="16" t="e">
        <f t="shared" si="3045"/>
        <v>#VALUE!</v>
      </c>
      <c r="AF1387" s="10">
        <f ca="1">IFERROR(AVERAGE(INDIRECT("AE"&amp;AC1387-Template!$F$10+1):INDIRECT("AE"&amp;AC1387)),0)</f>
        <v>0</v>
      </c>
      <c r="AG1387" s="35"/>
      <c r="AH1387" s="86"/>
      <c r="AI1387" s="35"/>
      <c r="AJ1387" s="35"/>
      <c r="AK1387" s="35"/>
      <c r="AL1387" s="35"/>
      <c r="AM1387" s="35"/>
      <c r="AN1387" s="35"/>
      <c r="AO1387" s="35"/>
      <c r="AP1387" s="35"/>
      <c r="AQ1387" s="35"/>
      <c r="AR1387" s="35"/>
      <c r="AS1387" s="35"/>
      <c r="AT1387" s="35"/>
      <c r="AU1387" s="35"/>
      <c r="AV1387" s="35"/>
      <c r="AW1387" s="35"/>
      <c r="AX1387" s="35"/>
      <c r="AY1387" s="35"/>
      <c r="AZ1387" s="17">
        <f t="shared" ref="AZ1387" si="3131">AZ1386+1</f>
        <v>47403</v>
      </c>
      <c r="BA1387" s="216">
        <f t="shared" si="3068"/>
        <v>5</v>
      </c>
      <c r="BB1387" s="216">
        <f t="shared" ref="BB1387" si="3132">BB1386+1</f>
        <v>1382</v>
      </c>
      <c r="BC1387" s="16">
        <f t="shared" si="3070"/>
        <v>3.7863013698630139</v>
      </c>
      <c r="BD1387" s="16">
        <f>IF(Template!$F$7="Linear interpolation",LinInterp($AO$5:$AO$18,$AM$5:$AM$18,BC1387),CubicSpline($AO$5:$AO$18,$AM$5:$AM$18,BC1387))</f>
        <v>14.182763236667855</v>
      </c>
      <c r="BE1387" s="221">
        <f t="shared" si="3005"/>
        <v>1.652315727665536</v>
      </c>
      <c r="BF1387" s="221">
        <f>BE1387/PRODUCT($BG$6:BG1386)</f>
        <v>1.0003692916530476</v>
      </c>
      <c r="BG1387" s="16">
        <f t="shared" si="3071"/>
        <v>1.0003692916530476</v>
      </c>
      <c r="BH1387" s="10">
        <f t="shared" si="3072"/>
        <v>13.479145336235732</v>
      </c>
      <c r="BI1387" s="90"/>
      <c r="BJ1387" s="17">
        <f t="shared" si="3055"/>
        <v>47380</v>
      </c>
      <c r="BK1387" s="16">
        <f t="shared" si="3048"/>
        <v>13.599676871158151</v>
      </c>
      <c r="BL1387" s="10">
        <f ca="1">IFERROR(AVERAGE(INDIRECT("BK"&amp;AC1387-Template!$F$10+1):INDIRECT("BK"&amp;AC1387)),0)</f>
        <v>13.665494539892627</v>
      </c>
      <c r="BM1387" s="35"/>
      <c r="BN1387" s="86"/>
      <c r="BO1387" s="35"/>
      <c r="BP1387" s="35"/>
      <c r="BQ1387" s="35"/>
      <c r="BR1387" s="35"/>
      <c r="BS1387" s="35"/>
      <c r="BT1387" s="35"/>
      <c r="BU1387" s="35"/>
      <c r="BV1387" s="35"/>
      <c r="BW1387" s="35"/>
      <c r="BX1387" s="35"/>
      <c r="BY1387" s="35"/>
      <c r="BZ1387" s="35"/>
      <c r="CA1387" s="35"/>
      <c r="CB1387" s="35"/>
      <c r="CC1387" s="35"/>
      <c r="CD1387" s="35"/>
      <c r="CE1387" s="35"/>
      <c r="CF1387" s="35"/>
      <c r="CG1387" s="35"/>
      <c r="CH1387" s="35"/>
    </row>
    <row r="1388" spans="1:86" ht="15.6" x14ac:dyDescent="0.3">
      <c r="A1388" s="35"/>
      <c r="B1388" s="86"/>
      <c r="C1388" s="35"/>
      <c r="D1388" s="35"/>
      <c r="E1388" s="35"/>
      <c r="F1388" s="35"/>
      <c r="G1388" s="35"/>
      <c r="H1388" s="35"/>
      <c r="I1388" s="35"/>
      <c r="J1388" s="35"/>
      <c r="K1388" s="35"/>
      <c r="L1388" s="35"/>
      <c r="M1388" s="35"/>
      <c r="N1388" s="35"/>
      <c r="O1388" s="35"/>
      <c r="P1388" s="35"/>
      <c r="Q1388" s="35"/>
      <c r="R1388" s="35"/>
      <c r="S1388" s="35"/>
      <c r="T1388" s="17">
        <f t="shared" si="3049"/>
        <v>47404</v>
      </c>
      <c r="U1388" s="216">
        <f t="shared" si="3042"/>
        <v>6</v>
      </c>
      <c r="V1388" s="216">
        <f t="shared" si="3049"/>
        <v>1383</v>
      </c>
      <c r="W1388" s="16">
        <f t="shared" si="3056"/>
        <v>3.7890410958904108</v>
      </c>
      <c r="X1388" s="16" t="e">
        <f>IF(Template!$F$7="Linear interpolation",LinInterp($I$5:$I$22,$G$5:$G$22,W1388),CubicSpline($I$5:$I$22,$G$5:$G$22,W1388))</f>
        <v>#VALUE!</v>
      </c>
      <c r="Y1388" s="221" t="e">
        <f t="shared" si="3043"/>
        <v>#VALUE!</v>
      </c>
      <c r="Z1388" s="221" t="e">
        <f>Y1388/PRODUCT($AA$6:AA1387)</f>
        <v>#VALUE!</v>
      </c>
      <c r="AA1388" s="16" t="e">
        <f t="shared" si="3050"/>
        <v>#VALUE!</v>
      </c>
      <c r="AB1388" s="10" t="e">
        <f t="shared" si="3051"/>
        <v>#VALUE!</v>
      </c>
      <c r="AC1388" s="90">
        <f t="shared" si="3044"/>
        <v>1388</v>
      </c>
      <c r="AD1388" s="17">
        <f t="shared" si="3052"/>
        <v>47381</v>
      </c>
      <c r="AE1388" s="16" t="e">
        <f t="shared" si="3045"/>
        <v>#VALUE!</v>
      </c>
      <c r="AF1388" s="10">
        <f ca="1">IFERROR(AVERAGE(INDIRECT("AE"&amp;AC1388-Template!$F$10+1):INDIRECT("AE"&amp;AC1388)),0)</f>
        <v>0</v>
      </c>
      <c r="AG1388" s="35"/>
      <c r="AH1388" s="86"/>
      <c r="AI1388" s="35"/>
      <c r="AJ1388" s="35"/>
      <c r="AK1388" s="35"/>
      <c r="AL1388" s="35"/>
      <c r="AM1388" s="35"/>
      <c r="AN1388" s="35"/>
      <c r="AO1388" s="35"/>
      <c r="AP1388" s="35"/>
      <c r="AQ1388" s="35"/>
      <c r="AR1388" s="35"/>
      <c r="AS1388" s="35"/>
      <c r="AT1388" s="35"/>
      <c r="AU1388" s="35"/>
      <c r="AV1388" s="35"/>
      <c r="AW1388" s="35"/>
      <c r="AX1388" s="35"/>
      <c r="AY1388" s="35"/>
      <c r="AZ1388" s="17">
        <f t="shared" ref="AZ1388" si="3133">AZ1387+1</f>
        <v>47404</v>
      </c>
      <c r="BA1388" s="216">
        <f t="shared" si="3068"/>
        <v>6</v>
      </c>
      <c r="BB1388" s="216">
        <f t="shared" ref="BB1388" si="3134">BB1387+1</f>
        <v>1383</v>
      </c>
      <c r="BC1388" s="16">
        <f t="shared" si="3070"/>
        <v>3.7890410958904108</v>
      </c>
      <c r="BD1388" s="16">
        <f>IF(Template!$F$7="Linear interpolation",LinInterp($AO$5:$AO$18,$AM$5:$AM$18,BC1388),CubicSpline($AO$5:$AO$18,$AM$5:$AM$18,BC1388))</f>
        <v>14.182934962133729</v>
      </c>
      <c r="BE1388" s="221">
        <f t="shared" si="3005"/>
        <v>1.6529256584755716</v>
      </c>
      <c r="BF1388" s="221">
        <f>BE1388/PRODUCT($BG$6:BG1387)</f>
        <v>1.000369136963247</v>
      </c>
      <c r="BG1388" s="16">
        <f t="shared" si="3071"/>
        <v>1.0003692916530476</v>
      </c>
      <c r="BH1388" s="10">
        <f t="shared" si="3072"/>
        <v>13.479145336235732</v>
      </c>
      <c r="BI1388" s="90"/>
      <c r="BJ1388" s="17">
        <f t="shared" si="3055"/>
        <v>47381</v>
      </c>
      <c r="BK1388" s="16">
        <f t="shared" si="3048"/>
        <v>13.594802979615238</v>
      </c>
      <c r="BL1388" s="10">
        <f ca="1">IFERROR(AVERAGE(INDIRECT("BK"&amp;AC1388-Template!$F$10+1):INDIRECT("BK"&amp;AC1388)),0)</f>
        <v>13.661088264484029</v>
      </c>
      <c r="BM1388" s="35"/>
      <c r="BN1388" s="86"/>
      <c r="BO1388" s="35"/>
      <c r="BP1388" s="35"/>
      <c r="BQ1388" s="35"/>
      <c r="BR1388" s="35"/>
      <c r="BS1388" s="35"/>
      <c r="BT1388" s="35"/>
      <c r="BU1388" s="35"/>
      <c r="BV1388" s="35"/>
      <c r="BW1388" s="35"/>
      <c r="BX1388" s="35"/>
      <c r="BY1388" s="35"/>
      <c r="BZ1388" s="35"/>
      <c r="CA1388" s="35"/>
      <c r="CB1388" s="35"/>
      <c r="CC1388" s="35"/>
      <c r="CD1388" s="35"/>
      <c r="CE1388" s="35"/>
      <c r="CF1388" s="35"/>
      <c r="CG1388" s="35"/>
      <c r="CH1388" s="35"/>
    </row>
    <row r="1389" spans="1:86" ht="15.6" x14ac:dyDescent="0.3">
      <c r="A1389" s="35"/>
      <c r="B1389" s="86"/>
      <c r="C1389" s="35"/>
      <c r="D1389" s="35"/>
      <c r="E1389" s="35"/>
      <c r="F1389" s="35"/>
      <c r="G1389" s="35"/>
      <c r="H1389" s="35"/>
      <c r="I1389" s="35"/>
      <c r="J1389" s="35"/>
      <c r="K1389" s="35"/>
      <c r="L1389" s="35"/>
      <c r="M1389" s="35"/>
      <c r="N1389" s="35"/>
      <c r="O1389" s="35"/>
      <c r="P1389" s="35"/>
      <c r="Q1389" s="35"/>
      <c r="R1389" s="35"/>
      <c r="S1389" s="35"/>
      <c r="T1389" s="17">
        <f t="shared" si="3049"/>
        <v>47405</v>
      </c>
      <c r="U1389" s="216">
        <f t="shared" si="3042"/>
        <v>7</v>
      </c>
      <c r="V1389" s="216">
        <f t="shared" si="3049"/>
        <v>1384</v>
      </c>
      <c r="W1389" s="16">
        <f t="shared" si="3056"/>
        <v>3.7917808219178082</v>
      </c>
      <c r="X1389" s="16" t="e">
        <f>IF(Template!$F$7="Linear interpolation",LinInterp($I$5:$I$22,$G$5:$G$22,W1389),CubicSpline($I$5:$I$22,$G$5:$G$22,W1389))</f>
        <v>#VALUE!</v>
      </c>
      <c r="Y1389" s="221" t="e">
        <f t="shared" si="3043"/>
        <v>#VALUE!</v>
      </c>
      <c r="Z1389" s="221" t="e">
        <f>Y1389/PRODUCT($AA$6:AA1388)</f>
        <v>#VALUE!</v>
      </c>
      <c r="AA1389" s="16" t="e">
        <f t="shared" si="3050"/>
        <v>#VALUE!</v>
      </c>
      <c r="AB1389" s="10" t="e">
        <f t="shared" si="3051"/>
        <v>#VALUE!</v>
      </c>
      <c r="AC1389" s="90">
        <f t="shared" si="3044"/>
        <v>1389</v>
      </c>
      <c r="AD1389" s="17">
        <f t="shared" si="3052"/>
        <v>47382</v>
      </c>
      <c r="AE1389" s="16" t="e">
        <f t="shared" si="3045"/>
        <v>#VALUE!</v>
      </c>
      <c r="AF1389" s="10">
        <f ca="1">IFERROR(AVERAGE(INDIRECT("AE"&amp;AC1389-Template!$F$10+1):INDIRECT("AE"&amp;AC1389)),0)</f>
        <v>0</v>
      </c>
      <c r="AG1389" s="35"/>
      <c r="AH1389" s="86"/>
      <c r="AI1389" s="35"/>
      <c r="AJ1389" s="35"/>
      <c r="AK1389" s="35"/>
      <c r="AL1389" s="35"/>
      <c r="AM1389" s="35"/>
      <c r="AN1389" s="35"/>
      <c r="AO1389" s="35"/>
      <c r="AP1389" s="35"/>
      <c r="AQ1389" s="35"/>
      <c r="AR1389" s="35"/>
      <c r="AS1389" s="35"/>
      <c r="AT1389" s="35"/>
      <c r="AU1389" s="35"/>
      <c r="AV1389" s="35"/>
      <c r="AW1389" s="35"/>
      <c r="AX1389" s="35"/>
      <c r="AY1389" s="35"/>
      <c r="AZ1389" s="17">
        <f t="shared" ref="AZ1389" si="3135">AZ1388+1</f>
        <v>47405</v>
      </c>
      <c r="BA1389" s="216">
        <f t="shared" si="3068"/>
        <v>7</v>
      </c>
      <c r="BB1389" s="216">
        <f t="shared" ref="BB1389" si="3136">BB1388+1</f>
        <v>1384</v>
      </c>
      <c r="BC1389" s="16">
        <f t="shared" si="3070"/>
        <v>3.7917808219178082</v>
      </c>
      <c r="BD1389" s="16">
        <f>IF(Template!$F$7="Linear interpolation",LinInterp($AO$5:$AO$18,$AM$5:$AM$18,BC1389),CubicSpline($AO$5:$AO$18,$AM$5:$AM$18,BC1389))</f>
        <v>14.183101754884584</v>
      </c>
      <c r="BE1389" s="221">
        <f t="shared" si="3005"/>
        <v>1.6535355571883696</v>
      </c>
      <c r="BF1389" s="221">
        <f>BE1389/PRODUCT($BG$6:BG1388)</f>
        <v>1.0003688266432378</v>
      </c>
      <c r="BG1389" s="16">
        <f t="shared" si="3071"/>
        <v>1.0003692916530476</v>
      </c>
      <c r="BH1389" s="10">
        <f t="shared" si="3072"/>
        <v>13.479145336235732</v>
      </c>
      <c r="BI1389" s="90"/>
      <c r="BJ1389" s="17">
        <f t="shared" si="3055"/>
        <v>47382</v>
      </c>
      <c r="BK1389" s="16">
        <f t="shared" si="3048"/>
        <v>13.589896196063322</v>
      </c>
      <c r="BL1389" s="10">
        <f ca="1">IFERROR(AVERAGE(INDIRECT("BK"&amp;AC1389-Template!$F$10+1):INDIRECT("BK"&amp;AC1389)),0)</f>
        <v>13.656649998495039</v>
      </c>
      <c r="BM1389" s="35"/>
      <c r="BN1389" s="86"/>
      <c r="BO1389" s="35"/>
      <c r="BP1389" s="35"/>
      <c r="BQ1389" s="35"/>
      <c r="BR1389" s="35"/>
      <c r="BS1389" s="35"/>
      <c r="BT1389" s="35"/>
      <c r="BU1389" s="35"/>
      <c r="BV1389" s="35"/>
      <c r="BW1389" s="35"/>
      <c r="BX1389" s="35"/>
      <c r="BY1389" s="35"/>
      <c r="BZ1389" s="35"/>
      <c r="CA1389" s="35"/>
      <c r="CB1389" s="35"/>
      <c r="CC1389" s="35"/>
      <c r="CD1389" s="35"/>
      <c r="CE1389" s="35"/>
      <c r="CF1389" s="35"/>
      <c r="CG1389" s="35"/>
      <c r="CH1389" s="35"/>
    </row>
    <row r="1390" spans="1:86" ht="15.6" x14ac:dyDescent="0.3">
      <c r="A1390" s="35"/>
      <c r="B1390" s="86"/>
      <c r="C1390" s="35"/>
      <c r="D1390" s="35"/>
      <c r="E1390" s="35"/>
      <c r="F1390" s="35"/>
      <c r="G1390" s="35"/>
      <c r="H1390" s="35"/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S1390" s="35"/>
      <c r="T1390" s="17">
        <f t="shared" si="3049"/>
        <v>47406</v>
      </c>
      <c r="U1390" s="216">
        <f t="shared" si="3042"/>
        <v>1</v>
      </c>
      <c r="V1390" s="216">
        <f t="shared" si="3049"/>
        <v>1385</v>
      </c>
      <c r="W1390" s="16">
        <f t="shared" si="3056"/>
        <v>3.7945205479452055</v>
      </c>
      <c r="X1390" s="16" t="e">
        <f>IF(Template!$F$7="Linear interpolation",LinInterp($I$5:$I$22,$G$5:$G$22,W1390),CubicSpline($I$5:$I$22,$G$5:$G$22,W1390))</f>
        <v>#VALUE!</v>
      </c>
      <c r="Y1390" s="221" t="e">
        <f t="shared" si="3043"/>
        <v>#VALUE!</v>
      </c>
      <c r="Z1390" s="221" t="e">
        <f>Y1390/PRODUCT($AA$6:AA1389)</f>
        <v>#VALUE!</v>
      </c>
      <c r="AA1390" s="16" t="e">
        <f t="shared" si="3050"/>
        <v>#VALUE!</v>
      </c>
      <c r="AB1390" s="10" t="e">
        <f t="shared" si="3051"/>
        <v>#VALUE!</v>
      </c>
      <c r="AC1390" s="90">
        <f t="shared" si="3044"/>
        <v>1390</v>
      </c>
      <c r="AD1390" s="17">
        <f t="shared" si="3052"/>
        <v>47383</v>
      </c>
      <c r="AE1390" s="16" t="e">
        <f t="shared" si="3045"/>
        <v>#VALUE!</v>
      </c>
      <c r="AF1390" s="10">
        <f ca="1">IFERROR(AVERAGE(INDIRECT("AE"&amp;AC1390-Template!$F$10+1):INDIRECT("AE"&amp;AC1390)),0)</f>
        <v>0</v>
      </c>
      <c r="AG1390" s="35"/>
      <c r="AH1390" s="86"/>
      <c r="AI1390" s="35"/>
      <c r="AJ1390" s="35"/>
      <c r="AK1390" s="35"/>
      <c r="AL1390" s="35"/>
      <c r="AM1390" s="35"/>
      <c r="AN1390" s="35"/>
      <c r="AO1390" s="35"/>
      <c r="AP1390" s="35"/>
      <c r="AQ1390" s="35"/>
      <c r="AR1390" s="35"/>
      <c r="AS1390" s="35"/>
      <c r="AT1390" s="35"/>
      <c r="AU1390" s="35"/>
      <c r="AV1390" s="35"/>
      <c r="AW1390" s="35"/>
      <c r="AX1390" s="35"/>
      <c r="AY1390" s="35"/>
      <c r="AZ1390" s="17">
        <f t="shared" ref="AZ1390" si="3137">AZ1389+1</f>
        <v>47406</v>
      </c>
      <c r="BA1390" s="216">
        <f t="shared" si="3068"/>
        <v>1</v>
      </c>
      <c r="BB1390" s="216">
        <f t="shared" ref="BB1390" si="3138">BB1389+1</f>
        <v>1385</v>
      </c>
      <c r="BC1390" s="16">
        <f t="shared" si="3070"/>
        <v>3.7945205479452055</v>
      </c>
      <c r="BD1390" s="16">
        <f>IF(Template!$F$7="Linear interpolation",LinInterp($AO$5:$AO$18,$AM$5:$AM$18,BC1390),CubicSpline($AO$5:$AO$18,$AM$5:$AM$18,BC1390))</f>
        <v>14.183263597242313</v>
      </c>
      <c r="BE1390" s="221">
        <f t="shared" si="3005"/>
        <v>1.6541454220443359</v>
      </c>
      <c r="BF1390" s="221">
        <f>BE1390/PRODUCT($BG$6:BG1389)</f>
        <v>1.0003683597509725</v>
      </c>
      <c r="BG1390" s="16">
        <f t="shared" si="3071"/>
        <v>1.0003683597509725</v>
      </c>
      <c r="BH1390" s="10">
        <f t="shared" si="3072"/>
        <v>13.445130910495928</v>
      </c>
      <c r="BI1390" s="90"/>
      <c r="BJ1390" s="17">
        <f t="shared" si="3055"/>
        <v>47383</v>
      </c>
      <c r="BK1390" s="16">
        <f t="shared" si="3048"/>
        <v>13.589896196063322</v>
      </c>
      <c r="BL1390" s="10">
        <f ca="1">IFERROR(AVERAGE(INDIRECT("BK"&amp;AC1390-Template!$F$10+1):INDIRECT("BK"&amp;AC1390)),0)</f>
        <v>13.652344337723205</v>
      </c>
      <c r="BM1390" s="35"/>
      <c r="BN1390" s="86"/>
      <c r="BO1390" s="35"/>
      <c r="BP1390" s="35"/>
      <c r="BQ1390" s="35"/>
      <c r="BR1390" s="35"/>
      <c r="BS1390" s="35"/>
      <c r="BT1390" s="35"/>
      <c r="BU1390" s="35"/>
      <c r="BV1390" s="35"/>
      <c r="BW1390" s="35"/>
      <c r="BX1390" s="35"/>
      <c r="BY1390" s="35"/>
      <c r="BZ1390" s="35"/>
      <c r="CA1390" s="35"/>
      <c r="CB1390" s="35"/>
      <c r="CC1390" s="35"/>
      <c r="CD1390" s="35"/>
      <c r="CE1390" s="35"/>
      <c r="CF1390" s="35"/>
      <c r="CG1390" s="35"/>
      <c r="CH1390" s="35"/>
    </row>
    <row r="1391" spans="1:86" ht="15.6" x14ac:dyDescent="0.3">
      <c r="A1391" s="35"/>
      <c r="B1391" s="86"/>
      <c r="C1391" s="35"/>
      <c r="D1391" s="35"/>
      <c r="E1391" s="35"/>
      <c r="F1391" s="35"/>
      <c r="G1391" s="35"/>
      <c r="H1391" s="35"/>
      <c r="I1391" s="35"/>
      <c r="J1391" s="35"/>
      <c r="K1391" s="35"/>
      <c r="L1391" s="35"/>
      <c r="M1391" s="35"/>
      <c r="N1391" s="35"/>
      <c r="O1391" s="35"/>
      <c r="P1391" s="35"/>
      <c r="Q1391" s="35"/>
      <c r="R1391" s="35"/>
      <c r="S1391" s="35"/>
      <c r="T1391" s="17">
        <f t="shared" si="3049"/>
        <v>47407</v>
      </c>
      <c r="U1391" s="216">
        <f t="shared" si="3042"/>
        <v>2</v>
      </c>
      <c r="V1391" s="216">
        <f t="shared" si="3049"/>
        <v>1386</v>
      </c>
      <c r="W1391" s="16">
        <f t="shared" si="3056"/>
        <v>3.7972602739726029</v>
      </c>
      <c r="X1391" s="16" t="e">
        <f>IF(Template!$F$7="Linear interpolation",LinInterp($I$5:$I$22,$G$5:$G$22,W1391),CubicSpline($I$5:$I$22,$G$5:$G$22,W1391))</f>
        <v>#VALUE!</v>
      </c>
      <c r="Y1391" s="221" t="e">
        <f t="shared" si="3043"/>
        <v>#VALUE!</v>
      </c>
      <c r="Z1391" s="221" t="e">
        <f>Y1391/PRODUCT($AA$6:AA1390)</f>
        <v>#VALUE!</v>
      </c>
      <c r="AA1391" s="16" t="e">
        <f t="shared" si="3050"/>
        <v>#VALUE!</v>
      </c>
      <c r="AB1391" s="10" t="e">
        <f t="shared" si="3051"/>
        <v>#VALUE!</v>
      </c>
      <c r="AC1391" s="90">
        <f t="shared" si="3044"/>
        <v>1391</v>
      </c>
      <c r="AD1391" s="17">
        <f t="shared" si="3052"/>
        <v>47384</v>
      </c>
      <c r="AE1391" s="16" t="e">
        <f t="shared" si="3045"/>
        <v>#VALUE!</v>
      </c>
      <c r="AF1391" s="10">
        <f ca="1">IFERROR(AVERAGE(INDIRECT("AE"&amp;AC1391-Template!$F$10+1):INDIRECT("AE"&amp;AC1391)),0)</f>
        <v>0</v>
      </c>
      <c r="AG1391" s="35"/>
      <c r="AH1391" s="86"/>
      <c r="AI1391" s="35"/>
      <c r="AJ1391" s="35"/>
      <c r="AK1391" s="35"/>
      <c r="AL1391" s="35"/>
      <c r="AM1391" s="35"/>
      <c r="AN1391" s="35"/>
      <c r="AO1391" s="35"/>
      <c r="AP1391" s="35"/>
      <c r="AQ1391" s="35"/>
      <c r="AR1391" s="35"/>
      <c r="AS1391" s="35"/>
      <c r="AT1391" s="35"/>
      <c r="AU1391" s="35"/>
      <c r="AV1391" s="35"/>
      <c r="AW1391" s="35"/>
      <c r="AX1391" s="35"/>
      <c r="AY1391" s="35"/>
      <c r="AZ1391" s="17">
        <f t="shared" ref="AZ1391" si="3139">AZ1390+1</f>
        <v>47407</v>
      </c>
      <c r="BA1391" s="216">
        <f t="shared" si="3068"/>
        <v>2</v>
      </c>
      <c r="BB1391" s="216">
        <f t="shared" ref="BB1391" si="3140">BB1390+1</f>
        <v>1386</v>
      </c>
      <c r="BC1391" s="16">
        <f t="shared" si="3070"/>
        <v>3.7972602739726029</v>
      </c>
      <c r="BD1391" s="16">
        <f>IF(Template!$F$7="Linear interpolation",LinInterp($AO$5:$AO$18,$AM$5:$AM$18,BC1391),CubicSpline($AO$5:$AO$18,$AM$5:$AM$18,BC1391))</f>
        <v>14.183420471528807</v>
      </c>
      <c r="BE1391" s="221">
        <f t="shared" si="3005"/>
        <v>1.6547552512786843</v>
      </c>
      <c r="BF1391" s="221">
        <f>BE1391/PRODUCT($BG$6:BG1390)</f>
        <v>1.0003686672442589</v>
      </c>
      <c r="BG1391" s="16">
        <f t="shared" si="3071"/>
        <v>1.0003686672442589</v>
      </c>
      <c r="BH1391" s="10">
        <f t="shared" si="3072"/>
        <v>13.456354415449123</v>
      </c>
      <c r="BI1391" s="90"/>
      <c r="BJ1391" s="17">
        <f t="shared" si="3055"/>
        <v>47384</v>
      </c>
      <c r="BK1391" s="16">
        <f t="shared" si="3048"/>
        <v>13.589896196063322</v>
      </c>
      <c r="BL1391" s="10">
        <f ca="1">IFERROR(AVERAGE(INDIRECT("BK"&amp;AC1391-Template!$F$10+1):INDIRECT("BK"&amp;AC1391)),0)</f>
        <v>13.648172320579674</v>
      </c>
      <c r="BM1391" s="35"/>
      <c r="BN1391" s="86"/>
      <c r="BO1391" s="35"/>
      <c r="BP1391" s="35"/>
      <c r="BQ1391" s="35"/>
      <c r="BR1391" s="35"/>
      <c r="BS1391" s="35"/>
      <c r="BT1391" s="35"/>
      <c r="BU1391" s="35"/>
      <c r="BV1391" s="35"/>
      <c r="BW1391" s="35"/>
      <c r="BX1391" s="35"/>
      <c r="BY1391" s="35"/>
      <c r="BZ1391" s="35"/>
      <c r="CA1391" s="35"/>
      <c r="CB1391" s="35"/>
      <c r="CC1391" s="35"/>
      <c r="CD1391" s="35"/>
      <c r="CE1391" s="35"/>
      <c r="CF1391" s="35"/>
      <c r="CG1391" s="35"/>
      <c r="CH1391" s="35"/>
    </row>
    <row r="1392" spans="1:86" ht="15.6" x14ac:dyDescent="0.3">
      <c r="A1392" s="35"/>
      <c r="B1392" s="86"/>
      <c r="C1392" s="35"/>
      <c r="D1392" s="35"/>
      <c r="E1392" s="35"/>
      <c r="F1392" s="35"/>
      <c r="G1392" s="35"/>
      <c r="H1392" s="35"/>
      <c r="I1392" s="35"/>
      <c r="J1392" s="35"/>
      <c r="K1392" s="35"/>
      <c r="L1392" s="35"/>
      <c r="M1392" s="35"/>
      <c r="N1392" s="35"/>
      <c r="O1392" s="35"/>
      <c r="P1392" s="35"/>
      <c r="Q1392" s="35"/>
      <c r="R1392" s="35"/>
      <c r="S1392" s="35"/>
      <c r="T1392" s="17">
        <f t="shared" si="3049"/>
        <v>47408</v>
      </c>
      <c r="U1392" s="216">
        <f t="shared" si="3042"/>
        <v>3</v>
      </c>
      <c r="V1392" s="216">
        <f t="shared" si="3049"/>
        <v>1387</v>
      </c>
      <c r="W1392" s="16">
        <f t="shared" si="3056"/>
        <v>3.8</v>
      </c>
      <c r="X1392" s="16" t="e">
        <f>IF(Template!$F$7="Linear interpolation",LinInterp($I$5:$I$22,$G$5:$G$22,W1392),CubicSpline($I$5:$I$22,$G$5:$G$22,W1392))</f>
        <v>#VALUE!</v>
      </c>
      <c r="Y1392" s="221" t="e">
        <f t="shared" si="3043"/>
        <v>#VALUE!</v>
      </c>
      <c r="Z1392" s="221" t="e">
        <f>Y1392/PRODUCT($AA$6:AA1391)</f>
        <v>#VALUE!</v>
      </c>
      <c r="AA1392" s="16" t="e">
        <f t="shared" si="3050"/>
        <v>#VALUE!</v>
      </c>
      <c r="AB1392" s="10" t="e">
        <f t="shared" si="3051"/>
        <v>#VALUE!</v>
      </c>
      <c r="AC1392" s="90">
        <f t="shared" si="3044"/>
        <v>1392</v>
      </c>
      <c r="AD1392" s="17">
        <f t="shared" si="3052"/>
        <v>47385</v>
      </c>
      <c r="AE1392" s="16" t="e">
        <f t="shared" si="3045"/>
        <v>#VALUE!</v>
      </c>
      <c r="AF1392" s="10">
        <f ca="1">IFERROR(AVERAGE(INDIRECT("AE"&amp;AC1392-Template!$F$10+1):INDIRECT("AE"&amp;AC1392)),0)</f>
        <v>0</v>
      </c>
      <c r="AG1392" s="35"/>
      <c r="AH1392" s="86"/>
      <c r="AI1392" s="35"/>
      <c r="AJ1392" s="35"/>
      <c r="AK1392" s="35"/>
      <c r="AL1392" s="35"/>
      <c r="AM1392" s="35"/>
      <c r="AN1392" s="35"/>
      <c r="AO1392" s="35"/>
      <c r="AP1392" s="35"/>
      <c r="AQ1392" s="35"/>
      <c r="AR1392" s="35"/>
      <c r="AS1392" s="35"/>
      <c r="AT1392" s="35"/>
      <c r="AU1392" s="35"/>
      <c r="AV1392" s="35"/>
      <c r="AW1392" s="35"/>
      <c r="AX1392" s="35"/>
      <c r="AY1392" s="35"/>
      <c r="AZ1392" s="17">
        <f t="shared" ref="AZ1392" si="3141">AZ1391+1</f>
        <v>47408</v>
      </c>
      <c r="BA1392" s="216">
        <f t="shared" si="3068"/>
        <v>3</v>
      </c>
      <c r="BB1392" s="216">
        <f t="shared" ref="BB1392" si="3142">BB1391+1</f>
        <v>1387</v>
      </c>
      <c r="BC1392" s="16">
        <f t="shared" si="3070"/>
        <v>3.8</v>
      </c>
      <c r="BD1392" s="16">
        <f>IF(Template!$F$7="Linear interpolation",LinInterp($AO$5:$AO$18,$AM$5:$AM$18,BC1392),CubicSpline($AO$5:$AO$18,$AM$5:$AM$18,BC1392))</f>
        <v>14.183572360065957</v>
      </c>
      <c r="BE1392" s="221">
        <f t="shared" si="3005"/>
        <v>1.6553650431214331</v>
      </c>
      <c r="BF1392" s="221">
        <f>BE1392/PRODUCT($BG$6:BG1391)</f>
        <v>1.0003685087823577</v>
      </c>
      <c r="BG1392" s="16">
        <f t="shared" si="3071"/>
        <v>1.0003685087823577</v>
      </c>
      <c r="BH1392" s="10">
        <f t="shared" si="3072"/>
        <v>13.450570556056917</v>
      </c>
      <c r="BI1392" s="90"/>
      <c r="BJ1392" s="17">
        <f t="shared" si="3055"/>
        <v>47385</v>
      </c>
      <c r="BK1392" s="16">
        <f t="shared" si="3048"/>
        <v>13.560125648424348</v>
      </c>
      <c r="BL1392" s="10">
        <f ca="1">IFERROR(AVERAGE(INDIRECT("BK"&amp;AC1392-Template!$F$10+1):INDIRECT("BK"&amp;AC1392)),0)</f>
        <v>13.643007951848174</v>
      </c>
      <c r="BM1392" s="35"/>
      <c r="BN1392" s="86"/>
      <c r="BO1392" s="35"/>
      <c r="BP1392" s="35"/>
      <c r="BQ1392" s="35"/>
      <c r="BR1392" s="35"/>
      <c r="BS1392" s="35"/>
      <c r="BT1392" s="35"/>
      <c r="BU1392" s="35"/>
      <c r="BV1392" s="35"/>
      <c r="BW1392" s="35"/>
      <c r="BX1392" s="35"/>
      <c r="BY1392" s="35"/>
      <c r="BZ1392" s="35"/>
      <c r="CA1392" s="35"/>
      <c r="CB1392" s="35"/>
      <c r="CC1392" s="35"/>
      <c r="CD1392" s="35"/>
      <c r="CE1392" s="35"/>
      <c r="CF1392" s="35"/>
      <c r="CG1392" s="35"/>
      <c r="CH1392" s="35"/>
    </row>
    <row r="1393" spans="1:86" ht="15.6" x14ac:dyDescent="0.3">
      <c r="A1393" s="35"/>
      <c r="B1393" s="86"/>
      <c r="C1393" s="35"/>
      <c r="D1393" s="35"/>
      <c r="E1393" s="35"/>
      <c r="F1393" s="35"/>
      <c r="G1393" s="35"/>
      <c r="H1393" s="35"/>
      <c r="I1393" s="35"/>
      <c r="J1393" s="35"/>
      <c r="K1393" s="35"/>
      <c r="L1393" s="35"/>
      <c r="M1393" s="35"/>
      <c r="N1393" s="35"/>
      <c r="O1393" s="35"/>
      <c r="P1393" s="35"/>
      <c r="Q1393" s="35"/>
      <c r="R1393" s="35"/>
      <c r="S1393" s="35"/>
      <c r="T1393" s="17">
        <f t="shared" si="3049"/>
        <v>47409</v>
      </c>
      <c r="U1393" s="216">
        <f t="shared" si="3042"/>
        <v>4</v>
      </c>
      <c r="V1393" s="216">
        <f t="shared" si="3049"/>
        <v>1388</v>
      </c>
      <c r="W1393" s="16">
        <f t="shared" si="3056"/>
        <v>3.8027397260273972</v>
      </c>
      <c r="X1393" s="16" t="e">
        <f>IF(Template!$F$7="Linear interpolation",LinInterp($I$5:$I$22,$G$5:$G$22,W1393),CubicSpline($I$5:$I$22,$G$5:$G$22,W1393))</f>
        <v>#VALUE!</v>
      </c>
      <c r="Y1393" s="221" t="e">
        <f t="shared" si="3043"/>
        <v>#VALUE!</v>
      </c>
      <c r="Z1393" s="221" t="e">
        <f>Y1393/PRODUCT($AA$6:AA1392)</f>
        <v>#VALUE!</v>
      </c>
      <c r="AA1393" s="16" t="e">
        <f t="shared" si="3050"/>
        <v>#VALUE!</v>
      </c>
      <c r="AB1393" s="10" t="e">
        <f t="shared" si="3051"/>
        <v>#VALUE!</v>
      </c>
      <c r="AC1393" s="90">
        <f t="shared" si="3044"/>
        <v>1393</v>
      </c>
      <c r="AD1393" s="17">
        <f t="shared" si="3052"/>
        <v>47386</v>
      </c>
      <c r="AE1393" s="16" t="e">
        <f t="shared" si="3045"/>
        <v>#VALUE!</v>
      </c>
      <c r="AF1393" s="10">
        <f ca="1">IFERROR(AVERAGE(INDIRECT("AE"&amp;AC1393-Template!$F$10+1):INDIRECT("AE"&amp;AC1393)),0)</f>
        <v>0</v>
      </c>
      <c r="AG1393" s="35"/>
      <c r="AH1393" s="86"/>
      <c r="AI1393" s="35"/>
      <c r="AJ1393" s="35"/>
      <c r="AK1393" s="35"/>
      <c r="AL1393" s="35"/>
      <c r="AM1393" s="35"/>
      <c r="AN1393" s="35"/>
      <c r="AO1393" s="35"/>
      <c r="AP1393" s="35"/>
      <c r="AQ1393" s="35"/>
      <c r="AR1393" s="35"/>
      <c r="AS1393" s="35"/>
      <c r="AT1393" s="35"/>
      <c r="AU1393" s="35"/>
      <c r="AV1393" s="35"/>
      <c r="AW1393" s="35"/>
      <c r="AX1393" s="35"/>
      <c r="AY1393" s="35"/>
      <c r="AZ1393" s="17">
        <f t="shared" ref="AZ1393" si="3143">AZ1392+1</f>
        <v>47409</v>
      </c>
      <c r="BA1393" s="216">
        <f t="shared" si="3068"/>
        <v>4</v>
      </c>
      <c r="BB1393" s="216">
        <f t="shared" ref="BB1393" si="3144">BB1392+1</f>
        <v>1388</v>
      </c>
      <c r="BC1393" s="16">
        <f t="shared" si="3070"/>
        <v>3.8027397260273972</v>
      </c>
      <c r="BD1393" s="16">
        <f>IF(Template!$F$7="Linear interpolation",LinInterp($AO$5:$AO$18,$AM$5:$AM$18,BC1393),CubicSpline($AO$5:$AO$18,$AM$5:$AM$18,BC1393))</f>
        <v>14.183719245175654</v>
      </c>
      <c r="BE1393" s="221">
        <f t="shared" si="3005"/>
        <v>1.6559747957974005</v>
      </c>
      <c r="BF1393" s="221">
        <f>BE1393/PRODUCT($BG$6:BG1392)</f>
        <v>1.0003683493731494</v>
      </c>
      <c r="BG1393" s="16">
        <f t="shared" si="3071"/>
        <v>1.0003683493731494</v>
      </c>
      <c r="BH1393" s="10">
        <f t="shared" si="3072"/>
        <v>13.444752119954773</v>
      </c>
      <c r="BI1393" s="90"/>
      <c r="BJ1393" s="17">
        <f t="shared" si="3055"/>
        <v>47386</v>
      </c>
      <c r="BK1393" s="16">
        <f t="shared" si="3048"/>
        <v>13.569938896675904</v>
      </c>
      <c r="BL1393" s="10">
        <f ca="1">IFERROR(AVERAGE(INDIRECT("BK"&amp;AC1393-Template!$F$10+1):INDIRECT("BK"&amp;AC1393)),0)</f>
        <v>13.638170691391728</v>
      </c>
      <c r="BM1393" s="35"/>
      <c r="BN1393" s="86"/>
      <c r="BO1393" s="35"/>
      <c r="BP1393" s="35"/>
      <c r="BQ1393" s="35"/>
      <c r="BR1393" s="35"/>
      <c r="BS1393" s="35"/>
      <c r="BT1393" s="35"/>
      <c r="BU1393" s="35"/>
      <c r="BV1393" s="35"/>
      <c r="BW1393" s="35"/>
      <c r="BX1393" s="35"/>
      <c r="BY1393" s="35"/>
      <c r="BZ1393" s="35"/>
      <c r="CA1393" s="35"/>
      <c r="CB1393" s="35"/>
      <c r="CC1393" s="35"/>
      <c r="CD1393" s="35"/>
      <c r="CE1393" s="35"/>
      <c r="CF1393" s="35"/>
      <c r="CG1393" s="35"/>
      <c r="CH1393" s="35"/>
    </row>
    <row r="1394" spans="1:86" ht="15.6" x14ac:dyDescent="0.3">
      <c r="A1394" s="35"/>
      <c r="B1394" s="86"/>
      <c r="C1394" s="35"/>
      <c r="D1394" s="35"/>
      <c r="E1394" s="35"/>
      <c r="F1394" s="35"/>
      <c r="G1394" s="35"/>
      <c r="H1394" s="35"/>
      <c r="I1394" s="35"/>
      <c r="J1394" s="35"/>
      <c r="K1394" s="35"/>
      <c r="L1394" s="35"/>
      <c r="M1394" s="35"/>
      <c r="N1394" s="35"/>
      <c r="O1394" s="35"/>
      <c r="P1394" s="35"/>
      <c r="Q1394" s="35"/>
      <c r="R1394" s="35"/>
      <c r="S1394" s="35"/>
      <c r="T1394" s="17">
        <f t="shared" si="3049"/>
        <v>47410</v>
      </c>
      <c r="U1394" s="216">
        <f t="shared" si="3042"/>
        <v>5</v>
      </c>
      <c r="V1394" s="216">
        <f t="shared" si="3049"/>
        <v>1389</v>
      </c>
      <c r="W1394" s="16">
        <f t="shared" si="3056"/>
        <v>3.8054794520547945</v>
      </c>
      <c r="X1394" s="16" t="e">
        <f>IF(Template!$F$7="Linear interpolation",LinInterp($I$5:$I$22,$G$5:$G$22,W1394),CubicSpline($I$5:$I$22,$G$5:$G$22,W1394))</f>
        <v>#VALUE!</v>
      </c>
      <c r="Y1394" s="221" t="e">
        <f t="shared" si="3043"/>
        <v>#VALUE!</v>
      </c>
      <c r="Z1394" s="221" t="e">
        <f>Y1394/PRODUCT($AA$6:AA1393)</f>
        <v>#VALUE!</v>
      </c>
      <c r="AA1394" s="16" t="e">
        <f t="shared" si="3050"/>
        <v>#VALUE!</v>
      </c>
      <c r="AB1394" s="10" t="e">
        <f t="shared" si="3051"/>
        <v>#VALUE!</v>
      </c>
      <c r="AC1394" s="90">
        <f t="shared" si="3044"/>
        <v>1394</v>
      </c>
      <c r="AD1394" s="17">
        <f t="shared" si="3052"/>
        <v>47387</v>
      </c>
      <c r="AE1394" s="16" t="e">
        <f t="shared" si="3045"/>
        <v>#VALUE!</v>
      </c>
      <c r="AF1394" s="10">
        <f ca="1">IFERROR(AVERAGE(INDIRECT("AE"&amp;AC1394-Template!$F$10+1):INDIRECT("AE"&amp;AC1394)),0)</f>
        <v>0</v>
      </c>
      <c r="AG1394" s="35"/>
      <c r="AH1394" s="86"/>
      <c r="AI1394" s="35"/>
      <c r="AJ1394" s="35"/>
      <c r="AK1394" s="35"/>
      <c r="AL1394" s="35"/>
      <c r="AM1394" s="35"/>
      <c r="AN1394" s="35"/>
      <c r="AO1394" s="35"/>
      <c r="AP1394" s="35"/>
      <c r="AQ1394" s="35"/>
      <c r="AR1394" s="35"/>
      <c r="AS1394" s="35"/>
      <c r="AT1394" s="35"/>
      <c r="AU1394" s="35"/>
      <c r="AV1394" s="35"/>
      <c r="AW1394" s="35"/>
      <c r="AX1394" s="35"/>
      <c r="AY1394" s="35"/>
      <c r="AZ1394" s="17">
        <f t="shared" ref="AZ1394" si="3145">AZ1393+1</f>
        <v>47410</v>
      </c>
      <c r="BA1394" s="216">
        <f t="shared" si="3068"/>
        <v>5</v>
      </c>
      <c r="BB1394" s="216">
        <f t="shared" ref="BB1394" si="3146">BB1393+1</f>
        <v>1389</v>
      </c>
      <c r="BC1394" s="16">
        <f t="shared" si="3070"/>
        <v>3.8054794520547945</v>
      </c>
      <c r="BD1394" s="16">
        <f>IF(Template!$F$7="Linear interpolation",LinInterp($AO$5:$AO$18,$AM$5:$AM$18,BC1394),CubicSpline($AO$5:$AO$18,$AM$5:$AM$18,BC1394))</f>
        <v>14.183861109179789</v>
      </c>
      <c r="BE1394" s="221">
        <f t="shared" si="3005"/>
        <v>1.6565845075261965</v>
      </c>
      <c r="BF1394" s="221">
        <f>BE1394/PRODUCT($BG$6:BG1393)</f>
        <v>1.0003681890149194</v>
      </c>
      <c r="BG1394" s="16">
        <f t="shared" si="3071"/>
        <v>1.0003681890149194</v>
      </c>
      <c r="BH1394" s="10">
        <f t="shared" si="3072"/>
        <v>13.438899044558749</v>
      </c>
      <c r="BI1394" s="90"/>
      <c r="BJ1394" s="17">
        <f t="shared" si="3055"/>
        <v>47387</v>
      </c>
      <c r="BK1394" s="16">
        <f t="shared" si="3048"/>
        <v>13.564866719028679</v>
      </c>
      <c r="BL1394" s="10">
        <f ca="1">IFERROR(AVERAGE(INDIRECT("BK"&amp;AC1394-Template!$F$10+1):INDIRECT("BK"&amp;AC1394)),0)</f>
        <v>13.633976635088569</v>
      </c>
      <c r="BM1394" s="35"/>
      <c r="BN1394" s="86"/>
      <c r="BO1394" s="35"/>
      <c r="BP1394" s="35"/>
      <c r="BQ1394" s="35"/>
      <c r="BR1394" s="35"/>
      <c r="BS1394" s="35"/>
      <c r="BT1394" s="35"/>
      <c r="BU1394" s="35"/>
      <c r="BV1394" s="35"/>
      <c r="BW1394" s="35"/>
      <c r="BX1394" s="35"/>
      <c r="BY1394" s="35"/>
      <c r="BZ1394" s="35"/>
      <c r="CA1394" s="35"/>
      <c r="CB1394" s="35"/>
      <c r="CC1394" s="35"/>
      <c r="CD1394" s="35"/>
      <c r="CE1394" s="35"/>
      <c r="CF1394" s="35"/>
      <c r="CG1394" s="35"/>
      <c r="CH1394" s="35"/>
    </row>
    <row r="1395" spans="1:86" ht="15.6" x14ac:dyDescent="0.3">
      <c r="A1395" s="35"/>
      <c r="B1395" s="86"/>
      <c r="C1395" s="35"/>
      <c r="D1395" s="35"/>
      <c r="E1395" s="35"/>
      <c r="F1395" s="35"/>
      <c r="G1395" s="35"/>
      <c r="H1395" s="35"/>
      <c r="I1395" s="35"/>
      <c r="J1395" s="35"/>
      <c r="K1395" s="35"/>
      <c r="L1395" s="35"/>
      <c r="M1395" s="35"/>
      <c r="N1395" s="35"/>
      <c r="O1395" s="35"/>
      <c r="P1395" s="35"/>
      <c r="Q1395" s="35"/>
      <c r="R1395" s="35"/>
      <c r="S1395" s="35"/>
      <c r="T1395" s="17">
        <f t="shared" si="3049"/>
        <v>47411</v>
      </c>
      <c r="U1395" s="216">
        <f t="shared" si="3042"/>
        <v>6</v>
      </c>
      <c r="V1395" s="216">
        <f t="shared" si="3049"/>
        <v>1390</v>
      </c>
      <c r="W1395" s="16">
        <f t="shared" si="3056"/>
        <v>3.8082191780821919</v>
      </c>
      <c r="X1395" s="16" t="e">
        <f>IF(Template!$F$7="Linear interpolation",LinInterp($I$5:$I$22,$G$5:$G$22,W1395),CubicSpline($I$5:$I$22,$G$5:$G$22,W1395))</f>
        <v>#VALUE!</v>
      </c>
      <c r="Y1395" s="221" t="e">
        <f t="shared" si="3043"/>
        <v>#VALUE!</v>
      </c>
      <c r="Z1395" s="221" t="e">
        <f>Y1395/PRODUCT($AA$6:AA1394)</f>
        <v>#VALUE!</v>
      </c>
      <c r="AA1395" s="16" t="e">
        <f t="shared" si="3050"/>
        <v>#VALUE!</v>
      </c>
      <c r="AB1395" s="10" t="e">
        <f t="shared" si="3051"/>
        <v>#VALUE!</v>
      </c>
      <c r="AC1395" s="90">
        <f t="shared" si="3044"/>
        <v>1395</v>
      </c>
      <c r="AD1395" s="17">
        <f t="shared" si="3052"/>
        <v>47388</v>
      </c>
      <c r="AE1395" s="16" t="e">
        <f t="shared" si="3045"/>
        <v>#VALUE!</v>
      </c>
      <c r="AF1395" s="10">
        <f ca="1">IFERROR(AVERAGE(INDIRECT("AE"&amp;AC1395-Template!$F$10+1):INDIRECT("AE"&amp;AC1395)),0)</f>
        <v>0</v>
      </c>
      <c r="AG1395" s="35"/>
      <c r="AH1395" s="86"/>
      <c r="AI1395" s="35"/>
      <c r="AJ1395" s="35"/>
      <c r="AK1395" s="35"/>
      <c r="AL1395" s="35"/>
      <c r="AM1395" s="35"/>
      <c r="AN1395" s="35"/>
      <c r="AO1395" s="35"/>
      <c r="AP1395" s="35"/>
      <c r="AQ1395" s="35"/>
      <c r="AR1395" s="35"/>
      <c r="AS1395" s="35"/>
      <c r="AT1395" s="35"/>
      <c r="AU1395" s="35"/>
      <c r="AV1395" s="35"/>
      <c r="AW1395" s="35"/>
      <c r="AX1395" s="35"/>
      <c r="AY1395" s="35"/>
      <c r="AZ1395" s="17">
        <f t="shared" ref="AZ1395" si="3147">AZ1394+1</f>
        <v>47411</v>
      </c>
      <c r="BA1395" s="216">
        <f t="shared" si="3068"/>
        <v>6</v>
      </c>
      <c r="BB1395" s="216">
        <f t="shared" ref="BB1395" si="3148">BB1394+1</f>
        <v>1390</v>
      </c>
      <c r="BC1395" s="16">
        <f t="shared" si="3070"/>
        <v>3.8082191780821919</v>
      </c>
      <c r="BD1395" s="16">
        <f>IF(Template!$F$7="Linear interpolation",LinInterp($AO$5:$AO$18,$AM$5:$AM$18,BC1395),CubicSpline($AO$5:$AO$18,$AM$5:$AM$18,BC1395))</f>
        <v>14.183997934400253</v>
      </c>
      <c r="BE1395" s="221">
        <f t="shared" ref="BE1395:BE1458" si="3149">(1+(BD1395/100))^BC1395</f>
        <v>1.6571941765222191</v>
      </c>
      <c r="BF1395" s="221">
        <f>BE1395/PRODUCT($BG$6:BG1394)</f>
        <v>1.0003680277059535</v>
      </c>
      <c r="BG1395" s="16">
        <f t="shared" si="3071"/>
        <v>1.0003681890149194</v>
      </c>
      <c r="BH1395" s="10">
        <f t="shared" si="3072"/>
        <v>13.438899044558749</v>
      </c>
      <c r="BI1395" s="90"/>
      <c r="BJ1395" s="17">
        <f t="shared" si="3055"/>
        <v>47388</v>
      </c>
      <c r="BK1395" s="16">
        <f t="shared" si="3048"/>
        <v>13.559761275740989</v>
      </c>
      <c r="BL1395" s="10">
        <f ca="1">IFERROR(AVERAGE(INDIRECT("BK"&amp;AC1395-Template!$F$10+1):INDIRECT("BK"&amp;AC1395)),0)</f>
        <v>13.629345120587319</v>
      </c>
      <c r="BM1395" s="35"/>
      <c r="BN1395" s="86"/>
      <c r="BO1395" s="35"/>
      <c r="BP1395" s="35"/>
      <c r="BQ1395" s="35"/>
      <c r="BR1395" s="35"/>
      <c r="BS1395" s="35"/>
      <c r="BT1395" s="35"/>
      <c r="BU1395" s="35"/>
      <c r="BV1395" s="35"/>
      <c r="BW1395" s="35"/>
      <c r="BX1395" s="35"/>
      <c r="BY1395" s="35"/>
      <c r="BZ1395" s="35"/>
      <c r="CA1395" s="35"/>
      <c r="CB1395" s="35"/>
      <c r="CC1395" s="35"/>
      <c r="CD1395" s="35"/>
      <c r="CE1395" s="35"/>
      <c r="CF1395" s="35"/>
      <c r="CG1395" s="35"/>
      <c r="CH1395" s="35"/>
    </row>
    <row r="1396" spans="1:86" ht="15.6" x14ac:dyDescent="0.3">
      <c r="A1396" s="35"/>
      <c r="B1396" s="86"/>
      <c r="C1396" s="35"/>
      <c r="D1396" s="35"/>
      <c r="E1396" s="35"/>
      <c r="F1396" s="35"/>
      <c r="G1396" s="35"/>
      <c r="H1396" s="35"/>
      <c r="I1396" s="35"/>
      <c r="J1396" s="35"/>
      <c r="K1396" s="35"/>
      <c r="L1396" s="35"/>
      <c r="M1396" s="35"/>
      <c r="N1396" s="35"/>
      <c r="O1396" s="35"/>
      <c r="P1396" s="35"/>
      <c r="Q1396" s="35"/>
      <c r="R1396" s="35"/>
      <c r="S1396" s="35"/>
      <c r="T1396" s="17">
        <f t="shared" si="3049"/>
        <v>47412</v>
      </c>
      <c r="U1396" s="216">
        <f t="shared" si="3042"/>
        <v>7</v>
      </c>
      <c r="V1396" s="216">
        <f t="shared" si="3049"/>
        <v>1391</v>
      </c>
      <c r="W1396" s="16">
        <f t="shared" si="3056"/>
        <v>3.8109589041095893</v>
      </c>
      <c r="X1396" s="16" t="e">
        <f>IF(Template!$F$7="Linear interpolation",LinInterp($I$5:$I$22,$G$5:$G$22,W1396),CubicSpline($I$5:$I$22,$G$5:$G$22,W1396))</f>
        <v>#VALUE!</v>
      </c>
      <c r="Y1396" s="221" t="e">
        <f t="shared" si="3043"/>
        <v>#VALUE!</v>
      </c>
      <c r="Z1396" s="221" t="e">
        <f>Y1396/PRODUCT($AA$6:AA1395)</f>
        <v>#VALUE!</v>
      </c>
      <c r="AA1396" s="16" t="e">
        <f t="shared" si="3050"/>
        <v>#VALUE!</v>
      </c>
      <c r="AB1396" s="10" t="e">
        <f t="shared" si="3051"/>
        <v>#VALUE!</v>
      </c>
      <c r="AC1396" s="90">
        <f t="shared" si="3044"/>
        <v>1396</v>
      </c>
      <c r="AD1396" s="17">
        <f t="shared" si="3052"/>
        <v>47389</v>
      </c>
      <c r="AE1396" s="16" t="e">
        <f t="shared" si="3045"/>
        <v>#VALUE!</v>
      </c>
      <c r="AF1396" s="10">
        <f ca="1">IFERROR(AVERAGE(INDIRECT("AE"&amp;AC1396-Template!$F$10+1):INDIRECT("AE"&amp;AC1396)),0)</f>
        <v>0</v>
      </c>
      <c r="AG1396" s="35"/>
      <c r="AH1396" s="86"/>
      <c r="AI1396" s="35"/>
      <c r="AJ1396" s="35"/>
      <c r="AK1396" s="35"/>
      <c r="AL1396" s="35"/>
      <c r="AM1396" s="35"/>
      <c r="AN1396" s="35"/>
      <c r="AO1396" s="35"/>
      <c r="AP1396" s="35"/>
      <c r="AQ1396" s="35"/>
      <c r="AR1396" s="35"/>
      <c r="AS1396" s="35"/>
      <c r="AT1396" s="35"/>
      <c r="AU1396" s="35"/>
      <c r="AV1396" s="35"/>
      <c r="AW1396" s="35"/>
      <c r="AX1396" s="35"/>
      <c r="AY1396" s="35"/>
      <c r="AZ1396" s="17">
        <f t="shared" ref="AZ1396" si="3150">AZ1395+1</f>
        <v>47412</v>
      </c>
      <c r="BA1396" s="216">
        <f t="shared" si="3068"/>
        <v>7</v>
      </c>
      <c r="BB1396" s="216">
        <f t="shared" ref="BB1396" si="3151">BB1395+1</f>
        <v>1391</v>
      </c>
      <c r="BC1396" s="16">
        <f t="shared" si="3070"/>
        <v>3.8109589041095893</v>
      </c>
      <c r="BD1396" s="16">
        <f>IF(Template!$F$7="Linear interpolation",LinInterp($AO$5:$AO$18,$AM$5:$AM$18,BC1396),CubicSpline($AO$5:$AO$18,$AM$5:$AM$18,BC1396))</f>
        <v>14.184129703158936</v>
      </c>
      <c r="BE1396" s="221">
        <f t="shared" si="3149"/>
        <v>1.6578038009946496</v>
      </c>
      <c r="BF1396" s="221">
        <f>BE1396/PRODUCT($BG$6:BG1395)</f>
        <v>1.0003677041356231</v>
      </c>
      <c r="BG1396" s="16">
        <f t="shared" si="3071"/>
        <v>1.0003681890149194</v>
      </c>
      <c r="BH1396" s="10">
        <f t="shared" si="3072"/>
        <v>13.438899044558749</v>
      </c>
      <c r="BI1396" s="90"/>
      <c r="BJ1396" s="17">
        <f t="shared" si="3055"/>
        <v>47389</v>
      </c>
      <c r="BK1396" s="16">
        <f t="shared" si="3048"/>
        <v>13.554622504358571</v>
      </c>
      <c r="BL1396" s="10">
        <f ca="1">IFERROR(AVERAGE(INDIRECT("BK"&amp;AC1396-Template!$F$10+1):INDIRECT("BK"&amp;AC1396)),0)</f>
        <v>13.62468118040953</v>
      </c>
      <c r="BM1396" s="35"/>
      <c r="BN1396" s="86"/>
      <c r="BO1396" s="35"/>
      <c r="BP1396" s="35"/>
      <c r="BQ1396" s="35"/>
      <c r="BR1396" s="35"/>
      <c r="BS1396" s="35"/>
      <c r="BT1396" s="35"/>
      <c r="BU1396" s="35"/>
      <c r="BV1396" s="35"/>
      <c r="BW1396" s="35"/>
      <c r="BX1396" s="35"/>
      <c r="BY1396" s="35"/>
      <c r="BZ1396" s="35"/>
      <c r="CA1396" s="35"/>
      <c r="CB1396" s="35"/>
      <c r="CC1396" s="35"/>
      <c r="CD1396" s="35"/>
      <c r="CE1396" s="35"/>
      <c r="CF1396" s="35"/>
      <c r="CG1396" s="35"/>
      <c r="CH1396" s="35"/>
    </row>
    <row r="1397" spans="1:86" ht="15.6" x14ac:dyDescent="0.3">
      <c r="A1397" s="35"/>
      <c r="B1397" s="86"/>
      <c r="C1397" s="35"/>
      <c r="D1397" s="35"/>
      <c r="E1397" s="35"/>
      <c r="F1397" s="35"/>
      <c r="G1397" s="35"/>
      <c r="H1397" s="35"/>
      <c r="I1397" s="35"/>
      <c r="J1397" s="35"/>
      <c r="K1397" s="35"/>
      <c r="L1397" s="35"/>
      <c r="M1397" s="35"/>
      <c r="N1397" s="35"/>
      <c r="O1397" s="35"/>
      <c r="P1397" s="35"/>
      <c r="Q1397" s="35"/>
      <c r="R1397" s="35"/>
      <c r="S1397" s="35"/>
      <c r="T1397" s="17">
        <f t="shared" si="3049"/>
        <v>47413</v>
      </c>
      <c r="U1397" s="216">
        <f t="shared" si="3042"/>
        <v>1</v>
      </c>
      <c r="V1397" s="216">
        <f t="shared" si="3049"/>
        <v>1392</v>
      </c>
      <c r="W1397" s="16">
        <f t="shared" si="3056"/>
        <v>3.8136986301369862</v>
      </c>
      <c r="X1397" s="16" t="e">
        <f>IF(Template!$F$7="Linear interpolation",LinInterp($I$5:$I$22,$G$5:$G$22,W1397),CubicSpline($I$5:$I$22,$G$5:$G$22,W1397))</f>
        <v>#VALUE!</v>
      </c>
      <c r="Y1397" s="221" t="e">
        <f t="shared" si="3043"/>
        <v>#VALUE!</v>
      </c>
      <c r="Z1397" s="221" t="e">
        <f>Y1397/PRODUCT($AA$6:AA1396)</f>
        <v>#VALUE!</v>
      </c>
      <c r="AA1397" s="16" t="e">
        <f t="shared" si="3050"/>
        <v>#VALUE!</v>
      </c>
      <c r="AB1397" s="10" t="e">
        <f t="shared" si="3051"/>
        <v>#VALUE!</v>
      </c>
      <c r="AC1397" s="90">
        <f t="shared" si="3044"/>
        <v>1397</v>
      </c>
      <c r="AD1397" s="17">
        <f t="shared" si="3052"/>
        <v>47390</v>
      </c>
      <c r="AE1397" s="16" t="e">
        <f t="shared" si="3045"/>
        <v>#VALUE!</v>
      </c>
      <c r="AF1397" s="10">
        <f ca="1">IFERROR(AVERAGE(INDIRECT("AE"&amp;AC1397-Template!$F$10+1):INDIRECT("AE"&amp;AC1397)),0)</f>
        <v>0</v>
      </c>
      <c r="AG1397" s="35"/>
      <c r="AH1397" s="86"/>
      <c r="AI1397" s="35"/>
      <c r="AJ1397" s="35"/>
      <c r="AK1397" s="35"/>
      <c r="AL1397" s="35"/>
      <c r="AM1397" s="35"/>
      <c r="AN1397" s="35"/>
      <c r="AO1397" s="35"/>
      <c r="AP1397" s="35"/>
      <c r="AQ1397" s="35"/>
      <c r="AR1397" s="35"/>
      <c r="AS1397" s="35"/>
      <c r="AT1397" s="35"/>
      <c r="AU1397" s="35"/>
      <c r="AV1397" s="35"/>
      <c r="AW1397" s="35"/>
      <c r="AX1397" s="35"/>
      <c r="AY1397" s="35"/>
      <c r="AZ1397" s="17">
        <f t="shared" ref="AZ1397" si="3152">AZ1396+1</f>
        <v>47413</v>
      </c>
      <c r="BA1397" s="216">
        <f t="shared" si="3068"/>
        <v>1</v>
      </c>
      <c r="BB1397" s="216">
        <f t="shared" ref="BB1397" si="3153">BB1396+1</f>
        <v>1392</v>
      </c>
      <c r="BC1397" s="16">
        <f t="shared" si="3070"/>
        <v>3.8136986301369862</v>
      </c>
      <c r="BD1397" s="16">
        <f>IF(Template!$F$7="Linear interpolation",LinInterp($AO$5:$AO$18,$AM$5:$AM$18,BC1397),CubicSpline($AO$5:$AO$18,$AM$5:$AM$18,BC1397))</f>
        <v>14.184256397777732</v>
      </c>
      <c r="BE1397" s="221">
        <f t="shared" si="3149"/>
        <v>1.6584133791474471</v>
      </c>
      <c r="BF1397" s="221">
        <f>BE1397/PRODUCT($BG$6:BG1396)</f>
        <v>1.0003672173498959</v>
      </c>
      <c r="BG1397" s="16">
        <f t="shared" si="3071"/>
        <v>1.0003672173498959</v>
      </c>
      <c r="BH1397" s="10">
        <f t="shared" si="3072"/>
        <v>13.403433271199084</v>
      </c>
      <c r="BI1397" s="90"/>
      <c r="BJ1397" s="17">
        <f t="shared" si="3055"/>
        <v>47390</v>
      </c>
      <c r="BK1397" s="16">
        <f t="shared" si="3048"/>
        <v>13.554622504358571</v>
      </c>
      <c r="BL1397" s="10">
        <f ca="1">IFERROR(AVERAGE(INDIRECT("BK"&amp;AC1397-Template!$F$10+1):INDIRECT("BK"&amp;AC1397)),0)</f>
        <v>13.620157157753408</v>
      </c>
      <c r="BM1397" s="35"/>
      <c r="BN1397" s="86"/>
      <c r="BO1397" s="35"/>
      <c r="BP1397" s="35"/>
      <c r="BQ1397" s="35"/>
      <c r="BR1397" s="35"/>
      <c r="BS1397" s="35"/>
      <c r="BT1397" s="35"/>
      <c r="BU1397" s="35"/>
      <c r="BV1397" s="35"/>
      <c r="BW1397" s="35"/>
      <c r="BX1397" s="35"/>
      <c r="BY1397" s="35"/>
      <c r="BZ1397" s="35"/>
      <c r="CA1397" s="35"/>
      <c r="CB1397" s="35"/>
      <c r="CC1397" s="35"/>
      <c r="CD1397" s="35"/>
      <c r="CE1397" s="35"/>
      <c r="CF1397" s="35"/>
      <c r="CG1397" s="35"/>
      <c r="CH1397" s="35"/>
    </row>
    <row r="1398" spans="1:86" ht="15.6" x14ac:dyDescent="0.3">
      <c r="A1398" s="35"/>
      <c r="B1398" s="86"/>
      <c r="C1398" s="35"/>
      <c r="D1398" s="35"/>
      <c r="E1398" s="35"/>
      <c r="F1398" s="35"/>
      <c r="G1398" s="35"/>
      <c r="H1398" s="35"/>
      <c r="I1398" s="35"/>
      <c r="J1398" s="35"/>
      <c r="K1398" s="35"/>
      <c r="L1398" s="35"/>
      <c r="M1398" s="35"/>
      <c r="N1398" s="35"/>
      <c r="O1398" s="35"/>
      <c r="P1398" s="35"/>
      <c r="Q1398" s="35"/>
      <c r="R1398" s="35"/>
      <c r="S1398" s="35"/>
      <c r="T1398" s="17">
        <f t="shared" si="3049"/>
        <v>47414</v>
      </c>
      <c r="U1398" s="216">
        <f t="shared" si="3042"/>
        <v>2</v>
      </c>
      <c r="V1398" s="216">
        <f t="shared" si="3049"/>
        <v>1393</v>
      </c>
      <c r="W1398" s="16">
        <f t="shared" si="3056"/>
        <v>3.8164383561643835</v>
      </c>
      <c r="X1398" s="16" t="e">
        <f>IF(Template!$F$7="Linear interpolation",LinInterp($I$5:$I$22,$G$5:$G$22,W1398),CubicSpline($I$5:$I$22,$G$5:$G$22,W1398))</f>
        <v>#VALUE!</v>
      </c>
      <c r="Y1398" s="221" t="e">
        <f t="shared" si="3043"/>
        <v>#VALUE!</v>
      </c>
      <c r="Z1398" s="221" t="e">
        <f>Y1398/PRODUCT($AA$6:AA1397)</f>
        <v>#VALUE!</v>
      </c>
      <c r="AA1398" s="16" t="e">
        <f t="shared" si="3050"/>
        <v>#VALUE!</v>
      </c>
      <c r="AB1398" s="10" t="e">
        <f t="shared" si="3051"/>
        <v>#VALUE!</v>
      </c>
      <c r="AC1398" s="90">
        <f t="shared" si="3044"/>
        <v>1398</v>
      </c>
      <c r="AD1398" s="17">
        <f t="shared" si="3052"/>
        <v>47391</v>
      </c>
      <c r="AE1398" s="16" t="e">
        <f t="shared" si="3045"/>
        <v>#VALUE!</v>
      </c>
      <c r="AF1398" s="10">
        <f ca="1">IFERROR(AVERAGE(INDIRECT("AE"&amp;AC1398-Template!$F$10+1):INDIRECT("AE"&amp;AC1398)),0)</f>
        <v>0</v>
      </c>
      <c r="AG1398" s="35"/>
      <c r="AH1398" s="86"/>
      <c r="AI1398" s="35"/>
      <c r="AJ1398" s="35"/>
      <c r="AK1398" s="35"/>
      <c r="AL1398" s="35"/>
      <c r="AM1398" s="35"/>
      <c r="AN1398" s="35"/>
      <c r="AO1398" s="35"/>
      <c r="AP1398" s="35"/>
      <c r="AQ1398" s="35"/>
      <c r="AR1398" s="35"/>
      <c r="AS1398" s="35"/>
      <c r="AT1398" s="35"/>
      <c r="AU1398" s="35"/>
      <c r="AV1398" s="35"/>
      <c r="AW1398" s="35"/>
      <c r="AX1398" s="35"/>
      <c r="AY1398" s="35"/>
      <c r="AZ1398" s="17">
        <f t="shared" ref="AZ1398" si="3154">AZ1397+1</f>
        <v>47414</v>
      </c>
      <c r="BA1398" s="216">
        <f t="shared" si="3068"/>
        <v>2</v>
      </c>
      <c r="BB1398" s="216">
        <f t="shared" ref="BB1398" si="3155">BB1397+1</f>
        <v>1393</v>
      </c>
      <c r="BC1398" s="16">
        <f t="shared" si="3070"/>
        <v>3.8164383561643835</v>
      </c>
      <c r="BD1398" s="16">
        <f>IF(Template!$F$7="Linear interpolation",LinInterp($AO$5:$AO$18,$AM$5:$AM$18,BC1398),CubicSpline($AO$5:$AO$18,$AM$5:$AM$18,BC1398))</f>
        <v>14.184378000578532</v>
      </c>
      <c r="BE1398" s="221">
        <f t="shared" si="3149"/>
        <v>1.659022909179342</v>
      </c>
      <c r="BF1398" s="221">
        <f>BE1398/PRODUCT($BG$6:BG1397)</f>
        <v>1.0003675380574946</v>
      </c>
      <c r="BG1398" s="16">
        <f t="shared" si="3071"/>
        <v>1.0003675380574946</v>
      </c>
      <c r="BH1398" s="10">
        <f t="shared" si="3072"/>
        <v>13.415139098551631</v>
      </c>
      <c r="BI1398" s="90"/>
      <c r="BJ1398" s="17">
        <f t="shared" si="3055"/>
        <v>47391</v>
      </c>
      <c r="BK1398" s="16">
        <f t="shared" si="3048"/>
        <v>13.554622504358571</v>
      </c>
      <c r="BL1398" s="10">
        <f ca="1">IFERROR(AVERAGE(INDIRECT("BK"&amp;AC1398-Template!$F$10+1):INDIRECT("BK"&amp;AC1398)),0)</f>
        <v>13.615774105507393</v>
      </c>
      <c r="BM1398" s="35"/>
      <c r="BN1398" s="86"/>
      <c r="BO1398" s="35"/>
      <c r="BP1398" s="35"/>
      <c r="BQ1398" s="35"/>
      <c r="BR1398" s="35"/>
      <c r="BS1398" s="35"/>
      <c r="BT1398" s="35"/>
      <c r="BU1398" s="35"/>
      <c r="BV1398" s="35"/>
      <c r="BW1398" s="35"/>
      <c r="BX1398" s="35"/>
      <c r="BY1398" s="35"/>
      <c r="BZ1398" s="35"/>
      <c r="CA1398" s="35"/>
      <c r="CB1398" s="35"/>
      <c r="CC1398" s="35"/>
      <c r="CD1398" s="35"/>
      <c r="CE1398" s="35"/>
      <c r="CF1398" s="35"/>
      <c r="CG1398" s="35"/>
      <c r="CH1398" s="35"/>
    </row>
    <row r="1399" spans="1:86" ht="15.6" x14ac:dyDescent="0.3">
      <c r="A1399" s="35"/>
      <c r="B1399" s="86"/>
      <c r="C1399" s="35"/>
      <c r="D1399" s="35"/>
      <c r="E1399" s="35"/>
      <c r="F1399" s="35"/>
      <c r="G1399" s="35"/>
      <c r="H1399" s="35"/>
      <c r="I1399" s="35"/>
      <c r="J1399" s="35"/>
      <c r="K1399" s="35"/>
      <c r="L1399" s="35"/>
      <c r="M1399" s="35"/>
      <c r="N1399" s="35"/>
      <c r="O1399" s="35"/>
      <c r="P1399" s="35"/>
      <c r="Q1399" s="35"/>
      <c r="R1399" s="35"/>
      <c r="S1399" s="35"/>
      <c r="T1399" s="17">
        <f t="shared" si="3049"/>
        <v>47415</v>
      </c>
      <c r="U1399" s="216">
        <f t="shared" si="3042"/>
        <v>3</v>
      </c>
      <c r="V1399" s="216">
        <f t="shared" si="3049"/>
        <v>1394</v>
      </c>
      <c r="W1399" s="16">
        <f t="shared" si="3056"/>
        <v>3.8191780821917809</v>
      </c>
      <c r="X1399" s="16" t="e">
        <f>IF(Template!$F$7="Linear interpolation",LinInterp($I$5:$I$22,$G$5:$G$22,W1399),CubicSpline($I$5:$I$22,$G$5:$G$22,W1399))</f>
        <v>#VALUE!</v>
      </c>
      <c r="Y1399" s="221" t="e">
        <f t="shared" si="3043"/>
        <v>#VALUE!</v>
      </c>
      <c r="Z1399" s="221" t="e">
        <f>Y1399/PRODUCT($AA$6:AA1398)</f>
        <v>#VALUE!</v>
      </c>
      <c r="AA1399" s="16" t="e">
        <f t="shared" si="3050"/>
        <v>#VALUE!</v>
      </c>
      <c r="AB1399" s="10" t="e">
        <f t="shared" si="3051"/>
        <v>#VALUE!</v>
      </c>
      <c r="AC1399" s="90">
        <f t="shared" si="3044"/>
        <v>1399</v>
      </c>
      <c r="AD1399" s="17">
        <f t="shared" si="3052"/>
        <v>47392</v>
      </c>
      <c r="AE1399" s="16" t="e">
        <f t="shared" si="3045"/>
        <v>#VALUE!</v>
      </c>
      <c r="AF1399" s="10">
        <f ca="1">IFERROR(AVERAGE(INDIRECT("AE"&amp;AC1399-Template!$F$10+1):INDIRECT("AE"&amp;AC1399)),0)</f>
        <v>0</v>
      </c>
      <c r="AG1399" s="35"/>
      <c r="AH1399" s="86"/>
      <c r="AI1399" s="35"/>
      <c r="AJ1399" s="35"/>
      <c r="AK1399" s="35"/>
      <c r="AL1399" s="35"/>
      <c r="AM1399" s="35"/>
      <c r="AN1399" s="35"/>
      <c r="AO1399" s="35"/>
      <c r="AP1399" s="35"/>
      <c r="AQ1399" s="35"/>
      <c r="AR1399" s="35"/>
      <c r="AS1399" s="35"/>
      <c r="AT1399" s="35"/>
      <c r="AU1399" s="35"/>
      <c r="AV1399" s="35"/>
      <c r="AW1399" s="35"/>
      <c r="AX1399" s="35"/>
      <c r="AY1399" s="35"/>
      <c r="AZ1399" s="17">
        <f t="shared" ref="AZ1399" si="3156">AZ1398+1</f>
        <v>47415</v>
      </c>
      <c r="BA1399" s="216">
        <f t="shared" si="3068"/>
        <v>3</v>
      </c>
      <c r="BB1399" s="216">
        <f t="shared" ref="BB1399" si="3157">BB1398+1</f>
        <v>1394</v>
      </c>
      <c r="BC1399" s="16">
        <f t="shared" si="3070"/>
        <v>3.8191780821917809</v>
      </c>
      <c r="BD1399" s="16">
        <f>IF(Template!$F$7="Linear interpolation",LinInterp($AO$5:$AO$18,$AM$5:$AM$18,BC1399),CubicSpline($AO$5:$AO$18,$AM$5:$AM$18,BC1399))</f>
        <v>14.184494493883223</v>
      </c>
      <c r="BE1399" s="221">
        <f t="shared" si="3149"/>
        <v>1.6596323892838336</v>
      </c>
      <c r="BF1399" s="221">
        <f>BE1399/PRODUCT($BG$6:BG1398)</f>
        <v>1.0003673729284381</v>
      </c>
      <c r="BG1399" s="16">
        <f t="shared" si="3071"/>
        <v>1.0003673729284381</v>
      </c>
      <c r="BH1399" s="10">
        <f t="shared" si="3072"/>
        <v>13.409111887991987</v>
      </c>
      <c r="BI1399" s="90"/>
      <c r="BJ1399" s="17">
        <f t="shared" si="3055"/>
        <v>47392</v>
      </c>
      <c r="BK1399" s="16">
        <f t="shared" si="3048"/>
        <v>13.523455668976613</v>
      </c>
      <c r="BL1399" s="10">
        <f ca="1">IFERROR(AVERAGE(INDIRECT("BK"&amp;AC1399-Template!$F$10+1):INDIRECT("BK"&amp;AC1399)),0)</f>
        <v>13.610352158748645</v>
      </c>
      <c r="BM1399" s="35"/>
      <c r="BN1399" s="86"/>
      <c r="BO1399" s="35"/>
      <c r="BP1399" s="35"/>
      <c r="BQ1399" s="35"/>
      <c r="BR1399" s="35"/>
      <c r="BS1399" s="35"/>
      <c r="BT1399" s="35"/>
      <c r="BU1399" s="35"/>
      <c r="BV1399" s="35"/>
      <c r="BW1399" s="35"/>
      <c r="BX1399" s="35"/>
      <c r="BY1399" s="35"/>
      <c r="BZ1399" s="35"/>
      <c r="CA1399" s="35"/>
      <c r="CB1399" s="35"/>
      <c r="CC1399" s="35"/>
      <c r="CD1399" s="35"/>
      <c r="CE1399" s="35"/>
      <c r="CF1399" s="35"/>
      <c r="CG1399" s="35"/>
      <c r="CH1399" s="35"/>
    </row>
    <row r="1400" spans="1:86" ht="15.6" x14ac:dyDescent="0.3">
      <c r="A1400" s="35"/>
      <c r="B1400" s="86"/>
      <c r="C1400" s="35"/>
      <c r="D1400" s="35"/>
      <c r="E1400" s="35"/>
      <c r="F1400" s="35"/>
      <c r="G1400" s="35"/>
      <c r="H1400" s="35"/>
      <c r="I1400" s="35"/>
      <c r="J1400" s="35"/>
      <c r="K1400" s="35"/>
      <c r="L1400" s="35"/>
      <c r="M1400" s="35"/>
      <c r="N1400" s="35"/>
      <c r="O1400" s="35"/>
      <c r="P1400" s="35"/>
      <c r="Q1400" s="35"/>
      <c r="R1400" s="35"/>
      <c r="S1400" s="35"/>
      <c r="T1400" s="17">
        <f t="shared" si="3049"/>
        <v>47416</v>
      </c>
      <c r="U1400" s="216">
        <f t="shared" si="3042"/>
        <v>4</v>
      </c>
      <c r="V1400" s="216">
        <f t="shared" si="3049"/>
        <v>1395</v>
      </c>
      <c r="W1400" s="16">
        <f t="shared" si="3056"/>
        <v>3.8219178082191783</v>
      </c>
      <c r="X1400" s="16" t="e">
        <f>IF(Template!$F$7="Linear interpolation",LinInterp($I$5:$I$22,$G$5:$G$22,W1400),CubicSpline($I$5:$I$22,$G$5:$G$22,W1400))</f>
        <v>#VALUE!</v>
      </c>
      <c r="Y1400" s="221" t="e">
        <f t="shared" si="3043"/>
        <v>#VALUE!</v>
      </c>
      <c r="Z1400" s="221" t="e">
        <f>Y1400/PRODUCT($AA$6:AA1399)</f>
        <v>#VALUE!</v>
      </c>
      <c r="AA1400" s="16" t="e">
        <f t="shared" si="3050"/>
        <v>#VALUE!</v>
      </c>
      <c r="AB1400" s="10" t="e">
        <f t="shared" si="3051"/>
        <v>#VALUE!</v>
      </c>
      <c r="AC1400" s="90">
        <f t="shared" si="3044"/>
        <v>1400</v>
      </c>
      <c r="AD1400" s="17">
        <f t="shared" si="3052"/>
        <v>47393</v>
      </c>
      <c r="AE1400" s="16" t="e">
        <f t="shared" si="3045"/>
        <v>#VALUE!</v>
      </c>
      <c r="AF1400" s="10">
        <f ca="1">IFERROR(AVERAGE(INDIRECT("AE"&amp;AC1400-Template!$F$10+1):INDIRECT("AE"&amp;AC1400)),0)</f>
        <v>0</v>
      </c>
      <c r="AG1400" s="35"/>
      <c r="AH1400" s="86"/>
      <c r="AI1400" s="35"/>
      <c r="AJ1400" s="35"/>
      <c r="AK1400" s="35"/>
      <c r="AL1400" s="35"/>
      <c r="AM1400" s="35"/>
      <c r="AN1400" s="35"/>
      <c r="AO1400" s="35"/>
      <c r="AP1400" s="35"/>
      <c r="AQ1400" s="35"/>
      <c r="AR1400" s="35"/>
      <c r="AS1400" s="35"/>
      <c r="AT1400" s="35"/>
      <c r="AU1400" s="35"/>
      <c r="AV1400" s="35"/>
      <c r="AW1400" s="35"/>
      <c r="AX1400" s="35"/>
      <c r="AY1400" s="35"/>
      <c r="AZ1400" s="17">
        <f t="shared" ref="AZ1400" si="3158">AZ1399+1</f>
        <v>47416</v>
      </c>
      <c r="BA1400" s="216">
        <f t="shared" si="3068"/>
        <v>4</v>
      </c>
      <c r="BB1400" s="216">
        <f t="shared" ref="BB1400" si="3159">BB1399+1</f>
        <v>1395</v>
      </c>
      <c r="BC1400" s="16">
        <f t="shared" si="3070"/>
        <v>3.8219178082191783</v>
      </c>
      <c r="BD1400" s="16">
        <f>IF(Template!$F$7="Linear interpolation",LinInterp($AO$5:$AO$18,$AM$5:$AM$18,BC1400),CubicSpline($AO$5:$AO$18,$AM$5:$AM$18,BC1400))</f>
        <v>14.184605860013701</v>
      </c>
      <c r="BE1400" s="221">
        <f t="shared" si="3149"/>
        <v>1.6602418176491813</v>
      </c>
      <c r="BF1400" s="221">
        <f>BE1400/PRODUCT($BG$6:BG1399)</f>
        <v>1.0003672068400706</v>
      </c>
      <c r="BG1400" s="16">
        <f t="shared" si="3071"/>
        <v>1.0003672068400706</v>
      </c>
      <c r="BH1400" s="10">
        <f t="shared" si="3072"/>
        <v>13.403049662578104</v>
      </c>
      <c r="BI1400" s="90"/>
      <c r="BJ1400" s="17">
        <f t="shared" si="3055"/>
        <v>47393</v>
      </c>
      <c r="BK1400" s="16">
        <f t="shared" si="3048"/>
        <v>13.533732891795047</v>
      </c>
      <c r="BL1400" s="10">
        <f ca="1">IFERROR(AVERAGE(INDIRECT("BK"&amp;AC1400-Template!$F$10+1):INDIRECT("BK"&amp;AC1400)),0)</f>
        <v>13.605272786083848</v>
      </c>
      <c r="BM1400" s="35"/>
      <c r="BN1400" s="86"/>
      <c r="BO1400" s="35"/>
      <c r="BP1400" s="35"/>
      <c r="BQ1400" s="35"/>
      <c r="BR1400" s="35"/>
      <c r="BS1400" s="35"/>
      <c r="BT1400" s="35"/>
      <c r="BU1400" s="35"/>
      <c r="BV1400" s="35"/>
      <c r="BW1400" s="35"/>
      <c r="BX1400" s="35"/>
      <c r="BY1400" s="35"/>
      <c r="BZ1400" s="35"/>
      <c r="CA1400" s="35"/>
      <c r="CB1400" s="35"/>
      <c r="CC1400" s="35"/>
      <c r="CD1400" s="35"/>
      <c r="CE1400" s="35"/>
      <c r="CF1400" s="35"/>
      <c r="CG1400" s="35"/>
      <c r="CH1400" s="35"/>
    </row>
    <row r="1401" spans="1:86" ht="15.6" x14ac:dyDescent="0.3">
      <c r="A1401" s="35"/>
      <c r="B1401" s="86"/>
      <c r="C1401" s="35"/>
      <c r="D1401" s="35"/>
      <c r="E1401" s="35"/>
      <c r="F1401" s="35"/>
      <c r="G1401" s="35"/>
      <c r="H1401" s="35"/>
      <c r="I1401" s="35"/>
      <c r="J1401" s="35"/>
      <c r="K1401" s="35"/>
      <c r="L1401" s="35"/>
      <c r="M1401" s="35"/>
      <c r="N1401" s="35"/>
      <c r="O1401" s="35"/>
      <c r="P1401" s="35"/>
      <c r="Q1401" s="35"/>
      <c r="R1401" s="35"/>
      <c r="S1401" s="35"/>
      <c r="T1401" s="17">
        <f t="shared" si="3049"/>
        <v>47417</v>
      </c>
      <c r="U1401" s="216">
        <f t="shared" si="3042"/>
        <v>5</v>
      </c>
      <c r="V1401" s="216">
        <f t="shared" si="3049"/>
        <v>1396</v>
      </c>
      <c r="W1401" s="16">
        <f t="shared" si="3056"/>
        <v>3.8246575342465752</v>
      </c>
      <c r="X1401" s="16" t="e">
        <f>IF(Template!$F$7="Linear interpolation",LinInterp($I$5:$I$22,$G$5:$G$22,W1401),CubicSpline($I$5:$I$22,$G$5:$G$22,W1401))</f>
        <v>#VALUE!</v>
      </c>
      <c r="Y1401" s="221" t="e">
        <f t="shared" si="3043"/>
        <v>#VALUE!</v>
      </c>
      <c r="Z1401" s="221" t="e">
        <f>Y1401/PRODUCT($AA$6:AA1400)</f>
        <v>#VALUE!</v>
      </c>
      <c r="AA1401" s="16" t="e">
        <f t="shared" si="3050"/>
        <v>#VALUE!</v>
      </c>
      <c r="AB1401" s="10" t="e">
        <f t="shared" si="3051"/>
        <v>#VALUE!</v>
      </c>
      <c r="AC1401" s="90">
        <f t="shared" si="3044"/>
        <v>1401</v>
      </c>
      <c r="AD1401" s="17">
        <f t="shared" si="3052"/>
        <v>47394</v>
      </c>
      <c r="AE1401" s="16" t="e">
        <f t="shared" si="3045"/>
        <v>#VALUE!</v>
      </c>
      <c r="AF1401" s="10">
        <f ca="1">IFERROR(AVERAGE(INDIRECT("AE"&amp;AC1401-Template!$F$10+1):INDIRECT("AE"&amp;AC1401)),0)</f>
        <v>0</v>
      </c>
      <c r="AG1401" s="35"/>
      <c r="AH1401" s="86"/>
      <c r="AI1401" s="35"/>
      <c r="AJ1401" s="35"/>
      <c r="AK1401" s="35"/>
      <c r="AL1401" s="35"/>
      <c r="AM1401" s="35"/>
      <c r="AN1401" s="35"/>
      <c r="AO1401" s="35"/>
      <c r="AP1401" s="35"/>
      <c r="AQ1401" s="35"/>
      <c r="AR1401" s="35"/>
      <c r="AS1401" s="35"/>
      <c r="AT1401" s="35"/>
      <c r="AU1401" s="35"/>
      <c r="AV1401" s="35"/>
      <c r="AW1401" s="35"/>
      <c r="AX1401" s="35"/>
      <c r="AY1401" s="35"/>
      <c r="AZ1401" s="17">
        <f t="shared" ref="AZ1401" si="3160">AZ1400+1</f>
        <v>47417</v>
      </c>
      <c r="BA1401" s="216">
        <f t="shared" si="3068"/>
        <v>5</v>
      </c>
      <c r="BB1401" s="216">
        <f t="shared" ref="BB1401" si="3161">BB1400+1</f>
        <v>1396</v>
      </c>
      <c r="BC1401" s="16">
        <f t="shared" si="3070"/>
        <v>3.8246575342465752</v>
      </c>
      <c r="BD1401" s="16">
        <f>IF(Template!$F$7="Linear interpolation",LinInterp($AO$5:$AO$18,$AM$5:$AM$18,BC1401),CubicSpline($AO$5:$AO$18,$AM$5:$AM$18,BC1401))</f>
        <v>14.184712081291854</v>
      </c>
      <c r="BE1401" s="221">
        <f t="shared" si="3149"/>
        <v>1.6608511924584037</v>
      </c>
      <c r="BF1401" s="221">
        <f>BE1401/PRODUCT($BG$6:BG1400)</f>
        <v>1.0003670397906768</v>
      </c>
      <c r="BG1401" s="16">
        <f t="shared" si="3071"/>
        <v>1.0003670397906768</v>
      </c>
      <c r="BH1401" s="10">
        <f t="shared" si="3072"/>
        <v>13.39695235970173</v>
      </c>
      <c r="BI1401" s="90"/>
      <c r="BJ1401" s="17">
        <f t="shared" si="3055"/>
        <v>47394</v>
      </c>
      <c r="BK1401" s="16">
        <f t="shared" si="3048"/>
        <v>13.528426545070138</v>
      </c>
      <c r="BL1401" s="10">
        <f ca="1">IFERROR(AVERAGE(INDIRECT("BK"&amp;AC1401-Template!$F$10+1):INDIRECT("BK"&amp;AC1401)),0)</f>
        <v>13.600872917383208</v>
      </c>
      <c r="BM1401" s="35"/>
      <c r="BN1401" s="86"/>
      <c r="BO1401" s="35"/>
      <c r="BP1401" s="35"/>
      <c r="BQ1401" s="35"/>
      <c r="BR1401" s="35"/>
      <c r="BS1401" s="35"/>
      <c r="BT1401" s="35"/>
      <c r="BU1401" s="35"/>
      <c r="BV1401" s="35"/>
      <c r="BW1401" s="35"/>
      <c r="BX1401" s="35"/>
      <c r="BY1401" s="35"/>
      <c r="BZ1401" s="35"/>
      <c r="CA1401" s="35"/>
      <c r="CB1401" s="35"/>
      <c r="CC1401" s="35"/>
      <c r="CD1401" s="35"/>
      <c r="CE1401" s="35"/>
      <c r="CF1401" s="35"/>
      <c r="CG1401" s="35"/>
      <c r="CH1401" s="35"/>
    </row>
    <row r="1402" spans="1:86" ht="15.6" x14ac:dyDescent="0.3">
      <c r="A1402" s="35"/>
      <c r="B1402" s="86"/>
      <c r="C1402" s="35"/>
      <c r="D1402" s="35"/>
      <c r="E1402" s="35"/>
      <c r="F1402" s="35"/>
      <c r="G1402" s="35"/>
      <c r="H1402" s="35"/>
      <c r="I1402" s="35"/>
      <c r="J1402" s="35"/>
      <c r="K1402" s="35"/>
      <c r="L1402" s="35"/>
      <c r="M1402" s="35"/>
      <c r="N1402" s="35"/>
      <c r="O1402" s="35"/>
      <c r="P1402" s="35"/>
      <c r="Q1402" s="35"/>
      <c r="R1402" s="35"/>
      <c r="S1402" s="35"/>
      <c r="T1402" s="17">
        <f t="shared" si="3049"/>
        <v>47418</v>
      </c>
      <c r="U1402" s="216">
        <f t="shared" si="3042"/>
        <v>6</v>
      </c>
      <c r="V1402" s="216">
        <f t="shared" si="3049"/>
        <v>1397</v>
      </c>
      <c r="W1402" s="16">
        <f t="shared" si="3056"/>
        <v>3.8273972602739725</v>
      </c>
      <c r="X1402" s="16" t="e">
        <f>IF(Template!$F$7="Linear interpolation",LinInterp($I$5:$I$22,$G$5:$G$22,W1402),CubicSpline($I$5:$I$22,$G$5:$G$22,W1402))</f>
        <v>#VALUE!</v>
      </c>
      <c r="Y1402" s="221" t="e">
        <f t="shared" si="3043"/>
        <v>#VALUE!</v>
      </c>
      <c r="Z1402" s="221" t="e">
        <f>Y1402/PRODUCT($AA$6:AA1401)</f>
        <v>#VALUE!</v>
      </c>
      <c r="AA1402" s="16" t="e">
        <f t="shared" si="3050"/>
        <v>#VALUE!</v>
      </c>
      <c r="AB1402" s="10" t="e">
        <f t="shared" si="3051"/>
        <v>#VALUE!</v>
      </c>
      <c r="AC1402" s="90">
        <f t="shared" si="3044"/>
        <v>1402</v>
      </c>
      <c r="AD1402" s="17">
        <f t="shared" si="3052"/>
        <v>47395</v>
      </c>
      <c r="AE1402" s="16" t="e">
        <f t="shared" si="3045"/>
        <v>#VALUE!</v>
      </c>
      <c r="AF1402" s="10">
        <f ca="1">IFERROR(AVERAGE(INDIRECT("AE"&amp;AC1402-Template!$F$10+1):INDIRECT("AE"&amp;AC1402)),0)</f>
        <v>0</v>
      </c>
      <c r="AG1402" s="35"/>
      <c r="AH1402" s="86"/>
      <c r="AI1402" s="35"/>
      <c r="AJ1402" s="35"/>
      <c r="AK1402" s="35"/>
      <c r="AL1402" s="35"/>
      <c r="AM1402" s="35"/>
      <c r="AN1402" s="35"/>
      <c r="AO1402" s="35"/>
      <c r="AP1402" s="35"/>
      <c r="AQ1402" s="35"/>
      <c r="AR1402" s="35"/>
      <c r="AS1402" s="35"/>
      <c r="AT1402" s="35"/>
      <c r="AU1402" s="35"/>
      <c r="AV1402" s="35"/>
      <c r="AW1402" s="35"/>
      <c r="AX1402" s="35"/>
      <c r="AY1402" s="35"/>
      <c r="AZ1402" s="17">
        <f t="shared" ref="AZ1402" si="3162">AZ1401+1</f>
        <v>47418</v>
      </c>
      <c r="BA1402" s="216">
        <f t="shared" si="3068"/>
        <v>6</v>
      </c>
      <c r="BB1402" s="216">
        <f t="shared" ref="BB1402" si="3163">BB1401+1</f>
        <v>1397</v>
      </c>
      <c r="BC1402" s="16">
        <f t="shared" si="3070"/>
        <v>3.8273972602739725</v>
      </c>
      <c r="BD1402" s="16">
        <f>IF(Template!$F$7="Linear interpolation",LinInterp($AO$5:$AO$18,$AM$5:$AM$18,BC1402),CubicSpline($AO$5:$AO$18,$AM$5:$AM$18,BC1402))</f>
        <v>14.184813140039576</v>
      </c>
      <c r="BE1402" s="221">
        <f t="shared" si="3149"/>
        <v>1.6614605118892669</v>
      </c>
      <c r="BF1402" s="221">
        <f>BE1402/PRODUCT($BG$6:BG1401)</f>
        <v>1.0003668717785372</v>
      </c>
      <c r="BG1402" s="16">
        <f t="shared" si="3071"/>
        <v>1.0003670397906768</v>
      </c>
      <c r="BH1402" s="10">
        <f t="shared" si="3072"/>
        <v>13.39695235970173</v>
      </c>
      <c r="BI1402" s="90"/>
      <c r="BJ1402" s="17">
        <f t="shared" si="3055"/>
        <v>47395</v>
      </c>
      <c r="BK1402" s="16">
        <f t="shared" si="3048"/>
        <v>13.523086496132763</v>
      </c>
      <c r="BL1402" s="10">
        <f ca="1">IFERROR(AVERAGE(INDIRECT("BK"&amp;AC1402-Template!$F$10+1):INDIRECT("BK"&amp;AC1402)),0)</f>
        <v>13.59601311676496</v>
      </c>
      <c r="BM1402" s="35"/>
      <c r="BN1402" s="86"/>
      <c r="BO1402" s="35"/>
      <c r="BP1402" s="35"/>
      <c r="BQ1402" s="35"/>
      <c r="BR1402" s="35"/>
      <c r="BS1402" s="35"/>
      <c r="BT1402" s="35"/>
      <c r="BU1402" s="35"/>
      <c r="BV1402" s="35"/>
      <c r="BW1402" s="35"/>
      <c r="BX1402" s="35"/>
      <c r="BY1402" s="35"/>
      <c r="BZ1402" s="35"/>
      <c r="CA1402" s="35"/>
      <c r="CB1402" s="35"/>
      <c r="CC1402" s="35"/>
      <c r="CD1402" s="35"/>
      <c r="CE1402" s="35"/>
      <c r="CF1402" s="35"/>
      <c r="CG1402" s="35"/>
      <c r="CH1402" s="35"/>
    </row>
    <row r="1403" spans="1:86" ht="15.6" x14ac:dyDescent="0.3">
      <c r="A1403" s="35"/>
      <c r="B1403" s="86"/>
      <c r="C1403" s="35"/>
      <c r="D1403" s="35"/>
      <c r="E1403" s="35"/>
      <c r="F1403" s="35"/>
      <c r="G1403" s="35"/>
      <c r="H1403" s="35"/>
      <c r="I1403" s="35"/>
      <c r="J1403" s="35"/>
      <c r="K1403" s="35"/>
      <c r="L1403" s="35"/>
      <c r="M1403" s="35"/>
      <c r="N1403" s="35"/>
      <c r="O1403" s="35"/>
      <c r="P1403" s="35"/>
      <c r="Q1403" s="35"/>
      <c r="R1403" s="35"/>
      <c r="S1403" s="35"/>
      <c r="T1403" s="17">
        <f t="shared" si="3049"/>
        <v>47419</v>
      </c>
      <c r="U1403" s="216">
        <f t="shared" si="3042"/>
        <v>7</v>
      </c>
      <c r="V1403" s="216">
        <f t="shared" si="3049"/>
        <v>1398</v>
      </c>
      <c r="W1403" s="16">
        <f t="shared" si="3056"/>
        <v>3.8301369863013699</v>
      </c>
      <c r="X1403" s="16" t="e">
        <f>IF(Template!$F$7="Linear interpolation",LinInterp($I$5:$I$22,$G$5:$G$22,W1403),CubicSpline($I$5:$I$22,$G$5:$G$22,W1403))</f>
        <v>#VALUE!</v>
      </c>
      <c r="Y1403" s="221" t="e">
        <f t="shared" si="3043"/>
        <v>#VALUE!</v>
      </c>
      <c r="Z1403" s="221" t="e">
        <f>Y1403/PRODUCT($AA$6:AA1402)</f>
        <v>#VALUE!</v>
      </c>
      <c r="AA1403" s="16" t="e">
        <f t="shared" si="3050"/>
        <v>#VALUE!</v>
      </c>
      <c r="AB1403" s="10" t="e">
        <f t="shared" si="3051"/>
        <v>#VALUE!</v>
      </c>
      <c r="AC1403" s="90">
        <f t="shared" si="3044"/>
        <v>1403</v>
      </c>
      <c r="AD1403" s="17">
        <f t="shared" si="3052"/>
        <v>47396</v>
      </c>
      <c r="AE1403" s="16" t="e">
        <f t="shared" si="3045"/>
        <v>#VALUE!</v>
      </c>
      <c r="AF1403" s="10">
        <f ca="1">IFERROR(AVERAGE(INDIRECT("AE"&amp;AC1403-Template!$F$10+1):INDIRECT("AE"&amp;AC1403)),0)</f>
        <v>0</v>
      </c>
      <c r="AG1403" s="35"/>
      <c r="AH1403" s="86"/>
      <c r="AI1403" s="35"/>
      <c r="AJ1403" s="35"/>
      <c r="AK1403" s="35"/>
      <c r="AL1403" s="35"/>
      <c r="AM1403" s="35"/>
      <c r="AN1403" s="35"/>
      <c r="AO1403" s="35"/>
      <c r="AP1403" s="35"/>
      <c r="AQ1403" s="35"/>
      <c r="AR1403" s="35"/>
      <c r="AS1403" s="35"/>
      <c r="AT1403" s="35"/>
      <c r="AU1403" s="35"/>
      <c r="AV1403" s="35"/>
      <c r="AW1403" s="35"/>
      <c r="AX1403" s="35"/>
      <c r="AY1403" s="35"/>
      <c r="AZ1403" s="17">
        <f t="shared" ref="AZ1403" si="3164">AZ1402+1</f>
        <v>47419</v>
      </c>
      <c r="BA1403" s="216">
        <f t="shared" si="3068"/>
        <v>7</v>
      </c>
      <c r="BB1403" s="216">
        <f t="shared" ref="BB1403" si="3165">BB1402+1</f>
        <v>1398</v>
      </c>
      <c r="BC1403" s="16">
        <f t="shared" si="3070"/>
        <v>3.8301369863013699</v>
      </c>
      <c r="BD1403" s="16">
        <f>IF(Template!$F$7="Linear interpolation",LinInterp($AO$5:$AO$18,$AM$5:$AM$18,BC1403),CubicSpline($AO$5:$AO$18,$AM$5:$AM$18,BC1403))</f>
        <v>14.184909018578756</v>
      </c>
      <c r="BE1403" s="221">
        <f t="shared" si="3149"/>
        <v>1.6620697741142858</v>
      </c>
      <c r="BF1403" s="221">
        <f>BE1403/PRODUCT($BG$6:BG1402)</f>
        <v>1.0003665347898549</v>
      </c>
      <c r="BG1403" s="16">
        <f t="shared" si="3071"/>
        <v>1.0003670397906768</v>
      </c>
      <c r="BH1403" s="10">
        <f t="shared" si="3072"/>
        <v>13.39695235970173</v>
      </c>
      <c r="BI1403" s="90"/>
      <c r="BJ1403" s="17">
        <f t="shared" si="3055"/>
        <v>47396</v>
      </c>
      <c r="BK1403" s="16">
        <f t="shared" si="3048"/>
        <v>13.517712682642124</v>
      </c>
      <c r="BL1403" s="10">
        <f ca="1">IFERROR(AVERAGE(INDIRECT("BK"&amp;AC1403-Template!$F$10+1):INDIRECT("BK"&amp;AC1403)),0)</f>
        <v>13.591120454920166</v>
      </c>
      <c r="BM1403" s="35"/>
      <c r="BN1403" s="86"/>
      <c r="BO1403" s="35"/>
      <c r="BP1403" s="35"/>
      <c r="BQ1403" s="35"/>
      <c r="BR1403" s="35"/>
      <c r="BS1403" s="35"/>
      <c r="BT1403" s="35"/>
      <c r="BU1403" s="35"/>
      <c r="BV1403" s="35"/>
      <c r="BW1403" s="35"/>
      <c r="BX1403" s="35"/>
      <c r="BY1403" s="35"/>
      <c r="BZ1403" s="35"/>
      <c r="CA1403" s="35"/>
      <c r="CB1403" s="35"/>
      <c r="CC1403" s="35"/>
      <c r="CD1403" s="35"/>
      <c r="CE1403" s="35"/>
      <c r="CF1403" s="35"/>
      <c r="CG1403" s="35"/>
      <c r="CH1403" s="35"/>
    </row>
    <row r="1404" spans="1:86" ht="15.6" x14ac:dyDescent="0.3">
      <c r="A1404" s="35"/>
      <c r="B1404" s="86"/>
      <c r="C1404" s="35"/>
      <c r="D1404" s="35"/>
      <c r="E1404" s="35"/>
      <c r="F1404" s="35"/>
      <c r="G1404" s="35"/>
      <c r="H1404" s="35"/>
      <c r="I1404" s="35"/>
      <c r="J1404" s="35"/>
      <c r="K1404" s="35"/>
      <c r="L1404" s="35"/>
      <c r="M1404" s="35"/>
      <c r="N1404" s="35"/>
      <c r="O1404" s="35"/>
      <c r="P1404" s="35"/>
      <c r="Q1404" s="35"/>
      <c r="R1404" s="35"/>
      <c r="S1404" s="35"/>
      <c r="T1404" s="17">
        <f t="shared" si="3049"/>
        <v>47420</v>
      </c>
      <c r="U1404" s="216">
        <f t="shared" si="3042"/>
        <v>1</v>
      </c>
      <c r="V1404" s="216">
        <f t="shared" si="3049"/>
        <v>1399</v>
      </c>
      <c r="W1404" s="16">
        <f t="shared" si="3056"/>
        <v>3.8328767123287673</v>
      </c>
      <c r="X1404" s="16" t="e">
        <f>IF(Template!$F$7="Linear interpolation",LinInterp($I$5:$I$22,$G$5:$G$22,W1404),CubicSpline($I$5:$I$22,$G$5:$G$22,W1404))</f>
        <v>#VALUE!</v>
      </c>
      <c r="Y1404" s="221" t="e">
        <f t="shared" si="3043"/>
        <v>#VALUE!</v>
      </c>
      <c r="Z1404" s="221" t="e">
        <f>Y1404/PRODUCT($AA$6:AA1403)</f>
        <v>#VALUE!</v>
      </c>
      <c r="AA1404" s="16" t="e">
        <f t="shared" si="3050"/>
        <v>#VALUE!</v>
      </c>
      <c r="AB1404" s="10" t="e">
        <f t="shared" si="3051"/>
        <v>#VALUE!</v>
      </c>
      <c r="AC1404" s="90">
        <f t="shared" si="3044"/>
        <v>1404</v>
      </c>
      <c r="AD1404" s="17">
        <f t="shared" si="3052"/>
        <v>47397</v>
      </c>
      <c r="AE1404" s="16" t="e">
        <f t="shared" si="3045"/>
        <v>#VALUE!</v>
      </c>
      <c r="AF1404" s="10">
        <f ca="1">IFERROR(AVERAGE(INDIRECT("AE"&amp;AC1404-Template!$F$10+1):INDIRECT("AE"&amp;AC1404)),0)</f>
        <v>0</v>
      </c>
      <c r="AG1404" s="35"/>
      <c r="AH1404" s="86"/>
      <c r="AI1404" s="35"/>
      <c r="AJ1404" s="35"/>
      <c r="AK1404" s="35"/>
      <c r="AL1404" s="35"/>
      <c r="AM1404" s="35"/>
      <c r="AN1404" s="35"/>
      <c r="AO1404" s="35"/>
      <c r="AP1404" s="35"/>
      <c r="AQ1404" s="35"/>
      <c r="AR1404" s="35"/>
      <c r="AS1404" s="35"/>
      <c r="AT1404" s="35"/>
      <c r="AU1404" s="35"/>
      <c r="AV1404" s="35"/>
      <c r="AW1404" s="35"/>
      <c r="AX1404" s="35"/>
      <c r="AY1404" s="35"/>
      <c r="AZ1404" s="17">
        <f t="shared" ref="AZ1404" si="3166">AZ1403+1</f>
        <v>47420</v>
      </c>
      <c r="BA1404" s="216">
        <f t="shared" si="3068"/>
        <v>1</v>
      </c>
      <c r="BB1404" s="216">
        <f t="shared" ref="BB1404" si="3167">BB1403+1</f>
        <v>1399</v>
      </c>
      <c r="BC1404" s="16">
        <f t="shared" si="3070"/>
        <v>3.8328767123287673</v>
      </c>
      <c r="BD1404" s="16">
        <f>IF(Template!$F$7="Linear interpolation",LinInterp($AO$5:$AO$18,$AM$5:$AM$18,BC1404),CubicSpline($AO$5:$AO$18,$AM$5:$AM$18,BC1404))</f>
        <v>14.184999699231286</v>
      </c>
      <c r="BE1404" s="221">
        <f t="shared" si="3149"/>
        <v>1.6626789773007176</v>
      </c>
      <c r="BF1404" s="221">
        <f>BE1404/PRODUCT($BG$6:BG1403)</f>
        <v>1.0003660278585955</v>
      </c>
      <c r="BG1404" s="16">
        <f t="shared" si="3071"/>
        <v>1.0003660278585955</v>
      </c>
      <c r="BH1404" s="10">
        <f t="shared" si="3072"/>
        <v>13.360016838736444</v>
      </c>
      <c r="BI1404" s="90"/>
      <c r="BJ1404" s="17">
        <f t="shared" si="3055"/>
        <v>47397</v>
      </c>
      <c r="BK1404" s="16">
        <f t="shared" si="3048"/>
        <v>13.517712682642124</v>
      </c>
      <c r="BL1404" s="10">
        <f ca="1">IFERROR(AVERAGE(INDIRECT("BK"&amp;AC1404-Template!$F$10+1):INDIRECT("BK"&amp;AC1404)),0)</f>
        <v>13.586375124271532</v>
      </c>
      <c r="BM1404" s="35"/>
      <c r="BN1404" s="86"/>
      <c r="BO1404" s="35"/>
      <c r="BP1404" s="35"/>
      <c r="BQ1404" s="35"/>
      <c r="BR1404" s="35"/>
      <c r="BS1404" s="35"/>
      <c r="BT1404" s="35"/>
      <c r="BU1404" s="35"/>
      <c r="BV1404" s="35"/>
      <c r="BW1404" s="35"/>
      <c r="BX1404" s="35"/>
      <c r="BY1404" s="35"/>
      <c r="BZ1404" s="35"/>
      <c r="CA1404" s="35"/>
      <c r="CB1404" s="35"/>
      <c r="CC1404" s="35"/>
      <c r="CD1404" s="35"/>
      <c r="CE1404" s="35"/>
      <c r="CF1404" s="35"/>
      <c r="CG1404" s="35"/>
      <c r="CH1404" s="35"/>
    </row>
    <row r="1405" spans="1:86" ht="15.6" x14ac:dyDescent="0.3">
      <c r="A1405" s="35"/>
      <c r="B1405" s="86"/>
      <c r="C1405" s="35"/>
      <c r="D1405" s="35"/>
      <c r="E1405" s="35"/>
      <c r="F1405" s="35"/>
      <c r="G1405" s="35"/>
      <c r="H1405" s="35"/>
      <c r="I1405" s="35"/>
      <c r="J1405" s="35"/>
      <c r="K1405" s="35"/>
      <c r="L1405" s="35"/>
      <c r="M1405" s="35"/>
      <c r="N1405" s="35"/>
      <c r="O1405" s="35"/>
      <c r="P1405" s="35"/>
      <c r="Q1405" s="35"/>
      <c r="R1405" s="35"/>
      <c r="S1405" s="35"/>
      <c r="T1405" s="17">
        <f t="shared" si="3049"/>
        <v>47421</v>
      </c>
      <c r="U1405" s="216">
        <f t="shared" si="3042"/>
        <v>2</v>
      </c>
      <c r="V1405" s="216">
        <f t="shared" si="3049"/>
        <v>1400</v>
      </c>
      <c r="W1405" s="16">
        <f t="shared" si="3056"/>
        <v>3.8356164383561642</v>
      </c>
      <c r="X1405" s="16" t="e">
        <f>IF(Template!$F$7="Linear interpolation",LinInterp($I$5:$I$22,$G$5:$G$22,W1405),CubicSpline($I$5:$I$22,$G$5:$G$22,W1405))</f>
        <v>#VALUE!</v>
      </c>
      <c r="Y1405" s="221" t="e">
        <f t="shared" si="3043"/>
        <v>#VALUE!</v>
      </c>
      <c r="Z1405" s="221" t="e">
        <f>Y1405/PRODUCT($AA$6:AA1404)</f>
        <v>#VALUE!</v>
      </c>
      <c r="AA1405" s="16" t="e">
        <f t="shared" si="3050"/>
        <v>#VALUE!</v>
      </c>
      <c r="AB1405" s="10" t="e">
        <f t="shared" si="3051"/>
        <v>#VALUE!</v>
      </c>
      <c r="AC1405" s="90">
        <f t="shared" si="3044"/>
        <v>1405</v>
      </c>
      <c r="AD1405" s="17">
        <f t="shared" si="3052"/>
        <v>47398</v>
      </c>
      <c r="AE1405" s="16" t="e">
        <f t="shared" si="3045"/>
        <v>#VALUE!</v>
      </c>
      <c r="AF1405" s="10">
        <f ca="1">IFERROR(AVERAGE(INDIRECT("AE"&amp;AC1405-Template!$F$10+1):INDIRECT("AE"&amp;AC1405)),0)</f>
        <v>0</v>
      </c>
      <c r="AG1405" s="35"/>
      <c r="AH1405" s="86"/>
      <c r="AI1405" s="35"/>
      <c r="AJ1405" s="35"/>
      <c r="AK1405" s="35"/>
      <c r="AL1405" s="35"/>
      <c r="AM1405" s="35"/>
      <c r="AN1405" s="35"/>
      <c r="AO1405" s="35"/>
      <c r="AP1405" s="35"/>
      <c r="AQ1405" s="35"/>
      <c r="AR1405" s="35"/>
      <c r="AS1405" s="35"/>
      <c r="AT1405" s="35"/>
      <c r="AU1405" s="35"/>
      <c r="AV1405" s="35"/>
      <c r="AW1405" s="35"/>
      <c r="AX1405" s="35"/>
      <c r="AY1405" s="35"/>
      <c r="AZ1405" s="17">
        <f t="shared" ref="AZ1405" si="3168">AZ1404+1</f>
        <v>47421</v>
      </c>
      <c r="BA1405" s="216">
        <f t="shared" si="3068"/>
        <v>2</v>
      </c>
      <c r="BB1405" s="216">
        <f t="shared" ref="BB1405" si="3169">BB1404+1</f>
        <v>1400</v>
      </c>
      <c r="BC1405" s="16">
        <f t="shared" si="3070"/>
        <v>3.8356164383561642</v>
      </c>
      <c r="BD1405" s="16">
        <f>IF(Template!$F$7="Linear interpolation",LinInterp($AO$5:$AO$18,$AM$5:$AM$18,BC1405),CubicSpline($AO$5:$AO$18,$AM$5:$AM$18,BC1405))</f>
        <v>14.185085164319057</v>
      </c>
      <c r="BE1405" s="221">
        <f t="shared" si="3149"/>
        <v>1.663288119610554</v>
      </c>
      <c r="BF1405" s="221">
        <f>BE1405/PRODUCT($BG$6:BG1404)</f>
        <v>1.0003663619484895</v>
      </c>
      <c r="BG1405" s="16">
        <f t="shared" si="3071"/>
        <v>1.0003663619484895</v>
      </c>
      <c r="BH1405" s="10">
        <f t="shared" si="3072"/>
        <v>13.372211119866417</v>
      </c>
      <c r="BI1405" s="90"/>
      <c r="BJ1405" s="17">
        <f t="shared" si="3055"/>
        <v>47398</v>
      </c>
      <c r="BK1405" s="16">
        <f t="shared" si="3048"/>
        <v>13.517712682642124</v>
      </c>
      <c r="BL1405" s="10">
        <f ca="1">IFERROR(AVERAGE(INDIRECT("BK"&amp;AC1405-Template!$F$10+1):INDIRECT("BK"&amp;AC1405)),0)</f>
        <v>13.581778192197227</v>
      </c>
      <c r="BM1405" s="35"/>
      <c r="BN1405" s="86"/>
      <c r="BO1405" s="35"/>
      <c r="BP1405" s="35"/>
      <c r="BQ1405" s="35"/>
      <c r="BR1405" s="35"/>
      <c r="BS1405" s="35"/>
      <c r="BT1405" s="35"/>
      <c r="BU1405" s="35"/>
      <c r="BV1405" s="35"/>
      <c r="BW1405" s="35"/>
      <c r="BX1405" s="35"/>
      <c r="BY1405" s="35"/>
      <c r="BZ1405" s="35"/>
      <c r="CA1405" s="35"/>
      <c r="CB1405" s="35"/>
      <c r="CC1405" s="35"/>
      <c r="CD1405" s="35"/>
      <c r="CE1405" s="35"/>
      <c r="CF1405" s="35"/>
      <c r="CG1405" s="35"/>
      <c r="CH1405" s="35"/>
    </row>
    <row r="1406" spans="1:86" ht="15.6" x14ac:dyDescent="0.3">
      <c r="A1406" s="35"/>
      <c r="B1406" s="86"/>
      <c r="C1406" s="35"/>
      <c r="D1406" s="35"/>
      <c r="E1406" s="35"/>
      <c r="F1406" s="35"/>
      <c r="G1406" s="35"/>
      <c r="H1406" s="35"/>
      <c r="I1406" s="35"/>
      <c r="J1406" s="35"/>
      <c r="K1406" s="35"/>
      <c r="L1406" s="35"/>
      <c r="M1406" s="35"/>
      <c r="N1406" s="35"/>
      <c r="O1406" s="35"/>
      <c r="P1406" s="35"/>
      <c r="Q1406" s="35"/>
      <c r="R1406" s="35"/>
      <c r="S1406" s="35"/>
      <c r="T1406" s="17">
        <f t="shared" si="3049"/>
        <v>47422</v>
      </c>
      <c r="U1406" s="216">
        <f t="shared" si="3042"/>
        <v>3</v>
      </c>
      <c r="V1406" s="216">
        <f t="shared" si="3049"/>
        <v>1401</v>
      </c>
      <c r="W1406" s="16">
        <f t="shared" si="3056"/>
        <v>3.8383561643835615</v>
      </c>
      <c r="X1406" s="16" t="e">
        <f>IF(Template!$F$7="Linear interpolation",LinInterp($I$5:$I$22,$G$5:$G$22,W1406),CubicSpline($I$5:$I$22,$G$5:$G$22,W1406))</f>
        <v>#VALUE!</v>
      </c>
      <c r="Y1406" s="221" t="e">
        <f t="shared" si="3043"/>
        <v>#VALUE!</v>
      </c>
      <c r="Z1406" s="221" t="e">
        <f>Y1406/PRODUCT($AA$6:AA1405)</f>
        <v>#VALUE!</v>
      </c>
      <c r="AA1406" s="16" t="e">
        <f t="shared" si="3050"/>
        <v>#VALUE!</v>
      </c>
      <c r="AB1406" s="10" t="e">
        <f t="shared" si="3051"/>
        <v>#VALUE!</v>
      </c>
      <c r="AC1406" s="90">
        <f t="shared" si="3044"/>
        <v>1406</v>
      </c>
      <c r="AD1406" s="17">
        <f t="shared" si="3052"/>
        <v>47399</v>
      </c>
      <c r="AE1406" s="16" t="e">
        <f t="shared" si="3045"/>
        <v>#VALUE!</v>
      </c>
      <c r="AF1406" s="10">
        <f ca="1">IFERROR(AVERAGE(INDIRECT("AE"&amp;AC1406-Template!$F$10+1):INDIRECT("AE"&amp;AC1406)),0)</f>
        <v>0</v>
      </c>
      <c r="AG1406" s="35"/>
      <c r="AH1406" s="86"/>
      <c r="AI1406" s="35"/>
      <c r="AJ1406" s="35"/>
      <c r="AK1406" s="35"/>
      <c r="AL1406" s="35"/>
      <c r="AM1406" s="35"/>
      <c r="AN1406" s="35"/>
      <c r="AO1406" s="35"/>
      <c r="AP1406" s="35"/>
      <c r="AQ1406" s="35"/>
      <c r="AR1406" s="35"/>
      <c r="AS1406" s="35"/>
      <c r="AT1406" s="35"/>
      <c r="AU1406" s="35"/>
      <c r="AV1406" s="35"/>
      <c r="AW1406" s="35"/>
      <c r="AX1406" s="35"/>
      <c r="AY1406" s="35"/>
      <c r="AZ1406" s="17">
        <f t="shared" ref="AZ1406" si="3170">AZ1405+1</f>
        <v>47422</v>
      </c>
      <c r="BA1406" s="216">
        <f t="shared" si="3068"/>
        <v>3</v>
      </c>
      <c r="BB1406" s="216">
        <f t="shared" ref="BB1406" si="3171">BB1405+1</f>
        <v>1401</v>
      </c>
      <c r="BC1406" s="16">
        <f t="shared" si="3070"/>
        <v>3.8383561643835615</v>
      </c>
      <c r="BD1406" s="16">
        <f>IF(Template!$F$7="Linear interpolation",LinInterp($AO$5:$AO$18,$AM$5:$AM$18,BC1406),CubicSpline($AO$5:$AO$18,$AM$5:$AM$18,BC1406))</f>
        <v>14.185165396163958</v>
      </c>
      <c r="BE1406" s="221">
        <f t="shared" si="3149"/>
        <v>1.6638971992005192</v>
      </c>
      <c r="BF1406" s="221">
        <f>BE1406/PRODUCT($BG$6:BG1405)</f>
        <v>1.0003661900682053</v>
      </c>
      <c r="BG1406" s="16">
        <f t="shared" si="3071"/>
        <v>1.0003661900682053</v>
      </c>
      <c r="BH1406" s="10">
        <f t="shared" si="3072"/>
        <v>13.365937489492108</v>
      </c>
      <c r="BI1406" s="90"/>
      <c r="BJ1406" s="17">
        <f t="shared" si="3055"/>
        <v>47399</v>
      </c>
      <c r="BK1406" s="16">
        <f t="shared" si="3048"/>
        <v>13.485131228493707</v>
      </c>
      <c r="BL1406" s="10">
        <f ca="1">IFERROR(AVERAGE(INDIRECT("BK"&amp;AC1406-Template!$F$10+1):INDIRECT("BK"&amp;AC1406)),0)</f>
        <v>13.57609521165131</v>
      </c>
      <c r="BM1406" s="35"/>
      <c r="BN1406" s="86"/>
      <c r="BO1406" s="35"/>
      <c r="BP1406" s="35"/>
      <c r="BQ1406" s="35"/>
      <c r="BR1406" s="35"/>
      <c r="BS1406" s="35"/>
      <c r="BT1406" s="35"/>
      <c r="BU1406" s="35"/>
      <c r="BV1406" s="35"/>
      <c r="BW1406" s="35"/>
      <c r="BX1406" s="35"/>
      <c r="BY1406" s="35"/>
      <c r="BZ1406" s="35"/>
      <c r="CA1406" s="35"/>
      <c r="CB1406" s="35"/>
      <c r="CC1406" s="35"/>
      <c r="CD1406" s="35"/>
      <c r="CE1406" s="35"/>
      <c r="CF1406" s="35"/>
      <c r="CG1406" s="35"/>
      <c r="CH1406" s="35"/>
    </row>
    <row r="1407" spans="1:86" ht="15.6" x14ac:dyDescent="0.3">
      <c r="A1407" s="35"/>
      <c r="B1407" s="86"/>
      <c r="C1407" s="35"/>
      <c r="D1407" s="35"/>
      <c r="E1407" s="35"/>
      <c r="F1407" s="35"/>
      <c r="G1407" s="35"/>
      <c r="H1407" s="35"/>
      <c r="I1407" s="35"/>
      <c r="J1407" s="35"/>
      <c r="K1407" s="35"/>
      <c r="L1407" s="35"/>
      <c r="M1407" s="35"/>
      <c r="N1407" s="35"/>
      <c r="O1407" s="35"/>
      <c r="P1407" s="35"/>
      <c r="Q1407" s="35"/>
      <c r="R1407" s="35"/>
      <c r="S1407" s="35"/>
      <c r="T1407" s="17">
        <f t="shared" si="3049"/>
        <v>47423</v>
      </c>
      <c r="U1407" s="216">
        <f t="shared" si="3042"/>
        <v>4</v>
      </c>
      <c r="V1407" s="216">
        <f t="shared" si="3049"/>
        <v>1402</v>
      </c>
      <c r="W1407" s="16">
        <f t="shared" si="3056"/>
        <v>3.8410958904109589</v>
      </c>
      <c r="X1407" s="16" t="e">
        <f>IF(Template!$F$7="Linear interpolation",LinInterp($I$5:$I$22,$G$5:$G$22,W1407),CubicSpline($I$5:$I$22,$G$5:$G$22,W1407))</f>
        <v>#VALUE!</v>
      </c>
      <c r="Y1407" s="221" t="e">
        <f t="shared" si="3043"/>
        <v>#VALUE!</v>
      </c>
      <c r="Z1407" s="221" t="e">
        <f>Y1407/PRODUCT($AA$6:AA1406)</f>
        <v>#VALUE!</v>
      </c>
      <c r="AA1407" s="16" t="e">
        <f t="shared" si="3050"/>
        <v>#VALUE!</v>
      </c>
      <c r="AB1407" s="10" t="e">
        <f t="shared" si="3051"/>
        <v>#VALUE!</v>
      </c>
      <c r="AC1407" s="90">
        <f t="shared" si="3044"/>
        <v>1407</v>
      </c>
      <c r="AD1407" s="17">
        <f t="shared" si="3052"/>
        <v>47400</v>
      </c>
      <c r="AE1407" s="16" t="e">
        <f t="shared" si="3045"/>
        <v>#VALUE!</v>
      </c>
      <c r="AF1407" s="10">
        <f ca="1">IFERROR(AVERAGE(INDIRECT("AE"&amp;AC1407-Template!$F$10+1):INDIRECT("AE"&amp;AC1407)),0)</f>
        <v>0</v>
      </c>
      <c r="AG1407" s="35"/>
      <c r="AH1407" s="86"/>
      <c r="AI1407" s="35"/>
      <c r="AJ1407" s="35"/>
      <c r="AK1407" s="35"/>
      <c r="AL1407" s="35"/>
      <c r="AM1407" s="35"/>
      <c r="AN1407" s="35"/>
      <c r="AO1407" s="35"/>
      <c r="AP1407" s="35"/>
      <c r="AQ1407" s="35"/>
      <c r="AR1407" s="35"/>
      <c r="AS1407" s="35"/>
      <c r="AT1407" s="35"/>
      <c r="AU1407" s="35"/>
      <c r="AV1407" s="35"/>
      <c r="AW1407" s="35"/>
      <c r="AX1407" s="35"/>
      <c r="AY1407" s="35"/>
      <c r="AZ1407" s="17">
        <f t="shared" ref="AZ1407" si="3172">AZ1406+1</f>
        <v>47423</v>
      </c>
      <c r="BA1407" s="216">
        <f t="shared" si="3068"/>
        <v>4</v>
      </c>
      <c r="BB1407" s="216">
        <f t="shared" ref="BB1407" si="3173">BB1406+1</f>
        <v>1402</v>
      </c>
      <c r="BC1407" s="16">
        <f t="shared" si="3070"/>
        <v>3.8410958904109589</v>
      </c>
      <c r="BD1407" s="16">
        <f>IF(Template!$F$7="Linear interpolation",LinInterp($AO$5:$AO$18,$AM$5:$AM$18,BC1407),CubicSpline($AO$5:$AO$18,$AM$5:$AM$18,BC1407))</f>
        <v>14.185240377087885</v>
      </c>
      <c r="BE1407" s="221">
        <f t="shared" si="3149"/>
        <v>1.6645062142220632</v>
      </c>
      <c r="BF1407" s="221">
        <f>BE1407/PRODUCT($BG$6:BG1406)</f>
        <v>1.0003660172165905</v>
      </c>
      <c r="BG1407" s="16">
        <f t="shared" si="3071"/>
        <v>1.0003660172165905</v>
      </c>
      <c r="BH1407" s="10">
        <f t="shared" si="3072"/>
        <v>13.359628405551938</v>
      </c>
      <c r="BI1407" s="90"/>
      <c r="BJ1407" s="17">
        <f t="shared" si="3055"/>
        <v>47400</v>
      </c>
      <c r="BK1407" s="16">
        <f t="shared" si="3048"/>
        <v>13.495878534483086</v>
      </c>
      <c r="BL1407" s="10">
        <f ca="1">IFERROR(AVERAGE(INDIRECT("BK"&amp;AC1407-Template!$F$10+1):INDIRECT("BK"&amp;AC1407)),0)</f>
        <v>13.570770474638371</v>
      </c>
      <c r="BM1407" s="35"/>
      <c r="BN1407" s="86"/>
      <c r="BO1407" s="35"/>
      <c r="BP1407" s="35"/>
      <c r="BQ1407" s="35"/>
      <c r="BR1407" s="35"/>
      <c r="BS1407" s="35"/>
      <c r="BT1407" s="35"/>
      <c r="BU1407" s="35"/>
      <c r="BV1407" s="35"/>
      <c r="BW1407" s="35"/>
      <c r="BX1407" s="35"/>
      <c r="BY1407" s="35"/>
      <c r="BZ1407" s="35"/>
      <c r="CA1407" s="35"/>
      <c r="CB1407" s="35"/>
      <c r="CC1407" s="35"/>
      <c r="CD1407" s="35"/>
      <c r="CE1407" s="35"/>
      <c r="CF1407" s="35"/>
      <c r="CG1407" s="35"/>
      <c r="CH1407" s="35"/>
    </row>
    <row r="1408" spans="1:86" ht="15.6" x14ac:dyDescent="0.3">
      <c r="A1408" s="35"/>
      <c r="B1408" s="86"/>
      <c r="C1408" s="35"/>
      <c r="D1408" s="35"/>
      <c r="E1408" s="35"/>
      <c r="F1408" s="35"/>
      <c r="G1408" s="35"/>
      <c r="H1408" s="35"/>
      <c r="I1408" s="35"/>
      <c r="J1408" s="35"/>
      <c r="K1408" s="35"/>
      <c r="L1408" s="35"/>
      <c r="M1408" s="35"/>
      <c r="N1408" s="35"/>
      <c r="O1408" s="35"/>
      <c r="P1408" s="35"/>
      <c r="Q1408" s="35"/>
      <c r="R1408" s="35"/>
      <c r="S1408" s="35"/>
      <c r="T1408" s="17">
        <f t="shared" si="3049"/>
        <v>47424</v>
      </c>
      <c r="U1408" s="216">
        <f t="shared" si="3042"/>
        <v>5</v>
      </c>
      <c r="V1408" s="216">
        <f t="shared" si="3049"/>
        <v>1403</v>
      </c>
      <c r="W1408" s="16">
        <f t="shared" si="3056"/>
        <v>3.8438356164383563</v>
      </c>
      <c r="X1408" s="16" t="e">
        <f>IF(Template!$F$7="Linear interpolation",LinInterp($I$5:$I$22,$G$5:$G$22,W1408),CubicSpline($I$5:$I$22,$G$5:$G$22,W1408))</f>
        <v>#VALUE!</v>
      </c>
      <c r="Y1408" s="221" t="e">
        <f t="shared" si="3043"/>
        <v>#VALUE!</v>
      </c>
      <c r="Z1408" s="221" t="e">
        <f>Y1408/PRODUCT($AA$6:AA1407)</f>
        <v>#VALUE!</v>
      </c>
      <c r="AA1408" s="16" t="e">
        <f t="shared" si="3050"/>
        <v>#VALUE!</v>
      </c>
      <c r="AB1408" s="10" t="e">
        <f t="shared" si="3051"/>
        <v>#VALUE!</v>
      </c>
      <c r="AC1408" s="90">
        <f t="shared" si="3044"/>
        <v>1408</v>
      </c>
      <c r="AD1408" s="17">
        <f t="shared" si="3052"/>
        <v>47401</v>
      </c>
      <c r="AE1408" s="16" t="e">
        <f t="shared" si="3045"/>
        <v>#VALUE!</v>
      </c>
      <c r="AF1408" s="10">
        <f ca="1">IFERROR(AVERAGE(INDIRECT("AE"&amp;AC1408-Template!$F$10+1):INDIRECT("AE"&amp;AC1408)),0)</f>
        <v>0</v>
      </c>
      <c r="AG1408" s="35"/>
      <c r="AH1408" s="86"/>
      <c r="AI1408" s="35"/>
      <c r="AJ1408" s="35"/>
      <c r="AK1408" s="35"/>
      <c r="AL1408" s="35"/>
      <c r="AM1408" s="35"/>
      <c r="AN1408" s="35"/>
      <c r="AO1408" s="35"/>
      <c r="AP1408" s="35"/>
      <c r="AQ1408" s="35"/>
      <c r="AR1408" s="35"/>
      <c r="AS1408" s="35"/>
      <c r="AT1408" s="35"/>
      <c r="AU1408" s="35"/>
      <c r="AV1408" s="35"/>
      <c r="AW1408" s="35"/>
      <c r="AX1408" s="35"/>
      <c r="AY1408" s="35"/>
      <c r="AZ1408" s="17">
        <f t="shared" ref="AZ1408" si="3174">AZ1407+1</f>
        <v>47424</v>
      </c>
      <c r="BA1408" s="216">
        <f t="shared" si="3068"/>
        <v>5</v>
      </c>
      <c r="BB1408" s="216">
        <f t="shared" ref="BB1408" si="3175">BB1407+1</f>
        <v>1403</v>
      </c>
      <c r="BC1408" s="16">
        <f t="shared" si="3070"/>
        <v>3.8438356164383563</v>
      </c>
      <c r="BD1408" s="16">
        <f>IF(Template!$F$7="Linear interpolation",LinInterp($AO$5:$AO$18,$AM$5:$AM$18,BC1408),CubicSpline($AO$5:$AO$18,$AM$5:$AM$18,BC1408))</f>
        <v>14.185310089412726</v>
      </c>
      <c r="BE1408" s="221">
        <f t="shared" si="3149"/>
        <v>1.6651151628213552</v>
      </c>
      <c r="BF1408" s="221">
        <f>BE1408/PRODUCT($BG$6:BG1407)</f>
        <v>1.0003658433919254</v>
      </c>
      <c r="BG1408" s="16">
        <f t="shared" si="3071"/>
        <v>1.0003658433919254</v>
      </c>
      <c r="BH1408" s="10">
        <f t="shared" si="3072"/>
        <v>13.353283805275563</v>
      </c>
      <c r="BI1408" s="90"/>
      <c r="BJ1408" s="17">
        <f t="shared" si="3055"/>
        <v>47401</v>
      </c>
      <c r="BK1408" s="16">
        <f t="shared" si="3048"/>
        <v>13.490334961760663</v>
      </c>
      <c r="BL1408" s="10">
        <f ca="1">IFERROR(AVERAGE(INDIRECT("BK"&amp;AC1408-Template!$F$10+1):INDIRECT("BK"&amp;AC1408)),0)</f>
        <v>13.566162047941338</v>
      </c>
      <c r="BM1408" s="35"/>
      <c r="BN1408" s="86"/>
      <c r="BO1408" s="35"/>
      <c r="BP1408" s="35"/>
      <c r="BQ1408" s="35"/>
      <c r="BR1408" s="35"/>
      <c r="BS1408" s="35"/>
      <c r="BT1408" s="35"/>
      <c r="BU1408" s="35"/>
      <c r="BV1408" s="35"/>
      <c r="BW1408" s="35"/>
      <c r="BX1408" s="35"/>
      <c r="BY1408" s="35"/>
      <c r="BZ1408" s="35"/>
      <c r="CA1408" s="35"/>
      <c r="CB1408" s="35"/>
      <c r="CC1408" s="35"/>
      <c r="CD1408" s="35"/>
      <c r="CE1408" s="35"/>
      <c r="CF1408" s="35"/>
      <c r="CG1408" s="35"/>
      <c r="CH1408" s="35"/>
    </row>
    <row r="1409" spans="1:86" ht="15.6" x14ac:dyDescent="0.3">
      <c r="A1409" s="35"/>
      <c r="B1409" s="86"/>
      <c r="C1409" s="35"/>
      <c r="D1409" s="35"/>
      <c r="E1409" s="35"/>
      <c r="F1409" s="35"/>
      <c r="G1409" s="35"/>
      <c r="H1409" s="35"/>
      <c r="I1409" s="35"/>
      <c r="J1409" s="35"/>
      <c r="K1409" s="35"/>
      <c r="L1409" s="35"/>
      <c r="M1409" s="35"/>
      <c r="N1409" s="35"/>
      <c r="O1409" s="35"/>
      <c r="P1409" s="35"/>
      <c r="Q1409" s="35"/>
      <c r="R1409" s="35"/>
      <c r="S1409" s="35"/>
      <c r="T1409" s="17">
        <f t="shared" si="3049"/>
        <v>47425</v>
      </c>
      <c r="U1409" s="216">
        <f t="shared" si="3042"/>
        <v>6</v>
      </c>
      <c r="V1409" s="216">
        <f t="shared" si="3049"/>
        <v>1404</v>
      </c>
      <c r="W1409" s="16">
        <f t="shared" si="3056"/>
        <v>3.8465753424657536</v>
      </c>
      <c r="X1409" s="16" t="e">
        <f>IF(Template!$F$7="Linear interpolation",LinInterp($I$5:$I$22,$G$5:$G$22,W1409),CubicSpline($I$5:$I$22,$G$5:$G$22,W1409))</f>
        <v>#VALUE!</v>
      </c>
      <c r="Y1409" s="221" t="e">
        <f t="shared" si="3043"/>
        <v>#VALUE!</v>
      </c>
      <c r="Z1409" s="221" t="e">
        <f>Y1409/PRODUCT($AA$6:AA1408)</f>
        <v>#VALUE!</v>
      </c>
      <c r="AA1409" s="16" t="e">
        <f t="shared" si="3050"/>
        <v>#VALUE!</v>
      </c>
      <c r="AB1409" s="10" t="e">
        <f t="shared" si="3051"/>
        <v>#VALUE!</v>
      </c>
      <c r="AC1409" s="90">
        <f t="shared" si="3044"/>
        <v>1409</v>
      </c>
      <c r="AD1409" s="17">
        <f t="shared" si="3052"/>
        <v>47402</v>
      </c>
      <c r="AE1409" s="16" t="e">
        <f t="shared" si="3045"/>
        <v>#VALUE!</v>
      </c>
      <c r="AF1409" s="10">
        <f ca="1">IFERROR(AVERAGE(INDIRECT("AE"&amp;AC1409-Template!$F$10+1):INDIRECT("AE"&amp;AC1409)),0)</f>
        <v>0</v>
      </c>
      <c r="AG1409" s="35"/>
      <c r="AH1409" s="86"/>
      <c r="AI1409" s="35"/>
      <c r="AJ1409" s="35"/>
      <c r="AK1409" s="35"/>
      <c r="AL1409" s="35"/>
      <c r="AM1409" s="35"/>
      <c r="AN1409" s="35"/>
      <c r="AO1409" s="35"/>
      <c r="AP1409" s="35"/>
      <c r="AQ1409" s="35"/>
      <c r="AR1409" s="35"/>
      <c r="AS1409" s="35"/>
      <c r="AT1409" s="35"/>
      <c r="AU1409" s="35"/>
      <c r="AV1409" s="35"/>
      <c r="AW1409" s="35"/>
      <c r="AX1409" s="35"/>
      <c r="AY1409" s="35"/>
      <c r="AZ1409" s="17">
        <f t="shared" ref="AZ1409" si="3176">AZ1408+1</f>
        <v>47425</v>
      </c>
      <c r="BA1409" s="216">
        <f t="shared" si="3068"/>
        <v>6</v>
      </c>
      <c r="BB1409" s="216">
        <f t="shared" ref="BB1409" si="3177">BB1408+1</f>
        <v>1404</v>
      </c>
      <c r="BC1409" s="16">
        <f t="shared" si="3070"/>
        <v>3.8465753424657536</v>
      </c>
      <c r="BD1409" s="16">
        <f>IF(Template!$F$7="Linear interpolation",LinInterp($AO$5:$AO$18,$AM$5:$AM$18,BC1409),CubicSpline($AO$5:$AO$18,$AM$5:$AM$18,BC1409))</f>
        <v>14.185374515460371</v>
      </c>
      <c r="BE1409" s="221">
        <f t="shared" si="3149"/>
        <v>1.6657240431392806</v>
      </c>
      <c r="BF1409" s="221">
        <f>BE1409/PRODUCT($BG$6:BG1408)</f>
        <v>1.0003656685924918</v>
      </c>
      <c r="BG1409" s="16">
        <f t="shared" si="3071"/>
        <v>1.0003658433919254</v>
      </c>
      <c r="BH1409" s="10">
        <f t="shared" si="3072"/>
        <v>13.353283805275563</v>
      </c>
      <c r="BI1409" s="90"/>
      <c r="BJ1409" s="17">
        <f t="shared" si="3055"/>
        <v>47402</v>
      </c>
      <c r="BK1409" s="16">
        <f t="shared" si="3048"/>
        <v>13.48475724984044</v>
      </c>
      <c r="BL1409" s="10">
        <f ca="1">IFERROR(AVERAGE(INDIRECT("BK"&amp;AC1409-Template!$F$10+1):INDIRECT("BK"&amp;AC1409)),0)</f>
        <v>13.561070910929628</v>
      </c>
      <c r="BM1409" s="35"/>
      <c r="BN1409" s="86"/>
      <c r="BO1409" s="35"/>
      <c r="BP1409" s="35"/>
      <c r="BQ1409" s="35"/>
      <c r="BR1409" s="35"/>
      <c r="BS1409" s="35"/>
      <c r="BT1409" s="35"/>
      <c r="BU1409" s="35"/>
      <c r="BV1409" s="35"/>
      <c r="BW1409" s="35"/>
      <c r="BX1409" s="35"/>
      <c r="BY1409" s="35"/>
      <c r="BZ1409" s="35"/>
      <c r="CA1409" s="35"/>
      <c r="CB1409" s="35"/>
      <c r="CC1409" s="35"/>
      <c r="CD1409" s="35"/>
      <c r="CE1409" s="35"/>
      <c r="CF1409" s="35"/>
      <c r="CG1409" s="35"/>
      <c r="CH1409" s="35"/>
    </row>
    <row r="1410" spans="1:86" ht="15.6" x14ac:dyDescent="0.3">
      <c r="A1410" s="35"/>
      <c r="B1410" s="86"/>
      <c r="C1410" s="35"/>
      <c r="D1410" s="35"/>
      <c r="E1410" s="35"/>
      <c r="F1410" s="35"/>
      <c r="G1410" s="35"/>
      <c r="H1410" s="35"/>
      <c r="I1410" s="35"/>
      <c r="J1410" s="35"/>
      <c r="K1410" s="35"/>
      <c r="L1410" s="35"/>
      <c r="M1410" s="35"/>
      <c r="N1410" s="35"/>
      <c r="O1410" s="35"/>
      <c r="P1410" s="35"/>
      <c r="Q1410" s="35"/>
      <c r="R1410" s="35"/>
      <c r="S1410" s="35"/>
      <c r="T1410" s="17">
        <f t="shared" si="3049"/>
        <v>47426</v>
      </c>
      <c r="U1410" s="216">
        <f t="shared" si="3042"/>
        <v>7</v>
      </c>
      <c r="V1410" s="216">
        <f t="shared" si="3049"/>
        <v>1405</v>
      </c>
      <c r="W1410" s="16">
        <f t="shared" si="3056"/>
        <v>3.8493150684931505</v>
      </c>
      <c r="X1410" s="16" t="e">
        <f>IF(Template!$F$7="Linear interpolation",LinInterp($I$5:$I$22,$G$5:$G$22,W1410),CubicSpline($I$5:$I$22,$G$5:$G$22,W1410))</f>
        <v>#VALUE!</v>
      </c>
      <c r="Y1410" s="221" t="e">
        <f t="shared" si="3043"/>
        <v>#VALUE!</v>
      </c>
      <c r="Z1410" s="221" t="e">
        <f>Y1410/PRODUCT($AA$6:AA1409)</f>
        <v>#VALUE!</v>
      </c>
      <c r="AA1410" s="16" t="e">
        <f t="shared" si="3050"/>
        <v>#VALUE!</v>
      </c>
      <c r="AB1410" s="10" t="e">
        <f t="shared" si="3051"/>
        <v>#VALUE!</v>
      </c>
      <c r="AC1410" s="90">
        <f t="shared" si="3044"/>
        <v>1410</v>
      </c>
      <c r="AD1410" s="17">
        <f t="shared" si="3052"/>
        <v>47403</v>
      </c>
      <c r="AE1410" s="16" t="e">
        <f t="shared" si="3045"/>
        <v>#VALUE!</v>
      </c>
      <c r="AF1410" s="10">
        <f ca="1">IFERROR(AVERAGE(INDIRECT("AE"&amp;AC1410-Template!$F$10+1):INDIRECT("AE"&amp;AC1410)),0)</f>
        <v>0</v>
      </c>
      <c r="AG1410" s="35"/>
      <c r="AH1410" s="86"/>
      <c r="AI1410" s="35"/>
      <c r="AJ1410" s="35"/>
      <c r="AK1410" s="35"/>
      <c r="AL1410" s="35"/>
      <c r="AM1410" s="35"/>
      <c r="AN1410" s="35"/>
      <c r="AO1410" s="35"/>
      <c r="AP1410" s="35"/>
      <c r="AQ1410" s="35"/>
      <c r="AR1410" s="35"/>
      <c r="AS1410" s="35"/>
      <c r="AT1410" s="35"/>
      <c r="AU1410" s="35"/>
      <c r="AV1410" s="35"/>
      <c r="AW1410" s="35"/>
      <c r="AX1410" s="35"/>
      <c r="AY1410" s="35"/>
      <c r="AZ1410" s="17">
        <f t="shared" ref="AZ1410" si="3178">AZ1409+1</f>
        <v>47426</v>
      </c>
      <c r="BA1410" s="216">
        <f t="shared" si="3068"/>
        <v>7</v>
      </c>
      <c r="BB1410" s="216">
        <f t="shared" ref="BB1410" si="3179">BB1409+1</f>
        <v>1405</v>
      </c>
      <c r="BC1410" s="16">
        <f t="shared" si="3070"/>
        <v>3.8493150684931505</v>
      </c>
      <c r="BD1410" s="16">
        <f>IF(Template!$F$7="Linear interpolation",LinInterp($AO$5:$AO$18,$AM$5:$AM$18,BC1410),CubicSpline($AO$5:$AO$18,$AM$5:$AM$18,BC1410))</f>
        <v>14.185433637552713</v>
      </c>
      <c r="BE1410" s="221">
        <f t="shared" si="3149"/>
        <v>1.6663328533114392</v>
      </c>
      <c r="BF1410" s="221">
        <f>BE1410/PRODUCT($BG$6:BG1409)</f>
        <v>1.0003653180171996</v>
      </c>
      <c r="BG1410" s="16">
        <f t="shared" si="3071"/>
        <v>1.0003658433919254</v>
      </c>
      <c r="BH1410" s="10">
        <f t="shared" si="3072"/>
        <v>13.353283805275563</v>
      </c>
      <c r="BI1410" s="90"/>
      <c r="BJ1410" s="17">
        <f t="shared" si="3055"/>
        <v>47403</v>
      </c>
      <c r="BK1410" s="16">
        <f t="shared" si="3048"/>
        <v>13.479145336235732</v>
      </c>
      <c r="BL1410" s="10">
        <f ca="1">IFERROR(AVERAGE(INDIRECT("BK"&amp;AC1410-Template!$F$10+1):INDIRECT("BK"&amp;AC1410)),0)</f>
        <v>13.555946476662649</v>
      </c>
      <c r="BM1410" s="35"/>
      <c r="BN1410" s="86"/>
      <c r="BO1410" s="35"/>
      <c r="BP1410" s="35"/>
      <c r="BQ1410" s="35"/>
      <c r="BR1410" s="35"/>
      <c r="BS1410" s="35"/>
      <c r="BT1410" s="35"/>
      <c r="BU1410" s="35"/>
      <c r="BV1410" s="35"/>
      <c r="BW1410" s="35"/>
      <c r="BX1410" s="35"/>
      <c r="BY1410" s="35"/>
      <c r="BZ1410" s="35"/>
      <c r="CA1410" s="35"/>
      <c r="CB1410" s="35"/>
      <c r="CC1410" s="35"/>
      <c r="CD1410" s="35"/>
      <c r="CE1410" s="35"/>
      <c r="CF1410" s="35"/>
      <c r="CG1410" s="35"/>
      <c r="CH1410" s="35"/>
    </row>
    <row r="1411" spans="1:86" ht="15.6" x14ac:dyDescent="0.3">
      <c r="A1411" s="35"/>
      <c r="B1411" s="86"/>
      <c r="C1411" s="35"/>
      <c r="D1411" s="35"/>
      <c r="E1411" s="35"/>
      <c r="F1411" s="35"/>
      <c r="G1411" s="35"/>
      <c r="H1411" s="35"/>
      <c r="I1411" s="35"/>
      <c r="J1411" s="35"/>
      <c r="K1411" s="35"/>
      <c r="L1411" s="35"/>
      <c r="M1411" s="35"/>
      <c r="N1411" s="35"/>
      <c r="O1411" s="35"/>
      <c r="P1411" s="35"/>
      <c r="Q1411" s="35"/>
      <c r="R1411" s="35"/>
      <c r="S1411" s="35"/>
      <c r="T1411" s="17">
        <f t="shared" si="3049"/>
        <v>47427</v>
      </c>
      <c r="U1411" s="216">
        <f t="shared" si="3042"/>
        <v>1</v>
      </c>
      <c r="V1411" s="216">
        <f t="shared" si="3049"/>
        <v>1406</v>
      </c>
      <c r="W1411" s="16">
        <f t="shared" si="3056"/>
        <v>3.8520547945205479</v>
      </c>
      <c r="X1411" s="16" t="e">
        <f>IF(Template!$F$7="Linear interpolation",LinInterp($I$5:$I$22,$G$5:$G$22,W1411),CubicSpline($I$5:$I$22,$G$5:$G$22,W1411))</f>
        <v>#VALUE!</v>
      </c>
      <c r="Y1411" s="221" t="e">
        <f t="shared" si="3043"/>
        <v>#VALUE!</v>
      </c>
      <c r="Z1411" s="221" t="e">
        <f>Y1411/PRODUCT($AA$6:AA1410)</f>
        <v>#VALUE!</v>
      </c>
      <c r="AA1411" s="16" t="e">
        <f t="shared" si="3050"/>
        <v>#VALUE!</v>
      </c>
      <c r="AB1411" s="10" t="e">
        <f t="shared" si="3051"/>
        <v>#VALUE!</v>
      </c>
      <c r="AC1411" s="90">
        <f t="shared" si="3044"/>
        <v>1411</v>
      </c>
      <c r="AD1411" s="17">
        <f t="shared" si="3052"/>
        <v>47404</v>
      </c>
      <c r="AE1411" s="16" t="e">
        <f t="shared" si="3045"/>
        <v>#VALUE!</v>
      </c>
      <c r="AF1411" s="10">
        <f ca="1">IFERROR(AVERAGE(INDIRECT("AE"&amp;AC1411-Template!$F$10+1):INDIRECT("AE"&amp;AC1411)),0)</f>
        <v>0</v>
      </c>
      <c r="AG1411" s="35"/>
      <c r="AH1411" s="86"/>
      <c r="AI1411" s="35"/>
      <c r="AJ1411" s="35"/>
      <c r="AK1411" s="35"/>
      <c r="AL1411" s="35"/>
      <c r="AM1411" s="35"/>
      <c r="AN1411" s="35"/>
      <c r="AO1411" s="35"/>
      <c r="AP1411" s="35"/>
      <c r="AQ1411" s="35"/>
      <c r="AR1411" s="35"/>
      <c r="AS1411" s="35"/>
      <c r="AT1411" s="35"/>
      <c r="AU1411" s="35"/>
      <c r="AV1411" s="35"/>
      <c r="AW1411" s="35"/>
      <c r="AX1411" s="35"/>
      <c r="AY1411" s="35"/>
      <c r="AZ1411" s="17">
        <f t="shared" ref="AZ1411" si="3180">AZ1410+1</f>
        <v>47427</v>
      </c>
      <c r="BA1411" s="216">
        <f t="shared" si="3068"/>
        <v>1</v>
      </c>
      <c r="BB1411" s="216">
        <f t="shared" ref="BB1411" si="3181">BB1410+1</f>
        <v>1406</v>
      </c>
      <c r="BC1411" s="16">
        <f t="shared" si="3070"/>
        <v>3.8520547945205479</v>
      </c>
      <c r="BD1411" s="16">
        <f>IF(Template!$F$7="Linear interpolation",LinInterp($AO$5:$AO$18,$AM$5:$AM$18,BC1411),CubicSpline($AO$5:$AO$18,$AM$5:$AM$18,BC1411))</f>
        <v>14.185487438011643</v>
      </c>
      <c r="BE1411" s="221">
        <f t="shared" si="3149"/>
        <v>1.6669415914681323</v>
      </c>
      <c r="BF1411" s="221">
        <f>BE1411/PRODUCT($BG$6:BG1410)</f>
        <v>1.0003647906879953</v>
      </c>
      <c r="BG1411" s="16">
        <f t="shared" si="3071"/>
        <v>1.0003647906879953</v>
      </c>
      <c r="BH1411" s="10">
        <f t="shared" si="3072"/>
        <v>13.314860111829585</v>
      </c>
      <c r="BI1411" s="90"/>
      <c r="BJ1411" s="17">
        <f t="shared" si="3055"/>
        <v>47404</v>
      </c>
      <c r="BK1411" s="16">
        <f t="shared" si="3048"/>
        <v>13.479145336235732</v>
      </c>
      <c r="BL1411" s="10">
        <f ca="1">IFERROR(AVERAGE(INDIRECT("BK"&amp;AC1411-Template!$F$10+1):INDIRECT("BK"&amp;AC1411)),0)</f>
        <v>13.550976888733031</v>
      </c>
      <c r="BM1411" s="35"/>
      <c r="BN1411" s="86"/>
      <c r="BO1411" s="35"/>
      <c r="BP1411" s="35"/>
      <c r="BQ1411" s="35"/>
      <c r="BR1411" s="35"/>
      <c r="BS1411" s="35"/>
      <c r="BT1411" s="35"/>
      <c r="BU1411" s="35"/>
      <c r="BV1411" s="35"/>
      <c r="BW1411" s="35"/>
      <c r="BX1411" s="35"/>
      <c r="BY1411" s="35"/>
      <c r="BZ1411" s="35"/>
      <c r="CA1411" s="35"/>
      <c r="CB1411" s="35"/>
      <c r="CC1411" s="35"/>
      <c r="CD1411" s="35"/>
      <c r="CE1411" s="35"/>
      <c r="CF1411" s="35"/>
      <c r="CG1411" s="35"/>
      <c r="CH1411" s="35"/>
    </row>
    <row r="1412" spans="1:86" ht="15.6" x14ac:dyDescent="0.3">
      <c r="A1412" s="35"/>
      <c r="B1412" s="86"/>
      <c r="C1412" s="35"/>
      <c r="D1412" s="35"/>
      <c r="E1412" s="35"/>
      <c r="F1412" s="35"/>
      <c r="G1412" s="35"/>
      <c r="H1412" s="35"/>
      <c r="I1412" s="35"/>
      <c r="J1412" s="35"/>
      <c r="K1412" s="35"/>
      <c r="L1412" s="35"/>
      <c r="M1412" s="35"/>
      <c r="N1412" s="35"/>
      <c r="O1412" s="35"/>
      <c r="P1412" s="35"/>
      <c r="Q1412" s="35"/>
      <c r="R1412" s="35"/>
      <c r="S1412" s="35"/>
      <c r="T1412" s="17">
        <f t="shared" si="3049"/>
        <v>47428</v>
      </c>
      <c r="U1412" s="216">
        <f t="shared" si="3042"/>
        <v>2</v>
      </c>
      <c r="V1412" s="216">
        <f t="shared" si="3049"/>
        <v>1407</v>
      </c>
      <c r="W1412" s="16">
        <f t="shared" si="3056"/>
        <v>3.8547945205479452</v>
      </c>
      <c r="X1412" s="16" t="e">
        <f>IF(Template!$F$7="Linear interpolation",LinInterp($I$5:$I$22,$G$5:$G$22,W1412),CubicSpline($I$5:$I$22,$G$5:$G$22,W1412))</f>
        <v>#VALUE!</v>
      </c>
      <c r="Y1412" s="221" t="e">
        <f t="shared" si="3043"/>
        <v>#VALUE!</v>
      </c>
      <c r="Z1412" s="221" t="e">
        <f>Y1412/PRODUCT($AA$6:AA1411)</f>
        <v>#VALUE!</v>
      </c>
      <c r="AA1412" s="16" t="e">
        <f t="shared" si="3050"/>
        <v>#VALUE!</v>
      </c>
      <c r="AB1412" s="10" t="e">
        <f t="shared" si="3051"/>
        <v>#VALUE!</v>
      </c>
      <c r="AC1412" s="90">
        <f t="shared" si="3044"/>
        <v>1412</v>
      </c>
      <c r="AD1412" s="17">
        <f t="shared" si="3052"/>
        <v>47405</v>
      </c>
      <c r="AE1412" s="16" t="e">
        <f t="shared" si="3045"/>
        <v>#VALUE!</v>
      </c>
      <c r="AF1412" s="10">
        <f ca="1">IFERROR(AVERAGE(INDIRECT("AE"&amp;AC1412-Template!$F$10+1):INDIRECT("AE"&amp;AC1412)),0)</f>
        <v>0</v>
      </c>
      <c r="AG1412" s="35"/>
      <c r="AH1412" s="86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AT1412" s="35"/>
      <c r="AU1412" s="35"/>
      <c r="AV1412" s="35"/>
      <c r="AW1412" s="35"/>
      <c r="AX1412" s="35"/>
      <c r="AY1412" s="35"/>
      <c r="AZ1412" s="17">
        <f t="shared" ref="AZ1412" si="3182">AZ1411+1</f>
        <v>47428</v>
      </c>
      <c r="BA1412" s="216">
        <f t="shared" si="3068"/>
        <v>2</v>
      </c>
      <c r="BB1412" s="216">
        <f t="shared" ref="BB1412" si="3183">BB1411+1</f>
        <v>1407</v>
      </c>
      <c r="BC1412" s="16">
        <f t="shared" si="3070"/>
        <v>3.8547945205479452</v>
      </c>
      <c r="BD1412" s="16">
        <f>IF(Template!$F$7="Linear interpolation",LinInterp($AO$5:$AO$18,$AM$5:$AM$18,BC1412),CubicSpline($AO$5:$AO$18,$AM$5:$AM$18,BC1412))</f>
        <v>14.185535899159053</v>
      </c>
      <c r="BE1412" s="221">
        <f t="shared" si="3149"/>
        <v>1.6675502557343642</v>
      </c>
      <c r="BF1412" s="221">
        <f>BE1412/PRODUCT($BG$6:BG1411)</f>
        <v>1.0003651383283898</v>
      </c>
      <c r="BG1412" s="16">
        <f t="shared" si="3071"/>
        <v>1.0003651383283898</v>
      </c>
      <c r="BH1412" s="10">
        <f t="shared" si="3072"/>
        <v>13.327548986227789</v>
      </c>
      <c r="BI1412" s="90"/>
      <c r="BJ1412" s="17">
        <f t="shared" si="3055"/>
        <v>47405</v>
      </c>
      <c r="BK1412" s="16">
        <f t="shared" si="3048"/>
        <v>13.479145336235732</v>
      </c>
      <c r="BL1412" s="10">
        <f ca="1">IFERROR(AVERAGE(INDIRECT("BK"&amp;AC1412-Template!$F$10+1):INDIRECT("BK"&amp;AC1412)),0)</f>
        <v>13.546163229023518</v>
      </c>
      <c r="BM1412" s="35"/>
      <c r="BN1412" s="86"/>
      <c r="BO1412" s="35"/>
      <c r="BP1412" s="35"/>
      <c r="BQ1412" s="35"/>
      <c r="BR1412" s="35"/>
      <c r="BS1412" s="35"/>
      <c r="BT1412" s="35"/>
      <c r="BU1412" s="35"/>
      <c r="BV1412" s="35"/>
      <c r="BW1412" s="35"/>
      <c r="BX1412" s="35"/>
      <c r="BY1412" s="35"/>
      <c r="BZ1412" s="35"/>
      <c r="CA1412" s="35"/>
      <c r="CB1412" s="35"/>
      <c r="CC1412" s="35"/>
      <c r="CD1412" s="35"/>
      <c r="CE1412" s="35"/>
      <c r="CF1412" s="35"/>
      <c r="CG1412" s="35"/>
      <c r="CH1412" s="35"/>
    </row>
    <row r="1413" spans="1:86" ht="15.6" x14ac:dyDescent="0.3">
      <c r="A1413" s="35"/>
      <c r="B1413" s="86"/>
      <c r="C1413" s="35"/>
      <c r="D1413" s="35"/>
      <c r="E1413" s="35"/>
      <c r="F1413" s="35"/>
      <c r="G1413" s="35"/>
      <c r="H1413" s="35"/>
      <c r="I1413" s="35"/>
      <c r="J1413" s="35"/>
      <c r="K1413" s="35"/>
      <c r="L1413" s="35"/>
      <c r="M1413" s="35"/>
      <c r="N1413" s="35"/>
      <c r="O1413" s="35"/>
      <c r="P1413" s="35"/>
      <c r="Q1413" s="35"/>
      <c r="R1413" s="35"/>
      <c r="S1413" s="35"/>
      <c r="T1413" s="17">
        <f t="shared" si="3049"/>
        <v>47429</v>
      </c>
      <c r="U1413" s="216">
        <f t="shared" si="3042"/>
        <v>3</v>
      </c>
      <c r="V1413" s="216">
        <f t="shared" si="3049"/>
        <v>1408</v>
      </c>
      <c r="W1413" s="16">
        <f t="shared" si="3056"/>
        <v>3.8575342465753426</v>
      </c>
      <c r="X1413" s="16" t="e">
        <f>IF(Template!$F$7="Linear interpolation",LinInterp($I$5:$I$22,$G$5:$G$22,W1413),CubicSpline($I$5:$I$22,$G$5:$G$22,W1413))</f>
        <v>#VALUE!</v>
      </c>
      <c r="Y1413" s="221" t="e">
        <f t="shared" si="3043"/>
        <v>#VALUE!</v>
      </c>
      <c r="Z1413" s="221" t="e">
        <f>Y1413/PRODUCT($AA$6:AA1412)</f>
        <v>#VALUE!</v>
      </c>
      <c r="AA1413" s="16" t="e">
        <f t="shared" si="3050"/>
        <v>#VALUE!</v>
      </c>
      <c r="AB1413" s="10" t="e">
        <f t="shared" si="3051"/>
        <v>#VALUE!</v>
      </c>
      <c r="AC1413" s="90">
        <f t="shared" si="3044"/>
        <v>1413</v>
      </c>
      <c r="AD1413" s="17">
        <f t="shared" si="3052"/>
        <v>47406</v>
      </c>
      <c r="AE1413" s="16" t="e">
        <f t="shared" si="3045"/>
        <v>#VALUE!</v>
      </c>
      <c r="AF1413" s="10">
        <f ca="1">IFERROR(AVERAGE(INDIRECT("AE"&amp;AC1413-Template!$F$10+1):INDIRECT("AE"&amp;AC1413)),0)</f>
        <v>0</v>
      </c>
      <c r="AG1413" s="35"/>
      <c r="AH1413" s="86"/>
      <c r="AI1413" s="35"/>
      <c r="AJ1413" s="35"/>
      <c r="AK1413" s="35"/>
      <c r="AL1413" s="35"/>
      <c r="AM1413" s="35"/>
      <c r="AN1413" s="35"/>
      <c r="AO1413" s="35"/>
      <c r="AP1413" s="35"/>
      <c r="AQ1413" s="35"/>
      <c r="AR1413" s="35"/>
      <c r="AS1413" s="35"/>
      <c r="AT1413" s="35"/>
      <c r="AU1413" s="35"/>
      <c r="AV1413" s="35"/>
      <c r="AW1413" s="35"/>
      <c r="AX1413" s="35"/>
      <c r="AY1413" s="35"/>
      <c r="AZ1413" s="17">
        <f t="shared" ref="AZ1413" si="3184">AZ1412+1</f>
        <v>47429</v>
      </c>
      <c r="BA1413" s="216">
        <f t="shared" si="3068"/>
        <v>3</v>
      </c>
      <c r="BB1413" s="216">
        <f t="shared" ref="BB1413" si="3185">BB1412+1</f>
        <v>1408</v>
      </c>
      <c r="BC1413" s="16">
        <f t="shared" si="3070"/>
        <v>3.8575342465753426</v>
      </c>
      <c r="BD1413" s="16">
        <f>IF(Template!$F$7="Linear interpolation",LinInterp($AO$5:$AO$18,$AM$5:$AM$18,BC1413),CubicSpline($AO$5:$AO$18,$AM$5:$AM$18,BC1413))</f>
        <v>14.185579003316832</v>
      </c>
      <c r="BE1413" s="221">
        <f t="shared" si="3149"/>
        <v>1.6681588442298345</v>
      </c>
      <c r="BF1413" s="221">
        <f>BE1413/PRODUCT($BG$6:BG1412)</f>
        <v>1.0003649596126878</v>
      </c>
      <c r="BG1413" s="16">
        <f t="shared" si="3071"/>
        <v>1.0003649596126878</v>
      </c>
      <c r="BH1413" s="10">
        <f t="shared" si="3072"/>
        <v>13.321025863104241</v>
      </c>
      <c r="BI1413" s="90"/>
      <c r="BJ1413" s="17">
        <f t="shared" si="3055"/>
        <v>47406</v>
      </c>
      <c r="BK1413" s="16">
        <f t="shared" si="3048"/>
        <v>13.445130910495928</v>
      </c>
      <c r="BL1413" s="10">
        <f ca="1">IFERROR(AVERAGE(INDIRECT("BK"&amp;AC1413-Template!$F$10+1):INDIRECT("BK"&amp;AC1413)),0)</f>
        <v>13.540215755122684</v>
      </c>
      <c r="BM1413" s="35"/>
      <c r="BN1413" s="86"/>
      <c r="BO1413" s="35"/>
      <c r="BP1413" s="35"/>
      <c r="BQ1413" s="35"/>
      <c r="BR1413" s="35"/>
      <c r="BS1413" s="35"/>
      <c r="BT1413" s="35"/>
      <c r="BU1413" s="35"/>
      <c r="BV1413" s="35"/>
      <c r="BW1413" s="35"/>
      <c r="BX1413" s="35"/>
      <c r="BY1413" s="35"/>
      <c r="BZ1413" s="35"/>
      <c r="CA1413" s="35"/>
      <c r="CB1413" s="35"/>
      <c r="CC1413" s="35"/>
      <c r="CD1413" s="35"/>
      <c r="CE1413" s="35"/>
      <c r="CF1413" s="35"/>
      <c r="CG1413" s="35"/>
      <c r="CH1413" s="35"/>
    </row>
    <row r="1414" spans="1:86" ht="15.6" x14ac:dyDescent="0.3">
      <c r="A1414" s="35"/>
      <c r="B1414" s="86"/>
      <c r="C1414" s="35"/>
      <c r="D1414" s="35"/>
      <c r="E1414" s="35"/>
      <c r="F1414" s="35"/>
      <c r="G1414" s="35"/>
      <c r="H1414" s="35"/>
      <c r="I1414" s="35"/>
      <c r="J1414" s="35"/>
      <c r="K1414" s="35"/>
      <c r="L1414" s="35"/>
      <c r="M1414" s="35"/>
      <c r="N1414" s="35"/>
      <c r="O1414" s="35"/>
      <c r="P1414" s="35"/>
      <c r="Q1414" s="35"/>
      <c r="R1414" s="35"/>
      <c r="S1414" s="35"/>
      <c r="T1414" s="17">
        <f t="shared" si="3049"/>
        <v>47430</v>
      </c>
      <c r="U1414" s="216">
        <f t="shared" ref="U1414:U1477" si="3186">WEEKDAY(T1414,2)</f>
        <v>4</v>
      </c>
      <c r="V1414" s="216">
        <f t="shared" si="3049"/>
        <v>1409</v>
      </c>
      <c r="W1414" s="16">
        <f t="shared" si="3056"/>
        <v>3.8602739726027395</v>
      </c>
      <c r="X1414" s="16" t="e">
        <f>IF(Template!$F$7="Linear interpolation",LinInterp($I$5:$I$22,$G$5:$G$22,W1414),CubicSpline($I$5:$I$22,$G$5:$G$22,W1414))</f>
        <v>#VALUE!</v>
      </c>
      <c r="Y1414" s="221" t="e">
        <f t="shared" ref="Y1414:Y1477" si="3187">(1+(X1414/100))^W1414</f>
        <v>#VALUE!</v>
      </c>
      <c r="Z1414" s="221" t="e">
        <f>Y1414/PRODUCT($AA$6:AA1413)</f>
        <v>#VALUE!</v>
      </c>
      <c r="AA1414" s="16" t="e">
        <f t="shared" si="3050"/>
        <v>#VALUE!</v>
      </c>
      <c r="AB1414" s="10" t="e">
        <f t="shared" si="3051"/>
        <v>#VALUE!</v>
      </c>
      <c r="AC1414" s="90">
        <f t="shared" ref="AC1414:AC1477" si="3188">ROW(AD1414)</f>
        <v>1414</v>
      </c>
      <c r="AD1414" s="17">
        <f t="shared" si="3052"/>
        <v>47407</v>
      </c>
      <c r="AE1414" s="16" t="e">
        <f t="shared" ref="AE1414:AE1477" si="3189">IF(R1414&lt;&gt;0,R1414,VLOOKUP(AD1414,$T:$AB,9,FALSE))</f>
        <v>#VALUE!</v>
      </c>
      <c r="AF1414" s="10">
        <f ca="1">IFERROR(AVERAGE(INDIRECT("AE"&amp;AC1414-Template!$F$10+1):INDIRECT("AE"&amp;AC1414)),0)</f>
        <v>0</v>
      </c>
      <c r="AG1414" s="35"/>
      <c r="AH1414" s="86"/>
      <c r="AI1414" s="35"/>
      <c r="AJ1414" s="35"/>
      <c r="AK1414" s="35"/>
      <c r="AL1414" s="35"/>
      <c r="AM1414" s="35"/>
      <c r="AN1414" s="35"/>
      <c r="AO1414" s="35"/>
      <c r="AP1414" s="35"/>
      <c r="AQ1414" s="35"/>
      <c r="AR1414" s="35"/>
      <c r="AS1414" s="35"/>
      <c r="AT1414" s="35"/>
      <c r="AU1414" s="35"/>
      <c r="AV1414" s="35"/>
      <c r="AW1414" s="35"/>
      <c r="AX1414" s="35"/>
      <c r="AY1414" s="35"/>
      <c r="AZ1414" s="17">
        <f t="shared" ref="AZ1414" si="3190">AZ1413+1</f>
        <v>47430</v>
      </c>
      <c r="BA1414" s="216">
        <f t="shared" si="3068"/>
        <v>4</v>
      </c>
      <c r="BB1414" s="216">
        <f t="shared" ref="BB1414" si="3191">BB1413+1</f>
        <v>1409</v>
      </c>
      <c r="BC1414" s="16">
        <f t="shared" si="3070"/>
        <v>3.8602739726027395</v>
      </c>
      <c r="BD1414" s="16">
        <f>IF(Template!$F$7="Linear interpolation",LinInterp($AO$5:$AO$18,$AM$5:$AM$18,BC1414),CubicSpline($AO$5:$AO$18,$AM$5:$AM$18,BC1414))</f>
        <v>14.185616732806873</v>
      </c>
      <c r="BE1414" s="221">
        <f t="shared" si="3149"/>
        <v>1.6687673550689348</v>
      </c>
      <c r="BF1414" s="221">
        <f>BE1414/PRODUCT($BG$6:BG1413)</f>
        <v>1.0003647799136184</v>
      </c>
      <c r="BG1414" s="16">
        <f t="shared" si="3071"/>
        <v>1.0003647799136184</v>
      </c>
      <c r="BH1414" s="10">
        <f t="shared" si="3072"/>
        <v>13.314466847071049</v>
      </c>
      <c r="BI1414" s="90"/>
      <c r="BJ1414" s="17">
        <f t="shared" si="3055"/>
        <v>47407</v>
      </c>
      <c r="BK1414" s="16">
        <f t="shared" ref="BK1414:BK1477" si="3192">IF(AX1414&lt;&gt;0,AX1414,VLOOKUP(BJ1414,$AZ:$BH,9,FALSE))</f>
        <v>13.456354415449123</v>
      </c>
      <c r="BL1414" s="10">
        <f ca="1">IFERROR(AVERAGE(INDIRECT("BK"&amp;AC1414-Template!$F$10+1):INDIRECT("BK"&amp;AC1414)),0)</f>
        <v>13.534642398053624</v>
      </c>
      <c r="BM1414" s="35"/>
      <c r="BN1414" s="86"/>
      <c r="BO1414" s="35"/>
      <c r="BP1414" s="35"/>
      <c r="BQ1414" s="35"/>
      <c r="BR1414" s="35"/>
      <c r="BS1414" s="35"/>
      <c r="BT1414" s="35"/>
      <c r="BU1414" s="35"/>
      <c r="BV1414" s="35"/>
      <c r="BW1414" s="35"/>
      <c r="BX1414" s="35"/>
      <c r="BY1414" s="35"/>
      <c r="BZ1414" s="35"/>
      <c r="CA1414" s="35"/>
      <c r="CB1414" s="35"/>
      <c r="CC1414" s="35"/>
      <c r="CD1414" s="35"/>
      <c r="CE1414" s="35"/>
      <c r="CF1414" s="35"/>
      <c r="CG1414" s="35"/>
      <c r="CH1414" s="35"/>
    </row>
    <row r="1415" spans="1:86" ht="15.6" x14ac:dyDescent="0.3">
      <c r="A1415" s="35"/>
      <c r="B1415" s="86"/>
      <c r="C1415" s="35"/>
      <c r="D1415" s="35"/>
      <c r="E1415" s="35"/>
      <c r="F1415" s="35"/>
      <c r="G1415" s="35"/>
      <c r="H1415" s="35"/>
      <c r="I1415" s="35"/>
      <c r="J1415" s="35"/>
      <c r="K1415" s="35"/>
      <c r="L1415" s="35"/>
      <c r="M1415" s="35"/>
      <c r="N1415" s="35"/>
      <c r="O1415" s="35"/>
      <c r="P1415" s="35"/>
      <c r="Q1415" s="35"/>
      <c r="R1415" s="35"/>
      <c r="S1415" s="35"/>
      <c r="T1415" s="17">
        <f t="shared" ref="T1415:V1478" si="3193">T1414+1</f>
        <v>47431</v>
      </c>
      <c r="U1415" s="216">
        <f t="shared" si="3186"/>
        <v>5</v>
      </c>
      <c r="V1415" s="216">
        <f t="shared" si="3193"/>
        <v>1410</v>
      </c>
      <c r="W1415" s="16">
        <f t="shared" si="3056"/>
        <v>3.8630136986301369</v>
      </c>
      <c r="X1415" s="16" t="e">
        <f>IF(Template!$F$7="Linear interpolation",LinInterp($I$5:$I$22,$G$5:$G$22,W1415),CubicSpline($I$5:$I$22,$G$5:$G$22,W1415))</f>
        <v>#VALUE!</v>
      </c>
      <c r="Y1415" s="221" t="e">
        <f t="shared" si="3187"/>
        <v>#VALUE!</v>
      </c>
      <c r="Z1415" s="221" t="e">
        <f>Y1415/PRODUCT($AA$6:AA1414)</f>
        <v>#VALUE!</v>
      </c>
      <c r="AA1415" s="16" t="e">
        <f t="shared" ref="AA1415:AA1478" si="3194">1+AB1415/365/100</f>
        <v>#VALUE!</v>
      </c>
      <c r="AB1415" s="10" t="e">
        <f t="shared" ref="AB1415:AB1478" si="3195">IF(OR(U1415=6,U1415=7),AB1414,(Z1415-1)*365*100)</f>
        <v>#VALUE!</v>
      </c>
      <c r="AC1415" s="90">
        <f t="shared" si="3188"/>
        <v>1415</v>
      </c>
      <c r="AD1415" s="17">
        <f t="shared" ref="AD1415:AD1478" si="3196">AD1414+1</f>
        <v>47408</v>
      </c>
      <c r="AE1415" s="16" t="e">
        <f t="shared" si="3189"/>
        <v>#VALUE!</v>
      </c>
      <c r="AF1415" s="10">
        <f ca="1">IFERROR(AVERAGE(INDIRECT("AE"&amp;AC1415-Template!$F$10+1):INDIRECT("AE"&amp;AC1415)),0)</f>
        <v>0</v>
      </c>
      <c r="AG1415" s="35"/>
      <c r="AH1415" s="86"/>
      <c r="AI1415" s="35"/>
      <c r="AJ1415" s="35"/>
      <c r="AK1415" s="35"/>
      <c r="AL1415" s="35"/>
      <c r="AM1415" s="35"/>
      <c r="AN1415" s="35"/>
      <c r="AO1415" s="35"/>
      <c r="AP1415" s="35"/>
      <c r="AQ1415" s="35"/>
      <c r="AR1415" s="35"/>
      <c r="AS1415" s="35"/>
      <c r="AT1415" s="35"/>
      <c r="AU1415" s="35"/>
      <c r="AV1415" s="35"/>
      <c r="AW1415" s="35"/>
      <c r="AX1415" s="35"/>
      <c r="AY1415" s="35"/>
      <c r="AZ1415" s="17">
        <f t="shared" ref="AZ1415" si="3197">AZ1414+1</f>
        <v>47431</v>
      </c>
      <c r="BA1415" s="216">
        <f t="shared" si="3068"/>
        <v>5</v>
      </c>
      <c r="BB1415" s="216">
        <f t="shared" ref="BB1415" si="3198">BB1414+1</f>
        <v>1410</v>
      </c>
      <c r="BC1415" s="16">
        <f t="shared" si="3070"/>
        <v>3.8630136986301369</v>
      </c>
      <c r="BD1415" s="16">
        <f>IF(Template!$F$7="Linear interpolation",LinInterp($AO$5:$AO$18,$AM$5:$AM$18,BC1415),CubicSpline($AO$5:$AO$18,$AM$5:$AM$18,BC1415))</f>
        <v>14.185649069951067</v>
      </c>
      <c r="BE1415" s="221">
        <f t="shared" si="3149"/>
        <v>1.6693757863607412</v>
      </c>
      <c r="BF1415" s="221">
        <f>BE1415/PRODUCT($BG$6:BG1414)</f>
        <v>1.0003645992294603</v>
      </c>
      <c r="BG1415" s="16">
        <f t="shared" si="3071"/>
        <v>1.0003645992294603</v>
      </c>
      <c r="BH1415" s="10">
        <f t="shared" si="3072"/>
        <v>13.307871875301135</v>
      </c>
      <c r="BI1415" s="90"/>
      <c r="BJ1415" s="17">
        <f t="shared" ref="BJ1415:BJ1478" si="3199">BJ1414+1</f>
        <v>47408</v>
      </c>
      <c r="BK1415" s="16">
        <f t="shared" si="3192"/>
        <v>13.450570556056917</v>
      </c>
      <c r="BL1415" s="10">
        <f ca="1">IFERROR(AVERAGE(INDIRECT("BK"&amp;AC1415-Template!$F$10+1):INDIRECT("BK"&amp;AC1415)),0)</f>
        <v>13.529822664668293</v>
      </c>
      <c r="BM1415" s="35"/>
      <c r="BN1415" s="86"/>
      <c r="BO1415" s="35"/>
      <c r="BP1415" s="35"/>
      <c r="BQ1415" s="35"/>
      <c r="BR1415" s="35"/>
      <c r="BS1415" s="35"/>
      <c r="BT1415" s="35"/>
      <c r="BU1415" s="35"/>
      <c r="BV1415" s="35"/>
      <c r="BW1415" s="35"/>
      <c r="BX1415" s="35"/>
      <c r="BY1415" s="35"/>
      <c r="BZ1415" s="35"/>
      <c r="CA1415" s="35"/>
      <c r="CB1415" s="35"/>
      <c r="CC1415" s="35"/>
      <c r="CD1415" s="35"/>
      <c r="CE1415" s="35"/>
      <c r="CF1415" s="35"/>
      <c r="CG1415" s="35"/>
      <c r="CH1415" s="35"/>
    </row>
    <row r="1416" spans="1:86" ht="15.6" x14ac:dyDescent="0.3">
      <c r="A1416" s="35"/>
      <c r="B1416" s="86"/>
      <c r="C1416" s="35"/>
      <c r="D1416" s="35"/>
      <c r="E1416" s="35"/>
      <c r="F1416" s="35"/>
      <c r="G1416" s="35"/>
      <c r="H1416" s="35"/>
      <c r="I1416" s="35"/>
      <c r="J1416" s="35"/>
      <c r="K1416" s="35"/>
      <c r="L1416" s="35"/>
      <c r="M1416" s="35"/>
      <c r="N1416" s="35"/>
      <c r="O1416" s="35"/>
      <c r="P1416" s="35"/>
      <c r="Q1416" s="35"/>
      <c r="R1416" s="35"/>
      <c r="S1416" s="35"/>
      <c r="T1416" s="17">
        <f t="shared" si="3193"/>
        <v>47432</v>
      </c>
      <c r="U1416" s="216">
        <f t="shared" si="3186"/>
        <v>6</v>
      </c>
      <c r="V1416" s="216">
        <f t="shared" si="3193"/>
        <v>1411</v>
      </c>
      <c r="W1416" s="16">
        <f t="shared" ref="W1416:W1479" si="3200">YEARFRAC($T$5,T1416,3)</f>
        <v>3.8657534246575342</v>
      </c>
      <c r="X1416" s="16" t="e">
        <f>IF(Template!$F$7="Linear interpolation",LinInterp($I$5:$I$22,$G$5:$G$22,W1416),CubicSpline($I$5:$I$22,$G$5:$G$22,W1416))</f>
        <v>#VALUE!</v>
      </c>
      <c r="Y1416" s="221" t="e">
        <f t="shared" si="3187"/>
        <v>#VALUE!</v>
      </c>
      <c r="Z1416" s="221" t="e">
        <f>Y1416/PRODUCT($AA$6:AA1415)</f>
        <v>#VALUE!</v>
      </c>
      <c r="AA1416" s="16" t="e">
        <f t="shared" si="3194"/>
        <v>#VALUE!</v>
      </c>
      <c r="AB1416" s="10" t="e">
        <f t="shared" si="3195"/>
        <v>#VALUE!</v>
      </c>
      <c r="AC1416" s="90">
        <f t="shared" si="3188"/>
        <v>1416</v>
      </c>
      <c r="AD1416" s="17">
        <f t="shared" si="3196"/>
        <v>47409</v>
      </c>
      <c r="AE1416" s="16" t="e">
        <f t="shared" si="3189"/>
        <v>#VALUE!</v>
      </c>
      <c r="AF1416" s="10">
        <f ca="1">IFERROR(AVERAGE(INDIRECT("AE"&amp;AC1416-Template!$F$10+1):INDIRECT("AE"&amp;AC1416)),0)</f>
        <v>0</v>
      </c>
      <c r="AG1416" s="35"/>
      <c r="AH1416" s="86"/>
      <c r="AI1416" s="35"/>
      <c r="AJ1416" s="35"/>
      <c r="AK1416" s="35"/>
      <c r="AL1416" s="35"/>
      <c r="AM1416" s="35"/>
      <c r="AN1416" s="35"/>
      <c r="AO1416" s="35"/>
      <c r="AP1416" s="35"/>
      <c r="AQ1416" s="35"/>
      <c r="AR1416" s="35"/>
      <c r="AS1416" s="35"/>
      <c r="AT1416" s="35"/>
      <c r="AU1416" s="35"/>
      <c r="AV1416" s="35"/>
      <c r="AW1416" s="35"/>
      <c r="AX1416" s="35"/>
      <c r="AY1416" s="35"/>
      <c r="AZ1416" s="17">
        <f t="shared" ref="AZ1416" si="3201">AZ1415+1</f>
        <v>47432</v>
      </c>
      <c r="BA1416" s="216">
        <f t="shared" si="3068"/>
        <v>6</v>
      </c>
      <c r="BB1416" s="216">
        <f t="shared" ref="BB1416" si="3202">BB1415+1</f>
        <v>1411</v>
      </c>
      <c r="BC1416" s="16">
        <f t="shared" si="3070"/>
        <v>3.8657534246575342</v>
      </c>
      <c r="BD1416" s="16">
        <f>IF(Template!$F$7="Linear interpolation",LinInterp($AO$5:$AO$18,$AM$5:$AM$18,BC1416),CubicSpline($AO$5:$AO$18,$AM$5:$AM$18,BC1416))</f>
        <v>14.185675997071304</v>
      </c>
      <c r="BE1416" s="221">
        <f t="shared" si="3149"/>
        <v>1.6699841362090129</v>
      </c>
      <c r="BF1416" s="221">
        <f>BE1416/PRODUCT($BG$6:BG1415)</f>
        <v>1.0003644175584923</v>
      </c>
      <c r="BG1416" s="16">
        <f t="shared" si="3071"/>
        <v>1.0003645992294603</v>
      </c>
      <c r="BH1416" s="10">
        <f t="shared" si="3072"/>
        <v>13.307871875301135</v>
      </c>
      <c r="BI1416" s="90"/>
      <c r="BJ1416" s="17">
        <f t="shared" si="3199"/>
        <v>47409</v>
      </c>
      <c r="BK1416" s="16">
        <f t="shared" si="3192"/>
        <v>13.444752119954773</v>
      </c>
      <c r="BL1416" s="10">
        <f ca="1">IFERROR(AVERAGE(INDIRECT("BK"&amp;AC1416-Template!$F$10+1):INDIRECT("BK"&amp;AC1416)),0)</f>
        <v>13.524497137568392</v>
      </c>
      <c r="BM1416" s="35"/>
      <c r="BN1416" s="86"/>
      <c r="BO1416" s="35"/>
      <c r="BP1416" s="35"/>
      <c r="BQ1416" s="35"/>
      <c r="BR1416" s="35"/>
      <c r="BS1416" s="35"/>
      <c r="BT1416" s="35"/>
      <c r="BU1416" s="35"/>
      <c r="BV1416" s="35"/>
      <c r="BW1416" s="35"/>
      <c r="BX1416" s="35"/>
      <c r="BY1416" s="35"/>
      <c r="BZ1416" s="35"/>
      <c r="CA1416" s="35"/>
      <c r="CB1416" s="35"/>
      <c r="CC1416" s="35"/>
      <c r="CD1416" s="35"/>
      <c r="CE1416" s="35"/>
      <c r="CF1416" s="35"/>
      <c r="CG1416" s="35"/>
      <c r="CH1416" s="35"/>
    </row>
    <row r="1417" spans="1:86" ht="15.6" x14ac:dyDescent="0.3">
      <c r="A1417" s="35"/>
      <c r="B1417" s="86"/>
      <c r="C1417" s="35"/>
      <c r="D1417" s="35"/>
      <c r="E1417" s="35"/>
      <c r="F1417" s="35"/>
      <c r="G1417" s="35"/>
      <c r="H1417" s="35"/>
      <c r="I1417" s="35"/>
      <c r="J1417" s="35"/>
      <c r="K1417" s="35"/>
      <c r="L1417" s="35"/>
      <c r="M1417" s="35"/>
      <c r="N1417" s="35"/>
      <c r="O1417" s="35"/>
      <c r="P1417" s="35"/>
      <c r="Q1417" s="35"/>
      <c r="R1417" s="35"/>
      <c r="S1417" s="35"/>
      <c r="T1417" s="17">
        <f t="shared" si="3193"/>
        <v>47433</v>
      </c>
      <c r="U1417" s="216">
        <f t="shared" si="3186"/>
        <v>7</v>
      </c>
      <c r="V1417" s="216">
        <f t="shared" si="3193"/>
        <v>1412</v>
      </c>
      <c r="W1417" s="16">
        <f t="shared" si="3200"/>
        <v>3.8684931506849316</v>
      </c>
      <c r="X1417" s="16" t="e">
        <f>IF(Template!$F$7="Linear interpolation",LinInterp($I$5:$I$22,$G$5:$G$22,W1417),CubicSpline($I$5:$I$22,$G$5:$G$22,W1417))</f>
        <v>#VALUE!</v>
      </c>
      <c r="Y1417" s="221" t="e">
        <f t="shared" si="3187"/>
        <v>#VALUE!</v>
      </c>
      <c r="Z1417" s="221" t="e">
        <f>Y1417/PRODUCT($AA$6:AA1416)</f>
        <v>#VALUE!</v>
      </c>
      <c r="AA1417" s="16" t="e">
        <f t="shared" si="3194"/>
        <v>#VALUE!</v>
      </c>
      <c r="AB1417" s="10" t="e">
        <f t="shared" si="3195"/>
        <v>#VALUE!</v>
      </c>
      <c r="AC1417" s="90">
        <f t="shared" si="3188"/>
        <v>1417</v>
      </c>
      <c r="AD1417" s="17">
        <f t="shared" si="3196"/>
        <v>47410</v>
      </c>
      <c r="AE1417" s="16" t="e">
        <f t="shared" si="3189"/>
        <v>#VALUE!</v>
      </c>
      <c r="AF1417" s="10">
        <f ca="1">IFERROR(AVERAGE(INDIRECT("AE"&amp;AC1417-Template!$F$10+1):INDIRECT("AE"&amp;AC1417)),0)</f>
        <v>0</v>
      </c>
      <c r="AG1417" s="35"/>
      <c r="AH1417" s="86"/>
      <c r="AI1417" s="35"/>
      <c r="AJ1417" s="35"/>
      <c r="AK1417" s="35"/>
      <c r="AL1417" s="35"/>
      <c r="AM1417" s="35"/>
      <c r="AN1417" s="35"/>
      <c r="AO1417" s="35"/>
      <c r="AP1417" s="35"/>
      <c r="AQ1417" s="35"/>
      <c r="AR1417" s="35"/>
      <c r="AS1417" s="35"/>
      <c r="AT1417" s="35"/>
      <c r="AU1417" s="35"/>
      <c r="AV1417" s="35"/>
      <c r="AW1417" s="35"/>
      <c r="AX1417" s="35"/>
      <c r="AY1417" s="35"/>
      <c r="AZ1417" s="17">
        <f t="shared" ref="AZ1417" si="3203">AZ1416+1</f>
        <v>47433</v>
      </c>
      <c r="BA1417" s="216">
        <f t="shared" si="3068"/>
        <v>7</v>
      </c>
      <c r="BB1417" s="216">
        <f t="shared" ref="BB1417" si="3204">BB1416+1</f>
        <v>1412</v>
      </c>
      <c r="BC1417" s="16">
        <f t="shared" si="3070"/>
        <v>3.8684931506849316</v>
      </c>
      <c r="BD1417" s="16">
        <f>IF(Template!$F$7="Linear interpolation",LinInterp($AO$5:$AO$18,$AM$5:$AM$18,BC1417),CubicSpline($AO$5:$AO$18,$AM$5:$AM$18,BC1417))</f>
        <v>14.185697496489476</v>
      </c>
      <c r="BE1417" s="221">
        <f t="shared" si="3149"/>
        <v>1.6705924027121832</v>
      </c>
      <c r="BF1417" s="221">
        <f>BE1417/PRODUCT($BG$6:BG1416)</f>
        <v>1.0003640532280902</v>
      </c>
      <c r="BG1417" s="16">
        <f t="shared" si="3071"/>
        <v>1.0003645992294603</v>
      </c>
      <c r="BH1417" s="10">
        <f t="shared" si="3072"/>
        <v>13.307871875301135</v>
      </c>
      <c r="BI1417" s="90"/>
      <c r="BJ1417" s="17">
        <f t="shared" si="3199"/>
        <v>47410</v>
      </c>
      <c r="BK1417" s="16">
        <f t="shared" si="3192"/>
        <v>13.438899044558749</v>
      </c>
      <c r="BL1417" s="10">
        <f ca="1">IFERROR(AVERAGE(INDIRECT("BK"&amp;AC1417-Template!$F$10+1):INDIRECT("BK"&amp;AC1417)),0)</f>
        <v>13.519137876681745</v>
      </c>
      <c r="BM1417" s="35"/>
      <c r="BN1417" s="86"/>
      <c r="BO1417" s="35"/>
      <c r="BP1417" s="35"/>
      <c r="BQ1417" s="35"/>
      <c r="BR1417" s="35"/>
      <c r="BS1417" s="35"/>
      <c r="BT1417" s="35"/>
      <c r="BU1417" s="35"/>
      <c r="BV1417" s="35"/>
      <c r="BW1417" s="35"/>
      <c r="BX1417" s="35"/>
      <c r="BY1417" s="35"/>
      <c r="BZ1417" s="35"/>
      <c r="CA1417" s="35"/>
      <c r="CB1417" s="35"/>
      <c r="CC1417" s="35"/>
      <c r="CD1417" s="35"/>
      <c r="CE1417" s="35"/>
      <c r="CF1417" s="35"/>
      <c r="CG1417" s="35"/>
      <c r="CH1417" s="35"/>
    </row>
    <row r="1418" spans="1:86" ht="15.6" x14ac:dyDescent="0.3">
      <c r="A1418" s="35"/>
      <c r="B1418" s="86"/>
      <c r="C1418" s="35"/>
      <c r="D1418" s="35"/>
      <c r="E1418" s="35"/>
      <c r="F1418" s="35"/>
      <c r="G1418" s="35"/>
      <c r="H1418" s="35"/>
      <c r="I1418" s="35"/>
      <c r="J1418" s="35"/>
      <c r="K1418" s="35"/>
      <c r="L1418" s="35"/>
      <c r="M1418" s="35"/>
      <c r="N1418" s="35"/>
      <c r="O1418" s="35"/>
      <c r="P1418" s="35"/>
      <c r="Q1418" s="35"/>
      <c r="R1418" s="35"/>
      <c r="S1418" s="35"/>
      <c r="T1418" s="17">
        <f t="shared" si="3193"/>
        <v>47434</v>
      </c>
      <c r="U1418" s="216">
        <f t="shared" si="3186"/>
        <v>1</v>
      </c>
      <c r="V1418" s="216">
        <f t="shared" si="3193"/>
        <v>1413</v>
      </c>
      <c r="W1418" s="16">
        <f t="shared" si="3200"/>
        <v>3.871232876712329</v>
      </c>
      <c r="X1418" s="16" t="e">
        <f>IF(Template!$F$7="Linear interpolation",LinInterp($I$5:$I$22,$G$5:$G$22,W1418),CubicSpline($I$5:$I$22,$G$5:$G$22,W1418))</f>
        <v>#VALUE!</v>
      </c>
      <c r="Y1418" s="221" t="e">
        <f t="shared" si="3187"/>
        <v>#VALUE!</v>
      </c>
      <c r="Z1418" s="221" t="e">
        <f>Y1418/PRODUCT($AA$6:AA1417)</f>
        <v>#VALUE!</v>
      </c>
      <c r="AA1418" s="16" t="e">
        <f t="shared" si="3194"/>
        <v>#VALUE!</v>
      </c>
      <c r="AB1418" s="10" t="e">
        <f t="shared" si="3195"/>
        <v>#VALUE!</v>
      </c>
      <c r="AC1418" s="90">
        <f t="shared" si="3188"/>
        <v>1418</v>
      </c>
      <c r="AD1418" s="17">
        <f t="shared" si="3196"/>
        <v>47411</v>
      </c>
      <c r="AE1418" s="16" t="e">
        <f t="shared" si="3189"/>
        <v>#VALUE!</v>
      </c>
      <c r="AF1418" s="10">
        <f ca="1">IFERROR(AVERAGE(INDIRECT("AE"&amp;AC1418-Template!$F$10+1):INDIRECT("AE"&amp;AC1418)),0)</f>
        <v>0</v>
      </c>
      <c r="AG1418" s="35"/>
      <c r="AH1418" s="86"/>
      <c r="AI1418" s="35"/>
      <c r="AJ1418" s="35"/>
      <c r="AK1418" s="35"/>
      <c r="AL1418" s="35"/>
      <c r="AM1418" s="35"/>
      <c r="AN1418" s="35"/>
      <c r="AO1418" s="35"/>
      <c r="AP1418" s="35"/>
      <c r="AQ1418" s="35"/>
      <c r="AR1418" s="35"/>
      <c r="AS1418" s="35"/>
      <c r="AT1418" s="35"/>
      <c r="AU1418" s="35"/>
      <c r="AV1418" s="35"/>
      <c r="AW1418" s="35"/>
      <c r="AX1418" s="35"/>
      <c r="AY1418" s="35"/>
      <c r="AZ1418" s="17">
        <f t="shared" ref="AZ1418" si="3205">AZ1417+1</f>
        <v>47434</v>
      </c>
      <c r="BA1418" s="216">
        <f t="shared" si="3068"/>
        <v>1</v>
      </c>
      <c r="BB1418" s="216">
        <f t="shared" ref="BB1418" si="3206">BB1417+1</f>
        <v>1413</v>
      </c>
      <c r="BC1418" s="16">
        <f t="shared" si="3070"/>
        <v>3.871232876712329</v>
      </c>
      <c r="BD1418" s="16">
        <f>IF(Template!$F$7="Linear interpolation",LinInterp($AO$5:$AO$18,$AM$5:$AM$18,BC1418),CubicSpline($AO$5:$AO$18,$AM$5:$AM$18,BC1418))</f>
        <v>14.185713550527474</v>
      </c>
      <c r="BE1418" s="221">
        <f t="shared" si="3149"/>
        <v>1.6712005839633568</v>
      </c>
      <c r="BF1418" s="221">
        <f>BE1418/PRODUCT($BG$6:BG1417)</f>
        <v>1.0003635052481661</v>
      </c>
      <c r="BG1418" s="16">
        <f t="shared" si="3071"/>
        <v>1.0003635052481661</v>
      </c>
      <c r="BH1418" s="10">
        <f t="shared" si="3072"/>
        <v>13.267941558062102</v>
      </c>
      <c r="BI1418" s="90"/>
      <c r="BJ1418" s="17">
        <f t="shared" si="3199"/>
        <v>47411</v>
      </c>
      <c r="BK1418" s="16">
        <f t="shared" si="3192"/>
        <v>13.438899044558749</v>
      </c>
      <c r="BL1418" s="10">
        <f ca="1">IFERROR(AVERAGE(INDIRECT("BK"&amp;AC1418-Template!$F$10+1):INDIRECT("BK"&amp;AC1418)),0)</f>
        <v>13.513941078846528</v>
      </c>
      <c r="BM1418" s="35"/>
      <c r="BN1418" s="86"/>
      <c r="BO1418" s="35"/>
      <c r="BP1418" s="35"/>
      <c r="BQ1418" s="35"/>
      <c r="BR1418" s="35"/>
      <c r="BS1418" s="35"/>
      <c r="BT1418" s="35"/>
      <c r="BU1418" s="35"/>
      <c r="BV1418" s="35"/>
      <c r="BW1418" s="35"/>
      <c r="BX1418" s="35"/>
      <c r="BY1418" s="35"/>
      <c r="BZ1418" s="35"/>
      <c r="CA1418" s="35"/>
      <c r="CB1418" s="35"/>
      <c r="CC1418" s="35"/>
      <c r="CD1418" s="35"/>
      <c r="CE1418" s="35"/>
      <c r="CF1418" s="35"/>
      <c r="CG1418" s="35"/>
      <c r="CH1418" s="35"/>
    </row>
    <row r="1419" spans="1:86" ht="15.6" x14ac:dyDescent="0.3">
      <c r="A1419" s="35"/>
      <c r="B1419" s="86"/>
      <c r="C1419" s="35"/>
      <c r="D1419" s="35"/>
      <c r="E1419" s="35"/>
      <c r="F1419" s="35"/>
      <c r="G1419" s="35"/>
      <c r="H1419" s="35"/>
      <c r="I1419" s="35"/>
      <c r="J1419" s="35"/>
      <c r="K1419" s="35"/>
      <c r="L1419" s="35"/>
      <c r="M1419" s="35"/>
      <c r="N1419" s="35"/>
      <c r="O1419" s="35"/>
      <c r="P1419" s="35"/>
      <c r="Q1419" s="35"/>
      <c r="R1419" s="35"/>
      <c r="S1419" s="35"/>
      <c r="T1419" s="17">
        <f t="shared" si="3193"/>
        <v>47435</v>
      </c>
      <c r="U1419" s="216">
        <f t="shared" si="3186"/>
        <v>2</v>
      </c>
      <c r="V1419" s="216">
        <f t="shared" si="3193"/>
        <v>1414</v>
      </c>
      <c r="W1419" s="16">
        <f t="shared" si="3200"/>
        <v>3.8739726027397259</v>
      </c>
      <c r="X1419" s="16" t="e">
        <f>IF(Template!$F$7="Linear interpolation",LinInterp($I$5:$I$22,$G$5:$G$22,W1419),CubicSpline($I$5:$I$22,$G$5:$G$22,W1419))</f>
        <v>#VALUE!</v>
      </c>
      <c r="Y1419" s="221" t="e">
        <f t="shared" si="3187"/>
        <v>#VALUE!</v>
      </c>
      <c r="Z1419" s="221" t="e">
        <f>Y1419/PRODUCT($AA$6:AA1418)</f>
        <v>#VALUE!</v>
      </c>
      <c r="AA1419" s="16" t="e">
        <f t="shared" si="3194"/>
        <v>#VALUE!</v>
      </c>
      <c r="AB1419" s="10" t="e">
        <f t="shared" si="3195"/>
        <v>#VALUE!</v>
      </c>
      <c r="AC1419" s="90">
        <f t="shared" si="3188"/>
        <v>1419</v>
      </c>
      <c r="AD1419" s="17">
        <f t="shared" si="3196"/>
        <v>47412</v>
      </c>
      <c r="AE1419" s="16" t="e">
        <f t="shared" si="3189"/>
        <v>#VALUE!</v>
      </c>
      <c r="AF1419" s="10">
        <f ca="1">IFERROR(AVERAGE(INDIRECT("AE"&amp;AC1419-Template!$F$10+1):INDIRECT("AE"&amp;AC1419)),0)</f>
        <v>0</v>
      </c>
      <c r="AG1419" s="35"/>
      <c r="AH1419" s="86"/>
      <c r="AI1419" s="35"/>
      <c r="AJ1419" s="35"/>
      <c r="AK1419" s="35"/>
      <c r="AL1419" s="35"/>
      <c r="AM1419" s="35"/>
      <c r="AN1419" s="35"/>
      <c r="AO1419" s="35"/>
      <c r="AP1419" s="35"/>
      <c r="AQ1419" s="35"/>
      <c r="AR1419" s="35"/>
      <c r="AS1419" s="35"/>
      <c r="AT1419" s="35"/>
      <c r="AU1419" s="35"/>
      <c r="AV1419" s="35"/>
      <c r="AW1419" s="35"/>
      <c r="AX1419" s="35"/>
      <c r="AY1419" s="35"/>
      <c r="AZ1419" s="17">
        <f t="shared" ref="AZ1419" si="3207">AZ1418+1</f>
        <v>47435</v>
      </c>
      <c r="BA1419" s="216">
        <f t="shared" si="3068"/>
        <v>2</v>
      </c>
      <c r="BB1419" s="216">
        <f t="shared" ref="BB1419" si="3208">BB1418+1</f>
        <v>1414</v>
      </c>
      <c r="BC1419" s="16">
        <f t="shared" si="3070"/>
        <v>3.8739726027397259</v>
      </c>
      <c r="BD1419" s="16">
        <f>IF(Template!$F$7="Linear interpolation",LinInterp($AO$5:$AO$18,$AM$5:$AM$18,BC1419),CubicSpline($AO$5:$AO$18,$AM$5:$AM$18,BC1419))</f>
        <v>14.18572414150719</v>
      </c>
      <c r="BE1419" s="221">
        <f t="shared" si="3149"/>
        <v>1.671808678050307</v>
      </c>
      <c r="BF1419" s="221">
        <f>BE1419/PRODUCT($BG$6:BG1418)</f>
        <v>1.0003638666075068</v>
      </c>
      <c r="BG1419" s="16">
        <f t="shared" si="3071"/>
        <v>1.0003638666075068</v>
      </c>
      <c r="BH1419" s="10">
        <f t="shared" si="3072"/>
        <v>13.281131173996652</v>
      </c>
      <c r="BI1419" s="90"/>
      <c r="BJ1419" s="17">
        <f t="shared" si="3199"/>
        <v>47412</v>
      </c>
      <c r="BK1419" s="16">
        <f t="shared" si="3192"/>
        <v>13.438899044558749</v>
      </c>
      <c r="BL1419" s="10">
        <f ca="1">IFERROR(AVERAGE(INDIRECT("BK"&amp;AC1419-Template!$F$10+1):INDIRECT("BK"&amp;AC1419)),0)</f>
        <v>13.508907840463046</v>
      </c>
      <c r="BM1419" s="35"/>
      <c r="BN1419" s="86"/>
      <c r="BO1419" s="35"/>
      <c r="BP1419" s="35"/>
      <c r="BQ1419" s="35"/>
      <c r="BR1419" s="35"/>
      <c r="BS1419" s="35"/>
      <c r="BT1419" s="35"/>
      <c r="BU1419" s="35"/>
      <c r="BV1419" s="35"/>
      <c r="BW1419" s="35"/>
      <c r="BX1419" s="35"/>
      <c r="BY1419" s="35"/>
      <c r="BZ1419" s="35"/>
      <c r="CA1419" s="35"/>
      <c r="CB1419" s="35"/>
      <c r="CC1419" s="35"/>
      <c r="CD1419" s="35"/>
      <c r="CE1419" s="35"/>
      <c r="CF1419" s="35"/>
      <c r="CG1419" s="35"/>
      <c r="CH1419" s="35"/>
    </row>
    <row r="1420" spans="1:86" ht="15.6" x14ac:dyDescent="0.3">
      <c r="A1420" s="35"/>
      <c r="B1420" s="86"/>
      <c r="C1420" s="35"/>
      <c r="D1420" s="35"/>
      <c r="E1420" s="35"/>
      <c r="F1420" s="35"/>
      <c r="G1420" s="35"/>
      <c r="H1420" s="35"/>
      <c r="I1420" s="35"/>
      <c r="J1420" s="35"/>
      <c r="K1420" s="35"/>
      <c r="L1420" s="35"/>
      <c r="M1420" s="35"/>
      <c r="N1420" s="35"/>
      <c r="O1420" s="35"/>
      <c r="P1420" s="35"/>
      <c r="Q1420" s="35"/>
      <c r="R1420" s="35"/>
      <c r="S1420" s="35"/>
      <c r="T1420" s="17">
        <f t="shared" si="3193"/>
        <v>47436</v>
      </c>
      <c r="U1420" s="216">
        <f t="shared" si="3186"/>
        <v>3</v>
      </c>
      <c r="V1420" s="216">
        <f t="shared" si="3193"/>
        <v>1415</v>
      </c>
      <c r="W1420" s="16">
        <f t="shared" si="3200"/>
        <v>3.8767123287671232</v>
      </c>
      <c r="X1420" s="16" t="e">
        <f>IF(Template!$F$7="Linear interpolation",LinInterp($I$5:$I$22,$G$5:$G$22,W1420),CubicSpline($I$5:$I$22,$G$5:$G$22,W1420))</f>
        <v>#VALUE!</v>
      </c>
      <c r="Y1420" s="221" t="e">
        <f t="shared" si="3187"/>
        <v>#VALUE!</v>
      </c>
      <c r="Z1420" s="221" t="e">
        <f>Y1420/PRODUCT($AA$6:AA1419)</f>
        <v>#VALUE!</v>
      </c>
      <c r="AA1420" s="16" t="e">
        <f t="shared" si="3194"/>
        <v>#VALUE!</v>
      </c>
      <c r="AB1420" s="10" t="e">
        <f t="shared" si="3195"/>
        <v>#VALUE!</v>
      </c>
      <c r="AC1420" s="90">
        <f t="shared" si="3188"/>
        <v>1420</v>
      </c>
      <c r="AD1420" s="17">
        <f t="shared" si="3196"/>
        <v>47413</v>
      </c>
      <c r="AE1420" s="16" t="e">
        <f t="shared" si="3189"/>
        <v>#VALUE!</v>
      </c>
      <c r="AF1420" s="10">
        <f ca="1">IFERROR(AVERAGE(INDIRECT("AE"&amp;AC1420-Template!$F$10+1):INDIRECT("AE"&amp;AC1420)),0)</f>
        <v>0</v>
      </c>
      <c r="AG1420" s="35"/>
      <c r="AH1420" s="86"/>
      <c r="AI1420" s="35"/>
      <c r="AJ1420" s="35"/>
      <c r="AK1420" s="35"/>
      <c r="AL1420" s="35"/>
      <c r="AM1420" s="35"/>
      <c r="AN1420" s="35"/>
      <c r="AO1420" s="35"/>
      <c r="AP1420" s="35"/>
      <c r="AQ1420" s="35"/>
      <c r="AR1420" s="35"/>
      <c r="AS1420" s="35"/>
      <c r="AT1420" s="35"/>
      <c r="AU1420" s="35"/>
      <c r="AV1420" s="35"/>
      <c r="AW1420" s="35"/>
      <c r="AX1420" s="35"/>
      <c r="AY1420" s="35"/>
      <c r="AZ1420" s="17">
        <f t="shared" ref="AZ1420" si="3209">AZ1419+1</f>
        <v>47436</v>
      </c>
      <c r="BA1420" s="216">
        <f t="shared" si="3068"/>
        <v>3</v>
      </c>
      <c r="BB1420" s="216">
        <f t="shared" ref="BB1420" si="3210">BB1419+1</f>
        <v>1415</v>
      </c>
      <c r="BC1420" s="16">
        <f t="shared" si="3070"/>
        <v>3.8767123287671232</v>
      </c>
      <c r="BD1420" s="16">
        <f>IF(Template!$F$7="Linear interpolation",LinInterp($AO$5:$AO$18,$AM$5:$AM$18,BC1420),CubicSpline($AO$5:$AO$18,$AM$5:$AM$18,BC1420))</f>
        <v>14.185729251750514</v>
      </c>
      <c r="BE1420" s="221">
        <f t="shared" si="3149"/>
        <v>1.6724166830554676</v>
      </c>
      <c r="BF1420" s="221">
        <f>BE1420/PRODUCT($BG$6:BG1419)</f>
        <v>1.0003636809720775</v>
      </c>
      <c r="BG1420" s="16">
        <f t="shared" si="3071"/>
        <v>1.0003636809720775</v>
      </c>
      <c r="BH1420" s="10">
        <f t="shared" si="3072"/>
        <v>13.274355480829003</v>
      </c>
      <c r="BI1420" s="90"/>
      <c r="BJ1420" s="17">
        <f t="shared" si="3199"/>
        <v>47413</v>
      </c>
      <c r="BK1420" s="16">
        <f t="shared" si="3192"/>
        <v>13.403433271199084</v>
      </c>
      <c r="BL1420" s="10">
        <f ca="1">IFERROR(AVERAGE(INDIRECT("BK"&amp;AC1420-Template!$F$10+1):INDIRECT("BK"&amp;AC1420)),0)</f>
        <v>13.502692409634237</v>
      </c>
      <c r="BM1420" s="35"/>
      <c r="BN1420" s="86"/>
      <c r="BO1420" s="35"/>
      <c r="BP1420" s="35"/>
      <c r="BQ1420" s="35"/>
      <c r="BR1420" s="35"/>
      <c r="BS1420" s="35"/>
      <c r="BT1420" s="35"/>
      <c r="BU1420" s="35"/>
      <c r="BV1420" s="35"/>
      <c r="BW1420" s="35"/>
      <c r="BX1420" s="35"/>
      <c r="BY1420" s="35"/>
      <c r="BZ1420" s="35"/>
      <c r="CA1420" s="35"/>
      <c r="CB1420" s="35"/>
      <c r="CC1420" s="35"/>
      <c r="CD1420" s="35"/>
      <c r="CE1420" s="35"/>
      <c r="CF1420" s="35"/>
      <c r="CG1420" s="35"/>
      <c r="CH1420" s="35"/>
    </row>
    <row r="1421" spans="1:86" ht="15.6" x14ac:dyDescent="0.3">
      <c r="A1421" s="35"/>
      <c r="B1421" s="86"/>
      <c r="C1421" s="35"/>
      <c r="D1421" s="35"/>
      <c r="E1421" s="35"/>
      <c r="F1421" s="35"/>
      <c r="G1421" s="35"/>
      <c r="H1421" s="35"/>
      <c r="I1421" s="35"/>
      <c r="J1421" s="35"/>
      <c r="K1421" s="35"/>
      <c r="L1421" s="35"/>
      <c r="M1421" s="35"/>
      <c r="N1421" s="35"/>
      <c r="O1421" s="35"/>
      <c r="P1421" s="35"/>
      <c r="Q1421" s="35"/>
      <c r="R1421" s="35"/>
      <c r="S1421" s="35"/>
      <c r="T1421" s="17">
        <f t="shared" si="3193"/>
        <v>47437</v>
      </c>
      <c r="U1421" s="216">
        <f t="shared" si="3186"/>
        <v>4</v>
      </c>
      <c r="V1421" s="216">
        <f t="shared" si="3193"/>
        <v>1416</v>
      </c>
      <c r="W1421" s="16">
        <f t="shared" si="3200"/>
        <v>3.8794520547945206</v>
      </c>
      <c r="X1421" s="16" t="e">
        <f>IF(Template!$F$7="Linear interpolation",LinInterp($I$5:$I$22,$G$5:$G$22,W1421),CubicSpline($I$5:$I$22,$G$5:$G$22,W1421))</f>
        <v>#VALUE!</v>
      </c>
      <c r="Y1421" s="221" t="e">
        <f t="shared" si="3187"/>
        <v>#VALUE!</v>
      </c>
      <c r="Z1421" s="221" t="e">
        <f>Y1421/PRODUCT($AA$6:AA1420)</f>
        <v>#VALUE!</v>
      </c>
      <c r="AA1421" s="16" t="e">
        <f t="shared" si="3194"/>
        <v>#VALUE!</v>
      </c>
      <c r="AB1421" s="10" t="e">
        <f t="shared" si="3195"/>
        <v>#VALUE!</v>
      </c>
      <c r="AC1421" s="90">
        <f t="shared" si="3188"/>
        <v>1421</v>
      </c>
      <c r="AD1421" s="17">
        <f t="shared" si="3196"/>
        <v>47414</v>
      </c>
      <c r="AE1421" s="16" t="e">
        <f t="shared" si="3189"/>
        <v>#VALUE!</v>
      </c>
      <c r="AF1421" s="10">
        <f ca="1">IFERROR(AVERAGE(INDIRECT("AE"&amp;AC1421-Template!$F$10+1):INDIRECT("AE"&amp;AC1421)),0)</f>
        <v>0</v>
      </c>
      <c r="AG1421" s="35"/>
      <c r="AH1421" s="86"/>
      <c r="AI1421" s="35"/>
      <c r="AJ1421" s="35"/>
      <c r="AK1421" s="35"/>
      <c r="AL1421" s="35"/>
      <c r="AM1421" s="35"/>
      <c r="AN1421" s="35"/>
      <c r="AO1421" s="35"/>
      <c r="AP1421" s="35"/>
      <c r="AQ1421" s="35"/>
      <c r="AR1421" s="35"/>
      <c r="AS1421" s="35"/>
      <c r="AT1421" s="35"/>
      <c r="AU1421" s="35"/>
      <c r="AV1421" s="35"/>
      <c r="AW1421" s="35"/>
      <c r="AX1421" s="35"/>
      <c r="AY1421" s="35"/>
      <c r="AZ1421" s="17">
        <f t="shared" ref="AZ1421" si="3211">AZ1420+1</f>
        <v>47437</v>
      </c>
      <c r="BA1421" s="216">
        <f t="shared" ref="BA1421:BA1484" si="3212">WEEKDAY(AZ1421,2)</f>
        <v>4</v>
      </c>
      <c r="BB1421" s="216">
        <f t="shared" ref="BB1421" si="3213">BB1420+1</f>
        <v>1416</v>
      </c>
      <c r="BC1421" s="16">
        <f t="shared" ref="BC1421:BC1484" si="3214">YEARFRAC($T$5,AZ1421,3)</f>
        <v>3.8794520547945206</v>
      </c>
      <c r="BD1421" s="16">
        <f>IF(Template!$F$7="Linear interpolation",LinInterp($AO$5:$AO$18,$AM$5:$AM$18,BC1421),CubicSpline($AO$5:$AO$18,$AM$5:$AM$18,BC1421))</f>
        <v>14.185728863579337</v>
      </c>
      <c r="BE1421" s="221">
        <f t="shared" si="3149"/>
        <v>1.6730245970559274</v>
      </c>
      <c r="BF1421" s="221">
        <f>BE1421/PRODUCT($BG$6:BG1420)</f>
        <v>1.0003634943412243</v>
      </c>
      <c r="BG1421" s="16">
        <f t="shared" ref="BG1421:BG1484" si="3215">1+BH1421/365/100</f>
        <v>1.0003634943412243</v>
      </c>
      <c r="BH1421" s="10">
        <f t="shared" ref="BH1421:BH1484" si="3216">IF(OR(BA1421=6,BA1421=7),BH1420,(BF1421-1)*365*100)</f>
        <v>13.267543454686614</v>
      </c>
      <c r="BI1421" s="90"/>
      <c r="BJ1421" s="17">
        <f t="shared" si="3199"/>
        <v>47414</v>
      </c>
      <c r="BK1421" s="16">
        <f t="shared" si="3192"/>
        <v>13.415139098551631</v>
      </c>
      <c r="BL1421" s="10">
        <f ca="1">IFERROR(AVERAGE(INDIRECT("BK"&amp;AC1421-Template!$F$10+1):INDIRECT("BK"&amp;AC1421)),0)</f>
        <v>13.496867173050513</v>
      </c>
      <c r="BM1421" s="35"/>
      <c r="BN1421" s="86"/>
      <c r="BO1421" s="35"/>
      <c r="BP1421" s="35"/>
      <c r="BQ1421" s="35"/>
      <c r="BR1421" s="35"/>
      <c r="BS1421" s="35"/>
      <c r="BT1421" s="35"/>
      <c r="BU1421" s="35"/>
      <c r="BV1421" s="35"/>
      <c r="BW1421" s="35"/>
      <c r="BX1421" s="35"/>
      <c r="BY1421" s="35"/>
      <c r="BZ1421" s="35"/>
      <c r="CA1421" s="35"/>
      <c r="CB1421" s="35"/>
      <c r="CC1421" s="35"/>
      <c r="CD1421" s="35"/>
      <c r="CE1421" s="35"/>
      <c r="CF1421" s="35"/>
      <c r="CG1421" s="35"/>
      <c r="CH1421" s="35"/>
    </row>
    <row r="1422" spans="1:86" ht="15.6" x14ac:dyDescent="0.3">
      <c r="A1422" s="35"/>
      <c r="B1422" s="86"/>
      <c r="C1422" s="35"/>
      <c r="D1422" s="35"/>
      <c r="E1422" s="35"/>
      <c r="F1422" s="35"/>
      <c r="G1422" s="35"/>
      <c r="H1422" s="35"/>
      <c r="I1422" s="35"/>
      <c r="J1422" s="35"/>
      <c r="K1422" s="35"/>
      <c r="L1422" s="35"/>
      <c r="M1422" s="35"/>
      <c r="N1422" s="35"/>
      <c r="O1422" s="35"/>
      <c r="P1422" s="35"/>
      <c r="Q1422" s="35"/>
      <c r="R1422" s="35"/>
      <c r="S1422" s="35"/>
      <c r="T1422" s="17">
        <f t="shared" si="3193"/>
        <v>47438</v>
      </c>
      <c r="U1422" s="216">
        <f t="shared" si="3186"/>
        <v>5</v>
      </c>
      <c r="V1422" s="216">
        <f t="shared" si="3193"/>
        <v>1417</v>
      </c>
      <c r="W1422" s="16">
        <f t="shared" si="3200"/>
        <v>3.882191780821918</v>
      </c>
      <c r="X1422" s="16" t="e">
        <f>IF(Template!$F$7="Linear interpolation",LinInterp($I$5:$I$22,$G$5:$G$22,W1422),CubicSpline($I$5:$I$22,$G$5:$G$22,W1422))</f>
        <v>#VALUE!</v>
      </c>
      <c r="Y1422" s="221" t="e">
        <f t="shared" si="3187"/>
        <v>#VALUE!</v>
      </c>
      <c r="Z1422" s="221" t="e">
        <f>Y1422/PRODUCT($AA$6:AA1421)</f>
        <v>#VALUE!</v>
      </c>
      <c r="AA1422" s="16" t="e">
        <f t="shared" si="3194"/>
        <v>#VALUE!</v>
      </c>
      <c r="AB1422" s="10" t="e">
        <f t="shared" si="3195"/>
        <v>#VALUE!</v>
      </c>
      <c r="AC1422" s="90">
        <f t="shared" si="3188"/>
        <v>1422</v>
      </c>
      <c r="AD1422" s="17">
        <f t="shared" si="3196"/>
        <v>47415</v>
      </c>
      <c r="AE1422" s="16" t="e">
        <f t="shared" si="3189"/>
        <v>#VALUE!</v>
      </c>
      <c r="AF1422" s="10">
        <f ca="1">IFERROR(AVERAGE(INDIRECT("AE"&amp;AC1422-Template!$F$10+1):INDIRECT("AE"&amp;AC1422)),0)</f>
        <v>0</v>
      </c>
      <c r="AG1422" s="35"/>
      <c r="AH1422" s="86"/>
      <c r="AI1422" s="35"/>
      <c r="AJ1422" s="35"/>
      <c r="AK1422" s="35"/>
      <c r="AL1422" s="35"/>
      <c r="AM1422" s="35"/>
      <c r="AN1422" s="35"/>
      <c r="AO1422" s="35"/>
      <c r="AP1422" s="35"/>
      <c r="AQ1422" s="35"/>
      <c r="AR1422" s="35"/>
      <c r="AS1422" s="35"/>
      <c r="AT1422" s="35"/>
      <c r="AU1422" s="35"/>
      <c r="AV1422" s="35"/>
      <c r="AW1422" s="35"/>
      <c r="AX1422" s="35"/>
      <c r="AY1422" s="35"/>
      <c r="AZ1422" s="17">
        <f t="shared" ref="AZ1422" si="3217">AZ1421+1</f>
        <v>47438</v>
      </c>
      <c r="BA1422" s="216">
        <f t="shared" si="3212"/>
        <v>5</v>
      </c>
      <c r="BB1422" s="216">
        <f t="shared" ref="BB1422" si="3218">BB1421+1</f>
        <v>1417</v>
      </c>
      <c r="BC1422" s="16">
        <f t="shared" si="3214"/>
        <v>3.882191780821918</v>
      </c>
      <c r="BD1422" s="16">
        <f>IF(Template!$F$7="Linear interpolation",LinInterp($AO$5:$AO$18,$AM$5:$AM$18,BC1422),CubicSpline($AO$5:$AO$18,$AM$5:$AM$18,BC1422))</f>
        <v>14.185722959315552</v>
      </c>
      <c r="BE1422" s="221">
        <f t="shared" si="3149"/>
        <v>1.6736324181234294</v>
      </c>
      <c r="BF1422" s="221">
        <f>BE1422/PRODUCT($BG$6:BG1421)</f>
        <v>1.0003633067132256</v>
      </c>
      <c r="BG1422" s="16">
        <f t="shared" si="3215"/>
        <v>1.0003633067132256</v>
      </c>
      <c r="BH1422" s="10">
        <f t="shared" si="3216"/>
        <v>13.260695032734304</v>
      </c>
      <c r="BI1422" s="90"/>
      <c r="BJ1422" s="17">
        <f t="shared" si="3199"/>
        <v>47415</v>
      </c>
      <c r="BK1422" s="16">
        <f t="shared" si="3192"/>
        <v>13.409111887991987</v>
      </c>
      <c r="BL1422" s="10">
        <f ca="1">IFERROR(AVERAGE(INDIRECT("BK"&amp;AC1422-Template!$F$10+1):INDIRECT("BK"&amp;AC1422)),0)</f>
        <v>13.4918333810361</v>
      </c>
      <c r="BM1422" s="35"/>
      <c r="BN1422" s="86"/>
      <c r="BO1422" s="35"/>
      <c r="BP1422" s="35"/>
      <c r="BQ1422" s="35"/>
      <c r="BR1422" s="35"/>
      <c r="BS1422" s="35"/>
      <c r="BT1422" s="35"/>
      <c r="BU1422" s="35"/>
      <c r="BV1422" s="35"/>
      <c r="BW1422" s="35"/>
      <c r="BX1422" s="35"/>
      <c r="BY1422" s="35"/>
      <c r="BZ1422" s="35"/>
      <c r="CA1422" s="35"/>
      <c r="CB1422" s="35"/>
      <c r="CC1422" s="35"/>
      <c r="CD1422" s="35"/>
      <c r="CE1422" s="35"/>
      <c r="CF1422" s="35"/>
      <c r="CG1422" s="35"/>
      <c r="CH1422" s="35"/>
    </row>
    <row r="1423" spans="1:86" ht="15.6" x14ac:dyDescent="0.3">
      <c r="A1423" s="35"/>
      <c r="B1423" s="86"/>
      <c r="C1423" s="35"/>
      <c r="D1423" s="35"/>
      <c r="E1423" s="35"/>
      <c r="F1423" s="35"/>
      <c r="G1423" s="35"/>
      <c r="H1423" s="35"/>
      <c r="I1423" s="35"/>
      <c r="J1423" s="35"/>
      <c r="K1423" s="35"/>
      <c r="L1423" s="35"/>
      <c r="M1423" s="35"/>
      <c r="N1423" s="35"/>
      <c r="O1423" s="35"/>
      <c r="P1423" s="35"/>
      <c r="Q1423" s="35"/>
      <c r="R1423" s="35"/>
      <c r="S1423" s="35"/>
      <c r="T1423" s="17">
        <f t="shared" si="3193"/>
        <v>47439</v>
      </c>
      <c r="U1423" s="216">
        <f t="shared" si="3186"/>
        <v>6</v>
      </c>
      <c r="V1423" s="216">
        <f t="shared" si="3193"/>
        <v>1418</v>
      </c>
      <c r="W1423" s="16">
        <f t="shared" si="3200"/>
        <v>3.8849315068493149</v>
      </c>
      <c r="X1423" s="16" t="e">
        <f>IF(Template!$F$7="Linear interpolation",LinInterp($I$5:$I$22,$G$5:$G$22,W1423),CubicSpline($I$5:$I$22,$G$5:$G$22,W1423))</f>
        <v>#VALUE!</v>
      </c>
      <c r="Y1423" s="221" t="e">
        <f t="shared" si="3187"/>
        <v>#VALUE!</v>
      </c>
      <c r="Z1423" s="221" t="e">
        <f>Y1423/PRODUCT($AA$6:AA1422)</f>
        <v>#VALUE!</v>
      </c>
      <c r="AA1423" s="16" t="e">
        <f t="shared" si="3194"/>
        <v>#VALUE!</v>
      </c>
      <c r="AB1423" s="10" t="e">
        <f t="shared" si="3195"/>
        <v>#VALUE!</v>
      </c>
      <c r="AC1423" s="90">
        <f t="shared" si="3188"/>
        <v>1423</v>
      </c>
      <c r="AD1423" s="17">
        <f t="shared" si="3196"/>
        <v>47416</v>
      </c>
      <c r="AE1423" s="16" t="e">
        <f t="shared" si="3189"/>
        <v>#VALUE!</v>
      </c>
      <c r="AF1423" s="10">
        <f ca="1">IFERROR(AVERAGE(INDIRECT("AE"&amp;AC1423-Template!$F$10+1):INDIRECT("AE"&amp;AC1423)),0)</f>
        <v>0</v>
      </c>
      <c r="AG1423" s="35"/>
      <c r="AH1423" s="86"/>
      <c r="AI1423" s="35"/>
      <c r="AJ1423" s="35"/>
      <c r="AK1423" s="35"/>
      <c r="AL1423" s="35"/>
      <c r="AM1423" s="35"/>
      <c r="AN1423" s="35"/>
      <c r="AO1423" s="35"/>
      <c r="AP1423" s="35"/>
      <c r="AQ1423" s="35"/>
      <c r="AR1423" s="35"/>
      <c r="AS1423" s="35"/>
      <c r="AT1423" s="35"/>
      <c r="AU1423" s="35"/>
      <c r="AV1423" s="35"/>
      <c r="AW1423" s="35"/>
      <c r="AX1423" s="35"/>
      <c r="AY1423" s="35"/>
      <c r="AZ1423" s="17">
        <f t="shared" ref="AZ1423" si="3219">AZ1422+1</f>
        <v>47439</v>
      </c>
      <c r="BA1423" s="216">
        <f t="shared" si="3212"/>
        <v>6</v>
      </c>
      <c r="BB1423" s="216">
        <f t="shared" ref="BB1423" si="3220">BB1422+1</f>
        <v>1418</v>
      </c>
      <c r="BC1423" s="16">
        <f t="shared" si="3214"/>
        <v>3.8849315068493149</v>
      </c>
      <c r="BD1423" s="16">
        <f>IF(Template!$F$7="Linear interpolation",LinInterp($AO$5:$AO$18,$AM$5:$AM$18,BC1423),CubicSpline($AO$5:$AO$18,$AM$5:$AM$18,BC1423))</f>
        <v>14.185711521281046</v>
      </c>
      <c r="BE1423" s="221">
        <f t="shared" si="3149"/>
        <v>1.674240144324364</v>
      </c>
      <c r="BF1423" s="221">
        <f>BE1423/PRODUCT($BG$6:BG1422)</f>
        <v>1.0003631180863573</v>
      </c>
      <c r="BG1423" s="16">
        <f t="shared" si="3215"/>
        <v>1.0003633067132256</v>
      </c>
      <c r="BH1423" s="10">
        <f t="shared" si="3216"/>
        <v>13.260695032734304</v>
      </c>
      <c r="BI1423" s="90"/>
      <c r="BJ1423" s="17">
        <f t="shared" si="3199"/>
        <v>47416</v>
      </c>
      <c r="BK1423" s="16">
        <f t="shared" si="3192"/>
        <v>13.403049662578104</v>
      </c>
      <c r="BL1423" s="10">
        <f ca="1">IFERROR(AVERAGE(INDIRECT("BK"&amp;AC1423-Template!$F$10+1):INDIRECT("BK"&amp;AC1423)),0)</f>
        <v>13.486270406566174</v>
      </c>
      <c r="BM1423" s="35"/>
      <c r="BN1423" s="86"/>
      <c r="BO1423" s="35"/>
      <c r="BP1423" s="35"/>
      <c r="BQ1423" s="35"/>
      <c r="BR1423" s="35"/>
      <c r="BS1423" s="35"/>
      <c r="BT1423" s="35"/>
      <c r="BU1423" s="35"/>
      <c r="BV1423" s="35"/>
      <c r="BW1423" s="35"/>
      <c r="BX1423" s="35"/>
      <c r="BY1423" s="35"/>
      <c r="BZ1423" s="35"/>
      <c r="CA1423" s="35"/>
      <c r="CB1423" s="35"/>
      <c r="CC1423" s="35"/>
      <c r="CD1423" s="35"/>
      <c r="CE1423" s="35"/>
      <c r="CF1423" s="35"/>
      <c r="CG1423" s="35"/>
      <c r="CH1423" s="35"/>
    </row>
    <row r="1424" spans="1:86" ht="15.6" x14ac:dyDescent="0.3">
      <c r="A1424" s="35"/>
      <c r="B1424" s="86"/>
      <c r="C1424" s="35"/>
      <c r="D1424" s="35"/>
      <c r="E1424" s="35"/>
      <c r="F1424" s="35"/>
      <c r="G1424" s="35"/>
      <c r="H1424" s="35"/>
      <c r="I1424" s="35"/>
      <c r="J1424" s="35"/>
      <c r="K1424" s="35"/>
      <c r="L1424" s="35"/>
      <c r="M1424" s="35"/>
      <c r="N1424" s="35"/>
      <c r="O1424" s="35"/>
      <c r="P1424" s="35"/>
      <c r="Q1424" s="35"/>
      <c r="R1424" s="35"/>
      <c r="S1424" s="35"/>
      <c r="T1424" s="17">
        <f t="shared" si="3193"/>
        <v>47440</v>
      </c>
      <c r="U1424" s="216">
        <f t="shared" si="3186"/>
        <v>7</v>
      </c>
      <c r="V1424" s="216">
        <f t="shared" si="3193"/>
        <v>1419</v>
      </c>
      <c r="W1424" s="16">
        <f t="shared" si="3200"/>
        <v>3.8876712328767122</v>
      </c>
      <c r="X1424" s="16" t="e">
        <f>IF(Template!$F$7="Linear interpolation",LinInterp($I$5:$I$22,$G$5:$G$22,W1424),CubicSpline($I$5:$I$22,$G$5:$G$22,W1424))</f>
        <v>#VALUE!</v>
      </c>
      <c r="Y1424" s="221" t="e">
        <f t="shared" si="3187"/>
        <v>#VALUE!</v>
      </c>
      <c r="Z1424" s="221" t="e">
        <f>Y1424/PRODUCT($AA$6:AA1423)</f>
        <v>#VALUE!</v>
      </c>
      <c r="AA1424" s="16" t="e">
        <f t="shared" si="3194"/>
        <v>#VALUE!</v>
      </c>
      <c r="AB1424" s="10" t="e">
        <f t="shared" si="3195"/>
        <v>#VALUE!</v>
      </c>
      <c r="AC1424" s="90">
        <f t="shared" si="3188"/>
        <v>1424</v>
      </c>
      <c r="AD1424" s="17">
        <f t="shared" si="3196"/>
        <v>47417</v>
      </c>
      <c r="AE1424" s="16" t="e">
        <f t="shared" si="3189"/>
        <v>#VALUE!</v>
      </c>
      <c r="AF1424" s="10">
        <f ca="1">IFERROR(AVERAGE(INDIRECT("AE"&amp;AC1424-Template!$F$10+1):INDIRECT("AE"&amp;AC1424)),0)</f>
        <v>0</v>
      </c>
      <c r="AG1424" s="35"/>
      <c r="AH1424" s="86"/>
      <c r="AI1424" s="35"/>
      <c r="AJ1424" s="35"/>
      <c r="AK1424" s="35"/>
      <c r="AL1424" s="35"/>
      <c r="AM1424" s="35"/>
      <c r="AN1424" s="35"/>
      <c r="AO1424" s="35"/>
      <c r="AP1424" s="35"/>
      <c r="AQ1424" s="35"/>
      <c r="AR1424" s="35"/>
      <c r="AS1424" s="35"/>
      <c r="AT1424" s="35"/>
      <c r="AU1424" s="35"/>
      <c r="AV1424" s="35"/>
      <c r="AW1424" s="35"/>
      <c r="AX1424" s="35"/>
      <c r="AY1424" s="35"/>
      <c r="AZ1424" s="17">
        <f t="shared" ref="AZ1424" si="3221">AZ1423+1</f>
        <v>47440</v>
      </c>
      <c r="BA1424" s="216">
        <f t="shared" si="3212"/>
        <v>7</v>
      </c>
      <c r="BB1424" s="216">
        <f t="shared" ref="BB1424" si="3222">BB1423+1</f>
        <v>1419</v>
      </c>
      <c r="BC1424" s="16">
        <f t="shared" si="3214"/>
        <v>3.8876712328767122</v>
      </c>
      <c r="BD1424" s="16">
        <f>IF(Template!$F$7="Linear interpolation",LinInterp($AO$5:$AO$18,$AM$5:$AM$18,BC1424),CubicSpline($AO$5:$AO$18,$AM$5:$AM$18,BC1424))</f>
        <v>14.185694531797715</v>
      </c>
      <c r="BE1424" s="221">
        <f t="shared" si="3149"/>
        <v>1.674847773719762</v>
      </c>
      <c r="BF1424" s="221">
        <f>BE1424/PRODUCT($BG$6:BG1423)</f>
        <v>1.0003627398320971</v>
      </c>
      <c r="BG1424" s="16">
        <f t="shared" si="3215"/>
        <v>1.0003633067132256</v>
      </c>
      <c r="BH1424" s="10">
        <f t="shared" si="3216"/>
        <v>13.260695032734304</v>
      </c>
      <c r="BI1424" s="90"/>
      <c r="BJ1424" s="17">
        <f t="shared" si="3199"/>
        <v>47417</v>
      </c>
      <c r="BK1424" s="16">
        <f t="shared" si="3192"/>
        <v>13.39695235970173</v>
      </c>
      <c r="BL1424" s="10">
        <f ca="1">IFERROR(AVERAGE(INDIRECT("BK"&amp;AC1424-Template!$F$10+1):INDIRECT("BK"&amp;AC1424)),0)</f>
        <v>13.480673261255275</v>
      </c>
      <c r="BM1424" s="35"/>
      <c r="BN1424" s="86"/>
      <c r="BO1424" s="35"/>
      <c r="BP1424" s="35"/>
      <c r="BQ1424" s="35"/>
      <c r="BR1424" s="35"/>
      <c r="BS1424" s="35"/>
      <c r="BT1424" s="35"/>
      <c r="BU1424" s="35"/>
      <c r="BV1424" s="35"/>
      <c r="BW1424" s="35"/>
      <c r="BX1424" s="35"/>
      <c r="BY1424" s="35"/>
      <c r="BZ1424" s="35"/>
      <c r="CA1424" s="35"/>
      <c r="CB1424" s="35"/>
      <c r="CC1424" s="35"/>
      <c r="CD1424" s="35"/>
      <c r="CE1424" s="35"/>
      <c r="CF1424" s="35"/>
      <c r="CG1424" s="35"/>
      <c r="CH1424" s="35"/>
    </row>
    <row r="1425" spans="1:86" ht="15.6" x14ac:dyDescent="0.3">
      <c r="A1425" s="35"/>
      <c r="B1425" s="86"/>
      <c r="C1425" s="35"/>
      <c r="D1425" s="35"/>
      <c r="E1425" s="35"/>
      <c r="F1425" s="35"/>
      <c r="G1425" s="35"/>
      <c r="H1425" s="35"/>
      <c r="I1425" s="35"/>
      <c r="J1425" s="35"/>
      <c r="K1425" s="35"/>
      <c r="L1425" s="35"/>
      <c r="M1425" s="35"/>
      <c r="N1425" s="35"/>
      <c r="O1425" s="35"/>
      <c r="P1425" s="35"/>
      <c r="Q1425" s="35"/>
      <c r="R1425" s="35"/>
      <c r="S1425" s="35"/>
      <c r="T1425" s="17">
        <f t="shared" si="3193"/>
        <v>47441</v>
      </c>
      <c r="U1425" s="216">
        <f t="shared" si="3186"/>
        <v>1</v>
      </c>
      <c r="V1425" s="216">
        <f t="shared" si="3193"/>
        <v>1420</v>
      </c>
      <c r="W1425" s="16">
        <f t="shared" si="3200"/>
        <v>3.8904109589041096</v>
      </c>
      <c r="X1425" s="16" t="e">
        <f>IF(Template!$F$7="Linear interpolation",LinInterp($I$5:$I$22,$G$5:$G$22,W1425),CubicSpline($I$5:$I$22,$G$5:$G$22,W1425))</f>
        <v>#VALUE!</v>
      </c>
      <c r="Y1425" s="221" t="e">
        <f t="shared" si="3187"/>
        <v>#VALUE!</v>
      </c>
      <c r="Z1425" s="221" t="e">
        <f>Y1425/PRODUCT($AA$6:AA1424)</f>
        <v>#VALUE!</v>
      </c>
      <c r="AA1425" s="16" t="e">
        <f t="shared" si="3194"/>
        <v>#VALUE!</v>
      </c>
      <c r="AB1425" s="10" t="e">
        <f t="shared" si="3195"/>
        <v>#VALUE!</v>
      </c>
      <c r="AC1425" s="90">
        <f t="shared" si="3188"/>
        <v>1425</v>
      </c>
      <c r="AD1425" s="17">
        <f t="shared" si="3196"/>
        <v>47418</v>
      </c>
      <c r="AE1425" s="16" t="e">
        <f t="shared" si="3189"/>
        <v>#VALUE!</v>
      </c>
      <c r="AF1425" s="10">
        <f ca="1">IFERROR(AVERAGE(INDIRECT("AE"&amp;AC1425-Template!$F$10+1):INDIRECT("AE"&amp;AC1425)),0)</f>
        <v>0</v>
      </c>
      <c r="AG1425" s="35"/>
      <c r="AH1425" s="86"/>
      <c r="AI1425" s="35"/>
      <c r="AJ1425" s="35"/>
      <c r="AK1425" s="35"/>
      <c r="AL1425" s="35"/>
      <c r="AM1425" s="35"/>
      <c r="AN1425" s="35"/>
      <c r="AO1425" s="35"/>
      <c r="AP1425" s="35"/>
      <c r="AQ1425" s="35"/>
      <c r="AR1425" s="35"/>
      <c r="AS1425" s="35"/>
      <c r="AT1425" s="35"/>
      <c r="AU1425" s="35"/>
      <c r="AV1425" s="35"/>
      <c r="AW1425" s="35"/>
      <c r="AX1425" s="35"/>
      <c r="AY1425" s="35"/>
      <c r="AZ1425" s="17">
        <f t="shared" ref="AZ1425" si="3223">AZ1424+1</f>
        <v>47441</v>
      </c>
      <c r="BA1425" s="216">
        <f t="shared" si="3212"/>
        <v>1</v>
      </c>
      <c r="BB1425" s="216">
        <f t="shared" ref="BB1425" si="3224">BB1424+1</f>
        <v>1420</v>
      </c>
      <c r="BC1425" s="16">
        <f t="shared" si="3214"/>
        <v>3.8904109589041096</v>
      </c>
      <c r="BD1425" s="16">
        <f>IF(Template!$F$7="Linear interpolation",LinInterp($AO$5:$AO$18,$AM$5:$AM$18,BC1425),CubicSpline($AO$5:$AO$18,$AM$5:$AM$18,BC1425))</f>
        <v>14.185671973187448</v>
      </c>
      <c r="BE1425" s="221">
        <f t="shared" si="3149"/>
        <v>1.6754553043652936</v>
      </c>
      <c r="BF1425" s="221">
        <f>BE1425/PRODUCT($BG$6:BG1424)</f>
        <v>1.0003621709483055</v>
      </c>
      <c r="BG1425" s="16">
        <f t="shared" si="3215"/>
        <v>1.0003621709483055</v>
      </c>
      <c r="BH1425" s="10">
        <f t="shared" si="3216"/>
        <v>13.21923961315019</v>
      </c>
      <c r="BI1425" s="90"/>
      <c r="BJ1425" s="17">
        <f t="shared" si="3199"/>
        <v>47418</v>
      </c>
      <c r="BK1425" s="16">
        <f t="shared" si="3192"/>
        <v>13.39695235970173</v>
      </c>
      <c r="BL1425" s="10">
        <f ca="1">IFERROR(AVERAGE(INDIRECT("BK"&amp;AC1425-Template!$F$10+1):INDIRECT("BK"&amp;AC1425)),0)</f>
        <v>13.475246297387297</v>
      </c>
      <c r="BM1425" s="35"/>
      <c r="BN1425" s="86"/>
      <c r="BO1425" s="35"/>
      <c r="BP1425" s="35"/>
      <c r="BQ1425" s="35"/>
      <c r="BR1425" s="35"/>
      <c r="BS1425" s="35"/>
      <c r="BT1425" s="35"/>
      <c r="BU1425" s="35"/>
      <c r="BV1425" s="35"/>
      <c r="BW1425" s="35"/>
      <c r="BX1425" s="35"/>
      <c r="BY1425" s="35"/>
      <c r="BZ1425" s="35"/>
      <c r="CA1425" s="35"/>
      <c r="CB1425" s="35"/>
      <c r="CC1425" s="35"/>
      <c r="CD1425" s="35"/>
      <c r="CE1425" s="35"/>
      <c r="CF1425" s="35"/>
      <c r="CG1425" s="35"/>
      <c r="CH1425" s="35"/>
    </row>
    <row r="1426" spans="1:86" ht="15.6" x14ac:dyDescent="0.3">
      <c r="A1426" s="35"/>
      <c r="B1426" s="86"/>
      <c r="C1426" s="35"/>
      <c r="D1426" s="35"/>
      <c r="E1426" s="35"/>
      <c r="F1426" s="35"/>
      <c r="G1426" s="35"/>
      <c r="H1426" s="35"/>
      <c r="I1426" s="35"/>
      <c r="J1426" s="35"/>
      <c r="K1426" s="35"/>
      <c r="L1426" s="35"/>
      <c r="M1426" s="35"/>
      <c r="N1426" s="35"/>
      <c r="O1426" s="35"/>
      <c r="P1426" s="35"/>
      <c r="Q1426" s="35"/>
      <c r="R1426" s="35"/>
      <c r="S1426" s="35"/>
      <c r="T1426" s="17">
        <f t="shared" si="3193"/>
        <v>47442</v>
      </c>
      <c r="U1426" s="216">
        <f t="shared" si="3186"/>
        <v>2</v>
      </c>
      <c r="V1426" s="216">
        <f t="shared" si="3193"/>
        <v>1421</v>
      </c>
      <c r="W1426" s="16">
        <f t="shared" si="3200"/>
        <v>3.893150684931507</v>
      </c>
      <c r="X1426" s="16" t="e">
        <f>IF(Template!$F$7="Linear interpolation",LinInterp($I$5:$I$22,$G$5:$G$22,W1426),CubicSpline($I$5:$I$22,$G$5:$G$22,W1426))</f>
        <v>#VALUE!</v>
      </c>
      <c r="Y1426" s="221" t="e">
        <f t="shared" si="3187"/>
        <v>#VALUE!</v>
      </c>
      <c r="Z1426" s="221" t="e">
        <f>Y1426/PRODUCT($AA$6:AA1425)</f>
        <v>#VALUE!</v>
      </c>
      <c r="AA1426" s="16" t="e">
        <f t="shared" si="3194"/>
        <v>#VALUE!</v>
      </c>
      <c r="AB1426" s="10" t="e">
        <f t="shared" si="3195"/>
        <v>#VALUE!</v>
      </c>
      <c r="AC1426" s="90">
        <f t="shared" si="3188"/>
        <v>1426</v>
      </c>
      <c r="AD1426" s="17">
        <f t="shared" si="3196"/>
        <v>47419</v>
      </c>
      <c r="AE1426" s="16" t="e">
        <f t="shared" si="3189"/>
        <v>#VALUE!</v>
      </c>
      <c r="AF1426" s="10">
        <f ca="1">IFERROR(AVERAGE(INDIRECT("AE"&amp;AC1426-Template!$F$10+1):INDIRECT("AE"&amp;AC1426)),0)</f>
        <v>0</v>
      </c>
      <c r="AG1426" s="35"/>
      <c r="AH1426" s="86"/>
      <c r="AI1426" s="35"/>
      <c r="AJ1426" s="35"/>
      <c r="AK1426" s="35"/>
      <c r="AL1426" s="35"/>
      <c r="AM1426" s="35"/>
      <c r="AN1426" s="35"/>
      <c r="AO1426" s="35"/>
      <c r="AP1426" s="35"/>
      <c r="AQ1426" s="35"/>
      <c r="AR1426" s="35"/>
      <c r="AS1426" s="35"/>
      <c r="AT1426" s="35"/>
      <c r="AU1426" s="35"/>
      <c r="AV1426" s="35"/>
      <c r="AW1426" s="35"/>
      <c r="AX1426" s="35"/>
      <c r="AY1426" s="35"/>
      <c r="AZ1426" s="17">
        <f t="shared" ref="AZ1426" si="3225">AZ1425+1</f>
        <v>47442</v>
      </c>
      <c r="BA1426" s="216">
        <f t="shared" si="3212"/>
        <v>2</v>
      </c>
      <c r="BB1426" s="216">
        <f t="shared" ref="BB1426" si="3226">BB1425+1</f>
        <v>1421</v>
      </c>
      <c r="BC1426" s="16">
        <f t="shared" si="3214"/>
        <v>3.893150684931507</v>
      </c>
      <c r="BD1426" s="16">
        <f>IF(Template!$F$7="Linear interpolation",LinInterp($AO$5:$AO$18,$AM$5:$AM$18,BC1426),CubicSpline($AO$5:$AO$18,$AM$5:$AM$18,BC1426))</f>
        <v>14.185643827772138</v>
      </c>
      <c r="BE1426" s="221">
        <f t="shared" si="3149"/>
        <v>1.6760627343112613</v>
      </c>
      <c r="BF1426" s="221">
        <f>BE1426/PRODUCT($BG$6:BG1425)</f>
        <v>1.000362546195285</v>
      </c>
      <c r="BG1426" s="16">
        <f t="shared" si="3215"/>
        <v>1.000362546195285</v>
      </c>
      <c r="BH1426" s="10">
        <f t="shared" si="3216"/>
        <v>13.232936127901551</v>
      </c>
      <c r="BI1426" s="90"/>
      <c r="BJ1426" s="17">
        <f t="shared" si="3199"/>
        <v>47419</v>
      </c>
      <c r="BK1426" s="16">
        <f t="shared" si="3192"/>
        <v>13.39695235970173</v>
      </c>
      <c r="BL1426" s="10">
        <f ca="1">IFERROR(AVERAGE(INDIRECT("BK"&amp;AC1426-Template!$F$10+1):INDIRECT("BK"&amp;AC1426)),0)</f>
        <v>13.469990625898737</v>
      </c>
      <c r="BM1426" s="35"/>
      <c r="BN1426" s="86"/>
      <c r="BO1426" s="35"/>
      <c r="BP1426" s="35"/>
      <c r="BQ1426" s="35"/>
      <c r="BR1426" s="35"/>
      <c r="BS1426" s="35"/>
      <c r="BT1426" s="35"/>
      <c r="BU1426" s="35"/>
      <c r="BV1426" s="35"/>
      <c r="BW1426" s="35"/>
      <c r="BX1426" s="35"/>
      <c r="BY1426" s="35"/>
      <c r="BZ1426" s="35"/>
      <c r="CA1426" s="35"/>
      <c r="CB1426" s="35"/>
      <c r="CC1426" s="35"/>
      <c r="CD1426" s="35"/>
      <c r="CE1426" s="35"/>
      <c r="CF1426" s="35"/>
      <c r="CG1426" s="35"/>
      <c r="CH1426" s="35"/>
    </row>
    <row r="1427" spans="1:86" ht="15.6" x14ac:dyDescent="0.3">
      <c r="A1427" s="35"/>
      <c r="B1427" s="86"/>
      <c r="C1427" s="35"/>
      <c r="D1427" s="35"/>
      <c r="E1427" s="35"/>
      <c r="F1427" s="35"/>
      <c r="G1427" s="35"/>
      <c r="H1427" s="35"/>
      <c r="I1427" s="35"/>
      <c r="J1427" s="35"/>
      <c r="K1427" s="35"/>
      <c r="L1427" s="35"/>
      <c r="M1427" s="35"/>
      <c r="N1427" s="35"/>
      <c r="O1427" s="35"/>
      <c r="P1427" s="35"/>
      <c r="Q1427" s="35"/>
      <c r="R1427" s="35"/>
      <c r="S1427" s="35"/>
      <c r="T1427" s="17">
        <f t="shared" si="3193"/>
        <v>47443</v>
      </c>
      <c r="U1427" s="216">
        <f t="shared" si="3186"/>
        <v>3</v>
      </c>
      <c r="V1427" s="216">
        <f t="shared" si="3193"/>
        <v>1422</v>
      </c>
      <c r="W1427" s="16">
        <f t="shared" si="3200"/>
        <v>3.8958904109589043</v>
      </c>
      <c r="X1427" s="16" t="e">
        <f>IF(Template!$F$7="Linear interpolation",LinInterp($I$5:$I$22,$G$5:$G$22,W1427),CubicSpline($I$5:$I$22,$G$5:$G$22,W1427))</f>
        <v>#VALUE!</v>
      </c>
      <c r="Y1427" s="221" t="e">
        <f t="shared" si="3187"/>
        <v>#VALUE!</v>
      </c>
      <c r="Z1427" s="221" t="e">
        <f>Y1427/PRODUCT($AA$6:AA1426)</f>
        <v>#VALUE!</v>
      </c>
      <c r="AA1427" s="16" t="e">
        <f t="shared" si="3194"/>
        <v>#VALUE!</v>
      </c>
      <c r="AB1427" s="10" t="e">
        <f t="shared" si="3195"/>
        <v>#VALUE!</v>
      </c>
      <c r="AC1427" s="90">
        <f t="shared" si="3188"/>
        <v>1427</v>
      </c>
      <c r="AD1427" s="17">
        <f t="shared" si="3196"/>
        <v>47420</v>
      </c>
      <c r="AE1427" s="16" t="e">
        <f t="shared" si="3189"/>
        <v>#VALUE!</v>
      </c>
      <c r="AF1427" s="10">
        <f ca="1">IFERROR(AVERAGE(INDIRECT("AE"&amp;AC1427-Template!$F$10+1):INDIRECT("AE"&amp;AC1427)),0)</f>
        <v>0</v>
      </c>
      <c r="AG1427" s="35"/>
      <c r="AH1427" s="86"/>
      <c r="AI1427" s="35"/>
      <c r="AJ1427" s="35"/>
      <c r="AK1427" s="35"/>
      <c r="AL1427" s="35"/>
      <c r="AM1427" s="35"/>
      <c r="AN1427" s="35"/>
      <c r="AO1427" s="35"/>
      <c r="AP1427" s="35"/>
      <c r="AQ1427" s="35"/>
      <c r="AR1427" s="35"/>
      <c r="AS1427" s="35"/>
      <c r="AT1427" s="35"/>
      <c r="AU1427" s="35"/>
      <c r="AV1427" s="35"/>
      <c r="AW1427" s="35"/>
      <c r="AX1427" s="35"/>
      <c r="AY1427" s="35"/>
      <c r="AZ1427" s="17">
        <f t="shared" ref="AZ1427" si="3227">AZ1426+1</f>
        <v>47443</v>
      </c>
      <c r="BA1427" s="216">
        <f t="shared" si="3212"/>
        <v>3</v>
      </c>
      <c r="BB1427" s="216">
        <f t="shared" ref="BB1427" si="3228">BB1426+1</f>
        <v>1422</v>
      </c>
      <c r="BC1427" s="16">
        <f t="shared" si="3214"/>
        <v>3.8958904109589043</v>
      </c>
      <c r="BD1427" s="16">
        <f>IF(Template!$F$7="Linear interpolation",LinInterp($AO$5:$AO$18,$AM$5:$AM$18,BC1427),CubicSpline($AO$5:$AO$18,$AM$5:$AM$18,BC1427))</f>
        <v>14.185610077873672</v>
      </c>
      <c r="BE1427" s="221">
        <f t="shared" si="3149"/>
        <v>1.6766700616025951</v>
      </c>
      <c r="BF1427" s="221">
        <f>BE1427/PRODUCT($BG$6:BG1426)</f>
        <v>1.000362353555688</v>
      </c>
      <c r="BG1427" s="16">
        <f t="shared" si="3215"/>
        <v>1.000362353555688</v>
      </c>
      <c r="BH1427" s="10">
        <f t="shared" si="3216"/>
        <v>13.225904782613206</v>
      </c>
      <c r="BI1427" s="90"/>
      <c r="BJ1427" s="17">
        <f t="shared" si="3199"/>
        <v>47420</v>
      </c>
      <c r="BK1427" s="16">
        <f t="shared" si="3192"/>
        <v>13.360016838736444</v>
      </c>
      <c r="BL1427" s="10">
        <f ca="1">IFERROR(AVERAGE(INDIRECT("BK"&amp;AC1427-Template!$F$10+1):INDIRECT("BK"&amp;AC1427)),0)</f>
        <v>13.463503770378001</v>
      </c>
      <c r="BM1427" s="35"/>
      <c r="BN1427" s="86"/>
      <c r="BO1427" s="35"/>
      <c r="BP1427" s="35"/>
      <c r="BQ1427" s="35"/>
      <c r="BR1427" s="35"/>
      <c r="BS1427" s="35"/>
      <c r="BT1427" s="35"/>
      <c r="BU1427" s="35"/>
      <c r="BV1427" s="35"/>
      <c r="BW1427" s="35"/>
      <c r="BX1427" s="35"/>
      <c r="BY1427" s="35"/>
      <c r="BZ1427" s="35"/>
      <c r="CA1427" s="35"/>
      <c r="CB1427" s="35"/>
      <c r="CC1427" s="35"/>
      <c r="CD1427" s="35"/>
      <c r="CE1427" s="35"/>
      <c r="CF1427" s="35"/>
      <c r="CG1427" s="35"/>
      <c r="CH1427" s="35"/>
    </row>
    <row r="1428" spans="1:86" ht="15.6" x14ac:dyDescent="0.3">
      <c r="A1428" s="35"/>
      <c r="B1428" s="86"/>
      <c r="C1428" s="35"/>
      <c r="D1428" s="35"/>
      <c r="E1428" s="35"/>
      <c r="F1428" s="35"/>
      <c r="G1428" s="35"/>
      <c r="H1428" s="35"/>
      <c r="I1428" s="35"/>
      <c r="J1428" s="35"/>
      <c r="K1428" s="35"/>
      <c r="L1428" s="35"/>
      <c r="M1428" s="35"/>
      <c r="N1428" s="35"/>
      <c r="O1428" s="35"/>
      <c r="P1428" s="35"/>
      <c r="Q1428" s="35"/>
      <c r="R1428" s="35"/>
      <c r="S1428" s="35"/>
      <c r="T1428" s="17">
        <f t="shared" si="3193"/>
        <v>47444</v>
      </c>
      <c r="U1428" s="216">
        <f t="shared" si="3186"/>
        <v>4</v>
      </c>
      <c r="V1428" s="216">
        <f t="shared" si="3193"/>
        <v>1423</v>
      </c>
      <c r="W1428" s="16">
        <f t="shared" si="3200"/>
        <v>3.8986301369863012</v>
      </c>
      <c r="X1428" s="16" t="e">
        <f>IF(Template!$F$7="Linear interpolation",LinInterp($I$5:$I$22,$G$5:$G$22,W1428),CubicSpline($I$5:$I$22,$G$5:$G$22,W1428))</f>
        <v>#VALUE!</v>
      </c>
      <c r="Y1428" s="221" t="e">
        <f t="shared" si="3187"/>
        <v>#VALUE!</v>
      </c>
      <c r="Z1428" s="221" t="e">
        <f>Y1428/PRODUCT($AA$6:AA1427)</f>
        <v>#VALUE!</v>
      </c>
      <c r="AA1428" s="16" t="e">
        <f t="shared" si="3194"/>
        <v>#VALUE!</v>
      </c>
      <c r="AB1428" s="10" t="e">
        <f t="shared" si="3195"/>
        <v>#VALUE!</v>
      </c>
      <c r="AC1428" s="90">
        <f t="shared" si="3188"/>
        <v>1428</v>
      </c>
      <c r="AD1428" s="17">
        <f t="shared" si="3196"/>
        <v>47421</v>
      </c>
      <c r="AE1428" s="16" t="e">
        <f t="shared" si="3189"/>
        <v>#VALUE!</v>
      </c>
      <c r="AF1428" s="10">
        <f ca="1">IFERROR(AVERAGE(INDIRECT("AE"&amp;AC1428-Template!$F$10+1):INDIRECT("AE"&amp;AC1428)),0)</f>
        <v>0</v>
      </c>
      <c r="AG1428" s="35"/>
      <c r="AH1428" s="86"/>
      <c r="AI1428" s="35"/>
      <c r="AJ1428" s="35"/>
      <c r="AK1428" s="35"/>
      <c r="AL1428" s="35"/>
      <c r="AM1428" s="35"/>
      <c r="AN1428" s="35"/>
      <c r="AO1428" s="35"/>
      <c r="AP1428" s="35"/>
      <c r="AQ1428" s="35"/>
      <c r="AR1428" s="35"/>
      <c r="AS1428" s="35"/>
      <c r="AT1428" s="35"/>
      <c r="AU1428" s="35"/>
      <c r="AV1428" s="35"/>
      <c r="AW1428" s="35"/>
      <c r="AX1428" s="35"/>
      <c r="AY1428" s="35"/>
      <c r="AZ1428" s="17">
        <f t="shared" ref="AZ1428" si="3229">AZ1427+1</f>
        <v>47444</v>
      </c>
      <c r="BA1428" s="216">
        <f t="shared" si="3212"/>
        <v>4</v>
      </c>
      <c r="BB1428" s="216">
        <f t="shared" ref="BB1428" si="3230">BB1427+1</f>
        <v>1423</v>
      </c>
      <c r="BC1428" s="16">
        <f t="shared" si="3214"/>
        <v>3.8986301369863012</v>
      </c>
      <c r="BD1428" s="16">
        <f>IF(Template!$F$7="Linear interpolation",LinInterp($AO$5:$AO$18,$AM$5:$AM$18,BC1428),CubicSpline($AO$5:$AO$18,$AM$5:$AM$18,BC1428))</f>
        <v>14.185570705813944</v>
      </c>
      <c r="BE1428" s="221">
        <f t="shared" si="3149"/>
        <v>1.6772772842788506</v>
      </c>
      <c r="BF1428" s="221">
        <f>BE1428/PRODUCT($BG$6:BG1427)</f>
        <v>1.0003621599085959</v>
      </c>
      <c r="BG1428" s="16">
        <f t="shared" si="3215"/>
        <v>1.0003621599085959</v>
      </c>
      <c r="BH1428" s="10">
        <f t="shared" si="3216"/>
        <v>13.218836663750121</v>
      </c>
      <c r="BI1428" s="90"/>
      <c r="BJ1428" s="17">
        <f t="shared" si="3199"/>
        <v>47421</v>
      </c>
      <c r="BK1428" s="16">
        <f t="shared" si="3192"/>
        <v>13.372211119866417</v>
      </c>
      <c r="BL1428" s="10">
        <f ca="1">IFERROR(AVERAGE(INDIRECT("BK"&amp;AC1428-Template!$F$10+1):INDIRECT("BK"&amp;AC1428)),0)</f>
        <v>13.457423390894927</v>
      </c>
      <c r="BM1428" s="35"/>
      <c r="BN1428" s="86"/>
      <c r="BO1428" s="35"/>
      <c r="BP1428" s="35"/>
      <c r="BQ1428" s="35"/>
      <c r="BR1428" s="35"/>
      <c r="BS1428" s="35"/>
      <c r="BT1428" s="35"/>
      <c r="BU1428" s="35"/>
      <c r="BV1428" s="35"/>
      <c r="BW1428" s="35"/>
      <c r="BX1428" s="35"/>
      <c r="BY1428" s="35"/>
      <c r="BZ1428" s="35"/>
      <c r="CA1428" s="35"/>
      <c r="CB1428" s="35"/>
      <c r="CC1428" s="35"/>
      <c r="CD1428" s="35"/>
      <c r="CE1428" s="35"/>
      <c r="CF1428" s="35"/>
      <c r="CG1428" s="35"/>
      <c r="CH1428" s="35"/>
    </row>
    <row r="1429" spans="1:86" ht="15.6" x14ac:dyDescent="0.3">
      <c r="A1429" s="35"/>
      <c r="B1429" s="86"/>
      <c r="C1429" s="35"/>
      <c r="D1429" s="35"/>
      <c r="E1429" s="35"/>
      <c r="F1429" s="35"/>
      <c r="G1429" s="35"/>
      <c r="H1429" s="35"/>
      <c r="I1429" s="35"/>
      <c r="J1429" s="35"/>
      <c r="K1429" s="35"/>
      <c r="L1429" s="35"/>
      <c r="M1429" s="35"/>
      <c r="N1429" s="35"/>
      <c r="O1429" s="35"/>
      <c r="P1429" s="35"/>
      <c r="Q1429" s="35"/>
      <c r="R1429" s="35"/>
      <c r="S1429" s="35"/>
      <c r="T1429" s="17">
        <f t="shared" si="3193"/>
        <v>47445</v>
      </c>
      <c r="U1429" s="216">
        <f t="shared" si="3186"/>
        <v>5</v>
      </c>
      <c r="V1429" s="216">
        <f t="shared" si="3193"/>
        <v>1424</v>
      </c>
      <c r="W1429" s="16">
        <f t="shared" si="3200"/>
        <v>3.9013698630136986</v>
      </c>
      <c r="X1429" s="16" t="e">
        <f>IF(Template!$F$7="Linear interpolation",LinInterp($I$5:$I$22,$G$5:$G$22,W1429),CubicSpline($I$5:$I$22,$G$5:$G$22,W1429))</f>
        <v>#VALUE!</v>
      </c>
      <c r="Y1429" s="221" t="e">
        <f t="shared" si="3187"/>
        <v>#VALUE!</v>
      </c>
      <c r="Z1429" s="221" t="e">
        <f>Y1429/PRODUCT($AA$6:AA1428)</f>
        <v>#VALUE!</v>
      </c>
      <c r="AA1429" s="16" t="e">
        <f t="shared" si="3194"/>
        <v>#VALUE!</v>
      </c>
      <c r="AB1429" s="10" t="e">
        <f t="shared" si="3195"/>
        <v>#VALUE!</v>
      </c>
      <c r="AC1429" s="90">
        <f t="shared" si="3188"/>
        <v>1429</v>
      </c>
      <c r="AD1429" s="17">
        <f t="shared" si="3196"/>
        <v>47422</v>
      </c>
      <c r="AE1429" s="16" t="e">
        <f t="shared" si="3189"/>
        <v>#VALUE!</v>
      </c>
      <c r="AF1429" s="10">
        <f ca="1">IFERROR(AVERAGE(INDIRECT("AE"&amp;AC1429-Template!$F$10+1):INDIRECT("AE"&amp;AC1429)),0)</f>
        <v>0</v>
      </c>
      <c r="AG1429" s="35"/>
      <c r="AH1429" s="86"/>
      <c r="AI1429" s="35"/>
      <c r="AJ1429" s="35"/>
      <c r="AK1429" s="35"/>
      <c r="AL1429" s="35"/>
      <c r="AM1429" s="35"/>
      <c r="AN1429" s="35"/>
      <c r="AO1429" s="35"/>
      <c r="AP1429" s="35"/>
      <c r="AQ1429" s="35"/>
      <c r="AR1429" s="35"/>
      <c r="AS1429" s="35"/>
      <c r="AT1429" s="35"/>
      <c r="AU1429" s="35"/>
      <c r="AV1429" s="35"/>
      <c r="AW1429" s="35"/>
      <c r="AX1429" s="35"/>
      <c r="AY1429" s="35"/>
      <c r="AZ1429" s="17">
        <f t="shared" ref="AZ1429" si="3231">AZ1428+1</f>
        <v>47445</v>
      </c>
      <c r="BA1429" s="216">
        <f t="shared" si="3212"/>
        <v>5</v>
      </c>
      <c r="BB1429" s="216">
        <f t="shared" ref="BB1429" si="3232">BB1428+1</f>
        <v>1424</v>
      </c>
      <c r="BC1429" s="16">
        <f t="shared" si="3214"/>
        <v>3.9013698630136986</v>
      </c>
      <c r="BD1429" s="16">
        <f>IF(Template!$F$7="Linear interpolation",LinInterp($AO$5:$AO$18,$AM$5:$AM$18,BC1429),CubicSpline($AO$5:$AO$18,$AM$5:$AM$18,BC1429))</f>
        <v>14.185525693914848</v>
      </c>
      <c r="BE1429" s="221">
        <f t="shared" si="3149"/>
        <v>1.6778844003742011</v>
      </c>
      <c r="BF1429" s="221">
        <f>BE1429/PRODUCT($BG$6:BG1428)</f>
        <v>1.0003619652522817</v>
      </c>
      <c r="BG1429" s="16">
        <f t="shared" si="3215"/>
        <v>1.0003619652522817</v>
      </c>
      <c r="BH1429" s="10">
        <f t="shared" si="3216"/>
        <v>13.211731708282603</v>
      </c>
      <c r="BI1429" s="90"/>
      <c r="BJ1429" s="17">
        <f t="shared" si="3199"/>
        <v>47422</v>
      </c>
      <c r="BK1429" s="16">
        <f t="shared" si="3192"/>
        <v>13.365937489492108</v>
      </c>
      <c r="BL1429" s="10">
        <f ca="1">IFERROR(AVERAGE(INDIRECT("BK"&amp;AC1429-Template!$F$10+1):INDIRECT("BK"&amp;AC1429)),0)</f>
        <v>13.452172784912111</v>
      </c>
      <c r="BM1429" s="35"/>
      <c r="BN1429" s="86"/>
      <c r="BO1429" s="35"/>
      <c r="BP1429" s="35"/>
      <c r="BQ1429" s="35"/>
      <c r="BR1429" s="35"/>
      <c r="BS1429" s="35"/>
      <c r="BT1429" s="35"/>
      <c r="BU1429" s="35"/>
      <c r="BV1429" s="35"/>
      <c r="BW1429" s="35"/>
      <c r="BX1429" s="35"/>
      <c r="BY1429" s="35"/>
      <c r="BZ1429" s="35"/>
      <c r="CA1429" s="35"/>
      <c r="CB1429" s="35"/>
      <c r="CC1429" s="35"/>
      <c r="CD1429" s="35"/>
      <c r="CE1429" s="35"/>
      <c r="CF1429" s="35"/>
      <c r="CG1429" s="35"/>
      <c r="CH1429" s="35"/>
    </row>
    <row r="1430" spans="1:86" ht="15.6" x14ac:dyDescent="0.3">
      <c r="A1430" s="35"/>
      <c r="B1430" s="86"/>
      <c r="C1430" s="35"/>
      <c r="D1430" s="35"/>
      <c r="E1430" s="35"/>
      <c r="F1430" s="35"/>
      <c r="G1430" s="35"/>
      <c r="H1430" s="35"/>
      <c r="I1430" s="35"/>
      <c r="J1430" s="35"/>
      <c r="K1430" s="35"/>
      <c r="L1430" s="35"/>
      <c r="M1430" s="35"/>
      <c r="N1430" s="35"/>
      <c r="O1430" s="35"/>
      <c r="P1430" s="35"/>
      <c r="Q1430" s="35"/>
      <c r="R1430" s="35"/>
      <c r="S1430" s="35"/>
      <c r="T1430" s="17">
        <f t="shared" si="3193"/>
        <v>47446</v>
      </c>
      <c r="U1430" s="216">
        <f t="shared" si="3186"/>
        <v>6</v>
      </c>
      <c r="V1430" s="216">
        <f t="shared" si="3193"/>
        <v>1425</v>
      </c>
      <c r="W1430" s="16">
        <f t="shared" si="3200"/>
        <v>3.904109589041096</v>
      </c>
      <c r="X1430" s="16" t="e">
        <f>IF(Template!$F$7="Linear interpolation",LinInterp($I$5:$I$22,$G$5:$G$22,W1430),CubicSpline($I$5:$I$22,$G$5:$G$22,W1430))</f>
        <v>#VALUE!</v>
      </c>
      <c r="Y1430" s="221" t="e">
        <f t="shared" si="3187"/>
        <v>#VALUE!</v>
      </c>
      <c r="Z1430" s="221" t="e">
        <f>Y1430/PRODUCT($AA$6:AA1429)</f>
        <v>#VALUE!</v>
      </c>
      <c r="AA1430" s="16" t="e">
        <f t="shared" si="3194"/>
        <v>#VALUE!</v>
      </c>
      <c r="AB1430" s="10" t="e">
        <f t="shared" si="3195"/>
        <v>#VALUE!</v>
      </c>
      <c r="AC1430" s="90">
        <f t="shared" si="3188"/>
        <v>1430</v>
      </c>
      <c r="AD1430" s="17">
        <f t="shared" si="3196"/>
        <v>47423</v>
      </c>
      <c r="AE1430" s="16" t="e">
        <f t="shared" si="3189"/>
        <v>#VALUE!</v>
      </c>
      <c r="AF1430" s="10">
        <f ca="1">IFERROR(AVERAGE(INDIRECT("AE"&amp;AC1430-Template!$F$10+1):INDIRECT("AE"&amp;AC1430)),0)</f>
        <v>0</v>
      </c>
      <c r="AG1430" s="35"/>
      <c r="AH1430" s="86"/>
      <c r="AI1430" s="35"/>
      <c r="AJ1430" s="35"/>
      <c r="AK1430" s="35"/>
      <c r="AL1430" s="35"/>
      <c r="AM1430" s="35"/>
      <c r="AN1430" s="35"/>
      <c r="AO1430" s="35"/>
      <c r="AP1430" s="35"/>
      <c r="AQ1430" s="35"/>
      <c r="AR1430" s="35"/>
      <c r="AS1430" s="35"/>
      <c r="AT1430" s="35"/>
      <c r="AU1430" s="35"/>
      <c r="AV1430" s="35"/>
      <c r="AW1430" s="35"/>
      <c r="AX1430" s="35"/>
      <c r="AY1430" s="35"/>
      <c r="AZ1430" s="17">
        <f t="shared" ref="AZ1430" si="3233">AZ1429+1</f>
        <v>47446</v>
      </c>
      <c r="BA1430" s="216">
        <f t="shared" si="3212"/>
        <v>6</v>
      </c>
      <c r="BB1430" s="216">
        <f t="shared" ref="BB1430" si="3234">BB1429+1</f>
        <v>1425</v>
      </c>
      <c r="BC1430" s="16">
        <f t="shared" si="3214"/>
        <v>3.904109589041096</v>
      </c>
      <c r="BD1430" s="16">
        <f>IF(Template!$F$7="Linear interpolation",LinInterp($AO$5:$AO$18,$AM$5:$AM$18,BC1430),CubicSpline($AO$5:$AO$18,$AM$5:$AM$18,BC1430))</f>
        <v>14.185475024498269</v>
      </c>
      <c r="BE1430" s="221">
        <f t="shared" si="3149"/>
        <v>1.6784914079174333</v>
      </c>
      <c r="BF1430" s="221">
        <f>BE1430/PRODUCT($BG$6:BG1429)</f>
        <v>1.0003617695850184</v>
      </c>
      <c r="BG1430" s="16">
        <f t="shared" si="3215"/>
        <v>1.0003619652522817</v>
      </c>
      <c r="BH1430" s="10">
        <f t="shared" si="3216"/>
        <v>13.211731708282603</v>
      </c>
      <c r="BI1430" s="90"/>
      <c r="BJ1430" s="17">
        <f t="shared" si="3199"/>
        <v>47423</v>
      </c>
      <c r="BK1430" s="16">
        <f t="shared" si="3192"/>
        <v>13.359628405551938</v>
      </c>
      <c r="BL1430" s="10">
        <f ca="1">IFERROR(AVERAGE(INDIRECT("BK"&amp;AC1430-Template!$F$10+1):INDIRECT("BK"&amp;AC1430)),0)</f>
        <v>13.44636930203734</v>
      </c>
      <c r="BM1430" s="35"/>
      <c r="BN1430" s="86"/>
      <c r="BO1430" s="35"/>
      <c r="BP1430" s="35"/>
      <c r="BQ1430" s="35"/>
      <c r="BR1430" s="35"/>
      <c r="BS1430" s="35"/>
      <c r="BT1430" s="35"/>
      <c r="BU1430" s="35"/>
      <c r="BV1430" s="35"/>
      <c r="BW1430" s="35"/>
      <c r="BX1430" s="35"/>
      <c r="BY1430" s="35"/>
      <c r="BZ1430" s="35"/>
      <c r="CA1430" s="35"/>
      <c r="CB1430" s="35"/>
      <c r="CC1430" s="35"/>
      <c r="CD1430" s="35"/>
      <c r="CE1430" s="35"/>
      <c r="CF1430" s="35"/>
      <c r="CG1430" s="35"/>
      <c r="CH1430" s="35"/>
    </row>
    <row r="1431" spans="1:86" ht="15.6" x14ac:dyDescent="0.3">
      <c r="A1431" s="35"/>
      <c r="B1431" s="86"/>
      <c r="C1431" s="35"/>
      <c r="D1431" s="35"/>
      <c r="E1431" s="35"/>
      <c r="F1431" s="35"/>
      <c r="G1431" s="35"/>
      <c r="H1431" s="35"/>
      <c r="I1431" s="35"/>
      <c r="J1431" s="35"/>
      <c r="K1431" s="35"/>
      <c r="L1431" s="35"/>
      <c r="M1431" s="35"/>
      <c r="N1431" s="35"/>
      <c r="O1431" s="35"/>
      <c r="P1431" s="35"/>
      <c r="Q1431" s="35"/>
      <c r="R1431" s="35"/>
      <c r="S1431" s="35"/>
      <c r="T1431" s="17">
        <f t="shared" si="3193"/>
        <v>47447</v>
      </c>
      <c r="U1431" s="216">
        <f t="shared" si="3186"/>
        <v>7</v>
      </c>
      <c r="V1431" s="216">
        <f t="shared" si="3193"/>
        <v>1426</v>
      </c>
      <c r="W1431" s="16">
        <f t="shared" si="3200"/>
        <v>3.9068493150684933</v>
      </c>
      <c r="X1431" s="16" t="e">
        <f>IF(Template!$F$7="Linear interpolation",LinInterp($I$5:$I$22,$G$5:$G$22,W1431),CubicSpline($I$5:$I$22,$G$5:$G$22,W1431))</f>
        <v>#VALUE!</v>
      </c>
      <c r="Y1431" s="221" t="e">
        <f t="shared" si="3187"/>
        <v>#VALUE!</v>
      </c>
      <c r="Z1431" s="221" t="e">
        <f>Y1431/PRODUCT($AA$6:AA1430)</f>
        <v>#VALUE!</v>
      </c>
      <c r="AA1431" s="16" t="e">
        <f t="shared" si="3194"/>
        <v>#VALUE!</v>
      </c>
      <c r="AB1431" s="10" t="e">
        <f t="shared" si="3195"/>
        <v>#VALUE!</v>
      </c>
      <c r="AC1431" s="90">
        <f t="shared" si="3188"/>
        <v>1431</v>
      </c>
      <c r="AD1431" s="17">
        <f t="shared" si="3196"/>
        <v>47424</v>
      </c>
      <c r="AE1431" s="16" t="e">
        <f t="shared" si="3189"/>
        <v>#VALUE!</v>
      </c>
      <c r="AF1431" s="10">
        <f ca="1">IFERROR(AVERAGE(INDIRECT("AE"&amp;AC1431-Template!$F$10+1):INDIRECT("AE"&amp;AC1431)),0)</f>
        <v>0</v>
      </c>
      <c r="AG1431" s="35"/>
      <c r="AH1431" s="86"/>
      <c r="AI1431" s="35"/>
      <c r="AJ1431" s="35"/>
      <c r="AK1431" s="35"/>
      <c r="AL1431" s="35"/>
      <c r="AM1431" s="35"/>
      <c r="AN1431" s="35"/>
      <c r="AO1431" s="35"/>
      <c r="AP1431" s="35"/>
      <c r="AQ1431" s="35"/>
      <c r="AR1431" s="35"/>
      <c r="AS1431" s="35"/>
      <c r="AT1431" s="35"/>
      <c r="AU1431" s="35"/>
      <c r="AV1431" s="35"/>
      <c r="AW1431" s="35"/>
      <c r="AX1431" s="35"/>
      <c r="AY1431" s="35"/>
      <c r="AZ1431" s="17">
        <f t="shared" ref="AZ1431" si="3235">AZ1430+1</f>
        <v>47447</v>
      </c>
      <c r="BA1431" s="216">
        <f t="shared" si="3212"/>
        <v>7</v>
      </c>
      <c r="BB1431" s="216">
        <f t="shared" ref="BB1431" si="3236">BB1430+1</f>
        <v>1426</v>
      </c>
      <c r="BC1431" s="16">
        <f t="shared" si="3214"/>
        <v>3.9068493150684933</v>
      </c>
      <c r="BD1431" s="16">
        <f>IF(Template!$F$7="Linear interpolation",LinInterp($AO$5:$AO$18,$AM$5:$AM$18,BC1431),CubicSpline($AO$5:$AO$18,$AM$5:$AM$18,BC1431))</f>
        <v>14.185418679886102</v>
      </c>
      <c r="BE1431" s="221">
        <f t="shared" si="3149"/>
        <v>1.6790983049319439</v>
      </c>
      <c r="BF1431" s="221">
        <f>BE1431/PRODUCT($BG$6:BG1430)</f>
        <v>1.0003613772378923</v>
      </c>
      <c r="BG1431" s="16">
        <f t="shared" si="3215"/>
        <v>1.0003619652522817</v>
      </c>
      <c r="BH1431" s="10">
        <f t="shared" si="3216"/>
        <v>13.211731708282603</v>
      </c>
      <c r="BI1431" s="90"/>
      <c r="BJ1431" s="17">
        <f t="shared" si="3199"/>
        <v>47424</v>
      </c>
      <c r="BK1431" s="16">
        <f t="shared" si="3192"/>
        <v>13.353283805275563</v>
      </c>
      <c r="BL1431" s="10">
        <f ca="1">IFERROR(AVERAGE(INDIRECT("BK"&amp;AC1431-Template!$F$10+1):INDIRECT("BK"&amp;AC1431)),0)</f>
        <v>13.440531210710855</v>
      </c>
      <c r="BM1431" s="35"/>
      <c r="BN1431" s="86"/>
      <c r="BO1431" s="35"/>
      <c r="BP1431" s="35"/>
      <c r="BQ1431" s="35"/>
      <c r="BR1431" s="35"/>
      <c r="BS1431" s="35"/>
      <c r="BT1431" s="35"/>
      <c r="BU1431" s="35"/>
      <c r="BV1431" s="35"/>
      <c r="BW1431" s="35"/>
      <c r="BX1431" s="35"/>
      <c r="BY1431" s="35"/>
      <c r="BZ1431" s="35"/>
      <c r="CA1431" s="35"/>
      <c r="CB1431" s="35"/>
      <c r="CC1431" s="35"/>
      <c r="CD1431" s="35"/>
      <c r="CE1431" s="35"/>
      <c r="CF1431" s="35"/>
      <c r="CG1431" s="35"/>
      <c r="CH1431" s="35"/>
    </row>
    <row r="1432" spans="1:86" ht="15.6" x14ac:dyDescent="0.3">
      <c r="A1432" s="35"/>
      <c r="B1432" s="86"/>
      <c r="C1432" s="35"/>
      <c r="D1432" s="35"/>
      <c r="E1432" s="35"/>
      <c r="F1432" s="35"/>
      <c r="G1432" s="35"/>
      <c r="H1432" s="35"/>
      <c r="I1432" s="35"/>
      <c r="J1432" s="35"/>
      <c r="K1432" s="35"/>
      <c r="L1432" s="35"/>
      <c r="M1432" s="35"/>
      <c r="N1432" s="35"/>
      <c r="O1432" s="35"/>
      <c r="P1432" s="35"/>
      <c r="Q1432" s="35"/>
      <c r="R1432" s="35"/>
      <c r="S1432" s="35"/>
      <c r="T1432" s="17">
        <f t="shared" si="3193"/>
        <v>47448</v>
      </c>
      <c r="U1432" s="216">
        <f t="shared" si="3186"/>
        <v>1</v>
      </c>
      <c r="V1432" s="216">
        <f t="shared" si="3193"/>
        <v>1427</v>
      </c>
      <c r="W1432" s="16">
        <f t="shared" si="3200"/>
        <v>3.9095890410958902</v>
      </c>
      <c r="X1432" s="16" t="e">
        <f>IF(Template!$F$7="Linear interpolation",LinInterp($I$5:$I$22,$G$5:$G$22,W1432),CubicSpline($I$5:$I$22,$G$5:$G$22,W1432))</f>
        <v>#VALUE!</v>
      </c>
      <c r="Y1432" s="221" t="e">
        <f t="shared" si="3187"/>
        <v>#VALUE!</v>
      </c>
      <c r="Z1432" s="221" t="e">
        <f>Y1432/PRODUCT($AA$6:AA1431)</f>
        <v>#VALUE!</v>
      </c>
      <c r="AA1432" s="16" t="e">
        <f t="shared" si="3194"/>
        <v>#VALUE!</v>
      </c>
      <c r="AB1432" s="10" t="e">
        <f t="shared" si="3195"/>
        <v>#VALUE!</v>
      </c>
      <c r="AC1432" s="90">
        <f t="shared" si="3188"/>
        <v>1432</v>
      </c>
      <c r="AD1432" s="17">
        <f t="shared" si="3196"/>
        <v>47425</v>
      </c>
      <c r="AE1432" s="16" t="e">
        <f t="shared" si="3189"/>
        <v>#VALUE!</v>
      </c>
      <c r="AF1432" s="10">
        <f ca="1">IFERROR(AVERAGE(INDIRECT("AE"&amp;AC1432-Template!$F$10+1):INDIRECT("AE"&amp;AC1432)),0)</f>
        <v>0</v>
      </c>
      <c r="AG1432" s="35"/>
      <c r="AH1432" s="86"/>
      <c r="AI1432" s="35"/>
      <c r="AJ1432" s="35"/>
      <c r="AK1432" s="35"/>
      <c r="AL1432" s="35"/>
      <c r="AM1432" s="35"/>
      <c r="AN1432" s="35"/>
      <c r="AO1432" s="35"/>
      <c r="AP1432" s="35"/>
      <c r="AQ1432" s="35"/>
      <c r="AR1432" s="35"/>
      <c r="AS1432" s="35"/>
      <c r="AT1432" s="35"/>
      <c r="AU1432" s="35"/>
      <c r="AV1432" s="35"/>
      <c r="AW1432" s="35"/>
      <c r="AX1432" s="35"/>
      <c r="AY1432" s="35"/>
      <c r="AZ1432" s="17">
        <f t="shared" ref="AZ1432" si="3237">AZ1431+1</f>
        <v>47448</v>
      </c>
      <c r="BA1432" s="216">
        <f t="shared" si="3212"/>
        <v>1</v>
      </c>
      <c r="BB1432" s="216">
        <f t="shared" ref="BB1432" si="3238">BB1431+1</f>
        <v>1427</v>
      </c>
      <c r="BC1432" s="16">
        <f t="shared" si="3214"/>
        <v>3.9095890410958902</v>
      </c>
      <c r="BD1432" s="16">
        <f>IF(Template!$F$7="Linear interpolation",LinInterp($AO$5:$AO$18,$AM$5:$AM$18,BC1432),CubicSpline($AO$5:$AO$18,$AM$5:$AM$18,BC1432))</f>
        <v>14.185356642400237</v>
      </c>
      <c r="BE1432" s="221">
        <f t="shared" si="3149"/>
        <v>1.6797050894357362</v>
      </c>
      <c r="BF1432" s="221">
        <f>BE1432/PRODUCT($BG$6:BG1431)</f>
        <v>1.000360787196694</v>
      </c>
      <c r="BG1432" s="16">
        <f t="shared" si="3215"/>
        <v>1.000360787196694</v>
      </c>
      <c r="BH1432" s="10">
        <f t="shared" si="3216"/>
        <v>13.168732679329832</v>
      </c>
      <c r="BI1432" s="90"/>
      <c r="BJ1432" s="17">
        <f t="shared" si="3199"/>
        <v>47425</v>
      </c>
      <c r="BK1432" s="16">
        <f t="shared" si="3192"/>
        <v>13.353283805275563</v>
      </c>
      <c r="BL1432" s="10">
        <f ca="1">IFERROR(AVERAGE(INDIRECT("BK"&amp;AC1432-Template!$F$10+1):INDIRECT("BK"&amp;AC1432)),0)</f>
        <v>13.434871121015616</v>
      </c>
      <c r="BM1432" s="35"/>
      <c r="BN1432" s="86"/>
      <c r="BO1432" s="35"/>
      <c r="BP1432" s="35"/>
      <c r="BQ1432" s="35"/>
      <c r="BR1432" s="35"/>
      <c r="BS1432" s="35"/>
      <c r="BT1432" s="35"/>
      <c r="BU1432" s="35"/>
      <c r="BV1432" s="35"/>
      <c r="BW1432" s="35"/>
      <c r="BX1432" s="35"/>
      <c r="BY1432" s="35"/>
      <c r="BZ1432" s="35"/>
      <c r="CA1432" s="35"/>
      <c r="CB1432" s="35"/>
      <c r="CC1432" s="35"/>
      <c r="CD1432" s="35"/>
      <c r="CE1432" s="35"/>
      <c r="CF1432" s="35"/>
      <c r="CG1432" s="35"/>
      <c r="CH1432" s="35"/>
    </row>
    <row r="1433" spans="1:86" ht="15.6" x14ac:dyDescent="0.3">
      <c r="A1433" s="35"/>
      <c r="B1433" s="86"/>
      <c r="C1433" s="35"/>
      <c r="D1433" s="35"/>
      <c r="E1433" s="35"/>
      <c r="F1433" s="35"/>
      <c r="G1433" s="35"/>
      <c r="H1433" s="35"/>
      <c r="I1433" s="35"/>
      <c r="J1433" s="35"/>
      <c r="K1433" s="35"/>
      <c r="L1433" s="35"/>
      <c r="M1433" s="35"/>
      <c r="N1433" s="35"/>
      <c r="O1433" s="35"/>
      <c r="P1433" s="35"/>
      <c r="Q1433" s="35"/>
      <c r="R1433" s="35"/>
      <c r="S1433" s="35"/>
      <c r="T1433" s="17">
        <f t="shared" si="3193"/>
        <v>47449</v>
      </c>
      <c r="U1433" s="216">
        <f t="shared" si="3186"/>
        <v>2</v>
      </c>
      <c r="V1433" s="216">
        <f t="shared" si="3193"/>
        <v>1428</v>
      </c>
      <c r="W1433" s="16">
        <f t="shared" si="3200"/>
        <v>3.9123287671232876</v>
      </c>
      <c r="X1433" s="16" t="e">
        <f>IF(Template!$F$7="Linear interpolation",LinInterp($I$5:$I$22,$G$5:$G$22,W1433),CubicSpline($I$5:$I$22,$G$5:$G$22,W1433))</f>
        <v>#VALUE!</v>
      </c>
      <c r="Y1433" s="221" t="e">
        <f t="shared" si="3187"/>
        <v>#VALUE!</v>
      </c>
      <c r="Z1433" s="221" t="e">
        <f>Y1433/PRODUCT($AA$6:AA1432)</f>
        <v>#VALUE!</v>
      </c>
      <c r="AA1433" s="16" t="e">
        <f t="shared" si="3194"/>
        <v>#VALUE!</v>
      </c>
      <c r="AB1433" s="10" t="e">
        <f t="shared" si="3195"/>
        <v>#VALUE!</v>
      </c>
      <c r="AC1433" s="90">
        <f t="shared" si="3188"/>
        <v>1433</v>
      </c>
      <c r="AD1433" s="17">
        <f t="shared" si="3196"/>
        <v>47426</v>
      </c>
      <c r="AE1433" s="16" t="e">
        <f t="shared" si="3189"/>
        <v>#VALUE!</v>
      </c>
      <c r="AF1433" s="10">
        <f ca="1">IFERROR(AVERAGE(INDIRECT("AE"&amp;AC1433-Template!$F$10+1):INDIRECT("AE"&amp;AC1433)),0)</f>
        <v>0</v>
      </c>
      <c r="AG1433" s="35"/>
      <c r="AH1433" s="86"/>
      <c r="AI1433" s="35"/>
      <c r="AJ1433" s="35"/>
      <c r="AK1433" s="35"/>
      <c r="AL1433" s="35"/>
      <c r="AM1433" s="35"/>
      <c r="AN1433" s="35"/>
      <c r="AO1433" s="35"/>
      <c r="AP1433" s="35"/>
      <c r="AQ1433" s="35"/>
      <c r="AR1433" s="35"/>
      <c r="AS1433" s="35"/>
      <c r="AT1433" s="35"/>
      <c r="AU1433" s="35"/>
      <c r="AV1433" s="35"/>
      <c r="AW1433" s="35"/>
      <c r="AX1433" s="35"/>
      <c r="AY1433" s="35"/>
      <c r="AZ1433" s="17">
        <f t="shared" ref="AZ1433" si="3239">AZ1432+1</f>
        <v>47449</v>
      </c>
      <c r="BA1433" s="216">
        <f t="shared" si="3212"/>
        <v>2</v>
      </c>
      <c r="BB1433" s="216">
        <f t="shared" ref="BB1433" si="3240">BB1432+1</f>
        <v>1428</v>
      </c>
      <c r="BC1433" s="16">
        <f t="shared" si="3214"/>
        <v>3.9123287671232876</v>
      </c>
      <c r="BD1433" s="16">
        <f>IF(Template!$F$7="Linear interpolation",LinInterp($AO$5:$AO$18,$AM$5:$AM$18,BC1433),CubicSpline($AO$5:$AO$18,$AM$5:$AM$18,BC1433))</f>
        <v>14.185288894362564</v>
      </c>
      <c r="BE1433" s="221">
        <f t="shared" si="3149"/>
        <v>1.6803117594414121</v>
      </c>
      <c r="BF1433" s="221">
        <f>BE1433/PRODUCT($BG$6:BG1432)</f>
        <v>1.0003611765002627</v>
      </c>
      <c r="BG1433" s="16">
        <f t="shared" si="3215"/>
        <v>1.0003611765002627</v>
      </c>
      <c r="BH1433" s="10">
        <f t="shared" si="3216"/>
        <v>13.182942259587938</v>
      </c>
      <c r="BI1433" s="90"/>
      <c r="BJ1433" s="17">
        <f t="shared" si="3199"/>
        <v>47426</v>
      </c>
      <c r="BK1433" s="16">
        <f t="shared" si="3192"/>
        <v>13.353283805275563</v>
      </c>
      <c r="BL1433" s="10">
        <f ca="1">IFERROR(AVERAGE(INDIRECT("BK"&amp;AC1433-Template!$F$10+1):INDIRECT("BK"&amp;AC1433)),0)</f>
        <v>13.429390158436734</v>
      </c>
      <c r="BM1433" s="35"/>
      <c r="BN1433" s="86"/>
      <c r="BO1433" s="35"/>
      <c r="BP1433" s="35"/>
      <c r="BQ1433" s="35"/>
      <c r="BR1433" s="35"/>
      <c r="BS1433" s="35"/>
      <c r="BT1433" s="35"/>
      <c r="BU1433" s="35"/>
      <c r="BV1433" s="35"/>
      <c r="BW1433" s="35"/>
      <c r="BX1433" s="35"/>
      <c r="BY1433" s="35"/>
      <c r="BZ1433" s="35"/>
      <c r="CA1433" s="35"/>
      <c r="CB1433" s="35"/>
      <c r="CC1433" s="35"/>
      <c r="CD1433" s="35"/>
      <c r="CE1433" s="35"/>
      <c r="CF1433" s="35"/>
      <c r="CG1433" s="35"/>
      <c r="CH1433" s="35"/>
    </row>
    <row r="1434" spans="1:86" ht="15.6" x14ac:dyDescent="0.3">
      <c r="A1434" s="35"/>
      <c r="B1434" s="86"/>
      <c r="C1434" s="35"/>
      <c r="D1434" s="35"/>
      <c r="E1434" s="35"/>
      <c r="F1434" s="35"/>
      <c r="G1434" s="35"/>
      <c r="H1434" s="35"/>
      <c r="I1434" s="35"/>
      <c r="J1434" s="35"/>
      <c r="K1434" s="35"/>
      <c r="L1434" s="35"/>
      <c r="M1434" s="35"/>
      <c r="N1434" s="35"/>
      <c r="O1434" s="35"/>
      <c r="P1434" s="35"/>
      <c r="Q1434" s="35"/>
      <c r="R1434" s="35"/>
      <c r="S1434" s="35"/>
      <c r="T1434" s="17">
        <f t="shared" si="3193"/>
        <v>47450</v>
      </c>
      <c r="U1434" s="216">
        <f t="shared" si="3186"/>
        <v>3</v>
      </c>
      <c r="V1434" s="216">
        <f t="shared" si="3193"/>
        <v>1429</v>
      </c>
      <c r="W1434" s="16">
        <f t="shared" si="3200"/>
        <v>3.9150684931506849</v>
      </c>
      <c r="X1434" s="16" t="e">
        <f>IF(Template!$F$7="Linear interpolation",LinInterp($I$5:$I$22,$G$5:$G$22,W1434),CubicSpline($I$5:$I$22,$G$5:$G$22,W1434))</f>
        <v>#VALUE!</v>
      </c>
      <c r="Y1434" s="221" t="e">
        <f t="shared" si="3187"/>
        <v>#VALUE!</v>
      </c>
      <c r="Z1434" s="221" t="e">
        <f>Y1434/PRODUCT($AA$6:AA1433)</f>
        <v>#VALUE!</v>
      </c>
      <c r="AA1434" s="16" t="e">
        <f t="shared" si="3194"/>
        <v>#VALUE!</v>
      </c>
      <c r="AB1434" s="10" t="e">
        <f t="shared" si="3195"/>
        <v>#VALUE!</v>
      </c>
      <c r="AC1434" s="90">
        <f t="shared" si="3188"/>
        <v>1434</v>
      </c>
      <c r="AD1434" s="17">
        <f t="shared" si="3196"/>
        <v>47427</v>
      </c>
      <c r="AE1434" s="16" t="e">
        <f t="shared" si="3189"/>
        <v>#VALUE!</v>
      </c>
      <c r="AF1434" s="10">
        <f ca="1">IFERROR(AVERAGE(INDIRECT("AE"&amp;AC1434-Template!$F$10+1):INDIRECT("AE"&amp;AC1434)),0)</f>
        <v>0</v>
      </c>
      <c r="AG1434" s="35"/>
      <c r="AH1434" s="86"/>
      <c r="AI1434" s="35"/>
      <c r="AJ1434" s="35"/>
      <c r="AK1434" s="35"/>
      <c r="AL1434" s="35"/>
      <c r="AM1434" s="35"/>
      <c r="AN1434" s="35"/>
      <c r="AO1434" s="35"/>
      <c r="AP1434" s="35"/>
      <c r="AQ1434" s="35"/>
      <c r="AR1434" s="35"/>
      <c r="AS1434" s="35"/>
      <c r="AT1434" s="35"/>
      <c r="AU1434" s="35"/>
      <c r="AV1434" s="35"/>
      <c r="AW1434" s="35"/>
      <c r="AX1434" s="35"/>
      <c r="AY1434" s="35"/>
      <c r="AZ1434" s="17">
        <f t="shared" ref="AZ1434" si="3241">AZ1433+1</f>
        <v>47450</v>
      </c>
      <c r="BA1434" s="216">
        <f t="shared" si="3212"/>
        <v>3</v>
      </c>
      <c r="BB1434" s="216">
        <f t="shared" ref="BB1434" si="3242">BB1433+1</f>
        <v>1429</v>
      </c>
      <c r="BC1434" s="16">
        <f t="shared" si="3214"/>
        <v>3.9150684931506849</v>
      </c>
      <c r="BD1434" s="16">
        <f>IF(Template!$F$7="Linear interpolation",LinInterp($AO$5:$AO$18,$AM$5:$AM$18,BC1434),CubicSpline($AO$5:$AO$18,$AM$5:$AM$18,BC1434))</f>
        <v>14.185215418094979</v>
      </c>
      <c r="BE1434" s="221">
        <f t="shared" si="3149"/>
        <v>1.68091831295617</v>
      </c>
      <c r="BF1434" s="221">
        <f>BE1434/PRODUCT($BG$6:BG1433)</f>
        <v>1.0003609767719295</v>
      </c>
      <c r="BG1434" s="16">
        <f t="shared" si="3215"/>
        <v>1.0003609767719295</v>
      </c>
      <c r="BH1434" s="10">
        <f t="shared" si="3216"/>
        <v>13.175652175425935</v>
      </c>
      <c r="BI1434" s="90"/>
      <c r="BJ1434" s="17">
        <f t="shared" si="3199"/>
        <v>47427</v>
      </c>
      <c r="BK1434" s="16">
        <f t="shared" si="3192"/>
        <v>13.314860111829585</v>
      </c>
      <c r="BL1434" s="10">
        <f ca="1">IFERROR(AVERAGE(INDIRECT("BK"&amp;AC1434-Template!$F$10+1):INDIRECT("BK"&amp;AC1434)),0)</f>
        <v>13.422628406076313</v>
      </c>
      <c r="BM1434" s="35"/>
      <c r="BN1434" s="86"/>
      <c r="BO1434" s="35"/>
      <c r="BP1434" s="35"/>
      <c r="BQ1434" s="35"/>
      <c r="BR1434" s="35"/>
      <c r="BS1434" s="35"/>
      <c r="BT1434" s="35"/>
      <c r="BU1434" s="35"/>
      <c r="BV1434" s="35"/>
      <c r="BW1434" s="35"/>
      <c r="BX1434" s="35"/>
      <c r="BY1434" s="35"/>
      <c r="BZ1434" s="35"/>
      <c r="CA1434" s="35"/>
      <c r="CB1434" s="35"/>
      <c r="CC1434" s="35"/>
      <c r="CD1434" s="35"/>
      <c r="CE1434" s="35"/>
      <c r="CF1434" s="35"/>
      <c r="CG1434" s="35"/>
      <c r="CH1434" s="35"/>
    </row>
    <row r="1435" spans="1:86" ht="15.6" x14ac:dyDescent="0.3">
      <c r="A1435" s="35"/>
      <c r="B1435" s="86"/>
      <c r="C1435" s="35"/>
      <c r="D1435" s="35"/>
      <c r="E1435" s="35"/>
      <c r="F1435" s="35"/>
      <c r="G1435" s="35"/>
      <c r="H1435" s="35"/>
      <c r="I1435" s="35"/>
      <c r="J1435" s="35"/>
      <c r="K1435" s="35"/>
      <c r="L1435" s="35"/>
      <c r="M1435" s="35"/>
      <c r="N1435" s="35"/>
      <c r="O1435" s="35"/>
      <c r="P1435" s="35"/>
      <c r="Q1435" s="35"/>
      <c r="R1435" s="35"/>
      <c r="S1435" s="35"/>
      <c r="T1435" s="17">
        <f t="shared" si="3193"/>
        <v>47451</v>
      </c>
      <c r="U1435" s="216">
        <f t="shared" si="3186"/>
        <v>4</v>
      </c>
      <c r="V1435" s="216">
        <f t="shared" si="3193"/>
        <v>1430</v>
      </c>
      <c r="W1435" s="16">
        <f t="shared" si="3200"/>
        <v>3.9178082191780823</v>
      </c>
      <c r="X1435" s="16" t="e">
        <f>IF(Template!$F$7="Linear interpolation",LinInterp($I$5:$I$22,$G$5:$G$22,W1435),CubicSpline($I$5:$I$22,$G$5:$G$22,W1435))</f>
        <v>#VALUE!</v>
      </c>
      <c r="Y1435" s="221" t="e">
        <f t="shared" si="3187"/>
        <v>#VALUE!</v>
      </c>
      <c r="Z1435" s="221" t="e">
        <f>Y1435/PRODUCT($AA$6:AA1434)</f>
        <v>#VALUE!</v>
      </c>
      <c r="AA1435" s="16" t="e">
        <f t="shared" si="3194"/>
        <v>#VALUE!</v>
      </c>
      <c r="AB1435" s="10" t="e">
        <f t="shared" si="3195"/>
        <v>#VALUE!</v>
      </c>
      <c r="AC1435" s="90">
        <f t="shared" si="3188"/>
        <v>1435</v>
      </c>
      <c r="AD1435" s="17">
        <f t="shared" si="3196"/>
        <v>47428</v>
      </c>
      <c r="AE1435" s="16" t="e">
        <f t="shared" si="3189"/>
        <v>#VALUE!</v>
      </c>
      <c r="AF1435" s="10">
        <f ca="1">IFERROR(AVERAGE(INDIRECT("AE"&amp;AC1435-Template!$F$10+1):INDIRECT("AE"&amp;AC1435)),0)</f>
        <v>0</v>
      </c>
      <c r="AG1435" s="35"/>
      <c r="AH1435" s="86"/>
      <c r="AI1435" s="35"/>
      <c r="AJ1435" s="35"/>
      <c r="AK1435" s="35"/>
      <c r="AL1435" s="35"/>
      <c r="AM1435" s="35"/>
      <c r="AN1435" s="35"/>
      <c r="AO1435" s="35"/>
      <c r="AP1435" s="35"/>
      <c r="AQ1435" s="35"/>
      <c r="AR1435" s="35"/>
      <c r="AS1435" s="35"/>
      <c r="AT1435" s="35"/>
      <c r="AU1435" s="35"/>
      <c r="AV1435" s="35"/>
      <c r="AW1435" s="35"/>
      <c r="AX1435" s="35"/>
      <c r="AY1435" s="35"/>
      <c r="AZ1435" s="17">
        <f t="shared" ref="AZ1435" si="3243">AZ1434+1</f>
        <v>47451</v>
      </c>
      <c r="BA1435" s="216">
        <f t="shared" si="3212"/>
        <v>4</v>
      </c>
      <c r="BB1435" s="216">
        <f t="shared" ref="BB1435" si="3244">BB1434+1</f>
        <v>1430</v>
      </c>
      <c r="BC1435" s="16">
        <f t="shared" si="3214"/>
        <v>3.9178082191780823</v>
      </c>
      <c r="BD1435" s="16">
        <f>IF(Template!$F$7="Linear interpolation",LinInterp($AO$5:$AO$18,$AM$5:$AM$18,BC1435),CubicSpline($AO$5:$AO$18,$AM$5:$AM$18,BC1435))</f>
        <v>14.185136195919368</v>
      </c>
      <c r="BE1435" s="221">
        <f t="shared" si="3149"/>
        <v>1.6815247479817983</v>
      </c>
      <c r="BF1435" s="221">
        <f>BE1435/PRODUCT($BG$6:BG1434)</f>
        <v>1.0003607760240065</v>
      </c>
      <c r="BG1435" s="16">
        <f t="shared" si="3215"/>
        <v>1.0003607760240065</v>
      </c>
      <c r="BH1435" s="10">
        <f t="shared" si="3216"/>
        <v>13.168324876238202</v>
      </c>
      <c r="BI1435" s="90"/>
      <c r="BJ1435" s="17">
        <f t="shared" si="3199"/>
        <v>47428</v>
      </c>
      <c r="BK1435" s="16">
        <f t="shared" si="3192"/>
        <v>13.327548986227789</v>
      </c>
      <c r="BL1435" s="10">
        <f ca="1">IFERROR(AVERAGE(INDIRECT("BK"&amp;AC1435-Template!$F$10+1):INDIRECT("BK"&amp;AC1435)),0)</f>
        <v>13.416289616195835</v>
      </c>
      <c r="BM1435" s="35"/>
      <c r="BN1435" s="86"/>
      <c r="BO1435" s="35"/>
      <c r="BP1435" s="35"/>
      <c r="BQ1435" s="35"/>
      <c r="BR1435" s="35"/>
      <c r="BS1435" s="35"/>
      <c r="BT1435" s="35"/>
      <c r="BU1435" s="35"/>
      <c r="BV1435" s="35"/>
      <c r="BW1435" s="35"/>
      <c r="BX1435" s="35"/>
      <c r="BY1435" s="35"/>
      <c r="BZ1435" s="35"/>
      <c r="CA1435" s="35"/>
      <c r="CB1435" s="35"/>
      <c r="CC1435" s="35"/>
      <c r="CD1435" s="35"/>
      <c r="CE1435" s="35"/>
      <c r="CF1435" s="35"/>
      <c r="CG1435" s="35"/>
      <c r="CH1435" s="35"/>
    </row>
    <row r="1436" spans="1:86" ht="15.6" x14ac:dyDescent="0.3">
      <c r="A1436" s="35"/>
      <c r="B1436" s="86"/>
      <c r="C1436" s="35"/>
      <c r="D1436" s="35"/>
      <c r="E1436" s="35"/>
      <c r="F1436" s="35"/>
      <c r="G1436" s="35"/>
      <c r="H1436" s="35"/>
      <c r="I1436" s="35"/>
      <c r="J1436" s="35"/>
      <c r="K1436" s="35"/>
      <c r="L1436" s="35"/>
      <c r="M1436" s="35"/>
      <c r="N1436" s="35"/>
      <c r="O1436" s="35"/>
      <c r="P1436" s="35"/>
      <c r="Q1436" s="35"/>
      <c r="R1436" s="35"/>
      <c r="S1436" s="35"/>
      <c r="T1436" s="17">
        <f t="shared" si="3193"/>
        <v>47452</v>
      </c>
      <c r="U1436" s="216">
        <f t="shared" si="3186"/>
        <v>5</v>
      </c>
      <c r="V1436" s="216">
        <f t="shared" si="3193"/>
        <v>1431</v>
      </c>
      <c r="W1436" s="16">
        <f t="shared" si="3200"/>
        <v>3.9205479452054797</v>
      </c>
      <c r="X1436" s="16" t="e">
        <f>IF(Template!$F$7="Linear interpolation",LinInterp($I$5:$I$22,$G$5:$G$22,W1436),CubicSpline($I$5:$I$22,$G$5:$G$22,W1436))</f>
        <v>#VALUE!</v>
      </c>
      <c r="Y1436" s="221" t="e">
        <f t="shared" si="3187"/>
        <v>#VALUE!</v>
      </c>
      <c r="Z1436" s="221" t="e">
        <f>Y1436/PRODUCT($AA$6:AA1435)</f>
        <v>#VALUE!</v>
      </c>
      <c r="AA1436" s="16" t="e">
        <f t="shared" si="3194"/>
        <v>#VALUE!</v>
      </c>
      <c r="AB1436" s="10" t="e">
        <f t="shared" si="3195"/>
        <v>#VALUE!</v>
      </c>
      <c r="AC1436" s="90">
        <f t="shared" si="3188"/>
        <v>1436</v>
      </c>
      <c r="AD1436" s="17">
        <f t="shared" si="3196"/>
        <v>47429</v>
      </c>
      <c r="AE1436" s="16" t="e">
        <f t="shared" si="3189"/>
        <v>#VALUE!</v>
      </c>
      <c r="AF1436" s="10">
        <f ca="1">IFERROR(AVERAGE(INDIRECT("AE"&amp;AC1436-Template!$F$10+1):INDIRECT("AE"&amp;AC1436)),0)</f>
        <v>0</v>
      </c>
      <c r="AG1436" s="35"/>
      <c r="AH1436" s="86"/>
      <c r="AI1436" s="35"/>
      <c r="AJ1436" s="35"/>
      <c r="AK1436" s="35"/>
      <c r="AL1436" s="35"/>
      <c r="AM1436" s="35"/>
      <c r="AN1436" s="35"/>
      <c r="AO1436" s="35"/>
      <c r="AP1436" s="35"/>
      <c r="AQ1436" s="35"/>
      <c r="AR1436" s="35"/>
      <c r="AS1436" s="35"/>
      <c r="AT1436" s="35"/>
      <c r="AU1436" s="35"/>
      <c r="AV1436" s="35"/>
      <c r="AW1436" s="35"/>
      <c r="AX1436" s="35"/>
      <c r="AY1436" s="35"/>
      <c r="AZ1436" s="17">
        <f t="shared" ref="AZ1436" si="3245">AZ1435+1</f>
        <v>47452</v>
      </c>
      <c r="BA1436" s="216">
        <f t="shared" si="3212"/>
        <v>5</v>
      </c>
      <c r="BB1436" s="216">
        <f t="shared" ref="BB1436" si="3246">BB1435+1</f>
        <v>1431</v>
      </c>
      <c r="BC1436" s="16">
        <f t="shared" si="3214"/>
        <v>3.9205479452054797</v>
      </c>
      <c r="BD1436" s="16">
        <f>IF(Template!$F$7="Linear interpolation",LinInterp($AO$5:$AO$18,$AM$5:$AM$18,BC1436),CubicSpline($AO$5:$AO$18,$AM$5:$AM$18,BC1436))</f>
        <v>14.185051210157624</v>
      </c>
      <c r="BE1436" s="221">
        <f t="shared" si="3149"/>
        <v>1.6821310625146755</v>
      </c>
      <c r="BF1436" s="221">
        <f>BE1436/PRODUCT($BG$6:BG1435)</f>
        <v>1.0003605742547679</v>
      </c>
      <c r="BG1436" s="16">
        <f t="shared" si="3215"/>
        <v>1.0003605742547679</v>
      </c>
      <c r="BH1436" s="10">
        <f t="shared" si="3216"/>
        <v>13.160960299027469</v>
      </c>
      <c r="BI1436" s="90"/>
      <c r="BJ1436" s="17">
        <f t="shared" si="3199"/>
        <v>47429</v>
      </c>
      <c r="BK1436" s="16">
        <f t="shared" si="3192"/>
        <v>13.321025863104241</v>
      </c>
      <c r="BL1436" s="10">
        <f ca="1">IFERROR(AVERAGE(INDIRECT("BK"&amp;AC1436-Template!$F$10+1):INDIRECT("BK"&amp;AC1436)),0)</f>
        <v>13.41081943734952</v>
      </c>
      <c r="BM1436" s="35"/>
      <c r="BN1436" s="86"/>
      <c r="BO1436" s="35"/>
      <c r="BP1436" s="35"/>
      <c r="BQ1436" s="35"/>
      <c r="BR1436" s="35"/>
      <c r="BS1436" s="35"/>
      <c r="BT1436" s="35"/>
      <c r="BU1436" s="35"/>
      <c r="BV1436" s="35"/>
      <c r="BW1436" s="35"/>
      <c r="BX1436" s="35"/>
      <c r="BY1436" s="35"/>
      <c r="BZ1436" s="35"/>
      <c r="CA1436" s="35"/>
      <c r="CB1436" s="35"/>
      <c r="CC1436" s="35"/>
      <c r="CD1436" s="35"/>
      <c r="CE1436" s="35"/>
      <c r="CF1436" s="35"/>
      <c r="CG1436" s="35"/>
      <c r="CH1436" s="35"/>
    </row>
    <row r="1437" spans="1:86" ht="15.6" x14ac:dyDescent="0.3">
      <c r="A1437" s="35"/>
      <c r="B1437" s="86"/>
      <c r="C1437" s="35"/>
      <c r="D1437" s="35"/>
      <c r="E1437" s="35"/>
      <c r="F1437" s="35"/>
      <c r="G1437" s="35"/>
      <c r="H1437" s="35"/>
      <c r="I1437" s="35"/>
      <c r="J1437" s="35"/>
      <c r="K1437" s="35"/>
      <c r="L1437" s="35"/>
      <c r="M1437" s="35"/>
      <c r="N1437" s="35"/>
      <c r="O1437" s="35"/>
      <c r="P1437" s="35"/>
      <c r="Q1437" s="35"/>
      <c r="R1437" s="35"/>
      <c r="S1437" s="35"/>
      <c r="T1437" s="17">
        <f t="shared" si="3193"/>
        <v>47453</v>
      </c>
      <c r="U1437" s="216">
        <f t="shared" si="3186"/>
        <v>6</v>
      </c>
      <c r="V1437" s="216">
        <f t="shared" si="3193"/>
        <v>1432</v>
      </c>
      <c r="W1437" s="16">
        <f t="shared" si="3200"/>
        <v>3.9232876712328766</v>
      </c>
      <c r="X1437" s="16" t="e">
        <f>IF(Template!$F$7="Linear interpolation",LinInterp($I$5:$I$22,$G$5:$G$22,W1437),CubicSpline($I$5:$I$22,$G$5:$G$22,W1437))</f>
        <v>#VALUE!</v>
      </c>
      <c r="Y1437" s="221" t="e">
        <f t="shared" si="3187"/>
        <v>#VALUE!</v>
      </c>
      <c r="Z1437" s="221" t="e">
        <f>Y1437/PRODUCT($AA$6:AA1436)</f>
        <v>#VALUE!</v>
      </c>
      <c r="AA1437" s="16" t="e">
        <f t="shared" si="3194"/>
        <v>#VALUE!</v>
      </c>
      <c r="AB1437" s="10" t="e">
        <f t="shared" si="3195"/>
        <v>#VALUE!</v>
      </c>
      <c r="AC1437" s="90">
        <f t="shared" si="3188"/>
        <v>1437</v>
      </c>
      <c r="AD1437" s="17">
        <f t="shared" si="3196"/>
        <v>47430</v>
      </c>
      <c r="AE1437" s="16" t="e">
        <f t="shared" si="3189"/>
        <v>#VALUE!</v>
      </c>
      <c r="AF1437" s="10">
        <f ca="1">IFERROR(AVERAGE(INDIRECT("AE"&amp;AC1437-Template!$F$10+1):INDIRECT("AE"&amp;AC1437)),0)</f>
        <v>0</v>
      </c>
      <c r="AG1437" s="35"/>
      <c r="AH1437" s="86"/>
      <c r="AI1437" s="35"/>
      <c r="AJ1437" s="35"/>
      <c r="AK1437" s="35"/>
      <c r="AL1437" s="35"/>
      <c r="AM1437" s="35"/>
      <c r="AN1437" s="35"/>
      <c r="AO1437" s="35"/>
      <c r="AP1437" s="35"/>
      <c r="AQ1437" s="35"/>
      <c r="AR1437" s="35"/>
      <c r="AS1437" s="35"/>
      <c r="AT1437" s="35"/>
      <c r="AU1437" s="35"/>
      <c r="AV1437" s="35"/>
      <c r="AW1437" s="35"/>
      <c r="AX1437" s="35"/>
      <c r="AY1437" s="35"/>
      <c r="AZ1437" s="17">
        <f t="shared" ref="AZ1437" si="3247">AZ1436+1</f>
        <v>47453</v>
      </c>
      <c r="BA1437" s="216">
        <f t="shared" si="3212"/>
        <v>6</v>
      </c>
      <c r="BB1437" s="216">
        <f t="shared" ref="BB1437" si="3248">BB1436+1</f>
        <v>1432</v>
      </c>
      <c r="BC1437" s="16">
        <f t="shared" si="3214"/>
        <v>3.9232876712328766</v>
      </c>
      <c r="BD1437" s="16">
        <f>IF(Template!$F$7="Linear interpolation",LinInterp($AO$5:$AO$18,$AM$5:$AM$18,BC1437),CubicSpline($AO$5:$AO$18,$AM$5:$AM$18,BC1437))</f>
        <v>14.184960443131638</v>
      </c>
      <c r="BE1437" s="221">
        <f t="shared" si="3149"/>
        <v>1.6827372545457586</v>
      </c>
      <c r="BF1437" s="221">
        <f>BE1437/PRODUCT($BG$6:BG1436)</f>
        <v>1.0003603714624809</v>
      </c>
      <c r="BG1437" s="16">
        <f t="shared" si="3215"/>
        <v>1.0003605742547679</v>
      </c>
      <c r="BH1437" s="10">
        <f t="shared" si="3216"/>
        <v>13.160960299027469</v>
      </c>
      <c r="BI1437" s="90"/>
      <c r="BJ1437" s="17">
        <f t="shared" si="3199"/>
        <v>47430</v>
      </c>
      <c r="BK1437" s="16">
        <f t="shared" si="3192"/>
        <v>13.314466847071049</v>
      </c>
      <c r="BL1437" s="10">
        <f ca="1">IFERROR(AVERAGE(INDIRECT("BK"&amp;AC1437-Template!$F$10+1):INDIRECT("BK"&amp;AC1437)),0)</f>
        <v>13.404772381102454</v>
      </c>
      <c r="BM1437" s="35"/>
      <c r="BN1437" s="86"/>
      <c r="BO1437" s="35"/>
      <c r="BP1437" s="35"/>
      <c r="BQ1437" s="35"/>
      <c r="BR1437" s="35"/>
      <c r="BS1437" s="35"/>
      <c r="BT1437" s="35"/>
      <c r="BU1437" s="35"/>
      <c r="BV1437" s="35"/>
      <c r="BW1437" s="35"/>
      <c r="BX1437" s="35"/>
      <c r="BY1437" s="35"/>
      <c r="BZ1437" s="35"/>
      <c r="CA1437" s="35"/>
      <c r="CB1437" s="35"/>
      <c r="CC1437" s="35"/>
      <c r="CD1437" s="35"/>
      <c r="CE1437" s="35"/>
      <c r="CF1437" s="35"/>
      <c r="CG1437" s="35"/>
      <c r="CH1437" s="35"/>
    </row>
    <row r="1438" spans="1:86" ht="15.6" x14ac:dyDescent="0.3">
      <c r="A1438" s="35"/>
      <c r="B1438" s="86"/>
      <c r="C1438" s="35"/>
      <c r="D1438" s="35"/>
      <c r="E1438" s="35"/>
      <c r="F1438" s="35"/>
      <c r="G1438" s="35"/>
      <c r="H1438" s="35"/>
      <c r="I1438" s="35"/>
      <c r="J1438" s="35"/>
      <c r="K1438" s="35"/>
      <c r="L1438" s="35"/>
      <c r="M1438" s="35"/>
      <c r="N1438" s="35"/>
      <c r="O1438" s="35"/>
      <c r="P1438" s="35"/>
      <c r="Q1438" s="35"/>
      <c r="R1438" s="35"/>
      <c r="S1438" s="35"/>
      <c r="T1438" s="17">
        <f t="shared" si="3193"/>
        <v>47454</v>
      </c>
      <c r="U1438" s="216">
        <f t="shared" si="3186"/>
        <v>7</v>
      </c>
      <c r="V1438" s="216">
        <f t="shared" si="3193"/>
        <v>1433</v>
      </c>
      <c r="W1438" s="16">
        <f t="shared" si="3200"/>
        <v>3.9260273972602739</v>
      </c>
      <c r="X1438" s="16" t="e">
        <f>IF(Template!$F$7="Linear interpolation",LinInterp($I$5:$I$22,$G$5:$G$22,W1438),CubicSpline($I$5:$I$22,$G$5:$G$22,W1438))</f>
        <v>#VALUE!</v>
      </c>
      <c r="Y1438" s="221" t="e">
        <f t="shared" si="3187"/>
        <v>#VALUE!</v>
      </c>
      <c r="Z1438" s="221" t="e">
        <f>Y1438/PRODUCT($AA$6:AA1437)</f>
        <v>#VALUE!</v>
      </c>
      <c r="AA1438" s="16" t="e">
        <f t="shared" si="3194"/>
        <v>#VALUE!</v>
      </c>
      <c r="AB1438" s="10" t="e">
        <f t="shared" si="3195"/>
        <v>#VALUE!</v>
      </c>
      <c r="AC1438" s="90">
        <f t="shared" si="3188"/>
        <v>1438</v>
      </c>
      <c r="AD1438" s="17">
        <f t="shared" si="3196"/>
        <v>47431</v>
      </c>
      <c r="AE1438" s="16" t="e">
        <f t="shared" si="3189"/>
        <v>#VALUE!</v>
      </c>
      <c r="AF1438" s="10">
        <f ca="1">IFERROR(AVERAGE(INDIRECT("AE"&amp;AC1438-Template!$F$10+1):INDIRECT("AE"&amp;AC1438)),0)</f>
        <v>0</v>
      </c>
      <c r="AG1438" s="35"/>
      <c r="AH1438" s="86"/>
      <c r="AI1438" s="35"/>
      <c r="AJ1438" s="35"/>
      <c r="AK1438" s="35"/>
      <c r="AL1438" s="35"/>
      <c r="AM1438" s="35"/>
      <c r="AN1438" s="35"/>
      <c r="AO1438" s="35"/>
      <c r="AP1438" s="35"/>
      <c r="AQ1438" s="35"/>
      <c r="AR1438" s="35"/>
      <c r="AS1438" s="35"/>
      <c r="AT1438" s="35"/>
      <c r="AU1438" s="35"/>
      <c r="AV1438" s="35"/>
      <c r="AW1438" s="35"/>
      <c r="AX1438" s="35"/>
      <c r="AY1438" s="35"/>
      <c r="AZ1438" s="17">
        <f t="shared" ref="AZ1438" si="3249">AZ1437+1</f>
        <v>47454</v>
      </c>
      <c r="BA1438" s="216">
        <f t="shared" si="3212"/>
        <v>7</v>
      </c>
      <c r="BB1438" s="216">
        <f t="shared" ref="BB1438" si="3250">BB1437+1</f>
        <v>1433</v>
      </c>
      <c r="BC1438" s="16">
        <f t="shared" si="3214"/>
        <v>3.9260273972602739</v>
      </c>
      <c r="BD1438" s="16">
        <f>IF(Template!$F$7="Linear interpolation",LinInterp($AO$5:$AO$18,$AM$5:$AM$18,BC1438),CubicSpline($AO$5:$AO$18,$AM$5:$AM$18,BC1438))</f>
        <v>14.184863877163302</v>
      </c>
      <c r="BE1438" s="221">
        <f t="shared" si="3149"/>
        <v>1.6833433220605836</v>
      </c>
      <c r="BF1438" s="221">
        <f>BE1438/PRODUCT($BG$6:BG1437)</f>
        <v>1.0003599648532124</v>
      </c>
      <c r="BG1438" s="16">
        <f t="shared" si="3215"/>
        <v>1.0003605742547679</v>
      </c>
      <c r="BH1438" s="10">
        <f t="shared" si="3216"/>
        <v>13.160960299027469</v>
      </c>
      <c r="BI1438" s="90"/>
      <c r="BJ1438" s="17">
        <f t="shared" si="3199"/>
        <v>47431</v>
      </c>
      <c r="BK1438" s="16">
        <f t="shared" si="3192"/>
        <v>13.307871875301135</v>
      </c>
      <c r="BL1438" s="10">
        <f ca="1">IFERROR(AVERAGE(INDIRECT("BK"&amp;AC1438-Template!$F$10+1):INDIRECT("BK"&amp;AC1438)),0)</f>
        <v>13.398690278220469</v>
      </c>
      <c r="BM1438" s="35"/>
      <c r="BN1438" s="86"/>
      <c r="BO1438" s="35"/>
      <c r="BP1438" s="35"/>
      <c r="BQ1438" s="35"/>
      <c r="BR1438" s="35"/>
      <c r="BS1438" s="35"/>
      <c r="BT1438" s="35"/>
      <c r="BU1438" s="35"/>
      <c r="BV1438" s="35"/>
      <c r="BW1438" s="35"/>
      <c r="BX1438" s="35"/>
      <c r="BY1438" s="35"/>
      <c r="BZ1438" s="35"/>
      <c r="CA1438" s="35"/>
      <c r="CB1438" s="35"/>
      <c r="CC1438" s="35"/>
      <c r="CD1438" s="35"/>
      <c r="CE1438" s="35"/>
      <c r="CF1438" s="35"/>
      <c r="CG1438" s="35"/>
      <c r="CH1438" s="35"/>
    </row>
    <row r="1439" spans="1:86" ht="15.6" x14ac:dyDescent="0.3">
      <c r="A1439" s="35"/>
      <c r="B1439" s="86"/>
      <c r="C1439" s="35"/>
      <c r="D1439" s="35"/>
      <c r="E1439" s="35"/>
      <c r="F1439" s="35"/>
      <c r="G1439" s="35"/>
      <c r="H1439" s="35"/>
      <c r="I1439" s="35"/>
      <c r="J1439" s="35"/>
      <c r="K1439" s="35"/>
      <c r="L1439" s="35"/>
      <c r="M1439" s="35"/>
      <c r="N1439" s="35"/>
      <c r="O1439" s="35"/>
      <c r="P1439" s="35"/>
      <c r="Q1439" s="35"/>
      <c r="R1439" s="35"/>
      <c r="S1439" s="35"/>
      <c r="T1439" s="17">
        <f t="shared" si="3193"/>
        <v>47455</v>
      </c>
      <c r="U1439" s="216">
        <f t="shared" si="3186"/>
        <v>1</v>
      </c>
      <c r="V1439" s="216">
        <f t="shared" si="3193"/>
        <v>1434</v>
      </c>
      <c r="W1439" s="16">
        <f t="shared" si="3200"/>
        <v>3.9287671232876713</v>
      </c>
      <c r="X1439" s="16" t="e">
        <f>IF(Template!$F$7="Linear interpolation",LinInterp($I$5:$I$22,$G$5:$G$22,W1439),CubicSpline($I$5:$I$22,$G$5:$G$22,W1439))</f>
        <v>#VALUE!</v>
      </c>
      <c r="Y1439" s="221" t="e">
        <f t="shared" si="3187"/>
        <v>#VALUE!</v>
      </c>
      <c r="Z1439" s="221" t="e">
        <f>Y1439/PRODUCT($AA$6:AA1438)</f>
        <v>#VALUE!</v>
      </c>
      <c r="AA1439" s="16" t="e">
        <f t="shared" si="3194"/>
        <v>#VALUE!</v>
      </c>
      <c r="AB1439" s="10" t="e">
        <f t="shared" si="3195"/>
        <v>#VALUE!</v>
      </c>
      <c r="AC1439" s="90">
        <f t="shared" si="3188"/>
        <v>1439</v>
      </c>
      <c r="AD1439" s="17">
        <f t="shared" si="3196"/>
        <v>47432</v>
      </c>
      <c r="AE1439" s="16" t="e">
        <f t="shared" si="3189"/>
        <v>#VALUE!</v>
      </c>
      <c r="AF1439" s="10">
        <f ca="1">IFERROR(AVERAGE(INDIRECT("AE"&amp;AC1439-Template!$F$10+1):INDIRECT("AE"&amp;AC1439)),0)</f>
        <v>0</v>
      </c>
      <c r="AG1439" s="35"/>
      <c r="AH1439" s="86"/>
      <c r="AI1439" s="35"/>
      <c r="AJ1439" s="35"/>
      <c r="AK1439" s="35"/>
      <c r="AL1439" s="35"/>
      <c r="AM1439" s="35"/>
      <c r="AN1439" s="35"/>
      <c r="AO1439" s="35"/>
      <c r="AP1439" s="35"/>
      <c r="AQ1439" s="35"/>
      <c r="AR1439" s="35"/>
      <c r="AS1439" s="35"/>
      <c r="AT1439" s="35"/>
      <c r="AU1439" s="35"/>
      <c r="AV1439" s="35"/>
      <c r="AW1439" s="35"/>
      <c r="AX1439" s="35"/>
      <c r="AY1439" s="35"/>
      <c r="AZ1439" s="17">
        <f t="shared" ref="AZ1439" si="3251">AZ1438+1</f>
        <v>47455</v>
      </c>
      <c r="BA1439" s="216">
        <f t="shared" si="3212"/>
        <v>1</v>
      </c>
      <c r="BB1439" s="216">
        <f t="shared" ref="BB1439" si="3252">BB1438+1</f>
        <v>1434</v>
      </c>
      <c r="BC1439" s="16">
        <f t="shared" si="3214"/>
        <v>3.9287671232876713</v>
      </c>
      <c r="BD1439" s="16">
        <f>IF(Template!$F$7="Linear interpolation",LinInterp($AO$5:$AO$18,$AM$5:$AM$18,BC1439),CubicSpline($AO$5:$AO$18,$AM$5:$AM$18,BC1439))</f>
        <v>14.184761494574508</v>
      </c>
      <c r="BE1439" s="221">
        <f t="shared" si="3149"/>
        <v>1.683949263039263</v>
      </c>
      <c r="BF1439" s="221">
        <f>BE1439/PRODUCT($BG$6:BG1438)</f>
        <v>1.0003593534006641</v>
      </c>
      <c r="BG1439" s="16">
        <f t="shared" si="3215"/>
        <v>1.0003593534006641</v>
      </c>
      <c r="BH1439" s="10">
        <f t="shared" si="3216"/>
        <v>13.116399124238342</v>
      </c>
      <c r="BI1439" s="90"/>
      <c r="BJ1439" s="17">
        <f t="shared" si="3199"/>
        <v>47432</v>
      </c>
      <c r="BK1439" s="16">
        <f t="shared" si="3192"/>
        <v>13.307871875301135</v>
      </c>
      <c r="BL1439" s="10">
        <f ca="1">IFERROR(AVERAGE(INDIRECT("BK"&amp;AC1439-Template!$F$10+1):INDIRECT("BK"&amp;AC1439)),0)</f>
        <v>13.39279409906916</v>
      </c>
      <c r="BM1439" s="35"/>
      <c r="BN1439" s="86"/>
      <c r="BO1439" s="35"/>
      <c r="BP1439" s="35"/>
      <c r="BQ1439" s="35"/>
      <c r="BR1439" s="35"/>
      <c r="BS1439" s="35"/>
      <c r="BT1439" s="35"/>
      <c r="BU1439" s="35"/>
      <c r="BV1439" s="35"/>
      <c r="BW1439" s="35"/>
      <c r="BX1439" s="35"/>
      <c r="BY1439" s="35"/>
      <c r="BZ1439" s="35"/>
      <c r="CA1439" s="35"/>
      <c r="CB1439" s="35"/>
      <c r="CC1439" s="35"/>
      <c r="CD1439" s="35"/>
      <c r="CE1439" s="35"/>
      <c r="CF1439" s="35"/>
      <c r="CG1439" s="35"/>
      <c r="CH1439" s="35"/>
    </row>
    <row r="1440" spans="1:86" ht="15.6" x14ac:dyDescent="0.3">
      <c r="A1440" s="35"/>
      <c r="B1440" s="86"/>
      <c r="C1440" s="35"/>
      <c r="D1440" s="35"/>
      <c r="E1440" s="35"/>
      <c r="F1440" s="35"/>
      <c r="G1440" s="35"/>
      <c r="H1440" s="35"/>
      <c r="I1440" s="35"/>
      <c r="J1440" s="35"/>
      <c r="K1440" s="35"/>
      <c r="L1440" s="35"/>
      <c r="M1440" s="35"/>
      <c r="N1440" s="35"/>
      <c r="O1440" s="35"/>
      <c r="P1440" s="35"/>
      <c r="Q1440" s="35"/>
      <c r="R1440" s="35"/>
      <c r="S1440" s="35"/>
      <c r="T1440" s="17">
        <f t="shared" si="3193"/>
        <v>47456</v>
      </c>
      <c r="U1440" s="216">
        <f t="shared" si="3186"/>
        <v>2</v>
      </c>
      <c r="V1440" s="216">
        <f t="shared" si="3193"/>
        <v>1435</v>
      </c>
      <c r="W1440" s="16">
        <f t="shared" si="3200"/>
        <v>3.9315068493150687</v>
      </c>
      <c r="X1440" s="16" t="e">
        <f>IF(Template!$F$7="Linear interpolation",LinInterp($I$5:$I$22,$G$5:$G$22,W1440),CubicSpline($I$5:$I$22,$G$5:$G$22,W1440))</f>
        <v>#VALUE!</v>
      </c>
      <c r="Y1440" s="221" t="e">
        <f t="shared" si="3187"/>
        <v>#VALUE!</v>
      </c>
      <c r="Z1440" s="221" t="e">
        <f>Y1440/PRODUCT($AA$6:AA1439)</f>
        <v>#VALUE!</v>
      </c>
      <c r="AA1440" s="16" t="e">
        <f t="shared" si="3194"/>
        <v>#VALUE!</v>
      </c>
      <c r="AB1440" s="10" t="e">
        <f t="shared" si="3195"/>
        <v>#VALUE!</v>
      </c>
      <c r="AC1440" s="90">
        <f t="shared" si="3188"/>
        <v>1440</v>
      </c>
      <c r="AD1440" s="17">
        <f t="shared" si="3196"/>
        <v>47433</v>
      </c>
      <c r="AE1440" s="16" t="e">
        <f t="shared" si="3189"/>
        <v>#VALUE!</v>
      </c>
      <c r="AF1440" s="10">
        <f ca="1">IFERROR(AVERAGE(INDIRECT("AE"&amp;AC1440-Template!$F$10+1):INDIRECT("AE"&amp;AC1440)),0)</f>
        <v>0</v>
      </c>
      <c r="AG1440" s="35"/>
      <c r="AH1440" s="86"/>
      <c r="AI1440" s="35"/>
      <c r="AJ1440" s="35"/>
      <c r="AK1440" s="35"/>
      <c r="AL1440" s="35"/>
      <c r="AM1440" s="35"/>
      <c r="AN1440" s="35"/>
      <c r="AO1440" s="35"/>
      <c r="AP1440" s="35"/>
      <c r="AQ1440" s="35"/>
      <c r="AR1440" s="35"/>
      <c r="AS1440" s="35"/>
      <c r="AT1440" s="35"/>
      <c r="AU1440" s="35"/>
      <c r="AV1440" s="35"/>
      <c r="AW1440" s="35"/>
      <c r="AX1440" s="35"/>
      <c r="AY1440" s="35"/>
      <c r="AZ1440" s="17">
        <f t="shared" ref="AZ1440" si="3253">AZ1439+1</f>
        <v>47456</v>
      </c>
      <c r="BA1440" s="216">
        <f t="shared" si="3212"/>
        <v>2</v>
      </c>
      <c r="BB1440" s="216">
        <f t="shared" ref="BB1440" si="3254">BB1439+1</f>
        <v>1435</v>
      </c>
      <c r="BC1440" s="16">
        <f t="shared" si="3214"/>
        <v>3.9315068493150687</v>
      </c>
      <c r="BD1440" s="16">
        <f>IF(Template!$F$7="Linear interpolation",LinInterp($AO$5:$AO$18,$AM$5:$AM$18,BC1440),CubicSpline($AO$5:$AO$18,$AM$5:$AM$18,BC1440))</f>
        <v>14.184653277687143</v>
      </c>
      <c r="BE1440" s="221">
        <f t="shared" si="3149"/>
        <v>1.6845550754564733</v>
      </c>
      <c r="BF1440" s="221">
        <f>BE1440/PRODUCT($BG$6:BG1439)</f>
        <v>1.0003597569300375</v>
      </c>
      <c r="BG1440" s="16">
        <f t="shared" si="3215"/>
        <v>1.0003597569300375</v>
      </c>
      <c r="BH1440" s="10">
        <f t="shared" si="3216"/>
        <v>13.131127946370057</v>
      </c>
      <c r="BI1440" s="90"/>
      <c r="BJ1440" s="17">
        <f t="shared" si="3199"/>
        <v>47433</v>
      </c>
      <c r="BK1440" s="16">
        <f t="shared" si="3192"/>
        <v>13.307871875301135</v>
      </c>
      <c r="BL1440" s="10">
        <f ca="1">IFERROR(AVERAGE(INDIRECT("BK"&amp;AC1440-Template!$F$10+1):INDIRECT("BK"&amp;AC1440)),0)</f>
        <v>13.387084983704675</v>
      </c>
      <c r="BM1440" s="35"/>
      <c r="BN1440" s="86"/>
      <c r="BO1440" s="35"/>
      <c r="BP1440" s="35"/>
      <c r="BQ1440" s="35"/>
      <c r="BR1440" s="35"/>
      <c r="BS1440" s="35"/>
      <c r="BT1440" s="35"/>
      <c r="BU1440" s="35"/>
      <c r="BV1440" s="35"/>
      <c r="BW1440" s="35"/>
      <c r="BX1440" s="35"/>
      <c r="BY1440" s="35"/>
      <c r="BZ1440" s="35"/>
      <c r="CA1440" s="35"/>
      <c r="CB1440" s="35"/>
      <c r="CC1440" s="35"/>
      <c r="CD1440" s="35"/>
      <c r="CE1440" s="35"/>
      <c r="CF1440" s="35"/>
      <c r="CG1440" s="35"/>
      <c r="CH1440" s="35"/>
    </row>
    <row r="1441" spans="1:86" ht="15.6" x14ac:dyDescent="0.3">
      <c r="A1441" s="35"/>
      <c r="B1441" s="86"/>
      <c r="C1441" s="35"/>
      <c r="D1441" s="35"/>
      <c r="E1441" s="35"/>
      <c r="F1441" s="35"/>
      <c r="G1441" s="35"/>
      <c r="H1441" s="35"/>
      <c r="I1441" s="35"/>
      <c r="J1441" s="35"/>
      <c r="K1441" s="35"/>
      <c r="L1441" s="35"/>
      <c r="M1441" s="35"/>
      <c r="N1441" s="35"/>
      <c r="O1441" s="35"/>
      <c r="P1441" s="35"/>
      <c r="Q1441" s="35"/>
      <c r="R1441" s="35"/>
      <c r="S1441" s="35"/>
      <c r="T1441" s="17">
        <f t="shared" si="3193"/>
        <v>47457</v>
      </c>
      <c r="U1441" s="216">
        <f t="shared" si="3186"/>
        <v>3</v>
      </c>
      <c r="V1441" s="216">
        <f t="shared" si="3193"/>
        <v>1436</v>
      </c>
      <c r="W1441" s="16">
        <f t="shared" si="3200"/>
        <v>3.9342465753424656</v>
      </c>
      <c r="X1441" s="16" t="e">
        <f>IF(Template!$F$7="Linear interpolation",LinInterp($I$5:$I$22,$G$5:$G$22,W1441),CubicSpline($I$5:$I$22,$G$5:$G$22,W1441))</f>
        <v>#VALUE!</v>
      </c>
      <c r="Y1441" s="221" t="e">
        <f t="shared" si="3187"/>
        <v>#VALUE!</v>
      </c>
      <c r="Z1441" s="221" t="e">
        <f>Y1441/PRODUCT($AA$6:AA1440)</f>
        <v>#VALUE!</v>
      </c>
      <c r="AA1441" s="16" t="e">
        <f t="shared" si="3194"/>
        <v>#VALUE!</v>
      </c>
      <c r="AB1441" s="10" t="e">
        <f t="shared" si="3195"/>
        <v>#VALUE!</v>
      </c>
      <c r="AC1441" s="90">
        <f t="shared" si="3188"/>
        <v>1441</v>
      </c>
      <c r="AD1441" s="17">
        <f t="shared" si="3196"/>
        <v>47434</v>
      </c>
      <c r="AE1441" s="16" t="e">
        <f t="shared" si="3189"/>
        <v>#VALUE!</v>
      </c>
      <c r="AF1441" s="10">
        <f ca="1">IFERROR(AVERAGE(INDIRECT("AE"&amp;AC1441-Template!$F$10+1):INDIRECT("AE"&amp;AC1441)),0)</f>
        <v>0</v>
      </c>
      <c r="AG1441" s="35"/>
      <c r="AH1441" s="86"/>
      <c r="AI1441" s="35"/>
      <c r="AJ1441" s="35"/>
      <c r="AK1441" s="35"/>
      <c r="AL1441" s="35"/>
      <c r="AM1441" s="35"/>
      <c r="AN1441" s="35"/>
      <c r="AO1441" s="35"/>
      <c r="AP1441" s="35"/>
      <c r="AQ1441" s="35"/>
      <c r="AR1441" s="35"/>
      <c r="AS1441" s="35"/>
      <c r="AT1441" s="35"/>
      <c r="AU1441" s="35"/>
      <c r="AV1441" s="35"/>
      <c r="AW1441" s="35"/>
      <c r="AX1441" s="35"/>
      <c r="AY1441" s="35"/>
      <c r="AZ1441" s="17">
        <f t="shared" ref="AZ1441" si="3255">AZ1440+1</f>
        <v>47457</v>
      </c>
      <c r="BA1441" s="216">
        <f t="shared" si="3212"/>
        <v>3</v>
      </c>
      <c r="BB1441" s="216">
        <f t="shared" ref="BB1441" si="3256">BB1440+1</f>
        <v>1436</v>
      </c>
      <c r="BC1441" s="16">
        <f t="shared" si="3214"/>
        <v>3.9342465753424656</v>
      </c>
      <c r="BD1441" s="16">
        <f>IF(Template!$F$7="Linear interpolation",LinInterp($AO$5:$AO$18,$AM$5:$AM$18,BC1441),CubicSpline($AO$5:$AO$18,$AM$5:$AM$18,BC1441))</f>
        <v>14.184539208823102</v>
      </c>
      <c r="BE1441" s="221">
        <f t="shared" si="3149"/>
        <v>1.6851607572814573</v>
      </c>
      <c r="BF1441" s="221">
        <f>BE1441/PRODUCT($BG$6:BG1440)</f>
        <v>1.0003595500282589</v>
      </c>
      <c r="BG1441" s="16">
        <f t="shared" si="3215"/>
        <v>1.0003595500282589</v>
      </c>
      <c r="BH1441" s="10">
        <f t="shared" si="3216"/>
        <v>13.123576031451201</v>
      </c>
      <c r="BI1441" s="90"/>
      <c r="BJ1441" s="17">
        <f t="shared" si="3199"/>
        <v>47434</v>
      </c>
      <c r="BK1441" s="16">
        <f t="shared" si="3192"/>
        <v>13.267941558062102</v>
      </c>
      <c r="BL1441" s="10">
        <f ca="1">IFERROR(AVERAGE(INDIRECT("BK"&amp;AC1441-Template!$F$10+1):INDIRECT("BK"&amp;AC1441)),0)</f>
        <v>13.380044857765551</v>
      </c>
      <c r="BM1441" s="35"/>
      <c r="BN1441" s="86"/>
      <c r="BO1441" s="35"/>
      <c r="BP1441" s="35"/>
      <c r="BQ1441" s="35"/>
      <c r="BR1441" s="35"/>
      <c r="BS1441" s="35"/>
      <c r="BT1441" s="35"/>
      <c r="BU1441" s="35"/>
      <c r="BV1441" s="35"/>
      <c r="BW1441" s="35"/>
      <c r="BX1441" s="35"/>
      <c r="BY1441" s="35"/>
      <c r="BZ1441" s="35"/>
      <c r="CA1441" s="35"/>
      <c r="CB1441" s="35"/>
      <c r="CC1441" s="35"/>
      <c r="CD1441" s="35"/>
      <c r="CE1441" s="35"/>
      <c r="CF1441" s="35"/>
      <c r="CG1441" s="35"/>
      <c r="CH1441" s="35"/>
    </row>
    <row r="1442" spans="1:86" ht="15.6" x14ac:dyDescent="0.3">
      <c r="A1442" s="35"/>
      <c r="B1442" s="86"/>
      <c r="C1442" s="35"/>
      <c r="D1442" s="35"/>
      <c r="E1442" s="35"/>
      <c r="F1442" s="35"/>
      <c r="G1442" s="35"/>
      <c r="H1442" s="35"/>
      <c r="I1442" s="35"/>
      <c r="J1442" s="35"/>
      <c r="K1442" s="35"/>
      <c r="L1442" s="35"/>
      <c r="M1442" s="35"/>
      <c r="N1442" s="35"/>
      <c r="O1442" s="35"/>
      <c r="P1442" s="35"/>
      <c r="Q1442" s="35"/>
      <c r="R1442" s="35"/>
      <c r="S1442" s="35"/>
      <c r="T1442" s="17">
        <f t="shared" si="3193"/>
        <v>47458</v>
      </c>
      <c r="U1442" s="216">
        <f t="shared" si="3186"/>
        <v>4</v>
      </c>
      <c r="V1442" s="216">
        <f t="shared" si="3193"/>
        <v>1437</v>
      </c>
      <c r="W1442" s="16">
        <f t="shared" si="3200"/>
        <v>3.9369863013698629</v>
      </c>
      <c r="X1442" s="16" t="e">
        <f>IF(Template!$F$7="Linear interpolation",LinInterp($I$5:$I$22,$G$5:$G$22,W1442),CubicSpline($I$5:$I$22,$G$5:$G$22,W1442))</f>
        <v>#VALUE!</v>
      </c>
      <c r="Y1442" s="221" t="e">
        <f t="shared" si="3187"/>
        <v>#VALUE!</v>
      </c>
      <c r="Z1442" s="221" t="e">
        <f>Y1442/PRODUCT($AA$6:AA1441)</f>
        <v>#VALUE!</v>
      </c>
      <c r="AA1442" s="16" t="e">
        <f t="shared" si="3194"/>
        <v>#VALUE!</v>
      </c>
      <c r="AB1442" s="10" t="e">
        <f t="shared" si="3195"/>
        <v>#VALUE!</v>
      </c>
      <c r="AC1442" s="90">
        <f t="shared" si="3188"/>
        <v>1442</v>
      </c>
      <c r="AD1442" s="17">
        <f t="shared" si="3196"/>
        <v>47435</v>
      </c>
      <c r="AE1442" s="16" t="e">
        <f t="shared" si="3189"/>
        <v>#VALUE!</v>
      </c>
      <c r="AF1442" s="10">
        <f ca="1">IFERROR(AVERAGE(INDIRECT("AE"&amp;AC1442-Template!$F$10+1):INDIRECT("AE"&amp;AC1442)),0)</f>
        <v>0</v>
      </c>
      <c r="AG1442" s="35"/>
      <c r="AH1442" s="86"/>
      <c r="AI1442" s="35"/>
      <c r="AJ1442" s="35"/>
      <c r="AK1442" s="35"/>
      <c r="AL1442" s="35"/>
      <c r="AM1442" s="35"/>
      <c r="AN1442" s="35"/>
      <c r="AO1442" s="35"/>
      <c r="AP1442" s="35"/>
      <c r="AQ1442" s="35"/>
      <c r="AR1442" s="35"/>
      <c r="AS1442" s="35"/>
      <c r="AT1442" s="35"/>
      <c r="AU1442" s="35"/>
      <c r="AV1442" s="35"/>
      <c r="AW1442" s="35"/>
      <c r="AX1442" s="35"/>
      <c r="AY1442" s="35"/>
      <c r="AZ1442" s="17">
        <f t="shared" ref="AZ1442" si="3257">AZ1441+1</f>
        <v>47458</v>
      </c>
      <c r="BA1442" s="216">
        <f t="shared" si="3212"/>
        <v>4</v>
      </c>
      <c r="BB1442" s="216">
        <f t="shared" ref="BB1442" si="3258">BB1441+1</f>
        <v>1437</v>
      </c>
      <c r="BC1442" s="16">
        <f t="shared" si="3214"/>
        <v>3.9369863013698629</v>
      </c>
      <c r="BD1442" s="16">
        <f>IF(Template!$F$7="Linear interpolation",LinInterp($AO$5:$AO$18,$AM$5:$AM$18,BC1442),CubicSpline($AO$5:$AO$18,$AM$5:$AM$18,BC1442))</f>
        <v>14.184419270304275</v>
      </c>
      <c r="BE1442" s="221">
        <f t="shared" si="3149"/>
        <v>1.6857663064780191</v>
      </c>
      <c r="BF1442" s="221">
        <f>BE1442/PRODUCT($BG$6:BG1441)</f>
        <v>1.0003593420947796</v>
      </c>
      <c r="BG1442" s="16">
        <f t="shared" si="3215"/>
        <v>1.0003593420947796</v>
      </c>
      <c r="BH1442" s="10">
        <f t="shared" si="3216"/>
        <v>13.115986459455886</v>
      </c>
      <c r="BI1442" s="90"/>
      <c r="BJ1442" s="17">
        <f t="shared" si="3199"/>
        <v>47435</v>
      </c>
      <c r="BK1442" s="16">
        <f t="shared" si="3192"/>
        <v>13.281131173996652</v>
      </c>
      <c r="BL1442" s="10">
        <f ca="1">IFERROR(AVERAGE(INDIRECT("BK"&amp;AC1442-Template!$F$10+1):INDIRECT("BK"&amp;AC1442)),0)</f>
        <v>13.373444385690915</v>
      </c>
      <c r="BM1442" s="35"/>
      <c r="BN1442" s="86"/>
      <c r="BO1442" s="35"/>
      <c r="BP1442" s="35"/>
      <c r="BQ1442" s="35"/>
      <c r="BR1442" s="35"/>
      <c r="BS1442" s="35"/>
      <c r="BT1442" s="35"/>
      <c r="BU1442" s="35"/>
      <c r="BV1442" s="35"/>
      <c r="BW1442" s="35"/>
      <c r="BX1442" s="35"/>
      <c r="BY1442" s="35"/>
      <c r="BZ1442" s="35"/>
      <c r="CA1442" s="35"/>
      <c r="CB1442" s="35"/>
      <c r="CC1442" s="35"/>
      <c r="CD1442" s="35"/>
      <c r="CE1442" s="35"/>
      <c r="CF1442" s="35"/>
      <c r="CG1442" s="35"/>
      <c r="CH1442" s="35"/>
    </row>
    <row r="1443" spans="1:86" ht="15.6" x14ac:dyDescent="0.3">
      <c r="A1443" s="35"/>
      <c r="B1443" s="86"/>
      <c r="C1443" s="35"/>
      <c r="D1443" s="35"/>
      <c r="E1443" s="35"/>
      <c r="F1443" s="35"/>
      <c r="G1443" s="35"/>
      <c r="H1443" s="35"/>
      <c r="I1443" s="35"/>
      <c r="J1443" s="35"/>
      <c r="K1443" s="35"/>
      <c r="L1443" s="35"/>
      <c r="M1443" s="35"/>
      <c r="N1443" s="35"/>
      <c r="O1443" s="35"/>
      <c r="P1443" s="35"/>
      <c r="Q1443" s="35"/>
      <c r="R1443" s="35"/>
      <c r="S1443" s="35"/>
      <c r="T1443" s="17">
        <f t="shared" si="3193"/>
        <v>47459</v>
      </c>
      <c r="U1443" s="216">
        <f t="shared" si="3186"/>
        <v>5</v>
      </c>
      <c r="V1443" s="216">
        <f t="shared" si="3193"/>
        <v>1438</v>
      </c>
      <c r="W1443" s="16">
        <f t="shared" si="3200"/>
        <v>3.9397260273972603</v>
      </c>
      <c r="X1443" s="16" t="e">
        <f>IF(Template!$F$7="Linear interpolation",LinInterp($I$5:$I$22,$G$5:$G$22,W1443),CubicSpline($I$5:$I$22,$G$5:$G$22,W1443))</f>
        <v>#VALUE!</v>
      </c>
      <c r="Y1443" s="221" t="e">
        <f t="shared" si="3187"/>
        <v>#VALUE!</v>
      </c>
      <c r="Z1443" s="221" t="e">
        <f>Y1443/PRODUCT($AA$6:AA1442)</f>
        <v>#VALUE!</v>
      </c>
      <c r="AA1443" s="16" t="e">
        <f t="shared" si="3194"/>
        <v>#VALUE!</v>
      </c>
      <c r="AB1443" s="10" t="e">
        <f t="shared" si="3195"/>
        <v>#VALUE!</v>
      </c>
      <c r="AC1443" s="90">
        <f t="shared" si="3188"/>
        <v>1443</v>
      </c>
      <c r="AD1443" s="17">
        <f t="shared" si="3196"/>
        <v>47436</v>
      </c>
      <c r="AE1443" s="16" t="e">
        <f t="shared" si="3189"/>
        <v>#VALUE!</v>
      </c>
      <c r="AF1443" s="10">
        <f ca="1">IFERROR(AVERAGE(INDIRECT("AE"&amp;AC1443-Template!$F$10+1):INDIRECT("AE"&amp;AC1443)),0)</f>
        <v>0</v>
      </c>
      <c r="AG1443" s="35"/>
      <c r="AH1443" s="86"/>
      <c r="AI1443" s="35"/>
      <c r="AJ1443" s="35"/>
      <c r="AK1443" s="35"/>
      <c r="AL1443" s="35"/>
      <c r="AM1443" s="35"/>
      <c r="AN1443" s="35"/>
      <c r="AO1443" s="35"/>
      <c r="AP1443" s="35"/>
      <c r="AQ1443" s="35"/>
      <c r="AR1443" s="35"/>
      <c r="AS1443" s="35"/>
      <c r="AT1443" s="35"/>
      <c r="AU1443" s="35"/>
      <c r="AV1443" s="35"/>
      <c r="AW1443" s="35"/>
      <c r="AX1443" s="35"/>
      <c r="AY1443" s="35"/>
      <c r="AZ1443" s="17">
        <f t="shared" ref="AZ1443" si="3259">AZ1442+1</f>
        <v>47459</v>
      </c>
      <c r="BA1443" s="216">
        <f t="shared" si="3212"/>
        <v>5</v>
      </c>
      <c r="BB1443" s="216">
        <f t="shared" ref="BB1443" si="3260">BB1442+1</f>
        <v>1438</v>
      </c>
      <c r="BC1443" s="16">
        <f t="shared" si="3214"/>
        <v>3.9397260273972603</v>
      </c>
      <c r="BD1443" s="16">
        <f>IF(Template!$F$7="Linear interpolation",LinInterp($AO$5:$AO$18,$AM$5:$AM$18,BC1443),CubicSpline($AO$5:$AO$18,$AM$5:$AM$18,BC1443))</f>
        <v>14.184293444452553</v>
      </c>
      <c r="BE1443" s="221">
        <f t="shared" si="3149"/>
        <v>1.6863717210045179</v>
      </c>
      <c r="BF1443" s="221">
        <f>BE1443/PRODUCT($BG$6:BG1442)</f>
        <v>1.0003591331278672</v>
      </c>
      <c r="BG1443" s="16">
        <f t="shared" si="3215"/>
        <v>1.0003591331278672</v>
      </c>
      <c r="BH1443" s="10">
        <f t="shared" si="3216"/>
        <v>13.108359167151807</v>
      </c>
      <c r="BI1443" s="90"/>
      <c r="BJ1443" s="17">
        <f t="shared" si="3199"/>
        <v>47436</v>
      </c>
      <c r="BK1443" s="16">
        <f t="shared" si="3192"/>
        <v>13.274355480829003</v>
      </c>
      <c r="BL1443" s="10">
        <f ca="1">IFERROR(AVERAGE(INDIRECT("BK"&amp;AC1443-Template!$F$10+1):INDIRECT("BK"&amp;AC1443)),0)</f>
        <v>13.367751871368686</v>
      </c>
      <c r="BM1443" s="35"/>
      <c r="BN1443" s="86"/>
      <c r="BO1443" s="35"/>
      <c r="BP1443" s="35"/>
      <c r="BQ1443" s="35"/>
      <c r="BR1443" s="35"/>
      <c r="BS1443" s="35"/>
      <c r="BT1443" s="35"/>
      <c r="BU1443" s="35"/>
      <c r="BV1443" s="35"/>
      <c r="BW1443" s="35"/>
      <c r="BX1443" s="35"/>
      <c r="BY1443" s="35"/>
      <c r="BZ1443" s="35"/>
      <c r="CA1443" s="35"/>
      <c r="CB1443" s="35"/>
      <c r="CC1443" s="35"/>
      <c r="CD1443" s="35"/>
      <c r="CE1443" s="35"/>
      <c r="CF1443" s="35"/>
      <c r="CG1443" s="35"/>
      <c r="CH1443" s="35"/>
    </row>
    <row r="1444" spans="1:86" ht="15.6" x14ac:dyDescent="0.3">
      <c r="A1444" s="35"/>
      <c r="B1444" s="86"/>
      <c r="C1444" s="35"/>
      <c r="D1444" s="35"/>
      <c r="E1444" s="35"/>
      <c r="F1444" s="35"/>
      <c r="G1444" s="35"/>
      <c r="H1444" s="35"/>
      <c r="I1444" s="35"/>
      <c r="J1444" s="35"/>
      <c r="K1444" s="35"/>
      <c r="L1444" s="35"/>
      <c r="M1444" s="35"/>
      <c r="N1444" s="35"/>
      <c r="O1444" s="35"/>
      <c r="P1444" s="35"/>
      <c r="Q1444" s="35"/>
      <c r="R1444" s="35"/>
      <c r="S1444" s="35"/>
      <c r="T1444" s="17">
        <f t="shared" si="3193"/>
        <v>47460</v>
      </c>
      <c r="U1444" s="216">
        <f t="shared" si="3186"/>
        <v>6</v>
      </c>
      <c r="V1444" s="216">
        <f t="shared" si="3193"/>
        <v>1439</v>
      </c>
      <c r="W1444" s="16">
        <f t="shared" si="3200"/>
        <v>3.9424657534246577</v>
      </c>
      <c r="X1444" s="16" t="e">
        <f>IF(Template!$F$7="Linear interpolation",LinInterp($I$5:$I$22,$G$5:$G$22,W1444),CubicSpline($I$5:$I$22,$G$5:$G$22,W1444))</f>
        <v>#VALUE!</v>
      </c>
      <c r="Y1444" s="221" t="e">
        <f t="shared" si="3187"/>
        <v>#VALUE!</v>
      </c>
      <c r="Z1444" s="221" t="e">
        <f>Y1444/PRODUCT($AA$6:AA1443)</f>
        <v>#VALUE!</v>
      </c>
      <c r="AA1444" s="16" t="e">
        <f t="shared" si="3194"/>
        <v>#VALUE!</v>
      </c>
      <c r="AB1444" s="10" t="e">
        <f t="shared" si="3195"/>
        <v>#VALUE!</v>
      </c>
      <c r="AC1444" s="90">
        <f t="shared" si="3188"/>
        <v>1444</v>
      </c>
      <c r="AD1444" s="17">
        <f t="shared" si="3196"/>
        <v>47437</v>
      </c>
      <c r="AE1444" s="16" t="e">
        <f t="shared" si="3189"/>
        <v>#VALUE!</v>
      </c>
      <c r="AF1444" s="10">
        <f ca="1">IFERROR(AVERAGE(INDIRECT("AE"&amp;AC1444-Template!$F$10+1):INDIRECT("AE"&amp;AC1444)),0)</f>
        <v>0</v>
      </c>
      <c r="AG1444" s="35"/>
      <c r="AH1444" s="86"/>
      <c r="AI1444" s="35"/>
      <c r="AJ1444" s="35"/>
      <c r="AK1444" s="35"/>
      <c r="AL1444" s="35"/>
      <c r="AM1444" s="35"/>
      <c r="AN1444" s="35"/>
      <c r="AO1444" s="35"/>
      <c r="AP1444" s="35"/>
      <c r="AQ1444" s="35"/>
      <c r="AR1444" s="35"/>
      <c r="AS1444" s="35"/>
      <c r="AT1444" s="35"/>
      <c r="AU1444" s="35"/>
      <c r="AV1444" s="35"/>
      <c r="AW1444" s="35"/>
      <c r="AX1444" s="35"/>
      <c r="AY1444" s="35"/>
      <c r="AZ1444" s="17">
        <f t="shared" ref="AZ1444" si="3261">AZ1443+1</f>
        <v>47460</v>
      </c>
      <c r="BA1444" s="216">
        <f t="shared" si="3212"/>
        <v>6</v>
      </c>
      <c r="BB1444" s="216">
        <f t="shared" ref="BB1444" si="3262">BB1443+1</f>
        <v>1439</v>
      </c>
      <c r="BC1444" s="16">
        <f t="shared" si="3214"/>
        <v>3.9424657534246577</v>
      </c>
      <c r="BD1444" s="16">
        <f>IF(Template!$F$7="Linear interpolation",LinInterp($AO$5:$AO$18,$AM$5:$AM$18,BC1444),CubicSpline($AO$5:$AO$18,$AM$5:$AM$18,BC1444))</f>
        <v>14.184161713589827</v>
      </c>
      <c r="BE1444" s="221">
        <f t="shared" si="3149"/>
        <v>1.6869769988138623</v>
      </c>
      <c r="BF1444" s="221">
        <f>BE1444/PRODUCT($BG$6:BG1443)</f>
        <v>1.0003589231257886</v>
      </c>
      <c r="BG1444" s="16">
        <f t="shared" si="3215"/>
        <v>1.0003591331278672</v>
      </c>
      <c r="BH1444" s="10">
        <f t="shared" si="3216"/>
        <v>13.108359167151807</v>
      </c>
      <c r="BI1444" s="90"/>
      <c r="BJ1444" s="17">
        <f t="shared" si="3199"/>
        <v>47437</v>
      </c>
      <c r="BK1444" s="16">
        <f t="shared" si="3192"/>
        <v>13.267543454686614</v>
      </c>
      <c r="BL1444" s="10">
        <f ca="1">IFERROR(AVERAGE(INDIRECT("BK"&amp;AC1444-Template!$F$10+1):INDIRECT("BK"&amp;AC1444)),0)</f>
        <v>13.361458172676601</v>
      </c>
      <c r="BM1444" s="35"/>
      <c r="BN1444" s="86"/>
      <c r="BO1444" s="35"/>
      <c r="BP1444" s="35"/>
      <c r="BQ1444" s="35"/>
      <c r="BR1444" s="35"/>
      <c r="BS1444" s="35"/>
      <c r="BT1444" s="35"/>
      <c r="BU1444" s="35"/>
      <c r="BV1444" s="35"/>
      <c r="BW1444" s="35"/>
      <c r="BX1444" s="35"/>
      <c r="BY1444" s="35"/>
      <c r="BZ1444" s="35"/>
      <c r="CA1444" s="35"/>
      <c r="CB1444" s="35"/>
      <c r="CC1444" s="35"/>
      <c r="CD1444" s="35"/>
      <c r="CE1444" s="35"/>
      <c r="CF1444" s="35"/>
      <c r="CG1444" s="35"/>
      <c r="CH1444" s="35"/>
    </row>
    <row r="1445" spans="1:86" ht="15.6" x14ac:dyDescent="0.3">
      <c r="A1445" s="35"/>
      <c r="B1445" s="86"/>
      <c r="C1445" s="35"/>
      <c r="D1445" s="35"/>
      <c r="E1445" s="35"/>
      <c r="F1445" s="35"/>
      <c r="G1445" s="35"/>
      <c r="H1445" s="35"/>
      <c r="I1445" s="35"/>
      <c r="J1445" s="35"/>
      <c r="K1445" s="35"/>
      <c r="L1445" s="35"/>
      <c r="M1445" s="35"/>
      <c r="N1445" s="35"/>
      <c r="O1445" s="35"/>
      <c r="P1445" s="35"/>
      <c r="Q1445" s="35"/>
      <c r="R1445" s="35"/>
      <c r="S1445" s="35"/>
      <c r="T1445" s="17">
        <f t="shared" si="3193"/>
        <v>47461</v>
      </c>
      <c r="U1445" s="216">
        <f t="shared" si="3186"/>
        <v>7</v>
      </c>
      <c r="V1445" s="216">
        <f t="shared" si="3193"/>
        <v>1440</v>
      </c>
      <c r="W1445" s="16">
        <f t="shared" si="3200"/>
        <v>3.9452054794520546</v>
      </c>
      <c r="X1445" s="16" t="e">
        <f>IF(Template!$F$7="Linear interpolation",LinInterp($I$5:$I$22,$G$5:$G$22,W1445),CubicSpline($I$5:$I$22,$G$5:$G$22,W1445))</f>
        <v>#VALUE!</v>
      </c>
      <c r="Y1445" s="221" t="e">
        <f t="shared" si="3187"/>
        <v>#VALUE!</v>
      </c>
      <c r="Z1445" s="221" t="e">
        <f>Y1445/PRODUCT($AA$6:AA1444)</f>
        <v>#VALUE!</v>
      </c>
      <c r="AA1445" s="16" t="e">
        <f t="shared" si="3194"/>
        <v>#VALUE!</v>
      </c>
      <c r="AB1445" s="10" t="e">
        <f t="shared" si="3195"/>
        <v>#VALUE!</v>
      </c>
      <c r="AC1445" s="90">
        <f t="shared" si="3188"/>
        <v>1445</v>
      </c>
      <c r="AD1445" s="17">
        <f t="shared" si="3196"/>
        <v>47438</v>
      </c>
      <c r="AE1445" s="16" t="e">
        <f t="shared" si="3189"/>
        <v>#VALUE!</v>
      </c>
      <c r="AF1445" s="10">
        <f ca="1">IFERROR(AVERAGE(INDIRECT("AE"&amp;AC1445-Template!$F$10+1):INDIRECT("AE"&amp;AC1445)),0)</f>
        <v>0</v>
      </c>
      <c r="AG1445" s="35"/>
      <c r="AH1445" s="86"/>
      <c r="AI1445" s="35"/>
      <c r="AJ1445" s="35"/>
      <c r="AK1445" s="35"/>
      <c r="AL1445" s="35"/>
      <c r="AM1445" s="35"/>
      <c r="AN1445" s="35"/>
      <c r="AO1445" s="35"/>
      <c r="AP1445" s="35"/>
      <c r="AQ1445" s="35"/>
      <c r="AR1445" s="35"/>
      <c r="AS1445" s="35"/>
      <c r="AT1445" s="35"/>
      <c r="AU1445" s="35"/>
      <c r="AV1445" s="35"/>
      <c r="AW1445" s="35"/>
      <c r="AX1445" s="35"/>
      <c r="AY1445" s="35"/>
      <c r="AZ1445" s="17">
        <f t="shared" ref="AZ1445" si="3263">AZ1444+1</f>
        <v>47461</v>
      </c>
      <c r="BA1445" s="216">
        <f t="shared" si="3212"/>
        <v>7</v>
      </c>
      <c r="BB1445" s="216">
        <f t="shared" ref="BB1445" si="3264">BB1444+1</f>
        <v>1440</v>
      </c>
      <c r="BC1445" s="16">
        <f t="shared" si="3214"/>
        <v>3.9452054794520546</v>
      </c>
      <c r="BD1445" s="16">
        <f>IF(Template!$F$7="Linear interpolation",LinInterp($AO$5:$AO$18,$AM$5:$AM$18,BC1445),CubicSpline($AO$5:$AO$18,$AM$5:$AM$18,BC1445))</f>
        <v>14.18402406003799</v>
      </c>
      <c r="BE1445" s="221">
        <f t="shared" si="3149"/>
        <v>1.6875821378535105</v>
      </c>
      <c r="BF1445" s="221">
        <f>BE1445/PRODUCT($BG$6:BG1444)</f>
        <v>1.0003585020848216</v>
      </c>
      <c r="BG1445" s="16">
        <f t="shared" si="3215"/>
        <v>1.0003591331278672</v>
      </c>
      <c r="BH1445" s="10">
        <f t="shared" si="3216"/>
        <v>13.108359167151807</v>
      </c>
      <c r="BI1445" s="90"/>
      <c r="BJ1445" s="17">
        <f t="shared" si="3199"/>
        <v>47438</v>
      </c>
      <c r="BK1445" s="16">
        <f t="shared" si="3192"/>
        <v>13.260695032734304</v>
      </c>
      <c r="BL1445" s="10">
        <f ca="1">IFERROR(AVERAGE(INDIRECT("BK"&amp;AC1445-Template!$F$10+1):INDIRECT("BK"&amp;AC1445)),0)</f>
        <v>13.355128988565847</v>
      </c>
      <c r="BM1445" s="35"/>
      <c r="BN1445" s="86"/>
      <c r="BO1445" s="35"/>
      <c r="BP1445" s="35"/>
      <c r="BQ1445" s="35"/>
      <c r="BR1445" s="35"/>
      <c r="BS1445" s="35"/>
      <c r="BT1445" s="35"/>
      <c r="BU1445" s="35"/>
      <c r="BV1445" s="35"/>
      <c r="BW1445" s="35"/>
      <c r="BX1445" s="35"/>
      <c r="BY1445" s="35"/>
      <c r="BZ1445" s="35"/>
      <c r="CA1445" s="35"/>
      <c r="CB1445" s="35"/>
      <c r="CC1445" s="35"/>
      <c r="CD1445" s="35"/>
      <c r="CE1445" s="35"/>
      <c r="CF1445" s="35"/>
      <c r="CG1445" s="35"/>
      <c r="CH1445" s="35"/>
    </row>
    <row r="1446" spans="1:86" ht="15.6" x14ac:dyDescent="0.3">
      <c r="A1446" s="35"/>
      <c r="B1446" s="86"/>
      <c r="C1446" s="35"/>
      <c r="D1446" s="35"/>
      <c r="E1446" s="35"/>
      <c r="F1446" s="35"/>
      <c r="G1446" s="35"/>
      <c r="H1446" s="35"/>
      <c r="I1446" s="35"/>
      <c r="J1446" s="35"/>
      <c r="K1446" s="35"/>
      <c r="L1446" s="35"/>
      <c r="M1446" s="35"/>
      <c r="N1446" s="35"/>
      <c r="O1446" s="35"/>
      <c r="P1446" s="35"/>
      <c r="Q1446" s="35"/>
      <c r="R1446" s="35"/>
      <c r="S1446" s="35"/>
      <c r="T1446" s="17">
        <f t="shared" si="3193"/>
        <v>47462</v>
      </c>
      <c r="U1446" s="216">
        <f t="shared" si="3186"/>
        <v>1</v>
      </c>
      <c r="V1446" s="216">
        <f t="shared" si="3193"/>
        <v>1441</v>
      </c>
      <c r="W1446" s="16">
        <f t="shared" si="3200"/>
        <v>3.9479452054794519</v>
      </c>
      <c r="X1446" s="16" t="e">
        <f>IF(Template!$F$7="Linear interpolation",LinInterp($I$5:$I$22,$G$5:$G$22,W1446),CubicSpline($I$5:$I$22,$G$5:$G$22,W1446))</f>
        <v>#VALUE!</v>
      </c>
      <c r="Y1446" s="221" t="e">
        <f t="shared" si="3187"/>
        <v>#VALUE!</v>
      </c>
      <c r="Z1446" s="221" t="e">
        <f>Y1446/PRODUCT($AA$6:AA1445)</f>
        <v>#VALUE!</v>
      </c>
      <c r="AA1446" s="16" t="e">
        <f t="shared" si="3194"/>
        <v>#VALUE!</v>
      </c>
      <c r="AB1446" s="10" t="e">
        <f t="shared" si="3195"/>
        <v>#VALUE!</v>
      </c>
      <c r="AC1446" s="90">
        <f t="shared" si="3188"/>
        <v>1446</v>
      </c>
      <c r="AD1446" s="17">
        <f t="shared" si="3196"/>
        <v>47439</v>
      </c>
      <c r="AE1446" s="16" t="e">
        <f t="shared" si="3189"/>
        <v>#VALUE!</v>
      </c>
      <c r="AF1446" s="10">
        <f ca="1">IFERROR(AVERAGE(INDIRECT("AE"&amp;AC1446-Template!$F$10+1):INDIRECT("AE"&amp;AC1446)),0)</f>
        <v>0</v>
      </c>
      <c r="AG1446" s="35"/>
      <c r="AH1446" s="86"/>
      <c r="AI1446" s="35"/>
      <c r="AJ1446" s="35"/>
      <c r="AK1446" s="35"/>
      <c r="AL1446" s="35"/>
      <c r="AM1446" s="35"/>
      <c r="AN1446" s="35"/>
      <c r="AO1446" s="35"/>
      <c r="AP1446" s="35"/>
      <c r="AQ1446" s="35"/>
      <c r="AR1446" s="35"/>
      <c r="AS1446" s="35"/>
      <c r="AT1446" s="35"/>
      <c r="AU1446" s="35"/>
      <c r="AV1446" s="35"/>
      <c r="AW1446" s="35"/>
      <c r="AX1446" s="35"/>
      <c r="AY1446" s="35"/>
      <c r="AZ1446" s="17">
        <f t="shared" ref="AZ1446" si="3265">AZ1445+1</f>
        <v>47462</v>
      </c>
      <c r="BA1446" s="216">
        <f t="shared" si="3212"/>
        <v>1</v>
      </c>
      <c r="BB1446" s="216">
        <f t="shared" ref="BB1446" si="3266">BB1445+1</f>
        <v>1441</v>
      </c>
      <c r="BC1446" s="16">
        <f t="shared" si="3214"/>
        <v>3.9479452054794519</v>
      </c>
      <c r="BD1446" s="16">
        <f>IF(Template!$F$7="Linear interpolation",LinInterp($AO$5:$AO$18,$AM$5:$AM$18,BC1446),CubicSpline($AO$5:$AO$18,$AM$5:$AM$18,BC1446))</f>
        <v>14.18388046611893</v>
      </c>
      <c r="BE1446" s="221">
        <f t="shared" si="3149"/>
        <v>1.6881871360654639</v>
      </c>
      <c r="BF1446" s="221">
        <f>BE1446/PRODUCT($BG$6:BG1445)</f>
        <v>1.000357868966558</v>
      </c>
      <c r="BG1446" s="16">
        <f t="shared" si="3215"/>
        <v>1.000357868966558</v>
      </c>
      <c r="BH1446" s="10">
        <f t="shared" si="3216"/>
        <v>13.062217279366406</v>
      </c>
      <c r="BI1446" s="90"/>
      <c r="BJ1446" s="17">
        <f t="shared" si="3199"/>
        <v>47439</v>
      </c>
      <c r="BK1446" s="16">
        <f t="shared" si="3192"/>
        <v>13.260695032734304</v>
      </c>
      <c r="BL1446" s="10">
        <f ca="1">IFERROR(AVERAGE(INDIRECT("BK"&amp;AC1446-Template!$F$10+1):INDIRECT("BK"&amp;AC1446)),0)</f>
        <v>13.348993752325164</v>
      </c>
      <c r="BM1446" s="35"/>
      <c r="BN1446" s="86"/>
      <c r="BO1446" s="35"/>
      <c r="BP1446" s="35"/>
      <c r="BQ1446" s="35"/>
      <c r="BR1446" s="35"/>
      <c r="BS1446" s="35"/>
      <c r="BT1446" s="35"/>
      <c r="BU1446" s="35"/>
      <c r="BV1446" s="35"/>
      <c r="BW1446" s="35"/>
      <c r="BX1446" s="35"/>
      <c r="BY1446" s="35"/>
      <c r="BZ1446" s="35"/>
      <c r="CA1446" s="35"/>
      <c r="CB1446" s="35"/>
      <c r="CC1446" s="35"/>
      <c r="CD1446" s="35"/>
      <c r="CE1446" s="35"/>
      <c r="CF1446" s="35"/>
      <c r="CG1446" s="35"/>
      <c r="CH1446" s="35"/>
    </row>
    <row r="1447" spans="1:86" ht="15.6" x14ac:dyDescent="0.3">
      <c r="A1447" s="35"/>
      <c r="B1447" s="86"/>
      <c r="C1447" s="35"/>
      <c r="D1447" s="35"/>
      <c r="E1447" s="35"/>
      <c r="F1447" s="35"/>
      <c r="G1447" s="35"/>
      <c r="H1447" s="35"/>
      <c r="I1447" s="35"/>
      <c r="J1447" s="35"/>
      <c r="K1447" s="35"/>
      <c r="L1447" s="35"/>
      <c r="M1447" s="35"/>
      <c r="N1447" s="35"/>
      <c r="O1447" s="35"/>
      <c r="P1447" s="35"/>
      <c r="Q1447" s="35"/>
      <c r="R1447" s="35"/>
      <c r="S1447" s="35"/>
      <c r="T1447" s="17">
        <f t="shared" si="3193"/>
        <v>47463</v>
      </c>
      <c r="U1447" s="216">
        <f t="shared" si="3186"/>
        <v>2</v>
      </c>
      <c r="V1447" s="216">
        <f t="shared" si="3193"/>
        <v>1442</v>
      </c>
      <c r="W1447" s="16">
        <f t="shared" si="3200"/>
        <v>3.9506849315068493</v>
      </c>
      <c r="X1447" s="16" t="e">
        <f>IF(Template!$F$7="Linear interpolation",LinInterp($I$5:$I$22,$G$5:$G$22,W1447),CubicSpline($I$5:$I$22,$G$5:$G$22,W1447))</f>
        <v>#VALUE!</v>
      </c>
      <c r="Y1447" s="221" t="e">
        <f t="shared" si="3187"/>
        <v>#VALUE!</v>
      </c>
      <c r="Z1447" s="221" t="e">
        <f>Y1447/PRODUCT($AA$6:AA1446)</f>
        <v>#VALUE!</v>
      </c>
      <c r="AA1447" s="16" t="e">
        <f t="shared" si="3194"/>
        <v>#VALUE!</v>
      </c>
      <c r="AB1447" s="10" t="e">
        <f t="shared" si="3195"/>
        <v>#VALUE!</v>
      </c>
      <c r="AC1447" s="90">
        <f t="shared" si="3188"/>
        <v>1447</v>
      </c>
      <c r="AD1447" s="17">
        <f t="shared" si="3196"/>
        <v>47440</v>
      </c>
      <c r="AE1447" s="16" t="e">
        <f t="shared" si="3189"/>
        <v>#VALUE!</v>
      </c>
      <c r="AF1447" s="10">
        <f ca="1">IFERROR(AVERAGE(INDIRECT("AE"&amp;AC1447-Template!$F$10+1):INDIRECT("AE"&amp;AC1447)),0)</f>
        <v>0</v>
      </c>
      <c r="AG1447" s="35"/>
      <c r="AH1447" s="86"/>
      <c r="AI1447" s="35"/>
      <c r="AJ1447" s="35"/>
      <c r="AK1447" s="35"/>
      <c r="AL1447" s="35"/>
      <c r="AM1447" s="35"/>
      <c r="AN1447" s="35"/>
      <c r="AO1447" s="35"/>
      <c r="AP1447" s="35"/>
      <c r="AQ1447" s="35"/>
      <c r="AR1447" s="35"/>
      <c r="AS1447" s="35"/>
      <c r="AT1447" s="35"/>
      <c r="AU1447" s="35"/>
      <c r="AV1447" s="35"/>
      <c r="AW1447" s="35"/>
      <c r="AX1447" s="35"/>
      <c r="AY1447" s="35"/>
      <c r="AZ1447" s="17">
        <f t="shared" ref="AZ1447" si="3267">AZ1446+1</f>
        <v>47463</v>
      </c>
      <c r="BA1447" s="216">
        <f t="shared" si="3212"/>
        <v>2</v>
      </c>
      <c r="BB1447" s="216">
        <f t="shared" ref="BB1447" si="3268">BB1446+1</f>
        <v>1442</v>
      </c>
      <c r="BC1447" s="16">
        <f t="shared" si="3214"/>
        <v>3.9506849315068493</v>
      </c>
      <c r="BD1447" s="16">
        <f>IF(Template!$F$7="Linear interpolation",LinInterp($AO$5:$AO$18,$AM$5:$AM$18,BC1447),CubicSpline($AO$5:$AO$18,$AM$5:$AM$18,BC1447))</f>
        <v>14.183730914154539</v>
      </c>
      <c r="BE1447" s="221">
        <f t="shared" si="3149"/>
        <v>1.6887919913862584</v>
      </c>
      <c r="BF1447" s="221">
        <f>BE1447/PRODUCT($BG$6:BG1446)</f>
        <v>1.0003582868912295</v>
      </c>
      <c r="BG1447" s="16">
        <f t="shared" si="3215"/>
        <v>1.0003582868912295</v>
      </c>
      <c r="BH1447" s="10">
        <f t="shared" si="3216"/>
        <v>13.077471529877482</v>
      </c>
      <c r="BI1447" s="90"/>
      <c r="BJ1447" s="17">
        <f t="shared" si="3199"/>
        <v>47440</v>
      </c>
      <c r="BK1447" s="16">
        <f t="shared" si="3192"/>
        <v>13.260695032734304</v>
      </c>
      <c r="BL1447" s="10">
        <f ca="1">IFERROR(AVERAGE(INDIRECT("BK"&amp;AC1447-Template!$F$10+1):INDIRECT("BK"&amp;AC1447)),0)</f>
        <v>13.343053618597681</v>
      </c>
      <c r="BM1447" s="35"/>
      <c r="BN1447" s="86"/>
      <c r="BO1447" s="35"/>
      <c r="BP1447" s="35"/>
      <c r="BQ1447" s="35"/>
      <c r="BR1447" s="35"/>
      <c r="BS1447" s="35"/>
      <c r="BT1447" s="35"/>
      <c r="BU1447" s="35"/>
      <c r="BV1447" s="35"/>
      <c r="BW1447" s="35"/>
      <c r="BX1447" s="35"/>
      <c r="BY1447" s="35"/>
      <c r="BZ1447" s="35"/>
      <c r="CA1447" s="35"/>
      <c r="CB1447" s="35"/>
      <c r="CC1447" s="35"/>
      <c r="CD1447" s="35"/>
      <c r="CE1447" s="35"/>
      <c r="CF1447" s="35"/>
      <c r="CG1447" s="35"/>
      <c r="CH1447" s="35"/>
    </row>
    <row r="1448" spans="1:86" ht="15.6" x14ac:dyDescent="0.3">
      <c r="A1448" s="35"/>
      <c r="B1448" s="86"/>
      <c r="C1448" s="35"/>
      <c r="D1448" s="35"/>
      <c r="E1448" s="35"/>
      <c r="F1448" s="35"/>
      <c r="G1448" s="35"/>
      <c r="H1448" s="35"/>
      <c r="I1448" s="35"/>
      <c r="J1448" s="35"/>
      <c r="K1448" s="35"/>
      <c r="L1448" s="35"/>
      <c r="M1448" s="35"/>
      <c r="N1448" s="35"/>
      <c r="O1448" s="35"/>
      <c r="P1448" s="35"/>
      <c r="Q1448" s="35"/>
      <c r="R1448" s="35"/>
      <c r="S1448" s="35"/>
      <c r="T1448" s="17">
        <f t="shared" si="3193"/>
        <v>47464</v>
      </c>
      <c r="U1448" s="216">
        <f t="shared" si="3186"/>
        <v>3</v>
      </c>
      <c r="V1448" s="216">
        <f t="shared" si="3193"/>
        <v>1443</v>
      </c>
      <c r="W1448" s="16">
        <f t="shared" si="3200"/>
        <v>3.9534246575342467</v>
      </c>
      <c r="X1448" s="16" t="e">
        <f>IF(Template!$F$7="Linear interpolation",LinInterp($I$5:$I$22,$G$5:$G$22,W1448),CubicSpline($I$5:$I$22,$G$5:$G$22,W1448))</f>
        <v>#VALUE!</v>
      </c>
      <c r="Y1448" s="221" t="e">
        <f t="shared" si="3187"/>
        <v>#VALUE!</v>
      </c>
      <c r="Z1448" s="221" t="e">
        <f>Y1448/PRODUCT($AA$6:AA1447)</f>
        <v>#VALUE!</v>
      </c>
      <c r="AA1448" s="16" t="e">
        <f t="shared" si="3194"/>
        <v>#VALUE!</v>
      </c>
      <c r="AB1448" s="10" t="e">
        <f t="shared" si="3195"/>
        <v>#VALUE!</v>
      </c>
      <c r="AC1448" s="90">
        <f t="shared" si="3188"/>
        <v>1448</v>
      </c>
      <c r="AD1448" s="17">
        <f t="shared" si="3196"/>
        <v>47441</v>
      </c>
      <c r="AE1448" s="16" t="e">
        <f t="shared" si="3189"/>
        <v>#VALUE!</v>
      </c>
      <c r="AF1448" s="10">
        <f ca="1">IFERROR(AVERAGE(INDIRECT("AE"&amp;AC1448-Template!$F$10+1):INDIRECT("AE"&amp;AC1448)),0)</f>
        <v>0</v>
      </c>
      <c r="AG1448" s="35"/>
      <c r="AH1448" s="86"/>
      <c r="AI1448" s="35"/>
      <c r="AJ1448" s="35"/>
      <c r="AK1448" s="35"/>
      <c r="AL1448" s="35"/>
      <c r="AM1448" s="35"/>
      <c r="AN1448" s="35"/>
      <c r="AO1448" s="35"/>
      <c r="AP1448" s="35"/>
      <c r="AQ1448" s="35"/>
      <c r="AR1448" s="35"/>
      <c r="AS1448" s="35"/>
      <c r="AT1448" s="35"/>
      <c r="AU1448" s="35"/>
      <c r="AV1448" s="35"/>
      <c r="AW1448" s="35"/>
      <c r="AX1448" s="35"/>
      <c r="AY1448" s="35"/>
      <c r="AZ1448" s="17">
        <f t="shared" ref="AZ1448" si="3269">AZ1447+1</f>
        <v>47464</v>
      </c>
      <c r="BA1448" s="216">
        <f t="shared" si="3212"/>
        <v>3</v>
      </c>
      <c r="BB1448" s="216">
        <f t="shared" ref="BB1448" si="3270">BB1447+1</f>
        <v>1443</v>
      </c>
      <c r="BC1448" s="16">
        <f t="shared" si="3214"/>
        <v>3.9534246575342467</v>
      </c>
      <c r="BD1448" s="16">
        <f>IF(Template!$F$7="Linear interpolation",LinInterp($AO$5:$AO$18,$AM$5:$AM$18,BC1448),CubicSpline($AO$5:$AO$18,$AM$5:$AM$18,BC1448))</f>
        <v>14.183575386466712</v>
      </c>
      <c r="BE1448" s="221">
        <f t="shared" si="3149"/>
        <v>1.6893967017469671</v>
      </c>
      <c r="BF1448" s="221">
        <f>BE1448/PRODUCT($BG$6:BG1447)</f>
        <v>1.0003580727311554</v>
      </c>
      <c r="BG1448" s="16">
        <f t="shared" si="3215"/>
        <v>1.0003580727311554</v>
      </c>
      <c r="BH1448" s="10">
        <f t="shared" si="3216"/>
        <v>13.06965468717214</v>
      </c>
      <c r="BI1448" s="90"/>
      <c r="BJ1448" s="17">
        <f t="shared" si="3199"/>
        <v>47441</v>
      </c>
      <c r="BK1448" s="16">
        <f t="shared" si="3192"/>
        <v>13.21923961315019</v>
      </c>
      <c r="BL1448" s="10">
        <f ca="1">IFERROR(AVERAGE(INDIRECT("BK"&amp;AC1448-Template!$F$10+1):INDIRECT("BK"&amp;AC1448)),0)</f>
        <v>13.33573163755073</v>
      </c>
      <c r="BM1448" s="35"/>
      <c r="BN1448" s="86"/>
      <c r="BO1448" s="35"/>
      <c r="BP1448" s="35"/>
      <c r="BQ1448" s="35"/>
      <c r="BR1448" s="35"/>
      <c r="BS1448" s="35"/>
      <c r="BT1448" s="35"/>
      <c r="BU1448" s="35"/>
      <c r="BV1448" s="35"/>
      <c r="BW1448" s="35"/>
      <c r="BX1448" s="35"/>
      <c r="BY1448" s="35"/>
      <c r="BZ1448" s="35"/>
      <c r="CA1448" s="35"/>
      <c r="CB1448" s="35"/>
      <c r="CC1448" s="35"/>
      <c r="CD1448" s="35"/>
      <c r="CE1448" s="35"/>
      <c r="CF1448" s="35"/>
      <c r="CG1448" s="35"/>
      <c r="CH1448" s="35"/>
    </row>
    <row r="1449" spans="1:86" ht="15.6" x14ac:dyDescent="0.3">
      <c r="A1449" s="35"/>
      <c r="B1449" s="86"/>
      <c r="C1449" s="35"/>
      <c r="D1449" s="35"/>
      <c r="E1449" s="35"/>
      <c r="F1449" s="35"/>
      <c r="G1449" s="35"/>
      <c r="H1449" s="35"/>
      <c r="I1449" s="35"/>
      <c r="J1449" s="35"/>
      <c r="K1449" s="35"/>
      <c r="L1449" s="35"/>
      <c r="M1449" s="35"/>
      <c r="N1449" s="35"/>
      <c r="O1449" s="35"/>
      <c r="P1449" s="35"/>
      <c r="Q1449" s="35"/>
      <c r="R1449" s="35"/>
      <c r="S1449" s="35"/>
      <c r="T1449" s="17">
        <f t="shared" si="3193"/>
        <v>47465</v>
      </c>
      <c r="U1449" s="216">
        <f t="shared" si="3186"/>
        <v>4</v>
      </c>
      <c r="V1449" s="216">
        <f t="shared" si="3193"/>
        <v>1444</v>
      </c>
      <c r="W1449" s="16">
        <f t="shared" si="3200"/>
        <v>3.956164383561644</v>
      </c>
      <c r="X1449" s="16" t="e">
        <f>IF(Template!$F$7="Linear interpolation",LinInterp($I$5:$I$22,$G$5:$G$22,W1449),CubicSpline($I$5:$I$22,$G$5:$G$22,W1449))</f>
        <v>#VALUE!</v>
      </c>
      <c r="Y1449" s="221" t="e">
        <f t="shared" si="3187"/>
        <v>#VALUE!</v>
      </c>
      <c r="Z1449" s="221" t="e">
        <f>Y1449/PRODUCT($AA$6:AA1448)</f>
        <v>#VALUE!</v>
      </c>
      <c r="AA1449" s="16" t="e">
        <f t="shared" si="3194"/>
        <v>#VALUE!</v>
      </c>
      <c r="AB1449" s="10" t="e">
        <f t="shared" si="3195"/>
        <v>#VALUE!</v>
      </c>
      <c r="AC1449" s="90">
        <f t="shared" si="3188"/>
        <v>1449</v>
      </c>
      <c r="AD1449" s="17">
        <f t="shared" si="3196"/>
        <v>47442</v>
      </c>
      <c r="AE1449" s="16" t="e">
        <f t="shared" si="3189"/>
        <v>#VALUE!</v>
      </c>
      <c r="AF1449" s="10">
        <f ca="1">IFERROR(AVERAGE(INDIRECT("AE"&amp;AC1449-Template!$F$10+1):INDIRECT("AE"&amp;AC1449)),0)</f>
        <v>0</v>
      </c>
      <c r="AG1449" s="35"/>
      <c r="AH1449" s="86"/>
      <c r="AI1449" s="35"/>
      <c r="AJ1449" s="35"/>
      <c r="AK1449" s="35"/>
      <c r="AL1449" s="35"/>
      <c r="AM1449" s="35"/>
      <c r="AN1449" s="35"/>
      <c r="AO1449" s="35"/>
      <c r="AP1449" s="35"/>
      <c r="AQ1449" s="35"/>
      <c r="AR1449" s="35"/>
      <c r="AS1449" s="35"/>
      <c r="AT1449" s="35"/>
      <c r="AU1449" s="35"/>
      <c r="AV1449" s="35"/>
      <c r="AW1449" s="35"/>
      <c r="AX1449" s="35"/>
      <c r="AY1449" s="35"/>
      <c r="AZ1449" s="17">
        <f t="shared" ref="AZ1449" si="3271">AZ1448+1</f>
        <v>47465</v>
      </c>
      <c r="BA1449" s="216">
        <f t="shared" si="3212"/>
        <v>4</v>
      </c>
      <c r="BB1449" s="216">
        <f t="shared" ref="BB1449" si="3272">BB1448+1</f>
        <v>1444</v>
      </c>
      <c r="BC1449" s="16">
        <f t="shared" si="3214"/>
        <v>3.956164383561644</v>
      </c>
      <c r="BD1449" s="16">
        <f>IF(Template!$F$7="Linear interpolation",LinInterp($AO$5:$AO$18,$AM$5:$AM$18,BC1449),CubicSpline($AO$5:$AO$18,$AM$5:$AM$18,BC1449))</f>
        <v>14.183413865377336</v>
      </c>
      <c r="BE1449" s="221">
        <f t="shared" si="3149"/>
        <v>1.6900012650731939</v>
      </c>
      <c r="BF1449" s="221">
        <f>BE1449/PRODUCT($BG$6:BG1448)</f>
        <v>1.0003578575272472</v>
      </c>
      <c r="BG1449" s="16">
        <f t="shared" si="3215"/>
        <v>1.0003578575272472</v>
      </c>
      <c r="BH1449" s="10">
        <f t="shared" si="3216"/>
        <v>13.061799744521041</v>
      </c>
      <c r="BI1449" s="90"/>
      <c r="BJ1449" s="17">
        <f t="shared" si="3199"/>
        <v>47442</v>
      </c>
      <c r="BK1449" s="16">
        <f t="shared" si="3192"/>
        <v>13.232936127901551</v>
      </c>
      <c r="BL1449" s="10">
        <f ca="1">IFERROR(AVERAGE(INDIRECT("BK"&amp;AC1449-Template!$F$10+1):INDIRECT("BK"&amp;AC1449)),0)</f>
        <v>13.328866206995491</v>
      </c>
      <c r="BM1449" s="35"/>
      <c r="BN1449" s="86"/>
      <c r="BO1449" s="35"/>
      <c r="BP1449" s="35"/>
      <c r="BQ1449" s="35"/>
      <c r="BR1449" s="35"/>
      <c r="BS1449" s="35"/>
      <c r="BT1449" s="35"/>
      <c r="BU1449" s="35"/>
      <c r="BV1449" s="35"/>
      <c r="BW1449" s="35"/>
      <c r="BX1449" s="35"/>
      <c r="BY1449" s="35"/>
      <c r="BZ1449" s="35"/>
      <c r="CA1449" s="35"/>
      <c r="CB1449" s="35"/>
      <c r="CC1449" s="35"/>
      <c r="CD1449" s="35"/>
      <c r="CE1449" s="35"/>
      <c r="CF1449" s="35"/>
      <c r="CG1449" s="35"/>
      <c r="CH1449" s="35"/>
    </row>
    <row r="1450" spans="1:86" ht="15.6" x14ac:dyDescent="0.3">
      <c r="A1450" s="35"/>
      <c r="B1450" s="86"/>
      <c r="C1450" s="35"/>
      <c r="D1450" s="35"/>
      <c r="E1450" s="35"/>
      <c r="F1450" s="35"/>
      <c r="G1450" s="35"/>
      <c r="H1450" s="35"/>
      <c r="I1450" s="35"/>
      <c r="J1450" s="35"/>
      <c r="K1450" s="35"/>
      <c r="L1450" s="35"/>
      <c r="M1450" s="35"/>
      <c r="N1450" s="35"/>
      <c r="O1450" s="35"/>
      <c r="P1450" s="35"/>
      <c r="Q1450" s="35"/>
      <c r="R1450" s="35"/>
      <c r="S1450" s="35"/>
      <c r="T1450" s="17">
        <f t="shared" si="3193"/>
        <v>47466</v>
      </c>
      <c r="U1450" s="216">
        <f t="shared" si="3186"/>
        <v>5</v>
      </c>
      <c r="V1450" s="216">
        <f t="shared" si="3193"/>
        <v>1445</v>
      </c>
      <c r="W1450" s="16">
        <f t="shared" si="3200"/>
        <v>3.9589041095890409</v>
      </c>
      <c r="X1450" s="16" t="e">
        <f>IF(Template!$F$7="Linear interpolation",LinInterp($I$5:$I$22,$G$5:$G$22,W1450),CubicSpline($I$5:$I$22,$G$5:$G$22,W1450))</f>
        <v>#VALUE!</v>
      </c>
      <c r="Y1450" s="221" t="e">
        <f t="shared" si="3187"/>
        <v>#VALUE!</v>
      </c>
      <c r="Z1450" s="221" t="e">
        <f>Y1450/PRODUCT($AA$6:AA1449)</f>
        <v>#VALUE!</v>
      </c>
      <c r="AA1450" s="16" t="e">
        <f t="shared" si="3194"/>
        <v>#VALUE!</v>
      </c>
      <c r="AB1450" s="10" t="e">
        <f t="shared" si="3195"/>
        <v>#VALUE!</v>
      </c>
      <c r="AC1450" s="90">
        <f t="shared" si="3188"/>
        <v>1450</v>
      </c>
      <c r="AD1450" s="17">
        <f t="shared" si="3196"/>
        <v>47443</v>
      </c>
      <c r="AE1450" s="16" t="e">
        <f t="shared" si="3189"/>
        <v>#VALUE!</v>
      </c>
      <c r="AF1450" s="10">
        <f ca="1">IFERROR(AVERAGE(INDIRECT("AE"&amp;AC1450-Template!$F$10+1):INDIRECT("AE"&amp;AC1450)),0)</f>
        <v>0</v>
      </c>
      <c r="AG1450" s="35"/>
      <c r="AH1450" s="86"/>
      <c r="AI1450" s="35"/>
      <c r="AJ1450" s="35"/>
      <c r="AK1450" s="35"/>
      <c r="AL1450" s="35"/>
      <c r="AM1450" s="35"/>
      <c r="AN1450" s="35"/>
      <c r="AO1450" s="35"/>
      <c r="AP1450" s="35"/>
      <c r="AQ1450" s="35"/>
      <c r="AR1450" s="35"/>
      <c r="AS1450" s="35"/>
      <c r="AT1450" s="35"/>
      <c r="AU1450" s="35"/>
      <c r="AV1450" s="35"/>
      <c r="AW1450" s="35"/>
      <c r="AX1450" s="35"/>
      <c r="AY1450" s="35"/>
      <c r="AZ1450" s="17">
        <f t="shared" ref="AZ1450" si="3273">AZ1449+1</f>
        <v>47466</v>
      </c>
      <c r="BA1450" s="216">
        <f t="shared" si="3212"/>
        <v>5</v>
      </c>
      <c r="BB1450" s="216">
        <f t="shared" ref="BB1450" si="3274">BB1449+1</f>
        <v>1445</v>
      </c>
      <c r="BC1450" s="16">
        <f t="shared" si="3214"/>
        <v>3.9589041095890409</v>
      </c>
      <c r="BD1450" s="16">
        <f>IF(Template!$F$7="Linear interpolation",LinInterp($AO$5:$AO$18,$AM$5:$AM$18,BC1450),CubicSpline($AO$5:$AO$18,$AM$5:$AM$18,BC1450))</f>
        <v>14.183246333208302</v>
      </c>
      <c r="BE1450" s="221">
        <f t="shared" si="3149"/>
        <v>1.6906056792850661</v>
      </c>
      <c r="BF1450" s="221">
        <f>BE1450/PRODUCT($BG$6:BG1449)</f>
        <v>1.0003576412777693</v>
      </c>
      <c r="BG1450" s="16">
        <f t="shared" si="3215"/>
        <v>1.0003576412777693</v>
      </c>
      <c r="BH1450" s="10">
        <f t="shared" si="3216"/>
        <v>13.053906638578416</v>
      </c>
      <c r="BI1450" s="90"/>
      <c r="BJ1450" s="17">
        <f t="shared" si="3199"/>
        <v>47443</v>
      </c>
      <c r="BK1450" s="16">
        <f t="shared" si="3192"/>
        <v>13.225904782613206</v>
      </c>
      <c r="BL1450" s="10">
        <f ca="1">IFERROR(AVERAGE(INDIRECT("BK"&amp;AC1450-Template!$F$10+1):INDIRECT("BK"&amp;AC1450)),0)</f>
        <v>13.322948590709295</v>
      </c>
      <c r="BM1450" s="35"/>
      <c r="BN1450" s="86"/>
      <c r="BO1450" s="35"/>
      <c r="BP1450" s="35"/>
      <c r="BQ1450" s="35"/>
      <c r="BR1450" s="35"/>
      <c r="BS1450" s="35"/>
      <c r="BT1450" s="35"/>
      <c r="BU1450" s="35"/>
      <c r="BV1450" s="35"/>
      <c r="BW1450" s="35"/>
      <c r="BX1450" s="35"/>
      <c r="BY1450" s="35"/>
      <c r="BZ1450" s="35"/>
      <c r="CA1450" s="35"/>
      <c r="CB1450" s="35"/>
      <c r="CC1450" s="35"/>
      <c r="CD1450" s="35"/>
      <c r="CE1450" s="35"/>
      <c r="CF1450" s="35"/>
      <c r="CG1450" s="35"/>
      <c r="CH1450" s="35"/>
    </row>
    <row r="1451" spans="1:86" ht="15.6" x14ac:dyDescent="0.3">
      <c r="A1451" s="35"/>
      <c r="B1451" s="86"/>
      <c r="C1451" s="35"/>
      <c r="D1451" s="35"/>
      <c r="E1451" s="35"/>
      <c r="F1451" s="35"/>
      <c r="G1451" s="35"/>
      <c r="H1451" s="35"/>
      <c r="I1451" s="35"/>
      <c r="J1451" s="35"/>
      <c r="K1451" s="35"/>
      <c r="L1451" s="35"/>
      <c r="M1451" s="35"/>
      <c r="N1451" s="35"/>
      <c r="O1451" s="35"/>
      <c r="P1451" s="35"/>
      <c r="Q1451" s="35"/>
      <c r="R1451" s="35"/>
      <c r="S1451" s="35"/>
      <c r="T1451" s="17">
        <f t="shared" si="3193"/>
        <v>47467</v>
      </c>
      <c r="U1451" s="216">
        <f t="shared" si="3186"/>
        <v>6</v>
      </c>
      <c r="V1451" s="216">
        <f t="shared" si="3193"/>
        <v>1446</v>
      </c>
      <c r="W1451" s="16">
        <f t="shared" si="3200"/>
        <v>3.9616438356164383</v>
      </c>
      <c r="X1451" s="16" t="e">
        <f>IF(Template!$F$7="Linear interpolation",LinInterp($I$5:$I$22,$G$5:$G$22,W1451),CubicSpline($I$5:$I$22,$G$5:$G$22,W1451))</f>
        <v>#VALUE!</v>
      </c>
      <c r="Y1451" s="221" t="e">
        <f t="shared" si="3187"/>
        <v>#VALUE!</v>
      </c>
      <c r="Z1451" s="221" t="e">
        <f>Y1451/PRODUCT($AA$6:AA1450)</f>
        <v>#VALUE!</v>
      </c>
      <c r="AA1451" s="16" t="e">
        <f t="shared" si="3194"/>
        <v>#VALUE!</v>
      </c>
      <c r="AB1451" s="10" t="e">
        <f t="shared" si="3195"/>
        <v>#VALUE!</v>
      </c>
      <c r="AC1451" s="90">
        <f t="shared" si="3188"/>
        <v>1451</v>
      </c>
      <c r="AD1451" s="17">
        <f t="shared" si="3196"/>
        <v>47444</v>
      </c>
      <c r="AE1451" s="16" t="e">
        <f t="shared" si="3189"/>
        <v>#VALUE!</v>
      </c>
      <c r="AF1451" s="10">
        <f ca="1">IFERROR(AVERAGE(INDIRECT("AE"&amp;AC1451-Template!$F$10+1):INDIRECT("AE"&amp;AC1451)),0)</f>
        <v>0</v>
      </c>
      <c r="AG1451" s="35"/>
      <c r="AH1451" s="86"/>
      <c r="AI1451" s="35"/>
      <c r="AJ1451" s="35"/>
      <c r="AK1451" s="35"/>
      <c r="AL1451" s="35"/>
      <c r="AM1451" s="35"/>
      <c r="AN1451" s="35"/>
      <c r="AO1451" s="35"/>
      <c r="AP1451" s="35"/>
      <c r="AQ1451" s="35"/>
      <c r="AR1451" s="35"/>
      <c r="AS1451" s="35"/>
      <c r="AT1451" s="35"/>
      <c r="AU1451" s="35"/>
      <c r="AV1451" s="35"/>
      <c r="AW1451" s="35"/>
      <c r="AX1451" s="35"/>
      <c r="AY1451" s="35"/>
      <c r="AZ1451" s="17">
        <f t="shared" ref="AZ1451" si="3275">AZ1450+1</f>
        <v>47467</v>
      </c>
      <c r="BA1451" s="216">
        <f t="shared" si="3212"/>
        <v>6</v>
      </c>
      <c r="BB1451" s="216">
        <f t="shared" ref="BB1451" si="3276">BB1450+1</f>
        <v>1446</v>
      </c>
      <c r="BC1451" s="16">
        <f t="shared" si="3214"/>
        <v>3.9616438356164383</v>
      </c>
      <c r="BD1451" s="16">
        <f>IF(Template!$F$7="Linear interpolation",LinInterp($AO$5:$AO$18,$AM$5:$AM$18,BC1451),CubicSpline($AO$5:$AO$18,$AM$5:$AM$18,BC1451))</f>
        <v>14.183072772281504</v>
      </c>
      <c r="BE1451" s="221">
        <f t="shared" si="3149"/>
        <v>1.6912099422972326</v>
      </c>
      <c r="BF1451" s="221">
        <f>BE1451/PRODUCT($BG$6:BG1450)</f>
        <v>1.0003574239809854</v>
      </c>
      <c r="BG1451" s="16">
        <f t="shared" si="3215"/>
        <v>1.0003576412777693</v>
      </c>
      <c r="BH1451" s="10">
        <f t="shared" si="3216"/>
        <v>13.053906638578416</v>
      </c>
      <c r="BI1451" s="90"/>
      <c r="BJ1451" s="17">
        <f t="shared" si="3199"/>
        <v>47444</v>
      </c>
      <c r="BK1451" s="16">
        <f t="shared" si="3192"/>
        <v>13.218836663750121</v>
      </c>
      <c r="BL1451" s="10">
        <f ca="1">IFERROR(AVERAGE(INDIRECT("BK"&amp;AC1451-Template!$F$10+1):INDIRECT("BK"&amp;AC1451)),0)</f>
        <v>13.316405176215911</v>
      </c>
      <c r="BM1451" s="35"/>
      <c r="BN1451" s="86"/>
      <c r="BO1451" s="35"/>
      <c r="BP1451" s="35"/>
      <c r="BQ1451" s="35"/>
      <c r="BR1451" s="35"/>
      <c r="BS1451" s="35"/>
      <c r="BT1451" s="35"/>
      <c r="BU1451" s="35"/>
      <c r="BV1451" s="35"/>
      <c r="BW1451" s="35"/>
      <c r="BX1451" s="35"/>
      <c r="BY1451" s="35"/>
      <c r="BZ1451" s="35"/>
      <c r="CA1451" s="35"/>
      <c r="CB1451" s="35"/>
      <c r="CC1451" s="35"/>
      <c r="CD1451" s="35"/>
      <c r="CE1451" s="35"/>
      <c r="CF1451" s="35"/>
      <c r="CG1451" s="35"/>
      <c r="CH1451" s="35"/>
    </row>
    <row r="1452" spans="1:86" ht="15.6" x14ac:dyDescent="0.3">
      <c r="A1452" s="35"/>
      <c r="B1452" s="86"/>
      <c r="C1452" s="35"/>
      <c r="D1452" s="35"/>
      <c r="E1452" s="35"/>
      <c r="F1452" s="35"/>
      <c r="G1452" s="35"/>
      <c r="H1452" s="35"/>
      <c r="I1452" s="35"/>
      <c r="J1452" s="35"/>
      <c r="K1452" s="35"/>
      <c r="L1452" s="35"/>
      <c r="M1452" s="35"/>
      <c r="N1452" s="35"/>
      <c r="O1452" s="35"/>
      <c r="P1452" s="35"/>
      <c r="Q1452" s="35"/>
      <c r="R1452" s="35"/>
      <c r="S1452" s="35"/>
      <c r="T1452" s="17">
        <f t="shared" si="3193"/>
        <v>47468</v>
      </c>
      <c r="U1452" s="216">
        <f t="shared" si="3186"/>
        <v>7</v>
      </c>
      <c r="V1452" s="216">
        <f t="shared" si="3193"/>
        <v>1447</v>
      </c>
      <c r="W1452" s="16">
        <f t="shared" si="3200"/>
        <v>3.9643835616438357</v>
      </c>
      <c r="X1452" s="16" t="e">
        <f>IF(Template!$F$7="Linear interpolation",LinInterp($I$5:$I$22,$G$5:$G$22,W1452),CubicSpline($I$5:$I$22,$G$5:$G$22,W1452))</f>
        <v>#VALUE!</v>
      </c>
      <c r="Y1452" s="221" t="e">
        <f t="shared" si="3187"/>
        <v>#VALUE!</v>
      </c>
      <c r="Z1452" s="221" t="e">
        <f>Y1452/PRODUCT($AA$6:AA1451)</f>
        <v>#VALUE!</v>
      </c>
      <c r="AA1452" s="16" t="e">
        <f t="shared" si="3194"/>
        <v>#VALUE!</v>
      </c>
      <c r="AB1452" s="10" t="e">
        <f t="shared" si="3195"/>
        <v>#VALUE!</v>
      </c>
      <c r="AC1452" s="90">
        <f t="shared" si="3188"/>
        <v>1452</v>
      </c>
      <c r="AD1452" s="17">
        <f t="shared" si="3196"/>
        <v>47445</v>
      </c>
      <c r="AE1452" s="16" t="e">
        <f t="shared" si="3189"/>
        <v>#VALUE!</v>
      </c>
      <c r="AF1452" s="10">
        <f ca="1">IFERROR(AVERAGE(INDIRECT("AE"&amp;AC1452-Template!$F$10+1):INDIRECT("AE"&amp;AC1452)),0)</f>
        <v>0</v>
      </c>
      <c r="AG1452" s="35"/>
      <c r="AH1452" s="86"/>
      <c r="AI1452" s="35"/>
      <c r="AJ1452" s="35"/>
      <c r="AK1452" s="35"/>
      <c r="AL1452" s="35"/>
      <c r="AM1452" s="35"/>
      <c r="AN1452" s="35"/>
      <c r="AO1452" s="35"/>
      <c r="AP1452" s="35"/>
      <c r="AQ1452" s="35"/>
      <c r="AR1452" s="35"/>
      <c r="AS1452" s="35"/>
      <c r="AT1452" s="35"/>
      <c r="AU1452" s="35"/>
      <c r="AV1452" s="35"/>
      <c r="AW1452" s="35"/>
      <c r="AX1452" s="35"/>
      <c r="AY1452" s="35"/>
      <c r="AZ1452" s="17">
        <f t="shared" ref="AZ1452" si="3277">AZ1451+1</f>
        <v>47468</v>
      </c>
      <c r="BA1452" s="216">
        <f t="shared" si="3212"/>
        <v>7</v>
      </c>
      <c r="BB1452" s="216">
        <f t="shared" ref="BB1452" si="3278">BB1451+1</f>
        <v>1447</v>
      </c>
      <c r="BC1452" s="16">
        <f t="shared" si="3214"/>
        <v>3.9643835616438357</v>
      </c>
      <c r="BD1452" s="16">
        <f>IF(Template!$F$7="Linear interpolation",LinInterp($AO$5:$AO$18,$AM$5:$AM$18,BC1452),CubicSpline($AO$5:$AO$18,$AM$5:$AM$18,BC1452))</f>
        <v>14.182893164918831</v>
      </c>
      <c r="BE1452" s="221">
        <f t="shared" si="3149"/>
        <v>1.6918140520188623</v>
      </c>
      <c r="BF1452" s="221">
        <f>BE1452/PRODUCT($BG$6:BG1451)</f>
        <v>1.0003569883384722</v>
      </c>
      <c r="BG1452" s="16">
        <f t="shared" si="3215"/>
        <v>1.0003576412777693</v>
      </c>
      <c r="BH1452" s="10">
        <f t="shared" si="3216"/>
        <v>13.053906638578416</v>
      </c>
      <c r="BI1452" s="90"/>
      <c r="BJ1452" s="17">
        <f t="shared" si="3199"/>
        <v>47445</v>
      </c>
      <c r="BK1452" s="16">
        <f t="shared" si="3192"/>
        <v>13.211731708282603</v>
      </c>
      <c r="BL1452" s="10">
        <f ca="1">IFERROR(AVERAGE(INDIRECT("BK"&amp;AC1452-Template!$F$10+1):INDIRECT("BK"&amp;AC1452)),0)</f>
        <v>13.309825836892266</v>
      </c>
      <c r="BM1452" s="35"/>
      <c r="BN1452" s="86"/>
      <c r="BO1452" s="35"/>
      <c r="BP1452" s="35"/>
      <c r="BQ1452" s="35"/>
      <c r="BR1452" s="35"/>
      <c r="BS1452" s="35"/>
      <c r="BT1452" s="35"/>
      <c r="BU1452" s="35"/>
      <c r="BV1452" s="35"/>
      <c r="BW1452" s="35"/>
      <c r="BX1452" s="35"/>
      <c r="BY1452" s="35"/>
      <c r="BZ1452" s="35"/>
      <c r="CA1452" s="35"/>
      <c r="CB1452" s="35"/>
      <c r="CC1452" s="35"/>
      <c r="CD1452" s="35"/>
      <c r="CE1452" s="35"/>
      <c r="CF1452" s="35"/>
      <c r="CG1452" s="35"/>
      <c r="CH1452" s="35"/>
    </row>
    <row r="1453" spans="1:86" ht="15.6" x14ac:dyDescent="0.3">
      <c r="A1453" s="35"/>
      <c r="B1453" s="86"/>
      <c r="C1453" s="35"/>
      <c r="D1453" s="35"/>
      <c r="E1453" s="35"/>
      <c r="F1453" s="35"/>
      <c r="G1453" s="35"/>
      <c r="H1453" s="35"/>
      <c r="I1453" s="35"/>
      <c r="J1453" s="35"/>
      <c r="K1453" s="35"/>
      <c r="L1453" s="35"/>
      <c r="M1453" s="35"/>
      <c r="N1453" s="35"/>
      <c r="O1453" s="35"/>
      <c r="P1453" s="35"/>
      <c r="Q1453" s="35"/>
      <c r="R1453" s="35"/>
      <c r="S1453" s="35"/>
      <c r="T1453" s="17">
        <f t="shared" si="3193"/>
        <v>47469</v>
      </c>
      <c r="U1453" s="216">
        <f t="shared" si="3186"/>
        <v>1</v>
      </c>
      <c r="V1453" s="216">
        <f t="shared" si="3193"/>
        <v>1448</v>
      </c>
      <c r="W1453" s="16">
        <f t="shared" si="3200"/>
        <v>3.967123287671233</v>
      </c>
      <c r="X1453" s="16" t="e">
        <f>IF(Template!$F$7="Linear interpolation",LinInterp($I$5:$I$22,$G$5:$G$22,W1453),CubicSpline($I$5:$I$22,$G$5:$G$22,W1453))</f>
        <v>#VALUE!</v>
      </c>
      <c r="Y1453" s="221" t="e">
        <f t="shared" si="3187"/>
        <v>#VALUE!</v>
      </c>
      <c r="Z1453" s="221" t="e">
        <f>Y1453/PRODUCT($AA$6:AA1452)</f>
        <v>#VALUE!</v>
      </c>
      <c r="AA1453" s="16" t="e">
        <f t="shared" si="3194"/>
        <v>#VALUE!</v>
      </c>
      <c r="AB1453" s="10" t="e">
        <f t="shared" si="3195"/>
        <v>#VALUE!</v>
      </c>
      <c r="AC1453" s="90">
        <f t="shared" si="3188"/>
        <v>1453</v>
      </c>
      <c r="AD1453" s="17">
        <f t="shared" si="3196"/>
        <v>47446</v>
      </c>
      <c r="AE1453" s="16" t="e">
        <f t="shared" si="3189"/>
        <v>#VALUE!</v>
      </c>
      <c r="AF1453" s="10">
        <f ca="1">IFERROR(AVERAGE(INDIRECT("AE"&amp;AC1453-Template!$F$10+1):INDIRECT("AE"&amp;AC1453)),0)</f>
        <v>0</v>
      </c>
      <c r="AG1453" s="35"/>
      <c r="AH1453" s="86"/>
      <c r="AI1453" s="35"/>
      <c r="AJ1453" s="35"/>
      <c r="AK1453" s="35"/>
      <c r="AL1453" s="35"/>
      <c r="AM1453" s="35"/>
      <c r="AN1453" s="35"/>
      <c r="AO1453" s="35"/>
      <c r="AP1453" s="35"/>
      <c r="AQ1453" s="35"/>
      <c r="AR1453" s="35"/>
      <c r="AS1453" s="35"/>
      <c r="AT1453" s="35"/>
      <c r="AU1453" s="35"/>
      <c r="AV1453" s="35"/>
      <c r="AW1453" s="35"/>
      <c r="AX1453" s="35"/>
      <c r="AY1453" s="35"/>
      <c r="AZ1453" s="17">
        <f t="shared" ref="AZ1453" si="3279">AZ1452+1</f>
        <v>47469</v>
      </c>
      <c r="BA1453" s="216">
        <f t="shared" si="3212"/>
        <v>1</v>
      </c>
      <c r="BB1453" s="216">
        <f t="shared" ref="BB1453" si="3280">BB1452+1</f>
        <v>1448</v>
      </c>
      <c r="BC1453" s="16">
        <f t="shared" si="3214"/>
        <v>3.967123287671233</v>
      </c>
      <c r="BD1453" s="16">
        <f>IF(Template!$F$7="Linear interpolation",LinInterp($AO$5:$AO$18,$AM$5:$AM$18,BC1453),CubicSpline($AO$5:$AO$18,$AM$5:$AM$18,BC1453))</f>
        <v>14.182707493442175</v>
      </c>
      <c r="BE1453" s="221">
        <f t="shared" si="3149"/>
        <v>1.6924180063536343</v>
      </c>
      <c r="BF1453" s="221">
        <f>BE1453/PRODUCT($BG$6:BG1452)</f>
        <v>1.0003563332996896</v>
      </c>
      <c r="BG1453" s="16">
        <f t="shared" si="3215"/>
        <v>1.0003563332996896</v>
      </c>
      <c r="BH1453" s="10">
        <f t="shared" si="3216"/>
        <v>13.006165438672168</v>
      </c>
      <c r="BI1453" s="90"/>
      <c r="BJ1453" s="17">
        <f t="shared" si="3199"/>
        <v>47446</v>
      </c>
      <c r="BK1453" s="16">
        <f t="shared" si="3192"/>
        <v>13.211731708282603</v>
      </c>
      <c r="BL1453" s="10">
        <f ca="1">IFERROR(AVERAGE(INDIRECT("BK"&amp;AC1453-Template!$F$10+1):INDIRECT("BK"&amp;AC1453)),0)</f>
        <v>13.303448571749083</v>
      </c>
      <c r="BM1453" s="35"/>
      <c r="BN1453" s="86"/>
      <c r="BO1453" s="35"/>
      <c r="BP1453" s="35"/>
      <c r="BQ1453" s="35"/>
      <c r="BR1453" s="35"/>
      <c r="BS1453" s="35"/>
      <c r="BT1453" s="35"/>
      <c r="BU1453" s="35"/>
      <c r="BV1453" s="35"/>
      <c r="BW1453" s="35"/>
      <c r="BX1453" s="35"/>
      <c r="BY1453" s="35"/>
      <c r="BZ1453" s="35"/>
      <c r="CA1453" s="35"/>
      <c r="CB1453" s="35"/>
      <c r="CC1453" s="35"/>
      <c r="CD1453" s="35"/>
      <c r="CE1453" s="35"/>
      <c r="CF1453" s="35"/>
      <c r="CG1453" s="35"/>
      <c r="CH1453" s="35"/>
    </row>
    <row r="1454" spans="1:86" ht="15.6" x14ac:dyDescent="0.3">
      <c r="A1454" s="35"/>
      <c r="B1454" s="86"/>
      <c r="C1454" s="35"/>
      <c r="D1454" s="35"/>
      <c r="E1454" s="35"/>
      <c r="F1454" s="35"/>
      <c r="G1454" s="35"/>
      <c r="H1454" s="35"/>
      <c r="I1454" s="35"/>
      <c r="J1454" s="35"/>
      <c r="K1454" s="35"/>
      <c r="L1454" s="35"/>
      <c r="M1454" s="35"/>
      <c r="N1454" s="35"/>
      <c r="O1454" s="35"/>
      <c r="P1454" s="35"/>
      <c r="Q1454" s="35"/>
      <c r="R1454" s="35"/>
      <c r="S1454" s="35"/>
      <c r="T1454" s="17">
        <f t="shared" si="3193"/>
        <v>47470</v>
      </c>
      <c r="U1454" s="216">
        <f t="shared" si="3186"/>
        <v>2</v>
      </c>
      <c r="V1454" s="216">
        <f t="shared" si="3193"/>
        <v>1449</v>
      </c>
      <c r="W1454" s="16">
        <f t="shared" si="3200"/>
        <v>3.9698630136986299</v>
      </c>
      <c r="X1454" s="16" t="e">
        <f>IF(Template!$F$7="Linear interpolation",LinInterp($I$5:$I$22,$G$5:$G$22,W1454),CubicSpline($I$5:$I$22,$G$5:$G$22,W1454))</f>
        <v>#VALUE!</v>
      </c>
      <c r="Y1454" s="221" t="e">
        <f t="shared" si="3187"/>
        <v>#VALUE!</v>
      </c>
      <c r="Z1454" s="221" t="e">
        <f>Y1454/PRODUCT($AA$6:AA1453)</f>
        <v>#VALUE!</v>
      </c>
      <c r="AA1454" s="16" t="e">
        <f t="shared" si="3194"/>
        <v>#VALUE!</v>
      </c>
      <c r="AB1454" s="10" t="e">
        <f t="shared" si="3195"/>
        <v>#VALUE!</v>
      </c>
      <c r="AC1454" s="90">
        <f t="shared" si="3188"/>
        <v>1454</v>
      </c>
      <c r="AD1454" s="17">
        <f t="shared" si="3196"/>
        <v>47447</v>
      </c>
      <c r="AE1454" s="16" t="e">
        <f t="shared" si="3189"/>
        <v>#VALUE!</v>
      </c>
      <c r="AF1454" s="10">
        <f ca="1">IFERROR(AVERAGE(INDIRECT("AE"&amp;AC1454-Template!$F$10+1):INDIRECT("AE"&amp;AC1454)),0)</f>
        <v>0</v>
      </c>
      <c r="AG1454" s="35"/>
      <c r="AH1454" s="86"/>
      <c r="AI1454" s="35"/>
      <c r="AJ1454" s="35"/>
      <c r="AK1454" s="35"/>
      <c r="AL1454" s="35"/>
      <c r="AM1454" s="35"/>
      <c r="AN1454" s="35"/>
      <c r="AO1454" s="35"/>
      <c r="AP1454" s="35"/>
      <c r="AQ1454" s="35"/>
      <c r="AR1454" s="35"/>
      <c r="AS1454" s="35"/>
      <c r="AT1454" s="35"/>
      <c r="AU1454" s="35"/>
      <c r="AV1454" s="35"/>
      <c r="AW1454" s="35"/>
      <c r="AX1454" s="35"/>
      <c r="AY1454" s="35"/>
      <c r="AZ1454" s="17">
        <f t="shared" ref="AZ1454" si="3281">AZ1453+1</f>
        <v>47470</v>
      </c>
      <c r="BA1454" s="216">
        <f t="shared" si="3212"/>
        <v>2</v>
      </c>
      <c r="BB1454" s="216">
        <f t="shared" ref="BB1454" si="3282">BB1453+1</f>
        <v>1449</v>
      </c>
      <c r="BC1454" s="16">
        <f t="shared" si="3214"/>
        <v>3.9698630136986299</v>
      </c>
      <c r="BD1454" s="16">
        <f>IF(Template!$F$7="Linear interpolation",LinInterp($AO$5:$AO$18,$AM$5:$AM$18,BC1454),CubicSpline($AO$5:$AO$18,$AM$5:$AM$18,BC1454))</f>
        <v>14.182515740173427</v>
      </c>
      <c r="BE1454" s="221">
        <f t="shared" si="3149"/>
        <v>1.6930218031997379</v>
      </c>
      <c r="BF1454" s="221">
        <f>BE1454/PRODUCT($BG$6:BG1453)</f>
        <v>1.0003567657894428</v>
      </c>
      <c r="BG1454" s="16">
        <f t="shared" si="3215"/>
        <v>1.0003567657894428</v>
      </c>
      <c r="BH1454" s="10">
        <f t="shared" si="3216"/>
        <v>13.021951314661106</v>
      </c>
      <c r="BI1454" s="90"/>
      <c r="BJ1454" s="17">
        <f t="shared" si="3199"/>
        <v>47447</v>
      </c>
      <c r="BK1454" s="16">
        <f t="shared" si="3192"/>
        <v>13.211731708282603</v>
      </c>
      <c r="BL1454" s="10">
        <f ca="1">IFERROR(AVERAGE(INDIRECT("BK"&amp;AC1454-Template!$F$10+1):INDIRECT("BK"&amp;AC1454)),0)</f>
        <v>13.297274550035111</v>
      </c>
      <c r="BM1454" s="35"/>
      <c r="BN1454" s="86"/>
      <c r="BO1454" s="35"/>
      <c r="BP1454" s="35"/>
      <c r="BQ1454" s="35"/>
      <c r="BR1454" s="35"/>
      <c r="BS1454" s="35"/>
      <c r="BT1454" s="35"/>
      <c r="BU1454" s="35"/>
      <c r="BV1454" s="35"/>
      <c r="BW1454" s="35"/>
      <c r="BX1454" s="35"/>
      <c r="BY1454" s="35"/>
      <c r="BZ1454" s="35"/>
      <c r="CA1454" s="35"/>
      <c r="CB1454" s="35"/>
      <c r="CC1454" s="35"/>
      <c r="CD1454" s="35"/>
      <c r="CE1454" s="35"/>
      <c r="CF1454" s="35"/>
      <c r="CG1454" s="35"/>
      <c r="CH1454" s="35"/>
    </row>
    <row r="1455" spans="1:86" ht="15.6" x14ac:dyDescent="0.3">
      <c r="A1455" s="35"/>
      <c r="B1455" s="86"/>
      <c r="C1455" s="35"/>
      <c r="D1455" s="35"/>
      <c r="E1455" s="35"/>
      <c r="F1455" s="35"/>
      <c r="G1455" s="35"/>
      <c r="H1455" s="35"/>
      <c r="I1455" s="35"/>
      <c r="J1455" s="35"/>
      <c r="K1455" s="35"/>
      <c r="L1455" s="35"/>
      <c r="M1455" s="35"/>
      <c r="N1455" s="35"/>
      <c r="O1455" s="35"/>
      <c r="P1455" s="35"/>
      <c r="Q1455" s="35"/>
      <c r="R1455" s="35"/>
      <c r="S1455" s="35"/>
      <c r="T1455" s="17">
        <f t="shared" si="3193"/>
        <v>47471</v>
      </c>
      <c r="U1455" s="216">
        <f t="shared" si="3186"/>
        <v>3</v>
      </c>
      <c r="V1455" s="216">
        <f t="shared" si="3193"/>
        <v>1450</v>
      </c>
      <c r="W1455" s="16">
        <f t="shared" si="3200"/>
        <v>3.9726027397260273</v>
      </c>
      <c r="X1455" s="16" t="e">
        <f>IF(Template!$F$7="Linear interpolation",LinInterp($I$5:$I$22,$G$5:$G$22,W1455),CubicSpline($I$5:$I$22,$G$5:$G$22,W1455))</f>
        <v>#VALUE!</v>
      </c>
      <c r="Y1455" s="221" t="e">
        <f t="shared" si="3187"/>
        <v>#VALUE!</v>
      </c>
      <c r="Z1455" s="221" t="e">
        <f>Y1455/PRODUCT($AA$6:AA1454)</f>
        <v>#VALUE!</v>
      </c>
      <c r="AA1455" s="16" t="e">
        <f t="shared" si="3194"/>
        <v>#VALUE!</v>
      </c>
      <c r="AB1455" s="10" t="e">
        <f t="shared" si="3195"/>
        <v>#VALUE!</v>
      </c>
      <c r="AC1455" s="90">
        <f t="shared" si="3188"/>
        <v>1455</v>
      </c>
      <c r="AD1455" s="17">
        <f t="shared" si="3196"/>
        <v>47448</v>
      </c>
      <c r="AE1455" s="16" t="e">
        <f t="shared" si="3189"/>
        <v>#VALUE!</v>
      </c>
      <c r="AF1455" s="10">
        <f ca="1">IFERROR(AVERAGE(INDIRECT("AE"&amp;AC1455-Template!$F$10+1):INDIRECT("AE"&amp;AC1455)),0)</f>
        <v>0</v>
      </c>
      <c r="AG1455" s="35"/>
      <c r="AH1455" s="86"/>
      <c r="AI1455" s="35"/>
      <c r="AJ1455" s="35"/>
      <c r="AK1455" s="35"/>
      <c r="AL1455" s="35"/>
      <c r="AM1455" s="35"/>
      <c r="AN1455" s="35"/>
      <c r="AO1455" s="35"/>
      <c r="AP1455" s="35"/>
      <c r="AQ1455" s="35"/>
      <c r="AR1455" s="35"/>
      <c r="AS1455" s="35"/>
      <c r="AT1455" s="35"/>
      <c r="AU1455" s="35"/>
      <c r="AV1455" s="35"/>
      <c r="AW1455" s="35"/>
      <c r="AX1455" s="35"/>
      <c r="AY1455" s="35"/>
      <c r="AZ1455" s="17">
        <f t="shared" ref="AZ1455" si="3283">AZ1454+1</f>
        <v>47471</v>
      </c>
      <c r="BA1455" s="216">
        <f t="shared" si="3212"/>
        <v>3</v>
      </c>
      <c r="BB1455" s="216">
        <f t="shared" ref="BB1455" si="3284">BB1454+1</f>
        <v>1450</v>
      </c>
      <c r="BC1455" s="16">
        <f t="shared" si="3214"/>
        <v>3.9726027397260273</v>
      </c>
      <c r="BD1455" s="16">
        <f>IF(Template!$F$7="Linear interpolation",LinInterp($AO$5:$AO$18,$AM$5:$AM$18,BC1455),CubicSpline($AO$5:$AO$18,$AM$5:$AM$18,BC1455))</f>
        <v>14.182317887434477</v>
      </c>
      <c r="BE1455" s="221">
        <f t="shared" si="3149"/>
        <v>1.6936254404498685</v>
      </c>
      <c r="BF1455" s="221">
        <f>BE1455/PRODUCT($BG$6:BG1454)</f>
        <v>1.0003565442860747</v>
      </c>
      <c r="BG1455" s="16">
        <f t="shared" si="3215"/>
        <v>1.0003565442860747</v>
      </c>
      <c r="BH1455" s="10">
        <f t="shared" si="3216"/>
        <v>13.013866441725753</v>
      </c>
      <c r="BI1455" s="90"/>
      <c r="BJ1455" s="17">
        <f t="shared" si="3199"/>
        <v>47448</v>
      </c>
      <c r="BK1455" s="16">
        <f t="shared" si="3192"/>
        <v>13.168732679329832</v>
      </c>
      <c r="BL1455" s="10">
        <f ca="1">IFERROR(AVERAGE(INDIRECT("BK"&amp;AC1455-Template!$F$10+1):INDIRECT("BK"&amp;AC1455)),0)</f>
        <v>13.28966722735605</v>
      </c>
      <c r="BM1455" s="35"/>
      <c r="BN1455" s="86"/>
      <c r="BO1455" s="35"/>
      <c r="BP1455" s="35"/>
      <c r="BQ1455" s="35"/>
      <c r="BR1455" s="35"/>
      <c r="BS1455" s="35"/>
      <c r="BT1455" s="35"/>
      <c r="BU1455" s="35"/>
      <c r="BV1455" s="35"/>
      <c r="BW1455" s="35"/>
      <c r="BX1455" s="35"/>
      <c r="BY1455" s="35"/>
      <c r="BZ1455" s="35"/>
      <c r="CA1455" s="35"/>
      <c r="CB1455" s="35"/>
      <c r="CC1455" s="35"/>
      <c r="CD1455" s="35"/>
      <c r="CE1455" s="35"/>
      <c r="CF1455" s="35"/>
      <c r="CG1455" s="35"/>
      <c r="CH1455" s="35"/>
    </row>
    <row r="1456" spans="1:86" ht="15.6" x14ac:dyDescent="0.3">
      <c r="A1456" s="35"/>
      <c r="B1456" s="86"/>
      <c r="C1456" s="35"/>
      <c r="D1456" s="35"/>
      <c r="E1456" s="35"/>
      <c r="F1456" s="35"/>
      <c r="G1456" s="35"/>
      <c r="H1456" s="35"/>
      <c r="I1456" s="35"/>
      <c r="J1456" s="35"/>
      <c r="K1456" s="35"/>
      <c r="L1456" s="35"/>
      <c r="M1456" s="35"/>
      <c r="N1456" s="35"/>
      <c r="O1456" s="35"/>
      <c r="P1456" s="35"/>
      <c r="Q1456" s="35"/>
      <c r="R1456" s="35"/>
      <c r="S1456" s="35"/>
      <c r="T1456" s="17">
        <f t="shared" si="3193"/>
        <v>47472</v>
      </c>
      <c r="U1456" s="216">
        <f t="shared" si="3186"/>
        <v>4</v>
      </c>
      <c r="V1456" s="216">
        <f t="shared" si="3193"/>
        <v>1451</v>
      </c>
      <c r="W1456" s="16">
        <f t="shared" si="3200"/>
        <v>3.9753424657534246</v>
      </c>
      <c r="X1456" s="16" t="e">
        <f>IF(Template!$F$7="Linear interpolation",LinInterp($I$5:$I$22,$G$5:$G$22,W1456),CubicSpline($I$5:$I$22,$G$5:$G$22,W1456))</f>
        <v>#VALUE!</v>
      </c>
      <c r="Y1456" s="221" t="e">
        <f t="shared" si="3187"/>
        <v>#VALUE!</v>
      </c>
      <c r="Z1456" s="221" t="e">
        <f>Y1456/PRODUCT($AA$6:AA1455)</f>
        <v>#VALUE!</v>
      </c>
      <c r="AA1456" s="16" t="e">
        <f t="shared" si="3194"/>
        <v>#VALUE!</v>
      </c>
      <c r="AB1456" s="10" t="e">
        <f t="shared" si="3195"/>
        <v>#VALUE!</v>
      </c>
      <c r="AC1456" s="90">
        <f t="shared" si="3188"/>
        <v>1456</v>
      </c>
      <c r="AD1456" s="17">
        <f t="shared" si="3196"/>
        <v>47449</v>
      </c>
      <c r="AE1456" s="16" t="e">
        <f t="shared" si="3189"/>
        <v>#VALUE!</v>
      </c>
      <c r="AF1456" s="10">
        <f ca="1">IFERROR(AVERAGE(INDIRECT("AE"&amp;AC1456-Template!$F$10+1):INDIRECT("AE"&amp;AC1456)),0)</f>
        <v>0</v>
      </c>
      <c r="AG1456" s="35"/>
      <c r="AH1456" s="86"/>
      <c r="AI1456" s="35"/>
      <c r="AJ1456" s="35"/>
      <c r="AK1456" s="35"/>
      <c r="AL1456" s="35"/>
      <c r="AM1456" s="35"/>
      <c r="AN1456" s="35"/>
      <c r="AO1456" s="35"/>
      <c r="AP1456" s="35"/>
      <c r="AQ1456" s="35"/>
      <c r="AR1456" s="35"/>
      <c r="AS1456" s="35"/>
      <c r="AT1456" s="35"/>
      <c r="AU1456" s="35"/>
      <c r="AV1456" s="35"/>
      <c r="AW1456" s="35"/>
      <c r="AX1456" s="35"/>
      <c r="AY1456" s="35"/>
      <c r="AZ1456" s="17">
        <f t="shared" ref="AZ1456" si="3285">AZ1455+1</f>
        <v>47472</v>
      </c>
      <c r="BA1456" s="216">
        <f t="shared" si="3212"/>
        <v>4</v>
      </c>
      <c r="BB1456" s="216">
        <f t="shared" ref="BB1456" si="3286">BB1455+1</f>
        <v>1451</v>
      </c>
      <c r="BC1456" s="16">
        <f t="shared" si="3214"/>
        <v>3.9753424657534246</v>
      </c>
      <c r="BD1456" s="16">
        <f>IF(Template!$F$7="Linear interpolation",LinInterp($AO$5:$AO$18,$AM$5:$AM$18,BC1456),CubicSpline($AO$5:$AO$18,$AM$5:$AM$18,BC1456))</f>
        <v>14.18211391754722</v>
      </c>
      <c r="BE1456" s="221">
        <f t="shared" si="3149"/>
        <v>1.6942289159912218</v>
      </c>
      <c r="BF1456" s="221">
        <f>BE1456/PRODUCT($BG$6:BG1455)</f>
        <v>1.0003563217267171</v>
      </c>
      <c r="BG1456" s="16">
        <f t="shared" si="3215"/>
        <v>1.0003563217267171</v>
      </c>
      <c r="BH1456" s="10">
        <f t="shared" si="3216"/>
        <v>13.00574302517299</v>
      </c>
      <c r="BI1456" s="90"/>
      <c r="BJ1456" s="17">
        <f t="shared" si="3199"/>
        <v>47449</v>
      </c>
      <c r="BK1456" s="16">
        <f t="shared" si="3192"/>
        <v>13.182942259587938</v>
      </c>
      <c r="BL1456" s="10">
        <f ca="1">IFERROR(AVERAGE(INDIRECT("BK"&amp;AC1456-Template!$F$10+1):INDIRECT("BK"&amp;AC1456)),0)</f>
        <v>13.282533557352256</v>
      </c>
      <c r="BM1456" s="35"/>
      <c r="BN1456" s="86"/>
      <c r="BO1456" s="35"/>
      <c r="BP1456" s="35"/>
      <c r="BQ1456" s="35"/>
      <c r="BR1456" s="35"/>
      <c r="BS1456" s="35"/>
      <c r="BT1456" s="35"/>
      <c r="BU1456" s="35"/>
      <c r="BV1456" s="35"/>
      <c r="BW1456" s="35"/>
      <c r="BX1456" s="35"/>
      <c r="BY1456" s="35"/>
      <c r="BZ1456" s="35"/>
      <c r="CA1456" s="35"/>
      <c r="CB1456" s="35"/>
      <c r="CC1456" s="35"/>
      <c r="CD1456" s="35"/>
      <c r="CE1456" s="35"/>
      <c r="CF1456" s="35"/>
      <c r="CG1456" s="35"/>
      <c r="CH1456" s="35"/>
    </row>
    <row r="1457" spans="1:86" ht="15.6" x14ac:dyDescent="0.3">
      <c r="A1457" s="35"/>
      <c r="B1457" s="86"/>
      <c r="C1457" s="35"/>
      <c r="D1457" s="35"/>
      <c r="E1457" s="35"/>
      <c r="F1457" s="35"/>
      <c r="G1457" s="35"/>
      <c r="H1457" s="35"/>
      <c r="I1457" s="35"/>
      <c r="J1457" s="35"/>
      <c r="K1457" s="35"/>
      <c r="L1457" s="35"/>
      <c r="M1457" s="35"/>
      <c r="N1457" s="35"/>
      <c r="O1457" s="35"/>
      <c r="P1457" s="35"/>
      <c r="Q1457" s="35"/>
      <c r="R1457" s="35"/>
      <c r="S1457" s="35"/>
      <c r="T1457" s="17">
        <f t="shared" si="3193"/>
        <v>47473</v>
      </c>
      <c r="U1457" s="216">
        <f t="shared" si="3186"/>
        <v>5</v>
      </c>
      <c r="V1457" s="216">
        <f t="shared" si="3193"/>
        <v>1452</v>
      </c>
      <c r="W1457" s="16">
        <f t="shared" si="3200"/>
        <v>3.978082191780822</v>
      </c>
      <c r="X1457" s="16" t="e">
        <f>IF(Template!$F$7="Linear interpolation",LinInterp($I$5:$I$22,$G$5:$G$22,W1457),CubicSpline($I$5:$I$22,$G$5:$G$22,W1457))</f>
        <v>#VALUE!</v>
      </c>
      <c r="Y1457" s="221" t="e">
        <f t="shared" si="3187"/>
        <v>#VALUE!</v>
      </c>
      <c r="Z1457" s="221" t="e">
        <f>Y1457/PRODUCT($AA$6:AA1456)</f>
        <v>#VALUE!</v>
      </c>
      <c r="AA1457" s="16" t="e">
        <f t="shared" si="3194"/>
        <v>#VALUE!</v>
      </c>
      <c r="AB1457" s="10" t="e">
        <f t="shared" si="3195"/>
        <v>#VALUE!</v>
      </c>
      <c r="AC1457" s="90">
        <f t="shared" si="3188"/>
        <v>1457</v>
      </c>
      <c r="AD1457" s="17">
        <f t="shared" si="3196"/>
        <v>47450</v>
      </c>
      <c r="AE1457" s="16" t="e">
        <f t="shared" si="3189"/>
        <v>#VALUE!</v>
      </c>
      <c r="AF1457" s="10">
        <f ca="1">IFERROR(AVERAGE(INDIRECT("AE"&amp;AC1457-Template!$F$10+1):INDIRECT("AE"&amp;AC1457)),0)</f>
        <v>0</v>
      </c>
      <c r="AG1457" s="35"/>
      <c r="AH1457" s="86"/>
      <c r="AI1457" s="35"/>
      <c r="AJ1457" s="35"/>
      <c r="AK1457" s="35"/>
      <c r="AL1457" s="35"/>
      <c r="AM1457" s="35"/>
      <c r="AN1457" s="35"/>
      <c r="AO1457" s="35"/>
      <c r="AP1457" s="35"/>
      <c r="AQ1457" s="35"/>
      <c r="AR1457" s="35"/>
      <c r="AS1457" s="35"/>
      <c r="AT1457" s="35"/>
      <c r="AU1457" s="35"/>
      <c r="AV1457" s="35"/>
      <c r="AW1457" s="35"/>
      <c r="AX1457" s="35"/>
      <c r="AY1457" s="35"/>
      <c r="AZ1457" s="17">
        <f t="shared" ref="AZ1457" si="3287">AZ1456+1</f>
        <v>47473</v>
      </c>
      <c r="BA1457" s="216">
        <f t="shared" si="3212"/>
        <v>5</v>
      </c>
      <c r="BB1457" s="216">
        <f t="shared" ref="BB1457" si="3288">BB1456+1</f>
        <v>1452</v>
      </c>
      <c r="BC1457" s="16">
        <f t="shared" si="3214"/>
        <v>3.978082191780822</v>
      </c>
      <c r="BD1457" s="16">
        <f>IF(Template!$F$7="Linear interpolation",LinInterp($AO$5:$AO$18,$AM$5:$AM$18,BC1457),CubicSpline($AO$5:$AO$18,$AM$5:$AM$18,BC1457))</f>
        <v>14.181903812833543</v>
      </c>
      <c r="BE1457" s="221">
        <f t="shared" si="3149"/>
        <v>1.6948322277054888</v>
      </c>
      <c r="BF1457" s="221">
        <f>BE1457/PRODUCT($BG$6:BG1456)</f>
        <v>1.0003560981096311</v>
      </c>
      <c r="BG1457" s="16">
        <f t="shared" si="3215"/>
        <v>1.0003560981096311</v>
      </c>
      <c r="BH1457" s="10">
        <f t="shared" si="3216"/>
        <v>12.997581001535474</v>
      </c>
      <c r="BI1457" s="90"/>
      <c r="BJ1457" s="17">
        <f t="shared" si="3199"/>
        <v>47450</v>
      </c>
      <c r="BK1457" s="16">
        <f t="shared" si="3192"/>
        <v>13.175652175425935</v>
      </c>
      <c r="BL1457" s="10">
        <f ca="1">IFERROR(AVERAGE(INDIRECT("BK"&amp;AC1457-Template!$F$10+1):INDIRECT("BK"&amp;AC1457)),0)</f>
        <v>13.276388068575239</v>
      </c>
      <c r="BM1457" s="35"/>
      <c r="BN1457" s="86"/>
      <c r="BO1457" s="35"/>
      <c r="BP1457" s="35"/>
      <c r="BQ1457" s="35"/>
      <c r="BR1457" s="35"/>
      <c r="BS1457" s="35"/>
      <c r="BT1457" s="35"/>
      <c r="BU1457" s="35"/>
      <c r="BV1457" s="35"/>
      <c r="BW1457" s="35"/>
      <c r="BX1457" s="35"/>
      <c r="BY1457" s="35"/>
      <c r="BZ1457" s="35"/>
      <c r="CA1457" s="35"/>
      <c r="CB1457" s="35"/>
      <c r="CC1457" s="35"/>
      <c r="CD1457" s="35"/>
      <c r="CE1457" s="35"/>
      <c r="CF1457" s="35"/>
      <c r="CG1457" s="35"/>
      <c r="CH1457" s="35"/>
    </row>
    <row r="1458" spans="1:86" ht="15.6" x14ac:dyDescent="0.3">
      <c r="A1458" s="35"/>
      <c r="B1458" s="86"/>
      <c r="C1458" s="35"/>
      <c r="D1458" s="35"/>
      <c r="E1458" s="35"/>
      <c r="F1458" s="35"/>
      <c r="G1458" s="35"/>
      <c r="H1458" s="35"/>
      <c r="I1458" s="35"/>
      <c r="J1458" s="35"/>
      <c r="K1458" s="35"/>
      <c r="L1458" s="35"/>
      <c r="M1458" s="35"/>
      <c r="N1458" s="35"/>
      <c r="O1458" s="35"/>
      <c r="P1458" s="35"/>
      <c r="Q1458" s="35"/>
      <c r="R1458" s="35"/>
      <c r="S1458" s="35"/>
      <c r="T1458" s="17">
        <f t="shared" si="3193"/>
        <v>47474</v>
      </c>
      <c r="U1458" s="216">
        <f t="shared" si="3186"/>
        <v>6</v>
      </c>
      <c r="V1458" s="216">
        <f t="shared" si="3193"/>
        <v>1453</v>
      </c>
      <c r="W1458" s="16">
        <f t="shared" si="3200"/>
        <v>3.9808219178082194</v>
      </c>
      <c r="X1458" s="16" t="e">
        <f>IF(Template!$F$7="Linear interpolation",LinInterp($I$5:$I$22,$G$5:$G$22,W1458),CubicSpline($I$5:$I$22,$G$5:$G$22,W1458))</f>
        <v>#VALUE!</v>
      </c>
      <c r="Y1458" s="221" t="e">
        <f t="shared" si="3187"/>
        <v>#VALUE!</v>
      </c>
      <c r="Z1458" s="221" t="e">
        <f>Y1458/PRODUCT($AA$6:AA1457)</f>
        <v>#VALUE!</v>
      </c>
      <c r="AA1458" s="16" t="e">
        <f t="shared" si="3194"/>
        <v>#VALUE!</v>
      </c>
      <c r="AB1458" s="10" t="e">
        <f t="shared" si="3195"/>
        <v>#VALUE!</v>
      </c>
      <c r="AC1458" s="90">
        <f t="shared" si="3188"/>
        <v>1458</v>
      </c>
      <c r="AD1458" s="17">
        <f t="shared" si="3196"/>
        <v>47451</v>
      </c>
      <c r="AE1458" s="16" t="e">
        <f t="shared" si="3189"/>
        <v>#VALUE!</v>
      </c>
      <c r="AF1458" s="10">
        <f ca="1">IFERROR(AVERAGE(INDIRECT("AE"&amp;AC1458-Template!$F$10+1):INDIRECT("AE"&amp;AC1458)),0)</f>
        <v>0</v>
      </c>
      <c r="AG1458" s="35"/>
      <c r="AH1458" s="86"/>
      <c r="AI1458" s="35"/>
      <c r="AJ1458" s="35"/>
      <c r="AK1458" s="35"/>
      <c r="AL1458" s="35"/>
      <c r="AM1458" s="35"/>
      <c r="AN1458" s="35"/>
      <c r="AO1458" s="35"/>
      <c r="AP1458" s="35"/>
      <c r="AQ1458" s="35"/>
      <c r="AR1458" s="35"/>
      <c r="AS1458" s="35"/>
      <c r="AT1458" s="35"/>
      <c r="AU1458" s="35"/>
      <c r="AV1458" s="35"/>
      <c r="AW1458" s="35"/>
      <c r="AX1458" s="35"/>
      <c r="AY1458" s="35"/>
      <c r="AZ1458" s="17">
        <f t="shared" ref="AZ1458" si="3289">AZ1457+1</f>
        <v>47474</v>
      </c>
      <c r="BA1458" s="216">
        <f t="shared" si="3212"/>
        <v>6</v>
      </c>
      <c r="BB1458" s="216">
        <f t="shared" ref="BB1458" si="3290">BB1457+1</f>
        <v>1453</v>
      </c>
      <c r="BC1458" s="16">
        <f t="shared" si="3214"/>
        <v>3.9808219178082194</v>
      </c>
      <c r="BD1458" s="16">
        <f>IF(Template!$F$7="Linear interpolation",LinInterp($AO$5:$AO$18,$AM$5:$AM$18,BC1458),CubicSpline($AO$5:$AO$18,$AM$5:$AM$18,BC1458))</f>
        <v>14.181687555615337</v>
      </c>
      <c r="BE1458" s="221">
        <f t="shared" si="3149"/>
        <v>1.6954353734688539</v>
      </c>
      <c r="BF1458" s="221">
        <f>BE1458/PRODUCT($BG$6:BG1457)</f>
        <v>1.0003558734330782</v>
      </c>
      <c r="BG1458" s="16">
        <f t="shared" si="3215"/>
        <v>1.0003560981096311</v>
      </c>
      <c r="BH1458" s="10">
        <f t="shared" si="3216"/>
        <v>12.997581001535474</v>
      </c>
      <c r="BI1458" s="90"/>
      <c r="BJ1458" s="17">
        <f t="shared" si="3199"/>
        <v>47451</v>
      </c>
      <c r="BK1458" s="16">
        <f t="shared" si="3192"/>
        <v>13.168324876238202</v>
      </c>
      <c r="BL1458" s="10">
        <f ca="1">IFERROR(AVERAGE(INDIRECT("BK"&amp;AC1458-Template!$F$10+1):INDIRECT("BK"&amp;AC1458)),0)</f>
        <v>13.269591860454296</v>
      </c>
      <c r="BM1458" s="35"/>
      <c r="BN1458" s="86"/>
      <c r="BO1458" s="35"/>
      <c r="BP1458" s="35"/>
      <c r="BQ1458" s="35"/>
      <c r="BR1458" s="35"/>
      <c r="BS1458" s="35"/>
      <c r="BT1458" s="35"/>
      <c r="BU1458" s="35"/>
      <c r="BV1458" s="35"/>
      <c r="BW1458" s="35"/>
      <c r="BX1458" s="35"/>
      <c r="BY1458" s="35"/>
      <c r="BZ1458" s="35"/>
      <c r="CA1458" s="35"/>
      <c r="CB1458" s="35"/>
      <c r="CC1458" s="35"/>
      <c r="CD1458" s="35"/>
      <c r="CE1458" s="35"/>
      <c r="CF1458" s="35"/>
      <c r="CG1458" s="35"/>
      <c r="CH1458" s="35"/>
    </row>
    <row r="1459" spans="1:86" ht="15.6" x14ac:dyDescent="0.3">
      <c r="A1459" s="35"/>
      <c r="B1459" s="86"/>
      <c r="C1459" s="35"/>
      <c r="D1459" s="35"/>
      <c r="E1459" s="35"/>
      <c r="F1459" s="35"/>
      <c r="G1459" s="35"/>
      <c r="H1459" s="35"/>
      <c r="I1459" s="35"/>
      <c r="J1459" s="35"/>
      <c r="K1459" s="35"/>
      <c r="L1459" s="35"/>
      <c r="M1459" s="35"/>
      <c r="N1459" s="35"/>
      <c r="O1459" s="35"/>
      <c r="P1459" s="35"/>
      <c r="Q1459" s="35"/>
      <c r="R1459" s="35"/>
      <c r="S1459" s="35"/>
      <c r="T1459" s="17">
        <f t="shared" si="3193"/>
        <v>47475</v>
      </c>
      <c r="U1459" s="216">
        <f t="shared" si="3186"/>
        <v>7</v>
      </c>
      <c r="V1459" s="216">
        <f t="shared" si="3193"/>
        <v>1454</v>
      </c>
      <c r="W1459" s="16">
        <f t="shared" si="3200"/>
        <v>3.9835616438356163</v>
      </c>
      <c r="X1459" s="16" t="e">
        <f>IF(Template!$F$7="Linear interpolation",LinInterp($I$5:$I$22,$G$5:$G$22,W1459),CubicSpline($I$5:$I$22,$G$5:$G$22,W1459))</f>
        <v>#VALUE!</v>
      </c>
      <c r="Y1459" s="221" t="e">
        <f t="shared" si="3187"/>
        <v>#VALUE!</v>
      </c>
      <c r="Z1459" s="221" t="e">
        <f>Y1459/PRODUCT($AA$6:AA1458)</f>
        <v>#VALUE!</v>
      </c>
      <c r="AA1459" s="16" t="e">
        <f t="shared" si="3194"/>
        <v>#VALUE!</v>
      </c>
      <c r="AB1459" s="10" t="e">
        <f t="shared" si="3195"/>
        <v>#VALUE!</v>
      </c>
      <c r="AC1459" s="90">
        <f t="shared" si="3188"/>
        <v>1459</v>
      </c>
      <c r="AD1459" s="17">
        <f t="shared" si="3196"/>
        <v>47452</v>
      </c>
      <c r="AE1459" s="16" t="e">
        <f t="shared" si="3189"/>
        <v>#VALUE!</v>
      </c>
      <c r="AF1459" s="10">
        <f ca="1">IFERROR(AVERAGE(INDIRECT("AE"&amp;AC1459-Template!$F$10+1):INDIRECT("AE"&amp;AC1459)),0)</f>
        <v>0</v>
      </c>
      <c r="AG1459" s="35"/>
      <c r="AH1459" s="86"/>
      <c r="AI1459" s="35"/>
      <c r="AJ1459" s="35"/>
      <c r="AK1459" s="35"/>
      <c r="AL1459" s="35"/>
      <c r="AM1459" s="35"/>
      <c r="AN1459" s="35"/>
      <c r="AO1459" s="35"/>
      <c r="AP1459" s="35"/>
      <c r="AQ1459" s="35"/>
      <c r="AR1459" s="35"/>
      <c r="AS1459" s="35"/>
      <c r="AT1459" s="35"/>
      <c r="AU1459" s="35"/>
      <c r="AV1459" s="35"/>
      <c r="AW1459" s="35"/>
      <c r="AX1459" s="35"/>
      <c r="AY1459" s="35"/>
      <c r="AZ1459" s="17">
        <f t="shared" ref="AZ1459" si="3291">AZ1458+1</f>
        <v>47475</v>
      </c>
      <c r="BA1459" s="216">
        <f t="shared" si="3212"/>
        <v>7</v>
      </c>
      <c r="BB1459" s="216">
        <f t="shared" ref="BB1459" si="3292">BB1458+1</f>
        <v>1454</v>
      </c>
      <c r="BC1459" s="16">
        <f t="shared" si="3214"/>
        <v>3.9835616438356163</v>
      </c>
      <c r="BD1459" s="16">
        <f>IF(Template!$F$7="Linear interpolation",LinInterp($AO$5:$AO$18,$AM$5:$AM$18,BC1459),CubicSpline($AO$5:$AO$18,$AM$5:$AM$18,BC1459))</f>
        <v>14.181465128214498</v>
      </c>
      <c r="BE1459" s="221">
        <f t="shared" ref="BE1459:BE1522" si="3293">(1+(BD1459/100))^BC1459</f>
        <v>1.6960383511519936</v>
      </c>
      <c r="BF1459" s="221">
        <f>BE1459/PRODUCT($BG$6:BG1458)</f>
        <v>1.0003554230188694</v>
      </c>
      <c r="BG1459" s="16">
        <f t="shared" si="3215"/>
        <v>1.0003560981096311</v>
      </c>
      <c r="BH1459" s="10">
        <f t="shared" si="3216"/>
        <v>12.997581001535474</v>
      </c>
      <c r="BI1459" s="90"/>
      <c r="BJ1459" s="17">
        <f t="shared" si="3199"/>
        <v>47452</v>
      </c>
      <c r="BK1459" s="16">
        <f t="shared" si="3192"/>
        <v>13.160960299027469</v>
      </c>
      <c r="BL1459" s="10">
        <f ca="1">IFERROR(AVERAGE(INDIRECT("BK"&amp;AC1459-Template!$F$10+1):INDIRECT("BK"&amp;AC1459)),0)</f>
        <v>13.262759287438808</v>
      </c>
      <c r="BM1459" s="35"/>
      <c r="BN1459" s="86"/>
      <c r="BO1459" s="35"/>
      <c r="BP1459" s="35"/>
      <c r="BQ1459" s="35"/>
      <c r="BR1459" s="35"/>
      <c r="BS1459" s="35"/>
      <c r="BT1459" s="35"/>
      <c r="BU1459" s="35"/>
      <c r="BV1459" s="35"/>
      <c r="BW1459" s="35"/>
      <c r="BX1459" s="35"/>
      <c r="BY1459" s="35"/>
      <c r="BZ1459" s="35"/>
      <c r="CA1459" s="35"/>
      <c r="CB1459" s="35"/>
      <c r="CC1459" s="35"/>
      <c r="CD1459" s="35"/>
      <c r="CE1459" s="35"/>
      <c r="CF1459" s="35"/>
      <c r="CG1459" s="35"/>
      <c r="CH1459" s="35"/>
    </row>
    <row r="1460" spans="1:86" ht="15.6" x14ac:dyDescent="0.3">
      <c r="A1460" s="35"/>
      <c r="B1460" s="86"/>
      <c r="C1460" s="35"/>
      <c r="D1460" s="35"/>
      <c r="E1460" s="35"/>
      <c r="F1460" s="35"/>
      <c r="G1460" s="35"/>
      <c r="H1460" s="35"/>
      <c r="I1460" s="35"/>
      <c r="J1460" s="35"/>
      <c r="K1460" s="35"/>
      <c r="L1460" s="35"/>
      <c r="M1460" s="35"/>
      <c r="N1460" s="35"/>
      <c r="O1460" s="35"/>
      <c r="P1460" s="35"/>
      <c r="Q1460" s="35"/>
      <c r="R1460" s="35"/>
      <c r="S1460" s="35"/>
      <c r="T1460" s="17">
        <f t="shared" si="3193"/>
        <v>47476</v>
      </c>
      <c r="U1460" s="216">
        <f t="shared" si="3186"/>
        <v>1</v>
      </c>
      <c r="V1460" s="216">
        <f t="shared" si="3193"/>
        <v>1455</v>
      </c>
      <c r="W1460" s="16">
        <f t="shared" si="3200"/>
        <v>3.9863013698630136</v>
      </c>
      <c r="X1460" s="16" t="e">
        <f>IF(Template!$F$7="Linear interpolation",LinInterp($I$5:$I$22,$G$5:$G$22,W1460),CubicSpline($I$5:$I$22,$G$5:$G$22,W1460))</f>
        <v>#VALUE!</v>
      </c>
      <c r="Y1460" s="221" t="e">
        <f t="shared" si="3187"/>
        <v>#VALUE!</v>
      </c>
      <c r="Z1460" s="221" t="e">
        <f>Y1460/PRODUCT($AA$6:AA1459)</f>
        <v>#VALUE!</v>
      </c>
      <c r="AA1460" s="16" t="e">
        <f t="shared" si="3194"/>
        <v>#VALUE!</v>
      </c>
      <c r="AB1460" s="10" t="e">
        <f t="shared" si="3195"/>
        <v>#VALUE!</v>
      </c>
      <c r="AC1460" s="90">
        <f t="shared" si="3188"/>
        <v>1460</v>
      </c>
      <c r="AD1460" s="17">
        <f t="shared" si="3196"/>
        <v>47453</v>
      </c>
      <c r="AE1460" s="16" t="e">
        <f t="shared" si="3189"/>
        <v>#VALUE!</v>
      </c>
      <c r="AF1460" s="10">
        <f ca="1">IFERROR(AVERAGE(INDIRECT("AE"&amp;AC1460-Template!$F$10+1):INDIRECT("AE"&amp;AC1460)),0)</f>
        <v>0</v>
      </c>
      <c r="AG1460" s="35"/>
      <c r="AH1460" s="86"/>
      <c r="AI1460" s="35"/>
      <c r="AJ1460" s="35"/>
      <c r="AK1460" s="35"/>
      <c r="AL1460" s="35"/>
      <c r="AM1460" s="35"/>
      <c r="AN1460" s="35"/>
      <c r="AO1460" s="35"/>
      <c r="AP1460" s="35"/>
      <c r="AQ1460" s="35"/>
      <c r="AR1460" s="35"/>
      <c r="AS1460" s="35"/>
      <c r="AT1460" s="35"/>
      <c r="AU1460" s="35"/>
      <c r="AV1460" s="35"/>
      <c r="AW1460" s="35"/>
      <c r="AX1460" s="35"/>
      <c r="AY1460" s="35"/>
      <c r="AZ1460" s="17">
        <f t="shared" ref="AZ1460" si="3294">AZ1459+1</f>
        <v>47476</v>
      </c>
      <c r="BA1460" s="216">
        <f t="shared" si="3212"/>
        <v>1</v>
      </c>
      <c r="BB1460" s="216">
        <f t="shared" ref="BB1460" si="3295">BB1459+1</f>
        <v>1455</v>
      </c>
      <c r="BC1460" s="16">
        <f t="shared" si="3214"/>
        <v>3.9863013698630136</v>
      </c>
      <c r="BD1460" s="16">
        <f>IF(Template!$F$7="Linear interpolation",LinInterp($AO$5:$AO$18,$AM$5:$AM$18,BC1460),CubicSpline($AO$5:$AO$18,$AM$5:$AM$18,BC1460))</f>
        <v>14.181236512952912</v>
      </c>
      <c r="BE1460" s="221">
        <f t="shared" si="3293"/>
        <v>1.6966411586200651</v>
      </c>
      <c r="BF1460" s="221">
        <f>BE1460/PRODUCT($BG$6:BG1459)</f>
        <v>1.0003547458043123</v>
      </c>
      <c r="BG1460" s="16">
        <f t="shared" si="3215"/>
        <v>1.0003547458043123</v>
      </c>
      <c r="BH1460" s="10">
        <f t="shared" si="3216"/>
        <v>12.948221857397968</v>
      </c>
      <c r="BI1460" s="90"/>
      <c r="BJ1460" s="17">
        <f t="shared" si="3199"/>
        <v>47453</v>
      </c>
      <c r="BK1460" s="16">
        <f t="shared" si="3192"/>
        <v>13.160960299027469</v>
      </c>
      <c r="BL1460" s="10">
        <f ca="1">IFERROR(AVERAGE(INDIRECT("BK"&amp;AC1460-Template!$F$10+1):INDIRECT("BK"&amp;AC1460)),0)</f>
        <v>13.256137017221326</v>
      </c>
      <c r="BM1460" s="35"/>
      <c r="BN1460" s="86"/>
      <c r="BO1460" s="35"/>
      <c r="BP1460" s="35"/>
      <c r="BQ1460" s="35"/>
      <c r="BR1460" s="35"/>
      <c r="BS1460" s="35"/>
      <c r="BT1460" s="35"/>
      <c r="BU1460" s="35"/>
      <c r="BV1460" s="35"/>
      <c r="BW1460" s="35"/>
      <c r="BX1460" s="35"/>
      <c r="BY1460" s="35"/>
      <c r="BZ1460" s="35"/>
      <c r="CA1460" s="35"/>
      <c r="CB1460" s="35"/>
      <c r="CC1460" s="35"/>
      <c r="CD1460" s="35"/>
      <c r="CE1460" s="35"/>
      <c r="CF1460" s="35"/>
      <c r="CG1460" s="35"/>
      <c r="CH1460" s="35"/>
    </row>
    <row r="1461" spans="1:86" ht="15.6" x14ac:dyDescent="0.3">
      <c r="A1461" s="35"/>
      <c r="B1461" s="86"/>
      <c r="C1461" s="35"/>
      <c r="D1461" s="35"/>
      <c r="E1461" s="35"/>
      <c r="F1461" s="35"/>
      <c r="G1461" s="35"/>
      <c r="H1461" s="35"/>
      <c r="I1461" s="35"/>
      <c r="J1461" s="35"/>
      <c r="K1461" s="35"/>
      <c r="L1461" s="35"/>
      <c r="M1461" s="35"/>
      <c r="N1461" s="35"/>
      <c r="O1461" s="35"/>
      <c r="P1461" s="35"/>
      <c r="Q1461" s="35"/>
      <c r="R1461" s="35"/>
      <c r="S1461" s="35"/>
      <c r="T1461" s="17">
        <f t="shared" si="3193"/>
        <v>47477</v>
      </c>
      <c r="U1461" s="216">
        <f t="shared" si="3186"/>
        <v>2</v>
      </c>
      <c r="V1461" s="216">
        <f t="shared" si="3193"/>
        <v>1456</v>
      </c>
      <c r="W1461" s="16">
        <f t="shared" si="3200"/>
        <v>3.989041095890411</v>
      </c>
      <c r="X1461" s="16" t="e">
        <f>IF(Template!$F$7="Linear interpolation",LinInterp($I$5:$I$22,$G$5:$G$22,W1461),CubicSpline($I$5:$I$22,$G$5:$G$22,W1461))</f>
        <v>#VALUE!</v>
      </c>
      <c r="Y1461" s="221" t="e">
        <f t="shared" si="3187"/>
        <v>#VALUE!</v>
      </c>
      <c r="Z1461" s="221" t="e">
        <f>Y1461/PRODUCT($AA$6:AA1460)</f>
        <v>#VALUE!</v>
      </c>
      <c r="AA1461" s="16" t="e">
        <f t="shared" si="3194"/>
        <v>#VALUE!</v>
      </c>
      <c r="AB1461" s="10" t="e">
        <f t="shared" si="3195"/>
        <v>#VALUE!</v>
      </c>
      <c r="AC1461" s="90">
        <f t="shared" si="3188"/>
        <v>1461</v>
      </c>
      <c r="AD1461" s="17">
        <f t="shared" si="3196"/>
        <v>47454</v>
      </c>
      <c r="AE1461" s="16" t="e">
        <f t="shared" si="3189"/>
        <v>#VALUE!</v>
      </c>
      <c r="AF1461" s="10">
        <f ca="1">IFERROR(AVERAGE(INDIRECT("AE"&amp;AC1461-Template!$F$10+1):INDIRECT("AE"&amp;AC1461)),0)</f>
        <v>0</v>
      </c>
      <c r="AG1461" s="35"/>
      <c r="AH1461" s="86"/>
      <c r="AI1461" s="35"/>
      <c r="AJ1461" s="35"/>
      <c r="AK1461" s="35"/>
      <c r="AL1461" s="35"/>
      <c r="AM1461" s="35"/>
      <c r="AN1461" s="35"/>
      <c r="AO1461" s="35"/>
      <c r="AP1461" s="35"/>
      <c r="AQ1461" s="35"/>
      <c r="AR1461" s="35"/>
      <c r="AS1461" s="35"/>
      <c r="AT1461" s="35"/>
      <c r="AU1461" s="35"/>
      <c r="AV1461" s="35"/>
      <c r="AW1461" s="35"/>
      <c r="AX1461" s="35"/>
      <c r="AY1461" s="35"/>
      <c r="AZ1461" s="17">
        <f t="shared" ref="AZ1461" si="3296">AZ1460+1</f>
        <v>47477</v>
      </c>
      <c r="BA1461" s="216">
        <f t="shared" si="3212"/>
        <v>2</v>
      </c>
      <c r="BB1461" s="216">
        <f t="shared" ref="BB1461" si="3297">BB1460+1</f>
        <v>1456</v>
      </c>
      <c r="BC1461" s="16">
        <f t="shared" si="3214"/>
        <v>3.989041095890411</v>
      </c>
      <c r="BD1461" s="16">
        <f>IF(Template!$F$7="Linear interpolation",LinInterp($AO$5:$AO$18,$AM$5:$AM$18,BC1461),CubicSpline($AO$5:$AO$18,$AM$5:$AM$18,BC1461))</f>
        <v>14.181001692152472</v>
      </c>
      <c r="BE1461" s="221">
        <f t="shared" si="3293"/>
        <v>1.6972437937327085</v>
      </c>
      <c r="BF1461" s="221">
        <f>BE1461/PRODUCT($BG$6:BG1460)</f>
        <v>1.0003551930292283</v>
      </c>
      <c r="BG1461" s="16">
        <f t="shared" si="3215"/>
        <v>1.0003551930292283</v>
      </c>
      <c r="BH1461" s="10">
        <f t="shared" si="3216"/>
        <v>12.964545566831575</v>
      </c>
      <c r="BI1461" s="90"/>
      <c r="BJ1461" s="17">
        <f t="shared" si="3199"/>
        <v>47454</v>
      </c>
      <c r="BK1461" s="16">
        <f t="shared" si="3192"/>
        <v>13.160960299027469</v>
      </c>
      <c r="BL1461" s="10">
        <f ca="1">IFERROR(AVERAGE(INDIRECT("BK"&amp;AC1461-Template!$F$10+1):INDIRECT("BK"&amp;AC1461)),0)</f>
        <v>13.249726233679723</v>
      </c>
      <c r="BM1461" s="35"/>
      <c r="BN1461" s="86"/>
      <c r="BO1461" s="35"/>
      <c r="BP1461" s="35"/>
      <c r="BQ1461" s="35"/>
      <c r="BR1461" s="35"/>
      <c r="BS1461" s="35"/>
      <c r="BT1461" s="35"/>
      <c r="BU1461" s="35"/>
      <c r="BV1461" s="35"/>
      <c r="BW1461" s="35"/>
      <c r="BX1461" s="35"/>
      <c r="BY1461" s="35"/>
      <c r="BZ1461" s="35"/>
      <c r="CA1461" s="35"/>
      <c r="CB1461" s="35"/>
      <c r="CC1461" s="35"/>
      <c r="CD1461" s="35"/>
      <c r="CE1461" s="35"/>
      <c r="CF1461" s="35"/>
      <c r="CG1461" s="35"/>
      <c r="CH1461" s="35"/>
    </row>
    <row r="1462" spans="1:86" ht="15.6" x14ac:dyDescent="0.3">
      <c r="A1462" s="35"/>
      <c r="B1462" s="86"/>
      <c r="C1462" s="35"/>
      <c r="D1462" s="35"/>
      <c r="E1462" s="35"/>
      <c r="F1462" s="35"/>
      <c r="G1462" s="35"/>
      <c r="H1462" s="35"/>
      <c r="I1462" s="35"/>
      <c r="J1462" s="35"/>
      <c r="K1462" s="35"/>
      <c r="L1462" s="35"/>
      <c r="M1462" s="35"/>
      <c r="N1462" s="35"/>
      <c r="O1462" s="35"/>
      <c r="P1462" s="35"/>
      <c r="Q1462" s="35"/>
      <c r="R1462" s="35"/>
      <c r="S1462" s="35"/>
      <c r="T1462" s="17">
        <f t="shared" si="3193"/>
        <v>47478</v>
      </c>
      <c r="U1462" s="216">
        <f t="shared" si="3186"/>
        <v>3</v>
      </c>
      <c r="V1462" s="216">
        <f t="shared" si="3193"/>
        <v>1457</v>
      </c>
      <c r="W1462" s="16">
        <f t="shared" si="3200"/>
        <v>3.9917808219178084</v>
      </c>
      <c r="X1462" s="16" t="e">
        <f>IF(Template!$F$7="Linear interpolation",LinInterp($I$5:$I$22,$G$5:$G$22,W1462),CubicSpline($I$5:$I$22,$G$5:$G$22,W1462))</f>
        <v>#VALUE!</v>
      </c>
      <c r="Y1462" s="221" t="e">
        <f t="shared" si="3187"/>
        <v>#VALUE!</v>
      </c>
      <c r="Z1462" s="221" t="e">
        <f>Y1462/PRODUCT($AA$6:AA1461)</f>
        <v>#VALUE!</v>
      </c>
      <c r="AA1462" s="16" t="e">
        <f t="shared" si="3194"/>
        <v>#VALUE!</v>
      </c>
      <c r="AB1462" s="10" t="e">
        <f t="shared" si="3195"/>
        <v>#VALUE!</v>
      </c>
      <c r="AC1462" s="90">
        <f t="shared" si="3188"/>
        <v>1462</v>
      </c>
      <c r="AD1462" s="17">
        <f t="shared" si="3196"/>
        <v>47455</v>
      </c>
      <c r="AE1462" s="16" t="e">
        <f t="shared" si="3189"/>
        <v>#VALUE!</v>
      </c>
      <c r="AF1462" s="10">
        <f ca="1">IFERROR(AVERAGE(INDIRECT("AE"&amp;AC1462-Template!$F$10+1):INDIRECT("AE"&amp;AC1462)),0)</f>
        <v>0</v>
      </c>
      <c r="AG1462" s="35"/>
      <c r="AH1462" s="86"/>
      <c r="AI1462" s="35"/>
      <c r="AJ1462" s="35"/>
      <c r="AK1462" s="35"/>
      <c r="AL1462" s="35"/>
      <c r="AM1462" s="35"/>
      <c r="AN1462" s="35"/>
      <c r="AO1462" s="35"/>
      <c r="AP1462" s="35"/>
      <c r="AQ1462" s="35"/>
      <c r="AR1462" s="35"/>
      <c r="AS1462" s="35"/>
      <c r="AT1462" s="35"/>
      <c r="AU1462" s="35"/>
      <c r="AV1462" s="35"/>
      <c r="AW1462" s="35"/>
      <c r="AX1462" s="35"/>
      <c r="AY1462" s="35"/>
      <c r="AZ1462" s="17">
        <f t="shared" ref="AZ1462" si="3298">AZ1461+1</f>
        <v>47478</v>
      </c>
      <c r="BA1462" s="216">
        <f t="shared" si="3212"/>
        <v>3</v>
      </c>
      <c r="BB1462" s="216">
        <f t="shared" ref="BB1462" si="3299">BB1461+1</f>
        <v>1457</v>
      </c>
      <c r="BC1462" s="16">
        <f t="shared" si="3214"/>
        <v>3.9917808219178084</v>
      </c>
      <c r="BD1462" s="16">
        <f>IF(Template!$F$7="Linear interpolation",LinInterp($AO$5:$AO$18,$AM$5:$AM$18,BC1462),CubicSpline($AO$5:$AO$18,$AM$5:$AM$18,BC1462))</f>
        <v>14.18076064813507</v>
      </c>
      <c r="BE1462" s="221">
        <f t="shared" si="3293"/>
        <v>1.697846254344042</v>
      </c>
      <c r="BF1462" s="221">
        <f>BE1462/PRODUCT($BG$6:BG1461)</f>
        <v>1.0003549640974139</v>
      </c>
      <c r="BG1462" s="16">
        <f t="shared" si="3215"/>
        <v>1.0003549640974139</v>
      </c>
      <c r="BH1462" s="10">
        <f t="shared" si="3216"/>
        <v>12.95618955560618</v>
      </c>
      <c r="BI1462" s="90"/>
      <c r="BJ1462" s="17">
        <f t="shared" si="3199"/>
        <v>47455</v>
      </c>
      <c r="BK1462" s="16">
        <f t="shared" si="3192"/>
        <v>13.116399124238342</v>
      </c>
      <c r="BL1462" s="10">
        <f ca="1">IFERROR(AVERAGE(INDIRECT("BK"&amp;AC1462-Template!$F$10+1):INDIRECT("BK"&amp;AC1462)),0)</f>
        <v>13.241830077645149</v>
      </c>
      <c r="BM1462" s="35"/>
      <c r="BN1462" s="86"/>
      <c r="BO1462" s="35"/>
      <c r="BP1462" s="35"/>
      <c r="BQ1462" s="35"/>
      <c r="BR1462" s="35"/>
      <c r="BS1462" s="35"/>
      <c r="BT1462" s="35"/>
      <c r="BU1462" s="35"/>
      <c r="BV1462" s="35"/>
      <c r="BW1462" s="35"/>
      <c r="BX1462" s="35"/>
      <c r="BY1462" s="35"/>
      <c r="BZ1462" s="35"/>
      <c r="CA1462" s="35"/>
      <c r="CB1462" s="35"/>
      <c r="CC1462" s="35"/>
      <c r="CD1462" s="35"/>
      <c r="CE1462" s="35"/>
      <c r="CF1462" s="35"/>
      <c r="CG1462" s="35"/>
      <c r="CH1462" s="35"/>
    </row>
    <row r="1463" spans="1:86" ht="15.6" x14ac:dyDescent="0.3">
      <c r="A1463" s="35"/>
      <c r="B1463" s="86"/>
      <c r="C1463" s="35"/>
      <c r="D1463" s="35"/>
      <c r="E1463" s="35"/>
      <c r="F1463" s="35"/>
      <c r="G1463" s="35"/>
      <c r="H1463" s="35"/>
      <c r="I1463" s="35"/>
      <c r="J1463" s="35"/>
      <c r="K1463" s="35"/>
      <c r="L1463" s="35"/>
      <c r="M1463" s="35"/>
      <c r="N1463" s="35"/>
      <c r="O1463" s="35"/>
      <c r="P1463" s="35"/>
      <c r="Q1463" s="35"/>
      <c r="R1463" s="35"/>
      <c r="S1463" s="35"/>
      <c r="T1463" s="17">
        <f t="shared" si="3193"/>
        <v>47479</v>
      </c>
      <c r="U1463" s="216">
        <f t="shared" si="3186"/>
        <v>4</v>
      </c>
      <c r="V1463" s="216">
        <f t="shared" si="3193"/>
        <v>1458</v>
      </c>
      <c r="W1463" s="16">
        <f t="shared" si="3200"/>
        <v>3.9945205479452053</v>
      </c>
      <c r="X1463" s="16" t="e">
        <f>IF(Template!$F$7="Linear interpolation",LinInterp($I$5:$I$22,$G$5:$G$22,W1463),CubicSpline($I$5:$I$22,$G$5:$G$22,W1463))</f>
        <v>#VALUE!</v>
      </c>
      <c r="Y1463" s="221" t="e">
        <f t="shared" si="3187"/>
        <v>#VALUE!</v>
      </c>
      <c r="Z1463" s="221" t="e">
        <f>Y1463/PRODUCT($AA$6:AA1462)</f>
        <v>#VALUE!</v>
      </c>
      <c r="AA1463" s="16" t="e">
        <f t="shared" si="3194"/>
        <v>#VALUE!</v>
      </c>
      <c r="AB1463" s="10" t="e">
        <f t="shared" si="3195"/>
        <v>#VALUE!</v>
      </c>
      <c r="AC1463" s="90">
        <f t="shared" si="3188"/>
        <v>1463</v>
      </c>
      <c r="AD1463" s="17">
        <f t="shared" si="3196"/>
        <v>47456</v>
      </c>
      <c r="AE1463" s="16" t="e">
        <f t="shared" si="3189"/>
        <v>#VALUE!</v>
      </c>
      <c r="AF1463" s="10">
        <f ca="1">IFERROR(AVERAGE(INDIRECT("AE"&amp;AC1463-Template!$F$10+1):INDIRECT("AE"&amp;AC1463)),0)</f>
        <v>0</v>
      </c>
      <c r="AG1463" s="35"/>
      <c r="AH1463" s="86"/>
      <c r="AI1463" s="35"/>
      <c r="AJ1463" s="35"/>
      <c r="AK1463" s="35"/>
      <c r="AL1463" s="35"/>
      <c r="AM1463" s="35"/>
      <c r="AN1463" s="35"/>
      <c r="AO1463" s="35"/>
      <c r="AP1463" s="35"/>
      <c r="AQ1463" s="35"/>
      <c r="AR1463" s="35"/>
      <c r="AS1463" s="35"/>
      <c r="AT1463" s="35"/>
      <c r="AU1463" s="35"/>
      <c r="AV1463" s="35"/>
      <c r="AW1463" s="35"/>
      <c r="AX1463" s="35"/>
      <c r="AY1463" s="35"/>
      <c r="AZ1463" s="17">
        <f t="shared" ref="AZ1463" si="3300">AZ1462+1</f>
        <v>47479</v>
      </c>
      <c r="BA1463" s="216">
        <f t="shared" si="3212"/>
        <v>4</v>
      </c>
      <c r="BB1463" s="216">
        <f t="shared" ref="BB1463" si="3301">BB1462+1</f>
        <v>1458</v>
      </c>
      <c r="BC1463" s="16">
        <f t="shared" si="3214"/>
        <v>3.9945205479452053</v>
      </c>
      <c r="BD1463" s="16">
        <f>IF(Template!$F$7="Linear interpolation",LinInterp($AO$5:$AO$18,$AM$5:$AM$18,BC1463),CubicSpline($AO$5:$AO$18,$AM$5:$AM$18,BC1463))</f>
        <v>14.180513363222596</v>
      </c>
      <c r="BE1463" s="221">
        <f t="shared" si="3293"/>
        <v>1.6984485383026535</v>
      </c>
      <c r="BF1463" s="221">
        <f>BE1463/PRODUCT($BG$6:BG1462)</f>
        <v>1.000354734097431</v>
      </c>
      <c r="BG1463" s="16">
        <f t="shared" si="3215"/>
        <v>1.000354734097431</v>
      </c>
      <c r="BH1463" s="10">
        <f t="shared" si="3216"/>
        <v>12.947794556232628</v>
      </c>
      <c r="BI1463" s="90"/>
      <c r="BJ1463" s="17">
        <f t="shared" si="3199"/>
        <v>47456</v>
      </c>
      <c r="BK1463" s="16">
        <f t="shared" si="3192"/>
        <v>13.131127946370057</v>
      </c>
      <c r="BL1463" s="10">
        <f ca="1">IFERROR(AVERAGE(INDIRECT("BK"&amp;AC1463-Template!$F$10+1):INDIRECT("BK"&amp;AC1463)),0)</f>
        <v>13.234424882348298</v>
      </c>
      <c r="BM1463" s="35"/>
      <c r="BN1463" s="86"/>
      <c r="BO1463" s="35"/>
      <c r="BP1463" s="35"/>
      <c r="BQ1463" s="35"/>
      <c r="BR1463" s="35"/>
      <c r="BS1463" s="35"/>
      <c r="BT1463" s="35"/>
      <c r="BU1463" s="35"/>
      <c r="BV1463" s="35"/>
      <c r="BW1463" s="35"/>
      <c r="BX1463" s="35"/>
      <c r="BY1463" s="35"/>
      <c r="BZ1463" s="35"/>
      <c r="CA1463" s="35"/>
      <c r="CB1463" s="35"/>
      <c r="CC1463" s="35"/>
      <c r="CD1463" s="35"/>
      <c r="CE1463" s="35"/>
      <c r="CF1463" s="35"/>
      <c r="CG1463" s="35"/>
      <c r="CH1463" s="35"/>
    </row>
    <row r="1464" spans="1:86" ht="15.6" x14ac:dyDescent="0.3">
      <c r="A1464" s="35"/>
      <c r="B1464" s="86"/>
      <c r="C1464" s="35"/>
      <c r="D1464" s="35"/>
      <c r="E1464" s="35"/>
      <c r="F1464" s="35"/>
      <c r="G1464" s="35"/>
      <c r="H1464" s="35"/>
      <c r="I1464" s="35"/>
      <c r="J1464" s="35"/>
      <c r="K1464" s="35"/>
      <c r="L1464" s="35"/>
      <c r="M1464" s="35"/>
      <c r="N1464" s="35"/>
      <c r="O1464" s="35"/>
      <c r="P1464" s="35"/>
      <c r="Q1464" s="35"/>
      <c r="R1464" s="35"/>
      <c r="S1464" s="35"/>
      <c r="T1464" s="17">
        <f t="shared" si="3193"/>
        <v>47480</v>
      </c>
      <c r="U1464" s="216">
        <f t="shared" si="3186"/>
        <v>5</v>
      </c>
      <c r="V1464" s="216">
        <f t="shared" si="3193"/>
        <v>1459</v>
      </c>
      <c r="W1464" s="16">
        <f t="shared" si="3200"/>
        <v>3.9972602739726026</v>
      </c>
      <c r="X1464" s="16" t="e">
        <f>IF(Template!$F$7="Linear interpolation",LinInterp($I$5:$I$22,$G$5:$G$22,W1464),CubicSpline($I$5:$I$22,$G$5:$G$22,W1464))</f>
        <v>#VALUE!</v>
      </c>
      <c r="Y1464" s="221" t="e">
        <f t="shared" si="3187"/>
        <v>#VALUE!</v>
      </c>
      <c r="Z1464" s="221" t="e">
        <f>Y1464/PRODUCT($AA$6:AA1463)</f>
        <v>#VALUE!</v>
      </c>
      <c r="AA1464" s="16" t="e">
        <f t="shared" si="3194"/>
        <v>#VALUE!</v>
      </c>
      <c r="AB1464" s="10" t="e">
        <f t="shared" si="3195"/>
        <v>#VALUE!</v>
      </c>
      <c r="AC1464" s="90">
        <f t="shared" si="3188"/>
        <v>1464</v>
      </c>
      <c r="AD1464" s="17">
        <f t="shared" si="3196"/>
        <v>47457</v>
      </c>
      <c r="AE1464" s="16" t="e">
        <f t="shared" si="3189"/>
        <v>#VALUE!</v>
      </c>
      <c r="AF1464" s="10">
        <f ca="1">IFERROR(AVERAGE(INDIRECT("AE"&amp;AC1464-Template!$F$10+1):INDIRECT("AE"&amp;AC1464)),0)</f>
        <v>0</v>
      </c>
      <c r="AG1464" s="35"/>
      <c r="AH1464" s="86"/>
      <c r="AI1464" s="35"/>
      <c r="AJ1464" s="35"/>
      <c r="AK1464" s="35"/>
      <c r="AL1464" s="35"/>
      <c r="AM1464" s="35"/>
      <c r="AN1464" s="35"/>
      <c r="AO1464" s="35"/>
      <c r="AP1464" s="35"/>
      <c r="AQ1464" s="35"/>
      <c r="AR1464" s="35"/>
      <c r="AS1464" s="35"/>
      <c r="AT1464" s="35"/>
      <c r="AU1464" s="35"/>
      <c r="AV1464" s="35"/>
      <c r="AW1464" s="35"/>
      <c r="AX1464" s="35"/>
      <c r="AY1464" s="35"/>
      <c r="AZ1464" s="17">
        <f t="shared" ref="AZ1464" si="3302">AZ1463+1</f>
        <v>47480</v>
      </c>
      <c r="BA1464" s="216">
        <f t="shared" si="3212"/>
        <v>5</v>
      </c>
      <c r="BB1464" s="216">
        <f t="shared" ref="BB1464" si="3303">BB1463+1</f>
        <v>1459</v>
      </c>
      <c r="BC1464" s="16">
        <f t="shared" si="3214"/>
        <v>3.9972602739726026</v>
      </c>
      <c r="BD1464" s="16">
        <f>IF(Template!$F$7="Linear interpolation",LinInterp($AO$5:$AO$18,$AM$5:$AM$18,BC1464),CubicSpline($AO$5:$AO$18,$AM$5:$AM$18,BC1464))</f>
        <v>14.180259819736943</v>
      </c>
      <c r="BE1464" s="221">
        <f t="shared" si="3293"/>
        <v>1.6990506434516039</v>
      </c>
      <c r="BF1464" s="221">
        <f>BE1464/PRODUCT($BG$6:BG1463)</f>
        <v>1.0003545030275409</v>
      </c>
      <c r="BG1464" s="16">
        <f t="shared" si="3215"/>
        <v>1.0003545030275409</v>
      </c>
      <c r="BH1464" s="10">
        <f t="shared" si="3216"/>
        <v>12.939360505243581</v>
      </c>
      <c r="BI1464" s="90"/>
      <c r="BJ1464" s="17">
        <f t="shared" si="3199"/>
        <v>47457</v>
      </c>
      <c r="BK1464" s="16">
        <f t="shared" si="3192"/>
        <v>13.123576031451201</v>
      </c>
      <c r="BL1464" s="10">
        <f ca="1">IFERROR(AVERAGE(INDIRECT("BK"&amp;AC1464-Template!$F$10+1):INDIRECT("BK"&amp;AC1464)),0)</f>
        <v>13.228048746335684</v>
      </c>
      <c r="BM1464" s="35"/>
      <c r="BN1464" s="86"/>
      <c r="BO1464" s="35"/>
      <c r="BP1464" s="35"/>
      <c r="BQ1464" s="35"/>
      <c r="BR1464" s="35"/>
      <c r="BS1464" s="35"/>
      <c r="BT1464" s="35"/>
      <c r="BU1464" s="35"/>
      <c r="BV1464" s="35"/>
      <c r="BW1464" s="35"/>
      <c r="BX1464" s="35"/>
      <c r="BY1464" s="35"/>
      <c r="BZ1464" s="35"/>
      <c r="CA1464" s="35"/>
      <c r="CB1464" s="35"/>
      <c r="CC1464" s="35"/>
      <c r="CD1464" s="35"/>
      <c r="CE1464" s="35"/>
      <c r="CF1464" s="35"/>
      <c r="CG1464" s="35"/>
      <c r="CH1464" s="35"/>
    </row>
    <row r="1465" spans="1:86" ht="15.6" x14ac:dyDescent="0.3">
      <c r="A1465" s="35"/>
      <c r="B1465" s="86"/>
      <c r="C1465" s="35"/>
      <c r="D1465" s="35"/>
      <c r="E1465" s="35"/>
      <c r="F1465" s="35"/>
      <c r="G1465" s="35"/>
      <c r="H1465" s="35"/>
      <c r="I1465" s="35"/>
      <c r="J1465" s="35"/>
      <c r="K1465" s="35"/>
      <c r="L1465" s="35"/>
      <c r="M1465" s="35"/>
      <c r="N1465" s="35"/>
      <c r="O1465" s="35"/>
      <c r="P1465" s="35"/>
      <c r="Q1465" s="35"/>
      <c r="R1465" s="35"/>
      <c r="S1465" s="35"/>
      <c r="T1465" s="17">
        <f t="shared" si="3193"/>
        <v>47481</v>
      </c>
      <c r="U1465" s="216">
        <f t="shared" si="3186"/>
        <v>6</v>
      </c>
      <c r="V1465" s="216">
        <f t="shared" si="3193"/>
        <v>1460</v>
      </c>
      <c r="W1465" s="16">
        <f t="shared" si="3200"/>
        <v>4</v>
      </c>
      <c r="X1465" s="16" t="e">
        <f>IF(Template!$F$7="Linear interpolation",LinInterp($I$5:$I$22,$G$5:$G$22,W1465),CubicSpline($I$5:$I$22,$G$5:$G$22,W1465))</f>
        <v>#VALUE!</v>
      </c>
      <c r="Y1465" s="221" t="e">
        <f t="shared" si="3187"/>
        <v>#VALUE!</v>
      </c>
      <c r="Z1465" s="221" t="e">
        <f>Y1465/PRODUCT($AA$6:AA1464)</f>
        <v>#VALUE!</v>
      </c>
      <c r="AA1465" s="16" t="e">
        <f t="shared" si="3194"/>
        <v>#VALUE!</v>
      </c>
      <c r="AB1465" s="10" t="e">
        <f t="shared" si="3195"/>
        <v>#VALUE!</v>
      </c>
      <c r="AC1465" s="90">
        <f t="shared" si="3188"/>
        <v>1465</v>
      </c>
      <c r="AD1465" s="17">
        <f t="shared" si="3196"/>
        <v>47458</v>
      </c>
      <c r="AE1465" s="16" t="e">
        <f t="shared" si="3189"/>
        <v>#VALUE!</v>
      </c>
      <c r="AF1465" s="10">
        <f ca="1">IFERROR(AVERAGE(INDIRECT("AE"&amp;AC1465-Template!$F$10+1):INDIRECT("AE"&amp;AC1465)),0)</f>
        <v>0</v>
      </c>
      <c r="AG1465" s="35"/>
      <c r="AH1465" s="86"/>
      <c r="AI1465" s="35"/>
      <c r="AJ1465" s="35"/>
      <c r="AK1465" s="35"/>
      <c r="AL1465" s="35"/>
      <c r="AM1465" s="35"/>
      <c r="AN1465" s="35"/>
      <c r="AO1465" s="35"/>
      <c r="AP1465" s="35"/>
      <c r="AQ1465" s="35"/>
      <c r="AR1465" s="35"/>
      <c r="AS1465" s="35"/>
      <c r="AT1465" s="35"/>
      <c r="AU1465" s="35"/>
      <c r="AV1465" s="35"/>
      <c r="AW1465" s="35"/>
      <c r="AX1465" s="35"/>
      <c r="AY1465" s="35"/>
      <c r="AZ1465" s="17">
        <f t="shared" ref="AZ1465" si="3304">AZ1464+1</f>
        <v>47481</v>
      </c>
      <c r="BA1465" s="216">
        <f t="shared" si="3212"/>
        <v>6</v>
      </c>
      <c r="BB1465" s="216">
        <f t="shared" ref="BB1465" si="3305">BB1464+1</f>
        <v>1460</v>
      </c>
      <c r="BC1465" s="16">
        <f t="shared" si="3214"/>
        <v>4</v>
      </c>
      <c r="BD1465" s="16">
        <f>IF(Template!$F$7="Linear interpolation",LinInterp($AO$5:$AO$18,$AM$5:$AM$18,BC1465),CubicSpline($AO$5:$AO$18,$AM$5:$AM$18,BC1465))</f>
        <v>14.18</v>
      </c>
      <c r="BE1465" s="221">
        <f t="shared" si="3293"/>
        <v>1.6996525676284171</v>
      </c>
      <c r="BF1465" s="221">
        <f>BE1465/PRODUCT($BG$6:BG1464)</f>
        <v>1.0003542708859992</v>
      </c>
      <c r="BG1465" s="16">
        <f t="shared" si="3215"/>
        <v>1.0003545030275409</v>
      </c>
      <c r="BH1465" s="10">
        <f t="shared" si="3216"/>
        <v>12.939360505243581</v>
      </c>
      <c r="BI1465" s="90"/>
      <c r="BJ1465" s="17">
        <f t="shared" si="3199"/>
        <v>47458</v>
      </c>
      <c r="BK1465" s="16">
        <f t="shared" si="3192"/>
        <v>13.115986459455886</v>
      </c>
      <c r="BL1465" s="10">
        <f ca="1">IFERROR(AVERAGE(INDIRECT("BK"&amp;AC1465-Template!$F$10+1):INDIRECT("BK"&amp;AC1465)),0)</f>
        <v>13.220996662109956</v>
      </c>
      <c r="BM1465" s="35"/>
      <c r="BN1465" s="86"/>
      <c r="BO1465" s="35"/>
      <c r="BP1465" s="35"/>
      <c r="BQ1465" s="35"/>
      <c r="BR1465" s="35"/>
      <c r="BS1465" s="35"/>
      <c r="BT1465" s="35"/>
      <c r="BU1465" s="35"/>
      <c r="BV1465" s="35"/>
      <c r="BW1465" s="35"/>
      <c r="BX1465" s="35"/>
      <c r="BY1465" s="35"/>
      <c r="BZ1465" s="35"/>
      <c r="CA1465" s="35"/>
      <c r="CB1465" s="35"/>
      <c r="CC1465" s="35"/>
      <c r="CD1465" s="35"/>
      <c r="CE1465" s="35"/>
      <c r="CF1465" s="35"/>
      <c r="CG1465" s="35"/>
      <c r="CH1465" s="35"/>
    </row>
    <row r="1466" spans="1:86" ht="15.6" x14ac:dyDescent="0.3">
      <c r="A1466" s="35"/>
      <c r="B1466" s="86"/>
      <c r="C1466" s="35"/>
      <c r="D1466" s="35"/>
      <c r="E1466" s="35"/>
      <c r="F1466" s="35"/>
      <c r="G1466" s="35"/>
      <c r="H1466" s="35"/>
      <c r="I1466" s="35"/>
      <c r="J1466" s="35"/>
      <c r="K1466" s="35"/>
      <c r="L1466" s="35"/>
      <c r="M1466" s="35"/>
      <c r="N1466" s="35"/>
      <c r="O1466" s="35"/>
      <c r="P1466" s="35"/>
      <c r="Q1466" s="35"/>
      <c r="R1466" s="35"/>
      <c r="S1466" s="35"/>
      <c r="T1466" s="17">
        <f t="shared" si="3193"/>
        <v>47482</v>
      </c>
      <c r="U1466" s="216">
        <f t="shared" si="3186"/>
        <v>7</v>
      </c>
      <c r="V1466" s="216">
        <f t="shared" si="3193"/>
        <v>1461</v>
      </c>
      <c r="W1466" s="16">
        <f t="shared" si="3200"/>
        <v>4.0027397260273974</v>
      </c>
      <c r="X1466" s="16" t="e">
        <f>IF(Template!$F$7="Linear interpolation",LinInterp($I$5:$I$22,$G$5:$G$22,W1466),CubicSpline($I$5:$I$22,$G$5:$G$22,W1466))</f>
        <v>#VALUE!</v>
      </c>
      <c r="Y1466" s="221" t="e">
        <f t="shared" si="3187"/>
        <v>#VALUE!</v>
      </c>
      <c r="Z1466" s="221" t="e">
        <f>Y1466/PRODUCT($AA$6:AA1465)</f>
        <v>#VALUE!</v>
      </c>
      <c r="AA1466" s="16" t="e">
        <f t="shared" si="3194"/>
        <v>#VALUE!</v>
      </c>
      <c r="AB1466" s="10" t="e">
        <f t="shared" si="3195"/>
        <v>#VALUE!</v>
      </c>
      <c r="AC1466" s="90">
        <f t="shared" si="3188"/>
        <v>1466</v>
      </c>
      <c r="AD1466" s="17">
        <f t="shared" si="3196"/>
        <v>47459</v>
      </c>
      <c r="AE1466" s="16" t="e">
        <f t="shared" si="3189"/>
        <v>#VALUE!</v>
      </c>
      <c r="AF1466" s="10">
        <f ca="1">IFERROR(AVERAGE(INDIRECT("AE"&amp;AC1466-Template!$F$10+1):INDIRECT("AE"&amp;AC1466)),0)</f>
        <v>0</v>
      </c>
      <c r="AG1466" s="35"/>
      <c r="AH1466" s="86"/>
      <c r="AI1466" s="35"/>
      <c r="AJ1466" s="35"/>
      <c r="AK1466" s="35"/>
      <c r="AL1466" s="35"/>
      <c r="AM1466" s="35"/>
      <c r="AN1466" s="35"/>
      <c r="AO1466" s="35"/>
      <c r="AP1466" s="35"/>
      <c r="AQ1466" s="35"/>
      <c r="AR1466" s="35"/>
      <c r="AS1466" s="35"/>
      <c r="AT1466" s="35"/>
      <c r="AU1466" s="35"/>
      <c r="AV1466" s="35"/>
      <c r="AW1466" s="35"/>
      <c r="AX1466" s="35"/>
      <c r="AY1466" s="35"/>
      <c r="AZ1466" s="17">
        <f t="shared" ref="AZ1466" si="3306">AZ1465+1</f>
        <v>47482</v>
      </c>
      <c r="BA1466" s="216">
        <f t="shared" si="3212"/>
        <v>7</v>
      </c>
      <c r="BB1466" s="216">
        <f t="shared" ref="BB1466" si="3307">BB1465+1</f>
        <v>1461</v>
      </c>
      <c r="BC1466" s="16">
        <f t="shared" si="3214"/>
        <v>4.0027397260273974</v>
      </c>
      <c r="BD1466" s="16">
        <f>IF(Template!$F$7="Linear interpolation",LinInterp($AO$5:$AO$18,$AM$5:$AM$18,BC1466),CubicSpline($AO$5:$AO$18,$AM$5:$AM$18,BC1466))</f>
        <v>14.179733895145793</v>
      </c>
      <c r="BE1466" s="221">
        <f t="shared" si="3293"/>
        <v>1.7002543091903273</v>
      </c>
      <c r="BF1466" s="221">
        <f>BE1466/PRODUCT($BG$6:BG1465)</f>
        <v>1.0003538058386634</v>
      </c>
      <c r="BG1466" s="16">
        <f t="shared" si="3215"/>
        <v>1.0003545030275409</v>
      </c>
      <c r="BH1466" s="10">
        <f t="shared" si="3216"/>
        <v>12.939360505243581</v>
      </c>
      <c r="BI1466" s="90"/>
      <c r="BJ1466" s="17">
        <f t="shared" si="3199"/>
        <v>47459</v>
      </c>
      <c r="BK1466" s="16">
        <f t="shared" si="3192"/>
        <v>13.108359167151807</v>
      </c>
      <c r="BL1466" s="10">
        <f ca="1">IFERROR(AVERAGE(INDIRECT("BK"&amp;AC1466-Template!$F$10+1):INDIRECT("BK"&amp;AC1466)),0)</f>
        <v>13.213907772244873</v>
      </c>
      <c r="BM1466" s="35"/>
      <c r="BN1466" s="86"/>
      <c r="BO1466" s="35"/>
      <c r="BP1466" s="35"/>
      <c r="BQ1466" s="35"/>
      <c r="BR1466" s="35"/>
      <c r="BS1466" s="35"/>
      <c r="BT1466" s="35"/>
      <c r="BU1466" s="35"/>
      <c r="BV1466" s="35"/>
      <c r="BW1466" s="35"/>
      <c r="BX1466" s="35"/>
      <c r="BY1466" s="35"/>
      <c r="BZ1466" s="35"/>
      <c r="CA1466" s="35"/>
      <c r="CB1466" s="35"/>
      <c r="CC1466" s="35"/>
      <c r="CD1466" s="35"/>
      <c r="CE1466" s="35"/>
      <c r="CF1466" s="35"/>
      <c r="CG1466" s="35"/>
      <c r="CH1466" s="35"/>
    </row>
    <row r="1467" spans="1:86" ht="15.6" x14ac:dyDescent="0.3">
      <c r="A1467" s="35"/>
      <c r="B1467" s="86"/>
      <c r="C1467" s="35"/>
      <c r="D1467" s="35"/>
      <c r="E1467" s="35"/>
      <c r="F1467" s="35"/>
      <c r="G1467" s="35"/>
      <c r="H1467" s="35"/>
      <c r="I1467" s="35"/>
      <c r="J1467" s="35"/>
      <c r="K1467" s="35"/>
      <c r="L1467" s="35"/>
      <c r="M1467" s="35"/>
      <c r="N1467" s="35"/>
      <c r="O1467" s="35"/>
      <c r="P1467" s="35"/>
      <c r="Q1467" s="35"/>
      <c r="R1467" s="35"/>
      <c r="S1467" s="35"/>
      <c r="T1467" s="17">
        <f t="shared" si="3193"/>
        <v>47483</v>
      </c>
      <c r="U1467" s="216">
        <f t="shared" si="3186"/>
        <v>1</v>
      </c>
      <c r="V1467" s="216">
        <f t="shared" si="3193"/>
        <v>1462</v>
      </c>
      <c r="W1467" s="16">
        <f t="shared" si="3200"/>
        <v>4.0054794520547947</v>
      </c>
      <c r="X1467" s="16" t="e">
        <f>IF(Template!$F$7="Linear interpolation",LinInterp($I$5:$I$22,$G$5:$G$22,W1467),CubicSpline($I$5:$I$22,$G$5:$G$22,W1467))</f>
        <v>#VALUE!</v>
      </c>
      <c r="Y1467" s="221" t="e">
        <f t="shared" si="3187"/>
        <v>#VALUE!</v>
      </c>
      <c r="Z1467" s="221" t="e">
        <f>Y1467/PRODUCT($AA$6:AA1466)</f>
        <v>#VALUE!</v>
      </c>
      <c r="AA1467" s="16" t="e">
        <f t="shared" si="3194"/>
        <v>#VALUE!</v>
      </c>
      <c r="AB1467" s="10" t="e">
        <f t="shared" si="3195"/>
        <v>#VALUE!</v>
      </c>
      <c r="AC1467" s="90">
        <f t="shared" si="3188"/>
        <v>1467</v>
      </c>
      <c r="AD1467" s="17">
        <f t="shared" si="3196"/>
        <v>47460</v>
      </c>
      <c r="AE1467" s="16" t="e">
        <f t="shared" si="3189"/>
        <v>#VALUE!</v>
      </c>
      <c r="AF1467" s="10">
        <f ca="1">IFERROR(AVERAGE(INDIRECT("AE"&amp;AC1467-Template!$F$10+1):INDIRECT("AE"&amp;AC1467)),0)</f>
        <v>0</v>
      </c>
      <c r="AG1467" s="35"/>
      <c r="AH1467" s="86"/>
      <c r="AI1467" s="35"/>
      <c r="AJ1467" s="35"/>
      <c r="AK1467" s="35"/>
      <c r="AL1467" s="35"/>
      <c r="AM1467" s="35"/>
      <c r="AN1467" s="35"/>
      <c r="AO1467" s="35"/>
      <c r="AP1467" s="35"/>
      <c r="AQ1467" s="35"/>
      <c r="AR1467" s="35"/>
      <c r="AS1467" s="35"/>
      <c r="AT1467" s="35"/>
      <c r="AU1467" s="35"/>
      <c r="AV1467" s="35"/>
      <c r="AW1467" s="35"/>
      <c r="AX1467" s="35"/>
      <c r="AY1467" s="35"/>
      <c r="AZ1467" s="17">
        <f t="shared" ref="AZ1467" si="3308">AZ1466+1</f>
        <v>47483</v>
      </c>
      <c r="BA1467" s="216">
        <f t="shared" si="3212"/>
        <v>1</v>
      </c>
      <c r="BB1467" s="216">
        <f t="shared" ref="BB1467" si="3309">BB1466+1</f>
        <v>1462</v>
      </c>
      <c r="BC1467" s="16">
        <f t="shared" si="3214"/>
        <v>4.0054794520547947</v>
      </c>
      <c r="BD1467" s="16">
        <f>IF(Template!$F$7="Linear interpolation",LinInterp($AO$5:$AO$18,$AM$5:$AM$18,BC1467),CubicSpline($AO$5:$AO$18,$AM$5:$AM$18,BC1467))</f>
        <v>14.179461531556884</v>
      </c>
      <c r="BE1467" s="221">
        <f t="shared" si="3293"/>
        <v>1.7008558685943846</v>
      </c>
      <c r="BF1467" s="221">
        <f>BE1467/PRODUCT($BG$6:BG1466)</f>
        <v>1.0003531083575234</v>
      </c>
      <c r="BG1467" s="16">
        <f t="shared" si="3215"/>
        <v>1.0003531083575234</v>
      </c>
      <c r="BH1467" s="10">
        <f t="shared" si="3216"/>
        <v>12.888455049605785</v>
      </c>
      <c r="BI1467" s="90"/>
      <c r="BJ1467" s="17">
        <f t="shared" si="3199"/>
        <v>47460</v>
      </c>
      <c r="BK1467" s="16">
        <f t="shared" si="3192"/>
        <v>13.108359167151807</v>
      </c>
      <c r="BL1467" s="10">
        <f ca="1">IFERROR(AVERAGE(INDIRECT("BK"&amp;AC1467-Template!$F$10+1):INDIRECT("BK"&amp;AC1467)),0)</f>
        <v>13.207037516247567</v>
      </c>
      <c r="BM1467" s="35"/>
      <c r="BN1467" s="86"/>
      <c r="BO1467" s="35"/>
      <c r="BP1467" s="35"/>
      <c r="BQ1467" s="35"/>
      <c r="BR1467" s="35"/>
      <c r="BS1467" s="35"/>
      <c r="BT1467" s="35"/>
      <c r="BU1467" s="35"/>
      <c r="BV1467" s="35"/>
      <c r="BW1467" s="35"/>
      <c r="BX1467" s="35"/>
      <c r="BY1467" s="35"/>
      <c r="BZ1467" s="35"/>
      <c r="CA1467" s="35"/>
      <c r="CB1467" s="35"/>
      <c r="CC1467" s="35"/>
      <c r="CD1467" s="35"/>
      <c r="CE1467" s="35"/>
      <c r="CF1467" s="35"/>
      <c r="CG1467" s="35"/>
      <c r="CH1467" s="35"/>
    </row>
    <row r="1468" spans="1:86" ht="15.6" x14ac:dyDescent="0.3">
      <c r="A1468" s="35"/>
      <c r="B1468" s="86"/>
      <c r="C1468" s="35"/>
      <c r="D1468" s="35"/>
      <c r="E1468" s="35"/>
      <c r="F1468" s="35"/>
      <c r="G1468" s="35"/>
      <c r="H1468" s="35"/>
      <c r="I1468" s="35"/>
      <c r="J1468" s="35"/>
      <c r="K1468" s="35"/>
      <c r="L1468" s="35"/>
      <c r="M1468" s="35"/>
      <c r="N1468" s="35"/>
      <c r="O1468" s="35"/>
      <c r="P1468" s="35"/>
      <c r="Q1468" s="35"/>
      <c r="R1468" s="35"/>
      <c r="S1468" s="35"/>
      <c r="T1468" s="17">
        <f t="shared" si="3193"/>
        <v>47484</v>
      </c>
      <c r="U1468" s="216">
        <f t="shared" si="3186"/>
        <v>2</v>
      </c>
      <c r="V1468" s="216">
        <f t="shared" si="3193"/>
        <v>1463</v>
      </c>
      <c r="W1468" s="16">
        <f t="shared" si="3200"/>
        <v>4.0082191780821921</v>
      </c>
      <c r="X1468" s="16" t="e">
        <f>IF(Template!$F$7="Linear interpolation",LinInterp($I$5:$I$22,$G$5:$G$22,W1468),CubicSpline($I$5:$I$22,$G$5:$G$22,W1468))</f>
        <v>#VALUE!</v>
      </c>
      <c r="Y1468" s="221" t="e">
        <f t="shared" si="3187"/>
        <v>#VALUE!</v>
      </c>
      <c r="Z1468" s="221" t="e">
        <f>Y1468/PRODUCT($AA$6:AA1467)</f>
        <v>#VALUE!</v>
      </c>
      <c r="AA1468" s="16" t="e">
        <f t="shared" si="3194"/>
        <v>#VALUE!</v>
      </c>
      <c r="AB1468" s="10" t="e">
        <f t="shared" si="3195"/>
        <v>#VALUE!</v>
      </c>
      <c r="AC1468" s="90">
        <f t="shared" si="3188"/>
        <v>1468</v>
      </c>
      <c r="AD1468" s="17">
        <f t="shared" si="3196"/>
        <v>47461</v>
      </c>
      <c r="AE1468" s="16" t="e">
        <f t="shared" si="3189"/>
        <v>#VALUE!</v>
      </c>
      <c r="AF1468" s="10">
        <f ca="1">IFERROR(AVERAGE(INDIRECT("AE"&amp;AC1468-Template!$F$10+1):INDIRECT("AE"&amp;AC1468)),0)</f>
        <v>0</v>
      </c>
      <c r="AG1468" s="35"/>
      <c r="AH1468" s="86"/>
      <c r="AI1468" s="35"/>
      <c r="AJ1468" s="35"/>
      <c r="AK1468" s="35"/>
      <c r="AL1468" s="35"/>
      <c r="AM1468" s="35"/>
      <c r="AN1468" s="35"/>
      <c r="AO1468" s="35"/>
      <c r="AP1468" s="35"/>
      <c r="AQ1468" s="35"/>
      <c r="AR1468" s="35"/>
      <c r="AS1468" s="35"/>
      <c r="AT1468" s="35"/>
      <c r="AU1468" s="35"/>
      <c r="AV1468" s="35"/>
      <c r="AW1468" s="35"/>
      <c r="AX1468" s="35"/>
      <c r="AY1468" s="35"/>
      <c r="AZ1468" s="17">
        <f t="shared" ref="AZ1468" si="3310">AZ1467+1</f>
        <v>47484</v>
      </c>
      <c r="BA1468" s="216">
        <f t="shared" si="3212"/>
        <v>2</v>
      </c>
      <c r="BB1468" s="216">
        <f t="shared" ref="BB1468" si="3311">BB1467+1</f>
        <v>1463</v>
      </c>
      <c r="BC1468" s="16">
        <f t="shared" si="3214"/>
        <v>4.0082191780821921</v>
      </c>
      <c r="BD1468" s="16">
        <f>IF(Template!$F$7="Linear interpolation",LinInterp($AO$5:$AO$18,$AM$5:$AM$18,BC1468),CubicSpline($AO$5:$AO$18,$AM$5:$AM$18,BC1468))</f>
        <v>14.179182944427966</v>
      </c>
      <c r="BE1468" s="221">
        <f t="shared" si="3293"/>
        <v>1.7014572468293745</v>
      </c>
      <c r="BF1468" s="221">
        <f>BE1468/PRODUCT($BG$6:BG1467)</f>
        <v>1.0003535738954101</v>
      </c>
      <c r="BG1468" s="16">
        <f t="shared" si="3215"/>
        <v>1.0003535738954101</v>
      </c>
      <c r="BH1468" s="10">
        <f t="shared" si="3216"/>
        <v>12.905447182469775</v>
      </c>
      <c r="BI1468" s="90"/>
      <c r="BJ1468" s="17">
        <f t="shared" si="3199"/>
        <v>47461</v>
      </c>
      <c r="BK1468" s="16">
        <f t="shared" si="3192"/>
        <v>13.108359167151807</v>
      </c>
      <c r="BL1468" s="10">
        <f ca="1">IFERROR(AVERAGE(INDIRECT("BK"&amp;AC1468-Template!$F$10+1):INDIRECT("BK"&amp;AC1468)),0)</f>
        <v>13.20038709264259</v>
      </c>
      <c r="BM1468" s="35"/>
      <c r="BN1468" s="86"/>
      <c r="BO1468" s="35"/>
      <c r="BP1468" s="35"/>
      <c r="BQ1468" s="35"/>
      <c r="BR1468" s="35"/>
      <c r="BS1468" s="35"/>
      <c r="BT1468" s="35"/>
      <c r="BU1468" s="35"/>
      <c r="BV1468" s="35"/>
      <c r="BW1468" s="35"/>
      <c r="BX1468" s="35"/>
      <c r="BY1468" s="35"/>
      <c r="BZ1468" s="35"/>
      <c r="CA1468" s="35"/>
      <c r="CB1468" s="35"/>
      <c r="CC1468" s="35"/>
      <c r="CD1468" s="35"/>
      <c r="CE1468" s="35"/>
      <c r="CF1468" s="35"/>
      <c r="CG1468" s="35"/>
      <c r="CH1468" s="35"/>
    </row>
    <row r="1469" spans="1:86" ht="15.6" x14ac:dyDescent="0.3">
      <c r="A1469" s="35"/>
      <c r="B1469" s="86"/>
      <c r="C1469" s="35"/>
      <c r="D1469" s="35"/>
      <c r="E1469" s="35"/>
      <c r="F1469" s="35"/>
      <c r="G1469" s="35"/>
      <c r="H1469" s="35"/>
      <c r="I1469" s="35"/>
      <c r="J1469" s="35"/>
      <c r="K1469" s="35"/>
      <c r="L1469" s="35"/>
      <c r="M1469" s="35"/>
      <c r="N1469" s="35"/>
      <c r="O1469" s="35"/>
      <c r="P1469" s="35"/>
      <c r="Q1469" s="35"/>
      <c r="R1469" s="35"/>
      <c r="S1469" s="35"/>
      <c r="T1469" s="17">
        <f t="shared" si="3193"/>
        <v>47485</v>
      </c>
      <c r="U1469" s="216">
        <f t="shared" si="3186"/>
        <v>3</v>
      </c>
      <c r="V1469" s="216">
        <f t="shared" si="3193"/>
        <v>1464</v>
      </c>
      <c r="W1469" s="16">
        <f t="shared" si="3200"/>
        <v>4.0109589041095894</v>
      </c>
      <c r="X1469" s="16" t="e">
        <f>IF(Template!$F$7="Linear interpolation",LinInterp($I$5:$I$22,$G$5:$G$22,W1469),CubicSpline($I$5:$I$22,$G$5:$G$22,W1469))</f>
        <v>#VALUE!</v>
      </c>
      <c r="Y1469" s="221" t="e">
        <f t="shared" si="3187"/>
        <v>#VALUE!</v>
      </c>
      <c r="Z1469" s="221" t="e">
        <f>Y1469/PRODUCT($AA$6:AA1468)</f>
        <v>#VALUE!</v>
      </c>
      <c r="AA1469" s="16" t="e">
        <f t="shared" si="3194"/>
        <v>#VALUE!</v>
      </c>
      <c r="AB1469" s="10" t="e">
        <f t="shared" si="3195"/>
        <v>#VALUE!</v>
      </c>
      <c r="AC1469" s="90">
        <f t="shared" si="3188"/>
        <v>1469</v>
      </c>
      <c r="AD1469" s="17">
        <f t="shared" si="3196"/>
        <v>47462</v>
      </c>
      <c r="AE1469" s="16" t="e">
        <f t="shared" si="3189"/>
        <v>#VALUE!</v>
      </c>
      <c r="AF1469" s="10">
        <f ca="1">IFERROR(AVERAGE(INDIRECT("AE"&amp;AC1469-Template!$F$10+1):INDIRECT("AE"&amp;AC1469)),0)</f>
        <v>0</v>
      </c>
      <c r="AG1469" s="35"/>
      <c r="AH1469" s="86"/>
      <c r="AI1469" s="35"/>
      <c r="AJ1469" s="35"/>
      <c r="AK1469" s="35"/>
      <c r="AL1469" s="35"/>
      <c r="AM1469" s="35"/>
      <c r="AN1469" s="35"/>
      <c r="AO1469" s="35"/>
      <c r="AP1469" s="35"/>
      <c r="AQ1469" s="35"/>
      <c r="AR1469" s="35"/>
      <c r="AS1469" s="35"/>
      <c r="AT1469" s="35"/>
      <c r="AU1469" s="35"/>
      <c r="AV1469" s="35"/>
      <c r="AW1469" s="35"/>
      <c r="AX1469" s="35"/>
      <c r="AY1469" s="35"/>
      <c r="AZ1469" s="17">
        <f t="shared" ref="AZ1469" si="3312">AZ1468+1</f>
        <v>47485</v>
      </c>
      <c r="BA1469" s="216">
        <f t="shared" si="3212"/>
        <v>3</v>
      </c>
      <c r="BB1469" s="216">
        <f t="shared" ref="BB1469" si="3313">BB1468+1</f>
        <v>1464</v>
      </c>
      <c r="BC1469" s="16">
        <f t="shared" si="3214"/>
        <v>4.0109589041095894</v>
      </c>
      <c r="BD1469" s="16">
        <f>IF(Template!$F$7="Linear interpolation",LinInterp($AO$5:$AO$18,$AM$5:$AM$18,BC1469),CubicSpline($AO$5:$AO$18,$AM$5:$AM$18,BC1469))</f>
        <v>14.178898168953738</v>
      </c>
      <c r="BE1469" s="221">
        <f t="shared" si="3293"/>
        <v>1.7020584448916756</v>
      </c>
      <c r="BF1469" s="221">
        <f>BE1469/PRODUCT($BG$6:BG1468)</f>
        <v>1.0003533430319342</v>
      </c>
      <c r="BG1469" s="16">
        <f t="shared" si="3215"/>
        <v>1.0003533430319342</v>
      </c>
      <c r="BH1469" s="10">
        <f t="shared" si="3216"/>
        <v>12.897020665599722</v>
      </c>
      <c r="BI1469" s="90"/>
      <c r="BJ1469" s="17">
        <f t="shared" si="3199"/>
        <v>47462</v>
      </c>
      <c r="BK1469" s="16">
        <f t="shared" si="3192"/>
        <v>13.062217279366406</v>
      </c>
      <c r="BL1469" s="10">
        <f ca="1">IFERROR(AVERAGE(INDIRECT("BK"&amp;AC1469-Template!$F$10+1):INDIRECT("BK"&amp;AC1469)),0)</f>
        <v>13.192198606111431</v>
      </c>
      <c r="BM1469" s="35"/>
      <c r="BN1469" s="86"/>
      <c r="BO1469" s="35"/>
      <c r="BP1469" s="35"/>
      <c r="BQ1469" s="35"/>
      <c r="BR1469" s="35"/>
      <c r="BS1469" s="35"/>
      <c r="BT1469" s="35"/>
      <c r="BU1469" s="35"/>
      <c r="BV1469" s="35"/>
      <c r="BW1469" s="35"/>
      <c r="BX1469" s="35"/>
      <c r="BY1469" s="35"/>
      <c r="BZ1469" s="35"/>
      <c r="CA1469" s="35"/>
      <c r="CB1469" s="35"/>
      <c r="CC1469" s="35"/>
      <c r="CD1469" s="35"/>
      <c r="CE1469" s="35"/>
      <c r="CF1469" s="35"/>
      <c r="CG1469" s="35"/>
      <c r="CH1469" s="35"/>
    </row>
    <row r="1470" spans="1:86" ht="15.6" x14ac:dyDescent="0.3">
      <c r="A1470" s="35"/>
      <c r="B1470" s="86"/>
      <c r="C1470" s="35"/>
      <c r="D1470" s="35"/>
      <c r="E1470" s="35"/>
      <c r="F1470" s="35"/>
      <c r="G1470" s="35"/>
      <c r="H1470" s="35"/>
      <c r="I1470" s="35"/>
      <c r="J1470" s="35"/>
      <c r="K1470" s="35"/>
      <c r="L1470" s="35"/>
      <c r="M1470" s="35"/>
      <c r="N1470" s="35"/>
      <c r="O1470" s="35"/>
      <c r="P1470" s="35"/>
      <c r="Q1470" s="35"/>
      <c r="R1470" s="35"/>
      <c r="S1470" s="35"/>
      <c r="T1470" s="17">
        <f t="shared" si="3193"/>
        <v>47486</v>
      </c>
      <c r="U1470" s="216">
        <f t="shared" si="3186"/>
        <v>4</v>
      </c>
      <c r="V1470" s="216">
        <f t="shared" si="3193"/>
        <v>1465</v>
      </c>
      <c r="W1470" s="16">
        <f t="shared" si="3200"/>
        <v>4.0136986301369859</v>
      </c>
      <c r="X1470" s="16" t="e">
        <f>IF(Template!$F$7="Linear interpolation",LinInterp($I$5:$I$22,$G$5:$G$22,W1470),CubicSpline($I$5:$I$22,$G$5:$G$22,W1470))</f>
        <v>#VALUE!</v>
      </c>
      <c r="Y1470" s="221" t="e">
        <f t="shared" si="3187"/>
        <v>#VALUE!</v>
      </c>
      <c r="Z1470" s="221" t="e">
        <f>Y1470/PRODUCT($AA$6:AA1469)</f>
        <v>#VALUE!</v>
      </c>
      <c r="AA1470" s="16" t="e">
        <f t="shared" si="3194"/>
        <v>#VALUE!</v>
      </c>
      <c r="AB1470" s="10" t="e">
        <f t="shared" si="3195"/>
        <v>#VALUE!</v>
      </c>
      <c r="AC1470" s="90">
        <f t="shared" si="3188"/>
        <v>1470</v>
      </c>
      <c r="AD1470" s="17">
        <f t="shared" si="3196"/>
        <v>47463</v>
      </c>
      <c r="AE1470" s="16" t="e">
        <f t="shared" si="3189"/>
        <v>#VALUE!</v>
      </c>
      <c r="AF1470" s="10">
        <f ca="1">IFERROR(AVERAGE(INDIRECT("AE"&amp;AC1470-Template!$F$10+1):INDIRECT("AE"&amp;AC1470)),0)</f>
        <v>0</v>
      </c>
      <c r="AG1470" s="35"/>
      <c r="AH1470" s="86"/>
      <c r="AI1470" s="35"/>
      <c r="AJ1470" s="35"/>
      <c r="AK1470" s="35"/>
      <c r="AL1470" s="35"/>
      <c r="AM1470" s="35"/>
      <c r="AN1470" s="35"/>
      <c r="AO1470" s="35"/>
      <c r="AP1470" s="35"/>
      <c r="AQ1470" s="35"/>
      <c r="AR1470" s="35"/>
      <c r="AS1470" s="35"/>
      <c r="AT1470" s="35"/>
      <c r="AU1470" s="35"/>
      <c r="AV1470" s="35"/>
      <c r="AW1470" s="35"/>
      <c r="AX1470" s="35"/>
      <c r="AY1470" s="35"/>
      <c r="AZ1470" s="17">
        <f t="shared" ref="AZ1470" si="3314">AZ1469+1</f>
        <v>47486</v>
      </c>
      <c r="BA1470" s="216">
        <f t="shared" si="3212"/>
        <v>4</v>
      </c>
      <c r="BB1470" s="216">
        <f t="shared" ref="BB1470" si="3315">BB1469+1</f>
        <v>1465</v>
      </c>
      <c r="BC1470" s="16">
        <f t="shared" si="3214"/>
        <v>4.0136986301369859</v>
      </c>
      <c r="BD1470" s="16">
        <f>IF(Template!$F$7="Linear interpolation",LinInterp($AO$5:$AO$18,$AM$5:$AM$18,BC1470),CubicSpline($AO$5:$AO$18,$AM$5:$AM$18,BC1470))</f>
        <v>14.178607240328894</v>
      </c>
      <c r="BE1470" s="221">
        <f t="shared" si="3293"/>
        <v>1.7026594637852641</v>
      </c>
      <c r="BF1470" s="221">
        <f>BE1470/PRODUCT($BG$6:BG1469)</f>
        <v>1.0003531129588366</v>
      </c>
      <c r="BG1470" s="16">
        <f t="shared" si="3215"/>
        <v>1.0003531129588366</v>
      </c>
      <c r="BH1470" s="10">
        <f t="shared" si="3216"/>
        <v>12.888622997534238</v>
      </c>
      <c r="BI1470" s="90"/>
      <c r="BJ1470" s="17">
        <f t="shared" si="3199"/>
        <v>47463</v>
      </c>
      <c r="BK1470" s="16">
        <f t="shared" si="3192"/>
        <v>13.077471529877482</v>
      </c>
      <c r="BL1470" s="10">
        <f ca="1">IFERROR(AVERAGE(INDIRECT("BK"&amp;AC1470-Template!$F$10+1):INDIRECT("BK"&amp;AC1470)),0)</f>
        <v>13.184518594597309</v>
      </c>
      <c r="BM1470" s="35"/>
      <c r="BN1470" s="86"/>
      <c r="BO1470" s="35"/>
      <c r="BP1470" s="35"/>
      <c r="BQ1470" s="35"/>
      <c r="BR1470" s="35"/>
      <c r="BS1470" s="35"/>
      <c r="BT1470" s="35"/>
      <c r="BU1470" s="35"/>
      <c r="BV1470" s="35"/>
      <c r="BW1470" s="35"/>
      <c r="BX1470" s="35"/>
      <c r="BY1470" s="35"/>
      <c r="BZ1470" s="35"/>
      <c r="CA1470" s="35"/>
      <c r="CB1470" s="35"/>
      <c r="CC1470" s="35"/>
      <c r="CD1470" s="35"/>
      <c r="CE1470" s="35"/>
      <c r="CF1470" s="35"/>
      <c r="CG1470" s="35"/>
      <c r="CH1470" s="35"/>
    </row>
    <row r="1471" spans="1:86" ht="15.6" x14ac:dyDescent="0.3">
      <c r="A1471" s="35"/>
      <c r="B1471" s="86"/>
      <c r="C1471" s="35"/>
      <c r="D1471" s="35"/>
      <c r="E1471" s="35"/>
      <c r="F1471" s="35"/>
      <c r="G1471" s="35"/>
      <c r="H1471" s="35"/>
      <c r="I1471" s="35"/>
      <c r="J1471" s="35"/>
      <c r="K1471" s="35"/>
      <c r="L1471" s="35"/>
      <c r="M1471" s="35"/>
      <c r="N1471" s="35"/>
      <c r="O1471" s="35"/>
      <c r="P1471" s="35"/>
      <c r="Q1471" s="35"/>
      <c r="R1471" s="35"/>
      <c r="S1471" s="35"/>
      <c r="T1471" s="17">
        <f t="shared" si="3193"/>
        <v>47487</v>
      </c>
      <c r="U1471" s="216">
        <f t="shared" si="3186"/>
        <v>5</v>
      </c>
      <c r="V1471" s="216">
        <f t="shared" si="3193"/>
        <v>1466</v>
      </c>
      <c r="W1471" s="16">
        <f t="shared" si="3200"/>
        <v>4.0164383561643833</v>
      </c>
      <c r="X1471" s="16" t="e">
        <f>IF(Template!$F$7="Linear interpolation",LinInterp($I$5:$I$22,$G$5:$G$22,W1471),CubicSpline($I$5:$I$22,$G$5:$G$22,W1471))</f>
        <v>#VALUE!</v>
      </c>
      <c r="Y1471" s="221" t="e">
        <f t="shared" si="3187"/>
        <v>#VALUE!</v>
      </c>
      <c r="Z1471" s="221" t="e">
        <f>Y1471/PRODUCT($AA$6:AA1470)</f>
        <v>#VALUE!</v>
      </c>
      <c r="AA1471" s="16" t="e">
        <f t="shared" si="3194"/>
        <v>#VALUE!</v>
      </c>
      <c r="AB1471" s="10" t="e">
        <f t="shared" si="3195"/>
        <v>#VALUE!</v>
      </c>
      <c r="AC1471" s="90">
        <f t="shared" si="3188"/>
        <v>1471</v>
      </c>
      <c r="AD1471" s="17">
        <f t="shared" si="3196"/>
        <v>47464</v>
      </c>
      <c r="AE1471" s="16" t="e">
        <f t="shared" si="3189"/>
        <v>#VALUE!</v>
      </c>
      <c r="AF1471" s="10">
        <f ca="1">IFERROR(AVERAGE(INDIRECT("AE"&amp;AC1471-Template!$F$10+1):INDIRECT("AE"&amp;AC1471)),0)</f>
        <v>0</v>
      </c>
      <c r="AG1471" s="35"/>
      <c r="AH1471" s="86"/>
      <c r="AI1471" s="35"/>
      <c r="AJ1471" s="35"/>
      <c r="AK1471" s="35"/>
      <c r="AL1471" s="35"/>
      <c r="AM1471" s="35"/>
      <c r="AN1471" s="35"/>
      <c r="AO1471" s="35"/>
      <c r="AP1471" s="35"/>
      <c r="AQ1471" s="35"/>
      <c r="AR1471" s="35"/>
      <c r="AS1471" s="35"/>
      <c r="AT1471" s="35"/>
      <c r="AU1471" s="35"/>
      <c r="AV1471" s="35"/>
      <c r="AW1471" s="35"/>
      <c r="AX1471" s="35"/>
      <c r="AY1471" s="35"/>
      <c r="AZ1471" s="17">
        <f t="shared" ref="AZ1471" si="3316">AZ1470+1</f>
        <v>47487</v>
      </c>
      <c r="BA1471" s="216">
        <f t="shared" si="3212"/>
        <v>5</v>
      </c>
      <c r="BB1471" s="216">
        <f t="shared" ref="BB1471" si="3317">BB1470+1</f>
        <v>1466</v>
      </c>
      <c r="BC1471" s="16">
        <f t="shared" si="3214"/>
        <v>4.0164383561643833</v>
      </c>
      <c r="BD1471" s="16">
        <f>IF(Template!$F$7="Linear interpolation",LinInterp($AO$5:$AO$18,$AM$5:$AM$18,BC1471),CubicSpline($AO$5:$AO$18,$AM$5:$AM$18,BC1471))</f>
        <v>14.178310193748128</v>
      </c>
      <c r="BE1471" s="221">
        <f t="shared" si="3293"/>
        <v>1.703260304521732</v>
      </c>
      <c r="BF1471" s="221">
        <f>BE1471/PRODUCT($BG$6:BG1470)</f>
        <v>1.0003528836794717</v>
      </c>
      <c r="BG1471" s="16">
        <f t="shared" si="3215"/>
        <v>1.0003528836794717</v>
      </c>
      <c r="BH1471" s="10">
        <f t="shared" si="3216"/>
        <v>12.880254300718041</v>
      </c>
      <c r="BI1471" s="90"/>
      <c r="BJ1471" s="17">
        <f t="shared" si="3199"/>
        <v>47464</v>
      </c>
      <c r="BK1471" s="16">
        <f t="shared" si="3192"/>
        <v>13.06965468717214</v>
      </c>
      <c r="BL1471" s="10">
        <f ca="1">IFERROR(AVERAGE(INDIRECT("BK"&amp;AC1471-Template!$F$10+1):INDIRECT("BK"&amp;AC1471)),0)</f>
        <v>13.177909032234311</v>
      </c>
      <c r="BM1471" s="35"/>
      <c r="BN1471" s="86"/>
      <c r="BO1471" s="35"/>
      <c r="BP1471" s="35"/>
      <c r="BQ1471" s="35"/>
      <c r="BR1471" s="35"/>
      <c r="BS1471" s="35"/>
      <c r="BT1471" s="35"/>
      <c r="BU1471" s="35"/>
      <c r="BV1471" s="35"/>
      <c r="BW1471" s="35"/>
      <c r="BX1471" s="35"/>
      <c r="BY1471" s="35"/>
      <c r="BZ1471" s="35"/>
      <c r="CA1471" s="35"/>
      <c r="CB1471" s="35"/>
      <c r="CC1471" s="35"/>
      <c r="CD1471" s="35"/>
      <c r="CE1471" s="35"/>
      <c r="CF1471" s="35"/>
      <c r="CG1471" s="35"/>
      <c r="CH1471" s="35"/>
    </row>
    <row r="1472" spans="1:86" ht="15.6" x14ac:dyDescent="0.3">
      <c r="A1472" s="35"/>
      <c r="B1472" s="86"/>
      <c r="C1472" s="35"/>
      <c r="D1472" s="35"/>
      <c r="E1472" s="35"/>
      <c r="F1472" s="35"/>
      <c r="G1472" s="35"/>
      <c r="H1472" s="35"/>
      <c r="I1472" s="35"/>
      <c r="J1472" s="35"/>
      <c r="K1472" s="35"/>
      <c r="L1472" s="35"/>
      <c r="M1472" s="35"/>
      <c r="N1472" s="35"/>
      <c r="O1472" s="35"/>
      <c r="P1472" s="35"/>
      <c r="Q1472" s="35"/>
      <c r="R1472" s="35"/>
      <c r="S1472" s="35"/>
      <c r="T1472" s="17">
        <f t="shared" si="3193"/>
        <v>47488</v>
      </c>
      <c r="U1472" s="216">
        <f t="shared" si="3186"/>
        <v>6</v>
      </c>
      <c r="V1472" s="216">
        <f t="shared" si="3193"/>
        <v>1467</v>
      </c>
      <c r="W1472" s="16">
        <f t="shared" si="3200"/>
        <v>4.0191780821917806</v>
      </c>
      <c r="X1472" s="16" t="e">
        <f>IF(Template!$F$7="Linear interpolation",LinInterp($I$5:$I$22,$G$5:$G$22,W1472),CubicSpline($I$5:$I$22,$G$5:$G$22,W1472))</f>
        <v>#VALUE!</v>
      </c>
      <c r="Y1472" s="221" t="e">
        <f t="shared" si="3187"/>
        <v>#VALUE!</v>
      </c>
      <c r="Z1472" s="221" t="e">
        <f>Y1472/PRODUCT($AA$6:AA1471)</f>
        <v>#VALUE!</v>
      </c>
      <c r="AA1472" s="16" t="e">
        <f t="shared" si="3194"/>
        <v>#VALUE!</v>
      </c>
      <c r="AB1472" s="10" t="e">
        <f t="shared" si="3195"/>
        <v>#VALUE!</v>
      </c>
      <c r="AC1472" s="90">
        <f t="shared" si="3188"/>
        <v>1472</v>
      </c>
      <c r="AD1472" s="17">
        <f t="shared" si="3196"/>
        <v>47465</v>
      </c>
      <c r="AE1472" s="16" t="e">
        <f t="shared" si="3189"/>
        <v>#VALUE!</v>
      </c>
      <c r="AF1472" s="10">
        <f ca="1">IFERROR(AVERAGE(INDIRECT("AE"&amp;AC1472-Template!$F$10+1):INDIRECT("AE"&amp;AC1472)),0)</f>
        <v>0</v>
      </c>
      <c r="AG1472" s="35"/>
      <c r="AH1472" s="86"/>
      <c r="AI1472" s="35"/>
      <c r="AJ1472" s="35"/>
      <c r="AK1472" s="35"/>
      <c r="AL1472" s="35"/>
      <c r="AM1472" s="35"/>
      <c r="AN1472" s="35"/>
      <c r="AO1472" s="35"/>
      <c r="AP1472" s="35"/>
      <c r="AQ1472" s="35"/>
      <c r="AR1472" s="35"/>
      <c r="AS1472" s="35"/>
      <c r="AT1472" s="35"/>
      <c r="AU1472" s="35"/>
      <c r="AV1472" s="35"/>
      <c r="AW1472" s="35"/>
      <c r="AX1472" s="35"/>
      <c r="AY1472" s="35"/>
      <c r="AZ1472" s="17">
        <f t="shared" ref="AZ1472" si="3318">AZ1471+1</f>
        <v>47488</v>
      </c>
      <c r="BA1472" s="216">
        <f t="shared" si="3212"/>
        <v>6</v>
      </c>
      <c r="BB1472" s="216">
        <f t="shared" ref="BB1472" si="3319">BB1471+1</f>
        <v>1467</v>
      </c>
      <c r="BC1472" s="16">
        <f t="shared" si="3214"/>
        <v>4.0191780821917806</v>
      </c>
      <c r="BD1472" s="16">
        <f>IF(Template!$F$7="Linear interpolation",LinInterp($AO$5:$AO$18,$AM$5:$AM$18,BC1472),CubicSpline($AO$5:$AO$18,$AM$5:$AM$18,BC1472))</f>
        <v>14.178007064406138</v>
      </c>
      <c r="BE1472" s="221">
        <f t="shared" si="3293"/>
        <v>1.703860968120287</v>
      </c>
      <c r="BF1472" s="221">
        <f>BE1472/PRODUCT($BG$6:BG1471)</f>
        <v>1.0003526551971889</v>
      </c>
      <c r="BG1472" s="16">
        <f t="shared" si="3215"/>
        <v>1.0003528836794717</v>
      </c>
      <c r="BH1472" s="10">
        <f t="shared" si="3216"/>
        <v>12.880254300718041</v>
      </c>
      <c r="BI1472" s="90"/>
      <c r="BJ1472" s="17">
        <f t="shared" si="3199"/>
        <v>47465</v>
      </c>
      <c r="BK1472" s="16">
        <f t="shared" si="3192"/>
        <v>13.061799744521041</v>
      </c>
      <c r="BL1472" s="10">
        <f ca="1">IFERROR(AVERAGE(INDIRECT("BK"&amp;AC1472-Template!$F$10+1):INDIRECT("BK"&amp;AC1472)),0)</f>
        <v>13.170597984585125</v>
      </c>
      <c r="BM1472" s="35"/>
      <c r="BN1472" s="86"/>
      <c r="BO1472" s="35"/>
      <c r="BP1472" s="35"/>
      <c r="BQ1472" s="35"/>
      <c r="BR1472" s="35"/>
      <c r="BS1472" s="35"/>
      <c r="BT1472" s="35"/>
      <c r="BU1472" s="35"/>
      <c r="BV1472" s="35"/>
      <c r="BW1472" s="35"/>
      <c r="BX1472" s="35"/>
      <c r="BY1472" s="35"/>
      <c r="BZ1472" s="35"/>
      <c r="CA1472" s="35"/>
      <c r="CB1472" s="35"/>
      <c r="CC1472" s="35"/>
      <c r="CD1472" s="35"/>
      <c r="CE1472" s="35"/>
      <c r="CF1472" s="35"/>
      <c r="CG1472" s="35"/>
      <c r="CH1472" s="35"/>
    </row>
    <row r="1473" spans="1:86" ht="15.6" x14ac:dyDescent="0.3">
      <c r="A1473" s="35"/>
      <c r="B1473" s="86"/>
      <c r="C1473" s="35"/>
      <c r="D1473" s="35"/>
      <c r="E1473" s="35"/>
      <c r="F1473" s="35"/>
      <c r="G1473" s="35"/>
      <c r="H1473" s="35"/>
      <c r="I1473" s="35"/>
      <c r="J1473" s="35"/>
      <c r="K1473" s="35"/>
      <c r="L1473" s="35"/>
      <c r="M1473" s="35"/>
      <c r="N1473" s="35"/>
      <c r="O1473" s="35"/>
      <c r="P1473" s="35"/>
      <c r="Q1473" s="35"/>
      <c r="R1473" s="35"/>
      <c r="S1473" s="35"/>
      <c r="T1473" s="17">
        <f t="shared" si="3193"/>
        <v>47489</v>
      </c>
      <c r="U1473" s="216">
        <f t="shared" si="3186"/>
        <v>7</v>
      </c>
      <c r="V1473" s="216">
        <f t="shared" si="3193"/>
        <v>1468</v>
      </c>
      <c r="W1473" s="16">
        <f t="shared" si="3200"/>
        <v>4.021917808219178</v>
      </c>
      <c r="X1473" s="16" t="e">
        <f>IF(Template!$F$7="Linear interpolation",LinInterp($I$5:$I$22,$G$5:$G$22,W1473),CubicSpline($I$5:$I$22,$G$5:$G$22,W1473))</f>
        <v>#VALUE!</v>
      </c>
      <c r="Y1473" s="221" t="e">
        <f t="shared" si="3187"/>
        <v>#VALUE!</v>
      </c>
      <c r="Z1473" s="221" t="e">
        <f>Y1473/PRODUCT($AA$6:AA1472)</f>
        <v>#VALUE!</v>
      </c>
      <c r="AA1473" s="16" t="e">
        <f t="shared" si="3194"/>
        <v>#VALUE!</v>
      </c>
      <c r="AB1473" s="10" t="e">
        <f t="shared" si="3195"/>
        <v>#VALUE!</v>
      </c>
      <c r="AC1473" s="90">
        <f t="shared" si="3188"/>
        <v>1473</v>
      </c>
      <c r="AD1473" s="17">
        <f t="shared" si="3196"/>
        <v>47466</v>
      </c>
      <c r="AE1473" s="16" t="e">
        <f t="shared" si="3189"/>
        <v>#VALUE!</v>
      </c>
      <c r="AF1473" s="10">
        <f ca="1">IFERROR(AVERAGE(INDIRECT("AE"&amp;AC1473-Template!$F$10+1):INDIRECT("AE"&amp;AC1473)),0)</f>
        <v>0</v>
      </c>
      <c r="AG1473" s="35"/>
      <c r="AH1473" s="86"/>
      <c r="AI1473" s="35"/>
      <c r="AJ1473" s="35"/>
      <c r="AK1473" s="35"/>
      <c r="AL1473" s="35"/>
      <c r="AM1473" s="35"/>
      <c r="AN1473" s="35"/>
      <c r="AO1473" s="35"/>
      <c r="AP1473" s="35"/>
      <c r="AQ1473" s="35"/>
      <c r="AR1473" s="35"/>
      <c r="AS1473" s="35"/>
      <c r="AT1473" s="35"/>
      <c r="AU1473" s="35"/>
      <c r="AV1473" s="35"/>
      <c r="AW1473" s="35"/>
      <c r="AX1473" s="35"/>
      <c r="AY1473" s="35"/>
      <c r="AZ1473" s="17">
        <f t="shared" ref="AZ1473" si="3320">AZ1472+1</f>
        <v>47489</v>
      </c>
      <c r="BA1473" s="216">
        <f t="shared" si="3212"/>
        <v>7</v>
      </c>
      <c r="BB1473" s="216">
        <f t="shared" ref="BB1473" si="3321">BB1472+1</f>
        <v>1468</v>
      </c>
      <c r="BC1473" s="16">
        <f t="shared" si="3214"/>
        <v>4.021917808219178</v>
      </c>
      <c r="BD1473" s="16">
        <f>IF(Template!$F$7="Linear interpolation",LinInterp($AO$5:$AO$18,$AM$5:$AM$18,BC1473),CubicSpline($AO$5:$AO$18,$AM$5:$AM$18,BC1473))</f>
        <v>14.177697887497619</v>
      </c>
      <c r="BE1473" s="221">
        <f t="shared" si="3293"/>
        <v>1.70446145560777</v>
      </c>
      <c r="BF1473" s="221">
        <f>BE1473/PRODUCT($BG$6:BG1472)</f>
        <v>1.0003521990331634</v>
      </c>
      <c r="BG1473" s="16">
        <f t="shared" si="3215"/>
        <v>1.0003528836794717</v>
      </c>
      <c r="BH1473" s="10">
        <f t="shared" si="3216"/>
        <v>12.880254300718041</v>
      </c>
      <c r="BI1473" s="90"/>
      <c r="BJ1473" s="17">
        <f t="shared" si="3199"/>
        <v>47466</v>
      </c>
      <c r="BK1473" s="16">
        <f t="shared" si="3192"/>
        <v>13.053906638578416</v>
      </c>
      <c r="BL1473" s="10">
        <f ca="1">IFERROR(AVERAGE(INDIRECT("BK"&amp;AC1473-Template!$F$10+1):INDIRECT("BK"&amp;AC1473)),0)</f>
        <v>13.16324968984344</v>
      </c>
      <c r="BM1473" s="35"/>
      <c r="BN1473" s="86"/>
      <c r="BO1473" s="35"/>
      <c r="BP1473" s="35"/>
      <c r="BQ1473" s="35"/>
      <c r="BR1473" s="35"/>
      <c r="BS1473" s="35"/>
      <c r="BT1473" s="35"/>
      <c r="BU1473" s="35"/>
      <c r="BV1473" s="35"/>
      <c r="BW1473" s="35"/>
      <c r="BX1473" s="35"/>
      <c r="BY1473" s="35"/>
      <c r="BZ1473" s="35"/>
      <c r="CA1473" s="35"/>
      <c r="CB1473" s="35"/>
      <c r="CC1473" s="35"/>
      <c r="CD1473" s="35"/>
      <c r="CE1473" s="35"/>
      <c r="CF1473" s="35"/>
      <c r="CG1473" s="35"/>
      <c r="CH1473" s="35"/>
    </row>
    <row r="1474" spans="1:86" ht="15.6" x14ac:dyDescent="0.3">
      <c r="A1474" s="35"/>
      <c r="B1474" s="86"/>
      <c r="C1474" s="35"/>
      <c r="D1474" s="35"/>
      <c r="E1474" s="35"/>
      <c r="F1474" s="35"/>
      <c r="G1474" s="35"/>
      <c r="H1474" s="35"/>
      <c r="I1474" s="35"/>
      <c r="J1474" s="35"/>
      <c r="K1474" s="35"/>
      <c r="L1474" s="35"/>
      <c r="M1474" s="35"/>
      <c r="N1474" s="35"/>
      <c r="O1474" s="35"/>
      <c r="P1474" s="35"/>
      <c r="Q1474" s="35"/>
      <c r="R1474" s="35"/>
      <c r="S1474" s="35"/>
      <c r="T1474" s="17">
        <f t="shared" si="3193"/>
        <v>47490</v>
      </c>
      <c r="U1474" s="216">
        <f t="shared" si="3186"/>
        <v>1</v>
      </c>
      <c r="V1474" s="216">
        <f t="shared" si="3193"/>
        <v>1469</v>
      </c>
      <c r="W1474" s="16">
        <f t="shared" si="3200"/>
        <v>4.0246575342465754</v>
      </c>
      <c r="X1474" s="16" t="e">
        <f>IF(Template!$F$7="Linear interpolation",LinInterp($I$5:$I$22,$G$5:$G$22,W1474),CubicSpline($I$5:$I$22,$G$5:$G$22,W1474))</f>
        <v>#VALUE!</v>
      </c>
      <c r="Y1474" s="221" t="e">
        <f t="shared" si="3187"/>
        <v>#VALUE!</v>
      </c>
      <c r="Z1474" s="221" t="e">
        <f>Y1474/PRODUCT($AA$6:AA1473)</f>
        <v>#VALUE!</v>
      </c>
      <c r="AA1474" s="16" t="e">
        <f t="shared" si="3194"/>
        <v>#VALUE!</v>
      </c>
      <c r="AB1474" s="10" t="e">
        <f t="shared" si="3195"/>
        <v>#VALUE!</v>
      </c>
      <c r="AC1474" s="90">
        <f t="shared" si="3188"/>
        <v>1474</v>
      </c>
      <c r="AD1474" s="17">
        <f t="shared" si="3196"/>
        <v>47467</v>
      </c>
      <c r="AE1474" s="16" t="e">
        <f t="shared" si="3189"/>
        <v>#VALUE!</v>
      </c>
      <c r="AF1474" s="10">
        <f ca="1">IFERROR(AVERAGE(INDIRECT("AE"&amp;AC1474-Template!$F$10+1):INDIRECT("AE"&amp;AC1474)),0)</f>
        <v>0</v>
      </c>
      <c r="AG1474" s="35"/>
      <c r="AH1474" s="86"/>
      <c r="AI1474" s="35"/>
      <c r="AJ1474" s="35"/>
      <c r="AK1474" s="35"/>
      <c r="AL1474" s="35"/>
      <c r="AM1474" s="35"/>
      <c r="AN1474" s="35"/>
      <c r="AO1474" s="35"/>
      <c r="AP1474" s="35"/>
      <c r="AQ1474" s="35"/>
      <c r="AR1474" s="35"/>
      <c r="AS1474" s="35"/>
      <c r="AT1474" s="35"/>
      <c r="AU1474" s="35"/>
      <c r="AV1474" s="35"/>
      <c r="AW1474" s="35"/>
      <c r="AX1474" s="35"/>
      <c r="AY1474" s="35"/>
      <c r="AZ1474" s="17">
        <f t="shared" ref="AZ1474" si="3322">AZ1473+1</f>
        <v>47490</v>
      </c>
      <c r="BA1474" s="216">
        <f t="shared" si="3212"/>
        <v>1</v>
      </c>
      <c r="BB1474" s="216">
        <f t="shared" ref="BB1474" si="3323">BB1473+1</f>
        <v>1469</v>
      </c>
      <c r="BC1474" s="16">
        <f t="shared" si="3214"/>
        <v>4.0246575342465754</v>
      </c>
      <c r="BD1474" s="16">
        <f>IF(Template!$F$7="Linear interpolation",LinInterp($AO$5:$AO$18,$AM$5:$AM$18,BC1474),CubicSpline($AO$5:$AO$18,$AM$5:$AM$18,BC1474))</f>
        <v>14.177382698217265</v>
      </c>
      <c r="BE1474" s="221">
        <f t="shared" si="3293"/>
        <v>1.7050617680186622</v>
      </c>
      <c r="BF1474" s="221">
        <f>BE1474/PRODUCT($BG$6:BG1473)</f>
        <v>1.0003515159914438</v>
      </c>
      <c r="BG1474" s="16">
        <f t="shared" si="3215"/>
        <v>1.0003515159914438</v>
      </c>
      <c r="BH1474" s="10">
        <f t="shared" si="3216"/>
        <v>12.830333687698147</v>
      </c>
      <c r="BI1474" s="90"/>
      <c r="BJ1474" s="17">
        <f t="shared" si="3199"/>
        <v>47467</v>
      </c>
      <c r="BK1474" s="16">
        <f t="shared" si="3192"/>
        <v>13.053906638578416</v>
      </c>
      <c r="BL1474" s="10">
        <f ca="1">IFERROR(AVERAGE(INDIRECT("BK"&amp;AC1474-Template!$F$10+1):INDIRECT("BK"&amp;AC1474)),0)</f>
        <v>13.156128462639833</v>
      </c>
      <c r="BM1474" s="35"/>
      <c r="BN1474" s="86"/>
      <c r="BO1474" s="35"/>
      <c r="BP1474" s="35"/>
      <c r="BQ1474" s="35"/>
      <c r="BR1474" s="35"/>
      <c r="BS1474" s="35"/>
      <c r="BT1474" s="35"/>
      <c r="BU1474" s="35"/>
      <c r="BV1474" s="35"/>
      <c r="BW1474" s="35"/>
      <c r="BX1474" s="35"/>
      <c r="BY1474" s="35"/>
      <c r="BZ1474" s="35"/>
      <c r="CA1474" s="35"/>
      <c r="CB1474" s="35"/>
      <c r="CC1474" s="35"/>
      <c r="CD1474" s="35"/>
      <c r="CE1474" s="35"/>
      <c r="CF1474" s="35"/>
      <c r="CG1474" s="35"/>
      <c r="CH1474" s="35"/>
    </row>
    <row r="1475" spans="1:86" ht="15.6" x14ac:dyDescent="0.3">
      <c r="A1475" s="35"/>
      <c r="B1475" s="86"/>
      <c r="C1475" s="35"/>
      <c r="D1475" s="35"/>
      <c r="E1475" s="35"/>
      <c r="F1475" s="35"/>
      <c r="G1475" s="35"/>
      <c r="H1475" s="35"/>
      <c r="I1475" s="35"/>
      <c r="J1475" s="35"/>
      <c r="K1475" s="35"/>
      <c r="L1475" s="35"/>
      <c r="M1475" s="35"/>
      <c r="N1475" s="35"/>
      <c r="O1475" s="35"/>
      <c r="P1475" s="35"/>
      <c r="Q1475" s="35"/>
      <c r="R1475" s="35"/>
      <c r="S1475" s="35"/>
      <c r="T1475" s="17">
        <f t="shared" si="3193"/>
        <v>47491</v>
      </c>
      <c r="U1475" s="216">
        <f t="shared" si="3186"/>
        <v>2</v>
      </c>
      <c r="V1475" s="216">
        <f t="shared" si="3193"/>
        <v>1470</v>
      </c>
      <c r="W1475" s="16">
        <f t="shared" si="3200"/>
        <v>4.0273972602739727</v>
      </c>
      <c r="X1475" s="16" t="e">
        <f>IF(Template!$F$7="Linear interpolation",LinInterp($I$5:$I$22,$G$5:$G$22,W1475),CubicSpline($I$5:$I$22,$G$5:$G$22,W1475))</f>
        <v>#VALUE!</v>
      </c>
      <c r="Y1475" s="221" t="e">
        <f t="shared" si="3187"/>
        <v>#VALUE!</v>
      </c>
      <c r="Z1475" s="221" t="e">
        <f>Y1475/PRODUCT($AA$6:AA1474)</f>
        <v>#VALUE!</v>
      </c>
      <c r="AA1475" s="16" t="e">
        <f t="shared" si="3194"/>
        <v>#VALUE!</v>
      </c>
      <c r="AB1475" s="10" t="e">
        <f t="shared" si="3195"/>
        <v>#VALUE!</v>
      </c>
      <c r="AC1475" s="90">
        <f t="shared" si="3188"/>
        <v>1475</v>
      </c>
      <c r="AD1475" s="17">
        <f t="shared" si="3196"/>
        <v>47468</v>
      </c>
      <c r="AE1475" s="16" t="e">
        <f t="shared" si="3189"/>
        <v>#VALUE!</v>
      </c>
      <c r="AF1475" s="10">
        <f ca="1">IFERROR(AVERAGE(INDIRECT("AE"&amp;AC1475-Template!$F$10+1):INDIRECT("AE"&amp;AC1475)),0)</f>
        <v>0</v>
      </c>
      <c r="AG1475" s="35"/>
      <c r="AH1475" s="86"/>
      <c r="AI1475" s="35"/>
      <c r="AJ1475" s="35"/>
      <c r="AK1475" s="35"/>
      <c r="AL1475" s="35"/>
      <c r="AM1475" s="35"/>
      <c r="AN1475" s="35"/>
      <c r="AO1475" s="35"/>
      <c r="AP1475" s="35"/>
      <c r="AQ1475" s="35"/>
      <c r="AR1475" s="35"/>
      <c r="AS1475" s="35"/>
      <c r="AT1475" s="35"/>
      <c r="AU1475" s="35"/>
      <c r="AV1475" s="35"/>
      <c r="AW1475" s="35"/>
      <c r="AX1475" s="35"/>
      <c r="AY1475" s="35"/>
      <c r="AZ1475" s="17">
        <f t="shared" ref="AZ1475" si="3324">AZ1474+1</f>
        <v>47491</v>
      </c>
      <c r="BA1475" s="216">
        <f t="shared" si="3212"/>
        <v>2</v>
      </c>
      <c r="BB1475" s="216">
        <f t="shared" ref="BB1475" si="3325">BB1474+1</f>
        <v>1470</v>
      </c>
      <c r="BC1475" s="16">
        <f t="shared" si="3214"/>
        <v>4.0273972602739727</v>
      </c>
      <c r="BD1475" s="16">
        <f>IF(Template!$F$7="Linear interpolation",LinInterp($AO$5:$AO$18,$AM$5:$AM$18,BC1475),CubicSpline($AO$5:$AO$18,$AM$5:$AM$18,BC1475))</f>
        <v>14.177061531759772</v>
      </c>
      <c r="BE1475" s="221">
        <f t="shared" si="3293"/>
        <v>1.7056619063950964</v>
      </c>
      <c r="BF1475" s="221">
        <f>BE1475/PRODUCT($BG$6:BG1474)</f>
        <v>1.0003519745663711</v>
      </c>
      <c r="BG1475" s="16">
        <f t="shared" si="3215"/>
        <v>1.0003519745663711</v>
      </c>
      <c r="BH1475" s="10">
        <f t="shared" si="3216"/>
        <v>12.847071672546949</v>
      </c>
      <c r="BI1475" s="90"/>
      <c r="BJ1475" s="17">
        <f t="shared" si="3199"/>
        <v>47468</v>
      </c>
      <c r="BK1475" s="16">
        <f t="shared" si="3192"/>
        <v>13.053906638578416</v>
      </c>
      <c r="BL1475" s="10">
        <f ca="1">IFERROR(AVERAGE(INDIRECT("BK"&amp;AC1475-Template!$F$10+1):INDIRECT("BK"&amp;AC1475)),0)</f>
        <v>13.149235516167971</v>
      </c>
      <c r="BM1475" s="35"/>
      <c r="BN1475" s="86"/>
      <c r="BO1475" s="35"/>
      <c r="BP1475" s="35"/>
      <c r="BQ1475" s="35"/>
      <c r="BR1475" s="35"/>
      <c r="BS1475" s="35"/>
      <c r="BT1475" s="35"/>
      <c r="BU1475" s="35"/>
      <c r="BV1475" s="35"/>
      <c r="BW1475" s="35"/>
      <c r="BX1475" s="35"/>
      <c r="BY1475" s="35"/>
      <c r="BZ1475" s="35"/>
      <c r="CA1475" s="35"/>
      <c r="CB1475" s="35"/>
      <c r="CC1475" s="35"/>
      <c r="CD1475" s="35"/>
      <c r="CE1475" s="35"/>
      <c r="CF1475" s="35"/>
      <c r="CG1475" s="35"/>
      <c r="CH1475" s="35"/>
    </row>
    <row r="1476" spans="1:86" ht="15.6" x14ac:dyDescent="0.3">
      <c r="A1476" s="35"/>
      <c r="B1476" s="86"/>
      <c r="C1476" s="35"/>
      <c r="D1476" s="35"/>
      <c r="E1476" s="35"/>
      <c r="F1476" s="35"/>
      <c r="G1476" s="35"/>
      <c r="H1476" s="35"/>
      <c r="I1476" s="35"/>
      <c r="J1476" s="35"/>
      <c r="K1476" s="35"/>
      <c r="L1476" s="35"/>
      <c r="M1476" s="35"/>
      <c r="N1476" s="35"/>
      <c r="O1476" s="35"/>
      <c r="P1476" s="35"/>
      <c r="Q1476" s="35"/>
      <c r="R1476" s="35"/>
      <c r="S1476" s="35"/>
      <c r="T1476" s="17">
        <f t="shared" si="3193"/>
        <v>47492</v>
      </c>
      <c r="U1476" s="216">
        <f t="shared" si="3186"/>
        <v>3</v>
      </c>
      <c r="V1476" s="216">
        <f t="shared" si="3193"/>
        <v>1471</v>
      </c>
      <c r="W1476" s="16">
        <f t="shared" si="3200"/>
        <v>4.0301369863013701</v>
      </c>
      <c r="X1476" s="16" t="e">
        <f>IF(Template!$F$7="Linear interpolation",LinInterp($I$5:$I$22,$G$5:$G$22,W1476),CubicSpline($I$5:$I$22,$G$5:$G$22,W1476))</f>
        <v>#VALUE!</v>
      </c>
      <c r="Y1476" s="221" t="e">
        <f t="shared" si="3187"/>
        <v>#VALUE!</v>
      </c>
      <c r="Z1476" s="221" t="e">
        <f>Y1476/PRODUCT($AA$6:AA1475)</f>
        <v>#VALUE!</v>
      </c>
      <c r="AA1476" s="16" t="e">
        <f t="shared" si="3194"/>
        <v>#VALUE!</v>
      </c>
      <c r="AB1476" s="10" t="e">
        <f t="shared" si="3195"/>
        <v>#VALUE!</v>
      </c>
      <c r="AC1476" s="90">
        <f t="shared" si="3188"/>
        <v>1476</v>
      </c>
      <c r="AD1476" s="17">
        <f t="shared" si="3196"/>
        <v>47469</v>
      </c>
      <c r="AE1476" s="16" t="e">
        <f t="shared" si="3189"/>
        <v>#VALUE!</v>
      </c>
      <c r="AF1476" s="10">
        <f ca="1">IFERROR(AVERAGE(INDIRECT("AE"&amp;AC1476-Template!$F$10+1):INDIRECT("AE"&amp;AC1476)),0)</f>
        <v>0</v>
      </c>
      <c r="AG1476" s="35"/>
      <c r="AH1476" s="86"/>
      <c r="AI1476" s="35"/>
      <c r="AJ1476" s="35"/>
      <c r="AK1476" s="35"/>
      <c r="AL1476" s="35"/>
      <c r="AM1476" s="35"/>
      <c r="AN1476" s="35"/>
      <c r="AO1476" s="35"/>
      <c r="AP1476" s="35"/>
      <c r="AQ1476" s="35"/>
      <c r="AR1476" s="35"/>
      <c r="AS1476" s="35"/>
      <c r="AT1476" s="35"/>
      <c r="AU1476" s="35"/>
      <c r="AV1476" s="35"/>
      <c r="AW1476" s="35"/>
      <c r="AX1476" s="35"/>
      <c r="AY1476" s="35"/>
      <c r="AZ1476" s="17">
        <f t="shared" ref="AZ1476" si="3326">AZ1475+1</f>
        <v>47492</v>
      </c>
      <c r="BA1476" s="216">
        <f t="shared" si="3212"/>
        <v>3</v>
      </c>
      <c r="BB1476" s="216">
        <f t="shared" ref="BB1476" si="3327">BB1475+1</f>
        <v>1471</v>
      </c>
      <c r="BC1476" s="16">
        <f t="shared" si="3214"/>
        <v>4.0301369863013701</v>
      </c>
      <c r="BD1476" s="16">
        <f>IF(Template!$F$7="Linear interpolation",LinInterp($AO$5:$AO$18,$AM$5:$AM$18,BC1476),CubicSpline($AO$5:$AO$18,$AM$5:$AM$18,BC1476))</f>
        <v>14.176734423319836</v>
      </c>
      <c r="BE1476" s="221">
        <f t="shared" si="3293"/>
        <v>1.7062618717868663</v>
      </c>
      <c r="BF1476" s="221">
        <f>BE1476/PRODUCT($BG$6:BG1475)</f>
        <v>1.0003517493059557</v>
      </c>
      <c r="BG1476" s="16">
        <f t="shared" si="3215"/>
        <v>1.0003517493059557</v>
      </c>
      <c r="BH1476" s="10">
        <f t="shared" si="3216"/>
        <v>12.838849667383689</v>
      </c>
      <c r="BI1476" s="90"/>
      <c r="BJ1476" s="17">
        <f t="shared" si="3199"/>
        <v>47469</v>
      </c>
      <c r="BK1476" s="16">
        <f t="shared" si="3192"/>
        <v>13.006165438672168</v>
      </c>
      <c r="BL1476" s="10">
        <f ca="1">IFERROR(AVERAGE(INDIRECT("BK"&amp;AC1476-Template!$F$10+1):INDIRECT("BK"&amp;AC1476)),0)</f>
        <v>13.140751196365899</v>
      </c>
      <c r="BM1476" s="35"/>
      <c r="BN1476" s="86"/>
      <c r="BO1476" s="35"/>
      <c r="BP1476" s="35"/>
      <c r="BQ1476" s="35"/>
      <c r="BR1476" s="35"/>
      <c r="BS1476" s="35"/>
      <c r="BT1476" s="35"/>
      <c r="BU1476" s="35"/>
      <c r="BV1476" s="35"/>
      <c r="BW1476" s="35"/>
      <c r="BX1476" s="35"/>
      <c r="BY1476" s="35"/>
      <c r="BZ1476" s="35"/>
      <c r="CA1476" s="35"/>
      <c r="CB1476" s="35"/>
      <c r="CC1476" s="35"/>
      <c r="CD1476" s="35"/>
      <c r="CE1476" s="35"/>
      <c r="CF1476" s="35"/>
      <c r="CG1476" s="35"/>
      <c r="CH1476" s="35"/>
    </row>
    <row r="1477" spans="1:86" ht="15.6" x14ac:dyDescent="0.3">
      <c r="A1477" s="35"/>
      <c r="B1477" s="86"/>
      <c r="C1477" s="35"/>
      <c r="D1477" s="35"/>
      <c r="E1477" s="35"/>
      <c r="F1477" s="35"/>
      <c r="G1477" s="35"/>
      <c r="H1477" s="35"/>
      <c r="I1477" s="35"/>
      <c r="J1477" s="35"/>
      <c r="K1477" s="35"/>
      <c r="L1477" s="35"/>
      <c r="M1477" s="35"/>
      <c r="N1477" s="35"/>
      <c r="O1477" s="35"/>
      <c r="P1477" s="35"/>
      <c r="Q1477" s="35"/>
      <c r="R1477" s="35"/>
      <c r="S1477" s="35"/>
      <c r="T1477" s="17">
        <f t="shared" si="3193"/>
        <v>47493</v>
      </c>
      <c r="U1477" s="216">
        <f t="shared" si="3186"/>
        <v>4</v>
      </c>
      <c r="V1477" s="216">
        <f t="shared" si="3193"/>
        <v>1472</v>
      </c>
      <c r="W1477" s="16">
        <f t="shared" si="3200"/>
        <v>4.0328767123287674</v>
      </c>
      <c r="X1477" s="16" t="e">
        <f>IF(Template!$F$7="Linear interpolation",LinInterp($I$5:$I$22,$G$5:$G$22,W1477),CubicSpline($I$5:$I$22,$G$5:$G$22,W1477))</f>
        <v>#VALUE!</v>
      </c>
      <c r="Y1477" s="221" t="e">
        <f t="shared" si="3187"/>
        <v>#VALUE!</v>
      </c>
      <c r="Z1477" s="221" t="e">
        <f>Y1477/PRODUCT($AA$6:AA1476)</f>
        <v>#VALUE!</v>
      </c>
      <c r="AA1477" s="16" t="e">
        <f t="shared" si="3194"/>
        <v>#VALUE!</v>
      </c>
      <c r="AB1477" s="10" t="e">
        <f t="shared" si="3195"/>
        <v>#VALUE!</v>
      </c>
      <c r="AC1477" s="90">
        <f t="shared" si="3188"/>
        <v>1477</v>
      </c>
      <c r="AD1477" s="17">
        <f t="shared" si="3196"/>
        <v>47470</v>
      </c>
      <c r="AE1477" s="16" t="e">
        <f t="shared" si="3189"/>
        <v>#VALUE!</v>
      </c>
      <c r="AF1477" s="10">
        <f ca="1">IFERROR(AVERAGE(INDIRECT("AE"&amp;AC1477-Template!$F$10+1):INDIRECT("AE"&amp;AC1477)),0)</f>
        <v>0</v>
      </c>
      <c r="AG1477" s="35"/>
      <c r="AH1477" s="86"/>
      <c r="AI1477" s="35"/>
      <c r="AJ1477" s="35"/>
      <c r="AK1477" s="35"/>
      <c r="AL1477" s="35"/>
      <c r="AM1477" s="35"/>
      <c r="AN1477" s="35"/>
      <c r="AO1477" s="35"/>
      <c r="AP1477" s="35"/>
      <c r="AQ1477" s="35"/>
      <c r="AR1477" s="35"/>
      <c r="AS1477" s="35"/>
      <c r="AT1477" s="35"/>
      <c r="AU1477" s="35"/>
      <c r="AV1477" s="35"/>
      <c r="AW1477" s="35"/>
      <c r="AX1477" s="35"/>
      <c r="AY1477" s="35"/>
      <c r="AZ1477" s="17">
        <f t="shared" ref="AZ1477" si="3328">AZ1476+1</f>
        <v>47493</v>
      </c>
      <c r="BA1477" s="216">
        <f t="shared" si="3212"/>
        <v>4</v>
      </c>
      <c r="BB1477" s="216">
        <f t="shared" ref="BB1477" si="3329">BB1476+1</f>
        <v>1472</v>
      </c>
      <c r="BC1477" s="16">
        <f t="shared" si="3214"/>
        <v>4.0328767123287674</v>
      </c>
      <c r="BD1477" s="16">
        <f>IF(Template!$F$7="Linear interpolation",LinInterp($AO$5:$AO$18,$AM$5:$AM$18,BC1477),CubicSpline($AO$5:$AO$18,$AM$5:$AM$18,BC1477))</f>
        <v>14.176401408092152</v>
      </c>
      <c r="BE1477" s="221">
        <f t="shared" si="3293"/>
        <v>1.706861665251435</v>
      </c>
      <c r="BF1477" s="221">
        <f>BE1477/PRODUCT($BG$6:BG1476)</f>
        <v>1.0003515248593937</v>
      </c>
      <c r="BG1477" s="16">
        <f t="shared" si="3215"/>
        <v>1.0003515248593937</v>
      </c>
      <c r="BH1477" s="10">
        <f t="shared" si="3216"/>
        <v>12.83065736787059</v>
      </c>
      <c r="BI1477" s="90"/>
      <c r="BJ1477" s="17">
        <f t="shared" si="3199"/>
        <v>47470</v>
      </c>
      <c r="BK1477" s="16">
        <f t="shared" si="3192"/>
        <v>13.021951314661106</v>
      </c>
      <c r="BL1477" s="10">
        <f ca="1">IFERROR(AVERAGE(INDIRECT("BK"&amp;AC1477-Template!$F$10+1):INDIRECT("BK"&amp;AC1477)),0)</f>
        <v>13.132793072430125</v>
      </c>
      <c r="BM1477" s="35"/>
      <c r="BN1477" s="86"/>
      <c r="BO1477" s="35"/>
      <c r="BP1477" s="35"/>
      <c r="BQ1477" s="35"/>
      <c r="BR1477" s="35"/>
      <c r="BS1477" s="35"/>
      <c r="BT1477" s="35"/>
      <c r="BU1477" s="35"/>
      <c r="BV1477" s="35"/>
      <c r="BW1477" s="35"/>
      <c r="BX1477" s="35"/>
      <c r="BY1477" s="35"/>
      <c r="BZ1477" s="35"/>
      <c r="CA1477" s="35"/>
      <c r="CB1477" s="35"/>
      <c r="CC1477" s="35"/>
      <c r="CD1477" s="35"/>
      <c r="CE1477" s="35"/>
      <c r="CF1477" s="35"/>
      <c r="CG1477" s="35"/>
      <c r="CH1477" s="35"/>
    </row>
    <row r="1478" spans="1:86" ht="15.6" x14ac:dyDescent="0.3">
      <c r="A1478" s="35"/>
      <c r="B1478" s="86"/>
      <c r="C1478" s="35"/>
      <c r="D1478" s="35"/>
      <c r="E1478" s="35"/>
      <c r="F1478" s="35"/>
      <c r="G1478" s="35"/>
      <c r="H1478" s="35"/>
      <c r="I1478" s="35"/>
      <c r="J1478" s="35"/>
      <c r="K1478" s="35"/>
      <c r="L1478" s="35"/>
      <c r="M1478" s="35"/>
      <c r="N1478" s="35"/>
      <c r="O1478" s="35"/>
      <c r="P1478" s="35"/>
      <c r="Q1478" s="35"/>
      <c r="R1478" s="35"/>
      <c r="S1478" s="35"/>
      <c r="T1478" s="17">
        <f t="shared" si="3193"/>
        <v>47494</v>
      </c>
      <c r="U1478" s="216">
        <f t="shared" ref="U1478:U1541" si="3330">WEEKDAY(T1478,2)</f>
        <v>5</v>
      </c>
      <c r="V1478" s="216">
        <f t="shared" si="3193"/>
        <v>1473</v>
      </c>
      <c r="W1478" s="16">
        <f t="shared" si="3200"/>
        <v>4.0356164383561648</v>
      </c>
      <c r="X1478" s="16" t="e">
        <f>IF(Template!$F$7="Linear interpolation",LinInterp($I$5:$I$22,$G$5:$G$22,W1478),CubicSpline($I$5:$I$22,$G$5:$G$22,W1478))</f>
        <v>#VALUE!</v>
      </c>
      <c r="Y1478" s="221" t="e">
        <f t="shared" ref="Y1478:Y1541" si="3331">(1+(X1478/100))^W1478</f>
        <v>#VALUE!</v>
      </c>
      <c r="Z1478" s="221" t="e">
        <f>Y1478/PRODUCT($AA$6:AA1477)</f>
        <v>#VALUE!</v>
      </c>
      <c r="AA1478" s="16" t="e">
        <f t="shared" si="3194"/>
        <v>#VALUE!</v>
      </c>
      <c r="AB1478" s="10" t="e">
        <f t="shared" si="3195"/>
        <v>#VALUE!</v>
      </c>
      <c r="AC1478" s="90">
        <f t="shared" ref="AC1478:AC1541" si="3332">ROW(AD1478)</f>
        <v>1478</v>
      </c>
      <c r="AD1478" s="17">
        <f t="shared" si="3196"/>
        <v>47471</v>
      </c>
      <c r="AE1478" s="16" t="e">
        <f t="shared" ref="AE1478:AE1541" si="3333">IF(R1478&lt;&gt;0,R1478,VLOOKUP(AD1478,$T:$AB,9,FALSE))</f>
        <v>#VALUE!</v>
      </c>
      <c r="AF1478" s="10">
        <f ca="1">IFERROR(AVERAGE(INDIRECT("AE"&amp;AC1478-Template!$F$10+1):INDIRECT("AE"&amp;AC1478)),0)</f>
        <v>0</v>
      </c>
      <c r="AG1478" s="35"/>
      <c r="AH1478" s="86"/>
      <c r="AI1478" s="35"/>
      <c r="AJ1478" s="35"/>
      <c r="AK1478" s="35"/>
      <c r="AL1478" s="35"/>
      <c r="AM1478" s="35"/>
      <c r="AN1478" s="35"/>
      <c r="AO1478" s="35"/>
      <c r="AP1478" s="35"/>
      <c r="AQ1478" s="35"/>
      <c r="AR1478" s="35"/>
      <c r="AS1478" s="35"/>
      <c r="AT1478" s="35"/>
      <c r="AU1478" s="35"/>
      <c r="AV1478" s="35"/>
      <c r="AW1478" s="35"/>
      <c r="AX1478" s="35"/>
      <c r="AY1478" s="35"/>
      <c r="AZ1478" s="17">
        <f t="shared" ref="AZ1478" si="3334">AZ1477+1</f>
        <v>47494</v>
      </c>
      <c r="BA1478" s="216">
        <f t="shared" si="3212"/>
        <v>5</v>
      </c>
      <c r="BB1478" s="216">
        <f t="shared" ref="BB1478" si="3335">BB1477+1</f>
        <v>1473</v>
      </c>
      <c r="BC1478" s="16">
        <f t="shared" si="3214"/>
        <v>4.0356164383561648</v>
      </c>
      <c r="BD1478" s="16">
        <f>IF(Template!$F$7="Linear interpolation",LinInterp($AO$5:$AO$18,$AM$5:$AM$18,BC1478),CubicSpline($AO$5:$AO$18,$AM$5:$AM$18,BC1478))</f>
        <v>14.176062521271415</v>
      </c>
      <c r="BE1478" s="221">
        <f t="shared" si="3293"/>
        <v>1.7074612878539459</v>
      </c>
      <c r="BF1478" s="221">
        <f>BE1478/PRODUCT($BG$6:BG1477)</f>
        <v>1.00035130123004</v>
      </c>
      <c r="BG1478" s="16">
        <f t="shared" si="3215"/>
        <v>1.00035130123004</v>
      </c>
      <c r="BH1478" s="10">
        <f t="shared" si="3216"/>
        <v>12.82249489646048</v>
      </c>
      <c r="BI1478" s="90"/>
      <c r="BJ1478" s="17">
        <f t="shared" si="3199"/>
        <v>47471</v>
      </c>
      <c r="BK1478" s="16">
        <f t="shared" ref="BK1478:BK1541" si="3336">IF(AX1478&lt;&gt;0,AX1478,VLOOKUP(BJ1478,$AZ:$BH,9,FALSE))</f>
        <v>13.013866441725753</v>
      </c>
      <c r="BL1478" s="10">
        <f ca="1">IFERROR(AVERAGE(INDIRECT("BK"&amp;AC1478-Template!$F$10+1):INDIRECT("BK"&amp;AC1478)),0)</f>
        <v>13.12594730004931</v>
      </c>
      <c r="BM1478" s="35"/>
      <c r="BN1478" s="86"/>
      <c r="BO1478" s="35"/>
      <c r="BP1478" s="35"/>
      <c r="BQ1478" s="35"/>
      <c r="BR1478" s="35"/>
      <c r="BS1478" s="35"/>
      <c r="BT1478" s="35"/>
      <c r="BU1478" s="35"/>
      <c r="BV1478" s="35"/>
      <c r="BW1478" s="35"/>
      <c r="BX1478" s="35"/>
      <c r="BY1478" s="35"/>
      <c r="BZ1478" s="35"/>
      <c r="CA1478" s="35"/>
      <c r="CB1478" s="35"/>
      <c r="CC1478" s="35"/>
      <c r="CD1478" s="35"/>
      <c r="CE1478" s="35"/>
      <c r="CF1478" s="35"/>
      <c r="CG1478" s="35"/>
      <c r="CH1478" s="35"/>
    </row>
    <row r="1479" spans="1:86" ht="15.6" x14ac:dyDescent="0.3">
      <c r="A1479" s="35"/>
      <c r="B1479" s="86"/>
      <c r="C1479" s="35"/>
      <c r="D1479" s="35"/>
      <c r="E1479" s="35"/>
      <c r="F1479" s="35"/>
      <c r="G1479" s="35"/>
      <c r="H1479" s="35"/>
      <c r="I1479" s="35"/>
      <c r="J1479" s="35"/>
      <c r="K1479" s="35"/>
      <c r="L1479" s="35"/>
      <c r="M1479" s="35"/>
      <c r="N1479" s="35"/>
      <c r="O1479" s="35"/>
      <c r="P1479" s="35"/>
      <c r="Q1479" s="35"/>
      <c r="R1479" s="35"/>
      <c r="S1479" s="35"/>
      <c r="T1479" s="17">
        <f t="shared" ref="T1479:V1542" si="3337">T1478+1</f>
        <v>47495</v>
      </c>
      <c r="U1479" s="216">
        <f t="shared" si="3330"/>
        <v>6</v>
      </c>
      <c r="V1479" s="216">
        <f t="shared" si="3337"/>
        <v>1474</v>
      </c>
      <c r="W1479" s="16">
        <f t="shared" si="3200"/>
        <v>4.0383561643835613</v>
      </c>
      <c r="X1479" s="16" t="e">
        <f>IF(Template!$F$7="Linear interpolation",LinInterp($I$5:$I$22,$G$5:$G$22,W1479),CubicSpline($I$5:$I$22,$G$5:$G$22,W1479))</f>
        <v>#VALUE!</v>
      </c>
      <c r="Y1479" s="221" t="e">
        <f t="shared" si="3331"/>
        <v>#VALUE!</v>
      </c>
      <c r="Z1479" s="221" t="e">
        <f>Y1479/PRODUCT($AA$6:AA1478)</f>
        <v>#VALUE!</v>
      </c>
      <c r="AA1479" s="16" t="e">
        <f t="shared" ref="AA1479:AA1542" si="3338">1+AB1479/365/100</f>
        <v>#VALUE!</v>
      </c>
      <c r="AB1479" s="10" t="e">
        <f t="shared" ref="AB1479:AB1542" si="3339">IF(OR(U1479=6,U1479=7),AB1478,(Z1479-1)*365*100)</f>
        <v>#VALUE!</v>
      </c>
      <c r="AC1479" s="90">
        <f t="shared" si="3332"/>
        <v>1479</v>
      </c>
      <c r="AD1479" s="17">
        <f t="shared" ref="AD1479:AD1542" si="3340">AD1478+1</f>
        <v>47472</v>
      </c>
      <c r="AE1479" s="16" t="e">
        <f t="shared" si="3333"/>
        <v>#VALUE!</v>
      </c>
      <c r="AF1479" s="10">
        <f ca="1">IFERROR(AVERAGE(INDIRECT("AE"&amp;AC1479-Template!$F$10+1):INDIRECT("AE"&amp;AC1479)),0)</f>
        <v>0</v>
      </c>
      <c r="AG1479" s="35"/>
      <c r="AH1479" s="86"/>
      <c r="AI1479" s="35"/>
      <c r="AJ1479" s="35"/>
      <c r="AK1479" s="35"/>
      <c r="AL1479" s="35"/>
      <c r="AM1479" s="35"/>
      <c r="AN1479" s="35"/>
      <c r="AO1479" s="35"/>
      <c r="AP1479" s="35"/>
      <c r="AQ1479" s="35"/>
      <c r="AR1479" s="35"/>
      <c r="AS1479" s="35"/>
      <c r="AT1479" s="35"/>
      <c r="AU1479" s="35"/>
      <c r="AV1479" s="35"/>
      <c r="AW1479" s="35"/>
      <c r="AX1479" s="35"/>
      <c r="AY1479" s="35"/>
      <c r="AZ1479" s="17">
        <f t="shared" ref="AZ1479" si="3341">AZ1478+1</f>
        <v>47495</v>
      </c>
      <c r="BA1479" s="216">
        <f t="shared" si="3212"/>
        <v>6</v>
      </c>
      <c r="BB1479" s="216">
        <f t="shared" ref="BB1479" si="3342">BB1478+1</f>
        <v>1474</v>
      </c>
      <c r="BC1479" s="16">
        <f t="shared" si="3214"/>
        <v>4.0383561643835613</v>
      </c>
      <c r="BD1479" s="16">
        <f>IF(Template!$F$7="Linear interpolation",LinInterp($AO$5:$AO$18,$AM$5:$AM$18,BC1479),CubicSpline($AO$5:$AO$18,$AM$5:$AM$18,BC1479))</f>
        <v>14.175717798052323</v>
      </c>
      <c r="BE1479" s="221">
        <f t="shared" si="3293"/>
        <v>1.7080607406672361</v>
      </c>
      <c r="BF1479" s="221">
        <f>BE1479/PRODUCT($BG$6:BG1478)</f>
        <v>1.0003510784212528</v>
      </c>
      <c r="BG1479" s="16">
        <f t="shared" si="3215"/>
        <v>1.00035130123004</v>
      </c>
      <c r="BH1479" s="10">
        <f t="shared" si="3216"/>
        <v>12.82249489646048</v>
      </c>
      <c r="BI1479" s="90"/>
      <c r="BJ1479" s="17">
        <f t="shared" ref="BJ1479:BJ1542" si="3343">BJ1478+1</f>
        <v>47472</v>
      </c>
      <c r="BK1479" s="16">
        <f t="shared" si="3336"/>
        <v>13.00574302517299</v>
      </c>
      <c r="BL1479" s="10">
        <f ca="1">IFERROR(AVERAGE(INDIRECT("BK"&amp;AC1479-Template!$F$10+1):INDIRECT("BK"&amp;AC1479)),0)</f>
        <v>13.118374196625028</v>
      </c>
      <c r="BM1479" s="35"/>
      <c r="BN1479" s="86"/>
      <c r="BO1479" s="35"/>
      <c r="BP1479" s="35"/>
      <c r="BQ1479" s="35"/>
      <c r="BR1479" s="35"/>
      <c r="BS1479" s="35"/>
      <c r="BT1479" s="35"/>
      <c r="BU1479" s="35"/>
      <c r="BV1479" s="35"/>
      <c r="BW1479" s="35"/>
      <c r="BX1479" s="35"/>
      <c r="BY1479" s="35"/>
      <c r="BZ1479" s="35"/>
      <c r="CA1479" s="35"/>
      <c r="CB1479" s="35"/>
      <c r="CC1479" s="35"/>
      <c r="CD1479" s="35"/>
      <c r="CE1479" s="35"/>
      <c r="CF1479" s="35"/>
      <c r="CG1479" s="35"/>
      <c r="CH1479" s="35"/>
    </row>
    <row r="1480" spans="1:86" ht="15.6" x14ac:dyDescent="0.3">
      <c r="A1480" s="35"/>
      <c r="B1480" s="86"/>
      <c r="C1480" s="35"/>
      <c r="D1480" s="35"/>
      <c r="E1480" s="35"/>
      <c r="F1480" s="35"/>
      <c r="G1480" s="35"/>
      <c r="H1480" s="35"/>
      <c r="I1480" s="35"/>
      <c r="J1480" s="35"/>
      <c r="K1480" s="35"/>
      <c r="L1480" s="35"/>
      <c r="M1480" s="35"/>
      <c r="N1480" s="35"/>
      <c r="O1480" s="35"/>
      <c r="P1480" s="35"/>
      <c r="Q1480" s="35"/>
      <c r="R1480" s="35"/>
      <c r="S1480" s="35"/>
      <c r="T1480" s="17">
        <f t="shared" si="3337"/>
        <v>47496</v>
      </c>
      <c r="U1480" s="216">
        <f t="shared" si="3330"/>
        <v>7</v>
      </c>
      <c r="V1480" s="216">
        <f t="shared" si="3337"/>
        <v>1475</v>
      </c>
      <c r="W1480" s="16">
        <f t="shared" ref="W1480:W1543" si="3344">YEARFRAC($T$5,T1480,3)</f>
        <v>4.0410958904109586</v>
      </c>
      <c r="X1480" s="16" t="e">
        <f>IF(Template!$F$7="Linear interpolation",LinInterp($I$5:$I$22,$G$5:$G$22,W1480),CubicSpline($I$5:$I$22,$G$5:$G$22,W1480))</f>
        <v>#VALUE!</v>
      </c>
      <c r="Y1480" s="221" t="e">
        <f t="shared" si="3331"/>
        <v>#VALUE!</v>
      </c>
      <c r="Z1480" s="221" t="e">
        <f>Y1480/PRODUCT($AA$6:AA1479)</f>
        <v>#VALUE!</v>
      </c>
      <c r="AA1480" s="16" t="e">
        <f t="shared" si="3338"/>
        <v>#VALUE!</v>
      </c>
      <c r="AB1480" s="10" t="e">
        <f t="shared" si="3339"/>
        <v>#VALUE!</v>
      </c>
      <c r="AC1480" s="90">
        <f t="shared" si="3332"/>
        <v>1480</v>
      </c>
      <c r="AD1480" s="17">
        <f t="shared" si="3340"/>
        <v>47473</v>
      </c>
      <c r="AE1480" s="16" t="e">
        <f t="shared" si="3333"/>
        <v>#VALUE!</v>
      </c>
      <c r="AF1480" s="10">
        <f ca="1">IFERROR(AVERAGE(INDIRECT("AE"&amp;AC1480-Template!$F$10+1):INDIRECT("AE"&amp;AC1480)),0)</f>
        <v>0</v>
      </c>
      <c r="AG1480" s="35"/>
      <c r="AH1480" s="86"/>
      <c r="AI1480" s="35"/>
      <c r="AJ1480" s="35"/>
      <c r="AK1480" s="35"/>
      <c r="AL1480" s="35"/>
      <c r="AM1480" s="35"/>
      <c r="AN1480" s="35"/>
      <c r="AO1480" s="35"/>
      <c r="AP1480" s="35"/>
      <c r="AQ1480" s="35"/>
      <c r="AR1480" s="35"/>
      <c r="AS1480" s="35"/>
      <c r="AT1480" s="35"/>
      <c r="AU1480" s="35"/>
      <c r="AV1480" s="35"/>
      <c r="AW1480" s="35"/>
      <c r="AX1480" s="35"/>
      <c r="AY1480" s="35"/>
      <c r="AZ1480" s="17">
        <f t="shared" ref="AZ1480" si="3345">AZ1479+1</f>
        <v>47496</v>
      </c>
      <c r="BA1480" s="216">
        <f t="shared" si="3212"/>
        <v>7</v>
      </c>
      <c r="BB1480" s="216">
        <f t="shared" ref="BB1480" si="3346">BB1479+1</f>
        <v>1475</v>
      </c>
      <c r="BC1480" s="16">
        <f t="shared" si="3214"/>
        <v>4.0410958904109586</v>
      </c>
      <c r="BD1480" s="16">
        <f>IF(Template!$F$7="Linear interpolation",LinInterp($AO$5:$AO$18,$AM$5:$AM$18,BC1480),CubicSpline($AO$5:$AO$18,$AM$5:$AM$18,BC1480))</f>
        <v>14.175367273629568</v>
      </c>
      <c r="BE1480" s="221">
        <f t="shared" si="3293"/>
        <v>1.7086600247718373</v>
      </c>
      <c r="BF1480" s="221">
        <f>BE1480/PRODUCT($BG$6:BG1479)</f>
        <v>1.0003506336276979</v>
      </c>
      <c r="BG1480" s="16">
        <f t="shared" si="3215"/>
        <v>1.00035130123004</v>
      </c>
      <c r="BH1480" s="10">
        <f t="shared" si="3216"/>
        <v>12.82249489646048</v>
      </c>
      <c r="BI1480" s="90"/>
      <c r="BJ1480" s="17">
        <f t="shared" si="3343"/>
        <v>47473</v>
      </c>
      <c r="BK1480" s="16">
        <f t="shared" si="3336"/>
        <v>12.997581001535474</v>
      </c>
      <c r="BL1480" s="10">
        <f ca="1">IFERROR(AVERAGE(INDIRECT("BK"&amp;AC1480-Template!$F$10+1):INDIRECT("BK"&amp;AC1480)),0)</f>
        <v>13.110763403922435</v>
      </c>
      <c r="BM1480" s="35"/>
      <c r="BN1480" s="86"/>
      <c r="BO1480" s="35"/>
      <c r="BP1480" s="35"/>
      <c r="BQ1480" s="35"/>
      <c r="BR1480" s="35"/>
      <c r="BS1480" s="35"/>
      <c r="BT1480" s="35"/>
      <c r="BU1480" s="35"/>
      <c r="BV1480" s="35"/>
      <c r="BW1480" s="35"/>
      <c r="BX1480" s="35"/>
      <c r="BY1480" s="35"/>
      <c r="BZ1480" s="35"/>
      <c r="CA1480" s="35"/>
      <c r="CB1480" s="35"/>
      <c r="CC1480" s="35"/>
      <c r="CD1480" s="35"/>
      <c r="CE1480" s="35"/>
      <c r="CF1480" s="35"/>
      <c r="CG1480" s="35"/>
      <c r="CH1480" s="35"/>
    </row>
    <row r="1481" spans="1:86" ht="15.6" x14ac:dyDescent="0.3">
      <c r="A1481" s="35"/>
      <c r="B1481" s="86"/>
      <c r="C1481" s="35"/>
      <c r="D1481" s="35"/>
      <c r="E1481" s="35"/>
      <c r="F1481" s="35"/>
      <c r="G1481" s="35"/>
      <c r="H1481" s="35"/>
      <c r="I1481" s="35"/>
      <c r="J1481" s="35"/>
      <c r="K1481" s="35"/>
      <c r="L1481" s="35"/>
      <c r="M1481" s="35"/>
      <c r="N1481" s="35"/>
      <c r="O1481" s="35"/>
      <c r="P1481" s="35"/>
      <c r="Q1481" s="35"/>
      <c r="R1481" s="35"/>
      <c r="S1481" s="35"/>
      <c r="T1481" s="17">
        <f t="shared" si="3337"/>
        <v>47497</v>
      </c>
      <c r="U1481" s="216">
        <f t="shared" si="3330"/>
        <v>1</v>
      </c>
      <c r="V1481" s="216">
        <f t="shared" si="3337"/>
        <v>1476</v>
      </c>
      <c r="W1481" s="16">
        <f t="shared" si="3344"/>
        <v>4.043835616438356</v>
      </c>
      <c r="X1481" s="16" t="e">
        <f>IF(Template!$F$7="Linear interpolation",LinInterp($I$5:$I$22,$G$5:$G$22,W1481),CubicSpline($I$5:$I$22,$G$5:$G$22,W1481))</f>
        <v>#VALUE!</v>
      </c>
      <c r="Y1481" s="221" t="e">
        <f t="shared" si="3331"/>
        <v>#VALUE!</v>
      </c>
      <c r="Z1481" s="221" t="e">
        <f>Y1481/PRODUCT($AA$6:AA1480)</f>
        <v>#VALUE!</v>
      </c>
      <c r="AA1481" s="16" t="e">
        <f t="shared" si="3338"/>
        <v>#VALUE!</v>
      </c>
      <c r="AB1481" s="10" t="e">
        <f t="shared" si="3339"/>
        <v>#VALUE!</v>
      </c>
      <c r="AC1481" s="90">
        <f t="shared" si="3332"/>
        <v>1481</v>
      </c>
      <c r="AD1481" s="17">
        <f t="shared" si="3340"/>
        <v>47474</v>
      </c>
      <c r="AE1481" s="16" t="e">
        <f t="shared" si="3333"/>
        <v>#VALUE!</v>
      </c>
      <c r="AF1481" s="10">
        <f ca="1">IFERROR(AVERAGE(INDIRECT("AE"&amp;AC1481-Template!$F$10+1):INDIRECT("AE"&amp;AC1481)),0)</f>
        <v>0</v>
      </c>
      <c r="AG1481" s="35"/>
      <c r="AH1481" s="86"/>
      <c r="AI1481" s="35"/>
      <c r="AJ1481" s="35"/>
      <c r="AK1481" s="35"/>
      <c r="AL1481" s="35"/>
      <c r="AM1481" s="35"/>
      <c r="AN1481" s="35"/>
      <c r="AO1481" s="35"/>
      <c r="AP1481" s="35"/>
      <c r="AQ1481" s="35"/>
      <c r="AR1481" s="35"/>
      <c r="AS1481" s="35"/>
      <c r="AT1481" s="35"/>
      <c r="AU1481" s="35"/>
      <c r="AV1481" s="35"/>
      <c r="AW1481" s="35"/>
      <c r="AX1481" s="35"/>
      <c r="AY1481" s="35"/>
      <c r="AZ1481" s="17">
        <f t="shared" ref="AZ1481" si="3347">AZ1480+1</f>
        <v>47497</v>
      </c>
      <c r="BA1481" s="216">
        <f t="shared" si="3212"/>
        <v>1</v>
      </c>
      <c r="BB1481" s="216">
        <f t="shared" ref="BB1481" si="3348">BB1480+1</f>
        <v>1476</v>
      </c>
      <c r="BC1481" s="16">
        <f t="shared" si="3214"/>
        <v>4.043835616438356</v>
      </c>
      <c r="BD1481" s="16">
        <f>IF(Template!$F$7="Linear interpolation",LinInterp($AO$5:$AO$18,$AM$5:$AM$18,BC1481),CubicSpline($AO$5:$AO$18,$AM$5:$AM$18,BC1481))</f>
        <v>14.175010983197849</v>
      </c>
      <c r="BE1481" s="221">
        <f t="shared" si="3293"/>
        <v>1.7092591412559994</v>
      </c>
      <c r="BF1481" s="221">
        <f>BE1481/PRODUCT($BG$6:BG1480)</f>
        <v>1.0003499676769034</v>
      </c>
      <c r="BG1481" s="16">
        <f t="shared" si="3215"/>
        <v>1.0003499676769034</v>
      </c>
      <c r="BH1481" s="10">
        <f t="shared" si="3216"/>
        <v>12.773820206975151</v>
      </c>
      <c r="BI1481" s="90"/>
      <c r="BJ1481" s="17">
        <f t="shared" si="3343"/>
        <v>47474</v>
      </c>
      <c r="BK1481" s="16">
        <f t="shared" si="3336"/>
        <v>12.997581001535474</v>
      </c>
      <c r="BL1481" s="10">
        <f ca="1">IFERROR(AVERAGE(INDIRECT("BK"&amp;AC1481-Template!$F$10+1):INDIRECT("BK"&amp;AC1481)),0)</f>
        <v>13.103388215181946</v>
      </c>
      <c r="BM1481" s="35"/>
      <c r="BN1481" s="86"/>
      <c r="BO1481" s="35"/>
      <c r="BP1481" s="35"/>
      <c r="BQ1481" s="35"/>
      <c r="BR1481" s="35"/>
      <c r="BS1481" s="35"/>
      <c r="BT1481" s="35"/>
      <c r="BU1481" s="35"/>
      <c r="BV1481" s="35"/>
      <c r="BW1481" s="35"/>
      <c r="BX1481" s="35"/>
      <c r="BY1481" s="35"/>
      <c r="BZ1481" s="35"/>
      <c r="CA1481" s="35"/>
      <c r="CB1481" s="35"/>
      <c r="CC1481" s="35"/>
      <c r="CD1481" s="35"/>
      <c r="CE1481" s="35"/>
      <c r="CF1481" s="35"/>
      <c r="CG1481" s="35"/>
      <c r="CH1481" s="35"/>
    </row>
    <row r="1482" spans="1:86" ht="15.6" x14ac:dyDescent="0.3">
      <c r="A1482" s="35"/>
      <c r="B1482" s="86"/>
      <c r="C1482" s="35"/>
      <c r="D1482" s="35"/>
      <c r="E1482" s="35"/>
      <c r="F1482" s="35"/>
      <c r="G1482" s="35"/>
      <c r="H1482" s="35"/>
      <c r="I1482" s="35"/>
      <c r="J1482" s="35"/>
      <c r="K1482" s="35"/>
      <c r="L1482" s="35"/>
      <c r="M1482" s="35"/>
      <c r="N1482" s="35"/>
      <c r="O1482" s="35"/>
      <c r="P1482" s="35"/>
      <c r="Q1482" s="35"/>
      <c r="R1482" s="35"/>
      <c r="S1482" s="35"/>
      <c r="T1482" s="17">
        <f t="shared" si="3337"/>
        <v>47498</v>
      </c>
      <c r="U1482" s="216">
        <f t="shared" si="3330"/>
        <v>2</v>
      </c>
      <c r="V1482" s="216">
        <f t="shared" si="3337"/>
        <v>1477</v>
      </c>
      <c r="W1482" s="16">
        <f t="shared" si="3344"/>
        <v>4.0465753424657533</v>
      </c>
      <c r="X1482" s="16" t="e">
        <f>IF(Template!$F$7="Linear interpolation",LinInterp($I$5:$I$22,$G$5:$G$22,W1482),CubicSpline($I$5:$I$22,$G$5:$G$22,W1482))</f>
        <v>#VALUE!</v>
      </c>
      <c r="Y1482" s="221" t="e">
        <f t="shared" si="3331"/>
        <v>#VALUE!</v>
      </c>
      <c r="Z1482" s="221" t="e">
        <f>Y1482/PRODUCT($AA$6:AA1481)</f>
        <v>#VALUE!</v>
      </c>
      <c r="AA1482" s="16" t="e">
        <f t="shared" si="3338"/>
        <v>#VALUE!</v>
      </c>
      <c r="AB1482" s="10" t="e">
        <f t="shared" si="3339"/>
        <v>#VALUE!</v>
      </c>
      <c r="AC1482" s="90">
        <f t="shared" si="3332"/>
        <v>1482</v>
      </c>
      <c r="AD1482" s="17">
        <f t="shared" si="3340"/>
        <v>47475</v>
      </c>
      <c r="AE1482" s="16" t="e">
        <f t="shared" si="3333"/>
        <v>#VALUE!</v>
      </c>
      <c r="AF1482" s="10">
        <f ca="1">IFERROR(AVERAGE(INDIRECT("AE"&amp;AC1482-Template!$F$10+1):INDIRECT("AE"&amp;AC1482)),0)</f>
        <v>0</v>
      </c>
      <c r="AG1482" s="35"/>
      <c r="AH1482" s="86"/>
      <c r="AI1482" s="35"/>
      <c r="AJ1482" s="35"/>
      <c r="AK1482" s="35"/>
      <c r="AL1482" s="35"/>
      <c r="AM1482" s="35"/>
      <c r="AN1482" s="35"/>
      <c r="AO1482" s="35"/>
      <c r="AP1482" s="35"/>
      <c r="AQ1482" s="35"/>
      <c r="AR1482" s="35"/>
      <c r="AS1482" s="35"/>
      <c r="AT1482" s="35"/>
      <c r="AU1482" s="35"/>
      <c r="AV1482" s="35"/>
      <c r="AW1482" s="35"/>
      <c r="AX1482" s="35"/>
      <c r="AY1482" s="35"/>
      <c r="AZ1482" s="17">
        <f t="shared" ref="AZ1482" si="3349">AZ1481+1</f>
        <v>47498</v>
      </c>
      <c r="BA1482" s="216">
        <f t="shared" si="3212"/>
        <v>2</v>
      </c>
      <c r="BB1482" s="216">
        <f t="shared" ref="BB1482" si="3350">BB1481+1</f>
        <v>1477</v>
      </c>
      <c r="BC1482" s="16">
        <f t="shared" si="3214"/>
        <v>4.0465753424657533</v>
      </c>
      <c r="BD1482" s="16">
        <f>IF(Template!$F$7="Linear interpolation",LinInterp($AO$5:$AO$18,$AM$5:$AM$18,BC1482),CubicSpline($AO$5:$AO$18,$AM$5:$AM$18,BC1482))</f>
        <v>14.174648961951858</v>
      </c>
      <c r="BE1482" s="221">
        <f t="shared" si="3293"/>
        <v>1.7098580912156878</v>
      </c>
      <c r="BF1482" s="221">
        <f>BE1482/PRODUCT($BG$6:BG1481)</f>
        <v>1.0003504149518534</v>
      </c>
      <c r="BG1482" s="16">
        <f t="shared" si="3215"/>
        <v>1.0003504149518534</v>
      </c>
      <c r="BH1482" s="10">
        <f t="shared" si="3216"/>
        <v>12.790145742648917</v>
      </c>
      <c r="BI1482" s="90"/>
      <c r="BJ1482" s="17">
        <f t="shared" si="3343"/>
        <v>47475</v>
      </c>
      <c r="BK1482" s="16">
        <f t="shared" si="3336"/>
        <v>12.997581001535474</v>
      </c>
      <c r="BL1482" s="10">
        <f ca="1">IFERROR(AVERAGE(INDIRECT("BK"&amp;AC1482-Template!$F$10+1):INDIRECT("BK"&amp;AC1482)),0)</f>
        <v>13.096249858290374</v>
      </c>
      <c r="BM1482" s="35"/>
      <c r="BN1482" s="86"/>
      <c r="BO1482" s="35"/>
      <c r="BP1482" s="35"/>
      <c r="BQ1482" s="35"/>
      <c r="BR1482" s="35"/>
      <c r="BS1482" s="35"/>
      <c r="BT1482" s="35"/>
      <c r="BU1482" s="35"/>
      <c r="BV1482" s="35"/>
      <c r="BW1482" s="35"/>
      <c r="BX1482" s="35"/>
      <c r="BY1482" s="35"/>
      <c r="BZ1482" s="35"/>
      <c r="CA1482" s="35"/>
      <c r="CB1482" s="35"/>
      <c r="CC1482" s="35"/>
      <c r="CD1482" s="35"/>
      <c r="CE1482" s="35"/>
      <c r="CF1482" s="35"/>
      <c r="CG1482" s="35"/>
      <c r="CH1482" s="35"/>
    </row>
    <row r="1483" spans="1:86" ht="15.6" x14ac:dyDescent="0.3">
      <c r="A1483" s="35"/>
      <c r="B1483" s="86"/>
      <c r="C1483" s="35"/>
      <c r="D1483" s="35"/>
      <c r="E1483" s="35"/>
      <c r="F1483" s="35"/>
      <c r="G1483" s="35"/>
      <c r="H1483" s="35"/>
      <c r="I1483" s="35"/>
      <c r="J1483" s="35"/>
      <c r="K1483" s="35"/>
      <c r="L1483" s="35"/>
      <c r="M1483" s="35"/>
      <c r="N1483" s="35"/>
      <c r="O1483" s="35"/>
      <c r="P1483" s="35"/>
      <c r="Q1483" s="35"/>
      <c r="R1483" s="35"/>
      <c r="S1483" s="35"/>
      <c r="T1483" s="17">
        <f t="shared" si="3337"/>
        <v>47499</v>
      </c>
      <c r="U1483" s="216">
        <f t="shared" si="3330"/>
        <v>3</v>
      </c>
      <c r="V1483" s="216">
        <f t="shared" si="3337"/>
        <v>1478</v>
      </c>
      <c r="W1483" s="16">
        <f t="shared" si="3344"/>
        <v>4.0493150684931507</v>
      </c>
      <c r="X1483" s="16" t="e">
        <f>IF(Template!$F$7="Linear interpolation",LinInterp($I$5:$I$22,$G$5:$G$22,W1483),CubicSpline($I$5:$I$22,$G$5:$G$22,W1483))</f>
        <v>#VALUE!</v>
      </c>
      <c r="Y1483" s="221" t="e">
        <f t="shared" si="3331"/>
        <v>#VALUE!</v>
      </c>
      <c r="Z1483" s="221" t="e">
        <f>Y1483/PRODUCT($AA$6:AA1482)</f>
        <v>#VALUE!</v>
      </c>
      <c r="AA1483" s="16" t="e">
        <f t="shared" si="3338"/>
        <v>#VALUE!</v>
      </c>
      <c r="AB1483" s="10" t="e">
        <f t="shared" si="3339"/>
        <v>#VALUE!</v>
      </c>
      <c r="AC1483" s="90">
        <f t="shared" si="3332"/>
        <v>1483</v>
      </c>
      <c r="AD1483" s="17">
        <f t="shared" si="3340"/>
        <v>47476</v>
      </c>
      <c r="AE1483" s="16" t="e">
        <f t="shared" si="3333"/>
        <v>#VALUE!</v>
      </c>
      <c r="AF1483" s="10">
        <f ca="1">IFERROR(AVERAGE(INDIRECT("AE"&amp;AC1483-Template!$F$10+1):INDIRECT("AE"&amp;AC1483)),0)</f>
        <v>0</v>
      </c>
      <c r="AG1483" s="35"/>
      <c r="AH1483" s="86"/>
      <c r="AI1483" s="35"/>
      <c r="AJ1483" s="35"/>
      <c r="AK1483" s="35"/>
      <c r="AL1483" s="35"/>
      <c r="AM1483" s="35"/>
      <c r="AN1483" s="35"/>
      <c r="AO1483" s="35"/>
      <c r="AP1483" s="35"/>
      <c r="AQ1483" s="35"/>
      <c r="AR1483" s="35"/>
      <c r="AS1483" s="35"/>
      <c r="AT1483" s="35"/>
      <c r="AU1483" s="35"/>
      <c r="AV1483" s="35"/>
      <c r="AW1483" s="35"/>
      <c r="AX1483" s="35"/>
      <c r="AY1483" s="35"/>
      <c r="AZ1483" s="17">
        <f t="shared" ref="AZ1483" si="3351">AZ1482+1</f>
        <v>47499</v>
      </c>
      <c r="BA1483" s="216">
        <f t="shared" si="3212"/>
        <v>3</v>
      </c>
      <c r="BB1483" s="216">
        <f t="shared" ref="BB1483" si="3352">BB1482+1</f>
        <v>1478</v>
      </c>
      <c r="BC1483" s="16">
        <f t="shared" si="3214"/>
        <v>4.0493150684931507</v>
      </c>
      <c r="BD1483" s="16">
        <f>IF(Template!$F$7="Linear interpolation",LinInterp($AO$5:$AO$18,$AM$5:$AM$18,BC1483),CubicSpline($AO$5:$AO$18,$AM$5:$AM$18,BC1483))</f>
        <v>14.174281245086291</v>
      </c>
      <c r="BE1483" s="221">
        <f t="shared" si="3293"/>
        <v>1.7104568757545964</v>
      </c>
      <c r="BF1483" s="221">
        <f>BE1483/PRODUCT($BG$6:BG1482)</f>
        <v>1.0003501954589009</v>
      </c>
      <c r="BG1483" s="16">
        <f t="shared" si="3215"/>
        <v>1.0003501954589009</v>
      </c>
      <c r="BH1483" s="10">
        <f t="shared" si="3216"/>
        <v>12.782134249883391</v>
      </c>
      <c r="BI1483" s="90"/>
      <c r="BJ1483" s="17">
        <f t="shared" si="3343"/>
        <v>47476</v>
      </c>
      <c r="BK1483" s="16">
        <f t="shared" si="3336"/>
        <v>12.948221857397968</v>
      </c>
      <c r="BL1483" s="10">
        <f ca="1">IFERROR(AVERAGE(INDIRECT("BK"&amp;AC1483-Template!$F$10+1):INDIRECT("BK"&amp;AC1483)),0)</f>
        <v>13.087466196594219</v>
      </c>
      <c r="BM1483" s="35"/>
      <c r="BN1483" s="86"/>
      <c r="BO1483" s="35"/>
      <c r="BP1483" s="35"/>
      <c r="BQ1483" s="35"/>
      <c r="BR1483" s="35"/>
      <c r="BS1483" s="35"/>
      <c r="BT1483" s="35"/>
      <c r="BU1483" s="35"/>
      <c r="BV1483" s="35"/>
      <c r="BW1483" s="35"/>
      <c r="BX1483" s="35"/>
      <c r="BY1483" s="35"/>
      <c r="BZ1483" s="35"/>
      <c r="CA1483" s="35"/>
      <c r="CB1483" s="35"/>
      <c r="CC1483" s="35"/>
      <c r="CD1483" s="35"/>
      <c r="CE1483" s="35"/>
      <c r="CF1483" s="35"/>
      <c r="CG1483" s="35"/>
      <c r="CH1483" s="35"/>
    </row>
    <row r="1484" spans="1:86" ht="15.6" x14ac:dyDescent="0.3">
      <c r="A1484" s="35"/>
      <c r="B1484" s="86"/>
      <c r="C1484" s="35"/>
      <c r="D1484" s="35"/>
      <c r="E1484" s="35"/>
      <c r="F1484" s="35"/>
      <c r="G1484" s="35"/>
      <c r="H1484" s="35"/>
      <c r="I1484" s="35"/>
      <c r="J1484" s="35"/>
      <c r="K1484" s="35"/>
      <c r="L1484" s="35"/>
      <c r="M1484" s="35"/>
      <c r="N1484" s="35"/>
      <c r="O1484" s="35"/>
      <c r="P1484" s="35"/>
      <c r="Q1484" s="35"/>
      <c r="R1484" s="35"/>
      <c r="S1484" s="35"/>
      <c r="T1484" s="17">
        <f t="shared" si="3337"/>
        <v>47500</v>
      </c>
      <c r="U1484" s="216">
        <f t="shared" si="3330"/>
        <v>4</v>
      </c>
      <c r="V1484" s="216">
        <f t="shared" si="3337"/>
        <v>1479</v>
      </c>
      <c r="W1484" s="16">
        <f t="shared" si="3344"/>
        <v>4.0520547945205481</v>
      </c>
      <c r="X1484" s="16" t="e">
        <f>IF(Template!$F$7="Linear interpolation",LinInterp($I$5:$I$22,$G$5:$G$22,W1484),CubicSpline($I$5:$I$22,$G$5:$G$22,W1484))</f>
        <v>#VALUE!</v>
      </c>
      <c r="Y1484" s="221" t="e">
        <f t="shared" si="3331"/>
        <v>#VALUE!</v>
      </c>
      <c r="Z1484" s="221" t="e">
        <f>Y1484/PRODUCT($AA$6:AA1483)</f>
        <v>#VALUE!</v>
      </c>
      <c r="AA1484" s="16" t="e">
        <f t="shared" si="3338"/>
        <v>#VALUE!</v>
      </c>
      <c r="AB1484" s="10" t="e">
        <f t="shared" si="3339"/>
        <v>#VALUE!</v>
      </c>
      <c r="AC1484" s="90">
        <f t="shared" si="3332"/>
        <v>1484</v>
      </c>
      <c r="AD1484" s="17">
        <f t="shared" si="3340"/>
        <v>47477</v>
      </c>
      <c r="AE1484" s="16" t="e">
        <f t="shared" si="3333"/>
        <v>#VALUE!</v>
      </c>
      <c r="AF1484" s="10">
        <f ca="1">IFERROR(AVERAGE(INDIRECT("AE"&amp;AC1484-Template!$F$10+1):INDIRECT("AE"&amp;AC1484)),0)</f>
        <v>0</v>
      </c>
      <c r="AG1484" s="35"/>
      <c r="AH1484" s="86"/>
      <c r="AI1484" s="35"/>
      <c r="AJ1484" s="35"/>
      <c r="AK1484" s="35"/>
      <c r="AL1484" s="35"/>
      <c r="AM1484" s="35"/>
      <c r="AN1484" s="35"/>
      <c r="AO1484" s="35"/>
      <c r="AP1484" s="35"/>
      <c r="AQ1484" s="35"/>
      <c r="AR1484" s="35"/>
      <c r="AS1484" s="35"/>
      <c r="AT1484" s="35"/>
      <c r="AU1484" s="35"/>
      <c r="AV1484" s="35"/>
      <c r="AW1484" s="35"/>
      <c r="AX1484" s="35"/>
      <c r="AY1484" s="35"/>
      <c r="AZ1484" s="17">
        <f t="shared" ref="AZ1484" si="3353">AZ1483+1</f>
        <v>47500</v>
      </c>
      <c r="BA1484" s="216">
        <f t="shared" si="3212"/>
        <v>4</v>
      </c>
      <c r="BB1484" s="216">
        <f t="shared" ref="BB1484" si="3354">BB1483+1</f>
        <v>1479</v>
      </c>
      <c r="BC1484" s="16">
        <f t="shared" si="3214"/>
        <v>4.0520547945205481</v>
      </c>
      <c r="BD1484" s="16">
        <f>IF(Template!$F$7="Linear interpolation",LinInterp($AO$5:$AO$18,$AM$5:$AM$18,BC1484),CubicSpline($AO$5:$AO$18,$AM$5:$AM$18,BC1484))</f>
        <v>14.173907867795847</v>
      </c>
      <c r="BE1484" s="221">
        <f t="shared" si="3293"/>
        <v>1.7110554959841646</v>
      </c>
      <c r="BF1484" s="221">
        <f>BE1484/PRODUCT($BG$6:BG1483)</f>
        <v>1.0003499768033053</v>
      </c>
      <c r="BG1484" s="16">
        <f t="shared" si="3215"/>
        <v>1.0003499768033053</v>
      </c>
      <c r="BH1484" s="10">
        <f t="shared" si="3216"/>
        <v>12.774153320642911</v>
      </c>
      <c r="BI1484" s="90"/>
      <c r="BJ1484" s="17">
        <f t="shared" si="3343"/>
        <v>47477</v>
      </c>
      <c r="BK1484" s="16">
        <f t="shared" si="3336"/>
        <v>12.964545566831575</v>
      </c>
      <c r="BL1484" s="10">
        <f ca="1">IFERROR(AVERAGE(INDIRECT("BK"&amp;AC1484-Template!$F$10+1):INDIRECT("BK"&amp;AC1484)),0)</f>
        <v>13.079226658545851</v>
      </c>
      <c r="BM1484" s="35"/>
      <c r="BN1484" s="86"/>
      <c r="BO1484" s="35"/>
      <c r="BP1484" s="35"/>
      <c r="BQ1484" s="35"/>
      <c r="BR1484" s="35"/>
      <c r="BS1484" s="35"/>
      <c r="BT1484" s="35"/>
      <c r="BU1484" s="35"/>
      <c r="BV1484" s="35"/>
      <c r="BW1484" s="35"/>
      <c r="BX1484" s="35"/>
      <c r="BY1484" s="35"/>
      <c r="BZ1484" s="35"/>
      <c r="CA1484" s="35"/>
      <c r="CB1484" s="35"/>
      <c r="CC1484" s="35"/>
      <c r="CD1484" s="35"/>
      <c r="CE1484" s="35"/>
      <c r="CF1484" s="35"/>
      <c r="CG1484" s="35"/>
      <c r="CH1484" s="35"/>
    </row>
    <row r="1485" spans="1:86" ht="15.6" x14ac:dyDescent="0.3">
      <c r="A1485" s="35"/>
      <c r="B1485" s="86"/>
      <c r="C1485" s="35"/>
      <c r="D1485" s="35"/>
      <c r="E1485" s="35"/>
      <c r="F1485" s="35"/>
      <c r="G1485" s="35"/>
      <c r="H1485" s="35"/>
      <c r="I1485" s="35"/>
      <c r="J1485" s="35"/>
      <c r="K1485" s="35"/>
      <c r="L1485" s="35"/>
      <c r="M1485" s="35"/>
      <c r="N1485" s="35"/>
      <c r="O1485" s="35"/>
      <c r="P1485" s="35"/>
      <c r="Q1485" s="35"/>
      <c r="R1485" s="35"/>
      <c r="S1485" s="35"/>
      <c r="T1485" s="17">
        <f t="shared" si="3337"/>
        <v>47501</v>
      </c>
      <c r="U1485" s="216">
        <f t="shared" si="3330"/>
        <v>5</v>
      </c>
      <c r="V1485" s="216">
        <f t="shared" si="3337"/>
        <v>1480</v>
      </c>
      <c r="W1485" s="16">
        <f t="shared" si="3344"/>
        <v>4.0547945205479454</v>
      </c>
      <c r="X1485" s="16" t="e">
        <f>IF(Template!$F$7="Linear interpolation",LinInterp($I$5:$I$22,$G$5:$G$22,W1485),CubicSpline($I$5:$I$22,$G$5:$G$22,W1485))</f>
        <v>#VALUE!</v>
      </c>
      <c r="Y1485" s="221" t="e">
        <f t="shared" si="3331"/>
        <v>#VALUE!</v>
      </c>
      <c r="Z1485" s="221" t="e">
        <f>Y1485/PRODUCT($AA$6:AA1484)</f>
        <v>#VALUE!</v>
      </c>
      <c r="AA1485" s="16" t="e">
        <f t="shared" si="3338"/>
        <v>#VALUE!</v>
      </c>
      <c r="AB1485" s="10" t="e">
        <f t="shared" si="3339"/>
        <v>#VALUE!</v>
      </c>
      <c r="AC1485" s="90">
        <f t="shared" si="3332"/>
        <v>1485</v>
      </c>
      <c r="AD1485" s="17">
        <f t="shared" si="3340"/>
        <v>47478</v>
      </c>
      <c r="AE1485" s="16" t="e">
        <f t="shared" si="3333"/>
        <v>#VALUE!</v>
      </c>
      <c r="AF1485" s="10">
        <f ca="1">IFERROR(AVERAGE(INDIRECT("AE"&amp;AC1485-Template!$F$10+1):INDIRECT("AE"&amp;AC1485)),0)</f>
        <v>0</v>
      </c>
      <c r="AG1485" s="35"/>
      <c r="AH1485" s="86"/>
      <c r="AI1485" s="35"/>
      <c r="AJ1485" s="35"/>
      <c r="AK1485" s="35"/>
      <c r="AL1485" s="35"/>
      <c r="AM1485" s="35"/>
      <c r="AN1485" s="35"/>
      <c r="AO1485" s="35"/>
      <c r="AP1485" s="35"/>
      <c r="AQ1485" s="35"/>
      <c r="AR1485" s="35"/>
      <c r="AS1485" s="35"/>
      <c r="AT1485" s="35"/>
      <c r="AU1485" s="35"/>
      <c r="AV1485" s="35"/>
      <c r="AW1485" s="35"/>
      <c r="AX1485" s="35"/>
      <c r="AY1485" s="35"/>
      <c r="AZ1485" s="17">
        <f t="shared" ref="AZ1485" si="3355">AZ1484+1</f>
        <v>47501</v>
      </c>
      <c r="BA1485" s="216">
        <f t="shared" ref="BA1485:BA1548" si="3356">WEEKDAY(AZ1485,2)</f>
        <v>5</v>
      </c>
      <c r="BB1485" s="216">
        <f t="shared" ref="BB1485" si="3357">BB1484+1</f>
        <v>1480</v>
      </c>
      <c r="BC1485" s="16">
        <f t="shared" ref="BC1485:BC1548" si="3358">YEARFRAC($T$5,AZ1485,3)</f>
        <v>4.0547945205479454</v>
      </c>
      <c r="BD1485" s="16">
        <f>IF(Template!$F$7="Linear interpolation",LinInterp($AO$5:$AO$18,$AM$5:$AM$18,BC1485),CubicSpline($AO$5:$AO$18,$AM$5:$AM$18,BC1485))</f>
        <v>14.173528865275218</v>
      </c>
      <c r="BE1485" s="221">
        <f t="shared" si="3293"/>
        <v>1.711653953023579</v>
      </c>
      <c r="BF1485" s="221">
        <f>BE1485/PRODUCT($BG$6:BG1484)</f>
        <v>1.0003497589884249</v>
      </c>
      <c r="BG1485" s="16">
        <f t="shared" ref="BG1485:BG1548" si="3359">1+BH1485/365/100</f>
        <v>1.0003497589884249</v>
      </c>
      <c r="BH1485" s="10">
        <f t="shared" ref="BH1485:BH1548" si="3360">IF(OR(BA1485=6,BA1485=7),BH1484,(BF1485-1)*365*100)</f>
        <v>12.766203077509974</v>
      </c>
      <c r="BI1485" s="90"/>
      <c r="BJ1485" s="17">
        <f t="shared" si="3343"/>
        <v>47478</v>
      </c>
      <c r="BK1485" s="16">
        <f t="shared" si="3336"/>
        <v>12.95618955560618</v>
      </c>
      <c r="BL1485" s="10">
        <f ca="1">IFERROR(AVERAGE(INDIRECT("BK"&amp;AC1485-Template!$F$10+1):INDIRECT("BK"&amp;AC1485)),0)</f>
        <v>13.072141887755061</v>
      </c>
      <c r="BM1485" s="35"/>
      <c r="BN1485" s="86"/>
      <c r="BO1485" s="35"/>
      <c r="BP1485" s="35"/>
      <c r="BQ1485" s="35"/>
      <c r="BR1485" s="35"/>
      <c r="BS1485" s="35"/>
      <c r="BT1485" s="35"/>
      <c r="BU1485" s="35"/>
      <c r="BV1485" s="35"/>
      <c r="BW1485" s="35"/>
      <c r="BX1485" s="35"/>
      <c r="BY1485" s="35"/>
      <c r="BZ1485" s="35"/>
      <c r="CA1485" s="35"/>
      <c r="CB1485" s="35"/>
      <c r="CC1485" s="35"/>
      <c r="CD1485" s="35"/>
      <c r="CE1485" s="35"/>
      <c r="CF1485" s="35"/>
      <c r="CG1485" s="35"/>
      <c r="CH1485" s="35"/>
    </row>
    <row r="1486" spans="1:86" ht="15.6" x14ac:dyDescent="0.3">
      <c r="A1486" s="35"/>
      <c r="B1486" s="86"/>
      <c r="C1486" s="35"/>
      <c r="D1486" s="35"/>
      <c r="E1486" s="35"/>
      <c r="F1486" s="35"/>
      <c r="G1486" s="35"/>
      <c r="H1486" s="35"/>
      <c r="I1486" s="35"/>
      <c r="J1486" s="35"/>
      <c r="K1486" s="35"/>
      <c r="L1486" s="35"/>
      <c r="M1486" s="35"/>
      <c r="N1486" s="35"/>
      <c r="O1486" s="35"/>
      <c r="P1486" s="35"/>
      <c r="Q1486" s="35"/>
      <c r="R1486" s="35"/>
      <c r="S1486" s="35"/>
      <c r="T1486" s="17">
        <f t="shared" si="3337"/>
        <v>47502</v>
      </c>
      <c r="U1486" s="216">
        <f t="shared" si="3330"/>
        <v>6</v>
      </c>
      <c r="V1486" s="216">
        <f t="shared" si="3337"/>
        <v>1481</v>
      </c>
      <c r="W1486" s="16">
        <f t="shared" si="3344"/>
        <v>4.0575342465753428</v>
      </c>
      <c r="X1486" s="16" t="e">
        <f>IF(Template!$F$7="Linear interpolation",LinInterp($I$5:$I$22,$G$5:$G$22,W1486),CubicSpline($I$5:$I$22,$G$5:$G$22,W1486))</f>
        <v>#VALUE!</v>
      </c>
      <c r="Y1486" s="221" t="e">
        <f t="shared" si="3331"/>
        <v>#VALUE!</v>
      </c>
      <c r="Z1486" s="221" t="e">
        <f>Y1486/PRODUCT($AA$6:AA1485)</f>
        <v>#VALUE!</v>
      </c>
      <c r="AA1486" s="16" t="e">
        <f t="shared" si="3338"/>
        <v>#VALUE!</v>
      </c>
      <c r="AB1486" s="10" t="e">
        <f t="shared" si="3339"/>
        <v>#VALUE!</v>
      </c>
      <c r="AC1486" s="90">
        <f t="shared" si="3332"/>
        <v>1486</v>
      </c>
      <c r="AD1486" s="17">
        <f t="shared" si="3340"/>
        <v>47479</v>
      </c>
      <c r="AE1486" s="16" t="e">
        <f t="shared" si="3333"/>
        <v>#VALUE!</v>
      </c>
      <c r="AF1486" s="10">
        <f ca="1">IFERROR(AVERAGE(INDIRECT("AE"&amp;AC1486-Template!$F$10+1):INDIRECT("AE"&amp;AC1486)),0)</f>
        <v>0</v>
      </c>
      <c r="AG1486" s="35"/>
      <c r="AH1486" s="86"/>
      <c r="AI1486" s="35"/>
      <c r="AJ1486" s="35"/>
      <c r="AK1486" s="35"/>
      <c r="AL1486" s="35"/>
      <c r="AM1486" s="35"/>
      <c r="AN1486" s="35"/>
      <c r="AO1486" s="35"/>
      <c r="AP1486" s="35"/>
      <c r="AQ1486" s="35"/>
      <c r="AR1486" s="35"/>
      <c r="AS1486" s="35"/>
      <c r="AT1486" s="35"/>
      <c r="AU1486" s="35"/>
      <c r="AV1486" s="35"/>
      <c r="AW1486" s="35"/>
      <c r="AX1486" s="35"/>
      <c r="AY1486" s="35"/>
      <c r="AZ1486" s="17">
        <f t="shared" ref="AZ1486" si="3361">AZ1485+1</f>
        <v>47502</v>
      </c>
      <c r="BA1486" s="216">
        <f t="shared" si="3356"/>
        <v>6</v>
      </c>
      <c r="BB1486" s="216">
        <f t="shared" ref="BB1486" si="3362">BB1485+1</f>
        <v>1481</v>
      </c>
      <c r="BC1486" s="16">
        <f t="shared" si="3358"/>
        <v>4.0575342465753428</v>
      </c>
      <c r="BD1486" s="16">
        <f>IF(Template!$F$7="Linear interpolation",LinInterp($AO$5:$AO$18,$AM$5:$AM$18,BC1486),CubicSpline($AO$5:$AO$18,$AM$5:$AM$18,BC1486))</f>
        <v>14.173144272719099</v>
      </c>
      <c r="BE1486" s="221">
        <f t="shared" si="3293"/>
        <v>1.7122522479997864</v>
      </c>
      <c r="BF1486" s="221">
        <f>BE1486/PRODUCT($BG$6:BG1485)</f>
        <v>1.0003495420176201</v>
      </c>
      <c r="BG1486" s="16">
        <f t="shared" si="3359"/>
        <v>1.0003497589884249</v>
      </c>
      <c r="BH1486" s="10">
        <f t="shared" si="3360"/>
        <v>12.766203077509974</v>
      </c>
      <c r="BI1486" s="90"/>
      <c r="BJ1486" s="17">
        <f t="shared" si="3343"/>
        <v>47479</v>
      </c>
      <c r="BK1486" s="16">
        <f t="shared" si="3336"/>
        <v>12.947794556232628</v>
      </c>
      <c r="BL1486" s="10">
        <f ca="1">IFERROR(AVERAGE(INDIRECT("BK"&amp;AC1486-Template!$F$10+1):INDIRECT("BK"&amp;AC1486)),0)</f>
        <v>13.064303630976552</v>
      </c>
      <c r="BM1486" s="35"/>
      <c r="BN1486" s="86"/>
      <c r="BO1486" s="35"/>
      <c r="BP1486" s="35"/>
      <c r="BQ1486" s="35"/>
      <c r="BR1486" s="35"/>
      <c r="BS1486" s="35"/>
      <c r="BT1486" s="35"/>
      <c r="BU1486" s="35"/>
      <c r="BV1486" s="35"/>
      <c r="BW1486" s="35"/>
      <c r="BX1486" s="35"/>
      <c r="BY1486" s="35"/>
      <c r="BZ1486" s="35"/>
      <c r="CA1486" s="35"/>
      <c r="CB1486" s="35"/>
      <c r="CC1486" s="35"/>
      <c r="CD1486" s="35"/>
      <c r="CE1486" s="35"/>
      <c r="CF1486" s="35"/>
      <c r="CG1486" s="35"/>
      <c r="CH1486" s="35"/>
    </row>
    <row r="1487" spans="1:86" ht="15.6" x14ac:dyDescent="0.3">
      <c r="A1487" s="35"/>
      <c r="B1487" s="86"/>
      <c r="C1487" s="35"/>
      <c r="D1487" s="35"/>
      <c r="E1487" s="35"/>
      <c r="F1487" s="35"/>
      <c r="G1487" s="35"/>
      <c r="H1487" s="35"/>
      <c r="I1487" s="35"/>
      <c r="J1487" s="35"/>
      <c r="K1487" s="35"/>
      <c r="L1487" s="35"/>
      <c r="M1487" s="35"/>
      <c r="N1487" s="35"/>
      <c r="O1487" s="35"/>
      <c r="P1487" s="35"/>
      <c r="Q1487" s="35"/>
      <c r="R1487" s="35"/>
      <c r="S1487" s="35"/>
      <c r="T1487" s="17">
        <f t="shared" si="3337"/>
        <v>47503</v>
      </c>
      <c r="U1487" s="216">
        <f t="shared" si="3330"/>
        <v>7</v>
      </c>
      <c r="V1487" s="216">
        <f t="shared" si="3337"/>
        <v>1482</v>
      </c>
      <c r="W1487" s="16">
        <f t="shared" si="3344"/>
        <v>4.0602739726027401</v>
      </c>
      <c r="X1487" s="16" t="e">
        <f>IF(Template!$F$7="Linear interpolation",LinInterp($I$5:$I$22,$G$5:$G$22,W1487),CubicSpline($I$5:$I$22,$G$5:$G$22,W1487))</f>
        <v>#VALUE!</v>
      </c>
      <c r="Y1487" s="221" t="e">
        <f t="shared" si="3331"/>
        <v>#VALUE!</v>
      </c>
      <c r="Z1487" s="221" t="e">
        <f>Y1487/PRODUCT($AA$6:AA1486)</f>
        <v>#VALUE!</v>
      </c>
      <c r="AA1487" s="16" t="e">
        <f t="shared" si="3338"/>
        <v>#VALUE!</v>
      </c>
      <c r="AB1487" s="10" t="e">
        <f t="shared" si="3339"/>
        <v>#VALUE!</v>
      </c>
      <c r="AC1487" s="90">
        <f t="shared" si="3332"/>
        <v>1487</v>
      </c>
      <c r="AD1487" s="17">
        <f t="shared" si="3340"/>
        <v>47480</v>
      </c>
      <c r="AE1487" s="16" t="e">
        <f t="shared" si="3333"/>
        <v>#VALUE!</v>
      </c>
      <c r="AF1487" s="10">
        <f ca="1">IFERROR(AVERAGE(INDIRECT("AE"&amp;AC1487-Template!$F$10+1):INDIRECT("AE"&amp;AC1487)),0)</f>
        <v>0</v>
      </c>
      <c r="AG1487" s="35"/>
      <c r="AH1487" s="86"/>
      <c r="AI1487" s="35"/>
      <c r="AJ1487" s="35"/>
      <c r="AK1487" s="35"/>
      <c r="AL1487" s="35"/>
      <c r="AM1487" s="35"/>
      <c r="AN1487" s="35"/>
      <c r="AO1487" s="35"/>
      <c r="AP1487" s="35"/>
      <c r="AQ1487" s="35"/>
      <c r="AR1487" s="35"/>
      <c r="AS1487" s="35"/>
      <c r="AT1487" s="35"/>
      <c r="AU1487" s="35"/>
      <c r="AV1487" s="35"/>
      <c r="AW1487" s="35"/>
      <c r="AX1487" s="35"/>
      <c r="AY1487" s="35"/>
      <c r="AZ1487" s="17">
        <f t="shared" ref="AZ1487" si="3363">AZ1486+1</f>
        <v>47503</v>
      </c>
      <c r="BA1487" s="216">
        <f t="shared" si="3356"/>
        <v>7</v>
      </c>
      <c r="BB1487" s="216">
        <f t="shared" ref="BB1487" si="3364">BB1486+1</f>
        <v>1482</v>
      </c>
      <c r="BC1487" s="16">
        <f t="shared" si="3358"/>
        <v>4.0602739726027401</v>
      </c>
      <c r="BD1487" s="16">
        <f>IF(Template!$F$7="Linear interpolation",LinInterp($AO$5:$AO$18,$AM$5:$AM$18,BC1487),CubicSpline($AO$5:$AO$18,$AM$5:$AM$18,BC1487))</f>
        <v>14.172754125322189</v>
      </c>
      <c r="BE1487" s="221">
        <f t="shared" si="3293"/>
        <v>1.7128503820475054</v>
      </c>
      <c r="BF1487" s="221">
        <f>BE1487/PRODUCT($BG$6:BG1486)</f>
        <v>1.0003491089235419</v>
      </c>
      <c r="BG1487" s="16">
        <f t="shared" si="3359"/>
        <v>1.0003497589884249</v>
      </c>
      <c r="BH1487" s="10">
        <f t="shared" si="3360"/>
        <v>12.766203077509974</v>
      </c>
      <c r="BI1487" s="90"/>
      <c r="BJ1487" s="17">
        <f t="shared" si="3343"/>
        <v>47480</v>
      </c>
      <c r="BK1487" s="16">
        <f t="shared" si="3336"/>
        <v>12.939360505243581</v>
      </c>
      <c r="BL1487" s="10">
        <f ca="1">IFERROR(AVERAGE(INDIRECT("BK"&amp;AC1487-Template!$F$10+1):INDIRECT("BK"&amp;AC1487)),0)</f>
        <v>13.056427241970473</v>
      </c>
      <c r="BM1487" s="35"/>
      <c r="BN1487" s="86"/>
      <c r="BO1487" s="35"/>
      <c r="BP1487" s="35"/>
      <c r="BQ1487" s="35"/>
      <c r="BR1487" s="35"/>
      <c r="BS1487" s="35"/>
      <c r="BT1487" s="35"/>
      <c r="BU1487" s="35"/>
      <c r="BV1487" s="35"/>
      <c r="BW1487" s="35"/>
      <c r="BX1487" s="35"/>
      <c r="BY1487" s="35"/>
      <c r="BZ1487" s="35"/>
      <c r="CA1487" s="35"/>
      <c r="CB1487" s="35"/>
      <c r="CC1487" s="35"/>
      <c r="CD1487" s="35"/>
      <c r="CE1487" s="35"/>
      <c r="CF1487" s="35"/>
      <c r="CG1487" s="35"/>
      <c r="CH1487" s="35"/>
    </row>
    <row r="1488" spans="1:86" ht="15.6" x14ac:dyDescent="0.3">
      <c r="A1488" s="35"/>
      <c r="B1488" s="86"/>
      <c r="C1488" s="35"/>
      <c r="D1488" s="35"/>
      <c r="E1488" s="35"/>
      <c r="F1488" s="35"/>
      <c r="G1488" s="35"/>
      <c r="H1488" s="35"/>
      <c r="I1488" s="35"/>
      <c r="J1488" s="35"/>
      <c r="K1488" s="35"/>
      <c r="L1488" s="35"/>
      <c r="M1488" s="35"/>
      <c r="N1488" s="35"/>
      <c r="O1488" s="35"/>
      <c r="P1488" s="35"/>
      <c r="Q1488" s="35"/>
      <c r="R1488" s="35"/>
      <c r="S1488" s="35"/>
      <c r="T1488" s="17">
        <f t="shared" si="3337"/>
        <v>47504</v>
      </c>
      <c r="U1488" s="216">
        <f t="shared" si="3330"/>
        <v>1</v>
      </c>
      <c r="V1488" s="216">
        <f t="shared" si="3337"/>
        <v>1483</v>
      </c>
      <c r="W1488" s="16">
        <f t="shared" si="3344"/>
        <v>4.0630136986301366</v>
      </c>
      <c r="X1488" s="16" t="e">
        <f>IF(Template!$F$7="Linear interpolation",LinInterp($I$5:$I$22,$G$5:$G$22,W1488),CubicSpline($I$5:$I$22,$G$5:$G$22,W1488))</f>
        <v>#VALUE!</v>
      </c>
      <c r="Y1488" s="221" t="e">
        <f t="shared" si="3331"/>
        <v>#VALUE!</v>
      </c>
      <c r="Z1488" s="221" t="e">
        <f>Y1488/PRODUCT($AA$6:AA1487)</f>
        <v>#VALUE!</v>
      </c>
      <c r="AA1488" s="16" t="e">
        <f t="shared" si="3338"/>
        <v>#VALUE!</v>
      </c>
      <c r="AB1488" s="10" t="e">
        <f t="shared" si="3339"/>
        <v>#VALUE!</v>
      </c>
      <c r="AC1488" s="90">
        <f t="shared" si="3332"/>
        <v>1488</v>
      </c>
      <c r="AD1488" s="17">
        <f t="shared" si="3340"/>
        <v>47481</v>
      </c>
      <c r="AE1488" s="16" t="e">
        <f t="shared" si="3333"/>
        <v>#VALUE!</v>
      </c>
      <c r="AF1488" s="10">
        <f ca="1">IFERROR(AVERAGE(INDIRECT("AE"&amp;AC1488-Template!$F$10+1):INDIRECT("AE"&amp;AC1488)),0)</f>
        <v>0</v>
      </c>
      <c r="AG1488" s="35"/>
      <c r="AH1488" s="86"/>
      <c r="AI1488" s="35"/>
      <c r="AJ1488" s="35"/>
      <c r="AK1488" s="35"/>
      <c r="AL1488" s="35"/>
      <c r="AM1488" s="35"/>
      <c r="AN1488" s="35"/>
      <c r="AO1488" s="35"/>
      <c r="AP1488" s="35"/>
      <c r="AQ1488" s="35"/>
      <c r="AR1488" s="35"/>
      <c r="AS1488" s="35"/>
      <c r="AT1488" s="35"/>
      <c r="AU1488" s="35"/>
      <c r="AV1488" s="35"/>
      <c r="AW1488" s="35"/>
      <c r="AX1488" s="35"/>
      <c r="AY1488" s="35"/>
      <c r="AZ1488" s="17">
        <f t="shared" ref="AZ1488" si="3365">AZ1487+1</f>
        <v>47504</v>
      </c>
      <c r="BA1488" s="216">
        <f t="shared" si="3356"/>
        <v>1</v>
      </c>
      <c r="BB1488" s="216">
        <f t="shared" ref="BB1488" si="3366">BB1487+1</f>
        <v>1483</v>
      </c>
      <c r="BC1488" s="16">
        <f t="shared" si="3358"/>
        <v>4.0630136986301366</v>
      </c>
      <c r="BD1488" s="16">
        <f>IF(Template!$F$7="Linear interpolation",LinInterp($AO$5:$AO$18,$AM$5:$AM$18,BC1488),CubicSpline($AO$5:$AO$18,$AM$5:$AM$18,BC1488))</f>
        <v>14.172358458279183</v>
      </c>
      <c r="BE1488" s="221">
        <f t="shared" si="3293"/>
        <v>1.7134483563092302</v>
      </c>
      <c r="BF1488" s="221">
        <f>BE1488/PRODUCT($BG$6:BG1487)</f>
        <v>1.0003484605572204</v>
      </c>
      <c r="BG1488" s="16">
        <f t="shared" si="3359"/>
        <v>1.0003484605572204</v>
      </c>
      <c r="BH1488" s="10">
        <f t="shared" si="3360"/>
        <v>12.718810338543719</v>
      </c>
      <c r="BI1488" s="90"/>
      <c r="BJ1488" s="17">
        <f t="shared" si="3343"/>
        <v>47481</v>
      </c>
      <c r="BK1488" s="16">
        <f t="shared" si="3336"/>
        <v>12.939360505243581</v>
      </c>
      <c r="BL1488" s="10">
        <f ca="1">IFERROR(AVERAGE(INDIRECT("BK"&amp;AC1488-Template!$F$10+1):INDIRECT("BK"&amp;AC1488)),0)</f>
        <v>13.048795096270652</v>
      </c>
      <c r="BM1488" s="35"/>
      <c r="BN1488" s="86"/>
      <c r="BO1488" s="35"/>
      <c r="BP1488" s="35"/>
      <c r="BQ1488" s="35"/>
      <c r="BR1488" s="35"/>
      <c r="BS1488" s="35"/>
      <c r="BT1488" s="35"/>
      <c r="BU1488" s="35"/>
      <c r="BV1488" s="35"/>
      <c r="BW1488" s="35"/>
      <c r="BX1488" s="35"/>
      <c r="BY1488" s="35"/>
      <c r="BZ1488" s="35"/>
      <c r="CA1488" s="35"/>
      <c r="CB1488" s="35"/>
      <c r="CC1488" s="35"/>
      <c r="CD1488" s="35"/>
      <c r="CE1488" s="35"/>
      <c r="CF1488" s="35"/>
      <c r="CG1488" s="35"/>
      <c r="CH1488" s="35"/>
    </row>
    <row r="1489" spans="1:86" ht="15.6" x14ac:dyDescent="0.3">
      <c r="A1489" s="35"/>
      <c r="B1489" s="86"/>
      <c r="C1489" s="35"/>
      <c r="D1489" s="35"/>
      <c r="E1489" s="35"/>
      <c r="F1489" s="35"/>
      <c r="G1489" s="35"/>
      <c r="H1489" s="35"/>
      <c r="I1489" s="35"/>
      <c r="J1489" s="35"/>
      <c r="K1489" s="35"/>
      <c r="L1489" s="35"/>
      <c r="M1489" s="35"/>
      <c r="N1489" s="35"/>
      <c r="O1489" s="35"/>
      <c r="P1489" s="35"/>
      <c r="Q1489" s="35"/>
      <c r="R1489" s="35"/>
      <c r="S1489" s="35"/>
      <c r="T1489" s="17">
        <f t="shared" si="3337"/>
        <v>47505</v>
      </c>
      <c r="U1489" s="216">
        <f t="shared" si="3330"/>
        <v>2</v>
      </c>
      <c r="V1489" s="216">
        <f t="shared" si="3337"/>
        <v>1484</v>
      </c>
      <c r="W1489" s="16">
        <f t="shared" si="3344"/>
        <v>4.065753424657534</v>
      </c>
      <c r="X1489" s="16" t="e">
        <f>IF(Template!$F$7="Linear interpolation",LinInterp($I$5:$I$22,$G$5:$G$22,W1489),CubicSpline($I$5:$I$22,$G$5:$G$22,W1489))</f>
        <v>#VALUE!</v>
      </c>
      <c r="Y1489" s="221" t="e">
        <f t="shared" si="3331"/>
        <v>#VALUE!</v>
      </c>
      <c r="Z1489" s="221" t="e">
        <f>Y1489/PRODUCT($AA$6:AA1488)</f>
        <v>#VALUE!</v>
      </c>
      <c r="AA1489" s="16" t="e">
        <f t="shared" si="3338"/>
        <v>#VALUE!</v>
      </c>
      <c r="AB1489" s="10" t="e">
        <f t="shared" si="3339"/>
        <v>#VALUE!</v>
      </c>
      <c r="AC1489" s="90">
        <f t="shared" si="3332"/>
        <v>1489</v>
      </c>
      <c r="AD1489" s="17">
        <f t="shared" si="3340"/>
        <v>47482</v>
      </c>
      <c r="AE1489" s="16" t="e">
        <f t="shared" si="3333"/>
        <v>#VALUE!</v>
      </c>
      <c r="AF1489" s="10">
        <f ca="1">IFERROR(AVERAGE(INDIRECT("AE"&amp;AC1489-Template!$F$10+1):INDIRECT("AE"&amp;AC1489)),0)</f>
        <v>0</v>
      </c>
      <c r="AG1489" s="35"/>
      <c r="AH1489" s="86"/>
      <c r="AI1489" s="35"/>
      <c r="AJ1489" s="35"/>
      <c r="AK1489" s="35"/>
      <c r="AL1489" s="35"/>
      <c r="AM1489" s="35"/>
      <c r="AN1489" s="35"/>
      <c r="AO1489" s="35"/>
      <c r="AP1489" s="35"/>
      <c r="AQ1489" s="35"/>
      <c r="AR1489" s="35"/>
      <c r="AS1489" s="35"/>
      <c r="AT1489" s="35"/>
      <c r="AU1489" s="35"/>
      <c r="AV1489" s="35"/>
      <c r="AW1489" s="35"/>
      <c r="AX1489" s="35"/>
      <c r="AY1489" s="35"/>
      <c r="AZ1489" s="17">
        <f t="shared" ref="AZ1489" si="3367">AZ1488+1</f>
        <v>47505</v>
      </c>
      <c r="BA1489" s="216">
        <f t="shared" si="3356"/>
        <v>2</v>
      </c>
      <c r="BB1489" s="216">
        <f t="shared" ref="BB1489" si="3368">BB1488+1</f>
        <v>1484</v>
      </c>
      <c r="BC1489" s="16">
        <f t="shared" si="3358"/>
        <v>4.065753424657534</v>
      </c>
      <c r="BD1489" s="16">
        <f>IF(Template!$F$7="Linear interpolation",LinInterp($AO$5:$AO$18,$AM$5:$AM$18,BC1489),CubicSpline($AO$5:$AO$18,$AM$5:$AM$18,BC1489))</f>
        <v>14.171957306784773</v>
      </c>
      <c r="BE1489" s="221">
        <f t="shared" si="3293"/>
        <v>1.7140461719352518</v>
      </c>
      <c r="BF1489" s="221">
        <f>BE1489/PRODUCT($BG$6:BG1488)</f>
        <v>1.0003488962032736</v>
      </c>
      <c r="BG1489" s="16">
        <f t="shared" si="3359"/>
        <v>1.0003488962032736</v>
      </c>
      <c r="BH1489" s="10">
        <f t="shared" si="3360"/>
        <v>12.734711419486677</v>
      </c>
      <c r="BI1489" s="90"/>
      <c r="BJ1489" s="17">
        <f t="shared" si="3343"/>
        <v>47482</v>
      </c>
      <c r="BK1489" s="16">
        <f t="shared" si="3336"/>
        <v>12.939360505243581</v>
      </c>
      <c r="BL1489" s="10">
        <f ca="1">IFERROR(AVERAGE(INDIRECT("BK"&amp;AC1489-Template!$F$10+1):INDIRECT("BK"&amp;AC1489)),0)</f>
        <v>13.041408436477857</v>
      </c>
      <c r="BM1489" s="35"/>
      <c r="BN1489" s="86"/>
      <c r="BO1489" s="35"/>
      <c r="BP1489" s="35"/>
      <c r="BQ1489" s="35"/>
      <c r="BR1489" s="35"/>
      <c r="BS1489" s="35"/>
      <c r="BT1489" s="35"/>
      <c r="BU1489" s="35"/>
      <c r="BV1489" s="35"/>
      <c r="BW1489" s="35"/>
      <c r="BX1489" s="35"/>
      <c r="BY1489" s="35"/>
      <c r="BZ1489" s="35"/>
      <c r="CA1489" s="35"/>
      <c r="CB1489" s="35"/>
      <c r="CC1489" s="35"/>
      <c r="CD1489" s="35"/>
      <c r="CE1489" s="35"/>
      <c r="CF1489" s="35"/>
      <c r="CG1489" s="35"/>
      <c r="CH1489" s="35"/>
    </row>
    <row r="1490" spans="1:86" ht="15.6" x14ac:dyDescent="0.3">
      <c r="A1490" s="35"/>
      <c r="B1490" s="86"/>
      <c r="C1490" s="35"/>
      <c r="D1490" s="35"/>
      <c r="E1490" s="35"/>
      <c r="F1490" s="35"/>
      <c r="G1490" s="35"/>
      <c r="H1490" s="35"/>
      <c r="I1490" s="35"/>
      <c r="J1490" s="35"/>
      <c r="K1490" s="35"/>
      <c r="L1490" s="35"/>
      <c r="M1490" s="35"/>
      <c r="N1490" s="35"/>
      <c r="O1490" s="35"/>
      <c r="P1490" s="35"/>
      <c r="Q1490" s="35"/>
      <c r="R1490" s="35"/>
      <c r="S1490" s="35"/>
      <c r="T1490" s="17">
        <f t="shared" si="3337"/>
        <v>47506</v>
      </c>
      <c r="U1490" s="216">
        <f t="shared" si="3330"/>
        <v>3</v>
      </c>
      <c r="V1490" s="216">
        <f t="shared" si="3337"/>
        <v>1485</v>
      </c>
      <c r="W1490" s="16">
        <f t="shared" si="3344"/>
        <v>4.0684931506849313</v>
      </c>
      <c r="X1490" s="16" t="e">
        <f>IF(Template!$F$7="Linear interpolation",LinInterp($I$5:$I$22,$G$5:$G$22,W1490),CubicSpline($I$5:$I$22,$G$5:$G$22,W1490))</f>
        <v>#VALUE!</v>
      </c>
      <c r="Y1490" s="221" t="e">
        <f t="shared" si="3331"/>
        <v>#VALUE!</v>
      </c>
      <c r="Z1490" s="221" t="e">
        <f>Y1490/PRODUCT($AA$6:AA1489)</f>
        <v>#VALUE!</v>
      </c>
      <c r="AA1490" s="16" t="e">
        <f t="shared" si="3338"/>
        <v>#VALUE!</v>
      </c>
      <c r="AB1490" s="10" t="e">
        <f t="shared" si="3339"/>
        <v>#VALUE!</v>
      </c>
      <c r="AC1490" s="90">
        <f t="shared" si="3332"/>
        <v>1490</v>
      </c>
      <c r="AD1490" s="17">
        <f t="shared" si="3340"/>
        <v>47483</v>
      </c>
      <c r="AE1490" s="16" t="e">
        <f t="shared" si="3333"/>
        <v>#VALUE!</v>
      </c>
      <c r="AF1490" s="10">
        <f ca="1">IFERROR(AVERAGE(INDIRECT("AE"&amp;AC1490-Template!$F$10+1):INDIRECT("AE"&amp;AC1490)),0)</f>
        <v>0</v>
      </c>
      <c r="AG1490" s="35"/>
      <c r="AH1490" s="86"/>
      <c r="AI1490" s="35"/>
      <c r="AJ1490" s="35"/>
      <c r="AK1490" s="35"/>
      <c r="AL1490" s="35"/>
      <c r="AM1490" s="35"/>
      <c r="AN1490" s="35"/>
      <c r="AO1490" s="35"/>
      <c r="AP1490" s="35"/>
      <c r="AQ1490" s="35"/>
      <c r="AR1490" s="35"/>
      <c r="AS1490" s="35"/>
      <c r="AT1490" s="35"/>
      <c r="AU1490" s="35"/>
      <c r="AV1490" s="35"/>
      <c r="AW1490" s="35"/>
      <c r="AX1490" s="35"/>
      <c r="AY1490" s="35"/>
      <c r="AZ1490" s="17">
        <f t="shared" ref="AZ1490" si="3369">AZ1489+1</f>
        <v>47506</v>
      </c>
      <c r="BA1490" s="216">
        <f t="shared" si="3356"/>
        <v>3</v>
      </c>
      <c r="BB1490" s="216">
        <f t="shared" ref="BB1490" si="3370">BB1489+1</f>
        <v>1485</v>
      </c>
      <c r="BC1490" s="16">
        <f t="shared" si="3358"/>
        <v>4.0684931506849313</v>
      </c>
      <c r="BD1490" s="16">
        <f>IF(Template!$F$7="Linear interpolation",LinInterp($AO$5:$AO$18,$AM$5:$AM$18,BC1490),CubicSpline($AO$5:$AO$18,$AM$5:$AM$18,BC1490))</f>
        <v>14.171550706033655</v>
      </c>
      <c r="BE1490" s="221">
        <f t="shared" si="3293"/>
        <v>1.7146438300836537</v>
      </c>
      <c r="BF1490" s="221">
        <f>BE1490/PRODUCT($BG$6:BG1489)</f>
        <v>1.0003486826423857</v>
      </c>
      <c r="BG1490" s="16">
        <f t="shared" si="3359"/>
        <v>1.0003486826423857</v>
      </c>
      <c r="BH1490" s="10">
        <f t="shared" si="3360"/>
        <v>12.726916447079685</v>
      </c>
      <c r="BI1490" s="90"/>
      <c r="BJ1490" s="17">
        <f t="shared" si="3343"/>
        <v>47483</v>
      </c>
      <c r="BK1490" s="16">
        <f t="shared" si="3336"/>
        <v>12.888455049605785</v>
      </c>
      <c r="BL1490" s="10">
        <f ca="1">IFERROR(AVERAGE(INDIRECT("BK"&amp;AC1490-Template!$F$10+1):INDIRECT("BK"&amp;AC1490)),0)</f>
        <v>13.032324928163801</v>
      </c>
      <c r="BM1490" s="35"/>
      <c r="BN1490" s="86"/>
      <c r="BO1490" s="35"/>
      <c r="BP1490" s="35"/>
      <c r="BQ1490" s="35"/>
      <c r="BR1490" s="35"/>
      <c r="BS1490" s="35"/>
      <c r="BT1490" s="35"/>
      <c r="BU1490" s="35"/>
      <c r="BV1490" s="35"/>
      <c r="BW1490" s="35"/>
      <c r="BX1490" s="35"/>
      <c r="BY1490" s="35"/>
      <c r="BZ1490" s="35"/>
      <c r="CA1490" s="35"/>
      <c r="CB1490" s="35"/>
      <c r="CC1490" s="35"/>
      <c r="CD1490" s="35"/>
      <c r="CE1490" s="35"/>
      <c r="CF1490" s="35"/>
      <c r="CG1490" s="35"/>
      <c r="CH1490" s="35"/>
    </row>
    <row r="1491" spans="1:86" ht="15.6" x14ac:dyDescent="0.3">
      <c r="A1491" s="35"/>
      <c r="B1491" s="86"/>
      <c r="C1491" s="35"/>
      <c r="D1491" s="35"/>
      <c r="E1491" s="35"/>
      <c r="F1491" s="35"/>
      <c r="G1491" s="35"/>
      <c r="H1491" s="35"/>
      <c r="I1491" s="35"/>
      <c r="J1491" s="35"/>
      <c r="K1491" s="35"/>
      <c r="L1491" s="35"/>
      <c r="M1491" s="35"/>
      <c r="N1491" s="35"/>
      <c r="O1491" s="35"/>
      <c r="P1491" s="35"/>
      <c r="Q1491" s="35"/>
      <c r="R1491" s="35"/>
      <c r="S1491" s="35"/>
      <c r="T1491" s="17">
        <f t="shared" si="3337"/>
        <v>47507</v>
      </c>
      <c r="U1491" s="216">
        <f t="shared" si="3330"/>
        <v>4</v>
      </c>
      <c r="V1491" s="216">
        <f t="shared" si="3337"/>
        <v>1486</v>
      </c>
      <c r="W1491" s="16">
        <f t="shared" si="3344"/>
        <v>4.0712328767123287</v>
      </c>
      <c r="X1491" s="16" t="e">
        <f>IF(Template!$F$7="Linear interpolation",LinInterp($I$5:$I$22,$G$5:$G$22,W1491),CubicSpline($I$5:$I$22,$G$5:$G$22,W1491))</f>
        <v>#VALUE!</v>
      </c>
      <c r="Y1491" s="221" t="e">
        <f t="shared" si="3331"/>
        <v>#VALUE!</v>
      </c>
      <c r="Z1491" s="221" t="e">
        <f>Y1491/PRODUCT($AA$6:AA1490)</f>
        <v>#VALUE!</v>
      </c>
      <c r="AA1491" s="16" t="e">
        <f t="shared" si="3338"/>
        <v>#VALUE!</v>
      </c>
      <c r="AB1491" s="10" t="e">
        <f t="shared" si="3339"/>
        <v>#VALUE!</v>
      </c>
      <c r="AC1491" s="90">
        <f t="shared" si="3332"/>
        <v>1491</v>
      </c>
      <c r="AD1491" s="17">
        <f t="shared" si="3340"/>
        <v>47484</v>
      </c>
      <c r="AE1491" s="16" t="e">
        <f t="shared" si="3333"/>
        <v>#VALUE!</v>
      </c>
      <c r="AF1491" s="10">
        <f ca="1">IFERROR(AVERAGE(INDIRECT("AE"&amp;AC1491-Template!$F$10+1):INDIRECT("AE"&amp;AC1491)),0)</f>
        <v>0</v>
      </c>
      <c r="AG1491" s="35"/>
      <c r="AH1491" s="86"/>
      <c r="AI1491" s="35"/>
      <c r="AJ1491" s="35"/>
      <c r="AK1491" s="35"/>
      <c r="AL1491" s="35"/>
      <c r="AM1491" s="35"/>
      <c r="AN1491" s="35"/>
      <c r="AO1491" s="35"/>
      <c r="AP1491" s="35"/>
      <c r="AQ1491" s="35"/>
      <c r="AR1491" s="35"/>
      <c r="AS1491" s="35"/>
      <c r="AT1491" s="35"/>
      <c r="AU1491" s="35"/>
      <c r="AV1491" s="35"/>
      <c r="AW1491" s="35"/>
      <c r="AX1491" s="35"/>
      <c r="AY1491" s="35"/>
      <c r="AZ1491" s="17">
        <f t="shared" ref="AZ1491" si="3371">AZ1490+1</f>
        <v>47507</v>
      </c>
      <c r="BA1491" s="216">
        <f t="shared" si="3356"/>
        <v>4</v>
      </c>
      <c r="BB1491" s="216">
        <f t="shared" ref="BB1491" si="3372">BB1490+1</f>
        <v>1486</v>
      </c>
      <c r="BC1491" s="16">
        <f t="shared" si="3358"/>
        <v>4.0712328767123287</v>
      </c>
      <c r="BD1491" s="16">
        <f>IF(Template!$F$7="Linear interpolation",LinInterp($AO$5:$AO$18,$AM$5:$AM$18,BC1491),CubicSpline($AO$5:$AO$18,$AM$5:$AM$18,BC1491))</f>
        <v>14.171138691220527</v>
      </c>
      <c r="BE1491" s="221">
        <f t="shared" si="3293"/>
        <v>1.7152413319203366</v>
      </c>
      <c r="BF1491" s="221">
        <f>BE1491/PRODUCT($BG$6:BG1490)</f>
        <v>1.0003484699423868</v>
      </c>
      <c r="BG1491" s="16">
        <f t="shared" si="3359"/>
        <v>1.0003484699423868</v>
      </c>
      <c r="BH1491" s="10">
        <f t="shared" si="3360"/>
        <v>12.719152897118114</v>
      </c>
      <c r="BI1491" s="90"/>
      <c r="BJ1491" s="17">
        <f t="shared" si="3343"/>
        <v>47484</v>
      </c>
      <c r="BK1491" s="16">
        <f t="shared" si="3336"/>
        <v>12.905447182469775</v>
      </c>
      <c r="BL1491" s="10">
        <f ca="1">IFERROR(AVERAGE(INDIRECT("BK"&amp;AC1491-Template!$F$10+1):INDIRECT("BK"&amp;AC1491)),0)</f>
        <v>13.023807824278546</v>
      </c>
      <c r="BM1491" s="35"/>
      <c r="BN1491" s="86"/>
      <c r="BO1491" s="35"/>
      <c r="BP1491" s="35"/>
      <c r="BQ1491" s="35"/>
      <c r="BR1491" s="35"/>
      <c r="BS1491" s="35"/>
      <c r="BT1491" s="35"/>
      <c r="BU1491" s="35"/>
      <c r="BV1491" s="35"/>
      <c r="BW1491" s="35"/>
      <c r="BX1491" s="35"/>
      <c r="BY1491" s="35"/>
      <c r="BZ1491" s="35"/>
      <c r="CA1491" s="35"/>
      <c r="CB1491" s="35"/>
      <c r="CC1491" s="35"/>
      <c r="CD1491" s="35"/>
      <c r="CE1491" s="35"/>
      <c r="CF1491" s="35"/>
      <c r="CG1491" s="35"/>
      <c r="CH1491" s="35"/>
    </row>
    <row r="1492" spans="1:86" ht="15.6" x14ac:dyDescent="0.3">
      <c r="A1492" s="35"/>
      <c r="B1492" s="86"/>
      <c r="C1492" s="35"/>
      <c r="D1492" s="35"/>
      <c r="E1492" s="35"/>
      <c r="F1492" s="35"/>
      <c r="G1492" s="35"/>
      <c r="H1492" s="35"/>
      <c r="I1492" s="35"/>
      <c r="J1492" s="35"/>
      <c r="K1492" s="35"/>
      <c r="L1492" s="35"/>
      <c r="M1492" s="35"/>
      <c r="N1492" s="35"/>
      <c r="O1492" s="35"/>
      <c r="P1492" s="35"/>
      <c r="Q1492" s="35"/>
      <c r="R1492" s="35"/>
      <c r="S1492" s="35"/>
      <c r="T1492" s="17">
        <f t="shared" si="3337"/>
        <v>47508</v>
      </c>
      <c r="U1492" s="216">
        <f t="shared" si="3330"/>
        <v>5</v>
      </c>
      <c r="V1492" s="216">
        <f t="shared" si="3337"/>
        <v>1487</v>
      </c>
      <c r="W1492" s="16">
        <f t="shared" si="3344"/>
        <v>4.0739726027397261</v>
      </c>
      <c r="X1492" s="16" t="e">
        <f>IF(Template!$F$7="Linear interpolation",LinInterp($I$5:$I$22,$G$5:$G$22,W1492),CubicSpline($I$5:$I$22,$G$5:$G$22,W1492))</f>
        <v>#VALUE!</v>
      </c>
      <c r="Y1492" s="221" t="e">
        <f t="shared" si="3331"/>
        <v>#VALUE!</v>
      </c>
      <c r="Z1492" s="221" t="e">
        <f>Y1492/PRODUCT($AA$6:AA1491)</f>
        <v>#VALUE!</v>
      </c>
      <c r="AA1492" s="16" t="e">
        <f t="shared" si="3338"/>
        <v>#VALUE!</v>
      </c>
      <c r="AB1492" s="10" t="e">
        <f t="shared" si="3339"/>
        <v>#VALUE!</v>
      </c>
      <c r="AC1492" s="90">
        <f t="shared" si="3332"/>
        <v>1492</v>
      </c>
      <c r="AD1492" s="17">
        <f t="shared" si="3340"/>
        <v>47485</v>
      </c>
      <c r="AE1492" s="16" t="e">
        <f t="shared" si="3333"/>
        <v>#VALUE!</v>
      </c>
      <c r="AF1492" s="10">
        <f ca="1">IFERROR(AVERAGE(INDIRECT("AE"&amp;AC1492-Template!$F$10+1):INDIRECT("AE"&amp;AC1492)),0)</f>
        <v>0</v>
      </c>
      <c r="AG1492" s="35"/>
      <c r="AH1492" s="86"/>
      <c r="AI1492" s="35"/>
      <c r="AJ1492" s="35"/>
      <c r="AK1492" s="35"/>
      <c r="AL1492" s="35"/>
      <c r="AM1492" s="35"/>
      <c r="AN1492" s="35"/>
      <c r="AO1492" s="35"/>
      <c r="AP1492" s="35"/>
      <c r="AQ1492" s="35"/>
      <c r="AR1492" s="35"/>
      <c r="AS1492" s="35"/>
      <c r="AT1492" s="35"/>
      <c r="AU1492" s="35"/>
      <c r="AV1492" s="35"/>
      <c r="AW1492" s="35"/>
      <c r="AX1492" s="35"/>
      <c r="AY1492" s="35"/>
      <c r="AZ1492" s="17">
        <f t="shared" ref="AZ1492" si="3373">AZ1491+1</f>
        <v>47508</v>
      </c>
      <c r="BA1492" s="216">
        <f t="shared" si="3356"/>
        <v>5</v>
      </c>
      <c r="BB1492" s="216">
        <f t="shared" ref="BB1492" si="3374">BB1491+1</f>
        <v>1487</v>
      </c>
      <c r="BC1492" s="16">
        <f t="shared" si="3358"/>
        <v>4.0739726027397261</v>
      </c>
      <c r="BD1492" s="16">
        <f>IF(Template!$F$7="Linear interpolation",LinInterp($AO$5:$AO$18,$AM$5:$AM$18,BC1492),CubicSpline($AO$5:$AO$18,$AM$5:$AM$18,BC1492))</f>
        <v>14.170721297540084</v>
      </c>
      <c r="BE1492" s="221">
        <f t="shared" si="3293"/>
        <v>1.7158386786190143</v>
      </c>
      <c r="BF1492" s="221">
        <f>BE1492/PRODUCT($BG$6:BG1491)</f>
        <v>1.0003482581066356</v>
      </c>
      <c r="BG1492" s="16">
        <f t="shared" si="3359"/>
        <v>1.0003482581066356</v>
      </c>
      <c r="BH1492" s="10">
        <f t="shared" si="3360"/>
        <v>12.711420892200675</v>
      </c>
      <c r="BI1492" s="90"/>
      <c r="BJ1492" s="17">
        <f t="shared" si="3343"/>
        <v>47485</v>
      </c>
      <c r="BK1492" s="16">
        <f t="shared" si="3336"/>
        <v>12.897020665599722</v>
      </c>
      <c r="BL1492" s="10">
        <f ca="1">IFERROR(AVERAGE(INDIRECT("BK"&amp;AC1492-Template!$F$10+1):INDIRECT("BK"&amp;AC1492)),0)</f>
        <v>13.016495208990591</v>
      </c>
      <c r="BM1492" s="35"/>
      <c r="BN1492" s="86"/>
      <c r="BO1492" s="35"/>
      <c r="BP1492" s="35"/>
      <c r="BQ1492" s="35"/>
      <c r="BR1492" s="35"/>
      <c r="BS1492" s="35"/>
      <c r="BT1492" s="35"/>
      <c r="BU1492" s="35"/>
      <c r="BV1492" s="35"/>
      <c r="BW1492" s="35"/>
      <c r="BX1492" s="35"/>
      <c r="BY1492" s="35"/>
      <c r="BZ1492" s="35"/>
      <c r="CA1492" s="35"/>
      <c r="CB1492" s="35"/>
      <c r="CC1492" s="35"/>
      <c r="CD1492" s="35"/>
      <c r="CE1492" s="35"/>
      <c r="CF1492" s="35"/>
      <c r="CG1492" s="35"/>
      <c r="CH1492" s="35"/>
    </row>
    <row r="1493" spans="1:86" ht="15.6" x14ac:dyDescent="0.3">
      <c r="A1493" s="35"/>
      <c r="B1493" s="86"/>
      <c r="C1493" s="35"/>
      <c r="D1493" s="35"/>
      <c r="E1493" s="35"/>
      <c r="F1493" s="35"/>
      <c r="G1493" s="35"/>
      <c r="H1493" s="35"/>
      <c r="I1493" s="35"/>
      <c r="J1493" s="35"/>
      <c r="K1493" s="35"/>
      <c r="L1493" s="35"/>
      <c r="M1493" s="35"/>
      <c r="N1493" s="35"/>
      <c r="O1493" s="35"/>
      <c r="P1493" s="35"/>
      <c r="Q1493" s="35"/>
      <c r="R1493" s="35"/>
      <c r="S1493" s="35"/>
      <c r="T1493" s="17">
        <f t="shared" si="3337"/>
        <v>47509</v>
      </c>
      <c r="U1493" s="216">
        <f t="shared" si="3330"/>
        <v>6</v>
      </c>
      <c r="V1493" s="216">
        <f t="shared" si="3337"/>
        <v>1488</v>
      </c>
      <c r="W1493" s="16">
        <f t="shared" si="3344"/>
        <v>4.0767123287671234</v>
      </c>
      <c r="X1493" s="16" t="e">
        <f>IF(Template!$F$7="Linear interpolation",LinInterp($I$5:$I$22,$G$5:$G$22,W1493),CubicSpline($I$5:$I$22,$G$5:$G$22,W1493))</f>
        <v>#VALUE!</v>
      </c>
      <c r="Y1493" s="221" t="e">
        <f t="shared" si="3331"/>
        <v>#VALUE!</v>
      </c>
      <c r="Z1493" s="221" t="e">
        <f>Y1493/PRODUCT($AA$6:AA1492)</f>
        <v>#VALUE!</v>
      </c>
      <c r="AA1493" s="16" t="e">
        <f t="shared" si="3338"/>
        <v>#VALUE!</v>
      </c>
      <c r="AB1493" s="10" t="e">
        <f t="shared" si="3339"/>
        <v>#VALUE!</v>
      </c>
      <c r="AC1493" s="90">
        <f t="shared" si="3332"/>
        <v>1493</v>
      </c>
      <c r="AD1493" s="17">
        <f t="shared" si="3340"/>
        <v>47486</v>
      </c>
      <c r="AE1493" s="16" t="e">
        <f t="shared" si="3333"/>
        <v>#VALUE!</v>
      </c>
      <c r="AF1493" s="10">
        <f ca="1">IFERROR(AVERAGE(INDIRECT("AE"&amp;AC1493-Template!$F$10+1):INDIRECT("AE"&amp;AC1493)),0)</f>
        <v>0</v>
      </c>
      <c r="AG1493" s="35"/>
      <c r="AH1493" s="86"/>
      <c r="AI1493" s="35"/>
      <c r="AJ1493" s="35"/>
      <c r="AK1493" s="35"/>
      <c r="AL1493" s="35"/>
      <c r="AM1493" s="35"/>
      <c r="AN1493" s="35"/>
      <c r="AO1493" s="35"/>
      <c r="AP1493" s="35"/>
      <c r="AQ1493" s="35"/>
      <c r="AR1493" s="35"/>
      <c r="AS1493" s="35"/>
      <c r="AT1493" s="35"/>
      <c r="AU1493" s="35"/>
      <c r="AV1493" s="35"/>
      <c r="AW1493" s="35"/>
      <c r="AX1493" s="35"/>
      <c r="AY1493" s="35"/>
      <c r="AZ1493" s="17">
        <f t="shared" ref="AZ1493" si="3375">AZ1492+1</f>
        <v>47509</v>
      </c>
      <c r="BA1493" s="216">
        <f t="shared" si="3356"/>
        <v>6</v>
      </c>
      <c r="BB1493" s="216">
        <f t="shared" ref="BB1493" si="3376">BB1492+1</f>
        <v>1488</v>
      </c>
      <c r="BC1493" s="16">
        <f t="shared" si="3358"/>
        <v>4.0767123287671234</v>
      </c>
      <c r="BD1493" s="16">
        <f>IF(Template!$F$7="Linear interpolation",LinInterp($AO$5:$AO$18,$AM$5:$AM$18,BC1493),CubicSpline($AO$5:$AO$18,$AM$5:$AM$18,BC1493))</f>
        <v>14.170298560187019</v>
      </c>
      <c r="BE1493" s="221">
        <f t="shared" si="3293"/>
        <v>1.7164358713612327</v>
      </c>
      <c r="BF1493" s="221">
        <f>BE1493/PRODUCT($BG$6:BG1492)</f>
        <v>1.0003480471384985</v>
      </c>
      <c r="BG1493" s="16">
        <f t="shared" si="3359"/>
        <v>1.0003482581066356</v>
      </c>
      <c r="BH1493" s="10">
        <f t="shared" si="3360"/>
        <v>12.711420892200675</v>
      </c>
      <c r="BI1493" s="90"/>
      <c r="BJ1493" s="17">
        <f t="shared" si="3343"/>
        <v>47486</v>
      </c>
      <c r="BK1493" s="16">
        <f t="shared" si="3336"/>
        <v>12.888622997534238</v>
      </c>
      <c r="BL1493" s="10">
        <f ca="1">IFERROR(AVERAGE(INDIRECT("BK"&amp;AC1493-Template!$F$10+1):INDIRECT("BK"&amp;AC1493)),0)</f>
        <v>13.008411710696064</v>
      </c>
      <c r="BM1493" s="35"/>
      <c r="BN1493" s="86"/>
      <c r="BO1493" s="35"/>
      <c r="BP1493" s="35"/>
      <c r="BQ1493" s="35"/>
      <c r="BR1493" s="35"/>
      <c r="BS1493" s="35"/>
      <c r="BT1493" s="35"/>
      <c r="BU1493" s="35"/>
      <c r="BV1493" s="35"/>
      <c r="BW1493" s="35"/>
      <c r="BX1493" s="35"/>
      <c r="BY1493" s="35"/>
      <c r="BZ1493" s="35"/>
      <c r="CA1493" s="35"/>
      <c r="CB1493" s="35"/>
      <c r="CC1493" s="35"/>
      <c r="CD1493" s="35"/>
      <c r="CE1493" s="35"/>
      <c r="CF1493" s="35"/>
      <c r="CG1493" s="35"/>
      <c r="CH1493" s="35"/>
    </row>
    <row r="1494" spans="1:86" ht="15.6" x14ac:dyDescent="0.3">
      <c r="A1494" s="35"/>
      <c r="B1494" s="86"/>
      <c r="C1494" s="35"/>
      <c r="D1494" s="35"/>
      <c r="E1494" s="35"/>
      <c r="F1494" s="35"/>
      <c r="G1494" s="35"/>
      <c r="H1494" s="35"/>
      <c r="I1494" s="35"/>
      <c r="J1494" s="35"/>
      <c r="K1494" s="35"/>
      <c r="L1494" s="35"/>
      <c r="M1494" s="35"/>
      <c r="N1494" s="35"/>
      <c r="O1494" s="35"/>
      <c r="P1494" s="35"/>
      <c r="Q1494" s="35"/>
      <c r="R1494" s="35"/>
      <c r="S1494" s="35"/>
      <c r="T1494" s="17">
        <f t="shared" si="3337"/>
        <v>47510</v>
      </c>
      <c r="U1494" s="216">
        <f t="shared" si="3330"/>
        <v>7</v>
      </c>
      <c r="V1494" s="216">
        <f t="shared" si="3337"/>
        <v>1489</v>
      </c>
      <c r="W1494" s="16">
        <f t="shared" si="3344"/>
        <v>4.0794520547945208</v>
      </c>
      <c r="X1494" s="16" t="e">
        <f>IF(Template!$F$7="Linear interpolation",LinInterp($I$5:$I$22,$G$5:$G$22,W1494),CubicSpline($I$5:$I$22,$G$5:$G$22,W1494))</f>
        <v>#VALUE!</v>
      </c>
      <c r="Y1494" s="221" t="e">
        <f t="shared" si="3331"/>
        <v>#VALUE!</v>
      </c>
      <c r="Z1494" s="221" t="e">
        <f>Y1494/PRODUCT($AA$6:AA1493)</f>
        <v>#VALUE!</v>
      </c>
      <c r="AA1494" s="16" t="e">
        <f t="shared" si="3338"/>
        <v>#VALUE!</v>
      </c>
      <c r="AB1494" s="10" t="e">
        <f t="shared" si="3339"/>
        <v>#VALUE!</v>
      </c>
      <c r="AC1494" s="90">
        <f t="shared" si="3332"/>
        <v>1494</v>
      </c>
      <c r="AD1494" s="17">
        <f t="shared" si="3340"/>
        <v>47487</v>
      </c>
      <c r="AE1494" s="16" t="e">
        <f t="shared" si="3333"/>
        <v>#VALUE!</v>
      </c>
      <c r="AF1494" s="10">
        <f ca="1">IFERROR(AVERAGE(INDIRECT("AE"&amp;AC1494-Template!$F$10+1):INDIRECT("AE"&amp;AC1494)),0)</f>
        <v>0</v>
      </c>
      <c r="AG1494" s="35"/>
      <c r="AH1494" s="86"/>
      <c r="AI1494" s="35"/>
      <c r="AJ1494" s="35"/>
      <c r="AK1494" s="35"/>
      <c r="AL1494" s="35"/>
      <c r="AM1494" s="35"/>
      <c r="AN1494" s="35"/>
      <c r="AO1494" s="35"/>
      <c r="AP1494" s="35"/>
      <c r="AQ1494" s="35"/>
      <c r="AR1494" s="35"/>
      <c r="AS1494" s="35"/>
      <c r="AT1494" s="35"/>
      <c r="AU1494" s="35"/>
      <c r="AV1494" s="35"/>
      <c r="AW1494" s="35"/>
      <c r="AX1494" s="35"/>
      <c r="AY1494" s="35"/>
      <c r="AZ1494" s="17">
        <f t="shared" ref="AZ1494" si="3377">AZ1493+1</f>
        <v>47510</v>
      </c>
      <c r="BA1494" s="216">
        <f t="shared" si="3356"/>
        <v>7</v>
      </c>
      <c r="BB1494" s="216">
        <f t="shared" ref="BB1494" si="3378">BB1493+1</f>
        <v>1489</v>
      </c>
      <c r="BC1494" s="16">
        <f t="shared" si="3358"/>
        <v>4.0794520547945208</v>
      </c>
      <c r="BD1494" s="16">
        <f>IF(Template!$F$7="Linear interpolation",LinInterp($AO$5:$AO$18,$AM$5:$AM$18,BC1494),CubicSpline($AO$5:$AO$18,$AM$5:$AM$18,BC1494))</f>
        <v>14.169870514356031</v>
      </c>
      <c r="BE1494" s="221">
        <f t="shared" si="3293"/>
        <v>1.7170329113363798</v>
      </c>
      <c r="BF1494" s="221">
        <f>BE1494/PRODUCT($BG$6:BG1493)</f>
        <v>1.0003476260732933</v>
      </c>
      <c r="BG1494" s="16">
        <f t="shared" si="3359"/>
        <v>1.0003482581066356</v>
      </c>
      <c r="BH1494" s="10">
        <f t="shared" si="3360"/>
        <v>12.711420892200675</v>
      </c>
      <c r="BI1494" s="90"/>
      <c r="BJ1494" s="17">
        <f t="shared" si="3343"/>
        <v>47487</v>
      </c>
      <c r="BK1494" s="16">
        <f t="shared" si="3336"/>
        <v>12.880254300718041</v>
      </c>
      <c r="BL1494" s="10">
        <f ca="1">IFERROR(AVERAGE(INDIRECT("BK"&amp;AC1494-Template!$F$10+1):INDIRECT("BK"&amp;AC1494)),0)</f>
        <v>13.000300986338292</v>
      </c>
      <c r="BM1494" s="35"/>
      <c r="BN1494" s="86"/>
      <c r="BO1494" s="35"/>
      <c r="BP1494" s="35"/>
      <c r="BQ1494" s="35"/>
      <c r="BR1494" s="35"/>
      <c r="BS1494" s="35"/>
      <c r="BT1494" s="35"/>
      <c r="BU1494" s="35"/>
      <c r="BV1494" s="35"/>
      <c r="BW1494" s="35"/>
      <c r="BX1494" s="35"/>
      <c r="BY1494" s="35"/>
      <c r="BZ1494" s="35"/>
      <c r="CA1494" s="35"/>
      <c r="CB1494" s="35"/>
      <c r="CC1494" s="35"/>
      <c r="CD1494" s="35"/>
      <c r="CE1494" s="35"/>
      <c r="CF1494" s="35"/>
      <c r="CG1494" s="35"/>
      <c r="CH1494" s="35"/>
    </row>
    <row r="1495" spans="1:86" ht="15.6" x14ac:dyDescent="0.3">
      <c r="A1495" s="35"/>
      <c r="B1495" s="86"/>
      <c r="C1495" s="35"/>
      <c r="D1495" s="35"/>
      <c r="E1495" s="35"/>
      <c r="F1495" s="35"/>
      <c r="G1495" s="35"/>
      <c r="H1495" s="35"/>
      <c r="I1495" s="35"/>
      <c r="J1495" s="35"/>
      <c r="K1495" s="35"/>
      <c r="L1495" s="35"/>
      <c r="M1495" s="35"/>
      <c r="N1495" s="35"/>
      <c r="O1495" s="35"/>
      <c r="P1495" s="35"/>
      <c r="Q1495" s="35"/>
      <c r="R1495" s="35"/>
      <c r="S1495" s="35"/>
      <c r="T1495" s="17">
        <f t="shared" si="3337"/>
        <v>47511</v>
      </c>
      <c r="U1495" s="216">
        <f t="shared" si="3330"/>
        <v>1</v>
      </c>
      <c r="V1495" s="216">
        <f t="shared" si="3337"/>
        <v>1490</v>
      </c>
      <c r="W1495" s="16">
        <f t="shared" si="3344"/>
        <v>4.0821917808219181</v>
      </c>
      <c r="X1495" s="16" t="e">
        <f>IF(Template!$F$7="Linear interpolation",LinInterp($I$5:$I$22,$G$5:$G$22,W1495),CubicSpline($I$5:$I$22,$G$5:$G$22,W1495))</f>
        <v>#VALUE!</v>
      </c>
      <c r="Y1495" s="221" t="e">
        <f t="shared" si="3331"/>
        <v>#VALUE!</v>
      </c>
      <c r="Z1495" s="221" t="e">
        <f>Y1495/PRODUCT($AA$6:AA1494)</f>
        <v>#VALUE!</v>
      </c>
      <c r="AA1495" s="16" t="e">
        <f t="shared" si="3338"/>
        <v>#VALUE!</v>
      </c>
      <c r="AB1495" s="10" t="e">
        <f t="shared" si="3339"/>
        <v>#VALUE!</v>
      </c>
      <c r="AC1495" s="90">
        <f t="shared" si="3332"/>
        <v>1495</v>
      </c>
      <c r="AD1495" s="17">
        <f t="shared" si="3340"/>
        <v>47488</v>
      </c>
      <c r="AE1495" s="16" t="e">
        <f t="shared" si="3333"/>
        <v>#VALUE!</v>
      </c>
      <c r="AF1495" s="10">
        <f ca="1">IFERROR(AVERAGE(INDIRECT("AE"&amp;AC1495-Template!$F$10+1):INDIRECT("AE"&amp;AC1495)),0)</f>
        <v>0</v>
      </c>
      <c r="AG1495" s="35"/>
      <c r="AH1495" s="86"/>
      <c r="AI1495" s="35"/>
      <c r="AJ1495" s="35"/>
      <c r="AK1495" s="35"/>
      <c r="AL1495" s="35"/>
      <c r="AM1495" s="35"/>
      <c r="AN1495" s="35"/>
      <c r="AO1495" s="35"/>
      <c r="AP1495" s="35"/>
      <c r="AQ1495" s="35"/>
      <c r="AR1495" s="35"/>
      <c r="AS1495" s="35"/>
      <c r="AT1495" s="35"/>
      <c r="AU1495" s="35"/>
      <c r="AV1495" s="35"/>
      <c r="AW1495" s="35"/>
      <c r="AX1495" s="35"/>
      <c r="AY1495" s="35"/>
      <c r="AZ1495" s="17">
        <f t="shared" ref="AZ1495" si="3379">AZ1494+1</f>
        <v>47511</v>
      </c>
      <c r="BA1495" s="216">
        <f t="shared" si="3356"/>
        <v>1</v>
      </c>
      <c r="BB1495" s="216">
        <f t="shared" ref="BB1495" si="3380">BB1494+1</f>
        <v>1490</v>
      </c>
      <c r="BC1495" s="16">
        <f t="shared" si="3358"/>
        <v>4.0821917808219181</v>
      </c>
      <c r="BD1495" s="16">
        <f>IF(Template!$F$7="Linear interpolation",LinInterp($AO$5:$AO$18,$AM$5:$AM$18,BC1495),CubicSpline($AO$5:$AO$18,$AM$5:$AM$18,BC1495))</f>
        <v>14.169437195241814</v>
      </c>
      <c r="BE1495" s="221">
        <f t="shared" si="3293"/>
        <v>1.7176297997416896</v>
      </c>
      <c r="BF1495" s="221">
        <f>BE1495/PRODUCT($BG$6:BG1494)</f>
        <v>1.0003469957855846</v>
      </c>
      <c r="BG1495" s="16">
        <f t="shared" si="3359"/>
        <v>1.0003469957855846</v>
      </c>
      <c r="BH1495" s="10">
        <f t="shared" si="3360"/>
        <v>12.66534617383841</v>
      </c>
      <c r="BI1495" s="90"/>
      <c r="BJ1495" s="17">
        <f t="shared" si="3343"/>
        <v>47488</v>
      </c>
      <c r="BK1495" s="16">
        <f t="shared" si="3336"/>
        <v>12.880254300718041</v>
      </c>
      <c r="BL1495" s="10">
        <f ca="1">IFERROR(AVERAGE(INDIRECT("BK"&amp;AC1495-Template!$F$10+1):INDIRECT("BK"&amp;AC1495)),0)</f>
        <v>12.992443247713698</v>
      </c>
      <c r="BM1495" s="35"/>
      <c r="BN1495" s="86"/>
      <c r="BO1495" s="35"/>
      <c r="BP1495" s="35"/>
      <c r="BQ1495" s="35"/>
      <c r="BR1495" s="35"/>
      <c r="BS1495" s="35"/>
      <c r="BT1495" s="35"/>
      <c r="BU1495" s="35"/>
      <c r="BV1495" s="35"/>
      <c r="BW1495" s="35"/>
      <c r="BX1495" s="35"/>
      <c r="BY1495" s="35"/>
      <c r="BZ1495" s="35"/>
      <c r="CA1495" s="35"/>
      <c r="CB1495" s="35"/>
      <c r="CC1495" s="35"/>
      <c r="CD1495" s="35"/>
      <c r="CE1495" s="35"/>
      <c r="CF1495" s="35"/>
      <c r="CG1495" s="35"/>
      <c r="CH1495" s="35"/>
    </row>
    <row r="1496" spans="1:86" ht="15.6" x14ac:dyDescent="0.3">
      <c r="A1496" s="35"/>
      <c r="B1496" s="86"/>
      <c r="C1496" s="35"/>
      <c r="D1496" s="35"/>
      <c r="E1496" s="35"/>
      <c r="F1496" s="35"/>
      <c r="G1496" s="35"/>
      <c r="H1496" s="35"/>
      <c r="I1496" s="35"/>
      <c r="J1496" s="35"/>
      <c r="K1496" s="35"/>
      <c r="L1496" s="35"/>
      <c r="M1496" s="35"/>
      <c r="N1496" s="35"/>
      <c r="O1496" s="35"/>
      <c r="P1496" s="35"/>
      <c r="Q1496" s="35"/>
      <c r="R1496" s="35"/>
      <c r="S1496" s="35"/>
      <c r="T1496" s="17">
        <f t="shared" si="3337"/>
        <v>47512</v>
      </c>
      <c r="U1496" s="216">
        <f t="shared" si="3330"/>
        <v>2</v>
      </c>
      <c r="V1496" s="216">
        <f t="shared" si="3337"/>
        <v>1491</v>
      </c>
      <c r="W1496" s="16">
        <f t="shared" si="3344"/>
        <v>4.0849315068493155</v>
      </c>
      <c r="X1496" s="16" t="e">
        <f>IF(Template!$F$7="Linear interpolation",LinInterp($I$5:$I$22,$G$5:$G$22,W1496),CubicSpline($I$5:$I$22,$G$5:$G$22,W1496))</f>
        <v>#VALUE!</v>
      </c>
      <c r="Y1496" s="221" t="e">
        <f t="shared" si="3331"/>
        <v>#VALUE!</v>
      </c>
      <c r="Z1496" s="221" t="e">
        <f>Y1496/PRODUCT($AA$6:AA1495)</f>
        <v>#VALUE!</v>
      </c>
      <c r="AA1496" s="16" t="e">
        <f t="shared" si="3338"/>
        <v>#VALUE!</v>
      </c>
      <c r="AB1496" s="10" t="e">
        <f t="shared" si="3339"/>
        <v>#VALUE!</v>
      </c>
      <c r="AC1496" s="90">
        <f t="shared" si="3332"/>
        <v>1496</v>
      </c>
      <c r="AD1496" s="17">
        <f t="shared" si="3340"/>
        <v>47489</v>
      </c>
      <c r="AE1496" s="16" t="e">
        <f t="shared" si="3333"/>
        <v>#VALUE!</v>
      </c>
      <c r="AF1496" s="10">
        <f ca="1">IFERROR(AVERAGE(INDIRECT("AE"&amp;AC1496-Template!$F$10+1):INDIRECT("AE"&amp;AC1496)),0)</f>
        <v>0</v>
      </c>
      <c r="AG1496" s="35"/>
      <c r="AH1496" s="86"/>
      <c r="AI1496" s="35"/>
      <c r="AJ1496" s="35"/>
      <c r="AK1496" s="35"/>
      <c r="AL1496" s="35"/>
      <c r="AM1496" s="35"/>
      <c r="AN1496" s="35"/>
      <c r="AO1496" s="35"/>
      <c r="AP1496" s="35"/>
      <c r="AQ1496" s="35"/>
      <c r="AR1496" s="35"/>
      <c r="AS1496" s="35"/>
      <c r="AT1496" s="35"/>
      <c r="AU1496" s="35"/>
      <c r="AV1496" s="35"/>
      <c r="AW1496" s="35"/>
      <c r="AX1496" s="35"/>
      <c r="AY1496" s="35"/>
      <c r="AZ1496" s="17">
        <f t="shared" ref="AZ1496" si="3381">AZ1495+1</f>
        <v>47512</v>
      </c>
      <c r="BA1496" s="216">
        <f t="shared" si="3356"/>
        <v>2</v>
      </c>
      <c r="BB1496" s="216">
        <f t="shared" ref="BB1496" si="3382">BB1495+1</f>
        <v>1491</v>
      </c>
      <c r="BC1496" s="16">
        <f t="shared" si="3358"/>
        <v>4.0849315068493155</v>
      </c>
      <c r="BD1496" s="16">
        <f>IF(Template!$F$7="Linear interpolation",LinInterp($AO$5:$AO$18,$AM$5:$AM$18,BC1496),CubicSpline($AO$5:$AO$18,$AM$5:$AM$18,BC1496))</f>
        <v>14.168998638039062</v>
      </c>
      <c r="BE1496" s="221">
        <f t="shared" si="3293"/>
        <v>1.7182265377822563</v>
      </c>
      <c r="BF1496" s="221">
        <f>BE1496/PRODUCT($BG$6:BG1495)</f>
        <v>1.0003474194734259</v>
      </c>
      <c r="BG1496" s="16">
        <f t="shared" si="3359"/>
        <v>1.0003474194734259</v>
      </c>
      <c r="BH1496" s="10">
        <f t="shared" si="3360"/>
        <v>12.680810780044238</v>
      </c>
      <c r="BI1496" s="90"/>
      <c r="BJ1496" s="17">
        <f t="shared" si="3343"/>
        <v>47489</v>
      </c>
      <c r="BK1496" s="16">
        <f t="shared" si="3336"/>
        <v>12.880254300718041</v>
      </c>
      <c r="BL1496" s="10">
        <f ca="1">IFERROR(AVERAGE(INDIRECT("BK"&amp;AC1496-Template!$F$10+1):INDIRECT("BK"&amp;AC1496)),0)</f>
        <v>12.984839752165906</v>
      </c>
      <c r="BM1496" s="35"/>
      <c r="BN1496" s="86"/>
      <c r="BO1496" s="35"/>
      <c r="BP1496" s="35"/>
      <c r="BQ1496" s="35"/>
      <c r="BR1496" s="35"/>
      <c r="BS1496" s="35"/>
      <c r="BT1496" s="35"/>
      <c r="BU1496" s="35"/>
      <c r="BV1496" s="35"/>
      <c r="BW1496" s="35"/>
      <c r="BX1496" s="35"/>
      <c r="BY1496" s="35"/>
      <c r="BZ1496" s="35"/>
      <c r="CA1496" s="35"/>
      <c r="CB1496" s="35"/>
      <c r="CC1496" s="35"/>
      <c r="CD1496" s="35"/>
      <c r="CE1496" s="35"/>
      <c r="CF1496" s="35"/>
      <c r="CG1496" s="35"/>
      <c r="CH1496" s="35"/>
    </row>
    <row r="1497" spans="1:86" ht="15.6" x14ac:dyDescent="0.3">
      <c r="A1497" s="35"/>
      <c r="B1497" s="86"/>
      <c r="C1497" s="35"/>
      <c r="D1497" s="35"/>
      <c r="E1497" s="35"/>
      <c r="F1497" s="35"/>
      <c r="G1497" s="35"/>
      <c r="H1497" s="35"/>
      <c r="I1497" s="35"/>
      <c r="J1497" s="35"/>
      <c r="K1497" s="35"/>
      <c r="L1497" s="35"/>
      <c r="M1497" s="35"/>
      <c r="N1497" s="35"/>
      <c r="O1497" s="35"/>
      <c r="P1497" s="35"/>
      <c r="Q1497" s="35"/>
      <c r="R1497" s="35"/>
      <c r="S1497" s="35"/>
      <c r="T1497" s="17">
        <f t="shared" si="3337"/>
        <v>47513</v>
      </c>
      <c r="U1497" s="216">
        <f t="shared" si="3330"/>
        <v>3</v>
      </c>
      <c r="V1497" s="216">
        <f t="shared" si="3337"/>
        <v>1492</v>
      </c>
      <c r="W1497" s="16">
        <f t="shared" si="3344"/>
        <v>4.087671232876712</v>
      </c>
      <c r="X1497" s="16" t="e">
        <f>IF(Template!$F$7="Linear interpolation",LinInterp($I$5:$I$22,$G$5:$G$22,W1497),CubicSpline($I$5:$I$22,$G$5:$G$22,W1497))</f>
        <v>#VALUE!</v>
      </c>
      <c r="Y1497" s="221" t="e">
        <f t="shared" si="3331"/>
        <v>#VALUE!</v>
      </c>
      <c r="Z1497" s="221" t="e">
        <f>Y1497/PRODUCT($AA$6:AA1496)</f>
        <v>#VALUE!</v>
      </c>
      <c r="AA1497" s="16" t="e">
        <f t="shared" si="3338"/>
        <v>#VALUE!</v>
      </c>
      <c r="AB1497" s="10" t="e">
        <f t="shared" si="3339"/>
        <v>#VALUE!</v>
      </c>
      <c r="AC1497" s="90">
        <f t="shared" si="3332"/>
        <v>1497</v>
      </c>
      <c r="AD1497" s="17">
        <f t="shared" si="3340"/>
        <v>47490</v>
      </c>
      <c r="AE1497" s="16" t="e">
        <f t="shared" si="3333"/>
        <v>#VALUE!</v>
      </c>
      <c r="AF1497" s="10">
        <f ca="1">IFERROR(AVERAGE(INDIRECT("AE"&amp;AC1497-Template!$F$10+1):INDIRECT("AE"&amp;AC1497)),0)</f>
        <v>0</v>
      </c>
      <c r="AG1497" s="35"/>
      <c r="AH1497" s="86"/>
      <c r="AI1497" s="35"/>
      <c r="AJ1497" s="35"/>
      <c r="AK1497" s="35"/>
      <c r="AL1497" s="35"/>
      <c r="AM1497" s="35"/>
      <c r="AN1497" s="35"/>
      <c r="AO1497" s="35"/>
      <c r="AP1497" s="35"/>
      <c r="AQ1497" s="35"/>
      <c r="AR1497" s="35"/>
      <c r="AS1497" s="35"/>
      <c r="AT1497" s="35"/>
      <c r="AU1497" s="35"/>
      <c r="AV1497" s="35"/>
      <c r="AW1497" s="35"/>
      <c r="AX1497" s="35"/>
      <c r="AY1497" s="35"/>
      <c r="AZ1497" s="17">
        <f t="shared" ref="AZ1497" si="3383">AZ1496+1</f>
        <v>47513</v>
      </c>
      <c r="BA1497" s="216">
        <f t="shared" si="3356"/>
        <v>3</v>
      </c>
      <c r="BB1497" s="216">
        <f t="shared" ref="BB1497" si="3384">BB1496+1</f>
        <v>1492</v>
      </c>
      <c r="BC1497" s="16">
        <f t="shared" si="3358"/>
        <v>4.087671232876712</v>
      </c>
      <c r="BD1497" s="16">
        <f>IF(Template!$F$7="Linear interpolation",LinInterp($AO$5:$AO$18,$AM$5:$AM$18,BC1497),CubicSpline($AO$5:$AO$18,$AM$5:$AM$18,BC1497))</f>
        <v>14.168554877942473</v>
      </c>
      <c r="BE1497" s="221">
        <f t="shared" si="3293"/>
        <v>1.718823126671045</v>
      </c>
      <c r="BF1497" s="221">
        <f>BE1497/PRODUCT($BG$6:BG1496)</f>
        <v>1.0003472120094006</v>
      </c>
      <c r="BG1497" s="16">
        <f t="shared" si="3359"/>
        <v>1.0003472120094006</v>
      </c>
      <c r="BH1497" s="10">
        <f t="shared" si="3360"/>
        <v>12.673238343121064</v>
      </c>
      <c r="BI1497" s="90"/>
      <c r="BJ1497" s="17">
        <f t="shared" si="3343"/>
        <v>47490</v>
      </c>
      <c r="BK1497" s="16">
        <f t="shared" si="3336"/>
        <v>12.830333687698147</v>
      </c>
      <c r="BL1497" s="10">
        <f ca="1">IFERROR(AVERAGE(INDIRECT("BK"&amp;AC1497-Template!$F$10+1):INDIRECT("BK"&amp;AC1497)),0)</f>
        <v>12.975572236184117</v>
      </c>
      <c r="BM1497" s="35"/>
      <c r="BN1497" s="86"/>
      <c r="BO1497" s="35"/>
      <c r="BP1497" s="35"/>
      <c r="BQ1497" s="35"/>
      <c r="BR1497" s="35"/>
      <c r="BS1497" s="35"/>
      <c r="BT1497" s="35"/>
      <c r="BU1497" s="35"/>
      <c r="BV1497" s="35"/>
      <c r="BW1497" s="35"/>
      <c r="BX1497" s="35"/>
      <c r="BY1497" s="35"/>
      <c r="BZ1497" s="35"/>
      <c r="CA1497" s="35"/>
      <c r="CB1497" s="35"/>
      <c r="CC1497" s="35"/>
      <c r="CD1497" s="35"/>
      <c r="CE1497" s="35"/>
      <c r="CF1497" s="35"/>
      <c r="CG1497" s="35"/>
      <c r="CH1497" s="35"/>
    </row>
    <row r="1498" spans="1:86" ht="15.6" x14ac:dyDescent="0.3">
      <c r="A1498" s="35"/>
      <c r="B1498" s="86"/>
      <c r="C1498" s="35"/>
      <c r="D1498" s="35"/>
      <c r="E1498" s="35"/>
      <c r="F1498" s="35"/>
      <c r="G1498" s="35"/>
      <c r="H1498" s="35"/>
      <c r="I1498" s="35"/>
      <c r="J1498" s="35"/>
      <c r="K1498" s="35"/>
      <c r="L1498" s="35"/>
      <c r="M1498" s="35"/>
      <c r="N1498" s="35"/>
      <c r="O1498" s="35"/>
      <c r="P1498" s="35"/>
      <c r="Q1498" s="35"/>
      <c r="R1498" s="35"/>
      <c r="S1498" s="35"/>
      <c r="T1498" s="17">
        <f t="shared" si="3337"/>
        <v>47514</v>
      </c>
      <c r="U1498" s="216">
        <f t="shared" si="3330"/>
        <v>4</v>
      </c>
      <c r="V1498" s="216">
        <f t="shared" si="3337"/>
        <v>1493</v>
      </c>
      <c r="W1498" s="16">
        <f t="shared" si="3344"/>
        <v>4.0904109589041093</v>
      </c>
      <c r="X1498" s="16" t="e">
        <f>IF(Template!$F$7="Linear interpolation",LinInterp($I$5:$I$22,$G$5:$G$22,W1498),CubicSpline($I$5:$I$22,$G$5:$G$22,W1498))</f>
        <v>#VALUE!</v>
      </c>
      <c r="Y1498" s="221" t="e">
        <f t="shared" si="3331"/>
        <v>#VALUE!</v>
      </c>
      <c r="Z1498" s="221" t="e">
        <f>Y1498/PRODUCT($AA$6:AA1497)</f>
        <v>#VALUE!</v>
      </c>
      <c r="AA1498" s="16" t="e">
        <f t="shared" si="3338"/>
        <v>#VALUE!</v>
      </c>
      <c r="AB1498" s="10" t="e">
        <f t="shared" si="3339"/>
        <v>#VALUE!</v>
      </c>
      <c r="AC1498" s="90">
        <f t="shared" si="3332"/>
        <v>1498</v>
      </c>
      <c r="AD1498" s="17">
        <f t="shared" si="3340"/>
        <v>47491</v>
      </c>
      <c r="AE1498" s="16" t="e">
        <f t="shared" si="3333"/>
        <v>#VALUE!</v>
      </c>
      <c r="AF1498" s="10">
        <f ca="1">IFERROR(AVERAGE(INDIRECT("AE"&amp;AC1498-Template!$F$10+1):INDIRECT("AE"&amp;AC1498)),0)</f>
        <v>0</v>
      </c>
      <c r="AG1498" s="35"/>
      <c r="AH1498" s="86"/>
      <c r="AI1498" s="35"/>
      <c r="AJ1498" s="35"/>
      <c r="AK1498" s="35"/>
      <c r="AL1498" s="35"/>
      <c r="AM1498" s="35"/>
      <c r="AN1498" s="35"/>
      <c r="AO1498" s="35"/>
      <c r="AP1498" s="35"/>
      <c r="AQ1498" s="35"/>
      <c r="AR1498" s="35"/>
      <c r="AS1498" s="35"/>
      <c r="AT1498" s="35"/>
      <c r="AU1498" s="35"/>
      <c r="AV1498" s="35"/>
      <c r="AW1498" s="35"/>
      <c r="AX1498" s="35"/>
      <c r="AY1498" s="35"/>
      <c r="AZ1498" s="17">
        <f t="shared" ref="AZ1498" si="3385">AZ1497+1</f>
        <v>47514</v>
      </c>
      <c r="BA1498" s="216">
        <f t="shared" si="3356"/>
        <v>4</v>
      </c>
      <c r="BB1498" s="216">
        <f t="shared" ref="BB1498" si="3386">BB1497+1</f>
        <v>1493</v>
      </c>
      <c r="BC1498" s="16">
        <f t="shared" si="3358"/>
        <v>4.0904109589041093</v>
      </c>
      <c r="BD1498" s="16">
        <f>IF(Template!$F$7="Linear interpolation",LinInterp($AO$5:$AO$18,$AM$5:$AM$18,BC1498),CubicSpline($AO$5:$AO$18,$AM$5:$AM$18,BC1498))</f>
        <v>14.168105950146741</v>
      </c>
      <c r="BE1498" s="221">
        <f t="shared" si="3293"/>
        <v>1.7194195676288972</v>
      </c>
      <c r="BF1498" s="221">
        <f>BE1498/PRODUCT($BG$6:BG1497)</f>
        <v>1.0003470054298185</v>
      </c>
      <c r="BG1498" s="16">
        <f t="shared" si="3359"/>
        <v>1.0003470054298185</v>
      </c>
      <c r="BH1498" s="10">
        <f t="shared" si="3360"/>
        <v>12.665698188374153</v>
      </c>
      <c r="BI1498" s="90"/>
      <c r="BJ1498" s="17">
        <f t="shared" si="3343"/>
        <v>47491</v>
      </c>
      <c r="BK1498" s="16">
        <f t="shared" si="3336"/>
        <v>12.847071672546949</v>
      </c>
      <c r="BL1498" s="10">
        <f ca="1">IFERROR(AVERAGE(INDIRECT("BK"&amp;AC1498-Template!$F$10+1):INDIRECT("BK"&amp;AC1498)),0)</f>
        <v>12.966862653030624</v>
      </c>
      <c r="BM1498" s="35"/>
      <c r="BN1498" s="86"/>
      <c r="BO1498" s="35"/>
      <c r="BP1498" s="35"/>
      <c r="BQ1498" s="35"/>
      <c r="BR1498" s="35"/>
      <c r="BS1498" s="35"/>
      <c r="BT1498" s="35"/>
      <c r="BU1498" s="35"/>
      <c r="BV1498" s="35"/>
      <c r="BW1498" s="35"/>
      <c r="BX1498" s="35"/>
      <c r="BY1498" s="35"/>
      <c r="BZ1498" s="35"/>
      <c r="CA1498" s="35"/>
      <c r="CB1498" s="35"/>
      <c r="CC1498" s="35"/>
      <c r="CD1498" s="35"/>
      <c r="CE1498" s="35"/>
      <c r="CF1498" s="35"/>
      <c r="CG1498" s="35"/>
      <c r="CH1498" s="35"/>
    </row>
    <row r="1499" spans="1:86" ht="15.6" x14ac:dyDescent="0.3">
      <c r="A1499" s="35"/>
      <c r="B1499" s="86"/>
      <c r="C1499" s="35"/>
      <c r="D1499" s="35"/>
      <c r="E1499" s="35"/>
      <c r="F1499" s="35"/>
      <c r="G1499" s="35"/>
      <c r="H1499" s="35"/>
      <c r="I1499" s="35"/>
      <c r="J1499" s="35"/>
      <c r="K1499" s="35"/>
      <c r="L1499" s="35"/>
      <c r="M1499" s="35"/>
      <c r="N1499" s="35"/>
      <c r="O1499" s="35"/>
      <c r="P1499" s="35"/>
      <c r="Q1499" s="35"/>
      <c r="R1499" s="35"/>
      <c r="S1499" s="35"/>
      <c r="T1499" s="17">
        <f t="shared" si="3337"/>
        <v>47515</v>
      </c>
      <c r="U1499" s="216">
        <f t="shared" si="3330"/>
        <v>5</v>
      </c>
      <c r="V1499" s="216">
        <f t="shared" si="3337"/>
        <v>1494</v>
      </c>
      <c r="W1499" s="16">
        <f t="shared" si="3344"/>
        <v>4.0931506849315067</v>
      </c>
      <c r="X1499" s="16" t="e">
        <f>IF(Template!$F$7="Linear interpolation",LinInterp($I$5:$I$22,$G$5:$G$22,W1499),CubicSpline($I$5:$I$22,$G$5:$G$22,W1499))</f>
        <v>#VALUE!</v>
      </c>
      <c r="Y1499" s="221" t="e">
        <f t="shared" si="3331"/>
        <v>#VALUE!</v>
      </c>
      <c r="Z1499" s="221" t="e">
        <f>Y1499/PRODUCT($AA$6:AA1498)</f>
        <v>#VALUE!</v>
      </c>
      <c r="AA1499" s="16" t="e">
        <f t="shared" si="3338"/>
        <v>#VALUE!</v>
      </c>
      <c r="AB1499" s="10" t="e">
        <f t="shared" si="3339"/>
        <v>#VALUE!</v>
      </c>
      <c r="AC1499" s="90">
        <f t="shared" si="3332"/>
        <v>1499</v>
      </c>
      <c r="AD1499" s="17">
        <f t="shared" si="3340"/>
        <v>47492</v>
      </c>
      <c r="AE1499" s="16" t="e">
        <f t="shared" si="3333"/>
        <v>#VALUE!</v>
      </c>
      <c r="AF1499" s="10">
        <f ca="1">IFERROR(AVERAGE(INDIRECT("AE"&amp;AC1499-Template!$F$10+1):INDIRECT("AE"&amp;AC1499)),0)</f>
        <v>0</v>
      </c>
      <c r="AG1499" s="35"/>
      <c r="AH1499" s="86"/>
      <c r="AI1499" s="35"/>
      <c r="AJ1499" s="35"/>
      <c r="AK1499" s="35"/>
      <c r="AL1499" s="35"/>
      <c r="AM1499" s="35"/>
      <c r="AN1499" s="35"/>
      <c r="AO1499" s="35"/>
      <c r="AP1499" s="35"/>
      <c r="AQ1499" s="35"/>
      <c r="AR1499" s="35"/>
      <c r="AS1499" s="35"/>
      <c r="AT1499" s="35"/>
      <c r="AU1499" s="35"/>
      <c r="AV1499" s="35"/>
      <c r="AW1499" s="35"/>
      <c r="AX1499" s="35"/>
      <c r="AY1499" s="35"/>
      <c r="AZ1499" s="17">
        <f t="shared" ref="AZ1499" si="3387">AZ1498+1</f>
        <v>47515</v>
      </c>
      <c r="BA1499" s="216">
        <f t="shared" si="3356"/>
        <v>5</v>
      </c>
      <c r="BB1499" s="216">
        <f t="shared" ref="BB1499" si="3388">BB1498+1</f>
        <v>1494</v>
      </c>
      <c r="BC1499" s="16">
        <f t="shared" si="3358"/>
        <v>4.0931506849315067</v>
      </c>
      <c r="BD1499" s="16">
        <f>IF(Template!$F$7="Linear interpolation",LinInterp($AO$5:$AO$18,$AM$5:$AM$18,BC1499),CubicSpline($AO$5:$AO$18,$AM$5:$AM$18,BC1499))</f>
        <v>14.167651889846562</v>
      </c>
      <c r="BE1499" s="221">
        <f t="shared" si="3293"/>
        <v>1.7200158618845467</v>
      </c>
      <c r="BF1499" s="221">
        <f>BE1499/PRODUCT($BG$6:BG1498)</f>
        <v>1.0003467997380486</v>
      </c>
      <c r="BG1499" s="16">
        <f t="shared" si="3359"/>
        <v>1.0003467997380486</v>
      </c>
      <c r="BH1499" s="10">
        <f t="shared" si="3360"/>
        <v>12.65819043877503</v>
      </c>
      <c r="BI1499" s="90"/>
      <c r="BJ1499" s="17">
        <f t="shared" si="3343"/>
        <v>47492</v>
      </c>
      <c r="BK1499" s="16">
        <f t="shared" si="3336"/>
        <v>12.838849667383689</v>
      </c>
      <c r="BL1499" s="10">
        <f ca="1">IFERROR(AVERAGE(INDIRECT("BK"&amp;AC1499-Template!$F$10+1):INDIRECT("BK"&amp;AC1499)),0)</f>
        <v>12.959417065964532</v>
      </c>
      <c r="BM1499" s="35"/>
      <c r="BN1499" s="86"/>
      <c r="BO1499" s="35"/>
      <c r="BP1499" s="35"/>
      <c r="BQ1499" s="35"/>
      <c r="BR1499" s="35"/>
      <c r="BS1499" s="35"/>
      <c r="BT1499" s="35"/>
      <c r="BU1499" s="35"/>
      <c r="BV1499" s="35"/>
      <c r="BW1499" s="35"/>
      <c r="BX1499" s="35"/>
      <c r="BY1499" s="35"/>
      <c r="BZ1499" s="35"/>
      <c r="CA1499" s="35"/>
      <c r="CB1499" s="35"/>
      <c r="CC1499" s="35"/>
      <c r="CD1499" s="35"/>
      <c r="CE1499" s="35"/>
      <c r="CF1499" s="35"/>
      <c r="CG1499" s="35"/>
      <c r="CH1499" s="35"/>
    </row>
    <row r="1500" spans="1:86" ht="15.6" x14ac:dyDescent="0.3">
      <c r="A1500" s="35"/>
      <c r="B1500" s="86"/>
      <c r="C1500" s="35"/>
      <c r="D1500" s="35"/>
      <c r="E1500" s="35"/>
      <c r="F1500" s="35"/>
      <c r="G1500" s="35"/>
      <c r="H1500" s="35"/>
      <c r="I1500" s="35"/>
      <c r="J1500" s="35"/>
      <c r="K1500" s="35"/>
      <c r="L1500" s="35"/>
      <c r="M1500" s="35"/>
      <c r="N1500" s="35"/>
      <c r="O1500" s="35"/>
      <c r="P1500" s="35"/>
      <c r="Q1500" s="35"/>
      <c r="R1500" s="35"/>
      <c r="S1500" s="35"/>
      <c r="T1500" s="17">
        <f t="shared" si="3337"/>
        <v>47516</v>
      </c>
      <c r="U1500" s="216">
        <f t="shared" si="3330"/>
        <v>6</v>
      </c>
      <c r="V1500" s="216">
        <f t="shared" si="3337"/>
        <v>1495</v>
      </c>
      <c r="W1500" s="16">
        <f t="shared" si="3344"/>
        <v>4.095890410958904</v>
      </c>
      <c r="X1500" s="16" t="e">
        <f>IF(Template!$F$7="Linear interpolation",LinInterp($I$5:$I$22,$G$5:$G$22,W1500),CubicSpline($I$5:$I$22,$G$5:$G$22,W1500))</f>
        <v>#VALUE!</v>
      </c>
      <c r="Y1500" s="221" t="e">
        <f t="shared" si="3331"/>
        <v>#VALUE!</v>
      </c>
      <c r="Z1500" s="221" t="e">
        <f>Y1500/PRODUCT($AA$6:AA1499)</f>
        <v>#VALUE!</v>
      </c>
      <c r="AA1500" s="16" t="e">
        <f t="shared" si="3338"/>
        <v>#VALUE!</v>
      </c>
      <c r="AB1500" s="10" t="e">
        <f t="shared" si="3339"/>
        <v>#VALUE!</v>
      </c>
      <c r="AC1500" s="90">
        <f t="shared" si="3332"/>
        <v>1500</v>
      </c>
      <c r="AD1500" s="17">
        <f t="shared" si="3340"/>
        <v>47493</v>
      </c>
      <c r="AE1500" s="16" t="e">
        <f t="shared" si="3333"/>
        <v>#VALUE!</v>
      </c>
      <c r="AF1500" s="10">
        <f ca="1">IFERROR(AVERAGE(INDIRECT("AE"&amp;AC1500-Template!$F$10+1):INDIRECT("AE"&amp;AC1500)),0)</f>
        <v>0</v>
      </c>
      <c r="AG1500" s="35"/>
      <c r="AH1500" s="86"/>
      <c r="AI1500" s="35"/>
      <c r="AJ1500" s="35"/>
      <c r="AK1500" s="35"/>
      <c r="AL1500" s="35"/>
      <c r="AM1500" s="35"/>
      <c r="AN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17">
        <f t="shared" ref="AZ1500" si="3389">AZ1499+1</f>
        <v>47516</v>
      </c>
      <c r="BA1500" s="216">
        <f t="shared" si="3356"/>
        <v>6</v>
      </c>
      <c r="BB1500" s="216">
        <f t="shared" ref="BB1500" si="3390">BB1499+1</f>
        <v>1495</v>
      </c>
      <c r="BC1500" s="16">
        <f t="shared" si="3358"/>
        <v>4.095890410958904</v>
      </c>
      <c r="BD1500" s="16">
        <f>IF(Template!$F$7="Linear interpolation",LinInterp($AO$5:$AO$18,$AM$5:$AM$18,BC1500),CubicSpline($AO$5:$AO$18,$AM$5:$AM$18,BC1500))</f>
        <v>14.167192732236629</v>
      </c>
      <c r="BE1500" s="221">
        <f t="shared" si="3293"/>
        <v>1.7206120106746245</v>
      </c>
      <c r="BF1500" s="221">
        <f>BE1500/PRODUCT($BG$6:BG1499)</f>
        <v>1.0003465949374586</v>
      </c>
      <c r="BG1500" s="16">
        <f t="shared" si="3359"/>
        <v>1.0003467997380486</v>
      </c>
      <c r="BH1500" s="10">
        <f t="shared" si="3360"/>
        <v>12.65819043877503</v>
      </c>
      <c r="BI1500" s="90"/>
      <c r="BJ1500" s="17">
        <f t="shared" si="3343"/>
        <v>47493</v>
      </c>
      <c r="BK1500" s="16">
        <f t="shared" si="3336"/>
        <v>12.83065736787059</v>
      </c>
      <c r="BL1500" s="10">
        <f ca="1">IFERROR(AVERAGE(INDIRECT("BK"&amp;AC1500-Template!$F$10+1):INDIRECT("BK"&amp;AC1500)),0)</f>
        <v>12.951189927230965</v>
      </c>
      <c r="BM1500" s="35"/>
      <c r="BN1500" s="86"/>
      <c r="BO1500" s="35"/>
      <c r="BP1500" s="35"/>
      <c r="BQ1500" s="35"/>
      <c r="BR1500" s="35"/>
      <c r="BS1500" s="35"/>
      <c r="BT1500" s="35"/>
      <c r="BU1500" s="35"/>
      <c r="BV1500" s="35"/>
      <c r="BW1500" s="35"/>
      <c r="BX1500" s="35"/>
      <c r="BY1500" s="35"/>
      <c r="BZ1500" s="35"/>
      <c r="CA1500" s="35"/>
      <c r="CB1500" s="35"/>
      <c r="CC1500" s="35"/>
      <c r="CD1500" s="35"/>
      <c r="CE1500" s="35"/>
      <c r="CF1500" s="35"/>
      <c r="CG1500" s="35"/>
      <c r="CH1500" s="35"/>
    </row>
    <row r="1501" spans="1:86" ht="15.6" x14ac:dyDescent="0.3">
      <c r="A1501" s="35"/>
      <c r="B1501" s="86"/>
      <c r="C1501" s="35"/>
      <c r="D1501" s="35"/>
      <c r="E1501" s="35"/>
      <c r="F1501" s="35"/>
      <c r="G1501" s="35"/>
      <c r="H1501" s="35"/>
      <c r="I1501" s="35"/>
      <c r="J1501" s="35"/>
      <c r="K1501" s="35"/>
      <c r="L1501" s="35"/>
      <c r="M1501" s="35"/>
      <c r="N1501" s="35"/>
      <c r="O1501" s="35"/>
      <c r="P1501" s="35"/>
      <c r="Q1501" s="35"/>
      <c r="R1501" s="35"/>
      <c r="S1501" s="35"/>
      <c r="T1501" s="17">
        <f t="shared" si="3337"/>
        <v>47517</v>
      </c>
      <c r="U1501" s="216">
        <f t="shared" si="3330"/>
        <v>7</v>
      </c>
      <c r="V1501" s="216">
        <f t="shared" si="3337"/>
        <v>1496</v>
      </c>
      <c r="W1501" s="16">
        <f t="shared" si="3344"/>
        <v>4.0986301369863014</v>
      </c>
      <c r="X1501" s="16" t="e">
        <f>IF(Template!$F$7="Linear interpolation",LinInterp($I$5:$I$22,$G$5:$G$22,W1501),CubicSpline($I$5:$I$22,$G$5:$G$22,W1501))</f>
        <v>#VALUE!</v>
      </c>
      <c r="Y1501" s="221" t="e">
        <f t="shared" si="3331"/>
        <v>#VALUE!</v>
      </c>
      <c r="Z1501" s="221" t="e">
        <f>Y1501/PRODUCT($AA$6:AA1500)</f>
        <v>#VALUE!</v>
      </c>
      <c r="AA1501" s="16" t="e">
        <f t="shared" si="3338"/>
        <v>#VALUE!</v>
      </c>
      <c r="AB1501" s="10" t="e">
        <f t="shared" si="3339"/>
        <v>#VALUE!</v>
      </c>
      <c r="AC1501" s="90">
        <f t="shared" si="3332"/>
        <v>1501</v>
      </c>
      <c r="AD1501" s="17">
        <f t="shared" si="3340"/>
        <v>47494</v>
      </c>
      <c r="AE1501" s="16" t="e">
        <f t="shared" si="3333"/>
        <v>#VALUE!</v>
      </c>
      <c r="AF1501" s="10">
        <f ca="1">IFERROR(AVERAGE(INDIRECT("AE"&amp;AC1501-Template!$F$10+1):INDIRECT("AE"&amp;AC1501)),0)</f>
        <v>0</v>
      </c>
      <c r="AG1501" s="35"/>
      <c r="AH1501" s="86"/>
      <c r="AI1501" s="35"/>
      <c r="AJ1501" s="35"/>
      <c r="AK1501" s="35"/>
      <c r="AL1501" s="35"/>
      <c r="AM1501" s="35"/>
      <c r="AN1501" s="35"/>
      <c r="AO1501" s="35"/>
      <c r="AP1501" s="35"/>
      <c r="AQ1501" s="35"/>
      <c r="AR1501" s="35"/>
      <c r="AS1501" s="35"/>
      <c r="AT1501" s="35"/>
      <c r="AU1501" s="35"/>
      <c r="AV1501" s="35"/>
      <c r="AW1501" s="35"/>
      <c r="AX1501" s="35"/>
      <c r="AY1501" s="35"/>
      <c r="AZ1501" s="17">
        <f t="shared" ref="AZ1501" si="3391">AZ1500+1</f>
        <v>47517</v>
      </c>
      <c r="BA1501" s="216">
        <f t="shared" si="3356"/>
        <v>7</v>
      </c>
      <c r="BB1501" s="216">
        <f t="shared" ref="BB1501" si="3392">BB1500+1</f>
        <v>1496</v>
      </c>
      <c r="BC1501" s="16">
        <f t="shared" si="3358"/>
        <v>4.0986301369863014</v>
      </c>
      <c r="BD1501" s="16">
        <f>IF(Template!$F$7="Linear interpolation",LinInterp($AO$5:$AO$18,$AM$5:$AM$18,BC1501),CubicSpline($AO$5:$AO$18,$AM$5:$AM$18,BC1501))</f>
        <v>14.166728512511641</v>
      </c>
      <c r="BE1501" s="221">
        <f t="shared" si="3293"/>
        <v>1.7212080152436708</v>
      </c>
      <c r="BF1501" s="221">
        <f>BE1501/PRODUCT($BG$6:BG1500)</f>
        <v>1.0003461862309109</v>
      </c>
      <c r="BG1501" s="16">
        <f t="shared" si="3359"/>
        <v>1.0003467997380486</v>
      </c>
      <c r="BH1501" s="10">
        <f t="shared" si="3360"/>
        <v>12.65819043877503</v>
      </c>
      <c r="BI1501" s="90"/>
      <c r="BJ1501" s="17">
        <f t="shared" si="3343"/>
        <v>47494</v>
      </c>
      <c r="BK1501" s="16">
        <f t="shared" si="3336"/>
        <v>12.82249489646048</v>
      </c>
      <c r="BL1501" s="10">
        <f ca="1">IFERROR(AVERAGE(INDIRECT("BK"&amp;AC1501-Template!$F$10+1):INDIRECT("BK"&amp;AC1501)),0)</f>
        <v>12.942951267540575</v>
      </c>
      <c r="BM1501" s="35"/>
      <c r="BN1501" s="86"/>
      <c r="BO1501" s="35"/>
      <c r="BP1501" s="35"/>
      <c r="BQ1501" s="35"/>
      <c r="BR1501" s="35"/>
      <c r="BS1501" s="35"/>
      <c r="BT1501" s="35"/>
      <c r="BU1501" s="35"/>
      <c r="BV1501" s="35"/>
      <c r="BW1501" s="35"/>
      <c r="BX1501" s="35"/>
      <c r="BY1501" s="35"/>
      <c r="BZ1501" s="35"/>
      <c r="CA1501" s="35"/>
      <c r="CB1501" s="35"/>
      <c r="CC1501" s="35"/>
      <c r="CD1501" s="35"/>
      <c r="CE1501" s="35"/>
      <c r="CF1501" s="35"/>
      <c r="CG1501" s="35"/>
      <c r="CH1501" s="35"/>
    </row>
    <row r="1502" spans="1:86" ht="15.6" x14ac:dyDescent="0.3">
      <c r="A1502" s="35"/>
      <c r="B1502" s="86"/>
      <c r="C1502" s="35"/>
      <c r="D1502" s="35"/>
      <c r="E1502" s="35"/>
      <c r="F1502" s="35"/>
      <c r="G1502" s="35"/>
      <c r="H1502" s="35"/>
      <c r="I1502" s="35"/>
      <c r="J1502" s="35"/>
      <c r="K1502" s="35"/>
      <c r="L1502" s="35"/>
      <c r="M1502" s="35"/>
      <c r="N1502" s="35"/>
      <c r="O1502" s="35"/>
      <c r="P1502" s="35"/>
      <c r="Q1502" s="35"/>
      <c r="R1502" s="35"/>
      <c r="S1502" s="35"/>
      <c r="T1502" s="17">
        <f t="shared" si="3337"/>
        <v>47518</v>
      </c>
      <c r="U1502" s="216">
        <f t="shared" si="3330"/>
        <v>1</v>
      </c>
      <c r="V1502" s="216">
        <f t="shared" si="3337"/>
        <v>1497</v>
      </c>
      <c r="W1502" s="16">
        <f t="shared" si="3344"/>
        <v>4.1013698630136988</v>
      </c>
      <c r="X1502" s="16" t="e">
        <f>IF(Template!$F$7="Linear interpolation",LinInterp($I$5:$I$22,$G$5:$G$22,W1502),CubicSpline($I$5:$I$22,$G$5:$G$22,W1502))</f>
        <v>#VALUE!</v>
      </c>
      <c r="Y1502" s="221" t="e">
        <f t="shared" si="3331"/>
        <v>#VALUE!</v>
      </c>
      <c r="Z1502" s="221" t="e">
        <f>Y1502/PRODUCT($AA$6:AA1501)</f>
        <v>#VALUE!</v>
      </c>
      <c r="AA1502" s="16" t="e">
        <f t="shared" si="3338"/>
        <v>#VALUE!</v>
      </c>
      <c r="AB1502" s="10" t="e">
        <f t="shared" si="3339"/>
        <v>#VALUE!</v>
      </c>
      <c r="AC1502" s="90">
        <f t="shared" si="3332"/>
        <v>1502</v>
      </c>
      <c r="AD1502" s="17">
        <f t="shared" si="3340"/>
        <v>47495</v>
      </c>
      <c r="AE1502" s="16" t="e">
        <f t="shared" si="3333"/>
        <v>#VALUE!</v>
      </c>
      <c r="AF1502" s="10">
        <f ca="1">IFERROR(AVERAGE(INDIRECT("AE"&amp;AC1502-Template!$F$10+1):INDIRECT("AE"&amp;AC1502)),0)</f>
        <v>0</v>
      </c>
      <c r="AG1502" s="35"/>
      <c r="AH1502" s="86"/>
      <c r="AI1502" s="35"/>
      <c r="AJ1502" s="35"/>
      <c r="AK1502" s="35"/>
      <c r="AL1502" s="35"/>
      <c r="AM1502" s="35"/>
      <c r="AN1502" s="35"/>
      <c r="AO1502" s="35"/>
      <c r="AP1502" s="35"/>
      <c r="AQ1502" s="35"/>
      <c r="AR1502" s="35"/>
      <c r="AS1502" s="35"/>
      <c r="AT1502" s="35"/>
      <c r="AU1502" s="35"/>
      <c r="AV1502" s="35"/>
      <c r="AW1502" s="35"/>
      <c r="AX1502" s="35"/>
      <c r="AY1502" s="35"/>
      <c r="AZ1502" s="17">
        <f t="shared" ref="AZ1502" si="3393">AZ1501+1</f>
        <v>47518</v>
      </c>
      <c r="BA1502" s="216">
        <f t="shared" si="3356"/>
        <v>1</v>
      </c>
      <c r="BB1502" s="216">
        <f t="shared" ref="BB1502" si="3394">BB1501+1</f>
        <v>1497</v>
      </c>
      <c r="BC1502" s="16">
        <f t="shared" si="3358"/>
        <v>4.1013698630136988</v>
      </c>
      <c r="BD1502" s="16">
        <f>IF(Template!$F$7="Linear interpolation",LinInterp($AO$5:$AO$18,$AM$5:$AM$18,BC1502),CubicSpline($AO$5:$AO$18,$AM$5:$AM$18,BC1502))</f>
        <v>14.166259265866293</v>
      </c>
      <c r="BE1502" s="221">
        <f t="shared" si="3293"/>
        <v>1.7218038768441466</v>
      </c>
      <c r="BF1502" s="221">
        <f>BE1502/PRODUCT($BG$6:BG1501)</f>
        <v>1.0003455745165317</v>
      </c>
      <c r="BG1502" s="16">
        <f t="shared" si="3359"/>
        <v>1.0003455745165317</v>
      </c>
      <c r="BH1502" s="10">
        <f t="shared" si="3360"/>
        <v>12.613469853407832</v>
      </c>
      <c r="BI1502" s="90"/>
      <c r="BJ1502" s="17">
        <f t="shared" si="3343"/>
        <v>47495</v>
      </c>
      <c r="BK1502" s="16">
        <f t="shared" si="3336"/>
        <v>12.82249489646048</v>
      </c>
      <c r="BL1502" s="10">
        <f ca="1">IFERROR(AVERAGE(INDIRECT("BK"&amp;AC1502-Template!$F$10+1):INDIRECT("BK"&amp;AC1502)),0)</f>
        <v>12.93497443927189</v>
      </c>
      <c r="BM1502" s="35"/>
      <c r="BN1502" s="86"/>
      <c r="BO1502" s="35"/>
      <c r="BP1502" s="35"/>
      <c r="BQ1502" s="35"/>
      <c r="BR1502" s="35"/>
      <c r="BS1502" s="35"/>
      <c r="BT1502" s="35"/>
      <c r="BU1502" s="35"/>
      <c r="BV1502" s="35"/>
      <c r="BW1502" s="35"/>
      <c r="BX1502" s="35"/>
      <c r="BY1502" s="35"/>
      <c r="BZ1502" s="35"/>
      <c r="CA1502" s="35"/>
      <c r="CB1502" s="35"/>
      <c r="CC1502" s="35"/>
      <c r="CD1502" s="35"/>
      <c r="CE1502" s="35"/>
      <c r="CF1502" s="35"/>
      <c r="CG1502" s="35"/>
      <c r="CH1502" s="35"/>
    </row>
    <row r="1503" spans="1:86" ht="15.6" x14ac:dyDescent="0.3">
      <c r="A1503" s="35"/>
      <c r="B1503" s="86"/>
      <c r="C1503" s="35"/>
      <c r="D1503" s="35"/>
      <c r="E1503" s="35"/>
      <c r="F1503" s="35"/>
      <c r="G1503" s="35"/>
      <c r="H1503" s="35"/>
      <c r="I1503" s="35"/>
      <c r="J1503" s="35"/>
      <c r="K1503" s="35"/>
      <c r="L1503" s="35"/>
      <c r="M1503" s="35"/>
      <c r="N1503" s="35"/>
      <c r="O1503" s="35"/>
      <c r="P1503" s="35"/>
      <c r="Q1503" s="35"/>
      <c r="R1503" s="35"/>
      <c r="S1503" s="35"/>
      <c r="T1503" s="17">
        <f t="shared" si="3337"/>
        <v>47519</v>
      </c>
      <c r="U1503" s="216">
        <f t="shared" si="3330"/>
        <v>2</v>
      </c>
      <c r="V1503" s="216">
        <f t="shared" si="3337"/>
        <v>1498</v>
      </c>
      <c r="W1503" s="16">
        <f t="shared" si="3344"/>
        <v>4.1041095890410961</v>
      </c>
      <c r="X1503" s="16" t="e">
        <f>IF(Template!$F$7="Linear interpolation",LinInterp($I$5:$I$22,$G$5:$G$22,W1503),CubicSpline($I$5:$I$22,$G$5:$G$22,W1503))</f>
        <v>#VALUE!</v>
      </c>
      <c r="Y1503" s="221" t="e">
        <f t="shared" si="3331"/>
        <v>#VALUE!</v>
      </c>
      <c r="Z1503" s="221" t="e">
        <f>Y1503/PRODUCT($AA$6:AA1502)</f>
        <v>#VALUE!</v>
      </c>
      <c r="AA1503" s="16" t="e">
        <f t="shared" si="3338"/>
        <v>#VALUE!</v>
      </c>
      <c r="AB1503" s="10" t="e">
        <f t="shared" si="3339"/>
        <v>#VALUE!</v>
      </c>
      <c r="AC1503" s="90">
        <f t="shared" si="3332"/>
        <v>1503</v>
      </c>
      <c r="AD1503" s="17">
        <f t="shared" si="3340"/>
        <v>47496</v>
      </c>
      <c r="AE1503" s="16" t="e">
        <f t="shared" si="3333"/>
        <v>#VALUE!</v>
      </c>
      <c r="AF1503" s="10">
        <f ca="1">IFERROR(AVERAGE(INDIRECT("AE"&amp;AC1503-Template!$F$10+1):INDIRECT("AE"&amp;AC1503)),0)</f>
        <v>0</v>
      </c>
      <c r="AG1503" s="35"/>
      <c r="AH1503" s="86"/>
      <c r="AI1503" s="35"/>
      <c r="AJ1503" s="35"/>
      <c r="AK1503" s="35"/>
      <c r="AL1503" s="35"/>
      <c r="AM1503" s="35"/>
      <c r="AN1503" s="35"/>
      <c r="AO1503" s="35"/>
      <c r="AP1503" s="35"/>
      <c r="AQ1503" s="35"/>
      <c r="AR1503" s="35"/>
      <c r="AS1503" s="35"/>
      <c r="AT1503" s="35"/>
      <c r="AU1503" s="35"/>
      <c r="AV1503" s="35"/>
      <c r="AW1503" s="35"/>
      <c r="AX1503" s="35"/>
      <c r="AY1503" s="35"/>
      <c r="AZ1503" s="17">
        <f t="shared" ref="AZ1503" si="3395">AZ1502+1</f>
        <v>47519</v>
      </c>
      <c r="BA1503" s="216">
        <f t="shared" si="3356"/>
        <v>2</v>
      </c>
      <c r="BB1503" s="216">
        <f t="shared" ref="BB1503" si="3396">BB1502+1</f>
        <v>1498</v>
      </c>
      <c r="BC1503" s="16">
        <f t="shared" si="3358"/>
        <v>4.1041095890410961</v>
      </c>
      <c r="BD1503" s="16">
        <f>IF(Template!$F$7="Linear interpolation",LinInterp($AO$5:$AO$18,$AM$5:$AM$18,BC1503),CubicSpline($AO$5:$AO$18,$AM$5:$AM$18,BC1503))</f>
        <v>14.165785027495279</v>
      </c>
      <c r="BE1503" s="221">
        <f t="shared" si="3293"/>
        <v>1.7223995967364376</v>
      </c>
      <c r="BF1503" s="221">
        <f>BE1503/PRODUCT($BG$6:BG1502)</f>
        <v>1.0003459859164581</v>
      </c>
      <c r="BG1503" s="16">
        <f t="shared" si="3359"/>
        <v>1.0003459859164581</v>
      </c>
      <c r="BH1503" s="10">
        <f t="shared" si="3360"/>
        <v>12.628485950719526</v>
      </c>
      <c r="BI1503" s="90"/>
      <c r="BJ1503" s="17">
        <f t="shared" si="3343"/>
        <v>47496</v>
      </c>
      <c r="BK1503" s="16">
        <f t="shared" si="3336"/>
        <v>12.82249489646048</v>
      </c>
      <c r="BL1503" s="10">
        <f ca="1">IFERROR(AVERAGE(INDIRECT("BK"&amp;AC1503-Template!$F$10+1):INDIRECT("BK"&amp;AC1503)),0)</f>
        <v>12.927260714534622</v>
      </c>
      <c r="BM1503" s="35"/>
      <c r="BN1503" s="86"/>
      <c r="BO1503" s="35"/>
      <c r="BP1503" s="35"/>
      <c r="BQ1503" s="35"/>
      <c r="BR1503" s="35"/>
      <c r="BS1503" s="35"/>
      <c r="BT1503" s="35"/>
      <c r="BU1503" s="35"/>
      <c r="BV1503" s="35"/>
      <c r="BW1503" s="35"/>
      <c r="BX1503" s="35"/>
      <c r="BY1503" s="35"/>
      <c r="BZ1503" s="35"/>
      <c r="CA1503" s="35"/>
      <c r="CB1503" s="35"/>
      <c r="CC1503" s="35"/>
      <c r="CD1503" s="35"/>
      <c r="CE1503" s="35"/>
      <c r="CF1503" s="35"/>
      <c r="CG1503" s="35"/>
      <c r="CH1503" s="35"/>
    </row>
    <row r="1504" spans="1:86" ht="15.6" x14ac:dyDescent="0.3">
      <c r="A1504" s="35"/>
      <c r="B1504" s="86"/>
      <c r="C1504" s="35"/>
      <c r="D1504" s="35"/>
      <c r="E1504" s="35"/>
      <c r="F1504" s="35"/>
      <c r="G1504" s="35"/>
      <c r="H1504" s="35"/>
      <c r="I1504" s="35"/>
      <c r="J1504" s="35"/>
      <c r="K1504" s="35"/>
      <c r="L1504" s="35"/>
      <c r="M1504" s="35"/>
      <c r="N1504" s="35"/>
      <c r="O1504" s="35"/>
      <c r="P1504" s="35"/>
      <c r="Q1504" s="35"/>
      <c r="R1504" s="35"/>
      <c r="S1504" s="35"/>
      <c r="T1504" s="17">
        <f t="shared" si="3337"/>
        <v>47520</v>
      </c>
      <c r="U1504" s="216">
        <f t="shared" si="3330"/>
        <v>3</v>
      </c>
      <c r="V1504" s="216">
        <f t="shared" si="3337"/>
        <v>1499</v>
      </c>
      <c r="W1504" s="16">
        <f t="shared" si="3344"/>
        <v>4.1068493150684935</v>
      </c>
      <c r="X1504" s="16" t="e">
        <f>IF(Template!$F$7="Linear interpolation",LinInterp($I$5:$I$22,$G$5:$G$22,W1504),CubicSpline($I$5:$I$22,$G$5:$G$22,W1504))</f>
        <v>#VALUE!</v>
      </c>
      <c r="Y1504" s="221" t="e">
        <f t="shared" si="3331"/>
        <v>#VALUE!</v>
      </c>
      <c r="Z1504" s="221" t="e">
        <f>Y1504/PRODUCT($AA$6:AA1503)</f>
        <v>#VALUE!</v>
      </c>
      <c r="AA1504" s="16" t="e">
        <f t="shared" si="3338"/>
        <v>#VALUE!</v>
      </c>
      <c r="AB1504" s="10" t="e">
        <f t="shared" si="3339"/>
        <v>#VALUE!</v>
      </c>
      <c r="AC1504" s="90">
        <f t="shared" si="3332"/>
        <v>1504</v>
      </c>
      <c r="AD1504" s="17">
        <f t="shared" si="3340"/>
        <v>47497</v>
      </c>
      <c r="AE1504" s="16" t="e">
        <f t="shared" si="3333"/>
        <v>#VALUE!</v>
      </c>
      <c r="AF1504" s="10">
        <f ca="1">IFERROR(AVERAGE(INDIRECT("AE"&amp;AC1504-Template!$F$10+1):INDIRECT("AE"&amp;AC1504)),0)</f>
        <v>0</v>
      </c>
      <c r="AG1504" s="35"/>
      <c r="AH1504" s="86"/>
      <c r="AI1504" s="35"/>
      <c r="AJ1504" s="35"/>
      <c r="AK1504" s="35"/>
      <c r="AL1504" s="35"/>
      <c r="AM1504" s="35"/>
      <c r="AN1504" s="35"/>
      <c r="AO1504" s="35"/>
      <c r="AP1504" s="35"/>
      <c r="AQ1504" s="35"/>
      <c r="AR1504" s="35"/>
      <c r="AS1504" s="35"/>
      <c r="AT1504" s="35"/>
      <c r="AU1504" s="35"/>
      <c r="AV1504" s="35"/>
      <c r="AW1504" s="35"/>
      <c r="AX1504" s="35"/>
      <c r="AY1504" s="35"/>
      <c r="AZ1504" s="17">
        <f t="shared" ref="AZ1504" si="3397">AZ1503+1</f>
        <v>47520</v>
      </c>
      <c r="BA1504" s="216">
        <f t="shared" si="3356"/>
        <v>3</v>
      </c>
      <c r="BB1504" s="216">
        <f t="shared" ref="BB1504" si="3398">BB1503+1</f>
        <v>1499</v>
      </c>
      <c r="BC1504" s="16">
        <f t="shared" si="3358"/>
        <v>4.1068493150684935</v>
      </c>
      <c r="BD1504" s="16">
        <f>IF(Template!$F$7="Linear interpolation",LinInterp($AO$5:$AO$18,$AM$5:$AM$18,BC1504),CubicSpline($AO$5:$AO$18,$AM$5:$AM$18,BC1504))</f>
        <v>14.165305832593294</v>
      </c>
      <c r="BE1504" s="221">
        <f t="shared" si="3293"/>
        <v>1.7229951761888724</v>
      </c>
      <c r="BF1504" s="221">
        <f>BE1504/PRODUCT($BG$6:BG1503)</f>
        <v>1.0003457847142807</v>
      </c>
      <c r="BG1504" s="16">
        <f t="shared" si="3359"/>
        <v>1.0003457847142807</v>
      </c>
      <c r="BH1504" s="10">
        <f t="shared" si="3360"/>
        <v>12.62114207124576</v>
      </c>
      <c r="BI1504" s="90"/>
      <c r="BJ1504" s="17">
        <f t="shared" si="3343"/>
        <v>47497</v>
      </c>
      <c r="BK1504" s="16">
        <f t="shared" si="3336"/>
        <v>12.773820206975151</v>
      </c>
      <c r="BL1504" s="10">
        <f ca="1">IFERROR(AVERAGE(INDIRECT("BK"&amp;AC1504-Template!$F$10+1):INDIRECT("BK"&amp;AC1504)),0)</f>
        <v>12.917924500147848</v>
      </c>
      <c r="BM1504" s="35"/>
      <c r="BN1504" s="86"/>
      <c r="BO1504" s="35"/>
      <c r="BP1504" s="35"/>
      <c r="BQ1504" s="35"/>
      <c r="BR1504" s="35"/>
      <c r="BS1504" s="35"/>
      <c r="BT1504" s="35"/>
      <c r="BU1504" s="35"/>
      <c r="BV1504" s="35"/>
      <c r="BW1504" s="35"/>
      <c r="BX1504" s="35"/>
      <c r="BY1504" s="35"/>
      <c r="BZ1504" s="35"/>
      <c r="CA1504" s="35"/>
      <c r="CB1504" s="35"/>
      <c r="CC1504" s="35"/>
      <c r="CD1504" s="35"/>
      <c r="CE1504" s="35"/>
      <c r="CF1504" s="35"/>
      <c r="CG1504" s="35"/>
      <c r="CH1504" s="35"/>
    </row>
    <row r="1505" spans="1:86" ht="15.6" x14ac:dyDescent="0.3">
      <c r="A1505" s="35"/>
      <c r="B1505" s="86"/>
      <c r="C1505" s="35"/>
      <c r="D1505" s="35"/>
      <c r="E1505" s="35"/>
      <c r="F1505" s="35"/>
      <c r="G1505" s="35"/>
      <c r="H1505" s="35"/>
      <c r="I1505" s="35"/>
      <c r="J1505" s="35"/>
      <c r="K1505" s="35"/>
      <c r="L1505" s="35"/>
      <c r="M1505" s="35"/>
      <c r="N1505" s="35"/>
      <c r="O1505" s="35"/>
      <c r="P1505" s="35"/>
      <c r="Q1505" s="35"/>
      <c r="R1505" s="35"/>
      <c r="S1505" s="35"/>
      <c r="T1505" s="17">
        <f t="shared" si="3337"/>
        <v>47521</v>
      </c>
      <c r="U1505" s="216">
        <f t="shared" si="3330"/>
        <v>4</v>
      </c>
      <c r="V1505" s="216">
        <f t="shared" si="3337"/>
        <v>1500</v>
      </c>
      <c r="W1505" s="16">
        <f t="shared" si="3344"/>
        <v>4.1095890410958908</v>
      </c>
      <c r="X1505" s="16" t="e">
        <f>IF(Template!$F$7="Linear interpolation",LinInterp($I$5:$I$22,$G$5:$G$22,W1505),CubicSpline($I$5:$I$22,$G$5:$G$22,W1505))</f>
        <v>#VALUE!</v>
      </c>
      <c r="Y1505" s="221" t="e">
        <f t="shared" si="3331"/>
        <v>#VALUE!</v>
      </c>
      <c r="Z1505" s="221" t="e">
        <f>Y1505/PRODUCT($AA$6:AA1504)</f>
        <v>#VALUE!</v>
      </c>
      <c r="AA1505" s="16" t="e">
        <f t="shared" si="3338"/>
        <v>#VALUE!</v>
      </c>
      <c r="AB1505" s="10" t="e">
        <f t="shared" si="3339"/>
        <v>#VALUE!</v>
      </c>
      <c r="AC1505" s="90">
        <f t="shared" si="3332"/>
        <v>1505</v>
      </c>
      <c r="AD1505" s="17">
        <f t="shared" si="3340"/>
        <v>47498</v>
      </c>
      <c r="AE1505" s="16" t="e">
        <f t="shared" si="3333"/>
        <v>#VALUE!</v>
      </c>
      <c r="AF1505" s="10">
        <f ca="1">IFERROR(AVERAGE(INDIRECT("AE"&amp;AC1505-Template!$F$10+1):INDIRECT("AE"&amp;AC1505)),0)</f>
        <v>0</v>
      </c>
      <c r="AG1505" s="35"/>
      <c r="AH1505" s="86"/>
      <c r="AI1505" s="35"/>
      <c r="AJ1505" s="35"/>
      <c r="AK1505" s="35"/>
      <c r="AL1505" s="35"/>
      <c r="AM1505" s="35"/>
      <c r="AN1505" s="35"/>
      <c r="AO1505" s="35"/>
      <c r="AP1505" s="35"/>
      <c r="AQ1505" s="35"/>
      <c r="AR1505" s="35"/>
      <c r="AS1505" s="35"/>
      <c r="AT1505" s="35"/>
      <c r="AU1505" s="35"/>
      <c r="AV1505" s="35"/>
      <c r="AW1505" s="35"/>
      <c r="AX1505" s="35"/>
      <c r="AY1505" s="35"/>
      <c r="AZ1505" s="17">
        <f t="shared" ref="AZ1505" si="3399">AZ1504+1</f>
        <v>47521</v>
      </c>
      <c r="BA1505" s="216">
        <f t="shared" si="3356"/>
        <v>4</v>
      </c>
      <c r="BB1505" s="216">
        <f t="shared" ref="BB1505" si="3400">BB1504+1</f>
        <v>1500</v>
      </c>
      <c r="BC1505" s="16">
        <f t="shared" si="3358"/>
        <v>4.1095890410958908</v>
      </c>
      <c r="BD1505" s="16">
        <f>IF(Template!$F$7="Linear interpolation",LinInterp($AO$5:$AO$18,$AM$5:$AM$18,BC1505),CubicSpline($AO$5:$AO$18,$AM$5:$AM$18,BC1505))</f>
        <v>14.164821716355036</v>
      </c>
      <c r="BE1505" s="221">
        <f t="shared" si="3293"/>
        <v>1.7235906164777255</v>
      </c>
      <c r="BF1505" s="221">
        <f>BE1505/PRODUCT($BG$6:BG1504)</f>
        <v>1.0003455844201319</v>
      </c>
      <c r="BG1505" s="16">
        <f t="shared" si="3359"/>
        <v>1.0003455844201319</v>
      </c>
      <c r="BH1505" s="10">
        <f t="shared" si="3360"/>
        <v>12.613831334813753</v>
      </c>
      <c r="BI1505" s="90"/>
      <c r="BJ1505" s="17">
        <f t="shared" si="3343"/>
        <v>47498</v>
      </c>
      <c r="BK1505" s="16">
        <f t="shared" si="3336"/>
        <v>12.790145742648917</v>
      </c>
      <c r="BL1505" s="10">
        <f ca="1">IFERROR(AVERAGE(INDIRECT("BK"&amp;AC1505-Template!$F$10+1):INDIRECT("BK"&amp;AC1505)),0)</f>
        <v>12.909132470283531</v>
      </c>
      <c r="BM1505" s="35"/>
      <c r="BN1505" s="86"/>
      <c r="BO1505" s="35"/>
      <c r="BP1505" s="35"/>
      <c r="BQ1505" s="35"/>
      <c r="BR1505" s="35"/>
      <c r="BS1505" s="35"/>
      <c r="BT1505" s="35"/>
      <c r="BU1505" s="35"/>
      <c r="BV1505" s="35"/>
      <c r="BW1505" s="35"/>
      <c r="BX1505" s="35"/>
      <c r="BY1505" s="35"/>
      <c r="BZ1505" s="35"/>
      <c r="CA1505" s="35"/>
      <c r="CB1505" s="35"/>
      <c r="CC1505" s="35"/>
      <c r="CD1505" s="35"/>
      <c r="CE1505" s="35"/>
      <c r="CF1505" s="35"/>
      <c r="CG1505" s="35"/>
      <c r="CH1505" s="35"/>
    </row>
    <row r="1506" spans="1:86" ht="15.6" x14ac:dyDescent="0.3">
      <c r="A1506" s="35"/>
      <c r="B1506" s="86"/>
      <c r="C1506" s="35"/>
      <c r="D1506" s="35"/>
      <c r="E1506" s="35"/>
      <c r="F1506" s="35"/>
      <c r="G1506" s="35"/>
      <c r="H1506" s="35"/>
      <c r="I1506" s="35"/>
      <c r="J1506" s="35"/>
      <c r="K1506" s="35"/>
      <c r="L1506" s="35"/>
      <c r="M1506" s="35"/>
      <c r="N1506" s="35"/>
      <c r="O1506" s="35"/>
      <c r="P1506" s="35"/>
      <c r="Q1506" s="35"/>
      <c r="R1506" s="35"/>
      <c r="S1506" s="35"/>
      <c r="T1506" s="17">
        <f t="shared" si="3337"/>
        <v>47522</v>
      </c>
      <c r="U1506" s="216">
        <f t="shared" si="3330"/>
        <v>5</v>
      </c>
      <c r="V1506" s="216">
        <f t="shared" si="3337"/>
        <v>1501</v>
      </c>
      <c r="W1506" s="16">
        <f t="shared" si="3344"/>
        <v>4.1123287671232873</v>
      </c>
      <c r="X1506" s="16" t="e">
        <f>IF(Template!$F$7="Linear interpolation",LinInterp($I$5:$I$22,$G$5:$G$22,W1506),CubicSpline($I$5:$I$22,$G$5:$G$22,W1506))</f>
        <v>#VALUE!</v>
      </c>
      <c r="Y1506" s="221" t="e">
        <f t="shared" si="3331"/>
        <v>#VALUE!</v>
      </c>
      <c r="Z1506" s="221" t="e">
        <f>Y1506/PRODUCT($AA$6:AA1505)</f>
        <v>#VALUE!</v>
      </c>
      <c r="AA1506" s="16" t="e">
        <f t="shared" si="3338"/>
        <v>#VALUE!</v>
      </c>
      <c r="AB1506" s="10" t="e">
        <f t="shared" si="3339"/>
        <v>#VALUE!</v>
      </c>
      <c r="AC1506" s="90">
        <f t="shared" si="3332"/>
        <v>1506</v>
      </c>
      <c r="AD1506" s="17">
        <f t="shared" si="3340"/>
        <v>47499</v>
      </c>
      <c r="AE1506" s="16" t="e">
        <f t="shared" si="3333"/>
        <v>#VALUE!</v>
      </c>
      <c r="AF1506" s="10">
        <f ca="1">IFERROR(AVERAGE(INDIRECT("AE"&amp;AC1506-Template!$F$10+1):INDIRECT("AE"&amp;AC1506)),0)</f>
        <v>0</v>
      </c>
      <c r="AG1506" s="35"/>
      <c r="AH1506" s="86"/>
      <c r="AI1506" s="35"/>
      <c r="AJ1506" s="35"/>
      <c r="AK1506" s="35"/>
      <c r="AL1506" s="35"/>
      <c r="AM1506" s="35"/>
      <c r="AN1506" s="35"/>
      <c r="AO1506" s="35"/>
      <c r="AP1506" s="35"/>
      <c r="AQ1506" s="35"/>
      <c r="AR1506" s="35"/>
      <c r="AS1506" s="35"/>
      <c r="AT1506" s="35"/>
      <c r="AU1506" s="35"/>
      <c r="AV1506" s="35"/>
      <c r="AW1506" s="35"/>
      <c r="AX1506" s="35"/>
      <c r="AY1506" s="35"/>
      <c r="AZ1506" s="17">
        <f t="shared" ref="AZ1506" si="3401">AZ1505+1</f>
        <v>47522</v>
      </c>
      <c r="BA1506" s="216">
        <f t="shared" si="3356"/>
        <v>5</v>
      </c>
      <c r="BB1506" s="216">
        <f t="shared" ref="BB1506" si="3402">BB1505+1</f>
        <v>1501</v>
      </c>
      <c r="BC1506" s="16">
        <f t="shared" si="3358"/>
        <v>4.1123287671232873</v>
      </c>
      <c r="BD1506" s="16">
        <f>IF(Template!$F$7="Linear interpolation",LinInterp($AO$5:$AO$18,$AM$5:$AM$18,BC1506),CubicSpline($AO$5:$AO$18,$AM$5:$AM$18,BC1506))</f>
        <v>14.164332713975199</v>
      </c>
      <c r="BE1506" s="221">
        <f t="shared" si="3293"/>
        <v>1.724185918887233</v>
      </c>
      <c r="BF1506" s="221">
        <f>BE1506/PRODUCT($BG$6:BG1505)</f>
        <v>1.0003453850373845</v>
      </c>
      <c r="BG1506" s="16">
        <f t="shared" si="3359"/>
        <v>1.0003453850373845</v>
      </c>
      <c r="BH1506" s="10">
        <f t="shared" si="3360"/>
        <v>12.606553864532799</v>
      </c>
      <c r="BI1506" s="90"/>
      <c r="BJ1506" s="17">
        <f t="shared" si="3343"/>
        <v>47499</v>
      </c>
      <c r="BK1506" s="16">
        <f t="shared" si="3336"/>
        <v>12.782134249883391</v>
      </c>
      <c r="BL1506" s="10">
        <f ca="1">IFERROR(AVERAGE(INDIRECT("BK"&amp;AC1506-Template!$F$10+1):INDIRECT("BK"&amp;AC1506)),0)</f>
        <v>12.901664763990571</v>
      </c>
      <c r="BM1506" s="35"/>
      <c r="BN1506" s="86"/>
      <c r="BO1506" s="35"/>
      <c r="BP1506" s="35"/>
      <c r="BQ1506" s="35"/>
      <c r="BR1506" s="35"/>
      <c r="BS1506" s="35"/>
      <c r="BT1506" s="35"/>
      <c r="BU1506" s="35"/>
      <c r="BV1506" s="35"/>
      <c r="BW1506" s="35"/>
      <c r="BX1506" s="35"/>
      <c r="BY1506" s="35"/>
      <c r="BZ1506" s="35"/>
      <c r="CA1506" s="35"/>
      <c r="CB1506" s="35"/>
      <c r="CC1506" s="35"/>
      <c r="CD1506" s="35"/>
      <c r="CE1506" s="35"/>
      <c r="CF1506" s="35"/>
      <c r="CG1506" s="35"/>
      <c r="CH1506" s="35"/>
    </row>
    <row r="1507" spans="1:86" ht="15.6" x14ac:dyDescent="0.3">
      <c r="A1507" s="35"/>
      <c r="B1507" s="86"/>
      <c r="C1507" s="35"/>
      <c r="D1507" s="35"/>
      <c r="E1507" s="35"/>
      <c r="F1507" s="35"/>
      <c r="G1507" s="35"/>
      <c r="H1507" s="35"/>
      <c r="I1507" s="35"/>
      <c r="J1507" s="35"/>
      <c r="K1507" s="35"/>
      <c r="L1507" s="35"/>
      <c r="M1507" s="35"/>
      <c r="N1507" s="35"/>
      <c r="O1507" s="35"/>
      <c r="P1507" s="35"/>
      <c r="Q1507" s="35"/>
      <c r="R1507" s="35"/>
      <c r="S1507" s="35"/>
      <c r="T1507" s="17">
        <f t="shared" si="3337"/>
        <v>47523</v>
      </c>
      <c r="U1507" s="216">
        <f t="shared" si="3330"/>
        <v>6</v>
      </c>
      <c r="V1507" s="216">
        <f t="shared" si="3337"/>
        <v>1502</v>
      </c>
      <c r="W1507" s="16">
        <f t="shared" si="3344"/>
        <v>4.1150684931506847</v>
      </c>
      <c r="X1507" s="16" t="e">
        <f>IF(Template!$F$7="Linear interpolation",LinInterp($I$5:$I$22,$G$5:$G$22,W1507),CubicSpline($I$5:$I$22,$G$5:$G$22,W1507))</f>
        <v>#VALUE!</v>
      </c>
      <c r="Y1507" s="221" t="e">
        <f t="shared" si="3331"/>
        <v>#VALUE!</v>
      </c>
      <c r="Z1507" s="221" t="e">
        <f>Y1507/PRODUCT($AA$6:AA1506)</f>
        <v>#VALUE!</v>
      </c>
      <c r="AA1507" s="16" t="e">
        <f t="shared" si="3338"/>
        <v>#VALUE!</v>
      </c>
      <c r="AB1507" s="10" t="e">
        <f t="shared" si="3339"/>
        <v>#VALUE!</v>
      </c>
      <c r="AC1507" s="90">
        <f t="shared" si="3332"/>
        <v>1507</v>
      </c>
      <c r="AD1507" s="17">
        <f t="shared" si="3340"/>
        <v>47500</v>
      </c>
      <c r="AE1507" s="16" t="e">
        <f t="shared" si="3333"/>
        <v>#VALUE!</v>
      </c>
      <c r="AF1507" s="10">
        <f ca="1">IFERROR(AVERAGE(INDIRECT("AE"&amp;AC1507-Template!$F$10+1):INDIRECT("AE"&amp;AC1507)),0)</f>
        <v>0</v>
      </c>
      <c r="AG1507" s="35"/>
      <c r="AH1507" s="86"/>
      <c r="AI1507" s="35"/>
      <c r="AJ1507" s="35"/>
      <c r="AK1507" s="35"/>
      <c r="AL1507" s="35"/>
      <c r="AM1507" s="35"/>
      <c r="AN1507" s="35"/>
      <c r="AO1507" s="35"/>
      <c r="AP1507" s="35"/>
      <c r="AQ1507" s="35"/>
      <c r="AR1507" s="35"/>
      <c r="AS1507" s="35"/>
      <c r="AT1507" s="35"/>
      <c r="AU1507" s="35"/>
      <c r="AV1507" s="35"/>
      <c r="AW1507" s="35"/>
      <c r="AX1507" s="35"/>
      <c r="AY1507" s="35"/>
      <c r="AZ1507" s="17">
        <f t="shared" ref="AZ1507" si="3403">AZ1506+1</f>
        <v>47523</v>
      </c>
      <c r="BA1507" s="216">
        <f t="shared" si="3356"/>
        <v>6</v>
      </c>
      <c r="BB1507" s="216">
        <f t="shared" ref="BB1507" si="3404">BB1506+1</f>
        <v>1502</v>
      </c>
      <c r="BC1507" s="16">
        <f t="shared" si="3358"/>
        <v>4.1150684931506847</v>
      </c>
      <c r="BD1507" s="16">
        <f>IF(Template!$F$7="Linear interpolation",LinInterp($AO$5:$AO$18,$AM$5:$AM$18,BC1507),CubicSpline($AO$5:$AO$18,$AM$5:$AM$18,BC1507))</f>
        <v>14.163838860648477</v>
      </c>
      <c r="BE1507" s="221">
        <f t="shared" si="3293"/>
        <v>1.7247810847095975</v>
      </c>
      <c r="BF1507" s="221">
        <f>BE1507/PRODUCT($BG$6:BG1506)</f>
        <v>1.0003451865694093</v>
      </c>
      <c r="BG1507" s="16">
        <f t="shared" si="3359"/>
        <v>1.0003453850373845</v>
      </c>
      <c r="BH1507" s="10">
        <f t="shared" si="3360"/>
        <v>12.606553864532799</v>
      </c>
      <c r="BI1507" s="90"/>
      <c r="BJ1507" s="17">
        <f t="shared" si="3343"/>
        <v>47500</v>
      </c>
      <c r="BK1507" s="16">
        <f t="shared" si="3336"/>
        <v>12.774153320642911</v>
      </c>
      <c r="BL1507" s="10">
        <f ca="1">IFERROR(AVERAGE(INDIRECT("BK"&amp;AC1507-Template!$F$10+1):INDIRECT("BK"&amp;AC1507)),0)</f>
        <v>12.893404830856632</v>
      </c>
      <c r="BM1507" s="35"/>
      <c r="BN1507" s="86"/>
      <c r="BO1507" s="35"/>
      <c r="BP1507" s="35"/>
      <c r="BQ1507" s="35"/>
      <c r="BR1507" s="35"/>
      <c r="BS1507" s="35"/>
      <c r="BT1507" s="35"/>
      <c r="BU1507" s="35"/>
      <c r="BV1507" s="35"/>
      <c r="BW1507" s="35"/>
      <c r="BX1507" s="35"/>
      <c r="BY1507" s="35"/>
      <c r="BZ1507" s="35"/>
      <c r="CA1507" s="35"/>
      <c r="CB1507" s="35"/>
      <c r="CC1507" s="35"/>
      <c r="CD1507" s="35"/>
      <c r="CE1507" s="35"/>
      <c r="CF1507" s="35"/>
      <c r="CG1507" s="35"/>
      <c r="CH1507" s="35"/>
    </row>
    <row r="1508" spans="1:86" ht="15.6" x14ac:dyDescent="0.3">
      <c r="A1508" s="35"/>
      <c r="B1508" s="86"/>
      <c r="C1508" s="35"/>
      <c r="D1508" s="35"/>
      <c r="E1508" s="35"/>
      <c r="F1508" s="35"/>
      <c r="G1508" s="35"/>
      <c r="H1508" s="35"/>
      <c r="I1508" s="35"/>
      <c r="J1508" s="35"/>
      <c r="K1508" s="35"/>
      <c r="L1508" s="35"/>
      <c r="M1508" s="35"/>
      <c r="N1508" s="35"/>
      <c r="O1508" s="35"/>
      <c r="P1508" s="35"/>
      <c r="Q1508" s="35"/>
      <c r="R1508" s="35"/>
      <c r="S1508" s="35"/>
      <c r="T1508" s="17">
        <f t="shared" si="3337"/>
        <v>47524</v>
      </c>
      <c r="U1508" s="216">
        <f t="shared" si="3330"/>
        <v>7</v>
      </c>
      <c r="V1508" s="216">
        <f t="shared" si="3337"/>
        <v>1503</v>
      </c>
      <c r="W1508" s="16">
        <f t="shared" si="3344"/>
        <v>4.117808219178082</v>
      </c>
      <c r="X1508" s="16" t="e">
        <f>IF(Template!$F$7="Linear interpolation",LinInterp($I$5:$I$22,$G$5:$G$22,W1508),CubicSpline($I$5:$I$22,$G$5:$G$22,W1508))</f>
        <v>#VALUE!</v>
      </c>
      <c r="Y1508" s="221" t="e">
        <f t="shared" si="3331"/>
        <v>#VALUE!</v>
      </c>
      <c r="Z1508" s="221" t="e">
        <f>Y1508/PRODUCT($AA$6:AA1507)</f>
        <v>#VALUE!</v>
      </c>
      <c r="AA1508" s="16" t="e">
        <f t="shared" si="3338"/>
        <v>#VALUE!</v>
      </c>
      <c r="AB1508" s="10" t="e">
        <f t="shared" si="3339"/>
        <v>#VALUE!</v>
      </c>
      <c r="AC1508" s="90">
        <f t="shared" si="3332"/>
        <v>1508</v>
      </c>
      <c r="AD1508" s="17">
        <f t="shared" si="3340"/>
        <v>47501</v>
      </c>
      <c r="AE1508" s="16" t="e">
        <f t="shared" si="3333"/>
        <v>#VALUE!</v>
      </c>
      <c r="AF1508" s="10">
        <f ca="1">IFERROR(AVERAGE(INDIRECT("AE"&amp;AC1508-Template!$F$10+1):INDIRECT("AE"&amp;AC1508)),0)</f>
        <v>0</v>
      </c>
      <c r="AG1508" s="35"/>
      <c r="AH1508" s="86"/>
      <c r="AI1508" s="35"/>
      <c r="AJ1508" s="35"/>
      <c r="AK1508" s="35"/>
      <c r="AL1508" s="35"/>
      <c r="AM1508" s="35"/>
      <c r="AN1508" s="35"/>
      <c r="AO1508" s="35"/>
      <c r="AP1508" s="35"/>
      <c r="AQ1508" s="35"/>
      <c r="AR1508" s="35"/>
      <c r="AS1508" s="35"/>
      <c r="AT1508" s="35"/>
      <c r="AU1508" s="35"/>
      <c r="AV1508" s="35"/>
      <c r="AW1508" s="35"/>
      <c r="AX1508" s="35"/>
      <c r="AY1508" s="35"/>
      <c r="AZ1508" s="17">
        <f t="shared" ref="AZ1508" si="3405">AZ1507+1</f>
        <v>47524</v>
      </c>
      <c r="BA1508" s="216">
        <f t="shared" si="3356"/>
        <v>7</v>
      </c>
      <c r="BB1508" s="216">
        <f t="shared" ref="BB1508" si="3406">BB1507+1</f>
        <v>1503</v>
      </c>
      <c r="BC1508" s="16">
        <f t="shared" si="3358"/>
        <v>4.117808219178082</v>
      </c>
      <c r="BD1508" s="16">
        <f>IF(Template!$F$7="Linear interpolation",LinInterp($AO$5:$AO$18,$AM$5:$AM$18,BC1508),CubicSpline($AO$5:$AO$18,$AM$5:$AM$18,BC1508))</f>
        <v>14.163340191569569</v>
      </c>
      <c r="BE1508" s="221">
        <f t="shared" si="3293"/>
        <v>1.725376115245</v>
      </c>
      <c r="BF1508" s="221">
        <f>BE1508/PRODUCT($BG$6:BG1507)</f>
        <v>1.0003447905516825</v>
      </c>
      <c r="BG1508" s="16">
        <f t="shared" si="3359"/>
        <v>1.0003453850373845</v>
      </c>
      <c r="BH1508" s="10">
        <f t="shared" si="3360"/>
        <v>12.606553864532799</v>
      </c>
      <c r="BI1508" s="90"/>
      <c r="BJ1508" s="17">
        <f t="shared" si="3343"/>
        <v>47501</v>
      </c>
      <c r="BK1508" s="16">
        <f t="shared" si="3336"/>
        <v>12.766203077509974</v>
      </c>
      <c r="BL1508" s="10">
        <f ca="1">IFERROR(AVERAGE(INDIRECT("BK"&amp;AC1508-Template!$F$10+1):INDIRECT("BK"&amp;AC1508)),0)</f>
        <v>12.885149385382773</v>
      </c>
      <c r="BM1508" s="35"/>
      <c r="BN1508" s="86"/>
      <c r="BO1508" s="35"/>
      <c r="BP1508" s="35"/>
      <c r="BQ1508" s="35"/>
      <c r="BR1508" s="35"/>
      <c r="BS1508" s="35"/>
      <c r="BT1508" s="35"/>
      <c r="BU1508" s="35"/>
      <c r="BV1508" s="35"/>
      <c r="BW1508" s="35"/>
      <c r="BX1508" s="35"/>
      <c r="BY1508" s="35"/>
      <c r="BZ1508" s="35"/>
      <c r="CA1508" s="35"/>
      <c r="CB1508" s="35"/>
      <c r="CC1508" s="35"/>
      <c r="CD1508" s="35"/>
      <c r="CE1508" s="35"/>
      <c r="CF1508" s="35"/>
      <c r="CG1508" s="35"/>
      <c r="CH1508" s="35"/>
    </row>
    <row r="1509" spans="1:86" ht="15.6" x14ac:dyDescent="0.3">
      <c r="A1509" s="35"/>
      <c r="B1509" s="86"/>
      <c r="C1509" s="35"/>
      <c r="D1509" s="35"/>
      <c r="E1509" s="35"/>
      <c r="F1509" s="35"/>
      <c r="G1509" s="35"/>
      <c r="H1509" s="35"/>
      <c r="I1509" s="35"/>
      <c r="J1509" s="35"/>
      <c r="K1509" s="35"/>
      <c r="L1509" s="35"/>
      <c r="M1509" s="35"/>
      <c r="N1509" s="35"/>
      <c r="O1509" s="35"/>
      <c r="P1509" s="35"/>
      <c r="Q1509" s="35"/>
      <c r="R1509" s="35"/>
      <c r="S1509" s="35"/>
      <c r="T1509" s="17">
        <f t="shared" si="3337"/>
        <v>47525</v>
      </c>
      <c r="U1509" s="216">
        <f t="shared" si="3330"/>
        <v>1</v>
      </c>
      <c r="V1509" s="216">
        <f t="shared" si="3337"/>
        <v>1504</v>
      </c>
      <c r="W1509" s="16">
        <f t="shared" si="3344"/>
        <v>4.1205479452054794</v>
      </c>
      <c r="X1509" s="16" t="e">
        <f>IF(Template!$F$7="Linear interpolation",LinInterp($I$5:$I$22,$G$5:$G$22,W1509),CubicSpline($I$5:$I$22,$G$5:$G$22,W1509))</f>
        <v>#VALUE!</v>
      </c>
      <c r="Y1509" s="221" t="e">
        <f t="shared" si="3331"/>
        <v>#VALUE!</v>
      </c>
      <c r="Z1509" s="221" t="e">
        <f>Y1509/PRODUCT($AA$6:AA1508)</f>
        <v>#VALUE!</v>
      </c>
      <c r="AA1509" s="16" t="e">
        <f t="shared" si="3338"/>
        <v>#VALUE!</v>
      </c>
      <c r="AB1509" s="10" t="e">
        <f t="shared" si="3339"/>
        <v>#VALUE!</v>
      </c>
      <c r="AC1509" s="90">
        <f t="shared" si="3332"/>
        <v>1509</v>
      </c>
      <c r="AD1509" s="17">
        <f t="shared" si="3340"/>
        <v>47502</v>
      </c>
      <c r="AE1509" s="16" t="e">
        <f t="shared" si="3333"/>
        <v>#VALUE!</v>
      </c>
      <c r="AF1509" s="10">
        <f ca="1">IFERROR(AVERAGE(INDIRECT("AE"&amp;AC1509-Template!$F$10+1):INDIRECT("AE"&amp;AC1509)),0)</f>
        <v>0</v>
      </c>
      <c r="AG1509" s="35"/>
      <c r="AH1509" s="86"/>
      <c r="AI1509" s="35"/>
      <c r="AJ1509" s="35"/>
      <c r="AK1509" s="35"/>
      <c r="AL1509" s="35"/>
      <c r="AM1509" s="35"/>
      <c r="AN1509" s="35"/>
      <c r="AO1509" s="35"/>
      <c r="AP1509" s="35"/>
      <c r="AQ1509" s="35"/>
      <c r="AR1509" s="35"/>
      <c r="AS1509" s="35"/>
      <c r="AT1509" s="35"/>
      <c r="AU1509" s="35"/>
      <c r="AV1509" s="35"/>
      <c r="AW1509" s="35"/>
      <c r="AX1509" s="35"/>
      <c r="AY1509" s="35"/>
      <c r="AZ1509" s="17">
        <f t="shared" ref="AZ1509" si="3407">AZ1508+1</f>
        <v>47525</v>
      </c>
      <c r="BA1509" s="216">
        <f t="shared" si="3356"/>
        <v>1</v>
      </c>
      <c r="BB1509" s="216">
        <f t="shared" ref="BB1509" si="3408">BB1508+1</f>
        <v>1504</v>
      </c>
      <c r="BC1509" s="16">
        <f t="shared" si="3358"/>
        <v>4.1205479452054794</v>
      </c>
      <c r="BD1509" s="16">
        <f>IF(Template!$F$7="Linear interpolation",LinInterp($AO$5:$AO$18,$AM$5:$AM$18,BC1509),CubicSpline($AO$5:$AO$18,$AM$5:$AM$18,BC1509))</f>
        <v>14.162836741933166</v>
      </c>
      <c r="BE1509" s="221">
        <f t="shared" si="3293"/>
        <v>1.7259710118016098</v>
      </c>
      <c r="BF1509" s="221">
        <f>BE1509/PRODUCT($BG$6:BG1508)</f>
        <v>1.0003441979059169</v>
      </c>
      <c r="BG1509" s="16">
        <f t="shared" si="3359"/>
        <v>1.0003441979059169</v>
      </c>
      <c r="BH1509" s="10">
        <f t="shared" si="3360"/>
        <v>12.563223565966396</v>
      </c>
      <c r="BI1509" s="90"/>
      <c r="BJ1509" s="17">
        <f t="shared" si="3343"/>
        <v>47502</v>
      </c>
      <c r="BK1509" s="16">
        <f t="shared" si="3336"/>
        <v>12.766203077509974</v>
      </c>
      <c r="BL1509" s="10">
        <f ca="1">IFERROR(AVERAGE(INDIRECT("BK"&amp;AC1509-Template!$F$10+1):INDIRECT("BK"&amp;AC1509)),0)</f>
        <v>12.877164720460675</v>
      </c>
      <c r="BM1509" s="35"/>
      <c r="BN1509" s="86"/>
      <c r="BO1509" s="35"/>
      <c r="BP1509" s="35"/>
      <c r="BQ1509" s="35"/>
      <c r="BR1509" s="35"/>
      <c r="BS1509" s="35"/>
      <c r="BT1509" s="35"/>
      <c r="BU1509" s="35"/>
      <c r="BV1509" s="35"/>
      <c r="BW1509" s="35"/>
      <c r="BX1509" s="35"/>
      <c r="BY1509" s="35"/>
      <c r="BZ1509" s="35"/>
      <c r="CA1509" s="35"/>
      <c r="CB1509" s="35"/>
      <c r="CC1509" s="35"/>
      <c r="CD1509" s="35"/>
      <c r="CE1509" s="35"/>
      <c r="CF1509" s="35"/>
      <c r="CG1509" s="35"/>
      <c r="CH1509" s="35"/>
    </row>
    <row r="1510" spans="1:86" ht="15.6" x14ac:dyDescent="0.3">
      <c r="A1510" s="35"/>
      <c r="B1510" s="86"/>
      <c r="C1510" s="35"/>
      <c r="D1510" s="35"/>
      <c r="E1510" s="35"/>
      <c r="F1510" s="35"/>
      <c r="G1510" s="35"/>
      <c r="H1510" s="35"/>
      <c r="I1510" s="35"/>
      <c r="J1510" s="35"/>
      <c r="K1510" s="35"/>
      <c r="L1510" s="35"/>
      <c r="M1510" s="35"/>
      <c r="N1510" s="35"/>
      <c r="O1510" s="35"/>
      <c r="P1510" s="35"/>
      <c r="Q1510" s="35"/>
      <c r="R1510" s="35"/>
      <c r="S1510" s="35"/>
      <c r="T1510" s="17">
        <f t="shared" si="3337"/>
        <v>47526</v>
      </c>
      <c r="U1510" s="216">
        <f t="shared" si="3330"/>
        <v>2</v>
      </c>
      <c r="V1510" s="216">
        <f t="shared" si="3337"/>
        <v>1505</v>
      </c>
      <c r="W1510" s="16">
        <f t="shared" si="3344"/>
        <v>4.1232876712328768</v>
      </c>
      <c r="X1510" s="16" t="e">
        <f>IF(Template!$F$7="Linear interpolation",LinInterp($I$5:$I$22,$G$5:$G$22,W1510),CubicSpline($I$5:$I$22,$G$5:$G$22,W1510))</f>
        <v>#VALUE!</v>
      </c>
      <c r="Y1510" s="221" t="e">
        <f t="shared" si="3331"/>
        <v>#VALUE!</v>
      </c>
      <c r="Z1510" s="221" t="e">
        <f>Y1510/PRODUCT($AA$6:AA1509)</f>
        <v>#VALUE!</v>
      </c>
      <c r="AA1510" s="16" t="e">
        <f t="shared" si="3338"/>
        <v>#VALUE!</v>
      </c>
      <c r="AB1510" s="10" t="e">
        <f t="shared" si="3339"/>
        <v>#VALUE!</v>
      </c>
      <c r="AC1510" s="90">
        <f t="shared" si="3332"/>
        <v>1510</v>
      </c>
      <c r="AD1510" s="17">
        <f t="shared" si="3340"/>
        <v>47503</v>
      </c>
      <c r="AE1510" s="16" t="e">
        <f t="shared" si="3333"/>
        <v>#VALUE!</v>
      </c>
      <c r="AF1510" s="10">
        <f ca="1">IFERROR(AVERAGE(INDIRECT("AE"&amp;AC1510-Template!$F$10+1):INDIRECT("AE"&amp;AC1510)),0)</f>
        <v>0</v>
      </c>
      <c r="AG1510" s="35"/>
      <c r="AH1510" s="86"/>
      <c r="AI1510" s="35"/>
      <c r="AJ1510" s="35"/>
      <c r="AK1510" s="35"/>
      <c r="AL1510" s="35"/>
      <c r="AM1510" s="35"/>
      <c r="AN1510" s="35"/>
      <c r="AO1510" s="35"/>
      <c r="AP1510" s="35"/>
      <c r="AQ1510" s="35"/>
      <c r="AR1510" s="35"/>
      <c r="AS1510" s="35"/>
      <c r="AT1510" s="35"/>
      <c r="AU1510" s="35"/>
      <c r="AV1510" s="35"/>
      <c r="AW1510" s="35"/>
      <c r="AX1510" s="35"/>
      <c r="AY1510" s="35"/>
      <c r="AZ1510" s="17">
        <f t="shared" ref="AZ1510" si="3409">AZ1509+1</f>
        <v>47526</v>
      </c>
      <c r="BA1510" s="216">
        <f t="shared" si="3356"/>
        <v>2</v>
      </c>
      <c r="BB1510" s="216">
        <f t="shared" ref="BB1510" si="3410">BB1509+1</f>
        <v>1505</v>
      </c>
      <c r="BC1510" s="16">
        <f t="shared" si="3358"/>
        <v>4.1232876712328768</v>
      </c>
      <c r="BD1510" s="16">
        <f>IF(Template!$F$7="Linear interpolation",LinInterp($AO$5:$AO$18,$AM$5:$AM$18,BC1510),CubicSpline($AO$5:$AO$18,$AM$5:$AM$18,BC1510))</f>
        <v>14.162328546933967</v>
      </c>
      <c r="BE1510" s="221">
        <f t="shared" si="3293"/>
        <v>1.7265657756955957</v>
      </c>
      <c r="BF1510" s="221">
        <f>BE1510/PRODUCT($BG$6:BG1509)</f>
        <v>1.0003445966878464</v>
      </c>
      <c r="BG1510" s="16">
        <f t="shared" si="3359"/>
        <v>1.0003445966878464</v>
      </c>
      <c r="BH1510" s="10">
        <f t="shared" si="3360"/>
        <v>12.577779106392351</v>
      </c>
      <c r="BI1510" s="90"/>
      <c r="BJ1510" s="17">
        <f t="shared" si="3343"/>
        <v>47503</v>
      </c>
      <c r="BK1510" s="16">
        <f t="shared" si="3336"/>
        <v>12.766203077509974</v>
      </c>
      <c r="BL1510" s="10">
        <f ca="1">IFERROR(AVERAGE(INDIRECT("BK"&amp;AC1510-Template!$F$10+1):INDIRECT("BK"&amp;AC1510)),0)</f>
        <v>12.869452122993158</v>
      </c>
      <c r="BM1510" s="35"/>
      <c r="BN1510" s="86"/>
      <c r="BO1510" s="35"/>
      <c r="BP1510" s="35"/>
      <c r="BQ1510" s="35"/>
      <c r="BR1510" s="35"/>
      <c r="BS1510" s="35"/>
      <c r="BT1510" s="35"/>
      <c r="BU1510" s="35"/>
      <c r="BV1510" s="35"/>
      <c r="BW1510" s="35"/>
      <c r="BX1510" s="35"/>
      <c r="BY1510" s="35"/>
      <c r="BZ1510" s="35"/>
      <c r="CA1510" s="35"/>
      <c r="CB1510" s="35"/>
      <c r="CC1510" s="35"/>
      <c r="CD1510" s="35"/>
      <c r="CE1510" s="35"/>
      <c r="CF1510" s="35"/>
      <c r="CG1510" s="35"/>
      <c r="CH1510" s="35"/>
    </row>
    <row r="1511" spans="1:86" ht="15.6" x14ac:dyDescent="0.3">
      <c r="A1511" s="35"/>
      <c r="B1511" s="86"/>
      <c r="C1511" s="35"/>
      <c r="D1511" s="35"/>
      <c r="E1511" s="35"/>
      <c r="F1511" s="35"/>
      <c r="G1511" s="35"/>
      <c r="H1511" s="35"/>
      <c r="I1511" s="35"/>
      <c r="J1511" s="35"/>
      <c r="K1511" s="35"/>
      <c r="L1511" s="35"/>
      <c r="M1511" s="35"/>
      <c r="N1511" s="35"/>
      <c r="O1511" s="35"/>
      <c r="P1511" s="35"/>
      <c r="Q1511" s="35"/>
      <c r="R1511" s="35"/>
      <c r="S1511" s="35"/>
      <c r="T1511" s="17">
        <f t="shared" si="3337"/>
        <v>47527</v>
      </c>
      <c r="U1511" s="216">
        <f t="shared" si="3330"/>
        <v>3</v>
      </c>
      <c r="V1511" s="216">
        <f t="shared" si="3337"/>
        <v>1506</v>
      </c>
      <c r="W1511" s="16">
        <f t="shared" si="3344"/>
        <v>4.1260273972602741</v>
      </c>
      <c r="X1511" s="16" t="e">
        <f>IF(Template!$F$7="Linear interpolation",LinInterp($I$5:$I$22,$G$5:$G$22,W1511),CubicSpline($I$5:$I$22,$G$5:$G$22,W1511))</f>
        <v>#VALUE!</v>
      </c>
      <c r="Y1511" s="221" t="e">
        <f t="shared" si="3331"/>
        <v>#VALUE!</v>
      </c>
      <c r="Z1511" s="221" t="e">
        <f>Y1511/PRODUCT($AA$6:AA1510)</f>
        <v>#VALUE!</v>
      </c>
      <c r="AA1511" s="16" t="e">
        <f t="shared" si="3338"/>
        <v>#VALUE!</v>
      </c>
      <c r="AB1511" s="10" t="e">
        <f t="shared" si="3339"/>
        <v>#VALUE!</v>
      </c>
      <c r="AC1511" s="90">
        <f t="shared" si="3332"/>
        <v>1511</v>
      </c>
      <c r="AD1511" s="17">
        <f t="shared" si="3340"/>
        <v>47504</v>
      </c>
      <c r="AE1511" s="16" t="e">
        <f t="shared" si="3333"/>
        <v>#VALUE!</v>
      </c>
      <c r="AF1511" s="10">
        <f ca="1">IFERROR(AVERAGE(INDIRECT("AE"&amp;AC1511-Template!$F$10+1):INDIRECT("AE"&amp;AC1511)),0)</f>
        <v>0</v>
      </c>
      <c r="AG1511" s="35"/>
      <c r="AH1511" s="86"/>
      <c r="AI1511" s="35"/>
      <c r="AJ1511" s="35"/>
      <c r="AK1511" s="35"/>
      <c r="AL1511" s="35"/>
      <c r="AM1511" s="35"/>
      <c r="AN1511" s="35"/>
      <c r="AO1511" s="35"/>
      <c r="AP1511" s="35"/>
      <c r="AQ1511" s="35"/>
      <c r="AR1511" s="35"/>
      <c r="AS1511" s="35"/>
      <c r="AT1511" s="35"/>
      <c r="AU1511" s="35"/>
      <c r="AV1511" s="35"/>
      <c r="AW1511" s="35"/>
      <c r="AX1511" s="35"/>
      <c r="AY1511" s="35"/>
      <c r="AZ1511" s="17">
        <f t="shared" ref="AZ1511" si="3411">AZ1510+1</f>
        <v>47527</v>
      </c>
      <c r="BA1511" s="216">
        <f t="shared" si="3356"/>
        <v>3</v>
      </c>
      <c r="BB1511" s="216">
        <f t="shared" ref="BB1511" si="3412">BB1510+1</f>
        <v>1506</v>
      </c>
      <c r="BC1511" s="16">
        <f t="shared" si="3358"/>
        <v>4.1260273972602741</v>
      </c>
      <c r="BD1511" s="16">
        <f>IF(Template!$F$7="Linear interpolation",LinInterp($AO$5:$AO$18,$AM$5:$AM$18,BC1511),CubicSpline($AO$5:$AO$18,$AM$5:$AM$18,BC1511))</f>
        <v>14.161815641766667</v>
      </c>
      <c r="BE1511" s="221">
        <f t="shared" si="3293"/>
        <v>1.7271604082511329</v>
      </c>
      <c r="BF1511" s="221">
        <f>BE1511/PRODUCT($BG$6:BG1510)</f>
        <v>1.0003444019126917</v>
      </c>
      <c r="BG1511" s="16">
        <f t="shared" si="3359"/>
        <v>1.0003444019126917</v>
      </c>
      <c r="BH1511" s="10">
        <f t="shared" si="3360"/>
        <v>12.570669813246838</v>
      </c>
      <c r="BI1511" s="90"/>
      <c r="BJ1511" s="17">
        <f t="shared" si="3343"/>
        <v>47504</v>
      </c>
      <c r="BK1511" s="16">
        <f t="shared" si="3336"/>
        <v>12.718810338543719</v>
      </c>
      <c r="BL1511" s="10">
        <f ca="1">IFERROR(AVERAGE(INDIRECT("BK"&amp;AC1511-Template!$F$10+1):INDIRECT("BK"&amp;AC1511)),0)</f>
        <v>12.860159767560102</v>
      </c>
      <c r="BM1511" s="35"/>
      <c r="BN1511" s="86"/>
      <c r="BO1511" s="35"/>
      <c r="BP1511" s="35"/>
      <c r="BQ1511" s="35"/>
      <c r="BR1511" s="35"/>
      <c r="BS1511" s="35"/>
      <c r="BT1511" s="35"/>
      <c r="BU1511" s="35"/>
      <c r="BV1511" s="35"/>
      <c r="BW1511" s="35"/>
      <c r="BX1511" s="35"/>
      <c r="BY1511" s="35"/>
      <c r="BZ1511" s="35"/>
      <c r="CA1511" s="35"/>
      <c r="CB1511" s="35"/>
      <c r="CC1511" s="35"/>
      <c r="CD1511" s="35"/>
      <c r="CE1511" s="35"/>
      <c r="CF1511" s="35"/>
      <c r="CG1511" s="35"/>
      <c r="CH1511" s="35"/>
    </row>
    <row r="1512" spans="1:86" ht="15.6" x14ac:dyDescent="0.3">
      <c r="A1512" s="35"/>
      <c r="B1512" s="86"/>
      <c r="C1512" s="35"/>
      <c r="D1512" s="35"/>
      <c r="E1512" s="35"/>
      <c r="F1512" s="35"/>
      <c r="G1512" s="35"/>
      <c r="H1512" s="35"/>
      <c r="I1512" s="35"/>
      <c r="J1512" s="35"/>
      <c r="K1512" s="35"/>
      <c r="L1512" s="35"/>
      <c r="M1512" s="35"/>
      <c r="N1512" s="35"/>
      <c r="O1512" s="35"/>
      <c r="P1512" s="35"/>
      <c r="Q1512" s="35"/>
      <c r="R1512" s="35"/>
      <c r="S1512" s="35"/>
      <c r="T1512" s="17">
        <f t="shared" si="3337"/>
        <v>47528</v>
      </c>
      <c r="U1512" s="216">
        <f t="shared" si="3330"/>
        <v>4</v>
      </c>
      <c r="V1512" s="216">
        <f t="shared" si="3337"/>
        <v>1507</v>
      </c>
      <c r="W1512" s="16">
        <f t="shared" si="3344"/>
        <v>4.1287671232876715</v>
      </c>
      <c r="X1512" s="16" t="e">
        <f>IF(Template!$F$7="Linear interpolation",LinInterp($I$5:$I$22,$G$5:$G$22,W1512),CubicSpline($I$5:$I$22,$G$5:$G$22,W1512))</f>
        <v>#VALUE!</v>
      </c>
      <c r="Y1512" s="221" t="e">
        <f t="shared" si="3331"/>
        <v>#VALUE!</v>
      </c>
      <c r="Z1512" s="221" t="e">
        <f>Y1512/PRODUCT($AA$6:AA1511)</f>
        <v>#VALUE!</v>
      </c>
      <c r="AA1512" s="16" t="e">
        <f t="shared" si="3338"/>
        <v>#VALUE!</v>
      </c>
      <c r="AB1512" s="10" t="e">
        <f t="shared" si="3339"/>
        <v>#VALUE!</v>
      </c>
      <c r="AC1512" s="90">
        <f t="shared" si="3332"/>
        <v>1512</v>
      </c>
      <c r="AD1512" s="17">
        <f t="shared" si="3340"/>
        <v>47505</v>
      </c>
      <c r="AE1512" s="16" t="e">
        <f t="shared" si="3333"/>
        <v>#VALUE!</v>
      </c>
      <c r="AF1512" s="10">
        <f ca="1">IFERROR(AVERAGE(INDIRECT("AE"&amp;AC1512-Template!$F$10+1):INDIRECT("AE"&amp;AC1512)),0)</f>
        <v>0</v>
      </c>
      <c r="AG1512" s="35"/>
      <c r="AH1512" s="86"/>
      <c r="AI1512" s="35"/>
      <c r="AJ1512" s="35"/>
      <c r="AK1512" s="35"/>
      <c r="AL1512" s="35"/>
      <c r="AM1512" s="35"/>
      <c r="AN1512" s="35"/>
      <c r="AO1512" s="35"/>
      <c r="AP1512" s="35"/>
      <c r="AQ1512" s="35"/>
      <c r="AR1512" s="35"/>
      <c r="AS1512" s="35"/>
      <c r="AT1512" s="35"/>
      <c r="AU1512" s="35"/>
      <c r="AV1512" s="35"/>
      <c r="AW1512" s="35"/>
      <c r="AX1512" s="35"/>
      <c r="AY1512" s="35"/>
      <c r="AZ1512" s="17">
        <f t="shared" ref="AZ1512" si="3413">AZ1511+1</f>
        <v>47528</v>
      </c>
      <c r="BA1512" s="216">
        <f t="shared" si="3356"/>
        <v>4</v>
      </c>
      <c r="BB1512" s="216">
        <f t="shared" ref="BB1512" si="3414">BB1511+1</f>
        <v>1507</v>
      </c>
      <c r="BC1512" s="16">
        <f t="shared" si="3358"/>
        <v>4.1287671232876715</v>
      </c>
      <c r="BD1512" s="16">
        <f>IF(Template!$F$7="Linear interpolation",LinInterp($AO$5:$AO$18,$AM$5:$AM$18,BC1512),CubicSpline($AO$5:$AO$18,$AM$5:$AM$18,BC1512))</f>
        <v>14.161298061625962</v>
      </c>
      <c r="BE1512" s="221">
        <f t="shared" si="3293"/>
        <v>1.727754910800418</v>
      </c>
      <c r="BF1512" s="221">
        <f>BE1512/PRODUCT($BG$6:BG1511)</f>
        <v>1.0003442080691782</v>
      </c>
      <c r="BG1512" s="16">
        <f t="shared" si="3359"/>
        <v>1.0003442080691782</v>
      </c>
      <c r="BH1512" s="10">
        <f t="shared" si="3360"/>
        <v>12.563594525005438</v>
      </c>
      <c r="BI1512" s="90"/>
      <c r="BJ1512" s="17">
        <f t="shared" si="3343"/>
        <v>47505</v>
      </c>
      <c r="BK1512" s="16">
        <f t="shared" si="3336"/>
        <v>12.734711419486677</v>
      </c>
      <c r="BL1512" s="10">
        <f ca="1">IFERROR(AVERAGE(INDIRECT("BK"&amp;AC1512-Template!$F$10+1):INDIRECT("BK"&amp;AC1512)),0)</f>
        <v>12.851397448158478</v>
      </c>
      <c r="BM1512" s="35"/>
      <c r="BN1512" s="86"/>
      <c r="BO1512" s="35"/>
      <c r="BP1512" s="35"/>
      <c r="BQ1512" s="35"/>
      <c r="BR1512" s="35"/>
      <c r="BS1512" s="35"/>
      <c r="BT1512" s="35"/>
      <c r="BU1512" s="35"/>
      <c r="BV1512" s="35"/>
      <c r="BW1512" s="35"/>
      <c r="BX1512" s="35"/>
      <c r="BY1512" s="35"/>
      <c r="BZ1512" s="35"/>
      <c r="CA1512" s="35"/>
      <c r="CB1512" s="35"/>
      <c r="CC1512" s="35"/>
      <c r="CD1512" s="35"/>
      <c r="CE1512" s="35"/>
      <c r="CF1512" s="35"/>
      <c r="CG1512" s="35"/>
      <c r="CH1512" s="35"/>
    </row>
    <row r="1513" spans="1:86" ht="15.6" x14ac:dyDescent="0.3">
      <c r="A1513" s="35"/>
      <c r="B1513" s="86"/>
      <c r="C1513" s="35"/>
      <c r="D1513" s="35"/>
      <c r="E1513" s="35"/>
      <c r="F1513" s="35"/>
      <c r="G1513" s="35"/>
      <c r="H1513" s="35"/>
      <c r="I1513" s="35"/>
      <c r="J1513" s="35"/>
      <c r="K1513" s="35"/>
      <c r="L1513" s="35"/>
      <c r="M1513" s="35"/>
      <c r="N1513" s="35"/>
      <c r="O1513" s="35"/>
      <c r="P1513" s="35"/>
      <c r="Q1513" s="35"/>
      <c r="R1513" s="35"/>
      <c r="S1513" s="35"/>
      <c r="T1513" s="17">
        <f t="shared" si="3337"/>
        <v>47529</v>
      </c>
      <c r="U1513" s="216">
        <f t="shared" si="3330"/>
        <v>5</v>
      </c>
      <c r="V1513" s="216">
        <f t="shared" si="3337"/>
        <v>1508</v>
      </c>
      <c r="W1513" s="16">
        <f t="shared" si="3344"/>
        <v>4.1315068493150688</v>
      </c>
      <c r="X1513" s="16" t="e">
        <f>IF(Template!$F$7="Linear interpolation",LinInterp($I$5:$I$22,$G$5:$G$22,W1513),CubicSpline($I$5:$I$22,$G$5:$G$22,W1513))</f>
        <v>#VALUE!</v>
      </c>
      <c r="Y1513" s="221" t="e">
        <f t="shared" si="3331"/>
        <v>#VALUE!</v>
      </c>
      <c r="Z1513" s="221" t="e">
        <f>Y1513/PRODUCT($AA$6:AA1512)</f>
        <v>#VALUE!</v>
      </c>
      <c r="AA1513" s="16" t="e">
        <f t="shared" si="3338"/>
        <v>#VALUE!</v>
      </c>
      <c r="AB1513" s="10" t="e">
        <f t="shared" si="3339"/>
        <v>#VALUE!</v>
      </c>
      <c r="AC1513" s="90">
        <f t="shared" si="3332"/>
        <v>1513</v>
      </c>
      <c r="AD1513" s="17">
        <f t="shared" si="3340"/>
        <v>47506</v>
      </c>
      <c r="AE1513" s="16" t="e">
        <f t="shared" si="3333"/>
        <v>#VALUE!</v>
      </c>
      <c r="AF1513" s="10">
        <f ca="1">IFERROR(AVERAGE(INDIRECT("AE"&amp;AC1513-Template!$F$10+1):INDIRECT("AE"&amp;AC1513)),0)</f>
        <v>0</v>
      </c>
      <c r="AG1513" s="35"/>
      <c r="AH1513" s="86"/>
      <c r="AI1513" s="35"/>
      <c r="AJ1513" s="35"/>
      <c r="AK1513" s="35"/>
      <c r="AL1513" s="35"/>
      <c r="AM1513" s="35"/>
      <c r="AN1513" s="35"/>
      <c r="AO1513" s="35"/>
      <c r="AP1513" s="35"/>
      <c r="AQ1513" s="35"/>
      <c r="AR1513" s="35"/>
      <c r="AS1513" s="35"/>
      <c r="AT1513" s="35"/>
      <c r="AU1513" s="35"/>
      <c r="AV1513" s="35"/>
      <c r="AW1513" s="35"/>
      <c r="AX1513" s="35"/>
      <c r="AY1513" s="35"/>
      <c r="AZ1513" s="17">
        <f t="shared" ref="AZ1513" si="3415">AZ1512+1</f>
        <v>47529</v>
      </c>
      <c r="BA1513" s="216">
        <f t="shared" si="3356"/>
        <v>5</v>
      </c>
      <c r="BB1513" s="216">
        <f t="shared" ref="BB1513" si="3416">BB1512+1</f>
        <v>1508</v>
      </c>
      <c r="BC1513" s="16">
        <f t="shared" si="3358"/>
        <v>4.1315068493150688</v>
      </c>
      <c r="BD1513" s="16">
        <f>IF(Template!$F$7="Linear interpolation",LinInterp($AO$5:$AO$18,$AM$5:$AM$18,BC1513),CubicSpline($AO$5:$AO$18,$AM$5:$AM$18,BC1513))</f>
        <v>14.160775841706544</v>
      </c>
      <c r="BE1513" s="221">
        <f t="shared" si="3293"/>
        <v>1.7283492846836725</v>
      </c>
      <c r="BF1513" s="221">
        <f>BE1513/PRODUCT($BG$6:BG1512)</f>
        <v>1.0003440151606797</v>
      </c>
      <c r="BG1513" s="16">
        <f t="shared" si="3359"/>
        <v>1.0003440151606797</v>
      </c>
      <c r="BH1513" s="10">
        <f t="shared" si="3360"/>
        <v>12.556553364809876</v>
      </c>
      <c r="BI1513" s="90"/>
      <c r="BJ1513" s="17">
        <f t="shared" si="3343"/>
        <v>47506</v>
      </c>
      <c r="BK1513" s="16">
        <f t="shared" si="3336"/>
        <v>12.726916447079685</v>
      </c>
      <c r="BL1513" s="10">
        <f ca="1">IFERROR(AVERAGE(INDIRECT("BK"&amp;AC1513-Template!$F$10+1):INDIRECT("BK"&amp;AC1513)),0)</f>
        <v>12.84402060114787</v>
      </c>
      <c r="BM1513" s="35"/>
      <c r="BN1513" s="86"/>
      <c r="BO1513" s="35"/>
      <c r="BP1513" s="35"/>
      <c r="BQ1513" s="35"/>
      <c r="BR1513" s="35"/>
      <c r="BS1513" s="35"/>
      <c r="BT1513" s="35"/>
      <c r="BU1513" s="35"/>
      <c r="BV1513" s="35"/>
      <c r="BW1513" s="35"/>
      <c r="BX1513" s="35"/>
      <c r="BY1513" s="35"/>
      <c r="BZ1513" s="35"/>
      <c r="CA1513" s="35"/>
      <c r="CB1513" s="35"/>
      <c r="CC1513" s="35"/>
      <c r="CD1513" s="35"/>
      <c r="CE1513" s="35"/>
      <c r="CF1513" s="35"/>
      <c r="CG1513" s="35"/>
      <c r="CH1513" s="35"/>
    </row>
    <row r="1514" spans="1:86" ht="15.6" x14ac:dyDescent="0.3">
      <c r="A1514" s="35"/>
      <c r="B1514" s="86"/>
      <c r="C1514" s="35"/>
      <c r="D1514" s="35"/>
      <c r="E1514" s="35"/>
      <c r="F1514" s="35"/>
      <c r="G1514" s="35"/>
      <c r="H1514" s="35"/>
      <c r="I1514" s="35"/>
      <c r="J1514" s="35"/>
      <c r="K1514" s="35"/>
      <c r="L1514" s="35"/>
      <c r="M1514" s="35"/>
      <c r="N1514" s="35"/>
      <c r="O1514" s="35"/>
      <c r="P1514" s="35"/>
      <c r="Q1514" s="35"/>
      <c r="R1514" s="35"/>
      <c r="S1514" s="35"/>
      <c r="T1514" s="17">
        <f t="shared" si="3337"/>
        <v>47530</v>
      </c>
      <c r="U1514" s="216">
        <f t="shared" si="3330"/>
        <v>6</v>
      </c>
      <c r="V1514" s="216">
        <f t="shared" si="3337"/>
        <v>1509</v>
      </c>
      <c r="W1514" s="16">
        <f t="shared" si="3344"/>
        <v>4.1342465753424653</v>
      </c>
      <c r="X1514" s="16" t="e">
        <f>IF(Template!$F$7="Linear interpolation",LinInterp($I$5:$I$22,$G$5:$G$22,W1514),CubicSpline($I$5:$I$22,$G$5:$G$22,W1514))</f>
        <v>#VALUE!</v>
      </c>
      <c r="Y1514" s="221" t="e">
        <f t="shared" si="3331"/>
        <v>#VALUE!</v>
      </c>
      <c r="Z1514" s="221" t="e">
        <f>Y1514/PRODUCT($AA$6:AA1513)</f>
        <v>#VALUE!</v>
      </c>
      <c r="AA1514" s="16" t="e">
        <f t="shared" si="3338"/>
        <v>#VALUE!</v>
      </c>
      <c r="AB1514" s="10" t="e">
        <f t="shared" si="3339"/>
        <v>#VALUE!</v>
      </c>
      <c r="AC1514" s="90">
        <f t="shared" si="3332"/>
        <v>1514</v>
      </c>
      <c r="AD1514" s="17">
        <f t="shared" si="3340"/>
        <v>47507</v>
      </c>
      <c r="AE1514" s="16" t="e">
        <f t="shared" si="3333"/>
        <v>#VALUE!</v>
      </c>
      <c r="AF1514" s="10">
        <f ca="1">IFERROR(AVERAGE(INDIRECT("AE"&amp;AC1514-Template!$F$10+1):INDIRECT("AE"&amp;AC1514)),0)</f>
        <v>0</v>
      </c>
      <c r="AG1514" s="35"/>
      <c r="AH1514" s="86"/>
      <c r="AI1514" s="35"/>
      <c r="AJ1514" s="35"/>
      <c r="AK1514" s="35"/>
      <c r="AL1514" s="35"/>
      <c r="AM1514" s="35"/>
      <c r="AN1514" s="35"/>
      <c r="AO1514" s="35"/>
      <c r="AP1514" s="35"/>
      <c r="AQ1514" s="35"/>
      <c r="AR1514" s="35"/>
      <c r="AS1514" s="35"/>
      <c r="AT1514" s="35"/>
      <c r="AU1514" s="35"/>
      <c r="AV1514" s="35"/>
      <c r="AW1514" s="35"/>
      <c r="AX1514" s="35"/>
      <c r="AY1514" s="35"/>
      <c r="AZ1514" s="17">
        <f t="shared" ref="AZ1514" si="3417">AZ1513+1</f>
        <v>47530</v>
      </c>
      <c r="BA1514" s="216">
        <f t="shared" si="3356"/>
        <v>6</v>
      </c>
      <c r="BB1514" s="216">
        <f t="shared" ref="BB1514" si="3418">BB1513+1</f>
        <v>1509</v>
      </c>
      <c r="BC1514" s="16">
        <f t="shared" si="3358"/>
        <v>4.1342465753424653</v>
      </c>
      <c r="BD1514" s="16">
        <f>IF(Template!$F$7="Linear interpolation",LinInterp($AO$5:$AO$18,$AM$5:$AM$18,BC1514),CubicSpline($AO$5:$AO$18,$AM$5:$AM$18,BC1514))</f>
        <v>14.160249017203112</v>
      </c>
      <c r="BE1514" s="221">
        <f t="shared" si="3293"/>
        <v>1.7289435312491583</v>
      </c>
      <c r="BF1514" s="221">
        <f>BE1514/PRODUCT($BG$6:BG1513)</f>
        <v>1.0003438231905739</v>
      </c>
      <c r="BG1514" s="16">
        <f t="shared" si="3359"/>
        <v>1.0003440151606797</v>
      </c>
      <c r="BH1514" s="10">
        <f t="shared" si="3360"/>
        <v>12.556553364809876</v>
      </c>
      <c r="BI1514" s="90"/>
      <c r="BJ1514" s="17">
        <f t="shared" si="3343"/>
        <v>47507</v>
      </c>
      <c r="BK1514" s="16">
        <f t="shared" si="3336"/>
        <v>12.719152897118114</v>
      </c>
      <c r="BL1514" s="10">
        <f ca="1">IFERROR(AVERAGE(INDIRECT("BK"&amp;AC1514-Template!$F$10+1):INDIRECT("BK"&amp;AC1514)),0)</f>
        <v>12.835840845490758</v>
      </c>
      <c r="BM1514" s="35"/>
      <c r="BN1514" s="86"/>
      <c r="BO1514" s="35"/>
      <c r="BP1514" s="35"/>
      <c r="BQ1514" s="35"/>
      <c r="BR1514" s="35"/>
      <c r="BS1514" s="35"/>
      <c r="BT1514" s="35"/>
      <c r="BU1514" s="35"/>
      <c r="BV1514" s="35"/>
      <c r="BW1514" s="35"/>
      <c r="BX1514" s="35"/>
      <c r="BY1514" s="35"/>
      <c r="BZ1514" s="35"/>
      <c r="CA1514" s="35"/>
      <c r="CB1514" s="35"/>
      <c r="CC1514" s="35"/>
      <c r="CD1514" s="35"/>
      <c r="CE1514" s="35"/>
      <c r="CF1514" s="35"/>
      <c r="CG1514" s="35"/>
      <c r="CH1514" s="35"/>
    </row>
    <row r="1515" spans="1:86" ht="15.6" x14ac:dyDescent="0.3">
      <c r="A1515" s="35"/>
      <c r="B1515" s="86"/>
      <c r="C1515" s="35"/>
      <c r="D1515" s="35"/>
      <c r="E1515" s="35"/>
      <c r="F1515" s="35"/>
      <c r="G1515" s="35"/>
      <c r="H1515" s="35"/>
      <c r="I1515" s="35"/>
      <c r="J1515" s="35"/>
      <c r="K1515" s="35"/>
      <c r="L1515" s="35"/>
      <c r="M1515" s="35"/>
      <c r="N1515" s="35"/>
      <c r="O1515" s="35"/>
      <c r="P1515" s="35"/>
      <c r="Q1515" s="35"/>
      <c r="R1515" s="35"/>
      <c r="S1515" s="35"/>
      <c r="T1515" s="17">
        <f t="shared" si="3337"/>
        <v>47531</v>
      </c>
      <c r="U1515" s="216">
        <f t="shared" si="3330"/>
        <v>7</v>
      </c>
      <c r="V1515" s="216">
        <f t="shared" si="3337"/>
        <v>1510</v>
      </c>
      <c r="W1515" s="16">
        <f t="shared" si="3344"/>
        <v>4.1369863013698627</v>
      </c>
      <c r="X1515" s="16" t="e">
        <f>IF(Template!$F$7="Linear interpolation",LinInterp($I$5:$I$22,$G$5:$G$22,W1515),CubicSpline($I$5:$I$22,$G$5:$G$22,W1515))</f>
        <v>#VALUE!</v>
      </c>
      <c r="Y1515" s="221" t="e">
        <f t="shared" si="3331"/>
        <v>#VALUE!</v>
      </c>
      <c r="Z1515" s="221" t="e">
        <f>Y1515/PRODUCT($AA$6:AA1514)</f>
        <v>#VALUE!</v>
      </c>
      <c r="AA1515" s="16" t="e">
        <f t="shared" si="3338"/>
        <v>#VALUE!</v>
      </c>
      <c r="AB1515" s="10" t="e">
        <f t="shared" si="3339"/>
        <v>#VALUE!</v>
      </c>
      <c r="AC1515" s="90">
        <f t="shared" si="3332"/>
        <v>1515</v>
      </c>
      <c r="AD1515" s="17">
        <f t="shared" si="3340"/>
        <v>47508</v>
      </c>
      <c r="AE1515" s="16" t="e">
        <f t="shared" si="3333"/>
        <v>#VALUE!</v>
      </c>
      <c r="AF1515" s="10">
        <f ca="1">IFERROR(AVERAGE(INDIRECT("AE"&amp;AC1515-Template!$F$10+1):INDIRECT("AE"&amp;AC1515)),0)</f>
        <v>0</v>
      </c>
      <c r="AG1515" s="35"/>
      <c r="AH1515" s="86"/>
      <c r="AI1515" s="35"/>
      <c r="AJ1515" s="35"/>
      <c r="AK1515" s="35"/>
      <c r="AL1515" s="35"/>
      <c r="AM1515" s="35"/>
      <c r="AN1515" s="35"/>
      <c r="AO1515" s="35"/>
      <c r="AP1515" s="35"/>
      <c r="AQ1515" s="35"/>
      <c r="AR1515" s="35"/>
      <c r="AS1515" s="35"/>
      <c r="AT1515" s="35"/>
      <c r="AU1515" s="35"/>
      <c r="AV1515" s="35"/>
      <c r="AW1515" s="35"/>
      <c r="AX1515" s="35"/>
      <c r="AY1515" s="35"/>
      <c r="AZ1515" s="17">
        <f t="shared" ref="AZ1515" si="3419">AZ1514+1</f>
        <v>47531</v>
      </c>
      <c r="BA1515" s="216">
        <f t="shared" si="3356"/>
        <v>7</v>
      </c>
      <c r="BB1515" s="216">
        <f t="shared" ref="BB1515" si="3420">BB1514+1</f>
        <v>1510</v>
      </c>
      <c r="BC1515" s="16">
        <f t="shared" si="3358"/>
        <v>4.1369863013698627</v>
      </c>
      <c r="BD1515" s="16">
        <f>IF(Template!$F$7="Linear interpolation",LinInterp($AO$5:$AO$18,$AM$5:$AM$18,BC1515),CubicSpline($AO$5:$AO$18,$AM$5:$AM$18,BC1515))</f>
        <v>14.15971762331036</v>
      </c>
      <c r="BE1515" s="221">
        <f t="shared" si="3293"/>
        <v>1.7295376518531831</v>
      </c>
      <c r="BF1515" s="221">
        <f>BE1515/PRODUCT($BG$6:BG1514)</f>
        <v>1.0003434401922024</v>
      </c>
      <c r="BG1515" s="16">
        <f t="shared" si="3359"/>
        <v>1.0003440151606797</v>
      </c>
      <c r="BH1515" s="10">
        <f t="shared" si="3360"/>
        <v>12.556553364809876</v>
      </c>
      <c r="BI1515" s="90"/>
      <c r="BJ1515" s="17">
        <f t="shared" si="3343"/>
        <v>47508</v>
      </c>
      <c r="BK1515" s="16">
        <f t="shared" si="3336"/>
        <v>12.711420892200675</v>
      </c>
      <c r="BL1515" s="10">
        <f ca="1">IFERROR(AVERAGE(INDIRECT("BK"&amp;AC1515-Template!$F$10+1):INDIRECT("BK"&amp;AC1515)),0)</f>
        <v>12.827681890043909</v>
      </c>
      <c r="BM1515" s="35"/>
      <c r="BN1515" s="86"/>
      <c r="BO1515" s="35"/>
      <c r="BP1515" s="35"/>
      <c r="BQ1515" s="35"/>
      <c r="BR1515" s="35"/>
      <c r="BS1515" s="35"/>
      <c r="BT1515" s="35"/>
      <c r="BU1515" s="35"/>
      <c r="BV1515" s="35"/>
      <c r="BW1515" s="35"/>
      <c r="BX1515" s="35"/>
      <c r="BY1515" s="35"/>
      <c r="BZ1515" s="35"/>
      <c r="CA1515" s="35"/>
      <c r="CB1515" s="35"/>
      <c r="CC1515" s="35"/>
      <c r="CD1515" s="35"/>
      <c r="CE1515" s="35"/>
      <c r="CF1515" s="35"/>
      <c r="CG1515" s="35"/>
      <c r="CH1515" s="35"/>
    </row>
    <row r="1516" spans="1:86" ht="15.6" x14ac:dyDescent="0.3">
      <c r="A1516" s="35"/>
      <c r="B1516" s="86"/>
      <c r="C1516" s="35"/>
      <c r="D1516" s="35"/>
      <c r="E1516" s="35"/>
      <c r="F1516" s="35"/>
      <c r="G1516" s="35"/>
      <c r="H1516" s="35"/>
      <c r="I1516" s="35"/>
      <c r="J1516" s="35"/>
      <c r="K1516" s="35"/>
      <c r="L1516" s="35"/>
      <c r="M1516" s="35"/>
      <c r="N1516" s="35"/>
      <c r="O1516" s="35"/>
      <c r="P1516" s="35"/>
      <c r="Q1516" s="35"/>
      <c r="R1516" s="35"/>
      <c r="S1516" s="35"/>
      <c r="T1516" s="17">
        <f t="shared" si="3337"/>
        <v>47532</v>
      </c>
      <c r="U1516" s="216">
        <f t="shared" si="3330"/>
        <v>1</v>
      </c>
      <c r="V1516" s="216">
        <f t="shared" si="3337"/>
        <v>1511</v>
      </c>
      <c r="W1516" s="16">
        <f t="shared" si="3344"/>
        <v>4.13972602739726</v>
      </c>
      <c r="X1516" s="16" t="e">
        <f>IF(Template!$F$7="Linear interpolation",LinInterp($I$5:$I$22,$G$5:$G$22,W1516),CubicSpline($I$5:$I$22,$G$5:$G$22,W1516))</f>
        <v>#VALUE!</v>
      </c>
      <c r="Y1516" s="221" t="e">
        <f t="shared" si="3331"/>
        <v>#VALUE!</v>
      </c>
      <c r="Z1516" s="221" t="e">
        <f>Y1516/PRODUCT($AA$6:AA1515)</f>
        <v>#VALUE!</v>
      </c>
      <c r="AA1516" s="16" t="e">
        <f t="shared" si="3338"/>
        <v>#VALUE!</v>
      </c>
      <c r="AB1516" s="10" t="e">
        <f t="shared" si="3339"/>
        <v>#VALUE!</v>
      </c>
      <c r="AC1516" s="90">
        <f t="shared" si="3332"/>
        <v>1516</v>
      </c>
      <c r="AD1516" s="17">
        <f t="shared" si="3340"/>
        <v>47509</v>
      </c>
      <c r="AE1516" s="16" t="e">
        <f t="shared" si="3333"/>
        <v>#VALUE!</v>
      </c>
      <c r="AF1516" s="10">
        <f ca="1">IFERROR(AVERAGE(INDIRECT("AE"&amp;AC1516-Template!$F$10+1):INDIRECT("AE"&amp;AC1516)),0)</f>
        <v>0</v>
      </c>
      <c r="AG1516" s="35"/>
      <c r="AH1516" s="86"/>
      <c r="AI1516" s="35"/>
      <c r="AJ1516" s="35"/>
      <c r="AK1516" s="35"/>
      <c r="AL1516" s="35"/>
      <c r="AM1516" s="35"/>
      <c r="AN1516" s="35"/>
      <c r="AO1516" s="35"/>
      <c r="AP1516" s="35"/>
      <c r="AQ1516" s="35"/>
      <c r="AR1516" s="35"/>
      <c r="AS1516" s="35"/>
      <c r="AT1516" s="35"/>
      <c r="AU1516" s="35"/>
      <c r="AV1516" s="35"/>
      <c r="AW1516" s="35"/>
      <c r="AX1516" s="35"/>
      <c r="AY1516" s="35"/>
      <c r="AZ1516" s="17">
        <f t="shared" ref="AZ1516" si="3421">AZ1515+1</f>
        <v>47532</v>
      </c>
      <c r="BA1516" s="216">
        <f t="shared" si="3356"/>
        <v>1</v>
      </c>
      <c r="BB1516" s="216">
        <f t="shared" ref="BB1516" si="3422">BB1515+1</f>
        <v>1511</v>
      </c>
      <c r="BC1516" s="16">
        <f t="shared" si="3358"/>
        <v>4.13972602739726</v>
      </c>
      <c r="BD1516" s="16">
        <f>IF(Template!$F$7="Linear interpolation",LinInterp($AO$5:$AO$18,$AM$5:$AM$18,BC1516),CubicSpline($AO$5:$AO$18,$AM$5:$AM$18,BC1516))</f>
        <v>14.159181695222983</v>
      </c>
      <c r="BE1516" s="221">
        <f t="shared" si="3293"/>
        <v>1.7301316478601145</v>
      </c>
      <c r="BF1516" s="221">
        <f>BE1516/PRODUCT($BG$6:BG1515)</f>
        <v>1.0003428671108927</v>
      </c>
      <c r="BG1516" s="16">
        <f t="shared" si="3359"/>
        <v>1.0003428671108927</v>
      </c>
      <c r="BH1516" s="10">
        <f t="shared" si="3360"/>
        <v>12.514649547583856</v>
      </c>
      <c r="BI1516" s="90"/>
      <c r="BJ1516" s="17">
        <f t="shared" si="3343"/>
        <v>47509</v>
      </c>
      <c r="BK1516" s="16">
        <f t="shared" si="3336"/>
        <v>12.711420892200675</v>
      </c>
      <c r="BL1516" s="10">
        <f ca="1">IFERROR(AVERAGE(INDIRECT("BK"&amp;AC1516-Template!$F$10+1):INDIRECT("BK"&amp;AC1516)),0)</f>
        <v>12.819802767909509</v>
      </c>
      <c r="BM1516" s="35"/>
      <c r="BN1516" s="86"/>
      <c r="BO1516" s="35"/>
      <c r="BP1516" s="35"/>
      <c r="BQ1516" s="35"/>
      <c r="BR1516" s="35"/>
      <c r="BS1516" s="35"/>
      <c r="BT1516" s="35"/>
      <c r="BU1516" s="35"/>
      <c r="BV1516" s="35"/>
      <c r="BW1516" s="35"/>
      <c r="BX1516" s="35"/>
      <c r="BY1516" s="35"/>
      <c r="BZ1516" s="35"/>
      <c r="CA1516" s="35"/>
      <c r="CB1516" s="35"/>
      <c r="CC1516" s="35"/>
      <c r="CD1516" s="35"/>
      <c r="CE1516" s="35"/>
      <c r="CF1516" s="35"/>
      <c r="CG1516" s="35"/>
      <c r="CH1516" s="35"/>
    </row>
    <row r="1517" spans="1:86" ht="15.6" x14ac:dyDescent="0.3">
      <c r="A1517" s="35"/>
      <c r="B1517" s="86"/>
      <c r="C1517" s="35"/>
      <c r="D1517" s="35"/>
      <c r="E1517" s="35"/>
      <c r="F1517" s="35"/>
      <c r="G1517" s="35"/>
      <c r="H1517" s="35"/>
      <c r="I1517" s="35"/>
      <c r="J1517" s="35"/>
      <c r="K1517" s="35"/>
      <c r="L1517" s="35"/>
      <c r="M1517" s="35"/>
      <c r="N1517" s="35"/>
      <c r="O1517" s="35"/>
      <c r="P1517" s="35"/>
      <c r="Q1517" s="35"/>
      <c r="R1517" s="35"/>
      <c r="S1517" s="35"/>
      <c r="T1517" s="17">
        <f t="shared" si="3337"/>
        <v>47533</v>
      </c>
      <c r="U1517" s="216">
        <f t="shared" si="3330"/>
        <v>2</v>
      </c>
      <c r="V1517" s="216">
        <f t="shared" si="3337"/>
        <v>1512</v>
      </c>
      <c r="W1517" s="16">
        <f t="shared" si="3344"/>
        <v>4.1424657534246574</v>
      </c>
      <c r="X1517" s="16" t="e">
        <f>IF(Template!$F$7="Linear interpolation",LinInterp($I$5:$I$22,$G$5:$G$22,W1517),CubicSpline($I$5:$I$22,$G$5:$G$22,W1517))</f>
        <v>#VALUE!</v>
      </c>
      <c r="Y1517" s="221" t="e">
        <f t="shared" si="3331"/>
        <v>#VALUE!</v>
      </c>
      <c r="Z1517" s="221" t="e">
        <f>Y1517/PRODUCT($AA$6:AA1516)</f>
        <v>#VALUE!</v>
      </c>
      <c r="AA1517" s="16" t="e">
        <f t="shared" si="3338"/>
        <v>#VALUE!</v>
      </c>
      <c r="AB1517" s="10" t="e">
        <f t="shared" si="3339"/>
        <v>#VALUE!</v>
      </c>
      <c r="AC1517" s="90">
        <f t="shared" si="3332"/>
        <v>1517</v>
      </c>
      <c r="AD1517" s="17">
        <f t="shared" si="3340"/>
        <v>47510</v>
      </c>
      <c r="AE1517" s="16" t="e">
        <f t="shared" si="3333"/>
        <v>#VALUE!</v>
      </c>
      <c r="AF1517" s="10">
        <f ca="1">IFERROR(AVERAGE(INDIRECT("AE"&amp;AC1517-Template!$F$10+1):INDIRECT("AE"&amp;AC1517)),0)</f>
        <v>0</v>
      </c>
      <c r="AG1517" s="35"/>
      <c r="AH1517" s="86"/>
      <c r="AI1517" s="35"/>
      <c r="AJ1517" s="35"/>
      <c r="AK1517" s="35"/>
      <c r="AL1517" s="35"/>
      <c r="AM1517" s="35"/>
      <c r="AN1517" s="35"/>
      <c r="AO1517" s="35"/>
      <c r="AP1517" s="35"/>
      <c r="AQ1517" s="35"/>
      <c r="AR1517" s="35"/>
      <c r="AS1517" s="35"/>
      <c r="AT1517" s="35"/>
      <c r="AU1517" s="35"/>
      <c r="AV1517" s="35"/>
      <c r="AW1517" s="35"/>
      <c r="AX1517" s="35"/>
      <c r="AY1517" s="35"/>
      <c r="AZ1517" s="17">
        <f t="shared" ref="AZ1517" si="3423">AZ1516+1</f>
        <v>47533</v>
      </c>
      <c r="BA1517" s="216">
        <f t="shared" si="3356"/>
        <v>2</v>
      </c>
      <c r="BB1517" s="216">
        <f t="shared" ref="BB1517" si="3424">BB1516+1</f>
        <v>1512</v>
      </c>
      <c r="BC1517" s="16">
        <f t="shared" si="3358"/>
        <v>4.1424657534246574</v>
      </c>
      <c r="BD1517" s="16">
        <f>IF(Template!$F$7="Linear interpolation",LinInterp($AO$5:$AO$18,$AM$5:$AM$18,BC1517),CubicSpline($AO$5:$AO$18,$AM$5:$AM$18,BC1517))</f>
        <v>14.158641268135678</v>
      </c>
      <c r="BE1517" s="221">
        <f t="shared" si="3293"/>
        <v>1.730725520642387</v>
      </c>
      <c r="BF1517" s="221">
        <f>BE1517/PRODUCT($BG$6:BG1516)</f>
        <v>1.0003432529443681</v>
      </c>
      <c r="BG1517" s="16">
        <f t="shared" si="3359"/>
        <v>1.0003432529443681</v>
      </c>
      <c r="BH1517" s="10">
        <f t="shared" si="3360"/>
        <v>12.528732469435644</v>
      </c>
      <c r="BI1517" s="90"/>
      <c r="BJ1517" s="17">
        <f t="shared" si="3343"/>
        <v>47510</v>
      </c>
      <c r="BK1517" s="16">
        <f t="shared" si="3336"/>
        <v>12.711420892200675</v>
      </c>
      <c r="BL1517" s="10">
        <f ca="1">IFERROR(AVERAGE(INDIRECT("BK"&amp;AC1517-Template!$F$10+1):INDIRECT("BK"&amp;AC1517)),0)</f>
        <v>12.812204780808081</v>
      </c>
      <c r="BM1517" s="35"/>
      <c r="BN1517" s="86"/>
      <c r="BO1517" s="35"/>
      <c r="BP1517" s="35"/>
      <c r="BQ1517" s="35"/>
      <c r="BR1517" s="35"/>
      <c r="BS1517" s="35"/>
      <c r="BT1517" s="35"/>
      <c r="BU1517" s="35"/>
      <c r="BV1517" s="35"/>
      <c r="BW1517" s="35"/>
      <c r="BX1517" s="35"/>
      <c r="BY1517" s="35"/>
      <c r="BZ1517" s="35"/>
      <c r="CA1517" s="35"/>
      <c r="CB1517" s="35"/>
      <c r="CC1517" s="35"/>
      <c r="CD1517" s="35"/>
      <c r="CE1517" s="35"/>
      <c r="CF1517" s="35"/>
      <c r="CG1517" s="35"/>
      <c r="CH1517" s="35"/>
    </row>
    <row r="1518" spans="1:86" ht="15.6" x14ac:dyDescent="0.3">
      <c r="A1518" s="35"/>
      <c r="B1518" s="86"/>
      <c r="C1518" s="35"/>
      <c r="D1518" s="35"/>
      <c r="E1518" s="35"/>
      <c r="F1518" s="35"/>
      <c r="G1518" s="35"/>
      <c r="H1518" s="35"/>
      <c r="I1518" s="35"/>
      <c r="J1518" s="35"/>
      <c r="K1518" s="35"/>
      <c r="L1518" s="35"/>
      <c r="M1518" s="35"/>
      <c r="N1518" s="35"/>
      <c r="O1518" s="35"/>
      <c r="P1518" s="35"/>
      <c r="Q1518" s="35"/>
      <c r="R1518" s="35"/>
      <c r="S1518" s="35"/>
      <c r="T1518" s="17">
        <f t="shared" si="3337"/>
        <v>47534</v>
      </c>
      <c r="U1518" s="216">
        <f t="shared" si="3330"/>
        <v>3</v>
      </c>
      <c r="V1518" s="216">
        <f t="shared" si="3337"/>
        <v>1513</v>
      </c>
      <c r="W1518" s="16">
        <f t="shared" si="3344"/>
        <v>4.1452054794520548</v>
      </c>
      <c r="X1518" s="16" t="e">
        <f>IF(Template!$F$7="Linear interpolation",LinInterp($I$5:$I$22,$G$5:$G$22,W1518),CubicSpline($I$5:$I$22,$G$5:$G$22,W1518))</f>
        <v>#VALUE!</v>
      </c>
      <c r="Y1518" s="221" t="e">
        <f t="shared" si="3331"/>
        <v>#VALUE!</v>
      </c>
      <c r="Z1518" s="221" t="e">
        <f>Y1518/PRODUCT($AA$6:AA1517)</f>
        <v>#VALUE!</v>
      </c>
      <c r="AA1518" s="16" t="e">
        <f t="shared" si="3338"/>
        <v>#VALUE!</v>
      </c>
      <c r="AB1518" s="10" t="e">
        <f t="shared" si="3339"/>
        <v>#VALUE!</v>
      </c>
      <c r="AC1518" s="90">
        <f t="shared" si="3332"/>
        <v>1518</v>
      </c>
      <c r="AD1518" s="17">
        <f t="shared" si="3340"/>
        <v>47511</v>
      </c>
      <c r="AE1518" s="16" t="e">
        <f t="shared" si="3333"/>
        <v>#VALUE!</v>
      </c>
      <c r="AF1518" s="10">
        <f ca="1">IFERROR(AVERAGE(INDIRECT("AE"&amp;AC1518-Template!$F$10+1):INDIRECT("AE"&amp;AC1518)),0)</f>
        <v>0</v>
      </c>
      <c r="AG1518" s="35"/>
      <c r="AH1518" s="86"/>
      <c r="AI1518" s="35"/>
      <c r="AJ1518" s="35"/>
      <c r="AK1518" s="35"/>
      <c r="AL1518" s="35"/>
      <c r="AM1518" s="35"/>
      <c r="AN1518" s="35"/>
      <c r="AO1518" s="35"/>
      <c r="AP1518" s="35"/>
      <c r="AQ1518" s="35"/>
      <c r="AR1518" s="35"/>
      <c r="AS1518" s="35"/>
      <c r="AT1518" s="35"/>
      <c r="AU1518" s="35"/>
      <c r="AV1518" s="35"/>
      <c r="AW1518" s="35"/>
      <c r="AX1518" s="35"/>
      <c r="AY1518" s="35"/>
      <c r="AZ1518" s="17">
        <f t="shared" ref="AZ1518" si="3425">AZ1517+1</f>
        <v>47534</v>
      </c>
      <c r="BA1518" s="216">
        <f t="shared" si="3356"/>
        <v>3</v>
      </c>
      <c r="BB1518" s="216">
        <f t="shared" ref="BB1518" si="3426">BB1517+1</f>
        <v>1513</v>
      </c>
      <c r="BC1518" s="16">
        <f t="shared" si="3358"/>
        <v>4.1452054794520548</v>
      </c>
      <c r="BD1518" s="16">
        <f>IF(Template!$F$7="Linear interpolation",LinInterp($AO$5:$AO$18,$AM$5:$AM$18,BC1518),CubicSpline($AO$5:$AO$18,$AM$5:$AM$18,BC1518))</f>
        <v>14.15809637724314</v>
      </c>
      <c r="BE1518" s="221">
        <f t="shared" si="3293"/>
        <v>1.7313192715805135</v>
      </c>
      <c r="BF1518" s="221">
        <f>BE1518/PRODUCT($BG$6:BG1517)</f>
        <v>1.0003430647615954</v>
      </c>
      <c r="BG1518" s="16">
        <f t="shared" si="3359"/>
        <v>1.0003430647615954</v>
      </c>
      <c r="BH1518" s="10">
        <f t="shared" si="3360"/>
        <v>12.521863798232168</v>
      </c>
      <c r="BI1518" s="90"/>
      <c r="BJ1518" s="17">
        <f t="shared" si="3343"/>
        <v>47511</v>
      </c>
      <c r="BK1518" s="16">
        <f t="shared" si="3336"/>
        <v>12.66534617383841</v>
      </c>
      <c r="BL1518" s="10">
        <f ca="1">IFERROR(AVERAGE(INDIRECT("BK"&amp;AC1518-Template!$F$10+1):INDIRECT("BK"&amp;AC1518)),0)</f>
        <v>12.80307096976124</v>
      </c>
      <c r="BM1518" s="35"/>
      <c r="BN1518" s="86"/>
      <c r="BO1518" s="35"/>
      <c r="BP1518" s="35"/>
      <c r="BQ1518" s="35"/>
      <c r="BR1518" s="35"/>
      <c r="BS1518" s="35"/>
      <c r="BT1518" s="35"/>
      <c r="BU1518" s="35"/>
      <c r="BV1518" s="35"/>
      <c r="BW1518" s="35"/>
      <c r="BX1518" s="35"/>
      <c r="BY1518" s="35"/>
      <c r="BZ1518" s="35"/>
      <c r="CA1518" s="35"/>
      <c r="CB1518" s="35"/>
      <c r="CC1518" s="35"/>
      <c r="CD1518" s="35"/>
      <c r="CE1518" s="35"/>
      <c r="CF1518" s="35"/>
      <c r="CG1518" s="35"/>
      <c r="CH1518" s="35"/>
    </row>
    <row r="1519" spans="1:86" ht="15.6" x14ac:dyDescent="0.3">
      <c r="A1519" s="35"/>
      <c r="B1519" s="86"/>
      <c r="C1519" s="35"/>
      <c r="D1519" s="35"/>
      <c r="E1519" s="35"/>
      <c r="F1519" s="35"/>
      <c r="G1519" s="35"/>
      <c r="H1519" s="35"/>
      <c r="I1519" s="35"/>
      <c r="J1519" s="35"/>
      <c r="K1519" s="35"/>
      <c r="L1519" s="35"/>
      <c r="M1519" s="35"/>
      <c r="N1519" s="35"/>
      <c r="O1519" s="35"/>
      <c r="P1519" s="35"/>
      <c r="Q1519" s="35"/>
      <c r="R1519" s="35"/>
      <c r="S1519" s="35"/>
      <c r="T1519" s="17">
        <f t="shared" si="3337"/>
        <v>47535</v>
      </c>
      <c r="U1519" s="216">
        <f t="shared" si="3330"/>
        <v>4</v>
      </c>
      <c r="V1519" s="216">
        <f t="shared" si="3337"/>
        <v>1514</v>
      </c>
      <c r="W1519" s="16">
        <f t="shared" si="3344"/>
        <v>4.1479452054794521</v>
      </c>
      <c r="X1519" s="16" t="e">
        <f>IF(Template!$F$7="Linear interpolation",LinInterp($I$5:$I$22,$G$5:$G$22,W1519),CubicSpline($I$5:$I$22,$G$5:$G$22,W1519))</f>
        <v>#VALUE!</v>
      </c>
      <c r="Y1519" s="221" t="e">
        <f t="shared" si="3331"/>
        <v>#VALUE!</v>
      </c>
      <c r="Z1519" s="221" t="e">
        <f>Y1519/PRODUCT($AA$6:AA1518)</f>
        <v>#VALUE!</v>
      </c>
      <c r="AA1519" s="16" t="e">
        <f t="shared" si="3338"/>
        <v>#VALUE!</v>
      </c>
      <c r="AB1519" s="10" t="e">
        <f t="shared" si="3339"/>
        <v>#VALUE!</v>
      </c>
      <c r="AC1519" s="90">
        <f t="shared" si="3332"/>
        <v>1519</v>
      </c>
      <c r="AD1519" s="17">
        <f t="shared" si="3340"/>
        <v>47512</v>
      </c>
      <c r="AE1519" s="16" t="e">
        <f t="shared" si="3333"/>
        <v>#VALUE!</v>
      </c>
      <c r="AF1519" s="10">
        <f ca="1">IFERROR(AVERAGE(INDIRECT("AE"&amp;AC1519-Template!$F$10+1):INDIRECT("AE"&amp;AC1519)),0)</f>
        <v>0</v>
      </c>
      <c r="AG1519" s="35"/>
      <c r="AH1519" s="86"/>
      <c r="AI1519" s="35"/>
      <c r="AJ1519" s="35"/>
      <c r="AK1519" s="35"/>
      <c r="AL1519" s="35"/>
      <c r="AM1519" s="35"/>
      <c r="AN1519" s="35"/>
      <c r="AO1519" s="35"/>
      <c r="AP1519" s="35"/>
      <c r="AQ1519" s="35"/>
      <c r="AR1519" s="35"/>
      <c r="AS1519" s="35"/>
      <c r="AT1519" s="35"/>
      <c r="AU1519" s="35"/>
      <c r="AV1519" s="35"/>
      <c r="AW1519" s="35"/>
      <c r="AX1519" s="35"/>
      <c r="AY1519" s="35"/>
      <c r="AZ1519" s="17">
        <f t="shared" ref="AZ1519" si="3427">AZ1518+1</f>
        <v>47535</v>
      </c>
      <c r="BA1519" s="216">
        <f t="shared" si="3356"/>
        <v>4</v>
      </c>
      <c r="BB1519" s="216">
        <f t="shared" ref="BB1519" si="3428">BB1518+1</f>
        <v>1514</v>
      </c>
      <c r="BC1519" s="16">
        <f t="shared" si="3358"/>
        <v>4.1479452054794521</v>
      </c>
      <c r="BD1519" s="16">
        <f>IF(Template!$F$7="Linear interpolation",LinInterp($AO$5:$AO$18,$AM$5:$AM$18,BC1519),CubicSpline($AO$5:$AO$18,$AM$5:$AM$18,BC1519))</f>
        <v>14.157547057740064</v>
      </c>
      <c r="BE1519" s="221">
        <f t="shared" si="3293"/>
        <v>1.7319129020630935</v>
      </c>
      <c r="BF1519" s="221">
        <f>BE1519/PRODUCT($BG$6:BG1518)</f>
        <v>1.0003428775341003</v>
      </c>
      <c r="BG1519" s="16">
        <f t="shared" si="3359"/>
        <v>1.0003428775341003</v>
      </c>
      <c r="BH1519" s="10">
        <f t="shared" si="3360"/>
        <v>12.515029994662363</v>
      </c>
      <c r="BI1519" s="90"/>
      <c r="BJ1519" s="17">
        <f t="shared" si="3343"/>
        <v>47512</v>
      </c>
      <c r="BK1519" s="16">
        <f t="shared" si="3336"/>
        <v>12.680810780044238</v>
      </c>
      <c r="BL1519" s="10">
        <f ca="1">IFERROR(AVERAGE(INDIRECT("BK"&amp;AC1519-Template!$F$10+1):INDIRECT("BK"&amp;AC1519)),0)</f>
        <v>12.794452645587928</v>
      </c>
      <c r="BM1519" s="35"/>
      <c r="BN1519" s="86"/>
      <c r="BO1519" s="35"/>
      <c r="BP1519" s="35"/>
      <c r="BQ1519" s="35"/>
      <c r="BR1519" s="35"/>
      <c r="BS1519" s="35"/>
      <c r="BT1519" s="35"/>
      <c r="BU1519" s="35"/>
      <c r="BV1519" s="35"/>
      <c r="BW1519" s="35"/>
      <c r="BX1519" s="35"/>
      <c r="BY1519" s="35"/>
      <c r="BZ1519" s="35"/>
      <c r="CA1519" s="35"/>
      <c r="CB1519" s="35"/>
      <c r="CC1519" s="35"/>
      <c r="CD1519" s="35"/>
      <c r="CE1519" s="35"/>
      <c r="CF1519" s="35"/>
      <c r="CG1519" s="35"/>
      <c r="CH1519" s="35"/>
    </row>
    <row r="1520" spans="1:86" ht="15.6" x14ac:dyDescent="0.3">
      <c r="A1520" s="35"/>
      <c r="B1520" s="86"/>
      <c r="C1520" s="35"/>
      <c r="D1520" s="35"/>
      <c r="E1520" s="35"/>
      <c r="F1520" s="35"/>
      <c r="G1520" s="35"/>
      <c r="H1520" s="35"/>
      <c r="I1520" s="35"/>
      <c r="J1520" s="35"/>
      <c r="K1520" s="35"/>
      <c r="L1520" s="35"/>
      <c r="M1520" s="35"/>
      <c r="N1520" s="35"/>
      <c r="O1520" s="35"/>
      <c r="P1520" s="35"/>
      <c r="Q1520" s="35"/>
      <c r="R1520" s="35"/>
      <c r="S1520" s="35"/>
      <c r="T1520" s="17">
        <f t="shared" si="3337"/>
        <v>47536</v>
      </c>
      <c r="U1520" s="216">
        <f t="shared" si="3330"/>
        <v>5</v>
      </c>
      <c r="V1520" s="216">
        <f t="shared" si="3337"/>
        <v>1515</v>
      </c>
      <c r="W1520" s="16">
        <f t="shared" si="3344"/>
        <v>4.1506849315068495</v>
      </c>
      <c r="X1520" s="16" t="e">
        <f>IF(Template!$F$7="Linear interpolation",LinInterp($I$5:$I$22,$G$5:$G$22,W1520),CubicSpline($I$5:$I$22,$G$5:$G$22,W1520))</f>
        <v>#VALUE!</v>
      </c>
      <c r="Y1520" s="221" t="e">
        <f t="shared" si="3331"/>
        <v>#VALUE!</v>
      </c>
      <c r="Z1520" s="221" t="e">
        <f>Y1520/PRODUCT($AA$6:AA1519)</f>
        <v>#VALUE!</v>
      </c>
      <c r="AA1520" s="16" t="e">
        <f t="shared" si="3338"/>
        <v>#VALUE!</v>
      </c>
      <c r="AB1520" s="10" t="e">
        <f t="shared" si="3339"/>
        <v>#VALUE!</v>
      </c>
      <c r="AC1520" s="90">
        <f t="shared" si="3332"/>
        <v>1520</v>
      </c>
      <c r="AD1520" s="17">
        <f t="shared" si="3340"/>
        <v>47513</v>
      </c>
      <c r="AE1520" s="16" t="e">
        <f t="shared" si="3333"/>
        <v>#VALUE!</v>
      </c>
      <c r="AF1520" s="10">
        <f ca="1">IFERROR(AVERAGE(INDIRECT("AE"&amp;AC1520-Template!$F$10+1):INDIRECT("AE"&amp;AC1520)),0)</f>
        <v>0</v>
      </c>
      <c r="AG1520" s="35"/>
      <c r="AH1520" s="86"/>
      <c r="AI1520" s="35"/>
      <c r="AJ1520" s="35"/>
      <c r="AK1520" s="35"/>
      <c r="AL1520" s="35"/>
      <c r="AM1520" s="35"/>
      <c r="AN1520" s="35"/>
      <c r="AO1520" s="35"/>
      <c r="AP1520" s="35"/>
      <c r="AQ1520" s="35"/>
      <c r="AR1520" s="35"/>
      <c r="AS1520" s="35"/>
      <c r="AT1520" s="35"/>
      <c r="AU1520" s="35"/>
      <c r="AV1520" s="35"/>
      <c r="AW1520" s="35"/>
      <c r="AX1520" s="35"/>
      <c r="AY1520" s="35"/>
      <c r="AZ1520" s="17">
        <f t="shared" ref="AZ1520" si="3429">AZ1519+1</f>
        <v>47536</v>
      </c>
      <c r="BA1520" s="216">
        <f t="shared" si="3356"/>
        <v>5</v>
      </c>
      <c r="BB1520" s="216">
        <f t="shared" ref="BB1520" si="3430">BB1519+1</f>
        <v>1515</v>
      </c>
      <c r="BC1520" s="16">
        <f t="shared" si="3358"/>
        <v>4.1506849315068495</v>
      </c>
      <c r="BD1520" s="16">
        <f>IF(Template!$F$7="Linear interpolation",LinInterp($AO$5:$AO$18,$AM$5:$AM$18,BC1520),CubicSpline($AO$5:$AO$18,$AM$5:$AM$18,BC1520))</f>
        <v>14.156993344821146</v>
      </c>
      <c r="BE1520" s="221">
        <f t="shared" si="3293"/>
        <v>1.7325064134868269</v>
      </c>
      <c r="BF1520" s="221">
        <f>BE1520/PRODUCT($BG$6:BG1519)</f>
        <v>1.0003426912652631</v>
      </c>
      <c r="BG1520" s="16">
        <f t="shared" si="3359"/>
        <v>1.0003426912652631</v>
      </c>
      <c r="BH1520" s="10">
        <f t="shared" si="3360"/>
        <v>12.50823118210298</v>
      </c>
      <c r="BI1520" s="90"/>
      <c r="BJ1520" s="17">
        <f t="shared" si="3343"/>
        <v>47513</v>
      </c>
      <c r="BK1520" s="16">
        <f t="shared" si="3336"/>
        <v>12.673238343121064</v>
      </c>
      <c r="BL1520" s="10">
        <f ca="1">IFERROR(AVERAGE(INDIRECT("BK"&amp;AC1520-Template!$F$10+1):INDIRECT("BK"&amp;AC1520)),0)</f>
        <v>12.787278755371769</v>
      </c>
      <c r="BM1520" s="35"/>
      <c r="BN1520" s="86"/>
      <c r="BO1520" s="35"/>
      <c r="BP1520" s="35"/>
      <c r="BQ1520" s="35"/>
      <c r="BR1520" s="35"/>
      <c r="BS1520" s="35"/>
      <c r="BT1520" s="35"/>
      <c r="BU1520" s="35"/>
      <c r="BV1520" s="35"/>
      <c r="BW1520" s="35"/>
      <c r="BX1520" s="35"/>
      <c r="BY1520" s="35"/>
      <c r="BZ1520" s="35"/>
      <c r="CA1520" s="35"/>
      <c r="CB1520" s="35"/>
      <c r="CC1520" s="35"/>
      <c r="CD1520" s="35"/>
      <c r="CE1520" s="35"/>
      <c r="CF1520" s="35"/>
      <c r="CG1520" s="35"/>
      <c r="CH1520" s="35"/>
    </row>
    <row r="1521" spans="1:86" ht="15.6" x14ac:dyDescent="0.3">
      <c r="A1521" s="35"/>
      <c r="B1521" s="86"/>
      <c r="C1521" s="35"/>
      <c r="D1521" s="35"/>
      <c r="E1521" s="35"/>
      <c r="F1521" s="35"/>
      <c r="G1521" s="35"/>
      <c r="H1521" s="35"/>
      <c r="I1521" s="35"/>
      <c r="J1521" s="35"/>
      <c r="K1521" s="35"/>
      <c r="L1521" s="35"/>
      <c r="M1521" s="35"/>
      <c r="N1521" s="35"/>
      <c r="O1521" s="35"/>
      <c r="P1521" s="35"/>
      <c r="Q1521" s="35"/>
      <c r="R1521" s="35"/>
      <c r="S1521" s="35"/>
      <c r="T1521" s="17">
        <f t="shared" si="3337"/>
        <v>47537</v>
      </c>
      <c r="U1521" s="216">
        <f t="shared" si="3330"/>
        <v>6</v>
      </c>
      <c r="V1521" s="216">
        <f t="shared" si="3337"/>
        <v>1516</v>
      </c>
      <c r="W1521" s="16">
        <f t="shared" si="3344"/>
        <v>4.1534246575342468</v>
      </c>
      <c r="X1521" s="16" t="e">
        <f>IF(Template!$F$7="Linear interpolation",LinInterp($I$5:$I$22,$G$5:$G$22,W1521),CubicSpline($I$5:$I$22,$G$5:$G$22,W1521))</f>
        <v>#VALUE!</v>
      </c>
      <c r="Y1521" s="221" t="e">
        <f t="shared" si="3331"/>
        <v>#VALUE!</v>
      </c>
      <c r="Z1521" s="221" t="e">
        <f>Y1521/PRODUCT($AA$6:AA1520)</f>
        <v>#VALUE!</v>
      </c>
      <c r="AA1521" s="16" t="e">
        <f t="shared" si="3338"/>
        <v>#VALUE!</v>
      </c>
      <c r="AB1521" s="10" t="e">
        <f t="shared" si="3339"/>
        <v>#VALUE!</v>
      </c>
      <c r="AC1521" s="90">
        <f t="shared" si="3332"/>
        <v>1521</v>
      </c>
      <c r="AD1521" s="17">
        <f t="shared" si="3340"/>
        <v>47514</v>
      </c>
      <c r="AE1521" s="16" t="e">
        <f t="shared" si="3333"/>
        <v>#VALUE!</v>
      </c>
      <c r="AF1521" s="10">
        <f ca="1">IFERROR(AVERAGE(INDIRECT("AE"&amp;AC1521-Template!$F$10+1):INDIRECT("AE"&amp;AC1521)),0)</f>
        <v>0</v>
      </c>
      <c r="AG1521" s="35"/>
      <c r="AH1521" s="86"/>
      <c r="AI1521" s="35"/>
      <c r="AJ1521" s="35"/>
      <c r="AK1521" s="35"/>
      <c r="AL1521" s="35"/>
      <c r="AM1521" s="35"/>
      <c r="AN1521" s="35"/>
      <c r="AO1521" s="35"/>
      <c r="AP1521" s="35"/>
      <c r="AQ1521" s="35"/>
      <c r="AR1521" s="35"/>
      <c r="AS1521" s="35"/>
      <c r="AT1521" s="35"/>
      <c r="AU1521" s="35"/>
      <c r="AV1521" s="35"/>
      <c r="AW1521" s="35"/>
      <c r="AX1521" s="35"/>
      <c r="AY1521" s="35"/>
      <c r="AZ1521" s="17">
        <f t="shared" ref="AZ1521" si="3431">AZ1520+1</f>
        <v>47537</v>
      </c>
      <c r="BA1521" s="216">
        <f t="shared" si="3356"/>
        <v>6</v>
      </c>
      <c r="BB1521" s="216">
        <f t="shared" ref="BB1521" si="3432">BB1520+1</f>
        <v>1516</v>
      </c>
      <c r="BC1521" s="16">
        <f t="shared" si="3358"/>
        <v>4.1534246575342468</v>
      </c>
      <c r="BD1521" s="16">
        <f>IF(Template!$F$7="Linear interpolation",LinInterp($AO$5:$AO$18,$AM$5:$AM$18,BC1521),CubicSpline($AO$5:$AO$18,$AM$5:$AM$18,BC1521))</f>
        <v>14.15643527368108</v>
      </c>
      <c r="BE1521" s="221">
        <f t="shared" si="3293"/>
        <v>1.7330998072565178</v>
      </c>
      <c r="BF1521" s="221">
        <f>BE1521/PRODUCT($BG$6:BG1520)</f>
        <v>1.000342505958461</v>
      </c>
      <c r="BG1521" s="16">
        <f t="shared" si="3359"/>
        <v>1.0003426912652631</v>
      </c>
      <c r="BH1521" s="10">
        <f t="shared" si="3360"/>
        <v>12.50823118210298</v>
      </c>
      <c r="BI1521" s="90"/>
      <c r="BJ1521" s="17">
        <f t="shared" si="3343"/>
        <v>47514</v>
      </c>
      <c r="BK1521" s="16">
        <f t="shared" si="3336"/>
        <v>12.665698188374153</v>
      </c>
      <c r="BL1521" s="10">
        <f ca="1">IFERROR(AVERAGE(INDIRECT("BK"&amp;AC1521-Template!$F$10+1):INDIRECT("BK"&amp;AC1521)),0)</f>
        <v>12.779287122235246</v>
      </c>
      <c r="BM1521" s="35"/>
      <c r="BN1521" s="86"/>
      <c r="BO1521" s="35"/>
      <c r="BP1521" s="35"/>
      <c r="BQ1521" s="35"/>
      <c r="BR1521" s="35"/>
      <c r="BS1521" s="35"/>
      <c r="BT1521" s="35"/>
      <c r="BU1521" s="35"/>
      <c r="BV1521" s="35"/>
      <c r="BW1521" s="35"/>
      <c r="BX1521" s="35"/>
      <c r="BY1521" s="35"/>
      <c r="BZ1521" s="35"/>
      <c r="CA1521" s="35"/>
      <c r="CB1521" s="35"/>
      <c r="CC1521" s="35"/>
      <c r="CD1521" s="35"/>
      <c r="CE1521" s="35"/>
      <c r="CF1521" s="35"/>
      <c r="CG1521" s="35"/>
      <c r="CH1521" s="35"/>
    </row>
    <row r="1522" spans="1:86" ht="15.6" x14ac:dyDescent="0.3">
      <c r="A1522" s="35"/>
      <c r="B1522" s="86"/>
      <c r="C1522" s="35"/>
      <c r="D1522" s="35"/>
      <c r="E1522" s="35"/>
      <c r="F1522" s="35"/>
      <c r="G1522" s="35"/>
      <c r="H1522" s="35"/>
      <c r="I1522" s="35"/>
      <c r="J1522" s="35"/>
      <c r="K1522" s="35"/>
      <c r="L1522" s="35"/>
      <c r="M1522" s="35"/>
      <c r="N1522" s="35"/>
      <c r="O1522" s="35"/>
      <c r="P1522" s="35"/>
      <c r="Q1522" s="35"/>
      <c r="R1522" s="35"/>
      <c r="S1522" s="35"/>
      <c r="T1522" s="17">
        <f t="shared" si="3337"/>
        <v>47538</v>
      </c>
      <c r="U1522" s="216">
        <f t="shared" si="3330"/>
        <v>7</v>
      </c>
      <c r="V1522" s="216">
        <f t="shared" si="3337"/>
        <v>1517</v>
      </c>
      <c r="W1522" s="16">
        <f t="shared" si="3344"/>
        <v>4.1561643835616442</v>
      </c>
      <c r="X1522" s="16" t="e">
        <f>IF(Template!$F$7="Linear interpolation",LinInterp($I$5:$I$22,$G$5:$G$22,W1522),CubicSpline($I$5:$I$22,$G$5:$G$22,W1522))</f>
        <v>#VALUE!</v>
      </c>
      <c r="Y1522" s="221" t="e">
        <f t="shared" si="3331"/>
        <v>#VALUE!</v>
      </c>
      <c r="Z1522" s="221" t="e">
        <f>Y1522/PRODUCT($AA$6:AA1521)</f>
        <v>#VALUE!</v>
      </c>
      <c r="AA1522" s="16" t="e">
        <f t="shared" si="3338"/>
        <v>#VALUE!</v>
      </c>
      <c r="AB1522" s="10" t="e">
        <f t="shared" si="3339"/>
        <v>#VALUE!</v>
      </c>
      <c r="AC1522" s="90">
        <f t="shared" si="3332"/>
        <v>1522</v>
      </c>
      <c r="AD1522" s="17">
        <f t="shared" si="3340"/>
        <v>47515</v>
      </c>
      <c r="AE1522" s="16" t="e">
        <f t="shared" si="3333"/>
        <v>#VALUE!</v>
      </c>
      <c r="AF1522" s="10">
        <f ca="1">IFERROR(AVERAGE(INDIRECT("AE"&amp;AC1522-Template!$F$10+1):INDIRECT("AE"&amp;AC1522)),0)</f>
        <v>0</v>
      </c>
      <c r="AG1522" s="35"/>
      <c r="AH1522" s="86"/>
      <c r="AI1522" s="35"/>
      <c r="AJ1522" s="35"/>
      <c r="AK1522" s="35"/>
      <c r="AL1522" s="35"/>
      <c r="AM1522" s="35"/>
      <c r="AN1522" s="35"/>
      <c r="AO1522" s="35"/>
      <c r="AP1522" s="35"/>
      <c r="AQ1522" s="35"/>
      <c r="AR1522" s="35"/>
      <c r="AS1522" s="35"/>
      <c r="AT1522" s="35"/>
      <c r="AU1522" s="35"/>
      <c r="AV1522" s="35"/>
      <c r="AW1522" s="35"/>
      <c r="AX1522" s="35"/>
      <c r="AY1522" s="35"/>
      <c r="AZ1522" s="17">
        <f t="shared" ref="AZ1522" si="3433">AZ1521+1</f>
        <v>47538</v>
      </c>
      <c r="BA1522" s="216">
        <f t="shared" si="3356"/>
        <v>7</v>
      </c>
      <c r="BB1522" s="216">
        <f t="shared" ref="BB1522" si="3434">BB1521+1</f>
        <v>1517</v>
      </c>
      <c r="BC1522" s="16">
        <f t="shared" si="3358"/>
        <v>4.1561643835616442</v>
      </c>
      <c r="BD1522" s="16">
        <f>IF(Template!$F$7="Linear interpolation",LinInterp($AO$5:$AO$18,$AM$5:$AM$18,BC1522),CubicSpline($AO$5:$AO$18,$AM$5:$AM$18,BC1522))</f>
        <v>14.155872879514563</v>
      </c>
      <c r="BE1522" s="221">
        <f t="shared" si="3293"/>
        <v>1.7336930847850929</v>
      </c>
      <c r="BF1522" s="221">
        <f>BE1522/PRODUCT($BG$6:BG1521)</f>
        <v>1.0003421363103429</v>
      </c>
      <c r="BG1522" s="16">
        <f t="shared" si="3359"/>
        <v>1.0003426912652631</v>
      </c>
      <c r="BH1522" s="10">
        <f t="shared" si="3360"/>
        <v>12.50823118210298</v>
      </c>
      <c r="BI1522" s="90"/>
      <c r="BJ1522" s="17">
        <f t="shared" si="3343"/>
        <v>47515</v>
      </c>
      <c r="BK1522" s="16">
        <f t="shared" si="3336"/>
        <v>12.65819043877503</v>
      </c>
      <c r="BL1522" s="10">
        <f ca="1">IFERROR(AVERAGE(INDIRECT("BK"&amp;AC1522-Template!$F$10+1):INDIRECT("BK"&amp;AC1522)),0)</f>
        <v>12.771326114674423</v>
      </c>
      <c r="BM1522" s="35"/>
      <c r="BN1522" s="86"/>
      <c r="BO1522" s="35"/>
      <c r="BP1522" s="35"/>
      <c r="BQ1522" s="35"/>
      <c r="BR1522" s="35"/>
      <c r="BS1522" s="35"/>
      <c r="BT1522" s="35"/>
      <c r="BU1522" s="35"/>
      <c r="BV1522" s="35"/>
      <c r="BW1522" s="35"/>
      <c r="BX1522" s="35"/>
      <c r="BY1522" s="35"/>
      <c r="BZ1522" s="35"/>
      <c r="CA1522" s="35"/>
      <c r="CB1522" s="35"/>
      <c r="CC1522" s="35"/>
      <c r="CD1522" s="35"/>
      <c r="CE1522" s="35"/>
      <c r="CF1522" s="35"/>
      <c r="CG1522" s="35"/>
      <c r="CH1522" s="35"/>
    </row>
    <row r="1523" spans="1:86" ht="15.6" x14ac:dyDescent="0.3">
      <c r="A1523" s="35"/>
      <c r="B1523" s="86"/>
      <c r="C1523" s="35"/>
      <c r="D1523" s="35"/>
      <c r="E1523" s="35"/>
      <c r="F1523" s="35"/>
      <c r="G1523" s="35"/>
      <c r="H1523" s="35"/>
      <c r="I1523" s="35"/>
      <c r="J1523" s="35"/>
      <c r="K1523" s="35"/>
      <c r="L1523" s="35"/>
      <c r="M1523" s="35"/>
      <c r="N1523" s="35"/>
      <c r="O1523" s="35"/>
      <c r="P1523" s="35"/>
      <c r="Q1523" s="35"/>
      <c r="R1523" s="35"/>
      <c r="S1523" s="35"/>
      <c r="T1523" s="17">
        <f t="shared" si="3337"/>
        <v>47539</v>
      </c>
      <c r="U1523" s="216">
        <f t="shared" si="3330"/>
        <v>1</v>
      </c>
      <c r="V1523" s="216">
        <f t="shared" si="3337"/>
        <v>1518</v>
      </c>
      <c r="W1523" s="16">
        <f t="shared" si="3344"/>
        <v>4.1589041095890407</v>
      </c>
      <c r="X1523" s="16" t="e">
        <f>IF(Template!$F$7="Linear interpolation",LinInterp($I$5:$I$22,$G$5:$G$22,W1523),CubicSpline($I$5:$I$22,$G$5:$G$22,W1523))</f>
        <v>#VALUE!</v>
      </c>
      <c r="Y1523" s="221" t="e">
        <f t="shared" si="3331"/>
        <v>#VALUE!</v>
      </c>
      <c r="Z1523" s="221" t="e">
        <f>Y1523/PRODUCT($AA$6:AA1522)</f>
        <v>#VALUE!</v>
      </c>
      <c r="AA1523" s="16" t="e">
        <f t="shared" si="3338"/>
        <v>#VALUE!</v>
      </c>
      <c r="AB1523" s="10" t="e">
        <f t="shared" si="3339"/>
        <v>#VALUE!</v>
      </c>
      <c r="AC1523" s="90">
        <f t="shared" si="3332"/>
        <v>1523</v>
      </c>
      <c r="AD1523" s="17">
        <f t="shared" si="3340"/>
        <v>47516</v>
      </c>
      <c r="AE1523" s="16" t="e">
        <f t="shared" si="3333"/>
        <v>#VALUE!</v>
      </c>
      <c r="AF1523" s="10">
        <f ca="1">IFERROR(AVERAGE(INDIRECT("AE"&amp;AC1523-Template!$F$10+1):INDIRECT("AE"&amp;AC1523)),0)</f>
        <v>0</v>
      </c>
      <c r="AG1523" s="35"/>
      <c r="AH1523" s="86"/>
      <c r="AI1523" s="35"/>
      <c r="AJ1523" s="35"/>
      <c r="AK1523" s="35"/>
      <c r="AL1523" s="35"/>
      <c r="AM1523" s="35"/>
      <c r="AN1523" s="35"/>
      <c r="AO1523" s="35"/>
      <c r="AP1523" s="35"/>
      <c r="AQ1523" s="35"/>
      <c r="AR1523" s="35"/>
      <c r="AS1523" s="35"/>
      <c r="AT1523" s="35"/>
      <c r="AU1523" s="35"/>
      <c r="AV1523" s="35"/>
      <c r="AW1523" s="35"/>
      <c r="AX1523" s="35"/>
      <c r="AY1523" s="35"/>
      <c r="AZ1523" s="17">
        <f t="shared" ref="AZ1523" si="3435">AZ1522+1</f>
        <v>47539</v>
      </c>
      <c r="BA1523" s="216">
        <f t="shared" si="3356"/>
        <v>1</v>
      </c>
      <c r="BB1523" s="216">
        <f t="shared" ref="BB1523" si="3436">BB1522+1</f>
        <v>1518</v>
      </c>
      <c r="BC1523" s="16">
        <f t="shared" si="3358"/>
        <v>4.1589041095890407</v>
      </c>
      <c r="BD1523" s="16">
        <f>IF(Template!$F$7="Linear interpolation",LinInterp($AO$5:$AO$18,$AM$5:$AM$18,BC1523),CubicSpline($AO$5:$AO$18,$AM$5:$AM$18,BC1523))</f>
        <v>14.155306197516291</v>
      </c>
      <c r="BE1523" s="221">
        <f t="shared" ref="BE1523:BE1586" si="3437">(1+(BD1523/100))^BC1523</f>
        <v>1.7342862474935992</v>
      </c>
      <c r="BF1523" s="221">
        <f>BE1523/PRODUCT($BG$6:BG1522)</f>
        <v>1.0003415832898728</v>
      </c>
      <c r="BG1523" s="16">
        <f t="shared" si="3359"/>
        <v>1.0003415832898728</v>
      </c>
      <c r="BH1523" s="10">
        <f t="shared" si="3360"/>
        <v>12.467790080356146</v>
      </c>
      <c r="BI1523" s="90"/>
      <c r="BJ1523" s="17">
        <f t="shared" si="3343"/>
        <v>47516</v>
      </c>
      <c r="BK1523" s="16">
        <f t="shared" si="3336"/>
        <v>12.65819043877503</v>
      </c>
      <c r="BL1523" s="10">
        <f ca="1">IFERROR(AVERAGE(INDIRECT("BK"&amp;AC1523-Template!$F$10+1):INDIRECT("BK"&amp;AC1523)),0)</f>
        <v>12.763645029382447</v>
      </c>
      <c r="BM1523" s="35"/>
      <c r="BN1523" s="86"/>
      <c r="BO1523" s="35"/>
      <c r="BP1523" s="35"/>
      <c r="BQ1523" s="35"/>
      <c r="BR1523" s="35"/>
      <c r="BS1523" s="35"/>
      <c r="BT1523" s="35"/>
      <c r="BU1523" s="35"/>
      <c r="BV1523" s="35"/>
      <c r="BW1523" s="35"/>
      <c r="BX1523" s="35"/>
      <c r="BY1523" s="35"/>
      <c r="BZ1523" s="35"/>
      <c r="CA1523" s="35"/>
      <c r="CB1523" s="35"/>
      <c r="CC1523" s="35"/>
      <c r="CD1523" s="35"/>
      <c r="CE1523" s="35"/>
      <c r="CF1523" s="35"/>
      <c r="CG1523" s="35"/>
      <c r="CH1523" s="35"/>
    </row>
    <row r="1524" spans="1:86" ht="15.6" x14ac:dyDescent="0.3">
      <c r="A1524" s="35"/>
      <c r="B1524" s="86"/>
      <c r="C1524" s="35"/>
      <c r="D1524" s="35"/>
      <c r="E1524" s="35"/>
      <c r="F1524" s="35"/>
      <c r="G1524" s="35"/>
      <c r="H1524" s="35"/>
      <c r="I1524" s="35"/>
      <c r="J1524" s="35"/>
      <c r="K1524" s="35"/>
      <c r="L1524" s="35"/>
      <c r="M1524" s="35"/>
      <c r="N1524" s="35"/>
      <c r="O1524" s="35"/>
      <c r="P1524" s="35"/>
      <c r="Q1524" s="35"/>
      <c r="R1524" s="35"/>
      <c r="S1524" s="35"/>
      <c r="T1524" s="17">
        <f t="shared" si="3337"/>
        <v>47540</v>
      </c>
      <c r="U1524" s="216">
        <f t="shared" si="3330"/>
        <v>2</v>
      </c>
      <c r="V1524" s="216">
        <f t="shared" si="3337"/>
        <v>1519</v>
      </c>
      <c r="W1524" s="16">
        <f t="shared" si="3344"/>
        <v>4.161643835616438</v>
      </c>
      <c r="X1524" s="16" t="e">
        <f>IF(Template!$F$7="Linear interpolation",LinInterp($I$5:$I$22,$G$5:$G$22,W1524),CubicSpline($I$5:$I$22,$G$5:$G$22,W1524))</f>
        <v>#VALUE!</v>
      </c>
      <c r="Y1524" s="221" t="e">
        <f t="shared" si="3331"/>
        <v>#VALUE!</v>
      </c>
      <c r="Z1524" s="221" t="e">
        <f>Y1524/PRODUCT($AA$6:AA1523)</f>
        <v>#VALUE!</v>
      </c>
      <c r="AA1524" s="16" t="e">
        <f t="shared" si="3338"/>
        <v>#VALUE!</v>
      </c>
      <c r="AB1524" s="10" t="e">
        <f t="shared" si="3339"/>
        <v>#VALUE!</v>
      </c>
      <c r="AC1524" s="90">
        <f t="shared" si="3332"/>
        <v>1524</v>
      </c>
      <c r="AD1524" s="17">
        <f t="shared" si="3340"/>
        <v>47517</v>
      </c>
      <c r="AE1524" s="16" t="e">
        <f t="shared" si="3333"/>
        <v>#VALUE!</v>
      </c>
      <c r="AF1524" s="10">
        <f ca="1">IFERROR(AVERAGE(INDIRECT("AE"&amp;AC1524-Template!$F$10+1):INDIRECT("AE"&amp;AC1524)),0)</f>
        <v>0</v>
      </c>
      <c r="AG1524" s="35"/>
      <c r="AH1524" s="86"/>
      <c r="AI1524" s="35"/>
      <c r="AJ1524" s="35"/>
      <c r="AK1524" s="35"/>
      <c r="AL1524" s="35"/>
      <c r="AM1524" s="35"/>
      <c r="AN1524" s="35"/>
      <c r="AO1524" s="35"/>
      <c r="AP1524" s="35"/>
      <c r="AQ1524" s="35"/>
      <c r="AR1524" s="35"/>
      <c r="AS1524" s="35"/>
      <c r="AT1524" s="35"/>
      <c r="AU1524" s="35"/>
      <c r="AV1524" s="35"/>
      <c r="AW1524" s="35"/>
      <c r="AX1524" s="35"/>
      <c r="AY1524" s="35"/>
      <c r="AZ1524" s="17">
        <f t="shared" ref="AZ1524" si="3438">AZ1523+1</f>
        <v>47540</v>
      </c>
      <c r="BA1524" s="216">
        <f t="shared" si="3356"/>
        <v>2</v>
      </c>
      <c r="BB1524" s="216">
        <f t="shared" ref="BB1524" si="3439">BB1523+1</f>
        <v>1519</v>
      </c>
      <c r="BC1524" s="16">
        <f t="shared" si="3358"/>
        <v>4.161643835616438</v>
      </c>
      <c r="BD1524" s="16">
        <f>IF(Template!$F$7="Linear interpolation",LinInterp($AO$5:$AO$18,$AM$5:$AM$18,BC1524),CubicSpline($AO$5:$AO$18,$AM$5:$AM$18,BC1524))</f>
        <v>14.154735262880958</v>
      </c>
      <c r="BE1524" s="221">
        <f t="shared" si="3437"/>
        <v>1.7348792968112294</v>
      </c>
      <c r="BF1524" s="221">
        <f>BE1524/PRODUCT($BG$6:BG1523)</f>
        <v>1.0003419558440756</v>
      </c>
      <c r="BG1524" s="16">
        <f t="shared" si="3359"/>
        <v>1.0003419558440756</v>
      </c>
      <c r="BH1524" s="10">
        <f t="shared" si="3360"/>
        <v>12.481388308759112</v>
      </c>
      <c r="BI1524" s="90"/>
      <c r="BJ1524" s="17">
        <f t="shared" si="3343"/>
        <v>47517</v>
      </c>
      <c r="BK1524" s="16">
        <f t="shared" si="3336"/>
        <v>12.65819043877503</v>
      </c>
      <c r="BL1524" s="10">
        <f ca="1">IFERROR(AVERAGE(INDIRECT("BK"&amp;AC1524-Template!$F$10+1):INDIRECT("BK"&amp;AC1524)),0)</f>
        <v>12.756242900651012</v>
      </c>
      <c r="BM1524" s="35"/>
      <c r="BN1524" s="86"/>
      <c r="BO1524" s="35"/>
      <c r="BP1524" s="35"/>
      <c r="BQ1524" s="35"/>
      <c r="BR1524" s="35"/>
      <c r="BS1524" s="35"/>
      <c r="BT1524" s="35"/>
      <c r="BU1524" s="35"/>
      <c r="BV1524" s="35"/>
      <c r="BW1524" s="35"/>
      <c r="BX1524" s="35"/>
      <c r="BY1524" s="35"/>
      <c r="BZ1524" s="35"/>
      <c r="CA1524" s="35"/>
      <c r="CB1524" s="35"/>
      <c r="CC1524" s="35"/>
      <c r="CD1524" s="35"/>
      <c r="CE1524" s="35"/>
      <c r="CF1524" s="35"/>
      <c r="CG1524" s="35"/>
      <c r="CH1524" s="35"/>
    </row>
    <row r="1525" spans="1:86" ht="15.6" x14ac:dyDescent="0.3">
      <c r="A1525" s="35"/>
      <c r="B1525" s="86"/>
      <c r="C1525" s="35"/>
      <c r="D1525" s="35"/>
      <c r="E1525" s="35"/>
      <c r="F1525" s="35"/>
      <c r="G1525" s="35"/>
      <c r="H1525" s="35"/>
      <c r="I1525" s="35"/>
      <c r="J1525" s="35"/>
      <c r="K1525" s="35"/>
      <c r="L1525" s="35"/>
      <c r="M1525" s="35"/>
      <c r="N1525" s="35"/>
      <c r="O1525" s="35"/>
      <c r="P1525" s="35"/>
      <c r="Q1525" s="35"/>
      <c r="R1525" s="35"/>
      <c r="S1525" s="35"/>
      <c r="T1525" s="17">
        <f t="shared" si="3337"/>
        <v>47541</v>
      </c>
      <c r="U1525" s="216">
        <f t="shared" si="3330"/>
        <v>3</v>
      </c>
      <c r="V1525" s="216">
        <f t="shared" si="3337"/>
        <v>1520</v>
      </c>
      <c r="W1525" s="16">
        <f t="shared" si="3344"/>
        <v>4.1643835616438354</v>
      </c>
      <c r="X1525" s="16" t="e">
        <f>IF(Template!$F$7="Linear interpolation",LinInterp($I$5:$I$22,$G$5:$G$22,W1525),CubicSpline($I$5:$I$22,$G$5:$G$22,W1525))</f>
        <v>#VALUE!</v>
      </c>
      <c r="Y1525" s="221" t="e">
        <f t="shared" si="3331"/>
        <v>#VALUE!</v>
      </c>
      <c r="Z1525" s="221" t="e">
        <f>Y1525/PRODUCT($AA$6:AA1524)</f>
        <v>#VALUE!</v>
      </c>
      <c r="AA1525" s="16" t="e">
        <f t="shared" si="3338"/>
        <v>#VALUE!</v>
      </c>
      <c r="AB1525" s="10" t="e">
        <f t="shared" si="3339"/>
        <v>#VALUE!</v>
      </c>
      <c r="AC1525" s="90">
        <f t="shared" si="3332"/>
        <v>1525</v>
      </c>
      <c r="AD1525" s="17">
        <f t="shared" si="3340"/>
        <v>47518</v>
      </c>
      <c r="AE1525" s="16" t="e">
        <f t="shared" si="3333"/>
        <v>#VALUE!</v>
      </c>
      <c r="AF1525" s="10">
        <f ca="1">IFERROR(AVERAGE(INDIRECT("AE"&amp;AC1525-Template!$F$10+1):INDIRECT("AE"&amp;AC1525)),0)</f>
        <v>0</v>
      </c>
      <c r="AG1525" s="35"/>
      <c r="AH1525" s="86"/>
      <c r="AI1525" s="35"/>
      <c r="AJ1525" s="35"/>
      <c r="AK1525" s="35"/>
      <c r="AL1525" s="35"/>
      <c r="AM1525" s="35"/>
      <c r="AN1525" s="35"/>
      <c r="AO1525" s="35"/>
      <c r="AP1525" s="35"/>
      <c r="AQ1525" s="35"/>
      <c r="AR1525" s="35"/>
      <c r="AS1525" s="35"/>
      <c r="AT1525" s="35"/>
      <c r="AU1525" s="35"/>
      <c r="AV1525" s="35"/>
      <c r="AW1525" s="35"/>
      <c r="AX1525" s="35"/>
      <c r="AY1525" s="35"/>
      <c r="AZ1525" s="17">
        <f t="shared" ref="AZ1525" si="3440">AZ1524+1</f>
        <v>47541</v>
      </c>
      <c r="BA1525" s="216">
        <f t="shared" si="3356"/>
        <v>3</v>
      </c>
      <c r="BB1525" s="216">
        <f t="shared" ref="BB1525" si="3441">BB1524+1</f>
        <v>1520</v>
      </c>
      <c r="BC1525" s="16">
        <f t="shared" si="3358"/>
        <v>4.1643835616438354</v>
      </c>
      <c r="BD1525" s="16">
        <f>IF(Template!$F$7="Linear interpolation",LinInterp($AO$5:$AO$18,$AM$5:$AM$18,BC1525),CubicSpline($AO$5:$AO$18,$AM$5:$AM$18,BC1525))</f>
        <v>14.154160110803261</v>
      </c>
      <c r="BE1525" s="221">
        <f t="shared" si="3437"/>
        <v>1.7354722341753182</v>
      </c>
      <c r="BF1525" s="221">
        <f>BE1525/PRODUCT($BG$6:BG1524)</f>
        <v>1.0003417744192225</v>
      </c>
      <c r="BG1525" s="16">
        <f t="shared" si="3359"/>
        <v>1.0003417744192225</v>
      </c>
      <c r="BH1525" s="10">
        <f t="shared" si="3360"/>
        <v>12.474766301619479</v>
      </c>
      <c r="BI1525" s="90"/>
      <c r="BJ1525" s="17">
        <f t="shared" si="3343"/>
        <v>47518</v>
      </c>
      <c r="BK1525" s="16">
        <f t="shared" si="3336"/>
        <v>12.613469853407832</v>
      </c>
      <c r="BL1525" s="10">
        <f ca="1">IFERROR(AVERAGE(INDIRECT("BK"&amp;AC1525-Template!$F$10+1):INDIRECT("BK"&amp;AC1525)),0)</f>
        <v>12.747350085740671</v>
      </c>
      <c r="BM1525" s="35"/>
      <c r="BN1525" s="86"/>
      <c r="BO1525" s="35"/>
      <c r="BP1525" s="35"/>
      <c r="BQ1525" s="35"/>
      <c r="BR1525" s="35"/>
      <c r="BS1525" s="35"/>
      <c r="BT1525" s="35"/>
      <c r="BU1525" s="35"/>
      <c r="BV1525" s="35"/>
      <c r="BW1525" s="35"/>
      <c r="BX1525" s="35"/>
      <c r="BY1525" s="35"/>
      <c r="BZ1525" s="35"/>
      <c r="CA1525" s="35"/>
      <c r="CB1525" s="35"/>
      <c r="CC1525" s="35"/>
      <c r="CD1525" s="35"/>
      <c r="CE1525" s="35"/>
      <c r="CF1525" s="35"/>
      <c r="CG1525" s="35"/>
      <c r="CH1525" s="35"/>
    </row>
    <row r="1526" spans="1:86" ht="15.6" x14ac:dyDescent="0.3">
      <c r="A1526" s="35"/>
      <c r="B1526" s="86"/>
      <c r="C1526" s="35"/>
      <c r="D1526" s="35"/>
      <c r="E1526" s="35"/>
      <c r="F1526" s="35"/>
      <c r="G1526" s="35"/>
      <c r="H1526" s="35"/>
      <c r="I1526" s="35"/>
      <c r="J1526" s="35"/>
      <c r="K1526" s="35"/>
      <c r="L1526" s="35"/>
      <c r="M1526" s="35"/>
      <c r="N1526" s="35"/>
      <c r="O1526" s="35"/>
      <c r="P1526" s="35"/>
      <c r="Q1526" s="35"/>
      <c r="R1526" s="35"/>
      <c r="S1526" s="35"/>
      <c r="T1526" s="17">
        <f t="shared" si="3337"/>
        <v>47542</v>
      </c>
      <c r="U1526" s="216">
        <f t="shared" si="3330"/>
        <v>4</v>
      </c>
      <c r="V1526" s="216">
        <f t="shared" si="3337"/>
        <v>1521</v>
      </c>
      <c r="W1526" s="16">
        <f t="shared" si="3344"/>
        <v>4.1671232876712327</v>
      </c>
      <c r="X1526" s="16" t="e">
        <f>IF(Template!$F$7="Linear interpolation",LinInterp($I$5:$I$22,$G$5:$G$22,W1526),CubicSpline($I$5:$I$22,$G$5:$G$22,W1526))</f>
        <v>#VALUE!</v>
      </c>
      <c r="Y1526" s="221" t="e">
        <f t="shared" si="3331"/>
        <v>#VALUE!</v>
      </c>
      <c r="Z1526" s="221" t="e">
        <f>Y1526/PRODUCT($AA$6:AA1525)</f>
        <v>#VALUE!</v>
      </c>
      <c r="AA1526" s="16" t="e">
        <f t="shared" si="3338"/>
        <v>#VALUE!</v>
      </c>
      <c r="AB1526" s="10" t="e">
        <f t="shared" si="3339"/>
        <v>#VALUE!</v>
      </c>
      <c r="AC1526" s="90">
        <f t="shared" si="3332"/>
        <v>1526</v>
      </c>
      <c r="AD1526" s="17">
        <f t="shared" si="3340"/>
        <v>47519</v>
      </c>
      <c r="AE1526" s="16" t="e">
        <f t="shared" si="3333"/>
        <v>#VALUE!</v>
      </c>
      <c r="AF1526" s="10">
        <f ca="1">IFERROR(AVERAGE(INDIRECT("AE"&amp;AC1526-Template!$F$10+1):INDIRECT("AE"&amp;AC1526)),0)</f>
        <v>0</v>
      </c>
      <c r="AG1526" s="35"/>
      <c r="AH1526" s="86"/>
      <c r="AI1526" s="35"/>
      <c r="AJ1526" s="35"/>
      <c r="AK1526" s="35"/>
      <c r="AL1526" s="35"/>
      <c r="AM1526" s="35"/>
      <c r="AN1526" s="35"/>
      <c r="AO1526" s="35"/>
      <c r="AP1526" s="35"/>
      <c r="AQ1526" s="35"/>
      <c r="AR1526" s="35"/>
      <c r="AS1526" s="35"/>
      <c r="AT1526" s="35"/>
      <c r="AU1526" s="35"/>
      <c r="AV1526" s="35"/>
      <c r="AW1526" s="35"/>
      <c r="AX1526" s="35"/>
      <c r="AY1526" s="35"/>
      <c r="AZ1526" s="17">
        <f t="shared" ref="AZ1526" si="3442">AZ1525+1</f>
        <v>47542</v>
      </c>
      <c r="BA1526" s="216">
        <f t="shared" si="3356"/>
        <v>4</v>
      </c>
      <c r="BB1526" s="216">
        <f t="shared" ref="BB1526" si="3443">BB1525+1</f>
        <v>1521</v>
      </c>
      <c r="BC1526" s="16">
        <f t="shared" si="3358"/>
        <v>4.1671232876712327</v>
      </c>
      <c r="BD1526" s="16">
        <f>IF(Template!$F$7="Linear interpolation",LinInterp($AO$5:$AO$18,$AM$5:$AM$18,BC1526),CubicSpline($AO$5:$AO$18,$AM$5:$AM$18,BC1526))</f>
        <v>14.153580776477893</v>
      </c>
      <c r="BE1526" s="221">
        <f t="shared" si="3437"/>
        <v>1.7360650610313588</v>
      </c>
      <c r="BF1526" s="221">
        <f>BE1526/PRODUCT($BG$6:BG1525)</f>
        <v>1.0003415939733098</v>
      </c>
      <c r="BG1526" s="16">
        <f t="shared" si="3359"/>
        <v>1.0003415939733098</v>
      </c>
      <c r="BH1526" s="10">
        <f t="shared" si="3360"/>
        <v>12.468180025807518</v>
      </c>
      <c r="BI1526" s="90"/>
      <c r="BJ1526" s="17">
        <f t="shared" si="3343"/>
        <v>47519</v>
      </c>
      <c r="BK1526" s="16">
        <f t="shared" si="3336"/>
        <v>12.628485950719526</v>
      </c>
      <c r="BL1526" s="10">
        <f ca="1">IFERROR(AVERAGE(INDIRECT("BK"&amp;AC1526-Template!$F$10+1):INDIRECT("BK"&amp;AC1526)),0)</f>
        <v>12.738957807407386</v>
      </c>
      <c r="BM1526" s="35"/>
      <c r="BN1526" s="86"/>
      <c r="BO1526" s="35"/>
      <c r="BP1526" s="35"/>
      <c r="BQ1526" s="35"/>
      <c r="BR1526" s="35"/>
      <c r="BS1526" s="35"/>
      <c r="BT1526" s="35"/>
      <c r="BU1526" s="35"/>
      <c r="BV1526" s="35"/>
      <c r="BW1526" s="35"/>
      <c r="BX1526" s="35"/>
      <c r="BY1526" s="35"/>
      <c r="BZ1526" s="35"/>
      <c r="CA1526" s="35"/>
      <c r="CB1526" s="35"/>
      <c r="CC1526" s="35"/>
      <c r="CD1526" s="35"/>
      <c r="CE1526" s="35"/>
      <c r="CF1526" s="35"/>
      <c r="CG1526" s="35"/>
      <c r="CH1526" s="35"/>
    </row>
    <row r="1527" spans="1:86" ht="15.6" x14ac:dyDescent="0.3">
      <c r="A1527" s="35"/>
      <c r="B1527" s="86"/>
      <c r="C1527" s="35"/>
      <c r="D1527" s="35"/>
      <c r="E1527" s="35"/>
      <c r="F1527" s="35"/>
      <c r="G1527" s="35"/>
      <c r="H1527" s="35"/>
      <c r="I1527" s="35"/>
      <c r="J1527" s="35"/>
      <c r="K1527" s="35"/>
      <c r="L1527" s="35"/>
      <c r="M1527" s="35"/>
      <c r="N1527" s="35"/>
      <c r="O1527" s="35"/>
      <c r="P1527" s="35"/>
      <c r="Q1527" s="35"/>
      <c r="R1527" s="35"/>
      <c r="S1527" s="35"/>
      <c r="T1527" s="17">
        <f t="shared" si="3337"/>
        <v>47543</v>
      </c>
      <c r="U1527" s="216">
        <f t="shared" si="3330"/>
        <v>5</v>
      </c>
      <c r="V1527" s="216">
        <f t="shared" si="3337"/>
        <v>1522</v>
      </c>
      <c r="W1527" s="16">
        <f t="shared" si="3344"/>
        <v>4.1698630136986301</v>
      </c>
      <c r="X1527" s="16" t="e">
        <f>IF(Template!$F$7="Linear interpolation",LinInterp($I$5:$I$22,$G$5:$G$22,W1527),CubicSpline($I$5:$I$22,$G$5:$G$22,W1527))</f>
        <v>#VALUE!</v>
      </c>
      <c r="Y1527" s="221" t="e">
        <f t="shared" si="3331"/>
        <v>#VALUE!</v>
      </c>
      <c r="Z1527" s="221" t="e">
        <f>Y1527/PRODUCT($AA$6:AA1526)</f>
        <v>#VALUE!</v>
      </c>
      <c r="AA1527" s="16" t="e">
        <f t="shared" si="3338"/>
        <v>#VALUE!</v>
      </c>
      <c r="AB1527" s="10" t="e">
        <f t="shared" si="3339"/>
        <v>#VALUE!</v>
      </c>
      <c r="AC1527" s="90">
        <f t="shared" si="3332"/>
        <v>1527</v>
      </c>
      <c r="AD1527" s="17">
        <f t="shared" si="3340"/>
        <v>47520</v>
      </c>
      <c r="AE1527" s="16" t="e">
        <f t="shared" si="3333"/>
        <v>#VALUE!</v>
      </c>
      <c r="AF1527" s="10">
        <f ca="1">IFERROR(AVERAGE(INDIRECT("AE"&amp;AC1527-Template!$F$10+1):INDIRECT("AE"&amp;AC1527)),0)</f>
        <v>0</v>
      </c>
      <c r="AG1527" s="35"/>
      <c r="AH1527" s="86"/>
      <c r="AI1527" s="35"/>
      <c r="AJ1527" s="35"/>
      <c r="AK1527" s="35"/>
      <c r="AL1527" s="35"/>
      <c r="AM1527" s="35"/>
      <c r="AN1527" s="35"/>
      <c r="AO1527" s="35"/>
      <c r="AP1527" s="35"/>
      <c r="AQ1527" s="35"/>
      <c r="AR1527" s="35"/>
      <c r="AS1527" s="35"/>
      <c r="AT1527" s="35"/>
      <c r="AU1527" s="35"/>
      <c r="AV1527" s="35"/>
      <c r="AW1527" s="35"/>
      <c r="AX1527" s="35"/>
      <c r="AY1527" s="35"/>
      <c r="AZ1527" s="17">
        <f t="shared" ref="AZ1527" si="3444">AZ1526+1</f>
        <v>47543</v>
      </c>
      <c r="BA1527" s="216">
        <f t="shared" si="3356"/>
        <v>5</v>
      </c>
      <c r="BB1527" s="216">
        <f t="shared" ref="BB1527" si="3445">BB1526+1</f>
        <v>1522</v>
      </c>
      <c r="BC1527" s="16">
        <f t="shared" si="3358"/>
        <v>4.1698630136986301</v>
      </c>
      <c r="BD1527" s="16">
        <f>IF(Template!$F$7="Linear interpolation",LinInterp($AO$5:$AO$18,$AM$5:$AM$18,BC1527),CubicSpline($AO$5:$AO$18,$AM$5:$AM$18,BC1527))</f>
        <v>14.152997295099551</v>
      </c>
      <c r="BE1527" s="221">
        <f t="shared" si="3437"/>
        <v>1.7366577788330162</v>
      </c>
      <c r="BF1527" s="221">
        <f>BE1527/PRODUCT($BG$6:BG1526)</f>
        <v>1.000341414509722</v>
      </c>
      <c r="BG1527" s="16">
        <f t="shared" si="3359"/>
        <v>1.000341414509722</v>
      </c>
      <c r="BH1527" s="10">
        <f t="shared" si="3360"/>
        <v>12.461629604853975</v>
      </c>
      <c r="BI1527" s="90"/>
      <c r="BJ1527" s="17">
        <f t="shared" si="3343"/>
        <v>47520</v>
      </c>
      <c r="BK1527" s="16">
        <f t="shared" si="3336"/>
        <v>12.62114207124576</v>
      </c>
      <c r="BL1527" s="10">
        <f ca="1">IFERROR(AVERAGE(INDIRECT("BK"&amp;AC1527-Template!$F$10+1):INDIRECT("BK"&amp;AC1527)),0)</f>
        <v>12.731984753525639</v>
      </c>
      <c r="BM1527" s="35"/>
      <c r="BN1527" s="86"/>
      <c r="BO1527" s="35"/>
      <c r="BP1527" s="35"/>
      <c r="BQ1527" s="35"/>
      <c r="BR1527" s="35"/>
      <c r="BS1527" s="35"/>
      <c r="BT1527" s="35"/>
      <c r="BU1527" s="35"/>
      <c r="BV1527" s="35"/>
      <c r="BW1527" s="35"/>
      <c r="BX1527" s="35"/>
      <c r="BY1527" s="35"/>
      <c r="BZ1527" s="35"/>
      <c r="CA1527" s="35"/>
      <c r="CB1527" s="35"/>
      <c r="CC1527" s="35"/>
      <c r="CD1527" s="35"/>
      <c r="CE1527" s="35"/>
      <c r="CF1527" s="35"/>
      <c r="CG1527" s="35"/>
      <c r="CH1527" s="35"/>
    </row>
    <row r="1528" spans="1:86" ht="15.6" x14ac:dyDescent="0.3">
      <c r="A1528" s="35"/>
      <c r="B1528" s="86"/>
      <c r="C1528" s="35"/>
      <c r="D1528" s="35"/>
      <c r="E1528" s="35"/>
      <c r="F1528" s="35"/>
      <c r="G1528" s="35"/>
      <c r="H1528" s="35"/>
      <c r="I1528" s="35"/>
      <c r="J1528" s="35"/>
      <c r="K1528" s="35"/>
      <c r="L1528" s="35"/>
      <c r="M1528" s="35"/>
      <c r="N1528" s="35"/>
      <c r="O1528" s="35"/>
      <c r="P1528" s="35"/>
      <c r="Q1528" s="35"/>
      <c r="R1528" s="35"/>
      <c r="S1528" s="35"/>
      <c r="T1528" s="17">
        <f t="shared" si="3337"/>
        <v>47544</v>
      </c>
      <c r="U1528" s="216">
        <f t="shared" si="3330"/>
        <v>6</v>
      </c>
      <c r="V1528" s="216">
        <f t="shared" si="3337"/>
        <v>1523</v>
      </c>
      <c r="W1528" s="16">
        <f t="shared" si="3344"/>
        <v>4.1726027397260275</v>
      </c>
      <c r="X1528" s="16" t="e">
        <f>IF(Template!$F$7="Linear interpolation",LinInterp($I$5:$I$22,$G$5:$G$22,W1528),CubicSpline($I$5:$I$22,$G$5:$G$22,W1528))</f>
        <v>#VALUE!</v>
      </c>
      <c r="Y1528" s="221" t="e">
        <f t="shared" si="3331"/>
        <v>#VALUE!</v>
      </c>
      <c r="Z1528" s="221" t="e">
        <f>Y1528/PRODUCT($AA$6:AA1527)</f>
        <v>#VALUE!</v>
      </c>
      <c r="AA1528" s="16" t="e">
        <f t="shared" si="3338"/>
        <v>#VALUE!</v>
      </c>
      <c r="AB1528" s="10" t="e">
        <f t="shared" si="3339"/>
        <v>#VALUE!</v>
      </c>
      <c r="AC1528" s="90">
        <f t="shared" si="3332"/>
        <v>1528</v>
      </c>
      <c r="AD1528" s="17">
        <f t="shared" si="3340"/>
        <v>47521</v>
      </c>
      <c r="AE1528" s="16" t="e">
        <f t="shared" si="3333"/>
        <v>#VALUE!</v>
      </c>
      <c r="AF1528" s="10">
        <f ca="1">IFERROR(AVERAGE(INDIRECT("AE"&amp;AC1528-Template!$F$10+1):INDIRECT("AE"&amp;AC1528)),0)</f>
        <v>0</v>
      </c>
      <c r="AG1528" s="35"/>
      <c r="AH1528" s="86"/>
      <c r="AI1528" s="35"/>
      <c r="AJ1528" s="35"/>
      <c r="AK1528" s="35"/>
      <c r="AL1528" s="35"/>
      <c r="AM1528" s="35"/>
      <c r="AN1528" s="35"/>
      <c r="AO1528" s="35"/>
      <c r="AP1528" s="35"/>
      <c r="AQ1528" s="35"/>
      <c r="AR1528" s="35"/>
      <c r="AS1528" s="35"/>
      <c r="AT1528" s="35"/>
      <c r="AU1528" s="35"/>
      <c r="AV1528" s="35"/>
      <c r="AW1528" s="35"/>
      <c r="AX1528" s="35"/>
      <c r="AY1528" s="35"/>
      <c r="AZ1528" s="17">
        <f t="shared" ref="AZ1528" si="3446">AZ1527+1</f>
        <v>47544</v>
      </c>
      <c r="BA1528" s="216">
        <f t="shared" si="3356"/>
        <v>6</v>
      </c>
      <c r="BB1528" s="216">
        <f t="shared" ref="BB1528" si="3447">BB1527+1</f>
        <v>1523</v>
      </c>
      <c r="BC1528" s="16">
        <f t="shared" si="3358"/>
        <v>4.1726027397260275</v>
      </c>
      <c r="BD1528" s="16">
        <f>IF(Template!$F$7="Linear interpolation",LinInterp($AO$5:$AO$18,$AM$5:$AM$18,BC1528),CubicSpline($AO$5:$AO$18,$AM$5:$AM$18,BC1528))</f>
        <v>14.152409701862933</v>
      </c>
      <c r="BE1528" s="221">
        <f t="shared" si="3437"/>
        <v>1.7372503890421256</v>
      </c>
      <c r="BF1528" s="221">
        <f>BE1528/PRODUCT($BG$6:BG1527)</f>
        <v>1.0003412360318378</v>
      </c>
      <c r="BG1528" s="16">
        <f t="shared" si="3359"/>
        <v>1.000341414509722</v>
      </c>
      <c r="BH1528" s="10">
        <f t="shared" si="3360"/>
        <v>12.461629604853975</v>
      </c>
      <c r="BI1528" s="90"/>
      <c r="BJ1528" s="17">
        <f t="shared" si="3343"/>
        <v>47521</v>
      </c>
      <c r="BK1528" s="16">
        <f t="shared" si="3336"/>
        <v>12.613831334813753</v>
      </c>
      <c r="BL1528" s="10">
        <f ca="1">IFERROR(AVERAGE(INDIRECT("BK"&amp;AC1528-Template!$F$10+1):INDIRECT("BK"&amp;AC1528)),0)</f>
        <v>12.724210075601199</v>
      </c>
      <c r="BM1528" s="35"/>
      <c r="BN1528" s="86"/>
      <c r="BO1528" s="35"/>
      <c r="BP1528" s="35"/>
      <c r="BQ1528" s="35"/>
      <c r="BR1528" s="35"/>
      <c r="BS1528" s="35"/>
      <c r="BT1528" s="35"/>
      <c r="BU1528" s="35"/>
      <c r="BV1528" s="35"/>
      <c r="BW1528" s="35"/>
      <c r="BX1528" s="35"/>
      <c r="BY1528" s="35"/>
      <c r="BZ1528" s="35"/>
      <c r="CA1528" s="35"/>
      <c r="CB1528" s="35"/>
      <c r="CC1528" s="35"/>
      <c r="CD1528" s="35"/>
      <c r="CE1528" s="35"/>
      <c r="CF1528" s="35"/>
      <c r="CG1528" s="35"/>
      <c r="CH1528" s="35"/>
    </row>
    <row r="1529" spans="1:86" ht="15.6" x14ac:dyDescent="0.3">
      <c r="A1529" s="35"/>
      <c r="B1529" s="86"/>
      <c r="C1529" s="35"/>
      <c r="D1529" s="35"/>
      <c r="E1529" s="35"/>
      <c r="F1529" s="35"/>
      <c r="G1529" s="35"/>
      <c r="H1529" s="35"/>
      <c r="I1529" s="35"/>
      <c r="J1529" s="35"/>
      <c r="K1529" s="35"/>
      <c r="L1529" s="35"/>
      <c r="M1529" s="35"/>
      <c r="N1529" s="35"/>
      <c r="O1529" s="35"/>
      <c r="P1529" s="35"/>
      <c r="Q1529" s="35"/>
      <c r="R1529" s="35"/>
      <c r="S1529" s="35"/>
      <c r="T1529" s="17">
        <f t="shared" si="3337"/>
        <v>47545</v>
      </c>
      <c r="U1529" s="216">
        <f t="shared" si="3330"/>
        <v>7</v>
      </c>
      <c r="V1529" s="216">
        <f t="shared" si="3337"/>
        <v>1524</v>
      </c>
      <c r="W1529" s="16">
        <f t="shared" si="3344"/>
        <v>4.1753424657534248</v>
      </c>
      <c r="X1529" s="16" t="e">
        <f>IF(Template!$F$7="Linear interpolation",LinInterp($I$5:$I$22,$G$5:$G$22,W1529),CubicSpline($I$5:$I$22,$G$5:$G$22,W1529))</f>
        <v>#VALUE!</v>
      </c>
      <c r="Y1529" s="221" t="e">
        <f t="shared" si="3331"/>
        <v>#VALUE!</v>
      </c>
      <c r="Z1529" s="221" t="e">
        <f>Y1529/PRODUCT($AA$6:AA1528)</f>
        <v>#VALUE!</v>
      </c>
      <c r="AA1529" s="16" t="e">
        <f t="shared" si="3338"/>
        <v>#VALUE!</v>
      </c>
      <c r="AB1529" s="10" t="e">
        <f t="shared" si="3339"/>
        <v>#VALUE!</v>
      </c>
      <c r="AC1529" s="90">
        <f t="shared" si="3332"/>
        <v>1529</v>
      </c>
      <c r="AD1529" s="17">
        <f t="shared" si="3340"/>
        <v>47522</v>
      </c>
      <c r="AE1529" s="16" t="e">
        <f t="shared" si="3333"/>
        <v>#VALUE!</v>
      </c>
      <c r="AF1529" s="10">
        <f ca="1">IFERROR(AVERAGE(INDIRECT("AE"&amp;AC1529-Template!$F$10+1):INDIRECT("AE"&amp;AC1529)),0)</f>
        <v>0</v>
      </c>
      <c r="AG1529" s="35"/>
      <c r="AH1529" s="86"/>
      <c r="AI1529" s="35"/>
      <c r="AJ1529" s="35"/>
      <c r="AK1529" s="35"/>
      <c r="AL1529" s="35"/>
      <c r="AM1529" s="35"/>
      <c r="AN1529" s="35"/>
      <c r="AO1529" s="35"/>
      <c r="AP1529" s="35"/>
      <c r="AQ1529" s="35"/>
      <c r="AR1529" s="35"/>
      <c r="AS1529" s="35"/>
      <c r="AT1529" s="35"/>
      <c r="AU1529" s="35"/>
      <c r="AV1529" s="35"/>
      <c r="AW1529" s="35"/>
      <c r="AX1529" s="35"/>
      <c r="AY1529" s="35"/>
      <c r="AZ1529" s="17">
        <f t="shared" ref="AZ1529" si="3448">AZ1528+1</f>
        <v>47545</v>
      </c>
      <c r="BA1529" s="216">
        <f t="shared" si="3356"/>
        <v>7</v>
      </c>
      <c r="BB1529" s="216">
        <f t="shared" ref="BB1529" si="3449">BB1528+1</f>
        <v>1524</v>
      </c>
      <c r="BC1529" s="16">
        <f t="shared" si="3358"/>
        <v>4.1753424657534248</v>
      </c>
      <c r="BD1529" s="16">
        <f>IF(Template!$F$7="Linear interpolation",LinInterp($AO$5:$AO$18,$AM$5:$AM$18,BC1529),CubicSpline($AO$5:$AO$18,$AM$5:$AM$18,BC1529))</f>
        <v>14.151818031962728</v>
      </c>
      <c r="BE1529" s="221">
        <f t="shared" si="3437"/>
        <v>1.7378428931287155</v>
      </c>
      <c r="BF1529" s="221">
        <f>BE1529/PRODUCT($BG$6:BG1528)</f>
        <v>1.0003408800652236</v>
      </c>
      <c r="BG1529" s="16">
        <f t="shared" si="3359"/>
        <v>1.000341414509722</v>
      </c>
      <c r="BH1529" s="10">
        <f t="shared" si="3360"/>
        <v>12.461629604853975</v>
      </c>
      <c r="BI1529" s="90"/>
      <c r="BJ1529" s="17">
        <f t="shared" si="3343"/>
        <v>47522</v>
      </c>
      <c r="BK1529" s="16">
        <f t="shared" si="3336"/>
        <v>12.606553864532799</v>
      </c>
      <c r="BL1529" s="10">
        <f ca="1">IFERROR(AVERAGE(INDIRECT("BK"&amp;AC1529-Template!$F$10+1):INDIRECT("BK"&amp;AC1529)),0)</f>
        <v>12.716466882172835</v>
      </c>
      <c r="BM1529" s="35"/>
      <c r="BN1529" s="86"/>
      <c r="BO1529" s="35"/>
      <c r="BP1529" s="35"/>
      <c r="BQ1529" s="35"/>
      <c r="BR1529" s="35"/>
      <c r="BS1529" s="35"/>
      <c r="BT1529" s="35"/>
      <c r="BU1529" s="35"/>
      <c r="BV1529" s="35"/>
      <c r="BW1529" s="35"/>
      <c r="BX1529" s="35"/>
      <c r="BY1529" s="35"/>
      <c r="BZ1529" s="35"/>
      <c r="CA1529" s="35"/>
      <c r="CB1529" s="35"/>
      <c r="CC1529" s="35"/>
      <c r="CD1529" s="35"/>
      <c r="CE1529" s="35"/>
      <c r="CF1529" s="35"/>
      <c r="CG1529" s="35"/>
      <c r="CH1529" s="35"/>
    </row>
    <row r="1530" spans="1:86" ht="15.6" x14ac:dyDescent="0.3">
      <c r="A1530" s="35"/>
      <c r="B1530" s="86"/>
      <c r="C1530" s="35"/>
      <c r="D1530" s="35"/>
      <c r="E1530" s="35"/>
      <c r="F1530" s="35"/>
      <c r="G1530" s="35"/>
      <c r="H1530" s="35"/>
      <c r="I1530" s="35"/>
      <c r="J1530" s="35"/>
      <c r="K1530" s="35"/>
      <c r="L1530" s="35"/>
      <c r="M1530" s="35"/>
      <c r="N1530" s="35"/>
      <c r="O1530" s="35"/>
      <c r="P1530" s="35"/>
      <c r="Q1530" s="35"/>
      <c r="R1530" s="35"/>
      <c r="S1530" s="35"/>
      <c r="T1530" s="17">
        <f t="shared" si="3337"/>
        <v>47546</v>
      </c>
      <c r="U1530" s="216">
        <f t="shared" si="3330"/>
        <v>1</v>
      </c>
      <c r="V1530" s="216">
        <f t="shared" si="3337"/>
        <v>1525</v>
      </c>
      <c r="W1530" s="16">
        <f t="shared" si="3344"/>
        <v>4.1780821917808222</v>
      </c>
      <c r="X1530" s="16" t="e">
        <f>IF(Template!$F$7="Linear interpolation",LinInterp($I$5:$I$22,$G$5:$G$22,W1530),CubicSpline($I$5:$I$22,$G$5:$G$22,W1530))</f>
        <v>#VALUE!</v>
      </c>
      <c r="Y1530" s="221" t="e">
        <f t="shared" si="3331"/>
        <v>#VALUE!</v>
      </c>
      <c r="Z1530" s="221" t="e">
        <f>Y1530/PRODUCT($AA$6:AA1529)</f>
        <v>#VALUE!</v>
      </c>
      <c r="AA1530" s="16" t="e">
        <f t="shared" si="3338"/>
        <v>#VALUE!</v>
      </c>
      <c r="AB1530" s="10" t="e">
        <f t="shared" si="3339"/>
        <v>#VALUE!</v>
      </c>
      <c r="AC1530" s="90">
        <f t="shared" si="3332"/>
        <v>1530</v>
      </c>
      <c r="AD1530" s="17">
        <f t="shared" si="3340"/>
        <v>47523</v>
      </c>
      <c r="AE1530" s="16" t="e">
        <f t="shared" si="3333"/>
        <v>#VALUE!</v>
      </c>
      <c r="AF1530" s="10">
        <f ca="1">IFERROR(AVERAGE(INDIRECT("AE"&amp;AC1530-Template!$F$10+1):INDIRECT("AE"&amp;AC1530)),0)</f>
        <v>0</v>
      </c>
      <c r="AG1530" s="35"/>
      <c r="AH1530" s="86"/>
      <c r="AI1530" s="35"/>
      <c r="AJ1530" s="35"/>
      <c r="AK1530" s="35"/>
      <c r="AL1530" s="35"/>
      <c r="AM1530" s="35"/>
      <c r="AN1530" s="35"/>
      <c r="AO1530" s="35"/>
      <c r="AP1530" s="35"/>
      <c r="AQ1530" s="35"/>
      <c r="AR1530" s="35"/>
      <c r="AS1530" s="35"/>
      <c r="AT1530" s="35"/>
      <c r="AU1530" s="35"/>
      <c r="AV1530" s="35"/>
      <c r="AW1530" s="35"/>
      <c r="AX1530" s="35"/>
      <c r="AY1530" s="35"/>
      <c r="AZ1530" s="17">
        <f t="shared" ref="AZ1530" si="3450">AZ1529+1</f>
        <v>47546</v>
      </c>
      <c r="BA1530" s="216">
        <f t="shared" si="3356"/>
        <v>1</v>
      </c>
      <c r="BB1530" s="216">
        <f t="shared" ref="BB1530" si="3451">BB1529+1</f>
        <v>1525</v>
      </c>
      <c r="BC1530" s="16">
        <f t="shared" si="3358"/>
        <v>4.1780821917808222</v>
      </c>
      <c r="BD1530" s="16">
        <f>IF(Template!$F$7="Linear interpolation",LinInterp($AO$5:$AO$18,$AM$5:$AM$18,BC1530),CubicSpline($AO$5:$AO$18,$AM$5:$AM$18,BC1530))</f>
        <v>14.151222320593638</v>
      </c>
      <c r="BE1530" s="221">
        <f t="shared" si="3437"/>
        <v>1.7384352925710114</v>
      </c>
      <c r="BF1530" s="221">
        <f>BE1530/PRODUCT($BG$6:BG1529)</f>
        <v>1.0003403476025108</v>
      </c>
      <c r="BG1530" s="16">
        <f t="shared" si="3359"/>
        <v>1.0003403476025108</v>
      </c>
      <c r="BH1530" s="10">
        <f t="shared" si="3360"/>
        <v>12.422687491643547</v>
      </c>
      <c r="BI1530" s="90"/>
      <c r="BJ1530" s="17">
        <f t="shared" si="3343"/>
        <v>47523</v>
      </c>
      <c r="BK1530" s="16">
        <f t="shared" si="3336"/>
        <v>12.606553864532799</v>
      </c>
      <c r="BL1530" s="10">
        <f ca="1">IFERROR(AVERAGE(INDIRECT("BK"&amp;AC1530-Template!$F$10+1):INDIRECT("BK"&amp;AC1530)),0)</f>
        <v>12.708996765394909</v>
      </c>
      <c r="BM1530" s="35"/>
      <c r="BN1530" s="86"/>
      <c r="BO1530" s="35"/>
      <c r="BP1530" s="35"/>
      <c r="BQ1530" s="35"/>
      <c r="BR1530" s="35"/>
      <c r="BS1530" s="35"/>
      <c r="BT1530" s="35"/>
      <c r="BU1530" s="35"/>
      <c r="BV1530" s="35"/>
      <c r="BW1530" s="35"/>
      <c r="BX1530" s="35"/>
      <c r="BY1530" s="35"/>
      <c r="BZ1530" s="35"/>
      <c r="CA1530" s="35"/>
      <c r="CB1530" s="35"/>
      <c r="CC1530" s="35"/>
      <c r="CD1530" s="35"/>
      <c r="CE1530" s="35"/>
      <c r="CF1530" s="35"/>
      <c r="CG1530" s="35"/>
      <c r="CH1530" s="35"/>
    </row>
    <row r="1531" spans="1:86" ht="15.6" x14ac:dyDescent="0.3">
      <c r="A1531" s="35"/>
      <c r="B1531" s="86"/>
      <c r="C1531" s="35"/>
      <c r="D1531" s="35"/>
      <c r="E1531" s="35"/>
      <c r="F1531" s="35"/>
      <c r="G1531" s="35"/>
      <c r="H1531" s="35"/>
      <c r="I1531" s="35"/>
      <c r="J1531" s="35"/>
      <c r="K1531" s="35"/>
      <c r="L1531" s="35"/>
      <c r="M1531" s="35"/>
      <c r="N1531" s="35"/>
      <c r="O1531" s="35"/>
      <c r="P1531" s="35"/>
      <c r="Q1531" s="35"/>
      <c r="R1531" s="35"/>
      <c r="S1531" s="35"/>
      <c r="T1531" s="17">
        <f t="shared" si="3337"/>
        <v>47547</v>
      </c>
      <c r="U1531" s="216">
        <f t="shared" si="3330"/>
        <v>2</v>
      </c>
      <c r="V1531" s="216">
        <f t="shared" si="3337"/>
        <v>1526</v>
      </c>
      <c r="W1531" s="16">
        <f t="shared" si="3344"/>
        <v>4.1808219178082195</v>
      </c>
      <c r="X1531" s="16" t="e">
        <f>IF(Template!$F$7="Linear interpolation",LinInterp($I$5:$I$22,$G$5:$G$22,W1531),CubicSpline($I$5:$I$22,$G$5:$G$22,W1531))</f>
        <v>#VALUE!</v>
      </c>
      <c r="Y1531" s="221" t="e">
        <f t="shared" si="3331"/>
        <v>#VALUE!</v>
      </c>
      <c r="Z1531" s="221" t="e">
        <f>Y1531/PRODUCT($AA$6:AA1530)</f>
        <v>#VALUE!</v>
      </c>
      <c r="AA1531" s="16" t="e">
        <f t="shared" si="3338"/>
        <v>#VALUE!</v>
      </c>
      <c r="AB1531" s="10" t="e">
        <f t="shared" si="3339"/>
        <v>#VALUE!</v>
      </c>
      <c r="AC1531" s="90">
        <f t="shared" si="3332"/>
        <v>1531</v>
      </c>
      <c r="AD1531" s="17">
        <f t="shared" si="3340"/>
        <v>47524</v>
      </c>
      <c r="AE1531" s="16" t="e">
        <f t="shared" si="3333"/>
        <v>#VALUE!</v>
      </c>
      <c r="AF1531" s="10">
        <f ca="1">IFERROR(AVERAGE(INDIRECT("AE"&amp;AC1531-Template!$F$10+1):INDIRECT("AE"&amp;AC1531)),0)</f>
        <v>0</v>
      </c>
      <c r="AG1531" s="35"/>
      <c r="AH1531" s="86"/>
      <c r="AI1531" s="35"/>
      <c r="AJ1531" s="35"/>
      <c r="AK1531" s="35"/>
      <c r="AL1531" s="35"/>
      <c r="AM1531" s="35"/>
      <c r="AN1531" s="35"/>
      <c r="AO1531" s="35"/>
      <c r="AP1531" s="35"/>
      <c r="AQ1531" s="35"/>
      <c r="AR1531" s="35"/>
      <c r="AS1531" s="35"/>
      <c r="AT1531" s="35"/>
      <c r="AU1531" s="35"/>
      <c r="AV1531" s="35"/>
      <c r="AW1531" s="35"/>
      <c r="AX1531" s="35"/>
      <c r="AY1531" s="35"/>
      <c r="AZ1531" s="17">
        <f t="shared" ref="AZ1531" si="3452">AZ1530+1</f>
        <v>47547</v>
      </c>
      <c r="BA1531" s="216">
        <f t="shared" si="3356"/>
        <v>2</v>
      </c>
      <c r="BB1531" s="216">
        <f t="shared" ref="BB1531" si="3453">BB1530+1</f>
        <v>1526</v>
      </c>
      <c r="BC1531" s="16">
        <f t="shared" si="3358"/>
        <v>4.1808219178082195</v>
      </c>
      <c r="BD1531" s="16">
        <f>IF(Template!$F$7="Linear interpolation",LinInterp($AO$5:$AO$18,$AM$5:$AM$18,BC1531),CubicSpline($AO$5:$AO$18,$AM$5:$AM$18,BC1531))</f>
        <v>14.150622602950357</v>
      </c>
      <c r="BE1531" s="221">
        <f t="shared" si="3437"/>
        <v>1.739027588855443</v>
      </c>
      <c r="BF1531" s="221">
        <f>BE1531/PRODUCT($BG$6:BG1530)</f>
        <v>1.0003407065462619</v>
      </c>
      <c r="BG1531" s="16">
        <f t="shared" si="3359"/>
        <v>1.0003407065462619</v>
      </c>
      <c r="BH1531" s="10">
        <f t="shared" si="3360"/>
        <v>12.435788938561121</v>
      </c>
      <c r="BI1531" s="90"/>
      <c r="BJ1531" s="17">
        <f t="shared" si="3343"/>
        <v>47524</v>
      </c>
      <c r="BK1531" s="16">
        <f t="shared" si="3336"/>
        <v>12.606553864532799</v>
      </c>
      <c r="BL1531" s="10">
        <f ca="1">IFERROR(AVERAGE(INDIRECT("BK"&amp;AC1531-Template!$F$10+1):INDIRECT("BK"&amp;AC1531)),0)</f>
        <v>12.701798730997318</v>
      </c>
      <c r="BM1531" s="35"/>
      <c r="BN1531" s="86"/>
      <c r="BO1531" s="35"/>
      <c r="BP1531" s="35"/>
      <c r="BQ1531" s="35"/>
      <c r="BR1531" s="35"/>
      <c r="BS1531" s="35"/>
      <c r="BT1531" s="35"/>
      <c r="BU1531" s="35"/>
      <c r="BV1531" s="35"/>
      <c r="BW1531" s="35"/>
      <c r="BX1531" s="35"/>
      <c r="BY1531" s="35"/>
      <c r="BZ1531" s="35"/>
      <c r="CA1531" s="35"/>
      <c r="CB1531" s="35"/>
      <c r="CC1531" s="35"/>
      <c r="CD1531" s="35"/>
      <c r="CE1531" s="35"/>
      <c r="CF1531" s="35"/>
      <c r="CG1531" s="35"/>
      <c r="CH1531" s="35"/>
    </row>
    <row r="1532" spans="1:86" ht="15.6" x14ac:dyDescent="0.3">
      <c r="A1532" s="35"/>
      <c r="B1532" s="86"/>
      <c r="C1532" s="35"/>
      <c r="D1532" s="35"/>
      <c r="E1532" s="35"/>
      <c r="F1532" s="35"/>
      <c r="G1532" s="35"/>
      <c r="H1532" s="35"/>
      <c r="I1532" s="35"/>
      <c r="J1532" s="35"/>
      <c r="K1532" s="35"/>
      <c r="L1532" s="35"/>
      <c r="M1532" s="35"/>
      <c r="N1532" s="35"/>
      <c r="O1532" s="35"/>
      <c r="P1532" s="35"/>
      <c r="Q1532" s="35"/>
      <c r="R1532" s="35"/>
      <c r="S1532" s="35"/>
      <c r="T1532" s="17">
        <f t="shared" si="3337"/>
        <v>47548</v>
      </c>
      <c r="U1532" s="216">
        <f t="shared" si="3330"/>
        <v>3</v>
      </c>
      <c r="V1532" s="216">
        <f t="shared" si="3337"/>
        <v>1527</v>
      </c>
      <c r="W1532" s="16">
        <f t="shared" si="3344"/>
        <v>4.183561643835616</v>
      </c>
      <c r="X1532" s="16" t="e">
        <f>IF(Template!$F$7="Linear interpolation",LinInterp($I$5:$I$22,$G$5:$G$22,W1532),CubicSpline($I$5:$I$22,$G$5:$G$22,W1532))</f>
        <v>#VALUE!</v>
      </c>
      <c r="Y1532" s="221" t="e">
        <f t="shared" si="3331"/>
        <v>#VALUE!</v>
      </c>
      <c r="Z1532" s="221" t="e">
        <f>Y1532/PRODUCT($AA$6:AA1531)</f>
        <v>#VALUE!</v>
      </c>
      <c r="AA1532" s="16" t="e">
        <f t="shared" si="3338"/>
        <v>#VALUE!</v>
      </c>
      <c r="AB1532" s="10" t="e">
        <f t="shared" si="3339"/>
        <v>#VALUE!</v>
      </c>
      <c r="AC1532" s="90">
        <f t="shared" si="3332"/>
        <v>1532</v>
      </c>
      <c r="AD1532" s="17">
        <f t="shared" si="3340"/>
        <v>47525</v>
      </c>
      <c r="AE1532" s="16" t="e">
        <f t="shared" si="3333"/>
        <v>#VALUE!</v>
      </c>
      <c r="AF1532" s="10">
        <f ca="1">IFERROR(AVERAGE(INDIRECT("AE"&amp;AC1532-Template!$F$10+1):INDIRECT("AE"&amp;AC1532)),0)</f>
        <v>0</v>
      </c>
      <c r="AG1532" s="35"/>
      <c r="AH1532" s="86"/>
      <c r="AI1532" s="35"/>
      <c r="AJ1532" s="35"/>
      <c r="AK1532" s="35"/>
      <c r="AL1532" s="35"/>
      <c r="AM1532" s="35"/>
      <c r="AN1532" s="35"/>
      <c r="AO1532" s="35"/>
      <c r="AP1532" s="35"/>
      <c r="AQ1532" s="35"/>
      <c r="AR1532" s="35"/>
      <c r="AS1532" s="35"/>
      <c r="AT1532" s="35"/>
      <c r="AU1532" s="35"/>
      <c r="AV1532" s="35"/>
      <c r="AW1532" s="35"/>
      <c r="AX1532" s="35"/>
      <c r="AY1532" s="35"/>
      <c r="AZ1532" s="17">
        <f t="shared" ref="AZ1532" si="3454">AZ1531+1</f>
        <v>47548</v>
      </c>
      <c r="BA1532" s="216">
        <f t="shared" si="3356"/>
        <v>3</v>
      </c>
      <c r="BB1532" s="216">
        <f t="shared" ref="BB1532" si="3455">BB1531+1</f>
        <v>1527</v>
      </c>
      <c r="BC1532" s="16">
        <f t="shared" si="3358"/>
        <v>4.183561643835616</v>
      </c>
      <c r="BD1532" s="16">
        <f>IF(Template!$F$7="Linear interpolation",LinInterp($AO$5:$AO$18,$AM$5:$AM$18,BC1532),CubicSpline($AO$5:$AO$18,$AM$5:$AM$18,BC1532))</f>
        <v>14.150018914227577</v>
      </c>
      <c r="BE1532" s="221">
        <f t="shared" si="3437"/>
        <v>1.7396197834766587</v>
      </c>
      <c r="BF1532" s="221">
        <f>BE1532/PRODUCT($BG$6:BG1531)</f>
        <v>1.0003405320450409</v>
      </c>
      <c r="BG1532" s="16">
        <f t="shared" si="3359"/>
        <v>1.0003405320450409</v>
      </c>
      <c r="BH1532" s="10">
        <f t="shared" si="3360"/>
        <v>12.429419643993578</v>
      </c>
      <c r="BI1532" s="90"/>
      <c r="BJ1532" s="17">
        <f t="shared" si="3343"/>
        <v>47525</v>
      </c>
      <c r="BK1532" s="16">
        <f t="shared" si="3336"/>
        <v>12.563223565966396</v>
      </c>
      <c r="BL1532" s="10">
        <f ca="1">IFERROR(AVERAGE(INDIRECT("BK"&amp;AC1532-Template!$F$10+1):INDIRECT("BK"&amp;AC1532)),0)</f>
        <v>12.693156353314183</v>
      </c>
      <c r="BM1532" s="35"/>
      <c r="BN1532" s="86"/>
      <c r="BO1532" s="35"/>
      <c r="BP1532" s="35"/>
      <c r="BQ1532" s="35"/>
      <c r="BR1532" s="35"/>
      <c r="BS1532" s="35"/>
      <c r="BT1532" s="35"/>
      <c r="BU1532" s="35"/>
      <c r="BV1532" s="35"/>
      <c r="BW1532" s="35"/>
      <c r="BX1532" s="35"/>
      <c r="BY1532" s="35"/>
      <c r="BZ1532" s="35"/>
      <c r="CA1532" s="35"/>
      <c r="CB1532" s="35"/>
      <c r="CC1532" s="35"/>
      <c r="CD1532" s="35"/>
      <c r="CE1532" s="35"/>
      <c r="CF1532" s="35"/>
      <c r="CG1532" s="35"/>
      <c r="CH1532" s="35"/>
    </row>
    <row r="1533" spans="1:86" ht="15.6" x14ac:dyDescent="0.3">
      <c r="A1533" s="35"/>
      <c r="B1533" s="86"/>
      <c r="C1533" s="35"/>
      <c r="D1533" s="35"/>
      <c r="E1533" s="35"/>
      <c r="F1533" s="35"/>
      <c r="G1533" s="35"/>
      <c r="H1533" s="35"/>
      <c r="I1533" s="35"/>
      <c r="J1533" s="35"/>
      <c r="K1533" s="35"/>
      <c r="L1533" s="35"/>
      <c r="M1533" s="35"/>
      <c r="N1533" s="35"/>
      <c r="O1533" s="35"/>
      <c r="P1533" s="35"/>
      <c r="Q1533" s="35"/>
      <c r="R1533" s="35"/>
      <c r="S1533" s="35"/>
      <c r="T1533" s="17">
        <f t="shared" si="3337"/>
        <v>47549</v>
      </c>
      <c r="U1533" s="216">
        <f t="shared" si="3330"/>
        <v>4</v>
      </c>
      <c r="V1533" s="216">
        <f t="shared" si="3337"/>
        <v>1528</v>
      </c>
      <c r="W1533" s="16">
        <f t="shared" si="3344"/>
        <v>4.1863013698630134</v>
      </c>
      <c r="X1533" s="16" t="e">
        <f>IF(Template!$F$7="Linear interpolation",LinInterp($I$5:$I$22,$G$5:$G$22,W1533),CubicSpline($I$5:$I$22,$G$5:$G$22,W1533))</f>
        <v>#VALUE!</v>
      </c>
      <c r="Y1533" s="221" t="e">
        <f t="shared" si="3331"/>
        <v>#VALUE!</v>
      </c>
      <c r="Z1533" s="221" t="e">
        <f>Y1533/PRODUCT($AA$6:AA1532)</f>
        <v>#VALUE!</v>
      </c>
      <c r="AA1533" s="16" t="e">
        <f t="shared" si="3338"/>
        <v>#VALUE!</v>
      </c>
      <c r="AB1533" s="10" t="e">
        <f t="shared" si="3339"/>
        <v>#VALUE!</v>
      </c>
      <c r="AC1533" s="90">
        <f t="shared" si="3332"/>
        <v>1533</v>
      </c>
      <c r="AD1533" s="17">
        <f t="shared" si="3340"/>
        <v>47526</v>
      </c>
      <c r="AE1533" s="16" t="e">
        <f t="shared" si="3333"/>
        <v>#VALUE!</v>
      </c>
      <c r="AF1533" s="10">
        <f ca="1">IFERROR(AVERAGE(INDIRECT("AE"&amp;AC1533-Template!$F$10+1):INDIRECT("AE"&amp;AC1533)),0)</f>
        <v>0</v>
      </c>
      <c r="AG1533" s="35"/>
      <c r="AH1533" s="86"/>
      <c r="AI1533" s="35"/>
      <c r="AJ1533" s="35"/>
      <c r="AK1533" s="35"/>
      <c r="AL1533" s="35"/>
      <c r="AM1533" s="35"/>
      <c r="AN1533" s="35"/>
      <c r="AO1533" s="35"/>
      <c r="AP1533" s="35"/>
      <c r="AQ1533" s="35"/>
      <c r="AR1533" s="35"/>
      <c r="AS1533" s="35"/>
      <c r="AT1533" s="35"/>
      <c r="AU1533" s="35"/>
      <c r="AV1533" s="35"/>
      <c r="AW1533" s="35"/>
      <c r="AX1533" s="35"/>
      <c r="AY1533" s="35"/>
      <c r="AZ1533" s="17">
        <f t="shared" ref="AZ1533" si="3456">AZ1532+1</f>
        <v>47549</v>
      </c>
      <c r="BA1533" s="216">
        <f t="shared" si="3356"/>
        <v>4</v>
      </c>
      <c r="BB1533" s="216">
        <f t="shared" ref="BB1533" si="3457">BB1532+1</f>
        <v>1528</v>
      </c>
      <c r="BC1533" s="16">
        <f t="shared" si="3358"/>
        <v>4.1863013698630134</v>
      </c>
      <c r="BD1533" s="16">
        <f>IF(Template!$F$7="Linear interpolation",LinInterp($AO$5:$AO$18,$AM$5:$AM$18,BC1533),CubicSpline($AO$5:$AO$18,$AM$5:$AM$18,BC1533))</f>
        <v>14.149411289619996</v>
      </c>
      <c r="BE1533" s="221">
        <f t="shared" si="3437"/>
        <v>1.7402118779375373</v>
      </c>
      <c r="BF1533" s="221">
        <f>BE1533/PRODUCT($BG$6:BG1532)</f>
        <v>1.0003403585464494</v>
      </c>
      <c r="BG1533" s="16">
        <f t="shared" si="3359"/>
        <v>1.0003403585464494</v>
      </c>
      <c r="BH1533" s="10">
        <f t="shared" si="3360"/>
        <v>12.42308694540406</v>
      </c>
      <c r="BI1533" s="90"/>
      <c r="BJ1533" s="17">
        <f t="shared" si="3343"/>
        <v>47526</v>
      </c>
      <c r="BK1533" s="16">
        <f t="shared" si="3336"/>
        <v>12.577779106392351</v>
      </c>
      <c r="BL1533" s="10">
        <f ca="1">IFERROR(AVERAGE(INDIRECT("BK"&amp;AC1533-Template!$F$10+1):INDIRECT("BK"&amp;AC1533)),0)</f>
        <v>12.684999160311913</v>
      </c>
      <c r="BM1533" s="35"/>
      <c r="BN1533" s="86"/>
      <c r="BO1533" s="35"/>
      <c r="BP1533" s="35"/>
      <c r="BQ1533" s="35"/>
      <c r="BR1533" s="35"/>
      <c r="BS1533" s="35"/>
      <c r="BT1533" s="35"/>
      <c r="BU1533" s="35"/>
      <c r="BV1533" s="35"/>
      <c r="BW1533" s="35"/>
      <c r="BX1533" s="35"/>
      <c r="BY1533" s="35"/>
      <c r="BZ1533" s="35"/>
      <c r="CA1533" s="35"/>
      <c r="CB1533" s="35"/>
      <c r="CC1533" s="35"/>
      <c r="CD1533" s="35"/>
      <c r="CE1533" s="35"/>
      <c r="CF1533" s="35"/>
      <c r="CG1533" s="35"/>
      <c r="CH1533" s="35"/>
    </row>
    <row r="1534" spans="1:86" ht="15.6" x14ac:dyDescent="0.3">
      <c r="A1534" s="35"/>
      <c r="B1534" s="86"/>
      <c r="C1534" s="35"/>
      <c r="D1534" s="35"/>
      <c r="E1534" s="35"/>
      <c r="F1534" s="35"/>
      <c r="G1534" s="35"/>
      <c r="H1534" s="35"/>
      <c r="I1534" s="35"/>
      <c r="J1534" s="35"/>
      <c r="K1534" s="35"/>
      <c r="L1534" s="35"/>
      <c r="M1534" s="35"/>
      <c r="N1534" s="35"/>
      <c r="O1534" s="35"/>
      <c r="P1534" s="35"/>
      <c r="Q1534" s="35"/>
      <c r="R1534" s="35"/>
      <c r="S1534" s="35"/>
      <c r="T1534" s="17">
        <f t="shared" si="3337"/>
        <v>47550</v>
      </c>
      <c r="U1534" s="216">
        <f t="shared" si="3330"/>
        <v>5</v>
      </c>
      <c r="V1534" s="216">
        <f t="shared" si="3337"/>
        <v>1529</v>
      </c>
      <c r="W1534" s="16">
        <f t="shared" si="3344"/>
        <v>4.1890410958904107</v>
      </c>
      <c r="X1534" s="16" t="e">
        <f>IF(Template!$F$7="Linear interpolation",LinInterp($I$5:$I$22,$G$5:$G$22,W1534),CubicSpline($I$5:$I$22,$G$5:$G$22,W1534))</f>
        <v>#VALUE!</v>
      </c>
      <c r="Y1534" s="221" t="e">
        <f t="shared" si="3331"/>
        <v>#VALUE!</v>
      </c>
      <c r="Z1534" s="221" t="e">
        <f>Y1534/PRODUCT($AA$6:AA1533)</f>
        <v>#VALUE!</v>
      </c>
      <c r="AA1534" s="16" t="e">
        <f t="shared" si="3338"/>
        <v>#VALUE!</v>
      </c>
      <c r="AB1534" s="10" t="e">
        <f t="shared" si="3339"/>
        <v>#VALUE!</v>
      </c>
      <c r="AC1534" s="90">
        <f t="shared" si="3332"/>
        <v>1534</v>
      </c>
      <c r="AD1534" s="17">
        <f t="shared" si="3340"/>
        <v>47527</v>
      </c>
      <c r="AE1534" s="16" t="e">
        <f t="shared" si="3333"/>
        <v>#VALUE!</v>
      </c>
      <c r="AF1534" s="10">
        <f ca="1">IFERROR(AVERAGE(INDIRECT("AE"&amp;AC1534-Template!$F$10+1):INDIRECT("AE"&amp;AC1534)),0)</f>
        <v>0</v>
      </c>
      <c r="AG1534" s="35"/>
      <c r="AH1534" s="86"/>
      <c r="AI1534" s="35"/>
      <c r="AJ1534" s="35"/>
      <c r="AK1534" s="35"/>
      <c r="AL1534" s="35"/>
      <c r="AM1534" s="35"/>
      <c r="AN1534" s="35"/>
      <c r="AO1534" s="35"/>
      <c r="AP1534" s="35"/>
      <c r="AQ1534" s="35"/>
      <c r="AR1534" s="35"/>
      <c r="AS1534" s="35"/>
      <c r="AT1534" s="35"/>
      <c r="AU1534" s="35"/>
      <c r="AV1534" s="35"/>
      <c r="AW1534" s="35"/>
      <c r="AX1534" s="35"/>
      <c r="AY1534" s="35"/>
      <c r="AZ1534" s="17">
        <f t="shared" ref="AZ1534" si="3458">AZ1533+1</f>
        <v>47550</v>
      </c>
      <c r="BA1534" s="216">
        <f t="shared" si="3356"/>
        <v>5</v>
      </c>
      <c r="BB1534" s="216">
        <f t="shared" ref="BB1534" si="3459">BB1533+1</f>
        <v>1529</v>
      </c>
      <c r="BC1534" s="16">
        <f t="shared" si="3358"/>
        <v>4.1890410958904107</v>
      </c>
      <c r="BD1534" s="16">
        <f>IF(Template!$F$7="Linear interpolation",LinInterp($AO$5:$AO$18,$AM$5:$AM$18,BC1534),CubicSpline($AO$5:$AO$18,$AM$5:$AM$18,BC1534))</f>
        <v>14.148799764322311</v>
      </c>
      <c r="BE1534" s="221">
        <f t="shared" si="3437"/>
        <v>1.7408038737491931</v>
      </c>
      <c r="BF1534" s="221">
        <f>BE1534/PRODUCT($BG$6:BG1533)</f>
        <v>1.0003401860538714</v>
      </c>
      <c r="BG1534" s="16">
        <f t="shared" si="3359"/>
        <v>1.0003401860538714</v>
      </c>
      <c r="BH1534" s="10">
        <f t="shared" si="3360"/>
        <v>12.416790966307101</v>
      </c>
      <c r="BI1534" s="90"/>
      <c r="BJ1534" s="17">
        <f t="shared" si="3343"/>
        <v>47527</v>
      </c>
      <c r="BK1534" s="16">
        <f t="shared" si="3336"/>
        <v>12.570669813246838</v>
      </c>
      <c r="BL1534" s="10">
        <f ca="1">IFERROR(AVERAGE(INDIRECT("BK"&amp;AC1534-Template!$F$10+1):INDIRECT("BK"&amp;AC1534)),0)</f>
        <v>12.678227480520968</v>
      </c>
      <c r="BM1534" s="35"/>
      <c r="BN1534" s="86"/>
      <c r="BO1534" s="35"/>
      <c r="BP1534" s="35"/>
      <c r="BQ1534" s="35"/>
      <c r="BR1534" s="35"/>
      <c r="BS1534" s="35"/>
      <c r="BT1534" s="35"/>
      <c r="BU1534" s="35"/>
      <c r="BV1534" s="35"/>
      <c r="BW1534" s="35"/>
      <c r="BX1534" s="35"/>
      <c r="BY1534" s="35"/>
      <c r="BZ1534" s="35"/>
      <c r="CA1534" s="35"/>
      <c r="CB1534" s="35"/>
      <c r="CC1534" s="35"/>
      <c r="CD1534" s="35"/>
      <c r="CE1534" s="35"/>
      <c r="CF1534" s="35"/>
      <c r="CG1534" s="35"/>
      <c r="CH1534" s="35"/>
    </row>
    <row r="1535" spans="1:86" ht="15.6" x14ac:dyDescent="0.3">
      <c r="A1535" s="35"/>
      <c r="B1535" s="86"/>
      <c r="C1535" s="35"/>
      <c r="D1535" s="35"/>
      <c r="E1535" s="35"/>
      <c r="F1535" s="35"/>
      <c r="G1535" s="35"/>
      <c r="H1535" s="35"/>
      <c r="I1535" s="35"/>
      <c r="J1535" s="35"/>
      <c r="K1535" s="35"/>
      <c r="L1535" s="35"/>
      <c r="M1535" s="35"/>
      <c r="N1535" s="35"/>
      <c r="O1535" s="35"/>
      <c r="P1535" s="35"/>
      <c r="Q1535" s="35"/>
      <c r="R1535" s="35"/>
      <c r="S1535" s="35"/>
      <c r="T1535" s="17">
        <f t="shared" si="3337"/>
        <v>47551</v>
      </c>
      <c r="U1535" s="216">
        <f t="shared" si="3330"/>
        <v>6</v>
      </c>
      <c r="V1535" s="216">
        <f t="shared" si="3337"/>
        <v>1530</v>
      </c>
      <c r="W1535" s="16">
        <f t="shared" si="3344"/>
        <v>4.1917808219178081</v>
      </c>
      <c r="X1535" s="16" t="e">
        <f>IF(Template!$F$7="Linear interpolation",LinInterp($I$5:$I$22,$G$5:$G$22,W1535),CubicSpline($I$5:$I$22,$G$5:$G$22,W1535))</f>
        <v>#VALUE!</v>
      </c>
      <c r="Y1535" s="221" t="e">
        <f t="shared" si="3331"/>
        <v>#VALUE!</v>
      </c>
      <c r="Z1535" s="221" t="e">
        <f>Y1535/PRODUCT($AA$6:AA1534)</f>
        <v>#VALUE!</v>
      </c>
      <c r="AA1535" s="16" t="e">
        <f t="shared" si="3338"/>
        <v>#VALUE!</v>
      </c>
      <c r="AB1535" s="10" t="e">
        <f t="shared" si="3339"/>
        <v>#VALUE!</v>
      </c>
      <c r="AC1535" s="90">
        <f t="shared" si="3332"/>
        <v>1535</v>
      </c>
      <c r="AD1535" s="17">
        <f t="shared" si="3340"/>
        <v>47528</v>
      </c>
      <c r="AE1535" s="16" t="e">
        <f t="shared" si="3333"/>
        <v>#VALUE!</v>
      </c>
      <c r="AF1535" s="10">
        <f ca="1">IFERROR(AVERAGE(INDIRECT("AE"&amp;AC1535-Template!$F$10+1):INDIRECT("AE"&amp;AC1535)),0)</f>
        <v>0</v>
      </c>
      <c r="AG1535" s="35"/>
      <c r="AH1535" s="86"/>
      <c r="AI1535" s="35"/>
      <c r="AJ1535" s="35"/>
      <c r="AK1535" s="35"/>
      <c r="AL1535" s="35"/>
      <c r="AM1535" s="35"/>
      <c r="AN1535" s="35"/>
      <c r="AO1535" s="35"/>
      <c r="AP1535" s="35"/>
      <c r="AQ1535" s="35"/>
      <c r="AR1535" s="35"/>
      <c r="AS1535" s="35"/>
      <c r="AT1535" s="35"/>
      <c r="AU1535" s="35"/>
      <c r="AV1535" s="35"/>
      <c r="AW1535" s="35"/>
      <c r="AX1535" s="35"/>
      <c r="AY1535" s="35"/>
      <c r="AZ1535" s="17">
        <f t="shared" ref="AZ1535" si="3460">AZ1534+1</f>
        <v>47551</v>
      </c>
      <c r="BA1535" s="216">
        <f t="shared" si="3356"/>
        <v>6</v>
      </c>
      <c r="BB1535" s="216">
        <f t="shared" ref="BB1535" si="3461">BB1534+1</f>
        <v>1530</v>
      </c>
      <c r="BC1535" s="16">
        <f t="shared" si="3358"/>
        <v>4.1917808219178081</v>
      </c>
      <c r="BD1535" s="16">
        <f>IF(Template!$F$7="Linear interpolation",LinInterp($AO$5:$AO$18,$AM$5:$AM$18,BC1535),CubicSpline($AO$5:$AO$18,$AM$5:$AM$18,BC1535))</f>
        <v>14.148184373529215</v>
      </c>
      <c r="BE1535" s="221">
        <f t="shared" si="3437"/>
        <v>1.741395772430987</v>
      </c>
      <c r="BF1535" s="221">
        <f>BE1535/PRODUCT($BG$6:BG1534)</f>
        <v>1.0003400145706931</v>
      </c>
      <c r="BG1535" s="16">
        <f t="shared" si="3359"/>
        <v>1.0003401860538714</v>
      </c>
      <c r="BH1535" s="10">
        <f t="shared" si="3360"/>
        <v>12.416790966307101</v>
      </c>
      <c r="BI1535" s="90"/>
      <c r="BJ1535" s="17">
        <f t="shared" si="3343"/>
        <v>47528</v>
      </c>
      <c r="BK1535" s="16">
        <f t="shared" si="3336"/>
        <v>12.563594525005438</v>
      </c>
      <c r="BL1535" s="10">
        <f ca="1">IFERROR(AVERAGE(INDIRECT("BK"&amp;AC1535-Template!$F$10+1):INDIRECT("BK"&amp;AC1535)),0)</f>
        <v>12.670675773266188</v>
      </c>
      <c r="BM1535" s="35"/>
      <c r="BN1535" s="86"/>
      <c r="BO1535" s="35"/>
      <c r="BP1535" s="35"/>
      <c r="BQ1535" s="35"/>
      <c r="BR1535" s="35"/>
      <c r="BS1535" s="35"/>
      <c r="BT1535" s="35"/>
      <c r="BU1535" s="35"/>
      <c r="BV1535" s="35"/>
      <c r="BW1535" s="35"/>
      <c r="BX1535" s="35"/>
      <c r="BY1535" s="35"/>
      <c r="BZ1535" s="35"/>
      <c r="CA1535" s="35"/>
      <c r="CB1535" s="35"/>
      <c r="CC1535" s="35"/>
      <c r="CD1535" s="35"/>
      <c r="CE1535" s="35"/>
      <c r="CF1535" s="35"/>
      <c r="CG1535" s="35"/>
      <c r="CH1535" s="35"/>
    </row>
    <row r="1536" spans="1:86" ht="15.6" x14ac:dyDescent="0.3">
      <c r="A1536" s="35"/>
      <c r="B1536" s="86"/>
      <c r="C1536" s="35"/>
      <c r="D1536" s="35"/>
      <c r="E1536" s="35"/>
      <c r="F1536" s="35"/>
      <c r="G1536" s="35"/>
      <c r="H1536" s="35"/>
      <c r="I1536" s="35"/>
      <c r="J1536" s="35"/>
      <c r="K1536" s="35"/>
      <c r="L1536" s="35"/>
      <c r="M1536" s="35"/>
      <c r="N1536" s="35"/>
      <c r="O1536" s="35"/>
      <c r="P1536" s="35"/>
      <c r="Q1536" s="35"/>
      <c r="R1536" s="35"/>
      <c r="S1536" s="35"/>
      <c r="T1536" s="17">
        <f t="shared" si="3337"/>
        <v>47552</v>
      </c>
      <c r="U1536" s="216">
        <f t="shared" si="3330"/>
        <v>7</v>
      </c>
      <c r="V1536" s="216">
        <f t="shared" si="3337"/>
        <v>1531</v>
      </c>
      <c r="W1536" s="16">
        <f t="shared" si="3344"/>
        <v>4.1945205479452055</v>
      </c>
      <c r="X1536" s="16" t="e">
        <f>IF(Template!$F$7="Linear interpolation",LinInterp($I$5:$I$22,$G$5:$G$22,W1536),CubicSpline($I$5:$I$22,$G$5:$G$22,W1536))</f>
        <v>#VALUE!</v>
      </c>
      <c r="Y1536" s="221" t="e">
        <f t="shared" si="3331"/>
        <v>#VALUE!</v>
      </c>
      <c r="Z1536" s="221" t="e">
        <f>Y1536/PRODUCT($AA$6:AA1535)</f>
        <v>#VALUE!</v>
      </c>
      <c r="AA1536" s="16" t="e">
        <f t="shared" si="3338"/>
        <v>#VALUE!</v>
      </c>
      <c r="AB1536" s="10" t="e">
        <f t="shared" si="3339"/>
        <v>#VALUE!</v>
      </c>
      <c r="AC1536" s="90">
        <f t="shared" si="3332"/>
        <v>1536</v>
      </c>
      <c r="AD1536" s="17">
        <f t="shared" si="3340"/>
        <v>47529</v>
      </c>
      <c r="AE1536" s="16" t="e">
        <f t="shared" si="3333"/>
        <v>#VALUE!</v>
      </c>
      <c r="AF1536" s="10">
        <f ca="1">IFERROR(AVERAGE(INDIRECT("AE"&amp;AC1536-Template!$F$10+1):INDIRECT("AE"&amp;AC1536)),0)</f>
        <v>0</v>
      </c>
      <c r="AG1536" s="35"/>
      <c r="AH1536" s="86"/>
      <c r="AI1536" s="35"/>
      <c r="AJ1536" s="35"/>
      <c r="AK1536" s="35"/>
      <c r="AL1536" s="35"/>
      <c r="AM1536" s="35"/>
      <c r="AN1536" s="35"/>
      <c r="AO1536" s="35"/>
      <c r="AP1536" s="35"/>
      <c r="AQ1536" s="35"/>
      <c r="AR1536" s="35"/>
      <c r="AS1536" s="35"/>
      <c r="AT1536" s="35"/>
      <c r="AU1536" s="35"/>
      <c r="AV1536" s="35"/>
      <c r="AW1536" s="35"/>
      <c r="AX1536" s="35"/>
      <c r="AY1536" s="35"/>
      <c r="AZ1536" s="17">
        <f t="shared" ref="AZ1536" si="3462">AZ1535+1</f>
        <v>47552</v>
      </c>
      <c r="BA1536" s="216">
        <f t="shared" si="3356"/>
        <v>7</v>
      </c>
      <c r="BB1536" s="216">
        <f t="shared" ref="BB1536" si="3463">BB1535+1</f>
        <v>1531</v>
      </c>
      <c r="BC1536" s="16">
        <f t="shared" si="3358"/>
        <v>4.1945205479452055</v>
      </c>
      <c r="BD1536" s="16">
        <f>IF(Template!$F$7="Linear interpolation",LinInterp($AO$5:$AO$18,$AM$5:$AM$18,BC1536),CubicSpline($AO$5:$AO$18,$AM$5:$AM$18,BC1536))</f>
        <v>14.147565152435403</v>
      </c>
      <c r="BE1536" s="221">
        <f t="shared" si="3437"/>
        <v>1.7419875755105398</v>
      </c>
      <c r="BF1536" s="221">
        <f>BE1536/PRODUCT($BG$6:BG1535)</f>
        <v>1.0003396726171829</v>
      </c>
      <c r="BG1536" s="16">
        <f t="shared" si="3359"/>
        <v>1.0003401860538714</v>
      </c>
      <c r="BH1536" s="10">
        <f t="shared" si="3360"/>
        <v>12.416790966307101</v>
      </c>
      <c r="BI1536" s="90"/>
      <c r="BJ1536" s="17">
        <f t="shared" si="3343"/>
        <v>47529</v>
      </c>
      <c r="BK1536" s="16">
        <f t="shared" si="3336"/>
        <v>12.556553364809876</v>
      </c>
      <c r="BL1536" s="10">
        <f ca="1">IFERROR(AVERAGE(INDIRECT("BK"&amp;AC1536-Template!$F$10+1):INDIRECT("BK"&amp;AC1536)),0)</f>
        <v>12.663156410430405</v>
      </c>
      <c r="BM1536" s="35"/>
      <c r="BN1536" s="86"/>
      <c r="BO1536" s="35"/>
      <c r="BP1536" s="35"/>
      <c r="BQ1536" s="35"/>
      <c r="BR1536" s="35"/>
      <c r="BS1536" s="35"/>
      <c r="BT1536" s="35"/>
      <c r="BU1536" s="35"/>
      <c r="BV1536" s="35"/>
      <c r="BW1536" s="35"/>
      <c r="BX1536" s="35"/>
      <c r="BY1536" s="35"/>
      <c r="BZ1536" s="35"/>
      <c r="CA1536" s="35"/>
      <c r="CB1536" s="35"/>
      <c r="CC1536" s="35"/>
      <c r="CD1536" s="35"/>
      <c r="CE1536" s="35"/>
      <c r="CF1536" s="35"/>
      <c r="CG1536" s="35"/>
      <c r="CH1536" s="35"/>
    </row>
    <row r="1537" spans="1:86" ht="15.6" x14ac:dyDescent="0.3">
      <c r="A1537" s="35"/>
      <c r="B1537" s="86"/>
      <c r="C1537" s="35"/>
      <c r="D1537" s="35"/>
      <c r="E1537" s="35"/>
      <c r="F1537" s="35"/>
      <c r="G1537" s="35"/>
      <c r="H1537" s="35"/>
      <c r="I1537" s="35"/>
      <c r="J1537" s="35"/>
      <c r="K1537" s="35"/>
      <c r="L1537" s="35"/>
      <c r="M1537" s="35"/>
      <c r="N1537" s="35"/>
      <c r="O1537" s="35"/>
      <c r="P1537" s="35"/>
      <c r="Q1537" s="35"/>
      <c r="R1537" s="35"/>
      <c r="S1537" s="35"/>
      <c r="T1537" s="17">
        <f t="shared" si="3337"/>
        <v>47553</v>
      </c>
      <c r="U1537" s="216">
        <f t="shared" si="3330"/>
        <v>1</v>
      </c>
      <c r="V1537" s="216">
        <f t="shared" si="3337"/>
        <v>1532</v>
      </c>
      <c r="W1537" s="16">
        <f t="shared" si="3344"/>
        <v>4.1972602739726028</v>
      </c>
      <c r="X1537" s="16" t="e">
        <f>IF(Template!$F$7="Linear interpolation",LinInterp($I$5:$I$22,$G$5:$G$22,W1537),CubicSpline($I$5:$I$22,$G$5:$G$22,W1537))</f>
        <v>#VALUE!</v>
      </c>
      <c r="Y1537" s="221" t="e">
        <f t="shared" si="3331"/>
        <v>#VALUE!</v>
      </c>
      <c r="Z1537" s="221" t="e">
        <f>Y1537/PRODUCT($AA$6:AA1536)</f>
        <v>#VALUE!</v>
      </c>
      <c r="AA1537" s="16" t="e">
        <f t="shared" si="3338"/>
        <v>#VALUE!</v>
      </c>
      <c r="AB1537" s="10" t="e">
        <f t="shared" si="3339"/>
        <v>#VALUE!</v>
      </c>
      <c r="AC1537" s="90">
        <f t="shared" si="3332"/>
        <v>1537</v>
      </c>
      <c r="AD1537" s="17">
        <f t="shared" si="3340"/>
        <v>47530</v>
      </c>
      <c r="AE1537" s="16" t="e">
        <f t="shared" si="3333"/>
        <v>#VALUE!</v>
      </c>
      <c r="AF1537" s="10">
        <f ca="1">IFERROR(AVERAGE(INDIRECT("AE"&amp;AC1537-Template!$F$10+1):INDIRECT("AE"&amp;AC1537)),0)</f>
        <v>0</v>
      </c>
      <c r="AG1537" s="35"/>
      <c r="AH1537" s="86"/>
      <c r="AI1537" s="35"/>
      <c r="AJ1537" s="35"/>
      <c r="AK1537" s="35"/>
      <c r="AL1537" s="35"/>
      <c r="AM1537" s="35"/>
      <c r="AN1537" s="35"/>
      <c r="AO1537" s="35"/>
      <c r="AP1537" s="35"/>
      <c r="AQ1537" s="35"/>
      <c r="AR1537" s="35"/>
      <c r="AS1537" s="35"/>
      <c r="AT1537" s="35"/>
      <c r="AU1537" s="35"/>
      <c r="AV1537" s="35"/>
      <c r="AW1537" s="35"/>
      <c r="AX1537" s="35"/>
      <c r="AY1537" s="35"/>
      <c r="AZ1537" s="17">
        <f t="shared" ref="AZ1537" si="3464">AZ1536+1</f>
        <v>47553</v>
      </c>
      <c r="BA1537" s="216">
        <f t="shared" si="3356"/>
        <v>1</v>
      </c>
      <c r="BB1537" s="216">
        <f t="shared" ref="BB1537" si="3465">BB1536+1</f>
        <v>1532</v>
      </c>
      <c r="BC1537" s="16">
        <f t="shared" si="3358"/>
        <v>4.1972602739726028</v>
      </c>
      <c r="BD1537" s="16">
        <f>IF(Template!$F$7="Linear interpolation",LinInterp($AO$5:$AO$18,$AM$5:$AM$18,BC1537),CubicSpline($AO$5:$AO$18,$AM$5:$AM$18,BC1537))</f>
        <v>14.146942136235573</v>
      </c>
      <c r="BE1537" s="221">
        <f t="shared" si="3437"/>
        <v>1.7425792845237371</v>
      </c>
      <c r="BF1537" s="221">
        <f>BE1537/PRODUCT($BG$6:BG1536)</f>
        <v>1.0003391612096597</v>
      </c>
      <c r="BG1537" s="16">
        <f t="shared" si="3359"/>
        <v>1.0003391612096597</v>
      </c>
      <c r="BH1537" s="10">
        <f t="shared" si="3360"/>
        <v>12.379384152579442</v>
      </c>
      <c r="BI1537" s="90"/>
      <c r="BJ1537" s="17">
        <f t="shared" si="3343"/>
        <v>47530</v>
      </c>
      <c r="BK1537" s="16">
        <f t="shared" si="3336"/>
        <v>12.556553364809876</v>
      </c>
      <c r="BL1537" s="10">
        <f ca="1">IFERROR(AVERAGE(INDIRECT("BK"&amp;AC1537-Template!$F$10+1):INDIRECT("BK"&amp;AC1537)),0)</f>
        <v>12.655903078569304</v>
      </c>
      <c r="BM1537" s="35"/>
      <c r="BN1537" s="86"/>
      <c r="BO1537" s="35"/>
      <c r="BP1537" s="35"/>
      <c r="BQ1537" s="35"/>
      <c r="BR1537" s="35"/>
      <c r="BS1537" s="35"/>
      <c r="BT1537" s="35"/>
      <c r="BU1537" s="35"/>
      <c r="BV1537" s="35"/>
      <c r="BW1537" s="35"/>
      <c r="BX1537" s="35"/>
      <c r="BY1537" s="35"/>
      <c r="BZ1537" s="35"/>
      <c r="CA1537" s="35"/>
      <c r="CB1537" s="35"/>
      <c r="CC1537" s="35"/>
      <c r="CD1537" s="35"/>
      <c r="CE1537" s="35"/>
      <c r="CF1537" s="35"/>
      <c r="CG1537" s="35"/>
      <c r="CH1537" s="35"/>
    </row>
    <row r="1538" spans="1:86" ht="15.6" x14ac:dyDescent="0.3">
      <c r="A1538" s="35"/>
      <c r="B1538" s="86"/>
      <c r="C1538" s="35"/>
      <c r="D1538" s="35"/>
      <c r="E1538" s="35"/>
      <c r="F1538" s="35"/>
      <c r="G1538" s="35"/>
      <c r="H1538" s="35"/>
      <c r="I1538" s="35"/>
      <c r="J1538" s="35"/>
      <c r="K1538" s="35"/>
      <c r="L1538" s="35"/>
      <c r="M1538" s="35"/>
      <c r="N1538" s="35"/>
      <c r="O1538" s="35"/>
      <c r="P1538" s="35"/>
      <c r="Q1538" s="35"/>
      <c r="R1538" s="35"/>
      <c r="S1538" s="35"/>
      <c r="T1538" s="17">
        <f t="shared" si="3337"/>
        <v>47554</v>
      </c>
      <c r="U1538" s="216">
        <f t="shared" si="3330"/>
        <v>2</v>
      </c>
      <c r="V1538" s="216">
        <f t="shared" si="3337"/>
        <v>1533</v>
      </c>
      <c r="W1538" s="16">
        <f t="shared" si="3344"/>
        <v>4.2</v>
      </c>
      <c r="X1538" s="16" t="e">
        <f>IF(Template!$F$7="Linear interpolation",LinInterp($I$5:$I$22,$G$5:$G$22,W1538),CubicSpline($I$5:$I$22,$G$5:$G$22,W1538))</f>
        <v>#VALUE!</v>
      </c>
      <c r="Y1538" s="221" t="e">
        <f t="shared" si="3331"/>
        <v>#VALUE!</v>
      </c>
      <c r="Z1538" s="221" t="e">
        <f>Y1538/PRODUCT($AA$6:AA1537)</f>
        <v>#VALUE!</v>
      </c>
      <c r="AA1538" s="16" t="e">
        <f t="shared" si="3338"/>
        <v>#VALUE!</v>
      </c>
      <c r="AB1538" s="10" t="e">
        <f t="shared" si="3339"/>
        <v>#VALUE!</v>
      </c>
      <c r="AC1538" s="90">
        <f t="shared" si="3332"/>
        <v>1538</v>
      </c>
      <c r="AD1538" s="17">
        <f t="shared" si="3340"/>
        <v>47531</v>
      </c>
      <c r="AE1538" s="16" t="e">
        <f t="shared" si="3333"/>
        <v>#VALUE!</v>
      </c>
      <c r="AF1538" s="10">
        <f ca="1">IFERROR(AVERAGE(INDIRECT("AE"&amp;AC1538-Template!$F$10+1):INDIRECT("AE"&amp;AC1538)),0)</f>
        <v>0</v>
      </c>
      <c r="AG1538" s="35"/>
      <c r="AH1538" s="86"/>
      <c r="AI1538" s="35"/>
      <c r="AJ1538" s="35"/>
      <c r="AK1538" s="35"/>
      <c r="AL1538" s="35"/>
      <c r="AM1538" s="35"/>
      <c r="AN1538" s="35"/>
      <c r="AO1538" s="35"/>
      <c r="AP1538" s="35"/>
      <c r="AQ1538" s="35"/>
      <c r="AR1538" s="35"/>
      <c r="AS1538" s="35"/>
      <c r="AT1538" s="35"/>
      <c r="AU1538" s="35"/>
      <c r="AV1538" s="35"/>
      <c r="AW1538" s="35"/>
      <c r="AX1538" s="35"/>
      <c r="AY1538" s="35"/>
      <c r="AZ1538" s="17">
        <f t="shared" ref="AZ1538" si="3466">AZ1537+1</f>
        <v>47554</v>
      </c>
      <c r="BA1538" s="216">
        <f t="shared" si="3356"/>
        <v>2</v>
      </c>
      <c r="BB1538" s="216">
        <f t="shared" ref="BB1538" si="3467">BB1537+1</f>
        <v>1533</v>
      </c>
      <c r="BC1538" s="16">
        <f t="shared" si="3358"/>
        <v>4.2</v>
      </c>
      <c r="BD1538" s="16">
        <f>IF(Template!$F$7="Linear interpolation",LinInterp($AO$5:$AO$18,$AM$5:$AM$18,BC1538),CubicSpline($AO$5:$AO$18,$AM$5:$AM$18,BC1538))</f>
        <v>14.146315360124419</v>
      </c>
      <c r="BE1538" s="221">
        <f t="shared" si="3437"/>
        <v>1.7431709010147434</v>
      </c>
      <c r="BF1538" s="221">
        <f>BE1538/PRODUCT($BG$6:BG1537)</f>
        <v>1.0003395062114309</v>
      </c>
      <c r="BG1538" s="16">
        <f t="shared" si="3359"/>
        <v>1.0003395062114309</v>
      </c>
      <c r="BH1538" s="10">
        <f t="shared" si="3360"/>
        <v>12.391976717226472</v>
      </c>
      <c r="BI1538" s="90"/>
      <c r="BJ1538" s="17">
        <f t="shared" si="3343"/>
        <v>47531</v>
      </c>
      <c r="BK1538" s="16">
        <f t="shared" si="3336"/>
        <v>12.556553364809876</v>
      </c>
      <c r="BL1538" s="10">
        <f ca="1">IFERROR(AVERAGE(INDIRECT("BK"&amp;AC1538-Template!$F$10+1):INDIRECT("BK"&amp;AC1538)),0)</f>
        <v>12.648914754812633</v>
      </c>
      <c r="BM1538" s="35"/>
      <c r="BN1538" s="86"/>
      <c r="BO1538" s="35"/>
      <c r="BP1538" s="35"/>
      <c r="BQ1538" s="35"/>
      <c r="BR1538" s="35"/>
      <c r="BS1538" s="35"/>
      <c r="BT1538" s="35"/>
      <c r="BU1538" s="35"/>
      <c r="BV1538" s="35"/>
      <c r="BW1538" s="35"/>
      <c r="BX1538" s="35"/>
      <c r="BY1538" s="35"/>
      <c r="BZ1538" s="35"/>
      <c r="CA1538" s="35"/>
      <c r="CB1538" s="35"/>
      <c r="CC1538" s="35"/>
      <c r="CD1538" s="35"/>
      <c r="CE1538" s="35"/>
      <c r="CF1538" s="35"/>
      <c r="CG1538" s="35"/>
      <c r="CH1538" s="35"/>
    </row>
    <row r="1539" spans="1:86" ht="15.6" x14ac:dyDescent="0.3">
      <c r="A1539" s="35"/>
      <c r="B1539" s="86"/>
      <c r="C1539" s="35"/>
      <c r="D1539" s="35"/>
      <c r="E1539" s="35"/>
      <c r="F1539" s="35"/>
      <c r="G1539" s="35"/>
      <c r="H1539" s="35"/>
      <c r="I1539" s="35"/>
      <c r="J1539" s="35"/>
      <c r="K1539" s="35"/>
      <c r="L1539" s="35"/>
      <c r="M1539" s="35"/>
      <c r="N1539" s="35"/>
      <c r="O1539" s="35"/>
      <c r="P1539" s="35"/>
      <c r="Q1539" s="35"/>
      <c r="R1539" s="35"/>
      <c r="S1539" s="35"/>
      <c r="T1539" s="17">
        <f t="shared" si="3337"/>
        <v>47555</v>
      </c>
      <c r="U1539" s="216">
        <f t="shared" si="3330"/>
        <v>3</v>
      </c>
      <c r="V1539" s="216">
        <f t="shared" si="3337"/>
        <v>1534</v>
      </c>
      <c r="W1539" s="16">
        <f t="shared" si="3344"/>
        <v>4.2027397260273975</v>
      </c>
      <c r="X1539" s="16" t="e">
        <f>IF(Template!$F$7="Linear interpolation",LinInterp($I$5:$I$22,$G$5:$G$22,W1539),CubicSpline($I$5:$I$22,$G$5:$G$22,W1539))</f>
        <v>#VALUE!</v>
      </c>
      <c r="Y1539" s="221" t="e">
        <f t="shared" si="3331"/>
        <v>#VALUE!</v>
      </c>
      <c r="Z1539" s="221" t="e">
        <f>Y1539/PRODUCT($AA$6:AA1538)</f>
        <v>#VALUE!</v>
      </c>
      <c r="AA1539" s="16" t="e">
        <f t="shared" si="3338"/>
        <v>#VALUE!</v>
      </c>
      <c r="AB1539" s="10" t="e">
        <f t="shared" si="3339"/>
        <v>#VALUE!</v>
      </c>
      <c r="AC1539" s="90">
        <f t="shared" si="3332"/>
        <v>1539</v>
      </c>
      <c r="AD1539" s="17">
        <f t="shared" si="3340"/>
        <v>47532</v>
      </c>
      <c r="AE1539" s="16" t="e">
        <f t="shared" si="3333"/>
        <v>#VALUE!</v>
      </c>
      <c r="AF1539" s="10">
        <f ca="1">IFERROR(AVERAGE(INDIRECT("AE"&amp;AC1539-Template!$F$10+1):INDIRECT("AE"&amp;AC1539)),0)</f>
        <v>0</v>
      </c>
      <c r="AG1539" s="35"/>
      <c r="AH1539" s="86"/>
      <c r="AI1539" s="35"/>
      <c r="AJ1539" s="35"/>
      <c r="AK1539" s="35"/>
      <c r="AL1539" s="35"/>
      <c r="AM1539" s="35"/>
      <c r="AN1539" s="35"/>
      <c r="AO1539" s="35"/>
      <c r="AP1539" s="35"/>
      <c r="AQ1539" s="35"/>
      <c r="AR1539" s="35"/>
      <c r="AS1539" s="35"/>
      <c r="AT1539" s="35"/>
      <c r="AU1539" s="35"/>
      <c r="AV1539" s="35"/>
      <c r="AW1539" s="35"/>
      <c r="AX1539" s="35"/>
      <c r="AY1539" s="35"/>
      <c r="AZ1539" s="17">
        <f t="shared" ref="AZ1539" si="3468">AZ1538+1</f>
        <v>47555</v>
      </c>
      <c r="BA1539" s="216">
        <f t="shared" si="3356"/>
        <v>3</v>
      </c>
      <c r="BB1539" s="216">
        <f t="shared" ref="BB1539" si="3469">BB1538+1</f>
        <v>1534</v>
      </c>
      <c r="BC1539" s="16">
        <f t="shared" si="3358"/>
        <v>4.2027397260273975</v>
      </c>
      <c r="BD1539" s="16">
        <f>IF(Template!$F$7="Linear interpolation",LinInterp($AO$5:$AO$18,$AM$5:$AM$18,BC1539),CubicSpline($AO$5:$AO$18,$AM$5:$AM$18,BC1539))</f>
        <v>14.145684859296637</v>
      </c>
      <c r="BE1539" s="221">
        <f t="shared" si="3437"/>
        <v>1.7437624265360137</v>
      </c>
      <c r="BF1539" s="221">
        <f>BE1539/PRODUCT($BG$6:BG1538)</f>
        <v>1.0003393387997275</v>
      </c>
      <c r="BG1539" s="16">
        <f t="shared" si="3359"/>
        <v>1.0003393387997275</v>
      </c>
      <c r="BH1539" s="10">
        <f t="shared" si="3360"/>
        <v>12.385866190052774</v>
      </c>
      <c r="BI1539" s="90"/>
      <c r="BJ1539" s="17">
        <f t="shared" si="3343"/>
        <v>47532</v>
      </c>
      <c r="BK1539" s="16">
        <f t="shared" si="3336"/>
        <v>12.514649547583856</v>
      </c>
      <c r="BL1539" s="10">
        <f ca="1">IFERROR(AVERAGE(INDIRECT("BK"&amp;AC1539-Template!$F$10+1):INDIRECT("BK"&amp;AC1539)),0)</f>
        <v>12.640529637148433</v>
      </c>
      <c r="BM1539" s="35"/>
      <c r="BN1539" s="86"/>
      <c r="BO1539" s="35"/>
      <c r="BP1539" s="35"/>
      <c r="BQ1539" s="35"/>
      <c r="BR1539" s="35"/>
      <c r="BS1539" s="35"/>
      <c r="BT1539" s="35"/>
      <c r="BU1539" s="35"/>
      <c r="BV1539" s="35"/>
      <c r="BW1539" s="35"/>
      <c r="BX1539" s="35"/>
      <c r="BY1539" s="35"/>
      <c r="BZ1539" s="35"/>
      <c r="CA1539" s="35"/>
      <c r="CB1539" s="35"/>
      <c r="CC1539" s="35"/>
      <c r="CD1539" s="35"/>
      <c r="CE1539" s="35"/>
      <c r="CF1539" s="35"/>
      <c r="CG1539" s="35"/>
      <c r="CH1539" s="35"/>
    </row>
    <row r="1540" spans="1:86" ht="15.6" x14ac:dyDescent="0.3">
      <c r="A1540" s="35"/>
      <c r="B1540" s="86"/>
      <c r="C1540" s="35"/>
      <c r="D1540" s="35"/>
      <c r="E1540" s="35"/>
      <c r="F1540" s="35"/>
      <c r="G1540" s="35"/>
      <c r="H1540" s="35"/>
      <c r="I1540" s="35"/>
      <c r="J1540" s="35"/>
      <c r="K1540" s="35"/>
      <c r="L1540" s="35"/>
      <c r="M1540" s="35"/>
      <c r="N1540" s="35"/>
      <c r="O1540" s="35"/>
      <c r="P1540" s="35"/>
      <c r="Q1540" s="35"/>
      <c r="R1540" s="35"/>
      <c r="S1540" s="35"/>
      <c r="T1540" s="17">
        <f t="shared" si="3337"/>
        <v>47556</v>
      </c>
      <c r="U1540" s="216">
        <f t="shared" si="3330"/>
        <v>4</v>
      </c>
      <c r="V1540" s="216">
        <f t="shared" si="3337"/>
        <v>1535</v>
      </c>
      <c r="W1540" s="16">
        <f t="shared" si="3344"/>
        <v>4.2054794520547949</v>
      </c>
      <c r="X1540" s="16" t="e">
        <f>IF(Template!$F$7="Linear interpolation",LinInterp($I$5:$I$22,$G$5:$G$22,W1540),CubicSpline($I$5:$I$22,$G$5:$G$22,W1540))</f>
        <v>#VALUE!</v>
      </c>
      <c r="Y1540" s="221" t="e">
        <f t="shared" si="3331"/>
        <v>#VALUE!</v>
      </c>
      <c r="Z1540" s="221" t="e">
        <f>Y1540/PRODUCT($AA$6:AA1539)</f>
        <v>#VALUE!</v>
      </c>
      <c r="AA1540" s="16" t="e">
        <f t="shared" si="3338"/>
        <v>#VALUE!</v>
      </c>
      <c r="AB1540" s="10" t="e">
        <f t="shared" si="3339"/>
        <v>#VALUE!</v>
      </c>
      <c r="AC1540" s="90">
        <f t="shared" si="3332"/>
        <v>1540</v>
      </c>
      <c r="AD1540" s="17">
        <f t="shared" si="3340"/>
        <v>47533</v>
      </c>
      <c r="AE1540" s="16" t="e">
        <f t="shared" si="3333"/>
        <v>#VALUE!</v>
      </c>
      <c r="AF1540" s="10">
        <f ca="1">IFERROR(AVERAGE(INDIRECT("AE"&amp;AC1540-Template!$F$10+1):INDIRECT("AE"&amp;AC1540)),0)</f>
        <v>0</v>
      </c>
      <c r="AG1540" s="35"/>
      <c r="AH1540" s="86"/>
      <c r="AI1540" s="35"/>
      <c r="AJ1540" s="35"/>
      <c r="AK1540" s="35"/>
      <c r="AL1540" s="35"/>
      <c r="AM1540" s="35"/>
      <c r="AN1540" s="35"/>
      <c r="AO1540" s="35"/>
      <c r="AP1540" s="35"/>
      <c r="AQ1540" s="35"/>
      <c r="AR1540" s="35"/>
      <c r="AS1540" s="35"/>
      <c r="AT1540" s="35"/>
      <c r="AU1540" s="35"/>
      <c r="AV1540" s="35"/>
      <c r="AW1540" s="35"/>
      <c r="AX1540" s="35"/>
      <c r="AY1540" s="35"/>
      <c r="AZ1540" s="17">
        <f t="shared" ref="AZ1540" si="3470">AZ1539+1</f>
        <v>47556</v>
      </c>
      <c r="BA1540" s="216">
        <f t="shared" si="3356"/>
        <v>4</v>
      </c>
      <c r="BB1540" s="216">
        <f t="shared" ref="BB1540" si="3471">BB1539+1</f>
        <v>1535</v>
      </c>
      <c r="BC1540" s="16">
        <f t="shared" si="3358"/>
        <v>4.2054794520547949</v>
      </c>
      <c r="BD1540" s="16">
        <f>IF(Template!$F$7="Linear interpolation",LinInterp($AO$5:$AO$18,$AM$5:$AM$18,BC1540),CubicSpline($AO$5:$AO$18,$AM$5:$AM$18,BC1540))</f>
        <v>14.145050668946922</v>
      </c>
      <c r="BE1540" s="221">
        <f t="shared" si="3437"/>
        <v>1.7443538626482962</v>
      </c>
      <c r="BF1540" s="221">
        <f>BE1540/PRODUCT($BG$6:BG1539)</f>
        <v>1.0003391724143622</v>
      </c>
      <c r="BG1540" s="16">
        <f t="shared" si="3359"/>
        <v>1.0003391724143622</v>
      </c>
      <c r="BH1540" s="10">
        <f t="shared" si="3360"/>
        <v>12.379793124220662</v>
      </c>
      <c r="BI1540" s="90"/>
      <c r="BJ1540" s="17">
        <f t="shared" si="3343"/>
        <v>47533</v>
      </c>
      <c r="BK1540" s="16">
        <f t="shared" si="3336"/>
        <v>12.528732469435644</v>
      </c>
      <c r="BL1540" s="10">
        <f ca="1">IFERROR(AVERAGE(INDIRECT("BK"&amp;AC1540-Template!$F$10+1):INDIRECT("BK"&amp;AC1540)),0)</f>
        <v>12.632613950212621</v>
      </c>
      <c r="BM1540" s="35"/>
      <c r="BN1540" s="86"/>
      <c r="BO1540" s="35"/>
      <c r="BP1540" s="35"/>
      <c r="BQ1540" s="35"/>
      <c r="BR1540" s="35"/>
      <c r="BS1540" s="35"/>
      <c r="BT1540" s="35"/>
      <c r="BU1540" s="35"/>
      <c r="BV1540" s="35"/>
      <c r="BW1540" s="35"/>
      <c r="BX1540" s="35"/>
      <c r="BY1540" s="35"/>
      <c r="BZ1540" s="35"/>
      <c r="CA1540" s="35"/>
      <c r="CB1540" s="35"/>
      <c r="CC1540" s="35"/>
      <c r="CD1540" s="35"/>
      <c r="CE1540" s="35"/>
      <c r="CF1540" s="35"/>
      <c r="CG1540" s="35"/>
      <c r="CH1540" s="35"/>
    </row>
    <row r="1541" spans="1:86" ht="15.6" x14ac:dyDescent="0.3">
      <c r="A1541" s="35"/>
      <c r="B1541" s="86"/>
      <c r="C1541" s="35"/>
      <c r="D1541" s="35"/>
      <c r="E1541" s="35"/>
      <c r="F1541" s="35"/>
      <c r="G1541" s="35"/>
      <c r="H1541" s="35"/>
      <c r="I1541" s="35"/>
      <c r="J1541" s="35"/>
      <c r="K1541" s="35"/>
      <c r="L1541" s="35"/>
      <c r="M1541" s="35"/>
      <c r="N1541" s="35"/>
      <c r="O1541" s="35"/>
      <c r="P1541" s="35"/>
      <c r="Q1541" s="35"/>
      <c r="R1541" s="35"/>
      <c r="S1541" s="35"/>
      <c r="T1541" s="17">
        <f t="shared" si="3337"/>
        <v>47557</v>
      </c>
      <c r="U1541" s="216">
        <f t="shared" si="3330"/>
        <v>5</v>
      </c>
      <c r="V1541" s="216">
        <f t="shared" si="3337"/>
        <v>1536</v>
      </c>
      <c r="W1541" s="16">
        <f t="shared" si="3344"/>
        <v>4.2082191780821914</v>
      </c>
      <c r="X1541" s="16" t="e">
        <f>IF(Template!$F$7="Linear interpolation",LinInterp($I$5:$I$22,$G$5:$G$22,W1541),CubicSpline($I$5:$I$22,$G$5:$G$22,W1541))</f>
        <v>#VALUE!</v>
      </c>
      <c r="Y1541" s="221" t="e">
        <f t="shared" si="3331"/>
        <v>#VALUE!</v>
      </c>
      <c r="Z1541" s="221" t="e">
        <f>Y1541/PRODUCT($AA$6:AA1540)</f>
        <v>#VALUE!</v>
      </c>
      <c r="AA1541" s="16" t="e">
        <f t="shared" si="3338"/>
        <v>#VALUE!</v>
      </c>
      <c r="AB1541" s="10" t="e">
        <f t="shared" si="3339"/>
        <v>#VALUE!</v>
      </c>
      <c r="AC1541" s="90">
        <f t="shared" si="3332"/>
        <v>1541</v>
      </c>
      <c r="AD1541" s="17">
        <f t="shared" si="3340"/>
        <v>47534</v>
      </c>
      <c r="AE1541" s="16" t="e">
        <f t="shared" si="3333"/>
        <v>#VALUE!</v>
      </c>
      <c r="AF1541" s="10">
        <f ca="1">IFERROR(AVERAGE(INDIRECT("AE"&amp;AC1541-Template!$F$10+1):INDIRECT("AE"&amp;AC1541)),0)</f>
        <v>0</v>
      </c>
      <c r="AG1541" s="35"/>
      <c r="AH1541" s="86"/>
      <c r="AI1541" s="35"/>
      <c r="AJ1541" s="35"/>
      <c r="AK1541" s="35"/>
      <c r="AL1541" s="35"/>
      <c r="AM1541" s="35"/>
      <c r="AN1541" s="35"/>
      <c r="AO1541" s="35"/>
      <c r="AP1541" s="35"/>
      <c r="AQ1541" s="35"/>
      <c r="AR1541" s="35"/>
      <c r="AS1541" s="35"/>
      <c r="AT1541" s="35"/>
      <c r="AU1541" s="35"/>
      <c r="AV1541" s="35"/>
      <c r="AW1541" s="35"/>
      <c r="AX1541" s="35"/>
      <c r="AY1541" s="35"/>
      <c r="AZ1541" s="17">
        <f t="shared" ref="AZ1541" si="3472">AZ1540+1</f>
        <v>47557</v>
      </c>
      <c r="BA1541" s="216">
        <f t="shared" si="3356"/>
        <v>5</v>
      </c>
      <c r="BB1541" s="216">
        <f t="shared" ref="BB1541" si="3473">BB1540+1</f>
        <v>1536</v>
      </c>
      <c r="BC1541" s="16">
        <f t="shared" si="3358"/>
        <v>4.2082191780821914</v>
      </c>
      <c r="BD1541" s="16">
        <f>IF(Template!$F$7="Linear interpolation",LinInterp($AO$5:$AO$18,$AM$5:$AM$18,BC1541),CubicSpline($AO$5:$AO$18,$AM$5:$AM$18,BC1541))</f>
        <v>14.14441282426997</v>
      </c>
      <c r="BE1541" s="221">
        <f t="shared" si="3437"/>
        <v>1.7449452109206476</v>
      </c>
      <c r="BF1541" s="221">
        <f>BE1541/PRODUCT($BG$6:BG1540)</f>
        <v>1.0003390070587248</v>
      </c>
      <c r="BG1541" s="16">
        <f t="shared" si="3359"/>
        <v>1.0003390070587248</v>
      </c>
      <c r="BH1541" s="10">
        <f t="shared" si="3360"/>
        <v>12.373757643455384</v>
      </c>
      <c r="BI1541" s="90"/>
      <c r="BJ1541" s="17">
        <f t="shared" si="3343"/>
        <v>47534</v>
      </c>
      <c r="BK1541" s="16">
        <f t="shared" si="3336"/>
        <v>12.521863798232168</v>
      </c>
      <c r="BL1541" s="10">
        <f ca="1">IFERROR(AVERAGE(INDIRECT("BK"&amp;AC1541-Template!$F$10+1):INDIRECT("BK"&amp;AC1541)),0)</f>
        <v>12.62604906553557</v>
      </c>
      <c r="BM1541" s="35"/>
      <c r="BN1541" s="86"/>
      <c r="BO1541" s="35"/>
      <c r="BP1541" s="35"/>
      <c r="BQ1541" s="35"/>
      <c r="BR1541" s="35"/>
      <c r="BS1541" s="35"/>
      <c r="BT1541" s="35"/>
      <c r="BU1541" s="35"/>
      <c r="BV1541" s="35"/>
      <c r="BW1541" s="35"/>
      <c r="BX1541" s="35"/>
      <c r="BY1541" s="35"/>
      <c r="BZ1541" s="35"/>
      <c r="CA1541" s="35"/>
      <c r="CB1541" s="35"/>
      <c r="CC1541" s="35"/>
      <c r="CD1541" s="35"/>
      <c r="CE1541" s="35"/>
      <c r="CF1541" s="35"/>
      <c r="CG1541" s="35"/>
      <c r="CH1541" s="35"/>
    </row>
    <row r="1542" spans="1:86" ht="15.6" x14ac:dyDescent="0.3">
      <c r="A1542" s="35"/>
      <c r="B1542" s="86"/>
      <c r="C1542" s="35"/>
      <c r="D1542" s="35"/>
      <c r="E1542" s="35"/>
      <c r="F1542" s="35"/>
      <c r="G1542" s="35"/>
      <c r="H1542" s="35"/>
      <c r="I1542" s="35"/>
      <c r="J1542" s="35"/>
      <c r="K1542" s="35"/>
      <c r="L1542" s="35"/>
      <c r="M1542" s="35"/>
      <c r="N1542" s="35"/>
      <c r="O1542" s="35"/>
      <c r="P1542" s="35"/>
      <c r="Q1542" s="35"/>
      <c r="R1542" s="35"/>
      <c r="S1542" s="35"/>
      <c r="T1542" s="17">
        <f t="shared" si="3337"/>
        <v>47558</v>
      </c>
      <c r="U1542" s="216">
        <f t="shared" ref="U1542:U1605" si="3474">WEEKDAY(T1542,2)</f>
        <v>6</v>
      </c>
      <c r="V1542" s="216">
        <f t="shared" si="3337"/>
        <v>1537</v>
      </c>
      <c r="W1542" s="16">
        <f t="shared" si="3344"/>
        <v>4.2109589041095887</v>
      </c>
      <c r="X1542" s="16" t="e">
        <f>IF(Template!$F$7="Linear interpolation",LinInterp($I$5:$I$22,$G$5:$G$22,W1542),CubicSpline($I$5:$I$22,$G$5:$G$22,W1542))</f>
        <v>#VALUE!</v>
      </c>
      <c r="Y1542" s="221" t="e">
        <f t="shared" ref="Y1542:Y1605" si="3475">(1+(X1542/100))^W1542</f>
        <v>#VALUE!</v>
      </c>
      <c r="Z1542" s="221" t="e">
        <f>Y1542/PRODUCT($AA$6:AA1541)</f>
        <v>#VALUE!</v>
      </c>
      <c r="AA1542" s="16" t="e">
        <f t="shared" si="3338"/>
        <v>#VALUE!</v>
      </c>
      <c r="AB1542" s="10" t="e">
        <f t="shared" si="3339"/>
        <v>#VALUE!</v>
      </c>
      <c r="AC1542" s="90">
        <f t="shared" ref="AC1542:AC1605" si="3476">ROW(AD1542)</f>
        <v>1542</v>
      </c>
      <c r="AD1542" s="17">
        <f t="shared" si="3340"/>
        <v>47535</v>
      </c>
      <c r="AE1542" s="16" t="e">
        <f t="shared" ref="AE1542:AE1605" si="3477">IF(R1542&lt;&gt;0,R1542,VLOOKUP(AD1542,$T:$AB,9,FALSE))</f>
        <v>#VALUE!</v>
      </c>
      <c r="AF1542" s="10">
        <f ca="1">IFERROR(AVERAGE(INDIRECT("AE"&amp;AC1542-Template!$F$10+1):INDIRECT("AE"&amp;AC1542)),0)</f>
        <v>0</v>
      </c>
      <c r="AG1542" s="35"/>
      <c r="AH1542" s="86"/>
      <c r="AI1542" s="35"/>
      <c r="AJ1542" s="35"/>
      <c r="AK1542" s="35"/>
      <c r="AL1542" s="35"/>
      <c r="AM1542" s="35"/>
      <c r="AN1542" s="35"/>
      <c r="AO1542" s="35"/>
      <c r="AP1542" s="35"/>
      <c r="AQ1542" s="35"/>
      <c r="AR1542" s="35"/>
      <c r="AS1542" s="35"/>
      <c r="AT1542" s="35"/>
      <c r="AU1542" s="35"/>
      <c r="AV1542" s="35"/>
      <c r="AW1542" s="35"/>
      <c r="AX1542" s="35"/>
      <c r="AY1542" s="35"/>
      <c r="AZ1542" s="17">
        <f t="shared" ref="AZ1542" si="3478">AZ1541+1</f>
        <v>47558</v>
      </c>
      <c r="BA1542" s="216">
        <f t="shared" si="3356"/>
        <v>6</v>
      </c>
      <c r="BB1542" s="216">
        <f t="shared" ref="BB1542" si="3479">BB1541+1</f>
        <v>1537</v>
      </c>
      <c r="BC1542" s="16">
        <f t="shared" si="3358"/>
        <v>4.2109589041095887</v>
      </c>
      <c r="BD1542" s="16">
        <f>IF(Template!$F$7="Linear interpolation",LinInterp($AO$5:$AO$18,$AM$5:$AM$18,BC1542),CubicSpline($AO$5:$AO$18,$AM$5:$AM$18,BC1542))</f>
        <v>14.143771360460477</v>
      </c>
      <c r="BE1542" s="221">
        <f t="shared" si="3437"/>
        <v>1.7455364729304468</v>
      </c>
      <c r="BF1542" s="221">
        <f>BE1542/PRODUCT($BG$6:BG1541)</f>
        <v>1.0003388427362068</v>
      </c>
      <c r="BG1542" s="16">
        <f t="shared" si="3359"/>
        <v>1.0003390070587248</v>
      </c>
      <c r="BH1542" s="10">
        <f t="shared" si="3360"/>
        <v>12.373757643455384</v>
      </c>
      <c r="BI1542" s="90"/>
      <c r="BJ1542" s="17">
        <f t="shared" si="3343"/>
        <v>47535</v>
      </c>
      <c r="BK1542" s="16">
        <f t="shared" ref="BK1542:BK1605" si="3480">IF(AX1542&lt;&gt;0,AX1542,VLOOKUP(BJ1542,$AZ:$BH,9,FALSE))</f>
        <v>12.515029994662363</v>
      </c>
      <c r="BL1542" s="10">
        <f ca="1">IFERROR(AVERAGE(INDIRECT("BK"&amp;AC1542-Template!$F$10+1):INDIRECT("BK"&amp;AC1542)),0)</f>
        <v>12.618726351374757</v>
      </c>
      <c r="BM1542" s="35"/>
      <c r="BN1542" s="86"/>
      <c r="BO1542" s="35"/>
      <c r="BP1542" s="35"/>
      <c r="BQ1542" s="35"/>
      <c r="BR1542" s="35"/>
      <c r="BS1542" s="35"/>
      <c r="BT1542" s="35"/>
      <c r="BU1542" s="35"/>
      <c r="BV1542" s="35"/>
      <c r="BW1542" s="35"/>
      <c r="BX1542" s="35"/>
      <c r="BY1542" s="35"/>
      <c r="BZ1542" s="35"/>
      <c r="CA1542" s="35"/>
      <c r="CB1542" s="35"/>
      <c r="CC1542" s="35"/>
      <c r="CD1542" s="35"/>
      <c r="CE1542" s="35"/>
      <c r="CF1542" s="35"/>
      <c r="CG1542" s="35"/>
      <c r="CH1542" s="35"/>
    </row>
    <row r="1543" spans="1:86" ht="15.6" x14ac:dyDescent="0.3">
      <c r="A1543" s="35"/>
      <c r="B1543" s="86"/>
      <c r="C1543" s="35"/>
      <c r="D1543" s="35"/>
      <c r="E1543" s="35"/>
      <c r="F1543" s="35"/>
      <c r="G1543" s="35"/>
      <c r="H1543" s="35"/>
      <c r="I1543" s="35"/>
      <c r="J1543" s="35"/>
      <c r="K1543" s="35"/>
      <c r="L1543" s="35"/>
      <c r="M1543" s="35"/>
      <c r="N1543" s="35"/>
      <c r="O1543" s="35"/>
      <c r="P1543" s="35"/>
      <c r="Q1543" s="35"/>
      <c r="R1543" s="35"/>
      <c r="S1543" s="35"/>
      <c r="T1543" s="17">
        <f t="shared" ref="T1543:V1606" si="3481">T1542+1</f>
        <v>47559</v>
      </c>
      <c r="U1543" s="216">
        <f t="shared" si="3474"/>
        <v>7</v>
      </c>
      <c r="V1543" s="216">
        <f t="shared" si="3481"/>
        <v>1538</v>
      </c>
      <c r="W1543" s="16">
        <f t="shared" si="3344"/>
        <v>4.2136986301369861</v>
      </c>
      <c r="X1543" s="16" t="e">
        <f>IF(Template!$F$7="Linear interpolation",LinInterp($I$5:$I$22,$G$5:$G$22,W1543),CubicSpline($I$5:$I$22,$G$5:$G$22,W1543))</f>
        <v>#VALUE!</v>
      </c>
      <c r="Y1543" s="221" t="e">
        <f t="shared" si="3475"/>
        <v>#VALUE!</v>
      </c>
      <c r="Z1543" s="221" t="e">
        <f>Y1543/PRODUCT($AA$6:AA1542)</f>
        <v>#VALUE!</v>
      </c>
      <c r="AA1543" s="16" t="e">
        <f t="shared" ref="AA1543:AA1606" si="3482">1+AB1543/365/100</f>
        <v>#VALUE!</v>
      </c>
      <c r="AB1543" s="10" t="e">
        <f t="shared" ref="AB1543:AB1606" si="3483">IF(OR(U1543=6,U1543=7),AB1542,(Z1543-1)*365*100)</f>
        <v>#VALUE!</v>
      </c>
      <c r="AC1543" s="90">
        <f t="shared" si="3476"/>
        <v>1543</v>
      </c>
      <c r="AD1543" s="17">
        <f t="shared" ref="AD1543:AD1606" si="3484">AD1542+1</f>
        <v>47536</v>
      </c>
      <c r="AE1543" s="16" t="e">
        <f t="shared" si="3477"/>
        <v>#VALUE!</v>
      </c>
      <c r="AF1543" s="10">
        <f ca="1">IFERROR(AVERAGE(INDIRECT("AE"&amp;AC1543-Template!$F$10+1):INDIRECT("AE"&amp;AC1543)),0)</f>
        <v>0</v>
      </c>
      <c r="AG1543" s="35"/>
      <c r="AH1543" s="86"/>
      <c r="AI1543" s="35"/>
      <c r="AJ1543" s="35"/>
      <c r="AK1543" s="35"/>
      <c r="AL1543" s="35"/>
      <c r="AM1543" s="35"/>
      <c r="AN1543" s="35"/>
      <c r="AO1543" s="35"/>
      <c r="AP1543" s="35"/>
      <c r="AQ1543" s="35"/>
      <c r="AR1543" s="35"/>
      <c r="AS1543" s="35"/>
      <c r="AT1543" s="35"/>
      <c r="AU1543" s="35"/>
      <c r="AV1543" s="35"/>
      <c r="AW1543" s="35"/>
      <c r="AX1543" s="35"/>
      <c r="AY1543" s="35"/>
      <c r="AZ1543" s="17">
        <f t="shared" ref="AZ1543" si="3485">AZ1542+1</f>
        <v>47559</v>
      </c>
      <c r="BA1543" s="216">
        <f t="shared" si="3356"/>
        <v>7</v>
      </c>
      <c r="BB1543" s="216">
        <f t="shared" ref="BB1543" si="3486">BB1542+1</f>
        <v>1538</v>
      </c>
      <c r="BC1543" s="16">
        <f t="shared" si="3358"/>
        <v>4.2136986301369861</v>
      </c>
      <c r="BD1543" s="16">
        <f>IF(Template!$F$7="Linear interpolation",LinInterp($AO$5:$AO$18,$AM$5:$AM$18,BC1543),CubicSpline($AO$5:$AO$18,$AM$5:$AM$18,BC1543))</f>
        <v>14.143126312713136</v>
      </c>
      <c r="BE1543" s="221">
        <f t="shared" si="3437"/>
        <v>1.7461276502633951</v>
      </c>
      <c r="BF1543" s="221">
        <f>BE1543/PRODUCT($BG$6:BG1542)</f>
        <v>1.0003385151277313</v>
      </c>
      <c r="BG1543" s="16">
        <f t="shared" si="3359"/>
        <v>1.0003390070587248</v>
      </c>
      <c r="BH1543" s="10">
        <f t="shared" si="3360"/>
        <v>12.373757643455384</v>
      </c>
      <c r="BI1543" s="90"/>
      <c r="BJ1543" s="17">
        <f t="shared" ref="BJ1543:BJ1606" si="3487">BJ1542+1</f>
        <v>47536</v>
      </c>
      <c r="BK1543" s="16">
        <f t="shared" si="3480"/>
        <v>12.50823118210298</v>
      </c>
      <c r="BL1543" s="10">
        <f ca="1">IFERROR(AVERAGE(INDIRECT("BK"&amp;AC1543-Template!$F$10+1):INDIRECT("BK"&amp;AC1543)),0)</f>
        <v>12.611436842542199</v>
      </c>
      <c r="BM1543" s="35"/>
      <c r="BN1543" s="86"/>
      <c r="BO1543" s="35"/>
      <c r="BP1543" s="35"/>
      <c r="BQ1543" s="35"/>
      <c r="BR1543" s="35"/>
      <c r="BS1543" s="35"/>
      <c r="BT1543" s="35"/>
      <c r="BU1543" s="35"/>
      <c r="BV1543" s="35"/>
      <c r="BW1543" s="35"/>
      <c r="BX1543" s="35"/>
      <c r="BY1543" s="35"/>
      <c r="BZ1543" s="35"/>
      <c r="CA1543" s="35"/>
      <c r="CB1543" s="35"/>
      <c r="CC1543" s="35"/>
      <c r="CD1543" s="35"/>
      <c r="CE1543" s="35"/>
      <c r="CF1543" s="35"/>
      <c r="CG1543" s="35"/>
      <c r="CH1543" s="35"/>
    </row>
    <row r="1544" spans="1:86" ht="15.6" x14ac:dyDescent="0.3">
      <c r="A1544" s="35"/>
      <c r="B1544" s="86"/>
      <c r="C1544" s="35"/>
      <c r="D1544" s="35"/>
      <c r="E1544" s="35"/>
      <c r="F1544" s="35"/>
      <c r="G1544" s="35"/>
      <c r="H1544" s="35"/>
      <c r="I1544" s="35"/>
      <c r="J1544" s="35"/>
      <c r="K1544" s="35"/>
      <c r="L1544" s="35"/>
      <c r="M1544" s="35"/>
      <c r="N1544" s="35"/>
      <c r="O1544" s="35"/>
      <c r="P1544" s="35"/>
      <c r="Q1544" s="35"/>
      <c r="R1544" s="35"/>
      <c r="S1544" s="35"/>
      <c r="T1544" s="17">
        <f t="shared" si="3481"/>
        <v>47560</v>
      </c>
      <c r="U1544" s="216">
        <f t="shared" si="3474"/>
        <v>1</v>
      </c>
      <c r="V1544" s="216">
        <f t="shared" si="3481"/>
        <v>1539</v>
      </c>
      <c r="W1544" s="16">
        <f t="shared" ref="W1544:W1607" si="3488">YEARFRAC($T$5,T1544,3)</f>
        <v>4.2164383561643834</v>
      </c>
      <c r="X1544" s="16" t="e">
        <f>IF(Template!$F$7="Linear interpolation",LinInterp($I$5:$I$22,$G$5:$G$22,W1544),CubicSpline($I$5:$I$22,$G$5:$G$22,W1544))</f>
        <v>#VALUE!</v>
      </c>
      <c r="Y1544" s="221" t="e">
        <f t="shared" si="3475"/>
        <v>#VALUE!</v>
      </c>
      <c r="Z1544" s="221" t="e">
        <f>Y1544/PRODUCT($AA$6:AA1543)</f>
        <v>#VALUE!</v>
      </c>
      <c r="AA1544" s="16" t="e">
        <f t="shared" si="3482"/>
        <v>#VALUE!</v>
      </c>
      <c r="AB1544" s="10" t="e">
        <f t="shared" si="3483"/>
        <v>#VALUE!</v>
      </c>
      <c r="AC1544" s="90">
        <f t="shared" si="3476"/>
        <v>1544</v>
      </c>
      <c r="AD1544" s="17">
        <f t="shared" si="3484"/>
        <v>47537</v>
      </c>
      <c r="AE1544" s="16" t="e">
        <f t="shared" si="3477"/>
        <v>#VALUE!</v>
      </c>
      <c r="AF1544" s="10">
        <f ca="1">IFERROR(AVERAGE(INDIRECT("AE"&amp;AC1544-Template!$F$10+1):INDIRECT("AE"&amp;AC1544)),0)</f>
        <v>0</v>
      </c>
      <c r="AG1544" s="35"/>
      <c r="AH1544" s="86"/>
      <c r="AI1544" s="35"/>
      <c r="AJ1544" s="35"/>
      <c r="AK1544" s="35"/>
      <c r="AL1544" s="35"/>
      <c r="AM1544" s="35"/>
      <c r="AN1544" s="35"/>
      <c r="AO1544" s="35"/>
      <c r="AP1544" s="35"/>
      <c r="AQ1544" s="35"/>
      <c r="AR1544" s="35"/>
      <c r="AS1544" s="35"/>
      <c r="AT1544" s="35"/>
      <c r="AU1544" s="35"/>
      <c r="AV1544" s="35"/>
      <c r="AW1544" s="35"/>
      <c r="AX1544" s="35"/>
      <c r="AY1544" s="35"/>
      <c r="AZ1544" s="17">
        <f t="shared" ref="AZ1544" si="3489">AZ1543+1</f>
        <v>47560</v>
      </c>
      <c r="BA1544" s="216">
        <f t="shared" si="3356"/>
        <v>1</v>
      </c>
      <c r="BB1544" s="216">
        <f t="shared" ref="BB1544" si="3490">BB1543+1</f>
        <v>1539</v>
      </c>
      <c r="BC1544" s="16">
        <f t="shared" si="3358"/>
        <v>4.2164383561643834</v>
      </c>
      <c r="BD1544" s="16">
        <f>IF(Template!$F$7="Linear interpolation",LinInterp($AO$5:$AO$18,$AM$5:$AM$18,BC1544),CubicSpline($AO$5:$AO$18,$AM$5:$AM$18,BC1544))</f>
        <v>14.142477716222645</v>
      </c>
      <c r="BE1544" s="221">
        <f t="shared" si="3437"/>
        <v>1.7467187445135364</v>
      </c>
      <c r="BF1544" s="221">
        <f>BE1544/PRODUCT($BG$6:BG1543)</f>
        <v>1.0003380252733316</v>
      </c>
      <c r="BG1544" s="16">
        <f t="shared" si="3359"/>
        <v>1.0003380252733316</v>
      </c>
      <c r="BH1544" s="10">
        <f t="shared" si="3360"/>
        <v>12.337922476603369</v>
      </c>
      <c r="BI1544" s="90"/>
      <c r="BJ1544" s="17">
        <f t="shared" si="3487"/>
        <v>47537</v>
      </c>
      <c r="BK1544" s="16">
        <f t="shared" si="3480"/>
        <v>12.50823118210298</v>
      </c>
      <c r="BL1544" s="10">
        <f ca="1">IFERROR(AVERAGE(INDIRECT("BK"&amp;AC1544-Template!$F$10+1):INDIRECT("BK"&amp;AC1544)),0)</f>
        <v>12.604406118708363</v>
      </c>
      <c r="BM1544" s="35"/>
      <c r="BN1544" s="86"/>
      <c r="BO1544" s="35"/>
      <c r="BP1544" s="35"/>
      <c r="BQ1544" s="35"/>
      <c r="BR1544" s="35"/>
      <c r="BS1544" s="35"/>
      <c r="BT1544" s="35"/>
      <c r="BU1544" s="35"/>
      <c r="BV1544" s="35"/>
      <c r="BW1544" s="35"/>
      <c r="BX1544" s="35"/>
      <c r="BY1544" s="35"/>
      <c r="BZ1544" s="35"/>
      <c r="CA1544" s="35"/>
      <c r="CB1544" s="35"/>
      <c r="CC1544" s="35"/>
      <c r="CD1544" s="35"/>
      <c r="CE1544" s="35"/>
      <c r="CF1544" s="35"/>
      <c r="CG1544" s="35"/>
      <c r="CH1544" s="35"/>
    </row>
    <row r="1545" spans="1:86" ht="15.6" x14ac:dyDescent="0.3">
      <c r="A1545" s="35"/>
      <c r="B1545" s="86"/>
      <c r="C1545" s="35"/>
      <c r="D1545" s="35"/>
      <c r="E1545" s="35"/>
      <c r="F1545" s="35"/>
      <c r="G1545" s="35"/>
      <c r="H1545" s="35"/>
      <c r="I1545" s="35"/>
      <c r="J1545" s="35"/>
      <c r="K1545" s="35"/>
      <c r="L1545" s="35"/>
      <c r="M1545" s="35"/>
      <c r="N1545" s="35"/>
      <c r="O1545" s="35"/>
      <c r="P1545" s="35"/>
      <c r="Q1545" s="35"/>
      <c r="R1545" s="35"/>
      <c r="S1545" s="35"/>
      <c r="T1545" s="17">
        <f t="shared" si="3481"/>
        <v>47561</v>
      </c>
      <c r="U1545" s="216">
        <f t="shared" si="3474"/>
        <v>2</v>
      </c>
      <c r="V1545" s="216">
        <f t="shared" si="3481"/>
        <v>1540</v>
      </c>
      <c r="W1545" s="16">
        <f t="shared" si="3488"/>
        <v>4.2191780821917808</v>
      </c>
      <c r="X1545" s="16" t="e">
        <f>IF(Template!$F$7="Linear interpolation",LinInterp($I$5:$I$22,$G$5:$G$22,W1545),CubicSpline($I$5:$I$22,$G$5:$G$22,W1545))</f>
        <v>#VALUE!</v>
      </c>
      <c r="Y1545" s="221" t="e">
        <f t="shared" si="3475"/>
        <v>#VALUE!</v>
      </c>
      <c r="Z1545" s="221" t="e">
        <f>Y1545/PRODUCT($AA$6:AA1544)</f>
        <v>#VALUE!</v>
      </c>
      <c r="AA1545" s="16" t="e">
        <f t="shared" si="3482"/>
        <v>#VALUE!</v>
      </c>
      <c r="AB1545" s="10" t="e">
        <f t="shared" si="3483"/>
        <v>#VALUE!</v>
      </c>
      <c r="AC1545" s="90">
        <f t="shared" si="3476"/>
        <v>1545</v>
      </c>
      <c r="AD1545" s="17">
        <f t="shared" si="3484"/>
        <v>47538</v>
      </c>
      <c r="AE1545" s="16" t="e">
        <f t="shared" si="3477"/>
        <v>#VALUE!</v>
      </c>
      <c r="AF1545" s="10">
        <f ca="1">IFERROR(AVERAGE(INDIRECT("AE"&amp;AC1545-Template!$F$10+1):INDIRECT("AE"&amp;AC1545)),0)</f>
        <v>0</v>
      </c>
      <c r="AG1545" s="35"/>
      <c r="AH1545" s="86"/>
      <c r="AI1545" s="35"/>
      <c r="AJ1545" s="35"/>
      <c r="AK1545" s="35"/>
      <c r="AL1545" s="35"/>
      <c r="AM1545" s="35"/>
      <c r="AN1545" s="35"/>
      <c r="AO1545" s="35"/>
      <c r="AP1545" s="35"/>
      <c r="AQ1545" s="35"/>
      <c r="AR1545" s="35"/>
      <c r="AS1545" s="35"/>
      <c r="AT1545" s="35"/>
      <c r="AU1545" s="35"/>
      <c r="AV1545" s="35"/>
      <c r="AW1545" s="35"/>
      <c r="AX1545" s="35"/>
      <c r="AY1545" s="35"/>
      <c r="AZ1545" s="17">
        <f t="shared" ref="AZ1545" si="3491">AZ1544+1</f>
        <v>47561</v>
      </c>
      <c r="BA1545" s="216">
        <f t="shared" si="3356"/>
        <v>2</v>
      </c>
      <c r="BB1545" s="216">
        <f t="shared" ref="BB1545" si="3492">BB1544+1</f>
        <v>1540</v>
      </c>
      <c r="BC1545" s="16">
        <f t="shared" si="3358"/>
        <v>4.2191780821917808</v>
      </c>
      <c r="BD1545" s="16">
        <f>IF(Template!$F$7="Linear interpolation",LinInterp($AO$5:$AO$18,$AM$5:$AM$18,BC1545),CubicSpline($AO$5:$AO$18,$AM$5:$AM$18,BC1545))</f>
        <v>14.141825606183698</v>
      </c>
      <c r="BE1545" s="221">
        <f t="shared" si="3437"/>
        <v>1.7473097572832601</v>
      </c>
      <c r="BF1545" s="221">
        <f>BE1545/PRODUCT($BG$6:BG1544)</f>
        <v>1.0003383560012624</v>
      </c>
      <c r="BG1545" s="16">
        <f t="shared" si="3359"/>
        <v>1.0003383560012624</v>
      </c>
      <c r="BH1545" s="10">
        <f t="shared" si="3360"/>
        <v>12.349994046078283</v>
      </c>
      <c r="BI1545" s="90"/>
      <c r="BJ1545" s="17">
        <f t="shared" si="3487"/>
        <v>47538</v>
      </c>
      <c r="BK1545" s="16">
        <f t="shared" si="3480"/>
        <v>12.50823118210298</v>
      </c>
      <c r="BL1545" s="10">
        <f ca="1">IFERROR(AVERAGE(INDIRECT("BK"&amp;AC1545-Template!$F$10+1):INDIRECT("BK"&amp;AC1545)),0)</f>
        <v>12.597633128371774</v>
      </c>
      <c r="BM1545" s="35"/>
      <c r="BN1545" s="86"/>
      <c r="BO1545" s="35"/>
      <c r="BP1545" s="35"/>
      <c r="BQ1545" s="35"/>
      <c r="BR1545" s="35"/>
      <c r="BS1545" s="35"/>
      <c r="BT1545" s="35"/>
      <c r="BU1545" s="35"/>
      <c r="BV1545" s="35"/>
      <c r="BW1545" s="35"/>
      <c r="BX1545" s="35"/>
      <c r="BY1545" s="35"/>
      <c r="BZ1545" s="35"/>
      <c r="CA1545" s="35"/>
      <c r="CB1545" s="35"/>
      <c r="CC1545" s="35"/>
      <c r="CD1545" s="35"/>
      <c r="CE1545" s="35"/>
      <c r="CF1545" s="35"/>
      <c r="CG1545" s="35"/>
      <c r="CH1545" s="35"/>
    </row>
    <row r="1546" spans="1:86" ht="15.6" x14ac:dyDescent="0.3">
      <c r="A1546" s="35"/>
      <c r="B1546" s="86"/>
      <c r="C1546" s="35"/>
      <c r="D1546" s="35"/>
      <c r="E1546" s="35"/>
      <c r="F1546" s="35"/>
      <c r="G1546" s="35"/>
      <c r="H1546" s="35"/>
      <c r="I1546" s="35"/>
      <c r="J1546" s="35"/>
      <c r="K1546" s="35"/>
      <c r="L1546" s="35"/>
      <c r="M1546" s="35"/>
      <c r="N1546" s="35"/>
      <c r="O1546" s="35"/>
      <c r="P1546" s="35"/>
      <c r="Q1546" s="35"/>
      <c r="R1546" s="35"/>
      <c r="S1546" s="35"/>
      <c r="T1546" s="17">
        <f t="shared" si="3481"/>
        <v>47562</v>
      </c>
      <c r="U1546" s="216">
        <f t="shared" si="3474"/>
        <v>3</v>
      </c>
      <c r="V1546" s="216">
        <f t="shared" si="3481"/>
        <v>1541</v>
      </c>
      <c r="W1546" s="16">
        <f t="shared" si="3488"/>
        <v>4.2219178082191782</v>
      </c>
      <c r="X1546" s="16" t="e">
        <f>IF(Template!$F$7="Linear interpolation",LinInterp($I$5:$I$22,$G$5:$G$22,W1546),CubicSpline($I$5:$I$22,$G$5:$G$22,W1546))</f>
        <v>#VALUE!</v>
      </c>
      <c r="Y1546" s="221" t="e">
        <f t="shared" si="3475"/>
        <v>#VALUE!</v>
      </c>
      <c r="Z1546" s="221" t="e">
        <f>Y1546/PRODUCT($AA$6:AA1545)</f>
        <v>#VALUE!</v>
      </c>
      <c r="AA1546" s="16" t="e">
        <f t="shared" si="3482"/>
        <v>#VALUE!</v>
      </c>
      <c r="AB1546" s="10" t="e">
        <f t="shared" si="3483"/>
        <v>#VALUE!</v>
      </c>
      <c r="AC1546" s="90">
        <f t="shared" si="3476"/>
        <v>1546</v>
      </c>
      <c r="AD1546" s="17">
        <f t="shared" si="3484"/>
        <v>47539</v>
      </c>
      <c r="AE1546" s="16" t="e">
        <f t="shared" si="3477"/>
        <v>#VALUE!</v>
      </c>
      <c r="AF1546" s="10">
        <f ca="1">IFERROR(AVERAGE(INDIRECT("AE"&amp;AC1546-Template!$F$10+1):INDIRECT("AE"&amp;AC1546)),0)</f>
        <v>0</v>
      </c>
      <c r="AG1546" s="35"/>
      <c r="AH1546" s="86"/>
      <c r="AI1546" s="35"/>
      <c r="AJ1546" s="35"/>
      <c r="AK1546" s="35"/>
      <c r="AL1546" s="35"/>
      <c r="AM1546" s="35"/>
      <c r="AN1546" s="35"/>
      <c r="AO1546" s="35"/>
      <c r="AP1546" s="35"/>
      <c r="AQ1546" s="35"/>
      <c r="AR1546" s="35"/>
      <c r="AS1546" s="35"/>
      <c r="AT1546" s="35"/>
      <c r="AU1546" s="35"/>
      <c r="AV1546" s="35"/>
      <c r="AW1546" s="35"/>
      <c r="AX1546" s="35"/>
      <c r="AY1546" s="35"/>
      <c r="AZ1546" s="17">
        <f t="shared" ref="AZ1546" si="3493">AZ1545+1</f>
        <v>47562</v>
      </c>
      <c r="BA1546" s="216">
        <f t="shared" si="3356"/>
        <v>3</v>
      </c>
      <c r="BB1546" s="216">
        <f t="shared" ref="BB1546" si="3494">BB1545+1</f>
        <v>1541</v>
      </c>
      <c r="BC1546" s="16">
        <f t="shared" si="3358"/>
        <v>4.2219178082191782</v>
      </c>
      <c r="BD1546" s="16">
        <f>IF(Template!$F$7="Linear interpolation",LinInterp($AO$5:$AO$18,$AM$5:$AM$18,BC1546),CubicSpline($AO$5:$AO$18,$AM$5:$AM$18,BC1546))</f>
        <v>14.141170017790991</v>
      </c>
      <c r="BE1546" s="221">
        <f t="shared" si="3437"/>
        <v>1.7479006901833141</v>
      </c>
      <c r="BF1546" s="221">
        <f>BE1546/PRODUCT($BG$6:BG1545)</f>
        <v>1.0003381958451218</v>
      </c>
      <c r="BG1546" s="16">
        <f t="shared" si="3359"/>
        <v>1.0003381958451218</v>
      </c>
      <c r="BH1546" s="10">
        <f t="shared" si="3360"/>
        <v>12.344148346947414</v>
      </c>
      <c r="BI1546" s="90"/>
      <c r="BJ1546" s="17">
        <f t="shared" si="3487"/>
        <v>47539</v>
      </c>
      <c r="BK1546" s="16">
        <f t="shared" si="3480"/>
        <v>12.467790080356146</v>
      </c>
      <c r="BL1546" s="10">
        <f ca="1">IFERROR(AVERAGE(INDIRECT("BK"&amp;AC1546-Template!$F$10+1):INDIRECT("BK"&amp;AC1546)),0)</f>
        <v>12.589512101310287</v>
      </c>
      <c r="BM1546" s="35"/>
      <c r="BN1546" s="86"/>
      <c r="BO1546" s="35"/>
      <c r="BP1546" s="35"/>
      <c r="BQ1546" s="35"/>
      <c r="BR1546" s="35"/>
      <c r="BS1546" s="35"/>
      <c r="BT1546" s="35"/>
      <c r="BU1546" s="35"/>
      <c r="BV1546" s="35"/>
      <c r="BW1546" s="35"/>
      <c r="BX1546" s="35"/>
      <c r="BY1546" s="35"/>
      <c r="BZ1546" s="35"/>
      <c r="CA1546" s="35"/>
      <c r="CB1546" s="35"/>
      <c r="CC1546" s="35"/>
      <c r="CD1546" s="35"/>
      <c r="CE1546" s="35"/>
      <c r="CF1546" s="35"/>
      <c r="CG1546" s="35"/>
      <c r="CH1546" s="35"/>
    </row>
    <row r="1547" spans="1:86" ht="15.6" x14ac:dyDescent="0.3">
      <c r="A1547" s="35"/>
      <c r="B1547" s="86"/>
      <c r="C1547" s="35"/>
      <c r="D1547" s="35"/>
      <c r="E1547" s="35"/>
      <c r="F1547" s="35"/>
      <c r="G1547" s="35"/>
      <c r="H1547" s="35"/>
      <c r="I1547" s="35"/>
      <c r="J1547" s="35"/>
      <c r="K1547" s="35"/>
      <c r="L1547" s="35"/>
      <c r="M1547" s="35"/>
      <c r="N1547" s="35"/>
      <c r="O1547" s="35"/>
      <c r="P1547" s="35"/>
      <c r="Q1547" s="35"/>
      <c r="R1547" s="35"/>
      <c r="S1547" s="35"/>
      <c r="T1547" s="17">
        <f t="shared" si="3481"/>
        <v>47563</v>
      </c>
      <c r="U1547" s="216">
        <f t="shared" si="3474"/>
        <v>4</v>
      </c>
      <c r="V1547" s="216">
        <f t="shared" si="3481"/>
        <v>1542</v>
      </c>
      <c r="W1547" s="16">
        <f t="shared" si="3488"/>
        <v>4.2246575342465755</v>
      </c>
      <c r="X1547" s="16" t="e">
        <f>IF(Template!$F$7="Linear interpolation",LinInterp($I$5:$I$22,$G$5:$G$22,W1547),CubicSpline($I$5:$I$22,$G$5:$G$22,W1547))</f>
        <v>#VALUE!</v>
      </c>
      <c r="Y1547" s="221" t="e">
        <f t="shared" si="3475"/>
        <v>#VALUE!</v>
      </c>
      <c r="Z1547" s="221" t="e">
        <f>Y1547/PRODUCT($AA$6:AA1546)</f>
        <v>#VALUE!</v>
      </c>
      <c r="AA1547" s="16" t="e">
        <f t="shared" si="3482"/>
        <v>#VALUE!</v>
      </c>
      <c r="AB1547" s="10" t="e">
        <f t="shared" si="3483"/>
        <v>#VALUE!</v>
      </c>
      <c r="AC1547" s="90">
        <f t="shared" si="3476"/>
        <v>1547</v>
      </c>
      <c r="AD1547" s="17">
        <f t="shared" si="3484"/>
        <v>47540</v>
      </c>
      <c r="AE1547" s="16" t="e">
        <f t="shared" si="3477"/>
        <v>#VALUE!</v>
      </c>
      <c r="AF1547" s="10">
        <f ca="1">IFERROR(AVERAGE(INDIRECT("AE"&amp;AC1547-Template!$F$10+1):INDIRECT("AE"&amp;AC1547)),0)</f>
        <v>0</v>
      </c>
      <c r="AG1547" s="35"/>
      <c r="AH1547" s="86"/>
      <c r="AI1547" s="35"/>
      <c r="AJ1547" s="35"/>
      <c r="AK1547" s="35"/>
      <c r="AL1547" s="35"/>
      <c r="AM1547" s="35"/>
      <c r="AN1547" s="35"/>
      <c r="AO1547" s="35"/>
      <c r="AP1547" s="35"/>
      <c r="AQ1547" s="35"/>
      <c r="AR1547" s="35"/>
      <c r="AS1547" s="35"/>
      <c r="AT1547" s="35"/>
      <c r="AU1547" s="35"/>
      <c r="AV1547" s="35"/>
      <c r="AW1547" s="35"/>
      <c r="AX1547" s="35"/>
      <c r="AY1547" s="35"/>
      <c r="AZ1547" s="17">
        <f t="shared" ref="AZ1547" si="3495">AZ1546+1</f>
        <v>47563</v>
      </c>
      <c r="BA1547" s="216">
        <f t="shared" si="3356"/>
        <v>4</v>
      </c>
      <c r="BB1547" s="216">
        <f t="shared" ref="BB1547" si="3496">BB1546+1</f>
        <v>1542</v>
      </c>
      <c r="BC1547" s="16">
        <f t="shared" si="3358"/>
        <v>4.2246575342465755</v>
      </c>
      <c r="BD1547" s="16">
        <f>IF(Template!$F$7="Linear interpolation",LinInterp($AO$5:$AO$18,$AM$5:$AM$18,BC1547),CubicSpline($AO$5:$AO$18,$AM$5:$AM$18,BC1547))</f>
        <v>14.140510986239219</v>
      </c>
      <c r="BE1547" s="221">
        <f t="shared" si="3437"/>
        <v>1.7484915448328162</v>
      </c>
      <c r="BF1547" s="221">
        <f>BE1547/PRODUCT($BG$6:BG1546)</f>
        <v>1.0003380367390553</v>
      </c>
      <c r="BG1547" s="16">
        <f t="shared" si="3359"/>
        <v>1.0003380367390553</v>
      </c>
      <c r="BH1547" s="10">
        <f t="shared" si="3360"/>
        <v>12.338340975518559</v>
      </c>
      <c r="BI1547" s="90"/>
      <c r="BJ1547" s="17">
        <f t="shared" si="3487"/>
        <v>47540</v>
      </c>
      <c r="BK1547" s="16">
        <f t="shared" si="3480"/>
        <v>12.481388308759112</v>
      </c>
      <c r="BL1547" s="10">
        <f ca="1">IFERROR(AVERAGE(INDIRECT("BK"&amp;AC1547-Template!$F$10+1):INDIRECT("BK"&amp;AC1547)),0)</f>
        <v>12.581844348528904</v>
      </c>
      <c r="BM1547" s="35"/>
      <c r="BN1547" s="86"/>
      <c r="BO1547" s="35"/>
      <c r="BP1547" s="35"/>
      <c r="BQ1547" s="35"/>
      <c r="BR1547" s="35"/>
      <c r="BS1547" s="35"/>
      <c r="BT1547" s="35"/>
      <c r="BU1547" s="35"/>
      <c r="BV1547" s="35"/>
      <c r="BW1547" s="35"/>
      <c r="BX1547" s="35"/>
      <c r="BY1547" s="35"/>
      <c r="BZ1547" s="35"/>
      <c r="CA1547" s="35"/>
      <c r="CB1547" s="35"/>
      <c r="CC1547" s="35"/>
      <c r="CD1547" s="35"/>
      <c r="CE1547" s="35"/>
      <c r="CF1547" s="35"/>
      <c r="CG1547" s="35"/>
      <c r="CH1547" s="35"/>
    </row>
    <row r="1548" spans="1:86" ht="15.6" x14ac:dyDescent="0.3">
      <c r="A1548" s="35"/>
      <c r="B1548" s="86"/>
      <c r="C1548" s="35"/>
      <c r="D1548" s="35"/>
      <c r="E1548" s="35"/>
      <c r="F1548" s="35"/>
      <c r="G1548" s="35"/>
      <c r="H1548" s="35"/>
      <c r="I1548" s="35"/>
      <c r="J1548" s="35"/>
      <c r="K1548" s="35"/>
      <c r="L1548" s="35"/>
      <c r="M1548" s="35"/>
      <c r="N1548" s="35"/>
      <c r="O1548" s="35"/>
      <c r="P1548" s="35"/>
      <c r="Q1548" s="35"/>
      <c r="R1548" s="35"/>
      <c r="S1548" s="35"/>
      <c r="T1548" s="17">
        <f t="shared" si="3481"/>
        <v>47564</v>
      </c>
      <c r="U1548" s="216">
        <f t="shared" si="3474"/>
        <v>5</v>
      </c>
      <c r="V1548" s="216">
        <f t="shared" si="3481"/>
        <v>1543</v>
      </c>
      <c r="W1548" s="16">
        <f t="shared" si="3488"/>
        <v>4.2273972602739729</v>
      </c>
      <c r="X1548" s="16" t="e">
        <f>IF(Template!$F$7="Linear interpolation",LinInterp($I$5:$I$22,$G$5:$G$22,W1548),CubicSpline($I$5:$I$22,$G$5:$G$22,W1548))</f>
        <v>#VALUE!</v>
      </c>
      <c r="Y1548" s="221" t="e">
        <f t="shared" si="3475"/>
        <v>#VALUE!</v>
      </c>
      <c r="Z1548" s="221" t="e">
        <f>Y1548/PRODUCT($AA$6:AA1547)</f>
        <v>#VALUE!</v>
      </c>
      <c r="AA1548" s="16" t="e">
        <f t="shared" si="3482"/>
        <v>#VALUE!</v>
      </c>
      <c r="AB1548" s="10" t="e">
        <f t="shared" si="3483"/>
        <v>#VALUE!</v>
      </c>
      <c r="AC1548" s="90">
        <f t="shared" si="3476"/>
        <v>1548</v>
      </c>
      <c r="AD1548" s="17">
        <f t="shared" si="3484"/>
        <v>47541</v>
      </c>
      <c r="AE1548" s="16" t="e">
        <f t="shared" si="3477"/>
        <v>#VALUE!</v>
      </c>
      <c r="AF1548" s="10">
        <f ca="1">IFERROR(AVERAGE(INDIRECT("AE"&amp;AC1548-Template!$F$10+1):INDIRECT("AE"&amp;AC1548)),0)</f>
        <v>0</v>
      </c>
      <c r="AG1548" s="35"/>
      <c r="AH1548" s="86"/>
      <c r="AI1548" s="35"/>
      <c r="AJ1548" s="35"/>
      <c r="AK1548" s="35"/>
      <c r="AL1548" s="35"/>
      <c r="AM1548" s="35"/>
      <c r="AN1548" s="35"/>
      <c r="AO1548" s="35"/>
      <c r="AP1548" s="35"/>
      <c r="AQ1548" s="35"/>
      <c r="AR1548" s="35"/>
      <c r="AS1548" s="35"/>
      <c r="AT1548" s="35"/>
      <c r="AU1548" s="35"/>
      <c r="AV1548" s="35"/>
      <c r="AW1548" s="35"/>
      <c r="AX1548" s="35"/>
      <c r="AY1548" s="35"/>
      <c r="AZ1548" s="17">
        <f t="shared" ref="AZ1548" si="3497">AZ1547+1</f>
        <v>47564</v>
      </c>
      <c r="BA1548" s="216">
        <f t="shared" si="3356"/>
        <v>5</v>
      </c>
      <c r="BB1548" s="216">
        <f t="shared" ref="BB1548" si="3498">BB1547+1</f>
        <v>1543</v>
      </c>
      <c r="BC1548" s="16">
        <f t="shared" si="3358"/>
        <v>4.2273972602739729</v>
      </c>
      <c r="BD1548" s="16">
        <f>IF(Template!$F$7="Linear interpolation",LinInterp($AO$5:$AO$18,$AM$5:$AM$18,BC1548),CubicSpline($AO$5:$AO$18,$AM$5:$AM$18,BC1548))</f>
        <v>14.13984854672308</v>
      </c>
      <c r="BE1548" s="221">
        <f t="shared" si="3437"/>
        <v>1.7490823228592582</v>
      </c>
      <c r="BF1548" s="221">
        <f>BE1548/PRODUCT($BG$6:BG1547)</f>
        <v>1.0003378786864527</v>
      </c>
      <c r="BG1548" s="16">
        <f t="shared" si="3359"/>
        <v>1.0003378786864527</v>
      </c>
      <c r="BH1548" s="10">
        <f t="shared" si="3360"/>
        <v>12.33257205552507</v>
      </c>
      <c r="BI1548" s="90"/>
      <c r="BJ1548" s="17">
        <f t="shared" si="3487"/>
        <v>47541</v>
      </c>
      <c r="BK1548" s="16">
        <f t="shared" si="3480"/>
        <v>12.474766301619479</v>
      </c>
      <c r="BL1548" s="10">
        <f ca="1">IFERROR(AVERAGE(INDIRECT("BK"&amp;AC1548-Template!$F$10+1):INDIRECT("BK"&amp;AC1548)),0)</f>
        <v>12.575491686121605</v>
      </c>
      <c r="BM1548" s="35"/>
      <c r="BN1548" s="86"/>
      <c r="BO1548" s="35"/>
      <c r="BP1548" s="35"/>
      <c r="BQ1548" s="35"/>
      <c r="BR1548" s="35"/>
      <c r="BS1548" s="35"/>
      <c r="BT1548" s="35"/>
      <c r="BU1548" s="35"/>
      <c r="BV1548" s="35"/>
      <c r="BW1548" s="35"/>
      <c r="BX1548" s="35"/>
      <c r="BY1548" s="35"/>
      <c r="BZ1548" s="35"/>
      <c r="CA1548" s="35"/>
      <c r="CB1548" s="35"/>
      <c r="CC1548" s="35"/>
      <c r="CD1548" s="35"/>
      <c r="CE1548" s="35"/>
      <c r="CF1548" s="35"/>
      <c r="CG1548" s="35"/>
      <c r="CH1548" s="35"/>
    </row>
    <row r="1549" spans="1:86" ht="15.6" x14ac:dyDescent="0.3">
      <c r="A1549" s="35"/>
      <c r="B1549" s="86"/>
      <c r="C1549" s="35"/>
      <c r="D1549" s="35"/>
      <c r="E1549" s="35"/>
      <c r="F1549" s="35"/>
      <c r="G1549" s="35"/>
      <c r="H1549" s="35"/>
      <c r="I1549" s="35"/>
      <c r="J1549" s="35"/>
      <c r="K1549" s="35"/>
      <c r="L1549" s="35"/>
      <c r="M1549" s="35"/>
      <c r="N1549" s="35"/>
      <c r="O1549" s="35"/>
      <c r="P1549" s="35"/>
      <c r="Q1549" s="35"/>
      <c r="R1549" s="35"/>
      <c r="S1549" s="35"/>
      <c r="T1549" s="17">
        <f t="shared" si="3481"/>
        <v>47565</v>
      </c>
      <c r="U1549" s="216">
        <f t="shared" si="3474"/>
        <v>6</v>
      </c>
      <c r="V1549" s="216">
        <f t="shared" si="3481"/>
        <v>1544</v>
      </c>
      <c r="W1549" s="16">
        <f t="shared" si="3488"/>
        <v>4.2301369863013702</v>
      </c>
      <c r="X1549" s="16" t="e">
        <f>IF(Template!$F$7="Linear interpolation",LinInterp($I$5:$I$22,$G$5:$G$22,W1549),CubicSpline($I$5:$I$22,$G$5:$G$22,W1549))</f>
        <v>#VALUE!</v>
      </c>
      <c r="Y1549" s="221" t="e">
        <f t="shared" si="3475"/>
        <v>#VALUE!</v>
      </c>
      <c r="Z1549" s="221" t="e">
        <f>Y1549/PRODUCT($AA$6:AA1548)</f>
        <v>#VALUE!</v>
      </c>
      <c r="AA1549" s="16" t="e">
        <f t="shared" si="3482"/>
        <v>#VALUE!</v>
      </c>
      <c r="AB1549" s="10" t="e">
        <f t="shared" si="3483"/>
        <v>#VALUE!</v>
      </c>
      <c r="AC1549" s="90">
        <f t="shared" si="3476"/>
        <v>1549</v>
      </c>
      <c r="AD1549" s="17">
        <f t="shared" si="3484"/>
        <v>47542</v>
      </c>
      <c r="AE1549" s="16" t="e">
        <f t="shared" si="3477"/>
        <v>#VALUE!</v>
      </c>
      <c r="AF1549" s="10">
        <f ca="1">IFERROR(AVERAGE(INDIRECT("AE"&amp;AC1549-Template!$F$10+1):INDIRECT("AE"&amp;AC1549)),0)</f>
        <v>0</v>
      </c>
      <c r="AG1549" s="35"/>
      <c r="AH1549" s="86"/>
      <c r="AI1549" s="35"/>
      <c r="AJ1549" s="35"/>
      <c r="AK1549" s="35"/>
      <c r="AL1549" s="35"/>
      <c r="AM1549" s="35"/>
      <c r="AN1549" s="35"/>
      <c r="AO1549" s="35"/>
      <c r="AP1549" s="35"/>
      <c r="AQ1549" s="35"/>
      <c r="AR1549" s="35"/>
      <c r="AS1549" s="35"/>
      <c r="AT1549" s="35"/>
      <c r="AU1549" s="35"/>
      <c r="AV1549" s="35"/>
      <c r="AW1549" s="35"/>
      <c r="AX1549" s="35"/>
      <c r="AY1549" s="35"/>
      <c r="AZ1549" s="17">
        <f t="shared" ref="AZ1549" si="3499">AZ1548+1</f>
        <v>47565</v>
      </c>
      <c r="BA1549" s="216">
        <f t="shared" ref="BA1549:BA1612" si="3500">WEEKDAY(AZ1549,2)</f>
        <v>6</v>
      </c>
      <c r="BB1549" s="216">
        <f t="shared" ref="BB1549" si="3501">BB1548+1</f>
        <v>1544</v>
      </c>
      <c r="BC1549" s="16">
        <f t="shared" ref="BC1549:BC1612" si="3502">YEARFRAC($T$5,AZ1549,3)</f>
        <v>4.2301369863013702</v>
      </c>
      <c r="BD1549" s="16">
        <f>IF(Template!$F$7="Linear interpolation",LinInterp($AO$5:$AO$18,$AM$5:$AM$18,BC1549),CubicSpline($AO$5:$AO$18,$AM$5:$AM$18,BC1549))</f>
        <v>14.139182734437265</v>
      </c>
      <c r="BE1549" s="221">
        <f t="shared" si="3437"/>
        <v>1.7496730258985265</v>
      </c>
      <c r="BF1549" s="221">
        <f>BE1549/PRODUCT($BG$6:BG1548)</f>
        <v>1.0003377216907108</v>
      </c>
      <c r="BG1549" s="16">
        <f t="shared" ref="BG1549:BG1612" si="3503">1+BH1549/365/100</f>
        <v>1.0003378786864527</v>
      </c>
      <c r="BH1549" s="10">
        <f t="shared" ref="BH1549:BH1612" si="3504">IF(OR(BA1549=6,BA1549=7),BH1548,(BF1549-1)*365*100)</f>
        <v>12.33257205552507</v>
      </c>
      <c r="BI1549" s="90"/>
      <c r="BJ1549" s="17">
        <f t="shared" si="3487"/>
        <v>47542</v>
      </c>
      <c r="BK1549" s="16">
        <f t="shared" si="3480"/>
        <v>12.468180025807518</v>
      </c>
      <c r="BL1549" s="10">
        <f ca="1">IFERROR(AVERAGE(INDIRECT("BK"&amp;AC1549-Template!$F$10+1):INDIRECT("BK"&amp;AC1549)),0)</f>
        <v>12.568403994313714</v>
      </c>
      <c r="BM1549" s="35"/>
      <c r="BN1549" s="86"/>
      <c r="BO1549" s="35"/>
      <c r="BP1549" s="35"/>
      <c r="BQ1549" s="35"/>
      <c r="BR1549" s="35"/>
      <c r="BS1549" s="35"/>
      <c r="BT1549" s="35"/>
      <c r="BU1549" s="35"/>
      <c r="BV1549" s="35"/>
      <c r="BW1549" s="35"/>
      <c r="BX1549" s="35"/>
      <c r="BY1549" s="35"/>
      <c r="BZ1549" s="35"/>
      <c r="CA1549" s="35"/>
      <c r="CB1549" s="35"/>
      <c r="CC1549" s="35"/>
      <c r="CD1549" s="35"/>
      <c r="CE1549" s="35"/>
      <c r="CF1549" s="35"/>
      <c r="CG1549" s="35"/>
      <c r="CH1549" s="35"/>
    </row>
    <row r="1550" spans="1:86" ht="15.6" x14ac:dyDescent="0.3">
      <c r="A1550" s="35"/>
      <c r="B1550" s="86"/>
      <c r="C1550" s="35"/>
      <c r="D1550" s="35"/>
      <c r="E1550" s="35"/>
      <c r="F1550" s="35"/>
      <c r="G1550" s="35"/>
      <c r="H1550" s="35"/>
      <c r="I1550" s="35"/>
      <c r="J1550" s="35"/>
      <c r="K1550" s="35"/>
      <c r="L1550" s="35"/>
      <c r="M1550" s="35"/>
      <c r="N1550" s="35"/>
      <c r="O1550" s="35"/>
      <c r="P1550" s="35"/>
      <c r="Q1550" s="35"/>
      <c r="R1550" s="35"/>
      <c r="S1550" s="35"/>
      <c r="T1550" s="17">
        <f t="shared" si="3481"/>
        <v>47566</v>
      </c>
      <c r="U1550" s="216">
        <f t="shared" si="3474"/>
        <v>7</v>
      </c>
      <c r="V1550" s="216">
        <f t="shared" si="3481"/>
        <v>1545</v>
      </c>
      <c r="W1550" s="16">
        <f t="shared" si="3488"/>
        <v>4.2328767123287667</v>
      </c>
      <c r="X1550" s="16" t="e">
        <f>IF(Template!$F$7="Linear interpolation",LinInterp($I$5:$I$22,$G$5:$G$22,W1550),CubicSpline($I$5:$I$22,$G$5:$G$22,W1550))</f>
        <v>#VALUE!</v>
      </c>
      <c r="Y1550" s="221" t="e">
        <f t="shared" si="3475"/>
        <v>#VALUE!</v>
      </c>
      <c r="Z1550" s="221" t="e">
        <f>Y1550/PRODUCT($AA$6:AA1549)</f>
        <v>#VALUE!</v>
      </c>
      <c r="AA1550" s="16" t="e">
        <f t="shared" si="3482"/>
        <v>#VALUE!</v>
      </c>
      <c r="AB1550" s="10" t="e">
        <f t="shared" si="3483"/>
        <v>#VALUE!</v>
      </c>
      <c r="AC1550" s="90">
        <f t="shared" si="3476"/>
        <v>1550</v>
      </c>
      <c r="AD1550" s="17">
        <f t="shared" si="3484"/>
        <v>47543</v>
      </c>
      <c r="AE1550" s="16" t="e">
        <f t="shared" si="3477"/>
        <v>#VALUE!</v>
      </c>
      <c r="AF1550" s="10">
        <f ca="1">IFERROR(AVERAGE(INDIRECT("AE"&amp;AC1550-Template!$F$10+1):INDIRECT("AE"&amp;AC1550)),0)</f>
        <v>0</v>
      </c>
      <c r="AG1550" s="35"/>
      <c r="AH1550" s="86"/>
      <c r="AI1550" s="35"/>
      <c r="AJ1550" s="35"/>
      <c r="AK1550" s="35"/>
      <c r="AL1550" s="35"/>
      <c r="AM1550" s="35"/>
      <c r="AN1550" s="35"/>
      <c r="AO1550" s="35"/>
      <c r="AP1550" s="35"/>
      <c r="AQ1550" s="35"/>
      <c r="AR1550" s="35"/>
      <c r="AS1550" s="35"/>
      <c r="AT1550" s="35"/>
      <c r="AU1550" s="35"/>
      <c r="AV1550" s="35"/>
      <c r="AW1550" s="35"/>
      <c r="AX1550" s="35"/>
      <c r="AY1550" s="35"/>
      <c r="AZ1550" s="17">
        <f t="shared" ref="AZ1550" si="3505">AZ1549+1</f>
        <v>47566</v>
      </c>
      <c r="BA1550" s="216">
        <f t="shared" si="3500"/>
        <v>7</v>
      </c>
      <c r="BB1550" s="216">
        <f t="shared" ref="BB1550" si="3506">BB1549+1</f>
        <v>1545</v>
      </c>
      <c r="BC1550" s="16">
        <f t="shared" si="3502"/>
        <v>4.2328767123287667</v>
      </c>
      <c r="BD1550" s="16">
        <f>IF(Template!$F$7="Linear interpolation",LinInterp($AO$5:$AO$18,$AM$5:$AM$18,BC1550),CubicSpline($AO$5:$AO$18,$AM$5:$AM$18,BC1550))</f>
        <v>14.138513584576474</v>
      </c>
      <c r="BE1550" s="221">
        <f t="shared" si="3437"/>
        <v>1.7502636555949023</v>
      </c>
      <c r="BF1550" s="221">
        <f>BE1550/PRODUCT($BG$6:BG1549)</f>
        <v>1.0003374087595274</v>
      </c>
      <c r="BG1550" s="16">
        <f t="shared" si="3503"/>
        <v>1.0003378786864527</v>
      </c>
      <c r="BH1550" s="10">
        <f t="shared" si="3504"/>
        <v>12.33257205552507</v>
      </c>
      <c r="BI1550" s="90"/>
      <c r="BJ1550" s="17">
        <f t="shared" si="3487"/>
        <v>47543</v>
      </c>
      <c r="BK1550" s="16">
        <f t="shared" si="3480"/>
        <v>12.461629604853975</v>
      </c>
      <c r="BL1550" s="10">
        <f ca="1">IFERROR(AVERAGE(INDIRECT("BK"&amp;AC1550-Template!$F$10+1):INDIRECT("BK"&amp;AC1550)),0)</f>
        <v>12.561350369704808</v>
      </c>
      <c r="BM1550" s="35"/>
      <c r="BN1550" s="86"/>
      <c r="BO1550" s="35"/>
      <c r="BP1550" s="35"/>
      <c r="BQ1550" s="35"/>
      <c r="BR1550" s="35"/>
      <c r="BS1550" s="35"/>
      <c r="BT1550" s="35"/>
      <c r="BU1550" s="35"/>
      <c r="BV1550" s="35"/>
      <c r="BW1550" s="35"/>
      <c r="BX1550" s="35"/>
      <c r="BY1550" s="35"/>
      <c r="BZ1550" s="35"/>
      <c r="CA1550" s="35"/>
      <c r="CB1550" s="35"/>
      <c r="CC1550" s="35"/>
      <c r="CD1550" s="35"/>
      <c r="CE1550" s="35"/>
      <c r="CF1550" s="35"/>
      <c r="CG1550" s="35"/>
      <c r="CH1550" s="35"/>
    </row>
    <row r="1551" spans="1:86" ht="15.6" x14ac:dyDescent="0.3">
      <c r="A1551" s="35"/>
      <c r="B1551" s="86"/>
      <c r="C1551" s="35"/>
      <c r="D1551" s="35"/>
      <c r="E1551" s="35"/>
      <c r="F1551" s="35"/>
      <c r="G1551" s="35"/>
      <c r="H1551" s="35"/>
      <c r="I1551" s="35"/>
      <c r="J1551" s="35"/>
      <c r="K1551" s="35"/>
      <c r="L1551" s="35"/>
      <c r="M1551" s="35"/>
      <c r="N1551" s="35"/>
      <c r="O1551" s="35"/>
      <c r="P1551" s="35"/>
      <c r="Q1551" s="35"/>
      <c r="R1551" s="35"/>
      <c r="S1551" s="35"/>
      <c r="T1551" s="17">
        <f t="shared" si="3481"/>
        <v>47567</v>
      </c>
      <c r="U1551" s="216">
        <f t="shared" si="3474"/>
        <v>1</v>
      </c>
      <c r="V1551" s="216">
        <f t="shared" si="3481"/>
        <v>1546</v>
      </c>
      <c r="W1551" s="16">
        <f t="shared" si="3488"/>
        <v>4.2356164383561641</v>
      </c>
      <c r="X1551" s="16" t="e">
        <f>IF(Template!$F$7="Linear interpolation",LinInterp($I$5:$I$22,$G$5:$G$22,W1551),CubicSpline($I$5:$I$22,$G$5:$G$22,W1551))</f>
        <v>#VALUE!</v>
      </c>
      <c r="Y1551" s="221" t="e">
        <f t="shared" si="3475"/>
        <v>#VALUE!</v>
      </c>
      <c r="Z1551" s="221" t="e">
        <f>Y1551/PRODUCT($AA$6:AA1550)</f>
        <v>#VALUE!</v>
      </c>
      <c r="AA1551" s="16" t="e">
        <f t="shared" si="3482"/>
        <v>#VALUE!</v>
      </c>
      <c r="AB1551" s="10" t="e">
        <f t="shared" si="3483"/>
        <v>#VALUE!</v>
      </c>
      <c r="AC1551" s="90">
        <f t="shared" si="3476"/>
        <v>1551</v>
      </c>
      <c r="AD1551" s="17">
        <f t="shared" si="3484"/>
        <v>47544</v>
      </c>
      <c r="AE1551" s="16" t="e">
        <f t="shared" si="3477"/>
        <v>#VALUE!</v>
      </c>
      <c r="AF1551" s="10">
        <f ca="1">IFERROR(AVERAGE(INDIRECT("AE"&amp;AC1551-Template!$F$10+1):INDIRECT("AE"&amp;AC1551)),0)</f>
        <v>0</v>
      </c>
      <c r="AG1551" s="35"/>
      <c r="AH1551" s="86"/>
      <c r="AI1551" s="35"/>
      <c r="AJ1551" s="35"/>
      <c r="AK1551" s="35"/>
      <c r="AL1551" s="35"/>
      <c r="AM1551" s="35"/>
      <c r="AN1551" s="35"/>
      <c r="AO1551" s="35"/>
      <c r="AP1551" s="35"/>
      <c r="AQ1551" s="35"/>
      <c r="AR1551" s="35"/>
      <c r="AS1551" s="35"/>
      <c r="AT1551" s="35"/>
      <c r="AU1551" s="35"/>
      <c r="AV1551" s="35"/>
      <c r="AW1551" s="35"/>
      <c r="AX1551" s="35"/>
      <c r="AY1551" s="35"/>
      <c r="AZ1551" s="17">
        <f t="shared" ref="AZ1551" si="3507">AZ1550+1</f>
        <v>47567</v>
      </c>
      <c r="BA1551" s="216">
        <f t="shared" si="3500"/>
        <v>1</v>
      </c>
      <c r="BB1551" s="216">
        <f t="shared" ref="BB1551" si="3508">BB1550+1</f>
        <v>1546</v>
      </c>
      <c r="BC1551" s="16">
        <f t="shared" si="3502"/>
        <v>4.2356164383561641</v>
      </c>
      <c r="BD1551" s="16">
        <f>IF(Template!$F$7="Linear interpolation",LinInterp($AO$5:$AO$18,$AM$5:$AM$18,BC1551),CubicSpline($AO$5:$AO$18,$AM$5:$AM$18,BC1551))</f>
        <v>14.137841132335399</v>
      </c>
      <c r="BE1551" s="221">
        <f t="shared" si="3437"/>
        <v>1.7508542136010767</v>
      </c>
      <c r="BF1551" s="221">
        <f>BE1551/PRODUCT($BG$6:BG1550)</f>
        <v>1.00033694095667</v>
      </c>
      <c r="BG1551" s="16">
        <f t="shared" si="3503"/>
        <v>1.00033694095667</v>
      </c>
      <c r="BH1551" s="10">
        <f t="shared" si="3504"/>
        <v>12.298344918456049</v>
      </c>
      <c r="BI1551" s="90"/>
      <c r="BJ1551" s="17">
        <f t="shared" si="3487"/>
        <v>47544</v>
      </c>
      <c r="BK1551" s="16">
        <f t="shared" si="3480"/>
        <v>12.461629604853975</v>
      </c>
      <c r="BL1551" s="10">
        <f ca="1">IFERROR(AVERAGE(INDIRECT("BK"&amp;AC1551-Template!$F$10+1):INDIRECT("BK"&amp;AC1551)),0)</f>
        <v>12.55454808358747</v>
      </c>
      <c r="BM1551" s="35"/>
      <c r="BN1551" s="86"/>
      <c r="BO1551" s="35"/>
      <c r="BP1551" s="35"/>
      <c r="BQ1551" s="35"/>
      <c r="BR1551" s="35"/>
      <c r="BS1551" s="35"/>
      <c r="BT1551" s="35"/>
      <c r="BU1551" s="35"/>
      <c r="BV1551" s="35"/>
      <c r="BW1551" s="35"/>
      <c r="BX1551" s="35"/>
      <c r="BY1551" s="35"/>
      <c r="BZ1551" s="35"/>
      <c r="CA1551" s="35"/>
      <c r="CB1551" s="35"/>
      <c r="CC1551" s="35"/>
      <c r="CD1551" s="35"/>
      <c r="CE1551" s="35"/>
      <c r="CF1551" s="35"/>
      <c r="CG1551" s="35"/>
      <c r="CH1551" s="35"/>
    </row>
    <row r="1552" spans="1:86" ht="15.6" x14ac:dyDescent="0.3">
      <c r="A1552" s="35"/>
      <c r="B1552" s="86"/>
      <c r="C1552" s="35"/>
      <c r="D1552" s="35"/>
      <c r="E1552" s="35"/>
      <c r="F1552" s="35"/>
      <c r="G1552" s="35"/>
      <c r="H1552" s="35"/>
      <c r="I1552" s="35"/>
      <c r="J1552" s="35"/>
      <c r="K1552" s="35"/>
      <c r="L1552" s="35"/>
      <c r="M1552" s="35"/>
      <c r="N1552" s="35"/>
      <c r="O1552" s="35"/>
      <c r="P1552" s="35"/>
      <c r="Q1552" s="35"/>
      <c r="R1552" s="35"/>
      <c r="S1552" s="35"/>
      <c r="T1552" s="17">
        <f t="shared" si="3481"/>
        <v>47568</v>
      </c>
      <c r="U1552" s="216">
        <f t="shared" si="3474"/>
        <v>2</v>
      </c>
      <c r="V1552" s="216">
        <f t="shared" si="3481"/>
        <v>1547</v>
      </c>
      <c r="W1552" s="16">
        <f t="shared" si="3488"/>
        <v>4.2383561643835614</v>
      </c>
      <c r="X1552" s="16" t="e">
        <f>IF(Template!$F$7="Linear interpolation",LinInterp($I$5:$I$22,$G$5:$G$22,W1552),CubicSpline($I$5:$I$22,$G$5:$G$22,W1552))</f>
        <v>#VALUE!</v>
      </c>
      <c r="Y1552" s="221" t="e">
        <f t="shared" si="3475"/>
        <v>#VALUE!</v>
      </c>
      <c r="Z1552" s="221" t="e">
        <f>Y1552/PRODUCT($AA$6:AA1551)</f>
        <v>#VALUE!</v>
      </c>
      <c r="AA1552" s="16" t="e">
        <f t="shared" si="3482"/>
        <v>#VALUE!</v>
      </c>
      <c r="AB1552" s="10" t="e">
        <f t="shared" si="3483"/>
        <v>#VALUE!</v>
      </c>
      <c r="AC1552" s="90">
        <f t="shared" si="3476"/>
        <v>1552</v>
      </c>
      <c r="AD1552" s="17">
        <f t="shared" si="3484"/>
        <v>47545</v>
      </c>
      <c r="AE1552" s="16" t="e">
        <f t="shared" si="3477"/>
        <v>#VALUE!</v>
      </c>
      <c r="AF1552" s="10">
        <f ca="1">IFERROR(AVERAGE(INDIRECT("AE"&amp;AC1552-Template!$F$10+1):INDIRECT("AE"&amp;AC1552)),0)</f>
        <v>0</v>
      </c>
      <c r="AG1552" s="35"/>
      <c r="AH1552" s="86"/>
      <c r="AI1552" s="35"/>
      <c r="AJ1552" s="35"/>
      <c r="AK1552" s="35"/>
      <c r="AL1552" s="35"/>
      <c r="AM1552" s="35"/>
      <c r="AN1552" s="35"/>
      <c r="AO1552" s="35"/>
      <c r="AP1552" s="35"/>
      <c r="AQ1552" s="35"/>
      <c r="AR1552" s="35"/>
      <c r="AS1552" s="35"/>
      <c r="AT1552" s="35"/>
      <c r="AU1552" s="35"/>
      <c r="AV1552" s="35"/>
      <c r="AW1552" s="35"/>
      <c r="AX1552" s="35"/>
      <c r="AY1552" s="35"/>
      <c r="AZ1552" s="17">
        <f t="shared" ref="AZ1552" si="3509">AZ1551+1</f>
        <v>47568</v>
      </c>
      <c r="BA1552" s="216">
        <f t="shared" si="3500"/>
        <v>2</v>
      </c>
      <c r="BB1552" s="216">
        <f t="shared" ref="BB1552" si="3510">BB1551+1</f>
        <v>1547</v>
      </c>
      <c r="BC1552" s="16">
        <f t="shared" si="3502"/>
        <v>4.2383561643835614</v>
      </c>
      <c r="BD1552" s="16">
        <f>IF(Template!$F$7="Linear interpolation",LinInterp($AO$5:$AO$18,$AM$5:$AM$18,BC1552),CubicSpline($AO$5:$AO$18,$AM$5:$AM$18,BC1552))</f>
        <v>14.137165412908738</v>
      </c>
      <c r="BE1552" s="221">
        <f t="shared" si="3437"/>
        <v>1.7514447015781585</v>
      </c>
      <c r="BF1552" s="221">
        <f>BE1552/PRODUCT($BG$6:BG1551)</f>
        <v>1.0003372570785705</v>
      </c>
      <c r="BG1552" s="16">
        <f t="shared" si="3503"/>
        <v>1.0003372570785705</v>
      </c>
      <c r="BH1552" s="10">
        <f t="shared" si="3504"/>
        <v>12.309883367821906</v>
      </c>
      <c r="BI1552" s="90"/>
      <c r="BJ1552" s="17">
        <f t="shared" si="3487"/>
        <v>47545</v>
      </c>
      <c r="BK1552" s="16">
        <f t="shared" si="3480"/>
        <v>12.461629604853975</v>
      </c>
      <c r="BL1552" s="10">
        <f ca="1">IFERROR(AVERAGE(INDIRECT("BK"&amp;AC1552-Template!$F$10+1):INDIRECT("BK"&amp;AC1552)),0)</f>
        <v>12.547996055790101</v>
      </c>
      <c r="BM1552" s="35"/>
      <c r="BN1552" s="86"/>
      <c r="BO1552" s="35"/>
      <c r="BP1552" s="35"/>
      <c r="BQ1552" s="35"/>
      <c r="BR1552" s="35"/>
      <c r="BS1552" s="35"/>
      <c r="BT1552" s="35"/>
      <c r="BU1552" s="35"/>
      <c r="BV1552" s="35"/>
      <c r="BW1552" s="35"/>
      <c r="BX1552" s="35"/>
      <c r="BY1552" s="35"/>
      <c r="BZ1552" s="35"/>
      <c r="CA1552" s="35"/>
      <c r="CB1552" s="35"/>
      <c r="CC1552" s="35"/>
      <c r="CD1552" s="35"/>
      <c r="CE1552" s="35"/>
      <c r="CF1552" s="35"/>
      <c r="CG1552" s="35"/>
      <c r="CH1552" s="35"/>
    </row>
    <row r="1553" spans="1:86" ht="15.6" x14ac:dyDescent="0.3">
      <c r="A1553" s="35"/>
      <c r="B1553" s="86"/>
      <c r="C1553" s="35"/>
      <c r="D1553" s="35"/>
      <c r="E1553" s="35"/>
      <c r="F1553" s="35"/>
      <c r="G1553" s="35"/>
      <c r="H1553" s="35"/>
      <c r="I1553" s="35"/>
      <c r="J1553" s="35"/>
      <c r="K1553" s="35"/>
      <c r="L1553" s="35"/>
      <c r="M1553" s="35"/>
      <c r="N1553" s="35"/>
      <c r="O1553" s="35"/>
      <c r="P1553" s="35"/>
      <c r="Q1553" s="35"/>
      <c r="R1553" s="35"/>
      <c r="S1553" s="35"/>
      <c r="T1553" s="17">
        <f t="shared" si="3481"/>
        <v>47569</v>
      </c>
      <c r="U1553" s="216">
        <f t="shared" si="3474"/>
        <v>3</v>
      </c>
      <c r="V1553" s="216">
        <f t="shared" si="3481"/>
        <v>1548</v>
      </c>
      <c r="W1553" s="16">
        <f t="shared" si="3488"/>
        <v>4.2410958904109588</v>
      </c>
      <c r="X1553" s="16" t="e">
        <f>IF(Template!$F$7="Linear interpolation",LinInterp($I$5:$I$22,$G$5:$G$22,W1553),CubicSpline($I$5:$I$22,$G$5:$G$22,W1553))</f>
        <v>#VALUE!</v>
      </c>
      <c r="Y1553" s="221" t="e">
        <f t="shared" si="3475"/>
        <v>#VALUE!</v>
      </c>
      <c r="Z1553" s="221" t="e">
        <f>Y1553/PRODUCT($AA$6:AA1552)</f>
        <v>#VALUE!</v>
      </c>
      <c r="AA1553" s="16" t="e">
        <f t="shared" si="3482"/>
        <v>#VALUE!</v>
      </c>
      <c r="AB1553" s="10" t="e">
        <f t="shared" si="3483"/>
        <v>#VALUE!</v>
      </c>
      <c r="AC1553" s="90">
        <f t="shared" si="3476"/>
        <v>1553</v>
      </c>
      <c r="AD1553" s="17">
        <f t="shared" si="3484"/>
        <v>47546</v>
      </c>
      <c r="AE1553" s="16" t="e">
        <f t="shared" si="3477"/>
        <v>#VALUE!</v>
      </c>
      <c r="AF1553" s="10">
        <f ca="1">IFERROR(AVERAGE(INDIRECT("AE"&amp;AC1553-Template!$F$10+1):INDIRECT("AE"&amp;AC1553)),0)</f>
        <v>0</v>
      </c>
      <c r="AG1553" s="35"/>
      <c r="AH1553" s="86"/>
      <c r="AI1553" s="35"/>
      <c r="AJ1553" s="35"/>
      <c r="AK1553" s="35"/>
      <c r="AL1553" s="35"/>
      <c r="AM1553" s="35"/>
      <c r="AN1553" s="35"/>
      <c r="AO1553" s="35"/>
      <c r="AP1553" s="35"/>
      <c r="AQ1553" s="35"/>
      <c r="AR1553" s="35"/>
      <c r="AS1553" s="35"/>
      <c r="AT1553" s="35"/>
      <c r="AU1553" s="35"/>
      <c r="AV1553" s="35"/>
      <c r="AW1553" s="35"/>
      <c r="AX1553" s="35"/>
      <c r="AY1553" s="35"/>
      <c r="AZ1553" s="17">
        <f t="shared" ref="AZ1553" si="3511">AZ1552+1</f>
        <v>47569</v>
      </c>
      <c r="BA1553" s="216">
        <f t="shared" si="3500"/>
        <v>3</v>
      </c>
      <c r="BB1553" s="216">
        <f t="shared" ref="BB1553" si="3512">BB1552+1</f>
        <v>1548</v>
      </c>
      <c r="BC1553" s="16">
        <f t="shared" si="3502"/>
        <v>4.2410958904109588</v>
      </c>
      <c r="BD1553" s="16">
        <f>IF(Template!$F$7="Linear interpolation",LinInterp($AO$5:$AO$18,$AM$5:$AM$18,BC1553),CubicSpline($AO$5:$AO$18,$AM$5:$AM$18,BC1553))</f>
        <v>14.136486461491184</v>
      </c>
      <c r="BE1553" s="221">
        <f t="shared" si="3437"/>
        <v>1.7520351211956902</v>
      </c>
      <c r="BF1553" s="221">
        <f>BE1553/PRODUCT($BG$6:BG1552)</f>
        <v>1.000337104344202</v>
      </c>
      <c r="BG1553" s="16">
        <f t="shared" si="3503"/>
        <v>1.000337104344202</v>
      </c>
      <c r="BH1553" s="10">
        <f t="shared" si="3504"/>
        <v>12.304308563372167</v>
      </c>
      <c r="BI1553" s="90"/>
      <c r="BJ1553" s="17">
        <f t="shared" si="3487"/>
        <v>47546</v>
      </c>
      <c r="BK1553" s="16">
        <f t="shared" si="3480"/>
        <v>12.422687491643547</v>
      </c>
      <c r="BL1553" s="10">
        <f ca="1">IFERROR(AVERAGE(INDIRECT("BK"&amp;AC1553-Template!$F$10+1):INDIRECT("BK"&amp;AC1553)),0)</f>
        <v>12.540145957552387</v>
      </c>
      <c r="BM1553" s="35"/>
      <c r="BN1553" s="86"/>
      <c r="BO1553" s="35"/>
      <c r="BP1553" s="35"/>
      <c r="BQ1553" s="35"/>
      <c r="BR1553" s="35"/>
      <c r="BS1553" s="35"/>
      <c r="BT1553" s="35"/>
      <c r="BU1553" s="35"/>
      <c r="BV1553" s="35"/>
      <c r="BW1553" s="35"/>
      <c r="BX1553" s="35"/>
      <c r="BY1553" s="35"/>
      <c r="BZ1553" s="35"/>
      <c r="CA1553" s="35"/>
      <c r="CB1553" s="35"/>
      <c r="CC1553" s="35"/>
      <c r="CD1553" s="35"/>
      <c r="CE1553" s="35"/>
      <c r="CF1553" s="35"/>
      <c r="CG1553" s="35"/>
      <c r="CH1553" s="35"/>
    </row>
    <row r="1554" spans="1:86" ht="15.6" x14ac:dyDescent="0.3">
      <c r="A1554" s="35"/>
      <c r="B1554" s="86"/>
      <c r="C1554" s="35"/>
      <c r="D1554" s="35"/>
      <c r="E1554" s="35"/>
      <c r="F1554" s="35"/>
      <c r="G1554" s="35"/>
      <c r="H1554" s="35"/>
      <c r="I1554" s="35"/>
      <c r="J1554" s="35"/>
      <c r="K1554" s="35"/>
      <c r="L1554" s="35"/>
      <c r="M1554" s="35"/>
      <c r="N1554" s="35"/>
      <c r="O1554" s="35"/>
      <c r="P1554" s="35"/>
      <c r="Q1554" s="35"/>
      <c r="R1554" s="35"/>
      <c r="S1554" s="35"/>
      <c r="T1554" s="17">
        <f t="shared" si="3481"/>
        <v>47570</v>
      </c>
      <c r="U1554" s="216">
        <f t="shared" si="3474"/>
        <v>4</v>
      </c>
      <c r="V1554" s="216">
        <f t="shared" si="3481"/>
        <v>1549</v>
      </c>
      <c r="W1554" s="16">
        <f t="shared" si="3488"/>
        <v>4.2438356164383562</v>
      </c>
      <c r="X1554" s="16" t="e">
        <f>IF(Template!$F$7="Linear interpolation",LinInterp($I$5:$I$22,$G$5:$G$22,W1554),CubicSpline($I$5:$I$22,$G$5:$G$22,W1554))</f>
        <v>#VALUE!</v>
      </c>
      <c r="Y1554" s="221" t="e">
        <f t="shared" si="3475"/>
        <v>#VALUE!</v>
      </c>
      <c r="Z1554" s="221" t="e">
        <f>Y1554/PRODUCT($AA$6:AA1553)</f>
        <v>#VALUE!</v>
      </c>
      <c r="AA1554" s="16" t="e">
        <f t="shared" si="3482"/>
        <v>#VALUE!</v>
      </c>
      <c r="AB1554" s="10" t="e">
        <f t="shared" si="3483"/>
        <v>#VALUE!</v>
      </c>
      <c r="AC1554" s="90">
        <f t="shared" si="3476"/>
        <v>1554</v>
      </c>
      <c r="AD1554" s="17">
        <f t="shared" si="3484"/>
        <v>47547</v>
      </c>
      <c r="AE1554" s="16" t="e">
        <f t="shared" si="3477"/>
        <v>#VALUE!</v>
      </c>
      <c r="AF1554" s="10">
        <f ca="1">IFERROR(AVERAGE(INDIRECT("AE"&amp;AC1554-Template!$F$10+1):INDIRECT("AE"&amp;AC1554)),0)</f>
        <v>0</v>
      </c>
      <c r="AG1554" s="35"/>
      <c r="AH1554" s="86"/>
      <c r="AI1554" s="35"/>
      <c r="AJ1554" s="35"/>
      <c r="AK1554" s="35"/>
      <c r="AL1554" s="35"/>
      <c r="AM1554" s="35"/>
      <c r="AN1554" s="35"/>
      <c r="AO1554" s="35"/>
      <c r="AP1554" s="35"/>
      <c r="AQ1554" s="35"/>
      <c r="AR1554" s="35"/>
      <c r="AS1554" s="35"/>
      <c r="AT1554" s="35"/>
      <c r="AU1554" s="35"/>
      <c r="AV1554" s="35"/>
      <c r="AW1554" s="35"/>
      <c r="AX1554" s="35"/>
      <c r="AY1554" s="35"/>
      <c r="AZ1554" s="17">
        <f t="shared" ref="AZ1554" si="3513">AZ1553+1</f>
        <v>47570</v>
      </c>
      <c r="BA1554" s="216">
        <f t="shared" si="3500"/>
        <v>4</v>
      </c>
      <c r="BB1554" s="216">
        <f t="shared" ref="BB1554" si="3514">BB1553+1</f>
        <v>1549</v>
      </c>
      <c r="BC1554" s="16">
        <f t="shared" si="3502"/>
        <v>4.2438356164383562</v>
      </c>
      <c r="BD1554" s="16">
        <f>IF(Template!$F$7="Linear interpolation",LinInterp($AO$5:$AO$18,$AM$5:$AM$18,BC1554),CubicSpline($AO$5:$AO$18,$AM$5:$AM$18,BC1554))</f>
        <v>14.135804313277434</v>
      </c>
      <c r="BE1554" s="221">
        <f t="shared" si="3437"/>
        <v>1.7526254741316456</v>
      </c>
      <c r="BF1554" s="221">
        <f>BE1554/PRODUCT($BG$6:BG1553)</f>
        <v>1.0003369526836612</v>
      </c>
      <c r="BG1554" s="16">
        <f t="shared" si="3503"/>
        <v>1.0003369526836612</v>
      </c>
      <c r="BH1554" s="10">
        <f t="shared" si="3504"/>
        <v>12.298772953633241</v>
      </c>
      <c r="BI1554" s="90"/>
      <c r="BJ1554" s="17">
        <f t="shared" si="3487"/>
        <v>47547</v>
      </c>
      <c r="BK1554" s="16">
        <f t="shared" si="3480"/>
        <v>12.435788938561121</v>
      </c>
      <c r="BL1554" s="10">
        <f ca="1">IFERROR(AVERAGE(INDIRECT("BK"&amp;AC1554-Template!$F$10+1):INDIRECT("BK"&amp;AC1554)),0)</f>
        <v>12.532732574211924</v>
      </c>
      <c r="BM1554" s="35"/>
      <c r="BN1554" s="86"/>
      <c r="BO1554" s="35"/>
      <c r="BP1554" s="35"/>
      <c r="BQ1554" s="35"/>
      <c r="BR1554" s="35"/>
      <c r="BS1554" s="35"/>
      <c r="BT1554" s="35"/>
      <c r="BU1554" s="35"/>
      <c r="BV1554" s="35"/>
      <c r="BW1554" s="35"/>
      <c r="BX1554" s="35"/>
      <c r="BY1554" s="35"/>
      <c r="BZ1554" s="35"/>
      <c r="CA1554" s="35"/>
      <c r="CB1554" s="35"/>
      <c r="CC1554" s="35"/>
      <c r="CD1554" s="35"/>
      <c r="CE1554" s="35"/>
      <c r="CF1554" s="35"/>
      <c r="CG1554" s="35"/>
      <c r="CH1554" s="35"/>
    </row>
    <row r="1555" spans="1:86" ht="15.6" x14ac:dyDescent="0.3">
      <c r="A1555" s="35"/>
      <c r="B1555" s="86"/>
      <c r="C1555" s="35"/>
      <c r="D1555" s="35"/>
      <c r="E1555" s="35"/>
      <c r="F1555" s="35"/>
      <c r="G1555" s="35"/>
      <c r="H1555" s="35"/>
      <c r="I1555" s="35"/>
      <c r="J1555" s="35"/>
      <c r="K1555" s="35"/>
      <c r="L1555" s="35"/>
      <c r="M1555" s="35"/>
      <c r="N1555" s="35"/>
      <c r="O1555" s="35"/>
      <c r="P1555" s="35"/>
      <c r="Q1555" s="35"/>
      <c r="R1555" s="35"/>
      <c r="S1555" s="35"/>
      <c r="T1555" s="17">
        <f t="shared" si="3481"/>
        <v>47571</v>
      </c>
      <c r="U1555" s="216">
        <f t="shared" si="3474"/>
        <v>5</v>
      </c>
      <c r="V1555" s="216">
        <f t="shared" si="3481"/>
        <v>1550</v>
      </c>
      <c r="W1555" s="16">
        <f t="shared" si="3488"/>
        <v>4.2465753424657535</v>
      </c>
      <c r="X1555" s="16" t="e">
        <f>IF(Template!$F$7="Linear interpolation",LinInterp($I$5:$I$22,$G$5:$G$22,W1555),CubicSpline($I$5:$I$22,$G$5:$G$22,W1555))</f>
        <v>#VALUE!</v>
      </c>
      <c r="Y1555" s="221" t="e">
        <f t="shared" si="3475"/>
        <v>#VALUE!</v>
      </c>
      <c r="Z1555" s="221" t="e">
        <f>Y1555/PRODUCT($AA$6:AA1554)</f>
        <v>#VALUE!</v>
      </c>
      <c r="AA1555" s="16" t="e">
        <f t="shared" si="3482"/>
        <v>#VALUE!</v>
      </c>
      <c r="AB1555" s="10" t="e">
        <f t="shared" si="3483"/>
        <v>#VALUE!</v>
      </c>
      <c r="AC1555" s="90">
        <f t="shared" si="3476"/>
        <v>1555</v>
      </c>
      <c r="AD1555" s="17">
        <f t="shared" si="3484"/>
        <v>47548</v>
      </c>
      <c r="AE1555" s="16" t="e">
        <f t="shared" si="3477"/>
        <v>#VALUE!</v>
      </c>
      <c r="AF1555" s="10">
        <f ca="1">IFERROR(AVERAGE(INDIRECT("AE"&amp;AC1555-Template!$F$10+1):INDIRECT("AE"&amp;AC1555)),0)</f>
        <v>0</v>
      </c>
      <c r="AG1555" s="35"/>
      <c r="AH1555" s="86"/>
      <c r="AI1555" s="35"/>
      <c r="AJ1555" s="35"/>
      <c r="AK1555" s="35"/>
      <c r="AL1555" s="35"/>
      <c r="AM1555" s="35"/>
      <c r="AN1555" s="35"/>
      <c r="AO1555" s="35"/>
      <c r="AP1555" s="35"/>
      <c r="AQ1555" s="35"/>
      <c r="AR1555" s="35"/>
      <c r="AS1555" s="35"/>
      <c r="AT1555" s="35"/>
      <c r="AU1555" s="35"/>
      <c r="AV1555" s="35"/>
      <c r="AW1555" s="35"/>
      <c r="AX1555" s="35"/>
      <c r="AY1555" s="35"/>
      <c r="AZ1555" s="17">
        <f t="shared" ref="AZ1555" si="3515">AZ1554+1</f>
        <v>47571</v>
      </c>
      <c r="BA1555" s="216">
        <f t="shared" si="3500"/>
        <v>5</v>
      </c>
      <c r="BB1555" s="216">
        <f t="shared" ref="BB1555" si="3516">BB1554+1</f>
        <v>1550</v>
      </c>
      <c r="BC1555" s="16">
        <f t="shared" si="3502"/>
        <v>4.2465753424657535</v>
      </c>
      <c r="BD1555" s="16">
        <f>IF(Template!$F$7="Linear interpolation",LinInterp($AO$5:$AO$18,$AM$5:$AM$18,BC1555),CubicSpline($AO$5:$AO$18,$AM$5:$AM$18,BC1555))</f>
        <v>14.135119003462185</v>
      </c>
      <c r="BE1555" s="221">
        <f t="shared" si="3437"/>
        <v>1.7532157620724551</v>
      </c>
      <c r="BF1555" s="221">
        <f>BE1555/PRODUCT($BG$6:BG1554)</f>
        <v>1.0003368021003471</v>
      </c>
      <c r="BG1555" s="16">
        <f t="shared" si="3503"/>
        <v>1.0003368021003471</v>
      </c>
      <c r="BH1555" s="10">
        <f t="shared" si="3504"/>
        <v>12.29327666267077</v>
      </c>
      <c r="BI1555" s="90"/>
      <c r="BJ1555" s="17">
        <f t="shared" si="3487"/>
        <v>47548</v>
      </c>
      <c r="BK1555" s="16">
        <f t="shared" si="3480"/>
        <v>12.429419643993578</v>
      </c>
      <c r="BL1555" s="10">
        <f ca="1">IFERROR(AVERAGE(INDIRECT("BK"&amp;AC1555-Template!$F$10+1):INDIRECT("BK"&amp;AC1555)),0)</f>
        <v>12.526597567231446</v>
      </c>
      <c r="BM1555" s="35"/>
      <c r="BN1555" s="86"/>
      <c r="BO1555" s="35"/>
      <c r="BP1555" s="35"/>
      <c r="BQ1555" s="35"/>
      <c r="BR1555" s="35"/>
      <c r="BS1555" s="35"/>
      <c r="BT1555" s="35"/>
      <c r="BU1555" s="35"/>
      <c r="BV1555" s="35"/>
      <c r="BW1555" s="35"/>
      <c r="BX1555" s="35"/>
      <c r="BY1555" s="35"/>
      <c r="BZ1555" s="35"/>
      <c r="CA1555" s="35"/>
      <c r="CB1555" s="35"/>
      <c r="CC1555" s="35"/>
      <c r="CD1555" s="35"/>
      <c r="CE1555" s="35"/>
      <c r="CF1555" s="35"/>
      <c r="CG1555" s="35"/>
      <c r="CH1555" s="35"/>
    </row>
    <row r="1556" spans="1:86" ht="15.6" x14ac:dyDescent="0.3">
      <c r="A1556" s="35"/>
      <c r="B1556" s="86"/>
      <c r="C1556" s="35"/>
      <c r="D1556" s="35"/>
      <c r="E1556" s="35"/>
      <c r="F1556" s="35"/>
      <c r="G1556" s="35"/>
      <c r="H1556" s="35"/>
      <c r="I1556" s="35"/>
      <c r="J1556" s="35"/>
      <c r="K1556" s="35"/>
      <c r="L1556" s="35"/>
      <c r="M1556" s="35"/>
      <c r="N1556" s="35"/>
      <c r="O1556" s="35"/>
      <c r="P1556" s="35"/>
      <c r="Q1556" s="35"/>
      <c r="R1556" s="35"/>
      <c r="S1556" s="35"/>
      <c r="T1556" s="17">
        <f t="shared" si="3481"/>
        <v>47572</v>
      </c>
      <c r="U1556" s="216">
        <f t="shared" si="3474"/>
        <v>6</v>
      </c>
      <c r="V1556" s="216">
        <f t="shared" si="3481"/>
        <v>1551</v>
      </c>
      <c r="W1556" s="16">
        <f t="shared" si="3488"/>
        <v>4.2493150684931509</v>
      </c>
      <c r="X1556" s="16" t="e">
        <f>IF(Template!$F$7="Linear interpolation",LinInterp($I$5:$I$22,$G$5:$G$22,W1556),CubicSpline($I$5:$I$22,$G$5:$G$22,W1556))</f>
        <v>#VALUE!</v>
      </c>
      <c r="Y1556" s="221" t="e">
        <f t="shared" si="3475"/>
        <v>#VALUE!</v>
      </c>
      <c r="Z1556" s="221" t="e">
        <f>Y1556/PRODUCT($AA$6:AA1555)</f>
        <v>#VALUE!</v>
      </c>
      <c r="AA1556" s="16" t="e">
        <f t="shared" si="3482"/>
        <v>#VALUE!</v>
      </c>
      <c r="AB1556" s="10" t="e">
        <f t="shared" si="3483"/>
        <v>#VALUE!</v>
      </c>
      <c r="AC1556" s="90">
        <f t="shared" si="3476"/>
        <v>1556</v>
      </c>
      <c r="AD1556" s="17">
        <f t="shared" si="3484"/>
        <v>47549</v>
      </c>
      <c r="AE1556" s="16" t="e">
        <f t="shared" si="3477"/>
        <v>#VALUE!</v>
      </c>
      <c r="AF1556" s="10">
        <f ca="1">IFERROR(AVERAGE(INDIRECT("AE"&amp;AC1556-Template!$F$10+1):INDIRECT("AE"&amp;AC1556)),0)</f>
        <v>0</v>
      </c>
      <c r="AG1556" s="35"/>
      <c r="AH1556" s="86"/>
      <c r="AI1556" s="35"/>
      <c r="AJ1556" s="35"/>
      <c r="AK1556" s="35"/>
      <c r="AL1556" s="35"/>
      <c r="AM1556" s="35"/>
      <c r="AN1556" s="35"/>
      <c r="AO1556" s="35"/>
      <c r="AP1556" s="35"/>
      <c r="AQ1556" s="35"/>
      <c r="AR1556" s="35"/>
      <c r="AS1556" s="35"/>
      <c r="AT1556" s="35"/>
      <c r="AU1556" s="35"/>
      <c r="AV1556" s="35"/>
      <c r="AW1556" s="35"/>
      <c r="AX1556" s="35"/>
      <c r="AY1556" s="35"/>
      <c r="AZ1556" s="17">
        <f t="shared" ref="AZ1556" si="3517">AZ1555+1</f>
        <v>47572</v>
      </c>
      <c r="BA1556" s="216">
        <f t="shared" si="3500"/>
        <v>6</v>
      </c>
      <c r="BB1556" s="216">
        <f t="shared" ref="BB1556" si="3518">BB1555+1</f>
        <v>1551</v>
      </c>
      <c r="BC1556" s="16">
        <f t="shared" si="3502"/>
        <v>4.2493150684931509</v>
      </c>
      <c r="BD1556" s="16">
        <f>IF(Template!$F$7="Linear interpolation",LinInterp($AO$5:$AO$18,$AM$5:$AM$18,BC1556),CubicSpline($AO$5:$AO$18,$AM$5:$AM$18,BC1556))</f>
        <v>14.13443056724013</v>
      </c>
      <c r="BE1556" s="221">
        <f t="shared" si="3437"/>
        <v>1.7538059867130056</v>
      </c>
      <c r="BF1556" s="221">
        <f>BE1556/PRODUCT($BG$6:BG1555)</f>
        <v>1.0003366525976545</v>
      </c>
      <c r="BG1556" s="16">
        <f t="shared" si="3503"/>
        <v>1.0003368021003471</v>
      </c>
      <c r="BH1556" s="10">
        <f t="shared" si="3504"/>
        <v>12.29327666267077</v>
      </c>
      <c r="BI1556" s="90"/>
      <c r="BJ1556" s="17">
        <f t="shared" si="3487"/>
        <v>47549</v>
      </c>
      <c r="BK1556" s="16">
        <f t="shared" si="3480"/>
        <v>12.42308694540406</v>
      </c>
      <c r="BL1556" s="10">
        <f ca="1">IFERROR(AVERAGE(INDIRECT("BK"&amp;AC1556-Template!$F$10+1):INDIRECT("BK"&amp;AC1556)),0)</f>
        <v>12.519750933720932</v>
      </c>
      <c r="BM1556" s="35"/>
      <c r="BN1556" s="86"/>
      <c r="BO1556" s="35"/>
      <c r="BP1556" s="35"/>
      <c r="BQ1556" s="35"/>
      <c r="BR1556" s="35"/>
      <c r="BS1556" s="35"/>
      <c r="BT1556" s="35"/>
      <c r="BU1556" s="35"/>
      <c r="BV1556" s="35"/>
      <c r="BW1556" s="35"/>
      <c r="BX1556" s="35"/>
      <c r="BY1556" s="35"/>
      <c r="BZ1556" s="35"/>
      <c r="CA1556" s="35"/>
      <c r="CB1556" s="35"/>
      <c r="CC1556" s="35"/>
      <c r="CD1556" s="35"/>
      <c r="CE1556" s="35"/>
      <c r="CF1556" s="35"/>
      <c r="CG1556" s="35"/>
      <c r="CH1556" s="35"/>
    </row>
    <row r="1557" spans="1:86" ht="15.6" x14ac:dyDescent="0.3">
      <c r="A1557" s="35"/>
      <c r="B1557" s="86"/>
      <c r="C1557" s="35"/>
      <c r="D1557" s="35"/>
      <c r="E1557" s="35"/>
      <c r="F1557" s="35"/>
      <c r="G1557" s="35"/>
      <c r="H1557" s="35"/>
      <c r="I1557" s="35"/>
      <c r="J1557" s="35"/>
      <c r="K1557" s="35"/>
      <c r="L1557" s="35"/>
      <c r="M1557" s="35"/>
      <c r="N1557" s="35"/>
      <c r="O1557" s="35"/>
      <c r="P1557" s="35"/>
      <c r="Q1557" s="35"/>
      <c r="R1557" s="35"/>
      <c r="S1557" s="35"/>
      <c r="T1557" s="17">
        <f t="shared" si="3481"/>
        <v>47573</v>
      </c>
      <c r="U1557" s="216">
        <f t="shared" si="3474"/>
        <v>7</v>
      </c>
      <c r="V1557" s="216">
        <f t="shared" si="3481"/>
        <v>1552</v>
      </c>
      <c r="W1557" s="16">
        <f t="shared" si="3488"/>
        <v>4.2520547945205482</v>
      </c>
      <c r="X1557" s="16" t="e">
        <f>IF(Template!$F$7="Linear interpolation",LinInterp($I$5:$I$22,$G$5:$G$22,W1557),CubicSpline($I$5:$I$22,$G$5:$G$22,W1557))</f>
        <v>#VALUE!</v>
      </c>
      <c r="Y1557" s="221" t="e">
        <f t="shared" si="3475"/>
        <v>#VALUE!</v>
      </c>
      <c r="Z1557" s="221" t="e">
        <f>Y1557/PRODUCT($AA$6:AA1556)</f>
        <v>#VALUE!</v>
      </c>
      <c r="AA1557" s="16" t="e">
        <f t="shared" si="3482"/>
        <v>#VALUE!</v>
      </c>
      <c r="AB1557" s="10" t="e">
        <f t="shared" si="3483"/>
        <v>#VALUE!</v>
      </c>
      <c r="AC1557" s="90">
        <f t="shared" si="3476"/>
        <v>1557</v>
      </c>
      <c r="AD1557" s="17">
        <f t="shared" si="3484"/>
        <v>47550</v>
      </c>
      <c r="AE1557" s="16" t="e">
        <f t="shared" si="3477"/>
        <v>#VALUE!</v>
      </c>
      <c r="AF1557" s="10">
        <f ca="1">IFERROR(AVERAGE(INDIRECT("AE"&amp;AC1557-Template!$F$10+1):INDIRECT("AE"&amp;AC1557)),0)</f>
        <v>0</v>
      </c>
      <c r="AG1557" s="35"/>
      <c r="AH1557" s="86"/>
      <c r="AI1557" s="35"/>
      <c r="AJ1557" s="35"/>
      <c r="AK1557" s="35"/>
      <c r="AL1557" s="35"/>
      <c r="AM1557" s="35"/>
      <c r="AN1557" s="35"/>
      <c r="AO1557" s="35"/>
      <c r="AP1557" s="35"/>
      <c r="AQ1557" s="35"/>
      <c r="AR1557" s="35"/>
      <c r="AS1557" s="35"/>
      <c r="AT1557" s="35"/>
      <c r="AU1557" s="35"/>
      <c r="AV1557" s="35"/>
      <c r="AW1557" s="35"/>
      <c r="AX1557" s="35"/>
      <c r="AY1557" s="35"/>
      <c r="AZ1557" s="17">
        <f t="shared" ref="AZ1557" si="3519">AZ1556+1</f>
        <v>47573</v>
      </c>
      <c r="BA1557" s="216">
        <f t="shared" si="3500"/>
        <v>7</v>
      </c>
      <c r="BB1557" s="216">
        <f t="shared" ref="BB1557" si="3520">BB1556+1</f>
        <v>1552</v>
      </c>
      <c r="BC1557" s="16">
        <f t="shared" si="3502"/>
        <v>4.2520547945205482</v>
      </c>
      <c r="BD1557" s="16">
        <f>IF(Template!$F$7="Linear interpolation",LinInterp($AO$5:$AO$18,$AM$5:$AM$18,BC1557),CubicSpline($AO$5:$AO$18,$AM$5:$AM$18,BC1557))</f>
        <v>14.133739039805965</v>
      </c>
      <c r="BE1557" s="221">
        <f t="shared" si="3437"/>
        <v>1.754396149756654</v>
      </c>
      <c r="BF1557" s="221">
        <f>BE1557/PRODUCT($BG$6:BG1556)</f>
        <v>1.0003363546763315</v>
      </c>
      <c r="BG1557" s="16">
        <f t="shared" si="3503"/>
        <v>1.0003368021003471</v>
      </c>
      <c r="BH1557" s="10">
        <f t="shared" si="3504"/>
        <v>12.29327666267077</v>
      </c>
      <c r="BI1557" s="90"/>
      <c r="BJ1557" s="17">
        <f t="shared" si="3487"/>
        <v>47550</v>
      </c>
      <c r="BK1557" s="16">
        <f t="shared" si="3480"/>
        <v>12.416790966307101</v>
      </c>
      <c r="BL1557" s="10">
        <f ca="1">IFERROR(AVERAGE(INDIRECT("BK"&amp;AC1557-Template!$F$10+1):INDIRECT("BK"&amp;AC1557)),0)</f>
        <v>12.512939230222976</v>
      </c>
      <c r="BM1557" s="35"/>
      <c r="BN1557" s="86"/>
      <c r="BO1557" s="35"/>
      <c r="BP1557" s="35"/>
      <c r="BQ1557" s="35"/>
      <c r="BR1557" s="35"/>
      <c r="BS1557" s="35"/>
      <c r="BT1557" s="35"/>
      <c r="BU1557" s="35"/>
      <c r="BV1557" s="35"/>
      <c r="BW1557" s="35"/>
      <c r="BX1557" s="35"/>
      <c r="BY1557" s="35"/>
      <c r="BZ1557" s="35"/>
      <c r="CA1557" s="35"/>
      <c r="CB1557" s="35"/>
      <c r="CC1557" s="35"/>
      <c r="CD1557" s="35"/>
      <c r="CE1557" s="35"/>
      <c r="CF1557" s="35"/>
      <c r="CG1557" s="35"/>
      <c r="CH1557" s="35"/>
    </row>
    <row r="1558" spans="1:86" ht="15.6" x14ac:dyDescent="0.3">
      <c r="A1558" s="35"/>
      <c r="B1558" s="86"/>
      <c r="C1558" s="35"/>
      <c r="D1558" s="35"/>
      <c r="E1558" s="35"/>
      <c r="F1558" s="35"/>
      <c r="G1558" s="35"/>
      <c r="H1558" s="35"/>
      <c r="I1558" s="35"/>
      <c r="J1558" s="35"/>
      <c r="K1558" s="35"/>
      <c r="L1558" s="35"/>
      <c r="M1558" s="35"/>
      <c r="N1558" s="35"/>
      <c r="O1558" s="35"/>
      <c r="P1558" s="35"/>
      <c r="Q1558" s="35"/>
      <c r="R1558" s="35"/>
      <c r="S1558" s="35"/>
      <c r="T1558" s="17">
        <f t="shared" si="3481"/>
        <v>47574</v>
      </c>
      <c r="U1558" s="216">
        <f t="shared" si="3474"/>
        <v>1</v>
      </c>
      <c r="V1558" s="216">
        <f t="shared" si="3481"/>
        <v>1553</v>
      </c>
      <c r="W1558" s="16">
        <f t="shared" si="3488"/>
        <v>4.2547945205479456</v>
      </c>
      <c r="X1558" s="16" t="e">
        <f>IF(Template!$F$7="Linear interpolation",LinInterp($I$5:$I$22,$G$5:$G$22,W1558),CubicSpline($I$5:$I$22,$G$5:$G$22,W1558))</f>
        <v>#VALUE!</v>
      </c>
      <c r="Y1558" s="221" t="e">
        <f t="shared" si="3475"/>
        <v>#VALUE!</v>
      </c>
      <c r="Z1558" s="221" t="e">
        <f>Y1558/PRODUCT($AA$6:AA1557)</f>
        <v>#VALUE!</v>
      </c>
      <c r="AA1558" s="16" t="e">
        <f t="shared" si="3482"/>
        <v>#VALUE!</v>
      </c>
      <c r="AB1558" s="10" t="e">
        <f t="shared" si="3483"/>
        <v>#VALUE!</v>
      </c>
      <c r="AC1558" s="90">
        <f t="shared" si="3476"/>
        <v>1558</v>
      </c>
      <c r="AD1558" s="17">
        <f t="shared" si="3484"/>
        <v>47551</v>
      </c>
      <c r="AE1558" s="16" t="e">
        <f t="shared" si="3477"/>
        <v>#VALUE!</v>
      </c>
      <c r="AF1558" s="10">
        <f ca="1">IFERROR(AVERAGE(INDIRECT("AE"&amp;AC1558-Template!$F$10+1):INDIRECT("AE"&amp;AC1558)),0)</f>
        <v>0</v>
      </c>
      <c r="AG1558" s="35"/>
      <c r="AH1558" s="86"/>
      <c r="AI1558" s="35"/>
      <c r="AJ1558" s="35"/>
      <c r="AK1558" s="35"/>
      <c r="AL1558" s="35"/>
      <c r="AM1558" s="35"/>
      <c r="AN1558" s="35"/>
      <c r="AO1558" s="35"/>
      <c r="AP1558" s="35"/>
      <c r="AQ1558" s="35"/>
      <c r="AR1558" s="35"/>
      <c r="AS1558" s="35"/>
      <c r="AT1558" s="35"/>
      <c r="AU1558" s="35"/>
      <c r="AV1558" s="35"/>
      <c r="AW1558" s="35"/>
      <c r="AX1558" s="35"/>
      <c r="AY1558" s="35"/>
      <c r="AZ1558" s="17">
        <f t="shared" ref="AZ1558" si="3521">AZ1557+1</f>
        <v>47574</v>
      </c>
      <c r="BA1558" s="216">
        <f t="shared" si="3500"/>
        <v>1</v>
      </c>
      <c r="BB1558" s="216">
        <f t="shared" ref="BB1558" si="3522">BB1557+1</f>
        <v>1553</v>
      </c>
      <c r="BC1558" s="16">
        <f t="shared" si="3502"/>
        <v>4.2547945205479456</v>
      </c>
      <c r="BD1558" s="16">
        <f>IF(Template!$F$7="Linear interpolation",LinInterp($AO$5:$AO$18,$AM$5:$AM$18,BC1558),CubicSpline($AO$5:$AO$18,$AM$5:$AM$18,BC1558))</f>
        <v>14.133044456354385</v>
      </c>
      <c r="BE1558" s="221">
        <f t="shared" si="3437"/>
        <v>1.7549862529152376</v>
      </c>
      <c r="BF1558" s="221">
        <f>BE1558/PRODUCT($BG$6:BG1557)</f>
        <v>1.000335909423903</v>
      </c>
      <c r="BG1558" s="16">
        <f t="shared" si="3503"/>
        <v>1.000335909423903</v>
      </c>
      <c r="BH1558" s="10">
        <f t="shared" si="3504"/>
        <v>12.260693972461212</v>
      </c>
      <c r="BI1558" s="90"/>
      <c r="BJ1558" s="17">
        <f t="shared" si="3487"/>
        <v>47551</v>
      </c>
      <c r="BK1558" s="16">
        <f t="shared" si="3480"/>
        <v>12.416790966307101</v>
      </c>
      <c r="BL1558" s="10">
        <f ca="1">IFERROR(AVERAGE(INDIRECT("BK"&amp;AC1558-Template!$F$10+1):INDIRECT("BK"&amp;AC1558)),0)</f>
        <v>12.506371217939421</v>
      </c>
      <c r="BM1558" s="35"/>
      <c r="BN1558" s="86"/>
      <c r="BO1558" s="35"/>
      <c r="BP1558" s="35"/>
      <c r="BQ1558" s="35"/>
      <c r="BR1558" s="35"/>
      <c r="BS1558" s="35"/>
      <c r="BT1558" s="35"/>
      <c r="BU1558" s="35"/>
      <c r="BV1558" s="35"/>
      <c r="BW1558" s="35"/>
      <c r="BX1558" s="35"/>
      <c r="BY1558" s="35"/>
      <c r="BZ1558" s="35"/>
      <c r="CA1558" s="35"/>
      <c r="CB1558" s="35"/>
      <c r="CC1558" s="35"/>
      <c r="CD1558" s="35"/>
      <c r="CE1558" s="35"/>
      <c r="CF1558" s="35"/>
      <c r="CG1558" s="35"/>
      <c r="CH1558" s="35"/>
    </row>
    <row r="1559" spans="1:86" ht="15.6" x14ac:dyDescent="0.3">
      <c r="A1559" s="35"/>
      <c r="B1559" s="86"/>
      <c r="C1559" s="35"/>
      <c r="D1559" s="35"/>
      <c r="E1559" s="35"/>
      <c r="F1559" s="35"/>
      <c r="G1559" s="35"/>
      <c r="H1559" s="35"/>
      <c r="I1559" s="35"/>
      <c r="J1559" s="35"/>
      <c r="K1559" s="35"/>
      <c r="L1559" s="35"/>
      <c r="M1559" s="35"/>
      <c r="N1559" s="35"/>
      <c r="O1559" s="35"/>
      <c r="P1559" s="35"/>
      <c r="Q1559" s="35"/>
      <c r="R1559" s="35"/>
      <c r="S1559" s="35"/>
      <c r="T1559" s="17">
        <f t="shared" si="3481"/>
        <v>47575</v>
      </c>
      <c r="U1559" s="216">
        <f t="shared" si="3474"/>
        <v>2</v>
      </c>
      <c r="V1559" s="216">
        <f t="shared" si="3481"/>
        <v>1554</v>
      </c>
      <c r="W1559" s="16">
        <f t="shared" si="3488"/>
        <v>4.2575342465753421</v>
      </c>
      <c r="X1559" s="16" t="e">
        <f>IF(Template!$F$7="Linear interpolation",LinInterp($I$5:$I$22,$G$5:$G$22,W1559),CubicSpline($I$5:$I$22,$G$5:$G$22,W1559))</f>
        <v>#VALUE!</v>
      </c>
      <c r="Y1559" s="221" t="e">
        <f t="shared" si="3475"/>
        <v>#VALUE!</v>
      </c>
      <c r="Z1559" s="221" t="e">
        <f>Y1559/PRODUCT($AA$6:AA1558)</f>
        <v>#VALUE!</v>
      </c>
      <c r="AA1559" s="16" t="e">
        <f t="shared" si="3482"/>
        <v>#VALUE!</v>
      </c>
      <c r="AB1559" s="10" t="e">
        <f t="shared" si="3483"/>
        <v>#VALUE!</v>
      </c>
      <c r="AC1559" s="90">
        <f t="shared" si="3476"/>
        <v>1559</v>
      </c>
      <c r="AD1559" s="17">
        <f t="shared" si="3484"/>
        <v>47552</v>
      </c>
      <c r="AE1559" s="16" t="e">
        <f t="shared" si="3477"/>
        <v>#VALUE!</v>
      </c>
      <c r="AF1559" s="10">
        <f ca="1">IFERROR(AVERAGE(INDIRECT("AE"&amp;AC1559-Template!$F$10+1):INDIRECT("AE"&amp;AC1559)),0)</f>
        <v>0</v>
      </c>
      <c r="AG1559" s="35"/>
      <c r="AH1559" s="86"/>
      <c r="AI1559" s="35"/>
      <c r="AJ1559" s="35"/>
      <c r="AK1559" s="35"/>
      <c r="AL1559" s="35"/>
      <c r="AM1559" s="35"/>
      <c r="AN1559" s="35"/>
      <c r="AO1559" s="35"/>
      <c r="AP1559" s="35"/>
      <c r="AQ1559" s="35"/>
      <c r="AR1559" s="35"/>
      <c r="AS1559" s="35"/>
      <c r="AT1559" s="35"/>
      <c r="AU1559" s="35"/>
      <c r="AV1559" s="35"/>
      <c r="AW1559" s="35"/>
      <c r="AX1559" s="35"/>
      <c r="AY1559" s="35"/>
      <c r="AZ1559" s="17">
        <f t="shared" ref="AZ1559" si="3523">AZ1558+1</f>
        <v>47575</v>
      </c>
      <c r="BA1559" s="216">
        <f t="shared" si="3500"/>
        <v>2</v>
      </c>
      <c r="BB1559" s="216">
        <f t="shared" ref="BB1559" si="3524">BB1558+1</f>
        <v>1554</v>
      </c>
      <c r="BC1559" s="16">
        <f t="shared" si="3502"/>
        <v>4.2575342465753421</v>
      </c>
      <c r="BD1559" s="16">
        <f>IF(Template!$F$7="Linear interpolation",LinInterp($AO$5:$AO$18,$AM$5:$AM$18,BC1559),CubicSpline($AO$5:$AO$18,$AM$5:$AM$18,BC1559))</f>
        <v>14.132346852080088</v>
      </c>
      <c r="BE1559" s="221">
        <f t="shared" si="3437"/>
        <v>1.7555762979090823</v>
      </c>
      <c r="BF1559" s="221">
        <f>BE1559/PRODUCT($BG$6:BG1558)</f>
        <v>1.0003362106072708</v>
      </c>
      <c r="BG1559" s="16">
        <f t="shared" si="3503"/>
        <v>1.0003362106072708</v>
      </c>
      <c r="BH1559" s="10">
        <f t="shared" si="3504"/>
        <v>12.271687165385959</v>
      </c>
      <c r="BI1559" s="90"/>
      <c r="BJ1559" s="17">
        <f t="shared" si="3487"/>
        <v>47552</v>
      </c>
      <c r="BK1559" s="16">
        <f t="shared" si="3480"/>
        <v>12.416790966307101</v>
      </c>
      <c r="BL1559" s="10">
        <f ca="1">IFERROR(AVERAGE(INDIRECT("BK"&amp;AC1559-Template!$F$10+1):INDIRECT("BK"&amp;AC1559)),0)</f>
        <v>12.500045787998564</v>
      </c>
      <c r="BM1559" s="35"/>
      <c r="BN1559" s="86"/>
      <c r="BO1559" s="35"/>
      <c r="BP1559" s="35"/>
      <c r="BQ1559" s="35"/>
      <c r="BR1559" s="35"/>
      <c r="BS1559" s="35"/>
      <c r="BT1559" s="35"/>
      <c r="BU1559" s="35"/>
      <c r="BV1559" s="35"/>
      <c r="BW1559" s="35"/>
      <c r="BX1559" s="35"/>
      <c r="BY1559" s="35"/>
      <c r="BZ1559" s="35"/>
      <c r="CA1559" s="35"/>
      <c r="CB1559" s="35"/>
      <c r="CC1559" s="35"/>
      <c r="CD1559" s="35"/>
      <c r="CE1559" s="35"/>
      <c r="CF1559" s="35"/>
      <c r="CG1559" s="35"/>
      <c r="CH1559" s="35"/>
    </row>
    <row r="1560" spans="1:86" ht="15.6" x14ac:dyDescent="0.3">
      <c r="A1560" s="35"/>
      <c r="B1560" s="86"/>
      <c r="C1560" s="35"/>
      <c r="D1560" s="35"/>
      <c r="E1560" s="35"/>
      <c r="F1560" s="35"/>
      <c r="G1560" s="35"/>
      <c r="H1560" s="35"/>
      <c r="I1560" s="35"/>
      <c r="J1560" s="35"/>
      <c r="K1560" s="35"/>
      <c r="L1560" s="35"/>
      <c r="M1560" s="35"/>
      <c r="N1560" s="35"/>
      <c r="O1560" s="35"/>
      <c r="P1560" s="35"/>
      <c r="Q1560" s="35"/>
      <c r="R1560" s="35"/>
      <c r="S1560" s="35"/>
      <c r="T1560" s="17">
        <f t="shared" si="3481"/>
        <v>47576</v>
      </c>
      <c r="U1560" s="216">
        <f t="shared" si="3474"/>
        <v>3</v>
      </c>
      <c r="V1560" s="216">
        <f t="shared" si="3481"/>
        <v>1555</v>
      </c>
      <c r="W1560" s="16">
        <f t="shared" si="3488"/>
        <v>4.2602739726027394</v>
      </c>
      <c r="X1560" s="16" t="e">
        <f>IF(Template!$F$7="Linear interpolation",LinInterp($I$5:$I$22,$G$5:$G$22,W1560),CubicSpline($I$5:$I$22,$G$5:$G$22,W1560))</f>
        <v>#VALUE!</v>
      </c>
      <c r="Y1560" s="221" t="e">
        <f t="shared" si="3475"/>
        <v>#VALUE!</v>
      </c>
      <c r="Z1560" s="221" t="e">
        <f>Y1560/PRODUCT($AA$6:AA1559)</f>
        <v>#VALUE!</v>
      </c>
      <c r="AA1560" s="16" t="e">
        <f t="shared" si="3482"/>
        <v>#VALUE!</v>
      </c>
      <c r="AB1560" s="10" t="e">
        <f t="shared" si="3483"/>
        <v>#VALUE!</v>
      </c>
      <c r="AC1560" s="90">
        <f t="shared" si="3476"/>
        <v>1560</v>
      </c>
      <c r="AD1560" s="17">
        <f t="shared" si="3484"/>
        <v>47553</v>
      </c>
      <c r="AE1560" s="16" t="e">
        <f t="shared" si="3477"/>
        <v>#VALUE!</v>
      </c>
      <c r="AF1560" s="10">
        <f ca="1">IFERROR(AVERAGE(INDIRECT("AE"&amp;AC1560-Template!$F$10+1):INDIRECT("AE"&amp;AC1560)),0)</f>
        <v>0</v>
      </c>
      <c r="AG1560" s="35"/>
      <c r="AH1560" s="86"/>
      <c r="AI1560" s="35"/>
      <c r="AJ1560" s="35"/>
      <c r="AK1560" s="35"/>
      <c r="AL1560" s="35"/>
      <c r="AM1560" s="35"/>
      <c r="AN1560" s="35"/>
      <c r="AO1560" s="35"/>
      <c r="AP1560" s="35"/>
      <c r="AQ1560" s="35"/>
      <c r="AR1560" s="35"/>
      <c r="AS1560" s="35"/>
      <c r="AT1560" s="35"/>
      <c r="AU1560" s="35"/>
      <c r="AV1560" s="35"/>
      <c r="AW1560" s="35"/>
      <c r="AX1560" s="35"/>
      <c r="AY1560" s="35"/>
      <c r="AZ1560" s="17">
        <f t="shared" ref="AZ1560" si="3525">AZ1559+1</f>
        <v>47576</v>
      </c>
      <c r="BA1560" s="216">
        <f t="shared" si="3500"/>
        <v>3</v>
      </c>
      <c r="BB1560" s="216">
        <f t="shared" ref="BB1560" si="3526">BB1559+1</f>
        <v>1555</v>
      </c>
      <c r="BC1560" s="16">
        <f t="shared" si="3502"/>
        <v>4.2602739726027394</v>
      </c>
      <c r="BD1560" s="16">
        <f>IF(Template!$F$7="Linear interpolation",LinInterp($AO$5:$AO$18,$AM$5:$AM$18,BC1560),CubicSpline($AO$5:$AO$18,$AM$5:$AM$18,BC1560))</f>
        <v>14.131646262177767</v>
      </c>
      <c r="BE1560" s="221">
        <f t="shared" si="3437"/>
        <v>1.7561662864670173</v>
      </c>
      <c r="BF1560" s="221">
        <f>BE1560/PRODUCT($BG$6:BG1559)</f>
        <v>1.0003360654610329</v>
      </c>
      <c r="BG1560" s="16">
        <f t="shared" si="3503"/>
        <v>1.0003360654610329</v>
      </c>
      <c r="BH1560" s="10">
        <f t="shared" si="3504"/>
        <v>12.266389327701965</v>
      </c>
      <c r="BI1560" s="90"/>
      <c r="BJ1560" s="17">
        <f t="shared" si="3487"/>
        <v>47553</v>
      </c>
      <c r="BK1560" s="16">
        <f t="shared" si="3480"/>
        <v>12.379384152579442</v>
      </c>
      <c r="BL1560" s="10">
        <f ca="1">IFERROR(AVERAGE(INDIRECT("BK"&amp;AC1560-Template!$F$10+1):INDIRECT("BK"&amp;AC1560)),0)</f>
        <v>12.492473464266785</v>
      </c>
      <c r="BM1560" s="35"/>
      <c r="BN1560" s="86"/>
      <c r="BO1560" s="35"/>
      <c r="BP1560" s="35"/>
      <c r="BQ1560" s="35"/>
      <c r="BR1560" s="35"/>
      <c r="BS1560" s="35"/>
      <c r="BT1560" s="35"/>
      <c r="BU1560" s="35"/>
      <c r="BV1560" s="35"/>
      <c r="BW1560" s="35"/>
      <c r="BX1560" s="35"/>
      <c r="BY1560" s="35"/>
      <c r="BZ1560" s="35"/>
      <c r="CA1560" s="35"/>
      <c r="CB1560" s="35"/>
      <c r="CC1560" s="35"/>
      <c r="CD1560" s="35"/>
      <c r="CE1560" s="35"/>
      <c r="CF1560" s="35"/>
      <c r="CG1560" s="35"/>
      <c r="CH1560" s="35"/>
    </row>
    <row r="1561" spans="1:86" ht="15.6" x14ac:dyDescent="0.3">
      <c r="A1561" s="35"/>
      <c r="B1561" s="86"/>
      <c r="C1561" s="35"/>
      <c r="D1561" s="35"/>
      <c r="E1561" s="35"/>
      <c r="F1561" s="35"/>
      <c r="G1561" s="35"/>
      <c r="H1561" s="35"/>
      <c r="I1561" s="35"/>
      <c r="J1561" s="35"/>
      <c r="K1561" s="35"/>
      <c r="L1561" s="35"/>
      <c r="M1561" s="35"/>
      <c r="N1561" s="35"/>
      <c r="O1561" s="35"/>
      <c r="P1561" s="35"/>
      <c r="Q1561" s="35"/>
      <c r="R1561" s="35"/>
      <c r="S1561" s="35"/>
      <c r="T1561" s="17">
        <f t="shared" si="3481"/>
        <v>47577</v>
      </c>
      <c r="U1561" s="216">
        <f t="shared" si="3474"/>
        <v>4</v>
      </c>
      <c r="V1561" s="216">
        <f t="shared" si="3481"/>
        <v>1556</v>
      </c>
      <c r="W1561" s="16">
        <f t="shared" si="3488"/>
        <v>4.2630136986301368</v>
      </c>
      <c r="X1561" s="16" t="e">
        <f>IF(Template!$F$7="Linear interpolation",LinInterp($I$5:$I$22,$G$5:$G$22,W1561),CubicSpline($I$5:$I$22,$G$5:$G$22,W1561))</f>
        <v>#VALUE!</v>
      </c>
      <c r="Y1561" s="221" t="e">
        <f t="shared" si="3475"/>
        <v>#VALUE!</v>
      </c>
      <c r="Z1561" s="221" t="e">
        <f>Y1561/PRODUCT($AA$6:AA1560)</f>
        <v>#VALUE!</v>
      </c>
      <c r="AA1561" s="16" t="e">
        <f t="shared" si="3482"/>
        <v>#VALUE!</v>
      </c>
      <c r="AB1561" s="10" t="e">
        <f t="shared" si="3483"/>
        <v>#VALUE!</v>
      </c>
      <c r="AC1561" s="90">
        <f t="shared" si="3476"/>
        <v>1561</v>
      </c>
      <c r="AD1561" s="17">
        <f t="shared" si="3484"/>
        <v>47554</v>
      </c>
      <c r="AE1561" s="16" t="e">
        <f t="shared" si="3477"/>
        <v>#VALUE!</v>
      </c>
      <c r="AF1561" s="10">
        <f ca="1">IFERROR(AVERAGE(INDIRECT("AE"&amp;AC1561-Template!$F$10+1):INDIRECT("AE"&amp;AC1561)),0)</f>
        <v>0</v>
      </c>
      <c r="AG1561" s="35"/>
      <c r="AH1561" s="86"/>
      <c r="AI1561" s="35"/>
      <c r="AJ1561" s="35"/>
      <c r="AK1561" s="35"/>
      <c r="AL1561" s="35"/>
      <c r="AM1561" s="35"/>
      <c r="AN1561" s="35"/>
      <c r="AO1561" s="35"/>
      <c r="AP1561" s="35"/>
      <c r="AQ1561" s="35"/>
      <c r="AR1561" s="35"/>
      <c r="AS1561" s="35"/>
      <c r="AT1561" s="35"/>
      <c r="AU1561" s="35"/>
      <c r="AV1561" s="35"/>
      <c r="AW1561" s="35"/>
      <c r="AX1561" s="35"/>
      <c r="AY1561" s="35"/>
      <c r="AZ1561" s="17">
        <f t="shared" ref="AZ1561" si="3527">AZ1560+1</f>
        <v>47577</v>
      </c>
      <c r="BA1561" s="216">
        <f t="shared" si="3500"/>
        <v>4</v>
      </c>
      <c r="BB1561" s="216">
        <f t="shared" ref="BB1561" si="3528">BB1560+1</f>
        <v>1556</v>
      </c>
      <c r="BC1561" s="16">
        <f t="shared" si="3502"/>
        <v>4.2630136986301368</v>
      </c>
      <c r="BD1561" s="16">
        <f>IF(Template!$F$7="Linear interpolation",LinInterp($AO$5:$AO$18,$AM$5:$AM$18,BC1561),CubicSpline($AO$5:$AO$18,$AM$5:$AM$18,BC1561))</f>
        <v>14.130942721842118</v>
      </c>
      <c r="BE1561" s="221">
        <f t="shared" si="3437"/>
        <v>1.7567562203263829</v>
      </c>
      <c r="BF1561" s="221">
        <f>BE1561/PRODUCT($BG$6:BG1560)</f>
        <v>1.0003359214124037</v>
      </c>
      <c r="BG1561" s="16">
        <f t="shared" si="3503"/>
        <v>1.0003359214124037</v>
      </c>
      <c r="BH1561" s="10">
        <f t="shared" si="3504"/>
        <v>12.261131552734451</v>
      </c>
      <c r="BI1561" s="90"/>
      <c r="BJ1561" s="17">
        <f t="shared" si="3487"/>
        <v>47554</v>
      </c>
      <c r="BK1561" s="16">
        <f t="shared" si="3480"/>
        <v>12.391976717226472</v>
      </c>
      <c r="BL1561" s="10">
        <f ca="1">IFERROR(AVERAGE(INDIRECT("BK"&amp;AC1561-Template!$F$10+1):INDIRECT("BK"&amp;AC1561)),0)</f>
        <v>12.485320892689909</v>
      </c>
      <c r="BM1561" s="35"/>
      <c r="BN1561" s="86"/>
      <c r="BO1561" s="35"/>
      <c r="BP1561" s="35"/>
      <c r="BQ1561" s="35"/>
      <c r="BR1561" s="35"/>
      <c r="BS1561" s="35"/>
      <c r="BT1561" s="35"/>
      <c r="BU1561" s="35"/>
      <c r="BV1561" s="35"/>
      <c r="BW1561" s="35"/>
      <c r="BX1561" s="35"/>
      <c r="BY1561" s="35"/>
      <c r="BZ1561" s="35"/>
      <c r="CA1561" s="35"/>
      <c r="CB1561" s="35"/>
      <c r="CC1561" s="35"/>
      <c r="CD1561" s="35"/>
      <c r="CE1561" s="35"/>
      <c r="CF1561" s="35"/>
      <c r="CG1561" s="35"/>
      <c r="CH1561" s="35"/>
    </row>
    <row r="1562" spans="1:86" ht="15.6" x14ac:dyDescent="0.3">
      <c r="A1562" s="35"/>
      <c r="B1562" s="86"/>
      <c r="C1562" s="35"/>
      <c r="D1562" s="35"/>
      <c r="E1562" s="35"/>
      <c r="F1562" s="35"/>
      <c r="G1562" s="35"/>
      <c r="H1562" s="35"/>
      <c r="I1562" s="35"/>
      <c r="J1562" s="35"/>
      <c r="K1562" s="35"/>
      <c r="L1562" s="35"/>
      <c r="M1562" s="35"/>
      <c r="N1562" s="35"/>
      <c r="O1562" s="35"/>
      <c r="P1562" s="35"/>
      <c r="Q1562" s="35"/>
      <c r="R1562" s="35"/>
      <c r="S1562" s="35"/>
      <c r="T1562" s="17">
        <f t="shared" si="3481"/>
        <v>47578</v>
      </c>
      <c r="U1562" s="216">
        <f t="shared" si="3474"/>
        <v>5</v>
      </c>
      <c r="V1562" s="216">
        <f t="shared" si="3481"/>
        <v>1557</v>
      </c>
      <c r="W1562" s="16">
        <f t="shared" si="3488"/>
        <v>4.2657534246575342</v>
      </c>
      <c r="X1562" s="16" t="e">
        <f>IF(Template!$F$7="Linear interpolation",LinInterp($I$5:$I$22,$G$5:$G$22,W1562),CubicSpline($I$5:$I$22,$G$5:$G$22,W1562))</f>
        <v>#VALUE!</v>
      </c>
      <c r="Y1562" s="221" t="e">
        <f t="shared" si="3475"/>
        <v>#VALUE!</v>
      </c>
      <c r="Z1562" s="221" t="e">
        <f>Y1562/PRODUCT($AA$6:AA1561)</f>
        <v>#VALUE!</v>
      </c>
      <c r="AA1562" s="16" t="e">
        <f t="shared" si="3482"/>
        <v>#VALUE!</v>
      </c>
      <c r="AB1562" s="10" t="e">
        <f t="shared" si="3483"/>
        <v>#VALUE!</v>
      </c>
      <c r="AC1562" s="90">
        <f t="shared" si="3476"/>
        <v>1562</v>
      </c>
      <c r="AD1562" s="17">
        <f t="shared" si="3484"/>
        <v>47555</v>
      </c>
      <c r="AE1562" s="16" t="e">
        <f t="shared" si="3477"/>
        <v>#VALUE!</v>
      </c>
      <c r="AF1562" s="10">
        <f ca="1">IFERROR(AVERAGE(INDIRECT("AE"&amp;AC1562-Template!$F$10+1):INDIRECT("AE"&amp;AC1562)),0)</f>
        <v>0</v>
      </c>
      <c r="AG1562" s="35"/>
      <c r="AH1562" s="86"/>
      <c r="AI1562" s="35"/>
      <c r="AJ1562" s="35"/>
      <c r="AK1562" s="35"/>
      <c r="AL1562" s="35"/>
      <c r="AM1562" s="35"/>
      <c r="AN1562" s="35"/>
      <c r="AO1562" s="35"/>
      <c r="AP1562" s="35"/>
      <c r="AQ1562" s="35"/>
      <c r="AR1562" s="35"/>
      <c r="AS1562" s="35"/>
      <c r="AT1562" s="35"/>
      <c r="AU1562" s="35"/>
      <c r="AV1562" s="35"/>
      <c r="AW1562" s="35"/>
      <c r="AX1562" s="35"/>
      <c r="AY1562" s="35"/>
      <c r="AZ1562" s="17">
        <f t="shared" ref="AZ1562" si="3529">AZ1561+1</f>
        <v>47578</v>
      </c>
      <c r="BA1562" s="216">
        <f t="shared" si="3500"/>
        <v>5</v>
      </c>
      <c r="BB1562" s="216">
        <f t="shared" ref="BB1562" si="3530">BB1561+1</f>
        <v>1557</v>
      </c>
      <c r="BC1562" s="16">
        <f t="shared" si="3502"/>
        <v>4.2657534246575342</v>
      </c>
      <c r="BD1562" s="16">
        <f>IF(Template!$F$7="Linear interpolation",LinInterp($AO$5:$AO$18,$AM$5:$AM$18,BC1562),CubicSpline($AO$5:$AO$18,$AM$5:$AM$18,BC1562))</f>
        <v>14.130236266267836</v>
      </c>
      <c r="BE1562" s="221">
        <f t="shared" si="3437"/>
        <v>1.7573461012330354</v>
      </c>
      <c r="BF1562" s="221">
        <f>BE1562/PRODUCT($BG$6:BG1561)</f>
        <v>1.0003357784647791</v>
      </c>
      <c r="BG1562" s="16">
        <f t="shared" si="3503"/>
        <v>1.0003357784647791</v>
      </c>
      <c r="BH1562" s="10">
        <f t="shared" si="3504"/>
        <v>12.255913964435594</v>
      </c>
      <c r="BI1562" s="90"/>
      <c r="BJ1562" s="17">
        <f t="shared" si="3487"/>
        <v>47555</v>
      </c>
      <c r="BK1562" s="16">
        <f t="shared" si="3480"/>
        <v>12.385866190052774</v>
      </c>
      <c r="BL1562" s="10">
        <f ca="1">IFERROR(AVERAGE(INDIRECT("BK"&amp;AC1562-Template!$F$10+1):INDIRECT("BK"&amp;AC1562)),0)</f>
        <v>12.479408980159455</v>
      </c>
      <c r="BM1562" s="35"/>
      <c r="BN1562" s="86"/>
      <c r="BO1562" s="35"/>
      <c r="BP1562" s="35"/>
      <c r="BQ1562" s="35"/>
      <c r="BR1562" s="35"/>
      <c r="BS1562" s="35"/>
      <c r="BT1562" s="35"/>
      <c r="BU1562" s="35"/>
      <c r="BV1562" s="35"/>
      <c r="BW1562" s="35"/>
      <c r="BX1562" s="35"/>
      <c r="BY1562" s="35"/>
      <c r="BZ1562" s="35"/>
      <c r="CA1562" s="35"/>
      <c r="CB1562" s="35"/>
      <c r="CC1562" s="35"/>
      <c r="CD1562" s="35"/>
      <c r="CE1562" s="35"/>
      <c r="CF1562" s="35"/>
      <c r="CG1562" s="35"/>
      <c r="CH1562" s="35"/>
    </row>
    <row r="1563" spans="1:86" ht="15.6" x14ac:dyDescent="0.3">
      <c r="A1563" s="35"/>
      <c r="B1563" s="86"/>
      <c r="C1563" s="35"/>
      <c r="D1563" s="35"/>
      <c r="E1563" s="35"/>
      <c r="F1563" s="35"/>
      <c r="G1563" s="35"/>
      <c r="H1563" s="35"/>
      <c r="I1563" s="35"/>
      <c r="J1563" s="35"/>
      <c r="K1563" s="35"/>
      <c r="L1563" s="35"/>
      <c r="M1563" s="35"/>
      <c r="N1563" s="35"/>
      <c r="O1563" s="35"/>
      <c r="P1563" s="35"/>
      <c r="Q1563" s="35"/>
      <c r="R1563" s="35"/>
      <c r="S1563" s="35"/>
      <c r="T1563" s="17">
        <f t="shared" si="3481"/>
        <v>47579</v>
      </c>
      <c r="U1563" s="216">
        <f t="shared" si="3474"/>
        <v>6</v>
      </c>
      <c r="V1563" s="216">
        <f t="shared" si="3481"/>
        <v>1558</v>
      </c>
      <c r="W1563" s="16">
        <f t="shared" si="3488"/>
        <v>4.2684931506849315</v>
      </c>
      <c r="X1563" s="16" t="e">
        <f>IF(Template!$F$7="Linear interpolation",LinInterp($I$5:$I$22,$G$5:$G$22,W1563),CubicSpline($I$5:$I$22,$G$5:$G$22,W1563))</f>
        <v>#VALUE!</v>
      </c>
      <c r="Y1563" s="221" t="e">
        <f t="shared" si="3475"/>
        <v>#VALUE!</v>
      </c>
      <c r="Z1563" s="221" t="e">
        <f>Y1563/PRODUCT($AA$6:AA1562)</f>
        <v>#VALUE!</v>
      </c>
      <c r="AA1563" s="16" t="e">
        <f t="shared" si="3482"/>
        <v>#VALUE!</v>
      </c>
      <c r="AB1563" s="10" t="e">
        <f t="shared" si="3483"/>
        <v>#VALUE!</v>
      </c>
      <c r="AC1563" s="90">
        <f t="shared" si="3476"/>
        <v>1563</v>
      </c>
      <c r="AD1563" s="17">
        <f t="shared" si="3484"/>
        <v>47556</v>
      </c>
      <c r="AE1563" s="16" t="e">
        <f t="shared" si="3477"/>
        <v>#VALUE!</v>
      </c>
      <c r="AF1563" s="10">
        <f ca="1">IFERROR(AVERAGE(INDIRECT("AE"&amp;AC1563-Template!$F$10+1):INDIRECT("AE"&amp;AC1563)),0)</f>
        <v>0</v>
      </c>
      <c r="AG1563" s="35"/>
      <c r="AH1563" s="86"/>
      <c r="AI1563" s="35"/>
      <c r="AJ1563" s="35"/>
      <c r="AK1563" s="35"/>
      <c r="AL1563" s="35"/>
      <c r="AM1563" s="35"/>
      <c r="AN1563" s="35"/>
      <c r="AO1563" s="35"/>
      <c r="AP1563" s="35"/>
      <c r="AQ1563" s="35"/>
      <c r="AR1563" s="35"/>
      <c r="AS1563" s="35"/>
      <c r="AT1563" s="35"/>
      <c r="AU1563" s="35"/>
      <c r="AV1563" s="35"/>
      <c r="AW1563" s="35"/>
      <c r="AX1563" s="35"/>
      <c r="AY1563" s="35"/>
      <c r="AZ1563" s="17">
        <f t="shared" ref="AZ1563" si="3531">AZ1562+1</f>
        <v>47579</v>
      </c>
      <c r="BA1563" s="216">
        <f t="shared" si="3500"/>
        <v>6</v>
      </c>
      <c r="BB1563" s="216">
        <f t="shared" ref="BB1563" si="3532">BB1562+1</f>
        <v>1558</v>
      </c>
      <c r="BC1563" s="16">
        <f t="shared" si="3502"/>
        <v>4.2684931506849315</v>
      </c>
      <c r="BD1563" s="16">
        <f>IF(Template!$F$7="Linear interpolation",LinInterp($AO$5:$AO$18,$AM$5:$AM$18,BC1563),CubicSpline($AO$5:$AO$18,$AM$5:$AM$18,BC1563))</f>
        <v>14.129526930649618</v>
      </c>
      <c r="BE1563" s="221">
        <f t="shared" si="3437"/>
        <v>1.757935930941366</v>
      </c>
      <c r="BF1563" s="221">
        <f>BE1563/PRODUCT($BG$6:BG1562)</f>
        <v>1.0003356366215606</v>
      </c>
      <c r="BG1563" s="16">
        <f t="shared" si="3503"/>
        <v>1.0003357784647791</v>
      </c>
      <c r="BH1563" s="10">
        <f t="shared" si="3504"/>
        <v>12.255913964435594</v>
      </c>
      <c r="BI1563" s="90"/>
      <c r="BJ1563" s="17">
        <f t="shared" si="3487"/>
        <v>47556</v>
      </c>
      <c r="BK1563" s="16">
        <f t="shared" si="3480"/>
        <v>12.379793124220662</v>
      </c>
      <c r="BL1563" s="10">
        <f ca="1">IFERROR(AVERAGE(INDIRECT("BK"&amp;AC1563-Template!$F$10+1):INDIRECT("BK"&amp;AC1563)),0)</f>
        <v>12.472809447420399</v>
      </c>
      <c r="BM1563" s="35"/>
      <c r="BN1563" s="86"/>
      <c r="BO1563" s="35"/>
      <c r="BP1563" s="35"/>
      <c r="BQ1563" s="35"/>
      <c r="BR1563" s="35"/>
      <c r="BS1563" s="35"/>
      <c r="BT1563" s="35"/>
      <c r="BU1563" s="35"/>
      <c r="BV1563" s="35"/>
      <c r="BW1563" s="35"/>
      <c r="BX1563" s="35"/>
      <c r="BY1563" s="35"/>
      <c r="BZ1563" s="35"/>
      <c r="CA1563" s="35"/>
      <c r="CB1563" s="35"/>
      <c r="CC1563" s="35"/>
      <c r="CD1563" s="35"/>
      <c r="CE1563" s="35"/>
      <c r="CF1563" s="35"/>
      <c r="CG1563" s="35"/>
      <c r="CH1563" s="35"/>
    </row>
    <row r="1564" spans="1:86" ht="15.6" x14ac:dyDescent="0.3">
      <c r="A1564" s="35"/>
      <c r="B1564" s="86"/>
      <c r="C1564" s="35"/>
      <c r="D1564" s="35"/>
      <c r="E1564" s="35"/>
      <c r="F1564" s="35"/>
      <c r="G1564" s="35"/>
      <c r="H1564" s="35"/>
      <c r="I1564" s="35"/>
      <c r="J1564" s="35"/>
      <c r="K1564" s="35"/>
      <c r="L1564" s="35"/>
      <c r="M1564" s="35"/>
      <c r="N1564" s="35"/>
      <c r="O1564" s="35"/>
      <c r="P1564" s="35"/>
      <c r="Q1564" s="35"/>
      <c r="R1564" s="35"/>
      <c r="S1564" s="35"/>
      <c r="T1564" s="17">
        <f t="shared" si="3481"/>
        <v>47580</v>
      </c>
      <c r="U1564" s="216">
        <f t="shared" si="3474"/>
        <v>7</v>
      </c>
      <c r="V1564" s="216">
        <f t="shared" si="3481"/>
        <v>1559</v>
      </c>
      <c r="W1564" s="16">
        <f t="shared" si="3488"/>
        <v>4.2712328767123289</v>
      </c>
      <c r="X1564" s="16" t="e">
        <f>IF(Template!$F$7="Linear interpolation",LinInterp($I$5:$I$22,$G$5:$G$22,W1564),CubicSpline($I$5:$I$22,$G$5:$G$22,W1564))</f>
        <v>#VALUE!</v>
      </c>
      <c r="Y1564" s="221" t="e">
        <f t="shared" si="3475"/>
        <v>#VALUE!</v>
      </c>
      <c r="Z1564" s="221" t="e">
        <f>Y1564/PRODUCT($AA$6:AA1563)</f>
        <v>#VALUE!</v>
      </c>
      <c r="AA1564" s="16" t="e">
        <f t="shared" si="3482"/>
        <v>#VALUE!</v>
      </c>
      <c r="AB1564" s="10" t="e">
        <f t="shared" si="3483"/>
        <v>#VALUE!</v>
      </c>
      <c r="AC1564" s="90">
        <f t="shared" si="3476"/>
        <v>1564</v>
      </c>
      <c r="AD1564" s="17">
        <f t="shared" si="3484"/>
        <v>47557</v>
      </c>
      <c r="AE1564" s="16" t="e">
        <f t="shared" si="3477"/>
        <v>#VALUE!</v>
      </c>
      <c r="AF1564" s="10">
        <f ca="1">IFERROR(AVERAGE(INDIRECT("AE"&amp;AC1564-Template!$F$10+1):INDIRECT("AE"&amp;AC1564)),0)</f>
        <v>0</v>
      </c>
      <c r="AG1564" s="35"/>
      <c r="AH1564" s="86"/>
      <c r="AI1564" s="35"/>
      <c r="AJ1564" s="35"/>
      <c r="AK1564" s="35"/>
      <c r="AL1564" s="35"/>
      <c r="AM1564" s="35"/>
      <c r="AN1564" s="35"/>
      <c r="AO1564" s="35"/>
      <c r="AP1564" s="35"/>
      <c r="AQ1564" s="35"/>
      <c r="AR1564" s="35"/>
      <c r="AS1564" s="35"/>
      <c r="AT1564" s="35"/>
      <c r="AU1564" s="35"/>
      <c r="AV1564" s="35"/>
      <c r="AW1564" s="35"/>
      <c r="AX1564" s="35"/>
      <c r="AY1564" s="35"/>
      <c r="AZ1564" s="17">
        <f t="shared" ref="AZ1564" si="3533">AZ1563+1</f>
        <v>47580</v>
      </c>
      <c r="BA1564" s="216">
        <f t="shared" si="3500"/>
        <v>7</v>
      </c>
      <c r="BB1564" s="216">
        <f t="shared" ref="BB1564" si="3534">BB1563+1</f>
        <v>1559</v>
      </c>
      <c r="BC1564" s="16">
        <f t="shared" si="3502"/>
        <v>4.2712328767123289</v>
      </c>
      <c r="BD1564" s="16">
        <f>IF(Template!$F$7="Linear interpolation",LinInterp($AO$5:$AO$18,$AM$5:$AM$18,BC1564),CubicSpline($AO$5:$AO$18,$AM$5:$AM$18,BC1564))</f>
        <v>14.128814750182158</v>
      </c>
      <c r="BE1564" s="221">
        <f t="shared" si="3437"/>
        <v>1.7585257112143073</v>
      </c>
      <c r="BF1564" s="221">
        <f>BE1564/PRODUCT($BG$6:BG1563)</f>
        <v>1.0003353540429689</v>
      </c>
      <c r="BG1564" s="16">
        <f t="shared" si="3503"/>
        <v>1.0003357784647791</v>
      </c>
      <c r="BH1564" s="10">
        <f t="shared" si="3504"/>
        <v>12.255913964435594</v>
      </c>
      <c r="BI1564" s="90"/>
      <c r="BJ1564" s="17">
        <f t="shared" si="3487"/>
        <v>47557</v>
      </c>
      <c r="BK1564" s="16">
        <f t="shared" si="3480"/>
        <v>12.373757643455384</v>
      </c>
      <c r="BL1564" s="10">
        <f ca="1">IFERROR(AVERAGE(INDIRECT("BK"&amp;AC1564-Template!$F$10+1):INDIRECT("BK"&amp;AC1564)),0)</f>
        <v>12.466245708427351</v>
      </c>
      <c r="BM1564" s="35"/>
      <c r="BN1564" s="86"/>
      <c r="BO1564" s="35"/>
      <c r="BP1564" s="35"/>
      <c r="BQ1564" s="35"/>
      <c r="BR1564" s="35"/>
      <c r="BS1564" s="35"/>
      <c r="BT1564" s="35"/>
      <c r="BU1564" s="35"/>
      <c r="BV1564" s="35"/>
      <c r="BW1564" s="35"/>
      <c r="BX1564" s="35"/>
      <c r="BY1564" s="35"/>
      <c r="BZ1564" s="35"/>
      <c r="CA1564" s="35"/>
      <c r="CB1564" s="35"/>
      <c r="CC1564" s="35"/>
      <c r="CD1564" s="35"/>
      <c r="CE1564" s="35"/>
      <c r="CF1564" s="35"/>
      <c r="CG1564" s="35"/>
      <c r="CH1564" s="35"/>
    </row>
    <row r="1565" spans="1:86" ht="15.6" x14ac:dyDescent="0.3">
      <c r="A1565" s="35"/>
      <c r="B1565" s="86"/>
      <c r="C1565" s="35"/>
      <c r="D1565" s="35"/>
      <c r="E1565" s="35"/>
      <c r="F1565" s="35"/>
      <c r="G1565" s="35"/>
      <c r="H1565" s="35"/>
      <c r="I1565" s="35"/>
      <c r="J1565" s="35"/>
      <c r="K1565" s="35"/>
      <c r="L1565" s="35"/>
      <c r="M1565" s="35"/>
      <c r="N1565" s="35"/>
      <c r="O1565" s="35"/>
      <c r="P1565" s="35"/>
      <c r="Q1565" s="35"/>
      <c r="R1565" s="35"/>
      <c r="S1565" s="35"/>
      <c r="T1565" s="17">
        <f t="shared" si="3481"/>
        <v>47581</v>
      </c>
      <c r="U1565" s="216">
        <f t="shared" si="3474"/>
        <v>1</v>
      </c>
      <c r="V1565" s="216">
        <f t="shared" si="3481"/>
        <v>1560</v>
      </c>
      <c r="W1565" s="16">
        <f t="shared" si="3488"/>
        <v>4.2739726027397262</v>
      </c>
      <c r="X1565" s="16" t="e">
        <f>IF(Template!$F$7="Linear interpolation",LinInterp($I$5:$I$22,$G$5:$G$22,W1565),CubicSpline($I$5:$I$22,$G$5:$G$22,W1565))</f>
        <v>#VALUE!</v>
      </c>
      <c r="Y1565" s="221" t="e">
        <f t="shared" si="3475"/>
        <v>#VALUE!</v>
      </c>
      <c r="Z1565" s="221" t="e">
        <f>Y1565/PRODUCT($AA$6:AA1564)</f>
        <v>#VALUE!</v>
      </c>
      <c r="AA1565" s="16" t="e">
        <f t="shared" si="3482"/>
        <v>#VALUE!</v>
      </c>
      <c r="AB1565" s="10" t="e">
        <f t="shared" si="3483"/>
        <v>#VALUE!</v>
      </c>
      <c r="AC1565" s="90">
        <f t="shared" si="3476"/>
        <v>1565</v>
      </c>
      <c r="AD1565" s="17">
        <f t="shared" si="3484"/>
        <v>47558</v>
      </c>
      <c r="AE1565" s="16" t="e">
        <f t="shared" si="3477"/>
        <v>#VALUE!</v>
      </c>
      <c r="AF1565" s="10">
        <f ca="1">IFERROR(AVERAGE(INDIRECT("AE"&amp;AC1565-Template!$F$10+1):INDIRECT("AE"&amp;AC1565)),0)</f>
        <v>0</v>
      </c>
      <c r="AG1565" s="35"/>
      <c r="AH1565" s="86"/>
      <c r="AI1565" s="35"/>
      <c r="AJ1565" s="35"/>
      <c r="AK1565" s="35"/>
      <c r="AL1565" s="35"/>
      <c r="AM1565" s="35"/>
      <c r="AN1565" s="35"/>
      <c r="AO1565" s="35"/>
      <c r="AP1565" s="35"/>
      <c r="AQ1565" s="35"/>
      <c r="AR1565" s="35"/>
      <c r="AS1565" s="35"/>
      <c r="AT1565" s="35"/>
      <c r="AU1565" s="35"/>
      <c r="AV1565" s="35"/>
      <c r="AW1565" s="35"/>
      <c r="AX1565" s="35"/>
      <c r="AY1565" s="35"/>
      <c r="AZ1565" s="17">
        <f t="shared" ref="AZ1565" si="3535">AZ1564+1</f>
        <v>47581</v>
      </c>
      <c r="BA1565" s="216">
        <f t="shared" si="3500"/>
        <v>1</v>
      </c>
      <c r="BB1565" s="216">
        <f t="shared" ref="BB1565" si="3536">BB1564+1</f>
        <v>1560</v>
      </c>
      <c r="BC1565" s="16">
        <f t="shared" si="3502"/>
        <v>4.2739726027397262</v>
      </c>
      <c r="BD1565" s="16">
        <f>IF(Template!$F$7="Linear interpolation",LinInterp($AO$5:$AO$18,$AM$5:$AM$18,BC1565),CubicSpline($AO$5:$AO$18,$AM$5:$AM$18,BC1565))</f>
        <v>14.128099760060154</v>
      </c>
      <c r="BE1565" s="221">
        <f t="shared" si="3437"/>
        <v>1.7591154438233436</v>
      </c>
      <c r="BF1565" s="221">
        <f>BE1565/PRODUCT($BG$6:BG1564)</f>
        <v>1.0003349318403081</v>
      </c>
      <c r="BG1565" s="16">
        <f t="shared" si="3503"/>
        <v>1.0003349318403081</v>
      </c>
      <c r="BH1565" s="10">
        <f t="shared" si="3504"/>
        <v>12.225012171245053</v>
      </c>
      <c r="BI1565" s="90"/>
      <c r="BJ1565" s="17">
        <f t="shared" si="3487"/>
        <v>47558</v>
      </c>
      <c r="BK1565" s="16">
        <f t="shared" si="3480"/>
        <v>12.373757643455384</v>
      </c>
      <c r="BL1565" s="10">
        <f ca="1">IFERROR(AVERAGE(INDIRECT("BK"&amp;AC1565-Template!$F$10+1):INDIRECT("BK"&amp;AC1565)),0)</f>
        <v>12.459917812375684</v>
      </c>
      <c r="BM1565" s="35"/>
      <c r="BN1565" s="86"/>
      <c r="BO1565" s="35"/>
      <c r="BP1565" s="35"/>
      <c r="BQ1565" s="35"/>
      <c r="BR1565" s="35"/>
      <c r="BS1565" s="35"/>
      <c r="BT1565" s="35"/>
      <c r="BU1565" s="35"/>
      <c r="BV1565" s="35"/>
      <c r="BW1565" s="35"/>
      <c r="BX1565" s="35"/>
      <c r="BY1565" s="35"/>
      <c r="BZ1565" s="35"/>
      <c r="CA1565" s="35"/>
      <c r="CB1565" s="35"/>
      <c r="CC1565" s="35"/>
      <c r="CD1565" s="35"/>
      <c r="CE1565" s="35"/>
      <c r="CF1565" s="35"/>
      <c r="CG1565" s="35"/>
      <c r="CH1565" s="35"/>
    </row>
    <row r="1566" spans="1:86" ht="15.6" x14ac:dyDescent="0.3">
      <c r="A1566" s="35"/>
      <c r="B1566" s="86"/>
      <c r="C1566" s="35"/>
      <c r="D1566" s="35"/>
      <c r="E1566" s="35"/>
      <c r="F1566" s="35"/>
      <c r="G1566" s="35"/>
      <c r="H1566" s="35"/>
      <c r="I1566" s="35"/>
      <c r="J1566" s="35"/>
      <c r="K1566" s="35"/>
      <c r="L1566" s="35"/>
      <c r="M1566" s="35"/>
      <c r="N1566" s="35"/>
      <c r="O1566" s="35"/>
      <c r="P1566" s="35"/>
      <c r="Q1566" s="35"/>
      <c r="R1566" s="35"/>
      <c r="S1566" s="35"/>
      <c r="T1566" s="17">
        <f t="shared" si="3481"/>
        <v>47582</v>
      </c>
      <c r="U1566" s="216">
        <f t="shared" si="3474"/>
        <v>2</v>
      </c>
      <c r="V1566" s="216">
        <f t="shared" si="3481"/>
        <v>1561</v>
      </c>
      <c r="W1566" s="16">
        <f t="shared" si="3488"/>
        <v>4.2767123287671236</v>
      </c>
      <c r="X1566" s="16" t="e">
        <f>IF(Template!$F$7="Linear interpolation",LinInterp($I$5:$I$22,$G$5:$G$22,W1566),CubicSpline($I$5:$I$22,$G$5:$G$22,W1566))</f>
        <v>#VALUE!</v>
      </c>
      <c r="Y1566" s="221" t="e">
        <f t="shared" si="3475"/>
        <v>#VALUE!</v>
      </c>
      <c r="Z1566" s="221" t="e">
        <f>Y1566/PRODUCT($AA$6:AA1565)</f>
        <v>#VALUE!</v>
      </c>
      <c r="AA1566" s="16" t="e">
        <f t="shared" si="3482"/>
        <v>#VALUE!</v>
      </c>
      <c r="AB1566" s="10" t="e">
        <f t="shared" si="3483"/>
        <v>#VALUE!</v>
      </c>
      <c r="AC1566" s="90">
        <f t="shared" si="3476"/>
        <v>1566</v>
      </c>
      <c r="AD1566" s="17">
        <f t="shared" si="3484"/>
        <v>47559</v>
      </c>
      <c r="AE1566" s="16" t="e">
        <f t="shared" si="3477"/>
        <v>#VALUE!</v>
      </c>
      <c r="AF1566" s="10">
        <f ca="1">IFERROR(AVERAGE(INDIRECT("AE"&amp;AC1566-Template!$F$10+1):INDIRECT("AE"&amp;AC1566)),0)</f>
        <v>0</v>
      </c>
      <c r="AG1566" s="35"/>
      <c r="AH1566" s="86"/>
      <c r="AI1566" s="35"/>
      <c r="AJ1566" s="35"/>
      <c r="AK1566" s="35"/>
      <c r="AL1566" s="35"/>
      <c r="AM1566" s="35"/>
      <c r="AN1566" s="35"/>
      <c r="AO1566" s="35"/>
      <c r="AP1566" s="35"/>
      <c r="AQ1566" s="35"/>
      <c r="AR1566" s="35"/>
      <c r="AS1566" s="35"/>
      <c r="AT1566" s="35"/>
      <c r="AU1566" s="35"/>
      <c r="AV1566" s="35"/>
      <c r="AW1566" s="35"/>
      <c r="AX1566" s="35"/>
      <c r="AY1566" s="35"/>
      <c r="AZ1566" s="17">
        <f t="shared" ref="AZ1566" si="3537">AZ1565+1</f>
        <v>47582</v>
      </c>
      <c r="BA1566" s="216">
        <f t="shared" si="3500"/>
        <v>2</v>
      </c>
      <c r="BB1566" s="216">
        <f t="shared" ref="BB1566" si="3538">BB1565+1</f>
        <v>1561</v>
      </c>
      <c r="BC1566" s="16">
        <f t="shared" si="3502"/>
        <v>4.2767123287671236</v>
      </c>
      <c r="BD1566" s="16">
        <f>IF(Template!$F$7="Linear interpolation",LinInterp($AO$5:$AO$18,$AM$5:$AM$18,BC1566),CubicSpline($AO$5:$AO$18,$AM$5:$AM$18,BC1566))</f>
        <v>14.127381995478297</v>
      </c>
      <c r="BE1566" s="221">
        <f t="shared" si="3437"/>
        <v>1.759705130548519</v>
      </c>
      <c r="BF1566" s="221">
        <f>BE1566/PRODUCT($BG$6:BG1565)</f>
        <v>1.0003352177523344</v>
      </c>
      <c r="BG1566" s="16">
        <f t="shared" si="3503"/>
        <v>1.0003352177523344</v>
      </c>
      <c r="BH1566" s="10">
        <f t="shared" si="3504"/>
        <v>12.235447960204148</v>
      </c>
      <c r="BI1566" s="90"/>
      <c r="BJ1566" s="17">
        <f t="shared" si="3487"/>
        <v>47559</v>
      </c>
      <c r="BK1566" s="16">
        <f t="shared" si="3480"/>
        <v>12.373757643455384</v>
      </c>
      <c r="BL1566" s="10">
        <f ca="1">IFERROR(AVERAGE(INDIRECT("BK"&amp;AC1566-Template!$F$10+1):INDIRECT("BK"&amp;AC1566)),0)</f>
        <v>12.45382462166387</v>
      </c>
      <c r="BM1566" s="35"/>
      <c r="BN1566" s="86"/>
      <c r="BO1566" s="35"/>
      <c r="BP1566" s="35"/>
      <c r="BQ1566" s="35"/>
      <c r="BR1566" s="35"/>
      <c r="BS1566" s="35"/>
      <c r="BT1566" s="35"/>
      <c r="BU1566" s="35"/>
      <c r="BV1566" s="35"/>
      <c r="BW1566" s="35"/>
      <c r="BX1566" s="35"/>
      <c r="BY1566" s="35"/>
      <c r="BZ1566" s="35"/>
      <c r="CA1566" s="35"/>
      <c r="CB1566" s="35"/>
      <c r="CC1566" s="35"/>
      <c r="CD1566" s="35"/>
      <c r="CE1566" s="35"/>
      <c r="CF1566" s="35"/>
      <c r="CG1566" s="35"/>
      <c r="CH1566" s="35"/>
    </row>
    <row r="1567" spans="1:86" ht="15.6" x14ac:dyDescent="0.3">
      <c r="A1567" s="35"/>
      <c r="B1567" s="86"/>
      <c r="C1567" s="35"/>
      <c r="D1567" s="35"/>
      <c r="E1567" s="35"/>
      <c r="F1567" s="35"/>
      <c r="G1567" s="35"/>
      <c r="H1567" s="35"/>
      <c r="I1567" s="35"/>
      <c r="J1567" s="35"/>
      <c r="K1567" s="35"/>
      <c r="L1567" s="35"/>
      <c r="M1567" s="35"/>
      <c r="N1567" s="35"/>
      <c r="O1567" s="35"/>
      <c r="P1567" s="35"/>
      <c r="Q1567" s="35"/>
      <c r="R1567" s="35"/>
      <c r="S1567" s="35"/>
      <c r="T1567" s="17">
        <f t="shared" si="3481"/>
        <v>47583</v>
      </c>
      <c r="U1567" s="216">
        <f t="shared" si="3474"/>
        <v>3</v>
      </c>
      <c r="V1567" s="216">
        <f t="shared" si="3481"/>
        <v>1562</v>
      </c>
      <c r="W1567" s="16">
        <f t="shared" si="3488"/>
        <v>4.279452054794521</v>
      </c>
      <c r="X1567" s="16" t="e">
        <f>IF(Template!$F$7="Linear interpolation",LinInterp($I$5:$I$22,$G$5:$G$22,W1567),CubicSpline($I$5:$I$22,$G$5:$G$22,W1567))</f>
        <v>#VALUE!</v>
      </c>
      <c r="Y1567" s="221" t="e">
        <f t="shared" si="3475"/>
        <v>#VALUE!</v>
      </c>
      <c r="Z1567" s="221" t="e">
        <f>Y1567/PRODUCT($AA$6:AA1566)</f>
        <v>#VALUE!</v>
      </c>
      <c r="AA1567" s="16" t="e">
        <f t="shared" si="3482"/>
        <v>#VALUE!</v>
      </c>
      <c r="AB1567" s="10" t="e">
        <f t="shared" si="3483"/>
        <v>#VALUE!</v>
      </c>
      <c r="AC1567" s="90">
        <f t="shared" si="3476"/>
        <v>1567</v>
      </c>
      <c r="AD1567" s="17">
        <f t="shared" si="3484"/>
        <v>47560</v>
      </c>
      <c r="AE1567" s="16" t="e">
        <f t="shared" si="3477"/>
        <v>#VALUE!</v>
      </c>
      <c r="AF1567" s="10">
        <f ca="1">IFERROR(AVERAGE(INDIRECT("AE"&amp;AC1567-Template!$F$10+1):INDIRECT("AE"&amp;AC1567)),0)</f>
        <v>0</v>
      </c>
      <c r="AG1567" s="35"/>
      <c r="AH1567" s="86"/>
      <c r="AI1567" s="35"/>
      <c r="AJ1567" s="35"/>
      <c r="AK1567" s="35"/>
      <c r="AL1567" s="35"/>
      <c r="AM1567" s="35"/>
      <c r="AN1567" s="35"/>
      <c r="AO1567" s="35"/>
      <c r="AP1567" s="35"/>
      <c r="AQ1567" s="35"/>
      <c r="AR1567" s="35"/>
      <c r="AS1567" s="35"/>
      <c r="AT1567" s="35"/>
      <c r="AU1567" s="35"/>
      <c r="AV1567" s="35"/>
      <c r="AW1567" s="35"/>
      <c r="AX1567" s="35"/>
      <c r="AY1567" s="35"/>
      <c r="AZ1567" s="17">
        <f t="shared" ref="AZ1567" si="3539">AZ1566+1</f>
        <v>47583</v>
      </c>
      <c r="BA1567" s="216">
        <f t="shared" si="3500"/>
        <v>3</v>
      </c>
      <c r="BB1567" s="216">
        <f t="shared" ref="BB1567" si="3540">BB1566+1</f>
        <v>1562</v>
      </c>
      <c r="BC1567" s="16">
        <f t="shared" si="3502"/>
        <v>4.279452054794521</v>
      </c>
      <c r="BD1567" s="16">
        <f>IF(Template!$F$7="Linear interpolation",LinInterp($AO$5:$AO$18,$AM$5:$AM$18,BC1567),CubicSpline($AO$5:$AO$18,$AM$5:$AM$18,BC1567))</f>
        <v>14.126661491631287</v>
      </c>
      <c r="BE1567" s="221">
        <f t="shared" si="3437"/>
        <v>1.7602947731784528</v>
      </c>
      <c r="BF1567" s="221">
        <f>BE1567/PRODUCT($BG$6:BG1566)</f>
        <v>1.0003350803607365</v>
      </c>
      <c r="BG1567" s="16">
        <f t="shared" si="3503"/>
        <v>1.0003350803607365</v>
      </c>
      <c r="BH1567" s="10">
        <f t="shared" si="3504"/>
        <v>12.23043316688166</v>
      </c>
      <c r="BI1567" s="90"/>
      <c r="BJ1567" s="17">
        <f t="shared" si="3487"/>
        <v>47560</v>
      </c>
      <c r="BK1567" s="16">
        <f t="shared" si="3480"/>
        <v>12.337922476603369</v>
      </c>
      <c r="BL1567" s="10">
        <f ca="1">IFERROR(AVERAGE(INDIRECT("BK"&amp;AC1567-Template!$F$10+1):INDIRECT("BK"&amp;AC1567)),0)</f>
        <v>12.446536925390319</v>
      </c>
      <c r="BM1567" s="35"/>
      <c r="BN1567" s="86"/>
      <c r="BO1567" s="35"/>
      <c r="BP1567" s="35"/>
      <c r="BQ1567" s="35"/>
      <c r="BR1567" s="35"/>
      <c r="BS1567" s="35"/>
      <c r="BT1567" s="35"/>
      <c r="BU1567" s="35"/>
      <c r="BV1567" s="35"/>
      <c r="BW1567" s="35"/>
      <c r="BX1567" s="35"/>
      <c r="BY1567" s="35"/>
      <c r="BZ1567" s="35"/>
      <c r="CA1567" s="35"/>
      <c r="CB1567" s="35"/>
      <c r="CC1567" s="35"/>
      <c r="CD1567" s="35"/>
      <c r="CE1567" s="35"/>
      <c r="CF1567" s="35"/>
      <c r="CG1567" s="35"/>
      <c r="CH1567" s="35"/>
    </row>
    <row r="1568" spans="1:86" ht="15.6" x14ac:dyDescent="0.3">
      <c r="A1568" s="35"/>
      <c r="B1568" s="86"/>
      <c r="C1568" s="35"/>
      <c r="D1568" s="35"/>
      <c r="E1568" s="35"/>
      <c r="F1568" s="35"/>
      <c r="G1568" s="35"/>
      <c r="H1568" s="35"/>
      <c r="I1568" s="35"/>
      <c r="J1568" s="35"/>
      <c r="K1568" s="35"/>
      <c r="L1568" s="35"/>
      <c r="M1568" s="35"/>
      <c r="N1568" s="35"/>
      <c r="O1568" s="35"/>
      <c r="P1568" s="35"/>
      <c r="Q1568" s="35"/>
      <c r="R1568" s="35"/>
      <c r="S1568" s="35"/>
      <c r="T1568" s="17">
        <f t="shared" si="3481"/>
        <v>47584</v>
      </c>
      <c r="U1568" s="216">
        <f t="shared" si="3474"/>
        <v>4</v>
      </c>
      <c r="V1568" s="216">
        <f t="shared" si="3481"/>
        <v>1563</v>
      </c>
      <c r="W1568" s="16">
        <f t="shared" si="3488"/>
        <v>4.2821917808219174</v>
      </c>
      <c r="X1568" s="16" t="e">
        <f>IF(Template!$F$7="Linear interpolation",LinInterp($I$5:$I$22,$G$5:$G$22,W1568),CubicSpline($I$5:$I$22,$G$5:$G$22,W1568))</f>
        <v>#VALUE!</v>
      </c>
      <c r="Y1568" s="221" t="e">
        <f t="shared" si="3475"/>
        <v>#VALUE!</v>
      </c>
      <c r="Z1568" s="221" t="e">
        <f>Y1568/PRODUCT($AA$6:AA1567)</f>
        <v>#VALUE!</v>
      </c>
      <c r="AA1568" s="16" t="e">
        <f t="shared" si="3482"/>
        <v>#VALUE!</v>
      </c>
      <c r="AB1568" s="10" t="e">
        <f t="shared" si="3483"/>
        <v>#VALUE!</v>
      </c>
      <c r="AC1568" s="90">
        <f t="shared" si="3476"/>
        <v>1568</v>
      </c>
      <c r="AD1568" s="17">
        <f t="shared" si="3484"/>
        <v>47561</v>
      </c>
      <c r="AE1568" s="16" t="e">
        <f t="shared" si="3477"/>
        <v>#VALUE!</v>
      </c>
      <c r="AF1568" s="10">
        <f ca="1">IFERROR(AVERAGE(INDIRECT("AE"&amp;AC1568-Template!$F$10+1):INDIRECT("AE"&amp;AC1568)),0)</f>
        <v>0</v>
      </c>
      <c r="AG1568" s="35"/>
      <c r="AH1568" s="86"/>
      <c r="AI1568" s="35"/>
      <c r="AJ1568" s="35"/>
      <c r="AK1568" s="35"/>
      <c r="AL1568" s="35"/>
      <c r="AM1568" s="35"/>
      <c r="AN1568" s="35"/>
      <c r="AO1568" s="35"/>
      <c r="AP1568" s="35"/>
      <c r="AQ1568" s="35"/>
      <c r="AR1568" s="35"/>
      <c r="AS1568" s="35"/>
      <c r="AT1568" s="35"/>
      <c r="AU1568" s="35"/>
      <c r="AV1568" s="35"/>
      <c r="AW1568" s="35"/>
      <c r="AX1568" s="35"/>
      <c r="AY1568" s="35"/>
      <c r="AZ1568" s="17">
        <f t="shared" ref="AZ1568" si="3541">AZ1567+1</f>
        <v>47584</v>
      </c>
      <c r="BA1568" s="216">
        <f t="shared" si="3500"/>
        <v>4</v>
      </c>
      <c r="BB1568" s="216">
        <f t="shared" ref="BB1568" si="3542">BB1567+1</f>
        <v>1563</v>
      </c>
      <c r="BC1568" s="16">
        <f t="shared" si="3502"/>
        <v>4.2821917808219174</v>
      </c>
      <c r="BD1568" s="16">
        <f>IF(Template!$F$7="Linear interpolation",LinInterp($AO$5:$AO$18,$AM$5:$AM$18,BC1568),CubicSpline($AO$5:$AO$18,$AM$5:$AM$18,BC1568))</f>
        <v>14.125938283713817</v>
      </c>
      <c r="BE1568" s="221">
        <f t="shared" si="3437"/>
        <v>1.7608843735103452</v>
      </c>
      <c r="BF1568" s="221">
        <f>BE1568/PRODUCT($BG$6:BG1567)</f>
        <v>1.0003349440905442</v>
      </c>
      <c r="BG1568" s="16">
        <f t="shared" si="3503"/>
        <v>1.0003349440905442</v>
      </c>
      <c r="BH1568" s="10">
        <f t="shared" si="3504"/>
        <v>12.225459304864849</v>
      </c>
      <c r="BI1568" s="90"/>
      <c r="BJ1568" s="17">
        <f t="shared" si="3487"/>
        <v>47561</v>
      </c>
      <c r="BK1568" s="16">
        <f t="shared" si="3480"/>
        <v>12.349994046078283</v>
      </c>
      <c r="BL1568" s="10">
        <f ca="1">IFERROR(AVERAGE(INDIRECT("BK"&amp;AC1568-Template!$F$10+1):INDIRECT("BK"&amp;AC1568)),0)</f>
        <v>12.439651614765934</v>
      </c>
      <c r="BM1568" s="35"/>
      <c r="BN1568" s="86"/>
      <c r="BO1568" s="35"/>
      <c r="BP1568" s="35"/>
      <c r="BQ1568" s="35"/>
      <c r="BR1568" s="35"/>
      <c r="BS1568" s="35"/>
      <c r="BT1568" s="35"/>
      <c r="BU1568" s="35"/>
      <c r="BV1568" s="35"/>
      <c r="BW1568" s="35"/>
      <c r="BX1568" s="35"/>
      <c r="BY1568" s="35"/>
      <c r="BZ1568" s="35"/>
      <c r="CA1568" s="35"/>
      <c r="CB1568" s="35"/>
      <c r="CC1568" s="35"/>
      <c r="CD1568" s="35"/>
      <c r="CE1568" s="35"/>
      <c r="CF1568" s="35"/>
      <c r="CG1568" s="35"/>
      <c r="CH1568" s="35"/>
    </row>
    <row r="1569" spans="1:86" ht="15.6" x14ac:dyDescent="0.3">
      <c r="A1569" s="35"/>
      <c r="B1569" s="86"/>
      <c r="C1569" s="35"/>
      <c r="D1569" s="35"/>
      <c r="E1569" s="35"/>
      <c r="F1569" s="35"/>
      <c r="G1569" s="35"/>
      <c r="H1569" s="35"/>
      <c r="I1569" s="35"/>
      <c r="J1569" s="35"/>
      <c r="K1569" s="35"/>
      <c r="L1569" s="35"/>
      <c r="M1569" s="35"/>
      <c r="N1569" s="35"/>
      <c r="O1569" s="35"/>
      <c r="P1569" s="35"/>
      <c r="Q1569" s="35"/>
      <c r="R1569" s="35"/>
      <c r="S1569" s="35"/>
      <c r="T1569" s="17">
        <f t="shared" si="3481"/>
        <v>47585</v>
      </c>
      <c r="U1569" s="216">
        <f t="shared" si="3474"/>
        <v>5</v>
      </c>
      <c r="V1569" s="216">
        <f t="shared" si="3481"/>
        <v>1564</v>
      </c>
      <c r="W1569" s="16">
        <f t="shared" si="3488"/>
        <v>4.2849315068493148</v>
      </c>
      <c r="X1569" s="16" t="e">
        <f>IF(Template!$F$7="Linear interpolation",LinInterp($I$5:$I$22,$G$5:$G$22,W1569),CubicSpline($I$5:$I$22,$G$5:$G$22,W1569))</f>
        <v>#VALUE!</v>
      </c>
      <c r="Y1569" s="221" t="e">
        <f t="shared" si="3475"/>
        <v>#VALUE!</v>
      </c>
      <c r="Z1569" s="221" t="e">
        <f>Y1569/PRODUCT($AA$6:AA1568)</f>
        <v>#VALUE!</v>
      </c>
      <c r="AA1569" s="16" t="e">
        <f t="shared" si="3482"/>
        <v>#VALUE!</v>
      </c>
      <c r="AB1569" s="10" t="e">
        <f t="shared" si="3483"/>
        <v>#VALUE!</v>
      </c>
      <c r="AC1569" s="90">
        <f t="shared" si="3476"/>
        <v>1569</v>
      </c>
      <c r="AD1569" s="17">
        <f t="shared" si="3484"/>
        <v>47562</v>
      </c>
      <c r="AE1569" s="16" t="e">
        <f t="shared" si="3477"/>
        <v>#VALUE!</v>
      </c>
      <c r="AF1569" s="10">
        <f ca="1">IFERROR(AVERAGE(INDIRECT("AE"&amp;AC1569-Template!$F$10+1):INDIRECT("AE"&amp;AC1569)),0)</f>
        <v>0</v>
      </c>
      <c r="AG1569" s="35"/>
      <c r="AH1569" s="86"/>
      <c r="AI1569" s="35"/>
      <c r="AJ1569" s="35"/>
      <c r="AK1569" s="35"/>
      <c r="AL1569" s="35"/>
      <c r="AM1569" s="35"/>
      <c r="AN1569" s="35"/>
      <c r="AO1569" s="35"/>
      <c r="AP1569" s="35"/>
      <c r="AQ1569" s="35"/>
      <c r="AR1569" s="35"/>
      <c r="AS1569" s="35"/>
      <c r="AT1569" s="35"/>
      <c r="AU1569" s="35"/>
      <c r="AV1569" s="35"/>
      <c r="AW1569" s="35"/>
      <c r="AX1569" s="35"/>
      <c r="AY1569" s="35"/>
      <c r="AZ1569" s="17">
        <f t="shared" ref="AZ1569" si="3543">AZ1568+1</f>
        <v>47585</v>
      </c>
      <c r="BA1569" s="216">
        <f t="shared" si="3500"/>
        <v>5</v>
      </c>
      <c r="BB1569" s="216">
        <f t="shared" ref="BB1569" si="3544">BB1568+1</f>
        <v>1564</v>
      </c>
      <c r="BC1569" s="16">
        <f t="shared" si="3502"/>
        <v>4.2849315068493148</v>
      </c>
      <c r="BD1569" s="16">
        <f>IF(Template!$F$7="Linear interpolation",LinInterp($AO$5:$AO$18,$AM$5:$AM$18,BC1569),CubicSpline($AO$5:$AO$18,$AM$5:$AM$18,BC1569))</f>
        <v>14.125212406920582</v>
      </c>
      <c r="BE1569" s="221">
        <f t="shared" si="3437"/>
        <v>1.7614739333499883</v>
      </c>
      <c r="BF1569" s="221">
        <f>BE1569/PRODUCT($BG$6:BG1568)</f>
        <v>1.0003348089451596</v>
      </c>
      <c r="BG1569" s="16">
        <f t="shared" si="3503"/>
        <v>1.0003348089451596</v>
      </c>
      <c r="BH1569" s="10">
        <f t="shared" si="3504"/>
        <v>12.220526498324723</v>
      </c>
      <c r="BI1569" s="90"/>
      <c r="BJ1569" s="17">
        <f t="shared" si="3487"/>
        <v>47562</v>
      </c>
      <c r="BK1569" s="16">
        <f t="shared" si="3480"/>
        <v>12.344148346947414</v>
      </c>
      <c r="BL1569" s="10">
        <f ca="1">IFERROR(AVERAGE(INDIRECT("BK"&amp;AC1569-Template!$F$10+1):INDIRECT("BK"&amp;AC1569)),0)</f>
        <v>12.433968241411385</v>
      </c>
      <c r="BM1569" s="35"/>
      <c r="BN1569" s="86"/>
      <c r="BO1569" s="35"/>
      <c r="BP1569" s="35"/>
      <c r="BQ1569" s="35"/>
      <c r="BR1569" s="35"/>
      <c r="BS1569" s="35"/>
      <c r="BT1569" s="35"/>
      <c r="BU1569" s="35"/>
      <c r="BV1569" s="35"/>
      <c r="BW1569" s="35"/>
      <c r="BX1569" s="35"/>
      <c r="BY1569" s="35"/>
      <c r="BZ1569" s="35"/>
      <c r="CA1569" s="35"/>
      <c r="CB1569" s="35"/>
      <c r="CC1569" s="35"/>
      <c r="CD1569" s="35"/>
      <c r="CE1569" s="35"/>
      <c r="CF1569" s="35"/>
      <c r="CG1569" s="35"/>
      <c r="CH1569" s="35"/>
    </row>
    <row r="1570" spans="1:86" ht="15.6" x14ac:dyDescent="0.3">
      <c r="A1570" s="35"/>
      <c r="B1570" s="86"/>
      <c r="C1570" s="35"/>
      <c r="D1570" s="35"/>
      <c r="E1570" s="35"/>
      <c r="F1570" s="35"/>
      <c r="G1570" s="35"/>
      <c r="H1570" s="35"/>
      <c r="I1570" s="35"/>
      <c r="J1570" s="35"/>
      <c r="K1570" s="35"/>
      <c r="L1570" s="35"/>
      <c r="M1570" s="35"/>
      <c r="N1570" s="35"/>
      <c r="O1570" s="35"/>
      <c r="P1570" s="35"/>
      <c r="Q1570" s="35"/>
      <c r="R1570" s="35"/>
      <c r="S1570" s="35"/>
      <c r="T1570" s="17">
        <f t="shared" si="3481"/>
        <v>47586</v>
      </c>
      <c r="U1570" s="216">
        <f t="shared" si="3474"/>
        <v>6</v>
      </c>
      <c r="V1570" s="216">
        <f t="shared" si="3481"/>
        <v>1565</v>
      </c>
      <c r="W1570" s="16">
        <f t="shared" si="3488"/>
        <v>4.2876712328767121</v>
      </c>
      <c r="X1570" s="16" t="e">
        <f>IF(Template!$F$7="Linear interpolation",LinInterp($I$5:$I$22,$G$5:$G$22,W1570),CubicSpline($I$5:$I$22,$G$5:$G$22,W1570))</f>
        <v>#VALUE!</v>
      </c>
      <c r="Y1570" s="221" t="e">
        <f t="shared" si="3475"/>
        <v>#VALUE!</v>
      </c>
      <c r="Z1570" s="221" t="e">
        <f>Y1570/PRODUCT($AA$6:AA1569)</f>
        <v>#VALUE!</v>
      </c>
      <c r="AA1570" s="16" t="e">
        <f t="shared" si="3482"/>
        <v>#VALUE!</v>
      </c>
      <c r="AB1570" s="10" t="e">
        <f t="shared" si="3483"/>
        <v>#VALUE!</v>
      </c>
      <c r="AC1570" s="90">
        <f t="shared" si="3476"/>
        <v>1570</v>
      </c>
      <c r="AD1570" s="17">
        <f t="shared" si="3484"/>
        <v>47563</v>
      </c>
      <c r="AE1570" s="16" t="e">
        <f t="shared" si="3477"/>
        <v>#VALUE!</v>
      </c>
      <c r="AF1570" s="10">
        <f ca="1">IFERROR(AVERAGE(INDIRECT("AE"&amp;AC1570-Template!$F$10+1):INDIRECT("AE"&amp;AC1570)),0)</f>
        <v>0</v>
      </c>
      <c r="AG1570" s="35"/>
      <c r="AH1570" s="86"/>
      <c r="AI1570" s="35"/>
      <c r="AJ1570" s="35"/>
      <c r="AK1570" s="35"/>
      <c r="AL1570" s="35"/>
      <c r="AM1570" s="35"/>
      <c r="AN1570" s="35"/>
      <c r="AO1570" s="35"/>
      <c r="AP1570" s="35"/>
      <c r="AQ1570" s="35"/>
      <c r="AR1570" s="35"/>
      <c r="AS1570" s="35"/>
      <c r="AT1570" s="35"/>
      <c r="AU1570" s="35"/>
      <c r="AV1570" s="35"/>
      <c r="AW1570" s="35"/>
      <c r="AX1570" s="35"/>
      <c r="AY1570" s="35"/>
      <c r="AZ1570" s="17">
        <f t="shared" ref="AZ1570" si="3545">AZ1569+1</f>
        <v>47586</v>
      </c>
      <c r="BA1570" s="216">
        <f t="shared" si="3500"/>
        <v>6</v>
      </c>
      <c r="BB1570" s="216">
        <f t="shared" ref="BB1570" si="3546">BB1569+1</f>
        <v>1565</v>
      </c>
      <c r="BC1570" s="16">
        <f t="shared" si="3502"/>
        <v>4.2876712328767121</v>
      </c>
      <c r="BD1570" s="16">
        <f>IF(Template!$F$7="Linear interpolation",LinInterp($AO$5:$AO$18,$AM$5:$AM$18,BC1570),CubicSpline($AO$5:$AO$18,$AM$5:$AM$18,BC1570))</f>
        <v>14.124483896446279</v>
      </c>
      <c r="BE1570" s="221">
        <f t="shared" si="3437"/>
        <v>1.7620634545117813</v>
      </c>
      <c r="BF1570" s="221">
        <f>BE1570/PRODUCT($BG$6:BG1569)</f>
        <v>1.000334674927986</v>
      </c>
      <c r="BG1570" s="16">
        <f t="shared" si="3503"/>
        <v>1.0003348089451596</v>
      </c>
      <c r="BH1570" s="10">
        <f t="shared" si="3504"/>
        <v>12.220526498324723</v>
      </c>
      <c r="BI1570" s="90"/>
      <c r="BJ1570" s="17">
        <f t="shared" si="3487"/>
        <v>47563</v>
      </c>
      <c r="BK1570" s="16">
        <f t="shared" si="3480"/>
        <v>12.338340975518559</v>
      </c>
      <c r="BL1570" s="10">
        <f ca="1">IFERROR(AVERAGE(INDIRECT("BK"&amp;AC1570-Template!$F$10+1):INDIRECT("BK"&amp;AC1570)),0)</f>
        <v>12.427621858280816</v>
      </c>
      <c r="BM1570" s="35"/>
      <c r="BN1570" s="86"/>
      <c r="BO1570" s="35"/>
      <c r="BP1570" s="35"/>
      <c r="BQ1570" s="35"/>
      <c r="BR1570" s="35"/>
      <c r="BS1570" s="35"/>
      <c r="BT1570" s="35"/>
      <c r="BU1570" s="35"/>
      <c r="BV1570" s="35"/>
      <c r="BW1570" s="35"/>
      <c r="BX1570" s="35"/>
      <c r="BY1570" s="35"/>
      <c r="BZ1570" s="35"/>
      <c r="CA1570" s="35"/>
      <c r="CB1570" s="35"/>
      <c r="CC1570" s="35"/>
      <c r="CD1570" s="35"/>
      <c r="CE1570" s="35"/>
      <c r="CF1570" s="35"/>
      <c r="CG1570" s="35"/>
      <c r="CH1570" s="35"/>
    </row>
    <row r="1571" spans="1:86" ht="15.6" x14ac:dyDescent="0.3">
      <c r="A1571" s="35"/>
      <c r="B1571" s="86"/>
      <c r="C1571" s="35"/>
      <c r="D1571" s="35"/>
      <c r="E1571" s="35"/>
      <c r="F1571" s="35"/>
      <c r="G1571" s="35"/>
      <c r="H1571" s="35"/>
      <c r="I1571" s="35"/>
      <c r="J1571" s="35"/>
      <c r="K1571" s="35"/>
      <c r="L1571" s="35"/>
      <c r="M1571" s="35"/>
      <c r="N1571" s="35"/>
      <c r="O1571" s="35"/>
      <c r="P1571" s="35"/>
      <c r="Q1571" s="35"/>
      <c r="R1571" s="35"/>
      <c r="S1571" s="35"/>
      <c r="T1571" s="17">
        <f t="shared" si="3481"/>
        <v>47587</v>
      </c>
      <c r="U1571" s="216">
        <f t="shared" si="3474"/>
        <v>7</v>
      </c>
      <c r="V1571" s="216">
        <f t="shared" si="3481"/>
        <v>1566</v>
      </c>
      <c r="W1571" s="16">
        <f t="shared" si="3488"/>
        <v>4.2904109589041095</v>
      </c>
      <c r="X1571" s="16" t="e">
        <f>IF(Template!$F$7="Linear interpolation",LinInterp($I$5:$I$22,$G$5:$G$22,W1571),CubicSpline($I$5:$I$22,$G$5:$G$22,W1571))</f>
        <v>#VALUE!</v>
      </c>
      <c r="Y1571" s="221" t="e">
        <f t="shared" si="3475"/>
        <v>#VALUE!</v>
      </c>
      <c r="Z1571" s="221" t="e">
        <f>Y1571/PRODUCT($AA$6:AA1570)</f>
        <v>#VALUE!</v>
      </c>
      <c r="AA1571" s="16" t="e">
        <f t="shared" si="3482"/>
        <v>#VALUE!</v>
      </c>
      <c r="AB1571" s="10" t="e">
        <f t="shared" si="3483"/>
        <v>#VALUE!</v>
      </c>
      <c r="AC1571" s="90">
        <f t="shared" si="3476"/>
        <v>1571</v>
      </c>
      <c r="AD1571" s="17">
        <f t="shared" si="3484"/>
        <v>47564</v>
      </c>
      <c r="AE1571" s="16" t="e">
        <f t="shared" si="3477"/>
        <v>#VALUE!</v>
      </c>
      <c r="AF1571" s="10">
        <f ca="1">IFERROR(AVERAGE(INDIRECT("AE"&amp;AC1571-Template!$F$10+1):INDIRECT("AE"&amp;AC1571)),0)</f>
        <v>0</v>
      </c>
      <c r="AG1571" s="35"/>
      <c r="AH1571" s="86"/>
      <c r="AI1571" s="35"/>
      <c r="AJ1571" s="35"/>
      <c r="AK1571" s="35"/>
      <c r="AL1571" s="35"/>
      <c r="AM1571" s="35"/>
      <c r="AN1571" s="35"/>
      <c r="AO1571" s="35"/>
      <c r="AP1571" s="35"/>
      <c r="AQ1571" s="35"/>
      <c r="AR1571" s="35"/>
      <c r="AS1571" s="35"/>
      <c r="AT1571" s="35"/>
      <c r="AU1571" s="35"/>
      <c r="AV1571" s="35"/>
      <c r="AW1571" s="35"/>
      <c r="AX1571" s="35"/>
      <c r="AY1571" s="35"/>
      <c r="AZ1571" s="17">
        <f t="shared" ref="AZ1571" si="3547">AZ1570+1</f>
        <v>47587</v>
      </c>
      <c r="BA1571" s="216">
        <f t="shared" si="3500"/>
        <v>7</v>
      </c>
      <c r="BB1571" s="216">
        <f t="shared" ref="BB1571" si="3548">BB1570+1</f>
        <v>1566</v>
      </c>
      <c r="BC1571" s="16">
        <f t="shared" si="3502"/>
        <v>4.2904109589041095</v>
      </c>
      <c r="BD1571" s="16">
        <f>IF(Template!$F$7="Linear interpolation",LinInterp($AO$5:$AO$18,$AM$5:$AM$18,BC1571),CubicSpline($AO$5:$AO$18,$AM$5:$AM$18,BC1571))</f>
        <v>14.123752787485603</v>
      </c>
      <c r="BE1571" s="221">
        <f t="shared" si="3437"/>
        <v>1.7626529388187342</v>
      </c>
      <c r="BF1571" s="221">
        <f>BE1571/PRODUCT($BG$6:BG1570)</f>
        <v>1.0003344080252861</v>
      </c>
      <c r="BG1571" s="16">
        <f t="shared" si="3503"/>
        <v>1.0003348089451596</v>
      </c>
      <c r="BH1571" s="10">
        <f t="shared" si="3504"/>
        <v>12.220526498324723</v>
      </c>
      <c r="BI1571" s="90"/>
      <c r="BJ1571" s="17">
        <f t="shared" si="3487"/>
        <v>47564</v>
      </c>
      <c r="BK1571" s="16">
        <f t="shared" si="3480"/>
        <v>12.33257205552507</v>
      </c>
      <c r="BL1571" s="10">
        <f ca="1">IFERROR(AVERAGE(INDIRECT("BK"&amp;AC1571-Template!$F$10+1):INDIRECT("BK"&amp;AC1571)),0)</f>
        <v>12.421312133523914</v>
      </c>
      <c r="BM1571" s="35"/>
      <c r="BN1571" s="86"/>
      <c r="BO1571" s="35"/>
      <c r="BP1571" s="35"/>
      <c r="BQ1571" s="35"/>
      <c r="BR1571" s="35"/>
      <c r="BS1571" s="35"/>
      <c r="BT1571" s="35"/>
      <c r="BU1571" s="35"/>
      <c r="BV1571" s="35"/>
      <c r="BW1571" s="35"/>
      <c r="BX1571" s="35"/>
      <c r="BY1571" s="35"/>
      <c r="BZ1571" s="35"/>
      <c r="CA1571" s="35"/>
      <c r="CB1571" s="35"/>
      <c r="CC1571" s="35"/>
      <c r="CD1571" s="35"/>
      <c r="CE1571" s="35"/>
      <c r="CF1571" s="35"/>
      <c r="CG1571" s="35"/>
      <c r="CH1571" s="35"/>
    </row>
    <row r="1572" spans="1:86" ht="15.6" x14ac:dyDescent="0.3">
      <c r="A1572" s="35"/>
      <c r="B1572" s="86"/>
      <c r="C1572" s="35"/>
      <c r="D1572" s="35"/>
      <c r="E1572" s="35"/>
      <c r="F1572" s="35"/>
      <c r="G1572" s="35"/>
      <c r="H1572" s="35"/>
      <c r="I1572" s="35"/>
      <c r="J1572" s="35"/>
      <c r="K1572" s="35"/>
      <c r="L1572" s="35"/>
      <c r="M1572" s="35"/>
      <c r="N1572" s="35"/>
      <c r="O1572" s="35"/>
      <c r="P1572" s="35"/>
      <c r="Q1572" s="35"/>
      <c r="R1572" s="35"/>
      <c r="S1572" s="35"/>
      <c r="T1572" s="17">
        <f t="shared" si="3481"/>
        <v>47588</v>
      </c>
      <c r="U1572" s="216">
        <f t="shared" si="3474"/>
        <v>1</v>
      </c>
      <c r="V1572" s="216">
        <f t="shared" si="3481"/>
        <v>1567</v>
      </c>
      <c r="W1572" s="16">
        <f t="shared" si="3488"/>
        <v>4.2931506849315069</v>
      </c>
      <c r="X1572" s="16" t="e">
        <f>IF(Template!$F$7="Linear interpolation",LinInterp($I$5:$I$22,$G$5:$G$22,W1572),CubicSpline($I$5:$I$22,$G$5:$G$22,W1572))</f>
        <v>#VALUE!</v>
      </c>
      <c r="Y1572" s="221" t="e">
        <f t="shared" si="3475"/>
        <v>#VALUE!</v>
      </c>
      <c r="Z1572" s="221" t="e">
        <f>Y1572/PRODUCT($AA$6:AA1571)</f>
        <v>#VALUE!</v>
      </c>
      <c r="AA1572" s="16" t="e">
        <f t="shared" si="3482"/>
        <v>#VALUE!</v>
      </c>
      <c r="AB1572" s="10" t="e">
        <f t="shared" si="3483"/>
        <v>#VALUE!</v>
      </c>
      <c r="AC1572" s="90">
        <f t="shared" si="3476"/>
        <v>1572</v>
      </c>
      <c r="AD1572" s="17">
        <f t="shared" si="3484"/>
        <v>47565</v>
      </c>
      <c r="AE1572" s="16" t="e">
        <f t="shared" si="3477"/>
        <v>#VALUE!</v>
      </c>
      <c r="AF1572" s="10">
        <f ca="1">IFERROR(AVERAGE(INDIRECT("AE"&amp;AC1572-Template!$F$10+1):INDIRECT("AE"&amp;AC1572)),0)</f>
        <v>0</v>
      </c>
      <c r="AG1572" s="35"/>
      <c r="AH1572" s="86"/>
      <c r="AI1572" s="35"/>
      <c r="AJ1572" s="35"/>
      <c r="AK1572" s="35"/>
      <c r="AL1572" s="35"/>
      <c r="AM1572" s="35"/>
      <c r="AN1572" s="35"/>
      <c r="AO1572" s="35"/>
      <c r="AP1572" s="35"/>
      <c r="AQ1572" s="35"/>
      <c r="AR1572" s="35"/>
      <c r="AS1572" s="35"/>
      <c r="AT1572" s="35"/>
      <c r="AU1572" s="35"/>
      <c r="AV1572" s="35"/>
      <c r="AW1572" s="35"/>
      <c r="AX1572" s="35"/>
      <c r="AY1572" s="35"/>
      <c r="AZ1572" s="17">
        <f t="shared" ref="AZ1572" si="3549">AZ1571+1</f>
        <v>47588</v>
      </c>
      <c r="BA1572" s="216">
        <f t="shared" si="3500"/>
        <v>1</v>
      </c>
      <c r="BB1572" s="216">
        <f t="shared" ref="BB1572" si="3550">BB1571+1</f>
        <v>1567</v>
      </c>
      <c r="BC1572" s="16">
        <f t="shared" si="3502"/>
        <v>4.2931506849315069</v>
      </c>
      <c r="BD1572" s="16">
        <f>IF(Template!$F$7="Linear interpolation",LinInterp($AO$5:$AO$18,$AM$5:$AM$18,BC1572),CubicSpline($AO$5:$AO$18,$AM$5:$AM$18,BC1572))</f>
        <v>14.12301911523325</v>
      </c>
      <c r="BE1572" s="221">
        <f t="shared" si="3437"/>
        <v>1.7632423881024788</v>
      </c>
      <c r="BF1572" s="221">
        <f>BE1572/PRODUCT($BG$6:BG1571)</f>
        <v>1.0003340093721611</v>
      </c>
      <c r="BG1572" s="16">
        <f t="shared" si="3503"/>
        <v>1.0003340093721611</v>
      </c>
      <c r="BH1572" s="10">
        <f t="shared" si="3504"/>
        <v>12.191342083880286</v>
      </c>
      <c r="BI1572" s="90"/>
      <c r="BJ1572" s="17">
        <f t="shared" si="3487"/>
        <v>47565</v>
      </c>
      <c r="BK1572" s="16">
        <f t="shared" si="3480"/>
        <v>12.33257205552507</v>
      </c>
      <c r="BL1572" s="10">
        <f ca="1">IFERROR(AVERAGE(INDIRECT("BK"&amp;AC1572-Template!$F$10+1):INDIRECT("BK"&amp;AC1572)),0)</f>
        <v>12.415230202219337</v>
      </c>
      <c r="BM1572" s="35"/>
      <c r="BN1572" s="86"/>
      <c r="BO1572" s="35"/>
      <c r="BP1572" s="35"/>
      <c r="BQ1572" s="35"/>
      <c r="BR1572" s="35"/>
      <c r="BS1572" s="35"/>
      <c r="BT1572" s="35"/>
      <c r="BU1572" s="35"/>
      <c r="BV1572" s="35"/>
      <c r="BW1572" s="35"/>
      <c r="BX1572" s="35"/>
      <c r="BY1572" s="35"/>
      <c r="BZ1572" s="35"/>
      <c r="CA1572" s="35"/>
      <c r="CB1572" s="35"/>
      <c r="CC1572" s="35"/>
      <c r="CD1572" s="35"/>
      <c r="CE1572" s="35"/>
      <c r="CF1572" s="35"/>
      <c r="CG1572" s="35"/>
      <c r="CH1572" s="35"/>
    </row>
    <row r="1573" spans="1:86" ht="15.6" x14ac:dyDescent="0.3">
      <c r="A1573" s="35"/>
      <c r="B1573" s="86"/>
      <c r="C1573" s="35"/>
      <c r="D1573" s="35"/>
      <c r="E1573" s="35"/>
      <c r="F1573" s="35"/>
      <c r="G1573" s="35"/>
      <c r="H1573" s="35"/>
      <c r="I1573" s="35"/>
      <c r="J1573" s="35"/>
      <c r="K1573" s="35"/>
      <c r="L1573" s="35"/>
      <c r="M1573" s="35"/>
      <c r="N1573" s="35"/>
      <c r="O1573" s="35"/>
      <c r="P1573" s="35"/>
      <c r="Q1573" s="35"/>
      <c r="R1573" s="35"/>
      <c r="S1573" s="35"/>
      <c r="T1573" s="17">
        <f t="shared" si="3481"/>
        <v>47589</v>
      </c>
      <c r="U1573" s="216">
        <f t="shared" si="3474"/>
        <v>2</v>
      </c>
      <c r="V1573" s="216">
        <f t="shared" si="3481"/>
        <v>1568</v>
      </c>
      <c r="W1573" s="16">
        <f t="shared" si="3488"/>
        <v>4.2958904109589042</v>
      </c>
      <c r="X1573" s="16" t="e">
        <f>IF(Template!$F$7="Linear interpolation",LinInterp($I$5:$I$22,$G$5:$G$22,W1573),CubicSpline($I$5:$I$22,$G$5:$G$22,W1573))</f>
        <v>#VALUE!</v>
      </c>
      <c r="Y1573" s="221" t="e">
        <f t="shared" si="3475"/>
        <v>#VALUE!</v>
      </c>
      <c r="Z1573" s="221" t="e">
        <f>Y1573/PRODUCT($AA$6:AA1572)</f>
        <v>#VALUE!</v>
      </c>
      <c r="AA1573" s="16" t="e">
        <f t="shared" si="3482"/>
        <v>#VALUE!</v>
      </c>
      <c r="AB1573" s="10" t="e">
        <f t="shared" si="3483"/>
        <v>#VALUE!</v>
      </c>
      <c r="AC1573" s="90">
        <f t="shared" si="3476"/>
        <v>1573</v>
      </c>
      <c r="AD1573" s="17">
        <f t="shared" si="3484"/>
        <v>47566</v>
      </c>
      <c r="AE1573" s="16" t="e">
        <f t="shared" si="3477"/>
        <v>#VALUE!</v>
      </c>
      <c r="AF1573" s="10">
        <f ca="1">IFERROR(AVERAGE(INDIRECT("AE"&amp;AC1573-Template!$F$10+1):INDIRECT("AE"&amp;AC1573)),0)</f>
        <v>0</v>
      </c>
      <c r="AG1573" s="35"/>
      <c r="AH1573" s="86"/>
      <c r="AI1573" s="35"/>
      <c r="AJ1573" s="35"/>
      <c r="AK1573" s="35"/>
      <c r="AL1573" s="35"/>
      <c r="AM1573" s="35"/>
      <c r="AN1573" s="35"/>
      <c r="AO1573" s="35"/>
      <c r="AP1573" s="35"/>
      <c r="AQ1573" s="35"/>
      <c r="AR1573" s="35"/>
      <c r="AS1573" s="35"/>
      <c r="AT1573" s="35"/>
      <c r="AU1573" s="35"/>
      <c r="AV1573" s="35"/>
      <c r="AW1573" s="35"/>
      <c r="AX1573" s="35"/>
      <c r="AY1573" s="35"/>
      <c r="AZ1573" s="17">
        <f t="shared" ref="AZ1573" si="3551">AZ1572+1</f>
        <v>47589</v>
      </c>
      <c r="BA1573" s="216">
        <f t="shared" si="3500"/>
        <v>2</v>
      </c>
      <c r="BB1573" s="216">
        <f t="shared" ref="BB1573" si="3552">BB1572+1</f>
        <v>1568</v>
      </c>
      <c r="BC1573" s="16">
        <f t="shared" si="3502"/>
        <v>4.2958904109589042</v>
      </c>
      <c r="BD1573" s="16">
        <f>IF(Template!$F$7="Linear interpolation",LinInterp($AO$5:$AO$18,$AM$5:$AM$18,BC1573),CubicSpline($AO$5:$AO$18,$AM$5:$AM$18,BC1573))</f>
        <v>14.122282914883915</v>
      </c>
      <c r="BE1573" s="221">
        <f t="shared" si="3437"/>
        <v>1.7638318042032872</v>
      </c>
      <c r="BF1573" s="221">
        <f>BE1573/PRODUCT($BG$6:BG1572)</f>
        <v>1.0003342796797454</v>
      </c>
      <c r="BG1573" s="16">
        <f t="shared" si="3503"/>
        <v>1.0003342796797454</v>
      </c>
      <c r="BH1573" s="10">
        <f t="shared" si="3504"/>
        <v>12.201208310707813</v>
      </c>
      <c r="BI1573" s="90"/>
      <c r="BJ1573" s="17">
        <f t="shared" si="3487"/>
        <v>47566</v>
      </c>
      <c r="BK1573" s="16">
        <f t="shared" si="3480"/>
        <v>12.33257205552507</v>
      </c>
      <c r="BL1573" s="10">
        <f ca="1">IFERROR(AVERAGE(INDIRECT("BK"&amp;AC1573-Template!$F$10+1):INDIRECT("BK"&amp;AC1573)),0)</f>
        <v>12.409374898000072</v>
      </c>
      <c r="BM1573" s="35"/>
      <c r="BN1573" s="86"/>
      <c r="BO1573" s="35"/>
      <c r="BP1573" s="35"/>
      <c r="BQ1573" s="35"/>
      <c r="BR1573" s="35"/>
      <c r="BS1573" s="35"/>
      <c r="BT1573" s="35"/>
      <c r="BU1573" s="35"/>
      <c r="BV1573" s="35"/>
      <c r="BW1573" s="35"/>
      <c r="BX1573" s="35"/>
      <c r="BY1573" s="35"/>
      <c r="BZ1573" s="35"/>
      <c r="CA1573" s="35"/>
      <c r="CB1573" s="35"/>
      <c r="CC1573" s="35"/>
      <c r="CD1573" s="35"/>
      <c r="CE1573" s="35"/>
      <c r="CF1573" s="35"/>
      <c r="CG1573" s="35"/>
      <c r="CH1573" s="35"/>
    </row>
    <row r="1574" spans="1:86" ht="15.6" x14ac:dyDescent="0.3">
      <c r="A1574" s="35"/>
      <c r="B1574" s="86"/>
      <c r="C1574" s="35"/>
      <c r="D1574" s="35"/>
      <c r="E1574" s="35"/>
      <c r="F1574" s="35"/>
      <c r="G1574" s="35"/>
      <c r="H1574" s="35"/>
      <c r="I1574" s="35"/>
      <c r="J1574" s="35"/>
      <c r="K1574" s="35"/>
      <c r="L1574" s="35"/>
      <c r="M1574" s="35"/>
      <c r="N1574" s="35"/>
      <c r="O1574" s="35"/>
      <c r="P1574" s="35"/>
      <c r="Q1574" s="35"/>
      <c r="R1574" s="35"/>
      <c r="S1574" s="35"/>
      <c r="T1574" s="17">
        <f t="shared" si="3481"/>
        <v>47590</v>
      </c>
      <c r="U1574" s="216">
        <f t="shared" si="3474"/>
        <v>3</v>
      </c>
      <c r="V1574" s="216">
        <f t="shared" si="3481"/>
        <v>1569</v>
      </c>
      <c r="W1574" s="16">
        <f t="shared" si="3488"/>
        <v>4.2986301369863016</v>
      </c>
      <c r="X1574" s="16" t="e">
        <f>IF(Template!$F$7="Linear interpolation",LinInterp($I$5:$I$22,$G$5:$G$22,W1574),CubicSpline($I$5:$I$22,$G$5:$G$22,W1574))</f>
        <v>#VALUE!</v>
      </c>
      <c r="Y1574" s="221" t="e">
        <f t="shared" si="3475"/>
        <v>#VALUE!</v>
      </c>
      <c r="Z1574" s="221" t="e">
        <f>Y1574/PRODUCT($AA$6:AA1573)</f>
        <v>#VALUE!</v>
      </c>
      <c r="AA1574" s="16" t="e">
        <f t="shared" si="3482"/>
        <v>#VALUE!</v>
      </c>
      <c r="AB1574" s="10" t="e">
        <f t="shared" si="3483"/>
        <v>#VALUE!</v>
      </c>
      <c r="AC1574" s="90">
        <f t="shared" si="3476"/>
        <v>1574</v>
      </c>
      <c r="AD1574" s="17">
        <f t="shared" si="3484"/>
        <v>47567</v>
      </c>
      <c r="AE1574" s="16" t="e">
        <f t="shared" si="3477"/>
        <v>#VALUE!</v>
      </c>
      <c r="AF1574" s="10">
        <f ca="1">IFERROR(AVERAGE(INDIRECT("AE"&amp;AC1574-Template!$F$10+1):INDIRECT("AE"&amp;AC1574)),0)</f>
        <v>0</v>
      </c>
      <c r="AG1574" s="35"/>
      <c r="AH1574" s="86"/>
      <c r="AI1574" s="35"/>
      <c r="AJ1574" s="35"/>
      <c r="AK1574" s="35"/>
      <c r="AL1574" s="35"/>
      <c r="AM1574" s="35"/>
      <c r="AN1574" s="35"/>
      <c r="AO1574" s="35"/>
      <c r="AP1574" s="35"/>
      <c r="AQ1574" s="35"/>
      <c r="AR1574" s="35"/>
      <c r="AS1574" s="35"/>
      <c r="AT1574" s="35"/>
      <c r="AU1574" s="35"/>
      <c r="AV1574" s="35"/>
      <c r="AW1574" s="35"/>
      <c r="AX1574" s="35"/>
      <c r="AY1574" s="35"/>
      <c r="AZ1574" s="17">
        <f t="shared" ref="AZ1574" si="3553">AZ1573+1</f>
        <v>47590</v>
      </c>
      <c r="BA1574" s="216">
        <f t="shared" si="3500"/>
        <v>3</v>
      </c>
      <c r="BB1574" s="216">
        <f t="shared" ref="BB1574" si="3554">BB1573+1</f>
        <v>1569</v>
      </c>
      <c r="BC1574" s="16">
        <f t="shared" si="3502"/>
        <v>4.2986301369863016</v>
      </c>
      <c r="BD1574" s="16">
        <f>IF(Template!$F$7="Linear interpolation",LinInterp($AO$5:$AO$18,$AM$5:$AM$18,BC1574),CubicSpline($AO$5:$AO$18,$AM$5:$AM$18,BC1574))</f>
        <v>14.121544221632291</v>
      </c>
      <c r="BE1574" s="221">
        <f t="shared" si="3437"/>
        <v>1.7644211889700721</v>
      </c>
      <c r="BF1574" s="221">
        <f>BE1574/PRODUCT($BG$6:BG1573)</f>
        <v>1.0003341502094363</v>
      </c>
      <c r="BG1574" s="16">
        <f t="shared" si="3503"/>
        <v>1.0003341502094363</v>
      </c>
      <c r="BH1574" s="10">
        <f t="shared" si="3504"/>
        <v>12.19648264442419</v>
      </c>
      <c r="BI1574" s="90"/>
      <c r="BJ1574" s="17">
        <f t="shared" si="3487"/>
        <v>47567</v>
      </c>
      <c r="BK1574" s="16">
        <f t="shared" si="3480"/>
        <v>12.298344918456049</v>
      </c>
      <c r="BL1574" s="10">
        <f ca="1">IFERROR(AVERAGE(INDIRECT("BK"&amp;AC1574-Template!$F$10+1):INDIRECT("BK"&amp;AC1574)),0)</f>
        <v>12.40237868921184</v>
      </c>
      <c r="BM1574" s="35"/>
      <c r="BN1574" s="86"/>
      <c r="BO1574" s="35"/>
      <c r="BP1574" s="35"/>
      <c r="BQ1574" s="35"/>
      <c r="BR1574" s="35"/>
      <c r="BS1574" s="35"/>
      <c r="BT1574" s="35"/>
      <c r="BU1574" s="35"/>
      <c r="BV1574" s="35"/>
      <c r="BW1574" s="35"/>
      <c r="BX1574" s="35"/>
      <c r="BY1574" s="35"/>
      <c r="BZ1574" s="35"/>
      <c r="CA1574" s="35"/>
      <c r="CB1574" s="35"/>
      <c r="CC1574" s="35"/>
      <c r="CD1574" s="35"/>
      <c r="CE1574" s="35"/>
      <c r="CF1574" s="35"/>
      <c r="CG1574" s="35"/>
      <c r="CH1574" s="35"/>
    </row>
    <row r="1575" spans="1:86" ht="15.6" x14ac:dyDescent="0.3">
      <c r="A1575" s="35"/>
      <c r="B1575" s="86"/>
      <c r="C1575" s="35"/>
      <c r="D1575" s="35"/>
      <c r="E1575" s="35"/>
      <c r="F1575" s="35"/>
      <c r="G1575" s="35"/>
      <c r="H1575" s="35"/>
      <c r="I1575" s="35"/>
      <c r="J1575" s="35"/>
      <c r="K1575" s="35"/>
      <c r="L1575" s="35"/>
      <c r="M1575" s="35"/>
      <c r="N1575" s="35"/>
      <c r="O1575" s="35"/>
      <c r="P1575" s="35"/>
      <c r="Q1575" s="35"/>
      <c r="R1575" s="35"/>
      <c r="S1575" s="35"/>
      <c r="T1575" s="17">
        <f t="shared" si="3481"/>
        <v>47591</v>
      </c>
      <c r="U1575" s="216">
        <f t="shared" si="3474"/>
        <v>4</v>
      </c>
      <c r="V1575" s="216">
        <f t="shared" si="3481"/>
        <v>1570</v>
      </c>
      <c r="W1575" s="16">
        <f t="shared" si="3488"/>
        <v>4.3013698630136989</v>
      </c>
      <c r="X1575" s="16" t="e">
        <f>IF(Template!$F$7="Linear interpolation",LinInterp($I$5:$I$22,$G$5:$G$22,W1575),CubicSpline($I$5:$I$22,$G$5:$G$22,W1575))</f>
        <v>#VALUE!</v>
      </c>
      <c r="Y1575" s="221" t="e">
        <f t="shared" si="3475"/>
        <v>#VALUE!</v>
      </c>
      <c r="Z1575" s="221" t="e">
        <f>Y1575/PRODUCT($AA$6:AA1574)</f>
        <v>#VALUE!</v>
      </c>
      <c r="AA1575" s="16" t="e">
        <f t="shared" si="3482"/>
        <v>#VALUE!</v>
      </c>
      <c r="AB1575" s="10" t="e">
        <f t="shared" si="3483"/>
        <v>#VALUE!</v>
      </c>
      <c r="AC1575" s="90">
        <f t="shared" si="3476"/>
        <v>1575</v>
      </c>
      <c r="AD1575" s="17">
        <f t="shared" si="3484"/>
        <v>47568</v>
      </c>
      <c r="AE1575" s="16" t="e">
        <f t="shared" si="3477"/>
        <v>#VALUE!</v>
      </c>
      <c r="AF1575" s="10">
        <f ca="1">IFERROR(AVERAGE(INDIRECT("AE"&amp;AC1575-Template!$F$10+1):INDIRECT("AE"&amp;AC1575)),0)</f>
        <v>0</v>
      </c>
      <c r="AG1575" s="35"/>
      <c r="AH1575" s="86"/>
      <c r="AI1575" s="35"/>
      <c r="AJ1575" s="35"/>
      <c r="AK1575" s="35"/>
      <c r="AL1575" s="35"/>
      <c r="AM1575" s="35"/>
      <c r="AN1575" s="35"/>
      <c r="AO1575" s="35"/>
      <c r="AP1575" s="35"/>
      <c r="AQ1575" s="35"/>
      <c r="AR1575" s="35"/>
      <c r="AS1575" s="35"/>
      <c r="AT1575" s="35"/>
      <c r="AU1575" s="35"/>
      <c r="AV1575" s="35"/>
      <c r="AW1575" s="35"/>
      <c r="AX1575" s="35"/>
      <c r="AY1575" s="35"/>
      <c r="AZ1575" s="17">
        <f t="shared" ref="AZ1575" si="3555">AZ1574+1</f>
        <v>47591</v>
      </c>
      <c r="BA1575" s="216">
        <f t="shared" si="3500"/>
        <v>4</v>
      </c>
      <c r="BB1575" s="216">
        <f t="shared" ref="BB1575" si="3556">BB1574+1</f>
        <v>1570</v>
      </c>
      <c r="BC1575" s="16">
        <f t="shared" si="3502"/>
        <v>4.3013698630136989</v>
      </c>
      <c r="BD1575" s="16">
        <f>IF(Template!$F$7="Linear interpolation",LinInterp($AO$5:$AO$18,$AM$5:$AM$18,BC1575),CubicSpline($AO$5:$AO$18,$AM$5:$AM$18,BC1575))</f>
        <v>14.120803070673078</v>
      </c>
      <c r="BE1575" s="221">
        <f t="shared" si="3437"/>
        <v>1.7650105442603998</v>
      </c>
      <c r="BF1575" s="221">
        <f>BE1575/PRODUCT($BG$6:BG1574)</f>
        <v>1.0003340218843506</v>
      </c>
      <c r="BG1575" s="16">
        <f t="shared" si="3503"/>
        <v>1.0003340218843506</v>
      </c>
      <c r="BH1575" s="10">
        <f t="shared" si="3504"/>
        <v>12.191798778797281</v>
      </c>
      <c r="BI1575" s="90"/>
      <c r="BJ1575" s="17">
        <f t="shared" si="3487"/>
        <v>47568</v>
      </c>
      <c r="BK1575" s="16">
        <f t="shared" si="3480"/>
        <v>12.309883367821906</v>
      </c>
      <c r="BL1575" s="10">
        <f ca="1">IFERROR(AVERAGE(INDIRECT("BK"&amp;AC1575-Template!$F$10+1):INDIRECT("BK"&amp;AC1575)),0)</f>
        <v>12.395767095402471</v>
      </c>
      <c r="BM1575" s="35"/>
      <c r="BN1575" s="86"/>
      <c r="BO1575" s="35"/>
      <c r="BP1575" s="35"/>
      <c r="BQ1575" s="35"/>
      <c r="BR1575" s="35"/>
      <c r="BS1575" s="35"/>
      <c r="BT1575" s="35"/>
      <c r="BU1575" s="35"/>
      <c r="BV1575" s="35"/>
      <c r="BW1575" s="35"/>
      <c r="BX1575" s="35"/>
      <c r="BY1575" s="35"/>
      <c r="BZ1575" s="35"/>
      <c r="CA1575" s="35"/>
      <c r="CB1575" s="35"/>
      <c r="CC1575" s="35"/>
      <c r="CD1575" s="35"/>
      <c r="CE1575" s="35"/>
      <c r="CF1575" s="35"/>
      <c r="CG1575" s="35"/>
      <c r="CH1575" s="35"/>
    </row>
    <row r="1576" spans="1:86" ht="15.6" x14ac:dyDescent="0.3">
      <c r="A1576" s="35"/>
      <c r="B1576" s="86"/>
      <c r="C1576" s="35"/>
      <c r="D1576" s="35"/>
      <c r="E1576" s="35"/>
      <c r="F1576" s="35"/>
      <c r="G1576" s="35"/>
      <c r="H1576" s="35"/>
      <c r="I1576" s="35"/>
      <c r="J1576" s="35"/>
      <c r="K1576" s="35"/>
      <c r="L1576" s="35"/>
      <c r="M1576" s="35"/>
      <c r="N1576" s="35"/>
      <c r="O1576" s="35"/>
      <c r="P1576" s="35"/>
      <c r="Q1576" s="35"/>
      <c r="R1576" s="35"/>
      <c r="S1576" s="35"/>
      <c r="T1576" s="17">
        <f t="shared" si="3481"/>
        <v>47592</v>
      </c>
      <c r="U1576" s="216">
        <f t="shared" si="3474"/>
        <v>5</v>
      </c>
      <c r="V1576" s="216">
        <f t="shared" si="3481"/>
        <v>1571</v>
      </c>
      <c r="W1576" s="16">
        <f t="shared" si="3488"/>
        <v>4.3041095890410963</v>
      </c>
      <c r="X1576" s="16" t="e">
        <f>IF(Template!$F$7="Linear interpolation",LinInterp($I$5:$I$22,$G$5:$G$22,W1576),CubicSpline($I$5:$I$22,$G$5:$G$22,W1576))</f>
        <v>#VALUE!</v>
      </c>
      <c r="Y1576" s="221" t="e">
        <f t="shared" si="3475"/>
        <v>#VALUE!</v>
      </c>
      <c r="Z1576" s="221" t="e">
        <f>Y1576/PRODUCT($AA$6:AA1575)</f>
        <v>#VALUE!</v>
      </c>
      <c r="AA1576" s="16" t="e">
        <f t="shared" si="3482"/>
        <v>#VALUE!</v>
      </c>
      <c r="AB1576" s="10" t="e">
        <f t="shared" si="3483"/>
        <v>#VALUE!</v>
      </c>
      <c r="AC1576" s="90">
        <f t="shared" si="3476"/>
        <v>1576</v>
      </c>
      <c r="AD1576" s="17">
        <f t="shared" si="3484"/>
        <v>47569</v>
      </c>
      <c r="AE1576" s="16" t="e">
        <f t="shared" si="3477"/>
        <v>#VALUE!</v>
      </c>
      <c r="AF1576" s="10">
        <f ca="1">IFERROR(AVERAGE(INDIRECT("AE"&amp;AC1576-Template!$F$10+1):INDIRECT("AE"&amp;AC1576)),0)</f>
        <v>0</v>
      </c>
      <c r="AG1576" s="35"/>
      <c r="AH1576" s="86"/>
      <c r="AI1576" s="35"/>
      <c r="AJ1576" s="35"/>
      <c r="AK1576" s="35"/>
      <c r="AL1576" s="35"/>
      <c r="AM1576" s="35"/>
      <c r="AN1576" s="35"/>
      <c r="AO1576" s="35"/>
      <c r="AP1576" s="35"/>
      <c r="AQ1576" s="35"/>
      <c r="AR1576" s="35"/>
      <c r="AS1576" s="35"/>
      <c r="AT1576" s="35"/>
      <c r="AU1576" s="35"/>
      <c r="AV1576" s="35"/>
      <c r="AW1576" s="35"/>
      <c r="AX1576" s="35"/>
      <c r="AY1576" s="35"/>
      <c r="AZ1576" s="17">
        <f t="shared" ref="AZ1576" si="3557">AZ1575+1</f>
        <v>47592</v>
      </c>
      <c r="BA1576" s="216">
        <f t="shared" si="3500"/>
        <v>5</v>
      </c>
      <c r="BB1576" s="216">
        <f t="shared" ref="BB1576" si="3558">BB1575+1</f>
        <v>1571</v>
      </c>
      <c r="BC1576" s="16">
        <f t="shared" si="3502"/>
        <v>4.3041095890410963</v>
      </c>
      <c r="BD1576" s="16">
        <f>IF(Template!$F$7="Linear interpolation",LinInterp($AO$5:$AO$18,$AM$5:$AM$18,BC1576),CubicSpline($AO$5:$AO$18,$AM$5:$AM$18,BC1576))</f>
        <v>14.12005949720097</v>
      </c>
      <c r="BE1576" s="221">
        <f t="shared" si="3437"/>
        <v>1.7655998719405075</v>
      </c>
      <c r="BF1576" s="221">
        <f>BE1576/PRODUCT($BG$6:BG1575)</f>
        <v>1.000333894707895</v>
      </c>
      <c r="BG1576" s="16">
        <f t="shared" si="3503"/>
        <v>1.000333894707895</v>
      </c>
      <c r="BH1576" s="10">
        <f t="shared" si="3504"/>
        <v>12.187156838168288</v>
      </c>
      <c r="BI1576" s="90"/>
      <c r="BJ1576" s="17">
        <f t="shared" si="3487"/>
        <v>47569</v>
      </c>
      <c r="BK1576" s="16">
        <f t="shared" si="3480"/>
        <v>12.304308563372167</v>
      </c>
      <c r="BL1576" s="10">
        <f ca="1">IFERROR(AVERAGE(INDIRECT("BK"&amp;AC1576-Template!$F$10+1):INDIRECT("BK"&amp;AC1576)),0)</f>
        <v>12.390317711503004</v>
      </c>
      <c r="BM1576" s="35"/>
      <c r="BN1576" s="86"/>
      <c r="BO1576" s="35"/>
      <c r="BP1576" s="35"/>
      <c r="BQ1576" s="35"/>
      <c r="BR1576" s="35"/>
      <c r="BS1576" s="35"/>
      <c r="BT1576" s="35"/>
      <c r="BU1576" s="35"/>
      <c r="BV1576" s="35"/>
      <c r="BW1576" s="35"/>
      <c r="BX1576" s="35"/>
      <c r="BY1576" s="35"/>
      <c r="BZ1576" s="35"/>
      <c r="CA1576" s="35"/>
      <c r="CB1576" s="35"/>
      <c r="CC1576" s="35"/>
      <c r="CD1576" s="35"/>
      <c r="CE1576" s="35"/>
      <c r="CF1576" s="35"/>
      <c r="CG1576" s="35"/>
      <c r="CH1576" s="35"/>
    </row>
    <row r="1577" spans="1:86" ht="15.6" x14ac:dyDescent="0.3">
      <c r="A1577" s="35"/>
      <c r="B1577" s="86"/>
      <c r="C1577" s="35"/>
      <c r="D1577" s="35"/>
      <c r="E1577" s="35"/>
      <c r="F1577" s="35"/>
      <c r="G1577" s="35"/>
      <c r="H1577" s="35"/>
      <c r="I1577" s="35"/>
      <c r="J1577" s="35"/>
      <c r="K1577" s="35"/>
      <c r="L1577" s="35"/>
      <c r="M1577" s="35"/>
      <c r="N1577" s="35"/>
      <c r="O1577" s="35"/>
      <c r="P1577" s="35"/>
      <c r="Q1577" s="35"/>
      <c r="R1577" s="35"/>
      <c r="S1577" s="35"/>
      <c r="T1577" s="17">
        <f t="shared" si="3481"/>
        <v>47593</v>
      </c>
      <c r="U1577" s="216">
        <f t="shared" si="3474"/>
        <v>6</v>
      </c>
      <c r="V1577" s="216">
        <f t="shared" si="3481"/>
        <v>1572</v>
      </c>
      <c r="W1577" s="16">
        <f t="shared" si="3488"/>
        <v>4.3068493150684928</v>
      </c>
      <c r="X1577" s="16" t="e">
        <f>IF(Template!$F$7="Linear interpolation",LinInterp($I$5:$I$22,$G$5:$G$22,W1577),CubicSpline($I$5:$I$22,$G$5:$G$22,W1577))</f>
        <v>#VALUE!</v>
      </c>
      <c r="Y1577" s="221" t="e">
        <f t="shared" si="3475"/>
        <v>#VALUE!</v>
      </c>
      <c r="Z1577" s="221" t="e">
        <f>Y1577/PRODUCT($AA$6:AA1576)</f>
        <v>#VALUE!</v>
      </c>
      <c r="AA1577" s="16" t="e">
        <f t="shared" si="3482"/>
        <v>#VALUE!</v>
      </c>
      <c r="AB1577" s="10" t="e">
        <f t="shared" si="3483"/>
        <v>#VALUE!</v>
      </c>
      <c r="AC1577" s="90">
        <f t="shared" si="3476"/>
        <v>1577</v>
      </c>
      <c r="AD1577" s="17">
        <f t="shared" si="3484"/>
        <v>47570</v>
      </c>
      <c r="AE1577" s="16" t="e">
        <f t="shared" si="3477"/>
        <v>#VALUE!</v>
      </c>
      <c r="AF1577" s="10">
        <f ca="1">IFERROR(AVERAGE(INDIRECT("AE"&amp;AC1577-Template!$F$10+1):INDIRECT("AE"&amp;AC1577)),0)</f>
        <v>0</v>
      </c>
      <c r="AG1577" s="35"/>
      <c r="AH1577" s="86"/>
      <c r="AI1577" s="35"/>
      <c r="AJ1577" s="35"/>
      <c r="AK1577" s="35"/>
      <c r="AL1577" s="35"/>
      <c r="AM1577" s="35"/>
      <c r="AN1577" s="35"/>
      <c r="AO1577" s="35"/>
      <c r="AP1577" s="35"/>
      <c r="AQ1577" s="35"/>
      <c r="AR1577" s="35"/>
      <c r="AS1577" s="35"/>
      <c r="AT1577" s="35"/>
      <c r="AU1577" s="35"/>
      <c r="AV1577" s="35"/>
      <c r="AW1577" s="35"/>
      <c r="AX1577" s="35"/>
      <c r="AY1577" s="35"/>
      <c r="AZ1577" s="17">
        <f t="shared" ref="AZ1577" si="3559">AZ1576+1</f>
        <v>47593</v>
      </c>
      <c r="BA1577" s="216">
        <f t="shared" si="3500"/>
        <v>6</v>
      </c>
      <c r="BB1577" s="216">
        <f t="shared" ref="BB1577" si="3560">BB1576+1</f>
        <v>1572</v>
      </c>
      <c r="BC1577" s="16">
        <f t="shared" si="3502"/>
        <v>4.3068493150684928</v>
      </c>
      <c r="BD1577" s="16">
        <f>IF(Template!$F$7="Linear interpolation",LinInterp($AO$5:$AO$18,$AM$5:$AM$18,BC1577),CubicSpline($AO$5:$AO$18,$AM$5:$AM$18,BC1577))</f>
        <v>14.11931353641066</v>
      </c>
      <c r="BE1577" s="221">
        <f t="shared" si="3437"/>
        <v>1.7661891738853037</v>
      </c>
      <c r="BF1577" s="221">
        <f>BE1577/PRODUCT($BG$6:BG1576)</f>
        <v>1.0003337686834721</v>
      </c>
      <c r="BG1577" s="16">
        <f t="shared" si="3503"/>
        <v>1.000333894707895</v>
      </c>
      <c r="BH1577" s="10">
        <f t="shared" si="3504"/>
        <v>12.187156838168288</v>
      </c>
      <c r="BI1577" s="90"/>
      <c r="BJ1577" s="17">
        <f t="shared" si="3487"/>
        <v>47570</v>
      </c>
      <c r="BK1577" s="16">
        <f t="shared" si="3480"/>
        <v>12.298772953633241</v>
      </c>
      <c r="BL1577" s="10">
        <f ca="1">IFERROR(AVERAGE(INDIRECT("BK"&amp;AC1577-Template!$F$10+1):INDIRECT("BK"&amp;AC1577)),0)</f>
        <v>12.384230532998808</v>
      </c>
      <c r="BM1577" s="35"/>
      <c r="BN1577" s="86"/>
      <c r="BO1577" s="35"/>
      <c r="BP1577" s="35"/>
      <c r="BQ1577" s="35"/>
      <c r="BR1577" s="35"/>
      <c r="BS1577" s="35"/>
      <c r="BT1577" s="35"/>
      <c r="BU1577" s="35"/>
      <c r="BV1577" s="35"/>
      <c r="BW1577" s="35"/>
      <c r="BX1577" s="35"/>
      <c r="BY1577" s="35"/>
      <c r="BZ1577" s="35"/>
      <c r="CA1577" s="35"/>
      <c r="CB1577" s="35"/>
      <c r="CC1577" s="35"/>
      <c r="CD1577" s="35"/>
      <c r="CE1577" s="35"/>
      <c r="CF1577" s="35"/>
      <c r="CG1577" s="35"/>
      <c r="CH1577" s="35"/>
    </row>
    <row r="1578" spans="1:86" ht="15.6" x14ac:dyDescent="0.3">
      <c r="A1578" s="35"/>
      <c r="B1578" s="86"/>
      <c r="C1578" s="35"/>
      <c r="D1578" s="35"/>
      <c r="E1578" s="35"/>
      <c r="F1578" s="35"/>
      <c r="G1578" s="35"/>
      <c r="H1578" s="35"/>
      <c r="I1578" s="35"/>
      <c r="J1578" s="35"/>
      <c r="K1578" s="35"/>
      <c r="L1578" s="35"/>
      <c r="M1578" s="35"/>
      <c r="N1578" s="35"/>
      <c r="O1578" s="35"/>
      <c r="P1578" s="35"/>
      <c r="Q1578" s="35"/>
      <c r="R1578" s="35"/>
      <c r="S1578" s="35"/>
      <c r="T1578" s="17">
        <f t="shared" si="3481"/>
        <v>47594</v>
      </c>
      <c r="U1578" s="216">
        <f t="shared" si="3474"/>
        <v>7</v>
      </c>
      <c r="V1578" s="216">
        <f t="shared" si="3481"/>
        <v>1573</v>
      </c>
      <c r="W1578" s="16">
        <f t="shared" si="3488"/>
        <v>4.3095890410958901</v>
      </c>
      <c r="X1578" s="16" t="e">
        <f>IF(Template!$F$7="Linear interpolation",LinInterp($I$5:$I$22,$G$5:$G$22,W1578),CubicSpline($I$5:$I$22,$G$5:$G$22,W1578))</f>
        <v>#VALUE!</v>
      </c>
      <c r="Y1578" s="221" t="e">
        <f t="shared" si="3475"/>
        <v>#VALUE!</v>
      </c>
      <c r="Z1578" s="221" t="e">
        <f>Y1578/PRODUCT($AA$6:AA1577)</f>
        <v>#VALUE!</v>
      </c>
      <c r="AA1578" s="16" t="e">
        <f t="shared" si="3482"/>
        <v>#VALUE!</v>
      </c>
      <c r="AB1578" s="10" t="e">
        <f t="shared" si="3483"/>
        <v>#VALUE!</v>
      </c>
      <c r="AC1578" s="90">
        <f t="shared" si="3476"/>
        <v>1578</v>
      </c>
      <c r="AD1578" s="17">
        <f t="shared" si="3484"/>
        <v>47571</v>
      </c>
      <c r="AE1578" s="16" t="e">
        <f t="shared" si="3477"/>
        <v>#VALUE!</v>
      </c>
      <c r="AF1578" s="10">
        <f ca="1">IFERROR(AVERAGE(INDIRECT("AE"&amp;AC1578-Template!$F$10+1):INDIRECT("AE"&amp;AC1578)),0)</f>
        <v>0</v>
      </c>
      <c r="AG1578" s="35"/>
      <c r="AH1578" s="86"/>
      <c r="AI1578" s="35"/>
      <c r="AJ1578" s="35"/>
      <c r="AK1578" s="35"/>
      <c r="AL1578" s="35"/>
      <c r="AM1578" s="35"/>
      <c r="AN1578" s="35"/>
      <c r="AO1578" s="35"/>
      <c r="AP1578" s="35"/>
      <c r="AQ1578" s="35"/>
      <c r="AR1578" s="35"/>
      <c r="AS1578" s="35"/>
      <c r="AT1578" s="35"/>
      <c r="AU1578" s="35"/>
      <c r="AV1578" s="35"/>
      <c r="AW1578" s="35"/>
      <c r="AX1578" s="35"/>
      <c r="AY1578" s="35"/>
      <c r="AZ1578" s="17">
        <f t="shared" ref="AZ1578" si="3561">AZ1577+1</f>
        <v>47594</v>
      </c>
      <c r="BA1578" s="216">
        <f t="shared" si="3500"/>
        <v>7</v>
      </c>
      <c r="BB1578" s="216">
        <f t="shared" ref="BB1578" si="3562">BB1577+1</f>
        <v>1573</v>
      </c>
      <c r="BC1578" s="16">
        <f t="shared" si="3502"/>
        <v>4.3095890410958901</v>
      </c>
      <c r="BD1578" s="16">
        <f>IF(Template!$F$7="Linear interpolation",LinInterp($AO$5:$AO$18,$AM$5:$AM$18,BC1578),CubicSpline($AO$5:$AO$18,$AM$5:$AM$18,BC1578))</f>
        <v>14.118565223496846</v>
      </c>
      <c r="BE1578" s="221">
        <f t="shared" si="3437"/>
        <v>1.7667784519783862</v>
      </c>
      <c r="BF1578" s="221">
        <f>BE1578/PRODUCT($BG$6:BG1577)</f>
        <v>1.0003335177900967</v>
      </c>
      <c r="BG1578" s="16">
        <f t="shared" si="3503"/>
        <v>1.000333894707895</v>
      </c>
      <c r="BH1578" s="10">
        <f t="shared" si="3504"/>
        <v>12.187156838168288</v>
      </c>
      <c r="BI1578" s="90"/>
      <c r="BJ1578" s="17">
        <f t="shared" si="3487"/>
        <v>47571</v>
      </c>
      <c r="BK1578" s="16">
        <f t="shared" si="3480"/>
        <v>12.29327666267077</v>
      </c>
      <c r="BL1578" s="10">
        <f ca="1">IFERROR(AVERAGE(INDIRECT("BK"&amp;AC1578-Template!$F$10+1):INDIRECT("BK"&amp;AC1578)),0)</f>
        <v>12.378180878367186</v>
      </c>
      <c r="BM1578" s="35"/>
      <c r="BN1578" s="86"/>
      <c r="BO1578" s="35"/>
      <c r="BP1578" s="35"/>
      <c r="BQ1578" s="35"/>
      <c r="BR1578" s="35"/>
      <c r="BS1578" s="35"/>
      <c r="BT1578" s="35"/>
      <c r="BU1578" s="35"/>
      <c r="BV1578" s="35"/>
      <c r="BW1578" s="35"/>
      <c r="BX1578" s="35"/>
      <c r="BY1578" s="35"/>
      <c r="BZ1578" s="35"/>
      <c r="CA1578" s="35"/>
      <c r="CB1578" s="35"/>
      <c r="CC1578" s="35"/>
      <c r="CD1578" s="35"/>
      <c r="CE1578" s="35"/>
      <c r="CF1578" s="35"/>
      <c r="CG1578" s="35"/>
      <c r="CH1578" s="35"/>
    </row>
    <row r="1579" spans="1:86" ht="15.6" x14ac:dyDescent="0.3">
      <c r="A1579" s="35"/>
      <c r="B1579" s="86"/>
      <c r="C1579" s="35"/>
      <c r="D1579" s="35"/>
      <c r="E1579" s="35"/>
      <c r="F1579" s="35"/>
      <c r="G1579" s="35"/>
      <c r="H1579" s="35"/>
      <c r="I1579" s="35"/>
      <c r="J1579" s="35"/>
      <c r="K1579" s="35"/>
      <c r="L1579" s="35"/>
      <c r="M1579" s="35"/>
      <c r="N1579" s="35"/>
      <c r="O1579" s="35"/>
      <c r="P1579" s="35"/>
      <c r="Q1579" s="35"/>
      <c r="R1579" s="35"/>
      <c r="S1579" s="35"/>
      <c r="T1579" s="17">
        <f t="shared" si="3481"/>
        <v>47595</v>
      </c>
      <c r="U1579" s="216">
        <f t="shared" si="3474"/>
        <v>1</v>
      </c>
      <c r="V1579" s="216">
        <f t="shared" si="3481"/>
        <v>1574</v>
      </c>
      <c r="W1579" s="16">
        <f t="shared" si="3488"/>
        <v>4.3123287671232875</v>
      </c>
      <c r="X1579" s="16" t="e">
        <f>IF(Template!$F$7="Linear interpolation",LinInterp($I$5:$I$22,$G$5:$G$22,W1579),CubicSpline($I$5:$I$22,$G$5:$G$22,W1579))</f>
        <v>#VALUE!</v>
      </c>
      <c r="Y1579" s="221" t="e">
        <f t="shared" si="3475"/>
        <v>#VALUE!</v>
      </c>
      <c r="Z1579" s="221" t="e">
        <f>Y1579/PRODUCT($AA$6:AA1578)</f>
        <v>#VALUE!</v>
      </c>
      <c r="AA1579" s="16" t="e">
        <f t="shared" si="3482"/>
        <v>#VALUE!</v>
      </c>
      <c r="AB1579" s="10" t="e">
        <f t="shared" si="3483"/>
        <v>#VALUE!</v>
      </c>
      <c r="AC1579" s="90">
        <f t="shared" si="3476"/>
        <v>1579</v>
      </c>
      <c r="AD1579" s="17">
        <f t="shared" si="3484"/>
        <v>47572</v>
      </c>
      <c r="AE1579" s="16" t="e">
        <f t="shared" si="3477"/>
        <v>#VALUE!</v>
      </c>
      <c r="AF1579" s="10">
        <f ca="1">IFERROR(AVERAGE(INDIRECT("AE"&amp;AC1579-Template!$F$10+1):INDIRECT("AE"&amp;AC1579)),0)</f>
        <v>0</v>
      </c>
      <c r="AG1579" s="35"/>
      <c r="AH1579" s="86"/>
      <c r="AI1579" s="35"/>
      <c r="AJ1579" s="35"/>
      <c r="AK1579" s="35"/>
      <c r="AL1579" s="35"/>
      <c r="AM1579" s="35"/>
      <c r="AN1579" s="35"/>
      <c r="AO1579" s="35"/>
      <c r="AP1579" s="35"/>
      <c r="AQ1579" s="35"/>
      <c r="AR1579" s="35"/>
      <c r="AS1579" s="35"/>
      <c r="AT1579" s="35"/>
      <c r="AU1579" s="35"/>
      <c r="AV1579" s="35"/>
      <c r="AW1579" s="35"/>
      <c r="AX1579" s="35"/>
      <c r="AY1579" s="35"/>
      <c r="AZ1579" s="17">
        <f t="shared" ref="AZ1579" si="3563">AZ1578+1</f>
        <v>47595</v>
      </c>
      <c r="BA1579" s="216">
        <f t="shared" si="3500"/>
        <v>1</v>
      </c>
      <c r="BB1579" s="216">
        <f t="shared" ref="BB1579" si="3564">BB1578+1</f>
        <v>1574</v>
      </c>
      <c r="BC1579" s="16">
        <f t="shared" si="3502"/>
        <v>4.3123287671232875</v>
      </c>
      <c r="BD1579" s="16">
        <f>IF(Template!$F$7="Linear interpolation",LinInterp($AO$5:$AO$18,$AM$5:$AM$18,BC1579),CubicSpline($AO$5:$AO$18,$AM$5:$AM$18,BC1579))</f>
        <v>14.117814593654222</v>
      </c>
      <c r="BE1579" s="221">
        <f t="shared" si="3437"/>
        <v>1.7673677081120487</v>
      </c>
      <c r="BF1579" s="221">
        <f>BE1579/PRODUCT($BG$6:BG1578)</f>
        <v>1.0003331431866902</v>
      </c>
      <c r="BG1579" s="16">
        <f t="shared" si="3503"/>
        <v>1.0003331431866902</v>
      </c>
      <c r="BH1579" s="10">
        <f t="shared" si="3504"/>
        <v>12.159726314192266</v>
      </c>
      <c r="BI1579" s="90"/>
      <c r="BJ1579" s="17">
        <f t="shared" si="3487"/>
        <v>47572</v>
      </c>
      <c r="BK1579" s="16">
        <f t="shared" si="3480"/>
        <v>12.29327666267077</v>
      </c>
      <c r="BL1579" s="10">
        <f ca="1">IFERROR(AVERAGE(INDIRECT("BK"&amp;AC1579-Template!$F$10+1):INDIRECT("BK"&amp;AC1579)),0)</f>
        <v>12.372350766262629</v>
      </c>
      <c r="BM1579" s="35"/>
      <c r="BN1579" s="86"/>
      <c r="BO1579" s="35"/>
      <c r="BP1579" s="35"/>
      <c r="BQ1579" s="35"/>
      <c r="BR1579" s="35"/>
      <c r="BS1579" s="35"/>
      <c r="BT1579" s="35"/>
      <c r="BU1579" s="35"/>
      <c r="BV1579" s="35"/>
      <c r="BW1579" s="35"/>
      <c r="BX1579" s="35"/>
      <c r="BY1579" s="35"/>
      <c r="BZ1579" s="35"/>
      <c r="CA1579" s="35"/>
      <c r="CB1579" s="35"/>
      <c r="CC1579" s="35"/>
      <c r="CD1579" s="35"/>
      <c r="CE1579" s="35"/>
      <c r="CF1579" s="35"/>
      <c r="CG1579" s="35"/>
      <c r="CH1579" s="35"/>
    </row>
    <row r="1580" spans="1:86" ht="15.6" x14ac:dyDescent="0.3">
      <c r="A1580" s="35"/>
      <c r="B1580" s="86"/>
      <c r="C1580" s="35"/>
      <c r="D1580" s="35"/>
      <c r="E1580" s="35"/>
      <c r="F1580" s="35"/>
      <c r="G1580" s="35"/>
      <c r="H1580" s="35"/>
      <c r="I1580" s="35"/>
      <c r="J1580" s="35"/>
      <c r="K1580" s="35"/>
      <c r="L1580" s="35"/>
      <c r="M1580" s="35"/>
      <c r="N1580" s="35"/>
      <c r="O1580" s="35"/>
      <c r="P1580" s="35"/>
      <c r="Q1580" s="35"/>
      <c r="R1580" s="35"/>
      <c r="S1580" s="35"/>
      <c r="T1580" s="17">
        <f t="shared" si="3481"/>
        <v>47596</v>
      </c>
      <c r="U1580" s="216">
        <f t="shared" si="3474"/>
        <v>2</v>
      </c>
      <c r="V1580" s="216">
        <f t="shared" si="3481"/>
        <v>1575</v>
      </c>
      <c r="W1580" s="16">
        <f t="shared" si="3488"/>
        <v>4.3150684931506849</v>
      </c>
      <c r="X1580" s="16" t="e">
        <f>IF(Template!$F$7="Linear interpolation",LinInterp($I$5:$I$22,$G$5:$G$22,W1580),CubicSpline($I$5:$I$22,$G$5:$G$22,W1580))</f>
        <v>#VALUE!</v>
      </c>
      <c r="Y1580" s="221" t="e">
        <f t="shared" si="3475"/>
        <v>#VALUE!</v>
      </c>
      <c r="Z1580" s="221" t="e">
        <f>Y1580/PRODUCT($AA$6:AA1579)</f>
        <v>#VALUE!</v>
      </c>
      <c r="AA1580" s="16" t="e">
        <f t="shared" si="3482"/>
        <v>#VALUE!</v>
      </c>
      <c r="AB1580" s="10" t="e">
        <f t="shared" si="3483"/>
        <v>#VALUE!</v>
      </c>
      <c r="AC1580" s="90">
        <f t="shared" si="3476"/>
        <v>1580</v>
      </c>
      <c r="AD1580" s="17">
        <f t="shared" si="3484"/>
        <v>47573</v>
      </c>
      <c r="AE1580" s="16" t="e">
        <f t="shared" si="3477"/>
        <v>#VALUE!</v>
      </c>
      <c r="AF1580" s="10">
        <f ca="1">IFERROR(AVERAGE(INDIRECT("AE"&amp;AC1580-Template!$F$10+1):INDIRECT("AE"&amp;AC1580)),0)</f>
        <v>0</v>
      </c>
      <c r="AG1580" s="35"/>
      <c r="AH1580" s="86"/>
      <c r="AI1580" s="35"/>
      <c r="AJ1580" s="35"/>
      <c r="AK1580" s="35"/>
      <c r="AL1580" s="35"/>
      <c r="AM1580" s="35"/>
      <c r="AN1580" s="35"/>
      <c r="AO1580" s="35"/>
      <c r="AP1580" s="35"/>
      <c r="AQ1580" s="35"/>
      <c r="AR1580" s="35"/>
      <c r="AS1580" s="35"/>
      <c r="AT1580" s="35"/>
      <c r="AU1580" s="35"/>
      <c r="AV1580" s="35"/>
      <c r="AW1580" s="35"/>
      <c r="AX1580" s="35"/>
      <c r="AY1580" s="35"/>
      <c r="AZ1580" s="17">
        <f t="shared" ref="AZ1580" si="3565">AZ1579+1</f>
        <v>47596</v>
      </c>
      <c r="BA1580" s="216">
        <f t="shared" si="3500"/>
        <v>2</v>
      </c>
      <c r="BB1580" s="216">
        <f t="shared" ref="BB1580" si="3566">BB1579+1</f>
        <v>1575</v>
      </c>
      <c r="BC1580" s="16">
        <f t="shared" si="3502"/>
        <v>4.3150684931506849</v>
      </c>
      <c r="BD1580" s="16">
        <f>IF(Template!$F$7="Linear interpolation",LinInterp($AO$5:$AO$18,$AM$5:$AM$18,BC1580),CubicSpline($AO$5:$AO$18,$AM$5:$AM$18,BC1580))</f>
        <v>14.117061682077486</v>
      </c>
      <c r="BE1580" s="221">
        <f t="shared" si="3437"/>
        <v>1.7679569441872918</v>
      </c>
      <c r="BF1580" s="221">
        <f>BE1580/PRODUCT($BG$6:BG1579)</f>
        <v>1.0003333975564557</v>
      </c>
      <c r="BG1580" s="16">
        <f t="shared" si="3503"/>
        <v>1.0003333975564557</v>
      </c>
      <c r="BH1580" s="10">
        <f t="shared" si="3504"/>
        <v>12.169010810632042</v>
      </c>
      <c r="BI1580" s="90"/>
      <c r="BJ1580" s="17">
        <f t="shared" si="3487"/>
        <v>47573</v>
      </c>
      <c r="BK1580" s="16">
        <f t="shared" si="3480"/>
        <v>12.29327666267077</v>
      </c>
      <c r="BL1580" s="10">
        <f ca="1">IFERROR(AVERAGE(INDIRECT("BK"&amp;AC1580-Template!$F$10+1):INDIRECT("BK"&amp;AC1580)),0)</f>
        <v>12.36673900152319</v>
      </c>
      <c r="BM1580" s="35"/>
      <c r="BN1580" s="86"/>
      <c r="BO1580" s="35"/>
      <c r="BP1580" s="35"/>
      <c r="BQ1580" s="35"/>
      <c r="BR1580" s="35"/>
      <c r="BS1580" s="35"/>
      <c r="BT1580" s="35"/>
      <c r="BU1580" s="35"/>
      <c r="BV1580" s="35"/>
      <c r="BW1580" s="35"/>
      <c r="BX1580" s="35"/>
      <c r="BY1580" s="35"/>
      <c r="BZ1580" s="35"/>
      <c r="CA1580" s="35"/>
      <c r="CB1580" s="35"/>
      <c r="CC1580" s="35"/>
      <c r="CD1580" s="35"/>
      <c r="CE1580" s="35"/>
      <c r="CF1580" s="35"/>
      <c r="CG1580" s="35"/>
      <c r="CH1580" s="35"/>
    </row>
    <row r="1581" spans="1:86" ht="15.6" x14ac:dyDescent="0.3">
      <c r="A1581" s="35"/>
      <c r="B1581" s="86"/>
      <c r="C1581" s="35"/>
      <c r="D1581" s="35"/>
      <c r="E1581" s="35"/>
      <c r="F1581" s="35"/>
      <c r="G1581" s="35"/>
      <c r="H1581" s="35"/>
      <c r="I1581" s="35"/>
      <c r="J1581" s="35"/>
      <c r="K1581" s="35"/>
      <c r="L1581" s="35"/>
      <c r="M1581" s="35"/>
      <c r="N1581" s="35"/>
      <c r="O1581" s="35"/>
      <c r="P1581" s="35"/>
      <c r="Q1581" s="35"/>
      <c r="R1581" s="35"/>
      <c r="S1581" s="35"/>
      <c r="T1581" s="17">
        <f t="shared" si="3481"/>
        <v>47597</v>
      </c>
      <c r="U1581" s="216">
        <f t="shared" si="3474"/>
        <v>3</v>
      </c>
      <c r="V1581" s="216">
        <f t="shared" si="3481"/>
        <v>1576</v>
      </c>
      <c r="W1581" s="16">
        <f t="shared" si="3488"/>
        <v>4.3178082191780822</v>
      </c>
      <c r="X1581" s="16" t="e">
        <f>IF(Template!$F$7="Linear interpolation",LinInterp($I$5:$I$22,$G$5:$G$22,W1581),CubicSpline($I$5:$I$22,$G$5:$G$22,W1581))</f>
        <v>#VALUE!</v>
      </c>
      <c r="Y1581" s="221" t="e">
        <f t="shared" si="3475"/>
        <v>#VALUE!</v>
      </c>
      <c r="Z1581" s="221" t="e">
        <f>Y1581/PRODUCT($AA$6:AA1580)</f>
        <v>#VALUE!</v>
      </c>
      <c r="AA1581" s="16" t="e">
        <f t="shared" si="3482"/>
        <v>#VALUE!</v>
      </c>
      <c r="AB1581" s="10" t="e">
        <f t="shared" si="3483"/>
        <v>#VALUE!</v>
      </c>
      <c r="AC1581" s="90">
        <f t="shared" si="3476"/>
        <v>1581</v>
      </c>
      <c r="AD1581" s="17">
        <f t="shared" si="3484"/>
        <v>47574</v>
      </c>
      <c r="AE1581" s="16" t="e">
        <f t="shared" si="3477"/>
        <v>#VALUE!</v>
      </c>
      <c r="AF1581" s="10">
        <f ca="1">IFERROR(AVERAGE(INDIRECT("AE"&amp;AC1581-Template!$F$10+1):INDIRECT("AE"&amp;AC1581)),0)</f>
        <v>0</v>
      </c>
      <c r="AG1581" s="35"/>
      <c r="AH1581" s="86"/>
      <c r="AI1581" s="35"/>
      <c r="AJ1581" s="35"/>
      <c r="AK1581" s="35"/>
      <c r="AL1581" s="35"/>
      <c r="AM1581" s="35"/>
      <c r="AN1581" s="35"/>
      <c r="AO1581" s="35"/>
      <c r="AP1581" s="35"/>
      <c r="AQ1581" s="35"/>
      <c r="AR1581" s="35"/>
      <c r="AS1581" s="35"/>
      <c r="AT1581" s="35"/>
      <c r="AU1581" s="35"/>
      <c r="AV1581" s="35"/>
      <c r="AW1581" s="35"/>
      <c r="AX1581" s="35"/>
      <c r="AY1581" s="35"/>
      <c r="AZ1581" s="17">
        <f t="shared" ref="AZ1581" si="3567">AZ1580+1</f>
        <v>47597</v>
      </c>
      <c r="BA1581" s="216">
        <f t="shared" si="3500"/>
        <v>3</v>
      </c>
      <c r="BB1581" s="216">
        <f t="shared" ref="BB1581" si="3568">BB1580+1</f>
        <v>1576</v>
      </c>
      <c r="BC1581" s="16">
        <f t="shared" si="3502"/>
        <v>4.3178082191780822</v>
      </c>
      <c r="BD1581" s="16">
        <f>IF(Template!$F$7="Linear interpolation",LinInterp($AO$5:$AO$18,$AM$5:$AM$18,BC1581),CubicSpline($AO$5:$AO$18,$AM$5:$AM$18,BC1581))</f>
        <v>14.116306523961331</v>
      </c>
      <c r="BE1581" s="221">
        <f t="shared" si="3437"/>
        <v>1.7685461621138336</v>
      </c>
      <c r="BF1581" s="221">
        <f>BE1581/PRODUCT($BG$6:BG1580)</f>
        <v>1.0003332761742185</v>
      </c>
      <c r="BG1581" s="16">
        <f t="shared" si="3503"/>
        <v>1.0003332761742185</v>
      </c>
      <c r="BH1581" s="10">
        <f t="shared" si="3504"/>
        <v>12.164580358976051</v>
      </c>
      <c r="BI1581" s="90"/>
      <c r="BJ1581" s="17">
        <f t="shared" si="3487"/>
        <v>47574</v>
      </c>
      <c r="BK1581" s="16">
        <f t="shared" si="3480"/>
        <v>12.260693972461212</v>
      </c>
      <c r="BL1581" s="10">
        <f ca="1">IFERROR(AVERAGE(INDIRECT("BK"&amp;AC1581-Template!$F$10+1):INDIRECT("BK"&amp;AC1581)),0)</f>
        <v>12.360041147110094</v>
      </c>
      <c r="BM1581" s="35"/>
      <c r="BN1581" s="86"/>
      <c r="BO1581" s="35"/>
      <c r="BP1581" s="35"/>
      <c r="BQ1581" s="35"/>
      <c r="BR1581" s="35"/>
      <c r="BS1581" s="35"/>
      <c r="BT1581" s="35"/>
      <c r="BU1581" s="35"/>
      <c r="BV1581" s="35"/>
      <c r="BW1581" s="35"/>
      <c r="BX1581" s="35"/>
      <c r="BY1581" s="35"/>
      <c r="BZ1581" s="35"/>
      <c r="CA1581" s="35"/>
      <c r="CB1581" s="35"/>
      <c r="CC1581" s="35"/>
      <c r="CD1581" s="35"/>
      <c r="CE1581" s="35"/>
      <c r="CF1581" s="35"/>
      <c r="CG1581" s="35"/>
      <c r="CH1581" s="35"/>
    </row>
    <row r="1582" spans="1:86" ht="15.6" x14ac:dyDescent="0.3">
      <c r="A1582" s="35"/>
      <c r="B1582" s="86"/>
      <c r="C1582" s="35"/>
      <c r="D1582" s="35"/>
      <c r="E1582" s="35"/>
      <c r="F1582" s="35"/>
      <c r="G1582" s="35"/>
      <c r="H1582" s="35"/>
      <c r="I1582" s="35"/>
      <c r="J1582" s="35"/>
      <c r="K1582" s="35"/>
      <c r="L1582" s="35"/>
      <c r="M1582" s="35"/>
      <c r="N1582" s="35"/>
      <c r="O1582" s="35"/>
      <c r="P1582" s="35"/>
      <c r="Q1582" s="35"/>
      <c r="R1582" s="35"/>
      <c r="S1582" s="35"/>
      <c r="T1582" s="17">
        <f t="shared" si="3481"/>
        <v>47598</v>
      </c>
      <c r="U1582" s="216">
        <f t="shared" si="3474"/>
        <v>4</v>
      </c>
      <c r="V1582" s="216">
        <f t="shared" si="3481"/>
        <v>1577</v>
      </c>
      <c r="W1582" s="16">
        <f t="shared" si="3488"/>
        <v>4.3205479452054796</v>
      </c>
      <c r="X1582" s="16" t="e">
        <f>IF(Template!$F$7="Linear interpolation",LinInterp($I$5:$I$22,$G$5:$G$22,W1582),CubicSpline($I$5:$I$22,$G$5:$G$22,W1582))</f>
        <v>#VALUE!</v>
      </c>
      <c r="Y1582" s="221" t="e">
        <f t="shared" si="3475"/>
        <v>#VALUE!</v>
      </c>
      <c r="Z1582" s="221" t="e">
        <f>Y1582/PRODUCT($AA$6:AA1581)</f>
        <v>#VALUE!</v>
      </c>
      <c r="AA1582" s="16" t="e">
        <f t="shared" si="3482"/>
        <v>#VALUE!</v>
      </c>
      <c r="AB1582" s="10" t="e">
        <f t="shared" si="3483"/>
        <v>#VALUE!</v>
      </c>
      <c r="AC1582" s="90">
        <f t="shared" si="3476"/>
        <v>1582</v>
      </c>
      <c r="AD1582" s="17">
        <f t="shared" si="3484"/>
        <v>47575</v>
      </c>
      <c r="AE1582" s="16" t="e">
        <f t="shared" si="3477"/>
        <v>#VALUE!</v>
      </c>
      <c r="AF1582" s="10">
        <f ca="1">IFERROR(AVERAGE(INDIRECT("AE"&amp;AC1582-Template!$F$10+1):INDIRECT("AE"&amp;AC1582)),0)</f>
        <v>0</v>
      </c>
      <c r="AG1582" s="35"/>
      <c r="AH1582" s="86"/>
      <c r="AI1582" s="35"/>
      <c r="AJ1582" s="35"/>
      <c r="AK1582" s="35"/>
      <c r="AL1582" s="35"/>
      <c r="AM1582" s="35"/>
      <c r="AN1582" s="35"/>
      <c r="AO1582" s="35"/>
      <c r="AP1582" s="35"/>
      <c r="AQ1582" s="35"/>
      <c r="AR1582" s="35"/>
      <c r="AS1582" s="35"/>
      <c r="AT1582" s="35"/>
      <c r="AU1582" s="35"/>
      <c r="AV1582" s="35"/>
      <c r="AW1582" s="35"/>
      <c r="AX1582" s="35"/>
      <c r="AY1582" s="35"/>
      <c r="AZ1582" s="17">
        <f t="shared" ref="AZ1582" si="3569">AZ1581+1</f>
        <v>47598</v>
      </c>
      <c r="BA1582" s="216">
        <f t="shared" si="3500"/>
        <v>4</v>
      </c>
      <c r="BB1582" s="216">
        <f t="shared" ref="BB1582" si="3570">BB1581+1</f>
        <v>1577</v>
      </c>
      <c r="BC1582" s="16">
        <f t="shared" si="3502"/>
        <v>4.3205479452054796</v>
      </c>
      <c r="BD1582" s="16">
        <f>IF(Template!$F$7="Linear interpolation",LinInterp($AO$5:$AO$18,$AM$5:$AM$18,BC1582),CubicSpline($AO$5:$AO$18,$AM$5:$AM$18,BC1582))</f>
        <v>14.115549154500451</v>
      </c>
      <c r="BE1582" s="221">
        <f t="shared" si="3437"/>
        <v>1.7691353638101219</v>
      </c>
      <c r="BF1582" s="221">
        <f>BE1582/PRODUCT($BG$6:BG1581)</f>
        <v>1.0003331559610431</v>
      </c>
      <c r="BG1582" s="16">
        <f t="shared" si="3503"/>
        <v>1.0003331559610431</v>
      </c>
      <c r="BH1582" s="10">
        <f t="shared" si="3504"/>
        <v>12.160192578073437</v>
      </c>
      <c r="BI1582" s="90"/>
      <c r="BJ1582" s="17">
        <f t="shared" si="3487"/>
        <v>47575</v>
      </c>
      <c r="BK1582" s="16">
        <f t="shared" si="3480"/>
        <v>12.271687165385959</v>
      </c>
      <c r="BL1582" s="10">
        <f ca="1">IFERROR(AVERAGE(INDIRECT("BK"&amp;AC1582-Template!$F$10+1):INDIRECT("BK"&amp;AC1582)),0)</f>
        <v>12.353709732461164</v>
      </c>
      <c r="BM1582" s="35"/>
      <c r="BN1582" s="86"/>
      <c r="BO1582" s="35"/>
      <c r="BP1582" s="35"/>
      <c r="BQ1582" s="35"/>
      <c r="BR1582" s="35"/>
      <c r="BS1582" s="35"/>
      <c r="BT1582" s="35"/>
      <c r="BU1582" s="35"/>
      <c r="BV1582" s="35"/>
      <c r="BW1582" s="35"/>
      <c r="BX1582" s="35"/>
      <c r="BY1582" s="35"/>
      <c r="BZ1582" s="35"/>
      <c r="CA1582" s="35"/>
      <c r="CB1582" s="35"/>
      <c r="CC1582" s="35"/>
      <c r="CD1582" s="35"/>
      <c r="CE1582" s="35"/>
      <c r="CF1582" s="35"/>
      <c r="CG1582" s="35"/>
      <c r="CH1582" s="35"/>
    </row>
    <row r="1583" spans="1:86" ht="15.6" x14ac:dyDescent="0.3">
      <c r="A1583" s="35"/>
      <c r="B1583" s="86"/>
      <c r="C1583" s="35"/>
      <c r="D1583" s="35"/>
      <c r="E1583" s="35"/>
      <c r="F1583" s="35"/>
      <c r="G1583" s="35"/>
      <c r="H1583" s="35"/>
      <c r="I1583" s="35"/>
      <c r="J1583" s="35"/>
      <c r="K1583" s="35"/>
      <c r="L1583" s="35"/>
      <c r="M1583" s="35"/>
      <c r="N1583" s="35"/>
      <c r="O1583" s="35"/>
      <c r="P1583" s="35"/>
      <c r="Q1583" s="35"/>
      <c r="R1583" s="35"/>
      <c r="S1583" s="35"/>
      <c r="T1583" s="17">
        <f t="shared" si="3481"/>
        <v>47599</v>
      </c>
      <c r="U1583" s="216">
        <f t="shared" si="3474"/>
        <v>5</v>
      </c>
      <c r="V1583" s="216">
        <f t="shared" si="3481"/>
        <v>1578</v>
      </c>
      <c r="W1583" s="16">
        <f t="shared" si="3488"/>
        <v>4.3232876712328769</v>
      </c>
      <c r="X1583" s="16" t="e">
        <f>IF(Template!$F$7="Linear interpolation",LinInterp($I$5:$I$22,$G$5:$G$22,W1583),CubicSpline($I$5:$I$22,$G$5:$G$22,W1583))</f>
        <v>#VALUE!</v>
      </c>
      <c r="Y1583" s="221" t="e">
        <f t="shared" si="3475"/>
        <v>#VALUE!</v>
      </c>
      <c r="Z1583" s="221" t="e">
        <f>Y1583/PRODUCT($AA$6:AA1582)</f>
        <v>#VALUE!</v>
      </c>
      <c r="AA1583" s="16" t="e">
        <f t="shared" si="3482"/>
        <v>#VALUE!</v>
      </c>
      <c r="AB1583" s="10" t="e">
        <f t="shared" si="3483"/>
        <v>#VALUE!</v>
      </c>
      <c r="AC1583" s="90">
        <f t="shared" si="3476"/>
        <v>1583</v>
      </c>
      <c r="AD1583" s="17">
        <f t="shared" si="3484"/>
        <v>47576</v>
      </c>
      <c r="AE1583" s="16" t="e">
        <f t="shared" si="3477"/>
        <v>#VALUE!</v>
      </c>
      <c r="AF1583" s="10">
        <f ca="1">IFERROR(AVERAGE(INDIRECT("AE"&amp;AC1583-Template!$F$10+1):INDIRECT("AE"&amp;AC1583)),0)</f>
        <v>0</v>
      </c>
      <c r="AG1583" s="35"/>
      <c r="AH1583" s="86"/>
      <c r="AI1583" s="35"/>
      <c r="AJ1583" s="35"/>
      <c r="AK1583" s="35"/>
      <c r="AL1583" s="35"/>
      <c r="AM1583" s="35"/>
      <c r="AN1583" s="35"/>
      <c r="AO1583" s="35"/>
      <c r="AP1583" s="35"/>
      <c r="AQ1583" s="35"/>
      <c r="AR1583" s="35"/>
      <c r="AS1583" s="35"/>
      <c r="AT1583" s="35"/>
      <c r="AU1583" s="35"/>
      <c r="AV1583" s="35"/>
      <c r="AW1583" s="35"/>
      <c r="AX1583" s="35"/>
      <c r="AY1583" s="35"/>
      <c r="AZ1583" s="17">
        <f t="shared" ref="AZ1583" si="3571">AZ1582+1</f>
        <v>47599</v>
      </c>
      <c r="BA1583" s="216">
        <f t="shared" si="3500"/>
        <v>5</v>
      </c>
      <c r="BB1583" s="216">
        <f t="shared" ref="BB1583" si="3572">BB1582+1</f>
        <v>1578</v>
      </c>
      <c r="BC1583" s="16">
        <f t="shared" si="3502"/>
        <v>4.3232876712328769</v>
      </c>
      <c r="BD1583" s="16">
        <f>IF(Template!$F$7="Linear interpolation",LinInterp($AO$5:$AO$18,$AM$5:$AM$18,BC1583),CubicSpline($AO$5:$AO$18,$AM$5:$AM$18,BC1583))</f>
        <v>14.114789608889547</v>
      </c>
      <c r="BE1583" s="221">
        <f t="shared" si="3437"/>
        <v>1.7697245512033424</v>
      </c>
      <c r="BF1583" s="221">
        <f>BE1583/PRODUCT($BG$6:BG1582)</f>
        <v>1.0003330369203358</v>
      </c>
      <c r="BG1583" s="16">
        <f t="shared" si="3503"/>
        <v>1.0003330369203358</v>
      </c>
      <c r="BH1583" s="10">
        <f t="shared" si="3504"/>
        <v>12.155847592257295</v>
      </c>
      <c r="BI1583" s="90"/>
      <c r="BJ1583" s="17">
        <f t="shared" si="3487"/>
        <v>47576</v>
      </c>
      <c r="BK1583" s="16">
        <f t="shared" si="3480"/>
        <v>12.266389327701965</v>
      </c>
      <c r="BL1583" s="10">
        <f ca="1">IFERROR(AVERAGE(INDIRECT("BK"&amp;AC1583-Template!$F$10+1):INDIRECT("BK"&amp;AC1583)),0)</f>
        <v>12.348499793663109</v>
      </c>
      <c r="BM1583" s="35"/>
      <c r="BN1583" s="86"/>
      <c r="BO1583" s="35"/>
      <c r="BP1583" s="35"/>
      <c r="BQ1583" s="35"/>
      <c r="BR1583" s="35"/>
      <c r="BS1583" s="35"/>
      <c r="BT1583" s="35"/>
      <c r="BU1583" s="35"/>
      <c r="BV1583" s="35"/>
      <c r="BW1583" s="35"/>
      <c r="BX1583" s="35"/>
      <c r="BY1583" s="35"/>
      <c r="BZ1583" s="35"/>
      <c r="CA1583" s="35"/>
      <c r="CB1583" s="35"/>
      <c r="CC1583" s="35"/>
      <c r="CD1583" s="35"/>
      <c r="CE1583" s="35"/>
      <c r="CF1583" s="35"/>
      <c r="CG1583" s="35"/>
      <c r="CH1583" s="35"/>
    </row>
    <row r="1584" spans="1:86" ht="15.6" x14ac:dyDescent="0.3">
      <c r="A1584" s="35"/>
      <c r="B1584" s="86"/>
      <c r="C1584" s="35"/>
      <c r="D1584" s="35"/>
      <c r="E1584" s="35"/>
      <c r="F1584" s="35"/>
      <c r="G1584" s="35"/>
      <c r="H1584" s="35"/>
      <c r="I1584" s="35"/>
      <c r="J1584" s="35"/>
      <c r="K1584" s="35"/>
      <c r="L1584" s="35"/>
      <c r="M1584" s="35"/>
      <c r="N1584" s="35"/>
      <c r="O1584" s="35"/>
      <c r="P1584" s="35"/>
      <c r="Q1584" s="35"/>
      <c r="R1584" s="35"/>
      <c r="S1584" s="35"/>
      <c r="T1584" s="17">
        <f t="shared" si="3481"/>
        <v>47600</v>
      </c>
      <c r="U1584" s="216">
        <f t="shared" si="3474"/>
        <v>6</v>
      </c>
      <c r="V1584" s="216">
        <f t="shared" si="3481"/>
        <v>1579</v>
      </c>
      <c r="W1584" s="16">
        <f t="shared" si="3488"/>
        <v>4.3260273972602743</v>
      </c>
      <c r="X1584" s="16" t="e">
        <f>IF(Template!$F$7="Linear interpolation",LinInterp($I$5:$I$22,$G$5:$G$22,W1584),CubicSpline($I$5:$I$22,$G$5:$G$22,W1584))</f>
        <v>#VALUE!</v>
      </c>
      <c r="Y1584" s="221" t="e">
        <f t="shared" si="3475"/>
        <v>#VALUE!</v>
      </c>
      <c r="Z1584" s="221" t="e">
        <f>Y1584/PRODUCT($AA$6:AA1583)</f>
        <v>#VALUE!</v>
      </c>
      <c r="AA1584" s="16" t="e">
        <f t="shared" si="3482"/>
        <v>#VALUE!</v>
      </c>
      <c r="AB1584" s="10" t="e">
        <f t="shared" si="3483"/>
        <v>#VALUE!</v>
      </c>
      <c r="AC1584" s="90">
        <f t="shared" si="3476"/>
        <v>1584</v>
      </c>
      <c r="AD1584" s="17">
        <f t="shared" si="3484"/>
        <v>47577</v>
      </c>
      <c r="AE1584" s="16" t="e">
        <f t="shared" si="3477"/>
        <v>#VALUE!</v>
      </c>
      <c r="AF1584" s="10">
        <f ca="1">IFERROR(AVERAGE(INDIRECT("AE"&amp;AC1584-Template!$F$10+1):INDIRECT("AE"&amp;AC1584)),0)</f>
        <v>0</v>
      </c>
      <c r="AG1584" s="35"/>
      <c r="AH1584" s="86"/>
      <c r="AI1584" s="35"/>
      <c r="AJ1584" s="35"/>
      <c r="AK1584" s="35"/>
      <c r="AL1584" s="35"/>
      <c r="AM1584" s="35"/>
      <c r="AN1584" s="35"/>
      <c r="AO1584" s="35"/>
      <c r="AP1584" s="35"/>
      <c r="AQ1584" s="35"/>
      <c r="AR1584" s="35"/>
      <c r="AS1584" s="35"/>
      <c r="AT1584" s="35"/>
      <c r="AU1584" s="35"/>
      <c r="AV1584" s="35"/>
      <c r="AW1584" s="35"/>
      <c r="AX1584" s="35"/>
      <c r="AY1584" s="35"/>
      <c r="AZ1584" s="17">
        <f t="shared" ref="AZ1584" si="3573">AZ1583+1</f>
        <v>47600</v>
      </c>
      <c r="BA1584" s="216">
        <f t="shared" si="3500"/>
        <v>6</v>
      </c>
      <c r="BB1584" s="216">
        <f t="shared" ref="BB1584" si="3574">BB1583+1</f>
        <v>1579</v>
      </c>
      <c r="BC1584" s="16">
        <f t="shared" si="3502"/>
        <v>4.3260273972602743</v>
      </c>
      <c r="BD1584" s="16">
        <f>IF(Template!$F$7="Linear interpolation",LinInterp($AO$5:$AO$18,$AM$5:$AM$18,BC1584),CubicSpline($AO$5:$AO$18,$AM$5:$AM$18,BC1584))</f>
        <v>14.114027922323309</v>
      </c>
      <c r="BE1584" s="221">
        <f t="shared" si="3437"/>
        <v>1.7703137262294315</v>
      </c>
      <c r="BF1584" s="221">
        <f>BE1584/PRODUCT($BG$6:BG1583)</f>
        <v>1.0003329190555041</v>
      </c>
      <c r="BG1584" s="16">
        <f t="shared" si="3503"/>
        <v>1.0003330369203358</v>
      </c>
      <c r="BH1584" s="10">
        <f t="shared" si="3504"/>
        <v>12.155847592257295</v>
      </c>
      <c r="BI1584" s="90"/>
      <c r="BJ1584" s="17">
        <f t="shared" si="3487"/>
        <v>47577</v>
      </c>
      <c r="BK1584" s="16">
        <f t="shared" si="3480"/>
        <v>12.261131552734451</v>
      </c>
      <c r="BL1584" s="10">
        <f ca="1">IFERROR(AVERAGE(INDIRECT("BK"&amp;AC1584-Template!$F$10+1):INDIRECT("BK"&amp;AC1584)),0)</f>
        <v>12.342677880802224</v>
      </c>
      <c r="BM1584" s="35"/>
      <c r="BN1584" s="86"/>
      <c r="BO1584" s="35"/>
      <c r="BP1584" s="35"/>
      <c r="BQ1584" s="35"/>
      <c r="BR1584" s="35"/>
      <c r="BS1584" s="35"/>
      <c r="BT1584" s="35"/>
      <c r="BU1584" s="35"/>
      <c r="BV1584" s="35"/>
      <c r="BW1584" s="35"/>
      <c r="BX1584" s="35"/>
      <c r="BY1584" s="35"/>
      <c r="BZ1584" s="35"/>
      <c r="CA1584" s="35"/>
      <c r="CB1584" s="35"/>
      <c r="CC1584" s="35"/>
      <c r="CD1584" s="35"/>
      <c r="CE1584" s="35"/>
      <c r="CF1584" s="35"/>
      <c r="CG1584" s="35"/>
      <c r="CH1584" s="35"/>
    </row>
    <row r="1585" spans="1:86" ht="15.6" x14ac:dyDescent="0.3">
      <c r="A1585" s="35"/>
      <c r="B1585" s="86"/>
      <c r="C1585" s="35"/>
      <c r="D1585" s="35"/>
      <c r="E1585" s="35"/>
      <c r="F1585" s="35"/>
      <c r="G1585" s="35"/>
      <c r="H1585" s="35"/>
      <c r="I1585" s="35"/>
      <c r="J1585" s="35"/>
      <c r="K1585" s="35"/>
      <c r="L1585" s="35"/>
      <c r="M1585" s="35"/>
      <c r="N1585" s="35"/>
      <c r="O1585" s="35"/>
      <c r="P1585" s="35"/>
      <c r="Q1585" s="35"/>
      <c r="R1585" s="35"/>
      <c r="S1585" s="35"/>
      <c r="T1585" s="17">
        <f t="shared" si="3481"/>
        <v>47601</v>
      </c>
      <c r="U1585" s="216">
        <f t="shared" si="3474"/>
        <v>7</v>
      </c>
      <c r="V1585" s="216">
        <f t="shared" si="3481"/>
        <v>1580</v>
      </c>
      <c r="W1585" s="16">
        <f t="shared" si="3488"/>
        <v>4.3287671232876717</v>
      </c>
      <c r="X1585" s="16" t="e">
        <f>IF(Template!$F$7="Linear interpolation",LinInterp($I$5:$I$22,$G$5:$G$22,W1585),CubicSpline($I$5:$I$22,$G$5:$G$22,W1585))</f>
        <v>#VALUE!</v>
      </c>
      <c r="Y1585" s="221" t="e">
        <f t="shared" si="3475"/>
        <v>#VALUE!</v>
      </c>
      <c r="Z1585" s="221" t="e">
        <f>Y1585/PRODUCT($AA$6:AA1584)</f>
        <v>#VALUE!</v>
      </c>
      <c r="AA1585" s="16" t="e">
        <f t="shared" si="3482"/>
        <v>#VALUE!</v>
      </c>
      <c r="AB1585" s="10" t="e">
        <f t="shared" si="3483"/>
        <v>#VALUE!</v>
      </c>
      <c r="AC1585" s="90">
        <f t="shared" si="3476"/>
        <v>1585</v>
      </c>
      <c r="AD1585" s="17">
        <f t="shared" si="3484"/>
        <v>47578</v>
      </c>
      <c r="AE1585" s="16" t="e">
        <f t="shared" si="3477"/>
        <v>#VALUE!</v>
      </c>
      <c r="AF1585" s="10">
        <f ca="1">IFERROR(AVERAGE(INDIRECT("AE"&amp;AC1585-Template!$F$10+1):INDIRECT("AE"&amp;AC1585)),0)</f>
        <v>0</v>
      </c>
      <c r="AG1585" s="35"/>
      <c r="AH1585" s="86"/>
      <c r="AI1585" s="35"/>
      <c r="AJ1585" s="35"/>
      <c r="AK1585" s="35"/>
      <c r="AL1585" s="35"/>
      <c r="AM1585" s="35"/>
      <c r="AN1585" s="35"/>
      <c r="AO1585" s="35"/>
      <c r="AP1585" s="35"/>
      <c r="AQ1585" s="35"/>
      <c r="AR1585" s="35"/>
      <c r="AS1585" s="35"/>
      <c r="AT1585" s="35"/>
      <c r="AU1585" s="35"/>
      <c r="AV1585" s="35"/>
      <c r="AW1585" s="35"/>
      <c r="AX1585" s="35"/>
      <c r="AY1585" s="35"/>
      <c r="AZ1585" s="17">
        <f t="shared" ref="AZ1585" si="3575">AZ1584+1</f>
        <v>47601</v>
      </c>
      <c r="BA1585" s="216">
        <f t="shared" si="3500"/>
        <v>7</v>
      </c>
      <c r="BB1585" s="216">
        <f t="shared" ref="BB1585" si="3576">BB1584+1</f>
        <v>1580</v>
      </c>
      <c r="BC1585" s="16">
        <f t="shared" si="3502"/>
        <v>4.3287671232876717</v>
      </c>
      <c r="BD1585" s="16">
        <f>IF(Template!$F$7="Linear interpolation",LinInterp($AO$5:$AO$18,$AM$5:$AM$18,BC1585),CubicSpline($AO$5:$AO$18,$AM$5:$AM$18,BC1585))</f>
        <v>14.113264129996436</v>
      </c>
      <c r="BE1585" s="221">
        <f t="shared" si="3437"/>
        <v>1.7709028908330851</v>
      </c>
      <c r="BF1585" s="221">
        <f>BE1585/PRODUCT($BG$6:BG1584)</f>
        <v>1.0003326845051512</v>
      </c>
      <c r="BG1585" s="16">
        <f t="shared" si="3503"/>
        <v>1.0003330369203358</v>
      </c>
      <c r="BH1585" s="10">
        <f t="shared" si="3504"/>
        <v>12.155847592257295</v>
      </c>
      <c r="BI1585" s="90"/>
      <c r="BJ1585" s="17">
        <f t="shared" si="3487"/>
        <v>47578</v>
      </c>
      <c r="BK1585" s="16">
        <f t="shared" si="3480"/>
        <v>12.255913964435594</v>
      </c>
      <c r="BL1585" s="10">
        <f ca="1">IFERROR(AVERAGE(INDIRECT("BK"&amp;AC1585-Template!$F$10+1):INDIRECT("BK"&amp;AC1585)),0)</f>
        <v>12.336894358150291</v>
      </c>
      <c r="BM1585" s="35"/>
      <c r="BN1585" s="86"/>
      <c r="BO1585" s="35"/>
      <c r="BP1585" s="35"/>
      <c r="BQ1585" s="35"/>
      <c r="BR1585" s="35"/>
      <c r="BS1585" s="35"/>
      <c r="BT1585" s="35"/>
      <c r="BU1585" s="35"/>
      <c r="BV1585" s="35"/>
      <c r="BW1585" s="35"/>
      <c r="BX1585" s="35"/>
      <c r="BY1585" s="35"/>
      <c r="BZ1585" s="35"/>
      <c r="CA1585" s="35"/>
      <c r="CB1585" s="35"/>
      <c r="CC1585" s="35"/>
      <c r="CD1585" s="35"/>
      <c r="CE1585" s="35"/>
      <c r="CF1585" s="35"/>
      <c r="CG1585" s="35"/>
      <c r="CH1585" s="35"/>
    </row>
    <row r="1586" spans="1:86" ht="15.6" x14ac:dyDescent="0.3">
      <c r="A1586" s="35"/>
      <c r="B1586" s="86"/>
      <c r="C1586" s="35"/>
      <c r="D1586" s="35"/>
      <c r="E1586" s="35"/>
      <c r="F1586" s="35"/>
      <c r="G1586" s="35"/>
      <c r="H1586" s="35"/>
      <c r="I1586" s="35"/>
      <c r="J1586" s="35"/>
      <c r="K1586" s="35"/>
      <c r="L1586" s="35"/>
      <c r="M1586" s="35"/>
      <c r="N1586" s="35"/>
      <c r="O1586" s="35"/>
      <c r="P1586" s="35"/>
      <c r="Q1586" s="35"/>
      <c r="R1586" s="35"/>
      <c r="S1586" s="35"/>
      <c r="T1586" s="17">
        <f t="shared" si="3481"/>
        <v>47602</v>
      </c>
      <c r="U1586" s="216">
        <f t="shared" si="3474"/>
        <v>1</v>
      </c>
      <c r="V1586" s="216">
        <f t="shared" si="3481"/>
        <v>1581</v>
      </c>
      <c r="W1586" s="16">
        <f t="shared" si="3488"/>
        <v>4.3315068493150681</v>
      </c>
      <c r="X1586" s="16" t="e">
        <f>IF(Template!$F$7="Linear interpolation",LinInterp($I$5:$I$22,$G$5:$G$22,W1586),CubicSpline($I$5:$I$22,$G$5:$G$22,W1586))</f>
        <v>#VALUE!</v>
      </c>
      <c r="Y1586" s="221" t="e">
        <f t="shared" si="3475"/>
        <v>#VALUE!</v>
      </c>
      <c r="Z1586" s="221" t="e">
        <f>Y1586/PRODUCT($AA$6:AA1585)</f>
        <v>#VALUE!</v>
      </c>
      <c r="AA1586" s="16" t="e">
        <f t="shared" si="3482"/>
        <v>#VALUE!</v>
      </c>
      <c r="AB1586" s="10" t="e">
        <f t="shared" si="3483"/>
        <v>#VALUE!</v>
      </c>
      <c r="AC1586" s="90">
        <f t="shared" si="3476"/>
        <v>1586</v>
      </c>
      <c r="AD1586" s="17">
        <f t="shared" si="3484"/>
        <v>47579</v>
      </c>
      <c r="AE1586" s="16" t="e">
        <f t="shared" si="3477"/>
        <v>#VALUE!</v>
      </c>
      <c r="AF1586" s="10">
        <f ca="1">IFERROR(AVERAGE(INDIRECT("AE"&amp;AC1586-Template!$F$10+1):INDIRECT("AE"&amp;AC1586)),0)</f>
        <v>0</v>
      </c>
      <c r="AG1586" s="35"/>
      <c r="AH1586" s="86"/>
      <c r="AI1586" s="35"/>
      <c r="AJ1586" s="35"/>
      <c r="AK1586" s="35"/>
      <c r="AL1586" s="35"/>
      <c r="AM1586" s="35"/>
      <c r="AN1586" s="35"/>
      <c r="AO1586" s="35"/>
      <c r="AP1586" s="35"/>
      <c r="AQ1586" s="35"/>
      <c r="AR1586" s="35"/>
      <c r="AS1586" s="35"/>
      <c r="AT1586" s="35"/>
      <c r="AU1586" s="35"/>
      <c r="AV1586" s="35"/>
      <c r="AW1586" s="35"/>
      <c r="AX1586" s="35"/>
      <c r="AY1586" s="35"/>
      <c r="AZ1586" s="17">
        <f t="shared" ref="AZ1586" si="3577">AZ1585+1</f>
        <v>47602</v>
      </c>
      <c r="BA1586" s="216">
        <f t="shared" si="3500"/>
        <v>1</v>
      </c>
      <c r="BB1586" s="216">
        <f t="shared" ref="BB1586" si="3578">BB1585+1</f>
        <v>1581</v>
      </c>
      <c r="BC1586" s="16">
        <f t="shared" si="3502"/>
        <v>4.3315068493150681</v>
      </c>
      <c r="BD1586" s="16">
        <f>IF(Template!$F$7="Linear interpolation",LinInterp($AO$5:$AO$18,$AM$5:$AM$18,BC1586),CubicSpline($AO$5:$AO$18,$AM$5:$AM$18,BC1586))</f>
        <v>14.112498267103621</v>
      </c>
      <c r="BE1586" s="221">
        <f t="shared" si="3437"/>
        <v>1.7714920469677684</v>
      </c>
      <c r="BF1586" s="221">
        <f>BE1586/PRODUCT($BG$6:BG1585)</f>
        <v>1.0003323344520352</v>
      </c>
      <c r="BG1586" s="16">
        <f t="shared" si="3503"/>
        <v>1.0003323344520352</v>
      </c>
      <c r="BH1586" s="10">
        <f t="shared" si="3504"/>
        <v>12.130207499283951</v>
      </c>
      <c r="BI1586" s="90"/>
      <c r="BJ1586" s="17">
        <f t="shared" si="3487"/>
        <v>47579</v>
      </c>
      <c r="BK1586" s="16">
        <f t="shared" si="3480"/>
        <v>12.255913964435594</v>
      </c>
      <c r="BL1586" s="10">
        <f ca="1">IFERROR(AVERAGE(INDIRECT("BK"&amp;AC1586-Template!$F$10+1):INDIRECT("BK"&amp;AC1586)),0)</f>
        <v>12.331321925451338</v>
      </c>
      <c r="BM1586" s="35"/>
      <c r="BN1586" s="86"/>
      <c r="BO1586" s="35"/>
      <c r="BP1586" s="35"/>
      <c r="BQ1586" s="35"/>
      <c r="BR1586" s="35"/>
      <c r="BS1586" s="35"/>
      <c r="BT1586" s="35"/>
      <c r="BU1586" s="35"/>
      <c r="BV1586" s="35"/>
      <c r="BW1586" s="35"/>
      <c r="BX1586" s="35"/>
      <c r="BY1586" s="35"/>
      <c r="BZ1586" s="35"/>
      <c r="CA1586" s="35"/>
      <c r="CB1586" s="35"/>
      <c r="CC1586" s="35"/>
      <c r="CD1586" s="35"/>
      <c r="CE1586" s="35"/>
      <c r="CF1586" s="35"/>
      <c r="CG1586" s="35"/>
      <c r="CH1586" s="35"/>
    </row>
    <row r="1587" spans="1:86" ht="15.6" x14ac:dyDescent="0.3">
      <c r="A1587" s="35"/>
      <c r="B1587" s="86"/>
      <c r="C1587" s="35"/>
      <c r="D1587" s="35"/>
      <c r="E1587" s="35"/>
      <c r="F1587" s="35"/>
      <c r="G1587" s="35"/>
      <c r="H1587" s="35"/>
      <c r="I1587" s="35"/>
      <c r="J1587" s="35"/>
      <c r="K1587" s="35"/>
      <c r="L1587" s="35"/>
      <c r="M1587" s="35"/>
      <c r="N1587" s="35"/>
      <c r="O1587" s="35"/>
      <c r="P1587" s="35"/>
      <c r="Q1587" s="35"/>
      <c r="R1587" s="35"/>
      <c r="S1587" s="35"/>
      <c r="T1587" s="17">
        <f t="shared" si="3481"/>
        <v>47603</v>
      </c>
      <c r="U1587" s="216">
        <f t="shared" si="3474"/>
        <v>2</v>
      </c>
      <c r="V1587" s="216">
        <f t="shared" si="3481"/>
        <v>1582</v>
      </c>
      <c r="W1587" s="16">
        <f t="shared" si="3488"/>
        <v>4.3342465753424655</v>
      </c>
      <c r="X1587" s="16" t="e">
        <f>IF(Template!$F$7="Linear interpolation",LinInterp($I$5:$I$22,$G$5:$G$22,W1587),CubicSpline($I$5:$I$22,$G$5:$G$22,W1587))</f>
        <v>#VALUE!</v>
      </c>
      <c r="Y1587" s="221" t="e">
        <f t="shared" si="3475"/>
        <v>#VALUE!</v>
      </c>
      <c r="Z1587" s="221" t="e">
        <f>Y1587/PRODUCT($AA$6:AA1586)</f>
        <v>#VALUE!</v>
      </c>
      <c r="AA1587" s="16" t="e">
        <f t="shared" si="3482"/>
        <v>#VALUE!</v>
      </c>
      <c r="AB1587" s="10" t="e">
        <f t="shared" si="3483"/>
        <v>#VALUE!</v>
      </c>
      <c r="AC1587" s="90">
        <f t="shared" si="3476"/>
        <v>1587</v>
      </c>
      <c r="AD1587" s="17">
        <f t="shared" si="3484"/>
        <v>47580</v>
      </c>
      <c r="AE1587" s="16" t="e">
        <f t="shared" si="3477"/>
        <v>#VALUE!</v>
      </c>
      <c r="AF1587" s="10">
        <f ca="1">IFERROR(AVERAGE(INDIRECT("AE"&amp;AC1587-Template!$F$10+1):INDIRECT("AE"&amp;AC1587)),0)</f>
        <v>0</v>
      </c>
      <c r="AG1587" s="35"/>
      <c r="AH1587" s="86"/>
      <c r="AI1587" s="35"/>
      <c r="AJ1587" s="35"/>
      <c r="AK1587" s="35"/>
      <c r="AL1587" s="35"/>
      <c r="AM1587" s="35"/>
      <c r="AN1587" s="35"/>
      <c r="AO1587" s="35"/>
      <c r="AP1587" s="35"/>
      <c r="AQ1587" s="35"/>
      <c r="AR1587" s="35"/>
      <c r="AS1587" s="35"/>
      <c r="AT1587" s="35"/>
      <c r="AU1587" s="35"/>
      <c r="AV1587" s="35"/>
      <c r="AW1587" s="35"/>
      <c r="AX1587" s="35"/>
      <c r="AY1587" s="35"/>
      <c r="AZ1587" s="17">
        <f t="shared" ref="AZ1587" si="3579">AZ1586+1</f>
        <v>47603</v>
      </c>
      <c r="BA1587" s="216">
        <f t="shared" si="3500"/>
        <v>2</v>
      </c>
      <c r="BB1587" s="216">
        <f t="shared" ref="BB1587" si="3580">BB1586+1</f>
        <v>1582</v>
      </c>
      <c r="BC1587" s="16">
        <f t="shared" si="3502"/>
        <v>4.3342465753424655</v>
      </c>
      <c r="BD1587" s="16">
        <f>IF(Template!$F$7="Linear interpolation",LinInterp($AO$5:$AO$18,$AM$5:$AM$18,BC1587),CubicSpline($AO$5:$AO$18,$AM$5:$AM$18,BC1587))</f>
        <v>14.111730368839561</v>
      </c>
      <c r="BE1587" s="221">
        <f t="shared" ref="BE1587:BE1650" si="3581">(1+(BD1587/100))^BC1587</f>
        <v>1.7720811965957308</v>
      </c>
      <c r="BF1587" s="221">
        <f>BE1587/PRODUCT($BG$6:BG1586)</f>
        <v>1.0003325725503374</v>
      </c>
      <c r="BG1587" s="16">
        <f t="shared" si="3503"/>
        <v>1.0003325725503374</v>
      </c>
      <c r="BH1587" s="10">
        <f t="shared" si="3504"/>
        <v>12.13889808731372</v>
      </c>
      <c r="BI1587" s="90"/>
      <c r="BJ1587" s="17">
        <f t="shared" si="3487"/>
        <v>47580</v>
      </c>
      <c r="BK1587" s="16">
        <f t="shared" si="3480"/>
        <v>12.255913964435594</v>
      </c>
      <c r="BL1587" s="10">
        <f ca="1">IFERROR(AVERAGE(INDIRECT("BK"&amp;AC1587-Template!$F$10+1):INDIRECT("BK"&amp;AC1587)),0)</f>
        <v>12.325959358722288</v>
      </c>
      <c r="BM1587" s="35"/>
      <c r="BN1587" s="86"/>
      <c r="BO1587" s="35"/>
      <c r="BP1587" s="35"/>
      <c r="BQ1587" s="35"/>
      <c r="BR1587" s="35"/>
      <c r="BS1587" s="35"/>
      <c r="BT1587" s="35"/>
      <c r="BU1587" s="35"/>
      <c r="BV1587" s="35"/>
      <c r="BW1587" s="35"/>
      <c r="BX1587" s="35"/>
      <c r="BY1587" s="35"/>
      <c r="BZ1587" s="35"/>
      <c r="CA1587" s="35"/>
      <c r="CB1587" s="35"/>
      <c r="CC1587" s="35"/>
      <c r="CD1587" s="35"/>
      <c r="CE1587" s="35"/>
      <c r="CF1587" s="35"/>
      <c r="CG1587" s="35"/>
      <c r="CH1587" s="35"/>
    </row>
    <row r="1588" spans="1:86" ht="15.6" x14ac:dyDescent="0.3">
      <c r="A1588" s="35"/>
      <c r="B1588" s="86"/>
      <c r="C1588" s="35"/>
      <c r="D1588" s="35"/>
      <c r="E1588" s="35"/>
      <c r="F1588" s="35"/>
      <c r="G1588" s="35"/>
      <c r="H1588" s="35"/>
      <c r="I1588" s="35"/>
      <c r="J1588" s="35"/>
      <c r="K1588" s="35"/>
      <c r="L1588" s="35"/>
      <c r="M1588" s="35"/>
      <c r="N1588" s="35"/>
      <c r="O1588" s="35"/>
      <c r="P1588" s="35"/>
      <c r="Q1588" s="35"/>
      <c r="R1588" s="35"/>
      <c r="S1588" s="35"/>
      <c r="T1588" s="17">
        <f t="shared" si="3481"/>
        <v>47604</v>
      </c>
      <c r="U1588" s="216">
        <f t="shared" si="3474"/>
        <v>3</v>
      </c>
      <c r="V1588" s="216">
        <f t="shared" si="3481"/>
        <v>1583</v>
      </c>
      <c r="W1588" s="16">
        <f t="shared" si="3488"/>
        <v>4.3369863013698629</v>
      </c>
      <c r="X1588" s="16" t="e">
        <f>IF(Template!$F$7="Linear interpolation",LinInterp($I$5:$I$22,$G$5:$G$22,W1588),CubicSpline($I$5:$I$22,$G$5:$G$22,W1588))</f>
        <v>#VALUE!</v>
      </c>
      <c r="Y1588" s="221" t="e">
        <f t="shared" si="3475"/>
        <v>#VALUE!</v>
      </c>
      <c r="Z1588" s="221" t="e">
        <f>Y1588/PRODUCT($AA$6:AA1587)</f>
        <v>#VALUE!</v>
      </c>
      <c r="AA1588" s="16" t="e">
        <f t="shared" si="3482"/>
        <v>#VALUE!</v>
      </c>
      <c r="AB1588" s="10" t="e">
        <f t="shared" si="3483"/>
        <v>#VALUE!</v>
      </c>
      <c r="AC1588" s="90">
        <f t="shared" si="3476"/>
        <v>1588</v>
      </c>
      <c r="AD1588" s="17">
        <f t="shared" si="3484"/>
        <v>47581</v>
      </c>
      <c r="AE1588" s="16" t="e">
        <f t="shared" si="3477"/>
        <v>#VALUE!</v>
      </c>
      <c r="AF1588" s="10">
        <f ca="1">IFERROR(AVERAGE(INDIRECT("AE"&amp;AC1588-Template!$F$10+1):INDIRECT("AE"&amp;AC1588)),0)</f>
        <v>0</v>
      </c>
      <c r="AG1588" s="35"/>
      <c r="AH1588" s="86"/>
      <c r="AI1588" s="35"/>
      <c r="AJ1588" s="35"/>
      <c r="AK1588" s="35"/>
      <c r="AL1588" s="35"/>
      <c r="AM1588" s="35"/>
      <c r="AN1588" s="35"/>
      <c r="AO1588" s="35"/>
      <c r="AP1588" s="35"/>
      <c r="AQ1588" s="35"/>
      <c r="AR1588" s="35"/>
      <c r="AS1588" s="35"/>
      <c r="AT1588" s="35"/>
      <c r="AU1588" s="35"/>
      <c r="AV1588" s="35"/>
      <c r="AW1588" s="35"/>
      <c r="AX1588" s="35"/>
      <c r="AY1588" s="35"/>
      <c r="AZ1588" s="17">
        <f t="shared" ref="AZ1588" si="3582">AZ1587+1</f>
        <v>47604</v>
      </c>
      <c r="BA1588" s="216">
        <f t="shared" si="3500"/>
        <v>3</v>
      </c>
      <c r="BB1588" s="216">
        <f t="shared" ref="BB1588" si="3583">BB1587+1</f>
        <v>1583</v>
      </c>
      <c r="BC1588" s="16">
        <f t="shared" si="3502"/>
        <v>4.3369863013698629</v>
      </c>
      <c r="BD1588" s="16">
        <f>IF(Template!$F$7="Linear interpolation",LinInterp($AO$5:$AO$18,$AM$5:$AM$18,BC1588),CubicSpline($AO$5:$AO$18,$AM$5:$AM$18,BC1588))</f>
        <v>14.11096047039895</v>
      </c>
      <c r="BE1588" s="221">
        <f t="shared" si="3581"/>
        <v>1.7726703416880076</v>
      </c>
      <c r="BF1588" s="221">
        <f>BE1588/PRODUCT($BG$6:BG1587)</f>
        <v>1.0003324594230831</v>
      </c>
      <c r="BG1588" s="16">
        <f t="shared" si="3503"/>
        <v>1.0003324594230831</v>
      </c>
      <c r="BH1588" s="10">
        <f t="shared" si="3504"/>
        <v>12.13476894253429</v>
      </c>
      <c r="BI1588" s="90"/>
      <c r="BJ1588" s="17">
        <f t="shared" si="3487"/>
        <v>47581</v>
      </c>
      <c r="BK1588" s="16">
        <f t="shared" si="3480"/>
        <v>12.225012171245053</v>
      </c>
      <c r="BL1588" s="10">
        <f ca="1">IFERROR(AVERAGE(INDIRECT("BK"&amp;AC1588-Template!$F$10+1):INDIRECT("BK"&amp;AC1588)),0)</f>
        <v>12.319566732220217</v>
      </c>
      <c r="BM1588" s="35"/>
      <c r="BN1588" s="86"/>
      <c r="BO1588" s="35"/>
      <c r="BP1588" s="35"/>
      <c r="BQ1588" s="35"/>
      <c r="BR1588" s="35"/>
      <c r="BS1588" s="35"/>
      <c r="BT1588" s="35"/>
      <c r="BU1588" s="35"/>
      <c r="BV1588" s="35"/>
      <c r="BW1588" s="35"/>
      <c r="BX1588" s="35"/>
      <c r="BY1588" s="35"/>
      <c r="BZ1588" s="35"/>
      <c r="CA1588" s="35"/>
      <c r="CB1588" s="35"/>
      <c r="CC1588" s="35"/>
      <c r="CD1588" s="35"/>
      <c r="CE1588" s="35"/>
      <c r="CF1588" s="35"/>
      <c r="CG1588" s="35"/>
      <c r="CH1588" s="35"/>
    </row>
    <row r="1589" spans="1:86" ht="15.6" x14ac:dyDescent="0.3">
      <c r="A1589" s="35"/>
      <c r="B1589" s="86"/>
      <c r="C1589" s="35"/>
      <c r="D1589" s="35"/>
      <c r="E1589" s="35"/>
      <c r="F1589" s="35"/>
      <c r="G1589" s="35"/>
      <c r="H1589" s="35"/>
      <c r="I1589" s="35"/>
      <c r="J1589" s="35"/>
      <c r="K1589" s="35"/>
      <c r="L1589" s="35"/>
      <c r="M1589" s="35"/>
      <c r="N1589" s="35"/>
      <c r="O1589" s="35"/>
      <c r="P1589" s="35"/>
      <c r="Q1589" s="35"/>
      <c r="R1589" s="35"/>
      <c r="S1589" s="35"/>
      <c r="T1589" s="17">
        <f t="shared" si="3481"/>
        <v>47605</v>
      </c>
      <c r="U1589" s="216">
        <f t="shared" si="3474"/>
        <v>4</v>
      </c>
      <c r="V1589" s="216">
        <f t="shared" si="3481"/>
        <v>1584</v>
      </c>
      <c r="W1589" s="16">
        <f t="shared" si="3488"/>
        <v>4.3397260273972602</v>
      </c>
      <c r="X1589" s="16" t="e">
        <f>IF(Template!$F$7="Linear interpolation",LinInterp($I$5:$I$22,$G$5:$G$22,W1589),CubicSpline($I$5:$I$22,$G$5:$G$22,W1589))</f>
        <v>#VALUE!</v>
      </c>
      <c r="Y1589" s="221" t="e">
        <f t="shared" si="3475"/>
        <v>#VALUE!</v>
      </c>
      <c r="Z1589" s="221" t="e">
        <f>Y1589/PRODUCT($AA$6:AA1588)</f>
        <v>#VALUE!</v>
      </c>
      <c r="AA1589" s="16" t="e">
        <f t="shared" si="3482"/>
        <v>#VALUE!</v>
      </c>
      <c r="AB1589" s="10" t="e">
        <f t="shared" si="3483"/>
        <v>#VALUE!</v>
      </c>
      <c r="AC1589" s="90">
        <f t="shared" si="3476"/>
        <v>1589</v>
      </c>
      <c r="AD1589" s="17">
        <f t="shared" si="3484"/>
        <v>47582</v>
      </c>
      <c r="AE1589" s="16" t="e">
        <f t="shared" si="3477"/>
        <v>#VALUE!</v>
      </c>
      <c r="AF1589" s="10">
        <f ca="1">IFERROR(AVERAGE(INDIRECT("AE"&amp;AC1589-Template!$F$10+1):INDIRECT("AE"&amp;AC1589)),0)</f>
        <v>0</v>
      </c>
      <c r="AG1589" s="35"/>
      <c r="AH1589" s="86"/>
      <c r="AI1589" s="35"/>
      <c r="AJ1589" s="35"/>
      <c r="AK1589" s="35"/>
      <c r="AL1589" s="35"/>
      <c r="AM1589" s="35"/>
      <c r="AN1589" s="35"/>
      <c r="AO1589" s="35"/>
      <c r="AP1589" s="35"/>
      <c r="AQ1589" s="35"/>
      <c r="AR1589" s="35"/>
      <c r="AS1589" s="35"/>
      <c r="AT1589" s="35"/>
      <c r="AU1589" s="35"/>
      <c r="AV1589" s="35"/>
      <c r="AW1589" s="35"/>
      <c r="AX1589" s="35"/>
      <c r="AY1589" s="35"/>
      <c r="AZ1589" s="17">
        <f t="shared" ref="AZ1589" si="3584">AZ1588+1</f>
        <v>47605</v>
      </c>
      <c r="BA1589" s="216">
        <f t="shared" si="3500"/>
        <v>4</v>
      </c>
      <c r="BB1589" s="216">
        <f t="shared" ref="BB1589" si="3585">BB1588+1</f>
        <v>1584</v>
      </c>
      <c r="BC1589" s="16">
        <f t="shared" si="3502"/>
        <v>4.3397260273972602</v>
      </c>
      <c r="BD1589" s="16">
        <f>IF(Template!$F$7="Linear interpolation",LinInterp($AO$5:$AO$18,$AM$5:$AM$18,BC1589),CubicSpline($AO$5:$AO$18,$AM$5:$AM$18,BC1589))</f>
        <v>14.110188606976486</v>
      </c>
      <c r="BE1589" s="221">
        <f t="shared" si="3581"/>
        <v>1.7732594842244436</v>
      </c>
      <c r="BF1589" s="221">
        <f>BE1589/PRODUCT($BG$6:BG1588)</f>
        <v>1.0003323474887469</v>
      </c>
      <c r="BG1589" s="16">
        <f t="shared" si="3503"/>
        <v>1.0003323474887469</v>
      </c>
      <c r="BH1589" s="10">
        <f t="shared" si="3504"/>
        <v>12.130683339261372</v>
      </c>
      <c r="BI1589" s="90"/>
      <c r="BJ1589" s="17">
        <f t="shared" si="3487"/>
        <v>47582</v>
      </c>
      <c r="BK1589" s="16">
        <f t="shared" si="3480"/>
        <v>12.235447960204148</v>
      </c>
      <c r="BL1589" s="10">
        <f ca="1">IFERROR(AVERAGE(INDIRECT("BK"&amp;AC1589-Template!$F$10+1):INDIRECT("BK"&amp;AC1589)),0)</f>
        <v>12.313521965350121</v>
      </c>
      <c r="BM1589" s="35"/>
      <c r="BN1589" s="86"/>
      <c r="BO1589" s="35"/>
      <c r="BP1589" s="35"/>
      <c r="BQ1589" s="35"/>
      <c r="BR1589" s="35"/>
      <c r="BS1589" s="35"/>
      <c r="BT1589" s="35"/>
      <c r="BU1589" s="35"/>
      <c r="BV1589" s="35"/>
      <c r="BW1589" s="35"/>
      <c r="BX1589" s="35"/>
      <c r="BY1589" s="35"/>
      <c r="BZ1589" s="35"/>
      <c r="CA1589" s="35"/>
      <c r="CB1589" s="35"/>
      <c r="CC1589" s="35"/>
      <c r="CD1589" s="35"/>
      <c r="CE1589" s="35"/>
      <c r="CF1589" s="35"/>
      <c r="CG1589" s="35"/>
      <c r="CH1589" s="35"/>
    </row>
    <row r="1590" spans="1:86" ht="15.6" x14ac:dyDescent="0.3">
      <c r="A1590" s="35"/>
      <c r="B1590" s="86"/>
      <c r="C1590" s="35"/>
      <c r="D1590" s="35"/>
      <c r="E1590" s="35"/>
      <c r="F1590" s="35"/>
      <c r="G1590" s="35"/>
      <c r="H1590" s="35"/>
      <c r="I1590" s="35"/>
      <c r="J1590" s="35"/>
      <c r="K1590" s="35"/>
      <c r="L1590" s="35"/>
      <c r="M1590" s="35"/>
      <c r="N1590" s="35"/>
      <c r="O1590" s="35"/>
      <c r="P1590" s="35"/>
      <c r="Q1590" s="35"/>
      <c r="R1590" s="35"/>
      <c r="S1590" s="35"/>
      <c r="T1590" s="17">
        <f t="shared" si="3481"/>
        <v>47606</v>
      </c>
      <c r="U1590" s="216">
        <f t="shared" si="3474"/>
        <v>5</v>
      </c>
      <c r="V1590" s="216">
        <f t="shared" si="3481"/>
        <v>1585</v>
      </c>
      <c r="W1590" s="16">
        <f t="shared" si="3488"/>
        <v>4.3424657534246576</v>
      </c>
      <c r="X1590" s="16" t="e">
        <f>IF(Template!$F$7="Linear interpolation",LinInterp($I$5:$I$22,$G$5:$G$22,W1590),CubicSpline($I$5:$I$22,$G$5:$G$22,W1590))</f>
        <v>#VALUE!</v>
      </c>
      <c r="Y1590" s="221" t="e">
        <f t="shared" si="3475"/>
        <v>#VALUE!</v>
      </c>
      <c r="Z1590" s="221" t="e">
        <f>Y1590/PRODUCT($AA$6:AA1589)</f>
        <v>#VALUE!</v>
      </c>
      <c r="AA1590" s="16" t="e">
        <f t="shared" si="3482"/>
        <v>#VALUE!</v>
      </c>
      <c r="AB1590" s="10" t="e">
        <f t="shared" si="3483"/>
        <v>#VALUE!</v>
      </c>
      <c r="AC1590" s="90">
        <f t="shared" si="3476"/>
        <v>1590</v>
      </c>
      <c r="AD1590" s="17">
        <f t="shared" si="3484"/>
        <v>47583</v>
      </c>
      <c r="AE1590" s="16" t="e">
        <f t="shared" si="3477"/>
        <v>#VALUE!</v>
      </c>
      <c r="AF1590" s="10">
        <f ca="1">IFERROR(AVERAGE(INDIRECT("AE"&amp;AC1590-Template!$F$10+1):INDIRECT("AE"&amp;AC1590)),0)</f>
        <v>0</v>
      </c>
      <c r="AG1590" s="35"/>
      <c r="AH1590" s="86"/>
      <c r="AI1590" s="35"/>
      <c r="AJ1590" s="35"/>
      <c r="AK1590" s="35"/>
      <c r="AL1590" s="35"/>
      <c r="AM1590" s="35"/>
      <c r="AN1590" s="35"/>
      <c r="AO1590" s="35"/>
      <c r="AP1590" s="35"/>
      <c r="AQ1590" s="35"/>
      <c r="AR1590" s="35"/>
      <c r="AS1590" s="35"/>
      <c r="AT1590" s="35"/>
      <c r="AU1590" s="35"/>
      <c r="AV1590" s="35"/>
      <c r="AW1590" s="35"/>
      <c r="AX1590" s="35"/>
      <c r="AY1590" s="35"/>
      <c r="AZ1590" s="17">
        <f t="shared" ref="AZ1590" si="3586">AZ1589+1</f>
        <v>47606</v>
      </c>
      <c r="BA1590" s="216">
        <f t="shared" si="3500"/>
        <v>5</v>
      </c>
      <c r="BB1590" s="216">
        <f t="shared" ref="BB1590" si="3587">BB1589+1</f>
        <v>1585</v>
      </c>
      <c r="BC1590" s="16">
        <f t="shared" si="3502"/>
        <v>4.3424657534246576</v>
      </c>
      <c r="BD1590" s="16">
        <f>IF(Template!$F$7="Linear interpolation",LinInterp($AO$5:$AO$18,$AM$5:$AM$18,BC1590),CubicSpline($AO$5:$AO$18,$AM$5:$AM$18,BC1590))</f>
        <v>14.109414813766861</v>
      </c>
      <c r="BE1590" s="221">
        <f t="shared" si="3581"/>
        <v>1.7738486261936919</v>
      </c>
      <c r="BF1590" s="221">
        <f>BE1590/PRODUCT($BG$6:BG1589)</f>
        <v>1.0003322367507348</v>
      </c>
      <c r="BG1590" s="16">
        <f t="shared" si="3503"/>
        <v>1.0003322367507348</v>
      </c>
      <c r="BH1590" s="10">
        <f t="shared" si="3504"/>
        <v>12.12664140181996</v>
      </c>
      <c r="BI1590" s="90"/>
      <c r="BJ1590" s="17">
        <f t="shared" si="3487"/>
        <v>47583</v>
      </c>
      <c r="BK1590" s="16">
        <f t="shared" si="3480"/>
        <v>12.23043316688166</v>
      </c>
      <c r="BL1590" s="10">
        <f ca="1">IFERROR(AVERAGE(INDIRECT("BK"&amp;AC1590-Template!$F$10+1):INDIRECT("BK"&amp;AC1590)),0)</f>
        <v>12.308556932493527</v>
      </c>
      <c r="BM1590" s="35"/>
      <c r="BN1590" s="86"/>
      <c r="BO1590" s="35"/>
      <c r="BP1590" s="35"/>
      <c r="BQ1590" s="35"/>
      <c r="BR1590" s="35"/>
      <c r="BS1590" s="35"/>
      <c r="BT1590" s="35"/>
      <c r="BU1590" s="35"/>
      <c r="BV1590" s="35"/>
      <c r="BW1590" s="35"/>
      <c r="BX1590" s="35"/>
      <c r="BY1590" s="35"/>
      <c r="BZ1590" s="35"/>
      <c r="CA1590" s="35"/>
      <c r="CB1590" s="35"/>
      <c r="CC1590" s="35"/>
      <c r="CD1590" s="35"/>
      <c r="CE1590" s="35"/>
      <c r="CF1590" s="35"/>
      <c r="CG1590" s="35"/>
      <c r="CH1590" s="35"/>
    </row>
    <row r="1591" spans="1:86" ht="15.6" x14ac:dyDescent="0.3">
      <c r="A1591" s="35"/>
      <c r="B1591" s="86"/>
      <c r="C1591" s="35"/>
      <c r="D1591" s="35"/>
      <c r="E1591" s="35"/>
      <c r="F1591" s="35"/>
      <c r="G1591" s="35"/>
      <c r="H1591" s="35"/>
      <c r="I1591" s="35"/>
      <c r="J1591" s="35"/>
      <c r="K1591" s="35"/>
      <c r="L1591" s="35"/>
      <c r="M1591" s="35"/>
      <c r="N1591" s="35"/>
      <c r="O1591" s="35"/>
      <c r="P1591" s="35"/>
      <c r="Q1591" s="35"/>
      <c r="R1591" s="35"/>
      <c r="S1591" s="35"/>
      <c r="T1591" s="17">
        <f t="shared" si="3481"/>
        <v>47607</v>
      </c>
      <c r="U1591" s="216">
        <f t="shared" si="3474"/>
        <v>6</v>
      </c>
      <c r="V1591" s="216">
        <f t="shared" si="3481"/>
        <v>1586</v>
      </c>
      <c r="W1591" s="16">
        <f t="shared" si="3488"/>
        <v>4.3452054794520549</v>
      </c>
      <c r="X1591" s="16" t="e">
        <f>IF(Template!$F$7="Linear interpolation",LinInterp($I$5:$I$22,$G$5:$G$22,W1591),CubicSpline($I$5:$I$22,$G$5:$G$22,W1591))</f>
        <v>#VALUE!</v>
      </c>
      <c r="Y1591" s="221" t="e">
        <f t="shared" si="3475"/>
        <v>#VALUE!</v>
      </c>
      <c r="Z1591" s="221" t="e">
        <f>Y1591/PRODUCT($AA$6:AA1590)</f>
        <v>#VALUE!</v>
      </c>
      <c r="AA1591" s="16" t="e">
        <f t="shared" si="3482"/>
        <v>#VALUE!</v>
      </c>
      <c r="AB1591" s="10" t="e">
        <f t="shared" si="3483"/>
        <v>#VALUE!</v>
      </c>
      <c r="AC1591" s="90">
        <f t="shared" si="3476"/>
        <v>1591</v>
      </c>
      <c r="AD1591" s="17">
        <f t="shared" si="3484"/>
        <v>47584</v>
      </c>
      <c r="AE1591" s="16" t="e">
        <f t="shared" si="3477"/>
        <v>#VALUE!</v>
      </c>
      <c r="AF1591" s="10">
        <f ca="1">IFERROR(AVERAGE(INDIRECT("AE"&amp;AC1591-Template!$F$10+1):INDIRECT("AE"&amp;AC1591)),0)</f>
        <v>0</v>
      </c>
      <c r="AG1591" s="35"/>
      <c r="AH1591" s="86"/>
      <c r="AI1591" s="35"/>
      <c r="AJ1591" s="35"/>
      <c r="AK1591" s="35"/>
      <c r="AL1591" s="35"/>
      <c r="AM1591" s="35"/>
      <c r="AN1591" s="35"/>
      <c r="AO1591" s="35"/>
      <c r="AP1591" s="35"/>
      <c r="AQ1591" s="35"/>
      <c r="AR1591" s="35"/>
      <c r="AS1591" s="35"/>
      <c r="AT1591" s="35"/>
      <c r="AU1591" s="35"/>
      <c r="AV1591" s="35"/>
      <c r="AW1591" s="35"/>
      <c r="AX1591" s="35"/>
      <c r="AY1591" s="35"/>
      <c r="AZ1591" s="17">
        <f t="shared" ref="AZ1591" si="3588">AZ1590+1</f>
        <v>47607</v>
      </c>
      <c r="BA1591" s="216">
        <f t="shared" si="3500"/>
        <v>6</v>
      </c>
      <c r="BB1591" s="216">
        <f t="shared" ref="BB1591" si="3589">BB1590+1</f>
        <v>1586</v>
      </c>
      <c r="BC1591" s="16">
        <f t="shared" si="3502"/>
        <v>4.3452054794520549</v>
      </c>
      <c r="BD1591" s="16">
        <f>IF(Template!$F$7="Linear interpolation",LinInterp($AO$5:$AO$18,$AM$5:$AM$18,BC1591),CubicSpline($AO$5:$AO$18,$AM$5:$AM$18,BC1591))</f>
        <v>14.108639125964775</v>
      </c>
      <c r="BE1591" s="221">
        <f t="shared" si="3581"/>
        <v>1.774437769593231</v>
      </c>
      <c r="BF1591" s="221">
        <f>BE1591/PRODUCT($BG$6:BG1590)</f>
        <v>1.0003321272124575</v>
      </c>
      <c r="BG1591" s="16">
        <f t="shared" si="3503"/>
        <v>1.0003322367507348</v>
      </c>
      <c r="BH1591" s="10">
        <f t="shared" si="3504"/>
        <v>12.12664140181996</v>
      </c>
      <c r="BI1591" s="90"/>
      <c r="BJ1591" s="17">
        <f t="shared" si="3487"/>
        <v>47584</v>
      </c>
      <c r="BK1591" s="16">
        <f t="shared" si="3480"/>
        <v>12.225459304864849</v>
      </c>
      <c r="BL1591" s="10">
        <f ca="1">IFERROR(AVERAGE(INDIRECT("BK"&amp;AC1591-Template!$F$10+1):INDIRECT("BK"&amp;AC1591)),0)</f>
        <v>12.303006352081471</v>
      </c>
      <c r="BM1591" s="35"/>
      <c r="BN1591" s="86"/>
      <c r="BO1591" s="35"/>
      <c r="BP1591" s="35"/>
      <c r="BQ1591" s="35"/>
      <c r="BR1591" s="35"/>
      <c r="BS1591" s="35"/>
      <c r="BT1591" s="35"/>
      <c r="BU1591" s="35"/>
      <c r="BV1591" s="35"/>
      <c r="BW1591" s="35"/>
      <c r="BX1591" s="35"/>
      <c r="BY1591" s="35"/>
      <c r="BZ1591" s="35"/>
      <c r="CA1591" s="35"/>
      <c r="CB1591" s="35"/>
      <c r="CC1591" s="35"/>
      <c r="CD1591" s="35"/>
      <c r="CE1591" s="35"/>
      <c r="CF1591" s="35"/>
      <c r="CG1591" s="35"/>
      <c r="CH1591" s="35"/>
    </row>
    <row r="1592" spans="1:86" ht="15.6" x14ac:dyDescent="0.3">
      <c r="A1592" s="35"/>
      <c r="B1592" s="86"/>
      <c r="C1592" s="35"/>
      <c r="D1592" s="35"/>
      <c r="E1592" s="35"/>
      <c r="F1592" s="35"/>
      <c r="G1592" s="35"/>
      <c r="H1592" s="35"/>
      <c r="I1592" s="35"/>
      <c r="J1592" s="35"/>
      <c r="K1592" s="35"/>
      <c r="L1592" s="35"/>
      <c r="M1592" s="35"/>
      <c r="N1592" s="35"/>
      <c r="O1592" s="35"/>
      <c r="P1592" s="35"/>
      <c r="Q1592" s="35"/>
      <c r="R1592" s="35"/>
      <c r="S1592" s="35"/>
      <c r="T1592" s="17">
        <f t="shared" si="3481"/>
        <v>47608</v>
      </c>
      <c r="U1592" s="216">
        <f t="shared" si="3474"/>
        <v>7</v>
      </c>
      <c r="V1592" s="216">
        <f t="shared" si="3481"/>
        <v>1587</v>
      </c>
      <c r="W1592" s="16">
        <f t="shared" si="3488"/>
        <v>4.3479452054794523</v>
      </c>
      <c r="X1592" s="16" t="e">
        <f>IF(Template!$F$7="Linear interpolation",LinInterp($I$5:$I$22,$G$5:$G$22,W1592),CubicSpline($I$5:$I$22,$G$5:$G$22,W1592))</f>
        <v>#VALUE!</v>
      </c>
      <c r="Y1592" s="221" t="e">
        <f t="shared" si="3475"/>
        <v>#VALUE!</v>
      </c>
      <c r="Z1592" s="221" t="e">
        <f>Y1592/PRODUCT($AA$6:AA1591)</f>
        <v>#VALUE!</v>
      </c>
      <c r="AA1592" s="16" t="e">
        <f t="shared" si="3482"/>
        <v>#VALUE!</v>
      </c>
      <c r="AB1592" s="10" t="e">
        <f t="shared" si="3483"/>
        <v>#VALUE!</v>
      </c>
      <c r="AC1592" s="90">
        <f t="shared" si="3476"/>
        <v>1592</v>
      </c>
      <c r="AD1592" s="17">
        <f t="shared" si="3484"/>
        <v>47585</v>
      </c>
      <c r="AE1592" s="16" t="e">
        <f t="shared" si="3477"/>
        <v>#VALUE!</v>
      </c>
      <c r="AF1592" s="10">
        <f ca="1">IFERROR(AVERAGE(INDIRECT("AE"&amp;AC1592-Template!$F$10+1):INDIRECT("AE"&amp;AC1592)),0)</f>
        <v>0</v>
      </c>
      <c r="AG1592" s="35"/>
      <c r="AH1592" s="86"/>
      <c r="AI1592" s="35"/>
      <c r="AJ1592" s="35"/>
      <c r="AK1592" s="35"/>
      <c r="AL1592" s="35"/>
      <c r="AM1592" s="35"/>
      <c r="AN1592" s="35"/>
      <c r="AO1592" s="35"/>
      <c r="AP1592" s="35"/>
      <c r="AQ1592" s="35"/>
      <c r="AR1592" s="35"/>
      <c r="AS1592" s="35"/>
      <c r="AT1592" s="35"/>
      <c r="AU1592" s="35"/>
      <c r="AV1592" s="35"/>
      <c r="AW1592" s="35"/>
      <c r="AX1592" s="35"/>
      <c r="AY1592" s="35"/>
      <c r="AZ1592" s="17">
        <f t="shared" ref="AZ1592" si="3590">AZ1591+1</f>
        <v>47608</v>
      </c>
      <c r="BA1592" s="216">
        <f t="shared" si="3500"/>
        <v>7</v>
      </c>
      <c r="BB1592" s="216">
        <f t="shared" ref="BB1592" si="3591">BB1591+1</f>
        <v>1587</v>
      </c>
      <c r="BC1592" s="16">
        <f t="shared" si="3502"/>
        <v>4.3479452054794523</v>
      </c>
      <c r="BD1592" s="16">
        <f>IF(Template!$F$7="Linear interpolation",LinInterp($AO$5:$AO$18,$AM$5:$AM$18,BC1592),CubicSpline($AO$5:$AO$18,$AM$5:$AM$18,BC1592))</f>
        <v>14.10786157876492</v>
      </c>
      <c r="BE1592" s="221">
        <f t="shared" si="3581"/>
        <v>1.7750269164293717</v>
      </c>
      <c r="BF1592" s="221">
        <f>BE1592/PRODUCT($BG$6:BG1591)</f>
        <v>1.0003319093390699</v>
      </c>
      <c r="BG1592" s="16">
        <f t="shared" si="3503"/>
        <v>1.0003322367507348</v>
      </c>
      <c r="BH1592" s="10">
        <f t="shared" si="3504"/>
        <v>12.12664140181996</v>
      </c>
      <c r="BI1592" s="90"/>
      <c r="BJ1592" s="17">
        <f t="shared" si="3487"/>
        <v>47585</v>
      </c>
      <c r="BK1592" s="16">
        <f t="shared" si="3480"/>
        <v>12.220526498324723</v>
      </c>
      <c r="BL1592" s="10">
        <f ca="1">IFERROR(AVERAGE(INDIRECT("BK"&amp;AC1592-Template!$F$10+1):INDIRECT("BK"&amp;AC1592)),0)</f>
        <v>12.297495029023871</v>
      </c>
      <c r="BM1592" s="35"/>
      <c r="BN1592" s="86"/>
      <c r="BO1592" s="35"/>
      <c r="BP1592" s="35"/>
      <c r="BQ1592" s="35"/>
      <c r="BR1592" s="35"/>
      <c r="BS1592" s="35"/>
      <c r="BT1592" s="35"/>
      <c r="BU1592" s="35"/>
      <c r="BV1592" s="35"/>
      <c r="BW1592" s="35"/>
      <c r="BX1592" s="35"/>
      <c r="BY1592" s="35"/>
      <c r="BZ1592" s="35"/>
      <c r="CA1592" s="35"/>
      <c r="CB1592" s="35"/>
      <c r="CC1592" s="35"/>
      <c r="CD1592" s="35"/>
      <c r="CE1592" s="35"/>
      <c r="CF1592" s="35"/>
      <c r="CG1592" s="35"/>
      <c r="CH1592" s="35"/>
    </row>
    <row r="1593" spans="1:86" ht="15.6" x14ac:dyDescent="0.3">
      <c r="A1593" s="35"/>
      <c r="B1593" s="86"/>
      <c r="C1593" s="35"/>
      <c r="D1593" s="35"/>
      <c r="E1593" s="35"/>
      <c r="F1593" s="35"/>
      <c r="G1593" s="35"/>
      <c r="H1593" s="35"/>
      <c r="I1593" s="35"/>
      <c r="J1593" s="35"/>
      <c r="K1593" s="35"/>
      <c r="L1593" s="35"/>
      <c r="M1593" s="35"/>
      <c r="N1593" s="35"/>
      <c r="O1593" s="35"/>
      <c r="P1593" s="35"/>
      <c r="Q1593" s="35"/>
      <c r="R1593" s="35"/>
      <c r="S1593" s="35"/>
      <c r="T1593" s="17">
        <f t="shared" si="3481"/>
        <v>47609</v>
      </c>
      <c r="U1593" s="216">
        <f t="shared" si="3474"/>
        <v>1</v>
      </c>
      <c r="V1593" s="216">
        <f t="shared" si="3481"/>
        <v>1588</v>
      </c>
      <c r="W1593" s="16">
        <f t="shared" si="3488"/>
        <v>4.3506849315068497</v>
      </c>
      <c r="X1593" s="16" t="e">
        <f>IF(Template!$F$7="Linear interpolation",LinInterp($I$5:$I$22,$G$5:$G$22,W1593),CubicSpline($I$5:$I$22,$G$5:$G$22,W1593))</f>
        <v>#VALUE!</v>
      </c>
      <c r="Y1593" s="221" t="e">
        <f t="shared" si="3475"/>
        <v>#VALUE!</v>
      </c>
      <c r="Z1593" s="221" t="e">
        <f>Y1593/PRODUCT($AA$6:AA1592)</f>
        <v>#VALUE!</v>
      </c>
      <c r="AA1593" s="16" t="e">
        <f t="shared" si="3482"/>
        <v>#VALUE!</v>
      </c>
      <c r="AB1593" s="10" t="e">
        <f t="shared" si="3483"/>
        <v>#VALUE!</v>
      </c>
      <c r="AC1593" s="90">
        <f t="shared" si="3476"/>
        <v>1593</v>
      </c>
      <c r="AD1593" s="17">
        <f t="shared" si="3484"/>
        <v>47586</v>
      </c>
      <c r="AE1593" s="16" t="e">
        <f t="shared" si="3477"/>
        <v>#VALUE!</v>
      </c>
      <c r="AF1593" s="10">
        <f ca="1">IFERROR(AVERAGE(INDIRECT("AE"&amp;AC1593-Template!$F$10+1):INDIRECT("AE"&amp;AC1593)),0)</f>
        <v>0</v>
      </c>
      <c r="AG1593" s="35"/>
      <c r="AH1593" s="86"/>
      <c r="AI1593" s="35"/>
      <c r="AJ1593" s="35"/>
      <c r="AK1593" s="35"/>
      <c r="AL1593" s="35"/>
      <c r="AM1593" s="35"/>
      <c r="AN1593" s="35"/>
      <c r="AO1593" s="35"/>
      <c r="AP1593" s="35"/>
      <c r="AQ1593" s="35"/>
      <c r="AR1593" s="35"/>
      <c r="AS1593" s="35"/>
      <c r="AT1593" s="35"/>
      <c r="AU1593" s="35"/>
      <c r="AV1593" s="35"/>
      <c r="AW1593" s="35"/>
      <c r="AX1593" s="35"/>
      <c r="AY1593" s="35"/>
      <c r="AZ1593" s="17">
        <f t="shared" ref="AZ1593" si="3592">AZ1592+1</f>
        <v>47609</v>
      </c>
      <c r="BA1593" s="216">
        <f t="shared" si="3500"/>
        <v>1</v>
      </c>
      <c r="BB1593" s="216">
        <f t="shared" ref="BB1593" si="3593">BB1592+1</f>
        <v>1588</v>
      </c>
      <c r="BC1593" s="16">
        <f t="shared" si="3502"/>
        <v>4.3506849315068497</v>
      </c>
      <c r="BD1593" s="16">
        <f>IF(Template!$F$7="Linear interpolation",LinInterp($AO$5:$AO$18,$AM$5:$AM$18,BC1593),CubicSpline($AO$5:$AO$18,$AM$5:$AM$18,BC1593))</f>
        <v>14.107082207361991</v>
      </c>
      <c r="BE1593" s="221">
        <f t="shared" si="3581"/>
        <v>1.7756160687172737</v>
      </c>
      <c r="BF1593" s="221">
        <f>BE1593/PRODUCT($BG$6:BG1592)</f>
        <v>1.0003315843371869</v>
      </c>
      <c r="BG1593" s="16">
        <f t="shared" si="3503"/>
        <v>1.0003315843371869</v>
      </c>
      <c r="BH1593" s="10">
        <f t="shared" si="3504"/>
        <v>12.102828307323342</v>
      </c>
      <c r="BI1593" s="90"/>
      <c r="BJ1593" s="17">
        <f t="shared" si="3487"/>
        <v>47586</v>
      </c>
      <c r="BK1593" s="16">
        <f t="shared" si="3480"/>
        <v>12.220526498324723</v>
      </c>
      <c r="BL1593" s="10">
        <f ca="1">IFERROR(AVERAGE(INDIRECT("BK"&amp;AC1593-Template!$F$10+1):INDIRECT("BK"&amp;AC1593)),0)</f>
        <v>12.292186141494005</v>
      </c>
      <c r="BM1593" s="35"/>
      <c r="BN1593" s="86"/>
      <c r="BO1593" s="35"/>
      <c r="BP1593" s="35"/>
      <c r="BQ1593" s="35"/>
      <c r="BR1593" s="35"/>
      <c r="BS1593" s="35"/>
      <c r="BT1593" s="35"/>
      <c r="BU1593" s="35"/>
      <c r="BV1593" s="35"/>
      <c r="BW1593" s="35"/>
      <c r="BX1593" s="35"/>
      <c r="BY1593" s="35"/>
      <c r="BZ1593" s="35"/>
      <c r="CA1593" s="35"/>
      <c r="CB1593" s="35"/>
      <c r="CC1593" s="35"/>
      <c r="CD1593" s="35"/>
      <c r="CE1593" s="35"/>
      <c r="CF1593" s="35"/>
      <c r="CG1593" s="35"/>
      <c r="CH1593" s="35"/>
    </row>
    <row r="1594" spans="1:86" ht="15.6" x14ac:dyDescent="0.3">
      <c r="A1594" s="35"/>
      <c r="B1594" s="86"/>
      <c r="C1594" s="35"/>
      <c r="D1594" s="35"/>
      <c r="E1594" s="35"/>
      <c r="F1594" s="35"/>
      <c r="G1594" s="35"/>
      <c r="H1594" s="35"/>
      <c r="I1594" s="35"/>
      <c r="J1594" s="35"/>
      <c r="K1594" s="35"/>
      <c r="L1594" s="35"/>
      <c r="M1594" s="35"/>
      <c r="N1594" s="35"/>
      <c r="O1594" s="35"/>
      <c r="P1594" s="35"/>
      <c r="Q1594" s="35"/>
      <c r="R1594" s="35"/>
      <c r="S1594" s="35"/>
      <c r="T1594" s="17">
        <f t="shared" si="3481"/>
        <v>47610</v>
      </c>
      <c r="U1594" s="216">
        <f t="shared" si="3474"/>
        <v>2</v>
      </c>
      <c r="V1594" s="216">
        <f t="shared" si="3481"/>
        <v>1589</v>
      </c>
      <c r="W1594" s="16">
        <f t="shared" si="3488"/>
        <v>4.353424657534247</v>
      </c>
      <c r="X1594" s="16" t="e">
        <f>IF(Template!$F$7="Linear interpolation",LinInterp($I$5:$I$22,$G$5:$G$22,W1594),CubicSpline($I$5:$I$22,$G$5:$G$22,W1594))</f>
        <v>#VALUE!</v>
      </c>
      <c r="Y1594" s="221" t="e">
        <f t="shared" si="3475"/>
        <v>#VALUE!</v>
      </c>
      <c r="Z1594" s="221" t="e">
        <f>Y1594/PRODUCT($AA$6:AA1593)</f>
        <v>#VALUE!</v>
      </c>
      <c r="AA1594" s="16" t="e">
        <f t="shared" si="3482"/>
        <v>#VALUE!</v>
      </c>
      <c r="AB1594" s="10" t="e">
        <f t="shared" si="3483"/>
        <v>#VALUE!</v>
      </c>
      <c r="AC1594" s="90">
        <f t="shared" si="3476"/>
        <v>1594</v>
      </c>
      <c r="AD1594" s="17">
        <f t="shared" si="3484"/>
        <v>47587</v>
      </c>
      <c r="AE1594" s="16" t="e">
        <f t="shared" si="3477"/>
        <v>#VALUE!</v>
      </c>
      <c r="AF1594" s="10">
        <f ca="1">IFERROR(AVERAGE(INDIRECT("AE"&amp;AC1594-Template!$F$10+1):INDIRECT("AE"&amp;AC1594)),0)</f>
        <v>0</v>
      </c>
      <c r="AG1594" s="35"/>
      <c r="AH1594" s="86"/>
      <c r="AI1594" s="35"/>
      <c r="AJ1594" s="35"/>
      <c r="AK1594" s="35"/>
      <c r="AL1594" s="35"/>
      <c r="AM1594" s="35"/>
      <c r="AN1594" s="35"/>
      <c r="AO1594" s="35"/>
      <c r="AP1594" s="35"/>
      <c r="AQ1594" s="35"/>
      <c r="AR1594" s="35"/>
      <c r="AS1594" s="35"/>
      <c r="AT1594" s="35"/>
      <c r="AU1594" s="35"/>
      <c r="AV1594" s="35"/>
      <c r="AW1594" s="35"/>
      <c r="AX1594" s="35"/>
      <c r="AY1594" s="35"/>
      <c r="AZ1594" s="17">
        <f t="shared" ref="AZ1594" si="3594">AZ1593+1</f>
        <v>47610</v>
      </c>
      <c r="BA1594" s="216">
        <f t="shared" si="3500"/>
        <v>2</v>
      </c>
      <c r="BB1594" s="216">
        <f t="shared" ref="BB1594" si="3595">BB1593+1</f>
        <v>1589</v>
      </c>
      <c r="BC1594" s="16">
        <f t="shared" si="3502"/>
        <v>4.353424657534247</v>
      </c>
      <c r="BD1594" s="16">
        <f>IF(Template!$F$7="Linear interpolation",LinInterp($AO$5:$AO$18,$AM$5:$AM$18,BC1594),CubicSpline($AO$5:$AO$18,$AM$5:$AM$18,BC1594))</f>
        <v>14.106301046950687</v>
      </c>
      <c r="BE1594" s="221">
        <f t="shared" si="3581"/>
        <v>1.7762052284809506</v>
      </c>
      <c r="BF1594" s="221">
        <f>BE1594/PRODUCT($BG$6:BG1593)</f>
        <v>1.000331805830132</v>
      </c>
      <c r="BG1594" s="16">
        <f t="shared" si="3503"/>
        <v>1.000331805830132</v>
      </c>
      <c r="BH1594" s="10">
        <f t="shared" si="3504"/>
        <v>12.110912799819351</v>
      </c>
      <c r="BI1594" s="90"/>
      <c r="BJ1594" s="17">
        <f t="shared" si="3487"/>
        <v>47587</v>
      </c>
      <c r="BK1594" s="16">
        <f t="shared" si="3480"/>
        <v>12.220526498324723</v>
      </c>
      <c r="BL1594" s="10">
        <f ca="1">IFERROR(AVERAGE(INDIRECT("BK"&amp;AC1594-Template!$F$10+1):INDIRECT("BK"&amp;AC1594)),0)</f>
        <v>12.287078436656316</v>
      </c>
      <c r="BM1594" s="35"/>
      <c r="BN1594" s="86"/>
      <c r="BO1594" s="35"/>
      <c r="BP1594" s="35"/>
      <c r="BQ1594" s="35"/>
      <c r="BR1594" s="35"/>
      <c r="BS1594" s="35"/>
      <c r="BT1594" s="35"/>
      <c r="BU1594" s="35"/>
      <c r="BV1594" s="35"/>
      <c r="BW1594" s="35"/>
      <c r="BX1594" s="35"/>
      <c r="BY1594" s="35"/>
      <c r="BZ1594" s="35"/>
      <c r="CA1594" s="35"/>
      <c r="CB1594" s="35"/>
      <c r="CC1594" s="35"/>
      <c r="CD1594" s="35"/>
      <c r="CE1594" s="35"/>
      <c r="CF1594" s="35"/>
      <c r="CG1594" s="35"/>
      <c r="CH1594" s="35"/>
    </row>
    <row r="1595" spans="1:86" ht="15.6" x14ac:dyDescent="0.3">
      <c r="A1595" s="35"/>
      <c r="B1595" s="86"/>
      <c r="C1595" s="35"/>
      <c r="D1595" s="35"/>
      <c r="E1595" s="35"/>
      <c r="F1595" s="35"/>
      <c r="G1595" s="35"/>
      <c r="H1595" s="35"/>
      <c r="I1595" s="35"/>
      <c r="J1595" s="35"/>
      <c r="K1595" s="35"/>
      <c r="L1595" s="35"/>
      <c r="M1595" s="35"/>
      <c r="N1595" s="35"/>
      <c r="O1595" s="35"/>
      <c r="P1595" s="35"/>
      <c r="Q1595" s="35"/>
      <c r="R1595" s="35"/>
      <c r="S1595" s="35"/>
      <c r="T1595" s="17">
        <f t="shared" si="3481"/>
        <v>47611</v>
      </c>
      <c r="U1595" s="216">
        <f t="shared" si="3474"/>
        <v>3</v>
      </c>
      <c r="V1595" s="216">
        <f t="shared" si="3481"/>
        <v>1590</v>
      </c>
      <c r="W1595" s="16">
        <f t="shared" si="3488"/>
        <v>4.3561643835616435</v>
      </c>
      <c r="X1595" s="16" t="e">
        <f>IF(Template!$F$7="Linear interpolation",LinInterp($I$5:$I$22,$G$5:$G$22,W1595),CubicSpline($I$5:$I$22,$G$5:$G$22,W1595))</f>
        <v>#VALUE!</v>
      </c>
      <c r="Y1595" s="221" t="e">
        <f t="shared" si="3475"/>
        <v>#VALUE!</v>
      </c>
      <c r="Z1595" s="221" t="e">
        <f>Y1595/PRODUCT($AA$6:AA1594)</f>
        <v>#VALUE!</v>
      </c>
      <c r="AA1595" s="16" t="e">
        <f t="shared" si="3482"/>
        <v>#VALUE!</v>
      </c>
      <c r="AB1595" s="10" t="e">
        <f t="shared" si="3483"/>
        <v>#VALUE!</v>
      </c>
      <c r="AC1595" s="90">
        <f t="shared" si="3476"/>
        <v>1595</v>
      </c>
      <c r="AD1595" s="17">
        <f t="shared" si="3484"/>
        <v>47588</v>
      </c>
      <c r="AE1595" s="16" t="e">
        <f t="shared" si="3477"/>
        <v>#VALUE!</v>
      </c>
      <c r="AF1595" s="10">
        <f ca="1">IFERROR(AVERAGE(INDIRECT("AE"&amp;AC1595-Template!$F$10+1):INDIRECT("AE"&amp;AC1595)),0)</f>
        <v>0</v>
      </c>
      <c r="AG1595" s="35"/>
      <c r="AH1595" s="86"/>
      <c r="AI1595" s="35"/>
      <c r="AJ1595" s="35"/>
      <c r="AK1595" s="35"/>
      <c r="AL1595" s="35"/>
      <c r="AM1595" s="35"/>
      <c r="AN1595" s="35"/>
      <c r="AO1595" s="35"/>
      <c r="AP1595" s="35"/>
      <c r="AQ1595" s="35"/>
      <c r="AR1595" s="35"/>
      <c r="AS1595" s="35"/>
      <c r="AT1595" s="35"/>
      <c r="AU1595" s="35"/>
      <c r="AV1595" s="35"/>
      <c r="AW1595" s="35"/>
      <c r="AX1595" s="35"/>
      <c r="AY1595" s="35"/>
      <c r="AZ1595" s="17">
        <f t="shared" ref="AZ1595" si="3596">AZ1594+1</f>
        <v>47611</v>
      </c>
      <c r="BA1595" s="216">
        <f t="shared" si="3500"/>
        <v>3</v>
      </c>
      <c r="BB1595" s="216">
        <f t="shared" ref="BB1595" si="3597">BB1594+1</f>
        <v>1590</v>
      </c>
      <c r="BC1595" s="16">
        <f t="shared" si="3502"/>
        <v>4.3561643835616435</v>
      </c>
      <c r="BD1595" s="16">
        <f>IF(Template!$F$7="Linear interpolation",LinInterp($AO$5:$AO$18,$AM$5:$AM$18,BC1595),CubicSpline($AO$5:$AO$18,$AM$5:$AM$18,BC1595))</f>
        <v>14.105518132725701</v>
      </c>
      <c r="BE1595" s="221">
        <f t="shared" si="3581"/>
        <v>1.7767943977532781</v>
      </c>
      <c r="BF1595" s="221">
        <f>BE1595/PRODUCT($BG$6:BG1594)</f>
        <v>1.0003317011248929</v>
      </c>
      <c r="BG1595" s="16">
        <f t="shared" si="3503"/>
        <v>1.0003317011248929</v>
      </c>
      <c r="BH1595" s="10">
        <f t="shared" si="3504"/>
        <v>12.107091058590536</v>
      </c>
      <c r="BI1595" s="90"/>
      <c r="BJ1595" s="17">
        <f t="shared" si="3487"/>
        <v>47588</v>
      </c>
      <c r="BK1595" s="16">
        <f t="shared" si="3480"/>
        <v>12.191342083880286</v>
      </c>
      <c r="BL1595" s="10">
        <f ca="1">IFERROR(AVERAGE(INDIRECT("BK"&amp;AC1595-Template!$F$10+1):INDIRECT("BK"&amp;AC1595)),0)</f>
        <v>12.280997918003813</v>
      </c>
      <c r="BM1595" s="35"/>
      <c r="BN1595" s="86"/>
      <c r="BO1595" s="35"/>
      <c r="BP1595" s="35"/>
      <c r="BQ1595" s="35"/>
      <c r="BR1595" s="35"/>
      <c r="BS1595" s="35"/>
      <c r="BT1595" s="35"/>
      <c r="BU1595" s="35"/>
      <c r="BV1595" s="35"/>
      <c r="BW1595" s="35"/>
      <c r="BX1595" s="35"/>
      <c r="BY1595" s="35"/>
      <c r="BZ1595" s="35"/>
      <c r="CA1595" s="35"/>
      <c r="CB1595" s="35"/>
      <c r="CC1595" s="35"/>
      <c r="CD1595" s="35"/>
      <c r="CE1595" s="35"/>
      <c r="CF1595" s="35"/>
      <c r="CG1595" s="35"/>
      <c r="CH1595" s="35"/>
    </row>
    <row r="1596" spans="1:86" ht="15.6" x14ac:dyDescent="0.3">
      <c r="A1596" s="35"/>
      <c r="B1596" s="86"/>
      <c r="C1596" s="35"/>
      <c r="D1596" s="35"/>
      <c r="E1596" s="35"/>
      <c r="F1596" s="35"/>
      <c r="G1596" s="35"/>
      <c r="H1596" s="35"/>
      <c r="I1596" s="35"/>
      <c r="J1596" s="35"/>
      <c r="K1596" s="35"/>
      <c r="L1596" s="35"/>
      <c r="M1596" s="35"/>
      <c r="N1596" s="35"/>
      <c r="O1596" s="35"/>
      <c r="P1596" s="35"/>
      <c r="Q1596" s="35"/>
      <c r="R1596" s="35"/>
      <c r="S1596" s="35"/>
      <c r="T1596" s="17">
        <f t="shared" si="3481"/>
        <v>47612</v>
      </c>
      <c r="U1596" s="216">
        <f t="shared" si="3474"/>
        <v>4</v>
      </c>
      <c r="V1596" s="216">
        <f t="shared" si="3481"/>
        <v>1591</v>
      </c>
      <c r="W1596" s="16">
        <f t="shared" si="3488"/>
        <v>4.3589041095890408</v>
      </c>
      <c r="X1596" s="16" t="e">
        <f>IF(Template!$F$7="Linear interpolation",LinInterp($I$5:$I$22,$G$5:$G$22,W1596),CubicSpline($I$5:$I$22,$G$5:$G$22,W1596))</f>
        <v>#VALUE!</v>
      </c>
      <c r="Y1596" s="221" t="e">
        <f t="shared" si="3475"/>
        <v>#VALUE!</v>
      </c>
      <c r="Z1596" s="221" t="e">
        <f>Y1596/PRODUCT($AA$6:AA1595)</f>
        <v>#VALUE!</v>
      </c>
      <c r="AA1596" s="16" t="e">
        <f t="shared" si="3482"/>
        <v>#VALUE!</v>
      </c>
      <c r="AB1596" s="10" t="e">
        <f t="shared" si="3483"/>
        <v>#VALUE!</v>
      </c>
      <c r="AC1596" s="90">
        <f t="shared" si="3476"/>
        <v>1596</v>
      </c>
      <c r="AD1596" s="17">
        <f t="shared" si="3484"/>
        <v>47589</v>
      </c>
      <c r="AE1596" s="16" t="e">
        <f t="shared" si="3477"/>
        <v>#VALUE!</v>
      </c>
      <c r="AF1596" s="10">
        <f ca="1">IFERROR(AVERAGE(INDIRECT("AE"&amp;AC1596-Template!$F$10+1):INDIRECT("AE"&amp;AC1596)),0)</f>
        <v>0</v>
      </c>
      <c r="AG1596" s="35"/>
      <c r="AH1596" s="86"/>
      <c r="AI1596" s="35"/>
      <c r="AJ1596" s="35"/>
      <c r="AK1596" s="35"/>
      <c r="AL1596" s="35"/>
      <c r="AM1596" s="35"/>
      <c r="AN1596" s="35"/>
      <c r="AO1596" s="35"/>
      <c r="AP1596" s="35"/>
      <c r="AQ1596" s="35"/>
      <c r="AR1596" s="35"/>
      <c r="AS1596" s="35"/>
      <c r="AT1596" s="35"/>
      <c r="AU1596" s="35"/>
      <c r="AV1596" s="35"/>
      <c r="AW1596" s="35"/>
      <c r="AX1596" s="35"/>
      <c r="AY1596" s="35"/>
      <c r="AZ1596" s="17">
        <f t="shared" ref="AZ1596" si="3598">AZ1595+1</f>
        <v>47612</v>
      </c>
      <c r="BA1596" s="216">
        <f t="shared" si="3500"/>
        <v>4</v>
      </c>
      <c r="BB1596" s="216">
        <f t="shared" ref="BB1596" si="3599">BB1595+1</f>
        <v>1591</v>
      </c>
      <c r="BC1596" s="16">
        <f t="shared" si="3502"/>
        <v>4.3589041095890408</v>
      </c>
      <c r="BD1596" s="16">
        <f>IF(Template!$F$7="Linear interpolation",LinInterp($AO$5:$AO$18,$AM$5:$AM$18,BC1596),CubicSpline($AO$5:$AO$18,$AM$5:$AM$18,BC1596))</f>
        <v>14.104733499881727</v>
      </c>
      <c r="BE1596" s="221">
        <f t="shared" si="3581"/>
        <v>1.7773835785760177</v>
      </c>
      <c r="BF1596" s="221">
        <f>BE1596/PRODUCT($BG$6:BG1595)</f>
        <v>1.0003315976364426</v>
      </c>
      <c r="BG1596" s="16">
        <f t="shared" si="3503"/>
        <v>1.0003315976364426</v>
      </c>
      <c r="BH1596" s="10">
        <f t="shared" si="3504"/>
        <v>12.103313730156273</v>
      </c>
      <c r="BI1596" s="90"/>
      <c r="BJ1596" s="17">
        <f t="shared" si="3487"/>
        <v>47589</v>
      </c>
      <c r="BK1596" s="16">
        <f t="shared" si="3480"/>
        <v>12.201208310707813</v>
      </c>
      <c r="BL1596" s="10">
        <f ca="1">IFERROR(AVERAGE(INDIRECT("BK"&amp;AC1596-Template!$F$10+1):INDIRECT("BK"&amp;AC1596)),0)</f>
        <v>12.275246273578894</v>
      </c>
      <c r="BM1596" s="35"/>
      <c r="BN1596" s="86"/>
      <c r="BO1596" s="35"/>
      <c r="BP1596" s="35"/>
      <c r="BQ1596" s="35"/>
      <c r="BR1596" s="35"/>
      <c r="BS1596" s="35"/>
      <c r="BT1596" s="35"/>
      <c r="BU1596" s="35"/>
      <c r="BV1596" s="35"/>
      <c r="BW1596" s="35"/>
      <c r="BX1596" s="35"/>
      <c r="BY1596" s="35"/>
      <c r="BZ1596" s="35"/>
      <c r="CA1596" s="35"/>
      <c r="CB1596" s="35"/>
      <c r="CC1596" s="35"/>
      <c r="CD1596" s="35"/>
      <c r="CE1596" s="35"/>
      <c r="CF1596" s="35"/>
      <c r="CG1596" s="35"/>
      <c r="CH1596" s="35"/>
    </row>
    <row r="1597" spans="1:86" ht="15.6" x14ac:dyDescent="0.3">
      <c r="A1597" s="35"/>
      <c r="B1597" s="86"/>
      <c r="C1597" s="35"/>
      <c r="D1597" s="35"/>
      <c r="E1597" s="35"/>
      <c r="F1597" s="35"/>
      <c r="G1597" s="35"/>
      <c r="H1597" s="35"/>
      <c r="I1597" s="35"/>
      <c r="J1597" s="35"/>
      <c r="K1597" s="35"/>
      <c r="L1597" s="35"/>
      <c r="M1597" s="35"/>
      <c r="N1597" s="35"/>
      <c r="O1597" s="35"/>
      <c r="P1597" s="35"/>
      <c r="Q1597" s="35"/>
      <c r="R1597" s="35"/>
      <c r="S1597" s="35"/>
      <c r="T1597" s="17">
        <f t="shared" si="3481"/>
        <v>47613</v>
      </c>
      <c r="U1597" s="216">
        <f t="shared" si="3474"/>
        <v>5</v>
      </c>
      <c r="V1597" s="216">
        <f t="shared" si="3481"/>
        <v>1592</v>
      </c>
      <c r="W1597" s="16">
        <f t="shared" si="3488"/>
        <v>4.3616438356164382</v>
      </c>
      <c r="X1597" s="16" t="e">
        <f>IF(Template!$F$7="Linear interpolation",LinInterp($I$5:$I$22,$G$5:$G$22,W1597),CubicSpline($I$5:$I$22,$G$5:$G$22,W1597))</f>
        <v>#VALUE!</v>
      </c>
      <c r="Y1597" s="221" t="e">
        <f t="shared" si="3475"/>
        <v>#VALUE!</v>
      </c>
      <c r="Z1597" s="221" t="e">
        <f>Y1597/PRODUCT($AA$6:AA1596)</f>
        <v>#VALUE!</v>
      </c>
      <c r="AA1597" s="16" t="e">
        <f t="shared" si="3482"/>
        <v>#VALUE!</v>
      </c>
      <c r="AB1597" s="10" t="e">
        <f t="shared" si="3483"/>
        <v>#VALUE!</v>
      </c>
      <c r="AC1597" s="90">
        <f t="shared" si="3476"/>
        <v>1597</v>
      </c>
      <c r="AD1597" s="17">
        <f t="shared" si="3484"/>
        <v>47590</v>
      </c>
      <c r="AE1597" s="16" t="e">
        <f t="shared" si="3477"/>
        <v>#VALUE!</v>
      </c>
      <c r="AF1597" s="10">
        <f ca="1">IFERROR(AVERAGE(INDIRECT("AE"&amp;AC1597-Template!$F$10+1):INDIRECT("AE"&amp;AC1597)),0)</f>
        <v>0</v>
      </c>
      <c r="AG1597" s="35"/>
      <c r="AH1597" s="86"/>
      <c r="AI1597" s="35"/>
      <c r="AJ1597" s="35"/>
      <c r="AK1597" s="35"/>
      <c r="AL1597" s="35"/>
      <c r="AM1597" s="35"/>
      <c r="AN1597" s="35"/>
      <c r="AO1597" s="35"/>
      <c r="AP1597" s="35"/>
      <c r="AQ1597" s="35"/>
      <c r="AR1597" s="35"/>
      <c r="AS1597" s="35"/>
      <c r="AT1597" s="35"/>
      <c r="AU1597" s="35"/>
      <c r="AV1597" s="35"/>
      <c r="AW1597" s="35"/>
      <c r="AX1597" s="35"/>
      <c r="AY1597" s="35"/>
      <c r="AZ1597" s="17">
        <f t="shared" ref="AZ1597" si="3600">AZ1596+1</f>
        <v>47613</v>
      </c>
      <c r="BA1597" s="216">
        <f t="shared" si="3500"/>
        <v>5</v>
      </c>
      <c r="BB1597" s="216">
        <f t="shared" ref="BB1597" si="3601">BB1596+1</f>
        <v>1592</v>
      </c>
      <c r="BC1597" s="16">
        <f t="shared" si="3502"/>
        <v>4.3616438356164382</v>
      </c>
      <c r="BD1597" s="16">
        <f>IF(Template!$F$7="Linear interpolation",LinInterp($AO$5:$AO$18,$AM$5:$AM$18,BC1597),CubicSpline($AO$5:$AO$18,$AM$5:$AM$18,BC1597))</f>
        <v>14.103947183613464</v>
      </c>
      <c r="BE1597" s="221">
        <f t="shared" si="3581"/>
        <v>1.7779727729998125</v>
      </c>
      <c r="BF1597" s="221">
        <f>BE1597/PRODUCT($BG$6:BG1596)</f>
        <v>1.0003314953681901</v>
      </c>
      <c r="BG1597" s="16">
        <f t="shared" si="3503"/>
        <v>1.0003314953681901</v>
      </c>
      <c r="BH1597" s="10">
        <f t="shared" si="3504"/>
        <v>12.099580938938814</v>
      </c>
      <c r="BI1597" s="90"/>
      <c r="BJ1597" s="17">
        <f t="shared" si="3487"/>
        <v>47590</v>
      </c>
      <c r="BK1597" s="16">
        <f t="shared" si="3480"/>
        <v>12.19648264442419</v>
      </c>
      <c r="BL1597" s="10">
        <f ca="1">IFERROR(AVERAGE(INDIRECT("BK"&amp;AC1597-Template!$F$10+1):INDIRECT("BK"&amp;AC1597)),0)</f>
        <v>12.270531612506256</v>
      </c>
      <c r="BM1597" s="35"/>
      <c r="BN1597" s="86"/>
      <c r="BO1597" s="35"/>
      <c r="BP1597" s="35"/>
      <c r="BQ1597" s="35"/>
      <c r="BR1597" s="35"/>
      <c r="BS1597" s="35"/>
      <c r="BT1597" s="35"/>
      <c r="BU1597" s="35"/>
      <c r="BV1597" s="35"/>
      <c r="BW1597" s="35"/>
      <c r="BX1597" s="35"/>
      <c r="BY1597" s="35"/>
      <c r="BZ1597" s="35"/>
      <c r="CA1597" s="35"/>
      <c r="CB1597" s="35"/>
      <c r="CC1597" s="35"/>
      <c r="CD1597" s="35"/>
      <c r="CE1597" s="35"/>
      <c r="CF1597" s="35"/>
      <c r="CG1597" s="35"/>
      <c r="CH1597" s="35"/>
    </row>
    <row r="1598" spans="1:86" ht="15.6" x14ac:dyDescent="0.3">
      <c r="A1598" s="35"/>
      <c r="B1598" s="86"/>
      <c r="C1598" s="35"/>
      <c r="D1598" s="35"/>
      <c r="E1598" s="35"/>
      <c r="F1598" s="35"/>
      <c r="G1598" s="35"/>
      <c r="H1598" s="35"/>
      <c r="I1598" s="35"/>
      <c r="J1598" s="35"/>
      <c r="K1598" s="35"/>
      <c r="L1598" s="35"/>
      <c r="M1598" s="35"/>
      <c r="N1598" s="35"/>
      <c r="O1598" s="35"/>
      <c r="P1598" s="35"/>
      <c r="Q1598" s="35"/>
      <c r="R1598" s="35"/>
      <c r="S1598" s="35"/>
      <c r="T1598" s="17">
        <f t="shared" si="3481"/>
        <v>47614</v>
      </c>
      <c r="U1598" s="216">
        <f t="shared" si="3474"/>
        <v>6</v>
      </c>
      <c r="V1598" s="216">
        <f t="shared" si="3481"/>
        <v>1593</v>
      </c>
      <c r="W1598" s="16">
        <f t="shared" si="3488"/>
        <v>4.3643835616438356</v>
      </c>
      <c r="X1598" s="16" t="e">
        <f>IF(Template!$F$7="Linear interpolation",LinInterp($I$5:$I$22,$G$5:$G$22,W1598),CubicSpline($I$5:$I$22,$G$5:$G$22,W1598))</f>
        <v>#VALUE!</v>
      </c>
      <c r="Y1598" s="221" t="e">
        <f t="shared" si="3475"/>
        <v>#VALUE!</v>
      </c>
      <c r="Z1598" s="221" t="e">
        <f>Y1598/PRODUCT($AA$6:AA1597)</f>
        <v>#VALUE!</v>
      </c>
      <c r="AA1598" s="16" t="e">
        <f t="shared" si="3482"/>
        <v>#VALUE!</v>
      </c>
      <c r="AB1598" s="10" t="e">
        <f t="shared" si="3483"/>
        <v>#VALUE!</v>
      </c>
      <c r="AC1598" s="90">
        <f t="shared" si="3476"/>
        <v>1598</v>
      </c>
      <c r="AD1598" s="17">
        <f t="shared" si="3484"/>
        <v>47591</v>
      </c>
      <c r="AE1598" s="16" t="e">
        <f t="shared" si="3477"/>
        <v>#VALUE!</v>
      </c>
      <c r="AF1598" s="10">
        <f ca="1">IFERROR(AVERAGE(INDIRECT("AE"&amp;AC1598-Template!$F$10+1):INDIRECT("AE"&amp;AC1598)),0)</f>
        <v>0</v>
      </c>
      <c r="AG1598" s="35"/>
      <c r="AH1598" s="86"/>
      <c r="AI1598" s="35"/>
      <c r="AJ1598" s="35"/>
      <c r="AK1598" s="35"/>
      <c r="AL1598" s="35"/>
      <c r="AM1598" s="35"/>
      <c r="AN1598" s="35"/>
      <c r="AO1598" s="35"/>
      <c r="AP1598" s="35"/>
      <c r="AQ1598" s="35"/>
      <c r="AR1598" s="35"/>
      <c r="AS1598" s="35"/>
      <c r="AT1598" s="35"/>
      <c r="AU1598" s="35"/>
      <c r="AV1598" s="35"/>
      <c r="AW1598" s="35"/>
      <c r="AX1598" s="35"/>
      <c r="AY1598" s="35"/>
      <c r="AZ1598" s="17">
        <f t="shared" ref="AZ1598" si="3602">AZ1597+1</f>
        <v>47614</v>
      </c>
      <c r="BA1598" s="216">
        <f t="shared" si="3500"/>
        <v>6</v>
      </c>
      <c r="BB1598" s="216">
        <f t="shared" ref="BB1598" si="3603">BB1597+1</f>
        <v>1593</v>
      </c>
      <c r="BC1598" s="16">
        <f t="shared" si="3502"/>
        <v>4.3643835616438356</v>
      </c>
      <c r="BD1598" s="16">
        <f>IF(Template!$F$7="Linear interpolation",LinInterp($AO$5:$AO$18,$AM$5:$AM$18,BC1598),CubicSpline($AO$5:$AO$18,$AM$5:$AM$18,BC1598))</f>
        <v>14.103159219115605</v>
      </c>
      <c r="BE1598" s="221">
        <f t="shared" si="3581"/>
        <v>1.7785619830842041</v>
      </c>
      <c r="BF1598" s="221">
        <f>BE1598/PRODUCT($BG$6:BG1597)</f>
        <v>1.0003313943235461</v>
      </c>
      <c r="BG1598" s="16">
        <f t="shared" si="3503"/>
        <v>1.0003314953681901</v>
      </c>
      <c r="BH1598" s="10">
        <f t="shared" si="3504"/>
        <v>12.099580938938814</v>
      </c>
      <c r="BI1598" s="90"/>
      <c r="BJ1598" s="17">
        <f t="shared" si="3487"/>
        <v>47591</v>
      </c>
      <c r="BK1598" s="16">
        <f t="shared" si="3480"/>
        <v>12.191798778797281</v>
      </c>
      <c r="BL1598" s="10">
        <f ca="1">IFERROR(AVERAGE(INDIRECT("BK"&amp;AC1598-Template!$F$10+1):INDIRECT("BK"&amp;AC1598)),0)</f>
        <v>12.265258436930221</v>
      </c>
      <c r="BM1598" s="35"/>
      <c r="BN1598" s="86"/>
      <c r="BO1598" s="35"/>
      <c r="BP1598" s="35"/>
      <c r="BQ1598" s="35"/>
      <c r="BR1598" s="35"/>
      <c r="BS1598" s="35"/>
      <c r="BT1598" s="35"/>
      <c r="BU1598" s="35"/>
      <c r="BV1598" s="35"/>
      <c r="BW1598" s="35"/>
      <c r="BX1598" s="35"/>
      <c r="BY1598" s="35"/>
      <c r="BZ1598" s="35"/>
      <c r="CA1598" s="35"/>
      <c r="CB1598" s="35"/>
      <c r="CC1598" s="35"/>
      <c r="CD1598" s="35"/>
      <c r="CE1598" s="35"/>
      <c r="CF1598" s="35"/>
      <c r="CG1598" s="35"/>
      <c r="CH1598" s="35"/>
    </row>
    <row r="1599" spans="1:86" ht="15.6" x14ac:dyDescent="0.3">
      <c r="A1599" s="35"/>
      <c r="B1599" s="86"/>
      <c r="C1599" s="35"/>
      <c r="D1599" s="35"/>
      <c r="E1599" s="35"/>
      <c r="F1599" s="35"/>
      <c r="G1599" s="35"/>
      <c r="H1599" s="35"/>
      <c r="I1599" s="35"/>
      <c r="J1599" s="35"/>
      <c r="K1599" s="35"/>
      <c r="L1599" s="35"/>
      <c r="M1599" s="35"/>
      <c r="N1599" s="35"/>
      <c r="O1599" s="35"/>
      <c r="P1599" s="35"/>
      <c r="Q1599" s="35"/>
      <c r="R1599" s="35"/>
      <c r="S1599" s="35"/>
      <c r="T1599" s="17">
        <f t="shared" si="3481"/>
        <v>47615</v>
      </c>
      <c r="U1599" s="216">
        <f t="shared" si="3474"/>
        <v>7</v>
      </c>
      <c r="V1599" s="216">
        <f t="shared" si="3481"/>
        <v>1594</v>
      </c>
      <c r="W1599" s="16">
        <f t="shared" si="3488"/>
        <v>4.3671232876712329</v>
      </c>
      <c r="X1599" s="16" t="e">
        <f>IF(Template!$F$7="Linear interpolation",LinInterp($I$5:$I$22,$G$5:$G$22,W1599),CubicSpline($I$5:$I$22,$G$5:$G$22,W1599))</f>
        <v>#VALUE!</v>
      </c>
      <c r="Y1599" s="221" t="e">
        <f t="shared" si="3475"/>
        <v>#VALUE!</v>
      </c>
      <c r="Z1599" s="221" t="e">
        <f>Y1599/PRODUCT($AA$6:AA1598)</f>
        <v>#VALUE!</v>
      </c>
      <c r="AA1599" s="16" t="e">
        <f t="shared" si="3482"/>
        <v>#VALUE!</v>
      </c>
      <c r="AB1599" s="10" t="e">
        <f t="shared" si="3483"/>
        <v>#VALUE!</v>
      </c>
      <c r="AC1599" s="90">
        <f t="shared" si="3476"/>
        <v>1599</v>
      </c>
      <c r="AD1599" s="17">
        <f t="shared" si="3484"/>
        <v>47592</v>
      </c>
      <c r="AE1599" s="16" t="e">
        <f t="shared" si="3477"/>
        <v>#VALUE!</v>
      </c>
      <c r="AF1599" s="10">
        <f ca="1">IFERROR(AVERAGE(INDIRECT("AE"&amp;AC1599-Template!$F$10+1):INDIRECT("AE"&amp;AC1599)),0)</f>
        <v>0</v>
      </c>
      <c r="AG1599" s="35"/>
      <c r="AH1599" s="86"/>
      <c r="AI1599" s="35"/>
      <c r="AJ1599" s="35"/>
      <c r="AK1599" s="35"/>
      <c r="AL1599" s="35"/>
      <c r="AM1599" s="35"/>
      <c r="AN1599" s="35"/>
      <c r="AO1599" s="35"/>
      <c r="AP1599" s="35"/>
      <c r="AQ1599" s="35"/>
      <c r="AR1599" s="35"/>
      <c r="AS1599" s="35"/>
      <c r="AT1599" s="35"/>
      <c r="AU1599" s="35"/>
      <c r="AV1599" s="35"/>
      <c r="AW1599" s="35"/>
      <c r="AX1599" s="35"/>
      <c r="AY1599" s="35"/>
      <c r="AZ1599" s="17">
        <f t="shared" ref="AZ1599" si="3604">AZ1598+1</f>
        <v>47615</v>
      </c>
      <c r="BA1599" s="216">
        <f t="shared" si="3500"/>
        <v>7</v>
      </c>
      <c r="BB1599" s="216">
        <f t="shared" ref="BB1599" si="3605">BB1598+1</f>
        <v>1594</v>
      </c>
      <c r="BC1599" s="16">
        <f t="shared" si="3502"/>
        <v>4.3671232876712329</v>
      </c>
      <c r="BD1599" s="16">
        <f>IF(Template!$F$7="Linear interpolation",LinInterp($AO$5:$AO$18,$AM$5:$AM$18,BC1599),CubicSpline($AO$5:$AO$18,$AM$5:$AM$18,BC1599))</f>
        <v>14.102369641582847</v>
      </c>
      <c r="BE1599" s="221">
        <f t="shared" si="3581"/>
        <v>1.7791512108976484</v>
      </c>
      <c r="BF1599" s="221">
        <f>BE1599/PRODUCT($BG$6:BG1598)</f>
        <v>1.0003311934613022</v>
      </c>
      <c r="BG1599" s="16">
        <f t="shared" si="3503"/>
        <v>1.0003314953681901</v>
      </c>
      <c r="BH1599" s="10">
        <f t="shared" si="3504"/>
        <v>12.099580938938814</v>
      </c>
      <c r="BI1599" s="90"/>
      <c r="BJ1599" s="17">
        <f t="shared" si="3487"/>
        <v>47592</v>
      </c>
      <c r="BK1599" s="16">
        <f t="shared" si="3480"/>
        <v>12.187156838168288</v>
      </c>
      <c r="BL1599" s="10">
        <f ca="1">IFERROR(AVERAGE(INDIRECT("BK"&amp;AC1599-Template!$F$10+1):INDIRECT("BK"&amp;AC1599)),0)</f>
        <v>12.260025386637585</v>
      </c>
      <c r="BM1599" s="35"/>
      <c r="BN1599" s="86"/>
      <c r="BO1599" s="35"/>
      <c r="BP1599" s="35"/>
      <c r="BQ1599" s="35"/>
      <c r="BR1599" s="35"/>
      <c r="BS1599" s="35"/>
      <c r="BT1599" s="35"/>
      <c r="BU1599" s="35"/>
      <c r="BV1599" s="35"/>
      <c r="BW1599" s="35"/>
      <c r="BX1599" s="35"/>
      <c r="BY1599" s="35"/>
      <c r="BZ1599" s="35"/>
      <c r="CA1599" s="35"/>
      <c r="CB1599" s="35"/>
      <c r="CC1599" s="35"/>
      <c r="CD1599" s="35"/>
      <c r="CE1599" s="35"/>
      <c r="CF1599" s="35"/>
      <c r="CG1599" s="35"/>
      <c r="CH1599" s="35"/>
    </row>
    <row r="1600" spans="1:86" ht="15.6" x14ac:dyDescent="0.3">
      <c r="A1600" s="35"/>
      <c r="B1600" s="86"/>
      <c r="C1600" s="35"/>
      <c r="D1600" s="35"/>
      <c r="E1600" s="35"/>
      <c r="F1600" s="35"/>
      <c r="G1600" s="35"/>
      <c r="H1600" s="35"/>
      <c r="I1600" s="35"/>
      <c r="J1600" s="35"/>
      <c r="K1600" s="35"/>
      <c r="L1600" s="35"/>
      <c r="M1600" s="35"/>
      <c r="N1600" s="35"/>
      <c r="O1600" s="35"/>
      <c r="P1600" s="35"/>
      <c r="Q1600" s="35"/>
      <c r="R1600" s="35"/>
      <c r="S1600" s="35"/>
      <c r="T1600" s="17">
        <f t="shared" si="3481"/>
        <v>47616</v>
      </c>
      <c r="U1600" s="216">
        <f t="shared" si="3474"/>
        <v>1</v>
      </c>
      <c r="V1600" s="216">
        <f t="shared" si="3481"/>
        <v>1595</v>
      </c>
      <c r="W1600" s="16">
        <f t="shared" si="3488"/>
        <v>4.3698630136986303</v>
      </c>
      <c r="X1600" s="16" t="e">
        <f>IF(Template!$F$7="Linear interpolation",LinInterp($I$5:$I$22,$G$5:$G$22,W1600),CubicSpline($I$5:$I$22,$G$5:$G$22,W1600))</f>
        <v>#VALUE!</v>
      </c>
      <c r="Y1600" s="221" t="e">
        <f t="shared" si="3475"/>
        <v>#VALUE!</v>
      </c>
      <c r="Z1600" s="221" t="e">
        <f>Y1600/PRODUCT($AA$6:AA1599)</f>
        <v>#VALUE!</v>
      </c>
      <c r="AA1600" s="16" t="e">
        <f t="shared" si="3482"/>
        <v>#VALUE!</v>
      </c>
      <c r="AB1600" s="10" t="e">
        <f t="shared" si="3483"/>
        <v>#VALUE!</v>
      </c>
      <c r="AC1600" s="90">
        <f t="shared" si="3476"/>
        <v>1600</v>
      </c>
      <c r="AD1600" s="17">
        <f t="shared" si="3484"/>
        <v>47593</v>
      </c>
      <c r="AE1600" s="16" t="e">
        <f t="shared" si="3477"/>
        <v>#VALUE!</v>
      </c>
      <c r="AF1600" s="10">
        <f ca="1">IFERROR(AVERAGE(INDIRECT("AE"&amp;AC1600-Template!$F$10+1):INDIRECT("AE"&amp;AC1600)),0)</f>
        <v>0</v>
      </c>
      <c r="AG1600" s="35"/>
      <c r="AH1600" s="86"/>
      <c r="AI1600" s="35"/>
      <c r="AJ1600" s="35"/>
      <c r="AK1600" s="35"/>
      <c r="AL1600" s="35"/>
      <c r="AM1600" s="35"/>
      <c r="AN1600" s="35"/>
      <c r="AO1600" s="35"/>
      <c r="AP1600" s="35"/>
      <c r="AQ1600" s="35"/>
      <c r="AR1600" s="35"/>
      <c r="AS1600" s="35"/>
      <c r="AT1600" s="35"/>
      <c r="AU1600" s="35"/>
      <c r="AV1600" s="35"/>
      <c r="AW1600" s="35"/>
      <c r="AX1600" s="35"/>
      <c r="AY1600" s="35"/>
      <c r="AZ1600" s="17">
        <f t="shared" ref="AZ1600" si="3606">AZ1599+1</f>
        <v>47616</v>
      </c>
      <c r="BA1600" s="216">
        <f t="shared" si="3500"/>
        <v>1</v>
      </c>
      <c r="BB1600" s="216">
        <f t="shared" ref="BB1600" si="3607">BB1599+1</f>
        <v>1595</v>
      </c>
      <c r="BC1600" s="16">
        <f t="shared" si="3502"/>
        <v>4.3698630136986303</v>
      </c>
      <c r="BD1600" s="16">
        <f>IF(Template!$F$7="Linear interpolation",LinInterp($AO$5:$AO$18,$AM$5:$AM$18,BC1600),CubicSpline($AO$5:$AO$18,$AM$5:$AM$18,BC1600))</f>
        <v>14.101578486209885</v>
      </c>
      <c r="BE1600" s="221">
        <f t="shared" si="3581"/>
        <v>1.7797404585175174</v>
      </c>
      <c r="BF1600" s="221">
        <f>BE1600/PRODUCT($BG$6:BG1599)</f>
        <v>1.0003308940119415</v>
      </c>
      <c r="BG1600" s="16">
        <f t="shared" si="3503"/>
        <v>1.0003308940119415</v>
      </c>
      <c r="BH1600" s="10">
        <f t="shared" si="3504"/>
        <v>12.077631435865822</v>
      </c>
      <c r="BI1600" s="90"/>
      <c r="BJ1600" s="17">
        <f t="shared" si="3487"/>
        <v>47593</v>
      </c>
      <c r="BK1600" s="16">
        <f t="shared" si="3480"/>
        <v>12.187156838168288</v>
      </c>
      <c r="BL1600" s="10">
        <f ca="1">IFERROR(AVERAGE(INDIRECT("BK"&amp;AC1600-Template!$F$10+1):INDIRECT("BK"&amp;AC1600)),0)</f>
        <v>12.254985915392576</v>
      </c>
      <c r="BM1600" s="35"/>
      <c r="BN1600" s="86"/>
      <c r="BO1600" s="35"/>
      <c r="BP1600" s="35"/>
      <c r="BQ1600" s="35"/>
      <c r="BR1600" s="35"/>
      <c r="BS1600" s="35"/>
      <c r="BT1600" s="35"/>
      <c r="BU1600" s="35"/>
      <c r="BV1600" s="35"/>
      <c r="BW1600" s="35"/>
      <c r="BX1600" s="35"/>
      <c r="BY1600" s="35"/>
      <c r="BZ1600" s="35"/>
      <c r="CA1600" s="35"/>
      <c r="CB1600" s="35"/>
      <c r="CC1600" s="35"/>
      <c r="CD1600" s="35"/>
      <c r="CE1600" s="35"/>
      <c r="CF1600" s="35"/>
      <c r="CG1600" s="35"/>
      <c r="CH1600" s="35"/>
    </row>
    <row r="1601" spans="1:86" ht="15.6" x14ac:dyDescent="0.3">
      <c r="A1601" s="35"/>
      <c r="B1601" s="86"/>
      <c r="C1601" s="35"/>
      <c r="D1601" s="35"/>
      <c r="E1601" s="35"/>
      <c r="F1601" s="35"/>
      <c r="G1601" s="35"/>
      <c r="H1601" s="35"/>
      <c r="I1601" s="35"/>
      <c r="J1601" s="35"/>
      <c r="K1601" s="35"/>
      <c r="L1601" s="35"/>
      <c r="M1601" s="35"/>
      <c r="N1601" s="35"/>
      <c r="O1601" s="35"/>
      <c r="P1601" s="35"/>
      <c r="Q1601" s="35"/>
      <c r="R1601" s="35"/>
      <c r="S1601" s="35"/>
      <c r="T1601" s="17">
        <f t="shared" si="3481"/>
        <v>47617</v>
      </c>
      <c r="U1601" s="216">
        <f t="shared" si="3474"/>
        <v>2</v>
      </c>
      <c r="V1601" s="216">
        <f t="shared" si="3481"/>
        <v>1596</v>
      </c>
      <c r="W1601" s="16">
        <f t="shared" si="3488"/>
        <v>4.3726027397260276</v>
      </c>
      <c r="X1601" s="16" t="e">
        <f>IF(Template!$F$7="Linear interpolation",LinInterp($I$5:$I$22,$G$5:$G$22,W1601),CubicSpline($I$5:$I$22,$G$5:$G$22,W1601))</f>
        <v>#VALUE!</v>
      </c>
      <c r="Y1601" s="221" t="e">
        <f t="shared" si="3475"/>
        <v>#VALUE!</v>
      </c>
      <c r="Z1601" s="221" t="e">
        <f>Y1601/PRODUCT($AA$6:AA1600)</f>
        <v>#VALUE!</v>
      </c>
      <c r="AA1601" s="16" t="e">
        <f t="shared" si="3482"/>
        <v>#VALUE!</v>
      </c>
      <c r="AB1601" s="10" t="e">
        <f t="shared" si="3483"/>
        <v>#VALUE!</v>
      </c>
      <c r="AC1601" s="90">
        <f t="shared" si="3476"/>
        <v>1601</v>
      </c>
      <c r="AD1601" s="17">
        <f t="shared" si="3484"/>
        <v>47594</v>
      </c>
      <c r="AE1601" s="16" t="e">
        <f t="shared" si="3477"/>
        <v>#VALUE!</v>
      </c>
      <c r="AF1601" s="10">
        <f ca="1">IFERROR(AVERAGE(INDIRECT("AE"&amp;AC1601-Template!$F$10+1):INDIRECT("AE"&amp;AC1601)),0)</f>
        <v>0</v>
      </c>
      <c r="AG1601" s="35"/>
      <c r="AH1601" s="86"/>
      <c r="AI1601" s="35"/>
      <c r="AJ1601" s="35"/>
      <c r="AK1601" s="35"/>
      <c r="AL1601" s="35"/>
      <c r="AM1601" s="35"/>
      <c r="AN1601" s="35"/>
      <c r="AO1601" s="35"/>
      <c r="AP1601" s="35"/>
      <c r="AQ1601" s="35"/>
      <c r="AR1601" s="35"/>
      <c r="AS1601" s="35"/>
      <c r="AT1601" s="35"/>
      <c r="AU1601" s="35"/>
      <c r="AV1601" s="35"/>
      <c r="AW1601" s="35"/>
      <c r="AX1601" s="35"/>
      <c r="AY1601" s="35"/>
      <c r="AZ1601" s="17">
        <f t="shared" ref="AZ1601" si="3608">AZ1600+1</f>
        <v>47617</v>
      </c>
      <c r="BA1601" s="216">
        <f t="shared" si="3500"/>
        <v>2</v>
      </c>
      <c r="BB1601" s="216">
        <f t="shared" ref="BB1601" si="3609">BB1600+1</f>
        <v>1596</v>
      </c>
      <c r="BC1601" s="16">
        <f t="shared" si="3502"/>
        <v>4.3726027397260276</v>
      </c>
      <c r="BD1601" s="16">
        <f>IF(Template!$F$7="Linear interpolation",LinInterp($AO$5:$AO$18,$AM$5:$AM$18,BC1601),CubicSpline($AO$5:$AO$18,$AM$5:$AM$18,BC1601))</f>
        <v>14.100785788191413</v>
      </c>
      <c r="BE1601" s="221">
        <f t="shared" si="3581"/>
        <v>1.7803297280301165</v>
      </c>
      <c r="BF1601" s="221">
        <f>BE1601/PRODUCT($BG$6:BG1600)</f>
        <v>1.0003310985653997</v>
      </c>
      <c r="BG1601" s="16">
        <f t="shared" si="3503"/>
        <v>1.0003310985653997</v>
      </c>
      <c r="BH1601" s="10">
        <f t="shared" si="3504"/>
        <v>12.085097637089092</v>
      </c>
      <c r="BI1601" s="90"/>
      <c r="BJ1601" s="17">
        <f t="shared" si="3487"/>
        <v>47594</v>
      </c>
      <c r="BK1601" s="16">
        <f t="shared" si="3480"/>
        <v>12.187156838168288</v>
      </c>
      <c r="BL1601" s="10">
        <f ca="1">IFERROR(AVERAGE(INDIRECT("BK"&amp;AC1601-Template!$F$10+1):INDIRECT("BK"&amp;AC1601)),0)</f>
        <v>12.250138741480679</v>
      </c>
      <c r="BM1601" s="35"/>
      <c r="BN1601" s="86"/>
      <c r="BO1601" s="35"/>
      <c r="BP1601" s="35"/>
      <c r="BQ1601" s="35"/>
      <c r="BR1601" s="35"/>
      <c r="BS1601" s="35"/>
      <c r="BT1601" s="35"/>
      <c r="BU1601" s="35"/>
      <c r="BV1601" s="35"/>
      <c r="BW1601" s="35"/>
      <c r="BX1601" s="35"/>
      <c r="BY1601" s="35"/>
      <c r="BZ1601" s="35"/>
      <c r="CA1601" s="35"/>
      <c r="CB1601" s="35"/>
      <c r="CC1601" s="35"/>
      <c r="CD1601" s="35"/>
      <c r="CE1601" s="35"/>
      <c r="CF1601" s="35"/>
      <c r="CG1601" s="35"/>
      <c r="CH1601" s="35"/>
    </row>
    <row r="1602" spans="1:86" ht="15.6" x14ac:dyDescent="0.3">
      <c r="A1602" s="35"/>
      <c r="B1602" s="86"/>
      <c r="C1602" s="35"/>
      <c r="D1602" s="35"/>
      <c r="E1602" s="35"/>
      <c r="F1602" s="35"/>
      <c r="G1602" s="35"/>
      <c r="H1602" s="35"/>
      <c r="I1602" s="35"/>
      <c r="J1602" s="35"/>
      <c r="K1602" s="35"/>
      <c r="L1602" s="35"/>
      <c r="M1602" s="35"/>
      <c r="N1602" s="35"/>
      <c r="O1602" s="35"/>
      <c r="P1602" s="35"/>
      <c r="Q1602" s="35"/>
      <c r="R1602" s="35"/>
      <c r="S1602" s="35"/>
      <c r="T1602" s="17">
        <f t="shared" si="3481"/>
        <v>47618</v>
      </c>
      <c r="U1602" s="216">
        <f t="shared" si="3474"/>
        <v>3</v>
      </c>
      <c r="V1602" s="216">
        <f t="shared" si="3481"/>
        <v>1597</v>
      </c>
      <c r="W1602" s="16">
        <f t="shared" si="3488"/>
        <v>4.375342465753425</v>
      </c>
      <c r="X1602" s="16" t="e">
        <f>IF(Template!$F$7="Linear interpolation",LinInterp($I$5:$I$22,$G$5:$G$22,W1602),CubicSpline($I$5:$I$22,$G$5:$G$22,W1602))</f>
        <v>#VALUE!</v>
      </c>
      <c r="Y1602" s="221" t="e">
        <f t="shared" si="3475"/>
        <v>#VALUE!</v>
      </c>
      <c r="Z1602" s="221" t="e">
        <f>Y1602/PRODUCT($AA$6:AA1601)</f>
        <v>#VALUE!</v>
      </c>
      <c r="AA1602" s="16" t="e">
        <f t="shared" si="3482"/>
        <v>#VALUE!</v>
      </c>
      <c r="AB1602" s="10" t="e">
        <f t="shared" si="3483"/>
        <v>#VALUE!</v>
      </c>
      <c r="AC1602" s="90">
        <f t="shared" si="3476"/>
        <v>1602</v>
      </c>
      <c r="AD1602" s="17">
        <f t="shared" si="3484"/>
        <v>47595</v>
      </c>
      <c r="AE1602" s="16" t="e">
        <f t="shared" si="3477"/>
        <v>#VALUE!</v>
      </c>
      <c r="AF1602" s="10">
        <f ca="1">IFERROR(AVERAGE(INDIRECT("AE"&amp;AC1602-Template!$F$10+1):INDIRECT("AE"&amp;AC1602)),0)</f>
        <v>0</v>
      </c>
      <c r="AG1602" s="35"/>
      <c r="AH1602" s="86"/>
      <c r="AI1602" s="35"/>
      <c r="AJ1602" s="35"/>
      <c r="AK1602" s="35"/>
      <c r="AL1602" s="35"/>
      <c r="AM1602" s="35"/>
      <c r="AN1602" s="35"/>
      <c r="AO1602" s="35"/>
      <c r="AP1602" s="35"/>
      <c r="AQ1602" s="35"/>
      <c r="AR1602" s="35"/>
      <c r="AS1602" s="35"/>
      <c r="AT1602" s="35"/>
      <c r="AU1602" s="35"/>
      <c r="AV1602" s="35"/>
      <c r="AW1602" s="35"/>
      <c r="AX1602" s="35"/>
      <c r="AY1602" s="35"/>
      <c r="AZ1602" s="17">
        <f t="shared" ref="AZ1602" si="3610">AZ1601+1</f>
        <v>47618</v>
      </c>
      <c r="BA1602" s="216">
        <f t="shared" si="3500"/>
        <v>3</v>
      </c>
      <c r="BB1602" s="216">
        <f t="shared" ref="BB1602" si="3611">BB1601+1</f>
        <v>1597</v>
      </c>
      <c r="BC1602" s="16">
        <f t="shared" si="3502"/>
        <v>4.375342465753425</v>
      </c>
      <c r="BD1602" s="16">
        <f>IF(Template!$F$7="Linear interpolation",LinInterp($AO$5:$AO$18,$AM$5:$AM$18,BC1602),CubicSpline($AO$5:$AO$18,$AM$5:$AM$18,BC1602))</f>
        <v>14.099991582722128</v>
      </c>
      <c r="BE1602" s="221">
        <f t="shared" si="3581"/>
        <v>1.7809190215306931</v>
      </c>
      <c r="BF1602" s="221">
        <f>BE1602/PRODUCT($BG$6:BG1601)</f>
        <v>1.0003310024493208</v>
      </c>
      <c r="BG1602" s="16">
        <f t="shared" si="3503"/>
        <v>1.0003310024493208</v>
      </c>
      <c r="BH1602" s="10">
        <f t="shared" si="3504"/>
        <v>12.081589400210202</v>
      </c>
      <c r="BI1602" s="90"/>
      <c r="BJ1602" s="17">
        <f t="shared" si="3487"/>
        <v>47595</v>
      </c>
      <c r="BK1602" s="16">
        <f t="shared" si="3480"/>
        <v>12.159726314192266</v>
      </c>
      <c r="BL1602" s="10">
        <f ca="1">IFERROR(AVERAGE(INDIRECT("BK"&amp;AC1602-Template!$F$10+1):INDIRECT("BK"&amp;AC1602)),0)</f>
        <v>12.244377216769587</v>
      </c>
      <c r="BM1602" s="35"/>
      <c r="BN1602" s="86"/>
      <c r="BO1602" s="35"/>
      <c r="BP1602" s="35"/>
      <c r="BQ1602" s="35"/>
      <c r="BR1602" s="35"/>
      <c r="BS1602" s="35"/>
      <c r="BT1602" s="35"/>
      <c r="BU1602" s="35"/>
      <c r="BV1602" s="35"/>
      <c r="BW1602" s="35"/>
      <c r="BX1602" s="35"/>
      <c r="BY1602" s="35"/>
      <c r="BZ1602" s="35"/>
      <c r="CA1602" s="35"/>
      <c r="CB1602" s="35"/>
      <c r="CC1602" s="35"/>
      <c r="CD1602" s="35"/>
      <c r="CE1602" s="35"/>
      <c r="CF1602" s="35"/>
      <c r="CG1602" s="35"/>
      <c r="CH1602" s="35"/>
    </row>
    <row r="1603" spans="1:86" ht="15.6" x14ac:dyDescent="0.3">
      <c r="A1603" s="35"/>
      <c r="B1603" s="86"/>
      <c r="C1603" s="35"/>
      <c r="D1603" s="35"/>
      <c r="E1603" s="35"/>
      <c r="F1603" s="35"/>
      <c r="G1603" s="35"/>
      <c r="H1603" s="35"/>
      <c r="I1603" s="35"/>
      <c r="J1603" s="35"/>
      <c r="K1603" s="35"/>
      <c r="L1603" s="35"/>
      <c r="M1603" s="35"/>
      <c r="N1603" s="35"/>
      <c r="O1603" s="35"/>
      <c r="P1603" s="35"/>
      <c r="Q1603" s="35"/>
      <c r="R1603" s="35"/>
      <c r="S1603" s="35"/>
      <c r="T1603" s="17">
        <f t="shared" si="3481"/>
        <v>47619</v>
      </c>
      <c r="U1603" s="216">
        <f t="shared" si="3474"/>
        <v>4</v>
      </c>
      <c r="V1603" s="216">
        <f t="shared" si="3481"/>
        <v>1598</v>
      </c>
      <c r="W1603" s="16">
        <f t="shared" si="3488"/>
        <v>4.3780821917808215</v>
      </c>
      <c r="X1603" s="16" t="e">
        <f>IF(Template!$F$7="Linear interpolation",LinInterp($I$5:$I$22,$G$5:$G$22,W1603),CubicSpline($I$5:$I$22,$G$5:$G$22,W1603))</f>
        <v>#VALUE!</v>
      </c>
      <c r="Y1603" s="221" t="e">
        <f t="shared" si="3475"/>
        <v>#VALUE!</v>
      </c>
      <c r="Z1603" s="221" t="e">
        <f>Y1603/PRODUCT($AA$6:AA1602)</f>
        <v>#VALUE!</v>
      </c>
      <c r="AA1603" s="16" t="e">
        <f t="shared" si="3482"/>
        <v>#VALUE!</v>
      </c>
      <c r="AB1603" s="10" t="e">
        <f t="shared" si="3483"/>
        <v>#VALUE!</v>
      </c>
      <c r="AC1603" s="90">
        <f t="shared" si="3476"/>
        <v>1603</v>
      </c>
      <c r="AD1603" s="17">
        <f t="shared" si="3484"/>
        <v>47596</v>
      </c>
      <c r="AE1603" s="16" t="e">
        <f t="shared" si="3477"/>
        <v>#VALUE!</v>
      </c>
      <c r="AF1603" s="10">
        <f ca="1">IFERROR(AVERAGE(INDIRECT("AE"&amp;AC1603-Template!$F$10+1):INDIRECT("AE"&amp;AC1603)),0)</f>
        <v>0</v>
      </c>
      <c r="AG1603" s="35"/>
      <c r="AH1603" s="86"/>
      <c r="AI1603" s="35"/>
      <c r="AJ1603" s="35"/>
      <c r="AK1603" s="35"/>
      <c r="AL1603" s="35"/>
      <c r="AM1603" s="35"/>
      <c r="AN1603" s="35"/>
      <c r="AO1603" s="35"/>
      <c r="AP1603" s="35"/>
      <c r="AQ1603" s="35"/>
      <c r="AR1603" s="35"/>
      <c r="AS1603" s="35"/>
      <c r="AT1603" s="35"/>
      <c r="AU1603" s="35"/>
      <c r="AV1603" s="35"/>
      <c r="AW1603" s="35"/>
      <c r="AX1603" s="35"/>
      <c r="AY1603" s="35"/>
      <c r="AZ1603" s="17">
        <f t="shared" ref="AZ1603" si="3612">AZ1602+1</f>
        <v>47619</v>
      </c>
      <c r="BA1603" s="216">
        <f t="shared" si="3500"/>
        <v>4</v>
      </c>
      <c r="BB1603" s="216">
        <f t="shared" ref="BB1603" si="3613">BB1602+1</f>
        <v>1598</v>
      </c>
      <c r="BC1603" s="16">
        <f t="shared" si="3502"/>
        <v>4.3780821917808215</v>
      </c>
      <c r="BD1603" s="16">
        <f>IF(Template!$F$7="Linear interpolation",LinInterp($AO$5:$AO$18,$AM$5:$AM$18,BC1603),CubicSpline($AO$5:$AO$18,$AM$5:$AM$18,BC1603))</f>
        <v>14.099195904996726</v>
      </c>
      <c r="BE1603" s="221">
        <f t="shared" si="3581"/>
        <v>1.7815083411234454</v>
      </c>
      <c r="BF1603" s="221">
        <f>BE1603/PRODUCT($BG$6:BG1602)</f>
        <v>1.0003309075739142</v>
      </c>
      <c r="BG1603" s="16">
        <f t="shared" si="3503"/>
        <v>1.0003309075739142</v>
      </c>
      <c r="BH1603" s="10">
        <f t="shared" si="3504"/>
        <v>12.078126447867765</v>
      </c>
      <c r="BI1603" s="90"/>
      <c r="BJ1603" s="17">
        <f t="shared" si="3487"/>
        <v>47596</v>
      </c>
      <c r="BK1603" s="16">
        <f t="shared" si="3480"/>
        <v>12.169010810632042</v>
      </c>
      <c r="BL1603" s="10">
        <f ca="1">IFERROR(AVERAGE(INDIRECT("BK"&amp;AC1603-Template!$F$10+1):INDIRECT("BK"&amp;AC1603)),0)</f>
        <v>12.238925175273151</v>
      </c>
      <c r="BM1603" s="35"/>
      <c r="BN1603" s="86"/>
      <c r="BO1603" s="35"/>
      <c r="BP1603" s="35"/>
      <c r="BQ1603" s="35"/>
      <c r="BR1603" s="35"/>
      <c r="BS1603" s="35"/>
      <c r="BT1603" s="35"/>
      <c r="BU1603" s="35"/>
      <c r="BV1603" s="35"/>
      <c r="BW1603" s="35"/>
      <c r="BX1603" s="35"/>
      <c r="BY1603" s="35"/>
      <c r="BZ1603" s="35"/>
      <c r="CA1603" s="35"/>
      <c r="CB1603" s="35"/>
      <c r="CC1603" s="35"/>
      <c r="CD1603" s="35"/>
      <c r="CE1603" s="35"/>
      <c r="CF1603" s="35"/>
      <c r="CG1603" s="35"/>
      <c r="CH1603" s="35"/>
    </row>
    <row r="1604" spans="1:86" ht="15.6" x14ac:dyDescent="0.3">
      <c r="A1604" s="35"/>
      <c r="B1604" s="86"/>
      <c r="C1604" s="35"/>
      <c r="D1604" s="35"/>
      <c r="E1604" s="35"/>
      <c r="F1604" s="35"/>
      <c r="G1604" s="35"/>
      <c r="H1604" s="35"/>
      <c r="I1604" s="35"/>
      <c r="J1604" s="35"/>
      <c r="K1604" s="35"/>
      <c r="L1604" s="35"/>
      <c r="M1604" s="35"/>
      <c r="N1604" s="35"/>
      <c r="O1604" s="35"/>
      <c r="P1604" s="35"/>
      <c r="Q1604" s="35"/>
      <c r="R1604" s="35"/>
      <c r="S1604" s="35"/>
      <c r="T1604" s="17">
        <f t="shared" si="3481"/>
        <v>47620</v>
      </c>
      <c r="U1604" s="216">
        <f t="shared" si="3474"/>
        <v>5</v>
      </c>
      <c r="V1604" s="216">
        <f t="shared" si="3481"/>
        <v>1599</v>
      </c>
      <c r="W1604" s="16">
        <f t="shared" si="3488"/>
        <v>4.3808219178082188</v>
      </c>
      <c r="X1604" s="16" t="e">
        <f>IF(Template!$F$7="Linear interpolation",LinInterp($I$5:$I$22,$G$5:$G$22,W1604),CubicSpline($I$5:$I$22,$G$5:$G$22,W1604))</f>
        <v>#VALUE!</v>
      </c>
      <c r="Y1604" s="221" t="e">
        <f t="shared" si="3475"/>
        <v>#VALUE!</v>
      </c>
      <c r="Z1604" s="221" t="e">
        <f>Y1604/PRODUCT($AA$6:AA1603)</f>
        <v>#VALUE!</v>
      </c>
      <c r="AA1604" s="16" t="e">
        <f t="shared" si="3482"/>
        <v>#VALUE!</v>
      </c>
      <c r="AB1604" s="10" t="e">
        <f t="shared" si="3483"/>
        <v>#VALUE!</v>
      </c>
      <c r="AC1604" s="90">
        <f t="shared" si="3476"/>
        <v>1604</v>
      </c>
      <c r="AD1604" s="17">
        <f t="shared" si="3484"/>
        <v>47597</v>
      </c>
      <c r="AE1604" s="16" t="e">
        <f t="shared" si="3477"/>
        <v>#VALUE!</v>
      </c>
      <c r="AF1604" s="10">
        <f ca="1">IFERROR(AVERAGE(INDIRECT("AE"&amp;AC1604-Template!$F$10+1):INDIRECT("AE"&amp;AC1604)),0)</f>
        <v>0</v>
      </c>
      <c r="AG1604" s="35"/>
      <c r="AH1604" s="86"/>
      <c r="AI1604" s="35"/>
      <c r="AJ1604" s="35"/>
      <c r="AK1604" s="35"/>
      <c r="AL1604" s="35"/>
      <c r="AM1604" s="35"/>
      <c r="AN1604" s="35"/>
      <c r="AO1604" s="35"/>
      <c r="AP1604" s="35"/>
      <c r="AQ1604" s="35"/>
      <c r="AR1604" s="35"/>
      <c r="AS1604" s="35"/>
      <c r="AT1604" s="35"/>
      <c r="AU1604" s="35"/>
      <c r="AV1604" s="35"/>
      <c r="AW1604" s="35"/>
      <c r="AX1604" s="35"/>
      <c r="AY1604" s="35"/>
      <c r="AZ1604" s="17">
        <f t="shared" ref="AZ1604" si="3614">AZ1603+1</f>
        <v>47620</v>
      </c>
      <c r="BA1604" s="216">
        <f t="shared" si="3500"/>
        <v>5</v>
      </c>
      <c r="BB1604" s="216">
        <f t="shared" ref="BB1604" si="3615">BB1603+1</f>
        <v>1599</v>
      </c>
      <c r="BC1604" s="16">
        <f t="shared" si="3502"/>
        <v>4.3808219178082188</v>
      </c>
      <c r="BD1604" s="16">
        <f>IF(Template!$F$7="Linear interpolation",LinInterp($AO$5:$AO$18,$AM$5:$AM$18,BC1604),CubicSpline($AO$5:$AO$18,$AM$5:$AM$18,BC1604))</f>
        <v>14.098398790209901</v>
      </c>
      <c r="BE1604" s="221">
        <f t="shared" si="3581"/>
        <v>1.7820976889215379</v>
      </c>
      <c r="BF1604" s="221">
        <f>BE1604/PRODUCT($BG$6:BG1603)</f>
        <v>1.0003308139425946</v>
      </c>
      <c r="BG1604" s="16">
        <f t="shared" si="3503"/>
        <v>1.0003308139425946</v>
      </c>
      <c r="BH1604" s="10">
        <f t="shared" si="3504"/>
        <v>12.074708904702858</v>
      </c>
      <c r="BI1604" s="90"/>
      <c r="BJ1604" s="17">
        <f t="shared" si="3487"/>
        <v>47597</v>
      </c>
      <c r="BK1604" s="16">
        <f t="shared" si="3480"/>
        <v>12.164580358976051</v>
      </c>
      <c r="BL1604" s="10">
        <f ca="1">IFERROR(AVERAGE(INDIRECT("BK"&amp;AC1604-Template!$F$10+1):INDIRECT("BK"&amp;AC1604)),0)</f>
        <v>12.234466356623818</v>
      </c>
      <c r="BM1604" s="35"/>
      <c r="BN1604" s="86"/>
      <c r="BO1604" s="35"/>
      <c r="BP1604" s="35"/>
      <c r="BQ1604" s="35"/>
      <c r="BR1604" s="35"/>
      <c r="BS1604" s="35"/>
      <c r="BT1604" s="35"/>
      <c r="BU1604" s="35"/>
      <c r="BV1604" s="35"/>
      <c r="BW1604" s="35"/>
      <c r="BX1604" s="35"/>
      <c r="BY1604" s="35"/>
      <c r="BZ1604" s="35"/>
      <c r="CA1604" s="35"/>
      <c r="CB1604" s="35"/>
      <c r="CC1604" s="35"/>
      <c r="CD1604" s="35"/>
      <c r="CE1604" s="35"/>
      <c r="CF1604" s="35"/>
      <c r="CG1604" s="35"/>
      <c r="CH1604" s="35"/>
    </row>
    <row r="1605" spans="1:86" ht="15.6" x14ac:dyDescent="0.3">
      <c r="A1605" s="35"/>
      <c r="B1605" s="86"/>
      <c r="C1605" s="35"/>
      <c r="D1605" s="35"/>
      <c r="E1605" s="35"/>
      <c r="F1605" s="35"/>
      <c r="G1605" s="35"/>
      <c r="H1605" s="35"/>
      <c r="I1605" s="35"/>
      <c r="J1605" s="35"/>
      <c r="K1605" s="35"/>
      <c r="L1605" s="35"/>
      <c r="M1605" s="35"/>
      <c r="N1605" s="35"/>
      <c r="O1605" s="35"/>
      <c r="P1605" s="35"/>
      <c r="Q1605" s="35"/>
      <c r="R1605" s="35"/>
      <c r="S1605" s="35"/>
      <c r="T1605" s="17">
        <f t="shared" si="3481"/>
        <v>47621</v>
      </c>
      <c r="U1605" s="216">
        <f t="shared" si="3474"/>
        <v>6</v>
      </c>
      <c r="V1605" s="216">
        <f t="shared" si="3481"/>
        <v>1600</v>
      </c>
      <c r="W1605" s="16">
        <f t="shared" si="3488"/>
        <v>4.3835616438356162</v>
      </c>
      <c r="X1605" s="16" t="e">
        <f>IF(Template!$F$7="Linear interpolation",LinInterp($I$5:$I$22,$G$5:$G$22,W1605),CubicSpline($I$5:$I$22,$G$5:$G$22,W1605))</f>
        <v>#VALUE!</v>
      </c>
      <c r="Y1605" s="221" t="e">
        <f t="shared" si="3475"/>
        <v>#VALUE!</v>
      </c>
      <c r="Z1605" s="221" t="e">
        <f>Y1605/PRODUCT($AA$6:AA1604)</f>
        <v>#VALUE!</v>
      </c>
      <c r="AA1605" s="16" t="e">
        <f t="shared" si="3482"/>
        <v>#VALUE!</v>
      </c>
      <c r="AB1605" s="10" t="e">
        <f t="shared" si="3483"/>
        <v>#VALUE!</v>
      </c>
      <c r="AC1605" s="90">
        <f t="shared" si="3476"/>
        <v>1605</v>
      </c>
      <c r="AD1605" s="17">
        <f t="shared" si="3484"/>
        <v>47598</v>
      </c>
      <c r="AE1605" s="16" t="e">
        <f t="shared" si="3477"/>
        <v>#VALUE!</v>
      </c>
      <c r="AF1605" s="10">
        <f ca="1">IFERROR(AVERAGE(INDIRECT("AE"&amp;AC1605-Template!$F$10+1):INDIRECT("AE"&amp;AC1605)),0)</f>
        <v>0</v>
      </c>
      <c r="AG1605" s="35"/>
      <c r="AH1605" s="86"/>
      <c r="AI1605" s="35"/>
      <c r="AJ1605" s="35"/>
      <c r="AK1605" s="35"/>
      <c r="AL1605" s="35"/>
      <c r="AM1605" s="35"/>
      <c r="AN1605" s="35"/>
      <c r="AO1605" s="35"/>
      <c r="AP1605" s="35"/>
      <c r="AQ1605" s="35"/>
      <c r="AR1605" s="35"/>
      <c r="AS1605" s="35"/>
      <c r="AT1605" s="35"/>
      <c r="AU1605" s="35"/>
      <c r="AV1605" s="35"/>
      <c r="AW1605" s="35"/>
      <c r="AX1605" s="35"/>
      <c r="AY1605" s="35"/>
      <c r="AZ1605" s="17">
        <f t="shared" ref="AZ1605" si="3616">AZ1604+1</f>
        <v>47621</v>
      </c>
      <c r="BA1605" s="216">
        <f t="shared" si="3500"/>
        <v>6</v>
      </c>
      <c r="BB1605" s="216">
        <f t="shared" ref="BB1605" si="3617">BB1604+1</f>
        <v>1600</v>
      </c>
      <c r="BC1605" s="16">
        <f t="shared" si="3502"/>
        <v>4.3835616438356162</v>
      </c>
      <c r="BD1605" s="16">
        <f>IF(Template!$F$7="Linear interpolation",LinInterp($AO$5:$AO$18,$AM$5:$AM$18,BC1605),CubicSpline($AO$5:$AO$18,$AM$5:$AM$18,BC1605))</f>
        <v>14.097600273556349</v>
      </c>
      <c r="BE1605" s="221">
        <f t="shared" si="3581"/>
        <v>1.7826870670471087</v>
      </c>
      <c r="BF1605" s="221">
        <f>BE1605/PRODUCT($BG$6:BG1604)</f>
        <v>1.0003307215587758</v>
      </c>
      <c r="BG1605" s="16">
        <f t="shared" si="3503"/>
        <v>1.0003308139425946</v>
      </c>
      <c r="BH1605" s="10">
        <f t="shared" si="3504"/>
        <v>12.074708904702858</v>
      </c>
      <c r="BI1605" s="90"/>
      <c r="BJ1605" s="17">
        <f t="shared" si="3487"/>
        <v>47598</v>
      </c>
      <c r="BK1605" s="16">
        <f t="shared" si="3480"/>
        <v>12.160192578073437</v>
      </c>
      <c r="BL1605" s="10">
        <f ca="1">IFERROR(AVERAGE(INDIRECT("BK"&amp;AC1605-Template!$F$10+1):INDIRECT("BK"&amp;AC1605)),0)</f>
        <v>12.229476663632202</v>
      </c>
      <c r="BM1605" s="35"/>
      <c r="BN1605" s="86"/>
      <c r="BO1605" s="35"/>
      <c r="BP1605" s="35"/>
      <c r="BQ1605" s="35"/>
      <c r="BR1605" s="35"/>
      <c r="BS1605" s="35"/>
      <c r="BT1605" s="35"/>
      <c r="BU1605" s="35"/>
      <c r="BV1605" s="35"/>
      <c r="BW1605" s="35"/>
      <c r="BX1605" s="35"/>
      <c r="BY1605" s="35"/>
      <c r="BZ1605" s="35"/>
      <c r="CA1605" s="35"/>
      <c r="CB1605" s="35"/>
      <c r="CC1605" s="35"/>
      <c r="CD1605" s="35"/>
      <c r="CE1605" s="35"/>
      <c r="CF1605" s="35"/>
      <c r="CG1605" s="35"/>
      <c r="CH1605" s="35"/>
    </row>
    <row r="1606" spans="1:86" ht="15.6" x14ac:dyDescent="0.3">
      <c r="A1606" s="35"/>
      <c r="B1606" s="86"/>
      <c r="C1606" s="35"/>
      <c r="D1606" s="35"/>
      <c r="E1606" s="35"/>
      <c r="F1606" s="35"/>
      <c r="G1606" s="35"/>
      <c r="H1606" s="35"/>
      <c r="I1606" s="35"/>
      <c r="J1606" s="35"/>
      <c r="K1606" s="35"/>
      <c r="L1606" s="35"/>
      <c r="M1606" s="35"/>
      <c r="N1606" s="35"/>
      <c r="O1606" s="35"/>
      <c r="P1606" s="35"/>
      <c r="Q1606" s="35"/>
      <c r="R1606" s="35"/>
      <c r="S1606" s="35"/>
      <c r="T1606" s="17">
        <f t="shared" si="3481"/>
        <v>47622</v>
      </c>
      <c r="U1606" s="216">
        <f t="shared" ref="U1606:U1669" si="3618">WEEKDAY(T1606,2)</f>
        <v>7</v>
      </c>
      <c r="V1606" s="216">
        <f t="shared" si="3481"/>
        <v>1601</v>
      </c>
      <c r="W1606" s="16">
        <f t="shared" si="3488"/>
        <v>4.3863013698630136</v>
      </c>
      <c r="X1606" s="16" t="e">
        <f>IF(Template!$F$7="Linear interpolation",LinInterp($I$5:$I$22,$G$5:$G$22,W1606),CubicSpline($I$5:$I$22,$G$5:$G$22,W1606))</f>
        <v>#VALUE!</v>
      </c>
      <c r="Y1606" s="221" t="e">
        <f t="shared" ref="Y1606:Y1669" si="3619">(1+(X1606/100))^W1606</f>
        <v>#VALUE!</v>
      </c>
      <c r="Z1606" s="221" t="e">
        <f>Y1606/PRODUCT($AA$6:AA1605)</f>
        <v>#VALUE!</v>
      </c>
      <c r="AA1606" s="16" t="e">
        <f t="shared" si="3482"/>
        <v>#VALUE!</v>
      </c>
      <c r="AB1606" s="10" t="e">
        <f t="shared" si="3483"/>
        <v>#VALUE!</v>
      </c>
      <c r="AC1606" s="90">
        <f t="shared" ref="AC1606:AC1669" si="3620">ROW(AD1606)</f>
        <v>1606</v>
      </c>
      <c r="AD1606" s="17">
        <f t="shared" si="3484"/>
        <v>47599</v>
      </c>
      <c r="AE1606" s="16" t="e">
        <f t="shared" ref="AE1606:AE1669" si="3621">IF(R1606&lt;&gt;0,R1606,VLOOKUP(AD1606,$T:$AB,9,FALSE))</f>
        <v>#VALUE!</v>
      </c>
      <c r="AF1606" s="10">
        <f ca="1">IFERROR(AVERAGE(INDIRECT("AE"&amp;AC1606-Template!$F$10+1):INDIRECT("AE"&amp;AC1606)),0)</f>
        <v>0</v>
      </c>
      <c r="AG1606" s="35"/>
      <c r="AH1606" s="86"/>
      <c r="AI1606" s="35"/>
      <c r="AJ1606" s="35"/>
      <c r="AK1606" s="35"/>
      <c r="AL1606" s="35"/>
      <c r="AM1606" s="35"/>
      <c r="AN1606" s="35"/>
      <c r="AO1606" s="35"/>
      <c r="AP1606" s="35"/>
      <c r="AQ1606" s="35"/>
      <c r="AR1606" s="35"/>
      <c r="AS1606" s="35"/>
      <c r="AT1606" s="35"/>
      <c r="AU1606" s="35"/>
      <c r="AV1606" s="35"/>
      <c r="AW1606" s="35"/>
      <c r="AX1606" s="35"/>
      <c r="AY1606" s="35"/>
      <c r="AZ1606" s="17">
        <f t="shared" ref="AZ1606" si="3622">AZ1605+1</f>
        <v>47622</v>
      </c>
      <c r="BA1606" s="216">
        <f t="shared" si="3500"/>
        <v>7</v>
      </c>
      <c r="BB1606" s="216">
        <f t="shared" ref="BB1606" si="3623">BB1605+1</f>
        <v>1601</v>
      </c>
      <c r="BC1606" s="16">
        <f t="shared" si="3502"/>
        <v>4.3863013698630136</v>
      </c>
      <c r="BD1606" s="16">
        <f>IF(Template!$F$7="Linear interpolation",LinInterp($AO$5:$AO$18,$AM$5:$AM$18,BC1606),CubicSpline($AO$5:$AO$18,$AM$5:$AM$18,BC1606))</f>
        <v>14.096800390230765</v>
      </c>
      <c r="BE1606" s="221">
        <f t="shared" si="3581"/>
        <v>1.7832764776312811</v>
      </c>
      <c r="BF1606" s="221">
        <f>BE1606/PRODUCT($BG$6:BG1605)</f>
        <v>1.0003305380420691</v>
      </c>
      <c r="BG1606" s="16">
        <f t="shared" si="3503"/>
        <v>1.0003308139425946</v>
      </c>
      <c r="BH1606" s="10">
        <f t="shared" si="3504"/>
        <v>12.074708904702858</v>
      </c>
      <c r="BI1606" s="90"/>
      <c r="BJ1606" s="17">
        <f t="shared" si="3487"/>
        <v>47599</v>
      </c>
      <c r="BK1606" s="16">
        <f t="shared" ref="BK1606:BK1669" si="3624">IF(AX1606&lt;&gt;0,AX1606,VLOOKUP(BJ1606,$AZ:$BH,9,FALSE))</f>
        <v>12.155847592257295</v>
      </c>
      <c r="BL1606" s="10">
        <f ca="1">IFERROR(AVERAGE(INDIRECT("BK"&amp;AC1606-Template!$F$10+1):INDIRECT("BK"&amp;AC1606)),0)</f>
        <v>12.224527964595042</v>
      </c>
      <c r="BM1606" s="35"/>
      <c r="BN1606" s="86"/>
      <c r="BO1606" s="35"/>
      <c r="BP1606" s="35"/>
      <c r="BQ1606" s="35"/>
      <c r="BR1606" s="35"/>
      <c r="BS1606" s="35"/>
      <c r="BT1606" s="35"/>
      <c r="BU1606" s="35"/>
      <c r="BV1606" s="35"/>
      <c r="BW1606" s="35"/>
      <c r="BX1606" s="35"/>
      <c r="BY1606" s="35"/>
      <c r="BZ1606" s="35"/>
      <c r="CA1606" s="35"/>
      <c r="CB1606" s="35"/>
      <c r="CC1606" s="35"/>
      <c r="CD1606" s="35"/>
      <c r="CE1606" s="35"/>
      <c r="CF1606" s="35"/>
      <c r="CG1606" s="35"/>
      <c r="CH1606" s="35"/>
    </row>
    <row r="1607" spans="1:86" ht="15.6" x14ac:dyDescent="0.3">
      <c r="A1607" s="35"/>
      <c r="B1607" s="86"/>
      <c r="C1607" s="35"/>
      <c r="D1607" s="35"/>
      <c r="E1607" s="35"/>
      <c r="F1607" s="35"/>
      <c r="G1607" s="35"/>
      <c r="H1607" s="35"/>
      <c r="I1607" s="35"/>
      <c r="J1607" s="35"/>
      <c r="K1607" s="35"/>
      <c r="L1607" s="35"/>
      <c r="M1607" s="35"/>
      <c r="N1607" s="35"/>
      <c r="O1607" s="35"/>
      <c r="P1607" s="35"/>
      <c r="Q1607" s="35"/>
      <c r="R1607" s="35"/>
      <c r="S1607" s="35"/>
      <c r="T1607" s="17">
        <f t="shared" ref="T1607:V1670" si="3625">T1606+1</f>
        <v>47623</v>
      </c>
      <c r="U1607" s="216">
        <f t="shared" si="3618"/>
        <v>1</v>
      </c>
      <c r="V1607" s="216">
        <f t="shared" si="3625"/>
        <v>1602</v>
      </c>
      <c r="W1607" s="16">
        <f t="shared" si="3488"/>
        <v>4.3890410958904109</v>
      </c>
      <c r="X1607" s="16" t="e">
        <f>IF(Template!$F$7="Linear interpolation",LinInterp($I$5:$I$22,$G$5:$G$22,W1607),CubicSpline($I$5:$I$22,$G$5:$G$22,W1607))</f>
        <v>#VALUE!</v>
      </c>
      <c r="Y1607" s="221" t="e">
        <f t="shared" si="3619"/>
        <v>#VALUE!</v>
      </c>
      <c r="Z1607" s="221" t="e">
        <f>Y1607/PRODUCT($AA$6:AA1606)</f>
        <v>#VALUE!</v>
      </c>
      <c r="AA1607" s="16" t="e">
        <f t="shared" ref="AA1607:AA1670" si="3626">1+AB1607/365/100</f>
        <v>#VALUE!</v>
      </c>
      <c r="AB1607" s="10" t="e">
        <f t="shared" ref="AB1607:AB1670" si="3627">IF(OR(U1607=6,U1607=7),AB1606,(Z1607-1)*365*100)</f>
        <v>#VALUE!</v>
      </c>
      <c r="AC1607" s="90">
        <f t="shared" si="3620"/>
        <v>1607</v>
      </c>
      <c r="AD1607" s="17">
        <f t="shared" ref="AD1607:AD1670" si="3628">AD1606+1</f>
        <v>47600</v>
      </c>
      <c r="AE1607" s="16" t="e">
        <f t="shared" si="3621"/>
        <v>#VALUE!</v>
      </c>
      <c r="AF1607" s="10">
        <f ca="1">IFERROR(AVERAGE(INDIRECT("AE"&amp;AC1607-Template!$F$10+1):INDIRECT("AE"&amp;AC1607)),0)</f>
        <v>0</v>
      </c>
      <c r="AG1607" s="35"/>
      <c r="AH1607" s="86"/>
      <c r="AI1607" s="35"/>
      <c r="AJ1607" s="35"/>
      <c r="AK1607" s="35"/>
      <c r="AL1607" s="35"/>
      <c r="AM1607" s="35"/>
      <c r="AN1607" s="35"/>
      <c r="AO1607" s="35"/>
      <c r="AP1607" s="35"/>
      <c r="AQ1607" s="35"/>
      <c r="AR1607" s="35"/>
      <c r="AS1607" s="35"/>
      <c r="AT1607" s="35"/>
      <c r="AU1607" s="35"/>
      <c r="AV1607" s="35"/>
      <c r="AW1607" s="35"/>
      <c r="AX1607" s="35"/>
      <c r="AY1607" s="35"/>
      <c r="AZ1607" s="17">
        <f t="shared" ref="AZ1607" si="3629">AZ1606+1</f>
        <v>47623</v>
      </c>
      <c r="BA1607" s="216">
        <f t="shared" si="3500"/>
        <v>1</v>
      </c>
      <c r="BB1607" s="216">
        <f t="shared" ref="BB1607" si="3630">BB1606+1</f>
        <v>1602</v>
      </c>
      <c r="BC1607" s="16">
        <f t="shared" si="3502"/>
        <v>4.3890410958904109</v>
      </c>
      <c r="BD1607" s="16">
        <f>IF(Template!$F$7="Linear interpolation",LinInterp($AO$5:$AO$18,$AM$5:$AM$18,BC1607),CubicSpline($AO$5:$AO$18,$AM$5:$AM$18,BC1607))</f>
        <v>14.095999175427847</v>
      </c>
      <c r="BE1607" s="221">
        <f t="shared" si="3581"/>
        <v>1.7838659228141791</v>
      </c>
      <c r="BF1607" s="221">
        <f>BE1607/PRODUCT($BG$6:BG1606)</f>
        <v>1.0003302646468468</v>
      </c>
      <c r="BG1607" s="16">
        <f t="shared" si="3503"/>
        <v>1.0003302646468468</v>
      </c>
      <c r="BH1607" s="10">
        <f t="shared" si="3504"/>
        <v>12.054659609909034</v>
      </c>
      <c r="BI1607" s="90"/>
      <c r="BJ1607" s="17">
        <f t="shared" ref="BJ1607:BJ1670" si="3631">BJ1606+1</f>
        <v>47600</v>
      </c>
      <c r="BK1607" s="16">
        <f t="shared" si="3624"/>
        <v>12.155847592257295</v>
      </c>
      <c r="BL1607" s="10">
        <f ca="1">IFERROR(AVERAGE(INDIRECT("BK"&amp;AC1607-Template!$F$10+1):INDIRECT("BK"&amp;AC1607)),0)</f>
        <v>12.21976378588251</v>
      </c>
      <c r="BM1607" s="35"/>
      <c r="BN1607" s="86"/>
      <c r="BO1607" s="35"/>
      <c r="BP1607" s="35"/>
      <c r="BQ1607" s="35"/>
      <c r="BR1607" s="35"/>
      <c r="BS1607" s="35"/>
      <c r="BT1607" s="35"/>
      <c r="BU1607" s="35"/>
      <c r="BV1607" s="35"/>
      <c r="BW1607" s="35"/>
      <c r="BX1607" s="35"/>
      <c r="BY1607" s="35"/>
      <c r="BZ1607" s="35"/>
      <c r="CA1607" s="35"/>
      <c r="CB1607" s="35"/>
      <c r="CC1607" s="35"/>
      <c r="CD1607" s="35"/>
      <c r="CE1607" s="35"/>
      <c r="CF1607" s="35"/>
      <c r="CG1607" s="35"/>
      <c r="CH1607" s="35"/>
    </row>
    <row r="1608" spans="1:86" ht="15.6" x14ac:dyDescent="0.3">
      <c r="A1608" s="35"/>
      <c r="B1608" s="86"/>
      <c r="C1608" s="35"/>
      <c r="D1608" s="35"/>
      <c r="E1608" s="35"/>
      <c r="F1608" s="35"/>
      <c r="G1608" s="35"/>
      <c r="H1608" s="35"/>
      <c r="I1608" s="35"/>
      <c r="J1608" s="35"/>
      <c r="K1608" s="35"/>
      <c r="L1608" s="35"/>
      <c r="M1608" s="35"/>
      <c r="N1608" s="35"/>
      <c r="O1608" s="35"/>
      <c r="P1608" s="35"/>
      <c r="Q1608" s="35"/>
      <c r="R1608" s="35"/>
      <c r="S1608" s="35"/>
      <c r="T1608" s="17">
        <f t="shared" si="3625"/>
        <v>47624</v>
      </c>
      <c r="U1608" s="216">
        <f t="shared" si="3618"/>
        <v>2</v>
      </c>
      <c r="V1608" s="216">
        <f t="shared" si="3625"/>
        <v>1603</v>
      </c>
      <c r="W1608" s="16">
        <f t="shared" ref="W1608:W1671" si="3632">YEARFRAC($T$5,T1608,3)</f>
        <v>4.3917808219178083</v>
      </c>
      <c r="X1608" s="16" t="e">
        <f>IF(Template!$F$7="Linear interpolation",LinInterp($I$5:$I$22,$G$5:$G$22,W1608),CubicSpline($I$5:$I$22,$G$5:$G$22,W1608))</f>
        <v>#VALUE!</v>
      </c>
      <c r="Y1608" s="221" t="e">
        <f t="shared" si="3619"/>
        <v>#VALUE!</v>
      </c>
      <c r="Z1608" s="221" t="e">
        <f>Y1608/PRODUCT($AA$6:AA1607)</f>
        <v>#VALUE!</v>
      </c>
      <c r="AA1608" s="16" t="e">
        <f t="shared" si="3626"/>
        <v>#VALUE!</v>
      </c>
      <c r="AB1608" s="10" t="e">
        <f t="shared" si="3627"/>
        <v>#VALUE!</v>
      </c>
      <c r="AC1608" s="90">
        <f t="shared" si="3620"/>
        <v>1608</v>
      </c>
      <c r="AD1608" s="17">
        <f t="shared" si="3628"/>
        <v>47601</v>
      </c>
      <c r="AE1608" s="16" t="e">
        <f t="shared" si="3621"/>
        <v>#VALUE!</v>
      </c>
      <c r="AF1608" s="10">
        <f ca="1">IFERROR(AVERAGE(INDIRECT("AE"&amp;AC1608-Template!$F$10+1):INDIRECT("AE"&amp;AC1608)),0)</f>
        <v>0</v>
      </c>
      <c r="AG1608" s="35"/>
      <c r="AH1608" s="86"/>
      <c r="AI1608" s="35"/>
      <c r="AJ1608" s="35"/>
      <c r="AK1608" s="35"/>
      <c r="AL1608" s="35"/>
      <c r="AM1608" s="35"/>
      <c r="AN1608" s="35"/>
      <c r="AO1608" s="35"/>
      <c r="AP1608" s="35"/>
      <c r="AQ1608" s="35"/>
      <c r="AR1608" s="35"/>
      <c r="AS1608" s="35"/>
      <c r="AT1608" s="35"/>
      <c r="AU1608" s="35"/>
      <c r="AV1608" s="35"/>
      <c r="AW1608" s="35"/>
      <c r="AX1608" s="35"/>
      <c r="AY1608" s="35"/>
      <c r="AZ1608" s="17">
        <f t="shared" ref="AZ1608" si="3633">AZ1607+1</f>
        <v>47624</v>
      </c>
      <c r="BA1608" s="216">
        <f t="shared" si="3500"/>
        <v>2</v>
      </c>
      <c r="BB1608" s="216">
        <f t="shared" ref="BB1608" si="3634">BB1607+1</f>
        <v>1603</v>
      </c>
      <c r="BC1608" s="16">
        <f t="shared" si="3502"/>
        <v>4.3917808219178083</v>
      </c>
      <c r="BD1608" s="16">
        <f>IF(Template!$F$7="Linear interpolation",LinInterp($AO$5:$AO$18,$AM$5:$AM$18,BC1608),CubicSpline($AO$5:$AO$18,$AM$5:$AM$18,BC1608))</f>
        <v>14.095196664342287</v>
      </c>
      <c r="BE1608" s="221">
        <f t="shared" si="3581"/>
        <v>1.7844554047449281</v>
      </c>
      <c r="BF1608" s="221">
        <f>BE1608/PRODUCT($BG$6:BG1607)</f>
        <v>1.0003304519264649</v>
      </c>
      <c r="BG1608" s="16">
        <f t="shared" si="3503"/>
        <v>1.0003304519264649</v>
      </c>
      <c r="BH1608" s="10">
        <f t="shared" si="3504"/>
        <v>12.061495315967342</v>
      </c>
      <c r="BI1608" s="90"/>
      <c r="BJ1608" s="17">
        <f t="shared" si="3631"/>
        <v>47601</v>
      </c>
      <c r="BK1608" s="16">
        <f t="shared" si="3624"/>
        <v>12.155847592257295</v>
      </c>
      <c r="BL1608" s="10">
        <f ca="1">IFERROR(AVERAGE(INDIRECT("BK"&amp;AC1608-Template!$F$10+1):INDIRECT("BK"&amp;AC1608)),0)</f>
        <v>12.215182816868728</v>
      </c>
      <c r="BM1608" s="35"/>
      <c r="BN1608" s="86"/>
      <c r="BO1608" s="35"/>
      <c r="BP1608" s="35"/>
      <c r="BQ1608" s="35"/>
      <c r="BR1608" s="35"/>
      <c r="BS1608" s="35"/>
      <c r="BT1608" s="35"/>
      <c r="BU1608" s="35"/>
      <c r="BV1608" s="35"/>
      <c r="BW1608" s="35"/>
      <c r="BX1608" s="35"/>
      <c r="BY1608" s="35"/>
      <c r="BZ1608" s="35"/>
      <c r="CA1608" s="35"/>
      <c r="CB1608" s="35"/>
      <c r="CC1608" s="35"/>
      <c r="CD1608" s="35"/>
      <c r="CE1608" s="35"/>
      <c r="CF1608" s="35"/>
      <c r="CG1608" s="35"/>
      <c r="CH1608" s="35"/>
    </row>
    <row r="1609" spans="1:86" ht="15.6" x14ac:dyDescent="0.3">
      <c r="A1609" s="35"/>
      <c r="B1609" s="86"/>
      <c r="C1609" s="35"/>
      <c r="D1609" s="35"/>
      <c r="E1609" s="35"/>
      <c r="F1609" s="35"/>
      <c r="G1609" s="35"/>
      <c r="H1609" s="35"/>
      <c r="I1609" s="35"/>
      <c r="J1609" s="35"/>
      <c r="K1609" s="35"/>
      <c r="L1609" s="35"/>
      <c r="M1609" s="35"/>
      <c r="N1609" s="35"/>
      <c r="O1609" s="35"/>
      <c r="P1609" s="35"/>
      <c r="Q1609" s="35"/>
      <c r="R1609" s="35"/>
      <c r="S1609" s="35"/>
      <c r="T1609" s="17">
        <f t="shared" si="3625"/>
        <v>47625</v>
      </c>
      <c r="U1609" s="216">
        <f t="shared" si="3618"/>
        <v>3</v>
      </c>
      <c r="V1609" s="216">
        <f t="shared" si="3625"/>
        <v>1604</v>
      </c>
      <c r="W1609" s="16">
        <f t="shared" si="3632"/>
        <v>4.3945205479452056</v>
      </c>
      <c r="X1609" s="16" t="e">
        <f>IF(Template!$F$7="Linear interpolation",LinInterp($I$5:$I$22,$G$5:$G$22,W1609),CubicSpline($I$5:$I$22,$G$5:$G$22,W1609))</f>
        <v>#VALUE!</v>
      </c>
      <c r="Y1609" s="221" t="e">
        <f t="shared" si="3619"/>
        <v>#VALUE!</v>
      </c>
      <c r="Z1609" s="221" t="e">
        <f>Y1609/PRODUCT($AA$6:AA1608)</f>
        <v>#VALUE!</v>
      </c>
      <c r="AA1609" s="16" t="e">
        <f t="shared" si="3626"/>
        <v>#VALUE!</v>
      </c>
      <c r="AB1609" s="10" t="e">
        <f t="shared" si="3627"/>
        <v>#VALUE!</v>
      </c>
      <c r="AC1609" s="90">
        <f t="shared" si="3620"/>
        <v>1609</v>
      </c>
      <c r="AD1609" s="17">
        <f t="shared" si="3628"/>
        <v>47602</v>
      </c>
      <c r="AE1609" s="16" t="e">
        <f t="shared" si="3621"/>
        <v>#VALUE!</v>
      </c>
      <c r="AF1609" s="10">
        <f ca="1">IFERROR(AVERAGE(INDIRECT("AE"&amp;AC1609-Template!$F$10+1):INDIRECT("AE"&amp;AC1609)),0)</f>
        <v>0</v>
      </c>
      <c r="AG1609" s="35"/>
      <c r="AH1609" s="86"/>
      <c r="AI1609" s="35"/>
      <c r="AJ1609" s="35"/>
      <c r="AK1609" s="35"/>
      <c r="AL1609" s="35"/>
      <c r="AM1609" s="35"/>
      <c r="AN1609" s="35"/>
      <c r="AO1609" s="35"/>
      <c r="AP1609" s="35"/>
      <c r="AQ1609" s="35"/>
      <c r="AR1609" s="35"/>
      <c r="AS1609" s="35"/>
      <c r="AT1609" s="35"/>
      <c r="AU1609" s="35"/>
      <c r="AV1609" s="35"/>
      <c r="AW1609" s="35"/>
      <c r="AX1609" s="35"/>
      <c r="AY1609" s="35"/>
      <c r="AZ1609" s="17">
        <f t="shared" ref="AZ1609" si="3635">AZ1608+1</f>
        <v>47625</v>
      </c>
      <c r="BA1609" s="216">
        <f t="shared" si="3500"/>
        <v>3</v>
      </c>
      <c r="BB1609" s="216">
        <f t="shared" ref="BB1609" si="3636">BB1608+1</f>
        <v>1604</v>
      </c>
      <c r="BC1609" s="16">
        <f t="shared" si="3502"/>
        <v>4.3945205479452056</v>
      </c>
      <c r="BD1609" s="16">
        <f>IF(Template!$F$7="Linear interpolation",LinInterp($AO$5:$AO$18,$AM$5:$AM$18,BC1609),CubicSpline($AO$5:$AO$18,$AM$5:$AM$18,BC1609))</f>
        <v>14.094392892168782</v>
      </c>
      <c r="BE1609" s="221">
        <f t="shared" si="3581"/>
        <v>1.7850449255816765</v>
      </c>
      <c r="BF1609" s="221">
        <f>BE1609/PRODUCT($BG$6:BG1608)</f>
        <v>1.000330364566792</v>
      </c>
      <c r="BG1609" s="16">
        <f t="shared" si="3503"/>
        <v>1.000330364566792</v>
      </c>
      <c r="BH1609" s="10">
        <f t="shared" si="3504"/>
        <v>12.058306687909081</v>
      </c>
      <c r="BI1609" s="90"/>
      <c r="BJ1609" s="17">
        <f t="shared" si="3631"/>
        <v>47602</v>
      </c>
      <c r="BK1609" s="16">
        <f t="shared" si="3624"/>
        <v>12.130207499283951</v>
      </c>
      <c r="BL1609" s="10">
        <f ca="1">IFERROR(AVERAGE(INDIRECT("BK"&amp;AC1609-Template!$F$10+1):INDIRECT("BK"&amp;AC1609)),0)</f>
        <v>12.209747178089167</v>
      </c>
      <c r="BM1609" s="35"/>
      <c r="BN1609" s="86"/>
      <c r="BO1609" s="35"/>
      <c r="BP1609" s="35"/>
      <c r="BQ1609" s="35"/>
      <c r="BR1609" s="35"/>
      <c r="BS1609" s="35"/>
      <c r="BT1609" s="35"/>
      <c r="BU1609" s="35"/>
      <c r="BV1609" s="35"/>
      <c r="BW1609" s="35"/>
      <c r="BX1609" s="35"/>
      <c r="BY1609" s="35"/>
      <c r="BZ1609" s="35"/>
      <c r="CA1609" s="35"/>
      <c r="CB1609" s="35"/>
      <c r="CC1609" s="35"/>
      <c r="CD1609" s="35"/>
      <c r="CE1609" s="35"/>
      <c r="CF1609" s="35"/>
      <c r="CG1609" s="35"/>
      <c r="CH1609" s="35"/>
    </row>
    <row r="1610" spans="1:86" ht="15.6" x14ac:dyDescent="0.3">
      <c r="A1610" s="35"/>
      <c r="B1610" s="86"/>
      <c r="C1610" s="35"/>
      <c r="D1610" s="35"/>
      <c r="E1610" s="35"/>
      <c r="F1610" s="35"/>
      <c r="G1610" s="35"/>
      <c r="H1610" s="35"/>
      <c r="I1610" s="35"/>
      <c r="J1610" s="35"/>
      <c r="K1610" s="35"/>
      <c r="L1610" s="35"/>
      <c r="M1610" s="35"/>
      <c r="N1610" s="35"/>
      <c r="O1610" s="35"/>
      <c r="P1610" s="35"/>
      <c r="Q1610" s="35"/>
      <c r="R1610" s="35"/>
      <c r="S1610" s="35"/>
      <c r="T1610" s="17">
        <f t="shared" si="3625"/>
        <v>47626</v>
      </c>
      <c r="U1610" s="216">
        <f t="shared" si="3618"/>
        <v>4</v>
      </c>
      <c r="V1610" s="216">
        <f t="shared" si="3625"/>
        <v>1605</v>
      </c>
      <c r="W1610" s="16">
        <f t="shared" si="3632"/>
        <v>4.397260273972603</v>
      </c>
      <c r="X1610" s="16" t="e">
        <f>IF(Template!$F$7="Linear interpolation",LinInterp($I$5:$I$22,$G$5:$G$22,W1610),CubicSpline($I$5:$I$22,$G$5:$G$22,W1610))</f>
        <v>#VALUE!</v>
      </c>
      <c r="Y1610" s="221" t="e">
        <f t="shared" si="3619"/>
        <v>#VALUE!</v>
      </c>
      <c r="Z1610" s="221" t="e">
        <f>Y1610/PRODUCT($AA$6:AA1609)</f>
        <v>#VALUE!</v>
      </c>
      <c r="AA1610" s="16" t="e">
        <f t="shared" si="3626"/>
        <v>#VALUE!</v>
      </c>
      <c r="AB1610" s="10" t="e">
        <f t="shared" si="3627"/>
        <v>#VALUE!</v>
      </c>
      <c r="AC1610" s="90">
        <f t="shared" si="3620"/>
        <v>1610</v>
      </c>
      <c r="AD1610" s="17">
        <f t="shared" si="3628"/>
        <v>47603</v>
      </c>
      <c r="AE1610" s="16" t="e">
        <f t="shared" si="3621"/>
        <v>#VALUE!</v>
      </c>
      <c r="AF1610" s="10">
        <f ca="1">IFERROR(AVERAGE(INDIRECT("AE"&amp;AC1610-Template!$F$10+1):INDIRECT("AE"&amp;AC1610)),0)</f>
        <v>0</v>
      </c>
      <c r="AG1610" s="35"/>
      <c r="AH1610" s="86"/>
      <c r="AI1610" s="35"/>
      <c r="AJ1610" s="35"/>
      <c r="AK1610" s="35"/>
      <c r="AL1610" s="35"/>
      <c r="AM1610" s="35"/>
      <c r="AN1610" s="35"/>
      <c r="AO1610" s="35"/>
      <c r="AP1610" s="35"/>
      <c r="AQ1610" s="35"/>
      <c r="AR1610" s="35"/>
      <c r="AS1610" s="35"/>
      <c r="AT1610" s="35"/>
      <c r="AU1610" s="35"/>
      <c r="AV1610" s="35"/>
      <c r="AW1610" s="35"/>
      <c r="AX1610" s="35"/>
      <c r="AY1610" s="35"/>
      <c r="AZ1610" s="17">
        <f t="shared" ref="AZ1610" si="3637">AZ1609+1</f>
        <v>47626</v>
      </c>
      <c r="BA1610" s="216">
        <f t="shared" si="3500"/>
        <v>4</v>
      </c>
      <c r="BB1610" s="216">
        <f t="shared" ref="BB1610" si="3638">BB1609+1</f>
        <v>1605</v>
      </c>
      <c r="BC1610" s="16">
        <f t="shared" si="3502"/>
        <v>4.397260273972603</v>
      </c>
      <c r="BD1610" s="16">
        <f>IF(Template!$F$7="Linear interpolation",LinInterp($AO$5:$AO$18,$AM$5:$AM$18,BC1610),CubicSpline($AO$5:$AO$18,$AM$5:$AM$18,BC1610))</f>
        <v>14.093587894102027</v>
      </c>
      <c r="BE1610" s="221">
        <f t="shared" si="3581"/>
        <v>1.7856344874916008</v>
      </c>
      <c r="BF1610" s="221">
        <f>BE1610/PRODUCT($BG$6:BG1609)</f>
        <v>1.000330278471693</v>
      </c>
      <c r="BG1610" s="16">
        <f t="shared" si="3503"/>
        <v>1.000330278471693</v>
      </c>
      <c r="BH1610" s="10">
        <f t="shared" si="3504"/>
        <v>12.055164216793756</v>
      </c>
      <c r="BI1610" s="90"/>
      <c r="BJ1610" s="17">
        <f t="shared" si="3631"/>
        <v>47603</v>
      </c>
      <c r="BK1610" s="16">
        <f t="shared" si="3624"/>
        <v>12.13889808731372</v>
      </c>
      <c r="BL1610" s="10">
        <f ca="1">IFERROR(AVERAGE(INDIRECT("BK"&amp;AC1610-Template!$F$10+1):INDIRECT("BK"&amp;AC1610)),0)</f>
        <v>12.204601225577267</v>
      </c>
      <c r="BM1610" s="35"/>
      <c r="BN1610" s="86"/>
      <c r="BO1610" s="35"/>
      <c r="BP1610" s="35"/>
      <c r="BQ1610" s="35"/>
      <c r="BR1610" s="35"/>
      <c r="BS1610" s="35"/>
      <c r="BT1610" s="35"/>
      <c r="BU1610" s="35"/>
      <c r="BV1610" s="35"/>
      <c r="BW1610" s="35"/>
      <c r="BX1610" s="35"/>
      <c r="BY1610" s="35"/>
      <c r="BZ1610" s="35"/>
      <c r="CA1610" s="35"/>
      <c r="CB1610" s="35"/>
      <c r="CC1610" s="35"/>
      <c r="CD1610" s="35"/>
      <c r="CE1610" s="35"/>
      <c r="CF1610" s="35"/>
      <c r="CG1610" s="35"/>
      <c r="CH1610" s="35"/>
    </row>
    <row r="1611" spans="1:86" ht="15.6" x14ac:dyDescent="0.3">
      <c r="A1611" s="35"/>
      <c r="B1611" s="86"/>
      <c r="C1611" s="35"/>
      <c r="D1611" s="35"/>
      <c r="E1611" s="35"/>
      <c r="F1611" s="35"/>
      <c r="G1611" s="35"/>
      <c r="H1611" s="35"/>
      <c r="I1611" s="35"/>
      <c r="J1611" s="35"/>
      <c r="K1611" s="35"/>
      <c r="L1611" s="35"/>
      <c r="M1611" s="35"/>
      <c r="N1611" s="35"/>
      <c r="O1611" s="35"/>
      <c r="P1611" s="35"/>
      <c r="Q1611" s="35"/>
      <c r="R1611" s="35"/>
      <c r="S1611" s="35"/>
      <c r="T1611" s="17">
        <f t="shared" si="3625"/>
        <v>47627</v>
      </c>
      <c r="U1611" s="216">
        <f t="shared" si="3618"/>
        <v>5</v>
      </c>
      <c r="V1611" s="216">
        <f t="shared" si="3625"/>
        <v>1606</v>
      </c>
      <c r="W1611" s="16">
        <f t="shared" si="3632"/>
        <v>4.4000000000000004</v>
      </c>
      <c r="X1611" s="16" t="e">
        <f>IF(Template!$F$7="Linear interpolation",LinInterp($I$5:$I$22,$G$5:$G$22,W1611),CubicSpline($I$5:$I$22,$G$5:$G$22,W1611))</f>
        <v>#VALUE!</v>
      </c>
      <c r="Y1611" s="221" t="e">
        <f t="shared" si="3619"/>
        <v>#VALUE!</v>
      </c>
      <c r="Z1611" s="221" t="e">
        <f>Y1611/PRODUCT($AA$6:AA1610)</f>
        <v>#VALUE!</v>
      </c>
      <c r="AA1611" s="16" t="e">
        <f t="shared" si="3626"/>
        <v>#VALUE!</v>
      </c>
      <c r="AB1611" s="10" t="e">
        <f t="shared" si="3627"/>
        <v>#VALUE!</v>
      </c>
      <c r="AC1611" s="90">
        <f t="shared" si="3620"/>
        <v>1611</v>
      </c>
      <c r="AD1611" s="17">
        <f t="shared" si="3628"/>
        <v>47604</v>
      </c>
      <c r="AE1611" s="16" t="e">
        <f t="shared" si="3621"/>
        <v>#VALUE!</v>
      </c>
      <c r="AF1611" s="10">
        <f ca="1">IFERROR(AVERAGE(INDIRECT("AE"&amp;AC1611-Template!$F$10+1):INDIRECT("AE"&amp;AC1611)),0)</f>
        <v>0</v>
      </c>
      <c r="AG1611" s="35"/>
      <c r="AH1611" s="86"/>
      <c r="AI1611" s="35"/>
      <c r="AJ1611" s="35"/>
      <c r="AK1611" s="35"/>
      <c r="AL1611" s="35"/>
      <c r="AM1611" s="35"/>
      <c r="AN1611" s="35"/>
      <c r="AO1611" s="35"/>
      <c r="AP1611" s="35"/>
      <c r="AQ1611" s="35"/>
      <c r="AR1611" s="35"/>
      <c r="AS1611" s="35"/>
      <c r="AT1611" s="35"/>
      <c r="AU1611" s="35"/>
      <c r="AV1611" s="35"/>
      <c r="AW1611" s="35"/>
      <c r="AX1611" s="35"/>
      <c r="AY1611" s="35"/>
      <c r="AZ1611" s="17">
        <f t="shared" ref="AZ1611" si="3639">AZ1610+1</f>
        <v>47627</v>
      </c>
      <c r="BA1611" s="216">
        <f t="shared" si="3500"/>
        <v>5</v>
      </c>
      <c r="BB1611" s="216">
        <f t="shared" ref="BB1611" si="3640">BB1610+1</f>
        <v>1606</v>
      </c>
      <c r="BC1611" s="16">
        <f t="shared" si="3502"/>
        <v>4.4000000000000004</v>
      </c>
      <c r="BD1611" s="16">
        <f>IF(Template!$F$7="Linear interpolation",LinInterp($AO$5:$AO$18,$AM$5:$AM$18,BC1611),CubicSpline($AO$5:$AO$18,$AM$5:$AM$18,BC1611))</f>
        <v>14.092781705336719</v>
      </c>
      <c r="BE1611" s="221">
        <f t="shared" si="3581"/>
        <v>1.7862240926509205</v>
      </c>
      <c r="BF1611" s="221">
        <f>BE1611/PRODUCT($BG$6:BG1610)</f>
        <v>1.0003301936445841</v>
      </c>
      <c r="BG1611" s="16">
        <f t="shared" si="3503"/>
        <v>1.0003301936445841</v>
      </c>
      <c r="BH1611" s="10">
        <f t="shared" si="3504"/>
        <v>12.052068027319173</v>
      </c>
      <c r="BI1611" s="90"/>
      <c r="BJ1611" s="17">
        <f t="shared" si="3631"/>
        <v>47604</v>
      </c>
      <c r="BK1611" s="16">
        <f t="shared" si="3624"/>
        <v>12.13476894253429</v>
      </c>
      <c r="BL1611" s="10">
        <f ca="1">IFERROR(AVERAGE(INDIRECT("BK"&amp;AC1611-Template!$F$10+1):INDIRECT("BK"&amp;AC1611)),0)</f>
        <v>12.200403724579701</v>
      </c>
      <c r="BM1611" s="35"/>
      <c r="BN1611" s="86"/>
      <c r="BO1611" s="35"/>
      <c r="BP1611" s="35"/>
      <c r="BQ1611" s="35"/>
      <c r="BR1611" s="35"/>
      <c r="BS1611" s="35"/>
      <c r="BT1611" s="35"/>
      <c r="BU1611" s="35"/>
      <c r="BV1611" s="35"/>
      <c r="BW1611" s="35"/>
      <c r="BX1611" s="35"/>
      <c r="BY1611" s="35"/>
      <c r="BZ1611" s="35"/>
      <c r="CA1611" s="35"/>
      <c r="CB1611" s="35"/>
      <c r="CC1611" s="35"/>
      <c r="CD1611" s="35"/>
      <c r="CE1611" s="35"/>
      <c r="CF1611" s="35"/>
      <c r="CG1611" s="35"/>
      <c r="CH1611" s="35"/>
    </row>
    <row r="1612" spans="1:86" ht="15.6" x14ac:dyDescent="0.3">
      <c r="A1612" s="35"/>
      <c r="B1612" s="86"/>
      <c r="C1612" s="35"/>
      <c r="D1612" s="35"/>
      <c r="E1612" s="35"/>
      <c r="F1612" s="35"/>
      <c r="G1612" s="35"/>
      <c r="H1612" s="35"/>
      <c r="I1612" s="35"/>
      <c r="J1612" s="35"/>
      <c r="K1612" s="35"/>
      <c r="L1612" s="35"/>
      <c r="M1612" s="35"/>
      <c r="N1612" s="35"/>
      <c r="O1612" s="35"/>
      <c r="P1612" s="35"/>
      <c r="Q1612" s="35"/>
      <c r="R1612" s="35"/>
      <c r="S1612" s="35"/>
      <c r="T1612" s="17">
        <f t="shared" si="3625"/>
        <v>47628</v>
      </c>
      <c r="U1612" s="216">
        <f t="shared" si="3618"/>
        <v>6</v>
      </c>
      <c r="V1612" s="216">
        <f t="shared" si="3625"/>
        <v>1607</v>
      </c>
      <c r="W1612" s="16">
        <f t="shared" si="3632"/>
        <v>4.4027397260273968</v>
      </c>
      <c r="X1612" s="16" t="e">
        <f>IF(Template!$F$7="Linear interpolation",LinInterp($I$5:$I$22,$G$5:$G$22,W1612),CubicSpline($I$5:$I$22,$G$5:$G$22,W1612))</f>
        <v>#VALUE!</v>
      </c>
      <c r="Y1612" s="221" t="e">
        <f t="shared" si="3619"/>
        <v>#VALUE!</v>
      </c>
      <c r="Z1612" s="221" t="e">
        <f>Y1612/PRODUCT($AA$6:AA1611)</f>
        <v>#VALUE!</v>
      </c>
      <c r="AA1612" s="16" t="e">
        <f t="shared" si="3626"/>
        <v>#VALUE!</v>
      </c>
      <c r="AB1612" s="10" t="e">
        <f t="shared" si="3627"/>
        <v>#VALUE!</v>
      </c>
      <c r="AC1612" s="90">
        <f t="shared" si="3620"/>
        <v>1612</v>
      </c>
      <c r="AD1612" s="17">
        <f t="shared" si="3628"/>
        <v>47605</v>
      </c>
      <c r="AE1612" s="16" t="e">
        <f t="shared" si="3621"/>
        <v>#VALUE!</v>
      </c>
      <c r="AF1612" s="10">
        <f ca="1">IFERROR(AVERAGE(INDIRECT("AE"&amp;AC1612-Template!$F$10+1):INDIRECT("AE"&amp;AC1612)),0)</f>
        <v>0</v>
      </c>
      <c r="AG1612" s="35"/>
      <c r="AH1612" s="86"/>
      <c r="AI1612" s="35"/>
      <c r="AJ1612" s="35"/>
      <c r="AK1612" s="35"/>
      <c r="AL1612" s="35"/>
      <c r="AM1612" s="35"/>
      <c r="AN1612" s="35"/>
      <c r="AO1612" s="35"/>
      <c r="AP1612" s="35"/>
      <c r="AQ1612" s="35"/>
      <c r="AR1612" s="35"/>
      <c r="AS1612" s="35"/>
      <c r="AT1612" s="35"/>
      <c r="AU1612" s="35"/>
      <c r="AV1612" s="35"/>
      <c r="AW1612" s="35"/>
      <c r="AX1612" s="35"/>
      <c r="AY1612" s="35"/>
      <c r="AZ1612" s="17">
        <f t="shared" ref="AZ1612" si="3641">AZ1611+1</f>
        <v>47628</v>
      </c>
      <c r="BA1612" s="216">
        <f t="shared" si="3500"/>
        <v>6</v>
      </c>
      <c r="BB1612" s="216">
        <f t="shared" ref="BB1612" si="3642">BB1611+1</f>
        <v>1607</v>
      </c>
      <c r="BC1612" s="16">
        <f t="shared" si="3502"/>
        <v>4.4027397260273968</v>
      </c>
      <c r="BD1612" s="16">
        <f>IF(Template!$F$7="Linear interpolation",LinInterp($AO$5:$AO$18,$AM$5:$AM$18,BC1612),CubicSpline($AO$5:$AO$18,$AM$5:$AM$18,BC1612))</f>
        <v>14.091974361067553</v>
      </c>
      <c r="BE1612" s="221">
        <f t="shared" si="3581"/>
        <v>1.7868137432449029</v>
      </c>
      <c r="BF1612" s="221">
        <f>BE1612/PRODUCT($BG$6:BG1611)</f>
        <v>1.0003301100888786</v>
      </c>
      <c r="BG1612" s="16">
        <f t="shared" si="3503"/>
        <v>1.0003301936445841</v>
      </c>
      <c r="BH1612" s="10">
        <f t="shared" si="3504"/>
        <v>12.052068027319173</v>
      </c>
      <c r="BI1612" s="90"/>
      <c r="BJ1612" s="17">
        <f t="shared" si="3631"/>
        <v>47605</v>
      </c>
      <c r="BK1612" s="16">
        <f t="shared" si="3624"/>
        <v>12.130683339261372</v>
      </c>
      <c r="BL1612" s="10">
        <f ca="1">IFERROR(AVERAGE(INDIRECT("BK"&amp;AC1612-Template!$F$10+1):INDIRECT("BK"&amp;AC1612)),0)</f>
        <v>12.195703597042215</v>
      </c>
      <c r="BM1612" s="35"/>
      <c r="BN1612" s="86"/>
      <c r="BO1612" s="35"/>
      <c r="BP1612" s="35"/>
      <c r="BQ1612" s="35"/>
      <c r="BR1612" s="35"/>
      <c r="BS1612" s="35"/>
      <c r="BT1612" s="35"/>
      <c r="BU1612" s="35"/>
      <c r="BV1612" s="35"/>
      <c r="BW1612" s="35"/>
      <c r="BX1612" s="35"/>
      <c r="BY1612" s="35"/>
      <c r="BZ1612" s="35"/>
      <c r="CA1612" s="35"/>
      <c r="CB1612" s="35"/>
      <c r="CC1612" s="35"/>
      <c r="CD1612" s="35"/>
      <c r="CE1612" s="35"/>
      <c r="CF1612" s="35"/>
      <c r="CG1612" s="35"/>
      <c r="CH1612" s="35"/>
    </row>
    <row r="1613" spans="1:86" ht="15.6" x14ac:dyDescent="0.3">
      <c r="A1613" s="35"/>
      <c r="B1613" s="86"/>
      <c r="C1613" s="35"/>
      <c r="D1613" s="35"/>
      <c r="E1613" s="35"/>
      <c r="F1613" s="35"/>
      <c r="G1613" s="35"/>
      <c r="H1613" s="35"/>
      <c r="I1613" s="35"/>
      <c r="J1613" s="35"/>
      <c r="K1613" s="35"/>
      <c r="L1613" s="35"/>
      <c r="M1613" s="35"/>
      <c r="N1613" s="35"/>
      <c r="O1613" s="35"/>
      <c r="P1613" s="35"/>
      <c r="Q1613" s="35"/>
      <c r="R1613" s="35"/>
      <c r="S1613" s="35"/>
      <c r="T1613" s="17">
        <f t="shared" si="3625"/>
        <v>47629</v>
      </c>
      <c r="U1613" s="216">
        <f t="shared" si="3618"/>
        <v>7</v>
      </c>
      <c r="V1613" s="216">
        <f t="shared" si="3625"/>
        <v>1608</v>
      </c>
      <c r="W1613" s="16">
        <f t="shared" si="3632"/>
        <v>4.4054794520547942</v>
      </c>
      <c r="X1613" s="16" t="e">
        <f>IF(Template!$F$7="Linear interpolation",LinInterp($I$5:$I$22,$G$5:$G$22,W1613),CubicSpline($I$5:$I$22,$G$5:$G$22,W1613))</f>
        <v>#VALUE!</v>
      </c>
      <c r="Y1613" s="221" t="e">
        <f t="shared" si="3619"/>
        <v>#VALUE!</v>
      </c>
      <c r="Z1613" s="221" t="e">
        <f>Y1613/PRODUCT($AA$6:AA1612)</f>
        <v>#VALUE!</v>
      </c>
      <c r="AA1613" s="16" t="e">
        <f t="shared" si="3626"/>
        <v>#VALUE!</v>
      </c>
      <c r="AB1613" s="10" t="e">
        <f t="shared" si="3627"/>
        <v>#VALUE!</v>
      </c>
      <c r="AC1613" s="90">
        <f t="shared" si="3620"/>
        <v>1613</v>
      </c>
      <c r="AD1613" s="17">
        <f t="shared" si="3628"/>
        <v>47606</v>
      </c>
      <c r="AE1613" s="16" t="e">
        <f t="shared" si="3621"/>
        <v>#VALUE!</v>
      </c>
      <c r="AF1613" s="10">
        <f ca="1">IFERROR(AVERAGE(INDIRECT("AE"&amp;AC1613-Template!$F$10+1):INDIRECT("AE"&amp;AC1613)),0)</f>
        <v>0</v>
      </c>
      <c r="AG1613" s="35"/>
      <c r="AH1613" s="86"/>
      <c r="AI1613" s="35"/>
      <c r="AJ1613" s="35"/>
      <c r="AK1613" s="35"/>
      <c r="AL1613" s="35"/>
      <c r="AM1613" s="35"/>
      <c r="AN1613" s="35"/>
      <c r="AO1613" s="35"/>
      <c r="AP1613" s="35"/>
      <c r="AQ1613" s="35"/>
      <c r="AR1613" s="35"/>
      <c r="AS1613" s="35"/>
      <c r="AT1613" s="35"/>
      <c r="AU1613" s="35"/>
      <c r="AV1613" s="35"/>
      <c r="AW1613" s="35"/>
      <c r="AX1613" s="35"/>
      <c r="AY1613" s="35"/>
      <c r="AZ1613" s="17">
        <f t="shared" ref="AZ1613" si="3643">AZ1612+1</f>
        <v>47629</v>
      </c>
      <c r="BA1613" s="216">
        <f t="shared" ref="BA1613:BA1676" si="3644">WEEKDAY(AZ1613,2)</f>
        <v>7</v>
      </c>
      <c r="BB1613" s="216">
        <f t="shared" ref="BB1613" si="3645">BB1612+1</f>
        <v>1608</v>
      </c>
      <c r="BC1613" s="16">
        <f t="shared" ref="BC1613:BC1676" si="3646">YEARFRAC($T$5,AZ1613,3)</f>
        <v>4.4054794520547942</v>
      </c>
      <c r="BD1613" s="16">
        <f>IF(Template!$F$7="Linear interpolation",LinInterp($AO$5:$AO$18,$AM$5:$AM$18,BC1613),CubicSpline($AO$5:$AO$18,$AM$5:$AM$18,BC1613))</f>
        <v>14.091165896489224</v>
      </c>
      <c r="BE1613" s="221">
        <f t="shared" si="3581"/>
        <v>1.7874034414678832</v>
      </c>
      <c r="BF1613" s="221">
        <f>BE1613/PRODUCT($BG$6:BG1612)</f>
        <v>1.0003299442523044</v>
      </c>
      <c r="BG1613" s="16">
        <f t="shared" ref="BG1613:BG1676" si="3647">1+BH1613/365/100</f>
        <v>1.0003301936445841</v>
      </c>
      <c r="BH1613" s="10">
        <f t="shared" ref="BH1613:BH1676" si="3648">IF(OR(BA1613=6,BA1613=7),BH1612,(BF1613-1)*365*100)</f>
        <v>12.052068027319173</v>
      </c>
      <c r="BI1613" s="90"/>
      <c r="BJ1613" s="17">
        <f t="shared" si="3631"/>
        <v>47606</v>
      </c>
      <c r="BK1613" s="16">
        <f t="shared" si="3624"/>
        <v>12.12664140181996</v>
      </c>
      <c r="BL1613" s="10">
        <f ca="1">IFERROR(AVERAGE(INDIRECT("BK"&amp;AC1613-Template!$F$10+1):INDIRECT("BK"&amp;AC1613)),0)</f>
        <v>12.191045332846151</v>
      </c>
      <c r="BM1613" s="35"/>
      <c r="BN1613" s="86"/>
      <c r="BO1613" s="35"/>
      <c r="BP1613" s="35"/>
      <c r="BQ1613" s="35"/>
      <c r="BR1613" s="35"/>
      <c r="BS1613" s="35"/>
      <c r="BT1613" s="35"/>
      <c r="BU1613" s="35"/>
      <c r="BV1613" s="35"/>
      <c r="BW1613" s="35"/>
      <c r="BX1613" s="35"/>
      <c r="BY1613" s="35"/>
      <c r="BZ1613" s="35"/>
      <c r="CA1613" s="35"/>
      <c r="CB1613" s="35"/>
      <c r="CC1613" s="35"/>
      <c r="CD1613" s="35"/>
      <c r="CE1613" s="35"/>
      <c r="CF1613" s="35"/>
      <c r="CG1613" s="35"/>
      <c r="CH1613" s="35"/>
    </row>
    <row r="1614" spans="1:86" ht="15.6" x14ac:dyDescent="0.3">
      <c r="A1614" s="35"/>
      <c r="B1614" s="86"/>
      <c r="C1614" s="35"/>
      <c r="D1614" s="35"/>
      <c r="E1614" s="35"/>
      <c r="F1614" s="35"/>
      <c r="G1614" s="35"/>
      <c r="H1614" s="35"/>
      <c r="I1614" s="35"/>
      <c r="J1614" s="35"/>
      <c r="K1614" s="35"/>
      <c r="L1614" s="35"/>
      <c r="M1614" s="35"/>
      <c r="N1614" s="35"/>
      <c r="O1614" s="35"/>
      <c r="P1614" s="35"/>
      <c r="Q1614" s="35"/>
      <c r="R1614" s="35"/>
      <c r="S1614" s="35"/>
      <c r="T1614" s="17">
        <f t="shared" si="3625"/>
        <v>47630</v>
      </c>
      <c r="U1614" s="216">
        <f t="shared" si="3618"/>
        <v>1</v>
      </c>
      <c r="V1614" s="216">
        <f t="shared" si="3625"/>
        <v>1609</v>
      </c>
      <c r="W1614" s="16">
        <f t="shared" si="3632"/>
        <v>4.4082191780821915</v>
      </c>
      <c r="X1614" s="16" t="e">
        <f>IF(Template!$F$7="Linear interpolation",LinInterp($I$5:$I$22,$G$5:$G$22,W1614),CubicSpline($I$5:$I$22,$G$5:$G$22,W1614))</f>
        <v>#VALUE!</v>
      </c>
      <c r="Y1614" s="221" t="e">
        <f t="shared" si="3619"/>
        <v>#VALUE!</v>
      </c>
      <c r="Z1614" s="221" t="e">
        <f>Y1614/PRODUCT($AA$6:AA1613)</f>
        <v>#VALUE!</v>
      </c>
      <c r="AA1614" s="16" t="e">
        <f t="shared" si="3626"/>
        <v>#VALUE!</v>
      </c>
      <c r="AB1614" s="10" t="e">
        <f t="shared" si="3627"/>
        <v>#VALUE!</v>
      </c>
      <c r="AC1614" s="90">
        <f t="shared" si="3620"/>
        <v>1614</v>
      </c>
      <c r="AD1614" s="17">
        <f t="shared" si="3628"/>
        <v>47607</v>
      </c>
      <c r="AE1614" s="16" t="e">
        <f t="shared" si="3621"/>
        <v>#VALUE!</v>
      </c>
      <c r="AF1614" s="10">
        <f ca="1">IFERROR(AVERAGE(INDIRECT("AE"&amp;AC1614-Template!$F$10+1):INDIRECT("AE"&amp;AC1614)),0)</f>
        <v>0</v>
      </c>
      <c r="AG1614" s="35"/>
      <c r="AH1614" s="86"/>
      <c r="AI1614" s="35"/>
      <c r="AJ1614" s="35"/>
      <c r="AK1614" s="35"/>
      <c r="AL1614" s="35"/>
      <c r="AM1614" s="35"/>
      <c r="AN1614" s="35"/>
      <c r="AO1614" s="35"/>
      <c r="AP1614" s="35"/>
      <c r="AQ1614" s="35"/>
      <c r="AR1614" s="35"/>
      <c r="AS1614" s="35"/>
      <c r="AT1614" s="35"/>
      <c r="AU1614" s="35"/>
      <c r="AV1614" s="35"/>
      <c r="AW1614" s="35"/>
      <c r="AX1614" s="35"/>
      <c r="AY1614" s="35"/>
      <c r="AZ1614" s="17">
        <f t="shared" ref="AZ1614" si="3649">AZ1613+1</f>
        <v>47630</v>
      </c>
      <c r="BA1614" s="216">
        <f t="shared" si="3644"/>
        <v>1</v>
      </c>
      <c r="BB1614" s="216">
        <f t="shared" ref="BB1614" si="3650">BB1613+1</f>
        <v>1609</v>
      </c>
      <c r="BC1614" s="16">
        <f t="shared" si="3646"/>
        <v>4.4082191780821915</v>
      </c>
      <c r="BD1614" s="16">
        <f>IF(Template!$F$7="Linear interpolation",LinInterp($AO$5:$AO$18,$AM$5:$AM$18,BC1614),CubicSpline($AO$5:$AO$18,$AM$5:$AM$18,BC1614))</f>
        <v>14.090356346796426</v>
      </c>
      <c r="BE1614" s="221">
        <f t="shared" si="3581"/>
        <v>1.787993189523267</v>
      </c>
      <c r="BF1614" s="221">
        <f>BE1614/PRODUCT($BG$6:BG1613)</f>
        <v>1.0003296974131319</v>
      </c>
      <c r="BG1614" s="16">
        <f t="shared" si="3647"/>
        <v>1.0003296974131319</v>
      </c>
      <c r="BH1614" s="10">
        <f t="shared" si="3648"/>
        <v>12.033955579315636</v>
      </c>
      <c r="BI1614" s="90"/>
      <c r="BJ1614" s="17">
        <f t="shared" si="3631"/>
        <v>47607</v>
      </c>
      <c r="BK1614" s="16">
        <f t="shared" si="3624"/>
        <v>12.12664140181996</v>
      </c>
      <c r="BL1614" s="10">
        <f ca="1">IFERROR(AVERAGE(INDIRECT("BK"&amp;AC1614-Template!$F$10+1):INDIRECT("BK"&amp;AC1614)),0)</f>
        <v>12.186562327815667</v>
      </c>
      <c r="BM1614" s="35"/>
      <c r="BN1614" s="86"/>
      <c r="BO1614" s="35"/>
      <c r="BP1614" s="35"/>
      <c r="BQ1614" s="35"/>
      <c r="BR1614" s="35"/>
      <c r="BS1614" s="35"/>
      <c r="BT1614" s="35"/>
      <c r="BU1614" s="35"/>
      <c r="BV1614" s="35"/>
      <c r="BW1614" s="35"/>
      <c r="BX1614" s="35"/>
      <c r="BY1614" s="35"/>
      <c r="BZ1614" s="35"/>
      <c r="CA1614" s="35"/>
      <c r="CB1614" s="35"/>
      <c r="CC1614" s="35"/>
      <c r="CD1614" s="35"/>
      <c r="CE1614" s="35"/>
      <c r="CF1614" s="35"/>
      <c r="CG1614" s="35"/>
      <c r="CH1614" s="35"/>
    </row>
    <row r="1615" spans="1:86" ht="15.6" x14ac:dyDescent="0.3">
      <c r="A1615" s="35"/>
      <c r="B1615" s="86"/>
      <c r="C1615" s="35"/>
      <c r="D1615" s="35"/>
      <c r="E1615" s="35"/>
      <c r="F1615" s="35"/>
      <c r="G1615" s="35"/>
      <c r="H1615" s="35"/>
      <c r="I1615" s="35"/>
      <c r="J1615" s="35"/>
      <c r="K1615" s="35"/>
      <c r="L1615" s="35"/>
      <c r="M1615" s="35"/>
      <c r="N1615" s="35"/>
      <c r="O1615" s="35"/>
      <c r="P1615" s="35"/>
      <c r="Q1615" s="35"/>
      <c r="R1615" s="35"/>
      <c r="S1615" s="35"/>
      <c r="T1615" s="17">
        <f t="shared" si="3625"/>
        <v>47631</v>
      </c>
      <c r="U1615" s="216">
        <f t="shared" si="3618"/>
        <v>2</v>
      </c>
      <c r="V1615" s="216">
        <f t="shared" si="3625"/>
        <v>1610</v>
      </c>
      <c r="W1615" s="16">
        <f t="shared" si="3632"/>
        <v>4.4109589041095889</v>
      </c>
      <c r="X1615" s="16" t="e">
        <f>IF(Template!$F$7="Linear interpolation",LinInterp($I$5:$I$22,$G$5:$G$22,W1615),CubicSpline($I$5:$I$22,$G$5:$G$22,W1615))</f>
        <v>#VALUE!</v>
      </c>
      <c r="Y1615" s="221" t="e">
        <f t="shared" si="3619"/>
        <v>#VALUE!</v>
      </c>
      <c r="Z1615" s="221" t="e">
        <f>Y1615/PRODUCT($AA$6:AA1614)</f>
        <v>#VALUE!</v>
      </c>
      <c r="AA1615" s="16" t="e">
        <f t="shared" si="3626"/>
        <v>#VALUE!</v>
      </c>
      <c r="AB1615" s="10" t="e">
        <f t="shared" si="3627"/>
        <v>#VALUE!</v>
      </c>
      <c r="AC1615" s="90">
        <f t="shared" si="3620"/>
        <v>1615</v>
      </c>
      <c r="AD1615" s="17">
        <f t="shared" si="3628"/>
        <v>47608</v>
      </c>
      <c r="AE1615" s="16" t="e">
        <f t="shared" si="3621"/>
        <v>#VALUE!</v>
      </c>
      <c r="AF1615" s="10">
        <f ca="1">IFERROR(AVERAGE(INDIRECT("AE"&amp;AC1615-Template!$F$10+1):INDIRECT("AE"&amp;AC1615)),0)</f>
        <v>0</v>
      </c>
      <c r="AG1615" s="35"/>
      <c r="AH1615" s="86"/>
      <c r="AI1615" s="35"/>
      <c r="AJ1615" s="35"/>
      <c r="AK1615" s="35"/>
      <c r="AL1615" s="35"/>
      <c r="AM1615" s="35"/>
      <c r="AN1615" s="35"/>
      <c r="AO1615" s="35"/>
      <c r="AP1615" s="35"/>
      <c r="AQ1615" s="35"/>
      <c r="AR1615" s="35"/>
      <c r="AS1615" s="35"/>
      <c r="AT1615" s="35"/>
      <c r="AU1615" s="35"/>
      <c r="AV1615" s="35"/>
      <c r="AW1615" s="35"/>
      <c r="AX1615" s="35"/>
      <c r="AY1615" s="35"/>
      <c r="AZ1615" s="17">
        <f t="shared" ref="AZ1615" si="3651">AZ1614+1</f>
        <v>47631</v>
      </c>
      <c r="BA1615" s="216">
        <f t="shared" si="3644"/>
        <v>2</v>
      </c>
      <c r="BB1615" s="216">
        <f t="shared" ref="BB1615" si="3652">BB1614+1</f>
        <v>1610</v>
      </c>
      <c r="BC1615" s="16">
        <f t="shared" si="3646"/>
        <v>4.4109589041095889</v>
      </c>
      <c r="BD1615" s="16">
        <f>IF(Template!$F$7="Linear interpolation",LinInterp($AO$5:$AO$18,$AM$5:$AM$18,BC1615),CubicSpline($AO$5:$AO$18,$AM$5:$AM$18,BC1615))</f>
        <v>14.089545747183857</v>
      </c>
      <c r="BE1615" s="221">
        <f t="shared" si="3581"/>
        <v>1.7885829896235461</v>
      </c>
      <c r="BF1615" s="221">
        <f>BE1615/PRODUCT($BG$6:BG1614)</f>
        <v>1.0003298670843574</v>
      </c>
      <c r="BG1615" s="16">
        <f t="shared" si="3647"/>
        <v>1.0003298670843574</v>
      </c>
      <c r="BH1615" s="10">
        <f t="shared" si="3648"/>
        <v>12.040148579046894</v>
      </c>
      <c r="BI1615" s="90"/>
      <c r="BJ1615" s="17">
        <f t="shared" si="3631"/>
        <v>47608</v>
      </c>
      <c r="BK1615" s="16">
        <f t="shared" si="3624"/>
        <v>12.12664140181996</v>
      </c>
      <c r="BL1615" s="10">
        <f ca="1">IFERROR(AVERAGE(INDIRECT("BK"&amp;AC1615-Template!$F$10+1):INDIRECT("BK"&amp;AC1615)),0)</f>
        <v>12.182253242395143</v>
      </c>
      <c r="BM1615" s="35"/>
      <c r="BN1615" s="86"/>
      <c r="BO1615" s="35"/>
      <c r="BP1615" s="35"/>
      <c r="BQ1615" s="35"/>
      <c r="BR1615" s="35"/>
      <c r="BS1615" s="35"/>
      <c r="BT1615" s="35"/>
      <c r="BU1615" s="35"/>
      <c r="BV1615" s="35"/>
      <c r="BW1615" s="35"/>
      <c r="BX1615" s="35"/>
      <c r="BY1615" s="35"/>
      <c r="BZ1615" s="35"/>
      <c r="CA1615" s="35"/>
      <c r="CB1615" s="35"/>
      <c r="CC1615" s="35"/>
      <c r="CD1615" s="35"/>
      <c r="CE1615" s="35"/>
      <c r="CF1615" s="35"/>
      <c r="CG1615" s="35"/>
      <c r="CH1615" s="35"/>
    </row>
    <row r="1616" spans="1:86" ht="15.6" x14ac:dyDescent="0.3">
      <c r="A1616" s="35"/>
      <c r="B1616" s="86"/>
      <c r="C1616" s="35"/>
      <c r="D1616" s="35"/>
      <c r="E1616" s="35"/>
      <c r="F1616" s="35"/>
      <c r="G1616" s="35"/>
      <c r="H1616" s="35"/>
      <c r="I1616" s="35"/>
      <c r="J1616" s="35"/>
      <c r="K1616" s="35"/>
      <c r="L1616" s="35"/>
      <c r="M1616" s="35"/>
      <c r="N1616" s="35"/>
      <c r="O1616" s="35"/>
      <c r="P1616" s="35"/>
      <c r="Q1616" s="35"/>
      <c r="R1616" s="35"/>
      <c r="S1616" s="35"/>
      <c r="T1616" s="17">
        <f t="shared" si="3625"/>
        <v>47632</v>
      </c>
      <c r="U1616" s="216">
        <f t="shared" si="3618"/>
        <v>3</v>
      </c>
      <c r="V1616" s="216">
        <f t="shared" si="3625"/>
        <v>1611</v>
      </c>
      <c r="W1616" s="16">
        <f t="shared" si="3632"/>
        <v>4.4136986301369863</v>
      </c>
      <c r="X1616" s="16" t="e">
        <f>IF(Template!$F$7="Linear interpolation",LinInterp($I$5:$I$22,$G$5:$G$22,W1616),CubicSpline($I$5:$I$22,$G$5:$G$22,W1616))</f>
        <v>#VALUE!</v>
      </c>
      <c r="Y1616" s="221" t="e">
        <f t="shared" si="3619"/>
        <v>#VALUE!</v>
      </c>
      <c r="Z1616" s="221" t="e">
        <f>Y1616/PRODUCT($AA$6:AA1615)</f>
        <v>#VALUE!</v>
      </c>
      <c r="AA1616" s="16" t="e">
        <f t="shared" si="3626"/>
        <v>#VALUE!</v>
      </c>
      <c r="AB1616" s="10" t="e">
        <f t="shared" si="3627"/>
        <v>#VALUE!</v>
      </c>
      <c r="AC1616" s="90">
        <f t="shared" si="3620"/>
        <v>1616</v>
      </c>
      <c r="AD1616" s="17">
        <f t="shared" si="3628"/>
        <v>47609</v>
      </c>
      <c r="AE1616" s="16" t="e">
        <f t="shared" si="3621"/>
        <v>#VALUE!</v>
      </c>
      <c r="AF1616" s="10">
        <f ca="1">IFERROR(AVERAGE(INDIRECT("AE"&amp;AC1616-Template!$F$10+1):INDIRECT("AE"&amp;AC1616)),0)</f>
        <v>0</v>
      </c>
      <c r="AG1616" s="35"/>
      <c r="AH1616" s="86"/>
      <c r="AI1616" s="35"/>
      <c r="AJ1616" s="35"/>
      <c r="AK1616" s="35"/>
      <c r="AL1616" s="35"/>
      <c r="AM1616" s="35"/>
      <c r="AN1616" s="35"/>
      <c r="AO1616" s="35"/>
      <c r="AP1616" s="35"/>
      <c r="AQ1616" s="35"/>
      <c r="AR1616" s="35"/>
      <c r="AS1616" s="35"/>
      <c r="AT1616" s="35"/>
      <c r="AU1616" s="35"/>
      <c r="AV1616" s="35"/>
      <c r="AW1616" s="35"/>
      <c r="AX1616" s="35"/>
      <c r="AY1616" s="35"/>
      <c r="AZ1616" s="17">
        <f t="shared" ref="AZ1616" si="3653">AZ1615+1</f>
        <v>47632</v>
      </c>
      <c r="BA1616" s="216">
        <f t="shared" si="3644"/>
        <v>3</v>
      </c>
      <c r="BB1616" s="216">
        <f t="shared" ref="BB1616" si="3654">BB1615+1</f>
        <v>1611</v>
      </c>
      <c r="BC1616" s="16">
        <f t="shared" si="3646"/>
        <v>4.4136986301369863</v>
      </c>
      <c r="BD1616" s="16">
        <f>IF(Template!$F$7="Linear interpolation",LinInterp($AO$5:$AO$18,$AM$5:$AM$18,BC1616),CubicSpline($AO$5:$AO$18,$AM$5:$AM$18,BC1616))</f>
        <v>14.088734132846211</v>
      </c>
      <c r="BE1616" s="221">
        <f t="shared" si="3581"/>
        <v>1.7891728439903094</v>
      </c>
      <c r="BF1616" s="221">
        <f>BE1616/PRODUCT($BG$6:BG1615)</f>
        <v>1.0003297886484357</v>
      </c>
      <c r="BG1616" s="16">
        <f t="shared" si="3647"/>
        <v>1.0003297886484357</v>
      </c>
      <c r="BH1616" s="10">
        <f t="shared" si="3648"/>
        <v>12.037285667902742</v>
      </c>
      <c r="BI1616" s="90"/>
      <c r="BJ1616" s="17">
        <f t="shared" si="3631"/>
        <v>47609</v>
      </c>
      <c r="BK1616" s="16">
        <f t="shared" si="3624"/>
        <v>12.102828307323342</v>
      </c>
      <c r="BL1616" s="10">
        <f ca="1">IFERROR(AVERAGE(INDIRECT("BK"&amp;AC1616-Template!$F$10+1):INDIRECT("BK"&amp;AC1616)),0)</f>
        <v>12.177150387158067</v>
      </c>
      <c r="BM1616" s="35"/>
      <c r="BN1616" s="86"/>
      <c r="BO1616" s="35"/>
      <c r="BP1616" s="35"/>
      <c r="BQ1616" s="35"/>
      <c r="BR1616" s="35"/>
      <c r="BS1616" s="35"/>
      <c r="BT1616" s="35"/>
      <c r="BU1616" s="35"/>
      <c r="BV1616" s="35"/>
      <c r="BW1616" s="35"/>
      <c r="BX1616" s="35"/>
      <c r="BY1616" s="35"/>
      <c r="BZ1616" s="35"/>
      <c r="CA1616" s="35"/>
      <c r="CB1616" s="35"/>
      <c r="CC1616" s="35"/>
      <c r="CD1616" s="35"/>
      <c r="CE1616" s="35"/>
      <c r="CF1616" s="35"/>
      <c r="CG1616" s="35"/>
      <c r="CH1616" s="35"/>
    </row>
    <row r="1617" spans="1:86" ht="15.6" x14ac:dyDescent="0.3">
      <c r="A1617" s="35"/>
      <c r="B1617" s="86"/>
      <c r="C1617" s="35"/>
      <c r="D1617" s="35"/>
      <c r="E1617" s="35"/>
      <c r="F1617" s="35"/>
      <c r="G1617" s="35"/>
      <c r="H1617" s="35"/>
      <c r="I1617" s="35"/>
      <c r="J1617" s="35"/>
      <c r="K1617" s="35"/>
      <c r="L1617" s="35"/>
      <c r="M1617" s="35"/>
      <c r="N1617" s="35"/>
      <c r="O1617" s="35"/>
      <c r="P1617" s="35"/>
      <c r="Q1617" s="35"/>
      <c r="R1617" s="35"/>
      <c r="S1617" s="35"/>
      <c r="T1617" s="17">
        <f t="shared" si="3625"/>
        <v>47633</v>
      </c>
      <c r="U1617" s="216">
        <f t="shared" si="3618"/>
        <v>4</v>
      </c>
      <c r="V1617" s="216">
        <f t="shared" si="3625"/>
        <v>1612</v>
      </c>
      <c r="W1617" s="16">
        <f t="shared" si="3632"/>
        <v>4.4164383561643836</v>
      </c>
      <c r="X1617" s="16" t="e">
        <f>IF(Template!$F$7="Linear interpolation",LinInterp($I$5:$I$22,$G$5:$G$22,W1617),CubicSpline($I$5:$I$22,$G$5:$G$22,W1617))</f>
        <v>#VALUE!</v>
      </c>
      <c r="Y1617" s="221" t="e">
        <f t="shared" si="3619"/>
        <v>#VALUE!</v>
      </c>
      <c r="Z1617" s="221" t="e">
        <f>Y1617/PRODUCT($AA$6:AA1616)</f>
        <v>#VALUE!</v>
      </c>
      <c r="AA1617" s="16" t="e">
        <f t="shared" si="3626"/>
        <v>#VALUE!</v>
      </c>
      <c r="AB1617" s="10" t="e">
        <f t="shared" si="3627"/>
        <v>#VALUE!</v>
      </c>
      <c r="AC1617" s="90">
        <f t="shared" si="3620"/>
        <v>1617</v>
      </c>
      <c r="AD1617" s="17">
        <f t="shared" si="3628"/>
        <v>47610</v>
      </c>
      <c r="AE1617" s="16" t="e">
        <f t="shared" si="3621"/>
        <v>#VALUE!</v>
      </c>
      <c r="AF1617" s="10">
        <f ca="1">IFERROR(AVERAGE(INDIRECT("AE"&amp;AC1617-Template!$F$10+1):INDIRECT("AE"&amp;AC1617)),0)</f>
        <v>0</v>
      </c>
      <c r="AG1617" s="35"/>
      <c r="AH1617" s="86"/>
      <c r="AI1617" s="35"/>
      <c r="AJ1617" s="35"/>
      <c r="AK1617" s="35"/>
      <c r="AL1617" s="35"/>
      <c r="AM1617" s="35"/>
      <c r="AN1617" s="35"/>
      <c r="AO1617" s="35"/>
      <c r="AP1617" s="35"/>
      <c r="AQ1617" s="35"/>
      <c r="AR1617" s="35"/>
      <c r="AS1617" s="35"/>
      <c r="AT1617" s="35"/>
      <c r="AU1617" s="35"/>
      <c r="AV1617" s="35"/>
      <c r="AW1617" s="35"/>
      <c r="AX1617" s="35"/>
      <c r="AY1617" s="35"/>
      <c r="AZ1617" s="17">
        <f t="shared" ref="AZ1617" si="3655">AZ1616+1</f>
        <v>47633</v>
      </c>
      <c r="BA1617" s="216">
        <f t="shared" si="3644"/>
        <v>4</v>
      </c>
      <c r="BB1617" s="216">
        <f t="shared" ref="BB1617" si="3656">BB1616+1</f>
        <v>1612</v>
      </c>
      <c r="BC1617" s="16">
        <f t="shared" si="3646"/>
        <v>4.4164383561643836</v>
      </c>
      <c r="BD1617" s="16">
        <f>IF(Template!$F$7="Linear interpolation",LinInterp($AO$5:$AO$18,$AM$5:$AM$18,BC1617),CubicSpline($AO$5:$AO$18,$AM$5:$AM$18,BC1617))</f>
        <v>14.087921538978184</v>
      </c>
      <c r="BE1617" s="221">
        <f t="shared" si="3581"/>
        <v>1.7897627548542523</v>
      </c>
      <c r="BF1617" s="221">
        <f>BE1617/PRODUCT($BG$6:BG1616)</f>
        <v>1.0003297115010013</v>
      </c>
      <c r="BG1617" s="16">
        <f t="shared" si="3647"/>
        <v>1.0003297115010013</v>
      </c>
      <c r="BH1617" s="10">
        <f t="shared" si="3648"/>
        <v>12.034469786545653</v>
      </c>
      <c r="BI1617" s="90"/>
      <c r="BJ1617" s="17">
        <f t="shared" si="3631"/>
        <v>47610</v>
      </c>
      <c r="BK1617" s="16">
        <f t="shared" si="3624"/>
        <v>12.110912799819351</v>
      </c>
      <c r="BL1617" s="10">
        <f ca="1">IFERROR(AVERAGE(INDIRECT("BK"&amp;AC1617-Template!$F$10+1):INDIRECT("BK"&amp;AC1617)),0)</f>
        <v>12.172317015004193</v>
      </c>
      <c r="BM1617" s="35"/>
      <c r="BN1617" s="86"/>
      <c r="BO1617" s="35"/>
      <c r="BP1617" s="35"/>
      <c r="BQ1617" s="35"/>
      <c r="BR1617" s="35"/>
      <c r="BS1617" s="35"/>
      <c r="BT1617" s="35"/>
      <c r="BU1617" s="35"/>
      <c r="BV1617" s="35"/>
      <c r="BW1617" s="35"/>
      <c r="BX1617" s="35"/>
      <c r="BY1617" s="35"/>
      <c r="BZ1617" s="35"/>
      <c r="CA1617" s="35"/>
      <c r="CB1617" s="35"/>
      <c r="CC1617" s="35"/>
      <c r="CD1617" s="35"/>
      <c r="CE1617" s="35"/>
      <c r="CF1617" s="35"/>
      <c r="CG1617" s="35"/>
      <c r="CH1617" s="35"/>
    </row>
    <row r="1618" spans="1:86" ht="15.6" x14ac:dyDescent="0.3">
      <c r="A1618" s="35"/>
      <c r="B1618" s="86"/>
      <c r="C1618" s="35"/>
      <c r="D1618" s="35"/>
      <c r="E1618" s="35"/>
      <c r="F1618" s="35"/>
      <c r="G1618" s="35"/>
      <c r="H1618" s="35"/>
      <c r="I1618" s="35"/>
      <c r="J1618" s="35"/>
      <c r="K1618" s="35"/>
      <c r="L1618" s="35"/>
      <c r="M1618" s="35"/>
      <c r="N1618" s="35"/>
      <c r="O1618" s="35"/>
      <c r="P1618" s="35"/>
      <c r="Q1618" s="35"/>
      <c r="R1618" s="35"/>
      <c r="S1618" s="35"/>
      <c r="T1618" s="17">
        <f t="shared" si="3625"/>
        <v>47634</v>
      </c>
      <c r="U1618" s="216">
        <f t="shared" si="3618"/>
        <v>5</v>
      </c>
      <c r="V1618" s="216">
        <f t="shared" si="3625"/>
        <v>1613</v>
      </c>
      <c r="W1618" s="16">
        <f t="shared" si="3632"/>
        <v>4.419178082191781</v>
      </c>
      <c r="X1618" s="16" t="e">
        <f>IF(Template!$F$7="Linear interpolation",LinInterp($I$5:$I$22,$G$5:$G$22,W1618),CubicSpline($I$5:$I$22,$G$5:$G$22,W1618))</f>
        <v>#VALUE!</v>
      </c>
      <c r="Y1618" s="221" t="e">
        <f t="shared" si="3619"/>
        <v>#VALUE!</v>
      </c>
      <c r="Z1618" s="221" t="e">
        <f>Y1618/PRODUCT($AA$6:AA1617)</f>
        <v>#VALUE!</v>
      </c>
      <c r="AA1618" s="16" t="e">
        <f t="shared" si="3626"/>
        <v>#VALUE!</v>
      </c>
      <c r="AB1618" s="10" t="e">
        <f t="shared" si="3627"/>
        <v>#VALUE!</v>
      </c>
      <c r="AC1618" s="90">
        <f t="shared" si="3620"/>
        <v>1618</v>
      </c>
      <c r="AD1618" s="17">
        <f t="shared" si="3628"/>
        <v>47611</v>
      </c>
      <c r="AE1618" s="16" t="e">
        <f t="shared" si="3621"/>
        <v>#VALUE!</v>
      </c>
      <c r="AF1618" s="10">
        <f ca="1">IFERROR(AVERAGE(INDIRECT("AE"&amp;AC1618-Template!$F$10+1):INDIRECT("AE"&amp;AC1618)),0)</f>
        <v>0</v>
      </c>
      <c r="AG1618" s="35"/>
      <c r="AH1618" s="86"/>
      <c r="AI1618" s="35"/>
      <c r="AJ1618" s="35"/>
      <c r="AK1618" s="35"/>
      <c r="AL1618" s="35"/>
      <c r="AM1618" s="35"/>
      <c r="AN1618" s="35"/>
      <c r="AO1618" s="35"/>
      <c r="AP1618" s="35"/>
      <c r="AQ1618" s="35"/>
      <c r="AR1618" s="35"/>
      <c r="AS1618" s="35"/>
      <c r="AT1618" s="35"/>
      <c r="AU1618" s="35"/>
      <c r="AV1618" s="35"/>
      <c r="AW1618" s="35"/>
      <c r="AX1618" s="35"/>
      <c r="AY1618" s="35"/>
      <c r="AZ1618" s="17">
        <f t="shared" ref="AZ1618" si="3657">AZ1617+1</f>
        <v>47634</v>
      </c>
      <c r="BA1618" s="216">
        <f t="shared" si="3644"/>
        <v>5</v>
      </c>
      <c r="BB1618" s="216">
        <f t="shared" ref="BB1618" si="3658">BB1617+1</f>
        <v>1613</v>
      </c>
      <c r="BC1618" s="16">
        <f t="shared" si="3646"/>
        <v>4.419178082191781</v>
      </c>
      <c r="BD1618" s="16">
        <f>IF(Template!$F$7="Linear interpolation",LinInterp($AO$5:$AO$18,$AM$5:$AM$18,BC1618),CubicSpline($AO$5:$AO$18,$AM$5:$AM$18,BC1618))</f>
        <v>14.087108000774471</v>
      </c>
      <c r="BE1618" s="221">
        <f t="shared" si="3581"/>
        <v>1.7903527244551911</v>
      </c>
      <c r="BF1618" s="221">
        <f>BE1618/PRODUCT($BG$6:BG1617)</f>
        <v>1.0003296356454725</v>
      </c>
      <c r="BG1618" s="16">
        <f t="shared" si="3647"/>
        <v>1.0003296356454725</v>
      </c>
      <c r="BH1618" s="10">
        <f t="shared" si="3648"/>
        <v>12.03170105974638</v>
      </c>
      <c r="BI1618" s="90"/>
      <c r="BJ1618" s="17">
        <f t="shared" si="3631"/>
        <v>47611</v>
      </c>
      <c r="BK1618" s="16">
        <f t="shared" si="3624"/>
        <v>12.107091058590536</v>
      </c>
      <c r="BL1618" s="10">
        <f ca="1">IFERROR(AVERAGE(INDIRECT("BK"&amp;AC1618-Template!$F$10+1):INDIRECT("BK"&amp;AC1618)),0)</f>
        <v>12.168386311249042</v>
      </c>
      <c r="BM1618" s="35"/>
      <c r="BN1618" s="86"/>
      <c r="BO1618" s="35"/>
      <c r="BP1618" s="35"/>
      <c r="BQ1618" s="35"/>
      <c r="BR1618" s="35"/>
      <c r="BS1618" s="35"/>
      <c r="BT1618" s="35"/>
      <c r="BU1618" s="35"/>
      <c r="BV1618" s="35"/>
      <c r="BW1618" s="35"/>
      <c r="BX1618" s="35"/>
      <c r="BY1618" s="35"/>
      <c r="BZ1618" s="35"/>
      <c r="CA1618" s="35"/>
      <c r="CB1618" s="35"/>
      <c r="CC1618" s="35"/>
      <c r="CD1618" s="35"/>
      <c r="CE1618" s="35"/>
      <c r="CF1618" s="35"/>
      <c r="CG1618" s="35"/>
      <c r="CH1618" s="35"/>
    </row>
    <row r="1619" spans="1:86" ht="15.6" x14ac:dyDescent="0.3">
      <c r="A1619" s="35"/>
      <c r="B1619" s="86"/>
      <c r="C1619" s="35"/>
      <c r="D1619" s="35"/>
      <c r="E1619" s="35"/>
      <c r="F1619" s="35"/>
      <c r="G1619" s="35"/>
      <c r="H1619" s="35"/>
      <c r="I1619" s="35"/>
      <c r="J1619" s="35"/>
      <c r="K1619" s="35"/>
      <c r="L1619" s="35"/>
      <c r="M1619" s="35"/>
      <c r="N1619" s="35"/>
      <c r="O1619" s="35"/>
      <c r="P1619" s="35"/>
      <c r="Q1619" s="35"/>
      <c r="R1619" s="35"/>
      <c r="S1619" s="35"/>
      <c r="T1619" s="17">
        <f t="shared" si="3625"/>
        <v>47635</v>
      </c>
      <c r="U1619" s="216">
        <f t="shared" si="3618"/>
        <v>6</v>
      </c>
      <c r="V1619" s="216">
        <f t="shared" si="3625"/>
        <v>1614</v>
      </c>
      <c r="W1619" s="16">
        <f t="shared" si="3632"/>
        <v>4.4219178082191783</v>
      </c>
      <c r="X1619" s="16" t="e">
        <f>IF(Template!$F$7="Linear interpolation",LinInterp($I$5:$I$22,$G$5:$G$22,W1619),CubicSpline($I$5:$I$22,$G$5:$G$22,W1619))</f>
        <v>#VALUE!</v>
      </c>
      <c r="Y1619" s="221" t="e">
        <f t="shared" si="3619"/>
        <v>#VALUE!</v>
      </c>
      <c r="Z1619" s="221" t="e">
        <f>Y1619/PRODUCT($AA$6:AA1618)</f>
        <v>#VALUE!</v>
      </c>
      <c r="AA1619" s="16" t="e">
        <f t="shared" si="3626"/>
        <v>#VALUE!</v>
      </c>
      <c r="AB1619" s="10" t="e">
        <f t="shared" si="3627"/>
        <v>#VALUE!</v>
      </c>
      <c r="AC1619" s="90">
        <f t="shared" si="3620"/>
        <v>1619</v>
      </c>
      <c r="AD1619" s="17">
        <f t="shared" si="3628"/>
        <v>47612</v>
      </c>
      <c r="AE1619" s="16" t="e">
        <f t="shared" si="3621"/>
        <v>#VALUE!</v>
      </c>
      <c r="AF1619" s="10">
        <f ca="1">IFERROR(AVERAGE(INDIRECT("AE"&amp;AC1619-Template!$F$10+1):INDIRECT("AE"&amp;AC1619)),0)</f>
        <v>0</v>
      </c>
      <c r="AG1619" s="35"/>
      <c r="AH1619" s="86"/>
      <c r="AI1619" s="35"/>
      <c r="AJ1619" s="35"/>
      <c r="AK1619" s="35"/>
      <c r="AL1619" s="35"/>
      <c r="AM1619" s="35"/>
      <c r="AN1619" s="35"/>
      <c r="AO1619" s="35"/>
      <c r="AP1619" s="35"/>
      <c r="AQ1619" s="35"/>
      <c r="AR1619" s="35"/>
      <c r="AS1619" s="35"/>
      <c r="AT1619" s="35"/>
      <c r="AU1619" s="35"/>
      <c r="AV1619" s="35"/>
      <c r="AW1619" s="35"/>
      <c r="AX1619" s="35"/>
      <c r="AY1619" s="35"/>
      <c r="AZ1619" s="17">
        <f t="shared" ref="AZ1619" si="3659">AZ1618+1</f>
        <v>47635</v>
      </c>
      <c r="BA1619" s="216">
        <f t="shared" si="3644"/>
        <v>6</v>
      </c>
      <c r="BB1619" s="216">
        <f t="shared" ref="BB1619" si="3660">BB1618+1</f>
        <v>1614</v>
      </c>
      <c r="BC1619" s="16">
        <f t="shared" si="3646"/>
        <v>4.4219178082191783</v>
      </c>
      <c r="BD1619" s="16">
        <f>IF(Template!$F$7="Linear interpolation",LinInterp($AO$5:$AO$18,$AM$5:$AM$18,BC1619),CubicSpline($AO$5:$AO$18,$AM$5:$AM$18,BC1619))</f>
        <v>14.086293553429767</v>
      </c>
      <c r="BE1619" s="221">
        <f t="shared" si="3581"/>
        <v>1.7909427550420713</v>
      </c>
      <c r="BF1619" s="221">
        <f>BE1619/PRODUCT($BG$6:BG1618)</f>
        <v>1.0003295610852658</v>
      </c>
      <c r="BG1619" s="16">
        <f t="shared" si="3647"/>
        <v>1.0003296356454725</v>
      </c>
      <c r="BH1619" s="10">
        <f t="shared" si="3648"/>
        <v>12.03170105974638</v>
      </c>
      <c r="BI1619" s="90"/>
      <c r="BJ1619" s="17">
        <f t="shared" si="3631"/>
        <v>47612</v>
      </c>
      <c r="BK1619" s="16">
        <f t="shared" si="3624"/>
        <v>12.103313730156273</v>
      </c>
      <c r="BL1619" s="10">
        <f ca="1">IFERROR(AVERAGE(INDIRECT("BK"&amp;AC1619-Template!$F$10+1):INDIRECT("BK"&amp;AC1619)),0)</f>
        <v>12.163981836914115</v>
      </c>
      <c r="BM1619" s="35"/>
      <c r="BN1619" s="86"/>
      <c r="BO1619" s="35"/>
      <c r="BP1619" s="35"/>
      <c r="BQ1619" s="35"/>
      <c r="BR1619" s="35"/>
      <c r="BS1619" s="35"/>
      <c r="BT1619" s="35"/>
      <c r="BU1619" s="35"/>
      <c r="BV1619" s="35"/>
      <c r="BW1619" s="35"/>
      <c r="BX1619" s="35"/>
      <c r="BY1619" s="35"/>
      <c r="BZ1619" s="35"/>
      <c r="CA1619" s="35"/>
      <c r="CB1619" s="35"/>
      <c r="CC1619" s="35"/>
      <c r="CD1619" s="35"/>
      <c r="CE1619" s="35"/>
      <c r="CF1619" s="35"/>
      <c r="CG1619" s="35"/>
      <c r="CH1619" s="35"/>
    </row>
    <row r="1620" spans="1:86" ht="15.6" x14ac:dyDescent="0.3">
      <c r="A1620" s="35"/>
      <c r="B1620" s="86"/>
      <c r="C1620" s="35"/>
      <c r="D1620" s="35"/>
      <c r="E1620" s="35"/>
      <c r="F1620" s="35"/>
      <c r="G1620" s="35"/>
      <c r="H1620" s="35"/>
      <c r="I1620" s="35"/>
      <c r="J1620" s="35"/>
      <c r="K1620" s="35"/>
      <c r="L1620" s="35"/>
      <c r="M1620" s="35"/>
      <c r="N1620" s="35"/>
      <c r="O1620" s="35"/>
      <c r="P1620" s="35"/>
      <c r="Q1620" s="35"/>
      <c r="R1620" s="35"/>
      <c r="S1620" s="35"/>
      <c r="T1620" s="17">
        <f t="shared" si="3625"/>
        <v>47636</v>
      </c>
      <c r="U1620" s="216">
        <f t="shared" si="3618"/>
        <v>7</v>
      </c>
      <c r="V1620" s="216">
        <f t="shared" si="3625"/>
        <v>1615</v>
      </c>
      <c r="W1620" s="16">
        <f t="shared" si="3632"/>
        <v>4.4246575342465757</v>
      </c>
      <c r="X1620" s="16" t="e">
        <f>IF(Template!$F$7="Linear interpolation",LinInterp($I$5:$I$22,$G$5:$G$22,W1620),CubicSpline($I$5:$I$22,$G$5:$G$22,W1620))</f>
        <v>#VALUE!</v>
      </c>
      <c r="Y1620" s="221" t="e">
        <f t="shared" si="3619"/>
        <v>#VALUE!</v>
      </c>
      <c r="Z1620" s="221" t="e">
        <f>Y1620/PRODUCT($AA$6:AA1619)</f>
        <v>#VALUE!</v>
      </c>
      <c r="AA1620" s="16" t="e">
        <f t="shared" si="3626"/>
        <v>#VALUE!</v>
      </c>
      <c r="AB1620" s="10" t="e">
        <f t="shared" si="3627"/>
        <v>#VALUE!</v>
      </c>
      <c r="AC1620" s="90">
        <f t="shared" si="3620"/>
        <v>1620</v>
      </c>
      <c r="AD1620" s="17">
        <f t="shared" si="3628"/>
        <v>47613</v>
      </c>
      <c r="AE1620" s="16" t="e">
        <f t="shared" si="3621"/>
        <v>#VALUE!</v>
      </c>
      <c r="AF1620" s="10">
        <f ca="1">IFERROR(AVERAGE(INDIRECT("AE"&amp;AC1620-Template!$F$10+1):INDIRECT("AE"&amp;AC1620)),0)</f>
        <v>0</v>
      </c>
      <c r="AG1620" s="35"/>
      <c r="AH1620" s="86"/>
      <c r="AI1620" s="35"/>
      <c r="AJ1620" s="35"/>
      <c r="AK1620" s="35"/>
      <c r="AL1620" s="35"/>
      <c r="AM1620" s="35"/>
      <c r="AN1620" s="35"/>
      <c r="AO1620" s="35"/>
      <c r="AP1620" s="35"/>
      <c r="AQ1620" s="35"/>
      <c r="AR1620" s="35"/>
      <c r="AS1620" s="35"/>
      <c r="AT1620" s="35"/>
      <c r="AU1620" s="35"/>
      <c r="AV1620" s="35"/>
      <c r="AW1620" s="35"/>
      <c r="AX1620" s="35"/>
      <c r="AY1620" s="35"/>
      <c r="AZ1620" s="17">
        <f t="shared" ref="AZ1620" si="3661">AZ1619+1</f>
        <v>47636</v>
      </c>
      <c r="BA1620" s="216">
        <f t="shared" si="3644"/>
        <v>7</v>
      </c>
      <c r="BB1620" s="216">
        <f t="shared" ref="BB1620" si="3662">BB1619+1</f>
        <v>1615</v>
      </c>
      <c r="BC1620" s="16">
        <f t="shared" si="3646"/>
        <v>4.4246575342465757</v>
      </c>
      <c r="BD1620" s="16">
        <f>IF(Template!$F$7="Linear interpolation",LinInterp($AO$5:$AO$18,$AM$5:$AM$18,BC1620),CubicSpline($AO$5:$AO$18,$AM$5:$AM$18,BC1620))</f>
        <v>14.085478232138769</v>
      </c>
      <c r="BE1620" s="221">
        <f t="shared" si="3581"/>
        <v>1.7915328488729785</v>
      </c>
      <c r="BF1620" s="221">
        <f>BE1620/PRODUCT($BG$6:BG1619)</f>
        <v>1.0003294132636034</v>
      </c>
      <c r="BG1620" s="16">
        <f t="shared" si="3647"/>
        <v>1.0003296356454725</v>
      </c>
      <c r="BH1620" s="10">
        <f t="shared" si="3648"/>
        <v>12.03170105974638</v>
      </c>
      <c r="BI1620" s="90"/>
      <c r="BJ1620" s="17">
        <f t="shared" si="3631"/>
        <v>47613</v>
      </c>
      <c r="BK1620" s="16">
        <f t="shared" si="3624"/>
        <v>12.099580938938814</v>
      </c>
      <c r="BL1620" s="10">
        <f ca="1">IFERROR(AVERAGE(INDIRECT("BK"&amp;AC1620-Template!$F$10+1):INDIRECT("BK"&amp;AC1620)),0)</f>
        <v>12.159620095982687</v>
      </c>
      <c r="BM1620" s="35"/>
      <c r="BN1620" s="86"/>
      <c r="BO1620" s="35"/>
      <c r="BP1620" s="35"/>
      <c r="BQ1620" s="35"/>
      <c r="BR1620" s="35"/>
      <c r="BS1620" s="35"/>
      <c r="BT1620" s="35"/>
      <c r="BU1620" s="35"/>
      <c r="BV1620" s="35"/>
      <c r="BW1620" s="35"/>
      <c r="BX1620" s="35"/>
      <c r="BY1620" s="35"/>
      <c r="BZ1620" s="35"/>
      <c r="CA1620" s="35"/>
      <c r="CB1620" s="35"/>
      <c r="CC1620" s="35"/>
      <c r="CD1620" s="35"/>
      <c r="CE1620" s="35"/>
      <c r="CF1620" s="35"/>
      <c r="CG1620" s="35"/>
      <c r="CH1620" s="35"/>
    </row>
    <row r="1621" spans="1:86" ht="15.6" x14ac:dyDescent="0.3">
      <c r="A1621" s="35"/>
      <c r="B1621" s="86"/>
      <c r="C1621" s="35"/>
      <c r="D1621" s="35"/>
      <c r="E1621" s="35"/>
      <c r="F1621" s="35"/>
      <c r="G1621" s="35"/>
      <c r="H1621" s="35"/>
      <c r="I1621" s="35"/>
      <c r="J1621" s="35"/>
      <c r="K1621" s="35"/>
      <c r="L1621" s="35"/>
      <c r="M1621" s="35"/>
      <c r="N1621" s="35"/>
      <c r="O1621" s="35"/>
      <c r="P1621" s="35"/>
      <c r="Q1621" s="35"/>
      <c r="R1621" s="35"/>
      <c r="S1621" s="35"/>
      <c r="T1621" s="17">
        <f t="shared" si="3625"/>
        <v>47637</v>
      </c>
      <c r="U1621" s="216">
        <f t="shared" si="3618"/>
        <v>1</v>
      </c>
      <c r="V1621" s="216">
        <f t="shared" si="3625"/>
        <v>1616</v>
      </c>
      <c r="W1621" s="16">
        <f t="shared" si="3632"/>
        <v>4.4273972602739722</v>
      </c>
      <c r="X1621" s="16" t="e">
        <f>IF(Template!$F$7="Linear interpolation",LinInterp($I$5:$I$22,$G$5:$G$22,W1621),CubicSpline($I$5:$I$22,$G$5:$G$22,W1621))</f>
        <v>#VALUE!</v>
      </c>
      <c r="Y1621" s="221" t="e">
        <f t="shared" si="3619"/>
        <v>#VALUE!</v>
      </c>
      <c r="Z1621" s="221" t="e">
        <f>Y1621/PRODUCT($AA$6:AA1620)</f>
        <v>#VALUE!</v>
      </c>
      <c r="AA1621" s="16" t="e">
        <f t="shared" si="3626"/>
        <v>#VALUE!</v>
      </c>
      <c r="AB1621" s="10" t="e">
        <f t="shared" si="3627"/>
        <v>#VALUE!</v>
      </c>
      <c r="AC1621" s="90">
        <f t="shared" si="3620"/>
        <v>1621</v>
      </c>
      <c r="AD1621" s="17">
        <f t="shared" si="3628"/>
        <v>47614</v>
      </c>
      <c r="AE1621" s="16" t="e">
        <f t="shared" si="3621"/>
        <v>#VALUE!</v>
      </c>
      <c r="AF1621" s="10">
        <f ca="1">IFERROR(AVERAGE(INDIRECT("AE"&amp;AC1621-Template!$F$10+1):INDIRECT("AE"&amp;AC1621)),0)</f>
        <v>0</v>
      </c>
      <c r="AG1621" s="35"/>
      <c r="AH1621" s="86"/>
      <c r="AI1621" s="35"/>
      <c r="AJ1621" s="35"/>
      <c r="AK1621" s="35"/>
      <c r="AL1621" s="35"/>
      <c r="AM1621" s="35"/>
      <c r="AN1621" s="35"/>
      <c r="AO1621" s="35"/>
      <c r="AP1621" s="35"/>
      <c r="AQ1621" s="35"/>
      <c r="AR1621" s="35"/>
      <c r="AS1621" s="35"/>
      <c r="AT1621" s="35"/>
      <c r="AU1621" s="35"/>
      <c r="AV1621" s="35"/>
      <c r="AW1621" s="35"/>
      <c r="AX1621" s="35"/>
      <c r="AY1621" s="35"/>
      <c r="AZ1621" s="17">
        <f t="shared" ref="AZ1621" si="3663">AZ1620+1</f>
        <v>47637</v>
      </c>
      <c r="BA1621" s="216">
        <f t="shared" si="3644"/>
        <v>1</v>
      </c>
      <c r="BB1621" s="216">
        <f t="shared" ref="BB1621" si="3664">BB1620+1</f>
        <v>1616</v>
      </c>
      <c r="BC1621" s="16">
        <f t="shared" si="3646"/>
        <v>4.4273972602739722</v>
      </c>
      <c r="BD1621" s="16">
        <f>IF(Template!$F$7="Linear interpolation",LinInterp($AO$5:$AO$18,$AM$5:$AM$18,BC1621),CubicSpline($AO$5:$AO$18,$AM$5:$AM$18,BC1621))</f>
        <v>14.084662072096172</v>
      </c>
      <c r="BE1621" s="221">
        <f t="shared" si="3581"/>
        <v>1.7921230082151516</v>
      </c>
      <c r="BF1621" s="221">
        <f>BE1621/PRODUCT($BG$6:BG1620)</f>
        <v>1.0003291934826695</v>
      </c>
      <c r="BG1621" s="16">
        <f t="shared" si="3647"/>
        <v>1.0003291934826695</v>
      </c>
      <c r="BH1621" s="10">
        <f t="shared" si="3648"/>
        <v>12.015562117435486</v>
      </c>
      <c r="BI1621" s="90"/>
      <c r="BJ1621" s="17">
        <f t="shared" si="3631"/>
        <v>47614</v>
      </c>
      <c r="BK1621" s="16">
        <f t="shared" si="3624"/>
        <v>12.099580938938814</v>
      </c>
      <c r="BL1621" s="10">
        <f ca="1">IFERROR(AVERAGE(INDIRECT("BK"&amp;AC1621-Template!$F$10+1):INDIRECT("BK"&amp;AC1621)),0)</f>
        <v>12.155424150451818</v>
      </c>
      <c r="BM1621" s="35"/>
      <c r="BN1621" s="86"/>
      <c r="BO1621" s="35"/>
      <c r="BP1621" s="35"/>
      <c r="BQ1621" s="35"/>
      <c r="BR1621" s="35"/>
      <c r="BS1621" s="35"/>
      <c r="BT1621" s="35"/>
      <c r="BU1621" s="35"/>
      <c r="BV1621" s="35"/>
      <c r="BW1621" s="35"/>
      <c r="BX1621" s="35"/>
      <c r="BY1621" s="35"/>
      <c r="BZ1621" s="35"/>
      <c r="CA1621" s="35"/>
      <c r="CB1621" s="35"/>
      <c r="CC1621" s="35"/>
      <c r="CD1621" s="35"/>
      <c r="CE1621" s="35"/>
      <c r="CF1621" s="35"/>
      <c r="CG1621" s="35"/>
      <c r="CH1621" s="35"/>
    </row>
    <row r="1622" spans="1:86" ht="15.6" x14ac:dyDescent="0.3">
      <c r="A1622" s="35"/>
      <c r="B1622" s="86"/>
      <c r="C1622" s="35"/>
      <c r="D1622" s="35"/>
      <c r="E1622" s="35"/>
      <c r="F1622" s="35"/>
      <c r="G1622" s="35"/>
      <c r="H1622" s="35"/>
      <c r="I1622" s="35"/>
      <c r="J1622" s="35"/>
      <c r="K1622" s="35"/>
      <c r="L1622" s="35"/>
      <c r="M1622" s="35"/>
      <c r="N1622" s="35"/>
      <c r="O1622" s="35"/>
      <c r="P1622" s="35"/>
      <c r="Q1622" s="35"/>
      <c r="R1622" s="35"/>
      <c r="S1622" s="35"/>
      <c r="T1622" s="17">
        <f t="shared" si="3625"/>
        <v>47638</v>
      </c>
      <c r="U1622" s="216">
        <f t="shared" si="3618"/>
        <v>2</v>
      </c>
      <c r="V1622" s="216">
        <f t="shared" si="3625"/>
        <v>1617</v>
      </c>
      <c r="W1622" s="16">
        <f t="shared" si="3632"/>
        <v>4.4301369863013695</v>
      </c>
      <c r="X1622" s="16" t="e">
        <f>IF(Template!$F$7="Linear interpolation",LinInterp($I$5:$I$22,$G$5:$G$22,W1622),CubicSpline($I$5:$I$22,$G$5:$G$22,W1622))</f>
        <v>#VALUE!</v>
      </c>
      <c r="Y1622" s="221" t="e">
        <f t="shared" si="3619"/>
        <v>#VALUE!</v>
      </c>
      <c r="Z1622" s="221" t="e">
        <f>Y1622/PRODUCT($AA$6:AA1621)</f>
        <v>#VALUE!</v>
      </c>
      <c r="AA1622" s="16" t="e">
        <f t="shared" si="3626"/>
        <v>#VALUE!</v>
      </c>
      <c r="AB1622" s="10" t="e">
        <f t="shared" si="3627"/>
        <v>#VALUE!</v>
      </c>
      <c r="AC1622" s="90">
        <f t="shared" si="3620"/>
        <v>1622</v>
      </c>
      <c r="AD1622" s="17">
        <f t="shared" si="3628"/>
        <v>47615</v>
      </c>
      <c r="AE1622" s="16" t="e">
        <f t="shared" si="3621"/>
        <v>#VALUE!</v>
      </c>
      <c r="AF1622" s="10">
        <f ca="1">IFERROR(AVERAGE(INDIRECT("AE"&amp;AC1622-Template!$F$10+1):INDIRECT("AE"&amp;AC1622)),0)</f>
        <v>0</v>
      </c>
      <c r="AG1622" s="35"/>
      <c r="AH1622" s="86"/>
      <c r="AI1622" s="35"/>
      <c r="AJ1622" s="35"/>
      <c r="AK1622" s="35"/>
      <c r="AL1622" s="35"/>
      <c r="AM1622" s="35"/>
      <c r="AN1622" s="35"/>
      <c r="AO1622" s="35"/>
      <c r="AP1622" s="35"/>
      <c r="AQ1622" s="35"/>
      <c r="AR1622" s="35"/>
      <c r="AS1622" s="35"/>
      <c r="AT1622" s="35"/>
      <c r="AU1622" s="35"/>
      <c r="AV1622" s="35"/>
      <c r="AW1622" s="35"/>
      <c r="AX1622" s="35"/>
      <c r="AY1622" s="35"/>
      <c r="AZ1622" s="17">
        <f t="shared" ref="AZ1622" si="3665">AZ1621+1</f>
        <v>47638</v>
      </c>
      <c r="BA1622" s="216">
        <f t="shared" si="3644"/>
        <v>2</v>
      </c>
      <c r="BB1622" s="216">
        <f t="shared" ref="BB1622" si="3666">BB1621+1</f>
        <v>1617</v>
      </c>
      <c r="BC1622" s="16">
        <f t="shared" si="3646"/>
        <v>4.4301369863013695</v>
      </c>
      <c r="BD1622" s="16">
        <f>IF(Template!$F$7="Linear interpolation",LinInterp($AO$5:$AO$18,$AM$5:$AM$18,BC1622),CubicSpline($AO$5:$AO$18,$AM$5:$AM$18,BC1622))</f>
        <v>14.083845108496671</v>
      </c>
      <c r="BE1622" s="221">
        <f t="shared" si="3581"/>
        <v>1.7927132353449942</v>
      </c>
      <c r="BF1622" s="221">
        <f>BE1622/PRODUCT($BG$6:BG1621)</f>
        <v>1.0003293452107567</v>
      </c>
      <c r="BG1622" s="16">
        <f t="shared" si="3647"/>
        <v>1.0003293452107567</v>
      </c>
      <c r="BH1622" s="10">
        <f t="shared" si="3648"/>
        <v>12.021100192618484</v>
      </c>
      <c r="BI1622" s="90"/>
      <c r="BJ1622" s="17">
        <f t="shared" si="3631"/>
        <v>47615</v>
      </c>
      <c r="BK1622" s="16">
        <f t="shared" si="3624"/>
        <v>12.099580938938814</v>
      </c>
      <c r="BL1622" s="10">
        <f ca="1">IFERROR(AVERAGE(INDIRECT("BK"&amp;AC1622-Template!$F$10+1):INDIRECT("BK"&amp;AC1622)),0)</f>
        <v>12.151392631805622</v>
      </c>
      <c r="BM1622" s="35"/>
      <c r="BN1622" s="86"/>
      <c r="BO1622" s="35"/>
      <c r="BP1622" s="35"/>
      <c r="BQ1622" s="35"/>
      <c r="BR1622" s="35"/>
      <c r="BS1622" s="35"/>
      <c r="BT1622" s="35"/>
      <c r="BU1622" s="35"/>
      <c r="BV1622" s="35"/>
      <c r="BW1622" s="35"/>
      <c r="BX1622" s="35"/>
      <c r="BY1622" s="35"/>
      <c r="BZ1622" s="35"/>
      <c r="CA1622" s="35"/>
      <c r="CB1622" s="35"/>
      <c r="CC1622" s="35"/>
      <c r="CD1622" s="35"/>
      <c r="CE1622" s="35"/>
      <c r="CF1622" s="35"/>
      <c r="CG1622" s="35"/>
      <c r="CH1622" s="35"/>
    </row>
    <row r="1623" spans="1:86" ht="15.6" x14ac:dyDescent="0.3">
      <c r="A1623" s="35"/>
      <c r="B1623" s="86"/>
      <c r="C1623" s="35"/>
      <c r="D1623" s="35"/>
      <c r="E1623" s="35"/>
      <c r="F1623" s="35"/>
      <c r="G1623" s="35"/>
      <c r="H1623" s="35"/>
      <c r="I1623" s="35"/>
      <c r="J1623" s="35"/>
      <c r="K1623" s="35"/>
      <c r="L1623" s="35"/>
      <c r="M1623" s="35"/>
      <c r="N1623" s="35"/>
      <c r="O1623" s="35"/>
      <c r="P1623" s="35"/>
      <c r="Q1623" s="35"/>
      <c r="R1623" s="35"/>
      <c r="S1623" s="35"/>
      <c r="T1623" s="17">
        <f t="shared" si="3625"/>
        <v>47639</v>
      </c>
      <c r="U1623" s="216">
        <f t="shared" si="3618"/>
        <v>3</v>
      </c>
      <c r="V1623" s="216">
        <f t="shared" si="3625"/>
        <v>1618</v>
      </c>
      <c r="W1623" s="16">
        <f t="shared" si="3632"/>
        <v>4.4328767123287669</v>
      </c>
      <c r="X1623" s="16" t="e">
        <f>IF(Template!$F$7="Linear interpolation",LinInterp($I$5:$I$22,$G$5:$G$22,W1623),CubicSpline($I$5:$I$22,$G$5:$G$22,W1623))</f>
        <v>#VALUE!</v>
      </c>
      <c r="Y1623" s="221" t="e">
        <f t="shared" si="3619"/>
        <v>#VALUE!</v>
      </c>
      <c r="Z1623" s="221" t="e">
        <f>Y1623/PRODUCT($AA$6:AA1622)</f>
        <v>#VALUE!</v>
      </c>
      <c r="AA1623" s="16" t="e">
        <f t="shared" si="3626"/>
        <v>#VALUE!</v>
      </c>
      <c r="AB1623" s="10" t="e">
        <f t="shared" si="3627"/>
        <v>#VALUE!</v>
      </c>
      <c r="AC1623" s="90">
        <f t="shared" si="3620"/>
        <v>1623</v>
      </c>
      <c r="AD1623" s="17">
        <f t="shared" si="3628"/>
        <v>47616</v>
      </c>
      <c r="AE1623" s="16" t="e">
        <f t="shared" si="3621"/>
        <v>#VALUE!</v>
      </c>
      <c r="AF1623" s="10">
        <f ca="1">IFERROR(AVERAGE(INDIRECT("AE"&amp;AC1623-Template!$F$10+1):INDIRECT("AE"&amp;AC1623)),0)</f>
        <v>0</v>
      </c>
      <c r="AG1623" s="35"/>
      <c r="AH1623" s="86"/>
      <c r="AI1623" s="35"/>
      <c r="AJ1623" s="35"/>
      <c r="AK1623" s="35"/>
      <c r="AL1623" s="35"/>
      <c r="AM1623" s="35"/>
      <c r="AN1623" s="35"/>
      <c r="AO1623" s="35"/>
      <c r="AP1623" s="35"/>
      <c r="AQ1623" s="35"/>
      <c r="AR1623" s="35"/>
      <c r="AS1623" s="35"/>
      <c r="AT1623" s="35"/>
      <c r="AU1623" s="35"/>
      <c r="AV1623" s="35"/>
      <c r="AW1623" s="35"/>
      <c r="AX1623" s="35"/>
      <c r="AY1623" s="35"/>
      <c r="AZ1623" s="17">
        <f t="shared" ref="AZ1623" si="3667">AZ1622+1</f>
        <v>47639</v>
      </c>
      <c r="BA1623" s="216">
        <f t="shared" si="3644"/>
        <v>3</v>
      </c>
      <c r="BB1623" s="216">
        <f t="shared" ref="BB1623" si="3668">BB1622+1</f>
        <v>1618</v>
      </c>
      <c r="BC1623" s="16">
        <f t="shared" si="3646"/>
        <v>4.4328767123287669</v>
      </c>
      <c r="BD1623" s="16">
        <f>IF(Template!$F$7="Linear interpolation",LinInterp($AO$5:$AO$18,$AM$5:$AM$18,BC1623),CubicSpline($AO$5:$AO$18,$AM$5:$AM$18,BC1623))</f>
        <v>14.083027376534963</v>
      </c>
      <c r="BE1623" s="221">
        <f t="shared" si="3581"/>
        <v>1.7933035325480857</v>
      </c>
      <c r="BF1623" s="221">
        <f>BE1623/PRODUCT($BG$6:BG1622)</f>
        <v>1.0003292758660187</v>
      </c>
      <c r="BG1623" s="16">
        <f t="shared" si="3647"/>
        <v>1.0003292758660187</v>
      </c>
      <c r="BH1623" s="10">
        <f t="shared" si="3648"/>
        <v>12.018569109683241</v>
      </c>
      <c r="BI1623" s="90"/>
      <c r="BJ1623" s="17">
        <f t="shared" si="3631"/>
        <v>47616</v>
      </c>
      <c r="BK1623" s="16">
        <f t="shared" si="3624"/>
        <v>12.077631435865822</v>
      </c>
      <c r="BL1623" s="10">
        <f ca="1">IFERROR(AVERAGE(INDIRECT("BK"&amp;AC1623-Template!$F$10+1):INDIRECT("BK"&amp;AC1623)),0)</f>
        <v>12.146629463056994</v>
      </c>
      <c r="BM1623" s="35"/>
      <c r="BN1623" s="86"/>
      <c r="BO1623" s="35"/>
      <c r="BP1623" s="35"/>
      <c r="BQ1623" s="35"/>
      <c r="BR1623" s="35"/>
      <c r="BS1623" s="35"/>
      <c r="BT1623" s="35"/>
      <c r="BU1623" s="35"/>
      <c r="BV1623" s="35"/>
      <c r="BW1623" s="35"/>
      <c r="BX1623" s="35"/>
      <c r="BY1623" s="35"/>
      <c r="BZ1623" s="35"/>
      <c r="CA1623" s="35"/>
      <c r="CB1623" s="35"/>
      <c r="CC1623" s="35"/>
      <c r="CD1623" s="35"/>
      <c r="CE1623" s="35"/>
      <c r="CF1623" s="35"/>
      <c r="CG1623" s="35"/>
      <c r="CH1623" s="35"/>
    </row>
    <row r="1624" spans="1:86" ht="15.6" x14ac:dyDescent="0.3">
      <c r="A1624" s="35"/>
      <c r="B1624" s="86"/>
      <c r="C1624" s="35"/>
      <c r="D1624" s="35"/>
      <c r="E1624" s="35"/>
      <c r="F1624" s="35"/>
      <c r="G1624" s="35"/>
      <c r="H1624" s="35"/>
      <c r="I1624" s="35"/>
      <c r="J1624" s="35"/>
      <c r="K1624" s="35"/>
      <c r="L1624" s="35"/>
      <c r="M1624" s="35"/>
      <c r="N1624" s="35"/>
      <c r="O1624" s="35"/>
      <c r="P1624" s="35"/>
      <c r="Q1624" s="35"/>
      <c r="R1624" s="35"/>
      <c r="S1624" s="35"/>
      <c r="T1624" s="17">
        <f t="shared" si="3625"/>
        <v>47640</v>
      </c>
      <c r="U1624" s="216">
        <f t="shared" si="3618"/>
        <v>4</v>
      </c>
      <c r="V1624" s="216">
        <f t="shared" si="3625"/>
        <v>1619</v>
      </c>
      <c r="W1624" s="16">
        <f t="shared" si="3632"/>
        <v>4.4356164383561643</v>
      </c>
      <c r="X1624" s="16" t="e">
        <f>IF(Template!$F$7="Linear interpolation",LinInterp($I$5:$I$22,$G$5:$G$22,W1624),CubicSpline($I$5:$I$22,$G$5:$G$22,W1624))</f>
        <v>#VALUE!</v>
      </c>
      <c r="Y1624" s="221" t="e">
        <f t="shared" si="3619"/>
        <v>#VALUE!</v>
      </c>
      <c r="Z1624" s="221" t="e">
        <f>Y1624/PRODUCT($AA$6:AA1623)</f>
        <v>#VALUE!</v>
      </c>
      <c r="AA1624" s="16" t="e">
        <f t="shared" si="3626"/>
        <v>#VALUE!</v>
      </c>
      <c r="AB1624" s="10" t="e">
        <f t="shared" si="3627"/>
        <v>#VALUE!</v>
      </c>
      <c r="AC1624" s="90">
        <f t="shared" si="3620"/>
        <v>1624</v>
      </c>
      <c r="AD1624" s="17">
        <f t="shared" si="3628"/>
        <v>47617</v>
      </c>
      <c r="AE1624" s="16" t="e">
        <f t="shared" si="3621"/>
        <v>#VALUE!</v>
      </c>
      <c r="AF1624" s="10">
        <f ca="1">IFERROR(AVERAGE(INDIRECT("AE"&amp;AC1624-Template!$F$10+1):INDIRECT("AE"&amp;AC1624)),0)</f>
        <v>0</v>
      </c>
      <c r="AG1624" s="35"/>
      <c r="AH1624" s="86"/>
      <c r="AI1624" s="35"/>
      <c r="AJ1624" s="35"/>
      <c r="AK1624" s="35"/>
      <c r="AL1624" s="35"/>
      <c r="AM1624" s="35"/>
      <c r="AN1624" s="35"/>
      <c r="AO1624" s="35"/>
      <c r="AP1624" s="35"/>
      <c r="AQ1624" s="35"/>
      <c r="AR1624" s="35"/>
      <c r="AS1624" s="35"/>
      <c r="AT1624" s="35"/>
      <c r="AU1624" s="35"/>
      <c r="AV1624" s="35"/>
      <c r="AW1624" s="35"/>
      <c r="AX1624" s="35"/>
      <c r="AY1624" s="35"/>
      <c r="AZ1624" s="17">
        <f t="shared" ref="AZ1624" si="3669">AZ1623+1</f>
        <v>47640</v>
      </c>
      <c r="BA1624" s="216">
        <f t="shared" si="3644"/>
        <v>4</v>
      </c>
      <c r="BB1624" s="216">
        <f t="shared" ref="BB1624" si="3670">BB1623+1</f>
        <v>1619</v>
      </c>
      <c r="BC1624" s="16">
        <f t="shared" si="3646"/>
        <v>4.4356164383561643</v>
      </c>
      <c r="BD1624" s="16">
        <f>IF(Template!$F$7="Linear interpolation",LinInterp($AO$5:$AO$18,$AM$5:$AM$18,BC1624),CubicSpline($AO$5:$AO$18,$AM$5:$AM$18,BC1624))</f>
        <v>14.08220891140574</v>
      </c>
      <c r="BE1624" s="221">
        <f t="shared" si="3581"/>
        <v>1.79389390211919</v>
      </c>
      <c r="BF1624" s="221">
        <f>BE1624/PRODUCT($BG$6:BG1623)</f>
        <v>1.0003292078336929</v>
      </c>
      <c r="BG1624" s="16">
        <f t="shared" si="3647"/>
        <v>1.0003292078336929</v>
      </c>
      <c r="BH1624" s="10">
        <f t="shared" si="3648"/>
        <v>12.016085929792531</v>
      </c>
      <c r="BI1624" s="90"/>
      <c r="BJ1624" s="17">
        <f t="shared" si="3631"/>
        <v>47617</v>
      </c>
      <c r="BK1624" s="16">
        <f t="shared" si="3624"/>
        <v>12.085097637089092</v>
      </c>
      <c r="BL1624" s="10">
        <f ca="1">IFERROR(AVERAGE(INDIRECT("BK"&amp;AC1624-Template!$F$10+1):INDIRECT("BK"&amp;AC1624)),0)</f>
        <v>12.142115167682475</v>
      </c>
      <c r="BM1624" s="35"/>
      <c r="BN1624" s="86"/>
      <c r="BO1624" s="35"/>
      <c r="BP1624" s="35"/>
      <c r="BQ1624" s="35"/>
      <c r="BR1624" s="35"/>
      <c r="BS1624" s="35"/>
      <c r="BT1624" s="35"/>
      <c r="BU1624" s="35"/>
      <c r="BV1624" s="35"/>
      <c r="BW1624" s="35"/>
      <c r="BX1624" s="35"/>
      <c r="BY1624" s="35"/>
      <c r="BZ1624" s="35"/>
      <c r="CA1624" s="35"/>
      <c r="CB1624" s="35"/>
      <c r="CC1624" s="35"/>
      <c r="CD1624" s="35"/>
      <c r="CE1624" s="35"/>
      <c r="CF1624" s="35"/>
      <c r="CG1624" s="35"/>
      <c r="CH1624" s="35"/>
    </row>
    <row r="1625" spans="1:86" ht="15.6" x14ac:dyDescent="0.3">
      <c r="A1625" s="35"/>
      <c r="B1625" s="86"/>
      <c r="C1625" s="35"/>
      <c r="D1625" s="35"/>
      <c r="E1625" s="35"/>
      <c r="F1625" s="35"/>
      <c r="G1625" s="35"/>
      <c r="H1625" s="35"/>
      <c r="I1625" s="35"/>
      <c r="J1625" s="35"/>
      <c r="K1625" s="35"/>
      <c r="L1625" s="35"/>
      <c r="M1625" s="35"/>
      <c r="N1625" s="35"/>
      <c r="O1625" s="35"/>
      <c r="P1625" s="35"/>
      <c r="Q1625" s="35"/>
      <c r="R1625" s="35"/>
      <c r="S1625" s="35"/>
      <c r="T1625" s="17">
        <f t="shared" si="3625"/>
        <v>47641</v>
      </c>
      <c r="U1625" s="216">
        <f t="shared" si="3618"/>
        <v>5</v>
      </c>
      <c r="V1625" s="216">
        <f t="shared" si="3625"/>
        <v>1620</v>
      </c>
      <c r="W1625" s="16">
        <f t="shared" si="3632"/>
        <v>4.4383561643835616</v>
      </c>
      <c r="X1625" s="16" t="e">
        <f>IF(Template!$F$7="Linear interpolation",LinInterp($I$5:$I$22,$G$5:$G$22,W1625),CubicSpline($I$5:$I$22,$G$5:$G$22,W1625))</f>
        <v>#VALUE!</v>
      </c>
      <c r="Y1625" s="221" t="e">
        <f t="shared" si="3619"/>
        <v>#VALUE!</v>
      </c>
      <c r="Z1625" s="221" t="e">
        <f>Y1625/PRODUCT($AA$6:AA1624)</f>
        <v>#VALUE!</v>
      </c>
      <c r="AA1625" s="16" t="e">
        <f t="shared" si="3626"/>
        <v>#VALUE!</v>
      </c>
      <c r="AB1625" s="10" t="e">
        <f t="shared" si="3627"/>
        <v>#VALUE!</v>
      </c>
      <c r="AC1625" s="90">
        <f t="shared" si="3620"/>
        <v>1625</v>
      </c>
      <c r="AD1625" s="17">
        <f t="shared" si="3628"/>
        <v>47618</v>
      </c>
      <c r="AE1625" s="16" t="e">
        <f t="shared" si="3621"/>
        <v>#VALUE!</v>
      </c>
      <c r="AF1625" s="10">
        <f ca="1">IFERROR(AVERAGE(INDIRECT("AE"&amp;AC1625-Template!$F$10+1):INDIRECT("AE"&amp;AC1625)),0)</f>
        <v>0</v>
      </c>
      <c r="AG1625" s="35"/>
      <c r="AH1625" s="86"/>
      <c r="AI1625" s="35"/>
      <c r="AJ1625" s="35"/>
      <c r="AK1625" s="35"/>
      <c r="AL1625" s="35"/>
      <c r="AM1625" s="35"/>
      <c r="AN1625" s="35"/>
      <c r="AO1625" s="35"/>
      <c r="AP1625" s="35"/>
      <c r="AQ1625" s="35"/>
      <c r="AR1625" s="35"/>
      <c r="AS1625" s="35"/>
      <c r="AT1625" s="35"/>
      <c r="AU1625" s="35"/>
      <c r="AV1625" s="35"/>
      <c r="AW1625" s="35"/>
      <c r="AX1625" s="35"/>
      <c r="AY1625" s="35"/>
      <c r="AZ1625" s="17">
        <f t="shared" ref="AZ1625" si="3671">AZ1624+1</f>
        <v>47641</v>
      </c>
      <c r="BA1625" s="216">
        <f t="shared" si="3644"/>
        <v>5</v>
      </c>
      <c r="BB1625" s="216">
        <f t="shared" ref="BB1625" si="3672">BB1624+1</f>
        <v>1620</v>
      </c>
      <c r="BC1625" s="16">
        <f t="shared" si="3646"/>
        <v>4.4383561643835616</v>
      </c>
      <c r="BD1625" s="16">
        <f>IF(Template!$F$7="Linear interpolation",LinInterp($AO$5:$AO$18,$AM$5:$AM$18,BC1625),CubicSpline($AO$5:$AO$18,$AM$5:$AM$18,BC1625))</f>
        <v>14.081389748303701</v>
      </c>
      <c r="BE1625" s="221">
        <f t="shared" si="3581"/>
        <v>1.7944843463622717</v>
      </c>
      <c r="BF1625" s="221">
        <f>BE1625/PRODUCT($BG$6:BG1624)</f>
        <v>1.0003291411172002</v>
      </c>
      <c r="BG1625" s="16">
        <f t="shared" si="3647"/>
        <v>1.0003291411172002</v>
      </c>
      <c r="BH1625" s="10">
        <f t="shared" si="3648"/>
        <v>12.013650777806252</v>
      </c>
      <c r="BI1625" s="90"/>
      <c r="BJ1625" s="17">
        <f t="shared" si="3631"/>
        <v>47618</v>
      </c>
      <c r="BK1625" s="16">
        <f t="shared" si="3624"/>
        <v>12.081589400210202</v>
      </c>
      <c r="BL1625" s="10">
        <f ca="1">IFERROR(AVERAGE(INDIRECT("BK"&amp;AC1625-Template!$F$10+1):INDIRECT("BK"&amp;AC1625)),0)</f>
        <v>12.138456744893471</v>
      </c>
      <c r="BM1625" s="35"/>
      <c r="BN1625" s="86"/>
      <c r="BO1625" s="35"/>
      <c r="BP1625" s="35"/>
      <c r="BQ1625" s="35"/>
      <c r="BR1625" s="35"/>
      <c r="BS1625" s="35"/>
      <c r="BT1625" s="35"/>
      <c r="BU1625" s="35"/>
      <c r="BV1625" s="35"/>
      <c r="BW1625" s="35"/>
      <c r="BX1625" s="35"/>
      <c r="BY1625" s="35"/>
      <c r="BZ1625" s="35"/>
      <c r="CA1625" s="35"/>
      <c r="CB1625" s="35"/>
      <c r="CC1625" s="35"/>
      <c r="CD1625" s="35"/>
      <c r="CE1625" s="35"/>
      <c r="CF1625" s="35"/>
      <c r="CG1625" s="35"/>
      <c r="CH1625" s="35"/>
    </row>
    <row r="1626" spans="1:86" ht="15.6" x14ac:dyDescent="0.3">
      <c r="A1626" s="35"/>
      <c r="B1626" s="86"/>
      <c r="C1626" s="35"/>
      <c r="D1626" s="35"/>
      <c r="E1626" s="35"/>
      <c r="F1626" s="35"/>
      <c r="G1626" s="35"/>
      <c r="H1626" s="35"/>
      <c r="I1626" s="35"/>
      <c r="J1626" s="35"/>
      <c r="K1626" s="35"/>
      <c r="L1626" s="35"/>
      <c r="M1626" s="35"/>
      <c r="N1626" s="35"/>
      <c r="O1626" s="35"/>
      <c r="P1626" s="35"/>
      <c r="Q1626" s="35"/>
      <c r="R1626" s="35"/>
      <c r="S1626" s="35"/>
      <c r="T1626" s="17">
        <f t="shared" si="3625"/>
        <v>47642</v>
      </c>
      <c r="U1626" s="216">
        <f t="shared" si="3618"/>
        <v>6</v>
      </c>
      <c r="V1626" s="216">
        <f t="shared" si="3625"/>
        <v>1621</v>
      </c>
      <c r="W1626" s="16">
        <f t="shared" si="3632"/>
        <v>4.441095890410959</v>
      </c>
      <c r="X1626" s="16" t="e">
        <f>IF(Template!$F$7="Linear interpolation",LinInterp($I$5:$I$22,$G$5:$G$22,W1626),CubicSpline($I$5:$I$22,$G$5:$G$22,W1626))</f>
        <v>#VALUE!</v>
      </c>
      <c r="Y1626" s="221" t="e">
        <f t="shared" si="3619"/>
        <v>#VALUE!</v>
      </c>
      <c r="Z1626" s="221" t="e">
        <f>Y1626/PRODUCT($AA$6:AA1625)</f>
        <v>#VALUE!</v>
      </c>
      <c r="AA1626" s="16" t="e">
        <f t="shared" si="3626"/>
        <v>#VALUE!</v>
      </c>
      <c r="AB1626" s="10" t="e">
        <f t="shared" si="3627"/>
        <v>#VALUE!</v>
      </c>
      <c r="AC1626" s="90">
        <f t="shared" si="3620"/>
        <v>1626</v>
      </c>
      <c r="AD1626" s="17">
        <f t="shared" si="3628"/>
        <v>47619</v>
      </c>
      <c r="AE1626" s="16" t="e">
        <f t="shared" si="3621"/>
        <v>#VALUE!</v>
      </c>
      <c r="AF1626" s="10">
        <f ca="1">IFERROR(AVERAGE(INDIRECT("AE"&amp;AC1626-Template!$F$10+1):INDIRECT("AE"&amp;AC1626)),0)</f>
        <v>0</v>
      </c>
      <c r="AG1626" s="35"/>
      <c r="AH1626" s="86"/>
      <c r="AI1626" s="35"/>
      <c r="AJ1626" s="35"/>
      <c r="AK1626" s="35"/>
      <c r="AL1626" s="35"/>
      <c r="AM1626" s="35"/>
      <c r="AN1626" s="35"/>
      <c r="AO1626" s="35"/>
      <c r="AP1626" s="35"/>
      <c r="AQ1626" s="35"/>
      <c r="AR1626" s="35"/>
      <c r="AS1626" s="35"/>
      <c r="AT1626" s="35"/>
      <c r="AU1626" s="35"/>
      <c r="AV1626" s="35"/>
      <c r="AW1626" s="35"/>
      <c r="AX1626" s="35"/>
      <c r="AY1626" s="35"/>
      <c r="AZ1626" s="17">
        <f t="shared" ref="AZ1626" si="3673">AZ1625+1</f>
        <v>47642</v>
      </c>
      <c r="BA1626" s="216">
        <f t="shared" si="3644"/>
        <v>6</v>
      </c>
      <c r="BB1626" s="216">
        <f t="shared" ref="BB1626" si="3674">BB1625+1</f>
        <v>1621</v>
      </c>
      <c r="BC1626" s="16">
        <f t="shared" si="3646"/>
        <v>4.441095890410959</v>
      </c>
      <c r="BD1626" s="16">
        <f>IF(Template!$F$7="Linear interpolation",LinInterp($AO$5:$AO$18,$AM$5:$AM$18,BC1626),CubicSpline($AO$5:$AO$18,$AM$5:$AM$18,BC1626))</f>
        <v>14.080569922423539</v>
      </c>
      <c r="BE1626" s="221">
        <f t="shared" si="3581"/>
        <v>1.7950748675905037</v>
      </c>
      <c r="BF1626" s="221">
        <f>BE1626/PRODUCT($BG$6:BG1625)</f>
        <v>1.0003290757199577</v>
      </c>
      <c r="BG1626" s="16">
        <f t="shared" si="3647"/>
        <v>1.0003291411172002</v>
      </c>
      <c r="BH1626" s="10">
        <f t="shared" si="3648"/>
        <v>12.013650777806252</v>
      </c>
      <c r="BI1626" s="90"/>
      <c r="BJ1626" s="17">
        <f t="shared" si="3631"/>
        <v>47619</v>
      </c>
      <c r="BK1626" s="16">
        <f t="shared" si="3624"/>
        <v>12.078126447867765</v>
      </c>
      <c r="BL1626" s="10">
        <f ca="1">IFERROR(AVERAGE(INDIRECT("BK"&amp;AC1626-Template!$F$10+1):INDIRECT("BK"&amp;AC1626)),0)</f>
        <v>12.134354016132134</v>
      </c>
      <c r="BM1626" s="35"/>
      <c r="BN1626" s="86"/>
      <c r="BO1626" s="35"/>
      <c r="BP1626" s="35"/>
      <c r="BQ1626" s="35"/>
      <c r="BR1626" s="35"/>
      <c r="BS1626" s="35"/>
      <c r="BT1626" s="35"/>
      <c r="BU1626" s="35"/>
      <c r="BV1626" s="35"/>
      <c r="BW1626" s="35"/>
      <c r="BX1626" s="35"/>
      <c r="BY1626" s="35"/>
      <c r="BZ1626" s="35"/>
      <c r="CA1626" s="35"/>
      <c r="CB1626" s="35"/>
      <c r="CC1626" s="35"/>
      <c r="CD1626" s="35"/>
      <c r="CE1626" s="35"/>
      <c r="CF1626" s="35"/>
      <c r="CG1626" s="35"/>
      <c r="CH1626" s="35"/>
    </row>
    <row r="1627" spans="1:86" ht="15.6" x14ac:dyDescent="0.3">
      <c r="A1627" s="35"/>
      <c r="B1627" s="86"/>
      <c r="C1627" s="35"/>
      <c r="D1627" s="35"/>
      <c r="E1627" s="35"/>
      <c r="F1627" s="35"/>
      <c r="G1627" s="35"/>
      <c r="H1627" s="35"/>
      <c r="I1627" s="35"/>
      <c r="J1627" s="35"/>
      <c r="K1627" s="35"/>
      <c r="L1627" s="35"/>
      <c r="M1627" s="35"/>
      <c r="N1627" s="35"/>
      <c r="O1627" s="35"/>
      <c r="P1627" s="35"/>
      <c r="Q1627" s="35"/>
      <c r="R1627" s="35"/>
      <c r="S1627" s="35"/>
      <c r="T1627" s="17">
        <f t="shared" si="3625"/>
        <v>47643</v>
      </c>
      <c r="U1627" s="216">
        <f t="shared" si="3618"/>
        <v>7</v>
      </c>
      <c r="V1627" s="216">
        <f t="shared" si="3625"/>
        <v>1622</v>
      </c>
      <c r="W1627" s="16">
        <f t="shared" si="3632"/>
        <v>4.4438356164383563</v>
      </c>
      <c r="X1627" s="16" t="e">
        <f>IF(Template!$F$7="Linear interpolation",LinInterp($I$5:$I$22,$G$5:$G$22,W1627),CubicSpline($I$5:$I$22,$G$5:$G$22,W1627))</f>
        <v>#VALUE!</v>
      </c>
      <c r="Y1627" s="221" t="e">
        <f t="shared" si="3619"/>
        <v>#VALUE!</v>
      </c>
      <c r="Z1627" s="221" t="e">
        <f>Y1627/PRODUCT($AA$6:AA1626)</f>
        <v>#VALUE!</v>
      </c>
      <c r="AA1627" s="16" t="e">
        <f t="shared" si="3626"/>
        <v>#VALUE!</v>
      </c>
      <c r="AB1627" s="10" t="e">
        <f t="shared" si="3627"/>
        <v>#VALUE!</v>
      </c>
      <c r="AC1627" s="90">
        <f t="shared" si="3620"/>
        <v>1627</v>
      </c>
      <c r="AD1627" s="17">
        <f t="shared" si="3628"/>
        <v>47620</v>
      </c>
      <c r="AE1627" s="16" t="e">
        <f t="shared" si="3621"/>
        <v>#VALUE!</v>
      </c>
      <c r="AF1627" s="10">
        <f ca="1">IFERROR(AVERAGE(INDIRECT("AE"&amp;AC1627-Template!$F$10+1):INDIRECT("AE"&amp;AC1627)),0)</f>
        <v>0</v>
      </c>
      <c r="AG1627" s="35"/>
      <c r="AH1627" s="86"/>
      <c r="AI1627" s="35"/>
      <c r="AJ1627" s="35"/>
      <c r="AK1627" s="35"/>
      <c r="AL1627" s="35"/>
      <c r="AM1627" s="35"/>
      <c r="AN1627" s="35"/>
      <c r="AO1627" s="35"/>
      <c r="AP1627" s="35"/>
      <c r="AQ1627" s="35"/>
      <c r="AR1627" s="35"/>
      <c r="AS1627" s="35"/>
      <c r="AT1627" s="35"/>
      <c r="AU1627" s="35"/>
      <c r="AV1627" s="35"/>
      <c r="AW1627" s="35"/>
      <c r="AX1627" s="35"/>
      <c r="AY1627" s="35"/>
      <c r="AZ1627" s="17">
        <f t="shared" ref="AZ1627" si="3675">AZ1626+1</f>
        <v>47643</v>
      </c>
      <c r="BA1627" s="216">
        <f t="shared" si="3644"/>
        <v>7</v>
      </c>
      <c r="BB1627" s="216">
        <f t="shared" ref="BB1627" si="3676">BB1626+1</f>
        <v>1622</v>
      </c>
      <c r="BC1627" s="16">
        <f t="shared" si="3646"/>
        <v>4.4438356164383563</v>
      </c>
      <c r="BD1627" s="16">
        <f>IF(Template!$F$7="Linear interpolation",LinInterp($AO$5:$AO$18,$AM$5:$AM$18,BC1627),CubicSpline($AO$5:$AO$18,$AM$5:$AM$18,BC1627))</f>
        <v>14.079749468959951</v>
      </c>
      <c r="BE1627" s="221">
        <f t="shared" si="3581"/>
        <v>1.7956654681262796</v>
      </c>
      <c r="BF1627" s="221">
        <f>BE1627/PRODUCT($BG$6:BG1626)</f>
        <v>1.0003289462481513</v>
      </c>
      <c r="BG1627" s="16">
        <f t="shared" si="3647"/>
        <v>1.0003291411172002</v>
      </c>
      <c r="BH1627" s="10">
        <f t="shared" si="3648"/>
        <v>12.013650777806252</v>
      </c>
      <c r="BI1627" s="90"/>
      <c r="BJ1627" s="17">
        <f t="shared" si="3631"/>
        <v>47620</v>
      </c>
      <c r="BK1627" s="16">
        <f t="shared" si="3624"/>
        <v>12.074708904702858</v>
      </c>
      <c r="BL1627" s="10">
        <f ca="1">IFERROR(AVERAGE(INDIRECT("BK"&amp;AC1627-Template!$F$10+1):INDIRECT("BK"&amp;AC1627)),0)</f>
        <v>12.130294891474755</v>
      </c>
      <c r="BM1627" s="35"/>
      <c r="BN1627" s="86"/>
      <c r="BO1627" s="35"/>
      <c r="BP1627" s="35"/>
      <c r="BQ1627" s="35"/>
      <c r="BR1627" s="35"/>
      <c r="BS1627" s="35"/>
      <c r="BT1627" s="35"/>
      <c r="BU1627" s="35"/>
      <c r="BV1627" s="35"/>
      <c r="BW1627" s="35"/>
      <c r="BX1627" s="35"/>
      <c r="BY1627" s="35"/>
      <c r="BZ1627" s="35"/>
      <c r="CA1627" s="35"/>
      <c r="CB1627" s="35"/>
      <c r="CC1627" s="35"/>
      <c r="CD1627" s="35"/>
      <c r="CE1627" s="35"/>
      <c r="CF1627" s="35"/>
      <c r="CG1627" s="35"/>
      <c r="CH1627" s="35"/>
    </row>
    <row r="1628" spans="1:86" ht="15.6" x14ac:dyDescent="0.3">
      <c r="A1628" s="35"/>
      <c r="B1628" s="86"/>
      <c r="C1628" s="35"/>
      <c r="D1628" s="35"/>
      <c r="E1628" s="35"/>
      <c r="F1628" s="35"/>
      <c r="G1628" s="35"/>
      <c r="H1628" s="35"/>
      <c r="I1628" s="35"/>
      <c r="J1628" s="35"/>
      <c r="K1628" s="35"/>
      <c r="L1628" s="35"/>
      <c r="M1628" s="35"/>
      <c r="N1628" s="35"/>
      <c r="O1628" s="35"/>
      <c r="P1628" s="35"/>
      <c r="Q1628" s="35"/>
      <c r="R1628" s="35"/>
      <c r="S1628" s="35"/>
      <c r="T1628" s="17">
        <f t="shared" si="3625"/>
        <v>47644</v>
      </c>
      <c r="U1628" s="216">
        <f t="shared" si="3618"/>
        <v>1</v>
      </c>
      <c r="V1628" s="216">
        <f t="shared" si="3625"/>
        <v>1623</v>
      </c>
      <c r="W1628" s="16">
        <f t="shared" si="3632"/>
        <v>4.4465753424657537</v>
      </c>
      <c r="X1628" s="16" t="e">
        <f>IF(Template!$F$7="Linear interpolation",LinInterp($I$5:$I$22,$G$5:$G$22,W1628),CubicSpline($I$5:$I$22,$G$5:$G$22,W1628))</f>
        <v>#VALUE!</v>
      </c>
      <c r="Y1628" s="221" t="e">
        <f t="shared" si="3619"/>
        <v>#VALUE!</v>
      </c>
      <c r="Z1628" s="221" t="e">
        <f>Y1628/PRODUCT($AA$6:AA1627)</f>
        <v>#VALUE!</v>
      </c>
      <c r="AA1628" s="16" t="e">
        <f t="shared" si="3626"/>
        <v>#VALUE!</v>
      </c>
      <c r="AB1628" s="10" t="e">
        <f t="shared" si="3627"/>
        <v>#VALUE!</v>
      </c>
      <c r="AC1628" s="90">
        <f t="shared" si="3620"/>
        <v>1628</v>
      </c>
      <c r="AD1628" s="17">
        <f t="shared" si="3628"/>
        <v>47621</v>
      </c>
      <c r="AE1628" s="16" t="e">
        <f t="shared" si="3621"/>
        <v>#VALUE!</v>
      </c>
      <c r="AF1628" s="10">
        <f ca="1">IFERROR(AVERAGE(INDIRECT("AE"&amp;AC1628-Template!$F$10+1):INDIRECT("AE"&amp;AC1628)),0)</f>
        <v>0</v>
      </c>
      <c r="AG1628" s="35"/>
      <c r="AH1628" s="86"/>
      <c r="AI1628" s="35"/>
      <c r="AJ1628" s="35"/>
      <c r="AK1628" s="35"/>
      <c r="AL1628" s="35"/>
      <c r="AM1628" s="35"/>
      <c r="AN1628" s="35"/>
      <c r="AO1628" s="35"/>
      <c r="AP1628" s="35"/>
      <c r="AQ1628" s="35"/>
      <c r="AR1628" s="35"/>
      <c r="AS1628" s="35"/>
      <c r="AT1628" s="35"/>
      <c r="AU1628" s="35"/>
      <c r="AV1628" s="35"/>
      <c r="AW1628" s="35"/>
      <c r="AX1628" s="35"/>
      <c r="AY1628" s="35"/>
      <c r="AZ1628" s="17">
        <f t="shared" ref="AZ1628" si="3677">AZ1627+1</f>
        <v>47644</v>
      </c>
      <c r="BA1628" s="216">
        <f t="shared" si="3644"/>
        <v>1</v>
      </c>
      <c r="BB1628" s="216">
        <f t="shared" ref="BB1628" si="3678">BB1627+1</f>
        <v>1623</v>
      </c>
      <c r="BC1628" s="16">
        <f t="shared" si="3646"/>
        <v>4.4465753424657537</v>
      </c>
      <c r="BD1628" s="16">
        <f>IF(Template!$F$7="Linear interpolation",LinInterp($AO$5:$AO$18,$AM$5:$AM$18,BC1628),CubicSpline($AO$5:$AO$18,$AM$5:$AM$18,BC1628))</f>
        <v>14.078928423107632</v>
      </c>
      <c r="BE1628" s="221">
        <f t="shared" si="3581"/>
        <v>1.7962561503012262</v>
      </c>
      <c r="BF1628" s="221">
        <f>BE1628/PRODUCT($BG$6:BG1627)</f>
        <v>1.0003287540278913</v>
      </c>
      <c r="BG1628" s="16">
        <f t="shared" si="3647"/>
        <v>1.0003287540278913</v>
      </c>
      <c r="BH1628" s="10">
        <f t="shared" si="3648"/>
        <v>11.999522018034003</v>
      </c>
      <c r="BI1628" s="90"/>
      <c r="BJ1628" s="17">
        <f t="shared" si="3631"/>
        <v>47621</v>
      </c>
      <c r="BK1628" s="16">
        <f t="shared" si="3624"/>
        <v>12.074708904702858</v>
      </c>
      <c r="BL1628" s="10">
        <f ca="1">IFERROR(AVERAGE(INDIRECT("BK"&amp;AC1628-Template!$F$10+1):INDIRECT("BK"&amp;AC1628)),0)</f>
        <v>12.12639189567161</v>
      </c>
      <c r="BM1628" s="35"/>
      <c r="BN1628" s="86"/>
      <c r="BO1628" s="35"/>
      <c r="BP1628" s="35"/>
      <c r="BQ1628" s="35"/>
      <c r="BR1628" s="35"/>
      <c r="BS1628" s="35"/>
      <c r="BT1628" s="35"/>
      <c r="BU1628" s="35"/>
      <c r="BV1628" s="35"/>
      <c r="BW1628" s="35"/>
      <c r="BX1628" s="35"/>
      <c r="BY1628" s="35"/>
      <c r="BZ1628" s="35"/>
      <c r="CA1628" s="35"/>
      <c r="CB1628" s="35"/>
      <c r="CC1628" s="35"/>
      <c r="CD1628" s="35"/>
      <c r="CE1628" s="35"/>
      <c r="CF1628" s="35"/>
      <c r="CG1628" s="35"/>
      <c r="CH1628" s="35"/>
    </row>
    <row r="1629" spans="1:86" ht="15.6" x14ac:dyDescent="0.3">
      <c r="A1629" s="35"/>
      <c r="B1629" s="86"/>
      <c r="C1629" s="35"/>
      <c r="D1629" s="35"/>
      <c r="E1629" s="35"/>
      <c r="F1629" s="35"/>
      <c r="G1629" s="35"/>
      <c r="H1629" s="35"/>
      <c r="I1629" s="35"/>
      <c r="J1629" s="35"/>
      <c r="K1629" s="35"/>
      <c r="L1629" s="35"/>
      <c r="M1629" s="35"/>
      <c r="N1629" s="35"/>
      <c r="O1629" s="35"/>
      <c r="P1629" s="35"/>
      <c r="Q1629" s="35"/>
      <c r="R1629" s="35"/>
      <c r="S1629" s="35"/>
      <c r="T1629" s="17">
        <f t="shared" si="3625"/>
        <v>47645</v>
      </c>
      <c r="U1629" s="216">
        <f t="shared" si="3618"/>
        <v>2</v>
      </c>
      <c r="V1629" s="216">
        <f t="shared" si="3625"/>
        <v>1624</v>
      </c>
      <c r="W1629" s="16">
        <f t="shared" si="3632"/>
        <v>4.4493150684931511</v>
      </c>
      <c r="X1629" s="16" t="e">
        <f>IF(Template!$F$7="Linear interpolation",LinInterp($I$5:$I$22,$G$5:$G$22,W1629),CubicSpline($I$5:$I$22,$G$5:$G$22,W1629))</f>
        <v>#VALUE!</v>
      </c>
      <c r="Y1629" s="221" t="e">
        <f t="shared" si="3619"/>
        <v>#VALUE!</v>
      </c>
      <c r="Z1629" s="221" t="e">
        <f>Y1629/PRODUCT($AA$6:AA1628)</f>
        <v>#VALUE!</v>
      </c>
      <c r="AA1629" s="16" t="e">
        <f t="shared" si="3626"/>
        <v>#VALUE!</v>
      </c>
      <c r="AB1629" s="10" t="e">
        <f t="shared" si="3627"/>
        <v>#VALUE!</v>
      </c>
      <c r="AC1629" s="90">
        <f t="shared" si="3620"/>
        <v>1629</v>
      </c>
      <c r="AD1629" s="17">
        <f t="shared" si="3628"/>
        <v>47622</v>
      </c>
      <c r="AE1629" s="16" t="e">
        <f t="shared" si="3621"/>
        <v>#VALUE!</v>
      </c>
      <c r="AF1629" s="10">
        <f ca="1">IFERROR(AVERAGE(INDIRECT("AE"&amp;AC1629-Template!$F$10+1):INDIRECT("AE"&amp;AC1629)),0)</f>
        <v>0</v>
      </c>
      <c r="AG1629" s="35"/>
      <c r="AH1629" s="86"/>
      <c r="AI1629" s="35"/>
      <c r="AJ1629" s="35"/>
      <c r="AK1629" s="35"/>
      <c r="AL1629" s="35"/>
      <c r="AM1629" s="35"/>
      <c r="AN1629" s="35"/>
      <c r="AO1629" s="35"/>
      <c r="AP1629" s="35"/>
      <c r="AQ1629" s="35"/>
      <c r="AR1629" s="35"/>
      <c r="AS1629" s="35"/>
      <c r="AT1629" s="35"/>
      <c r="AU1629" s="35"/>
      <c r="AV1629" s="35"/>
      <c r="AW1629" s="35"/>
      <c r="AX1629" s="35"/>
      <c r="AY1629" s="35"/>
      <c r="AZ1629" s="17">
        <f t="shared" ref="AZ1629" si="3679">AZ1628+1</f>
        <v>47645</v>
      </c>
      <c r="BA1629" s="216">
        <f t="shared" si="3644"/>
        <v>2</v>
      </c>
      <c r="BB1629" s="216">
        <f t="shared" ref="BB1629" si="3680">BB1628+1</f>
        <v>1624</v>
      </c>
      <c r="BC1629" s="16">
        <f t="shared" si="3646"/>
        <v>4.4493150684931511</v>
      </c>
      <c r="BD1629" s="16">
        <f>IF(Template!$F$7="Linear interpolation",LinInterp($AO$5:$AO$18,$AM$5:$AM$18,BC1629),CubicSpline($AO$5:$AO$18,$AM$5:$AM$18,BC1629))</f>
        <v>14.078106820061279</v>
      </c>
      <c r="BE1629" s="221">
        <f t="shared" si="3581"/>
        <v>1.7968469164562149</v>
      </c>
      <c r="BF1629" s="221">
        <f>BE1629/PRODUCT($BG$6:BG1628)</f>
        <v>1.0003288874779299</v>
      </c>
      <c r="BG1629" s="16">
        <f t="shared" si="3647"/>
        <v>1.0003288874779299</v>
      </c>
      <c r="BH1629" s="10">
        <f t="shared" si="3648"/>
        <v>12.004392944441999</v>
      </c>
      <c r="BI1629" s="90"/>
      <c r="BJ1629" s="17">
        <f t="shared" si="3631"/>
        <v>47622</v>
      </c>
      <c r="BK1629" s="16">
        <f t="shared" si="3624"/>
        <v>12.074708904702858</v>
      </c>
      <c r="BL1629" s="10">
        <f ca="1">IFERROR(AVERAGE(INDIRECT("BK"&amp;AC1629-Template!$F$10+1):INDIRECT("BK"&amp;AC1629)),0)</f>
        <v>12.122643631222759</v>
      </c>
      <c r="BM1629" s="35"/>
      <c r="BN1629" s="86"/>
      <c r="BO1629" s="35"/>
      <c r="BP1629" s="35"/>
      <c r="BQ1629" s="35"/>
      <c r="BR1629" s="35"/>
      <c r="BS1629" s="35"/>
      <c r="BT1629" s="35"/>
      <c r="BU1629" s="35"/>
      <c r="BV1629" s="35"/>
      <c r="BW1629" s="35"/>
      <c r="BX1629" s="35"/>
      <c r="BY1629" s="35"/>
      <c r="BZ1629" s="35"/>
      <c r="CA1629" s="35"/>
      <c r="CB1629" s="35"/>
      <c r="CC1629" s="35"/>
      <c r="CD1629" s="35"/>
      <c r="CE1629" s="35"/>
      <c r="CF1629" s="35"/>
      <c r="CG1629" s="35"/>
      <c r="CH1629" s="35"/>
    </row>
    <row r="1630" spans="1:86" ht="15.6" x14ac:dyDescent="0.3">
      <c r="A1630" s="35"/>
      <c r="B1630" s="86"/>
      <c r="C1630" s="35"/>
      <c r="D1630" s="35"/>
      <c r="E1630" s="35"/>
      <c r="F1630" s="35"/>
      <c r="G1630" s="35"/>
      <c r="H1630" s="35"/>
      <c r="I1630" s="35"/>
      <c r="J1630" s="35"/>
      <c r="K1630" s="35"/>
      <c r="L1630" s="35"/>
      <c r="M1630" s="35"/>
      <c r="N1630" s="35"/>
      <c r="O1630" s="35"/>
      <c r="P1630" s="35"/>
      <c r="Q1630" s="35"/>
      <c r="R1630" s="35"/>
      <c r="S1630" s="35"/>
      <c r="T1630" s="17">
        <f t="shared" si="3625"/>
        <v>47646</v>
      </c>
      <c r="U1630" s="216">
        <f t="shared" si="3618"/>
        <v>3</v>
      </c>
      <c r="V1630" s="216">
        <f t="shared" si="3625"/>
        <v>1625</v>
      </c>
      <c r="W1630" s="16">
        <f t="shared" si="3632"/>
        <v>4.4520547945205475</v>
      </c>
      <c r="X1630" s="16" t="e">
        <f>IF(Template!$F$7="Linear interpolation",LinInterp($I$5:$I$22,$G$5:$G$22,W1630),CubicSpline($I$5:$I$22,$G$5:$G$22,W1630))</f>
        <v>#VALUE!</v>
      </c>
      <c r="Y1630" s="221" t="e">
        <f t="shared" si="3619"/>
        <v>#VALUE!</v>
      </c>
      <c r="Z1630" s="221" t="e">
        <f>Y1630/PRODUCT($AA$6:AA1629)</f>
        <v>#VALUE!</v>
      </c>
      <c r="AA1630" s="16" t="e">
        <f t="shared" si="3626"/>
        <v>#VALUE!</v>
      </c>
      <c r="AB1630" s="10" t="e">
        <f t="shared" si="3627"/>
        <v>#VALUE!</v>
      </c>
      <c r="AC1630" s="90">
        <f t="shared" si="3620"/>
        <v>1630</v>
      </c>
      <c r="AD1630" s="17">
        <f t="shared" si="3628"/>
        <v>47623</v>
      </c>
      <c r="AE1630" s="16" t="e">
        <f t="shared" si="3621"/>
        <v>#VALUE!</v>
      </c>
      <c r="AF1630" s="10">
        <f ca="1">IFERROR(AVERAGE(INDIRECT("AE"&amp;AC1630-Template!$F$10+1):INDIRECT("AE"&amp;AC1630)),0)</f>
        <v>0</v>
      </c>
      <c r="AG1630" s="35"/>
      <c r="AH1630" s="86"/>
      <c r="AI1630" s="35"/>
      <c r="AJ1630" s="35"/>
      <c r="AK1630" s="35"/>
      <c r="AL1630" s="35"/>
      <c r="AM1630" s="35"/>
      <c r="AN1630" s="35"/>
      <c r="AO1630" s="35"/>
      <c r="AP1630" s="35"/>
      <c r="AQ1630" s="35"/>
      <c r="AR1630" s="35"/>
      <c r="AS1630" s="35"/>
      <c r="AT1630" s="35"/>
      <c r="AU1630" s="35"/>
      <c r="AV1630" s="35"/>
      <c r="AW1630" s="35"/>
      <c r="AX1630" s="35"/>
      <c r="AY1630" s="35"/>
      <c r="AZ1630" s="17">
        <f t="shared" ref="AZ1630" si="3681">AZ1629+1</f>
        <v>47646</v>
      </c>
      <c r="BA1630" s="216">
        <f t="shared" si="3644"/>
        <v>3</v>
      </c>
      <c r="BB1630" s="216">
        <f t="shared" ref="BB1630" si="3682">BB1629+1</f>
        <v>1625</v>
      </c>
      <c r="BC1630" s="16">
        <f t="shared" si="3646"/>
        <v>4.4520547945205475</v>
      </c>
      <c r="BD1630" s="16">
        <f>IF(Template!$F$7="Linear interpolation",LinInterp($AO$5:$AO$18,$AM$5:$AM$18,BC1630),CubicSpline($AO$5:$AO$18,$AM$5:$AM$18,BC1630))</f>
        <v>14.077284695015585</v>
      </c>
      <c r="BE1630" s="221">
        <f t="shared" si="3581"/>
        <v>1.7974377689413721</v>
      </c>
      <c r="BF1630" s="221">
        <f>BE1630/PRODUCT($BG$6:BG1629)</f>
        <v>1.0003288273918862</v>
      </c>
      <c r="BG1630" s="16">
        <f t="shared" si="3647"/>
        <v>1.0003288273918862</v>
      </c>
      <c r="BH1630" s="10">
        <f t="shared" si="3648"/>
        <v>12.002199803847091</v>
      </c>
      <c r="BI1630" s="90"/>
      <c r="BJ1630" s="17">
        <f t="shared" si="3631"/>
        <v>47623</v>
      </c>
      <c r="BK1630" s="16">
        <f t="shared" si="3624"/>
        <v>12.054659609909034</v>
      </c>
      <c r="BL1630" s="10">
        <f ca="1">IFERROR(AVERAGE(INDIRECT("BK"&amp;AC1630-Template!$F$10+1):INDIRECT("BK"&amp;AC1630)),0)</f>
        <v>12.11822705694745</v>
      </c>
      <c r="BM1630" s="35"/>
      <c r="BN1630" s="86"/>
      <c r="BO1630" s="35"/>
      <c r="BP1630" s="35"/>
      <c r="BQ1630" s="35"/>
      <c r="BR1630" s="35"/>
      <c r="BS1630" s="35"/>
      <c r="BT1630" s="35"/>
      <c r="BU1630" s="35"/>
      <c r="BV1630" s="35"/>
      <c r="BW1630" s="35"/>
      <c r="BX1630" s="35"/>
      <c r="BY1630" s="35"/>
      <c r="BZ1630" s="35"/>
      <c r="CA1630" s="35"/>
      <c r="CB1630" s="35"/>
      <c r="CC1630" s="35"/>
      <c r="CD1630" s="35"/>
      <c r="CE1630" s="35"/>
      <c r="CF1630" s="35"/>
      <c r="CG1630" s="35"/>
      <c r="CH1630" s="35"/>
    </row>
    <row r="1631" spans="1:86" ht="15.6" x14ac:dyDescent="0.3">
      <c r="A1631" s="35"/>
      <c r="B1631" s="86"/>
      <c r="C1631" s="35"/>
      <c r="D1631" s="35"/>
      <c r="E1631" s="35"/>
      <c r="F1631" s="35"/>
      <c r="G1631" s="35"/>
      <c r="H1631" s="35"/>
      <c r="I1631" s="35"/>
      <c r="J1631" s="35"/>
      <c r="K1631" s="35"/>
      <c r="L1631" s="35"/>
      <c r="M1631" s="35"/>
      <c r="N1631" s="35"/>
      <c r="O1631" s="35"/>
      <c r="P1631" s="35"/>
      <c r="Q1631" s="35"/>
      <c r="R1631" s="35"/>
      <c r="S1631" s="35"/>
      <c r="T1631" s="17">
        <f t="shared" si="3625"/>
        <v>47647</v>
      </c>
      <c r="U1631" s="216">
        <f t="shared" si="3618"/>
        <v>4</v>
      </c>
      <c r="V1631" s="216">
        <f t="shared" si="3625"/>
        <v>1626</v>
      </c>
      <c r="W1631" s="16">
        <f t="shared" si="3632"/>
        <v>4.4547945205479449</v>
      </c>
      <c r="X1631" s="16" t="e">
        <f>IF(Template!$F$7="Linear interpolation",LinInterp($I$5:$I$22,$G$5:$G$22,W1631),CubicSpline($I$5:$I$22,$G$5:$G$22,W1631))</f>
        <v>#VALUE!</v>
      </c>
      <c r="Y1631" s="221" t="e">
        <f t="shared" si="3619"/>
        <v>#VALUE!</v>
      </c>
      <c r="Z1631" s="221" t="e">
        <f>Y1631/PRODUCT($AA$6:AA1630)</f>
        <v>#VALUE!</v>
      </c>
      <c r="AA1631" s="16" t="e">
        <f t="shared" si="3626"/>
        <v>#VALUE!</v>
      </c>
      <c r="AB1631" s="10" t="e">
        <f t="shared" si="3627"/>
        <v>#VALUE!</v>
      </c>
      <c r="AC1631" s="90">
        <f t="shared" si="3620"/>
        <v>1631</v>
      </c>
      <c r="AD1631" s="17">
        <f t="shared" si="3628"/>
        <v>47624</v>
      </c>
      <c r="AE1631" s="16" t="e">
        <f t="shared" si="3621"/>
        <v>#VALUE!</v>
      </c>
      <c r="AF1631" s="10">
        <f ca="1">IFERROR(AVERAGE(INDIRECT("AE"&amp;AC1631-Template!$F$10+1):INDIRECT("AE"&amp;AC1631)),0)</f>
        <v>0</v>
      </c>
      <c r="AG1631" s="35"/>
      <c r="AH1631" s="86"/>
      <c r="AI1631" s="35"/>
      <c r="AJ1631" s="35"/>
      <c r="AK1631" s="35"/>
      <c r="AL1631" s="35"/>
      <c r="AM1631" s="35"/>
      <c r="AN1631" s="35"/>
      <c r="AO1631" s="35"/>
      <c r="AP1631" s="35"/>
      <c r="AQ1631" s="35"/>
      <c r="AR1631" s="35"/>
      <c r="AS1631" s="35"/>
      <c r="AT1631" s="35"/>
      <c r="AU1631" s="35"/>
      <c r="AV1631" s="35"/>
      <c r="AW1631" s="35"/>
      <c r="AX1631" s="35"/>
      <c r="AY1631" s="35"/>
      <c r="AZ1631" s="17">
        <f t="shared" ref="AZ1631" si="3683">AZ1630+1</f>
        <v>47647</v>
      </c>
      <c r="BA1631" s="216">
        <f t="shared" si="3644"/>
        <v>4</v>
      </c>
      <c r="BB1631" s="216">
        <f t="shared" ref="BB1631" si="3684">BB1630+1</f>
        <v>1626</v>
      </c>
      <c r="BC1631" s="16">
        <f t="shared" si="3646"/>
        <v>4.4547945205479449</v>
      </c>
      <c r="BD1631" s="16">
        <f>IF(Template!$F$7="Linear interpolation",LinInterp($AO$5:$AO$18,$AM$5:$AM$18,BC1631),CubicSpline($AO$5:$AO$18,$AM$5:$AM$18,BC1631))</f>
        <v>14.076462083165246</v>
      </c>
      <c r="BE1631" s="221">
        <f t="shared" si="3581"/>
        <v>1.7980287101160892</v>
      </c>
      <c r="BF1631" s="221">
        <f>BE1631/PRODUCT($BG$6:BG1630)</f>
        <v>1.0003287686421909</v>
      </c>
      <c r="BG1631" s="16">
        <f t="shared" si="3647"/>
        <v>1.0003287686421909</v>
      </c>
      <c r="BH1631" s="10">
        <f t="shared" si="3648"/>
        <v>12.000055439967516</v>
      </c>
      <c r="BI1631" s="90"/>
      <c r="BJ1631" s="17">
        <f t="shared" si="3631"/>
        <v>47624</v>
      </c>
      <c r="BK1631" s="16">
        <f t="shared" si="3624"/>
        <v>12.061495315967342</v>
      </c>
      <c r="BL1631" s="10">
        <f ca="1">IFERROR(AVERAGE(INDIRECT("BK"&amp;AC1631-Template!$F$10+1):INDIRECT("BK"&amp;AC1631)),0)</f>
        <v>12.114038339540754</v>
      </c>
      <c r="BM1631" s="35"/>
      <c r="BN1631" s="86"/>
      <c r="BO1631" s="35"/>
      <c r="BP1631" s="35"/>
      <c r="BQ1631" s="35"/>
      <c r="BR1631" s="35"/>
      <c r="BS1631" s="35"/>
      <c r="BT1631" s="35"/>
      <c r="BU1631" s="35"/>
      <c r="BV1631" s="35"/>
      <c r="BW1631" s="35"/>
      <c r="BX1631" s="35"/>
      <c r="BY1631" s="35"/>
      <c r="BZ1631" s="35"/>
      <c r="CA1631" s="35"/>
      <c r="CB1631" s="35"/>
      <c r="CC1631" s="35"/>
      <c r="CD1631" s="35"/>
      <c r="CE1631" s="35"/>
      <c r="CF1631" s="35"/>
      <c r="CG1631" s="35"/>
      <c r="CH1631" s="35"/>
    </row>
    <row r="1632" spans="1:86" ht="15.6" x14ac:dyDescent="0.3">
      <c r="A1632" s="35"/>
      <c r="B1632" s="86"/>
      <c r="C1632" s="35"/>
      <c r="D1632" s="35"/>
      <c r="E1632" s="35"/>
      <c r="F1632" s="35"/>
      <c r="G1632" s="35"/>
      <c r="H1632" s="35"/>
      <c r="I1632" s="35"/>
      <c r="J1632" s="35"/>
      <c r="K1632" s="35"/>
      <c r="L1632" s="35"/>
      <c r="M1632" s="35"/>
      <c r="N1632" s="35"/>
      <c r="O1632" s="35"/>
      <c r="P1632" s="35"/>
      <c r="Q1632" s="35"/>
      <c r="R1632" s="35"/>
      <c r="S1632" s="35"/>
      <c r="T1632" s="17">
        <f t="shared" si="3625"/>
        <v>47648</v>
      </c>
      <c r="U1632" s="216">
        <f t="shared" si="3618"/>
        <v>5</v>
      </c>
      <c r="V1632" s="216">
        <f t="shared" si="3625"/>
        <v>1627</v>
      </c>
      <c r="W1632" s="16">
        <f t="shared" si="3632"/>
        <v>4.4575342465753423</v>
      </c>
      <c r="X1632" s="16" t="e">
        <f>IF(Template!$F$7="Linear interpolation",LinInterp($I$5:$I$22,$G$5:$G$22,W1632),CubicSpline($I$5:$I$22,$G$5:$G$22,W1632))</f>
        <v>#VALUE!</v>
      </c>
      <c r="Y1632" s="221" t="e">
        <f t="shared" si="3619"/>
        <v>#VALUE!</v>
      </c>
      <c r="Z1632" s="221" t="e">
        <f>Y1632/PRODUCT($AA$6:AA1631)</f>
        <v>#VALUE!</v>
      </c>
      <c r="AA1632" s="16" t="e">
        <f t="shared" si="3626"/>
        <v>#VALUE!</v>
      </c>
      <c r="AB1632" s="10" t="e">
        <f t="shared" si="3627"/>
        <v>#VALUE!</v>
      </c>
      <c r="AC1632" s="90">
        <f t="shared" si="3620"/>
        <v>1632</v>
      </c>
      <c r="AD1632" s="17">
        <f t="shared" si="3628"/>
        <v>47625</v>
      </c>
      <c r="AE1632" s="16" t="e">
        <f t="shared" si="3621"/>
        <v>#VALUE!</v>
      </c>
      <c r="AF1632" s="10">
        <f ca="1">IFERROR(AVERAGE(INDIRECT("AE"&amp;AC1632-Template!$F$10+1):INDIRECT("AE"&amp;AC1632)),0)</f>
        <v>0</v>
      </c>
      <c r="AG1632" s="35"/>
      <c r="AH1632" s="86"/>
      <c r="AI1632" s="35"/>
      <c r="AJ1632" s="35"/>
      <c r="AK1632" s="35"/>
      <c r="AL1632" s="35"/>
      <c r="AM1632" s="35"/>
      <c r="AN1632" s="35"/>
      <c r="AO1632" s="35"/>
      <c r="AP1632" s="35"/>
      <c r="AQ1632" s="35"/>
      <c r="AR1632" s="35"/>
      <c r="AS1632" s="35"/>
      <c r="AT1632" s="35"/>
      <c r="AU1632" s="35"/>
      <c r="AV1632" s="35"/>
      <c r="AW1632" s="35"/>
      <c r="AX1632" s="35"/>
      <c r="AY1632" s="35"/>
      <c r="AZ1632" s="17">
        <f t="shared" ref="AZ1632" si="3685">AZ1631+1</f>
        <v>47648</v>
      </c>
      <c r="BA1632" s="216">
        <f t="shared" si="3644"/>
        <v>5</v>
      </c>
      <c r="BB1632" s="216">
        <f t="shared" ref="BB1632" si="3686">BB1631+1</f>
        <v>1627</v>
      </c>
      <c r="BC1632" s="16">
        <f t="shared" si="3646"/>
        <v>4.4575342465753423</v>
      </c>
      <c r="BD1632" s="16">
        <f>IF(Template!$F$7="Linear interpolation",LinInterp($AO$5:$AO$18,$AM$5:$AM$18,BC1632),CubicSpline($AO$5:$AO$18,$AM$5:$AM$18,BC1632))</f>
        <v>14.075639019704958</v>
      </c>
      <c r="BE1632" s="221">
        <f t="shared" si="3581"/>
        <v>1.7986197423490415</v>
      </c>
      <c r="BF1632" s="221">
        <f>BE1632/PRODUCT($BG$6:BG1631)</f>
        <v>1.0003287112322661</v>
      </c>
      <c r="BG1632" s="16">
        <f t="shared" si="3647"/>
        <v>1.0003287112322661</v>
      </c>
      <c r="BH1632" s="10">
        <f t="shared" si="3648"/>
        <v>11.997959977711803</v>
      </c>
      <c r="BI1632" s="90"/>
      <c r="BJ1632" s="17">
        <f t="shared" si="3631"/>
        <v>47625</v>
      </c>
      <c r="BK1632" s="16">
        <f t="shared" si="3624"/>
        <v>12.058306687909081</v>
      </c>
      <c r="BL1632" s="10">
        <f ca="1">IFERROR(AVERAGE(INDIRECT("BK"&amp;AC1632-Template!$F$10+1):INDIRECT("BK"&amp;AC1632)),0)</f>
        <v>12.110657685331313</v>
      </c>
      <c r="BM1632" s="35"/>
      <c r="BN1632" s="86"/>
      <c r="BO1632" s="35"/>
      <c r="BP1632" s="35"/>
      <c r="BQ1632" s="35"/>
      <c r="BR1632" s="35"/>
      <c r="BS1632" s="35"/>
      <c r="BT1632" s="35"/>
      <c r="BU1632" s="35"/>
      <c r="BV1632" s="35"/>
      <c r="BW1632" s="35"/>
      <c r="BX1632" s="35"/>
      <c r="BY1632" s="35"/>
      <c r="BZ1632" s="35"/>
      <c r="CA1632" s="35"/>
      <c r="CB1632" s="35"/>
      <c r="CC1632" s="35"/>
      <c r="CD1632" s="35"/>
      <c r="CE1632" s="35"/>
      <c r="CF1632" s="35"/>
      <c r="CG1632" s="35"/>
      <c r="CH1632" s="35"/>
    </row>
    <row r="1633" spans="1:86" ht="15.6" x14ac:dyDescent="0.3">
      <c r="A1633" s="35"/>
      <c r="B1633" s="86"/>
      <c r="C1633" s="35"/>
      <c r="D1633" s="35"/>
      <c r="E1633" s="35"/>
      <c r="F1633" s="35"/>
      <c r="G1633" s="35"/>
      <c r="H1633" s="35"/>
      <c r="I1633" s="35"/>
      <c r="J1633" s="35"/>
      <c r="K1633" s="35"/>
      <c r="L1633" s="35"/>
      <c r="M1633" s="35"/>
      <c r="N1633" s="35"/>
      <c r="O1633" s="35"/>
      <c r="P1633" s="35"/>
      <c r="Q1633" s="35"/>
      <c r="R1633" s="35"/>
      <c r="S1633" s="35"/>
      <c r="T1633" s="17">
        <f t="shared" si="3625"/>
        <v>47649</v>
      </c>
      <c r="U1633" s="216">
        <f t="shared" si="3618"/>
        <v>6</v>
      </c>
      <c r="V1633" s="216">
        <f t="shared" si="3625"/>
        <v>1628</v>
      </c>
      <c r="W1633" s="16">
        <f t="shared" si="3632"/>
        <v>4.4602739726027396</v>
      </c>
      <c r="X1633" s="16" t="e">
        <f>IF(Template!$F$7="Linear interpolation",LinInterp($I$5:$I$22,$G$5:$G$22,W1633),CubicSpline($I$5:$I$22,$G$5:$G$22,W1633))</f>
        <v>#VALUE!</v>
      </c>
      <c r="Y1633" s="221" t="e">
        <f t="shared" si="3619"/>
        <v>#VALUE!</v>
      </c>
      <c r="Z1633" s="221" t="e">
        <f>Y1633/PRODUCT($AA$6:AA1632)</f>
        <v>#VALUE!</v>
      </c>
      <c r="AA1633" s="16" t="e">
        <f t="shared" si="3626"/>
        <v>#VALUE!</v>
      </c>
      <c r="AB1633" s="10" t="e">
        <f t="shared" si="3627"/>
        <v>#VALUE!</v>
      </c>
      <c r="AC1633" s="90">
        <f t="shared" si="3620"/>
        <v>1633</v>
      </c>
      <c r="AD1633" s="17">
        <f t="shared" si="3628"/>
        <v>47626</v>
      </c>
      <c r="AE1633" s="16" t="e">
        <f t="shared" si="3621"/>
        <v>#VALUE!</v>
      </c>
      <c r="AF1633" s="10">
        <f ca="1">IFERROR(AVERAGE(INDIRECT("AE"&amp;AC1633-Template!$F$10+1):INDIRECT("AE"&amp;AC1633)),0)</f>
        <v>0</v>
      </c>
      <c r="AG1633" s="35"/>
      <c r="AH1633" s="86"/>
      <c r="AI1633" s="35"/>
      <c r="AJ1633" s="35"/>
      <c r="AK1633" s="35"/>
      <c r="AL1633" s="35"/>
      <c r="AM1633" s="35"/>
      <c r="AN1633" s="35"/>
      <c r="AO1633" s="35"/>
      <c r="AP1633" s="35"/>
      <c r="AQ1633" s="35"/>
      <c r="AR1633" s="35"/>
      <c r="AS1633" s="35"/>
      <c r="AT1633" s="35"/>
      <c r="AU1633" s="35"/>
      <c r="AV1633" s="35"/>
      <c r="AW1633" s="35"/>
      <c r="AX1633" s="35"/>
      <c r="AY1633" s="35"/>
      <c r="AZ1633" s="17">
        <f t="shared" ref="AZ1633" si="3687">AZ1632+1</f>
        <v>47649</v>
      </c>
      <c r="BA1633" s="216">
        <f t="shared" si="3644"/>
        <v>6</v>
      </c>
      <c r="BB1633" s="216">
        <f t="shared" ref="BB1633" si="3688">BB1632+1</f>
        <v>1628</v>
      </c>
      <c r="BC1633" s="16">
        <f t="shared" si="3646"/>
        <v>4.4602739726027396</v>
      </c>
      <c r="BD1633" s="16">
        <f>IF(Template!$F$7="Linear interpolation",LinInterp($AO$5:$AO$18,$AM$5:$AM$18,BC1633),CubicSpline($AO$5:$AO$18,$AM$5:$AM$18,BC1633))</f>
        <v>14.074815539829418</v>
      </c>
      <c r="BE1633" s="221">
        <f t="shared" si="3581"/>
        <v>1.7992108680181884</v>
      </c>
      <c r="BF1633" s="221">
        <f>BE1633/PRODUCT($BG$6:BG1632)</f>
        <v>1.0003286551655297</v>
      </c>
      <c r="BG1633" s="16">
        <f t="shared" si="3647"/>
        <v>1.0003287112322661</v>
      </c>
      <c r="BH1633" s="10">
        <f t="shared" si="3648"/>
        <v>11.997959977711803</v>
      </c>
      <c r="BI1633" s="90"/>
      <c r="BJ1633" s="17">
        <f t="shared" si="3631"/>
        <v>47626</v>
      </c>
      <c r="BK1633" s="16">
        <f t="shared" si="3624"/>
        <v>12.055164216793756</v>
      </c>
      <c r="BL1633" s="10">
        <f ca="1">IFERROR(AVERAGE(INDIRECT("BK"&amp;AC1633-Template!$F$10+1):INDIRECT("BK"&amp;AC1633)),0)</f>
        <v>12.106862798870035</v>
      </c>
      <c r="BM1633" s="35"/>
      <c r="BN1633" s="86"/>
      <c r="BO1633" s="35"/>
      <c r="BP1633" s="35"/>
      <c r="BQ1633" s="35"/>
      <c r="BR1633" s="35"/>
      <c r="BS1633" s="35"/>
      <c r="BT1633" s="35"/>
      <c r="BU1633" s="35"/>
      <c r="BV1633" s="35"/>
      <c r="BW1633" s="35"/>
      <c r="BX1633" s="35"/>
      <c r="BY1633" s="35"/>
      <c r="BZ1633" s="35"/>
      <c r="CA1633" s="35"/>
      <c r="CB1633" s="35"/>
      <c r="CC1633" s="35"/>
      <c r="CD1633" s="35"/>
      <c r="CE1633" s="35"/>
      <c r="CF1633" s="35"/>
      <c r="CG1633" s="35"/>
      <c r="CH1633" s="35"/>
    </row>
    <row r="1634" spans="1:86" ht="15.6" x14ac:dyDescent="0.3">
      <c r="A1634" s="35"/>
      <c r="B1634" s="86"/>
      <c r="C1634" s="35"/>
      <c r="D1634" s="35"/>
      <c r="E1634" s="35"/>
      <c r="F1634" s="35"/>
      <c r="G1634" s="35"/>
      <c r="H1634" s="35"/>
      <c r="I1634" s="35"/>
      <c r="J1634" s="35"/>
      <c r="K1634" s="35"/>
      <c r="L1634" s="35"/>
      <c r="M1634" s="35"/>
      <c r="N1634" s="35"/>
      <c r="O1634" s="35"/>
      <c r="P1634" s="35"/>
      <c r="Q1634" s="35"/>
      <c r="R1634" s="35"/>
      <c r="S1634" s="35"/>
      <c r="T1634" s="17">
        <f t="shared" si="3625"/>
        <v>47650</v>
      </c>
      <c r="U1634" s="216">
        <f t="shared" si="3618"/>
        <v>7</v>
      </c>
      <c r="V1634" s="216">
        <f t="shared" si="3625"/>
        <v>1629</v>
      </c>
      <c r="W1634" s="16">
        <f t="shared" si="3632"/>
        <v>4.463013698630137</v>
      </c>
      <c r="X1634" s="16" t="e">
        <f>IF(Template!$F$7="Linear interpolation",LinInterp($I$5:$I$22,$G$5:$G$22,W1634),CubicSpline($I$5:$I$22,$G$5:$G$22,W1634))</f>
        <v>#VALUE!</v>
      </c>
      <c r="Y1634" s="221" t="e">
        <f t="shared" si="3619"/>
        <v>#VALUE!</v>
      </c>
      <c r="Z1634" s="221" t="e">
        <f>Y1634/PRODUCT($AA$6:AA1633)</f>
        <v>#VALUE!</v>
      </c>
      <c r="AA1634" s="16" t="e">
        <f t="shared" si="3626"/>
        <v>#VALUE!</v>
      </c>
      <c r="AB1634" s="10" t="e">
        <f t="shared" si="3627"/>
        <v>#VALUE!</v>
      </c>
      <c r="AC1634" s="90">
        <f t="shared" si="3620"/>
        <v>1634</v>
      </c>
      <c r="AD1634" s="17">
        <f t="shared" si="3628"/>
        <v>47627</v>
      </c>
      <c r="AE1634" s="16" t="e">
        <f t="shared" si="3621"/>
        <v>#VALUE!</v>
      </c>
      <c r="AF1634" s="10">
        <f ca="1">IFERROR(AVERAGE(INDIRECT("AE"&amp;AC1634-Template!$F$10+1):INDIRECT("AE"&amp;AC1634)),0)</f>
        <v>0</v>
      </c>
      <c r="AG1634" s="35"/>
      <c r="AH1634" s="86"/>
      <c r="AI1634" s="35"/>
      <c r="AJ1634" s="35"/>
      <c r="AK1634" s="35"/>
      <c r="AL1634" s="35"/>
      <c r="AM1634" s="35"/>
      <c r="AN1634" s="35"/>
      <c r="AO1634" s="35"/>
      <c r="AP1634" s="35"/>
      <c r="AQ1634" s="35"/>
      <c r="AR1634" s="35"/>
      <c r="AS1634" s="35"/>
      <c r="AT1634" s="35"/>
      <c r="AU1634" s="35"/>
      <c r="AV1634" s="35"/>
      <c r="AW1634" s="35"/>
      <c r="AX1634" s="35"/>
      <c r="AY1634" s="35"/>
      <c r="AZ1634" s="17">
        <f t="shared" ref="AZ1634" si="3689">AZ1633+1</f>
        <v>47650</v>
      </c>
      <c r="BA1634" s="216">
        <f t="shared" si="3644"/>
        <v>7</v>
      </c>
      <c r="BB1634" s="216">
        <f t="shared" ref="BB1634" si="3690">BB1633+1</f>
        <v>1629</v>
      </c>
      <c r="BC1634" s="16">
        <f t="shared" si="3646"/>
        <v>4.463013698630137</v>
      </c>
      <c r="BD1634" s="16">
        <f>IF(Template!$F$7="Linear interpolation",LinInterp($AO$5:$AO$18,$AM$5:$AM$18,BC1634),CubicSpline($AO$5:$AO$18,$AM$5:$AM$18,BC1634))</f>
        <v>14.073991678733318</v>
      </c>
      <c r="BE1634" s="221">
        <f t="shared" si="3581"/>
        <v>1.7998020895107965</v>
      </c>
      <c r="BF1634" s="221">
        <f>BE1634/PRODUCT($BG$6:BG1633)</f>
        <v>1.0003285443786747</v>
      </c>
      <c r="BG1634" s="16">
        <f t="shared" si="3647"/>
        <v>1.0003287112322661</v>
      </c>
      <c r="BH1634" s="10">
        <f t="shared" si="3648"/>
        <v>11.997959977711803</v>
      </c>
      <c r="BI1634" s="90"/>
      <c r="BJ1634" s="17">
        <f t="shared" si="3631"/>
        <v>47627</v>
      </c>
      <c r="BK1634" s="16">
        <f t="shared" si="3624"/>
        <v>12.052068027319173</v>
      </c>
      <c r="BL1634" s="10">
        <f ca="1">IFERROR(AVERAGE(INDIRECT("BK"&amp;AC1634-Template!$F$10+1):INDIRECT("BK"&amp;AC1634)),0)</f>
        <v>12.103112387814807</v>
      </c>
      <c r="BM1634" s="35"/>
      <c r="BN1634" s="86"/>
      <c r="BO1634" s="35"/>
      <c r="BP1634" s="35"/>
      <c r="BQ1634" s="35"/>
      <c r="BR1634" s="35"/>
      <c r="BS1634" s="35"/>
      <c r="BT1634" s="35"/>
      <c r="BU1634" s="35"/>
      <c r="BV1634" s="35"/>
      <c r="BW1634" s="35"/>
      <c r="BX1634" s="35"/>
      <c r="BY1634" s="35"/>
      <c r="BZ1634" s="35"/>
      <c r="CA1634" s="35"/>
      <c r="CB1634" s="35"/>
      <c r="CC1634" s="35"/>
      <c r="CD1634" s="35"/>
      <c r="CE1634" s="35"/>
      <c r="CF1634" s="35"/>
      <c r="CG1634" s="35"/>
      <c r="CH1634" s="35"/>
    </row>
    <row r="1635" spans="1:86" ht="15.6" x14ac:dyDescent="0.3">
      <c r="A1635" s="35"/>
      <c r="B1635" s="86"/>
      <c r="C1635" s="35"/>
      <c r="D1635" s="35"/>
      <c r="E1635" s="35"/>
      <c r="F1635" s="35"/>
      <c r="G1635" s="35"/>
      <c r="H1635" s="35"/>
      <c r="I1635" s="35"/>
      <c r="J1635" s="35"/>
      <c r="K1635" s="35"/>
      <c r="L1635" s="35"/>
      <c r="M1635" s="35"/>
      <c r="N1635" s="35"/>
      <c r="O1635" s="35"/>
      <c r="P1635" s="35"/>
      <c r="Q1635" s="35"/>
      <c r="R1635" s="35"/>
      <c r="S1635" s="35"/>
      <c r="T1635" s="17">
        <f t="shared" si="3625"/>
        <v>47651</v>
      </c>
      <c r="U1635" s="216">
        <f t="shared" si="3618"/>
        <v>1</v>
      </c>
      <c r="V1635" s="216">
        <f t="shared" si="3625"/>
        <v>1630</v>
      </c>
      <c r="W1635" s="16">
        <f t="shared" si="3632"/>
        <v>4.4657534246575343</v>
      </c>
      <c r="X1635" s="16" t="e">
        <f>IF(Template!$F$7="Linear interpolation",LinInterp($I$5:$I$22,$G$5:$G$22,W1635),CubicSpline($I$5:$I$22,$G$5:$G$22,W1635))</f>
        <v>#VALUE!</v>
      </c>
      <c r="Y1635" s="221" t="e">
        <f t="shared" si="3619"/>
        <v>#VALUE!</v>
      </c>
      <c r="Z1635" s="221" t="e">
        <f>Y1635/PRODUCT($AA$6:AA1634)</f>
        <v>#VALUE!</v>
      </c>
      <c r="AA1635" s="16" t="e">
        <f t="shared" si="3626"/>
        <v>#VALUE!</v>
      </c>
      <c r="AB1635" s="10" t="e">
        <f t="shared" si="3627"/>
        <v>#VALUE!</v>
      </c>
      <c r="AC1635" s="90">
        <f t="shared" si="3620"/>
        <v>1635</v>
      </c>
      <c r="AD1635" s="17">
        <f t="shared" si="3628"/>
        <v>47628</v>
      </c>
      <c r="AE1635" s="16" t="e">
        <f t="shared" si="3621"/>
        <v>#VALUE!</v>
      </c>
      <c r="AF1635" s="10">
        <f ca="1">IFERROR(AVERAGE(INDIRECT("AE"&amp;AC1635-Template!$F$10+1):INDIRECT("AE"&amp;AC1635)),0)</f>
        <v>0</v>
      </c>
      <c r="AG1635" s="35"/>
      <c r="AH1635" s="86"/>
      <c r="AI1635" s="35"/>
      <c r="AJ1635" s="35"/>
      <c r="AK1635" s="35"/>
      <c r="AL1635" s="35"/>
      <c r="AM1635" s="35"/>
      <c r="AN1635" s="35"/>
      <c r="AO1635" s="35"/>
      <c r="AP1635" s="35"/>
      <c r="AQ1635" s="35"/>
      <c r="AR1635" s="35"/>
      <c r="AS1635" s="35"/>
      <c r="AT1635" s="35"/>
      <c r="AU1635" s="35"/>
      <c r="AV1635" s="35"/>
      <c r="AW1635" s="35"/>
      <c r="AX1635" s="35"/>
      <c r="AY1635" s="35"/>
      <c r="AZ1635" s="17">
        <f t="shared" ref="AZ1635" si="3691">AZ1634+1</f>
        <v>47651</v>
      </c>
      <c r="BA1635" s="216">
        <f t="shared" si="3644"/>
        <v>1</v>
      </c>
      <c r="BB1635" s="216">
        <f t="shared" ref="BB1635" si="3692">BB1634+1</f>
        <v>1630</v>
      </c>
      <c r="BC1635" s="16">
        <f t="shared" si="3646"/>
        <v>4.4657534246575343</v>
      </c>
      <c r="BD1635" s="16">
        <f>IF(Template!$F$7="Linear interpolation",LinInterp($AO$5:$AO$18,$AM$5:$AM$18,BC1635),CubicSpline($AO$5:$AO$18,$AM$5:$AM$18,BC1635))</f>
        <v>14.073167471611356</v>
      </c>
      <c r="BE1635" s="221">
        <f t="shared" si="3581"/>
        <v>1.8003934092234446</v>
      </c>
      <c r="BF1635" s="221">
        <f>BE1635/PRODUCT($BG$6:BG1634)</f>
        <v>1.0003283802217475</v>
      </c>
      <c r="BG1635" s="16">
        <f t="shared" si="3647"/>
        <v>1.0003283802217475</v>
      </c>
      <c r="BH1635" s="10">
        <f t="shared" si="3648"/>
        <v>11.985878093784708</v>
      </c>
      <c r="BI1635" s="90"/>
      <c r="BJ1635" s="17">
        <f t="shared" si="3631"/>
        <v>47628</v>
      </c>
      <c r="BK1635" s="16">
        <f t="shared" si="3624"/>
        <v>12.052068027319173</v>
      </c>
      <c r="BL1635" s="10">
        <f ca="1">IFERROR(AVERAGE(INDIRECT("BK"&amp;AC1635-Template!$F$10+1):INDIRECT("BK"&amp;AC1635)),0)</f>
        <v>12.099508236122999</v>
      </c>
      <c r="BM1635" s="35"/>
      <c r="BN1635" s="86"/>
      <c r="BO1635" s="35"/>
      <c r="BP1635" s="35"/>
      <c r="BQ1635" s="35"/>
      <c r="BR1635" s="35"/>
      <c r="BS1635" s="35"/>
      <c r="BT1635" s="35"/>
      <c r="BU1635" s="35"/>
      <c r="BV1635" s="35"/>
      <c r="BW1635" s="35"/>
      <c r="BX1635" s="35"/>
      <c r="BY1635" s="35"/>
      <c r="BZ1635" s="35"/>
      <c r="CA1635" s="35"/>
      <c r="CB1635" s="35"/>
      <c r="CC1635" s="35"/>
      <c r="CD1635" s="35"/>
      <c r="CE1635" s="35"/>
      <c r="CF1635" s="35"/>
      <c r="CG1635" s="35"/>
      <c r="CH1635" s="35"/>
    </row>
    <row r="1636" spans="1:86" ht="15.6" x14ac:dyDescent="0.3">
      <c r="A1636" s="35"/>
      <c r="B1636" s="86"/>
      <c r="C1636" s="35"/>
      <c r="D1636" s="35"/>
      <c r="E1636" s="35"/>
      <c r="F1636" s="35"/>
      <c r="G1636" s="35"/>
      <c r="H1636" s="35"/>
      <c r="I1636" s="35"/>
      <c r="J1636" s="35"/>
      <c r="K1636" s="35"/>
      <c r="L1636" s="35"/>
      <c r="M1636" s="35"/>
      <c r="N1636" s="35"/>
      <c r="O1636" s="35"/>
      <c r="P1636" s="35"/>
      <c r="Q1636" s="35"/>
      <c r="R1636" s="35"/>
      <c r="S1636" s="35"/>
      <c r="T1636" s="17">
        <f t="shared" si="3625"/>
        <v>47652</v>
      </c>
      <c r="U1636" s="216">
        <f t="shared" si="3618"/>
        <v>2</v>
      </c>
      <c r="V1636" s="216">
        <f t="shared" si="3625"/>
        <v>1631</v>
      </c>
      <c r="W1636" s="16">
        <f t="shared" si="3632"/>
        <v>4.4684931506849317</v>
      </c>
      <c r="X1636" s="16" t="e">
        <f>IF(Template!$F$7="Linear interpolation",LinInterp($I$5:$I$22,$G$5:$G$22,W1636),CubicSpline($I$5:$I$22,$G$5:$G$22,W1636))</f>
        <v>#VALUE!</v>
      </c>
      <c r="Y1636" s="221" t="e">
        <f t="shared" si="3619"/>
        <v>#VALUE!</v>
      </c>
      <c r="Z1636" s="221" t="e">
        <f>Y1636/PRODUCT($AA$6:AA1635)</f>
        <v>#VALUE!</v>
      </c>
      <c r="AA1636" s="16" t="e">
        <f t="shared" si="3626"/>
        <v>#VALUE!</v>
      </c>
      <c r="AB1636" s="10" t="e">
        <f t="shared" si="3627"/>
        <v>#VALUE!</v>
      </c>
      <c r="AC1636" s="90">
        <f t="shared" si="3620"/>
        <v>1636</v>
      </c>
      <c r="AD1636" s="17">
        <f t="shared" si="3628"/>
        <v>47629</v>
      </c>
      <c r="AE1636" s="16" t="e">
        <f t="shared" si="3621"/>
        <v>#VALUE!</v>
      </c>
      <c r="AF1636" s="10">
        <f ca="1">IFERROR(AVERAGE(INDIRECT("AE"&amp;AC1636-Template!$F$10+1):INDIRECT("AE"&amp;AC1636)),0)</f>
        <v>0</v>
      </c>
      <c r="AG1636" s="35"/>
      <c r="AH1636" s="86"/>
      <c r="AI1636" s="35"/>
      <c r="AJ1636" s="35"/>
      <c r="AK1636" s="35"/>
      <c r="AL1636" s="35"/>
      <c r="AM1636" s="35"/>
      <c r="AN1636" s="35"/>
      <c r="AO1636" s="35"/>
      <c r="AP1636" s="35"/>
      <c r="AQ1636" s="35"/>
      <c r="AR1636" s="35"/>
      <c r="AS1636" s="35"/>
      <c r="AT1636" s="35"/>
      <c r="AU1636" s="35"/>
      <c r="AV1636" s="35"/>
      <c r="AW1636" s="35"/>
      <c r="AX1636" s="35"/>
      <c r="AY1636" s="35"/>
      <c r="AZ1636" s="17">
        <f t="shared" ref="AZ1636" si="3693">AZ1635+1</f>
        <v>47652</v>
      </c>
      <c r="BA1636" s="216">
        <f t="shared" si="3644"/>
        <v>2</v>
      </c>
      <c r="BB1636" s="216">
        <f t="shared" ref="BB1636" si="3694">BB1635+1</f>
        <v>1631</v>
      </c>
      <c r="BC1636" s="16">
        <f t="shared" si="3646"/>
        <v>4.4684931506849317</v>
      </c>
      <c r="BD1636" s="16">
        <f>IF(Template!$F$7="Linear interpolation",LinInterp($AO$5:$AO$18,$AM$5:$AM$18,BC1636),CubicSpline($AO$5:$AO$18,$AM$5:$AM$18,BC1636))</f>
        <v>14.072342953658227</v>
      </c>
      <c r="BE1636" s="221">
        <f t="shared" si="3581"/>
        <v>1.8009848295620343</v>
      </c>
      <c r="BF1636" s="221">
        <f>BE1636/PRODUCT($BG$6:BG1635)</f>
        <v>1.0003284950586688</v>
      </c>
      <c r="BG1636" s="16">
        <f t="shared" si="3647"/>
        <v>1.0003284950586688</v>
      </c>
      <c r="BH1636" s="10">
        <f t="shared" si="3648"/>
        <v>11.99006964141236</v>
      </c>
      <c r="BI1636" s="90"/>
      <c r="BJ1636" s="17">
        <f t="shared" si="3631"/>
        <v>47629</v>
      </c>
      <c r="BK1636" s="16">
        <f t="shared" si="3624"/>
        <v>12.052068027319173</v>
      </c>
      <c r="BL1636" s="10">
        <f ca="1">IFERROR(AVERAGE(INDIRECT("BK"&amp;AC1636-Template!$F$10+1):INDIRECT("BK"&amp;AC1636)),0)</f>
        <v>12.09604891729173</v>
      </c>
      <c r="BM1636" s="35"/>
      <c r="BN1636" s="86"/>
      <c r="BO1636" s="35"/>
      <c r="BP1636" s="35"/>
      <c r="BQ1636" s="35"/>
      <c r="BR1636" s="35"/>
      <c r="BS1636" s="35"/>
      <c r="BT1636" s="35"/>
      <c r="BU1636" s="35"/>
      <c r="BV1636" s="35"/>
      <c r="BW1636" s="35"/>
      <c r="BX1636" s="35"/>
      <c r="BY1636" s="35"/>
      <c r="BZ1636" s="35"/>
      <c r="CA1636" s="35"/>
      <c r="CB1636" s="35"/>
      <c r="CC1636" s="35"/>
      <c r="CD1636" s="35"/>
      <c r="CE1636" s="35"/>
      <c r="CF1636" s="35"/>
      <c r="CG1636" s="35"/>
      <c r="CH1636" s="35"/>
    </row>
    <row r="1637" spans="1:86" ht="15.6" x14ac:dyDescent="0.3">
      <c r="A1637" s="35"/>
      <c r="B1637" s="86"/>
      <c r="C1637" s="35"/>
      <c r="D1637" s="35"/>
      <c r="E1637" s="35"/>
      <c r="F1637" s="35"/>
      <c r="G1637" s="35"/>
      <c r="H1637" s="35"/>
      <c r="I1637" s="35"/>
      <c r="J1637" s="35"/>
      <c r="K1637" s="35"/>
      <c r="L1637" s="35"/>
      <c r="M1637" s="35"/>
      <c r="N1637" s="35"/>
      <c r="O1637" s="35"/>
      <c r="P1637" s="35"/>
      <c r="Q1637" s="35"/>
      <c r="R1637" s="35"/>
      <c r="S1637" s="35"/>
      <c r="T1637" s="17">
        <f t="shared" si="3625"/>
        <v>47653</v>
      </c>
      <c r="U1637" s="216">
        <f t="shared" si="3618"/>
        <v>3</v>
      </c>
      <c r="V1637" s="216">
        <f t="shared" si="3625"/>
        <v>1632</v>
      </c>
      <c r="W1637" s="16">
        <f t="shared" si="3632"/>
        <v>4.4712328767123291</v>
      </c>
      <c r="X1637" s="16" t="e">
        <f>IF(Template!$F$7="Linear interpolation",LinInterp($I$5:$I$22,$G$5:$G$22,W1637),CubicSpline($I$5:$I$22,$G$5:$G$22,W1637))</f>
        <v>#VALUE!</v>
      </c>
      <c r="Y1637" s="221" t="e">
        <f t="shared" si="3619"/>
        <v>#VALUE!</v>
      </c>
      <c r="Z1637" s="221" t="e">
        <f>Y1637/PRODUCT($AA$6:AA1636)</f>
        <v>#VALUE!</v>
      </c>
      <c r="AA1637" s="16" t="e">
        <f t="shared" si="3626"/>
        <v>#VALUE!</v>
      </c>
      <c r="AB1637" s="10" t="e">
        <f t="shared" si="3627"/>
        <v>#VALUE!</v>
      </c>
      <c r="AC1637" s="90">
        <f t="shared" si="3620"/>
        <v>1637</v>
      </c>
      <c r="AD1637" s="17">
        <f t="shared" si="3628"/>
        <v>47630</v>
      </c>
      <c r="AE1637" s="16" t="e">
        <f t="shared" si="3621"/>
        <v>#VALUE!</v>
      </c>
      <c r="AF1637" s="10">
        <f ca="1">IFERROR(AVERAGE(INDIRECT("AE"&amp;AC1637-Template!$F$10+1):INDIRECT("AE"&amp;AC1637)),0)</f>
        <v>0</v>
      </c>
      <c r="AG1637" s="35"/>
      <c r="AH1637" s="86"/>
      <c r="AI1637" s="35"/>
      <c r="AJ1637" s="35"/>
      <c r="AK1637" s="35"/>
      <c r="AL1637" s="35"/>
      <c r="AM1637" s="35"/>
      <c r="AN1637" s="35"/>
      <c r="AO1637" s="35"/>
      <c r="AP1637" s="35"/>
      <c r="AQ1637" s="35"/>
      <c r="AR1637" s="35"/>
      <c r="AS1637" s="35"/>
      <c r="AT1637" s="35"/>
      <c r="AU1637" s="35"/>
      <c r="AV1637" s="35"/>
      <c r="AW1637" s="35"/>
      <c r="AX1637" s="35"/>
      <c r="AY1637" s="35"/>
      <c r="AZ1637" s="17">
        <f t="shared" ref="AZ1637" si="3695">AZ1636+1</f>
        <v>47653</v>
      </c>
      <c r="BA1637" s="216">
        <f t="shared" si="3644"/>
        <v>3</v>
      </c>
      <c r="BB1637" s="216">
        <f t="shared" ref="BB1637" si="3696">BB1636+1</f>
        <v>1632</v>
      </c>
      <c r="BC1637" s="16">
        <f t="shared" si="3646"/>
        <v>4.4712328767123291</v>
      </c>
      <c r="BD1637" s="16">
        <f>IF(Template!$F$7="Linear interpolation",LinInterp($AO$5:$AO$18,$AM$5:$AM$18,BC1637),CubicSpline($AO$5:$AO$18,$AM$5:$AM$18,BC1637))</f>
        <v>14.071518160068626</v>
      </c>
      <c r="BE1637" s="221">
        <f t="shared" si="3581"/>
        <v>1.8015763529418078</v>
      </c>
      <c r="BF1637" s="221">
        <f>BE1637/PRODUCT($BG$6:BG1636)</f>
        <v>1.0003284443988998</v>
      </c>
      <c r="BG1637" s="16">
        <f t="shared" si="3647"/>
        <v>1.0003284443988998</v>
      </c>
      <c r="BH1637" s="10">
        <f t="shared" si="3648"/>
        <v>11.988220559842166</v>
      </c>
      <c r="BI1637" s="90"/>
      <c r="BJ1637" s="17">
        <f t="shared" si="3631"/>
        <v>47630</v>
      </c>
      <c r="BK1637" s="16">
        <f t="shared" si="3624"/>
        <v>12.033955579315636</v>
      </c>
      <c r="BL1637" s="10">
        <f ca="1">IFERROR(AVERAGE(INDIRECT("BK"&amp;AC1637-Template!$F$10+1):INDIRECT("BK"&amp;AC1637)),0)</f>
        <v>12.091985850193675</v>
      </c>
      <c r="BM1637" s="35"/>
      <c r="BN1637" s="86"/>
      <c r="BO1637" s="35"/>
      <c r="BP1637" s="35"/>
      <c r="BQ1637" s="35"/>
      <c r="BR1637" s="35"/>
      <c r="BS1637" s="35"/>
      <c r="BT1637" s="35"/>
      <c r="BU1637" s="35"/>
      <c r="BV1637" s="35"/>
      <c r="BW1637" s="35"/>
      <c r="BX1637" s="35"/>
      <c r="BY1637" s="35"/>
      <c r="BZ1637" s="35"/>
      <c r="CA1637" s="35"/>
      <c r="CB1637" s="35"/>
      <c r="CC1637" s="35"/>
      <c r="CD1637" s="35"/>
      <c r="CE1637" s="35"/>
      <c r="CF1637" s="35"/>
      <c r="CG1637" s="35"/>
      <c r="CH1637" s="35"/>
    </row>
    <row r="1638" spans="1:86" ht="15.6" x14ac:dyDescent="0.3">
      <c r="A1638" s="35"/>
      <c r="B1638" s="86"/>
      <c r="C1638" s="35"/>
      <c r="D1638" s="35"/>
      <c r="E1638" s="35"/>
      <c r="F1638" s="35"/>
      <c r="G1638" s="35"/>
      <c r="H1638" s="35"/>
      <c r="I1638" s="35"/>
      <c r="J1638" s="35"/>
      <c r="K1638" s="35"/>
      <c r="L1638" s="35"/>
      <c r="M1638" s="35"/>
      <c r="N1638" s="35"/>
      <c r="O1638" s="35"/>
      <c r="P1638" s="35"/>
      <c r="Q1638" s="35"/>
      <c r="R1638" s="35"/>
      <c r="S1638" s="35"/>
      <c r="T1638" s="17">
        <f t="shared" si="3625"/>
        <v>47654</v>
      </c>
      <c r="U1638" s="216">
        <f t="shared" si="3618"/>
        <v>4</v>
      </c>
      <c r="V1638" s="216">
        <f t="shared" si="3625"/>
        <v>1633</v>
      </c>
      <c r="W1638" s="16">
        <f t="shared" si="3632"/>
        <v>4.4739726027397264</v>
      </c>
      <c r="X1638" s="16" t="e">
        <f>IF(Template!$F$7="Linear interpolation",LinInterp($I$5:$I$22,$G$5:$G$22,W1638),CubicSpline($I$5:$I$22,$G$5:$G$22,W1638))</f>
        <v>#VALUE!</v>
      </c>
      <c r="Y1638" s="221" t="e">
        <f t="shared" si="3619"/>
        <v>#VALUE!</v>
      </c>
      <c r="Z1638" s="221" t="e">
        <f>Y1638/PRODUCT($AA$6:AA1637)</f>
        <v>#VALUE!</v>
      </c>
      <c r="AA1638" s="16" t="e">
        <f t="shared" si="3626"/>
        <v>#VALUE!</v>
      </c>
      <c r="AB1638" s="10" t="e">
        <f t="shared" si="3627"/>
        <v>#VALUE!</v>
      </c>
      <c r="AC1638" s="90">
        <f t="shared" si="3620"/>
        <v>1638</v>
      </c>
      <c r="AD1638" s="17">
        <f t="shared" si="3628"/>
        <v>47631</v>
      </c>
      <c r="AE1638" s="16" t="e">
        <f t="shared" si="3621"/>
        <v>#VALUE!</v>
      </c>
      <c r="AF1638" s="10">
        <f ca="1">IFERROR(AVERAGE(INDIRECT("AE"&amp;AC1638-Template!$F$10+1):INDIRECT("AE"&amp;AC1638)),0)</f>
        <v>0</v>
      </c>
      <c r="AG1638" s="35"/>
      <c r="AH1638" s="86"/>
      <c r="AI1638" s="35"/>
      <c r="AJ1638" s="35"/>
      <c r="AK1638" s="35"/>
      <c r="AL1638" s="35"/>
      <c r="AM1638" s="35"/>
      <c r="AN1638" s="35"/>
      <c r="AO1638" s="35"/>
      <c r="AP1638" s="35"/>
      <c r="AQ1638" s="35"/>
      <c r="AR1638" s="35"/>
      <c r="AS1638" s="35"/>
      <c r="AT1638" s="35"/>
      <c r="AU1638" s="35"/>
      <c r="AV1638" s="35"/>
      <c r="AW1638" s="35"/>
      <c r="AX1638" s="35"/>
      <c r="AY1638" s="35"/>
      <c r="AZ1638" s="17">
        <f t="shared" ref="AZ1638" si="3697">AZ1637+1</f>
        <v>47654</v>
      </c>
      <c r="BA1638" s="216">
        <f t="shared" si="3644"/>
        <v>4</v>
      </c>
      <c r="BB1638" s="216">
        <f t="shared" ref="BB1638" si="3698">BB1637+1</f>
        <v>1633</v>
      </c>
      <c r="BC1638" s="16">
        <f t="shared" si="3646"/>
        <v>4.4739726027397264</v>
      </c>
      <c r="BD1638" s="16">
        <f>IF(Template!$F$7="Linear interpolation",LinInterp($AO$5:$AO$18,$AM$5:$AM$18,BC1638),CubicSpline($AO$5:$AO$18,$AM$5:$AM$18,BC1638))</f>
        <v>14.070693126037249</v>
      </c>
      <c r="BE1638" s="221">
        <f t="shared" si="3581"/>
        <v>1.8021679817873566</v>
      </c>
      <c r="BF1638" s="221">
        <f>BE1638/PRODUCT($BG$6:BG1637)</f>
        <v>1.0003283950994266</v>
      </c>
      <c r="BG1638" s="16">
        <f t="shared" si="3647"/>
        <v>1.0003283950994266</v>
      </c>
      <c r="BH1638" s="10">
        <f t="shared" si="3648"/>
        <v>11.986421129071445</v>
      </c>
      <c r="BI1638" s="90"/>
      <c r="BJ1638" s="17">
        <f t="shared" si="3631"/>
        <v>47631</v>
      </c>
      <c r="BK1638" s="16">
        <f t="shared" si="3624"/>
        <v>12.040148579046894</v>
      </c>
      <c r="BL1638" s="10">
        <f ca="1">IFERROR(AVERAGE(INDIRECT("BK"&amp;AC1638-Template!$F$10+1):INDIRECT("BK"&amp;AC1638)),0)</f>
        <v>12.088129216419995</v>
      </c>
      <c r="BM1638" s="35"/>
      <c r="BN1638" s="86"/>
      <c r="BO1638" s="35"/>
      <c r="BP1638" s="35"/>
      <c r="BQ1638" s="35"/>
      <c r="BR1638" s="35"/>
      <c r="BS1638" s="35"/>
      <c r="BT1638" s="35"/>
      <c r="BU1638" s="35"/>
      <c r="BV1638" s="35"/>
      <c r="BW1638" s="35"/>
      <c r="BX1638" s="35"/>
      <c r="BY1638" s="35"/>
      <c r="BZ1638" s="35"/>
      <c r="CA1638" s="35"/>
      <c r="CB1638" s="35"/>
      <c r="CC1638" s="35"/>
      <c r="CD1638" s="35"/>
      <c r="CE1638" s="35"/>
      <c r="CF1638" s="35"/>
      <c r="CG1638" s="35"/>
      <c r="CH1638" s="35"/>
    </row>
    <row r="1639" spans="1:86" ht="15.6" x14ac:dyDescent="0.3">
      <c r="A1639" s="35"/>
      <c r="B1639" s="86"/>
      <c r="C1639" s="35"/>
      <c r="D1639" s="35"/>
      <c r="E1639" s="35"/>
      <c r="F1639" s="35"/>
      <c r="G1639" s="35"/>
      <c r="H1639" s="35"/>
      <c r="I1639" s="35"/>
      <c r="J1639" s="35"/>
      <c r="K1639" s="35"/>
      <c r="L1639" s="35"/>
      <c r="M1639" s="35"/>
      <c r="N1639" s="35"/>
      <c r="O1639" s="35"/>
      <c r="P1639" s="35"/>
      <c r="Q1639" s="35"/>
      <c r="R1639" s="35"/>
      <c r="S1639" s="35"/>
      <c r="T1639" s="17">
        <f t="shared" si="3625"/>
        <v>47655</v>
      </c>
      <c r="U1639" s="216">
        <f t="shared" si="3618"/>
        <v>5</v>
      </c>
      <c r="V1639" s="216">
        <f t="shared" si="3625"/>
        <v>1634</v>
      </c>
      <c r="W1639" s="16">
        <f t="shared" si="3632"/>
        <v>4.4767123287671229</v>
      </c>
      <c r="X1639" s="16" t="e">
        <f>IF(Template!$F$7="Linear interpolation",LinInterp($I$5:$I$22,$G$5:$G$22,W1639),CubicSpline($I$5:$I$22,$G$5:$G$22,W1639))</f>
        <v>#VALUE!</v>
      </c>
      <c r="Y1639" s="221" t="e">
        <f t="shared" si="3619"/>
        <v>#VALUE!</v>
      </c>
      <c r="Z1639" s="221" t="e">
        <f>Y1639/PRODUCT($AA$6:AA1638)</f>
        <v>#VALUE!</v>
      </c>
      <c r="AA1639" s="16" t="e">
        <f t="shared" si="3626"/>
        <v>#VALUE!</v>
      </c>
      <c r="AB1639" s="10" t="e">
        <f t="shared" si="3627"/>
        <v>#VALUE!</v>
      </c>
      <c r="AC1639" s="90">
        <f t="shared" si="3620"/>
        <v>1639</v>
      </c>
      <c r="AD1639" s="17">
        <f t="shared" si="3628"/>
        <v>47632</v>
      </c>
      <c r="AE1639" s="16" t="e">
        <f t="shared" si="3621"/>
        <v>#VALUE!</v>
      </c>
      <c r="AF1639" s="10">
        <f ca="1">IFERROR(AVERAGE(INDIRECT("AE"&amp;AC1639-Template!$F$10+1):INDIRECT("AE"&amp;AC1639)),0)</f>
        <v>0</v>
      </c>
      <c r="AG1639" s="35"/>
      <c r="AH1639" s="86"/>
      <c r="AI1639" s="35"/>
      <c r="AJ1639" s="35"/>
      <c r="AK1639" s="35"/>
      <c r="AL1639" s="35"/>
      <c r="AM1639" s="35"/>
      <c r="AN1639" s="35"/>
      <c r="AO1639" s="35"/>
      <c r="AP1639" s="35"/>
      <c r="AQ1639" s="35"/>
      <c r="AR1639" s="35"/>
      <c r="AS1639" s="35"/>
      <c r="AT1639" s="35"/>
      <c r="AU1639" s="35"/>
      <c r="AV1639" s="35"/>
      <c r="AW1639" s="35"/>
      <c r="AX1639" s="35"/>
      <c r="AY1639" s="35"/>
      <c r="AZ1639" s="17">
        <f t="shared" ref="AZ1639" si="3699">AZ1638+1</f>
        <v>47655</v>
      </c>
      <c r="BA1639" s="216">
        <f t="shared" si="3644"/>
        <v>5</v>
      </c>
      <c r="BB1639" s="216">
        <f t="shared" ref="BB1639" si="3700">BB1638+1</f>
        <v>1634</v>
      </c>
      <c r="BC1639" s="16">
        <f t="shared" si="3646"/>
        <v>4.4767123287671229</v>
      </c>
      <c r="BD1639" s="16">
        <f>IF(Template!$F$7="Linear interpolation",LinInterp($AO$5:$AO$18,$AM$5:$AM$18,BC1639),CubicSpline($AO$5:$AO$18,$AM$5:$AM$18,BC1639))</f>
        <v>14.069867886758791</v>
      </c>
      <c r="BE1639" s="221">
        <f t="shared" si="3581"/>
        <v>1.8027597185326276</v>
      </c>
      <c r="BF1639" s="221">
        <f>BE1639/PRODUCT($BG$6:BG1638)</f>
        <v>1.0003283471636668</v>
      </c>
      <c r="BG1639" s="16">
        <f t="shared" si="3647"/>
        <v>1.0003283471636668</v>
      </c>
      <c r="BH1639" s="10">
        <f t="shared" si="3648"/>
        <v>11.984671473838526</v>
      </c>
      <c r="BI1639" s="90"/>
      <c r="BJ1639" s="17">
        <f t="shared" si="3631"/>
        <v>47632</v>
      </c>
      <c r="BK1639" s="16">
        <f t="shared" si="3624"/>
        <v>12.037285667902742</v>
      </c>
      <c r="BL1639" s="10">
        <f ca="1">IFERROR(AVERAGE(INDIRECT("BK"&amp;AC1639-Template!$F$10+1):INDIRECT("BK"&amp;AC1639)),0)</f>
        <v>12.085031822040621</v>
      </c>
      <c r="BM1639" s="35"/>
      <c r="BN1639" s="86"/>
      <c r="BO1639" s="35"/>
      <c r="BP1639" s="35"/>
      <c r="BQ1639" s="35"/>
      <c r="BR1639" s="35"/>
      <c r="BS1639" s="35"/>
      <c r="BT1639" s="35"/>
      <c r="BU1639" s="35"/>
      <c r="BV1639" s="35"/>
      <c r="BW1639" s="35"/>
      <c r="BX1639" s="35"/>
      <c r="BY1639" s="35"/>
      <c r="BZ1639" s="35"/>
      <c r="CA1639" s="35"/>
      <c r="CB1639" s="35"/>
      <c r="CC1639" s="35"/>
      <c r="CD1639" s="35"/>
      <c r="CE1639" s="35"/>
      <c r="CF1639" s="35"/>
      <c r="CG1639" s="35"/>
      <c r="CH1639" s="35"/>
    </row>
    <row r="1640" spans="1:86" ht="15.6" x14ac:dyDescent="0.3">
      <c r="A1640" s="35"/>
      <c r="B1640" s="86"/>
      <c r="C1640" s="35"/>
      <c r="D1640" s="35"/>
      <c r="E1640" s="35"/>
      <c r="F1640" s="35"/>
      <c r="G1640" s="35"/>
      <c r="H1640" s="35"/>
      <c r="I1640" s="35"/>
      <c r="J1640" s="35"/>
      <c r="K1640" s="35"/>
      <c r="L1640" s="35"/>
      <c r="M1640" s="35"/>
      <c r="N1640" s="35"/>
      <c r="O1640" s="35"/>
      <c r="P1640" s="35"/>
      <c r="Q1640" s="35"/>
      <c r="R1640" s="35"/>
      <c r="S1640" s="35"/>
      <c r="T1640" s="17">
        <f t="shared" si="3625"/>
        <v>47656</v>
      </c>
      <c r="U1640" s="216">
        <f t="shared" si="3618"/>
        <v>6</v>
      </c>
      <c r="V1640" s="216">
        <f t="shared" si="3625"/>
        <v>1635</v>
      </c>
      <c r="W1640" s="16">
        <f t="shared" si="3632"/>
        <v>4.4794520547945202</v>
      </c>
      <c r="X1640" s="16" t="e">
        <f>IF(Template!$F$7="Linear interpolation",LinInterp($I$5:$I$22,$G$5:$G$22,W1640),CubicSpline($I$5:$I$22,$G$5:$G$22,W1640))</f>
        <v>#VALUE!</v>
      </c>
      <c r="Y1640" s="221" t="e">
        <f t="shared" si="3619"/>
        <v>#VALUE!</v>
      </c>
      <c r="Z1640" s="221" t="e">
        <f>Y1640/PRODUCT($AA$6:AA1639)</f>
        <v>#VALUE!</v>
      </c>
      <c r="AA1640" s="16" t="e">
        <f t="shared" si="3626"/>
        <v>#VALUE!</v>
      </c>
      <c r="AB1640" s="10" t="e">
        <f t="shared" si="3627"/>
        <v>#VALUE!</v>
      </c>
      <c r="AC1640" s="90">
        <f t="shared" si="3620"/>
        <v>1640</v>
      </c>
      <c r="AD1640" s="17">
        <f t="shared" si="3628"/>
        <v>47633</v>
      </c>
      <c r="AE1640" s="16" t="e">
        <f t="shared" si="3621"/>
        <v>#VALUE!</v>
      </c>
      <c r="AF1640" s="10">
        <f ca="1">IFERROR(AVERAGE(INDIRECT("AE"&amp;AC1640-Template!$F$10+1):INDIRECT("AE"&amp;AC1640)),0)</f>
        <v>0</v>
      </c>
      <c r="AG1640" s="35"/>
      <c r="AH1640" s="86"/>
      <c r="AI1640" s="35"/>
      <c r="AJ1640" s="35"/>
      <c r="AK1640" s="35"/>
      <c r="AL1640" s="35"/>
      <c r="AM1640" s="35"/>
      <c r="AN1640" s="35"/>
      <c r="AO1640" s="35"/>
      <c r="AP1640" s="35"/>
      <c r="AQ1640" s="35"/>
      <c r="AR1640" s="35"/>
      <c r="AS1640" s="35"/>
      <c r="AT1640" s="35"/>
      <c r="AU1640" s="35"/>
      <c r="AV1640" s="35"/>
      <c r="AW1640" s="35"/>
      <c r="AX1640" s="35"/>
      <c r="AY1640" s="35"/>
      <c r="AZ1640" s="17">
        <f t="shared" ref="AZ1640" si="3701">AZ1639+1</f>
        <v>47656</v>
      </c>
      <c r="BA1640" s="216">
        <f t="shared" si="3644"/>
        <v>6</v>
      </c>
      <c r="BB1640" s="216">
        <f t="shared" ref="BB1640" si="3702">BB1639+1</f>
        <v>1635</v>
      </c>
      <c r="BC1640" s="16">
        <f t="shared" si="3646"/>
        <v>4.4794520547945202</v>
      </c>
      <c r="BD1640" s="16">
        <f>IF(Template!$F$7="Linear interpolation",LinInterp($AO$5:$AO$18,$AM$5:$AM$18,BC1640),CubicSpline($AO$5:$AO$18,$AM$5:$AM$18,BC1640))</f>
        <v>14.069042477427949</v>
      </c>
      <c r="BE1640" s="221">
        <f t="shared" si="3581"/>
        <v>1.8033515656209473</v>
      </c>
      <c r="BF1640" s="221">
        <f>BE1640/PRODUCT($BG$6:BG1639)</f>
        <v>1.0003283005950463</v>
      </c>
      <c r="BG1640" s="16">
        <f t="shared" si="3647"/>
        <v>1.0003283471636668</v>
      </c>
      <c r="BH1640" s="10">
        <f t="shared" si="3648"/>
        <v>11.984671473838526</v>
      </c>
      <c r="BI1640" s="90"/>
      <c r="BJ1640" s="17">
        <f t="shared" si="3631"/>
        <v>47633</v>
      </c>
      <c r="BK1640" s="16">
        <f t="shared" si="3624"/>
        <v>12.034469786545653</v>
      </c>
      <c r="BL1640" s="10">
        <f ca="1">IFERROR(AVERAGE(INDIRECT("BK"&amp;AC1640-Template!$F$10+1):INDIRECT("BK"&amp;AC1640)),0)</f>
        <v>12.081550878681686</v>
      </c>
      <c r="BM1640" s="35"/>
      <c r="BN1640" s="86"/>
      <c r="BO1640" s="35"/>
      <c r="BP1640" s="35"/>
      <c r="BQ1640" s="35"/>
      <c r="BR1640" s="35"/>
      <c r="BS1640" s="35"/>
      <c r="BT1640" s="35"/>
      <c r="BU1640" s="35"/>
      <c r="BV1640" s="35"/>
      <c r="BW1640" s="35"/>
      <c r="BX1640" s="35"/>
      <c r="BY1640" s="35"/>
      <c r="BZ1640" s="35"/>
      <c r="CA1640" s="35"/>
      <c r="CB1640" s="35"/>
      <c r="CC1640" s="35"/>
      <c r="CD1640" s="35"/>
      <c r="CE1640" s="35"/>
      <c r="CF1640" s="35"/>
      <c r="CG1640" s="35"/>
      <c r="CH1640" s="35"/>
    </row>
    <row r="1641" spans="1:86" ht="15.6" x14ac:dyDescent="0.3">
      <c r="A1641" s="35"/>
      <c r="B1641" s="86"/>
      <c r="C1641" s="35"/>
      <c r="D1641" s="35"/>
      <c r="E1641" s="35"/>
      <c r="F1641" s="35"/>
      <c r="G1641" s="35"/>
      <c r="H1641" s="35"/>
      <c r="I1641" s="35"/>
      <c r="J1641" s="35"/>
      <c r="K1641" s="35"/>
      <c r="L1641" s="35"/>
      <c r="M1641" s="35"/>
      <c r="N1641" s="35"/>
      <c r="O1641" s="35"/>
      <c r="P1641" s="35"/>
      <c r="Q1641" s="35"/>
      <c r="R1641" s="35"/>
      <c r="S1641" s="35"/>
      <c r="T1641" s="17">
        <f t="shared" si="3625"/>
        <v>47657</v>
      </c>
      <c r="U1641" s="216">
        <f t="shared" si="3618"/>
        <v>7</v>
      </c>
      <c r="V1641" s="216">
        <f t="shared" si="3625"/>
        <v>1636</v>
      </c>
      <c r="W1641" s="16">
        <f t="shared" si="3632"/>
        <v>4.4821917808219176</v>
      </c>
      <c r="X1641" s="16" t="e">
        <f>IF(Template!$F$7="Linear interpolation",LinInterp($I$5:$I$22,$G$5:$G$22,W1641),CubicSpline($I$5:$I$22,$G$5:$G$22,W1641))</f>
        <v>#VALUE!</v>
      </c>
      <c r="Y1641" s="221" t="e">
        <f t="shared" si="3619"/>
        <v>#VALUE!</v>
      </c>
      <c r="Z1641" s="221" t="e">
        <f>Y1641/PRODUCT($AA$6:AA1640)</f>
        <v>#VALUE!</v>
      </c>
      <c r="AA1641" s="16" t="e">
        <f t="shared" si="3626"/>
        <v>#VALUE!</v>
      </c>
      <c r="AB1641" s="10" t="e">
        <f t="shared" si="3627"/>
        <v>#VALUE!</v>
      </c>
      <c r="AC1641" s="90">
        <f t="shared" si="3620"/>
        <v>1641</v>
      </c>
      <c r="AD1641" s="17">
        <f t="shared" si="3628"/>
        <v>47634</v>
      </c>
      <c r="AE1641" s="16" t="e">
        <f t="shared" si="3621"/>
        <v>#VALUE!</v>
      </c>
      <c r="AF1641" s="10">
        <f ca="1">IFERROR(AVERAGE(INDIRECT("AE"&amp;AC1641-Template!$F$10+1):INDIRECT("AE"&amp;AC1641)),0)</f>
        <v>0</v>
      </c>
      <c r="AG1641" s="35"/>
      <c r="AH1641" s="86"/>
      <c r="AI1641" s="35"/>
      <c r="AJ1641" s="35"/>
      <c r="AK1641" s="35"/>
      <c r="AL1641" s="35"/>
      <c r="AM1641" s="35"/>
      <c r="AN1641" s="35"/>
      <c r="AO1641" s="35"/>
      <c r="AP1641" s="35"/>
      <c r="AQ1641" s="35"/>
      <c r="AR1641" s="35"/>
      <c r="AS1641" s="35"/>
      <c r="AT1641" s="35"/>
      <c r="AU1641" s="35"/>
      <c r="AV1641" s="35"/>
      <c r="AW1641" s="35"/>
      <c r="AX1641" s="35"/>
      <c r="AY1641" s="35"/>
      <c r="AZ1641" s="17">
        <f t="shared" ref="AZ1641" si="3703">AZ1640+1</f>
        <v>47657</v>
      </c>
      <c r="BA1641" s="216">
        <f t="shared" si="3644"/>
        <v>7</v>
      </c>
      <c r="BB1641" s="216">
        <f t="shared" ref="BB1641" si="3704">BB1640+1</f>
        <v>1636</v>
      </c>
      <c r="BC1641" s="16">
        <f t="shared" si="3646"/>
        <v>4.4821917808219176</v>
      </c>
      <c r="BD1641" s="16">
        <f>IF(Template!$F$7="Linear interpolation",LinInterp($AO$5:$AO$18,$AM$5:$AM$18,BC1641),CubicSpline($AO$5:$AO$18,$AM$5:$AM$18,BC1641))</f>
        <v>14.068216933239416</v>
      </c>
      <c r="BE1641" s="221">
        <f t="shared" si="3581"/>
        <v>1.8039435255050218</v>
      </c>
      <c r="BF1641" s="221">
        <f>BE1641/PRODUCT($BG$6:BG1640)</f>
        <v>1.0003282088283676</v>
      </c>
      <c r="BG1641" s="16">
        <f t="shared" si="3647"/>
        <v>1.0003283471636668</v>
      </c>
      <c r="BH1641" s="10">
        <f t="shared" si="3648"/>
        <v>11.984671473838526</v>
      </c>
      <c r="BI1641" s="90"/>
      <c r="BJ1641" s="17">
        <f t="shared" si="3631"/>
        <v>47634</v>
      </c>
      <c r="BK1641" s="16">
        <f t="shared" si="3624"/>
        <v>12.03170105974638</v>
      </c>
      <c r="BL1641" s="10">
        <f ca="1">IFERROR(AVERAGE(INDIRECT("BK"&amp;AC1641-Template!$F$10+1):INDIRECT("BK"&amp;AC1641)),0)</f>
        <v>12.078115282588755</v>
      </c>
      <c r="BM1641" s="35"/>
      <c r="BN1641" s="86"/>
      <c r="BO1641" s="35"/>
      <c r="BP1641" s="35"/>
      <c r="BQ1641" s="35"/>
      <c r="BR1641" s="35"/>
      <c r="BS1641" s="35"/>
      <c r="BT1641" s="35"/>
      <c r="BU1641" s="35"/>
      <c r="BV1641" s="35"/>
      <c r="BW1641" s="35"/>
      <c r="BX1641" s="35"/>
      <c r="BY1641" s="35"/>
      <c r="BZ1641" s="35"/>
      <c r="CA1641" s="35"/>
      <c r="CB1641" s="35"/>
      <c r="CC1641" s="35"/>
      <c r="CD1641" s="35"/>
      <c r="CE1641" s="35"/>
      <c r="CF1641" s="35"/>
      <c r="CG1641" s="35"/>
      <c r="CH1641" s="35"/>
    </row>
    <row r="1642" spans="1:86" ht="15.6" x14ac:dyDescent="0.3">
      <c r="A1642" s="35"/>
      <c r="B1642" s="86"/>
      <c r="C1642" s="35"/>
      <c r="D1642" s="35"/>
      <c r="E1642" s="35"/>
      <c r="F1642" s="35"/>
      <c r="G1642" s="35"/>
      <c r="H1642" s="35"/>
      <c r="I1642" s="35"/>
      <c r="J1642" s="35"/>
      <c r="K1642" s="35"/>
      <c r="L1642" s="35"/>
      <c r="M1642" s="35"/>
      <c r="N1642" s="35"/>
      <c r="O1642" s="35"/>
      <c r="P1642" s="35"/>
      <c r="Q1642" s="35"/>
      <c r="R1642" s="35"/>
      <c r="S1642" s="35"/>
      <c r="T1642" s="17">
        <f t="shared" si="3625"/>
        <v>47658</v>
      </c>
      <c r="U1642" s="216">
        <f t="shared" si="3618"/>
        <v>1</v>
      </c>
      <c r="V1642" s="216">
        <f t="shared" si="3625"/>
        <v>1637</v>
      </c>
      <c r="W1642" s="16">
        <f t="shared" si="3632"/>
        <v>4.484931506849315</v>
      </c>
      <c r="X1642" s="16" t="e">
        <f>IF(Template!$F$7="Linear interpolation",LinInterp($I$5:$I$22,$G$5:$G$22,W1642),CubicSpline($I$5:$I$22,$G$5:$G$22,W1642))</f>
        <v>#VALUE!</v>
      </c>
      <c r="Y1642" s="221" t="e">
        <f t="shared" si="3619"/>
        <v>#VALUE!</v>
      </c>
      <c r="Z1642" s="221" t="e">
        <f>Y1642/PRODUCT($AA$6:AA1641)</f>
        <v>#VALUE!</v>
      </c>
      <c r="AA1642" s="16" t="e">
        <f t="shared" si="3626"/>
        <v>#VALUE!</v>
      </c>
      <c r="AB1642" s="10" t="e">
        <f t="shared" si="3627"/>
        <v>#VALUE!</v>
      </c>
      <c r="AC1642" s="90">
        <f t="shared" si="3620"/>
        <v>1642</v>
      </c>
      <c r="AD1642" s="17">
        <f t="shared" si="3628"/>
        <v>47635</v>
      </c>
      <c r="AE1642" s="16" t="e">
        <f t="shared" si="3621"/>
        <v>#VALUE!</v>
      </c>
      <c r="AF1642" s="10">
        <f ca="1">IFERROR(AVERAGE(INDIRECT("AE"&amp;AC1642-Template!$F$10+1):INDIRECT("AE"&amp;AC1642)),0)</f>
        <v>0</v>
      </c>
      <c r="AG1642" s="35"/>
      <c r="AH1642" s="86"/>
      <c r="AI1642" s="35"/>
      <c r="AJ1642" s="35"/>
      <c r="AK1642" s="35"/>
      <c r="AL1642" s="35"/>
      <c r="AM1642" s="35"/>
      <c r="AN1642" s="35"/>
      <c r="AO1642" s="35"/>
      <c r="AP1642" s="35"/>
      <c r="AQ1642" s="35"/>
      <c r="AR1642" s="35"/>
      <c r="AS1642" s="35"/>
      <c r="AT1642" s="35"/>
      <c r="AU1642" s="35"/>
      <c r="AV1642" s="35"/>
      <c r="AW1642" s="35"/>
      <c r="AX1642" s="35"/>
      <c r="AY1642" s="35"/>
      <c r="AZ1642" s="17">
        <f t="shared" ref="AZ1642" si="3705">AZ1641+1</f>
        <v>47658</v>
      </c>
      <c r="BA1642" s="216">
        <f t="shared" si="3644"/>
        <v>1</v>
      </c>
      <c r="BB1642" s="216">
        <f t="shared" ref="BB1642" si="3706">BB1641+1</f>
        <v>1637</v>
      </c>
      <c r="BC1642" s="16">
        <f t="shared" si="3646"/>
        <v>4.484931506849315</v>
      </c>
      <c r="BD1642" s="16">
        <f>IF(Template!$F$7="Linear interpolation",LinInterp($AO$5:$AO$18,$AM$5:$AM$18,BC1642),CubicSpline($AO$5:$AO$18,$AM$5:$AM$18,BC1642))</f>
        <v>14.067391289387889</v>
      </c>
      <c r="BE1642" s="221">
        <f t="shared" si="3581"/>
        <v>1.8045356006469566</v>
      </c>
      <c r="BF1642" s="221">
        <f>BE1642/PRODUCT($BG$6:BG1641)</f>
        <v>1.000328073237623</v>
      </c>
      <c r="BG1642" s="16">
        <f t="shared" si="3647"/>
        <v>1.000328073237623</v>
      </c>
      <c r="BH1642" s="10">
        <f t="shared" si="3648"/>
        <v>11.974673173238081</v>
      </c>
      <c r="BI1642" s="90"/>
      <c r="BJ1642" s="17">
        <f t="shared" si="3631"/>
        <v>47635</v>
      </c>
      <c r="BK1642" s="16">
        <f t="shared" si="3624"/>
        <v>12.03170105974638</v>
      </c>
      <c r="BL1642" s="10">
        <f ca="1">IFERROR(AVERAGE(INDIRECT("BK"&amp;AC1642-Template!$F$10+1):INDIRECT("BK"&amp;AC1642)),0)</f>
        <v>12.074815873271586</v>
      </c>
      <c r="BM1642" s="35"/>
      <c r="BN1642" s="86"/>
      <c r="BO1642" s="35"/>
      <c r="BP1642" s="35"/>
      <c r="BQ1642" s="35"/>
      <c r="BR1642" s="35"/>
      <c r="BS1642" s="35"/>
      <c r="BT1642" s="35"/>
      <c r="BU1642" s="35"/>
      <c r="BV1642" s="35"/>
      <c r="BW1642" s="35"/>
      <c r="BX1642" s="35"/>
      <c r="BY1642" s="35"/>
      <c r="BZ1642" s="35"/>
      <c r="CA1642" s="35"/>
      <c r="CB1642" s="35"/>
      <c r="CC1642" s="35"/>
      <c r="CD1642" s="35"/>
      <c r="CE1642" s="35"/>
      <c r="CF1642" s="35"/>
      <c r="CG1642" s="35"/>
      <c r="CH1642" s="35"/>
    </row>
    <row r="1643" spans="1:86" ht="15.6" x14ac:dyDescent="0.3">
      <c r="A1643" s="35"/>
      <c r="B1643" s="86"/>
      <c r="C1643" s="35"/>
      <c r="D1643" s="35"/>
      <c r="E1643" s="35"/>
      <c r="F1643" s="35"/>
      <c r="G1643" s="35"/>
      <c r="H1643" s="35"/>
      <c r="I1643" s="35"/>
      <c r="J1643" s="35"/>
      <c r="K1643" s="35"/>
      <c r="L1643" s="35"/>
      <c r="M1643" s="35"/>
      <c r="N1643" s="35"/>
      <c r="O1643" s="35"/>
      <c r="P1643" s="35"/>
      <c r="Q1643" s="35"/>
      <c r="R1643" s="35"/>
      <c r="S1643" s="35"/>
      <c r="T1643" s="17">
        <f t="shared" si="3625"/>
        <v>47659</v>
      </c>
      <c r="U1643" s="216">
        <f t="shared" si="3618"/>
        <v>2</v>
      </c>
      <c r="V1643" s="216">
        <f t="shared" si="3625"/>
        <v>1638</v>
      </c>
      <c r="W1643" s="16">
        <f t="shared" si="3632"/>
        <v>4.4876712328767123</v>
      </c>
      <c r="X1643" s="16" t="e">
        <f>IF(Template!$F$7="Linear interpolation",LinInterp($I$5:$I$22,$G$5:$G$22,W1643),CubicSpline($I$5:$I$22,$G$5:$G$22,W1643))</f>
        <v>#VALUE!</v>
      </c>
      <c r="Y1643" s="221" t="e">
        <f t="shared" si="3619"/>
        <v>#VALUE!</v>
      </c>
      <c r="Z1643" s="221" t="e">
        <f>Y1643/PRODUCT($AA$6:AA1642)</f>
        <v>#VALUE!</v>
      </c>
      <c r="AA1643" s="16" t="e">
        <f t="shared" si="3626"/>
        <v>#VALUE!</v>
      </c>
      <c r="AB1643" s="10" t="e">
        <f t="shared" si="3627"/>
        <v>#VALUE!</v>
      </c>
      <c r="AC1643" s="90">
        <f t="shared" si="3620"/>
        <v>1643</v>
      </c>
      <c r="AD1643" s="17">
        <f t="shared" si="3628"/>
        <v>47636</v>
      </c>
      <c r="AE1643" s="16" t="e">
        <f t="shared" si="3621"/>
        <v>#VALUE!</v>
      </c>
      <c r="AF1643" s="10">
        <f ca="1">IFERROR(AVERAGE(INDIRECT("AE"&amp;AC1643-Template!$F$10+1):INDIRECT("AE"&amp;AC1643)),0)</f>
        <v>0</v>
      </c>
      <c r="AG1643" s="35"/>
      <c r="AH1643" s="86"/>
      <c r="AI1643" s="35"/>
      <c r="AJ1643" s="35"/>
      <c r="AK1643" s="35"/>
      <c r="AL1643" s="35"/>
      <c r="AM1643" s="35"/>
      <c r="AN1643" s="35"/>
      <c r="AO1643" s="35"/>
      <c r="AP1643" s="35"/>
      <c r="AQ1643" s="35"/>
      <c r="AR1643" s="35"/>
      <c r="AS1643" s="35"/>
      <c r="AT1643" s="35"/>
      <c r="AU1643" s="35"/>
      <c r="AV1643" s="35"/>
      <c r="AW1643" s="35"/>
      <c r="AX1643" s="35"/>
      <c r="AY1643" s="35"/>
      <c r="AZ1643" s="17">
        <f t="shared" ref="AZ1643" si="3707">AZ1642+1</f>
        <v>47659</v>
      </c>
      <c r="BA1643" s="216">
        <f t="shared" si="3644"/>
        <v>2</v>
      </c>
      <c r="BB1643" s="216">
        <f t="shared" ref="BB1643" si="3708">BB1642+1</f>
        <v>1638</v>
      </c>
      <c r="BC1643" s="16">
        <f t="shared" si="3646"/>
        <v>4.4876712328767123</v>
      </c>
      <c r="BD1643" s="16">
        <f>IF(Template!$F$7="Linear interpolation",LinInterp($AO$5:$AO$18,$AM$5:$AM$18,BC1643),CubicSpline($AO$5:$AO$18,$AM$5:$AM$18,BC1643))</f>
        <v>14.066565581068064</v>
      </c>
      <c r="BE1643" s="221">
        <f t="shared" si="3581"/>
        <v>1.805127793518265</v>
      </c>
      <c r="BF1643" s="221">
        <f>BE1643/PRODUCT($BG$6:BG1642)</f>
        <v>1.000328169126226</v>
      </c>
      <c r="BG1643" s="16">
        <f t="shared" si="3647"/>
        <v>1.000328169126226</v>
      </c>
      <c r="BH1643" s="10">
        <f t="shared" si="3648"/>
        <v>11.97817310724969</v>
      </c>
      <c r="BI1643" s="90"/>
      <c r="BJ1643" s="17">
        <f t="shared" si="3631"/>
        <v>47636</v>
      </c>
      <c r="BK1643" s="16">
        <f t="shared" si="3624"/>
        <v>12.03170105974638</v>
      </c>
      <c r="BL1643" s="10">
        <f ca="1">IFERROR(AVERAGE(INDIRECT("BK"&amp;AC1643-Template!$F$10+1):INDIRECT("BK"&amp;AC1643)),0)</f>
        <v>12.071651195202465</v>
      </c>
      <c r="BM1643" s="35"/>
      <c r="BN1643" s="86"/>
      <c r="BO1643" s="35"/>
      <c r="BP1643" s="35"/>
      <c r="BQ1643" s="35"/>
      <c r="BR1643" s="35"/>
      <c r="BS1643" s="35"/>
      <c r="BT1643" s="35"/>
      <c r="BU1643" s="35"/>
      <c r="BV1643" s="35"/>
      <c r="BW1643" s="35"/>
      <c r="BX1643" s="35"/>
      <c r="BY1643" s="35"/>
      <c r="BZ1643" s="35"/>
      <c r="CA1643" s="35"/>
      <c r="CB1643" s="35"/>
      <c r="CC1643" s="35"/>
      <c r="CD1643" s="35"/>
      <c r="CE1643" s="35"/>
      <c r="CF1643" s="35"/>
      <c r="CG1643" s="35"/>
      <c r="CH1643" s="35"/>
    </row>
    <row r="1644" spans="1:86" ht="15.6" x14ac:dyDescent="0.3">
      <c r="A1644" s="35"/>
      <c r="B1644" s="86"/>
      <c r="C1644" s="35"/>
      <c r="D1644" s="35"/>
      <c r="E1644" s="35"/>
      <c r="F1644" s="35"/>
      <c r="G1644" s="35"/>
      <c r="H1644" s="35"/>
      <c r="I1644" s="35"/>
      <c r="J1644" s="35"/>
      <c r="K1644" s="35"/>
      <c r="L1644" s="35"/>
      <c r="M1644" s="35"/>
      <c r="N1644" s="35"/>
      <c r="O1644" s="35"/>
      <c r="P1644" s="35"/>
      <c r="Q1644" s="35"/>
      <c r="R1644" s="35"/>
      <c r="S1644" s="35"/>
      <c r="T1644" s="17">
        <f t="shared" si="3625"/>
        <v>47660</v>
      </c>
      <c r="U1644" s="216">
        <f t="shared" si="3618"/>
        <v>3</v>
      </c>
      <c r="V1644" s="216">
        <f t="shared" si="3625"/>
        <v>1639</v>
      </c>
      <c r="W1644" s="16">
        <f t="shared" si="3632"/>
        <v>4.4904109589041097</v>
      </c>
      <c r="X1644" s="16" t="e">
        <f>IF(Template!$F$7="Linear interpolation",LinInterp($I$5:$I$22,$G$5:$G$22,W1644),CubicSpline($I$5:$I$22,$G$5:$G$22,W1644))</f>
        <v>#VALUE!</v>
      </c>
      <c r="Y1644" s="221" t="e">
        <f t="shared" si="3619"/>
        <v>#VALUE!</v>
      </c>
      <c r="Z1644" s="221" t="e">
        <f>Y1644/PRODUCT($AA$6:AA1643)</f>
        <v>#VALUE!</v>
      </c>
      <c r="AA1644" s="16" t="e">
        <f t="shared" si="3626"/>
        <v>#VALUE!</v>
      </c>
      <c r="AB1644" s="10" t="e">
        <f t="shared" si="3627"/>
        <v>#VALUE!</v>
      </c>
      <c r="AC1644" s="90">
        <f t="shared" si="3620"/>
        <v>1644</v>
      </c>
      <c r="AD1644" s="17">
        <f t="shared" si="3628"/>
        <v>47637</v>
      </c>
      <c r="AE1644" s="16" t="e">
        <f t="shared" si="3621"/>
        <v>#VALUE!</v>
      </c>
      <c r="AF1644" s="10">
        <f ca="1">IFERROR(AVERAGE(INDIRECT("AE"&amp;AC1644-Template!$F$10+1):INDIRECT("AE"&amp;AC1644)),0)</f>
        <v>0</v>
      </c>
      <c r="AG1644" s="35"/>
      <c r="AH1644" s="86"/>
      <c r="AI1644" s="35"/>
      <c r="AJ1644" s="35"/>
      <c r="AK1644" s="35"/>
      <c r="AL1644" s="35"/>
      <c r="AM1644" s="35"/>
      <c r="AN1644" s="35"/>
      <c r="AO1644" s="35"/>
      <c r="AP1644" s="35"/>
      <c r="AQ1644" s="35"/>
      <c r="AR1644" s="35"/>
      <c r="AS1644" s="35"/>
      <c r="AT1644" s="35"/>
      <c r="AU1644" s="35"/>
      <c r="AV1644" s="35"/>
      <c r="AW1644" s="35"/>
      <c r="AX1644" s="35"/>
      <c r="AY1644" s="35"/>
      <c r="AZ1644" s="17">
        <f t="shared" ref="AZ1644" si="3709">AZ1643+1</f>
        <v>47660</v>
      </c>
      <c r="BA1644" s="216">
        <f t="shared" si="3644"/>
        <v>3</v>
      </c>
      <c r="BB1644" s="216">
        <f t="shared" ref="BB1644" si="3710">BB1643+1</f>
        <v>1639</v>
      </c>
      <c r="BC1644" s="16">
        <f t="shared" si="3646"/>
        <v>4.4904109589041097</v>
      </c>
      <c r="BD1644" s="16">
        <f>IF(Template!$F$7="Linear interpolation",LinInterp($AO$5:$AO$18,$AM$5:$AM$18,BC1644),CubicSpline($AO$5:$AO$18,$AM$5:$AM$18,BC1644))</f>
        <v>14.065739843474635</v>
      </c>
      <c r="BE1644" s="221">
        <f t="shared" si="3581"/>
        <v>1.8057201065998776</v>
      </c>
      <c r="BF1644" s="221">
        <f>BE1644/PRODUCT($BG$6:BG1643)</f>
        <v>1.0003281280603731</v>
      </c>
      <c r="BG1644" s="16">
        <f t="shared" si="3647"/>
        <v>1.0003281280603731</v>
      </c>
      <c r="BH1644" s="10">
        <f t="shared" si="3648"/>
        <v>11.976674203617366</v>
      </c>
      <c r="BI1644" s="90"/>
      <c r="BJ1644" s="17">
        <f t="shared" si="3631"/>
        <v>47637</v>
      </c>
      <c r="BK1644" s="16">
        <f t="shared" si="3624"/>
        <v>12.015562117435486</v>
      </c>
      <c r="BL1644" s="10">
        <f ca="1">IFERROR(AVERAGE(INDIRECT("BK"&amp;AC1644-Template!$F$10+1):INDIRECT("BK"&amp;AC1644)),0)</f>
        <v>12.06794855238965</v>
      </c>
      <c r="BM1644" s="35"/>
      <c r="BN1644" s="86"/>
      <c r="BO1644" s="35"/>
      <c r="BP1644" s="35"/>
      <c r="BQ1644" s="35"/>
      <c r="BR1644" s="35"/>
      <c r="BS1644" s="35"/>
      <c r="BT1644" s="35"/>
      <c r="BU1644" s="35"/>
      <c r="BV1644" s="35"/>
      <c r="BW1644" s="35"/>
      <c r="BX1644" s="35"/>
      <c r="BY1644" s="35"/>
      <c r="BZ1644" s="35"/>
      <c r="CA1644" s="35"/>
      <c r="CB1644" s="35"/>
      <c r="CC1644" s="35"/>
      <c r="CD1644" s="35"/>
      <c r="CE1644" s="35"/>
      <c r="CF1644" s="35"/>
      <c r="CG1644" s="35"/>
      <c r="CH1644" s="35"/>
    </row>
    <row r="1645" spans="1:86" ht="15.6" x14ac:dyDescent="0.3">
      <c r="A1645" s="35"/>
      <c r="B1645" s="86"/>
      <c r="C1645" s="35"/>
      <c r="D1645" s="35"/>
      <c r="E1645" s="35"/>
      <c r="F1645" s="35"/>
      <c r="G1645" s="35"/>
      <c r="H1645" s="35"/>
      <c r="I1645" s="35"/>
      <c r="J1645" s="35"/>
      <c r="K1645" s="35"/>
      <c r="L1645" s="35"/>
      <c r="M1645" s="35"/>
      <c r="N1645" s="35"/>
      <c r="O1645" s="35"/>
      <c r="P1645" s="35"/>
      <c r="Q1645" s="35"/>
      <c r="R1645" s="35"/>
      <c r="S1645" s="35"/>
      <c r="T1645" s="17">
        <f t="shared" si="3625"/>
        <v>47661</v>
      </c>
      <c r="U1645" s="216">
        <f t="shared" si="3618"/>
        <v>4</v>
      </c>
      <c r="V1645" s="216">
        <f t="shared" si="3625"/>
        <v>1640</v>
      </c>
      <c r="W1645" s="16">
        <f t="shared" si="3632"/>
        <v>4.493150684931507</v>
      </c>
      <c r="X1645" s="16" t="e">
        <f>IF(Template!$F$7="Linear interpolation",LinInterp($I$5:$I$22,$G$5:$G$22,W1645),CubicSpline($I$5:$I$22,$G$5:$G$22,W1645))</f>
        <v>#VALUE!</v>
      </c>
      <c r="Y1645" s="221" t="e">
        <f t="shared" si="3619"/>
        <v>#VALUE!</v>
      </c>
      <c r="Z1645" s="221" t="e">
        <f>Y1645/PRODUCT($AA$6:AA1644)</f>
        <v>#VALUE!</v>
      </c>
      <c r="AA1645" s="16" t="e">
        <f t="shared" si="3626"/>
        <v>#VALUE!</v>
      </c>
      <c r="AB1645" s="10" t="e">
        <f t="shared" si="3627"/>
        <v>#VALUE!</v>
      </c>
      <c r="AC1645" s="90">
        <f t="shared" si="3620"/>
        <v>1645</v>
      </c>
      <c r="AD1645" s="17">
        <f t="shared" si="3628"/>
        <v>47638</v>
      </c>
      <c r="AE1645" s="16" t="e">
        <f t="shared" si="3621"/>
        <v>#VALUE!</v>
      </c>
      <c r="AF1645" s="10">
        <f ca="1">IFERROR(AVERAGE(INDIRECT("AE"&amp;AC1645-Template!$F$10+1):INDIRECT("AE"&amp;AC1645)),0)</f>
        <v>0</v>
      </c>
      <c r="AG1645" s="35"/>
      <c r="AH1645" s="86"/>
      <c r="AI1645" s="35"/>
      <c r="AJ1645" s="35"/>
      <c r="AK1645" s="35"/>
      <c r="AL1645" s="35"/>
      <c r="AM1645" s="35"/>
      <c r="AN1645" s="35"/>
      <c r="AO1645" s="35"/>
      <c r="AP1645" s="35"/>
      <c r="AQ1645" s="35"/>
      <c r="AR1645" s="35"/>
      <c r="AS1645" s="35"/>
      <c r="AT1645" s="35"/>
      <c r="AU1645" s="35"/>
      <c r="AV1645" s="35"/>
      <c r="AW1645" s="35"/>
      <c r="AX1645" s="35"/>
      <c r="AY1645" s="35"/>
      <c r="AZ1645" s="17">
        <f t="shared" ref="AZ1645" si="3711">AZ1644+1</f>
        <v>47661</v>
      </c>
      <c r="BA1645" s="216">
        <f t="shared" si="3644"/>
        <v>4</v>
      </c>
      <c r="BB1645" s="216">
        <f t="shared" ref="BB1645" si="3712">BB1644+1</f>
        <v>1640</v>
      </c>
      <c r="BC1645" s="16">
        <f t="shared" si="3646"/>
        <v>4.493150684931507</v>
      </c>
      <c r="BD1645" s="16">
        <f>IF(Template!$F$7="Linear interpolation",LinInterp($AO$5:$AO$18,$AM$5:$AM$18,BC1645),CubicSpline($AO$5:$AO$18,$AM$5:$AM$18,BC1645))</f>
        <v>14.064914111802297</v>
      </c>
      <c r="BE1645" s="221">
        <f t="shared" si="3581"/>
        <v>1.8063125423821598</v>
      </c>
      <c r="BF1645" s="221">
        <f>BE1645/PRODUCT($BG$6:BG1644)</f>
        <v>1.0003280883787675</v>
      </c>
      <c r="BG1645" s="16">
        <f t="shared" si="3647"/>
        <v>1.0003280883787675</v>
      </c>
      <c r="BH1645" s="10">
        <f t="shared" si="3648"/>
        <v>11.975225825014535</v>
      </c>
      <c r="BI1645" s="90"/>
      <c r="BJ1645" s="17">
        <f t="shared" si="3631"/>
        <v>47638</v>
      </c>
      <c r="BK1645" s="16">
        <f t="shared" si="3624"/>
        <v>12.021100192618484</v>
      </c>
      <c r="BL1645" s="10">
        <f ca="1">IFERROR(AVERAGE(INDIRECT("BK"&amp;AC1645-Template!$F$10+1):INDIRECT("BK"&amp;AC1645)),0)</f>
        <v>12.064430512082932</v>
      </c>
      <c r="BM1645" s="35"/>
      <c r="BN1645" s="86"/>
      <c r="BO1645" s="35"/>
      <c r="BP1645" s="35"/>
      <c r="BQ1645" s="35"/>
      <c r="BR1645" s="35"/>
      <c r="BS1645" s="35"/>
      <c r="BT1645" s="35"/>
      <c r="BU1645" s="35"/>
      <c r="BV1645" s="35"/>
      <c r="BW1645" s="35"/>
      <c r="BX1645" s="35"/>
      <c r="BY1645" s="35"/>
      <c r="BZ1645" s="35"/>
      <c r="CA1645" s="35"/>
      <c r="CB1645" s="35"/>
      <c r="CC1645" s="35"/>
      <c r="CD1645" s="35"/>
      <c r="CE1645" s="35"/>
      <c r="CF1645" s="35"/>
      <c r="CG1645" s="35"/>
      <c r="CH1645" s="35"/>
    </row>
    <row r="1646" spans="1:86" ht="15.6" x14ac:dyDescent="0.3">
      <c r="A1646" s="35"/>
      <c r="B1646" s="86"/>
      <c r="C1646" s="35"/>
      <c r="D1646" s="35"/>
      <c r="E1646" s="35"/>
      <c r="F1646" s="35"/>
      <c r="G1646" s="35"/>
      <c r="H1646" s="35"/>
      <c r="I1646" s="35"/>
      <c r="J1646" s="35"/>
      <c r="K1646" s="35"/>
      <c r="L1646" s="35"/>
      <c r="M1646" s="35"/>
      <c r="N1646" s="35"/>
      <c r="O1646" s="35"/>
      <c r="P1646" s="35"/>
      <c r="Q1646" s="35"/>
      <c r="R1646" s="35"/>
      <c r="S1646" s="35"/>
      <c r="T1646" s="17">
        <f t="shared" si="3625"/>
        <v>47662</v>
      </c>
      <c r="U1646" s="216">
        <f t="shared" si="3618"/>
        <v>5</v>
      </c>
      <c r="V1646" s="216">
        <f t="shared" si="3625"/>
        <v>1641</v>
      </c>
      <c r="W1646" s="16">
        <f t="shared" si="3632"/>
        <v>4.4958904109589044</v>
      </c>
      <c r="X1646" s="16" t="e">
        <f>IF(Template!$F$7="Linear interpolation",LinInterp($I$5:$I$22,$G$5:$G$22,W1646),CubicSpline($I$5:$I$22,$G$5:$G$22,W1646))</f>
        <v>#VALUE!</v>
      </c>
      <c r="Y1646" s="221" t="e">
        <f t="shared" si="3619"/>
        <v>#VALUE!</v>
      </c>
      <c r="Z1646" s="221" t="e">
        <f>Y1646/PRODUCT($AA$6:AA1645)</f>
        <v>#VALUE!</v>
      </c>
      <c r="AA1646" s="16" t="e">
        <f t="shared" si="3626"/>
        <v>#VALUE!</v>
      </c>
      <c r="AB1646" s="10" t="e">
        <f t="shared" si="3627"/>
        <v>#VALUE!</v>
      </c>
      <c r="AC1646" s="90">
        <f t="shared" si="3620"/>
        <v>1646</v>
      </c>
      <c r="AD1646" s="17">
        <f t="shared" si="3628"/>
        <v>47639</v>
      </c>
      <c r="AE1646" s="16" t="e">
        <f t="shared" si="3621"/>
        <v>#VALUE!</v>
      </c>
      <c r="AF1646" s="10">
        <f ca="1">IFERROR(AVERAGE(INDIRECT("AE"&amp;AC1646-Template!$F$10+1):INDIRECT("AE"&amp;AC1646)),0)</f>
        <v>0</v>
      </c>
      <c r="AG1646" s="35"/>
      <c r="AH1646" s="86"/>
      <c r="AI1646" s="35"/>
      <c r="AJ1646" s="35"/>
      <c r="AK1646" s="35"/>
      <c r="AL1646" s="35"/>
      <c r="AM1646" s="35"/>
      <c r="AN1646" s="35"/>
      <c r="AO1646" s="35"/>
      <c r="AP1646" s="35"/>
      <c r="AQ1646" s="35"/>
      <c r="AR1646" s="35"/>
      <c r="AS1646" s="35"/>
      <c r="AT1646" s="35"/>
      <c r="AU1646" s="35"/>
      <c r="AV1646" s="35"/>
      <c r="AW1646" s="35"/>
      <c r="AX1646" s="35"/>
      <c r="AY1646" s="35"/>
      <c r="AZ1646" s="17">
        <f t="shared" ref="AZ1646" si="3713">AZ1645+1</f>
        <v>47662</v>
      </c>
      <c r="BA1646" s="216">
        <f t="shared" si="3644"/>
        <v>5</v>
      </c>
      <c r="BB1646" s="216">
        <f t="shared" ref="BB1646" si="3714">BB1645+1</f>
        <v>1641</v>
      </c>
      <c r="BC1646" s="16">
        <f t="shared" si="3646"/>
        <v>4.4958904109589044</v>
      </c>
      <c r="BD1646" s="16">
        <f>IF(Template!$F$7="Linear interpolation",LinInterp($AO$5:$AO$18,$AM$5:$AM$18,BC1646),CubicSpline($AO$5:$AO$18,$AM$5:$AM$18,BC1646))</f>
        <v>14.064088421245748</v>
      </c>
      <c r="BE1646" s="221">
        <f t="shared" si="3581"/>
        <v>1.8069051033649228</v>
      </c>
      <c r="BF1646" s="221">
        <f>BE1646/PRODUCT($BG$6:BG1645)</f>
        <v>1.0003280500848328</v>
      </c>
      <c r="BG1646" s="16">
        <f t="shared" si="3647"/>
        <v>1.0003280500848328</v>
      </c>
      <c r="BH1646" s="10">
        <f t="shared" si="3648"/>
        <v>11.973828096398353</v>
      </c>
      <c r="BI1646" s="90"/>
      <c r="BJ1646" s="17">
        <f t="shared" si="3631"/>
        <v>47639</v>
      </c>
      <c r="BK1646" s="16">
        <f t="shared" si="3624"/>
        <v>12.018569109683241</v>
      </c>
      <c r="BL1646" s="10">
        <f ca="1">IFERROR(AVERAGE(INDIRECT("BK"&amp;AC1646-Template!$F$10+1):INDIRECT("BK"&amp;AC1646)),0)</f>
        <v>12.061621872161595</v>
      </c>
      <c r="BM1646" s="35"/>
      <c r="BN1646" s="86"/>
      <c r="BO1646" s="35"/>
      <c r="BP1646" s="35"/>
      <c r="BQ1646" s="35"/>
      <c r="BR1646" s="35"/>
      <c r="BS1646" s="35"/>
      <c r="BT1646" s="35"/>
      <c r="BU1646" s="35"/>
      <c r="BV1646" s="35"/>
      <c r="BW1646" s="35"/>
      <c r="BX1646" s="35"/>
      <c r="BY1646" s="35"/>
      <c r="BZ1646" s="35"/>
      <c r="CA1646" s="35"/>
      <c r="CB1646" s="35"/>
      <c r="CC1646" s="35"/>
      <c r="CD1646" s="35"/>
      <c r="CE1646" s="35"/>
      <c r="CF1646" s="35"/>
      <c r="CG1646" s="35"/>
      <c r="CH1646" s="35"/>
    </row>
    <row r="1647" spans="1:86" ht="15.6" x14ac:dyDescent="0.3">
      <c r="A1647" s="35"/>
      <c r="B1647" s="86"/>
      <c r="C1647" s="35"/>
      <c r="D1647" s="35"/>
      <c r="E1647" s="35"/>
      <c r="F1647" s="35"/>
      <c r="G1647" s="35"/>
      <c r="H1647" s="35"/>
      <c r="I1647" s="35"/>
      <c r="J1647" s="35"/>
      <c r="K1647" s="35"/>
      <c r="L1647" s="35"/>
      <c r="M1647" s="35"/>
      <c r="N1647" s="35"/>
      <c r="O1647" s="35"/>
      <c r="P1647" s="35"/>
      <c r="Q1647" s="35"/>
      <c r="R1647" s="35"/>
      <c r="S1647" s="35"/>
      <c r="T1647" s="17">
        <f t="shared" si="3625"/>
        <v>47663</v>
      </c>
      <c r="U1647" s="216">
        <f t="shared" si="3618"/>
        <v>6</v>
      </c>
      <c r="V1647" s="216">
        <f t="shared" si="3625"/>
        <v>1642</v>
      </c>
      <c r="W1647" s="16">
        <f t="shared" si="3632"/>
        <v>4.4986301369863018</v>
      </c>
      <c r="X1647" s="16" t="e">
        <f>IF(Template!$F$7="Linear interpolation",LinInterp($I$5:$I$22,$G$5:$G$22,W1647),CubicSpline($I$5:$I$22,$G$5:$G$22,W1647))</f>
        <v>#VALUE!</v>
      </c>
      <c r="Y1647" s="221" t="e">
        <f t="shared" si="3619"/>
        <v>#VALUE!</v>
      </c>
      <c r="Z1647" s="221" t="e">
        <f>Y1647/PRODUCT($AA$6:AA1646)</f>
        <v>#VALUE!</v>
      </c>
      <c r="AA1647" s="16" t="e">
        <f t="shared" si="3626"/>
        <v>#VALUE!</v>
      </c>
      <c r="AB1647" s="10" t="e">
        <f t="shared" si="3627"/>
        <v>#VALUE!</v>
      </c>
      <c r="AC1647" s="90">
        <f t="shared" si="3620"/>
        <v>1647</v>
      </c>
      <c r="AD1647" s="17">
        <f t="shared" si="3628"/>
        <v>47640</v>
      </c>
      <c r="AE1647" s="16" t="e">
        <f t="shared" si="3621"/>
        <v>#VALUE!</v>
      </c>
      <c r="AF1647" s="10">
        <f ca="1">IFERROR(AVERAGE(INDIRECT("AE"&amp;AC1647-Template!$F$10+1):INDIRECT("AE"&amp;AC1647)),0)</f>
        <v>0</v>
      </c>
      <c r="AG1647" s="35"/>
      <c r="AH1647" s="86"/>
      <c r="AI1647" s="35"/>
      <c r="AJ1647" s="35"/>
      <c r="AK1647" s="35"/>
      <c r="AL1647" s="35"/>
      <c r="AM1647" s="35"/>
      <c r="AN1647" s="35"/>
      <c r="AO1647" s="35"/>
      <c r="AP1647" s="35"/>
      <c r="AQ1647" s="35"/>
      <c r="AR1647" s="35"/>
      <c r="AS1647" s="35"/>
      <c r="AT1647" s="35"/>
      <c r="AU1647" s="35"/>
      <c r="AV1647" s="35"/>
      <c r="AW1647" s="35"/>
      <c r="AX1647" s="35"/>
      <c r="AY1647" s="35"/>
      <c r="AZ1647" s="17">
        <f t="shared" ref="AZ1647" si="3715">AZ1646+1</f>
        <v>47663</v>
      </c>
      <c r="BA1647" s="216">
        <f t="shared" si="3644"/>
        <v>6</v>
      </c>
      <c r="BB1647" s="216">
        <f t="shared" ref="BB1647" si="3716">BB1646+1</f>
        <v>1642</v>
      </c>
      <c r="BC1647" s="16">
        <f t="shared" si="3646"/>
        <v>4.4986301369863018</v>
      </c>
      <c r="BD1647" s="16">
        <f>IF(Template!$F$7="Linear interpolation",LinInterp($AO$5:$AO$18,$AM$5:$AM$18,BC1647),CubicSpline($AO$5:$AO$18,$AM$5:$AM$18,BC1647))</f>
        <v>14.063262806999681</v>
      </c>
      <c r="BE1647" s="221">
        <f t="shared" si="3581"/>
        <v>1.8074977920574324</v>
      </c>
      <c r="BF1647" s="221">
        <f>BE1647/PRODUCT($BG$6:BG1646)</f>
        <v>1.0003280131819905</v>
      </c>
      <c r="BG1647" s="16">
        <f t="shared" si="3647"/>
        <v>1.0003280500848328</v>
      </c>
      <c r="BH1647" s="10">
        <f t="shared" si="3648"/>
        <v>11.973828096398353</v>
      </c>
      <c r="BI1647" s="90"/>
      <c r="BJ1647" s="17">
        <f t="shared" si="3631"/>
        <v>47640</v>
      </c>
      <c r="BK1647" s="16">
        <f t="shared" si="3624"/>
        <v>12.016085929792531</v>
      </c>
      <c r="BL1647" s="10">
        <f ca="1">IFERROR(AVERAGE(INDIRECT("BK"&amp;AC1647-Template!$F$10+1):INDIRECT("BK"&amp;AC1647)),0)</f>
        <v>12.058460976494036</v>
      </c>
      <c r="BM1647" s="35"/>
      <c r="BN1647" s="86"/>
      <c r="BO1647" s="35"/>
      <c r="BP1647" s="35"/>
      <c r="BQ1647" s="35"/>
      <c r="BR1647" s="35"/>
      <c r="BS1647" s="35"/>
      <c r="BT1647" s="35"/>
      <c r="BU1647" s="35"/>
      <c r="BV1647" s="35"/>
      <c r="BW1647" s="35"/>
      <c r="BX1647" s="35"/>
      <c r="BY1647" s="35"/>
      <c r="BZ1647" s="35"/>
      <c r="CA1647" s="35"/>
      <c r="CB1647" s="35"/>
      <c r="CC1647" s="35"/>
      <c r="CD1647" s="35"/>
      <c r="CE1647" s="35"/>
      <c r="CF1647" s="35"/>
      <c r="CG1647" s="35"/>
      <c r="CH1647" s="35"/>
    </row>
    <row r="1648" spans="1:86" ht="15.6" x14ac:dyDescent="0.3">
      <c r="A1648" s="35"/>
      <c r="B1648" s="86"/>
      <c r="C1648" s="35"/>
      <c r="D1648" s="35"/>
      <c r="E1648" s="35"/>
      <c r="F1648" s="35"/>
      <c r="G1648" s="35"/>
      <c r="H1648" s="35"/>
      <c r="I1648" s="35"/>
      <c r="J1648" s="35"/>
      <c r="K1648" s="35"/>
      <c r="L1648" s="35"/>
      <c r="M1648" s="35"/>
      <c r="N1648" s="35"/>
      <c r="O1648" s="35"/>
      <c r="P1648" s="35"/>
      <c r="Q1648" s="35"/>
      <c r="R1648" s="35"/>
      <c r="S1648" s="35"/>
      <c r="T1648" s="17">
        <f t="shared" si="3625"/>
        <v>47664</v>
      </c>
      <c r="U1648" s="216">
        <f t="shared" si="3618"/>
        <v>7</v>
      </c>
      <c r="V1648" s="216">
        <f t="shared" si="3625"/>
        <v>1643</v>
      </c>
      <c r="W1648" s="16">
        <f t="shared" si="3632"/>
        <v>4.5013698630136982</v>
      </c>
      <c r="X1648" s="16" t="e">
        <f>IF(Template!$F$7="Linear interpolation",LinInterp($I$5:$I$22,$G$5:$G$22,W1648),CubicSpline($I$5:$I$22,$G$5:$G$22,W1648))</f>
        <v>#VALUE!</v>
      </c>
      <c r="Y1648" s="221" t="e">
        <f t="shared" si="3619"/>
        <v>#VALUE!</v>
      </c>
      <c r="Z1648" s="221" t="e">
        <f>Y1648/PRODUCT($AA$6:AA1647)</f>
        <v>#VALUE!</v>
      </c>
      <c r="AA1648" s="16" t="e">
        <f t="shared" si="3626"/>
        <v>#VALUE!</v>
      </c>
      <c r="AB1648" s="10" t="e">
        <f t="shared" si="3627"/>
        <v>#VALUE!</v>
      </c>
      <c r="AC1648" s="90">
        <f t="shared" si="3620"/>
        <v>1648</v>
      </c>
      <c r="AD1648" s="17">
        <f t="shared" si="3628"/>
        <v>47641</v>
      </c>
      <c r="AE1648" s="16" t="e">
        <f t="shared" si="3621"/>
        <v>#VALUE!</v>
      </c>
      <c r="AF1648" s="10">
        <f ca="1">IFERROR(AVERAGE(INDIRECT("AE"&amp;AC1648-Template!$F$10+1):INDIRECT("AE"&amp;AC1648)),0)</f>
        <v>0</v>
      </c>
      <c r="AG1648" s="35"/>
      <c r="AH1648" s="86"/>
      <c r="AI1648" s="35"/>
      <c r="AJ1648" s="35"/>
      <c r="AK1648" s="35"/>
      <c r="AL1648" s="35"/>
      <c r="AM1648" s="35"/>
      <c r="AN1648" s="35"/>
      <c r="AO1648" s="35"/>
      <c r="AP1648" s="35"/>
      <c r="AQ1648" s="35"/>
      <c r="AR1648" s="35"/>
      <c r="AS1648" s="35"/>
      <c r="AT1648" s="35"/>
      <c r="AU1648" s="35"/>
      <c r="AV1648" s="35"/>
      <c r="AW1648" s="35"/>
      <c r="AX1648" s="35"/>
      <c r="AY1648" s="35"/>
      <c r="AZ1648" s="17">
        <f t="shared" ref="AZ1648" si="3717">AZ1647+1</f>
        <v>47664</v>
      </c>
      <c r="BA1648" s="216">
        <f t="shared" si="3644"/>
        <v>7</v>
      </c>
      <c r="BB1648" s="216">
        <f t="shared" ref="BB1648" si="3718">BB1647+1</f>
        <v>1643</v>
      </c>
      <c r="BC1648" s="16">
        <f t="shared" si="3646"/>
        <v>4.5013698630136982</v>
      </c>
      <c r="BD1648" s="16">
        <f>IF(Template!$F$7="Linear interpolation",LinInterp($AO$5:$AO$18,$AM$5:$AM$18,BC1648),CubicSpline($AO$5:$AO$18,$AM$5:$AM$18,BC1648))</f>
        <v>14.062437304258795</v>
      </c>
      <c r="BE1648" s="221">
        <f t="shared" si="3581"/>
        <v>1.8080906109784227</v>
      </c>
      <c r="BF1648" s="221">
        <f>BE1648/PRODUCT($BG$6:BG1647)</f>
        <v>1.0003279407708237</v>
      </c>
      <c r="BG1648" s="16">
        <f t="shared" si="3647"/>
        <v>1.0003280500848328</v>
      </c>
      <c r="BH1648" s="10">
        <f t="shared" si="3648"/>
        <v>11.973828096398353</v>
      </c>
      <c r="BI1648" s="90"/>
      <c r="BJ1648" s="17">
        <f t="shared" si="3631"/>
        <v>47641</v>
      </c>
      <c r="BK1648" s="16">
        <f t="shared" si="3624"/>
        <v>12.013650777806252</v>
      </c>
      <c r="BL1648" s="10">
        <f ca="1">IFERROR(AVERAGE(INDIRECT("BK"&amp;AC1648-Template!$F$10+1):INDIRECT("BK"&amp;AC1648)),0)</f>
        <v>12.055346300467896</v>
      </c>
      <c r="BM1648" s="35"/>
      <c r="BN1648" s="86"/>
      <c r="BO1648" s="35"/>
      <c r="BP1648" s="35"/>
      <c r="BQ1648" s="35"/>
      <c r="BR1648" s="35"/>
      <c r="BS1648" s="35"/>
      <c r="BT1648" s="35"/>
      <c r="BU1648" s="35"/>
      <c r="BV1648" s="35"/>
      <c r="BW1648" s="35"/>
      <c r="BX1648" s="35"/>
      <c r="BY1648" s="35"/>
      <c r="BZ1648" s="35"/>
      <c r="CA1648" s="35"/>
      <c r="CB1648" s="35"/>
      <c r="CC1648" s="35"/>
      <c r="CD1648" s="35"/>
      <c r="CE1648" s="35"/>
      <c r="CF1648" s="35"/>
      <c r="CG1648" s="35"/>
      <c r="CH1648" s="35"/>
    </row>
    <row r="1649" spans="1:86" ht="15.6" x14ac:dyDescent="0.3">
      <c r="A1649" s="35"/>
      <c r="B1649" s="86"/>
      <c r="C1649" s="35"/>
      <c r="D1649" s="35"/>
      <c r="E1649" s="35"/>
      <c r="F1649" s="35"/>
      <c r="G1649" s="35"/>
      <c r="H1649" s="35"/>
      <c r="I1649" s="35"/>
      <c r="J1649" s="35"/>
      <c r="K1649" s="35"/>
      <c r="L1649" s="35"/>
      <c r="M1649" s="35"/>
      <c r="N1649" s="35"/>
      <c r="O1649" s="35"/>
      <c r="P1649" s="35"/>
      <c r="Q1649" s="35"/>
      <c r="R1649" s="35"/>
      <c r="S1649" s="35"/>
      <c r="T1649" s="17">
        <f t="shared" si="3625"/>
        <v>47665</v>
      </c>
      <c r="U1649" s="216">
        <f t="shared" si="3618"/>
        <v>1</v>
      </c>
      <c r="V1649" s="216">
        <f t="shared" si="3625"/>
        <v>1644</v>
      </c>
      <c r="W1649" s="16">
        <f t="shared" si="3632"/>
        <v>4.5041095890410956</v>
      </c>
      <c r="X1649" s="16" t="e">
        <f>IF(Template!$F$7="Linear interpolation",LinInterp($I$5:$I$22,$G$5:$G$22,W1649),CubicSpline($I$5:$I$22,$G$5:$G$22,W1649))</f>
        <v>#VALUE!</v>
      </c>
      <c r="Y1649" s="221" t="e">
        <f t="shared" si="3619"/>
        <v>#VALUE!</v>
      </c>
      <c r="Z1649" s="221" t="e">
        <f>Y1649/PRODUCT($AA$6:AA1648)</f>
        <v>#VALUE!</v>
      </c>
      <c r="AA1649" s="16" t="e">
        <f t="shared" si="3626"/>
        <v>#VALUE!</v>
      </c>
      <c r="AB1649" s="10" t="e">
        <f t="shared" si="3627"/>
        <v>#VALUE!</v>
      </c>
      <c r="AC1649" s="90">
        <f t="shared" si="3620"/>
        <v>1649</v>
      </c>
      <c r="AD1649" s="17">
        <f t="shared" si="3628"/>
        <v>47642</v>
      </c>
      <c r="AE1649" s="16" t="e">
        <f t="shared" si="3621"/>
        <v>#VALUE!</v>
      </c>
      <c r="AF1649" s="10">
        <f ca="1">IFERROR(AVERAGE(INDIRECT("AE"&amp;AC1649-Template!$F$10+1):INDIRECT("AE"&amp;AC1649)),0)</f>
        <v>0</v>
      </c>
      <c r="AG1649" s="35"/>
      <c r="AH1649" s="86"/>
      <c r="AI1649" s="35"/>
      <c r="AJ1649" s="35"/>
      <c r="AK1649" s="35"/>
      <c r="AL1649" s="35"/>
      <c r="AM1649" s="35"/>
      <c r="AN1649" s="35"/>
      <c r="AO1649" s="35"/>
      <c r="AP1649" s="35"/>
      <c r="AQ1649" s="35"/>
      <c r="AR1649" s="35"/>
      <c r="AS1649" s="35"/>
      <c r="AT1649" s="35"/>
      <c r="AU1649" s="35"/>
      <c r="AV1649" s="35"/>
      <c r="AW1649" s="35"/>
      <c r="AX1649" s="35"/>
      <c r="AY1649" s="35"/>
      <c r="AZ1649" s="17">
        <f t="shared" ref="AZ1649" si="3719">AZ1648+1</f>
        <v>47665</v>
      </c>
      <c r="BA1649" s="216">
        <f t="shared" si="3644"/>
        <v>1</v>
      </c>
      <c r="BB1649" s="216">
        <f t="shared" ref="BB1649" si="3720">BB1648+1</f>
        <v>1644</v>
      </c>
      <c r="BC1649" s="16">
        <f t="shared" si="3646"/>
        <v>4.5041095890410956</v>
      </c>
      <c r="BD1649" s="16">
        <f>IF(Template!$F$7="Linear interpolation",LinInterp($AO$5:$AO$18,$AM$5:$AM$18,BC1649),CubicSpline($AO$5:$AO$18,$AM$5:$AM$18,BC1649))</f>
        <v>14.061611948217781</v>
      </c>
      <c r="BE1649" s="221">
        <f t="shared" si="3581"/>
        <v>1.8086835626561069</v>
      </c>
      <c r="BF1649" s="221">
        <f>BE1649/PRODUCT($BG$6:BG1648)</f>
        <v>1.0003278342492752</v>
      </c>
      <c r="BG1649" s="16">
        <f t="shared" si="3647"/>
        <v>1.0003278342492752</v>
      </c>
      <c r="BH1649" s="10">
        <f t="shared" si="3648"/>
        <v>11.965950098544177</v>
      </c>
      <c r="BI1649" s="90"/>
      <c r="BJ1649" s="17">
        <f t="shared" si="3631"/>
        <v>47642</v>
      </c>
      <c r="BK1649" s="16">
        <f t="shared" si="3624"/>
        <v>12.013650777806252</v>
      </c>
      <c r="BL1649" s="10">
        <f ca="1">IFERROR(AVERAGE(INDIRECT("BK"&amp;AC1649-Template!$F$10+1):INDIRECT("BK"&amp;AC1649)),0)</f>
        <v>12.052357535389564</v>
      </c>
      <c r="BM1649" s="35"/>
      <c r="BN1649" s="86"/>
      <c r="BO1649" s="35"/>
      <c r="BP1649" s="35"/>
      <c r="BQ1649" s="35"/>
      <c r="BR1649" s="35"/>
      <c r="BS1649" s="35"/>
      <c r="BT1649" s="35"/>
      <c r="BU1649" s="35"/>
      <c r="BV1649" s="35"/>
      <c r="BW1649" s="35"/>
      <c r="BX1649" s="35"/>
      <c r="BY1649" s="35"/>
      <c r="BZ1649" s="35"/>
      <c r="CA1649" s="35"/>
      <c r="CB1649" s="35"/>
      <c r="CC1649" s="35"/>
      <c r="CD1649" s="35"/>
      <c r="CE1649" s="35"/>
      <c r="CF1649" s="35"/>
      <c r="CG1649" s="35"/>
      <c r="CH1649" s="35"/>
    </row>
    <row r="1650" spans="1:86" ht="15.6" x14ac:dyDescent="0.3">
      <c r="A1650" s="35"/>
      <c r="B1650" s="86"/>
      <c r="C1650" s="35"/>
      <c r="D1650" s="35"/>
      <c r="E1650" s="35"/>
      <c r="F1650" s="35"/>
      <c r="G1650" s="35"/>
      <c r="H1650" s="35"/>
      <c r="I1650" s="35"/>
      <c r="J1650" s="35"/>
      <c r="K1650" s="35"/>
      <c r="L1650" s="35"/>
      <c r="M1650" s="35"/>
      <c r="N1650" s="35"/>
      <c r="O1650" s="35"/>
      <c r="P1650" s="35"/>
      <c r="Q1650" s="35"/>
      <c r="R1650" s="35"/>
      <c r="S1650" s="35"/>
      <c r="T1650" s="17">
        <f t="shared" si="3625"/>
        <v>47666</v>
      </c>
      <c r="U1650" s="216">
        <f t="shared" si="3618"/>
        <v>2</v>
      </c>
      <c r="V1650" s="216">
        <f t="shared" si="3625"/>
        <v>1645</v>
      </c>
      <c r="W1650" s="16">
        <f t="shared" si="3632"/>
        <v>4.506849315068493</v>
      </c>
      <c r="X1650" s="16" t="e">
        <f>IF(Template!$F$7="Linear interpolation",LinInterp($I$5:$I$22,$G$5:$G$22,W1650),CubicSpline($I$5:$I$22,$G$5:$G$22,W1650))</f>
        <v>#VALUE!</v>
      </c>
      <c r="Y1650" s="221" t="e">
        <f t="shared" si="3619"/>
        <v>#VALUE!</v>
      </c>
      <c r="Z1650" s="221" t="e">
        <f>Y1650/PRODUCT($AA$6:AA1649)</f>
        <v>#VALUE!</v>
      </c>
      <c r="AA1650" s="16" t="e">
        <f t="shared" si="3626"/>
        <v>#VALUE!</v>
      </c>
      <c r="AB1650" s="10" t="e">
        <f t="shared" si="3627"/>
        <v>#VALUE!</v>
      </c>
      <c r="AC1650" s="90">
        <f t="shared" si="3620"/>
        <v>1650</v>
      </c>
      <c r="AD1650" s="17">
        <f t="shared" si="3628"/>
        <v>47643</v>
      </c>
      <c r="AE1650" s="16" t="e">
        <f t="shared" si="3621"/>
        <v>#VALUE!</v>
      </c>
      <c r="AF1650" s="10">
        <f ca="1">IFERROR(AVERAGE(INDIRECT("AE"&amp;AC1650-Template!$F$10+1):INDIRECT("AE"&amp;AC1650)),0)</f>
        <v>0</v>
      </c>
      <c r="AG1650" s="35"/>
      <c r="AH1650" s="86"/>
      <c r="AI1650" s="35"/>
      <c r="AJ1650" s="35"/>
      <c r="AK1650" s="35"/>
      <c r="AL1650" s="35"/>
      <c r="AM1650" s="35"/>
      <c r="AN1650" s="35"/>
      <c r="AO1650" s="35"/>
      <c r="AP1650" s="35"/>
      <c r="AQ1650" s="35"/>
      <c r="AR1650" s="35"/>
      <c r="AS1650" s="35"/>
      <c r="AT1650" s="35"/>
      <c r="AU1650" s="35"/>
      <c r="AV1650" s="35"/>
      <c r="AW1650" s="35"/>
      <c r="AX1650" s="35"/>
      <c r="AY1650" s="35"/>
      <c r="AZ1650" s="17">
        <f t="shared" ref="AZ1650" si="3721">AZ1649+1</f>
        <v>47666</v>
      </c>
      <c r="BA1650" s="216">
        <f t="shared" si="3644"/>
        <v>2</v>
      </c>
      <c r="BB1650" s="216">
        <f t="shared" ref="BB1650" si="3722">BB1649+1</f>
        <v>1645</v>
      </c>
      <c r="BC1650" s="16">
        <f t="shared" si="3646"/>
        <v>4.506849315068493</v>
      </c>
      <c r="BD1650" s="16">
        <f>IF(Template!$F$7="Linear interpolation",LinInterp($AO$5:$AO$18,$AM$5:$AM$18,BC1650),CubicSpline($AO$5:$AO$18,$AM$5:$AM$18,BC1650))</f>
        <v>14.060786774071337</v>
      </c>
      <c r="BE1650" s="221">
        <f t="shared" si="3581"/>
        <v>1.809276649628196</v>
      </c>
      <c r="BF1650" s="221">
        <f>BE1650/PRODUCT($BG$6:BG1649)</f>
        <v>1.0003279108542447</v>
      </c>
      <c r="BG1650" s="16">
        <f t="shared" si="3647"/>
        <v>1.0003279108542447</v>
      </c>
      <c r="BH1650" s="10">
        <f t="shared" si="3648"/>
        <v>11.968746179930157</v>
      </c>
      <c r="BI1650" s="90"/>
      <c r="BJ1650" s="17">
        <f t="shared" si="3631"/>
        <v>47643</v>
      </c>
      <c r="BK1650" s="16">
        <f t="shared" si="3624"/>
        <v>12.013650777806252</v>
      </c>
      <c r="BL1650" s="10">
        <f ca="1">IFERROR(AVERAGE(INDIRECT("BK"&amp;AC1650-Template!$F$10+1):INDIRECT("BK"&amp;AC1650)),0)</f>
        <v>12.049493196685148</v>
      </c>
      <c r="BM1650" s="35"/>
      <c r="BN1650" s="86"/>
      <c r="BO1650" s="35"/>
      <c r="BP1650" s="35"/>
      <c r="BQ1650" s="35"/>
      <c r="BR1650" s="35"/>
      <c r="BS1650" s="35"/>
      <c r="BT1650" s="35"/>
      <c r="BU1650" s="35"/>
      <c r="BV1650" s="35"/>
      <c r="BW1650" s="35"/>
      <c r="BX1650" s="35"/>
      <c r="BY1650" s="35"/>
      <c r="BZ1650" s="35"/>
      <c r="CA1650" s="35"/>
      <c r="CB1650" s="35"/>
      <c r="CC1650" s="35"/>
      <c r="CD1650" s="35"/>
      <c r="CE1650" s="35"/>
      <c r="CF1650" s="35"/>
      <c r="CG1650" s="35"/>
      <c r="CH1650" s="35"/>
    </row>
    <row r="1651" spans="1:86" ht="15.6" x14ac:dyDescent="0.3">
      <c r="A1651" s="35"/>
      <c r="B1651" s="86"/>
      <c r="C1651" s="35"/>
      <c r="D1651" s="35"/>
      <c r="E1651" s="35"/>
      <c r="F1651" s="35"/>
      <c r="G1651" s="35"/>
      <c r="H1651" s="35"/>
      <c r="I1651" s="35"/>
      <c r="J1651" s="35"/>
      <c r="K1651" s="35"/>
      <c r="L1651" s="35"/>
      <c r="M1651" s="35"/>
      <c r="N1651" s="35"/>
      <c r="O1651" s="35"/>
      <c r="P1651" s="35"/>
      <c r="Q1651" s="35"/>
      <c r="R1651" s="35"/>
      <c r="S1651" s="35"/>
      <c r="T1651" s="17">
        <f t="shared" si="3625"/>
        <v>47667</v>
      </c>
      <c r="U1651" s="216">
        <f t="shared" si="3618"/>
        <v>3</v>
      </c>
      <c r="V1651" s="216">
        <f t="shared" si="3625"/>
        <v>1646</v>
      </c>
      <c r="W1651" s="16">
        <f t="shared" si="3632"/>
        <v>4.5095890410958903</v>
      </c>
      <c r="X1651" s="16" t="e">
        <f>IF(Template!$F$7="Linear interpolation",LinInterp($I$5:$I$22,$G$5:$G$22,W1651),CubicSpline($I$5:$I$22,$G$5:$G$22,W1651))</f>
        <v>#VALUE!</v>
      </c>
      <c r="Y1651" s="221" t="e">
        <f t="shared" si="3619"/>
        <v>#VALUE!</v>
      </c>
      <c r="Z1651" s="221" t="e">
        <f>Y1651/PRODUCT($AA$6:AA1650)</f>
        <v>#VALUE!</v>
      </c>
      <c r="AA1651" s="16" t="e">
        <f t="shared" si="3626"/>
        <v>#VALUE!</v>
      </c>
      <c r="AB1651" s="10" t="e">
        <f t="shared" si="3627"/>
        <v>#VALUE!</v>
      </c>
      <c r="AC1651" s="90">
        <f t="shared" si="3620"/>
        <v>1651</v>
      </c>
      <c r="AD1651" s="17">
        <f t="shared" si="3628"/>
        <v>47644</v>
      </c>
      <c r="AE1651" s="16" t="e">
        <f t="shared" si="3621"/>
        <v>#VALUE!</v>
      </c>
      <c r="AF1651" s="10">
        <f ca="1">IFERROR(AVERAGE(INDIRECT("AE"&amp;AC1651-Template!$F$10+1):INDIRECT("AE"&amp;AC1651)),0)</f>
        <v>0</v>
      </c>
      <c r="AG1651" s="35"/>
      <c r="AH1651" s="86"/>
      <c r="AI1651" s="35"/>
      <c r="AJ1651" s="35"/>
      <c r="AK1651" s="35"/>
      <c r="AL1651" s="35"/>
      <c r="AM1651" s="35"/>
      <c r="AN1651" s="35"/>
      <c r="AO1651" s="35"/>
      <c r="AP1651" s="35"/>
      <c r="AQ1651" s="35"/>
      <c r="AR1651" s="35"/>
      <c r="AS1651" s="35"/>
      <c r="AT1651" s="35"/>
      <c r="AU1651" s="35"/>
      <c r="AV1651" s="35"/>
      <c r="AW1651" s="35"/>
      <c r="AX1651" s="35"/>
      <c r="AY1651" s="35"/>
      <c r="AZ1651" s="17">
        <f t="shared" ref="AZ1651" si="3723">AZ1650+1</f>
        <v>47667</v>
      </c>
      <c r="BA1651" s="216">
        <f t="shared" si="3644"/>
        <v>3</v>
      </c>
      <c r="BB1651" s="216">
        <f t="shared" ref="BB1651" si="3724">BB1650+1</f>
        <v>1646</v>
      </c>
      <c r="BC1651" s="16">
        <f t="shared" si="3646"/>
        <v>4.5095890410958903</v>
      </c>
      <c r="BD1651" s="16">
        <f>IF(Template!$F$7="Linear interpolation",LinInterp($AO$5:$AO$18,$AM$5:$AM$18,BC1651),CubicSpline($AO$5:$AO$18,$AM$5:$AM$18,BC1651))</f>
        <v>14.059961817014159</v>
      </c>
      <c r="BE1651" s="221">
        <f t="shared" ref="BE1651:BE1714" si="3725">(1+(BD1651/100))^BC1651</f>
        <v>1.8098698744419011</v>
      </c>
      <c r="BF1651" s="221">
        <f>BE1651/PRODUCT($BG$6:BG1650)</f>
        <v>1.0003278795499997</v>
      </c>
      <c r="BG1651" s="16">
        <f t="shared" si="3647"/>
        <v>1.0003278795499997</v>
      </c>
      <c r="BH1651" s="10">
        <f t="shared" si="3648"/>
        <v>11.967603574988605</v>
      </c>
      <c r="BI1651" s="90"/>
      <c r="BJ1651" s="17">
        <f t="shared" si="3631"/>
        <v>47644</v>
      </c>
      <c r="BK1651" s="16">
        <f t="shared" si="3624"/>
        <v>11.999522018034003</v>
      </c>
      <c r="BL1651" s="10">
        <f ca="1">IFERROR(AVERAGE(INDIRECT("BK"&amp;AC1651-Template!$F$10+1):INDIRECT("BK"&amp;AC1651)),0)</f>
        <v>12.046157899321653</v>
      </c>
      <c r="BM1651" s="35"/>
      <c r="BN1651" s="86"/>
      <c r="BO1651" s="35"/>
      <c r="BP1651" s="35"/>
      <c r="BQ1651" s="35"/>
      <c r="BR1651" s="35"/>
      <c r="BS1651" s="35"/>
      <c r="BT1651" s="35"/>
      <c r="BU1651" s="35"/>
      <c r="BV1651" s="35"/>
      <c r="BW1651" s="35"/>
      <c r="BX1651" s="35"/>
      <c r="BY1651" s="35"/>
      <c r="BZ1651" s="35"/>
      <c r="CA1651" s="35"/>
      <c r="CB1651" s="35"/>
      <c r="CC1651" s="35"/>
      <c r="CD1651" s="35"/>
      <c r="CE1651" s="35"/>
      <c r="CF1651" s="35"/>
      <c r="CG1651" s="35"/>
      <c r="CH1651" s="35"/>
    </row>
    <row r="1652" spans="1:86" ht="15.6" x14ac:dyDescent="0.3">
      <c r="A1652" s="35"/>
      <c r="B1652" s="86"/>
      <c r="C1652" s="35"/>
      <c r="D1652" s="35"/>
      <c r="E1652" s="35"/>
      <c r="F1652" s="35"/>
      <c r="G1652" s="35"/>
      <c r="H1652" s="35"/>
      <c r="I1652" s="35"/>
      <c r="J1652" s="35"/>
      <c r="K1652" s="35"/>
      <c r="L1652" s="35"/>
      <c r="M1652" s="35"/>
      <c r="N1652" s="35"/>
      <c r="O1652" s="35"/>
      <c r="P1652" s="35"/>
      <c r="Q1652" s="35"/>
      <c r="R1652" s="35"/>
      <c r="S1652" s="35"/>
      <c r="T1652" s="17">
        <f t="shared" si="3625"/>
        <v>47668</v>
      </c>
      <c r="U1652" s="216">
        <f t="shared" si="3618"/>
        <v>4</v>
      </c>
      <c r="V1652" s="216">
        <f t="shared" si="3625"/>
        <v>1647</v>
      </c>
      <c r="W1652" s="16">
        <f t="shared" si="3632"/>
        <v>4.5123287671232877</v>
      </c>
      <c r="X1652" s="16" t="e">
        <f>IF(Template!$F$7="Linear interpolation",LinInterp($I$5:$I$22,$G$5:$G$22,W1652),CubicSpline($I$5:$I$22,$G$5:$G$22,W1652))</f>
        <v>#VALUE!</v>
      </c>
      <c r="Y1652" s="221" t="e">
        <f t="shared" si="3619"/>
        <v>#VALUE!</v>
      </c>
      <c r="Z1652" s="221" t="e">
        <f>Y1652/PRODUCT($AA$6:AA1651)</f>
        <v>#VALUE!</v>
      </c>
      <c r="AA1652" s="16" t="e">
        <f t="shared" si="3626"/>
        <v>#VALUE!</v>
      </c>
      <c r="AB1652" s="10" t="e">
        <f t="shared" si="3627"/>
        <v>#VALUE!</v>
      </c>
      <c r="AC1652" s="90">
        <f t="shared" si="3620"/>
        <v>1652</v>
      </c>
      <c r="AD1652" s="17">
        <f t="shared" si="3628"/>
        <v>47645</v>
      </c>
      <c r="AE1652" s="16" t="e">
        <f t="shared" si="3621"/>
        <v>#VALUE!</v>
      </c>
      <c r="AF1652" s="10">
        <f ca="1">IFERROR(AVERAGE(INDIRECT("AE"&amp;AC1652-Template!$F$10+1):INDIRECT("AE"&amp;AC1652)),0)</f>
        <v>0</v>
      </c>
      <c r="AG1652" s="35"/>
      <c r="AH1652" s="86"/>
      <c r="AI1652" s="35"/>
      <c r="AJ1652" s="35"/>
      <c r="AK1652" s="35"/>
      <c r="AL1652" s="35"/>
      <c r="AM1652" s="35"/>
      <c r="AN1652" s="35"/>
      <c r="AO1652" s="35"/>
      <c r="AP1652" s="35"/>
      <c r="AQ1652" s="35"/>
      <c r="AR1652" s="35"/>
      <c r="AS1652" s="35"/>
      <c r="AT1652" s="35"/>
      <c r="AU1652" s="35"/>
      <c r="AV1652" s="35"/>
      <c r="AW1652" s="35"/>
      <c r="AX1652" s="35"/>
      <c r="AY1652" s="35"/>
      <c r="AZ1652" s="17">
        <f t="shared" ref="AZ1652" si="3726">AZ1651+1</f>
        <v>47668</v>
      </c>
      <c r="BA1652" s="216">
        <f t="shared" si="3644"/>
        <v>4</v>
      </c>
      <c r="BB1652" s="216">
        <f t="shared" ref="BB1652" si="3727">BB1651+1</f>
        <v>1647</v>
      </c>
      <c r="BC1652" s="16">
        <f t="shared" si="3646"/>
        <v>4.5123287671232877</v>
      </c>
      <c r="BD1652" s="16">
        <f>IF(Template!$F$7="Linear interpolation",LinInterp($AO$5:$AO$18,$AM$5:$AM$18,BC1652),CubicSpline($AO$5:$AO$18,$AM$5:$AM$18,BC1652))</f>
        <v>14.05913711224094</v>
      </c>
      <c r="BE1652" s="221">
        <f t="shared" si="3725"/>
        <v>1.8104632396539515</v>
      </c>
      <c r="BF1652" s="221">
        <f>BE1652/PRODUCT($BG$6:BG1651)</f>
        <v>1.0003278496539612</v>
      </c>
      <c r="BG1652" s="16">
        <f t="shared" si="3647"/>
        <v>1.0003278496539612</v>
      </c>
      <c r="BH1652" s="10">
        <f t="shared" si="3648"/>
        <v>11.966512369582126</v>
      </c>
      <c r="BI1652" s="90"/>
      <c r="BJ1652" s="17">
        <f t="shared" si="3631"/>
        <v>47645</v>
      </c>
      <c r="BK1652" s="16">
        <f t="shared" si="3624"/>
        <v>12.004392944441999</v>
      </c>
      <c r="BL1652" s="10">
        <f ca="1">IFERROR(AVERAGE(INDIRECT("BK"&amp;AC1652-Template!$F$10+1):INDIRECT("BK"&amp;AC1652)),0)</f>
        <v>12.04298496617176</v>
      </c>
      <c r="BM1652" s="35"/>
      <c r="BN1652" s="86"/>
      <c r="BO1652" s="35"/>
      <c r="BP1652" s="35"/>
      <c r="BQ1652" s="35"/>
      <c r="BR1652" s="35"/>
      <c r="BS1652" s="35"/>
      <c r="BT1652" s="35"/>
      <c r="BU1652" s="35"/>
      <c r="BV1652" s="35"/>
      <c r="BW1652" s="35"/>
      <c r="BX1652" s="35"/>
      <c r="BY1652" s="35"/>
      <c r="BZ1652" s="35"/>
      <c r="CA1652" s="35"/>
      <c r="CB1652" s="35"/>
      <c r="CC1652" s="35"/>
      <c r="CD1652" s="35"/>
      <c r="CE1652" s="35"/>
      <c r="CF1652" s="35"/>
      <c r="CG1652" s="35"/>
      <c r="CH1652" s="35"/>
    </row>
    <row r="1653" spans="1:86" ht="15.6" x14ac:dyDescent="0.3">
      <c r="A1653" s="35"/>
      <c r="B1653" s="86"/>
      <c r="C1653" s="35"/>
      <c r="D1653" s="35"/>
      <c r="E1653" s="35"/>
      <c r="F1653" s="35"/>
      <c r="G1653" s="35"/>
      <c r="H1653" s="35"/>
      <c r="I1653" s="35"/>
      <c r="J1653" s="35"/>
      <c r="K1653" s="35"/>
      <c r="L1653" s="35"/>
      <c r="M1653" s="35"/>
      <c r="N1653" s="35"/>
      <c r="O1653" s="35"/>
      <c r="P1653" s="35"/>
      <c r="Q1653" s="35"/>
      <c r="R1653" s="35"/>
      <c r="S1653" s="35"/>
      <c r="T1653" s="17">
        <f t="shared" si="3625"/>
        <v>47669</v>
      </c>
      <c r="U1653" s="216">
        <f t="shared" si="3618"/>
        <v>5</v>
      </c>
      <c r="V1653" s="216">
        <f t="shared" si="3625"/>
        <v>1648</v>
      </c>
      <c r="W1653" s="16">
        <f t="shared" si="3632"/>
        <v>4.515068493150685</v>
      </c>
      <c r="X1653" s="16" t="e">
        <f>IF(Template!$F$7="Linear interpolation",LinInterp($I$5:$I$22,$G$5:$G$22,W1653),CubicSpline($I$5:$I$22,$G$5:$G$22,W1653))</f>
        <v>#VALUE!</v>
      </c>
      <c r="Y1653" s="221" t="e">
        <f t="shared" si="3619"/>
        <v>#VALUE!</v>
      </c>
      <c r="Z1653" s="221" t="e">
        <f>Y1653/PRODUCT($AA$6:AA1652)</f>
        <v>#VALUE!</v>
      </c>
      <c r="AA1653" s="16" t="e">
        <f t="shared" si="3626"/>
        <v>#VALUE!</v>
      </c>
      <c r="AB1653" s="10" t="e">
        <f t="shared" si="3627"/>
        <v>#VALUE!</v>
      </c>
      <c r="AC1653" s="90">
        <f t="shared" si="3620"/>
        <v>1653</v>
      </c>
      <c r="AD1653" s="17">
        <f t="shared" si="3628"/>
        <v>47646</v>
      </c>
      <c r="AE1653" s="16" t="e">
        <f t="shared" si="3621"/>
        <v>#VALUE!</v>
      </c>
      <c r="AF1653" s="10">
        <f ca="1">IFERROR(AVERAGE(INDIRECT("AE"&amp;AC1653-Template!$F$10+1):INDIRECT("AE"&amp;AC1653)),0)</f>
        <v>0</v>
      </c>
      <c r="AG1653" s="35"/>
      <c r="AH1653" s="86"/>
      <c r="AI1653" s="35"/>
      <c r="AJ1653" s="35"/>
      <c r="AK1653" s="35"/>
      <c r="AL1653" s="35"/>
      <c r="AM1653" s="35"/>
      <c r="AN1653" s="35"/>
      <c r="AO1653" s="35"/>
      <c r="AP1653" s="35"/>
      <c r="AQ1653" s="35"/>
      <c r="AR1653" s="35"/>
      <c r="AS1653" s="35"/>
      <c r="AT1653" s="35"/>
      <c r="AU1653" s="35"/>
      <c r="AV1653" s="35"/>
      <c r="AW1653" s="35"/>
      <c r="AX1653" s="35"/>
      <c r="AY1653" s="35"/>
      <c r="AZ1653" s="17">
        <f t="shared" ref="AZ1653" si="3728">AZ1652+1</f>
        <v>47669</v>
      </c>
      <c r="BA1653" s="216">
        <f t="shared" si="3644"/>
        <v>5</v>
      </c>
      <c r="BB1653" s="216">
        <f t="shared" ref="BB1653" si="3729">BB1652+1</f>
        <v>1648</v>
      </c>
      <c r="BC1653" s="16">
        <f t="shared" si="3646"/>
        <v>4.515068493150685</v>
      </c>
      <c r="BD1653" s="16">
        <f>IF(Template!$F$7="Linear interpolation",LinInterp($AO$5:$AO$18,$AM$5:$AM$18,BC1653),CubicSpline($AO$5:$AO$18,$AM$5:$AM$18,BC1653))</f>
        <v>14.058312694946377</v>
      </c>
      <c r="BE1653" s="221">
        <f t="shared" si="3725"/>
        <v>1.811056747830609</v>
      </c>
      <c r="BF1653" s="221">
        <f>BE1653/PRODUCT($BG$6:BG1652)</f>
        <v>1.0003278211695539</v>
      </c>
      <c r="BG1653" s="16">
        <f t="shared" si="3647"/>
        <v>1.0003278211695539</v>
      </c>
      <c r="BH1653" s="10">
        <f t="shared" si="3648"/>
        <v>11.965472688716506</v>
      </c>
      <c r="BI1653" s="90"/>
      <c r="BJ1653" s="17">
        <f t="shared" si="3631"/>
        <v>47646</v>
      </c>
      <c r="BK1653" s="16">
        <f t="shared" si="3624"/>
        <v>12.002199803847091</v>
      </c>
      <c r="BL1653" s="10">
        <f ca="1">IFERROR(AVERAGE(INDIRECT("BK"&amp;AC1653-Template!$F$10+1):INDIRECT("BK"&amp;AC1653)),0)</f>
        <v>12.040470578437802</v>
      </c>
      <c r="BM1653" s="35"/>
      <c r="BN1653" s="86"/>
      <c r="BO1653" s="35"/>
      <c r="BP1653" s="35"/>
      <c r="BQ1653" s="35"/>
      <c r="BR1653" s="35"/>
      <c r="BS1653" s="35"/>
      <c r="BT1653" s="35"/>
      <c r="BU1653" s="35"/>
      <c r="BV1653" s="35"/>
      <c r="BW1653" s="35"/>
      <c r="BX1653" s="35"/>
      <c r="BY1653" s="35"/>
      <c r="BZ1653" s="35"/>
      <c r="CA1653" s="35"/>
      <c r="CB1653" s="35"/>
      <c r="CC1653" s="35"/>
      <c r="CD1653" s="35"/>
      <c r="CE1653" s="35"/>
      <c r="CF1653" s="35"/>
      <c r="CG1653" s="35"/>
      <c r="CH1653" s="35"/>
    </row>
    <row r="1654" spans="1:86" ht="15.6" x14ac:dyDescent="0.3">
      <c r="A1654" s="35"/>
      <c r="B1654" s="86"/>
      <c r="C1654" s="35"/>
      <c r="D1654" s="35"/>
      <c r="E1654" s="35"/>
      <c r="F1654" s="35"/>
      <c r="G1654" s="35"/>
      <c r="H1654" s="35"/>
      <c r="I1654" s="35"/>
      <c r="J1654" s="35"/>
      <c r="K1654" s="35"/>
      <c r="L1654" s="35"/>
      <c r="M1654" s="35"/>
      <c r="N1654" s="35"/>
      <c r="O1654" s="35"/>
      <c r="P1654" s="35"/>
      <c r="Q1654" s="35"/>
      <c r="R1654" s="35"/>
      <c r="S1654" s="35"/>
      <c r="T1654" s="17">
        <f t="shared" si="3625"/>
        <v>47670</v>
      </c>
      <c r="U1654" s="216">
        <f t="shared" si="3618"/>
        <v>6</v>
      </c>
      <c r="V1654" s="216">
        <f t="shared" si="3625"/>
        <v>1649</v>
      </c>
      <c r="W1654" s="16">
        <f t="shared" si="3632"/>
        <v>4.5178082191780824</v>
      </c>
      <c r="X1654" s="16" t="e">
        <f>IF(Template!$F$7="Linear interpolation",LinInterp($I$5:$I$22,$G$5:$G$22,W1654),CubicSpline($I$5:$I$22,$G$5:$G$22,W1654))</f>
        <v>#VALUE!</v>
      </c>
      <c r="Y1654" s="221" t="e">
        <f t="shared" si="3619"/>
        <v>#VALUE!</v>
      </c>
      <c r="Z1654" s="221" t="e">
        <f>Y1654/PRODUCT($AA$6:AA1653)</f>
        <v>#VALUE!</v>
      </c>
      <c r="AA1654" s="16" t="e">
        <f t="shared" si="3626"/>
        <v>#VALUE!</v>
      </c>
      <c r="AB1654" s="10" t="e">
        <f t="shared" si="3627"/>
        <v>#VALUE!</v>
      </c>
      <c r="AC1654" s="90">
        <f t="shared" si="3620"/>
        <v>1654</v>
      </c>
      <c r="AD1654" s="17">
        <f t="shared" si="3628"/>
        <v>47647</v>
      </c>
      <c r="AE1654" s="16" t="e">
        <f t="shared" si="3621"/>
        <v>#VALUE!</v>
      </c>
      <c r="AF1654" s="10">
        <f ca="1">IFERROR(AVERAGE(INDIRECT("AE"&amp;AC1654-Template!$F$10+1):INDIRECT("AE"&amp;AC1654)),0)</f>
        <v>0</v>
      </c>
      <c r="AG1654" s="35"/>
      <c r="AH1654" s="86"/>
      <c r="AI1654" s="35"/>
      <c r="AJ1654" s="35"/>
      <c r="AK1654" s="35"/>
      <c r="AL1654" s="35"/>
      <c r="AM1654" s="35"/>
      <c r="AN1654" s="35"/>
      <c r="AO1654" s="35"/>
      <c r="AP1654" s="35"/>
      <c r="AQ1654" s="35"/>
      <c r="AR1654" s="35"/>
      <c r="AS1654" s="35"/>
      <c r="AT1654" s="35"/>
      <c r="AU1654" s="35"/>
      <c r="AV1654" s="35"/>
      <c r="AW1654" s="35"/>
      <c r="AX1654" s="35"/>
      <c r="AY1654" s="35"/>
      <c r="AZ1654" s="17">
        <f t="shared" ref="AZ1654" si="3730">AZ1653+1</f>
        <v>47670</v>
      </c>
      <c r="BA1654" s="216">
        <f t="shared" si="3644"/>
        <v>6</v>
      </c>
      <c r="BB1654" s="216">
        <f t="shared" ref="BB1654" si="3731">BB1653+1</f>
        <v>1649</v>
      </c>
      <c r="BC1654" s="16">
        <f t="shared" si="3646"/>
        <v>4.5178082191780824</v>
      </c>
      <c r="BD1654" s="16">
        <f>IF(Template!$F$7="Linear interpolation",LinInterp($AO$5:$AO$18,$AM$5:$AM$18,BC1654),CubicSpline($AO$5:$AO$18,$AM$5:$AM$18,BC1654))</f>
        <v>14.057488600325167</v>
      </c>
      <c r="BE1654" s="221">
        <f t="shared" si="3725"/>
        <v>1.8116504015476751</v>
      </c>
      <c r="BF1654" s="221">
        <f>BE1654/PRODUCT($BG$6:BG1653)</f>
        <v>1.0003277941001998</v>
      </c>
      <c r="BG1654" s="16">
        <f t="shared" si="3647"/>
        <v>1.0003278211695539</v>
      </c>
      <c r="BH1654" s="10">
        <f t="shared" si="3648"/>
        <v>11.965472688716506</v>
      </c>
      <c r="BI1654" s="90"/>
      <c r="BJ1654" s="17">
        <f t="shared" si="3631"/>
        <v>47647</v>
      </c>
      <c r="BK1654" s="16">
        <f t="shared" si="3624"/>
        <v>12.000055439967516</v>
      </c>
      <c r="BL1654" s="10">
        <f ca="1">IFERROR(AVERAGE(INDIRECT("BK"&amp;AC1654-Template!$F$10+1):INDIRECT("BK"&amp;AC1654)),0)</f>
        <v>12.037635838533751</v>
      </c>
      <c r="BM1654" s="35"/>
      <c r="BN1654" s="86"/>
      <c r="BO1654" s="35"/>
      <c r="BP1654" s="35"/>
      <c r="BQ1654" s="35"/>
      <c r="BR1654" s="35"/>
      <c r="BS1654" s="35"/>
      <c r="BT1654" s="35"/>
      <c r="BU1654" s="35"/>
      <c r="BV1654" s="35"/>
      <c r="BW1654" s="35"/>
      <c r="BX1654" s="35"/>
      <c r="BY1654" s="35"/>
      <c r="BZ1654" s="35"/>
      <c r="CA1654" s="35"/>
      <c r="CB1654" s="35"/>
      <c r="CC1654" s="35"/>
      <c r="CD1654" s="35"/>
      <c r="CE1654" s="35"/>
      <c r="CF1654" s="35"/>
      <c r="CG1654" s="35"/>
      <c r="CH1654" s="35"/>
    </row>
    <row r="1655" spans="1:86" ht="15.6" x14ac:dyDescent="0.3">
      <c r="A1655" s="35"/>
      <c r="B1655" s="86"/>
      <c r="C1655" s="35"/>
      <c r="D1655" s="35"/>
      <c r="E1655" s="35"/>
      <c r="F1655" s="35"/>
      <c r="G1655" s="35"/>
      <c r="H1655" s="35"/>
      <c r="I1655" s="35"/>
      <c r="J1655" s="35"/>
      <c r="K1655" s="35"/>
      <c r="L1655" s="35"/>
      <c r="M1655" s="35"/>
      <c r="N1655" s="35"/>
      <c r="O1655" s="35"/>
      <c r="P1655" s="35"/>
      <c r="Q1655" s="35"/>
      <c r="R1655" s="35"/>
      <c r="S1655" s="35"/>
      <c r="T1655" s="17">
        <f t="shared" si="3625"/>
        <v>47671</v>
      </c>
      <c r="U1655" s="216">
        <f t="shared" si="3618"/>
        <v>7</v>
      </c>
      <c r="V1655" s="216">
        <f t="shared" si="3625"/>
        <v>1650</v>
      </c>
      <c r="W1655" s="16">
        <f t="shared" si="3632"/>
        <v>4.5205479452054798</v>
      </c>
      <c r="X1655" s="16" t="e">
        <f>IF(Template!$F$7="Linear interpolation",LinInterp($I$5:$I$22,$G$5:$G$22,W1655),CubicSpline($I$5:$I$22,$G$5:$G$22,W1655))</f>
        <v>#VALUE!</v>
      </c>
      <c r="Y1655" s="221" t="e">
        <f t="shared" si="3619"/>
        <v>#VALUE!</v>
      </c>
      <c r="Z1655" s="221" t="e">
        <f>Y1655/PRODUCT($AA$6:AA1654)</f>
        <v>#VALUE!</v>
      </c>
      <c r="AA1655" s="16" t="e">
        <f t="shared" si="3626"/>
        <v>#VALUE!</v>
      </c>
      <c r="AB1655" s="10" t="e">
        <f t="shared" si="3627"/>
        <v>#VALUE!</v>
      </c>
      <c r="AC1655" s="90">
        <f t="shared" si="3620"/>
        <v>1655</v>
      </c>
      <c r="AD1655" s="17">
        <f t="shared" si="3628"/>
        <v>47648</v>
      </c>
      <c r="AE1655" s="16" t="e">
        <f t="shared" si="3621"/>
        <v>#VALUE!</v>
      </c>
      <c r="AF1655" s="10">
        <f ca="1">IFERROR(AVERAGE(INDIRECT("AE"&amp;AC1655-Template!$F$10+1):INDIRECT("AE"&amp;AC1655)),0)</f>
        <v>0</v>
      </c>
      <c r="AG1655" s="35"/>
      <c r="AH1655" s="86"/>
      <c r="AI1655" s="35"/>
      <c r="AJ1655" s="35"/>
      <c r="AK1655" s="35"/>
      <c r="AL1655" s="35"/>
      <c r="AM1655" s="35"/>
      <c r="AN1655" s="35"/>
      <c r="AO1655" s="35"/>
      <c r="AP1655" s="35"/>
      <c r="AQ1655" s="35"/>
      <c r="AR1655" s="35"/>
      <c r="AS1655" s="35"/>
      <c r="AT1655" s="35"/>
      <c r="AU1655" s="35"/>
      <c r="AV1655" s="35"/>
      <c r="AW1655" s="35"/>
      <c r="AX1655" s="35"/>
      <c r="AY1655" s="35"/>
      <c r="AZ1655" s="17">
        <f t="shared" ref="AZ1655" si="3732">AZ1654+1</f>
        <v>47671</v>
      </c>
      <c r="BA1655" s="216">
        <f t="shared" si="3644"/>
        <v>7</v>
      </c>
      <c r="BB1655" s="216">
        <f t="shared" ref="BB1655" si="3733">BB1654+1</f>
        <v>1650</v>
      </c>
      <c r="BC1655" s="16">
        <f t="shared" si="3646"/>
        <v>4.5205479452054798</v>
      </c>
      <c r="BD1655" s="16">
        <f>IF(Template!$F$7="Linear interpolation",LinInterp($AO$5:$AO$18,$AM$5:$AM$18,BC1655),CubicSpline($AO$5:$AO$18,$AM$5:$AM$18,BC1655))</f>
        <v>14.056664863572001</v>
      </c>
      <c r="BE1655" s="221">
        <f t="shared" si="3725"/>
        <v>1.8122442033905048</v>
      </c>
      <c r="BF1655" s="221">
        <f>BE1655/PRODUCT($BG$6:BG1654)</f>
        <v>1.0003277413799698</v>
      </c>
      <c r="BG1655" s="16">
        <f t="shared" si="3647"/>
        <v>1.0003278211695539</v>
      </c>
      <c r="BH1655" s="10">
        <f t="shared" si="3648"/>
        <v>11.965472688716506</v>
      </c>
      <c r="BI1655" s="90"/>
      <c r="BJ1655" s="17">
        <f t="shared" si="3631"/>
        <v>47648</v>
      </c>
      <c r="BK1655" s="16">
        <f t="shared" si="3624"/>
        <v>11.997959977711803</v>
      </c>
      <c r="BL1655" s="10">
        <f ca="1">IFERROR(AVERAGE(INDIRECT("BK"&amp;AC1655-Template!$F$10+1):INDIRECT("BK"&amp;AC1655)),0)</f>
        <v>12.034848191117137</v>
      </c>
      <c r="BM1655" s="35"/>
      <c r="BN1655" s="86"/>
      <c r="BO1655" s="35"/>
      <c r="BP1655" s="35"/>
      <c r="BQ1655" s="35"/>
      <c r="BR1655" s="35"/>
      <c r="BS1655" s="35"/>
      <c r="BT1655" s="35"/>
      <c r="BU1655" s="35"/>
      <c r="BV1655" s="35"/>
      <c r="BW1655" s="35"/>
      <c r="BX1655" s="35"/>
      <c r="BY1655" s="35"/>
      <c r="BZ1655" s="35"/>
      <c r="CA1655" s="35"/>
      <c r="CB1655" s="35"/>
      <c r="CC1655" s="35"/>
      <c r="CD1655" s="35"/>
      <c r="CE1655" s="35"/>
      <c r="CF1655" s="35"/>
      <c r="CG1655" s="35"/>
      <c r="CH1655" s="35"/>
    </row>
    <row r="1656" spans="1:86" ht="15.6" x14ac:dyDescent="0.3">
      <c r="A1656" s="35"/>
      <c r="B1656" s="86"/>
      <c r="C1656" s="35"/>
      <c r="D1656" s="35"/>
      <c r="E1656" s="35"/>
      <c r="F1656" s="35"/>
      <c r="G1656" s="35"/>
      <c r="H1656" s="35"/>
      <c r="I1656" s="35"/>
      <c r="J1656" s="35"/>
      <c r="K1656" s="35"/>
      <c r="L1656" s="35"/>
      <c r="M1656" s="35"/>
      <c r="N1656" s="35"/>
      <c r="O1656" s="35"/>
      <c r="P1656" s="35"/>
      <c r="Q1656" s="35"/>
      <c r="R1656" s="35"/>
      <c r="S1656" s="35"/>
      <c r="T1656" s="17">
        <f t="shared" si="3625"/>
        <v>47672</v>
      </c>
      <c r="U1656" s="216">
        <f t="shared" si="3618"/>
        <v>1</v>
      </c>
      <c r="V1656" s="216">
        <f t="shared" si="3625"/>
        <v>1651</v>
      </c>
      <c r="W1656" s="16">
        <f t="shared" si="3632"/>
        <v>4.5232876712328771</v>
      </c>
      <c r="X1656" s="16" t="e">
        <f>IF(Template!$F$7="Linear interpolation",LinInterp($I$5:$I$22,$G$5:$G$22,W1656),CubicSpline($I$5:$I$22,$G$5:$G$22,W1656))</f>
        <v>#VALUE!</v>
      </c>
      <c r="Y1656" s="221" t="e">
        <f t="shared" si="3619"/>
        <v>#VALUE!</v>
      </c>
      <c r="Z1656" s="221" t="e">
        <f>Y1656/PRODUCT($AA$6:AA1655)</f>
        <v>#VALUE!</v>
      </c>
      <c r="AA1656" s="16" t="e">
        <f t="shared" si="3626"/>
        <v>#VALUE!</v>
      </c>
      <c r="AB1656" s="10" t="e">
        <f t="shared" si="3627"/>
        <v>#VALUE!</v>
      </c>
      <c r="AC1656" s="90">
        <f t="shared" si="3620"/>
        <v>1656</v>
      </c>
      <c r="AD1656" s="17">
        <f t="shared" si="3628"/>
        <v>47649</v>
      </c>
      <c r="AE1656" s="16" t="e">
        <f t="shared" si="3621"/>
        <v>#VALUE!</v>
      </c>
      <c r="AF1656" s="10">
        <f ca="1">IFERROR(AVERAGE(INDIRECT("AE"&amp;AC1656-Template!$F$10+1):INDIRECT("AE"&amp;AC1656)),0)</f>
        <v>0</v>
      </c>
      <c r="AG1656" s="35"/>
      <c r="AH1656" s="86"/>
      <c r="AI1656" s="35"/>
      <c r="AJ1656" s="35"/>
      <c r="AK1656" s="35"/>
      <c r="AL1656" s="35"/>
      <c r="AM1656" s="35"/>
      <c r="AN1656" s="35"/>
      <c r="AO1656" s="35"/>
      <c r="AP1656" s="35"/>
      <c r="AQ1656" s="35"/>
      <c r="AR1656" s="35"/>
      <c r="AS1656" s="35"/>
      <c r="AT1656" s="35"/>
      <c r="AU1656" s="35"/>
      <c r="AV1656" s="35"/>
      <c r="AW1656" s="35"/>
      <c r="AX1656" s="35"/>
      <c r="AY1656" s="35"/>
      <c r="AZ1656" s="17">
        <f t="shared" ref="AZ1656" si="3734">AZ1655+1</f>
        <v>47672</v>
      </c>
      <c r="BA1656" s="216">
        <f t="shared" si="3644"/>
        <v>1</v>
      </c>
      <c r="BB1656" s="216">
        <f t="shared" ref="BB1656" si="3735">BB1655+1</f>
        <v>1651</v>
      </c>
      <c r="BC1656" s="16">
        <f t="shared" si="3646"/>
        <v>4.5232876712328771</v>
      </c>
      <c r="BD1656" s="16">
        <f>IF(Template!$F$7="Linear interpolation",LinInterp($AO$5:$AO$18,$AM$5:$AM$18,BC1656),CubicSpline($AO$5:$AO$18,$AM$5:$AM$18,BC1656))</f>
        <v>14.05584151988158</v>
      </c>
      <c r="BE1656" s="221">
        <f t="shared" si="3725"/>
        <v>1.8128381559540203</v>
      </c>
      <c r="BF1656" s="221">
        <f>BE1656/PRODUCT($BG$6:BG1655)</f>
        <v>1.0003276644307675</v>
      </c>
      <c r="BG1656" s="16">
        <f t="shared" si="3647"/>
        <v>1.0003276644307675</v>
      </c>
      <c r="BH1656" s="10">
        <f t="shared" si="3648"/>
        <v>11.959751723013113</v>
      </c>
      <c r="BI1656" s="90"/>
      <c r="BJ1656" s="17">
        <f t="shared" si="3631"/>
        <v>47649</v>
      </c>
      <c r="BK1656" s="16">
        <f t="shared" si="3624"/>
        <v>11.997959977711803</v>
      </c>
      <c r="BL1656" s="10">
        <f ca="1">IFERROR(AVERAGE(INDIRECT("BK"&amp;AC1656-Template!$F$10+1):INDIRECT("BK"&amp;AC1656)),0)</f>
        <v>12.032175975445268</v>
      </c>
      <c r="BM1656" s="35"/>
      <c r="BN1656" s="86"/>
      <c r="BO1656" s="35"/>
      <c r="BP1656" s="35"/>
      <c r="BQ1656" s="35"/>
      <c r="BR1656" s="35"/>
      <c r="BS1656" s="35"/>
      <c r="BT1656" s="35"/>
      <c r="BU1656" s="35"/>
      <c r="BV1656" s="35"/>
      <c r="BW1656" s="35"/>
      <c r="BX1656" s="35"/>
      <c r="BY1656" s="35"/>
      <c r="BZ1656" s="35"/>
      <c r="CA1656" s="35"/>
      <c r="CB1656" s="35"/>
      <c r="CC1656" s="35"/>
      <c r="CD1656" s="35"/>
      <c r="CE1656" s="35"/>
      <c r="CF1656" s="35"/>
      <c r="CG1656" s="35"/>
      <c r="CH1656" s="35"/>
    </row>
    <row r="1657" spans="1:86" ht="15.6" x14ac:dyDescent="0.3">
      <c r="A1657" s="35"/>
      <c r="B1657" s="86"/>
      <c r="C1657" s="35"/>
      <c r="D1657" s="35"/>
      <c r="E1657" s="35"/>
      <c r="F1657" s="35"/>
      <c r="G1657" s="35"/>
      <c r="H1657" s="35"/>
      <c r="I1657" s="35"/>
      <c r="J1657" s="35"/>
      <c r="K1657" s="35"/>
      <c r="L1657" s="35"/>
      <c r="M1657" s="35"/>
      <c r="N1657" s="35"/>
      <c r="O1657" s="35"/>
      <c r="P1657" s="35"/>
      <c r="Q1657" s="35"/>
      <c r="R1657" s="35"/>
      <c r="S1657" s="35"/>
      <c r="T1657" s="17">
        <f t="shared" si="3625"/>
        <v>47673</v>
      </c>
      <c r="U1657" s="216">
        <f t="shared" si="3618"/>
        <v>2</v>
      </c>
      <c r="V1657" s="216">
        <f t="shared" si="3625"/>
        <v>1652</v>
      </c>
      <c r="W1657" s="16">
        <f t="shared" si="3632"/>
        <v>4.5260273972602736</v>
      </c>
      <c r="X1657" s="16" t="e">
        <f>IF(Template!$F$7="Linear interpolation",LinInterp($I$5:$I$22,$G$5:$G$22,W1657),CubicSpline($I$5:$I$22,$G$5:$G$22,W1657))</f>
        <v>#VALUE!</v>
      </c>
      <c r="Y1657" s="221" t="e">
        <f t="shared" si="3619"/>
        <v>#VALUE!</v>
      </c>
      <c r="Z1657" s="221" t="e">
        <f>Y1657/PRODUCT($AA$6:AA1656)</f>
        <v>#VALUE!</v>
      </c>
      <c r="AA1657" s="16" t="e">
        <f t="shared" si="3626"/>
        <v>#VALUE!</v>
      </c>
      <c r="AB1657" s="10" t="e">
        <f t="shared" si="3627"/>
        <v>#VALUE!</v>
      </c>
      <c r="AC1657" s="90">
        <f t="shared" si="3620"/>
        <v>1657</v>
      </c>
      <c r="AD1657" s="17">
        <f t="shared" si="3628"/>
        <v>47650</v>
      </c>
      <c r="AE1657" s="16" t="e">
        <f t="shared" si="3621"/>
        <v>#VALUE!</v>
      </c>
      <c r="AF1657" s="10">
        <f ca="1">IFERROR(AVERAGE(INDIRECT("AE"&amp;AC1657-Template!$F$10+1):INDIRECT("AE"&amp;AC1657)),0)</f>
        <v>0</v>
      </c>
      <c r="AG1657" s="35"/>
      <c r="AH1657" s="86"/>
      <c r="AI1657" s="35"/>
      <c r="AJ1657" s="35"/>
      <c r="AK1657" s="35"/>
      <c r="AL1657" s="35"/>
      <c r="AM1657" s="35"/>
      <c r="AN1657" s="35"/>
      <c r="AO1657" s="35"/>
      <c r="AP1657" s="35"/>
      <c r="AQ1657" s="35"/>
      <c r="AR1657" s="35"/>
      <c r="AS1657" s="35"/>
      <c r="AT1657" s="35"/>
      <c r="AU1657" s="35"/>
      <c r="AV1657" s="35"/>
      <c r="AW1657" s="35"/>
      <c r="AX1657" s="35"/>
      <c r="AY1657" s="35"/>
      <c r="AZ1657" s="17">
        <f t="shared" ref="AZ1657" si="3736">AZ1656+1</f>
        <v>47673</v>
      </c>
      <c r="BA1657" s="216">
        <f t="shared" si="3644"/>
        <v>2</v>
      </c>
      <c r="BB1657" s="216">
        <f t="shared" ref="BB1657" si="3737">BB1656+1</f>
        <v>1652</v>
      </c>
      <c r="BC1657" s="16">
        <f t="shared" si="3646"/>
        <v>4.5260273972602736</v>
      </c>
      <c r="BD1657" s="16">
        <f>IF(Template!$F$7="Linear interpolation",LinInterp($AO$5:$AO$18,$AM$5:$AM$18,BC1657),CubicSpline($AO$5:$AO$18,$AM$5:$AM$18,BC1657))</f>
        <v>14.055018604448597</v>
      </c>
      <c r="BE1657" s="221">
        <f t="shared" si="3725"/>
        <v>1.8134322618427245</v>
      </c>
      <c r="BF1657" s="221">
        <f>BE1657/PRODUCT($BG$6:BG1656)</f>
        <v>1.000327721416693</v>
      </c>
      <c r="BG1657" s="16">
        <f t="shared" si="3647"/>
        <v>1.000327721416693</v>
      </c>
      <c r="BH1657" s="10">
        <f t="shared" si="3648"/>
        <v>11.961831709295101</v>
      </c>
      <c r="BI1657" s="90"/>
      <c r="BJ1657" s="17">
        <f t="shared" si="3631"/>
        <v>47650</v>
      </c>
      <c r="BK1657" s="16">
        <f t="shared" si="3624"/>
        <v>11.997959977711803</v>
      </c>
      <c r="BL1657" s="10">
        <f ca="1">IFERROR(AVERAGE(INDIRECT("BK"&amp;AC1657-Template!$F$10+1):INDIRECT("BK"&amp;AC1657)),0)</f>
        <v>12.029617677878898</v>
      </c>
      <c r="BM1657" s="35"/>
      <c r="BN1657" s="86"/>
      <c r="BO1657" s="35"/>
      <c r="BP1657" s="35"/>
      <c r="BQ1657" s="35"/>
      <c r="BR1657" s="35"/>
      <c r="BS1657" s="35"/>
      <c r="BT1657" s="35"/>
      <c r="BU1657" s="35"/>
      <c r="BV1657" s="35"/>
      <c r="BW1657" s="35"/>
      <c r="BX1657" s="35"/>
      <c r="BY1657" s="35"/>
      <c r="BZ1657" s="35"/>
      <c r="CA1657" s="35"/>
      <c r="CB1657" s="35"/>
      <c r="CC1657" s="35"/>
      <c r="CD1657" s="35"/>
      <c r="CE1657" s="35"/>
      <c r="CF1657" s="35"/>
      <c r="CG1657" s="35"/>
      <c r="CH1657" s="35"/>
    </row>
    <row r="1658" spans="1:86" ht="15.6" x14ac:dyDescent="0.3">
      <c r="A1658" s="35"/>
      <c r="B1658" s="86"/>
      <c r="C1658" s="35"/>
      <c r="D1658" s="35"/>
      <c r="E1658" s="35"/>
      <c r="F1658" s="35"/>
      <c r="G1658" s="35"/>
      <c r="H1658" s="35"/>
      <c r="I1658" s="35"/>
      <c r="J1658" s="35"/>
      <c r="K1658" s="35"/>
      <c r="L1658" s="35"/>
      <c r="M1658" s="35"/>
      <c r="N1658" s="35"/>
      <c r="O1658" s="35"/>
      <c r="P1658" s="35"/>
      <c r="Q1658" s="35"/>
      <c r="R1658" s="35"/>
      <c r="S1658" s="35"/>
      <c r="T1658" s="17">
        <f t="shared" si="3625"/>
        <v>47674</v>
      </c>
      <c r="U1658" s="216">
        <f t="shared" si="3618"/>
        <v>3</v>
      </c>
      <c r="V1658" s="216">
        <f t="shared" si="3625"/>
        <v>1653</v>
      </c>
      <c r="W1658" s="16">
        <f t="shared" si="3632"/>
        <v>4.5287671232876709</v>
      </c>
      <c r="X1658" s="16" t="e">
        <f>IF(Template!$F$7="Linear interpolation",LinInterp($I$5:$I$22,$G$5:$G$22,W1658),CubicSpline($I$5:$I$22,$G$5:$G$22,W1658))</f>
        <v>#VALUE!</v>
      </c>
      <c r="Y1658" s="221" t="e">
        <f t="shared" si="3619"/>
        <v>#VALUE!</v>
      </c>
      <c r="Z1658" s="221" t="e">
        <f>Y1658/PRODUCT($AA$6:AA1657)</f>
        <v>#VALUE!</v>
      </c>
      <c r="AA1658" s="16" t="e">
        <f t="shared" si="3626"/>
        <v>#VALUE!</v>
      </c>
      <c r="AB1658" s="10" t="e">
        <f t="shared" si="3627"/>
        <v>#VALUE!</v>
      </c>
      <c r="AC1658" s="90">
        <f t="shared" si="3620"/>
        <v>1658</v>
      </c>
      <c r="AD1658" s="17">
        <f t="shared" si="3628"/>
        <v>47651</v>
      </c>
      <c r="AE1658" s="16" t="e">
        <f t="shared" si="3621"/>
        <v>#VALUE!</v>
      </c>
      <c r="AF1658" s="10">
        <f ca="1">IFERROR(AVERAGE(INDIRECT("AE"&amp;AC1658-Template!$F$10+1):INDIRECT("AE"&amp;AC1658)),0)</f>
        <v>0</v>
      </c>
      <c r="AG1658" s="35"/>
      <c r="AH1658" s="86"/>
      <c r="AI1658" s="35"/>
      <c r="AJ1658" s="35"/>
      <c r="AK1658" s="35"/>
      <c r="AL1658" s="35"/>
      <c r="AM1658" s="35"/>
      <c r="AN1658" s="35"/>
      <c r="AO1658" s="35"/>
      <c r="AP1658" s="35"/>
      <c r="AQ1658" s="35"/>
      <c r="AR1658" s="35"/>
      <c r="AS1658" s="35"/>
      <c r="AT1658" s="35"/>
      <c r="AU1658" s="35"/>
      <c r="AV1658" s="35"/>
      <c r="AW1658" s="35"/>
      <c r="AX1658" s="35"/>
      <c r="AY1658" s="35"/>
      <c r="AZ1658" s="17">
        <f t="shared" ref="AZ1658" si="3738">AZ1657+1</f>
        <v>47674</v>
      </c>
      <c r="BA1658" s="216">
        <f t="shared" si="3644"/>
        <v>3</v>
      </c>
      <c r="BB1658" s="216">
        <f t="shared" ref="BB1658" si="3739">BB1657+1</f>
        <v>1653</v>
      </c>
      <c r="BC1658" s="16">
        <f t="shared" si="3646"/>
        <v>4.5287671232876709</v>
      </c>
      <c r="BD1658" s="16">
        <f>IF(Template!$F$7="Linear interpolation",LinInterp($AO$5:$AO$18,$AM$5:$AM$18,BC1658),CubicSpline($AO$5:$AO$18,$AM$5:$AM$18,BC1658))</f>
        <v>14.054196152467746</v>
      </c>
      <c r="BE1658" s="221">
        <f t="shared" si="3725"/>
        <v>1.8140265236707085</v>
      </c>
      <c r="BF1658" s="221">
        <f>BE1658/PRODUCT($BG$6:BG1657)</f>
        <v>1.0003277000417869</v>
      </c>
      <c r="BG1658" s="16">
        <f t="shared" si="3647"/>
        <v>1.0003277000417869</v>
      </c>
      <c r="BH1658" s="10">
        <f t="shared" si="3648"/>
        <v>11.961051525223642</v>
      </c>
      <c r="BI1658" s="90"/>
      <c r="BJ1658" s="17">
        <f t="shared" si="3631"/>
        <v>47651</v>
      </c>
      <c r="BK1658" s="16">
        <f t="shared" si="3624"/>
        <v>11.985878093784708</v>
      </c>
      <c r="BL1658" s="10">
        <f ca="1">IFERROR(AVERAGE(INDIRECT("BK"&amp;AC1658-Template!$F$10+1):INDIRECT("BK"&amp;AC1658)),0)</f>
        <v>12.026656650848292</v>
      </c>
      <c r="BM1658" s="35"/>
      <c r="BN1658" s="86"/>
      <c r="BO1658" s="35"/>
      <c r="BP1658" s="35"/>
      <c r="BQ1658" s="35"/>
      <c r="BR1658" s="35"/>
      <c r="BS1658" s="35"/>
      <c r="BT1658" s="35"/>
      <c r="BU1658" s="35"/>
      <c r="BV1658" s="35"/>
      <c r="BW1658" s="35"/>
      <c r="BX1658" s="35"/>
      <c r="BY1658" s="35"/>
      <c r="BZ1658" s="35"/>
      <c r="CA1658" s="35"/>
      <c r="CB1658" s="35"/>
      <c r="CC1658" s="35"/>
      <c r="CD1658" s="35"/>
      <c r="CE1658" s="35"/>
      <c r="CF1658" s="35"/>
      <c r="CG1658" s="35"/>
      <c r="CH1658" s="35"/>
    </row>
    <row r="1659" spans="1:86" ht="15.6" x14ac:dyDescent="0.3">
      <c r="A1659" s="35"/>
      <c r="B1659" s="86"/>
      <c r="C1659" s="35"/>
      <c r="D1659" s="35"/>
      <c r="E1659" s="35"/>
      <c r="F1659" s="35"/>
      <c r="G1659" s="35"/>
      <c r="H1659" s="35"/>
      <c r="I1659" s="35"/>
      <c r="J1659" s="35"/>
      <c r="K1659" s="35"/>
      <c r="L1659" s="35"/>
      <c r="M1659" s="35"/>
      <c r="N1659" s="35"/>
      <c r="O1659" s="35"/>
      <c r="P1659" s="35"/>
      <c r="Q1659" s="35"/>
      <c r="R1659" s="35"/>
      <c r="S1659" s="35"/>
      <c r="T1659" s="17">
        <f t="shared" si="3625"/>
        <v>47675</v>
      </c>
      <c r="U1659" s="216">
        <f t="shared" si="3618"/>
        <v>4</v>
      </c>
      <c r="V1659" s="216">
        <f t="shared" si="3625"/>
        <v>1654</v>
      </c>
      <c r="W1659" s="16">
        <f t="shared" si="3632"/>
        <v>4.5315068493150683</v>
      </c>
      <c r="X1659" s="16" t="e">
        <f>IF(Template!$F$7="Linear interpolation",LinInterp($I$5:$I$22,$G$5:$G$22,W1659),CubicSpline($I$5:$I$22,$G$5:$G$22,W1659))</f>
        <v>#VALUE!</v>
      </c>
      <c r="Y1659" s="221" t="e">
        <f t="shared" si="3619"/>
        <v>#VALUE!</v>
      </c>
      <c r="Z1659" s="221" t="e">
        <f>Y1659/PRODUCT($AA$6:AA1658)</f>
        <v>#VALUE!</v>
      </c>
      <c r="AA1659" s="16" t="e">
        <f t="shared" si="3626"/>
        <v>#VALUE!</v>
      </c>
      <c r="AB1659" s="10" t="e">
        <f t="shared" si="3627"/>
        <v>#VALUE!</v>
      </c>
      <c r="AC1659" s="90">
        <f t="shared" si="3620"/>
        <v>1659</v>
      </c>
      <c r="AD1659" s="17">
        <f t="shared" si="3628"/>
        <v>47652</v>
      </c>
      <c r="AE1659" s="16" t="e">
        <f t="shared" si="3621"/>
        <v>#VALUE!</v>
      </c>
      <c r="AF1659" s="10">
        <f ca="1">IFERROR(AVERAGE(INDIRECT("AE"&amp;AC1659-Template!$F$10+1):INDIRECT("AE"&amp;AC1659)),0)</f>
        <v>0</v>
      </c>
      <c r="AG1659" s="35"/>
      <c r="AH1659" s="86"/>
      <c r="AI1659" s="35"/>
      <c r="AJ1659" s="35"/>
      <c r="AK1659" s="35"/>
      <c r="AL1659" s="35"/>
      <c r="AM1659" s="35"/>
      <c r="AN1659" s="35"/>
      <c r="AO1659" s="35"/>
      <c r="AP1659" s="35"/>
      <c r="AQ1659" s="35"/>
      <c r="AR1659" s="35"/>
      <c r="AS1659" s="35"/>
      <c r="AT1659" s="35"/>
      <c r="AU1659" s="35"/>
      <c r="AV1659" s="35"/>
      <c r="AW1659" s="35"/>
      <c r="AX1659" s="35"/>
      <c r="AY1659" s="35"/>
      <c r="AZ1659" s="17">
        <f t="shared" ref="AZ1659" si="3740">AZ1658+1</f>
        <v>47675</v>
      </c>
      <c r="BA1659" s="216">
        <f t="shared" si="3644"/>
        <v>4</v>
      </c>
      <c r="BB1659" s="216">
        <f t="shared" ref="BB1659" si="3741">BB1658+1</f>
        <v>1654</v>
      </c>
      <c r="BC1659" s="16">
        <f t="shared" si="3646"/>
        <v>4.5315068493150683</v>
      </c>
      <c r="BD1659" s="16">
        <f>IF(Template!$F$7="Linear interpolation",LinInterp($AO$5:$AO$18,$AM$5:$AM$18,BC1659),CubicSpline($AO$5:$AO$18,$AM$5:$AM$18,BC1659))</f>
        <v>14.053374199133724</v>
      </c>
      <c r="BE1659" s="221">
        <f t="shared" si="3725"/>
        <v>1.8146209440616705</v>
      </c>
      <c r="BF1659" s="221">
        <f>BE1659/PRODUCT($BG$6:BG1658)</f>
        <v>1.0003276800990535</v>
      </c>
      <c r="BG1659" s="16">
        <f t="shared" si="3647"/>
        <v>1.0003276800990535</v>
      </c>
      <c r="BH1659" s="10">
        <f t="shared" si="3648"/>
        <v>11.960323615452184</v>
      </c>
      <c r="BI1659" s="90"/>
      <c r="BJ1659" s="17">
        <f t="shared" si="3631"/>
        <v>47652</v>
      </c>
      <c r="BK1659" s="16">
        <f t="shared" si="3624"/>
        <v>11.99006964141236</v>
      </c>
      <c r="BL1659" s="10">
        <f ca="1">IFERROR(AVERAGE(INDIRECT("BK"&amp;AC1659-Template!$F$10+1):INDIRECT("BK"&amp;AC1659)),0)</f>
        <v>12.023835342071942</v>
      </c>
      <c r="BM1659" s="35"/>
      <c r="BN1659" s="86"/>
      <c r="BO1659" s="35"/>
      <c r="BP1659" s="35"/>
      <c r="BQ1659" s="35"/>
      <c r="BR1659" s="35"/>
      <c r="BS1659" s="35"/>
      <c r="BT1659" s="35"/>
      <c r="BU1659" s="35"/>
      <c r="BV1659" s="35"/>
      <c r="BW1659" s="35"/>
      <c r="BX1659" s="35"/>
      <c r="BY1659" s="35"/>
      <c r="BZ1659" s="35"/>
      <c r="CA1659" s="35"/>
      <c r="CB1659" s="35"/>
      <c r="CC1659" s="35"/>
      <c r="CD1659" s="35"/>
      <c r="CE1659" s="35"/>
      <c r="CF1659" s="35"/>
      <c r="CG1659" s="35"/>
      <c r="CH1659" s="35"/>
    </row>
    <row r="1660" spans="1:86" ht="15.6" x14ac:dyDescent="0.3">
      <c r="A1660" s="35"/>
      <c r="B1660" s="86"/>
      <c r="C1660" s="35"/>
      <c r="D1660" s="35"/>
      <c r="E1660" s="35"/>
      <c r="F1660" s="35"/>
      <c r="G1660" s="35"/>
      <c r="H1660" s="35"/>
      <c r="I1660" s="35"/>
      <c r="J1660" s="35"/>
      <c r="K1660" s="35"/>
      <c r="L1660" s="35"/>
      <c r="M1660" s="35"/>
      <c r="N1660" s="35"/>
      <c r="O1660" s="35"/>
      <c r="P1660" s="35"/>
      <c r="Q1660" s="35"/>
      <c r="R1660" s="35"/>
      <c r="S1660" s="35"/>
      <c r="T1660" s="17">
        <f t="shared" si="3625"/>
        <v>47676</v>
      </c>
      <c r="U1660" s="216">
        <f t="shared" si="3618"/>
        <v>5</v>
      </c>
      <c r="V1660" s="216">
        <f t="shared" si="3625"/>
        <v>1655</v>
      </c>
      <c r="W1660" s="16">
        <f t="shared" si="3632"/>
        <v>4.5342465753424657</v>
      </c>
      <c r="X1660" s="16" t="e">
        <f>IF(Template!$F$7="Linear interpolation",LinInterp($I$5:$I$22,$G$5:$G$22,W1660),CubicSpline($I$5:$I$22,$G$5:$G$22,W1660))</f>
        <v>#VALUE!</v>
      </c>
      <c r="Y1660" s="221" t="e">
        <f t="shared" si="3619"/>
        <v>#VALUE!</v>
      </c>
      <c r="Z1660" s="221" t="e">
        <f>Y1660/PRODUCT($AA$6:AA1659)</f>
        <v>#VALUE!</v>
      </c>
      <c r="AA1660" s="16" t="e">
        <f t="shared" si="3626"/>
        <v>#VALUE!</v>
      </c>
      <c r="AB1660" s="10" t="e">
        <f t="shared" si="3627"/>
        <v>#VALUE!</v>
      </c>
      <c r="AC1660" s="90">
        <f t="shared" si="3620"/>
        <v>1660</v>
      </c>
      <c r="AD1660" s="17">
        <f t="shared" si="3628"/>
        <v>47653</v>
      </c>
      <c r="AE1660" s="16" t="e">
        <f t="shared" si="3621"/>
        <v>#VALUE!</v>
      </c>
      <c r="AF1660" s="10">
        <f ca="1">IFERROR(AVERAGE(INDIRECT("AE"&amp;AC1660-Template!$F$10+1):INDIRECT("AE"&amp;AC1660)),0)</f>
        <v>0</v>
      </c>
      <c r="AG1660" s="35"/>
      <c r="AH1660" s="86"/>
      <c r="AI1660" s="35"/>
      <c r="AJ1660" s="35"/>
      <c r="AK1660" s="35"/>
      <c r="AL1660" s="35"/>
      <c r="AM1660" s="35"/>
      <c r="AN1660" s="35"/>
      <c r="AO1660" s="35"/>
      <c r="AP1660" s="35"/>
      <c r="AQ1660" s="35"/>
      <c r="AR1660" s="35"/>
      <c r="AS1660" s="35"/>
      <c r="AT1660" s="35"/>
      <c r="AU1660" s="35"/>
      <c r="AV1660" s="35"/>
      <c r="AW1660" s="35"/>
      <c r="AX1660" s="35"/>
      <c r="AY1660" s="35"/>
      <c r="AZ1660" s="17">
        <f t="shared" ref="AZ1660" si="3742">AZ1659+1</f>
        <v>47676</v>
      </c>
      <c r="BA1660" s="216">
        <f t="shared" si="3644"/>
        <v>5</v>
      </c>
      <c r="BB1660" s="216">
        <f t="shared" ref="BB1660" si="3743">BB1659+1</f>
        <v>1655</v>
      </c>
      <c r="BC1660" s="16">
        <f t="shared" si="3646"/>
        <v>4.5342465753424657</v>
      </c>
      <c r="BD1660" s="16">
        <f>IF(Template!$F$7="Linear interpolation",LinInterp($AO$5:$AO$18,$AM$5:$AM$18,BC1660),CubicSpline($AO$5:$AO$18,$AM$5:$AM$18,BC1660))</f>
        <v>14.052552779641227</v>
      </c>
      <c r="BE1660" s="221">
        <f t="shared" si="3725"/>
        <v>1.815215525648922</v>
      </c>
      <c r="BF1660" s="221">
        <f>BE1660/PRODUCT($BG$6:BG1659)</f>
        <v>1.0003276615919139</v>
      </c>
      <c r="BG1660" s="16">
        <f t="shared" si="3647"/>
        <v>1.0003276615919139</v>
      </c>
      <c r="BH1660" s="10">
        <f t="shared" si="3648"/>
        <v>11.959648104856836</v>
      </c>
      <c r="BI1660" s="90"/>
      <c r="BJ1660" s="17">
        <f t="shared" si="3631"/>
        <v>47653</v>
      </c>
      <c r="BK1660" s="16">
        <f t="shared" si="3624"/>
        <v>11.988220559842166</v>
      </c>
      <c r="BL1660" s="10">
        <f ca="1">IFERROR(AVERAGE(INDIRECT("BK"&amp;AC1660-Template!$F$10+1):INDIRECT("BK"&amp;AC1660)),0)</f>
        <v>12.021620707069713</v>
      </c>
      <c r="BM1660" s="35"/>
      <c r="BN1660" s="86"/>
      <c r="BO1660" s="35"/>
      <c r="BP1660" s="35"/>
      <c r="BQ1660" s="35"/>
      <c r="BR1660" s="35"/>
      <c r="BS1660" s="35"/>
      <c r="BT1660" s="35"/>
      <c r="BU1660" s="35"/>
      <c r="BV1660" s="35"/>
      <c r="BW1660" s="35"/>
      <c r="BX1660" s="35"/>
      <c r="BY1660" s="35"/>
      <c r="BZ1660" s="35"/>
      <c r="CA1660" s="35"/>
      <c r="CB1660" s="35"/>
      <c r="CC1660" s="35"/>
      <c r="CD1660" s="35"/>
      <c r="CE1660" s="35"/>
      <c r="CF1660" s="35"/>
      <c r="CG1660" s="35"/>
      <c r="CH1660" s="35"/>
    </row>
    <row r="1661" spans="1:86" ht="15.6" x14ac:dyDescent="0.3">
      <c r="A1661" s="35"/>
      <c r="B1661" s="86"/>
      <c r="C1661" s="35"/>
      <c r="D1661" s="35"/>
      <c r="E1661" s="35"/>
      <c r="F1661" s="35"/>
      <c r="G1661" s="35"/>
      <c r="H1661" s="35"/>
      <c r="I1661" s="35"/>
      <c r="J1661" s="35"/>
      <c r="K1661" s="35"/>
      <c r="L1661" s="35"/>
      <c r="M1661" s="35"/>
      <c r="N1661" s="35"/>
      <c r="O1661" s="35"/>
      <c r="P1661" s="35"/>
      <c r="Q1661" s="35"/>
      <c r="R1661" s="35"/>
      <c r="S1661" s="35"/>
      <c r="T1661" s="17">
        <f t="shared" si="3625"/>
        <v>47677</v>
      </c>
      <c r="U1661" s="216">
        <f t="shared" si="3618"/>
        <v>6</v>
      </c>
      <c r="V1661" s="216">
        <f t="shared" si="3625"/>
        <v>1656</v>
      </c>
      <c r="W1661" s="16">
        <f t="shared" si="3632"/>
        <v>4.536986301369863</v>
      </c>
      <c r="X1661" s="16" t="e">
        <f>IF(Template!$F$7="Linear interpolation",LinInterp($I$5:$I$22,$G$5:$G$22,W1661),CubicSpline($I$5:$I$22,$G$5:$G$22,W1661))</f>
        <v>#VALUE!</v>
      </c>
      <c r="Y1661" s="221" t="e">
        <f t="shared" si="3619"/>
        <v>#VALUE!</v>
      </c>
      <c r="Z1661" s="221" t="e">
        <f>Y1661/PRODUCT($AA$6:AA1660)</f>
        <v>#VALUE!</v>
      </c>
      <c r="AA1661" s="16" t="e">
        <f t="shared" si="3626"/>
        <v>#VALUE!</v>
      </c>
      <c r="AB1661" s="10" t="e">
        <f t="shared" si="3627"/>
        <v>#VALUE!</v>
      </c>
      <c r="AC1661" s="90">
        <f t="shared" si="3620"/>
        <v>1661</v>
      </c>
      <c r="AD1661" s="17">
        <f t="shared" si="3628"/>
        <v>47654</v>
      </c>
      <c r="AE1661" s="16" t="e">
        <f t="shared" si="3621"/>
        <v>#VALUE!</v>
      </c>
      <c r="AF1661" s="10">
        <f ca="1">IFERROR(AVERAGE(INDIRECT("AE"&amp;AC1661-Template!$F$10+1):INDIRECT("AE"&amp;AC1661)),0)</f>
        <v>0</v>
      </c>
      <c r="AG1661" s="35"/>
      <c r="AH1661" s="86"/>
      <c r="AI1661" s="35"/>
      <c r="AJ1661" s="35"/>
      <c r="AK1661" s="35"/>
      <c r="AL1661" s="35"/>
      <c r="AM1661" s="35"/>
      <c r="AN1661" s="35"/>
      <c r="AO1661" s="35"/>
      <c r="AP1661" s="35"/>
      <c r="AQ1661" s="35"/>
      <c r="AR1661" s="35"/>
      <c r="AS1661" s="35"/>
      <c r="AT1661" s="35"/>
      <c r="AU1661" s="35"/>
      <c r="AV1661" s="35"/>
      <c r="AW1661" s="35"/>
      <c r="AX1661" s="35"/>
      <c r="AY1661" s="35"/>
      <c r="AZ1661" s="17">
        <f t="shared" ref="AZ1661" si="3744">AZ1660+1</f>
        <v>47677</v>
      </c>
      <c r="BA1661" s="216">
        <f t="shared" si="3644"/>
        <v>6</v>
      </c>
      <c r="BB1661" s="216">
        <f t="shared" ref="BB1661" si="3745">BB1660+1</f>
        <v>1656</v>
      </c>
      <c r="BC1661" s="16">
        <f t="shared" si="3646"/>
        <v>4.536986301369863</v>
      </c>
      <c r="BD1661" s="16">
        <f>IF(Template!$F$7="Linear interpolation",LinInterp($AO$5:$AO$18,$AM$5:$AM$18,BC1661),CubicSpline($AO$5:$AO$18,$AM$5:$AM$18,BC1661))</f>
        <v>14.051731929184948</v>
      </c>
      <c r="BE1661" s="221">
        <f t="shared" si="3725"/>
        <v>1.8158102710754085</v>
      </c>
      <c r="BF1661" s="221">
        <f>BE1661/PRODUCT($BG$6:BG1660)</f>
        <v>1.000327644523795</v>
      </c>
      <c r="BG1661" s="16">
        <f t="shared" si="3647"/>
        <v>1.0003276615919139</v>
      </c>
      <c r="BH1661" s="10">
        <f t="shared" si="3648"/>
        <v>11.959648104856836</v>
      </c>
      <c r="BI1661" s="90"/>
      <c r="BJ1661" s="17">
        <f t="shared" si="3631"/>
        <v>47654</v>
      </c>
      <c r="BK1661" s="16">
        <f t="shared" si="3624"/>
        <v>11.986421129071445</v>
      </c>
      <c r="BL1661" s="10">
        <f ca="1">IFERROR(AVERAGE(INDIRECT("BK"&amp;AC1661-Template!$F$10+1):INDIRECT("BK"&amp;AC1661)),0)</f>
        <v>12.019118234173185</v>
      </c>
      <c r="BM1661" s="35"/>
      <c r="BN1661" s="86"/>
      <c r="BO1661" s="35"/>
      <c r="BP1661" s="35"/>
      <c r="BQ1661" s="35"/>
      <c r="BR1661" s="35"/>
      <c r="BS1661" s="35"/>
      <c r="BT1661" s="35"/>
      <c r="BU1661" s="35"/>
      <c r="BV1661" s="35"/>
      <c r="BW1661" s="35"/>
      <c r="BX1661" s="35"/>
      <c r="BY1661" s="35"/>
      <c r="BZ1661" s="35"/>
      <c r="CA1661" s="35"/>
      <c r="CB1661" s="35"/>
      <c r="CC1661" s="35"/>
      <c r="CD1661" s="35"/>
      <c r="CE1661" s="35"/>
      <c r="CF1661" s="35"/>
      <c r="CG1661" s="35"/>
      <c r="CH1661" s="35"/>
    </row>
    <row r="1662" spans="1:86" ht="15.6" x14ac:dyDescent="0.3">
      <c r="A1662" s="35"/>
      <c r="B1662" s="86"/>
      <c r="C1662" s="35"/>
      <c r="D1662" s="35"/>
      <c r="E1662" s="35"/>
      <c r="F1662" s="35"/>
      <c r="G1662" s="35"/>
      <c r="H1662" s="35"/>
      <c r="I1662" s="35"/>
      <c r="J1662" s="35"/>
      <c r="K1662" s="35"/>
      <c r="L1662" s="35"/>
      <c r="M1662" s="35"/>
      <c r="N1662" s="35"/>
      <c r="O1662" s="35"/>
      <c r="P1662" s="35"/>
      <c r="Q1662" s="35"/>
      <c r="R1662" s="35"/>
      <c r="S1662" s="35"/>
      <c r="T1662" s="17">
        <f t="shared" si="3625"/>
        <v>47678</v>
      </c>
      <c r="U1662" s="216">
        <f t="shared" si="3618"/>
        <v>7</v>
      </c>
      <c r="V1662" s="216">
        <f t="shared" si="3625"/>
        <v>1657</v>
      </c>
      <c r="W1662" s="16">
        <f t="shared" si="3632"/>
        <v>4.5397260273972604</v>
      </c>
      <c r="X1662" s="16" t="e">
        <f>IF(Template!$F$7="Linear interpolation",LinInterp($I$5:$I$22,$G$5:$G$22,W1662),CubicSpline($I$5:$I$22,$G$5:$G$22,W1662))</f>
        <v>#VALUE!</v>
      </c>
      <c r="Y1662" s="221" t="e">
        <f t="shared" si="3619"/>
        <v>#VALUE!</v>
      </c>
      <c r="Z1662" s="221" t="e">
        <f>Y1662/PRODUCT($AA$6:AA1661)</f>
        <v>#VALUE!</v>
      </c>
      <c r="AA1662" s="16" t="e">
        <f t="shared" si="3626"/>
        <v>#VALUE!</v>
      </c>
      <c r="AB1662" s="10" t="e">
        <f t="shared" si="3627"/>
        <v>#VALUE!</v>
      </c>
      <c r="AC1662" s="90">
        <f t="shared" si="3620"/>
        <v>1662</v>
      </c>
      <c r="AD1662" s="17">
        <f t="shared" si="3628"/>
        <v>47655</v>
      </c>
      <c r="AE1662" s="16" t="e">
        <f t="shared" si="3621"/>
        <v>#VALUE!</v>
      </c>
      <c r="AF1662" s="10">
        <f ca="1">IFERROR(AVERAGE(INDIRECT("AE"&amp;AC1662-Template!$F$10+1):INDIRECT("AE"&amp;AC1662)),0)</f>
        <v>0</v>
      </c>
      <c r="AG1662" s="35"/>
      <c r="AH1662" s="86"/>
      <c r="AI1662" s="35"/>
      <c r="AJ1662" s="35"/>
      <c r="AK1662" s="35"/>
      <c r="AL1662" s="35"/>
      <c r="AM1662" s="35"/>
      <c r="AN1662" s="35"/>
      <c r="AO1662" s="35"/>
      <c r="AP1662" s="35"/>
      <c r="AQ1662" s="35"/>
      <c r="AR1662" s="35"/>
      <c r="AS1662" s="35"/>
      <c r="AT1662" s="35"/>
      <c r="AU1662" s="35"/>
      <c r="AV1662" s="35"/>
      <c r="AW1662" s="35"/>
      <c r="AX1662" s="35"/>
      <c r="AY1662" s="35"/>
      <c r="AZ1662" s="17">
        <f t="shared" ref="AZ1662" si="3746">AZ1661+1</f>
        <v>47678</v>
      </c>
      <c r="BA1662" s="216">
        <f t="shared" si="3644"/>
        <v>7</v>
      </c>
      <c r="BB1662" s="216">
        <f t="shared" ref="BB1662" si="3747">BB1661+1</f>
        <v>1657</v>
      </c>
      <c r="BC1662" s="16">
        <f t="shared" si="3646"/>
        <v>4.5397260273972604</v>
      </c>
      <c r="BD1662" s="16">
        <f>IF(Template!$F$7="Linear interpolation",LinInterp($AO$5:$AO$18,$AM$5:$AM$18,BC1662),CubicSpline($AO$5:$AO$18,$AM$5:$AM$18,BC1662))</f>
        <v>14.050911682959587</v>
      </c>
      <c r="BE1662" s="221">
        <f t="shared" si="3725"/>
        <v>1.8164051829937133</v>
      </c>
      <c r="BF1662" s="221">
        <f>BE1662/PRODUCT($BG$6:BG1661)</f>
        <v>1.0003276118300002</v>
      </c>
      <c r="BG1662" s="16">
        <f t="shared" si="3647"/>
        <v>1.0003276615919139</v>
      </c>
      <c r="BH1662" s="10">
        <f t="shared" si="3648"/>
        <v>11.959648104856836</v>
      </c>
      <c r="BI1662" s="90"/>
      <c r="BJ1662" s="17">
        <f t="shared" si="3631"/>
        <v>47655</v>
      </c>
      <c r="BK1662" s="16">
        <f t="shared" si="3624"/>
        <v>11.984671473838526</v>
      </c>
      <c r="BL1662" s="10">
        <f ca="1">IFERROR(AVERAGE(INDIRECT("BK"&amp;AC1662-Template!$F$10+1):INDIRECT("BK"&amp;AC1662)),0)</f>
        <v>12.0166637270375</v>
      </c>
      <c r="BM1662" s="35"/>
      <c r="BN1662" s="86"/>
      <c r="BO1662" s="35"/>
      <c r="BP1662" s="35"/>
      <c r="BQ1662" s="35"/>
      <c r="BR1662" s="35"/>
      <c r="BS1662" s="35"/>
      <c r="BT1662" s="35"/>
      <c r="BU1662" s="35"/>
      <c r="BV1662" s="35"/>
      <c r="BW1662" s="35"/>
      <c r="BX1662" s="35"/>
      <c r="BY1662" s="35"/>
      <c r="BZ1662" s="35"/>
      <c r="CA1662" s="35"/>
      <c r="CB1662" s="35"/>
      <c r="CC1662" s="35"/>
      <c r="CD1662" s="35"/>
      <c r="CE1662" s="35"/>
      <c r="CF1662" s="35"/>
      <c r="CG1662" s="35"/>
      <c r="CH1662" s="35"/>
    </row>
    <row r="1663" spans="1:86" ht="15.6" x14ac:dyDescent="0.3">
      <c r="A1663" s="35"/>
      <c r="B1663" s="86"/>
      <c r="C1663" s="35"/>
      <c r="D1663" s="35"/>
      <c r="E1663" s="35"/>
      <c r="F1663" s="35"/>
      <c r="G1663" s="35"/>
      <c r="H1663" s="35"/>
      <c r="I1663" s="35"/>
      <c r="J1663" s="35"/>
      <c r="K1663" s="35"/>
      <c r="L1663" s="35"/>
      <c r="M1663" s="35"/>
      <c r="N1663" s="35"/>
      <c r="O1663" s="35"/>
      <c r="P1663" s="35"/>
      <c r="Q1663" s="35"/>
      <c r="R1663" s="35"/>
      <c r="S1663" s="35"/>
      <c r="T1663" s="17">
        <f t="shared" si="3625"/>
        <v>47679</v>
      </c>
      <c r="U1663" s="216">
        <f t="shared" si="3618"/>
        <v>1</v>
      </c>
      <c r="V1663" s="216">
        <f t="shared" si="3625"/>
        <v>1658</v>
      </c>
      <c r="W1663" s="16">
        <f t="shared" si="3632"/>
        <v>4.5424657534246577</v>
      </c>
      <c r="X1663" s="16" t="e">
        <f>IF(Template!$F$7="Linear interpolation",LinInterp($I$5:$I$22,$G$5:$G$22,W1663),CubicSpline($I$5:$I$22,$G$5:$G$22,W1663))</f>
        <v>#VALUE!</v>
      </c>
      <c r="Y1663" s="221" t="e">
        <f t="shared" si="3619"/>
        <v>#VALUE!</v>
      </c>
      <c r="Z1663" s="221" t="e">
        <f>Y1663/PRODUCT($AA$6:AA1662)</f>
        <v>#VALUE!</v>
      </c>
      <c r="AA1663" s="16" t="e">
        <f t="shared" si="3626"/>
        <v>#VALUE!</v>
      </c>
      <c r="AB1663" s="10" t="e">
        <f t="shared" si="3627"/>
        <v>#VALUE!</v>
      </c>
      <c r="AC1663" s="90">
        <f t="shared" si="3620"/>
        <v>1663</v>
      </c>
      <c r="AD1663" s="17">
        <f t="shared" si="3628"/>
        <v>47656</v>
      </c>
      <c r="AE1663" s="16" t="e">
        <f t="shared" si="3621"/>
        <v>#VALUE!</v>
      </c>
      <c r="AF1663" s="10">
        <f ca="1">IFERROR(AVERAGE(INDIRECT("AE"&amp;AC1663-Template!$F$10+1):INDIRECT("AE"&amp;AC1663)),0)</f>
        <v>0</v>
      </c>
      <c r="AG1663" s="35"/>
      <c r="AH1663" s="86"/>
      <c r="AI1663" s="35"/>
      <c r="AJ1663" s="35"/>
      <c r="AK1663" s="35"/>
      <c r="AL1663" s="35"/>
      <c r="AM1663" s="35"/>
      <c r="AN1663" s="35"/>
      <c r="AO1663" s="35"/>
      <c r="AP1663" s="35"/>
      <c r="AQ1663" s="35"/>
      <c r="AR1663" s="35"/>
      <c r="AS1663" s="35"/>
      <c r="AT1663" s="35"/>
      <c r="AU1663" s="35"/>
      <c r="AV1663" s="35"/>
      <c r="AW1663" s="35"/>
      <c r="AX1663" s="35"/>
      <c r="AY1663" s="35"/>
      <c r="AZ1663" s="17">
        <f t="shared" ref="AZ1663" si="3748">AZ1662+1</f>
        <v>47679</v>
      </c>
      <c r="BA1663" s="216">
        <f t="shared" si="3644"/>
        <v>1</v>
      </c>
      <c r="BB1663" s="216">
        <f t="shared" ref="BB1663" si="3749">BB1662+1</f>
        <v>1658</v>
      </c>
      <c r="BC1663" s="16">
        <f t="shared" si="3646"/>
        <v>4.5424657534246577</v>
      </c>
      <c r="BD1663" s="16">
        <f>IF(Template!$F$7="Linear interpolation",LinInterp($AO$5:$AO$18,$AM$5:$AM$18,BC1663),CubicSpline($AO$5:$AO$18,$AM$5:$AM$18,BC1663))</f>
        <v>14.050092076159835</v>
      </c>
      <c r="BE1663" s="221">
        <f t="shared" si="3725"/>
        <v>1.8170002640660723</v>
      </c>
      <c r="BF1663" s="221">
        <f>BE1663/PRODUCT($BG$6:BG1662)</f>
        <v>1.0003275649563963</v>
      </c>
      <c r="BG1663" s="16">
        <f t="shared" si="3647"/>
        <v>1.0003275649563963</v>
      </c>
      <c r="BH1663" s="10">
        <f t="shared" si="3648"/>
        <v>11.956120908464873</v>
      </c>
      <c r="BI1663" s="90"/>
      <c r="BJ1663" s="17">
        <f t="shared" si="3631"/>
        <v>47656</v>
      </c>
      <c r="BK1663" s="16">
        <f t="shared" si="3624"/>
        <v>11.984671473838526</v>
      </c>
      <c r="BL1663" s="10">
        <f ca="1">IFERROR(AVERAGE(INDIRECT("BK"&amp;AC1663-Template!$F$10+1):INDIRECT("BK"&amp;AC1663)),0)</f>
        <v>12.014313968938994</v>
      </c>
      <c r="BM1663" s="35"/>
      <c r="BN1663" s="86"/>
      <c r="BO1663" s="35"/>
      <c r="BP1663" s="35"/>
      <c r="BQ1663" s="35"/>
      <c r="BR1663" s="35"/>
      <c r="BS1663" s="35"/>
      <c r="BT1663" s="35"/>
      <c r="BU1663" s="35"/>
      <c r="BV1663" s="35"/>
      <c r="BW1663" s="35"/>
      <c r="BX1663" s="35"/>
      <c r="BY1663" s="35"/>
      <c r="BZ1663" s="35"/>
      <c r="CA1663" s="35"/>
      <c r="CB1663" s="35"/>
      <c r="CC1663" s="35"/>
      <c r="CD1663" s="35"/>
      <c r="CE1663" s="35"/>
      <c r="CF1663" s="35"/>
      <c r="CG1663" s="35"/>
      <c r="CH1663" s="35"/>
    </row>
    <row r="1664" spans="1:86" ht="15.6" x14ac:dyDescent="0.3">
      <c r="A1664" s="35"/>
      <c r="B1664" s="86"/>
      <c r="C1664" s="35"/>
      <c r="D1664" s="35"/>
      <c r="E1664" s="35"/>
      <c r="F1664" s="35"/>
      <c r="G1664" s="35"/>
      <c r="H1664" s="35"/>
      <c r="I1664" s="35"/>
      <c r="J1664" s="35"/>
      <c r="K1664" s="35"/>
      <c r="L1664" s="35"/>
      <c r="M1664" s="35"/>
      <c r="N1664" s="35"/>
      <c r="O1664" s="35"/>
      <c r="P1664" s="35"/>
      <c r="Q1664" s="35"/>
      <c r="R1664" s="35"/>
      <c r="S1664" s="35"/>
      <c r="T1664" s="17">
        <f t="shared" si="3625"/>
        <v>47680</v>
      </c>
      <c r="U1664" s="216">
        <f t="shared" si="3618"/>
        <v>2</v>
      </c>
      <c r="V1664" s="216">
        <f t="shared" si="3625"/>
        <v>1659</v>
      </c>
      <c r="W1664" s="16">
        <f t="shared" si="3632"/>
        <v>4.5452054794520551</v>
      </c>
      <c r="X1664" s="16" t="e">
        <f>IF(Template!$F$7="Linear interpolation",LinInterp($I$5:$I$22,$G$5:$G$22,W1664),CubicSpline($I$5:$I$22,$G$5:$G$22,W1664))</f>
        <v>#VALUE!</v>
      </c>
      <c r="Y1664" s="221" t="e">
        <f t="shared" si="3619"/>
        <v>#VALUE!</v>
      </c>
      <c r="Z1664" s="221" t="e">
        <f>Y1664/PRODUCT($AA$6:AA1663)</f>
        <v>#VALUE!</v>
      </c>
      <c r="AA1664" s="16" t="e">
        <f t="shared" si="3626"/>
        <v>#VALUE!</v>
      </c>
      <c r="AB1664" s="10" t="e">
        <f t="shared" si="3627"/>
        <v>#VALUE!</v>
      </c>
      <c r="AC1664" s="90">
        <f t="shared" si="3620"/>
        <v>1664</v>
      </c>
      <c r="AD1664" s="17">
        <f t="shared" si="3628"/>
        <v>47657</v>
      </c>
      <c r="AE1664" s="16" t="e">
        <f t="shared" si="3621"/>
        <v>#VALUE!</v>
      </c>
      <c r="AF1664" s="10">
        <f ca="1">IFERROR(AVERAGE(INDIRECT("AE"&amp;AC1664-Template!$F$10+1):INDIRECT("AE"&amp;AC1664)),0)</f>
        <v>0</v>
      </c>
      <c r="AG1664" s="35"/>
      <c r="AH1664" s="86"/>
      <c r="AI1664" s="35"/>
      <c r="AJ1664" s="35"/>
      <c r="AK1664" s="35"/>
      <c r="AL1664" s="35"/>
      <c r="AM1664" s="35"/>
      <c r="AN1664" s="35"/>
      <c r="AO1664" s="35"/>
      <c r="AP1664" s="35"/>
      <c r="AQ1664" s="35"/>
      <c r="AR1664" s="35"/>
      <c r="AS1664" s="35"/>
      <c r="AT1664" s="35"/>
      <c r="AU1664" s="35"/>
      <c r="AV1664" s="35"/>
      <c r="AW1664" s="35"/>
      <c r="AX1664" s="35"/>
      <c r="AY1664" s="35"/>
      <c r="AZ1664" s="17">
        <f t="shared" ref="AZ1664" si="3750">AZ1663+1</f>
        <v>47680</v>
      </c>
      <c r="BA1664" s="216">
        <f t="shared" si="3644"/>
        <v>2</v>
      </c>
      <c r="BB1664" s="216">
        <f t="shared" ref="BB1664" si="3751">BB1663+1</f>
        <v>1659</v>
      </c>
      <c r="BC1664" s="16">
        <f t="shared" si="3646"/>
        <v>4.5452054794520551</v>
      </c>
      <c r="BD1664" s="16">
        <f>IF(Template!$F$7="Linear interpolation",LinInterp($AO$5:$AO$18,$AM$5:$AM$18,BC1664),CubicSpline($AO$5:$AO$18,$AM$5:$AM$18,BC1664))</f>
        <v>14.049273143980388</v>
      </c>
      <c r="BE1664" s="221">
        <f t="shared" si="3725"/>
        <v>1.8175955169643934</v>
      </c>
      <c r="BF1664" s="221">
        <f>BE1664/PRODUCT($BG$6:BG1663)</f>
        <v>1.0003276019877889</v>
      </c>
      <c r="BG1664" s="16">
        <f t="shared" si="3647"/>
        <v>1.0003276019877889</v>
      </c>
      <c r="BH1664" s="10">
        <f t="shared" si="3648"/>
        <v>11.957472554295467</v>
      </c>
      <c r="BI1664" s="90"/>
      <c r="BJ1664" s="17">
        <f t="shared" si="3631"/>
        <v>47657</v>
      </c>
      <c r="BK1664" s="16">
        <f t="shared" si="3624"/>
        <v>11.984671473838526</v>
      </c>
      <c r="BL1664" s="10">
        <f ca="1">IFERROR(AVERAGE(INDIRECT("BK"&amp;AC1664-Template!$F$10+1):INDIRECT("BK"&amp;AC1664)),0)</f>
        <v>12.012067417156308</v>
      </c>
      <c r="BM1664" s="35"/>
      <c r="BN1664" s="86"/>
      <c r="BO1664" s="35"/>
      <c r="BP1664" s="35"/>
      <c r="BQ1664" s="35"/>
      <c r="BR1664" s="35"/>
      <c r="BS1664" s="35"/>
      <c r="BT1664" s="35"/>
      <c r="BU1664" s="35"/>
      <c r="BV1664" s="35"/>
      <c r="BW1664" s="35"/>
      <c r="BX1664" s="35"/>
      <c r="BY1664" s="35"/>
      <c r="BZ1664" s="35"/>
      <c r="CA1664" s="35"/>
      <c r="CB1664" s="35"/>
      <c r="CC1664" s="35"/>
      <c r="CD1664" s="35"/>
      <c r="CE1664" s="35"/>
      <c r="CF1664" s="35"/>
      <c r="CG1664" s="35"/>
      <c r="CH1664" s="35"/>
    </row>
    <row r="1665" spans="1:86" ht="15.6" x14ac:dyDescent="0.3">
      <c r="A1665" s="35"/>
      <c r="B1665" s="86"/>
      <c r="C1665" s="35"/>
      <c r="D1665" s="35"/>
      <c r="E1665" s="35"/>
      <c r="F1665" s="35"/>
      <c r="G1665" s="35"/>
      <c r="H1665" s="35"/>
      <c r="I1665" s="35"/>
      <c r="J1665" s="35"/>
      <c r="K1665" s="35"/>
      <c r="L1665" s="35"/>
      <c r="M1665" s="35"/>
      <c r="N1665" s="35"/>
      <c r="O1665" s="35"/>
      <c r="P1665" s="35"/>
      <c r="Q1665" s="35"/>
      <c r="R1665" s="35"/>
      <c r="S1665" s="35"/>
      <c r="T1665" s="17">
        <f t="shared" si="3625"/>
        <v>47681</v>
      </c>
      <c r="U1665" s="216">
        <f t="shared" si="3618"/>
        <v>3</v>
      </c>
      <c r="V1665" s="216">
        <f t="shared" si="3625"/>
        <v>1660</v>
      </c>
      <c r="W1665" s="16">
        <f t="shared" si="3632"/>
        <v>4.5479452054794525</v>
      </c>
      <c r="X1665" s="16" t="e">
        <f>IF(Template!$F$7="Linear interpolation",LinInterp($I$5:$I$22,$G$5:$G$22,W1665),CubicSpline($I$5:$I$22,$G$5:$G$22,W1665))</f>
        <v>#VALUE!</v>
      </c>
      <c r="Y1665" s="221" t="e">
        <f t="shared" si="3619"/>
        <v>#VALUE!</v>
      </c>
      <c r="Z1665" s="221" t="e">
        <f>Y1665/PRODUCT($AA$6:AA1664)</f>
        <v>#VALUE!</v>
      </c>
      <c r="AA1665" s="16" t="e">
        <f t="shared" si="3626"/>
        <v>#VALUE!</v>
      </c>
      <c r="AB1665" s="10" t="e">
        <f t="shared" si="3627"/>
        <v>#VALUE!</v>
      </c>
      <c r="AC1665" s="90">
        <f t="shared" si="3620"/>
        <v>1665</v>
      </c>
      <c r="AD1665" s="17">
        <f t="shared" si="3628"/>
        <v>47658</v>
      </c>
      <c r="AE1665" s="16" t="e">
        <f t="shared" si="3621"/>
        <v>#VALUE!</v>
      </c>
      <c r="AF1665" s="10">
        <f ca="1">IFERROR(AVERAGE(INDIRECT("AE"&amp;AC1665-Template!$F$10+1):INDIRECT("AE"&amp;AC1665)),0)</f>
        <v>0</v>
      </c>
      <c r="AG1665" s="35"/>
      <c r="AH1665" s="86"/>
      <c r="AI1665" s="35"/>
      <c r="AJ1665" s="35"/>
      <c r="AK1665" s="35"/>
      <c r="AL1665" s="35"/>
      <c r="AM1665" s="35"/>
      <c r="AN1665" s="35"/>
      <c r="AO1665" s="35"/>
      <c r="AP1665" s="35"/>
      <c r="AQ1665" s="35"/>
      <c r="AR1665" s="35"/>
      <c r="AS1665" s="35"/>
      <c r="AT1665" s="35"/>
      <c r="AU1665" s="35"/>
      <c r="AV1665" s="35"/>
      <c r="AW1665" s="35"/>
      <c r="AX1665" s="35"/>
      <c r="AY1665" s="35"/>
      <c r="AZ1665" s="17">
        <f t="shared" ref="AZ1665" si="3752">AZ1664+1</f>
        <v>47681</v>
      </c>
      <c r="BA1665" s="216">
        <f t="shared" si="3644"/>
        <v>3</v>
      </c>
      <c r="BB1665" s="216">
        <f t="shared" ref="BB1665" si="3753">BB1664+1</f>
        <v>1660</v>
      </c>
      <c r="BC1665" s="16">
        <f t="shared" si="3646"/>
        <v>4.5479452054794525</v>
      </c>
      <c r="BD1665" s="16">
        <f>IF(Template!$F$7="Linear interpolation",LinInterp($AO$5:$AO$18,$AM$5:$AM$18,BC1665),CubicSpline($AO$5:$AO$18,$AM$5:$AM$18,BC1665))</f>
        <v>14.048454921615944</v>
      </c>
      <c r="BE1665" s="221">
        <f t="shared" si="3725"/>
        <v>1.8181909443702615</v>
      </c>
      <c r="BF1665" s="221">
        <f>BE1665/PRODUCT($BG$6:BG1664)</f>
        <v>1.0003275907099851</v>
      </c>
      <c r="BG1665" s="16">
        <f t="shared" si="3647"/>
        <v>1.0003275907099851</v>
      </c>
      <c r="BH1665" s="10">
        <f t="shared" si="3648"/>
        <v>11.957060914456697</v>
      </c>
      <c r="BI1665" s="90"/>
      <c r="BJ1665" s="17">
        <f t="shared" si="3631"/>
        <v>47658</v>
      </c>
      <c r="BK1665" s="16">
        <f t="shared" si="3624"/>
        <v>11.974673173238081</v>
      </c>
      <c r="BL1665" s="10">
        <f ca="1">IFERROR(AVERAGE(INDIRECT("BK"&amp;AC1665-Template!$F$10+1):INDIRECT("BK"&amp;AC1665)),0)</f>
        <v>12.009487588686939</v>
      </c>
      <c r="BM1665" s="35"/>
      <c r="BN1665" s="86"/>
      <c r="BO1665" s="35"/>
      <c r="BP1665" s="35"/>
      <c r="BQ1665" s="35"/>
      <c r="BR1665" s="35"/>
      <c r="BS1665" s="35"/>
      <c r="BT1665" s="35"/>
      <c r="BU1665" s="35"/>
      <c r="BV1665" s="35"/>
      <c r="BW1665" s="35"/>
      <c r="BX1665" s="35"/>
      <c r="BY1665" s="35"/>
      <c r="BZ1665" s="35"/>
      <c r="CA1665" s="35"/>
      <c r="CB1665" s="35"/>
      <c r="CC1665" s="35"/>
      <c r="CD1665" s="35"/>
      <c r="CE1665" s="35"/>
      <c r="CF1665" s="35"/>
      <c r="CG1665" s="35"/>
      <c r="CH1665" s="35"/>
    </row>
    <row r="1666" spans="1:86" ht="15.6" x14ac:dyDescent="0.3">
      <c r="A1666" s="35"/>
      <c r="B1666" s="86"/>
      <c r="C1666" s="35"/>
      <c r="D1666" s="35"/>
      <c r="E1666" s="35"/>
      <c r="F1666" s="35"/>
      <c r="G1666" s="35"/>
      <c r="H1666" s="35"/>
      <c r="I1666" s="35"/>
      <c r="J1666" s="35"/>
      <c r="K1666" s="35"/>
      <c r="L1666" s="35"/>
      <c r="M1666" s="35"/>
      <c r="N1666" s="35"/>
      <c r="O1666" s="35"/>
      <c r="P1666" s="35"/>
      <c r="Q1666" s="35"/>
      <c r="R1666" s="35"/>
      <c r="S1666" s="35"/>
      <c r="T1666" s="17">
        <f t="shared" si="3625"/>
        <v>47682</v>
      </c>
      <c r="U1666" s="216">
        <f t="shared" si="3618"/>
        <v>4</v>
      </c>
      <c r="V1666" s="216">
        <f t="shared" si="3625"/>
        <v>1661</v>
      </c>
      <c r="W1666" s="16">
        <f t="shared" si="3632"/>
        <v>4.5506849315068489</v>
      </c>
      <c r="X1666" s="16" t="e">
        <f>IF(Template!$F$7="Linear interpolation",LinInterp($I$5:$I$22,$G$5:$G$22,W1666),CubicSpline($I$5:$I$22,$G$5:$G$22,W1666))</f>
        <v>#VALUE!</v>
      </c>
      <c r="Y1666" s="221" t="e">
        <f t="shared" si="3619"/>
        <v>#VALUE!</v>
      </c>
      <c r="Z1666" s="221" t="e">
        <f>Y1666/PRODUCT($AA$6:AA1665)</f>
        <v>#VALUE!</v>
      </c>
      <c r="AA1666" s="16" t="e">
        <f t="shared" si="3626"/>
        <v>#VALUE!</v>
      </c>
      <c r="AB1666" s="10" t="e">
        <f t="shared" si="3627"/>
        <v>#VALUE!</v>
      </c>
      <c r="AC1666" s="90">
        <f t="shared" si="3620"/>
        <v>1666</v>
      </c>
      <c r="AD1666" s="17">
        <f t="shared" si="3628"/>
        <v>47659</v>
      </c>
      <c r="AE1666" s="16" t="e">
        <f t="shared" si="3621"/>
        <v>#VALUE!</v>
      </c>
      <c r="AF1666" s="10">
        <f ca="1">IFERROR(AVERAGE(INDIRECT("AE"&amp;AC1666-Template!$F$10+1):INDIRECT("AE"&amp;AC1666)),0)</f>
        <v>0</v>
      </c>
      <c r="AG1666" s="35"/>
      <c r="AH1666" s="86"/>
      <c r="AI1666" s="35"/>
      <c r="AJ1666" s="35"/>
      <c r="AK1666" s="35"/>
      <c r="AL1666" s="35"/>
      <c r="AM1666" s="35"/>
      <c r="AN1666" s="35"/>
      <c r="AO1666" s="35"/>
      <c r="AP1666" s="35"/>
      <c r="AQ1666" s="35"/>
      <c r="AR1666" s="35"/>
      <c r="AS1666" s="35"/>
      <c r="AT1666" s="35"/>
      <c r="AU1666" s="35"/>
      <c r="AV1666" s="35"/>
      <c r="AW1666" s="35"/>
      <c r="AX1666" s="35"/>
      <c r="AY1666" s="35"/>
      <c r="AZ1666" s="17">
        <f t="shared" ref="AZ1666" si="3754">AZ1665+1</f>
        <v>47682</v>
      </c>
      <c r="BA1666" s="216">
        <f t="shared" si="3644"/>
        <v>4</v>
      </c>
      <c r="BB1666" s="216">
        <f t="shared" ref="BB1666" si="3755">BB1665+1</f>
        <v>1661</v>
      </c>
      <c r="BC1666" s="16">
        <f t="shared" si="3646"/>
        <v>4.5506849315068489</v>
      </c>
      <c r="BD1666" s="16">
        <f>IF(Template!$F$7="Linear interpolation",LinInterp($AO$5:$AO$18,$AM$5:$AM$18,BC1666),CubicSpline($AO$5:$AO$18,$AM$5:$AM$18,BC1666))</f>
        <v>14.047637444261198</v>
      </c>
      <c r="BE1666" s="221">
        <f t="shared" si="3725"/>
        <v>1.8187865489749542</v>
      </c>
      <c r="BF1666" s="221">
        <f>BE1666/PRODUCT($BG$6:BG1665)</f>
        <v>1.0003275808883201</v>
      </c>
      <c r="BG1666" s="16">
        <f t="shared" si="3647"/>
        <v>1.0003275808883201</v>
      </c>
      <c r="BH1666" s="10">
        <f t="shared" si="3648"/>
        <v>11.956702423682852</v>
      </c>
      <c r="BI1666" s="90"/>
      <c r="BJ1666" s="17">
        <f t="shared" si="3631"/>
        <v>47659</v>
      </c>
      <c r="BK1666" s="16">
        <f t="shared" si="3624"/>
        <v>11.97817310724969</v>
      </c>
      <c r="BL1666" s="10">
        <f ca="1">IFERROR(AVERAGE(INDIRECT("BK"&amp;AC1666-Template!$F$10+1):INDIRECT("BK"&amp;AC1666)),0)</f>
        <v>12.007024424684625</v>
      </c>
      <c r="BM1666" s="35"/>
      <c r="BN1666" s="86"/>
      <c r="BO1666" s="35"/>
      <c r="BP1666" s="35"/>
      <c r="BQ1666" s="35"/>
      <c r="BR1666" s="35"/>
      <c r="BS1666" s="35"/>
      <c r="BT1666" s="35"/>
      <c r="BU1666" s="35"/>
      <c r="BV1666" s="35"/>
      <c r="BW1666" s="35"/>
      <c r="BX1666" s="35"/>
      <c r="BY1666" s="35"/>
      <c r="BZ1666" s="35"/>
      <c r="CA1666" s="35"/>
      <c r="CB1666" s="35"/>
      <c r="CC1666" s="35"/>
      <c r="CD1666" s="35"/>
      <c r="CE1666" s="35"/>
      <c r="CF1666" s="35"/>
      <c r="CG1666" s="35"/>
      <c r="CH1666" s="35"/>
    </row>
    <row r="1667" spans="1:86" ht="15.6" x14ac:dyDescent="0.3">
      <c r="A1667" s="35"/>
      <c r="B1667" s="86"/>
      <c r="C1667" s="35"/>
      <c r="D1667" s="35"/>
      <c r="E1667" s="35"/>
      <c r="F1667" s="35"/>
      <c r="G1667" s="35"/>
      <c r="H1667" s="35"/>
      <c r="I1667" s="35"/>
      <c r="J1667" s="35"/>
      <c r="K1667" s="35"/>
      <c r="L1667" s="35"/>
      <c r="M1667" s="35"/>
      <c r="N1667" s="35"/>
      <c r="O1667" s="35"/>
      <c r="P1667" s="35"/>
      <c r="Q1667" s="35"/>
      <c r="R1667" s="35"/>
      <c r="S1667" s="35"/>
      <c r="T1667" s="17">
        <f t="shared" si="3625"/>
        <v>47683</v>
      </c>
      <c r="U1667" s="216">
        <f t="shared" si="3618"/>
        <v>5</v>
      </c>
      <c r="V1667" s="216">
        <f t="shared" si="3625"/>
        <v>1662</v>
      </c>
      <c r="W1667" s="16">
        <f t="shared" si="3632"/>
        <v>4.5534246575342463</v>
      </c>
      <c r="X1667" s="16" t="e">
        <f>IF(Template!$F$7="Linear interpolation",LinInterp($I$5:$I$22,$G$5:$G$22,W1667),CubicSpline($I$5:$I$22,$G$5:$G$22,W1667))</f>
        <v>#VALUE!</v>
      </c>
      <c r="Y1667" s="221" t="e">
        <f t="shared" si="3619"/>
        <v>#VALUE!</v>
      </c>
      <c r="Z1667" s="221" t="e">
        <f>Y1667/PRODUCT($AA$6:AA1666)</f>
        <v>#VALUE!</v>
      </c>
      <c r="AA1667" s="16" t="e">
        <f t="shared" si="3626"/>
        <v>#VALUE!</v>
      </c>
      <c r="AB1667" s="10" t="e">
        <f t="shared" si="3627"/>
        <v>#VALUE!</v>
      </c>
      <c r="AC1667" s="90">
        <f t="shared" si="3620"/>
        <v>1667</v>
      </c>
      <c r="AD1667" s="17">
        <f t="shared" si="3628"/>
        <v>47660</v>
      </c>
      <c r="AE1667" s="16" t="e">
        <f t="shared" si="3621"/>
        <v>#VALUE!</v>
      </c>
      <c r="AF1667" s="10">
        <f ca="1">IFERROR(AVERAGE(INDIRECT("AE"&amp;AC1667-Template!$F$10+1):INDIRECT("AE"&amp;AC1667)),0)</f>
        <v>0</v>
      </c>
      <c r="AG1667" s="35"/>
      <c r="AH1667" s="86"/>
      <c r="AI1667" s="35"/>
      <c r="AJ1667" s="35"/>
      <c r="AK1667" s="35"/>
      <c r="AL1667" s="35"/>
      <c r="AM1667" s="35"/>
      <c r="AN1667" s="35"/>
      <c r="AO1667" s="35"/>
      <c r="AP1667" s="35"/>
      <c r="AQ1667" s="35"/>
      <c r="AR1667" s="35"/>
      <c r="AS1667" s="35"/>
      <c r="AT1667" s="35"/>
      <c r="AU1667" s="35"/>
      <c r="AV1667" s="35"/>
      <c r="AW1667" s="35"/>
      <c r="AX1667" s="35"/>
      <c r="AY1667" s="35"/>
      <c r="AZ1667" s="17">
        <f t="shared" ref="AZ1667" si="3756">AZ1666+1</f>
        <v>47683</v>
      </c>
      <c r="BA1667" s="216">
        <f t="shared" si="3644"/>
        <v>5</v>
      </c>
      <c r="BB1667" s="216">
        <f t="shared" ref="BB1667" si="3757">BB1666+1</f>
        <v>1662</v>
      </c>
      <c r="BC1667" s="16">
        <f t="shared" si="3646"/>
        <v>4.5534246575342463</v>
      </c>
      <c r="BD1667" s="16">
        <f>IF(Template!$F$7="Linear interpolation",LinInterp($AO$5:$AO$18,$AM$5:$AM$18,BC1667),CubicSpline($AO$5:$AO$18,$AM$5:$AM$18,BC1667))</f>
        <v>14.046820747110845</v>
      </c>
      <c r="BE1667" s="221">
        <f t="shared" si="3725"/>
        <v>1.8193823334794548</v>
      </c>
      <c r="BF1667" s="221">
        <f>BE1667/PRODUCT($BG$6:BG1666)</f>
        <v>1.0003275725262188</v>
      </c>
      <c r="BG1667" s="16">
        <f t="shared" si="3647"/>
        <v>1.0003275725262188</v>
      </c>
      <c r="BH1667" s="10">
        <f t="shared" si="3648"/>
        <v>11.956397206987823</v>
      </c>
      <c r="BI1667" s="90"/>
      <c r="BJ1667" s="17">
        <f t="shared" si="3631"/>
        <v>47660</v>
      </c>
      <c r="BK1667" s="16">
        <f t="shared" si="3624"/>
        <v>11.976674203617366</v>
      </c>
      <c r="BL1667" s="10">
        <f ca="1">IFERROR(AVERAGE(INDIRECT("BK"&amp;AC1667-Template!$F$10+1):INDIRECT("BK"&amp;AC1667)),0)</f>
        <v>12.005115045494684</v>
      </c>
      <c r="BM1667" s="35"/>
      <c r="BN1667" s="86"/>
      <c r="BO1667" s="35"/>
      <c r="BP1667" s="35"/>
      <c r="BQ1667" s="35"/>
      <c r="BR1667" s="35"/>
      <c r="BS1667" s="35"/>
      <c r="BT1667" s="35"/>
      <c r="BU1667" s="35"/>
      <c r="BV1667" s="35"/>
      <c r="BW1667" s="35"/>
      <c r="BX1667" s="35"/>
      <c r="BY1667" s="35"/>
      <c r="BZ1667" s="35"/>
      <c r="CA1667" s="35"/>
      <c r="CB1667" s="35"/>
      <c r="CC1667" s="35"/>
      <c r="CD1667" s="35"/>
      <c r="CE1667" s="35"/>
      <c r="CF1667" s="35"/>
      <c r="CG1667" s="35"/>
      <c r="CH1667" s="35"/>
    </row>
    <row r="1668" spans="1:86" ht="15.6" x14ac:dyDescent="0.3">
      <c r="A1668" s="35"/>
      <c r="B1668" s="86"/>
      <c r="C1668" s="35"/>
      <c r="D1668" s="35"/>
      <c r="E1668" s="35"/>
      <c r="F1668" s="35"/>
      <c r="G1668" s="35"/>
      <c r="H1668" s="35"/>
      <c r="I1668" s="35"/>
      <c r="J1668" s="35"/>
      <c r="K1668" s="35"/>
      <c r="L1668" s="35"/>
      <c r="M1668" s="35"/>
      <c r="N1668" s="35"/>
      <c r="O1668" s="35"/>
      <c r="P1668" s="35"/>
      <c r="Q1668" s="35"/>
      <c r="R1668" s="35"/>
      <c r="S1668" s="35"/>
      <c r="T1668" s="17">
        <f t="shared" si="3625"/>
        <v>47684</v>
      </c>
      <c r="U1668" s="216">
        <f t="shared" si="3618"/>
        <v>6</v>
      </c>
      <c r="V1668" s="216">
        <f t="shared" si="3625"/>
        <v>1663</v>
      </c>
      <c r="W1668" s="16">
        <f t="shared" si="3632"/>
        <v>4.5561643835616437</v>
      </c>
      <c r="X1668" s="16" t="e">
        <f>IF(Template!$F$7="Linear interpolation",LinInterp($I$5:$I$22,$G$5:$G$22,W1668),CubicSpline($I$5:$I$22,$G$5:$G$22,W1668))</f>
        <v>#VALUE!</v>
      </c>
      <c r="Y1668" s="221" t="e">
        <f t="shared" si="3619"/>
        <v>#VALUE!</v>
      </c>
      <c r="Z1668" s="221" t="e">
        <f>Y1668/PRODUCT($AA$6:AA1667)</f>
        <v>#VALUE!</v>
      </c>
      <c r="AA1668" s="16" t="e">
        <f t="shared" si="3626"/>
        <v>#VALUE!</v>
      </c>
      <c r="AB1668" s="10" t="e">
        <f t="shared" si="3627"/>
        <v>#VALUE!</v>
      </c>
      <c r="AC1668" s="90">
        <f t="shared" si="3620"/>
        <v>1668</v>
      </c>
      <c r="AD1668" s="17">
        <f t="shared" si="3628"/>
        <v>47661</v>
      </c>
      <c r="AE1668" s="16" t="e">
        <f t="shared" si="3621"/>
        <v>#VALUE!</v>
      </c>
      <c r="AF1668" s="10">
        <f ca="1">IFERROR(AVERAGE(INDIRECT("AE"&amp;AC1668-Template!$F$10+1):INDIRECT("AE"&amp;AC1668)),0)</f>
        <v>0</v>
      </c>
      <c r="AG1668" s="35"/>
      <c r="AH1668" s="86"/>
      <c r="AI1668" s="35"/>
      <c r="AJ1668" s="35"/>
      <c r="AK1668" s="35"/>
      <c r="AL1668" s="35"/>
      <c r="AM1668" s="35"/>
      <c r="AN1668" s="35"/>
      <c r="AO1668" s="35"/>
      <c r="AP1668" s="35"/>
      <c r="AQ1668" s="35"/>
      <c r="AR1668" s="35"/>
      <c r="AS1668" s="35"/>
      <c r="AT1668" s="35"/>
      <c r="AU1668" s="35"/>
      <c r="AV1668" s="35"/>
      <c r="AW1668" s="35"/>
      <c r="AX1668" s="35"/>
      <c r="AY1668" s="35"/>
      <c r="AZ1668" s="17">
        <f t="shared" ref="AZ1668" si="3758">AZ1667+1</f>
        <v>47684</v>
      </c>
      <c r="BA1668" s="216">
        <f t="shared" si="3644"/>
        <v>6</v>
      </c>
      <c r="BB1668" s="216">
        <f t="shared" ref="BB1668" si="3759">BB1667+1</f>
        <v>1663</v>
      </c>
      <c r="BC1668" s="16">
        <f t="shared" si="3646"/>
        <v>4.5561643835616437</v>
      </c>
      <c r="BD1668" s="16">
        <f>IF(Template!$F$7="Linear interpolation",LinInterp($AO$5:$AO$18,$AM$5:$AM$18,BC1668),CubicSpline($AO$5:$AO$18,$AM$5:$AM$18,BC1668))</f>
        <v>14.046004865359578</v>
      </c>
      <c r="BE1668" s="221">
        <f t="shared" si="3725"/>
        <v>1.8199783005944636</v>
      </c>
      <c r="BF1668" s="221">
        <f>BE1668/PRODUCT($BG$6:BG1667)</f>
        <v>1.0003275656271045</v>
      </c>
      <c r="BG1668" s="16">
        <f t="shared" si="3647"/>
        <v>1.0003275725262188</v>
      </c>
      <c r="BH1668" s="10">
        <f t="shared" si="3648"/>
        <v>11.956397206987823</v>
      </c>
      <c r="BI1668" s="90"/>
      <c r="BJ1668" s="17">
        <f t="shared" si="3631"/>
        <v>47661</v>
      </c>
      <c r="BK1668" s="16">
        <f t="shared" si="3624"/>
        <v>11.975225825014535</v>
      </c>
      <c r="BL1668" s="10">
        <f ca="1">IFERROR(AVERAGE(INDIRECT("BK"&amp;AC1668-Template!$F$10+1):INDIRECT("BK"&amp;AC1668)),0)</f>
        <v>12.002950953693606</v>
      </c>
      <c r="BM1668" s="35"/>
      <c r="BN1668" s="86"/>
      <c r="BO1668" s="35"/>
      <c r="BP1668" s="35"/>
      <c r="BQ1668" s="35"/>
      <c r="BR1668" s="35"/>
      <c r="BS1668" s="35"/>
      <c r="BT1668" s="35"/>
      <c r="BU1668" s="35"/>
      <c r="BV1668" s="35"/>
      <c r="BW1668" s="35"/>
      <c r="BX1668" s="35"/>
      <c r="BY1668" s="35"/>
      <c r="BZ1668" s="35"/>
      <c r="CA1668" s="35"/>
      <c r="CB1668" s="35"/>
      <c r="CC1668" s="35"/>
      <c r="CD1668" s="35"/>
      <c r="CE1668" s="35"/>
      <c r="CF1668" s="35"/>
      <c r="CG1668" s="35"/>
      <c r="CH1668" s="35"/>
    </row>
    <row r="1669" spans="1:86" ht="15.6" x14ac:dyDescent="0.3">
      <c r="A1669" s="35"/>
      <c r="B1669" s="86"/>
      <c r="C1669" s="35"/>
      <c r="D1669" s="35"/>
      <c r="E1669" s="35"/>
      <c r="F1669" s="35"/>
      <c r="G1669" s="35"/>
      <c r="H1669" s="35"/>
      <c r="I1669" s="35"/>
      <c r="J1669" s="35"/>
      <c r="K1669" s="35"/>
      <c r="L1669" s="35"/>
      <c r="M1669" s="35"/>
      <c r="N1669" s="35"/>
      <c r="O1669" s="35"/>
      <c r="P1669" s="35"/>
      <c r="Q1669" s="35"/>
      <c r="R1669" s="35"/>
      <c r="S1669" s="35"/>
      <c r="T1669" s="17">
        <f t="shared" si="3625"/>
        <v>47685</v>
      </c>
      <c r="U1669" s="216">
        <f t="shared" si="3618"/>
        <v>7</v>
      </c>
      <c r="V1669" s="216">
        <f t="shared" si="3625"/>
        <v>1664</v>
      </c>
      <c r="W1669" s="16">
        <f t="shared" si="3632"/>
        <v>4.558904109589041</v>
      </c>
      <c r="X1669" s="16" t="e">
        <f>IF(Template!$F$7="Linear interpolation",LinInterp($I$5:$I$22,$G$5:$G$22,W1669),CubicSpline($I$5:$I$22,$G$5:$G$22,W1669))</f>
        <v>#VALUE!</v>
      </c>
      <c r="Y1669" s="221" t="e">
        <f t="shared" si="3619"/>
        <v>#VALUE!</v>
      </c>
      <c r="Z1669" s="221" t="e">
        <f>Y1669/PRODUCT($AA$6:AA1668)</f>
        <v>#VALUE!</v>
      </c>
      <c r="AA1669" s="16" t="e">
        <f t="shared" si="3626"/>
        <v>#VALUE!</v>
      </c>
      <c r="AB1669" s="10" t="e">
        <f t="shared" si="3627"/>
        <v>#VALUE!</v>
      </c>
      <c r="AC1669" s="90">
        <f t="shared" si="3620"/>
        <v>1669</v>
      </c>
      <c r="AD1669" s="17">
        <f t="shared" si="3628"/>
        <v>47662</v>
      </c>
      <c r="AE1669" s="16" t="e">
        <f t="shared" si="3621"/>
        <v>#VALUE!</v>
      </c>
      <c r="AF1669" s="10">
        <f ca="1">IFERROR(AVERAGE(INDIRECT("AE"&amp;AC1669-Template!$F$10+1):INDIRECT("AE"&amp;AC1669)),0)</f>
        <v>0</v>
      </c>
      <c r="AG1669" s="35"/>
      <c r="AH1669" s="86"/>
      <c r="AI1669" s="35"/>
      <c r="AJ1669" s="35"/>
      <c r="AK1669" s="35"/>
      <c r="AL1669" s="35"/>
      <c r="AM1669" s="35"/>
      <c r="AN1669" s="35"/>
      <c r="AO1669" s="35"/>
      <c r="AP1669" s="35"/>
      <c r="AQ1669" s="35"/>
      <c r="AR1669" s="35"/>
      <c r="AS1669" s="35"/>
      <c r="AT1669" s="35"/>
      <c r="AU1669" s="35"/>
      <c r="AV1669" s="35"/>
      <c r="AW1669" s="35"/>
      <c r="AX1669" s="35"/>
      <c r="AY1669" s="35"/>
      <c r="AZ1669" s="17">
        <f t="shared" ref="AZ1669" si="3760">AZ1668+1</f>
        <v>47685</v>
      </c>
      <c r="BA1669" s="216">
        <f t="shared" si="3644"/>
        <v>7</v>
      </c>
      <c r="BB1669" s="216">
        <f t="shared" ref="BB1669" si="3761">BB1668+1</f>
        <v>1664</v>
      </c>
      <c r="BC1669" s="16">
        <f t="shared" si="3646"/>
        <v>4.558904109589041</v>
      </c>
      <c r="BD1669" s="16">
        <f>IF(Template!$F$7="Linear interpolation",LinInterp($AO$5:$AO$18,$AM$5:$AM$18,BC1669),CubicSpline($AO$5:$AO$18,$AM$5:$AM$18,BC1669))</f>
        <v>14.045189834202096</v>
      </c>
      <c r="BE1669" s="221">
        <f t="shared" si="3725"/>
        <v>1.8205744530404135</v>
      </c>
      <c r="BF1669" s="221">
        <f>BE1669/PRODUCT($BG$6:BG1668)</f>
        <v>1.0003275532952876</v>
      </c>
      <c r="BG1669" s="16">
        <f t="shared" si="3647"/>
        <v>1.0003275725262188</v>
      </c>
      <c r="BH1669" s="10">
        <f t="shared" si="3648"/>
        <v>11.956397206987823</v>
      </c>
      <c r="BI1669" s="90"/>
      <c r="BJ1669" s="17">
        <f t="shared" si="3631"/>
        <v>47662</v>
      </c>
      <c r="BK1669" s="16">
        <f t="shared" si="3624"/>
        <v>11.973828096398353</v>
      </c>
      <c r="BL1669" s="10">
        <f ca="1">IFERROR(AVERAGE(INDIRECT("BK"&amp;AC1669-Template!$F$10+1):INDIRECT("BK"&amp;AC1669)),0)</f>
        <v>12.000835701310127</v>
      </c>
      <c r="BM1669" s="35"/>
      <c r="BN1669" s="86"/>
      <c r="BO1669" s="35"/>
      <c r="BP1669" s="35"/>
      <c r="BQ1669" s="35"/>
      <c r="BR1669" s="35"/>
      <c r="BS1669" s="35"/>
      <c r="BT1669" s="35"/>
      <c r="BU1669" s="35"/>
      <c r="BV1669" s="35"/>
      <c r="BW1669" s="35"/>
      <c r="BX1669" s="35"/>
      <c r="BY1669" s="35"/>
      <c r="BZ1669" s="35"/>
      <c r="CA1669" s="35"/>
      <c r="CB1669" s="35"/>
      <c r="CC1669" s="35"/>
      <c r="CD1669" s="35"/>
      <c r="CE1669" s="35"/>
      <c r="CF1669" s="35"/>
      <c r="CG1669" s="35"/>
      <c r="CH1669" s="35"/>
    </row>
    <row r="1670" spans="1:86" ht="15.6" x14ac:dyDescent="0.3">
      <c r="A1670" s="35"/>
      <c r="B1670" s="86"/>
      <c r="C1670" s="35"/>
      <c r="D1670" s="35"/>
      <c r="E1670" s="35"/>
      <c r="F1670" s="35"/>
      <c r="G1670" s="35"/>
      <c r="H1670" s="35"/>
      <c r="I1670" s="35"/>
      <c r="J1670" s="35"/>
      <c r="K1670" s="35"/>
      <c r="L1670" s="35"/>
      <c r="M1670" s="35"/>
      <c r="N1670" s="35"/>
      <c r="O1670" s="35"/>
      <c r="P1670" s="35"/>
      <c r="Q1670" s="35"/>
      <c r="R1670" s="35"/>
      <c r="S1670" s="35"/>
      <c r="T1670" s="17">
        <f t="shared" si="3625"/>
        <v>47686</v>
      </c>
      <c r="U1670" s="216">
        <f t="shared" ref="U1670:U1733" si="3762">WEEKDAY(T1670,2)</f>
        <v>1</v>
      </c>
      <c r="V1670" s="216">
        <f t="shared" si="3625"/>
        <v>1665</v>
      </c>
      <c r="W1670" s="16">
        <f t="shared" si="3632"/>
        <v>4.5616438356164384</v>
      </c>
      <c r="X1670" s="16" t="e">
        <f>IF(Template!$F$7="Linear interpolation",LinInterp($I$5:$I$22,$G$5:$G$22,W1670),CubicSpline($I$5:$I$22,$G$5:$G$22,W1670))</f>
        <v>#VALUE!</v>
      </c>
      <c r="Y1670" s="221" t="e">
        <f t="shared" ref="Y1670:Y1733" si="3763">(1+(X1670/100))^W1670</f>
        <v>#VALUE!</v>
      </c>
      <c r="Z1670" s="221" t="e">
        <f>Y1670/PRODUCT($AA$6:AA1669)</f>
        <v>#VALUE!</v>
      </c>
      <c r="AA1670" s="16" t="e">
        <f t="shared" si="3626"/>
        <v>#VALUE!</v>
      </c>
      <c r="AB1670" s="10" t="e">
        <f t="shared" si="3627"/>
        <v>#VALUE!</v>
      </c>
      <c r="AC1670" s="90">
        <f t="shared" ref="AC1670:AC1733" si="3764">ROW(AD1670)</f>
        <v>1670</v>
      </c>
      <c r="AD1670" s="17">
        <f t="shared" si="3628"/>
        <v>47663</v>
      </c>
      <c r="AE1670" s="16" t="e">
        <f t="shared" ref="AE1670:AE1733" si="3765">IF(R1670&lt;&gt;0,R1670,VLOOKUP(AD1670,$T:$AB,9,FALSE))</f>
        <v>#VALUE!</v>
      </c>
      <c r="AF1670" s="10">
        <f ca="1">IFERROR(AVERAGE(INDIRECT("AE"&amp;AC1670-Template!$F$10+1):INDIRECT("AE"&amp;AC1670)),0)</f>
        <v>0</v>
      </c>
      <c r="AG1670" s="35"/>
      <c r="AH1670" s="86"/>
      <c r="AI1670" s="35"/>
      <c r="AJ1670" s="35"/>
      <c r="AK1670" s="35"/>
      <c r="AL1670" s="35"/>
      <c r="AM1670" s="35"/>
      <c r="AN1670" s="35"/>
      <c r="AO1670" s="35"/>
      <c r="AP1670" s="35"/>
      <c r="AQ1670" s="35"/>
      <c r="AR1670" s="35"/>
      <c r="AS1670" s="35"/>
      <c r="AT1670" s="35"/>
      <c r="AU1670" s="35"/>
      <c r="AV1670" s="35"/>
      <c r="AW1670" s="35"/>
      <c r="AX1670" s="35"/>
      <c r="AY1670" s="35"/>
      <c r="AZ1670" s="17">
        <f t="shared" ref="AZ1670" si="3766">AZ1669+1</f>
        <v>47686</v>
      </c>
      <c r="BA1670" s="216">
        <f t="shared" si="3644"/>
        <v>1</v>
      </c>
      <c r="BB1670" s="216">
        <f t="shared" ref="BB1670" si="3767">BB1669+1</f>
        <v>1665</v>
      </c>
      <c r="BC1670" s="16">
        <f t="shared" si="3646"/>
        <v>4.5616438356164384</v>
      </c>
      <c r="BD1670" s="16">
        <f>IF(Template!$F$7="Linear interpolation",LinInterp($AO$5:$AO$18,$AM$5:$AM$18,BC1670),CubicSpline($AO$5:$AO$18,$AM$5:$AM$18,BC1670))</f>
        <v>14.044375688833092</v>
      </c>
      <c r="BE1670" s="221">
        <f t="shared" si="3725"/>
        <v>1.8211707935474832</v>
      </c>
      <c r="BF1670" s="221">
        <f>BE1670/PRODUCT($BG$6:BG1669)</f>
        <v>1.0003275370006055</v>
      </c>
      <c r="BG1670" s="16">
        <f t="shared" si="3647"/>
        <v>1.0003275370006055</v>
      </c>
      <c r="BH1670" s="10">
        <f t="shared" si="3648"/>
        <v>11.955100522100913</v>
      </c>
      <c r="BI1670" s="90"/>
      <c r="BJ1670" s="17">
        <f t="shared" si="3631"/>
        <v>47663</v>
      </c>
      <c r="BK1670" s="16">
        <f t="shared" ref="BK1670:BK1733" si="3768">IF(AX1670&lt;&gt;0,AX1670,VLOOKUP(BJ1670,$AZ:$BH,9,FALSE))</f>
        <v>11.973828096398353</v>
      </c>
      <c r="BL1670" s="10">
        <f ca="1">IFERROR(AVERAGE(INDIRECT("BK"&amp;AC1670-Template!$F$10+1):INDIRECT("BK"&amp;AC1670)),0)</f>
        <v>11.998814311638547</v>
      </c>
      <c r="BM1670" s="35"/>
      <c r="BN1670" s="86"/>
      <c r="BO1670" s="35"/>
      <c r="BP1670" s="35"/>
      <c r="BQ1670" s="35"/>
      <c r="BR1670" s="35"/>
      <c r="BS1670" s="35"/>
      <c r="BT1670" s="35"/>
      <c r="BU1670" s="35"/>
      <c r="BV1670" s="35"/>
      <c r="BW1670" s="35"/>
      <c r="BX1670" s="35"/>
      <c r="BY1670" s="35"/>
      <c r="BZ1670" s="35"/>
      <c r="CA1670" s="35"/>
      <c r="CB1670" s="35"/>
      <c r="CC1670" s="35"/>
      <c r="CD1670" s="35"/>
      <c r="CE1670" s="35"/>
      <c r="CF1670" s="35"/>
      <c r="CG1670" s="35"/>
      <c r="CH1670" s="35"/>
    </row>
    <row r="1671" spans="1:86" ht="15.6" x14ac:dyDescent="0.3">
      <c r="A1671" s="35"/>
      <c r="B1671" s="86"/>
      <c r="C1671" s="35"/>
      <c r="D1671" s="35"/>
      <c r="E1671" s="35"/>
      <c r="F1671" s="35"/>
      <c r="G1671" s="35"/>
      <c r="H1671" s="35"/>
      <c r="I1671" s="35"/>
      <c r="J1671" s="35"/>
      <c r="K1671" s="35"/>
      <c r="L1671" s="35"/>
      <c r="M1671" s="35"/>
      <c r="N1671" s="35"/>
      <c r="O1671" s="35"/>
      <c r="P1671" s="35"/>
      <c r="Q1671" s="35"/>
      <c r="R1671" s="35"/>
      <c r="S1671" s="35"/>
      <c r="T1671" s="17">
        <f t="shared" ref="T1671:V1734" si="3769">T1670+1</f>
        <v>47687</v>
      </c>
      <c r="U1671" s="216">
        <f t="shared" si="3762"/>
        <v>2</v>
      </c>
      <c r="V1671" s="216">
        <f t="shared" si="3769"/>
        <v>1666</v>
      </c>
      <c r="W1671" s="16">
        <f t="shared" si="3632"/>
        <v>4.5643835616438357</v>
      </c>
      <c r="X1671" s="16" t="e">
        <f>IF(Template!$F$7="Linear interpolation",LinInterp($I$5:$I$22,$G$5:$G$22,W1671),CubicSpline($I$5:$I$22,$G$5:$G$22,W1671))</f>
        <v>#VALUE!</v>
      </c>
      <c r="Y1671" s="221" t="e">
        <f t="shared" si="3763"/>
        <v>#VALUE!</v>
      </c>
      <c r="Z1671" s="221" t="e">
        <f>Y1671/PRODUCT($AA$6:AA1670)</f>
        <v>#VALUE!</v>
      </c>
      <c r="AA1671" s="16" t="e">
        <f t="shared" ref="AA1671:AA1734" si="3770">1+AB1671/365/100</f>
        <v>#VALUE!</v>
      </c>
      <c r="AB1671" s="10" t="e">
        <f t="shared" ref="AB1671:AB1734" si="3771">IF(OR(U1671=6,U1671=7),AB1670,(Z1671-1)*365*100)</f>
        <v>#VALUE!</v>
      </c>
      <c r="AC1671" s="90">
        <f t="shared" si="3764"/>
        <v>1671</v>
      </c>
      <c r="AD1671" s="17">
        <f t="shared" ref="AD1671:AD1734" si="3772">AD1670+1</f>
        <v>47664</v>
      </c>
      <c r="AE1671" s="16" t="e">
        <f t="shared" si="3765"/>
        <v>#VALUE!</v>
      </c>
      <c r="AF1671" s="10">
        <f ca="1">IFERROR(AVERAGE(INDIRECT("AE"&amp;AC1671-Template!$F$10+1):INDIRECT("AE"&amp;AC1671)),0)</f>
        <v>0</v>
      </c>
      <c r="AG1671" s="35"/>
      <c r="AH1671" s="86"/>
      <c r="AI1671" s="35"/>
      <c r="AJ1671" s="35"/>
      <c r="AK1671" s="35"/>
      <c r="AL1671" s="35"/>
      <c r="AM1671" s="35"/>
      <c r="AN1671" s="35"/>
      <c r="AO1671" s="35"/>
      <c r="AP1671" s="35"/>
      <c r="AQ1671" s="35"/>
      <c r="AR1671" s="35"/>
      <c r="AS1671" s="35"/>
      <c r="AT1671" s="35"/>
      <c r="AU1671" s="35"/>
      <c r="AV1671" s="35"/>
      <c r="AW1671" s="35"/>
      <c r="AX1671" s="35"/>
      <c r="AY1671" s="35"/>
      <c r="AZ1671" s="17">
        <f t="shared" ref="AZ1671" si="3773">AZ1670+1</f>
        <v>47687</v>
      </c>
      <c r="BA1671" s="216">
        <f t="shared" si="3644"/>
        <v>2</v>
      </c>
      <c r="BB1671" s="216">
        <f t="shared" ref="BB1671" si="3774">BB1670+1</f>
        <v>1666</v>
      </c>
      <c r="BC1671" s="16">
        <f t="shared" si="3646"/>
        <v>4.5643835616438357</v>
      </c>
      <c r="BD1671" s="16">
        <f>IF(Template!$F$7="Linear interpolation",LinInterp($AO$5:$AO$18,$AM$5:$AM$18,BC1671),CubicSpline($AO$5:$AO$18,$AM$5:$AM$18,BC1671))</f>
        <v>14.043562464447263</v>
      </c>
      <c r="BE1671" s="221">
        <f t="shared" si="3725"/>
        <v>1.821767324855603</v>
      </c>
      <c r="BF1671" s="221">
        <f>BE1671/PRODUCT($BG$6:BG1670)</f>
        <v>1.0003275537419298</v>
      </c>
      <c r="BG1671" s="16">
        <f t="shared" si="3647"/>
        <v>1.0003275537419298</v>
      </c>
      <c r="BH1671" s="10">
        <f t="shared" si="3648"/>
        <v>11.955711580438845</v>
      </c>
      <c r="BI1671" s="90"/>
      <c r="BJ1671" s="17">
        <f t="shared" ref="BJ1671:BJ1734" si="3775">BJ1670+1</f>
        <v>47664</v>
      </c>
      <c r="BK1671" s="16">
        <f t="shared" si="3768"/>
        <v>11.973828096398353</v>
      </c>
      <c r="BL1671" s="10">
        <f ca="1">IFERROR(AVERAGE(INDIRECT("BK"&amp;AC1671-Template!$F$10+1):INDIRECT("BK"&amp;AC1671)),0)</f>
        <v>11.996885212860276</v>
      </c>
      <c r="BM1671" s="35"/>
      <c r="BN1671" s="86"/>
      <c r="BO1671" s="35"/>
      <c r="BP1671" s="35"/>
      <c r="BQ1671" s="35"/>
      <c r="BR1671" s="35"/>
      <c r="BS1671" s="35"/>
      <c r="BT1671" s="35"/>
      <c r="BU1671" s="35"/>
      <c r="BV1671" s="35"/>
      <c r="BW1671" s="35"/>
      <c r="BX1671" s="35"/>
      <c r="BY1671" s="35"/>
      <c r="BZ1671" s="35"/>
      <c r="CA1671" s="35"/>
      <c r="CB1671" s="35"/>
      <c r="CC1671" s="35"/>
      <c r="CD1671" s="35"/>
      <c r="CE1671" s="35"/>
      <c r="CF1671" s="35"/>
      <c r="CG1671" s="35"/>
      <c r="CH1671" s="35"/>
    </row>
    <row r="1672" spans="1:86" ht="15.6" x14ac:dyDescent="0.3">
      <c r="A1672" s="35"/>
      <c r="B1672" s="86"/>
      <c r="C1672" s="35"/>
      <c r="D1672" s="35"/>
      <c r="E1672" s="35"/>
      <c r="F1672" s="35"/>
      <c r="G1672" s="35"/>
      <c r="H1672" s="35"/>
      <c r="I1672" s="35"/>
      <c r="J1672" s="35"/>
      <c r="K1672" s="35"/>
      <c r="L1672" s="35"/>
      <c r="M1672" s="35"/>
      <c r="N1672" s="35"/>
      <c r="O1672" s="35"/>
      <c r="P1672" s="35"/>
      <c r="Q1672" s="35"/>
      <c r="R1672" s="35"/>
      <c r="S1672" s="35"/>
      <c r="T1672" s="17">
        <f t="shared" si="3769"/>
        <v>47688</v>
      </c>
      <c r="U1672" s="216">
        <f t="shared" si="3762"/>
        <v>3</v>
      </c>
      <c r="V1672" s="216">
        <f t="shared" si="3769"/>
        <v>1667</v>
      </c>
      <c r="W1672" s="16">
        <f t="shared" ref="W1672:W1735" si="3776">YEARFRAC($T$5,T1672,3)</f>
        <v>4.5671232876712331</v>
      </c>
      <c r="X1672" s="16" t="e">
        <f>IF(Template!$F$7="Linear interpolation",LinInterp($I$5:$I$22,$G$5:$G$22,W1672),CubicSpline($I$5:$I$22,$G$5:$G$22,W1672))</f>
        <v>#VALUE!</v>
      </c>
      <c r="Y1672" s="221" t="e">
        <f t="shared" si="3763"/>
        <v>#VALUE!</v>
      </c>
      <c r="Z1672" s="221" t="e">
        <f>Y1672/PRODUCT($AA$6:AA1671)</f>
        <v>#VALUE!</v>
      </c>
      <c r="AA1672" s="16" t="e">
        <f t="shared" si="3770"/>
        <v>#VALUE!</v>
      </c>
      <c r="AB1672" s="10" t="e">
        <f t="shared" si="3771"/>
        <v>#VALUE!</v>
      </c>
      <c r="AC1672" s="90">
        <f t="shared" si="3764"/>
        <v>1672</v>
      </c>
      <c r="AD1672" s="17">
        <f t="shared" si="3772"/>
        <v>47665</v>
      </c>
      <c r="AE1672" s="16" t="e">
        <f t="shared" si="3765"/>
        <v>#VALUE!</v>
      </c>
      <c r="AF1672" s="10">
        <f ca="1">IFERROR(AVERAGE(INDIRECT("AE"&amp;AC1672-Template!$F$10+1):INDIRECT("AE"&amp;AC1672)),0)</f>
        <v>0</v>
      </c>
      <c r="AG1672" s="35"/>
      <c r="AH1672" s="86"/>
      <c r="AI1672" s="35"/>
      <c r="AJ1672" s="35"/>
      <c r="AK1672" s="35"/>
      <c r="AL1672" s="35"/>
      <c r="AM1672" s="35"/>
      <c r="AN1672" s="35"/>
      <c r="AO1672" s="35"/>
      <c r="AP1672" s="35"/>
      <c r="AQ1672" s="35"/>
      <c r="AR1672" s="35"/>
      <c r="AS1672" s="35"/>
      <c r="AT1672" s="35"/>
      <c r="AU1672" s="35"/>
      <c r="AV1672" s="35"/>
      <c r="AW1672" s="35"/>
      <c r="AX1672" s="35"/>
      <c r="AY1672" s="35"/>
      <c r="AZ1672" s="17">
        <f t="shared" ref="AZ1672" si="3777">AZ1671+1</f>
        <v>47688</v>
      </c>
      <c r="BA1672" s="216">
        <f t="shared" si="3644"/>
        <v>3</v>
      </c>
      <c r="BB1672" s="216">
        <f t="shared" ref="BB1672" si="3778">BB1671+1</f>
        <v>1667</v>
      </c>
      <c r="BC1672" s="16">
        <f t="shared" si="3646"/>
        <v>4.5671232876712331</v>
      </c>
      <c r="BD1672" s="16">
        <f>IF(Template!$F$7="Linear interpolation",LinInterp($AO$5:$AO$18,$AM$5:$AM$18,BC1672),CubicSpline($AO$5:$AO$18,$AM$5:$AM$18,BC1672))</f>
        <v>14.042750196239304</v>
      </c>
      <c r="BE1672" s="221">
        <f t="shared" si="3725"/>
        <v>1.8223640497144775</v>
      </c>
      <c r="BF1672" s="221">
        <f>BE1672/PRODUCT($BG$6:BG1671)</f>
        <v>1.0003275527290083</v>
      </c>
      <c r="BG1672" s="16">
        <f t="shared" si="3647"/>
        <v>1.0003275527290083</v>
      </c>
      <c r="BH1672" s="10">
        <f t="shared" si="3648"/>
        <v>11.955674608803202</v>
      </c>
      <c r="BI1672" s="90"/>
      <c r="BJ1672" s="17">
        <f t="shared" si="3775"/>
        <v>47665</v>
      </c>
      <c r="BK1672" s="16">
        <f t="shared" si="3768"/>
        <v>11.965950098544177</v>
      </c>
      <c r="BL1672" s="10">
        <f ca="1">IFERROR(AVERAGE(INDIRECT("BK"&amp;AC1672-Template!$F$10+1):INDIRECT("BK"&amp;AC1672)),0)</f>
        <v>11.994693514153537</v>
      </c>
      <c r="BM1672" s="35"/>
      <c r="BN1672" s="86"/>
      <c r="BO1672" s="35"/>
      <c r="BP1672" s="35"/>
      <c r="BQ1672" s="35"/>
      <c r="BR1672" s="35"/>
      <c r="BS1672" s="35"/>
      <c r="BT1672" s="35"/>
      <c r="BU1672" s="35"/>
      <c r="BV1672" s="35"/>
      <c r="BW1672" s="35"/>
      <c r="BX1672" s="35"/>
      <c r="BY1672" s="35"/>
      <c r="BZ1672" s="35"/>
      <c r="CA1672" s="35"/>
      <c r="CB1672" s="35"/>
      <c r="CC1672" s="35"/>
      <c r="CD1672" s="35"/>
      <c r="CE1672" s="35"/>
      <c r="CF1672" s="35"/>
      <c r="CG1672" s="35"/>
      <c r="CH1672" s="35"/>
    </row>
    <row r="1673" spans="1:86" ht="15.6" x14ac:dyDescent="0.3">
      <c r="A1673" s="35"/>
      <c r="B1673" s="86"/>
      <c r="C1673" s="35"/>
      <c r="D1673" s="35"/>
      <c r="E1673" s="35"/>
      <c r="F1673" s="35"/>
      <c r="G1673" s="35"/>
      <c r="H1673" s="35"/>
      <c r="I1673" s="35"/>
      <c r="J1673" s="35"/>
      <c r="K1673" s="35"/>
      <c r="L1673" s="35"/>
      <c r="M1673" s="35"/>
      <c r="N1673" s="35"/>
      <c r="O1673" s="35"/>
      <c r="P1673" s="35"/>
      <c r="Q1673" s="35"/>
      <c r="R1673" s="35"/>
      <c r="S1673" s="35"/>
      <c r="T1673" s="17">
        <f t="shared" si="3769"/>
        <v>47689</v>
      </c>
      <c r="U1673" s="216">
        <f t="shared" si="3762"/>
        <v>4</v>
      </c>
      <c r="V1673" s="216">
        <f t="shared" si="3769"/>
        <v>1668</v>
      </c>
      <c r="W1673" s="16">
        <f t="shared" si="3776"/>
        <v>4.5698630136986305</v>
      </c>
      <c r="X1673" s="16" t="e">
        <f>IF(Template!$F$7="Linear interpolation",LinInterp($I$5:$I$22,$G$5:$G$22,W1673),CubicSpline($I$5:$I$22,$G$5:$G$22,W1673))</f>
        <v>#VALUE!</v>
      </c>
      <c r="Y1673" s="221" t="e">
        <f t="shared" si="3763"/>
        <v>#VALUE!</v>
      </c>
      <c r="Z1673" s="221" t="e">
        <f>Y1673/PRODUCT($AA$6:AA1672)</f>
        <v>#VALUE!</v>
      </c>
      <c r="AA1673" s="16" t="e">
        <f t="shared" si="3770"/>
        <v>#VALUE!</v>
      </c>
      <c r="AB1673" s="10" t="e">
        <f t="shared" si="3771"/>
        <v>#VALUE!</v>
      </c>
      <c r="AC1673" s="90">
        <f t="shared" si="3764"/>
        <v>1673</v>
      </c>
      <c r="AD1673" s="17">
        <f t="shared" si="3772"/>
        <v>47666</v>
      </c>
      <c r="AE1673" s="16" t="e">
        <f t="shared" si="3765"/>
        <v>#VALUE!</v>
      </c>
      <c r="AF1673" s="10">
        <f ca="1">IFERROR(AVERAGE(INDIRECT("AE"&amp;AC1673-Template!$F$10+1):INDIRECT("AE"&amp;AC1673)),0)</f>
        <v>0</v>
      </c>
      <c r="AG1673" s="35"/>
      <c r="AH1673" s="86"/>
      <c r="AI1673" s="35"/>
      <c r="AJ1673" s="35"/>
      <c r="AK1673" s="35"/>
      <c r="AL1673" s="35"/>
      <c r="AM1673" s="35"/>
      <c r="AN1673" s="35"/>
      <c r="AO1673" s="35"/>
      <c r="AP1673" s="35"/>
      <c r="AQ1673" s="35"/>
      <c r="AR1673" s="35"/>
      <c r="AS1673" s="35"/>
      <c r="AT1673" s="35"/>
      <c r="AU1673" s="35"/>
      <c r="AV1673" s="35"/>
      <c r="AW1673" s="35"/>
      <c r="AX1673" s="35"/>
      <c r="AY1673" s="35"/>
      <c r="AZ1673" s="17">
        <f t="shared" ref="AZ1673" si="3779">AZ1672+1</f>
        <v>47689</v>
      </c>
      <c r="BA1673" s="216">
        <f t="shared" si="3644"/>
        <v>4</v>
      </c>
      <c r="BB1673" s="216">
        <f t="shared" ref="BB1673" si="3780">BB1672+1</f>
        <v>1668</v>
      </c>
      <c r="BC1673" s="16">
        <f t="shared" si="3646"/>
        <v>4.5698630136986305</v>
      </c>
      <c r="BD1673" s="16">
        <f>IF(Template!$F$7="Linear interpolation",LinInterp($AO$5:$AO$18,$AM$5:$AM$18,BC1673),CubicSpline($AO$5:$AO$18,$AM$5:$AM$18,BC1673))</f>
        <v>14.041938919403911</v>
      </c>
      <c r="BE1673" s="221">
        <f t="shared" si="3725"/>
        <v>1.8229609708835928</v>
      </c>
      <c r="BF1673" s="221">
        <f>BE1673/PRODUCT($BG$6:BG1672)</f>
        <v>1.0003275531961953</v>
      </c>
      <c r="BG1673" s="16">
        <f t="shared" si="3647"/>
        <v>1.0003275531961953</v>
      </c>
      <c r="BH1673" s="10">
        <f t="shared" si="3648"/>
        <v>11.955691661127087</v>
      </c>
      <c r="BI1673" s="90"/>
      <c r="BJ1673" s="17">
        <f t="shared" si="3775"/>
        <v>47666</v>
      </c>
      <c r="BK1673" s="16">
        <f t="shared" si="3768"/>
        <v>11.968746179930157</v>
      </c>
      <c r="BL1673" s="10">
        <f ca="1">IFERROR(AVERAGE(INDIRECT("BK"&amp;AC1673-Template!$F$10+1):INDIRECT("BK"&amp;AC1673)),0)</f>
        <v>11.992595018159664</v>
      </c>
      <c r="BM1673" s="35"/>
      <c r="BN1673" s="86"/>
      <c r="BO1673" s="35"/>
      <c r="BP1673" s="35"/>
      <c r="BQ1673" s="35"/>
      <c r="BR1673" s="35"/>
      <c r="BS1673" s="35"/>
      <c r="BT1673" s="35"/>
      <c r="BU1673" s="35"/>
      <c r="BV1673" s="35"/>
      <c r="BW1673" s="35"/>
      <c r="BX1673" s="35"/>
      <c r="BY1673" s="35"/>
      <c r="BZ1673" s="35"/>
      <c r="CA1673" s="35"/>
      <c r="CB1673" s="35"/>
      <c r="CC1673" s="35"/>
      <c r="CD1673" s="35"/>
      <c r="CE1673" s="35"/>
      <c r="CF1673" s="35"/>
      <c r="CG1673" s="35"/>
      <c r="CH1673" s="35"/>
    </row>
    <row r="1674" spans="1:86" ht="15.6" x14ac:dyDescent="0.3">
      <c r="A1674" s="35"/>
      <c r="B1674" s="86"/>
      <c r="C1674" s="35"/>
      <c r="D1674" s="35"/>
      <c r="E1674" s="35"/>
      <c r="F1674" s="35"/>
      <c r="G1674" s="35"/>
      <c r="H1674" s="35"/>
      <c r="I1674" s="35"/>
      <c r="J1674" s="35"/>
      <c r="K1674" s="35"/>
      <c r="L1674" s="35"/>
      <c r="M1674" s="35"/>
      <c r="N1674" s="35"/>
      <c r="O1674" s="35"/>
      <c r="P1674" s="35"/>
      <c r="Q1674" s="35"/>
      <c r="R1674" s="35"/>
      <c r="S1674" s="35"/>
      <c r="T1674" s="17">
        <f t="shared" si="3769"/>
        <v>47690</v>
      </c>
      <c r="U1674" s="216">
        <f t="shared" si="3762"/>
        <v>5</v>
      </c>
      <c r="V1674" s="216">
        <f t="shared" si="3769"/>
        <v>1669</v>
      </c>
      <c r="W1674" s="16">
        <f t="shared" si="3776"/>
        <v>4.5726027397260278</v>
      </c>
      <c r="X1674" s="16" t="e">
        <f>IF(Template!$F$7="Linear interpolation",LinInterp($I$5:$I$22,$G$5:$G$22,W1674),CubicSpline($I$5:$I$22,$G$5:$G$22,W1674))</f>
        <v>#VALUE!</v>
      </c>
      <c r="Y1674" s="221" t="e">
        <f t="shared" si="3763"/>
        <v>#VALUE!</v>
      </c>
      <c r="Z1674" s="221" t="e">
        <f>Y1674/PRODUCT($AA$6:AA1673)</f>
        <v>#VALUE!</v>
      </c>
      <c r="AA1674" s="16" t="e">
        <f t="shared" si="3770"/>
        <v>#VALUE!</v>
      </c>
      <c r="AB1674" s="10" t="e">
        <f t="shared" si="3771"/>
        <v>#VALUE!</v>
      </c>
      <c r="AC1674" s="90">
        <f t="shared" si="3764"/>
        <v>1674</v>
      </c>
      <c r="AD1674" s="17">
        <f t="shared" si="3772"/>
        <v>47667</v>
      </c>
      <c r="AE1674" s="16" t="e">
        <f t="shared" si="3765"/>
        <v>#VALUE!</v>
      </c>
      <c r="AF1674" s="10">
        <f ca="1">IFERROR(AVERAGE(INDIRECT("AE"&amp;AC1674-Template!$F$10+1):INDIRECT("AE"&amp;AC1674)),0)</f>
        <v>0</v>
      </c>
      <c r="AG1674" s="35"/>
      <c r="AH1674" s="86"/>
      <c r="AI1674" s="35"/>
      <c r="AJ1674" s="35"/>
      <c r="AK1674" s="35"/>
      <c r="AL1674" s="35"/>
      <c r="AM1674" s="35"/>
      <c r="AN1674" s="35"/>
      <c r="AO1674" s="35"/>
      <c r="AP1674" s="35"/>
      <c r="AQ1674" s="35"/>
      <c r="AR1674" s="35"/>
      <c r="AS1674" s="35"/>
      <c r="AT1674" s="35"/>
      <c r="AU1674" s="35"/>
      <c r="AV1674" s="35"/>
      <c r="AW1674" s="35"/>
      <c r="AX1674" s="35"/>
      <c r="AY1674" s="35"/>
      <c r="AZ1674" s="17">
        <f t="shared" ref="AZ1674" si="3781">AZ1673+1</f>
        <v>47690</v>
      </c>
      <c r="BA1674" s="216">
        <f t="shared" si="3644"/>
        <v>5</v>
      </c>
      <c r="BB1674" s="216">
        <f t="shared" ref="BB1674" si="3782">BB1673+1</f>
        <v>1669</v>
      </c>
      <c r="BC1674" s="16">
        <f t="shared" si="3646"/>
        <v>4.5726027397260278</v>
      </c>
      <c r="BD1674" s="16">
        <f>IF(Template!$F$7="Linear interpolation",LinInterp($AO$5:$AO$18,$AM$5:$AM$18,BC1674),CubicSpline($AO$5:$AO$18,$AM$5:$AM$18,BC1674))</f>
        <v>14.041128669135778</v>
      </c>
      <c r="BE1674" s="221">
        <f t="shared" si="3725"/>
        <v>1.8235580911322329</v>
      </c>
      <c r="BF1674" s="221">
        <f>BE1674/PRODUCT($BG$6:BG1673)</f>
        <v>1.0003275551469162</v>
      </c>
      <c r="BG1674" s="16">
        <f t="shared" si="3647"/>
        <v>1.0003275551469162</v>
      </c>
      <c r="BH1674" s="10">
        <f t="shared" si="3648"/>
        <v>11.955762862440601</v>
      </c>
      <c r="BI1674" s="90"/>
      <c r="BJ1674" s="17">
        <f t="shared" si="3775"/>
        <v>47667</v>
      </c>
      <c r="BK1674" s="16">
        <f t="shared" si="3768"/>
        <v>11.967603574988605</v>
      </c>
      <c r="BL1674" s="10">
        <f ca="1">IFERROR(AVERAGE(INDIRECT("BK"&amp;AC1674-Template!$F$10+1):INDIRECT("BK"&amp;AC1674)),0)</f>
        <v>11.9909964000781</v>
      </c>
      <c r="BM1674" s="35"/>
      <c r="BN1674" s="86"/>
      <c r="BO1674" s="35"/>
      <c r="BP1674" s="35"/>
      <c r="BQ1674" s="35"/>
      <c r="BR1674" s="35"/>
      <c r="BS1674" s="35"/>
      <c r="BT1674" s="35"/>
      <c r="BU1674" s="35"/>
      <c r="BV1674" s="35"/>
      <c r="BW1674" s="35"/>
      <c r="BX1674" s="35"/>
      <c r="BY1674" s="35"/>
      <c r="BZ1674" s="35"/>
      <c r="CA1674" s="35"/>
      <c r="CB1674" s="35"/>
      <c r="CC1674" s="35"/>
      <c r="CD1674" s="35"/>
      <c r="CE1674" s="35"/>
      <c r="CF1674" s="35"/>
      <c r="CG1674" s="35"/>
      <c r="CH1674" s="35"/>
    </row>
    <row r="1675" spans="1:86" ht="15.6" x14ac:dyDescent="0.3">
      <c r="A1675" s="35"/>
      <c r="B1675" s="86"/>
      <c r="C1675" s="35"/>
      <c r="D1675" s="35"/>
      <c r="E1675" s="35"/>
      <c r="F1675" s="35"/>
      <c r="G1675" s="35"/>
      <c r="H1675" s="35"/>
      <c r="I1675" s="35"/>
      <c r="J1675" s="35"/>
      <c r="K1675" s="35"/>
      <c r="L1675" s="35"/>
      <c r="M1675" s="35"/>
      <c r="N1675" s="35"/>
      <c r="O1675" s="35"/>
      <c r="P1675" s="35"/>
      <c r="Q1675" s="35"/>
      <c r="R1675" s="35"/>
      <c r="S1675" s="35"/>
      <c r="T1675" s="17">
        <f t="shared" si="3769"/>
        <v>47691</v>
      </c>
      <c r="U1675" s="216">
        <f t="shared" si="3762"/>
        <v>6</v>
      </c>
      <c r="V1675" s="216">
        <f t="shared" si="3769"/>
        <v>1670</v>
      </c>
      <c r="W1675" s="16">
        <f t="shared" si="3776"/>
        <v>4.5753424657534243</v>
      </c>
      <c r="X1675" s="16" t="e">
        <f>IF(Template!$F$7="Linear interpolation",LinInterp($I$5:$I$22,$G$5:$G$22,W1675),CubicSpline($I$5:$I$22,$G$5:$G$22,W1675))</f>
        <v>#VALUE!</v>
      </c>
      <c r="Y1675" s="221" t="e">
        <f t="shared" si="3763"/>
        <v>#VALUE!</v>
      </c>
      <c r="Z1675" s="221" t="e">
        <f>Y1675/PRODUCT($AA$6:AA1674)</f>
        <v>#VALUE!</v>
      </c>
      <c r="AA1675" s="16" t="e">
        <f t="shared" si="3770"/>
        <v>#VALUE!</v>
      </c>
      <c r="AB1675" s="10" t="e">
        <f t="shared" si="3771"/>
        <v>#VALUE!</v>
      </c>
      <c r="AC1675" s="90">
        <f t="shared" si="3764"/>
        <v>1675</v>
      </c>
      <c r="AD1675" s="17">
        <f t="shared" si="3772"/>
        <v>47668</v>
      </c>
      <c r="AE1675" s="16" t="e">
        <f t="shared" si="3765"/>
        <v>#VALUE!</v>
      </c>
      <c r="AF1675" s="10">
        <f ca="1">IFERROR(AVERAGE(INDIRECT("AE"&amp;AC1675-Template!$F$10+1):INDIRECT("AE"&amp;AC1675)),0)</f>
        <v>0</v>
      </c>
      <c r="AG1675" s="35"/>
      <c r="AH1675" s="86"/>
      <c r="AI1675" s="35"/>
      <c r="AJ1675" s="35"/>
      <c r="AK1675" s="35"/>
      <c r="AL1675" s="35"/>
      <c r="AM1675" s="35"/>
      <c r="AN1675" s="35"/>
      <c r="AO1675" s="35"/>
      <c r="AP1675" s="35"/>
      <c r="AQ1675" s="35"/>
      <c r="AR1675" s="35"/>
      <c r="AS1675" s="35"/>
      <c r="AT1675" s="35"/>
      <c r="AU1675" s="35"/>
      <c r="AV1675" s="35"/>
      <c r="AW1675" s="35"/>
      <c r="AX1675" s="35"/>
      <c r="AY1675" s="35"/>
      <c r="AZ1675" s="17">
        <f t="shared" ref="AZ1675" si="3783">AZ1674+1</f>
        <v>47691</v>
      </c>
      <c r="BA1675" s="216">
        <f t="shared" si="3644"/>
        <v>6</v>
      </c>
      <c r="BB1675" s="216">
        <f t="shared" ref="BB1675" si="3784">BB1674+1</f>
        <v>1670</v>
      </c>
      <c r="BC1675" s="16">
        <f t="shared" si="3646"/>
        <v>4.5753424657534243</v>
      </c>
      <c r="BD1675" s="16">
        <f>IF(Template!$F$7="Linear interpolation",LinInterp($AO$5:$AO$18,$AM$5:$AM$18,BC1675),CubicSpline($AO$5:$AO$18,$AM$5:$AM$18,BC1675))</f>
        <v>14.040319480629602</v>
      </c>
      <c r="BE1675" s="221">
        <f t="shared" si="3725"/>
        <v>1.8241554132394873</v>
      </c>
      <c r="BF1675" s="221">
        <f>BE1675/PRODUCT($BG$6:BG1674)</f>
        <v>1.000327558584593</v>
      </c>
      <c r="BG1675" s="16">
        <f t="shared" si="3647"/>
        <v>1.0003275551469162</v>
      </c>
      <c r="BH1675" s="10">
        <f t="shared" si="3648"/>
        <v>11.955762862440601</v>
      </c>
      <c r="BI1675" s="90"/>
      <c r="BJ1675" s="17">
        <f t="shared" si="3775"/>
        <v>47668</v>
      </c>
      <c r="BK1675" s="16">
        <f t="shared" si="3768"/>
        <v>11.966512369582126</v>
      </c>
      <c r="BL1675" s="10">
        <f ca="1">IFERROR(AVERAGE(INDIRECT("BK"&amp;AC1675-Template!$F$10+1):INDIRECT("BK"&amp;AC1675)),0)</f>
        <v>11.989176805976888</v>
      </c>
      <c r="BM1675" s="35"/>
      <c r="BN1675" s="86"/>
      <c r="BO1675" s="35"/>
      <c r="BP1675" s="35"/>
      <c r="BQ1675" s="35"/>
      <c r="BR1675" s="35"/>
      <c r="BS1675" s="35"/>
      <c r="BT1675" s="35"/>
      <c r="BU1675" s="35"/>
      <c r="BV1675" s="35"/>
      <c r="BW1675" s="35"/>
      <c r="BX1675" s="35"/>
      <c r="BY1675" s="35"/>
      <c r="BZ1675" s="35"/>
      <c r="CA1675" s="35"/>
      <c r="CB1675" s="35"/>
      <c r="CC1675" s="35"/>
      <c r="CD1675" s="35"/>
      <c r="CE1675" s="35"/>
      <c r="CF1675" s="35"/>
      <c r="CG1675" s="35"/>
      <c r="CH1675" s="35"/>
    </row>
    <row r="1676" spans="1:86" ht="15.6" x14ac:dyDescent="0.3">
      <c r="A1676" s="35"/>
      <c r="B1676" s="86"/>
      <c r="C1676" s="35"/>
      <c r="D1676" s="35"/>
      <c r="E1676" s="35"/>
      <c r="F1676" s="35"/>
      <c r="G1676" s="35"/>
      <c r="H1676" s="35"/>
      <c r="I1676" s="35"/>
      <c r="J1676" s="35"/>
      <c r="K1676" s="35"/>
      <c r="L1676" s="35"/>
      <c r="M1676" s="35"/>
      <c r="N1676" s="35"/>
      <c r="O1676" s="35"/>
      <c r="P1676" s="35"/>
      <c r="Q1676" s="35"/>
      <c r="R1676" s="35"/>
      <c r="S1676" s="35"/>
      <c r="T1676" s="17">
        <f t="shared" si="3769"/>
        <v>47692</v>
      </c>
      <c r="U1676" s="216">
        <f t="shared" si="3762"/>
        <v>7</v>
      </c>
      <c r="V1676" s="216">
        <f t="shared" si="3769"/>
        <v>1671</v>
      </c>
      <c r="W1676" s="16">
        <f t="shared" si="3776"/>
        <v>4.5780821917808217</v>
      </c>
      <c r="X1676" s="16" t="e">
        <f>IF(Template!$F$7="Linear interpolation",LinInterp($I$5:$I$22,$G$5:$G$22,W1676),CubicSpline($I$5:$I$22,$G$5:$G$22,W1676))</f>
        <v>#VALUE!</v>
      </c>
      <c r="Y1676" s="221" t="e">
        <f t="shared" si="3763"/>
        <v>#VALUE!</v>
      </c>
      <c r="Z1676" s="221" t="e">
        <f>Y1676/PRODUCT($AA$6:AA1675)</f>
        <v>#VALUE!</v>
      </c>
      <c r="AA1676" s="16" t="e">
        <f t="shared" si="3770"/>
        <v>#VALUE!</v>
      </c>
      <c r="AB1676" s="10" t="e">
        <f t="shared" si="3771"/>
        <v>#VALUE!</v>
      </c>
      <c r="AC1676" s="90">
        <f t="shared" si="3764"/>
        <v>1676</v>
      </c>
      <c r="AD1676" s="17">
        <f t="shared" si="3772"/>
        <v>47669</v>
      </c>
      <c r="AE1676" s="16" t="e">
        <f t="shared" si="3765"/>
        <v>#VALUE!</v>
      </c>
      <c r="AF1676" s="10">
        <f ca="1">IFERROR(AVERAGE(INDIRECT("AE"&amp;AC1676-Template!$F$10+1):INDIRECT("AE"&amp;AC1676)),0)</f>
        <v>0</v>
      </c>
      <c r="AG1676" s="35"/>
      <c r="AH1676" s="86"/>
      <c r="AI1676" s="35"/>
      <c r="AJ1676" s="35"/>
      <c r="AK1676" s="35"/>
      <c r="AL1676" s="35"/>
      <c r="AM1676" s="35"/>
      <c r="AN1676" s="35"/>
      <c r="AO1676" s="35"/>
      <c r="AP1676" s="35"/>
      <c r="AQ1676" s="35"/>
      <c r="AR1676" s="35"/>
      <c r="AS1676" s="35"/>
      <c r="AT1676" s="35"/>
      <c r="AU1676" s="35"/>
      <c r="AV1676" s="35"/>
      <c r="AW1676" s="35"/>
      <c r="AX1676" s="35"/>
      <c r="AY1676" s="35"/>
      <c r="AZ1676" s="17">
        <f t="shared" ref="AZ1676" si="3785">AZ1675+1</f>
        <v>47692</v>
      </c>
      <c r="BA1676" s="216">
        <f t="shared" si="3644"/>
        <v>7</v>
      </c>
      <c r="BB1676" s="216">
        <f t="shared" ref="BB1676" si="3786">BB1675+1</f>
        <v>1671</v>
      </c>
      <c r="BC1676" s="16">
        <f t="shared" si="3646"/>
        <v>4.5780821917808217</v>
      </c>
      <c r="BD1676" s="16">
        <f>IF(Template!$F$7="Linear interpolation",LinInterp($AO$5:$AO$18,$AM$5:$AM$18,BC1676),CubicSpline($AO$5:$AO$18,$AM$5:$AM$18,BC1676))</f>
        <v>14.039511389080078</v>
      </c>
      <c r="BE1676" s="221">
        <f t="shared" si="3725"/>
        <v>1.8247529399942726</v>
      </c>
      <c r="BF1676" s="221">
        <f>BE1676/PRODUCT($BG$6:BG1675)</f>
        <v>1.0003275669503298</v>
      </c>
      <c r="BG1676" s="16">
        <f t="shared" si="3647"/>
        <v>1.0003275551469162</v>
      </c>
      <c r="BH1676" s="10">
        <f t="shared" si="3648"/>
        <v>11.955762862440601</v>
      </c>
      <c r="BI1676" s="90"/>
      <c r="BJ1676" s="17">
        <f t="shared" si="3775"/>
        <v>47669</v>
      </c>
      <c r="BK1676" s="16">
        <f t="shared" si="3768"/>
        <v>11.965472688716506</v>
      </c>
      <c r="BL1676" s="10">
        <f ca="1">IFERROR(AVERAGE(INDIRECT("BK"&amp;AC1676-Template!$F$10+1):INDIRECT("BK"&amp;AC1676)),0)</f>
        <v>11.987406925277993</v>
      </c>
      <c r="BM1676" s="35"/>
      <c r="BN1676" s="86"/>
      <c r="BO1676" s="35"/>
      <c r="BP1676" s="35"/>
      <c r="BQ1676" s="35"/>
      <c r="BR1676" s="35"/>
      <c r="BS1676" s="35"/>
      <c r="BT1676" s="35"/>
      <c r="BU1676" s="35"/>
      <c r="BV1676" s="35"/>
      <c r="BW1676" s="35"/>
      <c r="BX1676" s="35"/>
      <c r="BY1676" s="35"/>
      <c r="BZ1676" s="35"/>
      <c r="CA1676" s="35"/>
      <c r="CB1676" s="35"/>
      <c r="CC1676" s="35"/>
      <c r="CD1676" s="35"/>
      <c r="CE1676" s="35"/>
      <c r="CF1676" s="35"/>
      <c r="CG1676" s="35"/>
      <c r="CH1676" s="35"/>
    </row>
    <row r="1677" spans="1:86" ht="15.6" x14ac:dyDescent="0.3">
      <c r="A1677" s="35"/>
      <c r="B1677" s="86"/>
      <c r="C1677" s="35"/>
      <c r="D1677" s="35"/>
      <c r="E1677" s="35"/>
      <c r="F1677" s="35"/>
      <c r="G1677" s="35"/>
      <c r="H1677" s="35"/>
      <c r="I1677" s="35"/>
      <c r="J1677" s="35"/>
      <c r="K1677" s="35"/>
      <c r="L1677" s="35"/>
      <c r="M1677" s="35"/>
      <c r="N1677" s="35"/>
      <c r="O1677" s="35"/>
      <c r="P1677" s="35"/>
      <c r="Q1677" s="35"/>
      <c r="R1677" s="35"/>
      <c r="S1677" s="35"/>
      <c r="T1677" s="17">
        <f t="shared" si="3769"/>
        <v>47693</v>
      </c>
      <c r="U1677" s="216">
        <f t="shared" si="3762"/>
        <v>1</v>
      </c>
      <c r="V1677" s="216">
        <f t="shared" si="3769"/>
        <v>1672</v>
      </c>
      <c r="W1677" s="16">
        <f t="shared" si="3776"/>
        <v>4.580821917808219</v>
      </c>
      <c r="X1677" s="16" t="e">
        <f>IF(Template!$F$7="Linear interpolation",LinInterp($I$5:$I$22,$G$5:$G$22,W1677),CubicSpline($I$5:$I$22,$G$5:$G$22,W1677))</f>
        <v>#VALUE!</v>
      </c>
      <c r="Y1677" s="221" t="e">
        <f t="shared" si="3763"/>
        <v>#VALUE!</v>
      </c>
      <c r="Z1677" s="221" t="e">
        <f>Y1677/PRODUCT($AA$6:AA1676)</f>
        <v>#VALUE!</v>
      </c>
      <c r="AA1677" s="16" t="e">
        <f t="shared" si="3770"/>
        <v>#VALUE!</v>
      </c>
      <c r="AB1677" s="10" t="e">
        <f t="shared" si="3771"/>
        <v>#VALUE!</v>
      </c>
      <c r="AC1677" s="90">
        <f t="shared" si="3764"/>
        <v>1677</v>
      </c>
      <c r="AD1677" s="17">
        <f t="shared" si="3772"/>
        <v>47670</v>
      </c>
      <c r="AE1677" s="16" t="e">
        <f t="shared" si="3765"/>
        <v>#VALUE!</v>
      </c>
      <c r="AF1677" s="10">
        <f ca="1">IFERROR(AVERAGE(INDIRECT("AE"&amp;AC1677-Template!$F$10+1):INDIRECT("AE"&amp;AC1677)),0)</f>
        <v>0</v>
      </c>
      <c r="AG1677" s="35"/>
      <c r="AH1677" s="86"/>
      <c r="AI1677" s="35"/>
      <c r="AJ1677" s="35"/>
      <c r="AK1677" s="35"/>
      <c r="AL1677" s="35"/>
      <c r="AM1677" s="35"/>
      <c r="AN1677" s="35"/>
      <c r="AO1677" s="35"/>
      <c r="AP1677" s="35"/>
      <c r="AQ1677" s="35"/>
      <c r="AR1677" s="35"/>
      <c r="AS1677" s="35"/>
      <c r="AT1677" s="35"/>
      <c r="AU1677" s="35"/>
      <c r="AV1677" s="35"/>
      <c r="AW1677" s="35"/>
      <c r="AX1677" s="35"/>
      <c r="AY1677" s="35"/>
      <c r="AZ1677" s="17">
        <f t="shared" ref="AZ1677" si="3787">AZ1676+1</f>
        <v>47693</v>
      </c>
      <c r="BA1677" s="216">
        <f t="shared" ref="BA1677:BA1740" si="3788">WEEKDAY(AZ1677,2)</f>
        <v>1</v>
      </c>
      <c r="BB1677" s="216">
        <f t="shared" ref="BB1677" si="3789">BB1676+1</f>
        <v>1672</v>
      </c>
      <c r="BC1677" s="16">
        <f t="shared" ref="BC1677:BC1740" si="3790">YEARFRAC($T$5,AZ1677,3)</f>
        <v>4.580821917808219</v>
      </c>
      <c r="BD1677" s="16">
        <f>IF(Template!$F$7="Linear interpolation",LinInterp($AO$5:$AO$18,$AM$5:$AM$18,BC1677),CubicSpline($AO$5:$AO$18,$AM$5:$AM$18,BC1677))</f>
        <v>14.038704429681902</v>
      </c>
      <c r="BE1677" s="221">
        <f t="shared" si="3725"/>
        <v>1.8253506741953383</v>
      </c>
      <c r="BF1677" s="221">
        <f>BE1677/PRODUCT($BG$6:BG1676)</f>
        <v>1.0003275817379318</v>
      </c>
      <c r="BG1677" s="16">
        <f t="shared" ref="BG1677:BG1740" si="3791">1+BH1677/365/100</f>
        <v>1.0003275817379318</v>
      </c>
      <c r="BH1677" s="10">
        <f t="shared" ref="BH1677:BH1740" si="3792">IF(OR(BA1677=6,BA1677=7),BH1676,(BF1677-1)*365*100)</f>
        <v>11.956733434510426</v>
      </c>
      <c r="BI1677" s="90"/>
      <c r="BJ1677" s="17">
        <f t="shared" si="3775"/>
        <v>47670</v>
      </c>
      <c r="BK1677" s="16">
        <f t="shared" si="3768"/>
        <v>11.965472688716506</v>
      </c>
      <c r="BL1677" s="10">
        <f ca="1">IFERROR(AVERAGE(INDIRECT("BK"&amp;AC1677-Template!$F$10+1):INDIRECT("BK"&amp;AC1677)),0)</f>
        <v>11.985719817242126</v>
      </c>
      <c r="BM1677" s="35"/>
      <c r="BN1677" s="86"/>
      <c r="BO1677" s="35"/>
      <c r="BP1677" s="35"/>
      <c r="BQ1677" s="35"/>
      <c r="BR1677" s="35"/>
      <c r="BS1677" s="35"/>
      <c r="BT1677" s="35"/>
      <c r="BU1677" s="35"/>
      <c r="BV1677" s="35"/>
      <c r="BW1677" s="35"/>
      <c r="BX1677" s="35"/>
      <c r="BY1677" s="35"/>
      <c r="BZ1677" s="35"/>
      <c r="CA1677" s="35"/>
      <c r="CB1677" s="35"/>
      <c r="CC1677" s="35"/>
      <c r="CD1677" s="35"/>
      <c r="CE1677" s="35"/>
      <c r="CF1677" s="35"/>
      <c r="CG1677" s="35"/>
      <c r="CH1677" s="35"/>
    </row>
    <row r="1678" spans="1:86" ht="15.6" x14ac:dyDescent="0.3">
      <c r="A1678" s="35"/>
      <c r="B1678" s="86"/>
      <c r="C1678" s="35"/>
      <c r="D1678" s="35"/>
      <c r="E1678" s="35"/>
      <c r="F1678" s="35"/>
      <c r="G1678" s="35"/>
      <c r="H1678" s="35"/>
      <c r="I1678" s="35"/>
      <c r="J1678" s="35"/>
      <c r="K1678" s="35"/>
      <c r="L1678" s="35"/>
      <c r="M1678" s="35"/>
      <c r="N1678" s="35"/>
      <c r="O1678" s="35"/>
      <c r="P1678" s="35"/>
      <c r="Q1678" s="35"/>
      <c r="R1678" s="35"/>
      <c r="S1678" s="35"/>
      <c r="T1678" s="17">
        <f t="shared" si="3769"/>
        <v>47694</v>
      </c>
      <c r="U1678" s="216">
        <f t="shared" si="3762"/>
        <v>2</v>
      </c>
      <c r="V1678" s="216">
        <f t="shared" si="3769"/>
        <v>1673</v>
      </c>
      <c r="W1678" s="16">
        <f t="shared" si="3776"/>
        <v>4.5835616438356164</v>
      </c>
      <c r="X1678" s="16" t="e">
        <f>IF(Template!$F$7="Linear interpolation",LinInterp($I$5:$I$22,$G$5:$G$22,W1678),CubicSpline($I$5:$I$22,$G$5:$G$22,W1678))</f>
        <v>#VALUE!</v>
      </c>
      <c r="Y1678" s="221" t="e">
        <f t="shared" si="3763"/>
        <v>#VALUE!</v>
      </c>
      <c r="Z1678" s="221" t="e">
        <f>Y1678/PRODUCT($AA$6:AA1677)</f>
        <v>#VALUE!</v>
      </c>
      <c r="AA1678" s="16" t="e">
        <f t="shared" si="3770"/>
        <v>#VALUE!</v>
      </c>
      <c r="AB1678" s="10" t="e">
        <f t="shared" si="3771"/>
        <v>#VALUE!</v>
      </c>
      <c r="AC1678" s="90">
        <f t="shared" si="3764"/>
        <v>1678</v>
      </c>
      <c r="AD1678" s="17">
        <f t="shared" si="3772"/>
        <v>47671</v>
      </c>
      <c r="AE1678" s="16" t="e">
        <f t="shared" si="3765"/>
        <v>#VALUE!</v>
      </c>
      <c r="AF1678" s="10">
        <f ca="1">IFERROR(AVERAGE(INDIRECT("AE"&amp;AC1678-Template!$F$10+1):INDIRECT("AE"&amp;AC1678)),0)</f>
        <v>0</v>
      </c>
      <c r="AG1678" s="35"/>
      <c r="AH1678" s="86"/>
      <c r="AI1678" s="35"/>
      <c r="AJ1678" s="35"/>
      <c r="AK1678" s="35"/>
      <c r="AL1678" s="35"/>
      <c r="AM1678" s="35"/>
      <c r="AN1678" s="35"/>
      <c r="AO1678" s="35"/>
      <c r="AP1678" s="35"/>
      <c r="AQ1678" s="35"/>
      <c r="AR1678" s="35"/>
      <c r="AS1678" s="35"/>
      <c r="AT1678" s="35"/>
      <c r="AU1678" s="35"/>
      <c r="AV1678" s="35"/>
      <c r="AW1678" s="35"/>
      <c r="AX1678" s="35"/>
      <c r="AY1678" s="35"/>
      <c r="AZ1678" s="17">
        <f t="shared" ref="AZ1678" si="3793">AZ1677+1</f>
        <v>47694</v>
      </c>
      <c r="BA1678" s="216">
        <f t="shared" si="3788"/>
        <v>2</v>
      </c>
      <c r="BB1678" s="216">
        <f t="shared" ref="BB1678" si="3794">BB1677+1</f>
        <v>1673</v>
      </c>
      <c r="BC1678" s="16">
        <f t="shared" si="3790"/>
        <v>4.5835616438356164</v>
      </c>
      <c r="BD1678" s="16">
        <f>IF(Template!$F$7="Linear interpolation",LinInterp($AO$5:$AO$18,$AM$5:$AM$18,BC1678),CubicSpline($AO$5:$AO$18,$AM$5:$AM$18,BC1678))</f>
        <v>14.037898637629768</v>
      </c>
      <c r="BE1678" s="221">
        <f t="shared" si="3725"/>
        <v>1.8259486186512814</v>
      </c>
      <c r="BF1678" s="221">
        <f>BE1678/PRODUCT($BG$6:BG1677)</f>
        <v>1.0003275778536125</v>
      </c>
      <c r="BG1678" s="16">
        <f t="shared" si="3791"/>
        <v>1.0003275778536125</v>
      </c>
      <c r="BH1678" s="10">
        <f t="shared" si="3792"/>
        <v>11.956591656855586</v>
      </c>
      <c r="BI1678" s="90"/>
      <c r="BJ1678" s="17">
        <f t="shared" si="3775"/>
        <v>47671</v>
      </c>
      <c r="BK1678" s="16">
        <f t="shared" si="3768"/>
        <v>11.965472688716506</v>
      </c>
      <c r="BL1678" s="10">
        <f ca="1">IFERROR(AVERAGE(INDIRECT("BK"&amp;AC1678-Template!$F$10+1):INDIRECT("BK"&amp;AC1678)),0)</f>
        <v>11.984113880939134</v>
      </c>
      <c r="BM1678" s="35"/>
      <c r="BN1678" s="86"/>
      <c r="BO1678" s="35"/>
      <c r="BP1678" s="35"/>
      <c r="BQ1678" s="35"/>
      <c r="BR1678" s="35"/>
      <c r="BS1678" s="35"/>
      <c r="BT1678" s="35"/>
      <c r="BU1678" s="35"/>
      <c r="BV1678" s="35"/>
      <c r="BW1678" s="35"/>
      <c r="BX1678" s="35"/>
      <c r="BY1678" s="35"/>
      <c r="BZ1678" s="35"/>
      <c r="CA1678" s="35"/>
      <c r="CB1678" s="35"/>
      <c r="CC1678" s="35"/>
      <c r="CD1678" s="35"/>
      <c r="CE1678" s="35"/>
      <c r="CF1678" s="35"/>
      <c r="CG1678" s="35"/>
      <c r="CH1678" s="35"/>
    </row>
    <row r="1679" spans="1:86" ht="15.6" x14ac:dyDescent="0.3">
      <c r="A1679" s="35"/>
      <c r="B1679" s="86"/>
      <c r="C1679" s="35"/>
      <c r="D1679" s="35"/>
      <c r="E1679" s="35"/>
      <c r="F1679" s="35"/>
      <c r="G1679" s="35"/>
      <c r="H1679" s="35"/>
      <c r="I1679" s="35"/>
      <c r="J1679" s="35"/>
      <c r="K1679" s="35"/>
      <c r="L1679" s="35"/>
      <c r="M1679" s="35"/>
      <c r="N1679" s="35"/>
      <c r="O1679" s="35"/>
      <c r="P1679" s="35"/>
      <c r="Q1679" s="35"/>
      <c r="R1679" s="35"/>
      <c r="S1679" s="35"/>
      <c r="T1679" s="17">
        <f t="shared" si="3769"/>
        <v>47695</v>
      </c>
      <c r="U1679" s="216">
        <f t="shared" si="3762"/>
        <v>3</v>
      </c>
      <c r="V1679" s="216">
        <f t="shared" si="3769"/>
        <v>1674</v>
      </c>
      <c r="W1679" s="16">
        <f t="shared" si="3776"/>
        <v>4.5863013698630137</v>
      </c>
      <c r="X1679" s="16" t="e">
        <f>IF(Template!$F$7="Linear interpolation",LinInterp($I$5:$I$22,$G$5:$G$22,W1679),CubicSpline($I$5:$I$22,$G$5:$G$22,W1679))</f>
        <v>#VALUE!</v>
      </c>
      <c r="Y1679" s="221" t="e">
        <f t="shared" si="3763"/>
        <v>#VALUE!</v>
      </c>
      <c r="Z1679" s="221" t="e">
        <f>Y1679/PRODUCT($AA$6:AA1678)</f>
        <v>#VALUE!</v>
      </c>
      <c r="AA1679" s="16" t="e">
        <f t="shared" si="3770"/>
        <v>#VALUE!</v>
      </c>
      <c r="AB1679" s="10" t="e">
        <f t="shared" si="3771"/>
        <v>#VALUE!</v>
      </c>
      <c r="AC1679" s="90">
        <f t="shared" si="3764"/>
        <v>1679</v>
      </c>
      <c r="AD1679" s="17">
        <f t="shared" si="3772"/>
        <v>47672</v>
      </c>
      <c r="AE1679" s="16" t="e">
        <f t="shared" si="3765"/>
        <v>#VALUE!</v>
      </c>
      <c r="AF1679" s="10">
        <f ca="1">IFERROR(AVERAGE(INDIRECT("AE"&amp;AC1679-Template!$F$10+1):INDIRECT("AE"&amp;AC1679)),0)</f>
        <v>0</v>
      </c>
      <c r="AG1679" s="35"/>
      <c r="AH1679" s="86"/>
      <c r="AI1679" s="35"/>
      <c r="AJ1679" s="35"/>
      <c r="AK1679" s="35"/>
      <c r="AL1679" s="35"/>
      <c r="AM1679" s="35"/>
      <c r="AN1679" s="35"/>
      <c r="AO1679" s="35"/>
      <c r="AP1679" s="35"/>
      <c r="AQ1679" s="35"/>
      <c r="AR1679" s="35"/>
      <c r="AS1679" s="35"/>
      <c r="AT1679" s="35"/>
      <c r="AU1679" s="35"/>
      <c r="AV1679" s="35"/>
      <c r="AW1679" s="35"/>
      <c r="AX1679" s="35"/>
      <c r="AY1679" s="35"/>
      <c r="AZ1679" s="17">
        <f t="shared" ref="AZ1679" si="3795">AZ1678+1</f>
        <v>47695</v>
      </c>
      <c r="BA1679" s="216">
        <f t="shared" si="3788"/>
        <v>3</v>
      </c>
      <c r="BB1679" s="216">
        <f t="shared" ref="BB1679" si="3796">BB1678+1</f>
        <v>1674</v>
      </c>
      <c r="BC1679" s="16">
        <f t="shared" si="3790"/>
        <v>4.5863013698630137</v>
      </c>
      <c r="BD1679" s="16">
        <f>IF(Template!$F$7="Linear interpolation",LinInterp($AO$5:$AO$18,$AM$5:$AM$18,BC1679),CubicSpline($AO$5:$AO$18,$AM$5:$AM$18,BC1679))</f>
        <v>14.037094048118371</v>
      </c>
      <c r="BE1679" s="221">
        <f t="shared" si="3725"/>
        <v>1.8265467761805672</v>
      </c>
      <c r="BF1679" s="221">
        <f>BE1679/PRODUCT($BG$6:BG1678)</f>
        <v>1.0003275872733635</v>
      </c>
      <c r="BG1679" s="16">
        <f t="shared" si="3791"/>
        <v>1.0003275872733635</v>
      </c>
      <c r="BH1679" s="10">
        <f t="shared" si="3792"/>
        <v>11.956935477766329</v>
      </c>
      <c r="BI1679" s="90"/>
      <c r="BJ1679" s="17">
        <f t="shared" si="3775"/>
        <v>47672</v>
      </c>
      <c r="BK1679" s="16">
        <f t="shared" si="3768"/>
        <v>11.959751723013113</v>
      </c>
      <c r="BL1679" s="10">
        <f ca="1">IFERROR(AVERAGE(INDIRECT("BK"&amp;AC1679-Template!$F$10+1):INDIRECT("BK"&amp;AC1679)),0)</f>
        <v>11.982317245779367</v>
      </c>
      <c r="BM1679" s="35"/>
      <c r="BN1679" s="86"/>
      <c r="BO1679" s="35"/>
      <c r="BP1679" s="35"/>
      <c r="BQ1679" s="35"/>
      <c r="BR1679" s="35"/>
      <c r="BS1679" s="35"/>
      <c r="BT1679" s="35"/>
      <c r="BU1679" s="35"/>
      <c r="BV1679" s="35"/>
      <c r="BW1679" s="35"/>
      <c r="BX1679" s="35"/>
      <c r="BY1679" s="35"/>
      <c r="BZ1679" s="35"/>
      <c r="CA1679" s="35"/>
      <c r="CB1679" s="35"/>
      <c r="CC1679" s="35"/>
      <c r="CD1679" s="35"/>
      <c r="CE1679" s="35"/>
      <c r="CF1679" s="35"/>
      <c r="CG1679" s="35"/>
      <c r="CH1679" s="35"/>
    </row>
    <row r="1680" spans="1:86" ht="15.6" x14ac:dyDescent="0.3">
      <c r="A1680" s="35"/>
      <c r="B1680" s="86"/>
      <c r="C1680" s="35"/>
      <c r="D1680" s="35"/>
      <c r="E1680" s="35"/>
      <c r="F1680" s="35"/>
      <c r="G1680" s="35"/>
      <c r="H1680" s="35"/>
      <c r="I1680" s="35"/>
      <c r="J1680" s="35"/>
      <c r="K1680" s="35"/>
      <c r="L1680" s="35"/>
      <c r="M1680" s="35"/>
      <c r="N1680" s="35"/>
      <c r="O1680" s="35"/>
      <c r="P1680" s="35"/>
      <c r="Q1680" s="35"/>
      <c r="R1680" s="35"/>
      <c r="S1680" s="35"/>
      <c r="T1680" s="17">
        <f t="shared" si="3769"/>
        <v>47696</v>
      </c>
      <c r="U1680" s="216">
        <f t="shared" si="3762"/>
        <v>4</v>
      </c>
      <c r="V1680" s="216">
        <f t="shared" si="3769"/>
        <v>1675</v>
      </c>
      <c r="W1680" s="16">
        <f t="shared" si="3776"/>
        <v>4.5890410958904111</v>
      </c>
      <c r="X1680" s="16" t="e">
        <f>IF(Template!$F$7="Linear interpolation",LinInterp($I$5:$I$22,$G$5:$G$22,W1680),CubicSpline($I$5:$I$22,$G$5:$G$22,W1680))</f>
        <v>#VALUE!</v>
      </c>
      <c r="Y1680" s="221" t="e">
        <f t="shared" si="3763"/>
        <v>#VALUE!</v>
      </c>
      <c r="Z1680" s="221" t="e">
        <f>Y1680/PRODUCT($AA$6:AA1679)</f>
        <v>#VALUE!</v>
      </c>
      <c r="AA1680" s="16" t="e">
        <f t="shared" si="3770"/>
        <v>#VALUE!</v>
      </c>
      <c r="AB1680" s="10" t="e">
        <f t="shared" si="3771"/>
        <v>#VALUE!</v>
      </c>
      <c r="AC1680" s="90">
        <f t="shared" si="3764"/>
        <v>1680</v>
      </c>
      <c r="AD1680" s="17">
        <f t="shared" si="3772"/>
        <v>47673</v>
      </c>
      <c r="AE1680" s="16" t="e">
        <f t="shared" si="3765"/>
        <v>#VALUE!</v>
      </c>
      <c r="AF1680" s="10">
        <f ca="1">IFERROR(AVERAGE(INDIRECT("AE"&amp;AC1680-Template!$F$10+1):INDIRECT("AE"&amp;AC1680)),0)</f>
        <v>0</v>
      </c>
      <c r="AG1680" s="35"/>
      <c r="AH1680" s="86"/>
      <c r="AI1680" s="35"/>
      <c r="AJ1680" s="35"/>
      <c r="AK1680" s="35"/>
      <c r="AL1680" s="35"/>
      <c r="AM1680" s="35"/>
      <c r="AN1680" s="35"/>
      <c r="AO1680" s="35"/>
      <c r="AP1680" s="35"/>
      <c r="AQ1680" s="35"/>
      <c r="AR1680" s="35"/>
      <c r="AS1680" s="35"/>
      <c r="AT1680" s="35"/>
      <c r="AU1680" s="35"/>
      <c r="AV1680" s="35"/>
      <c r="AW1680" s="35"/>
      <c r="AX1680" s="35"/>
      <c r="AY1680" s="35"/>
      <c r="AZ1680" s="17">
        <f t="shared" ref="AZ1680" si="3797">AZ1679+1</f>
        <v>47696</v>
      </c>
      <c r="BA1680" s="216">
        <f t="shared" si="3788"/>
        <v>4</v>
      </c>
      <c r="BB1680" s="216">
        <f t="shared" ref="BB1680" si="3798">BB1679+1</f>
        <v>1675</v>
      </c>
      <c r="BC1680" s="16">
        <f t="shared" si="3790"/>
        <v>4.5890410958904111</v>
      </c>
      <c r="BD1680" s="16">
        <f>IF(Template!$F$7="Linear interpolation",LinInterp($AO$5:$AO$18,$AM$5:$AM$18,BC1680),CubicSpline($AO$5:$AO$18,$AM$5:$AM$18,BC1680))</f>
        <v>14.036290696342411</v>
      </c>
      <c r="BE1680" s="221">
        <f t="shared" si="3725"/>
        <v>1.8271451496115299</v>
      </c>
      <c r="BF1680" s="221">
        <f>BE1680/PRODUCT($BG$6:BG1679)</f>
        <v>1.0003275981971915</v>
      </c>
      <c r="BG1680" s="16">
        <f t="shared" si="3791"/>
        <v>1.0003275981971915</v>
      </c>
      <c r="BH1680" s="10">
        <f t="shared" si="3792"/>
        <v>11.957334197490677</v>
      </c>
      <c r="BI1680" s="90"/>
      <c r="BJ1680" s="17">
        <f t="shared" si="3775"/>
        <v>47673</v>
      </c>
      <c r="BK1680" s="16">
        <f t="shared" si="3768"/>
        <v>11.961831709295101</v>
      </c>
      <c r="BL1680" s="10">
        <f ca="1">IFERROR(AVERAGE(INDIRECT("BK"&amp;AC1680-Template!$F$10+1):INDIRECT("BK"&amp;AC1680)),0)</f>
        <v>11.980589943495659</v>
      </c>
      <c r="BM1680" s="35"/>
      <c r="BN1680" s="86"/>
      <c r="BO1680" s="35"/>
      <c r="BP1680" s="35"/>
      <c r="BQ1680" s="35"/>
      <c r="BR1680" s="35"/>
      <c r="BS1680" s="35"/>
      <c r="BT1680" s="35"/>
      <c r="BU1680" s="35"/>
      <c r="BV1680" s="35"/>
      <c r="BW1680" s="35"/>
      <c r="BX1680" s="35"/>
      <c r="BY1680" s="35"/>
      <c r="BZ1680" s="35"/>
      <c r="CA1680" s="35"/>
      <c r="CB1680" s="35"/>
      <c r="CC1680" s="35"/>
      <c r="CD1680" s="35"/>
      <c r="CE1680" s="35"/>
      <c r="CF1680" s="35"/>
      <c r="CG1680" s="35"/>
      <c r="CH1680" s="35"/>
    </row>
    <row r="1681" spans="1:86" ht="15.6" x14ac:dyDescent="0.3">
      <c r="A1681" s="35"/>
      <c r="B1681" s="86"/>
      <c r="C1681" s="35"/>
      <c r="D1681" s="35"/>
      <c r="E1681" s="35"/>
      <c r="F1681" s="35"/>
      <c r="G1681" s="35"/>
      <c r="H1681" s="35"/>
      <c r="I1681" s="35"/>
      <c r="J1681" s="35"/>
      <c r="K1681" s="35"/>
      <c r="L1681" s="35"/>
      <c r="M1681" s="35"/>
      <c r="N1681" s="35"/>
      <c r="O1681" s="35"/>
      <c r="P1681" s="35"/>
      <c r="Q1681" s="35"/>
      <c r="R1681" s="35"/>
      <c r="S1681" s="35"/>
      <c r="T1681" s="17">
        <f t="shared" si="3769"/>
        <v>47697</v>
      </c>
      <c r="U1681" s="216">
        <f t="shared" si="3762"/>
        <v>5</v>
      </c>
      <c r="V1681" s="216">
        <f t="shared" si="3769"/>
        <v>1676</v>
      </c>
      <c r="W1681" s="16">
        <f t="shared" si="3776"/>
        <v>4.5917808219178085</v>
      </c>
      <c r="X1681" s="16" t="e">
        <f>IF(Template!$F$7="Linear interpolation",LinInterp($I$5:$I$22,$G$5:$G$22,W1681),CubicSpline($I$5:$I$22,$G$5:$G$22,W1681))</f>
        <v>#VALUE!</v>
      </c>
      <c r="Y1681" s="221" t="e">
        <f t="shared" si="3763"/>
        <v>#VALUE!</v>
      </c>
      <c r="Z1681" s="221" t="e">
        <f>Y1681/PRODUCT($AA$6:AA1680)</f>
        <v>#VALUE!</v>
      </c>
      <c r="AA1681" s="16" t="e">
        <f t="shared" si="3770"/>
        <v>#VALUE!</v>
      </c>
      <c r="AB1681" s="10" t="e">
        <f t="shared" si="3771"/>
        <v>#VALUE!</v>
      </c>
      <c r="AC1681" s="90">
        <f t="shared" si="3764"/>
        <v>1681</v>
      </c>
      <c r="AD1681" s="17">
        <f t="shared" si="3772"/>
        <v>47674</v>
      </c>
      <c r="AE1681" s="16" t="e">
        <f t="shared" si="3765"/>
        <v>#VALUE!</v>
      </c>
      <c r="AF1681" s="10">
        <f ca="1">IFERROR(AVERAGE(INDIRECT("AE"&amp;AC1681-Template!$F$10+1):INDIRECT("AE"&amp;AC1681)),0)</f>
        <v>0</v>
      </c>
      <c r="AG1681" s="35"/>
      <c r="AH1681" s="86"/>
      <c r="AI1681" s="35"/>
      <c r="AJ1681" s="35"/>
      <c r="AK1681" s="35"/>
      <c r="AL1681" s="35"/>
      <c r="AM1681" s="35"/>
      <c r="AN1681" s="35"/>
      <c r="AO1681" s="35"/>
      <c r="AP1681" s="35"/>
      <c r="AQ1681" s="35"/>
      <c r="AR1681" s="35"/>
      <c r="AS1681" s="35"/>
      <c r="AT1681" s="35"/>
      <c r="AU1681" s="35"/>
      <c r="AV1681" s="35"/>
      <c r="AW1681" s="35"/>
      <c r="AX1681" s="35"/>
      <c r="AY1681" s="35"/>
      <c r="AZ1681" s="17">
        <f t="shared" ref="AZ1681" si="3799">AZ1680+1</f>
        <v>47697</v>
      </c>
      <c r="BA1681" s="216">
        <f t="shared" si="3788"/>
        <v>5</v>
      </c>
      <c r="BB1681" s="216">
        <f t="shared" ref="BB1681" si="3800">BB1680+1</f>
        <v>1676</v>
      </c>
      <c r="BC1681" s="16">
        <f t="shared" si="3790"/>
        <v>4.5917808219178085</v>
      </c>
      <c r="BD1681" s="16">
        <f>IF(Template!$F$7="Linear interpolation",LinInterp($AO$5:$AO$18,$AM$5:$AM$18,BC1681),CubicSpline($AO$5:$AO$18,$AM$5:$AM$18,BC1681))</f>
        <v>14.035488617496577</v>
      </c>
      <c r="BE1681" s="221">
        <f t="shared" si="3725"/>
        <v>1.8277437417823972</v>
      </c>
      <c r="BF1681" s="221">
        <f>BE1681/PRODUCT($BG$6:BG1680)</f>
        <v>1.0003276106285233</v>
      </c>
      <c r="BG1681" s="16">
        <f t="shared" si="3791"/>
        <v>1.0003276106285233</v>
      </c>
      <c r="BH1681" s="10">
        <f t="shared" si="3792"/>
        <v>11.957787941099252</v>
      </c>
      <c r="BI1681" s="90"/>
      <c r="BJ1681" s="17">
        <f t="shared" si="3775"/>
        <v>47674</v>
      </c>
      <c r="BK1681" s="16">
        <f t="shared" si="3768"/>
        <v>11.961051525223642</v>
      </c>
      <c r="BL1681" s="10">
        <f ca="1">IFERROR(AVERAGE(INDIRECT("BK"&amp;AC1681-Template!$F$10+1):INDIRECT("BK"&amp;AC1681)),0)</f>
        <v>11.979307593735314</v>
      </c>
      <c r="BM1681" s="35"/>
      <c r="BN1681" s="86"/>
      <c r="BO1681" s="35"/>
      <c r="BP1681" s="35"/>
      <c r="BQ1681" s="35"/>
      <c r="BR1681" s="35"/>
      <c r="BS1681" s="35"/>
      <c r="BT1681" s="35"/>
      <c r="BU1681" s="35"/>
      <c r="BV1681" s="35"/>
      <c r="BW1681" s="35"/>
      <c r="BX1681" s="35"/>
      <c r="BY1681" s="35"/>
      <c r="BZ1681" s="35"/>
      <c r="CA1681" s="35"/>
      <c r="CB1681" s="35"/>
      <c r="CC1681" s="35"/>
      <c r="CD1681" s="35"/>
      <c r="CE1681" s="35"/>
      <c r="CF1681" s="35"/>
      <c r="CG1681" s="35"/>
      <c r="CH1681" s="35"/>
    </row>
    <row r="1682" spans="1:86" ht="15.6" x14ac:dyDescent="0.3">
      <c r="A1682" s="35"/>
      <c r="B1682" s="86"/>
      <c r="C1682" s="35"/>
      <c r="D1682" s="35"/>
      <c r="E1682" s="35"/>
      <c r="F1682" s="35"/>
      <c r="G1682" s="35"/>
      <c r="H1682" s="35"/>
      <c r="I1682" s="35"/>
      <c r="J1682" s="35"/>
      <c r="K1682" s="35"/>
      <c r="L1682" s="35"/>
      <c r="M1682" s="35"/>
      <c r="N1682" s="35"/>
      <c r="O1682" s="35"/>
      <c r="P1682" s="35"/>
      <c r="Q1682" s="35"/>
      <c r="R1682" s="35"/>
      <c r="S1682" s="35"/>
      <c r="T1682" s="17">
        <f t="shared" si="3769"/>
        <v>47698</v>
      </c>
      <c r="U1682" s="216">
        <f t="shared" si="3762"/>
        <v>6</v>
      </c>
      <c r="V1682" s="216">
        <f t="shared" si="3769"/>
        <v>1677</v>
      </c>
      <c r="W1682" s="16">
        <f t="shared" si="3776"/>
        <v>4.5945205479452058</v>
      </c>
      <c r="X1682" s="16" t="e">
        <f>IF(Template!$F$7="Linear interpolation",LinInterp($I$5:$I$22,$G$5:$G$22,W1682),CubicSpline($I$5:$I$22,$G$5:$G$22,W1682))</f>
        <v>#VALUE!</v>
      </c>
      <c r="Y1682" s="221" t="e">
        <f t="shared" si="3763"/>
        <v>#VALUE!</v>
      </c>
      <c r="Z1682" s="221" t="e">
        <f>Y1682/PRODUCT($AA$6:AA1681)</f>
        <v>#VALUE!</v>
      </c>
      <c r="AA1682" s="16" t="e">
        <f t="shared" si="3770"/>
        <v>#VALUE!</v>
      </c>
      <c r="AB1682" s="10" t="e">
        <f t="shared" si="3771"/>
        <v>#VALUE!</v>
      </c>
      <c r="AC1682" s="90">
        <f t="shared" si="3764"/>
        <v>1682</v>
      </c>
      <c r="AD1682" s="17">
        <f t="shared" si="3772"/>
        <v>47675</v>
      </c>
      <c r="AE1682" s="16" t="e">
        <f t="shared" si="3765"/>
        <v>#VALUE!</v>
      </c>
      <c r="AF1682" s="10">
        <f ca="1">IFERROR(AVERAGE(INDIRECT("AE"&amp;AC1682-Template!$F$10+1):INDIRECT("AE"&amp;AC1682)),0)</f>
        <v>0</v>
      </c>
      <c r="AG1682" s="35"/>
      <c r="AH1682" s="86"/>
      <c r="AI1682" s="35"/>
      <c r="AJ1682" s="35"/>
      <c r="AK1682" s="35"/>
      <c r="AL1682" s="35"/>
      <c r="AM1682" s="35"/>
      <c r="AN1682" s="35"/>
      <c r="AO1682" s="35"/>
      <c r="AP1682" s="35"/>
      <c r="AQ1682" s="35"/>
      <c r="AR1682" s="35"/>
      <c r="AS1682" s="35"/>
      <c r="AT1682" s="35"/>
      <c r="AU1682" s="35"/>
      <c r="AV1682" s="35"/>
      <c r="AW1682" s="35"/>
      <c r="AX1682" s="35"/>
      <c r="AY1682" s="35"/>
      <c r="AZ1682" s="17">
        <f t="shared" ref="AZ1682" si="3801">AZ1681+1</f>
        <v>47698</v>
      </c>
      <c r="BA1682" s="216">
        <f t="shared" si="3788"/>
        <v>6</v>
      </c>
      <c r="BB1682" s="216">
        <f t="shared" ref="BB1682" si="3802">BB1681+1</f>
        <v>1677</v>
      </c>
      <c r="BC1682" s="16">
        <f t="shared" si="3790"/>
        <v>4.5945205479452058</v>
      </c>
      <c r="BD1682" s="16">
        <f>IF(Template!$F$7="Linear interpolation",LinInterp($AO$5:$AO$18,$AM$5:$AM$18,BC1682),CubicSpline($AO$5:$AO$18,$AM$5:$AM$18,BC1682))</f>
        <v>14.03468784677557</v>
      </c>
      <c r="BE1682" s="221">
        <f t="shared" si="3725"/>
        <v>1.828342555541298</v>
      </c>
      <c r="BF1682" s="221">
        <f>BE1682/PRODUCT($BG$6:BG1681)</f>
        <v>1.0003276245707819</v>
      </c>
      <c r="BG1682" s="16">
        <f t="shared" si="3791"/>
        <v>1.0003276106285233</v>
      </c>
      <c r="BH1682" s="10">
        <f t="shared" si="3792"/>
        <v>11.957787941099252</v>
      </c>
      <c r="BI1682" s="90"/>
      <c r="BJ1682" s="17">
        <f t="shared" si="3775"/>
        <v>47675</v>
      </c>
      <c r="BK1682" s="16">
        <f t="shared" si="3768"/>
        <v>11.960323615452184</v>
      </c>
      <c r="BL1682" s="10">
        <f ca="1">IFERROR(AVERAGE(INDIRECT("BK"&amp;AC1682-Template!$F$10+1):INDIRECT("BK"&amp;AC1682)),0)</f>
        <v>11.977838616102321</v>
      </c>
      <c r="BM1682" s="35"/>
      <c r="BN1682" s="86"/>
      <c r="BO1682" s="35"/>
      <c r="BP1682" s="35"/>
      <c r="BQ1682" s="35"/>
      <c r="BR1682" s="35"/>
      <c r="BS1682" s="35"/>
      <c r="BT1682" s="35"/>
      <c r="BU1682" s="35"/>
      <c r="BV1682" s="35"/>
      <c r="BW1682" s="35"/>
      <c r="BX1682" s="35"/>
      <c r="BY1682" s="35"/>
      <c r="BZ1682" s="35"/>
      <c r="CA1682" s="35"/>
      <c r="CB1682" s="35"/>
      <c r="CC1682" s="35"/>
      <c r="CD1682" s="35"/>
      <c r="CE1682" s="35"/>
      <c r="CF1682" s="35"/>
      <c r="CG1682" s="35"/>
      <c r="CH1682" s="35"/>
    </row>
    <row r="1683" spans="1:86" ht="15.6" x14ac:dyDescent="0.3">
      <c r="A1683" s="35"/>
      <c r="B1683" s="86"/>
      <c r="C1683" s="35"/>
      <c r="D1683" s="35"/>
      <c r="E1683" s="35"/>
      <c r="F1683" s="35"/>
      <c r="G1683" s="35"/>
      <c r="H1683" s="35"/>
      <c r="I1683" s="35"/>
      <c r="J1683" s="35"/>
      <c r="K1683" s="35"/>
      <c r="L1683" s="35"/>
      <c r="M1683" s="35"/>
      <c r="N1683" s="35"/>
      <c r="O1683" s="35"/>
      <c r="P1683" s="35"/>
      <c r="Q1683" s="35"/>
      <c r="R1683" s="35"/>
      <c r="S1683" s="35"/>
      <c r="T1683" s="17">
        <f t="shared" si="3769"/>
        <v>47699</v>
      </c>
      <c r="U1683" s="216">
        <f t="shared" si="3762"/>
        <v>7</v>
      </c>
      <c r="V1683" s="216">
        <f t="shared" si="3769"/>
        <v>1678</v>
      </c>
      <c r="W1683" s="16">
        <f t="shared" si="3776"/>
        <v>4.5972602739726032</v>
      </c>
      <c r="X1683" s="16" t="e">
        <f>IF(Template!$F$7="Linear interpolation",LinInterp($I$5:$I$22,$G$5:$G$22,W1683),CubicSpline($I$5:$I$22,$G$5:$G$22,W1683))</f>
        <v>#VALUE!</v>
      </c>
      <c r="Y1683" s="221" t="e">
        <f t="shared" si="3763"/>
        <v>#VALUE!</v>
      </c>
      <c r="Z1683" s="221" t="e">
        <f>Y1683/PRODUCT($AA$6:AA1682)</f>
        <v>#VALUE!</v>
      </c>
      <c r="AA1683" s="16" t="e">
        <f t="shared" si="3770"/>
        <v>#VALUE!</v>
      </c>
      <c r="AB1683" s="10" t="e">
        <f t="shared" si="3771"/>
        <v>#VALUE!</v>
      </c>
      <c r="AC1683" s="90">
        <f t="shared" si="3764"/>
        <v>1683</v>
      </c>
      <c r="AD1683" s="17">
        <f t="shared" si="3772"/>
        <v>47676</v>
      </c>
      <c r="AE1683" s="16" t="e">
        <f t="shared" si="3765"/>
        <v>#VALUE!</v>
      </c>
      <c r="AF1683" s="10">
        <f ca="1">IFERROR(AVERAGE(INDIRECT("AE"&amp;AC1683-Template!$F$10+1):INDIRECT("AE"&amp;AC1683)),0)</f>
        <v>0</v>
      </c>
      <c r="AG1683" s="35"/>
      <c r="AH1683" s="86"/>
      <c r="AI1683" s="35"/>
      <c r="AJ1683" s="35"/>
      <c r="AK1683" s="35"/>
      <c r="AL1683" s="35"/>
      <c r="AM1683" s="35"/>
      <c r="AN1683" s="35"/>
      <c r="AO1683" s="35"/>
      <c r="AP1683" s="35"/>
      <c r="AQ1683" s="35"/>
      <c r="AR1683" s="35"/>
      <c r="AS1683" s="35"/>
      <c r="AT1683" s="35"/>
      <c r="AU1683" s="35"/>
      <c r="AV1683" s="35"/>
      <c r="AW1683" s="35"/>
      <c r="AX1683" s="35"/>
      <c r="AY1683" s="35"/>
      <c r="AZ1683" s="17">
        <f t="shared" ref="AZ1683" si="3803">AZ1682+1</f>
        <v>47699</v>
      </c>
      <c r="BA1683" s="216">
        <f t="shared" si="3788"/>
        <v>7</v>
      </c>
      <c r="BB1683" s="216">
        <f t="shared" ref="BB1683" si="3804">BB1682+1</f>
        <v>1678</v>
      </c>
      <c r="BC1683" s="16">
        <f t="shared" si="3790"/>
        <v>4.5972602739726032</v>
      </c>
      <c r="BD1683" s="16">
        <f>IF(Template!$F$7="Linear interpolation",LinInterp($AO$5:$AO$18,$AM$5:$AM$18,BC1683),CubicSpline($AO$5:$AO$18,$AM$5:$AM$18,BC1683))</f>
        <v>14.033888419374083</v>
      </c>
      <c r="BE1683" s="221">
        <f t="shared" si="3725"/>
        <v>1.8289415937462752</v>
      </c>
      <c r="BF1683" s="221">
        <f>BE1683/PRODUCT($BG$6:BG1682)</f>
        <v>1.0003276539696497</v>
      </c>
      <c r="BG1683" s="16">
        <f t="shared" si="3791"/>
        <v>1.0003276106285233</v>
      </c>
      <c r="BH1683" s="10">
        <f t="shared" si="3792"/>
        <v>11.957787941099252</v>
      </c>
      <c r="BI1683" s="90"/>
      <c r="BJ1683" s="17">
        <f t="shared" si="3775"/>
        <v>47676</v>
      </c>
      <c r="BK1683" s="16">
        <f t="shared" si="3768"/>
        <v>11.959648104856836</v>
      </c>
      <c r="BL1683" s="10">
        <f ca="1">IFERROR(AVERAGE(INDIRECT("BK"&amp;AC1683-Template!$F$10+1):INDIRECT("BK"&amp;AC1683)),0)</f>
        <v>11.976420226135978</v>
      </c>
      <c r="BM1683" s="35"/>
      <c r="BN1683" s="86"/>
      <c r="BO1683" s="35"/>
      <c r="BP1683" s="35"/>
      <c r="BQ1683" s="35"/>
      <c r="BR1683" s="35"/>
      <c r="BS1683" s="35"/>
      <c r="BT1683" s="35"/>
      <c r="BU1683" s="35"/>
      <c r="BV1683" s="35"/>
      <c r="BW1683" s="35"/>
      <c r="BX1683" s="35"/>
      <c r="BY1683" s="35"/>
      <c r="BZ1683" s="35"/>
      <c r="CA1683" s="35"/>
      <c r="CB1683" s="35"/>
      <c r="CC1683" s="35"/>
      <c r="CD1683" s="35"/>
      <c r="CE1683" s="35"/>
      <c r="CF1683" s="35"/>
      <c r="CG1683" s="35"/>
      <c r="CH1683" s="35"/>
    </row>
    <row r="1684" spans="1:86" ht="15.6" x14ac:dyDescent="0.3">
      <c r="A1684" s="35"/>
      <c r="B1684" s="86"/>
      <c r="C1684" s="35"/>
      <c r="D1684" s="35"/>
      <c r="E1684" s="35"/>
      <c r="F1684" s="35"/>
      <c r="G1684" s="35"/>
      <c r="H1684" s="35"/>
      <c r="I1684" s="35"/>
      <c r="J1684" s="35"/>
      <c r="K1684" s="35"/>
      <c r="L1684" s="35"/>
      <c r="M1684" s="35"/>
      <c r="N1684" s="35"/>
      <c r="O1684" s="35"/>
      <c r="P1684" s="35"/>
      <c r="Q1684" s="35"/>
      <c r="R1684" s="35"/>
      <c r="S1684" s="35"/>
      <c r="T1684" s="17">
        <f t="shared" si="3769"/>
        <v>47700</v>
      </c>
      <c r="U1684" s="216">
        <f t="shared" si="3762"/>
        <v>1</v>
      </c>
      <c r="V1684" s="216">
        <f t="shared" si="3769"/>
        <v>1679</v>
      </c>
      <c r="W1684" s="16">
        <f t="shared" si="3776"/>
        <v>4.5999999999999996</v>
      </c>
      <c r="X1684" s="16" t="e">
        <f>IF(Template!$F$7="Linear interpolation",LinInterp($I$5:$I$22,$G$5:$G$22,W1684),CubicSpline($I$5:$I$22,$G$5:$G$22,W1684))</f>
        <v>#VALUE!</v>
      </c>
      <c r="Y1684" s="221" t="e">
        <f t="shared" si="3763"/>
        <v>#VALUE!</v>
      </c>
      <c r="Z1684" s="221" t="e">
        <f>Y1684/PRODUCT($AA$6:AA1683)</f>
        <v>#VALUE!</v>
      </c>
      <c r="AA1684" s="16" t="e">
        <f t="shared" si="3770"/>
        <v>#VALUE!</v>
      </c>
      <c r="AB1684" s="10" t="e">
        <f t="shared" si="3771"/>
        <v>#VALUE!</v>
      </c>
      <c r="AC1684" s="90">
        <f t="shared" si="3764"/>
        <v>1684</v>
      </c>
      <c r="AD1684" s="17">
        <f t="shared" si="3772"/>
        <v>47677</v>
      </c>
      <c r="AE1684" s="16" t="e">
        <f t="shared" si="3765"/>
        <v>#VALUE!</v>
      </c>
      <c r="AF1684" s="10">
        <f ca="1">IFERROR(AVERAGE(INDIRECT("AE"&amp;AC1684-Template!$F$10+1):INDIRECT("AE"&amp;AC1684)),0)</f>
        <v>0</v>
      </c>
      <c r="AG1684" s="35"/>
      <c r="AH1684" s="86"/>
      <c r="AI1684" s="35"/>
      <c r="AJ1684" s="35"/>
      <c r="AK1684" s="35"/>
      <c r="AL1684" s="35"/>
      <c r="AM1684" s="35"/>
      <c r="AN1684" s="35"/>
      <c r="AO1684" s="35"/>
      <c r="AP1684" s="35"/>
      <c r="AQ1684" s="35"/>
      <c r="AR1684" s="35"/>
      <c r="AS1684" s="35"/>
      <c r="AT1684" s="35"/>
      <c r="AU1684" s="35"/>
      <c r="AV1684" s="35"/>
      <c r="AW1684" s="35"/>
      <c r="AX1684" s="35"/>
      <c r="AY1684" s="35"/>
      <c r="AZ1684" s="17">
        <f t="shared" ref="AZ1684" si="3805">AZ1683+1</f>
        <v>47700</v>
      </c>
      <c r="BA1684" s="216">
        <f t="shared" si="3788"/>
        <v>1</v>
      </c>
      <c r="BB1684" s="216">
        <f t="shared" ref="BB1684" si="3806">BB1683+1</f>
        <v>1679</v>
      </c>
      <c r="BC1684" s="16">
        <f t="shared" si="3790"/>
        <v>4.5999999999999996</v>
      </c>
      <c r="BD1684" s="16">
        <f>IF(Template!$F$7="Linear interpolation",LinInterp($AO$5:$AO$18,$AM$5:$AM$18,BC1684),CubicSpline($AO$5:$AO$18,$AM$5:$AM$18,BC1684))</f>
        <v>14.033090370486811</v>
      </c>
      <c r="BE1684" s="221">
        <f t="shared" si="3725"/>
        <v>1.8295408592653062</v>
      </c>
      <c r="BF1684" s="221">
        <f>BE1684/PRODUCT($BG$6:BG1683)</f>
        <v>1.000327700342905</v>
      </c>
      <c r="BG1684" s="16">
        <f t="shared" si="3791"/>
        <v>1.000327700342905</v>
      </c>
      <c r="BH1684" s="10">
        <f t="shared" si="3792"/>
        <v>11.961062516031351</v>
      </c>
      <c r="BI1684" s="90"/>
      <c r="BJ1684" s="17">
        <f t="shared" si="3775"/>
        <v>47677</v>
      </c>
      <c r="BK1684" s="16">
        <f t="shared" si="3768"/>
        <v>11.959648104856836</v>
      </c>
      <c r="BL1684" s="10">
        <f ca="1">IFERROR(AVERAGE(INDIRECT("BK"&amp;AC1684-Template!$F$10+1):INDIRECT("BK"&amp;AC1684)),0)</f>
        <v>11.975073314965623</v>
      </c>
      <c r="BM1684" s="35"/>
      <c r="BN1684" s="86"/>
      <c r="BO1684" s="35"/>
      <c r="BP1684" s="35"/>
      <c r="BQ1684" s="35"/>
      <c r="BR1684" s="35"/>
      <c r="BS1684" s="35"/>
      <c r="BT1684" s="35"/>
      <c r="BU1684" s="35"/>
      <c r="BV1684" s="35"/>
      <c r="BW1684" s="35"/>
      <c r="BX1684" s="35"/>
      <c r="BY1684" s="35"/>
      <c r="BZ1684" s="35"/>
      <c r="CA1684" s="35"/>
      <c r="CB1684" s="35"/>
      <c r="CC1684" s="35"/>
      <c r="CD1684" s="35"/>
      <c r="CE1684" s="35"/>
      <c r="CF1684" s="35"/>
      <c r="CG1684" s="35"/>
      <c r="CH1684" s="35"/>
    </row>
    <row r="1685" spans="1:86" ht="15.6" x14ac:dyDescent="0.3">
      <c r="A1685" s="35"/>
      <c r="B1685" s="86"/>
      <c r="C1685" s="35"/>
      <c r="D1685" s="35"/>
      <c r="E1685" s="35"/>
      <c r="F1685" s="35"/>
      <c r="G1685" s="35"/>
      <c r="H1685" s="35"/>
      <c r="I1685" s="35"/>
      <c r="J1685" s="35"/>
      <c r="K1685" s="35"/>
      <c r="L1685" s="35"/>
      <c r="M1685" s="35"/>
      <c r="N1685" s="35"/>
      <c r="O1685" s="35"/>
      <c r="P1685" s="35"/>
      <c r="Q1685" s="35"/>
      <c r="R1685" s="35"/>
      <c r="S1685" s="35"/>
      <c r="T1685" s="17">
        <f t="shared" si="3769"/>
        <v>47701</v>
      </c>
      <c r="U1685" s="216">
        <f t="shared" si="3762"/>
        <v>2</v>
      </c>
      <c r="V1685" s="216">
        <f t="shared" si="3769"/>
        <v>1680</v>
      </c>
      <c r="W1685" s="16">
        <f t="shared" si="3776"/>
        <v>4.602739726027397</v>
      </c>
      <c r="X1685" s="16" t="e">
        <f>IF(Template!$F$7="Linear interpolation",LinInterp($I$5:$I$22,$G$5:$G$22,W1685),CubicSpline($I$5:$I$22,$G$5:$G$22,W1685))</f>
        <v>#VALUE!</v>
      </c>
      <c r="Y1685" s="221" t="e">
        <f t="shared" si="3763"/>
        <v>#VALUE!</v>
      </c>
      <c r="Z1685" s="221" t="e">
        <f>Y1685/PRODUCT($AA$6:AA1684)</f>
        <v>#VALUE!</v>
      </c>
      <c r="AA1685" s="16" t="e">
        <f t="shared" si="3770"/>
        <v>#VALUE!</v>
      </c>
      <c r="AB1685" s="10" t="e">
        <f t="shared" si="3771"/>
        <v>#VALUE!</v>
      </c>
      <c r="AC1685" s="90">
        <f t="shared" si="3764"/>
        <v>1685</v>
      </c>
      <c r="AD1685" s="17">
        <f t="shared" si="3772"/>
        <v>47678</v>
      </c>
      <c r="AE1685" s="16" t="e">
        <f t="shared" si="3765"/>
        <v>#VALUE!</v>
      </c>
      <c r="AF1685" s="10">
        <f ca="1">IFERROR(AVERAGE(INDIRECT("AE"&amp;AC1685-Template!$F$10+1):INDIRECT("AE"&amp;AC1685)),0)</f>
        <v>0</v>
      </c>
      <c r="AG1685" s="35"/>
      <c r="AH1685" s="86"/>
      <c r="AI1685" s="35"/>
      <c r="AJ1685" s="35"/>
      <c r="AK1685" s="35"/>
      <c r="AL1685" s="35"/>
      <c r="AM1685" s="35"/>
      <c r="AN1685" s="35"/>
      <c r="AO1685" s="35"/>
      <c r="AP1685" s="35"/>
      <c r="AQ1685" s="35"/>
      <c r="AR1685" s="35"/>
      <c r="AS1685" s="35"/>
      <c r="AT1685" s="35"/>
      <c r="AU1685" s="35"/>
      <c r="AV1685" s="35"/>
      <c r="AW1685" s="35"/>
      <c r="AX1685" s="35"/>
      <c r="AY1685" s="35"/>
      <c r="AZ1685" s="17">
        <f t="shared" ref="AZ1685" si="3807">AZ1684+1</f>
        <v>47701</v>
      </c>
      <c r="BA1685" s="216">
        <f t="shared" si="3788"/>
        <v>2</v>
      </c>
      <c r="BB1685" s="216">
        <f t="shared" ref="BB1685" si="3808">BB1684+1</f>
        <v>1680</v>
      </c>
      <c r="BC1685" s="16">
        <f t="shared" si="3790"/>
        <v>4.602739726027397</v>
      </c>
      <c r="BD1685" s="16">
        <f>IF(Template!$F$7="Linear interpolation",LinInterp($AO$5:$AO$18,$AM$5:$AM$18,BC1685),CubicSpline($AO$5:$AO$18,$AM$5:$AM$18,BC1685))</f>
        <v>14.03229373530845</v>
      </c>
      <c r="BE1685" s="221">
        <f t="shared" si="3725"/>
        <v>1.8301403549763071</v>
      </c>
      <c r="BF1685" s="221">
        <f>BE1685/PRODUCT($BG$6:BG1684)</f>
        <v>1.0003276754973605</v>
      </c>
      <c r="BG1685" s="16">
        <f t="shared" si="3791"/>
        <v>1.0003276754973605</v>
      </c>
      <c r="BH1685" s="10">
        <f t="shared" si="3792"/>
        <v>11.960155653656713</v>
      </c>
      <c r="BI1685" s="90"/>
      <c r="BJ1685" s="17">
        <f t="shared" si="3775"/>
        <v>47678</v>
      </c>
      <c r="BK1685" s="16">
        <f t="shared" si="3768"/>
        <v>11.959648104856836</v>
      </c>
      <c r="BL1685" s="10">
        <f ca="1">IFERROR(AVERAGE(INDIRECT("BK"&amp;AC1685-Template!$F$10+1):INDIRECT("BK"&amp;AC1685)),0)</f>
        <v>11.973796252537129</v>
      </c>
      <c r="BM1685" s="35"/>
      <c r="BN1685" s="86"/>
      <c r="BO1685" s="35"/>
      <c r="BP1685" s="35"/>
      <c r="BQ1685" s="35"/>
      <c r="BR1685" s="35"/>
      <c r="BS1685" s="35"/>
      <c r="BT1685" s="35"/>
      <c r="BU1685" s="35"/>
      <c r="BV1685" s="35"/>
      <c r="BW1685" s="35"/>
      <c r="BX1685" s="35"/>
      <c r="BY1685" s="35"/>
      <c r="BZ1685" s="35"/>
      <c r="CA1685" s="35"/>
      <c r="CB1685" s="35"/>
      <c r="CC1685" s="35"/>
      <c r="CD1685" s="35"/>
      <c r="CE1685" s="35"/>
      <c r="CF1685" s="35"/>
      <c r="CG1685" s="35"/>
      <c r="CH1685" s="35"/>
    </row>
    <row r="1686" spans="1:86" ht="15.6" x14ac:dyDescent="0.3">
      <c r="A1686" s="35"/>
      <c r="B1686" s="86"/>
      <c r="C1686" s="35"/>
      <c r="D1686" s="35"/>
      <c r="E1686" s="35"/>
      <c r="F1686" s="35"/>
      <c r="G1686" s="35"/>
      <c r="H1686" s="35"/>
      <c r="I1686" s="35"/>
      <c r="J1686" s="35"/>
      <c r="K1686" s="35"/>
      <c r="L1686" s="35"/>
      <c r="M1686" s="35"/>
      <c r="N1686" s="35"/>
      <c r="O1686" s="35"/>
      <c r="P1686" s="35"/>
      <c r="Q1686" s="35"/>
      <c r="R1686" s="35"/>
      <c r="S1686" s="35"/>
      <c r="T1686" s="17">
        <f t="shared" si="3769"/>
        <v>47702</v>
      </c>
      <c r="U1686" s="216">
        <f t="shared" si="3762"/>
        <v>3</v>
      </c>
      <c r="V1686" s="216">
        <f t="shared" si="3769"/>
        <v>1681</v>
      </c>
      <c r="W1686" s="16">
        <f t="shared" si="3776"/>
        <v>4.6054794520547944</v>
      </c>
      <c r="X1686" s="16" t="e">
        <f>IF(Template!$F$7="Linear interpolation",LinInterp($I$5:$I$22,$G$5:$G$22,W1686),CubicSpline($I$5:$I$22,$G$5:$G$22,W1686))</f>
        <v>#VALUE!</v>
      </c>
      <c r="Y1686" s="221" t="e">
        <f t="shared" si="3763"/>
        <v>#VALUE!</v>
      </c>
      <c r="Z1686" s="221" t="e">
        <f>Y1686/PRODUCT($AA$6:AA1685)</f>
        <v>#VALUE!</v>
      </c>
      <c r="AA1686" s="16" t="e">
        <f t="shared" si="3770"/>
        <v>#VALUE!</v>
      </c>
      <c r="AB1686" s="10" t="e">
        <f t="shared" si="3771"/>
        <v>#VALUE!</v>
      </c>
      <c r="AC1686" s="90">
        <f t="shared" si="3764"/>
        <v>1686</v>
      </c>
      <c r="AD1686" s="17">
        <f t="shared" si="3772"/>
        <v>47679</v>
      </c>
      <c r="AE1686" s="16" t="e">
        <f t="shared" si="3765"/>
        <v>#VALUE!</v>
      </c>
      <c r="AF1686" s="10">
        <f ca="1">IFERROR(AVERAGE(INDIRECT("AE"&amp;AC1686-Template!$F$10+1):INDIRECT("AE"&amp;AC1686)),0)</f>
        <v>0</v>
      </c>
      <c r="AG1686" s="35"/>
      <c r="AH1686" s="86"/>
      <c r="AI1686" s="35"/>
      <c r="AJ1686" s="35"/>
      <c r="AK1686" s="35"/>
      <c r="AL1686" s="35"/>
      <c r="AM1686" s="35"/>
      <c r="AN1686" s="35"/>
      <c r="AO1686" s="35"/>
      <c r="AP1686" s="35"/>
      <c r="AQ1686" s="35"/>
      <c r="AR1686" s="35"/>
      <c r="AS1686" s="35"/>
      <c r="AT1686" s="35"/>
      <c r="AU1686" s="35"/>
      <c r="AV1686" s="35"/>
      <c r="AW1686" s="35"/>
      <c r="AX1686" s="35"/>
      <c r="AY1686" s="35"/>
      <c r="AZ1686" s="17">
        <f t="shared" ref="AZ1686" si="3809">AZ1685+1</f>
        <v>47702</v>
      </c>
      <c r="BA1686" s="216">
        <f t="shared" si="3788"/>
        <v>3</v>
      </c>
      <c r="BB1686" s="216">
        <f t="shared" ref="BB1686" si="3810">BB1685+1</f>
        <v>1681</v>
      </c>
      <c r="BC1686" s="16">
        <f t="shared" si="3790"/>
        <v>4.6054794520547944</v>
      </c>
      <c r="BD1686" s="16">
        <f>IF(Template!$F$7="Linear interpolation",LinInterp($AO$5:$AO$18,$AM$5:$AM$18,BC1686),CubicSpline($AO$5:$AO$18,$AM$5:$AM$18,BC1686))</f>
        <v>14.031498549033696</v>
      </c>
      <c r="BE1686" s="221">
        <f t="shared" si="3725"/>
        <v>1.8307400837671519</v>
      </c>
      <c r="BF1686" s="221">
        <f>BE1686/PRODUCT($BG$6:BG1685)</f>
        <v>1.0003276955175673</v>
      </c>
      <c r="BG1686" s="16">
        <f t="shared" si="3791"/>
        <v>1.0003276955175673</v>
      </c>
      <c r="BH1686" s="10">
        <f t="shared" si="3792"/>
        <v>11.96088639120585</v>
      </c>
      <c r="BI1686" s="90"/>
      <c r="BJ1686" s="17">
        <f t="shared" si="3775"/>
        <v>47679</v>
      </c>
      <c r="BK1686" s="16">
        <f t="shared" si="3768"/>
        <v>11.956120908464873</v>
      </c>
      <c r="BL1686" s="10">
        <f ca="1">IFERROR(AVERAGE(INDIRECT("BK"&amp;AC1686-Template!$F$10+1):INDIRECT("BK"&amp;AC1686)),0)</f>
        <v>11.972401616895562</v>
      </c>
      <c r="BM1686" s="35"/>
      <c r="BN1686" s="86"/>
      <c r="BO1686" s="35"/>
      <c r="BP1686" s="35"/>
      <c r="BQ1686" s="35"/>
      <c r="BR1686" s="35"/>
      <c r="BS1686" s="35"/>
      <c r="BT1686" s="35"/>
      <c r="BU1686" s="35"/>
      <c r="BV1686" s="35"/>
      <c r="BW1686" s="35"/>
      <c r="BX1686" s="35"/>
      <c r="BY1686" s="35"/>
      <c r="BZ1686" s="35"/>
      <c r="CA1686" s="35"/>
      <c r="CB1686" s="35"/>
      <c r="CC1686" s="35"/>
      <c r="CD1686" s="35"/>
      <c r="CE1686" s="35"/>
      <c r="CF1686" s="35"/>
      <c r="CG1686" s="35"/>
      <c r="CH1686" s="35"/>
    </row>
    <row r="1687" spans="1:86" ht="15.6" x14ac:dyDescent="0.3">
      <c r="A1687" s="35"/>
      <c r="B1687" s="86"/>
      <c r="C1687" s="35"/>
      <c r="D1687" s="35"/>
      <c r="E1687" s="35"/>
      <c r="F1687" s="35"/>
      <c r="G1687" s="35"/>
      <c r="H1687" s="35"/>
      <c r="I1687" s="35"/>
      <c r="J1687" s="35"/>
      <c r="K1687" s="35"/>
      <c r="L1687" s="35"/>
      <c r="M1687" s="35"/>
      <c r="N1687" s="35"/>
      <c r="O1687" s="35"/>
      <c r="P1687" s="35"/>
      <c r="Q1687" s="35"/>
      <c r="R1687" s="35"/>
      <c r="S1687" s="35"/>
      <c r="T1687" s="17">
        <f t="shared" si="3769"/>
        <v>47703</v>
      </c>
      <c r="U1687" s="216">
        <f t="shared" si="3762"/>
        <v>4</v>
      </c>
      <c r="V1687" s="216">
        <f t="shared" si="3769"/>
        <v>1682</v>
      </c>
      <c r="W1687" s="16">
        <f t="shared" si="3776"/>
        <v>4.6082191780821917</v>
      </c>
      <c r="X1687" s="16" t="e">
        <f>IF(Template!$F$7="Linear interpolation",LinInterp($I$5:$I$22,$G$5:$G$22,W1687),CubicSpline($I$5:$I$22,$G$5:$G$22,W1687))</f>
        <v>#VALUE!</v>
      </c>
      <c r="Y1687" s="221" t="e">
        <f t="shared" si="3763"/>
        <v>#VALUE!</v>
      </c>
      <c r="Z1687" s="221" t="e">
        <f>Y1687/PRODUCT($AA$6:AA1686)</f>
        <v>#VALUE!</v>
      </c>
      <c r="AA1687" s="16" t="e">
        <f t="shared" si="3770"/>
        <v>#VALUE!</v>
      </c>
      <c r="AB1687" s="10" t="e">
        <f t="shared" si="3771"/>
        <v>#VALUE!</v>
      </c>
      <c r="AC1687" s="90">
        <f t="shared" si="3764"/>
        <v>1687</v>
      </c>
      <c r="AD1687" s="17">
        <f t="shared" si="3772"/>
        <v>47680</v>
      </c>
      <c r="AE1687" s="16" t="e">
        <f t="shared" si="3765"/>
        <v>#VALUE!</v>
      </c>
      <c r="AF1687" s="10">
        <f ca="1">IFERROR(AVERAGE(INDIRECT("AE"&amp;AC1687-Template!$F$10+1):INDIRECT("AE"&amp;AC1687)),0)</f>
        <v>0</v>
      </c>
      <c r="AG1687" s="35"/>
      <c r="AH1687" s="86"/>
      <c r="AI1687" s="35"/>
      <c r="AJ1687" s="35"/>
      <c r="AK1687" s="35"/>
      <c r="AL1687" s="35"/>
      <c r="AM1687" s="35"/>
      <c r="AN1687" s="35"/>
      <c r="AO1687" s="35"/>
      <c r="AP1687" s="35"/>
      <c r="AQ1687" s="35"/>
      <c r="AR1687" s="35"/>
      <c r="AS1687" s="35"/>
      <c r="AT1687" s="35"/>
      <c r="AU1687" s="35"/>
      <c r="AV1687" s="35"/>
      <c r="AW1687" s="35"/>
      <c r="AX1687" s="35"/>
      <c r="AY1687" s="35"/>
      <c r="AZ1687" s="17">
        <f t="shared" ref="AZ1687" si="3811">AZ1686+1</f>
        <v>47703</v>
      </c>
      <c r="BA1687" s="216">
        <f t="shared" si="3788"/>
        <v>4</v>
      </c>
      <c r="BB1687" s="216">
        <f t="shared" ref="BB1687" si="3812">BB1686+1</f>
        <v>1682</v>
      </c>
      <c r="BC1687" s="16">
        <f t="shared" si="3790"/>
        <v>4.6082191780821917</v>
      </c>
      <c r="BD1687" s="16">
        <f>IF(Template!$F$7="Linear interpolation",LinInterp($AO$5:$AO$18,$AM$5:$AM$18,BC1687),CubicSpline($AO$5:$AO$18,$AM$5:$AM$18,BC1687))</f>
        <v>14.030704846857244</v>
      </c>
      <c r="BE1687" s="221">
        <f t="shared" si="3725"/>
        <v>1.8313400485356872</v>
      </c>
      <c r="BF1687" s="221">
        <f>BE1687/PRODUCT($BG$6:BG1686)</f>
        <v>1.0003277170658222</v>
      </c>
      <c r="BG1687" s="16">
        <f t="shared" si="3791"/>
        <v>1.0003277170658222</v>
      </c>
      <c r="BH1687" s="10">
        <f t="shared" si="3792"/>
        <v>11.961672902511822</v>
      </c>
      <c r="BI1687" s="90"/>
      <c r="BJ1687" s="17">
        <f t="shared" si="3775"/>
        <v>47680</v>
      </c>
      <c r="BK1687" s="16">
        <f t="shared" si="3768"/>
        <v>11.957472554295467</v>
      </c>
      <c r="BL1687" s="10">
        <f ca="1">IFERROR(AVERAGE(INDIRECT("BK"&amp;AC1687-Template!$F$10+1):INDIRECT("BK"&amp;AC1687)),0)</f>
        <v>11.971052036115019</v>
      </c>
      <c r="BM1687" s="35"/>
      <c r="BN1687" s="86"/>
      <c r="BO1687" s="35"/>
      <c r="BP1687" s="35"/>
      <c r="BQ1687" s="35"/>
      <c r="BR1687" s="35"/>
      <c r="BS1687" s="35"/>
      <c r="BT1687" s="35"/>
      <c r="BU1687" s="35"/>
      <c r="BV1687" s="35"/>
      <c r="BW1687" s="35"/>
      <c r="BX1687" s="35"/>
      <c r="BY1687" s="35"/>
      <c r="BZ1687" s="35"/>
      <c r="CA1687" s="35"/>
      <c r="CB1687" s="35"/>
      <c r="CC1687" s="35"/>
      <c r="CD1687" s="35"/>
      <c r="CE1687" s="35"/>
      <c r="CF1687" s="35"/>
      <c r="CG1687" s="35"/>
      <c r="CH1687" s="35"/>
    </row>
    <row r="1688" spans="1:86" ht="15.6" x14ac:dyDescent="0.3">
      <c r="A1688" s="35"/>
      <c r="B1688" s="86"/>
      <c r="C1688" s="35"/>
      <c r="D1688" s="35"/>
      <c r="E1688" s="35"/>
      <c r="F1688" s="35"/>
      <c r="G1688" s="35"/>
      <c r="H1688" s="35"/>
      <c r="I1688" s="35"/>
      <c r="J1688" s="35"/>
      <c r="K1688" s="35"/>
      <c r="L1688" s="35"/>
      <c r="M1688" s="35"/>
      <c r="N1688" s="35"/>
      <c r="O1688" s="35"/>
      <c r="P1688" s="35"/>
      <c r="Q1688" s="35"/>
      <c r="R1688" s="35"/>
      <c r="S1688" s="35"/>
      <c r="T1688" s="17">
        <f t="shared" si="3769"/>
        <v>47704</v>
      </c>
      <c r="U1688" s="216">
        <f t="shared" si="3762"/>
        <v>5</v>
      </c>
      <c r="V1688" s="216">
        <f t="shared" si="3769"/>
        <v>1683</v>
      </c>
      <c r="W1688" s="16">
        <f t="shared" si="3776"/>
        <v>4.6109589041095891</v>
      </c>
      <c r="X1688" s="16" t="e">
        <f>IF(Template!$F$7="Linear interpolation",LinInterp($I$5:$I$22,$G$5:$G$22,W1688),CubicSpline($I$5:$I$22,$G$5:$G$22,W1688))</f>
        <v>#VALUE!</v>
      </c>
      <c r="Y1688" s="221" t="e">
        <f t="shared" si="3763"/>
        <v>#VALUE!</v>
      </c>
      <c r="Z1688" s="221" t="e">
        <f>Y1688/PRODUCT($AA$6:AA1687)</f>
        <v>#VALUE!</v>
      </c>
      <c r="AA1688" s="16" t="e">
        <f t="shared" si="3770"/>
        <v>#VALUE!</v>
      </c>
      <c r="AB1688" s="10" t="e">
        <f t="shared" si="3771"/>
        <v>#VALUE!</v>
      </c>
      <c r="AC1688" s="90">
        <f t="shared" si="3764"/>
        <v>1688</v>
      </c>
      <c r="AD1688" s="17">
        <f t="shared" si="3772"/>
        <v>47681</v>
      </c>
      <c r="AE1688" s="16" t="e">
        <f t="shared" si="3765"/>
        <v>#VALUE!</v>
      </c>
      <c r="AF1688" s="10">
        <f ca="1">IFERROR(AVERAGE(INDIRECT("AE"&amp;AC1688-Template!$F$10+1):INDIRECT("AE"&amp;AC1688)),0)</f>
        <v>0</v>
      </c>
      <c r="AG1688" s="35"/>
      <c r="AH1688" s="86"/>
      <c r="AI1688" s="35"/>
      <c r="AJ1688" s="35"/>
      <c r="AK1688" s="35"/>
      <c r="AL1688" s="35"/>
      <c r="AM1688" s="35"/>
      <c r="AN1688" s="35"/>
      <c r="AO1688" s="35"/>
      <c r="AP1688" s="35"/>
      <c r="AQ1688" s="35"/>
      <c r="AR1688" s="35"/>
      <c r="AS1688" s="35"/>
      <c r="AT1688" s="35"/>
      <c r="AU1688" s="35"/>
      <c r="AV1688" s="35"/>
      <c r="AW1688" s="35"/>
      <c r="AX1688" s="35"/>
      <c r="AY1688" s="35"/>
      <c r="AZ1688" s="17">
        <f t="shared" ref="AZ1688" si="3813">AZ1687+1</f>
        <v>47704</v>
      </c>
      <c r="BA1688" s="216">
        <f t="shared" si="3788"/>
        <v>5</v>
      </c>
      <c r="BB1688" s="216">
        <f t="shared" ref="BB1688" si="3814">BB1687+1</f>
        <v>1683</v>
      </c>
      <c r="BC1688" s="16">
        <f t="shared" si="3790"/>
        <v>4.6109589041095891</v>
      </c>
      <c r="BD1688" s="16">
        <f>IF(Template!$F$7="Linear interpolation",LinInterp($AO$5:$AO$18,$AM$5:$AM$18,BC1688),CubicSpline($AO$5:$AO$18,$AM$5:$AM$18,BC1688))</f>
        <v>14.029912663973791</v>
      </c>
      <c r="BE1688" s="221">
        <f t="shared" si="3725"/>
        <v>1.8319402521897421</v>
      </c>
      <c r="BF1688" s="221">
        <f>BE1688/PRODUCT($BG$6:BG1687)</f>
        <v>1.0003277401455479</v>
      </c>
      <c r="BG1688" s="16">
        <f t="shared" si="3791"/>
        <v>1.0003277401455479</v>
      </c>
      <c r="BH1688" s="10">
        <f t="shared" si="3792"/>
        <v>11.962515312499367</v>
      </c>
      <c r="BI1688" s="90"/>
      <c r="BJ1688" s="17">
        <f t="shared" si="3775"/>
        <v>47681</v>
      </c>
      <c r="BK1688" s="16">
        <f t="shared" si="3768"/>
        <v>11.957060914456697</v>
      </c>
      <c r="BL1688" s="10">
        <f ca="1">IFERROR(AVERAGE(INDIRECT("BK"&amp;AC1688-Template!$F$10+1):INDIRECT("BK"&amp;AC1688)),0)</f>
        <v>11.97009146347075</v>
      </c>
      <c r="BM1688" s="35"/>
      <c r="BN1688" s="86"/>
      <c r="BO1688" s="35"/>
      <c r="BP1688" s="35"/>
      <c r="BQ1688" s="35"/>
      <c r="BR1688" s="35"/>
      <c r="BS1688" s="35"/>
      <c r="BT1688" s="35"/>
      <c r="BU1688" s="35"/>
      <c r="BV1688" s="35"/>
      <c r="BW1688" s="35"/>
      <c r="BX1688" s="35"/>
      <c r="BY1688" s="35"/>
      <c r="BZ1688" s="35"/>
      <c r="CA1688" s="35"/>
      <c r="CB1688" s="35"/>
      <c r="CC1688" s="35"/>
      <c r="CD1688" s="35"/>
      <c r="CE1688" s="35"/>
      <c r="CF1688" s="35"/>
      <c r="CG1688" s="35"/>
      <c r="CH1688" s="35"/>
    </row>
    <row r="1689" spans="1:86" ht="15.6" x14ac:dyDescent="0.3">
      <c r="A1689" s="35"/>
      <c r="B1689" s="86"/>
      <c r="C1689" s="35"/>
      <c r="D1689" s="35"/>
      <c r="E1689" s="35"/>
      <c r="F1689" s="35"/>
      <c r="G1689" s="35"/>
      <c r="H1689" s="35"/>
      <c r="I1689" s="35"/>
      <c r="J1689" s="35"/>
      <c r="K1689" s="35"/>
      <c r="L1689" s="35"/>
      <c r="M1689" s="35"/>
      <c r="N1689" s="35"/>
      <c r="O1689" s="35"/>
      <c r="P1689" s="35"/>
      <c r="Q1689" s="35"/>
      <c r="R1689" s="35"/>
      <c r="S1689" s="35"/>
      <c r="T1689" s="17">
        <f t="shared" si="3769"/>
        <v>47705</v>
      </c>
      <c r="U1689" s="216">
        <f t="shared" si="3762"/>
        <v>6</v>
      </c>
      <c r="V1689" s="216">
        <f t="shared" si="3769"/>
        <v>1684</v>
      </c>
      <c r="W1689" s="16">
        <f t="shared" si="3776"/>
        <v>4.6136986301369864</v>
      </c>
      <c r="X1689" s="16" t="e">
        <f>IF(Template!$F$7="Linear interpolation",LinInterp($I$5:$I$22,$G$5:$G$22,W1689),CubicSpline($I$5:$I$22,$G$5:$G$22,W1689))</f>
        <v>#VALUE!</v>
      </c>
      <c r="Y1689" s="221" t="e">
        <f t="shared" si="3763"/>
        <v>#VALUE!</v>
      </c>
      <c r="Z1689" s="221" t="e">
        <f>Y1689/PRODUCT($AA$6:AA1688)</f>
        <v>#VALUE!</v>
      </c>
      <c r="AA1689" s="16" t="e">
        <f t="shared" si="3770"/>
        <v>#VALUE!</v>
      </c>
      <c r="AB1689" s="10" t="e">
        <f t="shared" si="3771"/>
        <v>#VALUE!</v>
      </c>
      <c r="AC1689" s="90">
        <f t="shared" si="3764"/>
        <v>1689</v>
      </c>
      <c r="AD1689" s="17">
        <f t="shared" si="3772"/>
        <v>47682</v>
      </c>
      <c r="AE1689" s="16" t="e">
        <f t="shared" si="3765"/>
        <v>#VALUE!</v>
      </c>
      <c r="AF1689" s="10">
        <f ca="1">IFERROR(AVERAGE(INDIRECT("AE"&amp;AC1689-Template!$F$10+1):INDIRECT("AE"&amp;AC1689)),0)</f>
        <v>0</v>
      </c>
      <c r="AG1689" s="35"/>
      <c r="AH1689" s="86"/>
      <c r="AI1689" s="35"/>
      <c r="AJ1689" s="35"/>
      <c r="AK1689" s="35"/>
      <c r="AL1689" s="35"/>
      <c r="AM1689" s="35"/>
      <c r="AN1689" s="35"/>
      <c r="AO1689" s="35"/>
      <c r="AP1689" s="35"/>
      <c r="AQ1689" s="35"/>
      <c r="AR1689" s="35"/>
      <c r="AS1689" s="35"/>
      <c r="AT1689" s="35"/>
      <c r="AU1689" s="35"/>
      <c r="AV1689" s="35"/>
      <c r="AW1689" s="35"/>
      <c r="AX1689" s="35"/>
      <c r="AY1689" s="35"/>
      <c r="AZ1689" s="17">
        <f t="shared" ref="AZ1689" si="3815">AZ1688+1</f>
        <v>47705</v>
      </c>
      <c r="BA1689" s="216">
        <f t="shared" si="3788"/>
        <v>6</v>
      </c>
      <c r="BB1689" s="216">
        <f t="shared" ref="BB1689" si="3816">BB1688+1</f>
        <v>1684</v>
      </c>
      <c r="BC1689" s="16">
        <f t="shared" si="3790"/>
        <v>4.6136986301369864</v>
      </c>
      <c r="BD1689" s="16">
        <f>IF(Template!$F$7="Linear interpolation",LinInterp($AO$5:$AO$18,$AM$5:$AM$18,BC1689),CubicSpline($AO$5:$AO$18,$AM$5:$AM$18,BC1689))</f>
        <v>14.029122035578029</v>
      </c>
      <c r="BE1689" s="221">
        <f t="shared" si="3725"/>
        <v>1.8325406976471423</v>
      </c>
      <c r="BF1689" s="221">
        <f>BE1689/PRODUCT($BG$6:BG1688)</f>
        <v>1.0003277647601676</v>
      </c>
      <c r="BG1689" s="16">
        <f t="shared" si="3791"/>
        <v>1.0003277401455479</v>
      </c>
      <c r="BH1689" s="10">
        <f t="shared" si="3792"/>
        <v>11.962515312499367</v>
      </c>
      <c r="BI1689" s="90"/>
      <c r="BJ1689" s="17">
        <f t="shared" si="3775"/>
        <v>47682</v>
      </c>
      <c r="BK1689" s="16">
        <f t="shared" si="3768"/>
        <v>11.956702423682852</v>
      </c>
      <c r="BL1689" s="10">
        <f ca="1">IFERROR(AVERAGE(INDIRECT("BK"&amp;AC1689-Template!$F$10+1):INDIRECT("BK"&amp;AC1689)),0)</f>
        <v>11.968979222879765</v>
      </c>
      <c r="BM1689" s="35"/>
      <c r="BN1689" s="86"/>
      <c r="BO1689" s="35"/>
      <c r="BP1689" s="35"/>
      <c r="BQ1689" s="35"/>
      <c r="BR1689" s="35"/>
      <c r="BS1689" s="35"/>
      <c r="BT1689" s="35"/>
      <c r="BU1689" s="35"/>
      <c r="BV1689" s="35"/>
      <c r="BW1689" s="35"/>
      <c r="BX1689" s="35"/>
      <c r="BY1689" s="35"/>
      <c r="BZ1689" s="35"/>
      <c r="CA1689" s="35"/>
      <c r="CB1689" s="35"/>
      <c r="CC1689" s="35"/>
      <c r="CD1689" s="35"/>
      <c r="CE1689" s="35"/>
      <c r="CF1689" s="35"/>
      <c r="CG1689" s="35"/>
      <c r="CH1689" s="35"/>
    </row>
    <row r="1690" spans="1:86" ht="15.6" x14ac:dyDescent="0.3">
      <c r="A1690" s="35"/>
      <c r="B1690" s="86"/>
      <c r="C1690" s="35"/>
      <c r="D1690" s="35"/>
      <c r="E1690" s="35"/>
      <c r="F1690" s="35"/>
      <c r="G1690" s="35"/>
      <c r="H1690" s="35"/>
      <c r="I1690" s="35"/>
      <c r="J1690" s="35"/>
      <c r="K1690" s="35"/>
      <c r="L1690" s="35"/>
      <c r="M1690" s="35"/>
      <c r="N1690" s="35"/>
      <c r="O1690" s="35"/>
      <c r="P1690" s="35"/>
      <c r="Q1690" s="35"/>
      <c r="R1690" s="35"/>
      <c r="S1690" s="35"/>
      <c r="T1690" s="17">
        <f t="shared" si="3769"/>
        <v>47706</v>
      </c>
      <c r="U1690" s="216">
        <f t="shared" si="3762"/>
        <v>7</v>
      </c>
      <c r="V1690" s="216">
        <f t="shared" si="3769"/>
        <v>1685</v>
      </c>
      <c r="W1690" s="16">
        <f t="shared" si="3776"/>
        <v>4.6164383561643838</v>
      </c>
      <c r="X1690" s="16" t="e">
        <f>IF(Template!$F$7="Linear interpolation",LinInterp($I$5:$I$22,$G$5:$G$22,W1690),CubicSpline($I$5:$I$22,$G$5:$G$22,W1690))</f>
        <v>#VALUE!</v>
      </c>
      <c r="Y1690" s="221" t="e">
        <f t="shared" si="3763"/>
        <v>#VALUE!</v>
      </c>
      <c r="Z1690" s="221" t="e">
        <f>Y1690/PRODUCT($AA$6:AA1689)</f>
        <v>#VALUE!</v>
      </c>
      <c r="AA1690" s="16" t="e">
        <f t="shared" si="3770"/>
        <v>#VALUE!</v>
      </c>
      <c r="AB1690" s="10" t="e">
        <f t="shared" si="3771"/>
        <v>#VALUE!</v>
      </c>
      <c r="AC1690" s="90">
        <f t="shared" si="3764"/>
        <v>1690</v>
      </c>
      <c r="AD1690" s="17">
        <f t="shared" si="3772"/>
        <v>47683</v>
      </c>
      <c r="AE1690" s="16" t="e">
        <f t="shared" si="3765"/>
        <v>#VALUE!</v>
      </c>
      <c r="AF1690" s="10">
        <f ca="1">IFERROR(AVERAGE(INDIRECT("AE"&amp;AC1690-Template!$F$10+1):INDIRECT("AE"&amp;AC1690)),0)</f>
        <v>0</v>
      </c>
      <c r="AG1690" s="35"/>
      <c r="AH1690" s="86"/>
      <c r="AI1690" s="35"/>
      <c r="AJ1690" s="35"/>
      <c r="AK1690" s="35"/>
      <c r="AL1690" s="35"/>
      <c r="AM1690" s="35"/>
      <c r="AN1690" s="35"/>
      <c r="AO1690" s="35"/>
      <c r="AP1690" s="35"/>
      <c r="AQ1690" s="35"/>
      <c r="AR1690" s="35"/>
      <c r="AS1690" s="35"/>
      <c r="AT1690" s="35"/>
      <c r="AU1690" s="35"/>
      <c r="AV1690" s="35"/>
      <c r="AW1690" s="35"/>
      <c r="AX1690" s="35"/>
      <c r="AY1690" s="35"/>
      <c r="AZ1690" s="17">
        <f t="shared" ref="AZ1690" si="3817">AZ1689+1</f>
        <v>47706</v>
      </c>
      <c r="BA1690" s="216">
        <f t="shared" si="3788"/>
        <v>7</v>
      </c>
      <c r="BB1690" s="216">
        <f t="shared" ref="BB1690" si="3818">BB1689+1</f>
        <v>1685</v>
      </c>
      <c r="BC1690" s="16">
        <f t="shared" si="3790"/>
        <v>4.6164383561643838</v>
      </c>
      <c r="BD1690" s="16">
        <f>IF(Template!$F$7="Linear interpolation",LinInterp($AO$5:$AO$18,$AM$5:$AM$18,BC1690),CubicSpline($AO$5:$AO$18,$AM$5:$AM$18,BC1690))</f>
        <v>14.028332996864657</v>
      </c>
      <c r="BE1690" s="221">
        <f t="shared" si="3725"/>
        <v>1.8331413878357303</v>
      </c>
      <c r="BF1690" s="221">
        <f>BE1690/PRODUCT($BG$6:BG1689)</f>
        <v>1.0003278155277282</v>
      </c>
      <c r="BG1690" s="16">
        <f t="shared" si="3791"/>
        <v>1.0003277401455479</v>
      </c>
      <c r="BH1690" s="10">
        <f t="shared" si="3792"/>
        <v>11.962515312499367</v>
      </c>
      <c r="BI1690" s="90"/>
      <c r="BJ1690" s="17">
        <f t="shared" si="3775"/>
        <v>47683</v>
      </c>
      <c r="BK1690" s="16">
        <f t="shared" si="3768"/>
        <v>11.956397206987823</v>
      </c>
      <c r="BL1690" s="10">
        <f ca="1">IFERROR(AVERAGE(INDIRECT("BK"&amp;AC1690-Template!$F$10+1):INDIRECT("BK"&amp;AC1690)),0)</f>
        <v>11.967918444451289</v>
      </c>
      <c r="BM1690" s="35"/>
      <c r="BN1690" s="86"/>
      <c r="BO1690" s="35"/>
      <c r="BP1690" s="35"/>
      <c r="BQ1690" s="35"/>
      <c r="BR1690" s="35"/>
      <c r="BS1690" s="35"/>
      <c r="BT1690" s="35"/>
      <c r="BU1690" s="35"/>
      <c r="BV1690" s="35"/>
      <c r="BW1690" s="35"/>
      <c r="BX1690" s="35"/>
      <c r="BY1690" s="35"/>
      <c r="BZ1690" s="35"/>
      <c r="CA1690" s="35"/>
      <c r="CB1690" s="35"/>
      <c r="CC1690" s="35"/>
      <c r="CD1690" s="35"/>
      <c r="CE1690" s="35"/>
      <c r="CF1690" s="35"/>
      <c r="CG1690" s="35"/>
      <c r="CH1690" s="35"/>
    </row>
    <row r="1691" spans="1:86" ht="15.6" x14ac:dyDescent="0.3">
      <c r="A1691" s="35"/>
      <c r="B1691" s="86"/>
      <c r="C1691" s="35"/>
      <c r="D1691" s="35"/>
      <c r="E1691" s="35"/>
      <c r="F1691" s="35"/>
      <c r="G1691" s="35"/>
      <c r="H1691" s="35"/>
      <c r="I1691" s="35"/>
      <c r="J1691" s="35"/>
      <c r="K1691" s="35"/>
      <c r="L1691" s="35"/>
      <c r="M1691" s="35"/>
      <c r="N1691" s="35"/>
      <c r="O1691" s="35"/>
      <c r="P1691" s="35"/>
      <c r="Q1691" s="35"/>
      <c r="R1691" s="35"/>
      <c r="S1691" s="35"/>
      <c r="T1691" s="17">
        <f t="shared" si="3769"/>
        <v>47707</v>
      </c>
      <c r="U1691" s="216">
        <f t="shared" si="3762"/>
        <v>1</v>
      </c>
      <c r="V1691" s="216">
        <f t="shared" si="3769"/>
        <v>1686</v>
      </c>
      <c r="W1691" s="16">
        <f t="shared" si="3776"/>
        <v>4.6191780821917812</v>
      </c>
      <c r="X1691" s="16" t="e">
        <f>IF(Template!$F$7="Linear interpolation",LinInterp($I$5:$I$22,$G$5:$G$22,W1691),CubicSpline($I$5:$I$22,$G$5:$G$22,W1691))</f>
        <v>#VALUE!</v>
      </c>
      <c r="Y1691" s="221" t="e">
        <f t="shared" si="3763"/>
        <v>#VALUE!</v>
      </c>
      <c r="Z1691" s="221" t="e">
        <f>Y1691/PRODUCT($AA$6:AA1690)</f>
        <v>#VALUE!</v>
      </c>
      <c r="AA1691" s="16" t="e">
        <f t="shared" si="3770"/>
        <v>#VALUE!</v>
      </c>
      <c r="AB1691" s="10" t="e">
        <f t="shared" si="3771"/>
        <v>#VALUE!</v>
      </c>
      <c r="AC1691" s="90">
        <f t="shared" si="3764"/>
        <v>1691</v>
      </c>
      <c r="AD1691" s="17">
        <f t="shared" si="3772"/>
        <v>47684</v>
      </c>
      <c r="AE1691" s="16" t="e">
        <f t="shared" si="3765"/>
        <v>#VALUE!</v>
      </c>
      <c r="AF1691" s="10">
        <f ca="1">IFERROR(AVERAGE(INDIRECT("AE"&amp;AC1691-Template!$F$10+1):INDIRECT("AE"&amp;AC1691)),0)</f>
        <v>0</v>
      </c>
      <c r="AG1691" s="35"/>
      <c r="AH1691" s="86"/>
      <c r="AI1691" s="35"/>
      <c r="AJ1691" s="35"/>
      <c r="AK1691" s="35"/>
      <c r="AL1691" s="35"/>
      <c r="AM1691" s="35"/>
      <c r="AN1691" s="35"/>
      <c r="AO1691" s="35"/>
      <c r="AP1691" s="35"/>
      <c r="AQ1691" s="35"/>
      <c r="AR1691" s="35"/>
      <c r="AS1691" s="35"/>
      <c r="AT1691" s="35"/>
      <c r="AU1691" s="35"/>
      <c r="AV1691" s="35"/>
      <c r="AW1691" s="35"/>
      <c r="AX1691" s="35"/>
      <c r="AY1691" s="35"/>
      <c r="AZ1691" s="17">
        <f t="shared" ref="AZ1691" si="3819">AZ1690+1</f>
        <v>47707</v>
      </c>
      <c r="BA1691" s="216">
        <f t="shared" si="3788"/>
        <v>1</v>
      </c>
      <c r="BB1691" s="216">
        <f t="shared" ref="BB1691" si="3820">BB1690+1</f>
        <v>1686</v>
      </c>
      <c r="BC1691" s="16">
        <f t="shared" si="3790"/>
        <v>4.6191780821917812</v>
      </c>
      <c r="BD1691" s="16">
        <f>IF(Template!$F$7="Linear interpolation",LinInterp($AO$5:$AO$18,$AM$5:$AM$18,BC1691),CubicSpline($AO$5:$AO$18,$AM$5:$AM$18,BC1691))</f>
        <v>14.027545583028369</v>
      </c>
      <c r="BE1691" s="221">
        <f t="shared" si="3725"/>
        <v>1.8337423256933691</v>
      </c>
      <c r="BF1691" s="221">
        <f>BE1691/PRODUCT($BG$6:BG1690)</f>
        <v>1.000327893989974</v>
      </c>
      <c r="BG1691" s="16">
        <f t="shared" si="3791"/>
        <v>1.000327893989974</v>
      </c>
      <c r="BH1691" s="10">
        <f t="shared" si="3792"/>
        <v>11.968130634051555</v>
      </c>
      <c r="BI1691" s="90"/>
      <c r="BJ1691" s="17">
        <f t="shared" si="3775"/>
        <v>47684</v>
      </c>
      <c r="BK1691" s="16">
        <f t="shared" si="3768"/>
        <v>11.956397206987823</v>
      </c>
      <c r="BL1691" s="10">
        <f ca="1">IFERROR(AVERAGE(INDIRECT("BK"&amp;AC1691-Template!$F$10+1):INDIRECT("BK"&amp;AC1691)),0)</f>
        <v>11.966917647048501</v>
      </c>
      <c r="BM1691" s="35"/>
      <c r="BN1691" s="86"/>
      <c r="BO1691" s="35"/>
      <c r="BP1691" s="35"/>
      <c r="BQ1691" s="35"/>
      <c r="BR1691" s="35"/>
      <c r="BS1691" s="35"/>
      <c r="BT1691" s="35"/>
      <c r="BU1691" s="35"/>
      <c r="BV1691" s="35"/>
      <c r="BW1691" s="35"/>
      <c r="BX1691" s="35"/>
      <c r="BY1691" s="35"/>
      <c r="BZ1691" s="35"/>
      <c r="CA1691" s="35"/>
      <c r="CB1691" s="35"/>
      <c r="CC1691" s="35"/>
      <c r="CD1691" s="35"/>
      <c r="CE1691" s="35"/>
      <c r="CF1691" s="35"/>
      <c r="CG1691" s="35"/>
      <c r="CH1691" s="35"/>
    </row>
    <row r="1692" spans="1:86" ht="15.6" x14ac:dyDescent="0.3">
      <c r="A1692" s="35"/>
      <c r="B1692" s="86"/>
      <c r="C1692" s="35"/>
      <c r="D1692" s="35"/>
      <c r="E1692" s="35"/>
      <c r="F1692" s="35"/>
      <c r="G1692" s="35"/>
      <c r="H1692" s="35"/>
      <c r="I1692" s="35"/>
      <c r="J1692" s="35"/>
      <c r="K1692" s="35"/>
      <c r="L1692" s="35"/>
      <c r="M1692" s="35"/>
      <c r="N1692" s="35"/>
      <c r="O1692" s="35"/>
      <c r="P1692" s="35"/>
      <c r="Q1692" s="35"/>
      <c r="R1692" s="35"/>
      <c r="S1692" s="35"/>
      <c r="T1692" s="17">
        <f t="shared" si="3769"/>
        <v>47708</v>
      </c>
      <c r="U1692" s="216">
        <f t="shared" si="3762"/>
        <v>2</v>
      </c>
      <c r="V1692" s="216">
        <f t="shared" si="3769"/>
        <v>1687</v>
      </c>
      <c r="W1692" s="16">
        <f t="shared" si="3776"/>
        <v>4.6219178082191785</v>
      </c>
      <c r="X1692" s="16" t="e">
        <f>IF(Template!$F$7="Linear interpolation",LinInterp($I$5:$I$22,$G$5:$G$22,W1692),CubicSpline($I$5:$I$22,$G$5:$G$22,W1692))</f>
        <v>#VALUE!</v>
      </c>
      <c r="Y1692" s="221" t="e">
        <f t="shared" si="3763"/>
        <v>#VALUE!</v>
      </c>
      <c r="Z1692" s="221" t="e">
        <f>Y1692/PRODUCT($AA$6:AA1691)</f>
        <v>#VALUE!</v>
      </c>
      <c r="AA1692" s="16" t="e">
        <f t="shared" si="3770"/>
        <v>#VALUE!</v>
      </c>
      <c r="AB1692" s="10" t="e">
        <f t="shared" si="3771"/>
        <v>#VALUE!</v>
      </c>
      <c r="AC1692" s="90">
        <f t="shared" si="3764"/>
        <v>1692</v>
      </c>
      <c r="AD1692" s="17">
        <f t="shared" si="3772"/>
        <v>47685</v>
      </c>
      <c r="AE1692" s="16" t="e">
        <f t="shared" si="3765"/>
        <v>#VALUE!</v>
      </c>
      <c r="AF1692" s="10">
        <f ca="1">IFERROR(AVERAGE(INDIRECT("AE"&amp;AC1692-Template!$F$10+1):INDIRECT("AE"&amp;AC1692)),0)</f>
        <v>0</v>
      </c>
      <c r="AG1692" s="35"/>
      <c r="AH1692" s="86"/>
      <c r="AI1692" s="35"/>
      <c r="AJ1692" s="35"/>
      <c r="AK1692" s="35"/>
      <c r="AL1692" s="35"/>
      <c r="AM1692" s="35"/>
      <c r="AN1692" s="35"/>
      <c r="AO1692" s="35"/>
      <c r="AP1692" s="35"/>
      <c r="AQ1692" s="35"/>
      <c r="AR1692" s="35"/>
      <c r="AS1692" s="35"/>
      <c r="AT1692" s="35"/>
      <c r="AU1692" s="35"/>
      <c r="AV1692" s="35"/>
      <c r="AW1692" s="35"/>
      <c r="AX1692" s="35"/>
      <c r="AY1692" s="35"/>
      <c r="AZ1692" s="17">
        <f t="shared" ref="AZ1692" si="3821">AZ1691+1</f>
        <v>47708</v>
      </c>
      <c r="BA1692" s="216">
        <f t="shared" si="3788"/>
        <v>2</v>
      </c>
      <c r="BB1692" s="216">
        <f t="shared" ref="BB1692" si="3822">BB1691+1</f>
        <v>1687</v>
      </c>
      <c r="BC1692" s="16">
        <f t="shared" si="3790"/>
        <v>4.6219178082191785</v>
      </c>
      <c r="BD1692" s="16">
        <f>IF(Template!$F$7="Linear interpolation",LinInterp($AO$5:$AO$18,$AM$5:$AM$18,BC1692),CubicSpline($AO$5:$AO$18,$AM$5:$AM$18,BC1692))</f>
        <v>14.02675982926386</v>
      </c>
      <c r="BE1692" s="221">
        <f t="shared" si="3725"/>
        <v>1.8343435141679652</v>
      </c>
      <c r="BF1692" s="221">
        <f>BE1692/PRODUCT($BG$6:BG1691)</f>
        <v>1.0003278478476352</v>
      </c>
      <c r="BG1692" s="16">
        <f t="shared" si="3791"/>
        <v>1.0003278478476352</v>
      </c>
      <c r="BH1692" s="10">
        <f t="shared" si="3792"/>
        <v>11.966446438683942</v>
      </c>
      <c r="BI1692" s="90"/>
      <c r="BJ1692" s="17">
        <f t="shared" si="3775"/>
        <v>47685</v>
      </c>
      <c r="BK1692" s="16">
        <f t="shared" si="3768"/>
        <v>11.956397206987823</v>
      </c>
      <c r="BL1692" s="10">
        <f ca="1">IFERROR(AVERAGE(INDIRECT("BK"&amp;AC1692-Template!$F$10+1):INDIRECT("BK"&amp;AC1692)),0)</f>
        <v>11.965975171486809</v>
      </c>
      <c r="BM1692" s="35"/>
      <c r="BN1692" s="86"/>
      <c r="BO1692" s="35"/>
      <c r="BP1692" s="35"/>
      <c r="BQ1692" s="35"/>
      <c r="BR1692" s="35"/>
      <c r="BS1692" s="35"/>
      <c r="BT1692" s="35"/>
      <c r="BU1692" s="35"/>
      <c r="BV1692" s="35"/>
      <c r="BW1692" s="35"/>
      <c r="BX1692" s="35"/>
      <c r="BY1692" s="35"/>
      <c r="BZ1692" s="35"/>
      <c r="CA1692" s="35"/>
      <c r="CB1692" s="35"/>
      <c r="CC1692" s="35"/>
      <c r="CD1692" s="35"/>
      <c r="CE1692" s="35"/>
      <c r="CF1692" s="35"/>
      <c r="CG1692" s="35"/>
      <c r="CH1692" s="35"/>
    </row>
    <row r="1693" spans="1:86" ht="15.6" x14ac:dyDescent="0.3">
      <c r="A1693" s="35"/>
      <c r="B1693" s="86"/>
      <c r="C1693" s="35"/>
      <c r="D1693" s="35"/>
      <c r="E1693" s="35"/>
      <c r="F1693" s="35"/>
      <c r="G1693" s="35"/>
      <c r="H1693" s="35"/>
      <c r="I1693" s="35"/>
      <c r="J1693" s="35"/>
      <c r="K1693" s="35"/>
      <c r="L1693" s="35"/>
      <c r="M1693" s="35"/>
      <c r="N1693" s="35"/>
      <c r="O1693" s="35"/>
      <c r="P1693" s="35"/>
      <c r="Q1693" s="35"/>
      <c r="R1693" s="35"/>
      <c r="S1693" s="35"/>
      <c r="T1693" s="17">
        <f t="shared" si="3769"/>
        <v>47709</v>
      </c>
      <c r="U1693" s="216">
        <f t="shared" si="3762"/>
        <v>3</v>
      </c>
      <c r="V1693" s="216">
        <f t="shared" si="3769"/>
        <v>1688</v>
      </c>
      <c r="W1693" s="16">
        <f t="shared" si="3776"/>
        <v>4.624657534246575</v>
      </c>
      <c r="X1693" s="16" t="e">
        <f>IF(Template!$F$7="Linear interpolation",LinInterp($I$5:$I$22,$G$5:$G$22,W1693),CubicSpline($I$5:$I$22,$G$5:$G$22,W1693))</f>
        <v>#VALUE!</v>
      </c>
      <c r="Y1693" s="221" t="e">
        <f t="shared" si="3763"/>
        <v>#VALUE!</v>
      </c>
      <c r="Z1693" s="221" t="e">
        <f>Y1693/PRODUCT($AA$6:AA1692)</f>
        <v>#VALUE!</v>
      </c>
      <c r="AA1693" s="16" t="e">
        <f t="shared" si="3770"/>
        <v>#VALUE!</v>
      </c>
      <c r="AB1693" s="10" t="e">
        <f t="shared" si="3771"/>
        <v>#VALUE!</v>
      </c>
      <c r="AC1693" s="90">
        <f t="shared" si="3764"/>
        <v>1693</v>
      </c>
      <c r="AD1693" s="17">
        <f t="shared" si="3772"/>
        <v>47686</v>
      </c>
      <c r="AE1693" s="16" t="e">
        <f t="shared" si="3765"/>
        <v>#VALUE!</v>
      </c>
      <c r="AF1693" s="10">
        <f ca="1">IFERROR(AVERAGE(INDIRECT("AE"&amp;AC1693-Template!$F$10+1):INDIRECT("AE"&amp;AC1693)),0)</f>
        <v>0</v>
      </c>
      <c r="AG1693" s="35"/>
      <c r="AH1693" s="86"/>
      <c r="AI1693" s="35"/>
      <c r="AJ1693" s="35"/>
      <c r="AK1693" s="35"/>
      <c r="AL1693" s="35"/>
      <c r="AM1693" s="35"/>
      <c r="AN1693" s="35"/>
      <c r="AO1693" s="35"/>
      <c r="AP1693" s="35"/>
      <c r="AQ1693" s="35"/>
      <c r="AR1693" s="35"/>
      <c r="AS1693" s="35"/>
      <c r="AT1693" s="35"/>
      <c r="AU1693" s="35"/>
      <c r="AV1693" s="35"/>
      <c r="AW1693" s="35"/>
      <c r="AX1693" s="35"/>
      <c r="AY1693" s="35"/>
      <c r="AZ1693" s="17">
        <f t="shared" ref="AZ1693" si="3823">AZ1692+1</f>
        <v>47709</v>
      </c>
      <c r="BA1693" s="216">
        <f t="shared" si="3788"/>
        <v>3</v>
      </c>
      <c r="BB1693" s="216">
        <f t="shared" ref="BB1693" si="3824">BB1692+1</f>
        <v>1688</v>
      </c>
      <c r="BC1693" s="16">
        <f t="shared" si="3790"/>
        <v>4.624657534246575</v>
      </c>
      <c r="BD1693" s="16">
        <f>IF(Template!$F$7="Linear interpolation",LinInterp($AO$5:$AO$18,$AM$5:$AM$18,BC1693),CubicSpline($AO$5:$AO$18,$AM$5:$AM$18,BC1693))</f>
        <v>14.025975770765825</v>
      </c>
      <c r="BE1693" s="221">
        <f t="shared" si="3725"/>
        <v>1.8349449562174753</v>
      </c>
      <c r="BF1693" s="221">
        <f>BE1693/PRODUCT($BG$6:BG1692)</f>
        <v>1.0003278786360705</v>
      </c>
      <c r="BG1693" s="16">
        <f t="shared" si="3791"/>
        <v>1.0003278786360705</v>
      </c>
      <c r="BH1693" s="10">
        <f t="shared" si="3792"/>
        <v>11.967570216574464</v>
      </c>
      <c r="BI1693" s="90"/>
      <c r="BJ1693" s="17">
        <f t="shared" si="3775"/>
        <v>47686</v>
      </c>
      <c r="BK1693" s="16">
        <f t="shared" si="3768"/>
        <v>11.955100522100913</v>
      </c>
      <c r="BL1693" s="10">
        <f ca="1">IFERROR(AVERAGE(INDIRECT("BK"&amp;AC1693-Template!$F$10+1):INDIRECT("BK"&amp;AC1693)),0)</f>
        <v>11.964989473095555</v>
      </c>
      <c r="BM1693" s="35"/>
      <c r="BN1693" s="86"/>
      <c r="BO1693" s="35"/>
      <c r="BP1693" s="35"/>
      <c r="BQ1693" s="35"/>
      <c r="BR1693" s="35"/>
      <c r="BS1693" s="35"/>
      <c r="BT1693" s="35"/>
      <c r="BU1693" s="35"/>
      <c r="BV1693" s="35"/>
      <c r="BW1693" s="35"/>
      <c r="BX1693" s="35"/>
      <c r="BY1693" s="35"/>
      <c r="BZ1693" s="35"/>
      <c r="CA1693" s="35"/>
      <c r="CB1693" s="35"/>
      <c r="CC1693" s="35"/>
      <c r="CD1693" s="35"/>
      <c r="CE1693" s="35"/>
      <c r="CF1693" s="35"/>
      <c r="CG1693" s="35"/>
      <c r="CH1693" s="35"/>
    </row>
    <row r="1694" spans="1:86" ht="15.6" x14ac:dyDescent="0.3">
      <c r="A1694" s="35"/>
      <c r="B1694" s="86"/>
      <c r="C1694" s="35"/>
      <c r="D1694" s="35"/>
      <c r="E1694" s="35"/>
      <c r="F1694" s="35"/>
      <c r="G1694" s="35"/>
      <c r="H1694" s="35"/>
      <c r="I1694" s="35"/>
      <c r="J1694" s="35"/>
      <c r="K1694" s="35"/>
      <c r="L1694" s="35"/>
      <c r="M1694" s="35"/>
      <c r="N1694" s="35"/>
      <c r="O1694" s="35"/>
      <c r="P1694" s="35"/>
      <c r="Q1694" s="35"/>
      <c r="R1694" s="35"/>
      <c r="S1694" s="35"/>
      <c r="T1694" s="17">
        <f t="shared" si="3769"/>
        <v>47710</v>
      </c>
      <c r="U1694" s="216">
        <f t="shared" si="3762"/>
        <v>4</v>
      </c>
      <c r="V1694" s="216">
        <f t="shared" si="3769"/>
        <v>1689</v>
      </c>
      <c r="W1694" s="16">
        <f t="shared" si="3776"/>
        <v>4.6273972602739724</v>
      </c>
      <c r="X1694" s="16" t="e">
        <f>IF(Template!$F$7="Linear interpolation",LinInterp($I$5:$I$22,$G$5:$G$22,W1694),CubicSpline($I$5:$I$22,$G$5:$G$22,W1694))</f>
        <v>#VALUE!</v>
      </c>
      <c r="Y1694" s="221" t="e">
        <f t="shared" si="3763"/>
        <v>#VALUE!</v>
      </c>
      <c r="Z1694" s="221" t="e">
        <f>Y1694/PRODUCT($AA$6:AA1693)</f>
        <v>#VALUE!</v>
      </c>
      <c r="AA1694" s="16" t="e">
        <f t="shared" si="3770"/>
        <v>#VALUE!</v>
      </c>
      <c r="AB1694" s="10" t="e">
        <f t="shared" si="3771"/>
        <v>#VALUE!</v>
      </c>
      <c r="AC1694" s="90">
        <f t="shared" si="3764"/>
        <v>1694</v>
      </c>
      <c r="AD1694" s="17">
        <f t="shared" si="3772"/>
        <v>47687</v>
      </c>
      <c r="AE1694" s="16" t="e">
        <f t="shared" si="3765"/>
        <v>#VALUE!</v>
      </c>
      <c r="AF1694" s="10">
        <f ca="1">IFERROR(AVERAGE(INDIRECT("AE"&amp;AC1694-Template!$F$10+1):INDIRECT("AE"&amp;AC1694)),0)</f>
        <v>0</v>
      </c>
      <c r="AG1694" s="35"/>
      <c r="AH1694" s="86"/>
      <c r="AI1694" s="35"/>
      <c r="AJ1694" s="35"/>
      <c r="AK1694" s="35"/>
      <c r="AL1694" s="35"/>
      <c r="AM1694" s="35"/>
      <c r="AN1694" s="35"/>
      <c r="AO1694" s="35"/>
      <c r="AP1694" s="35"/>
      <c r="AQ1694" s="35"/>
      <c r="AR1694" s="35"/>
      <c r="AS1694" s="35"/>
      <c r="AT1694" s="35"/>
      <c r="AU1694" s="35"/>
      <c r="AV1694" s="35"/>
      <c r="AW1694" s="35"/>
      <c r="AX1694" s="35"/>
      <c r="AY1694" s="35"/>
      <c r="AZ1694" s="17">
        <f t="shared" ref="AZ1694" si="3825">AZ1693+1</f>
        <v>47710</v>
      </c>
      <c r="BA1694" s="216">
        <f t="shared" si="3788"/>
        <v>4</v>
      </c>
      <c r="BB1694" s="216">
        <f t="shared" ref="BB1694" si="3826">BB1693+1</f>
        <v>1689</v>
      </c>
      <c r="BC1694" s="16">
        <f t="shared" si="3790"/>
        <v>4.6273972602739724</v>
      </c>
      <c r="BD1694" s="16">
        <f>IF(Template!$F$7="Linear interpolation",LinInterp($AO$5:$AO$18,$AM$5:$AM$18,BC1694),CubicSpline($AO$5:$AO$18,$AM$5:$AM$18,BC1694))</f>
        <v>14.025193442728961</v>
      </c>
      <c r="BE1694" s="221">
        <f t="shared" si="3725"/>
        <v>1.8355466548099277</v>
      </c>
      <c r="BF1694" s="221">
        <f>BE1694/PRODUCT($BG$6:BG1693)</f>
        <v>1.0003279109765193</v>
      </c>
      <c r="BG1694" s="16">
        <f t="shared" si="3791"/>
        <v>1.0003279109765193</v>
      </c>
      <c r="BH1694" s="10">
        <f t="shared" si="3792"/>
        <v>11.96875064295433</v>
      </c>
      <c r="BI1694" s="90"/>
      <c r="BJ1694" s="17">
        <f t="shared" si="3775"/>
        <v>47687</v>
      </c>
      <c r="BK1694" s="16">
        <f t="shared" si="3768"/>
        <v>11.955711580438845</v>
      </c>
      <c r="BL1694" s="10">
        <f ca="1">IFERROR(AVERAGE(INDIRECT("BK"&amp;AC1694-Template!$F$10+1):INDIRECT("BK"&amp;AC1694)),0)</f>
        <v>11.964024143315566</v>
      </c>
      <c r="BM1694" s="35"/>
      <c r="BN1694" s="86"/>
      <c r="BO1694" s="35"/>
      <c r="BP1694" s="35"/>
      <c r="BQ1694" s="35"/>
      <c r="BR1694" s="35"/>
      <c r="BS1694" s="35"/>
      <c r="BT1694" s="35"/>
      <c r="BU1694" s="35"/>
      <c r="BV1694" s="35"/>
      <c r="BW1694" s="35"/>
      <c r="BX1694" s="35"/>
      <c r="BY1694" s="35"/>
      <c r="BZ1694" s="35"/>
      <c r="CA1694" s="35"/>
      <c r="CB1694" s="35"/>
      <c r="CC1694" s="35"/>
      <c r="CD1694" s="35"/>
      <c r="CE1694" s="35"/>
      <c r="CF1694" s="35"/>
      <c r="CG1694" s="35"/>
      <c r="CH1694" s="35"/>
    </row>
    <row r="1695" spans="1:86" ht="15.6" x14ac:dyDescent="0.3">
      <c r="A1695" s="35"/>
      <c r="B1695" s="86"/>
      <c r="C1695" s="35"/>
      <c r="D1695" s="35"/>
      <c r="E1695" s="35"/>
      <c r="F1695" s="35"/>
      <c r="G1695" s="35"/>
      <c r="H1695" s="35"/>
      <c r="I1695" s="35"/>
      <c r="J1695" s="35"/>
      <c r="K1695" s="35"/>
      <c r="L1695" s="35"/>
      <c r="M1695" s="35"/>
      <c r="N1695" s="35"/>
      <c r="O1695" s="35"/>
      <c r="P1695" s="35"/>
      <c r="Q1695" s="35"/>
      <c r="R1695" s="35"/>
      <c r="S1695" s="35"/>
      <c r="T1695" s="17">
        <f t="shared" si="3769"/>
        <v>47711</v>
      </c>
      <c r="U1695" s="216">
        <f t="shared" si="3762"/>
        <v>5</v>
      </c>
      <c r="V1695" s="216">
        <f t="shared" si="3769"/>
        <v>1690</v>
      </c>
      <c r="W1695" s="16">
        <f t="shared" si="3776"/>
        <v>4.6301369863013697</v>
      </c>
      <c r="X1695" s="16" t="e">
        <f>IF(Template!$F$7="Linear interpolation",LinInterp($I$5:$I$22,$G$5:$G$22,W1695),CubicSpline($I$5:$I$22,$G$5:$G$22,W1695))</f>
        <v>#VALUE!</v>
      </c>
      <c r="Y1695" s="221" t="e">
        <f t="shared" si="3763"/>
        <v>#VALUE!</v>
      </c>
      <c r="Z1695" s="221" t="e">
        <f>Y1695/PRODUCT($AA$6:AA1694)</f>
        <v>#VALUE!</v>
      </c>
      <c r="AA1695" s="16" t="e">
        <f t="shared" si="3770"/>
        <v>#VALUE!</v>
      </c>
      <c r="AB1695" s="10" t="e">
        <f t="shared" si="3771"/>
        <v>#VALUE!</v>
      </c>
      <c r="AC1695" s="90">
        <f t="shared" si="3764"/>
        <v>1695</v>
      </c>
      <c r="AD1695" s="17">
        <f t="shared" si="3772"/>
        <v>47688</v>
      </c>
      <c r="AE1695" s="16" t="e">
        <f t="shared" si="3765"/>
        <v>#VALUE!</v>
      </c>
      <c r="AF1695" s="10">
        <f ca="1">IFERROR(AVERAGE(INDIRECT("AE"&amp;AC1695-Template!$F$10+1):INDIRECT("AE"&amp;AC1695)),0)</f>
        <v>0</v>
      </c>
      <c r="AG1695" s="35"/>
      <c r="AH1695" s="86"/>
      <c r="AI1695" s="35"/>
      <c r="AJ1695" s="35"/>
      <c r="AK1695" s="35"/>
      <c r="AL1695" s="35"/>
      <c r="AM1695" s="35"/>
      <c r="AN1695" s="35"/>
      <c r="AO1695" s="35"/>
      <c r="AP1695" s="35"/>
      <c r="AQ1695" s="35"/>
      <c r="AR1695" s="35"/>
      <c r="AS1695" s="35"/>
      <c r="AT1695" s="35"/>
      <c r="AU1695" s="35"/>
      <c r="AV1695" s="35"/>
      <c r="AW1695" s="35"/>
      <c r="AX1695" s="35"/>
      <c r="AY1695" s="35"/>
      <c r="AZ1695" s="17">
        <f t="shared" ref="AZ1695" si="3827">AZ1694+1</f>
        <v>47711</v>
      </c>
      <c r="BA1695" s="216">
        <f t="shared" si="3788"/>
        <v>5</v>
      </c>
      <c r="BB1695" s="216">
        <f t="shared" ref="BB1695" si="3828">BB1694+1</f>
        <v>1690</v>
      </c>
      <c r="BC1695" s="16">
        <f t="shared" si="3790"/>
        <v>4.6301369863013697</v>
      </c>
      <c r="BD1695" s="16">
        <f>IF(Template!$F$7="Linear interpolation",LinInterp($AO$5:$AO$18,$AM$5:$AM$18,BC1695),CubicSpline($AO$5:$AO$18,$AM$5:$AM$18,BC1695))</f>
        <v>14.024412880347963</v>
      </c>
      <c r="BE1695" s="221">
        <f t="shared" si="3725"/>
        <v>1.8361486129234306</v>
      </c>
      <c r="BF1695" s="221">
        <f>BE1695/PRODUCT($BG$6:BG1694)</f>
        <v>1.0003279448724038</v>
      </c>
      <c r="BG1695" s="16">
        <f t="shared" si="3791"/>
        <v>1.0003279448724038</v>
      </c>
      <c r="BH1695" s="10">
        <f t="shared" si="3792"/>
        <v>11.969987842740171</v>
      </c>
      <c r="BI1695" s="90"/>
      <c r="BJ1695" s="17">
        <f t="shared" si="3775"/>
        <v>47688</v>
      </c>
      <c r="BK1695" s="16">
        <f t="shared" si="3768"/>
        <v>11.955674608803202</v>
      </c>
      <c r="BL1695" s="10">
        <f ca="1">IFERROR(AVERAGE(INDIRECT("BK"&amp;AC1695-Template!$F$10+1):INDIRECT("BK"&amp;AC1695)),0)</f>
        <v>11.963390857834403</v>
      </c>
      <c r="BM1695" s="35"/>
      <c r="BN1695" s="86"/>
      <c r="BO1695" s="35"/>
      <c r="BP1695" s="35"/>
      <c r="BQ1695" s="35"/>
      <c r="BR1695" s="35"/>
      <c r="BS1695" s="35"/>
      <c r="BT1695" s="35"/>
      <c r="BU1695" s="35"/>
      <c r="BV1695" s="35"/>
      <c r="BW1695" s="35"/>
      <c r="BX1695" s="35"/>
      <c r="BY1695" s="35"/>
      <c r="BZ1695" s="35"/>
      <c r="CA1695" s="35"/>
      <c r="CB1695" s="35"/>
      <c r="CC1695" s="35"/>
      <c r="CD1695" s="35"/>
      <c r="CE1695" s="35"/>
      <c r="CF1695" s="35"/>
      <c r="CG1695" s="35"/>
      <c r="CH1695" s="35"/>
    </row>
    <row r="1696" spans="1:86" ht="15.6" x14ac:dyDescent="0.3">
      <c r="A1696" s="35"/>
      <c r="B1696" s="86"/>
      <c r="C1696" s="35"/>
      <c r="D1696" s="35"/>
      <c r="E1696" s="35"/>
      <c r="F1696" s="35"/>
      <c r="G1696" s="35"/>
      <c r="H1696" s="35"/>
      <c r="I1696" s="35"/>
      <c r="J1696" s="35"/>
      <c r="K1696" s="35"/>
      <c r="L1696" s="35"/>
      <c r="M1696" s="35"/>
      <c r="N1696" s="35"/>
      <c r="O1696" s="35"/>
      <c r="P1696" s="35"/>
      <c r="Q1696" s="35"/>
      <c r="R1696" s="35"/>
      <c r="S1696" s="35"/>
      <c r="T1696" s="17">
        <f t="shared" si="3769"/>
        <v>47712</v>
      </c>
      <c r="U1696" s="216">
        <f t="shared" si="3762"/>
        <v>6</v>
      </c>
      <c r="V1696" s="216">
        <f t="shared" si="3769"/>
        <v>1691</v>
      </c>
      <c r="W1696" s="16">
        <f t="shared" si="3776"/>
        <v>4.6328767123287671</v>
      </c>
      <c r="X1696" s="16" t="e">
        <f>IF(Template!$F$7="Linear interpolation",LinInterp($I$5:$I$22,$G$5:$G$22,W1696),CubicSpline($I$5:$I$22,$G$5:$G$22,W1696))</f>
        <v>#VALUE!</v>
      </c>
      <c r="Y1696" s="221" t="e">
        <f t="shared" si="3763"/>
        <v>#VALUE!</v>
      </c>
      <c r="Z1696" s="221" t="e">
        <f>Y1696/PRODUCT($AA$6:AA1695)</f>
        <v>#VALUE!</v>
      </c>
      <c r="AA1696" s="16" t="e">
        <f t="shared" si="3770"/>
        <v>#VALUE!</v>
      </c>
      <c r="AB1696" s="10" t="e">
        <f t="shared" si="3771"/>
        <v>#VALUE!</v>
      </c>
      <c r="AC1696" s="90">
        <f t="shared" si="3764"/>
        <v>1696</v>
      </c>
      <c r="AD1696" s="17">
        <f t="shared" si="3772"/>
        <v>47689</v>
      </c>
      <c r="AE1696" s="16" t="e">
        <f t="shared" si="3765"/>
        <v>#VALUE!</v>
      </c>
      <c r="AF1696" s="10">
        <f ca="1">IFERROR(AVERAGE(INDIRECT("AE"&amp;AC1696-Template!$F$10+1):INDIRECT("AE"&amp;AC1696)),0)</f>
        <v>0</v>
      </c>
      <c r="AG1696" s="35"/>
      <c r="AH1696" s="86"/>
      <c r="AI1696" s="35"/>
      <c r="AJ1696" s="35"/>
      <c r="AK1696" s="35"/>
      <c r="AL1696" s="35"/>
      <c r="AM1696" s="35"/>
      <c r="AN1696" s="35"/>
      <c r="AO1696" s="35"/>
      <c r="AP1696" s="35"/>
      <c r="AQ1696" s="35"/>
      <c r="AR1696" s="35"/>
      <c r="AS1696" s="35"/>
      <c r="AT1696" s="35"/>
      <c r="AU1696" s="35"/>
      <c r="AV1696" s="35"/>
      <c r="AW1696" s="35"/>
      <c r="AX1696" s="35"/>
      <c r="AY1696" s="35"/>
      <c r="AZ1696" s="17">
        <f t="shared" ref="AZ1696" si="3829">AZ1695+1</f>
        <v>47712</v>
      </c>
      <c r="BA1696" s="216">
        <f t="shared" si="3788"/>
        <v>6</v>
      </c>
      <c r="BB1696" s="216">
        <f t="shared" ref="BB1696" si="3830">BB1695+1</f>
        <v>1691</v>
      </c>
      <c r="BC1696" s="16">
        <f t="shared" si="3790"/>
        <v>4.6328767123287671</v>
      </c>
      <c r="BD1696" s="16">
        <f>IF(Template!$F$7="Linear interpolation",LinInterp($AO$5:$AO$18,$AM$5:$AM$18,BC1696),CubicSpline($AO$5:$AO$18,$AM$5:$AM$18,BC1696))</f>
        <v>14.023634118817528</v>
      </c>
      <c r="BE1696" s="221">
        <f t="shared" si="3725"/>
        <v>1.8367508335461877</v>
      </c>
      <c r="BF1696" s="221">
        <f>BE1696/PRODUCT($BG$6:BG1695)</f>
        <v>1.000327980327147</v>
      </c>
      <c r="BG1696" s="16">
        <f t="shared" si="3791"/>
        <v>1.0003279448724038</v>
      </c>
      <c r="BH1696" s="10">
        <f t="shared" si="3792"/>
        <v>11.969987842740171</v>
      </c>
      <c r="BI1696" s="90"/>
      <c r="BJ1696" s="17">
        <f t="shared" si="3775"/>
        <v>47689</v>
      </c>
      <c r="BK1696" s="16">
        <f t="shared" si="3768"/>
        <v>11.955691661127087</v>
      </c>
      <c r="BL1696" s="10">
        <f ca="1">IFERROR(AVERAGE(INDIRECT("BK"&amp;AC1696-Template!$F$10+1):INDIRECT("BK"&amp;AC1696)),0)</f>
        <v>11.962641476296984</v>
      </c>
      <c r="BM1696" s="35"/>
      <c r="BN1696" s="86"/>
      <c r="BO1696" s="35"/>
      <c r="BP1696" s="35"/>
      <c r="BQ1696" s="35"/>
      <c r="BR1696" s="35"/>
      <c r="BS1696" s="35"/>
      <c r="BT1696" s="35"/>
      <c r="BU1696" s="35"/>
      <c r="BV1696" s="35"/>
      <c r="BW1696" s="35"/>
      <c r="BX1696" s="35"/>
      <c r="BY1696" s="35"/>
      <c r="BZ1696" s="35"/>
      <c r="CA1696" s="35"/>
      <c r="CB1696" s="35"/>
      <c r="CC1696" s="35"/>
      <c r="CD1696" s="35"/>
      <c r="CE1696" s="35"/>
      <c r="CF1696" s="35"/>
      <c r="CG1696" s="35"/>
      <c r="CH1696" s="35"/>
    </row>
    <row r="1697" spans="1:86" ht="15.6" x14ac:dyDescent="0.3">
      <c r="A1697" s="35"/>
      <c r="B1697" s="86"/>
      <c r="C1697" s="35"/>
      <c r="D1697" s="35"/>
      <c r="E1697" s="35"/>
      <c r="F1697" s="35"/>
      <c r="G1697" s="35"/>
      <c r="H1697" s="35"/>
      <c r="I1697" s="35"/>
      <c r="J1697" s="35"/>
      <c r="K1697" s="35"/>
      <c r="L1697" s="35"/>
      <c r="M1697" s="35"/>
      <c r="N1697" s="35"/>
      <c r="O1697" s="35"/>
      <c r="P1697" s="35"/>
      <c r="Q1697" s="35"/>
      <c r="R1697" s="35"/>
      <c r="S1697" s="35"/>
      <c r="T1697" s="17">
        <f t="shared" si="3769"/>
        <v>47713</v>
      </c>
      <c r="U1697" s="216">
        <f t="shared" si="3762"/>
        <v>7</v>
      </c>
      <c r="V1697" s="216">
        <f t="shared" si="3769"/>
        <v>1692</v>
      </c>
      <c r="W1697" s="16">
        <f t="shared" si="3776"/>
        <v>4.6356164383561644</v>
      </c>
      <c r="X1697" s="16" t="e">
        <f>IF(Template!$F$7="Linear interpolation",LinInterp($I$5:$I$22,$G$5:$G$22,W1697),CubicSpline($I$5:$I$22,$G$5:$G$22,W1697))</f>
        <v>#VALUE!</v>
      </c>
      <c r="Y1697" s="221" t="e">
        <f t="shared" si="3763"/>
        <v>#VALUE!</v>
      </c>
      <c r="Z1697" s="221" t="e">
        <f>Y1697/PRODUCT($AA$6:AA1696)</f>
        <v>#VALUE!</v>
      </c>
      <c r="AA1697" s="16" t="e">
        <f t="shared" si="3770"/>
        <v>#VALUE!</v>
      </c>
      <c r="AB1697" s="10" t="e">
        <f t="shared" si="3771"/>
        <v>#VALUE!</v>
      </c>
      <c r="AC1697" s="90">
        <f t="shared" si="3764"/>
        <v>1697</v>
      </c>
      <c r="AD1697" s="17">
        <f t="shared" si="3772"/>
        <v>47690</v>
      </c>
      <c r="AE1697" s="16" t="e">
        <f t="shared" si="3765"/>
        <v>#VALUE!</v>
      </c>
      <c r="AF1697" s="10">
        <f ca="1">IFERROR(AVERAGE(INDIRECT("AE"&amp;AC1697-Template!$F$10+1):INDIRECT("AE"&amp;AC1697)),0)</f>
        <v>0</v>
      </c>
      <c r="AG1697" s="35"/>
      <c r="AH1697" s="86"/>
      <c r="AI1697" s="35"/>
      <c r="AJ1697" s="35"/>
      <c r="AK1697" s="35"/>
      <c r="AL1697" s="35"/>
      <c r="AM1697" s="35"/>
      <c r="AN1697" s="35"/>
      <c r="AO1697" s="35"/>
      <c r="AP1697" s="35"/>
      <c r="AQ1697" s="35"/>
      <c r="AR1697" s="35"/>
      <c r="AS1697" s="35"/>
      <c r="AT1697" s="35"/>
      <c r="AU1697" s="35"/>
      <c r="AV1697" s="35"/>
      <c r="AW1697" s="35"/>
      <c r="AX1697" s="35"/>
      <c r="AY1697" s="35"/>
      <c r="AZ1697" s="17">
        <f t="shared" ref="AZ1697" si="3831">AZ1696+1</f>
        <v>47713</v>
      </c>
      <c r="BA1697" s="216">
        <f t="shared" si="3788"/>
        <v>7</v>
      </c>
      <c r="BB1697" s="216">
        <f t="shared" ref="BB1697" si="3832">BB1696+1</f>
        <v>1692</v>
      </c>
      <c r="BC1697" s="16">
        <f t="shared" si="3790"/>
        <v>4.6356164383561644</v>
      </c>
      <c r="BD1697" s="16">
        <f>IF(Template!$F$7="Linear interpolation",LinInterp($AO$5:$AO$18,$AM$5:$AM$18,BC1697),CubicSpline($AO$5:$AO$18,$AM$5:$AM$18,BC1697))</f>
        <v>14.022857193332348</v>
      </c>
      <c r="BE1697" s="221">
        <f t="shared" si="3725"/>
        <v>1.8373533196765131</v>
      </c>
      <c r="BF1697" s="221">
        <f>BE1697/PRODUCT($BG$6:BG1696)</f>
        <v>1.0003280527989176</v>
      </c>
      <c r="BG1697" s="16">
        <f t="shared" si="3791"/>
        <v>1.0003279448724038</v>
      </c>
      <c r="BH1697" s="10">
        <f t="shared" si="3792"/>
        <v>11.969987842740171</v>
      </c>
      <c r="BI1697" s="90"/>
      <c r="BJ1697" s="17">
        <f t="shared" si="3775"/>
        <v>47690</v>
      </c>
      <c r="BK1697" s="16">
        <f t="shared" si="3768"/>
        <v>11.955762862440601</v>
      </c>
      <c r="BL1697" s="10">
        <f ca="1">IFERROR(AVERAGE(INDIRECT("BK"&amp;AC1697-Template!$F$10+1):INDIRECT("BK"&amp;AC1697)),0)</f>
        <v>11.961944431591091</v>
      </c>
      <c r="BM1697" s="35"/>
      <c r="BN1697" s="86"/>
      <c r="BO1697" s="35"/>
      <c r="BP1697" s="35"/>
      <c r="BQ1697" s="35"/>
      <c r="BR1697" s="35"/>
      <c r="BS1697" s="35"/>
      <c r="BT1697" s="35"/>
      <c r="BU1697" s="35"/>
      <c r="BV1697" s="35"/>
      <c r="BW1697" s="35"/>
      <c r="BX1697" s="35"/>
      <c r="BY1697" s="35"/>
      <c r="BZ1697" s="35"/>
      <c r="CA1697" s="35"/>
      <c r="CB1697" s="35"/>
      <c r="CC1697" s="35"/>
      <c r="CD1697" s="35"/>
      <c r="CE1697" s="35"/>
      <c r="CF1697" s="35"/>
      <c r="CG1697" s="35"/>
      <c r="CH1697" s="35"/>
    </row>
    <row r="1698" spans="1:86" ht="15.6" x14ac:dyDescent="0.3">
      <c r="A1698" s="35"/>
      <c r="B1698" s="86"/>
      <c r="C1698" s="35"/>
      <c r="D1698" s="35"/>
      <c r="E1698" s="35"/>
      <c r="F1698" s="35"/>
      <c r="G1698" s="35"/>
      <c r="H1698" s="35"/>
      <c r="I1698" s="35"/>
      <c r="J1698" s="35"/>
      <c r="K1698" s="35"/>
      <c r="L1698" s="35"/>
      <c r="M1698" s="35"/>
      <c r="N1698" s="35"/>
      <c r="O1698" s="35"/>
      <c r="P1698" s="35"/>
      <c r="Q1698" s="35"/>
      <c r="R1698" s="35"/>
      <c r="S1698" s="35"/>
      <c r="T1698" s="17">
        <f t="shared" si="3769"/>
        <v>47714</v>
      </c>
      <c r="U1698" s="216">
        <f t="shared" si="3762"/>
        <v>1</v>
      </c>
      <c r="V1698" s="216">
        <f t="shared" si="3769"/>
        <v>1693</v>
      </c>
      <c r="W1698" s="16">
        <f t="shared" si="3776"/>
        <v>4.6383561643835618</v>
      </c>
      <c r="X1698" s="16" t="e">
        <f>IF(Template!$F$7="Linear interpolation",LinInterp($I$5:$I$22,$G$5:$G$22,W1698),CubicSpline($I$5:$I$22,$G$5:$G$22,W1698))</f>
        <v>#VALUE!</v>
      </c>
      <c r="Y1698" s="221" t="e">
        <f t="shared" si="3763"/>
        <v>#VALUE!</v>
      </c>
      <c r="Z1698" s="221" t="e">
        <f>Y1698/PRODUCT($AA$6:AA1697)</f>
        <v>#VALUE!</v>
      </c>
      <c r="AA1698" s="16" t="e">
        <f t="shared" si="3770"/>
        <v>#VALUE!</v>
      </c>
      <c r="AB1698" s="10" t="e">
        <f t="shared" si="3771"/>
        <v>#VALUE!</v>
      </c>
      <c r="AC1698" s="90">
        <f t="shared" si="3764"/>
        <v>1698</v>
      </c>
      <c r="AD1698" s="17">
        <f t="shared" si="3772"/>
        <v>47691</v>
      </c>
      <c r="AE1698" s="16" t="e">
        <f t="shared" si="3765"/>
        <v>#VALUE!</v>
      </c>
      <c r="AF1698" s="10">
        <f ca="1">IFERROR(AVERAGE(INDIRECT("AE"&amp;AC1698-Template!$F$10+1):INDIRECT("AE"&amp;AC1698)),0)</f>
        <v>0</v>
      </c>
      <c r="AG1698" s="35"/>
      <c r="AH1698" s="86"/>
      <c r="AI1698" s="35"/>
      <c r="AJ1698" s="35"/>
      <c r="AK1698" s="35"/>
      <c r="AL1698" s="35"/>
      <c r="AM1698" s="35"/>
      <c r="AN1698" s="35"/>
      <c r="AO1698" s="35"/>
      <c r="AP1698" s="35"/>
      <c r="AQ1698" s="35"/>
      <c r="AR1698" s="35"/>
      <c r="AS1698" s="35"/>
      <c r="AT1698" s="35"/>
      <c r="AU1698" s="35"/>
      <c r="AV1698" s="35"/>
      <c r="AW1698" s="35"/>
      <c r="AX1698" s="35"/>
      <c r="AY1698" s="35"/>
      <c r="AZ1698" s="17">
        <f t="shared" ref="AZ1698" si="3833">AZ1697+1</f>
        <v>47714</v>
      </c>
      <c r="BA1698" s="216">
        <f t="shared" si="3788"/>
        <v>1</v>
      </c>
      <c r="BB1698" s="216">
        <f t="shared" ref="BB1698" si="3834">BB1697+1</f>
        <v>1693</v>
      </c>
      <c r="BC1698" s="16">
        <f t="shared" si="3790"/>
        <v>4.6383561643835618</v>
      </c>
      <c r="BD1698" s="16">
        <f>IF(Template!$F$7="Linear interpolation",LinInterp($AO$5:$AO$18,$AM$5:$AM$18,BC1698),CubicSpline($AO$5:$AO$18,$AM$5:$AM$18,BC1698))</f>
        <v>14.022082139087122</v>
      </c>
      <c r="BE1698" s="221">
        <f t="shared" si="3725"/>
        <v>1.8379560743228478</v>
      </c>
      <c r="BF1698" s="221">
        <f>BE1698/PRODUCT($BG$6:BG1697)</f>
        <v>1.0003281638534287</v>
      </c>
      <c r="BG1698" s="16">
        <f t="shared" si="3791"/>
        <v>1.0003281638534287</v>
      </c>
      <c r="BH1698" s="10">
        <f t="shared" si="3792"/>
        <v>11.977980650147879</v>
      </c>
      <c r="BI1698" s="90"/>
      <c r="BJ1698" s="17">
        <f t="shared" si="3775"/>
        <v>47691</v>
      </c>
      <c r="BK1698" s="16">
        <f t="shared" si="3768"/>
        <v>11.955762862440601</v>
      </c>
      <c r="BL1698" s="10">
        <f ca="1">IFERROR(AVERAGE(INDIRECT("BK"&amp;AC1698-Template!$F$10+1):INDIRECT("BK"&amp;AC1698)),0)</f>
        <v>11.961295666171962</v>
      </c>
      <c r="BM1698" s="35"/>
      <c r="BN1698" s="86"/>
      <c r="BO1698" s="35"/>
      <c r="BP1698" s="35"/>
      <c r="BQ1698" s="35"/>
      <c r="BR1698" s="35"/>
      <c r="BS1698" s="35"/>
      <c r="BT1698" s="35"/>
      <c r="BU1698" s="35"/>
      <c r="BV1698" s="35"/>
      <c r="BW1698" s="35"/>
      <c r="BX1698" s="35"/>
      <c r="BY1698" s="35"/>
      <c r="BZ1698" s="35"/>
      <c r="CA1698" s="35"/>
      <c r="CB1698" s="35"/>
      <c r="CC1698" s="35"/>
      <c r="CD1698" s="35"/>
      <c r="CE1698" s="35"/>
      <c r="CF1698" s="35"/>
      <c r="CG1698" s="35"/>
      <c r="CH1698" s="35"/>
    </row>
    <row r="1699" spans="1:86" ht="15.6" x14ac:dyDescent="0.3">
      <c r="A1699" s="35"/>
      <c r="B1699" s="86"/>
      <c r="C1699" s="35"/>
      <c r="D1699" s="35"/>
      <c r="E1699" s="35"/>
      <c r="F1699" s="35"/>
      <c r="G1699" s="35"/>
      <c r="H1699" s="35"/>
      <c r="I1699" s="35"/>
      <c r="J1699" s="35"/>
      <c r="K1699" s="35"/>
      <c r="L1699" s="35"/>
      <c r="M1699" s="35"/>
      <c r="N1699" s="35"/>
      <c r="O1699" s="35"/>
      <c r="P1699" s="35"/>
      <c r="Q1699" s="35"/>
      <c r="R1699" s="35"/>
      <c r="S1699" s="35"/>
      <c r="T1699" s="17">
        <f t="shared" si="3769"/>
        <v>47715</v>
      </c>
      <c r="U1699" s="216">
        <f t="shared" si="3762"/>
        <v>2</v>
      </c>
      <c r="V1699" s="216">
        <f t="shared" si="3769"/>
        <v>1694</v>
      </c>
      <c r="W1699" s="16">
        <f t="shared" si="3776"/>
        <v>4.6410958904109592</v>
      </c>
      <c r="X1699" s="16" t="e">
        <f>IF(Template!$F$7="Linear interpolation",LinInterp($I$5:$I$22,$G$5:$G$22,W1699),CubicSpline($I$5:$I$22,$G$5:$G$22,W1699))</f>
        <v>#VALUE!</v>
      </c>
      <c r="Y1699" s="221" t="e">
        <f t="shared" si="3763"/>
        <v>#VALUE!</v>
      </c>
      <c r="Z1699" s="221" t="e">
        <f>Y1699/PRODUCT($AA$6:AA1698)</f>
        <v>#VALUE!</v>
      </c>
      <c r="AA1699" s="16" t="e">
        <f t="shared" si="3770"/>
        <v>#VALUE!</v>
      </c>
      <c r="AB1699" s="10" t="e">
        <f t="shared" si="3771"/>
        <v>#VALUE!</v>
      </c>
      <c r="AC1699" s="90">
        <f t="shared" si="3764"/>
        <v>1699</v>
      </c>
      <c r="AD1699" s="17">
        <f t="shared" si="3772"/>
        <v>47692</v>
      </c>
      <c r="AE1699" s="16" t="e">
        <f t="shared" si="3765"/>
        <v>#VALUE!</v>
      </c>
      <c r="AF1699" s="10">
        <f ca="1">IFERROR(AVERAGE(INDIRECT("AE"&amp;AC1699-Template!$F$10+1):INDIRECT("AE"&amp;AC1699)),0)</f>
        <v>0</v>
      </c>
      <c r="AG1699" s="35"/>
      <c r="AH1699" s="86"/>
      <c r="AI1699" s="35"/>
      <c r="AJ1699" s="35"/>
      <c r="AK1699" s="35"/>
      <c r="AL1699" s="35"/>
      <c r="AM1699" s="35"/>
      <c r="AN1699" s="35"/>
      <c r="AO1699" s="35"/>
      <c r="AP1699" s="35"/>
      <c r="AQ1699" s="35"/>
      <c r="AR1699" s="35"/>
      <c r="AS1699" s="35"/>
      <c r="AT1699" s="35"/>
      <c r="AU1699" s="35"/>
      <c r="AV1699" s="35"/>
      <c r="AW1699" s="35"/>
      <c r="AX1699" s="35"/>
      <c r="AY1699" s="35"/>
      <c r="AZ1699" s="17">
        <f t="shared" ref="AZ1699" si="3835">AZ1698+1</f>
        <v>47715</v>
      </c>
      <c r="BA1699" s="216">
        <f t="shared" si="3788"/>
        <v>2</v>
      </c>
      <c r="BB1699" s="216">
        <f t="shared" ref="BB1699" si="3836">BB1698+1</f>
        <v>1694</v>
      </c>
      <c r="BC1699" s="16">
        <f t="shared" si="3790"/>
        <v>4.6410958904109592</v>
      </c>
      <c r="BD1699" s="16">
        <f>IF(Template!$F$7="Linear interpolation",LinInterp($AO$5:$AO$18,$AM$5:$AM$18,BC1699),CubicSpline($AO$5:$AO$18,$AM$5:$AM$18,BC1699))</f>
        <v>14.021308991276543</v>
      </c>
      <c r="BE1699" s="221">
        <f t="shared" si="3725"/>
        <v>1.8385591005037691</v>
      </c>
      <c r="BF1699" s="221">
        <f>BE1699/PRODUCT($BG$6:BG1698)</f>
        <v>1.0003280960787615</v>
      </c>
      <c r="BG1699" s="16">
        <f t="shared" si="3791"/>
        <v>1.0003280960787615</v>
      </c>
      <c r="BH1699" s="10">
        <f t="shared" si="3792"/>
        <v>11.97550687479465</v>
      </c>
      <c r="BI1699" s="90"/>
      <c r="BJ1699" s="17">
        <f t="shared" si="3775"/>
        <v>47692</v>
      </c>
      <c r="BK1699" s="16">
        <f t="shared" si="3768"/>
        <v>11.955762862440601</v>
      </c>
      <c r="BL1699" s="10">
        <f ca="1">IFERROR(AVERAGE(INDIRECT("BK"&amp;AC1699-Template!$F$10+1):INDIRECT("BK"&amp;AC1699)),0)</f>
        <v>11.960693491706703</v>
      </c>
      <c r="BM1699" s="35"/>
      <c r="BN1699" s="86"/>
      <c r="BO1699" s="35"/>
      <c r="BP1699" s="35"/>
      <c r="BQ1699" s="35"/>
      <c r="BR1699" s="35"/>
      <c r="BS1699" s="35"/>
      <c r="BT1699" s="35"/>
      <c r="BU1699" s="35"/>
      <c r="BV1699" s="35"/>
      <c r="BW1699" s="35"/>
      <c r="BX1699" s="35"/>
      <c r="BY1699" s="35"/>
      <c r="BZ1699" s="35"/>
      <c r="CA1699" s="35"/>
      <c r="CB1699" s="35"/>
      <c r="CC1699" s="35"/>
      <c r="CD1699" s="35"/>
      <c r="CE1699" s="35"/>
      <c r="CF1699" s="35"/>
      <c r="CG1699" s="35"/>
      <c r="CH1699" s="35"/>
    </row>
    <row r="1700" spans="1:86" ht="15.6" x14ac:dyDescent="0.3">
      <c r="A1700" s="35"/>
      <c r="B1700" s="86"/>
      <c r="C1700" s="35"/>
      <c r="D1700" s="35"/>
      <c r="E1700" s="35"/>
      <c r="F1700" s="35"/>
      <c r="G1700" s="35"/>
      <c r="H1700" s="35"/>
      <c r="I1700" s="35"/>
      <c r="J1700" s="35"/>
      <c r="K1700" s="35"/>
      <c r="L1700" s="35"/>
      <c r="M1700" s="35"/>
      <c r="N1700" s="35"/>
      <c r="O1700" s="35"/>
      <c r="P1700" s="35"/>
      <c r="Q1700" s="35"/>
      <c r="R1700" s="35"/>
      <c r="S1700" s="35"/>
      <c r="T1700" s="17">
        <f t="shared" si="3769"/>
        <v>47716</v>
      </c>
      <c r="U1700" s="216">
        <f t="shared" si="3762"/>
        <v>3</v>
      </c>
      <c r="V1700" s="216">
        <f t="shared" si="3769"/>
        <v>1695</v>
      </c>
      <c r="W1700" s="16">
        <f t="shared" si="3776"/>
        <v>4.6438356164383565</v>
      </c>
      <c r="X1700" s="16" t="e">
        <f>IF(Template!$F$7="Linear interpolation",LinInterp($I$5:$I$22,$G$5:$G$22,W1700),CubicSpline($I$5:$I$22,$G$5:$G$22,W1700))</f>
        <v>#VALUE!</v>
      </c>
      <c r="Y1700" s="221" t="e">
        <f t="shared" si="3763"/>
        <v>#VALUE!</v>
      </c>
      <c r="Z1700" s="221" t="e">
        <f>Y1700/PRODUCT($AA$6:AA1699)</f>
        <v>#VALUE!</v>
      </c>
      <c r="AA1700" s="16" t="e">
        <f t="shared" si="3770"/>
        <v>#VALUE!</v>
      </c>
      <c r="AB1700" s="10" t="e">
        <f t="shared" si="3771"/>
        <v>#VALUE!</v>
      </c>
      <c r="AC1700" s="90">
        <f t="shared" si="3764"/>
        <v>1700</v>
      </c>
      <c r="AD1700" s="17">
        <f t="shared" si="3772"/>
        <v>47693</v>
      </c>
      <c r="AE1700" s="16" t="e">
        <f t="shared" si="3765"/>
        <v>#VALUE!</v>
      </c>
      <c r="AF1700" s="10">
        <f ca="1">IFERROR(AVERAGE(INDIRECT("AE"&amp;AC1700-Template!$F$10+1):INDIRECT("AE"&amp;AC1700)),0)</f>
        <v>0</v>
      </c>
      <c r="AG1700" s="35"/>
      <c r="AH1700" s="86"/>
      <c r="AI1700" s="35"/>
      <c r="AJ1700" s="35"/>
      <c r="AK1700" s="35"/>
      <c r="AL1700" s="35"/>
      <c r="AM1700" s="35"/>
      <c r="AN1700" s="35"/>
      <c r="AO1700" s="35"/>
      <c r="AP1700" s="35"/>
      <c r="AQ1700" s="35"/>
      <c r="AR1700" s="35"/>
      <c r="AS1700" s="35"/>
      <c r="AT1700" s="35"/>
      <c r="AU1700" s="35"/>
      <c r="AV1700" s="35"/>
      <c r="AW1700" s="35"/>
      <c r="AX1700" s="35"/>
      <c r="AY1700" s="35"/>
      <c r="AZ1700" s="17">
        <f t="shared" ref="AZ1700" si="3837">AZ1699+1</f>
        <v>47716</v>
      </c>
      <c r="BA1700" s="216">
        <f t="shared" si="3788"/>
        <v>3</v>
      </c>
      <c r="BB1700" s="216">
        <f t="shared" ref="BB1700" si="3838">BB1699+1</f>
        <v>1695</v>
      </c>
      <c r="BC1700" s="16">
        <f t="shared" si="3790"/>
        <v>4.6438356164383565</v>
      </c>
      <c r="BD1700" s="16">
        <f>IF(Template!$F$7="Linear interpolation",LinInterp($AO$5:$AO$18,$AM$5:$AM$18,BC1700),CubicSpline($AO$5:$AO$18,$AM$5:$AM$18,BC1700))</f>
        <v>14.020537785095307</v>
      </c>
      <c r="BE1700" s="221">
        <f t="shared" si="3725"/>
        <v>1.8391624012480079</v>
      </c>
      <c r="BF1700" s="221">
        <f>BE1700/PRODUCT($BG$6:BG1699)</f>
        <v>1.0003281378031708</v>
      </c>
      <c r="BG1700" s="16">
        <f t="shared" si="3791"/>
        <v>1.0003281378031708</v>
      </c>
      <c r="BH1700" s="10">
        <f t="shared" si="3792"/>
        <v>11.977029815732676</v>
      </c>
      <c r="BI1700" s="90"/>
      <c r="BJ1700" s="17">
        <f t="shared" si="3775"/>
        <v>47693</v>
      </c>
      <c r="BK1700" s="16">
        <f t="shared" si="3768"/>
        <v>11.956733434510426</v>
      </c>
      <c r="BL1700" s="10">
        <f ca="1">IFERROR(AVERAGE(INDIRECT("BK"&amp;AC1700-Template!$F$10+1):INDIRECT("BK"&amp;AC1700)),0)</f>
        <v>11.960123669643769</v>
      </c>
      <c r="BM1700" s="35"/>
      <c r="BN1700" s="86"/>
      <c r="BO1700" s="35"/>
      <c r="BP1700" s="35"/>
      <c r="BQ1700" s="35"/>
      <c r="BR1700" s="35"/>
      <c r="BS1700" s="35"/>
      <c r="BT1700" s="35"/>
      <c r="BU1700" s="35"/>
      <c r="BV1700" s="35"/>
      <c r="BW1700" s="35"/>
      <c r="BX1700" s="35"/>
      <c r="BY1700" s="35"/>
      <c r="BZ1700" s="35"/>
      <c r="CA1700" s="35"/>
      <c r="CB1700" s="35"/>
      <c r="CC1700" s="35"/>
      <c r="CD1700" s="35"/>
      <c r="CE1700" s="35"/>
      <c r="CF1700" s="35"/>
      <c r="CG1700" s="35"/>
      <c r="CH1700" s="35"/>
    </row>
    <row r="1701" spans="1:86" ht="15.6" x14ac:dyDescent="0.3">
      <c r="A1701" s="35"/>
      <c r="B1701" s="86"/>
      <c r="C1701" s="35"/>
      <c r="D1701" s="35"/>
      <c r="E1701" s="35"/>
      <c r="F1701" s="35"/>
      <c r="G1701" s="35"/>
      <c r="H1701" s="35"/>
      <c r="I1701" s="35"/>
      <c r="J1701" s="35"/>
      <c r="K1701" s="35"/>
      <c r="L1701" s="35"/>
      <c r="M1701" s="35"/>
      <c r="N1701" s="35"/>
      <c r="O1701" s="35"/>
      <c r="P1701" s="35"/>
      <c r="Q1701" s="35"/>
      <c r="R1701" s="35"/>
      <c r="S1701" s="35"/>
      <c r="T1701" s="17">
        <f t="shared" si="3769"/>
        <v>47717</v>
      </c>
      <c r="U1701" s="216">
        <f t="shared" si="3762"/>
        <v>4</v>
      </c>
      <c r="V1701" s="216">
        <f t="shared" si="3769"/>
        <v>1696</v>
      </c>
      <c r="W1701" s="16">
        <f t="shared" si="3776"/>
        <v>4.646575342465753</v>
      </c>
      <c r="X1701" s="16" t="e">
        <f>IF(Template!$F$7="Linear interpolation",LinInterp($I$5:$I$22,$G$5:$G$22,W1701),CubicSpline($I$5:$I$22,$G$5:$G$22,W1701))</f>
        <v>#VALUE!</v>
      </c>
      <c r="Y1701" s="221" t="e">
        <f t="shared" si="3763"/>
        <v>#VALUE!</v>
      </c>
      <c r="Z1701" s="221" t="e">
        <f>Y1701/PRODUCT($AA$6:AA1700)</f>
        <v>#VALUE!</v>
      </c>
      <c r="AA1701" s="16" t="e">
        <f t="shared" si="3770"/>
        <v>#VALUE!</v>
      </c>
      <c r="AB1701" s="10" t="e">
        <f t="shared" si="3771"/>
        <v>#VALUE!</v>
      </c>
      <c r="AC1701" s="90">
        <f t="shared" si="3764"/>
        <v>1701</v>
      </c>
      <c r="AD1701" s="17">
        <f t="shared" si="3772"/>
        <v>47694</v>
      </c>
      <c r="AE1701" s="16" t="e">
        <f t="shared" si="3765"/>
        <v>#VALUE!</v>
      </c>
      <c r="AF1701" s="10">
        <f ca="1">IFERROR(AVERAGE(INDIRECT("AE"&amp;AC1701-Template!$F$10+1):INDIRECT("AE"&amp;AC1701)),0)</f>
        <v>0</v>
      </c>
      <c r="AG1701" s="35"/>
      <c r="AH1701" s="86"/>
      <c r="AI1701" s="35"/>
      <c r="AJ1701" s="35"/>
      <c r="AK1701" s="35"/>
      <c r="AL1701" s="35"/>
      <c r="AM1701" s="35"/>
      <c r="AN1701" s="35"/>
      <c r="AO1701" s="35"/>
      <c r="AP1701" s="35"/>
      <c r="AQ1701" s="35"/>
      <c r="AR1701" s="35"/>
      <c r="AS1701" s="35"/>
      <c r="AT1701" s="35"/>
      <c r="AU1701" s="35"/>
      <c r="AV1701" s="35"/>
      <c r="AW1701" s="35"/>
      <c r="AX1701" s="35"/>
      <c r="AY1701" s="35"/>
      <c r="AZ1701" s="17">
        <f t="shared" ref="AZ1701" si="3839">AZ1700+1</f>
        <v>47717</v>
      </c>
      <c r="BA1701" s="216">
        <f t="shared" si="3788"/>
        <v>4</v>
      </c>
      <c r="BB1701" s="216">
        <f t="shared" ref="BB1701" si="3840">BB1700+1</f>
        <v>1696</v>
      </c>
      <c r="BC1701" s="16">
        <f t="shared" si="3790"/>
        <v>4.646575342465753</v>
      </c>
      <c r="BD1701" s="16">
        <f>IF(Template!$F$7="Linear interpolation",LinInterp($AO$5:$AO$18,$AM$5:$AM$18,BC1701),CubicSpline($AO$5:$AO$18,$AM$5:$AM$18,BC1701))</f>
        <v>14.019768555738109</v>
      </c>
      <c r="BE1701" s="221">
        <f t="shared" si="3725"/>
        <v>1.8397659795944616</v>
      </c>
      <c r="BF1701" s="221">
        <f>BE1701/PRODUCT($BG$6:BG1700)</f>
        <v>1.0003281811035525</v>
      </c>
      <c r="BG1701" s="16">
        <f t="shared" si="3791"/>
        <v>1.0003281811035525</v>
      </c>
      <c r="BH1701" s="10">
        <f t="shared" si="3792"/>
        <v>11.978610279665624</v>
      </c>
      <c r="BI1701" s="90"/>
      <c r="BJ1701" s="17">
        <f t="shared" si="3775"/>
        <v>47694</v>
      </c>
      <c r="BK1701" s="16">
        <f t="shared" si="3768"/>
        <v>11.956591656855586</v>
      </c>
      <c r="BL1701" s="10">
        <f ca="1">IFERROR(AVERAGE(INDIRECT("BK"&amp;AC1701-Template!$F$10+1):INDIRECT("BK"&amp;AC1701)),0)</f>
        <v>11.959549121659014</v>
      </c>
      <c r="BM1701" s="35"/>
      <c r="BN1701" s="86"/>
      <c r="BO1701" s="35"/>
      <c r="BP1701" s="35"/>
      <c r="BQ1701" s="35"/>
      <c r="BR1701" s="35"/>
      <c r="BS1701" s="35"/>
      <c r="BT1701" s="35"/>
      <c r="BU1701" s="35"/>
      <c r="BV1701" s="35"/>
      <c r="BW1701" s="35"/>
      <c r="BX1701" s="35"/>
      <c r="BY1701" s="35"/>
      <c r="BZ1701" s="35"/>
      <c r="CA1701" s="35"/>
      <c r="CB1701" s="35"/>
      <c r="CC1701" s="35"/>
      <c r="CD1701" s="35"/>
      <c r="CE1701" s="35"/>
      <c r="CF1701" s="35"/>
      <c r="CG1701" s="35"/>
      <c r="CH1701" s="35"/>
    </row>
    <row r="1702" spans="1:86" ht="15.6" x14ac:dyDescent="0.3">
      <c r="A1702" s="35"/>
      <c r="B1702" s="86"/>
      <c r="C1702" s="35"/>
      <c r="D1702" s="35"/>
      <c r="E1702" s="35"/>
      <c r="F1702" s="35"/>
      <c r="G1702" s="35"/>
      <c r="H1702" s="35"/>
      <c r="I1702" s="35"/>
      <c r="J1702" s="35"/>
      <c r="K1702" s="35"/>
      <c r="L1702" s="35"/>
      <c r="M1702" s="35"/>
      <c r="N1702" s="35"/>
      <c r="O1702" s="35"/>
      <c r="P1702" s="35"/>
      <c r="Q1702" s="35"/>
      <c r="R1702" s="35"/>
      <c r="S1702" s="35"/>
      <c r="T1702" s="17">
        <f t="shared" si="3769"/>
        <v>47718</v>
      </c>
      <c r="U1702" s="216">
        <f t="shared" si="3762"/>
        <v>5</v>
      </c>
      <c r="V1702" s="216">
        <f t="shared" si="3769"/>
        <v>1697</v>
      </c>
      <c r="W1702" s="16">
        <f t="shared" si="3776"/>
        <v>4.6493150684931503</v>
      </c>
      <c r="X1702" s="16" t="e">
        <f>IF(Template!$F$7="Linear interpolation",LinInterp($I$5:$I$22,$G$5:$G$22,W1702),CubicSpline($I$5:$I$22,$G$5:$G$22,W1702))</f>
        <v>#VALUE!</v>
      </c>
      <c r="Y1702" s="221" t="e">
        <f t="shared" si="3763"/>
        <v>#VALUE!</v>
      </c>
      <c r="Z1702" s="221" t="e">
        <f>Y1702/PRODUCT($AA$6:AA1701)</f>
        <v>#VALUE!</v>
      </c>
      <c r="AA1702" s="16" t="e">
        <f t="shared" si="3770"/>
        <v>#VALUE!</v>
      </c>
      <c r="AB1702" s="10" t="e">
        <f t="shared" si="3771"/>
        <v>#VALUE!</v>
      </c>
      <c r="AC1702" s="90">
        <f t="shared" si="3764"/>
        <v>1702</v>
      </c>
      <c r="AD1702" s="17">
        <f t="shared" si="3772"/>
        <v>47695</v>
      </c>
      <c r="AE1702" s="16" t="e">
        <f t="shared" si="3765"/>
        <v>#VALUE!</v>
      </c>
      <c r="AF1702" s="10">
        <f ca="1">IFERROR(AVERAGE(INDIRECT("AE"&amp;AC1702-Template!$F$10+1):INDIRECT("AE"&amp;AC1702)),0)</f>
        <v>0</v>
      </c>
      <c r="AG1702" s="35"/>
      <c r="AH1702" s="86"/>
      <c r="AI1702" s="35"/>
      <c r="AJ1702" s="35"/>
      <c r="AK1702" s="35"/>
      <c r="AL1702" s="35"/>
      <c r="AM1702" s="35"/>
      <c r="AN1702" s="35"/>
      <c r="AO1702" s="35"/>
      <c r="AP1702" s="35"/>
      <c r="AQ1702" s="35"/>
      <c r="AR1702" s="35"/>
      <c r="AS1702" s="35"/>
      <c r="AT1702" s="35"/>
      <c r="AU1702" s="35"/>
      <c r="AV1702" s="35"/>
      <c r="AW1702" s="35"/>
      <c r="AX1702" s="35"/>
      <c r="AY1702" s="35"/>
      <c r="AZ1702" s="17">
        <f t="shared" ref="AZ1702" si="3841">AZ1701+1</f>
        <v>47718</v>
      </c>
      <c r="BA1702" s="216">
        <f t="shared" si="3788"/>
        <v>5</v>
      </c>
      <c r="BB1702" s="216">
        <f t="shared" ref="BB1702" si="3842">BB1701+1</f>
        <v>1697</v>
      </c>
      <c r="BC1702" s="16">
        <f t="shared" si="3790"/>
        <v>4.6493150684931503</v>
      </c>
      <c r="BD1702" s="16">
        <f>IF(Template!$F$7="Linear interpolation",LinInterp($AO$5:$AO$18,$AM$5:$AM$18,BC1702),CubicSpline($AO$5:$AO$18,$AM$5:$AM$18,BC1702))</f>
        <v>14.019001338399647</v>
      </c>
      <c r="BE1702" s="221">
        <f t="shared" si="3725"/>
        <v>1.8403698385922094</v>
      </c>
      <c r="BF1702" s="221">
        <f>BE1702/PRODUCT($BG$6:BG1701)</f>
        <v>1.000328225983329</v>
      </c>
      <c r="BG1702" s="16">
        <f t="shared" si="3791"/>
        <v>1.000328225983329</v>
      </c>
      <c r="BH1702" s="10">
        <f t="shared" si="3792"/>
        <v>11.980248391510129</v>
      </c>
      <c r="BI1702" s="90"/>
      <c r="BJ1702" s="17">
        <f t="shared" si="3775"/>
        <v>47695</v>
      </c>
      <c r="BK1702" s="16">
        <f t="shared" si="3768"/>
        <v>11.956935477766329</v>
      </c>
      <c r="BL1702" s="10">
        <f ca="1">IFERROR(AVERAGE(INDIRECT("BK"&amp;AC1702-Template!$F$10+1):INDIRECT("BK"&amp;AC1702)),0)</f>
        <v>11.959248634299749</v>
      </c>
      <c r="BM1702" s="35"/>
      <c r="BN1702" s="86"/>
      <c r="BO1702" s="35"/>
      <c r="BP1702" s="35"/>
      <c r="BQ1702" s="35"/>
      <c r="BR1702" s="35"/>
      <c r="BS1702" s="35"/>
      <c r="BT1702" s="35"/>
      <c r="BU1702" s="35"/>
      <c r="BV1702" s="35"/>
      <c r="BW1702" s="35"/>
      <c r="BX1702" s="35"/>
      <c r="BY1702" s="35"/>
      <c r="BZ1702" s="35"/>
      <c r="CA1702" s="35"/>
      <c r="CB1702" s="35"/>
      <c r="CC1702" s="35"/>
      <c r="CD1702" s="35"/>
      <c r="CE1702" s="35"/>
      <c r="CF1702" s="35"/>
      <c r="CG1702" s="35"/>
      <c r="CH1702" s="35"/>
    </row>
    <row r="1703" spans="1:86" ht="15.6" x14ac:dyDescent="0.3">
      <c r="A1703" s="35"/>
      <c r="B1703" s="86"/>
      <c r="C1703" s="35"/>
      <c r="D1703" s="35"/>
      <c r="E1703" s="35"/>
      <c r="F1703" s="35"/>
      <c r="G1703" s="35"/>
      <c r="H1703" s="35"/>
      <c r="I1703" s="35"/>
      <c r="J1703" s="35"/>
      <c r="K1703" s="35"/>
      <c r="L1703" s="35"/>
      <c r="M1703" s="35"/>
      <c r="N1703" s="35"/>
      <c r="O1703" s="35"/>
      <c r="P1703" s="35"/>
      <c r="Q1703" s="35"/>
      <c r="R1703" s="35"/>
      <c r="S1703" s="35"/>
      <c r="T1703" s="17">
        <f t="shared" si="3769"/>
        <v>47719</v>
      </c>
      <c r="U1703" s="216">
        <f t="shared" si="3762"/>
        <v>6</v>
      </c>
      <c r="V1703" s="216">
        <f t="shared" si="3769"/>
        <v>1698</v>
      </c>
      <c r="W1703" s="16">
        <f t="shared" si="3776"/>
        <v>4.6520547945205477</v>
      </c>
      <c r="X1703" s="16" t="e">
        <f>IF(Template!$F$7="Linear interpolation",LinInterp($I$5:$I$22,$G$5:$G$22,W1703),CubicSpline($I$5:$I$22,$G$5:$G$22,W1703))</f>
        <v>#VALUE!</v>
      </c>
      <c r="Y1703" s="221" t="e">
        <f t="shared" si="3763"/>
        <v>#VALUE!</v>
      </c>
      <c r="Z1703" s="221" t="e">
        <f>Y1703/PRODUCT($AA$6:AA1702)</f>
        <v>#VALUE!</v>
      </c>
      <c r="AA1703" s="16" t="e">
        <f t="shared" si="3770"/>
        <v>#VALUE!</v>
      </c>
      <c r="AB1703" s="10" t="e">
        <f t="shared" si="3771"/>
        <v>#VALUE!</v>
      </c>
      <c r="AC1703" s="90">
        <f t="shared" si="3764"/>
        <v>1703</v>
      </c>
      <c r="AD1703" s="17">
        <f t="shared" si="3772"/>
        <v>47696</v>
      </c>
      <c r="AE1703" s="16" t="e">
        <f t="shared" si="3765"/>
        <v>#VALUE!</v>
      </c>
      <c r="AF1703" s="10">
        <f ca="1">IFERROR(AVERAGE(INDIRECT("AE"&amp;AC1703-Template!$F$10+1):INDIRECT("AE"&amp;AC1703)),0)</f>
        <v>0</v>
      </c>
      <c r="AG1703" s="35"/>
      <c r="AH1703" s="86"/>
      <c r="AI1703" s="35"/>
      <c r="AJ1703" s="35"/>
      <c r="AK1703" s="35"/>
      <c r="AL1703" s="35"/>
      <c r="AM1703" s="35"/>
      <c r="AN1703" s="35"/>
      <c r="AO1703" s="35"/>
      <c r="AP1703" s="35"/>
      <c r="AQ1703" s="35"/>
      <c r="AR1703" s="35"/>
      <c r="AS1703" s="35"/>
      <c r="AT1703" s="35"/>
      <c r="AU1703" s="35"/>
      <c r="AV1703" s="35"/>
      <c r="AW1703" s="35"/>
      <c r="AX1703" s="35"/>
      <c r="AY1703" s="35"/>
      <c r="AZ1703" s="17">
        <f t="shared" ref="AZ1703" si="3843">AZ1702+1</f>
        <v>47719</v>
      </c>
      <c r="BA1703" s="216">
        <f t="shared" si="3788"/>
        <v>6</v>
      </c>
      <c r="BB1703" s="216">
        <f t="shared" ref="BB1703" si="3844">BB1702+1</f>
        <v>1698</v>
      </c>
      <c r="BC1703" s="16">
        <f t="shared" si="3790"/>
        <v>4.6520547945205477</v>
      </c>
      <c r="BD1703" s="16">
        <f>IF(Template!$F$7="Linear interpolation",LinInterp($AO$5:$AO$18,$AM$5:$AM$18,BC1703),CubicSpline($AO$5:$AO$18,$AM$5:$AM$18,BC1703))</f>
        <v>14.018236168274614</v>
      </c>
      <c r="BE1703" s="221">
        <f t="shared" si="3725"/>
        <v>1.8409739813005326</v>
      </c>
      <c r="BF1703" s="221">
        <f>BE1703/PRODUCT($BG$6:BG1702)</f>
        <v>1.0003282724459261</v>
      </c>
      <c r="BG1703" s="16">
        <f t="shared" si="3791"/>
        <v>1.000328225983329</v>
      </c>
      <c r="BH1703" s="10">
        <f t="shared" si="3792"/>
        <v>11.980248391510129</v>
      </c>
      <c r="BI1703" s="90"/>
      <c r="BJ1703" s="17">
        <f t="shared" si="3775"/>
        <v>47696</v>
      </c>
      <c r="BK1703" s="16">
        <f t="shared" si="3768"/>
        <v>11.957334197490677</v>
      </c>
      <c r="BL1703" s="10">
        <f ca="1">IFERROR(AVERAGE(INDIRECT("BK"&amp;AC1703-Template!$F$10+1):INDIRECT("BK"&amp;AC1703)),0)</f>
        <v>11.958868234885102</v>
      </c>
      <c r="BM1703" s="35"/>
      <c r="BN1703" s="86"/>
      <c r="BO1703" s="35"/>
      <c r="BP1703" s="35"/>
      <c r="BQ1703" s="35"/>
      <c r="BR1703" s="35"/>
      <c r="BS1703" s="35"/>
      <c r="BT1703" s="35"/>
      <c r="BU1703" s="35"/>
      <c r="BV1703" s="35"/>
      <c r="BW1703" s="35"/>
      <c r="BX1703" s="35"/>
      <c r="BY1703" s="35"/>
      <c r="BZ1703" s="35"/>
      <c r="CA1703" s="35"/>
      <c r="CB1703" s="35"/>
      <c r="CC1703" s="35"/>
      <c r="CD1703" s="35"/>
      <c r="CE1703" s="35"/>
      <c r="CF1703" s="35"/>
      <c r="CG1703" s="35"/>
      <c r="CH1703" s="35"/>
    </row>
    <row r="1704" spans="1:86" ht="15.6" x14ac:dyDescent="0.3">
      <c r="A1704" s="35"/>
      <c r="B1704" s="86"/>
      <c r="C1704" s="35"/>
      <c r="D1704" s="35"/>
      <c r="E1704" s="35"/>
      <c r="F1704" s="35"/>
      <c r="G1704" s="35"/>
      <c r="H1704" s="35"/>
      <c r="I1704" s="35"/>
      <c r="J1704" s="35"/>
      <c r="K1704" s="35"/>
      <c r="L1704" s="35"/>
      <c r="M1704" s="35"/>
      <c r="N1704" s="35"/>
      <c r="O1704" s="35"/>
      <c r="P1704" s="35"/>
      <c r="Q1704" s="35"/>
      <c r="R1704" s="35"/>
      <c r="S1704" s="35"/>
      <c r="T1704" s="17">
        <f t="shared" si="3769"/>
        <v>47720</v>
      </c>
      <c r="U1704" s="216">
        <f t="shared" si="3762"/>
        <v>7</v>
      </c>
      <c r="V1704" s="216">
        <f t="shared" si="3769"/>
        <v>1699</v>
      </c>
      <c r="W1704" s="16">
        <f t="shared" si="3776"/>
        <v>4.6547945205479451</v>
      </c>
      <c r="X1704" s="16" t="e">
        <f>IF(Template!$F$7="Linear interpolation",LinInterp($I$5:$I$22,$G$5:$G$22,W1704),CubicSpline($I$5:$I$22,$G$5:$G$22,W1704))</f>
        <v>#VALUE!</v>
      </c>
      <c r="Y1704" s="221" t="e">
        <f t="shared" si="3763"/>
        <v>#VALUE!</v>
      </c>
      <c r="Z1704" s="221" t="e">
        <f>Y1704/PRODUCT($AA$6:AA1703)</f>
        <v>#VALUE!</v>
      </c>
      <c r="AA1704" s="16" t="e">
        <f t="shared" si="3770"/>
        <v>#VALUE!</v>
      </c>
      <c r="AB1704" s="10" t="e">
        <f t="shared" si="3771"/>
        <v>#VALUE!</v>
      </c>
      <c r="AC1704" s="90">
        <f t="shared" si="3764"/>
        <v>1704</v>
      </c>
      <c r="AD1704" s="17">
        <f t="shared" si="3772"/>
        <v>47697</v>
      </c>
      <c r="AE1704" s="16" t="e">
        <f t="shared" si="3765"/>
        <v>#VALUE!</v>
      </c>
      <c r="AF1704" s="10">
        <f ca="1">IFERROR(AVERAGE(INDIRECT("AE"&amp;AC1704-Template!$F$10+1):INDIRECT("AE"&amp;AC1704)),0)</f>
        <v>0</v>
      </c>
      <c r="AG1704" s="35"/>
      <c r="AH1704" s="86"/>
      <c r="AI1704" s="35"/>
      <c r="AJ1704" s="35"/>
      <c r="AK1704" s="35"/>
      <c r="AL1704" s="35"/>
      <c r="AM1704" s="35"/>
      <c r="AN1704" s="35"/>
      <c r="AO1704" s="35"/>
      <c r="AP1704" s="35"/>
      <c r="AQ1704" s="35"/>
      <c r="AR1704" s="35"/>
      <c r="AS1704" s="35"/>
      <c r="AT1704" s="35"/>
      <c r="AU1704" s="35"/>
      <c r="AV1704" s="35"/>
      <c r="AW1704" s="35"/>
      <c r="AX1704" s="35"/>
      <c r="AY1704" s="35"/>
      <c r="AZ1704" s="17">
        <f t="shared" ref="AZ1704" si="3845">AZ1703+1</f>
        <v>47720</v>
      </c>
      <c r="BA1704" s="216">
        <f t="shared" si="3788"/>
        <v>7</v>
      </c>
      <c r="BB1704" s="216">
        <f t="shared" ref="BB1704" si="3846">BB1703+1</f>
        <v>1699</v>
      </c>
      <c r="BC1704" s="16">
        <f t="shared" si="3790"/>
        <v>4.6547945205479451</v>
      </c>
      <c r="BD1704" s="16">
        <f>IF(Template!$F$7="Linear interpolation",LinInterp($AO$5:$AO$18,$AM$5:$AM$18,BC1704),CubicSpline($AO$5:$AO$18,$AM$5:$AM$18,BC1704))</f>
        <v>14.017473080557707</v>
      </c>
      <c r="BE1704" s="221">
        <f t="shared" si="3725"/>
        <v>1.8415784107889133</v>
      </c>
      <c r="BF1704" s="221">
        <f>BE1704/PRODUCT($BG$6:BG1703)</f>
        <v>1.0003283669573613</v>
      </c>
      <c r="BG1704" s="16">
        <f t="shared" si="3791"/>
        <v>1.000328225983329</v>
      </c>
      <c r="BH1704" s="10">
        <f t="shared" si="3792"/>
        <v>11.980248391510129</v>
      </c>
      <c r="BI1704" s="90"/>
      <c r="BJ1704" s="17">
        <f t="shared" si="3775"/>
        <v>47697</v>
      </c>
      <c r="BK1704" s="16">
        <f t="shared" si="3768"/>
        <v>11.957787941099252</v>
      </c>
      <c r="BL1704" s="10">
        <f ca="1">IFERROR(AVERAGE(INDIRECT("BK"&amp;AC1704-Template!$F$10+1):INDIRECT("BK"&amp;AC1704)),0)</f>
        <v>11.95854104708879</v>
      </c>
      <c r="BM1704" s="35"/>
      <c r="BN1704" s="86"/>
      <c r="BO1704" s="35"/>
      <c r="BP1704" s="35"/>
      <c r="BQ1704" s="35"/>
      <c r="BR1704" s="35"/>
      <c r="BS1704" s="35"/>
      <c r="BT1704" s="35"/>
      <c r="BU1704" s="35"/>
      <c r="BV1704" s="35"/>
      <c r="BW1704" s="35"/>
      <c r="BX1704" s="35"/>
      <c r="BY1704" s="35"/>
      <c r="BZ1704" s="35"/>
      <c r="CA1704" s="35"/>
      <c r="CB1704" s="35"/>
      <c r="CC1704" s="35"/>
      <c r="CD1704" s="35"/>
      <c r="CE1704" s="35"/>
      <c r="CF1704" s="35"/>
      <c r="CG1704" s="35"/>
      <c r="CH1704" s="35"/>
    </row>
    <row r="1705" spans="1:86" ht="15.6" x14ac:dyDescent="0.3">
      <c r="A1705" s="35"/>
      <c r="B1705" s="86"/>
      <c r="C1705" s="35"/>
      <c r="D1705" s="35"/>
      <c r="E1705" s="35"/>
      <c r="F1705" s="35"/>
      <c r="G1705" s="35"/>
      <c r="H1705" s="35"/>
      <c r="I1705" s="35"/>
      <c r="J1705" s="35"/>
      <c r="K1705" s="35"/>
      <c r="L1705" s="35"/>
      <c r="M1705" s="35"/>
      <c r="N1705" s="35"/>
      <c r="O1705" s="35"/>
      <c r="P1705" s="35"/>
      <c r="Q1705" s="35"/>
      <c r="R1705" s="35"/>
      <c r="S1705" s="35"/>
      <c r="T1705" s="17">
        <f t="shared" si="3769"/>
        <v>47721</v>
      </c>
      <c r="U1705" s="216">
        <f t="shared" si="3762"/>
        <v>1</v>
      </c>
      <c r="V1705" s="216">
        <f t="shared" si="3769"/>
        <v>1700</v>
      </c>
      <c r="W1705" s="16">
        <f t="shared" si="3776"/>
        <v>4.6575342465753424</v>
      </c>
      <c r="X1705" s="16" t="e">
        <f>IF(Template!$F$7="Linear interpolation",LinInterp($I$5:$I$22,$G$5:$G$22,W1705),CubicSpline($I$5:$I$22,$G$5:$G$22,W1705))</f>
        <v>#VALUE!</v>
      </c>
      <c r="Y1705" s="221" t="e">
        <f t="shared" si="3763"/>
        <v>#VALUE!</v>
      </c>
      <c r="Z1705" s="221" t="e">
        <f>Y1705/PRODUCT($AA$6:AA1704)</f>
        <v>#VALUE!</v>
      </c>
      <c r="AA1705" s="16" t="e">
        <f t="shared" si="3770"/>
        <v>#VALUE!</v>
      </c>
      <c r="AB1705" s="10" t="e">
        <f t="shared" si="3771"/>
        <v>#VALUE!</v>
      </c>
      <c r="AC1705" s="90">
        <f t="shared" si="3764"/>
        <v>1705</v>
      </c>
      <c r="AD1705" s="17">
        <f t="shared" si="3772"/>
        <v>47698</v>
      </c>
      <c r="AE1705" s="16" t="e">
        <f t="shared" si="3765"/>
        <v>#VALUE!</v>
      </c>
      <c r="AF1705" s="10">
        <f ca="1">IFERROR(AVERAGE(INDIRECT("AE"&amp;AC1705-Template!$F$10+1):INDIRECT("AE"&amp;AC1705)),0)</f>
        <v>0</v>
      </c>
      <c r="AG1705" s="35"/>
      <c r="AH1705" s="86"/>
      <c r="AI1705" s="35"/>
      <c r="AJ1705" s="35"/>
      <c r="AK1705" s="35"/>
      <c r="AL1705" s="35"/>
      <c r="AM1705" s="35"/>
      <c r="AN1705" s="35"/>
      <c r="AO1705" s="35"/>
      <c r="AP1705" s="35"/>
      <c r="AQ1705" s="35"/>
      <c r="AR1705" s="35"/>
      <c r="AS1705" s="35"/>
      <c r="AT1705" s="35"/>
      <c r="AU1705" s="35"/>
      <c r="AV1705" s="35"/>
      <c r="AW1705" s="35"/>
      <c r="AX1705" s="35"/>
      <c r="AY1705" s="35"/>
      <c r="AZ1705" s="17">
        <f t="shared" ref="AZ1705" si="3847">AZ1704+1</f>
        <v>47721</v>
      </c>
      <c r="BA1705" s="216">
        <f t="shared" si="3788"/>
        <v>1</v>
      </c>
      <c r="BB1705" s="216">
        <f t="shared" ref="BB1705" si="3848">BB1704+1</f>
        <v>1700</v>
      </c>
      <c r="BC1705" s="16">
        <f t="shared" si="3790"/>
        <v>4.6575342465753424</v>
      </c>
      <c r="BD1705" s="16">
        <f>IF(Template!$F$7="Linear interpolation",LinInterp($AO$5:$AO$18,$AM$5:$AM$18,BC1705),CubicSpline($AO$5:$AO$18,$AM$5:$AM$18,BC1705))</f>
        <v>14.016712110443619</v>
      </c>
      <c r="BE1705" s="221">
        <f t="shared" si="3725"/>
        <v>1.8421831301370706</v>
      </c>
      <c r="BF1705" s="221">
        <f>BE1705/PRODUCT($BG$6:BG1704)</f>
        <v>1.0003285111073115</v>
      </c>
      <c r="BG1705" s="16">
        <f t="shared" si="3791"/>
        <v>1.0003285111073115</v>
      </c>
      <c r="BH1705" s="10">
        <f t="shared" si="3792"/>
        <v>11.990655416868613</v>
      </c>
      <c r="BI1705" s="90"/>
      <c r="BJ1705" s="17">
        <f t="shared" si="3775"/>
        <v>47698</v>
      </c>
      <c r="BK1705" s="16">
        <f t="shared" si="3768"/>
        <v>11.957787941099252</v>
      </c>
      <c r="BL1705" s="10">
        <f ca="1">IFERROR(AVERAGE(INDIRECT("BK"&amp;AC1705-Template!$F$10+1):INDIRECT("BK"&amp;AC1705)),0)</f>
        <v>11.958250232806027</v>
      </c>
      <c r="BM1705" s="35"/>
      <c r="BN1705" s="86"/>
      <c r="BO1705" s="35"/>
      <c r="BP1705" s="35"/>
      <c r="BQ1705" s="35"/>
      <c r="BR1705" s="35"/>
      <c r="BS1705" s="35"/>
      <c r="BT1705" s="35"/>
      <c r="BU1705" s="35"/>
      <c r="BV1705" s="35"/>
      <c r="BW1705" s="35"/>
      <c r="BX1705" s="35"/>
      <c r="BY1705" s="35"/>
      <c r="BZ1705" s="35"/>
      <c r="CA1705" s="35"/>
      <c r="CB1705" s="35"/>
      <c r="CC1705" s="35"/>
      <c r="CD1705" s="35"/>
      <c r="CE1705" s="35"/>
      <c r="CF1705" s="35"/>
      <c r="CG1705" s="35"/>
      <c r="CH1705" s="35"/>
    </row>
    <row r="1706" spans="1:86" ht="15.6" x14ac:dyDescent="0.3">
      <c r="A1706" s="35"/>
      <c r="B1706" s="86"/>
      <c r="C1706" s="35"/>
      <c r="D1706" s="35"/>
      <c r="E1706" s="35"/>
      <c r="F1706" s="35"/>
      <c r="G1706" s="35"/>
      <c r="H1706" s="35"/>
      <c r="I1706" s="35"/>
      <c r="J1706" s="35"/>
      <c r="K1706" s="35"/>
      <c r="L1706" s="35"/>
      <c r="M1706" s="35"/>
      <c r="N1706" s="35"/>
      <c r="O1706" s="35"/>
      <c r="P1706" s="35"/>
      <c r="Q1706" s="35"/>
      <c r="R1706" s="35"/>
      <c r="S1706" s="35"/>
      <c r="T1706" s="17">
        <f t="shared" si="3769"/>
        <v>47722</v>
      </c>
      <c r="U1706" s="216">
        <f t="shared" si="3762"/>
        <v>2</v>
      </c>
      <c r="V1706" s="216">
        <f t="shared" si="3769"/>
        <v>1701</v>
      </c>
      <c r="W1706" s="16">
        <f t="shared" si="3776"/>
        <v>4.6602739726027398</v>
      </c>
      <c r="X1706" s="16" t="e">
        <f>IF(Template!$F$7="Linear interpolation",LinInterp($I$5:$I$22,$G$5:$G$22,W1706),CubicSpline($I$5:$I$22,$G$5:$G$22,W1706))</f>
        <v>#VALUE!</v>
      </c>
      <c r="Y1706" s="221" t="e">
        <f t="shared" si="3763"/>
        <v>#VALUE!</v>
      </c>
      <c r="Z1706" s="221" t="e">
        <f>Y1706/PRODUCT($AA$6:AA1705)</f>
        <v>#VALUE!</v>
      </c>
      <c r="AA1706" s="16" t="e">
        <f t="shared" si="3770"/>
        <v>#VALUE!</v>
      </c>
      <c r="AB1706" s="10" t="e">
        <f t="shared" si="3771"/>
        <v>#VALUE!</v>
      </c>
      <c r="AC1706" s="90">
        <f t="shared" si="3764"/>
        <v>1706</v>
      </c>
      <c r="AD1706" s="17">
        <f t="shared" si="3772"/>
        <v>47699</v>
      </c>
      <c r="AE1706" s="16" t="e">
        <f t="shared" si="3765"/>
        <v>#VALUE!</v>
      </c>
      <c r="AF1706" s="10">
        <f ca="1">IFERROR(AVERAGE(INDIRECT("AE"&amp;AC1706-Template!$F$10+1):INDIRECT("AE"&amp;AC1706)),0)</f>
        <v>0</v>
      </c>
      <c r="AG1706" s="35"/>
      <c r="AH1706" s="86"/>
      <c r="AI1706" s="35"/>
      <c r="AJ1706" s="35"/>
      <c r="AK1706" s="35"/>
      <c r="AL1706" s="35"/>
      <c r="AM1706" s="35"/>
      <c r="AN1706" s="35"/>
      <c r="AO1706" s="35"/>
      <c r="AP1706" s="35"/>
      <c r="AQ1706" s="35"/>
      <c r="AR1706" s="35"/>
      <c r="AS1706" s="35"/>
      <c r="AT1706" s="35"/>
      <c r="AU1706" s="35"/>
      <c r="AV1706" s="35"/>
      <c r="AW1706" s="35"/>
      <c r="AX1706" s="35"/>
      <c r="AY1706" s="35"/>
      <c r="AZ1706" s="17">
        <f t="shared" ref="AZ1706" si="3849">AZ1705+1</f>
        <v>47722</v>
      </c>
      <c r="BA1706" s="216">
        <f t="shared" si="3788"/>
        <v>2</v>
      </c>
      <c r="BB1706" s="216">
        <f t="shared" ref="BB1706" si="3850">BB1705+1</f>
        <v>1701</v>
      </c>
      <c r="BC1706" s="16">
        <f t="shared" si="3790"/>
        <v>4.6602739726027398</v>
      </c>
      <c r="BD1706" s="16">
        <f>IF(Template!$F$7="Linear interpolation",LinInterp($AO$5:$AO$18,$AM$5:$AM$18,BC1706),CubicSpline($AO$5:$AO$18,$AM$5:$AM$18,BC1706))</f>
        <v>14.015953293127048</v>
      </c>
      <c r="BE1706" s="221">
        <f t="shared" si="3725"/>
        <v>1.8427881424349539</v>
      </c>
      <c r="BF1706" s="221">
        <f>BE1706/PRODUCT($BG$6:BG1705)</f>
        <v>1.0003284213648391</v>
      </c>
      <c r="BG1706" s="16">
        <f t="shared" si="3791"/>
        <v>1.0003284213648391</v>
      </c>
      <c r="BH1706" s="10">
        <f t="shared" si="3792"/>
        <v>11.987379816628119</v>
      </c>
      <c r="BI1706" s="90"/>
      <c r="BJ1706" s="17">
        <f t="shared" si="3775"/>
        <v>47699</v>
      </c>
      <c r="BK1706" s="16">
        <f t="shared" si="3768"/>
        <v>11.957787941099252</v>
      </c>
      <c r="BL1706" s="10">
        <f ca="1">IFERROR(AVERAGE(INDIRECT("BK"&amp;AC1706-Template!$F$10+1):INDIRECT("BK"&amp;AC1706)),0)</f>
        <v>11.957994074552117</v>
      </c>
      <c r="BM1706" s="35"/>
      <c r="BN1706" s="86"/>
      <c r="BO1706" s="35"/>
      <c r="BP1706" s="35"/>
      <c r="BQ1706" s="35"/>
      <c r="BR1706" s="35"/>
      <c r="BS1706" s="35"/>
      <c r="BT1706" s="35"/>
      <c r="BU1706" s="35"/>
      <c r="BV1706" s="35"/>
      <c r="BW1706" s="35"/>
      <c r="BX1706" s="35"/>
      <c r="BY1706" s="35"/>
      <c r="BZ1706" s="35"/>
      <c r="CA1706" s="35"/>
      <c r="CB1706" s="35"/>
      <c r="CC1706" s="35"/>
      <c r="CD1706" s="35"/>
      <c r="CE1706" s="35"/>
      <c r="CF1706" s="35"/>
      <c r="CG1706" s="35"/>
      <c r="CH1706" s="35"/>
    </row>
    <row r="1707" spans="1:86" ht="15.6" x14ac:dyDescent="0.3">
      <c r="A1707" s="35"/>
      <c r="B1707" s="86"/>
      <c r="C1707" s="35"/>
      <c r="D1707" s="35"/>
      <c r="E1707" s="35"/>
      <c r="F1707" s="35"/>
      <c r="G1707" s="35"/>
      <c r="H1707" s="35"/>
      <c r="I1707" s="35"/>
      <c r="J1707" s="35"/>
      <c r="K1707" s="35"/>
      <c r="L1707" s="35"/>
      <c r="M1707" s="35"/>
      <c r="N1707" s="35"/>
      <c r="O1707" s="35"/>
      <c r="P1707" s="35"/>
      <c r="Q1707" s="35"/>
      <c r="R1707" s="35"/>
      <c r="S1707" s="35"/>
      <c r="T1707" s="17">
        <f t="shared" si="3769"/>
        <v>47723</v>
      </c>
      <c r="U1707" s="216">
        <f t="shared" si="3762"/>
        <v>3</v>
      </c>
      <c r="V1707" s="216">
        <f t="shared" si="3769"/>
        <v>1702</v>
      </c>
      <c r="W1707" s="16">
        <f t="shared" si="3776"/>
        <v>4.6630136986301371</v>
      </c>
      <c r="X1707" s="16" t="e">
        <f>IF(Template!$F$7="Linear interpolation",LinInterp($I$5:$I$22,$G$5:$G$22,W1707),CubicSpline($I$5:$I$22,$G$5:$G$22,W1707))</f>
        <v>#VALUE!</v>
      </c>
      <c r="Y1707" s="221" t="e">
        <f t="shared" si="3763"/>
        <v>#VALUE!</v>
      </c>
      <c r="Z1707" s="221" t="e">
        <f>Y1707/PRODUCT($AA$6:AA1706)</f>
        <v>#VALUE!</v>
      </c>
      <c r="AA1707" s="16" t="e">
        <f t="shared" si="3770"/>
        <v>#VALUE!</v>
      </c>
      <c r="AB1707" s="10" t="e">
        <f t="shared" si="3771"/>
        <v>#VALUE!</v>
      </c>
      <c r="AC1707" s="90">
        <f t="shared" si="3764"/>
        <v>1707</v>
      </c>
      <c r="AD1707" s="17">
        <f t="shared" si="3772"/>
        <v>47700</v>
      </c>
      <c r="AE1707" s="16" t="e">
        <f t="shared" si="3765"/>
        <v>#VALUE!</v>
      </c>
      <c r="AF1707" s="10">
        <f ca="1">IFERROR(AVERAGE(INDIRECT("AE"&amp;AC1707-Template!$F$10+1):INDIRECT("AE"&amp;AC1707)),0)</f>
        <v>0</v>
      </c>
      <c r="AG1707" s="35"/>
      <c r="AH1707" s="86"/>
      <c r="AI1707" s="35"/>
      <c r="AJ1707" s="35"/>
      <c r="AK1707" s="35"/>
      <c r="AL1707" s="35"/>
      <c r="AM1707" s="35"/>
      <c r="AN1707" s="35"/>
      <c r="AO1707" s="35"/>
      <c r="AP1707" s="35"/>
      <c r="AQ1707" s="35"/>
      <c r="AR1707" s="35"/>
      <c r="AS1707" s="35"/>
      <c r="AT1707" s="35"/>
      <c r="AU1707" s="35"/>
      <c r="AV1707" s="35"/>
      <c r="AW1707" s="35"/>
      <c r="AX1707" s="35"/>
      <c r="AY1707" s="35"/>
      <c r="AZ1707" s="17">
        <f t="shared" ref="AZ1707" si="3851">AZ1706+1</f>
        <v>47723</v>
      </c>
      <c r="BA1707" s="216">
        <f t="shared" si="3788"/>
        <v>3</v>
      </c>
      <c r="BB1707" s="216">
        <f t="shared" ref="BB1707" si="3852">BB1706+1</f>
        <v>1702</v>
      </c>
      <c r="BC1707" s="16">
        <f t="shared" si="3790"/>
        <v>4.6630136986301371</v>
      </c>
      <c r="BD1707" s="16">
        <f>IF(Template!$F$7="Linear interpolation",LinInterp($AO$5:$AO$18,$AM$5:$AM$18,BC1707),CubicSpline($AO$5:$AO$18,$AM$5:$AM$18,BC1707))</f>
        <v>14.015196663802689</v>
      </c>
      <c r="BE1707" s="221">
        <f t="shared" si="3725"/>
        <v>1.8433934507827761</v>
      </c>
      <c r="BF1707" s="221">
        <f>BE1707/PRODUCT($BG$6:BG1706)</f>
        <v>1.0003284741929273</v>
      </c>
      <c r="BG1707" s="16">
        <f t="shared" si="3791"/>
        <v>1.0003284741929273</v>
      </c>
      <c r="BH1707" s="10">
        <f t="shared" si="3792"/>
        <v>11.989308041844726</v>
      </c>
      <c r="BI1707" s="90"/>
      <c r="BJ1707" s="17">
        <f t="shared" si="3775"/>
        <v>47700</v>
      </c>
      <c r="BK1707" s="16">
        <f t="shared" si="3768"/>
        <v>11.961062516031351</v>
      </c>
      <c r="BL1707" s="10">
        <f ca="1">IFERROR(AVERAGE(INDIRECT("BK"&amp;AC1707-Template!$F$10+1):INDIRECT("BK"&amp;AC1707)),0)</f>
        <v>11.957847068795944</v>
      </c>
      <c r="BM1707" s="35"/>
      <c r="BN1707" s="86"/>
      <c r="BO1707" s="35"/>
      <c r="BP1707" s="35"/>
      <c r="BQ1707" s="35"/>
      <c r="BR1707" s="35"/>
      <c r="BS1707" s="35"/>
      <c r="BT1707" s="35"/>
      <c r="BU1707" s="35"/>
      <c r="BV1707" s="35"/>
      <c r="BW1707" s="35"/>
      <c r="BX1707" s="35"/>
      <c r="BY1707" s="35"/>
      <c r="BZ1707" s="35"/>
      <c r="CA1707" s="35"/>
      <c r="CB1707" s="35"/>
      <c r="CC1707" s="35"/>
      <c r="CD1707" s="35"/>
      <c r="CE1707" s="35"/>
      <c r="CF1707" s="35"/>
      <c r="CG1707" s="35"/>
      <c r="CH1707" s="35"/>
    </row>
    <row r="1708" spans="1:86" ht="15.6" x14ac:dyDescent="0.3">
      <c r="A1708" s="35"/>
      <c r="B1708" s="86"/>
      <c r="C1708" s="35"/>
      <c r="D1708" s="35"/>
      <c r="E1708" s="35"/>
      <c r="F1708" s="35"/>
      <c r="G1708" s="35"/>
      <c r="H1708" s="35"/>
      <c r="I1708" s="35"/>
      <c r="J1708" s="35"/>
      <c r="K1708" s="35"/>
      <c r="L1708" s="35"/>
      <c r="M1708" s="35"/>
      <c r="N1708" s="35"/>
      <c r="O1708" s="35"/>
      <c r="P1708" s="35"/>
      <c r="Q1708" s="35"/>
      <c r="R1708" s="35"/>
      <c r="S1708" s="35"/>
      <c r="T1708" s="17">
        <f t="shared" si="3769"/>
        <v>47724</v>
      </c>
      <c r="U1708" s="216">
        <f t="shared" si="3762"/>
        <v>4</v>
      </c>
      <c r="V1708" s="216">
        <f t="shared" si="3769"/>
        <v>1703</v>
      </c>
      <c r="W1708" s="16">
        <f t="shared" si="3776"/>
        <v>4.6657534246575345</v>
      </c>
      <c r="X1708" s="16" t="e">
        <f>IF(Template!$F$7="Linear interpolation",LinInterp($I$5:$I$22,$G$5:$G$22,W1708),CubicSpline($I$5:$I$22,$G$5:$G$22,W1708))</f>
        <v>#VALUE!</v>
      </c>
      <c r="Y1708" s="221" t="e">
        <f t="shared" si="3763"/>
        <v>#VALUE!</v>
      </c>
      <c r="Z1708" s="221" t="e">
        <f>Y1708/PRODUCT($AA$6:AA1707)</f>
        <v>#VALUE!</v>
      </c>
      <c r="AA1708" s="16" t="e">
        <f t="shared" si="3770"/>
        <v>#VALUE!</v>
      </c>
      <c r="AB1708" s="10" t="e">
        <f t="shared" si="3771"/>
        <v>#VALUE!</v>
      </c>
      <c r="AC1708" s="90">
        <f t="shared" si="3764"/>
        <v>1708</v>
      </c>
      <c r="AD1708" s="17">
        <f t="shared" si="3772"/>
        <v>47701</v>
      </c>
      <c r="AE1708" s="16" t="e">
        <f t="shared" si="3765"/>
        <v>#VALUE!</v>
      </c>
      <c r="AF1708" s="10">
        <f ca="1">IFERROR(AVERAGE(INDIRECT("AE"&amp;AC1708-Template!$F$10+1):INDIRECT("AE"&amp;AC1708)),0)</f>
        <v>0</v>
      </c>
      <c r="AG1708" s="35"/>
      <c r="AH1708" s="86"/>
      <c r="AI1708" s="35"/>
      <c r="AJ1708" s="35"/>
      <c r="AK1708" s="35"/>
      <c r="AL1708" s="35"/>
      <c r="AM1708" s="35"/>
      <c r="AN1708" s="35"/>
      <c r="AO1708" s="35"/>
      <c r="AP1708" s="35"/>
      <c r="AQ1708" s="35"/>
      <c r="AR1708" s="35"/>
      <c r="AS1708" s="35"/>
      <c r="AT1708" s="35"/>
      <c r="AU1708" s="35"/>
      <c r="AV1708" s="35"/>
      <c r="AW1708" s="35"/>
      <c r="AX1708" s="35"/>
      <c r="AY1708" s="35"/>
      <c r="AZ1708" s="17">
        <f t="shared" ref="AZ1708" si="3853">AZ1707+1</f>
        <v>47724</v>
      </c>
      <c r="BA1708" s="216">
        <f t="shared" si="3788"/>
        <v>4</v>
      </c>
      <c r="BB1708" s="216">
        <f t="shared" ref="BB1708" si="3854">BB1707+1</f>
        <v>1703</v>
      </c>
      <c r="BC1708" s="16">
        <f t="shared" si="3790"/>
        <v>4.6657534246575345</v>
      </c>
      <c r="BD1708" s="16">
        <f>IF(Template!$F$7="Linear interpolation",LinInterp($AO$5:$AO$18,$AM$5:$AM$18,BC1708),CubicSpline($AO$5:$AO$18,$AM$5:$AM$18,BC1708))</f>
        <v>14.014442257665237</v>
      </c>
      <c r="BE1708" s="221">
        <f t="shared" si="3725"/>
        <v>1.8439990582910128</v>
      </c>
      <c r="BF1708" s="221">
        <f>BE1708/PRODUCT($BG$6:BG1707)</f>
        <v>1.0003285286209409</v>
      </c>
      <c r="BG1708" s="16">
        <f t="shared" si="3791"/>
        <v>1.0003285286209409</v>
      </c>
      <c r="BH1708" s="10">
        <f t="shared" si="3792"/>
        <v>11.991294664343011</v>
      </c>
      <c r="BI1708" s="90"/>
      <c r="BJ1708" s="17">
        <f t="shared" si="3775"/>
        <v>47701</v>
      </c>
      <c r="BK1708" s="16">
        <f t="shared" si="3768"/>
        <v>11.960155653656713</v>
      </c>
      <c r="BL1708" s="10">
        <f ca="1">IFERROR(AVERAGE(INDIRECT("BK"&amp;AC1708-Template!$F$10+1):INDIRECT("BK"&amp;AC1708)),0)</f>
        <v>11.95766983429395</v>
      </c>
      <c r="BM1708" s="35"/>
      <c r="BN1708" s="86"/>
      <c r="BO1708" s="35"/>
      <c r="BP1708" s="35"/>
      <c r="BQ1708" s="35"/>
      <c r="BR1708" s="35"/>
      <c r="BS1708" s="35"/>
      <c r="BT1708" s="35"/>
      <c r="BU1708" s="35"/>
      <c r="BV1708" s="35"/>
      <c r="BW1708" s="35"/>
      <c r="BX1708" s="35"/>
      <c r="BY1708" s="35"/>
      <c r="BZ1708" s="35"/>
      <c r="CA1708" s="35"/>
      <c r="CB1708" s="35"/>
      <c r="CC1708" s="35"/>
      <c r="CD1708" s="35"/>
      <c r="CE1708" s="35"/>
      <c r="CF1708" s="35"/>
      <c r="CG1708" s="35"/>
      <c r="CH1708" s="35"/>
    </row>
    <row r="1709" spans="1:86" ht="15.6" x14ac:dyDescent="0.3">
      <c r="A1709" s="35"/>
      <c r="B1709" s="86"/>
      <c r="C1709" s="35"/>
      <c r="D1709" s="35"/>
      <c r="E1709" s="35"/>
      <c r="F1709" s="35"/>
      <c r="G1709" s="35"/>
      <c r="H1709" s="35"/>
      <c r="I1709" s="35"/>
      <c r="J1709" s="35"/>
      <c r="K1709" s="35"/>
      <c r="L1709" s="35"/>
      <c r="M1709" s="35"/>
      <c r="N1709" s="35"/>
      <c r="O1709" s="35"/>
      <c r="P1709" s="35"/>
      <c r="Q1709" s="35"/>
      <c r="R1709" s="35"/>
      <c r="S1709" s="35"/>
      <c r="T1709" s="17">
        <f t="shared" si="3769"/>
        <v>47725</v>
      </c>
      <c r="U1709" s="216">
        <f t="shared" si="3762"/>
        <v>5</v>
      </c>
      <c r="V1709" s="216">
        <f t="shared" si="3769"/>
        <v>1704</v>
      </c>
      <c r="W1709" s="16">
        <f t="shared" si="3776"/>
        <v>4.6684931506849319</v>
      </c>
      <c r="X1709" s="16" t="e">
        <f>IF(Template!$F$7="Linear interpolation",LinInterp($I$5:$I$22,$G$5:$G$22,W1709),CubicSpline($I$5:$I$22,$G$5:$G$22,W1709))</f>
        <v>#VALUE!</v>
      </c>
      <c r="Y1709" s="221" t="e">
        <f t="shared" si="3763"/>
        <v>#VALUE!</v>
      </c>
      <c r="Z1709" s="221" t="e">
        <f>Y1709/PRODUCT($AA$6:AA1708)</f>
        <v>#VALUE!</v>
      </c>
      <c r="AA1709" s="16" t="e">
        <f t="shared" si="3770"/>
        <v>#VALUE!</v>
      </c>
      <c r="AB1709" s="10" t="e">
        <f t="shared" si="3771"/>
        <v>#VALUE!</v>
      </c>
      <c r="AC1709" s="90">
        <f t="shared" si="3764"/>
        <v>1709</v>
      </c>
      <c r="AD1709" s="17">
        <f t="shared" si="3772"/>
        <v>47702</v>
      </c>
      <c r="AE1709" s="16" t="e">
        <f t="shared" si="3765"/>
        <v>#VALUE!</v>
      </c>
      <c r="AF1709" s="10">
        <f ca="1">IFERROR(AVERAGE(INDIRECT("AE"&amp;AC1709-Template!$F$10+1):INDIRECT("AE"&amp;AC1709)),0)</f>
        <v>0</v>
      </c>
      <c r="AG1709" s="35"/>
      <c r="AH1709" s="86"/>
      <c r="AI1709" s="35"/>
      <c r="AJ1709" s="35"/>
      <c r="AK1709" s="35"/>
      <c r="AL1709" s="35"/>
      <c r="AM1709" s="35"/>
      <c r="AN1709" s="35"/>
      <c r="AO1709" s="35"/>
      <c r="AP1709" s="35"/>
      <c r="AQ1709" s="35"/>
      <c r="AR1709" s="35"/>
      <c r="AS1709" s="35"/>
      <c r="AT1709" s="35"/>
      <c r="AU1709" s="35"/>
      <c r="AV1709" s="35"/>
      <c r="AW1709" s="35"/>
      <c r="AX1709" s="35"/>
      <c r="AY1709" s="35"/>
      <c r="AZ1709" s="17">
        <f t="shared" ref="AZ1709" si="3855">AZ1708+1</f>
        <v>47725</v>
      </c>
      <c r="BA1709" s="216">
        <f t="shared" si="3788"/>
        <v>5</v>
      </c>
      <c r="BB1709" s="216">
        <f t="shared" ref="BB1709" si="3856">BB1708+1</f>
        <v>1704</v>
      </c>
      <c r="BC1709" s="16">
        <f t="shared" si="3790"/>
        <v>4.6684931506849319</v>
      </c>
      <c r="BD1709" s="16">
        <f>IF(Template!$F$7="Linear interpolation",LinInterp($AO$5:$AO$18,$AM$5:$AM$18,BC1709),CubicSpline($AO$5:$AO$18,$AM$5:$AM$18,BC1709))</f>
        <v>14.013690109909387</v>
      </c>
      <c r="BE1709" s="221">
        <f t="shared" si="3725"/>
        <v>1.8446049680804288</v>
      </c>
      <c r="BF1709" s="221">
        <f>BE1709/PRODUCT($BG$6:BG1708)</f>
        <v>1.0003285846523031</v>
      </c>
      <c r="BG1709" s="16">
        <f t="shared" si="3791"/>
        <v>1.0003285846523031</v>
      </c>
      <c r="BH1709" s="10">
        <f t="shared" si="3792"/>
        <v>11.993339809063919</v>
      </c>
      <c r="BI1709" s="90"/>
      <c r="BJ1709" s="17">
        <f t="shared" si="3775"/>
        <v>47702</v>
      </c>
      <c r="BK1709" s="16">
        <f t="shared" si="3768"/>
        <v>11.96088639120585</v>
      </c>
      <c r="BL1709" s="10">
        <f ca="1">IFERROR(AVERAGE(INDIRECT("BK"&amp;AC1709-Template!$F$10+1):INDIRECT("BK"&amp;AC1709)),0)</f>
        <v>11.957707656567042</v>
      </c>
      <c r="BM1709" s="35"/>
      <c r="BN1709" s="86"/>
      <c r="BO1709" s="35"/>
      <c r="BP1709" s="35"/>
      <c r="BQ1709" s="35"/>
      <c r="BR1709" s="35"/>
      <c r="BS1709" s="35"/>
      <c r="BT1709" s="35"/>
      <c r="BU1709" s="35"/>
      <c r="BV1709" s="35"/>
      <c r="BW1709" s="35"/>
      <c r="BX1709" s="35"/>
      <c r="BY1709" s="35"/>
      <c r="BZ1709" s="35"/>
      <c r="CA1709" s="35"/>
      <c r="CB1709" s="35"/>
      <c r="CC1709" s="35"/>
      <c r="CD1709" s="35"/>
      <c r="CE1709" s="35"/>
      <c r="CF1709" s="35"/>
      <c r="CG1709" s="35"/>
      <c r="CH1709" s="35"/>
    </row>
    <row r="1710" spans="1:86" ht="15.6" x14ac:dyDescent="0.3">
      <c r="A1710" s="35"/>
      <c r="B1710" s="86"/>
      <c r="C1710" s="35"/>
      <c r="D1710" s="35"/>
      <c r="E1710" s="35"/>
      <c r="F1710" s="35"/>
      <c r="G1710" s="35"/>
      <c r="H1710" s="35"/>
      <c r="I1710" s="35"/>
      <c r="J1710" s="35"/>
      <c r="K1710" s="35"/>
      <c r="L1710" s="35"/>
      <c r="M1710" s="35"/>
      <c r="N1710" s="35"/>
      <c r="O1710" s="35"/>
      <c r="P1710" s="35"/>
      <c r="Q1710" s="35"/>
      <c r="R1710" s="35"/>
      <c r="S1710" s="35"/>
      <c r="T1710" s="17">
        <f t="shared" si="3769"/>
        <v>47726</v>
      </c>
      <c r="U1710" s="216">
        <f t="shared" si="3762"/>
        <v>6</v>
      </c>
      <c r="V1710" s="216">
        <f t="shared" si="3769"/>
        <v>1705</v>
      </c>
      <c r="W1710" s="16">
        <f t="shared" si="3776"/>
        <v>4.6712328767123283</v>
      </c>
      <c r="X1710" s="16" t="e">
        <f>IF(Template!$F$7="Linear interpolation",LinInterp($I$5:$I$22,$G$5:$G$22,W1710),CubicSpline($I$5:$I$22,$G$5:$G$22,W1710))</f>
        <v>#VALUE!</v>
      </c>
      <c r="Y1710" s="221" t="e">
        <f t="shared" si="3763"/>
        <v>#VALUE!</v>
      </c>
      <c r="Z1710" s="221" t="e">
        <f>Y1710/PRODUCT($AA$6:AA1709)</f>
        <v>#VALUE!</v>
      </c>
      <c r="AA1710" s="16" t="e">
        <f t="shared" si="3770"/>
        <v>#VALUE!</v>
      </c>
      <c r="AB1710" s="10" t="e">
        <f t="shared" si="3771"/>
        <v>#VALUE!</v>
      </c>
      <c r="AC1710" s="90">
        <f t="shared" si="3764"/>
        <v>1710</v>
      </c>
      <c r="AD1710" s="17">
        <f t="shared" si="3772"/>
        <v>47703</v>
      </c>
      <c r="AE1710" s="16" t="e">
        <f t="shared" si="3765"/>
        <v>#VALUE!</v>
      </c>
      <c r="AF1710" s="10">
        <f ca="1">IFERROR(AVERAGE(INDIRECT("AE"&amp;AC1710-Template!$F$10+1):INDIRECT("AE"&amp;AC1710)),0)</f>
        <v>0</v>
      </c>
      <c r="AG1710" s="35"/>
      <c r="AH1710" s="86"/>
      <c r="AI1710" s="35"/>
      <c r="AJ1710" s="35"/>
      <c r="AK1710" s="35"/>
      <c r="AL1710" s="35"/>
      <c r="AM1710" s="35"/>
      <c r="AN1710" s="35"/>
      <c r="AO1710" s="35"/>
      <c r="AP1710" s="35"/>
      <c r="AQ1710" s="35"/>
      <c r="AR1710" s="35"/>
      <c r="AS1710" s="35"/>
      <c r="AT1710" s="35"/>
      <c r="AU1710" s="35"/>
      <c r="AV1710" s="35"/>
      <c r="AW1710" s="35"/>
      <c r="AX1710" s="35"/>
      <c r="AY1710" s="35"/>
      <c r="AZ1710" s="17">
        <f t="shared" ref="AZ1710" si="3857">AZ1709+1</f>
        <v>47726</v>
      </c>
      <c r="BA1710" s="216">
        <f t="shared" si="3788"/>
        <v>6</v>
      </c>
      <c r="BB1710" s="216">
        <f t="shared" ref="BB1710" si="3858">BB1709+1</f>
        <v>1705</v>
      </c>
      <c r="BC1710" s="16">
        <f t="shared" si="3790"/>
        <v>4.6712328767123283</v>
      </c>
      <c r="BD1710" s="16">
        <f>IF(Template!$F$7="Linear interpolation",LinInterp($AO$5:$AO$18,$AM$5:$AM$18,BC1710),CubicSpline($AO$5:$AO$18,$AM$5:$AM$18,BC1710))</f>
        <v>14.012940255729836</v>
      </c>
      <c r="BE1710" s="221">
        <f t="shared" si="3725"/>
        <v>1.8452111832820872</v>
      </c>
      <c r="BF1710" s="221">
        <f>BE1710/PRODUCT($BG$6:BG1709)</f>
        <v>1.0003286422904354</v>
      </c>
      <c r="BG1710" s="16">
        <f t="shared" si="3791"/>
        <v>1.0003285846523031</v>
      </c>
      <c r="BH1710" s="10">
        <f t="shared" si="3792"/>
        <v>11.993339809063919</v>
      </c>
      <c r="BI1710" s="90"/>
      <c r="BJ1710" s="17">
        <f t="shared" si="3775"/>
        <v>47703</v>
      </c>
      <c r="BK1710" s="16">
        <f t="shared" si="3768"/>
        <v>11.961672902511822</v>
      </c>
      <c r="BL1710" s="10">
        <f ca="1">IFERROR(AVERAGE(INDIRECT("BK"&amp;AC1710-Template!$F$10+1):INDIRECT("BK"&amp;AC1710)),0)</f>
        <v>11.9577023630076</v>
      </c>
      <c r="BM1710" s="35"/>
      <c r="BN1710" s="86"/>
      <c r="BO1710" s="35"/>
      <c r="BP1710" s="35"/>
      <c r="BQ1710" s="35"/>
      <c r="BR1710" s="35"/>
      <c r="BS1710" s="35"/>
      <c r="BT1710" s="35"/>
      <c r="BU1710" s="35"/>
      <c r="BV1710" s="35"/>
      <c r="BW1710" s="35"/>
      <c r="BX1710" s="35"/>
      <c r="BY1710" s="35"/>
      <c r="BZ1710" s="35"/>
      <c r="CA1710" s="35"/>
      <c r="CB1710" s="35"/>
      <c r="CC1710" s="35"/>
      <c r="CD1710" s="35"/>
      <c r="CE1710" s="35"/>
      <c r="CF1710" s="35"/>
      <c r="CG1710" s="35"/>
      <c r="CH1710" s="35"/>
    </row>
    <row r="1711" spans="1:86" ht="15.6" x14ac:dyDescent="0.3">
      <c r="A1711" s="35"/>
      <c r="B1711" s="86"/>
      <c r="C1711" s="35"/>
      <c r="D1711" s="35"/>
      <c r="E1711" s="35"/>
      <c r="F1711" s="35"/>
      <c r="G1711" s="35"/>
      <c r="H1711" s="35"/>
      <c r="I1711" s="35"/>
      <c r="J1711" s="35"/>
      <c r="K1711" s="35"/>
      <c r="L1711" s="35"/>
      <c r="M1711" s="35"/>
      <c r="N1711" s="35"/>
      <c r="O1711" s="35"/>
      <c r="P1711" s="35"/>
      <c r="Q1711" s="35"/>
      <c r="R1711" s="35"/>
      <c r="S1711" s="35"/>
      <c r="T1711" s="17">
        <f t="shared" si="3769"/>
        <v>47727</v>
      </c>
      <c r="U1711" s="216">
        <f t="shared" si="3762"/>
        <v>7</v>
      </c>
      <c r="V1711" s="216">
        <f t="shared" si="3769"/>
        <v>1706</v>
      </c>
      <c r="W1711" s="16">
        <f t="shared" si="3776"/>
        <v>4.6739726027397257</v>
      </c>
      <c r="X1711" s="16" t="e">
        <f>IF(Template!$F$7="Linear interpolation",LinInterp($I$5:$I$22,$G$5:$G$22,W1711),CubicSpline($I$5:$I$22,$G$5:$G$22,W1711))</f>
        <v>#VALUE!</v>
      </c>
      <c r="Y1711" s="221" t="e">
        <f t="shared" si="3763"/>
        <v>#VALUE!</v>
      </c>
      <c r="Z1711" s="221" t="e">
        <f>Y1711/PRODUCT($AA$6:AA1710)</f>
        <v>#VALUE!</v>
      </c>
      <c r="AA1711" s="16" t="e">
        <f t="shared" si="3770"/>
        <v>#VALUE!</v>
      </c>
      <c r="AB1711" s="10" t="e">
        <f t="shared" si="3771"/>
        <v>#VALUE!</v>
      </c>
      <c r="AC1711" s="90">
        <f t="shared" si="3764"/>
        <v>1711</v>
      </c>
      <c r="AD1711" s="17">
        <f t="shared" si="3772"/>
        <v>47704</v>
      </c>
      <c r="AE1711" s="16" t="e">
        <f t="shared" si="3765"/>
        <v>#VALUE!</v>
      </c>
      <c r="AF1711" s="10">
        <f ca="1">IFERROR(AVERAGE(INDIRECT("AE"&amp;AC1711-Template!$F$10+1):INDIRECT("AE"&amp;AC1711)),0)</f>
        <v>0</v>
      </c>
      <c r="AG1711" s="35"/>
      <c r="AH1711" s="86"/>
      <c r="AI1711" s="35"/>
      <c r="AJ1711" s="35"/>
      <c r="AK1711" s="35"/>
      <c r="AL1711" s="35"/>
      <c r="AM1711" s="35"/>
      <c r="AN1711" s="35"/>
      <c r="AO1711" s="35"/>
      <c r="AP1711" s="35"/>
      <c r="AQ1711" s="35"/>
      <c r="AR1711" s="35"/>
      <c r="AS1711" s="35"/>
      <c r="AT1711" s="35"/>
      <c r="AU1711" s="35"/>
      <c r="AV1711" s="35"/>
      <c r="AW1711" s="35"/>
      <c r="AX1711" s="35"/>
      <c r="AY1711" s="35"/>
      <c r="AZ1711" s="17">
        <f t="shared" ref="AZ1711" si="3859">AZ1710+1</f>
        <v>47727</v>
      </c>
      <c r="BA1711" s="216">
        <f t="shared" si="3788"/>
        <v>7</v>
      </c>
      <c r="BB1711" s="216">
        <f t="shared" ref="BB1711" si="3860">BB1710+1</f>
        <v>1706</v>
      </c>
      <c r="BC1711" s="16">
        <f t="shared" si="3790"/>
        <v>4.6739726027397257</v>
      </c>
      <c r="BD1711" s="16">
        <f>IF(Template!$F$7="Linear interpolation",LinInterp($AO$5:$AO$18,$AM$5:$AM$18,BC1711),CubicSpline($AO$5:$AO$18,$AM$5:$AM$18,BC1711))</f>
        <v>14.012192730321278</v>
      </c>
      <c r="BE1711" s="221">
        <f t="shared" si="3725"/>
        <v>1.845817707037366</v>
      </c>
      <c r="BF1711" s="221">
        <f>BE1711/PRODUCT($BG$6:BG1710)</f>
        <v>1.0003287591768972</v>
      </c>
      <c r="BG1711" s="16">
        <f t="shared" si="3791"/>
        <v>1.0003285846523031</v>
      </c>
      <c r="BH1711" s="10">
        <f t="shared" si="3792"/>
        <v>11.993339809063919</v>
      </c>
      <c r="BI1711" s="90"/>
      <c r="BJ1711" s="17">
        <f t="shared" si="3775"/>
        <v>47704</v>
      </c>
      <c r="BK1711" s="16">
        <f t="shared" si="3768"/>
        <v>11.962515312499367</v>
      </c>
      <c r="BL1711" s="10">
        <f ca="1">IFERROR(AVERAGE(INDIRECT("BK"&amp;AC1711-Template!$F$10+1):INDIRECT("BK"&amp;AC1711)),0)</f>
        <v>11.957751155916791</v>
      </c>
      <c r="BM1711" s="35"/>
      <c r="BN1711" s="86"/>
      <c r="BO1711" s="35"/>
      <c r="BP1711" s="35"/>
      <c r="BQ1711" s="35"/>
      <c r="BR1711" s="35"/>
      <c r="BS1711" s="35"/>
      <c r="BT1711" s="35"/>
      <c r="BU1711" s="35"/>
      <c r="BV1711" s="35"/>
      <c r="BW1711" s="35"/>
      <c r="BX1711" s="35"/>
      <c r="BY1711" s="35"/>
      <c r="BZ1711" s="35"/>
      <c r="CA1711" s="35"/>
      <c r="CB1711" s="35"/>
      <c r="CC1711" s="35"/>
      <c r="CD1711" s="35"/>
      <c r="CE1711" s="35"/>
      <c r="CF1711" s="35"/>
      <c r="CG1711" s="35"/>
      <c r="CH1711" s="35"/>
    </row>
    <row r="1712" spans="1:86" ht="15.6" x14ac:dyDescent="0.3">
      <c r="A1712" s="35"/>
      <c r="B1712" s="86"/>
      <c r="C1712" s="35"/>
      <c r="D1712" s="35"/>
      <c r="E1712" s="35"/>
      <c r="F1712" s="35"/>
      <c r="G1712" s="35"/>
      <c r="H1712" s="35"/>
      <c r="I1712" s="35"/>
      <c r="J1712" s="35"/>
      <c r="K1712" s="35"/>
      <c r="L1712" s="35"/>
      <c r="M1712" s="35"/>
      <c r="N1712" s="35"/>
      <c r="O1712" s="35"/>
      <c r="P1712" s="35"/>
      <c r="Q1712" s="35"/>
      <c r="R1712" s="35"/>
      <c r="S1712" s="35"/>
      <c r="T1712" s="17">
        <f t="shared" si="3769"/>
        <v>47728</v>
      </c>
      <c r="U1712" s="216">
        <f t="shared" si="3762"/>
        <v>1</v>
      </c>
      <c r="V1712" s="216">
        <f t="shared" si="3769"/>
        <v>1707</v>
      </c>
      <c r="W1712" s="16">
        <f t="shared" si="3776"/>
        <v>4.6767123287671231</v>
      </c>
      <c r="X1712" s="16" t="e">
        <f>IF(Template!$F$7="Linear interpolation",LinInterp($I$5:$I$22,$G$5:$G$22,W1712),CubicSpline($I$5:$I$22,$G$5:$G$22,W1712))</f>
        <v>#VALUE!</v>
      </c>
      <c r="Y1712" s="221" t="e">
        <f t="shared" si="3763"/>
        <v>#VALUE!</v>
      </c>
      <c r="Z1712" s="221" t="e">
        <f>Y1712/PRODUCT($AA$6:AA1711)</f>
        <v>#VALUE!</v>
      </c>
      <c r="AA1712" s="16" t="e">
        <f t="shared" si="3770"/>
        <v>#VALUE!</v>
      </c>
      <c r="AB1712" s="10" t="e">
        <f t="shared" si="3771"/>
        <v>#VALUE!</v>
      </c>
      <c r="AC1712" s="90">
        <f t="shared" si="3764"/>
        <v>1712</v>
      </c>
      <c r="AD1712" s="17">
        <f t="shared" si="3772"/>
        <v>47705</v>
      </c>
      <c r="AE1712" s="16" t="e">
        <f t="shared" si="3765"/>
        <v>#VALUE!</v>
      </c>
      <c r="AF1712" s="10">
        <f ca="1">IFERROR(AVERAGE(INDIRECT("AE"&amp;AC1712-Template!$F$10+1):INDIRECT("AE"&amp;AC1712)),0)</f>
        <v>0</v>
      </c>
      <c r="AG1712" s="35"/>
      <c r="AH1712" s="86"/>
      <c r="AI1712" s="35"/>
      <c r="AJ1712" s="35"/>
      <c r="AK1712" s="35"/>
      <c r="AL1712" s="35"/>
      <c r="AM1712" s="35"/>
      <c r="AN1712" s="35"/>
      <c r="AO1712" s="35"/>
      <c r="AP1712" s="35"/>
      <c r="AQ1712" s="35"/>
      <c r="AR1712" s="35"/>
      <c r="AS1712" s="35"/>
      <c r="AT1712" s="35"/>
      <c r="AU1712" s="35"/>
      <c r="AV1712" s="35"/>
      <c r="AW1712" s="35"/>
      <c r="AX1712" s="35"/>
      <c r="AY1712" s="35"/>
      <c r="AZ1712" s="17">
        <f t="shared" ref="AZ1712" si="3861">AZ1711+1</f>
        <v>47728</v>
      </c>
      <c r="BA1712" s="216">
        <f t="shared" si="3788"/>
        <v>1</v>
      </c>
      <c r="BB1712" s="216">
        <f t="shared" ref="BB1712" si="3862">BB1711+1</f>
        <v>1707</v>
      </c>
      <c r="BC1712" s="16">
        <f t="shared" si="3790"/>
        <v>4.6767123287671231</v>
      </c>
      <c r="BD1712" s="16">
        <f>IF(Template!$F$7="Linear interpolation",LinInterp($AO$5:$AO$18,$AM$5:$AM$18,BC1712),CubicSpline($AO$5:$AO$18,$AM$5:$AM$18,BC1712))</f>
        <v>14.01144756887841</v>
      </c>
      <c r="BE1712" s="221">
        <f t="shared" si="3725"/>
        <v>1.8464245424979708</v>
      </c>
      <c r="BF1712" s="221">
        <f>BE1712/PRODUCT($BG$6:BG1711)</f>
        <v>1.000328936925317</v>
      </c>
      <c r="BG1712" s="16">
        <f t="shared" si="3791"/>
        <v>1.000328936925317</v>
      </c>
      <c r="BH1712" s="10">
        <f t="shared" si="3792"/>
        <v>12.006197774070193</v>
      </c>
      <c r="BI1712" s="90"/>
      <c r="BJ1712" s="17">
        <f t="shared" si="3775"/>
        <v>47705</v>
      </c>
      <c r="BK1712" s="16">
        <f t="shared" si="3768"/>
        <v>11.962515312499367</v>
      </c>
      <c r="BL1712" s="10">
        <f ca="1">IFERROR(AVERAGE(INDIRECT("BK"&amp;AC1712-Template!$F$10+1):INDIRECT("BK"&amp;AC1712)),0)</f>
        <v>11.957824212485029</v>
      </c>
      <c r="BM1712" s="35"/>
      <c r="BN1712" s="86"/>
      <c r="BO1712" s="35"/>
      <c r="BP1712" s="35"/>
      <c r="BQ1712" s="35"/>
      <c r="BR1712" s="35"/>
      <c r="BS1712" s="35"/>
      <c r="BT1712" s="35"/>
      <c r="BU1712" s="35"/>
      <c r="BV1712" s="35"/>
      <c r="BW1712" s="35"/>
      <c r="BX1712" s="35"/>
      <c r="BY1712" s="35"/>
      <c r="BZ1712" s="35"/>
      <c r="CA1712" s="35"/>
      <c r="CB1712" s="35"/>
      <c r="CC1712" s="35"/>
      <c r="CD1712" s="35"/>
      <c r="CE1712" s="35"/>
      <c r="CF1712" s="35"/>
      <c r="CG1712" s="35"/>
      <c r="CH1712" s="35"/>
    </row>
    <row r="1713" spans="1:86" ht="15.6" x14ac:dyDescent="0.3">
      <c r="A1713" s="35"/>
      <c r="B1713" s="86"/>
      <c r="C1713" s="35"/>
      <c r="D1713" s="35"/>
      <c r="E1713" s="35"/>
      <c r="F1713" s="35"/>
      <c r="G1713" s="35"/>
      <c r="H1713" s="35"/>
      <c r="I1713" s="35"/>
      <c r="J1713" s="35"/>
      <c r="K1713" s="35"/>
      <c r="L1713" s="35"/>
      <c r="M1713" s="35"/>
      <c r="N1713" s="35"/>
      <c r="O1713" s="35"/>
      <c r="P1713" s="35"/>
      <c r="Q1713" s="35"/>
      <c r="R1713" s="35"/>
      <c r="S1713" s="35"/>
      <c r="T1713" s="17">
        <f t="shared" si="3769"/>
        <v>47729</v>
      </c>
      <c r="U1713" s="216">
        <f t="shared" si="3762"/>
        <v>2</v>
      </c>
      <c r="V1713" s="216">
        <f t="shared" si="3769"/>
        <v>1708</v>
      </c>
      <c r="W1713" s="16">
        <f t="shared" si="3776"/>
        <v>4.6794520547945204</v>
      </c>
      <c r="X1713" s="16" t="e">
        <f>IF(Template!$F$7="Linear interpolation",LinInterp($I$5:$I$22,$G$5:$G$22,W1713),CubicSpline($I$5:$I$22,$G$5:$G$22,W1713))</f>
        <v>#VALUE!</v>
      </c>
      <c r="Y1713" s="221" t="e">
        <f t="shared" si="3763"/>
        <v>#VALUE!</v>
      </c>
      <c r="Z1713" s="221" t="e">
        <f>Y1713/PRODUCT($AA$6:AA1712)</f>
        <v>#VALUE!</v>
      </c>
      <c r="AA1713" s="16" t="e">
        <f t="shared" si="3770"/>
        <v>#VALUE!</v>
      </c>
      <c r="AB1713" s="10" t="e">
        <f t="shared" si="3771"/>
        <v>#VALUE!</v>
      </c>
      <c r="AC1713" s="90">
        <f t="shared" si="3764"/>
        <v>1713</v>
      </c>
      <c r="AD1713" s="17">
        <f t="shared" si="3772"/>
        <v>47706</v>
      </c>
      <c r="AE1713" s="16" t="e">
        <f t="shared" si="3765"/>
        <v>#VALUE!</v>
      </c>
      <c r="AF1713" s="10">
        <f ca="1">IFERROR(AVERAGE(INDIRECT("AE"&amp;AC1713-Template!$F$10+1):INDIRECT("AE"&amp;AC1713)),0)</f>
        <v>0</v>
      </c>
      <c r="AG1713" s="35"/>
      <c r="AH1713" s="86"/>
      <c r="AI1713" s="35"/>
      <c r="AJ1713" s="35"/>
      <c r="AK1713" s="35"/>
      <c r="AL1713" s="35"/>
      <c r="AM1713" s="35"/>
      <c r="AN1713" s="35"/>
      <c r="AO1713" s="35"/>
      <c r="AP1713" s="35"/>
      <c r="AQ1713" s="35"/>
      <c r="AR1713" s="35"/>
      <c r="AS1713" s="35"/>
      <c r="AT1713" s="35"/>
      <c r="AU1713" s="35"/>
      <c r="AV1713" s="35"/>
      <c r="AW1713" s="35"/>
      <c r="AX1713" s="35"/>
      <c r="AY1713" s="35"/>
      <c r="AZ1713" s="17">
        <f t="shared" ref="AZ1713" si="3863">AZ1712+1</f>
        <v>47729</v>
      </c>
      <c r="BA1713" s="216">
        <f t="shared" si="3788"/>
        <v>2</v>
      </c>
      <c r="BB1713" s="216">
        <f t="shared" ref="BB1713" si="3864">BB1712+1</f>
        <v>1708</v>
      </c>
      <c r="BC1713" s="16">
        <f t="shared" si="3790"/>
        <v>4.6794520547945204</v>
      </c>
      <c r="BD1713" s="16">
        <f>IF(Template!$F$7="Linear interpolation",LinInterp($AO$5:$AO$18,$AM$5:$AM$18,BC1713),CubicSpline($AO$5:$AO$18,$AM$5:$AM$18,BC1713))</f>
        <v>14.010704806595925</v>
      </c>
      <c r="BE1713" s="221">
        <f t="shared" si="3725"/>
        <v>1.8470316928259565</v>
      </c>
      <c r="BF1713" s="221">
        <f>BE1713/PRODUCT($BG$6:BG1712)</f>
        <v>1.0003288248796585</v>
      </c>
      <c r="BG1713" s="16">
        <f t="shared" si="3791"/>
        <v>1.0003288248796585</v>
      </c>
      <c r="BH1713" s="10">
        <f t="shared" si="3792"/>
        <v>12.002108107533882</v>
      </c>
      <c r="BI1713" s="90"/>
      <c r="BJ1713" s="17">
        <f t="shared" si="3775"/>
        <v>47706</v>
      </c>
      <c r="BK1713" s="16">
        <f t="shared" si="3768"/>
        <v>11.962515312499367</v>
      </c>
      <c r="BL1713" s="10">
        <f ca="1">IFERROR(AVERAGE(INDIRECT("BK"&amp;AC1713-Template!$F$10+1):INDIRECT("BK"&amp;AC1713)),0)</f>
        <v>11.957919786073115</v>
      </c>
      <c r="BM1713" s="35"/>
      <c r="BN1713" s="86"/>
      <c r="BO1713" s="35"/>
      <c r="BP1713" s="35"/>
      <c r="BQ1713" s="35"/>
      <c r="BR1713" s="35"/>
      <c r="BS1713" s="35"/>
      <c r="BT1713" s="35"/>
      <c r="BU1713" s="35"/>
      <c r="BV1713" s="35"/>
      <c r="BW1713" s="35"/>
      <c r="BX1713" s="35"/>
      <c r="BY1713" s="35"/>
      <c r="BZ1713" s="35"/>
      <c r="CA1713" s="35"/>
      <c r="CB1713" s="35"/>
      <c r="CC1713" s="35"/>
      <c r="CD1713" s="35"/>
      <c r="CE1713" s="35"/>
      <c r="CF1713" s="35"/>
      <c r="CG1713" s="35"/>
      <c r="CH1713" s="35"/>
    </row>
    <row r="1714" spans="1:86" ht="15.6" x14ac:dyDescent="0.3">
      <c r="A1714" s="35"/>
      <c r="B1714" s="86"/>
      <c r="C1714" s="35"/>
      <c r="D1714" s="35"/>
      <c r="E1714" s="35"/>
      <c r="F1714" s="35"/>
      <c r="G1714" s="35"/>
      <c r="H1714" s="35"/>
      <c r="I1714" s="35"/>
      <c r="J1714" s="35"/>
      <c r="K1714" s="35"/>
      <c r="L1714" s="35"/>
      <c r="M1714" s="35"/>
      <c r="N1714" s="35"/>
      <c r="O1714" s="35"/>
      <c r="P1714" s="35"/>
      <c r="Q1714" s="35"/>
      <c r="R1714" s="35"/>
      <c r="S1714" s="35"/>
      <c r="T1714" s="17">
        <f t="shared" si="3769"/>
        <v>47730</v>
      </c>
      <c r="U1714" s="216">
        <f t="shared" si="3762"/>
        <v>3</v>
      </c>
      <c r="V1714" s="216">
        <f t="shared" si="3769"/>
        <v>1709</v>
      </c>
      <c r="W1714" s="16">
        <f t="shared" si="3776"/>
        <v>4.6821917808219178</v>
      </c>
      <c r="X1714" s="16" t="e">
        <f>IF(Template!$F$7="Linear interpolation",LinInterp($I$5:$I$22,$G$5:$G$22,W1714),CubicSpline($I$5:$I$22,$G$5:$G$22,W1714))</f>
        <v>#VALUE!</v>
      </c>
      <c r="Y1714" s="221" t="e">
        <f t="shared" si="3763"/>
        <v>#VALUE!</v>
      </c>
      <c r="Z1714" s="221" t="e">
        <f>Y1714/PRODUCT($AA$6:AA1713)</f>
        <v>#VALUE!</v>
      </c>
      <c r="AA1714" s="16" t="e">
        <f t="shared" si="3770"/>
        <v>#VALUE!</v>
      </c>
      <c r="AB1714" s="10" t="e">
        <f t="shared" si="3771"/>
        <v>#VALUE!</v>
      </c>
      <c r="AC1714" s="90">
        <f t="shared" si="3764"/>
        <v>1714</v>
      </c>
      <c r="AD1714" s="17">
        <f t="shared" si="3772"/>
        <v>47707</v>
      </c>
      <c r="AE1714" s="16" t="e">
        <f t="shared" si="3765"/>
        <v>#VALUE!</v>
      </c>
      <c r="AF1714" s="10">
        <f ca="1">IFERROR(AVERAGE(INDIRECT("AE"&amp;AC1714-Template!$F$10+1):INDIRECT("AE"&amp;AC1714)),0)</f>
        <v>0</v>
      </c>
      <c r="AG1714" s="35"/>
      <c r="AH1714" s="86"/>
      <c r="AI1714" s="35"/>
      <c r="AJ1714" s="35"/>
      <c r="AK1714" s="35"/>
      <c r="AL1714" s="35"/>
      <c r="AM1714" s="35"/>
      <c r="AN1714" s="35"/>
      <c r="AO1714" s="35"/>
      <c r="AP1714" s="35"/>
      <c r="AQ1714" s="35"/>
      <c r="AR1714" s="35"/>
      <c r="AS1714" s="35"/>
      <c r="AT1714" s="35"/>
      <c r="AU1714" s="35"/>
      <c r="AV1714" s="35"/>
      <c r="AW1714" s="35"/>
      <c r="AX1714" s="35"/>
      <c r="AY1714" s="35"/>
      <c r="AZ1714" s="17">
        <f t="shared" ref="AZ1714" si="3865">AZ1713+1</f>
        <v>47730</v>
      </c>
      <c r="BA1714" s="216">
        <f t="shared" si="3788"/>
        <v>3</v>
      </c>
      <c r="BB1714" s="216">
        <f t="shared" ref="BB1714" si="3866">BB1713+1</f>
        <v>1709</v>
      </c>
      <c r="BC1714" s="16">
        <f t="shared" si="3790"/>
        <v>4.6821917808219178</v>
      </c>
      <c r="BD1714" s="16">
        <f>IF(Template!$F$7="Linear interpolation",LinInterp($AO$5:$AO$18,$AM$5:$AM$18,BC1714),CubicSpline($AO$5:$AO$18,$AM$5:$AM$18,BC1714))</f>
        <v>14.009964478668522</v>
      </c>
      <c r="BE1714" s="221">
        <f t="shared" si="3725"/>
        <v>1.8476391611937326</v>
      </c>
      <c r="BF1714" s="221">
        <f>BE1714/PRODUCT($BG$6:BG1713)</f>
        <v>1.0003288889790769</v>
      </c>
      <c r="BG1714" s="16">
        <f t="shared" si="3791"/>
        <v>1.0003288889790769</v>
      </c>
      <c r="BH1714" s="10">
        <f t="shared" si="3792"/>
        <v>12.004447736306933</v>
      </c>
      <c r="BI1714" s="90"/>
      <c r="BJ1714" s="17">
        <f t="shared" si="3775"/>
        <v>47707</v>
      </c>
      <c r="BK1714" s="16">
        <f t="shared" si="3768"/>
        <v>11.968130634051555</v>
      </c>
      <c r="BL1714" s="10">
        <f ca="1">IFERROR(AVERAGE(INDIRECT("BK"&amp;AC1714-Template!$F$10+1):INDIRECT("BK"&amp;AC1714)),0)</f>
        <v>11.958202537046272</v>
      </c>
      <c r="BM1714" s="35"/>
      <c r="BN1714" s="86"/>
      <c r="BO1714" s="35"/>
      <c r="BP1714" s="35"/>
      <c r="BQ1714" s="35"/>
      <c r="BR1714" s="35"/>
      <c r="BS1714" s="35"/>
      <c r="BT1714" s="35"/>
      <c r="BU1714" s="35"/>
      <c r="BV1714" s="35"/>
      <c r="BW1714" s="35"/>
      <c r="BX1714" s="35"/>
      <c r="BY1714" s="35"/>
      <c r="BZ1714" s="35"/>
      <c r="CA1714" s="35"/>
      <c r="CB1714" s="35"/>
      <c r="CC1714" s="35"/>
      <c r="CD1714" s="35"/>
      <c r="CE1714" s="35"/>
      <c r="CF1714" s="35"/>
      <c r="CG1714" s="35"/>
      <c r="CH1714" s="35"/>
    </row>
    <row r="1715" spans="1:86" ht="15.6" x14ac:dyDescent="0.3">
      <c r="A1715" s="35"/>
      <c r="B1715" s="86"/>
      <c r="C1715" s="35"/>
      <c r="D1715" s="35"/>
      <c r="E1715" s="35"/>
      <c r="F1715" s="35"/>
      <c r="G1715" s="35"/>
      <c r="H1715" s="35"/>
      <c r="I1715" s="35"/>
      <c r="J1715" s="35"/>
      <c r="K1715" s="35"/>
      <c r="L1715" s="35"/>
      <c r="M1715" s="35"/>
      <c r="N1715" s="35"/>
      <c r="O1715" s="35"/>
      <c r="P1715" s="35"/>
      <c r="Q1715" s="35"/>
      <c r="R1715" s="35"/>
      <c r="S1715" s="35"/>
      <c r="T1715" s="17">
        <f t="shared" si="3769"/>
        <v>47731</v>
      </c>
      <c r="U1715" s="216">
        <f t="shared" si="3762"/>
        <v>4</v>
      </c>
      <c r="V1715" s="216">
        <f t="shared" si="3769"/>
        <v>1710</v>
      </c>
      <c r="W1715" s="16">
        <f t="shared" si="3776"/>
        <v>4.6849315068493151</v>
      </c>
      <c r="X1715" s="16" t="e">
        <f>IF(Template!$F$7="Linear interpolation",LinInterp($I$5:$I$22,$G$5:$G$22,W1715),CubicSpline($I$5:$I$22,$G$5:$G$22,W1715))</f>
        <v>#VALUE!</v>
      </c>
      <c r="Y1715" s="221" t="e">
        <f t="shared" si="3763"/>
        <v>#VALUE!</v>
      </c>
      <c r="Z1715" s="221" t="e">
        <f>Y1715/PRODUCT($AA$6:AA1714)</f>
        <v>#VALUE!</v>
      </c>
      <c r="AA1715" s="16" t="e">
        <f t="shared" si="3770"/>
        <v>#VALUE!</v>
      </c>
      <c r="AB1715" s="10" t="e">
        <f t="shared" si="3771"/>
        <v>#VALUE!</v>
      </c>
      <c r="AC1715" s="90">
        <f t="shared" si="3764"/>
        <v>1715</v>
      </c>
      <c r="AD1715" s="17">
        <f t="shared" si="3772"/>
        <v>47708</v>
      </c>
      <c r="AE1715" s="16" t="e">
        <f t="shared" si="3765"/>
        <v>#VALUE!</v>
      </c>
      <c r="AF1715" s="10">
        <f ca="1">IFERROR(AVERAGE(INDIRECT("AE"&amp;AC1715-Template!$F$10+1):INDIRECT("AE"&amp;AC1715)),0)</f>
        <v>0</v>
      </c>
      <c r="AG1715" s="35"/>
      <c r="AH1715" s="86"/>
      <c r="AI1715" s="35"/>
      <c r="AJ1715" s="35"/>
      <c r="AK1715" s="35"/>
      <c r="AL1715" s="35"/>
      <c r="AM1715" s="35"/>
      <c r="AN1715" s="35"/>
      <c r="AO1715" s="35"/>
      <c r="AP1715" s="35"/>
      <c r="AQ1715" s="35"/>
      <c r="AR1715" s="35"/>
      <c r="AS1715" s="35"/>
      <c r="AT1715" s="35"/>
      <c r="AU1715" s="35"/>
      <c r="AV1715" s="35"/>
      <c r="AW1715" s="35"/>
      <c r="AX1715" s="35"/>
      <c r="AY1715" s="35"/>
      <c r="AZ1715" s="17">
        <f t="shared" ref="AZ1715" si="3867">AZ1714+1</f>
        <v>47731</v>
      </c>
      <c r="BA1715" s="216">
        <f t="shared" si="3788"/>
        <v>4</v>
      </c>
      <c r="BB1715" s="216">
        <f t="shared" ref="BB1715" si="3868">BB1714+1</f>
        <v>1710</v>
      </c>
      <c r="BC1715" s="16">
        <f t="shared" si="3790"/>
        <v>4.6849315068493151</v>
      </c>
      <c r="BD1715" s="16">
        <f>IF(Template!$F$7="Linear interpolation",LinInterp($AO$5:$AO$18,$AM$5:$AM$18,BC1715),CubicSpline($AO$5:$AO$18,$AM$5:$AM$18,BC1715))</f>
        <v>14.009226620290892</v>
      </c>
      <c r="BE1715" s="221">
        <f t="shared" ref="BE1715:BE1778" si="3869">(1+(BD1715/100))^BC1715</f>
        <v>1.8482469507840871</v>
      </c>
      <c r="BF1715" s="221">
        <f>BE1715/PRODUCT($BG$6:BG1714)</f>
        <v>1.0003289547023684</v>
      </c>
      <c r="BG1715" s="16">
        <f t="shared" si="3791"/>
        <v>1.0003289547023684</v>
      </c>
      <c r="BH1715" s="10">
        <f t="shared" si="3792"/>
        <v>12.0068466364458</v>
      </c>
      <c r="BI1715" s="90"/>
      <c r="BJ1715" s="17">
        <f t="shared" si="3775"/>
        <v>47708</v>
      </c>
      <c r="BK1715" s="16">
        <f t="shared" si="3768"/>
        <v>11.966446438683942</v>
      </c>
      <c r="BL1715" s="10">
        <f ca="1">IFERROR(AVERAGE(INDIRECT("BK"&amp;AC1715-Template!$F$10+1):INDIRECT("BK"&amp;AC1715)),0)</f>
        <v>11.95842914817384</v>
      </c>
      <c r="BM1715" s="35"/>
      <c r="BN1715" s="86"/>
      <c r="BO1715" s="35"/>
      <c r="BP1715" s="35"/>
      <c r="BQ1715" s="35"/>
      <c r="BR1715" s="35"/>
      <c r="BS1715" s="35"/>
      <c r="BT1715" s="35"/>
      <c r="BU1715" s="35"/>
      <c r="BV1715" s="35"/>
      <c r="BW1715" s="35"/>
      <c r="BX1715" s="35"/>
      <c r="BY1715" s="35"/>
      <c r="BZ1715" s="35"/>
      <c r="CA1715" s="35"/>
      <c r="CB1715" s="35"/>
      <c r="CC1715" s="35"/>
      <c r="CD1715" s="35"/>
      <c r="CE1715" s="35"/>
      <c r="CF1715" s="35"/>
      <c r="CG1715" s="35"/>
      <c r="CH1715" s="35"/>
    </row>
    <row r="1716" spans="1:86" ht="15.6" x14ac:dyDescent="0.3">
      <c r="A1716" s="35"/>
      <c r="B1716" s="86"/>
      <c r="C1716" s="35"/>
      <c r="D1716" s="35"/>
      <c r="E1716" s="35"/>
      <c r="F1716" s="35"/>
      <c r="G1716" s="35"/>
      <c r="H1716" s="35"/>
      <c r="I1716" s="35"/>
      <c r="J1716" s="35"/>
      <c r="K1716" s="35"/>
      <c r="L1716" s="35"/>
      <c r="M1716" s="35"/>
      <c r="N1716" s="35"/>
      <c r="O1716" s="35"/>
      <c r="P1716" s="35"/>
      <c r="Q1716" s="35"/>
      <c r="R1716" s="35"/>
      <c r="S1716" s="35"/>
      <c r="T1716" s="17">
        <f t="shared" si="3769"/>
        <v>47732</v>
      </c>
      <c r="U1716" s="216">
        <f t="shared" si="3762"/>
        <v>5</v>
      </c>
      <c r="V1716" s="216">
        <f t="shared" si="3769"/>
        <v>1711</v>
      </c>
      <c r="W1716" s="16">
        <f t="shared" si="3776"/>
        <v>4.6876712328767125</v>
      </c>
      <c r="X1716" s="16" t="e">
        <f>IF(Template!$F$7="Linear interpolation",LinInterp($I$5:$I$22,$G$5:$G$22,W1716),CubicSpline($I$5:$I$22,$G$5:$G$22,W1716))</f>
        <v>#VALUE!</v>
      </c>
      <c r="Y1716" s="221" t="e">
        <f t="shared" si="3763"/>
        <v>#VALUE!</v>
      </c>
      <c r="Z1716" s="221" t="e">
        <f>Y1716/PRODUCT($AA$6:AA1715)</f>
        <v>#VALUE!</v>
      </c>
      <c r="AA1716" s="16" t="e">
        <f t="shared" si="3770"/>
        <v>#VALUE!</v>
      </c>
      <c r="AB1716" s="10" t="e">
        <f t="shared" si="3771"/>
        <v>#VALUE!</v>
      </c>
      <c r="AC1716" s="90">
        <f t="shared" si="3764"/>
        <v>1716</v>
      </c>
      <c r="AD1716" s="17">
        <f t="shared" si="3772"/>
        <v>47709</v>
      </c>
      <c r="AE1716" s="16" t="e">
        <f t="shared" si="3765"/>
        <v>#VALUE!</v>
      </c>
      <c r="AF1716" s="10">
        <f ca="1">IFERROR(AVERAGE(INDIRECT("AE"&amp;AC1716-Template!$F$10+1):INDIRECT("AE"&amp;AC1716)),0)</f>
        <v>0</v>
      </c>
      <c r="AG1716" s="35"/>
      <c r="AH1716" s="86"/>
      <c r="AI1716" s="35"/>
      <c r="AJ1716" s="35"/>
      <c r="AK1716" s="35"/>
      <c r="AL1716" s="35"/>
      <c r="AM1716" s="35"/>
      <c r="AN1716" s="35"/>
      <c r="AO1716" s="35"/>
      <c r="AP1716" s="35"/>
      <c r="AQ1716" s="35"/>
      <c r="AR1716" s="35"/>
      <c r="AS1716" s="35"/>
      <c r="AT1716" s="35"/>
      <c r="AU1716" s="35"/>
      <c r="AV1716" s="35"/>
      <c r="AW1716" s="35"/>
      <c r="AX1716" s="35"/>
      <c r="AY1716" s="35"/>
      <c r="AZ1716" s="17">
        <f t="shared" ref="AZ1716" si="3870">AZ1715+1</f>
        <v>47732</v>
      </c>
      <c r="BA1716" s="216">
        <f t="shared" si="3788"/>
        <v>5</v>
      </c>
      <c r="BB1716" s="216">
        <f t="shared" ref="BB1716" si="3871">BB1715+1</f>
        <v>1711</v>
      </c>
      <c r="BC1716" s="16">
        <f t="shared" si="3790"/>
        <v>4.6876712328767125</v>
      </c>
      <c r="BD1716" s="16">
        <f>IF(Template!$F$7="Linear interpolation",LinInterp($AO$5:$AO$18,$AM$5:$AM$18,BC1716),CubicSpline($AO$5:$AO$18,$AM$5:$AM$18,BC1716))</f>
        <v>14.008491266657733</v>
      </c>
      <c r="BE1716" s="221">
        <f t="shared" si="3869"/>
        <v>1.8488550647901953</v>
      </c>
      <c r="BF1716" s="221">
        <f>BE1716/PRODUCT($BG$6:BG1715)</f>
        <v>1.0003290220529513</v>
      </c>
      <c r="BG1716" s="16">
        <f t="shared" si="3791"/>
        <v>1.0003290220529513</v>
      </c>
      <c r="BH1716" s="10">
        <f t="shared" si="3792"/>
        <v>12.009304932721232</v>
      </c>
      <c r="BI1716" s="90"/>
      <c r="BJ1716" s="17">
        <f t="shared" si="3775"/>
        <v>47709</v>
      </c>
      <c r="BK1716" s="16">
        <f t="shared" si="3768"/>
        <v>11.967570216574464</v>
      </c>
      <c r="BL1716" s="10">
        <f ca="1">IFERROR(AVERAGE(INDIRECT("BK"&amp;AC1716-Template!$F$10+1):INDIRECT("BK"&amp;AC1716)),0)</f>
        <v>11.958810791777493</v>
      </c>
      <c r="BM1716" s="35"/>
      <c r="BN1716" s="86"/>
      <c r="BO1716" s="35"/>
      <c r="BP1716" s="35"/>
      <c r="BQ1716" s="35"/>
      <c r="BR1716" s="35"/>
      <c r="BS1716" s="35"/>
      <c r="BT1716" s="35"/>
      <c r="BU1716" s="35"/>
      <c r="BV1716" s="35"/>
      <c r="BW1716" s="35"/>
      <c r="BX1716" s="35"/>
      <c r="BY1716" s="35"/>
      <c r="BZ1716" s="35"/>
      <c r="CA1716" s="35"/>
      <c r="CB1716" s="35"/>
      <c r="CC1716" s="35"/>
      <c r="CD1716" s="35"/>
      <c r="CE1716" s="35"/>
      <c r="CF1716" s="35"/>
      <c r="CG1716" s="35"/>
      <c r="CH1716" s="35"/>
    </row>
    <row r="1717" spans="1:86" ht="15.6" x14ac:dyDescent="0.3">
      <c r="A1717" s="35"/>
      <c r="B1717" s="86"/>
      <c r="C1717" s="35"/>
      <c r="D1717" s="35"/>
      <c r="E1717" s="35"/>
      <c r="F1717" s="35"/>
      <c r="G1717" s="35"/>
      <c r="H1717" s="35"/>
      <c r="I1717" s="35"/>
      <c r="J1717" s="35"/>
      <c r="K1717" s="35"/>
      <c r="L1717" s="35"/>
      <c r="M1717" s="35"/>
      <c r="N1717" s="35"/>
      <c r="O1717" s="35"/>
      <c r="P1717" s="35"/>
      <c r="Q1717" s="35"/>
      <c r="R1717" s="35"/>
      <c r="S1717" s="35"/>
      <c r="T1717" s="17">
        <f t="shared" si="3769"/>
        <v>47733</v>
      </c>
      <c r="U1717" s="216">
        <f t="shared" si="3762"/>
        <v>6</v>
      </c>
      <c r="V1717" s="216">
        <f t="shared" si="3769"/>
        <v>1712</v>
      </c>
      <c r="W1717" s="16">
        <f t="shared" si="3776"/>
        <v>4.6904109589041099</v>
      </c>
      <c r="X1717" s="16" t="e">
        <f>IF(Template!$F$7="Linear interpolation",LinInterp($I$5:$I$22,$G$5:$G$22,W1717),CubicSpline($I$5:$I$22,$G$5:$G$22,W1717))</f>
        <v>#VALUE!</v>
      </c>
      <c r="Y1717" s="221" t="e">
        <f t="shared" si="3763"/>
        <v>#VALUE!</v>
      </c>
      <c r="Z1717" s="221" t="e">
        <f>Y1717/PRODUCT($AA$6:AA1716)</f>
        <v>#VALUE!</v>
      </c>
      <c r="AA1717" s="16" t="e">
        <f t="shared" si="3770"/>
        <v>#VALUE!</v>
      </c>
      <c r="AB1717" s="10" t="e">
        <f t="shared" si="3771"/>
        <v>#VALUE!</v>
      </c>
      <c r="AC1717" s="90">
        <f t="shared" si="3764"/>
        <v>1717</v>
      </c>
      <c r="AD1717" s="17">
        <f t="shared" si="3772"/>
        <v>47710</v>
      </c>
      <c r="AE1717" s="16" t="e">
        <f t="shared" si="3765"/>
        <v>#VALUE!</v>
      </c>
      <c r="AF1717" s="10">
        <f ca="1">IFERROR(AVERAGE(INDIRECT("AE"&amp;AC1717-Template!$F$10+1):INDIRECT("AE"&amp;AC1717)),0)</f>
        <v>0</v>
      </c>
      <c r="AG1717" s="35"/>
      <c r="AH1717" s="86"/>
      <c r="AI1717" s="35"/>
      <c r="AJ1717" s="35"/>
      <c r="AK1717" s="35"/>
      <c r="AL1717" s="35"/>
      <c r="AM1717" s="35"/>
      <c r="AN1717" s="35"/>
      <c r="AO1717" s="35"/>
      <c r="AP1717" s="35"/>
      <c r="AQ1717" s="35"/>
      <c r="AR1717" s="35"/>
      <c r="AS1717" s="35"/>
      <c r="AT1717" s="35"/>
      <c r="AU1717" s="35"/>
      <c r="AV1717" s="35"/>
      <c r="AW1717" s="35"/>
      <c r="AX1717" s="35"/>
      <c r="AY1717" s="35"/>
      <c r="AZ1717" s="17">
        <f t="shared" ref="AZ1717" si="3872">AZ1716+1</f>
        <v>47733</v>
      </c>
      <c r="BA1717" s="216">
        <f t="shared" si="3788"/>
        <v>6</v>
      </c>
      <c r="BB1717" s="216">
        <f t="shared" ref="BB1717" si="3873">BB1716+1</f>
        <v>1712</v>
      </c>
      <c r="BC1717" s="16">
        <f t="shared" si="3790"/>
        <v>4.6904109589041099</v>
      </c>
      <c r="BD1717" s="16">
        <f>IF(Template!$F$7="Linear interpolation",LinInterp($AO$5:$AO$18,$AM$5:$AM$18,BC1717),CubicSpline($AO$5:$AO$18,$AM$5:$AM$18,BC1717))</f>
        <v>14.007758452963742</v>
      </c>
      <c r="BE1717" s="221">
        <f t="shared" si="3869"/>
        <v>1.8494635064156417</v>
      </c>
      <c r="BF1717" s="221">
        <f>BE1717/PRODUCT($BG$6:BG1716)</f>
        <v>1.0003290910342482</v>
      </c>
      <c r="BG1717" s="16">
        <f t="shared" si="3791"/>
        <v>1.0003290220529513</v>
      </c>
      <c r="BH1717" s="10">
        <f t="shared" si="3792"/>
        <v>12.009304932721232</v>
      </c>
      <c r="BI1717" s="90"/>
      <c r="BJ1717" s="17">
        <f t="shared" si="3775"/>
        <v>47710</v>
      </c>
      <c r="BK1717" s="16">
        <f t="shared" si="3768"/>
        <v>11.96875064295433</v>
      </c>
      <c r="BL1717" s="10">
        <f ca="1">IFERROR(AVERAGE(INDIRECT("BK"&amp;AC1717-Template!$F$10+1):INDIRECT("BK"&amp;AC1717)),0)</f>
        <v>11.959186728066122</v>
      </c>
      <c r="BM1717" s="35"/>
      <c r="BN1717" s="86"/>
      <c r="BO1717" s="35"/>
      <c r="BP1717" s="35"/>
      <c r="BQ1717" s="35"/>
      <c r="BR1717" s="35"/>
      <c r="BS1717" s="35"/>
      <c r="BT1717" s="35"/>
      <c r="BU1717" s="35"/>
      <c r="BV1717" s="35"/>
      <c r="BW1717" s="35"/>
      <c r="BX1717" s="35"/>
      <c r="BY1717" s="35"/>
      <c r="BZ1717" s="35"/>
      <c r="CA1717" s="35"/>
      <c r="CB1717" s="35"/>
      <c r="CC1717" s="35"/>
      <c r="CD1717" s="35"/>
      <c r="CE1717" s="35"/>
      <c r="CF1717" s="35"/>
      <c r="CG1717" s="35"/>
      <c r="CH1717" s="35"/>
    </row>
    <row r="1718" spans="1:86" ht="15.6" x14ac:dyDescent="0.3">
      <c r="A1718" s="35"/>
      <c r="B1718" s="86"/>
      <c r="C1718" s="35"/>
      <c r="D1718" s="35"/>
      <c r="E1718" s="35"/>
      <c r="F1718" s="35"/>
      <c r="G1718" s="35"/>
      <c r="H1718" s="35"/>
      <c r="I1718" s="35"/>
      <c r="J1718" s="35"/>
      <c r="K1718" s="35"/>
      <c r="L1718" s="35"/>
      <c r="M1718" s="35"/>
      <c r="N1718" s="35"/>
      <c r="O1718" s="35"/>
      <c r="P1718" s="35"/>
      <c r="Q1718" s="35"/>
      <c r="R1718" s="35"/>
      <c r="S1718" s="35"/>
      <c r="T1718" s="17">
        <f t="shared" si="3769"/>
        <v>47734</v>
      </c>
      <c r="U1718" s="216">
        <f t="shared" si="3762"/>
        <v>7</v>
      </c>
      <c r="V1718" s="216">
        <f t="shared" si="3769"/>
        <v>1713</v>
      </c>
      <c r="W1718" s="16">
        <f t="shared" si="3776"/>
        <v>4.6931506849315072</v>
      </c>
      <c r="X1718" s="16" t="e">
        <f>IF(Template!$F$7="Linear interpolation",LinInterp($I$5:$I$22,$G$5:$G$22,W1718),CubicSpline($I$5:$I$22,$G$5:$G$22,W1718))</f>
        <v>#VALUE!</v>
      </c>
      <c r="Y1718" s="221" t="e">
        <f t="shared" si="3763"/>
        <v>#VALUE!</v>
      </c>
      <c r="Z1718" s="221" t="e">
        <f>Y1718/PRODUCT($AA$6:AA1717)</f>
        <v>#VALUE!</v>
      </c>
      <c r="AA1718" s="16" t="e">
        <f t="shared" si="3770"/>
        <v>#VALUE!</v>
      </c>
      <c r="AB1718" s="10" t="e">
        <f t="shared" si="3771"/>
        <v>#VALUE!</v>
      </c>
      <c r="AC1718" s="90">
        <f t="shared" si="3764"/>
        <v>1718</v>
      </c>
      <c r="AD1718" s="17">
        <f t="shared" si="3772"/>
        <v>47711</v>
      </c>
      <c r="AE1718" s="16" t="e">
        <f t="shared" si="3765"/>
        <v>#VALUE!</v>
      </c>
      <c r="AF1718" s="10">
        <f ca="1">IFERROR(AVERAGE(INDIRECT("AE"&amp;AC1718-Template!$F$10+1):INDIRECT("AE"&amp;AC1718)),0)</f>
        <v>0</v>
      </c>
      <c r="AG1718" s="35"/>
      <c r="AH1718" s="86"/>
      <c r="AI1718" s="35"/>
      <c r="AJ1718" s="35"/>
      <c r="AK1718" s="35"/>
      <c r="AL1718" s="35"/>
      <c r="AM1718" s="35"/>
      <c r="AN1718" s="35"/>
      <c r="AO1718" s="35"/>
      <c r="AP1718" s="35"/>
      <c r="AQ1718" s="35"/>
      <c r="AR1718" s="35"/>
      <c r="AS1718" s="35"/>
      <c r="AT1718" s="35"/>
      <c r="AU1718" s="35"/>
      <c r="AV1718" s="35"/>
      <c r="AW1718" s="35"/>
      <c r="AX1718" s="35"/>
      <c r="AY1718" s="35"/>
      <c r="AZ1718" s="17">
        <f t="shared" ref="AZ1718" si="3874">AZ1717+1</f>
        <v>47734</v>
      </c>
      <c r="BA1718" s="216">
        <f t="shared" si="3788"/>
        <v>7</v>
      </c>
      <c r="BB1718" s="216">
        <f t="shared" ref="BB1718" si="3875">BB1717+1</f>
        <v>1713</v>
      </c>
      <c r="BC1718" s="16">
        <f t="shared" si="3790"/>
        <v>4.6931506849315072</v>
      </c>
      <c r="BD1718" s="16">
        <f>IF(Template!$F$7="Linear interpolation",LinInterp($AO$5:$AO$18,$AM$5:$AM$18,BC1718),CubicSpline($AO$5:$AO$18,$AM$5:$AM$18,BC1718))</f>
        <v>14.007028214403613</v>
      </c>
      <c r="BE1718" s="221">
        <f t="shared" si="3869"/>
        <v>1.8500722788744288</v>
      </c>
      <c r="BF1718" s="221">
        <f>BE1718/PRODUCT($BG$6:BG1717)</f>
        <v>1.0003292306309823</v>
      </c>
      <c r="BG1718" s="16">
        <f t="shared" si="3791"/>
        <v>1.0003290220529513</v>
      </c>
      <c r="BH1718" s="10">
        <f t="shared" si="3792"/>
        <v>12.009304932721232</v>
      </c>
      <c r="BI1718" s="90"/>
      <c r="BJ1718" s="17">
        <f t="shared" si="3775"/>
        <v>47711</v>
      </c>
      <c r="BK1718" s="16">
        <f t="shared" si="3768"/>
        <v>11.969987842740171</v>
      </c>
      <c r="BL1718" s="10">
        <f ca="1">IFERROR(AVERAGE(INDIRECT("BK"&amp;AC1718-Template!$F$10+1):INDIRECT("BK"&amp;AC1718)),0)</f>
        <v>11.959617625675573</v>
      </c>
      <c r="BM1718" s="35"/>
      <c r="BN1718" s="86"/>
      <c r="BO1718" s="35"/>
      <c r="BP1718" s="35"/>
      <c r="BQ1718" s="35"/>
      <c r="BR1718" s="35"/>
      <c r="BS1718" s="35"/>
      <c r="BT1718" s="35"/>
      <c r="BU1718" s="35"/>
      <c r="BV1718" s="35"/>
      <c r="BW1718" s="35"/>
      <c r="BX1718" s="35"/>
      <c r="BY1718" s="35"/>
      <c r="BZ1718" s="35"/>
      <c r="CA1718" s="35"/>
      <c r="CB1718" s="35"/>
      <c r="CC1718" s="35"/>
      <c r="CD1718" s="35"/>
      <c r="CE1718" s="35"/>
      <c r="CF1718" s="35"/>
      <c r="CG1718" s="35"/>
      <c r="CH1718" s="35"/>
    </row>
    <row r="1719" spans="1:86" ht="15.6" x14ac:dyDescent="0.3">
      <c r="A1719" s="35"/>
      <c r="B1719" s="86"/>
      <c r="C1719" s="35"/>
      <c r="D1719" s="35"/>
      <c r="E1719" s="35"/>
      <c r="F1719" s="35"/>
      <c r="G1719" s="35"/>
      <c r="H1719" s="35"/>
      <c r="I1719" s="35"/>
      <c r="J1719" s="35"/>
      <c r="K1719" s="35"/>
      <c r="L1719" s="35"/>
      <c r="M1719" s="35"/>
      <c r="N1719" s="35"/>
      <c r="O1719" s="35"/>
      <c r="P1719" s="35"/>
      <c r="Q1719" s="35"/>
      <c r="R1719" s="35"/>
      <c r="S1719" s="35"/>
      <c r="T1719" s="17">
        <f t="shared" si="3769"/>
        <v>47735</v>
      </c>
      <c r="U1719" s="216">
        <f t="shared" si="3762"/>
        <v>1</v>
      </c>
      <c r="V1719" s="216">
        <f t="shared" si="3769"/>
        <v>1714</v>
      </c>
      <c r="W1719" s="16">
        <f t="shared" si="3776"/>
        <v>4.6958904109589037</v>
      </c>
      <c r="X1719" s="16" t="e">
        <f>IF(Template!$F$7="Linear interpolation",LinInterp($I$5:$I$22,$G$5:$G$22,W1719),CubicSpline($I$5:$I$22,$G$5:$G$22,W1719))</f>
        <v>#VALUE!</v>
      </c>
      <c r="Y1719" s="221" t="e">
        <f t="shared" si="3763"/>
        <v>#VALUE!</v>
      </c>
      <c r="Z1719" s="221" t="e">
        <f>Y1719/PRODUCT($AA$6:AA1718)</f>
        <v>#VALUE!</v>
      </c>
      <c r="AA1719" s="16" t="e">
        <f t="shared" si="3770"/>
        <v>#VALUE!</v>
      </c>
      <c r="AB1719" s="10" t="e">
        <f t="shared" si="3771"/>
        <v>#VALUE!</v>
      </c>
      <c r="AC1719" s="90">
        <f t="shared" si="3764"/>
        <v>1719</v>
      </c>
      <c r="AD1719" s="17">
        <f t="shared" si="3772"/>
        <v>47712</v>
      </c>
      <c r="AE1719" s="16" t="e">
        <f t="shared" si="3765"/>
        <v>#VALUE!</v>
      </c>
      <c r="AF1719" s="10">
        <f ca="1">IFERROR(AVERAGE(INDIRECT("AE"&amp;AC1719-Template!$F$10+1):INDIRECT("AE"&amp;AC1719)),0)</f>
        <v>0</v>
      </c>
      <c r="AG1719" s="35"/>
      <c r="AH1719" s="86"/>
      <c r="AI1719" s="35"/>
      <c r="AJ1719" s="35"/>
      <c r="AK1719" s="35"/>
      <c r="AL1719" s="35"/>
      <c r="AM1719" s="35"/>
      <c r="AN1719" s="35"/>
      <c r="AO1719" s="35"/>
      <c r="AP1719" s="35"/>
      <c r="AQ1719" s="35"/>
      <c r="AR1719" s="35"/>
      <c r="AS1719" s="35"/>
      <c r="AT1719" s="35"/>
      <c r="AU1719" s="35"/>
      <c r="AV1719" s="35"/>
      <c r="AW1719" s="35"/>
      <c r="AX1719" s="35"/>
      <c r="AY1719" s="35"/>
      <c r="AZ1719" s="17">
        <f t="shared" ref="AZ1719" si="3876">AZ1718+1</f>
        <v>47735</v>
      </c>
      <c r="BA1719" s="216">
        <f t="shared" si="3788"/>
        <v>1</v>
      </c>
      <c r="BB1719" s="216">
        <f t="shared" ref="BB1719" si="3877">BB1718+1</f>
        <v>1714</v>
      </c>
      <c r="BC1719" s="16">
        <f t="shared" si="3790"/>
        <v>4.6958904109589037</v>
      </c>
      <c r="BD1719" s="16">
        <f>IF(Template!$F$7="Linear interpolation",LinInterp($AO$5:$AO$18,$AM$5:$AM$18,BC1719),CubicSpline($AO$5:$AO$18,$AM$5:$AM$18,BC1719))</f>
        <v>14.00630058617204</v>
      </c>
      <c r="BE1719" s="221">
        <f t="shared" si="3869"/>
        <v>1.850681385390998</v>
      </c>
      <c r="BF1719" s="221">
        <f>BE1719/PRODUCT($BG$6:BG1718)</f>
        <v>1.0003294424807312</v>
      </c>
      <c r="BG1719" s="16">
        <f t="shared" si="3791"/>
        <v>1.0003294424807312</v>
      </c>
      <c r="BH1719" s="10">
        <f t="shared" si="3792"/>
        <v>12.024650546688441</v>
      </c>
      <c r="BI1719" s="90"/>
      <c r="BJ1719" s="17">
        <f t="shared" si="3775"/>
        <v>47712</v>
      </c>
      <c r="BK1719" s="16">
        <f t="shared" si="3768"/>
        <v>11.969987842740171</v>
      </c>
      <c r="BL1719" s="10">
        <f ca="1">IFERROR(AVERAGE(INDIRECT("BK"&amp;AC1719-Template!$F$10+1):INDIRECT("BK"&amp;AC1719)),0)</f>
        <v>11.960060472977485</v>
      </c>
      <c r="BM1719" s="35"/>
      <c r="BN1719" s="86"/>
      <c r="BO1719" s="35"/>
      <c r="BP1719" s="35"/>
      <c r="BQ1719" s="35"/>
      <c r="BR1719" s="35"/>
      <c r="BS1719" s="35"/>
      <c r="BT1719" s="35"/>
      <c r="BU1719" s="35"/>
      <c r="BV1719" s="35"/>
      <c r="BW1719" s="35"/>
      <c r="BX1719" s="35"/>
      <c r="BY1719" s="35"/>
      <c r="BZ1719" s="35"/>
      <c r="CA1719" s="35"/>
      <c r="CB1719" s="35"/>
      <c r="CC1719" s="35"/>
      <c r="CD1719" s="35"/>
      <c r="CE1719" s="35"/>
      <c r="CF1719" s="35"/>
      <c r="CG1719" s="35"/>
      <c r="CH1719" s="35"/>
    </row>
    <row r="1720" spans="1:86" ht="15.6" x14ac:dyDescent="0.3">
      <c r="A1720" s="35"/>
      <c r="B1720" s="86"/>
      <c r="C1720" s="35"/>
      <c r="D1720" s="35"/>
      <c r="E1720" s="35"/>
      <c r="F1720" s="35"/>
      <c r="G1720" s="35"/>
      <c r="H1720" s="35"/>
      <c r="I1720" s="35"/>
      <c r="J1720" s="35"/>
      <c r="K1720" s="35"/>
      <c r="L1720" s="35"/>
      <c r="M1720" s="35"/>
      <c r="N1720" s="35"/>
      <c r="O1720" s="35"/>
      <c r="P1720" s="35"/>
      <c r="Q1720" s="35"/>
      <c r="R1720" s="35"/>
      <c r="S1720" s="35"/>
      <c r="T1720" s="17">
        <f t="shared" si="3769"/>
        <v>47736</v>
      </c>
      <c r="U1720" s="216">
        <f t="shared" si="3762"/>
        <v>2</v>
      </c>
      <c r="V1720" s="216">
        <f t="shared" si="3769"/>
        <v>1715</v>
      </c>
      <c r="W1720" s="16">
        <f t="shared" si="3776"/>
        <v>4.6986301369863011</v>
      </c>
      <c r="X1720" s="16" t="e">
        <f>IF(Template!$F$7="Linear interpolation",LinInterp($I$5:$I$22,$G$5:$G$22,W1720),CubicSpline($I$5:$I$22,$G$5:$G$22,W1720))</f>
        <v>#VALUE!</v>
      </c>
      <c r="Y1720" s="221" t="e">
        <f t="shared" si="3763"/>
        <v>#VALUE!</v>
      </c>
      <c r="Z1720" s="221" t="e">
        <f>Y1720/PRODUCT($AA$6:AA1719)</f>
        <v>#VALUE!</v>
      </c>
      <c r="AA1720" s="16" t="e">
        <f t="shared" si="3770"/>
        <v>#VALUE!</v>
      </c>
      <c r="AB1720" s="10" t="e">
        <f t="shared" si="3771"/>
        <v>#VALUE!</v>
      </c>
      <c r="AC1720" s="90">
        <f t="shared" si="3764"/>
        <v>1720</v>
      </c>
      <c r="AD1720" s="17">
        <f t="shared" si="3772"/>
        <v>47713</v>
      </c>
      <c r="AE1720" s="16" t="e">
        <f t="shared" si="3765"/>
        <v>#VALUE!</v>
      </c>
      <c r="AF1720" s="10">
        <f ca="1">IFERROR(AVERAGE(INDIRECT("AE"&amp;AC1720-Template!$F$10+1):INDIRECT("AE"&amp;AC1720)),0)</f>
        <v>0</v>
      </c>
      <c r="AG1720" s="35"/>
      <c r="AH1720" s="86"/>
      <c r="AI1720" s="35"/>
      <c r="AJ1720" s="35"/>
      <c r="AK1720" s="35"/>
      <c r="AL1720" s="35"/>
      <c r="AM1720" s="35"/>
      <c r="AN1720" s="35"/>
      <c r="AO1720" s="35"/>
      <c r="AP1720" s="35"/>
      <c r="AQ1720" s="35"/>
      <c r="AR1720" s="35"/>
      <c r="AS1720" s="35"/>
      <c r="AT1720" s="35"/>
      <c r="AU1720" s="35"/>
      <c r="AV1720" s="35"/>
      <c r="AW1720" s="35"/>
      <c r="AX1720" s="35"/>
      <c r="AY1720" s="35"/>
      <c r="AZ1720" s="17">
        <f t="shared" ref="AZ1720" si="3878">AZ1719+1</f>
        <v>47736</v>
      </c>
      <c r="BA1720" s="216">
        <f t="shared" si="3788"/>
        <v>2</v>
      </c>
      <c r="BB1720" s="216">
        <f t="shared" ref="BB1720" si="3879">BB1719+1</f>
        <v>1715</v>
      </c>
      <c r="BC1720" s="16">
        <f t="shared" si="3790"/>
        <v>4.6986301369863011</v>
      </c>
      <c r="BD1720" s="16">
        <f>IF(Template!$F$7="Linear interpolation",LinInterp($AO$5:$AO$18,$AM$5:$AM$18,BC1720),CubicSpline($AO$5:$AO$18,$AM$5:$AM$18,BC1720))</f>
        <v>14.005575603463722</v>
      </c>
      <c r="BE1720" s="221">
        <f t="shared" si="3869"/>
        <v>1.8512908292002375</v>
      </c>
      <c r="BF1720" s="221">
        <f>BE1720/PRODUCT($BG$6:BG1719)</f>
        <v>1.0003293077966042</v>
      </c>
      <c r="BG1720" s="16">
        <f t="shared" si="3791"/>
        <v>1.0003293077966042</v>
      </c>
      <c r="BH1720" s="10">
        <f t="shared" si="3792"/>
        <v>12.019734576054319</v>
      </c>
      <c r="BI1720" s="90"/>
      <c r="BJ1720" s="17">
        <f t="shared" si="3775"/>
        <v>47713</v>
      </c>
      <c r="BK1720" s="16">
        <f t="shared" si="3768"/>
        <v>11.969987842740171</v>
      </c>
      <c r="BL1720" s="10">
        <f ca="1">IFERROR(AVERAGE(INDIRECT("BK"&amp;AC1720-Template!$F$10+1):INDIRECT("BK"&amp;AC1720)),0)</f>
        <v>11.960513494169229</v>
      </c>
      <c r="BM1720" s="35"/>
      <c r="BN1720" s="86"/>
      <c r="BO1720" s="35"/>
      <c r="BP1720" s="35"/>
      <c r="BQ1720" s="35"/>
      <c r="BR1720" s="35"/>
      <c r="BS1720" s="35"/>
      <c r="BT1720" s="35"/>
      <c r="BU1720" s="35"/>
      <c r="BV1720" s="35"/>
      <c r="BW1720" s="35"/>
      <c r="BX1720" s="35"/>
      <c r="BY1720" s="35"/>
      <c r="BZ1720" s="35"/>
      <c r="CA1720" s="35"/>
      <c r="CB1720" s="35"/>
      <c r="CC1720" s="35"/>
      <c r="CD1720" s="35"/>
      <c r="CE1720" s="35"/>
      <c r="CF1720" s="35"/>
      <c r="CG1720" s="35"/>
      <c r="CH1720" s="35"/>
    </row>
    <row r="1721" spans="1:86" ht="15.6" x14ac:dyDescent="0.3">
      <c r="A1721" s="35"/>
      <c r="B1721" s="86"/>
      <c r="C1721" s="35"/>
      <c r="D1721" s="35"/>
      <c r="E1721" s="35"/>
      <c r="F1721" s="35"/>
      <c r="G1721" s="35"/>
      <c r="H1721" s="35"/>
      <c r="I1721" s="35"/>
      <c r="J1721" s="35"/>
      <c r="K1721" s="35"/>
      <c r="L1721" s="35"/>
      <c r="M1721" s="35"/>
      <c r="N1721" s="35"/>
      <c r="O1721" s="35"/>
      <c r="P1721" s="35"/>
      <c r="Q1721" s="35"/>
      <c r="R1721" s="35"/>
      <c r="S1721" s="35"/>
      <c r="T1721" s="17">
        <f t="shared" si="3769"/>
        <v>47737</v>
      </c>
      <c r="U1721" s="216">
        <f t="shared" si="3762"/>
        <v>3</v>
      </c>
      <c r="V1721" s="216">
        <f t="shared" si="3769"/>
        <v>1716</v>
      </c>
      <c r="W1721" s="16">
        <f t="shared" si="3776"/>
        <v>4.7013698630136984</v>
      </c>
      <c r="X1721" s="16" t="e">
        <f>IF(Template!$F$7="Linear interpolation",LinInterp($I$5:$I$22,$G$5:$G$22,W1721),CubicSpline($I$5:$I$22,$G$5:$G$22,W1721))</f>
        <v>#VALUE!</v>
      </c>
      <c r="Y1721" s="221" t="e">
        <f t="shared" si="3763"/>
        <v>#VALUE!</v>
      </c>
      <c r="Z1721" s="221" t="e">
        <f>Y1721/PRODUCT($AA$6:AA1720)</f>
        <v>#VALUE!</v>
      </c>
      <c r="AA1721" s="16" t="e">
        <f t="shared" si="3770"/>
        <v>#VALUE!</v>
      </c>
      <c r="AB1721" s="10" t="e">
        <f t="shared" si="3771"/>
        <v>#VALUE!</v>
      </c>
      <c r="AC1721" s="90">
        <f t="shared" si="3764"/>
        <v>1721</v>
      </c>
      <c r="AD1721" s="17">
        <f t="shared" si="3772"/>
        <v>47714</v>
      </c>
      <c r="AE1721" s="16" t="e">
        <f t="shared" si="3765"/>
        <v>#VALUE!</v>
      </c>
      <c r="AF1721" s="10">
        <f ca="1">IFERROR(AVERAGE(INDIRECT("AE"&amp;AC1721-Template!$F$10+1):INDIRECT("AE"&amp;AC1721)),0)</f>
        <v>0</v>
      </c>
      <c r="AG1721" s="35"/>
      <c r="AH1721" s="86"/>
      <c r="AI1721" s="35"/>
      <c r="AJ1721" s="35"/>
      <c r="AK1721" s="35"/>
      <c r="AL1721" s="35"/>
      <c r="AM1721" s="35"/>
      <c r="AN1721" s="35"/>
      <c r="AO1721" s="35"/>
      <c r="AP1721" s="35"/>
      <c r="AQ1721" s="35"/>
      <c r="AR1721" s="35"/>
      <c r="AS1721" s="35"/>
      <c r="AT1721" s="35"/>
      <c r="AU1721" s="35"/>
      <c r="AV1721" s="35"/>
      <c r="AW1721" s="35"/>
      <c r="AX1721" s="35"/>
      <c r="AY1721" s="35"/>
      <c r="AZ1721" s="17">
        <f t="shared" ref="AZ1721" si="3880">AZ1720+1</f>
        <v>47737</v>
      </c>
      <c r="BA1721" s="216">
        <f t="shared" si="3788"/>
        <v>3</v>
      </c>
      <c r="BB1721" s="216">
        <f t="shared" ref="BB1721" si="3881">BB1720+1</f>
        <v>1716</v>
      </c>
      <c r="BC1721" s="16">
        <f t="shared" si="3790"/>
        <v>4.7013698630136984</v>
      </c>
      <c r="BD1721" s="16">
        <f>IF(Template!$F$7="Linear interpolation",LinInterp($AO$5:$AO$18,$AM$5:$AM$18,BC1721),CubicSpline($AO$5:$AO$18,$AM$5:$AM$18,BC1721))</f>
        <v>14.00485330147335</v>
      </c>
      <c r="BE1721" s="221">
        <f t="shared" si="3869"/>
        <v>1.8519006135475105</v>
      </c>
      <c r="BF1721" s="221">
        <f>BE1721/PRODUCT($BG$6:BG1720)</f>
        <v>1.0003293833349438</v>
      </c>
      <c r="BG1721" s="16">
        <f t="shared" si="3791"/>
        <v>1.0003293833349438</v>
      </c>
      <c r="BH1721" s="10">
        <f t="shared" si="3792"/>
        <v>12.022491725449115</v>
      </c>
      <c r="BI1721" s="90"/>
      <c r="BJ1721" s="17">
        <f t="shared" si="3775"/>
        <v>47714</v>
      </c>
      <c r="BK1721" s="16">
        <f t="shared" si="3768"/>
        <v>11.977980650147879</v>
      </c>
      <c r="BL1721" s="10">
        <f ca="1">IFERROR(AVERAGE(INDIRECT("BK"&amp;AC1721-Template!$F$10+1):INDIRECT("BK"&amp;AC1721)),0)</f>
        <v>11.961232942274563</v>
      </c>
      <c r="BM1721" s="35"/>
      <c r="BN1721" s="86"/>
      <c r="BO1721" s="35"/>
      <c r="BP1721" s="35"/>
      <c r="BQ1721" s="35"/>
      <c r="BR1721" s="35"/>
      <c r="BS1721" s="35"/>
      <c r="BT1721" s="35"/>
      <c r="BU1721" s="35"/>
      <c r="BV1721" s="35"/>
      <c r="BW1721" s="35"/>
      <c r="BX1721" s="35"/>
      <c r="BY1721" s="35"/>
      <c r="BZ1721" s="35"/>
      <c r="CA1721" s="35"/>
      <c r="CB1721" s="35"/>
      <c r="CC1721" s="35"/>
      <c r="CD1721" s="35"/>
      <c r="CE1721" s="35"/>
      <c r="CF1721" s="35"/>
      <c r="CG1721" s="35"/>
      <c r="CH1721" s="35"/>
    </row>
    <row r="1722" spans="1:86" ht="15.6" x14ac:dyDescent="0.3">
      <c r="A1722" s="35"/>
      <c r="B1722" s="86"/>
      <c r="C1722" s="35"/>
      <c r="D1722" s="35"/>
      <c r="E1722" s="35"/>
      <c r="F1722" s="35"/>
      <c r="G1722" s="35"/>
      <c r="H1722" s="35"/>
      <c r="I1722" s="35"/>
      <c r="J1722" s="35"/>
      <c r="K1722" s="35"/>
      <c r="L1722" s="35"/>
      <c r="M1722" s="35"/>
      <c r="N1722" s="35"/>
      <c r="O1722" s="35"/>
      <c r="P1722" s="35"/>
      <c r="Q1722" s="35"/>
      <c r="R1722" s="35"/>
      <c r="S1722" s="35"/>
      <c r="T1722" s="17">
        <f t="shared" si="3769"/>
        <v>47738</v>
      </c>
      <c r="U1722" s="216">
        <f t="shared" si="3762"/>
        <v>4</v>
      </c>
      <c r="V1722" s="216">
        <f t="shared" si="3769"/>
        <v>1717</v>
      </c>
      <c r="W1722" s="16">
        <f t="shared" si="3776"/>
        <v>4.7041095890410958</v>
      </c>
      <c r="X1722" s="16" t="e">
        <f>IF(Template!$F$7="Linear interpolation",LinInterp($I$5:$I$22,$G$5:$G$22,W1722),CubicSpline($I$5:$I$22,$G$5:$G$22,W1722))</f>
        <v>#VALUE!</v>
      </c>
      <c r="Y1722" s="221" t="e">
        <f t="shared" si="3763"/>
        <v>#VALUE!</v>
      </c>
      <c r="Z1722" s="221" t="e">
        <f>Y1722/PRODUCT($AA$6:AA1721)</f>
        <v>#VALUE!</v>
      </c>
      <c r="AA1722" s="16" t="e">
        <f t="shared" si="3770"/>
        <v>#VALUE!</v>
      </c>
      <c r="AB1722" s="10" t="e">
        <f t="shared" si="3771"/>
        <v>#VALUE!</v>
      </c>
      <c r="AC1722" s="90">
        <f t="shared" si="3764"/>
        <v>1722</v>
      </c>
      <c r="AD1722" s="17">
        <f t="shared" si="3772"/>
        <v>47715</v>
      </c>
      <c r="AE1722" s="16" t="e">
        <f t="shared" si="3765"/>
        <v>#VALUE!</v>
      </c>
      <c r="AF1722" s="10">
        <f ca="1">IFERROR(AVERAGE(INDIRECT("AE"&amp;AC1722-Template!$F$10+1):INDIRECT("AE"&amp;AC1722)),0)</f>
        <v>0</v>
      </c>
      <c r="AG1722" s="35"/>
      <c r="AH1722" s="86"/>
      <c r="AI1722" s="35"/>
      <c r="AJ1722" s="35"/>
      <c r="AK1722" s="35"/>
      <c r="AL1722" s="35"/>
      <c r="AM1722" s="35"/>
      <c r="AN1722" s="35"/>
      <c r="AO1722" s="35"/>
      <c r="AP1722" s="35"/>
      <c r="AQ1722" s="35"/>
      <c r="AR1722" s="35"/>
      <c r="AS1722" s="35"/>
      <c r="AT1722" s="35"/>
      <c r="AU1722" s="35"/>
      <c r="AV1722" s="35"/>
      <c r="AW1722" s="35"/>
      <c r="AX1722" s="35"/>
      <c r="AY1722" s="35"/>
      <c r="AZ1722" s="17">
        <f t="shared" ref="AZ1722" si="3882">AZ1721+1</f>
        <v>47738</v>
      </c>
      <c r="BA1722" s="216">
        <f t="shared" si="3788"/>
        <v>4</v>
      </c>
      <c r="BB1722" s="216">
        <f t="shared" ref="BB1722" si="3883">BB1721+1</f>
        <v>1717</v>
      </c>
      <c r="BC1722" s="16">
        <f t="shared" si="3790"/>
        <v>4.7041095890410958</v>
      </c>
      <c r="BD1722" s="16">
        <f>IF(Template!$F$7="Linear interpolation",LinInterp($AO$5:$AO$18,$AM$5:$AM$18,BC1722),CubicSpline($AO$5:$AO$18,$AM$5:$AM$18,BC1722))</f>
        <v>14.004133715395623</v>
      </c>
      <c r="BE1722" s="221">
        <f t="shared" si="3869"/>
        <v>1.8525107416886579</v>
      </c>
      <c r="BF1722" s="221">
        <f>BE1722/PRODUCT($BG$6:BG1721)</f>
        <v>1.0003294605210906</v>
      </c>
      <c r="BG1722" s="16">
        <f t="shared" si="3791"/>
        <v>1.0003294605210906</v>
      </c>
      <c r="BH1722" s="10">
        <f t="shared" si="3792"/>
        <v>12.025309019807583</v>
      </c>
      <c r="BI1722" s="90"/>
      <c r="BJ1722" s="17">
        <f t="shared" si="3775"/>
        <v>47715</v>
      </c>
      <c r="BK1722" s="16">
        <f t="shared" si="3768"/>
        <v>11.97550687479465</v>
      </c>
      <c r="BL1722" s="10">
        <f ca="1">IFERROR(AVERAGE(INDIRECT("BK"&amp;AC1722-Template!$F$10+1):INDIRECT("BK"&amp;AC1722)),0)</f>
        <v>11.961869931201457</v>
      </c>
      <c r="BM1722" s="35"/>
      <c r="BN1722" s="86"/>
      <c r="BO1722" s="35"/>
      <c r="BP1722" s="35"/>
      <c r="BQ1722" s="35"/>
      <c r="BR1722" s="35"/>
      <c r="BS1722" s="35"/>
      <c r="BT1722" s="35"/>
      <c r="BU1722" s="35"/>
      <c r="BV1722" s="35"/>
      <c r="BW1722" s="35"/>
      <c r="BX1722" s="35"/>
      <c r="BY1722" s="35"/>
      <c r="BZ1722" s="35"/>
      <c r="CA1722" s="35"/>
      <c r="CB1722" s="35"/>
      <c r="CC1722" s="35"/>
      <c r="CD1722" s="35"/>
      <c r="CE1722" s="35"/>
      <c r="CF1722" s="35"/>
      <c r="CG1722" s="35"/>
      <c r="CH1722" s="35"/>
    </row>
    <row r="1723" spans="1:86" ht="15.6" x14ac:dyDescent="0.3">
      <c r="A1723" s="35"/>
      <c r="B1723" s="86"/>
      <c r="C1723" s="35"/>
      <c r="D1723" s="35"/>
      <c r="E1723" s="35"/>
      <c r="F1723" s="35"/>
      <c r="G1723" s="35"/>
      <c r="H1723" s="35"/>
      <c r="I1723" s="35"/>
      <c r="J1723" s="35"/>
      <c r="K1723" s="35"/>
      <c r="L1723" s="35"/>
      <c r="M1723" s="35"/>
      <c r="N1723" s="35"/>
      <c r="O1723" s="35"/>
      <c r="P1723" s="35"/>
      <c r="Q1723" s="35"/>
      <c r="R1723" s="35"/>
      <c r="S1723" s="35"/>
      <c r="T1723" s="17">
        <f t="shared" si="3769"/>
        <v>47739</v>
      </c>
      <c r="U1723" s="216">
        <f t="shared" si="3762"/>
        <v>5</v>
      </c>
      <c r="V1723" s="216">
        <f t="shared" si="3769"/>
        <v>1718</v>
      </c>
      <c r="W1723" s="16">
        <f t="shared" si="3776"/>
        <v>4.7068493150684931</v>
      </c>
      <c r="X1723" s="16" t="e">
        <f>IF(Template!$F$7="Linear interpolation",LinInterp($I$5:$I$22,$G$5:$G$22,W1723),CubicSpline($I$5:$I$22,$G$5:$G$22,W1723))</f>
        <v>#VALUE!</v>
      </c>
      <c r="Y1723" s="221" t="e">
        <f t="shared" si="3763"/>
        <v>#VALUE!</v>
      </c>
      <c r="Z1723" s="221" t="e">
        <f>Y1723/PRODUCT($AA$6:AA1722)</f>
        <v>#VALUE!</v>
      </c>
      <c r="AA1723" s="16" t="e">
        <f t="shared" si="3770"/>
        <v>#VALUE!</v>
      </c>
      <c r="AB1723" s="10" t="e">
        <f t="shared" si="3771"/>
        <v>#VALUE!</v>
      </c>
      <c r="AC1723" s="90">
        <f t="shared" si="3764"/>
        <v>1723</v>
      </c>
      <c r="AD1723" s="17">
        <f t="shared" si="3772"/>
        <v>47716</v>
      </c>
      <c r="AE1723" s="16" t="e">
        <f t="shared" si="3765"/>
        <v>#VALUE!</v>
      </c>
      <c r="AF1723" s="10">
        <f ca="1">IFERROR(AVERAGE(INDIRECT("AE"&amp;AC1723-Template!$F$10+1):INDIRECT("AE"&amp;AC1723)),0)</f>
        <v>0</v>
      </c>
      <c r="AG1723" s="35"/>
      <c r="AH1723" s="86"/>
      <c r="AI1723" s="35"/>
      <c r="AJ1723" s="35"/>
      <c r="AK1723" s="35"/>
      <c r="AL1723" s="35"/>
      <c r="AM1723" s="35"/>
      <c r="AN1723" s="35"/>
      <c r="AO1723" s="35"/>
      <c r="AP1723" s="35"/>
      <c r="AQ1723" s="35"/>
      <c r="AR1723" s="35"/>
      <c r="AS1723" s="35"/>
      <c r="AT1723" s="35"/>
      <c r="AU1723" s="35"/>
      <c r="AV1723" s="35"/>
      <c r="AW1723" s="35"/>
      <c r="AX1723" s="35"/>
      <c r="AY1723" s="35"/>
      <c r="AZ1723" s="17">
        <f t="shared" ref="AZ1723" si="3884">AZ1722+1</f>
        <v>47739</v>
      </c>
      <c r="BA1723" s="216">
        <f t="shared" si="3788"/>
        <v>5</v>
      </c>
      <c r="BB1723" s="216">
        <f t="shared" ref="BB1723" si="3885">BB1722+1</f>
        <v>1718</v>
      </c>
      <c r="BC1723" s="16">
        <f t="shared" si="3790"/>
        <v>4.7068493150684931</v>
      </c>
      <c r="BD1723" s="16">
        <f>IF(Template!$F$7="Linear interpolation",LinInterp($AO$5:$AO$18,$AM$5:$AM$18,BC1723),CubicSpline($AO$5:$AO$18,$AM$5:$AM$18,BC1723))</f>
        <v>14.003416880425235</v>
      </c>
      <c r="BE1723" s="221">
        <f t="shared" si="3869"/>
        <v>1.8531212168900213</v>
      </c>
      <c r="BF1723" s="221">
        <f>BE1723/PRODUCT($BG$6:BG1722)</f>
        <v>1.0003295393584637</v>
      </c>
      <c r="BG1723" s="16">
        <f t="shared" si="3791"/>
        <v>1.0003295393584637</v>
      </c>
      <c r="BH1723" s="10">
        <f t="shared" si="3792"/>
        <v>12.028186583924793</v>
      </c>
      <c r="BI1723" s="90"/>
      <c r="BJ1723" s="17">
        <f t="shared" si="3775"/>
        <v>47716</v>
      </c>
      <c r="BK1723" s="16">
        <f t="shared" si="3768"/>
        <v>11.977029815732676</v>
      </c>
      <c r="BL1723" s="10">
        <f ca="1">IFERROR(AVERAGE(INDIRECT("BK"&amp;AC1723-Template!$F$10+1):INDIRECT("BK"&amp;AC1723)),0)</f>
        <v>11.962600907655851</v>
      </c>
      <c r="BM1723" s="35"/>
      <c r="BN1723" s="86"/>
      <c r="BO1723" s="35"/>
      <c r="BP1723" s="35"/>
      <c r="BQ1723" s="35"/>
      <c r="BR1723" s="35"/>
      <c r="BS1723" s="35"/>
      <c r="BT1723" s="35"/>
      <c r="BU1723" s="35"/>
      <c r="BV1723" s="35"/>
      <c r="BW1723" s="35"/>
      <c r="BX1723" s="35"/>
      <c r="BY1723" s="35"/>
      <c r="BZ1723" s="35"/>
      <c r="CA1723" s="35"/>
      <c r="CB1723" s="35"/>
      <c r="CC1723" s="35"/>
      <c r="CD1723" s="35"/>
      <c r="CE1723" s="35"/>
      <c r="CF1723" s="35"/>
      <c r="CG1723" s="35"/>
      <c r="CH1723" s="35"/>
    </row>
    <row r="1724" spans="1:86" ht="15.6" x14ac:dyDescent="0.3">
      <c r="A1724" s="35"/>
      <c r="B1724" s="86"/>
      <c r="C1724" s="35"/>
      <c r="D1724" s="35"/>
      <c r="E1724" s="35"/>
      <c r="F1724" s="35"/>
      <c r="G1724" s="35"/>
      <c r="H1724" s="35"/>
      <c r="I1724" s="35"/>
      <c r="J1724" s="35"/>
      <c r="K1724" s="35"/>
      <c r="L1724" s="35"/>
      <c r="M1724" s="35"/>
      <c r="N1724" s="35"/>
      <c r="O1724" s="35"/>
      <c r="P1724" s="35"/>
      <c r="Q1724" s="35"/>
      <c r="R1724" s="35"/>
      <c r="S1724" s="35"/>
      <c r="T1724" s="17">
        <f t="shared" si="3769"/>
        <v>47740</v>
      </c>
      <c r="U1724" s="216">
        <f t="shared" si="3762"/>
        <v>6</v>
      </c>
      <c r="V1724" s="216">
        <f t="shared" si="3769"/>
        <v>1719</v>
      </c>
      <c r="W1724" s="16">
        <f t="shared" si="3776"/>
        <v>4.7095890410958905</v>
      </c>
      <c r="X1724" s="16" t="e">
        <f>IF(Template!$F$7="Linear interpolation",LinInterp($I$5:$I$22,$G$5:$G$22,W1724),CubicSpline($I$5:$I$22,$G$5:$G$22,W1724))</f>
        <v>#VALUE!</v>
      </c>
      <c r="Y1724" s="221" t="e">
        <f t="shared" si="3763"/>
        <v>#VALUE!</v>
      </c>
      <c r="Z1724" s="221" t="e">
        <f>Y1724/PRODUCT($AA$6:AA1723)</f>
        <v>#VALUE!</v>
      </c>
      <c r="AA1724" s="16" t="e">
        <f t="shared" si="3770"/>
        <v>#VALUE!</v>
      </c>
      <c r="AB1724" s="10" t="e">
        <f t="shared" si="3771"/>
        <v>#VALUE!</v>
      </c>
      <c r="AC1724" s="90">
        <f t="shared" si="3764"/>
        <v>1724</v>
      </c>
      <c r="AD1724" s="17">
        <f t="shared" si="3772"/>
        <v>47717</v>
      </c>
      <c r="AE1724" s="16" t="e">
        <f t="shared" si="3765"/>
        <v>#VALUE!</v>
      </c>
      <c r="AF1724" s="10">
        <f ca="1">IFERROR(AVERAGE(INDIRECT("AE"&amp;AC1724-Template!$F$10+1):INDIRECT("AE"&amp;AC1724)),0)</f>
        <v>0</v>
      </c>
      <c r="AG1724" s="35"/>
      <c r="AH1724" s="86"/>
      <c r="AI1724" s="35"/>
      <c r="AJ1724" s="35"/>
      <c r="AK1724" s="35"/>
      <c r="AL1724" s="35"/>
      <c r="AM1724" s="35"/>
      <c r="AN1724" s="35"/>
      <c r="AO1724" s="35"/>
      <c r="AP1724" s="35"/>
      <c r="AQ1724" s="35"/>
      <c r="AR1724" s="35"/>
      <c r="AS1724" s="35"/>
      <c r="AT1724" s="35"/>
      <c r="AU1724" s="35"/>
      <c r="AV1724" s="35"/>
      <c r="AW1724" s="35"/>
      <c r="AX1724" s="35"/>
      <c r="AY1724" s="35"/>
      <c r="AZ1724" s="17">
        <f t="shared" ref="AZ1724" si="3886">AZ1723+1</f>
        <v>47740</v>
      </c>
      <c r="BA1724" s="216">
        <f t="shared" si="3788"/>
        <v>6</v>
      </c>
      <c r="BB1724" s="216">
        <f t="shared" ref="BB1724" si="3887">BB1723+1</f>
        <v>1719</v>
      </c>
      <c r="BC1724" s="16">
        <f t="shared" si="3790"/>
        <v>4.7095890410958905</v>
      </c>
      <c r="BD1724" s="16">
        <f>IF(Template!$F$7="Linear interpolation",LinInterp($AO$5:$AO$18,$AM$5:$AM$18,BC1724),CubicSpline($AO$5:$AO$18,$AM$5:$AM$18,BC1724))</f>
        <v>14.002702831756881</v>
      </c>
      <c r="BE1724" s="221">
        <f t="shared" si="3869"/>
        <v>1.8537320424284556</v>
      </c>
      <c r="BF1724" s="221">
        <f>BE1724/PRODUCT($BG$6:BG1723)</f>
        <v>1.000329619850481</v>
      </c>
      <c r="BG1724" s="16">
        <f t="shared" si="3791"/>
        <v>1.0003295393584637</v>
      </c>
      <c r="BH1724" s="10">
        <f t="shared" si="3792"/>
        <v>12.028186583924793</v>
      </c>
      <c r="BI1724" s="90"/>
      <c r="BJ1724" s="17">
        <f t="shared" si="3775"/>
        <v>47717</v>
      </c>
      <c r="BK1724" s="16">
        <f t="shared" si="3768"/>
        <v>11.978610279665624</v>
      </c>
      <c r="BL1724" s="10">
        <f ca="1">IFERROR(AVERAGE(INDIRECT("BK"&amp;AC1724-Template!$F$10+1):INDIRECT("BK"&amp;AC1724)),0)</f>
        <v>11.963364197630078</v>
      </c>
      <c r="BM1724" s="35"/>
      <c r="BN1724" s="86"/>
      <c r="BO1724" s="35"/>
      <c r="BP1724" s="35"/>
      <c r="BQ1724" s="35"/>
      <c r="BR1724" s="35"/>
      <c r="BS1724" s="35"/>
      <c r="BT1724" s="35"/>
      <c r="BU1724" s="35"/>
      <c r="BV1724" s="35"/>
      <c r="BW1724" s="35"/>
      <c r="BX1724" s="35"/>
      <c r="BY1724" s="35"/>
      <c r="BZ1724" s="35"/>
      <c r="CA1724" s="35"/>
      <c r="CB1724" s="35"/>
      <c r="CC1724" s="35"/>
      <c r="CD1724" s="35"/>
      <c r="CE1724" s="35"/>
      <c r="CF1724" s="35"/>
      <c r="CG1724" s="35"/>
      <c r="CH1724" s="35"/>
    </row>
    <row r="1725" spans="1:86" ht="15.6" x14ac:dyDescent="0.3">
      <c r="A1725" s="35"/>
      <c r="B1725" s="86"/>
      <c r="C1725" s="35"/>
      <c r="D1725" s="35"/>
      <c r="E1725" s="35"/>
      <c r="F1725" s="35"/>
      <c r="G1725" s="35"/>
      <c r="H1725" s="35"/>
      <c r="I1725" s="35"/>
      <c r="J1725" s="35"/>
      <c r="K1725" s="35"/>
      <c r="L1725" s="35"/>
      <c r="M1725" s="35"/>
      <c r="N1725" s="35"/>
      <c r="O1725" s="35"/>
      <c r="P1725" s="35"/>
      <c r="Q1725" s="35"/>
      <c r="R1725" s="35"/>
      <c r="S1725" s="35"/>
      <c r="T1725" s="17">
        <f t="shared" si="3769"/>
        <v>47741</v>
      </c>
      <c r="U1725" s="216">
        <f t="shared" si="3762"/>
        <v>7</v>
      </c>
      <c r="V1725" s="216">
        <f t="shared" si="3769"/>
        <v>1720</v>
      </c>
      <c r="W1725" s="16">
        <f t="shared" si="3776"/>
        <v>4.7123287671232879</v>
      </c>
      <c r="X1725" s="16" t="e">
        <f>IF(Template!$F$7="Linear interpolation",LinInterp($I$5:$I$22,$G$5:$G$22,W1725),CubicSpline($I$5:$I$22,$G$5:$G$22,W1725))</f>
        <v>#VALUE!</v>
      </c>
      <c r="Y1725" s="221" t="e">
        <f t="shared" si="3763"/>
        <v>#VALUE!</v>
      </c>
      <c r="Z1725" s="221" t="e">
        <f>Y1725/PRODUCT($AA$6:AA1724)</f>
        <v>#VALUE!</v>
      </c>
      <c r="AA1725" s="16" t="e">
        <f t="shared" si="3770"/>
        <v>#VALUE!</v>
      </c>
      <c r="AB1725" s="10" t="e">
        <f t="shared" si="3771"/>
        <v>#VALUE!</v>
      </c>
      <c r="AC1725" s="90">
        <f t="shared" si="3764"/>
        <v>1725</v>
      </c>
      <c r="AD1725" s="17">
        <f t="shared" si="3772"/>
        <v>47718</v>
      </c>
      <c r="AE1725" s="16" t="e">
        <f t="shared" si="3765"/>
        <v>#VALUE!</v>
      </c>
      <c r="AF1725" s="10">
        <f ca="1">IFERROR(AVERAGE(INDIRECT("AE"&amp;AC1725-Template!$F$10+1):INDIRECT("AE"&amp;AC1725)),0)</f>
        <v>0</v>
      </c>
      <c r="AG1725" s="35"/>
      <c r="AH1725" s="86"/>
      <c r="AI1725" s="35"/>
      <c r="AJ1725" s="35"/>
      <c r="AK1725" s="35"/>
      <c r="AL1725" s="35"/>
      <c r="AM1725" s="35"/>
      <c r="AN1725" s="35"/>
      <c r="AO1725" s="35"/>
      <c r="AP1725" s="35"/>
      <c r="AQ1725" s="35"/>
      <c r="AR1725" s="35"/>
      <c r="AS1725" s="35"/>
      <c r="AT1725" s="35"/>
      <c r="AU1725" s="35"/>
      <c r="AV1725" s="35"/>
      <c r="AW1725" s="35"/>
      <c r="AX1725" s="35"/>
      <c r="AY1725" s="35"/>
      <c r="AZ1725" s="17">
        <f t="shared" ref="AZ1725" si="3888">AZ1724+1</f>
        <v>47741</v>
      </c>
      <c r="BA1725" s="216">
        <f t="shared" si="3788"/>
        <v>7</v>
      </c>
      <c r="BB1725" s="216">
        <f t="shared" ref="BB1725" si="3889">BB1724+1</f>
        <v>1720</v>
      </c>
      <c r="BC1725" s="16">
        <f t="shared" si="3790"/>
        <v>4.7123287671232879</v>
      </c>
      <c r="BD1725" s="16">
        <f>IF(Template!$F$7="Linear interpolation",LinInterp($AO$5:$AO$18,$AM$5:$AM$18,BC1725),CubicSpline($AO$5:$AO$18,$AM$5:$AM$18,BC1725))</f>
        <v>14.001991604585259</v>
      </c>
      <c r="BE1725" s="221">
        <f t="shared" si="3869"/>
        <v>1.8543432215913467</v>
      </c>
      <c r="BF1725" s="221">
        <f>BE1725/PRODUCT($BG$6:BG1724)</f>
        <v>1.0003297824925905</v>
      </c>
      <c r="BG1725" s="16">
        <f t="shared" si="3791"/>
        <v>1.0003295393584637</v>
      </c>
      <c r="BH1725" s="10">
        <f t="shared" si="3792"/>
        <v>12.028186583924793</v>
      </c>
      <c r="BI1725" s="90"/>
      <c r="BJ1725" s="17">
        <f t="shared" si="3775"/>
        <v>47718</v>
      </c>
      <c r="BK1725" s="16">
        <f t="shared" si="3768"/>
        <v>11.980248391510129</v>
      </c>
      <c r="BL1725" s="10">
        <f ca="1">IFERROR(AVERAGE(INDIRECT("BK"&amp;AC1725-Template!$F$10+1):INDIRECT("BK"&amp;AC1725)),0)</f>
        <v>11.964183323720309</v>
      </c>
      <c r="BM1725" s="35"/>
      <c r="BN1725" s="86"/>
      <c r="BO1725" s="35"/>
      <c r="BP1725" s="35"/>
      <c r="BQ1725" s="35"/>
      <c r="BR1725" s="35"/>
      <c r="BS1725" s="35"/>
      <c r="BT1725" s="35"/>
      <c r="BU1725" s="35"/>
      <c r="BV1725" s="35"/>
      <c r="BW1725" s="35"/>
      <c r="BX1725" s="35"/>
      <c r="BY1725" s="35"/>
      <c r="BZ1725" s="35"/>
      <c r="CA1725" s="35"/>
      <c r="CB1725" s="35"/>
      <c r="CC1725" s="35"/>
      <c r="CD1725" s="35"/>
      <c r="CE1725" s="35"/>
      <c r="CF1725" s="35"/>
      <c r="CG1725" s="35"/>
      <c r="CH1725" s="35"/>
    </row>
    <row r="1726" spans="1:86" ht="15.6" x14ac:dyDescent="0.3">
      <c r="A1726" s="35"/>
      <c r="B1726" s="86"/>
      <c r="C1726" s="35"/>
      <c r="D1726" s="35"/>
      <c r="E1726" s="35"/>
      <c r="F1726" s="35"/>
      <c r="G1726" s="35"/>
      <c r="H1726" s="35"/>
      <c r="I1726" s="35"/>
      <c r="J1726" s="35"/>
      <c r="K1726" s="35"/>
      <c r="L1726" s="35"/>
      <c r="M1726" s="35"/>
      <c r="N1726" s="35"/>
      <c r="O1726" s="35"/>
      <c r="P1726" s="35"/>
      <c r="Q1726" s="35"/>
      <c r="R1726" s="35"/>
      <c r="S1726" s="35"/>
      <c r="T1726" s="17">
        <f t="shared" si="3769"/>
        <v>47742</v>
      </c>
      <c r="U1726" s="216">
        <f t="shared" si="3762"/>
        <v>1</v>
      </c>
      <c r="V1726" s="216">
        <f t="shared" si="3769"/>
        <v>1721</v>
      </c>
      <c r="W1726" s="16">
        <f t="shared" si="3776"/>
        <v>4.7150684931506852</v>
      </c>
      <c r="X1726" s="16" t="e">
        <f>IF(Template!$F$7="Linear interpolation",LinInterp($I$5:$I$22,$G$5:$G$22,W1726),CubicSpline($I$5:$I$22,$G$5:$G$22,W1726))</f>
        <v>#VALUE!</v>
      </c>
      <c r="Y1726" s="221" t="e">
        <f t="shared" si="3763"/>
        <v>#VALUE!</v>
      </c>
      <c r="Z1726" s="221" t="e">
        <f>Y1726/PRODUCT($AA$6:AA1725)</f>
        <v>#VALUE!</v>
      </c>
      <c r="AA1726" s="16" t="e">
        <f t="shared" si="3770"/>
        <v>#VALUE!</v>
      </c>
      <c r="AB1726" s="10" t="e">
        <f t="shared" si="3771"/>
        <v>#VALUE!</v>
      </c>
      <c r="AC1726" s="90">
        <f t="shared" si="3764"/>
        <v>1726</v>
      </c>
      <c r="AD1726" s="17">
        <f t="shared" si="3772"/>
        <v>47719</v>
      </c>
      <c r="AE1726" s="16" t="e">
        <f t="shared" si="3765"/>
        <v>#VALUE!</v>
      </c>
      <c r="AF1726" s="10">
        <f ca="1">IFERROR(AVERAGE(INDIRECT("AE"&amp;AC1726-Template!$F$10+1):INDIRECT("AE"&amp;AC1726)),0)</f>
        <v>0</v>
      </c>
      <c r="AG1726" s="35"/>
      <c r="AH1726" s="86"/>
      <c r="AI1726" s="35"/>
      <c r="AJ1726" s="35"/>
      <c r="AK1726" s="35"/>
      <c r="AL1726" s="35"/>
      <c r="AM1726" s="35"/>
      <c r="AN1726" s="35"/>
      <c r="AO1726" s="35"/>
      <c r="AP1726" s="35"/>
      <c r="AQ1726" s="35"/>
      <c r="AR1726" s="35"/>
      <c r="AS1726" s="35"/>
      <c r="AT1726" s="35"/>
      <c r="AU1726" s="35"/>
      <c r="AV1726" s="35"/>
      <c r="AW1726" s="35"/>
      <c r="AX1726" s="35"/>
      <c r="AY1726" s="35"/>
      <c r="AZ1726" s="17">
        <f t="shared" ref="AZ1726" si="3890">AZ1725+1</f>
        <v>47742</v>
      </c>
      <c r="BA1726" s="216">
        <f t="shared" si="3788"/>
        <v>1</v>
      </c>
      <c r="BB1726" s="216">
        <f t="shared" ref="BB1726" si="3891">BB1725+1</f>
        <v>1721</v>
      </c>
      <c r="BC1726" s="16">
        <f t="shared" si="3790"/>
        <v>4.7150684931506852</v>
      </c>
      <c r="BD1726" s="16">
        <f>IF(Template!$F$7="Linear interpolation",LinInterp($AO$5:$AO$18,$AM$5:$AM$18,BC1726),CubicSpline($AO$5:$AO$18,$AM$5:$AM$18,BC1726))</f>
        <v>14.001283234105061</v>
      </c>
      <c r="BE1726" s="221">
        <f t="shared" si="3869"/>
        <v>1.8549547576766261</v>
      </c>
      <c r="BF1726" s="221">
        <f>BE1726/PRODUCT($BG$6:BG1725)</f>
        <v>1.0003300289463055</v>
      </c>
      <c r="BG1726" s="16">
        <f t="shared" si="3791"/>
        <v>1.0003300289463055</v>
      </c>
      <c r="BH1726" s="10">
        <f t="shared" si="3792"/>
        <v>12.046056540151341</v>
      </c>
      <c r="BI1726" s="90"/>
      <c r="BJ1726" s="17">
        <f t="shared" si="3775"/>
        <v>47719</v>
      </c>
      <c r="BK1726" s="16">
        <f t="shared" si="3768"/>
        <v>11.980248391510129</v>
      </c>
      <c r="BL1726" s="10">
        <f ca="1">IFERROR(AVERAGE(INDIRECT("BK"&amp;AC1726-Template!$F$10+1):INDIRECT("BK"&amp;AC1726)),0)</f>
        <v>11.965001881399747</v>
      </c>
      <c r="BM1726" s="35"/>
      <c r="BN1726" s="86"/>
      <c r="BO1726" s="35"/>
      <c r="BP1726" s="35"/>
      <c r="BQ1726" s="35"/>
      <c r="BR1726" s="35"/>
      <c r="BS1726" s="35"/>
      <c r="BT1726" s="35"/>
      <c r="BU1726" s="35"/>
      <c r="BV1726" s="35"/>
      <c r="BW1726" s="35"/>
      <c r="BX1726" s="35"/>
      <c r="BY1726" s="35"/>
      <c r="BZ1726" s="35"/>
      <c r="CA1726" s="35"/>
      <c r="CB1726" s="35"/>
      <c r="CC1726" s="35"/>
      <c r="CD1726" s="35"/>
      <c r="CE1726" s="35"/>
      <c r="CF1726" s="35"/>
      <c r="CG1726" s="35"/>
      <c r="CH1726" s="35"/>
    </row>
    <row r="1727" spans="1:86" ht="15.6" x14ac:dyDescent="0.3">
      <c r="A1727" s="35"/>
      <c r="B1727" s="86"/>
      <c r="C1727" s="35"/>
      <c r="D1727" s="35"/>
      <c r="E1727" s="35"/>
      <c r="F1727" s="35"/>
      <c r="G1727" s="35"/>
      <c r="H1727" s="35"/>
      <c r="I1727" s="35"/>
      <c r="J1727" s="35"/>
      <c r="K1727" s="35"/>
      <c r="L1727" s="35"/>
      <c r="M1727" s="35"/>
      <c r="N1727" s="35"/>
      <c r="O1727" s="35"/>
      <c r="P1727" s="35"/>
      <c r="Q1727" s="35"/>
      <c r="R1727" s="35"/>
      <c r="S1727" s="35"/>
      <c r="T1727" s="17">
        <f t="shared" si="3769"/>
        <v>47743</v>
      </c>
      <c r="U1727" s="216">
        <f t="shared" si="3762"/>
        <v>2</v>
      </c>
      <c r="V1727" s="216">
        <f t="shared" si="3769"/>
        <v>1722</v>
      </c>
      <c r="W1727" s="16">
        <f t="shared" si="3776"/>
        <v>4.7178082191780826</v>
      </c>
      <c r="X1727" s="16" t="e">
        <f>IF(Template!$F$7="Linear interpolation",LinInterp($I$5:$I$22,$G$5:$G$22,W1727),CubicSpline($I$5:$I$22,$G$5:$G$22,W1727))</f>
        <v>#VALUE!</v>
      </c>
      <c r="Y1727" s="221" t="e">
        <f t="shared" si="3763"/>
        <v>#VALUE!</v>
      </c>
      <c r="Z1727" s="221" t="e">
        <f>Y1727/PRODUCT($AA$6:AA1726)</f>
        <v>#VALUE!</v>
      </c>
      <c r="AA1727" s="16" t="e">
        <f t="shared" si="3770"/>
        <v>#VALUE!</v>
      </c>
      <c r="AB1727" s="10" t="e">
        <f t="shared" si="3771"/>
        <v>#VALUE!</v>
      </c>
      <c r="AC1727" s="90">
        <f t="shared" si="3764"/>
        <v>1727</v>
      </c>
      <c r="AD1727" s="17">
        <f t="shared" si="3772"/>
        <v>47720</v>
      </c>
      <c r="AE1727" s="16" t="e">
        <f t="shared" si="3765"/>
        <v>#VALUE!</v>
      </c>
      <c r="AF1727" s="10">
        <f ca="1">IFERROR(AVERAGE(INDIRECT("AE"&amp;AC1727-Template!$F$10+1):INDIRECT("AE"&amp;AC1727)),0)</f>
        <v>0</v>
      </c>
      <c r="AG1727" s="35"/>
      <c r="AH1727" s="86"/>
      <c r="AI1727" s="35"/>
      <c r="AJ1727" s="35"/>
      <c r="AK1727" s="35"/>
      <c r="AL1727" s="35"/>
      <c r="AM1727" s="35"/>
      <c r="AN1727" s="35"/>
      <c r="AO1727" s="35"/>
      <c r="AP1727" s="35"/>
      <c r="AQ1727" s="35"/>
      <c r="AR1727" s="35"/>
      <c r="AS1727" s="35"/>
      <c r="AT1727" s="35"/>
      <c r="AU1727" s="35"/>
      <c r="AV1727" s="35"/>
      <c r="AW1727" s="35"/>
      <c r="AX1727" s="35"/>
      <c r="AY1727" s="35"/>
      <c r="AZ1727" s="17">
        <f t="shared" ref="AZ1727" si="3892">AZ1726+1</f>
        <v>47743</v>
      </c>
      <c r="BA1727" s="216">
        <f t="shared" si="3788"/>
        <v>2</v>
      </c>
      <c r="BB1727" s="216">
        <f t="shared" ref="BB1727" si="3893">BB1726+1</f>
        <v>1722</v>
      </c>
      <c r="BC1727" s="16">
        <f t="shared" si="3790"/>
        <v>4.7178082191780826</v>
      </c>
      <c r="BD1727" s="16">
        <f>IF(Template!$F$7="Linear interpolation",LinInterp($AO$5:$AO$18,$AM$5:$AM$18,BC1727),CubicSpline($AO$5:$AO$18,$AM$5:$AM$18,BC1727))</f>
        <v>14.000577755510985</v>
      </c>
      <c r="BE1727" s="221">
        <f t="shared" si="3869"/>
        <v>1.8555666539927897</v>
      </c>
      <c r="BF1727" s="221">
        <f>BE1727/PRODUCT($BG$6:BG1726)</f>
        <v>1.0003298712885753</v>
      </c>
      <c r="BG1727" s="16">
        <f t="shared" si="3791"/>
        <v>1.0003298712885753</v>
      </c>
      <c r="BH1727" s="10">
        <f t="shared" si="3792"/>
        <v>12.040302032998884</v>
      </c>
      <c r="BI1727" s="90"/>
      <c r="BJ1727" s="17">
        <f t="shared" si="3775"/>
        <v>47720</v>
      </c>
      <c r="BK1727" s="16">
        <f t="shared" si="3768"/>
        <v>11.980248391510129</v>
      </c>
      <c r="BL1727" s="10">
        <f ca="1">IFERROR(AVERAGE(INDIRECT("BK"&amp;AC1727-Template!$F$10+1):INDIRECT("BK"&amp;AC1727)),0)</f>
        <v>11.965818065702063</v>
      </c>
      <c r="BM1727" s="35"/>
      <c r="BN1727" s="86"/>
      <c r="BO1727" s="35"/>
      <c r="BP1727" s="35"/>
      <c r="BQ1727" s="35"/>
      <c r="BR1727" s="35"/>
      <c r="BS1727" s="35"/>
      <c r="BT1727" s="35"/>
      <c r="BU1727" s="35"/>
      <c r="BV1727" s="35"/>
      <c r="BW1727" s="35"/>
      <c r="BX1727" s="35"/>
      <c r="BY1727" s="35"/>
      <c r="BZ1727" s="35"/>
      <c r="CA1727" s="35"/>
      <c r="CB1727" s="35"/>
      <c r="CC1727" s="35"/>
      <c r="CD1727" s="35"/>
      <c r="CE1727" s="35"/>
      <c r="CF1727" s="35"/>
      <c r="CG1727" s="35"/>
      <c r="CH1727" s="35"/>
    </row>
    <row r="1728" spans="1:86" ht="15.6" x14ac:dyDescent="0.3">
      <c r="A1728" s="35"/>
      <c r="B1728" s="86"/>
      <c r="C1728" s="35"/>
      <c r="D1728" s="35"/>
      <c r="E1728" s="35"/>
      <c r="F1728" s="35"/>
      <c r="G1728" s="35"/>
      <c r="H1728" s="35"/>
      <c r="I1728" s="35"/>
      <c r="J1728" s="35"/>
      <c r="K1728" s="35"/>
      <c r="L1728" s="35"/>
      <c r="M1728" s="35"/>
      <c r="N1728" s="35"/>
      <c r="O1728" s="35"/>
      <c r="P1728" s="35"/>
      <c r="Q1728" s="35"/>
      <c r="R1728" s="35"/>
      <c r="S1728" s="35"/>
      <c r="T1728" s="17">
        <f t="shared" si="3769"/>
        <v>47744</v>
      </c>
      <c r="U1728" s="216">
        <f t="shared" si="3762"/>
        <v>3</v>
      </c>
      <c r="V1728" s="216">
        <f t="shared" si="3769"/>
        <v>1723</v>
      </c>
      <c r="W1728" s="16">
        <f t="shared" si="3776"/>
        <v>4.720547945205479</v>
      </c>
      <c r="X1728" s="16" t="e">
        <f>IF(Template!$F$7="Linear interpolation",LinInterp($I$5:$I$22,$G$5:$G$22,W1728),CubicSpline($I$5:$I$22,$G$5:$G$22,W1728))</f>
        <v>#VALUE!</v>
      </c>
      <c r="Y1728" s="221" t="e">
        <f t="shared" si="3763"/>
        <v>#VALUE!</v>
      </c>
      <c r="Z1728" s="221" t="e">
        <f>Y1728/PRODUCT($AA$6:AA1727)</f>
        <v>#VALUE!</v>
      </c>
      <c r="AA1728" s="16" t="e">
        <f t="shared" si="3770"/>
        <v>#VALUE!</v>
      </c>
      <c r="AB1728" s="10" t="e">
        <f t="shared" si="3771"/>
        <v>#VALUE!</v>
      </c>
      <c r="AC1728" s="90">
        <f t="shared" si="3764"/>
        <v>1728</v>
      </c>
      <c r="AD1728" s="17">
        <f t="shared" si="3772"/>
        <v>47721</v>
      </c>
      <c r="AE1728" s="16" t="e">
        <f t="shared" si="3765"/>
        <v>#VALUE!</v>
      </c>
      <c r="AF1728" s="10">
        <f ca="1">IFERROR(AVERAGE(INDIRECT("AE"&amp;AC1728-Template!$F$10+1):INDIRECT("AE"&amp;AC1728)),0)</f>
        <v>0</v>
      </c>
      <c r="AG1728" s="35"/>
      <c r="AH1728" s="86"/>
      <c r="AI1728" s="35"/>
      <c r="AJ1728" s="35"/>
      <c r="AK1728" s="35"/>
      <c r="AL1728" s="35"/>
      <c r="AM1728" s="35"/>
      <c r="AN1728" s="35"/>
      <c r="AO1728" s="35"/>
      <c r="AP1728" s="35"/>
      <c r="AQ1728" s="35"/>
      <c r="AR1728" s="35"/>
      <c r="AS1728" s="35"/>
      <c r="AT1728" s="35"/>
      <c r="AU1728" s="35"/>
      <c r="AV1728" s="35"/>
      <c r="AW1728" s="35"/>
      <c r="AX1728" s="35"/>
      <c r="AY1728" s="35"/>
      <c r="AZ1728" s="17">
        <f t="shared" ref="AZ1728" si="3894">AZ1727+1</f>
        <v>47744</v>
      </c>
      <c r="BA1728" s="216">
        <f t="shared" si="3788"/>
        <v>3</v>
      </c>
      <c r="BB1728" s="216">
        <f t="shared" ref="BB1728" si="3895">BB1727+1</f>
        <v>1723</v>
      </c>
      <c r="BC1728" s="16">
        <f t="shared" si="3790"/>
        <v>4.720547945205479</v>
      </c>
      <c r="BD1728" s="16">
        <f>IF(Template!$F$7="Linear interpolation",LinInterp($AO$5:$AO$18,$AM$5:$AM$18,BC1728),CubicSpline($AO$5:$AO$18,$AM$5:$AM$18,BC1728))</f>
        <v>13.999875203997725</v>
      </c>
      <c r="BE1728" s="221">
        <f t="shared" si="3869"/>
        <v>1.8561789138589098</v>
      </c>
      <c r="BF1728" s="221">
        <f>BE1728/PRODUCT($BG$6:BG1727)</f>
        <v>1.0003299584333458</v>
      </c>
      <c r="BG1728" s="16">
        <f t="shared" si="3791"/>
        <v>1.0003299584333458</v>
      </c>
      <c r="BH1728" s="10">
        <f t="shared" si="3792"/>
        <v>12.043482817122531</v>
      </c>
      <c r="BI1728" s="90"/>
      <c r="BJ1728" s="17">
        <f t="shared" si="3775"/>
        <v>47721</v>
      </c>
      <c r="BK1728" s="16">
        <f t="shared" si="3768"/>
        <v>11.990655416868613</v>
      </c>
      <c r="BL1728" s="10">
        <f ca="1">IFERROR(AVERAGE(INDIRECT("BK"&amp;AC1728-Template!$F$10+1):INDIRECT("BK"&amp;AC1728)),0)</f>
        <v>11.966981150849664</v>
      </c>
      <c r="BM1728" s="35"/>
      <c r="BN1728" s="86"/>
      <c r="BO1728" s="35"/>
      <c r="BP1728" s="35"/>
      <c r="BQ1728" s="35"/>
      <c r="BR1728" s="35"/>
      <c r="BS1728" s="35"/>
      <c r="BT1728" s="35"/>
      <c r="BU1728" s="35"/>
      <c r="BV1728" s="35"/>
      <c r="BW1728" s="35"/>
      <c r="BX1728" s="35"/>
      <c r="BY1728" s="35"/>
      <c r="BZ1728" s="35"/>
      <c r="CA1728" s="35"/>
      <c r="CB1728" s="35"/>
      <c r="CC1728" s="35"/>
      <c r="CD1728" s="35"/>
      <c r="CE1728" s="35"/>
      <c r="CF1728" s="35"/>
      <c r="CG1728" s="35"/>
      <c r="CH1728" s="35"/>
    </row>
    <row r="1729" spans="1:86" ht="15.6" x14ac:dyDescent="0.3">
      <c r="A1729" s="35"/>
      <c r="B1729" s="86"/>
      <c r="C1729" s="35"/>
      <c r="D1729" s="35"/>
      <c r="E1729" s="35"/>
      <c r="F1729" s="35"/>
      <c r="G1729" s="35"/>
      <c r="H1729" s="35"/>
      <c r="I1729" s="35"/>
      <c r="J1729" s="35"/>
      <c r="K1729" s="35"/>
      <c r="L1729" s="35"/>
      <c r="M1729" s="35"/>
      <c r="N1729" s="35"/>
      <c r="O1729" s="35"/>
      <c r="P1729" s="35"/>
      <c r="Q1729" s="35"/>
      <c r="R1729" s="35"/>
      <c r="S1729" s="35"/>
      <c r="T1729" s="17">
        <f t="shared" si="3769"/>
        <v>47745</v>
      </c>
      <c r="U1729" s="216">
        <f t="shared" si="3762"/>
        <v>4</v>
      </c>
      <c r="V1729" s="216">
        <f t="shared" si="3769"/>
        <v>1724</v>
      </c>
      <c r="W1729" s="16">
        <f t="shared" si="3776"/>
        <v>4.7232876712328764</v>
      </c>
      <c r="X1729" s="16" t="e">
        <f>IF(Template!$F$7="Linear interpolation",LinInterp($I$5:$I$22,$G$5:$G$22,W1729),CubicSpline($I$5:$I$22,$G$5:$G$22,W1729))</f>
        <v>#VALUE!</v>
      </c>
      <c r="Y1729" s="221" t="e">
        <f t="shared" si="3763"/>
        <v>#VALUE!</v>
      </c>
      <c r="Z1729" s="221" t="e">
        <f>Y1729/PRODUCT($AA$6:AA1728)</f>
        <v>#VALUE!</v>
      </c>
      <c r="AA1729" s="16" t="e">
        <f t="shared" si="3770"/>
        <v>#VALUE!</v>
      </c>
      <c r="AB1729" s="10" t="e">
        <f t="shared" si="3771"/>
        <v>#VALUE!</v>
      </c>
      <c r="AC1729" s="90">
        <f t="shared" si="3764"/>
        <v>1729</v>
      </c>
      <c r="AD1729" s="17">
        <f t="shared" si="3772"/>
        <v>47722</v>
      </c>
      <c r="AE1729" s="16" t="e">
        <f t="shared" si="3765"/>
        <v>#VALUE!</v>
      </c>
      <c r="AF1729" s="10">
        <f ca="1">IFERROR(AVERAGE(INDIRECT("AE"&amp;AC1729-Template!$F$10+1):INDIRECT("AE"&amp;AC1729)),0)</f>
        <v>0</v>
      </c>
      <c r="AG1729" s="35"/>
      <c r="AH1729" s="86"/>
      <c r="AI1729" s="35"/>
      <c r="AJ1729" s="35"/>
      <c r="AK1729" s="35"/>
      <c r="AL1729" s="35"/>
      <c r="AM1729" s="35"/>
      <c r="AN1729" s="35"/>
      <c r="AO1729" s="35"/>
      <c r="AP1729" s="35"/>
      <c r="AQ1729" s="35"/>
      <c r="AR1729" s="35"/>
      <c r="AS1729" s="35"/>
      <c r="AT1729" s="35"/>
      <c r="AU1729" s="35"/>
      <c r="AV1729" s="35"/>
      <c r="AW1729" s="35"/>
      <c r="AX1729" s="35"/>
      <c r="AY1729" s="35"/>
      <c r="AZ1729" s="17">
        <f t="shared" ref="AZ1729" si="3896">AZ1728+1</f>
        <v>47745</v>
      </c>
      <c r="BA1729" s="216">
        <f t="shared" si="3788"/>
        <v>4</v>
      </c>
      <c r="BB1729" s="216">
        <f t="shared" ref="BB1729" si="3897">BB1728+1</f>
        <v>1724</v>
      </c>
      <c r="BC1729" s="16">
        <f t="shared" si="3790"/>
        <v>4.7232876712328764</v>
      </c>
      <c r="BD1729" s="16">
        <f>IF(Template!$F$7="Linear interpolation",LinInterp($AO$5:$AO$18,$AM$5:$AM$18,BC1729),CubicSpline($AO$5:$AO$18,$AM$5:$AM$18,BC1729))</f>
        <v>13.999175614759977</v>
      </c>
      <c r="BE1729" s="221">
        <f t="shared" si="3869"/>
        <v>1.8567915406046527</v>
      </c>
      <c r="BF1729" s="221">
        <f>BE1729/PRODUCT($BG$6:BG1728)</f>
        <v>1.0003300472498469</v>
      </c>
      <c r="BG1729" s="16">
        <f t="shared" si="3791"/>
        <v>1.0003300472498469</v>
      </c>
      <c r="BH1729" s="10">
        <f t="shared" si="3792"/>
        <v>12.046724619410586</v>
      </c>
      <c r="BI1729" s="90"/>
      <c r="BJ1729" s="17">
        <f t="shared" si="3775"/>
        <v>47722</v>
      </c>
      <c r="BK1729" s="16">
        <f t="shared" si="3768"/>
        <v>11.987379816628119</v>
      </c>
      <c r="BL1729" s="10">
        <f ca="1">IFERROR(AVERAGE(INDIRECT("BK"&amp;AC1729-Template!$F$10+1):INDIRECT("BK"&amp;AC1729)),0)</f>
        <v>11.968035049322582</v>
      </c>
      <c r="BM1729" s="35"/>
      <c r="BN1729" s="86"/>
      <c r="BO1729" s="35"/>
      <c r="BP1729" s="35"/>
      <c r="BQ1729" s="35"/>
      <c r="BR1729" s="35"/>
      <c r="BS1729" s="35"/>
      <c r="BT1729" s="35"/>
      <c r="BU1729" s="35"/>
      <c r="BV1729" s="35"/>
      <c r="BW1729" s="35"/>
      <c r="BX1729" s="35"/>
      <c r="BY1729" s="35"/>
      <c r="BZ1729" s="35"/>
      <c r="CA1729" s="35"/>
      <c r="CB1729" s="35"/>
      <c r="CC1729" s="35"/>
      <c r="CD1729" s="35"/>
      <c r="CE1729" s="35"/>
      <c r="CF1729" s="35"/>
      <c r="CG1729" s="35"/>
      <c r="CH1729" s="35"/>
    </row>
    <row r="1730" spans="1:86" ht="15.6" x14ac:dyDescent="0.3">
      <c r="A1730" s="35"/>
      <c r="B1730" s="86"/>
      <c r="C1730" s="35"/>
      <c r="D1730" s="35"/>
      <c r="E1730" s="35"/>
      <c r="F1730" s="35"/>
      <c r="G1730" s="35"/>
      <c r="H1730" s="35"/>
      <c r="I1730" s="35"/>
      <c r="J1730" s="35"/>
      <c r="K1730" s="35"/>
      <c r="L1730" s="35"/>
      <c r="M1730" s="35"/>
      <c r="N1730" s="35"/>
      <c r="O1730" s="35"/>
      <c r="P1730" s="35"/>
      <c r="Q1730" s="35"/>
      <c r="R1730" s="35"/>
      <c r="S1730" s="35"/>
      <c r="T1730" s="17">
        <f t="shared" si="3769"/>
        <v>47746</v>
      </c>
      <c r="U1730" s="216">
        <f t="shared" si="3762"/>
        <v>5</v>
      </c>
      <c r="V1730" s="216">
        <f t="shared" si="3769"/>
        <v>1725</v>
      </c>
      <c r="W1730" s="16">
        <f t="shared" si="3776"/>
        <v>4.7260273972602738</v>
      </c>
      <c r="X1730" s="16" t="e">
        <f>IF(Template!$F$7="Linear interpolation",LinInterp($I$5:$I$22,$G$5:$G$22,W1730),CubicSpline($I$5:$I$22,$G$5:$G$22,W1730))</f>
        <v>#VALUE!</v>
      </c>
      <c r="Y1730" s="221" t="e">
        <f t="shared" si="3763"/>
        <v>#VALUE!</v>
      </c>
      <c r="Z1730" s="221" t="e">
        <f>Y1730/PRODUCT($AA$6:AA1729)</f>
        <v>#VALUE!</v>
      </c>
      <c r="AA1730" s="16" t="e">
        <f t="shared" si="3770"/>
        <v>#VALUE!</v>
      </c>
      <c r="AB1730" s="10" t="e">
        <f t="shared" si="3771"/>
        <v>#VALUE!</v>
      </c>
      <c r="AC1730" s="90">
        <f t="shared" si="3764"/>
        <v>1730</v>
      </c>
      <c r="AD1730" s="17">
        <f t="shared" si="3772"/>
        <v>47723</v>
      </c>
      <c r="AE1730" s="16" t="e">
        <f t="shared" si="3765"/>
        <v>#VALUE!</v>
      </c>
      <c r="AF1730" s="10">
        <f ca="1">IFERROR(AVERAGE(INDIRECT("AE"&amp;AC1730-Template!$F$10+1):INDIRECT("AE"&amp;AC1730)),0)</f>
        <v>0</v>
      </c>
      <c r="AG1730" s="35"/>
      <c r="AH1730" s="86"/>
      <c r="AI1730" s="35"/>
      <c r="AJ1730" s="35"/>
      <c r="AK1730" s="35"/>
      <c r="AL1730" s="35"/>
      <c r="AM1730" s="35"/>
      <c r="AN1730" s="35"/>
      <c r="AO1730" s="35"/>
      <c r="AP1730" s="35"/>
      <c r="AQ1730" s="35"/>
      <c r="AR1730" s="35"/>
      <c r="AS1730" s="35"/>
      <c r="AT1730" s="35"/>
      <c r="AU1730" s="35"/>
      <c r="AV1730" s="35"/>
      <c r="AW1730" s="35"/>
      <c r="AX1730" s="35"/>
      <c r="AY1730" s="35"/>
      <c r="AZ1730" s="17">
        <f t="shared" ref="AZ1730" si="3898">AZ1729+1</f>
        <v>47746</v>
      </c>
      <c r="BA1730" s="216">
        <f t="shared" si="3788"/>
        <v>5</v>
      </c>
      <c r="BB1730" s="216">
        <f t="shared" ref="BB1730" si="3899">BB1729+1</f>
        <v>1725</v>
      </c>
      <c r="BC1730" s="16">
        <f t="shared" si="3790"/>
        <v>4.7260273972602738</v>
      </c>
      <c r="BD1730" s="16">
        <f>IF(Template!$F$7="Linear interpolation",LinInterp($AO$5:$AO$18,$AM$5:$AM$18,BC1730),CubicSpline($AO$5:$AO$18,$AM$5:$AM$18,BC1730))</f>
        <v>13.998479022992438</v>
      </c>
      <c r="BE1730" s="221">
        <f t="shared" si="3869"/>
        <v>1.8574045375702937</v>
      </c>
      <c r="BF1730" s="221">
        <f>BE1730/PRODUCT($BG$6:BG1729)</f>
        <v>1.0003301377414942</v>
      </c>
      <c r="BG1730" s="16">
        <f t="shared" si="3791"/>
        <v>1.0003301377414942</v>
      </c>
      <c r="BH1730" s="10">
        <f t="shared" si="3792"/>
        <v>12.050027564536547</v>
      </c>
      <c r="BI1730" s="90"/>
      <c r="BJ1730" s="17">
        <f t="shared" si="3775"/>
        <v>47723</v>
      </c>
      <c r="BK1730" s="16">
        <f t="shared" si="3768"/>
        <v>11.989308041844726</v>
      </c>
      <c r="BL1730" s="10">
        <f ca="1">IFERROR(AVERAGE(INDIRECT("BK"&amp;AC1730-Template!$F$10+1):INDIRECT("BK"&amp;AC1730)),0)</f>
        <v>11.969120869567059</v>
      </c>
      <c r="BM1730" s="35"/>
      <c r="BN1730" s="86"/>
      <c r="BO1730" s="35"/>
      <c r="BP1730" s="35"/>
      <c r="BQ1730" s="35"/>
      <c r="BR1730" s="35"/>
      <c r="BS1730" s="35"/>
      <c r="BT1730" s="35"/>
      <c r="BU1730" s="35"/>
      <c r="BV1730" s="35"/>
      <c r="BW1730" s="35"/>
      <c r="BX1730" s="35"/>
      <c r="BY1730" s="35"/>
      <c r="BZ1730" s="35"/>
      <c r="CA1730" s="35"/>
      <c r="CB1730" s="35"/>
      <c r="CC1730" s="35"/>
      <c r="CD1730" s="35"/>
      <c r="CE1730" s="35"/>
      <c r="CF1730" s="35"/>
      <c r="CG1730" s="35"/>
      <c r="CH1730" s="35"/>
    </row>
    <row r="1731" spans="1:86" ht="15.6" x14ac:dyDescent="0.3">
      <c r="A1731" s="35"/>
      <c r="B1731" s="86"/>
      <c r="C1731" s="35"/>
      <c r="D1731" s="35"/>
      <c r="E1731" s="35"/>
      <c r="F1731" s="35"/>
      <c r="G1731" s="35"/>
      <c r="H1731" s="35"/>
      <c r="I1731" s="35"/>
      <c r="J1731" s="35"/>
      <c r="K1731" s="35"/>
      <c r="L1731" s="35"/>
      <c r="M1731" s="35"/>
      <c r="N1731" s="35"/>
      <c r="O1731" s="35"/>
      <c r="P1731" s="35"/>
      <c r="Q1731" s="35"/>
      <c r="R1731" s="35"/>
      <c r="S1731" s="35"/>
      <c r="T1731" s="17">
        <f t="shared" si="3769"/>
        <v>47747</v>
      </c>
      <c r="U1731" s="216">
        <f t="shared" si="3762"/>
        <v>6</v>
      </c>
      <c r="V1731" s="216">
        <f t="shared" si="3769"/>
        <v>1726</v>
      </c>
      <c r="W1731" s="16">
        <f t="shared" si="3776"/>
        <v>4.7287671232876711</v>
      </c>
      <c r="X1731" s="16" t="e">
        <f>IF(Template!$F$7="Linear interpolation",LinInterp($I$5:$I$22,$G$5:$G$22,W1731),CubicSpline($I$5:$I$22,$G$5:$G$22,W1731))</f>
        <v>#VALUE!</v>
      </c>
      <c r="Y1731" s="221" t="e">
        <f t="shared" si="3763"/>
        <v>#VALUE!</v>
      </c>
      <c r="Z1731" s="221" t="e">
        <f>Y1731/PRODUCT($AA$6:AA1730)</f>
        <v>#VALUE!</v>
      </c>
      <c r="AA1731" s="16" t="e">
        <f t="shared" si="3770"/>
        <v>#VALUE!</v>
      </c>
      <c r="AB1731" s="10" t="e">
        <f t="shared" si="3771"/>
        <v>#VALUE!</v>
      </c>
      <c r="AC1731" s="90">
        <f t="shared" si="3764"/>
        <v>1731</v>
      </c>
      <c r="AD1731" s="17">
        <f t="shared" si="3772"/>
        <v>47724</v>
      </c>
      <c r="AE1731" s="16" t="e">
        <f t="shared" si="3765"/>
        <v>#VALUE!</v>
      </c>
      <c r="AF1731" s="10">
        <f ca="1">IFERROR(AVERAGE(INDIRECT("AE"&amp;AC1731-Template!$F$10+1):INDIRECT("AE"&amp;AC1731)),0)</f>
        <v>0</v>
      </c>
      <c r="AG1731" s="35"/>
      <c r="AH1731" s="86"/>
      <c r="AI1731" s="35"/>
      <c r="AJ1731" s="35"/>
      <c r="AK1731" s="35"/>
      <c r="AL1731" s="35"/>
      <c r="AM1731" s="35"/>
      <c r="AN1731" s="35"/>
      <c r="AO1731" s="35"/>
      <c r="AP1731" s="35"/>
      <c r="AQ1731" s="35"/>
      <c r="AR1731" s="35"/>
      <c r="AS1731" s="35"/>
      <c r="AT1731" s="35"/>
      <c r="AU1731" s="35"/>
      <c r="AV1731" s="35"/>
      <c r="AW1731" s="35"/>
      <c r="AX1731" s="35"/>
      <c r="AY1731" s="35"/>
      <c r="AZ1731" s="17">
        <f t="shared" ref="AZ1731" si="3900">AZ1730+1</f>
        <v>47747</v>
      </c>
      <c r="BA1731" s="216">
        <f t="shared" si="3788"/>
        <v>6</v>
      </c>
      <c r="BB1731" s="216">
        <f t="shared" ref="BB1731" si="3901">BB1730+1</f>
        <v>1726</v>
      </c>
      <c r="BC1731" s="16">
        <f t="shared" si="3790"/>
        <v>4.7287671232876711</v>
      </c>
      <c r="BD1731" s="16">
        <f>IF(Template!$F$7="Linear interpolation",LinInterp($AO$5:$AO$18,$AM$5:$AM$18,BC1731),CubicSpline($AO$5:$AO$18,$AM$5:$AM$18,BC1731))</f>
        <v>13.997785463889802</v>
      </c>
      <c r="BE1731" s="221">
        <f t="shared" si="3869"/>
        <v>1.8580179081067392</v>
      </c>
      <c r="BF1731" s="221">
        <f>BE1731/PRODUCT($BG$6:BG1730)</f>
        <v>1.0003302299117067</v>
      </c>
      <c r="BG1731" s="16">
        <f t="shared" si="3791"/>
        <v>1.0003301377414942</v>
      </c>
      <c r="BH1731" s="10">
        <f t="shared" si="3792"/>
        <v>12.050027564536547</v>
      </c>
      <c r="BI1731" s="90"/>
      <c r="BJ1731" s="17">
        <f t="shared" si="3775"/>
        <v>47724</v>
      </c>
      <c r="BK1731" s="16">
        <f t="shared" si="3768"/>
        <v>11.991294664343011</v>
      </c>
      <c r="BL1731" s="10">
        <f ca="1">IFERROR(AVERAGE(INDIRECT("BK"&amp;AC1731-Template!$F$10+1):INDIRECT("BK"&amp;AC1731)),0)</f>
        <v>11.970277636483305</v>
      </c>
      <c r="BM1731" s="35"/>
      <c r="BN1731" s="86"/>
      <c r="BO1731" s="35"/>
      <c r="BP1731" s="35"/>
      <c r="BQ1731" s="35"/>
      <c r="BR1731" s="35"/>
      <c r="BS1731" s="35"/>
      <c r="BT1731" s="35"/>
      <c r="BU1731" s="35"/>
      <c r="BV1731" s="35"/>
      <c r="BW1731" s="35"/>
      <c r="BX1731" s="35"/>
      <c r="BY1731" s="35"/>
      <c r="BZ1731" s="35"/>
      <c r="CA1731" s="35"/>
      <c r="CB1731" s="35"/>
      <c r="CC1731" s="35"/>
      <c r="CD1731" s="35"/>
      <c r="CE1731" s="35"/>
      <c r="CF1731" s="35"/>
      <c r="CG1731" s="35"/>
      <c r="CH1731" s="35"/>
    </row>
    <row r="1732" spans="1:86" ht="15.6" x14ac:dyDescent="0.3">
      <c r="A1732" s="35"/>
      <c r="B1732" s="86"/>
      <c r="C1732" s="35"/>
      <c r="D1732" s="35"/>
      <c r="E1732" s="35"/>
      <c r="F1732" s="35"/>
      <c r="G1732" s="35"/>
      <c r="H1732" s="35"/>
      <c r="I1732" s="35"/>
      <c r="J1732" s="35"/>
      <c r="K1732" s="35"/>
      <c r="L1732" s="35"/>
      <c r="M1732" s="35"/>
      <c r="N1732" s="35"/>
      <c r="O1732" s="35"/>
      <c r="P1732" s="35"/>
      <c r="Q1732" s="35"/>
      <c r="R1732" s="35"/>
      <c r="S1732" s="35"/>
      <c r="T1732" s="17">
        <f t="shared" si="3769"/>
        <v>47748</v>
      </c>
      <c r="U1732" s="216">
        <f t="shared" si="3762"/>
        <v>7</v>
      </c>
      <c r="V1732" s="216">
        <f t="shared" si="3769"/>
        <v>1727</v>
      </c>
      <c r="W1732" s="16">
        <f t="shared" si="3776"/>
        <v>4.7315068493150685</v>
      </c>
      <c r="X1732" s="16" t="e">
        <f>IF(Template!$F$7="Linear interpolation",LinInterp($I$5:$I$22,$G$5:$G$22,W1732),CubicSpline($I$5:$I$22,$G$5:$G$22,W1732))</f>
        <v>#VALUE!</v>
      </c>
      <c r="Y1732" s="221" t="e">
        <f t="shared" si="3763"/>
        <v>#VALUE!</v>
      </c>
      <c r="Z1732" s="221" t="e">
        <f>Y1732/PRODUCT($AA$6:AA1731)</f>
        <v>#VALUE!</v>
      </c>
      <c r="AA1732" s="16" t="e">
        <f t="shared" si="3770"/>
        <v>#VALUE!</v>
      </c>
      <c r="AB1732" s="10" t="e">
        <f t="shared" si="3771"/>
        <v>#VALUE!</v>
      </c>
      <c r="AC1732" s="90">
        <f t="shared" si="3764"/>
        <v>1732</v>
      </c>
      <c r="AD1732" s="17">
        <f t="shared" si="3772"/>
        <v>47725</v>
      </c>
      <c r="AE1732" s="16" t="e">
        <f t="shared" si="3765"/>
        <v>#VALUE!</v>
      </c>
      <c r="AF1732" s="10">
        <f ca="1">IFERROR(AVERAGE(INDIRECT("AE"&amp;AC1732-Template!$F$10+1):INDIRECT("AE"&amp;AC1732)),0)</f>
        <v>0</v>
      </c>
      <c r="AG1732" s="35"/>
      <c r="AH1732" s="86"/>
      <c r="AI1732" s="35"/>
      <c r="AJ1732" s="35"/>
      <c r="AK1732" s="35"/>
      <c r="AL1732" s="35"/>
      <c r="AM1732" s="35"/>
      <c r="AN1732" s="35"/>
      <c r="AO1732" s="35"/>
      <c r="AP1732" s="35"/>
      <c r="AQ1732" s="35"/>
      <c r="AR1732" s="35"/>
      <c r="AS1732" s="35"/>
      <c r="AT1732" s="35"/>
      <c r="AU1732" s="35"/>
      <c r="AV1732" s="35"/>
      <c r="AW1732" s="35"/>
      <c r="AX1732" s="35"/>
      <c r="AY1732" s="35"/>
      <c r="AZ1732" s="17">
        <f t="shared" ref="AZ1732" si="3902">AZ1731+1</f>
        <v>47748</v>
      </c>
      <c r="BA1732" s="216">
        <f t="shared" si="3788"/>
        <v>7</v>
      </c>
      <c r="BB1732" s="216">
        <f t="shared" ref="BB1732" si="3903">BB1731+1</f>
        <v>1727</v>
      </c>
      <c r="BC1732" s="16">
        <f t="shared" si="3790"/>
        <v>4.7315068493150685</v>
      </c>
      <c r="BD1732" s="16">
        <f>IF(Template!$F$7="Linear interpolation",LinInterp($AO$5:$AO$18,$AM$5:$AM$18,BC1732),CubicSpline($AO$5:$AO$18,$AM$5:$AM$18,BC1732))</f>
        <v>13.997094972646764</v>
      </c>
      <c r="BE1732" s="221">
        <f t="shared" si="3869"/>
        <v>1.8586316555755356</v>
      </c>
      <c r="BF1732" s="221">
        <f>BE1732/PRODUCT($BG$6:BG1731)</f>
        <v>1.000330415934128</v>
      </c>
      <c r="BG1732" s="16">
        <f t="shared" si="3791"/>
        <v>1.0003301377414942</v>
      </c>
      <c r="BH1732" s="10">
        <f t="shared" si="3792"/>
        <v>12.050027564536547</v>
      </c>
      <c r="BI1732" s="90"/>
      <c r="BJ1732" s="17">
        <f t="shared" si="3775"/>
        <v>47725</v>
      </c>
      <c r="BK1732" s="16">
        <f t="shared" si="3768"/>
        <v>11.993339809063919</v>
      </c>
      <c r="BL1732" s="10">
        <f ca="1">IFERROR(AVERAGE(INDIRECT("BK"&amp;AC1732-Template!$F$10+1):INDIRECT("BK"&amp;AC1732)),0)</f>
        <v>11.971491114193222</v>
      </c>
      <c r="BM1732" s="35"/>
      <c r="BN1732" s="86"/>
      <c r="BO1732" s="35"/>
      <c r="BP1732" s="35"/>
      <c r="BQ1732" s="35"/>
      <c r="BR1732" s="35"/>
      <c r="BS1732" s="35"/>
      <c r="BT1732" s="35"/>
      <c r="BU1732" s="35"/>
      <c r="BV1732" s="35"/>
      <c r="BW1732" s="35"/>
      <c r="BX1732" s="35"/>
      <c r="BY1732" s="35"/>
      <c r="BZ1732" s="35"/>
      <c r="CA1732" s="35"/>
      <c r="CB1732" s="35"/>
      <c r="CC1732" s="35"/>
      <c r="CD1732" s="35"/>
      <c r="CE1732" s="35"/>
      <c r="CF1732" s="35"/>
      <c r="CG1732" s="35"/>
      <c r="CH1732" s="35"/>
    </row>
    <row r="1733" spans="1:86" ht="15.6" x14ac:dyDescent="0.3">
      <c r="A1733" s="35"/>
      <c r="B1733" s="86"/>
      <c r="C1733" s="35"/>
      <c r="D1733" s="35"/>
      <c r="E1733" s="35"/>
      <c r="F1733" s="35"/>
      <c r="G1733" s="35"/>
      <c r="H1733" s="35"/>
      <c r="I1733" s="35"/>
      <c r="J1733" s="35"/>
      <c r="K1733" s="35"/>
      <c r="L1733" s="35"/>
      <c r="M1733" s="35"/>
      <c r="N1733" s="35"/>
      <c r="O1733" s="35"/>
      <c r="P1733" s="35"/>
      <c r="Q1733" s="35"/>
      <c r="R1733" s="35"/>
      <c r="S1733" s="35"/>
      <c r="T1733" s="17">
        <f t="shared" si="3769"/>
        <v>47749</v>
      </c>
      <c r="U1733" s="216">
        <f t="shared" si="3762"/>
        <v>1</v>
      </c>
      <c r="V1733" s="216">
        <f t="shared" si="3769"/>
        <v>1728</v>
      </c>
      <c r="W1733" s="16">
        <f t="shared" si="3776"/>
        <v>4.7342465753424658</v>
      </c>
      <c r="X1733" s="16" t="e">
        <f>IF(Template!$F$7="Linear interpolation",LinInterp($I$5:$I$22,$G$5:$G$22,W1733),CubicSpline($I$5:$I$22,$G$5:$G$22,W1733))</f>
        <v>#VALUE!</v>
      </c>
      <c r="Y1733" s="221" t="e">
        <f t="shared" si="3763"/>
        <v>#VALUE!</v>
      </c>
      <c r="Z1733" s="221" t="e">
        <f>Y1733/PRODUCT($AA$6:AA1732)</f>
        <v>#VALUE!</v>
      </c>
      <c r="AA1733" s="16" t="e">
        <f t="shared" si="3770"/>
        <v>#VALUE!</v>
      </c>
      <c r="AB1733" s="10" t="e">
        <f t="shared" si="3771"/>
        <v>#VALUE!</v>
      </c>
      <c r="AC1733" s="90">
        <f t="shared" si="3764"/>
        <v>1733</v>
      </c>
      <c r="AD1733" s="17">
        <f t="shared" si="3772"/>
        <v>47726</v>
      </c>
      <c r="AE1733" s="16" t="e">
        <f t="shared" si="3765"/>
        <v>#VALUE!</v>
      </c>
      <c r="AF1733" s="10">
        <f ca="1">IFERROR(AVERAGE(INDIRECT("AE"&amp;AC1733-Template!$F$10+1):INDIRECT("AE"&amp;AC1733)),0)</f>
        <v>0</v>
      </c>
      <c r="AG1733" s="35"/>
      <c r="AH1733" s="86"/>
      <c r="AI1733" s="35"/>
      <c r="AJ1733" s="35"/>
      <c r="AK1733" s="35"/>
      <c r="AL1733" s="35"/>
      <c r="AM1733" s="35"/>
      <c r="AN1733" s="35"/>
      <c r="AO1733" s="35"/>
      <c r="AP1733" s="35"/>
      <c r="AQ1733" s="35"/>
      <c r="AR1733" s="35"/>
      <c r="AS1733" s="35"/>
      <c r="AT1733" s="35"/>
      <c r="AU1733" s="35"/>
      <c r="AV1733" s="35"/>
      <c r="AW1733" s="35"/>
      <c r="AX1733" s="35"/>
      <c r="AY1733" s="35"/>
      <c r="AZ1733" s="17">
        <f t="shared" ref="AZ1733" si="3904">AZ1732+1</f>
        <v>47749</v>
      </c>
      <c r="BA1733" s="216">
        <f t="shared" si="3788"/>
        <v>1</v>
      </c>
      <c r="BB1733" s="216">
        <f t="shared" ref="BB1733" si="3905">BB1732+1</f>
        <v>1728</v>
      </c>
      <c r="BC1733" s="16">
        <f t="shared" si="3790"/>
        <v>4.7342465753424658</v>
      </c>
      <c r="BD1733" s="16">
        <f>IF(Template!$F$7="Linear interpolation",LinInterp($AO$5:$AO$18,$AM$5:$AM$18,BC1733),CubicSpline($AO$5:$AO$18,$AM$5:$AM$18,BC1733))</f>
        <v>13.996407584458019</v>
      </c>
      <c r="BE1733" s="221">
        <f t="shared" si="3869"/>
        <v>1.859245783348886</v>
      </c>
      <c r="BF1733" s="221">
        <f>BE1733/PRODUCT($BG$6:BG1732)</f>
        <v>1.0003306974941957</v>
      </c>
      <c r="BG1733" s="16">
        <f t="shared" si="3791"/>
        <v>1.0003306974941957</v>
      </c>
      <c r="BH1733" s="10">
        <f t="shared" si="3792"/>
        <v>12.070458538142148</v>
      </c>
      <c r="BI1733" s="90"/>
      <c r="BJ1733" s="17">
        <f t="shared" si="3775"/>
        <v>47726</v>
      </c>
      <c r="BK1733" s="16">
        <f t="shared" si="3768"/>
        <v>11.993339809063919</v>
      </c>
      <c r="BL1733" s="10">
        <f ca="1">IFERROR(AVERAGE(INDIRECT("BK"&amp;AC1733-Template!$F$10+1):INDIRECT("BK"&amp;AC1733)),0)</f>
        <v>11.972691301245664</v>
      </c>
      <c r="BM1733" s="35"/>
      <c r="BN1733" s="86"/>
      <c r="BO1733" s="35"/>
      <c r="BP1733" s="35"/>
      <c r="BQ1733" s="35"/>
      <c r="BR1733" s="35"/>
      <c r="BS1733" s="35"/>
      <c r="BT1733" s="35"/>
      <c r="BU1733" s="35"/>
      <c r="BV1733" s="35"/>
      <c r="BW1733" s="35"/>
      <c r="BX1733" s="35"/>
      <c r="BY1733" s="35"/>
      <c r="BZ1733" s="35"/>
      <c r="CA1733" s="35"/>
      <c r="CB1733" s="35"/>
      <c r="CC1733" s="35"/>
      <c r="CD1733" s="35"/>
      <c r="CE1733" s="35"/>
      <c r="CF1733" s="35"/>
      <c r="CG1733" s="35"/>
      <c r="CH1733" s="35"/>
    </row>
    <row r="1734" spans="1:86" ht="15.6" x14ac:dyDescent="0.3">
      <c r="A1734" s="35"/>
      <c r="B1734" s="86"/>
      <c r="C1734" s="35"/>
      <c r="D1734" s="35"/>
      <c r="E1734" s="35"/>
      <c r="F1734" s="35"/>
      <c r="G1734" s="35"/>
      <c r="H1734" s="35"/>
      <c r="I1734" s="35"/>
      <c r="J1734" s="35"/>
      <c r="K1734" s="35"/>
      <c r="L1734" s="35"/>
      <c r="M1734" s="35"/>
      <c r="N1734" s="35"/>
      <c r="O1734" s="35"/>
      <c r="P1734" s="35"/>
      <c r="Q1734" s="35"/>
      <c r="R1734" s="35"/>
      <c r="S1734" s="35"/>
      <c r="T1734" s="17">
        <f t="shared" si="3769"/>
        <v>47750</v>
      </c>
      <c r="U1734" s="216">
        <f t="shared" ref="U1734:U1797" si="3906">WEEKDAY(T1734,2)</f>
        <v>2</v>
      </c>
      <c r="V1734" s="216">
        <f t="shared" si="3769"/>
        <v>1729</v>
      </c>
      <c r="W1734" s="16">
        <f t="shared" si="3776"/>
        <v>4.7369863013698632</v>
      </c>
      <c r="X1734" s="16" t="e">
        <f>IF(Template!$F$7="Linear interpolation",LinInterp($I$5:$I$22,$G$5:$G$22,W1734),CubicSpline($I$5:$I$22,$G$5:$G$22,W1734))</f>
        <v>#VALUE!</v>
      </c>
      <c r="Y1734" s="221" t="e">
        <f t="shared" ref="Y1734:Y1797" si="3907">(1+(X1734/100))^W1734</f>
        <v>#VALUE!</v>
      </c>
      <c r="Z1734" s="221" t="e">
        <f>Y1734/PRODUCT($AA$6:AA1733)</f>
        <v>#VALUE!</v>
      </c>
      <c r="AA1734" s="16" t="e">
        <f t="shared" si="3770"/>
        <v>#VALUE!</v>
      </c>
      <c r="AB1734" s="10" t="e">
        <f t="shared" si="3771"/>
        <v>#VALUE!</v>
      </c>
      <c r="AC1734" s="90">
        <f t="shared" ref="AC1734:AC1797" si="3908">ROW(AD1734)</f>
        <v>1734</v>
      </c>
      <c r="AD1734" s="17">
        <f t="shared" si="3772"/>
        <v>47727</v>
      </c>
      <c r="AE1734" s="16" t="e">
        <f t="shared" ref="AE1734:AE1797" si="3909">IF(R1734&lt;&gt;0,R1734,VLOOKUP(AD1734,$T:$AB,9,FALSE))</f>
        <v>#VALUE!</v>
      </c>
      <c r="AF1734" s="10">
        <f ca="1">IFERROR(AVERAGE(INDIRECT("AE"&amp;AC1734-Template!$F$10+1):INDIRECT("AE"&amp;AC1734)),0)</f>
        <v>0</v>
      </c>
      <c r="AG1734" s="35"/>
      <c r="AH1734" s="86"/>
      <c r="AI1734" s="35"/>
      <c r="AJ1734" s="35"/>
      <c r="AK1734" s="35"/>
      <c r="AL1734" s="35"/>
      <c r="AM1734" s="35"/>
      <c r="AN1734" s="35"/>
      <c r="AO1734" s="35"/>
      <c r="AP1734" s="35"/>
      <c r="AQ1734" s="35"/>
      <c r="AR1734" s="35"/>
      <c r="AS1734" s="35"/>
      <c r="AT1734" s="35"/>
      <c r="AU1734" s="35"/>
      <c r="AV1734" s="35"/>
      <c r="AW1734" s="35"/>
      <c r="AX1734" s="35"/>
      <c r="AY1734" s="35"/>
      <c r="AZ1734" s="17">
        <f t="shared" ref="AZ1734" si="3910">AZ1733+1</f>
        <v>47750</v>
      </c>
      <c r="BA1734" s="216">
        <f t="shared" si="3788"/>
        <v>2</v>
      </c>
      <c r="BB1734" s="216">
        <f t="shared" ref="BB1734" si="3911">BB1733+1</f>
        <v>1729</v>
      </c>
      <c r="BC1734" s="16">
        <f t="shared" si="3790"/>
        <v>4.7369863013698632</v>
      </c>
      <c r="BD1734" s="16">
        <f>IF(Template!$F$7="Linear interpolation",LinInterp($AO$5:$AO$18,$AM$5:$AM$18,BC1734),CubicSpline($AO$5:$AO$18,$AM$5:$AM$18,BC1734))</f>
        <v>13.995723334518264</v>
      </c>
      <c r="BE1734" s="221">
        <f t="shared" si="3869"/>
        <v>1.8598602948096741</v>
      </c>
      <c r="BF1734" s="221">
        <f>BE1734/PRODUCT($BG$6:BG1733)</f>
        <v>1.00033051652788</v>
      </c>
      <c r="BG1734" s="16">
        <f t="shared" si="3791"/>
        <v>1.00033051652788</v>
      </c>
      <c r="BH1734" s="10">
        <f t="shared" si="3792"/>
        <v>12.063853267618718</v>
      </c>
      <c r="BI1734" s="90"/>
      <c r="BJ1734" s="17">
        <f t="shared" si="3775"/>
        <v>47727</v>
      </c>
      <c r="BK1734" s="16">
        <f t="shared" ref="BK1734:BK1797" si="3912">IF(AX1734&lt;&gt;0,AX1734,VLOOKUP(BJ1734,$AZ:$BH,9,FALSE))</f>
        <v>11.993339809063919</v>
      </c>
      <c r="BL1734" s="10">
        <f ca="1">IFERROR(AVERAGE(INDIRECT("BK"&amp;AC1734-Template!$F$10+1):INDIRECT("BK"&amp;AC1734)),0)</f>
        <v>11.973876363511151</v>
      </c>
      <c r="BM1734" s="35"/>
      <c r="BN1734" s="86"/>
      <c r="BO1734" s="35"/>
      <c r="BP1734" s="35"/>
      <c r="BQ1734" s="35"/>
      <c r="BR1734" s="35"/>
      <c r="BS1734" s="35"/>
      <c r="BT1734" s="35"/>
      <c r="BU1734" s="35"/>
      <c r="BV1734" s="35"/>
      <c r="BW1734" s="35"/>
      <c r="BX1734" s="35"/>
      <c r="BY1734" s="35"/>
      <c r="BZ1734" s="35"/>
      <c r="CA1734" s="35"/>
      <c r="CB1734" s="35"/>
      <c r="CC1734" s="35"/>
      <c r="CD1734" s="35"/>
      <c r="CE1734" s="35"/>
      <c r="CF1734" s="35"/>
      <c r="CG1734" s="35"/>
      <c r="CH1734" s="35"/>
    </row>
    <row r="1735" spans="1:86" ht="15.6" x14ac:dyDescent="0.3">
      <c r="A1735" s="35"/>
      <c r="B1735" s="86"/>
      <c r="C1735" s="35"/>
      <c r="D1735" s="35"/>
      <c r="E1735" s="35"/>
      <c r="F1735" s="35"/>
      <c r="G1735" s="35"/>
      <c r="H1735" s="35"/>
      <c r="I1735" s="35"/>
      <c r="J1735" s="35"/>
      <c r="K1735" s="35"/>
      <c r="L1735" s="35"/>
      <c r="M1735" s="35"/>
      <c r="N1735" s="35"/>
      <c r="O1735" s="35"/>
      <c r="P1735" s="35"/>
      <c r="Q1735" s="35"/>
      <c r="R1735" s="35"/>
      <c r="S1735" s="35"/>
      <c r="T1735" s="17">
        <f t="shared" ref="T1735:V1798" si="3913">T1734+1</f>
        <v>47751</v>
      </c>
      <c r="U1735" s="216">
        <f t="shared" si="3906"/>
        <v>3</v>
      </c>
      <c r="V1735" s="216">
        <f t="shared" si="3913"/>
        <v>1730</v>
      </c>
      <c r="W1735" s="16">
        <f t="shared" si="3776"/>
        <v>4.7397260273972606</v>
      </c>
      <c r="X1735" s="16" t="e">
        <f>IF(Template!$F$7="Linear interpolation",LinInterp($I$5:$I$22,$G$5:$G$22,W1735),CubicSpline($I$5:$I$22,$G$5:$G$22,W1735))</f>
        <v>#VALUE!</v>
      </c>
      <c r="Y1735" s="221" t="e">
        <f t="shared" si="3907"/>
        <v>#VALUE!</v>
      </c>
      <c r="Z1735" s="221" t="e">
        <f>Y1735/PRODUCT($AA$6:AA1734)</f>
        <v>#VALUE!</v>
      </c>
      <c r="AA1735" s="16" t="e">
        <f t="shared" ref="AA1735:AA1798" si="3914">1+AB1735/365/100</f>
        <v>#VALUE!</v>
      </c>
      <c r="AB1735" s="10" t="e">
        <f t="shared" ref="AB1735:AB1798" si="3915">IF(OR(U1735=6,U1735=7),AB1734,(Z1735-1)*365*100)</f>
        <v>#VALUE!</v>
      </c>
      <c r="AC1735" s="90">
        <f t="shared" si="3908"/>
        <v>1735</v>
      </c>
      <c r="AD1735" s="17">
        <f t="shared" ref="AD1735:AD1798" si="3916">AD1734+1</f>
        <v>47728</v>
      </c>
      <c r="AE1735" s="16" t="e">
        <f t="shared" si="3909"/>
        <v>#VALUE!</v>
      </c>
      <c r="AF1735" s="10">
        <f ca="1">IFERROR(AVERAGE(INDIRECT("AE"&amp;AC1735-Template!$F$10+1):INDIRECT("AE"&amp;AC1735)),0)</f>
        <v>0</v>
      </c>
      <c r="AG1735" s="35"/>
      <c r="AH1735" s="86"/>
      <c r="AI1735" s="35"/>
      <c r="AJ1735" s="35"/>
      <c r="AK1735" s="35"/>
      <c r="AL1735" s="35"/>
      <c r="AM1735" s="35"/>
      <c r="AN1735" s="35"/>
      <c r="AO1735" s="35"/>
      <c r="AP1735" s="35"/>
      <c r="AQ1735" s="35"/>
      <c r="AR1735" s="35"/>
      <c r="AS1735" s="35"/>
      <c r="AT1735" s="35"/>
      <c r="AU1735" s="35"/>
      <c r="AV1735" s="35"/>
      <c r="AW1735" s="35"/>
      <c r="AX1735" s="35"/>
      <c r="AY1735" s="35"/>
      <c r="AZ1735" s="17">
        <f t="shared" ref="AZ1735" si="3917">AZ1734+1</f>
        <v>47751</v>
      </c>
      <c r="BA1735" s="216">
        <f t="shared" si="3788"/>
        <v>3</v>
      </c>
      <c r="BB1735" s="216">
        <f t="shared" ref="BB1735" si="3918">BB1734+1</f>
        <v>1730</v>
      </c>
      <c r="BC1735" s="16">
        <f t="shared" si="3790"/>
        <v>4.7397260273972606</v>
      </c>
      <c r="BD1735" s="16">
        <f>IF(Template!$F$7="Linear interpolation",LinInterp($AO$5:$AO$18,$AM$5:$AM$18,BC1735),CubicSpline($AO$5:$AO$18,$AM$5:$AM$18,BC1735))</f>
        <v>13.995042258022194</v>
      </c>
      <c r="BE1735" s="221">
        <f t="shared" si="3869"/>
        <v>1.8604751933514723</v>
      </c>
      <c r="BF1735" s="221">
        <f>BE1735/PRODUCT($BG$6:BG1734)</f>
        <v>1.0003306154465013</v>
      </c>
      <c r="BG1735" s="16">
        <f t="shared" si="3791"/>
        <v>1.0003306154465013</v>
      </c>
      <c r="BH1735" s="10">
        <f t="shared" si="3792"/>
        <v>12.067463797295952</v>
      </c>
      <c r="BI1735" s="90"/>
      <c r="BJ1735" s="17">
        <f t="shared" ref="BJ1735:BJ1798" si="3919">BJ1734+1</f>
        <v>47728</v>
      </c>
      <c r="BK1735" s="16">
        <f t="shared" si="3912"/>
        <v>12.006197774070193</v>
      </c>
      <c r="BL1735" s="10">
        <f ca="1">IFERROR(AVERAGE(INDIRECT("BK"&amp;AC1735-Template!$F$10+1):INDIRECT("BK"&amp;AC1735)),0)</f>
        <v>11.975490024610179</v>
      </c>
      <c r="BM1735" s="35"/>
      <c r="BN1735" s="86"/>
      <c r="BO1735" s="35"/>
      <c r="BP1735" s="35"/>
      <c r="BQ1735" s="35"/>
      <c r="BR1735" s="35"/>
      <c r="BS1735" s="35"/>
      <c r="BT1735" s="35"/>
      <c r="BU1735" s="35"/>
      <c r="BV1735" s="35"/>
      <c r="BW1735" s="35"/>
      <c r="BX1735" s="35"/>
      <c r="BY1735" s="35"/>
      <c r="BZ1735" s="35"/>
      <c r="CA1735" s="35"/>
      <c r="CB1735" s="35"/>
      <c r="CC1735" s="35"/>
      <c r="CD1735" s="35"/>
      <c r="CE1735" s="35"/>
      <c r="CF1735" s="35"/>
      <c r="CG1735" s="35"/>
      <c r="CH1735" s="35"/>
    </row>
    <row r="1736" spans="1:86" ht="15.6" x14ac:dyDescent="0.3">
      <c r="A1736" s="35"/>
      <c r="B1736" s="86"/>
      <c r="C1736" s="35"/>
      <c r="D1736" s="35"/>
      <c r="E1736" s="35"/>
      <c r="F1736" s="35"/>
      <c r="G1736" s="35"/>
      <c r="H1736" s="35"/>
      <c r="I1736" s="35"/>
      <c r="J1736" s="35"/>
      <c r="K1736" s="35"/>
      <c r="L1736" s="35"/>
      <c r="M1736" s="35"/>
      <c r="N1736" s="35"/>
      <c r="O1736" s="35"/>
      <c r="P1736" s="35"/>
      <c r="Q1736" s="35"/>
      <c r="R1736" s="35"/>
      <c r="S1736" s="35"/>
      <c r="T1736" s="17">
        <f t="shared" si="3913"/>
        <v>47752</v>
      </c>
      <c r="U1736" s="216">
        <f t="shared" si="3906"/>
        <v>4</v>
      </c>
      <c r="V1736" s="216">
        <f t="shared" si="3913"/>
        <v>1731</v>
      </c>
      <c r="W1736" s="16">
        <f t="shared" ref="W1736:W1799" si="3920">YEARFRAC($T$5,T1736,3)</f>
        <v>4.7424657534246579</v>
      </c>
      <c r="X1736" s="16" t="e">
        <f>IF(Template!$F$7="Linear interpolation",LinInterp($I$5:$I$22,$G$5:$G$22,W1736),CubicSpline($I$5:$I$22,$G$5:$G$22,W1736))</f>
        <v>#VALUE!</v>
      </c>
      <c r="Y1736" s="221" t="e">
        <f t="shared" si="3907"/>
        <v>#VALUE!</v>
      </c>
      <c r="Z1736" s="221" t="e">
        <f>Y1736/PRODUCT($AA$6:AA1735)</f>
        <v>#VALUE!</v>
      </c>
      <c r="AA1736" s="16" t="e">
        <f t="shared" si="3914"/>
        <v>#VALUE!</v>
      </c>
      <c r="AB1736" s="10" t="e">
        <f t="shared" si="3915"/>
        <v>#VALUE!</v>
      </c>
      <c r="AC1736" s="90">
        <f t="shared" si="3908"/>
        <v>1736</v>
      </c>
      <c r="AD1736" s="17">
        <f t="shared" si="3916"/>
        <v>47729</v>
      </c>
      <c r="AE1736" s="16" t="e">
        <f t="shared" si="3909"/>
        <v>#VALUE!</v>
      </c>
      <c r="AF1736" s="10">
        <f ca="1">IFERROR(AVERAGE(INDIRECT("AE"&amp;AC1736-Template!$F$10+1):INDIRECT("AE"&amp;AC1736)),0)</f>
        <v>0</v>
      </c>
      <c r="AG1736" s="35"/>
      <c r="AH1736" s="86"/>
      <c r="AI1736" s="35"/>
      <c r="AJ1736" s="35"/>
      <c r="AK1736" s="35"/>
      <c r="AL1736" s="35"/>
      <c r="AM1736" s="35"/>
      <c r="AN1736" s="35"/>
      <c r="AO1736" s="35"/>
      <c r="AP1736" s="35"/>
      <c r="AQ1736" s="35"/>
      <c r="AR1736" s="35"/>
      <c r="AS1736" s="35"/>
      <c r="AT1736" s="35"/>
      <c r="AU1736" s="35"/>
      <c r="AV1736" s="35"/>
      <c r="AW1736" s="35"/>
      <c r="AX1736" s="35"/>
      <c r="AY1736" s="35"/>
      <c r="AZ1736" s="17">
        <f t="shared" ref="AZ1736" si="3921">AZ1735+1</f>
        <v>47752</v>
      </c>
      <c r="BA1736" s="216">
        <f t="shared" si="3788"/>
        <v>4</v>
      </c>
      <c r="BB1736" s="216">
        <f t="shared" ref="BB1736" si="3922">BB1735+1</f>
        <v>1731</v>
      </c>
      <c r="BC1736" s="16">
        <f t="shared" si="3790"/>
        <v>4.7424657534246579</v>
      </c>
      <c r="BD1736" s="16">
        <f>IF(Template!$F$7="Linear interpolation",LinInterp($AO$5:$AO$18,$AM$5:$AM$18,BC1736),CubicSpline($AO$5:$AO$18,$AM$5:$AM$18,BC1736))</f>
        <v>13.994364390164504</v>
      </c>
      <c r="BE1736" s="221">
        <f t="shared" si="3869"/>
        <v>1.8610904823785621</v>
      </c>
      <c r="BF1736" s="221">
        <f>BE1736/PRODUCT($BG$6:BG1735)</f>
        <v>1.0003307160607615</v>
      </c>
      <c r="BG1736" s="16">
        <f t="shared" si="3791"/>
        <v>1.0003307160607615</v>
      </c>
      <c r="BH1736" s="10">
        <f t="shared" si="3792"/>
        <v>12.071136217795321</v>
      </c>
      <c r="BI1736" s="90"/>
      <c r="BJ1736" s="17">
        <f t="shared" si="3919"/>
        <v>47729</v>
      </c>
      <c r="BK1736" s="16">
        <f t="shared" si="3912"/>
        <v>12.002108107533882</v>
      </c>
      <c r="BL1736" s="10">
        <f ca="1">IFERROR(AVERAGE(INDIRECT("BK"&amp;AC1736-Template!$F$10+1):INDIRECT("BK"&amp;AC1736)),0)</f>
        <v>11.976967363491335</v>
      </c>
      <c r="BM1736" s="35"/>
      <c r="BN1736" s="86"/>
      <c r="BO1736" s="35"/>
      <c r="BP1736" s="35"/>
      <c r="BQ1736" s="35"/>
      <c r="BR1736" s="35"/>
      <c r="BS1736" s="35"/>
      <c r="BT1736" s="35"/>
      <c r="BU1736" s="35"/>
      <c r="BV1736" s="35"/>
      <c r="BW1736" s="35"/>
      <c r="BX1736" s="35"/>
      <c r="BY1736" s="35"/>
      <c r="BZ1736" s="35"/>
      <c r="CA1736" s="35"/>
      <c r="CB1736" s="35"/>
      <c r="CC1736" s="35"/>
      <c r="CD1736" s="35"/>
      <c r="CE1736" s="35"/>
      <c r="CF1736" s="35"/>
      <c r="CG1736" s="35"/>
      <c r="CH1736" s="35"/>
    </row>
    <row r="1737" spans="1:86" ht="15.6" x14ac:dyDescent="0.3">
      <c r="A1737" s="35"/>
      <c r="B1737" s="86"/>
      <c r="C1737" s="35"/>
      <c r="D1737" s="35"/>
      <c r="E1737" s="35"/>
      <c r="F1737" s="35"/>
      <c r="G1737" s="35"/>
      <c r="H1737" s="35"/>
      <c r="I1737" s="35"/>
      <c r="J1737" s="35"/>
      <c r="K1737" s="35"/>
      <c r="L1737" s="35"/>
      <c r="M1737" s="35"/>
      <c r="N1737" s="35"/>
      <c r="O1737" s="35"/>
      <c r="P1737" s="35"/>
      <c r="Q1737" s="35"/>
      <c r="R1737" s="35"/>
      <c r="S1737" s="35"/>
      <c r="T1737" s="17">
        <f t="shared" si="3913"/>
        <v>47753</v>
      </c>
      <c r="U1737" s="216">
        <f t="shared" si="3906"/>
        <v>5</v>
      </c>
      <c r="V1737" s="216">
        <f t="shared" si="3913"/>
        <v>1732</v>
      </c>
      <c r="W1737" s="16">
        <f t="shared" si="3920"/>
        <v>4.7452054794520544</v>
      </c>
      <c r="X1737" s="16" t="e">
        <f>IF(Template!$F$7="Linear interpolation",LinInterp($I$5:$I$22,$G$5:$G$22,W1737),CubicSpline($I$5:$I$22,$G$5:$G$22,W1737))</f>
        <v>#VALUE!</v>
      </c>
      <c r="Y1737" s="221" t="e">
        <f t="shared" si="3907"/>
        <v>#VALUE!</v>
      </c>
      <c r="Z1737" s="221" t="e">
        <f>Y1737/PRODUCT($AA$6:AA1736)</f>
        <v>#VALUE!</v>
      </c>
      <c r="AA1737" s="16" t="e">
        <f t="shared" si="3914"/>
        <v>#VALUE!</v>
      </c>
      <c r="AB1737" s="10" t="e">
        <f t="shared" si="3915"/>
        <v>#VALUE!</v>
      </c>
      <c r="AC1737" s="90">
        <f t="shared" si="3908"/>
        <v>1737</v>
      </c>
      <c r="AD1737" s="17">
        <f t="shared" si="3916"/>
        <v>47730</v>
      </c>
      <c r="AE1737" s="16" t="e">
        <f t="shared" si="3909"/>
        <v>#VALUE!</v>
      </c>
      <c r="AF1737" s="10">
        <f ca="1">IFERROR(AVERAGE(INDIRECT("AE"&amp;AC1737-Template!$F$10+1):INDIRECT("AE"&amp;AC1737)),0)</f>
        <v>0</v>
      </c>
      <c r="AG1737" s="35"/>
      <c r="AH1737" s="86"/>
      <c r="AI1737" s="35"/>
      <c r="AJ1737" s="35"/>
      <c r="AK1737" s="35"/>
      <c r="AL1737" s="35"/>
      <c r="AM1737" s="35"/>
      <c r="AN1737" s="35"/>
      <c r="AO1737" s="35"/>
      <c r="AP1737" s="35"/>
      <c r="AQ1737" s="35"/>
      <c r="AR1737" s="35"/>
      <c r="AS1737" s="35"/>
      <c r="AT1737" s="35"/>
      <c r="AU1737" s="35"/>
      <c r="AV1737" s="35"/>
      <c r="AW1737" s="35"/>
      <c r="AX1737" s="35"/>
      <c r="AY1737" s="35"/>
      <c r="AZ1737" s="17">
        <f t="shared" ref="AZ1737" si="3923">AZ1736+1</f>
        <v>47753</v>
      </c>
      <c r="BA1737" s="216">
        <f t="shared" si="3788"/>
        <v>5</v>
      </c>
      <c r="BB1737" s="216">
        <f t="shared" ref="BB1737" si="3924">BB1736+1</f>
        <v>1732</v>
      </c>
      <c r="BC1737" s="16">
        <f t="shared" si="3790"/>
        <v>4.7452054794520544</v>
      </c>
      <c r="BD1737" s="16">
        <f>IF(Template!$F$7="Linear interpolation",LinInterp($AO$5:$AO$18,$AM$5:$AM$18,BC1737),CubicSpline($AO$5:$AO$18,$AM$5:$AM$18,BC1737))</f>
        <v>13.993689766139891</v>
      </c>
      <c r="BE1737" s="221">
        <f t="shared" si="3869"/>
        <v>1.8617061653059508</v>
      </c>
      <c r="BF1737" s="221">
        <f>BE1737/PRODUCT($BG$6:BG1736)</f>
        <v>1.000330818374076</v>
      </c>
      <c r="BG1737" s="16">
        <f t="shared" si="3791"/>
        <v>1.000330818374076</v>
      </c>
      <c r="BH1737" s="10">
        <f t="shared" si="3792"/>
        <v>12.074870653774106</v>
      </c>
      <c r="BI1737" s="90"/>
      <c r="BJ1737" s="17">
        <f t="shared" si="3919"/>
        <v>47730</v>
      </c>
      <c r="BK1737" s="16">
        <f t="shared" si="3912"/>
        <v>12.004447736306933</v>
      </c>
      <c r="BL1737" s="10">
        <f ca="1">IFERROR(AVERAGE(INDIRECT("BK"&amp;AC1737-Template!$F$10+1):INDIRECT("BK"&amp;AC1737)),0)</f>
        <v>11.978413537500522</v>
      </c>
      <c r="BM1737" s="35"/>
      <c r="BN1737" s="86"/>
      <c r="BO1737" s="35"/>
      <c r="BP1737" s="35"/>
      <c r="BQ1737" s="35"/>
      <c r="BR1737" s="35"/>
      <c r="BS1737" s="35"/>
      <c r="BT1737" s="35"/>
      <c r="BU1737" s="35"/>
      <c r="BV1737" s="35"/>
      <c r="BW1737" s="35"/>
      <c r="BX1737" s="35"/>
      <c r="BY1737" s="35"/>
      <c r="BZ1737" s="35"/>
      <c r="CA1737" s="35"/>
      <c r="CB1737" s="35"/>
      <c r="CC1737" s="35"/>
      <c r="CD1737" s="35"/>
      <c r="CE1737" s="35"/>
      <c r="CF1737" s="35"/>
      <c r="CG1737" s="35"/>
      <c r="CH1737" s="35"/>
    </row>
    <row r="1738" spans="1:86" ht="15.6" x14ac:dyDescent="0.3">
      <c r="A1738" s="35"/>
      <c r="B1738" s="86"/>
      <c r="C1738" s="35"/>
      <c r="D1738" s="35"/>
      <c r="E1738" s="35"/>
      <c r="F1738" s="35"/>
      <c r="G1738" s="35"/>
      <c r="H1738" s="35"/>
      <c r="I1738" s="35"/>
      <c r="J1738" s="35"/>
      <c r="K1738" s="35"/>
      <c r="L1738" s="35"/>
      <c r="M1738" s="35"/>
      <c r="N1738" s="35"/>
      <c r="O1738" s="35"/>
      <c r="P1738" s="35"/>
      <c r="Q1738" s="35"/>
      <c r="R1738" s="35"/>
      <c r="S1738" s="35"/>
      <c r="T1738" s="17">
        <f t="shared" si="3913"/>
        <v>47754</v>
      </c>
      <c r="U1738" s="216">
        <f t="shared" si="3906"/>
        <v>6</v>
      </c>
      <c r="V1738" s="216">
        <f t="shared" si="3913"/>
        <v>1733</v>
      </c>
      <c r="W1738" s="16">
        <f t="shared" si="3920"/>
        <v>4.7479452054794518</v>
      </c>
      <c r="X1738" s="16" t="e">
        <f>IF(Template!$F$7="Linear interpolation",LinInterp($I$5:$I$22,$G$5:$G$22,W1738),CubicSpline($I$5:$I$22,$G$5:$G$22,W1738))</f>
        <v>#VALUE!</v>
      </c>
      <c r="Y1738" s="221" t="e">
        <f t="shared" si="3907"/>
        <v>#VALUE!</v>
      </c>
      <c r="Z1738" s="221" t="e">
        <f>Y1738/PRODUCT($AA$6:AA1737)</f>
        <v>#VALUE!</v>
      </c>
      <c r="AA1738" s="16" t="e">
        <f t="shared" si="3914"/>
        <v>#VALUE!</v>
      </c>
      <c r="AB1738" s="10" t="e">
        <f t="shared" si="3915"/>
        <v>#VALUE!</v>
      </c>
      <c r="AC1738" s="90">
        <f t="shared" si="3908"/>
        <v>1738</v>
      </c>
      <c r="AD1738" s="17">
        <f t="shared" si="3916"/>
        <v>47731</v>
      </c>
      <c r="AE1738" s="16" t="e">
        <f t="shared" si="3909"/>
        <v>#VALUE!</v>
      </c>
      <c r="AF1738" s="10">
        <f ca="1">IFERROR(AVERAGE(INDIRECT("AE"&amp;AC1738-Template!$F$10+1):INDIRECT("AE"&amp;AC1738)),0)</f>
        <v>0</v>
      </c>
      <c r="AG1738" s="35"/>
      <c r="AH1738" s="86"/>
      <c r="AI1738" s="35"/>
      <c r="AJ1738" s="35"/>
      <c r="AK1738" s="35"/>
      <c r="AL1738" s="35"/>
      <c r="AM1738" s="35"/>
      <c r="AN1738" s="35"/>
      <c r="AO1738" s="35"/>
      <c r="AP1738" s="35"/>
      <c r="AQ1738" s="35"/>
      <c r="AR1738" s="35"/>
      <c r="AS1738" s="35"/>
      <c r="AT1738" s="35"/>
      <c r="AU1738" s="35"/>
      <c r="AV1738" s="35"/>
      <c r="AW1738" s="35"/>
      <c r="AX1738" s="35"/>
      <c r="AY1738" s="35"/>
      <c r="AZ1738" s="17">
        <f t="shared" ref="AZ1738" si="3925">AZ1737+1</f>
        <v>47754</v>
      </c>
      <c r="BA1738" s="216">
        <f t="shared" si="3788"/>
        <v>6</v>
      </c>
      <c r="BB1738" s="216">
        <f t="shared" ref="BB1738" si="3926">BB1737+1</f>
        <v>1733</v>
      </c>
      <c r="BC1738" s="16">
        <f t="shared" si="3790"/>
        <v>4.7479452054794518</v>
      </c>
      <c r="BD1738" s="16">
        <f>IF(Template!$F$7="Linear interpolation",LinInterp($AO$5:$AO$18,$AM$5:$AM$18,BC1738),CubicSpline($AO$5:$AO$18,$AM$5:$AM$18,BC1738))</f>
        <v>13.99301842114305</v>
      </c>
      <c r="BE1738" s="221">
        <f t="shared" si="3869"/>
        <v>1.8623222455593891</v>
      </c>
      <c r="BF1738" s="221">
        <f>BE1738/PRODUCT($BG$6:BG1737)</f>
        <v>1.0003309223898591</v>
      </c>
      <c r="BG1738" s="16">
        <f t="shared" si="3791"/>
        <v>1.000330818374076</v>
      </c>
      <c r="BH1738" s="10">
        <f t="shared" si="3792"/>
        <v>12.074870653774106</v>
      </c>
      <c r="BI1738" s="90"/>
      <c r="BJ1738" s="17">
        <f t="shared" si="3919"/>
        <v>47731</v>
      </c>
      <c r="BK1738" s="16">
        <f t="shared" si="3912"/>
        <v>12.0068466364458</v>
      </c>
      <c r="BL1738" s="10">
        <f ca="1">IFERROR(AVERAGE(INDIRECT("BK"&amp;AC1738-Template!$F$10+1):INDIRECT("BK"&amp;AC1738)),0)</f>
        <v>11.979969903593492</v>
      </c>
      <c r="BM1738" s="35"/>
      <c r="BN1738" s="86"/>
      <c r="BO1738" s="35"/>
      <c r="BP1738" s="35"/>
      <c r="BQ1738" s="35"/>
      <c r="BR1738" s="35"/>
      <c r="BS1738" s="35"/>
      <c r="BT1738" s="35"/>
      <c r="BU1738" s="35"/>
      <c r="BV1738" s="35"/>
      <c r="BW1738" s="35"/>
      <c r="BX1738" s="35"/>
      <c r="BY1738" s="35"/>
      <c r="BZ1738" s="35"/>
      <c r="CA1738" s="35"/>
      <c r="CB1738" s="35"/>
      <c r="CC1738" s="35"/>
      <c r="CD1738" s="35"/>
      <c r="CE1738" s="35"/>
      <c r="CF1738" s="35"/>
      <c r="CG1738" s="35"/>
      <c r="CH1738" s="35"/>
    </row>
    <row r="1739" spans="1:86" ht="15.6" x14ac:dyDescent="0.3">
      <c r="A1739" s="35"/>
      <c r="B1739" s="86"/>
      <c r="C1739" s="35"/>
      <c r="D1739" s="35"/>
      <c r="E1739" s="35"/>
      <c r="F1739" s="35"/>
      <c r="G1739" s="35"/>
      <c r="H1739" s="35"/>
      <c r="I1739" s="35"/>
      <c r="J1739" s="35"/>
      <c r="K1739" s="35"/>
      <c r="L1739" s="35"/>
      <c r="M1739" s="35"/>
      <c r="N1739" s="35"/>
      <c r="O1739" s="35"/>
      <c r="P1739" s="35"/>
      <c r="Q1739" s="35"/>
      <c r="R1739" s="35"/>
      <c r="S1739" s="35"/>
      <c r="T1739" s="17">
        <f t="shared" si="3913"/>
        <v>47755</v>
      </c>
      <c r="U1739" s="216">
        <f t="shared" si="3906"/>
        <v>7</v>
      </c>
      <c r="V1739" s="216">
        <f t="shared" si="3913"/>
        <v>1734</v>
      </c>
      <c r="W1739" s="16">
        <f t="shared" si="3920"/>
        <v>4.7506849315068491</v>
      </c>
      <c r="X1739" s="16" t="e">
        <f>IF(Template!$F$7="Linear interpolation",LinInterp($I$5:$I$22,$G$5:$G$22,W1739),CubicSpline($I$5:$I$22,$G$5:$G$22,W1739))</f>
        <v>#VALUE!</v>
      </c>
      <c r="Y1739" s="221" t="e">
        <f t="shared" si="3907"/>
        <v>#VALUE!</v>
      </c>
      <c r="Z1739" s="221" t="e">
        <f>Y1739/PRODUCT($AA$6:AA1738)</f>
        <v>#VALUE!</v>
      </c>
      <c r="AA1739" s="16" t="e">
        <f t="shared" si="3914"/>
        <v>#VALUE!</v>
      </c>
      <c r="AB1739" s="10" t="e">
        <f t="shared" si="3915"/>
        <v>#VALUE!</v>
      </c>
      <c r="AC1739" s="90">
        <f t="shared" si="3908"/>
        <v>1739</v>
      </c>
      <c r="AD1739" s="17">
        <f t="shared" si="3916"/>
        <v>47732</v>
      </c>
      <c r="AE1739" s="16" t="e">
        <f t="shared" si="3909"/>
        <v>#VALUE!</v>
      </c>
      <c r="AF1739" s="10">
        <f ca="1">IFERROR(AVERAGE(INDIRECT("AE"&amp;AC1739-Template!$F$10+1):INDIRECT("AE"&amp;AC1739)),0)</f>
        <v>0</v>
      </c>
      <c r="AG1739" s="35"/>
      <c r="AH1739" s="86"/>
      <c r="AI1739" s="35"/>
      <c r="AJ1739" s="35"/>
      <c r="AK1739" s="35"/>
      <c r="AL1739" s="35"/>
      <c r="AM1739" s="35"/>
      <c r="AN1739" s="35"/>
      <c r="AO1739" s="35"/>
      <c r="AP1739" s="35"/>
      <c r="AQ1739" s="35"/>
      <c r="AR1739" s="35"/>
      <c r="AS1739" s="35"/>
      <c r="AT1739" s="35"/>
      <c r="AU1739" s="35"/>
      <c r="AV1739" s="35"/>
      <c r="AW1739" s="35"/>
      <c r="AX1739" s="35"/>
      <c r="AY1739" s="35"/>
      <c r="AZ1739" s="17">
        <f t="shared" ref="AZ1739" si="3927">AZ1738+1</f>
        <v>47755</v>
      </c>
      <c r="BA1739" s="216">
        <f t="shared" si="3788"/>
        <v>7</v>
      </c>
      <c r="BB1739" s="216">
        <f t="shared" ref="BB1739" si="3928">BB1738+1</f>
        <v>1734</v>
      </c>
      <c r="BC1739" s="16">
        <f t="shared" si="3790"/>
        <v>4.7506849315068491</v>
      </c>
      <c r="BD1739" s="16">
        <f>IF(Template!$F$7="Linear interpolation",LinInterp($AO$5:$AO$18,$AM$5:$AM$18,BC1739),CubicSpline($AO$5:$AO$18,$AM$5:$AM$18,BC1739))</f>
        <v>13.992350390368674</v>
      </c>
      <c r="BE1739" s="221">
        <f t="shared" si="3869"/>
        <v>1.8629387265753843</v>
      </c>
      <c r="BF1739" s="221">
        <f>BE1739/PRODUCT($BG$6:BG1738)</f>
        <v>1.000331132127328</v>
      </c>
      <c r="BG1739" s="16">
        <f t="shared" si="3791"/>
        <v>1.000330818374076</v>
      </c>
      <c r="BH1739" s="10">
        <f t="shared" si="3792"/>
        <v>12.074870653774106</v>
      </c>
      <c r="BI1739" s="90"/>
      <c r="BJ1739" s="17">
        <f t="shared" si="3919"/>
        <v>47732</v>
      </c>
      <c r="BK1739" s="16">
        <f t="shared" si="3912"/>
        <v>12.009304932721232</v>
      </c>
      <c r="BL1739" s="10">
        <f ca="1">IFERROR(AVERAGE(INDIRECT("BK"&amp;AC1739-Template!$F$10+1):INDIRECT("BK"&amp;AC1739)),0)</f>
        <v>11.981583854977339</v>
      </c>
      <c r="BM1739" s="35"/>
      <c r="BN1739" s="86"/>
      <c r="BO1739" s="35"/>
      <c r="BP1739" s="35"/>
      <c r="BQ1739" s="35"/>
      <c r="BR1739" s="35"/>
      <c r="BS1739" s="35"/>
      <c r="BT1739" s="35"/>
      <c r="BU1739" s="35"/>
      <c r="BV1739" s="35"/>
      <c r="BW1739" s="35"/>
      <c r="BX1739" s="35"/>
      <c r="BY1739" s="35"/>
      <c r="BZ1739" s="35"/>
      <c r="CA1739" s="35"/>
      <c r="CB1739" s="35"/>
      <c r="CC1739" s="35"/>
      <c r="CD1739" s="35"/>
      <c r="CE1739" s="35"/>
      <c r="CF1739" s="35"/>
      <c r="CG1739" s="35"/>
      <c r="CH1739" s="35"/>
    </row>
    <row r="1740" spans="1:86" ht="15.6" x14ac:dyDescent="0.3">
      <c r="A1740" s="35"/>
      <c r="B1740" s="86"/>
      <c r="C1740" s="35"/>
      <c r="D1740" s="35"/>
      <c r="E1740" s="35"/>
      <c r="F1740" s="35"/>
      <c r="G1740" s="35"/>
      <c r="H1740" s="35"/>
      <c r="I1740" s="35"/>
      <c r="J1740" s="35"/>
      <c r="K1740" s="35"/>
      <c r="L1740" s="35"/>
      <c r="M1740" s="35"/>
      <c r="N1740" s="35"/>
      <c r="O1740" s="35"/>
      <c r="P1740" s="35"/>
      <c r="Q1740" s="35"/>
      <c r="R1740" s="35"/>
      <c r="S1740" s="35"/>
      <c r="T1740" s="17">
        <f t="shared" si="3913"/>
        <v>47756</v>
      </c>
      <c r="U1740" s="216">
        <f t="shared" si="3906"/>
        <v>1</v>
      </c>
      <c r="V1740" s="216">
        <f t="shared" si="3913"/>
        <v>1735</v>
      </c>
      <c r="W1740" s="16">
        <f t="shared" si="3920"/>
        <v>4.7534246575342465</v>
      </c>
      <c r="X1740" s="16" t="e">
        <f>IF(Template!$F$7="Linear interpolation",LinInterp($I$5:$I$22,$G$5:$G$22,W1740),CubicSpline($I$5:$I$22,$G$5:$G$22,W1740))</f>
        <v>#VALUE!</v>
      </c>
      <c r="Y1740" s="221" t="e">
        <f t="shared" si="3907"/>
        <v>#VALUE!</v>
      </c>
      <c r="Z1740" s="221" t="e">
        <f>Y1740/PRODUCT($AA$6:AA1739)</f>
        <v>#VALUE!</v>
      </c>
      <c r="AA1740" s="16" t="e">
        <f t="shared" si="3914"/>
        <v>#VALUE!</v>
      </c>
      <c r="AB1740" s="10" t="e">
        <f t="shared" si="3915"/>
        <v>#VALUE!</v>
      </c>
      <c r="AC1740" s="90">
        <f t="shared" si="3908"/>
        <v>1740</v>
      </c>
      <c r="AD1740" s="17">
        <f t="shared" si="3916"/>
        <v>47733</v>
      </c>
      <c r="AE1740" s="16" t="e">
        <f t="shared" si="3909"/>
        <v>#VALUE!</v>
      </c>
      <c r="AF1740" s="10">
        <f ca="1">IFERROR(AVERAGE(INDIRECT("AE"&amp;AC1740-Template!$F$10+1):INDIRECT("AE"&amp;AC1740)),0)</f>
        <v>0</v>
      </c>
      <c r="AG1740" s="35"/>
      <c r="AH1740" s="86"/>
      <c r="AI1740" s="35"/>
      <c r="AJ1740" s="35"/>
      <c r="AK1740" s="35"/>
      <c r="AL1740" s="35"/>
      <c r="AM1740" s="35"/>
      <c r="AN1740" s="35"/>
      <c r="AO1740" s="35"/>
      <c r="AP1740" s="35"/>
      <c r="AQ1740" s="35"/>
      <c r="AR1740" s="35"/>
      <c r="AS1740" s="35"/>
      <c r="AT1740" s="35"/>
      <c r="AU1740" s="35"/>
      <c r="AV1740" s="35"/>
      <c r="AW1740" s="35"/>
      <c r="AX1740" s="35"/>
      <c r="AY1740" s="35"/>
      <c r="AZ1740" s="17">
        <f t="shared" ref="AZ1740" si="3929">AZ1739+1</f>
        <v>47756</v>
      </c>
      <c r="BA1740" s="216">
        <f t="shared" si="3788"/>
        <v>1</v>
      </c>
      <c r="BB1740" s="216">
        <f t="shared" ref="BB1740" si="3930">BB1739+1</f>
        <v>1735</v>
      </c>
      <c r="BC1740" s="16">
        <f t="shared" si="3790"/>
        <v>4.7534246575342465</v>
      </c>
      <c r="BD1740" s="16">
        <f>IF(Template!$F$7="Linear interpolation",LinInterp($AO$5:$AO$18,$AM$5:$AM$18,BC1740),CubicSpline($AO$5:$AO$18,$AM$5:$AM$18,BC1740))</f>
        <v>13.991685709011461</v>
      </c>
      <c r="BE1740" s="221">
        <f t="shared" si="3869"/>
        <v>1.863555611801218</v>
      </c>
      <c r="BF1740" s="221">
        <f>BE1740/PRODUCT($BG$6:BG1739)</f>
        <v>1.0003314492958328</v>
      </c>
      <c r="BG1740" s="16">
        <f t="shared" si="3791"/>
        <v>1.0003314492958328</v>
      </c>
      <c r="BH1740" s="10">
        <f t="shared" si="3792"/>
        <v>12.097899297898728</v>
      </c>
      <c r="BI1740" s="90"/>
      <c r="BJ1740" s="17">
        <f t="shared" si="3919"/>
        <v>47733</v>
      </c>
      <c r="BK1740" s="16">
        <f t="shared" si="3912"/>
        <v>12.009304932721232</v>
      </c>
      <c r="BL1740" s="10">
        <f ca="1">IFERROR(AVERAGE(INDIRECT("BK"&amp;AC1740-Template!$F$10+1):INDIRECT("BK"&amp;AC1740)),0)</f>
        <v>11.983171589317653</v>
      </c>
      <c r="BM1740" s="35"/>
      <c r="BN1740" s="86"/>
      <c r="BO1740" s="35"/>
      <c r="BP1740" s="35"/>
      <c r="BQ1740" s="35"/>
      <c r="BR1740" s="35"/>
      <c r="BS1740" s="35"/>
      <c r="BT1740" s="35"/>
      <c r="BU1740" s="35"/>
      <c r="BV1740" s="35"/>
      <c r="BW1740" s="35"/>
      <c r="BX1740" s="35"/>
      <c r="BY1740" s="35"/>
      <c r="BZ1740" s="35"/>
      <c r="CA1740" s="35"/>
      <c r="CB1740" s="35"/>
      <c r="CC1740" s="35"/>
      <c r="CD1740" s="35"/>
      <c r="CE1740" s="35"/>
      <c r="CF1740" s="35"/>
      <c r="CG1740" s="35"/>
      <c r="CH1740" s="35"/>
    </row>
    <row r="1741" spans="1:86" ht="15.6" x14ac:dyDescent="0.3">
      <c r="A1741" s="35"/>
      <c r="B1741" s="86"/>
      <c r="C1741" s="35"/>
      <c r="D1741" s="35"/>
      <c r="E1741" s="35"/>
      <c r="F1741" s="35"/>
      <c r="G1741" s="35"/>
      <c r="H1741" s="35"/>
      <c r="I1741" s="35"/>
      <c r="J1741" s="35"/>
      <c r="K1741" s="35"/>
      <c r="L1741" s="35"/>
      <c r="M1741" s="35"/>
      <c r="N1741" s="35"/>
      <c r="O1741" s="35"/>
      <c r="P1741" s="35"/>
      <c r="Q1741" s="35"/>
      <c r="R1741" s="35"/>
      <c r="S1741" s="35"/>
      <c r="T1741" s="17">
        <f t="shared" si="3913"/>
        <v>47757</v>
      </c>
      <c r="U1741" s="216">
        <f t="shared" si="3906"/>
        <v>2</v>
      </c>
      <c r="V1741" s="216">
        <f t="shared" si="3913"/>
        <v>1736</v>
      </c>
      <c r="W1741" s="16">
        <f t="shared" si="3920"/>
        <v>4.7561643835616438</v>
      </c>
      <c r="X1741" s="16" t="e">
        <f>IF(Template!$F$7="Linear interpolation",LinInterp($I$5:$I$22,$G$5:$G$22,W1741),CubicSpline($I$5:$I$22,$G$5:$G$22,W1741))</f>
        <v>#VALUE!</v>
      </c>
      <c r="Y1741" s="221" t="e">
        <f t="shared" si="3907"/>
        <v>#VALUE!</v>
      </c>
      <c r="Z1741" s="221" t="e">
        <f>Y1741/PRODUCT($AA$6:AA1740)</f>
        <v>#VALUE!</v>
      </c>
      <c r="AA1741" s="16" t="e">
        <f t="shared" si="3914"/>
        <v>#VALUE!</v>
      </c>
      <c r="AB1741" s="10" t="e">
        <f t="shared" si="3915"/>
        <v>#VALUE!</v>
      </c>
      <c r="AC1741" s="90">
        <f t="shared" si="3908"/>
        <v>1741</v>
      </c>
      <c r="AD1741" s="17">
        <f t="shared" si="3916"/>
        <v>47734</v>
      </c>
      <c r="AE1741" s="16" t="e">
        <f t="shared" si="3909"/>
        <v>#VALUE!</v>
      </c>
      <c r="AF1741" s="10">
        <f ca="1">IFERROR(AVERAGE(INDIRECT("AE"&amp;AC1741-Template!$F$10+1):INDIRECT("AE"&amp;AC1741)),0)</f>
        <v>0</v>
      </c>
      <c r="AG1741" s="35"/>
      <c r="AH1741" s="86"/>
      <c r="AI1741" s="35"/>
      <c r="AJ1741" s="35"/>
      <c r="AK1741" s="35"/>
      <c r="AL1741" s="35"/>
      <c r="AM1741" s="35"/>
      <c r="AN1741" s="35"/>
      <c r="AO1741" s="35"/>
      <c r="AP1741" s="35"/>
      <c r="AQ1741" s="35"/>
      <c r="AR1741" s="35"/>
      <c r="AS1741" s="35"/>
      <c r="AT1741" s="35"/>
      <c r="AU1741" s="35"/>
      <c r="AV1741" s="35"/>
      <c r="AW1741" s="35"/>
      <c r="AX1741" s="35"/>
      <c r="AY1741" s="35"/>
      <c r="AZ1741" s="17">
        <f t="shared" ref="AZ1741" si="3931">AZ1740+1</f>
        <v>47757</v>
      </c>
      <c r="BA1741" s="216">
        <f t="shared" ref="BA1741:BA1804" si="3932">WEEKDAY(AZ1741,2)</f>
        <v>2</v>
      </c>
      <c r="BB1741" s="216">
        <f t="shared" ref="BB1741" si="3933">BB1740+1</f>
        <v>1736</v>
      </c>
      <c r="BC1741" s="16">
        <f t="shared" ref="BC1741:BC1804" si="3934">YEARFRAC($T$5,AZ1741,3)</f>
        <v>4.7561643835616438</v>
      </c>
      <c r="BD1741" s="16">
        <f>IF(Template!$F$7="Linear interpolation",LinInterp($AO$5:$AO$18,$AM$5:$AM$18,BC1741),CubicSpline($AO$5:$AO$18,$AM$5:$AM$18,BC1741))</f>
        <v>13.991024412266107</v>
      </c>
      <c r="BE1741" s="221">
        <f t="shared" si="3869"/>
        <v>1.8641729046949687</v>
      </c>
      <c r="BF1741" s="221">
        <f>BE1741/PRODUCT($BG$6:BG1740)</f>
        <v>1.0003312446861481</v>
      </c>
      <c r="BG1741" s="16">
        <f t="shared" ref="BG1741:BG1804" si="3935">1+BH1741/365/100</f>
        <v>1.0003312446861481</v>
      </c>
      <c r="BH1741" s="10">
        <f t="shared" ref="BH1741:BH1804" si="3936">IF(OR(BA1741=6,BA1741=7),BH1740,(BF1741-1)*365*100)</f>
        <v>12.090431044405324</v>
      </c>
      <c r="BI1741" s="90"/>
      <c r="BJ1741" s="17">
        <f t="shared" si="3919"/>
        <v>47734</v>
      </c>
      <c r="BK1741" s="16">
        <f t="shared" si="3912"/>
        <v>12.009304932721232</v>
      </c>
      <c r="BL1741" s="10">
        <f ca="1">IFERROR(AVERAGE(INDIRECT("BK"&amp;AC1741-Template!$F$10+1):INDIRECT("BK"&amp;AC1741)),0)</f>
        <v>11.984731243325049</v>
      </c>
      <c r="BM1741" s="35"/>
      <c r="BN1741" s="86"/>
      <c r="BO1741" s="35"/>
      <c r="BP1741" s="35"/>
      <c r="BQ1741" s="35"/>
      <c r="BR1741" s="35"/>
      <c r="BS1741" s="35"/>
      <c r="BT1741" s="35"/>
      <c r="BU1741" s="35"/>
      <c r="BV1741" s="35"/>
      <c r="BW1741" s="35"/>
      <c r="BX1741" s="35"/>
      <c r="BY1741" s="35"/>
      <c r="BZ1741" s="35"/>
      <c r="CA1741" s="35"/>
      <c r="CB1741" s="35"/>
      <c r="CC1741" s="35"/>
      <c r="CD1741" s="35"/>
      <c r="CE1741" s="35"/>
      <c r="CF1741" s="35"/>
      <c r="CG1741" s="35"/>
      <c r="CH1741" s="35"/>
    </row>
    <row r="1742" spans="1:86" ht="15.6" x14ac:dyDescent="0.3">
      <c r="A1742" s="35"/>
      <c r="B1742" s="86"/>
      <c r="C1742" s="35"/>
      <c r="D1742" s="35"/>
      <c r="E1742" s="35"/>
      <c r="F1742" s="35"/>
      <c r="G1742" s="35"/>
      <c r="H1742" s="35"/>
      <c r="I1742" s="35"/>
      <c r="J1742" s="35"/>
      <c r="K1742" s="35"/>
      <c r="L1742" s="35"/>
      <c r="M1742" s="35"/>
      <c r="N1742" s="35"/>
      <c r="O1742" s="35"/>
      <c r="P1742" s="35"/>
      <c r="Q1742" s="35"/>
      <c r="R1742" s="35"/>
      <c r="S1742" s="35"/>
      <c r="T1742" s="17">
        <f t="shared" si="3913"/>
        <v>47758</v>
      </c>
      <c r="U1742" s="216">
        <f t="shared" si="3906"/>
        <v>3</v>
      </c>
      <c r="V1742" s="216">
        <f t="shared" si="3913"/>
        <v>1737</v>
      </c>
      <c r="W1742" s="16">
        <f t="shared" si="3920"/>
        <v>4.7589041095890412</v>
      </c>
      <c r="X1742" s="16" t="e">
        <f>IF(Template!$F$7="Linear interpolation",LinInterp($I$5:$I$22,$G$5:$G$22,W1742),CubicSpline($I$5:$I$22,$G$5:$G$22,W1742))</f>
        <v>#VALUE!</v>
      </c>
      <c r="Y1742" s="221" t="e">
        <f t="shared" si="3907"/>
        <v>#VALUE!</v>
      </c>
      <c r="Z1742" s="221" t="e">
        <f>Y1742/PRODUCT($AA$6:AA1741)</f>
        <v>#VALUE!</v>
      </c>
      <c r="AA1742" s="16" t="e">
        <f t="shared" si="3914"/>
        <v>#VALUE!</v>
      </c>
      <c r="AB1742" s="10" t="e">
        <f t="shared" si="3915"/>
        <v>#VALUE!</v>
      </c>
      <c r="AC1742" s="90">
        <f t="shared" si="3908"/>
        <v>1742</v>
      </c>
      <c r="AD1742" s="17">
        <f t="shared" si="3916"/>
        <v>47735</v>
      </c>
      <c r="AE1742" s="16" t="e">
        <f t="shared" si="3909"/>
        <v>#VALUE!</v>
      </c>
      <c r="AF1742" s="10">
        <f ca="1">IFERROR(AVERAGE(INDIRECT("AE"&amp;AC1742-Template!$F$10+1):INDIRECT("AE"&amp;AC1742)),0)</f>
        <v>0</v>
      </c>
      <c r="AG1742" s="35"/>
      <c r="AH1742" s="86"/>
      <c r="AI1742" s="35"/>
      <c r="AJ1742" s="35"/>
      <c r="AK1742" s="35"/>
      <c r="AL1742" s="35"/>
      <c r="AM1742" s="35"/>
      <c r="AN1742" s="35"/>
      <c r="AO1742" s="35"/>
      <c r="AP1742" s="35"/>
      <c r="AQ1742" s="35"/>
      <c r="AR1742" s="35"/>
      <c r="AS1742" s="35"/>
      <c r="AT1742" s="35"/>
      <c r="AU1742" s="35"/>
      <c r="AV1742" s="35"/>
      <c r="AW1742" s="35"/>
      <c r="AX1742" s="35"/>
      <c r="AY1742" s="35"/>
      <c r="AZ1742" s="17">
        <f t="shared" ref="AZ1742" si="3937">AZ1741+1</f>
        <v>47758</v>
      </c>
      <c r="BA1742" s="216">
        <f t="shared" si="3932"/>
        <v>3</v>
      </c>
      <c r="BB1742" s="216">
        <f t="shared" ref="BB1742" si="3938">BB1741+1</f>
        <v>1737</v>
      </c>
      <c r="BC1742" s="16">
        <f t="shared" si="3934"/>
        <v>4.7589041095890412</v>
      </c>
      <c r="BD1742" s="16">
        <f>IF(Template!$F$7="Linear interpolation",LinInterp($AO$5:$AO$18,$AM$5:$AM$18,BC1742),CubicSpline($AO$5:$AO$18,$AM$5:$AM$18,BC1742))</f>
        <v>13.990366535327306</v>
      </c>
      <c r="BE1742" s="221">
        <f t="shared" si="3869"/>
        <v>1.8647906087255182</v>
      </c>
      <c r="BF1742" s="221">
        <f>BE1742/PRODUCT($BG$6:BG1741)</f>
        <v>1.0003313555459332</v>
      </c>
      <c r="BG1742" s="16">
        <f t="shared" si="3935"/>
        <v>1.0003313555459332</v>
      </c>
      <c r="BH1742" s="10">
        <f t="shared" si="3936"/>
        <v>12.094477426562555</v>
      </c>
      <c r="BI1742" s="90"/>
      <c r="BJ1742" s="17">
        <f t="shared" si="3919"/>
        <v>47735</v>
      </c>
      <c r="BK1742" s="16">
        <f t="shared" si="3912"/>
        <v>12.024650546688441</v>
      </c>
      <c r="BL1742" s="10">
        <f ca="1">IFERROR(AVERAGE(INDIRECT("BK"&amp;AC1742-Template!$F$10+1):INDIRECT("BK"&amp;AC1742)),0)</f>
        <v>11.986802417798019</v>
      </c>
      <c r="BM1742" s="35"/>
      <c r="BN1742" s="86"/>
      <c r="BO1742" s="35"/>
      <c r="BP1742" s="35"/>
      <c r="BQ1742" s="35"/>
      <c r="BR1742" s="35"/>
      <c r="BS1742" s="35"/>
      <c r="BT1742" s="35"/>
      <c r="BU1742" s="35"/>
      <c r="BV1742" s="35"/>
      <c r="BW1742" s="35"/>
      <c r="BX1742" s="35"/>
      <c r="BY1742" s="35"/>
      <c r="BZ1742" s="35"/>
      <c r="CA1742" s="35"/>
      <c r="CB1742" s="35"/>
      <c r="CC1742" s="35"/>
      <c r="CD1742" s="35"/>
      <c r="CE1742" s="35"/>
      <c r="CF1742" s="35"/>
      <c r="CG1742" s="35"/>
      <c r="CH1742" s="35"/>
    </row>
    <row r="1743" spans="1:86" ht="15.6" x14ac:dyDescent="0.3">
      <c r="A1743" s="35"/>
      <c r="B1743" s="86"/>
      <c r="C1743" s="35"/>
      <c r="D1743" s="35"/>
      <c r="E1743" s="35"/>
      <c r="F1743" s="35"/>
      <c r="G1743" s="35"/>
      <c r="H1743" s="35"/>
      <c r="I1743" s="35"/>
      <c r="J1743" s="35"/>
      <c r="K1743" s="35"/>
      <c r="L1743" s="35"/>
      <c r="M1743" s="35"/>
      <c r="N1743" s="35"/>
      <c r="O1743" s="35"/>
      <c r="P1743" s="35"/>
      <c r="Q1743" s="35"/>
      <c r="R1743" s="35"/>
      <c r="S1743" s="35"/>
      <c r="T1743" s="17">
        <f t="shared" si="3913"/>
        <v>47759</v>
      </c>
      <c r="U1743" s="216">
        <f t="shared" si="3906"/>
        <v>4</v>
      </c>
      <c r="V1743" s="216">
        <f t="shared" si="3913"/>
        <v>1738</v>
      </c>
      <c r="W1743" s="16">
        <f t="shared" si="3920"/>
        <v>4.7616438356164386</v>
      </c>
      <c r="X1743" s="16" t="e">
        <f>IF(Template!$F$7="Linear interpolation",LinInterp($I$5:$I$22,$G$5:$G$22,W1743),CubicSpline($I$5:$I$22,$G$5:$G$22,W1743))</f>
        <v>#VALUE!</v>
      </c>
      <c r="Y1743" s="221" t="e">
        <f t="shared" si="3907"/>
        <v>#VALUE!</v>
      </c>
      <c r="Z1743" s="221" t="e">
        <f>Y1743/PRODUCT($AA$6:AA1742)</f>
        <v>#VALUE!</v>
      </c>
      <c r="AA1743" s="16" t="e">
        <f t="shared" si="3914"/>
        <v>#VALUE!</v>
      </c>
      <c r="AB1743" s="10" t="e">
        <f t="shared" si="3915"/>
        <v>#VALUE!</v>
      </c>
      <c r="AC1743" s="90">
        <f t="shared" si="3908"/>
        <v>1743</v>
      </c>
      <c r="AD1743" s="17">
        <f t="shared" si="3916"/>
        <v>47736</v>
      </c>
      <c r="AE1743" s="16" t="e">
        <f t="shared" si="3909"/>
        <v>#VALUE!</v>
      </c>
      <c r="AF1743" s="10">
        <f ca="1">IFERROR(AVERAGE(INDIRECT("AE"&amp;AC1743-Template!$F$10+1):INDIRECT("AE"&amp;AC1743)),0)</f>
        <v>0</v>
      </c>
      <c r="AG1743" s="35"/>
      <c r="AH1743" s="86"/>
      <c r="AI1743" s="35"/>
      <c r="AJ1743" s="35"/>
      <c r="AK1743" s="35"/>
      <c r="AL1743" s="35"/>
      <c r="AM1743" s="35"/>
      <c r="AN1743" s="35"/>
      <c r="AO1743" s="35"/>
      <c r="AP1743" s="35"/>
      <c r="AQ1743" s="35"/>
      <c r="AR1743" s="35"/>
      <c r="AS1743" s="35"/>
      <c r="AT1743" s="35"/>
      <c r="AU1743" s="35"/>
      <c r="AV1743" s="35"/>
      <c r="AW1743" s="35"/>
      <c r="AX1743" s="35"/>
      <c r="AY1743" s="35"/>
      <c r="AZ1743" s="17">
        <f t="shared" ref="AZ1743" si="3939">AZ1742+1</f>
        <v>47759</v>
      </c>
      <c r="BA1743" s="216">
        <f t="shared" si="3932"/>
        <v>4</v>
      </c>
      <c r="BB1743" s="216">
        <f t="shared" ref="BB1743" si="3940">BB1742+1</f>
        <v>1738</v>
      </c>
      <c r="BC1743" s="16">
        <f t="shared" si="3934"/>
        <v>4.7616438356164386</v>
      </c>
      <c r="BD1743" s="16">
        <f>IF(Template!$F$7="Linear interpolation",LinInterp($AO$5:$AO$18,$AM$5:$AM$18,BC1743),CubicSpline($AO$5:$AO$18,$AM$5:$AM$18,BC1743))</f>
        <v>13.989712113389752</v>
      </c>
      <c r="BE1743" s="221">
        <f t="shared" si="3869"/>
        <v>1.8654087273725808</v>
      </c>
      <c r="BF1743" s="221">
        <f>BE1743/PRODUCT($BG$6:BG1742)</f>
        <v>1.0003314681252526</v>
      </c>
      <c r="BG1743" s="16">
        <f t="shared" si="3935"/>
        <v>1.0003314681252526</v>
      </c>
      <c r="BH1743" s="10">
        <f t="shared" si="3936"/>
        <v>12.098586571721469</v>
      </c>
      <c r="BI1743" s="90"/>
      <c r="BJ1743" s="17">
        <f t="shared" si="3919"/>
        <v>47736</v>
      </c>
      <c r="BK1743" s="16">
        <f t="shared" si="3912"/>
        <v>12.019734576054319</v>
      </c>
      <c r="BL1743" s="10">
        <f ca="1">IFERROR(AVERAGE(INDIRECT("BK"&amp;AC1743-Template!$F$10+1):INDIRECT("BK"&amp;AC1743)),0)</f>
        <v>11.988709726583183</v>
      </c>
      <c r="BM1743" s="35"/>
      <c r="BN1743" s="86"/>
      <c r="BO1743" s="35"/>
      <c r="BP1743" s="35"/>
      <c r="BQ1743" s="35"/>
      <c r="BR1743" s="35"/>
      <c r="BS1743" s="35"/>
      <c r="BT1743" s="35"/>
      <c r="BU1743" s="35"/>
      <c r="BV1743" s="35"/>
      <c r="BW1743" s="35"/>
      <c r="BX1743" s="35"/>
      <c r="BY1743" s="35"/>
      <c r="BZ1743" s="35"/>
      <c r="CA1743" s="35"/>
      <c r="CB1743" s="35"/>
      <c r="CC1743" s="35"/>
      <c r="CD1743" s="35"/>
      <c r="CE1743" s="35"/>
      <c r="CF1743" s="35"/>
      <c r="CG1743" s="35"/>
      <c r="CH1743" s="35"/>
    </row>
    <row r="1744" spans="1:86" ht="15.6" x14ac:dyDescent="0.3">
      <c r="A1744" s="35"/>
      <c r="B1744" s="86"/>
      <c r="C1744" s="35"/>
      <c r="D1744" s="35"/>
      <c r="E1744" s="35"/>
      <c r="F1744" s="35"/>
      <c r="G1744" s="35"/>
      <c r="H1744" s="35"/>
      <c r="I1744" s="35"/>
      <c r="J1744" s="35"/>
      <c r="K1744" s="35"/>
      <c r="L1744" s="35"/>
      <c r="M1744" s="35"/>
      <c r="N1744" s="35"/>
      <c r="O1744" s="35"/>
      <c r="P1744" s="35"/>
      <c r="Q1744" s="35"/>
      <c r="R1744" s="35"/>
      <c r="S1744" s="35"/>
      <c r="T1744" s="17">
        <f t="shared" si="3913"/>
        <v>47760</v>
      </c>
      <c r="U1744" s="216">
        <f t="shared" si="3906"/>
        <v>5</v>
      </c>
      <c r="V1744" s="216">
        <f t="shared" si="3913"/>
        <v>1739</v>
      </c>
      <c r="W1744" s="16">
        <f t="shared" si="3920"/>
        <v>4.7643835616438359</v>
      </c>
      <c r="X1744" s="16" t="e">
        <f>IF(Template!$F$7="Linear interpolation",LinInterp($I$5:$I$22,$G$5:$G$22,W1744),CubicSpline($I$5:$I$22,$G$5:$G$22,W1744))</f>
        <v>#VALUE!</v>
      </c>
      <c r="Y1744" s="221" t="e">
        <f t="shared" si="3907"/>
        <v>#VALUE!</v>
      </c>
      <c r="Z1744" s="221" t="e">
        <f>Y1744/PRODUCT($AA$6:AA1743)</f>
        <v>#VALUE!</v>
      </c>
      <c r="AA1744" s="16" t="e">
        <f t="shared" si="3914"/>
        <v>#VALUE!</v>
      </c>
      <c r="AB1744" s="10" t="e">
        <f t="shared" si="3915"/>
        <v>#VALUE!</v>
      </c>
      <c r="AC1744" s="90">
        <f t="shared" si="3908"/>
        <v>1744</v>
      </c>
      <c r="AD1744" s="17">
        <f t="shared" si="3916"/>
        <v>47737</v>
      </c>
      <c r="AE1744" s="16" t="e">
        <f t="shared" si="3909"/>
        <v>#VALUE!</v>
      </c>
      <c r="AF1744" s="10">
        <f ca="1">IFERROR(AVERAGE(INDIRECT("AE"&amp;AC1744-Template!$F$10+1):INDIRECT("AE"&amp;AC1744)),0)</f>
        <v>0</v>
      </c>
      <c r="AG1744" s="35"/>
      <c r="AH1744" s="86"/>
      <c r="AI1744" s="35"/>
      <c r="AJ1744" s="35"/>
      <c r="AK1744" s="35"/>
      <c r="AL1744" s="35"/>
      <c r="AM1744" s="35"/>
      <c r="AN1744" s="35"/>
      <c r="AO1744" s="35"/>
      <c r="AP1744" s="35"/>
      <c r="AQ1744" s="35"/>
      <c r="AR1744" s="35"/>
      <c r="AS1744" s="35"/>
      <c r="AT1744" s="35"/>
      <c r="AU1744" s="35"/>
      <c r="AV1744" s="35"/>
      <c r="AW1744" s="35"/>
      <c r="AX1744" s="35"/>
      <c r="AY1744" s="35"/>
      <c r="AZ1744" s="17">
        <f t="shared" ref="AZ1744" si="3941">AZ1743+1</f>
        <v>47760</v>
      </c>
      <c r="BA1744" s="216">
        <f t="shared" si="3932"/>
        <v>5</v>
      </c>
      <c r="BB1744" s="216">
        <f t="shared" ref="BB1744" si="3942">BB1743+1</f>
        <v>1739</v>
      </c>
      <c r="BC1744" s="16">
        <f t="shared" si="3934"/>
        <v>4.7643835616438359</v>
      </c>
      <c r="BD1744" s="16">
        <f>IF(Template!$F$7="Linear interpolation",LinInterp($AO$5:$AO$18,$AM$5:$AM$18,BC1744),CubicSpline($AO$5:$AO$18,$AM$5:$AM$18,BC1744))</f>
        <v>13.989061181648143</v>
      </c>
      <c r="BE1744" s="221">
        <f t="shared" si="3869"/>
        <v>1.8660272641267099</v>
      </c>
      <c r="BF1744" s="221">
        <f>BE1744/PRODUCT($BG$6:BG1743)</f>
        <v>1.0003315824275145</v>
      </c>
      <c r="BG1744" s="16">
        <f t="shared" si="3935"/>
        <v>1.0003315824275145</v>
      </c>
      <c r="BH1744" s="10">
        <f t="shared" si="3936"/>
        <v>12.102758604280005</v>
      </c>
      <c r="BI1744" s="90"/>
      <c r="BJ1744" s="17">
        <f t="shared" si="3919"/>
        <v>47737</v>
      </c>
      <c r="BK1744" s="16">
        <f t="shared" si="3912"/>
        <v>12.022491725449115</v>
      </c>
      <c r="BL1744" s="10">
        <f ca="1">IFERROR(AVERAGE(INDIRECT("BK"&amp;AC1744-Template!$F$10+1):INDIRECT("BK"&amp;AC1744)),0)</f>
        <v>11.990521762963102</v>
      </c>
      <c r="BM1744" s="35"/>
      <c r="BN1744" s="86"/>
      <c r="BO1744" s="35"/>
      <c r="BP1744" s="35"/>
      <c r="BQ1744" s="35"/>
      <c r="BR1744" s="35"/>
      <c r="BS1744" s="35"/>
      <c r="BT1744" s="35"/>
      <c r="BU1744" s="35"/>
      <c r="BV1744" s="35"/>
      <c r="BW1744" s="35"/>
      <c r="BX1744" s="35"/>
      <c r="BY1744" s="35"/>
      <c r="BZ1744" s="35"/>
      <c r="CA1744" s="35"/>
      <c r="CB1744" s="35"/>
      <c r="CC1744" s="35"/>
      <c r="CD1744" s="35"/>
      <c r="CE1744" s="35"/>
      <c r="CF1744" s="35"/>
      <c r="CG1744" s="35"/>
      <c r="CH1744" s="35"/>
    </row>
    <row r="1745" spans="1:86" ht="15.6" x14ac:dyDescent="0.3">
      <c r="A1745" s="35"/>
      <c r="B1745" s="86"/>
      <c r="C1745" s="35"/>
      <c r="D1745" s="35"/>
      <c r="E1745" s="35"/>
      <c r="F1745" s="35"/>
      <c r="G1745" s="35"/>
      <c r="H1745" s="35"/>
      <c r="I1745" s="35"/>
      <c r="J1745" s="35"/>
      <c r="K1745" s="35"/>
      <c r="L1745" s="35"/>
      <c r="M1745" s="35"/>
      <c r="N1745" s="35"/>
      <c r="O1745" s="35"/>
      <c r="P1745" s="35"/>
      <c r="Q1745" s="35"/>
      <c r="R1745" s="35"/>
      <c r="S1745" s="35"/>
      <c r="T1745" s="17">
        <f t="shared" si="3913"/>
        <v>47761</v>
      </c>
      <c r="U1745" s="216">
        <f t="shared" si="3906"/>
        <v>6</v>
      </c>
      <c r="V1745" s="216">
        <f t="shared" si="3913"/>
        <v>1740</v>
      </c>
      <c r="W1745" s="16">
        <f t="shared" si="3920"/>
        <v>4.7671232876712333</v>
      </c>
      <c r="X1745" s="16" t="e">
        <f>IF(Template!$F$7="Linear interpolation",LinInterp($I$5:$I$22,$G$5:$G$22,W1745),CubicSpline($I$5:$I$22,$G$5:$G$22,W1745))</f>
        <v>#VALUE!</v>
      </c>
      <c r="Y1745" s="221" t="e">
        <f t="shared" si="3907"/>
        <v>#VALUE!</v>
      </c>
      <c r="Z1745" s="221" t="e">
        <f>Y1745/PRODUCT($AA$6:AA1744)</f>
        <v>#VALUE!</v>
      </c>
      <c r="AA1745" s="16" t="e">
        <f t="shared" si="3914"/>
        <v>#VALUE!</v>
      </c>
      <c r="AB1745" s="10" t="e">
        <f t="shared" si="3915"/>
        <v>#VALUE!</v>
      </c>
      <c r="AC1745" s="90">
        <f t="shared" si="3908"/>
        <v>1745</v>
      </c>
      <c r="AD1745" s="17">
        <f t="shared" si="3916"/>
        <v>47738</v>
      </c>
      <c r="AE1745" s="16" t="e">
        <f t="shared" si="3909"/>
        <v>#VALUE!</v>
      </c>
      <c r="AF1745" s="10">
        <f ca="1">IFERROR(AVERAGE(INDIRECT("AE"&amp;AC1745-Template!$F$10+1):INDIRECT("AE"&amp;AC1745)),0)</f>
        <v>0</v>
      </c>
      <c r="AG1745" s="35"/>
      <c r="AH1745" s="86"/>
      <c r="AI1745" s="35"/>
      <c r="AJ1745" s="35"/>
      <c r="AK1745" s="35"/>
      <c r="AL1745" s="35"/>
      <c r="AM1745" s="35"/>
      <c r="AN1745" s="35"/>
      <c r="AO1745" s="35"/>
      <c r="AP1745" s="35"/>
      <c r="AQ1745" s="35"/>
      <c r="AR1745" s="35"/>
      <c r="AS1745" s="35"/>
      <c r="AT1745" s="35"/>
      <c r="AU1745" s="35"/>
      <c r="AV1745" s="35"/>
      <c r="AW1745" s="35"/>
      <c r="AX1745" s="35"/>
      <c r="AY1745" s="35"/>
      <c r="AZ1745" s="17">
        <f t="shared" ref="AZ1745" si="3943">AZ1744+1</f>
        <v>47761</v>
      </c>
      <c r="BA1745" s="216">
        <f t="shared" si="3932"/>
        <v>6</v>
      </c>
      <c r="BB1745" s="216">
        <f t="shared" ref="BB1745" si="3944">BB1744+1</f>
        <v>1740</v>
      </c>
      <c r="BC1745" s="16">
        <f t="shared" si="3934"/>
        <v>4.7671232876712333</v>
      </c>
      <c r="BD1745" s="16">
        <f>IF(Template!$F$7="Linear interpolation",LinInterp($AO$5:$AO$18,$AM$5:$AM$18,BC1745),CubicSpline($AO$5:$AO$18,$AM$5:$AM$18,BC1745))</f>
        <v>13.988413775297175</v>
      </c>
      <c r="BE1745" s="221">
        <f t="shared" si="3869"/>
        <v>1.8666462224893248</v>
      </c>
      <c r="BF1745" s="221">
        <f>BE1745/PRODUCT($BG$6:BG1744)</f>
        <v>1.0003316984561341</v>
      </c>
      <c r="BG1745" s="16">
        <f t="shared" si="3935"/>
        <v>1.0003315824275145</v>
      </c>
      <c r="BH1745" s="10">
        <f t="shared" si="3936"/>
        <v>12.102758604280005</v>
      </c>
      <c r="BI1745" s="90"/>
      <c r="BJ1745" s="17">
        <f t="shared" si="3919"/>
        <v>47738</v>
      </c>
      <c r="BK1745" s="16">
        <f t="shared" si="3912"/>
        <v>12.025309019807583</v>
      </c>
      <c r="BL1745" s="10">
        <f ca="1">IFERROR(AVERAGE(INDIRECT("BK"&amp;AC1745-Template!$F$10+1):INDIRECT("BK"&amp;AC1745)),0)</f>
        <v>11.992483849000559</v>
      </c>
      <c r="BM1745" s="35"/>
      <c r="BN1745" s="86"/>
      <c r="BO1745" s="35"/>
      <c r="BP1745" s="35"/>
      <c r="BQ1745" s="35"/>
      <c r="BR1745" s="35"/>
      <c r="BS1745" s="35"/>
      <c r="BT1745" s="35"/>
      <c r="BU1745" s="35"/>
      <c r="BV1745" s="35"/>
      <c r="BW1745" s="35"/>
      <c r="BX1745" s="35"/>
      <c r="BY1745" s="35"/>
      <c r="BZ1745" s="35"/>
      <c r="CA1745" s="35"/>
      <c r="CB1745" s="35"/>
      <c r="CC1745" s="35"/>
      <c r="CD1745" s="35"/>
      <c r="CE1745" s="35"/>
      <c r="CF1745" s="35"/>
      <c r="CG1745" s="35"/>
      <c r="CH1745" s="35"/>
    </row>
    <row r="1746" spans="1:86" ht="15.6" x14ac:dyDescent="0.3">
      <c r="A1746" s="35"/>
      <c r="B1746" s="86"/>
      <c r="C1746" s="35"/>
      <c r="D1746" s="35"/>
      <c r="E1746" s="35"/>
      <c r="F1746" s="35"/>
      <c r="G1746" s="35"/>
      <c r="H1746" s="35"/>
      <c r="I1746" s="35"/>
      <c r="J1746" s="35"/>
      <c r="K1746" s="35"/>
      <c r="L1746" s="35"/>
      <c r="M1746" s="35"/>
      <c r="N1746" s="35"/>
      <c r="O1746" s="35"/>
      <c r="P1746" s="35"/>
      <c r="Q1746" s="35"/>
      <c r="R1746" s="35"/>
      <c r="S1746" s="35"/>
      <c r="T1746" s="17">
        <f t="shared" si="3913"/>
        <v>47762</v>
      </c>
      <c r="U1746" s="216">
        <f t="shared" si="3906"/>
        <v>7</v>
      </c>
      <c r="V1746" s="216">
        <f t="shared" si="3913"/>
        <v>1741</v>
      </c>
      <c r="W1746" s="16">
        <f t="shared" si="3920"/>
        <v>4.7698630136986298</v>
      </c>
      <c r="X1746" s="16" t="e">
        <f>IF(Template!$F$7="Linear interpolation",LinInterp($I$5:$I$22,$G$5:$G$22,W1746),CubicSpline($I$5:$I$22,$G$5:$G$22,W1746))</f>
        <v>#VALUE!</v>
      </c>
      <c r="Y1746" s="221" t="e">
        <f t="shared" si="3907"/>
        <v>#VALUE!</v>
      </c>
      <c r="Z1746" s="221" t="e">
        <f>Y1746/PRODUCT($AA$6:AA1745)</f>
        <v>#VALUE!</v>
      </c>
      <c r="AA1746" s="16" t="e">
        <f t="shared" si="3914"/>
        <v>#VALUE!</v>
      </c>
      <c r="AB1746" s="10" t="e">
        <f t="shared" si="3915"/>
        <v>#VALUE!</v>
      </c>
      <c r="AC1746" s="90">
        <f t="shared" si="3908"/>
        <v>1746</v>
      </c>
      <c r="AD1746" s="17">
        <f t="shared" si="3916"/>
        <v>47739</v>
      </c>
      <c r="AE1746" s="16" t="e">
        <f t="shared" si="3909"/>
        <v>#VALUE!</v>
      </c>
      <c r="AF1746" s="10">
        <f ca="1">IFERROR(AVERAGE(INDIRECT("AE"&amp;AC1746-Template!$F$10+1):INDIRECT("AE"&amp;AC1746)),0)</f>
        <v>0</v>
      </c>
      <c r="AG1746" s="35"/>
      <c r="AH1746" s="86"/>
      <c r="AI1746" s="35"/>
      <c r="AJ1746" s="35"/>
      <c r="AK1746" s="35"/>
      <c r="AL1746" s="35"/>
      <c r="AM1746" s="35"/>
      <c r="AN1746" s="35"/>
      <c r="AO1746" s="35"/>
      <c r="AP1746" s="35"/>
      <c r="AQ1746" s="35"/>
      <c r="AR1746" s="35"/>
      <c r="AS1746" s="35"/>
      <c r="AT1746" s="35"/>
      <c r="AU1746" s="35"/>
      <c r="AV1746" s="35"/>
      <c r="AW1746" s="35"/>
      <c r="AX1746" s="35"/>
      <c r="AY1746" s="35"/>
      <c r="AZ1746" s="17">
        <f t="shared" ref="AZ1746" si="3945">AZ1745+1</f>
        <v>47762</v>
      </c>
      <c r="BA1746" s="216">
        <f t="shared" si="3932"/>
        <v>7</v>
      </c>
      <c r="BB1746" s="216">
        <f t="shared" ref="BB1746" si="3946">BB1745+1</f>
        <v>1741</v>
      </c>
      <c r="BC1746" s="16">
        <f t="shared" si="3934"/>
        <v>4.7698630136986298</v>
      </c>
      <c r="BD1746" s="16">
        <f>IF(Template!$F$7="Linear interpolation",LinInterp($AO$5:$AO$18,$AM$5:$AM$18,BC1746),CubicSpline($AO$5:$AO$18,$AM$5:$AM$18,BC1746))</f>
        <v>13.987769929531542</v>
      </c>
      <c r="BE1746" s="221">
        <f t="shared" si="3869"/>
        <v>1.8672656059727146</v>
      </c>
      <c r="BF1746" s="221">
        <f>BE1746/PRODUCT($BG$6:BG1745)</f>
        <v>1.0003319322431641</v>
      </c>
      <c r="BG1746" s="16">
        <f t="shared" si="3935"/>
        <v>1.0003315824275145</v>
      </c>
      <c r="BH1746" s="10">
        <f t="shared" si="3936"/>
        <v>12.102758604280005</v>
      </c>
      <c r="BI1746" s="90"/>
      <c r="BJ1746" s="17">
        <f t="shared" si="3919"/>
        <v>47739</v>
      </c>
      <c r="BK1746" s="16">
        <f t="shared" si="3912"/>
        <v>12.028186583924793</v>
      </c>
      <c r="BL1746" s="10">
        <f ca="1">IFERROR(AVERAGE(INDIRECT("BK"&amp;AC1746-Template!$F$10+1):INDIRECT("BK"&amp;AC1746)),0)</f>
        <v>11.994504394578902</v>
      </c>
      <c r="BM1746" s="35"/>
      <c r="BN1746" s="86"/>
      <c r="BO1746" s="35"/>
      <c r="BP1746" s="35"/>
      <c r="BQ1746" s="35"/>
      <c r="BR1746" s="35"/>
      <c r="BS1746" s="35"/>
      <c r="BT1746" s="35"/>
      <c r="BU1746" s="35"/>
      <c r="BV1746" s="35"/>
      <c r="BW1746" s="35"/>
      <c r="BX1746" s="35"/>
      <c r="BY1746" s="35"/>
      <c r="BZ1746" s="35"/>
      <c r="CA1746" s="35"/>
      <c r="CB1746" s="35"/>
      <c r="CC1746" s="35"/>
      <c r="CD1746" s="35"/>
      <c r="CE1746" s="35"/>
      <c r="CF1746" s="35"/>
      <c r="CG1746" s="35"/>
      <c r="CH1746" s="35"/>
    </row>
    <row r="1747" spans="1:86" ht="15.6" x14ac:dyDescent="0.3">
      <c r="A1747" s="35"/>
      <c r="B1747" s="86"/>
      <c r="C1747" s="35"/>
      <c r="D1747" s="35"/>
      <c r="E1747" s="35"/>
      <c r="F1747" s="35"/>
      <c r="G1747" s="35"/>
      <c r="H1747" s="35"/>
      <c r="I1747" s="35"/>
      <c r="J1747" s="35"/>
      <c r="K1747" s="35"/>
      <c r="L1747" s="35"/>
      <c r="M1747" s="35"/>
      <c r="N1747" s="35"/>
      <c r="O1747" s="35"/>
      <c r="P1747" s="35"/>
      <c r="Q1747" s="35"/>
      <c r="R1747" s="35"/>
      <c r="S1747" s="35"/>
      <c r="T1747" s="17">
        <f t="shared" si="3913"/>
        <v>47763</v>
      </c>
      <c r="U1747" s="216">
        <f t="shared" si="3906"/>
        <v>1</v>
      </c>
      <c r="V1747" s="216">
        <f t="shared" si="3913"/>
        <v>1742</v>
      </c>
      <c r="W1747" s="16">
        <f t="shared" si="3920"/>
        <v>4.7726027397260271</v>
      </c>
      <c r="X1747" s="16" t="e">
        <f>IF(Template!$F$7="Linear interpolation",LinInterp($I$5:$I$22,$G$5:$G$22,W1747),CubicSpline($I$5:$I$22,$G$5:$G$22,W1747))</f>
        <v>#VALUE!</v>
      </c>
      <c r="Y1747" s="221" t="e">
        <f t="shared" si="3907"/>
        <v>#VALUE!</v>
      </c>
      <c r="Z1747" s="221" t="e">
        <f>Y1747/PRODUCT($AA$6:AA1746)</f>
        <v>#VALUE!</v>
      </c>
      <c r="AA1747" s="16" t="e">
        <f t="shared" si="3914"/>
        <v>#VALUE!</v>
      </c>
      <c r="AB1747" s="10" t="e">
        <f t="shared" si="3915"/>
        <v>#VALUE!</v>
      </c>
      <c r="AC1747" s="90">
        <f t="shared" si="3908"/>
        <v>1747</v>
      </c>
      <c r="AD1747" s="17">
        <f t="shared" si="3916"/>
        <v>47740</v>
      </c>
      <c r="AE1747" s="16" t="e">
        <f t="shared" si="3909"/>
        <v>#VALUE!</v>
      </c>
      <c r="AF1747" s="10">
        <f ca="1">IFERROR(AVERAGE(INDIRECT("AE"&amp;AC1747-Template!$F$10+1):INDIRECT("AE"&amp;AC1747)),0)</f>
        <v>0</v>
      </c>
      <c r="AG1747" s="35"/>
      <c r="AH1747" s="86"/>
      <c r="AI1747" s="35"/>
      <c r="AJ1747" s="35"/>
      <c r="AK1747" s="35"/>
      <c r="AL1747" s="35"/>
      <c r="AM1747" s="35"/>
      <c r="AN1747" s="35"/>
      <c r="AO1747" s="35"/>
      <c r="AP1747" s="35"/>
      <c r="AQ1747" s="35"/>
      <c r="AR1747" s="35"/>
      <c r="AS1747" s="35"/>
      <c r="AT1747" s="35"/>
      <c r="AU1747" s="35"/>
      <c r="AV1747" s="35"/>
      <c r="AW1747" s="35"/>
      <c r="AX1747" s="35"/>
      <c r="AY1747" s="35"/>
      <c r="AZ1747" s="17">
        <f t="shared" ref="AZ1747" si="3947">AZ1746+1</f>
        <v>47763</v>
      </c>
      <c r="BA1747" s="216">
        <f t="shared" si="3932"/>
        <v>1</v>
      </c>
      <c r="BB1747" s="216">
        <f t="shared" ref="BB1747" si="3948">BB1746+1</f>
        <v>1742</v>
      </c>
      <c r="BC1747" s="16">
        <f t="shared" si="3934"/>
        <v>4.7726027397260271</v>
      </c>
      <c r="BD1747" s="16">
        <f>IF(Template!$F$7="Linear interpolation",LinInterp($AO$5:$AO$18,$AM$5:$AM$18,BC1747),CubicSpline($AO$5:$AO$18,$AM$5:$AM$18,BC1747))</f>
        <v>13.987129679545939</v>
      </c>
      <c r="BE1747" s="221">
        <f t="shared" si="3869"/>
        <v>1.8678854181000708</v>
      </c>
      <c r="BF1747" s="221">
        <f>BE1747/PRODUCT($BG$6:BG1746)</f>
        <v>1.0003322855218524</v>
      </c>
      <c r="BG1747" s="16">
        <f t="shared" si="3935"/>
        <v>1.0003322855218524</v>
      </c>
      <c r="BH1747" s="10">
        <f t="shared" si="3936"/>
        <v>12.128421547611957</v>
      </c>
      <c r="BI1747" s="90"/>
      <c r="BJ1747" s="17">
        <f t="shared" si="3919"/>
        <v>47740</v>
      </c>
      <c r="BK1747" s="16">
        <f t="shared" si="3912"/>
        <v>12.028186583924793</v>
      </c>
      <c r="BL1747" s="10">
        <f ca="1">IFERROR(AVERAGE(INDIRECT("BK"&amp;AC1747-Template!$F$10+1):INDIRECT("BK"&amp;AC1747)),0)</f>
        <v>11.996485592611252</v>
      </c>
      <c r="BM1747" s="35"/>
      <c r="BN1747" s="86"/>
      <c r="BO1747" s="35"/>
      <c r="BP1747" s="35"/>
      <c r="BQ1747" s="35"/>
      <c r="BR1747" s="35"/>
      <c r="BS1747" s="35"/>
      <c r="BT1747" s="35"/>
      <c r="BU1747" s="35"/>
      <c r="BV1747" s="35"/>
      <c r="BW1747" s="35"/>
      <c r="BX1747" s="35"/>
      <c r="BY1747" s="35"/>
      <c r="BZ1747" s="35"/>
      <c r="CA1747" s="35"/>
      <c r="CB1747" s="35"/>
      <c r="CC1747" s="35"/>
      <c r="CD1747" s="35"/>
      <c r="CE1747" s="35"/>
      <c r="CF1747" s="35"/>
      <c r="CG1747" s="35"/>
      <c r="CH1747" s="35"/>
    </row>
    <row r="1748" spans="1:86" ht="15.6" x14ac:dyDescent="0.3">
      <c r="A1748" s="35"/>
      <c r="B1748" s="86"/>
      <c r="C1748" s="35"/>
      <c r="D1748" s="35"/>
      <c r="E1748" s="35"/>
      <c r="F1748" s="35"/>
      <c r="G1748" s="35"/>
      <c r="H1748" s="35"/>
      <c r="I1748" s="35"/>
      <c r="J1748" s="35"/>
      <c r="K1748" s="35"/>
      <c r="L1748" s="35"/>
      <c r="M1748" s="35"/>
      <c r="N1748" s="35"/>
      <c r="O1748" s="35"/>
      <c r="P1748" s="35"/>
      <c r="Q1748" s="35"/>
      <c r="R1748" s="35"/>
      <c r="S1748" s="35"/>
      <c r="T1748" s="17">
        <f t="shared" si="3913"/>
        <v>47764</v>
      </c>
      <c r="U1748" s="216">
        <f t="shared" si="3906"/>
        <v>2</v>
      </c>
      <c r="V1748" s="216">
        <f t="shared" si="3913"/>
        <v>1743</v>
      </c>
      <c r="W1748" s="16">
        <f t="shared" si="3920"/>
        <v>4.7753424657534245</v>
      </c>
      <c r="X1748" s="16" t="e">
        <f>IF(Template!$F$7="Linear interpolation",LinInterp($I$5:$I$22,$G$5:$G$22,W1748),CubicSpline($I$5:$I$22,$G$5:$G$22,W1748))</f>
        <v>#VALUE!</v>
      </c>
      <c r="Y1748" s="221" t="e">
        <f t="shared" si="3907"/>
        <v>#VALUE!</v>
      </c>
      <c r="Z1748" s="221" t="e">
        <f>Y1748/PRODUCT($AA$6:AA1747)</f>
        <v>#VALUE!</v>
      </c>
      <c r="AA1748" s="16" t="e">
        <f t="shared" si="3914"/>
        <v>#VALUE!</v>
      </c>
      <c r="AB1748" s="10" t="e">
        <f t="shared" si="3915"/>
        <v>#VALUE!</v>
      </c>
      <c r="AC1748" s="90">
        <f t="shared" si="3908"/>
        <v>1748</v>
      </c>
      <c r="AD1748" s="17">
        <f t="shared" si="3916"/>
        <v>47741</v>
      </c>
      <c r="AE1748" s="16" t="e">
        <f t="shared" si="3909"/>
        <v>#VALUE!</v>
      </c>
      <c r="AF1748" s="10">
        <f ca="1">IFERROR(AVERAGE(INDIRECT("AE"&amp;AC1748-Template!$F$10+1):INDIRECT("AE"&amp;AC1748)),0)</f>
        <v>0</v>
      </c>
      <c r="AG1748" s="35"/>
      <c r="AH1748" s="86"/>
      <c r="AI1748" s="35"/>
      <c r="AJ1748" s="35"/>
      <c r="AK1748" s="35"/>
      <c r="AL1748" s="35"/>
      <c r="AM1748" s="35"/>
      <c r="AN1748" s="35"/>
      <c r="AO1748" s="35"/>
      <c r="AP1748" s="35"/>
      <c r="AQ1748" s="35"/>
      <c r="AR1748" s="35"/>
      <c r="AS1748" s="35"/>
      <c r="AT1748" s="35"/>
      <c r="AU1748" s="35"/>
      <c r="AV1748" s="35"/>
      <c r="AW1748" s="35"/>
      <c r="AX1748" s="35"/>
      <c r="AY1748" s="35"/>
      <c r="AZ1748" s="17">
        <f t="shared" ref="AZ1748" si="3949">AZ1747+1</f>
        <v>47764</v>
      </c>
      <c r="BA1748" s="216">
        <f t="shared" si="3932"/>
        <v>2</v>
      </c>
      <c r="BB1748" s="216">
        <f t="shared" ref="BB1748" si="3950">BB1747+1</f>
        <v>1743</v>
      </c>
      <c r="BC1748" s="16">
        <f t="shared" si="3934"/>
        <v>4.7753424657534245</v>
      </c>
      <c r="BD1748" s="16">
        <f>IF(Template!$F$7="Linear interpolation",LinInterp($AO$5:$AO$18,$AM$5:$AM$18,BC1748),CubicSpline($AO$5:$AO$18,$AM$5:$AM$18,BC1748))</f>
        <v>13.986493060535061</v>
      </c>
      <c r="BE1748" s="221">
        <f t="shared" si="3869"/>
        <v>1.868505662405495</v>
      </c>
      <c r="BF1748" s="221">
        <f>BE1748/PRODUCT($BG$6:BG1747)</f>
        <v>1.0003320569342284</v>
      </c>
      <c r="BG1748" s="16">
        <f t="shared" si="3935"/>
        <v>1.0003320569342284</v>
      </c>
      <c r="BH1748" s="10">
        <f t="shared" si="3936"/>
        <v>12.120078099338127</v>
      </c>
      <c r="BI1748" s="90"/>
      <c r="BJ1748" s="17">
        <f t="shared" si="3919"/>
        <v>47741</v>
      </c>
      <c r="BK1748" s="16">
        <f t="shared" si="3912"/>
        <v>12.028186583924793</v>
      </c>
      <c r="BL1748" s="10">
        <f ca="1">IFERROR(AVERAGE(INDIRECT("BK"&amp;AC1748-Template!$F$10+1):INDIRECT("BK"&amp;AC1748)),0)</f>
        <v>11.998425550650738</v>
      </c>
      <c r="BM1748" s="35"/>
      <c r="BN1748" s="86"/>
      <c r="BO1748" s="35"/>
      <c r="BP1748" s="35"/>
      <c r="BQ1748" s="35"/>
      <c r="BR1748" s="35"/>
      <c r="BS1748" s="35"/>
      <c r="BT1748" s="35"/>
      <c r="BU1748" s="35"/>
      <c r="BV1748" s="35"/>
      <c r="BW1748" s="35"/>
      <c r="BX1748" s="35"/>
      <c r="BY1748" s="35"/>
      <c r="BZ1748" s="35"/>
      <c r="CA1748" s="35"/>
      <c r="CB1748" s="35"/>
      <c r="CC1748" s="35"/>
      <c r="CD1748" s="35"/>
      <c r="CE1748" s="35"/>
      <c r="CF1748" s="35"/>
      <c r="CG1748" s="35"/>
      <c r="CH1748" s="35"/>
    </row>
    <row r="1749" spans="1:86" ht="15.6" x14ac:dyDescent="0.3">
      <c r="A1749" s="35"/>
      <c r="B1749" s="86"/>
      <c r="C1749" s="35"/>
      <c r="D1749" s="35"/>
      <c r="E1749" s="35"/>
      <c r="F1749" s="35"/>
      <c r="G1749" s="35"/>
      <c r="H1749" s="35"/>
      <c r="I1749" s="35"/>
      <c r="J1749" s="35"/>
      <c r="K1749" s="35"/>
      <c r="L1749" s="35"/>
      <c r="M1749" s="35"/>
      <c r="N1749" s="35"/>
      <c r="O1749" s="35"/>
      <c r="P1749" s="35"/>
      <c r="Q1749" s="35"/>
      <c r="R1749" s="35"/>
      <c r="S1749" s="35"/>
      <c r="T1749" s="17">
        <f t="shared" si="3913"/>
        <v>47765</v>
      </c>
      <c r="U1749" s="216">
        <f t="shared" si="3906"/>
        <v>3</v>
      </c>
      <c r="V1749" s="216">
        <f t="shared" si="3913"/>
        <v>1744</v>
      </c>
      <c r="W1749" s="16">
        <f t="shared" si="3920"/>
        <v>4.7780821917808218</v>
      </c>
      <c r="X1749" s="16" t="e">
        <f>IF(Template!$F$7="Linear interpolation",LinInterp($I$5:$I$22,$G$5:$G$22,W1749),CubicSpline($I$5:$I$22,$G$5:$G$22,W1749))</f>
        <v>#VALUE!</v>
      </c>
      <c r="Y1749" s="221" t="e">
        <f t="shared" si="3907"/>
        <v>#VALUE!</v>
      </c>
      <c r="Z1749" s="221" t="e">
        <f>Y1749/PRODUCT($AA$6:AA1748)</f>
        <v>#VALUE!</v>
      </c>
      <c r="AA1749" s="16" t="e">
        <f t="shared" si="3914"/>
        <v>#VALUE!</v>
      </c>
      <c r="AB1749" s="10" t="e">
        <f t="shared" si="3915"/>
        <v>#VALUE!</v>
      </c>
      <c r="AC1749" s="90">
        <f t="shared" si="3908"/>
        <v>1749</v>
      </c>
      <c r="AD1749" s="17">
        <f t="shared" si="3916"/>
        <v>47742</v>
      </c>
      <c r="AE1749" s="16" t="e">
        <f t="shared" si="3909"/>
        <v>#VALUE!</v>
      </c>
      <c r="AF1749" s="10">
        <f ca="1">IFERROR(AVERAGE(INDIRECT("AE"&amp;AC1749-Template!$F$10+1):INDIRECT("AE"&amp;AC1749)),0)</f>
        <v>0</v>
      </c>
      <c r="AG1749" s="35"/>
      <c r="AH1749" s="86"/>
      <c r="AI1749" s="35"/>
      <c r="AJ1749" s="35"/>
      <c r="AK1749" s="35"/>
      <c r="AL1749" s="35"/>
      <c r="AM1749" s="35"/>
      <c r="AN1749" s="35"/>
      <c r="AO1749" s="35"/>
      <c r="AP1749" s="35"/>
      <c r="AQ1749" s="35"/>
      <c r="AR1749" s="35"/>
      <c r="AS1749" s="35"/>
      <c r="AT1749" s="35"/>
      <c r="AU1749" s="35"/>
      <c r="AV1749" s="35"/>
      <c r="AW1749" s="35"/>
      <c r="AX1749" s="35"/>
      <c r="AY1749" s="35"/>
      <c r="AZ1749" s="17">
        <f t="shared" ref="AZ1749" si="3951">AZ1748+1</f>
        <v>47765</v>
      </c>
      <c r="BA1749" s="216">
        <f t="shared" si="3932"/>
        <v>3</v>
      </c>
      <c r="BB1749" s="216">
        <f t="shared" ref="BB1749" si="3952">BB1748+1</f>
        <v>1744</v>
      </c>
      <c r="BC1749" s="16">
        <f t="shared" si="3934"/>
        <v>4.7780821917808218</v>
      </c>
      <c r="BD1749" s="16">
        <f>IF(Template!$F$7="Linear interpolation",LinInterp($AO$5:$AO$18,$AM$5:$AM$18,BC1749),CubicSpline($AO$5:$AO$18,$AM$5:$AM$18,BC1749))</f>
        <v>13.985860107693606</v>
      </c>
      <c r="BE1749" s="221">
        <f t="shared" si="3869"/>
        <v>1.8691263424340203</v>
      </c>
      <c r="BF1749" s="221">
        <f>BE1749/PRODUCT($BG$6:BG1748)</f>
        <v>1.0003321799023752</v>
      </c>
      <c r="BG1749" s="16">
        <f t="shared" si="3935"/>
        <v>1.0003321799023752</v>
      </c>
      <c r="BH1749" s="10">
        <f t="shared" si="3936"/>
        <v>12.12456643669546</v>
      </c>
      <c r="BI1749" s="90"/>
      <c r="BJ1749" s="17">
        <f t="shared" si="3919"/>
        <v>47742</v>
      </c>
      <c r="BK1749" s="16">
        <f t="shared" si="3912"/>
        <v>12.046056540151341</v>
      </c>
      <c r="BL1749" s="10">
        <f ca="1">IFERROR(AVERAGE(INDIRECT("BK"&amp;AC1749-Template!$F$10+1):INDIRECT("BK"&amp;AC1749)),0)</f>
        <v>12.000961173897776</v>
      </c>
      <c r="BM1749" s="35"/>
      <c r="BN1749" s="86"/>
      <c r="BO1749" s="35"/>
      <c r="BP1749" s="35"/>
      <c r="BQ1749" s="35"/>
      <c r="BR1749" s="35"/>
      <c r="BS1749" s="35"/>
      <c r="BT1749" s="35"/>
      <c r="BU1749" s="35"/>
      <c r="BV1749" s="35"/>
      <c r="BW1749" s="35"/>
      <c r="BX1749" s="35"/>
      <c r="BY1749" s="35"/>
      <c r="BZ1749" s="35"/>
      <c r="CA1749" s="35"/>
      <c r="CB1749" s="35"/>
      <c r="CC1749" s="35"/>
      <c r="CD1749" s="35"/>
      <c r="CE1749" s="35"/>
      <c r="CF1749" s="35"/>
      <c r="CG1749" s="35"/>
      <c r="CH1749" s="35"/>
    </row>
    <row r="1750" spans="1:86" ht="15.6" x14ac:dyDescent="0.3">
      <c r="A1750" s="35"/>
      <c r="B1750" s="86"/>
      <c r="C1750" s="35"/>
      <c r="D1750" s="35"/>
      <c r="E1750" s="35"/>
      <c r="F1750" s="35"/>
      <c r="G1750" s="35"/>
      <c r="H1750" s="35"/>
      <c r="I1750" s="35"/>
      <c r="J1750" s="35"/>
      <c r="K1750" s="35"/>
      <c r="L1750" s="35"/>
      <c r="M1750" s="35"/>
      <c r="N1750" s="35"/>
      <c r="O1750" s="35"/>
      <c r="P1750" s="35"/>
      <c r="Q1750" s="35"/>
      <c r="R1750" s="35"/>
      <c r="S1750" s="35"/>
      <c r="T1750" s="17">
        <f t="shared" si="3913"/>
        <v>47766</v>
      </c>
      <c r="U1750" s="216">
        <f t="shared" si="3906"/>
        <v>4</v>
      </c>
      <c r="V1750" s="216">
        <f t="shared" si="3913"/>
        <v>1745</v>
      </c>
      <c r="W1750" s="16">
        <f t="shared" si="3920"/>
        <v>4.7808219178082192</v>
      </c>
      <c r="X1750" s="16" t="e">
        <f>IF(Template!$F$7="Linear interpolation",LinInterp($I$5:$I$22,$G$5:$G$22,W1750),CubicSpline($I$5:$I$22,$G$5:$G$22,W1750))</f>
        <v>#VALUE!</v>
      </c>
      <c r="Y1750" s="221" t="e">
        <f t="shared" si="3907"/>
        <v>#VALUE!</v>
      </c>
      <c r="Z1750" s="221" t="e">
        <f>Y1750/PRODUCT($AA$6:AA1749)</f>
        <v>#VALUE!</v>
      </c>
      <c r="AA1750" s="16" t="e">
        <f t="shared" si="3914"/>
        <v>#VALUE!</v>
      </c>
      <c r="AB1750" s="10" t="e">
        <f t="shared" si="3915"/>
        <v>#VALUE!</v>
      </c>
      <c r="AC1750" s="90">
        <f t="shared" si="3908"/>
        <v>1750</v>
      </c>
      <c r="AD1750" s="17">
        <f t="shared" si="3916"/>
        <v>47743</v>
      </c>
      <c r="AE1750" s="16" t="e">
        <f t="shared" si="3909"/>
        <v>#VALUE!</v>
      </c>
      <c r="AF1750" s="10">
        <f ca="1">IFERROR(AVERAGE(INDIRECT("AE"&amp;AC1750-Template!$F$10+1):INDIRECT("AE"&amp;AC1750)),0)</f>
        <v>0</v>
      </c>
      <c r="AG1750" s="35"/>
      <c r="AH1750" s="86"/>
      <c r="AI1750" s="35"/>
      <c r="AJ1750" s="35"/>
      <c r="AK1750" s="35"/>
      <c r="AL1750" s="35"/>
      <c r="AM1750" s="35"/>
      <c r="AN1750" s="35"/>
      <c r="AO1750" s="35"/>
      <c r="AP1750" s="35"/>
      <c r="AQ1750" s="35"/>
      <c r="AR1750" s="35"/>
      <c r="AS1750" s="35"/>
      <c r="AT1750" s="35"/>
      <c r="AU1750" s="35"/>
      <c r="AV1750" s="35"/>
      <c r="AW1750" s="35"/>
      <c r="AX1750" s="35"/>
      <c r="AY1750" s="35"/>
      <c r="AZ1750" s="17">
        <f t="shared" ref="AZ1750" si="3953">AZ1749+1</f>
        <v>47766</v>
      </c>
      <c r="BA1750" s="216">
        <f t="shared" si="3932"/>
        <v>4</v>
      </c>
      <c r="BB1750" s="216">
        <f t="shared" ref="BB1750" si="3954">BB1749+1</f>
        <v>1745</v>
      </c>
      <c r="BC1750" s="16">
        <f t="shared" si="3934"/>
        <v>4.7808219178082192</v>
      </c>
      <c r="BD1750" s="16">
        <f>IF(Template!$F$7="Linear interpolation",LinInterp($AO$5:$AO$18,$AM$5:$AM$18,BC1750),CubicSpline($AO$5:$AO$18,$AM$5:$AM$18,BC1750))</f>
        <v>13.985230856216267</v>
      </c>
      <c r="BE1750" s="221">
        <f t="shared" si="3869"/>
        <v>1.8697474617416268</v>
      </c>
      <c r="BF1750" s="221">
        <f>BE1750/PRODUCT($BG$6:BG1749)</f>
        <v>1.0003323046139287</v>
      </c>
      <c r="BG1750" s="16">
        <f t="shared" si="3935"/>
        <v>1.0003323046139287</v>
      </c>
      <c r="BH1750" s="10">
        <f t="shared" si="3936"/>
        <v>12.129118408399254</v>
      </c>
      <c r="BI1750" s="90"/>
      <c r="BJ1750" s="17">
        <f t="shared" si="3919"/>
        <v>47743</v>
      </c>
      <c r="BK1750" s="16">
        <f t="shared" si="3912"/>
        <v>12.040302032998884</v>
      </c>
      <c r="BL1750" s="10">
        <f ca="1">IFERROR(AVERAGE(INDIRECT("BK"&amp;AC1750-Template!$F$10+1):INDIRECT("BK"&amp;AC1750)),0)</f>
        <v>12.003304980239733</v>
      </c>
      <c r="BM1750" s="35"/>
      <c r="BN1750" s="86"/>
      <c r="BO1750" s="35"/>
      <c r="BP1750" s="35"/>
      <c r="BQ1750" s="35"/>
      <c r="BR1750" s="35"/>
      <c r="BS1750" s="35"/>
      <c r="BT1750" s="35"/>
      <c r="BU1750" s="35"/>
      <c r="BV1750" s="35"/>
      <c r="BW1750" s="35"/>
      <c r="BX1750" s="35"/>
      <c r="BY1750" s="35"/>
      <c r="BZ1750" s="35"/>
      <c r="CA1750" s="35"/>
      <c r="CB1750" s="35"/>
      <c r="CC1750" s="35"/>
      <c r="CD1750" s="35"/>
      <c r="CE1750" s="35"/>
      <c r="CF1750" s="35"/>
      <c r="CG1750" s="35"/>
      <c r="CH1750" s="35"/>
    </row>
    <row r="1751" spans="1:86" ht="15.6" x14ac:dyDescent="0.3">
      <c r="A1751" s="35"/>
      <c r="B1751" s="86"/>
      <c r="C1751" s="35"/>
      <c r="D1751" s="35"/>
      <c r="E1751" s="35"/>
      <c r="F1751" s="35"/>
      <c r="G1751" s="35"/>
      <c r="H1751" s="35"/>
      <c r="I1751" s="35"/>
      <c r="J1751" s="35"/>
      <c r="K1751" s="35"/>
      <c r="L1751" s="35"/>
      <c r="M1751" s="35"/>
      <c r="N1751" s="35"/>
      <c r="O1751" s="35"/>
      <c r="P1751" s="35"/>
      <c r="Q1751" s="35"/>
      <c r="R1751" s="35"/>
      <c r="S1751" s="35"/>
      <c r="T1751" s="17">
        <f t="shared" si="3913"/>
        <v>47767</v>
      </c>
      <c r="U1751" s="216">
        <f t="shared" si="3906"/>
        <v>5</v>
      </c>
      <c r="V1751" s="216">
        <f t="shared" si="3913"/>
        <v>1746</v>
      </c>
      <c r="W1751" s="16">
        <f t="shared" si="3920"/>
        <v>4.7835616438356166</v>
      </c>
      <c r="X1751" s="16" t="e">
        <f>IF(Template!$F$7="Linear interpolation",LinInterp($I$5:$I$22,$G$5:$G$22,W1751),CubicSpline($I$5:$I$22,$G$5:$G$22,W1751))</f>
        <v>#VALUE!</v>
      </c>
      <c r="Y1751" s="221" t="e">
        <f t="shared" si="3907"/>
        <v>#VALUE!</v>
      </c>
      <c r="Z1751" s="221" t="e">
        <f>Y1751/PRODUCT($AA$6:AA1750)</f>
        <v>#VALUE!</v>
      </c>
      <c r="AA1751" s="16" t="e">
        <f t="shared" si="3914"/>
        <v>#VALUE!</v>
      </c>
      <c r="AB1751" s="10" t="e">
        <f t="shared" si="3915"/>
        <v>#VALUE!</v>
      </c>
      <c r="AC1751" s="90">
        <f t="shared" si="3908"/>
        <v>1751</v>
      </c>
      <c r="AD1751" s="17">
        <f t="shared" si="3916"/>
        <v>47744</v>
      </c>
      <c r="AE1751" s="16" t="e">
        <f t="shared" si="3909"/>
        <v>#VALUE!</v>
      </c>
      <c r="AF1751" s="10">
        <f ca="1">IFERROR(AVERAGE(INDIRECT("AE"&amp;AC1751-Template!$F$10+1):INDIRECT("AE"&amp;AC1751)),0)</f>
        <v>0</v>
      </c>
      <c r="AG1751" s="35"/>
      <c r="AH1751" s="86"/>
      <c r="AI1751" s="35"/>
      <c r="AJ1751" s="35"/>
      <c r="AK1751" s="35"/>
      <c r="AL1751" s="35"/>
      <c r="AM1751" s="35"/>
      <c r="AN1751" s="35"/>
      <c r="AO1751" s="35"/>
      <c r="AP1751" s="35"/>
      <c r="AQ1751" s="35"/>
      <c r="AR1751" s="35"/>
      <c r="AS1751" s="35"/>
      <c r="AT1751" s="35"/>
      <c r="AU1751" s="35"/>
      <c r="AV1751" s="35"/>
      <c r="AW1751" s="35"/>
      <c r="AX1751" s="35"/>
      <c r="AY1751" s="35"/>
      <c r="AZ1751" s="17">
        <f t="shared" ref="AZ1751" si="3955">AZ1750+1</f>
        <v>47767</v>
      </c>
      <c r="BA1751" s="216">
        <f t="shared" si="3932"/>
        <v>5</v>
      </c>
      <c r="BB1751" s="216">
        <f t="shared" ref="BB1751" si="3956">BB1750+1</f>
        <v>1746</v>
      </c>
      <c r="BC1751" s="16">
        <f t="shared" si="3934"/>
        <v>4.7835616438356166</v>
      </c>
      <c r="BD1751" s="16">
        <f>IF(Template!$F$7="Linear interpolation",LinInterp($AO$5:$AO$18,$AM$5:$AM$18,BC1751),CubicSpline($AO$5:$AO$18,$AM$5:$AM$18,BC1751))</f>
        <v>13.984605341297742</v>
      </c>
      <c r="BE1751" s="221">
        <f t="shared" si="3869"/>
        <v>1.8703690238952573</v>
      </c>
      <c r="BF1751" s="221">
        <f>BE1751/PRODUCT($BG$6:BG1750)</f>
        <v>1.0003324310722965</v>
      </c>
      <c r="BG1751" s="16">
        <f t="shared" si="3935"/>
        <v>1.0003324310722965</v>
      </c>
      <c r="BH1751" s="10">
        <f t="shared" si="3936"/>
        <v>12.133734138823126</v>
      </c>
      <c r="BI1751" s="90"/>
      <c r="BJ1751" s="17">
        <f t="shared" si="3919"/>
        <v>47744</v>
      </c>
      <c r="BK1751" s="16">
        <f t="shared" si="3912"/>
        <v>12.043482817122531</v>
      </c>
      <c r="BL1751" s="10">
        <f ca="1">IFERROR(AVERAGE(INDIRECT("BK"&amp;AC1751-Template!$F$10+1):INDIRECT("BK"&amp;AC1751)),0)</f>
        <v>12.005488385805556</v>
      </c>
      <c r="BM1751" s="35"/>
      <c r="BN1751" s="86"/>
      <c r="BO1751" s="35"/>
      <c r="BP1751" s="35"/>
      <c r="BQ1751" s="35"/>
      <c r="BR1751" s="35"/>
      <c r="BS1751" s="35"/>
      <c r="BT1751" s="35"/>
      <c r="BU1751" s="35"/>
      <c r="BV1751" s="35"/>
      <c r="BW1751" s="35"/>
      <c r="BX1751" s="35"/>
      <c r="BY1751" s="35"/>
      <c r="BZ1751" s="35"/>
      <c r="CA1751" s="35"/>
      <c r="CB1751" s="35"/>
      <c r="CC1751" s="35"/>
      <c r="CD1751" s="35"/>
      <c r="CE1751" s="35"/>
      <c r="CF1751" s="35"/>
      <c r="CG1751" s="35"/>
      <c r="CH1751" s="35"/>
    </row>
    <row r="1752" spans="1:86" ht="15.6" x14ac:dyDescent="0.3">
      <c r="A1752" s="35"/>
      <c r="B1752" s="86"/>
      <c r="C1752" s="35"/>
      <c r="D1752" s="35"/>
      <c r="E1752" s="35"/>
      <c r="F1752" s="35"/>
      <c r="G1752" s="35"/>
      <c r="H1752" s="35"/>
      <c r="I1752" s="35"/>
      <c r="J1752" s="35"/>
      <c r="K1752" s="35"/>
      <c r="L1752" s="35"/>
      <c r="M1752" s="35"/>
      <c r="N1752" s="35"/>
      <c r="O1752" s="35"/>
      <c r="P1752" s="35"/>
      <c r="Q1752" s="35"/>
      <c r="R1752" s="35"/>
      <c r="S1752" s="35"/>
      <c r="T1752" s="17">
        <f t="shared" si="3913"/>
        <v>47768</v>
      </c>
      <c r="U1752" s="216">
        <f t="shared" si="3906"/>
        <v>6</v>
      </c>
      <c r="V1752" s="216">
        <f t="shared" si="3913"/>
        <v>1747</v>
      </c>
      <c r="W1752" s="16">
        <f t="shared" si="3920"/>
        <v>4.7863013698630139</v>
      </c>
      <c r="X1752" s="16" t="e">
        <f>IF(Template!$F$7="Linear interpolation",LinInterp($I$5:$I$22,$G$5:$G$22,W1752),CubicSpline($I$5:$I$22,$G$5:$G$22,W1752))</f>
        <v>#VALUE!</v>
      </c>
      <c r="Y1752" s="221" t="e">
        <f t="shared" si="3907"/>
        <v>#VALUE!</v>
      </c>
      <c r="Z1752" s="221" t="e">
        <f>Y1752/PRODUCT($AA$6:AA1751)</f>
        <v>#VALUE!</v>
      </c>
      <c r="AA1752" s="16" t="e">
        <f t="shared" si="3914"/>
        <v>#VALUE!</v>
      </c>
      <c r="AB1752" s="10" t="e">
        <f t="shared" si="3915"/>
        <v>#VALUE!</v>
      </c>
      <c r="AC1752" s="90">
        <f t="shared" si="3908"/>
        <v>1752</v>
      </c>
      <c r="AD1752" s="17">
        <f t="shared" si="3916"/>
        <v>47745</v>
      </c>
      <c r="AE1752" s="16" t="e">
        <f t="shared" si="3909"/>
        <v>#VALUE!</v>
      </c>
      <c r="AF1752" s="10">
        <f ca="1">IFERROR(AVERAGE(INDIRECT("AE"&amp;AC1752-Template!$F$10+1):INDIRECT("AE"&amp;AC1752)),0)</f>
        <v>0</v>
      </c>
      <c r="AG1752" s="35"/>
      <c r="AH1752" s="86"/>
      <c r="AI1752" s="35"/>
      <c r="AJ1752" s="35"/>
      <c r="AK1752" s="35"/>
      <c r="AL1752" s="35"/>
      <c r="AM1752" s="35"/>
      <c r="AN1752" s="35"/>
      <c r="AO1752" s="35"/>
      <c r="AP1752" s="35"/>
      <c r="AQ1752" s="35"/>
      <c r="AR1752" s="35"/>
      <c r="AS1752" s="35"/>
      <c r="AT1752" s="35"/>
      <c r="AU1752" s="35"/>
      <c r="AV1752" s="35"/>
      <c r="AW1752" s="35"/>
      <c r="AX1752" s="35"/>
      <c r="AY1752" s="35"/>
      <c r="AZ1752" s="17">
        <f t="shared" ref="AZ1752" si="3957">AZ1751+1</f>
        <v>47768</v>
      </c>
      <c r="BA1752" s="216">
        <f t="shared" si="3932"/>
        <v>6</v>
      </c>
      <c r="BB1752" s="216">
        <f t="shared" ref="BB1752" si="3958">BB1751+1</f>
        <v>1747</v>
      </c>
      <c r="BC1752" s="16">
        <f t="shared" si="3934"/>
        <v>4.7863013698630139</v>
      </c>
      <c r="BD1752" s="16">
        <f>IF(Template!$F$7="Linear interpolation",LinInterp($AO$5:$AO$18,$AM$5:$AM$18,BC1752),CubicSpline($AO$5:$AO$18,$AM$5:$AM$18,BC1752))</f>
        <v>13.983983598132726</v>
      </c>
      <c r="BE1752" s="221">
        <f t="shared" si="3869"/>
        <v>1.870991032472842</v>
      </c>
      <c r="BF1752" s="221">
        <f>BE1752/PRODUCT($BG$6:BG1751)</f>
        <v>1.0003325592808894</v>
      </c>
      <c r="BG1752" s="16">
        <f t="shared" si="3935"/>
        <v>1.0003324310722965</v>
      </c>
      <c r="BH1752" s="10">
        <f t="shared" si="3936"/>
        <v>12.133734138823126</v>
      </c>
      <c r="BI1752" s="90"/>
      <c r="BJ1752" s="17">
        <f t="shared" si="3919"/>
        <v>47745</v>
      </c>
      <c r="BK1752" s="16">
        <f t="shared" si="3912"/>
        <v>12.046724619410586</v>
      </c>
      <c r="BL1752" s="10">
        <f ca="1">IFERROR(AVERAGE(INDIRECT("BK"&amp;AC1752-Template!$F$10+1):INDIRECT("BK"&amp;AC1752)),0)</f>
        <v>12.007862310626088</v>
      </c>
      <c r="BM1752" s="35"/>
      <c r="BN1752" s="86"/>
      <c r="BO1752" s="35"/>
      <c r="BP1752" s="35"/>
      <c r="BQ1752" s="35"/>
      <c r="BR1752" s="35"/>
      <c r="BS1752" s="35"/>
      <c r="BT1752" s="35"/>
      <c r="BU1752" s="35"/>
      <c r="BV1752" s="35"/>
      <c r="BW1752" s="35"/>
      <c r="BX1752" s="35"/>
      <c r="BY1752" s="35"/>
      <c r="BZ1752" s="35"/>
      <c r="CA1752" s="35"/>
      <c r="CB1752" s="35"/>
      <c r="CC1752" s="35"/>
      <c r="CD1752" s="35"/>
      <c r="CE1752" s="35"/>
      <c r="CF1752" s="35"/>
      <c r="CG1752" s="35"/>
      <c r="CH1752" s="35"/>
    </row>
    <row r="1753" spans="1:86" ht="15.6" x14ac:dyDescent="0.3">
      <c r="A1753" s="35"/>
      <c r="B1753" s="86"/>
      <c r="C1753" s="35"/>
      <c r="D1753" s="35"/>
      <c r="E1753" s="35"/>
      <c r="F1753" s="35"/>
      <c r="G1753" s="35"/>
      <c r="H1753" s="35"/>
      <c r="I1753" s="35"/>
      <c r="J1753" s="35"/>
      <c r="K1753" s="35"/>
      <c r="L1753" s="35"/>
      <c r="M1753" s="35"/>
      <c r="N1753" s="35"/>
      <c r="O1753" s="35"/>
      <c r="P1753" s="35"/>
      <c r="Q1753" s="35"/>
      <c r="R1753" s="35"/>
      <c r="S1753" s="35"/>
      <c r="T1753" s="17">
        <f t="shared" si="3913"/>
        <v>47769</v>
      </c>
      <c r="U1753" s="216">
        <f t="shared" si="3906"/>
        <v>7</v>
      </c>
      <c r="V1753" s="216">
        <f t="shared" si="3913"/>
        <v>1748</v>
      </c>
      <c r="W1753" s="16">
        <f t="shared" si="3920"/>
        <v>4.7890410958904113</v>
      </c>
      <c r="X1753" s="16" t="e">
        <f>IF(Template!$F$7="Linear interpolation",LinInterp($I$5:$I$22,$G$5:$G$22,W1753),CubicSpline($I$5:$I$22,$G$5:$G$22,W1753))</f>
        <v>#VALUE!</v>
      </c>
      <c r="Y1753" s="221" t="e">
        <f t="shared" si="3907"/>
        <v>#VALUE!</v>
      </c>
      <c r="Z1753" s="221" t="e">
        <f>Y1753/PRODUCT($AA$6:AA1752)</f>
        <v>#VALUE!</v>
      </c>
      <c r="AA1753" s="16" t="e">
        <f t="shared" si="3914"/>
        <v>#VALUE!</v>
      </c>
      <c r="AB1753" s="10" t="e">
        <f t="shared" si="3915"/>
        <v>#VALUE!</v>
      </c>
      <c r="AC1753" s="90">
        <f t="shared" si="3908"/>
        <v>1753</v>
      </c>
      <c r="AD1753" s="17">
        <f t="shared" si="3916"/>
        <v>47746</v>
      </c>
      <c r="AE1753" s="16" t="e">
        <f t="shared" si="3909"/>
        <v>#VALUE!</v>
      </c>
      <c r="AF1753" s="10">
        <f ca="1">IFERROR(AVERAGE(INDIRECT("AE"&amp;AC1753-Template!$F$10+1):INDIRECT("AE"&amp;AC1753)),0)</f>
        <v>0</v>
      </c>
      <c r="AG1753" s="35"/>
      <c r="AH1753" s="86"/>
      <c r="AI1753" s="35"/>
      <c r="AJ1753" s="35"/>
      <c r="AK1753" s="35"/>
      <c r="AL1753" s="35"/>
      <c r="AM1753" s="35"/>
      <c r="AN1753" s="35"/>
      <c r="AO1753" s="35"/>
      <c r="AP1753" s="35"/>
      <c r="AQ1753" s="35"/>
      <c r="AR1753" s="35"/>
      <c r="AS1753" s="35"/>
      <c r="AT1753" s="35"/>
      <c r="AU1753" s="35"/>
      <c r="AV1753" s="35"/>
      <c r="AW1753" s="35"/>
      <c r="AX1753" s="35"/>
      <c r="AY1753" s="35"/>
      <c r="AZ1753" s="17">
        <f t="shared" ref="AZ1753" si="3959">AZ1752+1</f>
        <v>47769</v>
      </c>
      <c r="BA1753" s="216">
        <f t="shared" si="3932"/>
        <v>7</v>
      </c>
      <c r="BB1753" s="216">
        <f t="shared" ref="BB1753" si="3960">BB1752+1</f>
        <v>1748</v>
      </c>
      <c r="BC1753" s="16">
        <f t="shared" si="3934"/>
        <v>4.7890410958904113</v>
      </c>
      <c r="BD1753" s="16">
        <f>IF(Template!$F$7="Linear interpolation",LinInterp($AO$5:$AO$18,$AM$5:$AM$18,BC1753),CubicSpline($AO$5:$AO$18,$AM$5:$AM$18,BC1753))</f>
        <v>13.983365661915911</v>
      </c>
      <c r="BE1753" s="221">
        <f t="shared" si="3869"/>
        <v>1.8716134910633104</v>
      </c>
      <c r="BF1753" s="221">
        <f>BE1753/PRODUCT($BG$6:BG1752)</f>
        <v>1.000332817451741</v>
      </c>
      <c r="BG1753" s="16">
        <f t="shared" si="3935"/>
        <v>1.0003324310722965</v>
      </c>
      <c r="BH1753" s="10">
        <f t="shared" si="3936"/>
        <v>12.133734138823126</v>
      </c>
      <c r="BI1753" s="90"/>
      <c r="BJ1753" s="17">
        <f t="shared" si="3919"/>
        <v>47746</v>
      </c>
      <c r="BK1753" s="16">
        <f t="shared" si="3912"/>
        <v>12.050027564536547</v>
      </c>
      <c r="BL1753" s="10">
        <f ca="1">IFERROR(AVERAGE(INDIRECT("BK"&amp;AC1753-Template!$F$10+1):INDIRECT("BK"&amp;AC1753)),0)</f>
        <v>12.010295568919553</v>
      </c>
      <c r="BM1753" s="35"/>
      <c r="BN1753" s="86"/>
      <c r="BO1753" s="35"/>
      <c r="BP1753" s="35"/>
      <c r="BQ1753" s="35"/>
      <c r="BR1753" s="35"/>
      <c r="BS1753" s="35"/>
      <c r="BT1753" s="35"/>
      <c r="BU1753" s="35"/>
      <c r="BV1753" s="35"/>
      <c r="BW1753" s="35"/>
      <c r="BX1753" s="35"/>
      <c r="BY1753" s="35"/>
      <c r="BZ1753" s="35"/>
      <c r="CA1753" s="35"/>
      <c r="CB1753" s="35"/>
      <c r="CC1753" s="35"/>
      <c r="CD1753" s="35"/>
      <c r="CE1753" s="35"/>
      <c r="CF1753" s="35"/>
      <c r="CG1753" s="35"/>
      <c r="CH1753" s="35"/>
    </row>
    <row r="1754" spans="1:86" ht="15.6" x14ac:dyDescent="0.3">
      <c r="A1754" s="35"/>
      <c r="B1754" s="86"/>
      <c r="C1754" s="35"/>
      <c r="D1754" s="35"/>
      <c r="E1754" s="35"/>
      <c r="F1754" s="35"/>
      <c r="G1754" s="35"/>
      <c r="H1754" s="35"/>
      <c r="I1754" s="35"/>
      <c r="J1754" s="35"/>
      <c r="K1754" s="35"/>
      <c r="L1754" s="35"/>
      <c r="M1754" s="35"/>
      <c r="N1754" s="35"/>
      <c r="O1754" s="35"/>
      <c r="P1754" s="35"/>
      <c r="Q1754" s="35"/>
      <c r="R1754" s="35"/>
      <c r="S1754" s="35"/>
      <c r="T1754" s="17">
        <f t="shared" si="3913"/>
        <v>47770</v>
      </c>
      <c r="U1754" s="216">
        <f t="shared" si="3906"/>
        <v>1</v>
      </c>
      <c r="V1754" s="216">
        <f t="shared" si="3913"/>
        <v>1749</v>
      </c>
      <c r="W1754" s="16">
        <f t="shared" si="3920"/>
        <v>4.7917808219178086</v>
      </c>
      <c r="X1754" s="16" t="e">
        <f>IF(Template!$F$7="Linear interpolation",LinInterp($I$5:$I$22,$G$5:$G$22,W1754),CubicSpline($I$5:$I$22,$G$5:$G$22,W1754))</f>
        <v>#VALUE!</v>
      </c>
      <c r="Y1754" s="221" t="e">
        <f t="shared" si="3907"/>
        <v>#VALUE!</v>
      </c>
      <c r="Z1754" s="221" t="e">
        <f>Y1754/PRODUCT($AA$6:AA1753)</f>
        <v>#VALUE!</v>
      </c>
      <c r="AA1754" s="16" t="e">
        <f t="shared" si="3914"/>
        <v>#VALUE!</v>
      </c>
      <c r="AB1754" s="10" t="e">
        <f t="shared" si="3915"/>
        <v>#VALUE!</v>
      </c>
      <c r="AC1754" s="90">
        <f t="shared" si="3908"/>
        <v>1754</v>
      </c>
      <c r="AD1754" s="17">
        <f t="shared" si="3916"/>
        <v>47747</v>
      </c>
      <c r="AE1754" s="16" t="e">
        <f t="shared" si="3909"/>
        <v>#VALUE!</v>
      </c>
      <c r="AF1754" s="10">
        <f ca="1">IFERROR(AVERAGE(INDIRECT("AE"&amp;AC1754-Template!$F$10+1):INDIRECT("AE"&amp;AC1754)),0)</f>
        <v>0</v>
      </c>
      <c r="AG1754" s="35"/>
      <c r="AH1754" s="86"/>
      <c r="AI1754" s="35"/>
      <c r="AJ1754" s="35"/>
      <c r="AK1754" s="35"/>
      <c r="AL1754" s="35"/>
      <c r="AM1754" s="35"/>
      <c r="AN1754" s="35"/>
      <c r="AO1754" s="35"/>
      <c r="AP1754" s="35"/>
      <c r="AQ1754" s="35"/>
      <c r="AR1754" s="35"/>
      <c r="AS1754" s="35"/>
      <c r="AT1754" s="35"/>
      <c r="AU1754" s="35"/>
      <c r="AV1754" s="35"/>
      <c r="AW1754" s="35"/>
      <c r="AX1754" s="35"/>
      <c r="AY1754" s="35"/>
      <c r="AZ1754" s="17">
        <f t="shared" ref="AZ1754" si="3961">AZ1753+1</f>
        <v>47770</v>
      </c>
      <c r="BA1754" s="216">
        <f t="shared" si="3932"/>
        <v>1</v>
      </c>
      <c r="BB1754" s="216">
        <f t="shared" ref="BB1754" si="3962">BB1753+1</f>
        <v>1749</v>
      </c>
      <c r="BC1754" s="16">
        <f t="shared" si="3934"/>
        <v>4.7917808219178086</v>
      </c>
      <c r="BD1754" s="16">
        <f>IF(Template!$F$7="Linear interpolation",LinInterp($AO$5:$AO$18,$AM$5:$AM$18,BC1754),CubicSpline($AO$5:$AO$18,$AM$5:$AM$18,BC1754))</f>
        <v>13.982751567841996</v>
      </c>
      <c r="BE1754" s="221">
        <f t="shared" si="3869"/>
        <v>1.8722364032666103</v>
      </c>
      <c r="BF1754" s="221">
        <f>BE1754/PRODUCT($BG$6:BG1753)</f>
        <v>1.0003332073419757</v>
      </c>
      <c r="BG1754" s="16">
        <f t="shared" si="3935"/>
        <v>1.0003332073419757</v>
      </c>
      <c r="BH1754" s="10">
        <f t="shared" si="3936"/>
        <v>12.162067982114056</v>
      </c>
      <c r="BI1754" s="90"/>
      <c r="BJ1754" s="17">
        <f t="shared" si="3919"/>
        <v>47747</v>
      </c>
      <c r="BK1754" s="16">
        <f t="shared" si="3912"/>
        <v>12.050027564536547</v>
      </c>
      <c r="BL1754" s="10">
        <f ca="1">IFERROR(AVERAGE(INDIRECT("BK"&amp;AC1754-Template!$F$10+1):INDIRECT("BK"&amp;AC1754)),0)</f>
        <v>12.012676145081915</v>
      </c>
      <c r="BM1754" s="35"/>
      <c r="BN1754" s="86"/>
      <c r="BO1754" s="35"/>
      <c r="BP1754" s="35"/>
      <c r="BQ1754" s="35"/>
      <c r="BR1754" s="35"/>
      <c r="BS1754" s="35"/>
      <c r="BT1754" s="35"/>
      <c r="BU1754" s="35"/>
      <c r="BV1754" s="35"/>
      <c r="BW1754" s="35"/>
      <c r="BX1754" s="35"/>
      <c r="BY1754" s="35"/>
      <c r="BZ1754" s="35"/>
      <c r="CA1754" s="35"/>
      <c r="CB1754" s="35"/>
      <c r="CC1754" s="35"/>
      <c r="CD1754" s="35"/>
      <c r="CE1754" s="35"/>
      <c r="CF1754" s="35"/>
      <c r="CG1754" s="35"/>
      <c r="CH1754" s="35"/>
    </row>
    <row r="1755" spans="1:86" ht="15.6" x14ac:dyDescent="0.3">
      <c r="A1755" s="35"/>
      <c r="B1755" s="86"/>
      <c r="C1755" s="35"/>
      <c r="D1755" s="35"/>
      <c r="E1755" s="35"/>
      <c r="F1755" s="35"/>
      <c r="G1755" s="35"/>
      <c r="H1755" s="35"/>
      <c r="I1755" s="35"/>
      <c r="J1755" s="35"/>
      <c r="K1755" s="35"/>
      <c r="L1755" s="35"/>
      <c r="M1755" s="35"/>
      <c r="N1755" s="35"/>
      <c r="O1755" s="35"/>
      <c r="P1755" s="35"/>
      <c r="Q1755" s="35"/>
      <c r="R1755" s="35"/>
      <c r="S1755" s="35"/>
      <c r="T1755" s="17">
        <f t="shared" si="3913"/>
        <v>47771</v>
      </c>
      <c r="U1755" s="216">
        <f t="shared" si="3906"/>
        <v>2</v>
      </c>
      <c r="V1755" s="216">
        <f t="shared" si="3913"/>
        <v>1750</v>
      </c>
      <c r="W1755" s="16">
        <f t="shared" si="3920"/>
        <v>4.7945205479452051</v>
      </c>
      <c r="X1755" s="16" t="e">
        <f>IF(Template!$F$7="Linear interpolation",LinInterp($I$5:$I$22,$G$5:$G$22,W1755),CubicSpline($I$5:$I$22,$G$5:$G$22,W1755))</f>
        <v>#VALUE!</v>
      </c>
      <c r="Y1755" s="221" t="e">
        <f t="shared" si="3907"/>
        <v>#VALUE!</v>
      </c>
      <c r="Z1755" s="221" t="e">
        <f>Y1755/PRODUCT($AA$6:AA1754)</f>
        <v>#VALUE!</v>
      </c>
      <c r="AA1755" s="16" t="e">
        <f t="shared" si="3914"/>
        <v>#VALUE!</v>
      </c>
      <c r="AB1755" s="10" t="e">
        <f t="shared" si="3915"/>
        <v>#VALUE!</v>
      </c>
      <c r="AC1755" s="90">
        <f t="shared" si="3908"/>
        <v>1755</v>
      </c>
      <c r="AD1755" s="17">
        <f t="shared" si="3916"/>
        <v>47748</v>
      </c>
      <c r="AE1755" s="16" t="e">
        <f t="shared" si="3909"/>
        <v>#VALUE!</v>
      </c>
      <c r="AF1755" s="10">
        <f ca="1">IFERROR(AVERAGE(INDIRECT("AE"&amp;AC1755-Template!$F$10+1):INDIRECT("AE"&amp;AC1755)),0)</f>
        <v>0</v>
      </c>
      <c r="AG1755" s="35"/>
      <c r="AH1755" s="86"/>
      <c r="AI1755" s="35"/>
      <c r="AJ1755" s="35"/>
      <c r="AK1755" s="35"/>
      <c r="AL1755" s="35"/>
      <c r="AM1755" s="35"/>
      <c r="AN1755" s="35"/>
      <c r="AO1755" s="35"/>
      <c r="AP1755" s="35"/>
      <c r="AQ1755" s="35"/>
      <c r="AR1755" s="35"/>
      <c r="AS1755" s="35"/>
      <c r="AT1755" s="35"/>
      <c r="AU1755" s="35"/>
      <c r="AV1755" s="35"/>
      <c r="AW1755" s="35"/>
      <c r="AX1755" s="35"/>
      <c r="AY1755" s="35"/>
      <c r="AZ1755" s="17">
        <f t="shared" ref="AZ1755" si="3963">AZ1754+1</f>
        <v>47771</v>
      </c>
      <c r="BA1755" s="216">
        <f t="shared" si="3932"/>
        <v>2</v>
      </c>
      <c r="BB1755" s="216">
        <f t="shared" ref="BB1755" si="3964">BB1754+1</f>
        <v>1750</v>
      </c>
      <c r="BC1755" s="16">
        <f t="shared" si="3934"/>
        <v>4.7945205479452051</v>
      </c>
      <c r="BD1755" s="16">
        <f>IF(Template!$F$7="Linear interpolation",LinInterp($AO$5:$AO$18,$AM$5:$AM$18,BC1755),CubicSpline($AO$5:$AO$18,$AM$5:$AM$18,BC1755))</f>
        <v>13.982141351105676</v>
      </c>
      <c r="BE1755" s="221">
        <f t="shared" si="3869"/>
        <v>1.8728597726937277</v>
      </c>
      <c r="BF1755" s="221">
        <f>BE1755/PRODUCT($BG$6:BG1754)</f>
        <v>1.0003329544420938</v>
      </c>
      <c r="BG1755" s="16">
        <f t="shared" si="3935"/>
        <v>1.0003329544420938</v>
      </c>
      <c r="BH1755" s="10">
        <f t="shared" si="3936"/>
        <v>12.152837136423788</v>
      </c>
      <c r="BI1755" s="90"/>
      <c r="BJ1755" s="17">
        <f t="shared" si="3919"/>
        <v>47748</v>
      </c>
      <c r="BK1755" s="16">
        <f t="shared" si="3912"/>
        <v>12.050027564536547</v>
      </c>
      <c r="BL1755" s="10">
        <f ca="1">IFERROR(AVERAGE(INDIRECT("BK"&amp;AC1755-Template!$F$10+1):INDIRECT("BK"&amp;AC1755)),0)</f>
        <v>12.015002117516126</v>
      </c>
      <c r="BM1755" s="35"/>
      <c r="BN1755" s="86"/>
      <c r="BO1755" s="35"/>
      <c r="BP1755" s="35"/>
      <c r="BQ1755" s="35"/>
      <c r="BR1755" s="35"/>
      <c r="BS1755" s="35"/>
      <c r="BT1755" s="35"/>
      <c r="BU1755" s="35"/>
      <c r="BV1755" s="35"/>
      <c r="BW1755" s="35"/>
      <c r="BX1755" s="35"/>
      <c r="BY1755" s="35"/>
      <c r="BZ1755" s="35"/>
      <c r="CA1755" s="35"/>
      <c r="CB1755" s="35"/>
      <c r="CC1755" s="35"/>
      <c r="CD1755" s="35"/>
      <c r="CE1755" s="35"/>
      <c r="CF1755" s="35"/>
      <c r="CG1755" s="35"/>
      <c r="CH1755" s="35"/>
    </row>
    <row r="1756" spans="1:86" ht="15.6" x14ac:dyDescent="0.3">
      <c r="A1756" s="35"/>
      <c r="B1756" s="86"/>
      <c r="C1756" s="35"/>
      <c r="D1756" s="35"/>
      <c r="E1756" s="35"/>
      <c r="F1756" s="35"/>
      <c r="G1756" s="35"/>
      <c r="H1756" s="35"/>
      <c r="I1756" s="35"/>
      <c r="J1756" s="35"/>
      <c r="K1756" s="35"/>
      <c r="L1756" s="35"/>
      <c r="M1756" s="35"/>
      <c r="N1756" s="35"/>
      <c r="O1756" s="35"/>
      <c r="P1756" s="35"/>
      <c r="Q1756" s="35"/>
      <c r="R1756" s="35"/>
      <c r="S1756" s="35"/>
      <c r="T1756" s="17">
        <f t="shared" si="3913"/>
        <v>47772</v>
      </c>
      <c r="U1756" s="216">
        <f t="shared" si="3906"/>
        <v>3</v>
      </c>
      <c r="V1756" s="216">
        <f t="shared" si="3913"/>
        <v>1751</v>
      </c>
      <c r="W1756" s="16">
        <f t="shared" si="3920"/>
        <v>4.7972602739726025</v>
      </c>
      <c r="X1756" s="16" t="e">
        <f>IF(Template!$F$7="Linear interpolation",LinInterp($I$5:$I$22,$G$5:$G$22,W1756),CubicSpline($I$5:$I$22,$G$5:$G$22,W1756))</f>
        <v>#VALUE!</v>
      </c>
      <c r="Y1756" s="221" t="e">
        <f t="shared" si="3907"/>
        <v>#VALUE!</v>
      </c>
      <c r="Z1756" s="221" t="e">
        <f>Y1756/PRODUCT($AA$6:AA1755)</f>
        <v>#VALUE!</v>
      </c>
      <c r="AA1756" s="16" t="e">
        <f t="shared" si="3914"/>
        <v>#VALUE!</v>
      </c>
      <c r="AB1756" s="10" t="e">
        <f t="shared" si="3915"/>
        <v>#VALUE!</v>
      </c>
      <c r="AC1756" s="90">
        <f t="shared" si="3908"/>
        <v>1756</v>
      </c>
      <c r="AD1756" s="17">
        <f t="shared" si="3916"/>
        <v>47749</v>
      </c>
      <c r="AE1756" s="16" t="e">
        <f t="shared" si="3909"/>
        <v>#VALUE!</v>
      </c>
      <c r="AF1756" s="10">
        <f ca="1">IFERROR(AVERAGE(INDIRECT("AE"&amp;AC1756-Template!$F$10+1):INDIRECT("AE"&amp;AC1756)),0)</f>
        <v>0</v>
      </c>
      <c r="AG1756" s="35"/>
      <c r="AH1756" s="86"/>
      <c r="AI1756" s="35"/>
      <c r="AJ1756" s="35"/>
      <c r="AK1756" s="35"/>
      <c r="AL1756" s="35"/>
      <c r="AM1756" s="35"/>
      <c r="AN1756" s="35"/>
      <c r="AO1756" s="35"/>
      <c r="AP1756" s="35"/>
      <c r="AQ1756" s="35"/>
      <c r="AR1756" s="35"/>
      <c r="AS1756" s="35"/>
      <c r="AT1756" s="35"/>
      <c r="AU1756" s="35"/>
      <c r="AV1756" s="35"/>
      <c r="AW1756" s="35"/>
      <c r="AX1756" s="35"/>
      <c r="AY1756" s="35"/>
      <c r="AZ1756" s="17">
        <f t="shared" ref="AZ1756" si="3965">AZ1755+1</f>
        <v>47772</v>
      </c>
      <c r="BA1756" s="216">
        <f t="shared" si="3932"/>
        <v>3</v>
      </c>
      <c r="BB1756" s="216">
        <f t="shared" ref="BB1756" si="3966">BB1755+1</f>
        <v>1751</v>
      </c>
      <c r="BC1756" s="16">
        <f t="shared" si="3934"/>
        <v>4.7972602739726025</v>
      </c>
      <c r="BD1756" s="16">
        <f>IF(Template!$F$7="Linear interpolation",LinInterp($AO$5:$AO$18,$AM$5:$AM$18,BC1756),CubicSpline($AO$5:$AO$18,$AM$5:$AM$18,BC1756))</f>
        <v>13.981535046901646</v>
      </c>
      <c r="BE1756" s="221">
        <f t="shared" si="3869"/>
        <v>1.873483602966703</v>
      </c>
      <c r="BF1756" s="221">
        <f>BE1756/PRODUCT($BG$6:BG1755)</f>
        <v>1.0003330896856617</v>
      </c>
      <c r="BG1756" s="16">
        <f t="shared" si="3935"/>
        <v>1.0003330896856617</v>
      </c>
      <c r="BH1756" s="10">
        <f t="shared" si="3936"/>
        <v>12.15777352665215</v>
      </c>
      <c r="BI1756" s="90"/>
      <c r="BJ1756" s="17">
        <f t="shared" si="3919"/>
        <v>47749</v>
      </c>
      <c r="BK1756" s="16">
        <f t="shared" si="3912"/>
        <v>12.070458538142148</v>
      </c>
      <c r="BL1756" s="10">
        <f ca="1">IFERROR(AVERAGE(INDIRECT("BK"&amp;AC1756-Template!$F$10+1):INDIRECT("BK"&amp;AC1756)),0)</f>
        <v>12.018009122403862</v>
      </c>
      <c r="BM1756" s="35"/>
      <c r="BN1756" s="86"/>
      <c r="BO1756" s="35"/>
      <c r="BP1756" s="35"/>
      <c r="BQ1756" s="35"/>
      <c r="BR1756" s="35"/>
      <c r="BS1756" s="35"/>
      <c r="BT1756" s="35"/>
      <c r="BU1756" s="35"/>
      <c r="BV1756" s="35"/>
      <c r="BW1756" s="35"/>
      <c r="BX1756" s="35"/>
      <c r="BY1756" s="35"/>
      <c r="BZ1756" s="35"/>
      <c r="CA1756" s="35"/>
      <c r="CB1756" s="35"/>
      <c r="CC1756" s="35"/>
      <c r="CD1756" s="35"/>
      <c r="CE1756" s="35"/>
      <c r="CF1756" s="35"/>
      <c r="CG1756" s="35"/>
      <c r="CH1756" s="35"/>
    </row>
    <row r="1757" spans="1:86" ht="15.6" x14ac:dyDescent="0.3">
      <c r="A1757" s="35"/>
      <c r="B1757" s="86"/>
      <c r="C1757" s="35"/>
      <c r="D1757" s="35"/>
      <c r="E1757" s="35"/>
      <c r="F1757" s="35"/>
      <c r="G1757" s="35"/>
      <c r="H1757" s="35"/>
      <c r="I1757" s="35"/>
      <c r="J1757" s="35"/>
      <c r="K1757" s="35"/>
      <c r="L1757" s="35"/>
      <c r="M1757" s="35"/>
      <c r="N1757" s="35"/>
      <c r="O1757" s="35"/>
      <c r="P1757" s="35"/>
      <c r="Q1757" s="35"/>
      <c r="R1757" s="35"/>
      <c r="S1757" s="35"/>
      <c r="T1757" s="17">
        <f t="shared" si="3913"/>
        <v>47773</v>
      </c>
      <c r="U1757" s="216">
        <f t="shared" si="3906"/>
        <v>4</v>
      </c>
      <c r="V1757" s="216">
        <f t="shared" si="3913"/>
        <v>1752</v>
      </c>
      <c r="W1757" s="16">
        <f t="shared" si="3920"/>
        <v>4.8</v>
      </c>
      <c r="X1757" s="16" t="e">
        <f>IF(Template!$F$7="Linear interpolation",LinInterp($I$5:$I$22,$G$5:$G$22,W1757),CubicSpline($I$5:$I$22,$G$5:$G$22,W1757))</f>
        <v>#VALUE!</v>
      </c>
      <c r="Y1757" s="221" t="e">
        <f t="shared" si="3907"/>
        <v>#VALUE!</v>
      </c>
      <c r="Z1757" s="221" t="e">
        <f>Y1757/PRODUCT($AA$6:AA1756)</f>
        <v>#VALUE!</v>
      </c>
      <c r="AA1757" s="16" t="e">
        <f t="shared" si="3914"/>
        <v>#VALUE!</v>
      </c>
      <c r="AB1757" s="10" t="e">
        <f t="shared" si="3915"/>
        <v>#VALUE!</v>
      </c>
      <c r="AC1757" s="90">
        <f t="shared" si="3908"/>
        <v>1757</v>
      </c>
      <c r="AD1757" s="17">
        <f t="shared" si="3916"/>
        <v>47750</v>
      </c>
      <c r="AE1757" s="16" t="e">
        <f t="shared" si="3909"/>
        <v>#VALUE!</v>
      </c>
      <c r="AF1757" s="10">
        <f ca="1">IFERROR(AVERAGE(INDIRECT("AE"&amp;AC1757-Template!$F$10+1):INDIRECT("AE"&amp;AC1757)),0)</f>
        <v>0</v>
      </c>
      <c r="AG1757" s="35"/>
      <c r="AH1757" s="86"/>
      <c r="AI1757" s="35"/>
      <c r="AJ1757" s="35"/>
      <c r="AK1757" s="35"/>
      <c r="AL1757" s="35"/>
      <c r="AM1757" s="35"/>
      <c r="AN1757" s="35"/>
      <c r="AO1757" s="35"/>
      <c r="AP1757" s="35"/>
      <c r="AQ1757" s="35"/>
      <c r="AR1757" s="35"/>
      <c r="AS1757" s="35"/>
      <c r="AT1757" s="35"/>
      <c r="AU1757" s="35"/>
      <c r="AV1757" s="35"/>
      <c r="AW1757" s="35"/>
      <c r="AX1757" s="35"/>
      <c r="AY1757" s="35"/>
      <c r="AZ1757" s="17">
        <f t="shared" ref="AZ1757" si="3967">AZ1756+1</f>
        <v>47773</v>
      </c>
      <c r="BA1757" s="216">
        <f t="shared" si="3932"/>
        <v>4</v>
      </c>
      <c r="BB1757" s="216">
        <f t="shared" ref="BB1757" si="3968">BB1756+1</f>
        <v>1752</v>
      </c>
      <c r="BC1757" s="16">
        <f t="shared" si="3934"/>
        <v>4.8</v>
      </c>
      <c r="BD1757" s="16">
        <f>IF(Template!$F$7="Linear interpolation",LinInterp($AO$5:$AO$18,$AM$5:$AM$18,BC1757),CubicSpline($AO$5:$AO$18,$AM$5:$AM$18,BC1757))</f>
        <v>13.9809326904246</v>
      </c>
      <c r="BE1757" s="221">
        <f t="shared" si="3869"/>
        <v>1.8741078977186461</v>
      </c>
      <c r="BF1757" s="221">
        <f>BE1757/PRODUCT($BG$6:BG1756)</f>
        <v>1.0003332266964891</v>
      </c>
      <c r="BG1757" s="16">
        <f t="shared" si="3935"/>
        <v>1.0003332266964891</v>
      </c>
      <c r="BH1757" s="10">
        <f t="shared" si="3936"/>
        <v>12.162774421850431</v>
      </c>
      <c r="BI1757" s="90"/>
      <c r="BJ1757" s="17">
        <f t="shared" si="3919"/>
        <v>47750</v>
      </c>
      <c r="BK1757" s="16">
        <f t="shared" si="3912"/>
        <v>12.063853267618718</v>
      </c>
      <c r="BL1757" s="10">
        <f ca="1">IFERROR(AVERAGE(INDIRECT("BK"&amp;AC1757-Template!$F$10+1):INDIRECT("BK"&amp;AC1757)),0)</f>
        <v>12.02079595160748</v>
      </c>
      <c r="BM1757" s="35"/>
      <c r="BN1757" s="86"/>
      <c r="BO1757" s="35"/>
      <c r="BP1757" s="35"/>
      <c r="BQ1757" s="35"/>
      <c r="BR1757" s="35"/>
      <c r="BS1757" s="35"/>
      <c r="BT1757" s="35"/>
      <c r="BU1757" s="35"/>
      <c r="BV1757" s="35"/>
      <c r="BW1757" s="35"/>
      <c r="BX1757" s="35"/>
      <c r="BY1757" s="35"/>
      <c r="BZ1757" s="35"/>
      <c r="CA1757" s="35"/>
      <c r="CB1757" s="35"/>
      <c r="CC1757" s="35"/>
      <c r="CD1757" s="35"/>
      <c r="CE1757" s="35"/>
      <c r="CF1757" s="35"/>
      <c r="CG1757" s="35"/>
      <c r="CH1757" s="35"/>
    </row>
    <row r="1758" spans="1:86" ht="15.6" x14ac:dyDescent="0.3">
      <c r="A1758" s="35"/>
      <c r="B1758" s="86"/>
      <c r="C1758" s="35"/>
      <c r="D1758" s="35"/>
      <c r="E1758" s="35"/>
      <c r="F1758" s="35"/>
      <c r="G1758" s="35"/>
      <c r="H1758" s="35"/>
      <c r="I1758" s="35"/>
      <c r="J1758" s="35"/>
      <c r="K1758" s="35"/>
      <c r="L1758" s="35"/>
      <c r="M1758" s="35"/>
      <c r="N1758" s="35"/>
      <c r="O1758" s="35"/>
      <c r="P1758" s="35"/>
      <c r="Q1758" s="35"/>
      <c r="R1758" s="35"/>
      <c r="S1758" s="35"/>
      <c r="T1758" s="17">
        <f t="shared" si="3913"/>
        <v>47774</v>
      </c>
      <c r="U1758" s="216">
        <f t="shared" si="3906"/>
        <v>5</v>
      </c>
      <c r="V1758" s="216">
        <f t="shared" si="3913"/>
        <v>1753</v>
      </c>
      <c r="W1758" s="16">
        <f t="shared" si="3920"/>
        <v>4.8027397260273972</v>
      </c>
      <c r="X1758" s="16" t="e">
        <f>IF(Template!$F$7="Linear interpolation",LinInterp($I$5:$I$22,$G$5:$G$22,W1758),CubicSpline($I$5:$I$22,$G$5:$G$22,W1758))</f>
        <v>#VALUE!</v>
      </c>
      <c r="Y1758" s="221" t="e">
        <f t="shared" si="3907"/>
        <v>#VALUE!</v>
      </c>
      <c r="Z1758" s="221" t="e">
        <f>Y1758/PRODUCT($AA$6:AA1757)</f>
        <v>#VALUE!</v>
      </c>
      <c r="AA1758" s="16" t="e">
        <f t="shared" si="3914"/>
        <v>#VALUE!</v>
      </c>
      <c r="AB1758" s="10" t="e">
        <f t="shared" si="3915"/>
        <v>#VALUE!</v>
      </c>
      <c r="AC1758" s="90">
        <f t="shared" si="3908"/>
        <v>1758</v>
      </c>
      <c r="AD1758" s="17">
        <f t="shared" si="3916"/>
        <v>47751</v>
      </c>
      <c r="AE1758" s="16" t="e">
        <f t="shared" si="3909"/>
        <v>#VALUE!</v>
      </c>
      <c r="AF1758" s="10">
        <f ca="1">IFERROR(AVERAGE(INDIRECT("AE"&amp;AC1758-Template!$F$10+1):INDIRECT("AE"&amp;AC1758)),0)</f>
        <v>0</v>
      </c>
      <c r="AG1758" s="35"/>
      <c r="AH1758" s="86"/>
      <c r="AI1758" s="35"/>
      <c r="AJ1758" s="35"/>
      <c r="AK1758" s="35"/>
      <c r="AL1758" s="35"/>
      <c r="AM1758" s="35"/>
      <c r="AN1758" s="35"/>
      <c r="AO1758" s="35"/>
      <c r="AP1758" s="35"/>
      <c r="AQ1758" s="35"/>
      <c r="AR1758" s="35"/>
      <c r="AS1758" s="35"/>
      <c r="AT1758" s="35"/>
      <c r="AU1758" s="35"/>
      <c r="AV1758" s="35"/>
      <c r="AW1758" s="35"/>
      <c r="AX1758" s="35"/>
      <c r="AY1758" s="35"/>
      <c r="AZ1758" s="17">
        <f t="shared" ref="AZ1758" si="3969">AZ1757+1</f>
        <v>47774</v>
      </c>
      <c r="BA1758" s="216">
        <f t="shared" si="3932"/>
        <v>5</v>
      </c>
      <c r="BB1758" s="216">
        <f t="shared" ref="BB1758" si="3970">BB1757+1</f>
        <v>1753</v>
      </c>
      <c r="BC1758" s="16">
        <f t="shared" si="3934"/>
        <v>4.8027397260273972</v>
      </c>
      <c r="BD1758" s="16">
        <f>IF(Template!$F$7="Linear interpolation",LinInterp($AO$5:$AO$18,$AM$5:$AM$18,BC1758),CubicSpline($AO$5:$AO$18,$AM$5:$AM$18,BC1758))</f>
        <v>13.980334316869236</v>
      </c>
      <c r="BE1758" s="221">
        <f t="shared" si="3869"/>
        <v>1.8747326605937631</v>
      </c>
      <c r="BF1758" s="221">
        <f>BE1758/PRODUCT($BG$6:BG1757)</f>
        <v>1.0003333654779842</v>
      </c>
      <c r="BG1758" s="16">
        <f t="shared" si="3935"/>
        <v>1.0003333654779842</v>
      </c>
      <c r="BH1758" s="10">
        <f t="shared" si="3936"/>
        <v>12.167839946424674</v>
      </c>
      <c r="BI1758" s="90"/>
      <c r="BJ1758" s="17">
        <f t="shared" si="3919"/>
        <v>47751</v>
      </c>
      <c r="BK1758" s="16">
        <f t="shared" si="3912"/>
        <v>12.067463797295952</v>
      </c>
      <c r="BL1758" s="10">
        <f ca="1">IFERROR(AVERAGE(INDIRECT("BK"&amp;AC1758-Template!$F$10+1):INDIRECT("BK"&amp;AC1758)),0)</f>
        <v>12.023356230955057</v>
      </c>
      <c r="BM1758" s="35"/>
      <c r="BN1758" s="86"/>
      <c r="BO1758" s="35"/>
      <c r="BP1758" s="35"/>
      <c r="BQ1758" s="35"/>
      <c r="BR1758" s="35"/>
      <c r="BS1758" s="35"/>
      <c r="BT1758" s="35"/>
      <c r="BU1758" s="35"/>
      <c r="BV1758" s="35"/>
      <c r="BW1758" s="35"/>
      <c r="BX1758" s="35"/>
      <c r="BY1758" s="35"/>
      <c r="BZ1758" s="35"/>
      <c r="CA1758" s="35"/>
      <c r="CB1758" s="35"/>
      <c r="CC1758" s="35"/>
      <c r="CD1758" s="35"/>
      <c r="CE1758" s="35"/>
      <c r="CF1758" s="35"/>
      <c r="CG1758" s="35"/>
      <c r="CH1758" s="35"/>
    </row>
    <row r="1759" spans="1:86" ht="15.6" x14ac:dyDescent="0.3">
      <c r="A1759" s="35"/>
      <c r="B1759" s="86"/>
      <c r="C1759" s="35"/>
      <c r="D1759" s="35"/>
      <c r="E1759" s="35"/>
      <c r="F1759" s="35"/>
      <c r="G1759" s="35"/>
      <c r="H1759" s="35"/>
      <c r="I1759" s="35"/>
      <c r="J1759" s="35"/>
      <c r="K1759" s="35"/>
      <c r="L1759" s="35"/>
      <c r="M1759" s="35"/>
      <c r="N1759" s="35"/>
      <c r="O1759" s="35"/>
      <c r="P1759" s="35"/>
      <c r="Q1759" s="35"/>
      <c r="R1759" s="35"/>
      <c r="S1759" s="35"/>
      <c r="T1759" s="17">
        <f t="shared" si="3913"/>
        <v>47775</v>
      </c>
      <c r="U1759" s="216">
        <f t="shared" si="3906"/>
        <v>6</v>
      </c>
      <c r="V1759" s="216">
        <f t="shared" si="3913"/>
        <v>1754</v>
      </c>
      <c r="W1759" s="16">
        <f t="shared" si="3920"/>
        <v>4.8054794520547945</v>
      </c>
      <c r="X1759" s="16" t="e">
        <f>IF(Template!$F$7="Linear interpolation",LinInterp($I$5:$I$22,$G$5:$G$22,W1759),CubicSpline($I$5:$I$22,$G$5:$G$22,W1759))</f>
        <v>#VALUE!</v>
      </c>
      <c r="Y1759" s="221" t="e">
        <f t="shared" si="3907"/>
        <v>#VALUE!</v>
      </c>
      <c r="Z1759" s="221" t="e">
        <f>Y1759/PRODUCT($AA$6:AA1758)</f>
        <v>#VALUE!</v>
      </c>
      <c r="AA1759" s="16" t="e">
        <f t="shared" si="3914"/>
        <v>#VALUE!</v>
      </c>
      <c r="AB1759" s="10" t="e">
        <f t="shared" si="3915"/>
        <v>#VALUE!</v>
      </c>
      <c r="AC1759" s="90">
        <f t="shared" si="3908"/>
        <v>1759</v>
      </c>
      <c r="AD1759" s="17">
        <f t="shared" si="3916"/>
        <v>47752</v>
      </c>
      <c r="AE1759" s="16" t="e">
        <f t="shared" si="3909"/>
        <v>#VALUE!</v>
      </c>
      <c r="AF1759" s="10">
        <f ca="1">IFERROR(AVERAGE(INDIRECT("AE"&amp;AC1759-Template!$F$10+1):INDIRECT("AE"&amp;AC1759)),0)</f>
        <v>0</v>
      </c>
      <c r="AG1759" s="35"/>
      <c r="AH1759" s="86"/>
      <c r="AI1759" s="35"/>
      <c r="AJ1759" s="35"/>
      <c r="AK1759" s="35"/>
      <c r="AL1759" s="35"/>
      <c r="AM1759" s="35"/>
      <c r="AN1759" s="35"/>
      <c r="AO1759" s="35"/>
      <c r="AP1759" s="35"/>
      <c r="AQ1759" s="35"/>
      <c r="AR1759" s="35"/>
      <c r="AS1759" s="35"/>
      <c r="AT1759" s="35"/>
      <c r="AU1759" s="35"/>
      <c r="AV1759" s="35"/>
      <c r="AW1759" s="35"/>
      <c r="AX1759" s="35"/>
      <c r="AY1759" s="35"/>
      <c r="AZ1759" s="17">
        <f t="shared" ref="AZ1759" si="3971">AZ1758+1</f>
        <v>47775</v>
      </c>
      <c r="BA1759" s="216">
        <f t="shared" si="3932"/>
        <v>6</v>
      </c>
      <c r="BB1759" s="216">
        <f t="shared" ref="BB1759" si="3972">BB1758+1</f>
        <v>1754</v>
      </c>
      <c r="BC1759" s="16">
        <f t="shared" si="3934"/>
        <v>4.8054794520547945</v>
      </c>
      <c r="BD1759" s="16">
        <f>IF(Template!$F$7="Linear interpolation",LinInterp($AO$5:$AO$18,$AM$5:$AM$18,BC1759),CubicSpline($AO$5:$AO$18,$AM$5:$AM$18,BC1759))</f>
        <v>13.97973996143025</v>
      </c>
      <c r="BE1759" s="221">
        <f t="shared" si="3869"/>
        <v>1.875357895247368</v>
      </c>
      <c r="BF1759" s="221">
        <f>BE1759/PRODUCT($BG$6:BG1758)</f>
        <v>1.0003335060335519</v>
      </c>
      <c r="BG1759" s="16">
        <f t="shared" si="3935"/>
        <v>1.0003333654779842</v>
      </c>
      <c r="BH1759" s="10">
        <f t="shared" si="3936"/>
        <v>12.167839946424674</v>
      </c>
      <c r="BI1759" s="90"/>
      <c r="BJ1759" s="17">
        <f t="shared" si="3919"/>
        <v>47752</v>
      </c>
      <c r="BK1759" s="16">
        <f t="shared" si="3912"/>
        <v>12.071136217795321</v>
      </c>
      <c r="BL1759" s="10">
        <f ca="1">IFERROR(AVERAGE(INDIRECT("BK"&amp;AC1759-Template!$F$10+1):INDIRECT("BK"&amp;AC1759)),0)</f>
        <v>12.026148110993963</v>
      </c>
      <c r="BM1759" s="35"/>
      <c r="BN1759" s="86"/>
      <c r="BO1759" s="35"/>
      <c r="BP1759" s="35"/>
      <c r="BQ1759" s="35"/>
      <c r="BR1759" s="35"/>
      <c r="BS1759" s="35"/>
      <c r="BT1759" s="35"/>
      <c r="BU1759" s="35"/>
      <c r="BV1759" s="35"/>
      <c r="BW1759" s="35"/>
      <c r="BX1759" s="35"/>
      <c r="BY1759" s="35"/>
      <c r="BZ1759" s="35"/>
      <c r="CA1759" s="35"/>
      <c r="CB1759" s="35"/>
      <c r="CC1759" s="35"/>
      <c r="CD1759" s="35"/>
      <c r="CE1759" s="35"/>
      <c r="CF1759" s="35"/>
      <c r="CG1759" s="35"/>
      <c r="CH1759" s="35"/>
    </row>
    <row r="1760" spans="1:86" ht="15.6" x14ac:dyDescent="0.3">
      <c r="A1760" s="35"/>
      <c r="B1760" s="86"/>
      <c r="C1760" s="35"/>
      <c r="D1760" s="35"/>
      <c r="E1760" s="35"/>
      <c r="F1760" s="35"/>
      <c r="G1760" s="35"/>
      <c r="H1760" s="35"/>
      <c r="I1760" s="35"/>
      <c r="J1760" s="35"/>
      <c r="K1760" s="35"/>
      <c r="L1760" s="35"/>
      <c r="M1760" s="35"/>
      <c r="N1760" s="35"/>
      <c r="O1760" s="35"/>
      <c r="P1760" s="35"/>
      <c r="Q1760" s="35"/>
      <c r="R1760" s="35"/>
      <c r="S1760" s="35"/>
      <c r="T1760" s="17">
        <f t="shared" si="3913"/>
        <v>47776</v>
      </c>
      <c r="U1760" s="216">
        <f t="shared" si="3906"/>
        <v>7</v>
      </c>
      <c r="V1760" s="216">
        <f t="shared" si="3913"/>
        <v>1755</v>
      </c>
      <c r="W1760" s="16">
        <f t="shared" si="3920"/>
        <v>4.8082191780821919</v>
      </c>
      <c r="X1760" s="16" t="e">
        <f>IF(Template!$F$7="Linear interpolation",LinInterp($I$5:$I$22,$G$5:$G$22,W1760),CubicSpline($I$5:$I$22,$G$5:$G$22,W1760))</f>
        <v>#VALUE!</v>
      </c>
      <c r="Y1760" s="221" t="e">
        <f t="shared" si="3907"/>
        <v>#VALUE!</v>
      </c>
      <c r="Z1760" s="221" t="e">
        <f>Y1760/PRODUCT($AA$6:AA1759)</f>
        <v>#VALUE!</v>
      </c>
      <c r="AA1760" s="16" t="e">
        <f t="shared" si="3914"/>
        <v>#VALUE!</v>
      </c>
      <c r="AB1760" s="10" t="e">
        <f t="shared" si="3915"/>
        <v>#VALUE!</v>
      </c>
      <c r="AC1760" s="90">
        <f t="shared" si="3908"/>
        <v>1760</v>
      </c>
      <c r="AD1760" s="17">
        <f t="shared" si="3916"/>
        <v>47753</v>
      </c>
      <c r="AE1760" s="16" t="e">
        <f t="shared" si="3909"/>
        <v>#VALUE!</v>
      </c>
      <c r="AF1760" s="10">
        <f ca="1">IFERROR(AVERAGE(INDIRECT("AE"&amp;AC1760-Template!$F$10+1):INDIRECT("AE"&amp;AC1760)),0)</f>
        <v>0</v>
      </c>
      <c r="AG1760" s="35"/>
      <c r="AH1760" s="86"/>
      <c r="AI1760" s="35"/>
      <c r="AJ1760" s="35"/>
      <c r="AK1760" s="35"/>
      <c r="AL1760" s="35"/>
      <c r="AM1760" s="35"/>
      <c r="AN1760" s="35"/>
      <c r="AO1760" s="35"/>
      <c r="AP1760" s="35"/>
      <c r="AQ1760" s="35"/>
      <c r="AR1760" s="35"/>
      <c r="AS1760" s="35"/>
      <c r="AT1760" s="35"/>
      <c r="AU1760" s="35"/>
      <c r="AV1760" s="35"/>
      <c r="AW1760" s="35"/>
      <c r="AX1760" s="35"/>
      <c r="AY1760" s="35"/>
      <c r="AZ1760" s="17">
        <f t="shared" ref="AZ1760" si="3973">AZ1759+1</f>
        <v>47776</v>
      </c>
      <c r="BA1760" s="216">
        <f t="shared" si="3932"/>
        <v>7</v>
      </c>
      <c r="BB1760" s="216">
        <f t="shared" ref="BB1760" si="3974">BB1759+1</f>
        <v>1755</v>
      </c>
      <c r="BC1760" s="16">
        <f t="shared" si="3934"/>
        <v>4.8082191780821919</v>
      </c>
      <c r="BD1760" s="16">
        <f>IF(Template!$F$7="Linear interpolation",LinInterp($AO$5:$AO$18,$AM$5:$AM$18,BC1760),CubicSpline($AO$5:$AO$18,$AM$5:$AM$18,BC1760))</f>
        <v>13.979149659302333</v>
      </c>
      <c r="BE1760" s="221">
        <f t="shared" si="3869"/>
        <v>1.8759836053458996</v>
      </c>
      <c r="BF1760" s="221">
        <f>BE1760/PRODUCT($BG$6:BG1759)</f>
        <v>1.0003337889222033</v>
      </c>
      <c r="BG1760" s="16">
        <f t="shared" si="3935"/>
        <v>1.0003333654779842</v>
      </c>
      <c r="BH1760" s="10">
        <f t="shared" si="3936"/>
        <v>12.167839946424674</v>
      </c>
      <c r="BI1760" s="90"/>
      <c r="BJ1760" s="17">
        <f t="shared" si="3919"/>
        <v>47753</v>
      </c>
      <c r="BK1760" s="16">
        <f t="shared" si="3912"/>
        <v>12.074870653774106</v>
      </c>
      <c r="BL1760" s="10">
        <f ca="1">IFERROR(AVERAGE(INDIRECT("BK"&amp;AC1760-Template!$F$10+1):INDIRECT("BK"&amp;AC1760)),0)</f>
        <v>12.029000198058275</v>
      </c>
      <c r="BM1760" s="35"/>
      <c r="BN1760" s="86"/>
      <c r="BO1760" s="35"/>
      <c r="BP1760" s="35"/>
      <c r="BQ1760" s="35"/>
      <c r="BR1760" s="35"/>
      <c r="BS1760" s="35"/>
      <c r="BT1760" s="35"/>
      <c r="BU1760" s="35"/>
      <c r="BV1760" s="35"/>
      <c r="BW1760" s="35"/>
      <c r="BX1760" s="35"/>
      <c r="BY1760" s="35"/>
      <c r="BZ1760" s="35"/>
      <c r="CA1760" s="35"/>
      <c r="CB1760" s="35"/>
      <c r="CC1760" s="35"/>
      <c r="CD1760" s="35"/>
      <c r="CE1760" s="35"/>
      <c r="CF1760" s="35"/>
      <c r="CG1760" s="35"/>
      <c r="CH1760" s="35"/>
    </row>
    <row r="1761" spans="1:86" ht="15.6" x14ac:dyDescent="0.3">
      <c r="A1761" s="35"/>
      <c r="B1761" s="86"/>
      <c r="C1761" s="35"/>
      <c r="D1761" s="35"/>
      <c r="E1761" s="35"/>
      <c r="F1761" s="35"/>
      <c r="G1761" s="35"/>
      <c r="H1761" s="35"/>
      <c r="I1761" s="35"/>
      <c r="J1761" s="35"/>
      <c r="K1761" s="35"/>
      <c r="L1761" s="35"/>
      <c r="M1761" s="35"/>
      <c r="N1761" s="35"/>
      <c r="O1761" s="35"/>
      <c r="P1761" s="35"/>
      <c r="Q1761" s="35"/>
      <c r="R1761" s="35"/>
      <c r="S1761" s="35"/>
      <c r="T1761" s="17">
        <f t="shared" si="3913"/>
        <v>47777</v>
      </c>
      <c r="U1761" s="216">
        <f t="shared" si="3906"/>
        <v>1</v>
      </c>
      <c r="V1761" s="216">
        <f t="shared" si="3913"/>
        <v>1756</v>
      </c>
      <c r="W1761" s="16">
        <f t="shared" si="3920"/>
        <v>4.8109589041095893</v>
      </c>
      <c r="X1761" s="16" t="e">
        <f>IF(Template!$F$7="Linear interpolation",LinInterp($I$5:$I$22,$G$5:$G$22,W1761),CubicSpline($I$5:$I$22,$G$5:$G$22,W1761))</f>
        <v>#VALUE!</v>
      </c>
      <c r="Y1761" s="221" t="e">
        <f t="shared" si="3907"/>
        <v>#VALUE!</v>
      </c>
      <c r="Z1761" s="221" t="e">
        <f>Y1761/PRODUCT($AA$6:AA1760)</f>
        <v>#VALUE!</v>
      </c>
      <c r="AA1761" s="16" t="e">
        <f t="shared" si="3914"/>
        <v>#VALUE!</v>
      </c>
      <c r="AB1761" s="10" t="e">
        <f t="shared" si="3915"/>
        <v>#VALUE!</v>
      </c>
      <c r="AC1761" s="90">
        <f t="shared" si="3908"/>
        <v>1761</v>
      </c>
      <c r="AD1761" s="17">
        <f t="shared" si="3916"/>
        <v>47754</v>
      </c>
      <c r="AE1761" s="16" t="e">
        <f t="shared" si="3909"/>
        <v>#VALUE!</v>
      </c>
      <c r="AF1761" s="10">
        <f ca="1">IFERROR(AVERAGE(INDIRECT("AE"&amp;AC1761-Template!$F$10+1):INDIRECT("AE"&amp;AC1761)),0)</f>
        <v>0</v>
      </c>
      <c r="AG1761" s="35"/>
      <c r="AH1761" s="86"/>
      <c r="AI1761" s="35"/>
      <c r="AJ1761" s="35"/>
      <c r="AK1761" s="35"/>
      <c r="AL1761" s="35"/>
      <c r="AM1761" s="35"/>
      <c r="AN1761" s="35"/>
      <c r="AO1761" s="35"/>
      <c r="AP1761" s="35"/>
      <c r="AQ1761" s="35"/>
      <c r="AR1761" s="35"/>
      <c r="AS1761" s="35"/>
      <c r="AT1761" s="35"/>
      <c r="AU1761" s="35"/>
      <c r="AV1761" s="35"/>
      <c r="AW1761" s="35"/>
      <c r="AX1761" s="35"/>
      <c r="AY1761" s="35"/>
      <c r="AZ1761" s="17">
        <f t="shared" ref="AZ1761" si="3975">AZ1760+1</f>
        <v>47777</v>
      </c>
      <c r="BA1761" s="216">
        <f t="shared" si="3932"/>
        <v>1</v>
      </c>
      <c r="BB1761" s="216">
        <f t="shared" ref="BB1761" si="3976">BB1760+1</f>
        <v>1756</v>
      </c>
      <c r="BC1761" s="16">
        <f t="shared" si="3934"/>
        <v>4.8109589041095893</v>
      </c>
      <c r="BD1761" s="16">
        <f>IF(Template!$F$7="Linear interpolation",LinInterp($AO$5:$AO$18,$AM$5:$AM$18,BC1761),CubicSpline($AO$5:$AO$18,$AM$5:$AM$18,BC1761))</f>
        <v>13.978563445680185</v>
      </c>
      <c r="BE1761" s="221">
        <f t="shared" si="3869"/>
        <v>1.8766097945669449</v>
      </c>
      <c r="BF1761" s="221">
        <f>BE1761/PRODUCT($BG$6:BG1760)</f>
        <v>1.0003342159249209</v>
      </c>
      <c r="BG1761" s="16">
        <f t="shared" si="3935"/>
        <v>1.0003342159249209</v>
      </c>
      <c r="BH1761" s="10">
        <f t="shared" si="3936"/>
        <v>12.198881259612438</v>
      </c>
      <c r="BI1761" s="90"/>
      <c r="BJ1761" s="17">
        <f t="shared" si="3919"/>
        <v>47754</v>
      </c>
      <c r="BK1761" s="16">
        <f t="shared" si="3912"/>
        <v>12.074870653774106</v>
      </c>
      <c r="BL1761" s="10">
        <f ca="1">IFERROR(AVERAGE(INDIRECT("BK"&amp;AC1761-Template!$F$10+1):INDIRECT("BK"&amp;AC1761)),0)</f>
        <v>12.031786064372646</v>
      </c>
      <c r="BM1761" s="35"/>
      <c r="BN1761" s="86"/>
      <c r="BO1761" s="35"/>
      <c r="BP1761" s="35"/>
      <c r="BQ1761" s="35"/>
      <c r="BR1761" s="35"/>
      <c r="BS1761" s="35"/>
      <c r="BT1761" s="35"/>
      <c r="BU1761" s="35"/>
      <c r="BV1761" s="35"/>
      <c r="BW1761" s="35"/>
      <c r="BX1761" s="35"/>
      <c r="BY1761" s="35"/>
      <c r="BZ1761" s="35"/>
      <c r="CA1761" s="35"/>
      <c r="CB1761" s="35"/>
      <c r="CC1761" s="35"/>
      <c r="CD1761" s="35"/>
      <c r="CE1761" s="35"/>
      <c r="CF1761" s="35"/>
      <c r="CG1761" s="35"/>
      <c r="CH1761" s="35"/>
    </row>
    <row r="1762" spans="1:86" ht="15.6" x14ac:dyDescent="0.3">
      <c r="A1762" s="35"/>
      <c r="B1762" s="86"/>
      <c r="C1762" s="35"/>
      <c r="D1762" s="35"/>
      <c r="E1762" s="35"/>
      <c r="F1762" s="35"/>
      <c r="G1762" s="35"/>
      <c r="H1762" s="35"/>
      <c r="I1762" s="35"/>
      <c r="J1762" s="35"/>
      <c r="K1762" s="35"/>
      <c r="L1762" s="35"/>
      <c r="M1762" s="35"/>
      <c r="N1762" s="35"/>
      <c r="O1762" s="35"/>
      <c r="P1762" s="35"/>
      <c r="Q1762" s="35"/>
      <c r="R1762" s="35"/>
      <c r="S1762" s="35"/>
      <c r="T1762" s="17">
        <f t="shared" si="3913"/>
        <v>47778</v>
      </c>
      <c r="U1762" s="216">
        <f t="shared" si="3906"/>
        <v>2</v>
      </c>
      <c r="V1762" s="216">
        <f t="shared" si="3913"/>
        <v>1757</v>
      </c>
      <c r="W1762" s="16">
        <f t="shared" si="3920"/>
        <v>4.8136986301369866</v>
      </c>
      <c r="X1762" s="16" t="e">
        <f>IF(Template!$F$7="Linear interpolation",LinInterp($I$5:$I$22,$G$5:$G$22,W1762),CubicSpline($I$5:$I$22,$G$5:$G$22,W1762))</f>
        <v>#VALUE!</v>
      </c>
      <c r="Y1762" s="221" t="e">
        <f t="shared" si="3907"/>
        <v>#VALUE!</v>
      </c>
      <c r="Z1762" s="221" t="e">
        <f>Y1762/PRODUCT($AA$6:AA1761)</f>
        <v>#VALUE!</v>
      </c>
      <c r="AA1762" s="16" t="e">
        <f t="shared" si="3914"/>
        <v>#VALUE!</v>
      </c>
      <c r="AB1762" s="10" t="e">
        <f t="shared" si="3915"/>
        <v>#VALUE!</v>
      </c>
      <c r="AC1762" s="90">
        <f t="shared" si="3908"/>
        <v>1762</v>
      </c>
      <c r="AD1762" s="17">
        <f t="shared" si="3916"/>
        <v>47755</v>
      </c>
      <c r="AE1762" s="16" t="e">
        <f t="shared" si="3909"/>
        <v>#VALUE!</v>
      </c>
      <c r="AF1762" s="10">
        <f ca="1">IFERROR(AVERAGE(INDIRECT("AE"&amp;AC1762-Template!$F$10+1):INDIRECT("AE"&amp;AC1762)),0)</f>
        <v>0</v>
      </c>
      <c r="AG1762" s="35"/>
      <c r="AH1762" s="86"/>
      <c r="AI1762" s="35"/>
      <c r="AJ1762" s="35"/>
      <c r="AK1762" s="35"/>
      <c r="AL1762" s="35"/>
      <c r="AM1762" s="35"/>
      <c r="AN1762" s="35"/>
      <c r="AO1762" s="35"/>
      <c r="AP1762" s="35"/>
      <c r="AQ1762" s="35"/>
      <c r="AR1762" s="35"/>
      <c r="AS1762" s="35"/>
      <c r="AT1762" s="35"/>
      <c r="AU1762" s="35"/>
      <c r="AV1762" s="35"/>
      <c r="AW1762" s="35"/>
      <c r="AX1762" s="35"/>
      <c r="AY1762" s="35"/>
      <c r="AZ1762" s="17">
        <f t="shared" ref="AZ1762" si="3977">AZ1761+1</f>
        <v>47778</v>
      </c>
      <c r="BA1762" s="216">
        <f t="shared" si="3932"/>
        <v>2</v>
      </c>
      <c r="BB1762" s="216">
        <f t="shared" ref="BB1762" si="3978">BB1761+1</f>
        <v>1757</v>
      </c>
      <c r="BC1762" s="16">
        <f t="shared" si="3934"/>
        <v>4.8136986301369866</v>
      </c>
      <c r="BD1762" s="16">
        <f>IF(Template!$F$7="Linear interpolation",LinInterp($AO$5:$AO$18,$AM$5:$AM$18,BC1762),CubicSpline($AO$5:$AO$18,$AM$5:$AM$18,BC1762))</f>
        <v>13.9779813557585</v>
      </c>
      <c r="BE1762" s="221">
        <f t="shared" si="3869"/>
        <v>1.8772364665992571</v>
      </c>
      <c r="BF1762" s="221">
        <f>BE1762/PRODUCT($BG$6:BG1761)</f>
        <v>1.0003339383787329</v>
      </c>
      <c r="BG1762" s="16">
        <f t="shared" si="3935"/>
        <v>1.0003339383787329</v>
      </c>
      <c r="BH1762" s="10">
        <f t="shared" si="3936"/>
        <v>12.188750823749261</v>
      </c>
      <c r="BI1762" s="90"/>
      <c r="BJ1762" s="17">
        <f t="shared" si="3919"/>
        <v>47755</v>
      </c>
      <c r="BK1762" s="16">
        <f t="shared" si="3912"/>
        <v>12.074870653774106</v>
      </c>
      <c r="BL1762" s="10">
        <f ca="1">IFERROR(AVERAGE(INDIRECT("BK"&amp;AC1762-Template!$F$10+1):INDIRECT("BK"&amp;AC1762)),0)</f>
        <v>12.034503759196319</v>
      </c>
      <c r="BM1762" s="35"/>
      <c r="BN1762" s="86"/>
      <c r="BO1762" s="35"/>
      <c r="BP1762" s="35"/>
      <c r="BQ1762" s="35"/>
      <c r="BR1762" s="35"/>
      <c r="BS1762" s="35"/>
      <c r="BT1762" s="35"/>
      <c r="BU1762" s="35"/>
      <c r="BV1762" s="35"/>
      <c r="BW1762" s="35"/>
      <c r="BX1762" s="35"/>
      <c r="BY1762" s="35"/>
      <c r="BZ1762" s="35"/>
      <c r="CA1762" s="35"/>
      <c r="CB1762" s="35"/>
      <c r="CC1762" s="35"/>
      <c r="CD1762" s="35"/>
      <c r="CE1762" s="35"/>
      <c r="CF1762" s="35"/>
      <c r="CG1762" s="35"/>
      <c r="CH1762" s="35"/>
    </row>
    <row r="1763" spans="1:86" ht="15.6" x14ac:dyDescent="0.3">
      <c r="A1763" s="35"/>
      <c r="B1763" s="86"/>
      <c r="C1763" s="35"/>
      <c r="D1763" s="35"/>
      <c r="E1763" s="35"/>
      <c r="F1763" s="35"/>
      <c r="G1763" s="35"/>
      <c r="H1763" s="35"/>
      <c r="I1763" s="35"/>
      <c r="J1763" s="35"/>
      <c r="K1763" s="35"/>
      <c r="L1763" s="35"/>
      <c r="M1763" s="35"/>
      <c r="N1763" s="35"/>
      <c r="O1763" s="35"/>
      <c r="P1763" s="35"/>
      <c r="Q1763" s="35"/>
      <c r="R1763" s="35"/>
      <c r="S1763" s="35"/>
      <c r="T1763" s="17">
        <f t="shared" si="3913"/>
        <v>47779</v>
      </c>
      <c r="U1763" s="216">
        <f t="shared" si="3906"/>
        <v>3</v>
      </c>
      <c r="V1763" s="216">
        <f t="shared" si="3913"/>
        <v>1758</v>
      </c>
      <c r="W1763" s="16">
        <f t="shared" si="3920"/>
        <v>4.816438356164384</v>
      </c>
      <c r="X1763" s="16" t="e">
        <f>IF(Template!$F$7="Linear interpolation",LinInterp($I$5:$I$22,$G$5:$G$22,W1763),CubicSpline($I$5:$I$22,$G$5:$G$22,W1763))</f>
        <v>#VALUE!</v>
      </c>
      <c r="Y1763" s="221" t="e">
        <f t="shared" si="3907"/>
        <v>#VALUE!</v>
      </c>
      <c r="Z1763" s="221" t="e">
        <f>Y1763/PRODUCT($AA$6:AA1762)</f>
        <v>#VALUE!</v>
      </c>
      <c r="AA1763" s="16" t="e">
        <f t="shared" si="3914"/>
        <v>#VALUE!</v>
      </c>
      <c r="AB1763" s="10" t="e">
        <f t="shared" si="3915"/>
        <v>#VALUE!</v>
      </c>
      <c r="AC1763" s="90">
        <f t="shared" si="3908"/>
        <v>1763</v>
      </c>
      <c r="AD1763" s="17">
        <f t="shared" si="3916"/>
        <v>47756</v>
      </c>
      <c r="AE1763" s="16" t="e">
        <f t="shared" si="3909"/>
        <v>#VALUE!</v>
      </c>
      <c r="AF1763" s="10">
        <f ca="1">IFERROR(AVERAGE(INDIRECT("AE"&amp;AC1763-Template!$F$10+1):INDIRECT("AE"&amp;AC1763)),0)</f>
        <v>0</v>
      </c>
      <c r="AG1763" s="35"/>
      <c r="AH1763" s="86"/>
      <c r="AI1763" s="35"/>
      <c r="AJ1763" s="35"/>
      <c r="AK1763" s="35"/>
      <c r="AL1763" s="35"/>
      <c r="AM1763" s="35"/>
      <c r="AN1763" s="35"/>
      <c r="AO1763" s="35"/>
      <c r="AP1763" s="35"/>
      <c r="AQ1763" s="35"/>
      <c r="AR1763" s="35"/>
      <c r="AS1763" s="35"/>
      <c r="AT1763" s="35"/>
      <c r="AU1763" s="35"/>
      <c r="AV1763" s="35"/>
      <c r="AW1763" s="35"/>
      <c r="AX1763" s="35"/>
      <c r="AY1763" s="35"/>
      <c r="AZ1763" s="17">
        <f t="shared" ref="AZ1763" si="3979">AZ1762+1</f>
        <v>47779</v>
      </c>
      <c r="BA1763" s="216">
        <f t="shared" si="3932"/>
        <v>3</v>
      </c>
      <c r="BB1763" s="216">
        <f t="shared" ref="BB1763" si="3980">BB1762+1</f>
        <v>1758</v>
      </c>
      <c r="BC1763" s="16">
        <f t="shared" si="3934"/>
        <v>4.816438356164384</v>
      </c>
      <c r="BD1763" s="16">
        <f>IF(Template!$F$7="Linear interpolation",LinInterp($AO$5:$AO$18,$AM$5:$AM$18,BC1763),CubicSpline($AO$5:$AO$18,$AM$5:$AM$18,BC1763))</f>
        <v>13.977403424731971</v>
      </c>
      <c r="BE1763" s="221">
        <f t="shared" si="3869"/>
        <v>1.8778636251427709</v>
      </c>
      <c r="BF1763" s="221">
        <f>BE1763/PRODUCT($BG$6:BG1762)</f>
        <v>1.0003340860646341</v>
      </c>
      <c r="BG1763" s="16">
        <f t="shared" si="3935"/>
        <v>1.0003340860646341</v>
      </c>
      <c r="BH1763" s="10">
        <f t="shared" si="3936"/>
        <v>12.194141359146204</v>
      </c>
      <c r="BI1763" s="90"/>
      <c r="BJ1763" s="17">
        <f t="shared" si="3919"/>
        <v>47756</v>
      </c>
      <c r="BK1763" s="16">
        <f t="shared" si="3912"/>
        <v>12.097899297898728</v>
      </c>
      <c r="BL1763" s="10">
        <f ca="1">IFERROR(AVERAGE(INDIRECT("BK"&amp;AC1763-Template!$F$10+1):INDIRECT("BK"&amp;AC1763)),0)</f>
        <v>12.037989075490811</v>
      </c>
      <c r="BM1763" s="35"/>
      <c r="BN1763" s="86"/>
      <c r="BO1763" s="35"/>
      <c r="BP1763" s="35"/>
      <c r="BQ1763" s="35"/>
      <c r="BR1763" s="35"/>
      <c r="BS1763" s="35"/>
      <c r="BT1763" s="35"/>
      <c r="BU1763" s="35"/>
      <c r="BV1763" s="35"/>
      <c r="BW1763" s="35"/>
      <c r="BX1763" s="35"/>
      <c r="BY1763" s="35"/>
      <c r="BZ1763" s="35"/>
      <c r="CA1763" s="35"/>
      <c r="CB1763" s="35"/>
      <c r="CC1763" s="35"/>
      <c r="CD1763" s="35"/>
      <c r="CE1763" s="35"/>
      <c r="CF1763" s="35"/>
      <c r="CG1763" s="35"/>
      <c r="CH1763" s="35"/>
    </row>
    <row r="1764" spans="1:86" ht="15.6" x14ac:dyDescent="0.3">
      <c r="A1764" s="35"/>
      <c r="B1764" s="86"/>
      <c r="C1764" s="35"/>
      <c r="D1764" s="35"/>
      <c r="E1764" s="35"/>
      <c r="F1764" s="35"/>
      <c r="G1764" s="35"/>
      <c r="H1764" s="35"/>
      <c r="I1764" s="35"/>
      <c r="J1764" s="35"/>
      <c r="K1764" s="35"/>
      <c r="L1764" s="35"/>
      <c r="M1764" s="35"/>
      <c r="N1764" s="35"/>
      <c r="O1764" s="35"/>
      <c r="P1764" s="35"/>
      <c r="Q1764" s="35"/>
      <c r="R1764" s="35"/>
      <c r="S1764" s="35"/>
      <c r="T1764" s="17">
        <f t="shared" si="3913"/>
        <v>47780</v>
      </c>
      <c r="U1764" s="216">
        <f t="shared" si="3906"/>
        <v>4</v>
      </c>
      <c r="V1764" s="216">
        <f t="shared" si="3913"/>
        <v>1759</v>
      </c>
      <c r="W1764" s="16">
        <f t="shared" si="3920"/>
        <v>4.8191780821917805</v>
      </c>
      <c r="X1764" s="16" t="e">
        <f>IF(Template!$F$7="Linear interpolation",LinInterp($I$5:$I$22,$G$5:$G$22,W1764),CubicSpline($I$5:$I$22,$G$5:$G$22,W1764))</f>
        <v>#VALUE!</v>
      </c>
      <c r="Y1764" s="221" t="e">
        <f t="shared" si="3907"/>
        <v>#VALUE!</v>
      </c>
      <c r="Z1764" s="221" t="e">
        <f>Y1764/PRODUCT($AA$6:AA1763)</f>
        <v>#VALUE!</v>
      </c>
      <c r="AA1764" s="16" t="e">
        <f t="shared" si="3914"/>
        <v>#VALUE!</v>
      </c>
      <c r="AB1764" s="10" t="e">
        <f t="shared" si="3915"/>
        <v>#VALUE!</v>
      </c>
      <c r="AC1764" s="90">
        <f t="shared" si="3908"/>
        <v>1764</v>
      </c>
      <c r="AD1764" s="17">
        <f t="shared" si="3916"/>
        <v>47757</v>
      </c>
      <c r="AE1764" s="16" t="e">
        <f t="shared" si="3909"/>
        <v>#VALUE!</v>
      </c>
      <c r="AF1764" s="10">
        <f ca="1">IFERROR(AVERAGE(INDIRECT("AE"&amp;AC1764-Template!$F$10+1):INDIRECT("AE"&amp;AC1764)),0)</f>
        <v>0</v>
      </c>
      <c r="AG1764" s="35"/>
      <c r="AH1764" s="86"/>
      <c r="AI1764" s="35"/>
      <c r="AJ1764" s="35"/>
      <c r="AK1764" s="35"/>
      <c r="AL1764" s="35"/>
      <c r="AM1764" s="35"/>
      <c r="AN1764" s="35"/>
      <c r="AO1764" s="35"/>
      <c r="AP1764" s="35"/>
      <c r="AQ1764" s="35"/>
      <c r="AR1764" s="35"/>
      <c r="AS1764" s="35"/>
      <c r="AT1764" s="35"/>
      <c r="AU1764" s="35"/>
      <c r="AV1764" s="35"/>
      <c r="AW1764" s="35"/>
      <c r="AX1764" s="35"/>
      <c r="AY1764" s="35"/>
      <c r="AZ1764" s="17">
        <f t="shared" ref="AZ1764" si="3981">AZ1763+1</f>
        <v>47780</v>
      </c>
      <c r="BA1764" s="216">
        <f t="shared" si="3932"/>
        <v>4</v>
      </c>
      <c r="BB1764" s="216">
        <f t="shared" ref="BB1764" si="3982">BB1763+1</f>
        <v>1759</v>
      </c>
      <c r="BC1764" s="16">
        <f t="shared" si="3934"/>
        <v>4.8191780821917805</v>
      </c>
      <c r="BD1764" s="16">
        <f>IF(Template!$F$7="Linear interpolation",LinInterp($AO$5:$AO$18,$AM$5:$AM$18,BC1764),CubicSpline($AO$5:$AO$18,$AM$5:$AM$18,BC1764))</f>
        <v>13.976829687795298</v>
      </c>
      <c r="BE1764" s="221">
        <f t="shared" si="3869"/>
        <v>1.8784912739086228</v>
      </c>
      <c r="BF1764" s="221">
        <f>BE1764/PRODUCT($BG$6:BG1763)</f>
        <v>1.0003342355416274</v>
      </c>
      <c r="BG1764" s="16">
        <f t="shared" si="3935"/>
        <v>1.0003342355416274</v>
      </c>
      <c r="BH1764" s="10">
        <f t="shared" si="3936"/>
        <v>12.19959726939901</v>
      </c>
      <c r="BI1764" s="90"/>
      <c r="BJ1764" s="17">
        <f t="shared" si="3919"/>
        <v>47757</v>
      </c>
      <c r="BK1764" s="16">
        <f t="shared" si="3912"/>
        <v>12.090431044405324</v>
      </c>
      <c r="BL1764" s="10">
        <f ca="1">IFERROR(AVERAGE(INDIRECT("BK"&amp;AC1764-Template!$F$10+1):INDIRECT("BK"&amp;AC1764)),0)</f>
        <v>12.041225450002193</v>
      </c>
      <c r="BM1764" s="35"/>
      <c r="BN1764" s="86"/>
      <c r="BO1764" s="35"/>
      <c r="BP1764" s="35"/>
      <c r="BQ1764" s="35"/>
      <c r="BR1764" s="35"/>
      <c r="BS1764" s="35"/>
      <c r="BT1764" s="35"/>
      <c r="BU1764" s="35"/>
      <c r="BV1764" s="35"/>
      <c r="BW1764" s="35"/>
      <c r="BX1764" s="35"/>
      <c r="BY1764" s="35"/>
      <c r="BZ1764" s="35"/>
      <c r="CA1764" s="35"/>
      <c r="CB1764" s="35"/>
      <c r="CC1764" s="35"/>
      <c r="CD1764" s="35"/>
      <c r="CE1764" s="35"/>
      <c r="CF1764" s="35"/>
      <c r="CG1764" s="35"/>
      <c r="CH1764" s="35"/>
    </row>
    <row r="1765" spans="1:86" ht="15.6" x14ac:dyDescent="0.3">
      <c r="A1765" s="35"/>
      <c r="B1765" s="86"/>
      <c r="C1765" s="35"/>
      <c r="D1765" s="35"/>
      <c r="E1765" s="35"/>
      <c r="F1765" s="35"/>
      <c r="G1765" s="35"/>
      <c r="H1765" s="35"/>
      <c r="I1765" s="35"/>
      <c r="J1765" s="35"/>
      <c r="K1765" s="35"/>
      <c r="L1765" s="35"/>
      <c r="M1765" s="35"/>
      <c r="N1765" s="35"/>
      <c r="O1765" s="35"/>
      <c r="P1765" s="35"/>
      <c r="Q1765" s="35"/>
      <c r="R1765" s="35"/>
      <c r="S1765" s="35"/>
      <c r="T1765" s="17">
        <f t="shared" si="3913"/>
        <v>47781</v>
      </c>
      <c r="U1765" s="216">
        <f t="shared" si="3906"/>
        <v>5</v>
      </c>
      <c r="V1765" s="216">
        <f t="shared" si="3913"/>
        <v>1760</v>
      </c>
      <c r="W1765" s="16">
        <f t="shared" si="3920"/>
        <v>4.8219178082191778</v>
      </c>
      <c r="X1765" s="16" t="e">
        <f>IF(Template!$F$7="Linear interpolation",LinInterp($I$5:$I$22,$G$5:$G$22,W1765),CubicSpline($I$5:$I$22,$G$5:$G$22,W1765))</f>
        <v>#VALUE!</v>
      </c>
      <c r="Y1765" s="221" t="e">
        <f t="shared" si="3907"/>
        <v>#VALUE!</v>
      </c>
      <c r="Z1765" s="221" t="e">
        <f>Y1765/PRODUCT($AA$6:AA1764)</f>
        <v>#VALUE!</v>
      </c>
      <c r="AA1765" s="16" t="e">
        <f t="shared" si="3914"/>
        <v>#VALUE!</v>
      </c>
      <c r="AB1765" s="10" t="e">
        <f t="shared" si="3915"/>
        <v>#VALUE!</v>
      </c>
      <c r="AC1765" s="90">
        <f t="shared" si="3908"/>
        <v>1765</v>
      </c>
      <c r="AD1765" s="17">
        <f t="shared" si="3916"/>
        <v>47758</v>
      </c>
      <c r="AE1765" s="16" t="e">
        <f t="shared" si="3909"/>
        <v>#VALUE!</v>
      </c>
      <c r="AF1765" s="10">
        <f ca="1">IFERROR(AVERAGE(INDIRECT("AE"&amp;AC1765-Template!$F$10+1):INDIRECT("AE"&amp;AC1765)),0)</f>
        <v>0</v>
      </c>
      <c r="AG1765" s="35"/>
      <c r="AH1765" s="86"/>
      <c r="AI1765" s="35"/>
      <c r="AJ1765" s="35"/>
      <c r="AK1765" s="35"/>
      <c r="AL1765" s="35"/>
      <c r="AM1765" s="35"/>
      <c r="AN1765" s="35"/>
      <c r="AO1765" s="35"/>
      <c r="AP1765" s="35"/>
      <c r="AQ1765" s="35"/>
      <c r="AR1765" s="35"/>
      <c r="AS1765" s="35"/>
      <c r="AT1765" s="35"/>
      <c r="AU1765" s="35"/>
      <c r="AV1765" s="35"/>
      <c r="AW1765" s="35"/>
      <c r="AX1765" s="35"/>
      <c r="AY1765" s="35"/>
      <c r="AZ1765" s="17">
        <f t="shared" ref="AZ1765" si="3983">AZ1764+1</f>
        <v>47781</v>
      </c>
      <c r="BA1765" s="216">
        <f t="shared" si="3932"/>
        <v>5</v>
      </c>
      <c r="BB1765" s="216">
        <f t="shared" ref="BB1765" si="3984">BB1764+1</f>
        <v>1760</v>
      </c>
      <c r="BC1765" s="16">
        <f t="shared" si="3934"/>
        <v>4.8219178082191778</v>
      </c>
      <c r="BD1765" s="16">
        <f>IF(Template!$F$7="Linear interpolation",LinInterp($AO$5:$AO$18,$AM$5:$AM$18,BC1765),CubicSpline($AO$5:$AO$18,$AM$5:$AM$18,BC1765))</f>
        <v>13.976260180143173</v>
      </c>
      <c r="BE1765" s="221">
        <f t="shared" si="3869"/>
        <v>1.8791194166191698</v>
      </c>
      <c r="BF1765" s="221">
        <f>BE1765/PRODUCT($BG$6:BG1764)</f>
        <v>1.0003343868131154</v>
      </c>
      <c r="BG1765" s="16">
        <f t="shared" si="3935"/>
        <v>1.0003343868131154</v>
      </c>
      <c r="BH1765" s="10">
        <f t="shared" si="3936"/>
        <v>12.205118678711102</v>
      </c>
      <c r="BI1765" s="90"/>
      <c r="BJ1765" s="17">
        <f t="shared" si="3919"/>
        <v>47758</v>
      </c>
      <c r="BK1765" s="16">
        <f t="shared" si="3912"/>
        <v>12.094477426562555</v>
      </c>
      <c r="BL1765" s="10">
        <f ca="1">IFERROR(AVERAGE(INDIRECT("BK"&amp;AC1765-Template!$F$10+1):INDIRECT("BK"&amp;AC1765)),0)</f>
        <v>12.044168105085271</v>
      </c>
      <c r="BM1765" s="35"/>
      <c r="BN1765" s="86"/>
      <c r="BO1765" s="35"/>
      <c r="BP1765" s="35"/>
      <c r="BQ1765" s="35"/>
      <c r="BR1765" s="35"/>
      <c r="BS1765" s="35"/>
      <c r="BT1765" s="35"/>
      <c r="BU1765" s="35"/>
      <c r="BV1765" s="35"/>
      <c r="BW1765" s="35"/>
      <c r="BX1765" s="35"/>
      <c r="BY1765" s="35"/>
      <c r="BZ1765" s="35"/>
      <c r="CA1765" s="35"/>
      <c r="CB1765" s="35"/>
      <c r="CC1765" s="35"/>
      <c r="CD1765" s="35"/>
      <c r="CE1765" s="35"/>
      <c r="CF1765" s="35"/>
      <c r="CG1765" s="35"/>
      <c r="CH1765" s="35"/>
    </row>
    <row r="1766" spans="1:86" ht="15.6" x14ac:dyDescent="0.3">
      <c r="A1766" s="35"/>
      <c r="B1766" s="86"/>
      <c r="C1766" s="35"/>
      <c r="D1766" s="35"/>
      <c r="E1766" s="35"/>
      <c r="F1766" s="35"/>
      <c r="G1766" s="35"/>
      <c r="H1766" s="35"/>
      <c r="I1766" s="35"/>
      <c r="J1766" s="35"/>
      <c r="K1766" s="35"/>
      <c r="L1766" s="35"/>
      <c r="M1766" s="35"/>
      <c r="N1766" s="35"/>
      <c r="O1766" s="35"/>
      <c r="P1766" s="35"/>
      <c r="Q1766" s="35"/>
      <c r="R1766" s="35"/>
      <c r="S1766" s="35"/>
      <c r="T1766" s="17">
        <f t="shared" si="3913"/>
        <v>47782</v>
      </c>
      <c r="U1766" s="216">
        <f t="shared" si="3906"/>
        <v>6</v>
      </c>
      <c r="V1766" s="216">
        <f t="shared" si="3913"/>
        <v>1761</v>
      </c>
      <c r="W1766" s="16">
        <f t="shared" si="3920"/>
        <v>4.8246575342465752</v>
      </c>
      <c r="X1766" s="16" t="e">
        <f>IF(Template!$F$7="Linear interpolation",LinInterp($I$5:$I$22,$G$5:$G$22,W1766),CubicSpline($I$5:$I$22,$G$5:$G$22,W1766))</f>
        <v>#VALUE!</v>
      </c>
      <c r="Y1766" s="221" t="e">
        <f t="shared" si="3907"/>
        <v>#VALUE!</v>
      </c>
      <c r="Z1766" s="221" t="e">
        <f>Y1766/PRODUCT($AA$6:AA1765)</f>
        <v>#VALUE!</v>
      </c>
      <c r="AA1766" s="16" t="e">
        <f t="shared" si="3914"/>
        <v>#VALUE!</v>
      </c>
      <c r="AB1766" s="10" t="e">
        <f t="shared" si="3915"/>
        <v>#VALUE!</v>
      </c>
      <c r="AC1766" s="90">
        <f t="shared" si="3908"/>
        <v>1766</v>
      </c>
      <c r="AD1766" s="17">
        <f t="shared" si="3916"/>
        <v>47759</v>
      </c>
      <c r="AE1766" s="16" t="e">
        <f t="shared" si="3909"/>
        <v>#VALUE!</v>
      </c>
      <c r="AF1766" s="10">
        <f ca="1">IFERROR(AVERAGE(INDIRECT("AE"&amp;AC1766-Template!$F$10+1):INDIRECT("AE"&amp;AC1766)),0)</f>
        <v>0</v>
      </c>
      <c r="AG1766" s="35"/>
      <c r="AH1766" s="86"/>
      <c r="AI1766" s="35"/>
      <c r="AJ1766" s="35"/>
      <c r="AK1766" s="35"/>
      <c r="AL1766" s="35"/>
      <c r="AM1766" s="35"/>
      <c r="AN1766" s="35"/>
      <c r="AO1766" s="35"/>
      <c r="AP1766" s="35"/>
      <c r="AQ1766" s="35"/>
      <c r="AR1766" s="35"/>
      <c r="AS1766" s="35"/>
      <c r="AT1766" s="35"/>
      <c r="AU1766" s="35"/>
      <c r="AV1766" s="35"/>
      <c r="AW1766" s="35"/>
      <c r="AX1766" s="35"/>
      <c r="AY1766" s="35"/>
      <c r="AZ1766" s="17">
        <f t="shared" ref="AZ1766" si="3985">AZ1765+1</f>
        <v>47782</v>
      </c>
      <c r="BA1766" s="216">
        <f t="shared" si="3932"/>
        <v>6</v>
      </c>
      <c r="BB1766" s="216">
        <f t="shared" ref="BB1766" si="3986">BB1765+1</f>
        <v>1761</v>
      </c>
      <c r="BC1766" s="16">
        <f t="shared" si="3934"/>
        <v>4.8246575342465752</v>
      </c>
      <c r="BD1766" s="16">
        <f>IF(Template!$F$7="Linear interpolation",LinInterp($AO$5:$AO$18,$AM$5:$AM$18,BC1766),CubicSpline($AO$5:$AO$18,$AM$5:$AM$18,BC1766))</f>
        <v>13.975694936970294</v>
      </c>
      <c r="BE1766" s="221">
        <f t="shared" si="3869"/>
        <v>1.8797480570080107</v>
      </c>
      <c r="BF1766" s="221">
        <f>BE1766/PRODUCT($BG$6:BG1765)</f>
        <v>1.000334539882501</v>
      </c>
      <c r="BG1766" s="16">
        <f t="shared" si="3935"/>
        <v>1.0003343868131154</v>
      </c>
      <c r="BH1766" s="10">
        <f t="shared" si="3936"/>
        <v>12.205118678711102</v>
      </c>
      <c r="BI1766" s="90"/>
      <c r="BJ1766" s="17">
        <f t="shared" si="3919"/>
        <v>47759</v>
      </c>
      <c r="BK1766" s="16">
        <f t="shared" si="3912"/>
        <v>12.098586571721469</v>
      </c>
      <c r="BL1766" s="10">
        <f ca="1">IFERROR(AVERAGE(INDIRECT("BK"&amp;AC1766-Template!$F$10+1):INDIRECT("BK"&amp;AC1766)),0)</f>
        <v>12.047384053891525</v>
      </c>
      <c r="BM1766" s="35"/>
      <c r="BN1766" s="86"/>
      <c r="BO1766" s="35"/>
      <c r="BP1766" s="35"/>
      <c r="BQ1766" s="35"/>
      <c r="BR1766" s="35"/>
      <c r="BS1766" s="35"/>
      <c r="BT1766" s="35"/>
      <c r="BU1766" s="35"/>
      <c r="BV1766" s="35"/>
      <c r="BW1766" s="35"/>
      <c r="BX1766" s="35"/>
      <c r="BY1766" s="35"/>
      <c r="BZ1766" s="35"/>
      <c r="CA1766" s="35"/>
      <c r="CB1766" s="35"/>
      <c r="CC1766" s="35"/>
      <c r="CD1766" s="35"/>
      <c r="CE1766" s="35"/>
      <c r="CF1766" s="35"/>
      <c r="CG1766" s="35"/>
      <c r="CH1766" s="35"/>
    </row>
    <row r="1767" spans="1:86" ht="15.6" x14ac:dyDescent="0.3">
      <c r="A1767" s="35"/>
      <c r="B1767" s="86"/>
      <c r="C1767" s="35"/>
      <c r="D1767" s="35"/>
      <c r="E1767" s="35"/>
      <c r="F1767" s="35"/>
      <c r="G1767" s="35"/>
      <c r="H1767" s="35"/>
      <c r="I1767" s="35"/>
      <c r="J1767" s="35"/>
      <c r="K1767" s="35"/>
      <c r="L1767" s="35"/>
      <c r="M1767" s="35"/>
      <c r="N1767" s="35"/>
      <c r="O1767" s="35"/>
      <c r="P1767" s="35"/>
      <c r="Q1767" s="35"/>
      <c r="R1767" s="35"/>
      <c r="S1767" s="35"/>
      <c r="T1767" s="17">
        <f t="shared" si="3913"/>
        <v>47783</v>
      </c>
      <c r="U1767" s="216">
        <f t="shared" si="3906"/>
        <v>7</v>
      </c>
      <c r="V1767" s="216">
        <f t="shared" si="3913"/>
        <v>1762</v>
      </c>
      <c r="W1767" s="16">
        <f t="shared" si="3920"/>
        <v>4.8273972602739725</v>
      </c>
      <c r="X1767" s="16" t="e">
        <f>IF(Template!$F$7="Linear interpolation",LinInterp($I$5:$I$22,$G$5:$G$22,W1767),CubicSpline($I$5:$I$22,$G$5:$G$22,W1767))</f>
        <v>#VALUE!</v>
      </c>
      <c r="Y1767" s="221" t="e">
        <f t="shared" si="3907"/>
        <v>#VALUE!</v>
      </c>
      <c r="Z1767" s="221" t="e">
        <f>Y1767/PRODUCT($AA$6:AA1766)</f>
        <v>#VALUE!</v>
      </c>
      <c r="AA1767" s="16" t="e">
        <f t="shared" si="3914"/>
        <v>#VALUE!</v>
      </c>
      <c r="AB1767" s="10" t="e">
        <f t="shared" si="3915"/>
        <v>#VALUE!</v>
      </c>
      <c r="AC1767" s="90">
        <f t="shared" si="3908"/>
        <v>1767</v>
      </c>
      <c r="AD1767" s="17">
        <f t="shared" si="3916"/>
        <v>47760</v>
      </c>
      <c r="AE1767" s="16" t="e">
        <f t="shared" si="3909"/>
        <v>#VALUE!</v>
      </c>
      <c r="AF1767" s="10">
        <f ca="1">IFERROR(AVERAGE(INDIRECT("AE"&amp;AC1767-Template!$F$10+1):INDIRECT("AE"&amp;AC1767)),0)</f>
        <v>0</v>
      </c>
      <c r="AG1767" s="35"/>
      <c r="AH1767" s="86"/>
      <c r="AI1767" s="35"/>
      <c r="AJ1767" s="35"/>
      <c r="AK1767" s="35"/>
      <c r="AL1767" s="35"/>
      <c r="AM1767" s="35"/>
      <c r="AN1767" s="35"/>
      <c r="AO1767" s="35"/>
      <c r="AP1767" s="35"/>
      <c r="AQ1767" s="35"/>
      <c r="AR1767" s="35"/>
      <c r="AS1767" s="35"/>
      <c r="AT1767" s="35"/>
      <c r="AU1767" s="35"/>
      <c r="AV1767" s="35"/>
      <c r="AW1767" s="35"/>
      <c r="AX1767" s="35"/>
      <c r="AY1767" s="35"/>
      <c r="AZ1767" s="17">
        <f t="shared" ref="AZ1767" si="3987">AZ1766+1</f>
        <v>47783</v>
      </c>
      <c r="BA1767" s="216">
        <f t="shared" si="3932"/>
        <v>7</v>
      </c>
      <c r="BB1767" s="216">
        <f t="shared" ref="BB1767" si="3988">BB1766+1</f>
        <v>1762</v>
      </c>
      <c r="BC1767" s="16">
        <f t="shared" si="3934"/>
        <v>4.8273972602739725</v>
      </c>
      <c r="BD1767" s="16">
        <f>IF(Template!$F$7="Linear interpolation",LinInterp($AO$5:$AO$18,$AM$5:$AM$18,BC1767),CubicSpline($AO$5:$AO$18,$AM$5:$AM$18,BC1767))</f>
        <v>13.975133993471355</v>
      </c>
      <c r="BE1767" s="221">
        <f t="shared" si="3869"/>
        <v>1.8803771988199991</v>
      </c>
      <c r="BF1767" s="221">
        <f>BE1767/PRODUCT($BG$6:BG1766)</f>
        <v>1.0003348478226166</v>
      </c>
      <c r="BG1767" s="16">
        <f t="shared" si="3935"/>
        <v>1.0003343868131154</v>
      </c>
      <c r="BH1767" s="10">
        <f t="shared" si="3936"/>
        <v>12.205118678711102</v>
      </c>
      <c r="BI1767" s="90"/>
      <c r="BJ1767" s="17">
        <f t="shared" si="3919"/>
        <v>47760</v>
      </c>
      <c r="BK1767" s="16">
        <f t="shared" si="3912"/>
        <v>12.102758604280005</v>
      </c>
      <c r="BL1767" s="10">
        <f ca="1">IFERROR(AVERAGE(INDIRECT("BK"&amp;AC1767-Template!$F$10+1):INDIRECT("BK"&amp;AC1767)),0)</f>
        <v>12.050661082823959</v>
      </c>
      <c r="BM1767" s="35"/>
      <c r="BN1767" s="86"/>
      <c r="BO1767" s="35"/>
      <c r="BP1767" s="35"/>
      <c r="BQ1767" s="35"/>
      <c r="BR1767" s="35"/>
      <c r="BS1767" s="35"/>
      <c r="BT1767" s="35"/>
      <c r="BU1767" s="35"/>
      <c r="BV1767" s="35"/>
      <c r="BW1767" s="35"/>
      <c r="BX1767" s="35"/>
      <c r="BY1767" s="35"/>
      <c r="BZ1767" s="35"/>
      <c r="CA1767" s="35"/>
      <c r="CB1767" s="35"/>
      <c r="CC1767" s="35"/>
      <c r="CD1767" s="35"/>
      <c r="CE1767" s="35"/>
      <c r="CF1767" s="35"/>
      <c r="CG1767" s="35"/>
      <c r="CH1767" s="35"/>
    </row>
    <row r="1768" spans="1:86" ht="15.6" x14ac:dyDescent="0.3">
      <c r="A1768" s="35"/>
      <c r="B1768" s="86"/>
      <c r="C1768" s="35"/>
      <c r="D1768" s="35"/>
      <c r="E1768" s="35"/>
      <c r="F1768" s="35"/>
      <c r="G1768" s="35"/>
      <c r="H1768" s="35"/>
      <c r="I1768" s="35"/>
      <c r="J1768" s="35"/>
      <c r="K1768" s="35"/>
      <c r="L1768" s="35"/>
      <c r="M1768" s="35"/>
      <c r="N1768" s="35"/>
      <c r="O1768" s="35"/>
      <c r="P1768" s="35"/>
      <c r="Q1768" s="35"/>
      <c r="R1768" s="35"/>
      <c r="S1768" s="35"/>
      <c r="T1768" s="17">
        <f t="shared" si="3913"/>
        <v>47784</v>
      </c>
      <c r="U1768" s="216">
        <f t="shared" si="3906"/>
        <v>1</v>
      </c>
      <c r="V1768" s="216">
        <f t="shared" si="3913"/>
        <v>1763</v>
      </c>
      <c r="W1768" s="16">
        <f t="shared" si="3920"/>
        <v>4.8301369863013699</v>
      </c>
      <c r="X1768" s="16" t="e">
        <f>IF(Template!$F$7="Linear interpolation",LinInterp($I$5:$I$22,$G$5:$G$22,W1768),CubicSpline($I$5:$I$22,$G$5:$G$22,W1768))</f>
        <v>#VALUE!</v>
      </c>
      <c r="Y1768" s="221" t="e">
        <f t="shared" si="3907"/>
        <v>#VALUE!</v>
      </c>
      <c r="Z1768" s="221" t="e">
        <f>Y1768/PRODUCT($AA$6:AA1767)</f>
        <v>#VALUE!</v>
      </c>
      <c r="AA1768" s="16" t="e">
        <f t="shared" si="3914"/>
        <v>#VALUE!</v>
      </c>
      <c r="AB1768" s="10" t="e">
        <f t="shared" si="3915"/>
        <v>#VALUE!</v>
      </c>
      <c r="AC1768" s="90">
        <f t="shared" si="3908"/>
        <v>1768</v>
      </c>
      <c r="AD1768" s="17">
        <f t="shared" si="3916"/>
        <v>47761</v>
      </c>
      <c r="AE1768" s="16" t="e">
        <f t="shared" si="3909"/>
        <v>#VALUE!</v>
      </c>
      <c r="AF1768" s="10">
        <f ca="1">IFERROR(AVERAGE(INDIRECT("AE"&amp;AC1768-Template!$F$10+1):INDIRECT("AE"&amp;AC1768)),0)</f>
        <v>0</v>
      </c>
      <c r="AG1768" s="35"/>
      <c r="AH1768" s="86"/>
      <c r="AI1768" s="35"/>
      <c r="AJ1768" s="35"/>
      <c r="AK1768" s="35"/>
      <c r="AL1768" s="35"/>
      <c r="AM1768" s="35"/>
      <c r="AN1768" s="35"/>
      <c r="AO1768" s="35"/>
      <c r="AP1768" s="35"/>
      <c r="AQ1768" s="35"/>
      <c r="AR1768" s="35"/>
      <c r="AS1768" s="35"/>
      <c r="AT1768" s="35"/>
      <c r="AU1768" s="35"/>
      <c r="AV1768" s="35"/>
      <c r="AW1768" s="35"/>
      <c r="AX1768" s="35"/>
      <c r="AY1768" s="35"/>
      <c r="AZ1768" s="17">
        <f t="shared" ref="AZ1768" si="3989">AZ1767+1</f>
        <v>47784</v>
      </c>
      <c r="BA1768" s="216">
        <f t="shared" si="3932"/>
        <v>1</v>
      </c>
      <c r="BB1768" s="216">
        <f t="shared" ref="BB1768" si="3990">BB1767+1</f>
        <v>1763</v>
      </c>
      <c r="BC1768" s="16">
        <f t="shared" si="3934"/>
        <v>4.8301369863013699</v>
      </c>
      <c r="BD1768" s="16">
        <f>IF(Template!$F$7="Linear interpolation",LinInterp($AO$5:$AO$18,$AM$5:$AM$18,BC1768),CubicSpline($AO$5:$AO$18,$AM$5:$AM$18,BC1768))</f>
        <v>13.974577384841051</v>
      </c>
      <c r="BE1768" s="221">
        <f t="shared" si="3869"/>
        <v>1.8810068458112676</v>
      </c>
      <c r="BF1768" s="221">
        <f>BE1768/PRODUCT($BG$6:BG1767)</f>
        <v>1.0003353124382817</v>
      </c>
      <c r="BG1768" s="16">
        <f t="shared" si="3935"/>
        <v>1.0003353124382817</v>
      </c>
      <c r="BH1768" s="10">
        <f t="shared" si="3936"/>
        <v>12.238903997280781</v>
      </c>
      <c r="BI1768" s="90"/>
      <c r="BJ1768" s="17">
        <f t="shared" si="3919"/>
        <v>47761</v>
      </c>
      <c r="BK1768" s="16">
        <f t="shared" si="3912"/>
        <v>12.102758604280005</v>
      </c>
      <c r="BL1768" s="10">
        <f ca="1">IFERROR(AVERAGE(INDIRECT("BK"&amp;AC1768-Template!$F$10+1):INDIRECT("BK"&amp;AC1768)),0)</f>
        <v>12.053858148418431</v>
      </c>
      <c r="BM1768" s="35"/>
      <c r="BN1768" s="86"/>
      <c r="BO1768" s="35"/>
      <c r="BP1768" s="35"/>
      <c r="BQ1768" s="35"/>
      <c r="BR1768" s="35"/>
      <c r="BS1768" s="35"/>
      <c r="BT1768" s="35"/>
      <c r="BU1768" s="35"/>
      <c r="BV1768" s="35"/>
      <c r="BW1768" s="35"/>
      <c r="BX1768" s="35"/>
      <c r="BY1768" s="35"/>
      <c r="BZ1768" s="35"/>
      <c r="CA1768" s="35"/>
      <c r="CB1768" s="35"/>
      <c r="CC1768" s="35"/>
      <c r="CD1768" s="35"/>
      <c r="CE1768" s="35"/>
      <c r="CF1768" s="35"/>
      <c r="CG1768" s="35"/>
      <c r="CH1768" s="35"/>
    </row>
    <row r="1769" spans="1:86" ht="15.6" x14ac:dyDescent="0.3">
      <c r="A1769" s="35"/>
      <c r="B1769" s="86"/>
      <c r="C1769" s="35"/>
      <c r="D1769" s="35"/>
      <c r="E1769" s="35"/>
      <c r="F1769" s="35"/>
      <c r="G1769" s="35"/>
      <c r="H1769" s="35"/>
      <c r="I1769" s="35"/>
      <c r="J1769" s="35"/>
      <c r="K1769" s="35"/>
      <c r="L1769" s="35"/>
      <c r="M1769" s="35"/>
      <c r="N1769" s="35"/>
      <c r="O1769" s="35"/>
      <c r="P1769" s="35"/>
      <c r="Q1769" s="35"/>
      <c r="R1769" s="35"/>
      <c r="S1769" s="35"/>
      <c r="T1769" s="17">
        <f t="shared" si="3913"/>
        <v>47785</v>
      </c>
      <c r="U1769" s="216">
        <f t="shared" si="3906"/>
        <v>2</v>
      </c>
      <c r="V1769" s="216">
        <f t="shared" si="3913"/>
        <v>1764</v>
      </c>
      <c r="W1769" s="16">
        <f t="shared" si="3920"/>
        <v>4.8328767123287673</v>
      </c>
      <c r="X1769" s="16" t="e">
        <f>IF(Template!$F$7="Linear interpolation",LinInterp($I$5:$I$22,$G$5:$G$22,W1769),CubicSpline($I$5:$I$22,$G$5:$G$22,W1769))</f>
        <v>#VALUE!</v>
      </c>
      <c r="Y1769" s="221" t="e">
        <f t="shared" si="3907"/>
        <v>#VALUE!</v>
      </c>
      <c r="Z1769" s="221" t="e">
        <f>Y1769/PRODUCT($AA$6:AA1768)</f>
        <v>#VALUE!</v>
      </c>
      <c r="AA1769" s="16" t="e">
        <f t="shared" si="3914"/>
        <v>#VALUE!</v>
      </c>
      <c r="AB1769" s="10" t="e">
        <f t="shared" si="3915"/>
        <v>#VALUE!</v>
      </c>
      <c r="AC1769" s="90">
        <f t="shared" si="3908"/>
        <v>1769</v>
      </c>
      <c r="AD1769" s="17">
        <f t="shared" si="3916"/>
        <v>47762</v>
      </c>
      <c r="AE1769" s="16" t="e">
        <f t="shared" si="3909"/>
        <v>#VALUE!</v>
      </c>
      <c r="AF1769" s="10">
        <f ca="1">IFERROR(AVERAGE(INDIRECT("AE"&amp;AC1769-Template!$F$10+1):INDIRECT("AE"&amp;AC1769)),0)</f>
        <v>0</v>
      </c>
      <c r="AG1769" s="35"/>
      <c r="AH1769" s="86"/>
      <c r="AI1769" s="35"/>
      <c r="AJ1769" s="35"/>
      <c r="AK1769" s="35"/>
      <c r="AL1769" s="35"/>
      <c r="AM1769" s="35"/>
      <c r="AN1769" s="35"/>
      <c r="AO1769" s="35"/>
      <c r="AP1769" s="35"/>
      <c r="AQ1769" s="35"/>
      <c r="AR1769" s="35"/>
      <c r="AS1769" s="35"/>
      <c r="AT1769" s="35"/>
      <c r="AU1769" s="35"/>
      <c r="AV1769" s="35"/>
      <c r="AW1769" s="35"/>
      <c r="AX1769" s="35"/>
      <c r="AY1769" s="35"/>
      <c r="AZ1769" s="17">
        <f t="shared" ref="AZ1769" si="3991">AZ1768+1</f>
        <v>47785</v>
      </c>
      <c r="BA1769" s="216">
        <f t="shared" si="3932"/>
        <v>2</v>
      </c>
      <c r="BB1769" s="216">
        <f t="shared" ref="BB1769" si="3992">BB1768+1</f>
        <v>1764</v>
      </c>
      <c r="BC1769" s="16">
        <f t="shared" si="3934"/>
        <v>4.8328767123287673</v>
      </c>
      <c r="BD1769" s="16">
        <f>IF(Template!$F$7="Linear interpolation",LinInterp($AO$5:$AO$18,$AM$5:$AM$18,BC1769),CubicSpline($AO$5:$AO$18,$AM$5:$AM$18,BC1769))</f>
        <v>13.974025146274078</v>
      </c>
      <c r="BE1769" s="221">
        <f t="shared" si="3869"/>
        <v>1.8816370017492492</v>
      </c>
      <c r="BF1769" s="221">
        <f>BE1769/PRODUCT($BG$6:BG1768)</f>
        <v>1.0003350099120505</v>
      </c>
      <c r="BG1769" s="16">
        <f t="shared" si="3935"/>
        <v>1.0003350099120505</v>
      </c>
      <c r="BH1769" s="10">
        <f t="shared" si="3936"/>
        <v>12.227861789842809</v>
      </c>
      <c r="BI1769" s="90"/>
      <c r="BJ1769" s="17">
        <f t="shared" si="3919"/>
        <v>47762</v>
      </c>
      <c r="BK1769" s="16">
        <f t="shared" si="3912"/>
        <v>12.102758604280005</v>
      </c>
      <c r="BL1769" s="10">
        <f ca="1">IFERROR(AVERAGE(INDIRECT("BK"&amp;AC1769-Template!$F$10+1):INDIRECT("BK"&amp;AC1769)),0)</f>
        <v>12.056973270803724</v>
      </c>
      <c r="BM1769" s="35"/>
      <c r="BN1769" s="86"/>
      <c r="BO1769" s="35"/>
      <c r="BP1769" s="35"/>
      <c r="BQ1769" s="35"/>
      <c r="BR1769" s="35"/>
      <c r="BS1769" s="35"/>
      <c r="BT1769" s="35"/>
      <c r="BU1769" s="35"/>
      <c r="BV1769" s="35"/>
      <c r="BW1769" s="35"/>
      <c r="BX1769" s="35"/>
      <c r="BY1769" s="35"/>
      <c r="BZ1769" s="35"/>
      <c r="CA1769" s="35"/>
      <c r="CB1769" s="35"/>
      <c r="CC1769" s="35"/>
      <c r="CD1769" s="35"/>
      <c r="CE1769" s="35"/>
      <c r="CF1769" s="35"/>
      <c r="CG1769" s="35"/>
      <c r="CH1769" s="35"/>
    </row>
    <row r="1770" spans="1:86" ht="15.6" x14ac:dyDescent="0.3">
      <c r="A1770" s="35"/>
      <c r="B1770" s="86"/>
      <c r="C1770" s="35"/>
      <c r="D1770" s="35"/>
      <c r="E1770" s="35"/>
      <c r="F1770" s="35"/>
      <c r="G1770" s="35"/>
      <c r="H1770" s="35"/>
      <c r="I1770" s="35"/>
      <c r="J1770" s="35"/>
      <c r="K1770" s="35"/>
      <c r="L1770" s="35"/>
      <c r="M1770" s="35"/>
      <c r="N1770" s="35"/>
      <c r="O1770" s="35"/>
      <c r="P1770" s="35"/>
      <c r="Q1770" s="35"/>
      <c r="R1770" s="35"/>
      <c r="S1770" s="35"/>
      <c r="T1770" s="17">
        <f t="shared" si="3913"/>
        <v>47786</v>
      </c>
      <c r="U1770" s="216">
        <f t="shared" si="3906"/>
        <v>3</v>
      </c>
      <c r="V1770" s="216">
        <f t="shared" si="3913"/>
        <v>1765</v>
      </c>
      <c r="W1770" s="16">
        <f t="shared" si="3920"/>
        <v>4.8356164383561646</v>
      </c>
      <c r="X1770" s="16" t="e">
        <f>IF(Template!$F$7="Linear interpolation",LinInterp($I$5:$I$22,$G$5:$G$22,W1770),CubicSpline($I$5:$I$22,$G$5:$G$22,W1770))</f>
        <v>#VALUE!</v>
      </c>
      <c r="Y1770" s="221" t="e">
        <f t="shared" si="3907"/>
        <v>#VALUE!</v>
      </c>
      <c r="Z1770" s="221" t="e">
        <f>Y1770/PRODUCT($AA$6:AA1769)</f>
        <v>#VALUE!</v>
      </c>
      <c r="AA1770" s="16" t="e">
        <f t="shared" si="3914"/>
        <v>#VALUE!</v>
      </c>
      <c r="AB1770" s="10" t="e">
        <f t="shared" si="3915"/>
        <v>#VALUE!</v>
      </c>
      <c r="AC1770" s="90">
        <f t="shared" si="3908"/>
        <v>1770</v>
      </c>
      <c r="AD1770" s="17">
        <f t="shared" si="3916"/>
        <v>47763</v>
      </c>
      <c r="AE1770" s="16" t="e">
        <f t="shared" si="3909"/>
        <v>#VALUE!</v>
      </c>
      <c r="AF1770" s="10">
        <f ca="1">IFERROR(AVERAGE(INDIRECT("AE"&amp;AC1770-Template!$F$10+1):INDIRECT("AE"&amp;AC1770)),0)</f>
        <v>0</v>
      </c>
      <c r="AG1770" s="35"/>
      <c r="AH1770" s="86"/>
      <c r="AI1770" s="35"/>
      <c r="AJ1770" s="35"/>
      <c r="AK1770" s="35"/>
      <c r="AL1770" s="35"/>
      <c r="AM1770" s="35"/>
      <c r="AN1770" s="35"/>
      <c r="AO1770" s="35"/>
      <c r="AP1770" s="35"/>
      <c r="AQ1770" s="35"/>
      <c r="AR1770" s="35"/>
      <c r="AS1770" s="35"/>
      <c r="AT1770" s="35"/>
      <c r="AU1770" s="35"/>
      <c r="AV1770" s="35"/>
      <c r="AW1770" s="35"/>
      <c r="AX1770" s="35"/>
      <c r="AY1770" s="35"/>
      <c r="AZ1770" s="17">
        <f t="shared" ref="AZ1770" si="3993">AZ1769+1</f>
        <v>47786</v>
      </c>
      <c r="BA1770" s="216">
        <f t="shared" si="3932"/>
        <v>3</v>
      </c>
      <c r="BB1770" s="216">
        <f t="shared" ref="BB1770" si="3994">BB1769+1</f>
        <v>1765</v>
      </c>
      <c r="BC1770" s="16">
        <f t="shared" si="3934"/>
        <v>4.8356164383561646</v>
      </c>
      <c r="BD1770" s="16">
        <f>IF(Template!$F$7="Linear interpolation",LinInterp($AO$5:$AO$18,$AM$5:$AM$18,BC1770),CubicSpline($AO$5:$AO$18,$AM$5:$AM$18,BC1770))</f>
        <v>13.973477312965132</v>
      </c>
      <c r="BE1770" s="221">
        <f t="shared" si="3869"/>
        <v>1.8822676704126853</v>
      </c>
      <c r="BF1770" s="221">
        <f>BE1770/PRODUCT($BG$6:BG1769)</f>
        <v>1.0003351702070324</v>
      </c>
      <c r="BG1770" s="16">
        <f t="shared" si="3935"/>
        <v>1.0003351702070324</v>
      </c>
      <c r="BH1770" s="10">
        <f t="shared" si="3936"/>
        <v>12.23371255668415</v>
      </c>
      <c r="BI1770" s="90"/>
      <c r="BJ1770" s="17">
        <f t="shared" si="3919"/>
        <v>47763</v>
      </c>
      <c r="BK1770" s="16">
        <f t="shared" si="3912"/>
        <v>12.128421547611957</v>
      </c>
      <c r="BL1770" s="10">
        <f ca="1">IFERROR(AVERAGE(INDIRECT("BK"&amp;AC1770-Template!$F$10+1):INDIRECT("BK"&amp;AC1770)),0)</f>
        <v>12.060943824633414</v>
      </c>
      <c r="BM1770" s="35"/>
      <c r="BN1770" s="86"/>
      <c r="BO1770" s="35"/>
      <c r="BP1770" s="35"/>
      <c r="BQ1770" s="35"/>
      <c r="BR1770" s="35"/>
      <c r="BS1770" s="35"/>
      <c r="BT1770" s="35"/>
      <c r="BU1770" s="35"/>
      <c r="BV1770" s="35"/>
      <c r="BW1770" s="35"/>
      <c r="BX1770" s="35"/>
      <c r="BY1770" s="35"/>
      <c r="BZ1770" s="35"/>
      <c r="CA1770" s="35"/>
      <c r="CB1770" s="35"/>
      <c r="CC1770" s="35"/>
      <c r="CD1770" s="35"/>
      <c r="CE1770" s="35"/>
      <c r="CF1770" s="35"/>
      <c r="CG1770" s="35"/>
      <c r="CH1770" s="35"/>
    </row>
    <row r="1771" spans="1:86" ht="15.6" x14ac:dyDescent="0.3">
      <c r="A1771" s="35"/>
      <c r="B1771" s="86"/>
      <c r="C1771" s="35"/>
      <c r="D1771" s="35"/>
      <c r="E1771" s="35"/>
      <c r="F1771" s="35"/>
      <c r="G1771" s="35"/>
      <c r="H1771" s="35"/>
      <c r="I1771" s="35"/>
      <c r="J1771" s="35"/>
      <c r="K1771" s="35"/>
      <c r="L1771" s="35"/>
      <c r="M1771" s="35"/>
      <c r="N1771" s="35"/>
      <c r="O1771" s="35"/>
      <c r="P1771" s="35"/>
      <c r="Q1771" s="35"/>
      <c r="R1771" s="35"/>
      <c r="S1771" s="35"/>
      <c r="T1771" s="17">
        <f t="shared" si="3913"/>
        <v>47787</v>
      </c>
      <c r="U1771" s="216">
        <f t="shared" si="3906"/>
        <v>4</v>
      </c>
      <c r="V1771" s="216">
        <f t="shared" si="3913"/>
        <v>1766</v>
      </c>
      <c r="W1771" s="16">
        <f t="shared" si="3920"/>
        <v>4.838356164383562</v>
      </c>
      <c r="X1771" s="16" t="e">
        <f>IF(Template!$F$7="Linear interpolation",LinInterp($I$5:$I$22,$G$5:$G$22,W1771),CubicSpline($I$5:$I$22,$G$5:$G$22,W1771))</f>
        <v>#VALUE!</v>
      </c>
      <c r="Y1771" s="221" t="e">
        <f t="shared" si="3907"/>
        <v>#VALUE!</v>
      </c>
      <c r="Z1771" s="221" t="e">
        <f>Y1771/PRODUCT($AA$6:AA1770)</f>
        <v>#VALUE!</v>
      </c>
      <c r="AA1771" s="16" t="e">
        <f t="shared" si="3914"/>
        <v>#VALUE!</v>
      </c>
      <c r="AB1771" s="10" t="e">
        <f t="shared" si="3915"/>
        <v>#VALUE!</v>
      </c>
      <c r="AC1771" s="90">
        <f t="shared" si="3908"/>
        <v>1771</v>
      </c>
      <c r="AD1771" s="17">
        <f t="shared" si="3916"/>
        <v>47764</v>
      </c>
      <c r="AE1771" s="16" t="e">
        <f t="shared" si="3909"/>
        <v>#VALUE!</v>
      </c>
      <c r="AF1771" s="10">
        <f ca="1">IFERROR(AVERAGE(INDIRECT("AE"&amp;AC1771-Template!$F$10+1):INDIRECT("AE"&amp;AC1771)),0)</f>
        <v>0</v>
      </c>
      <c r="AG1771" s="35"/>
      <c r="AH1771" s="86"/>
      <c r="AI1771" s="35"/>
      <c r="AJ1771" s="35"/>
      <c r="AK1771" s="35"/>
      <c r="AL1771" s="35"/>
      <c r="AM1771" s="35"/>
      <c r="AN1771" s="35"/>
      <c r="AO1771" s="35"/>
      <c r="AP1771" s="35"/>
      <c r="AQ1771" s="35"/>
      <c r="AR1771" s="35"/>
      <c r="AS1771" s="35"/>
      <c r="AT1771" s="35"/>
      <c r="AU1771" s="35"/>
      <c r="AV1771" s="35"/>
      <c r="AW1771" s="35"/>
      <c r="AX1771" s="35"/>
      <c r="AY1771" s="35"/>
      <c r="AZ1771" s="17">
        <f t="shared" ref="AZ1771" si="3995">AZ1770+1</f>
        <v>47787</v>
      </c>
      <c r="BA1771" s="216">
        <f t="shared" si="3932"/>
        <v>4</v>
      </c>
      <c r="BB1771" s="216">
        <f t="shared" ref="BB1771" si="3996">BB1770+1</f>
        <v>1766</v>
      </c>
      <c r="BC1771" s="16">
        <f t="shared" si="3934"/>
        <v>4.838356164383562</v>
      </c>
      <c r="BD1771" s="16">
        <f>IF(Template!$F$7="Linear interpolation",LinInterp($AO$5:$AO$18,$AM$5:$AM$18,BC1771),CubicSpline($AO$5:$AO$18,$AM$5:$AM$18,BC1771))</f>
        <v>13.972933920108909</v>
      </c>
      <c r="BE1771" s="221">
        <f t="shared" si="3869"/>
        <v>1.8828988555916595</v>
      </c>
      <c r="BF1771" s="221">
        <f>BE1771/PRODUCT($BG$6:BG1770)</f>
        <v>1.0003353323169153</v>
      </c>
      <c r="BG1771" s="16">
        <f t="shared" si="3935"/>
        <v>1.0003353323169153</v>
      </c>
      <c r="BH1771" s="10">
        <f t="shared" si="3936"/>
        <v>12.239629567408205</v>
      </c>
      <c r="BI1771" s="90"/>
      <c r="BJ1771" s="17">
        <f t="shared" si="3919"/>
        <v>47764</v>
      </c>
      <c r="BK1771" s="16">
        <f t="shared" si="3912"/>
        <v>12.120078099338127</v>
      </c>
      <c r="BL1771" s="10">
        <f ca="1">IFERROR(AVERAGE(INDIRECT("BK"&amp;AC1771-Template!$F$10+1):INDIRECT("BK"&amp;AC1771)),0)</f>
        <v>12.064636263520644</v>
      </c>
      <c r="BM1771" s="35"/>
      <c r="BN1771" s="86"/>
      <c r="BO1771" s="35"/>
      <c r="BP1771" s="35"/>
      <c r="BQ1771" s="35"/>
      <c r="BR1771" s="35"/>
      <c r="BS1771" s="35"/>
      <c r="BT1771" s="35"/>
      <c r="BU1771" s="35"/>
      <c r="BV1771" s="35"/>
      <c r="BW1771" s="35"/>
      <c r="BX1771" s="35"/>
      <c r="BY1771" s="35"/>
      <c r="BZ1771" s="35"/>
      <c r="CA1771" s="35"/>
      <c r="CB1771" s="35"/>
      <c r="CC1771" s="35"/>
      <c r="CD1771" s="35"/>
      <c r="CE1771" s="35"/>
      <c r="CF1771" s="35"/>
      <c r="CG1771" s="35"/>
      <c r="CH1771" s="35"/>
    </row>
    <row r="1772" spans="1:86" ht="15.6" x14ac:dyDescent="0.3">
      <c r="A1772" s="35"/>
      <c r="B1772" s="86"/>
      <c r="C1772" s="35"/>
      <c r="D1772" s="35"/>
      <c r="E1772" s="35"/>
      <c r="F1772" s="35"/>
      <c r="G1772" s="35"/>
      <c r="H1772" s="35"/>
      <c r="I1772" s="35"/>
      <c r="J1772" s="35"/>
      <c r="K1772" s="35"/>
      <c r="L1772" s="35"/>
      <c r="M1772" s="35"/>
      <c r="N1772" s="35"/>
      <c r="O1772" s="35"/>
      <c r="P1772" s="35"/>
      <c r="Q1772" s="35"/>
      <c r="R1772" s="35"/>
      <c r="S1772" s="35"/>
      <c r="T1772" s="17">
        <f t="shared" si="3913"/>
        <v>47788</v>
      </c>
      <c r="U1772" s="216">
        <f t="shared" si="3906"/>
        <v>5</v>
      </c>
      <c r="V1772" s="216">
        <f t="shared" si="3913"/>
        <v>1767</v>
      </c>
      <c r="W1772" s="16">
        <f t="shared" si="3920"/>
        <v>4.8410958904109593</v>
      </c>
      <c r="X1772" s="16" t="e">
        <f>IF(Template!$F$7="Linear interpolation",LinInterp($I$5:$I$22,$G$5:$G$22,W1772),CubicSpline($I$5:$I$22,$G$5:$G$22,W1772))</f>
        <v>#VALUE!</v>
      </c>
      <c r="Y1772" s="221" t="e">
        <f t="shared" si="3907"/>
        <v>#VALUE!</v>
      </c>
      <c r="Z1772" s="221" t="e">
        <f>Y1772/PRODUCT($AA$6:AA1771)</f>
        <v>#VALUE!</v>
      </c>
      <c r="AA1772" s="16" t="e">
        <f t="shared" si="3914"/>
        <v>#VALUE!</v>
      </c>
      <c r="AB1772" s="10" t="e">
        <f t="shared" si="3915"/>
        <v>#VALUE!</v>
      </c>
      <c r="AC1772" s="90">
        <f t="shared" si="3908"/>
        <v>1772</v>
      </c>
      <c r="AD1772" s="17">
        <f t="shared" si="3916"/>
        <v>47765</v>
      </c>
      <c r="AE1772" s="16" t="e">
        <f t="shared" si="3909"/>
        <v>#VALUE!</v>
      </c>
      <c r="AF1772" s="10">
        <f ca="1">IFERROR(AVERAGE(INDIRECT("AE"&amp;AC1772-Template!$F$10+1):INDIRECT("AE"&amp;AC1772)),0)</f>
        <v>0</v>
      </c>
      <c r="AG1772" s="35"/>
      <c r="AH1772" s="86"/>
      <c r="AI1772" s="35"/>
      <c r="AJ1772" s="35"/>
      <c r="AK1772" s="35"/>
      <c r="AL1772" s="35"/>
      <c r="AM1772" s="35"/>
      <c r="AN1772" s="35"/>
      <c r="AO1772" s="35"/>
      <c r="AP1772" s="35"/>
      <c r="AQ1772" s="35"/>
      <c r="AR1772" s="35"/>
      <c r="AS1772" s="35"/>
      <c r="AT1772" s="35"/>
      <c r="AU1772" s="35"/>
      <c r="AV1772" s="35"/>
      <c r="AW1772" s="35"/>
      <c r="AX1772" s="35"/>
      <c r="AY1772" s="35"/>
      <c r="AZ1772" s="17">
        <f t="shared" ref="AZ1772" si="3997">AZ1771+1</f>
        <v>47788</v>
      </c>
      <c r="BA1772" s="216">
        <f t="shared" si="3932"/>
        <v>5</v>
      </c>
      <c r="BB1772" s="216">
        <f t="shared" ref="BB1772" si="3998">BB1771+1</f>
        <v>1767</v>
      </c>
      <c r="BC1772" s="16">
        <f t="shared" si="3934"/>
        <v>4.8410958904109593</v>
      </c>
      <c r="BD1772" s="16">
        <f>IF(Template!$F$7="Linear interpolation",LinInterp($AO$5:$AO$18,$AM$5:$AM$18,BC1772),CubicSpline($AO$5:$AO$18,$AM$5:$AM$18,BC1772))</f>
        <v>13.972395002900102</v>
      </c>
      <c r="BE1772" s="221">
        <f t="shared" si="3869"/>
        <v>1.8835305610876067</v>
      </c>
      <c r="BF1772" s="221">
        <f>BE1772/PRODUCT($BG$6:BG1771)</f>
        <v>1.0003354962450963</v>
      </c>
      <c r="BG1772" s="16">
        <f t="shared" si="3935"/>
        <v>1.0003354962450963</v>
      </c>
      <c r="BH1772" s="10">
        <f t="shared" si="3936"/>
        <v>12.245612946015783</v>
      </c>
      <c r="BI1772" s="90"/>
      <c r="BJ1772" s="17">
        <f t="shared" si="3919"/>
        <v>47765</v>
      </c>
      <c r="BK1772" s="16">
        <f t="shared" si="3912"/>
        <v>12.12456643669546</v>
      </c>
      <c r="BL1772" s="10">
        <f ca="1">IFERROR(AVERAGE(INDIRECT("BK"&amp;AC1772-Template!$F$10+1):INDIRECT("BK"&amp;AC1772)),0)</f>
        <v>12.067966793187543</v>
      </c>
      <c r="BM1772" s="35"/>
      <c r="BN1772" s="86"/>
      <c r="BO1772" s="35"/>
      <c r="BP1772" s="35"/>
      <c r="BQ1772" s="35"/>
      <c r="BR1772" s="35"/>
      <c r="BS1772" s="35"/>
      <c r="BT1772" s="35"/>
      <c r="BU1772" s="35"/>
      <c r="BV1772" s="35"/>
      <c r="BW1772" s="35"/>
      <c r="BX1772" s="35"/>
      <c r="BY1772" s="35"/>
      <c r="BZ1772" s="35"/>
      <c r="CA1772" s="35"/>
      <c r="CB1772" s="35"/>
      <c r="CC1772" s="35"/>
      <c r="CD1772" s="35"/>
      <c r="CE1772" s="35"/>
      <c r="CF1772" s="35"/>
      <c r="CG1772" s="35"/>
      <c r="CH1772" s="35"/>
    </row>
    <row r="1773" spans="1:86" ht="15.6" x14ac:dyDescent="0.3">
      <c r="A1773" s="35"/>
      <c r="B1773" s="86"/>
      <c r="C1773" s="35"/>
      <c r="D1773" s="35"/>
      <c r="E1773" s="35"/>
      <c r="F1773" s="35"/>
      <c r="G1773" s="35"/>
      <c r="H1773" s="35"/>
      <c r="I1773" s="35"/>
      <c r="J1773" s="35"/>
      <c r="K1773" s="35"/>
      <c r="L1773" s="35"/>
      <c r="M1773" s="35"/>
      <c r="N1773" s="35"/>
      <c r="O1773" s="35"/>
      <c r="P1773" s="35"/>
      <c r="Q1773" s="35"/>
      <c r="R1773" s="35"/>
      <c r="S1773" s="35"/>
      <c r="T1773" s="17">
        <f t="shared" si="3913"/>
        <v>47789</v>
      </c>
      <c r="U1773" s="216">
        <f t="shared" si="3906"/>
        <v>6</v>
      </c>
      <c r="V1773" s="216">
        <f t="shared" si="3913"/>
        <v>1768</v>
      </c>
      <c r="W1773" s="16">
        <f t="shared" si="3920"/>
        <v>4.8438356164383558</v>
      </c>
      <c r="X1773" s="16" t="e">
        <f>IF(Template!$F$7="Linear interpolation",LinInterp($I$5:$I$22,$G$5:$G$22,W1773),CubicSpline($I$5:$I$22,$G$5:$G$22,W1773))</f>
        <v>#VALUE!</v>
      </c>
      <c r="Y1773" s="221" t="e">
        <f t="shared" si="3907"/>
        <v>#VALUE!</v>
      </c>
      <c r="Z1773" s="221" t="e">
        <f>Y1773/PRODUCT($AA$6:AA1772)</f>
        <v>#VALUE!</v>
      </c>
      <c r="AA1773" s="16" t="e">
        <f t="shared" si="3914"/>
        <v>#VALUE!</v>
      </c>
      <c r="AB1773" s="10" t="e">
        <f t="shared" si="3915"/>
        <v>#VALUE!</v>
      </c>
      <c r="AC1773" s="90">
        <f t="shared" si="3908"/>
        <v>1773</v>
      </c>
      <c r="AD1773" s="17">
        <f t="shared" si="3916"/>
        <v>47766</v>
      </c>
      <c r="AE1773" s="16" t="e">
        <f t="shared" si="3909"/>
        <v>#VALUE!</v>
      </c>
      <c r="AF1773" s="10">
        <f ca="1">IFERROR(AVERAGE(INDIRECT("AE"&amp;AC1773-Template!$F$10+1):INDIRECT("AE"&amp;AC1773)),0)</f>
        <v>0</v>
      </c>
      <c r="AG1773" s="35"/>
      <c r="AH1773" s="86"/>
      <c r="AI1773" s="35"/>
      <c r="AJ1773" s="35"/>
      <c r="AK1773" s="35"/>
      <c r="AL1773" s="35"/>
      <c r="AM1773" s="35"/>
      <c r="AN1773" s="35"/>
      <c r="AO1773" s="35"/>
      <c r="AP1773" s="35"/>
      <c r="AQ1773" s="35"/>
      <c r="AR1773" s="35"/>
      <c r="AS1773" s="35"/>
      <c r="AT1773" s="35"/>
      <c r="AU1773" s="35"/>
      <c r="AV1773" s="35"/>
      <c r="AW1773" s="35"/>
      <c r="AX1773" s="35"/>
      <c r="AY1773" s="35"/>
      <c r="AZ1773" s="17">
        <f t="shared" ref="AZ1773" si="3999">AZ1772+1</f>
        <v>47789</v>
      </c>
      <c r="BA1773" s="216">
        <f t="shared" si="3932"/>
        <v>6</v>
      </c>
      <c r="BB1773" s="216">
        <f t="shared" ref="BB1773" si="4000">BB1772+1</f>
        <v>1768</v>
      </c>
      <c r="BC1773" s="16">
        <f t="shared" si="3934"/>
        <v>4.8438356164383558</v>
      </c>
      <c r="BD1773" s="16">
        <f>IF(Template!$F$7="Linear interpolation",LinInterp($AO$5:$AO$18,$AM$5:$AM$18,BC1773),CubicSpline($AO$5:$AO$18,$AM$5:$AM$18,BC1773))</f>
        <v>13.971860596533409</v>
      </c>
      <c r="BE1773" s="221">
        <f t="shared" si="3869"/>
        <v>1.8841627907133329</v>
      </c>
      <c r="BF1773" s="221">
        <f>BE1773/PRODUCT($BG$6:BG1772)</f>
        <v>1.0003356619949724</v>
      </c>
      <c r="BG1773" s="16">
        <f t="shared" si="3935"/>
        <v>1.0003354962450963</v>
      </c>
      <c r="BH1773" s="10">
        <f t="shared" si="3936"/>
        <v>12.245612946015783</v>
      </c>
      <c r="BI1773" s="90"/>
      <c r="BJ1773" s="17">
        <f t="shared" si="3919"/>
        <v>47766</v>
      </c>
      <c r="BK1773" s="16">
        <f t="shared" si="3912"/>
        <v>12.129118408399254</v>
      </c>
      <c r="BL1773" s="10">
        <f ca="1">IFERROR(AVERAGE(INDIRECT("BK"&amp;AC1773-Template!$F$10+1):INDIRECT("BK"&amp;AC1773)),0)</f>
        <v>12.071612920932377</v>
      </c>
      <c r="BM1773" s="35"/>
      <c r="BN1773" s="86"/>
      <c r="BO1773" s="35"/>
      <c r="BP1773" s="35"/>
      <c r="BQ1773" s="35"/>
      <c r="BR1773" s="35"/>
      <c r="BS1773" s="35"/>
      <c r="BT1773" s="35"/>
      <c r="BU1773" s="35"/>
      <c r="BV1773" s="35"/>
      <c r="BW1773" s="35"/>
      <c r="BX1773" s="35"/>
      <c r="BY1773" s="35"/>
      <c r="BZ1773" s="35"/>
      <c r="CA1773" s="35"/>
      <c r="CB1773" s="35"/>
      <c r="CC1773" s="35"/>
      <c r="CD1773" s="35"/>
      <c r="CE1773" s="35"/>
      <c r="CF1773" s="35"/>
      <c r="CG1773" s="35"/>
      <c r="CH1773" s="35"/>
    </row>
    <row r="1774" spans="1:86" ht="15.6" x14ac:dyDescent="0.3">
      <c r="A1774" s="35"/>
      <c r="B1774" s="86"/>
      <c r="C1774" s="35"/>
      <c r="D1774" s="35"/>
      <c r="E1774" s="35"/>
      <c r="F1774" s="35"/>
      <c r="G1774" s="35"/>
      <c r="H1774" s="35"/>
      <c r="I1774" s="35"/>
      <c r="J1774" s="35"/>
      <c r="K1774" s="35"/>
      <c r="L1774" s="35"/>
      <c r="M1774" s="35"/>
      <c r="N1774" s="35"/>
      <c r="O1774" s="35"/>
      <c r="P1774" s="35"/>
      <c r="Q1774" s="35"/>
      <c r="R1774" s="35"/>
      <c r="S1774" s="35"/>
      <c r="T1774" s="17">
        <f t="shared" si="3913"/>
        <v>47790</v>
      </c>
      <c r="U1774" s="216">
        <f t="shared" si="3906"/>
        <v>7</v>
      </c>
      <c r="V1774" s="216">
        <f t="shared" si="3913"/>
        <v>1769</v>
      </c>
      <c r="W1774" s="16">
        <f t="shared" si="3920"/>
        <v>4.8465753424657532</v>
      </c>
      <c r="X1774" s="16" t="e">
        <f>IF(Template!$F$7="Linear interpolation",LinInterp($I$5:$I$22,$G$5:$G$22,W1774),CubicSpline($I$5:$I$22,$G$5:$G$22,W1774))</f>
        <v>#VALUE!</v>
      </c>
      <c r="Y1774" s="221" t="e">
        <f t="shared" si="3907"/>
        <v>#VALUE!</v>
      </c>
      <c r="Z1774" s="221" t="e">
        <f>Y1774/PRODUCT($AA$6:AA1773)</f>
        <v>#VALUE!</v>
      </c>
      <c r="AA1774" s="16" t="e">
        <f t="shared" si="3914"/>
        <v>#VALUE!</v>
      </c>
      <c r="AB1774" s="10" t="e">
        <f t="shared" si="3915"/>
        <v>#VALUE!</v>
      </c>
      <c r="AC1774" s="90">
        <f t="shared" si="3908"/>
        <v>1774</v>
      </c>
      <c r="AD1774" s="17">
        <f t="shared" si="3916"/>
        <v>47767</v>
      </c>
      <c r="AE1774" s="16" t="e">
        <f t="shared" si="3909"/>
        <v>#VALUE!</v>
      </c>
      <c r="AF1774" s="10">
        <f ca="1">IFERROR(AVERAGE(INDIRECT("AE"&amp;AC1774-Template!$F$10+1):INDIRECT("AE"&amp;AC1774)),0)</f>
        <v>0</v>
      </c>
      <c r="AG1774" s="35"/>
      <c r="AH1774" s="86"/>
      <c r="AI1774" s="35"/>
      <c r="AJ1774" s="35"/>
      <c r="AK1774" s="35"/>
      <c r="AL1774" s="35"/>
      <c r="AM1774" s="35"/>
      <c r="AN1774" s="35"/>
      <c r="AO1774" s="35"/>
      <c r="AP1774" s="35"/>
      <c r="AQ1774" s="35"/>
      <c r="AR1774" s="35"/>
      <c r="AS1774" s="35"/>
      <c r="AT1774" s="35"/>
      <c r="AU1774" s="35"/>
      <c r="AV1774" s="35"/>
      <c r="AW1774" s="35"/>
      <c r="AX1774" s="35"/>
      <c r="AY1774" s="35"/>
      <c r="AZ1774" s="17">
        <f t="shared" ref="AZ1774" si="4001">AZ1773+1</f>
        <v>47790</v>
      </c>
      <c r="BA1774" s="216">
        <f t="shared" si="3932"/>
        <v>7</v>
      </c>
      <c r="BB1774" s="216">
        <f t="shared" ref="BB1774" si="4002">BB1773+1</f>
        <v>1769</v>
      </c>
      <c r="BC1774" s="16">
        <f t="shared" si="3934"/>
        <v>4.8465753424657532</v>
      </c>
      <c r="BD1774" s="16">
        <f>IF(Template!$F$7="Linear interpolation",LinInterp($AO$5:$AO$18,$AM$5:$AM$18,BC1774),CubicSpline($AO$5:$AO$18,$AM$5:$AM$18,BC1774))</f>
        <v>13.971330736203525</v>
      </c>
      <c r="BE1774" s="221">
        <f t="shared" si="3869"/>
        <v>1.884795548293043</v>
      </c>
      <c r="BF1774" s="221">
        <f>BE1774/PRODUCT($BG$6:BG1773)</f>
        <v>1.0003359953198756</v>
      </c>
      <c r="BG1774" s="16">
        <f t="shared" si="3935"/>
        <v>1.0003354962450963</v>
      </c>
      <c r="BH1774" s="10">
        <f t="shared" si="3936"/>
        <v>12.245612946015783</v>
      </c>
      <c r="BI1774" s="90"/>
      <c r="BJ1774" s="17">
        <f t="shared" si="3919"/>
        <v>47767</v>
      </c>
      <c r="BK1774" s="16">
        <f t="shared" si="3912"/>
        <v>12.133734138823126</v>
      </c>
      <c r="BL1774" s="10">
        <f ca="1">IFERROR(AVERAGE(INDIRECT("BK"&amp;AC1774-Template!$F$10+1):INDIRECT("BK"&amp;AC1774)),0)</f>
        <v>12.075321001378178</v>
      </c>
      <c r="BM1774" s="35"/>
      <c r="BN1774" s="86"/>
      <c r="BO1774" s="35"/>
      <c r="BP1774" s="35"/>
      <c r="BQ1774" s="35"/>
      <c r="BR1774" s="35"/>
      <c r="BS1774" s="35"/>
      <c r="BT1774" s="35"/>
      <c r="BU1774" s="35"/>
      <c r="BV1774" s="35"/>
      <c r="BW1774" s="35"/>
      <c r="BX1774" s="35"/>
      <c r="BY1774" s="35"/>
      <c r="BZ1774" s="35"/>
      <c r="CA1774" s="35"/>
      <c r="CB1774" s="35"/>
      <c r="CC1774" s="35"/>
      <c r="CD1774" s="35"/>
      <c r="CE1774" s="35"/>
      <c r="CF1774" s="35"/>
      <c r="CG1774" s="35"/>
      <c r="CH1774" s="35"/>
    </row>
    <row r="1775" spans="1:86" ht="15.6" x14ac:dyDescent="0.3">
      <c r="A1775" s="35"/>
      <c r="B1775" s="86"/>
      <c r="C1775" s="35"/>
      <c r="D1775" s="35"/>
      <c r="E1775" s="35"/>
      <c r="F1775" s="35"/>
      <c r="G1775" s="35"/>
      <c r="H1775" s="35"/>
      <c r="I1775" s="35"/>
      <c r="J1775" s="35"/>
      <c r="K1775" s="35"/>
      <c r="L1775" s="35"/>
      <c r="M1775" s="35"/>
      <c r="N1775" s="35"/>
      <c r="O1775" s="35"/>
      <c r="P1775" s="35"/>
      <c r="Q1775" s="35"/>
      <c r="R1775" s="35"/>
      <c r="S1775" s="35"/>
      <c r="T1775" s="17">
        <f t="shared" si="3913"/>
        <v>47791</v>
      </c>
      <c r="U1775" s="216">
        <f t="shared" si="3906"/>
        <v>1</v>
      </c>
      <c r="V1775" s="216">
        <f t="shared" si="3913"/>
        <v>1770</v>
      </c>
      <c r="W1775" s="16">
        <f t="shared" si="3920"/>
        <v>4.8493150684931505</v>
      </c>
      <c r="X1775" s="16" t="e">
        <f>IF(Template!$F$7="Linear interpolation",LinInterp($I$5:$I$22,$G$5:$G$22,W1775),CubicSpline($I$5:$I$22,$G$5:$G$22,W1775))</f>
        <v>#VALUE!</v>
      </c>
      <c r="Y1775" s="221" t="e">
        <f t="shared" si="3907"/>
        <v>#VALUE!</v>
      </c>
      <c r="Z1775" s="221" t="e">
        <f>Y1775/PRODUCT($AA$6:AA1774)</f>
        <v>#VALUE!</v>
      </c>
      <c r="AA1775" s="16" t="e">
        <f t="shared" si="3914"/>
        <v>#VALUE!</v>
      </c>
      <c r="AB1775" s="10" t="e">
        <f t="shared" si="3915"/>
        <v>#VALUE!</v>
      </c>
      <c r="AC1775" s="90">
        <f t="shared" si="3908"/>
        <v>1775</v>
      </c>
      <c r="AD1775" s="17">
        <f t="shared" si="3916"/>
        <v>47768</v>
      </c>
      <c r="AE1775" s="16" t="e">
        <f t="shared" si="3909"/>
        <v>#VALUE!</v>
      </c>
      <c r="AF1775" s="10">
        <f ca="1">IFERROR(AVERAGE(INDIRECT("AE"&amp;AC1775-Template!$F$10+1):INDIRECT("AE"&amp;AC1775)),0)</f>
        <v>0</v>
      </c>
      <c r="AG1775" s="35"/>
      <c r="AH1775" s="86"/>
      <c r="AI1775" s="35"/>
      <c r="AJ1775" s="35"/>
      <c r="AK1775" s="35"/>
      <c r="AL1775" s="35"/>
      <c r="AM1775" s="35"/>
      <c r="AN1775" s="35"/>
      <c r="AO1775" s="35"/>
      <c r="AP1775" s="35"/>
      <c r="AQ1775" s="35"/>
      <c r="AR1775" s="35"/>
      <c r="AS1775" s="35"/>
      <c r="AT1775" s="35"/>
      <c r="AU1775" s="35"/>
      <c r="AV1775" s="35"/>
      <c r="AW1775" s="35"/>
      <c r="AX1775" s="35"/>
      <c r="AY1775" s="35"/>
      <c r="AZ1775" s="17">
        <f t="shared" ref="AZ1775" si="4003">AZ1774+1</f>
        <v>47791</v>
      </c>
      <c r="BA1775" s="216">
        <f t="shared" si="3932"/>
        <v>1</v>
      </c>
      <c r="BB1775" s="216">
        <f t="shared" ref="BB1775" si="4004">BB1774+1</f>
        <v>1770</v>
      </c>
      <c r="BC1775" s="16">
        <f t="shared" si="3934"/>
        <v>4.8493150684931505</v>
      </c>
      <c r="BD1775" s="16">
        <f>IF(Template!$F$7="Linear interpolation",LinInterp($AO$5:$AO$18,$AM$5:$AM$18,BC1775),CubicSpline($AO$5:$AO$18,$AM$5:$AM$18,BC1775))</f>
        <v>13.970805457105143</v>
      </c>
      <c r="BE1775" s="221">
        <f t="shared" si="3869"/>
        <v>1.8854288376623487</v>
      </c>
      <c r="BF1775" s="221">
        <f>BE1775/PRODUCT($BG$6:BG1774)</f>
        <v>1.0003364980484355</v>
      </c>
      <c r="BG1775" s="16">
        <f t="shared" si="3935"/>
        <v>1.0003364980484355</v>
      </c>
      <c r="BH1775" s="10">
        <f t="shared" si="3936"/>
        <v>12.282178767895612</v>
      </c>
      <c r="BI1775" s="90"/>
      <c r="BJ1775" s="17">
        <f t="shared" si="3919"/>
        <v>47768</v>
      </c>
      <c r="BK1775" s="16">
        <f t="shared" si="3912"/>
        <v>12.133734138823126</v>
      </c>
      <c r="BL1775" s="10">
        <f ca="1">IFERROR(AVERAGE(INDIRECT("BK"&amp;AC1775-Template!$F$10+1):INDIRECT("BK"&amp;AC1775)),0)</f>
        <v>12.078935172012027</v>
      </c>
      <c r="BM1775" s="35"/>
      <c r="BN1775" s="86"/>
      <c r="BO1775" s="35"/>
      <c r="BP1775" s="35"/>
      <c r="BQ1775" s="35"/>
      <c r="BR1775" s="35"/>
      <c r="BS1775" s="35"/>
      <c r="BT1775" s="35"/>
      <c r="BU1775" s="35"/>
      <c r="BV1775" s="35"/>
      <c r="BW1775" s="35"/>
      <c r="BX1775" s="35"/>
      <c r="BY1775" s="35"/>
      <c r="BZ1775" s="35"/>
      <c r="CA1775" s="35"/>
      <c r="CB1775" s="35"/>
      <c r="CC1775" s="35"/>
      <c r="CD1775" s="35"/>
      <c r="CE1775" s="35"/>
      <c r="CF1775" s="35"/>
      <c r="CG1775" s="35"/>
      <c r="CH1775" s="35"/>
    </row>
    <row r="1776" spans="1:86" ht="15.6" x14ac:dyDescent="0.3">
      <c r="A1776" s="35"/>
      <c r="B1776" s="86"/>
      <c r="C1776" s="35"/>
      <c r="D1776" s="35"/>
      <c r="E1776" s="35"/>
      <c r="F1776" s="35"/>
      <c r="G1776" s="35"/>
      <c r="H1776" s="35"/>
      <c r="I1776" s="35"/>
      <c r="J1776" s="35"/>
      <c r="K1776" s="35"/>
      <c r="L1776" s="35"/>
      <c r="M1776" s="35"/>
      <c r="N1776" s="35"/>
      <c r="O1776" s="35"/>
      <c r="P1776" s="35"/>
      <c r="Q1776" s="35"/>
      <c r="R1776" s="35"/>
      <c r="S1776" s="35"/>
      <c r="T1776" s="17">
        <f t="shared" si="3913"/>
        <v>47792</v>
      </c>
      <c r="U1776" s="216">
        <f t="shared" si="3906"/>
        <v>2</v>
      </c>
      <c r="V1776" s="216">
        <f t="shared" si="3913"/>
        <v>1771</v>
      </c>
      <c r="W1776" s="16">
        <f t="shared" si="3920"/>
        <v>4.8520547945205479</v>
      </c>
      <c r="X1776" s="16" t="e">
        <f>IF(Template!$F$7="Linear interpolation",LinInterp($I$5:$I$22,$G$5:$G$22,W1776),CubicSpline($I$5:$I$22,$G$5:$G$22,W1776))</f>
        <v>#VALUE!</v>
      </c>
      <c r="Y1776" s="221" t="e">
        <f t="shared" si="3907"/>
        <v>#VALUE!</v>
      </c>
      <c r="Z1776" s="221" t="e">
        <f>Y1776/PRODUCT($AA$6:AA1775)</f>
        <v>#VALUE!</v>
      </c>
      <c r="AA1776" s="16" t="e">
        <f t="shared" si="3914"/>
        <v>#VALUE!</v>
      </c>
      <c r="AB1776" s="10" t="e">
        <f t="shared" si="3915"/>
        <v>#VALUE!</v>
      </c>
      <c r="AC1776" s="90">
        <f t="shared" si="3908"/>
        <v>1776</v>
      </c>
      <c r="AD1776" s="17">
        <f t="shared" si="3916"/>
        <v>47769</v>
      </c>
      <c r="AE1776" s="16" t="e">
        <f t="shared" si="3909"/>
        <v>#VALUE!</v>
      </c>
      <c r="AF1776" s="10">
        <f ca="1">IFERROR(AVERAGE(INDIRECT("AE"&amp;AC1776-Template!$F$10+1):INDIRECT("AE"&amp;AC1776)),0)</f>
        <v>0</v>
      </c>
      <c r="AG1776" s="35"/>
      <c r="AH1776" s="86"/>
      <c r="AI1776" s="35"/>
      <c r="AJ1776" s="35"/>
      <c r="AK1776" s="35"/>
      <c r="AL1776" s="35"/>
      <c r="AM1776" s="35"/>
      <c r="AN1776" s="35"/>
      <c r="AO1776" s="35"/>
      <c r="AP1776" s="35"/>
      <c r="AQ1776" s="35"/>
      <c r="AR1776" s="35"/>
      <c r="AS1776" s="35"/>
      <c r="AT1776" s="35"/>
      <c r="AU1776" s="35"/>
      <c r="AV1776" s="35"/>
      <c r="AW1776" s="35"/>
      <c r="AX1776" s="35"/>
      <c r="AY1776" s="35"/>
      <c r="AZ1776" s="17">
        <f t="shared" ref="AZ1776" si="4005">AZ1775+1</f>
        <v>47792</v>
      </c>
      <c r="BA1776" s="216">
        <f t="shared" si="3932"/>
        <v>2</v>
      </c>
      <c r="BB1776" s="216">
        <f t="shared" ref="BB1776" si="4006">BB1775+1</f>
        <v>1771</v>
      </c>
      <c r="BC1776" s="16">
        <f t="shared" si="3934"/>
        <v>4.8520547945205479</v>
      </c>
      <c r="BD1776" s="16">
        <f>IF(Template!$F$7="Linear interpolation",LinInterp($AO$5:$AO$18,$AM$5:$AM$18,BC1776),CubicSpline($AO$5:$AO$18,$AM$5:$AM$18,BC1776))</f>
        <v>13.970284794432963</v>
      </c>
      <c r="BE1776" s="221">
        <f t="shared" si="3869"/>
        <v>1.8860626626683019</v>
      </c>
      <c r="BF1776" s="221">
        <f>BE1776/PRODUCT($BG$6:BG1775)</f>
        <v>1.000336170208757</v>
      </c>
      <c r="BG1776" s="16">
        <f t="shared" si="3935"/>
        <v>1.000336170208757</v>
      </c>
      <c r="BH1776" s="10">
        <f t="shared" si="3936"/>
        <v>12.270212619629795</v>
      </c>
      <c r="BI1776" s="90"/>
      <c r="BJ1776" s="17">
        <f t="shared" si="3919"/>
        <v>47769</v>
      </c>
      <c r="BK1776" s="16">
        <f t="shared" si="3912"/>
        <v>12.133734138823126</v>
      </c>
      <c r="BL1776" s="10">
        <f ca="1">IFERROR(AVERAGE(INDIRECT("BK"&amp;AC1776-Template!$F$10+1):INDIRECT("BK"&amp;AC1776)),0)</f>
        <v>12.082453423841974</v>
      </c>
      <c r="BM1776" s="35"/>
      <c r="BN1776" s="86"/>
      <c r="BO1776" s="35"/>
      <c r="BP1776" s="35"/>
      <c r="BQ1776" s="35"/>
      <c r="BR1776" s="35"/>
      <c r="BS1776" s="35"/>
      <c r="BT1776" s="35"/>
      <c r="BU1776" s="35"/>
      <c r="BV1776" s="35"/>
      <c r="BW1776" s="35"/>
      <c r="BX1776" s="35"/>
      <c r="BY1776" s="35"/>
      <c r="BZ1776" s="35"/>
      <c r="CA1776" s="35"/>
      <c r="CB1776" s="35"/>
      <c r="CC1776" s="35"/>
      <c r="CD1776" s="35"/>
      <c r="CE1776" s="35"/>
      <c r="CF1776" s="35"/>
      <c r="CG1776" s="35"/>
      <c r="CH1776" s="35"/>
    </row>
    <row r="1777" spans="1:86" ht="15.6" x14ac:dyDescent="0.3">
      <c r="A1777" s="35"/>
      <c r="B1777" s="86"/>
      <c r="C1777" s="35"/>
      <c r="D1777" s="35"/>
      <c r="E1777" s="35"/>
      <c r="F1777" s="35"/>
      <c r="G1777" s="35"/>
      <c r="H1777" s="35"/>
      <c r="I1777" s="35"/>
      <c r="J1777" s="35"/>
      <c r="K1777" s="35"/>
      <c r="L1777" s="35"/>
      <c r="M1777" s="35"/>
      <c r="N1777" s="35"/>
      <c r="O1777" s="35"/>
      <c r="P1777" s="35"/>
      <c r="Q1777" s="35"/>
      <c r="R1777" s="35"/>
      <c r="S1777" s="35"/>
      <c r="T1777" s="17">
        <f t="shared" si="3913"/>
        <v>47793</v>
      </c>
      <c r="U1777" s="216">
        <f t="shared" si="3906"/>
        <v>3</v>
      </c>
      <c r="V1777" s="216">
        <f t="shared" si="3913"/>
        <v>1772</v>
      </c>
      <c r="W1777" s="16">
        <f t="shared" si="3920"/>
        <v>4.8547945205479452</v>
      </c>
      <c r="X1777" s="16" t="e">
        <f>IF(Template!$F$7="Linear interpolation",LinInterp($I$5:$I$22,$G$5:$G$22,W1777),CubicSpline($I$5:$I$22,$G$5:$G$22,W1777))</f>
        <v>#VALUE!</v>
      </c>
      <c r="Y1777" s="221" t="e">
        <f t="shared" si="3907"/>
        <v>#VALUE!</v>
      </c>
      <c r="Z1777" s="221" t="e">
        <f>Y1777/PRODUCT($AA$6:AA1776)</f>
        <v>#VALUE!</v>
      </c>
      <c r="AA1777" s="16" t="e">
        <f t="shared" si="3914"/>
        <v>#VALUE!</v>
      </c>
      <c r="AB1777" s="10" t="e">
        <f t="shared" si="3915"/>
        <v>#VALUE!</v>
      </c>
      <c r="AC1777" s="90">
        <f t="shared" si="3908"/>
        <v>1777</v>
      </c>
      <c r="AD1777" s="17">
        <f t="shared" si="3916"/>
        <v>47770</v>
      </c>
      <c r="AE1777" s="16" t="e">
        <f t="shared" si="3909"/>
        <v>#VALUE!</v>
      </c>
      <c r="AF1777" s="10">
        <f ca="1">IFERROR(AVERAGE(INDIRECT("AE"&amp;AC1777-Template!$F$10+1):INDIRECT("AE"&amp;AC1777)),0)</f>
        <v>0</v>
      </c>
      <c r="AG1777" s="35"/>
      <c r="AH1777" s="86"/>
      <c r="AI1777" s="35"/>
      <c r="AJ1777" s="35"/>
      <c r="AK1777" s="35"/>
      <c r="AL1777" s="35"/>
      <c r="AM1777" s="35"/>
      <c r="AN1777" s="35"/>
      <c r="AO1777" s="35"/>
      <c r="AP1777" s="35"/>
      <c r="AQ1777" s="35"/>
      <c r="AR1777" s="35"/>
      <c r="AS1777" s="35"/>
      <c r="AT1777" s="35"/>
      <c r="AU1777" s="35"/>
      <c r="AV1777" s="35"/>
      <c r="AW1777" s="35"/>
      <c r="AX1777" s="35"/>
      <c r="AY1777" s="35"/>
      <c r="AZ1777" s="17">
        <f t="shared" ref="AZ1777" si="4007">AZ1776+1</f>
        <v>47793</v>
      </c>
      <c r="BA1777" s="216">
        <f t="shared" si="3932"/>
        <v>3</v>
      </c>
      <c r="BB1777" s="216">
        <f t="shared" ref="BB1777" si="4008">BB1776+1</f>
        <v>1772</v>
      </c>
      <c r="BC1777" s="16">
        <f t="shared" si="3934"/>
        <v>4.8547945205479452</v>
      </c>
      <c r="BD1777" s="16">
        <f>IF(Template!$F$7="Linear interpolation",LinInterp($AO$5:$AO$18,$AM$5:$AM$18,BC1777),CubicSpline($AO$5:$AO$18,$AM$5:$AM$18,BC1777))</f>
        <v>13.969768783381676</v>
      </c>
      <c r="BE1777" s="221">
        <f t="shared" si="3869"/>
        <v>1.8866970271694008</v>
      </c>
      <c r="BF1777" s="221">
        <f>BE1777/PRODUCT($BG$6:BG1776)</f>
        <v>1.000336343279391</v>
      </c>
      <c r="BG1777" s="16">
        <f t="shared" si="3935"/>
        <v>1.000336343279391</v>
      </c>
      <c r="BH1777" s="10">
        <f t="shared" si="3936"/>
        <v>12.276529697772487</v>
      </c>
      <c r="BI1777" s="90"/>
      <c r="BJ1777" s="17">
        <f t="shared" si="3919"/>
        <v>47770</v>
      </c>
      <c r="BK1777" s="16">
        <f t="shared" si="3912"/>
        <v>12.162067982114056</v>
      </c>
      <c r="BL1777" s="10">
        <f ca="1">IFERROR(AVERAGE(INDIRECT("BK"&amp;AC1777-Template!$F$10+1):INDIRECT("BK"&amp;AC1777)),0)</f>
        <v>12.086916137114949</v>
      </c>
      <c r="BM1777" s="35"/>
      <c r="BN1777" s="86"/>
      <c r="BO1777" s="35"/>
      <c r="BP1777" s="35"/>
      <c r="BQ1777" s="35"/>
      <c r="BR1777" s="35"/>
      <c r="BS1777" s="35"/>
      <c r="BT1777" s="35"/>
      <c r="BU1777" s="35"/>
      <c r="BV1777" s="35"/>
      <c r="BW1777" s="35"/>
      <c r="BX1777" s="35"/>
      <c r="BY1777" s="35"/>
      <c r="BZ1777" s="35"/>
      <c r="CA1777" s="35"/>
      <c r="CB1777" s="35"/>
      <c r="CC1777" s="35"/>
      <c r="CD1777" s="35"/>
      <c r="CE1777" s="35"/>
      <c r="CF1777" s="35"/>
      <c r="CG1777" s="35"/>
      <c r="CH1777" s="35"/>
    </row>
    <row r="1778" spans="1:86" ht="15.6" x14ac:dyDescent="0.3">
      <c r="A1778" s="35"/>
      <c r="B1778" s="86"/>
      <c r="C1778" s="35"/>
      <c r="D1778" s="35"/>
      <c r="E1778" s="35"/>
      <c r="F1778" s="35"/>
      <c r="G1778" s="35"/>
      <c r="H1778" s="35"/>
      <c r="I1778" s="35"/>
      <c r="J1778" s="35"/>
      <c r="K1778" s="35"/>
      <c r="L1778" s="35"/>
      <c r="M1778" s="35"/>
      <c r="N1778" s="35"/>
      <c r="O1778" s="35"/>
      <c r="P1778" s="35"/>
      <c r="Q1778" s="35"/>
      <c r="R1778" s="35"/>
      <c r="S1778" s="35"/>
      <c r="T1778" s="17">
        <f t="shared" si="3913"/>
        <v>47794</v>
      </c>
      <c r="U1778" s="216">
        <f t="shared" si="3906"/>
        <v>4</v>
      </c>
      <c r="V1778" s="216">
        <f t="shared" si="3913"/>
        <v>1773</v>
      </c>
      <c r="W1778" s="16">
        <f t="shared" si="3920"/>
        <v>4.8575342465753426</v>
      </c>
      <c r="X1778" s="16" t="e">
        <f>IF(Template!$F$7="Linear interpolation",LinInterp($I$5:$I$22,$G$5:$G$22,W1778),CubicSpline($I$5:$I$22,$G$5:$G$22,W1778))</f>
        <v>#VALUE!</v>
      </c>
      <c r="Y1778" s="221" t="e">
        <f t="shared" si="3907"/>
        <v>#VALUE!</v>
      </c>
      <c r="Z1778" s="221" t="e">
        <f>Y1778/PRODUCT($AA$6:AA1777)</f>
        <v>#VALUE!</v>
      </c>
      <c r="AA1778" s="16" t="e">
        <f t="shared" si="3914"/>
        <v>#VALUE!</v>
      </c>
      <c r="AB1778" s="10" t="e">
        <f t="shared" si="3915"/>
        <v>#VALUE!</v>
      </c>
      <c r="AC1778" s="90">
        <f t="shared" si="3908"/>
        <v>1778</v>
      </c>
      <c r="AD1778" s="17">
        <f t="shared" si="3916"/>
        <v>47771</v>
      </c>
      <c r="AE1778" s="16" t="e">
        <f t="shared" si="3909"/>
        <v>#VALUE!</v>
      </c>
      <c r="AF1778" s="10">
        <f ca="1">IFERROR(AVERAGE(INDIRECT("AE"&amp;AC1778-Template!$F$10+1):INDIRECT("AE"&amp;AC1778)),0)</f>
        <v>0</v>
      </c>
      <c r="AG1778" s="35"/>
      <c r="AH1778" s="86"/>
      <c r="AI1778" s="35"/>
      <c r="AJ1778" s="35"/>
      <c r="AK1778" s="35"/>
      <c r="AL1778" s="35"/>
      <c r="AM1778" s="35"/>
      <c r="AN1778" s="35"/>
      <c r="AO1778" s="35"/>
      <c r="AP1778" s="35"/>
      <c r="AQ1778" s="35"/>
      <c r="AR1778" s="35"/>
      <c r="AS1778" s="35"/>
      <c r="AT1778" s="35"/>
      <c r="AU1778" s="35"/>
      <c r="AV1778" s="35"/>
      <c r="AW1778" s="35"/>
      <c r="AX1778" s="35"/>
      <c r="AY1778" s="35"/>
      <c r="AZ1778" s="17">
        <f t="shared" ref="AZ1778" si="4009">AZ1777+1</f>
        <v>47794</v>
      </c>
      <c r="BA1778" s="216">
        <f t="shared" si="3932"/>
        <v>4</v>
      </c>
      <c r="BB1778" s="216">
        <f t="shared" ref="BB1778" si="4010">BB1777+1</f>
        <v>1773</v>
      </c>
      <c r="BC1778" s="16">
        <f t="shared" si="3934"/>
        <v>4.8575342465753426</v>
      </c>
      <c r="BD1778" s="16">
        <f>IF(Template!$F$7="Linear interpolation",LinInterp($AO$5:$AO$18,$AM$5:$AM$18,BC1778),CubicSpline($AO$5:$AO$18,$AM$5:$AM$18,BC1778))</f>
        <v>13.969257459145981</v>
      </c>
      <c r="BE1778" s="221">
        <f t="shared" si="3869"/>
        <v>1.8873319350356199</v>
      </c>
      <c r="BF1778" s="221">
        <f>BE1778/PRODUCT($BG$6:BG1777)</f>
        <v>1.0003365181887056</v>
      </c>
      <c r="BG1778" s="16">
        <f t="shared" si="3935"/>
        <v>1.0003365181887056</v>
      </c>
      <c r="BH1778" s="10">
        <f t="shared" si="3936"/>
        <v>12.282913887754932</v>
      </c>
      <c r="BI1778" s="90"/>
      <c r="BJ1778" s="17">
        <f t="shared" si="3919"/>
        <v>47771</v>
      </c>
      <c r="BK1778" s="16">
        <f t="shared" si="3912"/>
        <v>12.152837136423788</v>
      </c>
      <c r="BL1778" s="10">
        <f ca="1">IFERROR(AVERAGE(INDIRECT("BK"&amp;AC1778-Template!$F$10+1):INDIRECT("BK"&amp;AC1778)),0)</f>
        <v>12.091071155531585</v>
      </c>
      <c r="BM1778" s="35"/>
      <c r="BN1778" s="86"/>
      <c r="BO1778" s="35"/>
      <c r="BP1778" s="35"/>
      <c r="BQ1778" s="35"/>
      <c r="BR1778" s="35"/>
      <c r="BS1778" s="35"/>
      <c r="BT1778" s="35"/>
      <c r="BU1778" s="35"/>
      <c r="BV1778" s="35"/>
      <c r="BW1778" s="35"/>
      <c r="BX1778" s="35"/>
      <c r="BY1778" s="35"/>
      <c r="BZ1778" s="35"/>
      <c r="CA1778" s="35"/>
      <c r="CB1778" s="35"/>
      <c r="CC1778" s="35"/>
      <c r="CD1778" s="35"/>
      <c r="CE1778" s="35"/>
      <c r="CF1778" s="35"/>
      <c r="CG1778" s="35"/>
      <c r="CH1778" s="35"/>
    </row>
    <row r="1779" spans="1:86" ht="15.6" x14ac:dyDescent="0.3">
      <c r="A1779" s="35"/>
      <c r="B1779" s="86"/>
      <c r="C1779" s="35"/>
      <c r="D1779" s="35"/>
      <c r="E1779" s="35"/>
      <c r="F1779" s="35"/>
      <c r="G1779" s="35"/>
      <c r="H1779" s="35"/>
      <c r="I1779" s="35"/>
      <c r="J1779" s="35"/>
      <c r="K1779" s="35"/>
      <c r="L1779" s="35"/>
      <c r="M1779" s="35"/>
      <c r="N1779" s="35"/>
      <c r="O1779" s="35"/>
      <c r="P1779" s="35"/>
      <c r="Q1779" s="35"/>
      <c r="R1779" s="35"/>
      <c r="S1779" s="35"/>
      <c r="T1779" s="17">
        <f t="shared" si="3913"/>
        <v>47795</v>
      </c>
      <c r="U1779" s="216">
        <f t="shared" si="3906"/>
        <v>5</v>
      </c>
      <c r="V1779" s="216">
        <f t="shared" si="3913"/>
        <v>1774</v>
      </c>
      <c r="W1779" s="16">
        <f t="shared" si="3920"/>
        <v>4.86027397260274</v>
      </c>
      <c r="X1779" s="16" t="e">
        <f>IF(Template!$F$7="Linear interpolation",LinInterp($I$5:$I$22,$G$5:$G$22,W1779),CubicSpline($I$5:$I$22,$G$5:$G$22,W1779))</f>
        <v>#VALUE!</v>
      </c>
      <c r="Y1779" s="221" t="e">
        <f t="shared" si="3907"/>
        <v>#VALUE!</v>
      </c>
      <c r="Z1779" s="221" t="e">
        <f>Y1779/PRODUCT($AA$6:AA1778)</f>
        <v>#VALUE!</v>
      </c>
      <c r="AA1779" s="16" t="e">
        <f t="shared" si="3914"/>
        <v>#VALUE!</v>
      </c>
      <c r="AB1779" s="10" t="e">
        <f t="shared" si="3915"/>
        <v>#VALUE!</v>
      </c>
      <c r="AC1779" s="90">
        <f t="shared" si="3908"/>
        <v>1779</v>
      </c>
      <c r="AD1779" s="17">
        <f t="shared" si="3916"/>
        <v>47772</v>
      </c>
      <c r="AE1779" s="16" t="e">
        <f t="shared" si="3909"/>
        <v>#VALUE!</v>
      </c>
      <c r="AF1779" s="10">
        <f ca="1">IFERROR(AVERAGE(INDIRECT("AE"&amp;AC1779-Template!$F$10+1):INDIRECT("AE"&amp;AC1779)),0)</f>
        <v>0</v>
      </c>
      <c r="AG1779" s="35"/>
      <c r="AH1779" s="86"/>
      <c r="AI1779" s="35"/>
      <c r="AJ1779" s="35"/>
      <c r="AK1779" s="35"/>
      <c r="AL1779" s="35"/>
      <c r="AM1779" s="35"/>
      <c r="AN1779" s="35"/>
      <c r="AO1779" s="35"/>
      <c r="AP1779" s="35"/>
      <c r="AQ1779" s="35"/>
      <c r="AR1779" s="35"/>
      <c r="AS1779" s="35"/>
      <c r="AT1779" s="35"/>
      <c r="AU1779" s="35"/>
      <c r="AV1779" s="35"/>
      <c r="AW1779" s="35"/>
      <c r="AX1779" s="35"/>
      <c r="AY1779" s="35"/>
      <c r="AZ1779" s="17">
        <f t="shared" ref="AZ1779" si="4011">AZ1778+1</f>
        <v>47795</v>
      </c>
      <c r="BA1779" s="216">
        <f t="shared" si="3932"/>
        <v>5</v>
      </c>
      <c r="BB1779" s="216">
        <f t="shared" ref="BB1779" si="4012">BB1778+1</f>
        <v>1774</v>
      </c>
      <c r="BC1779" s="16">
        <f t="shared" si="3934"/>
        <v>4.86027397260274</v>
      </c>
      <c r="BD1779" s="16">
        <f>IF(Template!$F$7="Linear interpolation",LinInterp($AO$5:$AO$18,$AM$5:$AM$18,BC1779),CubicSpline($AO$5:$AO$18,$AM$5:$AM$18,BC1779))</f>
        <v>13.968750856920572</v>
      </c>
      <c r="BE1779" s="221">
        <f t="shared" ref="BE1779:BE1842" si="4013">(1+(BD1779/100))^BC1779</f>
        <v>1.8879673901484226</v>
      </c>
      <c r="BF1779" s="221">
        <f>BE1779/PRODUCT($BG$6:BG1778)</f>
        <v>1.0003366949400931</v>
      </c>
      <c r="BG1779" s="16">
        <f t="shared" si="3935"/>
        <v>1.0003366949400931</v>
      </c>
      <c r="BH1779" s="10">
        <f t="shared" si="3936"/>
        <v>12.289365313399635</v>
      </c>
      <c r="BI1779" s="90"/>
      <c r="BJ1779" s="17">
        <f t="shared" si="3919"/>
        <v>47772</v>
      </c>
      <c r="BK1779" s="16">
        <f t="shared" si="3912"/>
        <v>12.15777352665215</v>
      </c>
      <c r="BL1779" s="10">
        <f ca="1">IFERROR(AVERAGE(INDIRECT("BK"&amp;AC1779-Template!$F$10+1):INDIRECT("BK"&amp;AC1779)),0)</f>
        <v>12.094795055081613</v>
      </c>
      <c r="BM1779" s="35"/>
      <c r="BN1779" s="86"/>
      <c r="BO1779" s="35"/>
      <c r="BP1779" s="35"/>
      <c r="BQ1779" s="35"/>
      <c r="BR1779" s="35"/>
      <c r="BS1779" s="35"/>
      <c r="BT1779" s="35"/>
      <c r="BU1779" s="35"/>
      <c r="BV1779" s="35"/>
      <c r="BW1779" s="35"/>
      <c r="BX1779" s="35"/>
      <c r="BY1779" s="35"/>
      <c r="BZ1779" s="35"/>
      <c r="CA1779" s="35"/>
      <c r="CB1779" s="35"/>
      <c r="CC1779" s="35"/>
      <c r="CD1779" s="35"/>
      <c r="CE1779" s="35"/>
      <c r="CF1779" s="35"/>
      <c r="CG1779" s="35"/>
      <c r="CH1779" s="35"/>
    </row>
    <row r="1780" spans="1:86" ht="15.6" x14ac:dyDescent="0.3">
      <c r="A1780" s="35"/>
      <c r="B1780" s="86"/>
      <c r="C1780" s="35"/>
      <c r="D1780" s="35"/>
      <c r="E1780" s="35"/>
      <c r="F1780" s="35"/>
      <c r="G1780" s="35"/>
      <c r="H1780" s="35"/>
      <c r="I1780" s="35"/>
      <c r="J1780" s="35"/>
      <c r="K1780" s="35"/>
      <c r="L1780" s="35"/>
      <c r="M1780" s="35"/>
      <c r="N1780" s="35"/>
      <c r="O1780" s="35"/>
      <c r="P1780" s="35"/>
      <c r="Q1780" s="35"/>
      <c r="R1780" s="35"/>
      <c r="S1780" s="35"/>
      <c r="T1780" s="17">
        <f t="shared" si="3913"/>
        <v>47796</v>
      </c>
      <c r="U1780" s="216">
        <f t="shared" si="3906"/>
        <v>6</v>
      </c>
      <c r="V1780" s="216">
        <f t="shared" si="3913"/>
        <v>1775</v>
      </c>
      <c r="W1780" s="16">
        <f t="shared" si="3920"/>
        <v>4.8630136986301373</v>
      </c>
      <c r="X1780" s="16" t="e">
        <f>IF(Template!$F$7="Linear interpolation",LinInterp($I$5:$I$22,$G$5:$G$22,W1780),CubicSpline($I$5:$I$22,$G$5:$G$22,W1780))</f>
        <v>#VALUE!</v>
      </c>
      <c r="Y1780" s="221" t="e">
        <f t="shared" si="3907"/>
        <v>#VALUE!</v>
      </c>
      <c r="Z1780" s="221" t="e">
        <f>Y1780/PRODUCT($AA$6:AA1779)</f>
        <v>#VALUE!</v>
      </c>
      <c r="AA1780" s="16" t="e">
        <f t="shared" si="3914"/>
        <v>#VALUE!</v>
      </c>
      <c r="AB1780" s="10" t="e">
        <f t="shared" si="3915"/>
        <v>#VALUE!</v>
      </c>
      <c r="AC1780" s="90">
        <f t="shared" si="3908"/>
        <v>1780</v>
      </c>
      <c r="AD1780" s="17">
        <f t="shared" si="3916"/>
        <v>47773</v>
      </c>
      <c r="AE1780" s="16" t="e">
        <f t="shared" si="3909"/>
        <v>#VALUE!</v>
      </c>
      <c r="AF1780" s="10">
        <f ca="1">IFERROR(AVERAGE(INDIRECT("AE"&amp;AC1780-Template!$F$10+1):INDIRECT("AE"&amp;AC1780)),0)</f>
        <v>0</v>
      </c>
      <c r="AG1780" s="35"/>
      <c r="AH1780" s="86"/>
      <c r="AI1780" s="35"/>
      <c r="AJ1780" s="35"/>
      <c r="AK1780" s="35"/>
      <c r="AL1780" s="35"/>
      <c r="AM1780" s="35"/>
      <c r="AN1780" s="35"/>
      <c r="AO1780" s="35"/>
      <c r="AP1780" s="35"/>
      <c r="AQ1780" s="35"/>
      <c r="AR1780" s="35"/>
      <c r="AS1780" s="35"/>
      <c r="AT1780" s="35"/>
      <c r="AU1780" s="35"/>
      <c r="AV1780" s="35"/>
      <c r="AW1780" s="35"/>
      <c r="AX1780" s="35"/>
      <c r="AY1780" s="35"/>
      <c r="AZ1780" s="17">
        <f t="shared" ref="AZ1780" si="4014">AZ1779+1</f>
        <v>47796</v>
      </c>
      <c r="BA1780" s="216">
        <f t="shared" si="3932"/>
        <v>6</v>
      </c>
      <c r="BB1780" s="216">
        <f t="shared" ref="BB1780" si="4015">BB1779+1</f>
        <v>1775</v>
      </c>
      <c r="BC1780" s="16">
        <f t="shared" si="3934"/>
        <v>4.8630136986301373</v>
      </c>
      <c r="BD1780" s="16">
        <f>IF(Template!$F$7="Linear interpolation",LinInterp($AO$5:$AO$18,$AM$5:$AM$18,BC1780),CubicSpline($AO$5:$AO$18,$AM$5:$AM$18,BC1780))</f>
        <v>13.968249011900143</v>
      </c>
      <c r="BE1780" s="221">
        <f t="shared" si="4013"/>
        <v>1.888603396400788</v>
      </c>
      <c r="BF1780" s="221">
        <f>BE1780/PRODUCT($BG$6:BG1779)</f>
        <v>1.0003368735369498</v>
      </c>
      <c r="BG1780" s="16">
        <f t="shared" si="3935"/>
        <v>1.0003366949400931</v>
      </c>
      <c r="BH1780" s="10">
        <f t="shared" si="3936"/>
        <v>12.289365313399635</v>
      </c>
      <c r="BI1780" s="90"/>
      <c r="BJ1780" s="17">
        <f t="shared" si="3919"/>
        <v>47773</v>
      </c>
      <c r="BK1780" s="16">
        <f t="shared" si="3912"/>
        <v>12.162774421850431</v>
      </c>
      <c r="BL1780" s="10">
        <f ca="1">IFERROR(AVERAGE(INDIRECT("BK"&amp;AC1780-Template!$F$10+1):INDIRECT("BK"&amp;AC1780)),0)</f>
        <v>12.098877468043328</v>
      </c>
      <c r="BM1780" s="35"/>
      <c r="BN1780" s="86"/>
      <c r="BO1780" s="35"/>
      <c r="BP1780" s="35"/>
      <c r="BQ1780" s="35"/>
      <c r="BR1780" s="35"/>
      <c r="BS1780" s="35"/>
      <c r="BT1780" s="35"/>
      <c r="BU1780" s="35"/>
      <c r="BV1780" s="35"/>
      <c r="BW1780" s="35"/>
      <c r="BX1780" s="35"/>
      <c r="BY1780" s="35"/>
      <c r="BZ1780" s="35"/>
      <c r="CA1780" s="35"/>
      <c r="CB1780" s="35"/>
      <c r="CC1780" s="35"/>
      <c r="CD1780" s="35"/>
      <c r="CE1780" s="35"/>
      <c r="CF1780" s="35"/>
      <c r="CG1780" s="35"/>
      <c r="CH1780" s="35"/>
    </row>
    <row r="1781" spans="1:86" ht="15.6" x14ac:dyDescent="0.3">
      <c r="A1781" s="35"/>
      <c r="B1781" s="86"/>
      <c r="C1781" s="35"/>
      <c r="D1781" s="35"/>
      <c r="E1781" s="35"/>
      <c r="F1781" s="35"/>
      <c r="G1781" s="35"/>
      <c r="H1781" s="35"/>
      <c r="I1781" s="35"/>
      <c r="J1781" s="35"/>
      <c r="K1781" s="35"/>
      <c r="L1781" s="35"/>
      <c r="M1781" s="35"/>
      <c r="N1781" s="35"/>
      <c r="O1781" s="35"/>
      <c r="P1781" s="35"/>
      <c r="Q1781" s="35"/>
      <c r="R1781" s="35"/>
      <c r="S1781" s="35"/>
      <c r="T1781" s="17">
        <f t="shared" si="3913"/>
        <v>47797</v>
      </c>
      <c r="U1781" s="216">
        <f t="shared" si="3906"/>
        <v>7</v>
      </c>
      <c r="V1781" s="216">
        <f t="shared" si="3913"/>
        <v>1776</v>
      </c>
      <c r="W1781" s="16">
        <f t="shared" si="3920"/>
        <v>4.8657534246575347</v>
      </c>
      <c r="X1781" s="16" t="e">
        <f>IF(Template!$F$7="Linear interpolation",LinInterp($I$5:$I$22,$G$5:$G$22,W1781),CubicSpline($I$5:$I$22,$G$5:$G$22,W1781))</f>
        <v>#VALUE!</v>
      </c>
      <c r="Y1781" s="221" t="e">
        <f t="shared" si="3907"/>
        <v>#VALUE!</v>
      </c>
      <c r="Z1781" s="221" t="e">
        <f>Y1781/PRODUCT($AA$6:AA1780)</f>
        <v>#VALUE!</v>
      </c>
      <c r="AA1781" s="16" t="e">
        <f t="shared" si="3914"/>
        <v>#VALUE!</v>
      </c>
      <c r="AB1781" s="10" t="e">
        <f t="shared" si="3915"/>
        <v>#VALUE!</v>
      </c>
      <c r="AC1781" s="90">
        <f t="shared" si="3908"/>
        <v>1781</v>
      </c>
      <c r="AD1781" s="17">
        <f t="shared" si="3916"/>
        <v>47774</v>
      </c>
      <c r="AE1781" s="16" t="e">
        <f t="shared" si="3909"/>
        <v>#VALUE!</v>
      </c>
      <c r="AF1781" s="10">
        <f ca="1">IFERROR(AVERAGE(INDIRECT("AE"&amp;AC1781-Template!$F$10+1):INDIRECT("AE"&amp;AC1781)),0)</f>
        <v>0</v>
      </c>
      <c r="AG1781" s="35"/>
      <c r="AH1781" s="86"/>
      <c r="AI1781" s="35"/>
      <c r="AJ1781" s="35"/>
      <c r="AK1781" s="35"/>
      <c r="AL1781" s="35"/>
      <c r="AM1781" s="35"/>
      <c r="AN1781" s="35"/>
      <c r="AO1781" s="35"/>
      <c r="AP1781" s="35"/>
      <c r="AQ1781" s="35"/>
      <c r="AR1781" s="35"/>
      <c r="AS1781" s="35"/>
      <c r="AT1781" s="35"/>
      <c r="AU1781" s="35"/>
      <c r="AV1781" s="35"/>
      <c r="AW1781" s="35"/>
      <c r="AX1781" s="35"/>
      <c r="AY1781" s="35"/>
      <c r="AZ1781" s="17">
        <f t="shared" ref="AZ1781" si="4016">AZ1780+1</f>
        <v>47797</v>
      </c>
      <c r="BA1781" s="216">
        <f t="shared" si="3932"/>
        <v>7</v>
      </c>
      <c r="BB1781" s="216">
        <f t="shared" ref="BB1781" si="4017">BB1780+1</f>
        <v>1776</v>
      </c>
      <c r="BC1781" s="16">
        <f t="shared" si="3934"/>
        <v>4.8657534246575347</v>
      </c>
      <c r="BD1781" s="16">
        <f>IF(Template!$F$7="Linear interpolation",LinInterp($AO$5:$AO$18,$AM$5:$AM$18,BC1781),CubicSpline($AO$5:$AO$18,$AM$5:$AM$18,BC1781))</f>
        <v>13.967751959279392</v>
      </c>
      <c r="BE1781" s="221">
        <f t="shared" si="4013"/>
        <v>1.8892399576972265</v>
      </c>
      <c r="BF1781" s="221">
        <f>BE1781/PRODUCT($BG$6:BG1780)</f>
        <v>1.0003372325795894</v>
      </c>
      <c r="BG1781" s="16">
        <f t="shared" si="3935"/>
        <v>1.0003366949400931</v>
      </c>
      <c r="BH1781" s="10">
        <f t="shared" si="3936"/>
        <v>12.289365313399635</v>
      </c>
      <c r="BI1781" s="90"/>
      <c r="BJ1781" s="17">
        <f t="shared" si="3919"/>
        <v>47774</v>
      </c>
      <c r="BK1781" s="16">
        <f t="shared" si="3912"/>
        <v>12.167839946424674</v>
      </c>
      <c r="BL1781" s="10">
        <f ca="1">IFERROR(AVERAGE(INDIRECT("BK"&amp;AC1781-Template!$F$10+1):INDIRECT("BK"&amp;AC1781)),0)</f>
        <v>12.103022705686733</v>
      </c>
      <c r="BM1781" s="35"/>
      <c r="BN1781" s="86"/>
      <c r="BO1781" s="35"/>
      <c r="BP1781" s="35"/>
      <c r="BQ1781" s="35"/>
      <c r="BR1781" s="35"/>
      <c r="BS1781" s="35"/>
      <c r="BT1781" s="35"/>
      <c r="BU1781" s="35"/>
      <c r="BV1781" s="35"/>
      <c r="BW1781" s="35"/>
      <c r="BX1781" s="35"/>
      <c r="BY1781" s="35"/>
      <c r="BZ1781" s="35"/>
      <c r="CA1781" s="35"/>
      <c r="CB1781" s="35"/>
      <c r="CC1781" s="35"/>
      <c r="CD1781" s="35"/>
      <c r="CE1781" s="35"/>
      <c r="CF1781" s="35"/>
      <c r="CG1781" s="35"/>
      <c r="CH1781" s="35"/>
    </row>
    <row r="1782" spans="1:86" ht="15.6" x14ac:dyDescent="0.3">
      <c r="A1782" s="35"/>
      <c r="B1782" s="86"/>
      <c r="C1782" s="35"/>
      <c r="D1782" s="35"/>
      <c r="E1782" s="35"/>
      <c r="F1782" s="35"/>
      <c r="G1782" s="35"/>
      <c r="H1782" s="35"/>
      <c r="I1782" s="35"/>
      <c r="J1782" s="35"/>
      <c r="K1782" s="35"/>
      <c r="L1782" s="35"/>
      <c r="M1782" s="35"/>
      <c r="N1782" s="35"/>
      <c r="O1782" s="35"/>
      <c r="P1782" s="35"/>
      <c r="Q1782" s="35"/>
      <c r="R1782" s="35"/>
      <c r="S1782" s="35"/>
      <c r="T1782" s="17">
        <f t="shared" si="3913"/>
        <v>47798</v>
      </c>
      <c r="U1782" s="216">
        <f t="shared" si="3906"/>
        <v>1</v>
      </c>
      <c r="V1782" s="216">
        <f t="shared" si="3913"/>
        <v>1777</v>
      </c>
      <c r="W1782" s="16">
        <f t="shared" si="3920"/>
        <v>4.8684931506849312</v>
      </c>
      <c r="X1782" s="16" t="e">
        <f>IF(Template!$F$7="Linear interpolation",LinInterp($I$5:$I$22,$G$5:$G$22,W1782),CubicSpline($I$5:$I$22,$G$5:$G$22,W1782))</f>
        <v>#VALUE!</v>
      </c>
      <c r="Y1782" s="221" t="e">
        <f t="shared" si="3907"/>
        <v>#VALUE!</v>
      </c>
      <c r="Z1782" s="221" t="e">
        <f>Y1782/PRODUCT($AA$6:AA1781)</f>
        <v>#VALUE!</v>
      </c>
      <c r="AA1782" s="16" t="e">
        <f t="shared" si="3914"/>
        <v>#VALUE!</v>
      </c>
      <c r="AB1782" s="10" t="e">
        <f t="shared" si="3915"/>
        <v>#VALUE!</v>
      </c>
      <c r="AC1782" s="90">
        <f t="shared" si="3908"/>
        <v>1782</v>
      </c>
      <c r="AD1782" s="17">
        <f t="shared" si="3916"/>
        <v>47775</v>
      </c>
      <c r="AE1782" s="16" t="e">
        <f t="shared" si="3909"/>
        <v>#VALUE!</v>
      </c>
      <c r="AF1782" s="10">
        <f ca="1">IFERROR(AVERAGE(INDIRECT("AE"&amp;AC1782-Template!$F$10+1):INDIRECT("AE"&amp;AC1782)),0)</f>
        <v>0</v>
      </c>
      <c r="AG1782" s="35"/>
      <c r="AH1782" s="86"/>
      <c r="AI1782" s="35"/>
      <c r="AJ1782" s="35"/>
      <c r="AK1782" s="35"/>
      <c r="AL1782" s="35"/>
      <c r="AM1782" s="35"/>
      <c r="AN1782" s="35"/>
      <c r="AO1782" s="35"/>
      <c r="AP1782" s="35"/>
      <c r="AQ1782" s="35"/>
      <c r="AR1782" s="35"/>
      <c r="AS1782" s="35"/>
      <c r="AT1782" s="35"/>
      <c r="AU1782" s="35"/>
      <c r="AV1782" s="35"/>
      <c r="AW1782" s="35"/>
      <c r="AX1782" s="35"/>
      <c r="AY1782" s="35"/>
      <c r="AZ1782" s="17">
        <f t="shared" ref="AZ1782" si="4018">AZ1781+1</f>
        <v>47798</v>
      </c>
      <c r="BA1782" s="216">
        <f t="shared" si="3932"/>
        <v>1</v>
      </c>
      <c r="BB1782" s="216">
        <f t="shared" ref="BB1782" si="4019">BB1781+1</f>
        <v>1777</v>
      </c>
      <c r="BC1782" s="16">
        <f t="shared" si="3934"/>
        <v>4.8684931506849312</v>
      </c>
      <c r="BD1782" s="16">
        <f>IF(Template!$F$7="Linear interpolation",LinInterp($AO$5:$AO$18,$AM$5:$AM$18,BC1782),CubicSpline($AO$5:$AO$18,$AM$5:$AM$18,BC1782))</f>
        <v>13.967259734253012</v>
      </c>
      <c r="BE1782" s="221">
        <f t="shared" si="4013"/>
        <v>1.8898770779538012</v>
      </c>
      <c r="BF1782" s="221">
        <f>BE1782/PRODUCT($BG$6:BG1781)</f>
        <v>1.0003377739204296</v>
      </c>
      <c r="BG1782" s="16">
        <f t="shared" si="3935"/>
        <v>1.0003377739204296</v>
      </c>
      <c r="BH1782" s="10">
        <f t="shared" si="3936"/>
        <v>12.328748095678632</v>
      </c>
      <c r="BI1782" s="90"/>
      <c r="BJ1782" s="17">
        <f t="shared" si="3919"/>
        <v>47775</v>
      </c>
      <c r="BK1782" s="16">
        <f t="shared" si="3912"/>
        <v>12.167839946424674</v>
      </c>
      <c r="BL1782" s="10">
        <f ca="1">IFERROR(AVERAGE(INDIRECT("BK"&amp;AC1782-Template!$F$10+1):INDIRECT("BK"&amp;AC1782)),0)</f>
        <v>12.107059883253871</v>
      </c>
      <c r="BM1782" s="35"/>
      <c r="BN1782" s="86"/>
      <c r="BO1782" s="35"/>
      <c r="BP1782" s="35"/>
      <c r="BQ1782" s="35"/>
      <c r="BR1782" s="35"/>
      <c r="BS1782" s="35"/>
      <c r="BT1782" s="35"/>
      <c r="BU1782" s="35"/>
      <c r="BV1782" s="35"/>
      <c r="BW1782" s="35"/>
      <c r="BX1782" s="35"/>
      <c r="BY1782" s="35"/>
      <c r="BZ1782" s="35"/>
      <c r="CA1782" s="35"/>
      <c r="CB1782" s="35"/>
      <c r="CC1782" s="35"/>
      <c r="CD1782" s="35"/>
      <c r="CE1782" s="35"/>
      <c r="CF1782" s="35"/>
      <c r="CG1782" s="35"/>
      <c r="CH1782" s="35"/>
    </row>
    <row r="1783" spans="1:86" ht="15.6" x14ac:dyDescent="0.3">
      <c r="A1783" s="35"/>
      <c r="B1783" s="86"/>
      <c r="C1783" s="35"/>
      <c r="D1783" s="35"/>
      <c r="E1783" s="35"/>
      <c r="F1783" s="35"/>
      <c r="G1783" s="35"/>
      <c r="H1783" s="35"/>
      <c r="I1783" s="35"/>
      <c r="J1783" s="35"/>
      <c r="K1783" s="35"/>
      <c r="L1783" s="35"/>
      <c r="M1783" s="35"/>
      <c r="N1783" s="35"/>
      <c r="O1783" s="35"/>
      <c r="P1783" s="35"/>
      <c r="Q1783" s="35"/>
      <c r="R1783" s="35"/>
      <c r="S1783" s="35"/>
      <c r="T1783" s="17">
        <f t="shared" si="3913"/>
        <v>47799</v>
      </c>
      <c r="U1783" s="216">
        <f t="shared" si="3906"/>
        <v>2</v>
      </c>
      <c r="V1783" s="216">
        <f t="shared" si="3913"/>
        <v>1778</v>
      </c>
      <c r="W1783" s="16">
        <f t="shared" si="3920"/>
        <v>4.8712328767123285</v>
      </c>
      <c r="X1783" s="16" t="e">
        <f>IF(Template!$F$7="Linear interpolation",LinInterp($I$5:$I$22,$G$5:$G$22,W1783),CubicSpline($I$5:$I$22,$G$5:$G$22,W1783))</f>
        <v>#VALUE!</v>
      </c>
      <c r="Y1783" s="221" t="e">
        <f t="shared" si="3907"/>
        <v>#VALUE!</v>
      </c>
      <c r="Z1783" s="221" t="e">
        <f>Y1783/PRODUCT($AA$6:AA1782)</f>
        <v>#VALUE!</v>
      </c>
      <c r="AA1783" s="16" t="e">
        <f t="shared" si="3914"/>
        <v>#VALUE!</v>
      </c>
      <c r="AB1783" s="10" t="e">
        <f t="shared" si="3915"/>
        <v>#VALUE!</v>
      </c>
      <c r="AC1783" s="90">
        <f t="shared" si="3908"/>
        <v>1783</v>
      </c>
      <c r="AD1783" s="17">
        <f t="shared" si="3916"/>
        <v>47776</v>
      </c>
      <c r="AE1783" s="16" t="e">
        <f t="shared" si="3909"/>
        <v>#VALUE!</v>
      </c>
      <c r="AF1783" s="10">
        <f ca="1">IFERROR(AVERAGE(INDIRECT("AE"&amp;AC1783-Template!$F$10+1):INDIRECT("AE"&amp;AC1783)),0)</f>
        <v>0</v>
      </c>
      <c r="AG1783" s="35"/>
      <c r="AH1783" s="86"/>
      <c r="AI1783" s="35"/>
      <c r="AJ1783" s="35"/>
      <c r="AK1783" s="35"/>
      <c r="AL1783" s="35"/>
      <c r="AM1783" s="35"/>
      <c r="AN1783" s="35"/>
      <c r="AO1783" s="35"/>
      <c r="AP1783" s="35"/>
      <c r="AQ1783" s="35"/>
      <c r="AR1783" s="35"/>
      <c r="AS1783" s="35"/>
      <c r="AT1783" s="35"/>
      <c r="AU1783" s="35"/>
      <c r="AV1783" s="35"/>
      <c r="AW1783" s="35"/>
      <c r="AX1783" s="35"/>
      <c r="AY1783" s="35"/>
      <c r="AZ1783" s="17">
        <f t="shared" ref="AZ1783" si="4020">AZ1782+1</f>
        <v>47799</v>
      </c>
      <c r="BA1783" s="216">
        <f t="shared" si="3932"/>
        <v>2</v>
      </c>
      <c r="BB1783" s="216">
        <f t="shared" ref="BB1783" si="4021">BB1782+1</f>
        <v>1778</v>
      </c>
      <c r="BC1783" s="16">
        <f t="shared" si="3934"/>
        <v>4.8712328767123285</v>
      </c>
      <c r="BD1783" s="16">
        <f>IF(Template!$F$7="Linear interpolation",LinInterp($AO$5:$AO$18,$AM$5:$AM$18,BC1783),CubicSpline($AO$5:$AO$18,$AM$5:$AM$18,BC1783))</f>
        <v>13.966772372015701</v>
      </c>
      <c r="BE1783" s="221">
        <f t="shared" si="4013"/>
        <v>1.890514761098149</v>
      </c>
      <c r="BF1783" s="221">
        <f>BE1783/PRODUCT($BG$6:BG1782)</f>
        <v>1.0003374204342634</v>
      </c>
      <c r="BG1783" s="16">
        <f t="shared" si="3935"/>
        <v>1.0003374204342634</v>
      </c>
      <c r="BH1783" s="10">
        <f t="shared" si="3936"/>
        <v>12.315845850615403</v>
      </c>
      <c r="BI1783" s="90"/>
      <c r="BJ1783" s="17">
        <f t="shared" si="3919"/>
        <v>47776</v>
      </c>
      <c r="BK1783" s="16">
        <f t="shared" si="3912"/>
        <v>12.167839946424674</v>
      </c>
      <c r="BL1783" s="10">
        <f ca="1">IFERROR(AVERAGE(INDIRECT("BK"&amp;AC1783-Template!$F$10+1):INDIRECT("BK"&amp;AC1783)),0)</f>
        <v>12.110986962650143</v>
      </c>
      <c r="BM1783" s="35"/>
      <c r="BN1783" s="86"/>
      <c r="BO1783" s="35"/>
      <c r="BP1783" s="35"/>
      <c r="BQ1783" s="35"/>
      <c r="BR1783" s="35"/>
      <c r="BS1783" s="35"/>
      <c r="BT1783" s="35"/>
      <c r="BU1783" s="35"/>
      <c r="BV1783" s="35"/>
      <c r="BW1783" s="35"/>
      <c r="BX1783" s="35"/>
      <c r="BY1783" s="35"/>
      <c r="BZ1783" s="35"/>
      <c r="CA1783" s="35"/>
      <c r="CB1783" s="35"/>
      <c r="CC1783" s="35"/>
      <c r="CD1783" s="35"/>
      <c r="CE1783" s="35"/>
      <c r="CF1783" s="35"/>
      <c r="CG1783" s="35"/>
      <c r="CH1783" s="35"/>
    </row>
    <row r="1784" spans="1:86" ht="15.6" x14ac:dyDescent="0.3">
      <c r="A1784" s="35"/>
      <c r="B1784" s="86"/>
      <c r="C1784" s="35"/>
      <c r="D1784" s="35"/>
      <c r="E1784" s="35"/>
      <c r="F1784" s="35"/>
      <c r="G1784" s="35"/>
      <c r="H1784" s="35"/>
      <c r="I1784" s="35"/>
      <c r="J1784" s="35"/>
      <c r="K1784" s="35"/>
      <c r="L1784" s="35"/>
      <c r="M1784" s="35"/>
      <c r="N1784" s="35"/>
      <c r="O1784" s="35"/>
      <c r="P1784" s="35"/>
      <c r="Q1784" s="35"/>
      <c r="R1784" s="35"/>
      <c r="S1784" s="35"/>
      <c r="T1784" s="17">
        <f t="shared" si="3913"/>
        <v>47800</v>
      </c>
      <c r="U1784" s="216">
        <f t="shared" si="3906"/>
        <v>3</v>
      </c>
      <c r="V1784" s="216">
        <f t="shared" si="3913"/>
        <v>1779</v>
      </c>
      <c r="W1784" s="16">
        <f t="shared" si="3920"/>
        <v>4.8739726027397259</v>
      </c>
      <c r="X1784" s="16" t="e">
        <f>IF(Template!$F$7="Linear interpolation",LinInterp($I$5:$I$22,$G$5:$G$22,W1784),CubicSpline($I$5:$I$22,$G$5:$G$22,W1784))</f>
        <v>#VALUE!</v>
      </c>
      <c r="Y1784" s="221" t="e">
        <f t="shared" si="3907"/>
        <v>#VALUE!</v>
      </c>
      <c r="Z1784" s="221" t="e">
        <f>Y1784/PRODUCT($AA$6:AA1783)</f>
        <v>#VALUE!</v>
      </c>
      <c r="AA1784" s="16" t="e">
        <f t="shared" si="3914"/>
        <v>#VALUE!</v>
      </c>
      <c r="AB1784" s="10" t="e">
        <f t="shared" si="3915"/>
        <v>#VALUE!</v>
      </c>
      <c r="AC1784" s="90">
        <f t="shared" si="3908"/>
        <v>1784</v>
      </c>
      <c r="AD1784" s="17">
        <f t="shared" si="3916"/>
        <v>47777</v>
      </c>
      <c r="AE1784" s="16" t="e">
        <f t="shared" si="3909"/>
        <v>#VALUE!</v>
      </c>
      <c r="AF1784" s="10">
        <f ca="1">IFERROR(AVERAGE(INDIRECT("AE"&amp;AC1784-Template!$F$10+1):INDIRECT("AE"&amp;AC1784)),0)</f>
        <v>0</v>
      </c>
      <c r="AG1784" s="35"/>
      <c r="AH1784" s="86"/>
      <c r="AI1784" s="35"/>
      <c r="AJ1784" s="35"/>
      <c r="AK1784" s="35"/>
      <c r="AL1784" s="35"/>
      <c r="AM1784" s="35"/>
      <c r="AN1784" s="35"/>
      <c r="AO1784" s="35"/>
      <c r="AP1784" s="35"/>
      <c r="AQ1784" s="35"/>
      <c r="AR1784" s="35"/>
      <c r="AS1784" s="35"/>
      <c r="AT1784" s="35"/>
      <c r="AU1784" s="35"/>
      <c r="AV1784" s="35"/>
      <c r="AW1784" s="35"/>
      <c r="AX1784" s="35"/>
      <c r="AY1784" s="35"/>
      <c r="AZ1784" s="17">
        <f t="shared" ref="AZ1784" si="4022">AZ1783+1</f>
        <v>47800</v>
      </c>
      <c r="BA1784" s="216">
        <f t="shared" si="3932"/>
        <v>3</v>
      </c>
      <c r="BB1784" s="216">
        <f t="shared" ref="BB1784" si="4023">BB1783+1</f>
        <v>1779</v>
      </c>
      <c r="BC1784" s="16">
        <f t="shared" si="3934"/>
        <v>4.8739726027397259</v>
      </c>
      <c r="BD1784" s="16">
        <f>IF(Template!$F$7="Linear interpolation",LinInterp($AO$5:$AO$18,$AM$5:$AM$18,BC1784),CubicSpline($AO$5:$AO$18,$AM$5:$AM$18,BC1784))</f>
        <v>13.966289907762151</v>
      </c>
      <c r="BE1784" s="221">
        <f t="shared" si="4013"/>
        <v>1.8911530110695036</v>
      </c>
      <c r="BF1784" s="221">
        <f>BE1784/PRODUCT($BG$6:BG1783)</f>
        <v>1.0003376064469256</v>
      </c>
      <c r="BG1784" s="16">
        <f t="shared" si="3935"/>
        <v>1.0003376064469256</v>
      </c>
      <c r="BH1784" s="10">
        <f t="shared" si="3936"/>
        <v>12.322635312784325</v>
      </c>
      <c r="BI1784" s="90"/>
      <c r="BJ1784" s="17">
        <f t="shared" si="3919"/>
        <v>47777</v>
      </c>
      <c r="BK1784" s="16">
        <f t="shared" si="3912"/>
        <v>12.198881259612438</v>
      </c>
      <c r="BL1784" s="10">
        <f ca="1">IFERROR(AVERAGE(INDIRECT("BK"&amp;AC1784-Template!$F$10+1):INDIRECT("BK"&amp;AC1784)),0)</f>
        <v>12.115948752486007</v>
      </c>
      <c r="BM1784" s="35"/>
      <c r="BN1784" s="86"/>
      <c r="BO1784" s="35"/>
      <c r="BP1784" s="35"/>
      <c r="BQ1784" s="35"/>
      <c r="BR1784" s="35"/>
      <c r="BS1784" s="35"/>
      <c r="BT1784" s="35"/>
      <c r="BU1784" s="35"/>
      <c r="BV1784" s="35"/>
      <c r="BW1784" s="35"/>
      <c r="BX1784" s="35"/>
      <c r="BY1784" s="35"/>
      <c r="BZ1784" s="35"/>
      <c r="CA1784" s="35"/>
      <c r="CB1784" s="35"/>
      <c r="CC1784" s="35"/>
      <c r="CD1784" s="35"/>
      <c r="CE1784" s="35"/>
      <c r="CF1784" s="35"/>
      <c r="CG1784" s="35"/>
      <c r="CH1784" s="35"/>
    </row>
    <row r="1785" spans="1:86" ht="15.6" x14ac:dyDescent="0.3">
      <c r="A1785" s="35"/>
      <c r="B1785" s="86"/>
      <c r="C1785" s="35"/>
      <c r="D1785" s="35"/>
      <c r="E1785" s="35"/>
      <c r="F1785" s="35"/>
      <c r="G1785" s="35"/>
      <c r="H1785" s="35"/>
      <c r="I1785" s="35"/>
      <c r="J1785" s="35"/>
      <c r="K1785" s="35"/>
      <c r="L1785" s="35"/>
      <c r="M1785" s="35"/>
      <c r="N1785" s="35"/>
      <c r="O1785" s="35"/>
      <c r="P1785" s="35"/>
      <c r="Q1785" s="35"/>
      <c r="R1785" s="35"/>
      <c r="S1785" s="35"/>
      <c r="T1785" s="17">
        <f t="shared" si="3913"/>
        <v>47801</v>
      </c>
      <c r="U1785" s="216">
        <f t="shared" si="3906"/>
        <v>4</v>
      </c>
      <c r="V1785" s="216">
        <f t="shared" si="3913"/>
        <v>1780</v>
      </c>
      <c r="W1785" s="16">
        <f t="shared" si="3920"/>
        <v>4.8767123287671232</v>
      </c>
      <c r="X1785" s="16" t="e">
        <f>IF(Template!$F$7="Linear interpolation",LinInterp($I$5:$I$22,$G$5:$G$22,W1785),CubicSpline($I$5:$I$22,$G$5:$G$22,W1785))</f>
        <v>#VALUE!</v>
      </c>
      <c r="Y1785" s="221" t="e">
        <f t="shared" si="3907"/>
        <v>#VALUE!</v>
      </c>
      <c r="Z1785" s="221" t="e">
        <f>Y1785/PRODUCT($AA$6:AA1784)</f>
        <v>#VALUE!</v>
      </c>
      <c r="AA1785" s="16" t="e">
        <f t="shared" si="3914"/>
        <v>#VALUE!</v>
      </c>
      <c r="AB1785" s="10" t="e">
        <f t="shared" si="3915"/>
        <v>#VALUE!</v>
      </c>
      <c r="AC1785" s="90">
        <f t="shared" si="3908"/>
        <v>1785</v>
      </c>
      <c r="AD1785" s="17">
        <f t="shared" si="3916"/>
        <v>47778</v>
      </c>
      <c r="AE1785" s="16" t="e">
        <f t="shared" si="3909"/>
        <v>#VALUE!</v>
      </c>
      <c r="AF1785" s="10">
        <f ca="1">IFERROR(AVERAGE(INDIRECT("AE"&amp;AC1785-Template!$F$10+1):INDIRECT("AE"&amp;AC1785)),0)</f>
        <v>0</v>
      </c>
      <c r="AG1785" s="35"/>
      <c r="AH1785" s="86"/>
      <c r="AI1785" s="35"/>
      <c r="AJ1785" s="35"/>
      <c r="AK1785" s="35"/>
      <c r="AL1785" s="35"/>
      <c r="AM1785" s="35"/>
      <c r="AN1785" s="35"/>
      <c r="AO1785" s="35"/>
      <c r="AP1785" s="35"/>
      <c r="AQ1785" s="35"/>
      <c r="AR1785" s="35"/>
      <c r="AS1785" s="35"/>
      <c r="AT1785" s="35"/>
      <c r="AU1785" s="35"/>
      <c r="AV1785" s="35"/>
      <c r="AW1785" s="35"/>
      <c r="AX1785" s="35"/>
      <c r="AY1785" s="35"/>
      <c r="AZ1785" s="17">
        <f t="shared" ref="AZ1785" si="4024">AZ1784+1</f>
        <v>47801</v>
      </c>
      <c r="BA1785" s="216">
        <f t="shared" si="3932"/>
        <v>4</v>
      </c>
      <c r="BB1785" s="216">
        <f t="shared" ref="BB1785" si="4025">BB1784+1</f>
        <v>1780</v>
      </c>
      <c r="BC1785" s="16">
        <f t="shared" si="3934"/>
        <v>4.8767123287671232</v>
      </c>
      <c r="BD1785" s="16">
        <f>IF(Template!$F$7="Linear interpolation",LinInterp($AO$5:$AO$18,$AM$5:$AM$18,BC1785),CubicSpline($AO$5:$AO$18,$AM$5:$AM$18,BC1785))</f>
        <v>13.965812376687063</v>
      </c>
      <c r="BE1785" s="221">
        <f t="shared" si="4013"/>
        <v>1.8917918318187046</v>
      </c>
      <c r="BF1785" s="221">
        <f>BE1785/PRODUCT($BG$6:BG1784)</f>
        <v>1.0003377943220151</v>
      </c>
      <c r="BG1785" s="16">
        <f t="shared" si="3935"/>
        <v>1.0003377943220151</v>
      </c>
      <c r="BH1785" s="10">
        <f t="shared" si="3936"/>
        <v>12.329492753550554</v>
      </c>
      <c r="BI1785" s="90"/>
      <c r="BJ1785" s="17">
        <f t="shared" si="3919"/>
        <v>47778</v>
      </c>
      <c r="BK1785" s="16">
        <f t="shared" si="3912"/>
        <v>12.188750823749261</v>
      </c>
      <c r="BL1785" s="10">
        <f ca="1">IFERROR(AVERAGE(INDIRECT("BK"&amp;AC1785-Template!$F$10+1):INDIRECT("BK"&amp;AC1785)),0)</f>
        <v>12.12057286112643</v>
      </c>
      <c r="BM1785" s="35"/>
      <c r="BN1785" s="86"/>
      <c r="BO1785" s="35"/>
      <c r="BP1785" s="35"/>
      <c r="BQ1785" s="35"/>
      <c r="BR1785" s="35"/>
      <c r="BS1785" s="35"/>
      <c r="BT1785" s="35"/>
      <c r="BU1785" s="35"/>
      <c r="BV1785" s="35"/>
      <c r="BW1785" s="35"/>
      <c r="BX1785" s="35"/>
      <c r="BY1785" s="35"/>
      <c r="BZ1785" s="35"/>
      <c r="CA1785" s="35"/>
      <c r="CB1785" s="35"/>
      <c r="CC1785" s="35"/>
      <c r="CD1785" s="35"/>
      <c r="CE1785" s="35"/>
      <c r="CF1785" s="35"/>
      <c r="CG1785" s="35"/>
      <c r="CH1785" s="35"/>
    </row>
    <row r="1786" spans="1:86" ht="15.6" x14ac:dyDescent="0.3">
      <c r="A1786" s="35"/>
      <c r="B1786" s="86"/>
      <c r="C1786" s="35"/>
      <c r="D1786" s="35"/>
      <c r="E1786" s="35"/>
      <c r="F1786" s="35"/>
      <c r="G1786" s="35"/>
      <c r="H1786" s="35"/>
      <c r="I1786" s="35"/>
      <c r="J1786" s="35"/>
      <c r="K1786" s="35"/>
      <c r="L1786" s="35"/>
      <c r="M1786" s="35"/>
      <c r="N1786" s="35"/>
      <c r="O1786" s="35"/>
      <c r="P1786" s="35"/>
      <c r="Q1786" s="35"/>
      <c r="R1786" s="35"/>
      <c r="S1786" s="35"/>
      <c r="T1786" s="17">
        <f t="shared" si="3913"/>
        <v>47802</v>
      </c>
      <c r="U1786" s="216">
        <f t="shared" si="3906"/>
        <v>5</v>
      </c>
      <c r="V1786" s="216">
        <f t="shared" si="3913"/>
        <v>1781</v>
      </c>
      <c r="W1786" s="16">
        <f t="shared" si="3920"/>
        <v>4.8794520547945206</v>
      </c>
      <c r="X1786" s="16" t="e">
        <f>IF(Template!$F$7="Linear interpolation",LinInterp($I$5:$I$22,$G$5:$G$22,W1786),CubicSpline($I$5:$I$22,$G$5:$G$22,W1786))</f>
        <v>#VALUE!</v>
      </c>
      <c r="Y1786" s="221" t="e">
        <f t="shared" si="3907"/>
        <v>#VALUE!</v>
      </c>
      <c r="Z1786" s="221" t="e">
        <f>Y1786/PRODUCT($AA$6:AA1785)</f>
        <v>#VALUE!</v>
      </c>
      <c r="AA1786" s="16" t="e">
        <f t="shared" si="3914"/>
        <v>#VALUE!</v>
      </c>
      <c r="AB1786" s="10" t="e">
        <f t="shared" si="3915"/>
        <v>#VALUE!</v>
      </c>
      <c r="AC1786" s="90">
        <f t="shared" si="3908"/>
        <v>1786</v>
      </c>
      <c r="AD1786" s="17">
        <f t="shared" si="3916"/>
        <v>47779</v>
      </c>
      <c r="AE1786" s="16" t="e">
        <f t="shared" si="3909"/>
        <v>#VALUE!</v>
      </c>
      <c r="AF1786" s="10">
        <f ca="1">IFERROR(AVERAGE(INDIRECT("AE"&amp;AC1786-Template!$F$10+1):INDIRECT("AE"&amp;AC1786)),0)</f>
        <v>0</v>
      </c>
      <c r="AG1786" s="35"/>
      <c r="AH1786" s="86"/>
      <c r="AI1786" s="35"/>
      <c r="AJ1786" s="35"/>
      <c r="AK1786" s="35"/>
      <c r="AL1786" s="35"/>
      <c r="AM1786" s="35"/>
      <c r="AN1786" s="35"/>
      <c r="AO1786" s="35"/>
      <c r="AP1786" s="35"/>
      <c r="AQ1786" s="35"/>
      <c r="AR1786" s="35"/>
      <c r="AS1786" s="35"/>
      <c r="AT1786" s="35"/>
      <c r="AU1786" s="35"/>
      <c r="AV1786" s="35"/>
      <c r="AW1786" s="35"/>
      <c r="AX1786" s="35"/>
      <c r="AY1786" s="35"/>
      <c r="AZ1786" s="17">
        <f t="shared" ref="AZ1786" si="4026">AZ1785+1</f>
        <v>47802</v>
      </c>
      <c r="BA1786" s="216">
        <f t="shared" si="3932"/>
        <v>5</v>
      </c>
      <c r="BB1786" s="216">
        <f t="shared" ref="BB1786" si="4027">BB1785+1</f>
        <v>1781</v>
      </c>
      <c r="BC1786" s="16">
        <f t="shared" si="3934"/>
        <v>4.8794520547945206</v>
      </c>
      <c r="BD1786" s="16">
        <f>IF(Template!$F$7="Linear interpolation",LinInterp($AO$5:$AO$18,$AM$5:$AM$18,BC1786),CubicSpline($AO$5:$AO$18,$AM$5:$AM$18,BC1786))</f>
        <v>13.965339813985127</v>
      </c>
      <c r="BE1786" s="221">
        <f t="shared" si="4013"/>
        <v>1.8924312273082367</v>
      </c>
      <c r="BF1786" s="221">
        <f>BE1786/PRODUCT($BG$6:BG1785)</f>
        <v>1.0003379840629281</v>
      </c>
      <c r="BG1786" s="16">
        <f t="shared" si="3935"/>
        <v>1.0003379840629281</v>
      </c>
      <c r="BH1786" s="10">
        <f t="shared" si="3936"/>
        <v>12.336418296874374</v>
      </c>
      <c r="BI1786" s="90"/>
      <c r="BJ1786" s="17">
        <f t="shared" si="3919"/>
        <v>47779</v>
      </c>
      <c r="BK1786" s="16">
        <f t="shared" si="3912"/>
        <v>12.194141359146204</v>
      </c>
      <c r="BL1786" s="10">
        <f ca="1">IFERROR(AVERAGE(INDIRECT("BK"&amp;AC1786-Template!$F$10+1):INDIRECT("BK"&amp;AC1786)),0)</f>
        <v>12.124695621826566</v>
      </c>
      <c r="BM1786" s="35"/>
      <c r="BN1786" s="86"/>
      <c r="BO1786" s="35"/>
      <c r="BP1786" s="35"/>
      <c r="BQ1786" s="35"/>
      <c r="BR1786" s="35"/>
      <c r="BS1786" s="35"/>
      <c r="BT1786" s="35"/>
      <c r="BU1786" s="35"/>
      <c r="BV1786" s="35"/>
      <c r="BW1786" s="35"/>
      <c r="BX1786" s="35"/>
      <c r="BY1786" s="35"/>
      <c r="BZ1786" s="35"/>
      <c r="CA1786" s="35"/>
      <c r="CB1786" s="35"/>
      <c r="CC1786" s="35"/>
      <c r="CD1786" s="35"/>
      <c r="CE1786" s="35"/>
      <c r="CF1786" s="35"/>
      <c r="CG1786" s="35"/>
      <c r="CH1786" s="35"/>
    </row>
    <row r="1787" spans="1:86" ht="15.6" x14ac:dyDescent="0.3">
      <c r="A1787" s="35"/>
      <c r="B1787" s="86"/>
      <c r="C1787" s="35"/>
      <c r="D1787" s="35"/>
      <c r="E1787" s="35"/>
      <c r="F1787" s="35"/>
      <c r="G1787" s="35"/>
      <c r="H1787" s="35"/>
      <c r="I1787" s="35"/>
      <c r="J1787" s="35"/>
      <c r="K1787" s="35"/>
      <c r="L1787" s="35"/>
      <c r="M1787" s="35"/>
      <c r="N1787" s="35"/>
      <c r="O1787" s="35"/>
      <c r="P1787" s="35"/>
      <c r="Q1787" s="35"/>
      <c r="R1787" s="35"/>
      <c r="S1787" s="35"/>
      <c r="T1787" s="17">
        <f t="shared" si="3913"/>
        <v>47803</v>
      </c>
      <c r="U1787" s="216">
        <f t="shared" si="3906"/>
        <v>6</v>
      </c>
      <c r="V1787" s="216">
        <f t="shared" si="3913"/>
        <v>1782</v>
      </c>
      <c r="W1787" s="16">
        <f t="shared" si="3920"/>
        <v>4.882191780821918</v>
      </c>
      <c r="X1787" s="16" t="e">
        <f>IF(Template!$F$7="Linear interpolation",LinInterp($I$5:$I$22,$G$5:$G$22,W1787),CubicSpline($I$5:$I$22,$G$5:$G$22,W1787))</f>
        <v>#VALUE!</v>
      </c>
      <c r="Y1787" s="221" t="e">
        <f t="shared" si="3907"/>
        <v>#VALUE!</v>
      </c>
      <c r="Z1787" s="221" t="e">
        <f>Y1787/PRODUCT($AA$6:AA1786)</f>
        <v>#VALUE!</v>
      </c>
      <c r="AA1787" s="16" t="e">
        <f t="shared" si="3914"/>
        <v>#VALUE!</v>
      </c>
      <c r="AB1787" s="10" t="e">
        <f t="shared" si="3915"/>
        <v>#VALUE!</v>
      </c>
      <c r="AC1787" s="90">
        <f t="shared" si="3908"/>
        <v>1787</v>
      </c>
      <c r="AD1787" s="17">
        <f t="shared" si="3916"/>
        <v>47780</v>
      </c>
      <c r="AE1787" s="16" t="e">
        <f t="shared" si="3909"/>
        <v>#VALUE!</v>
      </c>
      <c r="AF1787" s="10">
        <f ca="1">IFERROR(AVERAGE(INDIRECT("AE"&amp;AC1787-Template!$F$10+1):INDIRECT("AE"&amp;AC1787)),0)</f>
        <v>0</v>
      </c>
      <c r="AG1787" s="35"/>
      <c r="AH1787" s="86"/>
      <c r="AI1787" s="35"/>
      <c r="AJ1787" s="35"/>
      <c r="AK1787" s="35"/>
      <c r="AL1787" s="35"/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17">
        <f t="shared" ref="AZ1787" si="4028">AZ1786+1</f>
        <v>47803</v>
      </c>
      <c r="BA1787" s="216">
        <f t="shared" si="3932"/>
        <v>6</v>
      </c>
      <c r="BB1787" s="216">
        <f t="shared" ref="BB1787" si="4029">BB1786+1</f>
        <v>1782</v>
      </c>
      <c r="BC1787" s="16">
        <f t="shared" si="3934"/>
        <v>4.882191780821918</v>
      </c>
      <c r="BD1787" s="16">
        <f>IF(Template!$F$7="Linear interpolation",LinInterp($AO$5:$AO$18,$AM$5:$AM$18,BC1787),CubicSpline($AO$5:$AO$18,$AM$5:$AM$18,BC1787))</f>
        <v>13.964872254851041</v>
      </c>
      <c r="BE1787" s="221">
        <f t="shared" si="4013"/>
        <v>1.893071201512232</v>
      </c>
      <c r="BF1787" s="221">
        <f>BE1787/PRODUCT($BG$6:BG1786)</f>
        <v>1.0003381756730496</v>
      </c>
      <c r="BG1787" s="16">
        <f t="shared" si="3935"/>
        <v>1.0003379840629281</v>
      </c>
      <c r="BH1787" s="10">
        <f t="shared" si="3936"/>
        <v>12.336418296874374</v>
      </c>
      <c r="BI1787" s="90"/>
      <c r="BJ1787" s="17">
        <f t="shared" si="3919"/>
        <v>47780</v>
      </c>
      <c r="BK1787" s="16">
        <f t="shared" si="3912"/>
        <v>12.19959726939901</v>
      </c>
      <c r="BL1787" s="10">
        <f ca="1">IFERROR(AVERAGE(INDIRECT("BK"&amp;AC1787-Template!$F$10+1):INDIRECT("BK"&amp;AC1787)),0)</f>
        <v>12.129220421885909</v>
      </c>
      <c r="BM1787" s="35"/>
      <c r="BN1787" s="86"/>
      <c r="BO1787" s="35"/>
      <c r="BP1787" s="35"/>
      <c r="BQ1787" s="35"/>
      <c r="BR1787" s="35"/>
      <c r="BS1787" s="35"/>
      <c r="BT1787" s="35"/>
      <c r="BU1787" s="35"/>
      <c r="BV1787" s="35"/>
      <c r="BW1787" s="35"/>
      <c r="BX1787" s="35"/>
      <c r="BY1787" s="35"/>
      <c r="BZ1787" s="35"/>
      <c r="CA1787" s="35"/>
      <c r="CB1787" s="35"/>
      <c r="CC1787" s="35"/>
      <c r="CD1787" s="35"/>
      <c r="CE1787" s="35"/>
      <c r="CF1787" s="35"/>
      <c r="CG1787" s="35"/>
      <c r="CH1787" s="35"/>
    </row>
    <row r="1788" spans="1:86" ht="15.6" x14ac:dyDescent="0.3">
      <c r="A1788" s="35"/>
      <c r="B1788" s="86"/>
      <c r="C1788" s="35"/>
      <c r="D1788" s="35"/>
      <c r="E1788" s="35"/>
      <c r="F1788" s="35"/>
      <c r="G1788" s="35"/>
      <c r="H1788" s="35"/>
      <c r="I1788" s="35"/>
      <c r="J1788" s="35"/>
      <c r="K1788" s="35"/>
      <c r="L1788" s="35"/>
      <c r="M1788" s="35"/>
      <c r="N1788" s="35"/>
      <c r="O1788" s="35"/>
      <c r="P1788" s="35"/>
      <c r="Q1788" s="35"/>
      <c r="R1788" s="35"/>
      <c r="S1788" s="35"/>
      <c r="T1788" s="17">
        <f t="shared" si="3913"/>
        <v>47804</v>
      </c>
      <c r="U1788" s="216">
        <f t="shared" si="3906"/>
        <v>7</v>
      </c>
      <c r="V1788" s="216">
        <f t="shared" si="3913"/>
        <v>1783</v>
      </c>
      <c r="W1788" s="16">
        <f t="shared" si="3920"/>
        <v>4.8849315068493153</v>
      </c>
      <c r="X1788" s="16" t="e">
        <f>IF(Template!$F$7="Linear interpolation",LinInterp($I$5:$I$22,$G$5:$G$22,W1788),CubicSpline($I$5:$I$22,$G$5:$G$22,W1788))</f>
        <v>#VALUE!</v>
      </c>
      <c r="Y1788" s="221" t="e">
        <f t="shared" si="3907"/>
        <v>#VALUE!</v>
      </c>
      <c r="Z1788" s="221" t="e">
        <f>Y1788/PRODUCT($AA$6:AA1787)</f>
        <v>#VALUE!</v>
      </c>
      <c r="AA1788" s="16" t="e">
        <f t="shared" si="3914"/>
        <v>#VALUE!</v>
      </c>
      <c r="AB1788" s="10" t="e">
        <f t="shared" si="3915"/>
        <v>#VALUE!</v>
      </c>
      <c r="AC1788" s="90">
        <f t="shared" si="3908"/>
        <v>1788</v>
      </c>
      <c r="AD1788" s="17">
        <f t="shared" si="3916"/>
        <v>47781</v>
      </c>
      <c r="AE1788" s="16" t="e">
        <f t="shared" si="3909"/>
        <v>#VALUE!</v>
      </c>
      <c r="AF1788" s="10">
        <f ca="1">IFERROR(AVERAGE(INDIRECT("AE"&amp;AC1788-Template!$F$10+1):INDIRECT("AE"&amp;AC1788)),0)</f>
        <v>0</v>
      </c>
      <c r="AG1788" s="35"/>
      <c r="AH1788" s="86"/>
      <c r="AI1788" s="35"/>
      <c r="AJ1788" s="35"/>
      <c r="AK1788" s="35"/>
      <c r="AL1788" s="35"/>
      <c r="AM1788" s="35"/>
      <c r="AN1788" s="35"/>
      <c r="AO1788" s="35"/>
      <c r="AP1788" s="35"/>
      <c r="AQ1788" s="35"/>
      <c r="AR1788" s="35"/>
      <c r="AS1788" s="35"/>
      <c r="AT1788" s="35"/>
      <c r="AU1788" s="35"/>
      <c r="AV1788" s="35"/>
      <c r="AW1788" s="35"/>
      <c r="AX1788" s="35"/>
      <c r="AY1788" s="35"/>
      <c r="AZ1788" s="17">
        <f t="shared" ref="AZ1788" si="4030">AZ1787+1</f>
        <v>47804</v>
      </c>
      <c r="BA1788" s="216">
        <f t="shared" si="3932"/>
        <v>7</v>
      </c>
      <c r="BB1788" s="216">
        <f t="shared" ref="BB1788" si="4031">BB1787+1</f>
        <v>1783</v>
      </c>
      <c r="BC1788" s="16">
        <f t="shared" si="3934"/>
        <v>4.8849315068493153</v>
      </c>
      <c r="BD1788" s="16">
        <f>IF(Template!$F$7="Linear interpolation",LinInterp($AO$5:$AO$18,$AM$5:$AM$18,BC1788),CubicSpline($AO$5:$AO$18,$AM$5:$AM$18,BC1788))</f>
        <v>13.964409734479501</v>
      </c>
      <c r="BE1788" s="221">
        <f t="shared" si="4013"/>
        <v>1.893711758416506</v>
      </c>
      <c r="BF1788" s="221">
        <f>BE1788/PRODUCT($BG$6:BG1787)</f>
        <v>1.0003385607659685</v>
      </c>
      <c r="BG1788" s="16">
        <f t="shared" si="3935"/>
        <v>1.0003379840629281</v>
      </c>
      <c r="BH1788" s="10">
        <f t="shared" si="3936"/>
        <v>12.336418296874374</v>
      </c>
      <c r="BI1788" s="90"/>
      <c r="BJ1788" s="17">
        <f t="shared" si="3919"/>
        <v>47781</v>
      </c>
      <c r="BK1788" s="16">
        <f t="shared" si="3912"/>
        <v>12.205118678711102</v>
      </c>
      <c r="BL1788" s="10">
        <f ca="1">IFERROR(AVERAGE(INDIRECT("BK"&amp;AC1788-Template!$F$10+1):INDIRECT("BK"&amp;AC1788)),0)</f>
        <v>12.133808917933079</v>
      </c>
      <c r="BM1788" s="35"/>
      <c r="BN1788" s="86"/>
      <c r="BO1788" s="35"/>
      <c r="BP1788" s="35"/>
      <c r="BQ1788" s="35"/>
      <c r="BR1788" s="35"/>
      <c r="BS1788" s="35"/>
      <c r="BT1788" s="35"/>
      <c r="BU1788" s="35"/>
      <c r="BV1788" s="35"/>
      <c r="BW1788" s="35"/>
      <c r="BX1788" s="35"/>
      <c r="BY1788" s="35"/>
      <c r="BZ1788" s="35"/>
      <c r="CA1788" s="35"/>
      <c r="CB1788" s="35"/>
      <c r="CC1788" s="35"/>
      <c r="CD1788" s="35"/>
      <c r="CE1788" s="35"/>
      <c r="CF1788" s="35"/>
      <c r="CG1788" s="35"/>
      <c r="CH1788" s="35"/>
    </row>
    <row r="1789" spans="1:86" ht="15.6" x14ac:dyDescent="0.3">
      <c r="A1789" s="35"/>
      <c r="B1789" s="86"/>
      <c r="C1789" s="35"/>
      <c r="D1789" s="35"/>
      <c r="E1789" s="35"/>
      <c r="F1789" s="35"/>
      <c r="G1789" s="35"/>
      <c r="H1789" s="35"/>
      <c r="I1789" s="35"/>
      <c r="J1789" s="35"/>
      <c r="K1789" s="35"/>
      <c r="L1789" s="35"/>
      <c r="M1789" s="35"/>
      <c r="N1789" s="35"/>
      <c r="O1789" s="35"/>
      <c r="P1789" s="35"/>
      <c r="Q1789" s="35"/>
      <c r="R1789" s="35"/>
      <c r="S1789" s="35"/>
      <c r="T1789" s="17">
        <f t="shared" si="3913"/>
        <v>47805</v>
      </c>
      <c r="U1789" s="216">
        <f t="shared" si="3906"/>
        <v>1</v>
      </c>
      <c r="V1789" s="216">
        <f t="shared" si="3913"/>
        <v>1784</v>
      </c>
      <c r="W1789" s="16">
        <f t="shared" si="3920"/>
        <v>4.8876712328767127</v>
      </c>
      <c r="X1789" s="16" t="e">
        <f>IF(Template!$F$7="Linear interpolation",LinInterp($I$5:$I$22,$G$5:$G$22,W1789),CubicSpline($I$5:$I$22,$G$5:$G$22,W1789))</f>
        <v>#VALUE!</v>
      </c>
      <c r="Y1789" s="221" t="e">
        <f t="shared" si="3907"/>
        <v>#VALUE!</v>
      </c>
      <c r="Z1789" s="221" t="e">
        <f>Y1789/PRODUCT($AA$6:AA1788)</f>
        <v>#VALUE!</v>
      </c>
      <c r="AA1789" s="16" t="e">
        <f t="shared" si="3914"/>
        <v>#VALUE!</v>
      </c>
      <c r="AB1789" s="10" t="e">
        <f t="shared" si="3915"/>
        <v>#VALUE!</v>
      </c>
      <c r="AC1789" s="90">
        <f t="shared" si="3908"/>
        <v>1789</v>
      </c>
      <c r="AD1789" s="17">
        <f t="shared" si="3916"/>
        <v>47782</v>
      </c>
      <c r="AE1789" s="16" t="e">
        <f t="shared" si="3909"/>
        <v>#VALUE!</v>
      </c>
      <c r="AF1789" s="10">
        <f ca="1">IFERROR(AVERAGE(INDIRECT("AE"&amp;AC1789-Template!$F$10+1):INDIRECT("AE"&amp;AC1789)),0)</f>
        <v>0</v>
      </c>
      <c r="AG1789" s="35"/>
      <c r="AH1789" s="86"/>
      <c r="AI1789" s="35"/>
      <c r="AJ1789" s="35"/>
      <c r="AK1789" s="35"/>
      <c r="AL1789" s="35"/>
      <c r="AM1789" s="35"/>
      <c r="AN1789" s="35"/>
      <c r="AO1789" s="35"/>
      <c r="AP1789" s="35"/>
      <c r="AQ1789" s="35"/>
      <c r="AR1789" s="35"/>
      <c r="AS1789" s="35"/>
      <c r="AT1789" s="35"/>
      <c r="AU1789" s="35"/>
      <c r="AV1789" s="35"/>
      <c r="AW1789" s="35"/>
      <c r="AX1789" s="35"/>
      <c r="AY1789" s="35"/>
      <c r="AZ1789" s="17">
        <f t="shared" ref="AZ1789" si="4032">AZ1788+1</f>
        <v>47805</v>
      </c>
      <c r="BA1789" s="216">
        <f t="shared" si="3932"/>
        <v>1</v>
      </c>
      <c r="BB1789" s="216">
        <f t="shared" ref="BB1789" si="4033">BB1788+1</f>
        <v>1784</v>
      </c>
      <c r="BC1789" s="16">
        <f t="shared" si="3934"/>
        <v>4.8876712328767127</v>
      </c>
      <c r="BD1789" s="16">
        <f>IF(Template!$F$7="Linear interpolation",LinInterp($AO$5:$AO$18,$AM$5:$AM$18,BC1789),CubicSpline($AO$5:$AO$18,$AM$5:$AM$18,BC1789))</f>
        <v>13.963952288065203</v>
      </c>
      <c r="BE1789" s="221">
        <f t="shared" si="4013"/>
        <v>1.8943529020185663</v>
      </c>
      <c r="BF1789" s="221">
        <f>BE1789/PRODUCT($BG$6:BG1788)</f>
        <v>1.0003391412178586</v>
      </c>
      <c r="BG1789" s="16">
        <f t="shared" si="3935"/>
        <v>1.0003391412178586</v>
      </c>
      <c r="BH1789" s="10">
        <f t="shared" si="3936"/>
        <v>12.378654451839166</v>
      </c>
      <c r="BI1789" s="90"/>
      <c r="BJ1789" s="17">
        <f t="shared" si="3919"/>
        <v>47782</v>
      </c>
      <c r="BK1789" s="16">
        <f t="shared" si="3912"/>
        <v>12.205118678711102</v>
      </c>
      <c r="BL1789" s="10">
        <f ca="1">IFERROR(AVERAGE(INDIRECT("BK"&amp;AC1789-Template!$F$10+1):INDIRECT("BK"&amp;AC1789)),0)</f>
        <v>12.138274999963608</v>
      </c>
      <c r="BM1789" s="35"/>
      <c r="BN1789" s="86"/>
      <c r="BO1789" s="35"/>
      <c r="BP1789" s="35"/>
      <c r="BQ1789" s="35"/>
      <c r="BR1789" s="35"/>
      <c r="BS1789" s="35"/>
      <c r="BT1789" s="35"/>
      <c r="BU1789" s="35"/>
      <c r="BV1789" s="35"/>
      <c r="BW1789" s="35"/>
      <c r="BX1789" s="35"/>
      <c r="BY1789" s="35"/>
      <c r="BZ1789" s="35"/>
      <c r="CA1789" s="35"/>
      <c r="CB1789" s="35"/>
      <c r="CC1789" s="35"/>
      <c r="CD1789" s="35"/>
      <c r="CE1789" s="35"/>
      <c r="CF1789" s="35"/>
      <c r="CG1789" s="35"/>
      <c r="CH1789" s="35"/>
    </row>
    <row r="1790" spans="1:86" ht="15.6" x14ac:dyDescent="0.3">
      <c r="A1790" s="35"/>
      <c r="B1790" s="86"/>
      <c r="C1790" s="35"/>
      <c r="D1790" s="35"/>
      <c r="E1790" s="35"/>
      <c r="F1790" s="35"/>
      <c r="G1790" s="35"/>
      <c r="H1790" s="35"/>
      <c r="I1790" s="35"/>
      <c r="J1790" s="35"/>
      <c r="K1790" s="35"/>
      <c r="L1790" s="35"/>
      <c r="M1790" s="35"/>
      <c r="N1790" s="35"/>
      <c r="O1790" s="35"/>
      <c r="P1790" s="35"/>
      <c r="Q1790" s="35"/>
      <c r="R1790" s="35"/>
      <c r="S1790" s="35"/>
      <c r="T1790" s="17">
        <f t="shared" si="3913"/>
        <v>47806</v>
      </c>
      <c r="U1790" s="216">
        <f t="shared" si="3906"/>
        <v>2</v>
      </c>
      <c r="V1790" s="216">
        <f t="shared" si="3913"/>
        <v>1785</v>
      </c>
      <c r="W1790" s="16">
        <f t="shared" si="3920"/>
        <v>4.8904109589041092</v>
      </c>
      <c r="X1790" s="16" t="e">
        <f>IF(Template!$F$7="Linear interpolation",LinInterp($I$5:$I$22,$G$5:$G$22,W1790),CubicSpline($I$5:$I$22,$G$5:$G$22,W1790))</f>
        <v>#VALUE!</v>
      </c>
      <c r="Y1790" s="221" t="e">
        <f t="shared" si="3907"/>
        <v>#VALUE!</v>
      </c>
      <c r="Z1790" s="221" t="e">
        <f>Y1790/PRODUCT($AA$6:AA1789)</f>
        <v>#VALUE!</v>
      </c>
      <c r="AA1790" s="16" t="e">
        <f t="shared" si="3914"/>
        <v>#VALUE!</v>
      </c>
      <c r="AB1790" s="10" t="e">
        <f t="shared" si="3915"/>
        <v>#VALUE!</v>
      </c>
      <c r="AC1790" s="90">
        <f t="shared" si="3908"/>
        <v>1790</v>
      </c>
      <c r="AD1790" s="17">
        <f t="shared" si="3916"/>
        <v>47783</v>
      </c>
      <c r="AE1790" s="16" t="e">
        <f t="shared" si="3909"/>
        <v>#VALUE!</v>
      </c>
      <c r="AF1790" s="10">
        <f ca="1">IFERROR(AVERAGE(INDIRECT("AE"&amp;AC1790-Template!$F$10+1):INDIRECT("AE"&amp;AC1790)),0)</f>
        <v>0</v>
      </c>
      <c r="AG1790" s="35"/>
      <c r="AH1790" s="86"/>
      <c r="AI1790" s="35"/>
      <c r="AJ1790" s="35"/>
      <c r="AK1790" s="35"/>
      <c r="AL1790" s="35"/>
      <c r="AM1790" s="35"/>
      <c r="AN1790" s="35"/>
      <c r="AO1790" s="35"/>
      <c r="AP1790" s="35"/>
      <c r="AQ1790" s="35"/>
      <c r="AR1790" s="35"/>
      <c r="AS1790" s="35"/>
      <c r="AT1790" s="35"/>
      <c r="AU1790" s="35"/>
      <c r="AV1790" s="35"/>
      <c r="AW1790" s="35"/>
      <c r="AX1790" s="35"/>
      <c r="AY1790" s="35"/>
      <c r="AZ1790" s="17">
        <f t="shared" ref="AZ1790" si="4034">AZ1789+1</f>
        <v>47806</v>
      </c>
      <c r="BA1790" s="216">
        <f t="shared" si="3932"/>
        <v>2</v>
      </c>
      <c r="BB1790" s="216">
        <f t="shared" ref="BB1790" si="4035">BB1789+1</f>
        <v>1785</v>
      </c>
      <c r="BC1790" s="16">
        <f t="shared" si="3934"/>
        <v>4.8904109589041092</v>
      </c>
      <c r="BD1790" s="16">
        <f>IF(Template!$F$7="Linear interpolation",LinInterp($AO$5:$AO$18,$AM$5:$AM$18,BC1790),CubicSpline($AO$5:$AO$18,$AM$5:$AM$18,BC1790))</f>
        <v>13.963499950802838</v>
      </c>
      <c r="BE1790" s="221">
        <f t="shared" si="4013"/>
        <v>1.8949946363276424</v>
      </c>
      <c r="BF1790" s="221">
        <f>BE1790/PRODUCT($BG$6:BG1789)</f>
        <v>1.0003387617525712</v>
      </c>
      <c r="BG1790" s="16">
        <f t="shared" si="3935"/>
        <v>1.0003387617525712</v>
      </c>
      <c r="BH1790" s="10">
        <f t="shared" si="3936"/>
        <v>12.364803968848538</v>
      </c>
      <c r="BI1790" s="90"/>
      <c r="BJ1790" s="17">
        <f t="shared" si="3919"/>
        <v>47783</v>
      </c>
      <c r="BK1790" s="16">
        <f t="shared" si="3912"/>
        <v>12.205118678711102</v>
      </c>
      <c r="BL1790" s="10">
        <f ca="1">IFERROR(AVERAGE(INDIRECT("BK"&amp;AC1790-Template!$F$10+1):INDIRECT("BK"&amp;AC1790)),0)</f>
        <v>12.142616600794838</v>
      </c>
      <c r="BM1790" s="35"/>
      <c r="BN1790" s="86"/>
      <c r="BO1790" s="35"/>
      <c r="BP1790" s="35"/>
      <c r="BQ1790" s="35"/>
      <c r="BR1790" s="35"/>
      <c r="BS1790" s="35"/>
      <c r="BT1790" s="35"/>
      <c r="BU1790" s="35"/>
      <c r="BV1790" s="35"/>
      <c r="BW1790" s="35"/>
      <c r="BX1790" s="35"/>
      <c r="BY1790" s="35"/>
      <c r="BZ1790" s="35"/>
      <c r="CA1790" s="35"/>
      <c r="CB1790" s="35"/>
      <c r="CC1790" s="35"/>
      <c r="CD1790" s="35"/>
      <c r="CE1790" s="35"/>
      <c r="CF1790" s="35"/>
      <c r="CG1790" s="35"/>
      <c r="CH1790" s="35"/>
    </row>
    <row r="1791" spans="1:86" ht="15.6" x14ac:dyDescent="0.3">
      <c r="A1791" s="35"/>
      <c r="B1791" s="86"/>
      <c r="C1791" s="35"/>
      <c r="D1791" s="35"/>
      <c r="E1791" s="35"/>
      <c r="F1791" s="35"/>
      <c r="G1791" s="35"/>
      <c r="H1791" s="35"/>
      <c r="I1791" s="35"/>
      <c r="J1791" s="35"/>
      <c r="K1791" s="35"/>
      <c r="L1791" s="35"/>
      <c r="M1791" s="35"/>
      <c r="N1791" s="35"/>
      <c r="O1791" s="35"/>
      <c r="P1791" s="35"/>
      <c r="Q1791" s="35"/>
      <c r="R1791" s="35"/>
      <c r="S1791" s="35"/>
      <c r="T1791" s="17">
        <f t="shared" si="3913"/>
        <v>47807</v>
      </c>
      <c r="U1791" s="216">
        <f t="shared" si="3906"/>
        <v>3</v>
      </c>
      <c r="V1791" s="216">
        <f t="shared" si="3913"/>
        <v>1786</v>
      </c>
      <c r="W1791" s="16">
        <f t="shared" si="3920"/>
        <v>4.8931506849315065</v>
      </c>
      <c r="X1791" s="16" t="e">
        <f>IF(Template!$F$7="Linear interpolation",LinInterp($I$5:$I$22,$G$5:$G$22,W1791),CubicSpline($I$5:$I$22,$G$5:$G$22,W1791))</f>
        <v>#VALUE!</v>
      </c>
      <c r="Y1791" s="221" t="e">
        <f t="shared" si="3907"/>
        <v>#VALUE!</v>
      </c>
      <c r="Z1791" s="221" t="e">
        <f>Y1791/PRODUCT($AA$6:AA1790)</f>
        <v>#VALUE!</v>
      </c>
      <c r="AA1791" s="16" t="e">
        <f t="shared" si="3914"/>
        <v>#VALUE!</v>
      </c>
      <c r="AB1791" s="10" t="e">
        <f t="shared" si="3915"/>
        <v>#VALUE!</v>
      </c>
      <c r="AC1791" s="90">
        <f t="shared" si="3908"/>
        <v>1791</v>
      </c>
      <c r="AD1791" s="17">
        <f t="shared" si="3916"/>
        <v>47784</v>
      </c>
      <c r="AE1791" s="16" t="e">
        <f t="shared" si="3909"/>
        <v>#VALUE!</v>
      </c>
      <c r="AF1791" s="10">
        <f ca="1">IFERROR(AVERAGE(INDIRECT("AE"&amp;AC1791-Template!$F$10+1):INDIRECT("AE"&amp;AC1791)),0)</f>
        <v>0</v>
      </c>
      <c r="AG1791" s="35"/>
      <c r="AH1791" s="86"/>
      <c r="AI1791" s="35"/>
      <c r="AJ1791" s="35"/>
      <c r="AK1791" s="35"/>
      <c r="AL1791" s="35"/>
      <c r="AM1791" s="35"/>
      <c r="AN1791" s="35"/>
      <c r="AO1791" s="35"/>
      <c r="AP1791" s="35"/>
      <c r="AQ1791" s="35"/>
      <c r="AR1791" s="35"/>
      <c r="AS1791" s="35"/>
      <c r="AT1791" s="35"/>
      <c r="AU1791" s="35"/>
      <c r="AV1791" s="35"/>
      <c r="AW1791" s="35"/>
      <c r="AX1791" s="35"/>
      <c r="AY1791" s="35"/>
      <c r="AZ1791" s="17">
        <f t="shared" ref="AZ1791" si="4036">AZ1790+1</f>
        <v>47807</v>
      </c>
      <c r="BA1791" s="216">
        <f t="shared" si="3932"/>
        <v>3</v>
      </c>
      <c r="BB1791" s="216">
        <f t="shared" ref="BB1791" si="4037">BB1790+1</f>
        <v>1786</v>
      </c>
      <c r="BC1791" s="16">
        <f t="shared" si="3934"/>
        <v>4.8931506849315065</v>
      </c>
      <c r="BD1791" s="16">
        <f>IF(Template!$F$7="Linear interpolation",LinInterp($AO$5:$AO$18,$AM$5:$AM$18,BC1791),CubicSpline($AO$5:$AO$18,$AM$5:$AM$18,BC1791))</f>
        <v>13.963052757887107</v>
      </c>
      <c r="BE1791" s="221">
        <f t="shared" si="4013"/>
        <v>1.8956369653647027</v>
      </c>
      <c r="BF1791" s="221">
        <f>BE1791/PRODUCT($BG$6:BG1790)</f>
        <v>1.0003389608734226</v>
      </c>
      <c r="BG1791" s="16">
        <f t="shared" si="3935"/>
        <v>1.0003389608734226</v>
      </c>
      <c r="BH1791" s="10">
        <f t="shared" si="3936"/>
        <v>12.372071879923286</v>
      </c>
      <c r="BI1791" s="90"/>
      <c r="BJ1791" s="17">
        <f t="shared" si="3919"/>
        <v>47784</v>
      </c>
      <c r="BK1791" s="16">
        <f t="shared" si="3912"/>
        <v>12.238903997280781</v>
      </c>
      <c r="BL1791" s="10">
        <f ca="1">IFERROR(AVERAGE(INDIRECT("BK"&amp;AC1791-Template!$F$10+1):INDIRECT("BK"&amp;AC1791)),0)</f>
        <v>12.148084378911726</v>
      </c>
      <c r="BM1791" s="35"/>
      <c r="BN1791" s="86"/>
      <c r="BO1791" s="35"/>
      <c r="BP1791" s="35"/>
      <c r="BQ1791" s="35"/>
      <c r="BR1791" s="35"/>
      <c r="BS1791" s="35"/>
      <c r="BT1791" s="35"/>
      <c r="BU1791" s="35"/>
      <c r="BV1791" s="35"/>
      <c r="BW1791" s="35"/>
      <c r="BX1791" s="35"/>
      <c r="BY1791" s="35"/>
      <c r="BZ1791" s="35"/>
      <c r="CA1791" s="35"/>
      <c r="CB1791" s="35"/>
      <c r="CC1791" s="35"/>
      <c r="CD1791" s="35"/>
      <c r="CE1791" s="35"/>
      <c r="CF1791" s="35"/>
      <c r="CG1791" s="35"/>
      <c r="CH1791" s="35"/>
    </row>
    <row r="1792" spans="1:86" ht="15.6" x14ac:dyDescent="0.3">
      <c r="A1792" s="35"/>
      <c r="B1792" s="86"/>
      <c r="C1792" s="35"/>
      <c r="D1792" s="35"/>
      <c r="E1792" s="35"/>
      <c r="F1792" s="35"/>
      <c r="G1792" s="35"/>
      <c r="H1792" s="35"/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17">
        <f t="shared" si="3913"/>
        <v>47808</v>
      </c>
      <c r="U1792" s="216">
        <f t="shared" si="3906"/>
        <v>4</v>
      </c>
      <c r="V1792" s="216">
        <f t="shared" si="3913"/>
        <v>1787</v>
      </c>
      <c r="W1792" s="16">
        <f t="shared" si="3920"/>
        <v>4.8958904109589039</v>
      </c>
      <c r="X1792" s="16" t="e">
        <f>IF(Template!$F$7="Linear interpolation",LinInterp($I$5:$I$22,$G$5:$G$22,W1792),CubicSpline($I$5:$I$22,$G$5:$G$22,W1792))</f>
        <v>#VALUE!</v>
      </c>
      <c r="Y1792" s="221" t="e">
        <f t="shared" si="3907"/>
        <v>#VALUE!</v>
      </c>
      <c r="Z1792" s="221" t="e">
        <f>Y1792/PRODUCT($AA$6:AA1791)</f>
        <v>#VALUE!</v>
      </c>
      <c r="AA1792" s="16" t="e">
        <f t="shared" si="3914"/>
        <v>#VALUE!</v>
      </c>
      <c r="AB1792" s="10" t="e">
        <f t="shared" si="3915"/>
        <v>#VALUE!</v>
      </c>
      <c r="AC1792" s="90">
        <f t="shared" si="3908"/>
        <v>1792</v>
      </c>
      <c r="AD1792" s="17">
        <f t="shared" si="3916"/>
        <v>47785</v>
      </c>
      <c r="AE1792" s="16" t="e">
        <f t="shared" si="3909"/>
        <v>#VALUE!</v>
      </c>
      <c r="AF1792" s="10">
        <f ca="1">IFERROR(AVERAGE(INDIRECT("AE"&amp;AC1792-Template!$F$10+1):INDIRECT("AE"&amp;AC1792)),0)</f>
        <v>0</v>
      </c>
      <c r="AG1792" s="35"/>
      <c r="AH1792" s="86"/>
      <c r="AI1792" s="35"/>
      <c r="AJ1792" s="35"/>
      <c r="AK1792" s="35"/>
      <c r="AL1792" s="35"/>
      <c r="AM1792" s="35"/>
      <c r="AN1792" s="35"/>
      <c r="AO1792" s="35"/>
      <c r="AP1792" s="35"/>
      <c r="AQ1792" s="35"/>
      <c r="AR1792" s="35"/>
      <c r="AS1792" s="35"/>
      <c r="AT1792" s="35"/>
      <c r="AU1792" s="35"/>
      <c r="AV1792" s="35"/>
      <c r="AW1792" s="35"/>
      <c r="AX1792" s="35"/>
      <c r="AY1792" s="35"/>
      <c r="AZ1792" s="17">
        <f t="shared" ref="AZ1792" si="4038">AZ1791+1</f>
        <v>47808</v>
      </c>
      <c r="BA1792" s="216">
        <f t="shared" si="3932"/>
        <v>4</v>
      </c>
      <c r="BB1792" s="216">
        <f t="shared" ref="BB1792" si="4039">BB1791+1</f>
        <v>1787</v>
      </c>
      <c r="BC1792" s="16">
        <f t="shared" si="3934"/>
        <v>4.8958904109589039</v>
      </c>
      <c r="BD1792" s="16">
        <f>IF(Template!$F$7="Linear interpolation",LinInterp($AO$5:$AO$18,$AM$5:$AM$18,BC1792),CubicSpline($AO$5:$AO$18,$AM$5:$AM$18,BC1792))</f>
        <v>13.962610744512702</v>
      </c>
      <c r="BE1792" s="221">
        <f t="shared" si="4013"/>
        <v>1.8962798931624734</v>
      </c>
      <c r="BF1792" s="221">
        <f>BE1792/PRODUCT($BG$6:BG1791)</f>
        <v>1.0003391618804218</v>
      </c>
      <c r="BG1792" s="16">
        <f t="shared" si="3935"/>
        <v>1.0003391618804218</v>
      </c>
      <c r="BH1792" s="10">
        <f t="shared" si="3936"/>
        <v>12.379408635396549</v>
      </c>
      <c r="BI1792" s="90"/>
      <c r="BJ1792" s="17">
        <f t="shared" si="3919"/>
        <v>47785</v>
      </c>
      <c r="BK1792" s="16">
        <f t="shared" si="3912"/>
        <v>12.227861789842809</v>
      </c>
      <c r="BL1792" s="10">
        <f ca="1">IFERROR(AVERAGE(INDIRECT("BK"&amp;AC1792-Template!$F$10+1):INDIRECT("BK"&amp;AC1792)),0)</f>
        <v>12.153184083447346</v>
      </c>
      <c r="BM1792" s="35"/>
      <c r="BN1792" s="86"/>
      <c r="BO1792" s="35"/>
      <c r="BP1792" s="35"/>
      <c r="BQ1792" s="35"/>
      <c r="BR1792" s="35"/>
      <c r="BS1792" s="35"/>
      <c r="BT1792" s="35"/>
      <c r="BU1792" s="35"/>
      <c r="BV1792" s="35"/>
      <c r="BW1792" s="35"/>
      <c r="BX1792" s="35"/>
      <c r="BY1792" s="35"/>
      <c r="BZ1792" s="35"/>
      <c r="CA1792" s="35"/>
      <c r="CB1792" s="35"/>
      <c r="CC1792" s="35"/>
      <c r="CD1792" s="35"/>
      <c r="CE1792" s="35"/>
      <c r="CF1792" s="35"/>
      <c r="CG1792" s="35"/>
      <c r="CH1792" s="35"/>
    </row>
    <row r="1793" spans="1:86" ht="15.6" x14ac:dyDescent="0.3">
      <c r="A1793" s="35"/>
      <c r="B1793" s="86"/>
      <c r="C1793" s="35"/>
      <c r="D1793" s="35"/>
      <c r="E1793" s="35"/>
      <c r="F1793" s="35"/>
      <c r="G1793" s="35"/>
      <c r="H1793" s="35"/>
      <c r="I1793" s="35"/>
      <c r="J1793" s="35"/>
      <c r="K1793" s="35"/>
      <c r="L1793" s="35"/>
      <c r="M1793" s="35"/>
      <c r="N1793" s="35"/>
      <c r="O1793" s="35"/>
      <c r="P1793" s="35"/>
      <c r="Q1793" s="35"/>
      <c r="R1793" s="35"/>
      <c r="S1793" s="35"/>
      <c r="T1793" s="17">
        <f t="shared" si="3913"/>
        <v>47809</v>
      </c>
      <c r="U1793" s="216">
        <f t="shared" si="3906"/>
        <v>5</v>
      </c>
      <c r="V1793" s="216">
        <f t="shared" si="3913"/>
        <v>1788</v>
      </c>
      <c r="W1793" s="16">
        <f t="shared" si="3920"/>
        <v>4.8986301369863012</v>
      </c>
      <c r="X1793" s="16" t="e">
        <f>IF(Template!$F$7="Linear interpolation",LinInterp($I$5:$I$22,$G$5:$G$22,W1793),CubicSpline($I$5:$I$22,$G$5:$G$22,W1793))</f>
        <v>#VALUE!</v>
      </c>
      <c r="Y1793" s="221" t="e">
        <f t="shared" si="3907"/>
        <v>#VALUE!</v>
      </c>
      <c r="Z1793" s="221" t="e">
        <f>Y1793/PRODUCT($AA$6:AA1792)</f>
        <v>#VALUE!</v>
      </c>
      <c r="AA1793" s="16" t="e">
        <f t="shared" si="3914"/>
        <v>#VALUE!</v>
      </c>
      <c r="AB1793" s="10" t="e">
        <f t="shared" si="3915"/>
        <v>#VALUE!</v>
      </c>
      <c r="AC1793" s="90">
        <f t="shared" si="3908"/>
        <v>1793</v>
      </c>
      <c r="AD1793" s="17">
        <f t="shared" si="3916"/>
        <v>47786</v>
      </c>
      <c r="AE1793" s="16" t="e">
        <f t="shared" si="3909"/>
        <v>#VALUE!</v>
      </c>
      <c r="AF1793" s="10">
        <f ca="1">IFERROR(AVERAGE(INDIRECT("AE"&amp;AC1793-Template!$F$10+1):INDIRECT("AE"&amp;AC1793)),0)</f>
        <v>0</v>
      </c>
      <c r="AG1793" s="35"/>
      <c r="AH1793" s="86"/>
      <c r="AI1793" s="35"/>
      <c r="AJ1793" s="35"/>
      <c r="AK1793" s="35"/>
      <c r="AL1793" s="35"/>
      <c r="AM1793" s="35"/>
      <c r="AN1793" s="35"/>
      <c r="AO1793" s="35"/>
      <c r="AP1793" s="35"/>
      <c r="AQ1793" s="35"/>
      <c r="AR1793" s="35"/>
      <c r="AS1793" s="35"/>
      <c r="AT1793" s="35"/>
      <c r="AU1793" s="35"/>
      <c r="AV1793" s="35"/>
      <c r="AW1793" s="35"/>
      <c r="AX1793" s="35"/>
      <c r="AY1793" s="35"/>
      <c r="AZ1793" s="17">
        <f t="shared" ref="AZ1793" si="4040">AZ1792+1</f>
        <v>47809</v>
      </c>
      <c r="BA1793" s="216">
        <f t="shared" si="3932"/>
        <v>5</v>
      </c>
      <c r="BB1793" s="216">
        <f t="shared" ref="BB1793" si="4041">BB1792+1</f>
        <v>1788</v>
      </c>
      <c r="BC1793" s="16">
        <f t="shared" si="3934"/>
        <v>4.8986301369863012</v>
      </c>
      <c r="BD1793" s="16">
        <f>IF(Template!$F$7="Linear interpolation",LinInterp($AO$5:$AO$18,$AM$5:$AM$18,BC1793),CubicSpline($AO$5:$AO$18,$AM$5:$AM$18,BC1793))</f>
        <v>13.962173945874319</v>
      </c>
      <c r="BE1793" s="221">
        <f t="shared" si="4013"/>
        <v>1.8969234237654666</v>
      </c>
      <c r="BF1793" s="221">
        <f>BE1793/PRODUCT($BG$6:BG1792)</f>
        <v>1.0003393647769583</v>
      </c>
      <c r="BG1793" s="16">
        <f t="shared" si="3935"/>
        <v>1.0003393647769583</v>
      </c>
      <c r="BH1793" s="10">
        <f t="shared" si="3936"/>
        <v>12.386814358977372</v>
      </c>
      <c r="BI1793" s="90"/>
      <c r="BJ1793" s="17">
        <f t="shared" si="3919"/>
        <v>47786</v>
      </c>
      <c r="BK1793" s="16">
        <f t="shared" si="3912"/>
        <v>12.23371255668415</v>
      </c>
      <c r="BL1793" s="10">
        <f ca="1">IFERROR(AVERAGE(INDIRECT("BK"&amp;AC1793-Template!$F$10+1):INDIRECT("BK"&amp;AC1793)),0)</f>
        <v>12.157711192073528</v>
      </c>
      <c r="BM1793" s="35"/>
      <c r="BN1793" s="86"/>
      <c r="BO1793" s="35"/>
      <c r="BP1793" s="35"/>
      <c r="BQ1793" s="35"/>
      <c r="BR1793" s="35"/>
      <c r="BS1793" s="35"/>
      <c r="BT1793" s="35"/>
      <c r="BU1793" s="35"/>
      <c r="BV1793" s="35"/>
      <c r="BW1793" s="35"/>
      <c r="BX1793" s="35"/>
      <c r="BY1793" s="35"/>
      <c r="BZ1793" s="35"/>
      <c r="CA1793" s="35"/>
      <c r="CB1793" s="35"/>
      <c r="CC1793" s="35"/>
      <c r="CD1793" s="35"/>
      <c r="CE1793" s="35"/>
      <c r="CF1793" s="35"/>
      <c r="CG1793" s="35"/>
      <c r="CH1793" s="35"/>
    </row>
    <row r="1794" spans="1:86" ht="15.6" x14ac:dyDescent="0.3">
      <c r="A1794" s="35"/>
      <c r="B1794" s="86"/>
      <c r="C1794" s="35"/>
      <c r="D1794" s="35"/>
      <c r="E1794" s="35"/>
      <c r="F1794" s="35"/>
      <c r="G1794" s="35"/>
      <c r="H1794" s="35"/>
      <c r="I1794" s="35"/>
      <c r="J1794" s="35"/>
      <c r="K1794" s="35"/>
      <c r="L1794" s="35"/>
      <c r="M1794" s="35"/>
      <c r="N1794" s="35"/>
      <c r="O1794" s="35"/>
      <c r="P1794" s="35"/>
      <c r="Q1794" s="35"/>
      <c r="R1794" s="35"/>
      <c r="S1794" s="35"/>
      <c r="T1794" s="17">
        <f t="shared" si="3913"/>
        <v>47810</v>
      </c>
      <c r="U1794" s="216">
        <f t="shared" si="3906"/>
        <v>6</v>
      </c>
      <c r="V1794" s="216">
        <f t="shared" si="3913"/>
        <v>1789</v>
      </c>
      <c r="W1794" s="16">
        <f t="shared" si="3920"/>
        <v>4.9013698630136986</v>
      </c>
      <c r="X1794" s="16" t="e">
        <f>IF(Template!$F$7="Linear interpolation",LinInterp($I$5:$I$22,$G$5:$G$22,W1794),CubicSpline($I$5:$I$22,$G$5:$G$22,W1794))</f>
        <v>#VALUE!</v>
      </c>
      <c r="Y1794" s="221" t="e">
        <f t="shared" si="3907"/>
        <v>#VALUE!</v>
      </c>
      <c r="Z1794" s="221" t="e">
        <f>Y1794/PRODUCT($AA$6:AA1793)</f>
        <v>#VALUE!</v>
      </c>
      <c r="AA1794" s="16" t="e">
        <f t="shared" si="3914"/>
        <v>#VALUE!</v>
      </c>
      <c r="AB1794" s="10" t="e">
        <f t="shared" si="3915"/>
        <v>#VALUE!</v>
      </c>
      <c r="AC1794" s="90">
        <f t="shared" si="3908"/>
        <v>1794</v>
      </c>
      <c r="AD1794" s="17">
        <f t="shared" si="3916"/>
        <v>47787</v>
      </c>
      <c r="AE1794" s="16" t="e">
        <f t="shared" si="3909"/>
        <v>#VALUE!</v>
      </c>
      <c r="AF1794" s="10">
        <f ca="1">IFERROR(AVERAGE(INDIRECT("AE"&amp;AC1794-Template!$F$10+1):INDIRECT("AE"&amp;AC1794)),0)</f>
        <v>0</v>
      </c>
      <c r="AG1794" s="35"/>
      <c r="AH1794" s="86"/>
      <c r="AI1794" s="35"/>
      <c r="AJ1794" s="35"/>
      <c r="AK1794" s="35"/>
      <c r="AL1794" s="35"/>
      <c r="AM1794" s="35"/>
      <c r="AN1794" s="35"/>
      <c r="AO1794" s="35"/>
      <c r="AP1794" s="35"/>
      <c r="AQ1794" s="35"/>
      <c r="AR1794" s="35"/>
      <c r="AS1794" s="35"/>
      <c r="AT1794" s="35"/>
      <c r="AU1794" s="35"/>
      <c r="AV1794" s="35"/>
      <c r="AW1794" s="35"/>
      <c r="AX1794" s="35"/>
      <c r="AY1794" s="35"/>
      <c r="AZ1794" s="17">
        <f t="shared" ref="AZ1794" si="4042">AZ1793+1</f>
        <v>47810</v>
      </c>
      <c r="BA1794" s="216">
        <f t="shared" si="3932"/>
        <v>6</v>
      </c>
      <c r="BB1794" s="216">
        <f t="shared" ref="BB1794" si="4043">BB1793+1</f>
        <v>1789</v>
      </c>
      <c r="BC1794" s="16">
        <f t="shared" si="3934"/>
        <v>4.9013698630136986</v>
      </c>
      <c r="BD1794" s="16">
        <f>IF(Template!$F$7="Linear interpolation",LinInterp($AO$5:$AO$18,$AM$5:$AM$18,BC1794),CubicSpline($AO$5:$AO$18,$AM$5:$AM$18,BC1794))</f>
        <v>13.961742397166656</v>
      </c>
      <c r="BE1794" s="221">
        <f t="shared" si="4013"/>
        <v>1.8975675612299994</v>
      </c>
      <c r="BF1794" s="221">
        <f>BE1794/PRODUCT($BG$6:BG1793)</f>
        <v>1.0003395695664161</v>
      </c>
      <c r="BG1794" s="16">
        <f t="shared" si="3935"/>
        <v>1.0003393647769583</v>
      </c>
      <c r="BH1794" s="10">
        <f t="shared" si="3936"/>
        <v>12.386814358977372</v>
      </c>
      <c r="BI1794" s="90"/>
      <c r="BJ1794" s="17">
        <f t="shared" si="3919"/>
        <v>47787</v>
      </c>
      <c r="BK1794" s="16">
        <f t="shared" si="3912"/>
        <v>12.239629567408205</v>
      </c>
      <c r="BL1794" s="10">
        <f ca="1">IFERROR(AVERAGE(INDIRECT("BK"&amp;AC1794-Template!$F$10+1):INDIRECT("BK"&amp;AC1794)),0)</f>
        <v>12.162684476173622</v>
      </c>
      <c r="BM1794" s="35"/>
      <c r="BN1794" s="86"/>
      <c r="BO1794" s="35"/>
      <c r="BP1794" s="35"/>
      <c r="BQ1794" s="35"/>
      <c r="BR1794" s="35"/>
      <c r="BS1794" s="35"/>
      <c r="BT1794" s="35"/>
      <c r="BU1794" s="35"/>
      <c r="BV1794" s="35"/>
      <c r="BW1794" s="35"/>
      <c r="BX1794" s="35"/>
      <c r="BY1794" s="35"/>
      <c r="BZ1794" s="35"/>
      <c r="CA1794" s="35"/>
      <c r="CB1794" s="35"/>
      <c r="CC1794" s="35"/>
      <c r="CD1794" s="35"/>
      <c r="CE1794" s="35"/>
      <c r="CF1794" s="35"/>
      <c r="CG1794" s="35"/>
      <c r="CH1794" s="35"/>
    </row>
    <row r="1795" spans="1:86" ht="15.6" x14ac:dyDescent="0.3">
      <c r="A1795" s="35"/>
      <c r="B1795" s="86"/>
      <c r="C1795" s="35"/>
      <c r="D1795" s="35"/>
      <c r="E1795" s="35"/>
      <c r="F1795" s="35"/>
      <c r="G1795" s="35"/>
      <c r="H1795" s="35"/>
      <c r="I1795" s="35"/>
      <c r="J1795" s="35"/>
      <c r="K1795" s="35"/>
      <c r="L1795" s="35"/>
      <c r="M1795" s="35"/>
      <c r="N1795" s="35"/>
      <c r="O1795" s="35"/>
      <c r="P1795" s="35"/>
      <c r="Q1795" s="35"/>
      <c r="R1795" s="35"/>
      <c r="S1795" s="35"/>
      <c r="T1795" s="17">
        <f t="shared" si="3913"/>
        <v>47811</v>
      </c>
      <c r="U1795" s="216">
        <f t="shared" si="3906"/>
        <v>7</v>
      </c>
      <c r="V1795" s="216">
        <f t="shared" si="3913"/>
        <v>1790</v>
      </c>
      <c r="W1795" s="16">
        <f t="shared" si="3920"/>
        <v>4.904109589041096</v>
      </c>
      <c r="X1795" s="16" t="e">
        <f>IF(Template!$F$7="Linear interpolation",LinInterp($I$5:$I$22,$G$5:$G$22,W1795),CubicSpline($I$5:$I$22,$G$5:$G$22,W1795))</f>
        <v>#VALUE!</v>
      </c>
      <c r="Y1795" s="221" t="e">
        <f t="shared" si="3907"/>
        <v>#VALUE!</v>
      </c>
      <c r="Z1795" s="221" t="e">
        <f>Y1795/PRODUCT($AA$6:AA1794)</f>
        <v>#VALUE!</v>
      </c>
      <c r="AA1795" s="16" t="e">
        <f t="shared" si="3914"/>
        <v>#VALUE!</v>
      </c>
      <c r="AB1795" s="10" t="e">
        <f t="shared" si="3915"/>
        <v>#VALUE!</v>
      </c>
      <c r="AC1795" s="90">
        <f t="shared" si="3908"/>
        <v>1795</v>
      </c>
      <c r="AD1795" s="17">
        <f t="shared" si="3916"/>
        <v>47788</v>
      </c>
      <c r="AE1795" s="16" t="e">
        <f t="shared" si="3909"/>
        <v>#VALUE!</v>
      </c>
      <c r="AF1795" s="10">
        <f ca="1">IFERROR(AVERAGE(INDIRECT("AE"&amp;AC1795-Template!$F$10+1):INDIRECT("AE"&amp;AC1795)),0)</f>
        <v>0</v>
      </c>
      <c r="AG1795" s="35"/>
      <c r="AH1795" s="86"/>
      <c r="AI1795" s="35"/>
      <c r="AJ1795" s="35"/>
      <c r="AK1795" s="35"/>
      <c r="AL1795" s="35"/>
      <c r="AM1795" s="35"/>
      <c r="AN1795" s="35"/>
      <c r="AO1795" s="35"/>
      <c r="AP1795" s="35"/>
      <c r="AQ1795" s="35"/>
      <c r="AR1795" s="35"/>
      <c r="AS1795" s="35"/>
      <c r="AT1795" s="35"/>
      <c r="AU1795" s="35"/>
      <c r="AV1795" s="35"/>
      <c r="AW1795" s="35"/>
      <c r="AX1795" s="35"/>
      <c r="AY1795" s="35"/>
      <c r="AZ1795" s="17">
        <f t="shared" ref="AZ1795" si="4044">AZ1794+1</f>
        <v>47811</v>
      </c>
      <c r="BA1795" s="216">
        <f t="shared" si="3932"/>
        <v>7</v>
      </c>
      <c r="BB1795" s="216">
        <f t="shared" ref="BB1795" si="4045">BB1794+1</f>
        <v>1790</v>
      </c>
      <c r="BC1795" s="16">
        <f t="shared" si="3934"/>
        <v>4.904109589041096</v>
      </c>
      <c r="BD1795" s="16">
        <f>IF(Template!$F$7="Linear interpolation",LinInterp($AO$5:$AO$18,$AM$5:$AM$18,BC1795),CubicSpline($AO$5:$AO$18,$AM$5:$AM$18,BC1795))</f>
        <v>13.961316133584406</v>
      </c>
      <c r="BE1795" s="221">
        <f t="shared" si="4013"/>
        <v>1.8982123096242089</v>
      </c>
      <c r="BF1795" s="221">
        <f>BE1795/PRODUCT($BG$6:BG1794)</f>
        <v>1.0003399810417202</v>
      </c>
      <c r="BG1795" s="16">
        <f t="shared" si="3935"/>
        <v>1.0003393647769583</v>
      </c>
      <c r="BH1795" s="10">
        <f t="shared" si="3936"/>
        <v>12.386814358977372</v>
      </c>
      <c r="BI1795" s="90"/>
      <c r="BJ1795" s="17">
        <f t="shared" si="3919"/>
        <v>47788</v>
      </c>
      <c r="BK1795" s="16">
        <f t="shared" si="3912"/>
        <v>12.245612946015783</v>
      </c>
      <c r="BL1795" s="10">
        <f ca="1">IFERROR(AVERAGE(INDIRECT("BK"&amp;AC1795-Template!$F$10+1):INDIRECT("BK"&amp;AC1795)),0)</f>
        <v>12.167722326822064</v>
      </c>
      <c r="BM1795" s="35"/>
      <c r="BN1795" s="86"/>
      <c r="BO1795" s="35"/>
      <c r="BP1795" s="35"/>
      <c r="BQ1795" s="35"/>
      <c r="BR1795" s="35"/>
      <c r="BS1795" s="35"/>
      <c r="BT1795" s="35"/>
      <c r="BU1795" s="35"/>
      <c r="BV1795" s="35"/>
      <c r="BW1795" s="35"/>
      <c r="BX1795" s="35"/>
      <c r="BY1795" s="35"/>
      <c r="BZ1795" s="35"/>
      <c r="CA1795" s="35"/>
      <c r="CB1795" s="35"/>
      <c r="CC1795" s="35"/>
      <c r="CD1795" s="35"/>
      <c r="CE1795" s="35"/>
      <c r="CF1795" s="35"/>
      <c r="CG1795" s="35"/>
      <c r="CH1795" s="35"/>
    </row>
    <row r="1796" spans="1:86" ht="15.6" x14ac:dyDescent="0.3">
      <c r="A1796" s="35"/>
      <c r="B1796" s="86"/>
      <c r="C1796" s="35"/>
      <c r="D1796" s="35"/>
      <c r="E1796" s="35"/>
      <c r="F1796" s="35"/>
      <c r="G1796" s="35"/>
      <c r="H1796" s="35"/>
      <c r="I1796" s="35"/>
      <c r="J1796" s="35"/>
      <c r="K1796" s="35"/>
      <c r="L1796" s="35"/>
      <c r="M1796" s="35"/>
      <c r="N1796" s="35"/>
      <c r="O1796" s="35"/>
      <c r="P1796" s="35"/>
      <c r="Q1796" s="35"/>
      <c r="R1796" s="35"/>
      <c r="S1796" s="35"/>
      <c r="T1796" s="17">
        <f t="shared" si="3913"/>
        <v>47812</v>
      </c>
      <c r="U1796" s="216">
        <f t="shared" si="3906"/>
        <v>1</v>
      </c>
      <c r="V1796" s="216">
        <f t="shared" si="3913"/>
        <v>1791</v>
      </c>
      <c r="W1796" s="16">
        <f t="shared" si="3920"/>
        <v>4.9068493150684933</v>
      </c>
      <c r="X1796" s="16" t="e">
        <f>IF(Template!$F$7="Linear interpolation",LinInterp($I$5:$I$22,$G$5:$G$22,W1796),CubicSpline($I$5:$I$22,$G$5:$G$22,W1796))</f>
        <v>#VALUE!</v>
      </c>
      <c r="Y1796" s="221" t="e">
        <f t="shared" si="3907"/>
        <v>#VALUE!</v>
      </c>
      <c r="Z1796" s="221" t="e">
        <f>Y1796/PRODUCT($AA$6:AA1795)</f>
        <v>#VALUE!</v>
      </c>
      <c r="AA1796" s="16" t="e">
        <f t="shared" si="3914"/>
        <v>#VALUE!</v>
      </c>
      <c r="AB1796" s="10" t="e">
        <f t="shared" si="3915"/>
        <v>#VALUE!</v>
      </c>
      <c r="AC1796" s="90">
        <f t="shared" si="3908"/>
        <v>1796</v>
      </c>
      <c r="AD1796" s="17">
        <f t="shared" si="3916"/>
        <v>47789</v>
      </c>
      <c r="AE1796" s="16" t="e">
        <f t="shared" si="3909"/>
        <v>#VALUE!</v>
      </c>
      <c r="AF1796" s="10">
        <f ca="1">IFERROR(AVERAGE(INDIRECT("AE"&amp;AC1796-Template!$F$10+1):INDIRECT("AE"&amp;AC1796)),0)</f>
        <v>0</v>
      </c>
      <c r="AG1796" s="35"/>
      <c r="AH1796" s="86"/>
      <c r="AI1796" s="35"/>
      <c r="AJ1796" s="35"/>
      <c r="AK1796" s="35"/>
      <c r="AL1796" s="35"/>
      <c r="AM1796" s="35"/>
      <c r="AN1796" s="35"/>
      <c r="AO1796" s="35"/>
      <c r="AP1796" s="35"/>
      <c r="AQ1796" s="35"/>
      <c r="AR1796" s="35"/>
      <c r="AS1796" s="35"/>
      <c r="AT1796" s="35"/>
      <c r="AU1796" s="35"/>
      <c r="AV1796" s="35"/>
      <c r="AW1796" s="35"/>
      <c r="AX1796" s="35"/>
      <c r="AY1796" s="35"/>
      <c r="AZ1796" s="17">
        <f t="shared" ref="AZ1796" si="4046">AZ1795+1</f>
        <v>47812</v>
      </c>
      <c r="BA1796" s="216">
        <f t="shared" si="3932"/>
        <v>1</v>
      </c>
      <c r="BB1796" s="216">
        <f t="shared" ref="BB1796" si="4047">BB1795+1</f>
        <v>1791</v>
      </c>
      <c r="BC1796" s="16">
        <f t="shared" si="3934"/>
        <v>4.9068493150684933</v>
      </c>
      <c r="BD1796" s="16">
        <f>IF(Template!$F$7="Linear interpolation",LinInterp($AO$5:$AO$18,$AM$5:$AM$18,BC1796),CubicSpline($AO$5:$AO$18,$AM$5:$AM$18,BC1796))</f>
        <v>13.960895190322264</v>
      </c>
      <c r="BE1796" s="221">
        <f t="shared" si="4013"/>
        <v>1.8988576730280835</v>
      </c>
      <c r="BF1796" s="221">
        <f>BE1796/PRODUCT($BG$6:BG1795)</f>
        <v>1.0003406011027738</v>
      </c>
      <c r="BG1796" s="16">
        <f t="shared" si="3935"/>
        <v>1.0003406011027738</v>
      </c>
      <c r="BH1796" s="10">
        <f t="shared" si="3936"/>
        <v>12.431940251243168</v>
      </c>
      <c r="BI1796" s="90"/>
      <c r="BJ1796" s="17">
        <f t="shared" si="3919"/>
        <v>47789</v>
      </c>
      <c r="BK1796" s="16">
        <f t="shared" si="3912"/>
        <v>12.245612946015783</v>
      </c>
      <c r="BL1796" s="10">
        <f ca="1">IFERROR(AVERAGE(INDIRECT("BK"&amp;AC1796-Template!$F$10+1):INDIRECT("BK"&amp;AC1796)),0)</f>
        <v>12.172623205965211</v>
      </c>
      <c r="BM1796" s="35"/>
      <c r="BN1796" s="86"/>
      <c r="BO1796" s="35"/>
      <c r="BP1796" s="35"/>
      <c r="BQ1796" s="35"/>
      <c r="BR1796" s="35"/>
      <c r="BS1796" s="35"/>
      <c r="BT1796" s="35"/>
      <c r="BU1796" s="35"/>
      <c r="BV1796" s="35"/>
      <c r="BW1796" s="35"/>
      <c r="BX1796" s="35"/>
      <c r="BY1796" s="35"/>
      <c r="BZ1796" s="35"/>
      <c r="CA1796" s="35"/>
      <c r="CB1796" s="35"/>
      <c r="CC1796" s="35"/>
      <c r="CD1796" s="35"/>
      <c r="CE1796" s="35"/>
      <c r="CF1796" s="35"/>
      <c r="CG1796" s="35"/>
      <c r="CH1796" s="35"/>
    </row>
    <row r="1797" spans="1:86" ht="15.6" x14ac:dyDescent="0.3">
      <c r="A1797" s="35"/>
      <c r="B1797" s="86"/>
      <c r="C1797" s="35"/>
      <c r="D1797" s="35"/>
      <c r="E1797" s="35"/>
      <c r="F1797" s="35"/>
      <c r="G1797" s="35"/>
      <c r="H1797" s="35"/>
      <c r="I1797" s="35"/>
      <c r="J1797" s="35"/>
      <c r="K1797" s="35"/>
      <c r="L1797" s="35"/>
      <c r="M1797" s="35"/>
      <c r="N1797" s="35"/>
      <c r="O1797" s="35"/>
      <c r="P1797" s="35"/>
      <c r="Q1797" s="35"/>
      <c r="R1797" s="35"/>
      <c r="S1797" s="35"/>
      <c r="T1797" s="17">
        <f t="shared" si="3913"/>
        <v>47813</v>
      </c>
      <c r="U1797" s="216">
        <f t="shared" si="3906"/>
        <v>2</v>
      </c>
      <c r="V1797" s="216">
        <f t="shared" si="3913"/>
        <v>1792</v>
      </c>
      <c r="W1797" s="16">
        <f t="shared" si="3920"/>
        <v>4.9095890410958907</v>
      </c>
      <c r="X1797" s="16" t="e">
        <f>IF(Template!$F$7="Linear interpolation",LinInterp($I$5:$I$22,$G$5:$G$22,W1797),CubicSpline($I$5:$I$22,$G$5:$G$22,W1797))</f>
        <v>#VALUE!</v>
      </c>
      <c r="Y1797" s="221" t="e">
        <f t="shared" si="3907"/>
        <v>#VALUE!</v>
      </c>
      <c r="Z1797" s="221" t="e">
        <f>Y1797/PRODUCT($AA$6:AA1796)</f>
        <v>#VALUE!</v>
      </c>
      <c r="AA1797" s="16" t="e">
        <f t="shared" si="3914"/>
        <v>#VALUE!</v>
      </c>
      <c r="AB1797" s="10" t="e">
        <f t="shared" si="3915"/>
        <v>#VALUE!</v>
      </c>
      <c r="AC1797" s="90">
        <f t="shared" si="3908"/>
        <v>1797</v>
      </c>
      <c r="AD1797" s="17">
        <f t="shared" si="3916"/>
        <v>47790</v>
      </c>
      <c r="AE1797" s="16" t="e">
        <f t="shared" si="3909"/>
        <v>#VALUE!</v>
      </c>
      <c r="AF1797" s="10">
        <f ca="1">IFERROR(AVERAGE(INDIRECT("AE"&amp;AC1797-Template!$F$10+1):INDIRECT("AE"&amp;AC1797)),0)</f>
        <v>0</v>
      </c>
      <c r="AG1797" s="35"/>
      <c r="AH1797" s="86"/>
      <c r="AI1797" s="35"/>
      <c r="AJ1797" s="35"/>
      <c r="AK1797" s="35"/>
      <c r="AL1797" s="35"/>
      <c r="AM1797" s="35"/>
      <c r="AN1797" s="35"/>
      <c r="AO1797" s="35"/>
      <c r="AP1797" s="35"/>
      <c r="AQ1797" s="35"/>
      <c r="AR1797" s="35"/>
      <c r="AS1797" s="35"/>
      <c r="AT1797" s="35"/>
      <c r="AU1797" s="35"/>
      <c r="AV1797" s="35"/>
      <c r="AW1797" s="35"/>
      <c r="AX1797" s="35"/>
      <c r="AY1797" s="35"/>
      <c r="AZ1797" s="17">
        <f t="shared" ref="AZ1797" si="4048">AZ1796+1</f>
        <v>47813</v>
      </c>
      <c r="BA1797" s="216">
        <f t="shared" si="3932"/>
        <v>2</v>
      </c>
      <c r="BB1797" s="216">
        <f t="shared" ref="BB1797" si="4049">BB1796+1</f>
        <v>1792</v>
      </c>
      <c r="BC1797" s="16">
        <f t="shared" si="3934"/>
        <v>4.9095890410958907</v>
      </c>
      <c r="BD1797" s="16">
        <f>IF(Template!$F$7="Linear interpolation",LinInterp($AO$5:$AO$18,$AM$5:$AM$18,BC1797),CubicSpline($AO$5:$AO$18,$AM$5:$AM$18,BC1797))</f>
        <v>13.960479602574926</v>
      </c>
      <c r="BE1797" s="221">
        <f t="shared" si="4013"/>
        <v>1.8995036555334761</v>
      </c>
      <c r="BF1797" s="221">
        <f>BE1797/PRODUCT($BG$6:BG1796)</f>
        <v>1.0003401953261524</v>
      </c>
      <c r="BG1797" s="16">
        <f t="shared" si="3935"/>
        <v>1.0003401953261524</v>
      </c>
      <c r="BH1797" s="10">
        <f t="shared" si="3936"/>
        <v>12.417129404561521</v>
      </c>
      <c r="BI1797" s="90"/>
      <c r="BJ1797" s="17">
        <f t="shared" si="3919"/>
        <v>47790</v>
      </c>
      <c r="BK1797" s="16">
        <f t="shared" si="3912"/>
        <v>12.245612946015783</v>
      </c>
      <c r="BL1797" s="10">
        <f ca="1">IFERROR(AVERAGE(INDIRECT("BK"&amp;AC1797-Template!$F$10+1):INDIRECT("BK"&amp;AC1797)),0)</f>
        <v>12.177385017356405</v>
      </c>
      <c r="BM1797" s="35"/>
      <c r="BN1797" s="86"/>
      <c r="BO1797" s="35"/>
      <c r="BP1797" s="35"/>
      <c r="BQ1797" s="35"/>
      <c r="BR1797" s="35"/>
      <c r="BS1797" s="35"/>
      <c r="BT1797" s="35"/>
      <c r="BU1797" s="35"/>
      <c r="BV1797" s="35"/>
      <c r="BW1797" s="35"/>
      <c r="BX1797" s="35"/>
      <c r="BY1797" s="35"/>
      <c r="BZ1797" s="35"/>
      <c r="CA1797" s="35"/>
      <c r="CB1797" s="35"/>
      <c r="CC1797" s="35"/>
      <c r="CD1797" s="35"/>
      <c r="CE1797" s="35"/>
      <c r="CF1797" s="35"/>
      <c r="CG1797" s="35"/>
      <c r="CH1797" s="35"/>
    </row>
    <row r="1798" spans="1:86" ht="15.6" x14ac:dyDescent="0.3">
      <c r="A1798" s="35"/>
      <c r="B1798" s="86"/>
      <c r="C1798" s="35"/>
      <c r="D1798" s="35"/>
      <c r="E1798" s="35"/>
      <c r="F1798" s="35"/>
      <c r="G1798" s="35"/>
      <c r="H1798" s="35"/>
      <c r="I1798" s="35"/>
      <c r="J1798" s="35"/>
      <c r="K1798" s="35"/>
      <c r="L1798" s="35"/>
      <c r="M1798" s="35"/>
      <c r="N1798" s="35"/>
      <c r="O1798" s="35"/>
      <c r="P1798" s="35"/>
      <c r="Q1798" s="35"/>
      <c r="R1798" s="35"/>
      <c r="S1798" s="35"/>
      <c r="T1798" s="17">
        <f t="shared" si="3913"/>
        <v>47814</v>
      </c>
      <c r="U1798" s="216">
        <f t="shared" ref="U1798:U1861" si="4050">WEEKDAY(T1798,2)</f>
        <v>3</v>
      </c>
      <c r="V1798" s="216">
        <f t="shared" si="3913"/>
        <v>1793</v>
      </c>
      <c r="W1798" s="16">
        <f t="shared" si="3920"/>
        <v>4.912328767123288</v>
      </c>
      <c r="X1798" s="16" t="e">
        <f>IF(Template!$F$7="Linear interpolation",LinInterp($I$5:$I$22,$G$5:$G$22,W1798),CubicSpline($I$5:$I$22,$G$5:$G$22,W1798))</f>
        <v>#VALUE!</v>
      </c>
      <c r="Y1798" s="221" t="e">
        <f t="shared" ref="Y1798:Y1861" si="4051">(1+(X1798/100))^W1798</f>
        <v>#VALUE!</v>
      </c>
      <c r="Z1798" s="221" t="e">
        <f>Y1798/PRODUCT($AA$6:AA1797)</f>
        <v>#VALUE!</v>
      </c>
      <c r="AA1798" s="16" t="e">
        <f t="shared" si="3914"/>
        <v>#VALUE!</v>
      </c>
      <c r="AB1798" s="10" t="e">
        <f t="shared" si="3915"/>
        <v>#VALUE!</v>
      </c>
      <c r="AC1798" s="90">
        <f t="shared" ref="AC1798:AC1861" si="4052">ROW(AD1798)</f>
        <v>1798</v>
      </c>
      <c r="AD1798" s="17">
        <f t="shared" si="3916"/>
        <v>47791</v>
      </c>
      <c r="AE1798" s="16" t="e">
        <f t="shared" ref="AE1798:AE1861" si="4053">IF(R1798&lt;&gt;0,R1798,VLOOKUP(AD1798,$T:$AB,9,FALSE))</f>
        <v>#VALUE!</v>
      </c>
      <c r="AF1798" s="10">
        <f ca="1">IFERROR(AVERAGE(INDIRECT("AE"&amp;AC1798-Template!$F$10+1):INDIRECT("AE"&amp;AC1798)),0)</f>
        <v>0</v>
      </c>
      <c r="AG1798" s="35"/>
      <c r="AH1798" s="86"/>
      <c r="AI1798" s="35"/>
      <c r="AJ1798" s="35"/>
      <c r="AK1798" s="35"/>
      <c r="AL1798" s="35"/>
      <c r="AM1798" s="35"/>
      <c r="AN1798" s="35"/>
      <c r="AO1798" s="35"/>
      <c r="AP1798" s="35"/>
      <c r="AQ1798" s="35"/>
      <c r="AR1798" s="35"/>
      <c r="AS1798" s="35"/>
      <c r="AT1798" s="35"/>
      <c r="AU1798" s="35"/>
      <c r="AV1798" s="35"/>
      <c r="AW1798" s="35"/>
      <c r="AX1798" s="35"/>
      <c r="AY1798" s="35"/>
      <c r="AZ1798" s="17">
        <f t="shared" ref="AZ1798" si="4054">AZ1797+1</f>
        <v>47814</v>
      </c>
      <c r="BA1798" s="216">
        <f t="shared" si="3932"/>
        <v>3</v>
      </c>
      <c r="BB1798" s="216">
        <f t="shared" ref="BB1798" si="4055">BB1797+1</f>
        <v>1793</v>
      </c>
      <c r="BC1798" s="16">
        <f t="shared" si="3934"/>
        <v>4.912328767123288</v>
      </c>
      <c r="BD1798" s="16">
        <f>IF(Template!$F$7="Linear interpolation",LinInterp($AO$5:$AO$18,$AM$5:$AM$18,BC1798),CubicSpline($AO$5:$AO$18,$AM$5:$AM$18,BC1798))</f>
        <v>13.960069405537089</v>
      </c>
      <c r="BE1798" s="221">
        <f t="shared" si="4013"/>
        <v>1.9001502612441359</v>
      </c>
      <c r="BF1798" s="221">
        <f>BE1798/PRODUCT($BG$6:BG1797)</f>
        <v>1.0003404077211306</v>
      </c>
      <c r="BG1798" s="16">
        <f t="shared" si="3935"/>
        <v>1.0003404077211306</v>
      </c>
      <c r="BH1798" s="10">
        <f t="shared" si="3936"/>
        <v>12.424881821268441</v>
      </c>
      <c r="BI1798" s="90"/>
      <c r="BJ1798" s="17">
        <f t="shared" si="3919"/>
        <v>47791</v>
      </c>
      <c r="BK1798" s="16">
        <f t="shared" ref="BK1798:BK1861" si="4056">IF(AX1798&lt;&gt;0,AX1798,VLOOKUP(BJ1798,$AZ:$BH,9,FALSE))</f>
        <v>12.282178767895612</v>
      </c>
      <c r="BL1798" s="10">
        <f ca="1">IFERROR(AVERAGE(INDIRECT("BK"&amp;AC1798-Template!$F$10+1):INDIRECT("BK"&amp;AC1798)),0)</f>
        <v>12.183365689476926</v>
      </c>
      <c r="BM1798" s="35"/>
      <c r="BN1798" s="86"/>
      <c r="BO1798" s="35"/>
      <c r="BP1798" s="35"/>
      <c r="BQ1798" s="35"/>
      <c r="BR1798" s="35"/>
      <c r="BS1798" s="35"/>
      <c r="BT1798" s="35"/>
      <c r="BU1798" s="35"/>
      <c r="BV1798" s="35"/>
      <c r="BW1798" s="35"/>
      <c r="BX1798" s="35"/>
      <c r="BY1798" s="35"/>
      <c r="BZ1798" s="35"/>
      <c r="CA1798" s="35"/>
      <c r="CB1798" s="35"/>
      <c r="CC1798" s="35"/>
      <c r="CD1798" s="35"/>
      <c r="CE1798" s="35"/>
      <c r="CF1798" s="35"/>
      <c r="CG1798" s="35"/>
      <c r="CH1798" s="35"/>
    </row>
    <row r="1799" spans="1:86" ht="15.6" x14ac:dyDescent="0.3">
      <c r="A1799" s="35"/>
      <c r="B1799" s="86"/>
      <c r="C1799" s="35"/>
      <c r="D1799" s="35"/>
      <c r="E1799" s="35"/>
      <c r="F1799" s="35"/>
      <c r="G1799" s="35"/>
      <c r="H1799" s="35"/>
      <c r="I1799" s="35"/>
      <c r="J1799" s="35"/>
      <c r="K1799" s="35"/>
      <c r="L1799" s="35"/>
      <c r="M1799" s="35"/>
      <c r="N1799" s="35"/>
      <c r="O1799" s="35"/>
      <c r="P1799" s="35"/>
      <c r="Q1799" s="35"/>
      <c r="R1799" s="35"/>
      <c r="S1799" s="35"/>
      <c r="T1799" s="17">
        <f t="shared" ref="T1799:V1862" si="4057">T1798+1</f>
        <v>47815</v>
      </c>
      <c r="U1799" s="216">
        <f t="shared" si="4050"/>
        <v>4</v>
      </c>
      <c r="V1799" s="216">
        <f t="shared" si="4057"/>
        <v>1794</v>
      </c>
      <c r="W1799" s="16">
        <f t="shared" si="3920"/>
        <v>4.9150684931506845</v>
      </c>
      <c r="X1799" s="16" t="e">
        <f>IF(Template!$F$7="Linear interpolation",LinInterp($I$5:$I$22,$G$5:$G$22,W1799),CubicSpline($I$5:$I$22,$G$5:$G$22,W1799))</f>
        <v>#VALUE!</v>
      </c>
      <c r="Y1799" s="221" t="e">
        <f t="shared" si="4051"/>
        <v>#VALUE!</v>
      </c>
      <c r="Z1799" s="221" t="e">
        <f>Y1799/PRODUCT($AA$6:AA1798)</f>
        <v>#VALUE!</v>
      </c>
      <c r="AA1799" s="16" t="e">
        <f t="shared" ref="AA1799:AA1862" si="4058">1+AB1799/365/100</f>
        <v>#VALUE!</v>
      </c>
      <c r="AB1799" s="10" t="e">
        <f t="shared" ref="AB1799:AB1862" si="4059">IF(OR(U1799=6,U1799=7),AB1798,(Z1799-1)*365*100)</f>
        <v>#VALUE!</v>
      </c>
      <c r="AC1799" s="90">
        <f t="shared" si="4052"/>
        <v>1799</v>
      </c>
      <c r="AD1799" s="17">
        <f t="shared" ref="AD1799:AD1862" si="4060">AD1798+1</f>
        <v>47792</v>
      </c>
      <c r="AE1799" s="16" t="e">
        <f t="shared" si="4053"/>
        <v>#VALUE!</v>
      </c>
      <c r="AF1799" s="10">
        <f ca="1">IFERROR(AVERAGE(INDIRECT("AE"&amp;AC1799-Template!$F$10+1):INDIRECT("AE"&amp;AC1799)),0)</f>
        <v>0</v>
      </c>
      <c r="AG1799" s="35"/>
      <c r="AH1799" s="86"/>
      <c r="AI1799" s="35"/>
      <c r="AJ1799" s="35"/>
      <c r="AK1799" s="35"/>
      <c r="AL1799" s="35"/>
      <c r="AM1799" s="35"/>
      <c r="AN1799" s="35"/>
      <c r="AO1799" s="35"/>
      <c r="AP1799" s="35"/>
      <c r="AQ1799" s="35"/>
      <c r="AR1799" s="35"/>
      <c r="AS1799" s="35"/>
      <c r="AT1799" s="35"/>
      <c r="AU1799" s="35"/>
      <c r="AV1799" s="35"/>
      <c r="AW1799" s="35"/>
      <c r="AX1799" s="35"/>
      <c r="AY1799" s="35"/>
      <c r="AZ1799" s="17">
        <f t="shared" ref="AZ1799" si="4061">AZ1798+1</f>
        <v>47815</v>
      </c>
      <c r="BA1799" s="216">
        <f t="shared" si="3932"/>
        <v>4</v>
      </c>
      <c r="BB1799" s="216">
        <f t="shared" ref="BB1799" si="4062">BB1798+1</f>
        <v>1794</v>
      </c>
      <c r="BC1799" s="16">
        <f t="shared" si="3934"/>
        <v>4.9150684931506845</v>
      </c>
      <c r="BD1799" s="16">
        <f>IF(Template!$F$7="Linear interpolation",LinInterp($AO$5:$AO$18,$AM$5:$AM$18,BC1799),CubicSpline($AO$5:$AO$18,$AM$5:$AM$18,BC1799))</f>
        <v>13.959664634403447</v>
      </c>
      <c r="BE1799" s="221">
        <f t="shared" si="4013"/>
        <v>1.9007974942757162</v>
      </c>
      <c r="BF1799" s="221">
        <f>BE1799/PRODUCT($BG$6:BG1798)</f>
        <v>1.0003406220259425</v>
      </c>
      <c r="BG1799" s="16">
        <f t="shared" si="3935"/>
        <v>1.0003406220259425</v>
      </c>
      <c r="BH1799" s="10">
        <f t="shared" si="3936"/>
        <v>12.432703946902656</v>
      </c>
      <c r="BI1799" s="90"/>
      <c r="BJ1799" s="17">
        <f t="shared" ref="BJ1799:BJ1862" si="4063">BJ1798+1</f>
        <v>47792</v>
      </c>
      <c r="BK1799" s="16">
        <f t="shared" si="4056"/>
        <v>12.270212619629795</v>
      </c>
      <c r="BL1799" s="10">
        <f ca="1">IFERROR(AVERAGE(INDIRECT("BK"&amp;AC1799-Template!$F$10+1):INDIRECT("BK"&amp;AC1799)),0)</f>
        <v>12.188947489988585</v>
      </c>
      <c r="BM1799" s="35"/>
      <c r="BN1799" s="86"/>
      <c r="BO1799" s="35"/>
      <c r="BP1799" s="35"/>
      <c r="BQ1799" s="35"/>
      <c r="BR1799" s="35"/>
      <c r="BS1799" s="35"/>
      <c r="BT1799" s="35"/>
      <c r="BU1799" s="35"/>
      <c r="BV1799" s="35"/>
      <c r="BW1799" s="35"/>
      <c r="BX1799" s="35"/>
      <c r="BY1799" s="35"/>
      <c r="BZ1799" s="35"/>
      <c r="CA1799" s="35"/>
      <c r="CB1799" s="35"/>
      <c r="CC1799" s="35"/>
      <c r="CD1799" s="35"/>
      <c r="CE1799" s="35"/>
      <c r="CF1799" s="35"/>
      <c r="CG1799" s="35"/>
      <c r="CH1799" s="35"/>
    </row>
    <row r="1800" spans="1:86" ht="15.6" x14ac:dyDescent="0.3">
      <c r="A1800" s="35"/>
      <c r="B1800" s="86"/>
      <c r="C1800" s="35"/>
      <c r="D1800" s="35"/>
      <c r="E1800" s="35"/>
      <c r="F1800" s="35"/>
      <c r="G1800" s="35"/>
      <c r="H1800" s="35"/>
      <c r="I1800" s="35"/>
      <c r="J1800" s="35"/>
      <c r="K1800" s="35"/>
      <c r="L1800" s="35"/>
      <c r="M1800" s="35"/>
      <c r="N1800" s="35"/>
      <c r="O1800" s="35"/>
      <c r="P1800" s="35"/>
      <c r="Q1800" s="35"/>
      <c r="R1800" s="35"/>
      <c r="S1800" s="35"/>
      <c r="T1800" s="17">
        <f t="shared" si="4057"/>
        <v>47816</v>
      </c>
      <c r="U1800" s="216">
        <f t="shared" si="4050"/>
        <v>5</v>
      </c>
      <c r="V1800" s="216">
        <f t="shared" si="4057"/>
        <v>1795</v>
      </c>
      <c r="W1800" s="16">
        <f t="shared" ref="W1800:W1863" si="4064">YEARFRAC($T$5,T1800,3)</f>
        <v>4.9178082191780819</v>
      </c>
      <c r="X1800" s="16" t="e">
        <f>IF(Template!$F$7="Linear interpolation",LinInterp($I$5:$I$22,$G$5:$G$22,W1800),CubicSpline($I$5:$I$22,$G$5:$G$22,W1800))</f>
        <v>#VALUE!</v>
      </c>
      <c r="Y1800" s="221" t="e">
        <f t="shared" si="4051"/>
        <v>#VALUE!</v>
      </c>
      <c r="Z1800" s="221" t="e">
        <f>Y1800/PRODUCT($AA$6:AA1799)</f>
        <v>#VALUE!</v>
      </c>
      <c r="AA1800" s="16" t="e">
        <f t="shared" si="4058"/>
        <v>#VALUE!</v>
      </c>
      <c r="AB1800" s="10" t="e">
        <f t="shared" si="4059"/>
        <v>#VALUE!</v>
      </c>
      <c r="AC1800" s="90">
        <f t="shared" si="4052"/>
        <v>1800</v>
      </c>
      <c r="AD1800" s="17">
        <f t="shared" si="4060"/>
        <v>47793</v>
      </c>
      <c r="AE1800" s="16" t="e">
        <f t="shared" si="4053"/>
        <v>#VALUE!</v>
      </c>
      <c r="AF1800" s="10">
        <f ca="1">IFERROR(AVERAGE(INDIRECT("AE"&amp;AC1800-Template!$F$10+1):INDIRECT("AE"&amp;AC1800)),0)</f>
        <v>0</v>
      </c>
      <c r="AG1800" s="35"/>
      <c r="AH1800" s="86"/>
      <c r="AI1800" s="35"/>
      <c r="AJ1800" s="35"/>
      <c r="AK1800" s="35"/>
      <c r="AL1800" s="35"/>
      <c r="AM1800" s="35"/>
      <c r="AN1800" s="35"/>
      <c r="AO1800" s="35"/>
      <c r="AP1800" s="35"/>
      <c r="AQ1800" s="35"/>
      <c r="AR1800" s="35"/>
      <c r="AS1800" s="35"/>
      <c r="AT1800" s="35"/>
      <c r="AU1800" s="35"/>
      <c r="AV1800" s="35"/>
      <c r="AW1800" s="35"/>
      <c r="AX1800" s="35"/>
      <c r="AY1800" s="35"/>
      <c r="AZ1800" s="17">
        <f t="shared" ref="AZ1800" si="4065">AZ1799+1</f>
        <v>47816</v>
      </c>
      <c r="BA1800" s="216">
        <f t="shared" si="3932"/>
        <v>5</v>
      </c>
      <c r="BB1800" s="216">
        <f t="shared" ref="BB1800" si="4066">BB1799+1</f>
        <v>1795</v>
      </c>
      <c r="BC1800" s="16">
        <f t="shared" si="3934"/>
        <v>4.9178082191780819</v>
      </c>
      <c r="BD1800" s="16">
        <f>IF(Template!$F$7="Linear interpolation",LinInterp($AO$5:$AO$18,$AM$5:$AM$18,BC1800),CubicSpline($AO$5:$AO$18,$AM$5:$AM$18,BC1800))</f>
        <v>13.959265324368696</v>
      </c>
      <c r="BE1800" s="221">
        <f t="shared" si="4013"/>
        <v>1.9014453587558151</v>
      </c>
      <c r="BF1800" s="221">
        <f>BE1800/PRODUCT($BG$6:BG1799)</f>
        <v>1.0003408382439738</v>
      </c>
      <c r="BG1800" s="16">
        <f t="shared" si="3935"/>
        <v>1.0003408382439738</v>
      </c>
      <c r="BH1800" s="10">
        <f t="shared" si="3936"/>
        <v>12.440595905043539</v>
      </c>
      <c r="BI1800" s="90"/>
      <c r="BJ1800" s="17">
        <f t="shared" si="4063"/>
        <v>47793</v>
      </c>
      <c r="BK1800" s="16">
        <f t="shared" si="4056"/>
        <v>12.276529697772487</v>
      </c>
      <c r="BL1800" s="10">
        <f ca="1">IFERROR(AVERAGE(INDIRECT("BK"&amp;AC1800-Template!$F$10+1):INDIRECT("BK"&amp;AC1800)),0)</f>
        <v>12.193884428327271</v>
      </c>
      <c r="BM1800" s="35"/>
      <c r="BN1800" s="86"/>
      <c r="BO1800" s="35"/>
      <c r="BP1800" s="35"/>
      <c r="BQ1800" s="35"/>
      <c r="BR1800" s="35"/>
      <c r="BS1800" s="35"/>
      <c r="BT1800" s="35"/>
      <c r="BU1800" s="35"/>
      <c r="BV1800" s="35"/>
      <c r="BW1800" s="35"/>
      <c r="BX1800" s="35"/>
      <c r="BY1800" s="35"/>
      <c r="BZ1800" s="35"/>
      <c r="CA1800" s="35"/>
      <c r="CB1800" s="35"/>
      <c r="CC1800" s="35"/>
      <c r="CD1800" s="35"/>
      <c r="CE1800" s="35"/>
      <c r="CF1800" s="35"/>
      <c r="CG1800" s="35"/>
      <c r="CH1800" s="35"/>
    </row>
    <row r="1801" spans="1:86" ht="15.6" x14ac:dyDescent="0.3">
      <c r="A1801" s="35"/>
      <c r="B1801" s="86"/>
      <c r="C1801" s="35"/>
      <c r="D1801" s="35"/>
      <c r="E1801" s="35"/>
      <c r="F1801" s="35"/>
      <c r="G1801" s="35"/>
      <c r="H1801" s="35"/>
      <c r="I1801" s="35"/>
      <c r="J1801" s="35"/>
      <c r="K1801" s="35"/>
      <c r="L1801" s="35"/>
      <c r="M1801" s="35"/>
      <c r="N1801" s="35"/>
      <c r="O1801" s="35"/>
      <c r="P1801" s="35"/>
      <c r="Q1801" s="35"/>
      <c r="R1801" s="35"/>
      <c r="S1801" s="35"/>
      <c r="T1801" s="17">
        <f t="shared" si="4057"/>
        <v>47817</v>
      </c>
      <c r="U1801" s="216">
        <f t="shared" si="4050"/>
        <v>6</v>
      </c>
      <c r="V1801" s="216">
        <f t="shared" si="4057"/>
        <v>1796</v>
      </c>
      <c r="W1801" s="16">
        <f t="shared" si="4064"/>
        <v>4.9205479452054792</v>
      </c>
      <c r="X1801" s="16" t="e">
        <f>IF(Template!$F$7="Linear interpolation",LinInterp($I$5:$I$22,$G$5:$G$22,W1801),CubicSpline($I$5:$I$22,$G$5:$G$22,W1801))</f>
        <v>#VALUE!</v>
      </c>
      <c r="Y1801" s="221" t="e">
        <f t="shared" si="4051"/>
        <v>#VALUE!</v>
      </c>
      <c r="Z1801" s="221" t="e">
        <f>Y1801/PRODUCT($AA$6:AA1800)</f>
        <v>#VALUE!</v>
      </c>
      <c r="AA1801" s="16" t="e">
        <f t="shared" si="4058"/>
        <v>#VALUE!</v>
      </c>
      <c r="AB1801" s="10" t="e">
        <f t="shared" si="4059"/>
        <v>#VALUE!</v>
      </c>
      <c r="AC1801" s="90">
        <f t="shared" si="4052"/>
        <v>1801</v>
      </c>
      <c r="AD1801" s="17">
        <f t="shared" si="4060"/>
        <v>47794</v>
      </c>
      <c r="AE1801" s="16" t="e">
        <f t="shared" si="4053"/>
        <v>#VALUE!</v>
      </c>
      <c r="AF1801" s="10">
        <f ca="1">IFERROR(AVERAGE(INDIRECT("AE"&amp;AC1801-Template!$F$10+1):INDIRECT("AE"&amp;AC1801)),0)</f>
        <v>0</v>
      </c>
      <c r="AG1801" s="35"/>
      <c r="AH1801" s="86"/>
      <c r="AI1801" s="35"/>
      <c r="AJ1801" s="35"/>
      <c r="AK1801" s="35"/>
      <c r="AL1801" s="35"/>
      <c r="AM1801" s="35"/>
      <c r="AN1801" s="35"/>
      <c r="AO1801" s="35"/>
      <c r="AP1801" s="35"/>
      <c r="AQ1801" s="35"/>
      <c r="AR1801" s="35"/>
      <c r="AS1801" s="35"/>
      <c r="AT1801" s="35"/>
      <c r="AU1801" s="35"/>
      <c r="AV1801" s="35"/>
      <c r="AW1801" s="35"/>
      <c r="AX1801" s="35"/>
      <c r="AY1801" s="35"/>
      <c r="AZ1801" s="17">
        <f t="shared" ref="AZ1801" si="4067">AZ1800+1</f>
        <v>47817</v>
      </c>
      <c r="BA1801" s="216">
        <f t="shared" si="3932"/>
        <v>6</v>
      </c>
      <c r="BB1801" s="216">
        <f t="shared" ref="BB1801" si="4068">BB1800+1</f>
        <v>1796</v>
      </c>
      <c r="BC1801" s="16">
        <f t="shared" si="3934"/>
        <v>4.9205479452054792</v>
      </c>
      <c r="BD1801" s="16">
        <f>IF(Template!$F$7="Linear interpolation",LinInterp($AO$5:$AO$18,$AM$5:$AM$18,BC1801),CubicSpline($AO$5:$AO$18,$AM$5:$AM$18,BC1801))</f>
        <v>13.958871510627532</v>
      </c>
      <c r="BE1801" s="221">
        <f t="shared" si="4013"/>
        <v>1.9020938588239749</v>
      </c>
      <c r="BF1801" s="221">
        <f>BE1801/PRODUCT($BG$6:BG1800)</f>
        <v>1.0003410563785984</v>
      </c>
      <c r="BG1801" s="16">
        <f t="shared" si="3935"/>
        <v>1.0003408382439738</v>
      </c>
      <c r="BH1801" s="10">
        <f t="shared" si="3936"/>
        <v>12.440595905043539</v>
      </c>
      <c r="BI1801" s="90"/>
      <c r="BJ1801" s="17">
        <f t="shared" si="4063"/>
        <v>47794</v>
      </c>
      <c r="BK1801" s="16">
        <f t="shared" si="4056"/>
        <v>12.282913887754932</v>
      </c>
      <c r="BL1801" s="10">
        <f ca="1">IFERROR(AVERAGE(INDIRECT("BK"&amp;AC1801-Template!$F$10+1):INDIRECT("BK"&amp;AC1801)),0)</f>
        <v>12.199312287941165</v>
      </c>
      <c r="BM1801" s="35"/>
      <c r="BN1801" s="86"/>
      <c r="BO1801" s="35"/>
      <c r="BP1801" s="35"/>
      <c r="BQ1801" s="35"/>
      <c r="BR1801" s="35"/>
      <c r="BS1801" s="35"/>
      <c r="BT1801" s="35"/>
      <c r="BU1801" s="35"/>
      <c r="BV1801" s="35"/>
      <c r="BW1801" s="35"/>
      <c r="BX1801" s="35"/>
      <c r="BY1801" s="35"/>
      <c r="BZ1801" s="35"/>
      <c r="CA1801" s="35"/>
      <c r="CB1801" s="35"/>
      <c r="CC1801" s="35"/>
      <c r="CD1801" s="35"/>
      <c r="CE1801" s="35"/>
      <c r="CF1801" s="35"/>
      <c r="CG1801" s="35"/>
      <c r="CH1801" s="35"/>
    </row>
    <row r="1802" spans="1:86" ht="15.6" x14ac:dyDescent="0.3">
      <c r="A1802" s="35"/>
      <c r="B1802" s="86"/>
      <c r="C1802" s="35"/>
      <c r="D1802" s="35"/>
      <c r="E1802" s="35"/>
      <c r="F1802" s="35"/>
      <c r="G1802" s="35"/>
      <c r="H1802" s="35"/>
      <c r="I1802" s="35"/>
      <c r="J1802" s="35"/>
      <c r="K1802" s="35"/>
      <c r="L1802" s="35"/>
      <c r="M1802" s="35"/>
      <c r="N1802" s="35"/>
      <c r="O1802" s="35"/>
      <c r="P1802" s="35"/>
      <c r="Q1802" s="35"/>
      <c r="R1802" s="35"/>
      <c r="S1802" s="35"/>
      <c r="T1802" s="17">
        <f t="shared" si="4057"/>
        <v>47818</v>
      </c>
      <c r="U1802" s="216">
        <f t="shared" si="4050"/>
        <v>7</v>
      </c>
      <c r="V1802" s="216">
        <f t="shared" si="4057"/>
        <v>1797</v>
      </c>
      <c r="W1802" s="16">
        <f t="shared" si="4064"/>
        <v>4.9232876712328766</v>
      </c>
      <c r="X1802" s="16" t="e">
        <f>IF(Template!$F$7="Linear interpolation",LinInterp($I$5:$I$22,$G$5:$G$22,W1802),CubicSpline($I$5:$I$22,$G$5:$G$22,W1802))</f>
        <v>#VALUE!</v>
      </c>
      <c r="Y1802" s="221" t="e">
        <f t="shared" si="4051"/>
        <v>#VALUE!</v>
      </c>
      <c r="Z1802" s="221" t="e">
        <f>Y1802/PRODUCT($AA$6:AA1801)</f>
        <v>#VALUE!</v>
      </c>
      <c r="AA1802" s="16" t="e">
        <f t="shared" si="4058"/>
        <v>#VALUE!</v>
      </c>
      <c r="AB1802" s="10" t="e">
        <f t="shared" si="4059"/>
        <v>#VALUE!</v>
      </c>
      <c r="AC1802" s="90">
        <f t="shared" si="4052"/>
        <v>1802</v>
      </c>
      <c r="AD1802" s="17">
        <f t="shared" si="4060"/>
        <v>47795</v>
      </c>
      <c r="AE1802" s="16" t="e">
        <f t="shared" si="4053"/>
        <v>#VALUE!</v>
      </c>
      <c r="AF1802" s="10">
        <f ca="1">IFERROR(AVERAGE(INDIRECT("AE"&amp;AC1802-Template!$F$10+1):INDIRECT("AE"&amp;AC1802)),0)</f>
        <v>0</v>
      </c>
      <c r="AG1802" s="35"/>
      <c r="AH1802" s="86"/>
      <c r="AI1802" s="35"/>
      <c r="AJ1802" s="35"/>
      <c r="AK1802" s="35"/>
      <c r="AL1802" s="35"/>
      <c r="AM1802" s="35"/>
      <c r="AN1802" s="35"/>
      <c r="AO1802" s="35"/>
      <c r="AP1802" s="35"/>
      <c r="AQ1802" s="35"/>
      <c r="AR1802" s="35"/>
      <c r="AS1802" s="35"/>
      <c r="AT1802" s="35"/>
      <c r="AU1802" s="35"/>
      <c r="AV1802" s="35"/>
      <c r="AW1802" s="35"/>
      <c r="AX1802" s="35"/>
      <c r="AY1802" s="35"/>
      <c r="AZ1802" s="17">
        <f t="shared" ref="AZ1802" si="4069">AZ1801+1</f>
        <v>47818</v>
      </c>
      <c r="BA1802" s="216">
        <f t="shared" si="3932"/>
        <v>7</v>
      </c>
      <c r="BB1802" s="216">
        <f t="shared" ref="BB1802" si="4070">BB1801+1</f>
        <v>1797</v>
      </c>
      <c r="BC1802" s="16">
        <f t="shared" si="3934"/>
        <v>4.9232876712328766</v>
      </c>
      <c r="BD1802" s="16">
        <f>IF(Template!$F$7="Linear interpolation",LinInterp($AO$5:$AO$18,$AM$5:$AM$18,BC1802),CubicSpline($AO$5:$AO$18,$AM$5:$AM$18,BC1802))</f>
        <v>13.95848322837465</v>
      </c>
      <c r="BE1802" s="221">
        <f t="shared" si="4013"/>
        <v>1.9027429986317266</v>
      </c>
      <c r="BF1802" s="221">
        <f>BE1802/PRODUCT($BG$6:BG1801)</f>
        <v>1.0003414945679205</v>
      </c>
      <c r="BG1802" s="16">
        <f t="shared" si="3935"/>
        <v>1.0003408382439738</v>
      </c>
      <c r="BH1802" s="10">
        <f t="shared" si="3936"/>
        <v>12.440595905043539</v>
      </c>
      <c r="BI1802" s="90"/>
      <c r="BJ1802" s="17">
        <f t="shared" si="4063"/>
        <v>47795</v>
      </c>
      <c r="BK1802" s="16">
        <f t="shared" si="4056"/>
        <v>12.289365313399635</v>
      </c>
      <c r="BL1802" s="10">
        <f ca="1">IFERROR(AVERAGE(INDIRECT("BK"&amp;AC1802-Template!$F$10+1):INDIRECT("BK"&amp;AC1802)),0)</f>
        <v>12.204805583831305</v>
      </c>
      <c r="BM1802" s="35"/>
      <c r="BN1802" s="86"/>
      <c r="BO1802" s="35"/>
      <c r="BP1802" s="35"/>
      <c r="BQ1802" s="35"/>
      <c r="BR1802" s="35"/>
      <c r="BS1802" s="35"/>
      <c r="BT1802" s="35"/>
      <c r="BU1802" s="35"/>
      <c r="BV1802" s="35"/>
      <c r="BW1802" s="35"/>
      <c r="BX1802" s="35"/>
      <c r="BY1802" s="35"/>
      <c r="BZ1802" s="35"/>
      <c r="CA1802" s="35"/>
      <c r="CB1802" s="35"/>
      <c r="CC1802" s="35"/>
      <c r="CD1802" s="35"/>
      <c r="CE1802" s="35"/>
      <c r="CF1802" s="35"/>
      <c r="CG1802" s="35"/>
      <c r="CH1802" s="35"/>
    </row>
    <row r="1803" spans="1:86" ht="15.6" x14ac:dyDescent="0.3">
      <c r="A1803" s="35"/>
      <c r="B1803" s="86"/>
      <c r="C1803" s="35"/>
      <c r="D1803" s="35"/>
      <c r="E1803" s="35"/>
      <c r="F1803" s="35"/>
      <c r="G1803" s="35"/>
      <c r="H1803" s="35"/>
      <c r="I1803" s="35"/>
      <c r="J1803" s="35"/>
      <c r="K1803" s="35"/>
      <c r="L1803" s="35"/>
      <c r="M1803" s="35"/>
      <c r="N1803" s="35"/>
      <c r="O1803" s="35"/>
      <c r="P1803" s="35"/>
      <c r="Q1803" s="35"/>
      <c r="R1803" s="35"/>
      <c r="S1803" s="35"/>
      <c r="T1803" s="17">
        <f t="shared" si="4057"/>
        <v>47819</v>
      </c>
      <c r="U1803" s="216">
        <f t="shared" si="4050"/>
        <v>1</v>
      </c>
      <c r="V1803" s="216">
        <f t="shared" si="4057"/>
        <v>1798</v>
      </c>
      <c r="W1803" s="16">
        <f t="shared" si="4064"/>
        <v>4.9260273972602739</v>
      </c>
      <c r="X1803" s="16" t="e">
        <f>IF(Template!$F$7="Linear interpolation",LinInterp($I$5:$I$22,$G$5:$G$22,W1803),CubicSpline($I$5:$I$22,$G$5:$G$22,W1803))</f>
        <v>#VALUE!</v>
      </c>
      <c r="Y1803" s="221" t="e">
        <f t="shared" si="4051"/>
        <v>#VALUE!</v>
      </c>
      <c r="Z1803" s="221" t="e">
        <f>Y1803/PRODUCT($AA$6:AA1802)</f>
        <v>#VALUE!</v>
      </c>
      <c r="AA1803" s="16" t="e">
        <f t="shared" si="4058"/>
        <v>#VALUE!</v>
      </c>
      <c r="AB1803" s="10" t="e">
        <f t="shared" si="4059"/>
        <v>#VALUE!</v>
      </c>
      <c r="AC1803" s="90">
        <f t="shared" si="4052"/>
        <v>1803</v>
      </c>
      <c r="AD1803" s="17">
        <f t="shared" si="4060"/>
        <v>47796</v>
      </c>
      <c r="AE1803" s="16" t="e">
        <f t="shared" si="4053"/>
        <v>#VALUE!</v>
      </c>
      <c r="AF1803" s="10">
        <f ca="1">IFERROR(AVERAGE(INDIRECT("AE"&amp;AC1803-Template!$F$10+1):INDIRECT("AE"&amp;AC1803)),0)</f>
        <v>0</v>
      </c>
      <c r="AG1803" s="35"/>
      <c r="AH1803" s="86"/>
      <c r="AI1803" s="35"/>
      <c r="AJ1803" s="35"/>
      <c r="AK1803" s="35"/>
      <c r="AL1803" s="35"/>
      <c r="AM1803" s="35"/>
      <c r="AN1803" s="35"/>
      <c r="AO1803" s="35"/>
      <c r="AP1803" s="35"/>
      <c r="AQ1803" s="35"/>
      <c r="AR1803" s="35"/>
      <c r="AS1803" s="35"/>
      <c r="AT1803" s="35"/>
      <c r="AU1803" s="35"/>
      <c r="AV1803" s="35"/>
      <c r="AW1803" s="35"/>
      <c r="AX1803" s="35"/>
      <c r="AY1803" s="35"/>
      <c r="AZ1803" s="17">
        <f t="shared" ref="AZ1803" si="4071">AZ1802+1</f>
        <v>47819</v>
      </c>
      <c r="BA1803" s="216">
        <f t="shared" si="3932"/>
        <v>1</v>
      </c>
      <c r="BB1803" s="216">
        <f t="shared" ref="BB1803" si="4072">BB1802+1</f>
        <v>1798</v>
      </c>
      <c r="BC1803" s="16">
        <f t="shared" si="3934"/>
        <v>4.9260273972602739</v>
      </c>
      <c r="BD1803" s="16">
        <f>IF(Template!$F$7="Linear interpolation",LinInterp($AO$5:$AO$18,$AM$5:$AM$18,BC1803),CubicSpline($AO$5:$AO$18,$AM$5:$AM$18,BC1803))</f>
        <v>13.958100512804744</v>
      </c>
      <c r="BE1803" s="221">
        <f t="shared" si="4013"/>
        <v>1.9033927823425987</v>
      </c>
      <c r="BF1803" s="221">
        <f>BE1803/PRODUCT($BG$6:BG1802)</f>
        <v>1.0003421547355364</v>
      </c>
      <c r="BG1803" s="16">
        <f t="shared" si="3935"/>
        <v>1.0003421547355364</v>
      </c>
      <c r="BH1803" s="10">
        <f t="shared" si="3936"/>
        <v>12.488647847080369</v>
      </c>
      <c r="BI1803" s="90"/>
      <c r="BJ1803" s="17">
        <f t="shared" si="4063"/>
        <v>47796</v>
      </c>
      <c r="BK1803" s="16">
        <f t="shared" si="4056"/>
        <v>12.289365313399635</v>
      </c>
      <c r="BL1803" s="10">
        <f ca="1">IFERROR(AVERAGE(INDIRECT("BK"&amp;AC1803-Template!$F$10+1):INDIRECT("BK"&amp;AC1803)),0)</f>
        <v>12.210147147331318</v>
      </c>
      <c r="BM1803" s="35"/>
      <c r="BN1803" s="86"/>
      <c r="BO1803" s="35"/>
      <c r="BP1803" s="35"/>
      <c r="BQ1803" s="35"/>
      <c r="BR1803" s="35"/>
      <c r="BS1803" s="35"/>
      <c r="BT1803" s="35"/>
      <c r="BU1803" s="35"/>
      <c r="BV1803" s="35"/>
      <c r="BW1803" s="35"/>
      <c r="BX1803" s="35"/>
      <c r="BY1803" s="35"/>
      <c r="BZ1803" s="35"/>
      <c r="CA1803" s="35"/>
      <c r="CB1803" s="35"/>
      <c r="CC1803" s="35"/>
      <c r="CD1803" s="35"/>
      <c r="CE1803" s="35"/>
      <c r="CF1803" s="35"/>
      <c r="CG1803" s="35"/>
      <c r="CH1803" s="35"/>
    </row>
    <row r="1804" spans="1:86" ht="15.6" x14ac:dyDescent="0.3">
      <c r="A1804" s="35"/>
      <c r="B1804" s="86"/>
      <c r="C1804" s="35"/>
      <c r="D1804" s="35"/>
      <c r="E1804" s="35"/>
      <c r="F1804" s="35"/>
      <c r="G1804" s="35"/>
      <c r="H1804" s="35"/>
      <c r="I1804" s="35"/>
      <c r="J1804" s="35"/>
      <c r="K1804" s="35"/>
      <c r="L1804" s="35"/>
      <c r="M1804" s="35"/>
      <c r="N1804" s="35"/>
      <c r="O1804" s="35"/>
      <c r="P1804" s="35"/>
      <c r="Q1804" s="35"/>
      <c r="R1804" s="35"/>
      <c r="S1804" s="35"/>
      <c r="T1804" s="17">
        <f t="shared" si="4057"/>
        <v>47820</v>
      </c>
      <c r="U1804" s="216">
        <f t="shared" si="4050"/>
        <v>2</v>
      </c>
      <c r="V1804" s="216">
        <f t="shared" si="4057"/>
        <v>1799</v>
      </c>
      <c r="W1804" s="16">
        <f t="shared" si="4064"/>
        <v>4.9287671232876713</v>
      </c>
      <c r="X1804" s="16" t="e">
        <f>IF(Template!$F$7="Linear interpolation",LinInterp($I$5:$I$22,$G$5:$G$22,W1804),CubicSpline($I$5:$I$22,$G$5:$G$22,W1804))</f>
        <v>#VALUE!</v>
      </c>
      <c r="Y1804" s="221" t="e">
        <f t="shared" si="4051"/>
        <v>#VALUE!</v>
      </c>
      <c r="Z1804" s="221" t="e">
        <f>Y1804/PRODUCT($AA$6:AA1803)</f>
        <v>#VALUE!</v>
      </c>
      <c r="AA1804" s="16" t="e">
        <f t="shared" si="4058"/>
        <v>#VALUE!</v>
      </c>
      <c r="AB1804" s="10" t="e">
        <f t="shared" si="4059"/>
        <v>#VALUE!</v>
      </c>
      <c r="AC1804" s="90">
        <f t="shared" si="4052"/>
        <v>1804</v>
      </c>
      <c r="AD1804" s="17">
        <f t="shared" si="4060"/>
        <v>47797</v>
      </c>
      <c r="AE1804" s="16" t="e">
        <f t="shared" si="4053"/>
        <v>#VALUE!</v>
      </c>
      <c r="AF1804" s="10">
        <f ca="1">IFERROR(AVERAGE(INDIRECT("AE"&amp;AC1804-Template!$F$10+1):INDIRECT("AE"&amp;AC1804)),0)</f>
        <v>0</v>
      </c>
      <c r="AG1804" s="35"/>
      <c r="AH1804" s="86"/>
      <c r="AI1804" s="35"/>
      <c r="AJ1804" s="35"/>
      <c r="AK1804" s="35"/>
      <c r="AL1804" s="35"/>
      <c r="AM1804" s="35"/>
      <c r="AN1804" s="35"/>
      <c r="AO1804" s="35"/>
      <c r="AP1804" s="35"/>
      <c r="AQ1804" s="35"/>
      <c r="AR1804" s="35"/>
      <c r="AS1804" s="35"/>
      <c r="AT1804" s="35"/>
      <c r="AU1804" s="35"/>
      <c r="AV1804" s="35"/>
      <c r="AW1804" s="35"/>
      <c r="AX1804" s="35"/>
      <c r="AY1804" s="35"/>
      <c r="AZ1804" s="17">
        <f t="shared" ref="AZ1804" si="4073">AZ1803+1</f>
        <v>47820</v>
      </c>
      <c r="BA1804" s="216">
        <f t="shared" si="3932"/>
        <v>2</v>
      </c>
      <c r="BB1804" s="216">
        <f t="shared" ref="BB1804" si="4074">BB1803+1</f>
        <v>1799</v>
      </c>
      <c r="BC1804" s="16">
        <f t="shared" si="3934"/>
        <v>4.9287671232876713</v>
      </c>
      <c r="BD1804" s="16">
        <f>IF(Template!$F$7="Linear interpolation",LinInterp($AO$5:$AO$18,$AM$5:$AM$18,BC1804),CubicSpline($AO$5:$AO$18,$AM$5:$AM$18,BC1804))</f>
        <v>13.957723399112512</v>
      </c>
      <c r="BE1804" s="221">
        <f t="shared" si="4013"/>
        <v>1.9040432141321428</v>
      </c>
      <c r="BF1804" s="221">
        <f>BE1804/PRODUCT($BG$6:BG1803)</f>
        <v>1.0003417223158446</v>
      </c>
      <c r="BG1804" s="16">
        <f t="shared" si="3935"/>
        <v>1.0003417223158446</v>
      </c>
      <c r="BH1804" s="10">
        <f t="shared" si="3936"/>
        <v>12.47286452832852</v>
      </c>
      <c r="BI1804" s="90"/>
      <c r="BJ1804" s="17">
        <f t="shared" si="4063"/>
        <v>47797</v>
      </c>
      <c r="BK1804" s="16">
        <f t="shared" si="4056"/>
        <v>12.289365313399635</v>
      </c>
      <c r="BL1804" s="10">
        <f ca="1">IFERROR(AVERAGE(INDIRECT("BK"&amp;AC1804-Template!$F$10+1):INDIRECT("BK"&amp;AC1804)),0)</f>
        <v>12.215334853150532</v>
      </c>
      <c r="BM1804" s="35"/>
      <c r="BN1804" s="86"/>
      <c r="BO1804" s="35"/>
      <c r="BP1804" s="35"/>
      <c r="BQ1804" s="35"/>
      <c r="BR1804" s="35"/>
      <c r="BS1804" s="35"/>
      <c r="BT1804" s="35"/>
      <c r="BU1804" s="35"/>
      <c r="BV1804" s="35"/>
      <c r="BW1804" s="35"/>
      <c r="BX1804" s="35"/>
      <c r="BY1804" s="35"/>
      <c r="BZ1804" s="35"/>
      <c r="CA1804" s="35"/>
      <c r="CB1804" s="35"/>
      <c r="CC1804" s="35"/>
      <c r="CD1804" s="35"/>
      <c r="CE1804" s="35"/>
      <c r="CF1804" s="35"/>
      <c r="CG1804" s="35"/>
      <c r="CH1804" s="35"/>
    </row>
    <row r="1805" spans="1:86" ht="15.6" x14ac:dyDescent="0.3">
      <c r="A1805" s="35"/>
      <c r="B1805" s="86"/>
      <c r="C1805" s="35"/>
      <c r="D1805" s="35"/>
      <c r="E1805" s="35"/>
      <c r="F1805" s="35"/>
      <c r="G1805" s="35"/>
      <c r="H1805" s="35"/>
      <c r="I1805" s="35"/>
      <c r="J1805" s="35"/>
      <c r="K1805" s="35"/>
      <c r="L1805" s="35"/>
      <c r="M1805" s="35"/>
      <c r="N1805" s="35"/>
      <c r="O1805" s="35"/>
      <c r="P1805" s="35"/>
      <c r="Q1805" s="35"/>
      <c r="R1805" s="35"/>
      <c r="S1805" s="35"/>
      <c r="T1805" s="17">
        <f t="shared" si="4057"/>
        <v>47821</v>
      </c>
      <c r="U1805" s="216">
        <f t="shared" si="4050"/>
        <v>3</v>
      </c>
      <c r="V1805" s="216">
        <f t="shared" si="4057"/>
        <v>1800</v>
      </c>
      <c r="W1805" s="16">
        <f t="shared" si="4064"/>
        <v>4.9315068493150687</v>
      </c>
      <c r="X1805" s="16" t="e">
        <f>IF(Template!$F$7="Linear interpolation",LinInterp($I$5:$I$22,$G$5:$G$22,W1805),CubicSpline($I$5:$I$22,$G$5:$G$22,W1805))</f>
        <v>#VALUE!</v>
      </c>
      <c r="Y1805" s="221" t="e">
        <f t="shared" si="4051"/>
        <v>#VALUE!</v>
      </c>
      <c r="Z1805" s="221" t="e">
        <f>Y1805/PRODUCT($AA$6:AA1804)</f>
        <v>#VALUE!</v>
      </c>
      <c r="AA1805" s="16" t="e">
        <f t="shared" si="4058"/>
        <v>#VALUE!</v>
      </c>
      <c r="AB1805" s="10" t="e">
        <f t="shared" si="4059"/>
        <v>#VALUE!</v>
      </c>
      <c r="AC1805" s="90">
        <f t="shared" si="4052"/>
        <v>1805</v>
      </c>
      <c r="AD1805" s="17">
        <f t="shared" si="4060"/>
        <v>47798</v>
      </c>
      <c r="AE1805" s="16" t="e">
        <f t="shared" si="4053"/>
        <v>#VALUE!</v>
      </c>
      <c r="AF1805" s="10">
        <f ca="1">IFERROR(AVERAGE(INDIRECT("AE"&amp;AC1805-Template!$F$10+1):INDIRECT("AE"&amp;AC1805)),0)</f>
        <v>0</v>
      </c>
      <c r="AG1805" s="35"/>
      <c r="AH1805" s="86"/>
      <c r="AI1805" s="35"/>
      <c r="AJ1805" s="35"/>
      <c r="AK1805" s="35"/>
      <c r="AL1805" s="35"/>
      <c r="AM1805" s="35"/>
      <c r="AN1805" s="35"/>
      <c r="AO1805" s="35"/>
      <c r="AP1805" s="35"/>
      <c r="AQ1805" s="35"/>
      <c r="AR1805" s="35"/>
      <c r="AS1805" s="35"/>
      <c r="AT1805" s="35"/>
      <c r="AU1805" s="35"/>
      <c r="AV1805" s="35"/>
      <c r="AW1805" s="35"/>
      <c r="AX1805" s="35"/>
      <c r="AY1805" s="35"/>
      <c r="AZ1805" s="17">
        <f t="shared" ref="AZ1805" si="4075">AZ1804+1</f>
        <v>47821</v>
      </c>
      <c r="BA1805" s="216">
        <f t="shared" ref="BA1805:BA1868" si="4076">WEEKDAY(AZ1805,2)</f>
        <v>3</v>
      </c>
      <c r="BB1805" s="216">
        <f t="shared" ref="BB1805" si="4077">BB1804+1</f>
        <v>1800</v>
      </c>
      <c r="BC1805" s="16">
        <f t="shared" ref="BC1805:BC1868" si="4078">YEARFRAC($T$5,AZ1805,3)</f>
        <v>4.9315068493150687</v>
      </c>
      <c r="BD1805" s="16">
        <f>IF(Template!$F$7="Linear interpolation",LinInterp($AO$5:$AO$18,$AM$5:$AM$18,BC1805),CubicSpline($AO$5:$AO$18,$AM$5:$AM$18,BC1805))</f>
        <v>13.957351922492647</v>
      </c>
      <c r="BE1805" s="221">
        <f t="shared" si="4013"/>
        <v>1.9046942981879569</v>
      </c>
      <c r="BF1805" s="221">
        <f>BE1805/PRODUCT($BG$6:BG1804)</f>
        <v>1.0003419481506417</v>
      </c>
      <c r="BG1805" s="16">
        <f t="shared" ref="BG1805:BG1868" si="4079">1+BH1805/365/100</f>
        <v>1.0003419481506417</v>
      </c>
      <c r="BH1805" s="10">
        <f t="shared" ref="BH1805:BH1868" si="4080">IF(OR(BA1805=6,BA1805=7),BH1804,(BF1805-1)*365*100)</f>
        <v>12.481107498422128</v>
      </c>
      <c r="BI1805" s="90"/>
      <c r="BJ1805" s="17">
        <f t="shared" si="4063"/>
        <v>47798</v>
      </c>
      <c r="BK1805" s="16">
        <f t="shared" si="4056"/>
        <v>12.328748095678632</v>
      </c>
      <c r="BL1805" s="10">
        <f ca="1">IFERROR(AVERAGE(INDIRECT("BK"&amp;AC1805-Template!$F$10+1):INDIRECT("BK"&amp;AC1805)),0)</f>
        <v>12.22183531837905</v>
      </c>
      <c r="BM1805" s="35"/>
      <c r="BN1805" s="86"/>
      <c r="BO1805" s="35"/>
      <c r="BP1805" s="35"/>
      <c r="BQ1805" s="35"/>
      <c r="BR1805" s="35"/>
      <c r="BS1805" s="35"/>
      <c r="BT1805" s="35"/>
      <c r="BU1805" s="35"/>
      <c r="BV1805" s="35"/>
      <c r="BW1805" s="35"/>
      <c r="BX1805" s="35"/>
      <c r="BY1805" s="35"/>
      <c r="BZ1805" s="35"/>
      <c r="CA1805" s="35"/>
      <c r="CB1805" s="35"/>
      <c r="CC1805" s="35"/>
      <c r="CD1805" s="35"/>
      <c r="CE1805" s="35"/>
      <c r="CF1805" s="35"/>
      <c r="CG1805" s="35"/>
      <c r="CH1805" s="35"/>
    </row>
    <row r="1806" spans="1:86" ht="15.6" x14ac:dyDescent="0.3">
      <c r="A1806" s="35"/>
      <c r="B1806" s="86"/>
      <c r="C1806" s="35"/>
      <c r="D1806" s="35"/>
      <c r="E1806" s="35"/>
      <c r="F1806" s="35"/>
      <c r="G1806" s="35"/>
      <c r="H1806" s="35"/>
      <c r="I1806" s="35"/>
      <c r="J1806" s="35"/>
      <c r="K1806" s="35"/>
      <c r="L1806" s="35"/>
      <c r="M1806" s="35"/>
      <c r="N1806" s="35"/>
      <c r="O1806" s="35"/>
      <c r="P1806" s="35"/>
      <c r="Q1806" s="35"/>
      <c r="R1806" s="35"/>
      <c r="S1806" s="35"/>
      <c r="T1806" s="17">
        <f t="shared" si="4057"/>
        <v>47822</v>
      </c>
      <c r="U1806" s="216">
        <f t="shared" si="4050"/>
        <v>4</v>
      </c>
      <c r="V1806" s="216">
        <f t="shared" si="4057"/>
        <v>1801</v>
      </c>
      <c r="W1806" s="16">
        <f t="shared" si="4064"/>
        <v>4.934246575342466</v>
      </c>
      <c r="X1806" s="16" t="e">
        <f>IF(Template!$F$7="Linear interpolation",LinInterp($I$5:$I$22,$G$5:$G$22,W1806),CubicSpline($I$5:$I$22,$G$5:$G$22,W1806))</f>
        <v>#VALUE!</v>
      </c>
      <c r="Y1806" s="221" t="e">
        <f t="shared" si="4051"/>
        <v>#VALUE!</v>
      </c>
      <c r="Z1806" s="221" t="e">
        <f>Y1806/PRODUCT($AA$6:AA1805)</f>
        <v>#VALUE!</v>
      </c>
      <c r="AA1806" s="16" t="e">
        <f t="shared" si="4058"/>
        <v>#VALUE!</v>
      </c>
      <c r="AB1806" s="10" t="e">
        <f t="shared" si="4059"/>
        <v>#VALUE!</v>
      </c>
      <c r="AC1806" s="90">
        <f t="shared" si="4052"/>
        <v>1806</v>
      </c>
      <c r="AD1806" s="17">
        <f t="shared" si="4060"/>
        <v>47799</v>
      </c>
      <c r="AE1806" s="16" t="e">
        <f t="shared" si="4053"/>
        <v>#VALUE!</v>
      </c>
      <c r="AF1806" s="10">
        <f ca="1">IFERROR(AVERAGE(INDIRECT("AE"&amp;AC1806-Template!$F$10+1):INDIRECT("AE"&amp;AC1806)),0)</f>
        <v>0</v>
      </c>
      <c r="AG1806" s="35"/>
      <c r="AH1806" s="86"/>
      <c r="AI1806" s="35"/>
      <c r="AJ1806" s="35"/>
      <c r="AK1806" s="35"/>
      <c r="AL1806" s="35"/>
      <c r="AM1806" s="35"/>
      <c r="AN1806" s="35"/>
      <c r="AO1806" s="35"/>
      <c r="AP1806" s="35"/>
      <c r="AQ1806" s="35"/>
      <c r="AR1806" s="35"/>
      <c r="AS1806" s="35"/>
      <c r="AT1806" s="35"/>
      <c r="AU1806" s="35"/>
      <c r="AV1806" s="35"/>
      <c r="AW1806" s="35"/>
      <c r="AX1806" s="35"/>
      <c r="AY1806" s="35"/>
      <c r="AZ1806" s="17">
        <f t="shared" ref="AZ1806" si="4081">AZ1805+1</f>
        <v>47822</v>
      </c>
      <c r="BA1806" s="216">
        <f t="shared" si="4076"/>
        <v>4</v>
      </c>
      <c r="BB1806" s="216">
        <f t="shared" ref="BB1806" si="4082">BB1805+1</f>
        <v>1801</v>
      </c>
      <c r="BC1806" s="16">
        <f t="shared" si="4078"/>
        <v>4.934246575342466</v>
      </c>
      <c r="BD1806" s="16">
        <f>IF(Template!$F$7="Linear interpolation",LinInterp($AO$5:$AO$18,$AM$5:$AM$18,BC1806),CubicSpline($AO$5:$AO$18,$AM$5:$AM$18,BC1806))</f>
        <v>13.956986118139847</v>
      </c>
      <c r="BE1806" s="221">
        <f t="shared" si="4013"/>
        <v>1.9053460387097074</v>
      </c>
      <c r="BF1806" s="221">
        <f>BE1806/PRODUCT($BG$6:BG1805)</f>
        <v>1.0003421759189233</v>
      </c>
      <c r="BG1806" s="16">
        <f t="shared" si="4079"/>
        <v>1.0003421759189233</v>
      </c>
      <c r="BH1806" s="10">
        <f t="shared" si="4080"/>
        <v>12.489421040699389</v>
      </c>
      <c r="BI1806" s="90"/>
      <c r="BJ1806" s="17">
        <f t="shared" si="4063"/>
        <v>47799</v>
      </c>
      <c r="BK1806" s="16">
        <f t="shared" si="4056"/>
        <v>12.315845850615403</v>
      </c>
      <c r="BL1806" s="10">
        <f ca="1">IFERROR(AVERAGE(INDIRECT("BK"&amp;AC1806-Template!$F$10+1):INDIRECT("BK"&amp;AC1806)),0)</f>
        <v>12.227905708772123</v>
      </c>
      <c r="BM1806" s="35"/>
      <c r="BN1806" s="86"/>
      <c r="BO1806" s="35"/>
      <c r="BP1806" s="35"/>
      <c r="BQ1806" s="35"/>
      <c r="BR1806" s="35"/>
      <c r="BS1806" s="35"/>
      <c r="BT1806" s="35"/>
      <c r="BU1806" s="35"/>
      <c r="BV1806" s="35"/>
      <c r="BW1806" s="35"/>
      <c r="BX1806" s="35"/>
      <c r="BY1806" s="35"/>
      <c r="BZ1806" s="35"/>
      <c r="CA1806" s="35"/>
      <c r="CB1806" s="35"/>
      <c r="CC1806" s="35"/>
      <c r="CD1806" s="35"/>
      <c r="CE1806" s="35"/>
      <c r="CF1806" s="35"/>
      <c r="CG1806" s="35"/>
      <c r="CH1806" s="35"/>
    </row>
    <row r="1807" spans="1:86" ht="15.6" x14ac:dyDescent="0.3">
      <c r="A1807" s="35"/>
      <c r="B1807" s="86"/>
      <c r="C1807" s="35"/>
      <c r="D1807" s="35"/>
      <c r="E1807" s="35"/>
      <c r="F1807" s="35"/>
      <c r="G1807" s="35"/>
      <c r="H1807" s="35"/>
      <c r="I1807" s="35"/>
      <c r="J1807" s="35"/>
      <c r="K1807" s="35"/>
      <c r="L1807" s="35"/>
      <c r="M1807" s="35"/>
      <c r="N1807" s="35"/>
      <c r="O1807" s="35"/>
      <c r="P1807" s="35"/>
      <c r="Q1807" s="35"/>
      <c r="R1807" s="35"/>
      <c r="S1807" s="35"/>
      <c r="T1807" s="17">
        <f t="shared" si="4057"/>
        <v>47823</v>
      </c>
      <c r="U1807" s="216">
        <f t="shared" si="4050"/>
        <v>5</v>
      </c>
      <c r="V1807" s="216">
        <f t="shared" si="4057"/>
        <v>1802</v>
      </c>
      <c r="W1807" s="16">
        <f t="shared" si="4064"/>
        <v>4.9369863013698634</v>
      </c>
      <c r="X1807" s="16" t="e">
        <f>IF(Template!$F$7="Linear interpolation",LinInterp($I$5:$I$22,$G$5:$G$22,W1807),CubicSpline($I$5:$I$22,$G$5:$G$22,W1807))</f>
        <v>#VALUE!</v>
      </c>
      <c r="Y1807" s="221" t="e">
        <f t="shared" si="4051"/>
        <v>#VALUE!</v>
      </c>
      <c r="Z1807" s="221" t="e">
        <f>Y1807/PRODUCT($AA$6:AA1806)</f>
        <v>#VALUE!</v>
      </c>
      <c r="AA1807" s="16" t="e">
        <f t="shared" si="4058"/>
        <v>#VALUE!</v>
      </c>
      <c r="AB1807" s="10" t="e">
        <f t="shared" si="4059"/>
        <v>#VALUE!</v>
      </c>
      <c r="AC1807" s="90">
        <f t="shared" si="4052"/>
        <v>1807</v>
      </c>
      <c r="AD1807" s="17">
        <f t="shared" si="4060"/>
        <v>47800</v>
      </c>
      <c r="AE1807" s="16" t="e">
        <f t="shared" si="4053"/>
        <v>#VALUE!</v>
      </c>
      <c r="AF1807" s="10">
        <f ca="1">IFERROR(AVERAGE(INDIRECT("AE"&amp;AC1807-Template!$F$10+1):INDIRECT("AE"&amp;AC1807)),0)</f>
        <v>0</v>
      </c>
      <c r="AG1807" s="35"/>
      <c r="AH1807" s="86"/>
      <c r="AI1807" s="35"/>
      <c r="AJ1807" s="35"/>
      <c r="AK1807" s="35"/>
      <c r="AL1807" s="35"/>
      <c r="AM1807" s="35"/>
      <c r="AN1807" s="35"/>
      <c r="AO1807" s="35"/>
      <c r="AP1807" s="35"/>
      <c r="AQ1807" s="35"/>
      <c r="AR1807" s="35"/>
      <c r="AS1807" s="35"/>
      <c r="AT1807" s="35"/>
      <c r="AU1807" s="35"/>
      <c r="AV1807" s="35"/>
      <c r="AW1807" s="35"/>
      <c r="AX1807" s="35"/>
      <c r="AY1807" s="35"/>
      <c r="AZ1807" s="17">
        <f t="shared" ref="AZ1807" si="4083">AZ1806+1</f>
        <v>47823</v>
      </c>
      <c r="BA1807" s="216">
        <f t="shared" si="4076"/>
        <v>5</v>
      </c>
      <c r="BB1807" s="216">
        <f t="shared" ref="BB1807" si="4084">BB1806+1</f>
        <v>1802</v>
      </c>
      <c r="BC1807" s="16">
        <f t="shared" si="4078"/>
        <v>4.9369863013698634</v>
      </c>
      <c r="BD1807" s="16">
        <f>IF(Template!$F$7="Linear interpolation",LinInterp($AO$5:$AO$18,$AM$5:$AM$18,BC1807),CubicSpline($AO$5:$AO$18,$AM$5:$AM$18,BC1807))</f>
        <v>13.956626021248805</v>
      </c>
      <c r="BE1807" s="221">
        <f t="shared" si="4013"/>
        <v>1.9059984399091547</v>
      </c>
      <c r="BF1807" s="221">
        <f>BE1807/PRODUCT($BG$6:BG1806)</f>
        <v>1.0003424056240668</v>
      </c>
      <c r="BG1807" s="16">
        <f t="shared" si="4079"/>
        <v>1.0003424056240668</v>
      </c>
      <c r="BH1807" s="10">
        <f t="shared" si="4080"/>
        <v>12.497805278439799</v>
      </c>
      <c r="BI1807" s="90"/>
      <c r="BJ1807" s="17">
        <f t="shared" si="4063"/>
        <v>47800</v>
      </c>
      <c r="BK1807" s="16">
        <f t="shared" si="4056"/>
        <v>12.322635312784325</v>
      </c>
      <c r="BL1807" s="10">
        <f ca="1">IFERROR(AVERAGE(INDIRECT("BK"&amp;AC1807-Template!$F$10+1):INDIRECT("BK"&amp;AC1807)),0)</f>
        <v>12.233257953127801</v>
      </c>
      <c r="BM1807" s="35"/>
      <c r="BN1807" s="86"/>
      <c r="BO1807" s="35"/>
      <c r="BP1807" s="35"/>
      <c r="BQ1807" s="35"/>
      <c r="BR1807" s="35"/>
      <c r="BS1807" s="35"/>
      <c r="BT1807" s="35"/>
      <c r="BU1807" s="35"/>
      <c r="BV1807" s="35"/>
      <c r="BW1807" s="35"/>
      <c r="BX1807" s="35"/>
      <c r="BY1807" s="35"/>
      <c r="BZ1807" s="35"/>
      <c r="CA1807" s="35"/>
      <c r="CB1807" s="35"/>
      <c r="CC1807" s="35"/>
      <c r="CD1807" s="35"/>
      <c r="CE1807" s="35"/>
      <c r="CF1807" s="35"/>
      <c r="CG1807" s="35"/>
      <c r="CH1807" s="35"/>
    </row>
    <row r="1808" spans="1:86" ht="15.6" x14ac:dyDescent="0.3">
      <c r="A1808" s="35"/>
      <c r="B1808" s="86"/>
      <c r="C1808" s="35"/>
      <c r="D1808" s="35"/>
      <c r="E1808" s="35"/>
      <c r="F1808" s="35"/>
      <c r="G1808" s="35"/>
      <c r="H1808" s="35"/>
      <c r="I1808" s="35"/>
      <c r="J1808" s="35"/>
      <c r="K1808" s="35"/>
      <c r="L1808" s="35"/>
      <c r="M1808" s="35"/>
      <c r="N1808" s="35"/>
      <c r="O1808" s="35"/>
      <c r="P1808" s="35"/>
      <c r="Q1808" s="35"/>
      <c r="R1808" s="35"/>
      <c r="S1808" s="35"/>
      <c r="T1808" s="17">
        <f t="shared" si="4057"/>
        <v>47824</v>
      </c>
      <c r="U1808" s="216">
        <f t="shared" si="4050"/>
        <v>6</v>
      </c>
      <c r="V1808" s="216">
        <f t="shared" si="4057"/>
        <v>1803</v>
      </c>
      <c r="W1808" s="16">
        <f t="shared" si="4064"/>
        <v>4.9397260273972599</v>
      </c>
      <c r="X1808" s="16" t="e">
        <f>IF(Template!$F$7="Linear interpolation",LinInterp($I$5:$I$22,$G$5:$G$22,W1808),CubicSpline($I$5:$I$22,$G$5:$G$22,W1808))</f>
        <v>#VALUE!</v>
      </c>
      <c r="Y1808" s="221" t="e">
        <f t="shared" si="4051"/>
        <v>#VALUE!</v>
      </c>
      <c r="Z1808" s="221" t="e">
        <f>Y1808/PRODUCT($AA$6:AA1807)</f>
        <v>#VALUE!</v>
      </c>
      <c r="AA1808" s="16" t="e">
        <f t="shared" si="4058"/>
        <v>#VALUE!</v>
      </c>
      <c r="AB1808" s="10" t="e">
        <f t="shared" si="4059"/>
        <v>#VALUE!</v>
      </c>
      <c r="AC1808" s="90">
        <f t="shared" si="4052"/>
        <v>1808</v>
      </c>
      <c r="AD1808" s="17">
        <f t="shared" si="4060"/>
        <v>47801</v>
      </c>
      <c r="AE1808" s="16" t="e">
        <f t="shared" si="4053"/>
        <v>#VALUE!</v>
      </c>
      <c r="AF1808" s="10">
        <f ca="1">IFERROR(AVERAGE(INDIRECT("AE"&amp;AC1808-Template!$F$10+1):INDIRECT("AE"&amp;AC1808)),0)</f>
        <v>0</v>
      </c>
      <c r="AG1808" s="35"/>
      <c r="AH1808" s="86"/>
      <c r="AI1808" s="35"/>
      <c r="AJ1808" s="35"/>
      <c r="AK1808" s="35"/>
      <c r="AL1808" s="35"/>
      <c r="AM1808" s="35"/>
      <c r="AN1808" s="35"/>
      <c r="AO1808" s="35"/>
      <c r="AP1808" s="35"/>
      <c r="AQ1808" s="35"/>
      <c r="AR1808" s="35"/>
      <c r="AS1808" s="35"/>
      <c r="AT1808" s="35"/>
      <c r="AU1808" s="35"/>
      <c r="AV1808" s="35"/>
      <c r="AW1808" s="35"/>
      <c r="AX1808" s="35"/>
      <c r="AY1808" s="35"/>
      <c r="AZ1808" s="17">
        <f t="shared" ref="AZ1808" si="4085">AZ1807+1</f>
        <v>47824</v>
      </c>
      <c r="BA1808" s="216">
        <f t="shared" si="4076"/>
        <v>6</v>
      </c>
      <c r="BB1808" s="216">
        <f t="shared" ref="BB1808" si="4086">BB1807+1</f>
        <v>1803</v>
      </c>
      <c r="BC1808" s="16">
        <f t="shared" si="4078"/>
        <v>4.9397260273972599</v>
      </c>
      <c r="BD1808" s="16">
        <f>IF(Template!$F$7="Linear interpolation",LinInterp($AO$5:$AO$18,$AM$5:$AM$18,BC1808),CubicSpline($AO$5:$AO$18,$AM$5:$AM$18,BC1808))</f>
        <v>13.956271667014219</v>
      </c>
      <c r="BE1808" s="221">
        <f t="shared" si="4013"/>
        <v>1.9066515060101699</v>
      </c>
      <c r="BF1808" s="221">
        <f>BE1808/PRODUCT($BG$6:BG1807)</f>
        <v>1.0003426372694439</v>
      </c>
      <c r="BG1808" s="16">
        <f t="shared" si="4079"/>
        <v>1.0003424056240668</v>
      </c>
      <c r="BH1808" s="10">
        <f t="shared" si="4080"/>
        <v>12.497805278439799</v>
      </c>
      <c r="BI1808" s="90"/>
      <c r="BJ1808" s="17">
        <f t="shared" si="4063"/>
        <v>47801</v>
      </c>
      <c r="BK1808" s="16">
        <f t="shared" si="4056"/>
        <v>12.329492753550554</v>
      </c>
      <c r="BL1808" s="10">
        <f ca="1">IFERROR(AVERAGE(INDIRECT("BK"&amp;AC1808-Template!$F$10+1):INDIRECT("BK"&amp;AC1808)),0)</f>
        <v>12.239146473698693</v>
      </c>
      <c r="BM1808" s="35"/>
      <c r="BN1808" s="86"/>
      <c r="BO1808" s="35"/>
      <c r="BP1808" s="35"/>
      <c r="BQ1808" s="35"/>
      <c r="BR1808" s="35"/>
      <c r="BS1808" s="35"/>
      <c r="BT1808" s="35"/>
      <c r="BU1808" s="35"/>
      <c r="BV1808" s="35"/>
      <c r="BW1808" s="35"/>
      <c r="BX1808" s="35"/>
      <c r="BY1808" s="35"/>
      <c r="BZ1808" s="35"/>
      <c r="CA1808" s="35"/>
      <c r="CB1808" s="35"/>
      <c r="CC1808" s="35"/>
      <c r="CD1808" s="35"/>
      <c r="CE1808" s="35"/>
      <c r="CF1808" s="35"/>
      <c r="CG1808" s="35"/>
      <c r="CH1808" s="35"/>
    </row>
    <row r="1809" spans="1:86" ht="15.6" x14ac:dyDescent="0.3">
      <c r="A1809" s="35"/>
      <c r="B1809" s="86"/>
      <c r="C1809" s="35"/>
      <c r="D1809" s="35"/>
      <c r="E1809" s="35"/>
      <c r="F1809" s="35"/>
      <c r="G1809" s="35"/>
      <c r="H1809" s="35"/>
      <c r="I1809" s="35"/>
      <c r="J1809" s="35"/>
      <c r="K1809" s="35"/>
      <c r="L1809" s="35"/>
      <c r="M1809" s="35"/>
      <c r="N1809" s="35"/>
      <c r="O1809" s="35"/>
      <c r="P1809" s="35"/>
      <c r="Q1809" s="35"/>
      <c r="R1809" s="35"/>
      <c r="S1809" s="35"/>
      <c r="T1809" s="17">
        <f t="shared" si="4057"/>
        <v>47825</v>
      </c>
      <c r="U1809" s="216">
        <f t="shared" si="4050"/>
        <v>7</v>
      </c>
      <c r="V1809" s="216">
        <f t="shared" si="4057"/>
        <v>1804</v>
      </c>
      <c r="W1809" s="16">
        <f t="shared" si="4064"/>
        <v>4.9424657534246572</v>
      </c>
      <c r="X1809" s="16" t="e">
        <f>IF(Template!$F$7="Linear interpolation",LinInterp($I$5:$I$22,$G$5:$G$22,W1809),CubicSpline($I$5:$I$22,$G$5:$G$22,W1809))</f>
        <v>#VALUE!</v>
      </c>
      <c r="Y1809" s="221" t="e">
        <f t="shared" si="4051"/>
        <v>#VALUE!</v>
      </c>
      <c r="Z1809" s="221" t="e">
        <f>Y1809/PRODUCT($AA$6:AA1808)</f>
        <v>#VALUE!</v>
      </c>
      <c r="AA1809" s="16" t="e">
        <f t="shared" si="4058"/>
        <v>#VALUE!</v>
      </c>
      <c r="AB1809" s="10" t="e">
        <f t="shared" si="4059"/>
        <v>#VALUE!</v>
      </c>
      <c r="AC1809" s="90">
        <f t="shared" si="4052"/>
        <v>1809</v>
      </c>
      <c r="AD1809" s="17">
        <f t="shared" si="4060"/>
        <v>47802</v>
      </c>
      <c r="AE1809" s="16" t="e">
        <f t="shared" si="4053"/>
        <v>#VALUE!</v>
      </c>
      <c r="AF1809" s="10">
        <f ca="1">IFERROR(AVERAGE(INDIRECT("AE"&amp;AC1809-Template!$F$10+1):INDIRECT("AE"&amp;AC1809)),0)</f>
        <v>0</v>
      </c>
      <c r="AG1809" s="35"/>
      <c r="AH1809" s="86"/>
      <c r="AI1809" s="35"/>
      <c r="AJ1809" s="35"/>
      <c r="AK1809" s="35"/>
      <c r="AL1809" s="35"/>
      <c r="AM1809" s="35"/>
      <c r="AN1809" s="35"/>
      <c r="AO1809" s="35"/>
      <c r="AP1809" s="35"/>
      <c r="AQ1809" s="35"/>
      <c r="AR1809" s="35"/>
      <c r="AS1809" s="35"/>
      <c r="AT1809" s="35"/>
      <c r="AU1809" s="35"/>
      <c r="AV1809" s="35"/>
      <c r="AW1809" s="35"/>
      <c r="AX1809" s="35"/>
      <c r="AY1809" s="35"/>
      <c r="AZ1809" s="17">
        <f t="shared" ref="AZ1809" si="4087">AZ1808+1</f>
        <v>47825</v>
      </c>
      <c r="BA1809" s="216">
        <f t="shared" si="4076"/>
        <v>7</v>
      </c>
      <c r="BB1809" s="216">
        <f t="shared" ref="BB1809" si="4088">BB1808+1</f>
        <v>1804</v>
      </c>
      <c r="BC1809" s="16">
        <f t="shared" si="4078"/>
        <v>4.9424657534246572</v>
      </c>
      <c r="BD1809" s="16">
        <f>IF(Template!$F$7="Linear interpolation",LinInterp($AO$5:$AO$18,$AM$5:$AM$18,BC1809),CubicSpline($AO$5:$AO$18,$AM$5:$AM$18,BC1809))</f>
        <v>13.955923090630783</v>
      </c>
      <c r="BE1809" s="221">
        <f t="shared" si="4013"/>
        <v>1.9073052412487668</v>
      </c>
      <c r="BF1809" s="221">
        <f>BE1809/PRODUCT($BG$6:BG1808)</f>
        <v>1.0003431025039171</v>
      </c>
      <c r="BG1809" s="16">
        <f t="shared" si="4079"/>
        <v>1.0003424056240668</v>
      </c>
      <c r="BH1809" s="10">
        <f t="shared" si="4080"/>
        <v>12.497805278439799</v>
      </c>
      <c r="BI1809" s="90"/>
      <c r="BJ1809" s="17">
        <f t="shared" si="4063"/>
        <v>47802</v>
      </c>
      <c r="BK1809" s="16">
        <f t="shared" si="4056"/>
        <v>12.336418296874374</v>
      </c>
      <c r="BL1809" s="10">
        <f ca="1">IFERROR(AVERAGE(INDIRECT("BK"&amp;AC1809-Template!$F$10+1):INDIRECT("BK"&amp;AC1809)),0)</f>
        <v>12.245101299372768</v>
      </c>
      <c r="BM1809" s="35"/>
      <c r="BN1809" s="86"/>
      <c r="BO1809" s="35"/>
      <c r="BP1809" s="35"/>
      <c r="BQ1809" s="35"/>
      <c r="BR1809" s="35"/>
      <c r="BS1809" s="35"/>
      <c r="BT1809" s="35"/>
      <c r="BU1809" s="35"/>
      <c r="BV1809" s="35"/>
      <c r="BW1809" s="35"/>
      <c r="BX1809" s="35"/>
      <c r="BY1809" s="35"/>
      <c r="BZ1809" s="35"/>
      <c r="CA1809" s="35"/>
      <c r="CB1809" s="35"/>
      <c r="CC1809" s="35"/>
      <c r="CD1809" s="35"/>
      <c r="CE1809" s="35"/>
      <c r="CF1809" s="35"/>
      <c r="CG1809" s="35"/>
      <c r="CH1809" s="35"/>
    </row>
    <row r="1810" spans="1:86" ht="15.6" x14ac:dyDescent="0.3">
      <c r="A1810" s="35"/>
      <c r="B1810" s="86"/>
      <c r="C1810" s="35"/>
      <c r="D1810" s="35"/>
      <c r="E1810" s="35"/>
      <c r="F1810" s="35"/>
      <c r="G1810" s="35"/>
      <c r="H1810" s="35"/>
      <c r="I1810" s="35"/>
      <c r="J1810" s="35"/>
      <c r="K1810" s="35"/>
      <c r="L1810" s="35"/>
      <c r="M1810" s="35"/>
      <c r="N1810" s="35"/>
      <c r="O1810" s="35"/>
      <c r="P1810" s="35"/>
      <c r="Q1810" s="35"/>
      <c r="R1810" s="35"/>
      <c r="S1810" s="35"/>
      <c r="T1810" s="17">
        <f t="shared" si="4057"/>
        <v>47826</v>
      </c>
      <c r="U1810" s="216">
        <f t="shared" si="4050"/>
        <v>1</v>
      </c>
      <c r="V1810" s="216">
        <f t="shared" si="4057"/>
        <v>1805</v>
      </c>
      <c r="W1810" s="16">
        <f t="shared" si="4064"/>
        <v>4.9452054794520546</v>
      </c>
      <c r="X1810" s="16" t="e">
        <f>IF(Template!$F$7="Linear interpolation",LinInterp($I$5:$I$22,$G$5:$G$22,W1810),CubicSpline($I$5:$I$22,$G$5:$G$22,W1810))</f>
        <v>#VALUE!</v>
      </c>
      <c r="Y1810" s="221" t="e">
        <f t="shared" si="4051"/>
        <v>#VALUE!</v>
      </c>
      <c r="Z1810" s="221" t="e">
        <f>Y1810/PRODUCT($AA$6:AA1809)</f>
        <v>#VALUE!</v>
      </c>
      <c r="AA1810" s="16" t="e">
        <f t="shared" si="4058"/>
        <v>#VALUE!</v>
      </c>
      <c r="AB1810" s="10" t="e">
        <f t="shared" si="4059"/>
        <v>#VALUE!</v>
      </c>
      <c r="AC1810" s="90">
        <f t="shared" si="4052"/>
        <v>1810</v>
      </c>
      <c r="AD1810" s="17">
        <f t="shared" si="4060"/>
        <v>47803</v>
      </c>
      <c r="AE1810" s="16" t="e">
        <f t="shared" si="4053"/>
        <v>#VALUE!</v>
      </c>
      <c r="AF1810" s="10">
        <f ca="1">IFERROR(AVERAGE(INDIRECT("AE"&amp;AC1810-Template!$F$10+1):INDIRECT("AE"&amp;AC1810)),0)</f>
        <v>0</v>
      </c>
      <c r="AG1810" s="35"/>
      <c r="AH1810" s="86"/>
      <c r="AI1810" s="35"/>
      <c r="AJ1810" s="35"/>
      <c r="AK1810" s="35"/>
      <c r="AL1810" s="35"/>
      <c r="AM1810" s="35"/>
      <c r="AN1810" s="35"/>
      <c r="AO1810" s="35"/>
      <c r="AP1810" s="35"/>
      <c r="AQ1810" s="35"/>
      <c r="AR1810" s="35"/>
      <c r="AS1810" s="35"/>
      <c r="AT1810" s="35"/>
      <c r="AU1810" s="35"/>
      <c r="AV1810" s="35"/>
      <c r="AW1810" s="35"/>
      <c r="AX1810" s="35"/>
      <c r="AY1810" s="35"/>
      <c r="AZ1810" s="17">
        <f t="shared" ref="AZ1810" si="4089">AZ1809+1</f>
        <v>47826</v>
      </c>
      <c r="BA1810" s="216">
        <f t="shared" si="4076"/>
        <v>1</v>
      </c>
      <c r="BB1810" s="216">
        <f t="shared" ref="BB1810" si="4090">BB1809+1</f>
        <v>1805</v>
      </c>
      <c r="BC1810" s="16">
        <f t="shared" si="4078"/>
        <v>4.9452054794520546</v>
      </c>
      <c r="BD1810" s="16">
        <f>IF(Template!$F$7="Linear interpolation",LinInterp($AO$5:$AO$18,$AM$5:$AM$18,BC1810),CubicSpline($AO$5:$AO$18,$AM$5:$AM$18,BC1810))</f>
        <v>13.955580327293193</v>
      </c>
      <c r="BE1810" s="221">
        <f t="shared" si="4013"/>
        <v>1.9079596498731128</v>
      </c>
      <c r="BF1810" s="221">
        <f>BE1810/PRODUCT($BG$6:BG1809)</f>
        <v>1.0003438032747389</v>
      </c>
      <c r="BG1810" s="16">
        <f t="shared" si="4079"/>
        <v>1.0003438032747389</v>
      </c>
      <c r="BH1810" s="10">
        <f t="shared" si="4080"/>
        <v>12.548819527970934</v>
      </c>
      <c r="BI1810" s="90"/>
      <c r="BJ1810" s="17">
        <f t="shared" si="4063"/>
        <v>47803</v>
      </c>
      <c r="BK1810" s="16">
        <f t="shared" si="4056"/>
        <v>12.336418296874374</v>
      </c>
      <c r="BL1810" s="10">
        <f ca="1">IFERROR(AVERAGE(INDIRECT("BK"&amp;AC1810-Template!$F$10+1):INDIRECT("BK"&amp;AC1810)),0)</f>
        <v>12.25088942854023</v>
      </c>
      <c r="BM1810" s="35"/>
      <c r="BN1810" s="86"/>
      <c r="BO1810" s="35"/>
      <c r="BP1810" s="35"/>
      <c r="BQ1810" s="35"/>
      <c r="BR1810" s="35"/>
      <c r="BS1810" s="35"/>
      <c r="BT1810" s="35"/>
      <c r="BU1810" s="35"/>
      <c r="BV1810" s="35"/>
      <c r="BW1810" s="35"/>
      <c r="BX1810" s="35"/>
      <c r="BY1810" s="35"/>
      <c r="BZ1810" s="35"/>
      <c r="CA1810" s="35"/>
      <c r="CB1810" s="35"/>
      <c r="CC1810" s="35"/>
      <c r="CD1810" s="35"/>
      <c r="CE1810" s="35"/>
      <c r="CF1810" s="35"/>
      <c r="CG1810" s="35"/>
      <c r="CH1810" s="35"/>
    </row>
    <row r="1811" spans="1:86" ht="15.6" x14ac:dyDescent="0.3">
      <c r="A1811" s="35"/>
      <c r="B1811" s="86"/>
      <c r="C1811" s="35"/>
      <c r="D1811" s="35"/>
      <c r="E1811" s="35"/>
      <c r="F1811" s="35"/>
      <c r="G1811" s="35"/>
      <c r="H1811" s="35"/>
      <c r="I1811" s="35"/>
      <c r="J1811" s="35"/>
      <c r="K1811" s="35"/>
      <c r="L1811" s="35"/>
      <c r="M1811" s="35"/>
      <c r="N1811" s="35"/>
      <c r="O1811" s="35"/>
      <c r="P1811" s="35"/>
      <c r="Q1811" s="35"/>
      <c r="R1811" s="35"/>
      <c r="S1811" s="35"/>
      <c r="T1811" s="17">
        <f t="shared" si="4057"/>
        <v>47827</v>
      </c>
      <c r="U1811" s="216">
        <f t="shared" si="4050"/>
        <v>2</v>
      </c>
      <c r="V1811" s="216">
        <f t="shared" si="4057"/>
        <v>1806</v>
      </c>
      <c r="W1811" s="16">
        <f t="shared" si="4064"/>
        <v>4.9479452054794519</v>
      </c>
      <c r="X1811" s="16" t="e">
        <f>IF(Template!$F$7="Linear interpolation",LinInterp($I$5:$I$22,$G$5:$G$22,W1811),CubicSpline($I$5:$I$22,$G$5:$G$22,W1811))</f>
        <v>#VALUE!</v>
      </c>
      <c r="Y1811" s="221" t="e">
        <f t="shared" si="4051"/>
        <v>#VALUE!</v>
      </c>
      <c r="Z1811" s="221" t="e">
        <f>Y1811/PRODUCT($AA$6:AA1810)</f>
        <v>#VALUE!</v>
      </c>
      <c r="AA1811" s="16" t="e">
        <f t="shared" si="4058"/>
        <v>#VALUE!</v>
      </c>
      <c r="AB1811" s="10" t="e">
        <f t="shared" si="4059"/>
        <v>#VALUE!</v>
      </c>
      <c r="AC1811" s="90">
        <f t="shared" si="4052"/>
        <v>1811</v>
      </c>
      <c r="AD1811" s="17">
        <f t="shared" si="4060"/>
        <v>47804</v>
      </c>
      <c r="AE1811" s="16" t="e">
        <f t="shared" si="4053"/>
        <v>#VALUE!</v>
      </c>
      <c r="AF1811" s="10">
        <f ca="1">IFERROR(AVERAGE(INDIRECT("AE"&amp;AC1811-Template!$F$10+1):INDIRECT("AE"&amp;AC1811)),0)</f>
        <v>0</v>
      </c>
      <c r="AG1811" s="35"/>
      <c r="AH1811" s="86"/>
      <c r="AI1811" s="35"/>
      <c r="AJ1811" s="35"/>
      <c r="AK1811" s="35"/>
      <c r="AL1811" s="35"/>
      <c r="AM1811" s="35"/>
      <c r="AN1811" s="35"/>
      <c r="AO1811" s="35"/>
      <c r="AP1811" s="35"/>
      <c r="AQ1811" s="35"/>
      <c r="AR1811" s="35"/>
      <c r="AS1811" s="35"/>
      <c r="AT1811" s="35"/>
      <c r="AU1811" s="35"/>
      <c r="AV1811" s="35"/>
      <c r="AW1811" s="35"/>
      <c r="AX1811" s="35"/>
      <c r="AY1811" s="35"/>
      <c r="AZ1811" s="17">
        <f t="shared" ref="AZ1811" si="4091">AZ1810+1</f>
        <v>47827</v>
      </c>
      <c r="BA1811" s="216">
        <f t="shared" si="4076"/>
        <v>2</v>
      </c>
      <c r="BB1811" s="216">
        <f t="shared" ref="BB1811" si="4092">BB1810+1</f>
        <v>1806</v>
      </c>
      <c r="BC1811" s="16">
        <f t="shared" si="4078"/>
        <v>4.9479452054794519</v>
      </c>
      <c r="BD1811" s="16">
        <f>IF(Template!$F$7="Linear interpolation",LinInterp($AO$5:$AO$18,$AM$5:$AM$18,BC1811),CubicSpline($AO$5:$AO$18,$AM$5:$AM$18,BC1811))</f>
        <v>13.955243412196143</v>
      </c>
      <c r="BE1811" s="221">
        <f t="shared" si="4013"/>
        <v>1.9086147361435664</v>
      </c>
      <c r="BF1811" s="221">
        <f>BE1811/PRODUCT($BG$6:BG1810)</f>
        <v>1.0003433438807248</v>
      </c>
      <c r="BG1811" s="16">
        <f t="shared" si="4079"/>
        <v>1.0003433438807248</v>
      </c>
      <c r="BH1811" s="10">
        <f t="shared" si="4080"/>
        <v>12.53205164645399</v>
      </c>
      <c r="BI1811" s="90"/>
      <c r="BJ1811" s="17">
        <f t="shared" si="4063"/>
        <v>47804</v>
      </c>
      <c r="BK1811" s="16">
        <f t="shared" si="4056"/>
        <v>12.336418296874374</v>
      </c>
      <c r="BL1811" s="10">
        <f ca="1">IFERROR(AVERAGE(INDIRECT("BK"&amp;AC1811-Template!$F$10+1):INDIRECT("BK"&amp;AC1811)),0)</f>
        <v>12.256508706888557</v>
      </c>
      <c r="BM1811" s="35"/>
      <c r="BN1811" s="86"/>
      <c r="BO1811" s="35"/>
      <c r="BP1811" s="35"/>
      <c r="BQ1811" s="35"/>
      <c r="BR1811" s="35"/>
      <c r="BS1811" s="35"/>
      <c r="BT1811" s="35"/>
      <c r="BU1811" s="35"/>
      <c r="BV1811" s="35"/>
      <c r="BW1811" s="35"/>
      <c r="BX1811" s="35"/>
      <c r="BY1811" s="35"/>
      <c r="BZ1811" s="35"/>
      <c r="CA1811" s="35"/>
      <c r="CB1811" s="35"/>
      <c r="CC1811" s="35"/>
      <c r="CD1811" s="35"/>
      <c r="CE1811" s="35"/>
      <c r="CF1811" s="35"/>
      <c r="CG1811" s="35"/>
      <c r="CH1811" s="35"/>
    </row>
    <row r="1812" spans="1:86" ht="15.6" x14ac:dyDescent="0.3">
      <c r="A1812" s="35"/>
      <c r="B1812" s="86"/>
      <c r="C1812" s="35"/>
      <c r="D1812" s="35"/>
      <c r="E1812" s="35"/>
      <c r="F1812" s="35"/>
      <c r="G1812" s="35"/>
      <c r="H1812" s="35"/>
      <c r="I1812" s="35"/>
      <c r="J1812" s="35"/>
      <c r="K1812" s="35"/>
      <c r="L1812" s="35"/>
      <c r="M1812" s="35"/>
      <c r="N1812" s="35"/>
      <c r="O1812" s="35"/>
      <c r="P1812" s="35"/>
      <c r="Q1812" s="35"/>
      <c r="R1812" s="35"/>
      <c r="S1812" s="35"/>
      <c r="T1812" s="17">
        <f t="shared" si="4057"/>
        <v>47828</v>
      </c>
      <c r="U1812" s="216">
        <f t="shared" si="4050"/>
        <v>3</v>
      </c>
      <c r="V1812" s="216">
        <f t="shared" si="4057"/>
        <v>1807</v>
      </c>
      <c r="W1812" s="16">
        <f t="shared" si="4064"/>
        <v>4.9506849315068493</v>
      </c>
      <c r="X1812" s="16" t="e">
        <f>IF(Template!$F$7="Linear interpolation",LinInterp($I$5:$I$22,$G$5:$G$22,W1812),CubicSpline($I$5:$I$22,$G$5:$G$22,W1812))</f>
        <v>#VALUE!</v>
      </c>
      <c r="Y1812" s="221" t="e">
        <f t="shared" si="4051"/>
        <v>#VALUE!</v>
      </c>
      <c r="Z1812" s="221" t="e">
        <f>Y1812/PRODUCT($AA$6:AA1811)</f>
        <v>#VALUE!</v>
      </c>
      <c r="AA1812" s="16" t="e">
        <f t="shared" si="4058"/>
        <v>#VALUE!</v>
      </c>
      <c r="AB1812" s="10" t="e">
        <f t="shared" si="4059"/>
        <v>#VALUE!</v>
      </c>
      <c r="AC1812" s="90">
        <f t="shared" si="4052"/>
        <v>1812</v>
      </c>
      <c r="AD1812" s="17">
        <f t="shared" si="4060"/>
        <v>47805</v>
      </c>
      <c r="AE1812" s="16" t="e">
        <f t="shared" si="4053"/>
        <v>#VALUE!</v>
      </c>
      <c r="AF1812" s="10">
        <f ca="1">IFERROR(AVERAGE(INDIRECT("AE"&amp;AC1812-Template!$F$10+1):INDIRECT("AE"&amp;AC1812)),0)</f>
        <v>0</v>
      </c>
      <c r="AG1812" s="35"/>
      <c r="AH1812" s="86"/>
      <c r="AI1812" s="35"/>
      <c r="AJ1812" s="35"/>
      <c r="AK1812" s="35"/>
      <c r="AL1812" s="35"/>
      <c r="AM1812" s="35"/>
      <c r="AN1812" s="35"/>
      <c r="AO1812" s="35"/>
      <c r="AP1812" s="35"/>
      <c r="AQ1812" s="35"/>
      <c r="AR1812" s="35"/>
      <c r="AS1812" s="35"/>
      <c r="AT1812" s="35"/>
      <c r="AU1812" s="35"/>
      <c r="AV1812" s="35"/>
      <c r="AW1812" s="35"/>
      <c r="AX1812" s="35"/>
      <c r="AY1812" s="35"/>
      <c r="AZ1812" s="17">
        <f t="shared" ref="AZ1812" si="4093">AZ1811+1</f>
        <v>47828</v>
      </c>
      <c r="BA1812" s="216">
        <f t="shared" si="4076"/>
        <v>3</v>
      </c>
      <c r="BB1812" s="216">
        <f t="shared" ref="BB1812" si="4094">BB1811+1</f>
        <v>1807</v>
      </c>
      <c r="BC1812" s="16">
        <f t="shared" si="4078"/>
        <v>4.9506849315068493</v>
      </c>
      <c r="BD1812" s="16">
        <f>IF(Template!$F$7="Linear interpolation",LinInterp($AO$5:$AO$18,$AM$5:$AM$18,BC1812),CubicSpline($AO$5:$AO$18,$AM$5:$AM$18,BC1812))</f>
        <v>13.95491238053433</v>
      </c>
      <c r="BE1812" s="221">
        <f t="shared" si="4013"/>
        <v>1.9092705043326874</v>
      </c>
      <c r="BF1812" s="221">
        <f>BE1812/PRODUCT($BG$6:BG1811)</f>
        <v>1.0003435833207732</v>
      </c>
      <c r="BG1812" s="16">
        <f t="shared" si="4079"/>
        <v>1.0003435833207732</v>
      </c>
      <c r="BH1812" s="10">
        <f t="shared" si="4080"/>
        <v>12.540791208222601</v>
      </c>
      <c r="BI1812" s="90"/>
      <c r="BJ1812" s="17">
        <f t="shared" si="4063"/>
        <v>47805</v>
      </c>
      <c r="BK1812" s="16">
        <f t="shared" si="4056"/>
        <v>12.378654451839166</v>
      </c>
      <c r="BL1812" s="10">
        <f ca="1">IFERROR(AVERAGE(INDIRECT("BK"&amp;AC1812-Template!$F$10+1):INDIRECT("BK"&amp;AC1812)),0)</f>
        <v>12.263535857069039</v>
      </c>
      <c r="BM1812" s="35"/>
      <c r="BN1812" s="86"/>
      <c r="BO1812" s="35"/>
      <c r="BP1812" s="35"/>
      <c r="BQ1812" s="35"/>
      <c r="BR1812" s="35"/>
      <c r="BS1812" s="35"/>
      <c r="BT1812" s="35"/>
      <c r="BU1812" s="35"/>
      <c r="BV1812" s="35"/>
      <c r="BW1812" s="35"/>
      <c r="BX1812" s="35"/>
      <c r="BY1812" s="35"/>
      <c r="BZ1812" s="35"/>
      <c r="CA1812" s="35"/>
      <c r="CB1812" s="35"/>
      <c r="CC1812" s="35"/>
      <c r="CD1812" s="35"/>
      <c r="CE1812" s="35"/>
      <c r="CF1812" s="35"/>
      <c r="CG1812" s="35"/>
      <c r="CH1812" s="35"/>
    </row>
    <row r="1813" spans="1:86" ht="15.6" x14ac:dyDescent="0.3">
      <c r="A1813" s="35"/>
      <c r="B1813" s="86"/>
      <c r="C1813" s="35"/>
      <c r="D1813" s="35"/>
      <c r="E1813" s="35"/>
      <c r="F1813" s="35"/>
      <c r="G1813" s="35"/>
      <c r="H1813" s="35"/>
      <c r="I1813" s="35"/>
      <c r="J1813" s="35"/>
      <c r="K1813" s="35"/>
      <c r="L1813" s="35"/>
      <c r="M1813" s="35"/>
      <c r="N1813" s="35"/>
      <c r="O1813" s="35"/>
      <c r="P1813" s="35"/>
      <c r="Q1813" s="35"/>
      <c r="R1813" s="35"/>
      <c r="S1813" s="35"/>
      <c r="T1813" s="17">
        <f t="shared" si="4057"/>
        <v>47829</v>
      </c>
      <c r="U1813" s="216">
        <f t="shared" si="4050"/>
        <v>4</v>
      </c>
      <c r="V1813" s="216">
        <f t="shared" si="4057"/>
        <v>1808</v>
      </c>
      <c r="W1813" s="16">
        <f t="shared" si="4064"/>
        <v>4.9534246575342467</v>
      </c>
      <c r="X1813" s="16" t="e">
        <f>IF(Template!$F$7="Linear interpolation",LinInterp($I$5:$I$22,$G$5:$G$22,W1813),CubicSpline($I$5:$I$22,$G$5:$G$22,W1813))</f>
        <v>#VALUE!</v>
      </c>
      <c r="Y1813" s="221" t="e">
        <f t="shared" si="4051"/>
        <v>#VALUE!</v>
      </c>
      <c r="Z1813" s="221" t="e">
        <f>Y1813/PRODUCT($AA$6:AA1812)</f>
        <v>#VALUE!</v>
      </c>
      <c r="AA1813" s="16" t="e">
        <f t="shared" si="4058"/>
        <v>#VALUE!</v>
      </c>
      <c r="AB1813" s="10" t="e">
        <f t="shared" si="4059"/>
        <v>#VALUE!</v>
      </c>
      <c r="AC1813" s="90">
        <f t="shared" si="4052"/>
        <v>1813</v>
      </c>
      <c r="AD1813" s="17">
        <f t="shared" si="4060"/>
        <v>47806</v>
      </c>
      <c r="AE1813" s="16" t="e">
        <f t="shared" si="4053"/>
        <v>#VALUE!</v>
      </c>
      <c r="AF1813" s="10">
        <f ca="1">IFERROR(AVERAGE(INDIRECT("AE"&amp;AC1813-Template!$F$10+1):INDIRECT("AE"&amp;AC1813)),0)</f>
        <v>0</v>
      </c>
      <c r="AG1813" s="35"/>
      <c r="AH1813" s="86"/>
      <c r="AI1813" s="35"/>
      <c r="AJ1813" s="35"/>
      <c r="AK1813" s="35"/>
      <c r="AL1813" s="35"/>
      <c r="AM1813" s="35"/>
      <c r="AN1813" s="35"/>
      <c r="AO1813" s="35"/>
      <c r="AP1813" s="35"/>
      <c r="AQ1813" s="35"/>
      <c r="AR1813" s="35"/>
      <c r="AS1813" s="35"/>
      <c r="AT1813" s="35"/>
      <c r="AU1813" s="35"/>
      <c r="AV1813" s="35"/>
      <c r="AW1813" s="35"/>
      <c r="AX1813" s="35"/>
      <c r="AY1813" s="35"/>
      <c r="AZ1813" s="17">
        <f t="shared" ref="AZ1813" si="4095">AZ1812+1</f>
        <v>47829</v>
      </c>
      <c r="BA1813" s="216">
        <f t="shared" si="4076"/>
        <v>4</v>
      </c>
      <c r="BB1813" s="216">
        <f t="shared" ref="BB1813" si="4096">BB1812+1</f>
        <v>1808</v>
      </c>
      <c r="BC1813" s="16">
        <f t="shared" si="4078"/>
        <v>4.9534246575342467</v>
      </c>
      <c r="BD1813" s="16">
        <f>IF(Template!$F$7="Linear interpolation",LinInterp($AO$5:$AO$18,$AM$5:$AM$18,BC1813),CubicSpline($AO$5:$AO$18,$AM$5:$AM$18,BC1813))</f>
        <v>13.954587267502449</v>
      </c>
      <c r="BE1813" s="221">
        <f t="shared" si="4013"/>
        <v>1.9099269587252705</v>
      </c>
      <c r="BF1813" s="221">
        <f>BE1813/PRODUCT($BG$6:BG1812)</f>
        <v>1.0003438247179188</v>
      </c>
      <c r="BG1813" s="16">
        <f t="shared" si="4079"/>
        <v>1.0003438247179188</v>
      </c>
      <c r="BH1813" s="10">
        <f t="shared" si="4080"/>
        <v>12.549602204037225</v>
      </c>
      <c r="BI1813" s="90"/>
      <c r="BJ1813" s="17">
        <f t="shared" si="4063"/>
        <v>47806</v>
      </c>
      <c r="BK1813" s="16">
        <f t="shared" si="4056"/>
        <v>12.364803968848538</v>
      </c>
      <c r="BL1813" s="10">
        <f ca="1">IFERROR(AVERAGE(INDIRECT("BK"&amp;AC1813-Template!$F$10+1):INDIRECT("BK"&amp;AC1813)),0)</f>
        <v>12.27010132448317</v>
      </c>
      <c r="BM1813" s="35"/>
      <c r="BN1813" s="86"/>
      <c r="BO1813" s="35"/>
      <c r="BP1813" s="35"/>
      <c r="BQ1813" s="35"/>
      <c r="BR1813" s="35"/>
      <c r="BS1813" s="35"/>
      <c r="BT1813" s="35"/>
      <c r="BU1813" s="35"/>
      <c r="BV1813" s="35"/>
      <c r="BW1813" s="35"/>
      <c r="BX1813" s="35"/>
      <c r="BY1813" s="35"/>
      <c r="BZ1813" s="35"/>
      <c r="CA1813" s="35"/>
      <c r="CB1813" s="35"/>
      <c r="CC1813" s="35"/>
      <c r="CD1813" s="35"/>
      <c r="CE1813" s="35"/>
      <c r="CF1813" s="35"/>
      <c r="CG1813" s="35"/>
      <c r="CH1813" s="35"/>
    </row>
    <row r="1814" spans="1:86" ht="15.6" x14ac:dyDescent="0.3">
      <c r="A1814" s="35"/>
      <c r="B1814" s="86"/>
      <c r="C1814" s="35"/>
      <c r="D1814" s="35"/>
      <c r="E1814" s="35"/>
      <c r="F1814" s="35"/>
      <c r="G1814" s="35"/>
      <c r="H1814" s="35"/>
      <c r="I1814" s="35"/>
      <c r="J1814" s="35"/>
      <c r="K1814" s="35"/>
      <c r="L1814" s="35"/>
      <c r="M1814" s="35"/>
      <c r="N1814" s="35"/>
      <c r="O1814" s="35"/>
      <c r="P1814" s="35"/>
      <c r="Q1814" s="35"/>
      <c r="R1814" s="35"/>
      <c r="S1814" s="35"/>
      <c r="T1814" s="17">
        <f t="shared" si="4057"/>
        <v>47830</v>
      </c>
      <c r="U1814" s="216">
        <f t="shared" si="4050"/>
        <v>5</v>
      </c>
      <c r="V1814" s="216">
        <f t="shared" si="4057"/>
        <v>1809</v>
      </c>
      <c r="W1814" s="16">
        <f t="shared" si="4064"/>
        <v>4.956164383561644</v>
      </c>
      <c r="X1814" s="16" t="e">
        <f>IF(Template!$F$7="Linear interpolation",LinInterp($I$5:$I$22,$G$5:$G$22,W1814),CubicSpline($I$5:$I$22,$G$5:$G$22,W1814))</f>
        <v>#VALUE!</v>
      </c>
      <c r="Y1814" s="221" t="e">
        <f t="shared" si="4051"/>
        <v>#VALUE!</v>
      </c>
      <c r="Z1814" s="221" t="e">
        <f>Y1814/PRODUCT($AA$6:AA1813)</f>
        <v>#VALUE!</v>
      </c>
      <c r="AA1814" s="16" t="e">
        <f t="shared" si="4058"/>
        <v>#VALUE!</v>
      </c>
      <c r="AB1814" s="10" t="e">
        <f t="shared" si="4059"/>
        <v>#VALUE!</v>
      </c>
      <c r="AC1814" s="90">
        <f t="shared" si="4052"/>
        <v>1814</v>
      </c>
      <c r="AD1814" s="17">
        <f t="shared" si="4060"/>
        <v>47807</v>
      </c>
      <c r="AE1814" s="16" t="e">
        <f t="shared" si="4053"/>
        <v>#VALUE!</v>
      </c>
      <c r="AF1814" s="10">
        <f ca="1">IFERROR(AVERAGE(INDIRECT("AE"&amp;AC1814-Template!$F$10+1):INDIRECT("AE"&amp;AC1814)),0)</f>
        <v>0</v>
      </c>
      <c r="AG1814" s="35"/>
      <c r="AH1814" s="86"/>
      <c r="AI1814" s="35"/>
      <c r="AJ1814" s="35"/>
      <c r="AK1814" s="35"/>
      <c r="AL1814" s="35"/>
      <c r="AM1814" s="35"/>
      <c r="AN1814" s="35"/>
      <c r="AO1814" s="35"/>
      <c r="AP1814" s="35"/>
      <c r="AQ1814" s="35"/>
      <c r="AR1814" s="35"/>
      <c r="AS1814" s="35"/>
      <c r="AT1814" s="35"/>
      <c r="AU1814" s="35"/>
      <c r="AV1814" s="35"/>
      <c r="AW1814" s="35"/>
      <c r="AX1814" s="35"/>
      <c r="AY1814" s="35"/>
      <c r="AZ1814" s="17">
        <f t="shared" ref="AZ1814" si="4097">AZ1813+1</f>
        <v>47830</v>
      </c>
      <c r="BA1814" s="216">
        <f t="shared" si="4076"/>
        <v>5</v>
      </c>
      <c r="BB1814" s="216">
        <f t="shared" ref="BB1814" si="4098">BB1813+1</f>
        <v>1809</v>
      </c>
      <c r="BC1814" s="16">
        <f t="shared" si="4078"/>
        <v>4.956164383561644</v>
      </c>
      <c r="BD1814" s="16">
        <f>IF(Template!$F$7="Linear interpolation",LinInterp($AO$5:$AO$18,$AM$5:$AM$18,BC1814),CubicSpline($AO$5:$AO$18,$AM$5:$AM$18,BC1814))</f>
        <v>13.954268108295196</v>
      </c>
      <c r="BE1814" s="221">
        <f t="shared" si="4013"/>
        <v>1.91058410361836</v>
      </c>
      <c r="BF1814" s="221">
        <f>BE1814/PRODUCT($BG$6:BG1813)</f>
        <v>1.0003440680755291</v>
      </c>
      <c r="BG1814" s="16">
        <f t="shared" si="4079"/>
        <v>1.0003440680755291</v>
      </c>
      <c r="BH1814" s="10">
        <f t="shared" si="4080"/>
        <v>12.55848475681265</v>
      </c>
      <c r="BI1814" s="90"/>
      <c r="BJ1814" s="17">
        <f t="shared" si="4063"/>
        <v>47807</v>
      </c>
      <c r="BK1814" s="16">
        <f t="shared" si="4056"/>
        <v>12.372071879923286</v>
      </c>
      <c r="BL1814" s="10">
        <f ca="1">IFERROR(AVERAGE(INDIRECT("BK"&amp;AC1814-Template!$F$10+1):INDIRECT("BK"&amp;AC1814)),0)</f>
        <v>12.275874345160195</v>
      </c>
      <c r="BM1814" s="35"/>
      <c r="BN1814" s="86"/>
      <c r="BO1814" s="35"/>
      <c r="BP1814" s="35"/>
      <c r="BQ1814" s="35"/>
      <c r="BR1814" s="35"/>
      <c r="BS1814" s="35"/>
      <c r="BT1814" s="35"/>
      <c r="BU1814" s="35"/>
      <c r="BV1814" s="35"/>
      <c r="BW1814" s="35"/>
      <c r="BX1814" s="35"/>
      <c r="BY1814" s="35"/>
      <c r="BZ1814" s="35"/>
      <c r="CA1814" s="35"/>
      <c r="CB1814" s="35"/>
      <c r="CC1814" s="35"/>
      <c r="CD1814" s="35"/>
      <c r="CE1814" s="35"/>
      <c r="CF1814" s="35"/>
      <c r="CG1814" s="35"/>
      <c r="CH1814" s="35"/>
    </row>
    <row r="1815" spans="1:86" ht="15.6" x14ac:dyDescent="0.3">
      <c r="A1815" s="35"/>
      <c r="B1815" s="86"/>
      <c r="C1815" s="35"/>
      <c r="D1815" s="35"/>
      <c r="E1815" s="35"/>
      <c r="F1815" s="35"/>
      <c r="G1815" s="35"/>
      <c r="H1815" s="35"/>
      <c r="I1815" s="35"/>
      <c r="J1815" s="35"/>
      <c r="K1815" s="35"/>
      <c r="L1815" s="35"/>
      <c r="M1815" s="35"/>
      <c r="N1815" s="35"/>
      <c r="O1815" s="35"/>
      <c r="P1815" s="35"/>
      <c r="Q1815" s="35"/>
      <c r="R1815" s="35"/>
      <c r="S1815" s="35"/>
      <c r="T1815" s="17">
        <f t="shared" si="4057"/>
        <v>47831</v>
      </c>
      <c r="U1815" s="216">
        <f t="shared" si="4050"/>
        <v>6</v>
      </c>
      <c r="V1815" s="216">
        <f t="shared" si="4057"/>
        <v>1810</v>
      </c>
      <c r="W1815" s="16">
        <f t="shared" si="4064"/>
        <v>4.9589041095890414</v>
      </c>
      <c r="X1815" s="16" t="e">
        <f>IF(Template!$F$7="Linear interpolation",LinInterp($I$5:$I$22,$G$5:$G$22,W1815),CubicSpline($I$5:$I$22,$G$5:$G$22,W1815))</f>
        <v>#VALUE!</v>
      </c>
      <c r="Y1815" s="221" t="e">
        <f t="shared" si="4051"/>
        <v>#VALUE!</v>
      </c>
      <c r="Z1815" s="221" t="e">
        <f>Y1815/PRODUCT($AA$6:AA1814)</f>
        <v>#VALUE!</v>
      </c>
      <c r="AA1815" s="16" t="e">
        <f t="shared" si="4058"/>
        <v>#VALUE!</v>
      </c>
      <c r="AB1815" s="10" t="e">
        <f t="shared" si="4059"/>
        <v>#VALUE!</v>
      </c>
      <c r="AC1815" s="90">
        <f t="shared" si="4052"/>
        <v>1815</v>
      </c>
      <c r="AD1815" s="17">
        <f t="shared" si="4060"/>
        <v>47808</v>
      </c>
      <c r="AE1815" s="16" t="e">
        <f t="shared" si="4053"/>
        <v>#VALUE!</v>
      </c>
      <c r="AF1815" s="10">
        <f ca="1">IFERROR(AVERAGE(INDIRECT("AE"&amp;AC1815-Template!$F$10+1):INDIRECT("AE"&amp;AC1815)),0)</f>
        <v>0</v>
      </c>
      <c r="AG1815" s="35"/>
      <c r="AH1815" s="86"/>
      <c r="AI1815" s="35"/>
      <c r="AJ1815" s="35"/>
      <c r="AK1815" s="35"/>
      <c r="AL1815" s="35"/>
      <c r="AM1815" s="35"/>
      <c r="AN1815" s="35"/>
      <c r="AO1815" s="35"/>
      <c r="AP1815" s="35"/>
      <c r="AQ1815" s="35"/>
      <c r="AR1815" s="35"/>
      <c r="AS1815" s="35"/>
      <c r="AT1815" s="35"/>
      <c r="AU1815" s="35"/>
      <c r="AV1815" s="35"/>
      <c r="AW1815" s="35"/>
      <c r="AX1815" s="35"/>
      <c r="AY1815" s="35"/>
      <c r="AZ1815" s="17">
        <f t="shared" ref="AZ1815" si="4099">AZ1814+1</f>
        <v>47831</v>
      </c>
      <c r="BA1815" s="216">
        <f t="shared" si="4076"/>
        <v>6</v>
      </c>
      <c r="BB1815" s="216">
        <f t="shared" ref="BB1815" si="4100">BB1814+1</f>
        <v>1810</v>
      </c>
      <c r="BC1815" s="16">
        <f t="shared" si="4078"/>
        <v>4.9589041095890414</v>
      </c>
      <c r="BD1815" s="16">
        <f>IF(Template!$F$7="Linear interpolation",LinInterp($AO$5:$AO$18,$AM$5:$AM$18,BC1815),CubicSpline($AO$5:$AO$18,$AM$5:$AM$18,BC1815))</f>
        <v>13.953954938107264</v>
      </c>
      <c r="BE1815" s="221">
        <f t="shared" si="4013"/>
        <v>1.9112419433212844</v>
      </c>
      <c r="BF1815" s="221">
        <f>BE1815/PRODUCT($BG$6:BG1814)</f>
        <v>1.0003443133969754</v>
      </c>
      <c r="BG1815" s="16">
        <f t="shared" si="4079"/>
        <v>1.0003440680755291</v>
      </c>
      <c r="BH1815" s="10">
        <f t="shared" si="4080"/>
        <v>12.55848475681265</v>
      </c>
      <c r="BI1815" s="90"/>
      <c r="BJ1815" s="17">
        <f t="shared" si="4063"/>
        <v>47808</v>
      </c>
      <c r="BK1815" s="16">
        <f t="shared" si="4056"/>
        <v>12.379408635396549</v>
      </c>
      <c r="BL1815" s="10">
        <f ca="1">IFERROR(AVERAGE(INDIRECT("BK"&amp;AC1815-Template!$F$10+1):INDIRECT("BK"&amp;AC1815)),0)</f>
        <v>12.282229605548439</v>
      </c>
      <c r="BM1815" s="35"/>
      <c r="BN1815" s="86"/>
      <c r="BO1815" s="35"/>
      <c r="BP1815" s="35"/>
      <c r="BQ1815" s="35"/>
      <c r="BR1815" s="35"/>
      <c r="BS1815" s="35"/>
      <c r="BT1815" s="35"/>
      <c r="BU1815" s="35"/>
      <c r="BV1815" s="35"/>
      <c r="BW1815" s="35"/>
      <c r="BX1815" s="35"/>
      <c r="BY1815" s="35"/>
      <c r="BZ1815" s="35"/>
      <c r="CA1815" s="35"/>
      <c r="CB1815" s="35"/>
      <c r="CC1815" s="35"/>
      <c r="CD1815" s="35"/>
      <c r="CE1815" s="35"/>
      <c r="CF1815" s="35"/>
      <c r="CG1815" s="35"/>
      <c r="CH1815" s="35"/>
    </row>
    <row r="1816" spans="1:86" ht="15.6" x14ac:dyDescent="0.3">
      <c r="A1816" s="35"/>
      <c r="B1816" s="86"/>
      <c r="C1816" s="35"/>
      <c r="D1816" s="35"/>
      <c r="E1816" s="35"/>
      <c r="F1816" s="35"/>
      <c r="G1816" s="35"/>
      <c r="H1816" s="35"/>
      <c r="I1816" s="35"/>
      <c r="J1816" s="35"/>
      <c r="K1816" s="35"/>
      <c r="L1816" s="35"/>
      <c r="M1816" s="35"/>
      <c r="N1816" s="35"/>
      <c r="O1816" s="35"/>
      <c r="P1816" s="35"/>
      <c r="Q1816" s="35"/>
      <c r="R1816" s="35"/>
      <c r="S1816" s="35"/>
      <c r="T1816" s="17">
        <f t="shared" si="4057"/>
        <v>47832</v>
      </c>
      <c r="U1816" s="216">
        <f t="shared" si="4050"/>
        <v>7</v>
      </c>
      <c r="V1816" s="216">
        <f t="shared" si="4057"/>
        <v>1811</v>
      </c>
      <c r="W1816" s="16">
        <f t="shared" si="4064"/>
        <v>4.9616438356164387</v>
      </c>
      <c r="X1816" s="16" t="e">
        <f>IF(Template!$F$7="Linear interpolation",LinInterp($I$5:$I$22,$G$5:$G$22,W1816),CubicSpline($I$5:$I$22,$G$5:$G$22,W1816))</f>
        <v>#VALUE!</v>
      </c>
      <c r="Y1816" s="221" t="e">
        <f t="shared" si="4051"/>
        <v>#VALUE!</v>
      </c>
      <c r="Z1816" s="221" t="e">
        <f>Y1816/PRODUCT($AA$6:AA1815)</f>
        <v>#VALUE!</v>
      </c>
      <c r="AA1816" s="16" t="e">
        <f t="shared" si="4058"/>
        <v>#VALUE!</v>
      </c>
      <c r="AB1816" s="10" t="e">
        <f t="shared" si="4059"/>
        <v>#VALUE!</v>
      </c>
      <c r="AC1816" s="90">
        <f t="shared" si="4052"/>
        <v>1816</v>
      </c>
      <c r="AD1816" s="17">
        <f t="shared" si="4060"/>
        <v>47809</v>
      </c>
      <c r="AE1816" s="16" t="e">
        <f t="shared" si="4053"/>
        <v>#VALUE!</v>
      </c>
      <c r="AF1816" s="10">
        <f ca="1">IFERROR(AVERAGE(INDIRECT("AE"&amp;AC1816-Template!$F$10+1):INDIRECT("AE"&amp;AC1816)),0)</f>
        <v>0</v>
      </c>
      <c r="AG1816" s="35"/>
      <c r="AH1816" s="86"/>
      <c r="AI1816" s="35"/>
      <c r="AJ1816" s="35"/>
      <c r="AK1816" s="35"/>
      <c r="AL1816" s="35"/>
      <c r="AM1816" s="35"/>
      <c r="AN1816" s="35"/>
      <c r="AO1816" s="35"/>
      <c r="AP1816" s="35"/>
      <c r="AQ1816" s="35"/>
      <c r="AR1816" s="35"/>
      <c r="AS1816" s="35"/>
      <c r="AT1816" s="35"/>
      <c r="AU1816" s="35"/>
      <c r="AV1816" s="35"/>
      <c r="AW1816" s="35"/>
      <c r="AX1816" s="35"/>
      <c r="AY1816" s="35"/>
      <c r="AZ1816" s="17">
        <f t="shared" ref="AZ1816" si="4101">AZ1815+1</f>
        <v>47832</v>
      </c>
      <c r="BA1816" s="216">
        <f t="shared" si="4076"/>
        <v>7</v>
      </c>
      <c r="BB1816" s="216">
        <f t="shared" ref="BB1816" si="4102">BB1815+1</f>
        <v>1811</v>
      </c>
      <c r="BC1816" s="16">
        <f t="shared" si="4078"/>
        <v>4.9616438356164387</v>
      </c>
      <c r="BD1816" s="16">
        <f>IF(Template!$F$7="Linear interpolation",LinInterp($AO$5:$AO$18,$AM$5:$AM$18,BC1816),CubicSpline($AO$5:$AO$18,$AM$5:$AM$18,BC1816))</f>
        <v>13.953647792133353</v>
      </c>
      <c r="BE1816" s="221">
        <f t="shared" si="4013"/>
        <v>1.9119004821556662</v>
      </c>
      <c r="BF1816" s="221">
        <f>BE1816/PRODUCT($BG$6:BG1815)</f>
        <v>1.00034480600719</v>
      </c>
      <c r="BG1816" s="16">
        <f t="shared" si="4079"/>
        <v>1.0003440680755291</v>
      </c>
      <c r="BH1816" s="10">
        <f t="shared" si="4080"/>
        <v>12.55848475681265</v>
      </c>
      <c r="BI1816" s="90"/>
      <c r="BJ1816" s="17">
        <f t="shared" si="4063"/>
        <v>47809</v>
      </c>
      <c r="BK1816" s="16">
        <f t="shared" si="4056"/>
        <v>12.386814358977372</v>
      </c>
      <c r="BL1816" s="10">
        <f ca="1">IFERROR(AVERAGE(INDIRECT("BK"&amp;AC1816-Template!$F$10+1):INDIRECT("BK"&amp;AC1816)),0)</f>
        <v>12.288652038876144</v>
      </c>
      <c r="BM1816" s="35"/>
      <c r="BN1816" s="86"/>
      <c r="BO1816" s="35"/>
      <c r="BP1816" s="35"/>
      <c r="BQ1816" s="35"/>
      <c r="BR1816" s="35"/>
      <c r="BS1816" s="35"/>
      <c r="BT1816" s="35"/>
      <c r="BU1816" s="35"/>
      <c r="BV1816" s="35"/>
      <c r="BW1816" s="35"/>
      <c r="BX1816" s="35"/>
      <c r="BY1816" s="35"/>
      <c r="BZ1816" s="35"/>
      <c r="CA1816" s="35"/>
      <c r="CB1816" s="35"/>
      <c r="CC1816" s="35"/>
      <c r="CD1816" s="35"/>
      <c r="CE1816" s="35"/>
      <c r="CF1816" s="35"/>
      <c r="CG1816" s="35"/>
      <c r="CH1816" s="35"/>
    </row>
    <row r="1817" spans="1:86" ht="15.6" x14ac:dyDescent="0.3">
      <c r="A1817" s="35"/>
      <c r="B1817" s="86"/>
      <c r="C1817" s="35"/>
      <c r="D1817" s="35"/>
      <c r="E1817" s="35"/>
      <c r="F1817" s="35"/>
      <c r="G1817" s="35"/>
      <c r="H1817" s="35"/>
      <c r="I1817" s="35"/>
      <c r="J1817" s="35"/>
      <c r="K1817" s="35"/>
      <c r="L1817" s="35"/>
      <c r="M1817" s="35"/>
      <c r="N1817" s="35"/>
      <c r="O1817" s="35"/>
      <c r="P1817" s="35"/>
      <c r="Q1817" s="35"/>
      <c r="R1817" s="35"/>
      <c r="S1817" s="35"/>
      <c r="T1817" s="17">
        <f t="shared" si="4057"/>
        <v>47833</v>
      </c>
      <c r="U1817" s="216">
        <f t="shared" si="4050"/>
        <v>1</v>
      </c>
      <c r="V1817" s="216">
        <f t="shared" si="4057"/>
        <v>1812</v>
      </c>
      <c r="W1817" s="16">
        <f t="shared" si="4064"/>
        <v>4.9643835616438352</v>
      </c>
      <c r="X1817" s="16" t="e">
        <f>IF(Template!$F$7="Linear interpolation",LinInterp($I$5:$I$22,$G$5:$G$22,W1817),CubicSpline($I$5:$I$22,$G$5:$G$22,W1817))</f>
        <v>#VALUE!</v>
      </c>
      <c r="Y1817" s="221" t="e">
        <f t="shared" si="4051"/>
        <v>#VALUE!</v>
      </c>
      <c r="Z1817" s="221" t="e">
        <f>Y1817/PRODUCT($AA$6:AA1816)</f>
        <v>#VALUE!</v>
      </c>
      <c r="AA1817" s="16" t="e">
        <f t="shared" si="4058"/>
        <v>#VALUE!</v>
      </c>
      <c r="AB1817" s="10" t="e">
        <f t="shared" si="4059"/>
        <v>#VALUE!</v>
      </c>
      <c r="AC1817" s="90">
        <f t="shared" si="4052"/>
        <v>1817</v>
      </c>
      <c r="AD1817" s="17">
        <f t="shared" si="4060"/>
        <v>47810</v>
      </c>
      <c r="AE1817" s="16" t="e">
        <f t="shared" si="4053"/>
        <v>#VALUE!</v>
      </c>
      <c r="AF1817" s="10">
        <f ca="1">IFERROR(AVERAGE(INDIRECT("AE"&amp;AC1817-Template!$F$10+1):INDIRECT("AE"&amp;AC1817)),0)</f>
        <v>0</v>
      </c>
      <c r="AG1817" s="35"/>
      <c r="AH1817" s="86"/>
      <c r="AI1817" s="35"/>
      <c r="AJ1817" s="35"/>
      <c r="AK1817" s="35"/>
      <c r="AL1817" s="35"/>
      <c r="AM1817" s="35"/>
      <c r="AN1817" s="35"/>
      <c r="AO1817" s="35"/>
      <c r="AP1817" s="35"/>
      <c r="AQ1817" s="35"/>
      <c r="AR1817" s="35"/>
      <c r="AS1817" s="35"/>
      <c r="AT1817" s="35"/>
      <c r="AU1817" s="35"/>
      <c r="AV1817" s="35"/>
      <c r="AW1817" s="35"/>
      <c r="AX1817" s="35"/>
      <c r="AY1817" s="35"/>
      <c r="AZ1817" s="17">
        <f t="shared" ref="AZ1817" si="4103">AZ1816+1</f>
        <v>47833</v>
      </c>
      <c r="BA1817" s="216">
        <f t="shared" si="4076"/>
        <v>1</v>
      </c>
      <c r="BB1817" s="216">
        <f t="shared" ref="BB1817" si="4104">BB1816+1</f>
        <v>1812</v>
      </c>
      <c r="BC1817" s="16">
        <f t="shared" si="4078"/>
        <v>4.9643835616438352</v>
      </c>
      <c r="BD1817" s="16">
        <f>IF(Template!$F$7="Linear interpolation",LinInterp($AO$5:$AO$18,$AM$5:$AM$18,BC1817),CubicSpline($AO$5:$AO$18,$AM$5:$AM$18,BC1817))</f>
        <v>13.953346705568155</v>
      </c>
      <c r="BE1817" s="221">
        <f t="shared" si="4013"/>
        <v>1.9125597244554602</v>
      </c>
      <c r="BF1817" s="221">
        <f>BE1817/PRODUCT($BG$6:BG1816)</f>
        <v>1.0003455478770493</v>
      </c>
      <c r="BG1817" s="16">
        <f t="shared" si="4079"/>
        <v>1.0003455478770493</v>
      </c>
      <c r="BH1817" s="10">
        <f t="shared" si="4080"/>
        <v>12.612497512300314</v>
      </c>
      <c r="BI1817" s="90"/>
      <c r="BJ1817" s="17">
        <f t="shared" si="4063"/>
        <v>47810</v>
      </c>
      <c r="BK1817" s="16">
        <f t="shared" si="4056"/>
        <v>12.386814358977372</v>
      </c>
      <c r="BL1817" s="10">
        <f ca="1">IFERROR(AVERAGE(INDIRECT("BK"&amp;AC1817-Template!$F$10+1):INDIRECT("BK"&amp;AC1817)),0)</f>
        <v>12.294892608528755</v>
      </c>
      <c r="BM1817" s="35"/>
      <c r="BN1817" s="86"/>
      <c r="BO1817" s="35"/>
      <c r="BP1817" s="35"/>
      <c r="BQ1817" s="35"/>
      <c r="BR1817" s="35"/>
      <c r="BS1817" s="35"/>
      <c r="BT1817" s="35"/>
      <c r="BU1817" s="35"/>
      <c r="BV1817" s="35"/>
      <c r="BW1817" s="35"/>
      <c r="BX1817" s="35"/>
      <c r="BY1817" s="35"/>
      <c r="BZ1817" s="35"/>
      <c r="CA1817" s="35"/>
      <c r="CB1817" s="35"/>
      <c r="CC1817" s="35"/>
      <c r="CD1817" s="35"/>
      <c r="CE1817" s="35"/>
      <c r="CF1817" s="35"/>
      <c r="CG1817" s="35"/>
      <c r="CH1817" s="35"/>
    </row>
    <row r="1818" spans="1:86" ht="15.6" x14ac:dyDescent="0.3">
      <c r="A1818" s="35"/>
      <c r="B1818" s="86"/>
      <c r="C1818" s="35"/>
      <c r="D1818" s="35"/>
      <c r="E1818" s="35"/>
      <c r="F1818" s="35"/>
      <c r="G1818" s="35"/>
      <c r="H1818" s="35"/>
      <c r="I1818" s="35"/>
      <c r="J1818" s="35"/>
      <c r="K1818" s="35"/>
      <c r="L1818" s="35"/>
      <c r="M1818" s="35"/>
      <c r="N1818" s="35"/>
      <c r="O1818" s="35"/>
      <c r="P1818" s="35"/>
      <c r="Q1818" s="35"/>
      <c r="R1818" s="35"/>
      <c r="S1818" s="35"/>
      <c r="T1818" s="17">
        <f t="shared" si="4057"/>
        <v>47834</v>
      </c>
      <c r="U1818" s="216">
        <f t="shared" si="4050"/>
        <v>2</v>
      </c>
      <c r="V1818" s="216">
        <f t="shared" si="4057"/>
        <v>1813</v>
      </c>
      <c r="W1818" s="16">
        <f t="shared" si="4064"/>
        <v>4.9671232876712326</v>
      </c>
      <c r="X1818" s="16" t="e">
        <f>IF(Template!$F$7="Linear interpolation",LinInterp($I$5:$I$22,$G$5:$G$22,W1818),CubicSpline($I$5:$I$22,$G$5:$G$22,W1818))</f>
        <v>#VALUE!</v>
      </c>
      <c r="Y1818" s="221" t="e">
        <f t="shared" si="4051"/>
        <v>#VALUE!</v>
      </c>
      <c r="Z1818" s="221" t="e">
        <f>Y1818/PRODUCT($AA$6:AA1817)</f>
        <v>#VALUE!</v>
      </c>
      <c r="AA1818" s="16" t="e">
        <f t="shared" si="4058"/>
        <v>#VALUE!</v>
      </c>
      <c r="AB1818" s="10" t="e">
        <f t="shared" si="4059"/>
        <v>#VALUE!</v>
      </c>
      <c r="AC1818" s="90">
        <f t="shared" si="4052"/>
        <v>1818</v>
      </c>
      <c r="AD1818" s="17">
        <f t="shared" si="4060"/>
        <v>47811</v>
      </c>
      <c r="AE1818" s="16" t="e">
        <f t="shared" si="4053"/>
        <v>#VALUE!</v>
      </c>
      <c r="AF1818" s="10">
        <f ca="1">IFERROR(AVERAGE(INDIRECT("AE"&amp;AC1818-Template!$F$10+1):INDIRECT("AE"&amp;AC1818)),0)</f>
        <v>0</v>
      </c>
      <c r="AG1818" s="35"/>
      <c r="AH1818" s="86"/>
      <c r="AI1818" s="35"/>
      <c r="AJ1818" s="35"/>
      <c r="AK1818" s="35"/>
      <c r="AL1818" s="35"/>
      <c r="AM1818" s="35"/>
      <c r="AN1818" s="35"/>
      <c r="AO1818" s="35"/>
      <c r="AP1818" s="35"/>
      <c r="AQ1818" s="35"/>
      <c r="AR1818" s="35"/>
      <c r="AS1818" s="35"/>
      <c r="AT1818" s="35"/>
      <c r="AU1818" s="35"/>
      <c r="AV1818" s="35"/>
      <c r="AW1818" s="35"/>
      <c r="AX1818" s="35"/>
      <c r="AY1818" s="35"/>
      <c r="AZ1818" s="17">
        <f t="shared" ref="AZ1818" si="4105">AZ1817+1</f>
        <v>47834</v>
      </c>
      <c r="BA1818" s="216">
        <f t="shared" si="4076"/>
        <v>2</v>
      </c>
      <c r="BB1818" s="216">
        <f t="shared" ref="BB1818" si="4106">BB1817+1</f>
        <v>1813</v>
      </c>
      <c r="BC1818" s="16">
        <f t="shared" si="4078"/>
        <v>4.9671232876712326</v>
      </c>
      <c r="BD1818" s="16">
        <f>IF(Template!$F$7="Linear interpolation",LinInterp($AO$5:$AO$18,$AM$5:$AM$18,BC1818),CubicSpline($AO$5:$AO$18,$AM$5:$AM$18,BC1818))</f>
        <v>13.953051713606367</v>
      </c>
      <c r="BE1818" s="221">
        <f t="shared" si="4013"/>
        <v>1.9132196745669667</v>
      </c>
      <c r="BF1818" s="221">
        <f>BE1818/PRODUCT($BG$6:BG1817)</f>
        <v>1.0003450611779952</v>
      </c>
      <c r="BG1818" s="16">
        <f t="shared" si="4079"/>
        <v>1.0003450611779952</v>
      </c>
      <c r="BH1818" s="10">
        <f t="shared" si="4080"/>
        <v>12.594732996823122</v>
      </c>
      <c r="BI1818" s="90"/>
      <c r="BJ1818" s="17">
        <f t="shared" si="4063"/>
        <v>47811</v>
      </c>
      <c r="BK1818" s="16">
        <f t="shared" si="4056"/>
        <v>12.386814358977372</v>
      </c>
      <c r="BL1818" s="10">
        <f ca="1">IFERROR(AVERAGE(INDIRECT("BK"&amp;AC1818-Template!$F$10+1):INDIRECT("BK"&amp;AC1818)),0)</f>
        <v>12.300949131204296</v>
      </c>
      <c r="BM1818" s="35"/>
      <c r="BN1818" s="86"/>
      <c r="BO1818" s="35"/>
      <c r="BP1818" s="35"/>
      <c r="BQ1818" s="35"/>
      <c r="BR1818" s="35"/>
      <c r="BS1818" s="35"/>
      <c r="BT1818" s="35"/>
      <c r="BU1818" s="35"/>
      <c r="BV1818" s="35"/>
      <c r="BW1818" s="35"/>
      <c r="BX1818" s="35"/>
      <c r="BY1818" s="35"/>
      <c r="BZ1818" s="35"/>
      <c r="CA1818" s="35"/>
      <c r="CB1818" s="35"/>
      <c r="CC1818" s="35"/>
      <c r="CD1818" s="35"/>
      <c r="CE1818" s="35"/>
      <c r="CF1818" s="35"/>
      <c r="CG1818" s="35"/>
      <c r="CH1818" s="35"/>
    </row>
    <row r="1819" spans="1:86" ht="15.6" x14ac:dyDescent="0.3">
      <c r="A1819" s="35"/>
      <c r="B1819" s="86"/>
      <c r="C1819" s="35"/>
      <c r="D1819" s="35"/>
      <c r="E1819" s="35"/>
      <c r="F1819" s="35"/>
      <c r="G1819" s="35"/>
      <c r="H1819" s="35"/>
      <c r="I1819" s="35"/>
      <c r="J1819" s="35"/>
      <c r="K1819" s="35"/>
      <c r="L1819" s="35"/>
      <c r="M1819" s="35"/>
      <c r="N1819" s="35"/>
      <c r="O1819" s="35"/>
      <c r="P1819" s="35"/>
      <c r="Q1819" s="35"/>
      <c r="R1819" s="35"/>
      <c r="S1819" s="35"/>
      <c r="T1819" s="17">
        <f t="shared" si="4057"/>
        <v>47835</v>
      </c>
      <c r="U1819" s="216">
        <f t="shared" si="4050"/>
        <v>3</v>
      </c>
      <c r="V1819" s="216">
        <f t="shared" si="4057"/>
        <v>1814</v>
      </c>
      <c r="W1819" s="16">
        <f t="shared" si="4064"/>
        <v>4.9698630136986299</v>
      </c>
      <c r="X1819" s="16" t="e">
        <f>IF(Template!$F$7="Linear interpolation",LinInterp($I$5:$I$22,$G$5:$G$22,W1819),CubicSpline($I$5:$I$22,$G$5:$G$22,W1819))</f>
        <v>#VALUE!</v>
      </c>
      <c r="Y1819" s="221" t="e">
        <f t="shared" si="4051"/>
        <v>#VALUE!</v>
      </c>
      <c r="Z1819" s="221" t="e">
        <f>Y1819/PRODUCT($AA$6:AA1818)</f>
        <v>#VALUE!</v>
      </c>
      <c r="AA1819" s="16" t="e">
        <f t="shared" si="4058"/>
        <v>#VALUE!</v>
      </c>
      <c r="AB1819" s="10" t="e">
        <f t="shared" si="4059"/>
        <v>#VALUE!</v>
      </c>
      <c r="AC1819" s="90">
        <f t="shared" si="4052"/>
        <v>1819</v>
      </c>
      <c r="AD1819" s="17">
        <f t="shared" si="4060"/>
        <v>47812</v>
      </c>
      <c r="AE1819" s="16" t="e">
        <f t="shared" si="4053"/>
        <v>#VALUE!</v>
      </c>
      <c r="AF1819" s="10">
        <f ca="1">IFERROR(AVERAGE(INDIRECT("AE"&amp;AC1819-Template!$F$10+1):INDIRECT("AE"&amp;AC1819)),0)</f>
        <v>0</v>
      </c>
      <c r="AG1819" s="35"/>
      <c r="AH1819" s="86"/>
      <c r="AI1819" s="35"/>
      <c r="AJ1819" s="35"/>
      <c r="AK1819" s="35"/>
      <c r="AL1819" s="35"/>
      <c r="AM1819" s="35"/>
      <c r="AN1819" s="35"/>
      <c r="AO1819" s="35"/>
      <c r="AP1819" s="35"/>
      <c r="AQ1819" s="35"/>
      <c r="AR1819" s="35"/>
      <c r="AS1819" s="35"/>
      <c r="AT1819" s="35"/>
      <c r="AU1819" s="35"/>
      <c r="AV1819" s="35"/>
      <c r="AW1819" s="35"/>
      <c r="AX1819" s="35"/>
      <c r="AY1819" s="35"/>
      <c r="AZ1819" s="17">
        <f t="shared" ref="AZ1819" si="4107">AZ1818+1</f>
        <v>47835</v>
      </c>
      <c r="BA1819" s="216">
        <f t="shared" si="4076"/>
        <v>3</v>
      </c>
      <c r="BB1819" s="216">
        <f t="shared" ref="BB1819" si="4108">BB1818+1</f>
        <v>1814</v>
      </c>
      <c r="BC1819" s="16">
        <f t="shared" si="4078"/>
        <v>4.9698630136986299</v>
      </c>
      <c r="BD1819" s="16">
        <f>IF(Template!$F$7="Linear interpolation",LinInterp($AO$5:$AO$18,$AM$5:$AM$18,BC1819),CubicSpline($AO$5:$AO$18,$AM$5:$AM$18,BC1819))</f>
        <v>13.952762851442683</v>
      </c>
      <c r="BE1819" s="221">
        <f t="shared" si="4013"/>
        <v>1.9138803368488619</v>
      </c>
      <c r="BF1819" s="221">
        <f>BE1819/PRODUCT($BG$6:BG1818)</f>
        <v>1.0003453143884506</v>
      </c>
      <c r="BG1819" s="16">
        <f t="shared" si="4079"/>
        <v>1.0003453143884506</v>
      </c>
      <c r="BH1819" s="10">
        <f t="shared" si="4080"/>
        <v>12.603975178448579</v>
      </c>
      <c r="BI1819" s="90"/>
      <c r="BJ1819" s="17">
        <f t="shared" si="4063"/>
        <v>47812</v>
      </c>
      <c r="BK1819" s="16">
        <f t="shared" si="4056"/>
        <v>12.431940251243168</v>
      </c>
      <c r="BL1819" s="10">
        <f ca="1">IFERROR(AVERAGE(INDIRECT("BK"&amp;AC1819-Template!$F$10+1):INDIRECT("BK"&amp;AC1819)),0)</f>
        <v>12.308509850288697</v>
      </c>
      <c r="BM1819" s="35"/>
      <c r="BN1819" s="86"/>
      <c r="BO1819" s="35"/>
      <c r="BP1819" s="35"/>
      <c r="BQ1819" s="35"/>
      <c r="BR1819" s="35"/>
      <c r="BS1819" s="35"/>
      <c r="BT1819" s="35"/>
      <c r="BU1819" s="35"/>
      <c r="BV1819" s="35"/>
      <c r="BW1819" s="35"/>
      <c r="BX1819" s="35"/>
      <c r="BY1819" s="35"/>
      <c r="BZ1819" s="35"/>
      <c r="CA1819" s="35"/>
      <c r="CB1819" s="35"/>
      <c r="CC1819" s="35"/>
      <c r="CD1819" s="35"/>
      <c r="CE1819" s="35"/>
      <c r="CF1819" s="35"/>
      <c r="CG1819" s="35"/>
      <c r="CH1819" s="35"/>
    </row>
    <row r="1820" spans="1:86" ht="15.6" x14ac:dyDescent="0.3">
      <c r="A1820" s="35"/>
      <c r="B1820" s="86"/>
      <c r="C1820" s="35"/>
      <c r="D1820" s="35"/>
      <c r="E1820" s="35"/>
      <c r="F1820" s="35"/>
      <c r="G1820" s="35"/>
      <c r="H1820" s="35"/>
      <c r="I1820" s="35"/>
      <c r="J1820" s="35"/>
      <c r="K1820" s="35"/>
      <c r="L1820" s="35"/>
      <c r="M1820" s="35"/>
      <c r="N1820" s="35"/>
      <c r="O1820" s="35"/>
      <c r="P1820" s="35"/>
      <c r="Q1820" s="35"/>
      <c r="R1820" s="35"/>
      <c r="S1820" s="35"/>
      <c r="T1820" s="17">
        <f t="shared" si="4057"/>
        <v>47836</v>
      </c>
      <c r="U1820" s="216">
        <f t="shared" si="4050"/>
        <v>4</v>
      </c>
      <c r="V1820" s="216">
        <f t="shared" si="4057"/>
        <v>1815</v>
      </c>
      <c r="W1820" s="16">
        <f t="shared" si="4064"/>
        <v>4.9726027397260273</v>
      </c>
      <c r="X1820" s="16" t="e">
        <f>IF(Template!$F$7="Linear interpolation",LinInterp($I$5:$I$22,$G$5:$G$22,W1820),CubicSpline($I$5:$I$22,$G$5:$G$22,W1820))</f>
        <v>#VALUE!</v>
      </c>
      <c r="Y1820" s="221" t="e">
        <f t="shared" si="4051"/>
        <v>#VALUE!</v>
      </c>
      <c r="Z1820" s="221" t="e">
        <f>Y1820/PRODUCT($AA$6:AA1819)</f>
        <v>#VALUE!</v>
      </c>
      <c r="AA1820" s="16" t="e">
        <f t="shared" si="4058"/>
        <v>#VALUE!</v>
      </c>
      <c r="AB1820" s="10" t="e">
        <f t="shared" si="4059"/>
        <v>#VALUE!</v>
      </c>
      <c r="AC1820" s="90">
        <f t="shared" si="4052"/>
        <v>1820</v>
      </c>
      <c r="AD1820" s="17">
        <f t="shared" si="4060"/>
        <v>47813</v>
      </c>
      <c r="AE1820" s="16" t="e">
        <f t="shared" si="4053"/>
        <v>#VALUE!</v>
      </c>
      <c r="AF1820" s="10">
        <f ca="1">IFERROR(AVERAGE(INDIRECT("AE"&amp;AC1820-Template!$F$10+1):INDIRECT("AE"&amp;AC1820)),0)</f>
        <v>0</v>
      </c>
      <c r="AG1820" s="35"/>
      <c r="AH1820" s="86"/>
      <c r="AI1820" s="35"/>
      <c r="AJ1820" s="35"/>
      <c r="AK1820" s="35"/>
      <c r="AL1820" s="35"/>
      <c r="AM1820" s="35"/>
      <c r="AN1820" s="35"/>
      <c r="AO1820" s="35"/>
      <c r="AP1820" s="35"/>
      <c r="AQ1820" s="35"/>
      <c r="AR1820" s="35"/>
      <c r="AS1820" s="35"/>
      <c r="AT1820" s="35"/>
      <c r="AU1820" s="35"/>
      <c r="AV1820" s="35"/>
      <c r="AW1820" s="35"/>
      <c r="AX1820" s="35"/>
      <c r="AY1820" s="35"/>
      <c r="AZ1820" s="17">
        <f t="shared" ref="AZ1820" si="4109">AZ1819+1</f>
        <v>47836</v>
      </c>
      <c r="BA1820" s="216">
        <f t="shared" si="4076"/>
        <v>4</v>
      </c>
      <c r="BB1820" s="216">
        <f t="shared" ref="BB1820" si="4110">BB1819+1</f>
        <v>1815</v>
      </c>
      <c r="BC1820" s="16">
        <f t="shared" si="4078"/>
        <v>4.9726027397260273</v>
      </c>
      <c r="BD1820" s="16">
        <f>IF(Template!$F$7="Linear interpolation",LinInterp($AO$5:$AO$18,$AM$5:$AM$18,BC1820),CubicSpline($AO$5:$AO$18,$AM$5:$AM$18,BC1820))</f>
        <v>13.9524801542718</v>
      </c>
      <c r="BE1820" s="221">
        <f t="shared" si="4013"/>
        <v>1.9145417156722166</v>
      </c>
      <c r="BF1820" s="221">
        <f>BE1820/PRODUCT($BG$6:BG1819)</f>
        <v>1.0003455695795715</v>
      </c>
      <c r="BG1820" s="16">
        <f t="shared" si="4079"/>
        <v>1.0003455695795715</v>
      </c>
      <c r="BH1820" s="10">
        <f t="shared" si="4080"/>
        <v>12.613289654361481</v>
      </c>
      <c r="BI1820" s="90"/>
      <c r="BJ1820" s="17">
        <f t="shared" si="4063"/>
        <v>47813</v>
      </c>
      <c r="BK1820" s="16">
        <f t="shared" si="4056"/>
        <v>12.417129404561521</v>
      </c>
      <c r="BL1820" s="10">
        <f ca="1">IFERROR(AVERAGE(INDIRECT("BK"&amp;AC1820-Template!$F$10+1):INDIRECT("BK"&amp;AC1820)),0)</f>
        <v>12.315576874483712</v>
      </c>
      <c r="BM1820" s="35"/>
      <c r="BN1820" s="86"/>
      <c r="BO1820" s="35"/>
      <c r="BP1820" s="35"/>
      <c r="BQ1820" s="35"/>
      <c r="BR1820" s="35"/>
      <c r="BS1820" s="35"/>
      <c r="BT1820" s="35"/>
      <c r="BU1820" s="35"/>
      <c r="BV1820" s="35"/>
      <c r="BW1820" s="35"/>
      <c r="BX1820" s="35"/>
      <c r="BY1820" s="35"/>
      <c r="BZ1820" s="35"/>
      <c r="CA1820" s="35"/>
      <c r="CB1820" s="35"/>
      <c r="CC1820" s="35"/>
      <c r="CD1820" s="35"/>
      <c r="CE1820" s="35"/>
      <c r="CF1820" s="35"/>
      <c r="CG1820" s="35"/>
      <c r="CH1820" s="35"/>
    </row>
    <row r="1821" spans="1:86" ht="15.6" x14ac:dyDescent="0.3">
      <c r="A1821" s="35"/>
      <c r="B1821" s="86"/>
      <c r="C1821" s="35"/>
      <c r="D1821" s="35"/>
      <c r="E1821" s="35"/>
      <c r="F1821" s="35"/>
      <c r="G1821" s="35"/>
      <c r="H1821" s="35"/>
      <c r="I1821" s="35"/>
      <c r="J1821" s="35"/>
      <c r="K1821" s="35"/>
      <c r="L1821" s="35"/>
      <c r="M1821" s="35"/>
      <c r="N1821" s="35"/>
      <c r="O1821" s="35"/>
      <c r="P1821" s="35"/>
      <c r="Q1821" s="35"/>
      <c r="R1821" s="35"/>
      <c r="S1821" s="35"/>
      <c r="T1821" s="17">
        <f t="shared" si="4057"/>
        <v>47837</v>
      </c>
      <c r="U1821" s="216">
        <f t="shared" si="4050"/>
        <v>5</v>
      </c>
      <c r="V1821" s="216">
        <f t="shared" si="4057"/>
        <v>1816</v>
      </c>
      <c r="W1821" s="16">
        <f t="shared" si="4064"/>
        <v>4.9753424657534246</v>
      </c>
      <c r="X1821" s="16" t="e">
        <f>IF(Template!$F$7="Linear interpolation",LinInterp($I$5:$I$22,$G$5:$G$22,W1821),CubicSpline($I$5:$I$22,$G$5:$G$22,W1821))</f>
        <v>#VALUE!</v>
      </c>
      <c r="Y1821" s="221" t="e">
        <f t="shared" si="4051"/>
        <v>#VALUE!</v>
      </c>
      <c r="Z1821" s="221" t="e">
        <f>Y1821/PRODUCT($AA$6:AA1820)</f>
        <v>#VALUE!</v>
      </c>
      <c r="AA1821" s="16" t="e">
        <f t="shared" si="4058"/>
        <v>#VALUE!</v>
      </c>
      <c r="AB1821" s="10" t="e">
        <f t="shared" si="4059"/>
        <v>#VALUE!</v>
      </c>
      <c r="AC1821" s="90">
        <f t="shared" si="4052"/>
        <v>1821</v>
      </c>
      <c r="AD1821" s="17">
        <f t="shared" si="4060"/>
        <v>47814</v>
      </c>
      <c r="AE1821" s="16" t="e">
        <f t="shared" si="4053"/>
        <v>#VALUE!</v>
      </c>
      <c r="AF1821" s="10">
        <f ca="1">IFERROR(AVERAGE(INDIRECT("AE"&amp;AC1821-Template!$F$10+1):INDIRECT("AE"&amp;AC1821)),0)</f>
        <v>0</v>
      </c>
      <c r="AG1821" s="35"/>
      <c r="AH1821" s="86"/>
      <c r="AI1821" s="35"/>
      <c r="AJ1821" s="35"/>
      <c r="AK1821" s="35"/>
      <c r="AL1821" s="35"/>
      <c r="AM1821" s="35"/>
      <c r="AN1821" s="35"/>
      <c r="AO1821" s="35"/>
      <c r="AP1821" s="35"/>
      <c r="AQ1821" s="35"/>
      <c r="AR1821" s="35"/>
      <c r="AS1821" s="35"/>
      <c r="AT1821" s="35"/>
      <c r="AU1821" s="35"/>
      <c r="AV1821" s="35"/>
      <c r="AW1821" s="35"/>
      <c r="AX1821" s="35"/>
      <c r="AY1821" s="35"/>
      <c r="AZ1821" s="17">
        <f t="shared" ref="AZ1821" si="4111">AZ1820+1</f>
        <v>47837</v>
      </c>
      <c r="BA1821" s="216">
        <f t="shared" si="4076"/>
        <v>5</v>
      </c>
      <c r="BB1821" s="216">
        <f t="shared" ref="BB1821" si="4112">BB1820+1</f>
        <v>1816</v>
      </c>
      <c r="BC1821" s="16">
        <f t="shared" si="4078"/>
        <v>4.9753424657534246</v>
      </c>
      <c r="BD1821" s="16">
        <f>IF(Template!$F$7="Linear interpolation",LinInterp($AO$5:$AO$18,$AM$5:$AM$18,BC1821),CubicSpline($AO$5:$AO$18,$AM$5:$AM$18,BC1821))</f>
        <v>13.952203657288415</v>
      </c>
      <c r="BE1821" s="221">
        <f t="shared" si="4013"/>
        <v>1.91520381542053</v>
      </c>
      <c r="BF1821" s="221">
        <f>BE1821/PRODUCT($BG$6:BG1820)</f>
        <v>1.0003458267547232</v>
      </c>
      <c r="BG1821" s="16">
        <f t="shared" si="4079"/>
        <v>1.0003458267547232</v>
      </c>
      <c r="BH1821" s="10">
        <f t="shared" si="4080"/>
        <v>12.622676547395573</v>
      </c>
      <c r="BI1821" s="90"/>
      <c r="BJ1821" s="17">
        <f t="shared" si="4063"/>
        <v>47814</v>
      </c>
      <c r="BK1821" s="16">
        <f t="shared" si="4056"/>
        <v>12.424881821268441</v>
      </c>
      <c r="BL1821" s="10">
        <f ca="1">IFERROR(AVERAGE(INDIRECT("BK"&amp;AC1821-Template!$F$10+1):INDIRECT("BK"&amp;AC1821)),0)</f>
        <v>12.321776135283299</v>
      </c>
      <c r="BM1821" s="35"/>
      <c r="BN1821" s="86"/>
      <c r="BO1821" s="35"/>
      <c r="BP1821" s="35"/>
      <c r="BQ1821" s="35"/>
      <c r="BR1821" s="35"/>
      <c r="BS1821" s="35"/>
      <c r="BT1821" s="35"/>
      <c r="BU1821" s="35"/>
      <c r="BV1821" s="35"/>
      <c r="BW1821" s="35"/>
      <c r="BX1821" s="35"/>
      <c r="BY1821" s="35"/>
      <c r="BZ1821" s="35"/>
      <c r="CA1821" s="35"/>
      <c r="CB1821" s="35"/>
      <c r="CC1821" s="35"/>
      <c r="CD1821" s="35"/>
      <c r="CE1821" s="35"/>
      <c r="CF1821" s="35"/>
      <c r="CG1821" s="35"/>
      <c r="CH1821" s="35"/>
    </row>
    <row r="1822" spans="1:86" ht="15.6" x14ac:dyDescent="0.3">
      <c r="A1822" s="35"/>
      <c r="B1822" s="86"/>
      <c r="C1822" s="35"/>
      <c r="D1822" s="35"/>
      <c r="E1822" s="35"/>
      <c r="F1822" s="35"/>
      <c r="G1822" s="35"/>
      <c r="H1822" s="35"/>
      <c r="I1822" s="35"/>
      <c r="J1822" s="35"/>
      <c r="K1822" s="35"/>
      <c r="L1822" s="35"/>
      <c r="M1822" s="35"/>
      <c r="N1822" s="35"/>
      <c r="O1822" s="35"/>
      <c r="P1822" s="35"/>
      <c r="Q1822" s="35"/>
      <c r="R1822" s="35"/>
      <c r="S1822" s="35"/>
      <c r="T1822" s="17">
        <f t="shared" si="4057"/>
        <v>47838</v>
      </c>
      <c r="U1822" s="216">
        <f t="shared" si="4050"/>
        <v>6</v>
      </c>
      <c r="V1822" s="216">
        <f t="shared" si="4057"/>
        <v>1817</v>
      </c>
      <c r="W1822" s="16">
        <f t="shared" si="4064"/>
        <v>4.978082191780822</v>
      </c>
      <c r="X1822" s="16" t="e">
        <f>IF(Template!$F$7="Linear interpolation",LinInterp($I$5:$I$22,$G$5:$G$22,W1822),CubicSpline($I$5:$I$22,$G$5:$G$22,W1822))</f>
        <v>#VALUE!</v>
      </c>
      <c r="Y1822" s="221" t="e">
        <f t="shared" si="4051"/>
        <v>#VALUE!</v>
      </c>
      <c r="Z1822" s="221" t="e">
        <f>Y1822/PRODUCT($AA$6:AA1821)</f>
        <v>#VALUE!</v>
      </c>
      <c r="AA1822" s="16" t="e">
        <f t="shared" si="4058"/>
        <v>#VALUE!</v>
      </c>
      <c r="AB1822" s="10" t="e">
        <f t="shared" si="4059"/>
        <v>#VALUE!</v>
      </c>
      <c r="AC1822" s="90">
        <f t="shared" si="4052"/>
        <v>1822</v>
      </c>
      <c r="AD1822" s="17">
        <f t="shared" si="4060"/>
        <v>47815</v>
      </c>
      <c r="AE1822" s="16" t="e">
        <f t="shared" si="4053"/>
        <v>#VALUE!</v>
      </c>
      <c r="AF1822" s="10">
        <f ca="1">IFERROR(AVERAGE(INDIRECT("AE"&amp;AC1822-Template!$F$10+1):INDIRECT("AE"&amp;AC1822)),0)</f>
        <v>0</v>
      </c>
      <c r="AG1822" s="35"/>
      <c r="AH1822" s="86"/>
      <c r="AI1822" s="35"/>
      <c r="AJ1822" s="35"/>
      <c r="AK1822" s="35"/>
      <c r="AL1822" s="35"/>
      <c r="AM1822" s="35"/>
      <c r="AN1822" s="35"/>
      <c r="AO1822" s="35"/>
      <c r="AP1822" s="35"/>
      <c r="AQ1822" s="35"/>
      <c r="AR1822" s="35"/>
      <c r="AS1822" s="35"/>
      <c r="AT1822" s="35"/>
      <c r="AU1822" s="35"/>
      <c r="AV1822" s="35"/>
      <c r="AW1822" s="35"/>
      <c r="AX1822" s="35"/>
      <c r="AY1822" s="35"/>
      <c r="AZ1822" s="17">
        <f t="shared" ref="AZ1822" si="4113">AZ1821+1</f>
        <v>47838</v>
      </c>
      <c r="BA1822" s="216">
        <f t="shared" si="4076"/>
        <v>6</v>
      </c>
      <c r="BB1822" s="216">
        <f t="shared" ref="BB1822" si="4114">BB1821+1</f>
        <v>1817</v>
      </c>
      <c r="BC1822" s="16">
        <f t="shared" si="4078"/>
        <v>4.978082191780822</v>
      </c>
      <c r="BD1822" s="16">
        <f>IF(Template!$F$7="Linear interpolation",LinInterp($AO$5:$AO$18,$AM$5:$AM$18,BC1822),CubicSpline($AO$5:$AO$18,$AM$5:$AM$18,BC1822))</f>
        <v>13.951933395687218</v>
      </c>
      <c r="BE1822" s="221">
        <f t="shared" si="4013"/>
        <v>1.9158666404897393</v>
      </c>
      <c r="BF1822" s="221">
        <f>BE1822/PRODUCT($BG$6:BG1821)</f>
        <v>1.000346085917265</v>
      </c>
      <c r="BG1822" s="16">
        <f t="shared" si="4079"/>
        <v>1.0003458267547232</v>
      </c>
      <c r="BH1822" s="10">
        <f t="shared" si="4080"/>
        <v>12.622676547395573</v>
      </c>
      <c r="BI1822" s="90"/>
      <c r="BJ1822" s="17">
        <f t="shared" si="4063"/>
        <v>47815</v>
      </c>
      <c r="BK1822" s="16">
        <f t="shared" si="4056"/>
        <v>12.432703946902656</v>
      </c>
      <c r="BL1822" s="10">
        <f ca="1">IFERROR(AVERAGE(INDIRECT("BK"&amp;AC1822-Template!$F$10+1):INDIRECT("BK"&amp;AC1822)),0)</f>
        <v>12.328604207185295</v>
      </c>
      <c r="BM1822" s="35"/>
      <c r="BN1822" s="86"/>
      <c r="BO1822" s="35"/>
      <c r="BP1822" s="35"/>
      <c r="BQ1822" s="35"/>
      <c r="BR1822" s="35"/>
      <c r="BS1822" s="35"/>
      <c r="BT1822" s="35"/>
      <c r="BU1822" s="35"/>
      <c r="BV1822" s="35"/>
      <c r="BW1822" s="35"/>
      <c r="BX1822" s="35"/>
      <c r="BY1822" s="35"/>
      <c r="BZ1822" s="35"/>
      <c r="CA1822" s="35"/>
      <c r="CB1822" s="35"/>
      <c r="CC1822" s="35"/>
      <c r="CD1822" s="35"/>
      <c r="CE1822" s="35"/>
      <c r="CF1822" s="35"/>
      <c r="CG1822" s="35"/>
      <c r="CH1822" s="35"/>
    </row>
    <row r="1823" spans="1:86" ht="15.6" x14ac:dyDescent="0.3">
      <c r="A1823" s="35"/>
      <c r="B1823" s="86"/>
      <c r="C1823" s="35"/>
      <c r="D1823" s="35"/>
      <c r="E1823" s="35"/>
      <c r="F1823" s="35"/>
      <c r="G1823" s="35"/>
      <c r="H1823" s="35"/>
      <c r="I1823" s="35"/>
      <c r="J1823" s="35"/>
      <c r="K1823" s="35"/>
      <c r="L1823" s="35"/>
      <c r="M1823" s="35"/>
      <c r="N1823" s="35"/>
      <c r="O1823" s="35"/>
      <c r="P1823" s="35"/>
      <c r="Q1823" s="35"/>
      <c r="R1823" s="35"/>
      <c r="S1823" s="35"/>
      <c r="T1823" s="17">
        <f t="shared" si="4057"/>
        <v>47839</v>
      </c>
      <c r="U1823" s="216">
        <f t="shared" si="4050"/>
        <v>7</v>
      </c>
      <c r="V1823" s="216">
        <f t="shared" si="4057"/>
        <v>1818</v>
      </c>
      <c r="W1823" s="16">
        <f t="shared" si="4064"/>
        <v>4.9808219178082194</v>
      </c>
      <c r="X1823" s="16" t="e">
        <f>IF(Template!$F$7="Linear interpolation",LinInterp($I$5:$I$22,$G$5:$G$22,W1823),CubicSpline($I$5:$I$22,$G$5:$G$22,W1823))</f>
        <v>#VALUE!</v>
      </c>
      <c r="Y1823" s="221" t="e">
        <f t="shared" si="4051"/>
        <v>#VALUE!</v>
      </c>
      <c r="Z1823" s="221" t="e">
        <f>Y1823/PRODUCT($AA$6:AA1822)</f>
        <v>#VALUE!</v>
      </c>
      <c r="AA1823" s="16" t="e">
        <f t="shared" si="4058"/>
        <v>#VALUE!</v>
      </c>
      <c r="AB1823" s="10" t="e">
        <f t="shared" si="4059"/>
        <v>#VALUE!</v>
      </c>
      <c r="AC1823" s="90">
        <f t="shared" si="4052"/>
        <v>1823</v>
      </c>
      <c r="AD1823" s="17">
        <f t="shared" si="4060"/>
        <v>47816</v>
      </c>
      <c r="AE1823" s="16" t="e">
        <f t="shared" si="4053"/>
        <v>#VALUE!</v>
      </c>
      <c r="AF1823" s="10">
        <f ca="1">IFERROR(AVERAGE(INDIRECT("AE"&amp;AC1823-Template!$F$10+1):INDIRECT("AE"&amp;AC1823)),0)</f>
        <v>0</v>
      </c>
      <c r="AG1823" s="35"/>
      <c r="AH1823" s="86"/>
      <c r="AI1823" s="35"/>
      <c r="AJ1823" s="35"/>
      <c r="AK1823" s="35"/>
      <c r="AL1823" s="35"/>
      <c r="AM1823" s="35"/>
      <c r="AN1823" s="35"/>
      <c r="AO1823" s="35"/>
      <c r="AP1823" s="35"/>
      <c r="AQ1823" s="35"/>
      <c r="AR1823" s="35"/>
      <c r="AS1823" s="35"/>
      <c r="AT1823" s="35"/>
      <c r="AU1823" s="35"/>
      <c r="AV1823" s="35"/>
      <c r="AW1823" s="35"/>
      <c r="AX1823" s="35"/>
      <c r="AY1823" s="35"/>
      <c r="AZ1823" s="17">
        <f t="shared" ref="AZ1823" si="4115">AZ1822+1</f>
        <v>47839</v>
      </c>
      <c r="BA1823" s="216">
        <f t="shared" si="4076"/>
        <v>7</v>
      </c>
      <c r="BB1823" s="216">
        <f t="shared" ref="BB1823" si="4116">BB1822+1</f>
        <v>1818</v>
      </c>
      <c r="BC1823" s="16">
        <f t="shared" si="4078"/>
        <v>4.9808219178082194</v>
      </c>
      <c r="BD1823" s="16">
        <f>IF(Template!$F$7="Linear interpolation",LinInterp($AO$5:$AO$18,$AM$5:$AM$18,BC1823),CubicSpline($AO$5:$AO$18,$AM$5:$AM$18,BC1823))</f>
        <v>13.95166940466291</v>
      </c>
      <c r="BE1823" s="221">
        <f t="shared" si="4013"/>
        <v>1.9165301952882623</v>
      </c>
      <c r="BF1823" s="221">
        <f>BE1823/PRODUCT($BG$6:BG1822)</f>
        <v>1.0003466062332396</v>
      </c>
      <c r="BG1823" s="16">
        <f t="shared" si="4079"/>
        <v>1.0003458267547232</v>
      </c>
      <c r="BH1823" s="10">
        <f t="shared" si="4080"/>
        <v>12.622676547395573</v>
      </c>
      <c r="BI1823" s="90"/>
      <c r="BJ1823" s="17">
        <f t="shared" si="4063"/>
        <v>47816</v>
      </c>
      <c r="BK1823" s="16">
        <f t="shared" si="4056"/>
        <v>12.440595905043539</v>
      </c>
      <c r="BL1823" s="10">
        <f ca="1">IFERROR(AVERAGE(INDIRECT("BK"&amp;AC1823-Template!$F$10+1):INDIRECT("BK"&amp;AC1823)),0)</f>
        <v>12.335500318797276</v>
      </c>
      <c r="BM1823" s="35"/>
      <c r="BN1823" s="86"/>
      <c r="BO1823" s="35"/>
      <c r="BP1823" s="35"/>
      <c r="BQ1823" s="35"/>
      <c r="BR1823" s="35"/>
      <c r="BS1823" s="35"/>
      <c r="BT1823" s="35"/>
      <c r="BU1823" s="35"/>
      <c r="BV1823" s="35"/>
      <c r="BW1823" s="35"/>
      <c r="BX1823" s="35"/>
      <c r="BY1823" s="35"/>
      <c r="BZ1823" s="35"/>
      <c r="CA1823" s="35"/>
      <c r="CB1823" s="35"/>
      <c r="CC1823" s="35"/>
      <c r="CD1823" s="35"/>
      <c r="CE1823" s="35"/>
      <c r="CF1823" s="35"/>
      <c r="CG1823" s="35"/>
      <c r="CH1823" s="35"/>
    </row>
    <row r="1824" spans="1:86" ht="15.6" x14ac:dyDescent="0.3">
      <c r="A1824" s="35"/>
      <c r="B1824" s="86"/>
      <c r="C1824" s="35"/>
      <c r="D1824" s="35"/>
      <c r="E1824" s="35"/>
      <c r="F1824" s="35"/>
      <c r="G1824" s="35"/>
      <c r="H1824" s="35"/>
      <c r="I1824" s="35"/>
      <c r="J1824" s="35"/>
      <c r="K1824" s="35"/>
      <c r="L1824" s="35"/>
      <c r="M1824" s="35"/>
      <c r="N1824" s="35"/>
      <c r="O1824" s="35"/>
      <c r="P1824" s="35"/>
      <c r="Q1824" s="35"/>
      <c r="R1824" s="35"/>
      <c r="S1824" s="35"/>
      <c r="T1824" s="17">
        <f t="shared" si="4057"/>
        <v>47840</v>
      </c>
      <c r="U1824" s="216">
        <f t="shared" si="4050"/>
        <v>1</v>
      </c>
      <c r="V1824" s="216">
        <f t="shared" si="4057"/>
        <v>1819</v>
      </c>
      <c r="W1824" s="16">
        <f t="shared" si="4064"/>
        <v>4.9835616438356167</v>
      </c>
      <c r="X1824" s="16" t="e">
        <f>IF(Template!$F$7="Linear interpolation",LinInterp($I$5:$I$22,$G$5:$G$22,W1824),CubicSpline($I$5:$I$22,$G$5:$G$22,W1824))</f>
        <v>#VALUE!</v>
      </c>
      <c r="Y1824" s="221" t="e">
        <f t="shared" si="4051"/>
        <v>#VALUE!</v>
      </c>
      <c r="Z1824" s="221" t="e">
        <f>Y1824/PRODUCT($AA$6:AA1823)</f>
        <v>#VALUE!</v>
      </c>
      <c r="AA1824" s="16" t="e">
        <f t="shared" si="4058"/>
        <v>#VALUE!</v>
      </c>
      <c r="AB1824" s="10" t="e">
        <f t="shared" si="4059"/>
        <v>#VALUE!</v>
      </c>
      <c r="AC1824" s="90">
        <f t="shared" si="4052"/>
        <v>1824</v>
      </c>
      <c r="AD1824" s="17">
        <f t="shared" si="4060"/>
        <v>47817</v>
      </c>
      <c r="AE1824" s="16" t="e">
        <f t="shared" si="4053"/>
        <v>#VALUE!</v>
      </c>
      <c r="AF1824" s="10">
        <f ca="1">IFERROR(AVERAGE(INDIRECT("AE"&amp;AC1824-Template!$F$10+1):INDIRECT("AE"&amp;AC1824)),0)</f>
        <v>0</v>
      </c>
      <c r="AG1824" s="35"/>
      <c r="AH1824" s="86"/>
      <c r="AI1824" s="35"/>
      <c r="AJ1824" s="35"/>
      <c r="AK1824" s="35"/>
      <c r="AL1824" s="35"/>
      <c r="AM1824" s="35"/>
      <c r="AN1824" s="35"/>
      <c r="AO1824" s="35"/>
      <c r="AP1824" s="35"/>
      <c r="AQ1824" s="35"/>
      <c r="AR1824" s="35"/>
      <c r="AS1824" s="35"/>
      <c r="AT1824" s="35"/>
      <c r="AU1824" s="35"/>
      <c r="AV1824" s="35"/>
      <c r="AW1824" s="35"/>
      <c r="AX1824" s="35"/>
      <c r="AY1824" s="35"/>
      <c r="AZ1824" s="17">
        <f t="shared" ref="AZ1824" si="4117">AZ1823+1</f>
        <v>47840</v>
      </c>
      <c r="BA1824" s="216">
        <f t="shared" si="4076"/>
        <v>1</v>
      </c>
      <c r="BB1824" s="216">
        <f t="shared" ref="BB1824" si="4118">BB1823+1</f>
        <v>1819</v>
      </c>
      <c r="BC1824" s="16">
        <f t="shared" si="4078"/>
        <v>4.9835616438356167</v>
      </c>
      <c r="BD1824" s="16">
        <f>IF(Template!$F$7="Linear interpolation",LinInterp($AO$5:$AO$18,$AM$5:$AM$18,BC1824),CubicSpline($AO$5:$AO$18,$AM$5:$AM$18,BC1824))</f>
        <v>13.951411719410183</v>
      </c>
      <c r="BE1824" s="221">
        <f t="shared" si="4013"/>
        <v>1.9171944842370079</v>
      </c>
      <c r="BF1824" s="221">
        <f>BE1824/PRODUCT($BG$6:BG1823)</f>
        <v>1.0003473896971025</v>
      </c>
      <c r="BG1824" s="16">
        <f t="shared" si="4079"/>
        <v>1.0003473896971025</v>
      </c>
      <c r="BH1824" s="10">
        <f t="shared" si="4080"/>
        <v>12.679723944239885</v>
      </c>
      <c r="BI1824" s="90"/>
      <c r="BJ1824" s="17">
        <f t="shared" si="4063"/>
        <v>47817</v>
      </c>
      <c r="BK1824" s="16">
        <f t="shared" si="4056"/>
        <v>12.440595905043539</v>
      </c>
      <c r="BL1824" s="10">
        <f ca="1">IFERROR(AVERAGE(INDIRECT("BK"&amp;AC1824-Template!$F$10+1):INDIRECT("BK"&amp;AC1824)),0)</f>
        <v>12.342199196718456</v>
      </c>
      <c r="BM1824" s="35"/>
      <c r="BN1824" s="86"/>
      <c r="BO1824" s="35"/>
      <c r="BP1824" s="35"/>
      <c r="BQ1824" s="35"/>
      <c r="BR1824" s="35"/>
      <c r="BS1824" s="35"/>
      <c r="BT1824" s="35"/>
      <c r="BU1824" s="35"/>
      <c r="BV1824" s="35"/>
      <c r="BW1824" s="35"/>
      <c r="BX1824" s="35"/>
      <c r="BY1824" s="35"/>
      <c r="BZ1824" s="35"/>
      <c r="CA1824" s="35"/>
      <c r="CB1824" s="35"/>
      <c r="CC1824" s="35"/>
      <c r="CD1824" s="35"/>
      <c r="CE1824" s="35"/>
      <c r="CF1824" s="35"/>
      <c r="CG1824" s="35"/>
      <c r="CH1824" s="35"/>
    </row>
    <row r="1825" spans="1:86" ht="15.6" x14ac:dyDescent="0.3">
      <c r="A1825" s="35"/>
      <c r="B1825" s="86"/>
      <c r="C1825" s="35"/>
      <c r="D1825" s="35"/>
      <c r="E1825" s="35"/>
      <c r="F1825" s="35"/>
      <c r="G1825" s="35"/>
      <c r="H1825" s="35"/>
      <c r="I1825" s="35"/>
      <c r="J1825" s="35"/>
      <c r="K1825" s="35"/>
      <c r="L1825" s="35"/>
      <c r="M1825" s="35"/>
      <c r="N1825" s="35"/>
      <c r="O1825" s="35"/>
      <c r="P1825" s="35"/>
      <c r="Q1825" s="35"/>
      <c r="R1825" s="35"/>
      <c r="S1825" s="35"/>
      <c r="T1825" s="17">
        <f t="shared" si="4057"/>
        <v>47841</v>
      </c>
      <c r="U1825" s="216">
        <f t="shared" si="4050"/>
        <v>2</v>
      </c>
      <c r="V1825" s="216">
        <f t="shared" si="4057"/>
        <v>1820</v>
      </c>
      <c r="W1825" s="16">
        <f t="shared" si="4064"/>
        <v>4.9863013698630141</v>
      </c>
      <c r="X1825" s="16" t="e">
        <f>IF(Template!$F$7="Linear interpolation",LinInterp($I$5:$I$22,$G$5:$G$22,W1825),CubicSpline($I$5:$I$22,$G$5:$G$22,W1825))</f>
        <v>#VALUE!</v>
      </c>
      <c r="Y1825" s="221" t="e">
        <f t="shared" si="4051"/>
        <v>#VALUE!</v>
      </c>
      <c r="Z1825" s="221" t="e">
        <f>Y1825/PRODUCT($AA$6:AA1824)</f>
        <v>#VALUE!</v>
      </c>
      <c r="AA1825" s="16" t="e">
        <f t="shared" si="4058"/>
        <v>#VALUE!</v>
      </c>
      <c r="AB1825" s="10" t="e">
        <f t="shared" si="4059"/>
        <v>#VALUE!</v>
      </c>
      <c r="AC1825" s="90">
        <f t="shared" si="4052"/>
        <v>1825</v>
      </c>
      <c r="AD1825" s="17">
        <f t="shared" si="4060"/>
        <v>47818</v>
      </c>
      <c r="AE1825" s="16" t="e">
        <f t="shared" si="4053"/>
        <v>#VALUE!</v>
      </c>
      <c r="AF1825" s="10">
        <f ca="1">IFERROR(AVERAGE(INDIRECT("AE"&amp;AC1825-Template!$F$10+1):INDIRECT("AE"&amp;AC1825)),0)</f>
        <v>0</v>
      </c>
      <c r="AG1825" s="35"/>
      <c r="AH1825" s="86"/>
      <c r="AI1825" s="35"/>
      <c r="AJ1825" s="35"/>
      <c r="AK1825" s="35"/>
      <c r="AL1825" s="35"/>
      <c r="AM1825" s="35"/>
      <c r="AN1825" s="35"/>
      <c r="AO1825" s="35"/>
      <c r="AP1825" s="35"/>
      <c r="AQ1825" s="35"/>
      <c r="AR1825" s="35"/>
      <c r="AS1825" s="35"/>
      <c r="AT1825" s="35"/>
      <c r="AU1825" s="35"/>
      <c r="AV1825" s="35"/>
      <c r="AW1825" s="35"/>
      <c r="AX1825" s="35"/>
      <c r="AY1825" s="35"/>
      <c r="AZ1825" s="17">
        <f t="shared" ref="AZ1825" si="4119">AZ1824+1</f>
        <v>47841</v>
      </c>
      <c r="BA1825" s="216">
        <f t="shared" si="4076"/>
        <v>2</v>
      </c>
      <c r="BB1825" s="216">
        <f t="shared" ref="BB1825" si="4120">BB1824+1</f>
        <v>1820</v>
      </c>
      <c r="BC1825" s="16">
        <f t="shared" si="4078"/>
        <v>4.9863013698630141</v>
      </c>
      <c r="BD1825" s="16">
        <f>IF(Template!$F$7="Linear interpolation",LinInterp($AO$5:$AO$18,$AM$5:$AM$18,BC1825),CubicSpline($AO$5:$AO$18,$AM$5:$AM$18,BC1825))</f>
        <v>13.951160375123735</v>
      </c>
      <c r="BE1825" s="221">
        <f t="shared" si="4013"/>
        <v>1.9178595117694044</v>
      </c>
      <c r="BF1825" s="221">
        <f>BE1825/PRODUCT($BG$6:BG1824)</f>
        <v>1.0003468753628619</v>
      </c>
      <c r="BG1825" s="16">
        <f t="shared" si="4079"/>
        <v>1.0003468753628619</v>
      </c>
      <c r="BH1825" s="10">
        <f t="shared" si="4080"/>
        <v>12.660950744460497</v>
      </c>
      <c r="BI1825" s="90"/>
      <c r="BJ1825" s="17">
        <f t="shared" si="4063"/>
        <v>47818</v>
      </c>
      <c r="BK1825" s="16">
        <f t="shared" si="4056"/>
        <v>12.440595905043539</v>
      </c>
      <c r="BL1825" s="10">
        <f ca="1">IFERROR(AVERAGE(INDIRECT("BK"&amp;AC1825-Template!$F$10+1):INDIRECT("BK"&amp;AC1825)),0)</f>
        <v>12.348698628686048</v>
      </c>
      <c r="BM1825" s="35"/>
      <c r="BN1825" s="86"/>
      <c r="BO1825" s="35"/>
      <c r="BP1825" s="35"/>
      <c r="BQ1825" s="35"/>
      <c r="BR1825" s="35"/>
      <c r="BS1825" s="35"/>
      <c r="BT1825" s="35"/>
      <c r="BU1825" s="35"/>
      <c r="BV1825" s="35"/>
      <c r="BW1825" s="35"/>
      <c r="BX1825" s="35"/>
      <c r="BY1825" s="35"/>
      <c r="BZ1825" s="35"/>
      <c r="CA1825" s="35"/>
      <c r="CB1825" s="35"/>
      <c r="CC1825" s="35"/>
      <c r="CD1825" s="35"/>
      <c r="CE1825" s="35"/>
      <c r="CF1825" s="35"/>
      <c r="CG1825" s="35"/>
      <c r="CH1825" s="35"/>
    </row>
    <row r="1826" spans="1:86" ht="15.6" x14ac:dyDescent="0.3">
      <c r="A1826" s="35"/>
      <c r="B1826" s="86"/>
      <c r="C1826" s="35"/>
      <c r="D1826" s="35"/>
      <c r="E1826" s="35"/>
      <c r="F1826" s="35"/>
      <c r="G1826" s="35"/>
      <c r="H1826" s="35"/>
      <c r="I1826" s="35"/>
      <c r="J1826" s="35"/>
      <c r="K1826" s="35"/>
      <c r="L1826" s="35"/>
      <c r="M1826" s="35"/>
      <c r="N1826" s="35"/>
      <c r="O1826" s="35"/>
      <c r="P1826" s="35"/>
      <c r="Q1826" s="35"/>
      <c r="R1826" s="35"/>
      <c r="S1826" s="35"/>
      <c r="T1826" s="17">
        <f t="shared" si="4057"/>
        <v>47842</v>
      </c>
      <c r="U1826" s="216">
        <f t="shared" si="4050"/>
        <v>3</v>
      </c>
      <c r="V1826" s="216">
        <f t="shared" si="4057"/>
        <v>1821</v>
      </c>
      <c r="W1826" s="16">
        <f t="shared" si="4064"/>
        <v>4.9890410958904106</v>
      </c>
      <c r="X1826" s="16" t="e">
        <f>IF(Template!$F$7="Linear interpolation",LinInterp($I$5:$I$22,$G$5:$G$22,W1826),CubicSpline($I$5:$I$22,$G$5:$G$22,W1826))</f>
        <v>#VALUE!</v>
      </c>
      <c r="Y1826" s="221" t="e">
        <f t="shared" si="4051"/>
        <v>#VALUE!</v>
      </c>
      <c r="Z1826" s="221" t="e">
        <f>Y1826/PRODUCT($AA$6:AA1825)</f>
        <v>#VALUE!</v>
      </c>
      <c r="AA1826" s="16" t="e">
        <f t="shared" si="4058"/>
        <v>#VALUE!</v>
      </c>
      <c r="AB1826" s="10" t="e">
        <f t="shared" si="4059"/>
        <v>#VALUE!</v>
      </c>
      <c r="AC1826" s="90">
        <f t="shared" si="4052"/>
        <v>1826</v>
      </c>
      <c r="AD1826" s="17">
        <f t="shared" si="4060"/>
        <v>47819</v>
      </c>
      <c r="AE1826" s="16" t="e">
        <f t="shared" si="4053"/>
        <v>#VALUE!</v>
      </c>
      <c r="AF1826" s="10">
        <f ca="1">IFERROR(AVERAGE(INDIRECT("AE"&amp;AC1826-Template!$F$10+1):INDIRECT("AE"&amp;AC1826)),0)</f>
        <v>0</v>
      </c>
      <c r="AG1826" s="35"/>
      <c r="AH1826" s="86"/>
      <c r="AI1826" s="35"/>
      <c r="AJ1826" s="35"/>
      <c r="AK1826" s="35"/>
      <c r="AL1826" s="35"/>
      <c r="AM1826" s="35"/>
      <c r="AN1826" s="35"/>
      <c r="AO1826" s="35"/>
      <c r="AP1826" s="35"/>
      <c r="AQ1826" s="35"/>
      <c r="AR1826" s="35"/>
      <c r="AS1826" s="35"/>
      <c r="AT1826" s="35"/>
      <c r="AU1826" s="35"/>
      <c r="AV1826" s="35"/>
      <c r="AW1826" s="35"/>
      <c r="AX1826" s="35"/>
      <c r="AY1826" s="35"/>
      <c r="AZ1826" s="17">
        <f t="shared" ref="AZ1826" si="4121">AZ1825+1</f>
        <v>47842</v>
      </c>
      <c r="BA1826" s="216">
        <f t="shared" si="4076"/>
        <v>3</v>
      </c>
      <c r="BB1826" s="216">
        <f t="shared" ref="BB1826" si="4122">BB1825+1</f>
        <v>1821</v>
      </c>
      <c r="BC1826" s="16">
        <f t="shared" si="4078"/>
        <v>4.9890410958904106</v>
      </c>
      <c r="BD1826" s="16">
        <f>IF(Template!$F$7="Linear interpolation",LinInterp($AO$5:$AO$18,$AM$5:$AM$18,BC1826),CubicSpline($AO$5:$AO$18,$AM$5:$AM$18,BC1826))</f>
        <v>13.950915406998259</v>
      </c>
      <c r="BE1826" s="221">
        <f t="shared" si="4013"/>
        <v>1.9185252823314292</v>
      </c>
      <c r="BF1826" s="221">
        <f>BE1826/PRODUCT($BG$6:BG1825)</f>
        <v>1.0003471425085826</v>
      </c>
      <c r="BG1826" s="16">
        <f t="shared" si="4079"/>
        <v>1.0003471425085826</v>
      </c>
      <c r="BH1826" s="10">
        <f t="shared" si="4080"/>
        <v>12.670701563264441</v>
      </c>
      <c r="BI1826" s="90"/>
      <c r="BJ1826" s="17">
        <f t="shared" si="4063"/>
        <v>47819</v>
      </c>
      <c r="BK1826" s="16">
        <f t="shared" si="4056"/>
        <v>12.488647847080369</v>
      </c>
      <c r="BL1826" s="10">
        <f ca="1">IFERROR(AVERAGE(INDIRECT("BK"&amp;AC1826-Template!$F$10+1):INDIRECT("BK"&amp;AC1826)),0)</f>
        <v>12.356799792054867</v>
      </c>
      <c r="BM1826" s="35"/>
      <c r="BN1826" s="86"/>
      <c r="BO1826" s="35"/>
      <c r="BP1826" s="35"/>
      <c r="BQ1826" s="35"/>
      <c r="BR1826" s="35"/>
      <c r="BS1826" s="35"/>
      <c r="BT1826" s="35"/>
      <c r="BU1826" s="35"/>
      <c r="BV1826" s="35"/>
      <c r="BW1826" s="35"/>
      <c r="BX1826" s="35"/>
      <c r="BY1826" s="35"/>
      <c r="BZ1826" s="35"/>
      <c r="CA1826" s="35"/>
      <c r="CB1826" s="35"/>
      <c r="CC1826" s="35"/>
      <c r="CD1826" s="35"/>
      <c r="CE1826" s="35"/>
      <c r="CF1826" s="35"/>
      <c r="CG1826" s="35"/>
      <c r="CH1826" s="35"/>
    </row>
    <row r="1827" spans="1:86" ht="15.6" x14ac:dyDescent="0.3">
      <c r="A1827" s="35"/>
      <c r="B1827" s="86"/>
      <c r="C1827" s="35"/>
      <c r="D1827" s="35"/>
      <c r="E1827" s="35"/>
      <c r="F1827" s="35"/>
      <c r="G1827" s="35"/>
      <c r="H1827" s="35"/>
      <c r="I1827" s="35"/>
      <c r="J1827" s="35"/>
      <c r="K1827" s="35"/>
      <c r="L1827" s="35"/>
      <c r="M1827" s="35"/>
      <c r="N1827" s="35"/>
      <c r="O1827" s="35"/>
      <c r="P1827" s="35"/>
      <c r="Q1827" s="35"/>
      <c r="R1827" s="35"/>
      <c r="S1827" s="35"/>
      <c r="T1827" s="17">
        <f t="shared" si="4057"/>
        <v>47843</v>
      </c>
      <c r="U1827" s="216">
        <f t="shared" si="4050"/>
        <v>4</v>
      </c>
      <c r="V1827" s="216">
        <f t="shared" si="4057"/>
        <v>1822</v>
      </c>
      <c r="W1827" s="16">
        <f t="shared" si="4064"/>
        <v>4.9917808219178079</v>
      </c>
      <c r="X1827" s="16" t="e">
        <f>IF(Template!$F$7="Linear interpolation",LinInterp($I$5:$I$22,$G$5:$G$22,W1827),CubicSpline($I$5:$I$22,$G$5:$G$22,W1827))</f>
        <v>#VALUE!</v>
      </c>
      <c r="Y1827" s="221" t="e">
        <f t="shared" si="4051"/>
        <v>#VALUE!</v>
      </c>
      <c r="Z1827" s="221" t="e">
        <f>Y1827/PRODUCT($AA$6:AA1826)</f>
        <v>#VALUE!</v>
      </c>
      <c r="AA1827" s="16" t="e">
        <f t="shared" si="4058"/>
        <v>#VALUE!</v>
      </c>
      <c r="AB1827" s="10" t="e">
        <f t="shared" si="4059"/>
        <v>#VALUE!</v>
      </c>
      <c r="AC1827" s="90">
        <f t="shared" si="4052"/>
        <v>1827</v>
      </c>
      <c r="AD1827" s="17">
        <f t="shared" si="4060"/>
        <v>47820</v>
      </c>
      <c r="AE1827" s="16" t="e">
        <f t="shared" si="4053"/>
        <v>#VALUE!</v>
      </c>
      <c r="AF1827" s="10">
        <f ca="1">IFERROR(AVERAGE(INDIRECT("AE"&amp;AC1827-Template!$F$10+1):INDIRECT("AE"&amp;AC1827)),0)</f>
        <v>0</v>
      </c>
      <c r="AG1827" s="35"/>
      <c r="AH1827" s="86"/>
      <c r="AI1827" s="35"/>
      <c r="AJ1827" s="35"/>
      <c r="AK1827" s="35"/>
      <c r="AL1827" s="35"/>
      <c r="AM1827" s="35"/>
      <c r="AN1827" s="35"/>
      <c r="AO1827" s="35"/>
      <c r="AP1827" s="35"/>
      <c r="AQ1827" s="35"/>
      <c r="AR1827" s="35"/>
      <c r="AS1827" s="35"/>
      <c r="AT1827" s="35"/>
      <c r="AU1827" s="35"/>
      <c r="AV1827" s="35"/>
      <c r="AW1827" s="35"/>
      <c r="AX1827" s="35"/>
      <c r="AY1827" s="35"/>
      <c r="AZ1827" s="17">
        <f t="shared" ref="AZ1827" si="4123">AZ1826+1</f>
        <v>47843</v>
      </c>
      <c r="BA1827" s="216">
        <f t="shared" si="4076"/>
        <v>4</v>
      </c>
      <c r="BB1827" s="216">
        <f t="shared" ref="BB1827" si="4124">BB1826+1</f>
        <v>1822</v>
      </c>
      <c r="BC1827" s="16">
        <f t="shared" si="4078"/>
        <v>4.9917808219178079</v>
      </c>
      <c r="BD1827" s="16">
        <f>IF(Template!$F$7="Linear interpolation",LinInterp($AO$5:$AO$18,$AM$5:$AM$18,BC1827),CubicSpline($AO$5:$AO$18,$AM$5:$AM$18,BC1827))</f>
        <v>13.950676850228453</v>
      </c>
      <c r="BE1827" s="221">
        <f t="shared" si="4013"/>
        <v>1.9191918003816306</v>
      </c>
      <c r="BF1827" s="221">
        <f>BE1827/PRODUCT($BG$6:BG1826)</f>
        <v>1.0003474116584963</v>
      </c>
      <c r="BG1827" s="16">
        <f t="shared" si="4079"/>
        <v>1.0003474116584963</v>
      </c>
      <c r="BH1827" s="10">
        <f t="shared" si="4080"/>
        <v>12.680525535114118</v>
      </c>
      <c r="BI1827" s="90"/>
      <c r="BJ1827" s="17">
        <f t="shared" si="4063"/>
        <v>47820</v>
      </c>
      <c r="BK1827" s="16">
        <f t="shared" si="4056"/>
        <v>12.47286452832852</v>
      </c>
      <c r="BL1827" s="10">
        <f ca="1">IFERROR(AVERAGE(INDIRECT("BK"&amp;AC1827-Template!$F$10+1):INDIRECT("BK"&amp;AC1827)),0)</f>
        <v>12.364374844798625</v>
      </c>
      <c r="BM1827" s="35"/>
      <c r="BN1827" s="86"/>
      <c r="BO1827" s="35"/>
      <c r="BP1827" s="35"/>
      <c r="BQ1827" s="35"/>
      <c r="BR1827" s="35"/>
      <c r="BS1827" s="35"/>
      <c r="BT1827" s="35"/>
      <c r="BU1827" s="35"/>
      <c r="BV1827" s="35"/>
      <c r="BW1827" s="35"/>
      <c r="BX1827" s="35"/>
      <c r="BY1827" s="35"/>
      <c r="BZ1827" s="35"/>
      <c r="CA1827" s="35"/>
      <c r="CB1827" s="35"/>
      <c r="CC1827" s="35"/>
      <c r="CD1827" s="35"/>
      <c r="CE1827" s="35"/>
      <c r="CF1827" s="35"/>
      <c r="CG1827" s="35"/>
      <c r="CH1827" s="35"/>
    </row>
    <row r="1828" spans="1:86" ht="15.6" x14ac:dyDescent="0.3">
      <c r="A1828" s="35"/>
      <c r="B1828" s="86"/>
      <c r="C1828" s="35"/>
      <c r="D1828" s="35"/>
      <c r="E1828" s="35"/>
      <c r="F1828" s="35"/>
      <c r="G1828" s="35"/>
      <c r="H1828" s="35"/>
      <c r="I1828" s="35"/>
      <c r="J1828" s="35"/>
      <c r="K1828" s="35"/>
      <c r="L1828" s="35"/>
      <c r="M1828" s="35"/>
      <c r="N1828" s="35"/>
      <c r="O1828" s="35"/>
      <c r="P1828" s="35"/>
      <c r="Q1828" s="35"/>
      <c r="R1828" s="35"/>
      <c r="S1828" s="35"/>
      <c r="T1828" s="17">
        <f t="shared" si="4057"/>
        <v>47844</v>
      </c>
      <c r="U1828" s="216">
        <f t="shared" si="4050"/>
        <v>5</v>
      </c>
      <c r="V1828" s="216">
        <f t="shared" si="4057"/>
        <v>1823</v>
      </c>
      <c r="W1828" s="16">
        <f t="shared" si="4064"/>
        <v>4.9945205479452053</v>
      </c>
      <c r="X1828" s="16" t="e">
        <f>IF(Template!$F$7="Linear interpolation",LinInterp($I$5:$I$22,$G$5:$G$22,W1828),CubicSpline($I$5:$I$22,$G$5:$G$22,W1828))</f>
        <v>#VALUE!</v>
      </c>
      <c r="Y1828" s="221" t="e">
        <f t="shared" si="4051"/>
        <v>#VALUE!</v>
      </c>
      <c r="Z1828" s="221" t="e">
        <f>Y1828/PRODUCT($AA$6:AA1827)</f>
        <v>#VALUE!</v>
      </c>
      <c r="AA1828" s="16" t="e">
        <f t="shared" si="4058"/>
        <v>#VALUE!</v>
      </c>
      <c r="AB1828" s="10" t="e">
        <f t="shared" si="4059"/>
        <v>#VALUE!</v>
      </c>
      <c r="AC1828" s="90">
        <f t="shared" si="4052"/>
        <v>1828</v>
      </c>
      <c r="AD1828" s="17">
        <f t="shared" si="4060"/>
        <v>47821</v>
      </c>
      <c r="AE1828" s="16" t="e">
        <f t="shared" si="4053"/>
        <v>#VALUE!</v>
      </c>
      <c r="AF1828" s="10">
        <f ca="1">IFERROR(AVERAGE(INDIRECT("AE"&amp;AC1828-Template!$F$10+1):INDIRECT("AE"&amp;AC1828)),0)</f>
        <v>0</v>
      </c>
      <c r="AG1828" s="35"/>
      <c r="AH1828" s="86"/>
      <c r="AI1828" s="35"/>
      <c r="AJ1828" s="35"/>
      <c r="AK1828" s="35"/>
      <c r="AL1828" s="35"/>
      <c r="AM1828" s="35"/>
      <c r="AN1828" s="35"/>
      <c r="AO1828" s="35"/>
      <c r="AP1828" s="35"/>
      <c r="AQ1828" s="35"/>
      <c r="AR1828" s="35"/>
      <c r="AS1828" s="35"/>
      <c r="AT1828" s="35"/>
      <c r="AU1828" s="35"/>
      <c r="AV1828" s="35"/>
      <c r="AW1828" s="35"/>
      <c r="AX1828" s="35"/>
      <c r="AY1828" s="35"/>
      <c r="AZ1828" s="17">
        <f t="shared" ref="AZ1828" si="4125">AZ1827+1</f>
        <v>47844</v>
      </c>
      <c r="BA1828" s="216">
        <f t="shared" si="4076"/>
        <v>5</v>
      </c>
      <c r="BB1828" s="216">
        <f t="shared" ref="BB1828" si="4126">BB1827+1</f>
        <v>1823</v>
      </c>
      <c r="BC1828" s="16">
        <f t="shared" si="4078"/>
        <v>4.9945205479452053</v>
      </c>
      <c r="BD1828" s="16">
        <f>IF(Template!$F$7="Linear interpolation",LinInterp($AO$5:$AO$18,$AM$5:$AM$18,BC1828),CubicSpline($AO$5:$AO$18,$AM$5:$AM$18,BC1828))</f>
        <v>13.95044474000901</v>
      </c>
      <c r="BE1828" s="221">
        <f t="shared" si="4013"/>
        <v>1.9198590703911507</v>
      </c>
      <c r="BF1828" s="221">
        <f>BE1828/PRODUCT($BG$6:BG1827)</f>
        <v>1.0003476828159579</v>
      </c>
      <c r="BG1828" s="16">
        <f t="shared" si="4079"/>
        <v>1.0003476828159579</v>
      </c>
      <c r="BH1828" s="10">
        <f t="shared" si="4080"/>
        <v>12.690422782462353</v>
      </c>
      <c r="BI1828" s="90"/>
      <c r="BJ1828" s="17">
        <f t="shared" si="4063"/>
        <v>47821</v>
      </c>
      <c r="BK1828" s="16">
        <f t="shared" si="4056"/>
        <v>12.481107498422128</v>
      </c>
      <c r="BL1828" s="10">
        <f ca="1">IFERROR(AVERAGE(INDIRECT("BK"&amp;AC1828-Template!$F$10+1):INDIRECT("BK"&amp;AC1828)),0)</f>
        <v>12.371005802482845</v>
      </c>
      <c r="BM1828" s="35"/>
      <c r="BN1828" s="86"/>
      <c r="BO1828" s="35"/>
      <c r="BP1828" s="35"/>
      <c r="BQ1828" s="35"/>
      <c r="BR1828" s="35"/>
      <c r="BS1828" s="35"/>
      <c r="BT1828" s="35"/>
      <c r="BU1828" s="35"/>
      <c r="BV1828" s="35"/>
      <c r="BW1828" s="35"/>
      <c r="BX1828" s="35"/>
      <c r="BY1828" s="35"/>
      <c r="BZ1828" s="35"/>
      <c r="CA1828" s="35"/>
      <c r="CB1828" s="35"/>
      <c r="CC1828" s="35"/>
      <c r="CD1828" s="35"/>
      <c r="CE1828" s="35"/>
      <c r="CF1828" s="35"/>
      <c r="CG1828" s="35"/>
      <c r="CH1828" s="35"/>
    </row>
    <row r="1829" spans="1:86" ht="15.6" x14ac:dyDescent="0.3">
      <c r="A1829" s="35"/>
      <c r="B1829" s="86"/>
      <c r="C1829" s="35"/>
      <c r="D1829" s="35"/>
      <c r="E1829" s="35"/>
      <c r="F1829" s="35"/>
      <c r="G1829" s="35"/>
      <c r="H1829" s="35"/>
      <c r="I1829" s="35"/>
      <c r="J1829" s="35"/>
      <c r="K1829" s="35"/>
      <c r="L1829" s="35"/>
      <c r="M1829" s="35"/>
      <c r="N1829" s="35"/>
      <c r="O1829" s="35"/>
      <c r="P1829" s="35"/>
      <c r="Q1829" s="35"/>
      <c r="R1829" s="35"/>
      <c r="S1829" s="35"/>
      <c r="T1829" s="17">
        <f t="shared" si="4057"/>
        <v>47845</v>
      </c>
      <c r="U1829" s="216">
        <f t="shared" si="4050"/>
        <v>6</v>
      </c>
      <c r="V1829" s="216">
        <f t="shared" si="4057"/>
        <v>1824</v>
      </c>
      <c r="W1829" s="16">
        <f t="shared" si="4064"/>
        <v>4.9972602739726026</v>
      </c>
      <c r="X1829" s="16" t="e">
        <f>IF(Template!$F$7="Linear interpolation",LinInterp($I$5:$I$22,$G$5:$G$22,W1829),CubicSpline($I$5:$I$22,$G$5:$G$22,W1829))</f>
        <v>#VALUE!</v>
      </c>
      <c r="Y1829" s="221" t="e">
        <f t="shared" si="4051"/>
        <v>#VALUE!</v>
      </c>
      <c r="Z1829" s="221" t="e">
        <f>Y1829/PRODUCT($AA$6:AA1828)</f>
        <v>#VALUE!</v>
      </c>
      <c r="AA1829" s="16" t="e">
        <f t="shared" si="4058"/>
        <v>#VALUE!</v>
      </c>
      <c r="AB1829" s="10" t="e">
        <f t="shared" si="4059"/>
        <v>#VALUE!</v>
      </c>
      <c r="AC1829" s="90">
        <f t="shared" si="4052"/>
        <v>1829</v>
      </c>
      <c r="AD1829" s="17">
        <f t="shared" si="4060"/>
        <v>47822</v>
      </c>
      <c r="AE1829" s="16" t="e">
        <f t="shared" si="4053"/>
        <v>#VALUE!</v>
      </c>
      <c r="AF1829" s="10">
        <f ca="1">IFERROR(AVERAGE(INDIRECT("AE"&amp;AC1829-Template!$F$10+1):INDIRECT("AE"&amp;AC1829)),0)</f>
        <v>0</v>
      </c>
      <c r="AG1829" s="35"/>
      <c r="AH1829" s="86"/>
      <c r="AI1829" s="35"/>
      <c r="AJ1829" s="35"/>
      <c r="AK1829" s="35"/>
      <c r="AL1829" s="35"/>
      <c r="AM1829" s="35"/>
      <c r="AN1829" s="35"/>
      <c r="AO1829" s="35"/>
      <c r="AP1829" s="35"/>
      <c r="AQ1829" s="35"/>
      <c r="AR1829" s="35"/>
      <c r="AS1829" s="35"/>
      <c r="AT1829" s="35"/>
      <c r="AU1829" s="35"/>
      <c r="AV1829" s="35"/>
      <c r="AW1829" s="35"/>
      <c r="AX1829" s="35"/>
      <c r="AY1829" s="35"/>
      <c r="AZ1829" s="17">
        <f t="shared" ref="AZ1829" si="4127">AZ1828+1</f>
        <v>47845</v>
      </c>
      <c r="BA1829" s="216">
        <f t="shared" si="4076"/>
        <v>6</v>
      </c>
      <c r="BB1829" s="216">
        <f t="shared" ref="BB1829" si="4128">BB1828+1</f>
        <v>1824</v>
      </c>
      <c r="BC1829" s="16">
        <f t="shared" si="4078"/>
        <v>4.9972602739726026</v>
      </c>
      <c r="BD1829" s="16">
        <f>IF(Template!$F$7="Linear interpolation",LinInterp($AO$5:$AO$18,$AM$5:$AM$18,BC1829),CubicSpline($AO$5:$AO$18,$AM$5:$AM$18,BC1829))</f>
        <v>13.950219111534627</v>
      </c>
      <c r="BE1829" s="221">
        <f t="shared" si="4013"/>
        <v>1.9205270968437549</v>
      </c>
      <c r="BF1829" s="221">
        <f>BE1829/PRODUCT($BG$6:BG1828)</f>
        <v>1.0003479559843254</v>
      </c>
      <c r="BG1829" s="16">
        <f t="shared" si="4079"/>
        <v>1.0003476828159579</v>
      </c>
      <c r="BH1829" s="10">
        <f t="shared" si="4080"/>
        <v>12.690422782462353</v>
      </c>
      <c r="BI1829" s="90"/>
      <c r="BJ1829" s="17">
        <f t="shared" si="4063"/>
        <v>47822</v>
      </c>
      <c r="BK1829" s="16">
        <f t="shared" si="4056"/>
        <v>12.489421040699389</v>
      </c>
      <c r="BL1829" s="10">
        <f ca="1">IFERROR(AVERAGE(INDIRECT("BK"&amp;AC1829-Template!$F$10+1):INDIRECT("BK"&amp;AC1829)),0)</f>
        <v>12.37831274985183</v>
      </c>
      <c r="BM1829" s="35"/>
      <c r="BN1829" s="86"/>
      <c r="BO1829" s="35"/>
      <c r="BP1829" s="35"/>
      <c r="BQ1829" s="35"/>
      <c r="BR1829" s="35"/>
      <c r="BS1829" s="35"/>
      <c r="BT1829" s="35"/>
      <c r="BU1829" s="35"/>
      <c r="BV1829" s="35"/>
      <c r="BW1829" s="35"/>
      <c r="BX1829" s="35"/>
      <c r="BY1829" s="35"/>
      <c r="BZ1829" s="35"/>
      <c r="CA1829" s="35"/>
      <c r="CB1829" s="35"/>
      <c r="CC1829" s="35"/>
      <c r="CD1829" s="35"/>
      <c r="CE1829" s="35"/>
      <c r="CF1829" s="35"/>
      <c r="CG1829" s="35"/>
      <c r="CH1829" s="35"/>
    </row>
    <row r="1830" spans="1:86" ht="15.6" x14ac:dyDescent="0.3">
      <c r="A1830" s="35"/>
      <c r="B1830" s="86"/>
      <c r="C1830" s="35"/>
      <c r="D1830" s="35"/>
      <c r="E1830" s="35"/>
      <c r="F1830" s="35"/>
      <c r="G1830" s="35"/>
      <c r="H1830" s="35"/>
      <c r="I1830" s="35"/>
      <c r="J1830" s="35"/>
      <c r="K1830" s="35"/>
      <c r="L1830" s="35"/>
      <c r="M1830" s="35"/>
      <c r="N1830" s="35"/>
      <c r="O1830" s="35"/>
      <c r="P1830" s="35"/>
      <c r="Q1830" s="35"/>
      <c r="R1830" s="35"/>
      <c r="S1830" s="35"/>
      <c r="T1830" s="17">
        <f t="shared" si="4057"/>
        <v>47846</v>
      </c>
      <c r="U1830" s="216">
        <f t="shared" si="4050"/>
        <v>7</v>
      </c>
      <c r="V1830" s="216">
        <f t="shared" si="4057"/>
        <v>1825</v>
      </c>
      <c r="W1830" s="16">
        <f t="shared" si="4064"/>
        <v>5</v>
      </c>
      <c r="X1830" s="16" t="e">
        <f>IF(Template!$F$7="Linear interpolation",LinInterp($I$5:$I$22,$G$5:$G$22,W1830),CubicSpline($I$5:$I$22,$G$5:$G$22,W1830))</f>
        <v>#VALUE!</v>
      </c>
      <c r="Y1830" s="221" t="e">
        <f t="shared" si="4051"/>
        <v>#VALUE!</v>
      </c>
      <c r="Z1830" s="221" t="e">
        <f>Y1830/PRODUCT($AA$6:AA1829)</f>
        <v>#VALUE!</v>
      </c>
      <c r="AA1830" s="16" t="e">
        <f t="shared" si="4058"/>
        <v>#VALUE!</v>
      </c>
      <c r="AB1830" s="10" t="e">
        <f t="shared" si="4059"/>
        <v>#VALUE!</v>
      </c>
      <c r="AC1830" s="90">
        <f t="shared" si="4052"/>
        <v>1830</v>
      </c>
      <c r="AD1830" s="17">
        <f t="shared" si="4060"/>
        <v>47823</v>
      </c>
      <c r="AE1830" s="16" t="e">
        <f t="shared" si="4053"/>
        <v>#VALUE!</v>
      </c>
      <c r="AF1830" s="10">
        <f ca="1">IFERROR(AVERAGE(INDIRECT("AE"&amp;AC1830-Template!$F$10+1):INDIRECT("AE"&amp;AC1830)),0)</f>
        <v>0</v>
      </c>
      <c r="AG1830" s="35"/>
      <c r="AH1830" s="86"/>
      <c r="AI1830" s="35"/>
      <c r="AJ1830" s="35"/>
      <c r="AK1830" s="35"/>
      <c r="AL1830" s="35"/>
      <c r="AM1830" s="35"/>
      <c r="AN1830" s="35"/>
      <c r="AO1830" s="35"/>
      <c r="AP1830" s="35"/>
      <c r="AQ1830" s="35"/>
      <c r="AR1830" s="35"/>
      <c r="AS1830" s="35"/>
      <c r="AT1830" s="35"/>
      <c r="AU1830" s="35"/>
      <c r="AV1830" s="35"/>
      <c r="AW1830" s="35"/>
      <c r="AX1830" s="35"/>
      <c r="AY1830" s="35"/>
      <c r="AZ1830" s="17">
        <f t="shared" ref="AZ1830" si="4129">AZ1829+1</f>
        <v>47846</v>
      </c>
      <c r="BA1830" s="216">
        <f t="shared" si="4076"/>
        <v>7</v>
      </c>
      <c r="BB1830" s="216">
        <f t="shared" ref="BB1830" si="4130">BB1829+1</f>
        <v>1825</v>
      </c>
      <c r="BC1830" s="16">
        <f t="shared" si="4078"/>
        <v>5</v>
      </c>
      <c r="BD1830" s="16">
        <f>IF(Template!$F$7="Linear interpolation",LinInterp($AO$5:$AO$18,$AM$5:$AM$18,BC1830),CubicSpline($AO$5:$AO$18,$AM$5:$AM$18,BC1830))</f>
        <v>13.95</v>
      </c>
      <c r="BE1830" s="221">
        <f t="shared" si="4013"/>
        <v>1.9211958842358561</v>
      </c>
      <c r="BF1830" s="221">
        <f>BE1830/PRODUCT($BG$6:BG1829)</f>
        <v>1.0003485043354714</v>
      </c>
      <c r="BG1830" s="16">
        <f t="shared" si="4079"/>
        <v>1.0003476828159579</v>
      </c>
      <c r="BH1830" s="10">
        <f t="shared" si="4080"/>
        <v>12.690422782462353</v>
      </c>
      <c r="BI1830" s="90"/>
      <c r="BJ1830" s="17">
        <f t="shared" si="4063"/>
        <v>47823</v>
      </c>
      <c r="BK1830" s="16">
        <f t="shared" si="4056"/>
        <v>12.497805278439799</v>
      </c>
      <c r="BL1830" s="10">
        <f ca="1">IFERROR(AVERAGE(INDIRECT("BK"&amp;AC1830-Template!$F$10+1):INDIRECT("BK"&amp;AC1830)),0)</f>
        <v>12.385688602540739</v>
      </c>
      <c r="BM1830" s="35"/>
      <c r="BN1830" s="86"/>
      <c r="BO1830" s="35"/>
      <c r="BP1830" s="35"/>
      <c r="BQ1830" s="35"/>
      <c r="BR1830" s="35"/>
      <c r="BS1830" s="35"/>
      <c r="BT1830" s="35"/>
      <c r="BU1830" s="35"/>
      <c r="BV1830" s="35"/>
      <c r="BW1830" s="35"/>
      <c r="BX1830" s="35"/>
      <c r="BY1830" s="35"/>
      <c r="BZ1830" s="35"/>
      <c r="CA1830" s="35"/>
      <c r="CB1830" s="35"/>
      <c r="CC1830" s="35"/>
      <c r="CD1830" s="35"/>
      <c r="CE1830" s="35"/>
      <c r="CF1830" s="35"/>
      <c r="CG1830" s="35"/>
      <c r="CH1830" s="35"/>
    </row>
    <row r="1831" spans="1:86" ht="15.6" x14ac:dyDescent="0.3">
      <c r="A1831" s="35"/>
      <c r="B1831" s="86"/>
      <c r="C1831" s="35"/>
      <c r="D1831" s="35"/>
      <c r="E1831" s="35"/>
      <c r="F1831" s="35"/>
      <c r="G1831" s="35"/>
      <c r="H1831" s="35"/>
      <c r="I1831" s="35"/>
      <c r="J1831" s="35"/>
      <c r="K1831" s="35"/>
      <c r="L1831" s="35"/>
      <c r="M1831" s="35"/>
      <c r="N1831" s="35"/>
      <c r="O1831" s="35"/>
      <c r="P1831" s="35"/>
      <c r="Q1831" s="35"/>
      <c r="R1831" s="35"/>
      <c r="S1831" s="35"/>
      <c r="T1831" s="17">
        <f t="shared" si="4057"/>
        <v>47847</v>
      </c>
      <c r="U1831" s="216">
        <f t="shared" si="4050"/>
        <v>1</v>
      </c>
      <c r="V1831" s="216">
        <f t="shared" si="4057"/>
        <v>1826</v>
      </c>
      <c r="W1831" s="16">
        <f t="shared" si="4064"/>
        <v>5.0027397260273974</v>
      </c>
      <c r="X1831" s="16" t="e">
        <f>IF(Template!$F$7="Linear interpolation",LinInterp($I$5:$I$22,$G$5:$G$22,W1831),CubicSpline($I$5:$I$22,$G$5:$G$22,W1831))</f>
        <v>#VALUE!</v>
      </c>
      <c r="Y1831" s="221" t="e">
        <f t="shared" si="4051"/>
        <v>#VALUE!</v>
      </c>
      <c r="Z1831" s="221" t="e">
        <f>Y1831/PRODUCT($AA$6:AA1830)</f>
        <v>#VALUE!</v>
      </c>
      <c r="AA1831" s="16" t="e">
        <f t="shared" si="4058"/>
        <v>#VALUE!</v>
      </c>
      <c r="AB1831" s="10" t="e">
        <f t="shared" si="4059"/>
        <v>#VALUE!</v>
      </c>
      <c r="AC1831" s="90">
        <f t="shared" si="4052"/>
        <v>1831</v>
      </c>
      <c r="AD1831" s="17">
        <f t="shared" si="4060"/>
        <v>47824</v>
      </c>
      <c r="AE1831" s="16" t="e">
        <f t="shared" si="4053"/>
        <v>#VALUE!</v>
      </c>
      <c r="AF1831" s="10">
        <f ca="1">IFERROR(AVERAGE(INDIRECT("AE"&amp;AC1831-Template!$F$10+1):INDIRECT("AE"&amp;AC1831)),0)</f>
        <v>0</v>
      </c>
      <c r="AG1831" s="35"/>
      <c r="AH1831" s="86"/>
      <c r="AI1831" s="35"/>
      <c r="AJ1831" s="35"/>
      <c r="AK1831" s="35"/>
      <c r="AL1831" s="35"/>
      <c r="AM1831" s="35"/>
      <c r="AN1831" s="35"/>
      <c r="AO1831" s="35"/>
      <c r="AP1831" s="35"/>
      <c r="AQ1831" s="35"/>
      <c r="AR1831" s="35"/>
      <c r="AS1831" s="35"/>
      <c r="AT1831" s="35"/>
      <c r="AU1831" s="35"/>
      <c r="AV1831" s="35"/>
      <c r="AW1831" s="35"/>
      <c r="AX1831" s="35"/>
      <c r="AY1831" s="35"/>
      <c r="AZ1831" s="17">
        <f t="shared" ref="AZ1831" si="4131">AZ1830+1</f>
        <v>47847</v>
      </c>
      <c r="BA1831" s="216">
        <f t="shared" si="4076"/>
        <v>1</v>
      </c>
      <c r="BB1831" s="216">
        <f t="shared" ref="BB1831" si="4132">BB1830+1</f>
        <v>1826</v>
      </c>
      <c r="BC1831" s="16">
        <f t="shared" si="4078"/>
        <v>5.0027397260273974</v>
      </c>
      <c r="BD1831" s="16">
        <f>IF(Template!$F$7="Linear interpolation",LinInterp($AO$5:$AO$18,$AM$5:$AM$18,BC1831),CubicSpline($AO$5:$AO$18,$AM$5:$AM$18,BC1831))</f>
        <v>13.949787430463337</v>
      </c>
      <c r="BE1831" s="221">
        <f t="shared" si="4013"/>
        <v>1.9218654362212648</v>
      </c>
      <c r="BF1831" s="221">
        <f>BE1831/PRODUCT($BG$6:BG1830)</f>
        <v>1.0003493294422114</v>
      </c>
      <c r="BG1831" s="16">
        <f t="shared" si="4079"/>
        <v>1.0003493294422114</v>
      </c>
      <c r="BH1831" s="10">
        <f t="shared" si="4080"/>
        <v>12.750524640717686</v>
      </c>
      <c r="BI1831" s="90"/>
      <c r="BJ1831" s="17">
        <f t="shared" si="4063"/>
        <v>47824</v>
      </c>
      <c r="BK1831" s="16">
        <f t="shared" si="4056"/>
        <v>12.497805278439799</v>
      </c>
      <c r="BL1831" s="10">
        <f ca="1">IFERROR(AVERAGE(INDIRECT("BK"&amp;AC1831-Template!$F$10+1):INDIRECT("BK"&amp;AC1831)),0)</f>
        <v>12.392851648896899</v>
      </c>
      <c r="BM1831" s="35"/>
      <c r="BN1831" s="86"/>
      <c r="BO1831" s="35"/>
      <c r="BP1831" s="35"/>
      <c r="BQ1831" s="35"/>
      <c r="BR1831" s="35"/>
      <c r="BS1831" s="35"/>
      <c r="BT1831" s="35"/>
      <c r="BU1831" s="35"/>
      <c r="BV1831" s="35"/>
      <c r="BW1831" s="35"/>
      <c r="BX1831" s="35"/>
      <c r="BY1831" s="35"/>
      <c r="BZ1831" s="35"/>
      <c r="CA1831" s="35"/>
      <c r="CB1831" s="35"/>
      <c r="CC1831" s="35"/>
      <c r="CD1831" s="35"/>
      <c r="CE1831" s="35"/>
      <c r="CF1831" s="35"/>
      <c r="CG1831" s="35"/>
      <c r="CH1831" s="35"/>
    </row>
    <row r="1832" spans="1:86" ht="15.6" x14ac:dyDescent="0.3">
      <c r="A1832" s="35"/>
      <c r="B1832" s="86"/>
      <c r="C1832" s="35"/>
      <c r="D1832" s="35"/>
      <c r="E1832" s="35"/>
      <c r="F1832" s="35"/>
      <c r="G1832" s="35"/>
      <c r="H1832" s="35"/>
      <c r="I1832" s="35"/>
      <c r="J1832" s="35"/>
      <c r="K1832" s="35"/>
      <c r="L1832" s="35"/>
      <c r="M1832" s="35"/>
      <c r="N1832" s="35"/>
      <c r="O1832" s="35"/>
      <c r="P1832" s="35"/>
      <c r="Q1832" s="35"/>
      <c r="R1832" s="35"/>
      <c r="S1832" s="35"/>
      <c r="T1832" s="17">
        <f t="shared" si="4057"/>
        <v>47848</v>
      </c>
      <c r="U1832" s="216">
        <f t="shared" si="4050"/>
        <v>2</v>
      </c>
      <c r="V1832" s="216">
        <f t="shared" si="4057"/>
        <v>1827</v>
      </c>
      <c r="W1832" s="16">
        <f t="shared" si="4064"/>
        <v>5.0054794520547947</v>
      </c>
      <c r="X1832" s="16" t="e">
        <f>IF(Template!$F$7="Linear interpolation",LinInterp($I$5:$I$22,$G$5:$G$22,W1832),CubicSpline($I$5:$I$22,$G$5:$G$22,W1832))</f>
        <v>#VALUE!</v>
      </c>
      <c r="Y1832" s="221" t="e">
        <f t="shared" si="4051"/>
        <v>#VALUE!</v>
      </c>
      <c r="Z1832" s="221" t="e">
        <f>Y1832/PRODUCT($AA$6:AA1831)</f>
        <v>#VALUE!</v>
      </c>
      <c r="AA1832" s="16" t="e">
        <f t="shared" si="4058"/>
        <v>#VALUE!</v>
      </c>
      <c r="AB1832" s="10" t="e">
        <f t="shared" si="4059"/>
        <v>#VALUE!</v>
      </c>
      <c r="AC1832" s="90">
        <f t="shared" si="4052"/>
        <v>1832</v>
      </c>
      <c r="AD1832" s="17">
        <f t="shared" si="4060"/>
        <v>47825</v>
      </c>
      <c r="AE1832" s="16" t="e">
        <f t="shared" si="4053"/>
        <v>#VALUE!</v>
      </c>
      <c r="AF1832" s="10">
        <f ca="1">IFERROR(AVERAGE(INDIRECT("AE"&amp;AC1832-Template!$F$10+1):INDIRECT("AE"&amp;AC1832)),0)</f>
        <v>0</v>
      </c>
      <c r="AG1832" s="35"/>
      <c r="AH1832" s="86"/>
      <c r="AI1832" s="35"/>
      <c r="AJ1832" s="35"/>
      <c r="AK1832" s="35"/>
      <c r="AL1832" s="35"/>
      <c r="AM1832" s="35"/>
      <c r="AN1832" s="35"/>
      <c r="AO1832" s="35"/>
      <c r="AP1832" s="35"/>
      <c r="AQ1832" s="35"/>
      <c r="AR1832" s="35"/>
      <c r="AS1832" s="35"/>
      <c r="AT1832" s="35"/>
      <c r="AU1832" s="35"/>
      <c r="AV1832" s="35"/>
      <c r="AW1832" s="35"/>
      <c r="AX1832" s="35"/>
      <c r="AY1832" s="35"/>
      <c r="AZ1832" s="17">
        <f t="shared" ref="AZ1832" si="4133">AZ1831+1</f>
        <v>47848</v>
      </c>
      <c r="BA1832" s="216">
        <f t="shared" si="4076"/>
        <v>2</v>
      </c>
      <c r="BB1832" s="216">
        <f t="shared" ref="BB1832" si="4134">BB1831+1</f>
        <v>1827</v>
      </c>
      <c r="BC1832" s="16">
        <f t="shared" si="4078"/>
        <v>5.0054794520547947</v>
      </c>
      <c r="BD1832" s="16">
        <f>IF(Template!$F$7="Linear interpolation",LinInterp($AO$5:$AO$18,$AM$5:$AM$18,BC1832),CubicSpline($AO$5:$AO$18,$AM$5:$AM$18,BC1832))</f>
        <v>13.949581387436913</v>
      </c>
      <c r="BE1832" s="221">
        <f t="shared" si="4013"/>
        <v>1.9225357530392526</v>
      </c>
      <c r="BF1832" s="221">
        <f>BE1832/PRODUCT($BG$6:BG1831)</f>
        <v>1.0003487844702101</v>
      </c>
      <c r="BG1832" s="16">
        <f t="shared" si="4079"/>
        <v>1.0003487844702101</v>
      </c>
      <c r="BH1832" s="10">
        <f t="shared" si="4080"/>
        <v>12.730633162670092</v>
      </c>
      <c r="BI1832" s="90"/>
      <c r="BJ1832" s="17">
        <f t="shared" si="4063"/>
        <v>47825</v>
      </c>
      <c r="BK1832" s="16">
        <f t="shared" si="4056"/>
        <v>12.497805278439799</v>
      </c>
      <c r="BL1832" s="10">
        <f ca="1">IFERROR(AVERAGE(INDIRECT("BK"&amp;AC1832-Template!$F$10+1):INDIRECT("BK"&amp;AC1832)),0)</f>
        <v>12.399799647731571</v>
      </c>
      <c r="BM1832" s="35"/>
      <c r="BN1832" s="86"/>
      <c r="BO1832" s="35"/>
      <c r="BP1832" s="35"/>
      <c r="BQ1832" s="35"/>
      <c r="BR1832" s="35"/>
      <c r="BS1832" s="35"/>
      <c r="BT1832" s="35"/>
      <c r="BU1832" s="35"/>
      <c r="BV1832" s="35"/>
      <c r="BW1832" s="35"/>
      <c r="BX1832" s="35"/>
      <c r="BY1832" s="35"/>
      <c r="BZ1832" s="35"/>
      <c r="CA1832" s="35"/>
      <c r="CB1832" s="35"/>
      <c r="CC1832" s="35"/>
      <c r="CD1832" s="35"/>
      <c r="CE1832" s="35"/>
      <c r="CF1832" s="35"/>
      <c r="CG1832" s="35"/>
      <c r="CH1832" s="35"/>
    </row>
    <row r="1833" spans="1:86" ht="15.6" x14ac:dyDescent="0.3">
      <c r="A1833" s="35"/>
      <c r="B1833" s="86"/>
      <c r="C1833" s="35"/>
      <c r="D1833" s="35"/>
      <c r="E1833" s="35"/>
      <c r="F1833" s="35"/>
      <c r="G1833" s="35"/>
      <c r="H1833" s="35"/>
      <c r="I1833" s="35"/>
      <c r="J1833" s="35"/>
      <c r="K1833" s="35"/>
      <c r="L1833" s="35"/>
      <c r="M1833" s="35"/>
      <c r="N1833" s="35"/>
      <c r="O1833" s="35"/>
      <c r="P1833" s="35"/>
      <c r="Q1833" s="35"/>
      <c r="R1833" s="35"/>
      <c r="S1833" s="35"/>
      <c r="T1833" s="17">
        <f t="shared" si="4057"/>
        <v>47849</v>
      </c>
      <c r="U1833" s="216">
        <f t="shared" si="4050"/>
        <v>3</v>
      </c>
      <c r="V1833" s="216">
        <f t="shared" si="4057"/>
        <v>1828</v>
      </c>
      <c r="W1833" s="16">
        <f t="shared" si="4064"/>
        <v>5.0082191780821921</v>
      </c>
      <c r="X1833" s="16" t="e">
        <f>IF(Template!$F$7="Linear interpolation",LinInterp($I$5:$I$22,$G$5:$G$22,W1833),CubicSpline($I$5:$I$22,$G$5:$G$22,W1833))</f>
        <v>#VALUE!</v>
      </c>
      <c r="Y1833" s="221" t="e">
        <f t="shared" si="4051"/>
        <v>#VALUE!</v>
      </c>
      <c r="Z1833" s="221" t="e">
        <f>Y1833/PRODUCT($AA$6:AA1832)</f>
        <v>#VALUE!</v>
      </c>
      <c r="AA1833" s="16" t="e">
        <f t="shared" si="4058"/>
        <v>#VALUE!</v>
      </c>
      <c r="AB1833" s="10" t="e">
        <f t="shared" si="4059"/>
        <v>#VALUE!</v>
      </c>
      <c r="AC1833" s="90">
        <f t="shared" si="4052"/>
        <v>1833</v>
      </c>
      <c r="AD1833" s="17">
        <f t="shared" si="4060"/>
        <v>47826</v>
      </c>
      <c r="AE1833" s="16" t="e">
        <f t="shared" si="4053"/>
        <v>#VALUE!</v>
      </c>
      <c r="AF1833" s="10">
        <f ca="1">IFERROR(AVERAGE(INDIRECT("AE"&amp;AC1833-Template!$F$10+1):INDIRECT("AE"&amp;AC1833)),0)</f>
        <v>0</v>
      </c>
      <c r="AG1833" s="35"/>
      <c r="AH1833" s="86"/>
      <c r="AI1833" s="35"/>
      <c r="AJ1833" s="35"/>
      <c r="AK1833" s="35"/>
      <c r="AL1833" s="35"/>
      <c r="AM1833" s="35"/>
      <c r="AN1833" s="35"/>
      <c r="AO1833" s="35"/>
      <c r="AP1833" s="35"/>
      <c r="AQ1833" s="35"/>
      <c r="AR1833" s="35"/>
      <c r="AS1833" s="35"/>
      <c r="AT1833" s="35"/>
      <c r="AU1833" s="35"/>
      <c r="AV1833" s="35"/>
      <c r="AW1833" s="35"/>
      <c r="AX1833" s="35"/>
      <c r="AY1833" s="35"/>
      <c r="AZ1833" s="17">
        <f t="shared" ref="AZ1833" si="4135">AZ1832+1</f>
        <v>47849</v>
      </c>
      <c r="BA1833" s="216">
        <f t="shared" si="4076"/>
        <v>3</v>
      </c>
      <c r="BB1833" s="216">
        <f t="shared" ref="BB1833" si="4136">BB1832+1</f>
        <v>1828</v>
      </c>
      <c r="BC1833" s="16">
        <f t="shared" si="4078"/>
        <v>5.0082191780821921</v>
      </c>
      <c r="BD1833" s="16">
        <f>IF(Template!$F$7="Linear interpolation",LinInterp($AO$5:$AO$18,$AM$5:$AM$18,BC1833),CubicSpline($AO$5:$AO$18,$AM$5:$AM$18,BC1833))</f>
        <v>13.949381845296513</v>
      </c>
      <c r="BE1833" s="221">
        <f t="shared" si="4013"/>
        <v>1.9232068340696176</v>
      </c>
      <c r="BF1833" s="221">
        <f>BE1833/PRODUCT($BG$6:BG1832)</f>
        <v>1.0003490603643153</v>
      </c>
      <c r="BG1833" s="16">
        <f t="shared" si="4079"/>
        <v>1.0003490603643153</v>
      </c>
      <c r="BH1833" s="10">
        <f t="shared" si="4080"/>
        <v>12.740703297506872</v>
      </c>
      <c r="BI1833" s="90"/>
      <c r="BJ1833" s="17">
        <f t="shared" si="4063"/>
        <v>47826</v>
      </c>
      <c r="BK1833" s="16">
        <f t="shared" si="4056"/>
        <v>12.548819527970934</v>
      </c>
      <c r="BL1833" s="10">
        <f ca="1">IFERROR(AVERAGE(INDIRECT("BK"&amp;AC1833-Template!$F$10+1):INDIRECT("BK"&amp;AC1833)),0)</f>
        <v>12.408448121550613</v>
      </c>
      <c r="BM1833" s="35"/>
      <c r="BN1833" s="86"/>
      <c r="BO1833" s="35"/>
      <c r="BP1833" s="35"/>
      <c r="BQ1833" s="35"/>
      <c r="BR1833" s="35"/>
      <c r="BS1833" s="35"/>
      <c r="BT1833" s="35"/>
      <c r="BU1833" s="35"/>
      <c r="BV1833" s="35"/>
      <c r="BW1833" s="35"/>
      <c r="BX1833" s="35"/>
      <c r="BY1833" s="35"/>
      <c r="BZ1833" s="35"/>
      <c r="CA1833" s="35"/>
      <c r="CB1833" s="35"/>
      <c r="CC1833" s="35"/>
      <c r="CD1833" s="35"/>
      <c r="CE1833" s="35"/>
      <c r="CF1833" s="35"/>
      <c r="CG1833" s="35"/>
      <c r="CH1833" s="35"/>
    </row>
    <row r="1834" spans="1:86" ht="15.6" x14ac:dyDescent="0.3">
      <c r="A1834" s="35"/>
      <c r="B1834" s="86"/>
      <c r="C1834" s="35"/>
      <c r="D1834" s="35"/>
      <c r="E1834" s="35"/>
      <c r="F1834" s="35"/>
      <c r="G1834" s="35"/>
      <c r="H1834" s="35"/>
      <c r="I1834" s="35"/>
      <c r="J1834" s="35"/>
      <c r="K1834" s="35"/>
      <c r="L1834" s="35"/>
      <c r="M1834" s="35"/>
      <c r="N1834" s="35"/>
      <c r="O1834" s="35"/>
      <c r="P1834" s="35"/>
      <c r="Q1834" s="35"/>
      <c r="R1834" s="35"/>
      <c r="S1834" s="35"/>
      <c r="T1834" s="17">
        <f t="shared" si="4057"/>
        <v>47850</v>
      </c>
      <c r="U1834" s="216">
        <f t="shared" si="4050"/>
        <v>4</v>
      </c>
      <c r="V1834" s="216">
        <f t="shared" si="4057"/>
        <v>1829</v>
      </c>
      <c r="W1834" s="16">
        <f t="shared" si="4064"/>
        <v>5.0109589041095894</v>
      </c>
      <c r="X1834" s="16" t="e">
        <f>IF(Template!$F$7="Linear interpolation",LinInterp($I$5:$I$22,$G$5:$G$22,W1834),CubicSpline($I$5:$I$22,$G$5:$G$22,W1834))</f>
        <v>#VALUE!</v>
      </c>
      <c r="Y1834" s="221" t="e">
        <f t="shared" si="4051"/>
        <v>#VALUE!</v>
      </c>
      <c r="Z1834" s="221" t="e">
        <f>Y1834/PRODUCT($AA$6:AA1833)</f>
        <v>#VALUE!</v>
      </c>
      <c r="AA1834" s="16" t="e">
        <f t="shared" si="4058"/>
        <v>#VALUE!</v>
      </c>
      <c r="AB1834" s="10" t="e">
        <f t="shared" si="4059"/>
        <v>#VALUE!</v>
      </c>
      <c r="AC1834" s="90">
        <f t="shared" si="4052"/>
        <v>1834</v>
      </c>
      <c r="AD1834" s="17">
        <f t="shared" si="4060"/>
        <v>47827</v>
      </c>
      <c r="AE1834" s="16" t="e">
        <f t="shared" si="4053"/>
        <v>#VALUE!</v>
      </c>
      <c r="AF1834" s="10">
        <f ca="1">IFERROR(AVERAGE(INDIRECT("AE"&amp;AC1834-Template!$F$10+1):INDIRECT("AE"&amp;AC1834)),0)</f>
        <v>0</v>
      </c>
      <c r="AG1834" s="35"/>
      <c r="AH1834" s="86"/>
      <c r="AI1834" s="35"/>
      <c r="AJ1834" s="35"/>
      <c r="AK1834" s="35"/>
      <c r="AL1834" s="35"/>
      <c r="AM1834" s="35"/>
      <c r="AN1834" s="35"/>
      <c r="AO1834" s="35"/>
      <c r="AP1834" s="35"/>
      <c r="AQ1834" s="35"/>
      <c r="AR1834" s="35"/>
      <c r="AS1834" s="35"/>
      <c r="AT1834" s="35"/>
      <c r="AU1834" s="35"/>
      <c r="AV1834" s="35"/>
      <c r="AW1834" s="35"/>
      <c r="AX1834" s="35"/>
      <c r="AY1834" s="35"/>
      <c r="AZ1834" s="17">
        <f t="shared" ref="AZ1834" si="4137">AZ1833+1</f>
        <v>47850</v>
      </c>
      <c r="BA1834" s="216">
        <f t="shared" si="4076"/>
        <v>4</v>
      </c>
      <c r="BB1834" s="216">
        <f t="shared" ref="BB1834" si="4138">BB1833+1</f>
        <v>1829</v>
      </c>
      <c r="BC1834" s="16">
        <f t="shared" si="4078"/>
        <v>5.0109589041095894</v>
      </c>
      <c r="BD1834" s="16">
        <f>IF(Template!$F$7="Linear interpolation",LinInterp($AO$5:$AO$18,$AM$5:$AM$18,BC1834),CubicSpline($AO$5:$AO$18,$AM$5:$AM$18,BC1834))</f>
        <v>13.949188778417925</v>
      </c>
      <c r="BE1834" s="221">
        <f t="shared" si="4013"/>
        <v>1.923878678686419</v>
      </c>
      <c r="BF1834" s="221">
        <f>BE1834/PRODUCT($BG$6:BG1833)</f>
        <v>1.0003493356018187</v>
      </c>
      <c r="BG1834" s="16">
        <f t="shared" si="4079"/>
        <v>1.0003493356018187</v>
      </c>
      <c r="BH1834" s="10">
        <f t="shared" si="4080"/>
        <v>12.750749466382993</v>
      </c>
      <c r="BI1834" s="90"/>
      <c r="BJ1834" s="17">
        <f t="shared" si="4063"/>
        <v>47827</v>
      </c>
      <c r="BK1834" s="16">
        <f t="shared" si="4056"/>
        <v>12.53205164645399</v>
      </c>
      <c r="BL1834" s="10">
        <f ca="1">IFERROR(AVERAGE(INDIRECT("BK"&amp;AC1834-Template!$F$10+1):INDIRECT("BK"&amp;AC1834)),0)</f>
        <v>12.416537665985759</v>
      </c>
      <c r="BM1834" s="35"/>
      <c r="BN1834" s="86"/>
      <c r="BO1834" s="35"/>
      <c r="BP1834" s="35"/>
      <c r="BQ1834" s="35"/>
      <c r="BR1834" s="35"/>
      <c r="BS1834" s="35"/>
      <c r="BT1834" s="35"/>
      <c r="BU1834" s="35"/>
      <c r="BV1834" s="35"/>
      <c r="BW1834" s="35"/>
      <c r="BX1834" s="35"/>
      <c r="BY1834" s="35"/>
      <c r="BZ1834" s="35"/>
      <c r="CA1834" s="35"/>
      <c r="CB1834" s="35"/>
      <c r="CC1834" s="35"/>
      <c r="CD1834" s="35"/>
      <c r="CE1834" s="35"/>
      <c r="CF1834" s="35"/>
      <c r="CG1834" s="35"/>
      <c r="CH1834" s="35"/>
    </row>
    <row r="1835" spans="1:86" ht="15.6" x14ac:dyDescent="0.3">
      <c r="A1835" s="35"/>
      <c r="B1835" s="86"/>
      <c r="C1835" s="35"/>
      <c r="D1835" s="35"/>
      <c r="E1835" s="35"/>
      <c r="F1835" s="35"/>
      <c r="G1835" s="35"/>
      <c r="H1835" s="35"/>
      <c r="I1835" s="35"/>
      <c r="J1835" s="35"/>
      <c r="K1835" s="35"/>
      <c r="L1835" s="35"/>
      <c r="M1835" s="35"/>
      <c r="N1835" s="35"/>
      <c r="O1835" s="35"/>
      <c r="P1835" s="35"/>
      <c r="Q1835" s="35"/>
      <c r="R1835" s="35"/>
      <c r="S1835" s="35"/>
      <c r="T1835" s="17">
        <f t="shared" si="4057"/>
        <v>47851</v>
      </c>
      <c r="U1835" s="216">
        <f t="shared" si="4050"/>
        <v>5</v>
      </c>
      <c r="V1835" s="216">
        <f t="shared" si="4057"/>
        <v>1830</v>
      </c>
      <c r="W1835" s="16">
        <f t="shared" si="4064"/>
        <v>5.0136986301369859</v>
      </c>
      <c r="X1835" s="16" t="e">
        <f>IF(Template!$F$7="Linear interpolation",LinInterp($I$5:$I$22,$G$5:$G$22,W1835),CubicSpline($I$5:$I$22,$G$5:$G$22,W1835))</f>
        <v>#VALUE!</v>
      </c>
      <c r="Y1835" s="221" t="e">
        <f t="shared" si="4051"/>
        <v>#VALUE!</v>
      </c>
      <c r="Z1835" s="221" t="e">
        <f>Y1835/PRODUCT($AA$6:AA1834)</f>
        <v>#VALUE!</v>
      </c>
      <c r="AA1835" s="16" t="e">
        <f t="shared" si="4058"/>
        <v>#VALUE!</v>
      </c>
      <c r="AB1835" s="10" t="e">
        <f t="shared" si="4059"/>
        <v>#VALUE!</v>
      </c>
      <c r="AC1835" s="90">
        <f t="shared" si="4052"/>
        <v>1835</v>
      </c>
      <c r="AD1835" s="17">
        <f t="shared" si="4060"/>
        <v>47828</v>
      </c>
      <c r="AE1835" s="16" t="e">
        <f t="shared" si="4053"/>
        <v>#VALUE!</v>
      </c>
      <c r="AF1835" s="10">
        <f ca="1">IFERROR(AVERAGE(INDIRECT("AE"&amp;AC1835-Template!$F$10+1):INDIRECT("AE"&amp;AC1835)),0)</f>
        <v>0</v>
      </c>
      <c r="AG1835" s="35"/>
      <c r="AH1835" s="86"/>
      <c r="AI1835" s="35"/>
      <c r="AJ1835" s="35"/>
      <c r="AK1835" s="35"/>
      <c r="AL1835" s="35"/>
      <c r="AM1835" s="35"/>
      <c r="AN1835" s="35"/>
      <c r="AO1835" s="35"/>
      <c r="AP1835" s="35"/>
      <c r="AQ1835" s="35"/>
      <c r="AR1835" s="35"/>
      <c r="AS1835" s="35"/>
      <c r="AT1835" s="35"/>
      <c r="AU1835" s="35"/>
      <c r="AV1835" s="35"/>
      <c r="AW1835" s="35"/>
      <c r="AX1835" s="35"/>
      <c r="AY1835" s="35"/>
      <c r="AZ1835" s="17">
        <f t="shared" ref="AZ1835" si="4139">AZ1834+1</f>
        <v>47851</v>
      </c>
      <c r="BA1835" s="216">
        <f t="shared" si="4076"/>
        <v>5</v>
      </c>
      <c r="BB1835" s="216">
        <f t="shared" ref="BB1835" si="4140">BB1834+1</f>
        <v>1830</v>
      </c>
      <c r="BC1835" s="16">
        <f t="shared" si="4078"/>
        <v>5.0136986301369859</v>
      </c>
      <c r="BD1835" s="16">
        <f>IF(Template!$F$7="Linear interpolation",LinInterp($AO$5:$AO$18,$AM$5:$AM$18,BC1835),CubicSpline($AO$5:$AO$18,$AM$5:$AM$18,BC1835))</f>
        <v>13.949002161176933</v>
      </c>
      <c r="BE1835" s="221">
        <f t="shared" si="4013"/>
        <v>1.9245512862579532</v>
      </c>
      <c r="BF1835" s="221">
        <f>BE1835/PRODUCT($BG$6:BG1834)</f>
        <v>1.0003496101801979</v>
      </c>
      <c r="BG1835" s="16">
        <f t="shared" si="4079"/>
        <v>1.0003496101801979</v>
      </c>
      <c r="BH1835" s="10">
        <f t="shared" si="4080"/>
        <v>12.760771577221774</v>
      </c>
      <c r="BI1835" s="90"/>
      <c r="BJ1835" s="17">
        <f t="shared" si="4063"/>
        <v>47828</v>
      </c>
      <c r="BK1835" s="16">
        <f t="shared" si="4056"/>
        <v>12.540791208222601</v>
      </c>
      <c r="BL1835" s="10">
        <f ca="1">IFERROR(AVERAGE(INDIRECT("BK"&amp;AC1835-Template!$F$10+1):INDIRECT("BK"&amp;AC1835)),0)</f>
        <v>12.423605769737224</v>
      </c>
      <c r="BM1835" s="35"/>
      <c r="BN1835" s="86"/>
      <c r="BO1835" s="35"/>
      <c r="BP1835" s="35"/>
      <c r="BQ1835" s="35"/>
      <c r="BR1835" s="35"/>
      <c r="BS1835" s="35"/>
      <c r="BT1835" s="35"/>
      <c r="BU1835" s="35"/>
      <c r="BV1835" s="35"/>
      <c r="BW1835" s="35"/>
      <c r="BX1835" s="35"/>
      <c r="BY1835" s="35"/>
      <c r="BZ1835" s="35"/>
      <c r="CA1835" s="35"/>
      <c r="CB1835" s="35"/>
      <c r="CC1835" s="35"/>
      <c r="CD1835" s="35"/>
      <c r="CE1835" s="35"/>
      <c r="CF1835" s="35"/>
      <c r="CG1835" s="35"/>
      <c r="CH1835" s="35"/>
    </row>
    <row r="1836" spans="1:86" ht="15.6" x14ac:dyDescent="0.3">
      <c r="A1836" s="35"/>
      <c r="B1836" s="86"/>
      <c r="C1836" s="35"/>
      <c r="D1836" s="35"/>
      <c r="E1836" s="35"/>
      <c r="F1836" s="35"/>
      <c r="G1836" s="35"/>
      <c r="H1836" s="35"/>
      <c r="I1836" s="35"/>
      <c r="J1836" s="35"/>
      <c r="K1836" s="35"/>
      <c r="L1836" s="35"/>
      <c r="M1836" s="35"/>
      <c r="N1836" s="35"/>
      <c r="O1836" s="35"/>
      <c r="P1836" s="35"/>
      <c r="Q1836" s="35"/>
      <c r="R1836" s="35"/>
      <c r="S1836" s="35"/>
      <c r="T1836" s="17">
        <f t="shared" si="4057"/>
        <v>47852</v>
      </c>
      <c r="U1836" s="216">
        <f t="shared" si="4050"/>
        <v>6</v>
      </c>
      <c r="V1836" s="216">
        <f t="shared" si="4057"/>
        <v>1831</v>
      </c>
      <c r="W1836" s="16">
        <f t="shared" si="4064"/>
        <v>5.0164383561643833</v>
      </c>
      <c r="X1836" s="16" t="e">
        <f>IF(Template!$F$7="Linear interpolation",LinInterp($I$5:$I$22,$G$5:$G$22,W1836),CubicSpline($I$5:$I$22,$G$5:$G$22,W1836))</f>
        <v>#VALUE!</v>
      </c>
      <c r="Y1836" s="221" t="e">
        <f t="shared" si="4051"/>
        <v>#VALUE!</v>
      </c>
      <c r="Z1836" s="221" t="e">
        <f>Y1836/PRODUCT($AA$6:AA1835)</f>
        <v>#VALUE!</v>
      </c>
      <c r="AA1836" s="16" t="e">
        <f t="shared" si="4058"/>
        <v>#VALUE!</v>
      </c>
      <c r="AB1836" s="10" t="e">
        <f t="shared" si="4059"/>
        <v>#VALUE!</v>
      </c>
      <c r="AC1836" s="90">
        <f t="shared" si="4052"/>
        <v>1836</v>
      </c>
      <c r="AD1836" s="17">
        <f t="shared" si="4060"/>
        <v>47829</v>
      </c>
      <c r="AE1836" s="16" t="e">
        <f t="shared" si="4053"/>
        <v>#VALUE!</v>
      </c>
      <c r="AF1836" s="10">
        <f ca="1">IFERROR(AVERAGE(INDIRECT("AE"&amp;AC1836-Template!$F$10+1):INDIRECT("AE"&amp;AC1836)),0)</f>
        <v>0</v>
      </c>
      <c r="AG1836" s="35"/>
      <c r="AH1836" s="86"/>
      <c r="AI1836" s="35"/>
      <c r="AJ1836" s="35"/>
      <c r="AK1836" s="35"/>
      <c r="AL1836" s="35"/>
      <c r="AM1836" s="35"/>
      <c r="AN1836" s="35"/>
      <c r="AO1836" s="35"/>
      <c r="AP1836" s="35"/>
      <c r="AQ1836" s="35"/>
      <c r="AR1836" s="35"/>
      <c r="AS1836" s="35"/>
      <c r="AT1836" s="35"/>
      <c r="AU1836" s="35"/>
      <c r="AV1836" s="35"/>
      <c r="AW1836" s="35"/>
      <c r="AX1836" s="35"/>
      <c r="AY1836" s="35"/>
      <c r="AZ1836" s="17">
        <f t="shared" ref="AZ1836" si="4141">AZ1835+1</f>
        <v>47852</v>
      </c>
      <c r="BA1836" s="216">
        <f t="shared" si="4076"/>
        <v>6</v>
      </c>
      <c r="BB1836" s="216">
        <f t="shared" ref="BB1836" si="4142">BB1835+1</f>
        <v>1831</v>
      </c>
      <c r="BC1836" s="16">
        <f t="shared" si="4078"/>
        <v>5.0164383561643833</v>
      </c>
      <c r="BD1836" s="16">
        <f>IF(Template!$F$7="Linear interpolation",LinInterp($AO$5:$AO$18,$AM$5:$AM$18,BC1836),CubicSpline($AO$5:$AO$18,$AM$5:$AM$18,BC1836))</f>
        <v>13.948821967949328</v>
      </c>
      <c r="BE1836" s="221">
        <f t="shared" si="4013"/>
        <v>1.9252246561467556</v>
      </c>
      <c r="BF1836" s="221">
        <f>BE1836/PRODUCT($BG$6:BG1835)</f>
        <v>1.0003498840969376</v>
      </c>
      <c r="BG1836" s="16">
        <f t="shared" si="4079"/>
        <v>1.0003496101801979</v>
      </c>
      <c r="BH1836" s="10">
        <f t="shared" si="4080"/>
        <v>12.760771577221774</v>
      </c>
      <c r="BI1836" s="90"/>
      <c r="BJ1836" s="17">
        <f t="shared" si="4063"/>
        <v>47829</v>
      </c>
      <c r="BK1836" s="16">
        <f t="shared" si="4056"/>
        <v>12.549602204037225</v>
      </c>
      <c r="BL1836" s="10">
        <f ca="1">IFERROR(AVERAGE(INDIRECT("BK"&amp;AC1836-Template!$F$10+1):INDIRECT("BK"&amp;AC1836)),0)</f>
        <v>12.431397648184616</v>
      </c>
      <c r="BM1836" s="35"/>
      <c r="BN1836" s="86"/>
      <c r="BO1836" s="35"/>
      <c r="BP1836" s="35"/>
      <c r="BQ1836" s="35"/>
      <c r="BR1836" s="35"/>
      <c r="BS1836" s="35"/>
      <c r="BT1836" s="35"/>
      <c r="BU1836" s="35"/>
      <c r="BV1836" s="35"/>
      <c r="BW1836" s="35"/>
      <c r="BX1836" s="35"/>
      <c r="BY1836" s="35"/>
      <c r="BZ1836" s="35"/>
      <c r="CA1836" s="35"/>
      <c r="CB1836" s="35"/>
      <c r="CC1836" s="35"/>
      <c r="CD1836" s="35"/>
      <c r="CE1836" s="35"/>
      <c r="CF1836" s="35"/>
      <c r="CG1836" s="35"/>
      <c r="CH1836" s="35"/>
    </row>
    <row r="1837" spans="1:86" ht="15.6" x14ac:dyDescent="0.3">
      <c r="A1837" s="35"/>
      <c r="B1837" s="86"/>
      <c r="C1837" s="35"/>
      <c r="D1837" s="35"/>
      <c r="E1837" s="35"/>
      <c r="F1837" s="35"/>
      <c r="G1837" s="35"/>
      <c r="H1837" s="35"/>
      <c r="I1837" s="35"/>
      <c r="J1837" s="35"/>
      <c r="K1837" s="35"/>
      <c r="L1837" s="35"/>
      <c r="M1837" s="35"/>
      <c r="N1837" s="35"/>
      <c r="O1837" s="35"/>
      <c r="P1837" s="35"/>
      <c r="Q1837" s="35"/>
      <c r="R1837" s="35"/>
      <c r="S1837" s="35"/>
      <c r="T1837" s="17">
        <f t="shared" si="4057"/>
        <v>47853</v>
      </c>
      <c r="U1837" s="216">
        <f t="shared" si="4050"/>
        <v>7</v>
      </c>
      <c r="V1837" s="216">
        <f t="shared" si="4057"/>
        <v>1832</v>
      </c>
      <c r="W1837" s="16">
        <f t="shared" si="4064"/>
        <v>5.0191780821917806</v>
      </c>
      <c r="X1837" s="16" t="e">
        <f>IF(Template!$F$7="Linear interpolation",LinInterp($I$5:$I$22,$G$5:$G$22,W1837),CubicSpline($I$5:$I$22,$G$5:$G$22,W1837))</f>
        <v>#VALUE!</v>
      </c>
      <c r="Y1837" s="221" t="e">
        <f t="shared" si="4051"/>
        <v>#VALUE!</v>
      </c>
      <c r="Z1837" s="221" t="e">
        <f>Y1837/PRODUCT($AA$6:AA1836)</f>
        <v>#VALUE!</v>
      </c>
      <c r="AA1837" s="16" t="e">
        <f t="shared" si="4058"/>
        <v>#VALUE!</v>
      </c>
      <c r="AB1837" s="10" t="e">
        <f t="shared" si="4059"/>
        <v>#VALUE!</v>
      </c>
      <c r="AC1837" s="90">
        <f t="shared" si="4052"/>
        <v>1837</v>
      </c>
      <c r="AD1837" s="17">
        <f t="shared" si="4060"/>
        <v>47830</v>
      </c>
      <c r="AE1837" s="16" t="e">
        <f t="shared" si="4053"/>
        <v>#VALUE!</v>
      </c>
      <c r="AF1837" s="10">
        <f ca="1">IFERROR(AVERAGE(INDIRECT("AE"&amp;AC1837-Template!$F$10+1):INDIRECT("AE"&amp;AC1837)),0)</f>
        <v>0</v>
      </c>
      <c r="AG1837" s="35"/>
      <c r="AH1837" s="86"/>
      <c r="AI1837" s="35"/>
      <c r="AJ1837" s="35"/>
      <c r="AK1837" s="35"/>
      <c r="AL1837" s="35"/>
      <c r="AM1837" s="35"/>
      <c r="AN1837" s="35"/>
      <c r="AO1837" s="35"/>
      <c r="AP1837" s="35"/>
      <c r="AQ1837" s="35"/>
      <c r="AR1837" s="35"/>
      <c r="AS1837" s="35"/>
      <c r="AT1837" s="35"/>
      <c r="AU1837" s="35"/>
      <c r="AV1837" s="35"/>
      <c r="AW1837" s="35"/>
      <c r="AX1837" s="35"/>
      <c r="AY1837" s="35"/>
      <c r="AZ1837" s="17">
        <f t="shared" ref="AZ1837" si="4143">AZ1836+1</f>
        <v>47853</v>
      </c>
      <c r="BA1837" s="216">
        <f t="shared" si="4076"/>
        <v>7</v>
      </c>
      <c r="BB1837" s="216">
        <f t="shared" ref="BB1837" si="4144">BB1836+1</f>
        <v>1832</v>
      </c>
      <c r="BC1837" s="16">
        <f t="shared" si="4078"/>
        <v>5.0191780821917806</v>
      </c>
      <c r="BD1837" s="16">
        <f>IF(Template!$F$7="Linear interpolation",LinInterp($AO$5:$AO$18,$AM$5:$AM$18,BC1837),CubicSpline($AO$5:$AO$18,$AM$5:$AM$18,BC1837))</f>
        <v>13.948648173110893</v>
      </c>
      <c r="BE1837" s="221">
        <f t="shared" si="4013"/>
        <v>1.9258987877095803</v>
      </c>
      <c r="BF1837" s="221">
        <f>BE1837/PRODUCT($BG$6:BG1836)</f>
        <v>1.0003504312664084</v>
      </c>
      <c r="BG1837" s="16">
        <f t="shared" si="4079"/>
        <v>1.0003496101801979</v>
      </c>
      <c r="BH1837" s="10">
        <f t="shared" si="4080"/>
        <v>12.760771577221774</v>
      </c>
      <c r="BI1837" s="90"/>
      <c r="BJ1837" s="17">
        <f t="shared" si="4063"/>
        <v>47830</v>
      </c>
      <c r="BK1837" s="16">
        <f t="shared" si="4056"/>
        <v>12.55848475681265</v>
      </c>
      <c r="BL1837" s="10">
        <f ca="1">IFERROR(AVERAGE(INDIRECT("BK"&amp;AC1837-Template!$F$10+1):INDIRECT("BK"&amp;AC1837)),0)</f>
        <v>12.439259296318893</v>
      </c>
      <c r="BM1837" s="35"/>
      <c r="BN1837" s="86"/>
      <c r="BO1837" s="35"/>
      <c r="BP1837" s="35"/>
      <c r="BQ1837" s="35"/>
      <c r="BR1837" s="35"/>
      <c r="BS1837" s="35"/>
      <c r="BT1837" s="35"/>
      <c r="BU1837" s="35"/>
      <c r="BV1837" s="35"/>
      <c r="BW1837" s="35"/>
      <c r="BX1837" s="35"/>
      <c r="BY1837" s="35"/>
      <c r="BZ1837" s="35"/>
      <c r="CA1837" s="35"/>
      <c r="CB1837" s="35"/>
      <c r="CC1837" s="35"/>
      <c r="CD1837" s="35"/>
      <c r="CE1837" s="35"/>
      <c r="CF1837" s="35"/>
      <c r="CG1837" s="35"/>
      <c r="CH1837" s="35"/>
    </row>
    <row r="1838" spans="1:86" ht="15.6" x14ac:dyDescent="0.3">
      <c r="A1838" s="35"/>
      <c r="B1838" s="86"/>
      <c r="C1838" s="35"/>
      <c r="D1838" s="35"/>
      <c r="E1838" s="35"/>
      <c r="F1838" s="35"/>
      <c r="G1838" s="35"/>
      <c r="H1838" s="35"/>
      <c r="I1838" s="35"/>
      <c r="J1838" s="35"/>
      <c r="K1838" s="35"/>
      <c r="L1838" s="35"/>
      <c r="M1838" s="35"/>
      <c r="N1838" s="35"/>
      <c r="O1838" s="35"/>
      <c r="P1838" s="35"/>
      <c r="Q1838" s="35"/>
      <c r="R1838" s="35"/>
      <c r="S1838" s="35"/>
      <c r="T1838" s="17">
        <f t="shared" si="4057"/>
        <v>47854</v>
      </c>
      <c r="U1838" s="216">
        <f t="shared" si="4050"/>
        <v>1</v>
      </c>
      <c r="V1838" s="216">
        <f t="shared" si="4057"/>
        <v>1833</v>
      </c>
      <c r="W1838" s="16">
        <f t="shared" si="4064"/>
        <v>5.021917808219178</v>
      </c>
      <c r="X1838" s="16" t="e">
        <f>IF(Template!$F$7="Linear interpolation",LinInterp($I$5:$I$22,$G$5:$G$22,W1838),CubicSpline($I$5:$I$22,$G$5:$G$22,W1838))</f>
        <v>#VALUE!</v>
      </c>
      <c r="Y1838" s="221" t="e">
        <f t="shared" si="4051"/>
        <v>#VALUE!</v>
      </c>
      <c r="Z1838" s="221" t="e">
        <f>Y1838/PRODUCT($AA$6:AA1837)</f>
        <v>#VALUE!</v>
      </c>
      <c r="AA1838" s="16" t="e">
        <f t="shared" si="4058"/>
        <v>#VALUE!</v>
      </c>
      <c r="AB1838" s="10" t="e">
        <f t="shared" si="4059"/>
        <v>#VALUE!</v>
      </c>
      <c r="AC1838" s="90">
        <f t="shared" si="4052"/>
        <v>1838</v>
      </c>
      <c r="AD1838" s="17">
        <f t="shared" si="4060"/>
        <v>47831</v>
      </c>
      <c r="AE1838" s="16" t="e">
        <f t="shared" si="4053"/>
        <v>#VALUE!</v>
      </c>
      <c r="AF1838" s="10">
        <f ca="1">IFERROR(AVERAGE(INDIRECT("AE"&amp;AC1838-Template!$F$10+1):INDIRECT("AE"&amp;AC1838)),0)</f>
        <v>0</v>
      </c>
      <c r="AG1838" s="35"/>
      <c r="AH1838" s="86"/>
      <c r="AI1838" s="35"/>
      <c r="AJ1838" s="35"/>
      <c r="AK1838" s="35"/>
      <c r="AL1838" s="35"/>
      <c r="AM1838" s="35"/>
      <c r="AN1838" s="35"/>
      <c r="AO1838" s="35"/>
      <c r="AP1838" s="35"/>
      <c r="AQ1838" s="35"/>
      <c r="AR1838" s="35"/>
      <c r="AS1838" s="35"/>
      <c r="AT1838" s="35"/>
      <c r="AU1838" s="35"/>
      <c r="AV1838" s="35"/>
      <c r="AW1838" s="35"/>
      <c r="AX1838" s="35"/>
      <c r="AY1838" s="35"/>
      <c r="AZ1838" s="17">
        <f t="shared" ref="AZ1838" si="4145">AZ1837+1</f>
        <v>47854</v>
      </c>
      <c r="BA1838" s="216">
        <f t="shared" si="4076"/>
        <v>1</v>
      </c>
      <c r="BB1838" s="216">
        <f t="shared" ref="BB1838" si="4146">BB1837+1</f>
        <v>1833</v>
      </c>
      <c r="BC1838" s="16">
        <f t="shared" si="4078"/>
        <v>5.021917808219178</v>
      </c>
      <c r="BD1838" s="16">
        <f>IF(Template!$F$7="Linear interpolation",LinInterp($AO$5:$AO$18,$AM$5:$AM$18,BC1838),CubicSpline($AO$5:$AO$18,$AM$5:$AM$18,BC1838))</f>
        <v>13.948480751037417</v>
      </c>
      <c r="BE1838" s="221">
        <f t="shared" si="4013"/>
        <v>1.9265736802973887</v>
      </c>
      <c r="BF1838" s="221">
        <f>BE1838/PRODUCT($BG$6:BG1837)</f>
        <v>1.0003512510223065</v>
      </c>
      <c r="BG1838" s="16">
        <f t="shared" si="4079"/>
        <v>1.0003512510223065</v>
      </c>
      <c r="BH1838" s="10">
        <f t="shared" si="4080"/>
        <v>12.820662314186769</v>
      </c>
      <c r="BI1838" s="90"/>
      <c r="BJ1838" s="17">
        <f t="shared" si="4063"/>
        <v>47831</v>
      </c>
      <c r="BK1838" s="16">
        <f t="shared" si="4056"/>
        <v>12.55848475681265</v>
      </c>
      <c r="BL1838" s="10">
        <f ca="1">IFERROR(AVERAGE(INDIRECT("BK"&amp;AC1838-Template!$F$10+1):INDIRECT("BK"&amp;AC1838)),0)</f>
        <v>12.446892363094298</v>
      </c>
      <c r="BM1838" s="35"/>
      <c r="BN1838" s="86"/>
      <c r="BO1838" s="35"/>
      <c r="BP1838" s="35"/>
      <c r="BQ1838" s="35"/>
      <c r="BR1838" s="35"/>
      <c r="BS1838" s="35"/>
      <c r="BT1838" s="35"/>
      <c r="BU1838" s="35"/>
      <c r="BV1838" s="35"/>
      <c r="BW1838" s="35"/>
      <c r="BX1838" s="35"/>
      <c r="BY1838" s="35"/>
      <c r="BZ1838" s="35"/>
      <c r="CA1838" s="35"/>
      <c r="CB1838" s="35"/>
      <c r="CC1838" s="35"/>
      <c r="CD1838" s="35"/>
      <c r="CE1838" s="35"/>
      <c r="CF1838" s="35"/>
      <c r="CG1838" s="35"/>
      <c r="CH1838" s="35"/>
    </row>
    <row r="1839" spans="1:86" ht="15.6" x14ac:dyDescent="0.3">
      <c r="A1839" s="35"/>
      <c r="B1839" s="86"/>
      <c r="C1839" s="35"/>
      <c r="D1839" s="35"/>
      <c r="E1839" s="35"/>
      <c r="F1839" s="35"/>
      <c r="G1839" s="35"/>
      <c r="H1839" s="35"/>
      <c r="I1839" s="35"/>
      <c r="J1839" s="35"/>
      <c r="K1839" s="35"/>
      <c r="L1839" s="35"/>
      <c r="M1839" s="35"/>
      <c r="N1839" s="35"/>
      <c r="O1839" s="35"/>
      <c r="P1839" s="35"/>
      <c r="Q1839" s="35"/>
      <c r="R1839" s="35"/>
      <c r="S1839" s="35"/>
      <c r="T1839" s="17">
        <f t="shared" si="4057"/>
        <v>47855</v>
      </c>
      <c r="U1839" s="216">
        <f t="shared" si="4050"/>
        <v>2</v>
      </c>
      <c r="V1839" s="216">
        <f t="shared" si="4057"/>
        <v>1834</v>
      </c>
      <c r="W1839" s="16">
        <f t="shared" si="4064"/>
        <v>5.0246575342465754</v>
      </c>
      <c r="X1839" s="16" t="e">
        <f>IF(Template!$F$7="Linear interpolation",LinInterp($I$5:$I$22,$G$5:$G$22,W1839),CubicSpline($I$5:$I$22,$G$5:$G$22,W1839))</f>
        <v>#VALUE!</v>
      </c>
      <c r="Y1839" s="221" t="e">
        <f t="shared" si="4051"/>
        <v>#VALUE!</v>
      </c>
      <c r="Z1839" s="221" t="e">
        <f>Y1839/PRODUCT($AA$6:AA1838)</f>
        <v>#VALUE!</v>
      </c>
      <c r="AA1839" s="16" t="e">
        <f t="shared" si="4058"/>
        <v>#VALUE!</v>
      </c>
      <c r="AB1839" s="10" t="e">
        <f t="shared" si="4059"/>
        <v>#VALUE!</v>
      </c>
      <c r="AC1839" s="90">
        <f t="shared" si="4052"/>
        <v>1839</v>
      </c>
      <c r="AD1839" s="17">
        <f t="shared" si="4060"/>
        <v>47832</v>
      </c>
      <c r="AE1839" s="16" t="e">
        <f t="shared" si="4053"/>
        <v>#VALUE!</v>
      </c>
      <c r="AF1839" s="10">
        <f ca="1">IFERROR(AVERAGE(INDIRECT("AE"&amp;AC1839-Template!$F$10+1):INDIRECT("AE"&amp;AC1839)),0)</f>
        <v>0</v>
      </c>
      <c r="AG1839" s="35"/>
      <c r="AH1839" s="86"/>
      <c r="AI1839" s="35"/>
      <c r="AJ1839" s="35"/>
      <c r="AK1839" s="35"/>
      <c r="AL1839" s="35"/>
      <c r="AM1839" s="35"/>
      <c r="AN1839" s="35"/>
      <c r="AO1839" s="35"/>
      <c r="AP1839" s="35"/>
      <c r="AQ1839" s="35"/>
      <c r="AR1839" s="35"/>
      <c r="AS1839" s="35"/>
      <c r="AT1839" s="35"/>
      <c r="AU1839" s="35"/>
      <c r="AV1839" s="35"/>
      <c r="AW1839" s="35"/>
      <c r="AX1839" s="35"/>
      <c r="AY1839" s="35"/>
      <c r="AZ1839" s="17">
        <f t="shared" ref="AZ1839" si="4147">AZ1838+1</f>
        <v>47855</v>
      </c>
      <c r="BA1839" s="216">
        <f t="shared" si="4076"/>
        <v>2</v>
      </c>
      <c r="BB1839" s="216">
        <f t="shared" ref="BB1839" si="4148">BB1838+1</f>
        <v>1834</v>
      </c>
      <c r="BC1839" s="16">
        <f t="shared" si="4078"/>
        <v>5.0246575342465754</v>
      </c>
      <c r="BD1839" s="16">
        <f>IF(Template!$F$7="Linear interpolation",LinInterp($AO$5:$AO$18,$AM$5:$AM$18,BC1839),CubicSpline($AO$5:$AO$18,$AM$5:$AM$18,BC1839))</f>
        <v>13.948319676104687</v>
      </c>
      <c r="BE1839" s="221">
        <f t="shared" si="4013"/>
        <v>1.9272493332553466</v>
      </c>
      <c r="BF1839" s="221">
        <f>BE1839/PRODUCT($BG$6:BG1838)</f>
        <v>1.0003507018521365</v>
      </c>
      <c r="BG1839" s="16">
        <f t="shared" si="4079"/>
        <v>1.0003507018521365</v>
      </c>
      <c r="BH1839" s="10">
        <f t="shared" si="4080"/>
        <v>12.800617602981568</v>
      </c>
      <c r="BI1839" s="90"/>
      <c r="BJ1839" s="17">
        <f t="shared" si="4063"/>
        <v>47832</v>
      </c>
      <c r="BK1839" s="16">
        <f t="shared" si="4056"/>
        <v>12.55848475681265</v>
      </c>
      <c r="BL1839" s="10">
        <f ca="1">IFERROR(AVERAGE(INDIRECT("BK"&amp;AC1839-Template!$F$10+1):INDIRECT("BK"&amp;AC1839)),0)</f>
        <v>12.454294578425579</v>
      </c>
      <c r="BM1839" s="35"/>
      <c r="BN1839" s="86"/>
      <c r="BO1839" s="35"/>
      <c r="BP1839" s="35"/>
      <c r="BQ1839" s="35"/>
      <c r="BR1839" s="35"/>
      <c r="BS1839" s="35"/>
      <c r="BT1839" s="35"/>
      <c r="BU1839" s="35"/>
      <c r="BV1839" s="35"/>
      <c r="BW1839" s="35"/>
      <c r="BX1839" s="35"/>
      <c r="BY1839" s="35"/>
      <c r="BZ1839" s="35"/>
      <c r="CA1839" s="35"/>
      <c r="CB1839" s="35"/>
      <c r="CC1839" s="35"/>
      <c r="CD1839" s="35"/>
      <c r="CE1839" s="35"/>
      <c r="CF1839" s="35"/>
      <c r="CG1839" s="35"/>
      <c r="CH1839" s="35"/>
    </row>
    <row r="1840" spans="1:86" ht="15.6" x14ac:dyDescent="0.3">
      <c r="A1840" s="35"/>
      <c r="B1840" s="86"/>
      <c r="C1840" s="35"/>
      <c r="D1840" s="35"/>
      <c r="E1840" s="35"/>
      <c r="F1840" s="35"/>
      <c r="G1840" s="35"/>
      <c r="H1840" s="35"/>
      <c r="I1840" s="35"/>
      <c r="J1840" s="35"/>
      <c r="K1840" s="35"/>
      <c r="L1840" s="35"/>
      <c r="M1840" s="35"/>
      <c r="N1840" s="35"/>
      <c r="O1840" s="35"/>
      <c r="P1840" s="35"/>
      <c r="Q1840" s="35"/>
      <c r="R1840" s="35"/>
      <c r="S1840" s="35"/>
      <c r="T1840" s="17">
        <f t="shared" si="4057"/>
        <v>47856</v>
      </c>
      <c r="U1840" s="216">
        <f t="shared" si="4050"/>
        <v>3</v>
      </c>
      <c r="V1840" s="216">
        <f t="shared" si="4057"/>
        <v>1835</v>
      </c>
      <c r="W1840" s="16">
        <f t="shared" si="4064"/>
        <v>5.0273972602739727</v>
      </c>
      <c r="X1840" s="16" t="e">
        <f>IF(Template!$F$7="Linear interpolation",LinInterp($I$5:$I$22,$G$5:$G$22,W1840),CubicSpline($I$5:$I$22,$G$5:$G$22,W1840))</f>
        <v>#VALUE!</v>
      </c>
      <c r="Y1840" s="221" t="e">
        <f t="shared" si="4051"/>
        <v>#VALUE!</v>
      </c>
      <c r="Z1840" s="221" t="e">
        <f>Y1840/PRODUCT($AA$6:AA1839)</f>
        <v>#VALUE!</v>
      </c>
      <c r="AA1840" s="16" t="e">
        <f t="shared" si="4058"/>
        <v>#VALUE!</v>
      </c>
      <c r="AB1840" s="10" t="e">
        <f t="shared" si="4059"/>
        <v>#VALUE!</v>
      </c>
      <c r="AC1840" s="90">
        <f t="shared" si="4052"/>
        <v>1840</v>
      </c>
      <c r="AD1840" s="17">
        <f t="shared" si="4060"/>
        <v>47833</v>
      </c>
      <c r="AE1840" s="16" t="e">
        <f t="shared" si="4053"/>
        <v>#VALUE!</v>
      </c>
      <c r="AF1840" s="10">
        <f ca="1">IFERROR(AVERAGE(INDIRECT("AE"&amp;AC1840-Template!$F$10+1):INDIRECT("AE"&amp;AC1840)),0)</f>
        <v>0</v>
      </c>
      <c r="AG1840" s="35"/>
      <c r="AH1840" s="86"/>
      <c r="AI1840" s="35"/>
      <c r="AJ1840" s="35"/>
      <c r="AK1840" s="35"/>
      <c r="AL1840" s="35"/>
      <c r="AM1840" s="35"/>
      <c r="AN1840" s="35"/>
      <c r="AO1840" s="35"/>
      <c r="AP1840" s="35"/>
      <c r="AQ1840" s="35"/>
      <c r="AR1840" s="35"/>
      <c r="AS1840" s="35"/>
      <c r="AT1840" s="35"/>
      <c r="AU1840" s="35"/>
      <c r="AV1840" s="35"/>
      <c r="AW1840" s="35"/>
      <c r="AX1840" s="35"/>
      <c r="AY1840" s="35"/>
      <c r="AZ1840" s="17">
        <f t="shared" ref="AZ1840" si="4149">AZ1839+1</f>
        <v>47856</v>
      </c>
      <c r="BA1840" s="216">
        <f t="shared" si="4076"/>
        <v>3</v>
      </c>
      <c r="BB1840" s="216">
        <f t="shared" ref="BB1840" si="4150">BB1839+1</f>
        <v>1835</v>
      </c>
      <c r="BC1840" s="16">
        <f t="shared" si="4078"/>
        <v>5.0273972602739727</v>
      </c>
      <c r="BD1840" s="16">
        <f>IF(Template!$F$7="Linear interpolation",LinInterp($AO$5:$AO$18,$AM$5:$AM$18,BC1840),CubicSpline($AO$5:$AO$18,$AM$5:$AM$18,BC1840))</f>
        <v>13.948164922688488</v>
      </c>
      <c r="BE1840" s="221">
        <f t="shared" si="4013"/>
        <v>1.9279257459227999</v>
      </c>
      <c r="BF1840" s="221">
        <f>BE1840/PRODUCT($BG$6:BG1839)</f>
        <v>1.0003509730971398</v>
      </c>
      <c r="BG1840" s="16">
        <f t="shared" si="4079"/>
        <v>1.0003509730971398</v>
      </c>
      <c r="BH1840" s="10">
        <f t="shared" si="4080"/>
        <v>12.810518045603736</v>
      </c>
      <c r="BI1840" s="90"/>
      <c r="BJ1840" s="17">
        <f t="shared" si="4063"/>
        <v>47833</v>
      </c>
      <c r="BK1840" s="16">
        <f t="shared" si="4056"/>
        <v>12.612497512300314</v>
      </c>
      <c r="BL1840" s="10">
        <f ca="1">IFERROR(AVERAGE(INDIRECT("BK"&amp;AC1840-Template!$F$10+1):INDIRECT("BK"&amp;AC1840)),0)</f>
        <v>12.463497218939775</v>
      </c>
      <c r="BM1840" s="35"/>
      <c r="BN1840" s="86"/>
      <c r="BO1840" s="35"/>
      <c r="BP1840" s="35"/>
      <c r="BQ1840" s="35"/>
      <c r="BR1840" s="35"/>
      <c r="BS1840" s="35"/>
      <c r="BT1840" s="35"/>
      <c r="BU1840" s="35"/>
      <c r="BV1840" s="35"/>
      <c r="BW1840" s="35"/>
      <c r="BX1840" s="35"/>
      <c r="BY1840" s="35"/>
      <c r="BZ1840" s="35"/>
      <c r="CA1840" s="35"/>
      <c r="CB1840" s="35"/>
      <c r="CC1840" s="35"/>
      <c r="CD1840" s="35"/>
      <c r="CE1840" s="35"/>
      <c r="CF1840" s="35"/>
      <c r="CG1840" s="35"/>
      <c r="CH1840" s="35"/>
    </row>
    <row r="1841" spans="1:86" ht="15.6" x14ac:dyDescent="0.3">
      <c r="A1841" s="35"/>
      <c r="B1841" s="86"/>
      <c r="C1841" s="35"/>
      <c r="D1841" s="35"/>
      <c r="E1841" s="35"/>
      <c r="F1841" s="35"/>
      <c r="G1841" s="35"/>
      <c r="H1841" s="35"/>
      <c r="I1841" s="35"/>
      <c r="J1841" s="35"/>
      <c r="K1841" s="35"/>
      <c r="L1841" s="35"/>
      <c r="M1841" s="35"/>
      <c r="N1841" s="35"/>
      <c r="O1841" s="35"/>
      <c r="P1841" s="35"/>
      <c r="Q1841" s="35"/>
      <c r="R1841" s="35"/>
      <c r="S1841" s="35"/>
      <c r="T1841" s="17">
        <f t="shared" si="4057"/>
        <v>47857</v>
      </c>
      <c r="U1841" s="216">
        <f t="shared" si="4050"/>
        <v>4</v>
      </c>
      <c r="V1841" s="216">
        <f t="shared" si="4057"/>
        <v>1836</v>
      </c>
      <c r="W1841" s="16">
        <f t="shared" si="4064"/>
        <v>5.0301369863013701</v>
      </c>
      <c r="X1841" s="16" t="e">
        <f>IF(Template!$F$7="Linear interpolation",LinInterp($I$5:$I$22,$G$5:$G$22,W1841),CubicSpline($I$5:$I$22,$G$5:$G$22,W1841))</f>
        <v>#VALUE!</v>
      </c>
      <c r="Y1841" s="221" t="e">
        <f t="shared" si="4051"/>
        <v>#VALUE!</v>
      </c>
      <c r="Z1841" s="221" t="e">
        <f>Y1841/PRODUCT($AA$6:AA1840)</f>
        <v>#VALUE!</v>
      </c>
      <c r="AA1841" s="16" t="e">
        <f t="shared" si="4058"/>
        <v>#VALUE!</v>
      </c>
      <c r="AB1841" s="10" t="e">
        <f t="shared" si="4059"/>
        <v>#VALUE!</v>
      </c>
      <c r="AC1841" s="90">
        <f t="shared" si="4052"/>
        <v>1841</v>
      </c>
      <c r="AD1841" s="17">
        <f t="shared" si="4060"/>
        <v>47834</v>
      </c>
      <c r="AE1841" s="16" t="e">
        <f t="shared" si="4053"/>
        <v>#VALUE!</v>
      </c>
      <c r="AF1841" s="10">
        <f ca="1">IFERROR(AVERAGE(INDIRECT("AE"&amp;AC1841-Template!$F$10+1):INDIRECT("AE"&amp;AC1841)),0)</f>
        <v>0</v>
      </c>
      <c r="AG1841" s="35"/>
      <c r="AH1841" s="86"/>
      <c r="AI1841" s="35"/>
      <c r="AJ1841" s="35"/>
      <c r="AK1841" s="35"/>
      <c r="AL1841" s="35"/>
      <c r="AM1841" s="35"/>
      <c r="AN1841" s="35"/>
      <c r="AO1841" s="35"/>
      <c r="AP1841" s="35"/>
      <c r="AQ1841" s="35"/>
      <c r="AR1841" s="35"/>
      <c r="AS1841" s="35"/>
      <c r="AT1841" s="35"/>
      <c r="AU1841" s="35"/>
      <c r="AV1841" s="35"/>
      <c r="AW1841" s="35"/>
      <c r="AX1841" s="35"/>
      <c r="AY1841" s="35"/>
      <c r="AZ1841" s="17">
        <f t="shared" ref="AZ1841" si="4151">AZ1840+1</f>
        <v>47857</v>
      </c>
      <c r="BA1841" s="216">
        <f t="shared" si="4076"/>
        <v>4</v>
      </c>
      <c r="BB1841" s="216">
        <f t="shared" ref="BB1841" si="4152">BB1840+1</f>
        <v>1836</v>
      </c>
      <c r="BC1841" s="16">
        <f t="shared" si="4078"/>
        <v>5.0301369863013701</v>
      </c>
      <c r="BD1841" s="16">
        <f>IF(Template!$F$7="Linear interpolation",LinInterp($AO$5:$AO$18,$AM$5:$AM$18,BC1841),CubicSpline($AO$5:$AO$18,$AM$5:$AM$18,BC1841))</f>
        <v>13.948016465164608</v>
      </c>
      <c r="BE1841" s="221">
        <f t="shared" si="4013"/>
        <v>1.9286029176332709</v>
      </c>
      <c r="BF1841" s="221">
        <f>BE1841/PRODUCT($BG$6:BG1840)</f>
        <v>1.0003512436679178</v>
      </c>
      <c r="BG1841" s="16">
        <f t="shared" si="4079"/>
        <v>1.0003512436679178</v>
      </c>
      <c r="BH1841" s="10">
        <f t="shared" si="4080"/>
        <v>12.820393879000914</v>
      </c>
      <c r="BI1841" s="90"/>
      <c r="BJ1841" s="17">
        <f t="shared" si="4063"/>
        <v>47834</v>
      </c>
      <c r="BK1841" s="16">
        <f t="shared" si="4056"/>
        <v>12.594732996823122</v>
      </c>
      <c r="BL1841" s="10">
        <f ca="1">IFERROR(AVERAGE(INDIRECT("BK"&amp;AC1841-Template!$F$10+1):INDIRECT("BK"&amp;AC1841)),0)</f>
        <v>12.472107708938069</v>
      </c>
      <c r="BM1841" s="35"/>
      <c r="BN1841" s="86"/>
      <c r="BO1841" s="35"/>
      <c r="BP1841" s="35"/>
      <c r="BQ1841" s="35"/>
      <c r="BR1841" s="35"/>
      <c r="BS1841" s="35"/>
      <c r="BT1841" s="35"/>
      <c r="BU1841" s="35"/>
      <c r="BV1841" s="35"/>
      <c r="BW1841" s="35"/>
      <c r="BX1841" s="35"/>
      <c r="BY1841" s="35"/>
      <c r="BZ1841" s="35"/>
      <c r="CA1841" s="35"/>
      <c r="CB1841" s="35"/>
      <c r="CC1841" s="35"/>
      <c r="CD1841" s="35"/>
      <c r="CE1841" s="35"/>
      <c r="CF1841" s="35"/>
      <c r="CG1841" s="35"/>
      <c r="CH1841" s="35"/>
    </row>
    <row r="1842" spans="1:86" ht="15.6" x14ac:dyDescent="0.3">
      <c r="A1842" s="35"/>
      <c r="B1842" s="86"/>
      <c r="C1842" s="35"/>
      <c r="D1842" s="35"/>
      <c r="E1842" s="35"/>
      <c r="F1842" s="35"/>
      <c r="G1842" s="35"/>
      <c r="H1842" s="35"/>
      <c r="I1842" s="35"/>
      <c r="J1842" s="35"/>
      <c r="K1842" s="35"/>
      <c r="L1842" s="35"/>
      <c r="M1842" s="35"/>
      <c r="N1842" s="35"/>
      <c r="O1842" s="35"/>
      <c r="P1842" s="35"/>
      <c r="Q1842" s="35"/>
      <c r="R1842" s="35"/>
      <c r="S1842" s="35"/>
      <c r="T1842" s="17">
        <f t="shared" si="4057"/>
        <v>47858</v>
      </c>
      <c r="U1842" s="216">
        <f t="shared" si="4050"/>
        <v>5</v>
      </c>
      <c r="V1842" s="216">
        <f t="shared" si="4057"/>
        <v>1837</v>
      </c>
      <c r="W1842" s="16">
        <f t="shared" si="4064"/>
        <v>5.0328767123287674</v>
      </c>
      <c r="X1842" s="16" t="e">
        <f>IF(Template!$F$7="Linear interpolation",LinInterp($I$5:$I$22,$G$5:$G$22,W1842),CubicSpline($I$5:$I$22,$G$5:$G$22,W1842))</f>
        <v>#VALUE!</v>
      </c>
      <c r="Y1842" s="221" t="e">
        <f t="shared" si="4051"/>
        <v>#VALUE!</v>
      </c>
      <c r="Z1842" s="221" t="e">
        <f>Y1842/PRODUCT($AA$6:AA1841)</f>
        <v>#VALUE!</v>
      </c>
      <c r="AA1842" s="16" t="e">
        <f t="shared" si="4058"/>
        <v>#VALUE!</v>
      </c>
      <c r="AB1842" s="10" t="e">
        <f t="shared" si="4059"/>
        <v>#VALUE!</v>
      </c>
      <c r="AC1842" s="90">
        <f t="shared" si="4052"/>
        <v>1842</v>
      </c>
      <c r="AD1842" s="17">
        <f t="shared" si="4060"/>
        <v>47835</v>
      </c>
      <c r="AE1842" s="16" t="e">
        <f t="shared" si="4053"/>
        <v>#VALUE!</v>
      </c>
      <c r="AF1842" s="10">
        <f ca="1">IFERROR(AVERAGE(INDIRECT("AE"&amp;AC1842-Template!$F$10+1):INDIRECT("AE"&amp;AC1842)),0)</f>
        <v>0</v>
      </c>
      <c r="AG1842" s="35"/>
      <c r="AH1842" s="86"/>
      <c r="AI1842" s="35"/>
      <c r="AJ1842" s="35"/>
      <c r="AK1842" s="35"/>
      <c r="AL1842" s="35"/>
      <c r="AM1842" s="35"/>
      <c r="AN1842" s="35"/>
      <c r="AO1842" s="35"/>
      <c r="AP1842" s="35"/>
      <c r="AQ1842" s="35"/>
      <c r="AR1842" s="35"/>
      <c r="AS1842" s="35"/>
      <c r="AT1842" s="35"/>
      <c r="AU1842" s="35"/>
      <c r="AV1842" s="35"/>
      <c r="AW1842" s="35"/>
      <c r="AX1842" s="35"/>
      <c r="AY1842" s="35"/>
      <c r="AZ1842" s="17">
        <f t="shared" ref="AZ1842" si="4153">AZ1841+1</f>
        <v>47858</v>
      </c>
      <c r="BA1842" s="216">
        <f t="shared" si="4076"/>
        <v>5</v>
      </c>
      <c r="BB1842" s="216">
        <f t="shared" ref="BB1842" si="4154">BB1841+1</f>
        <v>1837</v>
      </c>
      <c r="BC1842" s="16">
        <f t="shared" si="4078"/>
        <v>5.0328767123287674</v>
      </c>
      <c r="BD1842" s="16">
        <f>IF(Template!$F$7="Linear interpolation",LinInterp($AO$5:$AO$18,$AM$5:$AM$18,BC1842),CubicSpline($AO$5:$AO$18,$AM$5:$AM$18,BC1842))</f>
        <v>13.947874277908834</v>
      </c>
      <c r="BE1842" s="221">
        <f t="shared" si="4013"/>
        <v>1.9292808477144461</v>
      </c>
      <c r="BF1842" s="221">
        <f>BE1842/PRODUCT($BG$6:BG1841)</f>
        <v>1.0003515135619554</v>
      </c>
      <c r="BG1842" s="16">
        <f t="shared" si="4079"/>
        <v>1.0003515135619554</v>
      </c>
      <c r="BH1842" s="10">
        <f t="shared" si="4080"/>
        <v>12.830245011371977</v>
      </c>
      <c r="BI1842" s="90"/>
      <c r="BJ1842" s="17">
        <f t="shared" si="4063"/>
        <v>47835</v>
      </c>
      <c r="BK1842" s="16">
        <f t="shared" si="4056"/>
        <v>12.603975178448579</v>
      </c>
      <c r="BL1842" s="10">
        <f ca="1">IFERROR(AVERAGE(INDIRECT("BK"&amp;AC1842-Template!$F$10+1):INDIRECT("BK"&amp;AC1842)),0)</f>
        <v>12.479618399825048</v>
      </c>
      <c r="BM1842" s="35"/>
      <c r="BN1842" s="86"/>
      <c r="BO1842" s="35"/>
      <c r="BP1842" s="35"/>
      <c r="BQ1842" s="35"/>
      <c r="BR1842" s="35"/>
      <c r="BS1842" s="35"/>
      <c r="BT1842" s="35"/>
      <c r="BU1842" s="35"/>
      <c r="BV1842" s="35"/>
      <c r="BW1842" s="35"/>
      <c r="BX1842" s="35"/>
      <c r="BY1842" s="35"/>
      <c r="BZ1842" s="35"/>
      <c r="CA1842" s="35"/>
      <c r="CB1842" s="35"/>
      <c r="CC1842" s="35"/>
      <c r="CD1842" s="35"/>
      <c r="CE1842" s="35"/>
      <c r="CF1842" s="35"/>
      <c r="CG1842" s="35"/>
      <c r="CH1842" s="35"/>
    </row>
    <row r="1843" spans="1:86" ht="15.6" x14ac:dyDescent="0.3">
      <c r="A1843" s="35"/>
      <c r="B1843" s="86"/>
      <c r="C1843" s="35"/>
      <c r="D1843" s="35"/>
      <c r="E1843" s="35"/>
      <c r="F1843" s="35"/>
      <c r="G1843" s="35"/>
      <c r="H1843" s="35"/>
      <c r="I1843" s="35"/>
      <c r="J1843" s="35"/>
      <c r="K1843" s="35"/>
      <c r="L1843" s="35"/>
      <c r="M1843" s="35"/>
      <c r="N1843" s="35"/>
      <c r="O1843" s="35"/>
      <c r="P1843" s="35"/>
      <c r="Q1843" s="35"/>
      <c r="R1843" s="35"/>
      <c r="S1843" s="35"/>
      <c r="T1843" s="17">
        <f t="shared" si="4057"/>
        <v>47859</v>
      </c>
      <c r="U1843" s="216">
        <f t="shared" si="4050"/>
        <v>6</v>
      </c>
      <c r="V1843" s="216">
        <f t="shared" si="4057"/>
        <v>1838</v>
      </c>
      <c r="W1843" s="16">
        <f t="shared" si="4064"/>
        <v>5.0356164383561648</v>
      </c>
      <c r="X1843" s="16" t="e">
        <f>IF(Template!$F$7="Linear interpolation",LinInterp($I$5:$I$22,$G$5:$G$22,W1843),CubicSpline($I$5:$I$22,$G$5:$G$22,W1843))</f>
        <v>#VALUE!</v>
      </c>
      <c r="Y1843" s="221" t="e">
        <f t="shared" si="4051"/>
        <v>#VALUE!</v>
      </c>
      <c r="Z1843" s="221" t="e">
        <f>Y1843/PRODUCT($AA$6:AA1842)</f>
        <v>#VALUE!</v>
      </c>
      <c r="AA1843" s="16" t="e">
        <f t="shared" si="4058"/>
        <v>#VALUE!</v>
      </c>
      <c r="AB1843" s="10" t="e">
        <f t="shared" si="4059"/>
        <v>#VALUE!</v>
      </c>
      <c r="AC1843" s="90">
        <f t="shared" si="4052"/>
        <v>1843</v>
      </c>
      <c r="AD1843" s="17">
        <f t="shared" si="4060"/>
        <v>47836</v>
      </c>
      <c r="AE1843" s="16" t="e">
        <f t="shared" si="4053"/>
        <v>#VALUE!</v>
      </c>
      <c r="AF1843" s="10">
        <f ca="1">IFERROR(AVERAGE(INDIRECT("AE"&amp;AC1843-Template!$F$10+1):INDIRECT("AE"&amp;AC1843)),0)</f>
        <v>0</v>
      </c>
      <c r="AG1843" s="35"/>
      <c r="AH1843" s="86"/>
      <c r="AI1843" s="35"/>
      <c r="AJ1843" s="35"/>
      <c r="AK1843" s="35"/>
      <c r="AL1843" s="35"/>
      <c r="AM1843" s="35"/>
      <c r="AN1843" s="35"/>
      <c r="AO1843" s="35"/>
      <c r="AP1843" s="35"/>
      <c r="AQ1843" s="35"/>
      <c r="AR1843" s="35"/>
      <c r="AS1843" s="35"/>
      <c r="AT1843" s="35"/>
      <c r="AU1843" s="35"/>
      <c r="AV1843" s="35"/>
      <c r="AW1843" s="35"/>
      <c r="AX1843" s="35"/>
      <c r="AY1843" s="35"/>
      <c r="AZ1843" s="17">
        <f t="shared" ref="AZ1843" si="4155">AZ1842+1</f>
        <v>47859</v>
      </c>
      <c r="BA1843" s="216">
        <f t="shared" si="4076"/>
        <v>6</v>
      </c>
      <c r="BB1843" s="216">
        <f t="shared" ref="BB1843" si="4156">BB1842+1</f>
        <v>1838</v>
      </c>
      <c r="BC1843" s="16">
        <f t="shared" si="4078"/>
        <v>5.0356164383561648</v>
      </c>
      <c r="BD1843" s="16">
        <f>IF(Template!$F$7="Linear interpolation",LinInterp($AO$5:$AO$18,$AM$5:$AM$18,BC1843),CubicSpline($AO$5:$AO$18,$AM$5:$AM$18,BC1843))</f>
        <v>13.947738335296954</v>
      </c>
      <c r="BE1843" s="221">
        <f t="shared" ref="BE1843:BE1906" si="4157">(1+(BD1843/100))^BC1843</f>
        <v>1.9299595354881613</v>
      </c>
      <c r="BF1843" s="221">
        <f>BE1843/PRODUCT($BG$6:BG1842)</f>
        <v>1.0003517827767374</v>
      </c>
      <c r="BG1843" s="16">
        <f t="shared" si="4079"/>
        <v>1.0003515135619554</v>
      </c>
      <c r="BH1843" s="10">
        <f t="shared" si="4080"/>
        <v>12.830245011371977</v>
      </c>
      <c r="BI1843" s="90"/>
      <c r="BJ1843" s="17">
        <f t="shared" si="4063"/>
        <v>47836</v>
      </c>
      <c r="BK1843" s="16">
        <f t="shared" si="4056"/>
        <v>12.613289654361481</v>
      </c>
      <c r="BL1843" s="10">
        <f ca="1">IFERROR(AVERAGE(INDIRECT("BK"&amp;AC1843-Template!$F$10+1):INDIRECT("BK"&amp;AC1843)),0)</f>
        <v>12.48790125600881</v>
      </c>
      <c r="BM1843" s="35"/>
      <c r="BN1843" s="86"/>
      <c r="BO1843" s="35"/>
      <c r="BP1843" s="35"/>
      <c r="BQ1843" s="35"/>
      <c r="BR1843" s="35"/>
      <c r="BS1843" s="35"/>
      <c r="BT1843" s="35"/>
      <c r="BU1843" s="35"/>
      <c r="BV1843" s="35"/>
      <c r="BW1843" s="35"/>
      <c r="BX1843" s="35"/>
      <c r="BY1843" s="35"/>
      <c r="BZ1843" s="35"/>
      <c r="CA1843" s="35"/>
      <c r="CB1843" s="35"/>
      <c r="CC1843" s="35"/>
      <c r="CD1843" s="35"/>
      <c r="CE1843" s="35"/>
      <c r="CF1843" s="35"/>
      <c r="CG1843" s="35"/>
      <c r="CH1843" s="35"/>
    </row>
    <row r="1844" spans="1:86" ht="15.6" x14ac:dyDescent="0.3">
      <c r="A1844" s="35"/>
      <c r="B1844" s="86"/>
      <c r="C1844" s="35"/>
      <c r="D1844" s="35"/>
      <c r="E1844" s="35"/>
      <c r="F1844" s="35"/>
      <c r="G1844" s="35"/>
      <c r="H1844" s="35"/>
      <c r="I1844" s="35"/>
      <c r="J1844" s="35"/>
      <c r="K1844" s="35"/>
      <c r="L1844" s="35"/>
      <c r="M1844" s="35"/>
      <c r="N1844" s="35"/>
      <c r="O1844" s="35"/>
      <c r="P1844" s="35"/>
      <c r="Q1844" s="35"/>
      <c r="R1844" s="35"/>
      <c r="S1844" s="35"/>
      <c r="T1844" s="17">
        <f t="shared" si="4057"/>
        <v>47860</v>
      </c>
      <c r="U1844" s="216">
        <f t="shared" si="4050"/>
        <v>7</v>
      </c>
      <c r="V1844" s="216">
        <f t="shared" si="4057"/>
        <v>1839</v>
      </c>
      <c r="W1844" s="16">
        <f t="shared" si="4064"/>
        <v>5.0383561643835613</v>
      </c>
      <c r="X1844" s="16" t="e">
        <f>IF(Template!$F$7="Linear interpolation",LinInterp($I$5:$I$22,$G$5:$G$22,W1844),CubicSpline($I$5:$I$22,$G$5:$G$22,W1844))</f>
        <v>#VALUE!</v>
      </c>
      <c r="Y1844" s="221" t="e">
        <f t="shared" si="4051"/>
        <v>#VALUE!</v>
      </c>
      <c r="Z1844" s="221" t="e">
        <f>Y1844/PRODUCT($AA$6:AA1843)</f>
        <v>#VALUE!</v>
      </c>
      <c r="AA1844" s="16" t="e">
        <f t="shared" si="4058"/>
        <v>#VALUE!</v>
      </c>
      <c r="AB1844" s="10" t="e">
        <f t="shared" si="4059"/>
        <v>#VALUE!</v>
      </c>
      <c r="AC1844" s="90">
        <f t="shared" si="4052"/>
        <v>1844</v>
      </c>
      <c r="AD1844" s="17">
        <f t="shared" si="4060"/>
        <v>47837</v>
      </c>
      <c r="AE1844" s="16" t="e">
        <f t="shared" si="4053"/>
        <v>#VALUE!</v>
      </c>
      <c r="AF1844" s="10">
        <f ca="1">IFERROR(AVERAGE(INDIRECT("AE"&amp;AC1844-Template!$F$10+1):INDIRECT("AE"&amp;AC1844)),0)</f>
        <v>0</v>
      </c>
      <c r="AG1844" s="35"/>
      <c r="AH1844" s="86"/>
      <c r="AI1844" s="35"/>
      <c r="AJ1844" s="35"/>
      <c r="AK1844" s="35"/>
      <c r="AL1844" s="35"/>
      <c r="AM1844" s="35"/>
      <c r="AN1844" s="35"/>
      <c r="AO1844" s="35"/>
      <c r="AP1844" s="35"/>
      <c r="AQ1844" s="35"/>
      <c r="AR1844" s="35"/>
      <c r="AS1844" s="35"/>
      <c r="AT1844" s="35"/>
      <c r="AU1844" s="35"/>
      <c r="AV1844" s="35"/>
      <c r="AW1844" s="35"/>
      <c r="AX1844" s="35"/>
      <c r="AY1844" s="35"/>
      <c r="AZ1844" s="17">
        <f t="shared" ref="AZ1844" si="4158">AZ1843+1</f>
        <v>47860</v>
      </c>
      <c r="BA1844" s="216">
        <f t="shared" si="4076"/>
        <v>7</v>
      </c>
      <c r="BB1844" s="216">
        <f t="shared" ref="BB1844" si="4159">BB1843+1</f>
        <v>1839</v>
      </c>
      <c r="BC1844" s="16">
        <f t="shared" si="4078"/>
        <v>5.0383561643835613</v>
      </c>
      <c r="BD1844" s="16">
        <f>IF(Template!$F$7="Linear interpolation",LinInterp($AO$5:$AO$18,$AM$5:$AM$18,BC1844),CubicSpline($AO$5:$AO$18,$AM$5:$AM$18,BC1844))</f>
        <v>13.947608611704752</v>
      </c>
      <c r="BE1844" s="221">
        <f t="shared" si="4157"/>
        <v>1.9306389802703905</v>
      </c>
      <c r="BF1844" s="221">
        <f>BE1844/PRODUCT($BG$6:BG1843)</f>
        <v>1.0003523205246749</v>
      </c>
      <c r="BG1844" s="16">
        <f t="shared" si="4079"/>
        <v>1.0003515135619554</v>
      </c>
      <c r="BH1844" s="10">
        <f t="shared" si="4080"/>
        <v>12.830245011371977</v>
      </c>
      <c r="BI1844" s="90"/>
      <c r="BJ1844" s="17">
        <f t="shared" si="4063"/>
        <v>47837</v>
      </c>
      <c r="BK1844" s="16">
        <f t="shared" si="4056"/>
        <v>12.622676547395573</v>
      </c>
      <c r="BL1844" s="10">
        <f ca="1">IFERROR(AVERAGE(INDIRECT("BK"&amp;AC1844-Template!$F$10+1):INDIRECT("BK"&amp;AC1844)),0)</f>
        <v>12.496254744924558</v>
      </c>
      <c r="BM1844" s="35"/>
      <c r="BN1844" s="86"/>
      <c r="BO1844" s="35"/>
      <c r="BP1844" s="35"/>
      <c r="BQ1844" s="35"/>
      <c r="BR1844" s="35"/>
      <c r="BS1844" s="35"/>
      <c r="BT1844" s="35"/>
      <c r="BU1844" s="35"/>
      <c r="BV1844" s="35"/>
      <c r="BW1844" s="35"/>
      <c r="BX1844" s="35"/>
      <c r="BY1844" s="35"/>
      <c r="BZ1844" s="35"/>
      <c r="CA1844" s="35"/>
      <c r="CB1844" s="35"/>
      <c r="CC1844" s="35"/>
      <c r="CD1844" s="35"/>
      <c r="CE1844" s="35"/>
      <c r="CF1844" s="35"/>
      <c r="CG1844" s="35"/>
      <c r="CH1844" s="35"/>
    </row>
    <row r="1845" spans="1:86" ht="15.6" x14ac:dyDescent="0.3">
      <c r="A1845" s="35"/>
      <c r="B1845" s="86"/>
      <c r="C1845" s="35"/>
      <c r="D1845" s="35"/>
      <c r="E1845" s="35"/>
      <c r="F1845" s="35"/>
      <c r="G1845" s="35"/>
      <c r="H1845" s="35"/>
      <c r="I1845" s="35"/>
      <c r="J1845" s="35"/>
      <c r="K1845" s="35"/>
      <c r="L1845" s="35"/>
      <c r="M1845" s="35"/>
      <c r="N1845" s="35"/>
      <c r="O1845" s="35"/>
      <c r="P1845" s="35"/>
      <c r="Q1845" s="35"/>
      <c r="R1845" s="35"/>
      <c r="S1845" s="35"/>
      <c r="T1845" s="17">
        <f t="shared" si="4057"/>
        <v>47861</v>
      </c>
      <c r="U1845" s="216">
        <f t="shared" si="4050"/>
        <v>1</v>
      </c>
      <c r="V1845" s="216">
        <f t="shared" si="4057"/>
        <v>1840</v>
      </c>
      <c r="W1845" s="16">
        <f t="shared" si="4064"/>
        <v>5.0410958904109586</v>
      </c>
      <c r="X1845" s="16" t="e">
        <f>IF(Template!$F$7="Linear interpolation",LinInterp($I$5:$I$22,$G$5:$G$22,W1845),CubicSpline($I$5:$I$22,$G$5:$G$22,W1845))</f>
        <v>#VALUE!</v>
      </c>
      <c r="Y1845" s="221" t="e">
        <f t="shared" si="4051"/>
        <v>#VALUE!</v>
      </c>
      <c r="Z1845" s="221" t="e">
        <f>Y1845/PRODUCT($AA$6:AA1844)</f>
        <v>#VALUE!</v>
      </c>
      <c r="AA1845" s="16" t="e">
        <f t="shared" si="4058"/>
        <v>#VALUE!</v>
      </c>
      <c r="AB1845" s="10" t="e">
        <f t="shared" si="4059"/>
        <v>#VALUE!</v>
      </c>
      <c r="AC1845" s="90">
        <f t="shared" si="4052"/>
        <v>1845</v>
      </c>
      <c r="AD1845" s="17">
        <f t="shared" si="4060"/>
        <v>47838</v>
      </c>
      <c r="AE1845" s="16" t="e">
        <f t="shared" si="4053"/>
        <v>#VALUE!</v>
      </c>
      <c r="AF1845" s="10">
        <f ca="1">IFERROR(AVERAGE(INDIRECT("AE"&amp;AC1845-Template!$F$10+1):INDIRECT("AE"&amp;AC1845)),0)</f>
        <v>0</v>
      </c>
      <c r="AG1845" s="35"/>
      <c r="AH1845" s="86"/>
      <c r="AI1845" s="35"/>
      <c r="AJ1845" s="35"/>
      <c r="AK1845" s="35"/>
      <c r="AL1845" s="35"/>
      <c r="AM1845" s="35"/>
      <c r="AN1845" s="35"/>
      <c r="AO1845" s="35"/>
      <c r="AP1845" s="35"/>
      <c r="AQ1845" s="35"/>
      <c r="AR1845" s="35"/>
      <c r="AS1845" s="35"/>
      <c r="AT1845" s="35"/>
      <c r="AU1845" s="35"/>
      <c r="AV1845" s="35"/>
      <c r="AW1845" s="35"/>
      <c r="AX1845" s="35"/>
      <c r="AY1845" s="35"/>
      <c r="AZ1845" s="17">
        <f t="shared" ref="AZ1845" si="4160">AZ1844+1</f>
        <v>47861</v>
      </c>
      <c r="BA1845" s="216">
        <f t="shared" si="4076"/>
        <v>1</v>
      </c>
      <c r="BB1845" s="216">
        <f t="shared" ref="BB1845" si="4161">BB1844+1</f>
        <v>1840</v>
      </c>
      <c r="BC1845" s="16">
        <f t="shared" si="4078"/>
        <v>5.0410958904109586</v>
      </c>
      <c r="BD1845" s="16">
        <f>IF(Template!$F$7="Linear interpolation",LinInterp($AO$5:$AO$18,$AM$5:$AM$18,BC1845),CubicSpline($AO$5:$AO$18,$AM$5:$AM$18,BC1845))</f>
        <v>13.947485081508017</v>
      </c>
      <c r="BE1845" s="221">
        <f t="shared" si="4157"/>
        <v>1.9313191813712418</v>
      </c>
      <c r="BF1845" s="221">
        <f>BE1845/PRODUCT($BG$6:BG1844)</f>
        <v>1.0003531261218461</v>
      </c>
      <c r="BG1845" s="16">
        <f t="shared" si="4079"/>
        <v>1.0003531261218461</v>
      </c>
      <c r="BH1845" s="10">
        <f t="shared" si="4080"/>
        <v>12.889103447383587</v>
      </c>
      <c r="BI1845" s="90"/>
      <c r="BJ1845" s="17">
        <f t="shared" si="4063"/>
        <v>47838</v>
      </c>
      <c r="BK1845" s="16">
        <f t="shared" si="4056"/>
        <v>12.622676547395573</v>
      </c>
      <c r="BL1845" s="10">
        <f ca="1">IFERROR(AVERAGE(INDIRECT("BK"&amp;AC1845-Template!$F$10+1):INDIRECT("BK"&amp;AC1845)),0)</f>
        <v>12.504363675324525</v>
      </c>
      <c r="BM1845" s="35"/>
      <c r="BN1845" s="86"/>
      <c r="BO1845" s="35"/>
      <c r="BP1845" s="35"/>
      <c r="BQ1845" s="35"/>
      <c r="BR1845" s="35"/>
      <c r="BS1845" s="35"/>
      <c r="BT1845" s="35"/>
      <c r="BU1845" s="35"/>
      <c r="BV1845" s="35"/>
      <c r="BW1845" s="35"/>
      <c r="BX1845" s="35"/>
      <c r="BY1845" s="35"/>
      <c r="BZ1845" s="35"/>
      <c r="CA1845" s="35"/>
      <c r="CB1845" s="35"/>
      <c r="CC1845" s="35"/>
      <c r="CD1845" s="35"/>
      <c r="CE1845" s="35"/>
      <c r="CF1845" s="35"/>
      <c r="CG1845" s="35"/>
      <c r="CH1845" s="35"/>
    </row>
    <row r="1846" spans="1:86" ht="15.6" x14ac:dyDescent="0.3">
      <c r="A1846" s="35"/>
      <c r="B1846" s="86"/>
      <c r="C1846" s="35"/>
      <c r="D1846" s="35"/>
      <c r="E1846" s="35"/>
      <c r="F1846" s="35"/>
      <c r="G1846" s="35"/>
      <c r="H1846" s="35"/>
      <c r="I1846" s="35"/>
      <c r="J1846" s="35"/>
      <c r="K1846" s="35"/>
      <c r="L1846" s="35"/>
      <c r="M1846" s="35"/>
      <c r="N1846" s="35"/>
      <c r="O1846" s="35"/>
      <c r="P1846" s="35"/>
      <c r="Q1846" s="35"/>
      <c r="R1846" s="35"/>
      <c r="S1846" s="35"/>
      <c r="T1846" s="17">
        <f t="shared" si="4057"/>
        <v>47862</v>
      </c>
      <c r="U1846" s="216">
        <f t="shared" si="4050"/>
        <v>2</v>
      </c>
      <c r="V1846" s="216">
        <f t="shared" si="4057"/>
        <v>1841</v>
      </c>
      <c r="W1846" s="16">
        <f t="shared" si="4064"/>
        <v>5.043835616438356</v>
      </c>
      <c r="X1846" s="16" t="e">
        <f>IF(Template!$F$7="Linear interpolation",LinInterp($I$5:$I$22,$G$5:$G$22,W1846),CubicSpline($I$5:$I$22,$G$5:$G$22,W1846))</f>
        <v>#VALUE!</v>
      </c>
      <c r="Y1846" s="221" t="e">
        <f t="shared" si="4051"/>
        <v>#VALUE!</v>
      </c>
      <c r="Z1846" s="221" t="e">
        <f>Y1846/PRODUCT($AA$6:AA1845)</f>
        <v>#VALUE!</v>
      </c>
      <c r="AA1846" s="16" t="e">
        <f t="shared" si="4058"/>
        <v>#VALUE!</v>
      </c>
      <c r="AB1846" s="10" t="e">
        <f t="shared" si="4059"/>
        <v>#VALUE!</v>
      </c>
      <c r="AC1846" s="90">
        <f t="shared" si="4052"/>
        <v>1846</v>
      </c>
      <c r="AD1846" s="17">
        <f t="shared" si="4060"/>
        <v>47839</v>
      </c>
      <c r="AE1846" s="16" t="e">
        <f t="shared" si="4053"/>
        <v>#VALUE!</v>
      </c>
      <c r="AF1846" s="10">
        <f ca="1">IFERROR(AVERAGE(INDIRECT("AE"&amp;AC1846-Template!$F$10+1):INDIRECT("AE"&amp;AC1846)),0)</f>
        <v>0</v>
      </c>
      <c r="AG1846" s="35"/>
      <c r="AH1846" s="86"/>
      <c r="AI1846" s="35"/>
      <c r="AJ1846" s="35"/>
      <c r="AK1846" s="35"/>
      <c r="AL1846" s="35"/>
      <c r="AM1846" s="35"/>
      <c r="AN1846" s="35"/>
      <c r="AO1846" s="35"/>
      <c r="AP1846" s="35"/>
      <c r="AQ1846" s="35"/>
      <c r="AR1846" s="35"/>
      <c r="AS1846" s="35"/>
      <c r="AT1846" s="35"/>
      <c r="AU1846" s="35"/>
      <c r="AV1846" s="35"/>
      <c r="AW1846" s="35"/>
      <c r="AX1846" s="35"/>
      <c r="AY1846" s="35"/>
      <c r="AZ1846" s="17">
        <f t="shared" ref="AZ1846" si="4162">AZ1845+1</f>
        <v>47862</v>
      </c>
      <c r="BA1846" s="216">
        <f t="shared" si="4076"/>
        <v>2</v>
      </c>
      <c r="BB1846" s="216">
        <f t="shared" ref="BB1846" si="4163">BB1845+1</f>
        <v>1841</v>
      </c>
      <c r="BC1846" s="16">
        <f t="shared" si="4078"/>
        <v>5.043835616438356</v>
      </c>
      <c r="BD1846" s="16">
        <f>IF(Template!$F$7="Linear interpolation",LinInterp($AO$5:$AO$18,$AM$5:$AM$18,BC1846),CubicSpline($AO$5:$AO$18,$AM$5:$AM$18,BC1846))</f>
        <v>13.947367719082534</v>
      </c>
      <c r="BE1846" s="221">
        <f t="shared" si="4157"/>
        <v>1.9320001380949345</v>
      </c>
      <c r="BF1846" s="221">
        <f>BE1846/PRODUCT($BG$6:BG1845)</f>
        <v>1.0003525863204079</v>
      </c>
      <c r="BG1846" s="16">
        <f t="shared" si="4079"/>
        <v>1.0003525863204079</v>
      </c>
      <c r="BH1846" s="10">
        <f t="shared" si="4080"/>
        <v>12.869400694888732</v>
      </c>
      <c r="BI1846" s="90"/>
      <c r="BJ1846" s="17">
        <f t="shared" si="4063"/>
        <v>47839</v>
      </c>
      <c r="BK1846" s="16">
        <f t="shared" si="4056"/>
        <v>12.622676547395573</v>
      </c>
      <c r="BL1846" s="10">
        <f ca="1">IFERROR(AVERAGE(INDIRECT("BK"&amp;AC1846-Template!$F$10+1):INDIRECT("BK"&amp;AC1846)),0)</f>
        <v>12.512225748271799</v>
      </c>
      <c r="BM1846" s="35"/>
      <c r="BN1846" s="86"/>
      <c r="BO1846" s="35"/>
      <c r="BP1846" s="35"/>
      <c r="BQ1846" s="35"/>
      <c r="BR1846" s="35"/>
      <c r="BS1846" s="35"/>
      <c r="BT1846" s="35"/>
      <c r="BU1846" s="35"/>
      <c r="BV1846" s="35"/>
      <c r="BW1846" s="35"/>
      <c r="BX1846" s="35"/>
      <c r="BY1846" s="35"/>
      <c r="BZ1846" s="35"/>
      <c r="CA1846" s="35"/>
      <c r="CB1846" s="35"/>
      <c r="CC1846" s="35"/>
      <c r="CD1846" s="35"/>
      <c r="CE1846" s="35"/>
      <c r="CF1846" s="35"/>
      <c r="CG1846" s="35"/>
      <c r="CH1846" s="35"/>
    </row>
    <row r="1847" spans="1:86" ht="15.6" x14ac:dyDescent="0.3">
      <c r="A1847" s="35"/>
      <c r="B1847" s="86"/>
      <c r="C1847" s="35"/>
      <c r="D1847" s="35"/>
      <c r="E1847" s="35"/>
      <c r="F1847" s="35"/>
      <c r="G1847" s="35"/>
      <c r="H1847" s="35"/>
      <c r="I1847" s="35"/>
      <c r="J1847" s="35"/>
      <c r="K1847" s="35"/>
      <c r="L1847" s="35"/>
      <c r="M1847" s="35"/>
      <c r="N1847" s="35"/>
      <c r="O1847" s="35"/>
      <c r="P1847" s="35"/>
      <c r="Q1847" s="35"/>
      <c r="R1847" s="35"/>
      <c r="S1847" s="35"/>
      <c r="T1847" s="17">
        <f t="shared" si="4057"/>
        <v>47863</v>
      </c>
      <c r="U1847" s="216">
        <f t="shared" si="4050"/>
        <v>3</v>
      </c>
      <c r="V1847" s="216">
        <f t="shared" si="4057"/>
        <v>1842</v>
      </c>
      <c r="W1847" s="16">
        <f t="shared" si="4064"/>
        <v>5.0465753424657533</v>
      </c>
      <c r="X1847" s="16" t="e">
        <f>IF(Template!$F$7="Linear interpolation",LinInterp($I$5:$I$22,$G$5:$G$22,W1847),CubicSpline($I$5:$I$22,$G$5:$G$22,W1847))</f>
        <v>#VALUE!</v>
      </c>
      <c r="Y1847" s="221" t="e">
        <f t="shared" si="4051"/>
        <v>#VALUE!</v>
      </c>
      <c r="Z1847" s="221" t="e">
        <f>Y1847/PRODUCT($AA$6:AA1846)</f>
        <v>#VALUE!</v>
      </c>
      <c r="AA1847" s="16" t="e">
        <f t="shared" si="4058"/>
        <v>#VALUE!</v>
      </c>
      <c r="AB1847" s="10" t="e">
        <f t="shared" si="4059"/>
        <v>#VALUE!</v>
      </c>
      <c r="AC1847" s="90">
        <f t="shared" si="4052"/>
        <v>1847</v>
      </c>
      <c r="AD1847" s="17">
        <f t="shared" si="4060"/>
        <v>47840</v>
      </c>
      <c r="AE1847" s="16" t="e">
        <f t="shared" si="4053"/>
        <v>#VALUE!</v>
      </c>
      <c r="AF1847" s="10">
        <f ca="1">IFERROR(AVERAGE(INDIRECT("AE"&amp;AC1847-Template!$F$10+1):INDIRECT("AE"&amp;AC1847)),0)</f>
        <v>0</v>
      </c>
      <c r="AG1847" s="35"/>
      <c r="AH1847" s="86"/>
      <c r="AI1847" s="35"/>
      <c r="AJ1847" s="35"/>
      <c r="AK1847" s="35"/>
      <c r="AL1847" s="35"/>
      <c r="AM1847" s="35"/>
      <c r="AN1847" s="35"/>
      <c r="AO1847" s="35"/>
      <c r="AP1847" s="35"/>
      <c r="AQ1847" s="35"/>
      <c r="AR1847" s="35"/>
      <c r="AS1847" s="35"/>
      <c r="AT1847" s="35"/>
      <c r="AU1847" s="35"/>
      <c r="AV1847" s="35"/>
      <c r="AW1847" s="35"/>
      <c r="AX1847" s="35"/>
      <c r="AY1847" s="35"/>
      <c r="AZ1847" s="17">
        <f t="shared" ref="AZ1847" si="4164">AZ1846+1</f>
        <v>47863</v>
      </c>
      <c r="BA1847" s="216">
        <f t="shared" si="4076"/>
        <v>3</v>
      </c>
      <c r="BB1847" s="216">
        <f t="shared" ref="BB1847" si="4165">BB1846+1</f>
        <v>1842</v>
      </c>
      <c r="BC1847" s="16">
        <f t="shared" si="4078"/>
        <v>5.0465753424657533</v>
      </c>
      <c r="BD1847" s="16">
        <f>IF(Template!$F$7="Linear interpolation",LinInterp($AO$5:$AO$18,$AM$5:$AM$18,BC1847),CubicSpline($AO$5:$AO$18,$AM$5:$AM$18,BC1847))</f>
        <v>13.947256498804091</v>
      </c>
      <c r="BE1847" s="221">
        <f t="shared" si="4157"/>
        <v>1.932681849739788</v>
      </c>
      <c r="BF1847" s="221">
        <f>BE1847/PRODUCT($BG$6:BG1846)</f>
        <v>1.0003528527930259</v>
      </c>
      <c r="BG1847" s="16">
        <f t="shared" si="4079"/>
        <v>1.0003528527930259</v>
      </c>
      <c r="BH1847" s="10">
        <f t="shared" si="4080"/>
        <v>12.879126945444686</v>
      </c>
      <c r="BI1847" s="90"/>
      <c r="BJ1847" s="17">
        <f t="shared" si="4063"/>
        <v>47840</v>
      </c>
      <c r="BK1847" s="16">
        <f t="shared" si="4056"/>
        <v>12.679723944239885</v>
      </c>
      <c r="BL1847" s="10">
        <f ca="1">IFERROR(AVERAGE(INDIRECT("BK"&amp;AC1847-Template!$F$10+1):INDIRECT("BK"&amp;AC1847)),0)</f>
        <v>12.521989401113879</v>
      </c>
      <c r="BM1847" s="35"/>
      <c r="BN1847" s="86"/>
      <c r="BO1847" s="35"/>
      <c r="BP1847" s="35"/>
      <c r="BQ1847" s="35"/>
      <c r="BR1847" s="35"/>
      <c r="BS1847" s="35"/>
      <c r="BT1847" s="35"/>
      <c r="BU1847" s="35"/>
      <c r="BV1847" s="35"/>
      <c r="BW1847" s="35"/>
      <c r="BX1847" s="35"/>
      <c r="BY1847" s="35"/>
      <c r="BZ1847" s="35"/>
      <c r="CA1847" s="35"/>
      <c r="CB1847" s="35"/>
      <c r="CC1847" s="35"/>
      <c r="CD1847" s="35"/>
      <c r="CE1847" s="35"/>
      <c r="CF1847" s="35"/>
      <c r="CG1847" s="35"/>
      <c r="CH1847" s="35"/>
    </row>
    <row r="1848" spans="1:86" ht="15.6" x14ac:dyDescent="0.3">
      <c r="A1848" s="35"/>
      <c r="B1848" s="86"/>
      <c r="C1848" s="35"/>
      <c r="D1848" s="35"/>
      <c r="E1848" s="35"/>
      <c r="F1848" s="35"/>
      <c r="G1848" s="35"/>
      <c r="H1848" s="35"/>
      <c r="I1848" s="35"/>
      <c r="J1848" s="35"/>
      <c r="K1848" s="35"/>
      <c r="L1848" s="35"/>
      <c r="M1848" s="35"/>
      <c r="N1848" s="35"/>
      <c r="O1848" s="35"/>
      <c r="P1848" s="35"/>
      <c r="Q1848" s="35"/>
      <c r="R1848" s="35"/>
      <c r="S1848" s="35"/>
      <c r="T1848" s="17">
        <f t="shared" si="4057"/>
        <v>47864</v>
      </c>
      <c r="U1848" s="216">
        <f t="shared" si="4050"/>
        <v>4</v>
      </c>
      <c r="V1848" s="216">
        <f t="shared" si="4057"/>
        <v>1843</v>
      </c>
      <c r="W1848" s="16">
        <f t="shared" si="4064"/>
        <v>5.0493150684931507</v>
      </c>
      <c r="X1848" s="16" t="e">
        <f>IF(Template!$F$7="Linear interpolation",LinInterp($I$5:$I$22,$G$5:$G$22,W1848),CubicSpline($I$5:$I$22,$G$5:$G$22,W1848))</f>
        <v>#VALUE!</v>
      </c>
      <c r="Y1848" s="221" t="e">
        <f t="shared" si="4051"/>
        <v>#VALUE!</v>
      </c>
      <c r="Z1848" s="221" t="e">
        <f>Y1848/PRODUCT($AA$6:AA1847)</f>
        <v>#VALUE!</v>
      </c>
      <c r="AA1848" s="16" t="e">
        <f t="shared" si="4058"/>
        <v>#VALUE!</v>
      </c>
      <c r="AB1848" s="10" t="e">
        <f t="shared" si="4059"/>
        <v>#VALUE!</v>
      </c>
      <c r="AC1848" s="90">
        <f t="shared" si="4052"/>
        <v>1848</v>
      </c>
      <c r="AD1848" s="17">
        <f t="shared" si="4060"/>
        <v>47841</v>
      </c>
      <c r="AE1848" s="16" t="e">
        <f t="shared" si="4053"/>
        <v>#VALUE!</v>
      </c>
      <c r="AF1848" s="10">
        <f ca="1">IFERROR(AVERAGE(INDIRECT("AE"&amp;AC1848-Template!$F$10+1):INDIRECT("AE"&amp;AC1848)),0)</f>
        <v>0</v>
      </c>
      <c r="AG1848" s="35"/>
      <c r="AH1848" s="86"/>
      <c r="AI1848" s="35"/>
      <c r="AJ1848" s="35"/>
      <c r="AK1848" s="35"/>
      <c r="AL1848" s="35"/>
      <c r="AM1848" s="35"/>
      <c r="AN1848" s="35"/>
      <c r="AO1848" s="35"/>
      <c r="AP1848" s="35"/>
      <c r="AQ1848" s="35"/>
      <c r="AR1848" s="35"/>
      <c r="AS1848" s="35"/>
      <c r="AT1848" s="35"/>
      <c r="AU1848" s="35"/>
      <c r="AV1848" s="35"/>
      <c r="AW1848" s="35"/>
      <c r="AX1848" s="35"/>
      <c r="AY1848" s="35"/>
      <c r="AZ1848" s="17">
        <f t="shared" ref="AZ1848" si="4166">AZ1847+1</f>
        <v>47864</v>
      </c>
      <c r="BA1848" s="216">
        <f t="shared" si="4076"/>
        <v>4</v>
      </c>
      <c r="BB1848" s="216">
        <f t="shared" ref="BB1848" si="4167">BB1847+1</f>
        <v>1843</v>
      </c>
      <c r="BC1848" s="16">
        <f t="shared" si="4078"/>
        <v>5.0493150684931507</v>
      </c>
      <c r="BD1848" s="16">
        <f>IF(Template!$F$7="Linear interpolation",LinInterp($AO$5:$AO$18,$AM$5:$AM$18,BC1848),CubicSpline($AO$5:$AO$18,$AM$5:$AM$18,BC1848))</f>
        <v>13.947151395048476</v>
      </c>
      <c r="BE1848" s="221">
        <f t="shared" si="4157"/>
        <v>1.9333643155982221</v>
      </c>
      <c r="BF1848" s="221">
        <f>BE1848/PRODUCT($BG$6:BG1847)</f>
        <v>1.0003531185738233</v>
      </c>
      <c r="BG1848" s="16">
        <f t="shared" si="4079"/>
        <v>1.0003531185738233</v>
      </c>
      <c r="BH1848" s="10">
        <f t="shared" si="4080"/>
        <v>12.888827944548709</v>
      </c>
      <c r="BI1848" s="90"/>
      <c r="BJ1848" s="17">
        <f t="shared" si="4063"/>
        <v>47841</v>
      </c>
      <c r="BK1848" s="16">
        <f t="shared" si="4056"/>
        <v>12.660950744460497</v>
      </c>
      <c r="BL1848" s="10">
        <f ca="1">IFERROR(AVERAGE(INDIRECT("BK"&amp;AC1848-Template!$F$10+1):INDIRECT("BK"&amp;AC1848)),0)</f>
        <v>12.531127280629985</v>
      </c>
      <c r="BM1848" s="35"/>
      <c r="BN1848" s="86"/>
      <c r="BO1848" s="35"/>
      <c r="BP1848" s="35"/>
      <c r="BQ1848" s="35"/>
      <c r="BR1848" s="35"/>
      <c r="BS1848" s="35"/>
      <c r="BT1848" s="35"/>
      <c r="BU1848" s="35"/>
      <c r="BV1848" s="35"/>
      <c r="BW1848" s="35"/>
      <c r="BX1848" s="35"/>
      <c r="BY1848" s="35"/>
      <c r="BZ1848" s="35"/>
      <c r="CA1848" s="35"/>
      <c r="CB1848" s="35"/>
      <c r="CC1848" s="35"/>
      <c r="CD1848" s="35"/>
      <c r="CE1848" s="35"/>
      <c r="CF1848" s="35"/>
      <c r="CG1848" s="35"/>
      <c r="CH1848" s="35"/>
    </row>
    <row r="1849" spans="1:86" ht="15.6" x14ac:dyDescent="0.3">
      <c r="A1849" s="35"/>
      <c r="B1849" s="86"/>
      <c r="C1849" s="35"/>
      <c r="D1849" s="35"/>
      <c r="E1849" s="35"/>
      <c r="F1849" s="35"/>
      <c r="G1849" s="35"/>
      <c r="H1849" s="35"/>
      <c r="I1849" s="35"/>
      <c r="J1849" s="35"/>
      <c r="K1849" s="35"/>
      <c r="L1849" s="35"/>
      <c r="M1849" s="35"/>
      <c r="N1849" s="35"/>
      <c r="O1849" s="35"/>
      <c r="P1849" s="35"/>
      <c r="Q1849" s="35"/>
      <c r="R1849" s="35"/>
      <c r="S1849" s="35"/>
      <c r="T1849" s="17">
        <f t="shared" si="4057"/>
        <v>47865</v>
      </c>
      <c r="U1849" s="216">
        <f t="shared" si="4050"/>
        <v>5</v>
      </c>
      <c r="V1849" s="216">
        <f t="shared" si="4057"/>
        <v>1844</v>
      </c>
      <c r="W1849" s="16">
        <f t="shared" si="4064"/>
        <v>5.0520547945205481</v>
      </c>
      <c r="X1849" s="16" t="e">
        <f>IF(Template!$F$7="Linear interpolation",LinInterp($I$5:$I$22,$G$5:$G$22,W1849),CubicSpline($I$5:$I$22,$G$5:$G$22,W1849))</f>
        <v>#VALUE!</v>
      </c>
      <c r="Y1849" s="221" t="e">
        <f t="shared" si="4051"/>
        <v>#VALUE!</v>
      </c>
      <c r="Z1849" s="221" t="e">
        <f>Y1849/PRODUCT($AA$6:AA1848)</f>
        <v>#VALUE!</v>
      </c>
      <c r="AA1849" s="16" t="e">
        <f t="shared" si="4058"/>
        <v>#VALUE!</v>
      </c>
      <c r="AB1849" s="10" t="e">
        <f t="shared" si="4059"/>
        <v>#VALUE!</v>
      </c>
      <c r="AC1849" s="90">
        <f t="shared" si="4052"/>
        <v>1849</v>
      </c>
      <c r="AD1849" s="17">
        <f t="shared" si="4060"/>
        <v>47842</v>
      </c>
      <c r="AE1849" s="16" t="e">
        <f t="shared" si="4053"/>
        <v>#VALUE!</v>
      </c>
      <c r="AF1849" s="10">
        <f ca="1">IFERROR(AVERAGE(INDIRECT("AE"&amp;AC1849-Template!$F$10+1):INDIRECT("AE"&amp;AC1849)),0)</f>
        <v>0</v>
      </c>
      <c r="AG1849" s="35"/>
      <c r="AH1849" s="86"/>
      <c r="AI1849" s="35"/>
      <c r="AJ1849" s="35"/>
      <c r="AK1849" s="35"/>
      <c r="AL1849" s="35"/>
      <c r="AM1849" s="35"/>
      <c r="AN1849" s="35"/>
      <c r="AO1849" s="35"/>
      <c r="AP1849" s="35"/>
      <c r="AQ1849" s="35"/>
      <c r="AR1849" s="35"/>
      <c r="AS1849" s="35"/>
      <c r="AT1849" s="35"/>
      <c r="AU1849" s="35"/>
      <c r="AV1849" s="35"/>
      <c r="AW1849" s="35"/>
      <c r="AX1849" s="35"/>
      <c r="AY1849" s="35"/>
      <c r="AZ1849" s="17">
        <f t="shared" ref="AZ1849" si="4168">AZ1848+1</f>
        <v>47865</v>
      </c>
      <c r="BA1849" s="216">
        <f t="shared" si="4076"/>
        <v>5</v>
      </c>
      <c r="BB1849" s="216">
        <f t="shared" ref="BB1849" si="4169">BB1848+1</f>
        <v>1844</v>
      </c>
      <c r="BC1849" s="16">
        <f t="shared" si="4078"/>
        <v>5.0520547945205481</v>
      </c>
      <c r="BD1849" s="16">
        <f>IF(Template!$F$7="Linear interpolation",LinInterp($AO$5:$AO$18,$AM$5:$AM$18,BC1849),CubicSpline($AO$5:$AO$18,$AM$5:$AM$18,BC1849))</f>
        <v>13.947052382191472</v>
      </c>
      <c r="BE1849" s="221">
        <f t="shared" si="4157"/>
        <v>1.9340475349567297</v>
      </c>
      <c r="BF1849" s="221">
        <f>BE1849/PRODUCT($BG$6:BG1848)</f>
        <v>1.0003533836602836</v>
      </c>
      <c r="BG1849" s="16">
        <f t="shared" si="4079"/>
        <v>1.0003533836602836</v>
      </c>
      <c r="BH1849" s="10">
        <f t="shared" si="4080"/>
        <v>12.898503600351052</v>
      </c>
      <c r="BI1849" s="90"/>
      <c r="BJ1849" s="17">
        <f t="shared" si="4063"/>
        <v>47842</v>
      </c>
      <c r="BK1849" s="16">
        <f t="shared" si="4056"/>
        <v>12.670701563264441</v>
      </c>
      <c r="BL1849" s="10">
        <f ca="1">IFERROR(AVERAGE(INDIRECT("BK"&amp;AC1849-Template!$F$10+1):INDIRECT("BK"&amp;AC1849)),0)</f>
        <v>12.539085991030694</v>
      </c>
      <c r="BM1849" s="35"/>
      <c r="BN1849" s="86"/>
      <c r="BO1849" s="35"/>
      <c r="BP1849" s="35"/>
      <c r="BQ1849" s="35"/>
      <c r="BR1849" s="35"/>
      <c r="BS1849" s="35"/>
      <c r="BT1849" s="35"/>
      <c r="BU1849" s="35"/>
      <c r="BV1849" s="35"/>
      <c r="BW1849" s="35"/>
      <c r="BX1849" s="35"/>
      <c r="BY1849" s="35"/>
      <c r="BZ1849" s="35"/>
      <c r="CA1849" s="35"/>
      <c r="CB1849" s="35"/>
      <c r="CC1849" s="35"/>
      <c r="CD1849" s="35"/>
      <c r="CE1849" s="35"/>
      <c r="CF1849" s="35"/>
      <c r="CG1849" s="35"/>
      <c r="CH1849" s="35"/>
    </row>
    <row r="1850" spans="1:86" ht="15.6" x14ac:dyDescent="0.3">
      <c r="A1850" s="35"/>
      <c r="B1850" s="86"/>
      <c r="C1850" s="35"/>
      <c r="D1850" s="35"/>
      <c r="E1850" s="35"/>
      <c r="F1850" s="35"/>
      <c r="G1850" s="35"/>
      <c r="H1850" s="35"/>
      <c r="I1850" s="35"/>
      <c r="J1850" s="35"/>
      <c r="K1850" s="35"/>
      <c r="L1850" s="35"/>
      <c r="M1850" s="35"/>
      <c r="N1850" s="35"/>
      <c r="O1850" s="35"/>
      <c r="P1850" s="35"/>
      <c r="Q1850" s="35"/>
      <c r="R1850" s="35"/>
      <c r="S1850" s="35"/>
      <c r="T1850" s="17">
        <f t="shared" si="4057"/>
        <v>47866</v>
      </c>
      <c r="U1850" s="216">
        <f t="shared" si="4050"/>
        <v>6</v>
      </c>
      <c r="V1850" s="216">
        <f t="shared" si="4057"/>
        <v>1845</v>
      </c>
      <c r="W1850" s="16">
        <f t="shared" si="4064"/>
        <v>5.0547945205479454</v>
      </c>
      <c r="X1850" s="16" t="e">
        <f>IF(Template!$F$7="Linear interpolation",LinInterp($I$5:$I$22,$G$5:$G$22,W1850),CubicSpline($I$5:$I$22,$G$5:$G$22,W1850))</f>
        <v>#VALUE!</v>
      </c>
      <c r="Y1850" s="221" t="e">
        <f t="shared" si="4051"/>
        <v>#VALUE!</v>
      </c>
      <c r="Z1850" s="221" t="e">
        <f>Y1850/PRODUCT($AA$6:AA1849)</f>
        <v>#VALUE!</v>
      </c>
      <c r="AA1850" s="16" t="e">
        <f t="shared" si="4058"/>
        <v>#VALUE!</v>
      </c>
      <c r="AB1850" s="10" t="e">
        <f t="shared" si="4059"/>
        <v>#VALUE!</v>
      </c>
      <c r="AC1850" s="90">
        <f t="shared" si="4052"/>
        <v>1850</v>
      </c>
      <c r="AD1850" s="17">
        <f t="shared" si="4060"/>
        <v>47843</v>
      </c>
      <c r="AE1850" s="16" t="e">
        <f t="shared" si="4053"/>
        <v>#VALUE!</v>
      </c>
      <c r="AF1850" s="10">
        <f ca="1">IFERROR(AVERAGE(INDIRECT("AE"&amp;AC1850-Template!$F$10+1):INDIRECT("AE"&amp;AC1850)),0)</f>
        <v>0</v>
      </c>
      <c r="AG1850" s="35"/>
      <c r="AH1850" s="86"/>
      <c r="AI1850" s="35"/>
      <c r="AJ1850" s="35"/>
      <c r="AK1850" s="35"/>
      <c r="AL1850" s="35"/>
      <c r="AM1850" s="35"/>
      <c r="AN1850" s="35"/>
      <c r="AO1850" s="35"/>
      <c r="AP1850" s="35"/>
      <c r="AQ1850" s="35"/>
      <c r="AR1850" s="35"/>
      <c r="AS1850" s="35"/>
      <c r="AT1850" s="35"/>
      <c r="AU1850" s="35"/>
      <c r="AV1850" s="35"/>
      <c r="AW1850" s="35"/>
      <c r="AX1850" s="35"/>
      <c r="AY1850" s="35"/>
      <c r="AZ1850" s="17">
        <f t="shared" ref="AZ1850" si="4170">AZ1849+1</f>
        <v>47866</v>
      </c>
      <c r="BA1850" s="216">
        <f t="shared" si="4076"/>
        <v>6</v>
      </c>
      <c r="BB1850" s="216">
        <f t="shared" ref="BB1850" si="4171">BB1849+1</f>
        <v>1845</v>
      </c>
      <c r="BC1850" s="16">
        <f t="shared" si="4078"/>
        <v>5.0547945205479454</v>
      </c>
      <c r="BD1850" s="16">
        <f>IF(Template!$F$7="Linear interpolation",LinInterp($AO$5:$AO$18,$AM$5:$AM$18,BC1850),CubicSpline($AO$5:$AO$18,$AM$5:$AM$18,BC1850))</f>
        <v>13.946959434608871</v>
      </c>
      <c r="BE1850" s="221">
        <f t="shared" si="4157"/>
        <v>1.9347315070958753</v>
      </c>
      <c r="BF1850" s="221">
        <f>BE1850/PRODUCT($BG$6:BG1849)</f>
        <v>1.0003536480498969</v>
      </c>
      <c r="BG1850" s="16">
        <f t="shared" si="4079"/>
        <v>1.0003533836602836</v>
      </c>
      <c r="BH1850" s="10">
        <f t="shared" si="4080"/>
        <v>12.898503600351052</v>
      </c>
      <c r="BI1850" s="90"/>
      <c r="BJ1850" s="17">
        <f t="shared" si="4063"/>
        <v>47843</v>
      </c>
      <c r="BK1850" s="16">
        <f t="shared" si="4056"/>
        <v>12.680525535114118</v>
      </c>
      <c r="BL1850" s="10">
        <f ca="1">IFERROR(AVERAGE(INDIRECT("BK"&amp;AC1850-Template!$F$10+1):INDIRECT("BK"&amp;AC1850)),0)</f>
        <v>12.547865862049115</v>
      </c>
      <c r="BM1850" s="35"/>
      <c r="BN1850" s="86"/>
      <c r="BO1850" s="35"/>
      <c r="BP1850" s="35"/>
      <c r="BQ1850" s="35"/>
      <c r="BR1850" s="35"/>
      <c r="BS1850" s="35"/>
      <c r="BT1850" s="35"/>
      <c r="BU1850" s="35"/>
      <c r="BV1850" s="35"/>
      <c r="BW1850" s="35"/>
      <c r="BX1850" s="35"/>
      <c r="BY1850" s="35"/>
      <c r="BZ1850" s="35"/>
      <c r="CA1850" s="35"/>
      <c r="CB1850" s="35"/>
      <c r="CC1850" s="35"/>
      <c r="CD1850" s="35"/>
      <c r="CE1850" s="35"/>
      <c r="CF1850" s="35"/>
      <c r="CG1850" s="35"/>
      <c r="CH1850" s="35"/>
    </row>
    <row r="1851" spans="1:86" ht="15.6" x14ac:dyDescent="0.3">
      <c r="A1851" s="35"/>
      <c r="B1851" s="86"/>
      <c r="C1851" s="35"/>
      <c r="D1851" s="35"/>
      <c r="E1851" s="35"/>
      <c r="F1851" s="35"/>
      <c r="G1851" s="35"/>
      <c r="H1851" s="35"/>
      <c r="I1851" s="35"/>
      <c r="J1851" s="35"/>
      <c r="K1851" s="35"/>
      <c r="L1851" s="35"/>
      <c r="M1851" s="35"/>
      <c r="N1851" s="35"/>
      <c r="O1851" s="35"/>
      <c r="P1851" s="35"/>
      <c r="Q1851" s="35"/>
      <c r="R1851" s="35"/>
      <c r="S1851" s="35"/>
      <c r="T1851" s="17">
        <f t="shared" si="4057"/>
        <v>47867</v>
      </c>
      <c r="U1851" s="216">
        <f t="shared" si="4050"/>
        <v>7</v>
      </c>
      <c r="V1851" s="216">
        <f t="shared" si="4057"/>
        <v>1846</v>
      </c>
      <c r="W1851" s="16">
        <f t="shared" si="4064"/>
        <v>5.0575342465753428</v>
      </c>
      <c r="X1851" s="16" t="e">
        <f>IF(Template!$F$7="Linear interpolation",LinInterp($I$5:$I$22,$G$5:$G$22,W1851),CubicSpline($I$5:$I$22,$G$5:$G$22,W1851))</f>
        <v>#VALUE!</v>
      </c>
      <c r="Y1851" s="221" t="e">
        <f t="shared" si="4051"/>
        <v>#VALUE!</v>
      </c>
      <c r="Z1851" s="221" t="e">
        <f>Y1851/PRODUCT($AA$6:AA1850)</f>
        <v>#VALUE!</v>
      </c>
      <c r="AA1851" s="16" t="e">
        <f t="shared" si="4058"/>
        <v>#VALUE!</v>
      </c>
      <c r="AB1851" s="10" t="e">
        <f t="shared" si="4059"/>
        <v>#VALUE!</v>
      </c>
      <c r="AC1851" s="90">
        <f t="shared" si="4052"/>
        <v>1851</v>
      </c>
      <c r="AD1851" s="17">
        <f t="shared" si="4060"/>
        <v>47844</v>
      </c>
      <c r="AE1851" s="16" t="e">
        <f t="shared" si="4053"/>
        <v>#VALUE!</v>
      </c>
      <c r="AF1851" s="10">
        <f ca="1">IFERROR(AVERAGE(INDIRECT("AE"&amp;AC1851-Template!$F$10+1):INDIRECT("AE"&amp;AC1851)),0)</f>
        <v>0</v>
      </c>
      <c r="AG1851" s="35"/>
      <c r="AH1851" s="86"/>
      <c r="AI1851" s="35"/>
      <c r="AJ1851" s="35"/>
      <c r="AK1851" s="35"/>
      <c r="AL1851" s="35"/>
      <c r="AM1851" s="35"/>
      <c r="AN1851" s="35"/>
      <c r="AO1851" s="35"/>
      <c r="AP1851" s="35"/>
      <c r="AQ1851" s="35"/>
      <c r="AR1851" s="35"/>
      <c r="AS1851" s="35"/>
      <c r="AT1851" s="35"/>
      <c r="AU1851" s="35"/>
      <c r="AV1851" s="35"/>
      <c r="AW1851" s="35"/>
      <c r="AX1851" s="35"/>
      <c r="AY1851" s="35"/>
      <c r="AZ1851" s="17">
        <f t="shared" ref="AZ1851" si="4172">AZ1850+1</f>
        <v>47867</v>
      </c>
      <c r="BA1851" s="216">
        <f t="shared" si="4076"/>
        <v>7</v>
      </c>
      <c r="BB1851" s="216">
        <f t="shared" ref="BB1851" si="4173">BB1850+1</f>
        <v>1846</v>
      </c>
      <c r="BC1851" s="16">
        <f t="shared" si="4078"/>
        <v>5.0575342465753428</v>
      </c>
      <c r="BD1851" s="16">
        <f>IF(Template!$F$7="Linear interpolation",LinInterp($AO$5:$AO$18,$AM$5:$AM$18,BC1851),CubicSpline($AO$5:$AO$18,$AM$5:$AM$18,BC1851))</f>
        <v>13.946872526676456</v>
      </c>
      <c r="BE1851" s="221">
        <f t="shared" si="4157"/>
        <v>1.9354162312902814</v>
      </c>
      <c r="BF1851" s="221">
        <f>BE1851/PRODUCT($BG$6:BG1850)</f>
        <v>1.0003541761299064</v>
      </c>
      <c r="BG1851" s="16">
        <f t="shared" si="4079"/>
        <v>1.0003533836602836</v>
      </c>
      <c r="BH1851" s="10">
        <f t="shared" si="4080"/>
        <v>12.898503600351052</v>
      </c>
      <c r="BI1851" s="90"/>
      <c r="BJ1851" s="17">
        <f t="shared" si="4063"/>
        <v>47844</v>
      </c>
      <c r="BK1851" s="16">
        <f t="shared" si="4056"/>
        <v>12.690422782462353</v>
      </c>
      <c r="BL1851" s="10">
        <f ca="1">IFERROR(AVERAGE(INDIRECT("BK"&amp;AC1851-Template!$F$10+1):INDIRECT("BK"&amp;AC1851)),0)</f>
        <v>12.556717227422244</v>
      </c>
      <c r="BM1851" s="35"/>
      <c r="BN1851" s="86"/>
      <c r="BO1851" s="35"/>
      <c r="BP1851" s="35"/>
      <c r="BQ1851" s="35"/>
      <c r="BR1851" s="35"/>
      <c r="BS1851" s="35"/>
      <c r="BT1851" s="35"/>
      <c r="BU1851" s="35"/>
      <c r="BV1851" s="35"/>
      <c r="BW1851" s="35"/>
      <c r="BX1851" s="35"/>
      <c r="BY1851" s="35"/>
      <c r="BZ1851" s="35"/>
      <c r="CA1851" s="35"/>
      <c r="CB1851" s="35"/>
      <c r="CC1851" s="35"/>
      <c r="CD1851" s="35"/>
      <c r="CE1851" s="35"/>
      <c r="CF1851" s="35"/>
      <c r="CG1851" s="35"/>
      <c r="CH1851" s="35"/>
    </row>
    <row r="1852" spans="1:86" ht="15.6" x14ac:dyDescent="0.3">
      <c r="A1852" s="35"/>
      <c r="B1852" s="86"/>
      <c r="C1852" s="35"/>
      <c r="D1852" s="35"/>
      <c r="E1852" s="35"/>
      <c r="F1852" s="35"/>
      <c r="G1852" s="35"/>
      <c r="H1852" s="35"/>
      <c r="I1852" s="35"/>
      <c r="J1852" s="35"/>
      <c r="K1852" s="35"/>
      <c r="L1852" s="35"/>
      <c r="M1852" s="35"/>
      <c r="N1852" s="35"/>
      <c r="O1852" s="35"/>
      <c r="P1852" s="35"/>
      <c r="Q1852" s="35"/>
      <c r="R1852" s="35"/>
      <c r="S1852" s="35"/>
      <c r="T1852" s="17">
        <f t="shared" si="4057"/>
        <v>47868</v>
      </c>
      <c r="U1852" s="216">
        <f t="shared" si="4050"/>
        <v>1</v>
      </c>
      <c r="V1852" s="216">
        <f t="shared" si="4057"/>
        <v>1847</v>
      </c>
      <c r="W1852" s="16">
        <f t="shared" si="4064"/>
        <v>5.0602739726027401</v>
      </c>
      <c r="X1852" s="16" t="e">
        <f>IF(Template!$F$7="Linear interpolation",LinInterp($I$5:$I$22,$G$5:$G$22,W1852),CubicSpline($I$5:$I$22,$G$5:$G$22,W1852))</f>
        <v>#VALUE!</v>
      </c>
      <c r="Y1852" s="221" t="e">
        <f t="shared" si="4051"/>
        <v>#VALUE!</v>
      </c>
      <c r="Z1852" s="221" t="e">
        <f>Y1852/PRODUCT($AA$6:AA1851)</f>
        <v>#VALUE!</v>
      </c>
      <c r="AA1852" s="16" t="e">
        <f t="shared" si="4058"/>
        <v>#VALUE!</v>
      </c>
      <c r="AB1852" s="10" t="e">
        <f t="shared" si="4059"/>
        <v>#VALUE!</v>
      </c>
      <c r="AC1852" s="90">
        <f t="shared" si="4052"/>
        <v>1852</v>
      </c>
      <c r="AD1852" s="17">
        <f t="shared" si="4060"/>
        <v>47845</v>
      </c>
      <c r="AE1852" s="16" t="e">
        <f t="shared" si="4053"/>
        <v>#VALUE!</v>
      </c>
      <c r="AF1852" s="10">
        <f ca="1">IFERROR(AVERAGE(INDIRECT("AE"&amp;AC1852-Template!$F$10+1):INDIRECT("AE"&amp;AC1852)),0)</f>
        <v>0</v>
      </c>
      <c r="AG1852" s="35"/>
      <c r="AH1852" s="86"/>
      <c r="AI1852" s="35"/>
      <c r="AJ1852" s="35"/>
      <c r="AK1852" s="35"/>
      <c r="AL1852" s="35"/>
      <c r="AM1852" s="35"/>
      <c r="AN1852" s="35"/>
      <c r="AO1852" s="35"/>
      <c r="AP1852" s="35"/>
      <c r="AQ1852" s="35"/>
      <c r="AR1852" s="35"/>
      <c r="AS1852" s="35"/>
      <c r="AT1852" s="35"/>
      <c r="AU1852" s="35"/>
      <c r="AV1852" s="35"/>
      <c r="AW1852" s="35"/>
      <c r="AX1852" s="35"/>
      <c r="AY1852" s="35"/>
      <c r="AZ1852" s="17">
        <f t="shared" ref="AZ1852" si="4174">AZ1851+1</f>
        <v>47868</v>
      </c>
      <c r="BA1852" s="216">
        <f t="shared" si="4076"/>
        <v>1</v>
      </c>
      <c r="BB1852" s="216">
        <f t="shared" ref="BB1852" si="4175">BB1851+1</f>
        <v>1847</v>
      </c>
      <c r="BC1852" s="16">
        <f t="shared" si="4078"/>
        <v>5.0602739726027401</v>
      </c>
      <c r="BD1852" s="16">
        <f>IF(Template!$F$7="Linear interpolation",LinInterp($AO$5:$AO$18,$AM$5:$AM$18,BC1852),CubicSpline($AO$5:$AO$18,$AM$5:$AM$18,BC1852))</f>
        <v>13.946791632770015</v>
      </c>
      <c r="BE1852" s="221">
        <f t="shared" si="4157"/>
        <v>1.9361017068086099</v>
      </c>
      <c r="BF1852" s="221">
        <f>BE1852/PRODUCT($BG$6:BG1851)</f>
        <v>1.0003549671987892</v>
      </c>
      <c r="BG1852" s="16">
        <f t="shared" si="4079"/>
        <v>1.0003549671987892</v>
      </c>
      <c r="BH1852" s="10">
        <f t="shared" si="4080"/>
        <v>12.956302755807503</v>
      </c>
      <c r="BI1852" s="90"/>
      <c r="BJ1852" s="17">
        <f t="shared" si="4063"/>
        <v>47845</v>
      </c>
      <c r="BK1852" s="16">
        <f t="shared" si="4056"/>
        <v>12.690422782462353</v>
      </c>
      <c r="BL1852" s="10">
        <f ca="1">IFERROR(AVERAGE(INDIRECT("BK"&amp;AC1852-Template!$F$10+1):INDIRECT("BK"&amp;AC1852)),0)</f>
        <v>12.565307855274234</v>
      </c>
      <c r="BM1852" s="35"/>
      <c r="BN1852" s="86"/>
      <c r="BO1852" s="35"/>
      <c r="BP1852" s="35"/>
      <c r="BQ1852" s="35"/>
      <c r="BR1852" s="35"/>
      <c r="BS1852" s="35"/>
      <c r="BT1852" s="35"/>
      <c r="BU1852" s="35"/>
      <c r="BV1852" s="35"/>
      <c r="BW1852" s="35"/>
      <c r="BX1852" s="35"/>
      <c r="BY1852" s="35"/>
      <c r="BZ1852" s="35"/>
      <c r="CA1852" s="35"/>
      <c r="CB1852" s="35"/>
      <c r="CC1852" s="35"/>
      <c r="CD1852" s="35"/>
      <c r="CE1852" s="35"/>
      <c r="CF1852" s="35"/>
      <c r="CG1852" s="35"/>
      <c r="CH1852" s="35"/>
    </row>
    <row r="1853" spans="1:86" ht="15.6" x14ac:dyDescent="0.3">
      <c r="A1853" s="35"/>
      <c r="B1853" s="86"/>
      <c r="C1853" s="35"/>
      <c r="D1853" s="35"/>
      <c r="E1853" s="35"/>
      <c r="F1853" s="35"/>
      <c r="G1853" s="35"/>
      <c r="H1853" s="35"/>
      <c r="I1853" s="35"/>
      <c r="J1853" s="35"/>
      <c r="K1853" s="35"/>
      <c r="L1853" s="35"/>
      <c r="M1853" s="35"/>
      <c r="N1853" s="35"/>
      <c r="O1853" s="35"/>
      <c r="P1853" s="35"/>
      <c r="Q1853" s="35"/>
      <c r="R1853" s="35"/>
      <c r="S1853" s="35"/>
      <c r="T1853" s="17">
        <f t="shared" si="4057"/>
        <v>47869</v>
      </c>
      <c r="U1853" s="216">
        <f t="shared" si="4050"/>
        <v>2</v>
      </c>
      <c r="V1853" s="216">
        <f t="shared" si="4057"/>
        <v>1848</v>
      </c>
      <c r="W1853" s="16">
        <f t="shared" si="4064"/>
        <v>5.0630136986301366</v>
      </c>
      <c r="X1853" s="16" t="e">
        <f>IF(Template!$F$7="Linear interpolation",LinInterp($I$5:$I$22,$G$5:$G$22,W1853),CubicSpline($I$5:$I$22,$G$5:$G$22,W1853))</f>
        <v>#VALUE!</v>
      </c>
      <c r="Y1853" s="221" t="e">
        <f t="shared" si="4051"/>
        <v>#VALUE!</v>
      </c>
      <c r="Z1853" s="221" t="e">
        <f>Y1853/PRODUCT($AA$6:AA1852)</f>
        <v>#VALUE!</v>
      </c>
      <c r="AA1853" s="16" t="e">
        <f t="shared" si="4058"/>
        <v>#VALUE!</v>
      </c>
      <c r="AB1853" s="10" t="e">
        <f t="shared" si="4059"/>
        <v>#VALUE!</v>
      </c>
      <c r="AC1853" s="90">
        <f t="shared" si="4052"/>
        <v>1853</v>
      </c>
      <c r="AD1853" s="17">
        <f t="shared" si="4060"/>
        <v>47846</v>
      </c>
      <c r="AE1853" s="16" t="e">
        <f t="shared" si="4053"/>
        <v>#VALUE!</v>
      </c>
      <c r="AF1853" s="10">
        <f ca="1">IFERROR(AVERAGE(INDIRECT("AE"&amp;AC1853-Template!$F$10+1):INDIRECT("AE"&amp;AC1853)),0)</f>
        <v>0</v>
      </c>
      <c r="AG1853" s="35"/>
      <c r="AH1853" s="86"/>
      <c r="AI1853" s="35"/>
      <c r="AJ1853" s="35"/>
      <c r="AK1853" s="35"/>
      <c r="AL1853" s="35"/>
      <c r="AM1853" s="35"/>
      <c r="AN1853" s="35"/>
      <c r="AO1853" s="35"/>
      <c r="AP1853" s="35"/>
      <c r="AQ1853" s="35"/>
      <c r="AR1853" s="35"/>
      <c r="AS1853" s="35"/>
      <c r="AT1853" s="35"/>
      <c r="AU1853" s="35"/>
      <c r="AV1853" s="35"/>
      <c r="AW1853" s="35"/>
      <c r="AX1853" s="35"/>
      <c r="AY1853" s="35"/>
      <c r="AZ1853" s="17">
        <f t="shared" ref="AZ1853" si="4176">AZ1852+1</f>
        <v>47869</v>
      </c>
      <c r="BA1853" s="216">
        <f t="shared" si="4076"/>
        <v>2</v>
      </c>
      <c r="BB1853" s="216">
        <f t="shared" ref="BB1853" si="4177">BB1852+1</f>
        <v>1848</v>
      </c>
      <c r="BC1853" s="16">
        <f t="shared" si="4078"/>
        <v>5.0630136986301366</v>
      </c>
      <c r="BD1853" s="16">
        <f>IF(Template!$F$7="Linear interpolation",LinInterp($AO$5:$AO$18,$AM$5:$AM$18,BC1853),CubicSpline($AO$5:$AO$18,$AM$5:$AM$18,BC1853))</f>
        <v>13.946716727265336</v>
      </c>
      <c r="BE1853" s="221">
        <f t="shared" si="4157"/>
        <v>1.9367879329135584</v>
      </c>
      <c r="BF1853" s="221">
        <f>BE1853/PRODUCT($BG$6:BG1852)</f>
        <v>1.000354437012547</v>
      </c>
      <c r="BG1853" s="16">
        <f t="shared" si="4079"/>
        <v>1.000354437012547</v>
      </c>
      <c r="BH1853" s="10">
        <f t="shared" si="4080"/>
        <v>12.936950957965653</v>
      </c>
      <c r="BI1853" s="90"/>
      <c r="BJ1853" s="17">
        <f t="shared" si="4063"/>
        <v>47846</v>
      </c>
      <c r="BK1853" s="16">
        <f t="shared" si="4056"/>
        <v>12.690422782462353</v>
      </c>
      <c r="BL1853" s="10">
        <f ca="1">IFERROR(AVERAGE(INDIRECT("BK"&amp;AC1853-Template!$F$10+1):INDIRECT("BK"&amp;AC1853)),0)</f>
        <v>12.573635417854861</v>
      </c>
      <c r="BM1853" s="35"/>
      <c r="BN1853" s="86"/>
      <c r="BO1853" s="35"/>
      <c r="BP1853" s="35"/>
      <c r="BQ1853" s="35"/>
      <c r="BR1853" s="35"/>
      <c r="BS1853" s="35"/>
      <c r="BT1853" s="35"/>
      <c r="BU1853" s="35"/>
      <c r="BV1853" s="35"/>
      <c r="BW1853" s="35"/>
      <c r="BX1853" s="35"/>
      <c r="BY1853" s="35"/>
      <c r="BZ1853" s="35"/>
      <c r="CA1853" s="35"/>
      <c r="CB1853" s="35"/>
      <c r="CC1853" s="35"/>
      <c r="CD1853" s="35"/>
      <c r="CE1853" s="35"/>
      <c r="CF1853" s="35"/>
      <c r="CG1853" s="35"/>
      <c r="CH1853" s="35"/>
    </row>
    <row r="1854" spans="1:86" ht="15.6" x14ac:dyDescent="0.3">
      <c r="A1854" s="35"/>
      <c r="B1854" s="86"/>
      <c r="C1854" s="35"/>
      <c r="D1854" s="35"/>
      <c r="E1854" s="35"/>
      <c r="F1854" s="35"/>
      <c r="G1854" s="35"/>
      <c r="H1854" s="35"/>
      <c r="I1854" s="35"/>
      <c r="J1854" s="35"/>
      <c r="K1854" s="35"/>
      <c r="L1854" s="35"/>
      <c r="M1854" s="35"/>
      <c r="N1854" s="35"/>
      <c r="O1854" s="35"/>
      <c r="P1854" s="35"/>
      <c r="Q1854" s="35"/>
      <c r="R1854" s="35"/>
      <c r="S1854" s="35"/>
      <c r="T1854" s="17">
        <f t="shared" si="4057"/>
        <v>47870</v>
      </c>
      <c r="U1854" s="216">
        <f t="shared" si="4050"/>
        <v>3</v>
      </c>
      <c r="V1854" s="216">
        <f t="shared" si="4057"/>
        <v>1849</v>
      </c>
      <c r="W1854" s="16">
        <f t="shared" si="4064"/>
        <v>5.065753424657534</v>
      </c>
      <c r="X1854" s="16" t="e">
        <f>IF(Template!$F$7="Linear interpolation",LinInterp($I$5:$I$22,$G$5:$G$22,W1854),CubicSpline($I$5:$I$22,$G$5:$G$22,W1854))</f>
        <v>#VALUE!</v>
      </c>
      <c r="Y1854" s="221" t="e">
        <f t="shared" si="4051"/>
        <v>#VALUE!</v>
      </c>
      <c r="Z1854" s="221" t="e">
        <f>Y1854/PRODUCT($AA$6:AA1853)</f>
        <v>#VALUE!</v>
      </c>
      <c r="AA1854" s="16" t="e">
        <f t="shared" si="4058"/>
        <v>#VALUE!</v>
      </c>
      <c r="AB1854" s="10" t="e">
        <f t="shared" si="4059"/>
        <v>#VALUE!</v>
      </c>
      <c r="AC1854" s="90">
        <f t="shared" si="4052"/>
        <v>1854</v>
      </c>
      <c r="AD1854" s="17">
        <f t="shared" si="4060"/>
        <v>47847</v>
      </c>
      <c r="AE1854" s="16" t="e">
        <f t="shared" si="4053"/>
        <v>#VALUE!</v>
      </c>
      <c r="AF1854" s="10">
        <f ca="1">IFERROR(AVERAGE(INDIRECT("AE"&amp;AC1854-Template!$F$10+1):INDIRECT("AE"&amp;AC1854)),0)</f>
        <v>0</v>
      </c>
      <c r="AG1854" s="35"/>
      <c r="AH1854" s="86"/>
      <c r="AI1854" s="35"/>
      <c r="AJ1854" s="35"/>
      <c r="AK1854" s="35"/>
      <c r="AL1854" s="35"/>
      <c r="AM1854" s="35"/>
      <c r="AN1854" s="35"/>
      <c r="AO1854" s="35"/>
      <c r="AP1854" s="35"/>
      <c r="AQ1854" s="35"/>
      <c r="AR1854" s="35"/>
      <c r="AS1854" s="35"/>
      <c r="AT1854" s="35"/>
      <c r="AU1854" s="35"/>
      <c r="AV1854" s="35"/>
      <c r="AW1854" s="35"/>
      <c r="AX1854" s="35"/>
      <c r="AY1854" s="35"/>
      <c r="AZ1854" s="17">
        <f t="shared" ref="AZ1854" si="4178">AZ1853+1</f>
        <v>47870</v>
      </c>
      <c r="BA1854" s="216">
        <f t="shared" si="4076"/>
        <v>3</v>
      </c>
      <c r="BB1854" s="216">
        <f t="shared" ref="BB1854" si="4179">BB1853+1</f>
        <v>1849</v>
      </c>
      <c r="BC1854" s="16">
        <f t="shared" si="4078"/>
        <v>5.065753424657534</v>
      </c>
      <c r="BD1854" s="16">
        <f>IF(Template!$F$7="Linear interpolation",LinInterp($AO$5:$AO$18,$AM$5:$AM$18,BC1854),CubicSpline($AO$5:$AO$18,$AM$5:$AM$18,BC1854))</f>
        <v>13.946647784538204</v>
      </c>
      <c r="BE1854" s="221">
        <f t="shared" si="4157"/>
        <v>1.9374749088618459</v>
      </c>
      <c r="BF1854" s="221">
        <f>BE1854/PRODUCT($BG$6:BG1853)</f>
        <v>1.0003546985896665</v>
      </c>
      <c r="BG1854" s="16">
        <f t="shared" si="4079"/>
        <v>1.0003546985896665</v>
      </c>
      <c r="BH1854" s="10">
        <f t="shared" si="4080"/>
        <v>12.946498522828144</v>
      </c>
      <c r="BI1854" s="90"/>
      <c r="BJ1854" s="17">
        <f t="shared" si="4063"/>
        <v>47847</v>
      </c>
      <c r="BK1854" s="16">
        <f t="shared" si="4056"/>
        <v>12.750524640717686</v>
      </c>
      <c r="BL1854" s="10">
        <f ca="1">IFERROR(AVERAGE(INDIRECT("BK"&amp;AC1854-Template!$F$10+1):INDIRECT("BK"&amp;AC1854)),0)</f>
        <v>12.583966375710665</v>
      </c>
      <c r="BM1854" s="35"/>
      <c r="BN1854" s="86"/>
      <c r="BO1854" s="35"/>
      <c r="BP1854" s="35"/>
      <c r="BQ1854" s="35"/>
      <c r="BR1854" s="35"/>
      <c r="BS1854" s="35"/>
      <c r="BT1854" s="35"/>
      <c r="BU1854" s="35"/>
      <c r="BV1854" s="35"/>
      <c r="BW1854" s="35"/>
      <c r="BX1854" s="35"/>
      <c r="BY1854" s="35"/>
      <c r="BZ1854" s="35"/>
      <c r="CA1854" s="35"/>
      <c r="CB1854" s="35"/>
      <c r="CC1854" s="35"/>
      <c r="CD1854" s="35"/>
      <c r="CE1854" s="35"/>
      <c r="CF1854" s="35"/>
      <c r="CG1854" s="35"/>
      <c r="CH1854" s="35"/>
    </row>
    <row r="1855" spans="1:86" ht="15.6" x14ac:dyDescent="0.3">
      <c r="A1855" s="35"/>
      <c r="B1855" s="86"/>
      <c r="C1855" s="35"/>
      <c r="D1855" s="35"/>
      <c r="E1855" s="35"/>
      <c r="F1855" s="35"/>
      <c r="G1855" s="35"/>
      <c r="H1855" s="35"/>
      <c r="I1855" s="35"/>
      <c r="J1855" s="35"/>
      <c r="K1855" s="35"/>
      <c r="L1855" s="35"/>
      <c r="M1855" s="35"/>
      <c r="N1855" s="35"/>
      <c r="O1855" s="35"/>
      <c r="P1855" s="35"/>
      <c r="Q1855" s="35"/>
      <c r="R1855" s="35"/>
      <c r="S1855" s="35"/>
      <c r="T1855" s="17">
        <f t="shared" si="4057"/>
        <v>47871</v>
      </c>
      <c r="U1855" s="216">
        <f t="shared" si="4050"/>
        <v>4</v>
      </c>
      <c r="V1855" s="216">
        <f t="shared" si="4057"/>
        <v>1850</v>
      </c>
      <c r="W1855" s="16">
        <f t="shared" si="4064"/>
        <v>5.0684931506849313</v>
      </c>
      <c r="X1855" s="16" t="e">
        <f>IF(Template!$F$7="Linear interpolation",LinInterp($I$5:$I$22,$G$5:$G$22,W1855),CubicSpline($I$5:$I$22,$G$5:$G$22,W1855))</f>
        <v>#VALUE!</v>
      </c>
      <c r="Y1855" s="221" t="e">
        <f t="shared" si="4051"/>
        <v>#VALUE!</v>
      </c>
      <c r="Z1855" s="221" t="e">
        <f>Y1855/PRODUCT($AA$6:AA1854)</f>
        <v>#VALUE!</v>
      </c>
      <c r="AA1855" s="16" t="e">
        <f t="shared" si="4058"/>
        <v>#VALUE!</v>
      </c>
      <c r="AB1855" s="10" t="e">
        <f t="shared" si="4059"/>
        <v>#VALUE!</v>
      </c>
      <c r="AC1855" s="90">
        <f t="shared" si="4052"/>
        <v>1855</v>
      </c>
      <c r="AD1855" s="17">
        <f t="shared" si="4060"/>
        <v>47848</v>
      </c>
      <c r="AE1855" s="16" t="e">
        <f t="shared" si="4053"/>
        <v>#VALUE!</v>
      </c>
      <c r="AF1855" s="10">
        <f ca="1">IFERROR(AVERAGE(INDIRECT("AE"&amp;AC1855-Template!$F$10+1):INDIRECT("AE"&amp;AC1855)),0)</f>
        <v>0</v>
      </c>
      <c r="AG1855" s="35"/>
      <c r="AH1855" s="86"/>
      <c r="AI1855" s="35"/>
      <c r="AJ1855" s="35"/>
      <c r="AK1855" s="35"/>
      <c r="AL1855" s="35"/>
      <c r="AM1855" s="35"/>
      <c r="AN1855" s="35"/>
      <c r="AO1855" s="35"/>
      <c r="AP1855" s="35"/>
      <c r="AQ1855" s="35"/>
      <c r="AR1855" s="35"/>
      <c r="AS1855" s="35"/>
      <c r="AT1855" s="35"/>
      <c r="AU1855" s="35"/>
      <c r="AV1855" s="35"/>
      <c r="AW1855" s="35"/>
      <c r="AX1855" s="35"/>
      <c r="AY1855" s="35"/>
      <c r="AZ1855" s="17">
        <f t="shared" ref="AZ1855" si="4180">AZ1854+1</f>
        <v>47871</v>
      </c>
      <c r="BA1855" s="216">
        <f t="shared" si="4076"/>
        <v>4</v>
      </c>
      <c r="BB1855" s="216">
        <f t="shared" ref="BB1855" si="4181">BB1854+1</f>
        <v>1850</v>
      </c>
      <c r="BC1855" s="16">
        <f t="shared" si="4078"/>
        <v>5.0684931506849313</v>
      </c>
      <c r="BD1855" s="16">
        <f>IF(Template!$F$7="Linear interpolation",LinInterp($AO$5:$AO$18,$AM$5:$AM$18,BC1855),CubicSpline($AO$5:$AO$18,$AM$5:$AM$18,BC1855))</f>
        <v>13.946584778964407</v>
      </c>
      <c r="BE1855" s="221">
        <f t="shared" si="4157"/>
        <v>1.9381626339041964</v>
      </c>
      <c r="BF1855" s="221">
        <f>BE1855/PRODUCT($BG$6:BG1854)</f>
        <v>1.0003549594573871</v>
      </c>
      <c r="BG1855" s="16">
        <f t="shared" si="4079"/>
        <v>1.0003549594573871</v>
      </c>
      <c r="BH1855" s="10">
        <f t="shared" si="4080"/>
        <v>12.956020194627715</v>
      </c>
      <c r="BI1855" s="90"/>
      <c r="BJ1855" s="17">
        <f t="shared" si="4063"/>
        <v>47848</v>
      </c>
      <c r="BK1855" s="16">
        <f t="shared" si="4056"/>
        <v>12.730633162670092</v>
      </c>
      <c r="BL1855" s="10">
        <f ca="1">IFERROR(AVERAGE(INDIRECT("BK"&amp;AC1855-Template!$F$10+1):INDIRECT("BK"&amp;AC1855)),0)</f>
        <v>12.593634284298215</v>
      </c>
      <c r="BM1855" s="35"/>
      <c r="BN1855" s="86"/>
      <c r="BO1855" s="35"/>
      <c r="BP1855" s="35"/>
      <c r="BQ1855" s="35"/>
      <c r="BR1855" s="35"/>
      <c r="BS1855" s="35"/>
      <c r="BT1855" s="35"/>
      <c r="BU1855" s="35"/>
      <c r="BV1855" s="35"/>
      <c r="BW1855" s="35"/>
      <c r="BX1855" s="35"/>
      <c r="BY1855" s="35"/>
      <c r="BZ1855" s="35"/>
      <c r="CA1855" s="35"/>
      <c r="CB1855" s="35"/>
      <c r="CC1855" s="35"/>
      <c r="CD1855" s="35"/>
      <c r="CE1855" s="35"/>
      <c r="CF1855" s="35"/>
      <c r="CG1855" s="35"/>
      <c r="CH1855" s="35"/>
    </row>
    <row r="1856" spans="1:86" ht="15.6" x14ac:dyDescent="0.3">
      <c r="A1856" s="35"/>
      <c r="B1856" s="86"/>
      <c r="C1856" s="35"/>
      <c r="D1856" s="35"/>
      <c r="E1856" s="35"/>
      <c r="F1856" s="35"/>
      <c r="G1856" s="35"/>
      <c r="H1856" s="35"/>
      <c r="I1856" s="35"/>
      <c r="J1856" s="35"/>
      <c r="K1856" s="35"/>
      <c r="L1856" s="35"/>
      <c r="M1856" s="35"/>
      <c r="N1856" s="35"/>
      <c r="O1856" s="35"/>
      <c r="P1856" s="35"/>
      <c r="Q1856" s="35"/>
      <c r="R1856" s="35"/>
      <c r="S1856" s="35"/>
      <c r="T1856" s="17">
        <f t="shared" si="4057"/>
        <v>47872</v>
      </c>
      <c r="U1856" s="216">
        <f t="shared" si="4050"/>
        <v>5</v>
      </c>
      <c r="V1856" s="216">
        <f t="shared" si="4057"/>
        <v>1851</v>
      </c>
      <c r="W1856" s="16">
        <f t="shared" si="4064"/>
        <v>5.0712328767123287</v>
      </c>
      <c r="X1856" s="16" t="e">
        <f>IF(Template!$F$7="Linear interpolation",LinInterp($I$5:$I$22,$G$5:$G$22,W1856),CubicSpline($I$5:$I$22,$G$5:$G$22,W1856))</f>
        <v>#VALUE!</v>
      </c>
      <c r="Y1856" s="221" t="e">
        <f t="shared" si="4051"/>
        <v>#VALUE!</v>
      </c>
      <c r="Z1856" s="221" t="e">
        <f>Y1856/PRODUCT($AA$6:AA1855)</f>
        <v>#VALUE!</v>
      </c>
      <c r="AA1856" s="16" t="e">
        <f t="shared" si="4058"/>
        <v>#VALUE!</v>
      </c>
      <c r="AB1856" s="10" t="e">
        <f t="shared" si="4059"/>
        <v>#VALUE!</v>
      </c>
      <c r="AC1856" s="90">
        <f t="shared" si="4052"/>
        <v>1856</v>
      </c>
      <c r="AD1856" s="17">
        <f t="shared" si="4060"/>
        <v>47849</v>
      </c>
      <c r="AE1856" s="16" t="e">
        <f t="shared" si="4053"/>
        <v>#VALUE!</v>
      </c>
      <c r="AF1856" s="10">
        <f ca="1">IFERROR(AVERAGE(INDIRECT("AE"&amp;AC1856-Template!$F$10+1):INDIRECT("AE"&amp;AC1856)),0)</f>
        <v>0</v>
      </c>
      <c r="AG1856" s="35"/>
      <c r="AH1856" s="86"/>
      <c r="AI1856" s="35"/>
      <c r="AJ1856" s="35"/>
      <c r="AK1856" s="35"/>
      <c r="AL1856" s="35"/>
      <c r="AM1856" s="35"/>
      <c r="AN1856" s="35"/>
      <c r="AO1856" s="35"/>
      <c r="AP1856" s="35"/>
      <c r="AQ1856" s="35"/>
      <c r="AR1856" s="35"/>
      <c r="AS1856" s="35"/>
      <c r="AT1856" s="35"/>
      <c r="AU1856" s="35"/>
      <c r="AV1856" s="35"/>
      <c r="AW1856" s="35"/>
      <c r="AX1856" s="35"/>
      <c r="AY1856" s="35"/>
      <c r="AZ1856" s="17">
        <f t="shared" ref="AZ1856" si="4182">AZ1855+1</f>
        <v>47872</v>
      </c>
      <c r="BA1856" s="216">
        <f t="shared" si="4076"/>
        <v>5</v>
      </c>
      <c r="BB1856" s="216">
        <f t="shared" ref="BB1856" si="4183">BB1855+1</f>
        <v>1851</v>
      </c>
      <c r="BC1856" s="16">
        <f t="shared" si="4078"/>
        <v>5.0712328767123287</v>
      </c>
      <c r="BD1856" s="16">
        <f>IF(Template!$F$7="Linear interpolation",LinInterp($AO$5:$AO$18,$AM$5:$AM$18,BC1856),CubicSpline($AO$5:$AO$18,$AM$5:$AM$18,BC1856))</f>
        <v>13.946527684919731</v>
      </c>
      <c r="BE1856" s="221">
        <f t="shared" si="4157"/>
        <v>1.9388511072853334</v>
      </c>
      <c r="BF1856" s="221">
        <f>BE1856/PRODUCT($BG$6:BG1855)</f>
        <v>1.0003552196132013</v>
      </c>
      <c r="BG1856" s="16">
        <f t="shared" si="4079"/>
        <v>1.0003552196132013</v>
      </c>
      <c r="BH1856" s="10">
        <f t="shared" si="4080"/>
        <v>12.965515881846912</v>
      </c>
      <c r="BI1856" s="90"/>
      <c r="BJ1856" s="17">
        <f t="shared" si="4063"/>
        <v>47849</v>
      </c>
      <c r="BK1856" s="16">
        <f t="shared" si="4056"/>
        <v>12.740703297506872</v>
      </c>
      <c r="BL1856" s="10">
        <f ca="1">IFERROR(AVERAGE(INDIRECT("BK"&amp;AC1856-Template!$F$10+1):INDIRECT("BK"&amp;AC1856)),0)</f>
        <v>12.602036132645765</v>
      </c>
      <c r="BM1856" s="35"/>
      <c r="BN1856" s="86"/>
      <c r="BO1856" s="35"/>
      <c r="BP1856" s="35"/>
      <c r="BQ1856" s="35"/>
      <c r="BR1856" s="35"/>
      <c r="BS1856" s="35"/>
      <c r="BT1856" s="35"/>
      <c r="BU1856" s="35"/>
      <c r="BV1856" s="35"/>
      <c r="BW1856" s="35"/>
      <c r="BX1856" s="35"/>
      <c r="BY1856" s="35"/>
      <c r="BZ1856" s="35"/>
      <c r="CA1856" s="35"/>
      <c r="CB1856" s="35"/>
      <c r="CC1856" s="35"/>
      <c r="CD1856" s="35"/>
      <c r="CE1856" s="35"/>
      <c r="CF1856" s="35"/>
      <c r="CG1856" s="35"/>
      <c r="CH1856" s="35"/>
    </row>
    <row r="1857" spans="1:86" ht="15.6" x14ac:dyDescent="0.3">
      <c r="A1857" s="35"/>
      <c r="B1857" s="86"/>
      <c r="C1857" s="35"/>
      <c r="D1857" s="35"/>
      <c r="E1857" s="35"/>
      <c r="F1857" s="35"/>
      <c r="G1857" s="35"/>
      <c r="H1857" s="35"/>
      <c r="I1857" s="35"/>
      <c r="J1857" s="35"/>
      <c r="K1857" s="35"/>
      <c r="L1857" s="35"/>
      <c r="M1857" s="35"/>
      <c r="N1857" s="35"/>
      <c r="O1857" s="35"/>
      <c r="P1857" s="35"/>
      <c r="Q1857" s="35"/>
      <c r="R1857" s="35"/>
      <c r="S1857" s="35"/>
      <c r="T1857" s="17">
        <f t="shared" si="4057"/>
        <v>47873</v>
      </c>
      <c r="U1857" s="216">
        <f t="shared" si="4050"/>
        <v>6</v>
      </c>
      <c r="V1857" s="216">
        <f t="shared" si="4057"/>
        <v>1852</v>
      </c>
      <c r="W1857" s="16">
        <f t="shared" si="4064"/>
        <v>5.0739726027397261</v>
      </c>
      <c r="X1857" s="16" t="e">
        <f>IF(Template!$F$7="Linear interpolation",LinInterp($I$5:$I$22,$G$5:$G$22,W1857),CubicSpline($I$5:$I$22,$G$5:$G$22,W1857))</f>
        <v>#VALUE!</v>
      </c>
      <c r="Y1857" s="221" t="e">
        <f t="shared" si="4051"/>
        <v>#VALUE!</v>
      </c>
      <c r="Z1857" s="221" t="e">
        <f>Y1857/PRODUCT($AA$6:AA1856)</f>
        <v>#VALUE!</v>
      </c>
      <c r="AA1857" s="16" t="e">
        <f t="shared" si="4058"/>
        <v>#VALUE!</v>
      </c>
      <c r="AB1857" s="10" t="e">
        <f t="shared" si="4059"/>
        <v>#VALUE!</v>
      </c>
      <c r="AC1857" s="90">
        <f t="shared" si="4052"/>
        <v>1857</v>
      </c>
      <c r="AD1857" s="17">
        <f t="shared" si="4060"/>
        <v>47850</v>
      </c>
      <c r="AE1857" s="16" t="e">
        <f t="shared" si="4053"/>
        <v>#VALUE!</v>
      </c>
      <c r="AF1857" s="10">
        <f ca="1">IFERROR(AVERAGE(INDIRECT("AE"&amp;AC1857-Template!$F$10+1):INDIRECT("AE"&amp;AC1857)),0)</f>
        <v>0</v>
      </c>
      <c r="AG1857" s="35"/>
      <c r="AH1857" s="86"/>
      <c r="AI1857" s="35"/>
      <c r="AJ1857" s="35"/>
      <c r="AK1857" s="35"/>
      <c r="AL1857" s="35"/>
      <c r="AM1857" s="35"/>
      <c r="AN1857" s="35"/>
      <c r="AO1857" s="35"/>
      <c r="AP1857" s="35"/>
      <c r="AQ1857" s="35"/>
      <c r="AR1857" s="35"/>
      <c r="AS1857" s="35"/>
      <c r="AT1857" s="35"/>
      <c r="AU1857" s="35"/>
      <c r="AV1857" s="35"/>
      <c r="AW1857" s="35"/>
      <c r="AX1857" s="35"/>
      <c r="AY1857" s="35"/>
      <c r="AZ1857" s="17">
        <f t="shared" ref="AZ1857" si="4184">AZ1856+1</f>
        <v>47873</v>
      </c>
      <c r="BA1857" s="216">
        <f t="shared" si="4076"/>
        <v>6</v>
      </c>
      <c r="BB1857" s="216">
        <f t="shared" ref="BB1857" si="4185">BB1856+1</f>
        <v>1852</v>
      </c>
      <c r="BC1857" s="16">
        <f t="shared" si="4078"/>
        <v>5.0739726027397261</v>
      </c>
      <c r="BD1857" s="16">
        <f>IF(Template!$F$7="Linear interpolation",LinInterp($AO$5:$AO$18,$AM$5:$AM$18,BC1857),CubicSpline($AO$5:$AO$18,$AM$5:$AM$18,BC1857))</f>
        <v>13.946476476779964</v>
      </c>
      <c r="BE1857" s="221">
        <f t="shared" si="4157"/>
        <v>1.9395403282439614</v>
      </c>
      <c r="BF1857" s="221">
        <f>BE1857/PRODUCT($BG$6:BG1856)</f>
        <v>1.0003554790546001</v>
      </c>
      <c r="BG1857" s="16">
        <f t="shared" si="4079"/>
        <v>1.0003552196132013</v>
      </c>
      <c r="BH1857" s="10">
        <f t="shared" si="4080"/>
        <v>12.965515881846912</v>
      </c>
      <c r="BI1857" s="90"/>
      <c r="BJ1857" s="17">
        <f t="shared" si="4063"/>
        <v>47850</v>
      </c>
      <c r="BK1857" s="16">
        <f t="shared" si="4056"/>
        <v>12.750749466382993</v>
      </c>
      <c r="BL1857" s="10">
        <f ca="1">IFERROR(AVERAGE(INDIRECT("BK"&amp;AC1857-Template!$F$10+1):INDIRECT("BK"&amp;AC1857)),0)</f>
        <v>12.611298963914248</v>
      </c>
      <c r="BM1857" s="35"/>
      <c r="BN1857" s="86"/>
      <c r="BO1857" s="35"/>
      <c r="BP1857" s="35"/>
      <c r="BQ1857" s="35"/>
      <c r="BR1857" s="35"/>
      <c r="BS1857" s="35"/>
      <c r="BT1857" s="35"/>
      <c r="BU1857" s="35"/>
      <c r="BV1857" s="35"/>
      <c r="BW1857" s="35"/>
      <c r="BX1857" s="35"/>
      <c r="BY1857" s="35"/>
      <c r="BZ1857" s="35"/>
      <c r="CA1857" s="35"/>
      <c r="CB1857" s="35"/>
      <c r="CC1857" s="35"/>
      <c r="CD1857" s="35"/>
      <c r="CE1857" s="35"/>
      <c r="CF1857" s="35"/>
      <c r="CG1857" s="35"/>
      <c r="CH1857" s="35"/>
    </row>
    <row r="1858" spans="1:86" ht="15.6" x14ac:dyDescent="0.3">
      <c r="A1858" s="35"/>
      <c r="B1858" s="86"/>
      <c r="C1858" s="35"/>
      <c r="D1858" s="35"/>
      <c r="E1858" s="35"/>
      <c r="F1858" s="35"/>
      <c r="G1858" s="35"/>
      <c r="H1858" s="35"/>
      <c r="I1858" s="35"/>
      <c r="J1858" s="35"/>
      <c r="K1858" s="35"/>
      <c r="L1858" s="35"/>
      <c r="M1858" s="35"/>
      <c r="N1858" s="35"/>
      <c r="O1858" s="35"/>
      <c r="P1858" s="35"/>
      <c r="Q1858" s="35"/>
      <c r="R1858" s="35"/>
      <c r="S1858" s="35"/>
      <c r="T1858" s="17">
        <f t="shared" si="4057"/>
        <v>47874</v>
      </c>
      <c r="U1858" s="216">
        <f t="shared" si="4050"/>
        <v>7</v>
      </c>
      <c r="V1858" s="216">
        <f t="shared" si="4057"/>
        <v>1853</v>
      </c>
      <c r="W1858" s="16">
        <f t="shared" si="4064"/>
        <v>5.0767123287671234</v>
      </c>
      <c r="X1858" s="16" t="e">
        <f>IF(Template!$F$7="Linear interpolation",LinInterp($I$5:$I$22,$G$5:$G$22,W1858),CubicSpline($I$5:$I$22,$G$5:$G$22,W1858))</f>
        <v>#VALUE!</v>
      </c>
      <c r="Y1858" s="221" t="e">
        <f t="shared" si="4051"/>
        <v>#VALUE!</v>
      </c>
      <c r="Z1858" s="221" t="e">
        <f>Y1858/PRODUCT($AA$6:AA1857)</f>
        <v>#VALUE!</v>
      </c>
      <c r="AA1858" s="16" t="e">
        <f t="shared" si="4058"/>
        <v>#VALUE!</v>
      </c>
      <c r="AB1858" s="10" t="e">
        <f t="shared" si="4059"/>
        <v>#VALUE!</v>
      </c>
      <c r="AC1858" s="90">
        <f t="shared" si="4052"/>
        <v>1858</v>
      </c>
      <c r="AD1858" s="17">
        <f t="shared" si="4060"/>
        <v>47851</v>
      </c>
      <c r="AE1858" s="16" t="e">
        <f t="shared" si="4053"/>
        <v>#VALUE!</v>
      </c>
      <c r="AF1858" s="10">
        <f ca="1">IFERROR(AVERAGE(INDIRECT("AE"&amp;AC1858-Template!$F$10+1):INDIRECT("AE"&amp;AC1858)),0)</f>
        <v>0</v>
      </c>
      <c r="AG1858" s="35"/>
      <c r="AH1858" s="86"/>
      <c r="AI1858" s="35"/>
      <c r="AJ1858" s="35"/>
      <c r="AK1858" s="35"/>
      <c r="AL1858" s="35"/>
      <c r="AM1858" s="35"/>
      <c r="AN1858" s="35"/>
      <c r="AO1858" s="35"/>
      <c r="AP1858" s="35"/>
      <c r="AQ1858" s="35"/>
      <c r="AR1858" s="35"/>
      <c r="AS1858" s="35"/>
      <c r="AT1858" s="35"/>
      <c r="AU1858" s="35"/>
      <c r="AV1858" s="35"/>
      <c r="AW1858" s="35"/>
      <c r="AX1858" s="35"/>
      <c r="AY1858" s="35"/>
      <c r="AZ1858" s="17">
        <f t="shared" ref="AZ1858" si="4186">AZ1857+1</f>
        <v>47874</v>
      </c>
      <c r="BA1858" s="216">
        <f t="shared" si="4076"/>
        <v>7</v>
      </c>
      <c r="BB1858" s="216">
        <f t="shared" ref="BB1858" si="4187">BB1857+1</f>
        <v>1853</v>
      </c>
      <c r="BC1858" s="16">
        <f t="shared" si="4078"/>
        <v>5.0767123287671234</v>
      </c>
      <c r="BD1858" s="16">
        <f>IF(Template!$F$7="Linear interpolation",LinInterp($AO$5:$AO$18,$AM$5:$AM$18,BC1858),CubicSpline($AO$5:$AO$18,$AM$5:$AM$18,BC1858))</f>
        <v>13.94643112892089</v>
      </c>
      <c r="BE1858" s="221">
        <f t="shared" si="4157"/>
        <v>1.94023029601276</v>
      </c>
      <c r="BF1858" s="221">
        <f>BE1858/PRODUCT($BG$6:BG1857)</f>
        <v>1.0003559972206097</v>
      </c>
      <c r="BG1858" s="16">
        <f t="shared" si="4079"/>
        <v>1.0003552196132013</v>
      </c>
      <c r="BH1858" s="10">
        <f t="shared" si="4080"/>
        <v>12.965515881846912</v>
      </c>
      <c r="BI1858" s="90"/>
      <c r="BJ1858" s="17">
        <f t="shared" si="4063"/>
        <v>47851</v>
      </c>
      <c r="BK1858" s="16">
        <f t="shared" si="4056"/>
        <v>12.760771577221774</v>
      </c>
      <c r="BL1858" s="10">
        <f ca="1">IFERROR(AVERAGE(INDIRECT("BK"&amp;AC1858-Template!$F$10+1):INDIRECT("BK"&amp;AC1858)),0)</f>
        <v>12.620621099874235</v>
      </c>
      <c r="BM1858" s="35"/>
      <c r="BN1858" s="86"/>
      <c r="BO1858" s="35"/>
      <c r="BP1858" s="35"/>
      <c r="BQ1858" s="35"/>
      <c r="BR1858" s="35"/>
      <c r="BS1858" s="35"/>
      <c r="BT1858" s="35"/>
      <c r="BU1858" s="35"/>
      <c r="BV1858" s="35"/>
      <c r="BW1858" s="35"/>
      <c r="BX1858" s="35"/>
      <c r="BY1858" s="35"/>
      <c r="BZ1858" s="35"/>
      <c r="CA1858" s="35"/>
      <c r="CB1858" s="35"/>
      <c r="CC1858" s="35"/>
      <c r="CD1858" s="35"/>
      <c r="CE1858" s="35"/>
      <c r="CF1858" s="35"/>
      <c r="CG1858" s="35"/>
      <c r="CH1858" s="35"/>
    </row>
    <row r="1859" spans="1:86" ht="15.6" x14ac:dyDescent="0.3">
      <c r="A1859" s="35"/>
      <c r="B1859" s="86"/>
      <c r="C1859" s="35"/>
      <c r="D1859" s="35"/>
      <c r="E1859" s="35"/>
      <c r="F1859" s="35"/>
      <c r="G1859" s="35"/>
      <c r="H1859" s="35"/>
      <c r="I1859" s="35"/>
      <c r="J1859" s="35"/>
      <c r="K1859" s="35"/>
      <c r="L1859" s="35"/>
      <c r="M1859" s="35"/>
      <c r="N1859" s="35"/>
      <c r="O1859" s="35"/>
      <c r="P1859" s="35"/>
      <c r="Q1859" s="35"/>
      <c r="R1859" s="35"/>
      <c r="S1859" s="35"/>
      <c r="T1859" s="17">
        <f t="shared" si="4057"/>
        <v>47875</v>
      </c>
      <c r="U1859" s="216">
        <f t="shared" si="4050"/>
        <v>1</v>
      </c>
      <c r="V1859" s="216">
        <f t="shared" si="4057"/>
        <v>1854</v>
      </c>
      <c r="W1859" s="16">
        <f t="shared" si="4064"/>
        <v>5.0794520547945208</v>
      </c>
      <c r="X1859" s="16" t="e">
        <f>IF(Template!$F$7="Linear interpolation",LinInterp($I$5:$I$22,$G$5:$G$22,W1859),CubicSpline($I$5:$I$22,$G$5:$G$22,W1859))</f>
        <v>#VALUE!</v>
      </c>
      <c r="Y1859" s="221" t="e">
        <f t="shared" si="4051"/>
        <v>#VALUE!</v>
      </c>
      <c r="Z1859" s="221" t="e">
        <f>Y1859/PRODUCT($AA$6:AA1858)</f>
        <v>#VALUE!</v>
      </c>
      <c r="AA1859" s="16" t="e">
        <f t="shared" si="4058"/>
        <v>#VALUE!</v>
      </c>
      <c r="AB1859" s="10" t="e">
        <f t="shared" si="4059"/>
        <v>#VALUE!</v>
      </c>
      <c r="AC1859" s="90">
        <f t="shared" si="4052"/>
        <v>1859</v>
      </c>
      <c r="AD1859" s="17">
        <f t="shared" si="4060"/>
        <v>47852</v>
      </c>
      <c r="AE1859" s="16" t="e">
        <f t="shared" si="4053"/>
        <v>#VALUE!</v>
      </c>
      <c r="AF1859" s="10">
        <f ca="1">IFERROR(AVERAGE(INDIRECT("AE"&amp;AC1859-Template!$F$10+1):INDIRECT("AE"&amp;AC1859)),0)</f>
        <v>0</v>
      </c>
      <c r="AG1859" s="35"/>
      <c r="AH1859" s="86"/>
      <c r="AI1859" s="35"/>
      <c r="AJ1859" s="35"/>
      <c r="AK1859" s="35"/>
      <c r="AL1859" s="35"/>
      <c r="AM1859" s="35"/>
      <c r="AN1859" s="35"/>
      <c r="AO1859" s="35"/>
      <c r="AP1859" s="35"/>
      <c r="AQ1859" s="35"/>
      <c r="AR1859" s="35"/>
      <c r="AS1859" s="35"/>
      <c r="AT1859" s="35"/>
      <c r="AU1859" s="35"/>
      <c r="AV1859" s="35"/>
      <c r="AW1859" s="35"/>
      <c r="AX1859" s="35"/>
      <c r="AY1859" s="35"/>
      <c r="AZ1859" s="17">
        <f t="shared" ref="AZ1859" si="4188">AZ1858+1</f>
        <v>47875</v>
      </c>
      <c r="BA1859" s="216">
        <f t="shared" si="4076"/>
        <v>1</v>
      </c>
      <c r="BB1859" s="216">
        <f t="shared" ref="BB1859" si="4189">BB1858+1</f>
        <v>1854</v>
      </c>
      <c r="BC1859" s="16">
        <f t="shared" si="4078"/>
        <v>5.0794520547945208</v>
      </c>
      <c r="BD1859" s="16">
        <f>IF(Template!$F$7="Linear interpolation",LinInterp($AO$5:$AO$18,$AM$5:$AM$18,BC1859),CubicSpline($AO$5:$AO$18,$AM$5:$AM$18,BC1859))</f>
        <v>13.9463916157183</v>
      </c>
      <c r="BE1859" s="221">
        <f t="shared" si="4157"/>
        <v>1.9409210098183673</v>
      </c>
      <c r="BF1859" s="221">
        <f>BE1859/PRODUCT($BG$6:BG1858)</f>
        <v>1.0003567733921341</v>
      </c>
      <c r="BG1859" s="16">
        <f t="shared" si="4079"/>
        <v>1.0003567733921341</v>
      </c>
      <c r="BH1859" s="10">
        <f t="shared" si="4080"/>
        <v>13.022228812895943</v>
      </c>
      <c r="BI1859" s="90"/>
      <c r="BJ1859" s="17">
        <f t="shared" si="4063"/>
        <v>47852</v>
      </c>
      <c r="BK1859" s="16">
        <f t="shared" si="4056"/>
        <v>12.760771577221774</v>
      </c>
      <c r="BL1859" s="10">
        <f ca="1">IFERROR(AVERAGE(INDIRECT("BK"&amp;AC1859-Template!$F$10+1):INDIRECT("BK"&amp;AC1859)),0)</f>
        <v>12.629666117758315</v>
      </c>
      <c r="BM1859" s="35"/>
      <c r="BN1859" s="86"/>
      <c r="BO1859" s="35"/>
      <c r="BP1859" s="35"/>
      <c r="BQ1859" s="35"/>
      <c r="BR1859" s="35"/>
      <c r="BS1859" s="35"/>
      <c r="BT1859" s="35"/>
      <c r="BU1859" s="35"/>
      <c r="BV1859" s="35"/>
      <c r="BW1859" s="35"/>
      <c r="BX1859" s="35"/>
      <c r="BY1859" s="35"/>
      <c r="BZ1859" s="35"/>
      <c r="CA1859" s="35"/>
      <c r="CB1859" s="35"/>
      <c r="CC1859" s="35"/>
      <c r="CD1859" s="35"/>
      <c r="CE1859" s="35"/>
      <c r="CF1859" s="35"/>
      <c r="CG1859" s="35"/>
      <c r="CH1859" s="35"/>
    </row>
    <row r="1860" spans="1:86" ht="15.6" x14ac:dyDescent="0.3">
      <c r="A1860" s="35"/>
      <c r="B1860" s="86"/>
      <c r="C1860" s="35"/>
      <c r="D1860" s="35"/>
      <c r="E1860" s="35"/>
      <c r="F1860" s="35"/>
      <c r="G1860" s="35"/>
      <c r="H1860" s="35"/>
      <c r="I1860" s="35"/>
      <c r="J1860" s="35"/>
      <c r="K1860" s="35"/>
      <c r="L1860" s="35"/>
      <c r="M1860" s="35"/>
      <c r="N1860" s="35"/>
      <c r="O1860" s="35"/>
      <c r="P1860" s="35"/>
      <c r="Q1860" s="35"/>
      <c r="R1860" s="35"/>
      <c r="S1860" s="35"/>
      <c r="T1860" s="17">
        <f t="shared" si="4057"/>
        <v>47876</v>
      </c>
      <c r="U1860" s="216">
        <f t="shared" si="4050"/>
        <v>2</v>
      </c>
      <c r="V1860" s="216">
        <f t="shared" si="4057"/>
        <v>1855</v>
      </c>
      <c r="W1860" s="16">
        <f t="shared" si="4064"/>
        <v>5.0821917808219181</v>
      </c>
      <c r="X1860" s="16" t="e">
        <f>IF(Template!$F$7="Linear interpolation",LinInterp($I$5:$I$22,$G$5:$G$22,W1860),CubicSpline($I$5:$I$22,$G$5:$G$22,W1860))</f>
        <v>#VALUE!</v>
      </c>
      <c r="Y1860" s="221" t="e">
        <f t="shared" si="4051"/>
        <v>#VALUE!</v>
      </c>
      <c r="Z1860" s="221" t="e">
        <f>Y1860/PRODUCT($AA$6:AA1859)</f>
        <v>#VALUE!</v>
      </c>
      <c r="AA1860" s="16" t="e">
        <f t="shared" si="4058"/>
        <v>#VALUE!</v>
      </c>
      <c r="AB1860" s="10" t="e">
        <f t="shared" si="4059"/>
        <v>#VALUE!</v>
      </c>
      <c r="AC1860" s="90">
        <f t="shared" si="4052"/>
        <v>1860</v>
      </c>
      <c r="AD1860" s="17">
        <f t="shared" si="4060"/>
        <v>47853</v>
      </c>
      <c r="AE1860" s="16" t="e">
        <f t="shared" si="4053"/>
        <v>#VALUE!</v>
      </c>
      <c r="AF1860" s="10">
        <f ca="1">IFERROR(AVERAGE(INDIRECT("AE"&amp;AC1860-Template!$F$10+1):INDIRECT("AE"&amp;AC1860)),0)</f>
        <v>0</v>
      </c>
      <c r="AG1860" s="35"/>
      <c r="AH1860" s="86"/>
      <c r="AI1860" s="35"/>
      <c r="AJ1860" s="35"/>
      <c r="AK1860" s="35"/>
      <c r="AL1860" s="35"/>
      <c r="AM1860" s="35"/>
      <c r="AN1860" s="35"/>
      <c r="AO1860" s="35"/>
      <c r="AP1860" s="35"/>
      <c r="AQ1860" s="35"/>
      <c r="AR1860" s="35"/>
      <c r="AS1860" s="35"/>
      <c r="AT1860" s="35"/>
      <c r="AU1860" s="35"/>
      <c r="AV1860" s="35"/>
      <c r="AW1860" s="35"/>
      <c r="AX1860" s="35"/>
      <c r="AY1860" s="35"/>
      <c r="AZ1860" s="17">
        <f t="shared" ref="AZ1860" si="4190">AZ1859+1</f>
        <v>47876</v>
      </c>
      <c r="BA1860" s="216">
        <f t="shared" si="4076"/>
        <v>2</v>
      </c>
      <c r="BB1860" s="216">
        <f t="shared" ref="BB1860" si="4191">BB1859+1</f>
        <v>1855</v>
      </c>
      <c r="BC1860" s="16">
        <f t="shared" si="4078"/>
        <v>5.0821917808219181</v>
      </c>
      <c r="BD1860" s="16">
        <f>IF(Template!$F$7="Linear interpolation",LinInterp($AO$5:$AO$18,$AM$5:$AM$18,BC1860),CubicSpline($AO$5:$AO$18,$AM$5:$AM$18,BC1860))</f>
        <v>13.946357911547977</v>
      </c>
      <c r="BE1860" s="221">
        <f t="shared" si="4157"/>
        <v>1.9416124688813652</v>
      </c>
      <c r="BF1860" s="221">
        <f>BE1860/PRODUCT($BG$6:BG1859)</f>
        <v>1.0003562530672296</v>
      </c>
      <c r="BG1860" s="16">
        <f t="shared" si="4079"/>
        <v>1.0003562530672296</v>
      </c>
      <c r="BH1860" s="10">
        <f t="shared" si="4080"/>
        <v>13.003236953881835</v>
      </c>
      <c r="BI1860" s="90"/>
      <c r="BJ1860" s="17">
        <f t="shared" si="4063"/>
        <v>47853</v>
      </c>
      <c r="BK1860" s="16">
        <f t="shared" si="4056"/>
        <v>12.760771577221774</v>
      </c>
      <c r="BL1860" s="10">
        <f ca="1">IFERROR(AVERAGE(INDIRECT("BK"&amp;AC1860-Template!$F$10+1):INDIRECT("BK"&amp;AC1860)),0)</f>
        <v>12.638431661051047</v>
      </c>
      <c r="BM1860" s="35"/>
      <c r="BN1860" s="86"/>
      <c r="BO1860" s="35"/>
      <c r="BP1860" s="35"/>
      <c r="BQ1860" s="35"/>
      <c r="BR1860" s="35"/>
      <c r="BS1860" s="35"/>
      <c r="BT1860" s="35"/>
      <c r="BU1860" s="35"/>
      <c r="BV1860" s="35"/>
      <c r="BW1860" s="35"/>
      <c r="BX1860" s="35"/>
      <c r="BY1860" s="35"/>
      <c r="BZ1860" s="35"/>
      <c r="CA1860" s="35"/>
      <c r="CB1860" s="35"/>
      <c r="CC1860" s="35"/>
      <c r="CD1860" s="35"/>
      <c r="CE1860" s="35"/>
      <c r="CF1860" s="35"/>
      <c r="CG1860" s="35"/>
      <c r="CH1860" s="35"/>
    </row>
    <row r="1861" spans="1:86" ht="15.6" x14ac:dyDescent="0.3">
      <c r="A1861" s="35"/>
      <c r="B1861" s="86"/>
      <c r="C1861" s="35"/>
      <c r="D1861" s="35"/>
      <c r="E1861" s="35"/>
      <c r="F1861" s="35"/>
      <c r="G1861" s="35"/>
      <c r="H1861" s="35"/>
      <c r="I1861" s="35"/>
      <c r="J1861" s="35"/>
      <c r="K1861" s="35"/>
      <c r="L1861" s="35"/>
      <c r="M1861" s="35"/>
      <c r="N1861" s="35"/>
      <c r="O1861" s="35"/>
      <c r="P1861" s="35"/>
      <c r="Q1861" s="35"/>
      <c r="R1861" s="35"/>
      <c r="S1861" s="35"/>
      <c r="T1861" s="17">
        <f t="shared" si="4057"/>
        <v>47877</v>
      </c>
      <c r="U1861" s="216">
        <f t="shared" si="4050"/>
        <v>3</v>
      </c>
      <c r="V1861" s="216">
        <f t="shared" si="4057"/>
        <v>1856</v>
      </c>
      <c r="W1861" s="16">
        <f t="shared" si="4064"/>
        <v>5.0849315068493155</v>
      </c>
      <c r="X1861" s="16" t="e">
        <f>IF(Template!$F$7="Linear interpolation",LinInterp($I$5:$I$22,$G$5:$G$22,W1861),CubicSpline($I$5:$I$22,$G$5:$G$22,W1861))</f>
        <v>#VALUE!</v>
      </c>
      <c r="Y1861" s="221" t="e">
        <f t="shared" si="4051"/>
        <v>#VALUE!</v>
      </c>
      <c r="Z1861" s="221" t="e">
        <f>Y1861/PRODUCT($AA$6:AA1860)</f>
        <v>#VALUE!</v>
      </c>
      <c r="AA1861" s="16" t="e">
        <f t="shared" si="4058"/>
        <v>#VALUE!</v>
      </c>
      <c r="AB1861" s="10" t="e">
        <f t="shared" si="4059"/>
        <v>#VALUE!</v>
      </c>
      <c r="AC1861" s="90">
        <f t="shared" si="4052"/>
        <v>1861</v>
      </c>
      <c r="AD1861" s="17">
        <f t="shared" si="4060"/>
        <v>47854</v>
      </c>
      <c r="AE1861" s="16" t="e">
        <f t="shared" si="4053"/>
        <v>#VALUE!</v>
      </c>
      <c r="AF1861" s="10">
        <f ca="1">IFERROR(AVERAGE(INDIRECT("AE"&amp;AC1861-Template!$F$10+1):INDIRECT("AE"&amp;AC1861)),0)</f>
        <v>0</v>
      </c>
      <c r="AG1861" s="35"/>
      <c r="AH1861" s="86"/>
      <c r="AI1861" s="35"/>
      <c r="AJ1861" s="35"/>
      <c r="AK1861" s="35"/>
      <c r="AL1861" s="35"/>
      <c r="AM1861" s="35"/>
      <c r="AN1861" s="35"/>
      <c r="AO1861" s="35"/>
      <c r="AP1861" s="35"/>
      <c r="AQ1861" s="35"/>
      <c r="AR1861" s="35"/>
      <c r="AS1861" s="35"/>
      <c r="AT1861" s="35"/>
      <c r="AU1861" s="35"/>
      <c r="AV1861" s="35"/>
      <c r="AW1861" s="35"/>
      <c r="AX1861" s="35"/>
      <c r="AY1861" s="35"/>
      <c r="AZ1861" s="17">
        <f t="shared" ref="AZ1861" si="4192">AZ1860+1</f>
        <v>47877</v>
      </c>
      <c r="BA1861" s="216">
        <f t="shared" si="4076"/>
        <v>3</v>
      </c>
      <c r="BB1861" s="216">
        <f t="shared" ref="BB1861" si="4193">BB1860+1</f>
        <v>1856</v>
      </c>
      <c r="BC1861" s="16">
        <f t="shared" si="4078"/>
        <v>5.0849315068493155</v>
      </c>
      <c r="BD1861" s="16">
        <f>IF(Template!$F$7="Linear interpolation",LinInterp($AO$5:$AO$18,$AM$5:$AM$18,BC1861),CubicSpline($AO$5:$AO$18,$AM$5:$AM$18,BC1861))</f>
        <v>13.946329990785712</v>
      </c>
      <c r="BE1861" s="221">
        <f t="shared" si="4157"/>
        <v>1.9423046724162805</v>
      </c>
      <c r="BF1861" s="221">
        <f>BE1861/PRODUCT($BG$6:BG1860)</f>
        <v>1.0003565096258955</v>
      </c>
      <c r="BG1861" s="16">
        <f t="shared" si="4079"/>
        <v>1.0003565096258955</v>
      </c>
      <c r="BH1861" s="10">
        <f t="shared" si="4080"/>
        <v>13.012601345186003</v>
      </c>
      <c r="BI1861" s="90"/>
      <c r="BJ1861" s="17">
        <f t="shared" si="4063"/>
        <v>47854</v>
      </c>
      <c r="BK1861" s="16">
        <f t="shared" si="4056"/>
        <v>12.820662314186769</v>
      </c>
      <c r="BL1861" s="10">
        <f ca="1">IFERROR(AVERAGE(INDIRECT("BK"&amp;AC1861-Template!$F$10+1):INDIRECT("BK"&amp;AC1861)),0)</f>
        <v>12.649193562242614</v>
      </c>
      <c r="BM1861" s="35"/>
      <c r="BN1861" s="86"/>
      <c r="BO1861" s="35"/>
      <c r="BP1861" s="35"/>
      <c r="BQ1861" s="35"/>
      <c r="BR1861" s="35"/>
      <c r="BS1861" s="35"/>
      <c r="BT1861" s="35"/>
      <c r="BU1861" s="35"/>
      <c r="BV1861" s="35"/>
      <c r="BW1861" s="35"/>
      <c r="BX1861" s="35"/>
      <c r="BY1861" s="35"/>
      <c r="BZ1861" s="35"/>
      <c r="CA1861" s="35"/>
      <c r="CB1861" s="35"/>
      <c r="CC1861" s="35"/>
      <c r="CD1861" s="35"/>
      <c r="CE1861" s="35"/>
      <c r="CF1861" s="35"/>
      <c r="CG1861" s="35"/>
      <c r="CH1861" s="35"/>
    </row>
    <row r="1862" spans="1:86" ht="15.6" x14ac:dyDescent="0.3">
      <c r="A1862" s="35"/>
      <c r="B1862" s="86"/>
      <c r="C1862" s="35"/>
      <c r="D1862" s="35"/>
      <c r="E1862" s="35"/>
      <c r="F1862" s="35"/>
      <c r="G1862" s="35"/>
      <c r="H1862" s="35"/>
      <c r="I1862" s="35"/>
      <c r="J1862" s="35"/>
      <c r="K1862" s="35"/>
      <c r="L1862" s="35"/>
      <c r="M1862" s="35"/>
      <c r="N1862" s="35"/>
      <c r="O1862" s="35"/>
      <c r="P1862" s="35"/>
      <c r="Q1862" s="35"/>
      <c r="R1862" s="35"/>
      <c r="S1862" s="35"/>
      <c r="T1862" s="17">
        <f t="shared" si="4057"/>
        <v>47878</v>
      </c>
      <c r="U1862" s="216">
        <f t="shared" ref="U1862:U1925" si="4194">WEEKDAY(T1862,2)</f>
        <v>4</v>
      </c>
      <c r="V1862" s="216">
        <f t="shared" si="4057"/>
        <v>1857</v>
      </c>
      <c r="W1862" s="16">
        <f t="shared" si="4064"/>
        <v>5.087671232876712</v>
      </c>
      <c r="X1862" s="16" t="e">
        <f>IF(Template!$F$7="Linear interpolation",LinInterp($I$5:$I$22,$G$5:$G$22,W1862),CubicSpline($I$5:$I$22,$G$5:$G$22,W1862))</f>
        <v>#VALUE!</v>
      </c>
      <c r="Y1862" s="221" t="e">
        <f t="shared" ref="Y1862:Y1925" si="4195">(1+(X1862/100))^W1862</f>
        <v>#VALUE!</v>
      </c>
      <c r="Z1862" s="221" t="e">
        <f>Y1862/PRODUCT($AA$6:AA1861)</f>
        <v>#VALUE!</v>
      </c>
      <c r="AA1862" s="16" t="e">
        <f t="shared" si="4058"/>
        <v>#VALUE!</v>
      </c>
      <c r="AB1862" s="10" t="e">
        <f t="shared" si="4059"/>
        <v>#VALUE!</v>
      </c>
      <c r="AC1862" s="90">
        <f t="shared" ref="AC1862:AC1925" si="4196">ROW(AD1862)</f>
        <v>1862</v>
      </c>
      <c r="AD1862" s="17">
        <f t="shared" si="4060"/>
        <v>47855</v>
      </c>
      <c r="AE1862" s="16" t="e">
        <f t="shared" ref="AE1862:AE1925" si="4197">IF(R1862&lt;&gt;0,R1862,VLOOKUP(AD1862,$T:$AB,9,FALSE))</f>
        <v>#VALUE!</v>
      </c>
      <c r="AF1862" s="10">
        <f ca="1">IFERROR(AVERAGE(INDIRECT("AE"&amp;AC1862-Template!$F$10+1):INDIRECT("AE"&amp;AC1862)),0)</f>
        <v>0</v>
      </c>
      <c r="AG1862" s="35"/>
      <c r="AH1862" s="86"/>
      <c r="AI1862" s="35"/>
      <c r="AJ1862" s="35"/>
      <c r="AK1862" s="35"/>
      <c r="AL1862" s="35"/>
      <c r="AM1862" s="35"/>
      <c r="AN1862" s="35"/>
      <c r="AO1862" s="35"/>
      <c r="AP1862" s="35"/>
      <c r="AQ1862" s="35"/>
      <c r="AR1862" s="35"/>
      <c r="AS1862" s="35"/>
      <c r="AT1862" s="35"/>
      <c r="AU1862" s="35"/>
      <c r="AV1862" s="35"/>
      <c r="AW1862" s="35"/>
      <c r="AX1862" s="35"/>
      <c r="AY1862" s="35"/>
      <c r="AZ1862" s="17">
        <f t="shared" ref="AZ1862" si="4198">AZ1861+1</f>
        <v>47878</v>
      </c>
      <c r="BA1862" s="216">
        <f t="shared" si="4076"/>
        <v>4</v>
      </c>
      <c r="BB1862" s="216">
        <f t="shared" ref="BB1862" si="4199">BB1861+1</f>
        <v>1857</v>
      </c>
      <c r="BC1862" s="16">
        <f t="shared" si="4078"/>
        <v>5.087671232876712</v>
      </c>
      <c r="BD1862" s="16">
        <f>IF(Template!$F$7="Linear interpolation",LinInterp($AO$5:$AO$18,$AM$5:$AM$18,BC1862),CubicSpline($AO$5:$AO$18,$AM$5:$AM$18,BC1862))</f>
        <v>13.946307827807287</v>
      </c>
      <c r="BE1862" s="221">
        <f t="shared" si="4157"/>
        <v>1.9429976196315535</v>
      </c>
      <c r="BF1862" s="221">
        <f>BE1862/PRODUCT($BG$6:BG1861)</f>
        <v>1.0003567654576102</v>
      </c>
      <c r="BG1862" s="16">
        <f t="shared" si="4079"/>
        <v>1.0003567654576102</v>
      </c>
      <c r="BH1862" s="10">
        <f t="shared" si="4080"/>
        <v>13.021939202772614</v>
      </c>
      <c r="BI1862" s="90"/>
      <c r="BJ1862" s="17">
        <f t="shared" si="4063"/>
        <v>47855</v>
      </c>
      <c r="BK1862" s="16">
        <f t="shared" ref="BK1862:BK1925" si="4200">IF(AX1862&lt;&gt;0,AX1862,VLOOKUP(BJ1862,$AZ:$BH,9,FALSE))</f>
        <v>12.800617602981568</v>
      </c>
      <c r="BL1862" s="10">
        <f ca="1">IFERROR(AVERAGE(INDIRECT("BK"&amp;AC1862-Template!$F$10+1):INDIRECT("BK"&amp;AC1862)),0)</f>
        <v>12.659287306394008</v>
      </c>
      <c r="BM1862" s="35"/>
      <c r="BN1862" s="86"/>
      <c r="BO1862" s="35"/>
      <c r="BP1862" s="35"/>
      <c r="BQ1862" s="35"/>
      <c r="BR1862" s="35"/>
      <c r="BS1862" s="35"/>
      <c r="BT1862" s="35"/>
      <c r="BU1862" s="35"/>
      <c r="BV1862" s="35"/>
      <c r="BW1862" s="35"/>
      <c r="BX1862" s="35"/>
      <c r="BY1862" s="35"/>
      <c r="BZ1862" s="35"/>
      <c r="CA1862" s="35"/>
      <c r="CB1862" s="35"/>
      <c r="CC1862" s="35"/>
      <c r="CD1862" s="35"/>
      <c r="CE1862" s="35"/>
      <c r="CF1862" s="35"/>
      <c r="CG1862" s="35"/>
      <c r="CH1862" s="35"/>
    </row>
    <row r="1863" spans="1:86" ht="15.6" x14ac:dyDescent="0.3">
      <c r="A1863" s="35"/>
      <c r="B1863" s="86"/>
      <c r="C1863" s="35"/>
      <c r="D1863" s="35"/>
      <c r="E1863" s="35"/>
      <c r="F1863" s="35"/>
      <c r="G1863" s="35"/>
      <c r="H1863" s="35"/>
      <c r="I1863" s="35"/>
      <c r="J1863" s="35"/>
      <c r="K1863" s="35"/>
      <c r="L1863" s="35"/>
      <c r="M1863" s="35"/>
      <c r="N1863" s="35"/>
      <c r="O1863" s="35"/>
      <c r="P1863" s="35"/>
      <c r="Q1863" s="35"/>
      <c r="R1863" s="35"/>
      <c r="S1863" s="35"/>
      <c r="T1863" s="17">
        <f t="shared" ref="T1863:V1926" si="4201">T1862+1</f>
        <v>47879</v>
      </c>
      <c r="U1863" s="216">
        <f t="shared" si="4194"/>
        <v>5</v>
      </c>
      <c r="V1863" s="216">
        <f t="shared" si="4201"/>
        <v>1858</v>
      </c>
      <c r="W1863" s="16">
        <f t="shared" si="4064"/>
        <v>5.0904109589041093</v>
      </c>
      <c r="X1863" s="16" t="e">
        <f>IF(Template!$F$7="Linear interpolation",LinInterp($I$5:$I$22,$G$5:$G$22,W1863),CubicSpline($I$5:$I$22,$G$5:$G$22,W1863))</f>
        <v>#VALUE!</v>
      </c>
      <c r="Y1863" s="221" t="e">
        <f t="shared" si="4195"/>
        <v>#VALUE!</v>
      </c>
      <c r="Z1863" s="221" t="e">
        <f>Y1863/PRODUCT($AA$6:AA1862)</f>
        <v>#VALUE!</v>
      </c>
      <c r="AA1863" s="16" t="e">
        <f t="shared" ref="AA1863:AA1926" si="4202">1+AB1863/365/100</f>
        <v>#VALUE!</v>
      </c>
      <c r="AB1863" s="10" t="e">
        <f t="shared" ref="AB1863:AB1926" si="4203">IF(OR(U1863=6,U1863=7),AB1862,(Z1863-1)*365*100)</f>
        <v>#VALUE!</v>
      </c>
      <c r="AC1863" s="90">
        <f t="shared" si="4196"/>
        <v>1863</v>
      </c>
      <c r="AD1863" s="17">
        <f t="shared" ref="AD1863:AD1926" si="4204">AD1862+1</f>
        <v>47856</v>
      </c>
      <c r="AE1863" s="16" t="e">
        <f t="shared" si="4197"/>
        <v>#VALUE!</v>
      </c>
      <c r="AF1863" s="10">
        <f ca="1">IFERROR(AVERAGE(INDIRECT("AE"&amp;AC1863-Template!$F$10+1):INDIRECT("AE"&amp;AC1863)),0)</f>
        <v>0</v>
      </c>
      <c r="AG1863" s="35"/>
      <c r="AH1863" s="86"/>
      <c r="AI1863" s="35"/>
      <c r="AJ1863" s="35"/>
      <c r="AK1863" s="35"/>
      <c r="AL1863" s="35"/>
      <c r="AM1863" s="35"/>
      <c r="AN1863" s="35"/>
      <c r="AO1863" s="35"/>
      <c r="AP1863" s="35"/>
      <c r="AQ1863" s="35"/>
      <c r="AR1863" s="35"/>
      <c r="AS1863" s="35"/>
      <c r="AT1863" s="35"/>
      <c r="AU1863" s="35"/>
      <c r="AV1863" s="35"/>
      <c r="AW1863" s="35"/>
      <c r="AX1863" s="35"/>
      <c r="AY1863" s="35"/>
      <c r="AZ1863" s="17">
        <f t="shared" ref="AZ1863" si="4205">AZ1862+1</f>
        <v>47879</v>
      </c>
      <c r="BA1863" s="216">
        <f t="shared" si="4076"/>
        <v>5</v>
      </c>
      <c r="BB1863" s="216">
        <f t="shared" ref="BB1863" si="4206">BB1862+1</f>
        <v>1858</v>
      </c>
      <c r="BC1863" s="16">
        <f t="shared" si="4078"/>
        <v>5.0904109589041093</v>
      </c>
      <c r="BD1863" s="16">
        <f>IF(Template!$F$7="Linear interpolation",LinInterp($AO$5:$AO$18,$AM$5:$AM$18,BC1863),CubicSpline($AO$5:$AO$18,$AM$5:$AM$18,BC1863))</f>
        <v>13.946291396988491</v>
      </c>
      <c r="BE1863" s="221">
        <f t="shared" si="4157"/>
        <v>1.9436913097295421</v>
      </c>
      <c r="BF1863" s="221">
        <f>BE1863/PRODUCT($BG$6:BG1862)</f>
        <v>1.0003570205598709</v>
      </c>
      <c r="BG1863" s="16">
        <f t="shared" si="4079"/>
        <v>1.0003570205598709</v>
      </c>
      <c r="BH1863" s="10">
        <f t="shared" si="4080"/>
        <v>13.031250435286301</v>
      </c>
      <c r="BI1863" s="90"/>
      <c r="BJ1863" s="17">
        <f t="shared" ref="BJ1863:BJ1926" si="4207">BJ1862+1</f>
        <v>47856</v>
      </c>
      <c r="BK1863" s="16">
        <f t="shared" si="4200"/>
        <v>12.810518045603736</v>
      </c>
      <c r="BL1863" s="10">
        <f ca="1">IFERROR(AVERAGE(INDIRECT("BK"&amp;AC1863-Template!$F$10+1):INDIRECT("BK"&amp;AC1863)),0)</f>
        <v>12.668010590315099</v>
      </c>
      <c r="BM1863" s="35"/>
      <c r="BN1863" s="86"/>
      <c r="BO1863" s="35"/>
      <c r="BP1863" s="35"/>
      <c r="BQ1863" s="35"/>
      <c r="BR1863" s="35"/>
      <c r="BS1863" s="35"/>
      <c r="BT1863" s="35"/>
      <c r="BU1863" s="35"/>
      <c r="BV1863" s="35"/>
      <c r="BW1863" s="35"/>
      <c r="BX1863" s="35"/>
      <c r="BY1863" s="35"/>
      <c r="BZ1863" s="35"/>
      <c r="CA1863" s="35"/>
      <c r="CB1863" s="35"/>
      <c r="CC1863" s="35"/>
      <c r="CD1863" s="35"/>
      <c r="CE1863" s="35"/>
      <c r="CF1863" s="35"/>
      <c r="CG1863" s="35"/>
      <c r="CH1863" s="35"/>
    </row>
    <row r="1864" spans="1:86" ht="15.6" x14ac:dyDescent="0.3">
      <c r="A1864" s="35"/>
      <c r="B1864" s="86"/>
      <c r="C1864" s="35"/>
      <c r="D1864" s="35"/>
      <c r="E1864" s="35"/>
      <c r="F1864" s="35"/>
      <c r="G1864" s="35"/>
      <c r="H1864" s="35"/>
      <c r="I1864" s="35"/>
      <c r="J1864" s="35"/>
      <c r="K1864" s="35"/>
      <c r="L1864" s="35"/>
      <c r="M1864" s="35"/>
      <c r="N1864" s="35"/>
      <c r="O1864" s="35"/>
      <c r="P1864" s="35"/>
      <c r="Q1864" s="35"/>
      <c r="R1864" s="35"/>
      <c r="S1864" s="35"/>
      <c r="T1864" s="17">
        <f t="shared" si="4201"/>
        <v>47880</v>
      </c>
      <c r="U1864" s="216">
        <f t="shared" si="4194"/>
        <v>6</v>
      </c>
      <c r="V1864" s="216">
        <f t="shared" si="4201"/>
        <v>1859</v>
      </c>
      <c r="W1864" s="16">
        <f t="shared" ref="W1864:W1927" si="4208">YEARFRAC($T$5,T1864,3)</f>
        <v>5.0931506849315067</v>
      </c>
      <c r="X1864" s="16" t="e">
        <f>IF(Template!$F$7="Linear interpolation",LinInterp($I$5:$I$22,$G$5:$G$22,W1864),CubicSpline($I$5:$I$22,$G$5:$G$22,W1864))</f>
        <v>#VALUE!</v>
      </c>
      <c r="Y1864" s="221" t="e">
        <f t="shared" si="4195"/>
        <v>#VALUE!</v>
      </c>
      <c r="Z1864" s="221" t="e">
        <f>Y1864/PRODUCT($AA$6:AA1863)</f>
        <v>#VALUE!</v>
      </c>
      <c r="AA1864" s="16" t="e">
        <f t="shared" si="4202"/>
        <v>#VALUE!</v>
      </c>
      <c r="AB1864" s="10" t="e">
        <f t="shared" si="4203"/>
        <v>#VALUE!</v>
      </c>
      <c r="AC1864" s="90">
        <f t="shared" si="4196"/>
        <v>1864</v>
      </c>
      <c r="AD1864" s="17">
        <f t="shared" si="4204"/>
        <v>47857</v>
      </c>
      <c r="AE1864" s="16" t="e">
        <f t="shared" si="4197"/>
        <v>#VALUE!</v>
      </c>
      <c r="AF1864" s="10">
        <f ca="1">IFERROR(AVERAGE(INDIRECT("AE"&amp;AC1864-Template!$F$10+1):INDIRECT("AE"&amp;AC1864)),0)</f>
        <v>0</v>
      </c>
      <c r="AG1864" s="35"/>
      <c r="AH1864" s="86"/>
      <c r="AI1864" s="35"/>
      <c r="AJ1864" s="35"/>
      <c r="AK1864" s="35"/>
      <c r="AL1864" s="35"/>
      <c r="AM1864" s="35"/>
      <c r="AN1864" s="35"/>
      <c r="AO1864" s="35"/>
      <c r="AP1864" s="35"/>
      <c r="AQ1864" s="35"/>
      <c r="AR1864" s="35"/>
      <c r="AS1864" s="35"/>
      <c r="AT1864" s="35"/>
      <c r="AU1864" s="35"/>
      <c r="AV1864" s="35"/>
      <c r="AW1864" s="35"/>
      <c r="AX1864" s="35"/>
      <c r="AY1864" s="35"/>
      <c r="AZ1864" s="17">
        <f t="shared" ref="AZ1864" si="4209">AZ1863+1</f>
        <v>47880</v>
      </c>
      <c r="BA1864" s="216">
        <f t="shared" si="4076"/>
        <v>6</v>
      </c>
      <c r="BB1864" s="216">
        <f t="shared" ref="BB1864" si="4210">BB1863+1</f>
        <v>1859</v>
      </c>
      <c r="BC1864" s="16">
        <f t="shared" si="4078"/>
        <v>5.0931506849315067</v>
      </c>
      <c r="BD1864" s="16">
        <f>IF(Template!$F$7="Linear interpolation",LinInterp($AO$5:$AO$18,$AM$5:$AM$18,BC1864),CubicSpline($AO$5:$AO$18,$AM$5:$AM$18,BC1864))</f>
        <v>13.946280672705113</v>
      </c>
      <c r="BE1864" s="221">
        <f t="shared" si="4157"/>
        <v>1.9443857419065005</v>
      </c>
      <c r="BF1864" s="221">
        <f>BE1864/PRODUCT($BG$6:BG1863)</f>
        <v>1.0003572749301715</v>
      </c>
      <c r="BG1864" s="16">
        <f t="shared" si="4079"/>
        <v>1.0003570205598709</v>
      </c>
      <c r="BH1864" s="10">
        <f t="shared" si="4080"/>
        <v>13.031250435286301</v>
      </c>
      <c r="BI1864" s="90"/>
      <c r="BJ1864" s="17">
        <f t="shared" si="4207"/>
        <v>47857</v>
      </c>
      <c r="BK1864" s="16">
        <f t="shared" si="4200"/>
        <v>12.820393879000914</v>
      </c>
      <c r="BL1864" s="10">
        <f ca="1">IFERROR(AVERAGE(INDIRECT("BK"&amp;AC1864-Template!$F$10+1):INDIRECT("BK"&amp;AC1864)),0)</f>
        <v>12.677621998066662</v>
      </c>
      <c r="BM1864" s="35"/>
      <c r="BN1864" s="86"/>
      <c r="BO1864" s="35"/>
      <c r="BP1864" s="35"/>
      <c r="BQ1864" s="35"/>
      <c r="BR1864" s="35"/>
      <c r="BS1864" s="35"/>
      <c r="BT1864" s="35"/>
      <c r="BU1864" s="35"/>
      <c r="BV1864" s="35"/>
      <c r="BW1864" s="35"/>
      <c r="BX1864" s="35"/>
      <c r="BY1864" s="35"/>
      <c r="BZ1864" s="35"/>
      <c r="CA1864" s="35"/>
      <c r="CB1864" s="35"/>
      <c r="CC1864" s="35"/>
      <c r="CD1864" s="35"/>
      <c r="CE1864" s="35"/>
      <c r="CF1864" s="35"/>
      <c r="CG1864" s="35"/>
      <c r="CH1864" s="35"/>
    </row>
    <row r="1865" spans="1:86" ht="15.6" x14ac:dyDescent="0.3">
      <c r="A1865" s="35"/>
      <c r="B1865" s="86"/>
      <c r="C1865" s="35"/>
      <c r="D1865" s="35"/>
      <c r="E1865" s="35"/>
      <c r="F1865" s="35"/>
      <c r="G1865" s="35"/>
      <c r="H1865" s="35"/>
      <c r="I1865" s="35"/>
      <c r="J1865" s="35"/>
      <c r="K1865" s="35"/>
      <c r="L1865" s="35"/>
      <c r="M1865" s="35"/>
      <c r="N1865" s="35"/>
      <c r="O1865" s="35"/>
      <c r="P1865" s="35"/>
      <c r="Q1865" s="35"/>
      <c r="R1865" s="35"/>
      <c r="S1865" s="35"/>
      <c r="T1865" s="17">
        <f t="shared" si="4201"/>
        <v>47881</v>
      </c>
      <c r="U1865" s="216">
        <f t="shared" si="4194"/>
        <v>7</v>
      </c>
      <c r="V1865" s="216">
        <f t="shared" si="4201"/>
        <v>1860</v>
      </c>
      <c r="W1865" s="16">
        <f t="shared" si="4208"/>
        <v>5.095890410958904</v>
      </c>
      <c r="X1865" s="16" t="e">
        <f>IF(Template!$F$7="Linear interpolation",LinInterp($I$5:$I$22,$G$5:$G$22,W1865),CubicSpline($I$5:$I$22,$G$5:$G$22,W1865))</f>
        <v>#VALUE!</v>
      </c>
      <c r="Y1865" s="221" t="e">
        <f t="shared" si="4195"/>
        <v>#VALUE!</v>
      </c>
      <c r="Z1865" s="221" t="e">
        <f>Y1865/PRODUCT($AA$6:AA1864)</f>
        <v>#VALUE!</v>
      </c>
      <c r="AA1865" s="16" t="e">
        <f t="shared" si="4202"/>
        <v>#VALUE!</v>
      </c>
      <c r="AB1865" s="10" t="e">
        <f t="shared" si="4203"/>
        <v>#VALUE!</v>
      </c>
      <c r="AC1865" s="90">
        <f t="shared" si="4196"/>
        <v>1865</v>
      </c>
      <c r="AD1865" s="17">
        <f t="shared" si="4204"/>
        <v>47858</v>
      </c>
      <c r="AE1865" s="16" t="e">
        <f t="shared" si="4197"/>
        <v>#VALUE!</v>
      </c>
      <c r="AF1865" s="10">
        <f ca="1">IFERROR(AVERAGE(INDIRECT("AE"&amp;AC1865-Template!$F$10+1):INDIRECT("AE"&amp;AC1865)),0)</f>
        <v>0</v>
      </c>
      <c r="AG1865" s="35"/>
      <c r="AH1865" s="86"/>
      <c r="AI1865" s="35"/>
      <c r="AJ1865" s="35"/>
      <c r="AK1865" s="35"/>
      <c r="AL1865" s="35"/>
      <c r="AM1865" s="35"/>
      <c r="AN1865" s="35"/>
      <c r="AO1865" s="35"/>
      <c r="AP1865" s="35"/>
      <c r="AQ1865" s="35"/>
      <c r="AR1865" s="35"/>
      <c r="AS1865" s="35"/>
      <c r="AT1865" s="35"/>
      <c r="AU1865" s="35"/>
      <c r="AV1865" s="35"/>
      <c r="AW1865" s="35"/>
      <c r="AX1865" s="35"/>
      <c r="AY1865" s="35"/>
      <c r="AZ1865" s="17">
        <f t="shared" ref="AZ1865" si="4211">AZ1864+1</f>
        <v>47881</v>
      </c>
      <c r="BA1865" s="216">
        <f t="shared" si="4076"/>
        <v>7</v>
      </c>
      <c r="BB1865" s="216">
        <f t="shared" ref="BB1865" si="4212">BB1864+1</f>
        <v>1860</v>
      </c>
      <c r="BC1865" s="16">
        <f t="shared" si="4078"/>
        <v>5.095890410958904</v>
      </c>
      <c r="BD1865" s="16">
        <f>IF(Template!$F$7="Linear interpolation",LinInterp($AO$5:$AO$18,$AM$5:$AM$18,BC1865),CubicSpline($AO$5:$AO$18,$AM$5:$AM$18,BC1865))</f>
        <v>13.946275629332936</v>
      </c>
      <c r="BE1865" s="221">
        <f t="shared" si="4157"/>
        <v>1.9450809153525674</v>
      </c>
      <c r="BF1865" s="221">
        <f>BE1865/PRODUCT($BG$6:BG1864)</f>
        <v>1.0003577829364361</v>
      </c>
      <c r="BG1865" s="16">
        <f t="shared" si="4079"/>
        <v>1.0003570205598709</v>
      </c>
      <c r="BH1865" s="10">
        <f t="shared" si="4080"/>
        <v>13.031250435286301</v>
      </c>
      <c r="BI1865" s="90"/>
      <c r="BJ1865" s="17">
        <f t="shared" si="4207"/>
        <v>47858</v>
      </c>
      <c r="BK1865" s="16">
        <f t="shared" si="4200"/>
        <v>12.830245011371977</v>
      </c>
      <c r="BL1865" s="10">
        <f ca="1">IFERROR(AVERAGE(INDIRECT("BK"&amp;AC1865-Template!$F$10+1):INDIRECT("BK"&amp;AC1865)),0)</f>
        <v>12.687270458171643</v>
      </c>
      <c r="BM1865" s="35"/>
      <c r="BN1865" s="86"/>
      <c r="BO1865" s="35"/>
      <c r="BP1865" s="35"/>
      <c r="BQ1865" s="35"/>
      <c r="BR1865" s="35"/>
      <c r="BS1865" s="35"/>
      <c r="BT1865" s="35"/>
      <c r="BU1865" s="35"/>
      <c r="BV1865" s="35"/>
      <c r="BW1865" s="35"/>
      <c r="BX1865" s="35"/>
      <c r="BY1865" s="35"/>
      <c r="BZ1865" s="35"/>
      <c r="CA1865" s="35"/>
      <c r="CB1865" s="35"/>
      <c r="CC1865" s="35"/>
      <c r="CD1865" s="35"/>
      <c r="CE1865" s="35"/>
      <c r="CF1865" s="35"/>
      <c r="CG1865" s="35"/>
      <c r="CH1865" s="35"/>
    </row>
    <row r="1866" spans="1:86" ht="15.6" x14ac:dyDescent="0.3">
      <c r="A1866" s="35"/>
      <c r="B1866" s="86"/>
      <c r="C1866" s="35"/>
      <c r="D1866" s="35"/>
      <c r="E1866" s="35"/>
      <c r="F1866" s="35"/>
      <c r="G1866" s="35"/>
      <c r="H1866" s="35"/>
      <c r="I1866" s="35"/>
      <c r="J1866" s="35"/>
      <c r="K1866" s="35"/>
      <c r="L1866" s="35"/>
      <c r="M1866" s="35"/>
      <c r="N1866" s="35"/>
      <c r="O1866" s="35"/>
      <c r="P1866" s="35"/>
      <c r="Q1866" s="35"/>
      <c r="R1866" s="35"/>
      <c r="S1866" s="35"/>
      <c r="T1866" s="17">
        <f t="shared" si="4201"/>
        <v>47882</v>
      </c>
      <c r="U1866" s="216">
        <f t="shared" si="4194"/>
        <v>1</v>
      </c>
      <c r="V1866" s="216">
        <f t="shared" si="4201"/>
        <v>1861</v>
      </c>
      <c r="W1866" s="16">
        <f t="shared" si="4208"/>
        <v>5.0986301369863014</v>
      </c>
      <c r="X1866" s="16" t="e">
        <f>IF(Template!$F$7="Linear interpolation",LinInterp($I$5:$I$22,$G$5:$G$22,W1866),CubicSpline($I$5:$I$22,$G$5:$G$22,W1866))</f>
        <v>#VALUE!</v>
      </c>
      <c r="Y1866" s="221" t="e">
        <f t="shared" si="4195"/>
        <v>#VALUE!</v>
      </c>
      <c r="Z1866" s="221" t="e">
        <f>Y1866/PRODUCT($AA$6:AA1865)</f>
        <v>#VALUE!</v>
      </c>
      <c r="AA1866" s="16" t="e">
        <f t="shared" si="4202"/>
        <v>#VALUE!</v>
      </c>
      <c r="AB1866" s="10" t="e">
        <f t="shared" si="4203"/>
        <v>#VALUE!</v>
      </c>
      <c r="AC1866" s="90">
        <f t="shared" si="4196"/>
        <v>1866</v>
      </c>
      <c r="AD1866" s="17">
        <f t="shared" si="4204"/>
        <v>47859</v>
      </c>
      <c r="AE1866" s="16" t="e">
        <f t="shared" si="4197"/>
        <v>#VALUE!</v>
      </c>
      <c r="AF1866" s="10">
        <f ca="1">IFERROR(AVERAGE(INDIRECT("AE"&amp;AC1866-Template!$F$10+1):INDIRECT("AE"&amp;AC1866)),0)</f>
        <v>0</v>
      </c>
      <c r="AG1866" s="35"/>
      <c r="AH1866" s="86"/>
      <c r="AI1866" s="35"/>
      <c r="AJ1866" s="35"/>
      <c r="AK1866" s="35"/>
      <c r="AL1866" s="35"/>
      <c r="AM1866" s="35"/>
      <c r="AN1866" s="35"/>
      <c r="AO1866" s="35"/>
      <c r="AP1866" s="35"/>
      <c r="AQ1866" s="35"/>
      <c r="AR1866" s="35"/>
      <c r="AS1866" s="35"/>
      <c r="AT1866" s="35"/>
      <c r="AU1866" s="35"/>
      <c r="AV1866" s="35"/>
      <c r="AW1866" s="35"/>
      <c r="AX1866" s="35"/>
      <c r="AY1866" s="35"/>
      <c r="AZ1866" s="17">
        <f t="shared" ref="AZ1866" si="4213">AZ1865+1</f>
        <v>47882</v>
      </c>
      <c r="BA1866" s="216">
        <f t="shared" si="4076"/>
        <v>1</v>
      </c>
      <c r="BB1866" s="216">
        <f t="shared" ref="BB1866" si="4214">BB1865+1</f>
        <v>1861</v>
      </c>
      <c r="BC1866" s="16">
        <f t="shared" si="4078"/>
        <v>5.0986301369863014</v>
      </c>
      <c r="BD1866" s="16">
        <f>IF(Template!$F$7="Linear interpolation",LinInterp($AO$5:$AO$18,$AM$5:$AM$18,BC1866),CubicSpline($AO$5:$AO$18,$AM$5:$AM$18,BC1866))</f>
        <v>13.94627624124775</v>
      </c>
      <c r="BE1866" s="221">
        <f t="shared" si="4157"/>
        <v>1.9457768292517617</v>
      </c>
      <c r="BF1866" s="221">
        <f>BE1866/PRODUCT($BG$6:BG1865)</f>
        <v>1.0003585438420197</v>
      </c>
      <c r="BG1866" s="16">
        <f t="shared" si="4079"/>
        <v>1.0003585438420197</v>
      </c>
      <c r="BH1866" s="10">
        <f t="shared" si="4080"/>
        <v>13.086850233719804</v>
      </c>
      <c r="BI1866" s="90"/>
      <c r="BJ1866" s="17">
        <f t="shared" si="4207"/>
        <v>47859</v>
      </c>
      <c r="BK1866" s="16">
        <f t="shared" si="4200"/>
        <v>12.830245011371977</v>
      </c>
      <c r="BL1866" s="10">
        <f ca="1">IFERROR(AVERAGE(INDIRECT("BK"&amp;AC1866-Template!$F$10+1):INDIRECT("BK"&amp;AC1866)),0)</f>
        <v>12.696625218416134</v>
      </c>
      <c r="BM1866" s="35"/>
      <c r="BN1866" s="86"/>
      <c r="BO1866" s="35"/>
      <c r="BP1866" s="35"/>
      <c r="BQ1866" s="35"/>
      <c r="BR1866" s="35"/>
      <c r="BS1866" s="35"/>
      <c r="BT1866" s="35"/>
      <c r="BU1866" s="35"/>
      <c r="BV1866" s="35"/>
      <c r="BW1866" s="35"/>
      <c r="BX1866" s="35"/>
      <c r="BY1866" s="35"/>
      <c r="BZ1866" s="35"/>
      <c r="CA1866" s="35"/>
      <c r="CB1866" s="35"/>
      <c r="CC1866" s="35"/>
      <c r="CD1866" s="35"/>
      <c r="CE1866" s="35"/>
      <c r="CF1866" s="35"/>
      <c r="CG1866" s="35"/>
      <c r="CH1866" s="35"/>
    </row>
    <row r="1867" spans="1:86" ht="15.6" x14ac:dyDescent="0.3">
      <c r="A1867" s="35"/>
      <c r="B1867" s="86"/>
      <c r="C1867" s="35"/>
      <c r="D1867" s="35"/>
      <c r="E1867" s="35"/>
      <c r="F1867" s="35"/>
      <c r="G1867" s="35"/>
      <c r="H1867" s="35"/>
      <c r="I1867" s="35"/>
      <c r="J1867" s="35"/>
      <c r="K1867" s="35"/>
      <c r="L1867" s="35"/>
      <c r="M1867" s="35"/>
      <c r="N1867" s="35"/>
      <c r="O1867" s="35"/>
      <c r="P1867" s="35"/>
      <c r="Q1867" s="35"/>
      <c r="R1867" s="35"/>
      <c r="S1867" s="35"/>
      <c r="T1867" s="17">
        <f t="shared" si="4201"/>
        <v>47883</v>
      </c>
      <c r="U1867" s="216">
        <f t="shared" si="4194"/>
        <v>2</v>
      </c>
      <c r="V1867" s="216">
        <f t="shared" si="4201"/>
        <v>1862</v>
      </c>
      <c r="W1867" s="16">
        <f t="shared" si="4208"/>
        <v>5.1013698630136988</v>
      </c>
      <c r="X1867" s="16" t="e">
        <f>IF(Template!$F$7="Linear interpolation",LinInterp($I$5:$I$22,$G$5:$G$22,W1867),CubicSpline($I$5:$I$22,$G$5:$G$22,W1867))</f>
        <v>#VALUE!</v>
      </c>
      <c r="Y1867" s="221" t="e">
        <f t="shared" si="4195"/>
        <v>#VALUE!</v>
      </c>
      <c r="Z1867" s="221" t="e">
        <f>Y1867/PRODUCT($AA$6:AA1866)</f>
        <v>#VALUE!</v>
      </c>
      <c r="AA1867" s="16" t="e">
        <f t="shared" si="4202"/>
        <v>#VALUE!</v>
      </c>
      <c r="AB1867" s="10" t="e">
        <f t="shared" si="4203"/>
        <v>#VALUE!</v>
      </c>
      <c r="AC1867" s="90">
        <f t="shared" si="4196"/>
        <v>1867</v>
      </c>
      <c r="AD1867" s="17">
        <f t="shared" si="4204"/>
        <v>47860</v>
      </c>
      <c r="AE1867" s="16" t="e">
        <f t="shared" si="4197"/>
        <v>#VALUE!</v>
      </c>
      <c r="AF1867" s="10">
        <f ca="1">IFERROR(AVERAGE(INDIRECT("AE"&amp;AC1867-Template!$F$10+1):INDIRECT("AE"&amp;AC1867)),0)</f>
        <v>0</v>
      </c>
      <c r="AG1867" s="35"/>
      <c r="AH1867" s="86"/>
      <c r="AI1867" s="35"/>
      <c r="AJ1867" s="35"/>
      <c r="AK1867" s="35"/>
      <c r="AL1867" s="35"/>
      <c r="AM1867" s="35"/>
      <c r="AN1867" s="35"/>
      <c r="AO1867" s="35"/>
      <c r="AP1867" s="35"/>
      <c r="AQ1867" s="35"/>
      <c r="AR1867" s="35"/>
      <c r="AS1867" s="35"/>
      <c r="AT1867" s="35"/>
      <c r="AU1867" s="35"/>
      <c r="AV1867" s="35"/>
      <c r="AW1867" s="35"/>
      <c r="AX1867" s="35"/>
      <c r="AY1867" s="35"/>
      <c r="AZ1867" s="17">
        <f t="shared" ref="AZ1867" si="4215">AZ1866+1</f>
        <v>47883</v>
      </c>
      <c r="BA1867" s="216">
        <f t="shared" si="4076"/>
        <v>2</v>
      </c>
      <c r="BB1867" s="216">
        <f t="shared" ref="BB1867" si="4216">BB1866+1</f>
        <v>1862</v>
      </c>
      <c r="BC1867" s="16">
        <f t="shared" si="4078"/>
        <v>5.1013698630136988</v>
      </c>
      <c r="BD1867" s="16">
        <f>IF(Template!$F$7="Linear interpolation",LinInterp($AO$5:$AO$18,$AM$5:$AM$18,BC1867),CubicSpline($AO$5:$AO$18,$AM$5:$AM$18,BC1867))</f>
        <v>13.946282482825339</v>
      </c>
      <c r="BE1867" s="221">
        <f t="shared" si="4157"/>
        <v>1.9464734827819563</v>
      </c>
      <c r="BF1867" s="221">
        <f>BE1867/PRODUCT($BG$6:BG1866)</f>
        <v>1.0003580336242686</v>
      </c>
      <c r="BG1867" s="16">
        <f t="shared" si="4079"/>
        <v>1.0003580336242686</v>
      </c>
      <c r="BH1867" s="10">
        <f t="shared" si="4080"/>
        <v>13.068227285802481</v>
      </c>
      <c r="BI1867" s="90"/>
      <c r="BJ1867" s="17">
        <f t="shared" si="4207"/>
        <v>47860</v>
      </c>
      <c r="BK1867" s="16">
        <f t="shared" si="4200"/>
        <v>12.830245011371977</v>
      </c>
      <c r="BL1867" s="10">
        <f ca="1">IFERROR(AVERAGE(INDIRECT("BK"&amp;AC1867-Template!$F$10+1):INDIRECT("BK"&amp;AC1867)),0)</f>
        <v>12.705683893568111</v>
      </c>
      <c r="BM1867" s="35"/>
      <c r="BN1867" s="86"/>
      <c r="BO1867" s="35"/>
      <c r="BP1867" s="35"/>
      <c r="BQ1867" s="35"/>
      <c r="BR1867" s="35"/>
      <c r="BS1867" s="35"/>
      <c r="BT1867" s="35"/>
      <c r="BU1867" s="35"/>
      <c r="BV1867" s="35"/>
      <c r="BW1867" s="35"/>
      <c r="BX1867" s="35"/>
      <c r="BY1867" s="35"/>
      <c r="BZ1867" s="35"/>
      <c r="CA1867" s="35"/>
      <c r="CB1867" s="35"/>
      <c r="CC1867" s="35"/>
      <c r="CD1867" s="35"/>
      <c r="CE1867" s="35"/>
      <c r="CF1867" s="35"/>
      <c r="CG1867" s="35"/>
      <c r="CH1867" s="35"/>
    </row>
    <row r="1868" spans="1:86" ht="15.6" x14ac:dyDescent="0.3">
      <c r="A1868" s="35"/>
      <c r="B1868" s="86"/>
      <c r="C1868" s="35"/>
      <c r="D1868" s="35"/>
      <c r="E1868" s="35"/>
      <c r="F1868" s="35"/>
      <c r="G1868" s="35"/>
      <c r="H1868" s="35"/>
      <c r="I1868" s="35"/>
      <c r="J1868" s="35"/>
      <c r="K1868" s="35"/>
      <c r="L1868" s="35"/>
      <c r="M1868" s="35"/>
      <c r="N1868" s="35"/>
      <c r="O1868" s="35"/>
      <c r="P1868" s="35"/>
      <c r="Q1868" s="35"/>
      <c r="R1868" s="35"/>
      <c r="S1868" s="35"/>
      <c r="T1868" s="17">
        <f t="shared" si="4201"/>
        <v>47884</v>
      </c>
      <c r="U1868" s="216">
        <f t="shared" si="4194"/>
        <v>3</v>
      </c>
      <c r="V1868" s="216">
        <f t="shared" si="4201"/>
        <v>1863</v>
      </c>
      <c r="W1868" s="16">
        <f t="shared" si="4208"/>
        <v>5.1041095890410961</v>
      </c>
      <c r="X1868" s="16" t="e">
        <f>IF(Template!$F$7="Linear interpolation",LinInterp($I$5:$I$22,$G$5:$G$22,W1868),CubicSpline($I$5:$I$22,$G$5:$G$22,W1868))</f>
        <v>#VALUE!</v>
      </c>
      <c r="Y1868" s="221" t="e">
        <f t="shared" si="4195"/>
        <v>#VALUE!</v>
      </c>
      <c r="Z1868" s="221" t="e">
        <f>Y1868/PRODUCT($AA$6:AA1867)</f>
        <v>#VALUE!</v>
      </c>
      <c r="AA1868" s="16" t="e">
        <f t="shared" si="4202"/>
        <v>#VALUE!</v>
      </c>
      <c r="AB1868" s="10" t="e">
        <f t="shared" si="4203"/>
        <v>#VALUE!</v>
      </c>
      <c r="AC1868" s="90">
        <f t="shared" si="4196"/>
        <v>1868</v>
      </c>
      <c r="AD1868" s="17">
        <f t="shared" si="4204"/>
        <v>47861</v>
      </c>
      <c r="AE1868" s="16" t="e">
        <f t="shared" si="4197"/>
        <v>#VALUE!</v>
      </c>
      <c r="AF1868" s="10">
        <f ca="1">IFERROR(AVERAGE(INDIRECT("AE"&amp;AC1868-Template!$F$10+1):INDIRECT("AE"&amp;AC1868)),0)</f>
        <v>0</v>
      </c>
      <c r="AG1868" s="35"/>
      <c r="AH1868" s="86"/>
      <c r="AI1868" s="35"/>
      <c r="AJ1868" s="35"/>
      <c r="AK1868" s="35"/>
      <c r="AL1868" s="35"/>
      <c r="AM1868" s="35"/>
      <c r="AN1868" s="35"/>
      <c r="AO1868" s="35"/>
      <c r="AP1868" s="35"/>
      <c r="AQ1868" s="35"/>
      <c r="AR1868" s="35"/>
      <c r="AS1868" s="35"/>
      <c r="AT1868" s="35"/>
      <c r="AU1868" s="35"/>
      <c r="AV1868" s="35"/>
      <c r="AW1868" s="35"/>
      <c r="AX1868" s="35"/>
      <c r="AY1868" s="35"/>
      <c r="AZ1868" s="17">
        <f t="shared" ref="AZ1868" si="4217">AZ1867+1</f>
        <v>47884</v>
      </c>
      <c r="BA1868" s="216">
        <f t="shared" si="4076"/>
        <v>3</v>
      </c>
      <c r="BB1868" s="216">
        <f t="shared" ref="BB1868" si="4218">BB1867+1</f>
        <v>1863</v>
      </c>
      <c r="BC1868" s="16">
        <f t="shared" si="4078"/>
        <v>5.1041095890410961</v>
      </c>
      <c r="BD1868" s="16">
        <f>IF(Template!$F$7="Linear interpolation",LinInterp($AO$5:$AO$18,$AM$5:$AM$18,BC1868),CubicSpline($AO$5:$AO$18,$AM$5:$AM$18,BC1868))</f>
        <v>13.946294328441493</v>
      </c>
      <c r="BE1868" s="221">
        <f t="shared" si="4157"/>
        <v>1.9471708751148789</v>
      </c>
      <c r="BF1868" s="221">
        <f>BE1868/PRODUCT($BG$6:BG1867)</f>
        <v>1.0003582850416877</v>
      </c>
      <c r="BG1868" s="16">
        <f t="shared" si="4079"/>
        <v>1.0003582850416877</v>
      </c>
      <c r="BH1868" s="10">
        <f t="shared" si="4080"/>
        <v>13.077404021599847</v>
      </c>
      <c r="BI1868" s="90"/>
      <c r="BJ1868" s="17">
        <f t="shared" si="4207"/>
        <v>47861</v>
      </c>
      <c r="BK1868" s="16">
        <f t="shared" si="4200"/>
        <v>12.889103447383587</v>
      </c>
      <c r="BL1868" s="10">
        <f ca="1">IFERROR(AVERAGE(INDIRECT("BK"&amp;AC1868-Template!$F$10+1):INDIRECT("BK"&amp;AC1868)),0)</f>
        <v>12.716704516587141</v>
      </c>
      <c r="BM1868" s="35"/>
      <c r="BN1868" s="86"/>
      <c r="BO1868" s="35"/>
      <c r="BP1868" s="35"/>
      <c r="BQ1868" s="35"/>
      <c r="BR1868" s="35"/>
      <c r="BS1868" s="35"/>
      <c r="BT1868" s="35"/>
      <c r="BU1868" s="35"/>
      <c r="BV1868" s="35"/>
      <c r="BW1868" s="35"/>
      <c r="BX1868" s="35"/>
      <c r="BY1868" s="35"/>
      <c r="BZ1868" s="35"/>
      <c r="CA1868" s="35"/>
      <c r="CB1868" s="35"/>
      <c r="CC1868" s="35"/>
      <c r="CD1868" s="35"/>
      <c r="CE1868" s="35"/>
      <c r="CF1868" s="35"/>
      <c r="CG1868" s="35"/>
      <c r="CH1868" s="35"/>
    </row>
    <row r="1869" spans="1:86" ht="15.6" x14ac:dyDescent="0.3">
      <c r="A1869" s="35"/>
      <c r="B1869" s="86"/>
      <c r="C1869" s="35"/>
      <c r="D1869" s="35"/>
      <c r="E1869" s="35"/>
      <c r="F1869" s="35"/>
      <c r="G1869" s="35"/>
      <c r="H1869" s="35"/>
      <c r="I1869" s="35"/>
      <c r="J1869" s="35"/>
      <c r="K1869" s="35"/>
      <c r="L1869" s="35"/>
      <c r="M1869" s="35"/>
      <c r="N1869" s="35"/>
      <c r="O1869" s="35"/>
      <c r="P1869" s="35"/>
      <c r="Q1869" s="35"/>
      <c r="R1869" s="35"/>
      <c r="S1869" s="35"/>
      <c r="T1869" s="17">
        <f t="shared" si="4201"/>
        <v>47885</v>
      </c>
      <c r="U1869" s="216">
        <f t="shared" si="4194"/>
        <v>4</v>
      </c>
      <c r="V1869" s="216">
        <f t="shared" si="4201"/>
        <v>1864</v>
      </c>
      <c r="W1869" s="16">
        <f t="shared" si="4208"/>
        <v>5.1068493150684935</v>
      </c>
      <c r="X1869" s="16" t="e">
        <f>IF(Template!$F$7="Linear interpolation",LinInterp($I$5:$I$22,$G$5:$G$22,W1869),CubicSpline($I$5:$I$22,$G$5:$G$22,W1869))</f>
        <v>#VALUE!</v>
      </c>
      <c r="Y1869" s="221" t="e">
        <f t="shared" si="4195"/>
        <v>#VALUE!</v>
      </c>
      <c r="Z1869" s="221" t="e">
        <f>Y1869/PRODUCT($AA$6:AA1868)</f>
        <v>#VALUE!</v>
      </c>
      <c r="AA1869" s="16" t="e">
        <f t="shared" si="4202"/>
        <v>#VALUE!</v>
      </c>
      <c r="AB1869" s="10" t="e">
        <f t="shared" si="4203"/>
        <v>#VALUE!</v>
      </c>
      <c r="AC1869" s="90">
        <f t="shared" si="4196"/>
        <v>1869</v>
      </c>
      <c r="AD1869" s="17">
        <f t="shared" si="4204"/>
        <v>47862</v>
      </c>
      <c r="AE1869" s="16" t="e">
        <f t="shared" si="4197"/>
        <v>#VALUE!</v>
      </c>
      <c r="AF1869" s="10">
        <f ca="1">IFERROR(AVERAGE(INDIRECT("AE"&amp;AC1869-Template!$F$10+1):INDIRECT("AE"&amp;AC1869)),0)</f>
        <v>0</v>
      </c>
      <c r="AG1869" s="35"/>
      <c r="AH1869" s="86"/>
      <c r="AI1869" s="35"/>
      <c r="AJ1869" s="35"/>
      <c r="AK1869" s="35"/>
      <c r="AL1869" s="35"/>
      <c r="AM1869" s="35"/>
      <c r="AN1869" s="35"/>
      <c r="AO1869" s="35"/>
      <c r="AP1869" s="35"/>
      <c r="AQ1869" s="35"/>
      <c r="AR1869" s="35"/>
      <c r="AS1869" s="35"/>
      <c r="AT1869" s="35"/>
      <c r="AU1869" s="35"/>
      <c r="AV1869" s="35"/>
      <c r="AW1869" s="35"/>
      <c r="AX1869" s="35"/>
      <c r="AY1869" s="35"/>
      <c r="AZ1869" s="17">
        <f t="shared" ref="AZ1869" si="4219">AZ1868+1</f>
        <v>47885</v>
      </c>
      <c r="BA1869" s="216">
        <f t="shared" ref="BA1869:BA1932" si="4220">WEEKDAY(AZ1869,2)</f>
        <v>4</v>
      </c>
      <c r="BB1869" s="216">
        <f t="shared" ref="BB1869" si="4221">BB1868+1</f>
        <v>1864</v>
      </c>
      <c r="BC1869" s="16">
        <f t="shared" ref="BC1869:BC1932" si="4222">YEARFRAC($T$5,AZ1869,3)</f>
        <v>5.1068493150684935</v>
      </c>
      <c r="BD1869" s="16">
        <f>IF(Template!$F$7="Linear interpolation",LinInterp($AO$5:$AO$18,$AM$5:$AM$18,BC1869),CubicSpline($AO$5:$AO$18,$AM$5:$AM$18,BC1869))</f>
        <v>13.946311752471996</v>
      </c>
      <c r="BE1869" s="221">
        <f t="shared" si="4157"/>
        <v>1.9478690054160912</v>
      </c>
      <c r="BF1869" s="221">
        <f>BE1869/PRODUCT($BG$6:BG1868)</f>
        <v>1.0003585357146281</v>
      </c>
      <c r="BG1869" s="16">
        <f t="shared" ref="BG1869:BG1932" si="4223">1+BH1869/365/100</f>
        <v>1.0003585357146281</v>
      </c>
      <c r="BH1869" s="10">
        <f t="shared" ref="BH1869:BH1932" si="4224">IF(OR(BA1869=6,BA1869=7),BH1868,(BF1869-1)*365*100)</f>
        <v>13.086553583924632</v>
      </c>
      <c r="BI1869" s="90"/>
      <c r="BJ1869" s="17">
        <f t="shared" si="4207"/>
        <v>47862</v>
      </c>
      <c r="BK1869" s="16">
        <f t="shared" si="4200"/>
        <v>12.869400694888732</v>
      </c>
      <c r="BL1869" s="10">
        <f ca="1">IFERROR(AVERAGE(INDIRECT("BK"&amp;AC1869-Template!$F$10+1):INDIRECT("BK"&amp;AC1869)),0)</f>
        <v>12.727068381189678</v>
      </c>
      <c r="BM1869" s="35"/>
      <c r="BN1869" s="86"/>
      <c r="BO1869" s="35"/>
      <c r="BP1869" s="35"/>
      <c r="BQ1869" s="35"/>
      <c r="BR1869" s="35"/>
      <c r="BS1869" s="35"/>
      <c r="BT1869" s="35"/>
      <c r="BU1869" s="35"/>
      <c r="BV1869" s="35"/>
      <c r="BW1869" s="35"/>
      <c r="BX1869" s="35"/>
      <c r="BY1869" s="35"/>
      <c r="BZ1869" s="35"/>
      <c r="CA1869" s="35"/>
      <c r="CB1869" s="35"/>
      <c r="CC1869" s="35"/>
      <c r="CD1869" s="35"/>
      <c r="CE1869" s="35"/>
      <c r="CF1869" s="35"/>
      <c r="CG1869" s="35"/>
      <c r="CH1869" s="35"/>
    </row>
    <row r="1870" spans="1:86" ht="15.6" x14ac:dyDescent="0.3">
      <c r="A1870" s="35"/>
      <c r="B1870" s="86"/>
      <c r="C1870" s="35"/>
      <c r="D1870" s="35"/>
      <c r="E1870" s="35"/>
      <c r="F1870" s="35"/>
      <c r="G1870" s="35"/>
      <c r="H1870" s="35"/>
      <c r="I1870" s="35"/>
      <c r="J1870" s="35"/>
      <c r="K1870" s="35"/>
      <c r="L1870" s="35"/>
      <c r="M1870" s="35"/>
      <c r="N1870" s="35"/>
      <c r="O1870" s="35"/>
      <c r="P1870" s="35"/>
      <c r="Q1870" s="35"/>
      <c r="R1870" s="35"/>
      <c r="S1870" s="35"/>
      <c r="T1870" s="17">
        <f t="shared" si="4201"/>
        <v>47886</v>
      </c>
      <c r="U1870" s="216">
        <f t="shared" si="4194"/>
        <v>5</v>
      </c>
      <c r="V1870" s="216">
        <f t="shared" si="4201"/>
        <v>1865</v>
      </c>
      <c r="W1870" s="16">
        <f t="shared" si="4208"/>
        <v>5.1095890410958908</v>
      </c>
      <c r="X1870" s="16" t="e">
        <f>IF(Template!$F$7="Linear interpolation",LinInterp($I$5:$I$22,$G$5:$G$22,W1870),CubicSpline($I$5:$I$22,$G$5:$G$22,W1870))</f>
        <v>#VALUE!</v>
      </c>
      <c r="Y1870" s="221" t="e">
        <f t="shared" si="4195"/>
        <v>#VALUE!</v>
      </c>
      <c r="Z1870" s="221" t="e">
        <f>Y1870/PRODUCT($AA$6:AA1869)</f>
        <v>#VALUE!</v>
      </c>
      <c r="AA1870" s="16" t="e">
        <f t="shared" si="4202"/>
        <v>#VALUE!</v>
      </c>
      <c r="AB1870" s="10" t="e">
        <f t="shared" si="4203"/>
        <v>#VALUE!</v>
      </c>
      <c r="AC1870" s="90">
        <f t="shared" si="4196"/>
        <v>1870</v>
      </c>
      <c r="AD1870" s="17">
        <f t="shared" si="4204"/>
        <v>47863</v>
      </c>
      <c r="AE1870" s="16" t="e">
        <f t="shared" si="4197"/>
        <v>#VALUE!</v>
      </c>
      <c r="AF1870" s="10">
        <f ca="1">IFERROR(AVERAGE(INDIRECT("AE"&amp;AC1870-Template!$F$10+1):INDIRECT("AE"&amp;AC1870)),0)</f>
        <v>0</v>
      </c>
      <c r="AG1870" s="35"/>
      <c r="AH1870" s="86"/>
      <c r="AI1870" s="35"/>
      <c r="AJ1870" s="35"/>
      <c r="AK1870" s="35"/>
      <c r="AL1870" s="35"/>
      <c r="AM1870" s="35"/>
      <c r="AN1870" s="35"/>
      <c r="AO1870" s="35"/>
      <c r="AP1870" s="35"/>
      <c r="AQ1870" s="35"/>
      <c r="AR1870" s="35"/>
      <c r="AS1870" s="35"/>
      <c r="AT1870" s="35"/>
      <c r="AU1870" s="35"/>
      <c r="AV1870" s="35"/>
      <c r="AW1870" s="35"/>
      <c r="AX1870" s="35"/>
      <c r="AY1870" s="35"/>
      <c r="AZ1870" s="17">
        <f t="shared" ref="AZ1870" si="4225">AZ1869+1</f>
        <v>47886</v>
      </c>
      <c r="BA1870" s="216">
        <f t="shared" si="4220"/>
        <v>5</v>
      </c>
      <c r="BB1870" s="216">
        <f t="shared" ref="BB1870" si="4226">BB1869+1</f>
        <v>1865</v>
      </c>
      <c r="BC1870" s="16">
        <f t="shared" si="4222"/>
        <v>5.1095890410958908</v>
      </c>
      <c r="BD1870" s="16">
        <f>IF(Template!$F$7="Linear interpolation",LinInterp($AO$5:$AO$18,$AM$5:$AM$18,BC1870),CubicSpline($AO$5:$AO$18,$AM$5:$AM$18,BC1870))</f>
        <v>13.946334729292635</v>
      </c>
      <c r="BE1870" s="221">
        <f t="shared" si="4157"/>
        <v>1.9485678728449856</v>
      </c>
      <c r="BF1870" s="221">
        <f>BE1870/PRODUCT($BG$6:BG1869)</f>
        <v>1.0003587856405902</v>
      </c>
      <c r="BG1870" s="16">
        <f t="shared" si="4223"/>
        <v>1.0003587856405902</v>
      </c>
      <c r="BH1870" s="10">
        <f t="shared" si="4224"/>
        <v>13.095675881543034</v>
      </c>
      <c r="BI1870" s="90"/>
      <c r="BJ1870" s="17">
        <f t="shared" si="4207"/>
        <v>47863</v>
      </c>
      <c r="BK1870" s="16">
        <f t="shared" si="4200"/>
        <v>12.879126945444686</v>
      </c>
      <c r="BL1870" s="10">
        <f ca="1">IFERROR(AVERAGE(INDIRECT("BK"&amp;AC1870-Template!$F$10+1):INDIRECT("BK"&amp;AC1870)),0)</f>
        <v>12.735956028961159</v>
      </c>
      <c r="BM1870" s="35"/>
      <c r="BN1870" s="86"/>
      <c r="BO1870" s="35"/>
      <c r="BP1870" s="35"/>
      <c r="BQ1870" s="35"/>
      <c r="BR1870" s="35"/>
      <c r="BS1870" s="35"/>
      <c r="BT1870" s="35"/>
      <c r="BU1870" s="35"/>
      <c r="BV1870" s="35"/>
      <c r="BW1870" s="35"/>
      <c r="BX1870" s="35"/>
      <c r="BY1870" s="35"/>
      <c r="BZ1870" s="35"/>
      <c r="CA1870" s="35"/>
      <c r="CB1870" s="35"/>
      <c r="CC1870" s="35"/>
      <c r="CD1870" s="35"/>
      <c r="CE1870" s="35"/>
      <c r="CF1870" s="35"/>
      <c r="CG1870" s="35"/>
      <c r="CH1870" s="35"/>
    </row>
    <row r="1871" spans="1:86" ht="15.6" x14ac:dyDescent="0.3">
      <c r="A1871" s="35"/>
      <c r="B1871" s="86"/>
      <c r="C1871" s="35"/>
      <c r="D1871" s="35"/>
      <c r="E1871" s="35"/>
      <c r="F1871" s="35"/>
      <c r="G1871" s="35"/>
      <c r="H1871" s="35"/>
      <c r="I1871" s="35"/>
      <c r="J1871" s="35"/>
      <c r="K1871" s="35"/>
      <c r="L1871" s="35"/>
      <c r="M1871" s="35"/>
      <c r="N1871" s="35"/>
      <c r="O1871" s="35"/>
      <c r="P1871" s="35"/>
      <c r="Q1871" s="35"/>
      <c r="R1871" s="35"/>
      <c r="S1871" s="35"/>
      <c r="T1871" s="17">
        <f t="shared" si="4201"/>
        <v>47887</v>
      </c>
      <c r="U1871" s="216">
        <f t="shared" si="4194"/>
        <v>6</v>
      </c>
      <c r="V1871" s="216">
        <f t="shared" si="4201"/>
        <v>1866</v>
      </c>
      <c r="W1871" s="16">
        <f t="shared" si="4208"/>
        <v>5.1123287671232873</v>
      </c>
      <c r="X1871" s="16" t="e">
        <f>IF(Template!$F$7="Linear interpolation",LinInterp($I$5:$I$22,$G$5:$G$22,W1871),CubicSpline($I$5:$I$22,$G$5:$G$22,W1871))</f>
        <v>#VALUE!</v>
      </c>
      <c r="Y1871" s="221" t="e">
        <f t="shared" si="4195"/>
        <v>#VALUE!</v>
      </c>
      <c r="Z1871" s="221" t="e">
        <f>Y1871/PRODUCT($AA$6:AA1870)</f>
        <v>#VALUE!</v>
      </c>
      <c r="AA1871" s="16" t="e">
        <f t="shared" si="4202"/>
        <v>#VALUE!</v>
      </c>
      <c r="AB1871" s="10" t="e">
        <f t="shared" si="4203"/>
        <v>#VALUE!</v>
      </c>
      <c r="AC1871" s="90">
        <f t="shared" si="4196"/>
        <v>1871</v>
      </c>
      <c r="AD1871" s="17">
        <f t="shared" si="4204"/>
        <v>47864</v>
      </c>
      <c r="AE1871" s="16" t="e">
        <f t="shared" si="4197"/>
        <v>#VALUE!</v>
      </c>
      <c r="AF1871" s="10">
        <f ca="1">IFERROR(AVERAGE(INDIRECT("AE"&amp;AC1871-Template!$F$10+1):INDIRECT("AE"&amp;AC1871)),0)</f>
        <v>0</v>
      </c>
      <c r="AG1871" s="35"/>
      <c r="AH1871" s="86"/>
      <c r="AI1871" s="35"/>
      <c r="AJ1871" s="35"/>
      <c r="AK1871" s="35"/>
      <c r="AL1871" s="35"/>
      <c r="AM1871" s="35"/>
      <c r="AN1871" s="35"/>
      <c r="AO1871" s="35"/>
      <c r="AP1871" s="35"/>
      <c r="AQ1871" s="35"/>
      <c r="AR1871" s="35"/>
      <c r="AS1871" s="35"/>
      <c r="AT1871" s="35"/>
      <c r="AU1871" s="35"/>
      <c r="AV1871" s="35"/>
      <c r="AW1871" s="35"/>
      <c r="AX1871" s="35"/>
      <c r="AY1871" s="35"/>
      <c r="AZ1871" s="17">
        <f t="shared" ref="AZ1871" si="4227">AZ1870+1</f>
        <v>47887</v>
      </c>
      <c r="BA1871" s="216">
        <f t="shared" si="4220"/>
        <v>6</v>
      </c>
      <c r="BB1871" s="216">
        <f t="shared" ref="BB1871" si="4228">BB1870+1</f>
        <v>1866</v>
      </c>
      <c r="BC1871" s="16">
        <f t="shared" si="4222"/>
        <v>5.1123287671232873</v>
      </c>
      <c r="BD1871" s="16">
        <f>IF(Template!$F$7="Linear interpolation",LinInterp($AO$5:$AO$18,$AM$5:$AM$18,BC1871),CubicSpline($AO$5:$AO$18,$AM$5:$AM$18,BC1871))</f>
        <v>13.9463632332792</v>
      </c>
      <c r="BE1871" s="221">
        <f t="shared" si="4157"/>
        <v>1.9492674765547593</v>
      </c>
      <c r="BF1871" s="221">
        <f>BE1871/PRODUCT($BG$6:BG1870)</f>
        <v>1.0003590348170692</v>
      </c>
      <c r="BG1871" s="16">
        <f t="shared" si="4223"/>
        <v>1.0003587856405902</v>
      </c>
      <c r="BH1871" s="10">
        <f t="shared" si="4224"/>
        <v>13.095675881543034</v>
      </c>
      <c r="BI1871" s="90"/>
      <c r="BJ1871" s="17">
        <f t="shared" si="4207"/>
        <v>47864</v>
      </c>
      <c r="BK1871" s="16">
        <f t="shared" si="4200"/>
        <v>12.888827944548709</v>
      </c>
      <c r="BL1871" s="10">
        <f ca="1">IFERROR(AVERAGE(INDIRECT("BK"&amp;AC1871-Template!$F$10+1):INDIRECT("BK"&amp;AC1871)),0)</f>
        <v>12.745759193885343</v>
      </c>
      <c r="BM1871" s="35"/>
      <c r="BN1871" s="86"/>
      <c r="BO1871" s="35"/>
      <c r="BP1871" s="35"/>
      <c r="BQ1871" s="35"/>
      <c r="BR1871" s="35"/>
      <c r="BS1871" s="35"/>
      <c r="BT1871" s="35"/>
      <c r="BU1871" s="35"/>
      <c r="BV1871" s="35"/>
      <c r="BW1871" s="35"/>
      <c r="BX1871" s="35"/>
      <c r="BY1871" s="35"/>
      <c r="BZ1871" s="35"/>
      <c r="CA1871" s="35"/>
      <c r="CB1871" s="35"/>
      <c r="CC1871" s="35"/>
      <c r="CD1871" s="35"/>
      <c r="CE1871" s="35"/>
      <c r="CF1871" s="35"/>
      <c r="CG1871" s="35"/>
      <c r="CH1871" s="35"/>
    </row>
    <row r="1872" spans="1:86" ht="15.6" x14ac:dyDescent="0.3">
      <c r="A1872" s="35"/>
      <c r="B1872" s="86"/>
      <c r="C1872" s="35"/>
      <c r="D1872" s="35"/>
      <c r="E1872" s="35"/>
      <c r="F1872" s="35"/>
      <c r="G1872" s="35"/>
      <c r="H1872" s="35"/>
      <c r="I1872" s="35"/>
      <c r="J1872" s="35"/>
      <c r="K1872" s="35"/>
      <c r="L1872" s="35"/>
      <c r="M1872" s="35"/>
      <c r="N1872" s="35"/>
      <c r="O1872" s="35"/>
      <c r="P1872" s="35"/>
      <c r="Q1872" s="35"/>
      <c r="R1872" s="35"/>
      <c r="S1872" s="35"/>
      <c r="T1872" s="17">
        <f t="shared" si="4201"/>
        <v>47888</v>
      </c>
      <c r="U1872" s="216">
        <f t="shared" si="4194"/>
        <v>7</v>
      </c>
      <c r="V1872" s="216">
        <f t="shared" si="4201"/>
        <v>1867</v>
      </c>
      <c r="W1872" s="16">
        <f t="shared" si="4208"/>
        <v>5.1150684931506847</v>
      </c>
      <c r="X1872" s="16" t="e">
        <f>IF(Template!$F$7="Linear interpolation",LinInterp($I$5:$I$22,$G$5:$G$22,W1872),CubicSpline($I$5:$I$22,$G$5:$G$22,W1872))</f>
        <v>#VALUE!</v>
      </c>
      <c r="Y1872" s="221" t="e">
        <f t="shared" si="4195"/>
        <v>#VALUE!</v>
      </c>
      <c r="Z1872" s="221" t="e">
        <f>Y1872/PRODUCT($AA$6:AA1871)</f>
        <v>#VALUE!</v>
      </c>
      <c r="AA1872" s="16" t="e">
        <f t="shared" si="4202"/>
        <v>#VALUE!</v>
      </c>
      <c r="AB1872" s="10" t="e">
        <f t="shared" si="4203"/>
        <v>#VALUE!</v>
      </c>
      <c r="AC1872" s="90">
        <f t="shared" si="4196"/>
        <v>1872</v>
      </c>
      <c r="AD1872" s="17">
        <f t="shared" si="4204"/>
        <v>47865</v>
      </c>
      <c r="AE1872" s="16" t="e">
        <f t="shared" si="4197"/>
        <v>#VALUE!</v>
      </c>
      <c r="AF1872" s="10">
        <f ca="1">IFERROR(AVERAGE(INDIRECT("AE"&amp;AC1872-Template!$F$10+1):INDIRECT("AE"&amp;AC1872)),0)</f>
        <v>0</v>
      </c>
      <c r="AG1872" s="35"/>
      <c r="AH1872" s="86"/>
      <c r="AI1872" s="35"/>
      <c r="AJ1872" s="35"/>
      <c r="AK1872" s="35"/>
      <c r="AL1872" s="35"/>
      <c r="AM1872" s="35"/>
      <c r="AN1872" s="35"/>
      <c r="AO1872" s="35"/>
      <c r="AP1872" s="35"/>
      <c r="AQ1872" s="35"/>
      <c r="AR1872" s="35"/>
      <c r="AS1872" s="35"/>
      <c r="AT1872" s="35"/>
      <c r="AU1872" s="35"/>
      <c r="AV1872" s="35"/>
      <c r="AW1872" s="35"/>
      <c r="AX1872" s="35"/>
      <c r="AY1872" s="35"/>
      <c r="AZ1872" s="17">
        <f t="shared" ref="AZ1872" si="4229">AZ1871+1</f>
        <v>47888</v>
      </c>
      <c r="BA1872" s="216">
        <f t="shared" si="4220"/>
        <v>7</v>
      </c>
      <c r="BB1872" s="216">
        <f t="shared" ref="BB1872" si="4230">BB1871+1</f>
        <v>1867</v>
      </c>
      <c r="BC1872" s="16">
        <f t="shared" si="4222"/>
        <v>5.1150684931506847</v>
      </c>
      <c r="BD1872" s="16">
        <f>IF(Template!$F$7="Linear interpolation",LinInterp($AO$5:$AO$18,$AM$5:$AM$18,BC1872),CubicSpline($AO$5:$AO$18,$AM$5:$AM$18,BC1872))</f>
        <v>13.946397238807474</v>
      </c>
      <c r="BE1872" s="221">
        <f t="shared" si="4157"/>
        <v>1.9499678156924107</v>
      </c>
      <c r="BF1872" s="221">
        <f>BE1872/PRODUCT($BG$6:BG1871)</f>
        <v>1.0003595324181667</v>
      </c>
      <c r="BG1872" s="16">
        <f t="shared" si="4223"/>
        <v>1.0003587856405902</v>
      </c>
      <c r="BH1872" s="10">
        <f t="shared" si="4224"/>
        <v>13.095675881543034</v>
      </c>
      <c r="BI1872" s="90"/>
      <c r="BJ1872" s="17">
        <f t="shared" si="4207"/>
        <v>47865</v>
      </c>
      <c r="BK1872" s="16">
        <f t="shared" si="4200"/>
        <v>12.898503600351052</v>
      </c>
      <c r="BL1872" s="10">
        <f ca="1">IFERROR(AVERAGE(INDIRECT("BK"&amp;AC1872-Template!$F$10+1):INDIRECT("BK"&amp;AC1872)),0)</f>
        <v>12.75557680794876</v>
      </c>
      <c r="BM1872" s="35"/>
      <c r="BN1872" s="86"/>
      <c r="BO1872" s="35"/>
      <c r="BP1872" s="35"/>
      <c r="BQ1872" s="35"/>
      <c r="BR1872" s="35"/>
      <c r="BS1872" s="35"/>
      <c r="BT1872" s="35"/>
      <c r="BU1872" s="35"/>
      <c r="BV1872" s="35"/>
      <c r="BW1872" s="35"/>
      <c r="BX1872" s="35"/>
      <c r="BY1872" s="35"/>
      <c r="BZ1872" s="35"/>
      <c r="CA1872" s="35"/>
      <c r="CB1872" s="35"/>
      <c r="CC1872" s="35"/>
      <c r="CD1872" s="35"/>
      <c r="CE1872" s="35"/>
      <c r="CF1872" s="35"/>
      <c r="CG1872" s="35"/>
      <c r="CH1872" s="35"/>
    </row>
    <row r="1873" spans="1:86" ht="15.6" x14ac:dyDescent="0.3">
      <c r="A1873" s="35"/>
      <c r="B1873" s="86"/>
      <c r="C1873" s="35"/>
      <c r="D1873" s="35"/>
      <c r="E1873" s="35"/>
      <c r="F1873" s="35"/>
      <c r="G1873" s="35"/>
      <c r="H1873" s="35"/>
      <c r="I1873" s="35"/>
      <c r="J1873" s="35"/>
      <c r="K1873" s="35"/>
      <c r="L1873" s="35"/>
      <c r="M1873" s="35"/>
      <c r="N1873" s="35"/>
      <c r="O1873" s="35"/>
      <c r="P1873" s="35"/>
      <c r="Q1873" s="35"/>
      <c r="R1873" s="35"/>
      <c r="S1873" s="35"/>
      <c r="T1873" s="17">
        <f t="shared" si="4201"/>
        <v>47889</v>
      </c>
      <c r="U1873" s="216">
        <f t="shared" si="4194"/>
        <v>1</v>
      </c>
      <c r="V1873" s="216">
        <f t="shared" si="4201"/>
        <v>1868</v>
      </c>
      <c r="W1873" s="16">
        <f t="shared" si="4208"/>
        <v>5.117808219178082</v>
      </c>
      <c r="X1873" s="16" t="e">
        <f>IF(Template!$F$7="Linear interpolation",LinInterp($I$5:$I$22,$G$5:$G$22,W1873),CubicSpline($I$5:$I$22,$G$5:$G$22,W1873))</f>
        <v>#VALUE!</v>
      </c>
      <c r="Y1873" s="221" t="e">
        <f t="shared" si="4195"/>
        <v>#VALUE!</v>
      </c>
      <c r="Z1873" s="221" t="e">
        <f>Y1873/PRODUCT($AA$6:AA1872)</f>
        <v>#VALUE!</v>
      </c>
      <c r="AA1873" s="16" t="e">
        <f t="shared" si="4202"/>
        <v>#VALUE!</v>
      </c>
      <c r="AB1873" s="10" t="e">
        <f t="shared" si="4203"/>
        <v>#VALUE!</v>
      </c>
      <c r="AC1873" s="90">
        <f t="shared" si="4196"/>
        <v>1873</v>
      </c>
      <c r="AD1873" s="17">
        <f t="shared" si="4204"/>
        <v>47866</v>
      </c>
      <c r="AE1873" s="16" t="e">
        <f t="shared" si="4197"/>
        <v>#VALUE!</v>
      </c>
      <c r="AF1873" s="10">
        <f ca="1">IFERROR(AVERAGE(INDIRECT("AE"&amp;AC1873-Template!$F$10+1):INDIRECT("AE"&amp;AC1873)),0)</f>
        <v>0</v>
      </c>
      <c r="AG1873" s="35"/>
      <c r="AH1873" s="86"/>
      <c r="AI1873" s="35"/>
      <c r="AJ1873" s="35"/>
      <c r="AK1873" s="35"/>
      <c r="AL1873" s="35"/>
      <c r="AM1873" s="35"/>
      <c r="AN1873" s="35"/>
      <c r="AO1873" s="35"/>
      <c r="AP1873" s="35"/>
      <c r="AQ1873" s="35"/>
      <c r="AR1873" s="35"/>
      <c r="AS1873" s="35"/>
      <c r="AT1873" s="35"/>
      <c r="AU1873" s="35"/>
      <c r="AV1873" s="35"/>
      <c r="AW1873" s="35"/>
      <c r="AX1873" s="35"/>
      <c r="AY1873" s="35"/>
      <c r="AZ1873" s="17">
        <f t="shared" ref="AZ1873" si="4231">AZ1872+1</f>
        <v>47889</v>
      </c>
      <c r="BA1873" s="216">
        <f t="shared" si="4220"/>
        <v>1</v>
      </c>
      <c r="BB1873" s="216">
        <f t="shared" ref="BB1873" si="4232">BB1872+1</f>
        <v>1868</v>
      </c>
      <c r="BC1873" s="16">
        <f t="shared" si="4222"/>
        <v>5.117808219178082</v>
      </c>
      <c r="BD1873" s="16">
        <f>IF(Template!$F$7="Linear interpolation",LinInterp($AO$5:$AO$18,$AM$5:$AM$18,BC1873),CubicSpline($AO$5:$AO$18,$AM$5:$AM$18,BC1873))</f>
        <v>13.946436720253248</v>
      </c>
      <c r="BE1873" s="221">
        <f t="shared" si="4157"/>
        <v>1.9506688893987312</v>
      </c>
      <c r="BF1873" s="221">
        <f>BE1873/PRODUCT($BG$6:BG1872)</f>
        <v>1.0003602776897091</v>
      </c>
      <c r="BG1873" s="16">
        <f t="shared" si="4223"/>
        <v>1.0003602776897091</v>
      </c>
      <c r="BH1873" s="10">
        <f t="shared" si="4224"/>
        <v>13.150135674383723</v>
      </c>
      <c r="BI1873" s="90"/>
      <c r="BJ1873" s="17">
        <f t="shared" si="4207"/>
        <v>47866</v>
      </c>
      <c r="BK1873" s="16">
        <f t="shared" si="4200"/>
        <v>12.898503600351052</v>
      </c>
      <c r="BL1873" s="10">
        <f ca="1">IFERROR(AVERAGE(INDIRECT("BK"&amp;AC1873-Template!$F$10+1):INDIRECT("BK"&amp;AC1873)),0)</f>
        <v>12.765083939481745</v>
      </c>
      <c r="BM1873" s="35"/>
      <c r="BN1873" s="86"/>
      <c r="BO1873" s="35"/>
      <c r="BP1873" s="35"/>
      <c r="BQ1873" s="35"/>
      <c r="BR1873" s="35"/>
      <c r="BS1873" s="35"/>
      <c r="BT1873" s="35"/>
      <c r="BU1873" s="35"/>
      <c r="BV1873" s="35"/>
      <c r="BW1873" s="35"/>
      <c r="BX1873" s="35"/>
      <c r="BY1873" s="35"/>
      <c r="BZ1873" s="35"/>
      <c r="CA1873" s="35"/>
      <c r="CB1873" s="35"/>
      <c r="CC1873" s="35"/>
      <c r="CD1873" s="35"/>
      <c r="CE1873" s="35"/>
      <c r="CF1873" s="35"/>
      <c r="CG1873" s="35"/>
      <c r="CH1873" s="35"/>
    </row>
    <row r="1874" spans="1:86" ht="15.6" x14ac:dyDescent="0.3">
      <c r="A1874" s="35"/>
      <c r="B1874" s="86"/>
      <c r="C1874" s="35"/>
      <c r="D1874" s="35"/>
      <c r="E1874" s="35"/>
      <c r="F1874" s="35"/>
      <c r="G1874" s="35"/>
      <c r="H1874" s="35"/>
      <c r="I1874" s="35"/>
      <c r="J1874" s="35"/>
      <c r="K1874" s="35"/>
      <c r="L1874" s="35"/>
      <c r="M1874" s="35"/>
      <c r="N1874" s="35"/>
      <c r="O1874" s="35"/>
      <c r="P1874" s="35"/>
      <c r="Q1874" s="35"/>
      <c r="R1874" s="35"/>
      <c r="S1874" s="35"/>
      <c r="T1874" s="17">
        <f t="shared" si="4201"/>
        <v>47890</v>
      </c>
      <c r="U1874" s="216">
        <f t="shared" si="4194"/>
        <v>2</v>
      </c>
      <c r="V1874" s="216">
        <f t="shared" si="4201"/>
        <v>1869</v>
      </c>
      <c r="W1874" s="16">
        <f t="shared" si="4208"/>
        <v>5.1205479452054794</v>
      </c>
      <c r="X1874" s="16" t="e">
        <f>IF(Template!$F$7="Linear interpolation",LinInterp($I$5:$I$22,$G$5:$G$22,W1874),CubicSpline($I$5:$I$22,$G$5:$G$22,W1874))</f>
        <v>#VALUE!</v>
      </c>
      <c r="Y1874" s="221" t="e">
        <f t="shared" si="4195"/>
        <v>#VALUE!</v>
      </c>
      <c r="Z1874" s="221" t="e">
        <f>Y1874/PRODUCT($AA$6:AA1873)</f>
        <v>#VALUE!</v>
      </c>
      <c r="AA1874" s="16" t="e">
        <f t="shared" si="4202"/>
        <v>#VALUE!</v>
      </c>
      <c r="AB1874" s="10" t="e">
        <f t="shared" si="4203"/>
        <v>#VALUE!</v>
      </c>
      <c r="AC1874" s="90">
        <f t="shared" si="4196"/>
        <v>1874</v>
      </c>
      <c r="AD1874" s="17">
        <f t="shared" si="4204"/>
        <v>47867</v>
      </c>
      <c r="AE1874" s="16" t="e">
        <f t="shared" si="4197"/>
        <v>#VALUE!</v>
      </c>
      <c r="AF1874" s="10">
        <f ca="1">IFERROR(AVERAGE(INDIRECT("AE"&amp;AC1874-Template!$F$10+1):INDIRECT("AE"&amp;AC1874)),0)</f>
        <v>0</v>
      </c>
      <c r="AG1874" s="35"/>
      <c r="AH1874" s="86"/>
      <c r="AI1874" s="35"/>
      <c r="AJ1874" s="35"/>
      <c r="AK1874" s="35"/>
      <c r="AL1874" s="35"/>
      <c r="AM1874" s="35"/>
      <c r="AN1874" s="35"/>
      <c r="AO1874" s="35"/>
      <c r="AP1874" s="35"/>
      <c r="AQ1874" s="35"/>
      <c r="AR1874" s="35"/>
      <c r="AS1874" s="35"/>
      <c r="AT1874" s="35"/>
      <c r="AU1874" s="35"/>
      <c r="AV1874" s="35"/>
      <c r="AW1874" s="35"/>
      <c r="AX1874" s="35"/>
      <c r="AY1874" s="35"/>
      <c r="AZ1874" s="17">
        <f t="shared" ref="AZ1874" si="4233">AZ1873+1</f>
        <v>47890</v>
      </c>
      <c r="BA1874" s="216">
        <f t="shared" si="4220"/>
        <v>2</v>
      </c>
      <c r="BB1874" s="216">
        <f t="shared" ref="BB1874" si="4234">BB1873+1</f>
        <v>1869</v>
      </c>
      <c r="BC1874" s="16">
        <f t="shared" si="4222"/>
        <v>5.1205479452054794</v>
      </c>
      <c r="BD1874" s="16">
        <f>IF(Template!$F$7="Linear interpolation",LinInterp($AO$5:$AO$18,$AM$5:$AM$18,BC1874),CubicSpline($AO$5:$AO$18,$AM$5:$AM$18,BC1874))</f>
        <v>13.946481651992304</v>
      </c>
      <c r="BE1874" s="221">
        <f t="shared" si="4157"/>
        <v>1.95137069680828</v>
      </c>
      <c r="BF1874" s="221">
        <f>BE1874/PRODUCT($BG$6:BG1873)</f>
        <v>1.0003597778246032</v>
      </c>
      <c r="BG1874" s="16">
        <f t="shared" si="4223"/>
        <v>1.0003597778246032</v>
      </c>
      <c r="BH1874" s="10">
        <f t="shared" si="4224"/>
        <v>13.131890598015673</v>
      </c>
      <c r="BI1874" s="90"/>
      <c r="BJ1874" s="17">
        <f t="shared" si="4207"/>
        <v>47867</v>
      </c>
      <c r="BK1874" s="16">
        <f t="shared" si="4200"/>
        <v>12.898503600351052</v>
      </c>
      <c r="BL1874" s="10">
        <f ca="1">IFERROR(AVERAGE(INDIRECT("BK"&amp;AC1874-Template!$F$10+1):INDIRECT("BK"&amp;AC1874)),0)</f>
        <v>12.774278174580258</v>
      </c>
      <c r="BM1874" s="35"/>
      <c r="BN1874" s="86"/>
      <c r="BO1874" s="35"/>
      <c r="BP1874" s="35"/>
      <c r="BQ1874" s="35"/>
      <c r="BR1874" s="35"/>
      <c r="BS1874" s="35"/>
      <c r="BT1874" s="35"/>
      <c r="BU1874" s="35"/>
      <c r="BV1874" s="35"/>
      <c r="BW1874" s="35"/>
      <c r="BX1874" s="35"/>
      <c r="BY1874" s="35"/>
      <c r="BZ1874" s="35"/>
      <c r="CA1874" s="35"/>
      <c r="CB1874" s="35"/>
      <c r="CC1874" s="35"/>
      <c r="CD1874" s="35"/>
      <c r="CE1874" s="35"/>
      <c r="CF1874" s="35"/>
      <c r="CG1874" s="35"/>
      <c r="CH1874" s="35"/>
    </row>
    <row r="1875" spans="1:86" ht="15.6" x14ac:dyDescent="0.3">
      <c r="A1875" s="35"/>
      <c r="B1875" s="86"/>
      <c r="C1875" s="35"/>
      <c r="D1875" s="35"/>
      <c r="E1875" s="35"/>
      <c r="F1875" s="35"/>
      <c r="G1875" s="35"/>
      <c r="H1875" s="35"/>
      <c r="I1875" s="35"/>
      <c r="J1875" s="35"/>
      <c r="K1875" s="35"/>
      <c r="L1875" s="35"/>
      <c r="M1875" s="35"/>
      <c r="N1875" s="35"/>
      <c r="O1875" s="35"/>
      <c r="P1875" s="35"/>
      <c r="Q1875" s="35"/>
      <c r="R1875" s="35"/>
      <c r="S1875" s="35"/>
      <c r="T1875" s="17">
        <f t="shared" si="4201"/>
        <v>47891</v>
      </c>
      <c r="U1875" s="216">
        <f t="shared" si="4194"/>
        <v>3</v>
      </c>
      <c r="V1875" s="216">
        <f t="shared" si="4201"/>
        <v>1870</v>
      </c>
      <c r="W1875" s="16">
        <f t="shared" si="4208"/>
        <v>5.1232876712328768</v>
      </c>
      <c r="X1875" s="16" t="e">
        <f>IF(Template!$F$7="Linear interpolation",LinInterp($I$5:$I$22,$G$5:$G$22,W1875),CubicSpline($I$5:$I$22,$G$5:$G$22,W1875))</f>
        <v>#VALUE!</v>
      </c>
      <c r="Y1875" s="221" t="e">
        <f t="shared" si="4195"/>
        <v>#VALUE!</v>
      </c>
      <c r="Z1875" s="221" t="e">
        <f>Y1875/PRODUCT($AA$6:AA1874)</f>
        <v>#VALUE!</v>
      </c>
      <c r="AA1875" s="16" t="e">
        <f t="shared" si="4202"/>
        <v>#VALUE!</v>
      </c>
      <c r="AB1875" s="10" t="e">
        <f t="shared" si="4203"/>
        <v>#VALUE!</v>
      </c>
      <c r="AC1875" s="90">
        <f t="shared" si="4196"/>
        <v>1875</v>
      </c>
      <c r="AD1875" s="17">
        <f t="shared" si="4204"/>
        <v>47868</v>
      </c>
      <c r="AE1875" s="16" t="e">
        <f t="shared" si="4197"/>
        <v>#VALUE!</v>
      </c>
      <c r="AF1875" s="10">
        <f ca="1">IFERROR(AVERAGE(INDIRECT("AE"&amp;AC1875-Template!$F$10+1):INDIRECT("AE"&amp;AC1875)),0)</f>
        <v>0</v>
      </c>
      <c r="AG1875" s="35"/>
      <c r="AH1875" s="86"/>
      <c r="AI1875" s="35"/>
      <c r="AJ1875" s="35"/>
      <c r="AK1875" s="35"/>
      <c r="AL1875" s="35"/>
      <c r="AM1875" s="35"/>
      <c r="AN1875" s="35"/>
      <c r="AO1875" s="35"/>
      <c r="AP1875" s="35"/>
      <c r="AQ1875" s="35"/>
      <c r="AR1875" s="35"/>
      <c r="AS1875" s="35"/>
      <c r="AT1875" s="35"/>
      <c r="AU1875" s="35"/>
      <c r="AV1875" s="35"/>
      <c r="AW1875" s="35"/>
      <c r="AX1875" s="35"/>
      <c r="AY1875" s="35"/>
      <c r="AZ1875" s="17">
        <f t="shared" ref="AZ1875" si="4235">AZ1874+1</f>
        <v>47891</v>
      </c>
      <c r="BA1875" s="216">
        <f t="shared" si="4220"/>
        <v>3</v>
      </c>
      <c r="BB1875" s="216">
        <f t="shared" ref="BB1875" si="4236">BB1874+1</f>
        <v>1870</v>
      </c>
      <c r="BC1875" s="16">
        <f t="shared" si="4222"/>
        <v>5.1232876712328768</v>
      </c>
      <c r="BD1875" s="16">
        <f>IF(Template!$F$7="Linear interpolation",LinInterp($AO$5:$AO$18,$AM$5:$AM$18,BC1875),CubicSpline($AO$5:$AO$18,$AM$5:$AM$18,BC1875))</f>
        <v>13.946532008400432</v>
      </c>
      <c r="BE1875" s="221">
        <f t="shared" si="4157"/>
        <v>1.9520732370493823</v>
      </c>
      <c r="BF1875" s="221">
        <f>BE1875/PRODUCT($BG$6:BG1874)</f>
        <v>1.0003600239781458</v>
      </c>
      <c r="BG1875" s="16">
        <f t="shared" si="4223"/>
        <v>1.0003600239781458</v>
      </c>
      <c r="BH1875" s="10">
        <f t="shared" si="4224"/>
        <v>13.140875202322766</v>
      </c>
      <c r="BI1875" s="90"/>
      <c r="BJ1875" s="17">
        <f t="shared" si="4207"/>
        <v>47868</v>
      </c>
      <c r="BK1875" s="16">
        <f t="shared" si="4200"/>
        <v>12.956302755807503</v>
      </c>
      <c r="BL1875" s="10">
        <f ca="1">IFERROR(AVERAGE(INDIRECT("BK"&amp;AC1875-Template!$F$10+1):INDIRECT("BK"&amp;AC1875)),0)</f>
        <v>12.785399048193991</v>
      </c>
      <c r="BM1875" s="35"/>
      <c r="BN1875" s="86"/>
      <c r="BO1875" s="35"/>
      <c r="BP1875" s="35"/>
      <c r="BQ1875" s="35"/>
      <c r="BR1875" s="35"/>
      <c r="BS1875" s="35"/>
      <c r="BT1875" s="35"/>
      <c r="BU1875" s="35"/>
      <c r="BV1875" s="35"/>
      <c r="BW1875" s="35"/>
      <c r="BX1875" s="35"/>
      <c r="BY1875" s="35"/>
      <c r="BZ1875" s="35"/>
      <c r="CA1875" s="35"/>
      <c r="CB1875" s="35"/>
      <c r="CC1875" s="35"/>
      <c r="CD1875" s="35"/>
      <c r="CE1875" s="35"/>
      <c r="CF1875" s="35"/>
      <c r="CG1875" s="35"/>
      <c r="CH1875" s="35"/>
    </row>
    <row r="1876" spans="1:86" ht="15.6" x14ac:dyDescent="0.3">
      <c r="A1876" s="35"/>
      <c r="B1876" s="86"/>
      <c r="C1876" s="35"/>
      <c r="D1876" s="35"/>
      <c r="E1876" s="35"/>
      <c r="F1876" s="35"/>
      <c r="G1876" s="35"/>
      <c r="H1876" s="35"/>
      <c r="I1876" s="35"/>
      <c r="J1876" s="35"/>
      <c r="K1876" s="35"/>
      <c r="L1876" s="35"/>
      <c r="M1876" s="35"/>
      <c r="N1876" s="35"/>
      <c r="O1876" s="35"/>
      <c r="P1876" s="35"/>
      <c r="Q1876" s="35"/>
      <c r="R1876" s="35"/>
      <c r="S1876" s="35"/>
      <c r="T1876" s="17">
        <f t="shared" si="4201"/>
        <v>47892</v>
      </c>
      <c r="U1876" s="216">
        <f t="shared" si="4194"/>
        <v>4</v>
      </c>
      <c r="V1876" s="216">
        <f t="shared" si="4201"/>
        <v>1871</v>
      </c>
      <c r="W1876" s="16">
        <f t="shared" si="4208"/>
        <v>5.1260273972602741</v>
      </c>
      <c r="X1876" s="16" t="e">
        <f>IF(Template!$F$7="Linear interpolation",LinInterp($I$5:$I$22,$G$5:$G$22,W1876),CubicSpline($I$5:$I$22,$G$5:$G$22,W1876))</f>
        <v>#VALUE!</v>
      </c>
      <c r="Y1876" s="221" t="e">
        <f t="shared" si="4195"/>
        <v>#VALUE!</v>
      </c>
      <c r="Z1876" s="221" t="e">
        <f>Y1876/PRODUCT($AA$6:AA1875)</f>
        <v>#VALUE!</v>
      </c>
      <c r="AA1876" s="16" t="e">
        <f t="shared" si="4202"/>
        <v>#VALUE!</v>
      </c>
      <c r="AB1876" s="10" t="e">
        <f t="shared" si="4203"/>
        <v>#VALUE!</v>
      </c>
      <c r="AC1876" s="90">
        <f t="shared" si="4196"/>
        <v>1876</v>
      </c>
      <c r="AD1876" s="17">
        <f t="shared" si="4204"/>
        <v>47869</v>
      </c>
      <c r="AE1876" s="16" t="e">
        <f t="shared" si="4197"/>
        <v>#VALUE!</v>
      </c>
      <c r="AF1876" s="10">
        <f ca="1">IFERROR(AVERAGE(INDIRECT("AE"&amp;AC1876-Template!$F$10+1):INDIRECT("AE"&amp;AC1876)),0)</f>
        <v>0</v>
      </c>
      <c r="AG1876" s="35"/>
      <c r="AH1876" s="86"/>
      <c r="AI1876" s="35"/>
      <c r="AJ1876" s="35"/>
      <c r="AK1876" s="35"/>
      <c r="AL1876" s="35"/>
      <c r="AM1876" s="35"/>
      <c r="AN1876" s="35"/>
      <c r="AO1876" s="35"/>
      <c r="AP1876" s="35"/>
      <c r="AQ1876" s="35"/>
      <c r="AR1876" s="35"/>
      <c r="AS1876" s="35"/>
      <c r="AT1876" s="35"/>
      <c r="AU1876" s="35"/>
      <c r="AV1876" s="35"/>
      <c r="AW1876" s="35"/>
      <c r="AX1876" s="35"/>
      <c r="AY1876" s="35"/>
      <c r="AZ1876" s="17">
        <f t="shared" ref="AZ1876" si="4237">AZ1875+1</f>
        <v>47892</v>
      </c>
      <c r="BA1876" s="216">
        <f t="shared" si="4220"/>
        <v>4</v>
      </c>
      <c r="BB1876" s="216">
        <f t="shared" ref="BB1876" si="4238">BB1875+1</f>
        <v>1871</v>
      </c>
      <c r="BC1876" s="16">
        <f t="shared" si="4222"/>
        <v>5.1260273972602741</v>
      </c>
      <c r="BD1876" s="16">
        <f>IF(Template!$F$7="Linear interpolation",LinInterp($AO$5:$AO$18,$AM$5:$AM$18,BC1876),CubicSpline($AO$5:$AO$18,$AM$5:$AM$18,BC1876))</f>
        <v>13.946587763853417</v>
      </c>
      <c r="BE1876" s="221">
        <f t="shared" si="4157"/>
        <v>1.9527765092441107</v>
      </c>
      <c r="BF1876" s="221">
        <f>BE1876/PRODUCT($BG$6:BG1875)</f>
        <v>1.0003602693697042</v>
      </c>
      <c r="BG1876" s="16">
        <f t="shared" si="4223"/>
        <v>1.0003602693697042</v>
      </c>
      <c r="BH1876" s="10">
        <f t="shared" si="4224"/>
        <v>13.149831994204607</v>
      </c>
      <c r="BI1876" s="90"/>
      <c r="BJ1876" s="17">
        <f t="shared" si="4207"/>
        <v>47869</v>
      </c>
      <c r="BK1876" s="16">
        <f t="shared" si="4200"/>
        <v>12.936950957965653</v>
      </c>
      <c r="BL1876" s="10">
        <f ca="1">IFERROR(AVERAGE(INDIRECT("BK"&amp;AC1876-Template!$F$10+1):INDIRECT("BK"&amp;AC1876)),0)</f>
        <v>12.795874861879661</v>
      </c>
      <c r="BM1876" s="35"/>
      <c r="BN1876" s="86"/>
      <c r="BO1876" s="35"/>
      <c r="BP1876" s="35"/>
      <c r="BQ1876" s="35"/>
      <c r="BR1876" s="35"/>
      <c r="BS1876" s="35"/>
      <c r="BT1876" s="35"/>
      <c r="BU1876" s="35"/>
      <c r="BV1876" s="35"/>
      <c r="BW1876" s="35"/>
      <c r="BX1876" s="35"/>
      <c r="BY1876" s="35"/>
      <c r="BZ1876" s="35"/>
      <c r="CA1876" s="35"/>
      <c r="CB1876" s="35"/>
      <c r="CC1876" s="35"/>
      <c r="CD1876" s="35"/>
      <c r="CE1876" s="35"/>
      <c r="CF1876" s="35"/>
      <c r="CG1876" s="35"/>
      <c r="CH1876" s="35"/>
    </row>
    <row r="1877" spans="1:86" ht="15.6" x14ac:dyDescent="0.3">
      <c r="A1877" s="35"/>
      <c r="B1877" s="86"/>
      <c r="C1877" s="35"/>
      <c r="D1877" s="35"/>
      <c r="E1877" s="35"/>
      <c r="F1877" s="35"/>
      <c r="G1877" s="35"/>
      <c r="H1877" s="35"/>
      <c r="I1877" s="35"/>
      <c r="J1877" s="35"/>
      <c r="K1877" s="35"/>
      <c r="L1877" s="35"/>
      <c r="M1877" s="35"/>
      <c r="N1877" s="35"/>
      <c r="O1877" s="35"/>
      <c r="P1877" s="35"/>
      <c r="Q1877" s="35"/>
      <c r="R1877" s="35"/>
      <c r="S1877" s="35"/>
      <c r="T1877" s="17">
        <f t="shared" si="4201"/>
        <v>47893</v>
      </c>
      <c r="U1877" s="216">
        <f t="shared" si="4194"/>
        <v>5</v>
      </c>
      <c r="V1877" s="216">
        <f t="shared" si="4201"/>
        <v>1872</v>
      </c>
      <c r="W1877" s="16">
        <f t="shared" si="4208"/>
        <v>5.1287671232876715</v>
      </c>
      <c r="X1877" s="16" t="e">
        <f>IF(Template!$F$7="Linear interpolation",LinInterp($I$5:$I$22,$G$5:$G$22,W1877),CubicSpline($I$5:$I$22,$G$5:$G$22,W1877))</f>
        <v>#VALUE!</v>
      </c>
      <c r="Y1877" s="221" t="e">
        <f t="shared" si="4195"/>
        <v>#VALUE!</v>
      </c>
      <c r="Z1877" s="221" t="e">
        <f>Y1877/PRODUCT($AA$6:AA1876)</f>
        <v>#VALUE!</v>
      </c>
      <c r="AA1877" s="16" t="e">
        <f t="shared" si="4202"/>
        <v>#VALUE!</v>
      </c>
      <c r="AB1877" s="10" t="e">
        <f t="shared" si="4203"/>
        <v>#VALUE!</v>
      </c>
      <c r="AC1877" s="90">
        <f t="shared" si="4196"/>
        <v>1877</v>
      </c>
      <c r="AD1877" s="17">
        <f t="shared" si="4204"/>
        <v>47870</v>
      </c>
      <c r="AE1877" s="16" t="e">
        <f t="shared" si="4197"/>
        <v>#VALUE!</v>
      </c>
      <c r="AF1877" s="10">
        <f ca="1">IFERROR(AVERAGE(INDIRECT("AE"&amp;AC1877-Template!$F$10+1):INDIRECT("AE"&amp;AC1877)),0)</f>
        <v>0</v>
      </c>
      <c r="AG1877" s="35"/>
      <c r="AH1877" s="86"/>
      <c r="AI1877" s="35"/>
      <c r="AJ1877" s="35"/>
      <c r="AK1877" s="35"/>
      <c r="AL1877" s="35"/>
      <c r="AM1877" s="35"/>
      <c r="AN1877" s="35"/>
      <c r="AO1877" s="35"/>
      <c r="AP1877" s="35"/>
      <c r="AQ1877" s="35"/>
      <c r="AR1877" s="35"/>
      <c r="AS1877" s="35"/>
      <c r="AT1877" s="35"/>
      <c r="AU1877" s="35"/>
      <c r="AV1877" s="35"/>
      <c r="AW1877" s="35"/>
      <c r="AX1877" s="35"/>
      <c r="AY1877" s="35"/>
      <c r="AZ1877" s="17">
        <f t="shared" ref="AZ1877" si="4239">AZ1876+1</f>
        <v>47893</v>
      </c>
      <c r="BA1877" s="216">
        <f t="shared" si="4220"/>
        <v>5</v>
      </c>
      <c r="BB1877" s="216">
        <f t="shared" ref="BB1877" si="4240">BB1876+1</f>
        <v>1872</v>
      </c>
      <c r="BC1877" s="16">
        <f t="shared" si="4222"/>
        <v>5.1287671232876715</v>
      </c>
      <c r="BD1877" s="16">
        <f>IF(Template!$F$7="Linear interpolation",LinInterp($AO$5:$AO$18,$AM$5:$AM$18,BC1877),CubicSpline($AO$5:$AO$18,$AM$5:$AM$18,BC1877))</f>
        <v>13.946648892727048</v>
      </c>
      <c r="BE1877" s="221">
        <f t="shared" si="4157"/>
        <v>1.953480512508277</v>
      </c>
      <c r="BF1877" s="221">
        <f>BE1877/PRODUCT($BG$6:BG1876)</f>
        <v>1.0003605139967804</v>
      </c>
      <c r="BG1877" s="16">
        <f t="shared" si="4223"/>
        <v>1.0003605139967804</v>
      </c>
      <c r="BH1877" s="10">
        <f t="shared" si="4224"/>
        <v>13.158760882484133</v>
      </c>
      <c r="BI1877" s="90"/>
      <c r="BJ1877" s="17">
        <f t="shared" si="4207"/>
        <v>47870</v>
      </c>
      <c r="BK1877" s="16">
        <f t="shared" si="4200"/>
        <v>12.946498522828144</v>
      </c>
      <c r="BL1877" s="10">
        <f ca="1">IFERROR(AVERAGE(INDIRECT("BK"&amp;AC1877-Template!$F$10+1):INDIRECT("BK"&amp;AC1877)),0)</f>
        <v>12.804767347832604</v>
      </c>
      <c r="BM1877" s="35"/>
      <c r="BN1877" s="86"/>
      <c r="BO1877" s="35"/>
      <c r="BP1877" s="35"/>
      <c r="BQ1877" s="35"/>
      <c r="BR1877" s="35"/>
      <c r="BS1877" s="35"/>
      <c r="BT1877" s="35"/>
      <c r="BU1877" s="35"/>
      <c r="BV1877" s="35"/>
      <c r="BW1877" s="35"/>
      <c r="BX1877" s="35"/>
      <c r="BY1877" s="35"/>
      <c r="BZ1877" s="35"/>
      <c r="CA1877" s="35"/>
      <c r="CB1877" s="35"/>
      <c r="CC1877" s="35"/>
      <c r="CD1877" s="35"/>
      <c r="CE1877" s="35"/>
      <c r="CF1877" s="35"/>
      <c r="CG1877" s="35"/>
      <c r="CH1877" s="35"/>
    </row>
    <row r="1878" spans="1:86" ht="15.6" x14ac:dyDescent="0.3">
      <c r="A1878" s="35"/>
      <c r="B1878" s="86"/>
      <c r="C1878" s="35"/>
      <c r="D1878" s="35"/>
      <c r="E1878" s="35"/>
      <c r="F1878" s="35"/>
      <c r="G1878" s="35"/>
      <c r="H1878" s="35"/>
      <c r="I1878" s="35"/>
      <c r="J1878" s="35"/>
      <c r="K1878" s="35"/>
      <c r="L1878" s="35"/>
      <c r="M1878" s="35"/>
      <c r="N1878" s="35"/>
      <c r="O1878" s="35"/>
      <c r="P1878" s="35"/>
      <c r="Q1878" s="35"/>
      <c r="R1878" s="35"/>
      <c r="S1878" s="35"/>
      <c r="T1878" s="17">
        <f t="shared" si="4201"/>
        <v>47894</v>
      </c>
      <c r="U1878" s="216">
        <f t="shared" si="4194"/>
        <v>6</v>
      </c>
      <c r="V1878" s="216">
        <f t="shared" si="4201"/>
        <v>1873</v>
      </c>
      <c r="W1878" s="16">
        <f t="shared" si="4208"/>
        <v>5.1315068493150688</v>
      </c>
      <c r="X1878" s="16" t="e">
        <f>IF(Template!$F$7="Linear interpolation",LinInterp($I$5:$I$22,$G$5:$G$22,W1878),CubicSpline($I$5:$I$22,$G$5:$G$22,W1878))</f>
        <v>#VALUE!</v>
      </c>
      <c r="Y1878" s="221" t="e">
        <f t="shared" si="4195"/>
        <v>#VALUE!</v>
      </c>
      <c r="Z1878" s="221" t="e">
        <f>Y1878/PRODUCT($AA$6:AA1877)</f>
        <v>#VALUE!</v>
      </c>
      <c r="AA1878" s="16" t="e">
        <f t="shared" si="4202"/>
        <v>#VALUE!</v>
      </c>
      <c r="AB1878" s="10" t="e">
        <f t="shared" si="4203"/>
        <v>#VALUE!</v>
      </c>
      <c r="AC1878" s="90">
        <f t="shared" si="4196"/>
        <v>1878</v>
      </c>
      <c r="AD1878" s="17">
        <f t="shared" si="4204"/>
        <v>47871</v>
      </c>
      <c r="AE1878" s="16" t="e">
        <f t="shared" si="4197"/>
        <v>#VALUE!</v>
      </c>
      <c r="AF1878" s="10">
        <f ca="1">IFERROR(AVERAGE(INDIRECT("AE"&amp;AC1878-Template!$F$10+1):INDIRECT("AE"&amp;AC1878)),0)</f>
        <v>0</v>
      </c>
      <c r="AG1878" s="35"/>
      <c r="AH1878" s="86"/>
      <c r="AI1878" s="35"/>
      <c r="AJ1878" s="35"/>
      <c r="AK1878" s="35"/>
      <c r="AL1878" s="35"/>
      <c r="AM1878" s="35"/>
      <c r="AN1878" s="35"/>
      <c r="AO1878" s="35"/>
      <c r="AP1878" s="35"/>
      <c r="AQ1878" s="35"/>
      <c r="AR1878" s="35"/>
      <c r="AS1878" s="35"/>
      <c r="AT1878" s="35"/>
      <c r="AU1878" s="35"/>
      <c r="AV1878" s="35"/>
      <c r="AW1878" s="35"/>
      <c r="AX1878" s="35"/>
      <c r="AY1878" s="35"/>
      <c r="AZ1878" s="17">
        <f t="shared" ref="AZ1878" si="4241">AZ1877+1</f>
        <v>47894</v>
      </c>
      <c r="BA1878" s="216">
        <f t="shared" si="4220"/>
        <v>6</v>
      </c>
      <c r="BB1878" s="216">
        <f t="shared" ref="BB1878" si="4242">BB1877+1</f>
        <v>1873</v>
      </c>
      <c r="BC1878" s="16">
        <f t="shared" si="4222"/>
        <v>5.1315068493150688</v>
      </c>
      <c r="BD1878" s="16">
        <f>IF(Template!$F$7="Linear interpolation",LinInterp($AO$5:$AO$18,$AM$5:$AM$18,BC1878),CubicSpline($AO$5:$AO$18,$AM$5:$AM$18,BC1878))</f>
        <v>13.94671536939711</v>
      </c>
      <c r="BE1878" s="221">
        <f t="shared" si="4157"/>
        <v>1.9541852459514162</v>
      </c>
      <c r="BF1878" s="221">
        <f>BE1878/PRODUCT($BG$6:BG1877)</f>
        <v>1.0003607578568747</v>
      </c>
      <c r="BG1878" s="16">
        <f t="shared" si="4223"/>
        <v>1.0003605139967804</v>
      </c>
      <c r="BH1878" s="10">
        <f t="shared" si="4224"/>
        <v>13.158760882484133</v>
      </c>
      <c r="BI1878" s="90"/>
      <c r="BJ1878" s="17">
        <f t="shared" si="4207"/>
        <v>47871</v>
      </c>
      <c r="BK1878" s="16">
        <f t="shared" si="4200"/>
        <v>12.956020194627715</v>
      </c>
      <c r="BL1878" s="10">
        <f ca="1">IFERROR(AVERAGE(INDIRECT("BK"&amp;AC1878-Template!$F$10+1):INDIRECT("BK"&amp;AC1878)),0)</f>
        <v>12.814602996171512</v>
      </c>
      <c r="BM1878" s="35"/>
      <c r="BN1878" s="86"/>
      <c r="BO1878" s="35"/>
      <c r="BP1878" s="35"/>
      <c r="BQ1878" s="35"/>
      <c r="BR1878" s="35"/>
      <c r="BS1878" s="35"/>
      <c r="BT1878" s="35"/>
      <c r="BU1878" s="35"/>
      <c r="BV1878" s="35"/>
      <c r="BW1878" s="35"/>
      <c r="BX1878" s="35"/>
      <c r="BY1878" s="35"/>
      <c r="BZ1878" s="35"/>
      <c r="CA1878" s="35"/>
      <c r="CB1878" s="35"/>
      <c r="CC1878" s="35"/>
      <c r="CD1878" s="35"/>
      <c r="CE1878" s="35"/>
      <c r="CF1878" s="35"/>
      <c r="CG1878" s="35"/>
      <c r="CH1878" s="35"/>
    </row>
    <row r="1879" spans="1:86" ht="15.6" x14ac:dyDescent="0.3">
      <c r="A1879" s="35"/>
      <c r="B1879" s="86"/>
      <c r="C1879" s="35"/>
      <c r="D1879" s="35"/>
      <c r="E1879" s="35"/>
      <c r="F1879" s="35"/>
      <c r="G1879" s="35"/>
      <c r="H1879" s="35"/>
      <c r="I1879" s="35"/>
      <c r="J1879" s="35"/>
      <c r="K1879" s="35"/>
      <c r="L1879" s="35"/>
      <c r="M1879" s="35"/>
      <c r="N1879" s="35"/>
      <c r="O1879" s="35"/>
      <c r="P1879" s="35"/>
      <c r="Q1879" s="35"/>
      <c r="R1879" s="35"/>
      <c r="S1879" s="35"/>
      <c r="T1879" s="17">
        <f t="shared" si="4201"/>
        <v>47895</v>
      </c>
      <c r="U1879" s="216">
        <f t="shared" si="4194"/>
        <v>7</v>
      </c>
      <c r="V1879" s="216">
        <f t="shared" si="4201"/>
        <v>1874</v>
      </c>
      <c r="W1879" s="16">
        <f t="shared" si="4208"/>
        <v>5.1342465753424653</v>
      </c>
      <c r="X1879" s="16" t="e">
        <f>IF(Template!$F$7="Linear interpolation",LinInterp($I$5:$I$22,$G$5:$G$22,W1879),CubicSpline($I$5:$I$22,$G$5:$G$22,W1879))</f>
        <v>#VALUE!</v>
      </c>
      <c r="Y1879" s="221" t="e">
        <f t="shared" si="4195"/>
        <v>#VALUE!</v>
      </c>
      <c r="Z1879" s="221" t="e">
        <f>Y1879/PRODUCT($AA$6:AA1878)</f>
        <v>#VALUE!</v>
      </c>
      <c r="AA1879" s="16" t="e">
        <f t="shared" si="4202"/>
        <v>#VALUE!</v>
      </c>
      <c r="AB1879" s="10" t="e">
        <f t="shared" si="4203"/>
        <v>#VALUE!</v>
      </c>
      <c r="AC1879" s="90">
        <f t="shared" si="4196"/>
        <v>1879</v>
      </c>
      <c r="AD1879" s="17">
        <f t="shared" si="4204"/>
        <v>47872</v>
      </c>
      <c r="AE1879" s="16" t="e">
        <f t="shared" si="4197"/>
        <v>#VALUE!</v>
      </c>
      <c r="AF1879" s="10">
        <f ca="1">IFERROR(AVERAGE(INDIRECT("AE"&amp;AC1879-Template!$F$10+1):INDIRECT("AE"&amp;AC1879)),0)</f>
        <v>0</v>
      </c>
      <c r="AG1879" s="35"/>
      <c r="AH1879" s="86"/>
      <c r="AI1879" s="35"/>
      <c r="AJ1879" s="35"/>
      <c r="AK1879" s="35"/>
      <c r="AL1879" s="35"/>
      <c r="AM1879" s="35"/>
      <c r="AN1879" s="35"/>
      <c r="AO1879" s="35"/>
      <c r="AP1879" s="35"/>
      <c r="AQ1879" s="35"/>
      <c r="AR1879" s="35"/>
      <c r="AS1879" s="35"/>
      <c r="AT1879" s="35"/>
      <c r="AU1879" s="35"/>
      <c r="AV1879" s="35"/>
      <c r="AW1879" s="35"/>
      <c r="AX1879" s="35"/>
      <c r="AY1879" s="35"/>
      <c r="AZ1879" s="17">
        <f t="shared" ref="AZ1879" si="4243">AZ1878+1</f>
        <v>47895</v>
      </c>
      <c r="BA1879" s="216">
        <f t="shared" si="4220"/>
        <v>7</v>
      </c>
      <c r="BB1879" s="216">
        <f t="shared" ref="BB1879" si="4244">BB1878+1</f>
        <v>1874</v>
      </c>
      <c r="BC1879" s="16">
        <f t="shared" si="4222"/>
        <v>5.1342465753424653</v>
      </c>
      <c r="BD1879" s="16">
        <f>IF(Template!$F$7="Linear interpolation",LinInterp($AO$5:$AO$18,$AM$5:$AM$18,BC1879),CubicSpline($AO$5:$AO$18,$AM$5:$AM$18,BC1879))</f>
        <v>13.946787168239391</v>
      </c>
      <c r="BE1879" s="221">
        <f t="shared" si="4157"/>
        <v>1.9548907086767753</v>
      </c>
      <c r="BF1879" s="221">
        <f>BE1879/PRODUCT($BG$6:BG1878)</f>
        <v>1.0003612448077031</v>
      </c>
      <c r="BG1879" s="16">
        <f t="shared" si="4223"/>
        <v>1.0003605139967804</v>
      </c>
      <c r="BH1879" s="10">
        <f t="shared" si="4224"/>
        <v>13.158760882484133</v>
      </c>
      <c r="BI1879" s="90"/>
      <c r="BJ1879" s="17">
        <f t="shared" si="4207"/>
        <v>47872</v>
      </c>
      <c r="BK1879" s="16">
        <f t="shared" si="4200"/>
        <v>12.965515881846912</v>
      </c>
      <c r="BL1879" s="10">
        <f ca="1">IFERROR(AVERAGE(INDIRECT("BK"&amp;AC1879-Template!$F$10+1):INDIRECT("BK"&amp;AC1879)),0)</f>
        <v>12.82443014012426</v>
      </c>
      <c r="BM1879" s="35"/>
      <c r="BN1879" s="86"/>
      <c r="BO1879" s="35"/>
      <c r="BP1879" s="35"/>
      <c r="BQ1879" s="35"/>
      <c r="BR1879" s="35"/>
      <c r="BS1879" s="35"/>
      <c r="BT1879" s="35"/>
      <c r="BU1879" s="35"/>
      <c r="BV1879" s="35"/>
      <c r="BW1879" s="35"/>
      <c r="BX1879" s="35"/>
      <c r="BY1879" s="35"/>
      <c r="BZ1879" s="35"/>
      <c r="CA1879" s="35"/>
      <c r="CB1879" s="35"/>
      <c r="CC1879" s="35"/>
      <c r="CD1879" s="35"/>
      <c r="CE1879" s="35"/>
      <c r="CF1879" s="35"/>
      <c r="CG1879" s="35"/>
      <c r="CH1879" s="35"/>
    </row>
    <row r="1880" spans="1:86" ht="15.6" x14ac:dyDescent="0.3">
      <c r="A1880" s="35"/>
      <c r="B1880" s="86"/>
      <c r="C1880" s="35"/>
      <c r="D1880" s="35"/>
      <c r="E1880" s="35"/>
      <c r="F1880" s="35"/>
      <c r="G1880" s="35"/>
      <c r="H1880" s="35"/>
      <c r="I1880" s="35"/>
      <c r="J1880" s="35"/>
      <c r="K1880" s="35"/>
      <c r="L1880" s="35"/>
      <c r="M1880" s="35"/>
      <c r="N1880" s="35"/>
      <c r="O1880" s="35"/>
      <c r="P1880" s="35"/>
      <c r="Q1880" s="35"/>
      <c r="R1880" s="35"/>
      <c r="S1880" s="35"/>
      <c r="T1880" s="17">
        <f t="shared" si="4201"/>
        <v>47896</v>
      </c>
      <c r="U1880" s="216">
        <f t="shared" si="4194"/>
        <v>1</v>
      </c>
      <c r="V1880" s="216">
        <f t="shared" si="4201"/>
        <v>1875</v>
      </c>
      <c r="W1880" s="16">
        <f t="shared" si="4208"/>
        <v>5.1369863013698627</v>
      </c>
      <c r="X1880" s="16" t="e">
        <f>IF(Template!$F$7="Linear interpolation",LinInterp($I$5:$I$22,$G$5:$G$22,W1880),CubicSpline($I$5:$I$22,$G$5:$G$22,W1880))</f>
        <v>#VALUE!</v>
      </c>
      <c r="Y1880" s="221" t="e">
        <f t="shared" si="4195"/>
        <v>#VALUE!</v>
      </c>
      <c r="Z1880" s="221" t="e">
        <f>Y1880/PRODUCT($AA$6:AA1879)</f>
        <v>#VALUE!</v>
      </c>
      <c r="AA1880" s="16" t="e">
        <f t="shared" si="4202"/>
        <v>#VALUE!</v>
      </c>
      <c r="AB1880" s="10" t="e">
        <f t="shared" si="4203"/>
        <v>#VALUE!</v>
      </c>
      <c r="AC1880" s="90">
        <f t="shared" si="4196"/>
        <v>1880</v>
      </c>
      <c r="AD1880" s="17">
        <f t="shared" si="4204"/>
        <v>47873</v>
      </c>
      <c r="AE1880" s="16" t="e">
        <f t="shared" si="4197"/>
        <v>#VALUE!</v>
      </c>
      <c r="AF1880" s="10">
        <f ca="1">IFERROR(AVERAGE(INDIRECT("AE"&amp;AC1880-Template!$F$10+1):INDIRECT("AE"&amp;AC1880)),0)</f>
        <v>0</v>
      </c>
      <c r="AG1880" s="35"/>
      <c r="AH1880" s="86"/>
      <c r="AI1880" s="35"/>
      <c r="AJ1880" s="35"/>
      <c r="AK1880" s="35"/>
      <c r="AL1880" s="35"/>
      <c r="AM1880" s="35"/>
      <c r="AN1880" s="35"/>
      <c r="AO1880" s="35"/>
      <c r="AP1880" s="35"/>
      <c r="AQ1880" s="35"/>
      <c r="AR1880" s="35"/>
      <c r="AS1880" s="35"/>
      <c r="AT1880" s="35"/>
      <c r="AU1880" s="35"/>
      <c r="AV1880" s="35"/>
      <c r="AW1880" s="35"/>
      <c r="AX1880" s="35"/>
      <c r="AY1880" s="35"/>
      <c r="AZ1880" s="17">
        <f t="shared" ref="AZ1880" si="4245">AZ1879+1</f>
        <v>47896</v>
      </c>
      <c r="BA1880" s="216">
        <f t="shared" si="4220"/>
        <v>1</v>
      </c>
      <c r="BB1880" s="216">
        <f t="shared" ref="BB1880" si="4246">BB1879+1</f>
        <v>1875</v>
      </c>
      <c r="BC1880" s="16">
        <f t="shared" si="4222"/>
        <v>5.1369863013698627</v>
      </c>
      <c r="BD1880" s="16">
        <f>IF(Template!$F$7="Linear interpolation",LinInterp($AO$5:$AO$18,$AM$5:$AM$18,BC1880),CubicSpline($AO$5:$AO$18,$AM$5:$AM$18,BC1880))</f>
        <v>13.946864263629676</v>
      </c>
      <c r="BE1880" s="221">
        <f t="shared" si="4157"/>
        <v>1.9555968997813027</v>
      </c>
      <c r="BF1880" s="221">
        <f>BE1880/PRODUCT($BG$6:BG1879)</f>
        <v>1.0003619740775842</v>
      </c>
      <c r="BG1880" s="16">
        <f t="shared" si="4223"/>
        <v>1.0003619740775842</v>
      </c>
      <c r="BH1880" s="10">
        <f t="shared" si="4224"/>
        <v>13.212053831823445</v>
      </c>
      <c r="BI1880" s="90"/>
      <c r="BJ1880" s="17">
        <f t="shared" si="4207"/>
        <v>47873</v>
      </c>
      <c r="BK1880" s="16">
        <f t="shared" si="4200"/>
        <v>12.965515881846912</v>
      </c>
      <c r="BL1880" s="10">
        <f ca="1">IFERROR(AVERAGE(INDIRECT("BK"&amp;AC1880-Template!$F$10+1):INDIRECT("BK"&amp;AC1880)),0)</f>
        <v>12.833929818348686</v>
      </c>
      <c r="BM1880" s="35"/>
      <c r="BN1880" s="86"/>
      <c r="BO1880" s="35"/>
      <c r="BP1880" s="35"/>
      <c r="BQ1880" s="35"/>
      <c r="BR1880" s="35"/>
      <c r="BS1880" s="35"/>
      <c r="BT1880" s="35"/>
      <c r="BU1880" s="35"/>
      <c r="BV1880" s="35"/>
      <c r="BW1880" s="35"/>
      <c r="BX1880" s="35"/>
      <c r="BY1880" s="35"/>
      <c r="BZ1880" s="35"/>
      <c r="CA1880" s="35"/>
      <c r="CB1880" s="35"/>
      <c r="CC1880" s="35"/>
      <c r="CD1880" s="35"/>
      <c r="CE1880" s="35"/>
      <c r="CF1880" s="35"/>
      <c r="CG1880" s="35"/>
      <c r="CH1880" s="35"/>
    </row>
    <row r="1881" spans="1:86" ht="15.6" x14ac:dyDescent="0.3">
      <c r="A1881" s="35"/>
      <c r="B1881" s="86"/>
      <c r="C1881" s="35"/>
      <c r="D1881" s="35"/>
      <c r="E1881" s="35"/>
      <c r="F1881" s="35"/>
      <c r="G1881" s="35"/>
      <c r="H1881" s="35"/>
      <c r="I1881" s="35"/>
      <c r="J1881" s="35"/>
      <c r="K1881" s="35"/>
      <c r="L1881" s="35"/>
      <c r="M1881" s="35"/>
      <c r="N1881" s="35"/>
      <c r="O1881" s="35"/>
      <c r="P1881" s="35"/>
      <c r="Q1881" s="35"/>
      <c r="R1881" s="35"/>
      <c r="S1881" s="35"/>
      <c r="T1881" s="17">
        <f t="shared" si="4201"/>
        <v>47897</v>
      </c>
      <c r="U1881" s="216">
        <f t="shared" si="4194"/>
        <v>2</v>
      </c>
      <c r="V1881" s="216">
        <f t="shared" si="4201"/>
        <v>1876</v>
      </c>
      <c r="W1881" s="16">
        <f t="shared" si="4208"/>
        <v>5.13972602739726</v>
      </c>
      <c r="X1881" s="16" t="e">
        <f>IF(Template!$F$7="Linear interpolation",LinInterp($I$5:$I$22,$G$5:$G$22,W1881),CubicSpline($I$5:$I$22,$G$5:$G$22,W1881))</f>
        <v>#VALUE!</v>
      </c>
      <c r="Y1881" s="221" t="e">
        <f t="shared" si="4195"/>
        <v>#VALUE!</v>
      </c>
      <c r="Z1881" s="221" t="e">
        <f>Y1881/PRODUCT($AA$6:AA1880)</f>
        <v>#VALUE!</v>
      </c>
      <c r="AA1881" s="16" t="e">
        <f t="shared" si="4202"/>
        <v>#VALUE!</v>
      </c>
      <c r="AB1881" s="10" t="e">
        <f t="shared" si="4203"/>
        <v>#VALUE!</v>
      </c>
      <c r="AC1881" s="90">
        <f t="shared" si="4196"/>
        <v>1881</v>
      </c>
      <c r="AD1881" s="17">
        <f t="shared" si="4204"/>
        <v>47874</v>
      </c>
      <c r="AE1881" s="16" t="e">
        <f t="shared" si="4197"/>
        <v>#VALUE!</v>
      </c>
      <c r="AF1881" s="10">
        <f ca="1">IFERROR(AVERAGE(INDIRECT("AE"&amp;AC1881-Template!$F$10+1):INDIRECT("AE"&amp;AC1881)),0)</f>
        <v>0</v>
      </c>
      <c r="AG1881" s="35"/>
      <c r="AH1881" s="86"/>
      <c r="AI1881" s="35"/>
      <c r="AJ1881" s="35"/>
      <c r="AK1881" s="35"/>
      <c r="AL1881" s="35"/>
      <c r="AM1881" s="35"/>
      <c r="AN1881" s="35"/>
      <c r="AO1881" s="35"/>
      <c r="AP1881" s="35"/>
      <c r="AQ1881" s="35"/>
      <c r="AR1881" s="35"/>
      <c r="AS1881" s="35"/>
      <c r="AT1881" s="35"/>
      <c r="AU1881" s="35"/>
      <c r="AV1881" s="35"/>
      <c r="AW1881" s="35"/>
      <c r="AX1881" s="35"/>
      <c r="AY1881" s="35"/>
      <c r="AZ1881" s="17">
        <f t="shared" ref="AZ1881" si="4247">AZ1880+1</f>
        <v>47897</v>
      </c>
      <c r="BA1881" s="216">
        <f t="shared" si="4220"/>
        <v>2</v>
      </c>
      <c r="BB1881" s="216">
        <f t="shared" ref="BB1881" si="4248">BB1880+1</f>
        <v>1876</v>
      </c>
      <c r="BC1881" s="16">
        <f t="shared" si="4222"/>
        <v>5.13972602739726</v>
      </c>
      <c r="BD1881" s="16">
        <f>IF(Template!$F$7="Linear interpolation",LinInterp($AO$5:$AO$18,$AM$5:$AM$18,BC1881),CubicSpline($AO$5:$AO$18,$AM$5:$AM$18,BC1881))</f>
        <v>13.946946629943755</v>
      </c>
      <c r="BE1881" s="221">
        <f t="shared" si="4157"/>
        <v>1.9563038183556294</v>
      </c>
      <c r="BF1881" s="221">
        <f>BE1881/PRODUCT($BG$6:BG1880)</f>
        <v>1.0003614848102929</v>
      </c>
      <c r="BG1881" s="16">
        <f t="shared" si="4223"/>
        <v>1.0003614848102929</v>
      </c>
      <c r="BH1881" s="10">
        <f t="shared" si="4224"/>
        <v>13.194195575689239</v>
      </c>
      <c r="BI1881" s="90"/>
      <c r="BJ1881" s="17">
        <f t="shared" si="4207"/>
        <v>47874</v>
      </c>
      <c r="BK1881" s="16">
        <f t="shared" si="4200"/>
        <v>12.965515881846912</v>
      </c>
      <c r="BL1881" s="10">
        <f ca="1">IFERROR(AVERAGE(INDIRECT("BK"&amp;AC1881-Template!$F$10+1):INDIRECT("BK"&amp;AC1881)),0)</f>
        <v>12.843099588328171</v>
      </c>
      <c r="BM1881" s="35"/>
      <c r="BN1881" s="86"/>
      <c r="BO1881" s="35"/>
      <c r="BP1881" s="35"/>
      <c r="BQ1881" s="35"/>
      <c r="BR1881" s="35"/>
      <c r="BS1881" s="35"/>
      <c r="BT1881" s="35"/>
      <c r="BU1881" s="35"/>
      <c r="BV1881" s="35"/>
      <c r="BW1881" s="35"/>
      <c r="BX1881" s="35"/>
      <c r="BY1881" s="35"/>
      <c r="BZ1881" s="35"/>
      <c r="CA1881" s="35"/>
      <c r="CB1881" s="35"/>
      <c r="CC1881" s="35"/>
      <c r="CD1881" s="35"/>
      <c r="CE1881" s="35"/>
      <c r="CF1881" s="35"/>
      <c r="CG1881" s="35"/>
      <c r="CH1881" s="35"/>
    </row>
    <row r="1882" spans="1:86" ht="15.6" x14ac:dyDescent="0.3">
      <c r="A1882" s="35"/>
      <c r="B1882" s="86"/>
      <c r="C1882" s="35"/>
      <c r="D1882" s="35"/>
      <c r="E1882" s="35"/>
      <c r="F1882" s="35"/>
      <c r="G1882" s="35"/>
      <c r="H1882" s="35"/>
      <c r="I1882" s="35"/>
      <c r="J1882" s="35"/>
      <c r="K1882" s="35"/>
      <c r="L1882" s="35"/>
      <c r="M1882" s="35"/>
      <c r="N1882" s="35"/>
      <c r="O1882" s="35"/>
      <c r="P1882" s="35"/>
      <c r="Q1882" s="35"/>
      <c r="R1882" s="35"/>
      <c r="S1882" s="35"/>
      <c r="T1882" s="17">
        <f t="shared" si="4201"/>
        <v>47898</v>
      </c>
      <c r="U1882" s="216">
        <f t="shared" si="4194"/>
        <v>3</v>
      </c>
      <c r="V1882" s="216">
        <f t="shared" si="4201"/>
        <v>1877</v>
      </c>
      <c r="W1882" s="16">
        <f t="shared" si="4208"/>
        <v>5.1424657534246574</v>
      </c>
      <c r="X1882" s="16" t="e">
        <f>IF(Template!$F$7="Linear interpolation",LinInterp($I$5:$I$22,$G$5:$G$22,W1882),CubicSpline($I$5:$I$22,$G$5:$G$22,W1882))</f>
        <v>#VALUE!</v>
      </c>
      <c r="Y1882" s="221" t="e">
        <f t="shared" si="4195"/>
        <v>#VALUE!</v>
      </c>
      <c r="Z1882" s="221" t="e">
        <f>Y1882/PRODUCT($AA$6:AA1881)</f>
        <v>#VALUE!</v>
      </c>
      <c r="AA1882" s="16" t="e">
        <f t="shared" si="4202"/>
        <v>#VALUE!</v>
      </c>
      <c r="AB1882" s="10" t="e">
        <f t="shared" si="4203"/>
        <v>#VALUE!</v>
      </c>
      <c r="AC1882" s="90">
        <f t="shared" si="4196"/>
        <v>1882</v>
      </c>
      <c r="AD1882" s="17">
        <f t="shared" si="4204"/>
        <v>47875</v>
      </c>
      <c r="AE1882" s="16" t="e">
        <f t="shared" si="4197"/>
        <v>#VALUE!</v>
      </c>
      <c r="AF1882" s="10">
        <f ca="1">IFERROR(AVERAGE(INDIRECT("AE"&amp;AC1882-Template!$F$10+1):INDIRECT("AE"&amp;AC1882)),0)</f>
        <v>0</v>
      </c>
      <c r="AG1882" s="35"/>
      <c r="AH1882" s="86"/>
      <c r="AI1882" s="35"/>
      <c r="AJ1882" s="35"/>
      <c r="AK1882" s="35"/>
      <c r="AL1882" s="35"/>
      <c r="AM1882" s="35"/>
      <c r="AN1882" s="35"/>
      <c r="AO1882" s="35"/>
      <c r="AP1882" s="35"/>
      <c r="AQ1882" s="35"/>
      <c r="AR1882" s="35"/>
      <c r="AS1882" s="35"/>
      <c r="AT1882" s="35"/>
      <c r="AU1882" s="35"/>
      <c r="AV1882" s="35"/>
      <c r="AW1882" s="35"/>
      <c r="AX1882" s="35"/>
      <c r="AY1882" s="35"/>
      <c r="AZ1882" s="17">
        <f t="shared" ref="AZ1882" si="4249">AZ1881+1</f>
        <v>47898</v>
      </c>
      <c r="BA1882" s="216">
        <f t="shared" si="4220"/>
        <v>3</v>
      </c>
      <c r="BB1882" s="216">
        <f t="shared" ref="BB1882" si="4250">BB1881+1</f>
        <v>1877</v>
      </c>
      <c r="BC1882" s="16">
        <f t="shared" si="4222"/>
        <v>5.1424657534246574</v>
      </c>
      <c r="BD1882" s="16">
        <f>IF(Template!$F$7="Linear interpolation",LinInterp($AO$5:$AO$18,$AM$5:$AM$18,BC1882),CubicSpline($AO$5:$AO$18,$AM$5:$AM$18,BC1882))</f>
        <v>13.947034241557411</v>
      </c>
      <c r="BE1882" s="221">
        <f t="shared" si="4157"/>
        <v>1.9570114634840619</v>
      </c>
      <c r="BF1882" s="221">
        <f>BE1882/PRODUCT($BG$6:BG1881)</f>
        <v>1.0003617255774859</v>
      </c>
      <c r="BG1882" s="16">
        <f t="shared" si="4223"/>
        <v>1.0003617255774859</v>
      </c>
      <c r="BH1882" s="10">
        <f t="shared" si="4224"/>
        <v>13.202983578236349</v>
      </c>
      <c r="BI1882" s="90"/>
      <c r="BJ1882" s="17">
        <f t="shared" si="4207"/>
        <v>47875</v>
      </c>
      <c r="BK1882" s="16">
        <f t="shared" si="4200"/>
        <v>13.022228812895943</v>
      </c>
      <c r="BL1882" s="10">
        <f ca="1">IFERROR(AVERAGE(INDIRECT("BK"&amp;AC1882-Template!$F$10+1):INDIRECT("BK"&amp;AC1882)),0)</f>
        <v>12.854159789342622</v>
      </c>
      <c r="BM1882" s="35"/>
      <c r="BN1882" s="86"/>
      <c r="BO1882" s="35"/>
      <c r="BP1882" s="35"/>
      <c r="BQ1882" s="35"/>
      <c r="BR1882" s="35"/>
      <c r="BS1882" s="35"/>
      <c r="BT1882" s="35"/>
      <c r="BU1882" s="35"/>
      <c r="BV1882" s="35"/>
      <c r="BW1882" s="35"/>
      <c r="BX1882" s="35"/>
      <c r="BY1882" s="35"/>
      <c r="BZ1882" s="35"/>
      <c r="CA1882" s="35"/>
      <c r="CB1882" s="35"/>
      <c r="CC1882" s="35"/>
      <c r="CD1882" s="35"/>
      <c r="CE1882" s="35"/>
      <c r="CF1882" s="35"/>
      <c r="CG1882" s="35"/>
      <c r="CH1882" s="35"/>
    </row>
    <row r="1883" spans="1:86" ht="15.6" x14ac:dyDescent="0.3">
      <c r="A1883" s="35"/>
      <c r="B1883" s="86"/>
      <c r="C1883" s="35"/>
      <c r="D1883" s="35"/>
      <c r="E1883" s="35"/>
      <c r="F1883" s="35"/>
      <c r="G1883" s="35"/>
      <c r="H1883" s="35"/>
      <c r="I1883" s="35"/>
      <c r="J1883" s="35"/>
      <c r="K1883" s="35"/>
      <c r="L1883" s="35"/>
      <c r="M1883" s="35"/>
      <c r="N1883" s="35"/>
      <c r="O1883" s="35"/>
      <c r="P1883" s="35"/>
      <c r="Q1883" s="35"/>
      <c r="R1883" s="35"/>
      <c r="S1883" s="35"/>
      <c r="T1883" s="17">
        <f t="shared" si="4201"/>
        <v>47899</v>
      </c>
      <c r="U1883" s="216">
        <f t="shared" si="4194"/>
        <v>4</v>
      </c>
      <c r="V1883" s="216">
        <f t="shared" si="4201"/>
        <v>1878</v>
      </c>
      <c r="W1883" s="16">
        <f t="shared" si="4208"/>
        <v>5.1452054794520548</v>
      </c>
      <c r="X1883" s="16" t="e">
        <f>IF(Template!$F$7="Linear interpolation",LinInterp($I$5:$I$22,$G$5:$G$22,W1883),CubicSpline($I$5:$I$22,$G$5:$G$22,W1883))</f>
        <v>#VALUE!</v>
      </c>
      <c r="Y1883" s="221" t="e">
        <f t="shared" si="4195"/>
        <v>#VALUE!</v>
      </c>
      <c r="Z1883" s="221" t="e">
        <f>Y1883/PRODUCT($AA$6:AA1882)</f>
        <v>#VALUE!</v>
      </c>
      <c r="AA1883" s="16" t="e">
        <f t="shared" si="4202"/>
        <v>#VALUE!</v>
      </c>
      <c r="AB1883" s="10" t="e">
        <f t="shared" si="4203"/>
        <v>#VALUE!</v>
      </c>
      <c r="AC1883" s="90">
        <f t="shared" si="4196"/>
        <v>1883</v>
      </c>
      <c r="AD1883" s="17">
        <f t="shared" si="4204"/>
        <v>47876</v>
      </c>
      <c r="AE1883" s="16" t="e">
        <f t="shared" si="4197"/>
        <v>#VALUE!</v>
      </c>
      <c r="AF1883" s="10">
        <f ca="1">IFERROR(AVERAGE(INDIRECT("AE"&amp;AC1883-Template!$F$10+1):INDIRECT("AE"&amp;AC1883)),0)</f>
        <v>0</v>
      </c>
      <c r="AG1883" s="35"/>
      <c r="AH1883" s="86"/>
      <c r="AI1883" s="35"/>
      <c r="AJ1883" s="35"/>
      <c r="AK1883" s="35"/>
      <c r="AL1883" s="35"/>
      <c r="AM1883" s="35"/>
      <c r="AN1883" s="35"/>
      <c r="AO1883" s="35"/>
      <c r="AP1883" s="35"/>
      <c r="AQ1883" s="35"/>
      <c r="AR1883" s="35"/>
      <c r="AS1883" s="35"/>
      <c r="AT1883" s="35"/>
      <c r="AU1883" s="35"/>
      <c r="AV1883" s="35"/>
      <c r="AW1883" s="35"/>
      <c r="AX1883" s="35"/>
      <c r="AY1883" s="35"/>
      <c r="AZ1883" s="17">
        <f t="shared" ref="AZ1883" si="4251">AZ1882+1</f>
        <v>47899</v>
      </c>
      <c r="BA1883" s="216">
        <f t="shared" si="4220"/>
        <v>4</v>
      </c>
      <c r="BB1883" s="216">
        <f t="shared" ref="BB1883" si="4252">BB1882+1</f>
        <v>1878</v>
      </c>
      <c r="BC1883" s="16">
        <f t="shared" si="4222"/>
        <v>5.1452054794520548</v>
      </c>
      <c r="BD1883" s="16">
        <f>IF(Template!$F$7="Linear interpolation",LinInterp($AO$5:$AO$18,$AM$5:$AM$18,BC1883),CubicSpline($AO$5:$AO$18,$AM$5:$AM$18,BC1883))</f>
        <v>13.947127072846433</v>
      </c>
      <c r="BE1883" s="221">
        <f t="shared" si="4157"/>
        <v>1.9577198342445699</v>
      </c>
      <c r="BF1883" s="221">
        <f>BE1883/PRODUCT($BG$6:BG1882)</f>
        <v>1.0003619655652127</v>
      </c>
      <c r="BG1883" s="16">
        <f t="shared" si="4223"/>
        <v>1.0003619655652127</v>
      </c>
      <c r="BH1883" s="10">
        <f t="shared" si="4224"/>
        <v>13.21174313026463</v>
      </c>
      <c r="BI1883" s="90"/>
      <c r="BJ1883" s="17">
        <f t="shared" si="4207"/>
        <v>47876</v>
      </c>
      <c r="BK1883" s="16">
        <f t="shared" si="4200"/>
        <v>13.003236953881835</v>
      </c>
      <c r="BL1883" s="10">
        <f ca="1">IFERROR(AVERAGE(INDIRECT("BK"&amp;AC1883-Template!$F$10+1):INDIRECT("BK"&amp;AC1883)),0)</f>
        <v>12.86458692838994</v>
      </c>
      <c r="BM1883" s="35"/>
      <c r="BN1883" s="86"/>
      <c r="BO1883" s="35"/>
      <c r="BP1883" s="35"/>
      <c r="BQ1883" s="35"/>
      <c r="BR1883" s="35"/>
      <c r="BS1883" s="35"/>
      <c r="BT1883" s="35"/>
      <c r="BU1883" s="35"/>
      <c r="BV1883" s="35"/>
      <c r="BW1883" s="35"/>
      <c r="BX1883" s="35"/>
      <c r="BY1883" s="35"/>
      <c r="BZ1883" s="35"/>
      <c r="CA1883" s="35"/>
      <c r="CB1883" s="35"/>
      <c r="CC1883" s="35"/>
      <c r="CD1883" s="35"/>
      <c r="CE1883" s="35"/>
      <c r="CF1883" s="35"/>
      <c r="CG1883" s="35"/>
      <c r="CH1883" s="35"/>
    </row>
    <row r="1884" spans="1:86" ht="15.6" x14ac:dyDescent="0.3">
      <c r="A1884" s="35"/>
      <c r="B1884" s="86"/>
      <c r="C1884" s="35"/>
      <c r="D1884" s="35"/>
      <c r="E1884" s="35"/>
      <c r="F1884" s="35"/>
      <c r="G1884" s="35"/>
      <c r="H1884" s="35"/>
      <c r="I1884" s="35"/>
      <c r="J1884" s="35"/>
      <c r="K1884" s="35"/>
      <c r="L1884" s="35"/>
      <c r="M1884" s="35"/>
      <c r="N1884" s="35"/>
      <c r="O1884" s="35"/>
      <c r="P1884" s="35"/>
      <c r="Q1884" s="35"/>
      <c r="R1884" s="35"/>
      <c r="S1884" s="35"/>
      <c r="T1884" s="17">
        <f t="shared" si="4201"/>
        <v>47900</v>
      </c>
      <c r="U1884" s="216">
        <f t="shared" si="4194"/>
        <v>5</v>
      </c>
      <c r="V1884" s="216">
        <f t="shared" si="4201"/>
        <v>1879</v>
      </c>
      <c r="W1884" s="16">
        <f t="shared" si="4208"/>
        <v>5.1479452054794521</v>
      </c>
      <c r="X1884" s="16" t="e">
        <f>IF(Template!$F$7="Linear interpolation",LinInterp($I$5:$I$22,$G$5:$G$22,W1884),CubicSpline($I$5:$I$22,$G$5:$G$22,W1884))</f>
        <v>#VALUE!</v>
      </c>
      <c r="Y1884" s="221" t="e">
        <f t="shared" si="4195"/>
        <v>#VALUE!</v>
      </c>
      <c r="Z1884" s="221" t="e">
        <f>Y1884/PRODUCT($AA$6:AA1883)</f>
        <v>#VALUE!</v>
      </c>
      <c r="AA1884" s="16" t="e">
        <f t="shared" si="4202"/>
        <v>#VALUE!</v>
      </c>
      <c r="AB1884" s="10" t="e">
        <f t="shared" si="4203"/>
        <v>#VALUE!</v>
      </c>
      <c r="AC1884" s="90">
        <f t="shared" si="4196"/>
        <v>1884</v>
      </c>
      <c r="AD1884" s="17">
        <f t="shared" si="4204"/>
        <v>47877</v>
      </c>
      <c r="AE1884" s="16" t="e">
        <f t="shared" si="4197"/>
        <v>#VALUE!</v>
      </c>
      <c r="AF1884" s="10">
        <f ca="1">IFERROR(AVERAGE(INDIRECT("AE"&amp;AC1884-Template!$F$10+1):INDIRECT("AE"&amp;AC1884)),0)</f>
        <v>0</v>
      </c>
      <c r="AG1884" s="35"/>
      <c r="AH1884" s="86"/>
      <c r="AI1884" s="35"/>
      <c r="AJ1884" s="35"/>
      <c r="AK1884" s="35"/>
      <c r="AL1884" s="35"/>
      <c r="AM1884" s="35"/>
      <c r="AN1884" s="35"/>
      <c r="AO1884" s="35"/>
      <c r="AP1884" s="35"/>
      <c r="AQ1884" s="35"/>
      <c r="AR1884" s="35"/>
      <c r="AS1884" s="35"/>
      <c r="AT1884" s="35"/>
      <c r="AU1884" s="35"/>
      <c r="AV1884" s="35"/>
      <c r="AW1884" s="35"/>
      <c r="AX1884" s="35"/>
      <c r="AY1884" s="35"/>
      <c r="AZ1884" s="17">
        <f t="shared" ref="AZ1884" si="4253">AZ1883+1</f>
        <v>47900</v>
      </c>
      <c r="BA1884" s="216">
        <f t="shared" si="4220"/>
        <v>5</v>
      </c>
      <c r="BB1884" s="216">
        <f t="shared" ref="BB1884" si="4254">BB1883+1</f>
        <v>1879</v>
      </c>
      <c r="BC1884" s="16">
        <f t="shared" si="4222"/>
        <v>5.1479452054794521</v>
      </c>
      <c r="BD1884" s="16">
        <f>IF(Template!$F$7="Linear interpolation",LinInterp($AO$5:$AO$18,$AM$5:$AM$18,BC1884),CubicSpline($AO$5:$AO$18,$AM$5:$AM$18,BC1884))</f>
        <v>13.947225098186609</v>
      </c>
      <c r="BE1884" s="221">
        <f t="shared" si="4157"/>
        <v>1.9584289297087654</v>
      </c>
      <c r="BF1884" s="221">
        <f>BE1884/PRODUCT($BG$6:BG1883)</f>
        <v>1.0003622047709748</v>
      </c>
      <c r="BG1884" s="16">
        <f t="shared" si="4223"/>
        <v>1.0003622047709748</v>
      </c>
      <c r="BH1884" s="10">
        <f t="shared" si="4224"/>
        <v>13.220474140580807</v>
      </c>
      <c r="BI1884" s="90"/>
      <c r="BJ1884" s="17">
        <f t="shared" si="4207"/>
        <v>47877</v>
      </c>
      <c r="BK1884" s="16">
        <f t="shared" si="4200"/>
        <v>13.012601345186003</v>
      </c>
      <c r="BL1884" s="10">
        <f ca="1">IFERROR(AVERAGE(INDIRECT("BK"&amp;AC1884-Template!$F$10+1):INDIRECT("BK"&amp;AC1884)),0)</f>
        <v>12.873322818538886</v>
      </c>
      <c r="BM1884" s="35"/>
      <c r="BN1884" s="86"/>
      <c r="BO1884" s="35"/>
      <c r="BP1884" s="35"/>
      <c r="BQ1884" s="35"/>
      <c r="BR1884" s="35"/>
      <c r="BS1884" s="35"/>
      <c r="BT1884" s="35"/>
      <c r="BU1884" s="35"/>
      <c r="BV1884" s="35"/>
      <c r="BW1884" s="35"/>
      <c r="BX1884" s="35"/>
      <c r="BY1884" s="35"/>
      <c r="BZ1884" s="35"/>
      <c r="CA1884" s="35"/>
      <c r="CB1884" s="35"/>
      <c r="CC1884" s="35"/>
      <c r="CD1884" s="35"/>
      <c r="CE1884" s="35"/>
      <c r="CF1884" s="35"/>
      <c r="CG1884" s="35"/>
      <c r="CH1884" s="35"/>
    </row>
    <row r="1885" spans="1:86" ht="15.6" x14ac:dyDescent="0.3">
      <c r="A1885" s="35"/>
      <c r="B1885" s="86"/>
      <c r="C1885" s="35"/>
      <c r="D1885" s="35"/>
      <c r="E1885" s="35"/>
      <c r="F1885" s="35"/>
      <c r="G1885" s="35"/>
      <c r="H1885" s="35"/>
      <c r="I1885" s="35"/>
      <c r="J1885" s="35"/>
      <c r="K1885" s="35"/>
      <c r="L1885" s="35"/>
      <c r="M1885" s="35"/>
      <c r="N1885" s="35"/>
      <c r="O1885" s="35"/>
      <c r="P1885" s="35"/>
      <c r="Q1885" s="35"/>
      <c r="R1885" s="35"/>
      <c r="S1885" s="35"/>
      <c r="T1885" s="17">
        <f t="shared" si="4201"/>
        <v>47901</v>
      </c>
      <c r="U1885" s="216">
        <f t="shared" si="4194"/>
        <v>6</v>
      </c>
      <c r="V1885" s="216">
        <f t="shared" si="4201"/>
        <v>1880</v>
      </c>
      <c r="W1885" s="16">
        <f t="shared" si="4208"/>
        <v>5.1506849315068495</v>
      </c>
      <c r="X1885" s="16" t="e">
        <f>IF(Template!$F$7="Linear interpolation",LinInterp($I$5:$I$22,$G$5:$G$22,W1885),CubicSpline($I$5:$I$22,$G$5:$G$22,W1885))</f>
        <v>#VALUE!</v>
      </c>
      <c r="Y1885" s="221" t="e">
        <f t="shared" si="4195"/>
        <v>#VALUE!</v>
      </c>
      <c r="Z1885" s="221" t="e">
        <f>Y1885/PRODUCT($AA$6:AA1884)</f>
        <v>#VALUE!</v>
      </c>
      <c r="AA1885" s="16" t="e">
        <f t="shared" si="4202"/>
        <v>#VALUE!</v>
      </c>
      <c r="AB1885" s="10" t="e">
        <f t="shared" si="4203"/>
        <v>#VALUE!</v>
      </c>
      <c r="AC1885" s="90">
        <f t="shared" si="4196"/>
        <v>1885</v>
      </c>
      <c r="AD1885" s="17">
        <f t="shared" si="4204"/>
        <v>47878</v>
      </c>
      <c r="AE1885" s="16" t="e">
        <f t="shared" si="4197"/>
        <v>#VALUE!</v>
      </c>
      <c r="AF1885" s="10">
        <f ca="1">IFERROR(AVERAGE(INDIRECT("AE"&amp;AC1885-Template!$F$10+1):INDIRECT("AE"&amp;AC1885)),0)</f>
        <v>0</v>
      </c>
      <c r="AG1885" s="35"/>
      <c r="AH1885" s="86"/>
      <c r="AI1885" s="35"/>
      <c r="AJ1885" s="35"/>
      <c r="AK1885" s="35"/>
      <c r="AL1885" s="35"/>
      <c r="AM1885" s="35"/>
      <c r="AN1885" s="35"/>
      <c r="AO1885" s="35"/>
      <c r="AP1885" s="35"/>
      <c r="AQ1885" s="35"/>
      <c r="AR1885" s="35"/>
      <c r="AS1885" s="35"/>
      <c r="AT1885" s="35"/>
      <c r="AU1885" s="35"/>
      <c r="AV1885" s="35"/>
      <c r="AW1885" s="35"/>
      <c r="AX1885" s="35"/>
      <c r="AY1885" s="35"/>
      <c r="AZ1885" s="17">
        <f t="shared" ref="AZ1885" si="4255">AZ1884+1</f>
        <v>47901</v>
      </c>
      <c r="BA1885" s="216">
        <f t="shared" si="4220"/>
        <v>6</v>
      </c>
      <c r="BB1885" s="216">
        <f t="shared" ref="BB1885" si="4256">BB1884+1</f>
        <v>1880</v>
      </c>
      <c r="BC1885" s="16">
        <f t="shared" si="4222"/>
        <v>5.1506849315068495</v>
      </c>
      <c r="BD1885" s="16">
        <f>IF(Template!$F$7="Linear interpolation",LinInterp($AO$5:$AO$18,$AM$5:$AM$18,BC1885),CubicSpline($AO$5:$AO$18,$AM$5:$AM$18,BC1885))</f>
        <v>13.947328291953724</v>
      </c>
      <c r="BE1885" s="221">
        <f t="shared" si="4157"/>
        <v>1.9591387489419059</v>
      </c>
      <c r="BF1885" s="221">
        <f>BE1885/PRODUCT($BG$6:BG1884)</f>
        <v>1.0003624431922817</v>
      </c>
      <c r="BG1885" s="16">
        <f t="shared" si="4223"/>
        <v>1.0003622047709748</v>
      </c>
      <c r="BH1885" s="10">
        <f t="shared" si="4224"/>
        <v>13.220474140580807</v>
      </c>
      <c r="BI1885" s="90"/>
      <c r="BJ1885" s="17">
        <f t="shared" si="4207"/>
        <v>47878</v>
      </c>
      <c r="BK1885" s="16">
        <f t="shared" si="4200"/>
        <v>13.021939202772614</v>
      </c>
      <c r="BL1885" s="10">
        <f ca="1">IFERROR(AVERAGE(INDIRECT("BK"&amp;AC1885-Template!$F$10+1):INDIRECT("BK"&amp;AC1885)),0)</f>
        <v>12.883033019875638</v>
      </c>
      <c r="BM1885" s="35"/>
      <c r="BN1885" s="86"/>
      <c r="BO1885" s="35"/>
      <c r="BP1885" s="35"/>
      <c r="BQ1885" s="35"/>
      <c r="BR1885" s="35"/>
      <c r="BS1885" s="35"/>
      <c r="BT1885" s="35"/>
      <c r="BU1885" s="35"/>
      <c r="BV1885" s="35"/>
      <c r="BW1885" s="35"/>
      <c r="BX1885" s="35"/>
      <c r="BY1885" s="35"/>
      <c r="BZ1885" s="35"/>
      <c r="CA1885" s="35"/>
      <c r="CB1885" s="35"/>
      <c r="CC1885" s="35"/>
      <c r="CD1885" s="35"/>
      <c r="CE1885" s="35"/>
      <c r="CF1885" s="35"/>
      <c r="CG1885" s="35"/>
      <c r="CH1885" s="35"/>
    </row>
    <row r="1886" spans="1:86" ht="15.6" x14ac:dyDescent="0.3">
      <c r="A1886" s="35"/>
      <c r="B1886" s="86"/>
      <c r="C1886" s="35"/>
      <c r="D1886" s="35"/>
      <c r="E1886" s="35"/>
      <c r="F1886" s="35"/>
      <c r="G1886" s="35"/>
      <c r="H1886" s="35"/>
      <c r="I1886" s="35"/>
      <c r="J1886" s="35"/>
      <c r="K1886" s="35"/>
      <c r="L1886" s="35"/>
      <c r="M1886" s="35"/>
      <c r="N1886" s="35"/>
      <c r="O1886" s="35"/>
      <c r="P1886" s="35"/>
      <c r="Q1886" s="35"/>
      <c r="R1886" s="35"/>
      <c r="S1886" s="35"/>
      <c r="T1886" s="17">
        <f t="shared" si="4201"/>
        <v>47902</v>
      </c>
      <c r="U1886" s="216">
        <f t="shared" si="4194"/>
        <v>7</v>
      </c>
      <c r="V1886" s="216">
        <f t="shared" si="4201"/>
        <v>1881</v>
      </c>
      <c r="W1886" s="16">
        <f t="shared" si="4208"/>
        <v>5.1534246575342468</v>
      </c>
      <c r="X1886" s="16" t="e">
        <f>IF(Template!$F$7="Linear interpolation",LinInterp($I$5:$I$22,$G$5:$G$22,W1886),CubicSpline($I$5:$I$22,$G$5:$G$22,W1886))</f>
        <v>#VALUE!</v>
      </c>
      <c r="Y1886" s="221" t="e">
        <f t="shared" si="4195"/>
        <v>#VALUE!</v>
      </c>
      <c r="Z1886" s="221" t="e">
        <f>Y1886/PRODUCT($AA$6:AA1885)</f>
        <v>#VALUE!</v>
      </c>
      <c r="AA1886" s="16" t="e">
        <f t="shared" si="4202"/>
        <v>#VALUE!</v>
      </c>
      <c r="AB1886" s="10" t="e">
        <f t="shared" si="4203"/>
        <v>#VALUE!</v>
      </c>
      <c r="AC1886" s="90">
        <f t="shared" si="4196"/>
        <v>1886</v>
      </c>
      <c r="AD1886" s="17">
        <f t="shared" si="4204"/>
        <v>47879</v>
      </c>
      <c r="AE1886" s="16" t="e">
        <f t="shared" si="4197"/>
        <v>#VALUE!</v>
      </c>
      <c r="AF1886" s="10">
        <f ca="1">IFERROR(AVERAGE(INDIRECT("AE"&amp;AC1886-Template!$F$10+1):INDIRECT("AE"&amp;AC1886)),0)</f>
        <v>0</v>
      </c>
      <c r="AG1886" s="35"/>
      <c r="AH1886" s="86"/>
      <c r="AI1886" s="35"/>
      <c r="AJ1886" s="35"/>
      <c r="AK1886" s="35"/>
      <c r="AL1886" s="35"/>
      <c r="AM1886" s="35"/>
      <c r="AN1886" s="35"/>
      <c r="AO1886" s="35"/>
      <c r="AP1886" s="35"/>
      <c r="AQ1886" s="35"/>
      <c r="AR1886" s="35"/>
      <c r="AS1886" s="35"/>
      <c r="AT1886" s="35"/>
      <c r="AU1886" s="35"/>
      <c r="AV1886" s="35"/>
      <c r="AW1886" s="35"/>
      <c r="AX1886" s="35"/>
      <c r="AY1886" s="35"/>
      <c r="AZ1886" s="17">
        <f t="shared" ref="AZ1886" si="4257">AZ1885+1</f>
        <v>47902</v>
      </c>
      <c r="BA1886" s="216">
        <f t="shared" si="4220"/>
        <v>7</v>
      </c>
      <c r="BB1886" s="216">
        <f t="shared" ref="BB1886" si="4258">BB1885+1</f>
        <v>1881</v>
      </c>
      <c r="BC1886" s="16">
        <f t="shared" si="4222"/>
        <v>5.1534246575342468</v>
      </c>
      <c r="BD1886" s="16">
        <f>IF(Template!$F$7="Linear interpolation",LinInterp($AO$5:$AO$18,$AM$5:$AM$18,BC1886),CubicSpline($AO$5:$AO$18,$AM$5:$AM$18,BC1886))</f>
        <v>13.947436628523564</v>
      </c>
      <c r="BE1886" s="221">
        <f t="shared" si="4157"/>
        <v>1.9598492910028604</v>
      </c>
      <c r="BF1886" s="221">
        <f>BE1886/PRODUCT($BG$6:BG1885)</f>
        <v>1.0003629192480532</v>
      </c>
      <c r="BG1886" s="16">
        <f t="shared" si="4223"/>
        <v>1.0003622047709748</v>
      </c>
      <c r="BH1886" s="10">
        <f t="shared" si="4224"/>
        <v>13.220474140580807</v>
      </c>
      <c r="BI1886" s="90"/>
      <c r="BJ1886" s="17">
        <f t="shared" si="4207"/>
        <v>47879</v>
      </c>
      <c r="BK1886" s="16">
        <f t="shared" si="4200"/>
        <v>13.031250435286301</v>
      </c>
      <c r="BL1886" s="10">
        <f ca="1">IFERROR(AVERAGE(INDIRECT("BK"&amp;AC1886-Template!$F$10+1):INDIRECT("BK"&amp;AC1886)),0)</f>
        <v>12.892717924468286</v>
      </c>
      <c r="BM1886" s="35"/>
      <c r="BN1886" s="86"/>
      <c r="BO1886" s="35"/>
      <c r="BP1886" s="35"/>
      <c r="BQ1886" s="35"/>
      <c r="BR1886" s="35"/>
      <c r="BS1886" s="35"/>
      <c r="BT1886" s="35"/>
      <c r="BU1886" s="35"/>
      <c r="BV1886" s="35"/>
      <c r="BW1886" s="35"/>
      <c r="BX1886" s="35"/>
      <c r="BY1886" s="35"/>
      <c r="BZ1886" s="35"/>
      <c r="CA1886" s="35"/>
      <c r="CB1886" s="35"/>
      <c r="CC1886" s="35"/>
      <c r="CD1886" s="35"/>
      <c r="CE1886" s="35"/>
      <c r="CF1886" s="35"/>
      <c r="CG1886" s="35"/>
      <c r="CH1886" s="35"/>
    </row>
    <row r="1887" spans="1:86" ht="15.6" x14ac:dyDescent="0.3">
      <c r="A1887" s="35"/>
      <c r="B1887" s="86"/>
      <c r="C1887" s="35"/>
      <c r="D1887" s="35"/>
      <c r="E1887" s="35"/>
      <c r="F1887" s="35"/>
      <c r="G1887" s="35"/>
      <c r="H1887" s="35"/>
      <c r="I1887" s="35"/>
      <c r="J1887" s="35"/>
      <c r="K1887" s="35"/>
      <c r="L1887" s="35"/>
      <c r="M1887" s="35"/>
      <c r="N1887" s="35"/>
      <c r="O1887" s="35"/>
      <c r="P1887" s="35"/>
      <c r="Q1887" s="35"/>
      <c r="R1887" s="35"/>
      <c r="S1887" s="35"/>
      <c r="T1887" s="17">
        <f t="shared" si="4201"/>
        <v>47903</v>
      </c>
      <c r="U1887" s="216">
        <f t="shared" si="4194"/>
        <v>1</v>
      </c>
      <c r="V1887" s="216">
        <f t="shared" si="4201"/>
        <v>1882</v>
      </c>
      <c r="W1887" s="16">
        <f t="shared" si="4208"/>
        <v>5.1561643835616442</v>
      </c>
      <c r="X1887" s="16" t="e">
        <f>IF(Template!$F$7="Linear interpolation",LinInterp($I$5:$I$22,$G$5:$G$22,W1887),CubicSpline($I$5:$I$22,$G$5:$G$22,W1887))</f>
        <v>#VALUE!</v>
      </c>
      <c r="Y1887" s="221" t="e">
        <f t="shared" si="4195"/>
        <v>#VALUE!</v>
      </c>
      <c r="Z1887" s="221" t="e">
        <f>Y1887/PRODUCT($AA$6:AA1886)</f>
        <v>#VALUE!</v>
      </c>
      <c r="AA1887" s="16" t="e">
        <f t="shared" si="4202"/>
        <v>#VALUE!</v>
      </c>
      <c r="AB1887" s="10" t="e">
        <f t="shared" si="4203"/>
        <v>#VALUE!</v>
      </c>
      <c r="AC1887" s="90">
        <f t="shared" si="4196"/>
        <v>1887</v>
      </c>
      <c r="AD1887" s="17">
        <f t="shared" si="4204"/>
        <v>47880</v>
      </c>
      <c r="AE1887" s="16" t="e">
        <f t="shared" si="4197"/>
        <v>#VALUE!</v>
      </c>
      <c r="AF1887" s="10">
        <f ca="1">IFERROR(AVERAGE(INDIRECT("AE"&amp;AC1887-Template!$F$10+1):INDIRECT("AE"&amp;AC1887)),0)</f>
        <v>0</v>
      </c>
      <c r="AG1887" s="35"/>
      <c r="AH1887" s="86"/>
      <c r="AI1887" s="35"/>
      <c r="AJ1887" s="35"/>
      <c r="AK1887" s="35"/>
      <c r="AL1887" s="35"/>
      <c r="AM1887" s="35"/>
      <c r="AN1887" s="35"/>
      <c r="AO1887" s="35"/>
      <c r="AP1887" s="35"/>
      <c r="AQ1887" s="35"/>
      <c r="AR1887" s="35"/>
      <c r="AS1887" s="35"/>
      <c r="AT1887" s="35"/>
      <c r="AU1887" s="35"/>
      <c r="AV1887" s="35"/>
      <c r="AW1887" s="35"/>
      <c r="AX1887" s="35"/>
      <c r="AY1887" s="35"/>
      <c r="AZ1887" s="17">
        <f t="shared" ref="AZ1887" si="4259">AZ1886+1</f>
        <v>47903</v>
      </c>
      <c r="BA1887" s="216">
        <f t="shared" si="4220"/>
        <v>1</v>
      </c>
      <c r="BB1887" s="216">
        <f t="shared" ref="BB1887" si="4260">BB1886+1</f>
        <v>1882</v>
      </c>
      <c r="BC1887" s="16">
        <f t="shared" si="4222"/>
        <v>5.1561643835616442</v>
      </c>
      <c r="BD1887" s="16">
        <f>IF(Template!$F$7="Linear interpolation",LinInterp($AO$5:$AO$18,$AM$5:$AM$18,BC1887),CubicSpline($AO$5:$AO$18,$AM$5:$AM$18,BC1887))</f>
        <v>13.947550082271919</v>
      </c>
      <c r="BE1887" s="221">
        <f t="shared" si="4157"/>
        <v>1.9605605549441181</v>
      </c>
      <c r="BF1887" s="221">
        <f>BE1887/PRODUCT($BG$6:BG1886)</f>
        <v>1.0003636321491263</v>
      </c>
      <c r="BG1887" s="16">
        <f t="shared" si="4223"/>
        <v>1.0003636321491263</v>
      </c>
      <c r="BH1887" s="10">
        <f t="shared" si="4224"/>
        <v>13.272573443108836</v>
      </c>
      <c r="BI1887" s="90"/>
      <c r="BJ1887" s="17">
        <f t="shared" si="4207"/>
        <v>47880</v>
      </c>
      <c r="BK1887" s="16">
        <f t="shared" si="4200"/>
        <v>13.031250435286301</v>
      </c>
      <c r="BL1887" s="10">
        <f ca="1">IFERROR(AVERAGE(INDIRECT("BK"&amp;AC1887-Template!$F$10+1):INDIRECT("BK"&amp;AC1887)),0)</f>
        <v>12.902067956765062</v>
      </c>
      <c r="BM1887" s="35"/>
      <c r="BN1887" s="86"/>
      <c r="BO1887" s="35"/>
      <c r="BP1887" s="35"/>
      <c r="BQ1887" s="35"/>
      <c r="BR1887" s="35"/>
      <c r="BS1887" s="35"/>
      <c r="BT1887" s="35"/>
      <c r="BU1887" s="35"/>
      <c r="BV1887" s="35"/>
      <c r="BW1887" s="35"/>
      <c r="BX1887" s="35"/>
      <c r="BY1887" s="35"/>
      <c r="BZ1887" s="35"/>
      <c r="CA1887" s="35"/>
      <c r="CB1887" s="35"/>
      <c r="CC1887" s="35"/>
      <c r="CD1887" s="35"/>
      <c r="CE1887" s="35"/>
      <c r="CF1887" s="35"/>
      <c r="CG1887" s="35"/>
      <c r="CH1887" s="35"/>
    </row>
    <row r="1888" spans="1:86" ht="15.6" x14ac:dyDescent="0.3">
      <c r="A1888" s="35"/>
      <c r="B1888" s="86"/>
      <c r="C1888" s="35"/>
      <c r="D1888" s="35"/>
      <c r="E1888" s="35"/>
      <c r="F1888" s="35"/>
      <c r="G1888" s="35"/>
      <c r="H1888" s="35"/>
      <c r="I1888" s="35"/>
      <c r="J1888" s="35"/>
      <c r="K1888" s="35"/>
      <c r="L1888" s="35"/>
      <c r="M1888" s="35"/>
      <c r="N1888" s="35"/>
      <c r="O1888" s="35"/>
      <c r="P1888" s="35"/>
      <c r="Q1888" s="35"/>
      <c r="R1888" s="35"/>
      <c r="S1888" s="35"/>
      <c r="T1888" s="17">
        <f t="shared" si="4201"/>
        <v>47904</v>
      </c>
      <c r="U1888" s="216">
        <f t="shared" si="4194"/>
        <v>2</v>
      </c>
      <c r="V1888" s="216">
        <f t="shared" si="4201"/>
        <v>1883</v>
      </c>
      <c r="W1888" s="16">
        <f t="shared" si="4208"/>
        <v>5.1589041095890407</v>
      </c>
      <c r="X1888" s="16" t="e">
        <f>IF(Template!$F$7="Linear interpolation",LinInterp($I$5:$I$22,$G$5:$G$22,W1888),CubicSpline($I$5:$I$22,$G$5:$G$22,W1888))</f>
        <v>#VALUE!</v>
      </c>
      <c r="Y1888" s="221" t="e">
        <f t="shared" si="4195"/>
        <v>#VALUE!</v>
      </c>
      <c r="Z1888" s="221" t="e">
        <f>Y1888/PRODUCT($AA$6:AA1887)</f>
        <v>#VALUE!</v>
      </c>
      <c r="AA1888" s="16" t="e">
        <f t="shared" si="4202"/>
        <v>#VALUE!</v>
      </c>
      <c r="AB1888" s="10" t="e">
        <f t="shared" si="4203"/>
        <v>#VALUE!</v>
      </c>
      <c r="AC1888" s="90">
        <f t="shared" si="4196"/>
        <v>1888</v>
      </c>
      <c r="AD1888" s="17">
        <f t="shared" si="4204"/>
        <v>47881</v>
      </c>
      <c r="AE1888" s="16" t="e">
        <f t="shared" si="4197"/>
        <v>#VALUE!</v>
      </c>
      <c r="AF1888" s="10">
        <f ca="1">IFERROR(AVERAGE(INDIRECT("AE"&amp;AC1888-Template!$F$10+1):INDIRECT("AE"&amp;AC1888)),0)</f>
        <v>0</v>
      </c>
      <c r="AG1888" s="35"/>
      <c r="AH1888" s="86"/>
      <c r="AI1888" s="35"/>
      <c r="AJ1888" s="35"/>
      <c r="AK1888" s="35"/>
      <c r="AL1888" s="35"/>
      <c r="AM1888" s="35"/>
      <c r="AN1888" s="35"/>
      <c r="AO1888" s="35"/>
      <c r="AP1888" s="35"/>
      <c r="AQ1888" s="35"/>
      <c r="AR1888" s="35"/>
      <c r="AS1888" s="35"/>
      <c r="AT1888" s="35"/>
      <c r="AU1888" s="35"/>
      <c r="AV1888" s="35"/>
      <c r="AW1888" s="35"/>
      <c r="AX1888" s="35"/>
      <c r="AY1888" s="35"/>
      <c r="AZ1888" s="17">
        <f t="shared" ref="AZ1888" si="4261">AZ1887+1</f>
        <v>47904</v>
      </c>
      <c r="BA1888" s="216">
        <f t="shared" si="4220"/>
        <v>2</v>
      </c>
      <c r="BB1888" s="216">
        <f t="shared" ref="BB1888" si="4262">BB1887+1</f>
        <v>1883</v>
      </c>
      <c r="BC1888" s="16">
        <f t="shared" si="4222"/>
        <v>5.1589041095890407</v>
      </c>
      <c r="BD1888" s="16">
        <f>IF(Template!$F$7="Linear interpolation",LinInterp($AO$5:$AO$18,$AM$5:$AM$18,BC1888),CubicSpline($AO$5:$AO$18,$AM$5:$AM$18,BC1888))</f>
        <v>13.947668627574572</v>
      </c>
      <c r="BE1888" s="221">
        <f t="shared" si="4157"/>
        <v>1.9612725398117545</v>
      </c>
      <c r="BF1888" s="221">
        <f>BE1888/PRODUCT($BG$6:BG1887)</f>
        <v>1.0003631537245004</v>
      </c>
      <c r="BG1888" s="16">
        <f t="shared" si="4223"/>
        <v>1.0003631537245004</v>
      </c>
      <c r="BH1888" s="10">
        <f t="shared" si="4224"/>
        <v>13.255110944262904</v>
      </c>
      <c r="BI1888" s="90"/>
      <c r="BJ1888" s="17">
        <f t="shared" si="4207"/>
        <v>47881</v>
      </c>
      <c r="BK1888" s="16">
        <f t="shared" si="4200"/>
        <v>13.031250435286301</v>
      </c>
      <c r="BL1888" s="10">
        <f ca="1">IFERROR(AVERAGE(INDIRECT("BK"&amp;AC1888-Template!$F$10+1):INDIRECT("BK"&amp;AC1888)),0)</f>
        <v>12.911083918700546</v>
      </c>
      <c r="BM1888" s="35"/>
      <c r="BN1888" s="86"/>
      <c r="BO1888" s="35"/>
      <c r="BP1888" s="35"/>
      <c r="BQ1888" s="35"/>
      <c r="BR1888" s="35"/>
      <c r="BS1888" s="35"/>
      <c r="BT1888" s="35"/>
      <c r="BU1888" s="35"/>
      <c r="BV1888" s="35"/>
      <c r="BW1888" s="35"/>
      <c r="BX1888" s="35"/>
      <c r="BY1888" s="35"/>
      <c r="BZ1888" s="35"/>
      <c r="CA1888" s="35"/>
      <c r="CB1888" s="35"/>
      <c r="CC1888" s="35"/>
      <c r="CD1888" s="35"/>
      <c r="CE1888" s="35"/>
      <c r="CF1888" s="35"/>
      <c r="CG1888" s="35"/>
      <c r="CH1888" s="35"/>
    </row>
    <row r="1889" spans="1:86" ht="15.6" x14ac:dyDescent="0.3">
      <c r="A1889" s="35"/>
      <c r="B1889" s="86"/>
      <c r="C1889" s="35"/>
      <c r="D1889" s="35"/>
      <c r="E1889" s="35"/>
      <c r="F1889" s="35"/>
      <c r="G1889" s="35"/>
      <c r="H1889" s="35"/>
      <c r="I1889" s="35"/>
      <c r="J1889" s="35"/>
      <c r="K1889" s="35"/>
      <c r="L1889" s="35"/>
      <c r="M1889" s="35"/>
      <c r="N1889" s="35"/>
      <c r="O1889" s="35"/>
      <c r="P1889" s="35"/>
      <c r="Q1889" s="35"/>
      <c r="R1889" s="35"/>
      <c r="S1889" s="35"/>
      <c r="T1889" s="17">
        <f t="shared" si="4201"/>
        <v>47905</v>
      </c>
      <c r="U1889" s="216">
        <f t="shared" si="4194"/>
        <v>3</v>
      </c>
      <c r="V1889" s="216">
        <f t="shared" si="4201"/>
        <v>1884</v>
      </c>
      <c r="W1889" s="16">
        <f t="shared" si="4208"/>
        <v>5.161643835616438</v>
      </c>
      <c r="X1889" s="16" t="e">
        <f>IF(Template!$F$7="Linear interpolation",LinInterp($I$5:$I$22,$G$5:$G$22,W1889),CubicSpline($I$5:$I$22,$G$5:$G$22,W1889))</f>
        <v>#VALUE!</v>
      </c>
      <c r="Y1889" s="221" t="e">
        <f t="shared" si="4195"/>
        <v>#VALUE!</v>
      </c>
      <c r="Z1889" s="221" t="e">
        <f>Y1889/PRODUCT($AA$6:AA1888)</f>
        <v>#VALUE!</v>
      </c>
      <c r="AA1889" s="16" t="e">
        <f t="shared" si="4202"/>
        <v>#VALUE!</v>
      </c>
      <c r="AB1889" s="10" t="e">
        <f t="shared" si="4203"/>
        <v>#VALUE!</v>
      </c>
      <c r="AC1889" s="90">
        <f t="shared" si="4196"/>
        <v>1889</v>
      </c>
      <c r="AD1889" s="17">
        <f t="shared" si="4204"/>
        <v>47882</v>
      </c>
      <c r="AE1889" s="16" t="e">
        <f t="shared" si="4197"/>
        <v>#VALUE!</v>
      </c>
      <c r="AF1889" s="10">
        <f ca="1">IFERROR(AVERAGE(INDIRECT("AE"&amp;AC1889-Template!$F$10+1):INDIRECT("AE"&amp;AC1889)),0)</f>
        <v>0</v>
      </c>
      <c r="AG1889" s="35"/>
      <c r="AH1889" s="86"/>
      <c r="AI1889" s="35"/>
      <c r="AJ1889" s="35"/>
      <c r="AK1889" s="35"/>
      <c r="AL1889" s="35"/>
      <c r="AM1889" s="35"/>
      <c r="AN1889" s="35"/>
      <c r="AO1889" s="35"/>
      <c r="AP1889" s="35"/>
      <c r="AQ1889" s="35"/>
      <c r="AR1889" s="35"/>
      <c r="AS1889" s="35"/>
      <c r="AT1889" s="35"/>
      <c r="AU1889" s="35"/>
      <c r="AV1889" s="35"/>
      <c r="AW1889" s="35"/>
      <c r="AX1889" s="35"/>
      <c r="AY1889" s="35"/>
      <c r="AZ1889" s="17">
        <f t="shared" ref="AZ1889" si="4263">AZ1888+1</f>
        <v>47905</v>
      </c>
      <c r="BA1889" s="216">
        <f t="shared" si="4220"/>
        <v>3</v>
      </c>
      <c r="BB1889" s="216">
        <f t="shared" ref="BB1889" si="4264">BB1888+1</f>
        <v>1884</v>
      </c>
      <c r="BC1889" s="16">
        <f t="shared" si="4222"/>
        <v>5.161643835616438</v>
      </c>
      <c r="BD1889" s="16">
        <f>IF(Template!$F$7="Linear interpolation",LinInterp($AO$5:$AO$18,$AM$5:$AM$18,BC1889),CubicSpline($AO$5:$AO$18,$AM$5:$AM$18,BC1889))</f>
        <v>13.947792238807313</v>
      </c>
      <c r="BE1889" s="221">
        <f t="shared" si="4157"/>
        <v>1.9619852446454402</v>
      </c>
      <c r="BF1889" s="221">
        <f>BE1889/PRODUCT($BG$6:BG1888)</f>
        <v>1.0003633889830295</v>
      </c>
      <c r="BG1889" s="16">
        <f t="shared" si="4223"/>
        <v>1.0003633889830295</v>
      </c>
      <c r="BH1889" s="10">
        <f t="shared" si="4224"/>
        <v>13.263697880575132</v>
      </c>
      <c r="BI1889" s="90"/>
      <c r="BJ1889" s="17">
        <f t="shared" si="4207"/>
        <v>47882</v>
      </c>
      <c r="BK1889" s="16">
        <f t="shared" si="4200"/>
        <v>13.086850233719804</v>
      </c>
      <c r="BL1889" s="10">
        <f ca="1">IFERROR(AVERAGE(INDIRECT("BK"&amp;AC1889-Template!$F$10+1):INDIRECT("BK"&amp;AC1889)),0)</f>
        <v>12.921953207250482</v>
      </c>
      <c r="BM1889" s="35"/>
      <c r="BN1889" s="86"/>
      <c r="BO1889" s="35"/>
      <c r="BP1889" s="35"/>
      <c r="BQ1889" s="35"/>
      <c r="BR1889" s="35"/>
      <c r="BS1889" s="35"/>
      <c r="BT1889" s="35"/>
      <c r="BU1889" s="35"/>
      <c r="BV1889" s="35"/>
      <c r="BW1889" s="35"/>
      <c r="BX1889" s="35"/>
      <c r="BY1889" s="35"/>
      <c r="BZ1889" s="35"/>
      <c r="CA1889" s="35"/>
      <c r="CB1889" s="35"/>
      <c r="CC1889" s="35"/>
      <c r="CD1889" s="35"/>
      <c r="CE1889" s="35"/>
      <c r="CF1889" s="35"/>
      <c r="CG1889" s="35"/>
      <c r="CH1889" s="35"/>
    </row>
    <row r="1890" spans="1:86" ht="15.6" x14ac:dyDescent="0.3">
      <c r="A1890" s="35"/>
      <c r="B1890" s="86"/>
      <c r="C1890" s="35"/>
      <c r="D1890" s="35"/>
      <c r="E1890" s="35"/>
      <c r="F1890" s="35"/>
      <c r="G1890" s="35"/>
      <c r="H1890" s="35"/>
      <c r="I1890" s="35"/>
      <c r="J1890" s="35"/>
      <c r="K1890" s="35"/>
      <c r="L1890" s="35"/>
      <c r="M1890" s="35"/>
      <c r="N1890" s="35"/>
      <c r="O1890" s="35"/>
      <c r="P1890" s="35"/>
      <c r="Q1890" s="35"/>
      <c r="R1890" s="35"/>
      <c r="S1890" s="35"/>
      <c r="T1890" s="17">
        <f t="shared" si="4201"/>
        <v>47906</v>
      </c>
      <c r="U1890" s="216">
        <f t="shared" si="4194"/>
        <v>4</v>
      </c>
      <c r="V1890" s="216">
        <f t="shared" si="4201"/>
        <v>1885</v>
      </c>
      <c r="W1890" s="16">
        <f t="shared" si="4208"/>
        <v>5.1643835616438354</v>
      </c>
      <c r="X1890" s="16" t="e">
        <f>IF(Template!$F$7="Linear interpolation",LinInterp($I$5:$I$22,$G$5:$G$22,W1890),CubicSpline($I$5:$I$22,$G$5:$G$22,W1890))</f>
        <v>#VALUE!</v>
      </c>
      <c r="Y1890" s="221" t="e">
        <f t="shared" si="4195"/>
        <v>#VALUE!</v>
      </c>
      <c r="Z1890" s="221" t="e">
        <f>Y1890/PRODUCT($AA$6:AA1889)</f>
        <v>#VALUE!</v>
      </c>
      <c r="AA1890" s="16" t="e">
        <f t="shared" si="4202"/>
        <v>#VALUE!</v>
      </c>
      <c r="AB1890" s="10" t="e">
        <f t="shared" si="4203"/>
        <v>#VALUE!</v>
      </c>
      <c r="AC1890" s="90">
        <f t="shared" si="4196"/>
        <v>1890</v>
      </c>
      <c r="AD1890" s="17">
        <f t="shared" si="4204"/>
        <v>47883</v>
      </c>
      <c r="AE1890" s="16" t="e">
        <f t="shared" si="4197"/>
        <v>#VALUE!</v>
      </c>
      <c r="AF1890" s="10">
        <f ca="1">IFERROR(AVERAGE(INDIRECT("AE"&amp;AC1890-Template!$F$10+1):INDIRECT("AE"&amp;AC1890)),0)</f>
        <v>0</v>
      </c>
      <c r="AG1890" s="35"/>
      <c r="AH1890" s="86"/>
      <c r="AI1890" s="35"/>
      <c r="AJ1890" s="35"/>
      <c r="AK1890" s="35"/>
      <c r="AL1890" s="35"/>
      <c r="AM1890" s="35"/>
      <c r="AN1890" s="35"/>
      <c r="AO1890" s="35"/>
      <c r="AP1890" s="35"/>
      <c r="AQ1890" s="35"/>
      <c r="AR1890" s="35"/>
      <c r="AS1890" s="35"/>
      <c r="AT1890" s="35"/>
      <c r="AU1890" s="35"/>
      <c r="AV1890" s="35"/>
      <c r="AW1890" s="35"/>
      <c r="AX1890" s="35"/>
      <c r="AY1890" s="35"/>
      <c r="AZ1890" s="17">
        <f t="shared" ref="AZ1890" si="4265">AZ1889+1</f>
        <v>47906</v>
      </c>
      <c r="BA1890" s="216">
        <f t="shared" si="4220"/>
        <v>4</v>
      </c>
      <c r="BB1890" s="216">
        <f t="shared" ref="BB1890" si="4266">BB1889+1</f>
        <v>1885</v>
      </c>
      <c r="BC1890" s="16">
        <f t="shared" si="4222"/>
        <v>5.1643835616438354</v>
      </c>
      <c r="BD1890" s="16">
        <f>IF(Template!$F$7="Linear interpolation",LinInterp($AO$5:$AO$18,$AM$5:$AM$18,BC1890),CubicSpline($AO$5:$AO$18,$AM$5:$AM$18,BC1890))</f>
        <v>13.947920890345927</v>
      </c>
      <c r="BE1890" s="221">
        <f t="shared" si="4157"/>
        <v>1.9626986684784113</v>
      </c>
      <c r="BF1890" s="221">
        <f>BE1890/PRODUCT($BG$6:BG1889)</f>
        <v>1.00036362344463</v>
      </c>
      <c r="BG1890" s="16">
        <f t="shared" si="4223"/>
        <v>1.00036362344463</v>
      </c>
      <c r="BH1890" s="10">
        <f t="shared" si="4224"/>
        <v>13.272255728996264</v>
      </c>
      <c r="BI1890" s="90"/>
      <c r="BJ1890" s="17">
        <f t="shared" si="4207"/>
        <v>47883</v>
      </c>
      <c r="BK1890" s="16">
        <f t="shared" si="4200"/>
        <v>13.068227285802481</v>
      </c>
      <c r="BL1890" s="10">
        <f ca="1">IFERROR(AVERAGE(INDIRECT("BK"&amp;AC1890-Template!$F$10+1):INDIRECT("BK"&amp;AC1890)),0)</f>
        <v>12.93220173086984</v>
      </c>
      <c r="BM1890" s="35"/>
      <c r="BN1890" s="86"/>
      <c r="BO1890" s="35"/>
      <c r="BP1890" s="35"/>
      <c r="BQ1890" s="35"/>
      <c r="BR1890" s="35"/>
      <c r="BS1890" s="35"/>
      <c r="BT1890" s="35"/>
      <c r="BU1890" s="35"/>
      <c r="BV1890" s="35"/>
      <c r="BW1890" s="35"/>
      <c r="BX1890" s="35"/>
      <c r="BY1890" s="35"/>
      <c r="BZ1890" s="35"/>
      <c r="CA1890" s="35"/>
      <c r="CB1890" s="35"/>
      <c r="CC1890" s="35"/>
      <c r="CD1890" s="35"/>
      <c r="CE1890" s="35"/>
      <c r="CF1890" s="35"/>
      <c r="CG1890" s="35"/>
      <c r="CH1890" s="35"/>
    </row>
    <row r="1891" spans="1:86" ht="15.6" x14ac:dyDescent="0.3">
      <c r="A1891" s="35"/>
      <c r="B1891" s="86"/>
      <c r="C1891" s="35"/>
      <c r="D1891" s="35"/>
      <c r="E1891" s="35"/>
      <c r="F1891" s="35"/>
      <c r="G1891" s="35"/>
      <c r="H1891" s="35"/>
      <c r="I1891" s="35"/>
      <c r="J1891" s="35"/>
      <c r="K1891" s="35"/>
      <c r="L1891" s="35"/>
      <c r="M1891" s="35"/>
      <c r="N1891" s="35"/>
      <c r="O1891" s="35"/>
      <c r="P1891" s="35"/>
      <c r="Q1891" s="35"/>
      <c r="R1891" s="35"/>
      <c r="S1891" s="35"/>
      <c r="T1891" s="17">
        <f t="shared" si="4201"/>
        <v>47907</v>
      </c>
      <c r="U1891" s="216">
        <f t="shared" si="4194"/>
        <v>5</v>
      </c>
      <c r="V1891" s="216">
        <f t="shared" si="4201"/>
        <v>1886</v>
      </c>
      <c r="W1891" s="16">
        <f t="shared" si="4208"/>
        <v>5.1671232876712327</v>
      </c>
      <c r="X1891" s="16" t="e">
        <f>IF(Template!$F$7="Linear interpolation",LinInterp($I$5:$I$22,$G$5:$G$22,W1891),CubicSpline($I$5:$I$22,$G$5:$G$22,W1891))</f>
        <v>#VALUE!</v>
      </c>
      <c r="Y1891" s="221" t="e">
        <f t="shared" si="4195"/>
        <v>#VALUE!</v>
      </c>
      <c r="Z1891" s="221" t="e">
        <f>Y1891/PRODUCT($AA$6:AA1890)</f>
        <v>#VALUE!</v>
      </c>
      <c r="AA1891" s="16" t="e">
        <f t="shared" si="4202"/>
        <v>#VALUE!</v>
      </c>
      <c r="AB1891" s="10" t="e">
        <f t="shared" si="4203"/>
        <v>#VALUE!</v>
      </c>
      <c r="AC1891" s="90">
        <f t="shared" si="4196"/>
        <v>1891</v>
      </c>
      <c r="AD1891" s="17">
        <f t="shared" si="4204"/>
        <v>47884</v>
      </c>
      <c r="AE1891" s="16" t="e">
        <f t="shared" si="4197"/>
        <v>#VALUE!</v>
      </c>
      <c r="AF1891" s="10">
        <f ca="1">IFERROR(AVERAGE(INDIRECT("AE"&amp;AC1891-Template!$F$10+1):INDIRECT("AE"&amp;AC1891)),0)</f>
        <v>0</v>
      </c>
      <c r="AG1891" s="35"/>
      <c r="AH1891" s="86"/>
      <c r="AI1891" s="35"/>
      <c r="AJ1891" s="35"/>
      <c r="AK1891" s="35"/>
      <c r="AL1891" s="35"/>
      <c r="AM1891" s="35"/>
      <c r="AN1891" s="35"/>
      <c r="AO1891" s="35"/>
      <c r="AP1891" s="35"/>
      <c r="AQ1891" s="35"/>
      <c r="AR1891" s="35"/>
      <c r="AS1891" s="35"/>
      <c r="AT1891" s="35"/>
      <c r="AU1891" s="35"/>
      <c r="AV1891" s="35"/>
      <c r="AW1891" s="35"/>
      <c r="AX1891" s="35"/>
      <c r="AY1891" s="35"/>
      <c r="AZ1891" s="17">
        <f t="shared" ref="AZ1891" si="4267">AZ1890+1</f>
        <v>47907</v>
      </c>
      <c r="BA1891" s="216">
        <f t="shared" si="4220"/>
        <v>5</v>
      </c>
      <c r="BB1891" s="216">
        <f t="shared" ref="BB1891" si="4268">BB1890+1</f>
        <v>1886</v>
      </c>
      <c r="BC1891" s="16">
        <f t="shared" si="4222"/>
        <v>5.1671232876712327</v>
      </c>
      <c r="BD1891" s="16">
        <f>IF(Template!$F$7="Linear interpolation",LinInterp($AO$5:$AO$18,$AM$5:$AM$18,BC1891),CubicSpline($AO$5:$AO$18,$AM$5:$AM$18,BC1891))</f>
        <v>13.948054556566202</v>
      </c>
      <c r="BE1891" s="221">
        <f t="shared" si="4157"/>
        <v>1.9634128103374615</v>
      </c>
      <c r="BF1891" s="221">
        <f>BE1891/PRODUCT($BG$6:BG1890)</f>
        <v>1.0003638571068088</v>
      </c>
      <c r="BG1891" s="16">
        <f t="shared" si="4223"/>
        <v>1.0003638571068088</v>
      </c>
      <c r="BH1891" s="10">
        <f t="shared" si="4224"/>
        <v>13.28078439851943</v>
      </c>
      <c r="BI1891" s="90"/>
      <c r="BJ1891" s="17">
        <f t="shared" si="4207"/>
        <v>47884</v>
      </c>
      <c r="BK1891" s="16">
        <f t="shared" si="4200"/>
        <v>13.077404021599847</v>
      </c>
      <c r="BL1891" s="10">
        <f ca="1">IFERROR(AVERAGE(INDIRECT("BK"&amp;AC1891-Template!$F$10+1):INDIRECT("BK"&amp;AC1891)),0)</f>
        <v>12.940759787783611</v>
      </c>
      <c r="BM1891" s="35"/>
      <c r="BN1891" s="86"/>
      <c r="BO1891" s="35"/>
      <c r="BP1891" s="35"/>
      <c r="BQ1891" s="35"/>
      <c r="BR1891" s="35"/>
      <c r="BS1891" s="35"/>
      <c r="BT1891" s="35"/>
      <c r="BU1891" s="35"/>
      <c r="BV1891" s="35"/>
      <c r="BW1891" s="35"/>
      <c r="BX1891" s="35"/>
      <c r="BY1891" s="35"/>
      <c r="BZ1891" s="35"/>
      <c r="CA1891" s="35"/>
      <c r="CB1891" s="35"/>
      <c r="CC1891" s="35"/>
      <c r="CD1891" s="35"/>
      <c r="CE1891" s="35"/>
      <c r="CF1891" s="35"/>
      <c r="CG1891" s="35"/>
      <c r="CH1891" s="35"/>
    </row>
    <row r="1892" spans="1:86" ht="15.6" x14ac:dyDescent="0.3">
      <c r="A1892" s="35"/>
      <c r="B1892" s="86"/>
      <c r="C1892" s="35"/>
      <c r="D1892" s="35"/>
      <c r="E1892" s="35"/>
      <c r="F1892" s="35"/>
      <c r="G1892" s="35"/>
      <c r="H1892" s="35"/>
      <c r="I1892" s="35"/>
      <c r="J1892" s="35"/>
      <c r="K1892" s="35"/>
      <c r="L1892" s="35"/>
      <c r="M1892" s="35"/>
      <c r="N1892" s="35"/>
      <c r="O1892" s="35"/>
      <c r="P1892" s="35"/>
      <c r="Q1892" s="35"/>
      <c r="R1892" s="35"/>
      <c r="S1892" s="35"/>
      <c r="T1892" s="17">
        <f t="shared" si="4201"/>
        <v>47908</v>
      </c>
      <c r="U1892" s="216">
        <f t="shared" si="4194"/>
        <v>6</v>
      </c>
      <c r="V1892" s="216">
        <f t="shared" si="4201"/>
        <v>1887</v>
      </c>
      <c r="W1892" s="16">
        <f t="shared" si="4208"/>
        <v>5.1698630136986301</v>
      </c>
      <c r="X1892" s="16" t="e">
        <f>IF(Template!$F$7="Linear interpolation",LinInterp($I$5:$I$22,$G$5:$G$22,W1892),CubicSpline($I$5:$I$22,$G$5:$G$22,W1892))</f>
        <v>#VALUE!</v>
      </c>
      <c r="Y1892" s="221" t="e">
        <f t="shared" si="4195"/>
        <v>#VALUE!</v>
      </c>
      <c r="Z1892" s="221" t="e">
        <f>Y1892/PRODUCT($AA$6:AA1891)</f>
        <v>#VALUE!</v>
      </c>
      <c r="AA1892" s="16" t="e">
        <f t="shared" si="4202"/>
        <v>#VALUE!</v>
      </c>
      <c r="AB1892" s="10" t="e">
        <f t="shared" si="4203"/>
        <v>#VALUE!</v>
      </c>
      <c r="AC1892" s="90">
        <f t="shared" si="4196"/>
        <v>1892</v>
      </c>
      <c r="AD1892" s="17">
        <f t="shared" si="4204"/>
        <v>47885</v>
      </c>
      <c r="AE1892" s="16" t="e">
        <f t="shared" si="4197"/>
        <v>#VALUE!</v>
      </c>
      <c r="AF1892" s="10">
        <f ca="1">IFERROR(AVERAGE(INDIRECT("AE"&amp;AC1892-Template!$F$10+1):INDIRECT("AE"&amp;AC1892)),0)</f>
        <v>0</v>
      </c>
      <c r="AG1892" s="35"/>
      <c r="AH1892" s="86"/>
      <c r="AI1892" s="35"/>
      <c r="AJ1892" s="35"/>
      <c r="AK1892" s="35"/>
      <c r="AL1892" s="35"/>
      <c r="AM1892" s="35"/>
      <c r="AN1892" s="35"/>
      <c r="AO1892" s="35"/>
      <c r="AP1892" s="35"/>
      <c r="AQ1892" s="35"/>
      <c r="AR1892" s="35"/>
      <c r="AS1892" s="35"/>
      <c r="AT1892" s="35"/>
      <c r="AU1892" s="35"/>
      <c r="AV1892" s="35"/>
      <c r="AW1892" s="35"/>
      <c r="AX1892" s="35"/>
      <c r="AY1892" s="35"/>
      <c r="AZ1892" s="17">
        <f t="shared" ref="AZ1892" si="4269">AZ1891+1</f>
        <v>47908</v>
      </c>
      <c r="BA1892" s="216">
        <f t="shared" si="4220"/>
        <v>6</v>
      </c>
      <c r="BB1892" s="216">
        <f t="shared" ref="BB1892" si="4270">BB1891+1</f>
        <v>1887</v>
      </c>
      <c r="BC1892" s="16">
        <f t="shared" si="4222"/>
        <v>5.1698630136986301</v>
      </c>
      <c r="BD1892" s="16">
        <f>IF(Template!$F$7="Linear interpolation",LinInterp($AO$5:$AO$18,$AM$5:$AM$18,BC1892),CubicSpline($AO$5:$AO$18,$AM$5:$AM$18,BC1892))</f>
        <v>13.948193211843924</v>
      </c>
      <c r="BE1892" s="221">
        <f t="shared" si="4157"/>
        <v>1.9641276692429337</v>
      </c>
      <c r="BF1892" s="221">
        <f>BE1892/PRODUCT($BG$6:BG1891)</f>
        <v>1.0003640899670758</v>
      </c>
      <c r="BG1892" s="16">
        <f t="shared" si="4223"/>
        <v>1.0003638571068088</v>
      </c>
      <c r="BH1892" s="10">
        <f t="shared" si="4224"/>
        <v>13.28078439851943</v>
      </c>
      <c r="BI1892" s="90"/>
      <c r="BJ1892" s="17">
        <f t="shared" si="4207"/>
        <v>47885</v>
      </c>
      <c r="BK1892" s="16">
        <f t="shared" si="4200"/>
        <v>13.086553583924632</v>
      </c>
      <c r="BL1892" s="10">
        <f ca="1">IFERROR(AVERAGE(INDIRECT("BK"&amp;AC1892-Template!$F$10+1):INDIRECT("BK"&amp;AC1892)),0)</f>
        <v>12.950290987148376</v>
      </c>
      <c r="BM1892" s="35"/>
      <c r="BN1892" s="86"/>
      <c r="BO1892" s="35"/>
      <c r="BP1892" s="35"/>
      <c r="BQ1892" s="35"/>
      <c r="BR1892" s="35"/>
      <c r="BS1892" s="35"/>
      <c r="BT1892" s="35"/>
      <c r="BU1892" s="35"/>
      <c r="BV1892" s="35"/>
      <c r="BW1892" s="35"/>
      <c r="BX1892" s="35"/>
      <c r="BY1892" s="35"/>
      <c r="BZ1892" s="35"/>
      <c r="CA1892" s="35"/>
      <c r="CB1892" s="35"/>
      <c r="CC1892" s="35"/>
      <c r="CD1892" s="35"/>
      <c r="CE1892" s="35"/>
      <c r="CF1892" s="35"/>
      <c r="CG1892" s="35"/>
      <c r="CH1892" s="35"/>
    </row>
    <row r="1893" spans="1:86" ht="15.6" x14ac:dyDescent="0.3">
      <c r="A1893" s="35"/>
      <c r="B1893" s="86"/>
      <c r="C1893" s="35"/>
      <c r="D1893" s="35"/>
      <c r="E1893" s="35"/>
      <c r="F1893" s="35"/>
      <c r="G1893" s="35"/>
      <c r="H1893" s="35"/>
      <c r="I1893" s="35"/>
      <c r="J1893" s="35"/>
      <c r="K1893" s="35"/>
      <c r="L1893" s="35"/>
      <c r="M1893" s="35"/>
      <c r="N1893" s="35"/>
      <c r="O1893" s="35"/>
      <c r="P1893" s="35"/>
      <c r="Q1893" s="35"/>
      <c r="R1893" s="35"/>
      <c r="S1893" s="35"/>
      <c r="T1893" s="17">
        <f t="shared" si="4201"/>
        <v>47909</v>
      </c>
      <c r="U1893" s="216">
        <f t="shared" si="4194"/>
        <v>7</v>
      </c>
      <c r="V1893" s="216">
        <f t="shared" si="4201"/>
        <v>1888</v>
      </c>
      <c r="W1893" s="16">
        <f t="shared" si="4208"/>
        <v>5.1726027397260275</v>
      </c>
      <c r="X1893" s="16" t="e">
        <f>IF(Template!$F$7="Linear interpolation",LinInterp($I$5:$I$22,$G$5:$G$22,W1893),CubicSpline($I$5:$I$22,$G$5:$G$22,W1893))</f>
        <v>#VALUE!</v>
      </c>
      <c r="Y1893" s="221" t="e">
        <f t="shared" si="4195"/>
        <v>#VALUE!</v>
      </c>
      <c r="Z1893" s="221" t="e">
        <f>Y1893/PRODUCT($AA$6:AA1892)</f>
        <v>#VALUE!</v>
      </c>
      <c r="AA1893" s="16" t="e">
        <f t="shared" si="4202"/>
        <v>#VALUE!</v>
      </c>
      <c r="AB1893" s="10" t="e">
        <f t="shared" si="4203"/>
        <v>#VALUE!</v>
      </c>
      <c r="AC1893" s="90">
        <f t="shared" si="4196"/>
        <v>1893</v>
      </c>
      <c r="AD1893" s="17">
        <f t="shared" si="4204"/>
        <v>47886</v>
      </c>
      <c r="AE1893" s="16" t="e">
        <f t="shared" si="4197"/>
        <v>#VALUE!</v>
      </c>
      <c r="AF1893" s="10">
        <f ca="1">IFERROR(AVERAGE(INDIRECT("AE"&amp;AC1893-Template!$F$10+1):INDIRECT("AE"&amp;AC1893)),0)</f>
        <v>0</v>
      </c>
      <c r="AG1893" s="35"/>
      <c r="AH1893" s="86"/>
      <c r="AI1893" s="35"/>
      <c r="AJ1893" s="35"/>
      <c r="AK1893" s="35"/>
      <c r="AL1893" s="35"/>
      <c r="AM1893" s="35"/>
      <c r="AN1893" s="35"/>
      <c r="AO1893" s="35"/>
      <c r="AP1893" s="35"/>
      <c r="AQ1893" s="35"/>
      <c r="AR1893" s="35"/>
      <c r="AS1893" s="35"/>
      <c r="AT1893" s="35"/>
      <c r="AU1893" s="35"/>
      <c r="AV1893" s="35"/>
      <c r="AW1893" s="35"/>
      <c r="AX1893" s="35"/>
      <c r="AY1893" s="35"/>
      <c r="AZ1893" s="17">
        <f t="shared" ref="AZ1893" si="4271">AZ1892+1</f>
        <v>47909</v>
      </c>
      <c r="BA1893" s="216">
        <f t="shared" si="4220"/>
        <v>7</v>
      </c>
      <c r="BB1893" s="216">
        <f t="shared" ref="BB1893" si="4272">BB1892+1</f>
        <v>1888</v>
      </c>
      <c r="BC1893" s="16">
        <f t="shared" si="4222"/>
        <v>5.1726027397260275</v>
      </c>
      <c r="BD1893" s="16">
        <f>IF(Template!$F$7="Linear interpolation",LinInterp($AO$5:$AO$18,$AM$5:$AM$18,BC1893),CubicSpline($AO$5:$AO$18,$AM$5:$AM$18,BC1893))</f>
        <v>13.948336830554879</v>
      </c>
      <c r="BE1893" s="221">
        <f t="shared" si="4157"/>
        <v>1.9648432442086987</v>
      </c>
      <c r="BF1893" s="221">
        <f>BE1893/PRODUCT($BG$6:BG1892)</f>
        <v>1.0003645548833124</v>
      </c>
      <c r="BG1893" s="16">
        <f t="shared" si="4223"/>
        <v>1.0003638571068088</v>
      </c>
      <c r="BH1893" s="10">
        <f t="shared" si="4224"/>
        <v>13.28078439851943</v>
      </c>
      <c r="BI1893" s="90"/>
      <c r="BJ1893" s="17">
        <f t="shared" si="4207"/>
        <v>47886</v>
      </c>
      <c r="BK1893" s="16">
        <f t="shared" si="4200"/>
        <v>13.095675881543034</v>
      </c>
      <c r="BL1893" s="10">
        <f ca="1">IFERROR(AVERAGE(INDIRECT("BK"&amp;AC1893-Template!$F$10+1):INDIRECT("BK"&amp;AC1893)),0)</f>
        <v>12.959796248346356</v>
      </c>
      <c r="BM1893" s="35"/>
      <c r="BN1893" s="86"/>
      <c r="BO1893" s="35"/>
      <c r="BP1893" s="35"/>
      <c r="BQ1893" s="35"/>
      <c r="BR1893" s="35"/>
      <c r="BS1893" s="35"/>
      <c r="BT1893" s="35"/>
      <c r="BU1893" s="35"/>
      <c r="BV1893" s="35"/>
      <c r="BW1893" s="35"/>
      <c r="BX1893" s="35"/>
      <c r="BY1893" s="35"/>
      <c r="BZ1893" s="35"/>
      <c r="CA1893" s="35"/>
      <c r="CB1893" s="35"/>
      <c r="CC1893" s="35"/>
      <c r="CD1893" s="35"/>
      <c r="CE1893" s="35"/>
      <c r="CF1893" s="35"/>
      <c r="CG1893" s="35"/>
      <c r="CH1893" s="35"/>
    </row>
    <row r="1894" spans="1:86" ht="15.6" x14ac:dyDescent="0.3">
      <c r="A1894" s="35"/>
      <c r="B1894" s="86"/>
      <c r="C1894" s="35"/>
      <c r="D1894" s="35"/>
      <c r="E1894" s="35"/>
      <c r="F1894" s="35"/>
      <c r="G1894" s="35"/>
      <c r="H1894" s="35"/>
      <c r="I1894" s="35"/>
      <c r="J1894" s="35"/>
      <c r="K1894" s="35"/>
      <c r="L1894" s="35"/>
      <c r="M1894" s="35"/>
      <c r="N1894" s="35"/>
      <c r="O1894" s="35"/>
      <c r="P1894" s="35"/>
      <c r="Q1894" s="35"/>
      <c r="R1894" s="35"/>
      <c r="S1894" s="35"/>
      <c r="T1894" s="17">
        <f t="shared" si="4201"/>
        <v>47910</v>
      </c>
      <c r="U1894" s="216">
        <f t="shared" si="4194"/>
        <v>1</v>
      </c>
      <c r="V1894" s="216">
        <f t="shared" si="4201"/>
        <v>1889</v>
      </c>
      <c r="W1894" s="16">
        <f t="shared" si="4208"/>
        <v>5.1753424657534248</v>
      </c>
      <c r="X1894" s="16" t="e">
        <f>IF(Template!$F$7="Linear interpolation",LinInterp($I$5:$I$22,$G$5:$G$22,W1894),CubicSpline($I$5:$I$22,$G$5:$G$22,W1894))</f>
        <v>#VALUE!</v>
      </c>
      <c r="Y1894" s="221" t="e">
        <f t="shared" si="4195"/>
        <v>#VALUE!</v>
      </c>
      <c r="Z1894" s="221" t="e">
        <f>Y1894/PRODUCT($AA$6:AA1893)</f>
        <v>#VALUE!</v>
      </c>
      <c r="AA1894" s="16" t="e">
        <f t="shared" si="4202"/>
        <v>#VALUE!</v>
      </c>
      <c r="AB1894" s="10" t="e">
        <f t="shared" si="4203"/>
        <v>#VALUE!</v>
      </c>
      <c r="AC1894" s="90">
        <f t="shared" si="4196"/>
        <v>1894</v>
      </c>
      <c r="AD1894" s="17">
        <f t="shared" si="4204"/>
        <v>47887</v>
      </c>
      <c r="AE1894" s="16" t="e">
        <f t="shared" si="4197"/>
        <v>#VALUE!</v>
      </c>
      <c r="AF1894" s="10">
        <f ca="1">IFERROR(AVERAGE(INDIRECT("AE"&amp;AC1894-Template!$F$10+1):INDIRECT("AE"&amp;AC1894)),0)</f>
        <v>0</v>
      </c>
      <c r="AG1894" s="35"/>
      <c r="AH1894" s="86"/>
      <c r="AI1894" s="35"/>
      <c r="AJ1894" s="35"/>
      <c r="AK1894" s="35"/>
      <c r="AL1894" s="35"/>
      <c r="AM1894" s="35"/>
      <c r="AN1894" s="35"/>
      <c r="AO1894" s="35"/>
      <c r="AP1894" s="35"/>
      <c r="AQ1894" s="35"/>
      <c r="AR1894" s="35"/>
      <c r="AS1894" s="35"/>
      <c r="AT1894" s="35"/>
      <c r="AU1894" s="35"/>
      <c r="AV1894" s="35"/>
      <c r="AW1894" s="35"/>
      <c r="AX1894" s="35"/>
      <c r="AY1894" s="35"/>
      <c r="AZ1894" s="17">
        <f t="shared" ref="AZ1894" si="4273">AZ1893+1</f>
        <v>47910</v>
      </c>
      <c r="BA1894" s="216">
        <f t="shared" si="4220"/>
        <v>1</v>
      </c>
      <c r="BB1894" s="216">
        <f t="shared" ref="BB1894" si="4274">BB1893+1</f>
        <v>1889</v>
      </c>
      <c r="BC1894" s="16">
        <f t="shared" si="4222"/>
        <v>5.1753424657534248</v>
      </c>
      <c r="BD1894" s="16">
        <f>IF(Template!$F$7="Linear interpolation",LinInterp($AO$5:$AO$18,$AM$5:$AM$18,BC1894),CubicSpline($AO$5:$AO$18,$AM$5:$AM$18,BC1894))</f>
        <v>13.948485387074856</v>
      </c>
      <c r="BE1894" s="221">
        <f t="shared" si="4157"/>
        <v>1.9655595342421524</v>
      </c>
      <c r="BF1894" s="221">
        <f>BE1894/PRODUCT($BG$6:BG1893)</f>
        <v>1.0003652510488927</v>
      </c>
      <c r="BG1894" s="16">
        <f t="shared" si="4223"/>
        <v>1.0003652510488927</v>
      </c>
      <c r="BH1894" s="10">
        <f t="shared" si="4224"/>
        <v>13.331663284584794</v>
      </c>
      <c r="BI1894" s="90"/>
      <c r="BJ1894" s="17">
        <f t="shared" si="4207"/>
        <v>47887</v>
      </c>
      <c r="BK1894" s="16">
        <f t="shared" si="4200"/>
        <v>13.095675881543034</v>
      </c>
      <c r="BL1894" s="10">
        <f ca="1">IFERROR(AVERAGE(INDIRECT("BK"&amp;AC1894-Template!$F$10+1):INDIRECT("BK"&amp;AC1894)),0)</f>
        <v>12.968972315097762</v>
      </c>
      <c r="BM1894" s="35"/>
      <c r="BN1894" s="86"/>
      <c r="BO1894" s="35"/>
      <c r="BP1894" s="35"/>
      <c r="BQ1894" s="35"/>
      <c r="BR1894" s="35"/>
      <c r="BS1894" s="35"/>
      <c r="BT1894" s="35"/>
      <c r="BU1894" s="35"/>
      <c r="BV1894" s="35"/>
      <c r="BW1894" s="35"/>
      <c r="BX1894" s="35"/>
      <c r="BY1894" s="35"/>
      <c r="BZ1894" s="35"/>
      <c r="CA1894" s="35"/>
      <c r="CB1894" s="35"/>
      <c r="CC1894" s="35"/>
      <c r="CD1894" s="35"/>
      <c r="CE1894" s="35"/>
      <c r="CF1894" s="35"/>
      <c r="CG1894" s="35"/>
      <c r="CH1894" s="35"/>
    </row>
    <row r="1895" spans="1:86" ht="15.6" x14ac:dyDescent="0.3">
      <c r="A1895" s="35"/>
      <c r="B1895" s="86"/>
      <c r="C1895" s="35"/>
      <c r="D1895" s="35"/>
      <c r="E1895" s="35"/>
      <c r="F1895" s="35"/>
      <c r="G1895" s="35"/>
      <c r="H1895" s="35"/>
      <c r="I1895" s="35"/>
      <c r="J1895" s="35"/>
      <c r="K1895" s="35"/>
      <c r="L1895" s="35"/>
      <c r="M1895" s="35"/>
      <c r="N1895" s="35"/>
      <c r="O1895" s="35"/>
      <c r="P1895" s="35"/>
      <c r="Q1895" s="35"/>
      <c r="R1895" s="35"/>
      <c r="S1895" s="35"/>
      <c r="T1895" s="17">
        <f t="shared" si="4201"/>
        <v>47911</v>
      </c>
      <c r="U1895" s="216">
        <f t="shared" si="4194"/>
        <v>2</v>
      </c>
      <c r="V1895" s="216">
        <f t="shared" si="4201"/>
        <v>1890</v>
      </c>
      <c r="W1895" s="16">
        <f t="shared" si="4208"/>
        <v>5.1780821917808222</v>
      </c>
      <c r="X1895" s="16" t="e">
        <f>IF(Template!$F$7="Linear interpolation",LinInterp($I$5:$I$22,$G$5:$G$22,W1895),CubicSpline($I$5:$I$22,$G$5:$G$22,W1895))</f>
        <v>#VALUE!</v>
      </c>
      <c r="Y1895" s="221" t="e">
        <f t="shared" si="4195"/>
        <v>#VALUE!</v>
      </c>
      <c r="Z1895" s="221" t="e">
        <f>Y1895/PRODUCT($AA$6:AA1894)</f>
        <v>#VALUE!</v>
      </c>
      <c r="AA1895" s="16" t="e">
        <f t="shared" si="4202"/>
        <v>#VALUE!</v>
      </c>
      <c r="AB1895" s="10" t="e">
        <f t="shared" si="4203"/>
        <v>#VALUE!</v>
      </c>
      <c r="AC1895" s="90">
        <f t="shared" si="4196"/>
        <v>1895</v>
      </c>
      <c r="AD1895" s="17">
        <f t="shared" si="4204"/>
        <v>47888</v>
      </c>
      <c r="AE1895" s="16" t="e">
        <f t="shared" si="4197"/>
        <v>#VALUE!</v>
      </c>
      <c r="AF1895" s="10">
        <f ca="1">IFERROR(AVERAGE(INDIRECT("AE"&amp;AC1895-Template!$F$10+1):INDIRECT("AE"&amp;AC1895)),0)</f>
        <v>0</v>
      </c>
      <c r="AG1895" s="35"/>
      <c r="AH1895" s="86"/>
      <c r="AI1895" s="35"/>
      <c r="AJ1895" s="35"/>
      <c r="AK1895" s="35"/>
      <c r="AL1895" s="35"/>
      <c r="AM1895" s="35"/>
      <c r="AN1895" s="35"/>
      <c r="AO1895" s="35"/>
      <c r="AP1895" s="35"/>
      <c r="AQ1895" s="35"/>
      <c r="AR1895" s="35"/>
      <c r="AS1895" s="35"/>
      <c r="AT1895" s="35"/>
      <c r="AU1895" s="35"/>
      <c r="AV1895" s="35"/>
      <c r="AW1895" s="35"/>
      <c r="AX1895" s="35"/>
      <c r="AY1895" s="35"/>
      <c r="AZ1895" s="17">
        <f t="shared" ref="AZ1895" si="4275">AZ1894+1</f>
        <v>47911</v>
      </c>
      <c r="BA1895" s="216">
        <f t="shared" si="4220"/>
        <v>2</v>
      </c>
      <c r="BB1895" s="216">
        <f t="shared" ref="BB1895" si="4276">BB1894+1</f>
        <v>1890</v>
      </c>
      <c r="BC1895" s="16">
        <f t="shared" si="4222"/>
        <v>5.1780821917808222</v>
      </c>
      <c r="BD1895" s="16">
        <f>IF(Template!$F$7="Linear interpolation",LinInterp($AO$5:$AO$18,$AM$5:$AM$18,BC1895),CubicSpline($AO$5:$AO$18,$AM$5:$AM$18,BC1895))</f>
        <v>13.94863885577964</v>
      </c>
      <c r="BE1895" s="221">
        <f t="shared" si="4157"/>
        <v>1.9662765383441938</v>
      </c>
      <c r="BF1895" s="221">
        <f>BE1895/PRODUCT($BG$6:BG1894)</f>
        <v>1.0003647837114829</v>
      </c>
      <c r="BG1895" s="16">
        <f t="shared" si="4223"/>
        <v>1.0003647837114829</v>
      </c>
      <c r="BH1895" s="10">
        <f t="shared" si="4224"/>
        <v>13.314605469124107</v>
      </c>
      <c r="BI1895" s="90"/>
      <c r="BJ1895" s="17">
        <f t="shared" si="4207"/>
        <v>47888</v>
      </c>
      <c r="BK1895" s="16">
        <f t="shared" si="4200"/>
        <v>13.095675881543034</v>
      </c>
      <c r="BL1895" s="10">
        <f ca="1">IFERROR(AVERAGE(INDIRECT("BK"&amp;AC1895-Template!$F$10+1):INDIRECT("BK"&amp;AC1895)),0)</f>
        <v>12.977820010770131</v>
      </c>
      <c r="BM1895" s="35"/>
      <c r="BN1895" s="86"/>
      <c r="BO1895" s="35"/>
      <c r="BP1895" s="35"/>
      <c r="BQ1895" s="35"/>
      <c r="BR1895" s="35"/>
      <c r="BS1895" s="35"/>
      <c r="BT1895" s="35"/>
      <c r="BU1895" s="35"/>
      <c r="BV1895" s="35"/>
      <c r="BW1895" s="35"/>
      <c r="BX1895" s="35"/>
      <c r="BY1895" s="35"/>
      <c r="BZ1895" s="35"/>
      <c r="CA1895" s="35"/>
      <c r="CB1895" s="35"/>
      <c r="CC1895" s="35"/>
      <c r="CD1895" s="35"/>
      <c r="CE1895" s="35"/>
      <c r="CF1895" s="35"/>
      <c r="CG1895" s="35"/>
      <c r="CH1895" s="35"/>
    </row>
    <row r="1896" spans="1:86" ht="15.6" x14ac:dyDescent="0.3">
      <c r="A1896" s="35"/>
      <c r="B1896" s="86"/>
      <c r="C1896" s="35"/>
      <c r="D1896" s="35"/>
      <c r="E1896" s="35"/>
      <c r="F1896" s="35"/>
      <c r="G1896" s="35"/>
      <c r="H1896" s="35"/>
      <c r="I1896" s="35"/>
      <c r="J1896" s="35"/>
      <c r="K1896" s="35"/>
      <c r="L1896" s="35"/>
      <c r="M1896" s="35"/>
      <c r="N1896" s="35"/>
      <c r="O1896" s="35"/>
      <c r="P1896" s="35"/>
      <c r="Q1896" s="35"/>
      <c r="R1896" s="35"/>
      <c r="S1896" s="35"/>
      <c r="T1896" s="17">
        <f t="shared" si="4201"/>
        <v>47912</v>
      </c>
      <c r="U1896" s="216">
        <f t="shared" si="4194"/>
        <v>3</v>
      </c>
      <c r="V1896" s="216">
        <f t="shared" si="4201"/>
        <v>1891</v>
      </c>
      <c r="W1896" s="16">
        <f t="shared" si="4208"/>
        <v>5.1808219178082195</v>
      </c>
      <c r="X1896" s="16" t="e">
        <f>IF(Template!$F$7="Linear interpolation",LinInterp($I$5:$I$22,$G$5:$G$22,W1896),CubicSpline($I$5:$I$22,$G$5:$G$22,W1896))</f>
        <v>#VALUE!</v>
      </c>
      <c r="Y1896" s="221" t="e">
        <f t="shared" si="4195"/>
        <v>#VALUE!</v>
      </c>
      <c r="Z1896" s="221" t="e">
        <f>Y1896/PRODUCT($AA$6:AA1895)</f>
        <v>#VALUE!</v>
      </c>
      <c r="AA1896" s="16" t="e">
        <f t="shared" si="4202"/>
        <v>#VALUE!</v>
      </c>
      <c r="AB1896" s="10" t="e">
        <f t="shared" si="4203"/>
        <v>#VALUE!</v>
      </c>
      <c r="AC1896" s="90">
        <f t="shared" si="4196"/>
        <v>1896</v>
      </c>
      <c r="AD1896" s="17">
        <f t="shared" si="4204"/>
        <v>47889</v>
      </c>
      <c r="AE1896" s="16" t="e">
        <f t="shared" si="4197"/>
        <v>#VALUE!</v>
      </c>
      <c r="AF1896" s="10">
        <f ca="1">IFERROR(AVERAGE(INDIRECT("AE"&amp;AC1896-Template!$F$10+1):INDIRECT("AE"&amp;AC1896)),0)</f>
        <v>0</v>
      </c>
      <c r="AG1896" s="35"/>
      <c r="AH1896" s="86"/>
      <c r="AI1896" s="35"/>
      <c r="AJ1896" s="35"/>
      <c r="AK1896" s="35"/>
      <c r="AL1896" s="35"/>
      <c r="AM1896" s="35"/>
      <c r="AN1896" s="35"/>
      <c r="AO1896" s="35"/>
      <c r="AP1896" s="35"/>
      <c r="AQ1896" s="35"/>
      <c r="AR1896" s="35"/>
      <c r="AS1896" s="35"/>
      <c r="AT1896" s="35"/>
      <c r="AU1896" s="35"/>
      <c r="AV1896" s="35"/>
      <c r="AW1896" s="35"/>
      <c r="AX1896" s="35"/>
      <c r="AY1896" s="35"/>
      <c r="AZ1896" s="17">
        <f t="shared" ref="AZ1896" si="4277">AZ1895+1</f>
        <v>47912</v>
      </c>
      <c r="BA1896" s="216">
        <f t="shared" si="4220"/>
        <v>3</v>
      </c>
      <c r="BB1896" s="216">
        <f t="shared" ref="BB1896" si="4278">BB1895+1</f>
        <v>1891</v>
      </c>
      <c r="BC1896" s="16">
        <f t="shared" si="4222"/>
        <v>5.1808219178082195</v>
      </c>
      <c r="BD1896" s="16">
        <f>IF(Template!$F$7="Linear interpolation",LinInterp($AO$5:$AO$18,$AM$5:$AM$18,BC1896),CubicSpline($AO$5:$AO$18,$AM$5:$AM$18,BC1896))</f>
        <v>13.948797211045019</v>
      </c>
      <c r="BE1896" s="221">
        <f t="shared" si="4157"/>
        <v>1.9669942555092164</v>
      </c>
      <c r="BF1896" s="221">
        <f>BE1896/PRODUCT($BG$6:BG1895)</f>
        <v>1.000365013339185</v>
      </c>
      <c r="BG1896" s="16">
        <f t="shared" si="4223"/>
        <v>1.000365013339185</v>
      </c>
      <c r="BH1896" s="10">
        <f t="shared" si="4224"/>
        <v>13.322986880253907</v>
      </c>
      <c r="BI1896" s="90"/>
      <c r="BJ1896" s="17">
        <f t="shared" si="4207"/>
        <v>47889</v>
      </c>
      <c r="BK1896" s="16">
        <f t="shared" si="4200"/>
        <v>13.150135674383723</v>
      </c>
      <c r="BL1896" s="10">
        <f ca="1">IFERROR(AVERAGE(INDIRECT("BK"&amp;AC1896-Template!$F$10+1):INDIRECT("BK"&amp;AC1896)),0)</f>
        <v>12.988483032870517</v>
      </c>
      <c r="BM1896" s="35"/>
      <c r="BN1896" s="86"/>
      <c r="BO1896" s="35"/>
      <c r="BP1896" s="35"/>
      <c r="BQ1896" s="35"/>
      <c r="BR1896" s="35"/>
      <c r="BS1896" s="35"/>
      <c r="BT1896" s="35"/>
      <c r="BU1896" s="35"/>
      <c r="BV1896" s="35"/>
      <c r="BW1896" s="35"/>
      <c r="BX1896" s="35"/>
      <c r="BY1896" s="35"/>
      <c r="BZ1896" s="35"/>
      <c r="CA1896" s="35"/>
      <c r="CB1896" s="35"/>
      <c r="CC1896" s="35"/>
      <c r="CD1896" s="35"/>
      <c r="CE1896" s="35"/>
      <c r="CF1896" s="35"/>
      <c r="CG1896" s="35"/>
      <c r="CH1896" s="35"/>
    </row>
    <row r="1897" spans="1:86" ht="15.6" x14ac:dyDescent="0.3">
      <c r="A1897" s="35"/>
      <c r="B1897" s="86"/>
      <c r="C1897" s="35"/>
      <c r="D1897" s="35"/>
      <c r="E1897" s="35"/>
      <c r="F1897" s="35"/>
      <c r="G1897" s="35"/>
      <c r="H1897" s="35"/>
      <c r="I1897" s="35"/>
      <c r="J1897" s="35"/>
      <c r="K1897" s="35"/>
      <c r="L1897" s="35"/>
      <c r="M1897" s="35"/>
      <c r="N1897" s="35"/>
      <c r="O1897" s="35"/>
      <c r="P1897" s="35"/>
      <c r="Q1897" s="35"/>
      <c r="R1897" s="35"/>
      <c r="S1897" s="35"/>
      <c r="T1897" s="17">
        <f t="shared" si="4201"/>
        <v>47913</v>
      </c>
      <c r="U1897" s="216">
        <f t="shared" si="4194"/>
        <v>4</v>
      </c>
      <c r="V1897" s="216">
        <f t="shared" si="4201"/>
        <v>1892</v>
      </c>
      <c r="W1897" s="16">
        <f t="shared" si="4208"/>
        <v>5.183561643835616</v>
      </c>
      <c r="X1897" s="16" t="e">
        <f>IF(Template!$F$7="Linear interpolation",LinInterp($I$5:$I$22,$G$5:$G$22,W1897),CubicSpline($I$5:$I$22,$G$5:$G$22,W1897))</f>
        <v>#VALUE!</v>
      </c>
      <c r="Y1897" s="221" t="e">
        <f t="shared" si="4195"/>
        <v>#VALUE!</v>
      </c>
      <c r="Z1897" s="221" t="e">
        <f>Y1897/PRODUCT($AA$6:AA1896)</f>
        <v>#VALUE!</v>
      </c>
      <c r="AA1897" s="16" t="e">
        <f t="shared" si="4202"/>
        <v>#VALUE!</v>
      </c>
      <c r="AB1897" s="10" t="e">
        <f t="shared" si="4203"/>
        <v>#VALUE!</v>
      </c>
      <c r="AC1897" s="90">
        <f t="shared" si="4196"/>
        <v>1897</v>
      </c>
      <c r="AD1897" s="17">
        <f t="shared" si="4204"/>
        <v>47890</v>
      </c>
      <c r="AE1897" s="16" t="e">
        <f t="shared" si="4197"/>
        <v>#VALUE!</v>
      </c>
      <c r="AF1897" s="10">
        <f ca="1">IFERROR(AVERAGE(INDIRECT("AE"&amp;AC1897-Template!$F$10+1):INDIRECT("AE"&amp;AC1897)),0)</f>
        <v>0</v>
      </c>
      <c r="AG1897" s="35"/>
      <c r="AH1897" s="86"/>
      <c r="AI1897" s="35"/>
      <c r="AJ1897" s="35"/>
      <c r="AK1897" s="35"/>
      <c r="AL1897" s="35"/>
      <c r="AM1897" s="35"/>
      <c r="AN1897" s="35"/>
      <c r="AO1897" s="35"/>
      <c r="AP1897" s="35"/>
      <c r="AQ1897" s="35"/>
      <c r="AR1897" s="35"/>
      <c r="AS1897" s="35"/>
      <c r="AT1897" s="35"/>
      <c r="AU1897" s="35"/>
      <c r="AV1897" s="35"/>
      <c r="AW1897" s="35"/>
      <c r="AX1897" s="35"/>
      <c r="AY1897" s="35"/>
      <c r="AZ1897" s="17">
        <f t="shared" ref="AZ1897" si="4279">AZ1896+1</f>
        <v>47913</v>
      </c>
      <c r="BA1897" s="216">
        <f t="shared" si="4220"/>
        <v>4</v>
      </c>
      <c r="BB1897" s="216">
        <f t="shared" ref="BB1897" si="4280">BB1896+1</f>
        <v>1892</v>
      </c>
      <c r="BC1897" s="16">
        <f t="shared" si="4222"/>
        <v>5.183561643835616</v>
      </c>
      <c r="BD1897" s="16">
        <f>IF(Template!$F$7="Linear interpolation",LinInterp($AO$5:$AO$18,$AM$5:$AM$18,BC1897),CubicSpline($AO$5:$AO$18,$AM$5:$AM$18,BC1897))</f>
        <v>13.94896042724678</v>
      </c>
      <c r="BE1897" s="221">
        <f t="shared" si="4157"/>
        <v>1.9677126847250912</v>
      </c>
      <c r="BF1897" s="221">
        <f>BE1897/PRODUCT($BG$6:BG1896)</f>
        <v>1.0003652421525191</v>
      </c>
      <c r="BG1897" s="16">
        <f t="shared" si="4223"/>
        <v>1.0003652421525191</v>
      </c>
      <c r="BH1897" s="10">
        <f t="shared" si="4224"/>
        <v>13.331338566947014</v>
      </c>
      <c r="BI1897" s="90"/>
      <c r="BJ1897" s="17">
        <f t="shared" si="4207"/>
        <v>47890</v>
      </c>
      <c r="BK1897" s="16">
        <f t="shared" si="4200"/>
        <v>13.131890598015673</v>
      </c>
      <c r="BL1897" s="10">
        <f ca="1">IFERROR(AVERAGE(INDIRECT("BK"&amp;AC1897-Template!$F$10+1):INDIRECT("BK"&amp;AC1897)),0)</f>
        <v>12.998537885758642</v>
      </c>
      <c r="BM1897" s="35"/>
      <c r="BN1897" s="86"/>
      <c r="BO1897" s="35"/>
      <c r="BP1897" s="35"/>
      <c r="BQ1897" s="35"/>
      <c r="BR1897" s="35"/>
      <c r="BS1897" s="35"/>
      <c r="BT1897" s="35"/>
      <c r="BU1897" s="35"/>
      <c r="BV1897" s="35"/>
      <c r="BW1897" s="35"/>
      <c r="BX1897" s="35"/>
      <c r="BY1897" s="35"/>
      <c r="BZ1897" s="35"/>
      <c r="CA1897" s="35"/>
      <c r="CB1897" s="35"/>
      <c r="CC1897" s="35"/>
      <c r="CD1897" s="35"/>
      <c r="CE1897" s="35"/>
      <c r="CF1897" s="35"/>
      <c r="CG1897" s="35"/>
      <c r="CH1897" s="35"/>
    </row>
    <row r="1898" spans="1:86" ht="15.6" x14ac:dyDescent="0.3">
      <c r="A1898" s="35"/>
      <c r="B1898" s="86"/>
      <c r="C1898" s="35"/>
      <c r="D1898" s="35"/>
      <c r="E1898" s="35"/>
      <c r="F1898" s="35"/>
      <c r="G1898" s="35"/>
      <c r="H1898" s="35"/>
      <c r="I1898" s="35"/>
      <c r="J1898" s="35"/>
      <c r="K1898" s="35"/>
      <c r="L1898" s="35"/>
      <c r="M1898" s="35"/>
      <c r="N1898" s="35"/>
      <c r="O1898" s="35"/>
      <c r="P1898" s="35"/>
      <c r="Q1898" s="35"/>
      <c r="R1898" s="35"/>
      <c r="S1898" s="35"/>
      <c r="T1898" s="17">
        <f t="shared" si="4201"/>
        <v>47914</v>
      </c>
      <c r="U1898" s="216">
        <f t="shared" si="4194"/>
        <v>5</v>
      </c>
      <c r="V1898" s="216">
        <f t="shared" si="4201"/>
        <v>1893</v>
      </c>
      <c r="W1898" s="16">
        <f t="shared" si="4208"/>
        <v>5.1863013698630134</v>
      </c>
      <c r="X1898" s="16" t="e">
        <f>IF(Template!$F$7="Linear interpolation",LinInterp($I$5:$I$22,$G$5:$G$22,W1898),CubicSpline($I$5:$I$22,$G$5:$G$22,W1898))</f>
        <v>#VALUE!</v>
      </c>
      <c r="Y1898" s="221" t="e">
        <f t="shared" si="4195"/>
        <v>#VALUE!</v>
      </c>
      <c r="Z1898" s="221" t="e">
        <f>Y1898/PRODUCT($AA$6:AA1897)</f>
        <v>#VALUE!</v>
      </c>
      <c r="AA1898" s="16" t="e">
        <f t="shared" si="4202"/>
        <v>#VALUE!</v>
      </c>
      <c r="AB1898" s="10" t="e">
        <f t="shared" si="4203"/>
        <v>#VALUE!</v>
      </c>
      <c r="AC1898" s="90">
        <f t="shared" si="4196"/>
        <v>1898</v>
      </c>
      <c r="AD1898" s="17">
        <f t="shared" si="4204"/>
        <v>47891</v>
      </c>
      <c r="AE1898" s="16" t="e">
        <f t="shared" si="4197"/>
        <v>#VALUE!</v>
      </c>
      <c r="AF1898" s="10">
        <f ca="1">IFERROR(AVERAGE(INDIRECT("AE"&amp;AC1898-Template!$F$10+1):INDIRECT("AE"&amp;AC1898)),0)</f>
        <v>0</v>
      </c>
      <c r="AG1898" s="35"/>
      <c r="AH1898" s="86"/>
      <c r="AI1898" s="35"/>
      <c r="AJ1898" s="35"/>
      <c r="AK1898" s="35"/>
      <c r="AL1898" s="35"/>
      <c r="AM1898" s="35"/>
      <c r="AN1898" s="35"/>
      <c r="AO1898" s="35"/>
      <c r="AP1898" s="35"/>
      <c r="AQ1898" s="35"/>
      <c r="AR1898" s="35"/>
      <c r="AS1898" s="35"/>
      <c r="AT1898" s="35"/>
      <c r="AU1898" s="35"/>
      <c r="AV1898" s="35"/>
      <c r="AW1898" s="35"/>
      <c r="AX1898" s="35"/>
      <c r="AY1898" s="35"/>
      <c r="AZ1898" s="17">
        <f t="shared" ref="AZ1898" si="4281">AZ1897+1</f>
        <v>47914</v>
      </c>
      <c r="BA1898" s="216">
        <f t="shared" si="4220"/>
        <v>5</v>
      </c>
      <c r="BB1898" s="216">
        <f t="shared" ref="BB1898" si="4282">BB1897+1</f>
        <v>1893</v>
      </c>
      <c r="BC1898" s="16">
        <f t="shared" si="4222"/>
        <v>5.1863013698630134</v>
      </c>
      <c r="BD1898" s="16">
        <f>IF(Template!$F$7="Linear interpolation",LinInterp($AO$5:$AO$18,$AM$5:$AM$18,BC1898),CubicSpline($AO$5:$AO$18,$AM$5:$AM$18,BC1898))</f>
        <v>13.949128478760707</v>
      </c>
      <c r="BE1898" s="221">
        <f t="shared" si="4157"/>
        <v>1.9684318249731616</v>
      </c>
      <c r="BF1898" s="221">
        <f>BE1898/PRODUCT($BG$6:BG1897)</f>
        <v>1.0003654701489975</v>
      </c>
      <c r="BG1898" s="16">
        <f t="shared" si="4223"/>
        <v>1.0003654701489975</v>
      </c>
      <c r="BH1898" s="10">
        <f t="shared" si="4224"/>
        <v>13.339660438407286</v>
      </c>
      <c r="BI1898" s="90"/>
      <c r="BJ1898" s="17">
        <f t="shared" si="4207"/>
        <v>47891</v>
      </c>
      <c r="BK1898" s="16">
        <f t="shared" si="4200"/>
        <v>13.140875202322766</v>
      </c>
      <c r="BL1898" s="10">
        <f ca="1">IFERROR(AVERAGE(INDIRECT("BK"&amp;AC1898-Template!$F$10+1):INDIRECT("BK"&amp;AC1898)),0)</f>
        <v>13.006930277589948</v>
      </c>
      <c r="BM1898" s="35"/>
      <c r="BN1898" s="86"/>
      <c r="BO1898" s="35"/>
      <c r="BP1898" s="35"/>
      <c r="BQ1898" s="35"/>
      <c r="BR1898" s="35"/>
      <c r="BS1898" s="35"/>
      <c r="BT1898" s="35"/>
      <c r="BU1898" s="35"/>
      <c r="BV1898" s="35"/>
      <c r="BW1898" s="35"/>
      <c r="BX1898" s="35"/>
      <c r="BY1898" s="35"/>
      <c r="BZ1898" s="35"/>
      <c r="CA1898" s="35"/>
      <c r="CB1898" s="35"/>
      <c r="CC1898" s="35"/>
      <c r="CD1898" s="35"/>
      <c r="CE1898" s="35"/>
      <c r="CF1898" s="35"/>
      <c r="CG1898" s="35"/>
      <c r="CH1898" s="35"/>
    </row>
    <row r="1899" spans="1:86" ht="15.6" x14ac:dyDescent="0.3">
      <c r="A1899" s="35"/>
      <c r="B1899" s="86"/>
      <c r="C1899" s="35"/>
      <c r="D1899" s="35"/>
      <c r="E1899" s="35"/>
      <c r="F1899" s="35"/>
      <c r="G1899" s="35"/>
      <c r="H1899" s="35"/>
      <c r="I1899" s="35"/>
      <c r="J1899" s="35"/>
      <c r="K1899" s="35"/>
      <c r="L1899" s="35"/>
      <c r="M1899" s="35"/>
      <c r="N1899" s="35"/>
      <c r="O1899" s="35"/>
      <c r="P1899" s="35"/>
      <c r="Q1899" s="35"/>
      <c r="R1899" s="35"/>
      <c r="S1899" s="35"/>
      <c r="T1899" s="17">
        <f t="shared" si="4201"/>
        <v>47915</v>
      </c>
      <c r="U1899" s="216">
        <f t="shared" si="4194"/>
        <v>6</v>
      </c>
      <c r="V1899" s="216">
        <f t="shared" si="4201"/>
        <v>1894</v>
      </c>
      <c r="W1899" s="16">
        <f t="shared" si="4208"/>
        <v>5.1890410958904107</v>
      </c>
      <c r="X1899" s="16" t="e">
        <f>IF(Template!$F$7="Linear interpolation",LinInterp($I$5:$I$22,$G$5:$G$22,W1899),CubicSpline($I$5:$I$22,$G$5:$G$22,W1899))</f>
        <v>#VALUE!</v>
      </c>
      <c r="Y1899" s="221" t="e">
        <f t="shared" si="4195"/>
        <v>#VALUE!</v>
      </c>
      <c r="Z1899" s="221" t="e">
        <f>Y1899/PRODUCT($AA$6:AA1898)</f>
        <v>#VALUE!</v>
      </c>
      <c r="AA1899" s="16" t="e">
        <f t="shared" si="4202"/>
        <v>#VALUE!</v>
      </c>
      <c r="AB1899" s="10" t="e">
        <f t="shared" si="4203"/>
        <v>#VALUE!</v>
      </c>
      <c r="AC1899" s="90">
        <f t="shared" si="4196"/>
        <v>1899</v>
      </c>
      <c r="AD1899" s="17">
        <f t="shared" si="4204"/>
        <v>47892</v>
      </c>
      <c r="AE1899" s="16" t="e">
        <f t="shared" si="4197"/>
        <v>#VALUE!</v>
      </c>
      <c r="AF1899" s="10">
        <f ca="1">IFERROR(AVERAGE(INDIRECT("AE"&amp;AC1899-Template!$F$10+1):INDIRECT("AE"&amp;AC1899)),0)</f>
        <v>0</v>
      </c>
      <c r="AG1899" s="35"/>
      <c r="AH1899" s="86"/>
      <c r="AI1899" s="35"/>
      <c r="AJ1899" s="35"/>
      <c r="AK1899" s="35"/>
      <c r="AL1899" s="35"/>
      <c r="AM1899" s="35"/>
      <c r="AN1899" s="35"/>
      <c r="AO1899" s="35"/>
      <c r="AP1899" s="35"/>
      <c r="AQ1899" s="35"/>
      <c r="AR1899" s="35"/>
      <c r="AS1899" s="35"/>
      <c r="AT1899" s="35"/>
      <c r="AU1899" s="35"/>
      <c r="AV1899" s="35"/>
      <c r="AW1899" s="35"/>
      <c r="AX1899" s="35"/>
      <c r="AY1899" s="35"/>
      <c r="AZ1899" s="17">
        <f t="shared" ref="AZ1899" si="4283">AZ1898+1</f>
        <v>47915</v>
      </c>
      <c r="BA1899" s="216">
        <f t="shared" si="4220"/>
        <v>6</v>
      </c>
      <c r="BB1899" s="216">
        <f t="shared" ref="BB1899" si="4284">BB1898+1</f>
        <v>1894</v>
      </c>
      <c r="BC1899" s="16">
        <f t="shared" si="4222"/>
        <v>5.1890410958904107</v>
      </c>
      <c r="BD1899" s="16">
        <f>IF(Template!$F$7="Linear interpolation",LinInterp($AO$5:$AO$18,$AM$5:$AM$18,BC1899),CubicSpline($AO$5:$AO$18,$AM$5:$AM$18,BC1899))</f>
        <v>13.949301339962592</v>
      </c>
      <c r="BE1899" s="221">
        <f t="shared" si="4157"/>
        <v>1.969151675228223</v>
      </c>
      <c r="BF1899" s="221">
        <f>BE1899/PRODUCT($BG$6:BG1898)</f>
        <v>1.0003656973261297</v>
      </c>
      <c r="BG1899" s="16">
        <f t="shared" si="4223"/>
        <v>1.0003654701489975</v>
      </c>
      <c r="BH1899" s="10">
        <f t="shared" si="4224"/>
        <v>13.339660438407286</v>
      </c>
      <c r="BI1899" s="90"/>
      <c r="BJ1899" s="17">
        <f t="shared" si="4207"/>
        <v>47892</v>
      </c>
      <c r="BK1899" s="16">
        <f t="shared" si="4200"/>
        <v>13.149831994204607</v>
      </c>
      <c r="BL1899" s="10">
        <f ca="1">IFERROR(AVERAGE(INDIRECT("BK"&amp;AC1899-Template!$F$10+1):INDIRECT("BK"&amp;AC1899)),0)</f>
        <v>13.016277987567141</v>
      </c>
      <c r="BM1899" s="35"/>
      <c r="BN1899" s="86"/>
      <c r="BO1899" s="35"/>
      <c r="BP1899" s="35"/>
      <c r="BQ1899" s="35"/>
      <c r="BR1899" s="35"/>
      <c r="BS1899" s="35"/>
      <c r="BT1899" s="35"/>
      <c r="BU1899" s="35"/>
      <c r="BV1899" s="35"/>
      <c r="BW1899" s="35"/>
      <c r="BX1899" s="35"/>
      <c r="BY1899" s="35"/>
      <c r="BZ1899" s="35"/>
      <c r="CA1899" s="35"/>
      <c r="CB1899" s="35"/>
      <c r="CC1899" s="35"/>
      <c r="CD1899" s="35"/>
      <c r="CE1899" s="35"/>
      <c r="CF1899" s="35"/>
      <c r="CG1899" s="35"/>
      <c r="CH1899" s="35"/>
    </row>
    <row r="1900" spans="1:86" ht="15.6" x14ac:dyDescent="0.3">
      <c r="A1900" s="35"/>
      <c r="B1900" s="86"/>
      <c r="C1900" s="35"/>
      <c r="D1900" s="35"/>
      <c r="E1900" s="35"/>
      <c r="F1900" s="35"/>
      <c r="G1900" s="35"/>
      <c r="H1900" s="35"/>
      <c r="I1900" s="35"/>
      <c r="J1900" s="35"/>
      <c r="K1900" s="35"/>
      <c r="L1900" s="35"/>
      <c r="M1900" s="35"/>
      <c r="N1900" s="35"/>
      <c r="O1900" s="35"/>
      <c r="P1900" s="35"/>
      <c r="Q1900" s="35"/>
      <c r="R1900" s="35"/>
      <c r="S1900" s="35"/>
      <c r="T1900" s="17">
        <f t="shared" si="4201"/>
        <v>47916</v>
      </c>
      <c r="U1900" s="216">
        <f t="shared" si="4194"/>
        <v>7</v>
      </c>
      <c r="V1900" s="216">
        <f t="shared" si="4201"/>
        <v>1895</v>
      </c>
      <c r="W1900" s="16">
        <f t="shared" si="4208"/>
        <v>5.1917808219178081</v>
      </c>
      <c r="X1900" s="16" t="e">
        <f>IF(Template!$F$7="Linear interpolation",LinInterp($I$5:$I$22,$G$5:$G$22,W1900),CubicSpline($I$5:$I$22,$G$5:$G$22,W1900))</f>
        <v>#VALUE!</v>
      </c>
      <c r="Y1900" s="221" t="e">
        <f t="shared" si="4195"/>
        <v>#VALUE!</v>
      </c>
      <c r="Z1900" s="221" t="e">
        <f>Y1900/PRODUCT($AA$6:AA1899)</f>
        <v>#VALUE!</v>
      </c>
      <c r="AA1900" s="16" t="e">
        <f t="shared" si="4202"/>
        <v>#VALUE!</v>
      </c>
      <c r="AB1900" s="10" t="e">
        <f t="shared" si="4203"/>
        <v>#VALUE!</v>
      </c>
      <c r="AC1900" s="90">
        <f t="shared" si="4196"/>
        <v>1900</v>
      </c>
      <c r="AD1900" s="17">
        <f t="shared" si="4204"/>
        <v>47893</v>
      </c>
      <c r="AE1900" s="16" t="e">
        <f t="shared" si="4197"/>
        <v>#VALUE!</v>
      </c>
      <c r="AF1900" s="10">
        <f ca="1">IFERROR(AVERAGE(INDIRECT("AE"&amp;AC1900-Template!$F$10+1):INDIRECT("AE"&amp;AC1900)),0)</f>
        <v>0</v>
      </c>
      <c r="AG1900" s="35"/>
      <c r="AH1900" s="86"/>
      <c r="AI1900" s="35"/>
      <c r="AJ1900" s="35"/>
      <c r="AK1900" s="35"/>
      <c r="AL1900" s="35"/>
      <c r="AM1900" s="35"/>
      <c r="AN1900" s="35"/>
      <c r="AO1900" s="35"/>
      <c r="AP1900" s="35"/>
      <c r="AQ1900" s="35"/>
      <c r="AR1900" s="35"/>
      <c r="AS1900" s="35"/>
      <c r="AT1900" s="35"/>
      <c r="AU1900" s="35"/>
      <c r="AV1900" s="35"/>
      <c r="AW1900" s="35"/>
      <c r="AX1900" s="35"/>
      <c r="AY1900" s="35"/>
      <c r="AZ1900" s="17">
        <f t="shared" ref="AZ1900" si="4285">AZ1899+1</f>
        <v>47916</v>
      </c>
      <c r="BA1900" s="216">
        <f t="shared" si="4220"/>
        <v>7</v>
      </c>
      <c r="BB1900" s="216">
        <f t="shared" ref="BB1900" si="4286">BB1899+1</f>
        <v>1895</v>
      </c>
      <c r="BC1900" s="16">
        <f t="shared" si="4222"/>
        <v>5.1917808219178081</v>
      </c>
      <c r="BD1900" s="16">
        <f>IF(Template!$F$7="Linear interpolation",LinInterp($AO$5:$AO$18,$AM$5:$AM$18,BC1900),CubicSpline($AO$5:$AO$18,$AM$5:$AM$18,BC1900))</f>
        <v>13.949478985228216</v>
      </c>
      <c r="BE1900" s="221">
        <f t="shared" si="4157"/>
        <v>1.9698722344585124</v>
      </c>
      <c r="BF1900" s="221">
        <f>BE1900/PRODUCT($BG$6:BG1899)</f>
        <v>1.0003661508586632</v>
      </c>
      <c r="BG1900" s="16">
        <f t="shared" si="4223"/>
        <v>1.0003654701489975</v>
      </c>
      <c r="BH1900" s="10">
        <f t="shared" si="4224"/>
        <v>13.339660438407286</v>
      </c>
      <c r="BI1900" s="90"/>
      <c r="BJ1900" s="17">
        <f t="shared" si="4207"/>
        <v>47893</v>
      </c>
      <c r="BK1900" s="16">
        <f t="shared" si="4200"/>
        <v>13.158760882484133</v>
      </c>
      <c r="BL1900" s="10">
        <f ca="1">IFERROR(AVERAGE(INDIRECT("BK"&amp;AC1900-Template!$F$10+1):INDIRECT("BK"&amp;AC1900)),0)</f>
        <v>13.025599118801789</v>
      </c>
      <c r="BM1900" s="35"/>
      <c r="BN1900" s="86"/>
      <c r="BO1900" s="35"/>
      <c r="BP1900" s="35"/>
      <c r="BQ1900" s="35"/>
      <c r="BR1900" s="35"/>
      <c r="BS1900" s="35"/>
      <c r="BT1900" s="35"/>
      <c r="BU1900" s="35"/>
      <c r="BV1900" s="35"/>
      <c r="BW1900" s="35"/>
      <c r="BX1900" s="35"/>
      <c r="BY1900" s="35"/>
      <c r="BZ1900" s="35"/>
      <c r="CA1900" s="35"/>
      <c r="CB1900" s="35"/>
      <c r="CC1900" s="35"/>
      <c r="CD1900" s="35"/>
      <c r="CE1900" s="35"/>
      <c r="CF1900" s="35"/>
      <c r="CG1900" s="35"/>
      <c r="CH1900" s="35"/>
    </row>
    <row r="1901" spans="1:86" ht="15.6" x14ac:dyDescent="0.3">
      <c r="A1901" s="35"/>
      <c r="B1901" s="86"/>
      <c r="C1901" s="35"/>
      <c r="D1901" s="35"/>
      <c r="E1901" s="35"/>
      <c r="F1901" s="35"/>
      <c r="G1901" s="35"/>
      <c r="H1901" s="35"/>
      <c r="I1901" s="35"/>
      <c r="J1901" s="35"/>
      <c r="K1901" s="35"/>
      <c r="L1901" s="35"/>
      <c r="M1901" s="35"/>
      <c r="N1901" s="35"/>
      <c r="O1901" s="35"/>
      <c r="P1901" s="35"/>
      <c r="Q1901" s="35"/>
      <c r="R1901" s="35"/>
      <c r="S1901" s="35"/>
      <c r="T1901" s="17">
        <f t="shared" si="4201"/>
        <v>47917</v>
      </c>
      <c r="U1901" s="216">
        <f t="shared" si="4194"/>
        <v>1</v>
      </c>
      <c r="V1901" s="216">
        <f t="shared" si="4201"/>
        <v>1896</v>
      </c>
      <c r="W1901" s="16">
        <f t="shared" si="4208"/>
        <v>5.1945205479452055</v>
      </c>
      <c r="X1901" s="16" t="e">
        <f>IF(Template!$F$7="Linear interpolation",LinInterp($I$5:$I$22,$G$5:$G$22,W1901),CubicSpline($I$5:$I$22,$G$5:$G$22,W1901))</f>
        <v>#VALUE!</v>
      </c>
      <c r="Y1901" s="221" t="e">
        <f t="shared" si="4195"/>
        <v>#VALUE!</v>
      </c>
      <c r="Z1901" s="221" t="e">
        <f>Y1901/PRODUCT($AA$6:AA1900)</f>
        <v>#VALUE!</v>
      </c>
      <c r="AA1901" s="16" t="e">
        <f t="shared" si="4202"/>
        <v>#VALUE!</v>
      </c>
      <c r="AB1901" s="10" t="e">
        <f t="shared" si="4203"/>
        <v>#VALUE!</v>
      </c>
      <c r="AC1901" s="90">
        <f t="shared" si="4196"/>
        <v>1901</v>
      </c>
      <c r="AD1901" s="17">
        <f t="shared" si="4204"/>
        <v>47894</v>
      </c>
      <c r="AE1901" s="16" t="e">
        <f t="shared" si="4197"/>
        <v>#VALUE!</v>
      </c>
      <c r="AF1901" s="10">
        <f ca="1">IFERROR(AVERAGE(INDIRECT("AE"&amp;AC1901-Template!$F$10+1):INDIRECT("AE"&amp;AC1901)),0)</f>
        <v>0</v>
      </c>
      <c r="AG1901" s="35"/>
      <c r="AH1901" s="86"/>
      <c r="AI1901" s="35"/>
      <c r="AJ1901" s="35"/>
      <c r="AK1901" s="35"/>
      <c r="AL1901" s="35"/>
      <c r="AM1901" s="35"/>
      <c r="AN1901" s="35"/>
      <c r="AO1901" s="35"/>
      <c r="AP1901" s="35"/>
      <c r="AQ1901" s="35"/>
      <c r="AR1901" s="35"/>
      <c r="AS1901" s="35"/>
      <c r="AT1901" s="35"/>
      <c r="AU1901" s="35"/>
      <c r="AV1901" s="35"/>
      <c r="AW1901" s="35"/>
      <c r="AX1901" s="35"/>
      <c r="AY1901" s="35"/>
      <c r="AZ1901" s="17">
        <f t="shared" ref="AZ1901" si="4287">AZ1900+1</f>
        <v>47917</v>
      </c>
      <c r="BA1901" s="216">
        <f t="shared" si="4220"/>
        <v>1</v>
      </c>
      <c r="BB1901" s="216">
        <f t="shared" ref="BB1901" si="4288">BB1900+1</f>
        <v>1896</v>
      </c>
      <c r="BC1901" s="16">
        <f t="shared" si="4222"/>
        <v>5.1945205479452055</v>
      </c>
      <c r="BD1901" s="16">
        <f>IF(Template!$F$7="Linear interpolation",LinInterp($AO$5:$AO$18,$AM$5:$AM$18,BC1901),CubicSpline($AO$5:$AO$18,$AM$5:$AM$18,BC1901))</f>
        <v>13.94966138893337</v>
      </c>
      <c r="BE1901" s="221">
        <f t="shared" si="4157"/>
        <v>1.9705935016256921</v>
      </c>
      <c r="BF1901" s="221">
        <f>BE1901/PRODUCT($BG$6:BG1900)</f>
        <v>1.0003668299225299</v>
      </c>
      <c r="BG1901" s="16">
        <f t="shared" si="4223"/>
        <v>1.0003668299225299</v>
      </c>
      <c r="BH1901" s="10">
        <f t="shared" si="4224"/>
        <v>13.389292172341305</v>
      </c>
      <c r="BI1901" s="90"/>
      <c r="BJ1901" s="17">
        <f t="shared" si="4207"/>
        <v>47894</v>
      </c>
      <c r="BK1901" s="16">
        <f t="shared" si="4200"/>
        <v>13.158760882484133</v>
      </c>
      <c r="BL1901" s="10">
        <f ca="1">IFERROR(AVERAGE(INDIRECT("BK"&amp;AC1901-Template!$F$10+1):INDIRECT("BK"&amp;AC1901)),0)</f>
        <v>13.03459688339964</v>
      </c>
      <c r="BM1901" s="35"/>
      <c r="BN1901" s="86"/>
      <c r="BO1901" s="35"/>
      <c r="BP1901" s="35"/>
      <c r="BQ1901" s="35"/>
      <c r="BR1901" s="35"/>
      <c r="BS1901" s="35"/>
      <c r="BT1901" s="35"/>
      <c r="BU1901" s="35"/>
      <c r="BV1901" s="35"/>
      <c r="BW1901" s="35"/>
      <c r="BX1901" s="35"/>
      <c r="BY1901" s="35"/>
      <c r="BZ1901" s="35"/>
      <c r="CA1901" s="35"/>
      <c r="CB1901" s="35"/>
      <c r="CC1901" s="35"/>
      <c r="CD1901" s="35"/>
      <c r="CE1901" s="35"/>
      <c r="CF1901" s="35"/>
      <c r="CG1901" s="35"/>
      <c r="CH1901" s="35"/>
    </row>
    <row r="1902" spans="1:86" ht="15.6" x14ac:dyDescent="0.3">
      <c r="A1902" s="35"/>
      <c r="B1902" s="86"/>
      <c r="C1902" s="35"/>
      <c r="D1902" s="35"/>
      <c r="E1902" s="35"/>
      <c r="F1902" s="35"/>
      <c r="G1902" s="35"/>
      <c r="H1902" s="35"/>
      <c r="I1902" s="35"/>
      <c r="J1902" s="35"/>
      <c r="K1902" s="35"/>
      <c r="L1902" s="35"/>
      <c r="M1902" s="35"/>
      <c r="N1902" s="35"/>
      <c r="O1902" s="35"/>
      <c r="P1902" s="35"/>
      <c r="Q1902" s="35"/>
      <c r="R1902" s="35"/>
      <c r="S1902" s="35"/>
      <c r="T1902" s="17">
        <f t="shared" si="4201"/>
        <v>47918</v>
      </c>
      <c r="U1902" s="216">
        <f t="shared" si="4194"/>
        <v>2</v>
      </c>
      <c r="V1902" s="216">
        <f t="shared" si="4201"/>
        <v>1897</v>
      </c>
      <c r="W1902" s="16">
        <f t="shared" si="4208"/>
        <v>5.1972602739726028</v>
      </c>
      <c r="X1902" s="16" t="e">
        <f>IF(Template!$F$7="Linear interpolation",LinInterp($I$5:$I$22,$G$5:$G$22,W1902),CubicSpline($I$5:$I$22,$G$5:$G$22,W1902))</f>
        <v>#VALUE!</v>
      </c>
      <c r="Y1902" s="221" t="e">
        <f t="shared" si="4195"/>
        <v>#VALUE!</v>
      </c>
      <c r="Z1902" s="221" t="e">
        <f>Y1902/PRODUCT($AA$6:AA1901)</f>
        <v>#VALUE!</v>
      </c>
      <c r="AA1902" s="16" t="e">
        <f t="shared" si="4202"/>
        <v>#VALUE!</v>
      </c>
      <c r="AB1902" s="10" t="e">
        <f t="shared" si="4203"/>
        <v>#VALUE!</v>
      </c>
      <c r="AC1902" s="90">
        <f t="shared" si="4196"/>
        <v>1902</v>
      </c>
      <c r="AD1902" s="17">
        <f t="shared" si="4204"/>
        <v>47895</v>
      </c>
      <c r="AE1902" s="16" t="e">
        <f t="shared" si="4197"/>
        <v>#VALUE!</v>
      </c>
      <c r="AF1902" s="10">
        <f ca="1">IFERROR(AVERAGE(INDIRECT("AE"&amp;AC1902-Template!$F$10+1):INDIRECT("AE"&amp;AC1902)),0)</f>
        <v>0</v>
      </c>
      <c r="AG1902" s="35"/>
      <c r="AH1902" s="86"/>
      <c r="AI1902" s="35"/>
      <c r="AJ1902" s="35"/>
      <c r="AK1902" s="35"/>
      <c r="AL1902" s="35"/>
      <c r="AM1902" s="35"/>
      <c r="AN1902" s="35"/>
      <c r="AO1902" s="35"/>
      <c r="AP1902" s="35"/>
      <c r="AQ1902" s="35"/>
      <c r="AR1902" s="35"/>
      <c r="AS1902" s="35"/>
      <c r="AT1902" s="35"/>
      <c r="AU1902" s="35"/>
      <c r="AV1902" s="35"/>
      <c r="AW1902" s="35"/>
      <c r="AX1902" s="35"/>
      <c r="AY1902" s="35"/>
      <c r="AZ1902" s="17">
        <f t="shared" ref="AZ1902" si="4289">AZ1901+1</f>
        <v>47918</v>
      </c>
      <c r="BA1902" s="216">
        <f t="shared" si="4220"/>
        <v>2</v>
      </c>
      <c r="BB1902" s="216">
        <f t="shared" ref="BB1902" si="4290">BB1901+1</f>
        <v>1897</v>
      </c>
      <c r="BC1902" s="16">
        <f t="shared" si="4222"/>
        <v>5.1972602739726028</v>
      </c>
      <c r="BD1902" s="16">
        <f>IF(Template!$F$7="Linear interpolation",LinInterp($AO$5:$AO$18,$AM$5:$AM$18,BC1902),CubicSpline($AO$5:$AO$18,$AM$5:$AM$18,BC1902))</f>
        <v>13.94984852545384</v>
      </c>
      <c r="BE1902" s="221">
        <f t="shared" si="4157"/>
        <v>1.9713154756848457</v>
      </c>
      <c r="BF1902" s="221">
        <f>BE1902/PRODUCT($BG$6:BG1901)</f>
        <v>1.0003663739165678</v>
      </c>
      <c r="BG1902" s="16">
        <f t="shared" si="4223"/>
        <v>1.0003663739165678</v>
      </c>
      <c r="BH1902" s="10">
        <f t="shared" si="4224"/>
        <v>13.372647954724592</v>
      </c>
      <c r="BI1902" s="90"/>
      <c r="BJ1902" s="17">
        <f t="shared" si="4207"/>
        <v>47895</v>
      </c>
      <c r="BK1902" s="16">
        <f t="shared" si="4200"/>
        <v>13.158760882484133</v>
      </c>
      <c r="BL1902" s="10">
        <f ca="1">IFERROR(AVERAGE(INDIRECT("BK"&amp;AC1902-Template!$F$10+1):INDIRECT("BK"&amp;AC1902)),0)</f>
        <v>13.043272126137412</v>
      </c>
      <c r="BM1902" s="35"/>
      <c r="BN1902" s="86"/>
      <c r="BO1902" s="35"/>
      <c r="BP1902" s="35"/>
      <c r="BQ1902" s="35"/>
      <c r="BR1902" s="35"/>
      <c r="BS1902" s="35"/>
      <c r="BT1902" s="35"/>
      <c r="BU1902" s="35"/>
      <c r="BV1902" s="35"/>
      <c r="BW1902" s="35"/>
      <c r="BX1902" s="35"/>
      <c r="BY1902" s="35"/>
      <c r="BZ1902" s="35"/>
      <c r="CA1902" s="35"/>
      <c r="CB1902" s="35"/>
      <c r="CC1902" s="35"/>
      <c r="CD1902" s="35"/>
      <c r="CE1902" s="35"/>
      <c r="CF1902" s="35"/>
      <c r="CG1902" s="35"/>
      <c r="CH1902" s="35"/>
    </row>
    <row r="1903" spans="1:86" ht="15.6" x14ac:dyDescent="0.3">
      <c r="A1903" s="35"/>
      <c r="B1903" s="86"/>
      <c r="C1903" s="35"/>
      <c r="D1903" s="35"/>
      <c r="E1903" s="35"/>
      <c r="F1903" s="35"/>
      <c r="G1903" s="35"/>
      <c r="H1903" s="35"/>
      <c r="I1903" s="35"/>
      <c r="J1903" s="35"/>
      <c r="K1903" s="35"/>
      <c r="L1903" s="35"/>
      <c r="M1903" s="35"/>
      <c r="N1903" s="35"/>
      <c r="O1903" s="35"/>
      <c r="P1903" s="35"/>
      <c r="Q1903" s="35"/>
      <c r="R1903" s="35"/>
      <c r="S1903" s="35"/>
      <c r="T1903" s="17">
        <f t="shared" si="4201"/>
        <v>47919</v>
      </c>
      <c r="U1903" s="216">
        <f t="shared" si="4194"/>
        <v>3</v>
      </c>
      <c r="V1903" s="216">
        <f t="shared" si="4201"/>
        <v>1898</v>
      </c>
      <c r="W1903" s="16">
        <f t="shared" si="4208"/>
        <v>5.2</v>
      </c>
      <c r="X1903" s="16" t="e">
        <f>IF(Template!$F$7="Linear interpolation",LinInterp($I$5:$I$22,$G$5:$G$22,W1903),CubicSpline($I$5:$I$22,$G$5:$G$22,W1903))</f>
        <v>#VALUE!</v>
      </c>
      <c r="Y1903" s="221" t="e">
        <f t="shared" si="4195"/>
        <v>#VALUE!</v>
      </c>
      <c r="Z1903" s="221" t="e">
        <f>Y1903/PRODUCT($AA$6:AA1902)</f>
        <v>#VALUE!</v>
      </c>
      <c r="AA1903" s="16" t="e">
        <f t="shared" si="4202"/>
        <v>#VALUE!</v>
      </c>
      <c r="AB1903" s="10" t="e">
        <f t="shared" si="4203"/>
        <v>#VALUE!</v>
      </c>
      <c r="AC1903" s="90">
        <f t="shared" si="4196"/>
        <v>1903</v>
      </c>
      <c r="AD1903" s="17">
        <f t="shared" si="4204"/>
        <v>47896</v>
      </c>
      <c r="AE1903" s="16" t="e">
        <f t="shared" si="4197"/>
        <v>#VALUE!</v>
      </c>
      <c r="AF1903" s="10">
        <f ca="1">IFERROR(AVERAGE(INDIRECT("AE"&amp;AC1903-Template!$F$10+1):INDIRECT("AE"&amp;AC1903)),0)</f>
        <v>0</v>
      </c>
      <c r="AG1903" s="35"/>
      <c r="AH1903" s="86"/>
      <c r="AI1903" s="35"/>
      <c r="AJ1903" s="35"/>
      <c r="AK1903" s="35"/>
      <c r="AL1903" s="35"/>
      <c r="AM1903" s="35"/>
      <c r="AN1903" s="35"/>
      <c r="AO1903" s="35"/>
      <c r="AP1903" s="35"/>
      <c r="AQ1903" s="35"/>
      <c r="AR1903" s="35"/>
      <c r="AS1903" s="35"/>
      <c r="AT1903" s="35"/>
      <c r="AU1903" s="35"/>
      <c r="AV1903" s="35"/>
      <c r="AW1903" s="35"/>
      <c r="AX1903" s="35"/>
      <c r="AY1903" s="35"/>
      <c r="AZ1903" s="17">
        <f t="shared" ref="AZ1903" si="4291">AZ1902+1</f>
        <v>47919</v>
      </c>
      <c r="BA1903" s="216">
        <f t="shared" si="4220"/>
        <v>3</v>
      </c>
      <c r="BB1903" s="216">
        <f t="shared" ref="BB1903" si="4292">BB1902+1</f>
        <v>1898</v>
      </c>
      <c r="BC1903" s="16">
        <f t="shared" si="4222"/>
        <v>5.2</v>
      </c>
      <c r="BD1903" s="16">
        <f>IF(Template!$F$7="Linear interpolation",LinInterp($AO$5:$AO$18,$AM$5:$AM$18,BC1903),CubicSpline($AO$5:$AO$18,$AM$5:$AM$18,BC1903))</f>
        <v>13.950040369165412</v>
      </c>
      <c r="BE1903" s="221">
        <f t="shared" si="4157"/>
        <v>1.9720381555844511</v>
      </c>
      <c r="BF1903" s="221">
        <f>BE1903/PRODUCT($BG$6:BG1902)</f>
        <v>1.0003665977914338</v>
      </c>
      <c r="BG1903" s="16">
        <f t="shared" si="4223"/>
        <v>1.0003665977914338</v>
      </c>
      <c r="BH1903" s="10">
        <f t="shared" si="4224"/>
        <v>13.380819387332821</v>
      </c>
      <c r="BI1903" s="90"/>
      <c r="BJ1903" s="17">
        <f t="shared" si="4207"/>
        <v>47896</v>
      </c>
      <c r="BK1903" s="16">
        <f t="shared" si="4200"/>
        <v>13.212053831823445</v>
      </c>
      <c r="BL1903" s="10">
        <f ca="1">IFERROR(AVERAGE(INDIRECT("BK"&amp;AC1903-Template!$F$10+1):INDIRECT("BK"&amp;AC1903)),0)</f>
        <v>13.053723800519823</v>
      </c>
      <c r="BM1903" s="35"/>
      <c r="BN1903" s="86"/>
      <c r="BO1903" s="35"/>
      <c r="BP1903" s="35"/>
      <c r="BQ1903" s="35"/>
      <c r="BR1903" s="35"/>
      <c r="BS1903" s="35"/>
      <c r="BT1903" s="35"/>
      <c r="BU1903" s="35"/>
      <c r="BV1903" s="35"/>
      <c r="BW1903" s="35"/>
      <c r="BX1903" s="35"/>
      <c r="BY1903" s="35"/>
      <c r="BZ1903" s="35"/>
      <c r="CA1903" s="35"/>
      <c r="CB1903" s="35"/>
      <c r="CC1903" s="35"/>
      <c r="CD1903" s="35"/>
      <c r="CE1903" s="35"/>
      <c r="CF1903" s="35"/>
      <c r="CG1903" s="35"/>
      <c r="CH1903" s="35"/>
    </row>
    <row r="1904" spans="1:86" ht="15.6" x14ac:dyDescent="0.3">
      <c r="A1904" s="35"/>
      <c r="B1904" s="86"/>
      <c r="C1904" s="35"/>
      <c r="D1904" s="35"/>
      <c r="E1904" s="35"/>
      <c r="F1904" s="35"/>
      <c r="G1904" s="35"/>
      <c r="H1904" s="35"/>
      <c r="I1904" s="35"/>
      <c r="J1904" s="35"/>
      <c r="K1904" s="35"/>
      <c r="L1904" s="35"/>
      <c r="M1904" s="35"/>
      <c r="N1904" s="35"/>
      <c r="O1904" s="35"/>
      <c r="P1904" s="35"/>
      <c r="Q1904" s="35"/>
      <c r="R1904" s="35"/>
      <c r="S1904" s="35"/>
      <c r="T1904" s="17">
        <f t="shared" si="4201"/>
        <v>47920</v>
      </c>
      <c r="U1904" s="216">
        <f t="shared" si="4194"/>
        <v>4</v>
      </c>
      <c r="V1904" s="216">
        <f t="shared" si="4201"/>
        <v>1899</v>
      </c>
      <c r="W1904" s="16">
        <f t="shared" si="4208"/>
        <v>5.2027397260273975</v>
      </c>
      <c r="X1904" s="16" t="e">
        <f>IF(Template!$F$7="Linear interpolation",LinInterp($I$5:$I$22,$G$5:$G$22,W1904),CubicSpline($I$5:$I$22,$G$5:$G$22,W1904))</f>
        <v>#VALUE!</v>
      </c>
      <c r="Y1904" s="221" t="e">
        <f t="shared" si="4195"/>
        <v>#VALUE!</v>
      </c>
      <c r="Z1904" s="221" t="e">
        <f>Y1904/PRODUCT($AA$6:AA1903)</f>
        <v>#VALUE!</v>
      </c>
      <c r="AA1904" s="16" t="e">
        <f t="shared" si="4202"/>
        <v>#VALUE!</v>
      </c>
      <c r="AB1904" s="10" t="e">
        <f t="shared" si="4203"/>
        <v>#VALUE!</v>
      </c>
      <c r="AC1904" s="90">
        <f t="shared" si="4196"/>
        <v>1904</v>
      </c>
      <c r="AD1904" s="17">
        <f t="shared" si="4204"/>
        <v>47897</v>
      </c>
      <c r="AE1904" s="16" t="e">
        <f t="shared" si="4197"/>
        <v>#VALUE!</v>
      </c>
      <c r="AF1904" s="10">
        <f ca="1">IFERROR(AVERAGE(INDIRECT("AE"&amp;AC1904-Template!$F$10+1):INDIRECT("AE"&amp;AC1904)),0)</f>
        <v>0</v>
      </c>
      <c r="AG1904" s="35"/>
      <c r="AH1904" s="86"/>
      <c r="AI1904" s="35"/>
      <c r="AJ1904" s="35"/>
      <c r="AK1904" s="35"/>
      <c r="AL1904" s="35"/>
      <c r="AM1904" s="35"/>
      <c r="AN1904" s="35"/>
      <c r="AO1904" s="35"/>
      <c r="AP1904" s="35"/>
      <c r="AQ1904" s="35"/>
      <c r="AR1904" s="35"/>
      <c r="AS1904" s="35"/>
      <c r="AT1904" s="35"/>
      <c r="AU1904" s="35"/>
      <c r="AV1904" s="35"/>
      <c r="AW1904" s="35"/>
      <c r="AX1904" s="35"/>
      <c r="AY1904" s="35"/>
      <c r="AZ1904" s="17">
        <f t="shared" ref="AZ1904" si="4293">AZ1903+1</f>
        <v>47920</v>
      </c>
      <c r="BA1904" s="216">
        <f t="shared" si="4220"/>
        <v>4</v>
      </c>
      <c r="BB1904" s="216">
        <f t="shared" ref="BB1904" si="4294">BB1903+1</f>
        <v>1899</v>
      </c>
      <c r="BC1904" s="16">
        <f t="shared" si="4222"/>
        <v>5.2027397260273975</v>
      </c>
      <c r="BD1904" s="16">
        <f>IF(Template!$F$7="Linear interpolation",LinInterp($AO$5:$AO$18,$AM$5:$AM$18,BC1904),CubicSpline($AO$5:$AO$18,$AM$5:$AM$18,BC1904))</f>
        <v>13.950236894443874</v>
      </c>
      <c r="BE1904" s="221">
        <f t="shared" si="4157"/>
        <v>1.9727615402663814</v>
      </c>
      <c r="BF1904" s="221">
        <f>BE1904/PRODUCT($BG$6:BG1903)</f>
        <v>1.0003668208345167</v>
      </c>
      <c r="BG1904" s="16">
        <f t="shared" si="4223"/>
        <v>1.0003668208345167</v>
      </c>
      <c r="BH1904" s="10">
        <f t="shared" si="4224"/>
        <v>13.388960459858378</v>
      </c>
      <c r="BI1904" s="90"/>
      <c r="BJ1904" s="17">
        <f t="shared" si="4207"/>
        <v>47897</v>
      </c>
      <c r="BK1904" s="16">
        <f t="shared" si="4200"/>
        <v>13.194195575689239</v>
      </c>
      <c r="BL1904" s="10">
        <f ca="1">IFERROR(AVERAGE(INDIRECT("BK"&amp;AC1904-Template!$F$10+1):INDIRECT("BK"&amp;AC1904)),0)</f>
        <v>13.063580199697762</v>
      </c>
      <c r="BM1904" s="35"/>
      <c r="BN1904" s="86"/>
      <c r="BO1904" s="35"/>
      <c r="BP1904" s="35"/>
      <c r="BQ1904" s="35"/>
      <c r="BR1904" s="35"/>
      <c r="BS1904" s="35"/>
      <c r="BT1904" s="35"/>
      <c r="BU1904" s="35"/>
      <c r="BV1904" s="35"/>
      <c r="BW1904" s="35"/>
      <c r="BX1904" s="35"/>
      <c r="BY1904" s="35"/>
      <c r="BZ1904" s="35"/>
      <c r="CA1904" s="35"/>
      <c r="CB1904" s="35"/>
      <c r="CC1904" s="35"/>
      <c r="CD1904" s="35"/>
      <c r="CE1904" s="35"/>
      <c r="CF1904" s="35"/>
      <c r="CG1904" s="35"/>
      <c r="CH1904" s="35"/>
    </row>
    <row r="1905" spans="1:86" ht="15.6" x14ac:dyDescent="0.3">
      <c r="A1905" s="35"/>
      <c r="B1905" s="86"/>
      <c r="C1905" s="35"/>
      <c r="D1905" s="35"/>
      <c r="E1905" s="35"/>
      <c r="F1905" s="35"/>
      <c r="G1905" s="35"/>
      <c r="H1905" s="35"/>
      <c r="I1905" s="35"/>
      <c r="J1905" s="35"/>
      <c r="K1905" s="35"/>
      <c r="L1905" s="35"/>
      <c r="M1905" s="35"/>
      <c r="N1905" s="35"/>
      <c r="O1905" s="35"/>
      <c r="P1905" s="35"/>
      <c r="Q1905" s="35"/>
      <c r="R1905" s="35"/>
      <c r="S1905" s="35"/>
      <c r="T1905" s="17">
        <f t="shared" si="4201"/>
        <v>47921</v>
      </c>
      <c r="U1905" s="216">
        <f t="shared" si="4194"/>
        <v>5</v>
      </c>
      <c r="V1905" s="216">
        <f t="shared" si="4201"/>
        <v>1900</v>
      </c>
      <c r="W1905" s="16">
        <f t="shared" si="4208"/>
        <v>5.2054794520547949</v>
      </c>
      <c r="X1905" s="16" t="e">
        <f>IF(Template!$F$7="Linear interpolation",LinInterp($I$5:$I$22,$G$5:$G$22,W1905),CubicSpline($I$5:$I$22,$G$5:$G$22,W1905))</f>
        <v>#VALUE!</v>
      </c>
      <c r="Y1905" s="221" t="e">
        <f t="shared" si="4195"/>
        <v>#VALUE!</v>
      </c>
      <c r="Z1905" s="221" t="e">
        <f>Y1905/PRODUCT($AA$6:AA1904)</f>
        <v>#VALUE!</v>
      </c>
      <c r="AA1905" s="16" t="e">
        <f t="shared" si="4202"/>
        <v>#VALUE!</v>
      </c>
      <c r="AB1905" s="10" t="e">
        <f t="shared" si="4203"/>
        <v>#VALUE!</v>
      </c>
      <c r="AC1905" s="90">
        <f t="shared" si="4196"/>
        <v>1905</v>
      </c>
      <c r="AD1905" s="17">
        <f t="shared" si="4204"/>
        <v>47898</v>
      </c>
      <c r="AE1905" s="16" t="e">
        <f t="shared" si="4197"/>
        <v>#VALUE!</v>
      </c>
      <c r="AF1905" s="10">
        <f ca="1">IFERROR(AVERAGE(INDIRECT("AE"&amp;AC1905-Template!$F$10+1):INDIRECT("AE"&amp;AC1905)),0)</f>
        <v>0</v>
      </c>
      <c r="AG1905" s="35"/>
      <c r="AH1905" s="86"/>
      <c r="AI1905" s="35"/>
      <c r="AJ1905" s="35"/>
      <c r="AK1905" s="35"/>
      <c r="AL1905" s="35"/>
      <c r="AM1905" s="35"/>
      <c r="AN1905" s="35"/>
      <c r="AO1905" s="35"/>
      <c r="AP1905" s="35"/>
      <c r="AQ1905" s="35"/>
      <c r="AR1905" s="35"/>
      <c r="AS1905" s="35"/>
      <c r="AT1905" s="35"/>
      <c r="AU1905" s="35"/>
      <c r="AV1905" s="35"/>
      <c r="AW1905" s="35"/>
      <c r="AX1905" s="35"/>
      <c r="AY1905" s="35"/>
      <c r="AZ1905" s="17">
        <f t="shared" ref="AZ1905" si="4295">AZ1904+1</f>
        <v>47921</v>
      </c>
      <c r="BA1905" s="216">
        <f t="shared" si="4220"/>
        <v>5</v>
      </c>
      <c r="BB1905" s="216">
        <f t="shared" ref="BB1905" si="4296">BB1904+1</f>
        <v>1900</v>
      </c>
      <c r="BC1905" s="16">
        <f t="shared" si="4222"/>
        <v>5.2054794520547949</v>
      </c>
      <c r="BD1905" s="16">
        <f>IF(Template!$F$7="Linear interpolation",LinInterp($AO$5:$AO$18,$AM$5:$AM$18,BC1905),CubicSpline($AO$5:$AO$18,$AM$5:$AM$18,BC1905))</f>
        <v>13.95043807566501</v>
      </c>
      <c r="BE1905" s="221">
        <f t="shared" si="4157"/>
        <v>1.9734856286658786</v>
      </c>
      <c r="BF1905" s="221">
        <f>BE1905/PRODUCT($BG$6:BG1904)</f>
        <v>1.0003670430433267</v>
      </c>
      <c r="BG1905" s="16">
        <f t="shared" si="4223"/>
        <v>1.0003670430433267</v>
      </c>
      <c r="BH1905" s="10">
        <f t="shared" si="4224"/>
        <v>13.397071081424073</v>
      </c>
      <c r="BI1905" s="90"/>
      <c r="BJ1905" s="17">
        <f t="shared" si="4207"/>
        <v>47898</v>
      </c>
      <c r="BK1905" s="16">
        <f t="shared" si="4200"/>
        <v>13.202983578236349</v>
      </c>
      <c r="BL1905" s="10">
        <f ca="1">IFERROR(AVERAGE(INDIRECT("BK"&amp;AC1905-Template!$F$10+1):INDIRECT("BK"&amp;AC1905)),0)</f>
        <v>13.071802893778722</v>
      </c>
      <c r="BM1905" s="35"/>
      <c r="BN1905" s="86"/>
      <c r="BO1905" s="35"/>
      <c r="BP1905" s="35"/>
      <c r="BQ1905" s="35"/>
      <c r="BR1905" s="35"/>
      <c r="BS1905" s="35"/>
      <c r="BT1905" s="35"/>
      <c r="BU1905" s="35"/>
      <c r="BV1905" s="35"/>
      <c r="BW1905" s="35"/>
      <c r="BX1905" s="35"/>
      <c r="BY1905" s="35"/>
      <c r="BZ1905" s="35"/>
      <c r="CA1905" s="35"/>
      <c r="CB1905" s="35"/>
      <c r="CC1905" s="35"/>
      <c r="CD1905" s="35"/>
      <c r="CE1905" s="35"/>
      <c r="CF1905" s="35"/>
      <c r="CG1905" s="35"/>
      <c r="CH1905" s="35"/>
    </row>
    <row r="1906" spans="1:86" ht="15.6" x14ac:dyDescent="0.3">
      <c r="A1906" s="35"/>
      <c r="B1906" s="86"/>
      <c r="C1906" s="35"/>
      <c r="D1906" s="35"/>
      <c r="E1906" s="35"/>
      <c r="F1906" s="35"/>
      <c r="G1906" s="35"/>
      <c r="H1906" s="35"/>
      <c r="I1906" s="35"/>
      <c r="J1906" s="35"/>
      <c r="K1906" s="35"/>
      <c r="L1906" s="35"/>
      <c r="M1906" s="35"/>
      <c r="N1906" s="35"/>
      <c r="O1906" s="35"/>
      <c r="P1906" s="35"/>
      <c r="Q1906" s="35"/>
      <c r="R1906" s="35"/>
      <c r="S1906" s="35"/>
      <c r="T1906" s="17">
        <f t="shared" si="4201"/>
        <v>47922</v>
      </c>
      <c r="U1906" s="216">
        <f t="shared" si="4194"/>
        <v>6</v>
      </c>
      <c r="V1906" s="216">
        <f t="shared" si="4201"/>
        <v>1901</v>
      </c>
      <c r="W1906" s="16">
        <f t="shared" si="4208"/>
        <v>5.2082191780821914</v>
      </c>
      <c r="X1906" s="16" t="e">
        <f>IF(Template!$F$7="Linear interpolation",LinInterp($I$5:$I$22,$G$5:$G$22,W1906),CubicSpline($I$5:$I$22,$G$5:$G$22,W1906))</f>
        <v>#VALUE!</v>
      </c>
      <c r="Y1906" s="221" t="e">
        <f t="shared" si="4195"/>
        <v>#VALUE!</v>
      </c>
      <c r="Z1906" s="221" t="e">
        <f>Y1906/PRODUCT($AA$6:AA1905)</f>
        <v>#VALUE!</v>
      </c>
      <c r="AA1906" s="16" t="e">
        <f t="shared" si="4202"/>
        <v>#VALUE!</v>
      </c>
      <c r="AB1906" s="10" t="e">
        <f t="shared" si="4203"/>
        <v>#VALUE!</v>
      </c>
      <c r="AC1906" s="90">
        <f t="shared" si="4196"/>
        <v>1906</v>
      </c>
      <c r="AD1906" s="17">
        <f t="shared" si="4204"/>
        <v>47899</v>
      </c>
      <c r="AE1906" s="16" t="e">
        <f t="shared" si="4197"/>
        <v>#VALUE!</v>
      </c>
      <c r="AF1906" s="10">
        <f ca="1">IFERROR(AVERAGE(INDIRECT("AE"&amp;AC1906-Template!$F$10+1):INDIRECT("AE"&amp;AC1906)),0)</f>
        <v>0</v>
      </c>
      <c r="AG1906" s="35"/>
      <c r="AH1906" s="86"/>
      <c r="AI1906" s="35"/>
      <c r="AJ1906" s="35"/>
      <c r="AK1906" s="35"/>
      <c r="AL1906" s="35"/>
      <c r="AM1906" s="35"/>
      <c r="AN1906" s="35"/>
      <c r="AO1906" s="35"/>
      <c r="AP1906" s="35"/>
      <c r="AQ1906" s="35"/>
      <c r="AR1906" s="35"/>
      <c r="AS1906" s="35"/>
      <c r="AT1906" s="35"/>
      <c r="AU1906" s="35"/>
      <c r="AV1906" s="35"/>
      <c r="AW1906" s="35"/>
      <c r="AX1906" s="35"/>
      <c r="AY1906" s="35"/>
      <c r="AZ1906" s="17">
        <f t="shared" ref="AZ1906" si="4297">AZ1905+1</f>
        <v>47922</v>
      </c>
      <c r="BA1906" s="216">
        <f t="shared" si="4220"/>
        <v>6</v>
      </c>
      <c r="BB1906" s="216">
        <f t="shared" ref="BB1906" si="4298">BB1905+1</f>
        <v>1901</v>
      </c>
      <c r="BC1906" s="16">
        <f t="shared" si="4222"/>
        <v>5.2082191780821914</v>
      </c>
      <c r="BD1906" s="16">
        <f>IF(Template!$F$7="Linear interpolation",LinInterp($AO$5:$AO$18,$AM$5:$AM$18,BC1906),CubicSpline($AO$5:$AO$18,$AM$5:$AM$18,BC1906))</f>
        <v>13.95064388720461</v>
      </c>
      <c r="BE1906" s="221">
        <f t="shared" si="4157"/>
        <v>1.974210419711554</v>
      </c>
      <c r="BF1906" s="221">
        <f>BE1906/PRODUCT($BG$6:BG1905)</f>
        <v>1.0003672644153814</v>
      </c>
      <c r="BG1906" s="16">
        <f t="shared" si="4223"/>
        <v>1.0003670430433267</v>
      </c>
      <c r="BH1906" s="10">
        <f t="shared" si="4224"/>
        <v>13.397071081424073</v>
      </c>
      <c r="BI1906" s="90"/>
      <c r="BJ1906" s="17">
        <f t="shared" si="4207"/>
        <v>47899</v>
      </c>
      <c r="BK1906" s="16">
        <f t="shared" si="4200"/>
        <v>13.21174313026463</v>
      </c>
      <c r="BL1906" s="10">
        <f ca="1">IFERROR(AVERAGE(INDIRECT("BK"&amp;AC1906-Template!$F$10+1):INDIRECT("BK"&amp;AC1906)),0)</f>
        <v>13.080962632855353</v>
      </c>
      <c r="BM1906" s="35"/>
      <c r="BN1906" s="86"/>
      <c r="BO1906" s="35"/>
      <c r="BP1906" s="35"/>
      <c r="BQ1906" s="35"/>
      <c r="BR1906" s="35"/>
      <c r="BS1906" s="35"/>
      <c r="BT1906" s="35"/>
      <c r="BU1906" s="35"/>
      <c r="BV1906" s="35"/>
      <c r="BW1906" s="35"/>
      <c r="BX1906" s="35"/>
      <c r="BY1906" s="35"/>
      <c r="BZ1906" s="35"/>
      <c r="CA1906" s="35"/>
      <c r="CB1906" s="35"/>
      <c r="CC1906" s="35"/>
      <c r="CD1906" s="35"/>
      <c r="CE1906" s="35"/>
      <c r="CF1906" s="35"/>
      <c r="CG1906" s="35"/>
      <c r="CH1906" s="35"/>
    </row>
    <row r="1907" spans="1:86" ht="15.6" x14ac:dyDescent="0.3">
      <c r="A1907" s="35"/>
      <c r="B1907" s="86"/>
      <c r="C1907" s="35"/>
      <c r="D1907" s="35"/>
      <c r="E1907" s="35"/>
      <c r="F1907" s="35"/>
      <c r="G1907" s="35"/>
      <c r="H1907" s="35"/>
      <c r="I1907" s="35"/>
      <c r="J1907" s="35"/>
      <c r="K1907" s="35"/>
      <c r="L1907" s="35"/>
      <c r="M1907" s="35"/>
      <c r="N1907" s="35"/>
      <c r="O1907" s="35"/>
      <c r="P1907" s="35"/>
      <c r="Q1907" s="35"/>
      <c r="R1907" s="35"/>
      <c r="S1907" s="35"/>
      <c r="T1907" s="17">
        <f t="shared" si="4201"/>
        <v>47923</v>
      </c>
      <c r="U1907" s="216">
        <f t="shared" si="4194"/>
        <v>7</v>
      </c>
      <c r="V1907" s="216">
        <f t="shared" si="4201"/>
        <v>1902</v>
      </c>
      <c r="W1907" s="16">
        <f t="shared" si="4208"/>
        <v>5.2109589041095887</v>
      </c>
      <c r="X1907" s="16" t="e">
        <f>IF(Template!$F$7="Linear interpolation",LinInterp($I$5:$I$22,$G$5:$G$22,W1907),CubicSpline($I$5:$I$22,$G$5:$G$22,W1907))</f>
        <v>#VALUE!</v>
      </c>
      <c r="Y1907" s="221" t="e">
        <f t="shared" si="4195"/>
        <v>#VALUE!</v>
      </c>
      <c r="Z1907" s="221" t="e">
        <f>Y1907/PRODUCT($AA$6:AA1906)</f>
        <v>#VALUE!</v>
      </c>
      <c r="AA1907" s="16" t="e">
        <f t="shared" si="4202"/>
        <v>#VALUE!</v>
      </c>
      <c r="AB1907" s="10" t="e">
        <f t="shared" si="4203"/>
        <v>#VALUE!</v>
      </c>
      <c r="AC1907" s="90">
        <f t="shared" si="4196"/>
        <v>1907</v>
      </c>
      <c r="AD1907" s="17">
        <f t="shared" si="4204"/>
        <v>47900</v>
      </c>
      <c r="AE1907" s="16" t="e">
        <f t="shared" si="4197"/>
        <v>#VALUE!</v>
      </c>
      <c r="AF1907" s="10">
        <f ca="1">IFERROR(AVERAGE(INDIRECT("AE"&amp;AC1907-Template!$F$10+1):INDIRECT("AE"&amp;AC1907)),0)</f>
        <v>0</v>
      </c>
      <c r="AG1907" s="35"/>
      <c r="AH1907" s="86"/>
      <c r="AI1907" s="35"/>
      <c r="AJ1907" s="35"/>
      <c r="AK1907" s="35"/>
      <c r="AL1907" s="35"/>
      <c r="AM1907" s="35"/>
      <c r="AN1907" s="35"/>
      <c r="AO1907" s="35"/>
      <c r="AP1907" s="35"/>
      <c r="AQ1907" s="35"/>
      <c r="AR1907" s="35"/>
      <c r="AS1907" s="35"/>
      <c r="AT1907" s="35"/>
      <c r="AU1907" s="35"/>
      <c r="AV1907" s="35"/>
      <c r="AW1907" s="35"/>
      <c r="AX1907" s="35"/>
      <c r="AY1907" s="35"/>
      <c r="AZ1907" s="17">
        <f t="shared" ref="AZ1907" si="4299">AZ1906+1</f>
        <v>47923</v>
      </c>
      <c r="BA1907" s="216">
        <f t="shared" si="4220"/>
        <v>7</v>
      </c>
      <c r="BB1907" s="216">
        <f t="shared" ref="BB1907" si="4300">BB1906+1</f>
        <v>1902</v>
      </c>
      <c r="BC1907" s="16">
        <f t="shared" si="4222"/>
        <v>5.2109589041095887</v>
      </c>
      <c r="BD1907" s="16">
        <f>IF(Template!$F$7="Linear interpolation",LinInterp($AO$5:$AO$18,$AM$5:$AM$18,BC1907),CubicSpline($AO$5:$AO$18,$AM$5:$AM$18,BC1907))</f>
        <v>13.95085430343846</v>
      </c>
      <c r="BE1907" s="221">
        <f t="shared" ref="BE1907:BE1970" si="4301">(1+(BD1907/100))^BC1907</f>
        <v>1.9749359123253605</v>
      </c>
      <c r="BF1907" s="221">
        <f>BE1907/PRODUCT($BG$6:BG1906)</f>
        <v>1.0003677063203438</v>
      </c>
      <c r="BG1907" s="16">
        <f t="shared" si="4223"/>
        <v>1.0003670430433267</v>
      </c>
      <c r="BH1907" s="10">
        <f t="shared" si="4224"/>
        <v>13.397071081424073</v>
      </c>
      <c r="BI1907" s="90"/>
      <c r="BJ1907" s="17">
        <f t="shared" si="4207"/>
        <v>47900</v>
      </c>
      <c r="BK1907" s="16">
        <f t="shared" si="4200"/>
        <v>13.220474140580807</v>
      </c>
      <c r="BL1907" s="10">
        <f ca="1">IFERROR(AVERAGE(INDIRECT("BK"&amp;AC1907-Template!$F$10+1):INDIRECT("BK"&amp;AC1907)),0)</f>
        <v>13.090095153447111</v>
      </c>
      <c r="BM1907" s="35"/>
      <c r="BN1907" s="86"/>
      <c r="BO1907" s="35"/>
      <c r="BP1907" s="35"/>
      <c r="BQ1907" s="35"/>
      <c r="BR1907" s="35"/>
      <c r="BS1907" s="35"/>
      <c r="BT1907" s="35"/>
      <c r="BU1907" s="35"/>
      <c r="BV1907" s="35"/>
      <c r="BW1907" s="35"/>
      <c r="BX1907" s="35"/>
      <c r="BY1907" s="35"/>
      <c r="BZ1907" s="35"/>
      <c r="CA1907" s="35"/>
      <c r="CB1907" s="35"/>
      <c r="CC1907" s="35"/>
      <c r="CD1907" s="35"/>
      <c r="CE1907" s="35"/>
      <c r="CF1907" s="35"/>
      <c r="CG1907" s="35"/>
      <c r="CH1907" s="35"/>
    </row>
    <row r="1908" spans="1:86" ht="15.6" x14ac:dyDescent="0.3">
      <c r="A1908" s="35"/>
      <c r="B1908" s="86"/>
      <c r="C1908" s="35"/>
      <c r="D1908" s="35"/>
      <c r="E1908" s="35"/>
      <c r="F1908" s="35"/>
      <c r="G1908" s="35"/>
      <c r="H1908" s="35"/>
      <c r="I1908" s="35"/>
      <c r="J1908" s="35"/>
      <c r="K1908" s="35"/>
      <c r="L1908" s="35"/>
      <c r="M1908" s="35"/>
      <c r="N1908" s="35"/>
      <c r="O1908" s="35"/>
      <c r="P1908" s="35"/>
      <c r="Q1908" s="35"/>
      <c r="R1908" s="35"/>
      <c r="S1908" s="35"/>
      <c r="T1908" s="17">
        <f t="shared" si="4201"/>
        <v>47924</v>
      </c>
      <c r="U1908" s="216">
        <f t="shared" si="4194"/>
        <v>1</v>
      </c>
      <c r="V1908" s="216">
        <f t="shared" si="4201"/>
        <v>1903</v>
      </c>
      <c r="W1908" s="16">
        <f t="shared" si="4208"/>
        <v>5.2136986301369861</v>
      </c>
      <c r="X1908" s="16" t="e">
        <f>IF(Template!$F$7="Linear interpolation",LinInterp($I$5:$I$22,$G$5:$G$22,W1908),CubicSpline($I$5:$I$22,$G$5:$G$22,W1908))</f>
        <v>#VALUE!</v>
      </c>
      <c r="Y1908" s="221" t="e">
        <f t="shared" si="4195"/>
        <v>#VALUE!</v>
      </c>
      <c r="Z1908" s="221" t="e">
        <f>Y1908/PRODUCT($AA$6:AA1907)</f>
        <v>#VALUE!</v>
      </c>
      <c r="AA1908" s="16" t="e">
        <f t="shared" si="4202"/>
        <v>#VALUE!</v>
      </c>
      <c r="AB1908" s="10" t="e">
        <f t="shared" si="4203"/>
        <v>#VALUE!</v>
      </c>
      <c r="AC1908" s="90">
        <f t="shared" si="4196"/>
        <v>1908</v>
      </c>
      <c r="AD1908" s="17">
        <f t="shared" si="4204"/>
        <v>47901</v>
      </c>
      <c r="AE1908" s="16" t="e">
        <f t="shared" si="4197"/>
        <v>#VALUE!</v>
      </c>
      <c r="AF1908" s="10">
        <f ca="1">IFERROR(AVERAGE(INDIRECT("AE"&amp;AC1908-Template!$F$10+1):INDIRECT("AE"&amp;AC1908)),0)</f>
        <v>0</v>
      </c>
      <c r="AG1908" s="35"/>
      <c r="AH1908" s="86"/>
      <c r="AI1908" s="35"/>
      <c r="AJ1908" s="35"/>
      <c r="AK1908" s="35"/>
      <c r="AL1908" s="35"/>
      <c r="AM1908" s="35"/>
      <c r="AN1908" s="35"/>
      <c r="AO1908" s="35"/>
      <c r="AP1908" s="35"/>
      <c r="AQ1908" s="35"/>
      <c r="AR1908" s="35"/>
      <c r="AS1908" s="35"/>
      <c r="AT1908" s="35"/>
      <c r="AU1908" s="35"/>
      <c r="AV1908" s="35"/>
      <c r="AW1908" s="35"/>
      <c r="AX1908" s="35"/>
      <c r="AY1908" s="35"/>
      <c r="AZ1908" s="17">
        <f t="shared" ref="AZ1908" si="4302">AZ1907+1</f>
        <v>47924</v>
      </c>
      <c r="BA1908" s="216">
        <f t="shared" si="4220"/>
        <v>1</v>
      </c>
      <c r="BB1908" s="216">
        <f t="shared" ref="BB1908" si="4303">BB1907+1</f>
        <v>1903</v>
      </c>
      <c r="BC1908" s="16">
        <f t="shared" si="4222"/>
        <v>5.2136986301369861</v>
      </c>
      <c r="BD1908" s="16">
        <f>IF(Template!$F$7="Linear interpolation",LinInterp($AO$5:$AO$18,$AM$5:$AM$18,BC1908),CubicSpline($AO$5:$AO$18,$AM$5:$AM$18,BC1908))</f>
        <v>13.951069298742347</v>
      </c>
      <c r="BE1908" s="221">
        <f t="shared" si="4301"/>
        <v>1.9756621054225931</v>
      </c>
      <c r="BF1908" s="221">
        <f>BE1908/PRODUCT($BG$6:BG1907)</f>
        <v>1.0003683679167306</v>
      </c>
      <c r="BG1908" s="16">
        <f t="shared" si="4223"/>
        <v>1.0003683679167306</v>
      </c>
      <c r="BH1908" s="10">
        <f t="shared" si="4224"/>
        <v>13.445428960665474</v>
      </c>
      <c r="BI1908" s="90"/>
      <c r="BJ1908" s="17">
        <f t="shared" si="4207"/>
        <v>47901</v>
      </c>
      <c r="BK1908" s="16">
        <f t="shared" si="4200"/>
        <v>13.220474140580807</v>
      </c>
      <c r="BL1908" s="10">
        <f ca="1">IFERROR(AVERAGE(INDIRECT("BK"&amp;AC1908-Template!$F$10+1):INDIRECT("BK"&amp;AC1908)),0)</f>
        <v>13.098910284978878</v>
      </c>
      <c r="BM1908" s="35"/>
      <c r="BN1908" s="86"/>
      <c r="BO1908" s="35"/>
      <c r="BP1908" s="35"/>
      <c r="BQ1908" s="35"/>
      <c r="BR1908" s="35"/>
      <c r="BS1908" s="35"/>
      <c r="BT1908" s="35"/>
      <c r="BU1908" s="35"/>
      <c r="BV1908" s="35"/>
      <c r="BW1908" s="35"/>
      <c r="BX1908" s="35"/>
      <c r="BY1908" s="35"/>
      <c r="BZ1908" s="35"/>
      <c r="CA1908" s="35"/>
      <c r="CB1908" s="35"/>
      <c r="CC1908" s="35"/>
      <c r="CD1908" s="35"/>
      <c r="CE1908" s="35"/>
      <c r="CF1908" s="35"/>
      <c r="CG1908" s="35"/>
      <c r="CH1908" s="35"/>
    </row>
    <row r="1909" spans="1:86" ht="15.6" x14ac:dyDescent="0.3">
      <c r="A1909" s="35"/>
      <c r="B1909" s="86"/>
      <c r="C1909" s="35"/>
      <c r="D1909" s="35"/>
      <c r="E1909" s="35"/>
      <c r="F1909" s="35"/>
      <c r="G1909" s="35"/>
      <c r="H1909" s="35"/>
      <c r="I1909" s="35"/>
      <c r="J1909" s="35"/>
      <c r="K1909" s="35"/>
      <c r="L1909" s="35"/>
      <c r="M1909" s="35"/>
      <c r="N1909" s="35"/>
      <c r="O1909" s="35"/>
      <c r="P1909" s="35"/>
      <c r="Q1909" s="35"/>
      <c r="R1909" s="35"/>
      <c r="S1909" s="35"/>
      <c r="T1909" s="17">
        <f t="shared" si="4201"/>
        <v>47925</v>
      </c>
      <c r="U1909" s="216">
        <f t="shared" si="4194"/>
        <v>2</v>
      </c>
      <c r="V1909" s="216">
        <f t="shared" si="4201"/>
        <v>1904</v>
      </c>
      <c r="W1909" s="16">
        <f t="shared" si="4208"/>
        <v>5.2164383561643834</v>
      </c>
      <c r="X1909" s="16" t="e">
        <f>IF(Template!$F$7="Linear interpolation",LinInterp($I$5:$I$22,$G$5:$G$22,W1909),CubicSpline($I$5:$I$22,$G$5:$G$22,W1909))</f>
        <v>#VALUE!</v>
      </c>
      <c r="Y1909" s="221" t="e">
        <f t="shared" si="4195"/>
        <v>#VALUE!</v>
      </c>
      <c r="Z1909" s="221" t="e">
        <f>Y1909/PRODUCT($AA$6:AA1908)</f>
        <v>#VALUE!</v>
      </c>
      <c r="AA1909" s="16" t="e">
        <f t="shared" si="4202"/>
        <v>#VALUE!</v>
      </c>
      <c r="AB1909" s="10" t="e">
        <f t="shared" si="4203"/>
        <v>#VALUE!</v>
      </c>
      <c r="AC1909" s="90">
        <f t="shared" si="4196"/>
        <v>1909</v>
      </c>
      <c r="AD1909" s="17">
        <f t="shared" si="4204"/>
        <v>47902</v>
      </c>
      <c r="AE1909" s="16" t="e">
        <f t="shared" si="4197"/>
        <v>#VALUE!</v>
      </c>
      <c r="AF1909" s="10">
        <f ca="1">IFERROR(AVERAGE(INDIRECT("AE"&amp;AC1909-Template!$F$10+1):INDIRECT("AE"&amp;AC1909)),0)</f>
        <v>0</v>
      </c>
      <c r="AG1909" s="35"/>
      <c r="AH1909" s="86"/>
      <c r="AI1909" s="35"/>
      <c r="AJ1909" s="35"/>
      <c r="AK1909" s="35"/>
      <c r="AL1909" s="35"/>
      <c r="AM1909" s="35"/>
      <c r="AN1909" s="35"/>
      <c r="AO1909" s="35"/>
      <c r="AP1909" s="35"/>
      <c r="AQ1909" s="35"/>
      <c r="AR1909" s="35"/>
      <c r="AS1909" s="35"/>
      <c r="AT1909" s="35"/>
      <c r="AU1909" s="35"/>
      <c r="AV1909" s="35"/>
      <c r="AW1909" s="35"/>
      <c r="AX1909" s="35"/>
      <c r="AY1909" s="35"/>
      <c r="AZ1909" s="17">
        <f t="shared" ref="AZ1909" si="4304">AZ1908+1</f>
        <v>47925</v>
      </c>
      <c r="BA1909" s="216">
        <f t="shared" si="4220"/>
        <v>2</v>
      </c>
      <c r="BB1909" s="216">
        <f t="shared" ref="BB1909" si="4305">BB1908+1</f>
        <v>1904</v>
      </c>
      <c r="BC1909" s="16">
        <f t="shared" si="4222"/>
        <v>5.2164383561643834</v>
      </c>
      <c r="BD1909" s="16">
        <f>IF(Template!$F$7="Linear interpolation",LinInterp($AO$5:$AO$18,$AM$5:$AM$18,BC1909),CubicSpline($AO$5:$AO$18,$AM$5:$AM$18,BC1909))</f>
        <v>13.951288847492055</v>
      </c>
      <c r="BE1909" s="221">
        <f t="shared" si="4301"/>
        <v>1.9763889979118643</v>
      </c>
      <c r="BF1909" s="221">
        <f>BE1909/PRODUCT($BG$6:BG1908)</f>
        <v>1.0003679234861447</v>
      </c>
      <c r="BG1909" s="16">
        <f t="shared" si="4223"/>
        <v>1.0003679234861447</v>
      </c>
      <c r="BH1909" s="10">
        <f t="shared" si="4224"/>
        <v>13.429207244280539</v>
      </c>
      <c r="BI1909" s="90"/>
      <c r="BJ1909" s="17">
        <f t="shared" si="4207"/>
        <v>47902</v>
      </c>
      <c r="BK1909" s="16">
        <f t="shared" si="4200"/>
        <v>13.220474140580807</v>
      </c>
      <c r="BL1909" s="10">
        <f ca="1">IFERROR(AVERAGE(INDIRECT("BK"&amp;AC1909-Template!$F$10+1):INDIRECT("BK"&amp;AC1909)),0)</f>
        <v>13.107408893603342</v>
      </c>
      <c r="BM1909" s="35"/>
      <c r="BN1909" s="86"/>
      <c r="BO1909" s="35"/>
      <c r="BP1909" s="35"/>
      <c r="BQ1909" s="35"/>
      <c r="BR1909" s="35"/>
      <c r="BS1909" s="35"/>
      <c r="BT1909" s="35"/>
      <c r="BU1909" s="35"/>
      <c r="BV1909" s="35"/>
      <c r="BW1909" s="35"/>
      <c r="BX1909" s="35"/>
      <c r="BY1909" s="35"/>
      <c r="BZ1909" s="35"/>
      <c r="CA1909" s="35"/>
      <c r="CB1909" s="35"/>
      <c r="CC1909" s="35"/>
      <c r="CD1909" s="35"/>
      <c r="CE1909" s="35"/>
      <c r="CF1909" s="35"/>
      <c r="CG1909" s="35"/>
      <c r="CH1909" s="35"/>
    </row>
    <row r="1910" spans="1:86" ht="15.6" x14ac:dyDescent="0.3">
      <c r="A1910" s="35"/>
      <c r="B1910" s="86"/>
      <c r="C1910" s="35"/>
      <c r="D1910" s="35"/>
      <c r="E1910" s="35"/>
      <c r="F1910" s="35"/>
      <c r="G1910" s="35"/>
      <c r="H1910" s="35"/>
      <c r="I1910" s="35"/>
      <c r="J1910" s="35"/>
      <c r="K1910" s="35"/>
      <c r="L1910" s="35"/>
      <c r="M1910" s="35"/>
      <c r="N1910" s="35"/>
      <c r="O1910" s="35"/>
      <c r="P1910" s="35"/>
      <c r="Q1910" s="35"/>
      <c r="R1910" s="35"/>
      <c r="S1910" s="35"/>
      <c r="T1910" s="17">
        <f t="shared" si="4201"/>
        <v>47926</v>
      </c>
      <c r="U1910" s="216">
        <f t="shared" si="4194"/>
        <v>3</v>
      </c>
      <c r="V1910" s="216">
        <f t="shared" si="4201"/>
        <v>1905</v>
      </c>
      <c r="W1910" s="16">
        <f t="shared" si="4208"/>
        <v>5.2191780821917808</v>
      </c>
      <c r="X1910" s="16" t="e">
        <f>IF(Template!$F$7="Linear interpolation",LinInterp($I$5:$I$22,$G$5:$G$22,W1910),CubicSpline($I$5:$I$22,$G$5:$G$22,W1910))</f>
        <v>#VALUE!</v>
      </c>
      <c r="Y1910" s="221" t="e">
        <f t="shared" si="4195"/>
        <v>#VALUE!</v>
      </c>
      <c r="Z1910" s="221" t="e">
        <f>Y1910/PRODUCT($AA$6:AA1909)</f>
        <v>#VALUE!</v>
      </c>
      <c r="AA1910" s="16" t="e">
        <f t="shared" si="4202"/>
        <v>#VALUE!</v>
      </c>
      <c r="AB1910" s="10" t="e">
        <f t="shared" si="4203"/>
        <v>#VALUE!</v>
      </c>
      <c r="AC1910" s="90">
        <f t="shared" si="4196"/>
        <v>1910</v>
      </c>
      <c r="AD1910" s="17">
        <f t="shared" si="4204"/>
        <v>47903</v>
      </c>
      <c r="AE1910" s="16" t="e">
        <f t="shared" si="4197"/>
        <v>#VALUE!</v>
      </c>
      <c r="AF1910" s="10">
        <f ca="1">IFERROR(AVERAGE(INDIRECT("AE"&amp;AC1910-Template!$F$10+1):INDIRECT("AE"&amp;AC1910)),0)</f>
        <v>0</v>
      </c>
      <c r="AG1910" s="35"/>
      <c r="AH1910" s="86"/>
      <c r="AI1910" s="35"/>
      <c r="AJ1910" s="35"/>
      <c r="AK1910" s="35"/>
      <c r="AL1910" s="35"/>
      <c r="AM1910" s="35"/>
      <c r="AN1910" s="35"/>
      <c r="AO1910" s="35"/>
      <c r="AP1910" s="35"/>
      <c r="AQ1910" s="35"/>
      <c r="AR1910" s="35"/>
      <c r="AS1910" s="35"/>
      <c r="AT1910" s="35"/>
      <c r="AU1910" s="35"/>
      <c r="AV1910" s="35"/>
      <c r="AW1910" s="35"/>
      <c r="AX1910" s="35"/>
      <c r="AY1910" s="35"/>
      <c r="AZ1910" s="17">
        <f t="shared" ref="AZ1910" si="4306">AZ1909+1</f>
        <v>47926</v>
      </c>
      <c r="BA1910" s="216">
        <f t="shared" si="4220"/>
        <v>3</v>
      </c>
      <c r="BB1910" s="216">
        <f t="shared" ref="BB1910" si="4307">BB1909+1</f>
        <v>1905</v>
      </c>
      <c r="BC1910" s="16">
        <f t="shared" si="4222"/>
        <v>5.2191780821917808</v>
      </c>
      <c r="BD1910" s="16">
        <f>IF(Template!$F$7="Linear interpolation",LinInterp($AO$5:$AO$18,$AM$5:$AM$18,BC1910),CubicSpline($AO$5:$AO$18,$AM$5:$AM$18,BC1910))</f>
        <v>13.951512924063374</v>
      </c>
      <c r="BE1910" s="221">
        <f t="shared" si="4301"/>
        <v>1.977116588695097</v>
      </c>
      <c r="BF1910" s="221">
        <f>BE1910/PRODUCT($BG$6:BG1909)</f>
        <v>1.0003681414863175</v>
      </c>
      <c r="BG1910" s="16">
        <f t="shared" si="4223"/>
        <v>1.0003681414863175</v>
      </c>
      <c r="BH1910" s="10">
        <f t="shared" si="4224"/>
        <v>13.437164250587831</v>
      </c>
      <c r="BI1910" s="90"/>
      <c r="BJ1910" s="17">
        <f t="shared" si="4207"/>
        <v>47903</v>
      </c>
      <c r="BK1910" s="16">
        <f t="shared" si="4200"/>
        <v>13.272573443108836</v>
      </c>
      <c r="BL1910" s="10">
        <f ca="1">IFERROR(AVERAGE(INDIRECT("BK"&amp;AC1910-Template!$F$10+1):INDIRECT("BK"&amp;AC1910)),0)</f>
        <v>13.117644145645407</v>
      </c>
      <c r="BM1910" s="35"/>
      <c r="BN1910" s="86"/>
      <c r="BO1910" s="35"/>
      <c r="BP1910" s="35"/>
      <c r="BQ1910" s="35"/>
      <c r="BR1910" s="35"/>
      <c r="BS1910" s="35"/>
      <c r="BT1910" s="35"/>
      <c r="BU1910" s="35"/>
      <c r="BV1910" s="35"/>
      <c r="BW1910" s="35"/>
      <c r="BX1910" s="35"/>
      <c r="BY1910" s="35"/>
      <c r="BZ1910" s="35"/>
      <c r="CA1910" s="35"/>
      <c r="CB1910" s="35"/>
      <c r="CC1910" s="35"/>
      <c r="CD1910" s="35"/>
      <c r="CE1910" s="35"/>
      <c r="CF1910" s="35"/>
      <c r="CG1910" s="35"/>
      <c r="CH1910" s="35"/>
    </row>
    <row r="1911" spans="1:86" ht="15.6" x14ac:dyDescent="0.3">
      <c r="A1911" s="35"/>
      <c r="B1911" s="86"/>
      <c r="C1911" s="35"/>
      <c r="D1911" s="35"/>
      <c r="E1911" s="35"/>
      <c r="F1911" s="35"/>
      <c r="G1911" s="35"/>
      <c r="H1911" s="35"/>
      <c r="I1911" s="35"/>
      <c r="J1911" s="35"/>
      <c r="K1911" s="35"/>
      <c r="L1911" s="35"/>
      <c r="M1911" s="35"/>
      <c r="N1911" s="35"/>
      <c r="O1911" s="35"/>
      <c r="P1911" s="35"/>
      <c r="Q1911" s="35"/>
      <c r="R1911" s="35"/>
      <c r="S1911" s="35"/>
      <c r="T1911" s="17">
        <f t="shared" si="4201"/>
        <v>47927</v>
      </c>
      <c r="U1911" s="216">
        <f t="shared" si="4194"/>
        <v>4</v>
      </c>
      <c r="V1911" s="216">
        <f t="shared" si="4201"/>
        <v>1906</v>
      </c>
      <c r="W1911" s="16">
        <f t="shared" si="4208"/>
        <v>5.2219178082191782</v>
      </c>
      <c r="X1911" s="16" t="e">
        <f>IF(Template!$F$7="Linear interpolation",LinInterp($I$5:$I$22,$G$5:$G$22,W1911),CubicSpline($I$5:$I$22,$G$5:$G$22,W1911))</f>
        <v>#VALUE!</v>
      </c>
      <c r="Y1911" s="221" t="e">
        <f t="shared" si="4195"/>
        <v>#VALUE!</v>
      </c>
      <c r="Z1911" s="221" t="e">
        <f>Y1911/PRODUCT($AA$6:AA1910)</f>
        <v>#VALUE!</v>
      </c>
      <c r="AA1911" s="16" t="e">
        <f t="shared" si="4202"/>
        <v>#VALUE!</v>
      </c>
      <c r="AB1911" s="10" t="e">
        <f t="shared" si="4203"/>
        <v>#VALUE!</v>
      </c>
      <c r="AC1911" s="90">
        <f t="shared" si="4196"/>
        <v>1911</v>
      </c>
      <c r="AD1911" s="17">
        <f t="shared" si="4204"/>
        <v>47904</v>
      </c>
      <c r="AE1911" s="16" t="e">
        <f t="shared" si="4197"/>
        <v>#VALUE!</v>
      </c>
      <c r="AF1911" s="10">
        <f ca="1">IFERROR(AVERAGE(INDIRECT("AE"&amp;AC1911-Template!$F$10+1):INDIRECT("AE"&amp;AC1911)),0)</f>
        <v>0</v>
      </c>
      <c r="AG1911" s="35"/>
      <c r="AH1911" s="86"/>
      <c r="AI1911" s="35"/>
      <c r="AJ1911" s="35"/>
      <c r="AK1911" s="35"/>
      <c r="AL1911" s="35"/>
      <c r="AM1911" s="35"/>
      <c r="AN1911" s="35"/>
      <c r="AO1911" s="35"/>
      <c r="AP1911" s="35"/>
      <c r="AQ1911" s="35"/>
      <c r="AR1911" s="35"/>
      <c r="AS1911" s="35"/>
      <c r="AT1911" s="35"/>
      <c r="AU1911" s="35"/>
      <c r="AV1911" s="35"/>
      <c r="AW1911" s="35"/>
      <c r="AX1911" s="35"/>
      <c r="AY1911" s="35"/>
      <c r="AZ1911" s="17">
        <f t="shared" ref="AZ1911" si="4308">AZ1910+1</f>
        <v>47927</v>
      </c>
      <c r="BA1911" s="216">
        <f t="shared" si="4220"/>
        <v>4</v>
      </c>
      <c r="BB1911" s="216">
        <f t="shared" ref="BB1911" si="4309">BB1910+1</f>
        <v>1906</v>
      </c>
      <c r="BC1911" s="16">
        <f t="shared" si="4222"/>
        <v>5.2219178082191782</v>
      </c>
      <c r="BD1911" s="16">
        <f>IF(Template!$F$7="Linear interpolation",LinInterp($AO$5:$AO$18,$AM$5:$AM$18,BC1911),CubicSpline($AO$5:$AO$18,$AM$5:$AM$18,BC1911))</f>
        <v>13.951741502832093</v>
      </c>
      <c r="BE1911" s="221">
        <f t="shared" si="4301"/>
        <v>1.9778448766675103</v>
      </c>
      <c r="BF1911" s="221">
        <f>BE1911/PRODUCT($BG$6:BG1910)</f>
        <v>1.0003683586373093</v>
      </c>
      <c r="BG1911" s="16">
        <f t="shared" si="4223"/>
        <v>1.0003683586373093</v>
      </c>
      <c r="BH1911" s="10">
        <f t="shared" si="4224"/>
        <v>13.445090261790526</v>
      </c>
      <c r="BI1911" s="90"/>
      <c r="BJ1911" s="17">
        <f t="shared" si="4207"/>
        <v>47904</v>
      </c>
      <c r="BK1911" s="16">
        <f t="shared" si="4200"/>
        <v>13.255110944262904</v>
      </c>
      <c r="BL1911" s="10">
        <f ca="1">IFERROR(AVERAGE(INDIRECT("BK"&amp;AC1911-Template!$F$10+1):INDIRECT("BK"&amp;AC1911)),0)</f>
        <v>13.127297314392605</v>
      </c>
      <c r="BM1911" s="35"/>
      <c r="BN1911" s="86"/>
      <c r="BO1911" s="35"/>
      <c r="BP1911" s="35"/>
      <c r="BQ1911" s="35"/>
      <c r="BR1911" s="35"/>
      <c r="BS1911" s="35"/>
      <c r="BT1911" s="35"/>
      <c r="BU1911" s="35"/>
      <c r="BV1911" s="35"/>
      <c r="BW1911" s="35"/>
      <c r="BX1911" s="35"/>
      <c r="BY1911" s="35"/>
      <c r="BZ1911" s="35"/>
      <c r="CA1911" s="35"/>
      <c r="CB1911" s="35"/>
      <c r="CC1911" s="35"/>
      <c r="CD1911" s="35"/>
      <c r="CE1911" s="35"/>
      <c r="CF1911" s="35"/>
      <c r="CG1911" s="35"/>
      <c r="CH1911" s="35"/>
    </row>
    <row r="1912" spans="1:86" ht="15.6" x14ac:dyDescent="0.3">
      <c r="A1912" s="35"/>
      <c r="B1912" s="86"/>
      <c r="C1912" s="35"/>
      <c r="D1912" s="35"/>
      <c r="E1912" s="35"/>
      <c r="F1912" s="35"/>
      <c r="G1912" s="35"/>
      <c r="H1912" s="35"/>
      <c r="I1912" s="35"/>
      <c r="J1912" s="35"/>
      <c r="K1912" s="35"/>
      <c r="L1912" s="35"/>
      <c r="M1912" s="35"/>
      <c r="N1912" s="35"/>
      <c r="O1912" s="35"/>
      <c r="P1912" s="35"/>
      <c r="Q1912" s="35"/>
      <c r="R1912" s="35"/>
      <c r="S1912" s="35"/>
      <c r="T1912" s="17">
        <f t="shared" si="4201"/>
        <v>47928</v>
      </c>
      <c r="U1912" s="216">
        <f t="shared" si="4194"/>
        <v>5</v>
      </c>
      <c r="V1912" s="216">
        <f t="shared" si="4201"/>
        <v>1907</v>
      </c>
      <c r="W1912" s="16">
        <f t="shared" si="4208"/>
        <v>5.2246575342465755</v>
      </c>
      <c r="X1912" s="16" t="e">
        <f>IF(Template!$F$7="Linear interpolation",LinInterp($I$5:$I$22,$G$5:$G$22,W1912),CubicSpline($I$5:$I$22,$G$5:$G$22,W1912))</f>
        <v>#VALUE!</v>
      </c>
      <c r="Y1912" s="221" t="e">
        <f t="shared" si="4195"/>
        <v>#VALUE!</v>
      </c>
      <c r="Z1912" s="221" t="e">
        <f>Y1912/PRODUCT($AA$6:AA1911)</f>
        <v>#VALUE!</v>
      </c>
      <c r="AA1912" s="16" t="e">
        <f t="shared" si="4202"/>
        <v>#VALUE!</v>
      </c>
      <c r="AB1912" s="10" t="e">
        <f t="shared" si="4203"/>
        <v>#VALUE!</v>
      </c>
      <c r="AC1912" s="90">
        <f t="shared" si="4196"/>
        <v>1912</v>
      </c>
      <c r="AD1912" s="17">
        <f t="shared" si="4204"/>
        <v>47905</v>
      </c>
      <c r="AE1912" s="16" t="e">
        <f t="shared" si="4197"/>
        <v>#VALUE!</v>
      </c>
      <c r="AF1912" s="10">
        <f ca="1">IFERROR(AVERAGE(INDIRECT("AE"&amp;AC1912-Template!$F$10+1):INDIRECT("AE"&amp;AC1912)),0)</f>
        <v>0</v>
      </c>
      <c r="AG1912" s="35"/>
      <c r="AH1912" s="86"/>
      <c r="AI1912" s="35"/>
      <c r="AJ1912" s="35"/>
      <c r="AK1912" s="35"/>
      <c r="AL1912" s="35"/>
      <c r="AM1912" s="35"/>
      <c r="AN1912" s="35"/>
      <c r="AO1912" s="35"/>
      <c r="AP1912" s="35"/>
      <c r="AQ1912" s="35"/>
      <c r="AR1912" s="35"/>
      <c r="AS1912" s="35"/>
      <c r="AT1912" s="35"/>
      <c r="AU1912" s="35"/>
      <c r="AV1912" s="35"/>
      <c r="AW1912" s="35"/>
      <c r="AX1912" s="35"/>
      <c r="AY1912" s="35"/>
      <c r="AZ1912" s="17">
        <f t="shared" ref="AZ1912" si="4310">AZ1911+1</f>
        <v>47928</v>
      </c>
      <c r="BA1912" s="216">
        <f t="shared" si="4220"/>
        <v>5</v>
      </c>
      <c r="BB1912" s="216">
        <f t="shared" ref="BB1912" si="4311">BB1911+1</f>
        <v>1907</v>
      </c>
      <c r="BC1912" s="16">
        <f t="shared" si="4222"/>
        <v>5.2246575342465755</v>
      </c>
      <c r="BD1912" s="16">
        <f>IF(Template!$F$7="Linear interpolation",LinInterp($AO$5:$AO$18,$AM$5:$AM$18,BC1912),CubicSpline($AO$5:$AO$18,$AM$5:$AM$18,BC1912))</f>
        <v>13.951974558173992</v>
      </c>
      <c r="BE1912" s="221">
        <f t="shared" si="4301"/>
        <v>1.9785738607176047</v>
      </c>
      <c r="BF1912" s="221">
        <f>BE1912/PRODUCT($BG$6:BG1911)</f>
        <v>1.0003685749366364</v>
      </c>
      <c r="BG1912" s="16">
        <f t="shared" si="4223"/>
        <v>1.0003685749366364</v>
      </c>
      <c r="BH1912" s="10">
        <f t="shared" si="4224"/>
        <v>13.45298518723026</v>
      </c>
      <c r="BI1912" s="90"/>
      <c r="BJ1912" s="17">
        <f t="shared" si="4207"/>
        <v>47905</v>
      </c>
      <c r="BK1912" s="16">
        <f t="shared" si="4200"/>
        <v>13.263697880575132</v>
      </c>
      <c r="BL1912" s="10">
        <f ca="1">IFERROR(AVERAGE(INDIRECT("BK"&amp;AC1912-Template!$F$10+1):INDIRECT("BK"&amp;AC1912)),0)</f>
        <v>13.135346283315245</v>
      </c>
      <c r="BM1912" s="35"/>
      <c r="BN1912" s="86"/>
      <c r="BO1912" s="35"/>
      <c r="BP1912" s="35"/>
      <c r="BQ1912" s="35"/>
      <c r="BR1912" s="35"/>
      <c r="BS1912" s="35"/>
      <c r="BT1912" s="35"/>
      <c r="BU1912" s="35"/>
      <c r="BV1912" s="35"/>
      <c r="BW1912" s="35"/>
      <c r="BX1912" s="35"/>
      <c r="BY1912" s="35"/>
      <c r="BZ1912" s="35"/>
      <c r="CA1912" s="35"/>
      <c r="CB1912" s="35"/>
      <c r="CC1912" s="35"/>
      <c r="CD1912" s="35"/>
      <c r="CE1912" s="35"/>
      <c r="CF1912" s="35"/>
      <c r="CG1912" s="35"/>
      <c r="CH1912" s="35"/>
    </row>
    <row r="1913" spans="1:86" ht="15.6" x14ac:dyDescent="0.3">
      <c r="A1913" s="35"/>
      <c r="B1913" s="86"/>
      <c r="C1913" s="35"/>
      <c r="D1913" s="35"/>
      <c r="E1913" s="35"/>
      <c r="F1913" s="35"/>
      <c r="G1913" s="35"/>
      <c r="H1913" s="35"/>
      <c r="I1913" s="35"/>
      <c r="J1913" s="35"/>
      <c r="K1913" s="35"/>
      <c r="L1913" s="35"/>
      <c r="M1913" s="35"/>
      <c r="N1913" s="35"/>
      <c r="O1913" s="35"/>
      <c r="P1913" s="35"/>
      <c r="Q1913" s="35"/>
      <c r="R1913" s="35"/>
      <c r="S1913" s="35"/>
      <c r="T1913" s="17">
        <f t="shared" si="4201"/>
        <v>47929</v>
      </c>
      <c r="U1913" s="216">
        <f t="shared" si="4194"/>
        <v>6</v>
      </c>
      <c r="V1913" s="216">
        <f t="shared" si="4201"/>
        <v>1908</v>
      </c>
      <c r="W1913" s="16">
        <f t="shared" si="4208"/>
        <v>5.2273972602739729</v>
      </c>
      <c r="X1913" s="16" t="e">
        <f>IF(Template!$F$7="Linear interpolation",LinInterp($I$5:$I$22,$G$5:$G$22,W1913),CubicSpline($I$5:$I$22,$G$5:$G$22,W1913))</f>
        <v>#VALUE!</v>
      </c>
      <c r="Y1913" s="221" t="e">
        <f t="shared" si="4195"/>
        <v>#VALUE!</v>
      </c>
      <c r="Z1913" s="221" t="e">
        <f>Y1913/PRODUCT($AA$6:AA1912)</f>
        <v>#VALUE!</v>
      </c>
      <c r="AA1913" s="16" t="e">
        <f t="shared" si="4202"/>
        <v>#VALUE!</v>
      </c>
      <c r="AB1913" s="10" t="e">
        <f t="shared" si="4203"/>
        <v>#VALUE!</v>
      </c>
      <c r="AC1913" s="90">
        <f t="shared" si="4196"/>
        <v>1913</v>
      </c>
      <c r="AD1913" s="17">
        <f t="shared" si="4204"/>
        <v>47906</v>
      </c>
      <c r="AE1913" s="16" t="e">
        <f t="shared" si="4197"/>
        <v>#VALUE!</v>
      </c>
      <c r="AF1913" s="10">
        <f ca="1">IFERROR(AVERAGE(INDIRECT("AE"&amp;AC1913-Template!$F$10+1):INDIRECT("AE"&amp;AC1913)),0)</f>
        <v>0</v>
      </c>
      <c r="AG1913" s="35"/>
      <c r="AH1913" s="86"/>
      <c r="AI1913" s="35"/>
      <c r="AJ1913" s="35"/>
      <c r="AK1913" s="35"/>
      <c r="AL1913" s="35"/>
      <c r="AM1913" s="35"/>
      <c r="AN1913" s="35"/>
      <c r="AO1913" s="35"/>
      <c r="AP1913" s="35"/>
      <c r="AQ1913" s="35"/>
      <c r="AR1913" s="35"/>
      <c r="AS1913" s="35"/>
      <c r="AT1913" s="35"/>
      <c r="AU1913" s="35"/>
      <c r="AV1913" s="35"/>
      <c r="AW1913" s="35"/>
      <c r="AX1913" s="35"/>
      <c r="AY1913" s="35"/>
      <c r="AZ1913" s="17">
        <f t="shared" ref="AZ1913" si="4312">AZ1912+1</f>
        <v>47929</v>
      </c>
      <c r="BA1913" s="216">
        <f t="shared" si="4220"/>
        <v>6</v>
      </c>
      <c r="BB1913" s="216">
        <f t="shared" ref="BB1913" si="4313">BB1912+1</f>
        <v>1908</v>
      </c>
      <c r="BC1913" s="16">
        <f t="shared" si="4222"/>
        <v>5.2273972602739729</v>
      </c>
      <c r="BD1913" s="16">
        <f>IF(Template!$F$7="Linear interpolation",LinInterp($AO$5:$AO$18,$AM$5:$AM$18,BC1913),CubicSpline($AO$5:$AO$18,$AM$5:$AM$18,BC1913))</f>
        <v>13.952212064464863</v>
      </c>
      <c r="BE1913" s="221">
        <f t="shared" si="4301"/>
        <v>1.9793035397271515</v>
      </c>
      <c r="BF1913" s="221">
        <f>BE1913/PRODUCT($BG$6:BG1912)</f>
        <v>1.0003687903818168</v>
      </c>
      <c r="BG1913" s="16">
        <f t="shared" si="4223"/>
        <v>1.0003685749366364</v>
      </c>
      <c r="BH1913" s="10">
        <f t="shared" si="4224"/>
        <v>13.45298518723026</v>
      </c>
      <c r="BI1913" s="90"/>
      <c r="BJ1913" s="17">
        <f t="shared" si="4207"/>
        <v>47906</v>
      </c>
      <c r="BK1913" s="16">
        <f t="shared" si="4200"/>
        <v>13.272255728996264</v>
      </c>
      <c r="BL1913" s="10">
        <f ca="1">IFERROR(AVERAGE(INDIRECT("BK"&amp;AC1913-Template!$F$10+1):INDIRECT("BK"&amp;AC1913)),0)</f>
        <v>13.144313575819059</v>
      </c>
      <c r="BM1913" s="35"/>
      <c r="BN1913" s="86"/>
      <c r="BO1913" s="35"/>
      <c r="BP1913" s="35"/>
      <c r="BQ1913" s="35"/>
      <c r="BR1913" s="35"/>
      <c r="BS1913" s="35"/>
      <c r="BT1913" s="35"/>
      <c r="BU1913" s="35"/>
      <c r="BV1913" s="35"/>
      <c r="BW1913" s="35"/>
      <c r="BX1913" s="35"/>
      <c r="BY1913" s="35"/>
      <c r="BZ1913" s="35"/>
      <c r="CA1913" s="35"/>
      <c r="CB1913" s="35"/>
      <c r="CC1913" s="35"/>
      <c r="CD1913" s="35"/>
      <c r="CE1913" s="35"/>
      <c r="CF1913" s="35"/>
      <c r="CG1913" s="35"/>
      <c r="CH1913" s="35"/>
    </row>
    <row r="1914" spans="1:86" ht="15.6" x14ac:dyDescent="0.3">
      <c r="A1914" s="35"/>
      <c r="B1914" s="86"/>
      <c r="C1914" s="35"/>
      <c r="D1914" s="35"/>
      <c r="E1914" s="35"/>
      <c r="F1914" s="35"/>
      <c r="G1914" s="35"/>
      <c r="H1914" s="35"/>
      <c r="I1914" s="35"/>
      <c r="J1914" s="35"/>
      <c r="K1914" s="35"/>
      <c r="L1914" s="35"/>
      <c r="M1914" s="35"/>
      <c r="N1914" s="35"/>
      <c r="O1914" s="35"/>
      <c r="P1914" s="35"/>
      <c r="Q1914" s="35"/>
      <c r="R1914" s="35"/>
      <c r="S1914" s="35"/>
      <c r="T1914" s="17">
        <f t="shared" si="4201"/>
        <v>47930</v>
      </c>
      <c r="U1914" s="216">
        <f t="shared" si="4194"/>
        <v>7</v>
      </c>
      <c r="V1914" s="216">
        <f t="shared" si="4201"/>
        <v>1909</v>
      </c>
      <c r="W1914" s="16">
        <f t="shared" si="4208"/>
        <v>5.2301369863013702</v>
      </c>
      <c r="X1914" s="16" t="e">
        <f>IF(Template!$F$7="Linear interpolation",LinInterp($I$5:$I$22,$G$5:$G$22,W1914),CubicSpline($I$5:$I$22,$G$5:$G$22,W1914))</f>
        <v>#VALUE!</v>
      </c>
      <c r="Y1914" s="221" t="e">
        <f t="shared" si="4195"/>
        <v>#VALUE!</v>
      </c>
      <c r="Z1914" s="221" t="e">
        <f>Y1914/PRODUCT($AA$6:AA1913)</f>
        <v>#VALUE!</v>
      </c>
      <c r="AA1914" s="16" t="e">
        <f t="shared" si="4202"/>
        <v>#VALUE!</v>
      </c>
      <c r="AB1914" s="10" t="e">
        <f t="shared" si="4203"/>
        <v>#VALUE!</v>
      </c>
      <c r="AC1914" s="90">
        <f t="shared" si="4196"/>
        <v>1914</v>
      </c>
      <c r="AD1914" s="17">
        <f t="shared" si="4204"/>
        <v>47907</v>
      </c>
      <c r="AE1914" s="16" t="e">
        <f t="shared" si="4197"/>
        <v>#VALUE!</v>
      </c>
      <c r="AF1914" s="10">
        <f ca="1">IFERROR(AVERAGE(INDIRECT("AE"&amp;AC1914-Template!$F$10+1):INDIRECT("AE"&amp;AC1914)),0)</f>
        <v>0</v>
      </c>
      <c r="AG1914" s="35"/>
      <c r="AH1914" s="86"/>
      <c r="AI1914" s="35"/>
      <c r="AJ1914" s="35"/>
      <c r="AK1914" s="35"/>
      <c r="AL1914" s="35"/>
      <c r="AM1914" s="35"/>
      <c r="AN1914" s="35"/>
      <c r="AO1914" s="35"/>
      <c r="AP1914" s="35"/>
      <c r="AQ1914" s="35"/>
      <c r="AR1914" s="35"/>
      <c r="AS1914" s="35"/>
      <c r="AT1914" s="35"/>
      <c r="AU1914" s="35"/>
      <c r="AV1914" s="35"/>
      <c r="AW1914" s="35"/>
      <c r="AX1914" s="35"/>
      <c r="AY1914" s="35"/>
      <c r="AZ1914" s="17">
        <f t="shared" ref="AZ1914" si="4314">AZ1913+1</f>
        <v>47930</v>
      </c>
      <c r="BA1914" s="216">
        <f t="shared" si="4220"/>
        <v>7</v>
      </c>
      <c r="BB1914" s="216">
        <f t="shared" ref="BB1914" si="4315">BB1913+1</f>
        <v>1909</v>
      </c>
      <c r="BC1914" s="16">
        <f t="shared" si="4222"/>
        <v>5.2301369863013702</v>
      </c>
      <c r="BD1914" s="16">
        <f>IF(Template!$F$7="Linear interpolation",LinInterp($AO$5:$AO$18,$AM$5:$AM$18,BC1914),CubicSpline($AO$5:$AO$18,$AM$5:$AM$18,BC1914))</f>
        <v>13.952453996080491</v>
      </c>
      <c r="BE1914" s="221">
        <f t="shared" si="4301"/>
        <v>1.9800339125711741</v>
      </c>
      <c r="BF1914" s="221">
        <f>BE1914/PRODUCT($BG$6:BG1913)</f>
        <v>1.0003692204156394</v>
      </c>
      <c r="BG1914" s="16">
        <f t="shared" si="4223"/>
        <v>1.0003685749366364</v>
      </c>
      <c r="BH1914" s="10">
        <f t="shared" si="4224"/>
        <v>13.45298518723026</v>
      </c>
      <c r="BI1914" s="90"/>
      <c r="BJ1914" s="17">
        <f t="shared" si="4207"/>
        <v>47907</v>
      </c>
      <c r="BK1914" s="16">
        <f t="shared" si="4200"/>
        <v>13.28078439851943</v>
      </c>
      <c r="BL1914" s="10">
        <f ca="1">IFERROR(AVERAGE(INDIRECT("BK"&amp;AC1914-Template!$F$10+1):INDIRECT("BK"&amp;AC1914)),0)</f>
        <v>13.153253010930172</v>
      </c>
      <c r="BM1914" s="35"/>
      <c r="BN1914" s="86"/>
      <c r="BO1914" s="35"/>
      <c r="BP1914" s="35"/>
      <c r="BQ1914" s="35"/>
      <c r="BR1914" s="35"/>
      <c r="BS1914" s="35"/>
      <c r="BT1914" s="35"/>
      <c r="BU1914" s="35"/>
      <c r="BV1914" s="35"/>
      <c r="BW1914" s="35"/>
      <c r="BX1914" s="35"/>
      <c r="BY1914" s="35"/>
      <c r="BZ1914" s="35"/>
      <c r="CA1914" s="35"/>
      <c r="CB1914" s="35"/>
      <c r="CC1914" s="35"/>
      <c r="CD1914" s="35"/>
      <c r="CE1914" s="35"/>
      <c r="CF1914" s="35"/>
      <c r="CG1914" s="35"/>
      <c r="CH1914" s="35"/>
    </row>
    <row r="1915" spans="1:86" ht="15.6" x14ac:dyDescent="0.3">
      <c r="A1915" s="35"/>
      <c r="B1915" s="86"/>
      <c r="C1915" s="35"/>
      <c r="D1915" s="35"/>
      <c r="E1915" s="35"/>
      <c r="F1915" s="35"/>
      <c r="G1915" s="35"/>
      <c r="H1915" s="35"/>
      <c r="I1915" s="35"/>
      <c r="J1915" s="35"/>
      <c r="K1915" s="35"/>
      <c r="L1915" s="35"/>
      <c r="M1915" s="35"/>
      <c r="N1915" s="35"/>
      <c r="O1915" s="35"/>
      <c r="P1915" s="35"/>
      <c r="Q1915" s="35"/>
      <c r="R1915" s="35"/>
      <c r="S1915" s="35"/>
      <c r="T1915" s="17">
        <f t="shared" si="4201"/>
        <v>47931</v>
      </c>
      <c r="U1915" s="216">
        <f t="shared" si="4194"/>
        <v>1</v>
      </c>
      <c r="V1915" s="216">
        <f t="shared" si="4201"/>
        <v>1910</v>
      </c>
      <c r="W1915" s="16">
        <f t="shared" si="4208"/>
        <v>5.2328767123287667</v>
      </c>
      <c r="X1915" s="16" t="e">
        <f>IF(Template!$F$7="Linear interpolation",LinInterp($I$5:$I$22,$G$5:$G$22,W1915),CubicSpline($I$5:$I$22,$G$5:$G$22,W1915))</f>
        <v>#VALUE!</v>
      </c>
      <c r="Y1915" s="221" t="e">
        <f t="shared" si="4195"/>
        <v>#VALUE!</v>
      </c>
      <c r="Z1915" s="221" t="e">
        <f>Y1915/PRODUCT($AA$6:AA1914)</f>
        <v>#VALUE!</v>
      </c>
      <c r="AA1915" s="16" t="e">
        <f t="shared" si="4202"/>
        <v>#VALUE!</v>
      </c>
      <c r="AB1915" s="10" t="e">
        <f t="shared" si="4203"/>
        <v>#VALUE!</v>
      </c>
      <c r="AC1915" s="90">
        <f t="shared" si="4196"/>
        <v>1915</v>
      </c>
      <c r="AD1915" s="17">
        <f t="shared" si="4204"/>
        <v>47908</v>
      </c>
      <c r="AE1915" s="16" t="e">
        <f t="shared" si="4197"/>
        <v>#VALUE!</v>
      </c>
      <c r="AF1915" s="10">
        <f ca="1">IFERROR(AVERAGE(INDIRECT("AE"&amp;AC1915-Template!$F$10+1):INDIRECT("AE"&amp;AC1915)),0)</f>
        <v>0</v>
      </c>
      <c r="AG1915" s="35"/>
      <c r="AH1915" s="86"/>
      <c r="AI1915" s="35"/>
      <c r="AJ1915" s="35"/>
      <c r="AK1915" s="35"/>
      <c r="AL1915" s="35"/>
      <c r="AM1915" s="35"/>
      <c r="AN1915" s="35"/>
      <c r="AO1915" s="35"/>
      <c r="AP1915" s="35"/>
      <c r="AQ1915" s="35"/>
      <c r="AR1915" s="35"/>
      <c r="AS1915" s="35"/>
      <c r="AT1915" s="35"/>
      <c r="AU1915" s="35"/>
      <c r="AV1915" s="35"/>
      <c r="AW1915" s="35"/>
      <c r="AX1915" s="35"/>
      <c r="AY1915" s="35"/>
      <c r="AZ1915" s="17">
        <f t="shared" ref="AZ1915" si="4316">AZ1914+1</f>
        <v>47931</v>
      </c>
      <c r="BA1915" s="216">
        <f t="shared" si="4220"/>
        <v>1</v>
      </c>
      <c r="BB1915" s="216">
        <f t="shared" ref="BB1915" si="4317">BB1914+1</f>
        <v>1910</v>
      </c>
      <c r="BC1915" s="16">
        <f t="shared" si="4222"/>
        <v>5.2328767123287667</v>
      </c>
      <c r="BD1915" s="16">
        <f>IF(Template!$F$7="Linear interpolation",LinInterp($AO$5:$AO$18,$AM$5:$AM$18,BC1915),CubicSpline($AO$5:$AO$18,$AM$5:$AM$18,BC1915))</f>
        <v>13.952700327396665</v>
      </c>
      <c r="BE1915" s="221">
        <f t="shared" si="4301"/>
        <v>1.9807649781179393</v>
      </c>
      <c r="BF1915" s="221">
        <f>BE1915/PRODUCT($BG$6:BG1914)</f>
        <v>1.0003698641792211</v>
      </c>
      <c r="BG1915" s="16">
        <f t="shared" si="4223"/>
        <v>1.0003698641792211</v>
      </c>
      <c r="BH1915" s="10">
        <f t="shared" si="4224"/>
        <v>13.500042541571444</v>
      </c>
      <c r="BI1915" s="90"/>
      <c r="BJ1915" s="17">
        <f t="shared" si="4207"/>
        <v>47908</v>
      </c>
      <c r="BK1915" s="16">
        <f t="shared" si="4200"/>
        <v>13.28078439851943</v>
      </c>
      <c r="BL1915" s="10">
        <f ca="1">IFERROR(AVERAGE(INDIRECT("BK"&amp;AC1915-Template!$F$10+1):INDIRECT("BK"&amp;AC1915)),0)</f>
        <v>13.161881184121732</v>
      </c>
      <c r="BM1915" s="35"/>
      <c r="BN1915" s="86"/>
      <c r="BO1915" s="35"/>
      <c r="BP1915" s="35"/>
      <c r="BQ1915" s="35"/>
      <c r="BR1915" s="35"/>
      <c r="BS1915" s="35"/>
      <c r="BT1915" s="35"/>
      <c r="BU1915" s="35"/>
      <c r="BV1915" s="35"/>
      <c r="BW1915" s="35"/>
      <c r="BX1915" s="35"/>
      <c r="BY1915" s="35"/>
      <c r="BZ1915" s="35"/>
      <c r="CA1915" s="35"/>
      <c r="CB1915" s="35"/>
      <c r="CC1915" s="35"/>
      <c r="CD1915" s="35"/>
      <c r="CE1915" s="35"/>
      <c r="CF1915" s="35"/>
      <c r="CG1915" s="35"/>
      <c r="CH1915" s="35"/>
    </row>
    <row r="1916" spans="1:86" ht="15.6" x14ac:dyDescent="0.3">
      <c r="A1916" s="35"/>
      <c r="B1916" s="86"/>
      <c r="C1916" s="35"/>
      <c r="D1916" s="35"/>
      <c r="E1916" s="35"/>
      <c r="F1916" s="35"/>
      <c r="G1916" s="35"/>
      <c r="H1916" s="35"/>
      <c r="I1916" s="35"/>
      <c r="J1916" s="35"/>
      <c r="K1916" s="35"/>
      <c r="L1916" s="35"/>
      <c r="M1916" s="35"/>
      <c r="N1916" s="35"/>
      <c r="O1916" s="35"/>
      <c r="P1916" s="35"/>
      <c r="Q1916" s="35"/>
      <c r="R1916" s="35"/>
      <c r="S1916" s="35"/>
      <c r="T1916" s="17">
        <f t="shared" si="4201"/>
        <v>47932</v>
      </c>
      <c r="U1916" s="216">
        <f t="shared" si="4194"/>
        <v>2</v>
      </c>
      <c r="V1916" s="216">
        <f t="shared" si="4201"/>
        <v>1911</v>
      </c>
      <c r="W1916" s="16">
        <f t="shared" si="4208"/>
        <v>5.2356164383561641</v>
      </c>
      <c r="X1916" s="16" t="e">
        <f>IF(Template!$F$7="Linear interpolation",LinInterp($I$5:$I$22,$G$5:$G$22,W1916),CubicSpline($I$5:$I$22,$G$5:$G$22,W1916))</f>
        <v>#VALUE!</v>
      </c>
      <c r="Y1916" s="221" t="e">
        <f t="shared" si="4195"/>
        <v>#VALUE!</v>
      </c>
      <c r="Z1916" s="221" t="e">
        <f>Y1916/PRODUCT($AA$6:AA1915)</f>
        <v>#VALUE!</v>
      </c>
      <c r="AA1916" s="16" t="e">
        <f t="shared" si="4202"/>
        <v>#VALUE!</v>
      </c>
      <c r="AB1916" s="10" t="e">
        <f t="shared" si="4203"/>
        <v>#VALUE!</v>
      </c>
      <c r="AC1916" s="90">
        <f t="shared" si="4196"/>
        <v>1916</v>
      </c>
      <c r="AD1916" s="17">
        <f t="shared" si="4204"/>
        <v>47909</v>
      </c>
      <c r="AE1916" s="16" t="e">
        <f t="shared" si="4197"/>
        <v>#VALUE!</v>
      </c>
      <c r="AF1916" s="10">
        <f ca="1">IFERROR(AVERAGE(INDIRECT("AE"&amp;AC1916-Template!$F$10+1):INDIRECT("AE"&amp;AC1916)),0)</f>
        <v>0</v>
      </c>
      <c r="AG1916" s="35"/>
      <c r="AH1916" s="86"/>
      <c r="AI1916" s="35"/>
      <c r="AJ1916" s="35"/>
      <c r="AK1916" s="35"/>
      <c r="AL1916" s="35"/>
      <c r="AM1916" s="35"/>
      <c r="AN1916" s="35"/>
      <c r="AO1916" s="35"/>
      <c r="AP1916" s="35"/>
      <c r="AQ1916" s="35"/>
      <c r="AR1916" s="35"/>
      <c r="AS1916" s="35"/>
      <c r="AT1916" s="35"/>
      <c r="AU1916" s="35"/>
      <c r="AV1916" s="35"/>
      <c r="AW1916" s="35"/>
      <c r="AX1916" s="35"/>
      <c r="AY1916" s="35"/>
      <c r="AZ1916" s="17">
        <f t="shared" ref="AZ1916" si="4318">AZ1915+1</f>
        <v>47932</v>
      </c>
      <c r="BA1916" s="216">
        <f t="shared" si="4220"/>
        <v>2</v>
      </c>
      <c r="BB1916" s="216">
        <f t="shared" ref="BB1916" si="4319">BB1915+1</f>
        <v>1911</v>
      </c>
      <c r="BC1916" s="16">
        <f t="shared" si="4222"/>
        <v>5.2356164383561641</v>
      </c>
      <c r="BD1916" s="16">
        <f>IF(Template!$F$7="Linear interpolation",LinInterp($AO$5:$AO$18,$AM$5:$AM$18,BC1916),CubicSpline($AO$5:$AO$18,$AM$5:$AM$18,BC1916))</f>
        <v>13.952951032789167</v>
      </c>
      <c r="BE1916" s="221">
        <f t="shared" si="4301"/>
        <v>1.9814967352289452</v>
      </c>
      <c r="BF1916" s="221">
        <f>BE1916/PRODUCT($BG$6:BG1915)</f>
        <v>1.0003694315676468</v>
      </c>
      <c r="BG1916" s="16">
        <f t="shared" si="4223"/>
        <v>1.0003694315676468</v>
      </c>
      <c r="BH1916" s="10">
        <f t="shared" si="4224"/>
        <v>13.484252219107983</v>
      </c>
      <c r="BI1916" s="90"/>
      <c r="BJ1916" s="17">
        <f t="shared" si="4207"/>
        <v>47909</v>
      </c>
      <c r="BK1916" s="16">
        <f t="shared" si="4200"/>
        <v>13.28078439851943</v>
      </c>
      <c r="BL1916" s="10">
        <f ca="1">IFERROR(AVERAGE(INDIRECT("BK"&amp;AC1916-Template!$F$10+1):INDIRECT("BK"&amp;AC1916)),0)</f>
        <v>13.170198982896169</v>
      </c>
      <c r="BM1916" s="35"/>
      <c r="BN1916" s="86"/>
      <c r="BO1916" s="35"/>
      <c r="BP1916" s="35"/>
      <c r="BQ1916" s="35"/>
      <c r="BR1916" s="35"/>
      <c r="BS1916" s="35"/>
      <c r="BT1916" s="35"/>
      <c r="BU1916" s="35"/>
      <c r="BV1916" s="35"/>
      <c r="BW1916" s="35"/>
      <c r="BX1916" s="35"/>
      <c r="BY1916" s="35"/>
      <c r="BZ1916" s="35"/>
      <c r="CA1916" s="35"/>
      <c r="CB1916" s="35"/>
      <c r="CC1916" s="35"/>
      <c r="CD1916" s="35"/>
      <c r="CE1916" s="35"/>
      <c r="CF1916" s="35"/>
      <c r="CG1916" s="35"/>
      <c r="CH1916" s="35"/>
    </row>
    <row r="1917" spans="1:86" ht="15.6" x14ac:dyDescent="0.3">
      <c r="A1917" s="35"/>
      <c r="B1917" s="86"/>
      <c r="C1917" s="35"/>
      <c r="D1917" s="35"/>
      <c r="E1917" s="35"/>
      <c r="F1917" s="35"/>
      <c r="G1917" s="35"/>
      <c r="H1917" s="35"/>
      <c r="I1917" s="35"/>
      <c r="J1917" s="35"/>
      <c r="K1917" s="35"/>
      <c r="L1917" s="35"/>
      <c r="M1917" s="35"/>
      <c r="N1917" s="35"/>
      <c r="O1917" s="35"/>
      <c r="P1917" s="35"/>
      <c r="Q1917" s="35"/>
      <c r="R1917" s="35"/>
      <c r="S1917" s="35"/>
      <c r="T1917" s="17">
        <f t="shared" si="4201"/>
        <v>47933</v>
      </c>
      <c r="U1917" s="216">
        <f t="shared" si="4194"/>
        <v>3</v>
      </c>
      <c r="V1917" s="216">
        <f t="shared" si="4201"/>
        <v>1912</v>
      </c>
      <c r="W1917" s="16">
        <f t="shared" si="4208"/>
        <v>5.2383561643835614</v>
      </c>
      <c r="X1917" s="16" t="e">
        <f>IF(Template!$F$7="Linear interpolation",LinInterp($I$5:$I$22,$G$5:$G$22,W1917),CubicSpline($I$5:$I$22,$G$5:$G$22,W1917))</f>
        <v>#VALUE!</v>
      </c>
      <c r="Y1917" s="221" t="e">
        <f t="shared" si="4195"/>
        <v>#VALUE!</v>
      </c>
      <c r="Z1917" s="221" t="e">
        <f>Y1917/PRODUCT($AA$6:AA1916)</f>
        <v>#VALUE!</v>
      </c>
      <c r="AA1917" s="16" t="e">
        <f t="shared" si="4202"/>
        <v>#VALUE!</v>
      </c>
      <c r="AB1917" s="10" t="e">
        <f t="shared" si="4203"/>
        <v>#VALUE!</v>
      </c>
      <c r="AC1917" s="90">
        <f t="shared" si="4196"/>
        <v>1917</v>
      </c>
      <c r="AD1917" s="17">
        <f t="shared" si="4204"/>
        <v>47910</v>
      </c>
      <c r="AE1917" s="16" t="e">
        <f t="shared" si="4197"/>
        <v>#VALUE!</v>
      </c>
      <c r="AF1917" s="10">
        <f ca="1">IFERROR(AVERAGE(INDIRECT("AE"&amp;AC1917-Template!$F$10+1):INDIRECT("AE"&amp;AC1917)),0)</f>
        <v>0</v>
      </c>
      <c r="AG1917" s="35"/>
      <c r="AH1917" s="86"/>
      <c r="AI1917" s="35"/>
      <c r="AJ1917" s="35"/>
      <c r="AK1917" s="35"/>
      <c r="AL1917" s="35"/>
      <c r="AM1917" s="35"/>
      <c r="AN1917" s="35"/>
      <c r="AO1917" s="35"/>
      <c r="AP1917" s="35"/>
      <c r="AQ1917" s="35"/>
      <c r="AR1917" s="35"/>
      <c r="AS1917" s="35"/>
      <c r="AT1917" s="35"/>
      <c r="AU1917" s="35"/>
      <c r="AV1917" s="35"/>
      <c r="AW1917" s="35"/>
      <c r="AX1917" s="35"/>
      <c r="AY1917" s="35"/>
      <c r="AZ1917" s="17">
        <f t="shared" ref="AZ1917" si="4320">AZ1916+1</f>
        <v>47933</v>
      </c>
      <c r="BA1917" s="216">
        <f t="shared" si="4220"/>
        <v>3</v>
      </c>
      <c r="BB1917" s="216">
        <f t="shared" ref="BB1917" si="4321">BB1916+1</f>
        <v>1912</v>
      </c>
      <c r="BC1917" s="16">
        <f t="shared" si="4222"/>
        <v>5.2383561643835614</v>
      </c>
      <c r="BD1917" s="16">
        <f>IF(Template!$F$7="Linear interpolation",LinInterp($AO$5:$AO$18,$AM$5:$AM$18,BC1917),CubicSpline($AO$5:$AO$18,$AM$5:$AM$18,BC1917))</f>
        <v>13.95320608663379</v>
      </c>
      <c r="BE1917" s="221">
        <f t="shared" si="4301"/>
        <v>1.9822291827588996</v>
      </c>
      <c r="BF1917" s="221">
        <f>BE1917/PRODUCT($BG$6:BG1916)</f>
        <v>1.0003696435714136</v>
      </c>
      <c r="BG1917" s="16">
        <f t="shared" si="4223"/>
        <v>1.0003696435714136</v>
      </c>
      <c r="BH1917" s="10">
        <f t="shared" si="4224"/>
        <v>13.491990356594874</v>
      </c>
      <c r="BI1917" s="90"/>
      <c r="BJ1917" s="17">
        <f t="shared" si="4207"/>
        <v>47910</v>
      </c>
      <c r="BK1917" s="16">
        <f t="shared" si="4200"/>
        <v>13.331663284584794</v>
      </c>
      <c r="BL1917" s="10">
        <f ca="1">IFERROR(AVERAGE(INDIRECT("BK"&amp;AC1917-Template!$F$10+1):INDIRECT("BK"&amp;AC1917)),0)</f>
        <v>13.180212744539453</v>
      </c>
      <c r="BM1917" s="35"/>
      <c r="BN1917" s="86"/>
      <c r="BO1917" s="35"/>
      <c r="BP1917" s="35"/>
      <c r="BQ1917" s="35"/>
      <c r="BR1917" s="35"/>
      <c r="BS1917" s="35"/>
      <c r="BT1917" s="35"/>
      <c r="BU1917" s="35"/>
      <c r="BV1917" s="35"/>
      <c r="BW1917" s="35"/>
      <c r="BX1917" s="35"/>
      <c r="BY1917" s="35"/>
      <c r="BZ1917" s="35"/>
      <c r="CA1917" s="35"/>
      <c r="CB1917" s="35"/>
      <c r="CC1917" s="35"/>
      <c r="CD1917" s="35"/>
      <c r="CE1917" s="35"/>
      <c r="CF1917" s="35"/>
      <c r="CG1917" s="35"/>
      <c r="CH1917" s="35"/>
    </row>
    <row r="1918" spans="1:86" ht="15.6" x14ac:dyDescent="0.3">
      <c r="A1918" s="35"/>
      <c r="B1918" s="86"/>
      <c r="C1918" s="35"/>
      <c r="D1918" s="35"/>
      <c r="E1918" s="35"/>
      <c r="F1918" s="35"/>
      <c r="G1918" s="35"/>
      <c r="H1918" s="35"/>
      <c r="I1918" s="35"/>
      <c r="J1918" s="35"/>
      <c r="K1918" s="35"/>
      <c r="L1918" s="35"/>
      <c r="M1918" s="35"/>
      <c r="N1918" s="35"/>
      <c r="O1918" s="35"/>
      <c r="P1918" s="35"/>
      <c r="Q1918" s="35"/>
      <c r="R1918" s="35"/>
      <c r="S1918" s="35"/>
      <c r="T1918" s="17">
        <f t="shared" si="4201"/>
        <v>47934</v>
      </c>
      <c r="U1918" s="216">
        <f t="shared" si="4194"/>
        <v>4</v>
      </c>
      <c r="V1918" s="216">
        <f t="shared" si="4201"/>
        <v>1913</v>
      </c>
      <c r="W1918" s="16">
        <f t="shared" si="4208"/>
        <v>5.2410958904109588</v>
      </c>
      <c r="X1918" s="16" t="e">
        <f>IF(Template!$F$7="Linear interpolation",LinInterp($I$5:$I$22,$G$5:$G$22,W1918),CubicSpline($I$5:$I$22,$G$5:$G$22,W1918))</f>
        <v>#VALUE!</v>
      </c>
      <c r="Y1918" s="221" t="e">
        <f t="shared" si="4195"/>
        <v>#VALUE!</v>
      </c>
      <c r="Z1918" s="221" t="e">
        <f>Y1918/PRODUCT($AA$6:AA1917)</f>
        <v>#VALUE!</v>
      </c>
      <c r="AA1918" s="16" t="e">
        <f t="shared" si="4202"/>
        <v>#VALUE!</v>
      </c>
      <c r="AB1918" s="10" t="e">
        <f t="shared" si="4203"/>
        <v>#VALUE!</v>
      </c>
      <c r="AC1918" s="90">
        <f t="shared" si="4196"/>
        <v>1918</v>
      </c>
      <c r="AD1918" s="17">
        <f t="shared" si="4204"/>
        <v>47911</v>
      </c>
      <c r="AE1918" s="16" t="e">
        <f t="shared" si="4197"/>
        <v>#VALUE!</v>
      </c>
      <c r="AF1918" s="10">
        <f ca="1">IFERROR(AVERAGE(INDIRECT("AE"&amp;AC1918-Template!$F$10+1):INDIRECT("AE"&amp;AC1918)),0)</f>
        <v>0</v>
      </c>
      <c r="AG1918" s="35"/>
      <c r="AH1918" s="86"/>
      <c r="AI1918" s="35"/>
      <c r="AJ1918" s="35"/>
      <c r="AK1918" s="35"/>
      <c r="AL1918" s="35"/>
      <c r="AM1918" s="35"/>
      <c r="AN1918" s="35"/>
      <c r="AO1918" s="35"/>
      <c r="AP1918" s="35"/>
      <c r="AQ1918" s="35"/>
      <c r="AR1918" s="35"/>
      <c r="AS1918" s="35"/>
      <c r="AT1918" s="35"/>
      <c r="AU1918" s="35"/>
      <c r="AV1918" s="35"/>
      <c r="AW1918" s="35"/>
      <c r="AX1918" s="35"/>
      <c r="AY1918" s="35"/>
      <c r="AZ1918" s="17">
        <f t="shared" ref="AZ1918" si="4322">AZ1917+1</f>
        <v>47934</v>
      </c>
      <c r="BA1918" s="216">
        <f t="shared" si="4220"/>
        <v>4</v>
      </c>
      <c r="BB1918" s="216">
        <f t="shared" ref="BB1918" si="4323">BB1917+1</f>
        <v>1913</v>
      </c>
      <c r="BC1918" s="16">
        <f t="shared" si="4222"/>
        <v>5.2410958904109588</v>
      </c>
      <c r="BD1918" s="16">
        <f>IF(Template!$F$7="Linear interpolation",LinInterp($AO$5:$AO$18,$AM$5:$AM$18,BC1918),CubicSpline($AO$5:$AO$18,$AM$5:$AM$18,BC1918))</f>
        <v>13.953465463306317</v>
      </c>
      <c r="BE1918" s="221">
        <f t="shared" si="4301"/>
        <v>1.9829623195557153</v>
      </c>
      <c r="BF1918" s="221">
        <f>BE1918/PRODUCT($BG$6:BG1917)</f>
        <v>1.0003698547086242</v>
      </c>
      <c r="BG1918" s="16">
        <f t="shared" si="4223"/>
        <v>1.0003698547086242</v>
      </c>
      <c r="BH1918" s="10">
        <f t="shared" si="4224"/>
        <v>13.499696864781917</v>
      </c>
      <c r="BI1918" s="90"/>
      <c r="BJ1918" s="17">
        <f t="shared" si="4207"/>
        <v>47911</v>
      </c>
      <c r="BK1918" s="16">
        <f t="shared" si="4200"/>
        <v>13.314605469124107</v>
      </c>
      <c r="BL1918" s="10">
        <f ca="1">IFERROR(AVERAGE(INDIRECT("BK"&amp;AC1918-Template!$F$10+1):INDIRECT("BK"&amp;AC1918)),0)</f>
        <v>13.189657912334047</v>
      </c>
      <c r="BM1918" s="35"/>
      <c r="BN1918" s="86"/>
      <c r="BO1918" s="35"/>
      <c r="BP1918" s="35"/>
      <c r="BQ1918" s="35"/>
      <c r="BR1918" s="35"/>
      <c r="BS1918" s="35"/>
      <c r="BT1918" s="35"/>
      <c r="BU1918" s="35"/>
      <c r="BV1918" s="35"/>
      <c r="BW1918" s="35"/>
      <c r="BX1918" s="35"/>
      <c r="BY1918" s="35"/>
      <c r="BZ1918" s="35"/>
      <c r="CA1918" s="35"/>
      <c r="CB1918" s="35"/>
      <c r="CC1918" s="35"/>
      <c r="CD1918" s="35"/>
      <c r="CE1918" s="35"/>
      <c r="CF1918" s="35"/>
      <c r="CG1918" s="35"/>
      <c r="CH1918" s="35"/>
    </row>
    <row r="1919" spans="1:86" ht="15.6" x14ac:dyDescent="0.3">
      <c r="A1919" s="35"/>
      <c r="B1919" s="86"/>
      <c r="C1919" s="35"/>
      <c r="D1919" s="35"/>
      <c r="E1919" s="35"/>
      <c r="F1919" s="35"/>
      <c r="G1919" s="35"/>
      <c r="H1919" s="35"/>
      <c r="I1919" s="35"/>
      <c r="J1919" s="35"/>
      <c r="K1919" s="35"/>
      <c r="L1919" s="35"/>
      <c r="M1919" s="35"/>
      <c r="N1919" s="35"/>
      <c r="O1919" s="35"/>
      <c r="P1919" s="35"/>
      <c r="Q1919" s="35"/>
      <c r="R1919" s="35"/>
      <c r="S1919" s="35"/>
      <c r="T1919" s="17">
        <f t="shared" si="4201"/>
        <v>47935</v>
      </c>
      <c r="U1919" s="216">
        <f t="shared" si="4194"/>
        <v>5</v>
      </c>
      <c r="V1919" s="216">
        <f t="shared" si="4201"/>
        <v>1914</v>
      </c>
      <c r="W1919" s="16">
        <f t="shared" si="4208"/>
        <v>5.2438356164383562</v>
      </c>
      <c r="X1919" s="16" t="e">
        <f>IF(Template!$F$7="Linear interpolation",LinInterp($I$5:$I$22,$G$5:$G$22,W1919),CubicSpline($I$5:$I$22,$G$5:$G$22,W1919))</f>
        <v>#VALUE!</v>
      </c>
      <c r="Y1919" s="221" t="e">
        <f t="shared" si="4195"/>
        <v>#VALUE!</v>
      </c>
      <c r="Z1919" s="221" t="e">
        <f>Y1919/PRODUCT($AA$6:AA1918)</f>
        <v>#VALUE!</v>
      </c>
      <c r="AA1919" s="16" t="e">
        <f t="shared" si="4202"/>
        <v>#VALUE!</v>
      </c>
      <c r="AB1919" s="10" t="e">
        <f t="shared" si="4203"/>
        <v>#VALUE!</v>
      </c>
      <c r="AC1919" s="90">
        <f t="shared" si="4196"/>
        <v>1919</v>
      </c>
      <c r="AD1919" s="17">
        <f t="shared" si="4204"/>
        <v>47912</v>
      </c>
      <c r="AE1919" s="16" t="e">
        <f t="shared" si="4197"/>
        <v>#VALUE!</v>
      </c>
      <c r="AF1919" s="10">
        <f ca="1">IFERROR(AVERAGE(INDIRECT("AE"&amp;AC1919-Template!$F$10+1):INDIRECT("AE"&amp;AC1919)),0)</f>
        <v>0</v>
      </c>
      <c r="AG1919" s="35"/>
      <c r="AH1919" s="86"/>
      <c r="AI1919" s="35"/>
      <c r="AJ1919" s="35"/>
      <c r="AK1919" s="35"/>
      <c r="AL1919" s="35"/>
      <c r="AM1919" s="35"/>
      <c r="AN1919" s="35"/>
      <c r="AO1919" s="35"/>
      <c r="AP1919" s="35"/>
      <c r="AQ1919" s="35"/>
      <c r="AR1919" s="35"/>
      <c r="AS1919" s="35"/>
      <c r="AT1919" s="35"/>
      <c r="AU1919" s="35"/>
      <c r="AV1919" s="35"/>
      <c r="AW1919" s="35"/>
      <c r="AX1919" s="35"/>
      <c r="AY1919" s="35"/>
      <c r="AZ1919" s="17">
        <f t="shared" ref="AZ1919" si="4324">AZ1918+1</f>
        <v>47935</v>
      </c>
      <c r="BA1919" s="216">
        <f t="shared" si="4220"/>
        <v>5</v>
      </c>
      <c r="BB1919" s="216">
        <f t="shared" ref="BB1919" si="4325">BB1918+1</f>
        <v>1914</v>
      </c>
      <c r="BC1919" s="16">
        <f t="shared" si="4222"/>
        <v>5.2438356164383562</v>
      </c>
      <c r="BD1919" s="16">
        <f>IF(Template!$F$7="Linear interpolation",LinInterp($AO$5:$AO$18,$AM$5:$AM$18,BC1919),CubicSpline($AO$5:$AO$18,$AM$5:$AM$18,BC1919))</f>
        <v>13.953729137182535</v>
      </c>
      <c r="BE1919" s="221">
        <f t="shared" si="4301"/>
        <v>1.9836961444604944</v>
      </c>
      <c r="BF1919" s="221">
        <f>BE1919/PRODUCT($BG$6:BG1918)</f>
        <v>1.0003700649767988</v>
      </c>
      <c r="BG1919" s="16">
        <f t="shared" si="4223"/>
        <v>1.0003700649767988</v>
      </c>
      <c r="BH1919" s="10">
        <f t="shared" si="4224"/>
        <v>13.50737165315663</v>
      </c>
      <c r="BI1919" s="90"/>
      <c r="BJ1919" s="17">
        <f t="shared" si="4207"/>
        <v>47912</v>
      </c>
      <c r="BK1919" s="16">
        <f t="shared" si="4200"/>
        <v>13.322986880253907</v>
      </c>
      <c r="BL1919" s="10">
        <f ca="1">IFERROR(AVERAGE(INDIRECT("BK"&amp;AC1919-Template!$F$10+1):INDIRECT("BK"&amp;AC1919)),0)</f>
        <v>13.197529133885185</v>
      </c>
      <c r="BM1919" s="35"/>
      <c r="BN1919" s="86"/>
      <c r="BO1919" s="35"/>
      <c r="BP1919" s="35"/>
      <c r="BQ1919" s="35"/>
      <c r="BR1919" s="35"/>
      <c r="BS1919" s="35"/>
      <c r="BT1919" s="35"/>
      <c r="BU1919" s="35"/>
      <c r="BV1919" s="35"/>
      <c r="BW1919" s="35"/>
      <c r="BX1919" s="35"/>
      <c r="BY1919" s="35"/>
      <c r="BZ1919" s="35"/>
      <c r="CA1919" s="35"/>
      <c r="CB1919" s="35"/>
      <c r="CC1919" s="35"/>
      <c r="CD1919" s="35"/>
      <c r="CE1919" s="35"/>
      <c r="CF1919" s="35"/>
      <c r="CG1919" s="35"/>
      <c r="CH1919" s="35"/>
    </row>
    <row r="1920" spans="1:86" ht="15.6" x14ac:dyDescent="0.3">
      <c r="A1920" s="35"/>
      <c r="B1920" s="86"/>
      <c r="C1920" s="35"/>
      <c r="D1920" s="35"/>
      <c r="E1920" s="35"/>
      <c r="F1920" s="35"/>
      <c r="G1920" s="35"/>
      <c r="H1920" s="35"/>
      <c r="I1920" s="35"/>
      <c r="J1920" s="35"/>
      <c r="K1920" s="35"/>
      <c r="L1920" s="35"/>
      <c r="M1920" s="35"/>
      <c r="N1920" s="35"/>
      <c r="O1920" s="35"/>
      <c r="P1920" s="35"/>
      <c r="Q1920" s="35"/>
      <c r="R1920" s="35"/>
      <c r="S1920" s="35"/>
      <c r="T1920" s="17">
        <f t="shared" si="4201"/>
        <v>47936</v>
      </c>
      <c r="U1920" s="216">
        <f t="shared" si="4194"/>
        <v>6</v>
      </c>
      <c r="V1920" s="216">
        <f t="shared" si="4201"/>
        <v>1915</v>
      </c>
      <c r="W1920" s="16">
        <f t="shared" si="4208"/>
        <v>5.2465753424657535</v>
      </c>
      <c r="X1920" s="16" t="e">
        <f>IF(Template!$F$7="Linear interpolation",LinInterp($I$5:$I$22,$G$5:$G$22,W1920),CubicSpline($I$5:$I$22,$G$5:$G$22,W1920))</f>
        <v>#VALUE!</v>
      </c>
      <c r="Y1920" s="221" t="e">
        <f t="shared" si="4195"/>
        <v>#VALUE!</v>
      </c>
      <c r="Z1920" s="221" t="e">
        <f>Y1920/PRODUCT($AA$6:AA1919)</f>
        <v>#VALUE!</v>
      </c>
      <c r="AA1920" s="16" t="e">
        <f t="shared" si="4202"/>
        <v>#VALUE!</v>
      </c>
      <c r="AB1920" s="10" t="e">
        <f t="shared" si="4203"/>
        <v>#VALUE!</v>
      </c>
      <c r="AC1920" s="90">
        <f t="shared" si="4196"/>
        <v>1920</v>
      </c>
      <c r="AD1920" s="17">
        <f t="shared" si="4204"/>
        <v>47913</v>
      </c>
      <c r="AE1920" s="16" t="e">
        <f t="shared" si="4197"/>
        <v>#VALUE!</v>
      </c>
      <c r="AF1920" s="10">
        <f ca="1">IFERROR(AVERAGE(INDIRECT("AE"&amp;AC1920-Template!$F$10+1):INDIRECT("AE"&amp;AC1920)),0)</f>
        <v>0</v>
      </c>
      <c r="AG1920" s="35"/>
      <c r="AH1920" s="86"/>
      <c r="AI1920" s="35"/>
      <c r="AJ1920" s="35"/>
      <c r="AK1920" s="35"/>
      <c r="AL1920" s="35"/>
      <c r="AM1920" s="35"/>
      <c r="AN1920" s="35"/>
      <c r="AO1920" s="35"/>
      <c r="AP1920" s="35"/>
      <c r="AQ1920" s="35"/>
      <c r="AR1920" s="35"/>
      <c r="AS1920" s="35"/>
      <c r="AT1920" s="35"/>
      <c r="AU1920" s="35"/>
      <c r="AV1920" s="35"/>
      <c r="AW1920" s="35"/>
      <c r="AX1920" s="35"/>
      <c r="AY1920" s="35"/>
      <c r="AZ1920" s="17">
        <f t="shared" ref="AZ1920" si="4326">AZ1919+1</f>
        <v>47936</v>
      </c>
      <c r="BA1920" s="216">
        <f t="shared" si="4220"/>
        <v>6</v>
      </c>
      <c r="BB1920" s="216">
        <f t="shared" ref="BB1920" si="4327">BB1919+1</f>
        <v>1915</v>
      </c>
      <c r="BC1920" s="16">
        <f t="shared" si="4222"/>
        <v>5.2465753424657535</v>
      </c>
      <c r="BD1920" s="16">
        <f>IF(Template!$F$7="Linear interpolation",LinInterp($AO$5:$AO$18,$AM$5:$AM$18,BC1920),CubicSpline($AO$5:$AO$18,$AM$5:$AM$18,BC1920))</f>
        <v>13.953997082638232</v>
      </c>
      <c r="BE1920" s="221">
        <f t="shared" si="4301"/>
        <v>1.9844306563075094</v>
      </c>
      <c r="BF1920" s="221">
        <f>BE1920/PRODUCT($BG$6:BG1919)</f>
        <v>1.0003702743734548</v>
      </c>
      <c r="BG1920" s="16">
        <f t="shared" si="4223"/>
        <v>1.0003700649767988</v>
      </c>
      <c r="BH1920" s="10">
        <f t="shared" si="4224"/>
        <v>13.50737165315663</v>
      </c>
      <c r="BI1920" s="90"/>
      <c r="BJ1920" s="17">
        <f t="shared" si="4207"/>
        <v>47913</v>
      </c>
      <c r="BK1920" s="16">
        <f t="shared" si="4200"/>
        <v>13.331338566947014</v>
      </c>
      <c r="BL1920" s="10">
        <f ca="1">IFERROR(AVERAGE(INDIRECT("BK"&amp;AC1920-Template!$F$10+1):INDIRECT("BK"&amp;AC1920)),0)</f>
        <v>13.206299509923335</v>
      </c>
      <c r="BM1920" s="35"/>
      <c r="BN1920" s="86"/>
      <c r="BO1920" s="35"/>
      <c r="BP1920" s="35"/>
      <c r="BQ1920" s="35"/>
      <c r="BR1920" s="35"/>
      <c r="BS1920" s="35"/>
      <c r="BT1920" s="35"/>
      <c r="BU1920" s="35"/>
      <c r="BV1920" s="35"/>
      <c r="BW1920" s="35"/>
      <c r="BX1920" s="35"/>
      <c r="BY1920" s="35"/>
      <c r="BZ1920" s="35"/>
      <c r="CA1920" s="35"/>
      <c r="CB1920" s="35"/>
      <c r="CC1920" s="35"/>
      <c r="CD1920" s="35"/>
      <c r="CE1920" s="35"/>
      <c r="CF1920" s="35"/>
      <c r="CG1920" s="35"/>
      <c r="CH1920" s="35"/>
    </row>
    <row r="1921" spans="1:86" ht="15.6" x14ac:dyDescent="0.3">
      <c r="A1921" s="35"/>
      <c r="B1921" s="86"/>
      <c r="C1921" s="35"/>
      <c r="D1921" s="35"/>
      <c r="E1921" s="35"/>
      <c r="F1921" s="35"/>
      <c r="G1921" s="35"/>
      <c r="H1921" s="35"/>
      <c r="I1921" s="35"/>
      <c r="J1921" s="35"/>
      <c r="K1921" s="35"/>
      <c r="L1921" s="35"/>
      <c r="M1921" s="35"/>
      <c r="N1921" s="35"/>
      <c r="O1921" s="35"/>
      <c r="P1921" s="35"/>
      <c r="Q1921" s="35"/>
      <c r="R1921" s="35"/>
      <c r="S1921" s="35"/>
      <c r="T1921" s="17">
        <f t="shared" si="4201"/>
        <v>47937</v>
      </c>
      <c r="U1921" s="216">
        <f t="shared" si="4194"/>
        <v>7</v>
      </c>
      <c r="V1921" s="216">
        <f t="shared" si="4201"/>
        <v>1916</v>
      </c>
      <c r="W1921" s="16">
        <f t="shared" si="4208"/>
        <v>5.2493150684931509</v>
      </c>
      <c r="X1921" s="16" t="e">
        <f>IF(Template!$F$7="Linear interpolation",LinInterp($I$5:$I$22,$G$5:$G$22,W1921),CubicSpline($I$5:$I$22,$G$5:$G$22,W1921))</f>
        <v>#VALUE!</v>
      </c>
      <c r="Y1921" s="221" t="e">
        <f t="shared" si="4195"/>
        <v>#VALUE!</v>
      </c>
      <c r="Z1921" s="221" t="e">
        <f>Y1921/PRODUCT($AA$6:AA1920)</f>
        <v>#VALUE!</v>
      </c>
      <c r="AA1921" s="16" t="e">
        <f t="shared" si="4202"/>
        <v>#VALUE!</v>
      </c>
      <c r="AB1921" s="10" t="e">
        <f t="shared" si="4203"/>
        <v>#VALUE!</v>
      </c>
      <c r="AC1921" s="90">
        <f t="shared" si="4196"/>
        <v>1921</v>
      </c>
      <c r="AD1921" s="17">
        <f t="shared" si="4204"/>
        <v>47914</v>
      </c>
      <c r="AE1921" s="16" t="e">
        <f t="shared" si="4197"/>
        <v>#VALUE!</v>
      </c>
      <c r="AF1921" s="10">
        <f ca="1">IFERROR(AVERAGE(INDIRECT("AE"&amp;AC1921-Template!$F$10+1):INDIRECT("AE"&amp;AC1921)),0)</f>
        <v>0</v>
      </c>
      <c r="AG1921" s="35"/>
      <c r="AH1921" s="86"/>
      <c r="AI1921" s="35"/>
      <c r="AJ1921" s="35"/>
      <c r="AK1921" s="35"/>
      <c r="AL1921" s="35"/>
      <c r="AM1921" s="35"/>
      <c r="AN1921" s="35"/>
      <c r="AO1921" s="35"/>
      <c r="AP1921" s="35"/>
      <c r="AQ1921" s="35"/>
      <c r="AR1921" s="35"/>
      <c r="AS1921" s="35"/>
      <c r="AT1921" s="35"/>
      <c r="AU1921" s="35"/>
      <c r="AV1921" s="35"/>
      <c r="AW1921" s="35"/>
      <c r="AX1921" s="35"/>
      <c r="AY1921" s="35"/>
      <c r="AZ1921" s="17">
        <f t="shared" ref="AZ1921" si="4328">AZ1920+1</f>
        <v>47937</v>
      </c>
      <c r="BA1921" s="216">
        <f t="shared" si="4220"/>
        <v>7</v>
      </c>
      <c r="BB1921" s="216">
        <f t="shared" ref="BB1921" si="4329">BB1920+1</f>
        <v>1916</v>
      </c>
      <c r="BC1921" s="16">
        <f t="shared" si="4222"/>
        <v>5.2493150684931509</v>
      </c>
      <c r="BD1921" s="16">
        <f>IF(Template!$F$7="Linear interpolation",LinInterp($AO$5:$AO$18,$AM$5:$AM$18,BC1921),CubicSpline($AO$5:$AO$18,$AM$5:$AM$18,BC1921))</f>
        <v>13.954269274049194</v>
      </c>
      <c r="BE1921" s="221">
        <f t="shared" si="4301"/>
        <v>1.9851658539241976</v>
      </c>
      <c r="BF1921" s="221">
        <f>BE1921/PRODUCT($BG$6:BG1920)</f>
        <v>1.0003706922928586</v>
      </c>
      <c r="BG1921" s="16">
        <f t="shared" si="4223"/>
        <v>1.0003700649767988</v>
      </c>
      <c r="BH1921" s="10">
        <f t="shared" si="4224"/>
        <v>13.50737165315663</v>
      </c>
      <c r="BI1921" s="90"/>
      <c r="BJ1921" s="17">
        <f t="shared" si="4207"/>
        <v>47914</v>
      </c>
      <c r="BK1921" s="16">
        <f t="shared" si="4200"/>
        <v>13.339660438407286</v>
      </c>
      <c r="BL1921" s="10">
        <f ca="1">IFERROR(AVERAGE(INDIRECT("BK"&amp;AC1921-Template!$F$10+1):INDIRECT("BK"&amp;AC1921)),0)</f>
        <v>13.215041390483583</v>
      </c>
      <c r="BM1921" s="35"/>
      <c r="BN1921" s="86"/>
      <c r="BO1921" s="35"/>
      <c r="BP1921" s="35"/>
      <c r="BQ1921" s="35"/>
      <c r="BR1921" s="35"/>
      <c r="BS1921" s="35"/>
      <c r="BT1921" s="35"/>
      <c r="BU1921" s="35"/>
      <c r="BV1921" s="35"/>
      <c r="BW1921" s="35"/>
      <c r="BX1921" s="35"/>
      <c r="BY1921" s="35"/>
      <c r="BZ1921" s="35"/>
      <c r="CA1921" s="35"/>
      <c r="CB1921" s="35"/>
      <c r="CC1921" s="35"/>
      <c r="CD1921" s="35"/>
      <c r="CE1921" s="35"/>
      <c r="CF1921" s="35"/>
      <c r="CG1921" s="35"/>
      <c r="CH1921" s="35"/>
    </row>
    <row r="1922" spans="1:86" ht="15.6" x14ac:dyDescent="0.3">
      <c r="A1922" s="35"/>
      <c r="B1922" s="86"/>
      <c r="C1922" s="35"/>
      <c r="D1922" s="35"/>
      <c r="E1922" s="35"/>
      <c r="F1922" s="35"/>
      <c r="G1922" s="35"/>
      <c r="H1922" s="35"/>
      <c r="I1922" s="35"/>
      <c r="J1922" s="35"/>
      <c r="K1922" s="35"/>
      <c r="L1922" s="35"/>
      <c r="M1922" s="35"/>
      <c r="N1922" s="35"/>
      <c r="O1922" s="35"/>
      <c r="P1922" s="35"/>
      <c r="Q1922" s="35"/>
      <c r="R1922" s="35"/>
      <c r="S1922" s="35"/>
      <c r="T1922" s="17">
        <f t="shared" si="4201"/>
        <v>47938</v>
      </c>
      <c r="U1922" s="216">
        <f t="shared" si="4194"/>
        <v>1</v>
      </c>
      <c r="V1922" s="216">
        <f t="shared" si="4201"/>
        <v>1917</v>
      </c>
      <c r="W1922" s="16">
        <f t="shared" si="4208"/>
        <v>5.2520547945205482</v>
      </c>
      <c r="X1922" s="16" t="e">
        <f>IF(Template!$F$7="Linear interpolation",LinInterp($I$5:$I$22,$G$5:$G$22,W1922),CubicSpline($I$5:$I$22,$G$5:$G$22,W1922))</f>
        <v>#VALUE!</v>
      </c>
      <c r="Y1922" s="221" t="e">
        <f t="shared" si="4195"/>
        <v>#VALUE!</v>
      </c>
      <c r="Z1922" s="221" t="e">
        <f>Y1922/PRODUCT($AA$6:AA1921)</f>
        <v>#VALUE!</v>
      </c>
      <c r="AA1922" s="16" t="e">
        <f t="shared" si="4202"/>
        <v>#VALUE!</v>
      </c>
      <c r="AB1922" s="10" t="e">
        <f t="shared" si="4203"/>
        <v>#VALUE!</v>
      </c>
      <c r="AC1922" s="90">
        <f t="shared" si="4196"/>
        <v>1922</v>
      </c>
      <c r="AD1922" s="17">
        <f t="shared" si="4204"/>
        <v>47915</v>
      </c>
      <c r="AE1922" s="16" t="e">
        <f t="shared" si="4197"/>
        <v>#VALUE!</v>
      </c>
      <c r="AF1922" s="10">
        <f ca="1">IFERROR(AVERAGE(INDIRECT("AE"&amp;AC1922-Template!$F$10+1):INDIRECT("AE"&amp;AC1922)),0)</f>
        <v>0</v>
      </c>
      <c r="AG1922" s="35"/>
      <c r="AH1922" s="86"/>
      <c r="AI1922" s="35"/>
      <c r="AJ1922" s="35"/>
      <c r="AK1922" s="35"/>
      <c r="AL1922" s="35"/>
      <c r="AM1922" s="35"/>
      <c r="AN1922" s="35"/>
      <c r="AO1922" s="35"/>
      <c r="AP1922" s="35"/>
      <c r="AQ1922" s="35"/>
      <c r="AR1922" s="35"/>
      <c r="AS1922" s="35"/>
      <c r="AT1922" s="35"/>
      <c r="AU1922" s="35"/>
      <c r="AV1922" s="35"/>
      <c r="AW1922" s="35"/>
      <c r="AX1922" s="35"/>
      <c r="AY1922" s="35"/>
      <c r="AZ1922" s="17">
        <f t="shared" ref="AZ1922" si="4330">AZ1921+1</f>
        <v>47938</v>
      </c>
      <c r="BA1922" s="216">
        <f t="shared" si="4220"/>
        <v>1</v>
      </c>
      <c r="BB1922" s="216">
        <f t="shared" ref="BB1922" si="4331">BB1921+1</f>
        <v>1917</v>
      </c>
      <c r="BC1922" s="16">
        <f t="shared" si="4222"/>
        <v>5.2520547945205482</v>
      </c>
      <c r="BD1922" s="16">
        <f>IF(Template!$F$7="Linear interpolation",LinInterp($AO$5:$AO$18,$AM$5:$AM$18,BC1922),CubicSpline($AO$5:$AO$18,$AM$5:$AM$18,BC1922))</f>
        <v>13.954545685791208</v>
      </c>
      <c r="BE1922" s="221">
        <f t="shared" si="4301"/>
        <v>1.9859017361311408</v>
      </c>
      <c r="BF1922" s="221">
        <f>BE1922/PRODUCT($BG$6:BG1921)</f>
        <v>1.0003713178587503</v>
      </c>
      <c r="BG1922" s="16">
        <f t="shared" si="4223"/>
        <v>1.0003713178587503</v>
      </c>
      <c r="BH1922" s="10">
        <f t="shared" si="4224"/>
        <v>13.553101844387072</v>
      </c>
      <c r="BI1922" s="90"/>
      <c r="BJ1922" s="17">
        <f t="shared" si="4207"/>
        <v>47915</v>
      </c>
      <c r="BK1922" s="16">
        <f t="shared" si="4200"/>
        <v>13.339660438407286</v>
      </c>
      <c r="BL1922" s="10">
        <f ca="1">IFERROR(AVERAGE(INDIRECT("BK"&amp;AC1922-Template!$F$10+1):INDIRECT("BK"&amp;AC1922)),0)</f>
        <v>13.223478285633004</v>
      </c>
      <c r="BM1922" s="35"/>
      <c r="BN1922" s="86"/>
      <c r="BO1922" s="35"/>
      <c r="BP1922" s="35"/>
      <c r="BQ1922" s="35"/>
      <c r="BR1922" s="35"/>
      <c r="BS1922" s="35"/>
      <c r="BT1922" s="35"/>
      <c r="BU1922" s="35"/>
      <c r="BV1922" s="35"/>
      <c r="BW1922" s="35"/>
      <c r="BX1922" s="35"/>
      <c r="BY1922" s="35"/>
      <c r="BZ1922" s="35"/>
      <c r="CA1922" s="35"/>
      <c r="CB1922" s="35"/>
      <c r="CC1922" s="35"/>
      <c r="CD1922" s="35"/>
      <c r="CE1922" s="35"/>
      <c r="CF1922" s="35"/>
      <c r="CG1922" s="35"/>
      <c r="CH1922" s="35"/>
    </row>
    <row r="1923" spans="1:86" ht="15.6" x14ac:dyDescent="0.3">
      <c r="A1923" s="35"/>
      <c r="B1923" s="86"/>
      <c r="C1923" s="35"/>
      <c r="D1923" s="35"/>
      <c r="E1923" s="35"/>
      <c r="F1923" s="35"/>
      <c r="G1923" s="35"/>
      <c r="H1923" s="35"/>
      <c r="I1923" s="35"/>
      <c r="J1923" s="35"/>
      <c r="K1923" s="35"/>
      <c r="L1923" s="35"/>
      <c r="M1923" s="35"/>
      <c r="N1923" s="35"/>
      <c r="O1923" s="35"/>
      <c r="P1923" s="35"/>
      <c r="Q1923" s="35"/>
      <c r="R1923" s="35"/>
      <c r="S1923" s="35"/>
      <c r="T1923" s="17">
        <f t="shared" si="4201"/>
        <v>47939</v>
      </c>
      <c r="U1923" s="216">
        <f t="shared" si="4194"/>
        <v>2</v>
      </c>
      <c r="V1923" s="216">
        <f t="shared" si="4201"/>
        <v>1918</v>
      </c>
      <c r="W1923" s="16">
        <f t="shared" si="4208"/>
        <v>5.2547945205479456</v>
      </c>
      <c r="X1923" s="16" t="e">
        <f>IF(Template!$F$7="Linear interpolation",LinInterp($I$5:$I$22,$G$5:$G$22,W1923),CubicSpline($I$5:$I$22,$G$5:$G$22,W1923))</f>
        <v>#VALUE!</v>
      </c>
      <c r="Y1923" s="221" t="e">
        <f t="shared" si="4195"/>
        <v>#VALUE!</v>
      </c>
      <c r="Z1923" s="221" t="e">
        <f>Y1923/PRODUCT($AA$6:AA1922)</f>
        <v>#VALUE!</v>
      </c>
      <c r="AA1923" s="16" t="e">
        <f t="shared" si="4202"/>
        <v>#VALUE!</v>
      </c>
      <c r="AB1923" s="10" t="e">
        <f t="shared" si="4203"/>
        <v>#VALUE!</v>
      </c>
      <c r="AC1923" s="90">
        <f t="shared" si="4196"/>
        <v>1923</v>
      </c>
      <c r="AD1923" s="17">
        <f t="shared" si="4204"/>
        <v>47916</v>
      </c>
      <c r="AE1923" s="16" t="e">
        <f t="shared" si="4197"/>
        <v>#VALUE!</v>
      </c>
      <c r="AF1923" s="10">
        <f ca="1">IFERROR(AVERAGE(INDIRECT("AE"&amp;AC1923-Template!$F$10+1):INDIRECT("AE"&amp;AC1923)),0)</f>
        <v>0</v>
      </c>
      <c r="AG1923" s="35"/>
      <c r="AH1923" s="86"/>
      <c r="AI1923" s="35"/>
      <c r="AJ1923" s="35"/>
      <c r="AK1923" s="35"/>
      <c r="AL1923" s="35"/>
      <c r="AM1923" s="35"/>
      <c r="AN1923" s="35"/>
      <c r="AO1923" s="35"/>
      <c r="AP1923" s="35"/>
      <c r="AQ1923" s="35"/>
      <c r="AR1923" s="35"/>
      <c r="AS1923" s="35"/>
      <c r="AT1923" s="35"/>
      <c r="AU1923" s="35"/>
      <c r="AV1923" s="35"/>
      <c r="AW1923" s="35"/>
      <c r="AX1923" s="35"/>
      <c r="AY1923" s="35"/>
      <c r="AZ1923" s="17">
        <f t="shared" ref="AZ1923" si="4332">AZ1922+1</f>
        <v>47939</v>
      </c>
      <c r="BA1923" s="216">
        <f t="shared" si="4220"/>
        <v>2</v>
      </c>
      <c r="BB1923" s="216">
        <f t="shared" ref="BB1923" si="4333">BB1922+1</f>
        <v>1918</v>
      </c>
      <c r="BC1923" s="16">
        <f t="shared" si="4222"/>
        <v>5.2547945205479456</v>
      </c>
      <c r="BD1923" s="16">
        <f>IF(Template!$F$7="Linear interpolation",LinInterp($AO$5:$AO$18,$AM$5:$AM$18,BC1923),CubicSpline($AO$5:$AO$18,$AM$5:$AM$18,BC1923))</f>
        <v>13.95482629224006</v>
      </c>
      <c r="BE1923" s="221">
        <f t="shared" si="4301"/>
        <v>1.9866383017420577</v>
      </c>
      <c r="BF1923" s="221">
        <f>BE1923/PRODUCT($BG$6:BG1922)</f>
        <v>1.0003708973095276</v>
      </c>
      <c r="BG1923" s="16">
        <f t="shared" si="4223"/>
        <v>1.0003708973095276</v>
      </c>
      <c r="BH1923" s="10">
        <f t="shared" si="4224"/>
        <v>13.537751797755625</v>
      </c>
      <c r="BI1923" s="90"/>
      <c r="BJ1923" s="17">
        <f t="shared" si="4207"/>
        <v>47916</v>
      </c>
      <c r="BK1923" s="16">
        <f t="shared" si="4200"/>
        <v>13.339660438407286</v>
      </c>
      <c r="BL1923" s="10">
        <f ca="1">IFERROR(AVERAGE(INDIRECT("BK"&amp;AC1923-Template!$F$10+1):INDIRECT("BK"&amp;AC1923)),0)</f>
        <v>13.231611104195146</v>
      </c>
      <c r="BM1923" s="35"/>
      <c r="BN1923" s="86"/>
      <c r="BO1923" s="35"/>
      <c r="BP1923" s="35"/>
      <c r="BQ1923" s="35"/>
      <c r="BR1923" s="35"/>
      <c r="BS1923" s="35"/>
      <c r="BT1923" s="35"/>
      <c r="BU1923" s="35"/>
      <c r="BV1923" s="35"/>
      <c r="BW1923" s="35"/>
      <c r="BX1923" s="35"/>
      <c r="BY1923" s="35"/>
      <c r="BZ1923" s="35"/>
      <c r="CA1923" s="35"/>
      <c r="CB1923" s="35"/>
      <c r="CC1923" s="35"/>
      <c r="CD1923" s="35"/>
      <c r="CE1923" s="35"/>
      <c r="CF1923" s="35"/>
      <c r="CG1923" s="35"/>
      <c r="CH1923" s="35"/>
    </row>
    <row r="1924" spans="1:86" ht="15.6" x14ac:dyDescent="0.3">
      <c r="A1924" s="35"/>
      <c r="B1924" s="86"/>
      <c r="C1924" s="35"/>
      <c r="D1924" s="35"/>
      <c r="E1924" s="35"/>
      <c r="F1924" s="35"/>
      <c r="G1924" s="35"/>
      <c r="H1924" s="35"/>
      <c r="I1924" s="35"/>
      <c r="J1924" s="35"/>
      <c r="K1924" s="35"/>
      <c r="L1924" s="35"/>
      <c r="M1924" s="35"/>
      <c r="N1924" s="35"/>
      <c r="O1924" s="35"/>
      <c r="P1924" s="35"/>
      <c r="Q1924" s="35"/>
      <c r="R1924" s="35"/>
      <c r="S1924" s="35"/>
      <c r="T1924" s="17">
        <f t="shared" si="4201"/>
        <v>47940</v>
      </c>
      <c r="U1924" s="216">
        <f t="shared" si="4194"/>
        <v>3</v>
      </c>
      <c r="V1924" s="216">
        <f t="shared" si="4201"/>
        <v>1919</v>
      </c>
      <c r="W1924" s="16">
        <f t="shared" si="4208"/>
        <v>5.2575342465753421</v>
      </c>
      <c r="X1924" s="16" t="e">
        <f>IF(Template!$F$7="Linear interpolation",LinInterp($I$5:$I$22,$G$5:$G$22,W1924),CubicSpline($I$5:$I$22,$G$5:$G$22,W1924))</f>
        <v>#VALUE!</v>
      </c>
      <c r="Y1924" s="221" t="e">
        <f t="shared" si="4195"/>
        <v>#VALUE!</v>
      </c>
      <c r="Z1924" s="221" t="e">
        <f>Y1924/PRODUCT($AA$6:AA1923)</f>
        <v>#VALUE!</v>
      </c>
      <c r="AA1924" s="16" t="e">
        <f t="shared" si="4202"/>
        <v>#VALUE!</v>
      </c>
      <c r="AB1924" s="10" t="e">
        <f t="shared" si="4203"/>
        <v>#VALUE!</v>
      </c>
      <c r="AC1924" s="90">
        <f t="shared" si="4196"/>
        <v>1924</v>
      </c>
      <c r="AD1924" s="17">
        <f t="shared" si="4204"/>
        <v>47917</v>
      </c>
      <c r="AE1924" s="16" t="e">
        <f t="shared" si="4197"/>
        <v>#VALUE!</v>
      </c>
      <c r="AF1924" s="10">
        <f ca="1">IFERROR(AVERAGE(INDIRECT("AE"&amp;AC1924-Template!$F$10+1):INDIRECT("AE"&amp;AC1924)),0)</f>
        <v>0</v>
      </c>
      <c r="AG1924" s="35"/>
      <c r="AH1924" s="86"/>
      <c r="AI1924" s="35"/>
      <c r="AJ1924" s="35"/>
      <c r="AK1924" s="35"/>
      <c r="AL1924" s="35"/>
      <c r="AM1924" s="35"/>
      <c r="AN1924" s="35"/>
      <c r="AO1924" s="35"/>
      <c r="AP1924" s="35"/>
      <c r="AQ1924" s="35"/>
      <c r="AR1924" s="35"/>
      <c r="AS1924" s="35"/>
      <c r="AT1924" s="35"/>
      <c r="AU1924" s="35"/>
      <c r="AV1924" s="35"/>
      <c r="AW1924" s="35"/>
      <c r="AX1924" s="35"/>
      <c r="AY1924" s="35"/>
      <c r="AZ1924" s="17">
        <f t="shared" ref="AZ1924" si="4334">AZ1923+1</f>
        <v>47940</v>
      </c>
      <c r="BA1924" s="216">
        <f t="shared" si="4220"/>
        <v>3</v>
      </c>
      <c r="BB1924" s="216">
        <f t="shared" ref="BB1924" si="4335">BB1923+1</f>
        <v>1919</v>
      </c>
      <c r="BC1924" s="16">
        <f t="shared" si="4222"/>
        <v>5.2575342465753421</v>
      </c>
      <c r="BD1924" s="16">
        <f>IF(Template!$F$7="Linear interpolation",LinInterp($AO$5:$AO$18,$AM$5:$AM$18,BC1924),CubicSpline($AO$5:$AO$18,$AM$5:$AM$18,BC1924))</f>
        <v>13.95511106777154</v>
      </c>
      <c r="BE1924" s="221">
        <f t="shared" si="4301"/>
        <v>1.9873755495637846</v>
      </c>
      <c r="BF1924" s="221">
        <f>BE1924/PRODUCT($BG$6:BG1923)</f>
        <v>1.0003711031953226</v>
      </c>
      <c r="BG1924" s="16">
        <f t="shared" si="4223"/>
        <v>1.0003711031953226</v>
      </c>
      <c r="BH1924" s="10">
        <f t="shared" si="4224"/>
        <v>13.545266629276021</v>
      </c>
      <c r="BI1924" s="90"/>
      <c r="BJ1924" s="17">
        <f t="shared" si="4207"/>
        <v>47917</v>
      </c>
      <c r="BK1924" s="16">
        <f t="shared" si="4200"/>
        <v>13.389292172341305</v>
      </c>
      <c r="BL1924" s="10">
        <f ca="1">IFERROR(AVERAGE(INDIRECT("BK"&amp;AC1924-Template!$F$10+1):INDIRECT("BK"&amp;AC1924)),0)</f>
        <v>13.241398313888423</v>
      </c>
      <c r="BM1924" s="35"/>
      <c r="BN1924" s="86"/>
      <c r="BO1924" s="35"/>
      <c r="BP1924" s="35"/>
      <c r="BQ1924" s="35"/>
      <c r="BR1924" s="35"/>
      <c r="BS1924" s="35"/>
      <c r="BT1924" s="35"/>
      <c r="BU1924" s="35"/>
      <c r="BV1924" s="35"/>
      <c r="BW1924" s="35"/>
      <c r="BX1924" s="35"/>
      <c r="BY1924" s="35"/>
      <c r="BZ1924" s="35"/>
      <c r="CA1924" s="35"/>
      <c r="CB1924" s="35"/>
      <c r="CC1924" s="35"/>
      <c r="CD1924" s="35"/>
      <c r="CE1924" s="35"/>
      <c r="CF1924" s="35"/>
      <c r="CG1924" s="35"/>
      <c r="CH1924" s="35"/>
    </row>
    <row r="1925" spans="1:86" ht="15.6" x14ac:dyDescent="0.3">
      <c r="A1925" s="35"/>
      <c r="B1925" s="86"/>
      <c r="C1925" s="35"/>
      <c r="D1925" s="35"/>
      <c r="E1925" s="35"/>
      <c r="F1925" s="35"/>
      <c r="G1925" s="35"/>
      <c r="H1925" s="35"/>
      <c r="I1925" s="35"/>
      <c r="J1925" s="35"/>
      <c r="K1925" s="35"/>
      <c r="L1925" s="35"/>
      <c r="M1925" s="35"/>
      <c r="N1925" s="35"/>
      <c r="O1925" s="35"/>
      <c r="P1925" s="35"/>
      <c r="Q1925" s="35"/>
      <c r="R1925" s="35"/>
      <c r="S1925" s="35"/>
      <c r="T1925" s="17">
        <f t="shared" si="4201"/>
        <v>47941</v>
      </c>
      <c r="U1925" s="216">
        <f t="shared" si="4194"/>
        <v>4</v>
      </c>
      <c r="V1925" s="216">
        <f t="shared" si="4201"/>
        <v>1920</v>
      </c>
      <c r="W1925" s="16">
        <f t="shared" si="4208"/>
        <v>5.2602739726027394</v>
      </c>
      <c r="X1925" s="16" t="e">
        <f>IF(Template!$F$7="Linear interpolation",LinInterp($I$5:$I$22,$G$5:$G$22,W1925),CubicSpline($I$5:$I$22,$G$5:$G$22,W1925))</f>
        <v>#VALUE!</v>
      </c>
      <c r="Y1925" s="221" t="e">
        <f t="shared" si="4195"/>
        <v>#VALUE!</v>
      </c>
      <c r="Z1925" s="221" t="e">
        <f>Y1925/PRODUCT($AA$6:AA1924)</f>
        <v>#VALUE!</v>
      </c>
      <c r="AA1925" s="16" t="e">
        <f t="shared" si="4202"/>
        <v>#VALUE!</v>
      </c>
      <c r="AB1925" s="10" t="e">
        <f t="shared" si="4203"/>
        <v>#VALUE!</v>
      </c>
      <c r="AC1925" s="90">
        <f t="shared" si="4196"/>
        <v>1925</v>
      </c>
      <c r="AD1925" s="17">
        <f t="shared" si="4204"/>
        <v>47918</v>
      </c>
      <c r="AE1925" s="16" t="e">
        <f t="shared" si="4197"/>
        <v>#VALUE!</v>
      </c>
      <c r="AF1925" s="10">
        <f ca="1">IFERROR(AVERAGE(INDIRECT("AE"&amp;AC1925-Template!$F$10+1):INDIRECT("AE"&amp;AC1925)),0)</f>
        <v>0</v>
      </c>
      <c r="AG1925" s="35"/>
      <c r="AH1925" s="86"/>
      <c r="AI1925" s="35"/>
      <c r="AJ1925" s="35"/>
      <c r="AK1925" s="35"/>
      <c r="AL1925" s="35"/>
      <c r="AM1925" s="35"/>
      <c r="AN1925" s="35"/>
      <c r="AO1925" s="35"/>
      <c r="AP1925" s="35"/>
      <c r="AQ1925" s="35"/>
      <c r="AR1925" s="35"/>
      <c r="AS1925" s="35"/>
      <c r="AT1925" s="35"/>
      <c r="AU1925" s="35"/>
      <c r="AV1925" s="35"/>
      <c r="AW1925" s="35"/>
      <c r="AX1925" s="35"/>
      <c r="AY1925" s="35"/>
      <c r="AZ1925" s="17">
        <f t="shared" ref="AZ1925" si="4336">AZ1924+1</f>
        <v>47941</v>
      </c>
      <c r="BA1925" s="216">
        <f t="shared" si="4220"/>
        <v>4</v>
      </c>
      <c r="BB1925" s="216">
        <f t="shared" ref="BB1925" si="4337">BB1924+1</f>
        <v>1920</v>
      </c>
      <c r="BC1925" s="16">
        <f t="shared" si="4222"/>
        <v>5.2602739726027394</v>
      </c>
      <c r="BD1925" s="16">
        <f>IF(Template!$F$7="Linear interpolation",LinInterp($AO$5:$AO$18,$AM$5:$AM$18,BC1925),CubicSpline($AO$5:$AO$18,$AM$5:$AM$18,BC1925))</f>
        <v>13.95539998676143</v>
      </c>
      <c r="BE1925" s="221">
        <f t="shared" si="4301"/>
        <v>1.988113478396264</v>
      </c>
      <c r="BF1925" s="221">
        <f>BE1925/PRODUCT($BG$6:BG1924)</f>
        <v>1.0003713081972059</v>
      </c>
      <c r="BG1925" s="16">
        <f t="shared" si="4223"/>
        <v>1.0003713081972059</v>
      </c>
      <c r="BH1925" s="10">
        <f t="shared" si="4224"/>
        <v>13.552749198014524</v>
      </c>
      <c r="BI1925" s="90"/>
      <c r="BJ1925" s="17">
        <f t="shared" si="4207"/>
        <v>47918</v>
      </c>
      <c r="BK1925" s="16">
        <f t="shared" si="4200"/>
        <v>13.372647954724592</v>
      </c>
      <c r="BL1925" s="10">
        <f ca="1">IFERROR(AVERAGE(INDIRECT("BK"&amp;AC1925-Template!$F$10+1):INDIRECT("BK"&amp;AC1925)),0)</f>
        <v>13.250630716327809</v>
      </c>
      <c r="BM1925" s="35"/>
      <c r="BN1925" s="86"/>
      <c r="BO1925" s="35"/>
      <c r="BP1925" s="35"/>
      <c r="BQ1925" s="35"/>
      <c r="BR1925" s="35"/>
      <c r="BS1925" s="35"/>
      <c r="BT1925" s="35"/>
      <c r="BU1925" s="35"/>
      <c r="BV1925" s="35"/>
      <c r="BW1925" s="35"/>
      <c r="BX1925" s="35"/>
      <c r="BY1925" s="35"/>
      <c r="BZ1925" s="35"/>
      <c r="CA1925" s="35"/>
      <c r="CB1925" s="35"/>
      <c r="CC1925" s="35"/>
      <c r="CD1925" s="35"/>
      <c r="CE1925" s="35"/>
      <c r="CF1925" s="35"/>
      <c r="CG1925" s="35"/>
      <c r="CH1925" s="35"/>
    </row>
    <row r="1926" spans="1:86" ht="15.6" x14ac:dyDescent="0.3">
      <c r="A1926" s="35"/>
      <c r="B1926" s="86"/>
      <c r="C1926" s="35"/>
      <c r="D1926" s="35"/>
      <c r="E1926" s="35"/>
      <c r="F1926" s="35"/>
      <c r="G1926" s="35"/>
      <c r="H1926" s="35"/>
      <c r="I1926" s="35"/>
      <c r="J1926" s="35"/>
      <c r="K1926" s="35"/>
      <c r="L1926" s="35"/>
      <c r="M1926" s="35"/>
      <c r="N1926" s="35"/>
      <c r="O1926" s="35"/>
      <c r="P1926" s="35"/>
      <c r="Q1926" s="35"/>
      <c r="R1926" s="35"/>
      <c r="S1926" s="35"/>
      <c r="T1926" s="17">
        <f t="shared" si="4201"/>
        <v>47942</v>
      </c>
      <c r="U1926" s="216">
        <f t="shared" ref="U1926:U1989" si="4338">WEEKDAY(T1926,2)</f>
        <v>5</v>
      </c>
      <c r="V1926" s="216">
        <f t="shared" si="4201"/>
        <v>1921</v>
      </c>
      <c r="W1926" s="16">
        <f t="shared" si="4208"/>
        <v>5.2630136986301368</v>
      </c>
      <c r="X1926" s="16" t="e">
        <f>IF(Template!$F$7="Linear interpolation",LinInterp($I$5:$I$22,$G$5:$G$22,W1926),CubicSpline($I$5:$I$22,$G$5:$G$22,W1926))</f>
        <v>#VALUE!</v>
      </c>
      <c r="Y1926" s="221" t="e">
        <f t="shared" ref="Y1926:Y1989" si="4339">(1+(X1926/100))^W1926</f>
        <v>#VALUE!</v>
      </c>
      <c r="Z1926" s="221" t="e">
        <f>Y1926/PRODUCT($AA$6:AA1925)</f>
        <v>#VALUE!</v>
      </c>
      <c r="AA1926" s="16" t="e">
        <f t="shared" si="4202"/>
        <v>#VALUE!</v>
      </c>
      <c r="AB1926" s="10" t="e">
        <f t="shared" si="4203"/>
        <v>#VALUE!</v>
      </c>
      <c r="AC1926" s="90">
        <f t="shared" ref="AC1926:AC1989" si="4340">ROW(AD1926)</f>
        <v>1926</v>
      </c>
      <c r="AD1926" s="17">
        <f t="shared" si="4204"/>
        <v>47919</v>
      </c>
      <c r="AE1926" s="16" t="e">
        <f t="shared" ref="AE1926:AE1989" si="4341">IF(R1926&lt;&gt;0,R1926,VLOOKUP(AD1926,$T:$AB,9,FALSE))</f>
        <v>#VALUE!</v>
      </c>
      <c r="AF1926" s="10">
        <f ca="1">IFERROR(AVERAGE(INDIRECT("AE"&amp;AC1926-Template!$F$10+1):INDIRECT("AE"&amp;AC1926)),0)</f>
        <v>0</v>
      </c>
      <c r="AG1926" s="35"/>
      <c r="AH1926" s="86"/>
      <c r="AI1926" s="35"/>
      <c r="AJ1926" s="35"/>
      <c r="AK1926" s="35"/>
      <c r="AL1926" s="35"/>
      <c r="AM1926" s="35"/>
      <c r="AN1926" s="35"/>
      <c r="AO1926" s="35"/>
      <c r="AP1926" s="35"/>
      <c r="AQ1926" s="35"/>
      <c r="AR1926" s="35"/>
      <c r="AS1926" s="35"/>
      <c r="AT1926" s="35"/>
      <c r="AU1926" s="35"/>
      <c r="AV1926" s="35"/>
      <c r="AW1926" s="35"/>
      <c r="AX1926" s="35"/>
      <c r="AY1926" s="35"/>
      <c r="AZ1926" s="17">
        <f t="shared" ref="AZ1926" si="4342">AZ1925+1</f>
        <v>47942</v>
      </c>
      <c r="BA1926" s="216">
        <f t="shared" si="4220"/>
        <v>5</v>
      </c>
      <c r="BB1926" s="216">
        <f t="shared" ref="BB1926" si="4343">BB1925+1</f>
        <v>1921</v>
      </c>
      <c r="BC1926" s="16">
        <f t="shared" si="4222"/>
        <v>5.2630136986301368</v>
      </c>
      <c r="BD1926" s="16">
        <f>IF(Template!$F$7="Linear interpolation",LinInterp($AO$5:$AO$18,$AM$5:$AM$18,BC1926),CubicSpline($AO$5:$AO$18,$AM$5:$AM$18,BC1926))</f>
        <v>13.955693023585521</v>
      </c>
      <c r="BE1926" s="221">
        <f t="shared" si="4301"/>
        <v>1.9888520870325339</v>
      </c>
      <c r="BF1926" s="221">
        <f>BE1926/PRODUCT($BG$6:BG1925)</f>
        <v>1.0003715123127004</v>
      </c>
      <c r="BG1926" s="16">
        <f t="shared" si="4223"/>
        <v>1.0003715123127004</v>
      </c>
      <c r="BH1926" s="10">
        <f t="shared" si="4224"/>
        <v>13.56019941356401</v>
      </c>
      <c r="BI1926" s="90"/>
      <c r="BJ1926" s="17">
        <f t="shared" si="4207"/>
        <v>47919</v>
      </c>
      <c r="BK1926" s="16">
        <f t="shared" ref="BK1926:BK1989" si="4344">IF(AX1926&lt;&gt;0,AX1926,VLOOKUP(BJ1926,$AZ:$BH,9,FALSE))</f>
        <v>13.380819387332821</v>
      </c>
      <c r="BL1926" s="10">
        <f ca="1">IFERROR(AVERAGE(INDIRECT("BK"&amp;AC1926-Template!$F$10+1):INDIRECT("BK"&amp;AC1926)),0)</f>
        <v>13.25832017342611</v>
      </c>
      <c r="BM1926" s="35"/>
      <c r="BN1926" s="86"/>
      <c r="BO1926" s="35"/>
      <c r="BP1926" s="35"/>
      <c r="BQ1926" s="35"/>
      <c r="BR1926" s="35"/>
      <c r="BS1926" s="35"/>
      <c r="BT1926" s="35"/>
      <c r="BU1926" s="35"/>
      <c r="BV1926" s="35"/>
      <c r="BW1926" s="35"/>
      <c r="BX1926" s="35"/>
      <c r="BY1926" s="35"/>
      <c r="BZ1926" s="35"/>
      <c r="CA1926" s="35"/>
      <c r="CB1926" s="35"/>
      <c r="CC1926" s="35"/>
      <c r="CD1926" s="35"/>
      <c r="CE1926" s="35"/>
      <c r="CF1926" s="35"/>
      <c r="CG1926" s="35"/>
      <c r="CH1926" s="35"/>
    </row>
    <row r="1927" spans="1:86" ht="15.6" x14ac:dyDescent="0.3">
      <c r="A1927" s="35"/>
      <c r="B1927" s="86"/>
      <c r="C1927" s="35"/>
      <c r="D1927" s="35"/>
      <c r="E1927" s="35"/>
      <c r="F1927" s="35"/>
      <c r="G1927" s="35"/>
      <c r="H1927" s="35"/>
      <c r="I1927" s="35"/>
      <c r="J1927" s="35"/>
      <c r="K1927" s="35"/>
      <c r="L1927" s="35"/>
      <c r="M1927" s="35"/>
      <c r="N1927" s="35"/>
      <c r="O1927" s="35"/>
      <c r="P1927" s="35"/>
      <c r="Q1927" s="35"/>
      <c r="R1927" s="35"/>
      <c r="S1927" s="35"/>
      <c r="T1927" s="17">
        <f t="shared" ref="T1927:V1990" si="4345">T1926+1</f>
        <v>47943</v>
      </c>
      <c r="U1927" s="216">
        <f t="shared" si="4338"/>
        <v>6</v>
      </c>
      <c r="V1927" s="216">
        <f t="shared" si="4345"/>
        <v>1922</v>
      </c>
      <c r="W1927" s="16">
        <f t="shared" si="4208"/>
        <v>5.2657534246575342</v>
      </c>
      <c r="X1927" s="16" t="e">
        <f>IF(Template!$F$7="Linear interpolation",LinInterp($I$5:$I$22,$G$5:$G$22,W1927),CubicSpline($I$5:$I$22,$G$5:$G$22,W1927))</f>
        <v>#VALUE!</v>
      </c>
      <c r="Y1927" s="221" t="e">
        <f t="shared" si="4339"/>
        <v>#VALUE!</v>
      </c>
      <c r="Z1927" s="221" t="e">
        <f>Y1927/PRODUCT($AA$6:AA1926)</f>
        <v>#VALUE!</v>
      </c>
      <c r="AA1927" s="16" t="e">
        <f t="shared" ref="AA1927:AA1990" si="4346">1+AB1927/365/100</f>
        <v>#VALUE!</v>
      </c>
      <c r="AB1927" s="10" t="e">
        <f t="shared" ref="AB1927:AB1990" si="4347">IF(OR(U1927=6,U1927=7),AB1926,(Z1927-1)*365*100)</f>
        <v>#VALUE!</v>
      </c>
      <c r="AC1927" s="90">
        <f t="shared" si="4340"/>
        <v>1927</v>
      </c>
      <c r="AD1927" s="17">
        <f t="shared" ref="AD1927:AD1990" si="4348">AD1926+1</f>
        <v>47920</v>
      </c>
      <c r="AE1927" s="16" t="e">
        <f t="shared" si="4341"/>
        <v>#VALUE!</v>
      </c>
      <c r="AF1927" s="10">
        <f ca="1">IFERROR(AVERAGE(INDIRECT("AE"&amp;AC1927-Template!$F$10+1):INDIRECT("AE"&amp;AC1927)),0)</f>
        <v>0</v>
      </c>
      <c r="AG1927" s="35"/>
      <c r="AH1927" s="86"/>
      <c r="AI1927" s="35"/>
      <c r="AJ1927" s="35"/>
      <c r="AK1927" s="35"/>
      <c r="AL1927" s="35"/>
      <c r="AM1927" s="35"/>
      <c r="AN1927" s="35"/>
      <c r="AO1927" s="35"/>
      <c r="AP1927" s="35"/>
      <c r="AQ1927" s="35"/>
      <c r="AR1927" s="35"/>
      <c r="AS1927" s="35"/>
      <c r="AT1927" s="35"/>
      <c r="AU1927" s="35"/>
      <c r="AV1927" s="35"/>
      <c r="AW1927" s="35"/>
      <c r="AX1927" s="35"/>
      <c r="AY1927" s="35"/>
      <c r="AZ1927" s="17">
        <f t="shared" ref="AZ1927" si="4349">AZ1926+1</f>
        <v>47943</v>
      </c>
      <c r="BA1927" s="216">
        <f t="shared" si="4220"/>
        <v>6</v>
      </c>
      <c r="BB1927" s="216">
        <f t="shared" ref="BB1927" si="4350">BB1926+1</f>
        <v>1922</v>
      </c>
      <c r="BC1927" s="16">
        <f t="shared" si="4222"/>
        <v>5.2657534246575342</v>
      </c>
      <c r="BD1927" s="16">
        <f>IF(Template!$F$7="Linear interpolation",LinInterp($AO$5:$AO$18,$AM$5:$AM$18,BC1927),CubicSpline($AO$5:$AO$18,$AM$5:$AM$18,BC1927))</f>
        <v>13.955990152619599</v>
      </c>
      <c r="BE1927" s="221">
        <f t="shared" si="4301"/>
        <v>1.9895913742587077</v>
      </c>
      <c r="BF1927" s="221">
        <f>BE1927/PRODUCT($BG$6:BG1926)</f>
        <v>1.0003717155393275</v>
      </c>
      <c r="BG1927" s="16">
        <f t="shared" si="4223"/>
        <v>1.0003715123127004</v>
      </c>
      <c r="BH1927" s="10">
        <f t="shared" si="4224"/>
        <v>13.56019941356401</v>
      </c>
      <c r="BI1927" s="90"/>
      <c r="BJ1927" s="17">
        <f t="shared" ref="BJ1927:BJ1990" si="4351">BJ1926+1</f>
        <v>47920</v>
      </c>
      <c r="BK1927" s="16">
        <f t="shared" si="4344"/>
        <v>13.388960459858378</v>
      </c>
      <c r="BL1927" s="10">
        <f ca="1">IFERROR(AVERAGE(INDIRECT("BK"&amp;AC1927-Template!$F$10+1):INDIRECT("BK"&amp;AC1927)),0)</f>
        <v>13.266889168820869</v>
      </c>
      <c r="BM1927" s="35"/>
      <c r="BN1927" s="86"/>
      <c r="BO1927" s="35"/>
      <c r="BP1927" s="35"/>
      <c r="BQ1927" s="35"/>
      <c r="BR1927" s="35"/>
      <c r="BS1927" s="35"/>
      <c r="BT1927" s="35"/>
      <c r="BU1927" s="35"/>
      <c r="BV1927" s="35"/>
      <c r="BW1927" s="35"/>
      <c r="BX1927" s="35"/>
      <c r="BY1927" s="35"/>
      <c r="BZ1927" s="35"/>
      <c r="CA1927" s="35"/>
      <c r="CB1927" s="35"/>
      <c r="CC1927" s="35"/>
      <c r="CD1927" s="35"/>
      <c r="CE1927" s="35"/>
      <c r="CF1927" s="35"/>
      <c r="CG1927" s="35"/>
      <c r="CH1927" s="35"/>
    </row>
    <row r="1928" spans="1:86" ht="15.6" x14ac:dyDescent="0.3">
      <c r="A1928" s="35"/>
      <c r="B1928" s="86"/>
      <c r="C1928" s="35"/>
      <c r="D1928" s="35"/>
      <c r="E1928" s="35"/>
      <c r="F1928" s="35"/>
      <c r="G1928" s="35"/>
      <c r="H1928" s="35"/>
      <c r="I1928" s="35"/>
      <c r="J1928" s="35"/>
      <c r="K1928" s="35"/>
      <c r="L1928" s="35"/>
      <c r="M1928" s="35"/>
      <c r="N1928" s="35"/>
      <c r="O1928" s="35"/>
      <c r="P1928" s="35"/>
      <c r="Q1928" s="35"/>
      <c r="R1928" s="35"/>
      <c r="S1928" s="35"/>
      <c r="T1928" s="17">
        <f t="shared" si="4345"/>
        <v>47944</v>
      </c>
      <c r="U1928" s="216">
        <f t="shared" si="4338"/>
        <v>7</v>
      </c>
      <c r="V1928" s="216">
        <f t="shared" si="4345"/>
        <v>1923</v>
      </c>
      <c r="W1928" s="16">
        <f t="shared" ref="W1928:W1991" si="4352">YEARFRAC($T$5,T1928,3)</f>
        <v>5.2684931506849315</v>
      </c>
      <c r="X1928" s="16" t="e">
        <f>IF(Template!$F$7="Linear interpolation",LinInterp($I$5:$I$22,$G$5:$G$22,W1928),CubicSpline($I$5:$I$22,$G$5:$G$22,W1928))</f>
        <v>#VALUE!</v>
      </c>
      <c r="Y1928" s="221" t="e">
        <f t="shared" si="4339"/>
        <v>#VALUE!</v>
      </c>
      <c r="Z1928" s="221" t="e">
        <f>Y1928/PRODUCT($AA$6:AA1927)</f>
        <v>#VALUE!</v>
      </c>
      <c r="AA1928" s="16" t="e">
        <f t="shared" si="4346"/>
        <v>#VALUE!</v>
      </c>
      <c r="AB1928" s="10" t="e">
        <f t="shared" si="4347"/>
        <v>#VALUE!</v>
      </c>
      <c r="AC1928" s="90">
        <f t="shared" si="4340"/>
        <v>1928</v>
      </c>
      <c r="AD1928" s="17">
        <f t="shared" si="4348"/>
        <v>47921</v>
      </c>
      <c r="AE1928" s="16" t="e">
        <f t="shared" si="4341"/>
        <v>#VALUE!</v>
      </c>
      <c r="AF1928" s="10">
        <f ca="1">IFERROR(AVERAGE(INDIRECT("AE"&amp;AC1928-Template!$F$10+1):INDIRECT("AE"&amp;AC1928)),0)</f>
        <v>0</v>
      </c>
      <c r="AG1928" s="35"/>
      <c r="AH1928" s="86"/>
      <c r="AI1928" s="35"/>
      <c r="AJ1928" s="35"/>
      <c r="AK1928" s="35"/>
      <c r="AL1928" s="35"/>
      <c r="AM1928" s="35"/>
      <c r="AN1928" s="35"/>
      <c r="AO1928" s="35"/>
      <c r="AP1928" s="35"/>
      <c r="AQ1928" s="35"/>
      <c r="AR1928" s="35"/>
      <c r="AS1928" s="35"/>
      <c r="AT1928" s="35"/>
      <c r="AU1928" s="35"/>
      <c r="AV1928" s="35"/>
      <c r="AW1928" s="35"/>
      <c r="AX1928" s="35"/>
      <c r="AY1928" s="35"/>
      <c r="AZ1928" s="17">
        <f t="shared" ref="AZ1928" si="4353">AZ1927+1</f>
        <v>47944</v>
      </c>
      <c r="BA1928" s="216">
        <f t="shared" si="4220"/>
        <v>7</v>
      </c>
      <c r="BB1928" s="216">
        <f t="shared" ref="BB1928" si="4354">BB1927+1</f>
        <v>1923</v>
      </c>
      <c r="BC1928" s="16">
        <f t="shared" si="4222"/>
        <v>5.2684931506849315</v>
      </c>
      <c r="BD1928" s="16">
        <f>IF(Template!$F$7="Linear interpolation",LinInterp($AO$5:$AO$18,$AM$5:$AM$18,BC1928),CubicSpline($AO$5:$AO$18,$AM$5:$AM$18,BC1928))</f>
        <v>13.956291348239448</v>
      </c>
      <c r="BE1928" s="221">
        <f t="shared" si="4301"/>
        <v>1.990331338853969</v>
      </c>
      <c r="BF1928" s="221">
        <f>BE1928/PRODUCT($BG$6:BG1927)</f>
        <v>1.0003721211013217</v>
      </c>
      <c r="BG1928" s="16">
        <f t="shared" si="4223"/>
        <v>1.0003715123127004</v>
      </c>
      <c r="BH1928" s="10">
        <f t="shared" si="4224"/>
        <v>13.56019941356401</v>
      </c>
      <c r="BI1928" s="90"/>
      <c r="BJ1928" s="17">
        <f t="shared" si="4351"/>
        <v>47921</v>
      </c>
      <c r="BK1928" s="16">
        <f t="shared" si="4344"/>
        <v>13.397071081424073</v>
      </c>
      <c r="BL1928" s="10">
        <f ca="1">IFERROR(AVERAGE(INDIRECT("BK"&amp;AC1928-Template!$F$10+1):INDIRECT("BK"&amp;AC1928)),0)</f>
        <v>13.275429031457577</v>
      </c>
      <c r="BM1928" s="35"/>
      <c r="BN1928" s="86"/>
      <c r="BO1928" s="35"/>
      <c r="BP1928" s="35"/>
      <c r="BQ1928" s="35"/>
      <c r="BR1928" s="35"/>
      <c r="BS1928" s="35"/>
      <c r="BT1928" s="35"/>
      <c r="BU1928" s="35"/>
      <c r="BV1928" s="35"/>
      <c r="BW1928" s="35"/>
      <c r="BX1928" s="35"/>
      <c r="BY1928" s="35"/>
      <c r="BZ1928" s="35"/>
      <c r="CA1928" s="35"/>
      <c r="CB1928" s="35"/>
      <c r="CC1928" s="35"/>
      <c r="CD1928" s="35"/>
      <c r="CE1928" s="35"/>
      <c r="CF1928" s="35"/>
      <c r="CG1928" s="35"/>
      <c r="CH1928" s="35"/>
    </row>
    <row r="1929" spans="1:86" ht="15.6" x14ac:dyDescent="0.3">
      <c r="A1929" s="35"/>
      <c r="B1929" s="86"/>
      <c r="C1929" s="35"/>
      <c r="D1929" s="35"/>
      <c r="E1929" s="35"/>
      <c r="F1929" s="35"/>
      <c r="G1929" s="35"/>
      <c r="H1929" s="35"/>
      <c r="I1929" s="35"/>
      <c r="J1929" s="35"/>
      <c r="K1929" s="35"/>
      <c r="L1929" s="35"/>
      <c r="M1929" s="35"/>
      <c r="N1929" s="35"/>
      <c r="O1929" s="35"/>
      <c r="P1929" s="35"/>
      <c r="Q1929" s="35"/>
      <c r="R1929" s="35"/>
      <c r="S1929" s="35"/>
      <c r="T1929" s="17">
        <f t="shared" si="4345"/>
        <v>47945</v>
      </c>
      <c r="U1929" s="216">
        <f t="shared" si="4338"/>
        <v>1</v>
      </c>
      <c r="V1929" s="216">
        <f t="shared" si="4345"/>
        <v>1924</v>
      </c>
      <c r="W1929" s="16">
        <f t="shared" si="4352"/>
        <v>5.2712328767123289</v>
      </c>
      <c r="X1929" s="16" t="e">
        <f>IF(Template!$F$7="Linear interpolation",LinInterp($I$5:$I$22,$G$5:$G$22,W1929),CubicSpline($I$5:$I$22,$G$5:$G$22,W1929))</f>
        <v>#VALUE!</v>
      </c>
      <c r="Y1929" s="221" t="e">
        <f t="shared" si="4339"/>
        <v>#VALUE!</v>
      </c>
      <c r="Z1929" s="221" t="e">
        <f>Y1929/PRODUCT($AA$6:AA1928)</f>
        <v>#VALUE!</v>
      </c>
      <c r="AA1929" s="16" t="e">
        <f t="shared" si="4346"/>
        <v>#VALUE!</v>
      </c>
      <c r="AB1929" s="10" t="e">
        <f t="shared" si="4347"/>
        <v>#VALUE!</v>
      </c>
      <c r="AC1929" s="90">
        <f t="shared" si="4340"/>
        <v>1929</v>
      </c>
      <c r="AD1929" s="17">
        <f t="shared" si="4348"/>
        <v>47922</v>
      </c>
      <c r="AE1929" s="16" t="e">
        <f t="shared" si="4341"/>
        <v>#VALUE!</v>
      </c>
      <c r="AF1929" s="10">
        <f ca="1">IFERROR(AVERAGE(INDIRECT("AE"&amp;AC1929-Template!$F$10+1):INDIRECT("AE"&amp;AC1929)),0)</f>
        <v>0</v>
      </c>
      <c r="AG1929" s="35"/>
      <c r="AH1929" s="86"/>
      <c r="AI1929" s="35"/>
      <c r="AJ1929" s="35"/>
      <c r="AK1929" s="35"/>
      <c r="AL1929" s="35"/>
      <c r="AM1929" s="35"/>
      <c r="AN1929" s="35"/>
      <c r="AO1929" s="35"/>
      <c r="AP1929" s="35"/>
      <c r="AQ1929" s="35"/>
      <c r="AR1929" s="35"/>
      <c r="AS1929" s="35"/>
      <c r="AT1929" s="35"/>
      <c r="AU1929" s="35"/>
      <c r="AV1929" s="35"/>
      <c r="AW1929" s="35"/>
      <c r="AX1929" s="35"/>
      <c r="AY1929" s="35"/>
      <c r="AZ1929" s="17">
        <f t="shared" ref="AZ1929" si="4355">AZ1928+1</f>
        <v>47945</v>
      </c>
      <c r="BA1929" s="216">
        <f t="shared" si="4220"/>
        <v>1</v>
      </c>
      <c r="BB1929" s="216">
        <f t="shared" ref="BB1929" si="4356">BB1928+1</f>
        <v>1924</v>
      </c>
      <c r="BC1929" s="16">
        <f t="shared" si="4222"/>
        <v>5.2712328767123289</v>
      </c>
      <c r="BD1929" s="16">
        <f>IF(Template!$F$7="Linear interpolation",LinInterp($AO$5:$AO$18,$AM$5:$AM$18,BC1929),CubicSpline($AO$5:$AO$18,$AM$5:$AM$18,BC1929))</f>
        <v>13.956596584820858</v>
      </c>
      <c r="BE1929" s="221">
        <f t="shared" si="4301"/>
        <v>1.9910719795905527</v>
      </c>
      <c r="BF1929" s="221">
        <f>BE1929/PRODUCT($BG$6:BG1928)</f>
        <v>1.0003727281050692</v>
      </c>
      <c r="BG1929" s="16">
        <f t="shared" si="4223"/>
        <v>1.0003727281050692</v>
      </c>
      <c r="BH1929" s="10">
        <f t="shared" si="4224"/>
        <v>13.604575835024502</v>
      </c>
      <c r="BI1929" s="90"/>
      <c r="BJ1929" s="17">
        <f t="shared" si="4351"/>
        <v>47922</v>
      </c>
      <c r="BK1929" s="16">
        <f t="shared" si="4344"/>
        <v>13.397071081424073</v>
      </c>
      <c r="BL1929" s="10">
        <f ca="1">IFERROR(AVERAGE(INDIRECT("BK"&amp;AC1929-Template!$F$10+1):INDIRECT("BK"&amp;AC1929)),0)</f>
        <v>13.283670334364896</v>
      </c>
      <c r="BM1929" s="35"/>
      <c r="BN1929" s="86"/>
      <c r="BO1929" s="35"/>
      <c r="BP1929" s="35"/>
      <c r="BQ1929" s="35"/>
      <c r="BR1929" s="35"/>
      <c r="BS1929" s="35"/>
      <c r="BT1929" s="35"/>
      <c r="BU1929" s="35"/>
      <c r="BV1929" s="35"/>
      <c r="BW1929" s="35"/>
      <c r="BX1929" s="35"/>
      <c r="BY1929" s="35"/>
      <c r="BZ1929" s="35"/>
      <c r="CA1929" s="35"/>
      <c r="CB1929" s="35"/>
      <c r="CC1929" s="35"/>
      <c r="CD1929" s="35"/>
      <c r="CE1929" s="35"/>
      <c r="CF1929" s="35"/>
      <c r="CG1929" s="35"/>
      <c r="CH1929" s="35"/>
    </row>
    <row r="1930" spans="1:86" ht="15.6" x14ac:dyDescent="0.3">
      <c r="A1930" s="35"/>
      <c r="B1930" s="86"/>
      <c r="C1930" s="35"/>
      <c r="D1930" s="35"/>
      <c r="E1930" s="35"/>
      <c r="F1930" s="35"/>
      <c r="G1930" s="35"/>
      <c r="H1930" s="35"/>
      <c r="I1930" s="35"/>
      <c r="J1930" s="35"/>
      <c r="K1930" s="35"/>
      <c r="L1930" s="35"/>
      <c r="M1930" s="35"/>
      <c r="N1930" s="35"/>
      <c r="O1930" s="35"/>
      <c r="P1930" s="35"/>
      <c r="Q1930" s="35"/>
      <c r="R1930" s="35"/>
      <c r="S1930" s="35"/>
      <c r="T1930" s="17">
        <f t="shared" si="4345"/>
        <v>47946</v>
      </c>
      <c r="U1930" s="216">
        <f t="shared" si="4338"/>
        <v>2</v>
      </c>
      <c r="V1930" s="216">
        <f t="shared" si="4345"/>
        <v>1925</v>
      </c>
      <c r="W1930" s="16">
        <f t="shared" si="4352"/>
        <v>5.2739726027397262</v>
      </c>
      <c r="X1930" s="16" t="e">
        <f>IF(Template!$F$7="Linear interpolation",LinInterp($I$5:$I$22,$G$5:$G$22,W1930),CubicSpline($I$5:$I$22,$G$5:$G$22,W1930))</f>
        <v>#VALUE!</v>
      </c>
      <c r="Y1930" s="221" t="e">
        <f t="shared" si="4339"/>
        <v>#VALUE!</v>
      </c>
      <c r="Z1930" s="221" t="e">
        <f>Y1930/PRODUCT($AA$6:AA1929)</f>
        <v>#VALUE!</v>
      </c>
      <c r="AA1930" s="16" t="e">
        <f t="shared" si="4346"/>
        <v>#VALUE!</v>
      </c>
      <c r="AB1930" s="10" t="e">
        <f t="shared" si="4347"/>
        <v>#VALUE!</v>
      </c>
      <c r="AC1930" s="90">
        <f t="shared" si="4340"/>
        <v>1930</v>
      </c>
      <c r="AD1930" s="17">
        <f t="shared" si="4348"/>
        <v>47923</v>
      </c>
      <c r="AE1930" s="16" t="e">
        <f t="shared" si="4341"/>
        <v>#VALUE!</v>
      </c>
      <c r="AF1930" s="10">
        <f ca="1">IFERROR(AVERAGE(INDIRECT("AE"&amp;AC1930-Template!$F$10+1):INDIRECT("AE"&amp;AC1930)),0)</f>
        <v>0</v>
      </c>
      <c r="AG1930" s="35"/>
      <c r="AH1930" s="86"/>
      <c r="AI1930" s="35"/>
      <c r="AJ1930" s="35"/>
      <c r="AK1930" s="35"/>
      <c r="AL1930" s="35"/>
      <c r="AM1930" s="35"/>
      <c r="AN1930" s="35"/>
      <c r="AO1930" s="35"/>
      <c r="AP1930" s="35"/>
      <c r="AQ1930" s="35"/>
      <c r="AR1930" s="35"/>
      <c r="AS1930" s="35"/>
      <c r="AT1930" s="35"/>
      <c r="AU1930" s="35"/>
      <c r="AV1930" s="35"/>
      <c r="AW1930" s="35"/>
      <c r="AX1930" s="35"/>
      <c r="AY1930" s="35"/>
      <c r="AZ1930" s="17">
        <f t="shared" ref="AZ1930" si="4357">AZ1929+1</f>
        <v>47946</v>
      </c>
      <c r="BA1930" s="216">
        <f t="shared" si="4220"/>
        <v>2</v>
      </c>
      <c r="BB1930" s="216">
        <f t="shared" ref="BB1930" si="4358">BB1929+1</f>
        <v>1925</v>
      </c>
      <c r="BC1930" s="16">
        <f t="shared" si="4222"/>
        <v>5.2739726027397262</v>
      </c>
      <c r="BD1930" s="16">
        <f>IF(Template!$F$7="Linear interpolation",LinInterp($AO$5:$AO$18,$AM$5:$AM$18,BC1930),CubicSpline($AO$5:$AO$18,$AM$5:$AM$18,BC1930))</f>
        <v>13.956905836739615</v>
      </c>
      <c r="BE1930" s="221">
        <f t="shared" si="4301"/>
        <v>1.9918132952337235</v>
      </c>
      <c r="BF1930" s="221">
        <f>BE1930/PRODUCT($BG$6:BG1929)</f>
        <v>1.0003723198612455</v>
      </c>
      <c r="BG1930" s="16">
        <f t="shared" si="4223"/>
        <v>1.0003723198612455</v>
      </c>
      <c r="BH1930" s="10">
        <f t="shared" si="4224"/>
        <v>13.589674935461815</v>
      </c>
      <c r="BI1930" s="90"/>
      <c r="BJ1930" s="17">
        <f t="shared" si="4351"/>
        <v>47923</v>
      </c>
      <c r="BK1930" s="16">
        <f t="shared" si="4344"/>
        <v>13.397071081424073</v>
      </c>
      <c r="BL1930" s="10">
        <f ca="1">IFERROR(AVERAGE(INDIRECT("BK"&amp;AC1930-Template!$F$10+1):INDIRECT("BK"&amp;AC1930)),0)</f>
        <v>13.291614007662892</v>
      </c>
      <c r="BM1930" s="35"/>
      <c r="BN1930" s="86"/>
      <c r="BO1930" s="35"/>
      <c r="BP1930" s="35"/>
      <c r="BQ1930" s="35"/>
      <c r="BR1930" s="35"/>
      <c r="BS1930" s="35"/>
      <c r="BT1930" s="35"/>
      <c r="BU1930" s="35"/>
      <c r="BV1930" s="35"/>
      <c r="BW1930" s="35"/>
      <c r="BX1930" s="35"/>
      <c r="BY1930" s="35"/>
      <c r="BZ1930" s="35"/>
      <c r="CA1930" s="35"/>
      <c r="CB1930" s="35"/>
      <c r="CC1930" s="35"/>
      <c r="CD1930" s="35"/>
      <c r="CE1930" s="35"/>
      <c r="CF1930" s="35"/>
      <c r="CG1930" s="35"/>
      <c r="CH1930" s="35"/>
    </row>
    <row r="1931" spans="1:86" ht="15.6" x14ac:dyDescent="0.3">
      <c r="A1931" s="35"/>
      <c r="B1931" s="86"/>
      <c r="C1931" s="35"/>
      <c r="D1931" s="35"/>
      <c r="E1931" s="35"/>
      <c r="F1931" s="35"/>
      <c r="G1931" s="35"/>
      <c r="H1931" s="35"/>
      <c r="I1931" s="35"/>
      <c r="J1931" s="35"/>
      <c r="K1931" s="35"/>
      <c r="L1931" s="35"/>
      <c r="M1931" s="35"/>
      <c r="N1931" s="35"/>
      <c r="O1931" s="35"/>
      <c r="P1931" s="35"/>
      <c r="Q1931" s="35"/>
      <c r="R1931" s="35"/>
      <c r="S1931" s="35"/>
      <c r="T1931" s="17">
        <f t="shared" si="4345"/>
        <v>47947</v>
      </c>
      <c r="U1931" s="216">
        <f t="shared" si="4338"/>
        <v>3</v>
      </c>
      <c r="V1931" s="216">
        <f t="shared" si="4345"/>
        <v>1926</v>
      </c>
      <c r="W1931" s="16">
        <f t="shared" si="4352"/>
        <v>5.2767123287671236</v>
      </c>
      <c r="X1931" s="16" t="e">
        <f>IF(Template!$F$7="Linear interpolation",LinInterp($I$5:$I$22,$G$5:$G$22,W1931),CubicSpline($I$5:$I$22,$G$5:$G$22,W1931))</f>
        <v>#VALUE!</v>
      </c>
      <c r="Y1931" s="221" t="e">
        <f t="shared" si="4339"/>
        <v>#VALUE!</v>
      </c>
      <c r="Z1931" s="221" t="e">
        <f>Y1931/PRODUCT($AA$6:AA1930)</f>
        <v>#VALUE!</v>
      </c>
      <c r="AA1931" s="16" t="e">
        <f t="shared" si="4346"/>
        <v>#VALUE!</v>
      </c>
      <c r="AB1931" s="10" t="e">
        <f t="shared" si="4347"/>
        <v>#VALUE!</v>
      </c>
      <c r="AC1931" s="90">
        <f t="shared" si="4340"/>
        <v>1931</v>
      </c>
      <c r="AD1931" s="17">
        <f t="shared" si="4348"/>
        <v>47924</v>
      </c>
      <c r="AE1931" s="16" t="e">
        <f t="shared" si="4341"/>
        <v>#VALUE!</v>
      </c>
      <c r="AF1931" s="10">
        <f ca="1">IFERROR(AVERAGE(INDIRECT("AE"&amp;AC1931-Template!$F$10+1):INDIRECT("AE"&amp;AC1931)),0)</f>
        <v>0</v>
      </c>
      <c r="AG1931" s="35"/>
      <c r="AH1931" s="86"/>
      <c r="AI1931" s="35"/>
      <c r="AJ1931" s="35"/>
      <c r="AK1931" s="35"/>
      <c r="AL1931" s="35"/>
      <c r="AM1931" s="35"/>
      <c r="AN1931" s="35"/>
      <c r="AO1931" s="35"/>
      <c r="AP1931" s="35"/>
      <c r="AQ1931" s="35"/>
      <c r="AR1931" s="35"/>
      <c r="AS1931" s="35"/>
      <c r="AT1931" s="35"/>
      <c r="AU1931" s="35"/>
      <c r="AV1931" s="35"/>
      <c r="AW1931" s="35"/>
      <c r="AX1931" s="35"/>
      <c r="AY1931" s="35"/>
      <c r="AZ1931" s="17">
        <f t="shared" ref="AZ1931" si="4359">AZ1930+1</f>
        <v>47947</v>
      </c>
      <c r="BA1931" s="216">
        <f t="shared" si="4220"/>
        <v>3</v>
      </c>
      <c r="BB1931" s="216">
        <f t="shared" ref="BB1931" si="4360">BB1930+1</f>
        <v>1926</v>
      </c>
      <c r="BC1931" s="16">
        <f t="shared" si="4222"/>
        <v>5.2767123287671236</v>
      </c>
      <c r="BD1931" s="16">
        <f>IF(Template!$F$7="Linear interpolation",LinInterp($AO$5:$AO$18,$AM$5:$AM$18,BC1931),CubicSpline($AO$5:$AO$18,$AM$5:$AM$18,BC1931))</f>
        <v>13.957219078371505</v>
      </c>
      <c r="BE1931" s="221">
        <f t="shared" si="4301"/>
        <v>1.9925552845417835</v>
      </c>
      <c r="BF1931" s="221">
        <f>BE1931/PRODUCT($BG$6:BG1930)</f>
        <v>1.0003725195076443</v>
      </c>
      <c r="BG1931" s="16">
        <f t="shared" si="4223"/>
        <v>1.0003725195076443</v>
      </c>
      <c r="BH1931" s="10">
        <f t="shared" si="4224"/>
        <v>13.596962029016058</v>
      </c>
      <c r="BI1931" s="90"/>
      <c r="BJ1931" s="17">
        <f t="shared" si="4351"/>
        <v>47924</v>
      </c>
      <c r="BK1931" s="16">
        <f t="shared" si="4344"/>
        <v>13.445428960665474</v>
      </c>
      <c r="BL1931" s="10">
        <f ca="1">IFERROR(AVERAGE(INDIRECT("BK"&amp;AC1931-Template!$F$10+1):INDIRECT("BK"&amp;AC1931)),0)</f>
        <v>13.301169610268937</v>
      </c>
      <c r="BM1931" s="35"/>
      <c r="BN1931" s="86"/>
      <c r="BO1931" s="35"/>
      <c r="BP1931" s="35"/>
      <c r="BQ1931" s="35"/>
      <c r="BR1931" s="35"/>
      <c r="BS1931" s="35"/>
      <c r="BT1931" s="35"/>
      <c r="BU1931" s="35"/>
      <c r="BV1931" s="35"/>
      <c r="BW1931" s="35"/>
      <c r="BX1931" s="35"/>
      <c r="BY1931" s="35"/>
      <c r="BZ1931" s="35"/>
      <c r="CA1931" s="35"/>
      <c r="CB1931" s="35"/>
      <c r="CC1931" s="35"/>
      <c r="CD1931" s="35"/>
      <c r="CE1931" s="35"/>
      <c r="CF1931" s="35"/>
      <c r="CG1931" s="35"/>
      <c r="CH1931" s="35"/>
    </row>
    <row r="1932" spans="1:86" ht="15.6" x14ac:dyDescent="0.3">
      <c r="A1932" s="35"/>
      <c r="B1932" s="86"/>
      <c r="C1932" s="35"/>
      <c r="D1932" s="35"/>
      <c r="E1932" s="35"/>
      <c r="F1932" s="35"/>
      <c r="G1932" s="35"/>
      <c r="H1932" s="35"/>
      <c r="I1932" s="35"/>
      <c r="J1932" s="35"/>
      <c r="K1932" s="35"/>
      <c r="L1932" s="35"/>
      <c r="M1932" s="35"/>
      <c r="N1932" s="35"/>
      <c r="O1932" s="35"/>
      <c r="P1932" s="35"/>
      <c r="Q1932" s="35"/>
      <c r="R1932" s="35"/>
      <c r="S1932" s="35"/>
      <c r="T1932" s="17">
        <f t="shared" si="4345"/>
        <v>47948</v>
      </c>
      <c r="U1932" s="216">
        <f t="shared" si="4338"/>
        <v>4</v>
      </c>
      <c r="V1932" s="216">
        <f t="shared" si="4345"/>
        <v>1927</v>
      </c>
      <c r="W1932" s="16">
        <f t="shared" si="4352"/>
        <v>5.279452054794521</v>
      </c>
      <c r="X1932" s="16" t="e">
        <f>IF(Template!$F$7="Linear interpolation",LinInterp($I$5:$I$22,$G$5:$G$22,W1932),CubicSpline($I$5:$I$22,$G$5:$G$22,W1932))</f>
        <v>#VALUE!</v>
      </c>
      <c r="Y1932" s="221" t="e">
        <f t="shared" si="4339"/>
        <v>#VALUE!</v>
      </c>
      <c r="Z1932" s="221" t="e">
        <f>Y1932/PRODUCT($AA$6:AA1931)</f>
        <v>#VALUE!</v>
      </c>
      <c r="AA1932" s="16" t="e">
        <f t="shared" si="4346"/>
        <v>#VALUE!</v>
      </c>
      <c r="AB1932" s="10" t="e">
        <f t="shared" si="4347"/>
        <v>#VALUE!</v>
      </c>
      <c r="AC1932" s="90">
        <f t="shared" si="4340"/>
        <v>1932</v>
      </c>
      <c r="AD1932" s="17">
        <f t="shared" si="4348"/>
        <v>47925</v>
      </c>
      <c r="AE1932" s="16" t="e">
        <f t="shared" si="4341"/>
        <v>#VALUE!</v>
      </c>
      <c r="AF1932" s="10">
        <f ca="1">IFERROR(AVERAGE(INDIRECT("AE"&amp;AC1932-Template!$F$10+1):INDIRECT("AE"&amp;AC1932)),0)</f>
        <v>0</v>
      </c>
      <c r="AG1932" s="35"/>
      <c r="AH1932" s="86"/>
      <c r="AI1932" s="35"/>
      <c r="AJ1932" s="35"/>
      <c r="AK1932" s="35"/>
      <c r="AL1932" s="35"/>
      <c r="AM1932" s="35"/>
      <c r="AN1932" s="35"/>
      <c r="AO1932" s="35"/>
      <c r="AP1932" s="35"/>
      <c r="AQ1932" s="35"/>
      <c r="AR1932" s="35"/>
      <c r="AS1932" s="35"/>
      <c r="AT1932" s="35"/>
      <c r="AU1932" s="35"/>
      <c r="AV1932" s="35"/>
      <c r="AW1932" s="35"/>
      <c r="AX1932" s="35"/>
      <c r="AY1932" s="35"/>
      <c r="AZ1932" s="17">
        <f t="shared" ref="AZ1932" si="4361">AZ1931+1</f>
        <v>47948</v>
      </c>
      <c r="BA1932" s="216">
        <f t="shared" si="4220"/>
        <v>4</v>
      </c>
      <c r="BB1932" s="216">
        <f t="shared" ref="BB1932" si="4362">BB1931+1</f>
        <v>1927</v>
      </c>
      <c r="BC1932" s="16">
        <f t="shared" si="4222"/>
        <v>5.279452054794521</v>
      </c>
      <c r="BD1932" s="16">
        <f>IF(Template!$F$7="Linear interpolation",LinInterp($AO$5:$AO$18,$AM$5:$AM$18,BC1932),CubicSpline($AO$5:$AO$18,$AM$5:$AM$18,BC1932))</f>
        <v>13.957536284092315</v>
      </c>
      <c r="BE1932" s="221">
        <f t="shared" si="4301"/>
        <v>1.9932979462660345</v>
      </c>
      <c r="BF1932" s="221">
        <f>BE1932/PRODUCT($BG$6:BG1931)</f>
        <v>1.0003727182527946</v>
      </c>
      <c r="BG1932" s="16">
        <f t="shared" si="4223"/>
        <v>1.0003727182527946</v>
      </c>
      <c r="BH1932" s="10">
        <f t="shared" si="4224"/>
        <v>13.604216227003363</v>
      </c>
      <c r="BI1932" s="90"/>
      <c r="BJ1932" s="17">
        <f t="shared" si="4351"/>
        <v>47925</v>
      </c>
      <c r="BK1932" s="16">
        <f t="shared" si="4344"/>
        <v>13.429207244280539</v>
      </c>
      <c r="BL1932" s="10">
        <f ca="1">IFERROR(AVERAGE(INDIRECT("BK"&amp;AC1932-Template!$F$10+1):INDIRECT("BK"&amp;AC1932)),0)</f>
        <v>13.310184488995484</v>
      </c>
      <c r="BM1932" s="35"/>
      <c r="BN1932" s="86"/>
      <c r="BO1932" s="35"/>
      <c r="BP1932" s="35"/>
      <c r="BQ1932" s="35"/>
      <c r="BR1932" s="35"/>
      <c r="BS1932" s="35"/>
      <c r="BT1932" s="35"/>
      <c r="BU1932" s="35"/>
      <c r="BV1932" s="35"/>
      <c r="BW1932" s="35"/>
      <c r="BX1932" s="35"/>
      <c r="BY1932" s="35"/>
      <c r="BZ1932" s="35"/>
      <c r="CA1932" s="35"/>
      <c r="CB1932" s="35"/>
      <c r="CC1932" s="35"/>
      <c r="CD1932" s="35"/>
      <c r="CE1932" s="35"/>
      <c r="CF1932" s="35"/>
      <c r="CG1932" s="35"/>
      <c r="CH1932" s="35"/>
    </row>
    <row r="1933" spans="1:86" ht="15.6" x14ac:dyDescent="0.3">
      <c r="A1933" s="35"/>
      <c r="B1933" s="86"/>
      <c r="C1933" s="35"/>
      <c r="D1933" s="35"/>
      <c r="E1933" s="35"/>
      <c r="F1933" s="35"/>
      <c r="G1933" s="35"/>
      <c r="H1933" s="35"/>
      <c r="I1933" s="35"/>
      <c r="J1933" s="35"/>
      <c r="K1933" s="35"/>
      <c r="L1933" s="35"/>
      <c r="M1933" s="35"/>
      <c r="N1933" s="35"/>
      <c r="O1933" s="35"/>
      <c r="P1933" s="35"/>
      <c r="Q1933" s="35"/>
      <c r="R1933" s="35"/>
      <c r="S1933" s="35"/>
      <c r="T1933" s="17">
        <f t="shared" si="4345"/>
        <v>47949</v>
      </c>
      <c r="U1933" s="216">
        <f t="shared" si="4338"/>
        <v>5</v>
      </c>
      <c r="V1933" s="216">
        <f t="shared" si="4345"/>
        <v>1928</v>
      </c>
      <c r="W1933" s="16">
        <f t="shared" si="4352"/>
        <v>5.2821917808219174</v>
      </c>
      <c r="X1933" s="16" t="e">
        <f>IF(Template!$F$7="Linear interpolation",LinInterp($I$5:$I$22,$G$5:$G$22,W1933),CubicSpline($I$5:$I$22,$G$5:$G$22,W1933))</f>
        <v>#VALUE!</v>
      </c>
      <c r="Y1933" s="221" t="e">
        <f t="shared" si="4339"/>
        <v>#VALUE!</v>
      </c>
      <c r="Z1933" s="221" t="e">
        <f>Y1933/PRODUCT($AA$6:AA1932)</f>
        <v>#VALUE!</v>
      </c>
      <c r="AA1933" s="16" t="e">
        <f t="shared" si="4346"/>
        <v>#VALUE!</v>
      </c>
      <c r="AB1933" s="10" t="e">
        <f t="shared" si="4347"/>
        <v>#VALUE!</v>
      </c>
      <c r="AC1933" s="90">
        <f t="shared" si="4340"/>
        <v>1933</v>
      </c>
      <c r="AD1933" s="17">
        <f t="shared" si="4348"/>
        <v>47926</v>
      </c>
      <c r="AE1933" s="16" t="e">
        <f t="shared" si="4341"/>
        <v>#VALUE!</v>
      </c>
      <c r="AF1933" s="10">
        <f ca="1">IFERROR(AVERAGE(INDIRECT("AE"&amp;AC1933-Template!$F$10+1):INDIRECT("AE"&amp;AC1933)),0)</f>
        <v>0</v>
      </c>
      <c r="AG1933" s="35"/>
      <c r="AH1933" s="86"/>
      <c r="AI1933" s="35"/>
      <c r="AJ1933" s="35"/>
      <c r="AK1933" s="35"/>
      <c r="AL1933" s="35"/>
      <c r="AM1933" s="35"/>
      <c r="AN1933" s="35"/>
      <c r="AO1933" s="35"/>
      <c r="AP1933" s="35"/>
      <c r="AQ1933" s="35"/>
      <c r="AR1933" s="35"/>
      <c r="AS1933" s="35"/>
      <c r="AT1933" s="35"/>
      <c r="AU1933" s="35"/>
      <c r="AV1933" s="35"/>
      <c r="AW1933" s="35"/>
      <c r="AX1933" s="35"/>
      <c r="AY1933" s="35"/>
      <c r="AZ1933" s="17">
        <f t="shared" ref="AZ1933" si="4363">AZ1932+1</f>
        <v>47949</v>
      </c>
      <c r="BA1933" s="216">
        <f t="shared" ref="BA1933:BA1996" si="4364">WEEKDAY(AZ1933,2)</f>
        <v>5</v>
      </c>
      <c r="BB1933" s="216">
        <f t="shared" ref="BB1933" si="4365">BB1932+1</f>
        <v>1928</v>
      </c>
      <c r="BC1933" s="16">
        <f t="shared" ref="BC1933:BC1996" si="4366">YEARFRAC($T$5,AZ1933,3)</f>
        <v>5.2821917808219174</v>
      </c>
      <c r="BD1933" s="16">
        <f>IF(Template!$F$7="Linear interpolation",LinInterp($AO$5:$AO$18,$AM$5:$AM$18,BC1933),CubicSpline($AO$5:$AO$18,$AM$5:$AM$18,BC1933))</f>
        <v>13.957857428277833</v>
      </c>
      <c r="BE1933" s="221">
        <f t="shared" si="4301"/>
        <v>1.9940412791507827</v>
      </c>
      <c r="BF1933" s="221">
        <f>BE1933/PRODUCT($BG$6:BG1932)</f>
        <v>1.0003729160942247</v>
      </c>
      <c r="BG1933" s="16">
        <f t="shared" ref="BG1933:BG1996" si="4367">1+BH1933/365/100</f>
        <v>1.0003729160942247</v>
      </c>
      <c r="BH1933" s="10">
        <f t="shared" ref="BH1933:BH1996" si="4368">IF(OR(BA1933=6,BA1933=7),BH1932,(BF1933-1)*365*100)</f>
        <v>13.611437439203012</v>
      </c>
      <c r="BI1933" s="90"/>
      <c r="BJ1933" s="17">
        <f t="shared" si="4351"/>
        <v>47926</v>
      </c>
      <c r="BK1933" s="16">
        <f t="shared" si="4344"/>
        <v>13.437164250587831</v>
      </c>
      <c r="BL1933" s="10">
        <f ca="1">IFERROR(AVERAGE(INDIRECT("BK"&amp;AC1933-Template!$F$10+1):INDIRECT("BK"&amp;AC1933)),0)</f>
        <v>13.317688169620963</v>
      </c>
      <c r="BM1933" s="35"/>
      <c r="BN1933" s="86"/>
      <c r="BO1933" s="35"/>
      <c r="BP1933" s="35"/>
      <c r="BQ1933" s="35"/>
      <c r="BR1933" s="35"/>
      <c r="BS1933" s="35"/>
      <c r="BT1933" s="35"/>
      <c r="BU1933" s="35"/>
      <c r="BV1933" s="35"/>
      <c r="BW1933" s="35"/>
      <c r="BX1933" s="35"/>
      <c r="BY1933" s="35"/>
      <c r="BZ1933" s="35"/>
      <c r="CA1933" s="35"/>
      <c r="CB1933" s="35"/>
      <c r="CC1933" s="35"/>
      <c r="CD1933" s="35"/>
      <c r="CE1933" s="35"/>
      <c r="CF1933" s="35"/>
      <c r="CG1933" s="35"/>
      <c r="CH1933" s="35"/>
    </row>
    <row r="1934" spans="1:86" ht="15.6" x14ac:dyDescent="0.3">
      <c r="A1934" s="35"/>
      <c r="B1934" s="86"/>
      <c r="C1934" s="35"/>
      <c r="D1934" s="35"/>
      <c r="E1934" s="35"/>
      <c r="F1934" s="35"/>
      <c r="G1934" s="35"/>
      <c r="H1934" s="35"/>
      <c r="I1934" s="35"/>
      <c r="J1934" s="35"/>
      <c r="K1934" s="35"/>
      <c r="L1934" s="35"/>
      <c r="M1934" s="35"/>
      <c r="N1934" s="35"/>
      <c r="O1934" s="35"/>
      <c r="P1934" s="35"/>
      <c r="Q1934" s="35"/>
      <c r="R1934" s="35"/>
      <c r="S1934" s="35"/>
      <c r="T1934" s="17">
        <f t="shared" si="4345"/>
        <v>47950</v>
      </c>
      <c r="U1934" s="216">
        <f t="shared" si="4338"/>
        <v>6</v>
      </c>
      <c r="V1934" s="216">
        <f t="shared" si="4345"/>
        <v>1929</v>
      </c>
      <c r="W1934" s="16">
        <f t="shared" si="4352"/>
        <v>5.2849315068493148</v>
      </c>
      <c r="X1934" s="16" t="e">
        <f>IF(Template!$F$7="Linear interpolation",LinInterp($I$5:$I$22,$G$5:$G$22,W1934),CubicSpline($I$5:$I$22,$G$5:$G$22,W1934))</f>
        <v>#VALUE!</v>
      </c>
      <c r="Y1934" s="221" t="e">
        <f t="shared" si="4339"/>
        <v>#VALUE!</v>
      </c>
      <c r="Z1934" s="221" t="e">
        <f>Y1934/PRODUCT($AA$6:AA1933)</f>
        <v>#VALUE!</v>
      </c>
      <c r="AA1934" s="16" t="e">
        <f t="shared" si="4346"/>
        <v>#VALUE!</v>
      </c>
      <c r="AB1934" s="10" t="e">
        <f t="shared" si="4347"/>
        <v>#VALUE!</v>
      </c>
      <c r="AC1934" s="90">
        <f t="shared" si="4340"/>
        <v>1934</v>
      </c>
      <c r="AD1934" s="17">
        <f t="shared" si="4348"/>
        <v>47927</v>
      </c>
      <c r="AE1934" s="16" t="e">
        <f t="shared" si="4341"/>
        <v>#VALUE!</v>
      </c>
      <c r="AF1934" s="10">
        <f ca="1">IFERROR(AVERAGE(INDIRECT("AE"&amp;AC1934-Template!$F$10+1):INDIRECT("AE"&amp;AC1934)),0)</f>
        <v>0</v>
      </c>
      <c r="AG1934" s="35"/>
      <c r="AH1934" s="86"/>
      <c r="AI1934" s="35"/>
      <c r="AJ1934" s="35"/>
      <c r="AK1934" s="35"/>
      <c r="AL1934" s="35"/>
      <c r="AM1934" s="35"/>
      <c r="AN1934" s="35"/>
      <c r="AO1934" s="35"/>
      <c r="AP1934" s="35"/>
      <c r="AQ1934" s="35"/>
      <c r="AR1934" s="35"/>
      <c r="AS1934" s="35"/>
      <c r="AT1934" s="35"/>
      <c r="AU1934" s="35"/>
      <c r="AV1934" s="35"/>
      <c r="AW1934" s="35"/>
      <c r="AX1934" s="35"/>
      <c r="AY1934" s="35"/>
      <c r="AZ1934" s="17">
        <f t="shared" ref="AZ1934" si="4369">AZ1933+1</f>
        <v>47950</v>
      </c>
      <c r="BA1934" s="216">
        <f t="shared" si="4364"/>
        <v>6</v>
      </c>
      <c r="BB1934" s="216">
        <f t="shared" ref="BB1934" si="4370">BB1933+1</f>
        <v>1929</v>
      </c>
      <c r="BC1934" s="16">
        <f t="shared" si="4366"/>
        <v>5.2849315068493148</v>
      </c>
      <c r="BD1934" s="16">
        <f>IF(Template!$F$7="Linear interpolation",LinInterp($AO$5:$AO$18,$AM$5:$AM$18,BC1934),CubicSpline($AO$5:$AO$18,$AM$5:$AM$18,BC1934))</f>
        <v>13.958182485303846</v>
      </c>
      <c r="BE1934" s="221">
        <f t="shared" si="4301"/>
        <v>1.9947852819333103</v>
      </c>
      <c r="BF1934" s="221">
        <f>BE1934/PRODUCT($BG$6:BG1933)</f>
        <v>1.0003731130294578</v>
      </c>
      <c r="BG1934" s="16">
        <f t="shared" si="4367"/>
        <v>1.0003729160942247</v>
      </c>
      <c r="BH1934" s="10">
        <f t="shared" si="4368"/>
        <v>13.611437439203012</v>
      </c>
      <c r="BI1934" s="90"/>
      <c r="BJ1934" s="17">
        <f t="shared" si="4351"/>
        <v>47927</v>
      </c>
      <c r="BK1934" s="16">
        <f t="shared" si="4344"/>
        <v>13.445090261790526</v>
      </c>
      <c r="BL1934" s="10">
        <f ca="1">IFERROR(AVERAGE(INDIRECT("BK"&amp;AC1934-Template!$F$10+1):INDIRECT("BK"&amp;AC1934)),0)</f>
        <v>13.32605132582434</v>
      </c>
      <c r="BM1934" s="35"/>
      <c r="BN1934" s="86"/>
      <c r="BO1934" s="35"/>
      <c r="BP1934" s="35"/>
      <c r="BQ1934" s="35"/>
      <c r="BR1934" s="35"/>
      <c r="BS1934" s="35"/>
      <c r="BT1934" s="35"/>
      <c r="BU1934" s="35"/>
      <c r="BV1934" s="35"/>
      <c r="BW1934" s="35"/>
      <c r="BX1934" s="35"/>
      <c r="BY1934" s="35"/>
      <c r="BZ1934" s="35"/>
      <c r="CA1934" s="35"/>
      <c r="CB1934" s="35"/>
      <c r="CC1934" s="35"/>
      <c r="CD1934" s="35"/>
      <c r="CE1934" s="35"/>
      <c r="CF1934" s="35"/>
      <c r="CG1934" s="35"/>
      <c r="CH1934" s="35"/>
    </row>
    <row r="1935" spans="1:86" ht="15.6" x14ac:dyDescent="0.3">
      <c r="A1935" s="35"/>
      <c r="B1935" s="86"/>
      <c r="C1935" s="35"/>
      <c r="D1935" s="35"/>
      <c r="E1935" s="35"/>
      <c r="F1935" s="35"/>
      <c r="G1935" s="35"/>
      <c r="H1935" s="35"/>
      <c r="I1935" s="35"/>
      <c r="J1935" s="35"/>
      <c r="K1935" s="35"/>
      <c r="L1935" s="35"/>
      <c r="M1935" s="35"/>
      <c r="N1935" s="35"/>
      <c r="O1935" s="35"/>
      <c r="P1935" s="35"/>
      <c r="Q1935" s="35"/>
      <c r="R1935" s="35"/>
      <c r="S1935" s="35"/>
      <c r="T1935" s="17">
        <f t="shared" si="4345"/>
        <v>47951</v>
      </c>
      <c r="U1935" s="216">
        <f t="shared" si="4338"/>
        <v>7</v>
      </c>
      <c r="V1935" s="216">
        <f t="shared" si="4345"/>
        <v>1930</v>
      </c>
      <c r="W1935" s="16">
        <f t="shared" si="4352"/>
        <v>5.2876712328767121</v>
      </c>
      <c r="X1935" s="16" t="e">
        <f>IF(Template!$F$7="Linear interpolation",LinInterp($I$5:$I$22,$G$5:$G$22,W1935),CubicSpline($I$5:$I$22,$G$5:$G$22,W1935))</f>
        <v>#VALUE!</v>
      </c>
      <c r="Y1935" s="221" t="e">
        <f t="shared" si="4339"/>
        <v>#VALUE!</v>
      </c>
      <c r="Z1935" s="221" t="e">
        <f>Y1935/PRODUCT($AA$6:AA1934)</f>
        <v>#VALUE!</v>
      </c>
      <c r="AA1935" s="16" t="e">
        <f t="shared" si="4346"/>
        <v>#VALUE!</v>
      </c>
      <c r="AB1935" s="10" t="e">
        <f t="shared" si="4347"/>
        <v>#VALUE!</v>
      </c>
      <c r="AC1935" s="90">
        <f t="shared" si="4340"/>
        <v>1935</v>
      </c>
      <c r="AD1935" s="17">
        <f t="shared" si="4348"/>
        <v>47928</v>
      </c>
      <c r="AE1935" s="16" t="e">
        <f t="shared" si="4341"/>
        <v>#VALUE!</v>
      </c>
      <c r="AF1935" s="10">
        <f ca="1">IFERROR(AVERAGE(INDIRECT("AE"&amp;AC1935-Template!$F$10+1):INDIRECT("AE"&amp;AC1935)),0)</f>
        <v>0</v>
      </c>
      <c r="AG1935" s="35"/>
      <c r="AH1935" s="86"/>
      <c r="AI1935" s="35"/>
      <c r="AJ1935" s="35"/>
      <c r="AK1935" s="35"/>
      <c r="AL1935" s="35"/>
      <c r="AM1935" s="35"/>
      <c r="AN1935" s="35"/>
      <c r="AO1935" s="35"/>
      <c r="AP1935" s="35"/>
      <c r="AQ1935" s="35"/>
      <c r="AR1935" s="35"/>
      <c r="AS1935" s="35"/>
      <c r="AT1935" s="35"/>
      <c r="AU1935" s="35"/>
      <c r="AV1935" s="35"/>
      <c r="AW1935" s="35"/>
      <c r="AX1935" s="35"/>
      <c r="AY1935" s="35"/>
      <c r="AZ1935" s="17">
        <f t="shared" ref="AZ1935" si="4371">AZ1934+1</f>
        <v>47951</v>
      </c>
      <c r="BA1935" s="216">
        <f t="shared" si="4364"/>
        <v>7</v>
      </c>
      <c r="BB1935" s="216">
        <f t="shared" ref="BB1935" si="4372">BB1934+1</f>
        <v>1930</v>
      </c>
      <c r="BC1935" s="16">
        <f t="shared" si="4366"/>
        <v>5.2876712328767121</v>
      </c>
      <c r="BD1935" s="16">
        <f>IF(Template!$F$7="Linear interpolation",LinInterp($AO$5:$AO$18,$AM$5:$AM$18,BC1935),CubicSpline($AO$5:$AO$18,$AM$5:$AM$18,BC1935))</f>
        <v>13.958511429546139</v>
      </c>
      <c r="BE1935" s="221">
        <f t="shared" si="4301"/>
        <v>1.9955299533438744</v>
      </c>
      <c r="BF1935" s="221">
        <f>BE1935/PRODUCT($BG$6:BG1934)</f>
        <v>1.0003735059913319</v>
      </c>
      <c r="BG1935" s="16">
        <f t="shared" si="4367"/>
        <v>1.0003729160942247</v>
      </c>
      <c r="BH1935" s="10">
        <f t="shared" si="4368"/>
        <v>13.611437439203012</v>
      </c>
      <c r="BI1935" s="90"/>
      <c r="BJ1935" s="17">
        <f t="shared" si="4351"/>
        <v>47928</v>
      </c>
      <c r="BK1935" s="16">
        <f t="shared" si="4344"/>
        <v>13.45298518723026</v>
      </c>
      <c r="BL1935" s="10">
        <f ca="1">IFERROR(AVERAGE(INDIRECT("BK"&amp;AC1935-Template!$F$10+1):INDIRECT("BK"&amp;AC1935)),0)</f>
        <v>13.334384712790804</v>
      </c>
      <c r="BM1935" s="35"/>
      <c r="BN1935" s="86"/>
      <c r="BO1935" s="35"/>
      <c r="BP1935" s="35"/>
      <c r="BQ1935" s="35"/>
      <c r="BR1935" s="35"/>
      <c r="BS1935" s="35"/>
      <c r="BT1935" s="35"/>
      <c r="BU1935" s="35"/>
      <c r="BV1935" s="35"/>
      <c r="BW1935" s="35"/>
      <c r="BX1935" s="35"/>
      <c r="BY1935" s="35"/>
      <c r="BZ1935" s="35"/>
      <c r="CA1935" s="35"/>
      <c r="CB1935" s="35"/>
      <c r="CC1935" s="35"/>
      <c r="CD1935" s="35"/>
      <c r="CE1935" s="35"/>
      <c r="CF1935" s="35"/>
      <c r="CG1935" s="35"/>
      <c r="CH1935" s="35"/>
    </row>
    <row r="1936" spans="1:86" ht="15.6" x14ac:dyDescent="0.3">
      <c r="A1936" s="35"/>
      <c r="B1936" s="86"/>
      <c r="C1936" s="35"/>
      <c r="D1936" s="35"/>
      <c r="E1936" s="35"/>
      <c r="F1936" s="35"/>
      <c r="G1936" s="35"/>
      <c r="H1936" s="35"/>
      <c r="I1936" s="35"/>
      <c r="J1936" s="35"/>
      <c r="K1936" s="35"/>
      <c r="L1936" s="35"/>
      <c r="M1936" s="35"/>
      <c r="N1936" s="35"/>
      <c r="O1936" s="35"/>
      <c r="P1936" s="35"/>
      <c r="Q1936" s="35"/>
      <c r="R1936" s="35"/>
      <c r="S1936" s="35"/>
      <c r="T1936" s="17">
        <f t="shared" si="4345"/>
        <v>47952</v>
      </c>
      <c r="U1936" s="216">
        <f t="shared" si="4338"/>
        <v>1</v>
      </c>
      <c r="V1936" s="216">
        <f t="shared" si="4345"/>
        <v>1931</v>
      </c>
      <c r="W1936" s="16">
        <f t="shared" si="4352"/>
        <v>5.2904109589041095</v>
      </c>
      <c r="X1936" s="16" t="e">
        <f>IF(Template!$F$7="Linear interpolation",LinInterp($I$5:$I$22,$G$5:$G$22,W1936),CubicSpline($I$5:$I$22,$G$5:$G$22,W1936))</f>
        <v>#VALUE!</v>
      </c>
      <c r="Y1936" s="221" t="e">
        <f t="shared" si="4339"/>
        <v>#VALUE!</v>
      </c>
      <c r="Z1936" s="221" t="e">
        <f>Y1936/PRODUCT($AA$6:AA1935)</f>
        <v>#VALUE!</v>
      </c>
      <c r="AA1936" s="16" t="e">
        <f t="shared" si="4346"/>
        <v>#VALUE!</v>
      </c>
      <c r="AB1936" s="10" t="e">
        <f t="shared" si="4347"/>
        <v>#VALUE!</v>
      </c>
      <c r="AC1936" s="90">
        <f t="shared" si="4340"/>
        <v>1936</v>
      </c>
      <c r="AD1936" s="17">
        <f t="shared" si="4348"/>
        <v>47929</v>
      </c>
      <c r="AE1936" s="16" t="e">
        <f t="shared" si="4341"/>
        <v>#VALUE!</v>
      </c>
      <c r="AF1936" s="10">
        <f ca="1">IFERROR(AVERAGE(INDIRECT("AE"&amp;AC1936-Template!$F$10+1):INDIRECT("AE"&amp;AC1936)),0)</f>
        <v>0</v>
      </c>
      <c r="AG1936" s="35"/>
      <c r="AH1936" s="86"/>
      <c r="AI1936" s="35"/>
      <c r="AJ1936" s="35"/>
      <c r="AK1936" s="35"/>
      <c r="AL1936" s="35"/>
      <c r="AM1936" s="35"/>
      <c r="AN1936" s="35"/>
      <c r="AO1936" s="35"/>
      <c r="AP1936" s="35"/>
      <c r="AQ1936" s="35"/>
      <c r="AR1936" s="35"/>
      <c r="AS1936" s="35"/>
      <c r="AT1936" s="35"/>
      <c r="AU1936" s="35"/>
      <c r="AV1936" s="35"/>
      <c r="AW1936" s="35"/>
      <c r="AX1936" s="35"/>
      <c r="AY1936" s="35"/>
      <c r="AZ1936" s="17">
        <f t="shared" ref="AZ1936" si="4373">AZ1935+1</f>
        <v>47952</v>
      </c>
      <c r="BA1936" s="216">
        <f t="shared" si="4364"/>
        <v>1</v>
      </c>
      <c r="BB1936" s="216">
        <f t="shared" ref="BB1936" si="4374">BB1935+1</f>
        <v>1931</v>
      </c>
      <c r="BC1936" s="16">
        <f t="shared" si="4366"/>
        <v>5.2904109589041095</v>
      </c>
      <c r="BD1936" s="16">
        <f>IF(Template!$F$7="Linear interpolation",LinInterp($AO$5:$AO$18,$AM$5:$AM$18,BC1936),CubicSpline($AO$5:$AO$18,$AM$5:$AM$18,BC1936))</f>
        <v>13.958844235380498</v>
      </c>
      <c r="BE1936" s="221">
        <f t="shared" si="4301"/>
        <v>1.996275292105685</v>
      </c>
      <c r="BF1936" s="221">
        <f>BE1936/PRODUCT($BG$6:BG1935)</f>
        <v>1.0003740940688957</v>
      </c>
      <c r="BG1936" s="16">
        <f t="shared" si="4367"/>
        <v>1.0003740940688957</v>
      </c>
      <c r="BH1936" s="10">
        <f t="shared" si="4368"/>
        <v>13.654433514691533</v>
      </c>
      <c r="BI1936" s="90"/>
      <c r="BJ1936" s="17">
        <f t="shared" si="4351"/>
        <v>47929</v>
      </c>
      <c r="BK1936" s="16">
        <f t="shared" si="4344"/>
        <v>13.45298518723026</v>
      </c>
      <c r="BL1936" s="10">
        <f ca="1">IFERROR(AVERAGE(INDIRECT("BK"&amp;AC1936-Template!$F$10+1):INDIRECT("BK"&amp;AC1936)),0)</f>
        <v>13.342426114689658</v>
      </c>
      <c r="BM1936" s="35"/>
      <c r="BN1936" s="86"/>
      <c r="BO1936" s="35"/>
      <c r="BP1936" s="35"/>
      <c r="BQ1936" s="35"/>
      <c r="BR1936" s="35"/>
      <c r="BS1936" s="35"/>
      <c r="BT1936" s="35"/>
      <c r="BU1936" s="35"/>
      <c r="BV1936" s="35"/>
      <c r="BW1936" s="35"/>
      <c r="BX1936" s="35"/>
      <c r="BY1936" s="35"/>
      <c r="BZ1936" s="35"/>
      <c r="CA1936" s="35"/>
      <c r="CB1936" s="35"/>
      <c r="CC1936" s="35"/>
      <c r="CD1936" s="35"/>
      <c r="CE1936" s="35"/>
      <c r="CF1936" s="35"/>
      <c r="CG1936" s="35"/>
      <c r="CH1936" s="35"/>
    </row>
    <row r="1937" spans="1:86" ht="15.6" x14ac:dyDescent="0.3">
      <c r="A1937" s="35"/>
      <c r="B1937" s="86"/>
      <c r="C1937" s="35"/>
      <c r="D1937" s="35"/>
      <c r="E1937" s="35"/>
      <c r="F1937" s="35"/>
      <c r="G1937" s="35"/>
      <c r="H1937" s="35"/>
      <c r="I1937" s="35"/>
      <c r="J1937" s="35"/>
      <c r="K1937" s="35"/>
      <c r="L1937" s="35"/>
      <c r="M1937" s="35"/>
      <c r="N1937" s="35"/>
      <c r="O1937" s="35"/>
      <c r="P1937" s="35"/>
      <c r="Q1937" s="35"/>
      <c r="R1937" s="35"/>
      <c r="S1937" s="35"/>
      <c r="T1937" s="17">
        <f t="shared" si="4345"/>
        <v>47953</v>
      </c>
      <c r="U1937" s="216">
        <f t="shared" si="4338"/>
        <v>2</v>
      </c>
      <c r="V1937" s="216">
        <f t="shared" si="4345"/>
        <v>1932</v>
      </c>
      <c r="W1937" s="16">
        <f t="shared" si="4352"/>
        <v>5.2931506849315069</v>
      </c>
      <c r="X1937" s="16" t="e">
        <f>IF(Template!$F$7="Linear interpolation",LinInterp($I$5:$I$22,$G$5:$G$22,W1937),CubicSpline($I$5:$I$22,$G$5:$G$22,W1937))</f>
        <v>#VALUE!</v>
      </c>
      <c r="Y1937" s="221" t="e">
        <f t="shared" si="4339"/>
        <v>#VALUE!</v>
      </c>
      <c r="Z1937" s="221" t="e">
        <f>Y1937/PRODUCT($AA$6:AA1936)</f>
        <v>#VALUE!</v>
      </c>
      <c r="AA1937" s="16" t="e">
        <f t="shared" si="4346"/>
        <v>#VALUE!</v>
      </c>
      <c r="AB1937" s="10" t="e">
        <f t="shared" si="4347"/>
        <v>#VALUE!</v>
      </c>
      <c r="AC1937" s="90">
        <f t="shared" si="4340"/>
        <v>1937</v>
      </c>
      <c r="AD1937" s="17">
        <f t="shared" si="4348"/>
        <v>47930</v>
      </c>
      <c r="AE1937" s="16" t="e">
        <f t="shared" si="4341"/>
        <v>#VALUE!</v>
      </c>
      <c r="AF1937" s="10">
        <f ca="1">IFERROR(AVERAGE(INDIRECT("AE"&amp;AC1937-Template!$F$10+1):INDIRECT("AE"&amp;AC1937)),0)</f>
        <v>0</v>
      </c>
      <c r="AG1937" s="35"/>
      <c r="AH1937" s="86"/>
      <c r="AI1937" s="35"/>
      <c r="AJ1937" s="35"/>
      <c r="AK1937" s="35"/>
      <c r="AL1937" s="35"/>
      <c r="AM1937" s="35"/>
      <c r="AN1937" s="35"/>
      <c r="AO1937" s="35"/>
      <c r="AP1937" s="35"/>
      <c r="AQ1937" s="35"/>
      <c r="AR1937" s="35"/>
      <c r="AS1937" s="35"/>
      <c r="AT1937" s="35"/>
      <c r="AU1937" s="35"/>
      <c r="AV1937" s="35"/>
      <c r="AW1937" s="35"/>
      <c r="AX1937" s="35"/>
      <c r="AY1937" s="35"/>
      <c r="AZ1937" s="17">
        <f t="shared" ref="AZ1937" si="4375">AZ1936+1</f>
        <v>47953</v>
      </c>
      <c r="BA1937" s="216">
        <f t="shared" si="4364"/>
        <v>2</v>
      </c>
      <c r="BB1937" s="216">
        <f t="shared" ref="BB1937" si="4376">BB1936+1</f>
        <v>1932</v>
      </c>
      <c r="BC1937" s="16">
        <f t="shared" si="4366"/>
        <v>5.2931506849315069</v>
      </c>
      <c r="BD1937" s="16">
        <f>IF(Template!$F$7="Linear interpolation",LinInterp($AO$5:$AO$18,$AM$5:$AM$18,BC1937),CubicSpline($AO$5:$AO$18,$AM$5:$AM$18,BC1937))</f>
        <v>13.959180877182714</v>
      </c>
      <c r="BE1937" s="221">
        <f t="shared" si="4301"/>
        <v>1.9970212969348933</v>
      </c>
      <c r="BF1937" s="221">
        <f>BE1937/PRODUCT($BG$6:BG1936)</f>
        <v>1.0003736983732445</v>
      </c>
      <c r="BG1937" s="16">
        <f t="shared" si="4367"/>
        <v>1.0003736983732445</v>
      </c>
      <c r="BH1937" s="10">
        <f t="shared" si="4368"/>
        <v>13.639990623425135</v>
      </c>
      <c r="BI1937" s="90"/>
      <c r="BJ1937" s="17">
        <f t="shared" si="4351"/>
        <v>47930</v>
      </c>
      <c r="BK1937" s="16">
        <f t="shared" si="4344"/>
        <v>13.45298518723026</v>
      </c>
      <c r="BL1937" s="10">
        <f ca="1">IFERROR(AVERAGE(INDIRECT("BK"&amp;AC1937-Template!$F$10+1):INDIRECT("BK"&amp;AC1937)),0)</f>
        <v>13.350176482911307</v>
      </c>
      <c r="BM1937" s="35"/>
      <c r="BN1937" s="86"/>
      <c r="BO1937" s="35"/>
      <c r="BP1937" s="35"/>
      <c r="BQ1937" s="35"/>
      <c r="BR1937" s="35"/>
      <c r="BS1937" s="35"/>
      <c r="BT1937" s="35"/>
      <c r="BU1937" s="35"/>
      <c r="BV1937" s="35"/>
      <c r="BW1937" s="35"/>
      <c r="BX1937" s="35"/>
      <c r="BY1937" s="35"/>
      <c r="BZ1937" s="35"/>
      <c r="CA1937" s="35"/>
      <c r="CB1937" s="35"/>
      <c r="CC1937" s="35"/>
      <c r="CD1937" s="35"/>
      <c r="CE1937" s="35"/>
      <c r="CF1937" s="35"/>
      <c r="CG1937" s="35"/>
      <c r="CH1937" s="35"/>
    </row>
    <row r="1938" spans="1:86" ht="15.6" x14ac:dyDescent="0.3">
      <c r="A1938" s="35"/>
      <c r="B1938" s="86"/>
      <c r="C1938" s="35"/>
      <c r="D1938" s="35"/>
      <c r="E1938" s="35"/>
      <c r="F1938" s="35"/>
      <c r="G1938" s="35"/>
      <c r="H1938" s="35"/>
      <c r="I1938" s="35"/>
      <c r="J1938" s="35"/>
      <c r="K1938" s="35"/>
      <c r="L1938" s="35"/>
      <c r="M1938" s="35"/>
      <c r="N1938" s="35"/>
      <c r="O1938" s="35"/>
      <c r="P1938" s="35"/>
      <c r="Q1938" s="35"/>
      <c r="R1938" s="35"/>
      <c r="S1938" s="35"/>
      <c r="T1938" s="17">
        <f t="shared" si="4345"/>
        <v>47954</v>
      </c>
      <c r="U1938" s="216">
        <f t="shared" si="4338"/>
        <v>3</v>
      </c>
      <c r="V1938" s="216">
        <f t="shared" si="4345"/>
        <v>1933</v>
      </c>
      <c r="W1938" s="16">
        <f t="shared" si="4352"/>
        <v>5.2958904109589042</v>
      </c>
      <c r="X1938" s="16" t="e">
        <f>IF(Template!$F$7="Linear interpolation",LinInterp($I$5:$I$22,$G$5:$G$22,W1938),CubicSpline($I$5:$I$22,$G$5:$G$22,W1938))</f>
        <v>#VALUE!</v>
      </c>
      <c r="Y1938" s="221" t="e">
        <f t="shared" si="4339"/>
        <v>#VALUE!</v>
      </c>
      <c r="Z1938" s="221" t="e">
        <f>Y1938/PRODUCT($AA$6:AA1937)</f>
        <v>#VALUE!</v>
      </c>
      <c r="AA1938" s="16" t="e">
        <f t="shared" si="4346"/>
        <v>#VALUE!</v>
      </c>
      <c r="AB1938" s="10" t="e">
        <f t="shared" si="4347"/>
        <v>#VALUE!</v>
      </c>
      <c r="AC1938" s="90">
        <f t="shared" si="4340"/>
        <v>1938</v>
      </c>
      <c r="AD1938" s="17">
        <f t="shared" si="4348"/>
        <v>47931</v>
      </c>
      <c r="AE1938" s="16" t="e">
        <f t="shared" si="4341"/>
        <v>#VALUE!</v>
      </c>
      <c r="AF1938" s="10">
        <f ca="1">IFERROR(AVERAGE(INDIRECT("AE"&amp;AC1938-Template!$F$10+1):INDIRECT("AE"&amp;AC1938)),0)</f>
        <v>0</v>
      </c>
      <c r="AG1938" s="35"/>
      <c r="AH1938" s="86"/>
      <c r="AI1938" s="35"/>
      <c r="AJ1938" s="35"/>
      <c r="AK1938" s="35"/>
      <c r="AL1938" s="35"/>
      <c r="AM1938" s="35"/>
      <c r="AN1938" s="35"/>
      <c r="AO1938" s="35"/>
      <c r="AP1938" s="35"/>
      <c r="AQ1938" s="35"/>
      <c r="AR1938" s="35"/>
      <c r="AS1938" s="35"/>
      <c r="AT1938" s="35"/>
      <c r="AU1938" s="35"/>
      <c r="AV1938" s="35"/>
      <c r="AW1938" s="35"/>
      <c r="AX1938" s="35"/>
      <c r="AY1938" s="35"/>
      <c r="AZ1938" s="17">
        <f t="shared" ref="AZ1938" si="4377">AZ1937+1</f>
        <v>47954</v>
      </c>
      <c r="BA1938" s="216">
        <f t="shared" si="4364"/>
        <v>3</v>
      </c>
      <c r="BB1938" s="216">
        <f t="shared" ref="BB1938" si="4378">BB1937+1</f>
        <v>1933</v>
      </c>
      <c r="BC1938" s="16">
        <f t="shared" si="4366"/>
        <v>5.2958904109589042</v>
      </c>
      <c r="BD1938" s="16">
        <f>IF(Template!$F$7="Linear interpolation",LinInterp($AO$5:$AO$18,$AM$5:$AM$18,BC1938),CubicSpline($AO$5:$AO$18,$AM$5:$AM$18,BC1938))</f>
        <v>13.95952132932857</v>
      </c>
      <c r="BE1938" s="221">
        <f t="shared" si="4301"/>
        <v>1.9977679665405792</v>
      </c>
      <c r="BF1938" s="221">
        <f>BE1938/PRODUCT($BG$6:BG1937)</f>
        <v>1.0003738916589582</v>
      </c>
      <c r="BG1938" s="16">
        <f t="shared" si="4367"/>
        <v>1.0003738916589582</v>
      </c>
      <c r="BH1938" s="10">
        <f t="shared" si="4368"/>
        <v>13.647045551973601</v>
      </c>
      <c r="BI1938" s="90"/>
      <c r="BJ1938" s="17">
        <f t="shared" si="4351"/>
        <v>47931</v>
      </c>
      <c r="BK1938" s="16">
        <f t="shared" si="4344"/>
        <v>13.500042541571444</v>
      </c>
      <c r="BL1938" s="10">
        <f ca="1">IFERROR(AVERAGE(INDIRECT("BK"&amp;AC1938-Template!$F$10+1):INDIRECT("BK"&amp;AC1938)),0)</f>
        <v>13.359495429610993</v>
      </c>
      <c r="BM1938" s="35"/>
      <c r="BN1938" s="86"/>
      <c r="BO1938" s="35"/>
      <c r="BP1938" s="35"/>
      <c r="BQ1938" s="35"/>
      <c r="BR1938" s="35"/>
      <c r="BS1938" s="35"/>
      <c r="BT1938" s="35"/>
      <c r="BU1938" s="35"/>
      <c r="BV1938" s="35"/>
      <c r="BW1938" s="35"/>
      <c r="BX1938" s="35"/>
      <c r="BY1938" s="35"/>
      <c r="BZ1938" s="35"/>
      <c r="CA1938" s="35"/>
      <c r="CB1938" s="35"/>
      <c r="CC1938" s="35"/>
      <c r="CD1938" s="35"/>
      <c r="CE1938" s="35"/>
      <c r="CF1938" s="35"/>
      <c r="CG1938" s="35"/>
      <c r="CH1938" s="35"/>
    </row>
    <row r="1939" spans="1:86" ht="15.6" x14ac:dyDescent="0.3">
      <c r="A1939" s="35"/>
      <c r="B1939" s="86"/>
      <c r="C1939" s="35"/>
      <c r="D1939" s="35"/>
      <c r="E1939" s="35"/>
      <c r="F1939" s="35"/>
      <c r="G1939" s="35"/>
      <c r="H1939" s="35"/>
      <c r="I1939" s="35"/>
      <c r="J1939" s="35"/>
      <c r="K1939" s="35"/>
      <c r="L1939" s="35"/>
      <c r="M1939" s="35"/>
      <c r="N1939" s="35"/>
      <c r="O1939" s="35"/>
      <c r="P1939" s="35"/>
      <c r="Q1939" s="35"/>
      <c r="R1939" s="35"/>
      <c r="S1939" s="35"/>
      <c r="T1939" s="17">
        <f t="shared" si="4345"/>
        <v>47955</v>
      </c>
      <c r="U1939" s="216">
        <f t="shared" si="4338"/>
        <v>4</v>
      </c>
      <c r="V1939" s="216">
        <f t="shared" si="4345"/>
        <v>1934</v>
      </c>
      <c r="W1939" s="16">
        <f t="shared" si="4352"/>
        <v>5.2986301369863016</v>
      </c>
      <c r="X1939" s="16" t="e">
        <f>IF(Template!$F$7="Linear interpolation",LinInterp($I$5:$I$22,$G$5:$G$22,W1939),CubicSpline($I$5:$I$22,$G$5:$G$22,W1939))</f>
        <v>#VALUE!</v>
      </c>
      <c r="Y1939" s="221" t="e">
        <f t="shared" si="4339"/>
        <v>#VALUE!</v>
      </c>
      <c r="Z1939" s="221" t="e">
        <f>Y1939/PRODUCT($AA$6:AA1938)</f>
        <v>#VALUE!</v>
      </c>
      <c r="AA1939" s="16" t="e">
        <f t="shared" si="4346"/>
        <v>#VALUE!</v>
      </c>
      <c r="AB1939" s="10" t="e">
        <f t="shared" si="4347"/>
        <v>#VALUE!</v>
      </c>
      <c r="AC1939" s="90">
        <f t="shared" si="4340"/>
        <v>1939</v>
      </c>
      <c r="AD1939" s="17">
        <f t="shared" si="4348"/>
        <v>47932</v>
      </c>
      <c r="AE1939" s="16" t="e">
        <f t="shared" si="4341"/>
        <v>#VALUE!</v>
      </c>
      <c r="AF1939" s="10">
        <f ca="1">IFERROR(AVERAGE(INDIRECT("AE"&amp;AC1939-Template!$F$10+1):INDIRECT("AE"&amp;AC1939)),0)</f>
        <v>0</v>
      </c>
      <c r="AG1939" s="35"/>
      <c r="AH1939" s="86"/>
      <c r="AI1939" s="35"/>
      <c r="AJ1939" s="35"/>
      <c r="AK1939" s="35"/>
      <c r="AL1939" s="35"/>
      <c r="AM1939" s="35"/>
      <c r="AN1939" s="35"/>
      <c r="AO1939" s="35"/>
      <c r="AP1939" s="35"/>
      <c r="AQ1939" s="35"/>
      <c r="AR1939" s="35"/>
      <c r="AS1939" s="35"/>
      <c r="AT1939" s="35"/>
      <c r="AU1939" s="35"/>
      <c r="AV1939" s="35"/>
      <c r="AW1939" s="35"/>
      <c r="AX1939" s="35"/>
      <c r="AY1939" s="35"/>
      <c r="AZ1939" s="17">
        <f t="shared" ref="AZ1939" si="4379">AZ1938+1</f>
        <v>47955</v>
      </c>
      <c r="BA1939" s="216">
        <f t="shared" si="4364"/>
        <v>4</v>
      </c>
      <c r="BB1939" s="216">
        <f t="shared" ref="BB1939" si="4380">BB1938+1</f>
        <v>1934</v>
      </c>
      <c r="BC1939" s="16">
        <f t="shared" si="4366"/>
        <v>5.2986301369863016</v>
      </c>
      <c r="BD1939" s="16">
        <f>IF(Template!$F$7="Linear interpolation",LinInterp($AO$5:$AO$18,$AM$5:$AM$18,BC1939),CubicSpline($AO$5:$AO$18,$AM$5:$AM$18,BC1939))</f>
        <v>13.959865566193853</v>
      </c>
      <c r="BE1939" s="221">
        <f t="shared" si="4301"/>
        <v>1.9985152996247353</v>
      </c>
      <c r="BF1939" s="221">
        <f>BE1939/PRODUCT($BG$6:BG1938)</f>
        <v>1.0003740840261095</v>
      </c>
      <c r="BG1939" s="16">
        <f t="shared" si="4367"/>
        <v>1.0003740840261095</v>
      </c>
      <c r="BH1939" s="10">
        <f t="shared" si="4368"/>
        <v>13.654066952996757</v>
      </c>
      <c r="BI1939" s="90"/>
      <c r="BJ1939" s="17">
        <f t="shared" si="4351"/>
        <v>47932</v>
      </c>
      <c r="BK1939" s="16">
        <f t="shared" si="4344"/>
        <v>13.484252219107983</v>
      </c>
      <c r="BL1939" s="10">
        <f ca="1">IFERROR(AVERAGE(INDIRECT("BK"&amp;AC1939-Template!$F$10+1):INDIRECT("BK"&amp;AC1939)),0)</f>
        <v>13.368288032228566</v>
      </c>
      <c r="BM1939" s="35"/>
      <c r="BN1939" s="86"/>
      <c r="BO1939" s="35"/>
      <c r="BP1939" s="35"/>
      <c r="BQ1939" s="35"/>
      <c r="BR1939" s="35"/>
      <c r="BS1939" s="35"/>
      <c r="BT1939" s="35"/>
      <c r="BU1939" s="35"/>
      <c r="BV1939" s="35"/>
      <c r="BW1939" s="35"/>
      <c r="BX1939" s="35"/>
      <c r="BY1939" s="35"/>
      <c r="BZ1939" s="35"/>
      <c r="CA1939" s="35"/>
      <c r="CB1939" s="35"/>
      <c r="CC1939" s="35"/>
      <c r="CD1939" s="35"/>
      <c r="CE1939" s="35"/>
      <c r="CF1939" s="35"/>
      <c r="CG1939" s="35"/>
      <c r="CH1939" s="35"/>
    </row>
    <row r="1940" spans="1:86" ht="15.6" x14ac:dyDescent="0.3">
      <c r="A1940" s="35"/>
      <c r="B1940" s="86"/>
      <c r="C1940" s="35"/>
      <c r="D1940" s="35"/>
      <c r="E1940" s="35"/>
      <c r="F1940" s="35"/>
      <c r="G1940" s="35"/>
      <c r="H1940" s="35"/>
      <c r="I1940" s="35"/>
      <c r="J1940" s="35"/>
      <c r="K1940" s="35"/>
      <c r="L1940" s="35"/>
      <c r="M1940" s="35"/>
      <c r="N1940" s="35"/>
      <c r="O1940" s="35"/>
      <c r="P1940" s="35"/>
      <c r="Q1940" s="35"/>
      <c r="R1940" s="35"/>
      <c r="S1940" s="35"/>
      <c r="T1940" s="17">
        <f t="shared" si="4345"/>
        <v>47956</v>
      </c>
      <c r="U1940" s="216">
        <f t="shared" si="4338"/>
        <v>5</v>
      </c>
      <c r="V1940" s="216">
        <f t="shared" si="4345"/>
        <v>1935</v>
      </c>
      <c r="W1940" s="16">
        <f t="shared" si="4352"/>
        <v>5.3013698630136989</v>
      </c>
      <c r="X1940" s="16" t="e">
        <f>IF(Template!$F$7="Linear interpolation",LinInterp($I$5:$I$22,$G$5:$G$22,W1940),CubicSpline($I$5:$I$22,$G$5:$G$22,W1940))</f>
        <v>#VALUE!</v>
      </c>
      <c r="Y1940" s="221" t="e">
        <f t="shared" si="4339"/>
        <v>#VALUE!</v>
      </c>
      <c r="Z1940" s="221" t="e">
        <f>Y1940/PRODUCT($AA$6:AA1939)</f>
        <v>#VALUE!</v>
      </c>
      <c r="AA1940" s="16" t="e">
        <f t="shared" si="4346"/>
        <v>#VALUE!</v>
      </c>
      <c r="AB1940" s="10" t="e">
        <f t="shared" si="4347"/>
        <v>#VALUE!</v>
      </c>
      <c r="AC1940" s="90">
        <f t="shared" si="4340"/>
        <v>1940</v>
      </c>
      <c r="AD1940" s="17">
        <f t="shared" si="4348"/>
        <v>47933</v>
      </c>
      <c r="AE1940" s="16" t="e">
        <f t="shared" si="4341"/>
        <v>#VALUE!</v>
      </c>
      <c r="AF1940" s="10">
        <f ca="1">IFERROR(AVERAGE(INDIRECT("AE"&amp;AC1940-Template!$F$10+1):INDIRECT("AE"&amp;AC1940)),0)</f>
        <v>0</v>
      </c>
      <c r="AG1940" s="35"/>
      <c r="AH1940" s="86"/>
      <c r="AI1940" s="35"/>
      <c r="AJ1940" s="35"/>
      <c r="AK1940" s="35"/>
      <c r="AL1940" s="35"/>
      <c r="AM1940" s="35"/>
      <c r="AN1940" s="35"/>
      <c r="AO1940" s="35"/>
      <c r="AP1940" s="35"/>
      <c r="AQ1940" s="35"/>
      <c r="AR1940" s="35"/>
      <c r="AS1940" s="35"/>
      <c r="AT1940" s="35"/>
      <c r="AU1940" s="35"/>
      <c r="AV1940" s="35"/>
      <c r="AW1940" s="35"/>
      <c r="AX1940" s="35"/>
      <c r="AY1940" s="35"/>
      <c r="AZ1940" s="17">
        <f t="shared" ref="AZ1940" si="4381">AZ1939+1</f>
        <v>47956</v>
      </c>
      <c r="BA1940" s="216">
        <f t="shared" si="4364"/>
        <v>5</v>
      </c>
      <c r="BB1940" s="216">
        <f t="shared" ref="BB1940" si="4382">BB1939+1</f>
        <v>1935</v>
      </c>
      <c r="BC1940" s="16">
        <f t="shared" si="4366"/>
        <v>5.3013698630136989</v>
      </c>
      <c r="BD1940" s="16">
        <f>IF(Template!$F$7="Linear interpolation",LinInterp($AO$5:$AO$18,$AM$5:$AM$18,BC1940),CubicSpline($AO$5:$AO$18,$AM$5:$AM$18,BC1940))</f>
        <v>13.960213562154355</v>
      </c>
      <c r="BE1940" s="221">
        <f t="shared" si="4301"/>
        <v>1.9992632948822562</v>
      </c>
      <c r="BF1940" s="221">
        <f>BE1940/PRODUCT($BG$6:BG1939)</f>
        <v>1.0003742754722276</v>
      </c>
      <c r="BG1940" s="16">
        <f t="shared" si="4367"/>
        <v>1.0003742754722276</v>
      </c>
      <c r="BH1940" s="10">
        <f t="shared" si="4368"/>
        <v>13.6610547363063</v>
      </c>
      <c r="BI1940" s="90"/>
      <c r="BJ1940" s="17">
        <f t="shared" si="4351"/>
        <v>47933</v>
      </c>
      <c r="BK1940" s="16">
        <f t="shared" si="4344"/>
        <v>13.491990356594874</v>
      </c>
      <c r="BL1940" s="10">
        <f ca="1">IFERROR(AVERAGE(INDIRECT("BK"&amp;AC1940-Template!$F$10+1):INDIRECT("BK"&amp;AC1940)),0)</f>
        <v>13.375601929344766</v>
      </c>
      <c r="BM1940" s="35"/>
      <c r="BN1940" s="86"/>
      <c r="BO1940" s="35"/>
      <c r="BP1940" s="35"/>
      <c r="BQ1940" s="35"/>
      <c r="BR1940" s="35"/>
      <c r="BS1940" s="35"/>
      <c r="BT1940" s="35"/>
      <c r="BU1940" s="35"/>
      <c r="BV1940" s="35"/>
      <c r="BW1940" s="35"/>
      <c r="BX1940" s="35"/>
      <c r="BY1940" s="35"/>
      <c r="BZ1940" s="35"/>
      <c r="CA1940" s="35"/>
      <c r="CB1940" s="35"/>
      <c r="CC1940" s="35"/>
      <c r="CD1940" s="35"/>
      <c r="CE1940" s="35"/>
      <c r="CF1940" s="35"/>
      <c r="CG1940" s="35"/>
      <c r="CH1940" s="35"/>
    </row>
    <row r="1941" spans="1:86" ht="15.6" x14ac:dyDescent="0.3">
      <c r="A1941" s="35"/>
      <c r="B1941" s="86"/>
      <c r="C1941" s="35"/>
      <c r="D1941" s="35"/>
      <c r="E1941" s="35"/>
      <c r="F1941" s="35"/>
      <c r="G1941" s="35"/>
      <c r="H1941" s="35"/>
      <c r="I1941" s="35"/>
      <c r="J1941" s="35"/>
      <c r="K1941" s="35"/>
      <c r="L1941" s="35"/>
      <c r="M1941" s="35"/>
      <c r="N1941" s="35"/>
      <c r="O1941" s="35"/>
      <c r="P1941" s="35"/>
      <c r="Q1941" s="35"/>
      <c r="R1941" s="35"/>
      <c r="S1941" s="35"/>
      <c r="T1941" s="17">
        <f t="shared" si="4345"/>
        <v>47957</v>
      </c>
      <c r="U1941" s="216">
        <f t="shared" si="4338"/>
        <v>6</v>
      </c>
      <c r="V1941" s="216">
        <f t="shared" si="4345"/>
        <v>1936</v>
      </c>
      <c r="W1941" s="16">
        <f t="shared" si="4352"/>
        <v>5.3041095890410963</v>
      </c>
      <c r="X1941" s="16" t="e">
        <f>IF(Template!$F$7="Linear interpolation",LinInterp($I$5:$I$22,$G$5:$G$22,W1941),CubicSpline($I$5:$I$22,$G$5:$G$22,W1941))</f>
        <v>#VALUE!</v>
      </c>
      <c r="Y1941" s="221" t="e">
        <f t="shared" si="4339"/>
        <v>#VALUE!</v>
      </c>
      <c r="Z1941" s="221" t="e">
        <f>Y1941/PRODUCT($AA$6:AA1940)</f>
        <v>#VALUE!</v>
      </c>
      <c r="AA1941" s="16" t="e">
        <f t="shared" si="4346"/>
        <v>#VALUE!</v>
      </c>
      <c r="AB1941" s="10" t="e">
        <f t="shared" si="4347"/>
        <v>#VALUE!</v>
      </c>
      <c r="AC1941" s="90">
        <f t="shared" si="4340"/>
        <v>1941</v>
      </c>
      <c r="AD1941" s="17">
        <f t="shared" si="4348"/>
        <v>47934</v>
      </c>
      <c r="AE1941" s="16" t="e">
        <f t="shared" si="4341"/>
        <v>#VALUE!</v>
      </c>
      <c r="AF1941" s="10">
        <f ca="1">IFERROR(AVERAGE(INDIRECT("AE"&amp;AC1941-Template!$F$10+1):INDIRECT("AE"&amp;AC1941)),0)</f>
        <v>0</v>
      </c>
      <c r="AG1941" s="35"/>
      <c r="AH1941" s="86"/>
      <c r="AI1941" s="35"/>
      <c r="AJ1941" s="35"/>
      <c r="AK1941" s="35"/>
      <c r="AL1941" s="35"/>
      <c r="AM1941" s="35"/>
      <c r="AN1941" s="35"/>
      <c r="AO1941" s="35"/>
      <c r="AP1941" s="35"/>
      <c r="AQ1941" s="35"/>
      <c r="AR1941" s="35"/>
      <c r="AS1941" s="35"/>
      <c r="AT1941" s="35"/>
      <c r="AU1941" s="35"/>
      <c r="AV1941" s="35"/>
      <c r="AW1941" s="35"/>
      <c r="AX1941" s="35"/>
      <c r="AY1941" s="35"/>
      <c r="AZ1941" s="17">
        <f t="shared" ref="AZ1941" si="4383">AZ1940+1</f>
        <v>47957</v>
      </c>
      <c r="BA1941" s="216">
        <f t="shared" si="4364"/>
        <v>6</v>
      </c>
      <c r="BB1941" s="216">
        <f t="shared" ref="BB1941" si="4384">BB1940+1</f>
        <v>1936</v>
      </c>
      <c r="BC1941" s="16">
        <f t="shared" si="4366"/>
        <v>5.3041095890410963</v>
      </c>
      <c r="BD1941" s="16">
        <f>IF(Template!$F$7="Linear interpolation",LinInterp($AO$5:$AO$18,$AM$5:$AM$18,BC1941),CubicSpline($AO$5:$AO$18,$AM$5:$AM$18,BC1941))</f>
        <v>13.960565291585855</v>
      </c>
      <c r="BE1941" s="221">
        <f t="shared" si="4301"/>
        <v>2.0000119510009164</v>
      </c>
      <c r="BF1941" s="221">
        <f>BE1941/PRODUCT($BG$6:BG1940)</f>
        <v>1.0003744659948375</v>
      </c>
      <c r="BG1941" s="16">
        <f t="shared" si="4367"/>
        <v>1.0003742754722276</v>
      </c>
      <c r="BH1941" s="10">
        <f t="shared" si="4368"/>
        <v>13.6610547363063</v>
      </c>
      <c r="BI1941" s="90"/>
      <c r="BJ1941" s="17">
        <f t="shared" si="4351"/>
        <v>47934</v>
      </c>
      <c r="BK1941" s="16">
        <f t="shared" si="4344"/>
        <v>13.499696864781917</v>
      </c>
      <c r="BL1941" s="10">
        <f ca="1">IFERROR(AVERAGE(INDIRECT("BK"&amp;AC1941-Template!$F$10+1):INDIRECT("BK"&amp;AC1941)),0)</f>
        <v>13.383754793362067</v>
      </c>
      <c r="BM1941" s="35"/>
      <c r="BN1941" s="86"/>
      <c r="BO1941" s="35"/>
      <c r="BP1941" s="35"/>
      <c r="BQ1941" s="35"/>
      <c r="BR1941" s="35"/>
      <c r="BS1941" s="35"/>
      <c r="BT1941" s="35"/>
      <c r="BU1941" s="35"/>
      <c r="BV1941" s="35"/>
      <c r="BW1941" s="35"/>
      <c r="BX1941" s="35"/>
      <c r="BY1941" s="35"/>
      <c r="BZ1941" s="35"/>
      <c r="CA1941" s="35"/>
      <c r="CB1941" s="35"/>
      <c r="CC1941" s="35"/>
      <c r="CD1941" s="35"/>
      <c r="CE1941" s="35"/>
      <c r="CF1941" s="35"/>
      <c r="CG1941" s="35"/>
      <c r="CH1941" s="35"/>
    </row>
    <row r="1942" spans="1:86" ht="15.6" x14ac:dyDescent="0.3">
      <c r="A1942" s="35"/>
      <c r="B1942" s="86"/>
      <c r="C1942" s="35"/>
      <c r="D1942" s="35"/>
      <c r="E1942" s="35"/>
      <c r="F1942" s="35"/>
      <c r="G1942" s="35"/>
      <c r="H1942" s="35"/>
      <c r="I1942" s="35"/>
      <c r="J1942" s="35"/>
      <c r="K1942" s="35"/>
      <c r="L1942" s="35"/>
      <c r="M1942" s="35"/>
      <c r="N1942" s="35"/>
      <c r="O1942" s="35"/>
      <c r="P1942" s="35"/>
      <c r="Q1942" s="35"/>
      <c r="R1942" s="35"/>
      <c r="S1942" s="35"/>
      <c r="T1942" s="17">
        <f t="shared" si="4345"/>
        <v>47958</v>
      </c>
      <c r="U1942" s="216">
        <f t="shared" si="4338"/>
        <v>7</v>
      </c>
      <c r="V1942" s="216">
        <f t="shared" si="4345"/>
        <v>1937</v>
      </c>
      <c r="W1942" s="16">
        <f t="shared" si="4352"/>
        <v>5.3068493150684928</v>
      </c>
      <c r="X1942" s="16" t="e">
        <f>IF(Template!$F$7="Linear interpolation",LinInterp($I$5:$I$22,$G$5:$G$22,W1942),CubicSpline($I$5:$I$22,$G$5:$G$22,W1942))</f>
        <v>#VALUE!</v>
      </c>
      <c r="Y1942" s="221" t="e">
        <f t="shared" si="4339"/>
        <v>#VALUE!</v>
      </c>
      <c r="Z1942" s="221" t="e">
        <f>Y1942/PRODUCT($AA$6:AA1941)</f>
        <v>#VALUE!</v>
      </c>
      <c r="AA1942" s="16" t="e">
        <f t="shared" si="4346"/>
        <v>#VALUE!</v>
      </c>
      <c r="AB1942" s="10" t="e">
        <f t="shared" si="4347"/>
        <v>#VALUE!</v>
      </c>
      <c r="AC1942" s="90">
        <f t="shared" si="4340"/>
        <v>1942</v>
      </c>
      <c r="AD1942" s="17">
        <f t="shared" si="4348"/>
        <v>47935</v>
      </c>
      <c r="AE1942" s="16" t="e">
        <f t="shared" si="4341"/>
        <v>#VALUE!</v>
      </c>
      <c r="AF1942" s="10">
        <f ca="1">IFERROR(AVERAGE(INDIRECT("AE"&amp;AC1942-Template!$F$10+1):INDIRECT("AE"&amp;AC1942)),0)</f>
        <v>0</v>
      </c>
      <c r="AG1942" s="35"/>
      <c r="AH1942" s="86"/>
      <c r="AI1942" s="35"/>
      <c r="AJ1942" s="35"/>
      <c r="AK1942" s="35"/>
      <c r="AL1942" s="35"/>
      <c r="AM1942" s="35"/>
      <c r="AN1942" s="35"/>
      <c r="AO1942" s="35"/>
      <c r="AP1942" s="35"/>
      <c r="AQ1942" s="35"/>
      <c r="AR1942" s="35"/>
      <c r="AS1942" s="35"/>
      <c r="AT1942" s="35"/>
      <c r="AU1942" s="35"/>
      <c r="AV1942" s="35"/>
      <c r="AW1942" s="35"/>
      <c r="AX1942" s="35"/>
      <c r="AY1942" s="35"/>
      <c r="AZ1942" s="17">
        <f t="shared" ref="AZ1942" si="4385">AZ1941+1</f>
        <v>47958</v>
      </c>
      <c r="BA1942" s="216">
        <f t="shared" si="4364"/>
        <v>7</v>
      </c>
      <c r="BB1942" s="216">
        <f t="shared" ref="BB1942" si="4386">BB1941+1</f>
        <v>1937</v>
      </c>
      <c r="BC1942" s="16">
        <f t="shared" si="4366"/>
        <v>5.3068493150684928</v>
      </c>
      <c r="BD1942" s="16">
        <f>IF(Template!$F$7="Linear interpolation",LinInterp($AO$5:$AO$18,$AM$5:$AM$18,BC1942),CubicSpline($AO$5:$AO$18,$AM$5:$AM$18,BC1942))</f>
        <v>13.960920728864146</v>
      </c>
      <c r="BE1942" s="221">
        <f t="shared" si="4301"/>
        <v>2.0007612666613706</v>
      </c>
      <c r="BF1942" s="221">
        <f>BE1942/PRODUCT($BG$6:BG1941)</f>
        <v>1.0003748461141548</v>
      </c>
      <c r="BG1942" s="16">
        <f t="shared" si="4367"/>
        <v>1.0003742754722276</v>
      </c>
      <c r="BH1942" s="10">
        <f t="shared" si="4368"/>
        <v>13.6610547363063</v>
      </c>
      <c r="BI1942" s="90"/>
      <c r="BJ1942" s="17">
        <f t="shared" si="4351"/>
        <v>47935</v>
      </c>
      <c r="BK1942" s="16">
        <f t="shared" si="4344"/>
        <v>13.50737165315663</v>
      </c>
      <c r="BL1942" s="10">
        <f ca="1">IFERROR(AVERAGE(INDIRECT("BK"&amp;AC1942-Template!$F$10+1):INDIRECT("BK"&amp;AC1942)),0)</f>
        <v>13.391877252448117</v>
      </c>
      <c r="BM1942" s="35"/>
      <c r="BN1942" s="86"/>
      <c r="BO1942" s="35"/>
      <c r="BP1942" s="35"/>
      <c r="BQ1942" s="35"/>
      <c r="BR1942" s="35"/>
      <c r="BS1942" s="35"/>
      <c r="BT1942" s="35"/>
      <c r="BU1942" s="35"/>
      <c r="BV1942" s="35"/>
      <c r="BW1942" s="35"/>
      <c r="BX1942" s="35"/>
      <c r="BY1942" s="35"/>
      <c r="BZ1942" s="35"/>
      <c r="CA1942" s="35"/>
      <c r="CB1942" s="35"/>
      <c r="CC1942" s="35"/>
      <c r="CD1942" s="35"/>
      <c r="CE1942" s="35"/>
      <c r="CF1942" s="35"/>
      <c r="CG1942" s="35"/>
      <c r="CH1942" s="35"/>
    </row>
    <row r="1943" spans="1:86" ht="15.6" x14ac:dyDescent="0.3">
      <c r="A1943" s="35"/>
      <c r="B1943" s="86"/>
      <c r="C1943" s="35"/>
      <c r="D1943" s="35"/>
      <c r="E1943" s="35"/>
      <c r="F1943" s="35"/>
      <c r="G1943" s="35"/>
      <c r="H1943" s="35"/>
      <c r="I1943" s="35"/>
      <c r="J1943" s="35"/>
      <c r="K1943" s="35"/>
      <c r="L1943" s="35"/>
      <c r="M1943" s="35"/>
      <c r="N1943" s="35"/>
      <c r="O1943" s="35"/>
      <c r="P1943" s="35"/>
      <c r="Q1943" s="35"/>
      <c r="R1943" s="35"/>
      <c r="S1943" s="35"/>
      <c r="T1943" s="17">
        <f t="shared" si="4345"/>
        <v>47959</v>
      </c>
      <c r="U1943" s="216">
        <f t="shared" si="4338"/>
        <v>1</v>
      </c>
      <c r="V1943" s="216">
        <f t="shared" si="4345"/>
        <v>1938</v>
      </c>
      <c r="W1943" s="16">
        <f t="shared" si="4352"/>
        <v>5.3095890410958901</v>
      </c>
      <c r="X1943" s="16" t="e">
        <f>IF(Template!$F$7="Linear interpolation",LinInterp($I$5:$I$22,$G$5:$G$22,W1943),CubicSpline($I$5:$I$22,$G$5:$G$22,W1943))</f>
        <v>#VALUE!</v>
      </c>
      <c r="Y1943" s="221" t="e">
        <f t="shared" si="4339"/>
        <v>#VALUE!</v>
      </c>
      <c r="Z1943" s="221" t="e">
        <f>Y1943/PRODUCT($AA$6:AA1942)</f>
        <v>#VALUE!</v>
      </c>
      <c r="AA1943" s="16" t="e">
        <f t="shared" si="4346"/>
        <v>#VALUE!</v>
      </c>
      <c r="AB1943" s="10" t="e">
        <f t="shared" si="4347"/>
        <v>#VALUE!</v>
      </c>
      <c r="AC1943" s="90">
        <f t="shared" si="4340"/>
        <v>1943</v>
      </c>
      <c r="AD1943" s="17">
        <f t="shared" si="4348"/>
        <v>47936</v>
      </c>
      <c r="AE1943" s="16" t="e">
        <f t="shared" si="4341"/>
        <v>#VALUE!</v>
      </c>
      <c r="AF1943" s="10">
        <f ca="1">IFERROR(AVERAGE(INDIRECT("AE"&amp;AC1943-Template!$F$10+1):INDIRECT("AE"&amp;AC1943)),0)</f>
        <v>0</v>
      </c>
      <c r="AG1943" s="35"/>
      <c r="AH1943" s="86"/>
      <c r="AI1943" s="35"/>
      <c r="AJ1943" s="35"/>
      <c r="AK1943" s="35"/>
      <c r="AL1943" s="35"/>
      <c r="AM1943" s="35"/>
      <c r="AN1943" s="35"/>
      <c r="AO1943" s="35"/>
      <c r="AP1943" s="35"/>
      <c r="AQ1943" s="35"/>
      <c r="AR1943" s="35"/>
      <c r="AS1943" s="35"/>
      <c r="AT1943" s="35"/>
      <c r="AU1943" s="35"/>
      <c r="AV1943" s="35"/>
      <c r="AW1943" s="35"/>
      <c r="AX1943" s="35"/>
      <c r="AY1943" s="35"/>
      <c r="AZ1943" s="17">
        <f t="shared" ref="AZ1943" si="4387">AZ1942+1</f>
        <v>47959</v>
      </c>
      <c r="BA1943" s="216">
        <f t="shared" si="4364"/>
        <v>1</v>
      </c>
      <c r="BB1943" s="216">
        <f t="shared" ref="BB1943" si="4388">BB1942+1</f>
        <v>1938</v>
      </c>
      <c r="BC1943" s="16">
        <f t="shared" si="4366"/>
        <v>5.3095890410958901</v>
      </c>
      <c r="BD1943" s="16">
        <f>IF(Template!$F$7="Linear interpolation",LinInterp($AO$5:$AO$18,$AM$5:$AM$18,BC1943),CubicSpline($AO$5:$AO$18,$AM$5:$AM$18,BC1943))</f>
        <v>13.961279848365011</v>
      </c>
      <c r="BE1943" s="221">
        <f t="shared" si="4301"/>
        <v>2.0015112405371243</v>
      </c>
      <c r="BF1943" s="221">
        <f>BE1943/PRODUCT($BG$6:BG1942)</f>
        <v>1.0003754149019095</v>
      </c>
      <c r="BG1943" s="16">
        <f t="shared" si="4367"/>
        <v>1.0003754149019095</v>
      </c>
      <c r="BH1943" s="10">
        <f t="shared" si="4368"/>
        <v>13.70264391969711</v>
      </c>
      <c r="BI1943" s="90"/>
      <c r="BJ1943" s="17">
        <f t="shared" si="4351"/>
        <v>47936</v>
      </c>
      <c r="BK1943" s="16">
        <f t="shared" si="4344"/>
        <v>13.50737165315663</v>
      </c>
      <c r="BL1943" s="10">
        <f ca="1">IFERROR(AVERAGE(INDIRECT("BK"&amp;AC1943-Template!$F$10+1):INDIRECT("BK"&amp;AC1943)),0)</f>
        <v>13.399714449920129</v>
      </c>
      <c r="BM1943" s="35"/>
      <c r="BN1943" s="86"/>
      <c r="BO1943" s="35"/>
      <c r="BP1943" s="35"/>
      <c r="BQ1943" s="35"/>
      <c r="BR1943" s="35"/>
      <c r="BS1943" s="35"/>
      <c r="BT1943" s="35"/>
      <c r="BU1943" s="35"/>
      <c r="BV1943" s="35"/>
      <c r="BW1943" s="35"/>
      <c r="BX1943" s="35"/>
      <c r="BY1943" s="35"/>
      <c r="BZ1943" s="35"/>
      <c r="CA1943" s="35"/>
      <c r="CB1943" s="35"/>
      <c r="CC1943" s="35"/>
      <c r="CD1943" s="35"/>
      <c r="CE1943" s="35"/>
      <c r="CF1943" s="35"/>
      <c r="CG1943" s="35"/>
      <c r="CH1943" s="35"/>
    </row>
    <row r="1944" spans="1:86" ht="15.6" x14ac:dyDescent="0.3">
      <c r="A1944" s="35"/>
      <c r="B1944" s="86"/>
      <c r="C1944" s="35"/>
      <c r="D1944" s="35"/>
      <c r="E1944" s="35"/>
      <c r="F1944" s="35"/>
      <c r="G1944" s="35"/>
      <c r="H1944" s="35"/>
      <c r="I1944" s="35"/>
      <c r="J1944" s="35"/>
      <c r="K1944" s="35"/>
      <c r="L1944" s="35"/>
      <c r="M1944" s="35"/>
      <c r="N1944" s="35"/>
      <c r="O1944" s="35"/>
      <c r="P1944" s="35"/>
      <c r="Q1944" s="35"/>
      <c r="R1944" s="35"/>
      <c r="S1944" s="35"/>
      <c r="T1944" s="17">
        <f t="shared" si="4345"/>
        <v>47960</v>
      </c>
      <c r="U1944" s="216">
        <f t="shared" si="4338"/>
        <v>2</v>
      </c>
      <c r="V1944" s="216">
        <f t="shared" si="4345"/>
        <v>1939</v>
      </c>
      <c r="W1944" s="16">
        <f t="shared" si="4352"/>
        <v>5.3123287671232875</v>
      </c>
      <c r="X1944" s="16" t="e">
        <f>IF(Template!$F$7="Linear interpolation",LinInterp($I$5:$I$22,$G$5:$G$22,W1944),CubicSpline($I$5:$I$22,$G$5:$G$22,W1944))</f>
        <v>#VALUE!</v>
      </c>
      <c r="Y1944" s="221" t="e">
        <f t="shared" si="4339"/>
        <v>#VALUE!</v>
      </c>
      <c r="Z1944" s="221" t="e">
        <f>Y1944/PRODUCT($AA$6:AA1943)</f>
        <v>#VALUE!</v>
      </c>
      <c r="AA1944" s="16" t="e">
        <f t="shared" si="4346"/>
        <v>#VALUE!</v>
      </c>
      <c r="AB1944" s="10" t="e">
        <f t="shared" si="4347"/>
        <v>#VALUE!</v>
      </c>
      <c r="AC1944" s="90">
        <f t="shared" si="4340"/>
        <v>1944</v>
      </c>
      <c r="AD1944" s="17">
        <f t="shared" si="4348"/>
        <v>47937</v>
      </c>
      <c r="AE1944" s="16" t="e">
        <f t="shared" si="4341"/>
        <v>#VALUE!</v>
      </c>
      <c r="AF1944" s="10">
        <f ca="1">IFERROR(AVERAGE(INDIRECT("AE"&amp;AC1944-Template!$F$10+1):INDIRECT("AE"&amp;AC1944)),0)</f>
        <v>0</v>
      </c>
      <c r="AG1944" s="35"/>
      <c r="AH1944" s="86"/>
      <c r="AI1944" s="35"/>
      <c r="AJ1944" s="35"/>
      <c r="AK1944" s="35"/>
      <c r="AL1944" s="35"/>
      <c r="AM1944" s="35"/>
      <c r="AN1944" s="35"/>
      <c r="AO1944" s="35"/>
      <c r="AP1944" s="35"/>
      <c r="AQ1944" s="35"/>
      <c r="AR1944" s="35"/>
      <c r="AS1944" s="35"/>
      <c r="AT1944" s="35"/>
      <c r="AU1944" s="35"/>
      <c r="AV1944" s="35"/>
      <c r="AW1944" s="35"/>
      <c r="AX1944" s="35"/>
      <c r="AY1944" s="35"/>
      <c r="AZ1944" s="17">
        <f t="shared" ref="AZ1944" si="4389">AZ1943+1</f>
        <v>47960</v>
      </c>
      <c r="BA1944" s="216">
        <f t="shared" si="4364"/>
        <v>2</v>
      </c>
      <c r="BB1944" s="216">
        <f t="shared" ref="BB1944" si="4390">BB1943+1</f>
        <v>1939</v>
      </c>
      <c r="BC1944" s="16">
        <f t="shared" si="4366"/>
        <v>5.3123287671232875</v>
      </c>
      <c r="BD1944" s="16">
        <f>IF(Template!$F$7="Linear interpolation",LinInterp($AO$5:$AO$18,$AM$5:$AM$18,BC1944),CubicSpline($AO$5:$AO$18,$AM$5:$AM$18,BC1944))</f>
        <v>13.961642624464238</v>
      </c>
      <c r="BE1944" s="221">
        <f t="shared" si="4301"/>
        <v>2.0022618712945301</v>
      </c>
      <c r="BF1944" s="221">
        <f>BE1944/PRODUCT($BG$6:BG1943)</f>
        <v>1.0003750319969247</v>
      </c>
      <c r="BG1944" s="16">
        <f t="shared" si="4367"/>
        <v>1.0003750319969247</v>
      </c>
      <c r="BH1944" s="10">
        <f t="shared" si="4368"/>
        <v>13.688667887750805</v>
      </c>
      <c r="BI1944" s="90"/>
      <c r="BJ1944" s="17">
        <f t="shared" si="4351"/>
        <v>47937</v>
      </c>
      <c r="BK1944" s="16">
        <f t="shared" si="4344"/>
        <v>13.50737165315663</v>
      </c>
      <c r="BL1944" s="10">
        <f ca="1">IFERROR(AVERAGE(INDIRECT("BK"&amp;AC1944-Template!$F$10+1):INDIRECT("BK"&amp;AC1944)),0)</f>
        <v>13.407267358408035</v>
      </c>
      <c r="BM1944" s="35"/>
      <c r="BN1944" s="86"/>
      <c r="BO1944" s="35"/>
      <c r="BP1944" s="35"/>
      <c r="BQ1944" s="35"/>
      <c r="BR1944" s="35"/>
      <c r="BS1944" s="35"/>
      <c r="BT1944" s="35"/>
      <c r="BU1944" s="35"/>
      <c r="BV1944" s="35"/>
      <c r="BW1944" s="35"/>
      <c r="BX1944" s="35"/>
      <c r="BY1944" s="35"/>
      <c r="BZ1944" s="35"/>
      <c r="CA1944" s="35"/>
      <c r="CB1944" s="35"/>
      <c r="CC1944" s="35"/>
      <c r="CD1944" s="35"/>
      <c r="CE1944" s="35"/>
      <c r="CF1944" s="35"/>
      <c r="CG1944" s="35"/>
      <c r="CH1944" s="35"/>
    </row>
    <row r="1945" spans="1:86" ht="15.6" x14ac:dyDescent="0.3">
      <c r="A1945" s="35"/>
      <c r="B1945" s="86"/>
      <c r="C1945" s="35"/>
      <c r="D1945" s="35"/>
      <c r="E1945" s="35"/>
      <c r="F1945" s="35"/>
      <c r="G1945" s="35"/>
      <c r="H1945" s="35"/>
      <c r="I1945" s="35"/>
      <c r="J1945" s="35"/>
      <c r="K1945" s="35"/>
      <c r="L1945" s="35"/>
      <c r="M1945" s="35"/>
      <c r="N1945" s="35"/>
      <c r="O1945" s="35"/>
      <c r="P1945" s="35"/>
      <c r="Q1945" s="35"/>
      <c r="R1945" s="35"/>
      <c r="S1945" s="35"/>
      <c r="T1945" s="17">
        <f t="shared" si="4345"/>
        <v>47961</v>
      </c>
      <c r="U1945" s="216">
        <f t="shared" si="4338"/>
        <v>3</v>
      </c>
      <c r="V1945" s="216">
        <f t="shared" si="4345"/>
        <v>1940</v>
      </c>
      <c r="W1945" s="16">
        <f t="shared" si="4352"/>
        <v>5.3150684931506849</v>
      </c>
      <c r="X1945" s="16" t="e">
        <f>IF(Template!$F$7="Linear interpolation",LinInterp($I$5:$I$22,$G$5:$G$22,W1945),CubicSpline($I$5:$I$22,$G$5:$G$22,W1945))</f>
        <v>#VALUE!</v>
      </c>
      <c r="Y1945" s="221" t="e">
        <f t="shared" si="4339"/>
        <v>#VALUE!</v>
      </c>
      <c r="Z1945" s="221" t="e">
        <f>Y1945/PRODUCT($AA$6:AA1944)</f>
        <v>#VALUE!</v>
      </c>
      <c r="AA1945" s="16" t="e">
        <f t="shared" si="4346"/>
        <v>#VALUE!</v>
      </c>
      <c r="AB1945" s="10" t="e">
        <f t="shared" si="4347"/>
        <v>#VALUE!</v>
      </c>
      <c r="AC1945" s="90">
        <f t="shared" si="4340"/>
        <v>1945</v>
      </c>
      <c r="AD1945" s="17">
        <f t="shared" si="4348"/>
        <v>47938</v>
      </c>
      <c r="AE1945" s="16" t="e">
        <f t="shared" si="4341"/>
        <v>#VALUE!</v>
      </c>
      <c r="AF1945" s="10">
        <f ca="1">IFERROR(AVERAGE(INDIRECT("AE"&amp;AC1945-Template!$F$10+1):INDIRECT("AE"&amp;AC1945)),0)</f>
        <v>0</v>
      </c>
      <c r="AG1945" s="35"/>
      <c r="AH1945" s="86"/>
      <c r="AI1945" s="35"/>
      <c r="AJ1945" s="35"/>
      <c r="AK1945" s="35"/>
      <c r="AL1945" s="35"/>
      <c r="AM1945" s="35"/>
      <c r="AN1945" s="35"/>
      <c r="AO1945" s="35"/>
      <c r="AP1945" s="35"/>
      <c r="AQ1945" s="35"/>
      <c r="AR1945" s="35"/>
      <c r="AS1945" s="35"/>
      <c r="AT1945" s="35"/>
      <c r="AU1945" s="35"/>
      <c r="AV1945" s="35"/>
      <c r="AW1945" s="35"/>
      <c r="AX1945" s="35"/>
      <c r="AY1945" s="35"/>
      <c r="AZ1945" s="17">
        <f t="shared" ref="AZ1945" si="4391">AZ1944+1</f>
        <v>47961</v>
      </c>
      <c r="BA1945" s="216">
        <f t="shared" si="4364"/>
        <v>3</v>
      </c>
      <c r="BB1945" s="216">
        <f t="shared" ref="BB1945" si="4392">BB1944+1</f>
        <v>1940</v>
      </c>
      <c r="BC1945" s="16">
        <f t="shared" si="4366"/>
        <v>5.3150684931506849</v>
      </c>
      <c r="BD1945" s="16">
        <f>IF(Template!$F$7="Linear interpolation",LinInterp($AO$5:$AO$18,$AM$5:$AM$18,BC1945),CubicSpline($AO$5:$AO$18,$AM$5:$AM$18,BC1945))</f>
        <v>13.962009031537615</v>
      </c>
      <c r="BE1945" s="221">
        <f t="shared" si="4301"/>
        <v>2.0030131575927701</v>
      </c>
      <c r="BF1945" s="221">
        <f>BE1945/PRODUCT($BG$6:BG1944)</f>
        <v>1.0003752188008026</v>
      </c>
      <c r="BG1945" s="16">
        <f t="shared" si="4367"/>
        <v>1.0003752188008026</v>
      </c>
      <c r="BH1945" s="10">
        <f t="shared" si="4368"/>
        <v>13.69548622929495</v>
      </c>
      <c r="BI1945" s="90"/>
      <c r="BJ1945" s="17">
        <f t="shared" si="4351"/>
        <v>47938</v>
      </c>
      <c r="BK1945" s="16">
        <f t="shared" si="4344"/>
        <v>13.553101844387072</v>
      </c>
      <c r="BL1945" s="10">
        <f ca="1">IFERROR(AVERAGE(INDIRECT("BK"&amp;AC1945-Template!$F$10+1):INDIRECT("BK"&amp;AC1945)),0)</f>
        <v>13.416344606603621</v>
      </c>
      <c r="BM1945" s="35"/>
      <c r="BN1945" s="86"/>
      <c r="BO1945" s="35"/>
      <c r="BP1945" s="35"/>
      <c r="BQ1945" s="35"/>
      <c r="BR1945" s="35"/>
      <c r="BS1945" s="35"/>
      <c r="BT1945" s="35"/>
      <c r="BU1945" s="35"/>
      <c r="BV1945" s="35"/>
      <c r="BW1945" s="35"/>
      <c r="BX1945" s="35"/>
      <c r="BY1945" s="35"/>
      <c r="BZ1945" s="35"/>
      <c r="CA1945" s="35"/>
      <c r="CB1945" s="35"/>
      <c r="CC1945" s="35"/>
      <c r="CD1945" s="35"/>
      <c r="CE1945" s="35"/>
      <c r="CF1945" s="35"/>
      <c r="CG1945" s="35"/>
      <c r="CH1945" s="35"/>
    </row>
    <row r="1946" spans="1:86" ht="15.6" x14ac:dyDescent="0.3">
      <c r="A1946" s="35"/>
      <c r="B1946" s="86"/>
      <c r="C1946" s="35"/>
      <c r="D1946" s="35"/>
      <c r="E1946" s="35"/>
      <c r="F1946" s="35"/>
      <c r="G1946" s="35"/>
      <c r="H1946" s="35"/>
      <c r="I1946" s="35"/>
      <c r="J1946" s="35"/>
      <c r="K1946" s="35"/>
      <c r="L1946" s="35"/>
      <c r="M1946" s="35"/>
      <c r="N1946" s="35"/>
      <c r="O1946" s="35"/>
      <c r="P1946" s="35"/>
      <c r="Q1946" s="35"/>
      <c r="R1946" s="35"/>
      <c r="S1946" s="35"/>
      <c r="T1946" s="17">
        <f t="shared" si="4345"/>
        <v>47962</v>
      </c>
      <c r="U1946" s="216">
        <f t="shared" si="4338"/>
        <v>4</v>
      </c>
      <c r="V1946" s="216">
        <f t="shared" si="4345"/>
        <v>1941</v>
      </c>
      <c r="W1946" s="16">
        <f t="shared" si="4352"/>
        <v>5.3178082191780822</v>
      </c>
      <c r="X1946" s="16" t="e">
        <f>IF(Template!$F$7="Linear interpolation",LinInterp($I$5:$I$22,$G$5:$G$22,W1946),CubicSpline($I$5:$I$22,$G$5:$G$22,W1946))</f>
        <v>#VALUE!</v>
      </c>
      <c r="Y1946" s="221" t="e">
        <f t="shared" si="4339"/>
        <v>#VALUE!</v>
      </c>
      <c r="Z1946" s="221" t="e">
        <f>Y1946/PRODUCT($AA$6:AA1945)</f>
        <v>#VALUE!</v>
      </c>
      <c r="AA1946" s="16" t="e">
        <f t="shared" si="4346"/>
        <v>#VALUE!</v>
      </c>
      <c r="AB1946" s="10" t="e">
        <f t="shared" si="4347"/>
        <v>#VALUE!</v>
      </c>
      <c r="AC1946" s="90">
        <f t="shared" si="4340"/>
        <v>1946</v>
      </c>
      <c r="AD1946" s="17">
        <f t="shared" si="4348"/>
        <v>47939</v>
      </c>
      <c r="AE1946" s="16" t="e">
        <f t="shared" si="4341"/>
        <v>#VALUE!</v>
      </c>
      <c r="AF1946" s="10">
        <f ca="1">IFERROR(AVERAGE(INDIRECT("AE"&amp;AC1946-Template!$F$10+1):INDIRECT("AE"&amp;AC1946)),0)</f>
        <v>0</v>
      </c>
      <c r="AG1946" s="35"/>
      <c r="AH1946" s="86"/>
      <c r="AI1946" s="35"/>
      <c r="AJ1946" s="35"/>
      <c r="AK1946" s="35"/>
      <c r="AL1946" s="35"/>
      <c r="AM1946" s="35"/>
      <c r="AN1946" s="35"/>
      <c r="AO1946" s="35"/>
      <c r="AP1946" s="35"/>
      <c r="AQ1946" s="35"/>
      <c r="AR1946" s="35"/>
      <c r="AS1946" s="35"/>
      <c r="AT1946" s="35"/>
      <c r="AU1946" s="35"/>
      <c r="AV1946" s="35"/>
      <c r="AW1946" s="35"/>
      <c r="AX1946" s="35"/>
      <c r="AY1946" s="35"/>
      <c r="AZ1946" s="17">
        <f t="shared" ref="AZ1946" si="4393">AZ1945+1</f>
        <v>47962</v>
      </c>
      <c r="BA1946" s="216">
        <f t="shared" si="4364"/>
        <v>4</v>
      </c>
      <c r="BB1946" s="216">
        <f t="shared" ref="BB1946" si="4394">BB1945+1</f>
        <v>1941</v>
      </c>
      <c r="BC1946" s="16">
        <f t="shared" si="4366"/>
        <v>5.3178082191780822</v>
      </c>
      <c r="BD1946" s="16">
        <f>IF(Template!$F$7="Linear interpolation",LinInterp($AO$5:$AO$18,$AM$5:$AM$18,BC1946),CubicSpline($AO$5:$AO$18,$AM$5:$AM$18,BC1946))</f>
        <v>13.962379043960929</v>
      </c>
      <c r="BE1946" s="221">
        <f t="shared" si="4301"/>
        <v>2.0037650980838442</v>
      </c>
      <c r="BF1946" s="221">
        <f>BE1946/PRODUCT($BG$6:BG1945)</f>
        <v>1.0003754046688229</v>
      </c>
      <c r="BG1946" s="16">
        <f t="shared" si="4367"/>
        <v>1.0003754046688229</v>
      </c>
      <c r="BH1946" s="10">
        <f t="shared" si="4368"/>
        <v>13.702270412036199</v>
      </c>
      <c r="BI1946" s="90"/>
      <c r="BJ1946" s="17">
        <f t="shared" si="4351"/>
        <v>47939</v>
      </c>
      <c r="BK1946" s="16">
        <f t="shared" si="4344"/>
        <v>13.537751797755625</v>
      </c>
      <c r="BL1946" s="10">
        <f ca="1">IFERROR(AVERAGE(INDIRECT("BK"&amp;AC1946-Template!$F$10+1):INDIRECT("BK"&amp;AC1946)),0)</f>
        <v>13.424910186578163</v>
      </c>
      <c r="BM1946" s="35"/>
      <c r="BN1946" s="86"/>
      <c r="BO1946" s="35"/>
      <c r="BP1946" s="35"/>
      <c r="BQ1946" s="35"/>
      <c r="BR1946" s="35"/>
      <c r="BS1946" s="35"/>
      <c r="BT1946" s="35"/>
      <c r="BU1946" s="35"/>
      <c r="BV1946" s="35"/>
      <c r="BW1946" s="35"/>
      <c r="BX1946" s="35"/>
      <c r="BY1946" s="35"/>
      <c r="BZ1946" s="35"/>
      <c r="CA1946" s="35"/>
      <c r="CB1946" s="35"/>
      <c r="CC1946" s="35"/>
      <c r="CD1946" s="35"/>
      <c r="CE1946" s="35"/>
      <c r="CF1946" s="35"/>
      <c r="CG1946" s="35"/>
      <c r="CH1946" s="35"/>
    </row>
    <row r="1947" spans="1:86" ht="15.6" x14ac:dyDescent="0.3">
      <c r="A1947" s="35"/>
      <c r="B1947" s="86"/>
      <c r="C1947" s="35"/>
      <c r="D1947" s="35"/>
      <c r="E1947" s="35"/>
      <c r="F1947" s="35"/>
      <c r="G1947" s="35"/>
      <c r="H1947" s="35"/>
      <c r="I1947" s="35"/>
      <c r="J1947" s="35"/>
      <c r="K1947" s="35"/>
      <c r="L1947" s="35"/>
      <c r="M1947" s="35"/>
      <c r="N1947" s="35"/>
      <c r="O1947" s="35"/>
      <c r="P1947" s="35"/>
      <c r="Q1947" s="35"/>
      <c r="R1947" s="35"/>
      <c r="S1947" s="35"/>
      <c r="T1947" s="17">
        <f t="shared" si="4345"/>
        <v>47963</v>
      </c>
      <c r="U1947" s="216">
        <f t="shared" si="4338"/>
        <v>5</v>
      </c>
      <c r="V1947" s="216">
        <f t="shared" si="4345"/>
        <v>1942</v>
      </c>
      <c r="W1947" s="16">
        <f t="shared" si="4352"/>
        <v>5.3205479452054796</v>
      </c>
      <c r="X1947" s="16" t="e">
        <f>IF(Template!$F$7="Linear interpolation",LinInterp($I$5:$I$22,$G$5:$G$22,W1947),CubicSpline($I$5:$I$22,$G$5:$G$22,W1947))</f>
        <v>#VALUE!</v>
      </c>
      <c r="Y1947" s="221" t="e">
        <f t="shared" si="4339"/>
        <v>#VALUE!</v>
      </c>
      <c r="Z1947" s="221" t="e">
        <f>Y1947/PRODUCT($AA$6:AA1946)</f>
        <v>#VALUE!</v>
      </c>
      <c r="AA1947" s="16" t="e">
        <f t="shared" si="4346"/>
        <v>#VALUE!</v>
      </c>
      <c r="AB1947" s="10" t="e">
        <f t="shared" si="4347"/>
        <v>#VALUE!</v>
      </c>
      <c r="AC1947" s="90">
        <f t="shared" si="4340"/>
        <v>1947</v>
      </c>
      <c r="AD1947" s="17">
        <f t="shared" si="4348"/>
        <v>47940</v>
      </c>
      <c r="AE1947" s="16" t="e">
        <f t="shared" si="4341"/>
        <v>#VALUE!</v>
      </c>
      <c r="AF1947" s="10">
        <f ca="1">IFERROR(AVERAGE(INDIRECT("AE"&amp;AC1947-Template!$F$10+1):INDIRECT("AE"&amp;AC1947)),0)</f>
        <v>0</v>
      </c>
      <c r="AG1947" s="35"/>
      <c r="AH1947" s="86"/>
      <c r="AI1947" s="35"/>
      <c r="AJ1947" s="35"/>
      <c r="AK1947" s="35"/>
      <c r="AL1947" s="35"/>
      <c r="AM1947" s="35"/>
      <c r="AN1947" s="35"/>
      <c r="AO1947" s="35"/>
      <c r="AP1947" s="35"/>
      <c r="AQ1947" s="35"/>
      <c r="AR1947" s="35"/>
      <c r="AS1947" s="35"/>
      <c r="AT1947" s="35"/>
      <c r="AU1947" s="35"/>
      <c r="AV1947" s="35"/>
      <c r="AW1947" s="35"/>
      <c r="AX1947" s="35"/>
      <c r="AY1947" s="35"/>
      <c r="AZ1947" s="17">
        <f t="shared" ref="AZ1947" si="4395">AZ1946+1</f>
        <v>47963</v>
      </c>
      <c r="BA1947" s="216">
        <f t="shared" si="4364"/>
        <v>5</v>
      </c>
      <c r="BB1947" s="216">
        <f t="shared" ref="BB1947" si="4396">BB1946+1</f>
        <v>1942</v>
      </c>
      <c r="BC1947" s="16">
        <f t="shared" si="4366"/>
        <v>5.3205479452054796</v>
      </c>
      <c r="BD1947" s="16">
        <f>IF(Template!$F$7="Linear interpolation",LinInterp($AO$5:$AO$18,$AM$5:$AM$18,BC1947),CubicSpline($AO$5:$AO$18,$AM$5:$AM$18,BC1947))</f>
        <v>13.962752636109965</v>
      </c>
      <c r="BE1947" s="221">
        <f t="shared" si="4301"/>
        <v>2.0045176914125484</v>
      </c>
      <c r="BF1947" s="221">
        <f>BE1947/PRODUCT($BG$6:BG1946)</f>
        <v>1.0003755895985134</v>
      </c>
      <c r="BG1947" s="16">
        <f t="shared" si="4367"/>
        <v>1.0003755895985134</v>
      </c>
      <c r="BH1947" s="10">
        <f t="shared" si="4368"/>
        <v>13.709020345737621</v>
      </c>
      <c r="BI1947" s="90"/>
      <c r="BJ1947" s="17">
        <f t="shared" si="4351"/>
        <v>47940</v>
      </c>
      <c r="BK1947" s="16">
        <f t="shared" si="4344"/>
        <v>13.545266629276021</v>
      </c>
      <c r="BL1947" s="10">
        <f ca="1">IFERROR(AVERAGE(INDIRECT("BK"&amp;AC1947-Template!$F$10+1):INDIRECT("BK"&amp;AC1947)),0)</f>
        <v>13.43203029806787</v>
      </c>
      <c r="BM1947" s="35"/>
      <c r="BN1947" s="86"/>
      <c r="BO1947" s="35"/>
      <c r="BP1947" s="35"/>
      <c r="BQ1947" s="35"/>
      <c r="BR1947" s="35"/>
      <c r="BS1947" s="35"/>
      <c r="BT1947" s="35"/>
      <c r="BU1947" s="35"/>
      <c r="BV1947" s="35"/>
      <c r="BW1947" s="35"/>
      <c r="BX1947" s="35"/>
      <c r="BY1947" s="35"/>
      <c r="BZ1947" s="35"/>
      <c r="CA1947" s="35"/>
      <c r="CB1947" s="35"/>
      <c r="CC1947" s="35"/>
      <c r="CD1947" s="35"/>
      <c r="CE1947" s="35"/>
      <c r="CF1947" s="35"/>
      <c r="CG1947" s="35"/>
      <c r="CH1947" s="35"/>
    </row>
    <row r="1948" spans="1:86" ht="15.6" x14ac:dyDescent="0.3">
      <c r="A1948" s="35"/>
      <c r="B1948" s="86"/>
      <c r="C1948" s="35"/>
      <c r="D1948" s="35"/>
      <c r="E1948" s="35"/>
      <c r="F1948" s="35"/>
      <c r="G1948" s="35"/>
      <c r="H1948" s="35"/>
      <c r="I1948" s="35"/>
      <c r="J1948" s="35"/>
      <c r="K1948" s="35"/>
      <c r="L1948" s="35"/>
      <c r="M1948" s="35"/>
      <c r="N1948" s="35"/>
      <c r="O1948" s="35"/>
      <c r="P1948" s="35"/>
      <c r="Q1948" s="35"/>
      <c r="R1948" s="35"/>
      <c r="S1948" s="35"/>
      <c r="T1948" s="17">
        <f t="shared" si="4345"/>
        <v>47964</v>
      </c>
      <c r="U1948" s="216">
        <f t="shared" si="4338"/>
        <v>6</v>
      </c>
      <c r="V1948" s="216">
        <f t="shared" si="4345"/>
        <v>1943</v>
      </c>
      <c r="W1948" s="16">
        <f t="shared" si="4352"/>
        <v>5.3232876712328769</v>
      </c>
      <c r="X1948" s="16" t="e">
        <f>IF(Template!$F$7="Linear interpolation",LinInterp($I$5:$I$22,$G$5:$G$22,W1948),CubicSpline($I$5:$I$22,$G$5:$G$22,W1948))</f>
        <v>#VALUE!</v>
      </c>
      <c r="Y1948" s="221" t="e">
        <f t="shared" si="4339"/>
        <v>#VALUE!</v>
      </c>
      <c r="Z1948" s="221" t="e">
        <f>Y1948/PRODUCT($AA$6:AA1947)</f>
        <v>#VALUE!</v>
      </c>
      <c r="AA1948" s="16" t="e">
        <f t="shared" si="4346"/>
        <v>#VALUE!</v>
      </c>
      <c r="AB1948" s="10" t="e">
        <f t="shared" si="4347"/>
        <v>#VALUE!</v>
      </c>
      <c r="AC1948" s="90">
        <f t="shared" si="4340"/>
        <v>1948</v>
      </c>
      <c r="AD1948" s="17">
        <f t="shared" si="4348"/>
        <v>47941</v>
      </c>
      <c r="AE1948" s="16" t="e">
        <f t="shared" si="4341"/>
        <v>#VALUE!</v>
      </c>
      <c r="AF1948" s="10">
        <f ca="1">IFERROR(AVERAGE(INDIRECT("AE"&amp;AC1948-Template!$F$10+1):INDIRECT("AE"&amp;AC1948)),0)</f>
        <v>0</v>
      </c>
      <c r="AG1948" s="35"/>
      <c r="AH1948" s="86"/>
      <c r="AI1948" s="35"/>
      <c r="AJ1948" s="35"/>
      <c r="AK1948" s="35"/>
      <c r="AL1948" s="35"/>
      <c r="AM1948" s="35"/>
      <c r="AN1948" s="35"/>
      <c r="AO1948" s="35"/>
      <c r="AP1948" s="35"/>
      <c r="AQ1948" s="35"/>
      <c r="AR1948" s="35"/>
      <c r="AS1948" s="35"/>
      <c r="AT1948" s="35"/>
      <c r="AU1948" s="35"/>
      <c r="AV1948" s="35"/>
      <c r="AW1948" s="35"/>
      <c r="AX1948" s="35"/>
      <c r="AY1948" s="35"/>
      <c r="AZ1948" s="17">
        <f t="shared" ref="AZ1948" si="4397">AZ1947+1</f>
        <v>47964</v>
      </c>
      <c r="BA1948" s="216">
        <f t="shared" si="4364"/>
        <v>6</v>
      </c>
      <c r="BB1948" s="216">
        <f t="shared" ref="BB1948" si="4398">BB1947+1</f>
        <v>1943</v>
      </c>
      <c r="BC1948" s="16">
        <f t="shared" si="4366"/>
        <v>5.3232876712328769</v>
      </c>
      <c r="BD1948" s="16">
        <f>IF(Template!$F$7="Linear interpolation",LinInterp($AO$5:$AO$18,$AM$5:$AM$18,BC1948),CubicSpline($AO$5:$AO$18,$AM$5:$AM$18,BC1948))</f>
        <v>13.963129782360511</v>
      </c>
      <c r="BE1948" s="221">
        <f t="shared" si="4301"/>
        <v>2.0052709362164758</v>
      </c>
      <c r="BF1948" s="221">
        <f>BE1948/PRODUCT($BG$6:BG1947)</f>
        <v>1.0003757735874093</v>
      </c>
      <c r="BG1948" s="16">
        <f t="shared" si="4367"/>
        <v>1.0003755895985134</v>
      </c>
      <c r="BH1948" s="10">
        <f t="shared" si="4368"/>
        <v>13.709020345737621</v>
      </c>
      <c r="BI1948" s="90"/>
      <c r="BJ1948" s="17">
        <f t="shared" si="4351"/>
        <v>47941</v>
      </c>
      <c r="BK1948" s="16">
        <f t="shared" si="4344"/>
        <v>13.552749198014524</v>
      </c>
      <c r="BL1948" s="10">
        <f ca="1">IFERROR(AVERAGE(INDIRECT("BK"&amp;AC1948-Template!$F$10+1):INDIRECT("BK"&amp;AC1948)),0)</f>
        <v>13.439968422364219</v>
      </c>
      <c r="BM1948" s="35"/>
      <c r="BN1948" s="86"/>
      <c r="BO1948" s="35"/>
      <c r="BP1948" s="35"/>
      <c r="BQ1948" s="35"/>
      <c r="BR1948" s="35"/>
      <c r="BS1948" s="35"/>
      <c r="BT1948" s="35"/>
      <c r="BU1948" s="35"/>
      <c r="BV1948" s="35"/>
      <c r="BW1948" s="35"/>
      <c r="BX1948" s="35"/>
      <c r="BY1948" s="35"/>
      <c r="BZ1948" s="35"/>
      <c r="CA1948" s="35"/>
      <c r="CB1948" s="35"/>
      <c r="CC1948" s="35"/>
      <c r="CD1948" s="35"/>
      <c r="CE1948" s="35"/>
      <c r="CF1948" s="35"/>
      <c r="CG1948" s="35"/>
      <c r="CH1948" s="35"/>
    </row>
    <row r="1949" spans="1:86" ht="15.6" x14ac:dyDescent="0.3">
      <c r="A1949" s="35"/>
      <c r="B1949" s="86"/>
      <c r="C1949" s="35"/>
      <c r="D1949" s="35"/>
      <c r="E1949" s="35"/>
      <c r="F1949" s="35"/>
      <c r="G1949" s="35"/>
      <c r="H1949" s="35"/>
      <c r="I1949" s="35"/>
      <c r="J1949" s="35"/>
      <c r="K1949" s="35"/>
      <c r="L1949" s="35"/>
      <c r="M1949" s="35"/>
      <c r="N1949" s="35"/>
      <c r="O1949" s="35"/>
      <c r="P1949" s="35"/>
      <c r="Q1949" s="35"/>
      <c r="R1949" s="35"/>
      <c r="S1949" s="35"/>
      <c r="T1949" s="17">
        <f t="shared" si="4345"/>
        <v>47965</v>
      </c>
      <c r="U1949" s="216">
        <f t="shared" si="4338"/>
        <v>7</v>
      </c>
      <c r="V1949" s="216">
        <f t="shared" si="4345"/>
        <v>1944</v>
      </c>
      <c r="W1949" s="16">
        <f t="shared" si="4352"/>
        <v>5.3260273972602743</v>
      </c>
      <c r="X1949" s="16" t="e">
        <f>IF(Template!$F$7="Linear interpolation",LinInterp($I$5:$I$22,$G$5:$G$22,W1949),CubicSpline($I$5:$I$22,$G$5:$G$22,W1949))</f>
        <v>#VALUE!</v>
      </c>
      <c r="Y1949" s="221" t="e">
        <f t="shared" si="4339"/>
        <v>#VALUE!</v>
      </c>
      <c r="Z1949" s="221" t="e">
        <f>Y1949/PRODUCT($AA$6:AA1948)</f>
        <v>#VALUE!</v>
      </c>
      <c r="AA1949" s="16" t="e">
        <f t="shared" si="4346"/>
        <v>#VALUE!</v>
      </c>
      <c r="AB1949" s="10" t="e">
        <f t="shared" si="4347"/>
        <v>#VALUE!</v>
      </c>
      <c r="AC1949" s="90">
        <f t="shared" si="4340"/>
        <v>1949</v>
      </c>
      <c r="AD1949" s="17">
        <f t="shared" si="4348"/>
        <v>47942</v>
      </c>
      <c r="AE1949" s="16" t="e">
        <f t="shared" si="4341"/>
        <v>#VALUE!</v>
      </c>
      <c r="AF1949" s="10">
        <f ca="1">IFERROR(AVERAGE(INDIRECT("AE"&amp;AC1949-Template!$F$10+1):INDIRECT("AE"&amp;AC1949)),0)</f>
        <v>0</v>
      </c>
      <c r="AG1949" s="35"/>
      <c r="AH1949" s="86"/>
      <c r="AI1949" s="35"/>
      <c r="AJ1949" s="35"/>
      <c r="AK1949" s="35"/>
      <c r="AL1949" s="35"/>
      <c r="AM1949" s="35"/>
      <c r="AN1949" s="35"/>
      <c r="AO1949" s="35"/>
      <c r="AP1949" s="35"/>
      <c r="AQ1949" s="35"/>
      <c r="AR1949" s="35"/>
      <c r="AS1949" s="35"/>
      <c r="AT1949" s="35"/>
      <c r="AU1949" s="35"/>
      <c r="AV1949" s="35"/>
      <c r="AW1949" s="35"/>
      <c r="AX1949" s="35"/>
      <c r="AY1949" s="35"/>
      <c r="AZ1949" s="17">
        <f t="shared" ref="AZ1949" si="4399">AZ1948+1</f>
        <v>47965</v>
      </c>
      <c r="BA1949" s="216">
        <f t="shared" si="4364"/>
        <v>7</v>
      </c>
      <c r="BB1949" s="216">
        <f t="shared" ref="BB1949" si="4400">BB1948+1</f>
        <v>1944</v>
      </c>
      <c r="BC1949" s="16">
        <f t="shared" si="4366"/>
        <v>5.3260273972602743</v>
      </c>
      <c r="BD1949" s="16">
        <f>IF(Template!$F$7="Linear interpolation",LinInterp($AO$5:$AO$18,$AM$5:$AM$18,BC1949),CubicSpline($AO$5:$AO$18,$AM$5:$AM$18,BC1949))</f>
        <v>13.963510457088352</v>
      </c>
      <c r="BE1949" s="221">
        <f t="shared" si="4301"/>
        <v>2.0060248311259827</v>
      </c>
      <c r="BF1949" s="221">
        <f>BE1949/PRODUCT($BG$6:BG1948)</f>
        <v>1.0003761406220004</v>
      </c>
      <c r="BG1949" s="16">
        <f t="shared" si="4367"/>
        <v>1.0003755895985134</v>
      </c>
      <c r="BH1949" s="10">
        <f t="shared" si="4368"/>
        <v>13.709020345737621</v>
      </c>
      <c r="BI1949" s="90"/>
      <c r="BJ1949" s="17">
        <f t="shared" si="4351"/>
        <v>47942</v>
      </c>
      <c r="BK1949" s="16">
        <f t="shared" si="4344"/>
        <v>13.56019941356401</v>
      </c>
      <c r="BL1949" s="10">
        <f ca="1">IFERROR(AVERAGE(INDIRECT("BK"&amp;AC1949-Template!$F$10+1):INDIRECT("BK"&amp;AC1949)),0)</f>
        <v>13.44787550680789</v>
      </c>
      <c r="BM1949" s="35"/>
      <c r="BN1949" s="86"/>
      <c r="BO1949" s="35"/>
      <c r="BP1949" s="35"/>
      <c r="BQ1949" s="35"/>
      <c r="BR1949" s="35"/>
      <c r="BS1949" s="35"/>
      <c r="BT1949" s="35"/>
      <c r="BU1949" s="35"/>
      <c r="BV1949" s="35"/>
      <c r="BW1949" s="35"/>
      <c r="BX1949" s="35"/>
      <c r="BY1949" s="35"/>
      <c r="BZ1949" s="35"/>
      <c r="CA1949" s="35"/>
      <c r="CB1949" s="35"/>
      <c r="CC1949" s="35"/>
      <c r="CD1949" s="35"/>
      <c r="CE1949" s="35"/>
      <c r="CF1949" s="35"/>
      <c r="CG1949" s="35"/>
      <c r="CH1949" s="35"/>
    </row>
    <row r="1950" spans="1:86" ht="15.6" x14ac:dyDescent="0.3">
      <c r="A1950" s="35"/>
      <c r="B1950" s="86"/>
      <c r="C1950" s="35"/>
      <c r="D1950" s="35"/>
      <c r="E1950" s="35"/>
      <c r="F1950" s="35"/>
      <c r="G1950" s="35"/>
      <c r="H1950" s="35"/>
      <c r="I1950" s="35"/>
      <c r="J1950" s="35"/>
      <c r="K1950" s="35"/>
      <c r="L1950" s="35"/>
      <c r="M1950" s="35"/>
      <c r="N1950" s="35"/>
      <c r="O1950" s="35"/>
      <c r="P1950" s="35"/>
      <c r="Q1950" s="35"/>
      <c r="R1950" s="35"/>
      <c r="S1950" s="35"/>
      <c r="T1950" s="17">
        <f t="shared" si="4345"/>
        <v>47966</v>
      </c>
      <c r="U1950" s="216">
        <f t="shared" si="4338"/>
        <v>1</v>
      </c>
      <c r="V1950" s="216">
        <f t="shared" si="4345"/>
        <v>1945</v>
      </c>
      <c r="W1950" s="16">
        <f t="shared" si="4352"/>
        <v>5.3287671232876717</v>
      </c>
      <c r="X1950" s="16" t="e">
        <f>IF(Template!$F$7="Linear interpolation",LinInterp($I$5:$I$22,$G$5:$G$22,W1950),CubicSpline($I$5:$I$22,$G$5:$G$22,W1950))</f>
        <v>#VALUE!</v>
      </c>
      <c r="Y1950" s="221" t="e">
        <f t="shared" si="4339"/>
        <v>#VALUE!</v>
      </c>
      <c r="Z1950" s="221" t="e">
        <f>Y1950/PRODUCT($AA$6:AA1949)</f>
        <v>#VALUE!</v>
      </c>
      <c r="AA1950" s="16" t="e">
        <f t="shared" si="4346"/>
        <v>#VALUE!</v>
      </c>
      <c r="AB1950" s="10" t="e">
        <f t="shared" si="4347"/>
        <v>#VALUE!</v>
      </c>
      <c r="AC1950" s="90">
        <f t="shared" si="4340"/>
        <v>1950</v>
      </c>
      <c r="AD1950" s="17">
        <f t="shared" si="4348"/>
        <v>47943</v>
      </c>
      <c r="AE1950" s="16" t="e">
        <f t="shared" si="4341"/>
        <v>#VALUE!</v>
      </c>
      <c r="AF1950" s="10">
        <f ca="1">IFERROR(AVERAGE(INDIRECT("AE"&amp;AC1950-Template!$F$10+1):INDIRECT("AE"&amp;AC1950)),0)</f>
        <v>0</v>
      </c>
      <c r="AG1950" s="35"/>
      <c r="AH1950" s="86"/>
      <c r="AI1950" s="35"/>
      <c r="AJ1950" s="35"/>
      <c r="AK1950" s="35"/>
      <c r="AL1950" s="35"/>
      <c r="AM1950" s="35"/>
      <c r="AN1950" s="35"/>
      <c r="AO1950" s="35"/>
      <c r="AP1950" s="35"/>
      <c r="AQ1950" s="35"/>
      <c r="AR1950" s="35"/>
      <c r="AS1950" s="35"/>
      <c r="AT1950" s="35"/>
      <c r="AU1950" s="35"/>
      <c r="AV1950" s="35"/>
      <c r="AW1950" s="35"/>
      <c r="AX1950" s="35"/>
      <c r="AY1950" s="35"/>
      <c r="AZ1950" s="17">
        <f t="shared" ref="AZ1950" si="4401">AZ1949+1</f>
        <v>47966</v>
      </c>
      <c r="BA1950" s="216">
        <f t="shared" si="4364"/>
        <v>1</v>
      </c>
      <c r="BB1950" s="216">
        <f t="shared" ref="BB1950" si="4402">BB1949+1</f>
        <v>1945</v>
      </c>
      <c r="BC1950" s="16">
        <f t="shared" si="4366"/>
        <v>5.3287671232876717</v>
      </c>
      <c r="BD1950" s="16">
        <f>IF(Template!$F$7="Linear interpolation",LinInterp($AO$5:$AO$18,$AM$5:$AM$18,BC1950),CubicSpline($AO$5:$AO$18,$AM$5:$AM$18,BC1950))</f>
        <v>13.963894634669277</v>
      </c>
      <c r="BE1950" s="221">
        <f t="shared" si="4301"/>
        <v>2.0067793747641929</v>
      </c>
      <c r="BF1950" s="221">
        <f>BE1950/PRODUCT($BG$6:BG1949)</f>
        <v>1.0003766897567217</v>
      </c>
      <c r="BG1950" s="16">
        <f t="shared" si="4367"/>
        <v>1.0003766897567217</v>
      </c>
      <c r="BH1950" s="10">
        <f t="shared" si="4368"/>
        <v>13.749176120340989</v>
      </c>
      <c r="BI1950" s="90"/>
      <c r="BJ1950" s="17">
        <f t="shared" si="4351"/>
        <v>47943</v>
      </c>
      <c r="BK1950" s="16">
        <f t="shared" si="4344"/>
        <v>13.56019941356401</v>
      </c>
      <c r="BL1950" s="10">
        <f ca="1">IFERROR(AVERAGE(INDIRECT("BK"&amp;AC1950-Template!$F$10+1):INDIRECT("BK"&amp;AC1950)),0)</f>
        <v>13.455504201695124</v>
      </c>
      <c r="BM1950" s="35"/>
      <c r="BN1950" s="86"/>
      <c r="BO1950" s="35"/>
      <c r="BP1950" s="35"/>
      <c r="BQ1950" s="35"/>
      <c r="BR1950" s="35"/>
      <c r="BS1950" s="35"/>
      <c r="BT1950" s="35"/>
      <c r="BU1950" s="35"/>
      <c r="BV1950" s="35"/>
      <c r="BW1950" s="35"/>
      <c r="BX1950" s="35"/>
      <c r="BY1950" s="35"/>
      <c r="BZ1950" s="35"/>
      <c r="CA1950" s="35"/>
      <c r="CB1950" s="35"/>
      <c r="CC1950" s="35"/>
      <c r="CD1950" s="35"/>
      <c r="CE1950" s="35"/>
      <c r="CF1950" s="35"/>
      <c r="CG1950" s="35"/>
      <c r="CH1950" s="35"/>
    </row>
    <row r="1951" spans="1:86" ht="15.6" x14ac:dyDescent="0.3">
      <c r="A1951" s="35"/>
      <c r="B1951" s="86"/>
      <c r="C1951" s="35"/>
      <c r="D1951" s="35"/>
      <c r="E1951" s="35"/>
      <c r="F1951" s="35"/>
      <c r="G1951" s="35"/>
      <c r="H1951" s="35"/>
      <c r="I1951" s="35"/>
      <c r="J1951" s="35"/>
      <c r="K1951" s="35"/>
      <c r="L1951" s="35"/>
      <c r="M1951" s="35"/>
      <c r="N1951" s="35"/>
      <c r="O1951" s="35"/>
      <c r="P1951" s="35"/>
      <c r="Q1951" s="35"/>
      <c r="R1951" s="35"/>
      <c r="S1951" s="35"/>
      <c r="T1951" s="17">
        <f t="shared" si="4345"/>
        <v>47967</v>
      </c>
      <c r="U1951" s="216">
        <f t="shared" si="4338"/>
        <v>2</v>
      </c>
      <c r="V1951" s="216">
        <f t="shared" si="4345"/>
        <v>1946</v>
      </c>
      <c r="W1951" s="16">
        <f t="shared" si="4352"/>
        <v>5.3315068493150681</v>
      </c>
      <c r="X1951" s="16" t="e">
        <f>IF(Template!$F$7="Linear interpolation",LinInterp($I$5:$I$22,$G$5:$G$22,W1951),CubicSpline($I$5:$I$22,$G$5:$G$22,W1951))</f>
        <v>#VALUE!</v>
      </c>
      <c r="Y1951" s="221" t="e">
        <f t="shared" si="4339"/>
        <v>#VALUE!</v>
      </c>
      <c r="Z1951" s="221" t="e">
        <f>Y1951/PRODUCT($AA$6:AA1950)</f>
        <v>#VALUE!</v>
      </c>
      <c r="AA1951" s="16" t="e">
        <f t="shared" si="4346"/>
        <v>#VALUE!</v>
      </c>
      <c r="AB1951" s="10" t="e">
        <f t="shared" si="4347"/>
        <v>#VALUE!</v>
      </c>
      <c r="AC1951" s="90">
        <f t="shared" si="4340"/>
        <v>1951</v>
      </c>
      <c r="AD1951" s="17">
        <f t="shared" si="4348"/>
        <v>47944</v>
      </c>
      <c r="AE1951" s="16" t="e">
        <f t="shared" si="4341"/>
        <v>#VALUE!</v>
      </c>
      <c r="AF1951" s="10">
        <f ca="1">IFERROR(AVERAGE(INDIRECT("AE"&amp;AC1951-Template!$F$10+1):INDIRECT("AE"&amp;AC1951)),0)</f>
        <v>0</v>
      </c>
      <c r="AG1951" s="35"/>
      <c r="AH1951" s="86"/>
      <c r="AI1951" s="35"/>
      <c r="AJ1951" s="35"/>
      <c r="AK1951" s="35"/>
      <c r="AL1951" s="35"/>
      <c r="AM1951" s="35"/>
      <c r="AN1951" s="35"/>
      <c r="AO1951" s="35"/>
      <c r="AP1951" s="35"/>
      <c r="AQ1951" s="35"/>
      <c r="AR1951" s="35"/>
      <c r="AS1951" s="35"/>
      <c r="AT1951" s="35"/>
      <c r="AU1951" s="35"/>
      <c r="AV1951" s="35"/>
      <c r="AW1951" s="35"/>
      <c r="AX1951" s="35"/>
      <c r="AY1951" s="35"/>
      <c r="AZ1951" s="17">
        <f t="shared" ref="AZ1951" si="4403">AZ1950+1</f>
        <v>47967</v>
      </c>
      <c r="BA1951" s="216">
        <f t="shared" si="4364"/>
        <v>2</v>
      </c>
      <c r="BB1951" s="216">
        <f t="shared" ref="BB1951" si="4404">BB1950+1</f>
        <v>1946</v>
      </c>
      <c r="BC1951" s="16">
        <f t="shared" si="4366"/>
        <v>5.3315068493150681</v>
      </c>
      <c r="BD1951" s="16">
        <f>IF(Template!$F$7="Linear interpolation",LinInterp($AO$5:$AO$18,$AM$5:$AM$18,BC1951),CubicSpline($AO$5:$AO$18,$AM$5:$AM$18,BC1951))</f>
        <v>13.964282289479073</v>
      </c>
      <c r="BE1951" s="221">
        <f t="shared" si="4301"/>
        <v>2.0075345657469734</v>
      </c>
      <c r="BF1951" s="221">
        <f>BE1951/PRODUCT($BG$6:BG1950)</f>
        <v>1.0003763198846258</v>
      </c>
      <c r="BG1951" s="16">
        <f t="shared" si="4367"/>
        <v>1.0003763198846258</v>
      </c>
      <c r="BH1951" s="10">
        <f t="shared" si="4368"/>
        <v>13.735675788842826</v>
      </c>
      <c r="BI1951" s="90"/>
      <c r="BJ1951" s="17">
        <f t="shared" si="4351"/>
        <v>47944</v>
      </c>
      <c r="BK1951" s="16">
        <f t="shared" si="4344"/>
        <v>13.56019941356401</v>
      </c>
      <c r="BL1951" s="10">
        <f ca="1">IFERROR(AVERAGE(INDIRECT("BK"&amp;AC1951-Template!$F$10+1):INDIRECT("BK"&amp;AC1951)),0)</f>
        <v>13.462855500867013</v>
      </c>
      <c r="BM1951" s="35"/>
      <c r="BN1951" s="86"/>
      <c r="BO1951" s="35"/>
      <c r="BP1951" s="35"/>
      <c r="BQ1951" s="35"/>
      <c r="BR1951" s="35"/>
      <c r="BS1951" s="35"/>
      <c r="BT1951" s="35"/>
      <c r="BU1951" s="35"/>
      <c r="BV1951" s="35"/>
      <c r="BW1951" s="35"/>
      <c r="BX1951" s="35"/>
      <c r="BY1951" s="35"/>
      <c r="BZ1951" s="35"/>
      <c r="CA1951" s="35"/>
      <c r="CB1951" s="35"/>
      <c r="CC1951" s="35"/>
      <c r="CD1951" s="35"/>
      <c r="CE1951" s="35"/>
      <c r="CF1951" s="35"/>
      <c r="CG1951" s="35"/>
      <c r="CH1951" s="35"/>
    </row>
    <row r="1952" spans="1:86" ht="15.6" x14ac:dyDescent="0.3">
      <c r="A1952" s="35"/>
      <c r="B1952" s="86"/>
      <c r="C1952" s="35"/>
      <c r="D1952" s="35"/>
      <c r="E1952" s="35"/>
      <c r="F1952" s="35"/>
      <c r="G1952" s="35"/>
      <c r="H1952" s="35"/>
      <c r="I1952" s="35"/>
      <c r="J1952" s="35"/>
      <c r="K1952" s="35"/>
      <c r="L1952" s="35"/>
      <c r="M1952" s="35"/>
      <c r="N1952" s="35"/>
      <c r="O1952" s="35"/>
      <c r="P1952" s="35"/>
      <c r="Q1952" s="35"/>
      <c r="R1952" s="35"/>
      <c r="S1952" s="35"/>
      <c r="T1952" s="17">
        <f t="shared" si="4345"/>
        <v>47968</v>
      </c>
      <c r="U1952" s="216">
        <f t="shared" si="4338"/>
        <v>3</v>
      </c>
      <c r="V1952" s="216">
        <f t="shared" si="4345"/>
        <v>1947</v>
      </c>
      <c r="W1952" s="16">
        <f t="shared" si="4352"/>
        <v>5.3342465753424655</v>
      </c>
      <c r="X1952" s="16" t="e">
        <f>IF(Template!$F$7="Linear interpolation",LinInterp($I$5:$I$22,$G$5:$G$22,W1952),CubicSpline($I$5:$I$22,$G$5:$G$22,W1952))</f>
        <v>#VALUE!</v>
      </c>
      <c r="Y1952" s="221" t="e">
        <f t="shared" si="4339"/>
        <v>#VALUE!</v>
      </c>
      <c r="Z1952" s="221" t="e">
        <f>Y1952/PRODUCT($AA$6:AA1951)</f>
        <v>#VALUE!</v>
      </c>
      <c r="AA1952" s="16" t="e">
        <f t="shared" si="4346"/>
        <v>#VALUE!</v>
      </c>
      <c r="AB1952" s="10" t="e">
        <f t="shared" si="4347"/>
        <v>#VALUE!</v>
      </c>
      <c r="AC1952" s="90">
        <f t="shared" si="4340"/>
        <v>1952</v>
      </c>
      <c r="AD1952" s="17">
        <f t="shared" si="4348"/>
        <v>47945</v>
      </c>
      <c r="AE1952" s="16" t="e">
        <f t="shared" si="4341"/>
        <v>#VALUE!</v>
      </c>
      <c r="AF1952" s="10">
        <f ca="1">IFERROR(AVERAGE(INDIRECT("AE"&amp;AC1952-Template!$F$10+1):INDIRECT("AE"&amp;AC1952)),0)</f>
        <v>0</v>
      </c>
      <c r="AG1952" s="35"/>
      <c r="AH1952" s="86"/>
      <c r="AI1952" s="35"/>
      <c r="AJ1952" s="35"/>
      <c r="AK1952" s="35"/>
      <c r="AL1952" s="35"/>
      <c r="AM1952" s="35"/>
      <c r="AN1952" s="35"/>
      <c r="AO1952" s="35"/>
      <c r="AP1952" s="35"/>
      <c r="AQ1952" s="35"/>
      <c r="AR1952" s="35"/>
      <c r="AS1952" s="35"/>
      <c r="AT1952" s="35"/>
      <c r="AU1952" s="35"/>
      <c r="AV1952" s="35"/>
      <c r="AW1952" s="35"/>
      <c r="AX1952" s="35"/>
      <c r="AY1952" s="35"/>
      <c r="AZ1952" s="17">
        <f t="shared" ref="AZ1952" si="4405">AZ1951+1</f>
        <v>47968</v>
      </c>
      <c r="BA1952" s="216">
        <f t="shared" si="4364"/>
        <v>3</v>
      </c>
      <c r="BB1952" s="216">
        <f t="shared" ref="BB1952" si="4406">BB1951+1</f>
        <v>1947</v>
      </c>
      <c r="BC1952" s="16">
        <f t="shared" si="4366"/>
        <v>5.3342465753424655</v>
      </c>
      <c r="BD1952" s="16">
        <f>IF(Template!$F$7="Linear interpolation",LinInterp($AO$5:$AO$18,$AM$5:$AM$18,BC1952),CubicSpline($AO$5:$AO$18,$AM$5:$AM$18,BC1952))</f>
        <v>13.964673395893525</v>
      </c>
      <c r="BE1952" s="221">
        <f t="shared" si="4301"/>
        <v>2.0082904026829205</v>
      </c>
      <c r="BF1952" s="221">
        <f>BE1952/PRODUCT($BG$6:BG1951)</f>
        <v>1.000376500085649</v>
      </c>
      <c r="BG1952" s="16">
        <f t="shared" si="4367"/>
        <v>1.000376500085649</v>
      </c>
      <c r="BH1952" s="10">
        <f t="shared" si="4368"/>
        <v>13.742253126190151</v>
      </c>
      <c r="BI1952" s="90"/>
      <c r="BJ1952" s="17">
        <f t="shared" si="4351"/>
        <v>47945</v>
      </c>
      <c r="BK1952" s="16">
        <f t="shared" si="4344"/>
        <v>13.604575835024502</v>
      </c>
      <c r="BL1952" s="10">
        <f ca="1">IFERROR(AVERAGE(INDIRECT("BK"&amp;AC1952-Template!$F$10+1):INDIRECT("BK"&amp;AC1952)),0)</f>
        <v>13.471686014087588</v>
      </c>
      <c r="BM1952" s="35"/>
      <c r="BN1952" s="86"/>
      <c r="BO1952" s="35"/>
      <c r="BP1952" s="35"/>
      <c r="BQ1952" s="35"/>
      <c r="BR1952" s="35"/>
      <c r="BS1952" s="35"/>
      <c r="BT1952" s="35"/>
      <c r="BU1952" s="35"/>
      <c r="BV1952" s="35"/>
      <c r="BW1952" s="35"/>
      <c r="BX1952" s="35"/>
      <c r="BY1952" s="35"/>
      <c r="BZ1952" s="35"/>
      <c r="CA1952" s="35"/>
      <c r="CB1952" s="35"/>
      <c r="CC1952" s="35"/>
      <c r="CD1952" s="35"/>
      <c r="CE1952" s="35"/>
      <c r="CF1952" s="35"/>
      <c r="CG1952" s="35"/>
      <c r="CH1952" s="35"/>
    </row>
    <row r="1953" spans="1:86" ht="15.6" x14ac:dyDescent="0.3">
      <c r="A1953" s="35"/>
      <c r="B1953" s="86"/>
      <c r="C1953" s="35"/>
      <c r="D1953" s="35"/>
      <c r="E1953" s="35"/>
      <c r="F1953" s="35"/>
      <c r="G1953" s="35"/>
      <c r="H1953" s="35"/>
      <c r="I1953" s="35"/>
      <c r="J1953" s="35"/>
      <c r="K1953" s="35"/>
      <c r="L1953" s="35"/>
      <c r="M1953" s="35"/>
      <c r="N1953" s="35"/>
      <c r="O1953" s="35"/>
      <c r="P1953" s="35"/>
      <c r="Q1953" s="35"/>
      <c r="R1953" s="35"/>
      <c r="S1953" s="35"/>
      <c r="T1953" s="17">
        <f t="shared" si="4345"/>
        <v>47969</v>
      </c>
      <c r="U1953" s="216">
        <f t="shared" si="4338"/>
        <v>4</v>
      </c>
      <c r="V1953" s="216">
        <f t="shared" si="4345"/>
        <v>1948</v>
      </c>
      <c r="W1953" s="16">
        <f t="shared" si="4352"/>
        <v>5.3369863013698629</v>
      </c>
      <c r="X1953" s="16" t="e">
        <f>IF(Template!$F$7="Linear interpolation",LinInterp($I$5:$I$22,$G$5:$G$22,W1953),CubicSpline($I$5:$I$22,$G$5:$G$22,W1953))</f>
        <v>#VALUE!</v>
      </c>
      <c r="Y1953" s="221" t="e">
        <f t="shared" si="4339"/>
        <v>#VALUE!</v>
      </c>
      <c r="Z1953" s="221" t="e">
        <f>Y1953/PRODUCT($AA$6:AA1952)</f>
        <v>#VALUE!</v>
      </c>
      <c r="AA1953" s="16" t="e">
        <f t="shared" si="4346"/>
        <v>#VALUE!</v>
      </c>
      <c r="AB1953" s="10" t="e">
        <f t="shared" si="4347"/>
        <v>#VALUE!</v>
      </c>
      <c r="AC1953" s="90">
        <f t="shared" si="4340"/>
        <v>1953</v>
      </c>
      <c r="AD1953" s="17">
        <f t="shared" si="4348"/>
        <v>47946</v>
      </c>
      <c r="AE1953" s="16" t="e">
        <f t="shared" si="4341"/>
        <v>#VALUE!</v>
      </c>
      <c r="AF1953" s="10">
        <f ca="1">IFERROR(AVERAGE(INDIRECT("AE"&amp;AC1953-Template!$F$10+1):INDIRECT("AE"&amp;AC1953)),0)</f>
        <v>0</v>
      </c>
      <c r="AG1953" s="35"/>
      <c r="AH1953" s="86"/>
      <c r="AI1953" s="35"/>
      <c r="AJ1953" s="35"/>
      <c r="AK1953" s="35"/>
      <c r="AL1953" s="35"/>
      <c r="AM1953" s="35"/>
      <c r="AN1953" s="35"/>
      <c r="AO1953" s="35"/>
      <c r="AP1953" s="35"/>
      <c r="AQ1953" s="35"/>
      <c r="AR1953" s="35"/>
      <c r="AS1953" s="35"/>
      <c r="AT1953" s="35"/>
      <c r="AU1953" s="35"/>
      <c r="AV1953" s="35"/>
      <c r="AW1953" s="35"/>
      <c r="AX1953" s="35"/>
      <c r="AY1953" s="35"/>
      <c r="AZ1953" s="17">
        <f t="shared" ref="AZ1953" si="4407">AZ1952+1</f>
        <v>47969</v>
      </c>
      <c r="BA1953" s="216">
        <f t="shared" si="4364"/>
        <v>4</v>
      </c>
      <c r="BB1953" s="216">
        <f t="shared" ref="BB1953" si="4408">BB1952+1</f>
        <v>1948</v>
      </c>
      <c r="BC1953" s="16">
        <f t="shared" si="4366"/>
        <v>5.3369863013698629</v>
      </c>
      <c r="BD1953" s="16">
        <f>IF(Template!$F$7="Linear interpolation",LinInterp($AO$5:$AO$18,$AM$5:$AM$18,BC1953),CubicSpline($AO$5:$AO$18,$AM$5:$AM$18,BC1953))</f>
        <v>13.965067928288422</v>
      </c>
      <c r="BE1953" s="221">
        <f t="shared" si="4301"/>
        <v>2.0090468841733484</v>
      </c>
      <c r="BF1953" s="221">
        <f>BE1953/PRODUCT($BG$6:BG1952)</f>
        <v>1.0003766793335354</v>
      </c>
      <c r="BG1953" s="16">
        <f t="shared" si="4367"/>
        <v>1.0003766793335354</v>
      </c>
      <c r="BH1953" s="10">
        <f t="shared" si="4368"/>
        <v>13.748795674040526</v>
      </c>
      <c r="BI1953" s="90"/>
      <c r="BJ1953" s="17">
        <f t="shared" si="4351"/>
        <v>47946</v>
      </c>
      <c r="BK1953" s="16">
        <f t="shared" si="4344"/>
        <v>13.589674935461815</v>
      </c>
      <c r="BL1953" s="10">
        <f ca="1">IFERROR(AVERAGE(INDIRECT("BK"&amp;AC1953-Template!$F$10+1):INDIRECT("BK"&amp;AC1953)),0)</f>
        <v>13.480019830656071</v>
      </c>
      <c r="BM1953" s="35"/>
      <c r="BN1953" s="86"/>
      <c r="BO1953" s="35"/>
      <c r="BP1953" s="35"/>
      <c r="BQ1953" s="35"/>
      <c r="BR1953" s="35"/>
      <c r="BS1953" s="35"/>
      <c r="BT1953" s="35"/>
      <c r="BU1953" s="35"/>
      <c r="BV1953" s="35"/>
      <c r="BW1953" s="35"/>
      <c r="BX1953" s="35"/>
      <c r="BY1953" s="35"/>
      <c r="BZ1953" s="35"/>
      <c r="CA1953" s="35"/>
      <c r="CB1953" s="35"/>
      <c r="CC1953" s="35"/>
      <c r="CD1953" s="35"/>
      <c r="CE1953" s="35"/>
      <c r="CF1953" s="35"/>
      <c r="CG1953" s="35"/>
      <c r="CH1953" s="35"/>
    </row>
    <row r="1954" spans="1:86" ht="15.6" x14ac:dyDescent="0.3">
      <c r="A1954" s="35"/>
      <c r="B1954" s="86"/>
      <c r="C1954" s="35"/>
      <c r="D1954" s="35"/>
      <c r="E1954" s="35"/>
      <c r="F1954" s="35"/>
      <c r="G1954" s="35"/>
      <c r="H1954" s="35"/>
      <c r="I1954" s="35"/>
      <c r="J1954" s="35"/>
      <c r="K1954" s="35"/>
      <c r="L1954" s="35"/>
      <c r="M1954" s="35"/>
      <c r="N1954" s="35"/>
      <c r="O1954" s="35"/>
      <c r="P1954" s="35"/>
      <c r="Q1954" s="35"/>
      <c r="R1954" s="35"/>
      <c r="S1954" s="35"/>
      <c r="T1954" s="17">
        <f t="shared" si="4345"/>
        <v>47970</v>
      </c>
      <c r="U1954" s="216">
        <f t="shared" si="4338"/>
        <v>5</v>
      </c>
      <c r="V1954" s="216">
        <f t="shared" si="4345"/>
        <v>1949</v>
      </c>
      <c r="W1954" s="16">
        <f t="shared" si="4352"/>
        <v>5.3397260273972602</v>
      </c>
      <c r="X1954" s="16" t="e">
        <f>IF(Template!$F$7="Linear interpolation",LinInterp($I$5:$I$22,$G$5:$G$22,W1954),CubicSpline($I$5:$I$22,$G$5:$G$22,W1954))</f>
        <v>#VALUE!</v>
      </c>
      <c r="Y1954" s="221" t="e">
        <f t="shared" si="4339"/>
        <v>#VALUE!</v>
      </c>
      <c r="Z1954" s="221" t="e">
        <f>Y1954/PRODUCT($AA$6:AA1953)</f>
        <v>#VALUE!</v>
      </c>
      <c r="AA1954" s="16" t="e">
        <f t="shared" si="4346"/>
        <v>#VALUE!</v>
      </c>
      <c r="AB1954" s="10" t="e">
        <f t="shared" si="4347"/>
        <v>#VALUE!</v>
      </c>
      <c r="AC1954" s="90">
        <f t="shared" si="4340"/>
        <v>1954</v>
      </c>
      <c r="AD1954" s="17">
        <f t="shared" si="4348"/>
        <v>47947</v>
      </c>
      <c r="AE1954" s="16" t="e">
        <f t="shared" si="4341"/>
        <v>#VALUE!</v>
      </c>
      <c r="AF1954" s="10">
        <f ca="1">IFERROR(AVERAGE(INDIRECT("AE"&amp;AC1954-Template!$F$10+1):INDIRECT("AE"&amp;AC1954)),0)</f>
        <v>0</v>
      </c>
      <c r="AG1954" s="35"/>
      <c r="AH1954" s="86"/>
      <c r="AI1954" s="35"/>
      <c r="AJ1954" s="35"/>
      <c r="AK1954" s="35"/>
      <c r="AL1954" s="35"/>
      <c r="AM1954" s="35"/>
      <c r="AN1954" s="35"/>
      <c r="AO1954" s="35"/>
      <c r="AP1954" s="35"/>
      <c r="AQ1954" s="35"/>
      <c r="AR1954" s="35"/>
      <c r="AS1954" s="35"/>
      <c r="AT1954" s="35"/>
      <c r="AU1954" s="35"/>
      <c r="AV1954" s="35"/>
      <c r="AW1954" s="35"/>
      <c r="AX1954" s="35"/>
      <c r="AY1954" s="35"/>
      <c r="AZ1954" s="17">
        <f t="shared" ref="AZ1954" si="4409">AZ1953+1</f>
        <v>47970</v>
      </c>
      <c r="BA1954" s="216">
        <f t="shared" si="4364"/>
        <v>5</v>
      </c>
      <c r="BB1954" s="216">
        <f t="shared" ref="BB1954" si="4410">BB1953+1</f>
        <v>1949</v>
      </c>
      <c r="BC1954" s="16">
        <f t="shared" si="4366"/>
        <v>5.3397260273972602</v>
      </c>
      <c r="BD1954" s="16">
        <f>IF(Template!$F$7="Linear interpolation",LinInterp($AO$5:$AO$18,$AM$5:$AM$18,BC1954),CubicSpline($AO$5:$AO$18,$AM$5:$AM$18,BC1954))</f>
        <v>13.965465861039549</v>
      </c>
      <c r="BE1954" s="221">
        <f t="shared" si="4301"/>
        <v>2.0098040088122788</v>
      </c>
      <c r="BF1954" s="221">
        <f>BE1954/PRODUCT($BG$6:BG1953)</f>
        <v>1.0003768576258198</v>
      </c>
      <c r="BG1954" s="16">
        <f t="shared" si="4367"/>
        <v>1.0003768576258198</v>
      </c>
      <c r="BH1954" s="10">
        <f t="shared" si="4368"/>
        <v>13.755303342424474</v>
      </c>
      <c r="BI1954" s="90"/>
      <c r="BJ1954" s="17">
        <f t="shared" si="4351"/>
        <v>47947</v>
      </c>
      <c r="BK1954" s="16">
        <f t="shared" si="4344"/>
        <v>13.596962029016058</v>
      </c>
      <c r="BL1954" s="10">
        <f ca="1">IFERROR(AVERAGE(INDIRECT("BK"&amp;AC1954-Template!$F$10+1):INDIRECT("BK"&amp;AC1954)),0)</f>
        <v>13.4869421592119</v>
      </c>
      <c r="BM1954" s="35"/>
      <c r="BN1954" s="86"/>
      <c r="BO1954" s="35"/>
      <c r="BP1954" s="35"/>
      <c r="BQ1954" s="35"/>
      <c r="BR1954" s="35"/>
      <c r="BS1954" s="35"/>
      <c r="BT1954" s="35"/>
      <c r="BU1954" s="35"/>
      <c r="BV1954" s="35"/>
      <c r="BW1954" s="35"/>
      <c r="BX1954" s="35"/>
      <c r="BY1954" s="35"/>
      <c r="BZ1954" s="35"/>
      <c r="CA1954" s="35"/>
      <c r="CB1954" s="35"/>
      <c r="CC1954" s="35"/>
      <c r="CD1954" s="35"/>
      <c r="CE1954" s="35"/>
      <c r="CF1954" s="35"/>
      <c r="CG1954" s="35"/>
      <c r="CH1954" s="35"/>
    </row>
    <row r="1955" spans="1:86" ht="15.6" x14ac:dyDescent="0.3">
      <c r="A1955" s="35"/>
      <c r="B1955" s="86"/>
      <c r="C1955" s="35"/>
      <c r="D1955" s="35"/>
      <c r="E1955" s="35"/>
      <c r="F1955" s="35"/>
      <c r="G1955" s="35"/>
      <c r="H1955" s="35"/>
      <c r="I1955" s="35"/>
      <c r="J1955" s="35"/>
      <c r="K1955" s="35"/>
      <c r="L1955" s="35"/>
      <c r="M1955" s="35"/>
      <c r="N1955" s="35"/>
      <c r="O1955" s="35"/>
      <c r="P1955" s="35"/>
      <c r="Q1955" s="35"/>
      <c r="R1955" s="35"/>
      <c r="S1955" s="35"/>
      <c r="T1955" s="17">
        <f t="shared" si="4345"/>
        <v>47971</v>
      </c>
      <c r="U1955" s="216">
        <f t="shared" si="4338"/>
        <v>6</v>
      </c>
      <c r="V1955" s="216">
        <f t="shared" si="4345"/>
        <v>1950</v>
      </c>
      <c r="W1955" s="16">
        <f t="shared" si="4352"/>
        <v>5.3424657534246576</v>
      </c>
      <c r="X1955" s="16" t="e">
        <f>IF(Template!$F$7="Linear interpolation",LinInterp($I$5:$I$22,$G$5:$G$22,W1955),CubicSpline($I$5:$I$22,$G$5:$G$22,W1955))</f>
        <v>#VALUE!</v>
      </c>
      <c r="Y1955" s="221" t="e">
        <f t="shared" si="4339"/>
        <v>#VALUE!</v>
      </c>
      <c r="Z1955" s="221" t="e">
        <f>Y1955/PRODUCT($AA$6:AA1954)</f>
        <v>#VALUE!</v>
      </c>
      <c r="AA1955" s="16" t="e">
        <f t="shared" si="4346"/>
        <v>#VALUE!</v>
      </c>
      <c r="AB1955" s="10" t="e">
        <f t="shared" si="4347"/>
        <v>#VALUE!</v>
      </c>
      <c r="AC1955" s="90">
        <f t="shared" si="4340"/>
        <v>1955</v>
      </c>
      <c r="AD1955" s="17">
        <f t="shared" si="4348"/>
        <v>47948</v>
      </c>
      <c r="AE1955" s="16" t="e">
        <f t="shared" si="4341"/>
        <v>#VALUE!</v>
      </c>
      <c r="AF1955" s="10">
        <f ca="1">IFERROR(AVERAGE(INDIRECT("AE"&amp;AC1955-Template!$F$10+1):INDIRECT("AE"&amp;AC1955)),0)</f>
        <v>0</v>
      </c>
      <c r="AG1955" s="35"/>
      <c r="AH1955" s="86"/>
      <c r="AI1955" s="35"/>
      <c r="AJ1955" s="35"/>
      <c r="AK1955" s="35"/>
      <c r="AL1955" s="35"/>
      <c r="AM1955" s="35"/>
      <c r="AN1955" s="35"/>
      <c r="AO1955" s="35"/>
      <c r="AP1955" s="35"/>
      <c r="AQ1955" s="35"/>
      <c r="AR1955" s="35"/>
      <c r="AS1955" s="35"/>
      <c r="AT1955" s="35"/>
      <c r="AU1955" s="35"/>
      <c r="AV1955" s="35"/>
      <c r="AW1955" s="35"/>
      <c r="AX1955" s="35"/>
      <c r="AY1955" s="35"/>
      <c r="AZ1955" s="17">
        <f t="shared" ref="AZ1955" si="4411">AZ1954+1</f>
        <v>47971</v>
      </c>
      <c r="BA1955" s="216">
        <f t="shared" si="4364"/>
        <v>6</v>
      </c>
      <c r="BB1955" s="216">
        <f t="shared" ref="BB1955" si="4412">BB1954+1</f>
        <v>1950</v>
      </c>
      <c r="BC1955" s="16">
        <f t="shared" si="4366"/>
        <v>5.3424657534246576</v>
      </c>
      <c r="BD1955" s="16">
        <f>IF(Template!$F$7="Linear interpolation",LinInterp($AO$5:$AO$18,$AM$5:$AM$18,BC1955),CubicSpline($AO$5:$AO$18,$AM$5:$AM$18,BC1955))</f>
        <v>13.965867168522694</v>
      </c>
      <c r="BE1955" s="221">
        <f t="shared" si="4301"/>
        <v>2.0105617751864155</v>
      </c>
      <c r="BF1955" s="221">
        <f>BE1955/PRODUCT($BG$6:BG1954)</f>
        <v>1.0003770349600329</v>
      </c>
      <c r="BG1955" s="16">
        <f t="shared" si="4367"/>
        <v>1.0003768576258198</v>
      </c>
      <c r="BH1955" s="10">
        <f t="shared" si="4368"/>
        <v>13.755303342424474</v>
      </c>
      <c r="BI1955" s="90"/>
      <c r="BJ1955" s="17">
        <f t="shared" si="4351"/>
        <v>47948</v>
      </c>
      <c r="BK1955" s="16">
        <f t="shared" si="4344"/>
        <v>13.604216227003363</v>
      </c>
      <c r="BL1955" s="10">
        <f ca="1">IFERROR(AVERAGE(INDIRECT("BK"&amp;AC1955-Template!$F$10+1):INDIRECT("BK"&amp;AC1955)),0)</f>
        <v>13.494661101621189</v>
      </c>
      <c r="BM1955" s="35"/>
      <c r="BN1955" s="86"/>
      <c r="BO1955" s="35"/>
      <c r="BP1955" s="35"/>
      <c r="BQ1955" s="35"/>
      <c r="BR1955" s="35"/>
      <c r="BS1955" s="35"/>
      <c r="BT1955" s="35"/>
      <c r="BU1955" s="35"/>
      <c r="BV1955" s="35"/>
      <c r="BW1955" s="35"/>
      <c r="BX1955" s="35"/>
      <c r="BY1955" s="35"/>
      <c r="BZ1955" s="35"/>
      <c r="CA1955" s="35"/>
      <c r="CB1955" s="35"/>
      <c r="CC1955" s="35"/>
      <c r="CD1955" s="35"/>
      <c r="CE1955" s="35"/>
      <c r="CF1955" s="35"/>
      <c r="CG1955" s="35"/>
      <c r="CH1955" s="35"/>
    </row>
    <row r="1956" spans="1:86" ht="15.6" x14ac:dyDescent="0.3">
      <c r="A1956" s="35"/>
      <c r="B1956" s="86"/>
      <c r="C1956" s="35"/>
      <c r="D1956" s="35"/>
      <c r="E1956" s="35"/>
      <c r="F1956" s="35"/>
      <c r="G1956" s="35"/>
      <c r="H1956" s="35"/>
      <c r="I1956" s="35"/>
      <c r="J1956" s="35"/>
      <c r="K1956" s="35"/>
      <c r="L1956" s="35"/>
      <c r="M1956" s="35"/>
      <c r="N1956" s="35"/>
      <c r="O1956" s="35"/>
      <c r="P1956" s="35"/>
      <c r="Q1956" s="35"/>
      <c r="R1956" s="35"/>
      <c r="S1956" s="35"/>
      <c r="T1956" s="17">
        <f t="shared" si="4345"/>
        <v>47972</v>
      </c>
      <c r="U1956" s="216">
        <f t="shared" si="4338"/>
        <v>7</v>
      </c>
      <c r="V1956" s="216">
        <f t="shared" si="4345"/>
        <v>1951</v>
      </c>
      <c r="W1956" s="16">
        <f t="shared" si="4352"/>
        <v>5.3452054794520549</v>
      </c>
      <c r="X1956" s="16" t="e">
        <f>IF(Template!$F$7="Linear interpolation",LinInterp($I$5:$I$22,$G$5:$G$22,W1956),CubicSpline($I$5:$I$22,$G$5:$G$22,W1956))</f>
        <v>#VALUE!</v>
      </c>
      <c r="Y1956" s="221" t="e">
        <f t="shared" si="4339"/>
        <v>#VALUE!</v>
      </c>
      <c r="Z1956" s="221" t="e">
        <f>Y1956/PRODUCT($AA$6:AA1955)</f>
        <v>#VALUE!</v>
      </c>
      <c r="AA1956" s="16" t="e">
        <f t="shared" si="4346"/>
        <v>#VALUE!</v>
      </c>
      <c r="AB1956" s="10" t="e">
        <f t="shared" si="4347"/>
        <v>#VALUE!</v>
      </c>
      <c r="AC1956" s="90">
        <f t="shared" si="4340"/>
        <v>1956</v>
      </c>
      <c r="AD1956" s="17">
        <f t="shared" si="4348"/>
        <v>47949</v>
      </c>
      <c r="AE1956" s="16" t="e">
        <f t="shared" si="4341"/>
        <v>#VALUE!</v>
      </c>
      <c r="AF1956" s="10">
        <f ca="1">IFERROR(AVERAGE(INDIRECT("AE"&amp;AC1956-Template!$F$10+1):INDIRECT("AE"&amp;AC1956)),0)</f>
        <v>0</v>
      </c>
      <c r="AG1956" s="35"/>
      <c r="AH1956" s="86"/>
      <c r="AI1956" s="35"/>
      <c r="AJ1956" s="35"/>
      <c r="AK1956" s="35"/>
      <c r="AL1956" s="35"/>
      <c r="AM1956" s="35"/>
      <c r="AN1956" s="35"/>
      <c r="AO1956" s="35"/>
      <c r="AP1956" s="35"/>
      <c r="AQ1956" s="35"/>
      <c r="AR1956" s="35"/>
      <c r="AS1956" s="35"/>
      <c r="AT1956" s="35"/>
      <c r="AU1956" s="35"/>
      <c r="AV1956" s="35"/>
      <c r="AW1956" s="35"/>
      <c r="AX1956" s="35"/>
      <c r="AY1956" s="35"/>
      <c r="AZ1956" s="17">
        <f t="shared" ref="AZ1956" si="4413">AZ1955+1</f>
        <v>47972</v>
      </c>
      <c r="BA1956" s="216">
        <f t="shared" si="4364"/>
        <v>7</v>
      </c>
      <c r="BB1956" s="216">
        <f t="shared" ref="BB1956" si="4414">BB1955+1</f>
        <v>1951</v>
      </c>
      <c r="BC1956" s="16">
        <f t="shared" si="4366"/>
        <v>5.3452054794520549</v>
      </c>
      <c r="BD1956" s="16">
        <f>IF(Template!$F$7="Linear interpolation",LinInterp($AO$5:$AO$18,$AM$5:$AM$18,BC1956),CubicSpline($AO$5:$AO$18,$AM$5:$AM$18,BC1956))</f>
        <v>13.966271825113642</v>
      </c>
      <c r="BE1956" s="221">
        <f t="shared" si="4301"/>
        <v>2.0113201818751434</v>
      </c>
      <c r="BF1956" s="221">
        <f>BE1956/PRODUCT($BG$6:BG1955)</f>
        <v>1.0003773886679874</v>
      </c>
      <c r="BG1956" s="16">
        <f t="shared" si="4367"/>
        <v>1.0003768576258198</v>
      </c>
      <c r="BH1956" s="10">
        <f t="shared" si="4368"/>
        <v>13.755303342424474</v>
      </c>
      <c r="BI1956" s="90"/>
      <c r="BJ1956" s="17">
        <f t="shared" si="4351"/>
        <v>47949</v>
      </c>
      <c r="BK1956" s="16">
        <f t="shared" si="4344"/>
        <v>13.611437439203012</v>
      </c>
      <c r="BL1956" s="10">
        <f ca="1">IFERROR(AVERAGE(INDIRECT("BK"&amp;AC1956-Template!$F$10+1):INDIRECT("BK"&amp;AC1956)),0)</f>
        <v>13.502348370016865</v>
      </c>
      <c r="BM1956" s="35"/>
      <c r="BN1956" s="86"/>
      <c r="BO1956" s="35"/>
      <c r="BP1956" s="35"/>
      <c r="BQ1956" s="35"/>
      <c r="BR1956" s="35"/>
      <c r="BS1956" s="35"/>
      <c r="BT1956" s="35"/>
      <c r="BU1956" s="35"/>
      <c r="BV1956" s="35"/>
      <c r="BW1956" s="35"/>
      <c r="BX1956" s="35"/>
      <c r="BY1956" s="35"/>
      <c r="BZ1956" s="35"/>
      <c r="CA1956" s="35"/>
      <c r="CB1956" s="35"/>
      <c r="CC1956" s="35"/>
      <c r="CD1956" s="35"/>
      <c r="CE1956" s="35"/>
      <c r="CF1956" s="35"/>
      <c r="CG1956" s="35"/>
      <c r="CH1956" s="35"/>
    </row>
    <row r="1957" spans="1:86" ht="15.6" x14ac:dyDescent="0.3">
      <c r="A1957" s="35"/>
      <c r="B1957" s="86"/>
      <c r="C1957" s="35"/>
      <c r="D1957" s="35"/>
      <c r="E1957" s="35"/>
      <c r="F1957" s="35"/>
      <c r="G1957" s="35"/>
      <c r="H1957" s="35"/>
      <c r="I1957" s="35"/>
      <c r="J1957" s="35"/>
      <c r="K1957" s="35"/>
      <c r="L1957" s="35"/>
      <c r="M1957" s="35"/>
      <c r="N1957" s="35"/>
      <c r="O1957" s="35"/>
      <c r="P1957" s="35"/>
      <c r="Q1957" s="35"/>
      <c r="R1957" s="35"/>
      <c r="S1957" s="35"/>
      <c r="T1957" s="17">
        <f t="shared" si="4345"/>
        <v>47973</v>
      </c>
      <c r="U1957" s="216">
        <f t="shared" si="4338"/>
        <v>1</v>
      </c>
      <c r="V1957" s="216">
        <f t="shared" si="4345"/>
        <v>1952</v>
      </c>
      <c r="W1957" s="16">
        <f t="shared" si="4352"/>
        <v>5.3479452054794523</v>
      </c>
      <c r="X1957" s="16" t="e">
        <f>IF(Template!$F$7="Linear interpolation",LinInterp($I$5:$I$22,$G$5:$G$22,W1957),CubicSpline($I$5:$I$22,$G$5:$G$22,W1957))</f>
        <v>#VALUE!</v>
      </c>
      <c r="Y1957" s="221" t="e">
        <f t="shared" si="4339"/>
        <v>#VALUE!</v>
      </c>
      <c r="Z1957" s="221" t="e">
        <f>Y1957/PRODUCT($AA$6:AA1956)</f>
        <v>#VALUE!</v>
      </c>
      <c r="AA1957" s="16" t="e">
        <f t="shared" si="4346"/>
        <v>#VALUE!</v>
      </c>
      <c r="AB1957" s="10" t="e">
        <f t="shared" si="4347"/>
        <v>#VALUE!</v>
      </c>
      <c r="AC1957" s="90">
        <f t="shared" si="4340"/>
        <v>1957</v>
      </c>
      <c r="AD1957" s="17">
        <f t="shared" si="4348"/>
        <v>47950</v>
      </c>
      <c r="AE1957" s="16" t="e">
        <f t="shared" si="4341"/>
        <v>#VALUE!</v>
      </c>
      <c r="AF1957" s="10">
        <f ca="1">IFERROR(AVERAGE(INDIRECT("AE"&amp;AC1957-Template!$F$10+1):INDIRECT("AE"&amp;AC1957)),0)</f>
        <v>0</v>
      </c>
      <c r="AG1957" s="35"/>
      <c r="AH1957" s="86"/>
      <c r="AI1957" s="35"/>
      <c r="AJ1957" s="35"/>
      <c r="AK1957" s="35"/>
      <c r="AL1957" s="35"/>
      <c r="AM1957" s="35"/>
      <c r="AN1957" s="35"/>
      <c r="AO1957" s="35"/>
      <c r="AP1957" s="35"/>
      <c r="AQ1957" s="35"/>
      <c r="AR1957" s="35"/>
      <c r="AS1957" s="35"/>
      <c r="AT1957" s="35"/>
      <c r="AU1957" s="35"/>
      <c r="AV1957" s="35"/>
      <c r="AW1957" s="35"/>
      <c r="AX1957" s="35"/>
      <c r="AY1957" s="35"/>
      <c r="AZ1957" s="17">
        <f t="shared" ref="AZ1957" si="4415">AZ1956+1</f>
        <v>47973</v>
      </c>
      <c r="BA1957" s="216">
        <f t="shared" si="4364"/>
        <v>1</v>
      </c>
      <c r="BB1957" s="216">
        <f t="shared" ref="BB1957" si="4416">BB1956+1</f>
        <v>1952</v>
      </c>
      <c r="BC1957" s="16">
        <f t="shared" si="4366"/>
        <v>5.3479452054794523</v>
      </c>
      <c r="BD1957" s="16">
        <f>IF(Template!$F$7="Linear interpolation",LinInterp($AO$5:$AO$18,$AM$5:$AM$18,BC1957),CubicSpline($AO$5:$AO$18,$AM$5:$AM$18,BC1957))</f>
        <v>13.966679805188182</v>
      </c>
      <c r="BE1957" s="221">
        <f t="shared" si="4301"/>
        <v>2.0120792274505046</v>
      </c>
      <c r="BF1957" s="221">
        <f>BE1957/PRODUCT($BG$6:BG1956)</f>
        <v>1.0003779177868373</v>
      </c>
      <c r="BG1957" s="16">
        <f t="shared" si="4367"/>
        <v>1.0003779177868373</v>
      </c>
      <c r="BH1957" s="10">
        <f t="shared" si="4368"/>
        <v>13.793999219560259</v>
      </c>
      <c r="BI1957" s="90"/>
      <c r="BJ1957" s="17">
        <f t="shared" si="4351"/>
        <v>47950</v>
      </c>
      <c r="BK1957" s="16">
        <f t="shared" si="4344"/>
        <v>13.611437439203012</v>
      </c>
      <c r="BL1957" s="10">
        <f ca="1">IFERROR(AVERAGE(INDIRECT("BK"&amp;AC1957-Template!$F$10+1):INDIRECT("BK"&amp;AC1957)),0)</f>
        <v>13.509764269328352</v>
      </c>
      <c r="BM1957" s="35"/>
      <c r="BN1957" s="86"/>
      <c r="BO1957" s="35"/>
      <c r="BP1957" s="35"/>
      <c r="BQ1957" s="35"/>
      <c r="BR1957" s="35"/>
      <c r="BS1957" s="35"/>
      <c r="BT1957" s="35"/>
      <c r="BU1957" s="35"/>
      <c r="BV1957" s="35"/>
      <c r="BW1957" s="35"/>
      <c r="BX1957" s="35"/>
      <c r="BY1957" s="35"/>
      <c r="BZ1957" s="35"/>
      <c r="CA1957" s="35"/>
      <c r="CB1957" s="35"/>
      <c r="CC1957" s="35"/>
      <c r="CD1957" s="35"/>
      <c r="CE1957" s="35"/>
      <c r="CF1957" s="35"/>
      <c r="CG1957" s="35"/>
      <c r="CH1957" s="35"/>
    </row>
    <row r="1958" spans="1:86" ht="15.6" x14ac:dyDescent="0.3">
      <c r="A1958" s="35"/>
      <c r="B1958" s="86"/>
      <c r="C1958" s="35"/>
      <c r="D1958" s="35"/>
      <c r="E1958" s="35"/>
      <c r="F1958" s="35"/>
      <c r="G1958" s="35"/>
      <c r="H1958" s="35"/>
      <c r="I1958" s="35"/>
      <c r="J1958" s="35"/>
      <c r="K1958" s="35"/>
      <c r="L1958" s="35"/>
      <c r="M1958" s="35"/>
      <c r="N1958" s="35"/>
      <c r="O1958" s="35"/>
      <c r="P1958" s="35"/>
      <c r="Q1958" s="35"/>
      <c r="R1958" s="35"/>
      <c r="S1958" s="35"/>
      <c r="T1958" s="17">
        <f t="shared" si="4345"/>
        <v>47974</v>
      </c>
      <c r="U1958" s="216">
        <f t="shared" si="4338"/>
        <v>2</v>
      </c>
      <c r="V1958" s="216">
        <f t="shared" si="4345"/>
        <v>1953</v>
      </c>
      <c r="W1958" s="16">
        <f t="shared" si="4352"/>
        <v>5.3506849315068497</v>
      </c>
      <c r="X1958" s="16" t="e">
        <f>IF(Template!$F$7="Linear interpolation",LinInterp($I$5:$I$22,$G$5:$G$22,W1958),CubicSpline($I$5:$I$22,$G$5:$G$22,W1958))</f>
        <v>#VALUE!</v>
      </c>
      <c r="Y1958" s="221" t="e">
        <f t="shared" si="4339"/>
        <v>#VALUE!</v>
      </c>
      <c r="Z1958" s="221" t="e">
        <f>Y1958/PRODUCT($AA$6:AA1957)</f>
        <v>#VALUE!</v>
      </c>
      <c r="AA1958" s="16" t="e">
        <f t="shared" si="4346"/>
        <v>#VALUE!</v>
      </c>
      <c r="AB1958" s="10" t="e">
        <f t="shared" si="4347"/>
        <v>#VALUE!</v>
      </c>
      <c r="AC1958" s="90">
        <f t="shared" si="4340"/>
        <v>1958</v>
      </c>
      <c r="AD1958" s="17">
        <f t="shared" si="4348"/>
        <v>47951</v>
      </c>
      <c r="AE1958" s="16" t="e">
        <f t="shared" si="4341"/>
        <v>#VALUE!</v>
      </c>
      <c r="AF1958" s="10">
        <f ca="1">IFERROR(AVERAGE(INDIRECT("AE"&amp;AC1958-Template!$F$10+1):INDIRECT("AE"&amp;AC1958)),0)</f>
        <v>0</v>
      </c>
      <c r="AG1958" s="35"/>
      <c r="AH1958" s="86"/>
      <c r="AI1958" s="35"/>
      <c r="AJ1958" s="35"/>
      <c r="AK1958" s="35"/>
      <c r="AL1958" s="35"/>
      <c r="AM1958" s="35"/>
      <c r="AN1958" s="35"/>
      <c r="AO1958" s="35"/>
      <c r="AP1958" s="35"/>
      <c r="AQ1958" s="35"/>
      <c r="AR1958" s="35"/>
      <c r="AS1958" s="35"/>
      <c r="AT1958" s="35"/>
      <c r="AU1958" s="35"/>
      <c r="AV1958" s="35"/>
      <c r="AW1958" s="35"/>
      <c r="AX1958" s="35"/>
      <c r="AY1958" s="35"/>
      <c r="AZ1958" s="17">
        <f t="shared" ref="AZ1958" si="4417">AZ1957+1</f>
        <v>47974</v>
      </c>
      <c r="BA1958" s="216">
        <f t="shared" si="4364"/>
        <v>2</v>
      </c>
      <c r="BB1958" s="216">
        <f t="shared" ref="BB1958" si="4418">BB1957+1</f>
        <v>1953</v>
      </c>
      <c r="BC1958" s="16">
        <f t="shared" si="4366"/>
        <v>5.3506849315068497</v>
      </c>
      <c r="BD1958" s="16">
        <f>IF(Template!$F$7="Linear interpolation",LinInterp($AO$5:$AO$18,$AM$5:$AM$18,BC1958),CubicSpline($AO$5:$AO$18,$AM$5:$AM$18,BC1958))</f>
        <v>13.967091083122099</v>
      </c>
      <c r="BE1958" s="221">
        <f t="shared" si="4301"/>
        <v>2.0128389104771882</v>
      </c>
      <c r="BF1958" s="221">
        <f>BE1958/PRODUCT($BG$6:BG1957)</f>
        <v>1.0003775611895991</v>
      </c>
      <c r="BG1958" s="16">
        <f t="shared" si="4367"/>
        <v>1.0003775611895991</v>
      </c>
      <c r="BH1958" s="10">
        <f t="shared" si="4368"/>
        <v>13.780983420366599</v>
      </c>
      <c r="BI1958" s="90"/>
      <c r="BJ1958" s="17">
        <f t="shared" si="4351"/>
        <v>47951</v>
      </c>
      <c r="BK1958" s="16">
        <f t="shared" si="4344"/>
        <v>13.611437439203012</v>
      </c>
      <c r="BL1958" s="10">
        <f ca="1">IFERROR(AVERAGE(INDIRECT("BK"&amp;AC1958-Template!$F$10+1):INDIRECT("BK"&amp;AC1958)),0)</f>
        <v>13.516909814587651</v>
      </c>
      <c r="BM1958" s="35"/>
      <c r="BN1958" s="86"/>
      <c r="BO1958" s="35"/>
      <c r="BP1958" s="35"/>
      <c r="BQ1958" s="35"/>
      <c r="BR1958" s="35"/>
      <c r="BS1958" s="35"/>
      <c r="BT1958" s="35"/>
      <c r="BU1958" s="35"/>
      <c r="BV1958" s="35"/>
      <c r="BW1958" s="35"/>
      <c r="BX1958" s="35"/>
      <c r="BY1958" s="35"/>
      <c r="BZ1958" s="35"/>
      <c r="CA1958" s="35"/>
      <c r="CB1958" s="35"/>
      <c r="CC1958" s="35"/>
      <c r="CD1958" s="35"/>
      <c r="CE1958" s="35"/>
      <c r="CF1958" s="35"/>
      <c r="CG1958" s="35"/>
      <c r="CH1958" s="35"/>
    </row>
    <row r="1959" spans="1:86" ht="15.6" x14ac:dyDescent="0.3">
      <c r="A1959" s="35"/>
      <c r="B1959" s="86"/>
      <c r="C1959" s="35"/>
      <c r="D1959" s="35"/>
      <c r="E1959" s="35"/>
      <c r="F1959" s="35"/>
      <c r="G1959" s="35"/>
      <c r="H1959" s="35"/>
      <c r="I1959" s="35"/>
      <c r="J1959" s="35"/>
      <c r="K1959" s="35"/>
      <c r="L1959" s="35"/>
      <c r="M1959" s="35"/>
      <c r="N1959" s="35"/>
      <c r="O1959" s="35"/>
      <c r="P1959" s="35"/>
      <c r="Q1959" s="35"/>
      <c r="R1959" s="35"/>
      <c r="S1959" s="35"/>
      <c r="T1959" s="17">
        <f t="shared" si="4345"/>
        <v>47975</v>
      </c>
      <c r="U1959" s="216">
        <f t="shared" si="4338"/>
        <v>3</v>
      </c>
      <c r="V1959" s="216">
        <f t="shared" si="4345"/>
        <v>1954</v>
      </c>
      <c r="W1959" s="16">
        <f t="shared" si="4352"/>
        <v>5.353424657534247</v>
      </c>
      <c r="X1959" s="16" t="e">
        <f>IF(Template!$F$7="Linear interpolation",LinInterp($I$5:$I$22,$G$5:$G$22,W1959),CubicSpline($I$5:$I$22,$G$5:$G$22,W1959))</f>
        <v>#VALUE!</v>
      </c>
      <c r="Y1959" s="221" t="e">
        <f t="shared" si="4339"/>
        <v>#VALUE!</v>
      </c>
      <c r="Z1959" s="221" t="e">
        <f>Y1959/PRODUCT($AA$6:AA1958)</f>
        <v>#VALUE!</v>
      </c>
      <c r="AA1959" s="16" t="e">
        <f t="shared" si="4346"/>
        <v>#VALUE!</v>
      </c>
      <c r="AB1959" s="10" t="e">
        <f t="shared" si="4347"/>
        <v>#VALUE!</v>
      </c>
      <c r="AC1959" s="90">
        <f t="shared" si="4340"/>
        <v>1959</v>
      </c>
      <c r="AD1959" s="17">
        <f t="shared" si="4348"/>
        <v>47952</v>
      </c>
      <c r="AE1959" s="16" t="e">
        <f t="shared" si="4341"/>
        <v>#VALUE!</v>
      </c>
      <c r="AF1959" s="10">
        <f ca="1">IFERROR(AVERAGE(INDIRECT("AE"&amp;AC1959-Template!$F$10+1):INDIRECT("AE"&amp;AC1959)),0)</f>
        <v>0</v>
      </c>
      <c r="AG1959" s="35"/>
      <c r="AH1959" s="86"/>
      <c r="AI1959" s="35"/>
      <c r="AJ1959" s="35"/>
      <c r="AK1959" s="35"/>
      <c r="AL1959" s="35"/>
      <c r="AM1959" s="35"/>
      <c r="AN1959" s="35"/>
      <c r="AO1959" s="35"/>
      <c r="AP1959" s="35"/>
      <c r="AQ1959" s="35"/>
      <c r="AR1959" s="35"/>
      <c r="AS1959" s="35"/>
      <c r="AT1959" s="35"/>
      <c r="AU1959" s="35"/>
      <c r="AV1959" s="35"/>
      <c r="AW1959" s="35"/>
      <c r="AX1959" s="35"/>
      <c r="AY1959" s="35"/>
      <c r="AZ1959" s="17">
        <f t="shared" ref="AZ1959" si="4419">AZ1958+1</f>
        <v>47975</v>
      </c>
      <c r="BA1959" s="216">
        <f t="shared" si="4364"/>
        <v>3</v>
      </c>
      <c r="BB1959" s="216">
        <f t="shared" ref="BB1959" si="4420">BB1958+1</f>
        <v>1954</v>
      </c>
      <c r="BC1959" s="16">
        <f t="shared" si="4366"/>
        <v>5.353424657534247</v>
      </c>
      <c r="BD1959" s="16">
        <f>IF(Template!$F$7="Linear interpolation",LinInterp($AO$5:$AO$18,$AM$5:$AM$18,BC1959),CubicSpline($AO$5:$AO$18,$AM$5:$AM$18,BC1959))</f>
        <v>13.967505633291182</v>
      </c>
      <c r="BE1959" s="221">
        <f t="shared" si="4301"/>
        <v>2.0135992295125127</v>
      </c>
      <c r="BF1959" s="221">
        <f>BE1959/PRODUCT($BG$6:BG1958)</f>
        <v>1.0003777346668761</v>
      </c>
      <c r="BG1959" s="16">
        <f t="shared" si="4367"/>
        <v>1.0003777346668761</v>
      </c>
      <c r="BH1959" s="10">
        <f t="shared" si="4368"/>
        <v>13.787315340976658</v>
      </c>
      <c r="BI1959" s="90"/>
      <c r="BJ1959" s="17">
        <f t="shared" si="4351"/>
        <v>47952</v>
      </c>
      <c r="BK1959" s="16">
        <f t="shared" si="4344"/>
        <v>13.654433514691533</v>
      </c>
      <c r="BL1959" s="10">
        <f ca="1">IFERROR(AVERAGE(INDIRECT("BK"&amp;AC1959-Template!$F$10+1):INDIRECT("BK"&amp;AC1959)),0)</f>
        <v>13.525488562363231</v>
      </c>
      <c r="BM1959" s="35"/>
      <c r="BN1959" s="86"/>
      <c r="BO1959" s="35"/>
      <c r="BP1959" s="35"/>
      <c r="BQ1959" s="35"/>
      <c r="BR1959" s="35"/>
      <c r="BS1959" s="35"/>
      <c r="BT1959" s="35"/>
      <c r="BU1959" s="35"/>
      <c r="BV1959" s="35"/>
      <c r="BW1959" s="35"/>
      <c r="BX1959" s="35"/>
      <c r="BY1959" s="35"/>
      <c r="BZ1959" s="35"/>
      <c r="CA1959" s="35"/>
      <c r="CB1959" s="35"/>
      <c r="CC1959" s="35"/>
      <c r="CD1959" s="35"/>
      <c r="CE1959" s="35"/>
      <c r="CF1959" s="35"/>
      <c r="CG1959" s="35"/>
      <c r="CH1959" s="35"/>
    </row>
    <row r="1960" spans="1:86" ht="15.6" x14ac:dyDescent="0.3">
      <c r="A1960" s="35"/>
      <c r="B1960" s="86"/>
      <c r="C1960" s="35"/>
      <c r="D1960" s="35"/>
      <c r="E1960" s="35"/>
      <c r="F1960" s="35"/>
      <c r="G1960" s="35"/>
      <c r="H1960" s="35"/>
      <c r="I1960" s="35"/>
      <c r="J1960" s="35"/>
      <c r="K1960" s="35"/>
      <c r="L1960" s="35"/>
      <c r="M1960" s="35"/>
      <c r="N1960" s="35"/>
      <c r="O1960" s="35"/>
      <c r="P1960" s="35"/>
      <c r="Q1960" s="35"/>
      <c r="R1960" s="35"/>
      <c r="S1960" s="35"/>
      <c r="T1960" s="17">
        <f t="shared" si="4345"/>
        <v>47976</v>
      </c>
      <c r="U1960" s="216">
        <f t="shared" si="4338"/>
        <v>4</v>
      </c>
      <c r="V1960" s="216">
        <f t="shared" si="4345"/>
        <v>1955</v>
      </c>
      <c r="W1960" s="16">
        <f t="shared" si="4352"/>
        <v>5.3561643835616435</v>
      </c>
      <c r="X1960" s="16" t="e">
        <f>IF(Template!$F$7="Linear interpolation",LinInterp($I$5:$I$22,$G$5:$G$22,W1960),CubicSpline($I$5:$I$22,$G$5:$G$22,W1960))</f>
        <v>#VALUE!</v>
      </c>
      <c r="Y1960" s="221" t="e">
        <f t="shared" si="4339"/>
        <v>#VALUE!</v>
      </c>
      <c r="Z1960" s="221" t="e">
        <f>Y1960/PRODUCT($AA$6:AA1959)</f>
        <v>#VALUE!</v>
      </c>
      <c r="AA1960" s="16" t="e">
        <f t="shared" si="4346"/>
        <v>#VALUE!</v>
      </c>
      <c r="AB1960" s="10" t="e">
        <f t="shared" si="4347"/>
        <v>#VALUE!</v>
      </c>
      <c r="AC1960" s="90">
        <f t="shared" si="4340"/>
        <v>1960</v>
      </c>
      <c r="AD1960" s="17">
        <f t="shared" si="4348"/>
        <v>47953</v>
      </c>
      <c r="AE1960" s="16" t="e">
        <f t="shared" si="4341"/>
        <v>#VALUE!</v>
      </c>
      <c r="AF1960" s="10">
        <f ca="1">IFERROR(AVERAGE(INDIRECT("AE"&amp;AC1960-Template!$F$10+1):INDIRECT("AE"&amp;AC1960)),0)</f>
        <v>0</v>
      </c>
      <c r="AG1960" s="35"/>
      <c r="AH1960" s="86"/>
      <c r="AI1960" s="35"/>
      <c r="AJ1960" s="35"/>
      <c r="AK1960" s="35"/>
      <c r="AL1960" s="35"/>
      <c r="AM1960" s="35"/>
      <c r="AN1960" s="35"/>
      <c r="AO1960" s="35"/>
      <c r="AP1960" s="35"/>
      <c r="AQ1960" s="35"/>
      <c r="AR1960" s="35"/>
      <c r="AS1960" s="35"/>
      <c r="AT1960" s="35"/>
      <c r="AU1960" s="35"/>
      <c r="AV1960" s="35"/>
      <c r="AW1960" s="35"/>
      <c r="AX1960" s="35"/>
      <c r="AY1960" s="35"/>
      <c r="AZ1960" s="17">
        <f t="shared" ref="AZ1960" si="4421">AZ1959+1</f>
        <v>47976</v>
      </c>
      <c r="BA1960" s="216">
        <f t="shared" si="4364"/>
        <v>4</v>
      </c>
      <c r="BB1960" s="216">
        <f t="shared" ref="BB1960" si="4422">BB1959+1</f>
        <v>1955</v>
      </c>
      <c r="BC1960" s="16">
        <f t="shared" si="4366"/>
        <v>5.3561643835616435</v>
      </c>
      <c r="BD1960" s="16">
        <f>IF(Template!$F$7="Linear interpolation",LinInterp($AO$5:$AO$18,$AM$5:$AM$18,BC1960),CubicSpline($AO$5:$AO$18,$AM$5:$AM$18,BC1960))</f>
        <v>13.967923430071215</v>
      </c>
      <c r="BE1960" s="221">
        <f t="shared" si="4301"/>
        <v>2.0143601831064197</v>
      </c>
      <c r="BF1960" s="221">
        <f>BE1960/PRODUCT($BG$6:BG1959)</f>
        <v>1.0003779071737584</v>
      </c>
      <c r="BG1960" s="16">
        <f t="shared" si="4367"/>
        <v>1.0003779071737584</v>
      </c>
      <c r="BH1960" s="10">
        <f t="shared" si="4368"/>
        <v>13.793611842181864</v>
      </c>
      <c r="BI1960" s="90"/>
      <c r="BJ1960" s="17">
        <f t="shared" si="4351"/>
        <v>47953</v>
      </c>
      <c r="BK1960" s="16">
        <f t="shared" si="4344"/>
        <v>13.639990623425135</v>
      </c>
      <c r="BL1960" s="10">
        <f ca="1">IFERROR(AVERAGE(INDIRECT("BK"&amp;AC1960-Template!$F$10+1):INDIRECT("BK"&amp;AC1960)),0)</f>
        <v>13.533585880429937</v>
      </c>
      <c r="BM1960" s="35"/>
      <c r="BN1960" s="86"/>
      <c r="BO1960" s="35"/>
      <c r="BP1960" s="35"/>
      <c r="BQ1960" s="35"/>
      <c r="BR1960" s="35"/>
      <c r="BS1960" s="35"/>
      <c r="BT1960" s="35"/>
      <c r="BU1960" s="35"/>
      <c r="BV1960" s="35"/>
      <c r="BW1960" s="35"/>
      <c r="BX1960" s="35"/>
      <c r="BY1960" s="35"/>
      <c r="BZ1960" s="35"/>
      <c r="CA1960" s="35"/>
      <c r="CB1960" s="35"/>
      <c r="CC1960" s="35"/>
      <c r="CD1960" s="35"/>
      <c r="CE1960" s="35"/>
      <c r="CF1960" s="35"/>
      <c r="CG1960" s="35"/>
      <c r="CH1960" s="35"/>
    </row>
    <row r="1961" spans="1:86" ht="15.6" x14ac:dyDescent="0.3">
      <c r="A1961" s="35"/>
      <c r="B1961" s="86"/>
      <c r="C1961" s="35"/>
      <c r="D1961" s="35"/>
      <c r="E1961" s="35"/>
      <c r="F1961" s="35"/>
      <c r="G1961" s="35"/>
      <c r="H1961" s="35"/>
      <c r="I1961" s="35"/>
      <c r="J1961" s="35"/>
      <c r="K1961" s="35"/>
      <c r="L1961" s="35"/>
      <c r="M1961" s="35"/>
      <c r="N1961" s="35"/>
      <c r="O1961" s="35"/>
      <c r="P1961" s="35"/>
      <c r="Q1961" s="35"/>
      <c r="R1961" s="35"/>
      <c r="S1961" s="35"/>
      <c r="T1961" s="17">
        <f t="shared" si="4345"/>
        <v>47977</v>
      </c>
      <c r="U1961" s="216">
        <f t="shared" si="4338"/>
        <v>5</v>
      </c>
      <c r="V1961" s="216">
        <f t="shared" si="4345"/>
        <v>1956</v>
      </c>
      <c r="W1961" s="16">
        <f t="shared" si="4352"/>
        <v>5.3589041095890408</v>
      </c>
      <c r="X1961" s="16" t="e">
        <f>IF(Template!$F$7="Linear interpolation",LinInterp($I$5:$I$22,$G$5:$G$22,W1961),CubicSpline($I$5:$I$22,$G$5:$G$22,W1961))</f>
        <v>#VALUE!</v>
      </c>
      <c r="Y1961" s="221" t="e">
        <f t="shared" si="4339"/>
        <v>#VALUE!</v>
      </c>
      <c r="Z1961" s="221" t="e">
        <f>Y1961/PRODUCT($AA$6:AA1960)</f>
        <v>#VALUE!</v>
      </c>
      <c r="AA1961" s="16" t="e">
        <f t="shared" si="4346"/>
        <v>#VALUE!</v>
      </c>
      <c r="AB1961" s="10" t="e">
        <f t="shared" si="4347"/>
        <v>#VALUE!</v>
      </c>
      <c r="AC1961" s="90">
        <f t="shared" si="4340"/>
        <v>1961</v>
      </c>
      <c r="AD1961" s="17">
        <f t="shared" si="4348"/>
        <v>47954</v>
      </c>
      <c r="AE1961" s="16" t="e">
        <f t="shared" si="4341"/>
        <v>#VALUE!</v>
      </c>
      <c r="AF1961" s="10">
        <f ca="1">IFERROR(AVERAGE(INDIRECT("AE"&amp;AC1961-Template!$F$10+1):INDIRECT("AE"&amp;AC1961)),0)</f>
        <v>0</v>
      </c>
      <c r="AG1961" s="35"/>
      <c r="AH1961" s="86"/>
      <c r="AI1961" s="35"/>
      <c r="AJ1961" s="35"/>
      <c r="AK1961" s="35"/>
      <c r="AL1961" s="35"/>
      <c r="AM1961" s="35"/>
      <c r="AN1961" s="35"/>
      <c r="AO1961" s="35"/>
      <c r="AP1961" s="35"/>
      <c r="AQ1961" s="35"/>
      <c r="AR1961" s="35"/>
      <c r="AS1961" s="35"/>
      <c r="AT1961" s="35"/>
      <c r="AU1961" s="35"/>
      <c r="AV1961" s="35"/>
      <c r="AW1961" s="35"/>
      <c r="AX1961" s="35"/>
      <c r="AY1961" s="35"/>
      <c r="AZ1961" s="17">
        <f t="shared" ref="AZ1961" si="4423">AZ1960+1</f>
        <v>47977</v>
      </c>
      <c r="BA1961" s="216">
        <f t="shared" si="4364"/>
        <v>5</v>
      </c>
      <c r="BB1961" s="216">
        <f t="shared" ref="BB1961" si="4424">BB1960+1</f>
        <v>1956</v>
      </c>
      <c r="BC1961" s="16">
        <f t="shared" si="4366"/>
        <v>5.3589041095890408</v>
      </c>
      <c r="BD1961" s="16">
        <f>IF(Template!$F$7="Linear interpolation",LinInterp($AO$5:$AO$18,$AM$5:$AM$18,BC1961),CubicSpline($AO$5:$AO$18,$AM$5:$AM$18,BC1961))</f>
        <v>13.968344447837987</v>
      </c>
      <c r="BE1961" s="221">
        <f t="shared" si="4301"/>
        <v>2.015121769801449</v>
      </c>
      <c r="BF1961" s="221">
        <f>BE1961/PRODUCT($BG$6:BG1960)</f>
        <v>1.0003780787077785</v>
      </c>
      <c r="BG1961" s="16">
        <f t="shared" si="4367"/>
        <v>1.0003780787077785</v>
      </c>
      <c r="BH1961" s="10">
        <f t="shared" si="4368"/>
        <v>13.799872833915483</v>
      </c>
      <c r="BI1961" s="90"/>
      <c r="BJ1961" s="17">
        <f t="shared" si="4351"/>
        <v>47954</v>
      </c>
      <c r="BK1961" s="16">
        <f t="shared" si="4344"/>
        <v>13.647045551973601</v>
      </c>
      <c r="BL1961" s="10">
        <f ca="1">IFERROR(AVERAGE(INDIRECT("BK"&amp;AC1961-Template!$F$10+1):INDIRECT("BK"&amp;AC1961)),0)</f>
        <v>13.540306433473541</v>
      </c>
      <c r="BM1961" s="35"/>
      <c r="BN1961" s="86"/>
      <c r="BO1961" s="35"/>
      <c r="BP1961" s="35"/>
      <c r="BQ1961" s="35"/>
      <c r="BR1961" s="35"/>
      <c r="BS1961" s="35"/>
      <c r="BT1961" s="35"/>
      <c r="BU1961" s="35"/>
      <c r="BV1961" s="35"/>
      <c r="BW1961" s="35"/>
      <c r="BX1961" s="35"/>
      <c r="BY1961" s="35"/>
      <c r="BZ1961" s="35"/>
      <c r="CA1961" s="35"/>
      <c r="CB1961" s="35"/>
      <c r="CC1961" s="35"/>
      <c r="CD1961" s="35"/>
      <c r="CE1961" s="35"/>
      <c r="CF1961" s="35"/>
      <c r="CG1961" s="35"/>
      <c r="CH1961" s="35"/>
    </row>
    <row r="1962" spans="1:86" ht="15.6" x14ac:dyDescent="0.3">
      <c r="A1962" s="35"/>
      <c r="B1962" s="86"/>
      <c r="C1962" s="35"/>
      <c r="D1962" s="35"/>
      <c r="E1962" s="35"/>
      <c r="F1962" s="35"/>
      <c r="G1962" s="35"/>
      <c r="H1962" s="35"/>
      <c r="I1962" s="35"/>
      <c r="J1962" s="35"/>
      <c r="K1962" s="35"/>
      <c r="L1962" s="35"/>
      <c r="M1962" s="35"/>
      <c r="N1962" s="35"/>
      <c r="O1962" s="35"/>
      <c r="P1962" s="35"/>
      <c r="Q1962" s="35"/>
      <c r="R1962" s="35"/>
      <c r="S1962" s="35"/>
      <c r="T1962" s="17">
        <f t="shared" si="4345"/>
        <v>47978</v>
      </c>
      <c r="U1962" s="216">
        <f t="shared" si="4338"/>
        <v>6</v>
      </c>
      <c r="V1962" s="216">
        <f t="shared" si="4345"/>
        <v>1957</v>
      </c>
      <c r="W1962" s="16">
        <f t="shared" si="4352"/>
        <v>5.3616438356164382</v>
      </c>
      <c r="X1962" s="16" t="e">
        <f>IF(Template!$F$7="Linear interpolation",LinInterp($I$5:$I$22,$G$5:$G$22,W1962),CubicSpline($I$5:$I$22,$G$5:$G$22,W1962))</f>
        <v>#VALUE!</v>
      </c>
      <c r="Y1962" s="221" t="e">
        <f t="shared" si="4339"/>
        <v>#VALUE!</v>
      </c>
      <c r="Z1962" s="221" t="e">
        <f>Y1962/PRODUCT($AA$6:AA1961)</f>
        <v>#VALUE!</v>
      </c>
      <c r="AA1962" s="16" t="e">
        <f t="shared" si="4346"/>
        <v>#VALUE!</v>
      </c>
      <c r="AB1962" s="10" t="e">
        <f t="shared" si="4347"/>
        <v>#VALUE!</v>
      </c>
      <c r="AC1962" s="90">
        <f t="shared" si="4340"/>
        <v>1962</v>
      </c>
      <c r="AD1962" s="17">
        <f t="shared" si="4348"/>
        <v>47955</v>
      </c>
      <c r="AE1962" s="16" t="e">
        <f t="shared" si="4341"/>
        <v>#VALUE!</v>
      </c>
      <c r="AF1962" s="10">
        <f ca="1">IFERROR(AVERAGE(INDIRECT("AE"&amp;AC1962-Template!$F$10+1):INDIRECT("AE"&amp;AC1962)),0)</f>
        <v>0</v>
      </c>
      <c r="AG1962" s="35"/>
      <c r="AH1962" s="86"/>
      <c r="AI1962" s="35"/>
      <c r="AJ1962" s="35"/>
      <c r="AK1962" s="35"/>
      <c r="AL1962" s="35"/>
      <c r="AM1962" s="35"/>
      <c r="AN1962" s="35"/>
      <c r="AO1962" s="35"/>
      <c r="AP1962" s="35"/>
      <c r="AQ1962" s="35"/>
      <c r="AR1962" s="35"/>
      <c r="AS1962" s="35"/>
      <c r="AT1962" s="35"/>
      <c r="AU1962" s="35"/>
      <c r="AV1962" s="35"/>
      <c r="AW1962" s="35"/>
      <c r="AX1962" s="35"/>
      <c r="AY1962" s="35"/>
      <c r="AZ1962" s="17">
        <f t="shared" ref="AZ1962" si="4425">AZ1961+1</f>
        <v>47978</v>
      </c>
      <c r="BA1962" s="216">
        <f t="shared" si="4364"/>
        <v>6</v>
      </c>
      <c r="BB1962" s="216">
        <f t="shared" ref="BB1962" si="4426">BB1961+1</f>
        <v>1957</v>
      </c>
      <c r="BC1962" s="16">
        <f t="shared" si="4366"/>
        <v>5.3616438356164382</v>
      </c>
      <c r="BD1962" s="16">
        <f>IF(Template!$F$7="Linear interpolation",LinInterp($AO$5:$AO$18,$AM$5:$AM$18,BC1962),CubicSpline($AO$5:$AO$18,$AM$5:$AM$18,BC1962))</f>
        <v>13.968768660967285</v>
      </c>
      <c r="BE1962" s="221">
        <f t="shared" si="4301"/>
        <v>2.015883988132734</v>
      </c>
      <c r="BF1962" s="221">
        <f>BE1962/PRODUCT($BG$6:BG1961)</f>
        <v>1.0003782492664748</v>
      </c>
      <c r="BG1962" s="16">
        <f t="shared" si="4367"/>
        <v>1.0003780787077785</v>
      </c>
      <c r="BH1962" s="10">
        <f t="shared" si="4368"/>
        <v>13.799872833915483</v>
      </c>
      <c r="BI1962" s="90"/>
      <c r="BJ1962" s="17">
        <f t="shared" si="4351"/>
        <v>47955</v>
      </c>
      <c r="BK1962" s="16">
        <f t="shared" si="4344"/>
        <v>13.654066952996757</v>
      </c>
      <c r="BL1962" s="10">
        <f ca="1">IFERROR(AVERAGE(INDIRECT("BK"&amp;AC1962-Template!$F$10+1):INDIRECT("BK"&amp;AC1962)),0)</f>
        <v>13.547801757097414</v>
      </c>
      <c r="BM1962" s="35"/>
      <c r="BN1962" s="86"/>
      <c r="BO1962" s="35"/>
      <c r="BP1962" s="35"/>
      <c r="BQ1962" s="35"/>
      <c r="BR1962" s="35"/>
      <c r="BS1962" s="35"/>
      <c r="BT1962" s="35"/>
      <c r="BU1962" s="35"/>
      <c r="BV1962" s="35"/>
      <c r="BW1962" s="35"/>
      <c r="BX1962" s="35"/>
      <c r="BY1962" s="35"/>
      <c r="BZ1962" s="35"/>
      <c r="CA1962" s="35"/>
      <c r="CB1962" s="35"/>
      <c r="CC1962" s="35"/>
      <c r="CD1962" s="35"/>
      <c r="CE1962" s="35"/>
      <c r="CF1962" s="35"/>
      <c r="CG1962" s="35"/>
      <c r="CH1962" s="35"/>
    </row>
    <row r="1963" spans="1:86" ht="15.6" x14ac:dyDescent="0.3">
      <c r="A1963" s="35"/>
      <c r="B1963" s="86"/>
      <c r="C1963" s="35"/>
      <c r="D1963" s="35"/>
      <c r="E1963" s="35"/>
      <c r="F1963" s="35"/>
      <c r="G1963" s="35"/>
      <c r="H1963" s="35"/>
      <c r="I1963" s="35"/>
      <c r="J1963" s="35"/>
      <c r="K1963" s="35"/>
      <c r="L1963" s="35"/>
      <c r="M1963" s="35"/>
      <c r="N1963" s="35"/>
      <c r="O1963" s="35"/>
      <c r="P1963" s="35"/>
      <c r="Q1963" s="35"/>
      <c r="R1963" s="35"/>
      <c r="S1963" s="35"/>
      <c r="T1963" s="17">
        <f t="shared" si="4345"/>
        <v>47979</v>
      </c>
      <c r="U1963" s="216">
        <f t="shared" si="4338"/>
        <v>7</v>
      </c>
      <c r="V1963" s="216">
        <f t="shared" si="4345"/>
        <v>1958</v>
      </c>
      <c r="W1963" s="16">
        <f t="shared" si="4352"/>
        <v>5.3643835616438356</v>
      </c>
      <c r="X1963" s="16" t="e">
        <f>IF(Template!$F$7="Linear interpolation",LinInterp($I$5:$I$22,$G$5:$G$22,W1963),CubicSpline($I$5:$I$22,$G$5:$G$22,W1963))</f>
        <v>#VALUE!</v>
      </c>
      <c r="Y1963" s="221" t="e">
        <f t="shared" si="4339"/>
        <v>#VALUE!</v>
      </c>
      <c r="Z1963" s="221" t="e">
        <f>Y1963/PRODUCT($AA$6:AA1962)</f>
        <v>#VALUE!</v>
      </c>
      <c r="AA1963" s="16" t="e">
        <f t="shared" si="4346"/>
        <v>#VALUE!</v>
      </c>
      <c r="AB1963" s="10" t="e">
        <f t="shared" si="4347"/>
        <v>#VALUE!</v>
      </c>
      <c r="AC1963" s="90">
        <f t="shared" si="4340"/>
        <v>1963</v>
      </c>
      <c r="AD1963" s="17">
        <f t="shared" si="4348"/>
        <v>47956</v>
      </c>
      <c r="AE1963" s="16" t="e">
        <f t="shared" si="4341"/>
        <v>#VALUE!</v>
      </c>
      <c r="AF1963" s="10">
        <f ca="1">IFERROR(AVERAGE(INDIRECT("AE"&amp;AC1963-Template!$F$10+1):INDIRECT("AE"&amp;AC1963)),0)</f>
        <v>0</v>
      </c>
      <c r="AG1963" s="35"/>
      <c r="AH1963" s="86"/>
      <c r="AI1963" s="35"/>
      <c r="AJ1963" s="35"/>
      <c r="AK1963" s="35"/>
      <c r="AL1963" s="35"/>
      <c r="AM1963" s="35"/>
      <c r="AN1963" s="35"/>
      <c r="AO1963" s="35"/>
      <c r="AP1963" s="35"/>
      <c r="AQ1963" s="35"/>
      <c r="AR1963" s="35"/>
      <c r="AS1963" s="35"/>
      <c r="AT1963" s="35"/>
      <c r="AU1963" s="35"/>
      <c r="AV1963" s="35"/>
      <c r="AW1963" s="35"/>
      <c r="AX1963" s="35"/>
      <c r="AY1963" s="35"/>
      <c r="AZ1963" s="17">
        <f t="shared" ref="AZ1963" si="4427">AZ1962+1</f>
        <v>47979</v>
      </c>
      <c r="BA1963" s="216">
        <f t="shared" si="4364"/>
        <v>7</v>
      </c>
      <c r="BB1963" s="216">
        <f t="shared" ref="BB1963" si="4428">BB1962+1</f>
        <v>1958</v>
      </c>
      <c r="BC1963" s="16">
        <f t="shared" si="4366"/>
        <v>5.3643835616438356</v>
      </c>
      <c r="BD1963" s="16">
        <f>IF(Template!$F$7="Linear interpolation",LinInterp($AO$5:$AO$18,$AM$5:$AM$18,BC1963),CubicSpline($AO$5:$AO$18,$AM$5:$AM$18,BC1963))</f>
        <v>13.969196043834895</v>
      </c>
      <c r="BE1963" s="221">
        <f t="shared" si="4301"/>
        <v>2.0166468366279817</v>
      </c>
      <c r="BF1963" s="221">
        <f>BE1963/PRODUCT($BG$6:BG1962)</f>
        <v>1.0003785894061377</v>
      </c>
      <c r="BG1963" s="16">
        <f t="shared" si="4367"/>
        <v>1.0003780787077785</v>
      </c>
      <c r="BH1963" s="10">
        <f t="shared" si="4368"/>
        <v>13.799872833915483</v>
      </c>
      <c r="BI1963" s="90"/>
      <c r="BJ1963" s="17">
        <f t="shared" si="4351"/>
        <v>47956</v>
      </c>
      <c r="BK1963" s="16">
        <f t="shared" si="4344"/>
        <v>13.6610547363063</v>
      </c>
      <c r="BL1963" s="10">
        <f ca="1">IFERROR(AVERAGE(INDIRECT("BK"&amp;AC1963-Template!$F$10+1):INDIRECT("BK"&amp;AC1963)),0)</f>
        <v>13.555264773288028</v>
      </c>
      <c r="BM1963" s="35"/>
      <c r="BN1963" s="86"/>
      <c r="BO1963" s="35"/>
      <c r="BP1963" s="35"/>
      <c r="BQ1963" s="35"/>
      <c r="BR1963" s="35"/>
      <c r="BS1963" s="35"/>
      <c r="BT1963" s="35"/>
      <c r="BU1963" s="35"/>
      <c r="BV1963" s="35"/>
      <c r="BW1963" s="35"/>
      <c r="BX1963" s="35"/>
      <c r="BY1963" s="35"/>
      <c r="BZ1963" s="35"/>
      <c r="CA1963" s="35"/>
      <c r="CB1963" s="35"/>
      <c r="CC1963" s="35"/>
      <c r="CD1963" s="35"/>
      <c r="CE1963" s="35"/>
      <c r="CF1963" s="35"/>
      <c r="CG1963" s="35"/>
      <c r="CH1963" s="35"/>
    </row>
    <row r="1964" spans="1:86" ht="15.6" x14ac:dyDescent="0.3">
      <c r="A1964" s="35"/>
      <c r="B1964" s="86"/>
      <c r="C1964" s="35"/>
      <c r="D1964" s="35"/>
      <c r="E1964" s="35"/>
      <c r="F1964" s="35"/>
      <c r="G1964" s="35"/>
      <c r="H1964" s="35"/>
      <c r="I1964" s="35"/>
      <c r="J1964" s="35"/>
      <c r="K1964" s="35"/>
      <c r="L1964" s="35"/>
      <c r="M1964" s="35"/>
      <c r="N1964" s="35"/>
      <c r="O1964" s="35"/>
      <c r="P1964" s="35"/>
      <c r="Q1964" s="35"/>
      <c r="R1964" s="35"/>
      <c r="S1964" s="35"/>
      <c r="T1964" s="17">
        <f t="shared" si="4345"/>
        <v>47980</v>
      </c>
      <c r="U1964" s="216">
        <f t="shared" si="4338"/>
        <v>1</v>
      </c>
      <c r="V1964" s="216">
        <f t="shared" si="4345"/>
        <v>1959</v>
      </c>
      <c r="W1964" s="16">
        <f t="shared" si="4352"/>
        <v>5.3671232876712329</v>
      </c>
      <c r="X1964" s="16" t="e">
        <f>IF(Template!$F$7="Linear interpolation",LinInterp($I$5:$I$22,$G$5:$G$22,W1964),CubicSpline($I$5:$I$22,$G$5:$G$22,W1964))</f>
        <v>#VALUE!</v>
      </c>
      <c r="Y1964" s="221" t="e">
        <f t="shared" si="4339"/>
        <v>#VALUE!</v>
      </c>
      <c r="Z1964" s="221" t="e">
        <f>Y1964/PRODUCT($AA$6:AA1963)</f>
        <v>#VALUE!</v>
      </c>
      <c r="AA1964" s="16" t="e">
        <f t="shared" si="4346"/>
        <v>#VALUE!</v>
      </c>
      <c r="AB1964" s="10" t="e">
        <f t="shared" si="4347"/>
        <v>#VALUE!</v>
      </c>
      <c r="AC1964" s="90">
        <f t="shared" si="4340"/>
        <v>1964</v>
      </c>
      <c r="AD1964" s="17">
        <f t="shared" si="4348"/>
        <v>47957</v>
      </c>
      <c r="AE1964" s="16" t="e">
        <f t="shared" si="4341"/>
        <v>#VALUE!</v>
      </c>
      <c r="AF1964" s="10">
        <f ca="1">IFERROR(AVERAGE(INDIRECT("AE"&amp;AC1964-Template!$F$10+1):INDIRECT("AE"&amp;AC1964)),0)</f>
        <v>0</v>
      </c>
      <c r="AG1964" s="35"/>
      <c r="AH1964" s="86"/>
      <c r="AI1964" s="35"/>
      <c r="AJ1964" s="35"/>
      <c r="AK1964" s="35"/>
      <c r="AL1964" s="35"/>
      <c r="AM1964" s="35"/>
      <c r="AN1964" s="35"/>
      <c r="AO1964" s="35"/>
      <c r="AP1964" s="35"/>
      <c r="AQ1964" s="35"/>
      <c r="AR1964" s="35"/>
      <c r="AS1964" s="35"/>
      <c r="AT1964" s="35"/>
      <c r="AU1964" s="35"/>
      <c r="AV1964" s="35"/>
      <c r="AW1964" s="35"/>
      <c r="AX1964" s="35"/>
      <c r="AY1964" s="35"/>
      <c r="AZ1964" s="17">
        <f t="shared" ref="AZ1964" si="4429">AZ1963+1</f>
        <v>47980</v>
      </c>
      <c r="BA1964" s="216">
        <f t="shared" si="4364"/>
        <v>1</v>
      </c>
      <c r="BB1964" s="216">
        <f t="shared" ref="BB1964" si="4430">BB1963+1</f>
        <v>1959</v>
      </c>
      <c r="BC1964" s="16">
        <f t="shared" si="4366"/>
        <v>5.3671232876712329</v>
      </c>
      <c r="BD1964" s="16">
        <f>IF(Template!$F$7="Linear interpolation",LinInterp($AO$5:$AO$18,$AM$5:$AM$18,BC1964),CubicSpline($AO$5:$AO$18,$AM$5:$AM$18,BC1964))</f>
        <v>13.969626570816605</v>
      </c>
      <c r="BE1964" s="221">
        <f t="shared" si="4301"/>
        <v>2.0174103138074595</v>
      </c>
      <c r="BF1964" s="221">
        <f>BE1964/PRODUCT($BG$6:BG1963)</f>
        <v>1.0003790981466594</v>
      </c>
      <c r="BG1964" s="16">
        <f t="shared" si="4367"/>
        <v>1.0003790981466594</v>
      </c>
      <c r="BH1964" s="10">
        <f t="shared" si="4368"/>
        <v>13.837082353067132</v>
      </c>
      <c r="BI1964" s="90"/>
      <c r="BJ1964" s="17">
        <f t="shared" si="4351"/>
        <v>47957</v>
      </c>
      <c r="BK1964" s="16">
        <f t="shared" si="4344"/>
        <v>13.6610547363063</v>
      </c>
      <c r="BL1964" s="10">
        <f ca="1">IFERROR(AVERAGE(INDIRECT("BK"&amp;AC1964-Template!$F$10+1):INDIRECT("BK"&amp;AC1964)),0)</f>
        <v>13.562463589105223</v>
      </c>
      <c r="BM1964" s="35"/>
      <c r="BN1964" s="86"/>
      <c r="BO1964" s="35"/>
      <c r="BP1964" s="35"/>
      <c r="BQ1964" s="35"/>
      <c r="BR1964" s="35"/>
      <c r="BS1964" s="35"/>
      <c r="BT1964" s="35"/>
      <c r="BU1964" s="35"/>
      <c r="BV1964" s="35"/>
      <c r="BW1964" s="35"/>
      <c r="BX1964" s="35"/>
      <c r="BY1964" s="35"/>
      <c r="BZ1964" s="35"/>
      <c r="CA1964" s="35"/>
      <c r="CB1964" s="35"/>
      <c r="CC1964" s="35"/>
      <c r="CD1964" s="35"/>
      <c r="CE1964" s="35"/>
      <c r="CF1964" s="35"/>
      <c r="CG1964" s="35"/>
      <c r="CH1964" s="35"/>
    </row>
    <row r="1965" spans="1:86" ht="15.6" x14ac:dyDescent="0.3">
      <c r="A1965" s="35"/>
      <c r="B1965" s="86"/>
      <c r="C1965" s="35"/>
      <c r="D1965" s="35"/>
      <c r="E1965" s="35"/>
      <c r="F1965" s="35"/>
      <c r="G1965" s="35"/>
      <c r="H1965" s="35"/>
      <c r="I1965" s="35"/>
      <c r="J1965" s="35"/>
      <c r="K1965" s="35"/>
      <c r="L1965" s="35"/>
      <c r="M1965" s="35"/>
      <c r="N1965" s="35"/>
      <c r="O1965" s="35"/>
      <c r="P1965" s="35"/>
      <c r="Q1965" s="35"/>
      <c r="R1965" s="35"/>
      <c r="S1965" s="35"/>
      <c r="T1965" s="17">
        <f t="shared" si="4345"/>
        <v>47981</v>
      </c>
      <c r="U1965" s="216">
        <f t="shared" si="4338"/>
        <v>2</v>
      </c>
      <c r="V1965" s="216">
        <f t="shared" si="4345"/>
        <v>1960</v>
      </c>
      <c r="W1965" s="16">
        <f t="shared" si="4352"/>
        <v>5.3698630136986303</v>
      </c>
      <c r="X1965" s="16" t="e">
        <f>IF(Template!$F$7="Linear interpolation",LinInterp($I$5:$I$22,$G$5:$G$22,W1965),CubicSpline($I$5:$I$22,$G$5:$G$22,W1965))</f>
        <v>#VALUE!</v>
      </c>
      <c r="Y1965" s="221" t="e">
        <f t="shared" si="4339"/>
        <v>#VALUE!</v>
      </c>
      <c r="Z1965" s="221" t="e">
        <f>Y1965/PRODUCT($AA$6:AA1964)</f>
        <v>#VALUE!</v>
      </c>
      <c r="AA1965" s="16" t="e">
        <f t="shared" si="4346"/>
        <v>#VALUE!</v>
      </c>
      <c r="AB1965" s="10" t="e">
        <f t="shared" si="4347"/>
        <v>#VALUE!</v>
      </c>
      <c r="AC1965" s="90">
        <f t="shared" si="4340"/>
        <v>1965</v>
      </c>
      <c r="AD1965" s="17">
        <f t="shared" si="4348"/>
        <v>47958</v>
      </c>
      <c r="AE1965" s="16" t="e">
        <f t="shared" si="4341"/>
        <v>#VALUE!</v>
      </c>
      <c r="AF1965" s="10">
        <f ca="1">IFERROR(AVERAGE(INDIRECT("AE"&amp;AC1965-Template!$F$10+1):INDIRECT("AE"&amp;AC1965)),0)</f>
        <v>0</v>
      </c>
      <c r="AG1965" s="35"/>
      <c r="AH1965" s="86"/>
      <c r="AI1965" s="35"/>
      <c r="AJ1965" s="35"/>
      <c r="AK1965" s="35"/>
      <c r="AL1965" s="35"/>
      <c r="AM1965" s="35"/>
      <c r="AN1965" s="35"/>
      <c r="AO1965" s="35"/>
      <c r="AP1965" s="35"/>
      <c r="AQ1965" s="35"/>
      <c r="AR1965" s="35"/>
      <c r="AS1965" s="35"/>
      <c r="AT1965" s="35"/>
      <c r="AU1965" s="35"/>
      <c r="AV1965" s="35"/>
      <c r="AW1965" s="35"/>
      <c r="AX1965" s="35"/>
      <c r="AY1965" s="35"/>
      <c r="AZ1965" s="17">
        <f t="shared" ref="AZ1965" si="4431">AZ1964+1</f>
        <v>47981</v>
      </c>
      <c r="BA1965" s="216">
        <f t="shared" si="4364"/>
        <v>2</v>
      </c>
      <c r="BB1965" s="216">
        <f t="shared" ref="BB1965" si="4432">BB1964+1</f>
        <v>1960</v>
      </c>
      <c r="BC1965" s="16">
        <f t="shared" si="4366"/>
        <v>5.3698630136986303</v>
      </c>
      <c r="BD1965" s="16">
        <f>IF(Template!$F$7="Linear interpolation",LinInterp($AO$5:$AO$18,$AM$5:$AM$18,BC1965),CubicSpline($AO$5:$AO$18,$AM$5:$AM$18,BC1965))</f>
        <v>13.970060216288198</v>
      </c>
      <c r="BE1965" s="221">
        <f t="shared" si="4301"/>
        <v>2.0181744181839814</v>
      </c>
      <c r="BF1965" s="221">
        <f>BE1965/PRODUCT($BG$6:BG1964)</f>
        <v>1.0003787550659835</v>
      </c>
      <c r="BG1965" s="16">
        <f t="shared" si="4367"/>
        <v>1.0003787550659835</v>
      </c>
      <c r="BH1965" s="10">
        <f t="shared" si="4368"/>
        <v>13.824559908397926</v>
      </c>
      <c r="BI1965" s="90"/>
      <c r="BJ1965" s="17">
        <f t="shared" si="4351"/>
        <v>47958</v>
      </c>
      <c r="BK1965" s="16">
        <f t="shared" si="4344"/>
        <v>13.6610547363063</v>
      </c>
      <c r="BL1965" s="10">
        <f ca="1">IFERROR(AVERAGE(INDIRECT("BK"&amp;AC1965-Template!$F$10+1):INDIRECT("BK"&amp;AC1965)),0)</f>
        <v>13.56939924074109</v>
      </c>
      <c r="BM1965" s="35"/>
      <c r="BN1965" s="86"/>
      <c r="BO1965" s="35"/>
      <c r="BP1965" s="35"/>
      <c r="BQ1965" s="35"/>
      <c r="BR1965" s="35"/>
      <c r="BS1965" s="35"/>
      <c r="BT1965" s="35"/>
      <c r="BU1965" s="35"/>
      <c r="BV1965" s="35"/>
      <c r="BW1965" s="35"/>
      <c r="BX1965" s="35"/>
      <c r="BY1965" s="35"/>
      <c r="BZ1965" s="35"/>
      <c r="CA1965" s="35"/>
      <c r="CB1965" s="35"/>
      <c r="CC1965" s="35"/>
      <c r="CD1965" s="35"/>
      <c r="CE1965" s="35"/>
      <c r="CF1965" s="35"/>
      <c r="CG1965" s="35"/>
      <c r="CH1965" s="35"/>
    </row>
    <row r="1966" spans="1:86" ht="15.6" x14ac:dyDescent="0.3">
      <c r="A1966" s="35"/>
      <c r="B1966" s="86"/>
      <c r="C1966" s="35"/>
      <c r="D1966" s="35"/>
      <c r="E1966" s="35"/>
      <c r="F1966" s="35"/>
      <c r="G1966" s="35"/>
      <c r="H1966" s="35"/>
      <c r="I1966" s="35"/>
      <c r="J1966" s="35"/>
      <c r="K1966" s="35"/>
      <c r="L1966" s="35"/>
      <c r="M1966" s="35"/>
      <c r="N1966" s="35"/>
      <c r="O1966" s="35"/>
      <c r="P1966" s="35"/>
      <c r="Q1966" s="35"/>
      <c r="R1966" s="35"/>
      <c r="S1966" s="35"/>
      <c r="T1966" s="17">
        <f t="shared" si="4345"/>
        <v>47982</v>
      </c>
      <c r="U1966" s="216">
        <f t="shared" si="4338"/>
        <v>3</v>
      </c>
      <c r="V1966" s="216">
        <f t="shared" si="4345"/>
        <v>1961</v>
      </c>
      <c r="W1966" s="16">
        <f t="shared" si="4352"/>
        <v>5.3726027397260276</v>
      </c>
      <c r="X1966" s="16" t="e">
        <f>IF(Template!$F$7="Linear interpolation",LinInterp($I$5:$I$22,$G$5:$G$22,W1966),CubicSpline($I$5:$I$22,$G$5:$G$22,W1966))</f>
        <v>#VALUE!</v>
      </c>
      <c r="Y1966" s="221" t="e">
        <f t="shared" si="4339"/>
        <v>#VALUE!</v>
      </c>
      <c r="Z1966" s="221" t="e">
        <f>Y1966/PRODUCT($AA$6:AA1965)</f>
        <v>#VALUE!</v>
      </c>
      <c r="AA1966" s="16" t="e">
        <f t="shared" si="4346"/>
        <v>#VALUE!</v>
      </c>
      <c r="AB1966" s="10" t="e">
        <f t="shared" si="4347"/>
        <v>#VALUE!</v>
      </c>
      <c r="AC1966" s="90">
        <f t="shared" si="4340"/>
        <v>1966</v>
      </c>
      <c r="AD1966" s="17">
        <f t="shared" si="4348"/>
        <v>47959</v>
      </c>
      <c r="AE1966" s="16" t="e">
        <f t="shared" si="4341"/>
        <v>#VALUE!</v>
      </c>
      <c r="AF1966" s="10">
        <f ca="1">IFERROR(AVERAGE(INDIRECT("AE"&amp;AC1966-Template!$F$10+1):INDIRECT("AE"&amp;AC1966)),0)</f>
        <v>0</v>
      </c>
      <c r="AG1966" s="35"/>
      <c r="AH1966" s="86"/>
      <c r="AI1966" s="35"/>
      <c r="AJ1966" s="35"/>
      <c r="AK1966" s="35"/>
      <c r="AL1966" s="35"/>
      <c r="AM1966" s="35"/>
      <c r="AN1966" s="35"/>
      <c r="AO1966" s="35"/>
      <c r="AP1966" s="35"/>
      <c r="AQ1966" s="35"/>
      <c r="AR1966" s="35"/>
      <c r="AS1966" s="35"/>
      <c r="AT1966" s="35"/>
      <c r="AU1966" s="35"/>
      <c r="AV1966" s="35"/>
      <c r="AW1966" s="35"/>
      <c r="AX1966" s="35"/>
      <c r="AY1966" s="35"/>
      <c r="AZ1966" s="17">
        <f t="shared" ref="AZ1966" si="4433">AZ1965+1</f>
        <v>47982</v>
      </c>
      <c r="BA1966" s="216">
        <f t="shared" si="4364"/>
        <v>3</v>
      </c>
      <c r="BB1966" s="216">
        <f t="shared" ref="BB1966" si="4434">BB1965+1</f>
        <v>1961</v>
      </c>
      <c r="BC1966" s="16">
        <f t="shared" si="4366"/>
        <v>5.3726027397260276</v>
      </c>
      <c r="BD1966" s="16">
        <f>IF(Template!$F$7="Linear interpolation",LinInterp($AO$5:$AO$18,$AM$5:$AM$18,BC1966),CubicSpline($AO$5:$AO$18,$AM$5:$AM$18,BC1966))</f>
        <v>13.970496954625466</v>
      </c>
      <c r="BE1966" s="221">
        <f t="shared" si="4301"/>
        <v>2.0189391482628922</v>
      </c>
      <c r="BF1966" s="221">
        <f>BE1966/PRODUCT($BG$6:BG1965)</f>
        <v>1.0003789216987493</v>
      </c>
      <c r="BG1966" s="16">
        <f t="shared" si="4367"/>
        <v>1.0003789216987493</v>
      </c>
      <c r="BH1966" s="10">
        <f t="shared" si="4368"/>
        <v>13.830642004349913</v>
      </c>
      <c r="BI1966" s="90"/>
      <c r="BJ1966" s="17">
        <f t="shared" si="4351"/>
        <v>47959</v>
      </c>
      <c r="BK1966" s="16">
        <f t="shared" si="4344"/>
        <v>13.70264391969711</v>
      </c>
      <c r="BL1966" s="10">
        <f ca="1">IFERROR(AVERAGE(INDIRECT("BK"&amp;AC1966-Template!$F$10+1):INDIRECT("BK"&amp;AC1966)),0)</f>
        <v>13.577721198489984</v>
      </c>
      <c r="BM1966" s="35"/>
      <c r="BN1966" s="86"/>
      <c r="BO1966" s="35"/>
      <c r="BP1966" s="35"/>
      <c r="BQ1966" s="35"/>
      <c r="BR1966" s="35"/>
      <c r="BS1966" s="35"/>
      <c r="BT1966" s="35"/>
      <c r="BU1966" s="35"/>
      <c r="BV1966" s="35"/>
      <c r="BW1966" s="35"/>
      <c r="BX1966" s="35"/>
      <c r="BY1966" s="35"/>
      <c r="BZ1966" s="35"/>
      <c r="CA1966" s="35"/>
      <c r="CB1966" s="35"/>
      <c r="CC1966" s="35"/>
      <c r="CD1966" s="35"/>
      <c r="CE1966" s="35"/>
      <c r="CF1966" s="35"/>
      <c r="CG1966" s="35"/>
      <c r="CH1966" s="35"/>
    </row>
    <row r="1967" spans="1:86" ht="15.6" x14ac:dyDescent="0.3">
      <c r="A1967" s="35"/>
      <c r="B1967" s="86"/>
      <c r="C1967" s="35"/>
      <c r="D1967" s="35"/>
      <c r="E1967" s="35"/>
      <c r="F1967" s="35"/>
      <c r="G1967" s="35"/>
      <c r="H1967" s="35"/>
      <c r="I1967" s="35"/>
      <c r="J1967" s="35"/>
      <c r="K1967" s="35"/>
      <c r="L1967" s="35"/>
      <c r="M1967" s="35"/>
      <c r="N1967" s="35"/>
      <c r="O1967" s="35"/>
      <c r="P1967" s="35"/>
      <c r="Q1967" s="35"/>
      <c r="R1967" s="35"/>
      <c r="S1967" s="35"/>
      <c r="T1967" s="17">
        <f t="shared" si="4345"/>
        <v>47983</v>
      </c>
      <c r="U1967" s="216">
        <f t="shared" si="4338"/>
        <v>4</v>
      </c>
      <c r="V1967" s="216">
        <f t="shared" si="4345"/>
        <v>1962</v>
      </c>
      <c r="W1967" s="16">
        <f t="shared" si="4352"/>
        <v>5.375342465753425</v>
      </c>
      <c r="X1967" s="16" t="e">
        <f>IF(Template!$F$7="Linear interpolation",LinInterp($I$5:$I$22,$G$5:$G$22,W1967),CubicSpline($I$5:$I$22,$G$5:$G$22,W1967))</f>
        <v>#VALUE!</v>
      </c>
      <c r="Y1967" s="221" t="e">
        <f t="shared" si="4339"/>
        <v>#VALUE!</v>
      </c>
      <c r="Z1967" s="221" t="e">
        <f>Y1967/PRODUCT($AA$6:AA1966)</f>
        <v>#VALUE!</v>
      </c>
      <c r="AA1967" s="16" t="e">
        <f t="shared" si="4346"/>
        <v>#VALUE!</v>
      </c>
      <c r="AB1967" s="10" t="e">
        <f t="shared" si="4347"/>
        <v>#VALUE!</v>
      </c>
      <c r="AC1967" s="90">
        <f t="shared" si="4340"/>
        <v>1967</v>
      </c>
      <c r="AD1967" s="17">
        <f t="shared" si="4348"/>
        <v>47960</v>
      </c>
      <c r="AE1967" s="16" t="e">
        <f t="shared" si="4341"/>
        <v>#VALUE!</v>
      </c>
      <c r="AF1967" s="10">
        <f ca="1">IFERROR(AVERAGE(INDIRECT("AE"&amp;AC1967-Template!$F$10+1):INDIRECT("AE"&amp;AC1967)),0)</f>
        <v>0</v>
      </c>
      <c r="AG1967" s="35"/>
      <c r="AH1967" s="86"/>
      <c r="AI1967" s="35"/>
      <c r="AJ1967" s="35"/>
      <c r="AK1967" s="35"/>
      <c r="AL1967" s="35"/>
      <c r="AM1967" s="35"/>
      <c r="AN1967" s="35"/>
      <c r="AO1967" s="35"/>
      <c r="AP1967" s="35"/>
      <c r="AQ1967" s="35"/>
      <c r="AR1967" s="35"/>
      <c r="AS1967" s="35"/>
      <c r="AT1967" s="35"/>
      <c r="AU1967" s="35"/>
      <c r="AV1967" s="35"/>
      <c r="AW1967" s="35"/>
      <c r="AX1967" s="35"/>
      <c r="AY1967" s="35"/>
      <c r="AZ1967" s="17">
        <f t="shared" ref="AZ1967" si="4435">AZ1966+1</f>
        <v>47983</v>
      </c>
      <c r="BA1967" s="216">
        <f t="shared" si="4364"/>
        <v>4</v>
      </c>
      <c r="BB1967" s="216">
        <f t="shared" ref="BB1967" si="4436">BB1966+1</f>
        <v>1962</v>
      </c>
      <c r="BC1967" s="16">
        <f t="shared" si="4366"/>
        <v>5.375342465753425</v>
      </c>
      <c r="BD1967" s="16">
        <f>IF(Template!$F$7="Linear interpolation",LinInterp($AO$5:$AO$18,$AM$5:$AM$18,BC1967),CubicSpline($AO$5:$AO$18,$AM$5:$AM$18,BC1967))</f>
        <v>13.970936760204193</v>
      </c>
      <c r="BE1967" s="221">
        <f t="shared" si="4301"/>
        <v>2.0197045025420568</v>
      </c>
      <c r="BF1967" s="221">
        <f>BE1967/PRODUCT($BG$6:BG1966)</f>
        <v>1.0003790873438771</v>
      </c>
      <c r="BG1967" s="16">
        <f t="shared" si="4367"/>
        <v>1.0003790873438771</v>
      </c>
      <c r="BH1967" s="10">
        <f t="shared" si="4368"/>
        <v>13.836688051515944</v>
      </c>
      <c r="BI1967" s="90"/>
      <c r="BJ1967" s="17">
        <f t="shared" si="4351"/>
        <v>47960</v>
      </c>
      <c r="BK1967" s="16">
        <f t="shared" si="4344"/>
        <v>13.688667887750805</v>
      </c>
      <c r="BL1967" s="10">
        <f ca="1">IFERROR(AVERAGE(INDIRECT("BK"&amp;AC1967-Template!$F$10+1):INDIRECT("BK"&amp;AC1967)),0)</f>
        <v>13.585577288507336</v>
      </c>
      <c r="BM1967" s="35"/>
      <c r="BN1967" s="86"/>
      <c r="BO1967" s="35"/>
      <c r="BP1967" s="35"/>
      <c r="BQ1967" s="35"/>
      <c r="BR1967" s="35"/>
      <c r="BS1967" s="35"/>
      <c r="BT1967" s="35"/>
      <c r="BU1967" s="35"/>
      <c r="BV1967" s="35"/>
      <c r="BW1967" s="35"/>
      <c r="BX1967" s="35"/>
      <c r="BY1967" s="35"/>
      <c r="BZ1967" s="35"/>
      <c r="CA1967" s="35"/>
      <c r="CB1967" s="35"/>
      <c r="CC1967" s="35"/>
      <c r="CD1967" s="35"/>
      <c r="CE1967" s="35"/>
      <c r="CF1967" s="35"/>
      <c r="CG1967" s="35"/>
      <c r="CH1967" s="35"/>
    </row>
    <row r="1968" spans="1:86" ht="15.6" x14ac:dyDescent="0.3">
      <c r="A1968" s="35"/>
      <c r="B1968" s="86"/>
      <c r="C1968" s="35"/>
      <c r="D1968" s="35"/>
      <c r="E1968" s="35"/>
      <c r="F1968" s="35"/>
      <c r="G1968" s="35"/>
      <c r="H1968" s="35"/>
      <c r="I1968" s="35"/>
      <c r="J1968" s="35"/>
      <c r="K1968" s="35"/>
      <c r="L1968" s="35"/>
      <c r="M1968" s="35"/>
      <c r="N1968" s="35"/>
      <c r="O1968" s="35"/>
      <c r="P1968" s="35"/>
      <c r="Q1968" s="35"/>
      <c r="R1968" s="35"/>
      <c r="S1968" s="35"/>
      <c r="T1968" s="17">
        <f t="shared" si="4345"/>
        <v>47984</v>
      </c>
      <c r="U1968" s="216">
        <f t="shared" si="4338"/>
        <v>5</v>
      </c>
      <c r="V1968" s="216">
        <f t="shared" si="4345"/>
        <v>1963</v>
      </c>
      <c r="W1968" s="16">
        <f t="shared" si="4352"/>
        <v>5.3780821917808215</v>
      </c>
      <c r="X1968" s="16" t="e">
        <f>IF(Template!$F$7="Linear interpolation",LinInterp($I$5:$I$22,$G$5:$G$22,W1968),CubicSpline($I$5:$I$22,$G$5:$G$22,W1968))</f>
        <v>#VALUE!</v>
      </c>
      <c r="Y1968" s="221" t="e">
        <f t="shared" si="4339"/>
        <v>#VALUE!</v>
      </c>
      <c r="Z1968" s="221" t="e">
        <f>Y1968/PRODUCT($AA$6:AA1967)</f>
        <v>#VALUE!</v>
      </c>
      <c r="AA1968" s="16" t="e">
        <f t="shared" si="4346"/>
        <v>#VALUE!</v>
      </c>
      <c r="AB1968" s="10" t="e">
        <f t="shared" si="4347"/>
        <v>#VALUE!</v>
      </c>
      <c r="AC1968" s="90">
        <f t="shared" si="4340"/>
        <v>1968</v>
      </c>
      <c r="AD1968" s="17">
        <f t="shared" si="4348"/>
        <v>47961</v>
      </c>
      <c r="AE1968" s="16" t="e">
        <f t="shared" si="4341"/>
        <v>#VALUE!</v>
      </c>
      <c r="AF1968" s="10">
        <f ca="1">IFERROR(AVERAGE(INDIRECT("AE"&amp;AC1968-Template!$F$10+1):INDIRECT("AE"&amp;AC1968)),0)</f>
        <v>0</v>
      </c>
      <c r="AG1968" s="35"/>
      <c r="AH1968" s="86"/>
      <c r="AI1968" s="35"/>
      <c r="AJ1968" s="35"/>
      <c r="AK1968" s="35"/>
      <c r="AL1968" s="35"/>
      <c r="AM1968" s="35"/>
      <c r="AN1968" s="35"/>
      <c r="AO1968" s="35"/>
      <c r="AP1968" s="35"/>
      <c r="AQ1968" s="35"/>
      <c r="AR1968" s="35"/>
      <c r="AS1968" s="35"/>
      <c r="AT1968" s="35"/>
      <c r="AU1968" s="35"/>
      <c r="AV1968" s="35"/>
      <c r="AW1968" s="35"/>
      <c r="AX1968" s="35"/>
      <c r="AY1968" s="35"/>
      <c r="AZ1968" s="17">
        <f t="shared" ref="AZ1968" si="4437">AZ1967+1</f>
        <v>47984</v>
      </c>
      <c r="BA1968" s="216">
        <f t="shared" si="4364"/>
        <v>5</v>
      </c>
      <c r="BB1968" s="216">
        <f t="shared" ref="BB1968" si="4438">BB1967+1</f>
        <v>1963</v>
      </c>
      <c r="BC1968" s="16">
        <f t="shared" si="4366"/>
        <v>5.3780821917808215</v>
      </c>
      <c r="BD1968" s="16">
        <f>IF(Template!$F$7="Linear interpolation",LinInterp($AO$5:$AO$18,$AM$5:$AM$18,BC1968),CubicSpline($AO$5:$AO$18,$AM$5:$AM$18,BC1968))</f>
        <v>13.971379607400165</v>
      </c>
      <c r="BE1968" s="221">
        <f t="shared" si="4301"/>
        <v>2.0204704795118382</v>
      </c>
      <c r="BF1968" s="221">
        <f>BE1968/PRODUCT($BG$6:BG1967)</f>
        <v>1.0003792519989025</v>
      </c>
      <c r="BG1968" s="16">
        <f t="shared" si="4367"/>
        <v>1.0003792519989025</v>
      </c>
      <c r="BH1968" s="10">
        <f t="shared" si="4368"/>
        <v>13.84269795994275</v>
      </c>
      <c r="BI1968" s="90"/>
      <c r="BJ1968" s="17">
        <f t="shared" si="4351"/>
        <v>47961</v>
      </c>
      <c r="BK1968" s="16">
        <f t="shared" si="4344"/>
        <v>13.69548622929495</v>
      </c>
      <c r="BL1968" s="10">
        <f ca="1">IFERROR(AVERAGE(INDIRECT("BK"&amp;AC1968-Template!$F$10+1):INDIRECT("BK"&amp;AC1968)),0)</f>
        <v>13.592092078098116</v>
      </c>
      <c r="BM1968" s="35"/>
      <c r="BN1968" s="86"/>
      <c r="BO1968" s="35"/>
      <c r="BP1968" s="35"/>
      <c r="BQ1968" s="35"/>
      <c r="BR1968" s="35"/>
      <c r="BS1968" s="35"/>
      <c r="BT1968" s="35"/>
      <c r="BU1968" s="35"/>
      <c r="BV1968" s="35"/>
      <c r="BW1968" s="35"/>
      <c r="BX1968" s="35"/>
      <c r="BY1968" s="35"/>
      <c r="BZ1968" s="35"/>
      <c r="CA1968" s="35"/>
      <c r="CB1968" s="35"/>
      <c r="CC1968" s="35"/>
      <c r="CD1968" s="35"/>
      <c r="CE1968" s="35"/>
      <c r="CF1968" s="35"/>
      <c r="CG1968" s="35"/>
      <c r="CH1968" s="35"/>
    </row>
    <row r="1969" spans="1:86" ht="15.6" x14ac:dyDescent="0.3">
      <c r="A1969" s="35"/>
      <c r="B1969" s="86"/>
      <c r="C1969" s="35"/>
      <c r="D1969" s="35"/>
      <c r="E1969" s="35"/>
      <c r="F1969" s="35"/>
      <c r="G1969" s="35"/>
      <c r="H1969" s="35"/>
      <c r="I1969" s="35"/>
      <c r="J1969" s="35"/>
      <c r="K1969" s="35"/>
      <c r="L1969" s="35"/>
      <c r="M1969" s="35"/>
      <c r="N1969" s="35"/>
      <c r="O1969" s="35"/>
      <c r="P1969" s="35"/>
      <c r="Q1969" s="35"/>
      <c r="R1969" s="35"/>
      <c r="S1969" s="35"/>
      <c r="T1969" s="17">
        <f t="shared" si="4345"/>
        <v>47985</v>
      </c>
      <c r="U1969" s="216">
        <f t="shared" si="4338"/>
        <v>6</v>
      </c>
      <c r="V1969" s="216">
        <f t="shared" si="4345"/>
        <v>1964</v>
      </c>
      <c r="W1969" s="16">
        <f t="shared" si="4352"/>
        <v>5.3808219178082188</v>
      </c>
      <c r="X1969" s="16" t="e">
        <f>IF(Template!$F$7="Linear interpolation",LinInterp($I$5:$I$22,$G$5:$G$22,W1969),CubicSpline($I$5:$I$22,$G$5:$G$22,W1969))</f>
        <v>#VALUE!</v>
      </c>
      <c r="Y1969" s="221" t="e">
        <f t="shared" si="4339"/>
        <v>#VALUE!</v>
      </c>
      <c r="Z1969" s="221" t="e">
        <f>Y1969/PRODUCT($AA$6:AA1968)</f>
        <v>#VALUE!</v>
      </c>
      <c r="AA1969" s="16" t="e">
        <f t="shared" si="4346"/>
        <v>#VALUE!</v>
      </c>
      <c r="AB1969" s="10" t="e">
        <f t="shared" si="4347"/>
        <v>#VALUE!</v>
      </c>
      <c r="AC1969" s="90">
        <f t="shared" si="4340"/>
        <v>1969</v>
      </c>
      <c r="AD1969" s="17">
        <f t="shared" si="4348"/>
        <v>47962</v>
      </c>
      <c r="AE1969" s="16" t="e">
        <f t="shared" si="4341"/>
        <v>#VALUE!</v>
      </c>
      <c r="AF1969" s="10">
        <f ca="1">IFERROR(AVERAGE(INDIRECT("AE"&amp;AC1969-Template!$F$10+1):INDIRECT("AE"&amp;AC1969)),0)</f>
        <v>0</v>
      </c>
      <c r="AG1969" s="35"/>
      <c r="AH1969" s="86"/>
      <c r="AI1969" s="35"/>
      <c r="AJ1969" s="35"/>
      <c r="AK1969" s="35"/>
      <c r="AL1969" s="35"/>
      <c r="AM1969" s="35"/>
      <c r="AN1969" s="35"/>
      <c r="AO1969" s="35"/>
      <c r="AP1969" s="35"/>
      <c r="AQ1969" s="35"/>
      <c r="AR1969" s="35"/>
      <c r="AS1969" s="35"/>
      <c r="AT1969" s="35"/>
      <c r="AU1969" s="35"/>
      <c r="AV1969" s="35"/>
      <c r="AW1969" s="35"/>
      <c r="AX1969" s="35"/>
      <c r="AY1969" s="35"/>
      <c r="AZ1969" s="17">
        <f t="shared" ref="AZ1969" si="4439">AZ1968+1</f>
        <v>47985</v>
      </c>
      <c r="BA1969" s="216">
        <f t="shared" si="4364"/>
        <v>6</v>
      </c>
      <c r="BB1969" s="216">
        <f t="shared" ref="BB1969" si="4440">BB1968+1</f>
        <v>1964</v>
      </c>
      <c r="BC1969" s="16">
        <f t="shared" si="4366"/>
        <v>5.3808219178082188</v>
      </c>
      <c r="BD1969" s="16">
        <f>IF(Template!$F$7="Linear interpolation",LinInterp($AO$5:$AO$18,$AM$5:$AM$18,BC1969),CubicSpline($AO$5:$AO$18,$AM$5:$AM$18,BC1969))</f>
        <v>13.97182547058917</v>
      </c>
      <c r="BE1969" s="221">
        <f t="shared" si="4301"/>
        <v>2.0212370776550972</v>
      </c>
      <c r="BF1969" s="221">
        <f>BE1969/PRODUCT($BG$6:BG1968)</f>
        <v>1.0003794156613681</v>
      </c>
      <c r="BG1969" s="16">
        <f t="shared" si="4367"/>
        <v>1.0003792519989025</v>
      </c>
      <c r="BH1969" s="10">
        <f t="shared" si="4368"/>
        <v>13.84269795994275</v>
      </c>
      <c r="BI1969" s="90"/>
      <c r="BJ1969" s="17">
        <f t="shared" si="4351"/>
        <v>47962</v>
      </c>
      <c r="BK1969" s="16">
        <f t="shared" si="4344"/>
        <v>13.702270412036199</v>
      </c>
      <c r="BL1969" s="10">
        <f ca="1">IFERROR(AVERAGE(INDIRECT("BK"&amp;AC1969-Template!$F$10+1):INDIRECT("BK"&amp;AC1969)),0)</f>
        <v>13.599359351195725</v>
      </c>
      <c r="BM1969" s="35"/>
      <c r="BN1969" s="86"/>
      <c r="BO1969" s="35"/>
      <c r="BP1969" s="35"/>
      <c r="BQ1969" s="35"/>
      <c r="BR1969" s="35"/>
      <c r="BS1969" s="35"/>
      <c r="BT1969" s="35"/>
      <c r="BU1969" s="35"/>
      <c r="BV1969" s="35"/>
      <c r="BW1969" s="35"/>
      <c r="BX1969" s="35"/>
      <c r="BY1969" s="35"/>
      <c r="BZ1969" s="35"/>
      <c r="CA1969" s="35"/>
      <c r="CB1969" s="35"/>
      <c r="CC1969" s="35"/>
      <c r="CD1969" s="35"/>
      <c r="CE1969" s="35"/>
      <c r="CF1969" s="35"/>
      <c r="CG1969" s="35"/>
      <c r="CH1969" s="35"/>
    </row>
    <row r="1970" spans="1:86" ht="15.6" x14ac:dyDescent="0.3">
      <c r="A1970" s="35"/>
      <c r="B1970" s="86"/>
      <c r="C1970" s="35"/>
      <c r="D1970" s="35"/>
      <c r="E1970" s="35"/>
      <c r="F1970" s="35"/>
      <c r="G1970" s="35"/>
      <c r="H1970" s="35"/>
      <c r="I1970" s="35"/>
      <c r="J1970" s="35"/>
      <c r="K1970" s="35"/>
      <c r="L1970" s="35"/>
      <c r="M1970" s="35"/>
      <c r="N1970" s="35"/>
      <c r="O1970" s="35"/>
      <c r="P1970" s="35"/>
      <c r="Q1970" s="35"/>
      <c r="R1970" s="35"/>
      <c r="S1970" s="35"/>
      <c r="T1970" s="17">
        <f t="shared" si="4345"/>
        <v>47986</v>
      </c>
      <c r="U1970" s="216">
        <f t="shared" si="4338"/>
        <v>7</v>
      </c>
      <c r="V1970" s="216">
        <f t="shared" si="4345"/>
        <v>1965</v>
      </c>
      <c r="W1970" s="16">
        <f t="shared" si="4352"/>
        <v>5.3835616438356162</v>
      </c>
      <c r="X1970" s="16" t="e">
        <f>IF(Template!$F$7="Linear interpolation",LinInterp($I$5:$I$22,$G$5:$G$22,W1970),CubicSpline($I$5:$I$22,$G$5:$G$22,W1970))</f>
        <v>#VALUE!</v>
      </c>
      <c r="Y1970" s="221" t="e">
        <f t="shared" si="4339"/>
        <v>#VALUE!</v>
      </c>
      <c r="Z1970" s="221" t="e">
        <f>Y1970/PRODUCT($AA$6:AA1969)</f>
        <v>#VALUE!</v>
      </c>
      <c r="AA1970" s="16" t="e">
        <f t="shared" si="4346"/>
        <v>#VALUE!</v>
      </c>
      <c r="AB1970" s="10" t="e">
        <f t="shared" si="4347"/>
        <v>#VALUE!</v>
      </c>
      <c r="AC1970" s="90">
        <f t="shared" si="4340"/>
        <v>1970</v>
      </c>
      <c r="AD1970" s="17">
        <f t="shared" si="4348"/>
        <v>47963</v>
      </c>
      <c r="AE1970" s="16" t="e">
        <f t="shared" si="4341"/>
        <v>#VALUE!</v>
      </c>
      <c r="AF1970" s="10">
        <f ca="1">IFERROR(AVERAGE(INDIRECT("AE"&amp;AC1970-Template!$F$10+1):INDIRECT("AE"&amp;AC1970)),0)</f>
        <v>0</v>
      </c>
      <c r="AG1970" s="35"/>
      <c r="AH1970" s="86"/>
      <c r="AI1970" s="35"/>
      <c r="AJ1970" s="35"/>
      <c r="AK1970" s="35"/>
      <c r="AL1970" s="35"/>
      <c r="AM1970" s="35"/>
      <c r="AN1970" s="35"/>
      <c r="AO1970" s="35"/>
      <c r="AP1970" s="35"/>
      <c r="AQ1970" s="35"/>
      <c r="AR1970" s="35"/>
      <c r="AS1970" s="35"/>
      <c r="AT1970" s="35"/>
      <c r="AU1970" s="35"/>
      <c r="AV1970" s="35"/>
      <c r="AW1970" s="35"/>
      <c r="AX1970" s="35"/>
      <c r="AY1970" s="35"/>
      <c r="AZ1970" s="17">
        <f t="shared" ref="AZ1970" si="4441">AZ1969+1</f>
        <v>47986</v>
      </c>
      <c r="BA1970" s="216">
        <f t="shared" si="4364"/>
        <v>7</v>
      </c>
      <c r="BB1970" s="216">
        <f t="shared" ref="BB1970" si="4442">BB1969+1</f>
        <v>1965</v>
      </c>
      <c r="BC1970" s="16">
        <f t="shared" si="4366"/>
        <v>5.3835616438356162</v>
      </c>
      <c r="BD1970" s="16">
        <f>IF(Template!$F$7="Linear interpolation",LinInterp($AO$5:$AO$18,$AM$5:$AM$18,BC1970),CubicSpline($AO$5:$AO$18,$AM$5:$AM$18,BC1970))</f>
        <v>13.972274324146996</v>
      </c>
      <c r="BE1970" s="221">
        <f t="shared" si="4301"/>
        <v>2.0220042954471613</v>
      </c>
      <c r="BF1970" s="221">
        <f>BE1970/PRODUCT($BG$6:BG1969)</f>
        <v>1.0003797419913285</v>
      </c>
      <c r="BG1970" s="16">
        <f t="shared" si="4367"/>
        <v>1.0003792519989025</v>
      </c>
      <c r="BH1970" s="10">
        <f t="shared" si="4368"/>
        <v>13.84269795994275</v>
      </c>
      <c r="BI1970" s="90"/>
      <c r="BJ1970" s="17">
        <f t="shared" si="4351"/>
        <v>47963</v>
      </c>
      <c r="BK1970" s="16">
        <f t="shared" si="4344"/>
        <v>13.709020345737621</v>
      </c>
      <c r="BL1970" s="10">
        <f ca="1">IFERROR(AVERAGE(INDIRECT("BK"&amp;AC1970-Template!$F$10+1):INDIRECT("BK"&amp;AC1970)),0)</f>
        <v>13.606593684167148</v>
      </c>
      <c r="BM1970" s="35"/>
      <c r="BN1970" s="86"/>
      <c r="BO1970" s="35"/>
      <c r="BP1970" s="35"/>
      <c r="BQ1970" s="35"/>
      <c r="BR1970" s="35"/>
      <c r="BS1970" s="35"/>
      <c r="BT1970" s="35"/>
      <c r="BU1970" s="35"/>
      <c r="BV1970" s="35"/>
      <c r="BW1970" s="35"/>
      <c r="BX1970" s="35"/>
      <c r="BY1970" s="35"/>
      <c r="BZ1970" s="35"/>
      <c r="CA1970" s="35"/>
      <c r="CB1970" s="35"/>
      <c r="CC1970" s="35"/>
      <c r="CD1970" s="35"/>
      <c r="CE1970" s="35"/>
      <c r="CF1970" s="35"/>
      <c r="CG1970" s="35"/>
      <c r="CH1970" s="35"/>
    </row>
    <row r="1971" spans="1:86" ht="15.6" x14ac:dyDescent="0.3">
      <c r="A1971" s="35"/>
      <c r="B1971" s="86"/>
      <c r="C1971" s="35"/>
      <c r="D1971" s="35"/>
      <c r="E1971" s="35"/>
      <c r="F1971" s="35"/>
      <c r="G1971" s="35"/>
      <c r="H1971" s="35"/>
      <c r="I1971" s="35"/>
      <c r="J1971" s="35"/>
      <c r="K1971" s="35"/>
      <c r="L1971" s="35"/>
      <c r="M1971" s="35"/>
      <c r="N1971" s="35"/>
      <c r="O1971" s="35"/>
      <c r="P1971" s="35"/>
      <c r="Q1971" s="35"/>
      <c r="R1971" s="35"/>
      <c r="S1971" s="35"/>
      <c r="T1971" s="17">
        <f t="shared" si="4345"/>
        <v>47987</v>
      </c>
      <c r="U1971" s="216">
        <f t="shared" si="4338"/>
        <v>1</v>
      </c>
      <c r="V1971" s="216">
        <f t="shared" si="4345"/>
        <v>1966</v>
      </c>
      <c r="W1971" s="16">
        <f t="shared" si="4352"/>
        <v>5.3863013698630136</v>
      </c>
      <c r="X1971" s="16" t="e">
        <f>IF(Template!$F$7="Linear interpolation",LinInterp($I$5:$I$22,$G$5:$G$22,W1971),CubicSpline($I$5:$I$22,$G$5:$G$22,W1971))</f>
        <v>#VALUE!</v>
      </c>
      <c r="Y1971" s="221" t="e">
        <f t="shared" si="4339"/>
        <v>#VALUE!</v>
      </c>
      <c r="Z1971" s="221" t="e">
        <f>Y1971/PRODUCT($AA$6:AA1970)</f>
        <v>#VALUE!</v>
      </c>
      <c r="AA1971" s="16" t="e">
        <f t="shared" si="4346"/>
        <v>#VALUE!</v>
      </c>
      <c r="AB1971" s="10" t="e">
        <f t="shared" si="4347"/>
        <v>#VALUE!</v>
      </c>
      <c r="AC1971" s="90">
        <f t="shared" si="4340"/>
        <v>1971</v>
      </c>
      <c r="AD1971" s="17">
        <f t="shared" si="4348"/>
        <v>47964</v>
      </c>
      <c r="AE1971" s="16" t="e">
        <f t="shared" si="4341"/>
        <v>#VALUE!</v>
      </c>
      <c r="AF1971" s="10">
        <f ca="1">IFERROR(AVERAGE(INDIRECT("AE"&amp;AC1971-Template!$F$10+1):INDIRECT("AE"&amp;AC1971)),0)</f>
        <v>0</v>
      </c>
      <c r="AG1971" s="35"/>
      <c r="AH1971" s="86"/>
      <c r="AI1971" s="35"/>
      <c r="AJ1971" s="35"/>
      <c r="AK1971" s="35"/>
      <c r="AL1971" s="35"/>
      <c r="AM1971" s="35"/>
      <c r="AN1971" s="35"/>
      <c r="AO1971" s="35"/>
      <c r="AP1971" s="35"/>
      <c r="AQ1971" s="35"/>
      <c r="AR1971" s="35"/>
      <c r="AS1971" s="35"/>
      <c r="AT1971" s="35"/>
      <c r="AU1971" s="35"/>
      <c r="AV1971" s="35"/>
      <c r="AW1971" s="35"/>
      <c r="AX1971" s="35"/>
      <c r="AY1971" s="35"/>
      <c r="AZ1971" s="17">
        <f t="shared" ref="AZ1971" si="4443">AZ1970+1</f>
        <v>47987</v>
      </c>
      <c r="BA1971" s="216">
        <f t="shared" si="4364"/>
        <v>1</v>
      </c>
      <c r="BB1971" s="216">
        <f t="shared" ref="BB1971" si="4444">BB1970+1</f>
        <v>1966</v>
      </c>
      <c r="BC1971" s="16">
        <f t="shared" si="4366"/>
        <v>5.3863013698630136</v>
      </c>
      <c r="BD1971" s="16">
        <f>IF(Template!$F$7="Linear interpolation",LinInterp($AO$5:$AO$18,$AM$5:$AM$18,BC1971),CubicSpline($AO$5:$AO$18,$AM$5:$AM$18,BC1971))</f>
        <v>13.97272614244943</v>
      </c>
      <c r="BE1971" s="221">
        <f t="shared" ref="BE1971:BE2034" si="4445">(1+(BD1971/100))^BC1971</f>
        <v>2.0227721313558193</v>
      </c>
      <c r="BF1971" s="221">
        <f>BE1971/PRODUCT($BG$6:BG1970)</f>
        <v>1.0003802299914313</v>
      </c>
      <c r="BG1971" s="16">
        <f t="shared" si="4367"/>
        <v>1.0003802299914313</v>
      </c>
      <c r="BH1971" s="10">
        <f t="shared" si="4368"/>
        <v>13.878394687241723</v>
      </c>
      <c r="BI1971" s="90"/>
      <c r="BJ1971" s="17">
        <f t="shared" si="4351"/>
        <v>47964</v>
      </c>
      <c r="BK1971" s="16">
        <f t="shared" si="4344"/>
        <v>13.709020345737621</v>
      </c>
      <c r="BL1971" s="10">
        <f ca="1">IFERROR(AVERAGE(INDIRECT("BK"&amp;AC1971-Template!$F$10+1):INDIRECT("BK"&amp;AC1971)),0)</f>
        <v>13.613571133532336</v>
      </c>
      <c r="BM1971" s="35"/>
      <c r="BN1971" s="86"/>
      <c r="BO1971" s="35"/>
      <c r="BP1971" s="35"/>
      <c r="BQ1971" s="35"/>
      <c r="BR1971" s="35"/>
      <c r="BS1971" s="35"/>
      <c r="BT1971" s="35"/>
      <c r="BU1971" s="35"/>
      <c r="BV1971" s="35"/>
      <c r="BW1971" s="35"/>
      <c r="BX1971" s="35"/>
      <c r="BY1971" s="35"/>
      <c r="BZ1971" s="35"/>
      <c r="CA1971" s="35"/>
      <c r="CB1971" s="35"/>
      <c r="CC1971" s="35"/>
      <c r="CD1971" s="35"/>
      <c r="CE1971" s="35"/>
      <c r="CF1971" s="35"/>
      <c r="CG1971" s="35"/>
      <c r="CH1971" s="35"/>
    </row>
    <row r="1972" spans="1:86" ht="15.6" x14ac:dyDescent="0.3">
      <c r="A1972" s="35"/>
      <c r="B1972" s="86"/>
      <c r="C1972" s="35"/>
      <c r="D1972" s="35"/>
      <c r="E1972" s="35"/>
      <c r="F1972" s="35"/>
      <c r="G1972" s="35"/>
      <c r="H1972" s="35"/>
      <c r="I1972" s="35"/>
      <c r="J1972" s="35"/>
      <c r="K1972" s="35"/>
      <c r="L1972" s="35"/>
      <c r="M1972" s="35"/>
      <c r="N1972" s="35"/>
      <c r="O1972" s="35"/>
      <c r="P1972" s="35"/>
      <c r="Q1972" s="35"/>
      <c r="R1972" s="35"/>
      <c r="S1972" s="35"/>
      <c r="T1972" s="17">
        <f t="shared" si="4345"/>
        <v>47988</v>
      </c>
      <c r="U1972" s="216">
        <f t="shared" si="4338"/>
        <v>2</v>
      </c>
      <c r="V1972" s="216">
        <f t="shared" si="4345"/>
        <v>1967</v>
      </c>
      <c r="W1972" s="16">
        <f t="shared" si="4352"/>
        <v>5.3890410958904109</v>
      </c>
      <c r="X1972" s="16" t="e">
        <f>IF(Template!$F$7="Linear interpolation",LinInterp($I$5:$I$22,$G$5:$G$22,W1972),CubicSpline($I$5:$I$22,$G$5:$G$22,W1972))</f>
        <v>#VALUE!</v>
      </c>
      <c r="Y1972" s="221" t="e">
        <f t="shared" si="4339"/>
        <v>#VALUE!</v>
      </c>
      <c r="Z1972" s="221" t="e">
        <f>Y1972/PRODUCT($AA$6:AA1971)</f>
        <v>#VALUE!</v>
      </c>
      <c r="AA1972" s="16" t="e">
        <f t="shared" si="4346"/>
        <v>#VALUE!</v>
      </c>
      <c r="AB1972" s="10" t="e">
        <f t="shared" si="4347"/>
        <v>#VALUE!</v>
      </c>
      <c r="AC1972" s="90">
        <f t="shared" si="4340"/>
        <v>1972</v>
      </c>
      <c r="AD1972" s="17">
        <f t="shared" si="4348"/>
        <v>47965</v>
      </c>
      <c r="AE1972" s="16" t="e">
        <f t="shared" si="4341"/>
        <v>#VALUE!</v>
      </c>
      <c r="AF1972" s="10">
        <f ca="1">IFERROR(AVERAGE(INDIRECT("AE"&amp;AC1972-Template!$F$10+1):INDIRECT("AE"&amp;AC1972)),0)</f>
        <v>0</v>
      </c>
      <c r="AG1972" s="35"/>
      <c r="AH1972" s="86"/>
      <c r="AI1972" s="35"/>
      <c r="AJ1972" s="35"/>
      <c r="AK1972" s="35"/>
      <c r="AL1972" s="35"/>
      <c r="AM1972" s="35"/>
      <c r="AN1972" s="35"/>
      <c r="AO1972" s="35"/>
      <c r="AP1972" s="35"/>
      <c r="AQ1972" s="35"/>
      <c r="AR1972" s="35"/>
      <c r="AS1972" s="35"/>
      <c r="AT1972" s="35"/>
      <c r="AU1972" s="35"/>
      <c r="AV1972" s="35"/>
      <c r="AW1972" s="35"/>
      <c r="AX1972" s="35"/>
      <c r="AY1972" s="35"/>
      <c r="AZ1972" s="17">
        <f t="shared" ref="AZ1972" si="4446">AZ1971+1</f>
        <v>47988</v>
      </c>
      <c r="BA1972" s="216">
        <f t="shared" si="4364"/>
        <v>2</v>
      </c>
      <c r="BB1972" s="216">
        <f t="shared" ref="BB1972" si="4447">BB1971+1</f>
        <v>1967</v>
      </c>
      <c r="BC1972" s="16">
        <f t="shared" si="4366"/>
        <v>5.3890410958904109</v>
      </c>
      <c r="BD1972" s="16">
        <f>IF(Template!$F$7="Linear interpolation",LinInterp($AO$5:$AO$18,$AM$5:$AM$18,BC1972),CubicSpline($AO$5:$AO$18,$AM$5:$AM$18,BC1972))</f>
        <v>13.973180899872254</v>
      </c>
      <c r="BE1972" s="221">
        <f t="shared" si="4445"/>
        <v>2.023540583841311</v>
      </c>
      <c r="BF1972" s="221">
        <f>BE1972/PRODUCT($BG$6:BG1971)</f>
        <v>1.0003799006687799</v>
      </c>
      <c r="BG1972" s="16">
        <f t="shared" si="4367"/>
        <v>1.0003799006687799</v>
      </c>
      <c r="BH1972" s="10">
        <f t="shared" si="4368"/>
        <v>13.866374410466676</v>
      </c>
      <c r="BI1972" s="90"/>
      <c r="BJ1972" s="17">
        <f t="shared" si="4351"/>
        <v>47965</v>
      </c>
      <c r="BK1972" s="16">
        <f t="shared" si="4344"/>
        <v>13.709020345737621</v>
      </c>
      <c r="BL1972" s="10">
        <f ca="1">IFERROR(AVERAGE(INDIRECT("BK"&amp;AC1972-Template!$F$10+1):INDIRECT("BK"&amp;AC1972)),0)</f>
        <v>13.620292756618369</v>
      </c>
      <c r="BM1972" s="35"/>
      <c r="BN1972" s="86"/>
      <c r="BO1972" s="35"/>
      <c r="BP1972" s="35"/>
      <c r="BQ1972" s="35"/>
      <c r="BR1972" s="35"/>
      <c r="BS1972" s="35"/>
      <c r="BT1972" s="35"/>
      <c r="BU1972" s="35"/>
      <c r="BV1972" s="35"/>
      <c r="BW1972" s="35"/>
      <c r="BX1972" s="35"/>
      <c r="BY1972" s="35"/>
      <c r="BZ1972" s="35"/>
      <c r="CA1972" s="35"/>
      <c r="CB1972" s="35"/>
      <c r="CC1972" s="35"/>
      <c r="CD1972" s="35"/>
      <c r="CE1972" s="35"/>
      <c r="CF1972" s="35"/>
      <c r="CG1972" s="35"/>
      <c r="CH1972" s="35"/>
    </row>
    <row r="1973" spans="1:86" ht="15.6" x14ac:dyDescent="0.3">
      <c r="A1973" s="35"/>
      <c r="B1973" s="86"/>
      <c r="C1973" s="35"/>
      <c r="D1973" s="35"/>
      <c r="E1973" s="35"/>
      <c r="F1973" s="35"/>
      <c r="G1973" s="35"/>
      <c r="H1973" s="35"/>
      <c r="I1973" s="35"/>
      <c r="J1973" s="35"/>
      <c r="K1973" s="35"/>
      <c r="L1973" s="35"/>
      <c r="M1973" s="35"/>
      <c r="N1973" s="35"/>
      <c r="O1973" s="35"/>
      <c r="P1973" s="35"/>
      <c r="Q1973" s="35"/>
      <c r="R1973" s="35"/>
      <c r="S1973" s="35"/>
      <c r="T1973" s="17">
        <f t="shared" si="4345"/>
        <v>47989</v>
      </c>
      <c r="U1973" s="216">
        <f t="shared" si="4338"/>
        <v>3</v>
      </c>
      <c r="V1973" s="216">
        <f t="shared" si="4345"/>
        <v>1968</v>
      </c>
      <c r="W1973" s="16">
        <f t="shared" si="4352"/>
        <v>5.3917808219178083</v>
      </c>
      <c r="X1973" s="16" t="e">
        <f>IF(Template!$F$7="Linear interpolation",LinInterp($I$5:$I$22,$G$5:$G$22,W1973),CubicSpline($I$5:$I$22,$G$5:$G$22,W1973))</f>
        <v>#VALUE!</v>
      </c>
      <c r="Y1973" s="221" t="e">
        <f t="shared" si="4339"/>
        <v>#VALUE!</v>
      </c>
      <c r="Z1973" s="221" t="e">
        <f>Y1973/PRODUCT($AA$6:AA1972)</f>
        <v>#VALUE!</v>
      </c>
      <c r="AA1973" s="16" t="e">
        <f t="shared" si="4346"/>
        <v>#VALUE!</v>
      </c>
      <c r="AB1973" s="10" t="e">
        <f t="shared" si="4347"/>
        <v>#VALUE!</v>
      </c>
      <c r="AC1973" s="90">
        <f t="shared" si="4340"/>
        <v>1973</v>
      </c>
      <c r="AD1973" s="17">
        <f t="shared" si="4348"/>
        <v>47966</v>
      </c>
      <c r="AE1973" s="16" t="e">
        <f t="shared" si="4341"/>
        <v>#VALUE!</v>
      </c>
      <c r="AF1973" s="10">
        <f ca="1">IFERROR(AVERAGE(INDIRECT("AE"&amp;AC1973-Template!$F$10+1):INDIRECT("AE"&amp;AC1973)),0)</f>
        <v>0</v>
      </c>
      <c r="AG1973" s="35"/>
      <c r="AH1973" s="86"/>
      <c r="AI1973" s="35"/>
      <c r="AJ1973" s="35"/>
      <c r="AK1973" s="35"/>
      <c r="AL1973" s="35"/>
      <c r="AM1973" s="35"/>
      <c r="AN1973" s="35"/>
      <c r="AO1973" s="35"/>
      <c r="AP1973" s="35"/>
      <c r="AQ1973" s="35"/>
      <c r="AR1973" s="35"/>
      <c r="AS1973" s="35"/>
      <c r="AT1973" s="35"/>
      <c r="AU1973" s="35"/>
      <c r="AV1973" s="35"/>
      <c r="AW1973" s="35"/>
      <c r="AX1973" s="35"/>
      <c r="AY1973" s="35"/>
      <c r="AZ1973" s="17">
        <f t="shared" ref="AZ1973" si="4448">AZ1972+1</f>
        <v>47989</v>
      </c>
      <c r="BA1973" s="216">
        <f t="shared" si="4364"/>
        <v>3</v>
      </c>
      <c r="BB1973" s="216">
        <f t="shared" ref="BB1973" si="4449">BB1972+1</f>
        <v>1968</v>
      </c>
      <c r="BC1973" s="16">
        <f t="shared" si="4366"/>
        <v>5.3917808219178083</v>
      </c>
      <c r="BD1973" s="16">
        <f>IF(Template!$F$7="Linear interpolation",LinInterp($AO$5:$AO$18,$AM$5:$AM$18,BC1973),CubicSpline($AO$5:$AO$18,$AM$5:$AM$18,BC1973))</f>
        <v>13.973638570791261</v>
      </c>
      <c r="BE1973" s="221">
        <f t="shared" si="4445"/>
        <v>2.0243096513563006</v>
      </c>
      <c r="BF1973" s="221">
        <f>BE1973/PRODUCT($BG$6:BG1972)</f>
        <v>1.0003800603363882</v>
      </c>
      <c r="BG1973" s="16">
        <f t="shared" si="4367"/>
        <v>1.0003800603363882</v>
      </c>
      <c r="BH1973" s="10">
        <f t="shared" si="4368"/>
        <v>13.872202278167656</v>
      </c>
      <c r="BI1973" s="90"/>
      <c r="BJ1973" s="17">
        <f t="shared" si="4351"/>
        <v>47966</v>
      </c>
      <c r="BK1973" s="16">
        <f t="shared" si="4344"/>
        <v>13.749176120340989</v>
      </c>
      <c r="BL1973" s="10">
        <f ca="1">IFERROR(AVERAGE(INDIRECT("BK"&amp;AC1973-Template!$F$10+1):INDIRECT("BK"&amp;AC1973)),0)</f>
        <v>13.628352905524514</v>
      </c>
      <c r="BM1973" s="35"/>
      <c r="BN1973" s="86"/>
      <c r="BO1973" s="35"/>
      <c r="BP1973" s="35"/>
      <c r="BQ1973" s="35"/>
      <c r="BR1973" s="35"/>
      <c r="BS1973" s="35"/>
      <c r="BT1973" s="35"/>
      <c r="BU1973" s="35"/>
      <c r="BV1973" s="35"/>
      <c r="BW1973" s="35"/>
      <c r="BX1973" s="35"/>
      <c r="BY1973" s="35"/>
      <c r="BZ1973" s="35"/>
      <c r="CA1973" s="35"/>
      <c r="CB1973" s="35"/>
      <c r="CC1973" s="35"/>
      <c r="CD1973" s="35"/>
      <c r="CE1973" s="35"/>
      <c r="CF1973" s="35"/>
      <c r="CG1973" s="35"/>
      <c r="CH1973" s="35"/>
    </row>
    <row r="1974" spans="1:86" ht="15.6" x14ac:dyDescent="0.3">
      <c r="A1974" s="35"/>
      <c r="B1974" s="86"/>
      <c r="C1974" s="35"/>
      <c r="D1974" s="35"/>
      <c r="E1974" s="35"/>
      <c r="F1974" s="35"/>
      <c r="G1974" s="35"/>
      <c r="H1974" s="35"/>
      <c r="I1974" s="35"/>
      <c r="J1974" s="35"/>
      <c r="K1974" s="35"/>
      <c r="L1974" s="35"/>
      <c r="M1974" s="35"/>
      <c r="N1974" s="35"/>
      <c r="O1974" s="35"/>
      <c r="P1974" s="35"/>
      <c r="Q1974" s="35"/>
      <c r="R1974" s="35"/>
      <c r="S1974" s="35"/>
      <c r="T1974" s="17">
        <f t="shared" si="4345"/>
        <v>47990</v>
      </c>
      <c r="U1974" s="216">
        <f t="shared" si="4338"/>
        <v>4</v>
      </c>
      <c r="V1974" s="216">
        <f t="shared" si="4345"/>
        <v>1969</v>
      </c>
      <c r="W1974" s="16">
        <f t="shared" si="4352"/>
        <v>5.3945205479452056</v>
      </c>
      <c r="X1974" s="16" t="e">
        <f>IF(Template!$F$7="Linear interpolation",LinInterp($I$5:$I$22,$G$5:$G$22,W1974),CubicSpline($I$5:$I$22,$G$5:$G$22,W1974))</f>
        <v>#VALUE!</v>
      </c>
      <c r="Y1974" s="221" t="e">
        <f t="shared" si="4339"/>
        <v>#VALUE!</v>
      </c>
      <c r="Z1974" s="221" t="e">
        <f>Y1974/PRODUCT($AA$6:AA1973)</f>
        <v>#VALUE!</v>
      </c>
      <c r="AA1974" s="16" t="e">
        <f t="shared" si="4346"/>
        <v>#VALUE!</v>
      </c>
      <c r="AB1974" s="10" t="e">
        <f t="shared" si="4347"/>
        <v>#VALUE!</v>
      </c>
      <c r="AC1974" s="90">
        <f t="shared" si="4340"/>
        <v>1974</v>
      </c>
      <c r="AD1974" s="17">
        <f t="shared" si="4348"/>
        <v>47967</v>
      </c>
      <c r="AE1974" s="16" t="e">
        <f t="shared" si="4341"/>
        <v>#VALUE!</v>
      </c>
      <c r="AF1974" s="10">
        <f ca="1">IFERROR(AVERAGE(INDIRECT("AE"&amp;AC1974-Template!$F$10+1):INDIRECT("AE"&amp;AC1974)),0)</f>
        <v>0</v>
      </c>
      <c r="AG1974" s="35"/>
      <c r="AH1974" s="86"/>
      <c r="AI1974" s="35"/>
      <c r="AJ1974" s="35"/>
      <c r="AK1974" s="35"/>
      <c r="AL1974" s="35"/>
      <c r="AM1974" s="35"/>
      <c r="AN1974" s="35"/>
      <c r="AO1974" s="35"/>
      <c r="AP1974" s="35"/>
      <c r="AQ1974" s="35"/>
      <c r="AR1974" s="35"/>
      <c r="AS1974" s="35"/>
      <c r="AT1974" s="35"/>
      <c r="AU1974" s="35"/>
      <c r="AV1974" s="35"/>
      <c r="AW1974" s="35"/>
      <c r="AX1974" s="35"/>
      <c r="AY1974" s="35"/>
      <c r="AZ1974" s="17">
        <f t="shared" ref="AZ1974" si="4450">AZ1973+1</f>
        <v>47990</v>
      </c>
      <c r="BA1974" s="216">
        <f t="shared" si="4364"/>
        <v>4</v>
      </c>
      <c r="BB1974" s="216">
        <f t="shared" ref="BB1974" si="4451">BB1973+1</f>
        <v>1969</v>
      </c>
      <c r="BC1974" s="16">
        <f t="shared" si="4366"/>
        <v>5.3945205479452056</v>
      </c>
      <c r="BD1974" s="16">
        <f>IF(Template!$F$7="Linear interpolation",LinInterp($AO$5:$AO$18,$AM$5:$AM$18,BC1974),CubicSpline($AO$5:$AO$18,$AM$5:$AM$18,BC1974))</f>
        <v>13.974099129582235</v>
      </c>
      <c r="BE1974" s="221">
        <f t="shared" si="4445"/>
        <v>2.0250793323458729</v>
      </c>
      <c r="BF1974" s="221">
        <f>BE1974/PRODUCT($BG$6:BG1973)</f>
        <v>1.0003802189991322</v>
      </c>
      <c r="BG1974" s="16">
        <f t="shared" si="4367"/>
        <v>1.0003802189991322</v>
      </c>
      <c r="BH1974" s="10">
        <f t="shared" si="4368"/>
        <v>13.877993468325634</v>
      </c>
      <c r="BI1974" s="90"/>
      <c r="BJ1974" s="17">
        <f t="shared" si="4351"/>
        <v>47967</v>
      </c>
      <c r="BK1974" s="16">
        <f t="shared" si="4344"/>
        <v>13.735675788842826</v>
      </c>
      <c r="BL1974" s="10">
        <f ca="1">IFERROR(AVERAGE(INDIRECT("BK"&amp;AC1974-Template!$F$10+1):INDIRECT("BK"&amp;AC1974)),0)</f>
        <v>13.635963043380722</v>
      </c>
      <c r="BM1974" s="35"/>
      <c r="BN1974" s="86"/>
      <c r="BO1974" s="35"/>
      <c r="BP1974" s="35"/>
      <c r="BQ1974" s="35"/>
      <c r="BR1974" s="35"/>
      <c r="BS1974" s="35"/>
      <c r="BT1974" s="35"/>
      <c r="BU1974" s="35"/>
      <c r="BV1974" s="35"/>
      <c r="BW1974" s="35"/>
      <c r="BX1974" s="35"/>
      <c r="BY1974" s="35"/>
      <c r="BZ1974" s="35"/>
      <c r="CA1974" s="35"/>
      <c r="CB1974" s="35"/>
      <c r="CC1974" s="35"/>
      <c r="CD1974" s="35"/>
      <c r="CE1974" s="35"/>
      <c r="CF1974" s="35"/>
      <c r="CG1974" s="35"/>
      <c r="CH1974" s="35"/>
    </row>
    <row r="1975" spans="1:86" ht="15.6" x14ac:dyDescent="0.3">
      <c r="A1975" s="35"/>
      <c r="B1975" s="86"/>
      <c r="C1975" s="35"/>
      <c r="D1975" s="35"/>
      <c r="E1975" s="35"/>
      <c r="F1975" s="35"/>
      <c r="G1975" s="35"/>
      <c r="H1975" s="35"/>
      <c r="I1975" s="35"/>
      <c r="J1975" s="35"/>
      <c r="K1975" s="35"/>
      <c r="L1975" s="35"/>
      <c r="M1975" s="35"/>
      <c r="N1975" s="35"/>
      <c r="O1975" s="35"/>
      <c r="P1975" s="35"/>
      <c r="Q1975" s="35"/>
      <c r="R1975" s="35"/>
      <c r="S1975" s="35"/>
      <c r="T1975" s="17">
        <f t="shared" si="4345"/>
        <v>47991</v>
      </c>
      <c r="U1975" s="216">
        <f t="shared" si="4338"/>
        <v>5</v>
      </c>
      <c r="V1975" s="216">
        <f t="shared" si="4345"/>
        <v>1970</v>
      </c>
      <c r="W1975" s="16">
        <f t="shared" si="4352"/>
        <v>5.397260273972603</v>
      </c>
      <c r="X1975" s="16" t="e">
        <f>IF(Template!$F$7="Linear interpolation",LinInterp($I$5:$I$22,$G$5:$G$22,W1975),CubicSpline($I$5:$I$22,$G$5:$G$22,W1975))</f>
        <v>#VALUE!</v>
      </c>
      <c r="Y1975" s="221" t="e">
        <f t="shared" si="4339"/>
        <v>#VALUE!</v>
      </c>
      <c r="Z1975" s="221" t="e">
        <f>Y1975/PRODUCT($AA$6:AA1974)</f>
        <v>#VALUE!</v>
      </c>
      <c r="AA1975" s="16" t="e">
        <f t="shared" si="4346"/>
        <v>#VALUE!</v>
      </c>
      <c r="AB1975" s="10" t="e">
        <f t="shared" si="4347"/>
        <v>#VALUE!</v>
      </c>
      <c r="AC1975" s="90">
        <f t="shared" si="4340"/>
        <v>1975</v>
      </c>
      <c r="AD1975" s="17">
        <f t="shared" si="4348"/>
        <v>47968</v>
      </c>
      <c r="AE1975" s="16" t="e">
        <f t="shared" si="4341"/>
        <v>#VALUE!</v>
      </c>
      <c r="AF1975" s="10">
        <f ca="1">IFERROR(AVERAGE(INDIRECT("AE"&amp;AC1975-Template!$F$10+1):INDIRECT("AE"&amp;AC1975)),0)</f>
        <v>0</v>
      </c>
      <c r="AG1975" s="35"/>
      <c r="AH1975" s="86"/>
      <c r="AI1975" s="35"/>
      <c r="AJ1975" s="35"/>
      <c r="AK1975" s="35"/>
      <c r="AL1975" s="35"/>
      <c r="AM1975" s="35"/>
      <c r="AN1975" s="35"/>
      <c r="AO1975" s="35"/>
      <c r="AP1975" s="35"/>
      <c r="AQ1975" s="35"/>
      <c r="AR1975" s="35"/>
      <c r="AS1975" s="35"/>
      <c r="AT1975" s="35"/>
      <c r="AU1975" s="35"/>
      <c r="AV1975" s="35"/>
      <c r="AW1975" s="35"/>
      <c r="AX1975" s="35"/>
      <c r="AY1975" s="35"/>
      <c r="AZ1975" s="17">
        <f t="shared" ref="AZ1975" si="4452">AZ1974+1</f>
        <v>47991</v>
      </c>
      <c r="BA1975" s="216">
        <f t="shared" si="4364"/>
        <v>5</v>
      </c>
      <c r="BB1975" s="216">
        <f t="shared" ref="BB1975" si="4453">BB1974+1</f>
        <v>1970</v>
      </c>
      <c r="BC1975" s="16">
        <f t="shared" si="4366"/>
        <v>5.397260273972603</v>
      </c>
      <c r="BD1975" s="16">
        <f>IF(Template!$F$7="Linear interpolation",LinInterp($AO$5:$AO$18,$AM$5:$AM$18,BC1975),CubicSpline($AO$5:$AO$18,$AM$5:$AM$18,BC1975))</f>
        <v>13.974562550620963</v>
      </c>
      <c r="BE1975" s="221">
        <f t="shared" si="4445"/>
        <v>2.0258496252475142</v>
      </c>
      <c r="BF1975" s="221">
        <f>BE1975/PRODUCT($BG$6:BG1974)</f>
        <v>1.0003803766545525</v>
      </c>
      <c r="BG1975" s="16">
        <f t="shared" si="4367"/>
        <v>1.0003803766545525</v>
      </c>
      <c r="BH1975" s="10">
        <f t="shared" si="4368"/>
        <v>13.883747891165644</v>
      </c>
      <c r="BI1975" s="90"/>
      <c r="BJ1975" s="17">
        <f t="shared" si="4351"/>
        <v>47968</v>
      </c>
      <c r="BK1975" s="16">
        <f t="shared" si="4344"/>
        <v>13.742253126190151</v>
      </c>
      <c r="BL1975" s="10">
        <f ca="1">IFERROR(AVERAGE(INDIRECT("BK"&amp;AC1975-Template!$F$10+1):INDIRECT("BK"&amp;AC1975)),0)</f>
        <v>13.642268086107491</v>
      </c>
      <c r="BM1975" s="35"/>
      <c r="BN1975" s="86"/>
      <c r="BO1975" s="35"/>
      <c r="BP1975" s="35"/>
      <c r="BQ1975" s="35"/>
      <c r="BR1975" s="35"/>
      <c r="BS1975" s="35"/>
      <c r="BT1975" s="35"/>
      <c r="BU1975" s="35"/>
      <c r="BV1975" s="35"/>
      <c r="BW1975" s="35"/>
      <c r="BX1975" s="35"/>
      <c r="BY1975" s="35"/>
      <c r="BZ1975" s="35"/>
      <c r="CA1975" s="35"/>
      <c r="CB1975" s="35"/>
      <c r="CC1975" s="35"/>
      <c r="CD1975" s="35"/>
      <c r="CE1975" s="35"/>
      <c r="CF1975" s="35"/>
      <c r="CG1975" s="35"/>
      <c r="CH1975" s="35"/>
    </row>
    <row r="1976" spans="1:86" ht="15.6" x14ac:dyDescent="0.3">
      <c r="A1976" s="35"/>
      <c r="B1976" s="86"/>
      <c r="C1976" s="35"/>
      <c r="D1976" s="35"/>
      <c r="E1976" s="35"/>
      <c r="F1976" s="35"/>
      <c r="G1976" s="35"/>
      <c r="H1976" s="35"/>
      <c r="I1976" s="35"/>
      <c r="J1976" s="35"/>
      <c r="K1976" s="35"/>
      <c r="L1976" s="35"/>
      <c r="M1976" s="35"/>
      <c r="N1976" s="35"/>
      <c r="O1976" s="35"/>
      <c r="P1976" s="35"/>
      <c r="Q1976" s="35"/>
      <c r="R1976" s="35"/>
      <c r="S1976" s="35"/>
      <c r="T1976" s="17">
        <f t="shared" si="4345"/>
        <v>47992</v>
      </c>
      <c r="U1976" s="216">
        <f t="shared" si="4338"/>
        <v>6</v>
      </c>
      <c r="V1976" s="216">
        <f t="shared" si="4345"/>
        <v>1971</v>
      </c>
      <c r="W1976" s="16">
        <f t="shared" si="4352"/>
        <v>5.4</v>
      </c>
      <c r="X1976" s="16" t="e">
        <f>IF(Template!$F$7="Linear interpolation",LinInterp($I$5:$I$22,$G$5:$G$22,W1976),CubicSpline($I$5:$I$22,$G$5:$G$22,W1976))</f>
        <v>#VALUE!</v>
      </c>
      <c r="Y1976" s="221" t="e">
        <f t="shared" si="4339"/>
        <v>#VALUE!</v>
      </c>
      <c r="Z1976" s="221" t="e">
        <f>Y1976/PRODUCT($AA$6:AA1975)</f>
        <v>#VALUE!</v>
      </c>
      <c r="AA1976" s="16" t="e">
        <f t="shared" si="4346"/>
        <v>#VALUE!</v>
      </c>
      <c r="AB1976" s="10" t="e">
        <f t="shared" si="4347"/>
        <v>#VALUE!</v>
      </c>
      <c r="AC1976" s="90">
        <f t="shared" si="4340"/>
        <v>1976</v>
      </c>
      <c r="AD1976" s="17">
        <f t="shared" si="4348"/>
        <v>47969</v>
      </c>
      <c r="AE1976" s="16" t="e">
        <f t="shared" si="4341"/>
        <v>#VALUE!</v>
      </c>
      <c r="AF1976" s="10">
        <f ca="1">IFERROR(AVERAGE(INDIRECT("AE"&amp;AC1976-Template!$F$10+1):INDIRECT("AE"&amp;AC1976)),0)</f>
        <v>0</v>
      </c>
      <c r="AG1976" s="35"/>
      <c r="AH1976" s="86"/>
      <c r="AI1976" s="35"/>
      <c r="AJ1976" s="35"/>
      <c r="AK1976" s="35"/>
      <c r="AL1976" s="35"/>
      <c r="AM1976" s="35"/>
      <c r="AN1976" s="35"/>
      <c r="AO1976" s="35"/>
      <c r="AP1976" s="35"/>
      <c r="AQ1976" s="35"/>
      <c r="AR1976" s="35"/>
      <c r="AS1976" s="35"/>
      <c r="AT1976" s="35"/>
      <c r="AU1976" s="35"/>
      <c r="AV1976" s="35"/>
      <c r="AW1976" s="35"/>
      <c r="AX1976" s="35"/>
      <c r="AY1976" s="35"/>
      <c r="AZ1976" s="17">
        <f t="shared" ref="AZ1976" si="4454">AZ1975+1</f>
        <v>47992</v>
      </c>
      <c r="BA1976" s="216">
        <f t="shared" si="4364"/>
        <v>6</v>
      </c>
      <c r="BB1976" s="216">
        <f t="shared" ref="BB1976" si="4455">BB1975+1</f>
        <v>1971</v>
      </c>
      <c r="BC1976" s="16">
        <f t="shared" si="4366"/>
        <v>5.4</v>
      </c>
      <c r="BD1976" s="16">
        <f>IF(Template!$F$7="Linear interpolation",LinInterp($AO$5:$AO$18,$AM$5:$AM$18,BC1976),CubicSpline($AO$5:$AO$18,$AM$5:$AM$18,BC1976))</f>
        <v>13.975028808283231</v>
      </c>
      <c r="BE1976" s="221">
        <f t="shared" si="4445"/>
        <v>2.0266205284910996</v>
      </c>
      <c r="BF1976" s="221">
        <f>BE1976/PRODUCT($BG$6:BG1975)</f>
        <v>1.0003805333001909</v>
      </c>
      <c r="BG1976" s="16">
        <f t="shared" si="4367"/>
        <v>1.0003803766545525</v>
      </c>
      <c r="BH1976" s="10">
        <f t="shared" si="4368"/>
        <v>13.883747891165644</v>
      </c>
      <c r="BI1976" s="90"/>
      <c r="BJ1976" s="17">
        <f t="shared" si="4351"/>
        <v>47969</v>
      </c>
      <c r="BK1976" s="16">
        <f t="shared" si="4344"/>
        <v>13.748795674040526</v>
      </c>
      <c r="BL1976" s="10">
        <f ca="1">IFERROR(AVERAGE(INDIRECT("BK"&amp;AC1976-Template!$F$10+1):INDIRECT("BK"&amp;AC1976)),0)</f>
        <v>13.649302881983655</v>
      </c>
      <c r="BM1976" s="35"/>
      <c r="BN1976" s="86"/>
      <c r="BO1976" s="35"/>
      <c r="BP1976" s="35"/>
      <c r="BQ1976" s="35"/>
      <c r="BR1976" s="35"/>
      <c r="BS1976" s="35"/>
      <c r="BT1976" s="35"/>
      <c r="BU1976" s="35"/>
      <c r="BV1976" s="35"/>
      <c r="BW1976" s="35"/>
      <c r="BX1976" s="35"/>
      <c r="BY1976" s="35"/>
      <c r="BZ1976" s="35"/>
      <c r="CA1976" s="35"/>
      <c r="CB1976" s="35"/>
      <c r="CC1976" s="35"/>
      <c r="CD1976" s="35"/>
      <c r="CE1976" s="35"/>
      <c r="CF1976" s="35"/>
      <c r="CG1976" s="35"/>
      <c r="CH1976" s="35"/>
    </row>
    <row r="1977" spans="1:86" ht="15.6" x14ac:dyDescent="0.3">
      <c r="A1977" s="35"/>
      <c r="B1977" s="86"/>
      <c r="C1977" s="35"/>
      <c r="D1977" s="35"/>
      <c r="E1977" s="35"/>
      <c r="F1977" s="35"/>
      <c r="G1977" s="35"/>
      <c r="H1977" s="35"/>
      <c r="I1977" s="35"/>
      <c r="J1977" s="35"/>
      <c r="K1977" s="35"/>
      <c r="L1977" s="35"/>
      <c r="M1977" s="35"/>
      <c r="N1977" s="35"/>
      <c r="O1977" s="35"/>
      <c r="P1977" s="35"/>
      <c r="Q1977" s="35"/>
      <c r="R1977" s="35"/>
      <c r="S1977" s="35"/>
      <c r="T1977" s="17">
        <f t="shared" si="4345"/>
        <v>47993</v>
      </c>
      <c r="U1977" s="216">
        <f t="shared" si="4338"/>
        <v>7</v>
      </c>
      <c r="V1977" s="216">
        <f t="shared" si="4345"/>
        <v>1972</v>
      </c>
      <c r="W1977" s="16">
        <f t="shared" si="4352"/>
        <v>5.4027397260273968</v>
      </c>
      <c r="X1977" s="16" t="e">
        <f>IF(Template!$F$7="Linear interpolation",LinInterp($I$5:$I$22,$G$5:$G$22,W1977),CubicSpline($I$5:$I$22,$G$5:$G$22,W1977))</f>
        <v>#VALUE!</v>
      </c>
      <c r="Y1977" s="221" t="e">
        <f t="shared" si="4339"/>
        <v>#VALUE!</v>
      </c>
      <c r="Z1977" s="221" t="e">
        <f>Y1977/PRODUCT($AA$6:AA1976)</f>
        <v>#VALUE!</v>
      </c>
      <c r="AA1977" s="16" t="e">
        <f t="shared" si="4346"/>
        <v>#VALUE!</v>
      </c>
      <c r="AB1977" s="10" t="e">
        <f t="shared" si="4347"/>
        <v>#VALUE!</v>
      </c>
      <c r="AC1977" s="90">
        <f t="shared" si="4340"/>
        <v>1977</v>
      </c>
      <c r="AD1977" s="17">
        <f t="shared" si="4348"/>
        <v>47970</v>
      </c>
      <c r="AE1977" s="16" t="e">
        <f t="shared" si="4341"/>
        <v>#VALUE!</v>
      </c>
      <c r="AF1977" s="10">
        <f ca="1">IFERROR(AVERAGE(INDIRECT("AE"&amp;AC1977-Template!$F$10+1):INDIRECT("AE"&amp;AC1977)),0)</f>
        <v>0</v>
      </c>
      <c r="AG1977" s="35"/>
      <c r="AH1977" s="86"/>
      <c r="AI1977" s="35"/>
      <c r="AJ1977" s="35"/>
      <c r="AK1977" s="35"/>
      <c r="AL1977" s="35"/>
      <c r="AM1977" s="35"/>
      <c r="AN1977" s="35"/>
      <c r="AO1977" s="35"/>
      <c r="AP1977" s="35"/>
      <c r="AQ1977" s="35"/>
      <c r="AR1977" s="35"/>
      <c r="AS1977" s="35"/>
      <c r="AT1977" s="35"/>
      <c r="AU1977" s="35"/>
      <c r="AV1977" s="35"/>
      <c r="AW1977" s="35"/>
      <c r="AX1977" s="35"/>
      <c r="AY1977" s="35"/>
      <c r="AZ1977" s="17">
        <f t="shared" ref="AZ1977" si="4456">AZ1976+1</f>
        <v>47993</v>
      </c>
      <c r="BA1977" s="216">
        <f t="shared" si="4364"/>
        <v>7</v>
      </c>
      <c r="BB1977" s="216">
        <f t="shared" ref="BB1977" si="4457">BB1976+1</f>
        <v>1972</v>
      </c>
      <c r="BC1977" s="16">
        <f t="shared" si="4366"/>
        <v>5.4027397260273968</v>
      </c>
      <c r="BD1977" s="16">
        <f>IF(Template!$F$7="Linear interpolation",LinInterp($AO$5:$AO$18,$AM$5:$AM$18,BC1977),CubicSpline($AO$5:$AO$18,$AM$5:$AM$18,BC1977))</f>
        <v>13.975497876944827</v>
      </c>
      <c r="BE1977" s="221">
        <f t="shared" si="4445"/>
        <v>2.0273920404988757</v>
      </c>
      <c r="BF1977" s="221">
        <f>BE1977/PRODUCT($BG$6:BG1976)</f>
        <v>1.0003808455792738</v>
      </c>
      <c r="BG1977" s="16">
        <f t="shared" si="4367"/>
        <v>1.0003803766545525</v>
      </c>
      <c r="BH1977" s="10">
        <f t="shared" si="4368"/>
        <v>13.883747891165644</v>
      </c>
      <c r="BI1977" s="90"/>
      <c r="BJ1977" s="17">
        <f t="shared" si="4351"/>
        <v>47970</v>
      </c>
      <c r="BK1977" s="16">
        <f t="shared" si="4344"/>
        <v>13.755303342424474</v>
      </c>
      <c r="BL1977" s="10">
        <f ca="1">IFERROR(AVERAGE(INDIRECT("BK"&amp;AC1977-Template!$F$10+1):INDIRECT("BK"&amp;AC1977)),0)</f>
        <v>13.656304105755273</v>
      </c>
      <c r="BM1977" s="35"/>
      <c r="BN1977" s="86"/>
      <c r="BO1977" s="35"/>
      <c r="BP1977" s="35"/>
      <c r="BQ1977" s="35"/>
      <c r="BR1977" s="35"/>
      <c r="BS1977" s="35"/>
      <c r="BT1977" s="35"/>
      <c r="BU1977" s="35"/>
      <c r="BV1977" s="35"/>
      <c r="BW1977" s="35"/>
      <c r="BX1977" s="35"/>
      <c r="BY1977" s="35"/>
      <c r="BZ1977" s="35"/>
      <c r="CA1977" s="35"/>
      <c r="CB1977" s="35"/>
      <c r="CC1977" s="35"/>
      <c r="CD1977" s="35"/>
      <c r="CE1977" s="35"/>
      <c r="CF1977" s="35"/>
      <c r="CG1977" s="35"/>
      <c r="CH1977" s="35"/>
    </row>
    <row r="1978" spans="1:86" ht="15.6" x14ac:dyDescent="0.3">
      <c r="A1978" s="35"/>
      <c r="B1978" s="86"/>
      <c r="C1978" s="35"/>
      <c r="D1978" s="35"/>
      <c r="E1978" s="35"/>
      <c r="F1978" s="35"/>
      <c r="G1978" s="35"/>
      <c r="H1978" s="35"/>
      <c r="I1978" s="35"/>
      <c r="J1978" s="35"/>
      <c r="K1978" s="35"/>
      <c r="L1978" s="35"/>
      <c r="M1978" s="35"/>
      <c r="N1978" s="35"/>
      <c r="O1978" s="35"/>
      <c r="P1978" s="35"/>
      <c r="Q1978" s="35"/>
      <c r="R1978" s="35"/>
      <c r="S1978" s="35"/>
      <c r="T1978" s="17">
        <f t="shared" si="4345"/>
        <v>47994</v>
      </c>
      <c r="U1978" s="216">
        <f t="shared" si="4338"/>
        <v>1</v>
      </c>
      <c r="V1978" s="216">
        <f t="shared" si="4345"/>
        <v>1973</v>
      </c>
      <c r="W1978" s="16">
        <f t="shared" si="4352"/>
        <v>5.4054794520547942</v>
      </c>
      <c r="X1978" s="16" t="e">
        <f>IF(Template!$F$7="Linear interpolation",LinInterp($I$5:$I$22,$G$5:$G$22,W1978),CubicSpline($I$5:$I$22,$G$5:$G$22,W1978))</f>
        <v>#VALUE!</v>
      </c>
      <c r="Y1978" s="221" t="e">
        <f t="shared" si="4339"/>
        <v>#VALUE!</v>
      </c>
      <c r="Z1978" s="221" t="e">
        <f>Y1978/PRODUCT($AA$6:AA1977)</f>
        <v>#VALUE!</v>
      </c>
      <c r="AA1978" s="16" t="e">
        <f t="shared" si="4346"/>
        <v>#VALUE!</v>
      </c>
      <c r="AB1978" s="10" t="e">
        <f t="shared" si="4347"/>
        <v>#VALUE!</v>
      </c>
      <c r="AC1978" s="90">
        <f t="shared" si="4340"/>
        <v>1978</v>
      </c>
      <c r="AD1978" s="17">
        <f t="shared" si="4348"/>
        <v>47971</v>
      </c>
      <c r="AE1978" s="16" t="e">
        <f t="shared" si="4341"/>
        <v>#VALUE!</v>
      </c>
      <c r="AF1978" s="10">
        <f ca="1">IFERROR(AVERAGE(INDIRECT("AE"&amp;AC1978-Template!$F$10+1):INDIRECT("AE"&amp;AC1978)),0)</f>
        <v>0</v>
      </c>
      <c r="AG1978" s="35"/>
      <c r="AH1978" s="86"/>
      <c r="AI1978" s="35"/>
      <c r="AJ1978" s="35"/>
      <c r="AK1978" s="35"/>
      <c r="AL1978" s="35"/>
      <c r="AM1978" s="35"/>
      <c r="AN1978" s="35"/>
      <c r="AO1978" s="35"/>
      <c r="AP1978" s="35"/>
      <c r="AQ1978" s="35"/>
      <c r="AR1978" s="35"/>
      <c r="AS1978" s="35"/>
      <c r="AT1978" s="35"/>
      <c r="AU1978" s="35"/>
      <c r="AV1978" s="35"/>
      <c r="AW1978" s="35"/>
      <c r="AX1978" s="35"/>
      <c r="AY1978" s="35"/>
      <c r="AZ1978" s="17">
        <f t="shared" ref="AZ1978" si="4458">AZ1977+1</f>
        <v>47994</v>
      </c>
      <c r="BA1978" s="216">
        <f t="shared" si="4364"/>
        <v>1</v>
      </c>
      <c r="BB1978" s="216">
        <f t="shared" ref="BB1978" si="4459">BB1977+1</f>
        <v>1973</v>
      </c>
      <c r="BC1978" s="16">
        <f t="shared" si="4366"/>
        <v>5.4054794520547942</v>
      </c>
      <c r="BD1978" s="16">
        <f>IF(Template!$F$7="Linear interpolation",LinInterp($AO$5:$AO$18,$AM$5:$AM$18,BC1978),CubicSpline($AO$5:$AO$18,$AM$5:$AM$18,BC1978))</f>
        <v>13.975969730981538</v>
      </c>
      <c r="BE1978" s="221">
        <f t="shared" si="4445"/>
        <v>2.0281641596854478</v>
      </c>
      <c r="BF1978" s="221">
        <f>BE1978/PRODUCT($BG$6:BG1977)</f>
        <v>1.0003813124772223</v>
      </c>
      <c r="BG1978" s="16">
        <f t="shared" si="4367"/>
        <v>1.0003813124772223</v>
      </c>
      <c r="BH1978" s="10">
        <f t="shared" si="4368"/>
        <v>13.917905418613374</v>
      </c>
      <c r="BI1978" s="90"/>
      <c r="BJ1978" s="17">
        <f t="shared" si="4351"/>
        <v>47971</v>
      </c>
      <c r="BK1978" s="16">
        <f t="shared" si="4344"/>
        <v>13.755303342424474</v>
      </c>
      <c r="BL1978" s="10">
        <f ca="1">IFERROR(AVERAGE(INDIRECT("BK"&amp;AC1978-Template!$F$10+1):INDIRECT("BK"&amp;AC1978)),0)</f>
        <v>13.663055910568938</v>
      </c>
      <c r="BM1978" s="35"/>
      <c r="BN1978" s="86"/>
      <c r="BO1978" s="35"/>
      <c r="BP1978" s="35"/>
      <c r="BQ1978" s="35"/>
      <c r="BR1978" s="35"/>
      <c r="BS1978" s="35"/>
      <c r="BT1978" s="35"/>
      <c r="BU1978" s="35"/>
      <c r="BV1978" s="35"/>
      <c r="BW1978" s="35"/>
      <c r="BX1978" s="35"/>
      <c r="BY1978" s="35"/>
      <c r="BZ1978" s="35"/>
      <c r="CA1978" s="35"/>
      <c r="CB1978" s="35"/>
      <c r="CC1978" s="35"/>
      <c r="CD1978" s="35"/>
      <c r="CE1978" s="35"/>
      <c r="CF1978" s="35"/>
      <c r="CG1978" s="35"/>
      <c r="CH1978" s="35"/>
    </row>
    <row r="1979" spans="1:86" ht="15.6" x14ac:dyDescent="0.3">
      <c r="A1979" s="35"/>
      <c r="B1979" s="86"/>
      <c r="C1979" s="35"/>
      <c r="D1979" s="35"/>
      <c r="E1979" s="35"/>
      <c r="F1979" s="35"/>
      <c r="G1979" s="35"/>
      <c r="H1979" s="35"/>
      <c r="I1979" s="35"/>
      <c r="J1979" s="35"/>
      <c r="K1979" s="35"/>
      <c r="L1979" s="35"/>
      <c r="M1979" s="35"/>
      <c r="N1979" s="35"/>
      <c r="O1979" s="35"/>
      <c r="P1979" s="35"/>
      <c r="Q1979" s="35"/>
      <c r="R1979" s="35"/>
      <c r="S1979" s="35"/>
      <c r="T1979" s="17">
        <f t="shared" si="4345"/>
        <v>47995</v>
      </c>
      <c r="U1979" s="216">
        <f t="shared" si="4338"/>
        <v>2</v>
      </c>
      <c r="V1979" s="216">
        <f t="shared" si="4345"/>
        <v>1974</v>
      </c>
      <c r="W1979" s="16">
        <f t="shared" si="4352"/>
        <v>5.4082191780821915</v>
      </c>
      <c r="X1979" s="16" t="e">
        <f>IF(Template!$F$7="Linear interpolation",LinInterp($I$5:$I$22,$G$5:$G$22,W1979),CubicSpline($I$5:$I$22,$G$5:$G$22,W1979))</f>
        <v>#VALUE!</v>
      </c>
      <c r="Y1979" s="221" t="e">
        <f t="shared" si="4339"/>
        <v>#VALUE!</v>
      </c>
      <c r="Z1979" s="221" t="e">
        <f>Y1979/PRODUCT($AA$6:AA1978)</f>
        <v>#VALUE!</v>
      </c>
      <c r="AA1979" s="16" t="e">
        <f t="shared" si="4346"/>
        <v>#VALUE!</v>
      </c>
      <c r="AB1979" s="10" t="e">
        <f t="shared" si="4347"/>
        <v>#VALUE!</v>
      </c>
      <c r="AC1979" s="90">
        <f t="shared" si="4340"/>
        <v>1979</v>
      </c>
      <c r="AD1979" s="17">
        <f t="shared" si="4348"/>
        <v>47972</v>
      </c>
      <c r="AE1979" s="16" t="e">
        <f t="shared" si="4341"/>
        <v>#VALUE!</v>
      </c>
      <c r="AF1979" s="10">
        <f ca="1">IFERROR(AVERAGE(INDIRECT("AE"&amp;AC1979-Template!$F$10+1):INDIRECT("AE"&amp;AC1979)),0)</f>
        <v>0</v>
      </c>
      <c r="AG1979" s="35"/>
      <c r="AH1979" s="86"/>
      <c r="AI1979" s="35"/>
      <c r="AJ1979" s="35"/>
      <c r="AK1979" s="35"/>
      <c r="AL1979" s="35"/>
      <c r="AM1979" s="35"/>
      <c r="AN1979" s="35"/>
      <c r="AO1979" s="35"/>
      <c r="AP1979" s="35"/>
      <c r="AQ1979" s="35"/>
      <c r="AR1979" s="35"/>
      <c r="AS1979" s="35"/>
      <c r="AT1979" s="35"/>
      <c r="AU1979" s="35"/>
      <c r="AV1979" s="35"/>
      <c r="AW1979" s="35"/>
      <c r="AX1979" s="35"/>
      <c r="AY1979" s="35"/>
      <c r="AZ1979" s="17">
        <f t="shared" ref="AZ1979" si="4460">AZ1978+1</f>
        <v>47995</v>
      </c>
      <c r="BA1979" s="216">
        <f t="shared" si="4364"/>
        <v>2</v>
      </c>
      <c r="BB1979" s="216">
        <f t="shared" ref="BB1979" si="4461">BB1978+1</f>
        <v>1974</v>
      </c>
      <c r="BC1979" s="16">
        <f t="shared" si="4366"/>
        <v>5.4082191780821915</v>
      </c>
      <c r="BD1979" s="16">
        <f>IF(Template!$F$7="Linear interpolation",LinInterp($AO$5:$AO$18,$AM$5:$AM$18,BC1979),CubicSpline($AO$5:$AO$18,$AM$5:$AM$18,BC1979))</f>
        <v>13.976444344769149</v>
      </c>
      <c r="BE1979" s="221">
        <f t="shared" si="4445"/>
        <v>2.0289368844577669</v>
      </c>
      <c r="BF1979" s="221">
        <f>BE1979/PRODUCT($BG$6:BG1978)</f>
        <v>1.0003809971538196</v>
      </c>
      <c r="BG1979" s="16">
        <f t="shared" si="4367"/>
        <v>1.0003809971538196</v>
      </c>
      <c r="BH1979" s="10">
        <f t="shared" si="4368"/>
        <v>13.906396114414022</v>
      </c>
      <c r="BI1979" s="90"/>
      <c r="BJ1979" s="17">
        <f t="shared" si="4351"/>
        <v>47972</v>
      </c>
      <c r="BK1979" s="16">
        <f t="shared" si="4344"/>
        <v>13.755303342424474</v>
      </c>
      <c r="BL1979" s="10">
        <f ca="1">IFERROR(AVERAGE(INDIRECT("BK"&amp;AC1979-Template!$F$10+1):INDIRECT("BK"&amp;AC1979)),0)</f>
        <v>13.669559374864289</v>
      </c>
      <c r="BM1979" s="35"/>
      <c r="BN1979" s="86"/>
      <c r="BO1979" s="35"/>
      <c r="BP1979" s="35"/>
      <c r="BQ1979" s="35"/>
      <c r="BR1979" s="35"/>
      <c r="BS1979" s="35"/>
      <c r="BT1979" s="35"/>
      <c r="BU1979" s="35"/>
      <c r="BV1979" s="35"/>
      <c r="BW1979" s="35"/>
      <c r="BX1979" s="35"/>
      <c r="BY1979" s="35"/>
      <c r="BZ1979" s="35"/>
      <c r="CA1979" s="35"/>
      <c r="CB1979" s="35"/>
      <c r="CC1979" s="35"/>
      <c r="CD1979" s="35"/>
      <c r="CE1979" s="35"/>
      <c r="CF1979" s="35"/>
      <c r="CG1979" s="35"/>
      <c r="CH1979" s="35"/>
    </row>
    <row r="1980" spans="1:86" ht="15.6" x14ac:dyDescent="0.3">
      <c r="A1980" s="35"/>
      <c r="B1980" s="86"/>
      <c r="C1980" s="35"/>
      <c r="D1980" s="35"/>
      <c r="E1980" s="35"/>
      <c r="F1980" s="35"/>
      <c r="G1980" s="35"/>
      <c r="H1980" s="35"/>
      <c r="I1980" s="35"/>
      <c r="J1980" s="35"/>
      <c r="K1980" s="35"/>
      <c r="L1980" s="35"/>
      <c r="M1980" s="35"/>
      <c r="N1980" s="35"/>
      <c r="O1980" s="35"/>
      <c r="P1980" s="35"/>
      <c r="Q1980" s="35"/>
      <c r="R1980" s="35"/>
      <c r="S1980" s="35"/>
      <c r="T1980" s="17">
        <f t="shared" si="4345"/>
        <v>47996</v>
      </c>
      <c r="U1980" s="216">
        <f t="shared" si="4338"/>
        <v>3</v>
      </c>
      <c r="V1980" s="216">
        <f t="shared" si="4345"/>
        <v>1975</v>
      </c>
      <c r="W1980" s="16">
        <f t="shared" si="4352"/>
        <v>5.4109589041095889</v>
      </c>
      <c r="X1980" s="16" t="e">
        <f>IF(Template!$F$7="Linear interpolation",LinInterp($I$5:$I$22,$G$5:$G$22,W1980),CubicSpline($I$5:$I$22,$G$5:$G$22,W1980))</f>
        <v>#VALUE!</v>
      </c>
      <c r="Y1980" s="221" t="e">
        <f t="shared" si="4339"/>
        <v>#VALUE!</v>
      </c>
      <c r="Z1980" s="221" t="e">
        <f>Y1980/PRODUCT($AA$6:AA1979)</f>
        <v>#VALUE!</v>
      </c>
      <c r="AA1980" s="16" t="e">
        <f t="shared" si="4346"/>
        <v>#VALUE!</v>
      </c>
      <c r="AB1980" s="10" t="e">
        <f t="shared" si="4347"/>
        <v>#VALUE!</v>
      </c>
      <c r="AC1980" s="90">
        <f t="shared" si="4340"/>
        <v>1980</v>
      </c>
      <c r="AD1980" s="17">
        <f t="shared" si="4348"/>
        <v>47973</v>
      </c>
      <c r="AE1980" s="16" t="e">
        <f t="shared" si="4341"/>
        <v>#VALUE!</v>
      </c>
      <c r="AF1980" s="10">
        <f ca="1">IFERROR(AVERAGE(INDIRECT("AE"&amp;AC1980-Template!$F$10+1):INDIRECT("AE"&amp;AC1980)),0)</f>
        <v>0</v>
      </c>
      <c r="AG1980" s="35"/>
      <c r="AH1980" s="86"/>
      <c r="AI1980" s="35"/>
      <c r="AJ1980" s="35"/>
      <c r="AK1980" s="35"/>
      <c r="AL1980" s="35"/>
      <c r="AM1980" s="35"/>
      <c r="AN1980" s="35"/>
      <c r="AO1980" s="35"/>
      <c r="AP1980" s="35"/>
      <c r="AQ1980" s="35"/>
      <c r="AR1980" s="35"/>
      <c r="AS1980" s="35"/>
      <c r="AT1980" s="35"/>
      <c r="AU1980" s="35"/>
      <c r="AV1980" s="35"/>
      <c r="AW1980" s="35"/>
      <c r="AX1980" s="35"/>
      <c r="AY1980" s="35"/>
      <c r="AZ1980" s="17">
        <f t="shared" ref="AZ1980" si="4462">AZ1979+1</f>
        <v>47996</v>
      </c>
      <c r="BA1980" s="216">
        <f t="shared" si="4364"/>
        <v>3</v>
      </c>
      <c r="BB1980" s="216">
        <f t="shared" ref="BB1980" si="4463">BB1979+1</f>
        <v>1975</v>
      </c>
      <c r="BC1980" s="16">
        <f t="shared" si="4366"/>
        <v>5.4109589041095889</v>
      </c>
      <c r="BD1980" s="16">
        <f>IF(Template!$F$7="Linear interpolation",LinInterp($AO$5:$AO$18,$AM$5:$AM$18,BC1980),CubicSpline($AO$5:$AO$18,$AM$5:$AM$18,BC1980))</f>
        <v>13.976921692683449</v>
      </c>
      <c r="BE1980" s="221">
        <f t="shared" si="4445"/>
        <v>2.029710213215115</v>
      </c>
      <c r="BF1980" s="221">
        <f>BE1980/PRODUCT($BG$6:BG1979)</f>
        <v>1.000381149735742</v>
      </c>
      <c r="BG1980" s="16">
        <f t="shared" si="4367"/>
        <v>1.000381149735742</v>
      </c>
      <c r="BH1980" s="10">
        <f t="shared" si="4368"/>
        <v>13.911965354582723</v>
      </c>
      <c r="BI1980" s="90"/>
      <c r="BJ1980" s="17">
        <f t="shared" si="4351"/>
        <v>47973</v>
      </c>
      <c r="BK1980" s="16">
        <f t="shared" si="4344"/>
        <v>13.793999219560259</v>
      </c>
      <c r="BL1980" s="10">
        <f ca="1">IFERROR(AVERAGE(INDIRECT("BK"&amp;AC1980-Template!$F$10+1):INDIRECT("BK"&amp;AC1980)),0)</f>
        <v>13.677352701730827</v>
      </c>
      <c r="BM1980" s="35"/>
      <c r="BN1980" s="86"/>
      <c r="BO1980" s="35"/>
      <c r="BP1980" s="35"/>
      <c r="BQ1980" s="35"/>
      <c r="BR1980" s="35"/>
      <c r="BS1980" s="35"/>
      <c r="BT1980" s="35"/>
      <c r="BU1980" s="35"/>
      <c r="BV1980" s="35"/>
      <c r="BW1980" s="35"/>
      <c r="BX1980" s="35"/>
      <c r="BY1980" s="35"/>
      <c r="BZ1980" s="35"/>
      <c r="CA1980" s="35"/>
      <c r="CB1980" s="35"/>
      <c r="CC1980" s="35"/>
      <c r="CD1980" s="35"/>
      <c r="CE1980" s="35"/>
      <c r="CF1980" s="35"/>
      <c r="CG1980" s="35"/>
      <c r="CH1980" s="35"/>
    </row>
    <row r="1981" spans="1:86" ht="15.6" x14ac:dyDescent="0.3">
      <c r="A1981" s="35"/>
      <c r="B1981" s="86"/>
      <c r="C1981" s="35"/>
      <c r="D1981" s="35"/>
      <c r="E1981" s="35"/>
      <c r="F1981" s="35"/>
      <c r="G1981" s="35"/>
      <c r="H1981" s="35"/>
      <c r="I1981" s="35"/>
      <c r="J1981" s="35"/>
      <c r="K1981" s="35"/>
      <c r="L1981" s="35"/>
      <c r="M1981" s="35"/>
      <c r="N1981" s="35"/>
      <c r="O1981" s="35"/>
      <c r="P1981" s="35"/>
      <c r="Q1981" s="35"/>
      <c r="R1981" s="35"/>
      <c r="S1981" s="35"/>
      <c r="T1981" s="17">
        <f t="shared" si="4345"/>
        <v>47997</v>
      </c>
      <c r="U1981" s="216">
        <f t="shared" si="4338"/>
        <v>4</v>
      </c>
      <c r="V1981" s="216">
        <f t="shared" si="4345"/>
        <v>1976</v>
      </c>
      <c r="W1981" s="16">
        <f t="shared" si="4352"/>
        <v>5.4136986301369863</v>
      </c>
      <c r="X1981" s="16" t="e">
        <f>IF(Template!$F$7="Linear interpolation",LinInterp($I$5:$I$22,$G$5:$G$22,W1981),CubicSpline($I$5:$I$22,$G$5:$G$22,W1981))</f>
        <v>#VALUE!</v>
      </c>
      <c r="Y1981" s="221" t="e">
        <f t="shared" si="4339"/>
        <v>#VALUE!</v>
      </c>
      <c r="Z1981" s="221" t="e">
        <f>Y1981/PRODUCT($AA$6:AA1980)</f>
        <v>#VALUE!</v>
      </c>
      <c r="AA1981" s="16" t="e">
        <f t="shared" si="4346"/>
        <v>#VALUE!</v>
      </c>
      <c r="AB1981" s="10" t="e">
        <f t="shared" si="4347"/>
        <v>#VALUE!</v>
      </c>
      <c r="AC1981" s="90">
        <f t="shared" si="4340"/>
        <v>1981</v>
      </c>
      <c r="AD1981" s="17">
        <f t="shared" si="4348"/>
        <v>47974</v>
      </c>
      <c r="AE1981" s="16" t="e">
        <f t="shared" si="4341"/>
        <v>#VALUE!</v>
      </c>
      <c r="AF1981" s="10">
        <f ca="1">IFERROR(AVERAGE(INDIRECT("AE"&amp;AC1981-Template!$F$10+1):INDIRECT("AE"&amp;AC1981)),0)</f>
        <v>0</v>
      </c>
      <c r="AG1981" s="35"/>
      <c r="AH1981" s="86"/>
      <c r="AI1981" s="35"/>
      <c r="AJ1981" s="35"/>
      <c r="AK1981" s="35"/>
      <c r="AL1981" s="35"/>
      <c r="AM1981" s="35"/>
      <c r="AN1981" s="35"/>
      <c r="AO1981" s="35"/>
      <c r="AP1981" s="35"/>
      <c r="AQ1981" s="35"/>
      <c r="AR1981" s="35"/>
      <c r="AS1981" s="35"/>
      <c r="AT1981" s="35"/>
      <c r="AU1981" s="35"/>
      <c r="AV1981" s="35"/>
      <c r="AW1981" s="35"/>
      <c r="AX1981" s="35"/>
      <c r="AY1981" s="35"/>
      <c r="AZ1981" s="17">
        <f t="shared" ref="AZ1981" si="4464">AZ1980+1</f>
        <v>47997</v>
      </c>
      <c r="BA1981" s="216">
        <f t="shared" si="4364"/>
        <v>4</v>
      </c>
      <c r="BB1981" s="216">
        <f t="shared" ref="BB1981" si="4465">BB1980+1</f>
        <v>1976</v>
      </c>
      <c r="BC1981" s="16">
        <f t="shared" si="4366"/>
        <v>5.4136986301369863</v>
      </c>
      <c r="BD1981" s="16">
        <f>IF(Template!$F$7="Linear interpolation",LinInterp($AO$5:$AO$18,$AM$5:$AM$18,BC1981),CubicSpline($AO$5:$AO$18,$AM$5:$AM$18,BC1981))</f>
        <v>13.977401749100226</v>
      </c>
      <c r="BE1981" s="221">
        <f t="shared" si="4445"/>
        <v>2.030484144349086</v>
      </c>
      <c r="BF1981" s="221">
        <f>BE1981/PRODUCT($BG$6:BG1980)</f>
        <v>1.00038130129559</v>
      </c>
      <c r="BG1981" s="16">
        <f t="shared" si="4367"/>
        <v>1.00038130129559</v>
      </c>
      <c r="BH1981" s="10">
        <f t="shared" si="4368"/>
        <v>13.917497289034909</v>
      </c>
      <c r="BI1981" s="90"/>
      <c r="BJ1981" s="17">
        <f t="shared" si="4351"/>
        <v>47974</v>
      </c>
      <c r="BK1981" s="16">
        <f t="shared" si="4344"/>
        <v>13.780983420366599</v>
      </c>
      <c r="BL1981" s="10">
        <f ca="1">IFERROR(AVERAGE(INDIRECT("BK"&amp;AC1981-Template!$F$10+1):INDIRECT("BK"&amp;AC1981)),0)</f>
        <v>13.68471216862425</v>
      </c>
      <c r="BM1981" s="35"/>
      <c r="BN1981" s="86"/>
      <c r="BO1981" s="35"/>
      <c r="BP1981" s="35"/>
      <c r="BQ1981" s="35"/>
      <c r="BR1981" s="35"/>
      <c r="BS1981" s="35"/>
      <c r="BT1981" s="35"/>
      <c r="BU1981" s="35"/>
      <c r="BV1981" s="35"/>
      <c r="BW1981" s="35"/>
      <c r="BX1981" s="35"/>
      <c r="BY1981" s="35"/>
      <c r="BZ1981" s="35"/>
      <c r="CA1981" s="35"/>
      <c r="CB1981" s="35"/>
      <c r="CC1981" s="35"/>
      <c r="CD1981" s="35"/>
      <c r="CE1981" s="35"/>
      <c r="CF1981" s="35"/>
      <c r="CG1981" s="35"/>
      <c r="CH1981" s="35"/>
    </row>
    <row r="1982" spans="1:86" ht="15.6" x14ac:dyDescent="0.3">
      <c r="A1982" s="35"/>
      <c r="B1982" s="86"/>
      <c r="C1982" s="35"/>
      <c r="D1982" s="35"/>
      <c r="E1982" s="35"/>
      <c r="F1982" s="35"/>
      <c r="G1982" s="35"/>
      <c r="H1982" s="35"/>
      <c r="I1982" s="35"/>
      <c r="J1982" s="35"/>
      <c r="K1982" s="35"/>
      <c r="L1982" s="35"/>
      <c r="M1982" s="35"/>
      <c r="N1982" s="35"/>
      <c r="O1982" s="35"/>
      <c r="P1982" s="35"/>
      <c r="Q1982" s="35"/>
      <c r="R1982" s="35"/>
      <c r="S1982" s="35"/>
      <c r="T1982" s="17">
        <f t="shared" si="4345"/>
        <v>47998</v>
      </c>
      <c r="U1982" s="216">
        <f t="shared" si="4338"/>
        <v>5</v>
      </c>
      <c r="V1982" s="216">
        <f t="shared" si="4345"/>
        <v>1977</v>
      </c>
      <c r="W1982" s="16">
        <f t="shared" si="4352"/>
        <v>5.4164383561643836</v>
      </c>
      <c r="X1982" s="16" t="e">
        <f>IF(Template!$F$7="Linear interpolation",LinInterp($I$5:$I$22,$G$5:$G$22,W1982),CubicSpline($I$5:$I$22,$G$5:$G$22,W1982))</f>
        <v>#VALUE!</v>
      </c>
      <c r="Y1982" s="221" t="e">
        <f t="shared" si="4339"/>
        <v>#VALUE!</v>
      </c>
      <c r="Z1982" s="221" t="e">
        <f>Y1982/PRODUCT($AA$6:AA1981)</f>
        <v>#VALUE!</v>
      </c>
      <c r="AA1982" s="16" t="e">
        <f t="shared" si="4346"/>
        <v>#VALUE!</v>
      </c>
      <c r="AB1982" s="10" t="e">
        <f t="shared" si="4347"/>
        <v>#VALUE!</v>
      </c>
      <c r="AC1982" s="90">
        <f t="shared" si="4340"/>
        <v>1982</v>
      </c>
      <c r="AD1982" s="17">
        <f t="shared" si="4348"/>
        <v>47975</v>
      </c>
      <c r="AE1982" s="16" t="e">
        <f t="shared" si="4341"/>
        <v>#VALUE!</v>
      </c>
      <c r="AF1982" s="10">
        <f ca="1">IFERROR(AVERAGE(INDIRECT("AE"&amp;AC1982-Template!$F$10+1):INDIRECT("AE"&amp;AC1982)),0)</f>
        <v>0</v>
      </c>
      <c r="AG1982" s="35"/>
      <c r="AH1982" s="86"/>
      <c r="AI1982" s="35"/>
      <c r="AJ1982" s="35"/>
      <c r="AK1982" s="35"/>
      <c r="AL1982" s="35"/>
      <c r="AM1982" s="35"/>
      <c r="AN1982" s="35"/>
      <c r="AO1982" s="35"/>
      <c r="AP1982" s="35"/>
      <c r="AQ1982" s="35"/>
      <c r="AR1982" s="35"/>
      <c r="AS1982" s="35"/>
      <c r="AT1982" s="35"/>
      <c r="AU1982" s="35"/>
      <c r="AV1982" s="35"/>
      <c r="AW1982" s="35"/>
      <c r="AX1982" s="35"/>
      <c r="AY1982" s="35"/>
      <c r="AZ1982" s="17">
        <f t="shared" ref="AZ1982" si="4466">AZ1981+1</f>
        <v>47998</v>
      </c>
      <c r="BA1982" s="216">
        <f t="shared" si="4364"/>
        <v>5</v>
      </c>
      <c r="BB1982" s="216">
        <f t="shared" ref="BB1982" si="4467">BB1981+1</f>
        <v>1977</v>
      </c>
      <c r="BC1982" s="16">
        <f t="shared" si="4366"/>
        <v>5.4164383561643836</v>
      </c>
      <c r="BD1982" s="16">
        <f>IF(Template!$F$7="Linear interpolation",LinInterp($AO$5:$AO$18,$AM$5:$AM$18,BC1982),CubicSpline($AO$5:$AO$18,$AM$5:$AM$18,BC1982))</f>
        <v>13.977884488395262</v>
      </c>
      <c r="BE1982" s="221">
        <f t="shared" si="4445"/>
        <v>2.0312586762435756</v>
      </c>
      <c r="BF1982" s="221">
        <f>BE1982/PRODUCT($BG$6:BG1981)</f>
        <v>1.0003814518309069</v>
      </c>
      <c r="BG1982" s="16">
        <f t="shared" si="4367"/>
        <v>1.0003814518309069</v>
      </c>
      <c r="BH1982" s="10">
        <f t="shared" si="4368"/>
        <v>13.922991828100972</v>
      </c>
      <c r="BI1982" s="90"/>
      <c r="BJ1982" s="17">
        <f t="shared" si="4351"/>
        <v>47975</v>
      </c>
      <c r="BK1982" s="16">
        <f t="shared" si="4344"/>
        <v>13.787315340976658</v>
      </c>
      <c r="BL1982" s="10">
        <f ca="1">IFERROR(AVERAGE(INDIRECT("BK"&amp;AC1982-Template!$F$10+1):INDIRECT("BK"&amp;AC1982)),0)</f>
        <v>13.690803485489319</v>
      </c>
      <c r="BM1982" s="35"/>
      <c r="BN1982" s="86"/>
      <c r="BO1982" s="35"/>
      <c r="BP1982" s="35"/>
      <c r="BQ1982" s="35"/>
      <c r="BR1982" s="35"/>
      <c r="BS1982" s="35"/>
      <c r="BT1982" s="35"/>
      <c r="BU1982" s="35"/>
      <c r="BV1982" s="35"/>
      <c r="BW1982" s="35"/>
      <c r="BX1982" s="35"/>
      <c r="BY1982" s="35"/>
      <c r="BZ1982" s="35"/>
      <c r="CA1982" s="35"/>
      <c r="CB1982" s="35"/>
      <c r="CC1982" s="35"/>
      <c r="CD1982" s="35"/>
      <c r="CE1982" s="35"/>
      <c r="CF1982" s="35"/>
      <c r="CG1982" s="35"/>
      <c r="CH1982" s="35"/>
    </row>
    <row r="1983" spans="1:86" ht="15.6" x14ac:dyDescent="0.3">
      <c r="A1983" s="35"/>
      <c r="B1983" s="86"/>
      <c r="C1983" s="35"/>
      <c r="D1983" s="35"/>
      <c r="E1983" s="35"/>
      <c r="F1983" s="35"/>
      <c r="G1983" s="35"/>
      <c r="H1983" s="35"/>
      <c r="I1983" s="35"/>
      <c r="J1983" s="35"/>
      <c r="K1983" s="35"/>
      <c r="L1983" s="35"/>
      <c r="M1983" s="35"/>
      <c r="N1983" s="35"/>
      <c r="O1983" s="35"/>
      <c r="P1983" s="35"/>
      <c r="Q1983" s="35"/>
      <c r="R1983" s="35"/>
      <c r="S1983" s="35"/>
      <c r="T1983" s="17">
        <f t="shared" si="4345"/>
        <v>47999</v>
      </c>
      <c r="U1983" s="216">
        <f t="shared" si="4338"/>
        <v>6</v>
      </c>
      <c r="V1983" s="216">
        <f t="shared" si="4345"/>
        <v>1978</v>
      </c>
      <c r="W1983" s="16">
        <f t="shared" si="4352"/>
        <v>5.419178082191781</v>
      </c>
      <c r="X1983" s="16" t="e">
        <f>IF(Template!$F$7="Linear interpolation",LinInterp($I$5:$I$22,$G$5:$G$22,W1983),CubicSpline($I$5:$I$22,$G$5:$G$22,W1983))</f>
        <v>#VALUE!</v>
      </c>
      <c r="Y1983" s="221" t="e">
        <f t="shared" si="4339"/>
        <v>#VALUE!</v>
      </c>
      <c r="Z1983" s="221" t="e">
        <f>Y1983/PRODUCT($AA$6:AA1982)</f>
        <v>#VALUE!</v>
      </c>
      <c r="AA1983" s="16" t="e">
        <f t="shared" si="4346"/>
        <v>#VALUE!</v>
      </c>
      <c r="AB1983" s="10" t="e">
        <f t="shared" si="4347"/>
        <v>#VALUE!</v>
      </c>
      <c r="AC1983" s="90">
        <f t="shared" si="4340"/>
        <v>1983</v>
      </c>
      <c r="AD1983" s="17">
        <f t="shared" si="4348"/>
        <v>47976</v>
      </c>
      <c r="AE1983" s="16" t="e">
        <f t="shared" si="4341"/>
        <v>#VALUE!</v>
      </c>
      <c r="AF1983" s="10">
        <f ca="1">IFERROR(AVERAGE(INDIRECT("AE"&amp;AC1983-Template!$F$10+1):INDIRECT("AE"&amp;AC1983)),0)</f>
        <v>0</v>
      </c>
      <c r="AG1983" s="35"/>
      <c r="AH1983" s="86"/>
      <c r="AI1983" s="35"/>
      <c r="AJ1983" s="35"/>
      <c r="AK1983" s="35"/>
      <c r="AL1983" s="35"/>
      <c r="AM1983" s="35"/>
      <c r="AN1983" s="35"/>
      <c r="AO1983" s="35"/>
      <c r="AP1983" s="35"/>
      <c r="AQ1983" s="35"/>
      <c r="AR1983" s="35"/>
      <c r="AS1983" s="35"/>
      <c r="AT1983" s="35"/>
      <c r="AU1983" s="35"/>
      <c r="AV1983" s="35"/>
      <c r="AW1983" s="35"/>
      <c r="AX1983" s="35"/>
      <c r="AY1983" s="35"/>
      <c r="AZ1983" s="17">
        <f t="shared" ref="AZ1983" si="4468">AZ1982+1</f>
        <v>47999</v>
      </c>
      <c r="BA1983" s="216">
        <f t="shared" si="4364"/>
        <v>6</v>
      </c>
      <c r="BB1983" s="216">
        <f t="shared" ref="BB1983" si="4469">BB1982+1</f>
        <v>1978</v>
      </c>
      <c r="BC1983" s="16">
        <f t="shared" si="4366"/>
        <v>5.419178082191781</v>
      </c>
      <c r="BD1983" s="16">
        <f>IF(Template!$F$7="Linear interpolation",LinInterp($AO$5:$AO$18,$AM$5:$AM$18,BC1983),CubicSpline($AO$5:$AO$18,$AM$5:$AM$18,BC1983))</f>
        <v>13.978369884944348</v>
      </c>
      <c r="BE1983" s="221">
        <f t="shared" si="4445"/>
        <v>2.0320338072747686</v>
      </c>
      <c r="BF1983" s="221">
        <f>BE1983/PRODUCT($BG$6:BG1982)</f>
        <v>1.0003816013392379</v>
      </c>
      <c r="BG1983" s="16">
        <f t="shared" si="4367"/>
        <v>1.0003814518309069</v>
      </c>
      <c r="BH1983" s="10">
        <f t="shared" si="4368"/>
        <v>13.922991828100972</v>
      </c>
      <c r="BI1983" s="90"/>
      <c r="BJ1983" s="17">
        <f t="shared" si="4351"/>
        <v>47976</v>
      </c>
      <c r="BK1983" s="16">
        <f t="shared" si="4344"/>
        <v>13.793611842181864</v>
      </c>
      <c r="BL1983" s="10">
        <f ca="1">IFERROR(AVERAGE(INDIRECT("BK"&amp;AC1983-Template!$F$10+1):INDIRECT("BK"&amp;AC1983)),0)</f>
        <v>13.69760138237999</v>
      </c>
      <c r="BM1983" s="35"/>
      <c r="BN1983" s="86"/>
      <c r="BO1983" s="35"/>
      <c r="BP1983" s="35"/>
      <c r="BQ1983" s="35"/>
      <c r="BR1983" s="35"/>
      <c r="BS1983" s="35"/>
      <c r="BT1983" s="35"/>
      <c r="BU1983" s="35"/>
      <c r="BV1983" s="35"/>
      <c r="BW1983" s="35"/>
      <c r="BX1983" s="35"/>
      <c r="BY1983" s="35"/>
      <c r="BZ1983" s="35"/>
      <c r="CA1983" s="35"/>
      <c r="CB1983" s="35"/>
      <c r="CC1983" s="35"/>
      <c r="CD1983" s="35"/>
      <c r="CE1983" s="35"/>
      <c r="CF1983" s="35"/>
      <c r="CG1983" s="35"/>
      <c r="CH1983" s="35"/>
    </row>
    <row r="1984" spans="1:86" ht="15.6" x14ac:dyDescent="0.3">
      <c r="A1984" s="35"/>
      <c r="B1984" s="86"/>
      <c r="C1984" s="35"/>
      <c r="D1984" s="35"/>
      <c r="E1984" s="35"/>
      <c r="F1984" s="35"/>
      <c r="G1984" s="35"/>
      <c r="H1984" s="35"/>
      <c r="I1984" s="35"/>
      <c r="J1984" s="35"/>
      <c r="K1984" s="35"/>
      <c r="L1984" s="35"/>
      <c r="M1984" s="35"/>
      <c r="N1984" s="35"/>
      <c r="O1984" s="35"/>
      <c r="P1984" s="35"/>
      <c r="Q1984" s="35"/>
      <c r="R1984" s="35"/>
      <c r="S1984" s="35"/>
      <c r="T1984" s="17">
        <f t="shared" si="4345"/>
        <v>48000</v>
      </c>
      <c r="U1984" s="216">
        <f t="shared" si="4338"/>
        <v>7</v>
      </c>
      <c r="V1984" s="216">
        <f t="shared" si="4345"/>
        <v>1979</v>
      </c>
      <c r="W1984" s="16">
        <f t="shared" si="4352"/>
        <v>5.4219178082191783</v>
      </c>
      <c r="X1984" s="16" t="e">
        <f>IF(Template!$F$7="Linear interpolation",LinInterp($I$5:$I$22,$G$5:$G$22,W1984),CubicSpline($I$5:$I$22,$G$5:$G$22,W1984))</f>
        <v>#VALUE!</v>
      </c>
      <c r="Y1984" s="221" t="e">
        <f t="shared" si="4339"/>
        <v>#VALUE!</v>
      </c>
      <c r="Z1984" s="221" t="e">
        <f>Y1984/PRODUCT($AA$6:AA1983)</f>
        <v>#VALUE!</v>
      </c>
      <c r="AA1984" s="16" t="e">
        <f t="shared" si="4346"/>
        <v>#VALUE!</v>
      </c>
      <c r="AB1984" s="10" t="e">
        <f t="shared" si="4347"/>
        <v>#VALUE!</v>
      </c>
      <c r="AC1984" s="90">
        <f t="shared" si="4340"/>
        <v>1984</v>
      </c>
      <c r="AD1984" s="17">
        <f t="shared" si="4348"/>
        <v>47977</v>
      </c>
      <c r="AE1984" s="16" t="e">
        <f t="shared" si="4341"/>
        <v>#VALUE!</v>
      </c>
      <c r="AF1984" s="10">
        <f ca="1">IFERROR(AVERAGE(INDIRECT("AE"&amp;AC1984-Template!$F$10+1):INDIRECT("AE"&amp;AC1984)),0)</f>
        <v>0</v>
      </c>
      <c r="AG1984" s="35"/>
      <c r="AH1984" s="86"/>
      <c r="AI1984" s="35"/>
      <c r="AJ1984" s="35"/>
      <c r="AK1984" s="35"/>
      <c r="AL1984" s="35"/>
      <c r="AM1984" s="35"/>
      <c r="AN1984" s="35"/>
      <c r="AO1984" s="35"/>
      <c r="AP1984" s="35"/>
      <c r="AQ1984" s="35"/>
      <c r="AR1984" s="35"/>
      <c r="AS1984" s="35"/>
      <c r="AT1984" s="35"/>
      <c r="AU1984" s="35"/>
      <c r="AV1984" s="35"/>
      <c r="AW1984" s="35"/>
      <c r="AX1984" s="35"/>
      <c r="AY1984" s="35"/>
      <c r="AZ1984" s="17">
        <f t="shared" ref="AZ1984" si="4470">AZ1983+1</f>
        <v>48000</v>
      </c>
      <c r="BA1984" s="216">
        <f t="shared" si="4364"/>
        <v>7</v>
      </c>
      <c r="BB1984" s="216">
        <f t="shared" ref="BB1984" si="4471">BB1983+1</f>
        <v>1979</v>
      </c>
      <c r="BC1984" s="16">
        <f t="shared" si="4366"/>
        <v>5.4219178082191783</v>
      </c>
      <c r="BD1984" s="16">
        <f>IF(Template!$F$7="Linear interpolation",LinInterp($AO$5:$AO$18,$AM$5:$AM$18,BC1984),CubicSpline($AO$5:$AO$18,$AM$5:$AM$18,BC1984))</f>
        <v>13.978857913123269</v>
      </c>
      <c r="BE1984" s="221">
        <f t="shared" si="4445"/>
        <v>2.0328095358111189</v>
      </c>
      <c r="BF1984" s="221">
        <f>BE1984/PRODUCT($BG$6:BG1983)</f>
        <v>1.0003818993265001</v>
      </c>
      <c r="BG1984" s="16">
        <f t="shared" si="4367"/>
        <v>1.0003814518309069</v>
      </c>
      <c r="BH1984" s="10">
        <f t="shared" si="4368"/>
        <v>13.922991828100972</v>
      </c>
      <c r="BI1984" s="90"/>
      <c r="BJ1984" s="17">
        <f t="shared" si="4351"/>
        <v>47977</v>
      </c>
      <c r="BK1984" s="16">
        <f t="shared" si="4344"/>
        <v>13.799872833915483</v>
      </c>
      <c r="BL1984" s="10">
        <f ca="1">IFERROR(AVERAGE(INDIRECT("BK"&amp;AC1984-Template!$F$10+1):INDIRECT("BK"&amp;AC1984)),0)</f>
        <v>13.704365075876638</v>
      </c>
      <c r="BM1984" s="35"/>
      <c r="BN1984" s="86"/>
      <c r="BO1984" s="35"/>
      <c r="BP1984" s="35"/>
      <c r="BQ1984" s="35"/>
      <c r="BR1984" s="35"/>
      <c r="BS1984" s="35"/>
      <c r="BT1984" s="35"/>
      <c r="BU1984" s="35"/>
      <c r="BV1984" s="35"/>
      <c r="BW1984" s="35"/>
      <c r="BX1984" s="35"/>
      <c r="BY1984" s="35"/>
      <c r="BZ1984" s="35"/>
      <c r="CA1984" s="35"/>
      <c r="CB1984" s="35"/>
      <c r="CC1984" s="35"/>
      <c r="CD1984" s="35"/>
      <c r="CE1984" s="35"/>
      <c r="CF1984" s="35"/>
      <c r="CG1984" s="35"/>
      <c r="CH1984" s="35"/>
    </row>
    <row r="1985" spans="1:86" ht="15.6" x14ac:dyDescent="0.3">
      <c r="A1985" s="35"/>
      <c r="B1985" s="86"/>
      <c r="C1985" s="35"/>
      <c r="D1985" s="35"/>
      <c r="E1985" s="35"/>
      <c r="F1985" s="35"/>
      <c r="G1985" s="35"/>
      <c r="H1985" s="35"/>
      <c r="I1985" s="35"/>
      <c r="J1985" s="35"/>
      <c r="K1985" s="35"/>
      <c r="L1985" s="35"/>
      <c r="M1985" s="35"/>
      <c r="N1985" s="35"/>
      <c r="O1985" s="35"/>
      <c r="P1985" s="35"/>
      <c r="Q1985" s="35"/>
      <c r="R1985" s="35"/>
      <c r="S1985" s="35"/>
      <c r="T1985" s="17">
        <f t="shared" si="4345"/>
        <v>48001</v>
      </c>
      <c r="U1985" s="216">
        <f t="shared" si="4338"/>
        <v>1</v>
      </c>
      <c r="V1985" s="216">
        <f t="shared" si="4345"/>
        <v>1980</v>
      </c>
      <c r="W1985" s="16">
        <f t="shared" si="4352"/>
        <v>5.4246575342465757</v>
      </c>
      <c r="X1985" s="16" t="e">
        <f>IF(Template!$F$7="Linear interpolation",LinInterp($I$5:$I$22,$G$5:$G$22,W1985),CubicSpline($I$5:$I$22,$G$5:$G$22,W1985))</f>
        <v>#VALUE!</v>
      </c>
      <c r="Y1985" s="221" t="e">
        <f t="shared" si="4339"/>
        <v>#VALUE!</v>
      </c>
      <c r="Z1985" s="221" t="e">
        <f>Y1985/PRODUCT($AA$6:AA1984)</f>
        <v>#VALUE!</v>
      </c>
      <c r="AA1985" s="16" t="e">
        <f t="shared" si="4346"/>
        <v>#VALUE!</v>
      </c>
      <c r="AB1985" s="10" t="e">
        <f t="shared" si="4347"/>
        <v>#VALUE!</v>
      </c>
      <c r="AC1985" s="90">
        <f t="shared" si="4340"/>
        <v>1985</v>
      </c>
      <c r="AD1985" s="17">
        <f t="shared" si="4348"/>
        <v>47978</v>
      </c>
      <c r="AE1985" s="16" t="e">
        <f t="shared" si="4341"/>
        <v>#VALUE!</v>
      </c>
      <c r="AF1985" s="10">
        <f ca="1">IFERROR(AVERAGE(INDIRECT("AE"&amp;AC1985-Template!$F$10+1):INDIRECT("AE"&amp;AC1985)),0)</f>
        <v>0</v>
      </c>
      <c r="AG1985" s="35"/>
      <c r="AH1985" s="86"/>
      <c r="AI1985" s="35"/>
      <c r="AJ1985" s="35"/>
      <c r="AK1985" s="35"/>
      <c r="AL1985" s="35"/>
      <c r="AM1985" s="35"/>
      <c r="AN1985" s="35"/>
      <c r="AO1985" s="35"/>
      <c r="AP1985" s="35"/>
      <c r="AQ1985" s="35"/>
      <c r="AR1985" s="35"/>
      <c r="AS1985" s="35"/>
      <c r="AT1985" s="35"/>
      <c r="AU1985" s="35"/>
      <c r="AV1985" s="35"/>
      <c r="AW1985" s="35"/>
      <c r="AX1985" s="35"/>
      <c r="AY1985" s="35"/>
      <c r="AZ1985" s="17">
        <f t="shared" ref="AZ1985" si="4472">AZ1984+1</f>
        <v>48001</v>
      </c>
      <c r="BA1985" s="216">
        <f t="shared" si="4364"/>
        <v>1</v>
      </c>
      <c r="BB1985" s="216">
        <f t="shared" ref="BB1985" si="4473">BB1984+1</f>
        <v>1980</v>
      </c>
      <c r="BC1985" s="16">
        <f t="shared" si="4366"/>
        <v>5.4246575342465757</v>
      </c>
      <c r="BD1985" s="16">
        <f>IF(Template!$F$7="Linear interpolation",LinInterp($AO$5:$AO$18,$AM$5:$AM$18,BC1985),CubicSpline($AO$5:$AO$18,$AM$5:$AM$18,BC1985))</f>
        <v>13.979348547307813</v>
      </c>
      <c r="BE1985" s="221">
        <f t="shared" si="4445"/>
        <v>2.0335858602133348</v>
      </c>
      <c r="BF1985" s="221">
        <f>BE1985/PRODUCT($BG$6:BG1984)</f>
        <v>1.0003823447609026</v>
      </c>
      <c r="BG1985" s="16">
        <f t="shared" si="4367"/>
        <v>1.0003823447609026</v>
      </c>
      <c r="BH1985" s="10">
        <f t="shared" si="4368"/>
        <v>13.955583772944813</v>
      </c>
      <c r="BI1985" s="90"/>
      <c r="BJ1985" s="17">
        <f t="shared" si="4351"/>
        <v>47978</v>
      </c>
      <c r="BK1985" s="16">
        <f t="shared" si="4344"/>
        <v>13.799872833915483</v>
      </c>
      <c r="BL1985" s="10">
        <f ca="1">IFERROR(AVERAGE(INDIRECT("BK"&amp;AC1985-Template!$F$10+1):INDIRECT("BK"&amp;AC1985)),0)</f>
        <v>13.710886962773708</v>
      </c>
      <c r="BM1985" s="35"/>
      <c r="BN1985" s="86"/>
      <c r="BO1985" s="35"/>
      <c r="BP1985" s="35"/>
      <c r="BQ1985" s="35"/>
      <c r="BR1985" s="35"/>
      <c r="BS1985" s="35"/>
      <c r="BT1985" s="35"/>
      <c r="BU1985" s="35"/>
      <c r="BV1985" s="35"/>
      <c r="BW1985" s="35"/>
      <c r="BX1985" s="35"/>
      <c r="BY1985" s="35"/>
      <c r="BZ1985" s="35"/>
      <c r="CA1985" s="35"/>
      <c r="CB1985" s="35"/>
      <c r="CC1985" s="35"/>
      <c r="CD1985" s="35"/>
      <c r="CE1985" s="35"/>
      <c r="CF1985" s="35"/>
      <c r="CG1985" s="35"/>
      <c r="CH1985" s="35"/>
    </row>
    <row r="1986" spans="1:86" ht="15.6" x14ac:dyDescent="0.3">
      <c r="A1986" s="35"/>
      <c r="B1986" s="86"/>
      <c r="C1986" s="35"/>
      <c r="D1986" s="35"/>
      <c r="E1986" s="35"/>
      <c r="F1986" s="35"/>
      <c r="G1986" s="35"/>
      <c r="H1986" s="35"/>
      <c r="I1986" s="35"/>
      <c r="J1986" s="35"/>
      <c r="K1986" s="35"/>
      <c r="L1986" s="35"/>
      <c r="M1986" s="35"/>
      <c r="N1986" s="35"/>
      <c r="O1986" s="35"/>
      <c r="P1986" s="35"/>
      <c r="Q1986" s="35"/>
      <c r="R1986" s="35"/>
      <c r="S1986" s="35"/>
      <c r="T1986" s="17">
        <f t="shared" si="4345"/>
        <v>48002</v>
      </c>
      <c r="U1986" s="216">
        <f t="shared" si="4338"/>
        <v>2</v>
      </c>
      <c r="V1986" s="216">
        <f t="shared" si="4345"/>
        <v>1981</v>
      </c>
      <c r="W1986" s="16">
        <f t="shared" si="4352"/>
        <v>5.4273972602739722</v>
      </c>
      <c r="X1986" s="16" t="e">
        <f>IF(Template!$F$7="Linear interpolation",LinInterp($I$5:$I$22,$G$5:$G$22,W1986),CubicSpline($I$5:$I$22,$G$5:$G$22,W1986))</f>
        <v>#VALUE!</v>
      </c>
      <c r="Y1986" s="221" t="e">
        <f t="shared" si="4339"/>
        <v>#VALUE!</v>
      </c>
      <c r="Z1986" s="221" t="e">
        <f>Y1986/PRODUCT($AA$6:AA1985)</f>
        <v>#VALUE!</v>
      </c>
      <c r="AA1986" s="16" t="e">
        <f t="shared" si="4346"/>
        <v>#VALUE!</v>
      </c>
      <c r="AB1986" s="10" t="e">
        <f t="shared" si="4347"/>
        <v>#VALUE!</v>
      </c>
      <c r="AC1986" s="90">
        <f t="shared" si="4340"/>
        <v>1986</v>
      </c>
      <c r="AD1986" s="17">
        <f t="shared" si="4348"/>
        <v>47979</v>
      </c>
      <c r="AE1986" s="16" t="e">
        <f t="shared" si="4341"/>
        <v>#VALUE!</v>
      </c>
      <c r="AF1986" s="10">
        <f ca="1">IFERROR(AVERAGE(INDIRECT("AE"&amp;AC1986-Template!$F$10+1):INDIRECT("AE"&amp;AC1986)),0)</f>
        <v>0</v>
      </c>
      <c r="AG1986" s="35"/>
      <c r="AH1986" s="86"/>
      <c r="AI1986" s="35"/>
      <c r="AJ1986" s="35"/>
      <c r="AK1986" s="35"/>
      <c r="AL1986" s="35"/>
      <c r="AM1986" s="35"/>
      <c r="AN1986" s="35"/>
      <c r="AO1986" s="35"/>
      <c r="AP1986" s="35"/>
      <c r="AQ1986" s="35"/>
      <c r="AR1986" s="35"/>
      <c r="AS1986" s="35"/>
      <c r="AT1986" s="35"/>
      <c r="AU1986" s="35"/>
      <c r="AV1986" s="35"/>
      <c r="AW1986" s="35"/>
      <c r="AX1986" s="35"/>
      <c r="AY1986" s="35"/>
      <c r="AZ1986" s="17">
        <f t="shared" ref="AZ1986" si="4474">AZ1985+1</f>
        <v>48002</v>
      </c>
      <c r="BA1986" s="216">
        <f t="shared" si="4364"/>
        <v>2</v>
      </c>
      <c r="BB1986" s="216">
        <f t="shared" ref="BB1986" si="4475">BB1985+1</f>
        <v>1981</v>
      </c>
      <c r="BC1986" s="16">
        <f t="shared" si="4366"/>
        <v>5.4273972602739722</v>
      </c>
      <c r="BD1986" s="16">
        <f>IF(Template!$F$7="Linear interpolation",LinInterp($AO$5:$AO$18,$AM$5:$AM$18,BC1986),CubicSpline($AO$5:$AO$18,$AM$5:$AM$18,BC1986))</f>
        <v>13.979841761873766</v>
      </c>
      <c r="BE1986" s="221">
        <f t="shared" si="4445"/>
        <v>2.0343627788343692</v>
      </c>
      <c r="BF1986" s="221">
        <f>BE1986/PRODUCT($BG$6:BG1985)</f>
        <v>1.0003820436777393</v>
      </c>
      <c r="BG1986" s="16">
        <f t="shared" si="4367"/>
        <v>1.0003820436777393</v>
      </c>
      <c r="BH1986" s="10">
        <f t="shared" si="4368"/>
        <v>13.944594237484731</v>
      </c>
      <c r="BI1986" s="90"/>
      <c r="BJ1986" s="17">
        <f t="shared" si="4351"/>
        <v>47979</v>
      </c>
      <c r="BK1986" s="16">
        <f t="shared" si="4344"/>
        <v>13.799872833915483</v>
      </c>
      <c r="BL1986" s="10">
        <f ca="1">IFERROR(AVERAGE(INDIRECT("BK"&amp;AC1986-Template!$F$10+1):INDIRECT("BK"&amp;AC1986)),0)</f>
        <v>13.717168142597455</v>
      </c>
      <c r="BM1986" s="35"/>
      <c r="BN1986" s="86"/>
      <c r="BO1986" s="35"/>
      <c r="BP1986" s="35"/>
      <c r="BQ1986" s="35"/>
      <c r="BR1986" s="35"/>
      <c r="BS1986" s="35"/>
      <c r="BT1986" s="35"/>
      <c r="BU1986" s="35"/>
      <c r="BV1986" s="35"/>
      <c r="BW1986" s="35"/>
      <c r="BX1986" s="35"/>
      <c r="BY1986" s="35"/>
      <c r="BZ1986" s="35"/>
      <c r="CA1986" s="35"/>
      <c r="CB1986" s="35"/>
      <c r="CC1986" s="35"/>
      <c r="CD1986" s="35"/>
      <c r="CE1986" s="35"/>
      <c r="CF1986" s="35"/>
      <c r="CG1986" s="35"/>
      <c r="CH1986" s="35"/>
    </row>
    <row r="1987" spans="1:86" ht="15.6" x14ac:dyDescent="0.3">
      <c r="A1987" s="35"/>
      <c r="B1987" s="86"/>
      <c r="C1987" s="35"/>
      <c r="D1987" s="35"/>
      <c r="E1987" s="35"/>
      <c r="F1987" s="35"/>
      <c r="G1987" s="35"/>
      <c r="H1987" s="35"/>
      <c r="I1987" s="35"/>
      <c r="J1987" s="35"/>
      <c r="K1987" s="35"/>
      <c r="L1987" s="35"/>
      <c r="M1987" s="35"/>
      <c r="N1987" s="35"/>
      <c r="O1987" s="35"/>
      <c r="P1987" s="35"/>
      <c r="Q1987" s="35"/>
      <c r="R1987" s="35"/>
      <c r="S1987" s="35"/>
      <c r="T1987" s="17">
        <f t="shared" si="4345"/>
        <v>48003</v>
      </c>
      <c r="U1987" s="216">
        <f t="shared" si="4338"/>
        <v>3</v>
      </c>
      <c r="V1987" s="216">
        <f t="shared" si="4345"/>
        <v>1982</v>
      </c>
      <c r="W1987" s="16">
        <f t="shared" si="4352"/>
        <v>5.4301369863013695</v>
      </c>
      <c r="X1987" s="16" t="e">
        <f>IF(Template!$F$7="Linear interpolation",LinInterp($I$5:$I$22,$G$5:$G$22,W1987),CubicSpline($I$5:$I$22,$G$5:$G$22,W1987))</f>
        <v>#VALUE!</v>
      </c>
      <c r="Y1987" s="221" t="e">
        <f t="shared" si="4339"/>
        <v>#VALUE!</v>
      </c>
      <c r="Z1987" s="221" t="e">
        <f>Y1987/PRODUCT($AA$6:AA1986)</f>
        <v>#VALUE!</v>
      </c>
      <c r="AA1987" s="16" t="e">
        <f t="shared" si="4346"/>
        <v>#VALUE!</v>
      </c>
      <c r="AB1987" s="10" t="e">
        <f t="shared" si="4347"/>
        <v>#VALUE!</v>
      </c>
      <c r="AC1987" s="90">
        <f t="shared" si="4340"/>
        <v>1987</v>
      </c>
      <c r="AD1987" s="17">
        <f t="shared" si="4348"/>
        <v>47980</v>
      </c>
      <c r="AE1987" s="16" t="e">
        <f t="shared" si="4341"/>
        <v>#VALUE!</v>
      </c>
      <c r="AF1987" s="10">
        <f ca="1">IFERROR(AVERAGE(INDIRECT("AE"&amp;AC1987-Template!$F$10+1):INDIRECT("AE"&amp;AC1987)),0)</f>
        <v>0</v>
      </c>
      <c r="AG1987" s="35"/>
      <c r="AH1987" s="86"/>
      <c r="AI1987" s="35"/>
      <c r="AJ1987" s="35"/>
      <c r="AK1987" s="35"/>
      <c r="AL1987" s="35"/>
      <c r="AM1987" s="35"/>
      <c r="AN1987" s="35"/>
      <c r="AO1987" s="35"/>
      <c r="AP1987" s="35"/>
      <c r="AQ1987" s="35"/>
      <c r="AR1987" s="35"/>
      <c r="AS1987" s="35"/>
      <c r="AT1987" s="35"/>
      <c r="AU1987" s="35"/>
      <c r="AV1987" s="35"/>
      <c r="AW1987" s="35"/>
      <c r="AX1987" s="35"/>
      <c r="AY1987" s="35"/>
      <c r="AZ1987" s="17">
        <f t="shared" ref="AZ1987" si="4476">AZ1986+1</f>
        <v>48003</v>
      </c>
      <c r="BA1987" s="216">
        <f t="shared" si="4364"/>
        <v>3</v>
      </c>
      <c r="BB1987" s="216">
        <f t="shared" ref="BB1987" si="4477">BB1986+1</f>
        <v>1982</v>
      </c>
      <c r="BC1987" s="16">
        <f t="shared" si="4366"/>
        <v>5.4301369863013695</v>
      </c>
      <c r="BD1987" s="16">
        <f>IF(Template!$F$7="Linear interpolation",LinInterp($AO$5:$AO$18,$AM$5:$AM$18,BC1987),CubicSpline($AO$5:$AO$18,$AM$5:$AM$18,BC1987))</f>
        <v>13.980337531196914</v>
      </c>
      <c r="BE1987" s="221">
        <f t="shared" si="4445"/>
        <v>2.0351402900194056</v>
      </c>
      <c r="BF1987" s="221">
        <f>BE1987/PRODUCT($BG$6:BG1986)</f>
        <v>1.000382189053558</v>
      </c>
      <c r="BG1987" s="16">
        <f t="shared" si="4367"/>
        <v>1.000382189053558</v>
      </c>
      <c r="BH1987" s="10">
        <f t="shared" si="4368"/>
        <v>13.94990045486788</v>
      </c>
      <c r="BI1987" s="90"/>
      <c r="BJ1987" s="17">
        <f t="shared" si="4351"/>
        <v>47980</v>
      </c>
      <c r="BK1987" s="16">
        <f t="shared" si="4344"/>
        <v>13.837082353067132</v>
      </c>
      <c r="BL1987" s="10">
        <f ca="1">IFERROR(AVERAGE(INDIRECT("BK"&amp;AC1987-Template!$F$10+1):INDIRECT("BK"&amp;AC1987)),0)</f>
        <v>13.724689639726257</v>
      </c>
      <c r="BM1987" s="35"/>
      <c r="BN1987" s="86"/>
      <c r="BO1987" s="35"/>
      <c r="BP1987" s="35"/>
      <c r="BQ1987" s="35"/>
      <c r="BR1987" s="35"/>
      <c r="BS1987" s="35"/>
      <c r="BT1987" s="35"/>
      <c r="BU1987" s="35"/>
      <c r="BV1987" s="35"/>
      <c r="BW1987" s="35"/>
      <c r="BX1987" s="35"/>
      <c r="BY1987" s="35"/>
      <c r="BZ1987" s="35"/>
      <c r="CA1987" s="35"/>
      <c r="CB1987" s="35"/>
      <c r="CC1987" s="35"/>
      <c r="CD1987" s="35"/>
      <c r="CE1987" s="35"/>
      <c r="CF1987" s="35"/>
      <c r="CG1987" s="35"/>
      <c r="CH1987" s="35"/>
    </row>
    <row r="1988" spans="1:86" ht="15.6" x14ac:dyDescent="0.3">
      <c r="A1988" s="35"/>
      <c r="B1988" s="86"/>
      <c r="C1988" s="35"/>
      <c r="D1988" s="35"/>
      <c r="E1988" s="35"/>
      <c r="F1988" s="35"/>
      <c r="G1988" s="35"/>
      <c r="H1988" s="35"/>
      <c r="I1988" s="35"/>
      <c r="J1988" s="35"/>
      <c r="K1988" s="35"/>
      <c r="L1988" s="35"/>
      <c r="M1988" s="35"/>
      <c r="N1988" s="35"/>
      <c r="O1988" s="35"/>
      <c r="P1988" s="35"/>
      <c r="Q1988" s="35"/>
      <c r="R1988" s="35"/>
      <c r="S1988" s="35"/>
      <c r="T1988" s="17">
        <f t="shared" si="4345"/>
        <v>48004</v>
      </c>
      <c r="U1988" s="216">
        <f t="shared" si="4338"/>
        <v>4</v>
      </c>
      <c r="V1988" s="216">
        <f t="shared" si="4345"/>
        <v>1983</v>
      </c>
      <c r="W1988" s="16">
        <f t="shared" si="4352"/>
        <v>5.4328767123287669</v>
      </c>
      <c r="X1988" s="16" t="e">
        <f>IF(Template!$F$7="Linear interpolation",LinInterp($I$5:$I$22,$G$5:$G$22,W1988),CubicSpline($I$5:$I$22,$G$5:$G$22,W1988))</f>
        <v>#VALUE!</v>
      </c>
      <c r="Y1988" s="221" t="e">
        <f t="shared" si="4339"/>
        <v>#VALUE!</v>
      </c>
      <c r="Z1988" s="221" t="e">
        <f>Y1988/PRODUCT($AA$6:AA1987)</f>
        <v>#VALUE!</v>
      </c>
      <c r="AA1988" s="16" t="e">
        <f t="shared" si="4346"/>
        <v>#VALUE!</v>
      </c>
      <c r="AB1988" s="10" t="e">
        <f t="shared" si="4347"/>
        <v>#VALUE!</v>
      </c>
      <c r="AC1988" s="90">
        <f t="shared" si="4340"/>
        <v>1988</v>
      </c>
      <c r="AD1988" s="17">
        <f t="shared" si="4348"/>
        <v>47981</v>
      </c>
      <c r="AE1988" s="16" t="e">
        <f t="shared" si="4341"/>
        <v>#VALUE!</v>
      </c>
      <c r="AF1988" s="10">
        <f ca="1">IFERROR(AVERAGE(INDIRECT("AE"&amp;AC1988-Template!$F$10+1):INDIRECT("AE"&amp;AC1988)),0)</f>
        <v>0</v>
      </c>
      <c r="AG1988" s="35"/>
      <c r="AH1988" s="86"/>
      <c r="AI1988" s="35"/>
      <c r="AJ1988" s="35"/>
      <c r="AK1988" s="35"/>
      <c r="AL1988" s="35"/>
      <c r="AM1988" s="35"/>
      <c r="AN1988" s="35"/>
      <c r="AO1988" s="35"/>
      <c r="AP1988" s="35"/>
      <c r="AQ1988" s="35"/>
      <c r="AR1988" s="35"/>
      <c r="AS1988" s="35"/>
      <c r="AT1988" s="35"/>
      <c r="AU1988" s="35"/>
      <c r="AV1988" s="35"/>
      <c r="AW1988" s="35"/>
      <c r="AX1988" s="35"/>
      <c r="AY1988" s="35"/>
      <c r="AZ1988" s="17">
        <f t="shared" ref="AZ1988" si="4478">AZ1987+1</f>
        <v>48004</v>
      </c>
      <c r="BA1988" s="216">
        <f t="shared" si="4364"/>
        <v>4</v>
      </c>
      <c r="BB1988" s="216">
        <f t="shared" ref="BB1988" si="4479">BB1987+1</f>
        <v>1983</v>
      </c>
      <c r="BC1988" s="16">
        <f t="shared" si="4366"/>
        <v>5.4328767123287669</v>
      </c>
      <c r="BD1988" s="16">
        <f>IF(Template!$F$7="Linear interpolation",LinInterp($AO$5:$AO$18,$AM$5:$AM$18,BC1988),CubicSpline($AO$5:$AO$18,$AM$5:$AM$18,BC1988))</f>
        <v>13.980835829653046</v>
      </c>
      <c r="BE1988" s="221">
        <f t="shared" si="4445"/>
        <v>2.0359183921058359</v>
      </c>
      <c r="BF1988" s="221">
        <f>BE1988/PRODUCT($BG$6:BG1987)</f>
        <v>1.000382333390109</v>
      </c>
      <c r="BG1988" s="16">
        <f t="shared" si="4367"/>
        <v>1.000382333390109</v>
      </c>
      <c r="BH1988" s="10">
        <f t="shared" si="4368"/>
        <v>13.955168738976953</v>
      </c>
      <c r="BI1988" s="90"/>
      <c r="BJ1988" s="17">
        <f t="shared" si="4351"/>
        <v>47981</v>
      </c>
      <c r="BK1988" s="16">
        <f t="shared" si="4344"/>
        <v>13.824559908397926</v>
      </c>
      <c r="BL1988" s="10">
        <f ca="1">IFERROR(AVERAGE(INDIRECT("BK"&amp;AC1988-Template!$F$10+1):INDIRECT("BK"&amp;AC1988)),0)</f>
        <v>13.731793722032757</v>
      </c>
      <c r="BM1988" s="35"/>
      <c r="BN1988" s="86"/>
      <c r="BO1988" s="35"/>
      <c r="BP1988" s="35"/>
      <c r="BQ1988" s="35"/>
      <c r="BR1988" s="35"/>
      <c r="BS1988" s="35"/>
      <c r="BT1988" s="35"/>
      <c r="BU1988" s="35"/>
      <c r="BV1988" s="35"/>
      <c r="BW1988" s="35"/>
      <c r="BX1988" s="35"/>
      <c r="BY1988" s="35"/>
      <c r="BZ1988" s="35"/>
      <c r="CA1988" s="35"/>
      <c r="CB1988" s="35"/>
      <c r="CC1988" s="35"/>
      <c r="CD1988" s="35"/>
      <c r="CE1988" s="35"/>
      <c r="CF1988" s="35"/>
      <c r="CG1988" s="35"/>
      <c r="CH1988" s="35"/>
    </row>
    <row r="1989" spans="1:86" ht="15.6" x14ac:dyDescent="0.3">
      <c r="A1989" s="35"/>
      <c r="B1989" s="86"/>
      <c r="C1989" s="35"/>
      <c r="D1989" s="35"/>
      <c r="E1989" s="35"/>
      <c r="F1989" s="35"/>
      <c r="G1989" s="35"/>
      <c r="H1989" s="35"/>
      <c r="I1989" s="35"/>
      <c r="J1989" s="35"/>
      <c r="K1989" s="35"/>
      <c r="L1989" s="35"/>
      <c r="M1989" s="35"/>
      <c r="N1989" s="35"/>
      <c r="O1989" s="35"/>
      <c r="P1989" s="35"/>
      <c r="Q1989" s="35"/>
      <c r="R1989" s="35"/>
      <c r="S1989" s="35"/>
      <c r="T1989" s="17">
        <f t="shared" si="4345"/>
        <v>48005</v>
      </c>
      <c r="U1989" s="216">
        <f t="shared" si="4338"/>
        <v>5</v>
      </c>
      <c r="V1989" s="216">
        <f t="shared" si="4345"/>
        <v>1984</v>
      </c>
      <c r="W1989" s="16">
        <f t="shared" si="4352"/>
        <v>5.4356164383561643</v>
      </c>
      <c r="X1989" s="16" t="e">
        <f>IF(Template!$F$7="Linear interpolation",LinInterp($I$5:$I$22,$G$5:$G$22,W1989),CubicSpline($I$5:$I$22,$G$5:$G$22,W1989))</f>
        <v>#VALUE!</v>
      </c>
      <c r="Y1989" s="221" t="e">
        <f t="shared" si="4339"/>
        <v>#VALUE!</v>
      </c>
      <c r="Z1989" s="221" t="e">
        <f>Y1989/PRODUCT($AA$6:AA1988)</f>
        <v>#VALUE!</v>
      </c>
      <c r="AA1989" s="16" t="e">
        <f t="shared" si="4346"/>
        <v>#VALUE!</v>
      </c>
      <c r="AB1989" s="10" t="e">
        <f t="shared" si="4347"/>
        <v>#VALUE!</v>
      </c>
      <c r="AC1989" s="90">
        <f t="shared" si="4340"/>
        <v>1989</v>
      </c>
      <c r="AD1989" s="17">
        <f t="shared" si="4348"/>
        <v>47982</v>
      </c>
      <c r="AE1989" s="16" t="e">
        <f t="shared" si="4341"/>
        <v>#VALUE!</v>
      </c>
      <c r="AF1989" s="10">
        <f ca="1">IFERROR(AVERAGE(INDIRECT("AE"&amp;AC1989-Template!$F$10+1):INDIRECT("AE"&amp;AC1989)),0)</f>
        <v>0</v>
      </c>
      <c r="AG1989" s="35"/>
      <c r="AH1989" s="86"/>
      <c r="AI1989" s="35"/>
      <c r="AJ1989" s="35"/>
      <c r="AK1989" s="35"/>
      <c r="AL1989" s="35"/>
      <c r="AM1989" s="35"/>
      <c r="AN1989" s="35"/>
      <c r="AO1989" s="35"/>
      <c r="AP1989" s="35"/>
      <c r="AQ1989" s="35"/>
      <c r="AR1989" s="35"/>
      <c r="AS1989" s="35"/>
      <c r="AT1989" s="35"/>
      <c r="AU1989" s="35"/>
      <c r="AV1989" s="35"/>
      <c r="AW1989" s="35"/>
      <c r="AX1989" s="35"/>
      <c r="AY1989" s="35"/>
      <c r="AZ1989" s="17">
        <f t="shared" ref="AZ1989" si="4480">AZ1988+1</f>
        <v>48005</v>
      </c>
      <c r="BA1989" s="216">
        <f t="shared" si="4364"/>
        <v>5</v>
      </c>
      <c r="BB1989" s="216">
        <f t="shared" ref="BB1989" si="4481">BB1988+1</f>
        <v>1984</v>
      </c>
      <c r="BC1989" s="16">
        <f t="shared" si="4366"/>
        <v>5.4356164383561643</v>
      </c>
      <c r="BD1989" s="16">
        <f>IF(Template!$F$7="Linear interpolation",LinInterp($AO$5:$AO$18,$AM$5:$AM$18,BC1989),CubicSpline($AO$5:$AO$18,$AM$5:$AM$18,BC1989))</f>
        <v>13.981336631617946</v>
      </c>
      <c r="BE1989" s="221">
        <f t="shared" si="4445"/>
        <v>2.0366970834232538</v>
      </c>
      <c r="BF1989" s="221">
        <f>BE1989/PRODUCT($BG$6:BG1988)</f>
        <v>1.0003824766849385</v>
      </c>
      <c r="BG1989" s="16">
        <f t="shared" si="4367"/>
        <v>1.0003824766849385</v>
      </c>
      <c r="BH1989" s="10">
        <f t="shared" si="4368"/>
        <v>13.960399000255808</v>
      </c>
      <c r="BI1989" s="90"/>
      <c r="BJ1989" s="17">
        <f t="shared" si="4351"/>
        <v>47982</v>
      </c>
      <c r="BK1989" s="16">
        <f t="shared" si="4344"/>
        <v>13.830642004349913</v>
      </c>
      <c r="BL1989" s="10">
        <f ca="1">IFERROR(AVERAGE(INDIRECT("BK"&amp;AC1989-Template!$F$10+1):INDIRECT("BK"&amp;AC1989)),0)</f>
        <v>13.737667338354699</v>
      </c>
      <c r="BM1989" s="35"/>
      <c r="BN1989" s="86"/>
      <c r="BO1989" s="35"/>
      <c r="BP1989" s="35"/>
      <c r="BQ1989" s="35"/>
      <c r="BR1989" s="35"/>
      <c r="BS1989" s="35"/>
      <c r="BT1989" s="35"/>
      <c r="BU1989" s="35"/>
      <c r="BV1989" s="35"/>
      <c r="BW1989" s="35"/>
      <c r="BX1989" s="35"/>
      <c r="BY1989" s="35"/>
      <c r="BZ1989" s="35"/>
      <c r="CA1989" s="35"/>
      <c r="CB1989" s="35"/>
      <c r="CC1989" s="35"/>
      <c r="CD1989" s="35"/>
      <c r="CE1989" s="35"/>
      <c r="CF1989" s="35"/>
      <c r="CG1989" s="35"/>
      <c r="CH1989" s="35"/>
    </row>
    <row r="1990" spans="1:86" ht="15.6" x14ac:dyDescent="0.3">
      <c r="A1990" s="35"/>
      <c r="B1990" s="86"/>
      <c r="C1990" s="35"/>
      <c r="D1990" s="35"/>
      <c r="E1990" s="35"/>
      <c r="F1990" s="35"/>
      <c r="G1990" s="35"/>
      <c r="H1990" s="35"/>
      <c r="I1990" s="35"/>
      <c r="J1990" s="35"/>
      <c r="K1990" s="35"/>
      <c r="L1990" s="35"/>
      <c r="M1990" s="35"/>
      <c r="N1990" s="35"/>
      <c r="O1990" s="35"/>
      <c r="P1990" s="35"/>
      <c r="Q1990" s="35"/>
      <c r="R1990" s="35"/>
      <c r="S1990" s="35"/>
      <c r="T1990" s="17">
        <f t="shared" si="4345"/>
        <v>48006</v>
      </c>
      <c r="U1990" s="216">
        <f t="shared" ref="U1990:U2053" si="4482">WEEKDAY(T1990,2)</f>
        <v>6</v>
      </c>
      <c r="V1990" s="216">
        <f t="shared" si="4345"/>
        <v>1985</v>
      </c>
      <c r="W1990" s="16">
        <f t="shared" si="4352"/>
        <v>5.4383561643835616</v>
      </c>
      <c r="X1990" s="16" t="e">
        <f>IF(Template!$F$7="Linear interpolation",LinInterp($I$5:$I$22,$G$5:$G$22,W1990),CubicSpline($I$5:$I$22,$G$5:$G$22,W1990))</f>
        <v>#VALUE!</v>
      </c>
      <c r="Y1990" s="221" t="e">
        <f t="shared" ref="Y1990:Y2053" si="4483">(1+(X1990/100))^W1990</f>
        <v>#VALUE!</v>
      </c>
      <c r="Z1990" s="221" t="e">
        <f>Y1990/PRODUCT($AA$6:AA1989)</f>
        <v>#VALUE!</v>
      </c>
      <c r="AA1990" s="16" t="e">
        <f t="shared" si="4346"/>
        <v>#VALUE!</v>
      </c>
      <c r="AB1990" s="10" t="e">
        <f t="shared" si="4347"/>
        <v>#VALUE!</v>
      </c>
      <c r="AC1990" s="90">
        <f t="shared" ref="AC1990:AC2053" si="4484">ROW(AD1990)</f>
        <v>1990</v>
      </c>
      <c r="AD1990" s="17">
        <f t="shared" si="4348"/>
        <v>47983</v>
      </c>
      <c r="AE1990" s="16" t="e">
        <f t="shared" ref="AE1990:AE2053" si="4485">IF(R1990&lt;&gt;0,R1990,VLOOKUP(AD1990,$T:$AB,9,FALSE))</f>
        <v>#VALUE!</v>
      </c>
      <c r="AF1990" s="10">
        <f ca="1">IFERROR(AVERAGE(INDIRECT("AE"&amp;AC1990-Template!$F$10+1):INDIRECT("AE"&amp;AC1990)),0)</f>
        <v>0</v>
      </c>
      <c r="AG1990" s="35"/>
      <c r="AH1990" s="86"/>
      <c r="AI1990" s="35"/>
      <c r="AJ1990" s="35"/>
      <c r="AK1990" s="35"/>
      <c r="AL1990" s="35"/>
      <c r="AM1990" s="35"/>
      <c r="AN1990" s="35"/>
      <c r="AO1990" s="35"/>
      <c r="AP1990" s="35"/>
      <c r="AQ1990" s="35"/>
      <c r="AR1990" s="35"/>
      <c r="AS1990" s="35"/>
      <c r="AT1990" s="35"/>
      <c r="AU1990" s="35"/>
      <c r="AV1990" s="35"/>
      <c r="AW1990" s="35"/>
      <c r="AX1990" s="35"/>
      <c r="AY1990" s="35"/>
      <c r="AZ1990" s="17">
        <f t="shared" ref="AZ1990" si="4486">AZ1989+1</f>
        <v>48006</v>
      </c>
      <c r="BA1990" s="216">
        <f t="shared" si="4364"/>
        <v>6</v>
      </c>
      <c r="BB1990" s="216">
        <f t="shared" ref="BB1990" si="4487">BB1989+1</f>
        <v>1985</v>
      </c>
      <c r="BC1990" s="16">
        <f t="shared" si="4366"/>
        <v>5.4383561643835616</v>
      </c>
      <c r="BD1990" s="16">
        <f>IF(Template!$F$7="Linear interpolation",LinInterp($AO$5:$AO$18,$AM$5:$AM$18,BC1990),CubicSpline($AO$5:$AO$18,$AM$5:$AM$18,BC1990))</f>
        <v>13.981839911467404</v>
      </c>
      <c r="BE1990" s="221">
        <f t="shared" si="4445"/>
        <v>2.0374763622934355</v>
      </c>
      <c r="BF1990" s="221">
        <f>BE1990/PRODUCT($BG$6:BG1989)</f>
        <v>1.0003826189355915</v>
      </c>
      <c r="BG1990" s="16">
        <f t="shared" si="4367"/>
        <v>1.0003824766849385</v>
      </c>
      <c r="BH1990" s="10">
        <f t="shared" si="4368"/>
        <v>13.960399000255808</v>
      </c>
      <c r="BI1990" s="90"/>
      <c r="BJ1990" s="17">
        <f t="shared" si="4351"/>
        <v>47983</v>
      </c>
      <c r="BK1990" s="16">
        <f t="shared" ref="BK1990:BK2053" si="4488">IF(AX1990&lt;&gt;0,AX1990,VLOOKUP(BJ1990,$AZ:$BH,9,FALSE))</f>
        <v>13.836688051515944</v>
      </c>
      <c r="BL1990" s="10">
        <f ca="1">IFERROR(AVERAGE(INDIRECT("BK"&amp;AC1990-Template!$F$10+1):INDIRECT("BK"&amp;AC1990)),0)</f>
        <v>13.744223919291061</v>
      </c>
      <c r="BM1990" s="35"/>
      <c r="BN1990" s="86"/>
      <c r="BO1990" s="35"/>
      <c r="BP1990" s="35"/>
      <c r="BQ1990" s="35"/>
      <c r="BR1990" s="35"/>
      <c r="BS1990" s="35"/>
      <c r="BT1990" s="35"/>
      <c r="BU1990" s="35"/>
      <c r="BV1990" s="35"/>
      <c r="BW1990" s="35"/>
      <c r="BX1990" s="35"/>
      <c r="BY1990" s="35"/>
      <c r="BZ1990" s="35"/>
      <c r="CA1990" s="35"/>
      <c r="CB1990" s="35"/>
      <c r="CC1990" s="35"/>
      <c r="CD1990" s="35"/>
      <c r="CE1990" s="35"/>
      <c r="CF1990" s="35"/>
      <c r="CG1990" s="35"/>
      <c r="CH1990" s="35"/>
    </row>
    <row r="1991" spans="1:86" ht="15.6" x14ac:dyDescent="0.3">
      <c r="A1991" s="35"/>
      <c r="B1991" s="86"/>
      <c r="C1991" s="35"/>
      <c r="D1991" s="35"/>
      <c r="E1991" s="35"/>
      <c r="F1991" s="35"/>
      <c r="G1991" s="35"/>
      <c r="H1991" s="35"/>
      <c r="I1991" s="35"/>
      <c r="J1991" s="35"/>
      <c r="K1991" s="35"/>
      <c r="L1991" s="35"/>
      <c r="M1991" s="35"/>
      <c r="N1991" s="35"/>
      <c r="O1991" s="35"/>
      <c r="P1991" s="35"/>
      <c r="Q1991" s="35"/>
      <c r="R1991" s="35"/>
      <c r="S1991" s="35"/>
      <c r="T1991" s="17">
        <f t="shared" ref="T1991:V2054" si="4489">T1990+1</f>
        <v>48007</v>
      </c>
      <c r="U1991" s="216">
        <f t="shared" si="4482"/>
        <v>7</v>
      </c>
      <c r="V1991" s="216">
        <f t="shared" si="4489"/>
        <v>1986</v>
      </c>
      <c r="W1991" s="16">
        <f t="shared" si="4352"/>
        <v>5.441095890410959</v>
      </c>
      <c r="X1991" s="16" t="e">
        <f>IF(Template!$F$7="Linear interpolation",LinInterp($I$5:$I$22,$G$5:$G$22,W1991),CubicSpline($I$5:$I$22,$G$5:$G$22,W1991))</f>
        <v>#VALUE!</v>
      </c>
      <c r="Y1991" s="221" t="e">
        <f t="shared" si="4483"/>
        <v>#VALUE!</v>
      </c>
      <c r="Z1991" s="221" t="e">
        <f>Y1991/PRODUCT($AA$6:AA1990)</f>
        <v>#VALUE!</v>
      </c>
      <c r="AA1991" s="16" t="e">
        <f t="shared" ref="AA1991:AA2054" si="4490">1+AB1991/365/100</f>
        <v>#VALUE!</v>
      </c>
      <c r="AB1991" s="10" t="e">
        <f t="shared" ref="AB1991:AB2054" si="4491">IF(OR(U1991=6,U1991=7),AB1990,(Z1991-1)*365*100)</f>
        <v>#VALUE!</v>
      </c>
      <c r="AC1991" s="90">
        <f t="shared" si="4484"/>
        <v>1991</v>
      </c>
      <c r="AD1991" s="17">
        <f t="shared" ref="AD1991:AD2054" si="4492">AD1990+1</f>
        <v>47984</v>
      </c>
      <c r="AE1991" s="16" t="e">
        <f t="shared" si="4485"/>
        <v>#VALUE!</v>
      </c>
      <c r="AF1991" s="10">
        <f ca="1">IFERROR(AVERAGE(INDIRECT("AE"&amp;AC1991-Template!$F$10+1):INDIRECT("AE"&amp;AC1991)),0)</f>
        <v>0</v>
      </c>
      <c r="AG1991" s="35"/>
      <c r="AH1991" s="86"/>
      <c r="AI1991" s="35"/>
      <c r="AJ1991" s="35"/>
      <c r="AK1991" s="35"/>
      <c r="AL1991" s="35"/>
      <c r="AM1991" s="35"/>
      <c r="AN1991" s="35"/>
      <c r="AO1991" s="35"/>
      <c r="AP1991" s="35"/>
      <c r="AQ1991" s="35"/>
      <c r="AR1991" s="35"/>
      <c r="AS1991" s="35"/>
      <c r="AT1991" s="35"/>
      <c r="AU1991" s="35"/>
      <c r="AV1991" s="35"/>
      <c r="AW1991" s="35"/>
      <c r="AX1991" s="35"/>
      <c r="AY1991" s="35"/>
      <c r="AZ1991" s="17">
        <f t="shared" ref="AZ1991" si="4493">AZ1990+1</f>
        <v>48007</v>
      </c>
      <c r="BA1991" s="216">
        <f t="shared" si="4364"/>
        <v>7</v>
      </c>
      <c r="BB1991" s="216">
        <f t="shared" ref="BB1991" si="4494">BB1990+1</f>
        <v>1986</v>
      </c>
      <c r="BC1991" s="16">
        <f t="shared" si="4366"/>
        <v>5.441095890410959</v>
      </c>
      <c r="BD1991" s="16">
        <f>IF(Template!$F$7="Linear interpolation",LinInterp($AO$5:$AO$18,$AM$5:$AM$18,BC1991),CubicSpline($AO$5:$AO$18,$AM$5:$AM$18,BC1991))</f>
        <v>13.982345643577206</v>
      </c>
      <c r="BE1991" s="221">
        <f t="shared" si="4445"/>
        <v>2.0382562270303271</v>
      </c>
      <c r="BF1991" s="221">
        <f>BE1991/PRODUCT($BG$6:BG1990)</f>
        <v>1.0003829023903072</v>
      </c>
      <c r="BG1991" s="16">
        <f t="shared" si="4367"/>
        <v>1.0003824766849385</v>
      </c>
      <c r="BH1991" s="10">
        <f t="shared" si="4368"/>
        <v>13.960399000255808</v>
      </c>
      <c r="BI1991" s="90"/>
      <c r="BJ1991" s="17">
        <f t="shared" ref="BJ1991:BJ2054" si="4495">BJ1990+1</f>
        <v>47984</v>
      </c>
      <c r="BK1991" s="16">
        <f t="shared" si="4488"/>
        <v>13.84269795994275</v>
      </c>
      <c r="BL1991" s="10">
        <f ca="1">IFERROR(AVERAGE(INDIRECT("BK"&amp;AC1991-Template!$F$10+1):INDIRECT("BK"&amp;AC1991)),0)</f>
        <v>13.750745666223365</v>
      </c>
      <c r="BM1991" s="35"/>
      <c r="BN1991" s="86"/>
      <c r="BO1991" s="35"/>
      <c r="BP1991" s="35"/>
      <c r="BQ1991" s="35"/>
      <c r="BR1991" s="35"/>
      <c r="BS1991" s="35"/>
      <c r="BT1991" s="35"/>
      <c r="BU1991" s="35"/>
      <c r="BV1991" s="35"/>
      <c r="BW1991" s="35"/>
      <c r="BX1991" s="35"/>
      <c r="BY1991" s="35"/>
      <c r="BZ1991" s="35"/>
      <c r="CA1991" s="35"/>
      <c r="CB1991" s="35"/>
      <c r="CC1991" s="35"/>
      <c r="CD1991" s="35"/>
      <c r="CE1991" s="35"/>
      <c r="CF1991" s="35"/>
      <c r="CG1991" s="35"/>
      <c r="CH1991" s="35"/>
    </row>
    <row r="1992" spans="1:86" ht="15.6" x14ac:dyDescent="0.3">
      <c r="A1992" s="35"/>
      <c r="B1992" s="86"/>
      <c r="C1992" s="35"/>
      <c r="D1992" s="35"/>
      <c r="E1992" s="35"/>
      <c r="F1992" s="35"/>
      <c r="G1992" s="35"/>
      <c r="H1992" s="35"/>
      <c r="I1992" s="35"/>
      <c r="J1992" s="35"/>
      <c r="K1992" s="35"/>
      <c r="L1992" s="35"/>
      <c r="M1992" s="35"/>
      <c r="N1992" s="35"/>
      <c r="O1992" s="35"/>
      <c r="P1992" s="35"/>
      <c r="Q1992" s="35"/>
      <c r="R1992" s="35"/>
      <c r="S1992" s="35"/>
      <c r="T1992" s="17">
        <f t="shared" si="4489"/>
        <v>48008</v>
      </c>
      <c r="U1992" s="216">
        <f t="shared" si="4482"/>
        <v>1</v>
      </c>
      <c r="V1992" s="216">
        <f t="shared" si="4489"/>
        <v>1987</v>
      </c>
      <c r="W1992" s="16">
        <f t="shared" ref="W1992:W2055" si="4496">YEARFRAC($T$5,T1992,3)</f>
        <v>5.4438356164383563</v>
      </c>
      <c r="X1992" s="16" t="e">
        <f>IF(Template!$F$7="Linear interpolation",LinInterp($I$5:$I$22,$G$5:$G$22,W1992),CubicSpline($I$5:$I$22,$G$5:$G$22,W1992))</f>
        <v>#VALUE!</v>
      </c>
      <c r="Y1992" s="221" t="e">
        <f t="shared" si="4483"/>
        <v>#VALUE!</v>
      </c>
      <c r="Z1992" s="221" t="e">
        <f>Y1992/PRODUCT($AA$6:AA1991)</f>
        <v>#VALUE!</v>
      </c>
      <c r="AA1992" s="16" t="e">
        <f t="shared" si="4490"/>
        <v>#VALUE!</v>
      </c>
      <c r="AB1992" s="10" t="e">
        <f t="shared" si="4491"/>
        <v>#VALUE!</v>
      </c>
      <c r="AC1992" s="90">
        <f t="shared" si="4484"/>
        <v>1992</v>
      </c>
      <c r="AD1992" s="17">
        <f t="shared" si="4492"/>
        <v>47985</v>
      </c>
      <c r="AE1992" s="16" t="e">
        <f t="shared" si="4485"/>
        <v>#VALUE!</v>
      </c>
      <c r="AF1992" s="10">
        <f ca="1">IFERROR(AVERAGE(INDIRECT("AE"&amp;AC1992-Template!$F$10+1):INDIRECT("AE"&amp;AC1992)),0)</f>
        <v>0</v>
      </c>
      <c r="AG1992" s="35"/>
      <c r="AH1992" s="86"/>
      <c r="AI1992" s="35"/>
      <c r="AJ1992" s="35"/>
      <c r="AK1992" s="35"/>
      <c r="AL1992" s="35"/>
      <c r="AM1992" s="35"/>
      <c r="AN1992" s="35"/>
      <c r="AO1992" s="35"/>
      <c r="AP1992" s="35"/>
      <c r="AQ1992" s="35"/>
      <c r="AR1992" s="35"/>
      <c r="AS1992" s="35"/>
      <c r="AT1992" s="35"/>
      <c r="AU1992" s="35"/>
      <c r="AV1992" s="35"/>
      <c r="AW1992" s="35"/>
      <c r="AX1992" s="35"/>
      <c r="AY1992" s="35"/>
      <c r="AZ1992" s="17">
        <f t="shared" ref="AZ1992" si="4497">AZ1991+1</f>
        <v>48008</v>
      </c>
      <c r="BA1992" s="216">
        <f t="shared" si="4364"/>
        <v>1</v>
      </c>
      <c r="BB1992" s="216">
        <f t="shared" ref="BB1992" si="4498">BB1991+1</f>
        <v>1987</v>
      </c>
      <c r="BC1992" s="16">
        <f t="shared" si="4366"/>
        <v>5.4438356164383563</v>
      </c>
      <c r="BD1992" s="16">
        <f>IF(Template!$F$7="Linear interpolation",LinInterp($AO$5:$AO$18,$AM$5:$AM$18,BC1992),CubicSpline($AO$5:$AO$18,$AM$5:$AM$18,BC1992))</f>
        <v>13.982853802323136</v>
      </c>
      <c r="BE1992" s="221">
        <f t="shared" si="4445"/>
        <v>2.0390366759400256</v>
      </c>
      <c r="BF1992" s="221">
        <f>BE1992/PRODUCT($BG$6:BG1991)</f>
        <v>1.0003833260000989</v>
      </c>
      <c r="BG1992" s="16">
        <f t="shared" si="4367"/>
        <v>1.0003833260000989</v>
      </c>
      <c r="BH1992" s="10">
        <f t="shared" si="4368"/>
        <v>13.991399003611239</v>
      </c>
      <c r="BI1992" s="90"/>
      <c r="BJ1992" s="17">
        <f t="shared" si="4495"/>
        <v>47985</v>
      </c>
      <c r="BK1992" s="16">
        <f t="shared" si="4488"/>
        <v>13.84269795994275</v>
      </c>
      <c r="BL1992" s="10">
        <f ca="1">IFERROR(AVERAGE(INDIRECT("BK"&amp;AC1992-Template!$F$10+1):INDIRECT("BK"&amp;AC1992)),0)</f>
        <v>13.757033366454896</v>
      </c>
      <c r="BM1992" s="35"/>
      <c r="BN1992" s="86"/>
      <c r="BO1992" s="35"/>
      <c r="BP1992" s="35"/>
      <c r="BQ1992" s="35"/>
      <c r="BR1992" s="35"/>
      <c r="BS1992" s="35"/>
      <c r="BT1992" s="35"/>
      <c r="BU1992" s="35"/>
      <c r="BV1992" s="35"/>
      <c r="BW1992" s="35"/>
      <c r="BX1992" s="35"/>
      <c r="BY1992" s="35"/>
      <c r="BZ1992" s="35"/>
      <c r="CA1992" s="35"/>
      <c r="CB1992" s="35"/>
      <c r="CC1992" s="35"/>
      <c r="CD1992" s="35"/>
      <c r="CE1992" s="35"/>
      <c r="CF1992" s="35"/>
      <c r="CG1992" s="35"/>
      <c r="CH1992" s="35"/>
    </row>
    <row r="1993" spans="1:86" ht="15.6" x14ac:dyDescent="0.3">
      <c r="A1993" s="35"/>
      <c r="B1993" s="86"/>
      <c r="C1993" s="35"/>
      <c r="D1993" s="35"/>
      <c r="E1993" s="35"/>
      <c r="F1993" s="35"/>
      <c r="G1993" s="35"/>
      <c r="H1993" s="35"/>
      <c r="I1993" s="35"/>
      <c r="J1993" s="35"/>
      <c r="K1993" s="35"/>
      <c r="L1993" s="35"/>
      <c r="M1993" s="35"/>
      <c r="N1993" s="35"/>
      <c r="O1993" s="35"/>
      <c r="P1993" s="35"/>
      <c r="Q1993" s="35"/>
      <c r="R1993" s="35"/>
      <c r="S1993" s="35"/>
      <c r="T1993" s="17">
        <f t="shared" si="4489"/>
        <v>48009</v>
      </c>
      <c r="U1993" s="216">
        <f t="shared" si="4482"/>
        <v>2</v>
      </c>
      <c r="V1993" s="216">
        <f t="shared" si="4489"/>
        <v>1988</v>
      </c>
      <c r="W1993" s="16">
        <f t="shared" si="4496"/>
        <v>5.4465753424657537</v>
      </c>
      <c r="X1993" s="16" t="e">
        <f>IF(Template!$F$7="Linear interpolation",LinInterp($I$5:$I$22,$G$5:$G$22,W1993),CubicSpline($I$5:$I$22,$G$5:$G$22,W1993))</f>
        <v>#VALUE!</v>
      </c>
      <c r="Y1993" s="221" t="e">
        <f t="shared" si="4483"/>
        <v>#VALUE!</v>
      </c>
      <c r="Z1993" s="221" t="e">
        <f>Y1993/PRODUCT($AA$6:AA1992)</f>
        <v>#VALUE!</v>
      </c>
      <c r="AA1993" s="16" t="e">
        <f t="shared" si="4490"/>
        <v>#VALUE!</v>
      </c>
      <c r="AB1993" s="10" t="e">
        <f t="shared" si="4491"/>
        <v>#VALUE!</v>
      </c>
      <c r="AC1993" s="90">
        <f t="shared" si="4484"/>
        <v>1993</v>
      </c>
      <c r="AD1993" s="17">
        <f t="shared" si="4492"/>
        <v>47986</v>
      </c>
      <c r="AE1993" s="16" t="e">
        <f t="shared" si="4485"/>
        <v>#VALUE!</v>
      </c>
      <c r="AF1993" s="10">
        <f ca="1">IFERROR(AVERAGE(INDIRECT("AE"&amp;AC1993-Template!$F$10+1):INDIRECT("AE"&amp;AC1993)),0)</f>
        <v>0</v>
      </c>
      <c r="AG1993" s="35"/>
      <c r="AH1993" s="86"/>
      <c r="AI1993" s="35"/>
      <c r="AJ1993" s="35"/>
      <c r="AK1993" s="35"/>
      <c r="AL1993" s="35"/>
      <c r="AM1993" s="35"/>
      <c r="AN1993" s="35"/>
      <c r="AO1993" s="35"/>
      <c r="AP1993" s="35"/>
      <c r="AQ1993" s="35"/>
      <c r="AR1993" s="35"/>
      <c r="AS1993" s="35"/>
      <c r="AT1993" s="35"/>
      <c r="AU1993" s="35"/>
      <c r="AV1993" s="35"/>
      <c r="AW1993" s="35"/>
      <c r="AX1993" s="35"/>
      <c r="AY1993" s="35"/>
      <c r="AZ1993" s="17">
        <f t="shared" ref="AZ1993" si="4499">AZ1992+1</f>
        <v>48009</v>
      </c>
      <c r="BA1993" s="216">
        <f t="shared" si="4364"/>
        <v>2</v>
      </c>
      <c r="BB1993" s="216">
        <f t="shared" ref="BB1993" si="4500">BB1992+1</f>
        <v>1988</v>
      </c>
      <c r="BC1993" s="16">
        <f t="shared" si="4366"/>
        <v>5.4465753424657537</v>
      </c>
      <c r="BD1993" s="16">
        <f>IF(Template!$F$7="Linear interpolation",LinInterp($AO$5:$AO$18,$AM$5:$AM$18,BC1993),CubicSpline($AO$5:$AO$18,$AM$5:$AM$18,BC1993))</f>
        <v>13.983364362080984</v>
      </c>
      <c r="BE1993" s="221">
        <f t="shared" si="4445"/>
        <v>2.0398177073207719</v>
      </c>
      <c r="BF1993" s="221">
        <f>BE1993/PRODUCT($BG$6:BG1992)</f>
        <v>1.0003830393979483</v>
      </c>
      <c r="BG1993" s="16">
        <f t="shared" si="4367"/>
        <v>1.0003830393979483</v>
      </c>
      <c r="BH1993" s="10">
        <f t="shared" si="4368"/>
        <v>13.980938025111467</v>
      </c>
      <c r="BI1993" s="90"/>
      <c r="BJ1993" s="17">
        <f t="shared" si="4495"/>
        <v>47986</v>
      </c>
      <c r="BK1993" s="16">
        <f t="shared" si="4488"/>
        <v>13.84269795994275</v>
      </c>
      <c r="BL1993" s="10">
        <f ca="1">IFERROR(AVERAGE(INDIRECT("BK"&amp;AC1993-Template!$F$10+1):INDIRECT("BK"&amp;AC1993)),0)</f>
        <v>13.763088140576114</v>
      </c>
      <c r="BM1993" s="35"/>
      <c r="BN1993" s="86"/>
      <c r="BO1993" s="35"/>
      <c r="BP1993" s="35"/>
      <c r="BQ1993" s="35"/>
      <c r="BR1993" s="35"/>
      <c r="BS1993" s="35"/>
      <c r="BT1993" s="35"/>
      <c r="BU1993" s="35"/>
      <c r="BV1993" s="35"/>
      <c r="BW1993" s="35"/>
      <c r="BX1993" s="35"/>
      <c r="BY1993" s="35"/>
      <c r="BZ1993" s="35"/>
      <c r="CA1993" s="35"/>
      <c r="CB1993" s="35"/>
      <c r="CC1993" s="35"/>
      <c r="CD1993" s="35"/>
      <c r="CE1993" s="35"/>
      <c r="CF1993" s="35"/>
      <c r="CG1993" s="35"/>
      <c r="CH1993" s="35"/>
    </row>
    <row r="1994" spans="1:86" ht="15.6" x14ac:dyDescent="0.3">
      <c r="A1994" s="35"/>
      <c r="B1994" s="86"/>
      <c r="C1994" s="35"/>
      <c r="D1994" s="35"/>
      <c r="E1994" s="35"/>
      <c r="F1994" s="35"/>
      <c r="G1994" s="35"/>
      <c r="H1994" s="35"/>
      <c r="I1994" s="35"/>
      <c r="J1994" s="35"/>
      <c r="K1994" s="35"/>
      <c r="L1994" s="35"/>
      <c r="M1994" s="35"/>
      <c r="N1994" s="35"/>
      <c r="O1994" s="35"/>
      <c r="P1994" s="35"/>
      <c r="Q1994" s="35"/>
      <c r="R1994" s="35"/>
      <c r="S1994" s="35"/>
      <c r="T1994" s="17">
        <f t="shared" si="4489"/>
        <v>48010</v>
      </c>
      <c r="U1994" s="216">
        <f t="shared" si="4482"/>
        <v>3</v>
      </c>
      <c r="V1994" s="216">
        <f t="shared" si="4489"/>
        <v>1989</v>
      </c>
      <c r="W1994" s="16">
        <f t="shared" si="4496"/>
        <v>5.4493150684931511</v>
      </c>
      <c r="X1994" s="16" t="e">
        <f>IF(Template!$F$7="Linear interpolation",LinInterp($I$5:$I$22,$G$5:$G$22,W1994),CubicSpline($I$5:$I$22,$G$5:$G$22,W1994))</f>
        <v>#VALUE!</v>
      </c>
      <c r="Y1994" s="221" t="e">
        <f t="shared" si="4483"/>
        <v>#VALUE!</v>
      </c>
      <c r="Z1994" s="221" t="e">
        <f>Y1994/PRODUCT($AA$6:AA1993)</f>
        <v>#VALUE!</v>
      </c>
      <c r="AA1994" s="16" t="e">
        <f t="shared" si="4490"/>
        <v>#VALUE!</v>
      </c>
      <c r="AB1994" s="10" t="e">
        <f t="shared" si="4491"/>
        <v>#VALUE!</v>
      </c>
      <c r="AC1994" s="90">
        <f t="shared" si="4484"/>
        <v>1994</v>
      </c>
      <c r="AD1994" s="17">
        <f t="shared" si="4492"/>
        <v>47987</v>
      </c>
      <c r="AE1994" s="16" t="e">
        <f t="shared" si="4485"/>
        <v>#VALUE!</v>
      </c>
      <c r="AF1994" s="10">
        <f ca="1">IFERROR(AVERAGE(INDIRECT("AE"&amp;AC1994-Template!$F$10+1):INDIRECT("AE"&amp;AC1994)),0)</f>
        <v>0</v>
      </c>
      <c r="AG1994" s="35"/>
      <c r="AH1994" s="86"/>
      <c r="AI1994" s="35"/>
      <c r="AJ1994" s="35"/>
      <c r="AK1994" s="35"/>
      <c r="AL1994" s="35"/>
      <c r="AM1994" s="35"/>
      <c r="AN1994" s="35"/>
      <c r="AO1994" s="35"/>
      <c r="AP1994" s="35"/>
      <c r="AQ1994" s="35"/>
      <c r="AR1994" s="35"/>
      <c r="AS1994" s="35"/>
      <c r="AT1994" s="35"/>
      <c r="AU1994" s="35"/>
      <c r="AV1994" s="35"/>
      <c r="AW1994" s="35"/>
      <c r="AX1994" s="35"/>
      <c r="AY1994" s="35"/>
      <c r="AZ1994" s="17">
        <f t="shared" ref="AZ1994" si="4501">AZ1993+1</f>
        <v>48010</v>
      </c>
      <c r="BA1994" s="216">
        <f t="shared" si="4364"/>
        <v>3</v>
      </c>
      <c r="BB1994" s="216">
        <f t="shared" ref="BB1994" si="4502">BB1993+1</f>
        <v>1989</v>
      </c>
      <c r="BC1994" s="16">
        <f t="shared" si="4366"/>
        <v>5.4493150684931511</v>
      </c>
      <c r="BD1994" s="16">
        <f>IF(Template!$F$7="Linear interpolation",LinInterp($AO$5:$AO$18,$AM$5:$AM$18,BC1994),CubicSpline($AO$5:$AO$18,$AM$5:$AM$18,BC1994))</f>
        <v>13.983877297226536</v>
      </c>
      <c r="BE1994" s="221">
        <f t="shared" si="4445"/>
        <v>2.0405993194629319</v>
      </c>
      <c r="BF1994" s="221">
        <f>BE1994/PRODUCT($BG$6:BG1993)</f>
        <v>1.0003831774473546</v>
      </c>
      <c r="BG1994" s="16">
        <f t="shared" si="4367"/>
        <v>1.0003831774473546</v>
      </c>
      <c r="BH1994" s="10">
        <f t="shared" si="4368"/>
        <v>13.98597682844327</v>
      </c>
      <c r="BI1994" s="90"/>
      <c r="BJ1994" s="17">
        <f t="shared" si="4495"/>
        <v>47987</v>
      </c>
      <c r="BK1994" s="16">
        <f t="shared" si="4488"/>
        <v>13.878394687241723</v>
      </c>
      <c r="BL1994" s="10">
        <f ca="1">IFERROR(AVERAGE(INDIRECT("BK"&amp;AC1994-Template!$F$10+1):INDIRECT("BK"&amp;AC1994)),0)</f>
        <v>13.770332805607293</v>
      </c>
      <c r="BM1994" s="35"/>
      <c r="BN1994" s="86"/>
      <c r="BO1994" s="35"/>
      <c r="BP1994" s="35"/>
      <c r="BQ1994" s="35"/>
      <c r="BR1994" s="35"/>
      <c r="BS1994" s="35"/>
      <c r="BT1994" s="35"/>
      <c r="BU1994" s="35"/>
      <c r="BV1994" s="35"/>
      <c r="BW1994" s="35"/>
      <c r="BX1994" s="35"/>
      <c r="BY1994" s="35"/>
      <c r="BZ1994" s="35"/>
      <c r="CA1994" s="35"/>
      <c r="CB1994" s="35"/>
      <c r="CC1994" s="35"/>
      <c r="CD1994" s="35"/>
      <c r="CE1994" s="35"/>
      <c r="CF1994" s="35"/>
      <c r="CG1994" s="35"/>
      <c r="CH1994" s="35"/>
    </row>
    <row r="1995" spans="1:86" ht="15.6" x14ac:dyDescent="0.3">
      <c r="A1995" s="35"/>
      <c r="B1995" s="86"/>
      <c r="C1995" s="35"/>
      <c r="D1995" s="35"/>
      <c r="E1995" s="35"/>
      <c r="F1995" s="35"/>
      <c r="G1995" s="35"/>
      <c r="H1995" s="35"/>
      <c r="I1995" s="35"/>
      <c r="J1995" s="35"/>
      <c r="K1995" s="35"/>
      <c r="L1995" s="35"/>
      <c r="M1995" s="35"/>
      <c r="N1995" s="35"/>
      <c r="O1995" s="35"/>
      <c r="P1995" s="35"/>
      <c r="Q1995" s="35"/>
      <c r="R1995" s="35"/>
      <c r="S1995" s="35"/>
      <c r="T1995" s="17">
        <f t="shared" si="4489"/>
        <v>48011</v>
      </c>
      <c r="U1995" s="216">
        <f t="shared" si="4482"/>
        <v>4</v>
      </c>
      <c r="V1995" s="216">
        <f t="shared" si="4489"/>
        <v>1990</v>
      </c>
      <c r="W1995" s="16">
        <f t="shared" si="4496"/>
        <v>5.4520547945205475</v>
      </c>
      <c r="X1995" s="16" t="e">
        <f>IF(Template!$F$7="Linear interpolation",LinInterp($I$5:$I$22,$G$5:$G$22,W1995),CubicSpline($I$5:$I$22,$G$5:$G$22,W1995))</f>
        <v>#VALUE!</v>
      </c>
      <c r="Y1995" s="221" t="e">
        <f t="shared" si="4483"/>
        <v>#VALUE!</v>
      </c>
      <c r="Z1995" s="221" t="e">
        <f>Y1995/PRODUCT($AA$6:AA1994)</f>
        <v>#VALUE!</v>
      </c>
      <c r="AA1995" s="16" t="e">
        <f t="shared" si="4490"/>
        <v>#VALUE!</v>
      </c>
      <c r="AB1995" s="10" t="e">
        <f t="shared" si="4491"/>
        <v>#VALUE!</v>
      </c>
      <c r="AC1995" s="90">
        <f t="shared" si="4484"/>
        <v>1995</v>
      </c>
      <c r="AD1995" s="17">
        <f t="shared" si="4492"/>
        <v>47988</v>
      </c>
      <c r="AE1995" s="16" t="e">
        <f t="shared" si="4485"/>
        <v>#VALUE!</v>
      </c>
      <c r="AF1995" s="10">
        <f ca="1">IFERROR(AVERAGE(INDIRECT("AE"&amp;AC1995-Template!$F$10+1):INDIRECT("AE"&amp;AC1995)),0)</f>
        <v>0</v>
      </c>
      <c r="AG1995" s="35"/>
      <c r="AH1995" s="86"/>
      <c r="AI1995" s="35"/>
      <c r="AJ1995" s="35"/>
      <c r="AK1995" s="35"/>
      <c r="AL1995" s="35"/>
      <c r="AM1995" s="35"/>
      <c r="AN1995" s="35"/>
      <c r="AO1995" s="35"/>
      <c r="AP1995" s="35"/>
      <c r="AQ1995" s="35"/>
      <c r="AR1995" s="35"/>
      <c r="AS1995" s="35"/>
      <c r="AT1995" s="35"/>
      <c r="AU1995" s="35"/>
      <c r="AV1995" s="35"/>
      <c r="AW1995" s="35"/>
      <c r="AX1995" s="35"/>
      <c r="AY1995" s="35"/>
      <c r="AZ1995" s="17">
        <f t="shared" ref="AZ1995" si="4503">AZ1994+1</f>
        <v>48011</v>
      </c>
      <c r="BA1995" s="216">
        <f t="shared" si="4364"/>
        <v>4</v>
      </c>
      <c r="BB1995" s="216">
        <f t="shared" ref="BB1995" si="4504">BB1994+1</f>
        <v>1990</v>
      </c>
      <c r="BC1995" s="16">
        <f t="shared" si="4366"/>
        <v>5.4520547945205475</v>
      </c>
      <c r="BD1995" s="16">
        <f>IF(Template!$F$7="Linear interpolation",LinInterp($AO$5:$AO$18,$AM$5:$AM$18,BC1995),CubicSpline($AO$5:$AO$18,$AM$5:$AM$18,BC1995))</f>
        <v>13.984392582135579</v>
      </c>
      <c r="BE1995" s="221">
        <f t="shared" si="4445"/>
        <v>2.0413815106489777</v>
      </c>
      <c r="BF1995" s="221">
        <f>BE1995/PRODUCT($BG$6:BG1994)</f>
        <v>1.0003833144403143</v>
      </c>
      <c r="BG1995" s="16">
        <f t="shared" si="4367"/>
        <v>1.0003833144403143</v>
      </c>
      <c r="BH1995" s="10">
        <f t="shared" si="4368"/>
        <v>13.990977071470233</v>
      </c>
      <c r="BI1995" s="90"/>
      <c r="BJ1995" s="17">
        <f t="shared" si="4495"/>
        <v>47988</v>
      </c>
      <c r="BK1995" s="16">
        <f t="shared" si="4488"/>
        <v>13.866374410466676</v>
      </c>
      <c r="BL1995" s="10">
        <f ca="1">IFERROR(AVERAGE(INDIRECT("BK"&amp;AC1995-Template!$F$10+1):INDIRECT("BK"&amp;AC1995)),0)</f>
        <v>13.777176794745973</v>
      </c>
      <c r="BM1995" s="35"/>
      <c r="BN1995" s="86"/>
      <c r="BO1995" s="35"/>
      <c r="BP1995" s="35"/>
      <c r="BQ1995" s="35"/>
      <c r="BR1995" s="35"/>
      <c r="BS1995" s="35"/>
      <c r="BT1995" s="35"/>
      <c r="BU1995" s="35"/>
      <c r="BV1995" s="35"/>
      <c r="BW1995" s="35"/>
      <c r="BX1995" s="35"/>
      <c r="BY1995" s="35"/>
      <c r="BZ1995" s="35"/>
      <c r="CA1995" s="35"/>
      <c r="CB1995" s="35"/>
      <c r="CC1995" s="35"/>
      <c r="CD1995" s="35"/>
      <c r="CE1995" s="35"/>
      <c r="CF1995" s="35"/>
      <c r="CG1995" s="35"/>
      <c r="CH1995" s="35"/>
    </row>
    <row r="1996" spans="1:86" ht="15.6" x14ac:dyDescent="0.3">
      <c r="A1996" s="35"/>
      <c r="B1996" s="86"/>
      <c r="C1996" s="35"/>
      <c r="D1996" s="35"/>
      <c r="E1996" s="35"/>
      <c r="F1996" s="35"/>
      <c r="G1996" s="35"/>
      <c r="H1996" s="35"/>
      <c r="I1996" s="35"/>
      <c r="J1996" s="35"/>
      <c r="K1996" s="35"/>
      <c r="L1996" s="35"/>
      <c r="M1996" s="35"/>
      <c r="N1996" s="35"/>
      <c r="O1996" s="35"/>
      <c r="P1996" s="35"/>
      <c r="Q1996" s="35"/>
      <c r="R1996" s="35"/>
      <c r="S1996" s="35"/>
      <c r="T1996" s="17">
        <f t="shared" si="4489"/>
        <v>48012</v>
      </c>
      <c r="U1996" s="216">
        <f t="shared" si="4482"/>
        <v>5</v>
      </c>
      <c r="V1996" s="216">
        <f t="shared" si="4489"/>
        <v>1991</v>
      </c>
      <c r="W1996" s="16">
        <f t="shared" si="4496"/>
        <v>5.4547945205479449</v>
      </c>
      <c r="X1996" s="16" t="e">
        <f>IF(Template!$F$7="Linear interpolation",LinInterp($I$5:$I$22,$G$5:$G$22,W1996),CubicSpline($I$5:$I$22,$G$5:$G$22,W1996))</f>
        <v>#VALUE!</v>
      </c>
      <c r="Y1996" s="221" t="e">
        <f t="shared" si="4483"/>
        <v>#VALUE!</v>
      </c>
      <c r="Z1996" s="221" t="e">
        <f>Y1996/PRODUCT($AA$6:AA1995)</f>
        <v>#VALUE!</v>
      </c>
      <c r="AA1996" s="16" t="e">
        <f t="shared" si="4490"/>
        <v>#VALUE!</v>
      </c>
      <c r="AB1996" s="10" t="e">
        <f t="shared" si="4491"/>
        <v>#VALUE!</v>
      </c>
      <c r="AC1996" s="90">
        <f t="shared" si="4484"/>
        <v>1996</v>
      </c>
      <c r="AD1996" s="17">
        <f t="shared" si="4492"/>
        <v>47989</v>
      </c>
      <c r="AE1996" s="16" t="e">
        <f t="shared" si="4485"/>
        <v>#VALUE!</v>
      </c>
      <c r="AF1996" s="10">
        <f ca="1">IFERROR(AVERAGE(INDIRECT("AE"&amp;AC1996-Template!$F$10+1):INDIRECT("AE"&amp;AC1996)),0)</f>
        <v>0</v>
      </c>
      <c r="AG1996" s="35"/>
      <c r="AH1996" s="86"/>
      <c r="AI1996" s="35"/>
      <c r="AJ1996" s="35"/>
      <c r="AK1996" s="35"/>
      <c r="AL1996" s="35"/>
      <c r="AM1996" s="35"/>
      <c r="AN1996" s="35"/>
      <c r="AO1996" s="35"/>
      <c r="AP1996" s="35"/>
      <c r="AQ1996" s="35"/>
      <c r="AR1996" s="35"/>
      <c r="AS1996" s="35"/>
      <c r="AT1996" s="35"/>
      <c r="AU1996" s="35"/>
      <c r="AV1996" s="35"/>
      <c r="AW1996" s="35"/>
      <c r="AX1996" s="35"/>
      <c r="AY1996" s="35"/>
      <c r="AZ1996" s="17">
        <f t="shared" ref="AZ1996" si="4505">AZ1995+1</f>
        <v>48012</v>
      </c>
      <c r="BA1996" s="216">
        <f t="shared" si="4364"/>
        <v>5</v>
      </c>
      <c r="BB1996" s="216">
        <f t="shared" ref="BB1996" si="4506">BB1995+1</f>
        <v>1991</v>
      </c>
      <c r="BC1996" s="16">
        <f t="shared" si="4366"/>
        <v>5.4547945205479449</v>
      </c>
      <c r="BD1996" s="16">
        <f>IF(Template!$F$7="Linear interpolation",LinInterp($AO$5:$AO$18,$AM$5:$AM$18,BC1996),CubicSpline($AO$5:$AO$18,$AM$5:$AM$18,BC1996))</f>
        <v>13.984910191183898</v>
      </c>
      <c r="BE1996" s="221">
        <f t="shared" si="4445"/>
        <v>2.0421642791534818</v>
      </c>
      <c r="BF1996" s="221">
        <f>BE1996/PRODUCT($BG$6:BG1995)</f>
        <v>1.0003834503743767</v>
      </c>
      <c r="BG1996" s="16">
        <f t="shared" si="4367"/>
        <v>1.0003834503743767</v>
      </c>
      <c r="BH1996" s="10">
        <f t="shared" si="4368"/>
        <v>13.995938664749685</v>
      </c>
      <c r="BI1996" s="90"/>
      <c r="BJ1996" s="17">
        <f t="shared" si="4495"/>
        <v>47989</v>
      </c>
      <c r="BK1996" s="16">
        <f t="shared" si="4488"/>
        <v>13.872202278167656</v>
      </c>
      <c r="BL1996" s="10">
        <f ca="1">IFERROR(AVERAGE(INDIRECT("BK"&amp;AC1996-Template!$F$10+1):INDIRECT("BK"&amp;AC1996)),0)</f>
        <v>13.782828740028323</v>
      </c>
      <c r="BM1996" s="35"/>
      <c r="BN1996" s="86"/>
      <c r="BO1996" s="35"/>
      <c r="BP1996" s="35"/>
      <c r="BQ1996" s="35"/>
      <c r="BR1996" s="35"/>
      <c r="BS1996" s="35"/>
      <c r="BT1996" s="35"/>
      <c r="BU1996" s="35"/>
      <c r="BV1996" s="35"/>
      <c r="BW1996" s="35"/>
      <c r="BX1996" s="35"/>
      <c r="BY1996" s="35"/>
      <c r="BZ1996" s="35"/>
      <c r="CA1996" s="35"/>
      <c r="CB1996" s="35"/>
      <c r="CC1996" s="35"/>
      <c r="CD1996" s="35"/>
      <c r="CE1996" s="35"/>
      <c r="CF1996" s="35"/>
      <c r="CG1996" s="35"/>
      <c r="CH1996" s="35"/>
    </row>
    <row r="1997" spans="1:86" ht="15.6" x14ac:dyDescent="0.3">
      <c r="A1997" s="35"/>
      <c r="B1997" s="86"/>
      <c r="C1997" s="35"/>
      <c r="D1997" s="35"/>
      <c r="E1997" s="35"/>
      <c r="F1997" s="35"/>
      <c r="G1997" s="35"/>
      <c r="H1997" s="35"/>
      <c r="I1997" s="35"/>
      <c r="J1997" s="35"/>
      <c r="K1997" s="35"/>
      <c r="L1997" s="35"/>
      <c r="M1997" s="35"/>
      <c r="N1997" s="35"/>
      <c r="O1997" s="35"/>
      <c r="P1997" s="35"/>
      <c r="Q1997" s="35"/>
      <c r="R1997" s="35"/>
      <c r="S1997" s="35"/>
      <c r="T1997" s="17">
        <f t="shared" si="4489"/>
        <v>48013</v>
      </c>
      <c r="U1997" s="216">
        <f t="shared" si="4482"/>
        <v>6</v>
      </c>
      <c r="V1997" s="216">
        <f t="shared" si="4489"/>
        <v>1992</v>
      </c>
      <c r="W1997" s="16">
        <f t="shared" si="4496"/>
        <v>5.4575342465753423</v>
      </c>
      <c r="X1997" s="16" t="e">
        <f>IF(Template!$F$7="Linear interpolation",LinInterp($I$5:$I$22,$G$5:$G$22,W1997),CubicSpline($I$5:$I$22,$G$5:$G$22,W1997))</f>
        <v>#VALUE!</v>
      </c>
      <c r="Y1997" s="221" t="e">
        <f t="shared" si="4483"/>
        <v>#VALUE!</v>
      </c>
      <c r="Z1997" s="221" t="e">
        <f>Y1997/PRODUCT($AA$6:AA1996)</f>
        <v>#VALUE!</v>
      </c>
      <c r="AA1997" s="16" t="e">
        <f t="shared" si="4490"/>
        <v>#VALUE!</v>
      </c>
      <c r="AB1997" s="10" t="e">
        <f t="shared" si="4491"/>
        <v>#VALUE!</v>
      </c>
      <c r="AC1997" s="90">
        <f t="shared" si="4484"/>
        <v>1997</v>
      </c>
      <c r="AD1997" s="17">
        <f t="shared" si="4492"/>
        <v>47990</v>
      </c>
      <c r="AE1997" s="16" t="e">
        <f t="shared" si="4485"/>
        <v>#VALUE!</v>
      </c>
      <c r="AF1997" s="10">
        <f ca="1">IFERROR(AVERAGE(INDIRECT("AE"&amp;AC1997-Template!$F$10+1):INDIRECT("AE"&amp;AC1997)),0)</f>
        <v>0</v>
      </c>
      <c r="AG1997" s="35"/>
      <c r="AH1997" s="86"/>
      <c r="AI1997" s="35"/>
      <c r="AJ1997" s="35"/>
      <c r="AK1997" s="35"/>
      <c r="AL1997" s="35"/>
      <c r="AM1997" s="35"/>
      <c r="AN1997" s="35"/>
      <c r="AO1997" s="35"/>
      <c r="AP1997" s="35"/>
      <c r="AQ1997" s="35"/>
      <c r="AR1997" s="35"/>
      <c r="AS1997" s="35"/>
      <c r="AT1997" s="35"/>
      <c r="AU1997" s="35"/>
      <c r="AV1997" s="35"/>
      <c r="AW1997" s="35"/>
      <c r="AX1997" s="35"/>
      <c r="AY1997" s="35"/>
      <c r="AZ1997" s="17">
        <f t="shared" ref="AZ1997" si="4507">AZ1996+1</f>
        <v>48013</v>
      </c>
      <c r="BA1997" s="216">
        <f t="shared" ref="BA1997:BA2060" si="4508">WEEKDAY(AZ1997,2)</f>
        <v>6</v>
      </c>
      <c r="BB1997" s="216">
        <f t="shared" ref="BB1997" si="4509">BB1996+1</f>
        <v>1992</v>
      </c>
      <c r="BC1997" s="16">
        <f t="shared" ref="BC1997:BC2060" si="4510">YEARFRAC($T$5,AZ1997,3)</f>
        <v>5.4575342465753423</v>
      </c>
      <c r="BD1997" s="16">
        <f>IF(Template!$F$7="Linear interpolation",LinInterp($AO$5:$AO$18,$AM$5:$AM$18,BC1997),CubicSpline($AO$5:$AO$18,$AM$5:$AM$18,BC1997))</f>
        <v>13.985430098747283</v>
      </c>
      <c r="BE1997" s="221">
        <f t="shared" si="4445"/>
        <v>2.0429476232430979</v>
      </c>
      <c r="BF1997" s="221">
        <f>BE1997/PRODUCT($BG$6:BG1996)</f>
        <v>1.0003835852470893</v>
      </c>
      <c r="BG1997" s="16">
        <f t="shared" ref="BG1997:BG2060" si="4511">1+BH1997/365/100</f>
        <v>1.0003834503743767</v>
      </c>
      <c r="BH1997" s="10">
        <f t="shared" ref="BH1997:BH2060" si="4512">IF(OR(BA1997=6,BA1997=7),BH1996,(BF1997-1)*365*100)</f>
        <v>13.995938664749685</v>
      </c>
      <c r="BI1997" s="90"/>
      <c r="BJ1997" s="17">
        <f t="shared" si="4495"/>
        <v>47990</v>
      </c>
      <c r="BK1997" s="16">
        <f t="shared" si="4488"/>
        <v>13.877993468325634</v>
      </c>
      <c r="BL1997" s="10">
        <f ca="1">IFERROR(AVERAGE(INDIRECT("BK"&amp;AC1997-Template!$F$10+1):INDIRECT("BK"&amp;AC1997)),0)</f>
        <v>13.789139592714154</v>
      </c>
      <c r="BM1997" s="35"/>
      <c r="BN1997" s="86"/>
      <c r="BO1997" s="35"/>
      <c r="BP1997" s="35"/>
      <c r="BQ1997" s="35"/>
      <c r="BR1997" s="35"/>
      <c r="BS1997" s="35"/>
      <c r="BT1997" s="35"/>
      <c r="BU1997" s="35"/>
      <c r="BV1997" s="35"/>
      <c r="BW1997" s="35"/>
      <c r="BX1997" s="35"/>
      <c r="BY1997" s="35"/>
      <c r="BZ1997" s="35"/>
      <c r="CA1997" s="35"/>
      <c r="CB1997" s="35"/>
      <c r="CC1997" s="35"/>
      <c r="CD1997" s="35"/>
      <c r="CE1997" s="35"/>
      <c r="CF1997" s="35"/>
      <c r="CG1997" s="35"/>
      <c r="CH1997" s="35"/>
    </row>
    <row r="1998" spans="1:86" ht="15.6" x14ac:dyDescent="0.3">
      <c r="A1998" s="35"/>
      <c r="B1998" s="86"/>
      <c r="C1998" s="35"/>
      <c r="D1998" s="35"/>
      <c r="E1998" s="35"/>
      <c r="F1998" s="35"/>
      <c r="G1998" s="35"/>
      <c r="H1998" s="35"/>
      <c r="I1998" s="35"/>
      <c r="J1998" s="35"/>
      <c r="K1998" s="35"/>
      <c r="L1998" s="35"/>
      <c r="M1998" s="35"/>
      <c r="N1998" s="35"/>
      <c r="O1998" s="35"/>
      <c r="P1998" s="35"/>
      <c r="Q1998" s="35"/>
      <c r="R1998" s="35"/>
      <c r="S1998" s="35"/>
      <c r="T1998" s="17">
        <f t="shared" si="4489"/>
        <v>48014</v>
      </c>
      <c r="U1998" s="216">
        <f t="shared" si="4482"/>
        <v>7</v>
      </c>
      <c r="V1998" s="216">
        <f t="shared" si="4489"/>
        <v>1993</v>
      </c>
      <c r="W1998" s="16">
        <f t="shared" si="4496"/>
        <v>5.4602739726027396</v>
      </c>
      <c r="X1998" s="16" t="e">
        <f>IF(Template!$F$7="Linear interpolation",LinInterp($I$5:$I$22,$G$5:$G$22,W1998),CubicSpline($I$5:$I$22,$G$5:$G$22,W1998))</f>
        <v>#VALUE!</v>
      </c>
      <c r="Y1998" s="221" t="e">
        <f t="shared" si="4483"/>
        <v>#VALUE!</v>
      </c>
      <c r="Z1998" s="221" t="e">
        <f>Y1998/PRODUCT($AA$6:AA1997)</f>
        <v>#VALUE!</v>
      </c>
      <c r="AA1998" s="16" t="e">
        <f t="shared" si="4490"/>
        <v>#VALUE!</v>
      </c>
      <c r="AB1998" s="10" t="e">
        <f t="shared" si="4491"/>
        <v>#VALUE!</v>
      </c>
      <c r="AC1998" s="90">
        <f t="shared" si="4484"/>
        <v>1998</v>
      </c>
      <c r="AD1998" s="17">
        <f t="shared" si="4492"/>
        <v>47991</v>
      </c>
      <c r="AE1998" s="16" t="e">
        <f t="shared" si="4485"/>
        <v>#VALUE!</v>
      </c>
      <c r="AF1998" s="10">
        <f ca="1">IFERROR(AVERAGE(INDIRECT("AE"&amp;AC1998-Template!$F$10+1):INDIRECT("AE"&amp;AC1998)),0)</f>
        <v>0</v>
      </c>
      <c r="AG1998" s="35"/>
      <c r="AH1998" s="86"/>
      <c r="AI1998" s="35"/>
      <c r="AJ1998" s="35"/>
      <c r="AK1998" s="35"/>
      <c r="AL1998" s="35"/>
      <c r="AM1998" s="35"/>
      <c r="AN1998" s="35"/>
      <c r="AO1998" s="35"/>
      <c r="AP1998" s="35"/>
      <c r="AQ1998" s="35"/>
      <c r="AR1998" s="35"/>
      <c r="AS1998" s="35"/>
      <c r="AT1998" s="35"/>
      <c r="AU1998" s="35"/>
      <c r="AV1998" s="35"/>
      <c r="AW1998" s="35"/>
      <c r="AX1998" s="35"/>
      <c r="AY1998" s="35"/>
      <c r="AZ1998" s="17">
        <f t="shared" ref="AZ1998" si="4513">AZ1997+1</f>
        <v>48014</v>
      </c>
      <c r="BA1998" s="216">
        <f t="shared" si="4508"/>
        <v>7</v>
      </c>
      <c r="BB1998" s="216">
        <f t="shared" ref="BB1998" si="4514">BB1997+1</f>
        <v>1993</v>
      </c>
      <c r="BC1998" s="16">
        <f t="shared" si="4510"/>
        <v>5.4602739726027396</v>
      </c>
      <c r="BD1998" s="16">
        <f>IF(Template!$F$7="Linear interpolation",LinInterp($AO$5:$AO$18,$AM$5:$AM$18,BC1998),CubicSpline($AO$5:$AO$18,$AM$5:$AM$18,BC1998))</f>
        <v>13.985952279201518</v>
      </c>
      <c r="BE1998" s="221">
        <f t="shared" si="4445"/>
        <v>2.0437315411765398</v>
      </c>
      <c r="BF1998" s="221">
        <f>BE1998/PRODUCT($BG$6:BG1997)</f>
        <v>1.0003838539287457</v>
      </c>
      <c r="BG1998" s="16">
        <f t="shared" si="4511"/>
        <v>1.0003834503743767</v>
      </c>
      <c r="BH1998" s="10">
        <f t="shared" si="4512"/>
        <v>13.995938664749685</v>
      </c>
      <c r="BI1998" s="90"/>
      <c r="BJ1998" s="17">
        <f t="shared" si="4495"/>
        <v>47991</v>
      </c>
      <c r="BK1998" s="16">
        <f t="shared" si="4488"/>
        <v>13.883747891165644</v>
      </c>
      <c r="BL1998" s="10">
        <f ca="1">IFERROR(AVERAGE(INDIRECT("BK"&amp;AC1998-Template!$F$10+1):INDIRECT("BK"&amp;AC1998)),0)</f>
        <v>13.795414981443177</v>
      </c>
      <c r="BM1998" s="35"/>
      <c r="BN1998" s="86"/>
      <c r="BO1998" s="35"/>
      <c r="BP1998" s="35"/>
      <c r="BQ1998" s="35"/>
      <c r="BR1998" s="35"/>
      <c r="BS1998" s="35"/>
      <c r="BT1998" s="35"/>
      <c r="BU1998" s="35"/>
      <c r="BV1998" s="35"/>
      <c r="BW1998" s="35"/>
      <c r="BX1998" s="35"/>
      <c r="BY1998" s="35"/>
      <c r="BZ1998" s="35"/>
      <c r="CA1998" s="35"/>
      <c r="CB1998" s="35"/>
      <c r="CC1998" s="35"/>
      <c r="CD1998" s="35"/>
      <c r="CE1998" s="35"/>
      <c r="CF1998" s="35"/>
      <c r="CG1998" s="35"/>
      <c r="CH1998" s="35"/>
    </row>
    <row r="1999" spans="1:86" ht="15.6" x14ac:dyDescent="0.3">
      <c r="A1999" s="35"/>
      <c r="B1999" s="86"/>
      <c r="C1999" s="35"/>
      <c r="D1999" s="35"/>
      <c r="E1999" s="35"/>
      <c r="F1999" s="35"/>
      <c r="G1999" s="35"/>
      <c r="H1999" s="35"/>
      <c r="I1999" s="35"/>
      <c r="J1999" s="35"/>
      <c r="K1999" s="35"/>
      <c r="L1999" s="35"/>
      <c r="M1999" s="35"/>
      <c r="N1999" s="35"/>
      <c r="O1999" s="35"/>
      <c r="P1999" s="35"/>
      <c r="Q1999" s="35"/>
      <c r="R1999" s="35"/>
      <c r="S1999" s="35"/>
      <c r="T1999" s="17">
        <f t="shared" si="4489"/>
        <v>48015</v>
      </c>
      <c r="U1999" s="216">
        <f t="shared" si="4482"/>
        <v>1</v>
      </c>
      <c r="V1999" s="216">
        <f t="shared" si="4489"/>
        <v>1994</v>
      </c>
      <c r="W1999" s="16">
        <f t="shared" si="4496"/>
        <v>5.463013698630137</v>
      </c>
      <c r="X1999" s="16" t="e">
        <f>IF(Template!$F$7="Linear interpolation",LinInterp($I$5:$I$22,$G$5:$G$22,W1999),CubicSpline($I$5:$I$22,$G$5:$G$22,W1999))</f>
        <v>#VALUE!</v>
      </c>
      <c r="Y1999" s="221" t="e">
        <f t="shared" si="4483"/>
        <v>#VALUE!</v>
      </c>
      <c r="Z1999" s="221" t="e">
        <f>Y1999/PRODUCT($AA$6:AA1998)</f>
        <v>#VALUE!</v>
      </c>
      <c r="AA1999" s="16" t="e">
        <f t="shared" si="4490"/>
        <v>#VALUE!</v>
      </c>
      <c r="AB1999" s="10" t="e">
        <f t="shared" si="4491"/>
        <v>#VALUE!</v>
      </c>
      <c r="AC1999" s="90">
        <f t="shared" si="4484"/>
        <v>1999</v>
      </c>
      <c r="AD1999" s="17">
        <f t="shared" si="4492"/>
        <v>47992</v>
      </c>
      <c r="AE1999" s="16" t="e">
        <f t="shared" si="4485"/>
        <v>#VALUE!</v>
      </c>
      <c r="AF1999" s="10">
        <f ca="1">IFERROR(AVERAGE(INDIRECT("AE"&amp;AC1999-Template!$F$10+1):INDIRECT("AE"&amp;AC1999)),0)</f>
        <v>0</v>
      </c>
      <c r="AG1999" s="35"/>
      <c r="AH1999" s="86"/>
      <c r="AI1999" s="35"/>
      <c r="AJ1999" s="35"/>
      <c r="AK1999" s="35"/>
      <c r="AL1999" s="35"/>
      <c r="AM1999" s="35"/>
      <c r="AN1999" s="35"/>
      <c r="AO1999" s="35"/>
      <c r="AP1999" s="35"/>
      <c r="AQ1999" s="35"/>
      <c r="AR1999" s="35"/>
      <c r="AS1999" s="35"/>
      <c r="AT1999" s="35"/>
      <c r="AU1999" s="35"/>
      <c r="AV1999" s="35"/>
      <c r="AW1999" s="35"/>
      <c r="AX1999" s="35"/>
      <c r="AY1999" s="35"/>
      <c r="AZ1999" s="17">
        <f t="shared" ref="AZ1999" si="4515">AZ1998+1</f>
        <v>48015</v>
      </c>
      <c r="BA1999" s="216">
        <f t="shared" si="4508"/>
        <v>1</v>
      </c>
      <c r="BB1999" s="216">
        <f t="shared" ref="BB1999" si="4516">BB1998+1</f>
        <v>1994</v>
      </c>
      <c r="BC1999" s="16">
        <f t="shared" si="4510"/>
        <v>5.463013698630137</v>
      </c>
      <c r="BD1999" s="16">
        <f>IF(Template!$F$7="Linear interpolation",LinInterp($AO$5:$AO$18,$AM$5:$AM$18,BC1999),CubicSpline($AO$5:$AO$18,$AM$5:$AM$18,BC1999))</f>
        <v>13.986476706922391</v>
      </c>
      <c r="BE1999" s="221">
        <f t="shared" si="4445"/>
        <v>2.0445160312045787</v>
      </c>
      <c r="BF1999" s="221">
        <f>BE1999/PRODUCT($BG$6:BG1998)</f>
        <v>1.0003842553531812</v>
      </c>
      <c r="BG1999" s="16">
        <f t="shared" si="4511"/>
        <v>1.0003842553531812</v>
      </c>
      <c r="BH1999" s="10">
        <f t="shared" si="4512"/>
        <v>14.025320391114038</v>
      </c>
      <c r="BI1999" s="90"/>
      <c r="BJ1999" s="17">
        <f t="shared" si="4495"/>
        <v>47992</v>
      </c>
      <c r="BK1999" s="16">
        <f t="shared" si="4488"/>
        <v>13.883747891165644</v>
      </c>
      <c r="BL1999" s="10">
        <f ca="1">IFERROR(AVERAGE(INDIRECT("BK"&amp;AC1999-Template!$F$10+1):INDIRECT("BK"&amp;AC1999)),0)</f>
        <v>13.80146423074749</v>
      </c>
      <c r="BM1999" s="35"/>
      <c r="BN1999" s="86"/>
      <c r="BO1999" s="35"/>
      <c r="BP1999" s="35"/>
      <c r="BQ1999" s="35"/>
      <c r="BR1999" s="35"/>
      <c r="BS1999" s="35"/>
      <c r="BT1999" s="35"/>
      <c r="BU1999" s="35"/>
      <c r="BV1999" s="35"/>
      <c r="BW1999" s="35"/>
      <c r="BX1999" s="35"/>
      <c r="BY1999" s="35"/>
      <c r="BZ1999" s="35"/>
      <c r="CA1999" s="35"/>
      <c r="CB1999" s="35"/>
      <c r="CC1999" s="35"/>
      <c r="CD1999" s="35"/>
      <c r="CE1999" s="35"/>
      <c r="CF1999" s="35"/>
      <c r="CG1999" s="35"/>
      <c r="CH1999" s="35"/>
    </row>
    <row r="2000" spans="1:86" ht="15.6" x14ac:dyDescent="0.3">
      <c r="A2000" s="35"/>
      <c r="B2000" s="86"/>
      <c r="C2000" s="35"/>
      <c r="D2000" s="35"/>
      <c r="E2000" s="35"/>
      <c r="F2000" s="35"/>
      <c r="G2000" s="35"/>
      <c r="H2000" s="35"/>
      <c r="I2000" s="35"/>
      <c r="J2000" s="35"/>
      <c r="K2000" s="35"/>
      <c r="L2000" s="35"/>
      <c r="M2000" s="35"/>
      <c r="N2000" s="35"/>
      <c r="O2000" s="35"/>
      <c r="P2000" s="35"/>
      <c r="Q2000" s="35"/>
      <c r="R2000" s="35"/>
      <c r="S2000" s="35"/>
      <c r="T2000" s="17">
        <f t="shared" si="4489"/>
        <v>48016</v>
      </c>
      <c r="U2000" s="216">
        <f t="shared" si="4482"/>
        <v>2</v>
      </c>
      <c r="V2000" s="216">
        <f t="shared" si="4489"/>
        <v>1995</v>
      </c>
      <c r="W2000" s="16">
        <f t="shared" si="4496"/>
        <v>5.4657534246575343</v>
      </c>
      <c r="X2000" s="16" t="e">
        <f>IF(Template!$F$7="Linear interpolation",LinInterp($I$5:$I$22,$G$5:$G$22,W2000),CubicSpline($I$5:$I$22,$G$5:$G$22,W2000))</f>
        <v>#VALUE!</v>
      </c>
      <c r="Y2000" s="221" t="e">
        <f t="shared" si="4483"/>
        <v>#VALUE!</v>
      </c>
      <c r="Z2000" s="221" t="e">
        <f>Y2000/PRODUCT($AA$6:AA1999)</f>
        <v>#VALUE!</v>
      </c>
      <c r="AA2000" s="16" t="e">
        <f t="shared" si="4490"/>
        <v>#VALUE!</v>
      </c>
      <c r="AB2000" s="10" t="e">
        <f t="shared" si="4491"/>
        <v>#VALUE!</v>
      </c>
      <c r="AC2000" s="90">
        <f t="shared" si="4484"/>
        <v>2000</v>
      </c>
      <c r="AD2000" s="17">
        <f t="shared" si="4492"/>
        <v>47993</v>
      </c>
      <c r="AE2000" s="16" t="e">
        <f t="shared" si="4485"/>
        <v>#VALUE!</v>
      </c>
      <c r="AF2000" s="10">
        <f ca="1">IFERROR(AVERAGE(INDIRECT("AE"&amp;AC2000-Template!$F$10+1):INDIRECT("AE"&amp;AC2000)),0)</f>
        <v>0</v>
      </c>
      <c r="AG2000" s="35"/>
      <c r="AH2000" s="86"/>
      <c r="AI2000" s="35"/>
      <c r="AJ2000" s="35"/>
      <c r="AK2000" s="35"/>
      <c r="AL2000" s="35"/>
      <c r="AM2000" s="35"/>
      <c r="AN2000" s="35"/>
      <c r="AO2000" s="35"/>
      <c r="AP2000" s="35"/>
      <c r="AQ2000" s="35"/>
      <c r="AR2000" s="35"/>
      <c r="AS2000" s="35"/>
      <c r="AT2000" s="35"/>
      <c r="AU2000" s="35"/>
      <c r="AV2000" s="35"/>
      <c r="AW2000" s="35"/>
      <c r="AX2000" s="35"/>
      <c r="AY2000" s="35"/>
      <c r="AZ2000" s="17">
        <f t="shared" ref="AZ2000" si="4517">AZ1999+1</f>
        <v>48016</v>
      </c>
      <c r="BA2000" s="216">
        <f t="shared" si="4508"/>
        <v>2</v>
      </c>
      <c r="BB2000" s="216">
        <f t="shared" ref="BB2000" si="4518">BB1999+1</f>
        <v>1995</v>
      </c>
      <c r="BC2000" s="16">
        <f t="shared" si="4510"/>
        <v>5.4657534246575343</v>
      </c>
      <c r="BD2000" s="16">
        <f>IF(Template!$F$7="Linear interpolation",LinInterp($AO$5:$AO$18,$AM$5:$AM$18,BC2000),CubicSpline($AO$5:$AO$18,$AM$5:$AM$18,BC2000))</f>
        <v>13.987003356285689</v>
      </c>
      <c r="BE2000" s="221">
        <f t="shared" si="4445"/>
        <v>2.0453010915700203</v>
      </c>
      <c r="BF2000" s="221">
        <f>BE2000/PRODUCT($BG$6:BG1999)</f>
        <v>1.0003839834725967</v>
      </c>
      <c r="BG2000" s="16">
        <f t="shared" si="4511"/>
        <v>1.0003839834725967</v>
      </c>
      <c r="BH2000" s="10">
        <f t="shared" si="4512"/>
        <v>14.015396749780141</v>
      </c>
      <c r="BI2000" s="90"/>
      <c r="BJ2000" s="17">
        <f t="shared" si="4495"/>
        <v>47993</v>
      </c>
      <c r="BK2000" s="16">
        <f t="shared" si="4488"/>
        <v>13.883747891165644</v>
      </c>
      <c r="BL2000" s="10">
        <f ca="1">IFERROR(AVERAGE(INDIRECT("BK"&amp;AC2000-Template!$F$10+1):INDIRECT("BK"&amp;AC2000)),0)</f>
        <v>13.807288482261757</v>
      </c>
      <c r="BM2000" s="35"/>
      <c r="BN2000" s="86"/>
      <c r="BO2000" s="35"/>
      <c r="BP2000" s="35"/>
      <c r="BQ2000" s="35"/>
      <c r="BR2000" s="35"/>
      <c r="BS2000" s="35"/>
      <c r="BT2000" s="35"/>
      <c r="BU2000" s="35"/>
      <c r="BV2000" s="35"/>
      <c r="BW2000" s="35"/>
      <c r="BX2000" s="35"/>
      <c r="BY2000" s="35"/>
      <c r="BZ2000" s="35"/>
      <c r="CA2000" s="35"/>
      <c r="CB2000" s="35"/>
      <c r="CC2000" s="35"/>
      <c r="CD2000" s="35"/>
      <c r="CE2000" s="35"/>
      <c r="CF2000" s="35"/>
      <c r="CG2000" s="35"/>
      <c r="CH2000" s="35"/>
    </row>
    <row r="2001" spans="1:86" ht="15.6" x14ac:dyDescent="0.3">
      <c r="A2001" s="35"/>
      <c r="B2001" s="86"/>
      <c r="C2001" s="35"/>
      <c r="D2001" s="35"/>
      <c r="E2001" s="35"/>
      <c r="F2001" s="35"/>
      <c r="G2001" s="35"/>
      <c r="H2001" s="35"/>
      <c r="I2001" s="35"/>
      <c r="J2001" s="35"/>
      <c r="K2001" s="35"/>
      <c r="L2001" s="35"/>
      <c r="M2001" s="35"/>
      <c r="N2001" s="35"/>
      <c r="O2001" s="35"/>
      <c r="P2001" s="35"/>
      <c r="Q2001" s="35"/>
      <c r="R2001" s="35"/>
      <c r="S2001" s="35"/>
      <c r="T2001" s="17">
        <f t="shared" si="4489"/>
        <v>48017</v>
      </c>
      <c r="U2001" s="216">
        <f t="shared" si="4482"/>
        <v>3</v>
      </c>
      <c r="V2001" s="216">
        <f t="shared" si="4489"/>
        <v>1996</v>
      </c>
      <c r="W2001" s="16">
        <f t="shared" si="4496"/>
        <v>5.4684931506849317</v>
      </c>
      <c r="X2001" s="16" t="e">
        <f>IF(Template!$F$7="Linear interpolation",LinInterp($I$5:$I$22,$G$5:$G$22,W2001),CubicSpline($I$5:$I$22,$G$5:$G$22,W2001))</f>
        <v>#VALUE!</v>
      </c>
      <c r="Y2001" s="221" t="e">
        <f t="shared" si="4483"/>
        <v>#VALUE!</v>
      </c>
      <c r="Z2001" s="221" t="e">
        <f>Y2001/PRODUCT($AA$6:AA2000)</f>
        <v>#VALUE!</v>
      </c>
      <c r="AA2001" s="16" t="e">
        <f t="shared" si="4490"/>
        <v>#VALUE!</v>
      </c>
      <c r="AB2001" s="10" t="e">
        <f t="shared" si="4491"/>
        <v>#VALUE!</v>
      </c>
      <c r="AC2001" s="90">
        <f t="shared" si="4484"/>
        <v>2001</v>
      </c>
      <c r="AD2001" s="17">
        <f t="shared" si="4492"/>
        <v>47994</v>
      </c>
      <c r="AE2001" s="16" t="e">
        <f t="shared" si="4485"/>
        <v>#VALUE!</v>
      </c>
      <c r="AF2001" s="10">
        <f ca="1">IFERROR(AVERAGE(INDIRECT("AE"&amp;AC2001-Template!$F$10+1):INDIRECT("AE"&amp;AC2001)),0)</f>
        <v>0</v>
      </c>
      <c r="AG2001" s="35"/>
      <c r="AH2001" s="86"/>
      <c r="AI2001" s="35"/>
      <c r="AJ2001" s="35"/>
      <c r="AK2001" s="35"/>
      <c r="AL2001" s="35"/>
      <c r="AM2001" s="35"/>
      <c r="AN2001" s="35"/>
      <c r="AO2001" s="35"/>
      <c r="AP2001" s="35"/>
      <c r="AQ2001" s="35"/>
      <c r="AR2001" s="35"/>
      <c r="AS2001" s="35"/>
      <c r="AT2001" s="35"/>
      <c r="AU2001" s="35"/>
      <c r="AV2001" s="35"/>
      <c r="AW2001" s="35"/>
      <c r="AX2001" s="35"/>
      <c r="AY2001" s="35"/>
      <c r="AZ2001" s="17">
        <f t="shared" ref="AZ2001" si="4519">AZ2000+1</f>
        <v>48017</v>
      </c>
      <c r="BA2001" s="216">
        <f t="shared" si="4508"/>
        <v>3</v>
      </c>
      <c r="BB2001" s="216">
        <f t="shared" ref="BB2001" si="4520">BB2000+1</f>
        <v>1996</v>
      </c>
      <c r="BC2001" s="16">
        <f t="shared" si="4510"/>
        <v>5.4684931506849317</v>
      </c>
      <c r="BD2001" s="16">
        <f>IF(Template!$F$7="Linear interpolation",LinInterp($AO$5:$AO$18,$AM$5:$AM$18,BC2001),CubicSpline($AO$5:$AO$18,$AM$5:$AM$18,BC2001))</f>
        <v>13.987532201667198</v>
      </c>
      <c r="BE2001" s="221">
        <f t="shared" si="4445"/>
        <v>2.046086720507692</v>
      </c>
      <c r="BF2001" s="221">
        <f>BE2001/PRODUCT($BG$6:BG2000)</f>
        <v>1.0003841140753846</v>
      </c>
      <c r="BG2001" s="16">
        <f t="shared" si="4511"/>
        <v>1.0003841140753846</v>
      </c>
      <c r="BH2001" s="10">
        <f t="shared" si="4512"/>
        <v>14.020163751539139</v>
      </c>
      <c r="BI2001" s="90"/>
      <c r="BJ2001" s="17">
        <f t="shared" si="4495"/>
        <v>47994</v>
      </c>
      <c r="BK2001" s="16">
        <f t="shared" si="4488"/>
        <v>13.917905418613374</v>
      </c>
      <c r="BL2001" s="10">
        <f ca="1">IFERROR(AVERAGE(INDIRECT("BK"&amp;AC2001-Template!$F$10+1):INDIRECT("BK"&amp;AC2001)),0)</f>
        <v>13.814251318024285</v>
      </c>
      <c r="BM2001" s="35"/>
      <c r="BN2001" s="86"/>
      <c r="BO2001" s="35"/>
      <c r="BP2001" s="35"/>
      <c r="BQ2001" s="35"/>
      <c r="BR2001" s="35"/>
      <c r="BS2001" s="35"/>
      <c r="BT2001" s="35"/>
      <c r="BU2001" s="35"/>
      <c r="BV2001" s="35"/>
      <c r="BW2001" s="35"/>
      <c r="BX2001" s="35"/>
      <c r="BY2001" s="35"/>
      <c r="BZ2001" s="35"/>
      <c r="CA2001" s="35"/>
      <c r="CB2001" s="35"/>
      <c r="CC2001" s="35"/>
      <c r="CD2001" s="35"/>
      <c r="CE2001" s="35"/>
      <c r="CF2001" s="35"/>
      <c r="CG2001" s="35"/>
      <c r="CH2001" s="35"/>
    </row>
    <row r="2002" spans="1:86" ht="15.6" x14ac:dyDescent="0.3">
      <c r="A2002" s="35"/>
      <c r="B2002" s="86"/>
      <c r="C2002" s="35"/>
      <c r="D2002" s="35"/>
      <c r="E2002" s="35"/>
      <c r="F2002" s="35"/>
      <c r="G2002" s="35"/>
      <c r="H2002" s="35"/>
      <c r="I2002" s="35"/>
      <c r="J2002" s="35"/>
      <c r="K2002" s="35"/>
      <c r="L2002" s="35"/>
      <c r="M2002" s="35"/>
      <c r="N2002" s="35"/>
      <c r="O2002" s="35"/>
      <c r="P2002" s="35"/>
      <c r="Q2002" s="35"/>
      <c r="R2002" s="35"/>
      <c r="S2002" s="35"/>
      <c r="T2002" s="17">
        <f t="shared" si="4489"/>
        <v>48018</v>
      </c>
      <c r="U2002" s="216">
        <f t="shared" si="4482"/>
        <v>4</v>
      </c>
      <c r="V2002" s="216">
        <f t="shared" si="4489"/>
        <v>1997</v>
      </c>
      <c r="W2002" s="16">
        <f t="shared" si="4496"/>
        <v>5.4712328767123291</v>
      </c>
      <c r="X2002" s="16" t="e">
        <f>IF(Template!$F$7="Linear interpolation",LinInterp($I$5:$I$22,$G$5:$G$22,W2002),CubicSpline($I$5:$I$22,$G$5:$G$22,W2002))</f>
        <v>#VALUE!</v>
      </c>
      <c r="Y2002" s="221" t="e">
        <f t="shared" si="4483"/>
        <v>#VALUE!</v>
      </c>
      <c r="Z2002" s="221" t="e">
        <f>Y2002/PRODUCT($AA$6:AA2001)</f>
        <v>#VALUE!</v>
      </c>
      <c r="AA2002" s="16" t="e">
        <f t="shared" si="4490"/>
        <v>#VALUE!</v>
      </c>
      <c r="AB2002" s="10" t="e">
        <f t="shared" si="4491"/>
        <v>#VALUE!</v>
      </c>
      <c r="AC2002" s="90">
        <f t="shared" si="4484"/>
        <v>2002</v>
      </c>
      <c r="AD2002" s="17">
        <f t="shared" si="4492"/>
        <v>47995</v>
      </c>
      <c r="AE2002" s="16" t="e">
        <f t="shared" si="4485"/>
        <v>#VALUE!</v>
      </c>
      <c r="AF2002" s="10">
        <f ca="1">IFERROR(AVERAGE(INDIRECT("AE"&amp;AC2002-Template!$F$10+1):INDIRECT("AE"&amp;AC2002)),0)</f>
        <v>0</v>
      </c>
      <c r="AG2002" s="35"/>
      <c r="AH2002" s="86"/>
      <c r="AI2002" s="35"/>
      <c r="AJ2002" s="35"/>
      <c r="AK2002" s="35"/>
      <c r="AL2002" s="35"/>
      <c r="AM2002" s="35"/>
      <c r="AN2002" s="35"/>
      <c r="AO2002" s="35"/>
      <c r="AP2002" s="35"/>
      <c r="AQ2002" s="35"/>
      <c r="AR2002" s="35"/>
      <c r="AS2002" s="35"/>
      <c r="AT2002" s="35"/>
      <c r="AU2002" s="35"/>
      <c r="AV2002" s="35"/>
      <c r="AW2002" s="35"/>
      <c r="AX2002" s="35"/>
      <c r="AY2002" s="35"/>
      <c r="AZ2002" s="17">
        <f t="shared" ref="AZ2002" si="4521">AZ2001+1</f>
        <v>48018</v>
      </c>
      <c r="BA2002" s="216">
        <f t="shared" si="4508"/>
        <v>4</v>
      </c>
      <c r="BB2002" s="216">
        <f t="shared" ref="BB2002" si="4522">BB2001+1</f>
        <v>1997</v>
      </c>
      <c r="BC2002" s="16">
        <f t="shared" si="4510"/>
        <v>5.4712328767123291</v>
      </c>
      <c r="BD2002" s="16">
        <f>IF(Template!$F$7="Linear interpolation",LinInterp($AO$5:$AO$18,$AM$5:$AM$18,BC2002),CubicSpline($AO$5:$AO$18,$AM$5:$AM$18,BC2002))</f>
        <v>13.988063217442708</v>
      </c>
      <c r="BE2002" s="221">
        <f t="shared" si="4445"/>
        <v>2.0468729162444297</v>
      </c>
      <c r="BF2002" s="221">
        <f>BE2002/PRODUCT($BG$6:BG2001)</f>
        <v>1.0003842436045636</v>
      </c>
      <c r="BG2002" s="16">
        <f t="shared" si="4511"/>
        <v>1.0003842436045636</v>
      </c>
      <c r="BH2002" s="10">
        <f t="shared" si="4512"/>
        <v>14.024891566570385</v>
      </c>
      <c r="BI2002" s="90"/>
      <c r="BJ2002" s="17">
        <f t="shared" si="4495"/>
        <v>47995</v>
      </c>
      <c r="BK2002" s="16">
        <f t="shared" si="4488"/>
        <v>13.906396114414022</v>
      </c>
      <c r="BL2002" s="10">
        <f ca="1">IFERROR(AVERAGE(INDIRECT("BK"&amp;AC2002-Template!$F$10+1):INDIRECT("BK"&amp;AC2002)),0)</f>
        <v>13.820830510313497</v>
      </c>
      <c r="BM2002" s="35"/>
      <c r="BN2002" s="86"/>
      <c r="BO2002" s="35"/>
      <c r="BP2002" s="35"/>
      <c r="BQ2002" s="35"/>
      <c r="BR2002" s="35"/>
      <c r="BS2002" s="35"/>
      <c r="BT2002" s="35"/>
      <c r="BU2002" s="35"/>
      <c r="BV2002" s="35"/>
      <c r="BW2002" s="35"/>
      <c r="BX2002" s="35"/>
      <c r="BY2002" s="35"/>
      <c r="BZ2002" s="35"/>
      <c r="CA2002" s="35"/>
      <c r="CB2002" s="35"/>
      <c r="CC2002" s="35"/>
      <c r="CD2002" s="35"/>
      <c r="CE2002" s="35"/>
      <c r="CF2002" s="35"/>
      <c r="CG2002" s="35"/>
      <c r="CH2002" s="35"/>
    </row>
    <row r="2003" spans="1:86" ht="15.6" x14ac:dyDescent="0.3">
      <c r="A2003" s="35"/>
      <c r="B2003" s="86"/>
      <c r="C2003" s="35"/>
      <c r="D2003" s="35"/>
      <c r="E2003" s="35"/>
      <c r="F2003" s="35"/>
      <c r="G2003" s="35"/>
      <c r="H2003" s="35"/>
      <c r="I2003" s="35"/>
      <c r="J2003" s="35"/>
      <c r="K2003" s="35"/>
      <c r="L2003" s="35"/>
      <c r="M2003" s="35"/>
      <c r="N2003" s="35"/>
      <c r="O2003" s="35"/>
      <c r="P2003" s="35"/>
      <c r="Q2003" s="35"/>
      <c r="R2003" s="35"/>
      <c r="S2003" s="35"/>
      <c r="T2003" s="17">
        <f t="shared" si="4489"/>
        <v>48019</v>
      </c>
      <c r="U2003" s="216">
        <f t="shared" si="4482"/>
        <v>5</v>
      </c>
      <c r="V2003" s="216">
        <f t="shared" si="4489"/>
        <v>1998</v>
      </c>
      <c r="W2003" s="16">
        <f t="shared" si="4496"/>
        <v>5.4739726027397264</v>
      </c>
      <c r="X2003" s="16" t="e">
        <f>IF(Template!$F$7="Linear interpolation",LinInterp($I$5:$I$22,$G$5:$G$22,W2003),CubicSpline($I$5:$I$22,$G$5:$G$22,W2003))</f>
        <v>#VALUE!</v>
      </c>
      <c r="Y2003" s="221" t="e">
        <f t="shared" si="4483"/>
        <v>#VALUE!</v>
      </c>
      <c r="Z2003" s="221" t="e">
        <f>Y2003/PRODUCT($AA$6:AA2002)</f>
        <v>#VALUE!</v>
      </c>
      <c r="AA2003" s="16" t="e">
        <f t="shared" si="4490"/>
        <v>#VALUE!</v>
      </c>
      <c r="AB2003" s="10" t="e">
        <f t="shared" si="4491"/>
        <v>#VALUE!</v>
      </c>
      <c r="AC2003" s="90">
        <f t="shared" si="4484"/>
        <v>2003</v>
      </c>
      <c r="AD2003" s="17">
        <f t="shared" si="4492"/>
        <v>47996</v>
      </c>
      <c r="AE2003" s="16" t="e">
        <f t="shared" si="4485"/>
        <v>#VALUE!</v>
      </c>
      <c r="AF2003" s="10">
        <f ca="1">IFERROR(AVERAGE(INDIRECT("AE"&amp;AC2003-Template!$F$10+1):INDIRECT("AE"&amp;AC2003)),0)</f>
        <v>0</v>
      </c>
      <c r="AG2003" s="35"/>
      <c r="AH2003" s="86"/>
      <c r="AI2003" s="35"/>
      <c r="AJ2003" s="35"/>
      <c r="AK2003" s="35"/>
      <c r="AL2003" s="35"/>
      <c r="AM2003" s="35"/>
      <c r="AN2003" s="35"/>
      <c r="AO2003" s="35"/>
      <c r="AP2003" s="35"/>
      <c r="AQ2003" s="35"/>
      <c r="AR2003" s="35"/>
      <c r="AS2003" s="35"/>
      <c r="AT2003" s="35"/>
      <c r="AU2003" s="35"/>
      <c r="AV2003" s="35"/>
      <c r="AW2003" s="35"/>
      <c r="AX2003" s="35"/>
      <c r="AY2003" s="35"/>
      <c r="AZ2003" s="17">
        <f t="shared" ref="AZ2003" si="4523">AZ2002+1</f>
        <v>48019</v>
      </c>
      <c r="BA2003" s="216">
        <f t="shared" si="4508"/>
        <v>5</v>
      </c>
      <c r="BB2003" s="216">
        <f t="shared" ref="BB2003" si="4524">BB2002+1</f>
        <v>1998</v>
      </c>
      <c r="BC2003" s="16">
        <f t="shared" si="4510"/>
        <v>5.4739726027397264</v>
      </c>
      <c r="BD2003" s="16">
        <f>IF(Template!$F$7="Linear interpolation",LinInterp($AO$5:$AO$18,$AM$5:$AM$18,BC2003),CubicSpline($AO$5:$AO$18,$AM$5:$AM$18,BC2003))</f>
        <v>13.988596377988001</v>
      </c>
      <c r="BE2003" s="221">
        <f t="shared" si="4445"/>
        <v>2.0476596769990607</v>
      </c>
      <c r="BF2003" s="221">
        <f>BE2003/PRODUCT($BG$6:BG2002)</f>
        <v>1.0003843720576824</v>
      </c>
      <c r="BG2003" s="16">
        <f t="shared" si="4511"/>
        <v>1.0003843720576824</v>
      </c>
      <c r="BH2003" s="10">
        <f t="shared" si="4512"/>
        <v>14.029580105406891</v>
      </c>
      <c r="BI2003" s="90"/>
      <c r="BJ2003" s="17">
        <f t="shared" si="4495"/>
        <v>47996</v>
      </c>
      <c r="BK2003" s="16">
        <f t="shared" si="4488"/>
        <v>13.911965354582723</v>
      </c>
      <c r="BL2003" s="10">
        <f ca="1">IFERROR(AVERAGE(INDIRECT("BK"&amp;AC2003-Template!$F$10+1):INDIRECT("BK"&amp;AC2003)),0)</f>
        <v>13.826256818121555</v>
      </c>
      <c r="BM2003" s="35"/>
      <c r="BN2003" s="86"/>
      <c r="BO2003" s="35"/>
      <c r="BP2003" s="35"/>
      <c r="BQ2003" s="35"/>
      <c r="BR2003" s="35"/>
      <c r="BS2003" s="35"/>
      <c r="BT2003" s="35"/>
      <c r="BU2003" s="35"/>
      <c r="BV2003" s="35"/>
      <c r="BW2003" s="35"/>
      <c r="BX2003" s="35"/>
      <c r="BY2003" s="35"/>
      <c r="BZ2003" s="35"/>
      <c r="CA2003" s="35"/>
      <c r="CB2003" s="35"/>
      <c r="CC2003" s="35"/>
      <c r="CD2003" s="35"/>
      <c r="CE2003" s="35"/>
      <c r="CF2003" s="35"/>
      <c r="CG2003" s="35"/>
      <c r="CH2003" s="35"/>
    </row>
    <row r="2004" spans="1:86" ht="15.6" x14ac:dyDescent="0.3">
      <c r="A2004" s="35"/>
      <c r="B2004" s="86"/>
      <c r="C2004" s="35"/>
      <c r="D2004" s="35"/>
      <c r="E2004" s="35"/>
      <c r="F2004" s="35"/>
      <c r="G2004" s="35"/>
      <c r="H2004" s="35"/>
      <c r="I2004" s="35"/>
      <c r="J2004" s="35"/>
      <c r="K2004" s="35"/>
      <c r="L2004" s="35"/>
      <c r="M2004" s="35"/>
      <c r="N2004" s="35"/>
      <c r="O2004" s="35"/>
      <c r="P2004" s="35"/>
      <c r="Q2004" s="35"/>
      <c r="R2004" s="35"/>
      <c r="S2004" s="35"/>
      <c r="T2004" s="17">
        <f t="shared" si="4489"/>
        <v>48020</v>
      </c>
      <c r="U2004" s="216">
        <f t="shared" si="4482"/>
        <v>6</v>
      </c>
      <c r="V2004" s="216">
        <f t="shared" si="4489"/>
        <v>1999</v>
      </c>
      <c r="W2004" s="16">
        <f t="shared" si="4496"/>
        <v>5.4767123287671229</v>
      </c>
      <c r="X2004" s="16" t="e">
        <f>IF(Template!$F$7="Linear interpolation",LinInterp($I$5:$I$22,$G$5:$G$22,W2004),CubicSpline($I$5:$I$22,$G$5:$G$22,W2004))</f>
        <v>#VALUE!</v>
      </c>
      <c r="Y2004" s="221" t="e">
        <f t="shared" si="4483"/>
        <v>#VALUE!</v>
      </c>
      <c r="Z2004" s="221" t="e">
        <f>Y2004/PRODUCT($AA$6:AA2003)</f>
        <v>#VALUE!</v>
      </c>
      <c r="AA2004" s="16" t="e">
        <f t="shared" si="4490"/>
        <v>#VALUE!</v>
      </c>
      <c r="AB2004" s="10" t="e">
        <f t="shared" si="4491"/>
        <v>#VALUE!</v>
      </c>
      <c r="AC2004" s="90">
        <f t="shared" si="4484"/>
        <v>2004</v>
      </c>
      <c r="AD2004" s="17">
        <f t="shared" si="4492"/>
        <v>47997</v>
      </c>
      <c r="AE2004" s="16" t="e">
        <f t="shared" si="4485"/>
        <v>#VALUE!</v>
      </c>
      <c r="AF2004" s="10">
        <f ca="1">IFERROR(AVERAGE(INDIRECT("AE"&amp;AC2004-Template!$F$10+1):INDIRECT("AE"&amp;AC2004)),0)</f>
        <v>0</v>
      </c>
      <c r="AG2004" s="35"/>
      <c r="AH2004" s="86"/>
      <c r="AI2004" s="35"/>
      <c r="AJ2004" s="35"/>
      <c r="AK2004" s="35"/>
      <c r="AL2004" s="35"/>
      <c r="AM2004" s="35"/>
      <c r="AN2004" s="35"/>
      <c r="AO2004" s="35"/>
      <c r="AP2004" s="35"/>
      <c r="AQ2004" s="35"/>
      <c r="AR2004" s="35"/>
      <c r="AS2004" s="35"/>
      <c r="AT2004" s="35"/>
      <c r="AU2004" s="35"/>
      <c r="AV2004" s="35"/>
      <c r="AW2004" s="35"/>
      <c r="AX2004" s="35"/>
      <c r="AY2004" s="35"/>
      <c r="AZ2004" s="17">
        <f t="shared" ref="AZ2004" si="4525">AZ2003+1</f>
        <v>48020</v>
      </c>
      <c r="BA2004" s="216">
        <f t="shared" si="4508"/>
        <v>6</v>
      </c>
      <c r="BB2004" s="216">
        <f t="shared" ref="BB2004" si="4526">BB2003+1</f>
        <v>1999</v>
      </c>
      <c r="BC2004" s="16">
        <f t="shared" si="4510"/>
        <v>5.4767123287671229</v>
      </c>
      <c r="BD2004" s="16">
        <f>IF(Template!$F$7="Linear interpolation",LinInterp($AO$5:$AO$18,$AM$5:$AM$18,BC2004),CubicSpline($AO$5:$AO$18,$AM$5:$AM$18,BC2004))</f>
        <v>13.989131657678865</v>
      </c>
      <c r="BE2004" s="221">
        <f t="shared" si="4445"/>
        <v>2.048447000982391</v>
      </c>
      <c r="BF2004" s="221">
        <f>BE2004/PRODUCT($BG$6:BG2003)</f>
        <v>1.0003844994322906</v>
      </c>
      <c r="BG2004" s="16">
        <f t="shared" si="4511"/>
        <v>1.0003843720576824</v>
      </c>
      <c r="BH2004" s="10">
        <f t="shared" si="4512"/>
        <v>14.029580105406891</v>
      </c>
      <c r="BI2004" s="90"/>
      <c r="BJ2004" s="17">
        <f t="shared" si="4495"/>
        <v>47997</v>
      </c>
      <c r="BK2004" s="16">
        <f t="shared" si="4488"/>
        <v>13.917497289034909</v>
      </c>
      <c r="BL2004" s="10">
        <f ca="1">IFERROR(AVERAGE(INDIRECT("BK"&amp;AC2004-Template!$F$10+1):INDIRECT("BK"&amp;AC2004)),0)</f>
        <v>13.832317534794623</v>
      </c>
      <c r="BM2004" s="35"/>
      <c r="BN2004" s="86"/>
      <c r="BO2004" s="35"/>
      <c r="BP2004" s="35"/>
      <c r="BQ2004" s="35"/>
      <c r="BR2004" s="35"/>
      <c r="BS2004" s="35"/>
      <c r="BT2004" s="35"/>
      <c r="BU2004" s="35"/>
      <c r="BV2004" s="35"/>
      <c r="BW2004" s="35"/>
      <c r="BX2004" s="35"/>
      <c r="BY2004" s="35"/>
      <c r="BZ2004" s="35"/>
      <c r="CA2004" s="35"/>
      <c r="CB2004" s="35"/>
      <c r="CC2004" s="35"/>
      <c r="CD2004" s="35"/>
      <c r="CE2004" s="35"/>
      <c r="CF2004" s="35"/>
      <c r="CG2004" s="35"/>
      <c r="CH2004" s="35"/>
    </row>
    <row r="2005" spans="1:86" ht="15.6" x14ac:dyDescent="0.3">
      <c r="A2005" s="35"/>
      <c r="B2005" s="86"/>
      <c r="C2005" s="35"/>
      <c r="D2005" s="35"/>
      <c r="E2005" s="35"/>
      <c r="F2005" s="35"/>
      <c r="G2005" s="35"/>
      <c r="H2005" s="35"/>
      <c r="I2005" s="35"/>
      <c r="J2005" s="35"/>
      <c r="K2005" s="35"/>
      <c r="L2005" s="35"/>
      <c r="M2005" s="35"/>
      <c r="N2005" s="35"/>
      <c r="O2005" s="35"/>
      <c r="P2005" s="35"/>
      <c r="Q2005" s="35"/>
      <c r="R2005" s="35"/>
      <c r="S2005" s="35"/>
      <c r="T2005" s="17">
        <f t="shared" si="4489"/>
        <v>48021</v>
      </c>
      <c r="U2005" s="216">
        <f t="shared" si="4482"/>
        <v>7</v>
      </c>
      <c r="V2005" s="216">
        <f t="shared" si="4489"/>
        <v>2000</v>
      </c>
      <c r="W2005" s="16">
        <f t="shared" si="4496"/>
        <v>5.4794520547945202</v>
      </c>
      <c r="X2005" s="16" t="e">
        <f>IF(Template!$F$7="Linear interpolation",LinInterp($I$5:$I$22,$G$5:$G$22,W2005),CubicSpline($I$5:$I$22,$G$5:$G$22,W2005))</f>
        <v>#VALUE!</v>
      </c>
      <c r="Y2005" s="221" t="e">
        <f t="shared" si="4483"/>
        <v>#VALUE!</v>
      </c>
      <c r="Z2005" s="221" t="e">
        <f>Y2005/PRODUCT($AA$6:AA2004)</f>
        <v>#VALUE!</v>
      </c>
      <c r="AA2005" s="16" t="e">
        <f t="shared" si="4490"/>
        <v>#VALUE!</v>
      </c>
      <c r="AB2005" s="10" t="e">
        <f t="shared" si="4491"/>
        <v>#VALUE!</v>
      </c>
      <c r="AC2005" s="90">
        <f t="shared" si="4484"/>
        <v>2005</v>
      </c>
      <c r="AD2005" s="17">
        <f t="shared" si="4492"/>
        <v>47998</v>
      </c>
      <c r="AE2005" s="16" t="e">
        <f t="shared" si="4485"/>
        <v>#VALUE!</v>
      </c>
      <c r="AF2005" s="10">
        <f ca="1">IFERROR(AVERAGE(INDIRECT("AE"&amp;AC2005-Template!$F$10+1):INDIRECT("AE"&amp;AC2005)),0)</f>
        <v>0</v>
      </c>
      <c r="AG2005" s="35"/>
      <c r="AH2005" s="86"/>
      <c r="AI2005" s="35"/>
      <c r="AJ2005" s="35"/>
      <c r="AK2005" s="35"/>
      <c r="AL2005" s="35"/>
      <c r="AM2005" s="35"/>
      <c r="AN2005" s="35"/>
      <c r="AO2005" s="35"/>
      <c r="AP2005" s="35"/>
      <c r="AQ2005" s="35"/>
      <c r="AR2005" s="35"/>
      <c r="AS2005" s="35"/>
      <c r="AT2005" s="35"/>
      <c r="AU2005" s="35"/>
      <c r="AV2005" s="35"/>
      <c r="AW2005" s="35"/>
      <c r="AX2005" s="35"/>
      <c r="AY2005" s="35"/>
      <c r="AZ2005" s="17">
        <f t="shared" ref="AZ2005" si="4527">AZ2004+1</f>
        <v>48021</v>
      </c>
      <c r="BA2005" s="216">
        <f t="shared" si="4508"/>
        <v>7</v>
      </c>
      <c r="BB2005" s="216">
        <f t="shared" ref="BB2005" si="4528">BB2004+1</f>
        <v>2000</v>
      </c>
      <c r="BC2005" s="16">
        <f t="shared" si="4510"/>
        <v>5.4794520547945202</v>
      </c>
      <c r="BD2005" s="16">
        <f>IF(Template!$F$7="Linear interpolation",LinInterp($AO$5:$AO$18,$AM$5:$AM$18,BC2005),CubicSpline($AO$5:$AO$18,$AM$5:$AM$18,BC2005))</f>
        <v>13.98966903089109</v>
      </c>
      <c r="BE2005" s="221">
        <f t="shared" si="4445"/>
        <v>2.0492348863971848</v>
      </c>
      <c r="BF2005" s="221">
        <f>BE2005/PRODUCT($BG$6:BG2004)</f>
        <v>1.0003847531005761</v>
      </c>
      <c r="BG2005" s="16">
        <f t="shared" si="4511"/>
        <v>1.0003843720576824</v>
      </c>
      <c r="BH2005" s="10">
        <f t="shared" si="4512"/>
        <v>14.029580105406891</v>
      </c>
      <c r="BI2005" s="90"/>
      <c r="BJ2005" s="17">
        <f t="shared" si="4495"/>
        <v>47998</v>
      </c>
      <c r="BK2005" s="16">
        <f t="shared" si="4488"/>
        <v>13.922991828100972</v>
      </c>
      <c r="BL2005" s="10">
        <f ca="1">IFERROR(AVERAGE(INDIRECT("BK"&amp;AC2005-Template!$F$10+1):INDIRECT("BK"&amp;AC2005)),0)</f>
        <v>13.838342158191649</v>
      </c>
      <c r="BM2005" s="35"/>
      <c r="BN2005" s="86"/>
      <c r="BO2005" s="35"/>
      <c r="BP2005" s="35"/>
      <c r="BQ2005" s="35"/>
      <c r="BR2005" s="35"/>
      <c r="BS2005" s="35"/>
      <c r="BT2005" s="35"/>
      <c r="BU2005" s="35"/>
      <c r="BV2005" s="35"/>
      <c r="BW2005" s="35"/>
      <c r="BX2005" s="35"/>
      <c r="BY2005" s="35"/>
      <c r="BZ2005" s="35"/>
      <c r="CA2005" s="35"/>
      <c r="CB2005" s="35"/>
      <c r="CC2005" s="35"/>
      <c r="CD2005" s="35"/>
      <c r="CE2005" s="35"/>
      <c r="CF2005" s="35"/>
      <c r="CG2005" s="35"/>
      <c r="CH2005" s="35"/>
    </row>
    <row r="2006" spans="1:86" ht="15.6" x14ac:dyDescent="0.3">
      <c r="A2006" s="35"/>
      <c r="B2006" s="86"/>
      <c r="C2006" s="35"/>
      <c r="D2006" s="35"/>
      <c r="E2006" s="35"/>
      <c r="F2006" s="35"/>
      <c r="G2006" s="35"/>
      <c r="H2006" s="35"/>
      <c r="I2006" s="35"/>
      <c r="J2006" s="35"/>
      <c r="K2006" s="35"/>
      <c r="L2006" s="35"/>
      <c r="M2006" s="35"/>
      <c r="N2006" s="35"/>
      <c r="O2006" s="35"/>
      <c r="P2006" s="35"/>
      <c r="Q2006" s="35"/>
      <c r="R2006" s="35"/>
      <c r="S2006" s="35"/>
      <c r="T2006" s="17">
        <f t="shared" si="4489"/>
        <v>48022</v>
      </c>
      <c r="U2006" s="216">
        <f t="shared" si="4482"/>
        <v>1</v>
      </c>
      <c r="V2006" s="216">
        <f t="shared" si="4489"/>
        <v>2001</v>
      </c>
      <c r="W2006" s="16">
        <f t="shared" si="4496"/>
        <v>5.4821917808219176</v>
      </c>
      <c r="X2006" s="16" t="e">
        <f>IF(Template!$F$7="Linear interpolation",LinInterp($I$5:$I$22,$G$5:$G$22,W2006),CubicSpline($I$5:$I$22,$G$5:$G$22,W2006))</f>
        <v>#VALUE!</v>
      </c>
      <c r="Y2006" s="221" t="e">
        <f t="shared" si="4483"/>
        <v>#VALUE!</v>
      </c>
      <c r="Z2006" s="221" t="e">
        <f>Y2006/PRODUCT($AA$6:AA2005)</f>
        <v>#VALUE!</v>
      </c>
      <c r="AA2006" s="16" t="e">
        <f t="shared" si="4490"/>
        <v>#VALUE!</v>
      </c>
      <c r="AB2006" s="10" t="e">
        <f t="shared" si="4491"/>
        <v>#VALUE!</v>
      </c>
      <c r="AC2006" s="90">
        <f t="shared" si="4484"/>
        <v>2006</v>
      </c>
      <c r="AD2006" s="17">
        <f t="shared" si="4492"/>
        <v>47999</v>
      </c>
      <c r="AE2006" s="16" t="e">
        <f t="shared" si="4485"/>
        <v>#VALUE!</v>
      </c>
      <c r="AF2006" s="10">
        <f ca="1">IFERROR(AVERAGE(INDIRECT("AE"&amp;AC2006-Template!$F$10+1):INDIRECT("AE"&amp;AC2006)),0)</f>
        <v>0</v>
      </c>
      <c r="AG2006" s="35"/>
      <c r="AH2006" s="86"/>
      <c r="AI2006" s="35"/>
      <c r="AJ2006" s="35"/>
      <c r="AK2006" s="35"/>
      <c r="AL2006" s="35"/>
      <c r="AM2006" s="35"/>
      <c r="AN2006" s="35"/>
      <c r="AO2006" s="35"/>
      <c r="AP2006" s="35"/>
      <c r="AQ2006" s="35"/>
      <c r="AR2006" s="35"/>
      <c r="AS2006" s="35"/>
      <c r="AT2006" s="35"/>
      <c r="AU2006" s="35"/>
      <c r="AV2006" s="35"/>
      <c r="AW2006" s="35"/>
      <c r="AX2006" s="35"/>
      <c r="AY2006" s="35"/>
      <c r="AZ2006" s="17">
        <f t="shared" ref="AZ2006" si="4529">AZ2005+1</f>
        <v>48022</v>
      </c>
      <c r="BA2006" s="216">
        <f t="shared" si="4508"/>
        <v>1</v>
      </c>
      <c r="BB2006" s="216">
        <f t="shared" ref="BB2006" si="4530">BB2005+1</f>
        <v>2001</v>
      </c>
      <c r="BC2006" s="16">
        <f t="shared" si="4510"/>
        <v>5.4821917808219176</v>
      </c>
      <c r="BD2006" s="16">
        <f>IF(Template!$F$7="Linear interpolation",LinInterp($AO$5:$AO$18,$AM$5:$AM$18,BC2006),CubicSpline($AO$5:$AO$18,$AM$5:$AM$18,BC2006))</f>
        <v>13.990208472000459</v>
      </c>
      <c r="BE2006" s="221">
        <f t="shared" si="4445"/>
        <v>2.0500233314381604</v>
      </c>
      <c r="BF2006" s="221">
        <f>BE2006/PRODUCT($BG$6:BG2005)</f>
        <v>1.000385131979209</v>
      </c>
      <c r="BG2006" s="16">
        <f t="shared" si="4511"/>
        <v>1.000385131979209</v>
      </c>
      <c r="BH2006" s="10">
        <f t="shared" si="4512"/>
        <v>14.057317241127576</v>
      </c>
      <c r="BI2006" s="90"/>
      <c r="BJ2006" s="17">
        <f t="shared" si="4495"/>
        <v>47999</v>
      </c>
      <c r="BK2006" s="16">
        <f t="shared" si="4488"/>
        <v>13.922991828100972</v>
      </c>
      <c r="BL2006" s="10">
        <f ca="1">IFERROR(AVERAGE(INDIRECT("BK"&amp;AC2006-Template!$F$10+1):INDIRECT("BK"&amp;AC2006)),0)</f>
        <v>13.844148696660332</v>
      </c>
      <c r="BM2006" s="35"/>
      <c r="BN2006" s="86"/>
      <c r="BO2006" s="35"/>
      <c r="BP2006" s="35"/>
      <c r="BQ2006" s="35"/>
      <c r="BR2006" s="35"/>
      <c r="BS2006" s="35"/>
      <c r="BT2006" s="35"/>
      <c r="BU2006" s="35"/>
      <c r="BV2006" s="35"/>
      <c r="BW2006" s="35"/>
      <c r="BX2006" s="35"/>
      <c r="BY2006" s="35"/>
      <c r="BZ2006" s="35"/>
      <c r="CA2006" s="35"/>
      <c r="CB2006" s="35"/>
      <c r="CC2006" s="35"/>
      <c r="CD2006" s="35"/>
      <c r="CE2006" s="35"/>
      <c r="CF2006" s="35"/>
      <c r="CG2006" s="35"/>
      <c r="CH2006" s="35"/>
    </row>
    <row r="2007" spans="1:86" ht="15.6" x14ac:dyDescent="0.3">
      <c r="A2007" s="35"/>
      <c r="B2007" s="86"/>
      <c r="C2007" s="35"/>
      <c r="D2007" s="35"/>
      <c r="E2007" s="35"/>
      <c r="F2007" s="35"/>
      <c r="G2007" s="35"/>
      <c r="H2007" s="35"/>
      <c r="I2007" s="35"/>
      <c r="J2007" s="35"/>
      <c r="K2007" s="35"/>
      <c r="L2007" s="35"/>
      <c r="M2007" s="35"/>
      <c r="N2007" s="35"/>
      <c r="O2007" s="35"/>
      <c r="P2007" s="35"/>
      <c r="Q2007" s="35"/>
      <c r="R2007" s="35"/>
      <c r="S2007" s="35"/>
      <c r="T2007" s="17">
        <f t="shared" si="4489"/>
        <v>48023</v>
      </c>
      <c r="U2007" s="216">
        <f t="shared" si="4482"/>
        <v>2</v>
      </c>
      <c r="V2007" s="216">
        <f t="shared" si="4489"/>
        <v>2002</v>
      </c>
      <c r="W2007" s="16">
        <f t="shared" si="4496"/>
        <v>5.484931506849315</v>
      </c>
      <c r="X2007" s="16" t="e">
        <f>IF(Template!$F$7="Linear interpolation",LinInterp($I$5:$I$22,$G$5:$G$22,W2007),CubicSpline($I$5:$I$22,$G$5:$G$22,W2007))</f>
        <v>#VALUE!</v>
      </c>
      <c r="Y2007" s="221" t="e">
        <f t="shared" si="4483"/>
        <v>#VALUE!</v>
      </c>
      <c r="Z2007" s="221" t="e">
        <f>Y2007/PRODUCT($AA$6:AA2006)</f>
        <v>#VALUE!</v>
      </c>
      <c r="AA2007" s="16" t="e">
        <f t="shared" si="4490"/>
        <v>#VALUE!</v>
      </c>
      <c r="AB2007" s="10" t="e">
        <f t="shared" si="4491"/>
        <v>#VALUE!</v>
      </c>
      <c r="AC2007" s="90">
        <f t="shared" si="4484"/>
        <v>2007</v>
      </c>
      <c r="AD2007" s="17">
        <f t="shared" si="4492"/>
        <v>48000</v>
      </c>
      <c r="AE2007" s="16" t="e">
        <f t="shared" si="4485"/>
        <v>#VALUE!</v>
      </c>
      <c r="AF2007" s="10">
        <f ca="1">IFERROR(AVERAGE(INDIRECT("AE"&amp;AC2007-Template!$F$10+1):INDIRECT("AE"&amp;AC2007)),0)</f>
        <v>0</v>
      </c>
      <c r="AG2007" s="35"/>
      <c r="AH2007" s="86"/>
      <c r="AI2007" s="35"/>
      <c r="AJ2007" s="35"/>
      <c r="AK2007" s="35"/>
      <c r="AL2007" s="35"/>
      <c r="AM2007" s="35"/>
      <c r="AN2007" s="35"/>
      <c r="AO2007" s="35"/>
      <c r="AP2007" s="35"/>
      <c r="AQ2007" s="35"/>
      <c r="AR2007" s="35"/>
      <c r="AS2007" s="35"/>
      <c r="AT2007" s="35"/>
      <c r="AU2007" s="35"/>
      <c r="AV2007" s="35"/>
      <c r="AW2007" s="35"/>
      <c r="AX2007" s="35"/>
      <c r="AY2007" s="35"/>
      <c r="AZ2007" s="17">
        <f t="shared" ref="AZ2007" si="4531">AZ2006+1</f>
        <v>48023</v>
      </c>
      <c r="BA2007" s="216">
        <f t="shared" si="4508"/>
        <v>2</v>
      </c>
      <c r="BB2007" s="216">
        <f t="shared" ref="BB2007" si="4532">BB2006+1</f>
        <v>2002</v>
      </c>
      <c r="BC2007" s="16">
        <f t="shared" si="4510"/>
        <v>5.484931506849315</v>
      </c>
      <c r="BD2007" s="16">
        <f>IF(Template!$F$7="Linear interpolation",LinInterp($AO$5:$AO$18,$AM$5:$AM$18,BC2007),CubicSpline($AO$5:$AO$18,$AM$5:$AM$18,BC2007))</f>
        <v>13.990749955382762</v>
      </c>
      <c r="BE2007" s="221">
        <f t="shared" si="4445"/>
        <v>2.050812334291968</v>
      </c>
      <c r="BF2007" s="221">
        <f>BE2007/PRODUCT($BG$6:BG2006)</f>
        <v>1.0003848750605457</v>
      </c>
      <c r="BG2007" s="16">
        <f t="shared" si="4511"/>
        <v>1.0003848750605457</v>
      </c>
      <c r="BH2007" s="10">
        <f t="shared" si="4512"/>
        <v>14.047939709919577</v>
      </c>
      <c r="BI2007" s="90"/>
      <c r="BJ2007" s="17">
        <f t="shared" si="4495"/>
        <v>48000</v>
      </c>
      <c r="BK2007" s="16">
        <f t="shared" si="4488"/>
        <v>13.922991828100972</v>
      </c>
      <c r="BL2007" s="10">
        <f ca="1">IFERROR(AVERAGE(INDIRECT("BK"&amp;AC2007-Template!$F$10+1):INDIRECT("BK"&amp;AC2007)),0)</f>
        <v>13.849738312849547</v>
      </c>
      <c r="BM2007" s="35"/>
      <c r="BN2007" s="86"/>
      <c r="BO2007" s="35"/>
      <c r="BP2007" s="35"/>
      <c r="BQ2007" s="35"/>
      <c r="BR2007" s="35"/>
      <c r="BS2007" s="35"/>
      <c r="BT2007" s="35"/>
      <c r="BU2007" s="35"/>
      <c r="BV2007" s="35"/>
      <c r="BW2007" s="35"/>
      <c r="BX2007" s="35"/>
      <c r="BY2007" s="35"/>
      <c r="BZ2007" s="35"/>
      <c r="CA2007" s="35"/>
      <c r="CB2007" s="35"/>
      <c r="CC2007" s="35"/>
      <c r="CD2007" s="35"/>
      <c r="CE2007" s="35"/>
      <c r="CF2007" s="35"/>
      <c r="CG2007" s="35"/>
      <c r="CH2007" s="35"/>
    </row>
    <row r="2008" spans="1:86" ht="15.6" x14ac:dyDescent="0.3">
      <c r="A2008" s="35"/>
      <c r="B2008" s="86"/>
      <c r="C2008" s="35"/>
      <c r="D2008" s="35"/>
      <c r="E2008" s="35"/>
      <c r="F2008" s="35"/>
      <c r="G2008" s="35"/>
      <c r="H2008" s="35"/>
      <c r="I2008" s="35"/>
      <c r="J2008" s="35"/>
      <c r="K2008" s="35"/>
      <c r="L2008" s="35"/>
      <c r="M2008" s="35"/>
      <c r="N2008" s="35"/>
      <c r="O2008" s="35"/>
      <c r="P2008" s="35"/>
      <c r="Q2008" s="35"/>
      <c r="R2008" s="35"/>
      <c r="S2008" s="35"/>
      <c r="T2008" s="17">
        <f t="shared" si="4489"/>
        <v>48024</v>
      </c>
      <c r="U2008" s="216">
        <f t="shared" si="4482"/>
        <v>3</v>
      </c>
      <c r="V2008" s="216">
        <f t="shared" si="4489"/>
        <v>2003</v>
      </c>
      <c r="W2008" s="16">
        <f t="shared" si="4496"/>
        <v>5.4876712328767123</v>
      </c>
      <c r="X2008" s="16" t="e">
        <f>IF(Template!$F$7="Linear interpolation",LinInterp($I$5:$I$22,$G$5:$G$22,W2008),CubicSpline($I$5:$I$22,$G$5:$G$22,W2008))</f>
        <v>#VALUE!</v>
      </c>
      <c r="Y2008" s="221" t="e">
        <f t="shared" si="4483"/>
        <v>#VALUE!</v>
      </c>
      <c r="Z2008" s="221" t="e">
        <f>Y2008/PRODUCT($AA$6:AA2007)</f>
        <v>#VALUE!</v>
      </c>
      <c r="AA2008" s="16" t="e">
        <f t="shared" si="4490"/>
        <v>#VALUE!</v>
      </c>
      <c r="AB2008" s="10" t="e">
        <f t="shared" si="4491"/>
        <v>#VALUE!</v>
      </c>
      <c r="AC2008" s="90">
        <f t="shared" si="4484"/>
        <v>2008</v>
      </c>
      <c r="AD2008" s="17">
        <f t="shared" si="4492"/>
        <v>48001</v>
      </c>
      <c r="AE2008" s="16" t="e">
        <f t="shared" si="4485"/>
        <v>#VALUE!</v>
      </c>
      <c r="AF2008" s="10">
        <f ca="1">IFERROR(AVERAGE(INDIRECT("AE"&amp;AC2008-Template!$F$10+1):INDIRECT("AE"&amp;AC2008)),0)</f>
        <v>0</v>
      </c>
      <c r="AG2008" s="35"/>
      <c r="AH2008" s="86"/>
      <c r="AI2008" s="35"/>
      <c r="AJ2008" s="35"/>
      <c r="AK2008" s="35"/>
      <c r="AL2008" s="35"/>
      <c r="AM2008" s="35"/>
      <c r="AN2008" s="35"/>
      <c r="AO2008" s="35"/>
      <c r="AP2008" s="35"/>
      <c r="AQ2008" s="35"/>
      <c r="AR2008" s="35"/>
      <c r="AS2008" s="35"/>
      <c r="AT2008" s="35"/>
      <c r="AU2008" s="35"/>
      <c r="AV2008" s="35"/>
      <c r="AW2008" s="35"/>
      <c r="AX2008" s="35"/>
      <c r="AY2008" s="35"/>
      <c r="AZ2008" s="17">
        <f t="shared" ref="AZ2008" si="4533">AZ2007+1</f>
        <v>48024</v>
      </c>
      <c r="BA2008" s="216">
        <f t="shared" si="4508"/>
        <v>3</v>
      </c>
      <c r="BB2008" s="216">
        <f t="shared" ref="BB2008" si="4534">BB2007+1</f>
        <v>2003</v>
      </c>
      <c r="BC2008" s="16">
        <f t="shared" si="4510"/>
        <v>5.4876712328767123</v>
      </c>
      <c r="BD2008" s="16">
        <f>IF(Template!$F$7="Linear interpolation",LinInterp($AO$5:$AO$18,$AM$5:$AM$18,BC2008),CubicSpline($AO$5:$AO$18,$AM$5:$AM$18,BC2008))</f>
        <v>13.991293455413784</v>
      </c>
      <c r="BE2008" s="221">
        <f t="shared" si="4445"/>
        <v>2.0516018931371738</v>
      </c>
      <c r="BF2008" s="221">
        <f>BE2008/PRODUCT($BG$6:BG2007)</f>
        <v>1.0003849980966095</v>
      </c>
      <c r="BG2008" s="16">
        <f t="shared" si="4511"/>
        <v>1.0003849980966095</v>
      </c>
      <c r="BH2008" s="10">
        <f t="shared" si="4512"/>
        <v>14.052430526247605</v>
      </c>
      <c r="BI2008" s="90"/>
      <c r="BJ2008" s="17">
        <f t="shared" si="4495"/>
        <v>48001</v>
      </c>
      <c r="BK2008" s="16">
        <f t="shared" si="4488"/>
        <v>13.955583772944813</v>
      </c>
      <c r="BL2008" s="10">
        <f ca="1">IFERROR(AVERAGE(INDIRECT("BK"&amp;AC2008-Template!$F$10+1):INDIRECT("BK"&amp;AC2008)),0)</f>
        <v>13.856414327200225</v>
      </c>
      <c r="BM2008" s="35"/>
      <c r="BN2008" s="86"/>
      <c r="BO2008" s="35"/>
      <c r="BP2008" s="35"/>
      <c r="BQ2008" s="35"/>
      <c r="BR2008" s="35"/>
      <c r="BS2008" s="35"/>
      <c r="BT2008" s="35"/>
      <c r="BU2008" s="35"/>
      <c r="BV2008" s="35"/>
      <c r="BW2008" s="35"/>
      <c r="BX2008" s="35"/>
      <c r="BY2008" s="35"/>
      <c r="BZ2008" s="35"/>
      <c r="CA2008" s="35"/>
      <c r="CB2008" s="35"/>
      <c r="CC2008" s="35"/>
      <c r="CD2008" s="35"/>
      <c r="CE2008" s="35"/>
      <c r="CF2008" s="35"/>
      <c r="CG2008" s="35"/>
      <c r="CH2008" s="35"/>
    </row>
    <row r="2009" spans="1:86" ht="15.6" x14ac:dyDescent="0.3">
      <c r="A2009" s="35"/>
      <c r="B2009" s="86"/>
      <c r="C2009" s="35"/>
      <c r="D2009" s="35"/>
      <c r="E2009" s="35"/>
      <c r="F2009" s="35"/>
      <c r="G2009" s="35"/>
      <c r="H2009" s="35"/>
      <c r="I2009" s="35"/>
      <c r="J2009" s="35"/>
      <c r="K2009" s="35"/>
      <c r="L2009" s="35"/>
      <c r="M2009" s="35"/>
      <c r="N2009" s="35"/>
      <c r="O2009" s="35"/>
      <c r="P2009" s="35"/>
      <c r="Q2009" s="35"/>
      <c r="R2009" s="35"/>
      <c r="S2009" s="35"/>
      <c r="T2009" s="17">
        <f t="shared" si="4489"/>
        <v>48025</v>
      </c>
      <c r="U2009" s="216">
        <f t="shared" si="4482"/>
        <v>4</v>
      </c>
      <c r="V2009" s="216">
        <f t="shared" si="4489"/>
        <v>2004</v>
      </c>
      <c r="W2009" s="16">
        <f t="shared" si="4496"/>
        <v>5.4904109589041097</v>
      </c>
      <c r="X2009" s="16" t="e">
        <f>IF(Template!$F$7="Linear interpolation",LinInterp($I$5:$I$22,$G$5:$G$22,W2009),CubicSpline($I$5:$I$22,$G$5:$G$22,W2009))</f>
        <v>#VALUE!</v>
      </c>
      <c r="Y2009" s="221" t="e">
        <f t="shared" si="4483"/>
        <v>#VALUE!</v>
      </c>
      <c r="Z2009" s="221" t="e">
        <f>Y2009/PRODUCT($AA$6:AA2008)</f>
        <v>#VALUE!</v>
      </c>
      <c r="AA2009" s="16" t="e">
        <f t="shared" si="4490"/>
        <v>#VALUE!</v>
      </c>
      <c r="AB2009" s="10" t="e">
        <f t="shared" si="4491"/>
        <v>#VALUE!</v>
      </c>
      <c r="AC2009" s="90">
        <f t="shared" si="4484"/>
        <v>2009</v>
      </c>
      <c r="AD2009" s="17">
        <f t="shared" si="4492"/>
        <v>48002</v>
      </c>
      <c r="AE2009" s="16" t="e">
        <f t="shared" si="4485"/>
        <v>#VALUE!</v>
      </c>
      <c r="AF2009" s="10">
        <f ca="1">IFERROR(AVERAGE(INDIRECT("AE"&amp;AC2009-Template!$F$10+1):INDIRECT("AE"&amp;AC2009)),0)</f>
        <v>0</v>
      </c>
      <c r="AG2009" s="35"/>
      <c r="AH2009" s="86"/>
      <c r="AI2009" s="35"/>
      <c r="AJ2009" s="35"/>
      <c r="AK2009" s="35"/>
      <c r="AL2009" s="35"/>
      <c r="AM2009" s="35"/>
      <c r="AN2009" s="35"/>
      <c r="AO2009" s="35"/>
      <c r="AP2009" s="35"/>
      <c r="AQ2009" s="35"/>
      <c r="AR2009" s="35"/>
      <c r="AS2009" s="35"/>
      <c r="AT2009" s="35"/>
      <c r="AU2009" s="35"/>
      <c r="AV2009" s="35"/>
      <c r="AW2009" s="35"/>
      <c r="AX2009" s="35"/>
      <c r="AY2009" s="35"/>
      <c r="AZ2009" s="17">
        <f t="shared" ref="AZ2009" si="4535">AZ2008+1</f>
        <v>48025</v>
      </c>
      <c r="BA2009" s="216">
        <f t="shared" si="4508"/>
        <v>4</v>
      </c>
      <c r="BB2009" s="216">
        <f t="shared" ref="BB2009" si="4536">BB2008+1</f>
        <v>2004</v>
      </c>
      <c r="BC2009" s="16">
        <f t="shared" si="4510"/>
        <v>5.4904109589041097</v>
      </c>
      <c r="BD2009" s="16">
        <f>IF(Template!$F$7="Linear interpolation",LinInterp($AO$5:$AO$18,$AM$5:$AM$18,BC2009),CubicSpline($AO$5:$AO$18,$AM$5:$AM$18,BC2009))</f>
        <v>13.991838946469313</v>
      </c>
      <c r="BE2009" s="221">
        <f t="shared" si="4445"/>
        <v>2.0523920061442475</v>
      </c>
      <c r="BF2009" s="221">
        <f>BE2009/PRODUCT($BG$6:BG2008)</f>
        <v>1.0003851200419129</v>
      </c>
      <c r="BG2009" s="16">
        <f t="shared" si="4511"/>
        <v>1.0003851200419129</v>
      </c>
      <c r="BH2009" s="10">
        <f t="shared" si="4512"/>
        <v>14.056881529822096</v>
      </c>
      <c r="BI2009" s="90"/>
      <c r="BJ2009" s="17">
        <f t="shared" si="4495"/>
        <v>48002</v>
      </c>
      <c r="BK2009" s="16">
        <f t="shared" si="4488"/>
        <v>13.944594237484731</v>
      </c>
      <c r="BL2009" s="10">
        <f ca="1">IFERROR(AVERAGE(INDIRECT("BK"&amp;AC2009-Template!$F$10+1):INDIRECT("BK"&amp;AC2009)),0)</f>
        <v>13.862724023702235</v>
      </c>
      <c r="BM2009" s="35"/>
      <c r="BN2009" s="86"/>
      <c r="BO2009" s="35"/>
      <c r="BP2009" s="35"/>
      <c r="BQ2009" s="35"/>
      <c r="BR2009" s="35"/>
      <c r="BS2009" s="35"/>
      <c r="BT2009" s="35"/>
      <c r="BU2009" s="35"/>
      <c r="BV2009" s="35"/>
      <c r="BW2009" s="35"/>
      <c r="BX2009" s="35"/>
      <c r="BY2009" s="35"/>
      <c r="BZ2009" s="35"/>
      <c r="CA2009" s="35"/>
      <c r="CB2009" s="35"/>
      <c r="CC2009" s="35"/>
      <c r="CD2009" s="35"/>
      <c r="CE2009" s="35"/>
      <c r="CF2009" s="35"/>
      <c r="CG2009" s="35"/>
      <c r="CH2009" s="35"/>
    </row>
    <row r="2010" spans="1:86" ht="15.6" x14ac:dyDescent="0.3">
      <c r="A2010" s="35"/>
      <c r="B2010" s="86"/>
      <c r="C2010" s="35"/>
      <c r="D2010" s="35"/>
      <c r="E2010" s="35"/>
      <c r="F2010" s="35"/>
      <c r="G2010" s="35"/>
      <c r="H2010" s="35"/>
      <c r="I2010" s="35"/>
      <c r="J2010" s="35"/>
      <c r="K2010" s="35"/>
      <c r="L2010" s="35"/>
      <c r="M2010" s="35"/>
      <c r="N2010" s="35"/>
      <c r="O2010" s="35"/>
      <c r="P2010" s="35"/>
      <c r="Q2010" s="35"/>
      <c r="R2010" s="35"/>
      <c r="S2010" s="35"/>
      <c r="T2010" s="17">
        <f t="shared" si="4489"/>
        <v>48026</v>
      </c>
      <c r="U2010" s="216">
        <f t="shared" si="4482"/>
        <v>5</v>
      </c>
      <c r="V2010" s="216">
        <f t="shared" si="4489"/>
        <v>2005</v>
      </c>
      <c r="W2010" s="16">
        <f t="shared" si="4496"/>
        <v>5.493150684931507</v>
      </c>
      <c r="X2010" s="16" t="e">
        <f>IF(Template!$F$7="Linear interpolation",LinInterp($I$5:$I$22,$G$5:$G$22,W2010),CubicSpline($I$5:$I$22,$G$5:$G$22,W2010))</f>
        <v>#VALUE!</v>
      </c>
      <c r="Y2010" s="221" t="e">
        <f t="shared" si="4483"/>
        <v>#VALUE!</v>
      </c>
      <c r="Z2010" s="221" t="e">
        <f>Y2010/PRODUCT($AA$6:AA2009)</f>
        <v>#VALUE!</v>
      </c>
      <c r="AA2010" s="16" t="e">
        <f t="shared" si="4490"/>
        <v>#VALUE!</v>
      </c>
      <c r="AB2010" s="10" t="e">
        <f t="shared" si="4491"/>
        <v>#VALUE!</v>
      </c>
      <c r="AC2010" s="90">
        <f t="shared" si="4484"/>
        <v>2010</v>
      </c>
      <c r="AD2010" s="17">
        <f t="shared" si="4492"/>
        <v>48003</v>
      </c>
      <c r="AE2010" s="16" t="e">
        <f t="shared" si="4485"/>
        <v>#VALUE!</v>
      </c>
      <c r="AF2010" s="10">
        <f ca="1">IFERROR(AVERAGE(INDIRECT("AE"&amp;AC2010-Template!$F$10+1):INDIRECT("AE"&amp;AC2010)),0)</f>
        <v>0</v>
      </c>
      <c r="AG2010" s="35"/>
      <c r="AH2010" s="86"/>
      <c r="AI2010" s="35"/>
      <c r="AJ2010" s="35"/>
      <c r="AK2010" s="35"/>
      <c r="AL2010" s="35"/>
      <c r="AM2010" s="35"/>
      <c r="AN2010" s="35"/>
      <c r="AO2010" s="35"/>
      <c r="AP2010" s="35"/>
      <c r="AQ2010" s="35"/>
      <c r="AR2010" s="35"/>
      <c r="AS2010" s="35"/>
      <c r="AT2010" s="35"/>
      <c r="AU2010" s="35"/>
      <c r="AV2010" s="35"/>
      <c r="AW2010" s="35"/>
      <c r="AX2010" s="35"/>
      <c r="AY2010" s="35"/>
      <c r="AZ2010" s="17">
        <f t="shared" ref="AZ2010" si="4537">AZ2009+1</f>
        <v>48026</v>
      </c>
      <c r="BA2010" s="216">
        <f t="shared" si="4508"/>
        <v>5</v>
      </c>
      <c r="BB2010" s="216">
        <f t="shared" ref="BB2010" si="4538">BB2009+1</f>
        <v>2005</v>
      </c>
      <c r="BC2010" s="16">
        <f t="shared" si="4510"/>
        <v>5.493150684931507</v>
      </c>
      <c r="BD2010" s="16">
        <f>IF(Template!$F$7="Linear interpolation",LinInterp($AO$5:$AO$18,$AM$5:$AM$18,BC2010),CubicSpline($AO$5:$AO$18,$AM$5:$AM$18,BC2010))</f>
        <v>13.992386402925133</v>
      </c>
      <c r="BE2010" s="221">
        <f t="shared" si="4445"/>
        <v>2.0531826714755494</v>
      </c>
      <c r="BF2010" s="221">
        <f>BE2010/PRODUCT($BG$6:BG2009)</f>
        <v>1.0003852408940079</v>
      </c>
      <c r="BG2010" s="16">
        <f t="shared" si="4511"/>
        <v>1.0003852408940079</v>
      </c>
      <c r="BH2010" s="10">
        <f t="shared" si="4512"/>
        <v>14.061292631289524</v>
      </c>
      <c r="BI2010" s="90"/>
      <c r="BJ2010" s="17">
        <f t="shared" si="4495"/>
        <v>48003</v>
      </c>
      <c r="BK2010" s="16">
        <f t="shared" si="4488"/>
        <v>13.94990045486788</v>
      </c>
      <c r="BL2010" s="10">
        <f ca="1">IFERROR(AVERAGE(INDIRECT("BK"&amp;AC2010-Template!$F$10+1):INDIRECT("BK"&amp;AC2010)),0)</f>
        <v>13.867920731545821</v>
      </c>
      <c r="BM2010" s="35"/>
      <c r="BN2010" s="86"/>
      <c r="BO2010" s="35"/>
      <c r="BP2010" s="35"/>
      <c r="BQ2010" s="35"/>
      <c r="BR2010" s="35"/>
      <c r="BS2010" s="35"/>
      <c r="BT2010" s="35"/>
      <c r="BU2010" s="35"/>
      <c r="BV2010" s="35"/>
      <c r="BW2010" s="35"/>
      <c r="BX2010" s="35"/>
      <c r="BY2010" s="35"/>
      <c r="BZ2010" s="35"/>
      <c r="CA2010" s="35"/>
      <c r="CB2010" s="35"/>
      <c r="CC2010" s="35"/>
      <c r="CD2010" s="35"/>
      <c r="CE2010" s="35"/>
      <c r="CF2010" s="35"/>
      <c r="CG2010" s="35"/>
      <c r="CH2010" s="35"/>
    </row>
    <row r="2011" spans="1:86" ht="15.6" x14ac:dyDescent="0.3">
      <c r="A2011" s="35"/>
      <c r="B2011" s="86"/>
      <c r="C2011" s="35"/>
      <c r="D2011" s="35"/>
      <c r="E2011" s="35"/>
      <c r="F2011" s="35"/>
      <c r="G2011" s="35"/>
      <c r="H2011" s="35"/>
      <c r="I2011" s="35"/>
      <c r="J2011" s="35"/>
      <c r="K2011" s="35"/>
      <c r="L2011" s="35"/>
      <c r="M2011" s="35"/>
      <c r="N2011" s="35"/>
      <c r="O2011" s="35"/>
      <c r="P2011" s="35"/>
      <c r="Q2011" s="35"/>
      <c r="R2011" s="35"/>
      <c r="S2011" s="35"/>
      <c r="T2011" s="17">
        <f t="shared" si="4489"/>
        <v>48027</v>
      </c>
      <c r="U2011" s="216">
        <f t="shared" si="4482"/>
        <v>6</v>
      </c>
      <c r="V2011" s="216">
        <f t="shared" si="4489"/>
        <v>2006</v>
      </c>
      <c r="W2011" s="16">
        <f t="shared" si="4496"/>
        <v>5.4958904109589044</v>
      </c>
      <c r="X2011" s="16" t="e">
        <f>IF(Template!$F$7="Linear interpolation",LinInterp($I$5:$I$22,$G$5:$G$22,W2011),CubicSpline($I$5:$I$22,$G$5:$G$22,W2011))</f>
        <v>#VALUE!</v>
      </c>
      <c r="Y2011" s="221" t="e">
        <f t="shared" si="4483"/>
        <v>#VALUE!</v>
      </c>
      <c r="Z2011" s="221" t="e">
        <f>Y2011/PRODUCT($AA$6:AA2010)</f>
        <v>#VALUE!</v>
      </c>
      <c r="AA2011" s="16" t="e">
        <f t="shared" si="4490"/>
        <v>#VALUE!</v>
      </c>
      <c r="AB2011" s="10" t="e">
        <f t="shared" si="4491"/>
        <v>#VALUE!</v>
      </c>
      <c r="AC2011" s="90">
        <f t="shared" si="4484"/>
        <v>2011</v>
      </c>
      <c r="AD2011" s="17">
        <f t="shared" si="4492"/>
        <v>48004</v>
      </c>
      <c r="AE2011" s="16" t="e">
        <f t="shared" si="4485"/>
        <v>#VALUE!</v>
      </c>
      <c r="AF2011" s="10">
        <f ca="1">IFERROR(AVERAGE(INDIRECT("AE"&amp;AC2011-Template!$F$10+1):INDIRECT("AE"&amp;AC2011)),0)</f>
        <v>0</v>
      </c>
      <c r="AG2011" s="35"/>
      <c r="AH2011" s="86"/>
      <c r="AI2011" s="35"/>
      <c r="AJ2011" s="35"/>
      <c r="AK2011" s="35"/>
      <c r="AL2011" s="35"/>
      <c r="AM2011" s="35"/>
      <c r="AN2011" s="35"/>
      <c r="AO2011" s="35"/>
      <c r="AP2011" s="35"/>
      <c r="AQ2011" s="35"/>
      <c r="AR2011" s="35"/>
      <c r="AS2011" s="35"/>
      <c r="AT2011" s="35"/>
      <c r="AU2011" s="35"/>
      <c r="AV2011" s="35"/>
      <c r="AW2011" s="35"/>
      <c r="AX2011" s="35"/>
      <c r="AY2011" s="35"/>
      <c r="AZ2011" s="17">
        <f t="shared" ref="AZ2011" si="4539">AZ2010+1</f>
        <v>48027</v>
      </c>
      <c r="BA2011" s="216">
        <f t="shared" si="4508"/>
        <v>6</v>
      </c>
      <c r="BB2011" s="216">
        <f t="shared" ref="BB2011" si="4540">BB2010+1</f>
        <v>2006</v>
      </c>
      <c r="BC2011" s="16">
        <f t="shared" si="4510"/>
        <v>5.4958904109589044</v>
      </c>
      <c r="BD2011" s="16">
        <f>IF(Template!$F$7="Linear interpolation",LinInterp($AO$5:$AO$18,$AM$5:$AM$18,BC2011),CubicSpline($AO$5:$AO$18,$AM$5:$AM$18,BC2011))</f>
        <v>13.992935799157035</v>
      </c>
      <c r="BE2011" s="221">
        <f t="shared" si="4445"/>
        <v>2.0539738872853142</v>
      </c>
      <c r="BF2011" s="221">
        <f>BE2011/PRODUCT($BG$6:BG2010)</f>
        <v>1.0003853606504463</v>
      </c>
      <c r="BG2011" s="16">
        <f t="shared" si="4511"/>
        <v>1.0003852408940079</v>
      </c>
      <c r="BH2011" s="10">
        <f t="shared" si="4512"/>
        <v>14.061292631289524</v>
      </c>
      <c r="BI2011" s="90"/>
      <c r="BJ2011" s="17">
        <f t="shared" si="4495"/>
        <v>48004</v>
      </c>
      <c r="BK2011" s="16">
        <f t="shared" si="4488"/>
        <v>13.955168738976953</v>
      </c>
      <c r="BL2011" s="10">
        <f ca="1">IFERROR(AVERAGE(INDIRECT("BK"&amp;AC2011-Template!$F$10+1):INDIRECT("BK"&amp;AC2011)),0)</f>
        <v>13.873726908832834</v>
      </c>
      <c r="BM2011" s="35"/>
      <c r="BN2011" s="86"/>
      <c r="BO2011" s="35"/>
      <c r="BP2011" s="35"/>
      <c r="BQ2011" s="35"/>
      <c r="BR2011" s="35"/>
      <c r="BS2011" s="35"/>
      <c r="BT2011" s="35"/>
      <c r="BU2011" s="35"/>
      <c r="BV2011" s="35"/>
      <c r="BW2011" s="35"/>
      <c r="BX2011" s="35"/>
      <c r="BY2011" s="35"/>
      <c r="BZ2011" s="35"/>
      <c r="CA2011" s="35"/>
      <c r="CB2011" s="35"/>
      <c r="CC2011" s="35"/>
      <c r="CD2011" s="35"/>
      <c r="CE2011" s="35"/>
      <c r="CF2011" s="35"/>
      <c r="CG2011" s="35"/>
      <c r="CH2011" s="35"/>
    </row>
    <row r="2012" spans="1:86" ht="15.6" x14ac:dyDescent="0.3">
      <c r="A2012" s="35"/>
      <c r="B2012" s="86"/>
      <c r="C2012" s="35"/>
      <c r="D2012" s="35"/>
      <c r="E2012" s="35"/>
      <c r="F2012" s="35"/>
      <c r="G2012" s="35"/>
      <c r="H2012" s="35"/>
      <c r="I2012" s="35"/>
      <c r="J2012" s="35"/>
      <c r="K2012" s="35"/>
      <c r="L2012" s="35"/>
      <c r="M2012" s="35"/>
      <c r="N2012" s="35"/>
      <c r="O2012" s="35"/>
      <c r="P2012" s="35"/>
      <c r="Q2012" s="35"/>
      <c r="R2012" s="35"/>
      <c r="S2012" s="35"/>
      <c r="T2012" s="17">
        <f t="shared" si="4489"/>
        <v>48028</v>
      </c>
      <c r="U2012" s="216">
        <f t="shared" si="4482"/>
        <v>7</v>
      </c>
      <c r="V2012" s="216">
        <f t="shared" si="4489"/>
        <v>2007</v>
      </c>
      <c r="W2012" s="16">
        <f t="shared" si="4496"/>
        <v>5.4986301369863018</v>
      </c>
      <c r="X2012" s="16" t="e">
        <f>IF(Template!$F$7="Linear interpolation",LinInterp($I$5:$I$22,$G$5:$G$22,W2012),CubicSpline($I$5:$I$22,$G$5:$G$22,W2012))</f>
        <v>#VALUE!</v>
      </c>
      <c r="Y2012" s="221" t="e">
        <f t="shared" si="4483"/>
        <v>#VALUE!</v>
      </c>
      <c r="Z2012" s="221" t="e">
        <f>Y2012/PRODUCT($AA$6:AA2011)</f>
        <v>#VALUE!</v>
      </c>
      <c r="AA2012" s="16" t="e">
        <f t="shared" si="4490"/>
        <v>#VALUE!</v>
      </c>
      <c r="AB2012" s="10" t="e">
        <f t="shared" si="4491"/>
        <v>#VALUE!</v>
      </c>
      <c r="AC2012" s="90">
        <f t="shared" si="4484"/>
        <v>2012</v>
      </c>
      <c r="AD2012" s="17">
        <f t="shared" si="4492"/>
        <v>48005</v>
      </c>
      <c r="AE2012" s="16" t="e">
        <f t="shared" si="4485"/>
        <v>#VALUE!</v>
      </c>
      <c r="AF2012" s="10">
        <f ca="1">IFERROR(AVERAGE(INDIRECT("AE"&amp;AC2012-Template!$F$10+1):INDIRECT("AE"&amp;AC2012)),0)</f>
        <v>0</v>
      </c>
      <c r="AG2012" s="35"/>
      <c r="AH2012" s="86"/>
      <c r="AI2012" s="35"/>
      <c r="AJ2012" s="35"/>
      <c r="AK2012" s="35"/>
      <c r="AL2012" s="35"/>
      <c r="AM2012" s="35"/>
      <c r="AN2012" s="35"/>
      <c r="AO2012" s="35"/>
      <c r="AP2012" s="35"/>
      <c r="AQ2012" s="35"/>
      <c r="AR2012" s="35"/>
      <c r="AS2012" s="35"/>
      <c r="AT2012" s="35"/>
      <c r="AU2012" s="35"/>
      <c r="AV2012" s="35"/>
      <c r="AW2012" s="35"/>
      <c r="AX2012" s="35"/>
      <c r="AY2012" s="35"/>
      <c r="AZ2012" s="17">
        <f t="shared" ref="AZ2012" si="4541">AZ2011+1</f>
        <v>48028</v>
      </c>
      <c r="BA2012" s="216">
        <f t="shared" si="4508"/>
        <v>7</v>
      </c>
      <c r="BB2012" s="216">
        <f t="shared" ref="BB2012" si="4542">BB2011+1</f>
        <v>2007</v>
      </c>
      <c r="BC2012" s="16">
        <f t="shared" si="4510"/>
        <v>5.4986301369863018</v>
      </c>
      <c r="BD2012" s="16">
        <f>IF(Template!$F$7="Linear interpolation",LinInterp($AO$5:$AO$18,$AM$5:$AM$18,BC2012),CubicSpline($AO$5:$AO$18,$AM$5:$AM$18,BC2012))</f>
        <v>13.993487109540803</v>
      </c>
      <c r="BE2012" s="221">
        <f t="shared" si="4445"/>
        <v>2.0547656517196331</v>
      </c>
      <c r="BF2012" s="221">
        <f>BE2012/PRODUCT($BG$6:BG2011)</f>
        <v>1.0003855990652448</v>
      </c>
      <c r="BG2012" s="16">
        <f t="shared" si="4511"/>
        <v>1.0003852408940079</v>
      </c>
      <c r="BH2012" s="10">
        <f t="shared" si="4512"/>
        <v>14.061292631289524</v>
      </c>
      <c r="BI2012" s="90"/>
      <c r="BJ2012" s="17">
        <f t="shared" si="4495"/>
        <v>48005</v>
      </c>
      <c r="BK2012" s="16">
        <f t="shared" si="4488"/>
        <v>13.960399000255808</v>
      </c>
      <c r="BL2012" s="10">
        <f ca="1">IFERROR(AVERAGE(INDIRECT("BK"&amp;AC2012-Template!$F$10+1):INDIRECT("BK"&amp;AC2012)),0)</f>
        <v>13.879496364142142</v>
      </c>
      <c r="BM2012" s="35"/>
      <c r="BN2012" s="86"/>
      <c r="BO2012" s="35"/>
      <c r="BP2012" s="35"/>
      <c r="BQ2012" s="35"/>
      <c r="BR2012" s="35"/>
      <c r="BS2012" s="35"/>
      <c r="BT2012" s="35"/>
      <c r="BU2012" s="35"/>
      <c r="BV2012" s="35"/>
      <c r="BW2012" s="35"/>
      <c r="BX2012" s="35"/>
      <c r="BY2012" s="35"/>
      <c r="BZ2012" s="35"/>
      <c r="CA2012" s="35"/>
      <c r="CB2012" s="35"/>
      <c r="CC2012" s="35"/>
      <c r="CD2012" s="35"/>
      <c r="CE2012" s="35"/>
      <c r="CF2012" s="35"/>
      <c r="CG2012" s="35"/>
      <c r="CH2012" s="35"/>
    </row>
    <row r="2013" spans="1:86" ht="15.6" x14ac:dyDescent="0.3">
      <c r="A2013" s="35"/>
      <c r="B2013" s="86"/>
      <c r="C2013" s="35"/>
      <c r="D2013" s="35"/>
      <c r="E2013" s="35"/>
      <c r="F2013" s="35"/>
      <c r="G2013" s="35"/>
      <c r="H2013" s="35"/>
      <c r="I2013" s="35"/>
      <c r="J2013" s="35"/>
      <c r="K2013" s="35"/>
      <c r="L2013" s="35"/>
      <c r="M2013" s="35"/>
      <c r="N2013" s="35"/>
      <c r="O2013" s="35"/>
      <c r="P2013" s="35"/>
      <c r="Q2013" s="35"/>
      <c r="R2013" s="35"/>
      <c r="S2013" s="35"/>
      <c r="T2013" s="17">
        <f t="shared" si="4489"/>
        <v>48029</v>
      </c>
      <c r="U2013" s="216">
        <f t="shared" si="4482"/>
        <v>1</v>
      </c>
      <c r="V2013" s="216">
        <f t="shared" si="4489"/>
        <v>2008</v>
      </c>
      <c r="W2013" s="16">
        <f t="shared" si="4496"/>
        <v>5.5013698630136982</v>
      </c>
      <c r="X2013" s="16" t="e">
        <f>IF(Template!$F$7="Linear interpolation",LinInterp($I$5:$I$22,$G$5:$G$22,W2013),CubicSpline($I$5:$I$22,$G$5:$G$22,W2013))</f>
        <v>#VALUE!</v>
      </c>
      <c r="Y2013" s="221" t="e">
        <f t="shared" si="4483"/>
        <v>#VALUE!</v>
      </c>
      <c r="Z2013" s="221" t="e">
        <f>Y2013/PRODUCT($AA$6:AA2012)</f>
        <v>#VALUE!</v>
      </c>
      <c r="AA2013" s="16" t="e">
        <f t="shared" si="4490"/>
        <v>#VALUE!</v>
      </c>
      <c r="AB2013" s="10" t="e">
        <f t="shared" si="4491"/>
        <v>#VALUE!</v>
      </c>
      <c r="AC2013" s="90">
        <f t="shared" si="4484"/>
        <v>2013</v>
      </c>
      <c r="AD2013" s="17">
        <f t="shared" si="4492"/>
        <v>48006</v>
      </c>
      <c r="AE2013" s="16" t="e">
        <f t="shared" si="4485"/>
        <v>#VALUE!</v>
      </c>
      <c r="AF2013" s="10">
        <f ca="1">IFERROR(AVERAGE(INDIRECT("AE"&amp;AC2013-Template!$F$10+1):INDIRECT("AE"&amp;AC2013)),0)</f>
        <v>0</v>
      </c>
      <c r="AG2013" s="35"/>
      <c r="AH2013" s="86"/>
      <c r="AI2013" s="35"/>
      <c r="AJ2013" s="35"/>
      <c r="AK2013" s="35"/>
      <c r="AL2013" s="35"/>
      <c r="AM2013" s="35"/>
      <c r="AN2013" s="35"/>
      <c r="AO2013" s="35"/>
      <c r="AP2013" s="35"/>
      <c r="AQ2013" s="35"/>
      <c r="AR2013" s="35"/>
      <c r="AS2013" s="35"/>
      <c r="AT2013" s="35"/>
      <c r="AU2013" s="35"/>
      <c r="AV2013" s="35"/>
      <c r="AW2013" s="35"/>
      <c r="AX2013" s="35"/>
      <c r="AY2013" s="35"/>
      <c r="AZ2013" s="17">
        <f t="shared" ref="AZ2013" si="4543">AZ2012+1</f>
        <v>48029</v>
      </c>
      <c r="BA2013" s="216">
        <f t="shared" si="4508"/>
        <v>1</v>
      </c>
      <c r="BB2013" s="216">
        <f t="shared" ref="BB2013" si="4544">BB2012+1</f>
        <v>2008</v>
      </c>
      <c r="BC2013" s="16">
        <f t="shared" si="4510"/>
        <v>5.5013698630136982</v>
      </c>
      <c r="BD2013" s="16">
        <f>IF(Template!$F$7="Linear interpolation",LinInterp($AO$5:$AO$18,$AM$5:$AM$18,BC2013),CubicSpline($AO$5:$AO$18,$AM$5:$AM$18,BC2013))</f>
        <v>13.994040308452224</v>
      </c>
      <c r="BE2013" s="221">
        <f t="shared" si="4445"/>
        <v>2.0555579629164416</v>
      </c>
      <c r="BF2013" s="221">
        <f>BE2013/PRODUCT($BG$6:BG2012)</f>
        <v>1.0003859550379197</v>
      </c>
      <c r="BG2013" s="16">
        <f t="shared" si="4511"/>
        <v>1.0003859550379197</v>
      </c>
      <c r="BH2013" s="10">
        <f t="shared" si="4512"/>
        <v>14.087358884069644</v>
      </c>
      <c r="BI2013" s="90"/>
      <c r="BJ2013" s="17">
        <f t="shared" si="4495"/>
        <v>48006</v>
      </c>
      <c r="BK2013" s="16">
        <f t="shared" si="4488"/>
        <v>13.960399000255808</v>
      </c>
      <c r="BL2013" s="10">
        <f ca="1">IFERROR(AVERAGE(INDIRECT("BK"&amp;AC2013-Template!$F$10+1):INDIRECT("BK"&amp;AC2013)),0)</f>
        <v>13.88505593607794</v>
      </c>
      <c r="BM2013" s="35"/>
      <c r="BN2013" s="86"/>
      <c r="BO2013" s="35"/>
      <c r="BP2013" s="35"/>
      <c r="BQ2013" s="35"/>
      <c r="BR2013" s="35"/>
      <c r="BS2013" s="35"/>
      <c r="BT2013" s="35"/>
      <c r="BU2013" s="35"/>
      <c r="BV2013" s="35"/>
      <c r="BW2013" s="35"/>
      <c r="BX2013" s="35"/>
      <c r="BY2013" s="35"/>
      <c r="BZ2013" s="35"/>
      <c r="CA2013" s="35"/>
      <c r="CB2013" s="35"/>
      <c r="CC2013" s="35"/>
      <c r="CD2013" s="35"/>
      <c r="CE2013" s="35"/>
      <c r="CF2013" s="35"/>
      <c r="CG2013" s="35"/>
      <c r="CH2013" s="35"/>
    </row>
    <row r="2014" spans="1:86" ht="15.6" x14ac:dyDescent="0.3">
      <c r="A2014" s="35"/>
      <c r="B2014" s="86"/>
      <c r="C2014" s="35"/>
      <c r="D2014" s="35"/>
      <c r="E2014" s="35"/>
      <c r="F2014" s="35"/>
      <c r="G2014" s="35"/>
      <c r="H2014" s="35"/>
      <c r="I2014" s="35"/>
      <c r="J2014" s="35"/>
      <c r="K2014" s="35"/>
      <c r="L2014" s="35"/>
      <c r="M2014" s="35"/>
      <c r="N2014" s="35"/>
      <c r="O2014" s="35"/>
      <c r="P2014" s="35"/>
      <c r="Q2014" s="35"/>
      <c r="R2014" s="35"/>
      <c r="S2014" s="35"/>
      <c r="T2014" s="17">
        <f t="shared" si="4489"/>
        <v>48030</v>
      </c>
      <c r="U2014" s="216">
        <f t="shared" si="4482"/>
        <v>2</v>
      </c>
      <c r="V2014" s="216">
        <f t="shared" si="4489"/>
        <v>2009</v>
      </c>
      <c r="W2014" s="16">
        <f t="shared" si="4496"/>
        <v>5.5041095890410956</v>
      </c>
      <c r="X2014" s="16" t="e">
        <f>IF(Template!$F$7="Linear interpolation",LinInterp($I$5:$I$22,$G$5:$G$22,W2014),CubicSpline($I$5:$I$22,$G$5:$G$22,W2014))</f>
        <v>#VALUE!</v>
      </c>
      <c r="Y2014" s="221" t="e">
        <f t="shared" si="4483"/>
        <v>#VALUE!</v>
      </c>
      <c r="Z2014" s="221" t="e">
        <f>Y2014/PRODUCT($AA$6:AA2013)</f>
        <v>#VALUE!</v>
      </c>
      <c r="AA2014" s="16" t="e">
        <f t="shared" si="4490"/>
        <v>#VALUE!</v>
      </c>
      <c r="AB2014" s="10" t="e">
        <f t="shared" si="4491"/>
        <v>#VALUE!</v>
      </c>
      <c r="AC2014" s="90">
        <f t="shared" si="4484"/>
        <v>2014</v>
      </c>
      <c r="AD2014" s="17">
        <f t="shared" si="4492"/>
        <v>48007</v>
      </c>
      <c r="AE2014" s="16" t="e">
        <f t="shared" si="4485"/>
        <v>#VALUE!</v>
      </c>
      <c r="AF2014" s="10">
        <f ca="1">IFERROR(AVERAGE(INDIRECT("AE"&amp;AC2014-Template!$F$10+1):INDIRECT("AE"&amp;AC2014)),0)</f>
        <v>0</v>
      </c>
      <c r="AG2014" s="35"/>
      <c r="AH2014" s="86"/>
      <c r="AI2014" s="35"/>
      <c r="AJ2014" s="35"/>
      <c r="AK2014" s="35"/>
      <c r="AL2014" s="35"/>
      <c r="AM2014" s="35"/>
      <c r="AN2014" s="35"/>
      <c r="AO2014" s="35"/>
      <c r="AP2014" s="35"/>
      <c r="AQ2014" s="35"/>
      <c r="AR2014" s="35"/>
      <c r="AS2014" s="35"/>
      <c r="AT2014" s="35"/>
      <c r="AU2014" s="35"/>
      <c r="AV2014" s="35"/>
      <c r="AW2014" s="35"/>
      <c r="AX2014" s="35"/>
      <c r="AY2014" s="35"/>
      <c r="AZ2014" s="17">
        <f t="shared" ref="AZ2014" si="4545">AZ2013+1</f>
        <v>48030</v>
      </c>
      <c r="BA2014" s="216">
        <f t="shared" si="4508"/>
        <v>2</v>
      </c>
      <c r="BB2014" s="216">
        <f t="shared" ref="BB2014" si="4546">BB2013+1</f>
        <v>2009</v>
      </c>
      <c r="BC2014" s="16">
        <f t="shared" si="4510"/>
        <v>5.5041095890410956</v>
      </c>
      <c r="BD2014" s="16">
        <f>IF(Template!$F$7="Linear interpolation",LinInterp($AO$5:$AO$18,$AM$5:$AM$18,BC2014),CubicSpline($AO$5:$AO$18,$AM$5:$AM$18,BC2014))</f>
        <v>13.994595370267085</v>
      </c>
      <c r="BE2014" s="221">
        <f t="shared" si="4445"/>
        <v>2.056350819005508</v>
      </c>
      <c r="BF2014" s="221">
        <f>BE2014/PRODUCT($BG$6:BG2013)</f>
        <v>1.0003857133213319</v>
      </c>
      <c r="BG2014" s="16">
        <f t="shared" si="4511"/>
        <v>1.0003857133213319</v>
      </c>
      <c r="BH2014" s="10">
        <f t="shared" si="4512"/>
        <v>14.078536228612881</v>
      </c>
      <c r="BI2014" s="90"/>
      <c r="BJ2014" s="17">
        <f t="shared" si="4495"/>
        <v>48007</v>
      </c>
      <c r="BK2014" s="16">
        <f t="shared" si="4488"/>
        <v>13.960399000255808</v>
      </c>
      <c r="BL2014" s="10">
        <f ca="1">IFERROR(AVERAGE(INDIRECT("BK"&amp;AC2014-Template!$F$10+1):INDIRECT("BK"&amp;AC2014)),0)</f>
        <v>13.890406808289281</v>
      </c>
      <c r="BM2014" s="35"/>
      <c r="BN2014" s="86"/>
      <c r="BO2014" s="35"/>
      <c r="BP2014" s="35"/>
      <c r="BQ2014" s="35"/>
      <c r="BR2014" s="35"/>
      <c r="BS2014" s="35"/>
      <c r="BT2014" s="35"/>
      <c r="BU2014" s="35"/>
      <c r="BV2014" s="35"/>
      <c r="BW2014" s="35"/>
      <c r="BX2014" s="35"/>
      <c r="BY2014" s="35"/>
      <c r="BZ2014" s="35"/>
      <c r="CA2014" s="35"/>
      <c r="CB2014" s="35"/>
      <c r="CC2014" s="35"/>
      <c r="CD2014" s="35"/>
      <c r="CE2014" s="35"/>
      <c r="CF2014" s="35"/>
      <c r="CG2014" s="35"/>
      <c r="CH2014" s="35"/>
    </row>
    <row r="2015" spans="1:86" ht="15.6" x14ac:dyDescent="0.3">
      <c r="A2015" s="35"/>
      <c r="B2015" s="86"/>
      <c r="C2015" s="35"/>
      <c r="D2015" s="35"/>
      <c r="E2015" s="35"/>
      <c r="F2015" s="35"/>
      <c r="G2015" s="35"/>
      <c r="H2015" s="35"/>
      <c r="I2015" s="35"/>
      <c r="J2015" s="35"/>
      <c r="K2015" s="35"/>
      <c r="L2015" s="35"/>
      <c r="M2015" s="35"/>
      <c r="N2015" s="35"/>
      <c r="O2015" s="35"/>
      <c r="P2015" s="35"/>
      <c r="Q2015" s="35"/>
      <c r="R2015" s="35"/>
      <c r="S2015" s="35"/>
      <c r="T2015" s="17">
        <f t="shared" si="4489"/>
        <v>48031</v>
      </c>
      <c r="U2015" s="216">
        <f t="shared" si="4482"/>
        <v>3</v>
      </c>
      <c r="V2015" s="216">
        <f t="shared" si="4489"/>
        <v>2010</v>
      </c>
      <c r="W2015" s="16">
        <f t="shared" si="4496"/>
        <v>5.506849315068493</v>
      </c>
      <c r="X2015" s="16" t="e">
        <f>IF(Template!$F$7="Linear interpolation",LinInterp($I$5:$I$22,$G$5:$G$22,W2015),CubicSpline($I$5:$I$22,$G$5:$G$22,W2015))</f>
        <v>#VALUE!</v>
      </c>
      <c r="Y2015" s="221" t="e">
        <f t="shared" si="4483"/>
        <v>#VALUE!</v>
      </c>
      <c r="Z2015" s="221" t="e">
        <f>Y2015/PRODUCT($AA$6:AA2014)</f>
        <v>#VALUE!</v>
      </c>
      <c r="AA2015" s="16" t="e">
        <f t="shared" si="4490"/>
        <v>#VALUE!</v>
      </c>
      <c r="AB2015" s="10" t="e">
        <f t="shared" si="4491"/>
        <v>#VALUE!</v>
      </c>
      <c r="AC2015" s="90">
        <f t="shared" si="4484"/>
        <v>2015</v>
      </c>
      <c r="AD2015" s="17">
        <f t="shared" si="4492"/>
        <v>48008</v>
      </c>
      <c r="AE2015" s="16" t="e">
        <f t="shared" si="4485"/>
        <v>#VALUE!</v>
      </c>
      <c r="AF2015" s="10">
        <f ca="1">IFERROR(AVERAGE(INDIRECT("AE"&amp;AC2015-Template!$F$10+1):INDIRECT("AE"&amp;AC2015)),0)</f>
        <v>0</v>
      </c>
      <c r="AG2015" s="35"/>
      <c r="AH2015" s="86"/>
      <c r="AI2015" s="35"/>
      <c r="AJ2015" s="35"/>
      <c r="AK2015" s="35"/>
      <c r="AL2015" s="35"/>
      <c r="AM2015" s="35"/>
      <c r="AN2015" s="35"/>
      <c r="AO2015" s="35"/>
      <c r="AP2015" s="35"/>
      <c r="AQ2015" s="35"/>
      <c r="AR2015" s="35"/>
      <c r="AS2015" s="35"/>
      <c r="AT2015" s="35"/>
      <c r="AU2015" s="35"/>
      <c r="AV2015" s="35"/>
      <c r="AW2015" s="35"/>
      <c r="AX2015" s="35"/>
      <c r="AY2015" s="35"/>
      <c r="AZ2015" s="17">
        <f t="shared" ref="AZ2015" si="4547">AZ2014+1</f>
        <v>48031</v>
      </c>
      <c r="BA2015" s="216">
        <f t="shared" si="4508"/>
        <v>3</v>
      </c>
      <c r="BB2015" s="216">
        <f t="shared" ref="BB2015" si="4548">BB2014+1</f>
        <v>2010</v>
      </c>
      <c r="BC2015" s="16">
        <f t="shared" si="4510"/>
        <v>5.506849315068493</v>
      </c>
      <c r="BD2015" s="16">
        <f>IF(Template!$F$7="Linear interpolation",LinInterp($AO$5:$AO$18,$AM$5:$AM$18,BC2015),CubicSpline($AO$5:$AO$18,$AM$5:$AM$18,BC2015))</f>
        <v>13.995152269361174</v>
      </c>
      <c r="BE2015" s="221">
        <f t="shared" si="4445"/>
        <v>2.0571442181084105</v>
      </c>
      <c r="BF2015" s="221">
        <f>BE2015/PRODUCT($BG$6:BG2014)</f>
        <v>1.0003858286706573</v>
      </c>
      <c r="BG2015" s="16">
        <f t="shared" si="4511"/>
        <v>1.0003858286706573</v>
      </c>
      <c r="BH2015" s="10">
        <f t="shared" si="4512"/>
        <v>14.082746478990881</v>
      </c>
      <c r="BI2015" s="90"/>
      <c r="BJ2015" s="17">
        <f t="shared" si="4495"/>
        <v>48008</v>
      </c>
      <c r="BK2015" s="16">
        <f t="shared" si="4488"/>
        <v>13.991399003611239</v>
      </c>
      <c r="BL2015" s="10">
        <f ca="1">IFERROR(AVERAGE(INDIRECT("BK"&amp;AC2015-Template!$F$10+1):INDIRECT("BK"&amp;AC2015)),0)</f>
        <v>13.896791013945808</v>
      </c>
      <c r="BM2015" s="35"/>
      <c r="BN2015" s="86"/>
      <c r="BO2015" s="35"/>
      <c r="BP2015" s="35"/>
      <c r="BQ2015" s="35"/>
      <c r="BR2015" s="35"/>
      <c r="BS2015" s="35"/>
      <c r="BT2015" s="35"/>
      <c r="BU2015" s="35"/>
      <c r="BV2015" s="35"/>
      <c r="BW2015" s="35"/>
      <c r="BX2015" s="35"/>
      <c r="BY2015" s="35"/>
      <c r="BZ2015" s="35"/>
      <c r="CA2015" s="35"/>
      <c r="CB2015" s="35"/>
      <c r="CC2015" s="35"/>
      <c r="CD2015" s="35"/>
      <c r="CE2015" s="35"/>
      <c r="CF2015" s="35"/>
      <c r="CG2015" s="35"/>
      <c r="CH2015" s="35"/>
    </row>
    <row r="2016" spans="1:86" ht="15.6" x14ac:dyDescent="0.3">
      <c r="A2016" s="35"/>
      <c r="B2016" s="86"/>
      <c r="C2016" s="35"/>
      <c r="D2016" s="35"/>
      <c r="E2016" s="35"/>
      <c r="F2016" s="35"/>
      <c r="G2016" s="35"/>
      <c r="H2016" s="35"/>
      <c r="I2016" s="35"/>
      <c r="J2016" s="35"/>
      <c r="K2016" s="35"/>
      <c r="L2016" s="35"/>
      <c r="M2016" s="35"/>
      <c r="N2016" s="35"/>
      <c r="O2016" s="35"/>
      <c r="P2016" s="35"/>
      <c r="Q2016" s="35"/>
      <c r="R2016" s="35"/>
      <c r="S2016" s="35"/>
      <c r="T2016" s="17">
        <f t="shared" si="4489"/>
        <v>48032</v>
      </c>
      <c r="U2016" s="216">
        <f t="shared" si="4482"/>
        <v>4</v>
      </c>
      <c r="V2016" s="216">
        <f t="shared" si="4489"/>
        <v>2011</v>
      </c>
      <c r="W2016" s="16">
        <f t="shared" si="4496"/>
        <v>5.5095890410958903</v>
      </c>
      <c r="X2016" s="16" t="e">
        <f>IF(Template!$F$7="Linear interpolation",LinInterp($I$5:$I$22,$G$5:$G$22,W2016),CubicSpline($I$5:$I$22,$G$5:$G$22,W2016))</f>
        <v>#VALUE!</v>
      </c>
      <c r="Y2016" s="221" t="e">
        <f t="shared" si="4483"/>
        <v>#VALUE!</v>
      </c>
      <c r="Z2016" s="221" t="e">
        <f>Y2016/PRODUCT($AA$6:AA2015)</f>
        <v>#VALUE!</v>
      </c>
      <c r="AA2016" s="16" t="e">
        <f t="shared" si="4490"/>
        <v>#VALUE!</v>
      </c>
      <c r="AB2016" s="10" t="e">
        <f t="shared" si="4491"/>
        <v>#VALUE!</v>
      </c>
      <c r="AC2016" s="90">
        <f t="shared" si="4484"/>
        <v>2016</v>
      </c>
      <c r="AD2016" s="17">
        <f t="shared" si="4492"/>
        <v>48009</v>
      </c>
      <c r="AE2016" s="16" t="e">
        <f t="shared" si="4485"/>
        <v>#VALUE!</v>
      </c>
      <c r="AF2016" s="10">
        <f ca="1">IFERROR(AVERAGE(INDIRECT("AE"&amp;AC2016-Template!$F$10+1):INDIRECT("AE"&amp;AC2016)),0)</f>
        <v>0</v>
      </c>
      <c r="AG2016" s="35"/>
      <c r="AH2016" s="86"/>
      <c r="AI2016" s="35"/>
      <c r="AJ2016" s="35"/>
      <c r="AK2016" s="35"/>
      <c r="AL2016" s="35"/>
      <c r="AM2016" s="35"/>
      <c r="AN2016" s="35"/>
      <c r="AO2016" s="35"/>
      <c r="AP2016" s="35"/>
      <c r="AQ2016" s="35"/>
      <c r="AR2016" s="35"/>
      <c r="AS2016" s="35"/>
      <c r="AT2016" s="35"/>
      <c r="AU2016" s="35"/>
      <c r="AV2016" s="35"/>
      <c r="AW2016" s="35"/>
      <c r="AX2016" s="35"/>
      <c r="AY2016" s="35"/>
      <c r="AZ2016" s="17">
        <f t="shared" ref="AZ2016" si="4549">AZ2015+1</f>
        <v>48032</v>
      </c>
      <c r="BA2016" s="216">
        <f t="shared" si="4508"/>
        <v>4</v>
      </c>
      <c r="BB2016" s="216">
        <f t="shared" ref="BB2016" si="4550">BB2015+1</f>
        <v>2011</v>
      </c>
      <c r="BC2016" s="16">
        <f t="shared" si="4510"/>
        <v>5.5095890410958903</v>
      </c>
      <c r="BD2016" s="16">
        <f>IF(Template!$F$7="Linear interpolation",LinInterp($AO$5:$AO$18,$AM$5:$AM$18,BC2016),CubicSpline($AO$5:$AO$18,$AM$5:$AM$18,BC2016))</f>
        <v>13.995710980110278</v>
      </c>
      <c r="BE2016" s="221">
        <f t="shared" si="4445"/>
        <v>2.0579381583385299</v>
      </c>
      <c r="BF2016" s="221">
        <f>BE2016/PRODUCT($BG$6:BG2015)</f>
        <v>1.0003859429120869</v>
      </c>
      <c r="BG2016" s="16">
        <f t="shared" si="4511"/>
        <v>1.0003859429120869</v>
      </c>
      <c r="BH2016" s="10">
        <f t="shared" si="4512"/>
        <v>14.08691629117309</v>
      </c>
      <c r="BI2016" s="90"/>
      <c r="BJ2016" s="17">
        <f t="shared" si="4495"/>
        <v>48009</v>
      </c>
      <c r="BK2016" s="16">
        <f t="shared" si="4488"/>
        <v>13.980938025111467</v>
      </c>
      <c r="BL2016" s="10">
        <f ca="1">IFERROR(AVERAGE(INDIRECT("BK"&amp;AC2016-Template!$F$10+1):INDIRECT("BK"&amp;AC2016)),0)</f>
        <v>13.902826520319007</v>
      </c>
      <c r="BM2016" s="35"/>
      <c r="BN2016" s="86"/>
      <c r="BO2016" s="35"/>
      <c r="BP2016" s="35"/>
      <c r="BQ2016" s="35"/>
      <c r="BR2016" s="35"/>
      <c r="BS2016" s="35"/>
      <c r="BT2016" s="35"/>
      <c r="BU2016" s="35"/>
      <c r="BV2016" s="35"/>
      <c r="BW2016" s="35"/>
      <c r="BX2016" s="35"/>
      <c r="BY2016" s="35"/>
      <c r="BZ2016" s="35"/>
      <c r="CA2016" s="35"/>
      <c r="CB2016" s="35"/>
      <c r="CC2016" s="35"/>
      <c r="CD2016" s="35"/>
      <c r="CE2016" s="35"/>
      <c r="CF2016" s="35"/>
      <c r="CG2016" s="35"/>
      <c r="CH2016" s="35"/>
    </row>
    <row r="2017" spans="1:86" ht="15.6" x14ac:dyDescent="0.3">
      <c r="A2017" s="35"/>
      <c r="B2017" s="86"/>
      <c r="C2017" s="35"/>
      <c r="D2017" s="35"/>
      <c r="E2017" s="35"/>
      <c r="F2017" s="35"/>
      <c r="G2017" s="35"/>
      <c r="H2017" s="35"/>
      <c r="I2017" s="35"/>
      <c r="J2017" s="35"/>
      <c r="K2017" s="35"/>
      <c r="L2017" s="35"/>
      <c r="M2017" s="35"/>
      <c r="N2017" s="35"/>
      <c r="O2017" s="35"/>
      <c r="P2017" s="35"/>
      <c r="Q2017" s="35"/>
      <c r="R2017" s="35"/>
      <c r="S2017" s="35"/>
      <c r="T2017" s="17">
        <f t="shared" si="4489"/>
        <v>48033</v>
      </c>
      <c r="U2017" s="216">
        <f t="shared" si="4482"/>
        <v>5</v>
      </c>
      <c r="V2017" s="216">
        <f t="shared" si="4489"/>
        <v>2012</v>
      </c>
      <c r="W2017" s="16">
        <f t="shared" si="4496"/>
        <v>5.5123287671232877</v>
      </c>
      <c r="X2017" s="16" t="e">
        <f>IF(Template!$F$7="Linear interpolation",LinInterp($I$5:$I$22,$G$5:$G$22,W2017),CubicSpline($I$5:$I$22,$G$5:$G$22,W2017))</f>
        <v>#VALUE!</v>
      </c>
      <c r="Y2017" s="221" t="e">
        <f t="shared" si="4483"/>
        <v>#VALUE!</v>
      </c>
      <c r="Z2017" s="221" t="e">
        <f>Y2017/PRODUCT($AA$6:AA2016)</f>
        <v>#VALUE!</v>
      </c>
      <c r="AA2017" s="16" t="e">
        <f t="shared" si="4490"/>
        <v>#VALUE!</v>
      </c>
      <c r="AB2017" s="10" t="e">
        <f t="shared" si="4491"/>
        <v>#VALUE!</v>
      </c>
      <c r="AC2017" s="90">
        <f t="shared" si="4484"/>
        <v>2017</v>
      </c>
      <c r="AD2017" s="17">
        <f t="shared" si="4492"/>
        <v>48010</v>
      </c>
      <c r="AE2017" s="16" t="e">
        <f t="shared" si="4485"/>
        <v>#VALUE!</v>
      </c>
      <c r="AF2017" s="10">
        <f ca="1">IFERROR(AVERAGE(INDIRECT("AE"&amp;AC2017-Template!$F$10+1):INDIRECT("AE"&amp;AC2017)),0)</f>
        <v>0</v>
      </c>
      <c r="AG2017" s="35"/>
      <c r="AH2017" s="86"/>
      <c r="AI2017" s="35"/>
      <c r="AJ2017" s="35"/>
      <c r="AK2017" s="35"/>
      <c r="AL2017" s="35"/>
      <c r="AM2017" s="35"/>
      <c r="AN2017" s="35"/>
      <c r="AO2017" s="35"/>
      <c r="AP2017" s="35"/>
      <c r="AQ2017" s="35"/>
      <c r="AR2017" s="35"/>
      <c r="AS2017" s="35"/>
      <c r="AT2017" s="35"/>
      <c r="AU2017" s="35"/>
      <c r="AV2017" s="35"/>
      <c r="AW2017" s="35"/>
      <c r="AX2017" s="35"/>
      <c r="AY2017" s="35"/>
      <c r="AZ2017" s="17">
        <f t="shared" ref="AZ2017" si="4551">AZ2016+1</f>
        <v>48033</v>
      </c>
      <c r="BA2017" s="216">
        <f t="shared" si="4508"/>
        <v>5</v>
      </c>
      <c r="BB2017" s="216">
        <f t="shared" ref="BB2017" si="4552">BB2016+1</f>
        <v>2012</v>
      </c>
      <c r="BC2017" s="16">
        <f t="shared" si="4510"/>
        <v>5.5123287671232877</v>
      </c>
      <c r="BD2017" s="16">
        <f>IF(Template!$F$7="Linear interpolation",LinInterp($AO$5:$AO$18,$AM$5:$AM$18,BC2017),CubicSpline($AO$5:$AO$18,$AM$5:$AM$18,BC2017))</f>
        <v>13.996271476890181</v>
      </c>
      <c r="BE2017" s="221">
        <f t="shared" si="4445"/>
        <v>2.0587326378010293</v>
      </c>
      <c r="BF2017" s="221">
        <f>BE2017/PRODUCT($BG$6:BG2016)</f>
        <v>1.0003860560431712</v>
      </c>
      <c r="BG2017" s="16">
        <f t="shared" si="4511"/>
        <v>1.0003860560431712</v>
      </c>
      <c r="BH2017" s="10">
        <f t="shared" si="4512"/>
        <v>14.09104557574925</v>
      </c>
      <c r="BI2017" s="90"/>
      <c r="BJ2017" s="17">
        <f t="shared" si="4495"/>
        <v>48010</v>
      </c>
      <c r="BK2017" s="16">
        <f t="shared" si="4488"/>
        <v>13.98597682844327</v>
      </c>
      <c r="BL2017" s="10">
        <f ca="1">IFERROR(AVERAGE(INDIRECT("BK"&amp;AC2017-Template!$F$10+1):INDIRECT("BK"&amp;AC2017)),0)</f>
        <v>13.907789669498213</v>
      </c>
      <c r="BM2017" s="35"/>
      <c r="BN2017" s="86"/>
      <c r="BO2017" s="35"/>
      <c r="BP2017" s="35"/>
      <c r="BQ2017" s="35"/>
      <c r="BR2017" s="35"/>
      <c r="BS2017" s="35"/>
      <c r="BT2017" s="35"/>
      <c r="BU2017" s="35"/>
      <c r="BV2017" s="35"/>
      <c r="BW2017" s="35"/>
      <c r="BX2017" s="35"/>
      <c r="BY2017" s="35"/>
      <c r="BZ2017" s="35"/>
      <c r="CA2017" s="35"/>
      <c r="CB2017" s="35"/>
      <c r="CC2017" s="35"/>
      <c r="CD2017" s="35"/>
      <c r="CE2017" s="35"/>
      <c r="CF2017" s="35"/>
      <c r="CG2017" s="35"/>
      <c r="CH2017" s="35"/>
    </row>
    <row r="2018" spans="1:86" ht="15.6" x14ac:dyDescent="0.3">
      <c r="A2018" s="35"/>
      <c r="B2018" s="86"/>
      <c r="C2018" s="35"/>
      <c r="D2018" s="35"/>
      <c r="E2018" s="35"/>
      <c r="F2018" s="35"/>
      <c r="G2018" s="35"/>
      <c r="H2018" s="35"/>
      <c r="I2018" s="35"/>
      <c r="J2018" s="35"/>
      <c r="K2018" s="35"/>
      <c r="L2018" s="35"/>
      <c r="M2018" s="35"/>
      <c r="N2018" s="35"/>
      <c r="O2018" s="35"/>
      <c r="P2018" s="35"/>
      <c r="Q2018" s="35"/>
      <c r="R2018" s="35"/>
      <c r="S2018" s="35"/>
      <c r="T2018" s="17">
        <f t="shared" si="4489"/>
        <v>48034</v>
      </c>
      <c r="U2018" s="216">
        <f t="shared" si="4482"/>
        <v>6</v>
      </c>
      <c r="V2018" s="216">
        <f t="shared" si="4489"/>
        <v>2013</v>
      </c>
      <c r="W2018" s="16">
        <f t="shared" si="4496"/>
        <v>5.515068493150685</v>
      </c>
      <c r="X2018" s="16" t="e">
        <f>IF(Template!$F$7="Linear interpolation",LinInterp($I$5:$I$22,$G$5:$G$22,W2018),CubicSpline($I$5:$I$22,$G$5:$G$22,W2018))</f>
        <v>#VALUE!</v>
      </c>
      <c r="Y2018" s="221" t="e">
        <f t="shared" si="4483"/>
        <v>#VALUE!</v>
      </c>
      <c r="Z2018" s="221" t="e">
        <f>Y2018/PRODUCT($AA$6:AA2017)</f>
        <v>#VALUE!</v>
      </c>
      <c r="AA2018" s="16" t="e">
        <f t="shared" si="4490"/>
        <v>#VALUE!</v>
      </c>
      <c r="AB2018" s="10" t="e">
        <f t="shared" si="4491"/>
        <v>#VALUE!</v>
      </c>
      <c r="AC2018" s="90">
        <f t="shared" si="4484"/>
        <v>2018</v>
      </c>
      <c r="AD2018" s="17">
        <f t="shared" si="4492"/>
        <v>48011</v>
      </c>
      <c r="AE2018" s="16" t="e">
        <f t="shared" si="4485"/>
        <v>#VALUE!</v>
      </c>
      <c r="AF2018" s="10">
        <f ca="1">IFERROR(AVERAGE(INDIRECT("AE"&amp;AC2018-Template!$F$10+1):INDIRECT("AE"&amp;AC2018)),0)</f>
        <v>0</v>
      </c>
      <c r="AG2018" s="35"/>
      <c r="AH2018" s="86"/>
      <c r="AI2018" s="35"/>
      <c r="AJ2018" s="35"/>
      <c r="AK2018" s="35"/>
      <c r="AL2018" s="35"/>
      <c r="AM2018" s="35"/>
      <c r="AN2018" s="35"/>
      <c r="AO2018" s="35"/>
      <c r="AP2018" s="35"/>
      <c r="AQ2018" s="35"/>
      <c r="AR2018" s="35"/>
      <c r="AS2018" s="35"/>
      <c r="AT2018" s="35"/>
      <c r="AU2018" s="35"/>
      <c r="AV2018" s="35"/>
      <c r="AW2018" s="35"/>
      <c r="AX2018" s="35"/>
      <c r="AY2018" s="35"/>
      <c r="AZ2018" s="17">
        <f t="shared" ref="AZ2018" si="4553">AZ2017+1</f>
        <v>48034</v>
      </c>
      <c r="BA2018" s="216">
        <f t="shared" si="4508"/>
        <v>6</v>
      </c>
      <c r="BB2018" s="216">
        <f t="shared" ref="BB2018" si="4554">BB2017+1</f>
        <v>2013</v>
      </c>
      <c r="BC2018" s="16">
        <f t="shared" si="4510"/>
        <v>5.515068493150685</v>
      </c>
      <c r="BD2018" s="16">
        <f>IF(Template!$F$7="Linear interpolation",LinInterp($AO$5:$AO$18,$AM$5:$AM$18,BC2018),CubicSpline($AO$5:$AO$18,$AM$5:$AM$18,BC2018))</f>
        <v>13.996833734076674</v>
      </c>
      <c r="BE2018" s="221">
        <f t="shared" si="4445"/>
        <v>2.059527654592844</v>
      </c>
      <c r="BF2018" s="221">
        <f>BE2018/PRODUCT($BG$6:BG2017)</f>
        <v>1.0003861680614652</v>
      </c>
      <c r="BG2018" s="16">
        <f t="shared" si="4511"/>
        <v>1.0003860560431712</v>
      </c>
      <c r="BH2018" s="10">
        <f t="shared" si="4512"/>
        <v>14.09104557574925</v>
      </c>
      <c r="BI2018" s="90"/>
      <c r="BJ2018" s="17">
        <f t="shared" si="4495"/>
        <v>48011</v>
      </c>
      <c r="BK2018" s="16">
        <f t="shared" si="4488"/>
        <v>13.990977071470233</v>
      </c>
      <c r="BL2018" s="10">
        <f ca="1">IFERROR(AVERAGE(INDIRECT("BK"&amp;AC2018-Template!$F$10+1):INDIRECT("BK"&amp;AC2018)),0)</f>
        <v>13.91333690826729</v>
      </c>
      <c r="BM2018" s="35"/>
      <c r="BN2018" s="86"/>
      <c r="BO2018" s="35"/>
      <c r="BP2018" s="35"/>
      <c r="BQ2018" s="35"/>
      <c r="BR2018" s="35"/>
      <c r="BS2018" s="35"/>
      <c r="BT2018" s="35"/>
      <c r="BU2018" s="35"/>
      <c r="BV2018" s="35"/>
      <c r="BW2018" s="35"/>
      <c r="BX2018" s="35"/>
      <c r="BY2018" s="35"/>
      <c r="BZ2018" s="35"/>
      <c r="CA2018" s="35"/>
      <c r="CB2018" s="35"/>
      <c r="CC2018" s="35"/>
      <c r="CD2018" s="35"/>
      <c r="CE2018" s="35"/>
      <c r="CF2018" s="35"/>
      <c r="CG2018" s="35"/>
      <c r="CH2018" s="35"/>
    </row>
    <row r="2019" spans="1:86" ht="15.6" x14ac:dyDescent="0.3">
      <c r="A2019" s="35"/>
      <c r="B2019" s="86"/>
      <c r="C2019" s="35"/>
      <c r="D2019" s="35"/>
      <c r="E2019" s="35"/>
      <c r="F2019" s="35"/>
      <c r="G2019" s="35"/>
      <c r="H2019" s="35"/>
      <c r="I2019" s="35"/>
      <c r="J2019" s="35"/>
      <c r="K2019" s="35"/>
      <c r="L2019" s="35"/>
      <c r="M2019" s="35"/>
      <c r="N2019" s="35"/>
      <c r="O2019" s="35"/>
      <c r="P2019" s="35"/>
      <c r="Q2019" s="35"/>
      <c r="R2019" s="35"/>
      <c r="S2019" s="35"/>
      <c r="T2019" s="17">
        <f t="shared" si="4489"/>
        <v>48035</v>
      </c>
      <c r="U2019" s="216">
        <f t="shared" si="4482"/>
        <v>7</v>
      </c>
      <c r="V2019" s="216">
        <f t="shared" si="4489"/>
        <v>2014</v>
      </c>
      <c r="W2019" s="16">
        <f t="shared" si="4496"/>
        <v>5.5178082191780824</v>
      </c>
      <c r="X2019" s="16" t="e">
        <f>IF(Template!$F$7="Linear interpolation",LinInterp($I$5:$I$22,$G$5:$G$22,W2019),CubicSpline($I$5:$I$22,$G$5:$G$22,W2019))</f>
        <v>#VALUE!</v>
      </c>
      <c r="Y2019" s="221" t="e">
        <f t="shared" si="4483"/>
        <v>#VALUE!</v>
      </c>
      <c r="Z2019" s="221" t="e">
        <f>Y2019/PRODUCT($AA$6:AA2018)</f>
        <v>#VALUE!</v>
      </c>
      <c r="AA2019" s="16" t="e">
        <f t="shared" si="4490"/>
        <v>#VALUE!</v>
      </c>
      <c r="AB2019" s="10" t="e">
        <f t="shared" si="4491"/>
        <v>#VALUE!</v>
      </c>
      <c r="AC2019" s="90">
        <f t="shared" si="4484"/>
        <v>2019</v>
      </c>
      <c r="AD2019" s="17">
        <f t="shared" si="4492"/>
        <v>48012</v>
      </c>
      <c r="AE2019" s="16" t="e">
        <f t="shared" si="4485"/>
        <v>#VALUE!</v>
      </c>
      <c r="AF2019" s="10">
        <f ca="1">IFERROR(AVERAGE(INDIRECT("AE"&amp;AC2019-Template!$F$10+1):INDIRECT("AE"&amp;AC2019)),0)</f>
        <v>0</v>
      </c>
      <c r="AG2019" s="35"/>
      <c r="AH2019" s="86"/>
      <c r="AI2019" s="35"/>
      <c r="AJ2019" s="35"/>
      <c r="AK2019" s="35"/>
      <c r="AL2019" s="35"/>
      <c r="AM2019" s="35"/>
      <c r="AN2019" s="35"/>
      <c r="AO2019" s="35"/>
      <c r="AP2019" s="35"/>
      <c r="AQ2019" s="35"/>
      <c r="AR2019" s="35"/>
      <c r="AS2019" s="35"/>
      <c r="AT2019" s="35"/>
      <c r="AU2019" s="35"/>
      <c r="AV2019" s="35"/>
      <c r="AW2019" s="35"/>
      <c r="AX2019" s="35"/>
      <c r="AY2019" s="35"/>
      <c r="AZ2019" s="17">
        <f t="shared" ref="AZ2019" si="4555">AZ2018+1</f>
        <v>48035</v>
      </c>
      <c r="BA2019" s="216">
        <f t="shared" si="4508"/>
        <v>7</v>
      </c>
      <c r="BB2019" s="216">
        <f t="shared" ref="BB2019" si="4556">BB2018+1</f>
        <v>2014</v>
      </c>
      <c r="BC2019" s="16">
        <f t="shared" si="4510"/>
        <v>5.5178082191780824</v>
      </c>
      <c r="BD2019" s="16">
        <f>IF(Template!$F$7="Linear interpolation",LinInterp($AO$5:$AO$18,$AM$5:$AM$18,BC2019),CubicSpline($AO$5:$AO$18,$AM$5:$AM$18,BC2019))</f>
        <v>13.99739772604554</v>
      </c>
      <c r="BE2019" s="221">
        <f t="shared" si="4445"/>
        <v>2.0603232068026611</v>
      </c>
      <c r="BF2019" s="221">
        <f>BE2019/PRODUCT($BG$6:BG2018)</f>
        <v>1.0003863909828392</v>
      </c>
      <c r="BG2019" s="16">
        <f t="shared" si="4511"/>
        <v>1.0003860560431712</v>
      </c>
      <c r="BH2019" s="10">
        <f t="shared" si="4512"/>
        <v>14.09104557574925</v>
      </c>
      <c r="BI2019" s="90"/>
      <c r="BJ2019" s="17">
        <f t="shared" si="4495"/>
        <v>48012</v>
      </c>
      <c r="BK2019" s="16">
        <f t="shared" si="4488"/>
        <v>13.995938664749685</v>
      </c>
      <c r="BL2019" s="10">
        <f ca="1">IFERROR(AVERAGE(INDIRECT("BK"&amp;AC2019-Template!$F$10+1):INDIRECT("BK"&amp;AC2019)),0)</f>
        <v>13.918846796947284</v>
      </c>
      <c r="BM2019" s="35"/>
      <c r="BN2019" s="86"/>
      <c r="BO2019" s="35"/>
      <c r="BP2019" s="35"/>
      <c r="BQ2019" s="35"/>
      <c r="BR2019" s="35"/>
      <c r="BS2019" s="35"/>
      <c r="BT2019" s="35"/>
      <c r="BU2019" s="35"/>
      <c r="BV2019" s="35"/>
      <c r="BW2019" s="35"/>
      <c r="BX2019" s="35"/>
      <c r="BY2019" s="35"/>
      <c r="BZ2019" s="35"/>
      <c r="CA2019" s="35"/>
      <c r="CB2019" s="35"/>
      <c r="CC2019" s="35"/>
      <c r="CD2019" s="35"/>
      <c r="CE2019" s="35"/>
      <c r="CF2019" s="35"/>
      <c r="CG2019" s="35"/>
      <c r="CH2019" s="35"/>
    </row>
    <row r="2020" spans="1:86" ht="15.6" x14ac:dyDescent="0.3">
      <c r="A2020" s="35"/>
      <c r="B2020" s="86"/>
      <c r="C2020" s="35"/>
      <c r="D2020" s="35"/>
      <c r="E2020" s="35"/>
      <c r="F2020" s="35"/>
      <c r="G2020" s="35"/>
      <c r="H2020" s="35"/>
      <c r="I2020" s="35"/>
      <c r="J2020" s="35"/>
      <c r="K2020" s="35"/>
      <c r="L2020" s="35"/>
      <c r="M2020" s="35"/>
      <c r="N2020" s="35"/>
      <c r="O2020" s="35"/>
      <c r="P2020" s="35"/>
      <c r="Q2020" s="35"/>
      <c r="R2020" s="35"/>
      <c r="S2020" s="35"/>
      <c r="T2020" s="17">
        <f t="shared" si="4489"/>
        <v>48036</v>
      </c>
      <c r="U2020" s="216">
        <f t="shared" si="4482"/>
        <v>1</v>
      </c>
      <c r="V2020" s="216">
        <f t="shared" si="4489"/>
        <v>2015</v>
      </c>
      <c r="W2020" s="16">
        <f t="shared" si="4496"/>
        <v>5.5205479452054798</v>
      </c>
      <c r="X2020" s="16" t="e">
        <f>IF(Template!$F$7="Linear interpolation",LinInterp($I$5:$I$22,$G$5:$G$22,W2020),CubicSpline($I$5:$I$22,$G$5:$G$22,W2020))</f>
        <v>#VALUE!</v>
      </c>
      <c r="Y2020" s="221" t="e">
        <f t="shared" si="4483"/>
        <v>#VALUE!</v>
      </c>
      <c r="Z2020" s="221" t="e">
        <f>Y2020/PRODUCT($AA$6:AA2019)</f>
        <v>#VALUE!</v>
      </c>
      <c r="AA2020" s="16" t="e">
        <f t="shared" si="4490"/>
        <v>#VALUE!</v>
      </c>
      <c r="AB2020" s="10" t="e">
        <f t="shared" si="4491"/>
        <v>#VALUE!</v>
      </c>
      <c r="AC2020" s="90">
        <f t="shared" si="4484"/>
        <v>2020</v>
      </c>
      <c r="AD2020" s="17">
        <f t="shared" si="4492"/>
        <v>48013</v>
      </c>
      <c r="AE2020" s="16" t="e">
        <f t="shared" si="4485"/>
        <v>#VALUE!</v>
      </c>
      <c r="AF2020" s="10">
        <f ca="1">IFERROR(AVERAGE(INDIRECT("AE"&amp;AC2020-Template!$F$10+1):INDIRECT("AE"&amp;AC2020)),0)</f>
        <v>0</v>
      </c>
      <c r="AG2020" s="35"/>
      <c r="AH2020" s="86"/>
      <c r="AI2020" s="35"/>
      <c r="AJ2020" s="35"/>
      <c r="AK2020" s="35"/>
      <c r="AL2020" s="35"/>
      <c r="AM2020" s="35"/>
      <c r="AN2020" s="35"/>
      <c r="AO2020" s="35"/>
      <c r="AP2020" s="35"/>
      <c r="AQ2020" s="35"/>
      <c r="AR2020" s="35"/>
      <c r="AS2020" s="35"/>
      <c r="AT2020" s="35"/>
      <c r="AU2020" s="35"/>
      <c r="AV2020" s="35"/>
      <c r="AW2020" s="35"/>
      <c r="AX2020" s="35"/>
      <c r="AY2020" s="35"/>
      <c r="AZ2020" s="17">
        <f t="shared" ref="AZ2020" si="4557">AZ2019+1</f>
        <v>48036</v>
      </c>
      <c r="BA2020" s="216">
        <f t="shared" si="4508"/>
        <v>1</v>
      </c>
      <c r="BB2020" s="216">
        <f t="shared" ref="BB2020" si="4558">BB2019+1</f>
        <v>2015</v>
      </c>
      <c r="BC2020" s="16">
        <f t="shared" si="4510"/>
        <v>5.5205479452054798</v>
      </c>
      <c r="BD2020" s="16">
        <f>IF(Template!$F$7="Linear interpolation",LinInterp($AO$5:$AO$18,$AM$5:$AM$18,BC2020),CubicSpline($AO$5:$AO$18,$AM$5:$AM$18,BC2020))</f>
        <v>13.997963427172566</v>
      </c>
      <c r="BE2020" s="221">
        <f t="shared" si="4445"/>
        <v>2.0611192925109112</v>
      </c>
      <c r="BF2020" s="221">
        <f>BE2020/PRODUCT($BG$6:BG2019)</f>
        <v>1.0003867236896715</v>
      </c>
      <c r="BG2020" s="16">
        <f t="shared" si="4511"/>
        <v>1.0003867236896715</v>
      </c>
      <c r="BH2020" s="10">
        <f t="shared" si="4512"/>
        <v>14.115414673010473</v>
      </c>
      <c r="BI2020" s="90"/>
      <c r="BJ2020" s="17">
        <f t="shared" si="4495"/>
        <v>48013</v>
      </c>
      <c r="BK2020" s="16">
        <f t="shared" si="4488"/>
        <v>13.995938664749685</v>
      </c>
      <c r="BL2020" s="10">
        <f ca="1">IFERROR(AVERAGE(INDIRECT("BK"&amp;AC2020-Template!$F$10+1):INDIRECT("BK"&amp;AC2020)),0)</f>
        <v>13.92415515072174</v>
      </c>
      <c r="BM2020" s="35"/>
      <c r="BN2020" s="86"/>
      <c r="BO2020" s="35"/>
      <c r="BP2020" s="35"/>
      <c r="BQ2020" s="35"/>
      <c r="BR2020" s="35"/>
      <c r="BS2020" s="35"/>
      <c r="BT2020" s="35"/>
      <c r="BU2020" s="35"/>
      <c r="BV2020" s="35"/>
      <c r="BW2020" s="35"/>
      <c r="BX2020" s="35"/>
      <c r="BY2020" s="35"/>
      <c r="BZ2020" s="35"/>
      <c r="CA2020" s="35"/>
      <c r="CB2020" s="35"/>
      <c r="CC2020" s="35"/>
      <c r="CD2020" s="35"/>
      <c r="CE2020" s="35"/>
      <c r="CF2020" s="35"/>
      <c r="CG2020" s="35"/>
      <c r="CH2020" s="35"/>
    </row>
    <row r="2021" spans="1:86" ht="15.6" x14ac:dyDescent="0.3">
      <c r="A2021" s="35"/>
      <c r="B2021" s="86"/>
      <c r="C2021" s="35"/>
      <c r="D2021" s="35"/>
      <c r="E2021" s="35"/>
      <c r="F2021" s="35"/>
      <c r="G2021" s="35"/>
      <c r="H2021" s="35"/>
      <c r="I2021" s="35"/>
      <c r="J2021" s="35"/>
      <c r="K2021" s="35"/>
      <c r="L2021" s="35"/>
      <c r="M2021" s="35"/>
      <c r="N2021" s="35"/>
      <c r="O2021" s="35"/>
      <c r="P2021" s="35"/>
      <c r="Q2021" s="35"/>
      <c r="R2021" s="35"/>
      <c r="S2021" s="35"/>
      <c r="T2021" s="17">
        <f t="shared" si="4489"/>
        <v>48037</v>
      </c>
      <c r="U2021" s="216">
        <f t="shared" si="4482"/>
        <v>2</v>
      </c>
      <c r="V2021" s="216">
        <f t="shared" si="4489"/>
        <v>2016</v>
      </c>
      <c r="W2021" s="16">
        <f t="shared" si="4496"/>
        <v>5.5232876712328771</v>
      </c>
      <c r="X2021" s="16" t="e">
        <f>IF(Template!$F$7="Linear interpolation",LinInterp($I$5:$I$22,$G$5:$G$22,W2021),CubicSpline($I$5:$I$22,$G$5:$G$22,W2021))</f>
        <v>#VALUE!</v>
      </c>
      <c r="Y2021" s="221" t="e">
        <f t="shared" si="4483"/>
        <v>#VALUE!</v>
      </c>
      <c r="Z2021" s="221" t="e">
        <f>Y2021/PRODUCT($AA$6:AA2020)</f>
        <v>#VALUE!</v>
      </c>
      <c r="AA2021" s="16" t="e">
        <f t="shared" si="4490"/>
        <v>#VALUE!</v>
      </c>
      <c r="AB2021" s="10" t="e">
        <f t="shared" si="4491"/>
        <v>#VALUE!</v>
      </c>
      <c r="AC2021" s="90">
        <f t="shared" si="4484"/>
        <v>2021</v>
      </c>
      <c r="AD2021" s="17">
        <f t="shared" si="4492"/>
        <v>48014</v>
      </c>
      <c r="AE2021" s="16" t="e">
        <f t="shared" si="4485"/>
        <v>#VALUE!</v>
      </c>
      <c r="AF2021" s="10">
        <f ca="1">IFERROR(AVERAGE(INDIRECT("AE"&amp;AC2021-Template!$F$10+1):INDIRECT("AE"&amp;AC2021)),0)</f>
        <v>0</v>
      </c>
      <c r="AG2021" s="35"/>
      <c r="AH2021" s="86"/>
      <c r="AI2021" s="35"/>
      <c r="AJ2021" s="35"/>
      <c r="AK2021" s="35"/>
      <c r="AL2021" s="35"/>
      <c r="AM2021" s="35"/>
      <c r="AN2021" s="35"/>
      <c r="AO2021" s="35"/>
      <c r="AP2021" s="35"/>
      <c r="AQ2021" s="35"/>
      <c r="AR2021" s="35"/>
      <c r="AS2021" s="35"/>
      <c r="AT2021" s="35"/>
      <c r="AU2021" s="35"/>
      <c r="AV2021" s="35"/>
      <c r="AW2021" s="35"/>
      <c r="AX2021" s="35"/>
      <c r="AY2021" s="35"/>
      <c r="AZ2021" s="17">
        <f t="shared" ref="AZ2021" si="4559">AZ2020+1</f>
        <v>48037</v>
      </c>
      <c r="BA2021" s="216">
        <f t="shared" si="4508"/>
        <v>2</v>
      </c>
      <c r="BB2021" s="216">
        <f t="shared" ref="BB2021" si="4560">BB2020+1</f>
        <v>2016</v>
      </c>
      <c r="BC2021" s="16">
        <f t="shared" si="4510"/>
        <v>5.5232876712328771</v>
      </c>
      <c r="BD2021" s="16">
        <f>IF(Template!$F$7="Linear interpolation",LinInterp($AO$5:$AO$18,$AM$5:$AM$18,BC2021),CubicSpline($AO$5:$AO$18,$AM$5:$AM$18,BC2021))</f>
        <v>13.998530811833541</v>
      </c>
      <c r="BE2021" s="221">
        <f t="shared" si="4445"/>
        <v>2.061915909789747</v>
      </c>
      <c r="BF2021" s="221">
        <f>BE2021/PRODUCT($BG$6:BG2020)</f>
        <v>1.0003864974151329</v>
      </c>
      <c r="BG2021" s="16">
        <f t="shared" si="4511"/>
        <v>1.0003864974151329</v>
      </c>
      <c r="BH2021" s="10">
        <f t="shared" si="4512"/>
        <v>14.107155652349324</v>
      </c>
      <c r="BI2021" s="90"/>
      <c r="BJ2021" s="17">
        <f t="shared" si="4495"/>
        <v>48014</v>
      </c>
      <c r="BK2021" s="16">
        <f t="shared" si="4488"/>
        <v>13.995938664749685</v>
      </c>
      <c r="BL2021" s="10">
        <f ca="1">IFERROR(AVERAGE(INDIRECT("BK"&amp;AC2021-Template!$F$10+1):INDIRECT("BK"&amp;AC2021)),0)</f>
        <v>13.929263174215304</v>
      </c>
      <c r="BM2021" s="35"/>
      <c r="BN2021" s="86"/>
      <c r="BO2021" s="35"/>
      <c r="BP2021" s="35"/>
      <c r="BQ2021" s="35"/>
      <c r="BR2021" s="35"/>
      <c r="BS2021" s="35"/>
      <c r="BT2021" s="35"/>
      <c r="BU2021" s="35"/>
      <c r="BV2021" s="35"/>
      <c r="BW2021" s="35"/>
      <c r="BX2021" s="35"/>
      <c r="BY2021" s="35"/>
      <c r="BZ2021" s="35"/>
      <c r="CA2021" s="35"/>
      <c r="CB2021" s="35"/>
      <c r="CC2021" s="35"/>
      <c r="CD2021" s="35"/>
      <c r="CE2021" s="35"/>
      <c r="CF2021" s="35"/>
      <c r="CG2021" s="35"/>
      <c r="CH2021" s="35"/>
    </row>
    <row r="2022" spans="1:86" ht="15.6" x14ac:dyDescent="0.3">
      <c r="A2022" s="35"/>
      <c r="B2022" s="86"/>
      <c r="C2022" s="35"/>
      <c r="D2022" s="35"/>
      <c r="E2022" s="35"/>
      <c r="F2022" s="35"/>
      <c r="G2022" s="35"/>
      <c r="H2022" s="35"/>
      <c r="I2022" s="35"/>
      <c r="J2022" s="35"/>
      <c r="K2022" s="35"/>
      <c r="L2022" s="35"/>
      <c r="M2022" s="35"/>
      <c r="N2022" s="35"/>
      <c r="O2022" s="35"/>
      <c r="P2022" s="35"/>
      <c r="Q2022" s="35"/>
      <c r="R2022" s="35"/>
      <c r="S2022" s="35"/>
      <c r="T2022" s="17">
        <f t="shared" si="4489"/>
        <v>48038</v>
      </c>
      <c r="U2022" s="216">
        <f t="shared" si="4482"/>
        <v>3</v>
      </c>
      <c r="V2022" s="216">
        <f t="shared" si="4489"/>
        <v>2017</v>
      </c>
      <c r="W2022" s="16">
        <f t="shared" si="4496"/>
        <v>5.5260273972602736</v>
      </c>
      <c r="X2022" s="16" t="e">
        <f>IF(Template!$F$7="Linear interpolation",LinInterp($I$5:$I$22,$G$5:$G$22,W2022),CubicSpline($I$5:$I$22,$G$5:$G$22,W2022))</f>
        <v>#VALUE!</v>
      </c>
      <c r="Y2022" s="221" t="e">
        <f t="shared" si="4483"/>
        <v>#VALUE!</v>
      </c>
      <c r="Z2022" s="221" t="e">
        <f>Y2022/PRODUCT($AA$6:AA2021)</f>
        <v>#VALUE!</v>
      </c>
      <c r="AA2022" s="16" t="e">
        <f t="shared" si="4490"/>
        <v>#VALUE!</v>
      </c>
      <c r="AB2022" s="10" t="e">
        <f t="shared" si="4491"/>
        <v>#VALUE!</v>
      </c>
      <c r="AC2022" s="90">
        <f t="shared" si="4484"/>
        <v>2022</v>
      </c>
      <c r="AD2022" s="17">
        <f t="shared" si="4492"/>
        <v>48015</v>
      </c>
      <c r="AE2022" s="16" t="e">
        <f t="shared" si="4485"/>
        <v>#VALUE!</v>
      </c>
      <c r="AF2022" s="10">
        <f ca="1">IFERROR(AVERAGE(INDIRECT("AE"&amp;AC2022-Template!$F$10+1):INDIRECT("AE"&amp;AC2022)),0)</f>
        <v>0</v>
      </c>
      <c r="AG2022" s="35"/>
      <c r="AH2022" s="86"/>
      <c r="AI2022" s="35"/>
      <c r="AJ2022" s="35"/>
      <c r="AK2022" s="35"/>
      <c r="AL2022" s="35"/>
      <c r="AM2022" s="35"/>
      <c r="AN2022" s="35"/>
      <c r="AO2022" s="35"/>
      <c r="AP2022" s="35"/>
      <c r="AQ2022" s="35"/>
      <c r="AR2022" s="35"/>
      <c r="AS2022" s="35"/>
      <c r="AT2022" s="35"/>
      <c r="AU2022" s="35"/>
      <c r="AV2022" s="35"/>
      <c r="AW2022" s="35"/>
      <c r="AX2022" s="35"/>
      <c r="AY2022" s="35"/>
      <c r="AZ2022" s="17">
        <f t="shared" ref="AZ2022" si="4561">AZ2021+1</f>
        <v>48038</v>
      </c>
      <c r="BA2022" s="216">
        <f t="shared" si="4508"/>
        <v>3</v>
      </c>
      <c r="BB2022" s="216">
        <f t="shared" ref="BB2022" si="4562">BB2021+1</f>
        <v>2017</v>
      </c>
      <c r="BC2022" s="16">
        <f t="shared" si="4510"/>
        <v>5.5260273972602736</v>
      </c>
      <c r="BD2022" s="16">
        <f>IF(Template!$F$7="Linear interpolation",LinInterp($AO$5:$AO$18,$AM$5:$AM$18,BC2022),CubicSpline($AO$5:$AO$18,$AM$5:$AM$18,BC2022))</f>
        <v>13.999099854404253</v>
      </c>
      <c r="BE2022" s="221">
        <f t="shared" si="4445"/>
        <v>2.0627130567030312</v>
      </c>
      <c r="BF2022" s="221">
        <f>BE2022/PRODUCT($BG$6:BG2021)</f>
        <v>1.0003866049577965</v>
      </c>
      <c r="BG2022" s="16">
        <f t="shared" si="4511"/>
        <v>1.0003866049577965</v>
      </c>
      <c r="BH2022" s="10">
        <f t="shared" si="4512"/>
        <v>14.11108095957303</v>
      </c>
      <c r="BI2022" s="90"/>
      <c r="BJ2022" s="17">
        <f t="shared" si="4495"/>
        <v>48015</v>
      </c>
      <c r="BK2022" s="16">
        <f t="shared" si="4488"/>
        <v>14.025320391114038</v>
      </c>
      <c r="BL2022" s="10">
        <f ca="1">IFERROR(AVERAGE(INDIRECT("BK"&amp;AC2022-Template!$F$10+1):INDIRECT("BK"&amp;AC2022)),0)</f>
        <v>13.935350588587681</v>
      </c>
      <c r="BM2022" s="35"/>
      <c r="BN2022" s="86"/>
      <c r="BO2022" s="35"/>
      <c r="BP2022" s="35"/>
      <c r="BQ2022" s="35"/>
      <c r="BR2022" s="35"/>
      <c r="BS2022" s="35"/>
      <c r="BT2022" s="35"/>
      <c r="BU2022" s="35"/>
      <c r="BV2022" s="35"/>
      <c r="BW2022" s="35"/>
      <c r="BX2022" s="35"/>
      <c r="BY2022" s="35"/>
      <c r="BZ2022" s="35"/>
      <c r="CA2022" s="35"/>
      <c r="CB2022" s="35"/>
      <c r="CC2022" s="35"/>
      <c r="CD2022" s="35"/>
      <c r="CE2022" s="35"/>
      <c r="CF2022" s="35"/>
      <c r="CG2022" s="35"/>
      <c r="CH2022" s="35"/>
    </row>
    <row r="2023" spans="1:86" ht="15.6" x14ac:dyDescent="0.3">
      <c r="A2023" s="35"/>
      <c r="B2023" s="86"/>
      <c r="C2023" s="35"/>
      <c r="D2023" s="35"/>
      <c r="E2023" s="35"/>
      <c r="F2023" s="35"/>
      <c r="G2023" s="35"/>
      <c r="H2023" s="35"/>
      <c r="I2023" s="35"/>
      <c r="J2023" s="35"/>
      <c r="K2023" s="35"/>
      <c r="L2023" s="35"/>
      <c r="M2023" s="35"/>
      <c r="N2023" s="35"/>
      <c r="O2023" s="35"/>
      <c r="P2023" s="35"/>
      <c r="Q2023" s="35"/>
      <c r="R2023" s="35"/>
      <c r="S2023" s="35"/>
      <c r="T2023" s="17">
        <f t="shared" si="4489"/>
        <v>48039</v>
      </c>
      <c r="U2023" s="216">
        <f t="shared" si="4482"/>
        <v>4</v>
      </c>
      <c r="V2023" s="216">
        <f t="shared" si="4489"/>
        <v>2018</v>
      </c>
      <c r="W2023" s="16">
        <f t="shared" si="4496"/>
        <v>5.5287671232876709</v>
      </c>
      <c r="X2023" s="16" t="e">
        <f>IF(Template!$F$7="Linear interpolation",LinInterp($I$5:$I$22,$G$5:$G$22,W2023),CubicSpline($I$5:$I$22,$G$5:$G$22,W2023))</f>
        <v>#VALUE!</v>
      </c>
      <c r="Y2023" s="221" t="e">
        <f t="shared" si="4483"/>
        <v>#VALUE!</v>
      </c>
      <c r="Z2023" s="221" t="e">
        <f>Y2023/PRODUCT($AA$6:AA2022)</f>
        <v>#VALUE!</v>
      </c>
      <c r="AA2023" s="16" t="e">
        <f t="shared" si="4490"/>
        <v>#VALUE!</v>
      </c>
      <c r="AB2023" s="10" t="e">
        <f t="shared" si="4491"/>
        <v>#VALUE!</v>
      </c>
      <c r="AC2023" s="90">
        <f t="shared" si="4484"/>
        <v>2023</v>
      </c>
      <c r="AD2023" s="17">
        <f t="shared" si="4492"/>
        <v>48016</v>
      </c>
      <c r="AE2023" s="16" t="e">
        <f t="shared" si="4485"/>
        <v>#VALUE!</v>
      </c>
      <c r="AF2023" s="10">
        <f ca="1">IFERROR(AVERAGE(INDIRECT("AE"&amp;AC2023-Template!$F$10+1):INDIRECT("AE"&amp;AC2023)),0)</f>
        <v>0</v>
      </c>
      <c r="AG2023" s="35"/>
      <c r="AH2023" s="86"/>
      <c r="AI2023" s="35"/>
      <c r="AJ2023" s="35"/>
      <c r="AK2023" s="35"/>
      <c r="AL2023" s="35"/>
      <c r="AM2023" s="35"/>
      <c r="AN2023" s="35"/>
      <c r="AO2023" s="35"/>
      <c r="AP2023" s="35"/>
      <c r="AQ2023" s="35"/>
      <c r="AR2023" s="35"/>
      <c r="AS2023" s="35"/>
      <c r="AT2023" s="35"/>
      <c r="AU2023" s="35"/>
      <c r="AV2023" s="35"/>
      <c r="AW2023" s="35"/>
      <c r="AX2023" s="35"/>
      <c r="AY2023" s="35"/>
      <c r="AZ2023" s="17">
        <f t="shared" ref="AZ2023" si="4563">AZ2022+1</f>
        <v>48039</v>
      </c>
      <c r="BA2023" s="216">
        <f t="shared" si="4508"/>
        <v>4</v>
      </c>
      <c r="BB2023" s="216">
        <f t="shared" ref="BB2023" si="4564">BB2022+1</f>
        <v>2018</v>
      </c>
      <c r="BC2023" s="16">
        <f t="shared" si="4510"/>
        <v>5.5287671232876709</v>
      </c>
      <c r="BD2023" s="16">
        <f>IF(Template!$F$7="Linear interpolation",LinInterp($AO$5:$AO$18,$AM$5:$AM$18,BC2023),CubicSpline($AO$5:$AO$18,$AM$5:$AM$18,BC2023))</f>
        <v>13.999670529260484</v>
      </c>
      <c r="BE2023" s="221">
        <f t="shared" si="4445"/>
        <v>2.0635107313063226</v>
      </c>
      <c r="BF2023" s="221">
        <f>BE2023/PRODUCT($BG$6:BG2022)</f>
        <v>1.0003867113754379</v>
      </c>
      <c r="BG2023" s="16">
        <f t="shared" si="4511"/>
        <v>1.0003867113754379</v>
      </c>
      <c r="BH2023" s="10">
        <f t="shared" si="4512"/>
        <v>14.114965203482877</v>
      </c>
      <c r="BI2023" s="90"/>
      <c r="BJ2023" s="17">
        <f t="shared" si="4495"/>
        <v>48016</v>
      </c>
      <c r="BK2023" s="16">
        <f t="shared" si="4488"/>
        <v>14.015396749780141</v>
      </c>
      <c r="BL2023" s="10">
        <f ca="1">IFERROR(AVERAGE(INDIRECT("BK"&amp;AC2023-Template!$F$10+1):INDIRECT("BK"&amp;AC2023)),0)</f>
        <v>13.941107214915597</v>
      </c>
      <c r="BM2023" s="35"/>
      <c r="BN2023" s="86"/>
      <c r="BO2023" s="35"/>
      <c r="BP2023" s="35"/>
      <c r="BQ2023" s="35"/>
      <c r="BR2023" s="35"/>
      <c r="BS2023" s="35"/>
      <c r="BT2023" s="35"/>
      <c r="BU2023" s="35"/>
      <c r="BV2023" s="35"/>
      <c r="BW2023" s="35"/>
      <c r="BX2023" s="35"/>
      <c r="BY2023" s="35"/>
      <c r="BZ2023" s="35"/>
      <c r="CA2023" s="35"/>
      <c r="CB2023" s="35"/>
      <c r="CC2023" s="35"/>
      <c r="CD2023" s="35"/>
      <c r="CE2023" s="35"/>
      <c r="CF2023" s="35"/>
      <c r="CG2023" s="35"/>
      <c r="CH2023" s="35"/>
    </row>
    <row r="2024" spans="1:86" ht="15.6" x14ac:dyDescent="0.3">
      <c r="A2024" s="35"/>
      <c r="B2024" s="86"/>
      <c r="C2024" s="35"/>
      <c r="D2024" s="35"/>
      <c r="E2024" s="35"/>
      <c r="F2024" s="35"/>
      <c r="G2024" s="35"/>
      <c r="H2024" s="35"/>
      <c r="I2024" s="35"/>
      <c r="J2024" s="35"/>
      <c r="K2024" s="35"/>
      <c r="L2024" s="35"/>
      <c r="M2024" s="35"/>
      <c r="N2024" s="35"/>
      <c r="O2024" s="35"/>
      <c r="P2024" s="35"/>
      <c r="Q2024" s="35"/>
      <c r="R2024" s="35"/>
      <c r="S2024" s="35"/>
      <c r="T2024" s="17">
        <f t="shared" si="4489"/>
        <v>48040</v>
      </c>
      <c r="U2024" s="216">
        <f t="shared" si="4482"/>
        <v>5</v>
      </c>
      <c r="V2024" s="216">
        <f t="shared" si="4489"/>
        <v>2019</v>
      </c>
      <c r="W2024" s="16">
        <f t="shared" si="4496"/>
        <v>5.5315068493150683</v>
      </c>
      <c r="X2024" s="16" t="e">
        <f>IF(Template!$F$7="Linear interpolation",LinInterp($I$5:$I$22,$G$5:$G$22,W2024),CubicSpline($I$5:$I$22,$G$5:$G$22,W2024))</f>
        <v>#VALUE!</v>
      </c>
      <c r="Y2024" s="221" t="e">
        <f t="shared" si="4483"/>
        <v>#VALUE!</v>
      </c>
      <c r="Z2024" s="221" t="e">
        <f>Y2024/PRODUCT($AA$6:AA2023)</f>
        <v>#VALUE!</v>
      </c>
      <c r="AA2024" s="16" t="e">
        <f t="shared" si="4490"/>
        <v>#VALUE!</v>
      </c>
      <c r="AB2024" s="10" t="e">
        <f t="shared" si="4491"/>
        <v>#VALUE!</v>
      </c>
      <c r="AC2024" s="90">
        <f t="shared" si="4484"/>
        <v>2024</v>
      </c>
      <c r="AD2024" s="17">
        <f t="shared" si="4492"/>
        <v>48017</v>
      </c>
      <c r="AE2024" s="16" t="e">
        <f t="shared" si="4485"/>
        <v>#VALUE!</v>
      </c>
      <c r="AF2024" s="10">
        <f ca="1">IFERROR(AVERAGE(INDIRECT("AE"&amp;AC2024-Template!$F$10+1):INDIRECT("AE"&amp;AC2024)),0)</f>
        <v>0</v>
      </c>
      <c r="AG2024" s="35"/>
      <c r="AH2024" s="86"/>
      <c r="AI2024" s="35"/>
      <c r="AJ2024" s="35"/>
      <c r="AK2024" s="35"/>
      <c r="AL2024" s="35"/>
      <c r="AM2024" s="35"/>
      <c r="AN2024" s="35"/>
      <c r="AO2024" s="35"/>
      <c r="AP2024" s="35"/>
      <c r="AQ2024" s="35"/>
      <c r="AR2024" s="35"/>
      <c r="AS2024" s="35"/>
      <c r="AT2024" s="35"/>
      <c r="AU2024" s="35"/>
      <c r="AV2024" s="35"/>
      <c r="AW2024" s="35"/>
      <c r="AX2024" s="35"/>
      <c r="AY2024" s="35"/>
      <c r="AZ2024" s="17">
        <f t="shared" ref="AZ2024" si="4565">AZ2023+1</f>
        <v>48040</v>
      </c>
      <c r="BA2024" s="216">
        <f t="shared" si="4508"/>
        <v>5</v>
      </c>
      <c r="BB2024" s="216">
        <f t="shared" ref="BB2024" si="4566">BB2023+1</f>
        <v>2019</v>
      </c>
      <c r="BC2024" s="16">
        <f t="shared" si="4510"/>
        <v>5.5315068493150683</v>
      </c>
      <c r="BD2024" s="16">
        <f>IF(Template!$F$7="Linear interpolation",LinInterp($AO$5:$AO$18,$AM$5:$AM$18,BC2024),CubicSpline($AO$5:$AO$18,$AM$5:$AM$18,BC2024))</f>
        <v>14.000242810778026</v>
      </c>
      <c r="BE2024" s="221">
        <f t="shared" si="4445"/>
        <v>2.0643089316468646</v>
      </c>
      <c r="BF2024" s="221">
        <f>BE2024/PRODUCT($BG$6:BG2023)</f>
        <v>1.0003868166656138</v>
      </c>
      <c r="BG2024" s="16">
        <f t="shared" si="4511"/>
        <v>1.0003868166656138</v>
      </c>
      <c r="BH2024" s="10">
        <f t="shared" si="4512"/>
        <v>14.118808294903641</v>
      </c>
      <c r="BI2024" s="90"/>
      <c r="BJ2024" s="17">
        <f t="shared" si="4495"/>
        <v>48017</v>
      </c>
      <c r="BK2024" s="16">
        <f t="shared" si="4488"/>
        <v>14.020163751539139</v>
      </c>
      <c r="BL2024" s="10">
        <f ca="1">IFERROR(AVERAGE(INDIRECT("BK"&amp;AC2024-Template!$F$10+1):INDIRECT("BK"&amp;AC2024)),0)</f>
        <v>13.945832850392177</v>
      </c>
      <c r="BM2024" s="35"/>
      <c r="BN2024" s="86"/>
      <c r="BO2024" s="35"/>
      <c r="BP2024" s="35"/>
      <c r="BQ2024" s="35"/>
      <c r="BR2024" s="35"/>
      <c r="BS2024" s="35"/>
      <c r="BT2024" s="35"/>
      <c r="BU2024" s="35"/>
      <c r="BV2024" s="35"/>
      <c r="BW2024" s="35"/>
      <c r="BX2024" s="35"/>
      <c r="BY2024" s="35"/>
      <c r="BZ2024" s="35"/>
      <c r="CA2024" s="35"/>
      <c r="CB2024" s="35"/>
      <c r="CC2024" s="35"/>
      <c r="CD2024" s="35"/>
      <c r="CE2024" s="35"/>
      <c r="CF2024" s="35"/>
      <c r="CG2024" s="35"/>
      <c r="CH2024" s="35"/>
    </row>
    <row r="2025" spans="1:86" ht="15.6" x14ac:dyDescent="0.3">
      <c r="A2025" s="35"/>
      <c r="B2025" s="86"/>
      <c r="C2025" s="35"/>
      <c r="D2025" s="35"/>
      <c r="E2025" s="35"/>
      <c r="F2025" s="35"/>
      <c r="G2025" s="35"/>
      <c r="H2025" s="35"/>
      <c r="I2025" s="35"/>
      <c r="J2025" s="35"/>
      <c r="K2025" s="35"/>
      <c r="L2025" s="35"/>
      <c r="M2025" s="35"/>
      <c r="N2025" s="35"/>
      <c r="O2025" s="35"/>
      <c r="P2025" s="35"/>
      <c r="Q2025" s="35"/>
      <c r="R2025" s="35"/>
      <c r="S2025" s="35"/>
      <c r="T2025" s="17">
        <f t="shared" si="4489"/>
        <v>48041</v>
      </c>
      <c r="U2025" s="216">
        <f t="shared" si="4482"/>
        <v>6</v>
      </c>
      <c r="V2025" s="216">
        <f t="shared" si="4489"/>
        <v>2020</v>
      </c>
      <c r="W2025" s="16">
        <f t="shared" si="4496"/>
        <v>5.5342465753424657</v>
      </c>
      <c r="X2025" s="16" t="e">
        <f>IF(Template!$F$7="Linear interpolation",LinInterp($I$5:$I$22,$G$5:$G$22,W2025),CubicSpline($I$5:$I$22,$G$5:$G$22,W2025))</f>
        <v>#VALUE!</v>
      </c>
      <c r="Y2025" s="221" t="e">
        <f t="shared" si="4483"/>
        <v>#VALUE!</v>
      </c>
      <c r="Z2025" s="221" t="e">
        <f>Y2025/PRODUCT($AA$6:AA2024)</f>
        <v>#VALUE!</v>
      </c>
      <c r="AA2025" s="16" t="e">
        <f t="shared" si="4490"/>
        <v>#VALUE!</v>
      </c>
      <c r="AB2025" s="10" t="e">
        <f t="shared" si="4491"/>
        <v>#VALUE!</v>
      </c>
      <c r="AC2025" s="90">
        <f t="shared" si="4484"/>
        <v>2025</v>
      </c>
      <c r="AD2025" s="17">
        <f t="shared" si="4492"/>
        <v>48018</v>
      </c>
      <c r="AE2025" s="16" t="e">
        <f t="shared" si="4485"/>
        <v>#VALUE!</v>
      </c>
      <c r="AF2025" s="10">
        <f ca="1">IFERROR(AVERAGE(INDIRECT("AE"&amp;AC2025-Template!$F$10+1):INDIRECT("AE"&amp;AC2025)),0)</f>
        <v>0</v>
      </c>
      <c r="AG2025" s="35"/>
      <c r="AH2025" s="86"/>
      <c r="AI2025" s="35"/>
      <c r="AJ2025" s="35"/>
      <c r="AK2025" s="35"/>
      <c r="AL2025" s="35"/>
      <c r="AM2025" s="35"/>
      <c r="AN2025" s="35"/>
      <c r="AO2025" s="35"/>
      <c r="AP2025" s="35"/>
      <c r="AQ2025" s="35"/>
      <c r="AR2025" s="35"/>
      <c r="AS2025" s="35"/>
      <c r="AT2025" s="35"/>
      <c r="AU2025" s="35"/>
      <c r="AV2025" s="35"/>
      <c r="AW2025" s="35"/>
      <c r="AX2025" s="35"/>
      <c r="AY2025" s="35"/>
      <c r="AZ2025" s="17">
        <f t="shared" ref="AZ2025" si="4567">AZ2024+1</f>
        <v>48041</v>
      </c>
      <c r="BA2025" s="216">
        <f t="shared" si="4508"/>
        <v>6</v>
      </c>
      <c r="BB2025" s="216">
        <f t="shared" ref="BB2025" si="4568">BB2024+1</f>
        <v>2020</v>
      </c>
      <c r="BC2025" s="16">
        <f t="shared" si="4510"/>
        <v>5.5342465753424657</v>
      </c>
      <c r="BD2025" s="16">
        <f>IF(Template!$F$7="Linear interpolation",LinInterp($AO$5:$AO$18,$AM$5:$AM$18,BC2025),CubicSpline($AO$5:$AO$18,$AM$5:$AM$18,BC2025))</f>
        <v>14.000816673332663</v>
      </c>
      <c r="BE2025" s="221">
        <f t="shared" si="4445"/>
        <v>2.0651076557635566</v>
      </c>
      <c r="BF2025" s="221">
        <f>BE2025/PRODUCT($BG$6:BG2024)</f>
        <v>1.000386920825874</v>
      </c>
      <c r="BG2025" s="16">
        <f t="shared" si="4511"/>
        <v>1.0003868166656138</v>
      </c>
      <c r="BH2025" s="10">
        <f t="shared" si="4512"/>
        <v>14.118808294903641</v>
      </c>
      <c r="BI2025" s="90"/>
      <c r="BJ2025" s="17">
        <f t="shared" si="4495"/>
        <v>48018</v>
      </c>
      <c r="BK2025" s="16">
        <f t="shared" si="4488"/>
        <v>14.024891566570385</v>
      </c>
      <c r="BL2025" s="10">
        <f ca="1">IFERROR(AVERAGE(INDIRECT("BK"&amp;AC2025-Template!$F$10+1):INDIRECT("BK"&amp;AC2025)),0)</f>
        <v>13.951116755595637</v>
      </c>
      <c r="BM2025" s="35"/>
      <c r="BN2025" s="86"/>
      <c r="BO2025" s="35"/>
      <c r="BP2025" s="35"/>
      <c r="BQ2025" s="35"/>
      <c r="BR2025" s="35"/>
      <c r="BS2025" s="35"/>
      <c r="BT2025" s="35"/>
      <c r="BU2025" s="35"/>
      <c r="BV2025" s="35"/>
      <c r="BW2025" s="35"/>
      <c r="BX2025" s="35"/>
      <c r="BY2025" s="35"/>
      <c r="BZ2025" s="35"/>
      <c r="CA2025" s="35"/>
      <c r="CB2025" s="35"/>
      <c r="CC2025" s="35"/>
      <c r="CD2025" s="35"/>
      <c r="CE2025" s="35"/>
      <c r="CF2025" s="35"/>
      <c r="CG2025" s="35"/>
      <c r="CH2025" s="35"/>
    </row>
    <row r="2026" spans="1:86" ht="15.6" x14ac:dyDescent="0.3">
      <c r="A2026" s="35"/>
      <c r="B2026" s="86"/>
      <c r="C2026" s="35"/>
      <c r="D2026" s="35"/>
      <c r="E2026" s="35"/>
      <c r="F2026" s="35"/>
      <c r="G2026" s="35"/>
      <c r="H2026" s="35"/>
      <c r="I2026" s="35"/>
      <c r="J2026" s="35"/>
      <c r="K2026" s="35"/>
      <c r="L2026" s="35"/>
      <c r="M2026" s="35"/>
      <c r="N2026" s="35"/>
      <c r="O2026" s="35"/>
      <c r="P2026" s="35"/>
      <c r="Q2026" s="35"/>
      <c r="R2026" s="35"/>
      <c r="S2026" s="35"/>
      <c r="T2026" s="17">
        <f t="shared" si="4489"/>
        <v>48042</v>
      </c>
      <c r="U2026" s="216">
        <f t="shared" si="4482"/>
        <v>7</v>
      </c>
      <c r="V2026" s="216">
        <f t="shared" si="4489"/>
        <v>2021</v>
      </c>
      <c r="W2026" s="16">
        <f t="shared" si="4496"/>
        <v>5.536986301369863</v>
      </c>
      <c r="X2026" s="16" t="e">
        <f>IF(Template!$F$7="Linear interpolation",LinInterp($I$5:$I$22,$G$5:$G$22,W2026),CubicSpline($I$5:$I$22,$G$5:$G$22,W2026))</f>
        <v>#VALUE!</v>
      </c>
      <c r="Y2026" s="221" t="e">
        <f t="shared" si="4483"/>
        <v>#VALUE!</v>
      </c>
      <c r="Z2026" s="221" t="e">
        <f>Y2026/PRODUCT($AA$6:AA2025)</f>
        <v>#VALUE!</v>
      </c>
      <c r="AA2026" s="16" t="e">
        <f t="shared" si="4490"/>
        <v>#VALUE!</v>
      </c>
      <c r="AB2026" s="10" t="e">
        <f t="shared" si="4491"/>
        <v>#VALUE!</v>
      </c>
      <c r="AC2026" s="90">
        <f t="shared" si="4484"/>
        <v>2026</v>
      </c>
      <c r="AD2026" s="17">
        <f t="shared" si="4492"/>
        <v>48019</v>
      </c>
      <c r="AE2026" s="16" t="e">
        <f t="shared" si="4485"/>
        <v>#VALUE!</v>
      </c>
      <c r="AF2026" s="10">
        <f ca="1">IFERROR(AVERAGE(INDIRECT("AE"&amp;AC2026-Template!$F$10+1):INDIRECT("AE"&amp;AC2026)),0)</f>
        <v>0</v>
      </c>
      <c r="AG2026" s="35"/>
      <c r="AH2026" s="86"/>
      <c r="AI2026" s="35"/>
      <c r="AJ2026" s="35"/>
      <c r="AK2026" s="35"/>
      <c r="AL2026" s="35"/>
      <c r="AM2026" s="35"/>
      <c r="AN2026" s="35"/>
      <c r="AO2026" s="35"/>
      <c r="AP2026" s="35"/>
      <c r="AQ2026" s="35"/>
      <c r="AR2026" s="35"/>
      <c r="AS2026" s="35"/>
      <c r="AT2026" s="35"/>
      <c r="AU2026" s="35"/>
      <c r="AV2026" s="35"/>
      <c r="AW2026" s="35"/>
      <c r="AX2026" s="35"/>
      <c r="AY2026" s="35"/>
      <c r="AZ2026" s="17">
        <f t="shared" ref="AZ2026" si="4569">AZ2025+1</f>
        <v>48042</v>
      </c>
      <c r="BA2026" s="216">
        <f t="shared" si="4508"/>
        <v>7</v>
      </c>
      <c r="BB2026" s="216">
        <f t="shared" ref="BB2026" si="4570">BB2025+1</f>
        <v>2021</v>
      </c>
      <c r="BC2026" s="16">
        <f t="shared" si="4510"/>
        <v>5.536986301369863</v>
      </c>
      <c r="BD2026" s="16">
        <f>IF(Template!$F$7="Linear interpolation",LinInterp($AO$5:$AO$18,$AM$5:$AM$18,BC2026),CubicSpline($AO$5:$AO$18,$AM$5:$AM$18,BC2026))</f>
        <v>14.001392091300181</v>
      </c>
      <c r="BE2026" s="221">
        <f t="shared" si="4445"/>
        <v>2.0659069016869562</v>
      </c>
      <c r="BF2026" s="221">
        <f>BE2026/PRODUCT($BG$6:BG2025)</f>
        <v>1.0003871280140597</v>
      </c>
      <c r="BG2026" s="16">
        <f t="shared" si="4511"/>
        <v>1.0003868166656138</v>
      </c>
      <c r="BH2026" s="10">
        <f t="shared" si="4512"/>
        <v>14.118808294903641</v>
      </c>
      <c r="BI2026" s="90"/>
      <c r="BJ2026" s="17">
        <f t="shared" si="4495"/>
        <v>48019</v>
      </c>
      <c r="BK2026" s="16">
        <f t="shared" si="4488"/>
        <v>14.029580105406891</v>
      </c>
      <c r="BL2026" s="10">
        <f ca="1">IFERROR(AVERAGE(INDIRECT("BK"&amp;AC2026-Template!$F$10+1):INDIRECT("BK"&amp;AC2026)),0)</f>
        <v>13.956362683170276</v>
      </c>
      <c r="BM2026" s="35"/>
      <c r="BN2026" s="86"/>
      <c r="BO2026" s="35"/>
      <c r="BP2026" s="35"/>
      <c r="BQ2026" s="35"/>
      <c r="BR2026" s="35"/>
      <c r="BS2026" s="35"/>
      <c r="BT2026" s="35"/>
      <c r="BU2026" s="35"/>
      <c r="BV2026" s="35"/>
      <c r="BW2026" s="35"/>
      <c r="BX2026" s="35"/>
      <c r="BY2026" s="35"/>
      <c r="BZ2026" s="35"/>
      <c r="CA2026" s="35"/>
      <c r="CB2026" s="35"/>
      <c r="CC2026" s="35"/>
      <c r="CD2026" s="35"/>
      <c r="CE2026" s="35"/>
      <c r="CF2026" s="35"/>
      <c r="CG2026" s="35"/>
      <c r="CH2026" s="35"/>
    </row>
    <row r="2027" spans="1:86" ht="15.6" x14ac:dyDescent="0.3">
      <c r="A2027" s="35"/>
      <c r="B2027" s="86"/>
      <c r="C2027" s="35"/>
      <c r="D2027" s="35"/>
      <c r="E2027" s="35"/>
      <c r="F2027" s="35"/>
      <c r="G2027" s="35"/>
      <c r="H2027" s="35"/>
      <c r="I2027" s="35"/>
      <c r="J2027" s="35"/>
      <c r="K2027" s="35"/>
      <c r="L2027" s="35"/>
      <c r="M2027" s="35"/>
      <c r="N2027" s="35"/>
      <c r="O2027" s="35"/>
      <c r="P2027" s="35"/>
      <c r="Q2027" s="35"/>
      <c r="R2027" s="35"/>
      <c r="S2027" s="35"/>
      <c r="T2027" s="17">
        <f t="shared" si="4489"/>
        <v>48043</v>
      </c>
      <c r="U2027" s="216">
        <f t="shared" si="4482"/>
        <v>1</v>
      </c>
      <c r="V2027" s="216">
        <f t="shared" si="4489"/>
        <v>2022</v>
      </c>
      <c r="W2027" s="16">
        <f t="shared" si="4496"/>
        <v>5.5397260273972604</v>
      </c>
      <c r="X2027" s="16" t="e">
        <f>IF(Template!$F$7="Linear interpolation",LinInterp($I$5:$I$22,$G$5:$G$22,W2027),CubicSpline($I$5:$I$22,$G$5:$G$22,W2027))</f>
        <v>#VALUE!</v>
      </c>
      <c r="Y2027" s="221" t="e">
        <f t="shared" si="4483"/>
        <v>#VALUE!</v>
      </c>
      <c r="Z2027" s="221" t="e">
        <f>Y2027/PRODUCT($AA$6:AA2026)</f>
        <v>#VALUE!</v>
      </c>
      <c r="AA2027" s="16" t="e">
        <f t="shared" si="4490"/>
        <v>#VALUE!</v>
      </c>
      <c r="AB2027" s="10" t="e">
        <f t="shared" si="4491"/>
        <v>#VALUE!</v>
      </c>
      <c r="AC2027" s="90">
        <f t="shared" si="4484"/>
        <v>2027</v>
      </c>
      <c r="AD2027" s="17">
        <f t="shared" si="4492"/>
        <v>48020</v>
      </c>
      <c r="AE2027" s="16" t="e">
        <f t="shared" si="4485"/>
        <v>#VALUE!</v>
      </c>
      <c r="AF2027" s="10">
        <f ca="1">IFERROR(AVERAGE(INDIRECT("AE"&amp;AC2027-Template!$F$10+1):INDIRECT("AE"&amp;AC2027)),0)</f>
        <v>0</v>
      </c>
      <c r="AG2027" s="35"/>
      <c r="AH2027" s="86"/>
      <c r="AI2027" s="35"/>
      <c r="AJ2027" s="35"/>
      <c r="AK2027" s="35"/>
      <c r="AL2027" s="35"/>
      <c r="AM2027" s="35"/>
      <c r="AN2027" s="35"/>
      <c r="AO2027" s="35"/>
      <c r="AP2027" s="35"/>
      <c r="AQ2027" s="35"/>
      <c r="AR2027" s="35"/>
      <c r="AS2027" s="35"/>
      <c r="AT2027" s="35"/>
      <c r="AU2027" s="35"/>
      <c r="AV2027" s="35"/>
      <c r="AW2027" s="35"/>
      <c r="AX2027" s="35"/>
      <c r="AY2027" s="35"/>
      <c r="AZ2027" s="17">
        <f t="shared" ref="AZ2027" si="4571">AZ2026+1</f>
        <v>48043</v>
      </c>
      <c r="BA2027" s="216">
        <f t="shared" si="4508"/>
        <v>1</v>
      </c>
      <c r="BB2027" s="216">
        <f t="shared" ref="BB2027" si="4572">BB2026+1</f>
        <v>2022</v>
      </c>
      <c r="BC2027" s="16">
        <f t="shared" si="4510"/>
        <v>5.5397260273972604</v>
      </c>
      <c r="BD2027" s="16">
        <f>IF(Template!$F$7="Linear interpolation",LinInterp($AO$5:$AO$18,$AM$5:$AM$18,BC2027),CubicSpline($AO$5:$AO$18,$AM$5:$AM$18,BC2027))</f>
        <v>14.00196903905637</v>
      </c>
      <c r="BE2027" s="221">
        <f t="shared" si="4445"/>
        <v>2.0667066674392536</v>
      </c>
      <c r="BF2027" s="221">
        <f>BE2027/PRODUCT($BG$6:BG2026)</f>
        <v>1.0003874370954207</v>
      </c>
      <c r="BG2027" s="16">
        <f t="shared" si="4511"/>
        <v>1.0003874370954207</v>
      </c>
      <c r="BH2027" s="10">
        <f t="shared" si="4512"/>
        <v>14.141453982854157</v>
      </c>
      <c r="BI2027" s="90"/>
      <c r="BJ2027" s="17">
        <f t="shared" si="4495"/>
        <v>48020</v>
      </c>
      <c r="BK2027" s="16">
        <f t="shared" si="4488"/>
        <v>14.029580105406891</v>
      </c>
      <c r="BL2027" s="10">
        <f ca="1">IFERROR(AVERAGE(INDIRECT("BK"&amp;AC2027-Template!$F$10+1):INDIRECT("BK"&amp;AC2027)),0)</f>
        <v>13.961415571072983</v>
      </c>
      <c r="BM2027" s="35"/>
      <c r="BN2027" s="86"/>
      <c r="BO2027" s="35"/>
      <c r="BP2027" s="35"/>
      <c r="BQ2027" s="35"/>
      <c r="BR2027" s="35"/>
      <c r="BS2027" s="35"/>
      <c r="BT2027" s="35"/>
      <c r="BU2027" s="35"/>
      <c r="BV2027" s="35"/>
      <c r="BW2027" s="35"/>
      <c r="BX2027" s="35"/>
      <c r="BY2027" s="35"/>
      <c r="BZ2027" s="35"/>
      <c r="CA2027" s="35"/>
      <c r="CB2027" s="35"/>
      <c r="CC2027" s="35"/>
      <c r="CD2027" s="35"/>
      <c r="CE2027" s="35"/>
      <c r="CF2027" s="35"/>
      <c r="CG2027" s="35"/>
      <c r="CH2027" s="35"/>
    </row>
    <row r="2028" spans="1:86" ht="15.6" x14ac:dyDescent="0.3">
      <c r="A2028" s="35"/>
      <c r="B2028" s="86"/>
      <c r="C2028" s="35"/>
      <c r="D2028" s="35"/>
      <c r="E2028" s="35"/>
      <c r="F2028" s="35"/>
      <c r="G2028" s="35"/>
      <c r="H2028" s="35"/>
      <c r="I2028" s="35"/>
      <c r="J2028" s="35"/>
      <c r="K2028" s="35"/>
      <c r="L2028" s="35"/>
      <c r="M2028" s="35"/>
      <c r="N2028" s="35"/>
      <c r="O2028" s="35"/>
      <c r="P2028" s="35"/>
      <c r="Q2028" s="35"/>
      <c r="R2028" s="35"/>
      <c r="S2028" s="35"/>
      <c r="T2028" s="17">
        <f t="shared" si="4489"/>
        <v>48044</v>
      </c>
      <c r="U2028" s="216">
        <f t="shared" si="4482"/>
        <v>2</v>
      </c>
      <c r="V2028" s="216">
        <f t="shared" si="4489"/>
        <v>2023</v>
      </c>
      <c r="W2028" s="16">
        <f t="shared" si="4496"/>
        <v>5.5424657534246577</v>
      </c>
      <c r="X2028" s="16" t="e">
        <f>IF(Template!$F$7="Linear interpolation",LinInterp($I$5:$I$22,$G$5:$G$22,W2028),CubicSpline($I$5:$I$22,$G$5:$G$22,W2028))</f>
        <v>#VALUE!</v>
      </c>
      <c r="Y2028" s="221" t="e">
        <f t="shared" si="4483"/>
        <v>#VALUE!</v>
      </c>
      <c r="Z2028" s="221" t="e">
        <f>Y2028/PRODUCT($AA$6:AA2027)</f>
        <v>#VALUE!</v>
      </c>
      <c r="AA2028" s="16" t="e">
        <f t="shared" si="4490"/>
        <v>#VALUE!</v>
      </c>
      <c r="AB2028" s="10" t="e">
        <f t="shared" si="4491"/>
        <v>#VALUE!</v>
      </c>
      <c r="AC2028" s="90">
        <f t="shared" si="4484"/>
        <v>2028</v>
      </c>
      <c r="AD2028" s="17">
        <f t="shared" si="4492"/>
        <v>48021</v>
      </c>
      <c r="AE2028" s="16" t="e">
        <f t="shared" si="4485"/>
        <v>#VALUE!</v>
      </c>
      <c r="AF2028" s="10">
        <f ca="1">IFERROR(AVERAGE(INDIRECT("AE"&amp;AC2028-Template!$F$10+1):INDIRECT("AE"&amp;AC2028)),0)</f>
        <v>0</v>
      </c>
      <c r="AG2028" s="35"/>
      <c r="AH2028" s="86"/>
      <c r="AI2028" s="35"/>
      <c r="AJ2028" s="35"/>
      <c r="AK2028" s="35"/>
      <c r="AL2028" s="35"/>
      <c r="AM2028" s="35"/>
      <c r="AN2028" s="35"/>
      <c r="AO2028" s="35"/>
      <c r="AP2028" s="35"/>
      <c r="AQ2028" s="35"/>
      <c r="AR2028" s="35"/>
      <c r="AS2028" s="35"/>
      <c r="AT2028" s="35"/>
      <c r="AU2028" s="35"/>
      <c r="AV2028" s="35"/>
      <c r="AW2028" s="35"/>
      <c r="AX2028" s="35"/>
      <c r="AY2028" s="35"/>
      <c r="AZ2028" s="17">
        <f t="shared" ref="AZ2028" si="4573">AZ2027+1</f>
        <v>48044</v>
      </c>
      <c r="BA2028" s="216">
        <f t="shared" si="4508"/>
        <v>2</v>
      </c>
      <c r="BB2028" s="216">
        <f t="shared" ref="BB2028" si="4574">BB2027+1</f>
        <v>2023</v>
      </c>
      <c r="BC2028" s="16">
        <f t="shared" si="4510"/>
        <v>5.5424657534246577</v>
      </c>
      <c r="BD2028" s="16">
        <f>IF(Template!$F$7="Linear interpolation",LinInterp($AO$5:$AO$18,$AM$5:$AM$18,BC2028),CubicSpline($AO$5:$AO$18,$AM$5:$AM$18,BC2028))</f>
        <v>14.002547490977014</v>
      </c>
      <c r="BE2028" s="221">
        <f t="shared" si="4445"/>
        <v>2.0675069510342587</v>
      </c>
      <c r="BF2028" s="221">
        <f>BE2028/PRODUCT($BG$6:BG2027)</f>
        <v>1.0003872265027318</v>
      </c>
      <c r="BG2028" s="16">
        <f t="shared" si="4511"/>
        <v>1.0003872265027318</v>
      </c>
      <c r="BH2028" s="10">
        <f t="shared" si="4512"/>
        <v>14.133767349711391</v>
      </c>
      <c r="BI2028" s="90"/>
      <c r="BJ2028" s="17">
        <f t="shared" si="4495"/>
        <v>48021</v>
      </c>
      <c r="BK2028" s="16">
        <f t="shared" si="4488"/>
        <v>14.029580105406891</v>
      </c>
      <c r="BL2028" s="10">
        <f ca="1">IFERROR(AVERAGE(INDIRECT("BK"&amp;AC2028-Template!$F$10+1):INDIRECT("BK"&amp;AC2028)),0)</f>
        <v>13.966276644881024</v>
      </c>
      <c r="BM2028" s="35"/>
      <c r="BN2028" s="86"/>
      <c r="BO2028" s="35"/>
      <c r="BP2028" s="35"/>
      <c r="BQ2028" s="35"/>
      <c r="BR2028" s="35"/>
      <c r="BS2028" s="35"/>
      <c r="BT2028" s="35"/>
      <c r="BU2028" s="35"/>
      <c r="BV2028" s="35"/>
      <c r="BW2028" s="35"/>
      <c r="BX2028" s="35"/>
      <c r="BY2028" s="35"/>
      <c r="BZ2028" s="35"/>
      <c r="CA2028" s="35"/>
      <c r="CB2028" s="35"/>
      <c r="CC2028" s="35"/>
      <c r="CD2028" s="35"/>
      <c r="CE2028" s="35"/>
      <c r="CF2028" s="35"/>
      <c r="CG2028" s="35"/>
      <c r="CH2028" s="35"/>
    </row>
    <row r="2029" spans="1:86" ht="15.6" x14ac:dyDescent="0.3">
      <c r="A2029" s="35"/>
      <c r="B2029" s="86"/>
      <c r="C2029" s="35"/>
      <c r="D2029" s="35"/>
      <c r="E2029" s="35"/>
      <c r="F2029" s="35"/>
      <c r="G2029" s="35"/>
      <c r="H2029" s="35"/>
      <c r="I2029" s="35"/>
      <c r="J2029" s="35"/>
      <c r="K2029" s="35"/>
      <c r="L2029" s="35"/>
      <c r="M2029" s="35"/>
      <c r="N2029" s="35"/>
      <c r="O2029" s="35"/>
      <c r="P2029" s="35"/>
      <c r="Q2029" s="35"/>
      <c r="R2029" s="35"/>
      <c r="S2029" s="35"/>
      <c r="T2029" s="17">
        <f t="shared" si="4489"/>
        <v>48045</v>
      </c>
      <c r="U2029" s="216">
        <f t="shared" si="4482"/>
        <v>3</v>
      </c>
      <c r="V2029" s="216">
        <f t="shared" si="4489"/>
        <v>2024</v>
      </c>
      <c r="W2029" s="16">
        <f t="shared" si="4496"/>
        <v>5.5452054794520551</v>
      </c>
      <c r="X2029" s="16" t="e">
        <f>IF(Template!$F$7="Linear interpolation",LinInterp($I$5:$I$22,$G$5:$G$22,W2029),CubicSpline($I$5:$I$22,$G$5:$G$22,W2029))</f>
        <v>#VALUE!</v>
      </c>
      <c r="Y2029" s="221" t="e">
        <f t="shared" si="4483"/>
        <v>#VALUE!</v>
      </c>
      <c r="Z2029" s="221" t="e">
        <f>Y2029/PRODUCT($AA$6:AA2028)</f>
        <v>#VALUE!</v>
      </c>
      <c r="AA2029" s="16" t="e">
        <f t="shared" si="4490"/>
        <v>#VALUE!</v>
      </c>
      <c r="AB2029" s="10" t="e">
        <f t="shared" si="4491"/>
        <v>#VALUE!</v>
      </c>
      <c r="AC2029" s="90">
        <f t="shared" si="4484"/>
        <v>2029</v>
      </c>
      <c r="AD2029" s="17">
        <f t="shared" si="4492"/>
        <v>48022</v>
      </c>
      <c r="AE2029" s="16" t="e">
        <f t="shared" si="4485"/>
        <v>#VALUE!</v>
      </c>
      <c r="AF2029" s="10">
        <f ca="1">IFERROR(AVERAGE(INDIRECT("AE"&amp;AC2029-Template!$F$10+1):INDIRECT("AE"&amp;AC2029)),0)</f>
        <v>0</v>
      </c>
      <c r="AG2029" s="35"/>
      <c r="AH2029" s="86"/>
      <c r="AI2029" s="35"/>
      <c r="AJ2029" s="35"/>
      <c r="AK2029" s="35"/>
      <c r="AL2029" s="35"/>
      <c r="AM2029" s="35"/>
      <c r="AN2029" s="35"/>
      <c r="AO2029" s="35"/>
      <c r="AP2029" s="35"/>
      <c r="AQ2029" s="35"/>
      <c r="AR2029" s="35"/>
      <c r="AS2029" s="35"/>
      <c r="AT2029" s="35"/>
      <c r="AU2029" s="35"/>
      <c r="AV2029" s="35"/>
      <c r="AW2029" s="35"/>
      <c r="AX2029" s="35"/>
      <c r="AY2029" s="35"/>
      <c r="AZ2029" s="17">
        <f t="shared" ref="AZ2029" si="4575">AZ2028+1</f>
        <v>48045</v>
      </c>
      <c r="BA2029" s="216">
        <f t="shared" si="4508"/>
        <v>3</v>
      </c>
      <c r="BB2029" s="216">
        <f t="shared" ref="BB2029" si="4576">BB2028+1</f>
        <v>2024</v>
      </c>
      <c r="BC2029" s="16">
        <f t="shared" si="4510"/>
        <v>5.5452054794520551</v>
      </c>
      <c r="BD2029" s="16">
        <f>IF(Template!$F$7="Linear interpolation",LinInterp($AO$5:$AO$18,$AM$5:$AM$18,BC2029),CubicSpline($AO$5:$AO$18,$AM$5:$AM$18,BC2029))</f>
        <v>14.003127421437901</v>
      </c>
      <c r="BE2029" s="221">
        <f t="shared" si="4445"/>
        <v>2.0683077504773864</v>
      </c>
      <c r="BF2029" s="221">
        <f>BE2029/PRODUCT($BG$6:BG2028)</f>
        <v>1.0003873261188927</v>
      </c>
      <c r="BG2029" s="16">
        <f t="shared" si="4511"/>
        <v>1.0003873261188927</v>
      </c>
      <c r="BH2029" s="10">
        <f t="shared" si="4512"/>
        <v>14.137403339583354</v>
      </c>
      <c r="BI2029" s="90"/>
      <c r="BJ2029" s="17">
        <f t="shared" si="4495"/>
        <v>48022</v>
      </c>
      <c r="BK2029" s="16">
        <f t="shared" si="4488"/>
        <v>14.057317241127576</v>
      </c>
      <c r="BL2029" s="10">
        <f ca="1">IFERROR(AVERAGE(INDIRECT("BK"&amp;AC2029-Template!$F$10+1):INDIRECT("BK"&amp;AC2029)),0)</f>
        <v>13.972062289879755</v>
      </c>
      <c r="BM2029" s="35"/>
      <c r="BN2029" s="86"/>
      <c r="BO2029" s="35"/>
      <c r="BP2029" s="35"/>
      <c r="BQ2029" s="35"/>
      <c r="BR2029" s="35"/>
      <c r="BS2029" s="35"/>
      <c r="BT2029" s="35"/>
      <c r="BU2029" s="35"/>
      <c r="BV2029" s="35"/>
      <c r="BW2029" s="35"/>
      <c r="BX2029" s="35"/>
      <c r="BY2029" s="35"/>
      <c r="BZ2029" s="35"/>
      <c r="CA2029" s="35"/>
      <c r="CB2029" s="35"/>
      <c r="CC2029" s="35"/>
      <c r="CD2029" s="35"/>
      <c r="CE2029" s="35"/>
      <c r="CF2029" s="35"/>
      <c r="CG2029" s="35"/>
      <c r="CH2029" s="35"/>
    </row>
    <row r="2030" spans="1:86" ht="15.6" x14ac:dyDescent="0.3">
      <c r="A2030" s="35"/>
      <c r="B2030" s="86"/>
      <c r="C2030" s="35"/>
      <c r="D2030" s="35"/>
      <c r="E2030" s="35"/>
      <c r="F2030" s="35"/>
      <c r="G2030" s="35"/>
      <c r="H2030" s="35"/>
      <c r="I2030" s="35"/>
      <c r="J2030" s="35"/>
      <c r="K2030" s="35"/>
      <c r="L2030" s="35"/>
      <c r="M2030" s="35"/>
      <c r="N2030" s="35"/>
      <c r="O2030" s="35"/>
      <c r="P2030" s="35"/>
      <c r="Q2030" s="35"/>
      <c r="R2030" s="35"/>
      <c r="S2030" s="35"/>
      <c r="T2030" s="17">
        <f t="shared" si="4489"/>
        <v>48046</v>
      </c>
      <c r="U2030" s="216">
        <f t="shared" si="4482"/>
        <v>4</v>
      </c>
      <c r="V2030" s="216">
        <f t="shared" si="4489"/>
        <v>2025</v>
      </c>
      <c r="W2030" s="16">
        <f t="shared" si="4496"/>
        <v>5.5479452054794525</v>
      </c>
      <c r="X2030" s="16" t="e">
        <f>IF(Template!$F$7="Linear interpolation",LinInterp($I$5:$I$22,$G$5:$G$22,W2030),CubicSpline($I$5:$I$22,$G$5:$G$22,W2030))</f>
        <v>#VALUE!</v>
      </c>
      <c r="Y2030" s="221" t="e">
        <f t="shared" si="4483"/>
        <v>#VALUE!</v>
      </c>
      <c r="Z2030" s="221" t="e">
        <f>Y2030/PRODUCT($AA$6:AA2029)</f>
        <v>#VALUE!</v>
      </c>
      <c r="AA2030" s="16" t="e">
        <f t="shared" si="4490"/>
        <v>#VALUE!</v>
      </c>
      <c r="AB2030" s="10" t="e">
        <f t="shared" si="4491"/>
        <v>#VALUE!</v>
      </c>
      <c r="AC2030" s="90">
        <f t="shared" si="4484"/>
        <v>2030</v>
      </c>
      <c r="AD2030" s="17">
        <f t="shared" si="4492"/>
        <v>48023</v>
      </c>
      <c r="AE2030" s="16" t="e">
        <f t="shared" si="4485"/>
        <v>#VALUE!</v>
      </c>
      <c r="AF2030" s="10">
        <f ca="1">IFERROR(AVERAGE(INDIRECT("AE"&amp;AC2030-Template!$F$10+1):INDIRECT("AE"&amp;AC2030)),0)</f>
        <v>0</v>
      </c>
      <c r="AG2030" s="35"/>
      <c r="AH2030" s="86"/>
      <c r="AI2030" s="35"/>
      <c r="AJ2030" s="35"/>
      <c r="AK2030" s="35"/>
      <c r="AL2030" s="35"/>
      <c r="AM2030" s="35"/>
      <c r="AN2030" s="35"/>
      <c r="AO2030" s="35"/>
      <c r="AP2030" s="35"/>
      <c r="AQ2030" s="35"/>
      <c r="AR2030" s="35"/>
      <c r="AS2030" s="35"/>
      <c r="AT2030" s="35"/>
      <c r="AU2030" s="35"/>
      <c r="AV2030" s="35"/>
      <c r="AW2030" s="35"/>
      <c r="AX2030" s="35"/>
      <c r="AY2030" s="35"/>
      <c r="AZ2030" s="17">
        <f t="shared" ref="AZ2030" si="4577">AZ2029+1</f>
        <v>48046</v>
      </c>
      <c r="BA2030" s="216">
        <f t="shared" si="4508"/>
        <v>4</v>
      </c>
      <c r="BB2030" s="216">
        <f t="shared" ref="BB2030" si="4578">BB2029+1</f>
        <v>2025</v>
      </c>
      <c r="BC2030" s="16">
        <f t="shared" si="4510"/>
        <v>5.5479452054794525</v>
      </c>
      <c r="BD2030" s="16">
        <f>IF(Template!$F$7="Linear interpolation",LinInterp($AO$5:$AO$18,$AM$5:$AM$18,BC2030),CubicSpline($AO$5:$AO$18,$AM$5:$AM$18,BC2030))</f>
        <v>14.003708804814817</v>
      </c>
      <c r="BE2030" s="221">
        <f t="shared" si="4445"/>
        <v>2.0691090637656471</v>
      </c>
      <c r="BF2030" s="221">
        <f>BE2030/PRODUCT($BG$6:BG2029)</f>
        <v>1.0003874245929194</v>
      </c>
      <c r="BG2030" s="16">
        <f t="shared" si="4511"/>
        <v>1.0003874245929194</v>
      </c>
      <c r="BH2030" s="10">
        <f t="shared" si="4512"/>
        <v>14.140997641558295</v>
      </c>
      <c r="BI2030" s="90"/>
      <c r="BJ2030" s="17">
        <f t="shared" si="4495"/>
        <v>48023</v>
      </c>
      <c r="BK2030" s="16">
        <f t="shared" si="4488"/>
        <v>14.047939709919577</v>
      </c>
      <c r="BL2030" s="10">
        <f ca="1">IFERROR(AVERAGE(INDIRECT("BK"&amp;AC2030-Template!$F$10+1):INDIRECT("BK"&amp;AC2030)),0)</f>
        <v>13.977535350504889</v>
      </c>
      <c r="BM2030" s="35"/>
      <c r="BN2030" s="86"/>
      <c r="BO2030" s="35"/>
      <c r="BP2030" s="35"/>
      <c r="BQ2030" s="35"/>
      <c r="BR2030" s="35"/>
      <c r="BS2030" s="35"/>
      <c r="BT2030" s="35"/>
      <c r="BU2030" s="35"/>
      <c r="BV2030" s="35"/>
      <c r="BW2030" s="35"/>
      <c r="BX2030" s="35"/>
      <c r="BY2030" s="35"/>
      <c r="BZ2030" s="35"/>
      <c r="CA2030" s="35"/>
      <c r="CB2030" s="35"/>
      <c r="CC2030" s="35"/>
      <c r="CD2030" s="35"/>
      <c r="CE2030" s="35"/>
      <c r="CF2030" s="35"/>
      <c r="CG2030" s="35"/>
      <c r="CH2030" s="35"/>
    </row>
    <row r="2031" spans="1:86" ht="15.6" x14ac:dyDescent="0.3">
      <c r="A2031" s="35"/>
      <c r="B2031" s="86"/>
      <c r="C2031" s="35"/>
      <c r="D2031" s="35"/>
      <c r="E2031" s="35"/>
      <c r="F2031" s="35"/>
      <c r="G2031" s="35"/>
      <c r="H2031" s="35"/>
      <c r="I2031" s="35"/>
      <c r="J2031" s="35"/>
      <c r="K2031" s="35"/>
      <c r="L2031" s="35"/>
      <c r="M2031" s="35"/>
      <c r="N2031" s="35"/>
      <c r="O2031" s="35"/>
      <c r="P2031" s="35"/>
      <c r="Q2031" s="35"/>
      <c r="R2031" s="35"/>
      <c r="S2031" s="35"/>
      <c r="T2031" s="17">
        <f t="shared" si="4489"/>
        <v>48047</v>
      </c>
      <c r="U2031" s="216">
        <f t="shared" si="4482"/>
        <v>5</v>
      </c>
      <c r="V2031" s="216">
        <f t="shared" si="4489"/>
        <v>2026</v>
      </c>
      <c r="W2031" s="16">
        <f t="shared" si="4496"/>
        <v>5.5506849315068489</v>
      </c>
      <c r="X2031" s="16" t="e">
        <f>IF(Template!$F$7="Linear interpolation",LinInterp($I$5:$I$22,$G$5:$G$22,W2031),CubicSpline($I$5:$I$22,$G$5:$G$22,W2031))</f>
        <v>#VALUE!</v>
      </c>
      <c r="Y2031" s="221" t="e">
        <f t="shared" si="4483"/>
        <v>#VALUE!</v>
      </c>
      <c r="Z2031" s="221" t="e">
        <f>Y2031/PRODUCT($AA$6:AA2030)</f>
        <v>#VALUE!</v>
      </c>
      <c r="AA2031" s="16" t="e">
        <f t="shared" si="4490"/>
        <v>#VALUE!</v>
      </c>
      <c r="AB2031" s="10" t="e">
        <f t="shared" si="4491"/>
        <v>#VALUE!</v>
      </c>
      <c r="AC2031" s="90">
        <f t="shared" si="4484"/>
        <v>2031</v>
      </c>
      <c r="AD2031" s="17">
        <f t="shared" si="4492"/>
        <v>48024</v>
      </c>
      <c r="AE2031" s="16" t="e">
        <f t="shared" si="4485"/>
        <v>#VALUE!</v>
      </c>
      <c r="AF2031" s="10">
        <f ca="1">IFERROR(AVERAGE(INDIRECT("AE"&amp;AC2031-Template!$F$10+1):INDIRECT("AE"&amp;AC2031)),0)</f>
        <v>0</v>
      </c>
      <c r="AG2031" s="35"/>
      <c r="AH2031" s="86"/>
      <c r="AI2031" s="35"/>
      <c r="AJ2031" s="35"/>
      <c r="AK2031" s="35"/>
      <c r="AL2031" s="35"/>
      <c r="AM2031" s="35"/>
      <c r="AN2031" s="35"/>
      <c r="AO2031" s="35"/>
      <c r="AP2031" s="35"/>
      <c r="AQ2031" s="35"/>
      <c r="AR2031" s="35"/>
      <c r="AS2031" s="35"/>
      <c r="AT2031" s="35"/>
      <c r="AU2031" s="35"/>
      <c r="AV2031" s="35"/>
      <c r="AW2031" s="35"/>
      <c r="AX2031" s="35"/>
      <c r="AY2031" s="35"/>
      <c r="AZ2031" s="17">
        <f t="shared" ref="AZ2031" si="4579">AZ2030+1</f>
        <v>48047</v>
      </c>
      <c r="BA2031" s="216">
        <f t="shared" si="4508"/>
        <v>5</v>
      </c>
      <c r="BB2031" s="216">
        <f t="shared" ref="BB2031" si="4580">BB2030+1</f>
        <v>2026</v>
      </c>
      <c r="BC2031" s="16">
        <f t="shared" si="4510"/>
        <v>5.5506849315068489</v>
      </c>
      <c r="BD2031" s="16">
        <f>IF(Template!$F$7="Linear interpolation",LinInterp($AO$5:$AO$18,$AM$5:$AM$18,BC2031),CubicSpline($AO$5:$AO$18,$AM$5:$AM$18,BC2031))</f>
        <v>14.004291615483549</v>
      </c>
      <c r="BE2031" s="221">
        <f t="shared" si="4445"/>
        <v>2.0699108888876188</v>
      </c>
      <c r="BF2031" s="221">
        <f>BE2031/PRODUCT($BG$6:BG2030)</f>
        <v>1.0003875219223641</v>
      </c>
      <c r="BG2031" s="16">
        <f t="shared" si="4511"/>
        <v>1.0003875219223641</v>
      </c>
      <c r="BH2031" s="10">
        <f t="shared" si="4512"/>
        <v>14.144550166290792</v>
      </c>
      <c r="BI2031" s="90"/>
      <c r="BJ2031" s="17">
        <f t="shared" si="4495"/>
        <v>48024</v>
      </c>
      <c r="BK2031" s="16">
        <f t="shared" si="4488"/>
        <v>14.052430526247605</v>
      </c>
      <c r="BL2031" s="10">
        <f ca="1">IFERROR(AVERAGE(INDIRECT("BK"&amp;AC2031-Template!$F$10+1):INDIRECT("BK"&amp;AC2031)),0)</f>
        <v>13.982019520759362</v>
      </c>
      <c r="BM2031" s="35"/>
      <c r="BN2031" s="86"/>
      <c r="BO2031" s="35"/>
      <c r="BP2031" s="35"/>
      <c r="BQ2031" s="35"/>
      <c r="BR2031" s="35"/>
      <c r="BS2031" s="35"/>
      <c r="BT2031" s="35"/>
      <c r="BU2031" s="35"/>
      <c r="BV2031" s="35"/>
      <c r="BW2031" s="35"/>
      <c r="BX2031" s="35"/>
      <c r="BY2031" s="35"/>
      <c r="BZ2031" s="35"/>
      <c r="CA2031" s="35"/>
      <c r="CB2031" s="35"/>
      <c r="CC2031" s="35"/>
      <c r="CD2031" s="35"/>
      <c r="CE2031" s="35"/>
      <c r="CF2031" s="35"/>
      <c r="CG2031" s="35"/>
      <c r="CH2031" s="35"/>
    </row>
    <row r="2032" spans="1:86" ht="15.6" x14ac:dyDescent="0.3">
      <c r="A2032" s="35"/>
      <c r="B2032" s="86"/>
      <c r="C2032" s="35"/>
      <c r="D2032" s="35"/>
      <c r="E2032" s="35"/>
      <c r="F2032" s="35"/>
      <c r="G2032" s="35"/>
      <c r="H2032" s="35"/>
      <c r="I2032" s="35"/>
      <c r="J2032" s="35"/>
      <c r="K2032" s="35"/>
      <c r="L2032" s="35"/>
      <c r="M2032" s="35"/>
      <c r="N2032" s="35"/>
      <c r="O2032" s="35"/>
      <c r="P2032" s="35"/>
      <c r="Q2032" s="35"/>
      <c r="R2032" s="35"/>
      <c r="S2032" s="35"/>
      <c r="T2032" s="17">
        <f t="shared" si="4489"/>
        <v>48048</v>
      </c>
      <c r="U2032" s="216">
        <f t="shared" si="4482"/>
        <v>6</v>
      </c>
      <c r="V2032" s="216">
        <f t="shared" si="4489"/>
        <v>2027</v>
      </c>
      <c r="W2032" s="16">
        <f t="shared" si="4496"/>
        <v>5.5534246575342463</v>
      </c>
      <c r="X2032" s="16" t="e">
        <f>IF(Template!$F$7="Linear interpolation",LinInterp($I$5:$I$22,$G$5:$G$22,W2032),CubicSpline($I$5:$I$22,$G$5:$G$22,W2032))</f>
        <v>#VALUE!</v>
      </c>
      <c r="Y2032" s="221" t="e">
        <f t="shared" si="4483"/>
        <v>#VALUE!</v>
      </c>
      <c r="Z2032" s="221" t="e">
        <f>Y2032/PRODUCT($AA$6:AA2031)</f>
        <v>#VALUE!</v>
      </c>
      <c r="AA2032" s="16" t="e">
        <f t="shared" si="4490"/>
        <v>#VALUE!</v>
      </c>
      <c r="AB2032" s="10" t="e">
        <f t="shared" si="4491"/>
        <v>#VALUE!</v>
      </c>
      <c r="AC2032" s="90">
        <f t="shared" si="4484"/>
        <v>2032</v>
      </c>
      <c r="AD2032" s="17">
        <f t="shared" si="4492"/>
        <v>48025</v>
      </c>
      <c r="AE2032" s="16" t="e">
        <f t="shared" si="4485"/>
        <v>#VALUE!</v>
      </c>
      <c r="AF2032" s="10">
        <f ca="1">IFERROR(AVERAGE(INDIRECT("AE"&amp;AC2032-Template!$F$10+1):INDIRECT("AE"&amp;AC2032)),0)</f>
        <v>0</v>
      </c>
      <c r="AG2032" s="35"/>
      <c r="AH2032" s="86"/>
      <c r="AI2032" s="35"/>
      <c r="AJ2032" s="35"/>
      <c r="AK2032" s="35"/>
      <c r="AL2032" s="35"/>
      <c r="AM2032" s="35"/>
      <c r="AN2032" s="35"/>
      <c r="AO2032" s="35"/>
      <c r="AP2032" s="35"/>
      <c r="AQ2032" s="35"/>
      <c r="AR2032" s="35"/>
      <c r="AS2032" s="35"/>
      <c r="AT2032" s="35"/>
      <c r="AU2032" s="35"/>
      <c r="AV2032" s="35"/>
      <c r="AW2032" s="35"/>
      <c r="AX2032" s="35"/>
      <c r="AY2032" s="35"/>
      <c r="AZ2032" s="17">
        <f t="shared" ref="AZ2032" si="4581">AZ2031+1</f>
        <v>48048</v>
      </c>
      <c r="BA2032" s="216">
        <f t="shared" si="4508"/>
        <v>6</v>
      </c>
      <c r="BB2032" s="216">
        <f t="shared" ref="BB2032" si="4582">BB2031+1</f>
        <v>2027</v>
      </c>
      <c r="BC2032" s="16">
        <f t="shared" si="4510"/>
        <v>5.5534246575342463</v>
      </c>
      <c r="BD2032" s="16">
        <f>IF(Template!$F$7="Linear interpolation",LinInterp($AO$5:$AO$18,$AM$5:$AM$18,BC2032),CubicSpline($AO$5:$AO$18,$AM$5:$AM$18,BC2032))</f>
        <v>14.004875827819886</v>
      </c>
      <c r="BE2032" s="221">
        <f t="shared" si="4445"/>
        <v>2.0707132238234474</v>
      </c>
      <c r="BF2032" s="221">
        <f>BE2032/PRODUCT($BG$6:BG2031)</f>
        <v>1.000387618104787</v>
      </c>
      <c r="BG2032" s="16">
        <f t="shared" si="4511"/>
        <v>1.0003875219223641</v>
      </c>
      <c r="BH2032" s="10">
        <f t="shared" si="4512"/>
        <v>14.144550166290792</v>
      </c>
      <c r="BI2032" s="90"/>
      <c r="BJ2032" s="17">
        <f t="shared" si="4495"/>
        <v>48025</v>
      </c>
      <c r="BK2032" s="16">
        <f t="shared" si="4488"/>
        <v>14.056881529822096</v>
      </c>
      <c r="BL2032" s="10">
        <f ca="1">IFERROR(AVERAGE(INDIRECT("BK"&amp;AC2032-Template!$F$10+1):INDIRECT("BK"&amp;AC2032)),0)</f>
        <v>13.987035701272962</v>
      </c>
      <c r="BM2032" s="35"/>
      <c r="BN2032" s="86"/>
      <c r="BO2032" s="35"/>
      <c r="BP2032" s="35"/>
      <c r="BQ2032" s="35"/>
      <c r="BR2032" s="35"/>
      <c r="BS2032" s="35"/>
      <c r="BT2032" s="35"/>
      <c r="BU2032" s="35"/>
      <c r="BV2032" s="35"/>
      <c r="BW2032" s="35"/>
      <c r="BX2032" s="35"/>
      <c r="BY2032" s="35"/>
      <c r="BZ2032" s="35"/>
      <c r="CA2032" s="35"/>
      <c r="CB2032" s="35"/>
      <c r="CC2032" s="35"/>
      <c r="CD2032" s="35"/>
      <c r="CE2032" s="35"/>
      <c r="CF2032" s="35"/>
      <c r="CG2032" s="35"/>
      <c r="CH2032" s="35"/>
    </row>
    <row r="2033" spans="1:86" ht="15.6" x14ac:dyDescent="0.3">
      <c r="A2033" s="35"/>
      <c r="B2033" s="86"/>
      <c r="C2033" s="35"/>
      <c r="D2033" s="35"/>
      <c r="E2033" s="35"/>
      <c r="F2033" s="35"/>
      <c r="G2033" s="35"/>
      <c r="H2033" s="35"/>
      <c r="I2033" s="35"/>
      <c r="J2033" s="35"/>
      <c r="K2033" s="35"/>
      <c r="L2033" s="35"/>
      <c r="M2033" s="35"/>
      <c r="N2033" s="35"/>
      <c r="O2033" s="35"/>
      <c r="P2033" s="35"/>
      <c r="Q2033" s="35"/>
      <c r="R2033" s="35"/>
      <c r="S2033" s="35"/>
      <c r="T2033" s="17">
        <f t="shared" si="4489"/>
        <v>48049</v>
      </c>
      <c r="U2033" s="216">
        <f t="shared" si="4482"/>
        <v>7</v>
      </c>
      <c r="V2033" s="216">
        <f t="shared" si="4489"/>
        <v>2028</v>
      </c>
      <c r="W2033" s="16">
        <f t="shared" si="4496"/>
        <v>5.5561643835616437</v>
      </c>
      <c r="X2033" s="16" t="e">
        <f>IF(Template!$F$7="Linear interpolation",LinInterp($I$5:$I$22,$G$5:$G$22,W2033),CubicSpline($I$5:$I$22,$G$5:$G$22,W2033))</f>
        <v>#VALUE!</v>
      </c>
      <c r="Y2033" s="221" t="e">
        <f t="shared" si="4483"/>
        <v>#VALUE!</v>
      </c>
      <c r="Z2033" s="221" t="e">
        <f>Y2033/PRODUCT($AA$6:AA2032)</f>
        <v>#VALUE!</v>
      </c>
      <c r="AA2033" s="16" t="e">
        <f t="shared" si="4490"/>
        <v>#VALUE!</v>
      </c>
      <c r="AB2033" s="10" t="e">
        <f t="shared" si="4491"/>
        <v>#VALUE!</v>
      </c>
      <c r="AC2033" s="90">
        <f t="shared" si="4484"/>
        <v>2033</v>
      </c>
      <c r="AD2033" s="17">
        <f t="shared" si="4492"/>
        <v>48026</v>
      </c>
      <c r="AE2033" s="16" t="e">
        <f t="shared" si="4485"/>
        <v>#VALUE!</v>
      </c>
      <c r="AF2033" s="10">
        <f ca="1">IFERROR(AVERAGE(INDIRECT("AE"&amp;AC2033-Template!$F$10+1):INDIRECT("AE"&amp;AC2033)),0)</f>
        <v>0</v>
      </c>
      <c r="AG2033" s="35"/>
      <c r="AH2033" s="86"/>
      <c r="AI2033" s="35"/>
      <c r="AJ2033" s="35"/>
      <c r="AK2033" s="35"/>
      <c r="AL2033" s="35"/>
      <c r="AM2033" s="35"/>
      <c r="AN2033" s="35"/>
      <c r="AO2033" s="35"/>
      <c r="AP2033" s="35"/>
      <c r="AQ2033" s="35"/>
      <c r="AR2033" s="35"/>
      <c r="AS2033" s="35"/>
      <c r="AT2033" s="35"/>
      <c r="AU2033" s="35"/>
      <c r="AV2033" s="35"/>
      <c r="AW2033" s="35"/>
      <c r="AX2033" s="35"/>
      <c r="AY2033" s="35"/>
      <c r="AZ2033" s="17">
        <f t="shared" ref="AZ2033" si="4583">AZ2032+1</f>
        <v>48049</v>
      </c>
      <c r="BA2033" s="216">
        <f t="shared" si="4508"/>
        <v>7</v>
      </c>
      <c r="BB2033" s="216">
        <f t="shared" ref="BB2033" si="4584">BB2032+1</f>
        <v>2028</v>
      </c>
      <c r="BC2033" s="16">
        <f t="shared" si="4510"/>
        <v>5.5561643835616437</v>
      </c>
      <c r="BD2033" s="16">
        <f>IF(Template!$F$7="Linear interpolation",LinInterp($AO$5:$AO$18,$AM$5:$AM$18,BC2033),CubicSpline($AO$5:$AO$18,$AM$5:$AM$18,BC2033))</f>
        <v>14.005461416199612</v>
      </c>
      <c r="BE2033" s="221">
        <f t="shared" si="4445"/>
        <v>2.0715160665448207</v>
      </c>
      <c r="BF2033" s="221">
        <f>BE2033/PRODUCT($BG$6:BG2032)</f>
        <v>1.0003878093201837</v>
      </c>
      <c r="BG2033" s="16">
        <f t="shared" si="4511"/>
        <v>1.0003875219223641</v>
      </c>
      <c r="BH2033" s="10">
        <f t="shared" si="4512"/>
        <v>14.144550166290792</v>
      </c>
      <c r="BI2033" s="90"/>
      <c r="BJ2033" s="17">
        <f t="shared" si="4495"/>
        <v>48026</v>
      </c>
      <c r="BK2033" s="16">
        <f t="shared" si="4488"/>
        <v>14.061292631289524</v>
      </c>
      <c r="BL2033" s="10">
        <f ca="1">IFERROR(AVERAGE(INDIRECT("BK"&amp;AC2033-Template!$F$10+1):INDIRECT("BK"&amp;AC2033)),0)</f>
        <v>13.992013277163187</v>
      </c>
      <c r="BM2033" s="35"/>
      <c r="BN2033" s="86"/>
      <c r="BO2033" s="35"/>
      <c r="BP2033" s="35"/>
      <c r="BQ2033" s="35"/>
      <c r="BR2033" s="35"/>
      <c r="BS2033" s="35"/>
      <c r="BT2033" s="35"/>
      <c r="BU2033" s="35"/>
      <c r="BV2033" s="35"/>
      <c r="BW2033" s="35"/>
      <c r="BX2033" s="35"/>
      <c r="BY2033" s="35"/>
      <c r="BZ2033" s="35"/>
      <c r="CA2033" s="35"/>
      <c r="CB2033" s="35"/>
      <c r="CC2033" s="35"/>
      <c r="CD2033" s="35"/>
      <c r="CE2033" s="35"/>
      <c r="CF2033" s="35"/>
      <c r="CG2033" s="35"/>
      <c r="CH2033" s="35"/>
    </row>
    <row r="2034" spans="1:86" ht="15.6" x14ac:dyDescent="0.3">
      <c r="A2034" s="35"/>
      <c r="B2034" s="86"/>
      <c r="C2034" s="35"/>
      <c r="D2034" s="35"/>
      <c r="E2034" s="35"/>
      <c r="F2034" s="35"/>
      <c r="G2034" s="35"/>
      <c r="H2034" s="35"/>
      <c r="I2034" s="35"/>
      <c r="J2034" s="35"/>
      <c r="K2034" s="35"/>
      <c r="L2034" s="35"/>
      <c r="M2034" s="35"/>
      <c r="N2034" s="35"/>
      <c r="O2034" s="35"/>
      <c r="P2034" s="35"/>
      <c r="Q2034" s="35"/>
      <c r="R2034" s="35"/>
      <c r="S2034" s="35"/>
      <c r="T2034" s="17">
        <f t="shared" si="4489"/>
        <v>48050</v>
      </c>
      <c r="U2034" s="216">
        <f t="shared" si="4482"/>
        <v>1</v>
      </c>
      <c r="V2034" s="216">
        <f t="shared" si="4489"/>
        <v>2029</v>
      </c>
      <c r="W2034" s="16">
        <f t="shared" si="4496"/>
        <v>5.558904109589041</v>
      </c>
      <c r="X2034" s="16" t="e">
        <f>IF(Template!$F$7="Linear interpolation",LinInterp($I$5:$I$22,$G$5:$G$22,W2034),CubicSpline($I$5:$I$22,$G$5:$G$22,W2034))</f>
        <v>#VALUE!</v>
      </c>
      <c r="Y2034" s="221" t="e">
        <f t="shared" si="4483"/>
        <v>#VALUE!</v>
      </c>
      <c r="Z2034" s="221" t="e">
        <f>Y2034/PRODUCT($AA$6:AA2033)</f>
        <v>#VALUE!</v>
      </c>
      <c r="AA2034" s="16" t="e">
        <f t="shared" si="4490"/>
        <v>#VALUE!</v>
      </c>
      <c r="AB2034" s="10" t="e">
        <f t="shared" si="4491"/>
        <v>#VALUE!</v>
      </c>
      <c r="AC2034" s="90">
        <f t="shared" si="4484"/>
        <v>2034</v>
      </c>
      <c r="AD2034" s="17">
        <f t="shared" si="4492"/>
        <v>48027</v>
      </c>
      <c r="AE2034" s="16" t="e">
        <f t="shared" si="4485"/>
        <v>#VALUE!</v>
      </c>
      <c r="AF2034" s="10">
        <f ca="1">IFERROR(AVERAGE(INDIRECT("AE"&amp;AC2034-Template!$F$10+1):INDIRECT("AE"&amp;AC2034)),0)</f>
        <v>0</v>
      </c>
      <c r="AG2034" s="35"/>
      <c r="AH2034" s="86"/>
      <c r="AI2034" s="35"/>
      <c r="AJ2034" s="35"/>
      <c r="AK2034" s="35"/>
      <c r="AL2034" s="35"/>
      <c r="AM2034" s="35"/>
      <c r="AN2034" s="35"/>
      <c r="AO2034" s="35"/>
      <c r="AP2034" s="35"/>
      <c r="AQ2034" s="35"/>
      <c r="AR2034" s="35"/>
      <c r="AS2034" s="35"/>
      <c r="AT2034" s="35"/>
      <c r="AU2034" s="35"/>
      <c r="AV2034" s="35"/>
      <c r="AW2034" s="35"/>
      <c r="AX2034" s="35"/>
      <c r="AY2034" s="35"/>
      <c r="AZ2034" s="17">
        <f t="shared" ref="AZ2034" si="4585">AZ2033+1</f>
        <v>48050</v>
      </c>
      <c r="BA2034" s="216">
        <f t="shared" si="4508"/>
        <v>1</v>
      </c>
      <c r="BB2034" s="216">
        <f t="shared" ref="BB2034" si="4586">BB2033+1</f>
        <v>2029</v>
      </c>
      <c r="BC2034" s="16">
        <f t="shared" si="4510"/>
        <v>5.558904109589041</v>
      </c>
      <c r="BD2034" s="16">
        <f>IF(Template!$F$7="Linear interpolation",LinInterp($AO$5:$AO$18,$AM$5:$AM$18,BC2034),CubicSpline($AO$5:$AO$18,$AM$5:$AM$18,BC2034))</f>
        <v>14.006048354998516</v>
      </c>
      <c r="BE2034" s="221">
        <f t="shared" si="4445"/>
        <v>2.0723194150149613</v>
      </c>
      <c r="BF2034" s="221">
        <f>BE2034/PRODUCT($BG$6:BG2033)</f>
        <v>1.0003880944166907</v>
      </c>
      <c r="BG2034" s="16">
        <f t="shared" si="4511"/>
        <v>1.0003880944166907</v>
      </c>
      <c r="BH2034" s="10">
        <f t="shared" si="4512"/>
        <v>14.165446209212117</v>
      </c>
      <c r="BI2034" s="90"/>
      <c r="BJ2034" s="17">
        <f t="shared" si="4495"/>
        <v>48027</v>
      </c>
      <c r="BK2034" s="16">
        <f t="shared" si="4488"/>
        <v>14.061292631289524</v>
      </c>
      <c r="BL2034" s="10">
        <f ca="1">IFERROR(AVERAGE(INDIRECT("BK"&amp;AC2034-Template!$F$10+1):INDIRECT("BK"&amp;AC2034)),0)</f>
        <v>13.996806455238339</v>
      </c>
      <c r="BM2034" s="35"/>
      <c r="BN2034" s="86"/>
      <c r="BO2034" s="35"/>
      <c r="BP2034" s="35"/>
      <c r="BQ2034" s="35"/>
      <c r="BR2034" s="35"/>
      <c r="BS2034" s="35"/>
      <c r="BT2034" s="35"/>
      <c r="BU2034" s="35"/>
      <c r="BV2034" s="35"/>
      <c r="BW2034" s="35"/>
      <c r="BX2034" s="35"/>
      <c r="BY2034" s="35"/>
      <c r="BZ2034" s="35"/>
      <c r="CA2034" s="35"/>
      <c r="CB2034" s="35"/>
      <c r="CC2034" s="35"/>
      <c r="CD2034" s="35"/>
      <c r="CE2034" s="35"/>
      <c r="CF2034" s="35"/>
      <c r="CG2034" s="35"/>
      <c r="CH2034" s="35"/>
    </row>
    <row r="2035" spans="1:86" ht="15.6" x14ac:dyDescent="0.3">
      <c r="A2035" s="35"/>
      <c r="B2035" s="86"/>
      <c r="C2035" s="35"/>
      <c r="D2035" s="35"/>
      <c r="E2035" s="35"/>
      <c r="F2035" s="35"/>
      <c r="G2035" s="35"/>
      <c r="H2035" s="35"/>
      <c r="I2035" s="35"/>
      <c r="J2035" s="35"/>
      <c r="K2035" s="35"/>
      <c r="L2035" s="35"/>
      <c r="M2035" s="35"/>
      <c r="N2035" s="35"/>
      <c r="O2035" s="35"/>
      <c r="P2035" s="35"/>
      <c r="Q2035" s="35"/>
      <c r="R2035" s="35"/>
      <c r="S2035" s="35"/>
      <c r="T2035" s="17">
        <f t="shared" si="4489"/>
        <v>48051</v>
      </c>
      <c r="U2035" s="216">
        <f t="shared" si="4482"/>
        <v>2</v>
      </c>
      <c r="V2035" s="216">
        <f t="shared" si="4489"/>
        <v>2030</v>
      </c>
      <c r="W2035" s="16">
        <f t="shared" si="4496"/>
        <v>5.5616438356164384</v>
      </c>
      <c r="X2035" s="16" t="e">
        <f>IF(Template!$F$7="Linear interpolation",LinInterp($I$5:$I$22,$G$5:$G$22,W2035),CubicSpline($I$5:$I$22,$G$5:$G$22,W2035))</f>
        <v>#VALUE!</v>
      </c>
      <c r="Y2035" s="221" t="e">
        <f t="shared" si="4483"/>
        <v>#VALUE!</v>
      </c>
      <c r="Z2035" s="221" t="e">
        <f>Y2035/PRODUCT($AA$6:AA2034)</f>
        <v>#VALUE!</v>
      </c>
      <c r="AA2035" s="16" t="e">
        <f t="shared" si="4490"/>
        <v>#VALUE!</v>
      </c>
      <c r="AB2035" s="10" t="e">
        <f t="shared" si="4491"/>
        <v>#VALUE!</v>
      </c>
      <c r="AC2035" s="90">
        <f t="shared" si="4484"/>
        <v>2035</v>
      </c>
      <c r="AD2035" s="17">
        <f t="shared" si="4492"/>
        <v>48028</v>
      </c>
      <c r="AE2035" s="16" t="e">
        <f t="shared" si="4485"/>
        <v>#VALUE!</v>
      </c>
      <c r="AF2035" s="10">
        <f ca="1">IFERROR(AVERAGE(INDIRECT("AE"&amp;AC2035-Template!$F$10+1):INDIRECT("AE"&amp;AC2035)),0)</f>
        <v>0</v>
      </c>
      <c r="AG2035" s="35"/>
      <c r="AH2035" s="86"/>
      <c r="AI2035" s="35"/>
      <c r="AJ2035" s="35"/>
      <c r="AK2035" s="35"/>
      <c r="AL2035" s="35"/>
      <c r="AM2035" s="35"/>
      <c r="AN2035" s="35"/>
      <c r="AO2035" s="35"/>
      <c r="AP2035" s="35"/>
      <c r="AQ2035" s="35"/>
      <c r="AR2035" s="35"/>
      <c r="AS2035" s="35"/>
      <c r="AT2035" s="35"/>
      <c r="AU2035" s="35"/>
      <c r="AV2035" s="35"/>
      <c r="AW2035" s="35"/>
      <c r="AX2035" s="35"/>
      <c r="AY2035" s="35"/>
      <c r="AZ2035" s="17">
        <f t="shared" ref="AZ2035" si="4587">AZ2034+1</f>
        <v>48051</v>
      </c>
      <c r="BA2035" s="216">
        <f t="shared" si="4508"/>
        <v>2</v>
      </c>
      <c r="BB2035" s="216">
        <f t="shared" ref="BB2035" si="4588">BB2034+1</f>
        <v>2030</v>
      </c>
      <c r="BC2035" s="16">
        <f t="shared" si="4510"/>
        <v>5.5616438356164384</v>
      </c>
      <c r="BD2035" s="16">
        <f>IF(Template!$F$7="Linear interpolation",LinInterp($AO$5:$AO$18,$AM$5:$AM$18,BC2035),CubicSpline($AO$5:$AO$18,$AM$5:$AM$18,BC2035))</f>
        <v>14.006636618592383</v>
      </c>
      <c r="BE2035" s="221">
        <f t="shared" ref="BE2035:BE2098" si="4589">(1+(BD2035/100))^BC2035</f>
        <v>2.0731232671885991</v>
      </c>
      <c r="BF2035" s="221">
        <f>BE2035/PRODUCT($BG$6:BG2034)</f>
        <v>1.00038789974548</v>
      </c>
      <c r="BG2035" s="16">
        <f t="shared" si="4511"/>
        <v>1.00038789974548</v>
      </c>
      <c r="BH2035" s="10">
        <f t="shared" si="4512"/>
        <v>14.15834071002131</v>
      </c>
      <c r="BI2035" s="90"/>
      <c r="BJ2035" s="17">
        <f t="shared" si="4495"/>
        <v>48028</v>
      </c>
      <c r="BK2035" s="16">
        <f t="shared" si="4488"/>
        <v>14.061292631289524</v>
      </c>
      <c r="BL2035" s="10">
        <f ca="1">IFERROR(AVERAGE(INDIRECT("BK"&amp;AC2035-Template!$F$10+1):INDIRECT("BK"&amp;AC2035)),0)</f>
        <v>14.001416482011287</v>
      </c>
      <c r="BM2035" s="35"/>
      <c r="BN2035" s="86"/>
      <c r="BO2035" s="35"/>
      <c r="BP2035" s="35"/>
      <c r="BQ2035" s="35"/>
      <c r="BR2035" s="35"/>
      <c r="BS2035" s="35"/>
      <c r="BT2035" s="35"/>
      <c r="BU2035" s="35"/>
      <c r="BV2035" s="35"/>
      <c r="BW2035" s="35"/>
      <c r="BX2035" s="35"/>
      <c r="BY2035" s="35"/>
      <c r="BZ2035" s="35"/>
      <c r="CA2035" s="35"/>
      <c r="CB2035" s="35"/>
      <c r="CC2035" s="35"/>
      <c r="CD2035" s="35"/>
      <c r="CE2035" s="35"/>
      <c r="CF2035" s="35"/>
      <c r="CG2035" s="35"/>
      <c r="CH2035" s="35"/>
    </row>
    <row r="2036" spans="1:86" ht="15.6" x14ac:dyDescent="0.3">
      <c r="A2036" s="35"/>
      <c r="B2036" s="86"/>
      <c r="C2036" s="35"/>
      <c r="D2036" s="35"/>
      <c r="E2036" s="35"/>
      <c r="F2036" s="35"/>
      <c r="G2036" s="35"/>
      <c r="H2036" s="35"/>
      <c r="I2036" s="35"/>
      <c r="J2036" s="35"/>
      <c r="K2036" s="35"/>
      <c r="L2036" s="35"/>
      <c r="M2036" s="35"/>
      <c r="N2036" s="35"/>
      <c r="O2036" s="35"/>
      <c r="P2036" s="35"/>
      <c r="Q2036" s="35"/>
      <c r="R2036" s="35"/>
      <c r="S2036" s="35"/>
      <c r="T2036" s="17">
        <f t="shared" si="4489"/>
        <v>48052</v>
      </c>
      <c r="U2036" s="216">
        <f t="shared" si="4482"/>
        <v>3</v>
      </c>
      <c r="V2036" s="216">
        <f t="shared" si="4489"/>
        <v>2031</v>
      </c>
      <c r="W2036" s="16">
        <f t="shared" si="4496"/>
        <v>5.5643835616438357</v>
      </c>
      <c r="X2036" s="16" t="e">
        <f>IF(Template!$F$7="Linear interpolation",LinInterp($I$5:$I$22,$G$5:$G$22,W2036),CubicSpline($I$5:$I$22,$G$5:$G$22,W2036))</f>
        <v>#VALUE!</v>
      </c>
      <c r="Y2036" s="221" t="e">
        <f t="shared" si="4483"/>
        <v>#VALUE!</v>
      </c>
      <c r="Z2036" s="221" t="e">
        <f>Y2036/PRODUCT($AA$6:AA2035)</f>
        <v>#VALUE!</v>
      </c>
      <c r="AA2036" s="16" t="e">
        <f t="shared" si="4490"/>
        <v>#VALUE!</v>
      </c>
      <c r="AB2036" s="10" t="e">
        <f t="shared" si="4491"/>
        <v>#VALUE!</v>
      </c>
      <c r="AC2036" s="90">
        <f t="shared" si="4484"/>
        <v>2036</v>
      </c>
      <c r="AD2036" s="17">
        <f t="shared" si="4492"/>
        <v>48029</v>
      </c>
      <c r="AE2036" s="16" t="e">
        <f t="shared" si="4485"/>
        <v>#VALUE!</v>
      </c>
      <c r="AF2036" s="10">
        <f ca="1">IFERROR(AVERAGE(INDIRECT("AE"&amp;AC2036-Template!$F$10+1):INDIRECT("AE"&amp;AC2036)),0)</f>
        <v>0</v>
      </c>
      <c r="AG2036" s="35"/>
      <c r="AH2036" s="86"/>
      <c r="AI2036" s="35"/>
      <c r="AJ2036" s="35"/>
      <c r="AK2036" s="35"/>
      <c r="AL2036" s="35"/>
      <c r="AM2036" s="35"/>
      <c r="AN2036" s="35"/>
      <c r="AO2036" s="35"/>
      <c r="AP2036" s="35"/>
      <c r="AQ2036" s="35"/>
      <c r="AR2036" s="35"/>
      <c r="AS2036" s="35"/>
      <c r="AT2036" s="35"/>
      <c r="AU2036" s="35"/>
      <c r="AV2036" s="35"/>
      <c r="AW2036" s="35"/>
      <c r="AX2036" s="35"/>
      <c r="AY2036" s="35"/>
      <c r="AZ2036" s="17">
        <f t="shared" ref="AZ2036" si="4590">AZ2035+1</f>
        <v>48052</v>
      </c>
      <c r="BA2036" s="216">
        <f t="shared" si="4508"/>
        <v>3</v>
      </c>
      <c r="BB2036" s="216">
        <f t="shared" ref="BB2036" si="4591">BB2035+1</f>
        <v>2031</v>
      </c>
      <c r="BC2036" s="16">
        <f t="shared" si="4510"/>
        <v>5.5643835616438357</v>
      </c>
      <c r="BD2036" s="16">
        <f>IF(Template!$F$7="Linear interpolation",LinInterp($AO$5:$AO$18,$AM$5:$AM$18,BC2036),CubicSpline($AO$5:$AO$18,$AM$5:$AM$18,BC2036))</f>
        <v>14.007226181357</v>
      </c>
      <c r="BE2036" s="221">
        <f t="shared" si="4589"/>
        <v>2.0739276210119719</v>
      </c>
      <c r="BF2036" s="221">
        <f>BE2036/PRODUCT($BG$6:BG2035)</f>
        <v>1.0003879913153759</v>
      </c>
      <c r="BG2036" s="16">
        <f t="shared" si="4511"/>
        <v>1.0003879913153759</v>
      </c>
      <c r="BH2036" s="10">
        <f t="shared" si="4512"/>
        <v>14.161683011221227</v>
      </c>
      <c r="BI2036" s="90"/>
      <c r="BJ2036" s="17">
        <f t="shared" si="4495"/>
        <v>48029</v>
      </c>
      <c r="BK2036" s="16">
        <f t="shared" si="4488"/>
        <v>14.087358884069644</v>
      </c>
      <c r="BL2036" s="10">
        <f ca="1">IFERROR(AVERAGE(INDIRECT("BK"&amp;AC2036-Template!$F$10+1):INDIRECT("BK"&amp;AC2036)),0)</f>
        <v>14.006895383876914</v>
      </c>
      <c r="BM2036" s="35"/>
      <c r="BN2036" s="86"/>
      <c r="BO2036" s="35"/>
      <c r="BP2036" s="35"/>
      <c r="BQ2036" s="35"/>
      <c r="BR2036" s="35"/>
      <c r="BS2036" s="35"/>
      <c r="BT2036" s="35"/>
      <c r="BU2036" s="35"/>
      <c r="BV2036" s="35"/>
      <c r="BW2036" s="35"/>
      <c r="BX2036" s="35"/>
      <c r="BY2036" s="35"/>
      <c r="BZ2036" s="35"/>
      <c r="CA2036" s="35"/>
      <c r="CB2036" s="35"/>
      <c r="CC2036" s="35"/>
      <c r="CD2036" s="35"/>
      <c r="CE2036" s="35"/>
      <c r="CF2036" s="35"/>
      <c r="CG2036" s="35"/>
      <c r="CH2036" s="35"/>
    </row>
    <row r="2037" spans="1:86" ht="15.6" x14ac:dyDescent="0.3">
      <c r="A2037" s="35"/>
      <c r="B2037" s="86"/>
      <c r="C2037" s="35"/>
      <c r="D2037" s="35"/>
      <c r="E2037" s="35"/>
      <c r="F2037" s="35"/>
      <c r="G2037" s="35"/>
      <c r="H2037" s="35"/>
      <c r="I2037" s="35"/>
      <c r="J2037" s="35"/>
      <c r="K2037" s="35"/>
      <c r="L2037" s="35"/>
      <c r="M2037" s="35"/>
      <c r="N2037" s="35"/>
      <c r="O2037" s="35"/>
      <c r="P2037" s="35"/>
      <c r="Q2037" s="35"/>
      <c r="R2037" s="35"/>
      <c r="S2037" s="35"/>
      <c r="T2037" s="17">
        <f t="shared" si="4489"/>
        <v>48053</v>
      </c>
      <c r="U2037" s="216">
        <f t="shared" si="4482"/>
        <v>4</v>
      </c>
      <c r="V2037" s="216">
        <f t="shared" si="4489"/>
        <v>2032</v>
      </c>
      <c r="W2037" s="16">
        <f t="shared" si="4496"/>
        <v>5.5671232876712331</v>
      </c>
      <c r="X2037" s="16" t="e">
        <f>IF(Template!$F$7="Linear interpolation",LinInterp($I$5:$I$22,$G$5:$G$22,W2037),CubicSpline($I$5:$I$22,$G$5:$G$22,W2037))</f>
        <v>#VALUE!</v>
      </c>
      <c r="Y2037" s="221" t="e">
        <f t="shared" si="4483"/>
        <v>#VALUE!</v>
      </c>
      <c r="Z2037" s="221" t="e">
        <f>Y2037/PRODUCT($AA$6:AA2036)</f>
        <v>#VALUE!</v>
      </c>
      <c r="AA2037" s="16" t="e">
        <f t="shared" si="4490"/>
        <v>#VALUE!</v>
      </c>
      <c r="AB2037" s="10" t="e">
        <f t="shared" si="4491"/>
        <v>#VALUE!</v>
      </c>
      <c r="AC2037" s="90">
        <f t="shared" si="4484"/>
        <v>2037</v>
      </c>
      <c r="AD2037" s="17">
        <f t="shared" si="4492"/>
        <v>48030</v>
      </c>
      <c r="AE2037" s="16" t="e">
        <f t="shared" si="4485"/>
        <v>#VALUE!</v>
      </c>
      <c r="AF2037" s="10">
        <f ca="1">IFERROR(AVERAGE(INDIRECT("AE"&amp;AC2037-Template!$F$10+1):INDIRECT("AE"&amp;AC2037)),0)</f>
        <v>0</v>
      </c>
      <c r="AG2037" s="35"/>
      <c r="AH2037" s="86"/>
      <c r="AI2037" s="35"/>
      <c r="AJ2037" s="35"/>
      <c r="AK2037" s="35"/>
      <c r="AL2037" s="35"/>
      <c r="AM2037" s="35"/>
      <c r="AN2037" s="35"/>
      <c r="AO2037" s="35"/>
      <c r="AP2037" s="35"/>
      <c r="AQ2037" s="35"/>
      <c r="AR2037" s="35"/>
      <c r="AS2037" s="35"/>
      <c r="AT2037" s="35"/>
      <c r="AU2037" s="35"/>
      <c r="AV2037" s="35"/>
      <c r="AW2037" s="35"/>
      <c r="AX2037" s="35"/>
      <c r="AY2037" s="35"/>
      <c r="AZ2037" s="17">
        <f t="shared" ref="AZ2037" si="4592">AZ2036+1</f>
        <v>48053</v>
      </c>
      <c r="BA2037" s="216">
        <f t="shared" si="4508"/>
        <v>4</v>
      </c>
      <c r="BB2037" s="216">
        <f t="shared" ref="BB2037" si="4593">BB2036+1</f>
        <v>2032</v>
      </c>
      <c r="BC2037" s="16">
        <f t="shared" si="4510"/>
        <v>5.5671232876712331</v>
      </c>
      <c r="BD2037" s="16">
        <f>IF(Template!$F$7="Linear interpolation",LinInterp($AO$5:$AO$18,$AM$5:$AM$18,BC2037),CubicSpline($AO$5:$AO$18,$AM$5:$AM$18,BC2037))</f>
        <v>14.007817017668156</v>
      </c>
      <c r="BE2037" s="221">
        <f t="shared" si="4589"/>
        <v>2.0747324744228051</v>
      </c>
      <c r="BF2037" s="221">
        <f>BE2037/PRODUCT($BG$6:BG2036)</f>
        <v>1.0003880817260347</v>
      </c>
      <c r="BG2037" s="16">
        <f t="shared" si="4511"/>
        <v>1.0003880817260347</v>
      </c>
      <c r="BH2037" s="10">
        <f t="shared" si="4512"/>
        <v>14.164983000265142</v>
      </c>
      <c r="BI2037" s="90"/>
      <c r="BJ2037" s="17">
        <f t="shared" si="4495"/>
        <v>48030</v>
      </c>
      <c r="BK2037" s="16">
        <f t="shared" si="4488"/>
        <v>14.078536228612881</v>
      </c>
      <c r="BL2037" s="10">
        <f ca="1">IFERROR(AVERAGE(INDIRECT("BK"&amp;AC2037-Template!$F$10+1):INDIRECT("BK"&amp;AC2037)),0)</f>
        <v>14.012080197227311</v>
      </c>
      <c r="BM2037" s="35"/>
      <c r="BN2037" s="86"/>
      <c r="BO2037" s="35"/>
      <c r="BP2037" s="35"/>
      <c r="BQ2037" s="35"/>
      <c r="BR2037" s="35"/>
      <c r="BS2037" s="35"/>
      <c r="BT2037" s="35"/>
      <c r="BU2037" s="35"/>
      <c r="BV2037" s="35"/>
      <c r="BW2037" s="35"/>
      <c r="BX2037" s="35"/>
      <c r="BY2037" s="35"/>
      <c r="BZ2037" s="35"/>
      <c r="CA2037" s="35"/>
      <c r="CB2037" s="35"/>
      <c r="CC2037" s="35"/>
      <c r="CD2037" s="35"/>
      <c r="CE2037" s="35"/>
      <c r="CF2037" s="35"/>
      <c r="CG2037" s="35"/>
      <c r="CH2037" s="35"/>
    </row>
    <row r="2038" spans="1:86" ht="15.6" x14ac:dyDescent="0.3">
      <c r="A2038" s="35"/>
      <c r="B2038" s="86"/>
      <c r="C2038" s="35"/>
      <c r="D2038" s="35"/>
      <c r="E2038" s="35"/>
      <c r="F2038" s="35"/>
      <c r="G2038" s="35"/>
      <c r="H2038" s="35"/>
      <c r="I2038" s="35"/>
      <c r="J2038" s="35"/>
      <c r="K2038" s="35"/>
      <c r="L2038" s="35"/>
      <c r="M2038" s="35"/>
      <c r="N2038" s="35"/>
      <c r="O2038" s="35"/>
      <c r="P2038" s="35"/>
      <c r="Q2038" s="35"/>
      <c r="R2038" s="35"/>
      <c r="S2038" s="35"/>
      <c r="T2038" s="17">
        <f t="shared" si="4489"/>
        <v>48054</v>
      </c>
      <c r="U2038" s="216">
        <f t="shared" si="4482"/>
        <v>5</v>
      </c>
      <c r="V2038" s="216">
        <f t="shared" si="4489"/>
        <v>2033</v>
      </c>
      <c r="W2038" s="16">
        <f t="shared" si="4496"/>
        <v>5.5698630136986305</v>
      </c>
      <c r="X2038" s="16" t="e">
        <f>IF(Template!$F$7="Linear interpolation",LinInterp($I$5:$I$22,$G$5:$G$22,W2038),CubicSpline($I$5:$I$22,$G$5:$G$22,W2038))</f>
        <v>#VALUE!</v>
      </c>
      <c r="Y2038" s="221" t="e">
        <f t="shared" si="4483"/>
        <v>#VALUE!</v>
      </c>
      <c r="Z2038" s="221" t="e">
        <f>Y2038/PRODUCT($AA$6:AA2037)</f>
        <v>#VALUE!</v>
      </c>
      <c r="AA2038" s="16" t="e">
        <f t="shared" si="4490"/>
        <v>#VALUE!</v>
      </c>
      <c r="AB2038" s="10" t="e">
        <f t="shared" si="4491"/>
        <v>#VALUE!</v>
      </c>
      <c r="AC2038" s="90">
        <f t="shared" si="4484"/>
        <v>2038</v>
      </c>
      <c r="AD2038" s="17">
        <f t="shared" si="4492"/>
        <v>48031</v>
      </c>
      <c r="AE2038" s="16" t="e">
        <f t="shared" si="4485"/>
        <v>#VALUE!</v>
      </c>
      <c r="AF2038" s="10">
        <f ca="1">IFERROR(AVERAGE(INDIRECT("AE"&amp;AC2038-Template!$F$10+1):INDIRECT("AE"&amp;AC2038)),0)</f>
        <v>0</v>
      </c>
      <c r="AG2038" s="35"/>
      <c r="AH2038" s="86"/>
      <c r="AI2038" s="35"/>
      <c r="AJ2038" s="35"/>
      <c r="AK2038" s="35"/>
      <c r="AL2038" s="35"/>
      <c r="AM2038" s="35"/>
      <c r="AN2038" s="35"/>
      <c r="AO2038" s="35"/>
      <c r="AP2038" s="35"/>
      <c r="AQ2038" s="35"/>
      <c r="AR2038" s="35"/>
      <c r="AS2038" s="35"/>
      <c r="AT2038" s="35"/>
      <c r="AU2038" s="35"/>
      <c r="AV2038" s="35"/>
      <c r="AW2038" s="35"/>
      <c r="AX2038" s="35"/>
      <c r="AY2038" s="35"/>
      <c r="AZ2038" s="17">
        <f t="shared" ref="AZ2038" si="4594">AZ2037+1</f>
        <v>48054</v>
      </c>
      <c r="BA2038" s="216">
        <f t="shared" si="4508"/>
        <v>5</v>
      </c>
      <c r="BB2038" s="216">
        <f t="shared" ref="BB2038" si="4595">BB2037+1</f>
        <v>2033</v>
      </c>
      <c r="BC2038" s="16">
        <f t="shared" si="4510"/>
        <v>5.5698630136986305</v>
      </c>
      <c r="BD2038" s="16">
        <f>IF(Template!$F$7="Linear interpolation",LinInterp($AO$5:$AO$18,$AM$5:$AM$18,BC2038),CubicSpline($AO$5:$AO$18,$AM$5:$AM$18,BC2038))</f>
        <v>14.008409101901634</v>
      </c>
      <c r="BE2038" s="221">
        <f t="shared" si="4589"/>
        <v>2.0755378253502874</v>
      </c>
      <c r="BF2038" s="221">
        <f>BE2038/PRODUCT($BG$6:BG2037)</f>
        <v>1.0003881709750104</v>
      </c>
      <c r="BG2038" s="16">
        <f t="shared" si="4511"/>
        <v>1.0003881709750104</v>
      </c>
      <c r="BH2038" s="10">
        <f t="shared" si="4512"/>
        <v>14.168240587880575</v>
      </c>
      <c r="BI2038" s="90"/>
      <c r="BJ2038" s="17">
        <f t="shared" si="4495"/>
        <v>48031</v>
      </c>
      <c r="BK2038" s="16">
        <f t="shared" si="4488"/>
        <v>14.082746478990881</v>
      </c>
      <c r="BL2038" s="10">
        <f ca="1">IFERROR(AVERAGE(INDIRECT("BK"&amp;AC2038-Template!$F$10+1):INDIRECT("BK"&amp;AC2038)),0)</f>
        <v>14.016318954095514</v>
      </c>
      <c r="BM2038" s="35"/>
      <c r="BN2038" s="86"/>
      <c r="BO2038" s="35"/>
      <c r="BP2038" s="35"/>
      <c r="BQ2038" s="35"/>
      <c r="BR2038" s="35"/>
      <c r="BS2038" s="35"/>
      <c r="BT2038" s="35"/>
      <c r="BU2038" s="35"/>
      <c r="BV2038" s="35"/>
      <c r="BW2038" s="35"/>
      <c r="BX2038" s="35"/>
      <c r="BY2038" s="35"/>
      <c r="BZ2038" s="35"/>
      <c r="CA2038" s="35"/>
      <c r="CB2038" s="35"/>
      <c r="CC2038" s="35"/>
      <c r="CD2038" s="35"/>
      <c r="CE2038" s="35"/>
      <c r="CF2038" s="35"/>
      <c r="CG2038" s="35"/>
      <c r="CH2038" s="35"/>
    </row>
    <row r="2039" spans="1:86" ht="15.6" x14ac:dyDescent="0.3">
      <c r="A2039" s="35"/>
      <c r="B2039" s="86"/>
      <c r="C2039" s="35"/>
      <c r="D2039" s="35"/>
      <c r="E2039" s="35"/>
      <c r="F2039" s="35"/>
      <c r="G2039" s="35"/>
      <c r="H2039" s="35"/>
      <c r="I2039" s="35"/>
      <c r="J2039" s="35"/>
      <c r="K2039" s="35"/>
      <c r="L2039" s="35"/>
      <c r="M2039" s="35"/>
      <c r="N2039" s="35"/>
      <c r="O2039" s="35"/>
      <c r="P2039" s="35"/>
      <c r="Q2039" s="35"/>
      <c r="R2039" s="35"/>
      <c r="S2039" s="35"/>
      <c r="T2039" s="17">
        <f t="shared" si="4489"/>
        <v>48055</v>
      </c>
      <c r="U2039" s="216">
        <f t="shared" si="4482"/>
        <v>6</v>
      </c>
      <c r="V2039" s="216">
        <f t="shared" si="4489"/>
        <v>2034</v>
      </c>
      <c r="W2039" s="16">
        <f t="shared" si="4496"/>
        <v>5.5726027397260278</v>
      </c>
      <c r="X2039" s="16" t="e">
        <f>IF(Template!$F$7="Linear interpolation",LinInterp($I$5:$I$22,$G$5:$G$22,W2039),CubicSpline($I$5:$I$22,$G$5:$G$22,W2039))</f>
        <v>#VALUE!</v>
      </c>
      <c r="Y2039" s="221" t="e">
        <f t="shared" si="4483"/>
        <v>#VALUE!</v>
      </c>
      <c r="Z2039" s="221" t="e">
        <f>Y2039/PRODUCT($AA$6:AA2038)</f>
        <v>#VALUE!</v>
      </c>
      <c r="AA2039" s="16" t="e">
        <f t="shared" si="4490"/>
        <v>#VALUE!</v>
      </c>
      <c r="AB2039" s="10" t="e">
        <f t="shared" si="4491"/>
        <v>#VALUE!</v>
      </c>
      <c r="AC2039" s="90">
        <f t="shared" si="4484"/>
        <v>2039</v>
      </c>
      <c r="AD2039" s="17">
        <f t="shared" si="4492"/>
        <v>48032</v>
      </c>
      <c r="AE2039" s="16" t="e">
        <f t="shared" si="4485"/>
        <v>#VALUE!</v>
      </c>
      <c r="AF2039" s="10">
        <f ca="1">IFERROR(AVERAGE(INDIRECT("AE"&amp;AC2039-Template!$F$10+1):INDIRECT("AE"&amp;AC2039)),0)</f>
        <v>0</v>
      </c>
      <c r="AG2039" s="35"/>
      <c r="AH2039" s="86"/>
      <c r="AI2039" s="35"/>
      <c r="AJ2039" s="35"/>
      <c r="AK2039" s="35"/>
      <c r="AL2039" s="35"/>
      <c r="AM2039" s="35"/>
      <c r="AN2039" s="35"/>
      <c r="AO2039" s="35"/>
      <c r="AP2039" s="35"/>
      <c r="AQ2039" s="35"/>
      <c r="AR2039" s="35"/>
      <c r="AS2039" s="35"/>
      <c r="AT2039" s="35"/>
      <c r="AU2039" s="35"/>
      <c r="AV2039" s="35"/>
      <c r="AW2039" s="35"/>
      <c r="AX2039" s="35"/>
      <c r="AY2039" s="35"/>
      <c r="AZ2039" s="17">
        <f t="shared" ref="AZ2039" si="4596">AZ2038+1</f>
        <v>48055</v>
      </c>
      <c r="BA2039" s="216">
        <f t="shared" si="4508"/>
        <v>6</v>
      </c>
      <c r="BB2039" s="216">
        <f t="shared" ref="BB2039" si="4597">BB2038+1</f>
        <v>2034</v>
      </c>
      <c r="BC2039" s="16">
        <f t="shared" si="4510"/>
        <v>5.5726027397260278</v>
      </c>
      <c r="BD2039" s="16">
        <f>IF(Template!$F$7="Linear interpolation",LinInterp($AO$5:$AO$18,$AM$5:$AM$18,BC2039),CubicSpline($AO$5:$AO$18,$AM$5:$AM$18,BC2039))</f>
        <v>14.009002408433226</v>
      </c>
      <c r="BE2039" s="221">
        <f t="shared" si="4589"/>
        <v>2.0763436717150658</v>
      </c>
      <c r="BF2039" s="221">
        <f>BE2039/PRODUCT($BG$6:BG2038)</f>
        <v>1.0003882590598621</v>
      </c>
      <c r="BG2039" s="16">
        <f t="shared" si="4511"/>
        <v>1.0003881709750104</v>
      </c>
      <c r="BH2039" s="10">
        <f t="shared" si="4512"/>
        <v>14.168240587880575</v>
      </c>
      <c r="BI2039" s="90"/>
      <c r="BJ2039" s="17">
        <f t="shared" si="4495"/>
        <v>48032</v>
      </c>
      <c r="BK2039" s="16">
        <f t="shared" si="4488"/>
        <v>14.08691629117309</v>
      </c>
      <c r="BL2039" s="10">
        <f ca="1">IFERROR(AVERAGE(INDIRECT("BK"&amp;AC2039-Template!$F$10+1):INDIRECT("BK"&amp;AC2039)),0)</f>
        <v>14.021063022551795</v>
      </c>
      <c r="BM2039" s="35"/>
      <c r="BN2039" s="86"/>
      <c r="BO2039" s="35"/>
      <c r="BP2039" s="35"/>
      <c r="BQ2039" s="35"/>
      <c r="BR2039" s="35"/>
      <c r="BS2039" s="35"/>
      <c r="BT2039" s="35"/>
      <c r="BU2039" s="35"/>
      <c r="BV2039" s="35"/>
      <c r="BW2039" s="35"/>
      <c r="BX2039" s="35"/>
      <c r="BY2039" s="35"/>
      <c r="BZ2039" s="35"/>
      <c r="CA2039" s="35"/>
      <c r="CB2039" s="35"/>
      <c r="CC2039" s="35"/>
      <c r="CD2039" s="35"/>
      <c r="CE2039" s="35"/>
      <c r="CF2039" s="35"/>
      <c r="CG2039" s="35"/>
      <c r="CH2039" s="35"/>
    </row>
    <row r="2040" spans="1:86" ht="15.6" x14ac:dyDescent="0.3">
      <c r="A2040" s="35"/>
      <c r="B2040" s="86"/>
      <c r="C2040" s="35"/>
      <c r="D2040" s="35"/>
      <c r="E2040" s="35"/>
      <c r="F2040" s="35"/>
      <c r="G2040" s="35"/>
      <c r="H2040" s="35"/>
      <c r="I2040" s="35"/>
      <c r="J2040" s="35"/>
      <c r="K2040" s="35"/>
      <c r="L2040" s="35"/>
      <c r="M2040" s="35"/>
      <c r="N2040" s="35"/>
      <c r="O2040" s="35"/>
      <c r="P2040" s="35"/>
      <c r="Q2040" s="35"/>
      <c r="R2040" s="35"/>
      <c r="S2040" s="35"/>
      <c r="T2040" s="17">
        <f t="shared" si="4489"/>
        <v>48056</v>
      </c>
      <c r="U2040" s="216">
        <f t="shared" si="4482"/>
        <v>7</v>
      </c>
      <c r="V2040" s="216">
        <f t="shared" si="4489"/>
        <v>2035</v>
      </c>
      <c r="W2040" s="16">
        <f t="shared" si="4496"/>
        <v>5.5753424657534243</v>
      </c>
      <c r="X2040" s="16" t="e">
        <f>IF(Template!$F$7="Linear interpolation",LinInterp($I$5:$I$22,$G$5:$G$22,W2040),CubicSpline($I$5:$I$22,$G$5:$G$22,W2040))</f>
        <v>#VALUE!</v>
      </c>
      <c r="Y2040" s="221" t="e">
        <f t="shared" si="4483"/>
        <v>#VALUE!</v>
      </c>
      <c r="Z2040" s="221" t="e">
        <f>Y2040/PRODUCT($AA$6:AA2039)</f>
        <v>#VALUE!</v>
      </c>
      <c r="AA2040" s="16" t="e">
        <f t="shared" si="4490"/>
        <v>#VALUE!</v>
      </c>
      <c r="AB2040" s="10" t="e">
        <f t="shared" si="4491"/>
        <v>#VALUE!</v>
      </c>
      <c r="AC2040" s="90">
        <f t="shared" si="4484"/>
        <v>2040</v>
      </c>
      <c r="AD2040" s="17">
        <f t="shared" si="4492"/>
        <v>48033</v>
      </c>
      <c r="AE2040" s="16" t="e">
        <f t="shared" si="4485"/>
        <v>#VALUE!</v>
      </c>
      <c r="AF2040" s="10">
        <f ca="1">IFERROR(AVERAGE(INDIRECT("AE"&amp;AC2040-Template!$F$10+1):INDIRECT("AE"&amp;AC2040)),0)</f>
        <v>0</v>
      </c>
      <c r="AG2040" s="35"/>
      <c r="AH2040" s="86"/>
      <c r="AI2040" s="35"/>
      <c r="AJ2040" s="35"/>
      <c r="AK2040" s="35"/>
      <c r="AL2040" s="35"/>
      <c r="AM2040" s="35"/>
      <c r="AN2040" s="35"/>
      <c r="AO2040" s="35"/>
      <c r="AP2040" s="35"/>
      <c r="AQ2040" s="35"/>
      <c r="AR2040" s="35"/>
      <c r="AS2040" s="35"/>
      <c r="AT2040" s="35"/>
      <c r="AU2040" s="35"/>
      <c r="AV2040" s="35"/>
      <c r="AW2040" s="35"/>
      <c r="AX2040" s="35"/>
      <c r="AY2040" s="35"/>
      <c r="AZ2040" s="17">
        <f t="shared" ref="AZ2040" si="4598">AZ2039+1</f>
        <v>48056</v>
      </c>
      <c r="BA2040" s="216">
        <f t="shared" si="4508"/>
        <v>7</v>
      </c>
      <c r="BB2040" s="216">
        <f t="shared" ref="BB2040" si="4599">BB2039+1</f>
        <v>2035</v>
      </c>
      <c r="BC2040" s="16">
        <f t="shared" si="4510"/>
        <v>5.5753424657534243</v>
      </c>
      <c r="BD2040" s="16">
        <f>IF(Template!$F$7="Linear interpolation",LinInterp($AO$5:$AO$18,$AM$5:$AM$18,BC2040),CubicSpline($AO$5:$AO$18,$AM$5:$AM$18,BC2040))</f>
        <v>14.009596911638713</v>
      </c>
      <c r="BE2040" s="221">
        <f t="shared" si="4589"/>
        <v>2.0771500114292358</v>
      </c>
      <c r="BF2040" s="221">
        <f>BE2040/PRODUCT($BG$6:BG2039)</f>
        <v>1.000388434063018</v>
      </c>
      <c r="BG2040" s="16">
        <f t="shared" si="4511"/>
        <v>1.0003881709750104</v>
      </c>
      <c r="BH2040" s="10">
        <f t="shared" si="4512"/>
        <v>14.168240587880575</v>
      </c>
      <c r="BI2040" s="90"/>
      <c r="BJ2040" s="17">
        <f t="shared" si="4495"/>
        <v>48033</v>
      </c>
      <c r="BK2040" s="16">
        <f t="shared" si="4488"/>
        <v>14.09104557574925</v>
      </c>
      <c r="BL2040" s="10">
        <f ca="1">IFERROR(AVERAGE(INDIRECT("BK"&amp;AC2040-Template!$F$10+1):INDIRECT("BK"&amp;AC2040)),0)</f>
        <v>14.025767859914509</v>
      </c>
      <c r="BM2040" s="35"/>
      <c r="BN2040" s="86"/>
      <c r="BO2040" s="35"/>
      <c r="BP2040" s="35"/>
      <c r="BQ2040" s="35"/>
      <c r="BR2040" s="35"/>
      <c r="BS2040" s="35"/>
      <c r="BT2040" s="35"/>
      <c r="BU2040" s="35"/>
      <c r="BV2040" s="35"/>
      <c r="BW2040" s="35"/>
      <c r="BX2040" s="35"/>
      <c r="BY2040" s="35"/>
      <c r="BZ2040" s="35"/>
      <c r="CA2040" s="35"/>
      <c r="CB2040" s="35"/>
      <c r="CC2040" s="35"/>
      <c r="CD2040" s="35"/>
      <c r="CE2040" s="35"/>
      <c r="CF2040" s="35"/>
      <c r="CG2040" s="35"/>
      <c r="CH2040" s="35"/>
    </row>
    <row r="2041" spans="1:86" ht="15.6" x14ac:dyDescent="0.3">
      <c r="A2041" s="35"/>
      <c r="B2041" s="86"/>
      <c r="C2041" s="35"/>
      <c r="D2041" s="35"/>
      <c r="E2041" s="35"/>
      <c r="F2041" s="35"/>
      <c r="G2041" s="35"/>
      <c r="H2041" s="35"/>
      <c r="I2041" s="35"/>
      <c r="J2041" s="35"/>
      <c r="K2041" s="35"/>
      <c r="L2041" s="35"/>
      <c r="M2041" s="35"/>
      <c r="N2041" s="35"/>
      <c r="O2041" s="35"/>
      <c r="P2041" s="35"/>
      <c r="Q2041" s="35"/>
      <c r="R2041" s="35"/>
      <c r="S2041" s="35"/>
      <c r="T2041" s="17">
        <f t="shared" si="4489"/>
        <v>48057</v>
      </c>
      <c r="U2041" s="216">
        <f t="shared" si="4482"/>
        <v>1</v>
      </c>
      <c r="V2041" s="216">
        <f t="shared" si="4489"/>
        <v>2036</v>
      </c>
      <c r="W2041" s="16">
        <f t="shared" si="4496"/>
        <v>5.5780821917808217</v>
      </c>
      <c r="X2041" s="16" t="e">
        <f>IF(Template!$F$7="Linear interpolation",LinInterp($I$5:$I$22,$G$5:$G$22,W2041),CubicSpline($I$5:$I$22,$G$5:$G$22,W2041))</f>
        <v>#VALUE!</v>
      </c>
      <c r="Y2041" s="221" t="e">
        <f t="shared" si="4483"/>
        <v>#VALUE!</v>
      </c>
      <c r="Z2041" s="221" t="e">
        <f>Y2041/PRODUCT($AA$6:AA2040)</f>
        <v>#VALUE!</v>
      </c>
      <c r="AA2041" s="16" t="e">
        <f t="shared" si="4490"/>
        <v>#VALUE!</v>
      </c>
      <c r="AB2041" s="10" t="e">
        <f t="shared" si="4491"/>
        <v>#VALUE!</v>
      </c>
      <c r="AC2041" s="90">
        <f t="shared" si="4484"/>
        <v>2041</v>
      </c>
      <c r="AD2041" s="17">
        <f t="shared" si="4492"/>
        <v>48034</v>
      </c>
      <c r="AE2041" s="16" t="e">
        <f t="shared" si="4485"/>
        <v>#VALUE!</v>
      </c>
      <c r="AF2041" s="10">
        <f ca="1">IFERROR(AVERAGE(INDIRECT("AE"&amp;AC2041-Template!$F$10+1):INDIRECT("AE"&amp;AC2041)),0)</f>
        <v>0</v>
      </c>
      <c r="AG2041" s="35"/>
      <c r="AH2041" s="86"/>
      <c r="AI2041" s="35"/>
      <c r="AJ2041" s="35"/>
      <c r="AK2041" s="35"/>
      <c r="AL2041" s="35"/>
      <c r="AM2041" s="35"/>
      <c r="AN2041" s="35"/>
      <c r="AO2041" s="35"/>
      <c r="AP2041" s="35"/>
      <c r="AQ2041" s="35"/>
      <c r="AR2041" s="35"/>
      <c r="AS2041" s="35"/>
      <c r="AT2041" s="35"/>
      <c r="AU2041" s="35"/>
      <c r="AV2041" s="35"/>
      <c r="AW2041" s="35"/>
      <c r="AX2041" s="35"/>
      <c r="AY2041" s="35"/>
      <c r="AZ2041" s="17">
        <f t="shared" ref="AZ2041" si="4600">AZ2040+1</f>
        <v>48057</v>
      </c>
      <c r="BA2041" s="216">
        <f t="shared" si="4508"/>
        <v>1</v>
      </c>
      <c r="BB2041" s="216">
        <f t="shared" ref="BB2041" si="4601">BB2040+1</f>
        <v>2036</v>
      </c>
      <c r="BC2041" s="16">
        <f t="shared" si="4510"/>
        <v>5.5780821917808217</v>
      </c>
      <c r="BD2041" s="16">
        <f>IF(Template!$F$7="Linear interpolation",LinInterp($AO$5:$AO$18,$AM$5:$AM$18,BC2041),CubicSpline($AO$5:$AO$18,$AM$5:$AM$18,BC2041))</f>
        <v>14.010192585893886</v>
      </c>
      <c r="BE2041" s="221">
        <f t="shared" si="4589"/>
        <v>2.077956842396306</v>
      </c>
      <c r="BF2041" s="221">
        <f>BE2041/PRODUCT($BG$6:BG2040)</f>
        <v>1.0003886948155059</v>
      </c>
      <c r="BG2041" s="16">
        <f t="shared" si="4511"/>
        <v>1.0003886948155059</v>
      </c>
      <c r="BH2041" s="10">
        <f t="shared" si="4512"/>
        <v>14.187360765963607</v>
      </c>
      <c r="BI2041" s="90"/>
      <c r="BJ2041" s="17">
        <f t="shared" si="4495"/>
        <v>48034</v>
      </c>
      <c r="BK2041" s="16">
        <f t="shared" si="4488"/>
        <v>14.09104557574925</v>
      </c>
      <c r="BL2041" s="10">
        <f ca="1">IFERROR(AVERAGE(INDIRECT("BK"&amp;AC2041-Template!$F$10+1):INDIRECT("BK"&amp;AC2041)),0)</f>
        <v>14.030297087806918</v>
      </c>
      <c r="BM2041" s="35"/>
      <c r="BN2041" s="86"/>
      <c r="BO2041" s="35"/>
      <c r="BP2041" s="35"/>
      <c r="BQ2041" s="35"/>
      <c r="BR2041" s="35"/>
      <c r="BS2041" s="35"/>
      <c r="BT2041" s="35"/>
      <c r="BU2041" s="35"/>
      <c r="BV2041" s="35"/>
      <c r="BW2041" s="35"/>
      <c r="BX2041" s="35"/>
      <c r="BY2041" s="35"/>
      <c r="BZ2041" s="35"/>
      <c r="CA2041" s="35"/>
      <c r="CB2041" s="35"/>
      <c r="CC2041" s="35"/>
      <c r="CD2041" s="35"/>
      <c r="CE2041" s="35"/>
      <c r="CF2041" s="35"/>
      <c r="CG2041" s="35"/>
      <c r="CH2041" s="35"/>
    </row>
    <row r="2042" spans="1:86" ht="15.6" x14ac:dyDescent="0.3">
      <c r="A2042" s="35"/>
      <c r="B2042" s="86"/>
      <c r="C2042" s="35"/>
      <c r="D2042" s="35"/>
      <c r="E2042" s="35"/>
      <c r="F2042" s="35"/>
      <c r="G2042" s="35"/>
      <c r="H2042" s="35"/>
      <c r="I2042" s="35"/>
      <c r="J2042" s="35"/>
      <c r="K2042" s="35"/>
      <c r="L2042" s="35"/>
      <c r="M2042" s="35"/>
      <c r="N2042" s="35"/>
      <c r="O2042" s="35"/>
      <c r="P2042" s="35"/>
      <c r="Q2042" s="35"/>
      <c r="R2042" s="35"/>
      <c r="S2042" s="35"/>
      <c r="T2042" s="17">
        <f t="shared" si="4489"/>
        <v>48058</v>
      </c>
      <c r="U2042" s="216">
        <f t="shared" si="4482"/>
        <v>2</v>
      </c>
      <c r="V2042" s="216">
        <f t="shared" si="4489"/>
        <v>2037</v>
      </c>
      <c r="W2042" s="16">
        <f t="shared" si="4496"/>
        <v>5.580821917808219</v>
      </c>
      <c r="X2042" s="16" t="e">
        <f>IF(Template!$F$7="Linear interpolation",LinInterp($I$5:$I$22,$G$5:$G$22,W2042),CubicSpline($I$5:$I$22,$G$5:$G$22,W2042))</f>
        <v>#VALUE!</v>
      </c>
      <c r="Y2042" s="221" t="e">
        <f t="shared" si="4483"/>
        <v>#VALUE!</v>
      </c>
      <c r="Z2042" s="221" t="e">
        <f>Y2042/PRODUCT($AA$6:AA2041)</f>
        <v>#VALUE!</v>
      </c>
      <c r="AA2042" s="16" t="e">
        <f t="shared" si="4490"/>
        <v>#VALUE!</v>
      </c>
      <c r="AB2042" s="10" t="e">
        <f t="shared" si="4491"/>
        <v>#VALUE!</v>
      </c>
      <c r="AC2042" s="90">
        <f t="shared" si="4484"/>
        <v>2042</v>
      </c>
      <c r="AD2042" s="17">
        <f t="shared" si="4492"/>
        <v>48035</v>
      </c>
      <c r="AE2042" s="16" t="e">
        <f t="shared" si="4485"/>
        <v>#VALUE!</v>
      </c>
      <c r="AF2042" s="10">
        <f ca="1">IFERROR(AVERAGE(INDIRECT("AE"&amp;AC2042-Template!$F$10+1):INDIRECT("AE"&amp;AC2042)),0)</f>
        <v>0</v>
      </c>
      <c r="AG2042" s="35"/>
      <c r="AH2042" s="86"/>
      <c r="AI2042" s="35"/>
      <c r="AJ2042" s="35"/>
      <c r="AK2042" s="35"/>
      <c r="AL2042" s="35"/>
      <c r="AM2042" s="35"/>
      <c r="AN2042" s="35"/>
      <c r="AO2042" s="35"/>
      <c r="AP2042" s="35"/>
      <c r="AQ2042" s="35"/>
      <c r="AR2042" s="35"/>
      <c r="AS2042" s="35"/>
      <c r="AT2042" s="35"/>
      <c r="AU2042" s="35"/>
      <c r="AV2042" s="35"/>
      <c r="AW2042" s="35"/>
      <c r="AX2042" s="35"/>
      <c r="AY2042" s="35"/>
      <c r="AZ2042" s="17">
        <f t="shared" ref="AZ2042" si="4602">AZ2041+1</f>
        <v>48058</v>
      </c>
      <c r="BA2042" s="216">
        <f t="shared" si="4508"/>
        <v>2</v>
      </c>
      <c r="BB2042" s="216">
        <f t="shared" ref="BB2042" si="4603">BB2041+1</f>
        <v>2037</v>
      </c>
      <c r="BC2042" s="16">
        <f t="shared" si="4510"/>
        <v>5.580821917808219</v>
      </c>
      <c r="BD2042" s="16">
        <f>IF(Template!$F$7="Linear interpolation",LinInterp($AO$5:$AO$18,$AM$5:$AM$18,BC2042),CubicSpline($AO$5:$AO$18,$AM$5:$AM$18,BC2042))</f>
        <v>14.010789405574531</v>
      </c>
      <c r="BE2042" s="221">
        <f t="shared" si="4589"/>
        <v>2.0787641625112063</v>
      </c>
      <c r="BF2042" s="221">
        <f>BE2042/PRODUCT($BG$6:BG2041)</f>
        <v>1.0003885163052613</v>
      </c>
      <c r="BG2042" s="16">
        <f t="shared" si="4511"/>
        <v>1.0003885163052613</v>
      </c>
      <c r="BH2042" s="10">
        <f t="shared" si="4512"/>
        <v>14.180845142036214</v>
      </c>
      <c r="BI2042" s="90"/>
      <c r="BJ2042" s="17">
        <f t="shared" si="4495"/>
        <v>48035</v>
      </c>
      <c r="BK2042" s="16">
        <f t="shared" si="4488"/>
        <v>14.09104557574925</v>
      </c>
      <c r="BL2042" s="10">
        <f ca="1">IFERROR(AVERAGE(INDIRECT("BK"&amp;AC2042-Template!$F$10+1):INDIRECT("BK"&amp;AC2042)),0)</f>
        <v>14.034651973656702</v>
      </c>
      <c r="BM2042" s="35"/>
      <c r="BN2042" s="86"/>
      <c r="BO2042" s="35"/>
      <c r="BP2042" s="35"/>
      <c r="BQ2042" s="35"/>
      <c r="BR2042" s="35"/>
      <c r="BS2042" s="35"/>
      <c r="BT2042" s="35"/>
      <c r="BU2042" s="35"/>
      <c r="BV2042" s="35"/>
      <c r="BW2042" s="35"/>
      <c r="BX2042" s="35"/>
      <c r="BY2042" s="35"/>
      <c r="BZ2042" s="35"/>
      <c r="CA2042" s="35"/>
      <c r="CB2042" s="35"/>
      <c r="CC2042" s="35"/>
      <c r="CD2042" s="35"/>
      <c r="CE2042" s="35"/>
      <c r="CF2042" s="35"/>
      <c r="CG2042" s="35"/>
      <c r="CH2042" s="35"/>
    </row>
    <row r="2043" spans="1:86" ht="15.6" x14ac:dyDescent="0.3">
      <c r="A2043" s="35"/>
      <c r="B2043" s="86"/>
      <c r="C2043" s="35"/>
      <c r="D2043" s="35"/>
      <c r="E2043" s="35"/>
      <c r="F2043" s="35"/>
      <c r="G2043" s="35"/>
      <c r="H2043" s="35"/>
      <c r="I2043" s="35"/>
      <c r="J2043" s="35"/>
      <c r="K2043" s="35"/>
      <c r="L2043" s="35"/>
      <c r="M2043" s="35"/>
      <c r="N2043" s="35"/>
      <c r="O2043" s="35"/>
      <c r="P2043" s="35"/>
      <c r="Q2043" s="35"/>
      <c r="R2043" s="35"/>
      <c r="S2043" s="35"/>
      <c r="T2043" s="17">
        <f t="shared" si="4489"/>
        <v>48059</v>
      </c>
      <c r="U2043" s="216">
        <f t="shared" si="4482"/>
        <v>3</v>
      </c>
      <c r="V2043" s="216">
        <f t="shared" si="4489"/>
        <v>2038</v>
      </c>
      <c r="W2043" s="16">
        <f t="shared" si="4496"/>
        <v>5.5835616438356164</v>
      </c>
      <c r="X2043" s="16" t="e">
        <f>IF(Template!$F$7="Linear interpolation",LinInterp($I$5:$I$22,$G$5:$G$22,W2043),CubicSpline($I$5:$I$22,$G$5:$G$22,W2043))</f>
        <v>#VALUE!</v>
      </c>
      <c r="Y2043" s="221" t="e">
        <f t="shared" si="4483"/>
        <v>#VALUE!</v>
      </c>
      <c r="Z2043" s="221" t="e">
        <f>Y2043/PRODUCT($AA$6:AA2042)</f>
        <v>#VALUE!</v>
      </c>
      <c r="AA2043" s="16" t="e">
        <f t="shared" si="4490"/>
        <v>#VALUE!</v>
      </c>
      <c r="AB2043" s="10" t="e">
        <f t="shared" si="4491"/>
        <v>#VALUE!</v>
      </c>
      <c r="AC2043" s="90">
        <f t="shared" si="4484"/>
        <v>2043</v>
      </c>
      <c r="AD2043" s="17">
        <f t="shared" si="4492"/>
        <v>48036</v>
      </c>
      <c r="AE2043" s="16" t="e">
        <f t="shared" si="4485"/>
        <v>#VALUE!</v>
      </c>
      <c r="AF2043" s="10">
        <f ca="1">IFERROR(AVERAGE(INDIRECT("AE"&amp;AC2043-Template!$F$10+1):INDIRECT("AE"&amp;AC2043)),0)</f>
        <v>0</v>
      </c>
      <c r="AG2043" s="35"/>
      <c r="AH2043" s="86"/>
      <c r="AI2043" s="35"/>
      <c r="AJ2043" s="35"/>
      <c r="AK2043" s="35"/>
      <c r="AL2043" s="35"/>
      <c r="AM2043" s="35"/>
      <c r="AN2043" s="35"/>
      <c r="AO2043" s="35"/>
      <c r="AP2043" s="35"/>
      <c r="AQ2043" s="35"/>
      <c r="AR2043" s="35"/>
      <c r="AS2043" s="35"/>
      <c r="AT2043" s="35"/>
      <c r="AU2043" s="35"/>
      <c r="AV2043" s="35"/>
      <c r="AW2043" s="35"/>
      <c r="AX2043" s="35"/>
      <c r="AY2043" s="35"/>
      <c r="AZ2043" s="17">
        <f t="shared" ref="AZ2043" si="4604">AZ2042+1</f>
        <v>48059</v>
      </c>
      <c r="BA2043" s="216">
        <f t="shared" si="4508"/>
        <v>3</v>
      </c>
      <c r="BB2043" s="216">
        <f t="shared" ref="BB2043" si="4605">BB2042+1</f>
        <v>2038</v>
      </c>
      <c r="BC2043" s="16">
        <f t="shared" si="4510"/>
        <v>5.5835616438356164</v>
      </c>
      <c r="BD2043" s="16">
        <f>IF(Template!$F$7="Linear interpolation",LinInterp($AO$5:$AO$18,$AM$5:$AM$18,BC2043),CubicSpline($AO$5:$AO$18,$AM$5:$AM$18,BC2043))</f>
        <v>14.011387345056434</v>
      </c>
      <c r="BE2043" s="221">
        <f t="shared" si="4589"/>
        <v>2.0795719696602553</v>
      </c>
      <c r="BF2043" s="221">
        <f>BE2043/PRODUCT($BG$6:BG2042)</f>
        <v>1.0003885997092008</v>
      </c>
      <c r="BG2043" s="16">
        <f t="shared" si="4511"/>
        <v>1.0003885997092008</v>
      </c>
      <c r="BH2043" s="10">
        <f t="shared" si="4512"/>
        <v>14.183889385829151</v>
      </c>
      <c r="BI2043" s="90"/>
      <c r="BJ2043" s="17">
        <f t="shared" si="4495"/>
        <v>48036</v>
      </c>
      <c r="BK2043" s="16">
        <f t="shared" si="4488"/>
        <v>14.115414673010473</v>
      </c>
      <c r="BL2043" s="10">
        <f ca="1">IFERROR(AVERAGE(INDIRECT("BK"&amp;AC2043-Template!$F$10+1):INDIRECT("BK"&amp;AC2043)),0)</f>
        <v>14.039819162748524</v>
      </c>
      <c r="BM2043" s="35"/>
      <c r="BN2043" s="86"/>
      <c r="BO2043" s="35"/>
      <c r="BP2043" s="35"/>
      <c r="BQ2043" s="35"/>
      <c r="BR2043" s="35"/>
      <c r="BS2043" s="35"/>
      <c r="BT2043" s="35"/>
      <c r="BU2043" s="35"/>
      <c r="BV2043" s="35"/>
      <c r="BW2043" s="35"/>
      <c r="BX2043" s="35"/>
      <c r="BY2043" s="35"/>
      <c r="BZ2043" s="35"/>
      <c r="CA2043" s="35"/>
      <c r="CB2043" s="35"/>
      <c r="CC2043" s="35"/>
      <c r="CD2043" s="35"/>
      <c r="CE2043" s="35"/>
      <c r="CF2043" s="35"/>
      <c r="CG2043" s="35"/>
      <c r="CH2043" s="35"/>
    </row>
    <row r="2044" spans="1:86" ht="15.6" x14ac:dyDescent="0.3">
      <c r="A2044" s="35"/>
      <c r="B2044" s="86"/>
      <c r="C2044" s="35"/>
      <c r="D2044" s="35"/>
      <c r="E2044" s="35"/>
      <c r="F2044" s="35"/>
      <c r="G2044" s="35"/>
      <c r="H2044" s="35"/>
      <c r="I2044" s="35"/>
      <c r="J2044" s="35"/>
      <c r="K2044" s="35"/>
      <c r="L2044" s="35"/>
      <c r="M2044" s="35"/>
      <c r="N2044" s="35"/>
      <c r="O2044" s="35"/>
      <c r="P2044" s="35"/>
      <c r="Q2044" s="35"/>
      <c r="R2044" s="35"/>
      <c r="S2044" s="35"/>
      <c r="T2044" s="17">
        <f t="shared" si="4489"/>
        <v>48060</v>
      </c>
      <c r="U2044" s="216">
        <f t="shared" si="4482"/>
        <v>4</v>
      </c>
      <c r="V2044" s="216">
        <f t="shared" si="4489"/>
        <v>2039</v>
      </c>
      <c r="W2044" s="16">
        <f t="shared" si="4496"/>
        <v>5.5863013698630137</v>
      </c>
      <c r="X2044" s="16" t="e">
        <f>IF(Template!$F$7="Linear interpolation",LinInterp($I$5:$I$22,$G$5:$G$22,W2044),CubicSpline($I$5:$I$22,$G$5:$G$22,W2044))</f>
        <v>#VALUE!</v>
      </c>
      <c r="Y2044" s="221" t="e">
        <f t="shared" si="4483"/>
        <v>#VALUE!</v>
      </c>
      <c r="Z2044" s="221" t="e">
        <f>Y2044/PRODUCT($AA$6:AA2043)</f>
        <v>#VALUE!</v>
      </c>
      <c r="AA2044" s="16" t="e">
        <f t="shared" si="4490"/>
        <v>#VALUE!</v>
      </c>
      <c r="AB2044" s="10" t="e">
        <f t="shared" si="4491"/>
        <v>#VALUE!</v>
      </c>
      <c r="AC2044" s="90">
        <f t="shared" si="4484"/>
        <v>2044</v>
      </c>
      <c r="AD2044" s="17">
        <f t="shared" si="4492"/>
        <v>48037</v>
      </c>
      <c r="AE2044" s="16" t="e">
        <f t="shared" si="4485"/>
        <v>#VALUE!</v>
      </c>
      <c r="AF2044" s="10">
        <f ca="1">IFERROR(AVERAGE(INDIRECT("AE"&amp;AC2044-Template!$F$10+1):INDIRECT("AE"&amp;AC2044)),0)</f>
        <v>0</v>
      </c>
      <c r="AG2044" s="35"/>
      <c r="AH2044" s="86"/>
      <c r="AI2044" s="35"/>
      <c r="AJ2044" s="35"/>
      <c r="AK2044" s="35"/>
      <c r="AL2044" s="35"/>
      <c r="AM2044" s="35"/>
      <c r="AN2044" s="35"/>
      <c r="AO2044" s="35"/>
      <c r="AP2044" s="35"/>
      <c r="AQ2044" s="35"/>
      <c r="AR2044" s="35"/>
      <c r="AS2044" s="35"/>
      <c r="AT2044" s="35"/>
      <c r="AU2044" s="35"/>
      <c r="AV2044" s="35"/>
      <c r="AW2044" s="35"/>
      <c r="AX2044" s="35"/>
      <c r="AY2044" s="35"/>
      <c r="AZ2044" s="17">
        <f t="shared" ref="AZ2044" si="4606">AZ2043+1</f>
        <v>48060</v>
      </c>
      <c r="BA2044" s="216">
        <f t="shared" si="4508"/>
        <v>4</v>
      </c>
      <c r="BB2044" s="216">
        <f t="shared" ref="BB2044" si="4607">BB2043+1</f>
        <v>2039</v>
      </c>
      <c r="BC2044" s="16">
        <f t="shared" si="4510"/>
        <v>5.5863013698630137</v>
      </c>
      <c r="BD2044" s="16">
        <f>IF(Template!$F$7="Linear interpolation",LinInterp($AO$5:$AO$18,$AM$5:$AM$18,BC2044),CubicSpline($AO$5:$AO$18,$AM$5:$AM$18,BC2044))</f>
        <v>14.011986378715383</v>
      </c>
      <c r="BE2044" s="221">
        <f t="shared" si="4589"/>
        <v>2.0803802617211611</v>
      </c>
      <c r="BF2044" s="221">
        <f>BE2044/PRODUCT($BG$6:BG2043)</f>
        <v>1.0003886819368113</v>
      </c>
      <c r="BG2044" s="16">
        <f t="shared" si="4511"/>
        <v>1.0003886819368113</v>
      </c>
      <c r="BH2044" s="10">
        <f t="shared" si="4512"/>
        <v>14.186890693612341</v>
      </c>
      <c r="BI2044" s="90"/>
      <c r="BJ2044" s="17">
        <f t="shared" si="4495"/>
        <v>48037</v>
      </c>
      <c r="BK2044" s="16">
        <f t="shared" si="4488"/>
        <v>14.107155652349324</v>
      </c>
      <c r="BL2044" s="10">
        <f ca="1">IFERROR(AVERAGE(INDIRECT("BK"&amp;AC2044-Template!$F$10+1):INDIRECT("BK"&amp;AC2044)),0)</f>
        <v>14.044711051151641</v>
      </c>
      <c r="BM2044" s="35"/>
      <c r="BN2044" s="86"/>
      <c r="BO2044" s="35"/>
      <c r="BP2044" s="35"/>
      <c r="BQ2044" s="35"/>
      <c r="BR2044" s="35"/>
      <c r="BS2044" s="35"/>
      <c r="BT2044" s="35"/>
      <c r="BU2044" s="35"/>
      <c r="BV2044" s="35"/>
      <c r="BW2044" s="35"/>
      <c r="BX2044" s="35"/>
      <c r="BY2044" s="35"/>
      <c r="BZ2044" s="35"/>
      <c r="CA2044" s="35"/>
      <c r="CB2044" s="35"/>
      <c r="CC2044" s="35"/>
      <c r="CD2044" s="35"/>
      <c r="CE2044" s="35"/>
      <c r="CF2044" s="35"/>
      <c r="CG2044" s="35"/>
      <c r="CH2044" s="35"/>
    </row>
    <row r="2045" spans="1:86" ht="15.6" x14ac:dyDescent="0.3">
      <c r="A2045" s="35"/>
      <c r="B2045" s="86"/>
      <c r="C2045" s="35"/>
      <c r="D2045" s="35"/>
      <c r="E2045" s="35"/>
      <c r="F2045" s="35"/>
      <c r="G2045" s="35"/>
      <c r="H2045" s="35"/>
      <c r="I2045" s="35"/>
      <c r="J2045" s="35"/>
      <c r="K2045" s="35"/>
      <c r="L2045" s="35"/>
      <c r="M2045" s="35"/>
      <c r="N2045" s="35"/>
      <c r="O2045" s="35"/>
      <c r="P2045" s="35"/>
      <c r="Q2045" s="35"/>
      <c r="R2045" s="35"/>
      <c r="S2045" s="35"/>
      <c r="T2045" s="17">
        <f t="shared" si="4489"/>
        <v>48061</v>
      </c>
      <c r="U2045" s="216">
        <f t="shared" si="4482"/>
        <v>5</v>
      </c>
      <c r="V2045" s="216">
        <f t="shared" si="4489"/>
        <v>2040</v>
      </c>
      <c r="W2045" s="16">
        <f t="shared" si="4496"/>
        <v>5.5890410958904111</v>
      </c>
      <c r="X2045" s="16" t="e">
        <f>IF(Template!$F$7="Linear interpolation",LinInterp($I$5:$I$22,$G$5:$G$22,W2045),CubicSpline($I$5:$I$22,$G$5:$G$22,W2045))</f>
        <v>#VALUE!</v>
      </c>
      <c r="Y2045" s="221" t="e">
        <f t="shared" si="4483"/>
        <v>#VALUE!</v>
      </c>
      <c r="Z2045" s="221" t="e">
        <f>Y2045/PRODUCT($AA$6:AA2044)</f>
        <v>#VALUE!</v>
      </c>
      <c r="AA2045" s="16" t="e">
        <f t="shared" si="4490"/>
        <v>#VALUE!</v>
      </c>
      <c r="AB2045" s="10" t="e">
        <f t="shared" si="4491"/>
        <v>#VALUE!</v>
      </c>
      <c r="AC2045" s="90">
        <f t="shared" si="4484"/>
        <v>2045</v>
      </c>
      <c r="AD2045" s="17">
        <f t="shared" si="4492"/>
        <v>48038</v>
      </c>
      <c r="AE2045" s="16" t="e">
        <f t="shared" si="4485"/>
        <v>#VALUE!</v>
      </c>
      <c r="AF2045" s="10">
        <f ca="1">IFERROR(AVERAGE(INDIRECT("AE"&amp;AC2045-Template!$F$10+1):INDIRECT("AE"&amp;AC2045)),0)</f>
        <v>0</v>
      </c>
      <c r="AG2045" s="35"/>
      <c r="AH2045" s="86"/>
      <c r="AI2045" s="35"/>
      <c r="AJ2045" s="35"/>
      <c r="AK2045" s="35"/>
      <c r="AL2045" s="35"/>
      <c r="AM2045" s="35"/>
      <c r="AN2045" s="35"/>
      <c r="AO2045" s="35"/>
      <c r="AP2045" s="35"/>
      <c r="AQ2045" s="35"/>
      <c r="AR2045" s="35"/>
      <c r="AS2045" s="35"/>
      <c r="AT2045" s="35"/>
      <c r="AU2045" s="35"/>
      <c r="AV2045" s="35"/>
      <c r="AW2045" s="35"/>
      <c r="AX2045" s="35"/>
      <c r="AY2045" s="35"/>
      <c r="AZ2045" s="17">
        <f t="shared" ref="AZ2045" si="4608">AZ2044+1</f>
        <v>48061</v>
      </c>
      <c r="BA2045" s="216">
        <f t="shared" si="4508"/>
        <v>5</v>
      </c>
      <c r="BB2045" s="216">
        <f t="shared" ref="BB2045" si="4609">BB2044+1</f>
        <v>2040</v>
      </c>
      <c r="BC2045" s="16">
        <f t="shared" si="4510"/>
        <v>5.5890410958904111</v>
      </c>
      <c r="BD2045" s="16">
        <f>IF(Template!$F$7="Linear interpolation",LinInterp($AO$5:$AO$18,$AM$5:$AM$18,BC2045),CubicSpline($AO$5:$AO$18,$AM$5:$AM$18,BC2045))</f>
        <v>14.012586480927164</v>
      </c>
      <c r="BE2045" s="221">
        <f t="shared" si="4589"/>
        <v>2.0811890365629866</v>
      </c>
      <c r="BF2045" s="221">
        <f>BE2045/PRODUCT($BG$6:BG2044)</f>
        <v>1.0003887629856458</v>
      </c>
      <c r="BG2045" s="16">
        <f t="shared" si="4511"/>
        <v>1.0003887629856458</v>
      </c>
      <c r="BH2045" s="10">
        <f t="shared" si="4512"/>
        <v>14.189848976072783</v>
      </c>
      <c r="BI2045" s="90"/>
      <c r="BJ2045" s="17">
        <f t="shared" si="4495"/>
        <v>48038</v>
      </c>
      <c r="BK2045" s="16">
        <f t="shared" si="4488"/>
        <v>14.11108095957303</v>
      </c>
      <c r="BL2045" s="10">
        <f ca="1">IFERROR(AVERAGE(INDIRECT("BK"&amp;AC2045-Template!$F$10+1):INDIRECT("BK"&amp;AC2045)),0)</f>
        <v>14.048700449683702</v>
      </c>
      <c r="BM2045" s="35"/>
      <c r="BN2045" s="86"/>
      <c r="BO2045" s="35"/>
      <c r="BP2045" s="35"/>
      <c r="BQ2045" s="35"/>
      <c r="BR2045" s="35"/>
      <c r="BS2045" s="35"/>
      <c r="BT2045" s="35"/>
      <c r="BU2045" s="35"/>
      <c r="BV2045" s="35"/>
      <c r="BW2045" s="35"/>
      <c r="BX2045" s="35"/>
      <c r="BY2045" s="35"/>
      <c r="BZ2045" s="35"/>
      <c r="CA2045" s="35"/>
      <c r="CB2045" s="35"/>
      <c r="CC2045" s="35"/>
      <c r="CD2045" s="35"/>
      <c r="CE2045" s="35"/>
      <c r="CF2045" s="35"/>
      <c r="CG2045" s="35"/>
      <c r="CH2045" s="35"/>
    </row>
    <row r="2046" spans="1:86" ht="15.6" x14ac:dyDescent="0.3">
      <c r="A2046" s="35"/>
      <c r="B2046" s="86"/>
      <c r="C2046" s="35"/>
      <c r="D2046" s="35"/>
      <c r="E2046" s="35"/>
      <c r="F2046" s="35"/>
      <c r="G2046" s="35"/>
      <c r="H2046" s="35"/>
      <c r="I2046" s="35"/>
      <c r="J2046" s="35"/>
      <c r="K2046" s="35"/>
      <c r="L2046" s="35"/>
      <c r="M2046" s="35"/>
      <c r="N2046" s="35"/>
      <c r="O2046" s="35"/>
      <c r="P2046" s="35"/>
      <c r="Q2046" s="35"/>
      <c r="R2046" s="35"/>
      <c r="S2046" s="35"/>
      <c r="T2046" s="17">
        <f t="shared" si="4489"/>
        <v>48062</v>
      </c>
      <c r="U2046" s="216">
        <f t="shared" si="4482"/>
        <v>6</v>
      </c>
      <c r="V2046" s="216">
        <f t="shared" si="4489"/>
        <v>2041</v>
      </c>
      <c r="W2046" s="16">
        <f t="shared" si="4496"/>
        <v>5.5917808219178085</v>
      </c>
      <c r="X2046" s="16" t="e">
        <f>IF(Template!$F$7="Linear interpolation",LinInterp($I$5:$I$22,$G$5:$G$22,W2046),CubicSpline($I$5:$I$22,$G$5:$G$22,W2046))</f>
        <v>#VALUE!</v>
      </c>
      <c r="Y2046" s="221" t="e">
        <f t="shared" si="4483"/>
        <v>#VALUE!</v>
      </c>
      <c r="Z2046" s="221" t="e">
        <f>Y2046/PRODUCT($AA$6:AA2045)</f>
        <v>#VALUE!</v>
      </c>
      <c r="AA2046" s="16" t="e">
        <f t="shared" si="4490"/>
        <v>#VALUE!</v>
      </c>
      <c r="AB2046" s="10" t="e">
        <f t="shared" si="4491"/>
        <v>#VALUE!</v>
      </c>
      <c r="AC2046" s="90">
        <f t="shared" si="4484"/>
        <v>2046</v>
      </c>
      <c r="AD2046" s="17">
        <f t="shared" si="4492"/>
        <v>48039</v>
      </c>
      <c r="AE2046" s="16" t="e">
        <f t="shared" si="4485"/>
        <v>#VALUE!</v>
      </c>
      <c r="AF2046" s="10">
        <f ca="1">IFERROR(AVERAGE(INDIRECT("AE"&amp;AC2046-Template!$F$10+1):INDIRECT("AE"&amp;AC2046)),0)</f>
        <v>0</v>
      </c>
      <c r="AG2046" s="35"/>
      <c r="AH2046" s="86"/>
      <c r="AI2046" s="35"/>
      <c r="AJ2046" s="35"/>
      <c r="AK2046" s="35"/>
      <c r="AL2046" s="35"/>
      <c r="AM2046" s="35"/>
      <c r="AN2046" s="35"/>
      <c r="AO2046" s="35"/>
      <c r="AP2046" s="35"/>
      <c r="AQ2046" s="35"/>
      <c r="AR2046" s="35"/>
      <c r="AS2046" s="35"/>
      <c r="AT2046" s="35"/>
      <c r="AU2046" s="35"/>
      <c r="AV2046" s="35"/>
      <c r="AW2046" s="35"/>
      <c r="AX2046" s="35"/>
      <c r="AY2046" s="35"/>
      <c r="AZ2046" s="17">
        <f t="shared" ref="AZ2046" si="4610">AZ2045+1</f>
        <v>48062</v>
      </c>
      <c r="BA2046" s="216">
        <f t="shared" si="4508"/>
        <v>6</v>
      </c>
      <c r="BB2046" s="216">
        <f t="shared" ref="BB2046" si="4611">BB2045+1</f>
        <v>2041</v>
      </c>
      <c r="BC2046" s="16">
        <f t="shared" si="4510"/>
        <v>5.5917808219178085</v>
      </c>
      <c r="BD2046" s="16">
        <f>IF(Template!$F$7="Linear interpolation",LinInterp($AO$5:$AO$18,$AM$5:$AM$18,BC2046),CubicSpline($AO$5:$AO$18,$AM$5:$AM$18,BC2046))</f>
        <v>14.013187626067563</v>
      </c>
      <c r="BE2046" s="221">
        <f t="shared" si="4589"/>
        <v>2.0819982920461548</v>
      </c>
      <c r="BF2046" s="221">
        <f>BE2046/PRODUCT($BG$6:BG2045)</f>
        <v>1.0003888428532686</v>
      </c>
      <c r="BG2046" s="16">
        <f t="shared" si="4511"/>
        <v>1.0003887629856458</v>
      </c>
      <c r="BH2046" s="10">
        <f t="shared" si="4512"/>
        <v>14.189848976072783</v>
      </c>
      <c r="BI2046" s="90"/>
      <c r="BJ2046" s="17">
        <f t="shared" si="4495"/>
        <v>48039</v>
      </c>
      <c r="BK2046" s="16">
        <f t="shared" si="4488"/>
        <v>14.114965203482877</v>
      </c>
      <c r="BL2046" s="10">
        <f ca="1">IFERROR(AVERAGE(INDIRECT("BK"&amp;AC2046-Template!$F$10+1):INDIRECT("BK"&amp;AC2046)),0)</f>
        <v>14.053168022296083</v>
      </c>
      <c r="BM2046" s="35"/>
      <c r="BN2046" s="86"/>
      <c r="BO2046" s="35"/>
      <c r="BP2046" s="35"/>
      <c r="BQ2046" s="35"/>
      <c r="BR2046" s="35"/>
      <c r="BS2046" s="35"/>
      <c r="BT2046" s="35"/>
      <c r="BU2046" s="35"/>
      <c r="BV2046" s="35"/>
      <c r="BW2046" s="35"/>
      <c r="BX2046" s="35"/>
      <c r="BY2046" s="35"/>
      <c r="BZ2046" s="35"/>
      <c r="CA2046" s="35"/>
      <c r="CB2046" s="35"/>
      <c r="CC2046" s="35"/>
      <c r="CD2046" s="35"/>
      <c r="CE2046" s="35"/>
      <c r="CF2046" s="35"/>
      <c r="CG2046" s="35"/>
      <c r="CH2046" s="35"/>
    </row>
    <row r="2047" spans="1:86" ht="15.6" x14ac:dyDescent="0.3">
      <c r="A2047" s="35"/>
      <c r="B2047" s="86"/>
      <c r="C2047" s="35"/>
      <c r="D2047" s="35"/>
      <c r="E2047" s="35"/>
      <c r="F2047" s="35"/>
      <c r="G2047" s="35"/>
      <c r="H2047" s="35"/>
      <c r="I2047" s="35"/>
      <c r="J2047" s="35"/>
      <c r="K2047" s="35"/>
      <c r="L2047" s="35"/>
      <c r="M2047" s="35"/>
      <c r="N2047" s="35"/>
      <c r="O2047" s="35"/>
      <c r="P2047" s="35"/>
      <c r="Q2047" s="35"/>
      <c r="R2047" s="35"/>
      <c r="S2047" s="35"/>
      <c r="T2047" s="17">
        <f t="shared" si="4489"/>
        <v>48063</v>
      </c>
      <c r="U2047" s="216">
        <f t="shared" si="4482"/>
        <v>7</v>
      </c>
      <c r="V2047" s="216">
        <f t="shared" si="4489"/>
        <v>2042</v>
      </c>
      <c r="W2047" s="16">
        <f t="shared" si="4496"/>
        <v>5.5945205479452058</v>
      </c>
      <c r="X2047" s="16" t="e">
        <f>IF(Template!$F$7="Linear interpolation",LinInterp($I$5:$I$22,$G$5:$G$22,W2047),CubicSpline($I$5:$I$22,$G$5:$G$22,W2047))</f>
        <v>#VALUE!</v>
      </c>
      <c r="Y2047" s="221" t="e">
        <f t="shared" si="4483"/>
        <v>#VALUE!</v>
      </c>
      <c r="Z2047" s="221" t="e">
        <f>Y2047/PRODUCT($AA$6:AA2046)</f>
        <v>#VALUE!</v>
      </c>
      <c r="AA2047" s="16" t="e">
        <f t="shared" si="4490"/>
        <v>#VALUE!</v>
      </c>
      <c r="AB2047" s="10" t="e">
        <f t="shared" si="4491"/>
        <v>#VALUE!</v>
      </c>
      <c r="AC2047" s="90">
        <f t="shared" si="4484"/>
        <v>2047</v>
      </c>
      <c r="AD2047" s="17">
        <f t="shared" si="4492"/>
        <v>48040</v>
      </c>
      <c r="AE2047" s="16" t="e">
        <f t="shared" si="4485"/>
        <v>#VALUE!</v>
      </c>
      <c r="AF2047" s="10">
        <f ca="1">IFERROR(AVERAGE(INDIRECT("AE"&amp;AC2047-Template!$F$10+1):INDIRECT("AE"&amp;AC2047)),0)</f>
        <v>0</v>
      </c>
      <c r="AG2047" s="35"/>
      <c r="AH2047" s="86"/>
      <c r="AI2047" s="35"/>
      <c r="AJ2047" s="35"/>
      <c r="AK2047" s="35"/>
      <c r="AL2047" s="35"/>
      <c r="AM2047" s="35"/>
      <c r="AN2047" s="35"/>
      <c r="AO2047" s="35"/>
      <c r="AP2047" s="35"/>
      <c r="AQ2047" s="35"/>
      <c r="AR2047" s="35"/>
      <c r="AS2047" s="35"/>
      <c r="AT2047" s="35"/>
      <c r="AU2047" s="35"/>
      <c r="AV2047" s="35"/>
      <c r="AW2047" s="35"/>
      <c r="AX2047" s="35"/>
      <c r="AY2047" s="35"/>
      <c r="AZ2047" s="17">
        <f t="shared" ref="AZ2047" si="4612">AZ2046+1</f>
        <v>48063</v>
      </c>
      <c r="BA2047" s="216">
        <f t="shared" si="4508"/>
        <v>7</v>
      </c>
      <c r="BB2047" s="216">
        <f t="shared" ref="BB2047" si="4613">BB2046+1</f>
        <v>2042</v>
      </c>
      <c r="BC2047" s="16">
        <f t="shared" si="4510"/>
        <v>5.5945205479452058</v>
      </c>
      <c r="BD2047" s="16">
        <f>IF(Template!$F$7="Linear interpolation",LinInterp($AO$5:$AO$18,$AM$5:$AM$18,BC2047),CubicSpline($AO$5:$AO$18,$AM$5:$AM$18,BC2047))</f>
        <v>14.013789788512369</v>
      </c>
      <c r="BE2047" s="221">
        <f t="shared" si="4589"/>
        <v>2.082808026022422</v>
      </c>
      <c r="BF2047" s="221">
        <f>BE2047/PRODUCT($BG$6:BG2046)</f>
        <v>1.0003890014048722</v>
      </c>
      <c r="BG2047" s="16">
        <f t="shared" si="4511"/>
        <v>1.0003887629856458</v>
      </c>
      <c r="BH2047" s="10">
        <f t="shared" si="4512"/>
        <v>14.189848976072783</v>
      </c>
      <c r="BI2047" s="90"/>
      <c r="BJ2047" s="17">
        <f t="shared" si="4495"/>
        <v>48040</v>
      </c>
      <c r="BK2047" s="16">
        <f t="shared" si="4488"/>
        <v>14.118808294903641</v>
      </c>
      <c r="BL2047" s="10">
        <f ca="1">IFERROR(AVERAGE(INDIRECT("BK"&amp;AC2047-Template!$F$10+1):INDIRECT("BK"&amp;AC2047)),0)</f>
        <v>14.05759573784476</v>
      </c>
      <c r="BM2047" s="35"/>
      <c r="BN2047" s="86"/>
      <c r="BO2047" s="35"/>
      <c r="BP2047" s="35"/>
      <c r="BQ2047" s="35"/>
      <c r="BR2047" s="35"/>
      <c r="BS2047" s="35"/>
      <c r="BT2047" s="35"/>
      <c r="BU2047" s="35"/>
      <c r="BV2047" s="35"/>
      <c r="BW2047" s="35"/>
      <c r="BX2047" s="35"/>
      <c r="BY2047" s="35"/>
      <c r="BZ2047" s="35"/>
      <c r="CA2047" s="35"/>
      <c r="CB2047" s="35"/>
      <c r="CC2047" s="35"/>
      <c r="CD2047" s="35"/>
      <c r="CE2047" s="35"/>
      <c r="CF2047" s="35"/>
      <c r="CG2047" s="35"/>
      <c r="CH2047" s="35"/>
    </row>
    <row r="2048" spans="1:86" ht="15.6" x14ac:dyDescent="0.3">
      <c r="A2048" s="35"/>
      <c r="B2048" s="86"/>
      <c r="C2048" s="35"/>
      <c r="D2048" s="35"/>
      <c r="E2048" s="35"/>
      <c r="F2048" s="35"/>
      <c r="G2048" s="35"/>
      <c r="H2048" s="35"/>
      <c r="I2048" s="35"/>
      <c r="J2048" s="35"/>
      <c r="K2048" s="35"/>
      <c r="L2048" s="35"/>
      <c r="M2048" s="35"/>
      <c r="N2048" s="35"/>
      <c r="O2048" s="35"/>
      <c r="P2048" s="35"/>
      <c r="Q2048" s="35"/>
      <c r="R2048" s="35"/>
      <c r="S2048" s="35"/>
      <c r="T2048" s="17">
        <f t="shared" si="4489"/>
        <v>48064</v>
      </c>
      <c r="U2048" s="216">
        <f t="shared" si="4482"/>
        <v>1</v>
      </c>
      <c r="V2048" s="216">
        <f t="shared" si="4489"/>
        <v>2043</v>
      </c>
      <c r="W2048" s="16">
        <f t="shared" si="4496"/>
        <v>5.5972602739726032</v>
      </c>
      <c r="X2048" s="16" t="e">
        <f>IF(Template!$F$7="Linear interpolation",LinInterp($I$5:$I$22,$G$5:$G$22,W2048),CubicSpline($I$5:$I$22,$G$5:$G$22,W2048))</f>
        <v>#VALUE!</v>
      </c>
      <c r="Y2048" s="221" t="e">
        <f t="shared" si="4483"/>
        <v>#VALUE!</v>
      </c>
      <c r="Z2048" s="221" t="e">
        <f>Y2048/PRODUCT($AA$6:AA2047)</f>
        <v>#VALUE!</v>
      </c>
      <c r="AA2048" s="16" t="e">
        <f t="shared" si="4490"/>
        <v>#VALUE!</v>
      </c>
      <c r="AB2048" s="10" t="e">
        <f t="shared" si="4491"/>
        <v>#VALUE!</v>
      </c>
      <c r="AC2048" s="90">
        <f t="shared" si="4484"/>
        <v>2048</v>
      </c>
      <c r="AD2048" s="17">
        <f t="shared" si="4492"/>
        <v>48041</v>
      </c>
      <c r="AE2048" s="16" t="e">
        <f t="shared" si="4485"/>
        <v>#VALUE!</v>
      </c>
      <c r="AF2048" s="10">
        <f ca="1">IFERROR(AVERAGE(INDIRECT("AE"&amp;AC2048-Template!$F$10+1):INDIRECT("AE"&amp;AC2048)),0)</f>
        <v>0</v>
      </c>
      <c r="AG2048" s="35"/>
      <c r="AH2048" s="86"/>
      <c r="AI2048" s="35"/>
      <c r="AJ2048" s="35"/>
      <c r="AK2048" s="35"/>
      <c r="AL2048" s="35"/>
      <c r="AM2048" s="35"/>
      <c r="AN2048" s="35"/>
      <c r="AO2048" s="35"/>
      <c r="AP2048" s="35"/>
      <c r="AQ2048" s="35"/>
      <c r="AR2048" s="35"/>
      <c r="AS2048" s="35"/>
      <c r="AT2048" s="35"/>
      <c r="AU2048" s="35"/>
      <c r="AV2048" s="35"/>
      <c r="AW2048" s="35"/>
      <c r="AX2048" s="35"/>
      <c r="AY2048" s="35"/>
      <c r="AZ2048" s="17">
        <f t="shared" ref="AZ2048" si="4614">AZ2047+1</f>
        <v>48064</v>
      </c>
      <c r="BA2048" s="216">
        <f t="shared" si="4508"/>
        <v>1</v>
      </c>
      <c r="BB2048" s="216">
        <f t="shared" ref="BB2048" si="4615">BB2047+1</f>
        <v>2043</v>
      </c>
      <c r="BC2048" s="16">
        <f t="shared" si="4510"/>
        <v>5.5972602739726032</v>
      </c>
      <c r="BD2048" s="16">
        <f>IF(Template!$F$7="Linear interpolation",LinInterp($AO$5:$AO$18,$AM$5:$AM$18,BC2048),CubicSpline($AO$5:$AO$18,$AM$5:$AM$18,BC2048))</f>
        <v>14.014392942637366</v>
      </c>
      <c r="BE2048" s="221">
        <f t="shared" si="4589"/>
        <v>2.0836182363348628</v>
      </c>
      <c r="BF2048" s="221">
        <f>BE2048/PRODUCT($BG$6:BG2047)</f>
        <v>1.0003892374543919</v>
      </c>
      <c r="BG2048" s="16">
        <f t="shared" si="4511"/>
        <v>1.0003892374543919</v>
      </c>
      <c r="BH2048" s="10">
        <f t="shared" si="4512"/>
        <v>14.20716708530434</v>
      </c>
      <c r="BI2048" s="90"/>
      <c r="BJ2048" s="17">
        <f t="shared" si="4495"/>
        <v>48041</v>
      </c>
      <c r="BK2048" s="16">
        <f t="shared" si="4488"/>
        <v>14.118808294903641</v>
      </c>
      <c r="BL2048" s="10">
        <f ca="1">IFERROR(AVERAGE(INDIRECT("BK"&amp;AC2048-Template!$F$10+1):INDIRECT("BK"&amp;AC2048)),0)</f>
        <v>14.061856778625874</v>
      </c>
      <c r="BM2048" s="35"/>
      <c r="BN2048" s="86"/>
      <c r="BO2048" s="35"/>
      <c r="BP2048" s="35"/>
      <c r="BQ2048" s="35"/>
      <c r="BR2048" s="35"/>
      <c r="BS2048" s="35"/>
      <c r="BT2048" s="35"/>
      <c r="BU2048" s="35"/>
      <c r="BV2048" s="35"/>
      <c r="BW2048" s="35"/>
      <c r="BX2048" s="35"/>
      <c r="BY2048" s="35"/>
      <c r="BZ2048" s="35"/>
      <c r="CA2048" s="35"/>
      <c r="CB2048" s="35"/>
      <c r="CC2048" s="35"/>
      <c r="CD2048" s="35"/>
      <c r="CE2048" s="35"/>
      <c r="CF2048" s="35"/>
      <c r="CG2048" s="35"/>
      <c r="CH2048" s="35"/>
    </row>
    <row r="2049" spans="1:86" ht="15.6" x14ac:dyDescent="0.3">
      <c r="A2049" s="35"/>
      <c r="B2049" s="86"/>
      <c r="C2049" s="35"/>
      <c r="D2049" s="35"/>
      <c r="E2049" s="35"/>
      <c r="F2049" s="35"/>
      <c r="G2049" s="35"/>
      <c r="H2049" s="35"/>
      <c r="I2049" s="35"/>
      <c r="J2049" s="35"/>
      <c r="K2049" s="35"/>
      <c r="L2049" s="35"/>
      <c r="M2049" s="35"/>
      <c r="N2049" s="35"/>
      <c r="O2049" s="35"/>
      <c r="P2049" s="35"/>
      <c r="Q2049" s="35"/>
      <c r="R2049" s="35"/>
      <c r="S2049" s="35"/>
      <c r="T2049" s="17">
        <f t="shared" si="4489"/>
        <v>48065</v>
      </c>
      <c r="U2049" s="216">
        <f t="shared" si="4482"/>
        <v>2</v>
      </c>
      <c r="V2049" s="216">
        <f t="shared" si="4489"/>
        <v>2044</v>
      </c>
      <c r="W2049" s="16">
        <f t="shared" si="4496"/>
        <v>5.6</v>
      </c>
      <c r="X2049" s="16" t="e">
        <f>IF(Template!$F$7="Linear interpolation",LinInterp($I$5:$I$22,$G$5:$G$22,W2049),CubicSpline($I$5:$I$22,$G$5:$G$22,W2049))</f>
        <v>#VALUE!</v>
      </c>
      <c r="Y2049" s="221" t="e">
        <f t="shared" si="4483"/>
        <v>#VALUE!</v>
      </c>
      <c r="Z2049" s="221" t="e">
        <f>Y2049/PRODUCT($AA$6:AA2048)</f>
        <v>#VALUE!</v>
      </c>
      <c r="AA2049" s="16" t="e">
        <f t="shared" si="4490"/>
        <v>#VALUE!</v>
      </c>
      <c r="AB2049" s="10" t="e">
        <f t="shared" si="4491"/>
        <v>#VALUE!</v>
      </c>
      <c r="AC2049" s="90">
        <f t="shared" si="4484"/>
        <v>2049</v>
      </c>
      <c r="AD2049" s="17">
        <f t="shared" si="4492"/>
        <v>48042</v>
      </c>
      <c r="AE2049" s="16" t="e">
        <f t="shared" si="4485"/>
        <v>#VALUE!</v>
      </c>
      <c r="AF2049" s="10">
        <f ca="1">IFERROR(AVERAGE(INDIRECT("AE"&amp;AC2049-Template!$F$10+1):INDIRECT("AE"&amp;AC2049)),0)</f>
        <v>0</v>
      </c>
      <c r="AG2049" s="35"/>
      <c r="AH2049" s="86"/>
      <c r="AI2049" s="35"/>
      <c r="AJ2049" s="35"/>
      <c r="AK2049" s="35"/>
      <c r="AL2049" s="35"/>
      <c r="AM2049" s="35"/>
      <c r="AN2049" s="35"/>
      <c r="AO2049" s="35"/>
      <c r="AP2049" s="35"/>
      <c r="AQ2049" s="35"/>
      <c r="AR2049" s="35"/>
      <c r="AS2049" s="35"/>
      <c r="AT2049" s="35"/>
      <c r="AU2049" s="35"/>
      <c r="AV2049" s="35"/>
      <c r="AW2049" s="35"/>
      <c r="AX2049" s="35"/>
      <c r="AY2049" s="35"/>
      <c r="AZ2049" s="17">
        <f t="shared" ref="AZ2049" si="4616">AZ2048+1</f>
        <v>48065</v>
      </c>
      <c r="BA2049" s="216">
        <f t="shared" si="4508"/>
        <v>2</v>
      </c>
      <c r="BB2049" s="216">
        <f t="shared" ref="BB2049" si="4617">BB2048+1</f>
        <v>2044</v>
      </c>
      <c r="BC2049" s="16">
        <f t="shared" si="4510"/>
        <v>5.6</v>
      </c>
      <c r="BD2049" s="16">
        <f>IF(Template!$F$7="Linear interpolation",LinInterp($AO$5:$AO$18,$AM$5:$AM$18,BC2049),CubicSpline($AO$5:$AO$18,$AM$5:$AM$18,BC2049))</f>
        <v>14.014997062818344</v>
      </c>
      <c r="BE2049" s="221">
        <f t="shared" si="4589"/>
        <v>2.0844289208178584</v>
      </c>
      <c r="BF2049" s="221">
        <f>BE2049/PRODUCT($BG$6:BG2048)</f>
        <v>1.0003890753444458</v>
      </c>
      <c r="BG2049" s="16">
        <f t="shared" si="4511"/>
        <v>1.0003890753444458</v>
      </c>
      <c r="BH2049" s="10">
        <f t="shared" si="4512"/>
        <v>14.201250072270465</v>
      </c>
      <c r="BI2049" s="90"/>
      <c r="BJ2049" s="17">
        <f t="shared" si="4495"/>
        <v>48042</v>
      </c>
      <c r="BK2049" s="16">
        <f t="shared" si="4488"/>
        <v>14.118808294903641</v>
      </c>
      <c r="BL2049" s="10">
        <f ca="1">IFERROR(AVERAGE(INDIRECT("BK"&amp;AC2049-Template!$F$10+1):INDIRECT("BK"&amp;AC2049)),0)</f>
        <v>14.065952432964338</v>
      </c>
      <c r="BM2049" s="35"/>
      <c r="BN2049" s="86"/>
      <c r="BO2049" s="35"/>
      <c r="BP2049" s="35"/>
      <c r="BQ2049" s="35"/>
      <c r="BR2049" s="35"/>
      <c r="BS2049" s="35"/>
      <c r="BT2049" s="35"/>
      <c r="BU2049" s="35"/>
      <c r="BV2049" s="35"/>
      <c r="BW2049" s="35"/>
      <c r="BX2049" s="35"/>
      <c r="BY2049" s="35"/>
      <c r="BZ2049" s="35"/>
      <c r="CA2049" s="35"/>
      <c r="CB2049" s="35"/>
      <c r="CC2049" s="35"/>
      <c r="CD2049" s="35"/>
      <c r="CE2049" s="35"/>
      <c r="CF2049" s="35"/>
      <c r="CG2049" s="35"/>
      <c r="CH2049" s="35"/>
    </row>
    <row r="2050" spans="1:86" ht="15.6" x14ac:dyDescent="0.3">
      <c r="A2050" s="35"/>
      <c r="B2050" s="86"/>
      <c r="C2050" s="35"/>
      <c r="D2050" s="35"/>
      <c r="E2050" s="35"/>
      <c r="F2050" s="35"/>
      <c r="G2050" s="35"/>
      <c r="H2050" s="35"/>
      <c r="I2050" s="35"/>
      <c r="J2050" s="35"/>
      <c r="K2050" s="35"/>
      <c r="L2050" s="35"/>
      <c r="M2050" s="35"/>
      <c r="N2050" s="35"/>
      <c r="O2050" s="35"/>
      <c r="P2050" s="35"/>
      <c r="Q2050" s="35"/>
      <c r="R2050" s="35"/>
      <c r="S2050" s="35"/>
      <c r="T2050" s="17">
        <f t="shared" si="4489"/>
        <v>48066</v>
      </c>
      <c r="U2050" s="216">
        <f t="shared" si="4482"/>
        <v>3</v>
      </c>
      <c r="V2050" s="216">
        <f t="shared" si="4489"/>
        <v>2045</v>
      </c>
      <c r="W2050" s="16">
        <f t="shared" si="4496"/>
        <v>5.602739726027397</v>
      </c>
      <c r="X2050" s="16" t="e">
        <f>IF(Template!$F$7="Linear interpolation",LinInterp($I$5:$I$22,$G$5:$G$22,W2050),CubicSpline($I$5:$I$22,$G$5:$G$22,W2050))</f>
        <v>#VALUE!</v>
      </c>
      <c r="Y2050" s="221" t="e">
        <f t="shared" si="4483"/>
        <v>#VALUE!</v>
      </c>
      <c r="Z2050" s="221" t="e">
        <f>Y2050/PRODUCT($AA$6:AA2049)</f>
        <v>#VALUE!</v>
      </c>
      <c r="AA2050" s="16" t="e">
        <f t="shared" si="4490"/>
        <v>#VALUE!</v>
      </c>
      <c r="AB2050" s="10" t="e">
        <f t="shared" si="4491"/>
        <v>#VALUE!</v>
      </c>
      <c r="AC2050" s="90">
        <f t="shared" si="4484"/>
        <v>2050</v>
      </c>
      <c r="AD2050" s="17">
        <f t="shared" si="4492"/>
        <v>48043</v>
      </c>
      <c r="AE2050" s="16" t="e">
        <f t="shared" si="4485"/>
        <v>#VALUE!</v>
      </c>
      <c r="AF2050" s="10">
        <f ca="1">IFERROR(AVERAGE(INDIRECT("AE"&amp;AC2050-Template!$F$10+1):INDIRECT("AE"&amp;AC2050)),0)</f>
        <v>0</v>
      </c>
      <c r="AG2050" s="35"/>
      <c r="AH2050" s="86"/>
      <c r="AI2050" s="35"/>
      <c r="AJ2050" s="35"/>
      <c r="AK2050" s="35"/>
      <c r="AL2050" s="35"/>
      <c r="AM2050" s="35"/>
      <c r="AN2050" s="35"/>
      <c r="AO2050" s="35"/>
      <c r="AP2050" s="35"/>
      <c r="AQ2050" s="35"/>
      <c r="AR2050" s="35"/>
      <c r="AS2050" s="35"/>
      <c r="AT2050" s="35"/>
      <c r="AU2050" s="35"/>
      <c r="AV2050" s="35"/>
      <c r="AW2050" s="35"/>
      <c r="AX2050" s="35"/>
      <c r="AY2050" s="35"/>
      <c r="AZ2050" s="17">
        <f t="shared" ref="AZ2050" si="4618">AZ2049+1</f>
        <v>48066</v>
      </c>
      <c r="BA2050" s="216">
        <f t="shared" si="4508"/>
        <v>3</v>
      </c>
      <c r="BB2050" s="216">
        <f t="shared" ref="BB2050" si="4619">BB2049+1</f>
        <v>2045</v>
      </c>
      <c r="BC2050" s="16">
        <f t="shared" si="4510"/>
        <v>5.602739726027397</v>
      </c>
      <c r="BD2050" s="16">
        <f>IF(Template!$F$7="Linear interpolation",LinInterp($AO$5:$AO$18,$AM$5:$AM$18,BC2050),CubicSpline($AO$5:$AO$18,$AM$5:$AM$18,BC2050))</f>
        <v>14.015602123431087</v>
      </c>
      <c r="BE2050" s="221">
        <f t="shared" si="4589"/>
        <v>2.0852400772970858</v>
      </c>
      <c r="BF2050" s="221">
        <f>BE2050/PRODUCT($BG$6:BG2049)</f>
        <v>1.0003891504628084</v>
      </c>
      <c r="BG2050" s="16">
        <f t="shared" si="4511"/>
        <v>1.0003891504628084</v>
      </c>
      <c r="BH2050" s="10">
        <f t="shared" si="4512"/>
        <v>14.203991892506874</v>
      </c>
      <c r="BI2050" s="90"/>
      <c r="BJ2050" s="17">
        <f t="shared" si="4495"/>
        <v>48043</v>
      </c>
      <c r="BK2050" s="16">
        <f t="shared" si="4488"/>
        <v>14.141453982854157</v>
      </c>
      <c r="BL2050" s="10">
        <f ca="1">IFERROR(AVERAGE(INDIRECT("BK"&amp;AC2050-Template!$F$10+1):INDIRECT("BK"&amp;AC2050)),0)</f>
        <v>14.070802943567822</v>
      </c>
      <c r="BM2050" s="35"/>
      <c r="BN2050" s="86"/>
      <c r="BO2050" s="35"/>
      <c r="BP2050" s="35"/>
      <c r="BQ2050" s="35"/>
      <c r="BR2050" s="35"/>
      <c r="BS2050" s="35"/>
      <c r="BT2050" s="35"/>
      <c r="BU2050" s="35"/>
      <c r="BV2050" s="35"/>
      <c r="BW2050" s="35"/>
      <c r="BX2050" s="35"/>
      <c r="BY2050" s="35"/>
      <c r="BZ2050" s="35"/>
      <c r="CA2050" s="35"/>
      <c r="CB2050" s="35"/>
      <c r="CC2050" s="35"/>
      <c r="CD2050" s="35"/>
      <c r="CE2050" s="35"/>
      <c r="CF2050" s="35"/>
      <c r="CG2050" s="35"/>
      <c r="CH2050" s="35"/>
    </row>
    <row r="2051" spans="1:86" ht="15.6" x14ac:dyDescent="0.3">
      <c r="A2051" s="35"/>
      <c r="B2051" s="86"/>
      <c r="C2051" s="35"/>
      <c r="D2051" s="35"/>
      <c r="E2051" s="35"/>
      <c r="F2051" s="35"/>
      <c r="G2051" s="35"/>
      <c r="H2051" s="35"/>
      <c r="I2051" s="35"/>
      <c r="J2051" s="35"/>
      <c r="K2051" s="35"/>
      <c r="L2051" s="35"/>
      <c r="M2051" s="35"/>
      <c r="N2051" s="35"/>
      <c r="O2051" s="35"/>
      <c r="P2051" s="35"/>
      <c r="Q2051" s="35"/>
      <c r="R2051" s="35"/>
      <c r="S2051" s="35"/>
      <c r="T2051" s="17">
        <f t="shared" si="4489"/>
        <v>48067</v>
      </c>
      <c r="U2051" s="216">
        <f t="shared" si="4482"/>
        <v>4</v>
      </c>
      <c r="V2051" s="216">
        <f t="shared" si="4489"/>
        <v>2046</v>
      </c>
      <c r="W2051" s="16">
        <f t="shared" si="4496"/>
        <v>5.6054794520547944</v>
      </c>
      <c r="X2051" s="16" t="e">
        <f>IF(Template!$F$7="Linear interpolation",LinInterp($I$5:$I$22,$G$5:$G$22,W2051),CubicSpline($I$5:$I$22,$G$5:$G$22,W2051))</f>
        <v>#VALUE!</v>
      </c>
      <c r="Y2051" s="221" t="e">
        <f t="shared" si="4483"/>
        <v>#VALUE!</v>
      </c>
      <c r="Z2051" s="221" t="e">
        <f>Y2051/PRODUCT($AA$6:AA2050)</f>
        <v>#VALUE!</v>
      </c>
      <c r="AA2051" s="16" t="e">
        <f t="shared" si="4490"/>
        <v>#VALUE!</v>
      </c>
      <c r="AB2051" s="10" t="e">
        <f t="shared" si="4491"/>
        <v>#VALUE!</v>
      </c>
      <c r="AC2051" s="90">
        <f t="shared" si="4484"/>
        <v>2051</v>
      </c>
      <c r="AD2051" s="17">
        <f t="shared" si="4492"/>
        <v>48044</v>
      </c>
      <c r="AE2051" s="16" t="e">
        <f t="shared" si="4485"/>
        <v>#VALUE!</v>
      </c>
      <c r="AF2051" s="10">
        <f ca="1">IFERROR(AVERAGE(INDIRECT("AE"&amp;AC2051-Template!$F$10+1):INDIRECT("AE"&amp;AC2051)),0)</f>
        <v>0</v>
      </c>
      <c r="AG2051" s="35"/>
      <c r="AH2051" s="86"/>
      <c r="AI2051" s="35"/>
      <c r="AJ2051" s="35"/>
      <c r="AK2051" s="35"/>
      <c r="AL2051" s="35"/>
      <c r="AM2051" s="35"/>
      <c r="AN2051" s="35"/>
      <c r="AO2051" s="35"/>
      <c r="AP2051" s="35"/>
      <c r="AQ2051" s="35"/>
      <c r="AR2051" s="35"/>
      <c r="AS2051" s="35"/>
      <c r="AT2051" s="35"/>
      <c r="AU2051" s="35"/>
      <c r="AV2051" s="35"/>
      <c r="AW2051" s="35"/>
      <c r="AX2051" s="35"/>
      <c r="AY2051" s="35"/>
      <c r="AZ2051" s="17">
        <f t="shared" ref="AZ2051" si="4620">AZ2050+1</f>
        <v>48067</v>
      </c>
      <c r="BA2051" s="216">
        <f t="shared" si="4508"/>
        <v>4</v>
      </c>
      <c r="BB2051" s="216">
        <f t="shared" ref="BB2051" si="4621">BB2050+1</f>
        <v>2046</v>
      </c>
      <c r="BC2051" s="16">
        <f t="shared" si="4510"/>
        <v>5.6054794520547944</v>
      </c>
      <c r="BD2051" s="16">
        <f>IF(Template!$F$7="Linear interpolation",LinInterp($AO$5:$AO$18,$AM$5:$AM$18,BC2051),CubicSpline($AO$5:$AO$18,$AM$5:$AM$18,BC2051))</f>
        <v>14.016208098851383</v>
      </c>
      <c r="BE2051" s="221">
        <f t="shared" si="4589"/>
        <v>2.0860517035894914</v>
      </c>
      <c r="BF2051" s="221">
        <f>BE2051/PRODUCT($BG$6:BG2050)</f>
        <v>1.0003892243877537</v>
      </c>
      <c r="BG2051" s="16">
        <f t="shared" si="4511"/>
        <v>1.0003892243877537</v>
      </c>
      <c r="BH2051" s="10">
        <f t="shared" si="4512"/>
        <v>14.206690153009461</v>
      </c>
      <c r="BI2051" s="90"/>
      <c r="BJ2051" s="17">
        <f t="shared" si="4495"/>
        <v>48044</v>
      </c>
      <c r="BK2051" s="16">
        <f t="shared" si="4488"/>
        <v>14.133767349711391</v>
      </c>
      <c r="BL2051" s="10">
        <f ca="1">IFERROR(AVERAGE(INDIRECT("BK"&amp;AC2051-Template!$F$10+1):INDIRECT("BK"&amp;AC2051)),0)</f>
        <v>14.075397233066544</v>
      </c>
      <c r="BM2051" s="35"/>
      <c r="BN2051" s="86"/>
      <c r="BO2051" s="35"/>
      <c r="BP2051" s="35"/>
      <c r="BQ2051" s="35"/>
      <c r="BR2051" s="35"/>
      <c r="BS2051" s="35"/>
      <c r="BT2051" s="35"/>
      <c r="BU2051" s="35"/>
      <c r="BV2051" s="35"/>
      <c r="BW2051" s="35"/>
      <c r="BX2051" s="35"/>
      <c r="BY2051" s="35"/>
      <c r="BZ2051" s="35"/>
      <c r="CA2051" s="35"/>
      <c r="CB2051" s="35"/>
      <c r="CC2051" s="35"/>
      <c r="CD2051" s="35"/>
      <c r="CE2051" s="35"/>
      <c r="CF2051" s="35"/>
      <c r="CG2051" s="35"/>
      <c r="CH2051" s="35"/>
    </row>
    <row r="2052" spans="1:86" ht="15.6" x14ac:dyDescent="0.3">
      <c r="A2052" s="35"/>
      <c r="B2052" s="86"/>
      <c r="C2052" s="35"/>
      <c r="D2052" s="35"/>
      <c r="E2052" s="35"/>
      <c r="F2052" s="35"/>
      <c r="G2052" s="35"/>
      <c r="H2052" s="35"/>
      <c r="I2052" s="35"/>
      <c r="J2052" s="35"/>
      <c r="K2052" s="35"/>
      <c r="L2052" s="35"/>
      <c r="M2052" s="35"/>
      <c r="N2052" s="35"/>
      <c r="O2052" s="35"/>
      <c r="P2052" s="35"/>
      <c r="Q2052" s="35"/>
      <c r="R2052" s="35"/>
      <c r="S2052" s="35"/>
      <c r="T2052" s="17">
        <f t="shared" si="4489"/>
        <v>48068</v>
      </c>
      <c r="U2052" s="216">
        <f t="shared" si="4482"/>
        <v>5</v>
      </c>
      <c r="V2052" s="216">
        <f t="shared" si="4489"/>
        <v>2047</v>
      </c>
      <c r="W2052" s="16">
        <f t="shared" si="4496"/>
        <v>5.6082191780821917</v>
      </c>
      <c r="X2052" s="16" t="e">
        <f>IF(Template!$F$7="Linear interpolation",LinInterp($I$5:$I$22,$G$5:$G$22,W2052),CubicSpline($I$5:$I$22,$G$5:$G$22,W2052))</f>
        <v>#VALUE!</v>
      </c>
      <c r="Y2052" s="221" t="e">
        <f t="shared" si="4483"/>
        <v>#VALUE!</v>
      </c>
      <c r="Z2052" s="221" t="e">
        <f>Y2052/PRODUCT($AA$6:AA2051)</f>
        <v>#VALUE!</v>
      </c>
      <c r="AA2052" s="16" t="e">
        <f t="shared" si="4490"/>
        <v>#VALUE!</v>
      </c>
      <c r="AB2052" s="10" t="e">
        <f t="shared" si="4491"/>
        <v>#VALUE!</v>
      </c>
      <c r="AC2052" s="90">
        <f t="shared" si="4484"/>
        <v>2052</v>
      </c>
      <c r="AD2052" s="17">
        <f t="shared" si="4492"/>
        <v>48045</v>
      </c>
      <c r="AE2052" s="16" t="e">
        <f t="shared" si="4485"/>
        <v>#VALUE!</v>
      </c>
      <c r="AF2052" s="10">
        <f ca="1">IFERROR(AVERAGE(INDIRECT("AE"&amp;AC2052-Template!$F$10+1):INDIRECT("AE"&amp;AC2052)),0)</f>
        <v>0</v>
      </c>
      <c r="AG2052" s="35"/>
      <c r="AH2052" s="86"/>
      <c r="AI2052" s="35"/>
      <c r="AJ2052" s="35"/>
      <c r="AK2052" s="35"/>
      <c r="AL2052" s="35"/>
      <c r="AM2052" s="35"/>
      <c r="AN2052" s="35"/>
      <c r="AO2052" s="35"/>
      <c r="AP2052" s="35"/>
      <c r="AQ2052" s="35"/>
      <c r="AR2052" s="35"/>
      <c r="AS2052" s="35"/>
      <c r="AT2052" s="35"/>
      <c r="AU2052" s="35"/>
      <c r="AV2052" s="35"/>
      <c r="AW2052" s="35"/>
      <c r="AX2052" s="35"/>
      <c r="AY2052" s="35"/>
      <c r="AZ2052" s="17">
        <f t="shared" ref="AZ2052" si="4622">AZ2051+1</f>
        <v>48068</v>
      </c>
      <c r="BA2052" s="216">
        <f t="shared" si="4508"/>
        <v>5</v>
      </c>
      <c r="BB2052" s="216">
        <f t="shared" ref="BB2052" si="4623">BB2051+1</f>
        <v>2047</v>
      </c>
      <c r="BC2052" s="16">
        <f t="shared" si="4510"/>
        <v>5.6082191780821917</v>
      </c>
      <c r="BD2052" s="16">
        <f>IF(Template!$F$7="Linear interpolation",LinInterp($AO$5:$AO$18,$AM$5:$AM$18,BC2052),CubicSpline($AO$5:$AO$18,$AM$5:$AM$18,BC2052))</f>
        <v>14.016814963455019</v>
      </c>
      <c r="BE2052" s="221">
        <f t="shared" si="4589"/>
        <v>2.086863797503288</v>
      </c>
      <c r="BF2052" s="221">
        <f>BE2052/PRODUCT($BG$6:BG2051)</f>
        <v>1.0003892971168449</v>
      </c>
      <c r="BG2052" s="16">
        <f t="shared" si="4511"/>
        <v>1.0003892971168449</v>
      </c>
      <c r="BH2052" s="10">
        <f t="shared" si="4512"/>
        <v>14.20934476483804</v>
      </c>
      <c r="BI2052" s="90"/>
      <c r="BJ2052" s="17">
        <f t="shared" si="4495"/>
        <v>48045</v>
      </c>
      <c r="BK2052" s="16">
        <f t="shared" si="4488"/>
        <v>14.137403339583354</v>
      </c>
      <c r="BL2052" s="10">
        <f ca="1">IFERROR(AVERAGE(INDIRECT("BK"&amp;AC2052-Template!$F$10+1):INDIRECT("BK"&amp;AC2052)),0)</f>
        <v>14.079133331348853</v>
      </c>
      <c r="BM2052" s="35"/>
      <c r="BN2052" s="86"/>
      <c r="BO2052" s="35"/>
      <c r="BP2052" s="35"/>
      <c r="BQ2052" s="35"/>
      <c r="BR2052" s="35"/>
      <c r="BS2052" s="35"/>
      <c r="BT2052" s="35"/>
      <c r="BU2052" s="35"/>
      <c r="BV2052" s="35"/>
      <c r="BW2052" s="35"/>
      <c r="BX2052" s="35"/>
      <c r="BY2052" s="35"/>
      <c r="BZ2052" s="35"/>
      <c r="CA2052" s="35"/>
      <c r="CB2052" s="35"/>
      <c r="CC2052" s="35"/>
      <c r="CD2052" s="35"/>
      <c r="CE2052" s="35"/>
      <c r="CF2052" s="35"/>
      <c r="CG2052" s="35"/>
      <c r="CH2052" s="35"/>
    </row>
    <row r="2053" spans="1:86" ht="15.6" x14ac:dyDescent="0.3">
      <c r="A2053" s="35"/>
      <c r="B2053" s="86"/>
      <c r="C2053" s="35"/>
      <c r="D2053" s="35"/>
      <c r="E2053" s="35"/>
      <c r="F2053" s="35"/>
      <c r="G2053" s="35"/>
      <c r="H2053" s="35"/>
      <c r="I2053" s="35"/>
      <c r="J2053" s="35"/>
      <c r="K2053" s="35"/>
      <c r="L2053" s="35"/>
      <c r="M2053" s="35"/>
      <c r="N2053" s="35"/>
      <c r="O2053" s="35"/>
      <c r="P2053" s="35"/>
      <c r="Q2053" s="35"/>
      <c r="R2053" s="35"/>
      <c r="S2053" s="35"/>
      <c r="T2053" s="17">
        <f t="shared" si="4489"/>
        <v>48069</v>
      </c>
      <c r="U2053" s="216">
        <f t="shared" si="4482"/>
        <v>6</v>
      </c>
      <c r="V2053" s="216">
        <f t="shared" si="4489"/>
        <v>2048</v>
      </c>
      <c r="W2053" s="16">
        <f t="shared" si="4496"/>
        <v>5.6109589041095891</v>
      </c>
      <c r="X2053" s="16" t="e">
        <f>IF(Template!$F$7="Linear interpolation",LinInterp($I$5:$I$22,$G$5:$G$22,W2053),CubicSpline($I$5:$I$22,$G$5:$G$22,W2053))</f>
        <v>#VALUE!</v>
      </c>
      <c r="Y2053" s="221" t="e">
        <f t="shared" si="4483"/>
        <v>#VALUE!</v>
      </c>
      <c r="Z2053" s="221" t="e">
        <f>Y2053/PRODUCT($AA$6:AA2052)</f>
        <v>#VALUE!</v>
      </c>
      <c r="AA2053" s="16" t="e">
        <f t="shared" si="4490"/>
        <v>#VALUE!</v>
      </c>
      <c r="AB2053" s="10" t="e">
        <f t="shared" si="4491"/>
        <v>#VALUE!</v>
      </c>
      <c r="AC2053" s="90">
        <f t="shared" si="4484"/>
        <v>2053</v>
      </c>
      <c r="AD2053" s="17">
        <f t="shared" si="4492"/>
        <v>48046</v>
      </c>
      <c r="AE2053" s="16" t="e">
        <f t="shared" si="4485"/>
        <v>#VALUE!</v>
      </c>
      <c r="AF2053" s="10">
        <f ca="1">IFERROR(AVERAGE(INDIRECT("AE"&amp;AC2053-Template!$F$10+1):INDIRECT("AE"&amp;AC2053)),0)</f>
        <v>0</v>
      </c>
      <c r="AG2053" s="35"/>
      <c r="AH2053" s="86"/>
      <c r="AI2053" s="35"/>
      <c r="AJ2053" s="35"/>
      <c r="AK2053" s="35"/>
      <c r="AL2053" s="35"/>
      <c r="AM2053" s="35"/>
      <c r="AN2053" s="35"/>
      <c r="AO2053" s="35"/>
      <c r="AP2053" s="35"/>
      <c r="AQ2053" s="35"/>
      <c r="AR2053" s="35"/>
      <c r="AS2053" s="35"/>
      <c r="AT2053" s="35"/>
      <c r="AU2053" s="35"/>
      <c r="AV2053" s="35"/>
      <c r="AW2053" s="35"/>
      <c r="AX2053" s="35"/>
      <c r="AY2053" s="35"/>
      <c r="AZ2053" s="17">
        <f t="shared" ref="AZ2053" si="4624">AZ2052+1</f>
        <v>48069</v>
      </c>
      <c r="BA2053" s="216">
        <f t="shared" si="4508"/>
        <v>6</v>
      </c>
      <c r="BB2053" s="216">
        <f t="shared" ref="BB2053" si="4625">BB2052+1</f>
        <v>2048</v>
      </c>
      <c r="BC2053" s="16">
        <f t="shared" si="4510"/>
        <v>5.6109589041095891</v>
      </c>
      <c r="BD2053" s="16">
        <f>IF(Template!$F$7="Linear interpolation",LinInterp($AO$5:$AO$18,$AM$5:$AM$18,BC2053),CubicSpline($AO$5:$AO$18,$AM$5:$AM$18,BC2053))</f>
        <v>14.017422691617782</v>
      </c>
      <c r="BE2053" s="221">
        <f t="shared" si="4589"/>
        <v>2.0876763568379317</v>
      </c>
      <c r="BF2053" s="221">
        <f>BE2053/PRODUCT($BG$6:BG2052)</f>
        <v>1.0003893686476404</v>
      </c>
      <c r="BG2053" s="16">
        <f t="shared" si="4511"/>
        <v>1.0003892971168449</v>
      </c>
      <c r="BH2053" s="10">
        <f t="shared" si="4512"/>
        <v>14.20934476483804</v>
      </c>
      <c r="BI2053" s="90"/>
      <c r="BJ2053" s="17">
        <f t="shared" si="4495"/>
        <v>48046</v>
      </c>
      <c r="BK2053" s="16">
        <f t="shared" si="4488"/>
        <v>14.140997641558295</v>
      </c>
      <c r="BL2053" s="10">
        <f ca="1">IFERROR(AVERAGE(INDIRECT("BK"&amp;AC2053-Template!$F$10+1):INDIRECT("BK"&amp;AC2053)),0)</f>
        <v>14.083320027741458</v>
      </c>
      <c r="BM2053" s="35"/>
      <c r="BN2053" s="86"/>
      <c r="BO2053" s="35"/>
      <c r="BP2053" s="35"/>
      <c r="BQ2053" s="35"/>
      <c r="BR2053" s="35"/>
      <c r="BS2053" s="35"/>
      <c r="BT2053" s="35"/>
      <c r="BU2053" s="35"/>
      <c r="BV2053" s="35"/>
      <c r="BW2053" s="35"/>
      <c r="BX2053" s="35"/>
      <c r="BY2053" s="35"/>
      <c r="BZ2053" s="35"/>
      <c r="CA2053" s="35"/>
      <c r="CB2053" s="35"/>
      <c r="CC2053" s="35"/>
      <c r="CD2053" s="35"/>
      <c r="CE2053" s="35"/>
      <c r="CF2053" s="35"/>
      <c r="CG2053" s="35"/>
      <c r="CH2053" s="35"/>
    </row>
    <row r="2054" spans="1:86" ht="15.6" x14ac:dyDescent="0.3">
      <c r="A2054" s="35"/>
      <c r="B2054" s="86"/>
      <c r="C2054" s="35"/>
      <c r="D2054" s="35"/>
      <c r="E2054" s="35"/>
      <c r="F2054" s="35"/>
      <c r="G2054" s="35"/>
      <c r="H2054" s="35"/>
      <c r="I2054" s="35"/>
      <c r="J2054" s="35"/>
      <c r="K2054" s="35"/>
      <c r="L2054" s="35"/>
      <c r="M2054" s="35"/>
      <c r="N2054" s="35"/>
      <c r="O2054" s="35"/>
      <c r="P2054" s="35"/>
      <c r="Q2054" s="35"/>
      <c r="R2054" s="35"/>
      <c r="S2054" s="35"/>
      <c r="T2054" s="17">
        <f t="shared" si="4489"/>
        <v>48070</v>
      </c>
      <c r="U2054" s="216">
        <f t="shared" ref="U2054:U2117" si="4626">WEEKDAY(T2054,2)</f>
        <v>7</v>
      </c>
      <c r="V2054" s="216">
        <f t="shared" si="4489"/>
        <v>2049</v>
      </c>
      <c r="W2054" s="16">
        <f t="shared" si="4496"/>
        <v>5.6136986301369864</v>
      </c>
      <c r="X2054" s="16" t="e">
        <f>IF(Template!$F$7="Linear interpolation",LinInterp($I$5:$I$22,$G$5:$G$22,W2054),CubicSpline($I$5:$I$22,$G$5:$G$22,W2054))</f>
        <v>#VALUE!</v>
      </c>
      <c r="Y2054" s="221" t="e">
        <f t="shared" ref="Y2054:Y2117" si="4627">(1+(X2054/100))^W2054</f>
        <v>#VALUE!</v>
      </c>
      <c r="Z2054" s="221" t="e">
        <f>Y2054/PRODUCT($AA$6:AA2053)</f>
        <v>#VALUE!</v>
      </c>
      <c r="AA2054" s="16" t="e">
        <f t="shared" si="4490"/>
        <v>#VALUE!</v>
      </c>
      <c r="AB2054" s="10" t="e">
        <f t="shared" si="4491"/>
        <v>#VALUE!</v>
      </c>
      <c r="AC2054" s="90">
        <f t="shared" ref="AC2054:AC2117" si="4628">ROW(AD2054)</f>
        <v>2054</v>
      </c>
      <c r="AD2054" s="17">
        <f t="shared" si="4492"/>
        <v>48047</v>
      </c>
      <c r="AE2054" s="16" t="e">
        <f t="shared" ref="AE2054:AE2117" si="4629">IF(R2054&lt;&gt;0,R2054,VLOOKUP(AD2054,$T:$AB,9,FALSE))</f>
        <v>#VALUE!</v>
      </c>
      <c r="AF2054" s="10">
        <f ca="1">IFERROR(AVERAGE(INDIRECT("AE"&amp;AC2054-Template!$F$10+1):INDIRECT("AE"&amp;AC2054)),0)</f>
        <v>0</v>
      </c>
      <c r="AG2054" s="35"/>
      <c r="AH2054" s="86"/>
      <c r="AI2054" s="35"/>
      <c r="AJ2054" s="35"/>
      <c r="AK2054" s="35"/>
      <c r="AL2054" s="35"/>
      <c r="AM2054" s="35"/>
      <c r="AN2054" s="35"/>
      <c r="AO2054" s="35"/>
      <c r="AP2054" s="35"/>
      <c r="AQ2054" s="35"/>
      <c r="AR2054" s="35"/>
      <c r="AS2054" s="35"/>
      <c r="AT2054" s="35"/>
      <c r="AU2054" s="35"/>
      <c r="AV2054" s="35"/>
      <c r="AW2054" s="35"/>
      <c r="AX2054" s="35"/>
      <c r="AY2054" s="35"/>
      <c r="AZ2054" s="17">
        <f t="shared" ref="AZ2054" si="4630">AZ2053+1</f>
        <v>48070</v>
      </c>
      <c r="BA2054" s="216">
        <f t="shared" si="4508"/>
        <v>7</v>
      </c>
      <c r="BB2054" s="216">
        <f t="shared" ref="BB2054" si="4631">BB2053+1</f>
        <v>2049</v>
      </c>
      <c r="BC2054" s="16">
        <f t="shared" si="4510"/>
        <v>5.6136986301369864</v>
      </c>
      <c r="BD2054" s="16">
        <f>IF(Template!$F$7="Linear interpolation",LinInterp($AO$5:$AO$18,$AM$5:$AM$18,BC2054),CubicSpline($AO$5:$AO$18,$AM$5:$AM$18,BC2054))</f>
        <v>14.018031257715458</v>
      </c>
      <c r="BE2054" s="221">
        <f t="shared" si="4589"/>
        <v>2.0884893793841086</v>
      </c>
      <c r="BF2054" s="221">
        <f>BE2054/PRODUCT($BG$6:BG2053)</f>
        <v>1.0003895105085066</v>
      </c>
      <c r="BG2054" s="16">
        <f t="shared" si="4511"/>
        <v>1.0003892971168449</v>
      </c>
      <c r="BH2054" s="10">
        <f t="shared" si="4512"/>
        <v>14.20934476483804</v>
      </c>
      <c r="BI2054" s="90"/>
      <c r="BJ2054" s="17">
        <f t="shared" si="4495"/>
        <v>48047</v>
      </c>
      <c r="BK2054" s="16">
        <f t="shared" ref="BK2054:BK2117" si="4632">IF(AX2054&lt;&gt;0,AX2054,VLOOKUP(BJ2054,$AZ:$BH,9,FALSE))</f>
        <v>14.144550166290792</v>
      </c>
      <c r="BL2054" s="10">
        <f ca="1">IFERROR(AVERAGE(INDIRECT("BK"&amp;AC2054-Template!$F$10+1):INDIRECT("BK"&amp;AC2054)),0)</f>
        <v>14.087466241566514</v>
      </c>
      <c r="BM2054" s="35"/>
      <c r="BN2054" s="86"/>
      <c r="BO2054" s="35"/>
      <c r="BP2054" s="35"/>
      <c r="BQ2054" s="35"/>
      <c r="BR2054" s="35"/>
      <c r="BS2054" s="35"/>
      <c r="BT2054" s="35"/>
      <c r="BU2054" s="35"/>
      <c r="BV2054" s="35"/>
      <c r="BW2054" s="35"/>
      <c r="BX2054" s="35"/>
      <c r="BY2054" s="35"/>
      <c r="BZ2054" s="35"/>
      <c r="CA2054" s="35"/>
      <c r="CB2054" s="35"/>
      <c r="CC2054" s="35"/>
      <c r="CD2054" s="35"/>
      <c r="CE2054" s="35"/>
      <c r="CF2054" s="35"/>
      <c r="CG2054" s="35"/>
      <c r="CH2054" s="35"/>
    </row>
    <row r="2055" spans="1:86" ht="15.6" x14ac:dyDescent="0.3">
      <c r="A2055" s="35"/>
      <c r="B2055" s="86"/>
      <c r="C2055" s="35"/>
      <c r="D2055" s="35"/>
      <c r="E2055" s="35"/>
      <c r="F2055" s="35"/>
      <c r="G2055" s="35"/>
      <c r="H2055" s="35"/>
      <c r="I2055" s="35"/>
      <c r="J2055" s="35"/>
      <c r="K2055" s="35"/>
      <c r="L2055" s="35"/>
      <c r="M2055" s="35"/>
      <c r="N2055" s="35"/>
      <c r="O2055" s="35"/>
      <c r="P2055" s="35"/>
      <c r="Q2055" s="35"/>
      <c r="R2055" s="35"/>
      <c r="S2055" s="35"/>
      <c r="T2055" s="17">
        <f t="shared" ref="T2055:V2118" si="4633">T2054+1</f>
        <v>48071</v>
      </c>
      <c r="U2055" s="216">
        <f t="shared" si="4626"/>
        <v>1</v>
      </c>
      <c r="V2055" s="216">
        <f t="shared" si="4633"/>
        <v>2050</v>
      </c>
      <c r="W2055" s="16">
        <f t="shared" si="4496"/>
        <v>5.6164383561643838</v>
      </c>
      <c r="X2055" s="16" t="e">
        <f>IF(Template!$F$7="Linear interpolation",LinInterp($I$5:$I$22,$G$5:$G$22,W2055),CubicSpline($I$5:$I$22,$G$5:$G$22,W2055))</f>
        <v>#VALUE!</v>
      </c>
      <c r="Y2055" s="221" t="e">
        <f t="shared" si="4627"/>
        <v>#VALUE!</v>
      </c>
      <c r="Z2055" s="221" t="e">
        <f>Y2055/PRODUCT($AA$6:AA2054)</f>
        <v>#VALUE!</v>
      </c>
      <c r="AA2055" s="16" t="e">
        <f t="shared" ref="AA2055:AA2118" si="4634">1+AB2055/365/100</f>
        <v>#VALUE!</v>
      </c>
      <c r="AB2055" s="10" t="e">
        <f t="shared" ref="AB2055:AB2118" si="4635">IF(OR(U2055=6,U2055=7),AB2054,(Z2055-1)*365*100)</f>
        <v>#VALUE!</v>
      </c>
      <c r="AC2055" s="90">
        <f t="shared" si="4628"/>
        <v>2055</v>
      </c>
      <c r="AD2055" s="17">
        <f t="shared" ref="AD2055:AD2118" si="4636">AD2054+1</f>
        <v>48048</v>
      </c>
      <c r="AE2055" s="16" t="e">
        <f t="shared" si="4629"/>
        <v>#VALUE!</v>
      </c>
      <c r="AF2055" s="10">
        <f ca="1">IFERROR(AVERAGE(INDIRECT("AE"&amp;AC2055-Template!$F$10+1):INDIRECT("AE"&amp;AC2055)),0)</f>
        <v>0</v>
      </c>
      <c r="AG2055" s="35"/>
      <c r="AH2055" s="86"/>
      <c r="AI2055" s="35"/>
      <c r="AJ2055" s="35"/>
      <c r="AK2055" s="35"/>
      <c r="AL2055" s="35"/>
      <c r="AM2055" s="35"/>
      <c r="AN2055" s="35"/>
      <c r="AO2055" s="35"/>
      <c r="AP2055" s="35"/>
      <c r="AQ2055" s="35"/>
      <c r="AR2055" s="35"/>
      <c r="AS2055" s="35"/>
      <c r="AT2055" s="35"/>
      <c r="AU2055" s="35"/>
      <c r="AV2055" s="35"/>
      <c r="AW2055" s="35"/>
      <c r="AX2055" s="35"/>
      <c r="AY2055" s="35"/>
      <c r="AZ2055" s="17">
        <f t="shared" ref="AZ2055" si="4637">AZ2054+1</f>
        <v>48071</v>
      </c>
      <c r="BA2055" s="216">
        <f t="shared" si="4508"/>
        <v>1</v>
      </c>
      <c r="BB2055" s="216">
        <f t="shared" ref="BB2055" si="4638">BB2054+1</f>
        <v>2050</v>
      </c>
      <c r="BC2055" s="16">
        <f t="shared" si="4510"/>
        <v>5.6164383561643838</v>
      </c>
      <c r="BD2055" s="16">
        <f>IF(Template!$F$7="Linear interpolation",LinInterp($AO$5:$AO$18,$AM$5:$AM$18,BC2055),CubicSpline($AO$5:$AO$18,$AM$5:$AM$18,BC2055))</f>
        <v>14.018640636123836</v>
      </c>
      <c r="BE2055" s="221">
        <f t="shared" si="4589"/>
        <v>2.0893028629237227</v>
      </c>
      <c r="BF2055" s="221">
        <f>BE2055/PRODUCT($BG$6:BG2054)</f>
        <v>1.0003897214962936</v>
      </c>
      <c r="BG2055" s="16">
        <f t="shared" si="4511"/>
        <v>1.0003897214962936</v>
      </c>
      <c r="BH2055" s="10">
        <f t="shared" si="4512"/>
        <v>14.224834614715354</v>
      </c>
      <c r="BI2055" s="90"/>
      <c r="BJ2055" s="17">
        <f t="shared" ref="BJ2055:BJ2118" si="4639">BJ2054+1</f>
        <v>48048</v>
      </c>
      <c r="BK2055" s="16">
        <f t="shared" si="4632"/>
        <v>14.144550166290792</v>
      </c>
      <c r="BL2055" s="10">
        <f ca="1">IFERROR(AVERAGE(INDIRECT("BK"&amp;AC2055-Template!$F$10+1):INDIRECT("BK"&amp;AC2055)),0)</f>
        <v>14.091454861557194</v>
      </c>
      <c r="BM2055" s="35"/>
      <c r="BN2055" s="86"/>
      <c r="BO2055" s="35"/>
      <c r="BP2055" s="35"/>
      <c r="BQ2055" s="35"/>
      <c r="BR2055" s="35"/>
      <c r="BS2055" s="35"/>
      <c r="BT2055" s="35"/>
      <c r="BU2055" s="35"/>
      <c r="BV2055" s="35"/>
      <c r="BW2055" s="35"/>
      <c r="BX2055" s="35"/>
      <c r="BY2055" s="35"/>
      <c r="BZ2055" s="35"/>
      <c r="CA2055" s="35"/>
      <c r="CB2055" s="35"/>
      <c r="CC2055" s="35"/>
      <c r="CD2055" s="35"/>
      <c r="CE2055" s="35"/>
      <c r="CF2055" s="35"/>
      <c r="CG2055" s="35"/>
      <c r="CH2055" s="35"/>
    </row>
    <row r="2056" spans="1:86" ht="15.6" x14ac:dyDescent="0.3">
      <c r="A2056" s="35"/>
      <c r="B2056" s="86"/>
      <c r="C2056" s="35"/>
      <c r="D2056" s="35"/>
      <c r="E2056" s="35"/>
      <c r="F2056" s="35"/>
      <c r="G2056" s="35"/>
      <c r="H2056" s="35"/>
      <c r="I2056" s="35"/>
      <c r="J2056" s="35"/>
      <c r="K2056" s="35"/>
      <c r="L2056" s="35"/>
      <c r="M2056" s="35"/>
      <c r="N2056" s="35"/>
      <c r="O2056" s="35"/>
      <c r="P2056" s="35"/>
      <c r="Q2056" s="35"/>
      <c r="R2056" s="35"/>
      <c r="S2056" s="35"/>
      <c r="T2056" s="17">
        <f t="shared" si="4633"/>
        <v>48072</v>
      </c>
      <c r="U2056" s="216">
        <f t="shared" si="4626"/>
        <v>2</v>
      </c>
      <c r="V2056" s="216">
        <f t="shared" si="4633"/>
        <v>2051</v>
      </c>
      <c r="W2056" s="16">
        <f t="shared" ref="W2056:W2119" si="4640">YEARFRAC($T$5,T2056,3)</f>
        <v>5.6191780821917812</v>
      </c>
      <c r="X2056" s="16" t="e">
        <f>IF(Template!$F$7="Linear interpolation",LinInterp($I$5:$I$22,$G$5:$G$22,W2056),CubicSpline($I$5:$I$22,$G$5:$G$22,W2056))</f>
        <v>#VALUE!</v>
      </c>
      <c r="Y2056" s="221" t="e">
        <f t="shared" si="4627"/>
        <v>#VALUE!</v>
      </c>
      <c r="Z2056" s="221" t="e">
        <f>Y2056/PRODUCT($AA$6:AA2055)</f>
        <v>#VALUE!</v>
      </c>
      <c r="AA2056" s="16" t="e">
        <f t="shared" si="4634"/>
        <v>#VALUE!</v>
      </c>
      <c r="AB2056" s="10" t="e">
        <f t="shared" si="4635"/>
        <v>#VALUE!</v>
      </c>
      <c r="AC2056" s="90">
        <f t="shared" si="4628"/>
        <v>2056</v>
      </c>
      <c r="AD2056" s="17">
        <f t="shared" si="4636"/>
        <v>48049</v>
      </c>
      <c r="AE2056" s="16" t="e">
        <f t="shared" si="4629"/>
        <v>#VALUE!</v>
      </c>
      <c r="AF2056" s="10">
        <f ca="1">IFERROR(AVERAGE(INDIRECT("AE"&amp;AC2056-Template!$F$10+1):INDIRECT("AE"&amp;AC2056)),0)</f>
        <v>0</v>
      </c>
      <c r="AG2056" s="35"/>
      <c r="AH2056" s="86"/>
      <c r="AI2056" s="35"/>
      <c r="AJ2056" s="35"/>
      <c r="AK2056" s="35"/>
      <c r="AL2056" s="35"/>
      <c r="AM2056" s="35"/>
      <c r="AN2056" s="35"/>
      <c r="AO2056" s="35"/>
      <c r="AP2056" s="35"/>
      <c r="AQ2056" s="35"/>
      <c r="AR2056" s="35"/>
      <c r="AS2056" s="35"/>
      <c r="AT2056" s="35"/>
      <c r="AU2056" s="35"/>
      <c r="AV2056" s="35"/>
      <c r="AW2056" s="35"/>
      <c r="AX2056" s="35"/>
      <c r="AY2056" s="35"/>
      <c r="AZ2056" s="17">
        <f t="shared" ref="AZ2056" si="4641">AZ2055+1</f>
        <v>48072</v>
      </c>
      <c r="BA2056" s="216">
        <f t="shared" si="4508"/>
        <v>2</v>
      </c>
      <c r="BB2056" s="216">
        <f t="shared" ref="BB2056" si="4642">BB2055+1</f>
        <v>2051</v>
      </c>
      <c r="BC2056" s="16">
        <f t="shared" si="4510"/>
        <v>5.6191780821917812</v>
      </c>
      <c r="BD2056" s="16">
        <f>IF(Template!$F$7="Linear interpolation",LinInterp($AO$5:$AO$18,$AM$5:$AM$18,BC2056),CubicSpline($AO$5:$AO$18,$AM$5:$AM$18,BC2056))</f>
        <v>14.0192508012187</v>
      </c>
      <c r="BE2056" s="221">
        <f t="shared" si="4589"/>
        <v>2.0901168052298802</v>
      </c>
      <c r="BF2056" s="221">
        <f>BE2056/PRODUCT($BG$6:BG2055)</f>
        <v>1.0003895760258608</v>
      </c>
      <c r="BG2056" s="16">
        <f t="shared" si="4511"/>
        <v>1.0003895760258608</v>
      </c>
      <c r="BH2056" s="10">
        <f t="shared" si="4512"/>
        <v>14.219524943917762</v>
      </c>
      <c r="BI2056" s="90"/>
      <c r="BJ2056" s="17">
        <f t="shared" si="4639"/>
        <v>48049</v>
      </c>
      <c r="BK2056" s="16">
        <f t="shared" si="4632"/>
        <v>14.144550166290792</v>
      </c>
      <c r="BL2056" s="10">
        <f ca="1">IFERROR(AVERAGE(INDIRECT("BK"&amp;AC2056-Template!$F$10+1):INDIRECT("BK"&amp;AC2056)),0)</f>
        <v>14.09528719691999</v>
      </c>
      <c r="BM2056" s="35"/>
      <c r="BN2056" s="86"/>
      <c r="BO2056" s="35"/>
      <c r="BP2056" s="35"/>
      <c r="BQ2056" s="35"/>
      <c r="BR2056" s="35"/>
      <c r="BS2056" s="35"/>
      <c r="BT2056" s="35"/>
      <c r="BU2056" s="35"/>
      <c r="BV2056" s="35"/>
      <c r="BW2056" s="35"/>
      <c r="BX2056" s="35"/>
      <c r="BY2056" s="35"/>
      <c r="BZ2056" s="35"/>
      <c r="CA2056" s="35"/>
      <c r="CB2056" s="35"/>
      <c r="CC2056" s="35"/>
      <c r="CD2056" s="35"/>
      <c r="CE2056" s="35"/>
      <c r="CF2056" s="35"/>
      <c r="CG2056" s="35"/>
      <c r="CH2056" s="35"/>
    </row>
    <row r="2057" spans="1:86" ht="15.6" x14ac:dyDescent="0.3">
      <c r="A2057" s="35"/>
      <c r="B2057" s="86"/>
      <c r="C2057" s="35"/>
      <c r="D2057" s="35"/>
      <c r="E2057" s="35"/>
      <c r="F2057" s="35"/>
      <c r="G2057" s="35"/>
      <c r="H2057" s="35"/>
      <c r="I2057" s="35"/>
      <c r="J2057" s="35"/>
      <c r="K2057" s="35"/>
      <c r="L2057" s="35"/>
      <c r="M2057" s="35"/>
      <c r="N2057" s="35"/>
      <c r="O2057" s="35"/>
      <c r="P2057" s="35"/>
      <c r="Q2057" s="35"/>
      <c r="R2057" s="35"/>
      <c r="S2057" s="35"/>
      <c r="T2057" s="17">
        <f t="shared" si="4633"/>
        <v>48073</v>
      </c>
      <c r="U2057" s="216">
        <f t="shared" si="4626"/>
        <v>3</v>
      </c>
      <c r="V2057" s="216">
        <f t="shared" si="4633"/>
        <v>2052</v>
      </c>
      <c r="W2057" s="16">
        <f t="shared" si="4640"/>
        <v>5.6219178082191785</v>
      </c>
      <c r="X2057" s="16" t="e">
        <f>IF(Template!$F$7="Linear interpolation",LinInterp($I$5:$I$22,$G$5:$G$22,W2057),CubicSpline($I$5:$I$22,$G$5:$G$22,W2057))</f>
        <v>#VALUE!</v>
      </c>
      <c r="Y2057" s="221" t="e">
        <f t="shared" si="4627"/>
        <v>#VALUE!</v>
      </c>
      <c r="Z2057" s="221" t="e">
        <f>Y2057/PRODUCT($AA$6:AA2056)</f>
        <v>#VALUE!</v>
      </c>
      <c r="AA2057" s="16" t="e">
        <f t="shared" si="4634"/>
        <v>#VALUE!</v>
      </c>
      <c r="AB2057" s="10" t="e">
        <f t="shared" si="4635"/>
        <v>#VALUE!</v>
      </c>
      <c r="AC2057" s="90">
        <f t="shared" si="4628"/>
        <v>2057</v>
      </c>
      <c r="AD2057" s="17">
        <f t="shared" si="4636"/>
        <v>48050</v>
      </c>
      <c r="AE2057" s="16" t="e">
        <f t="shared" si="4629"/>
        <v>#VALUE!</v>
      </c>
      <c r="AF2057" s="10">
        <f ca="1">IFERROR(AVERAGE(INDIRECT("AE"&amp;AC2057-Template!$F$10+1):INDIRECT("AE"&amp;AC2057)),0)</f>
        <v>0</v>
      </c>
      <c r="AG2057" s="35"/>
      <c r="AH2057" s="86"/>
      <c r="AI2057" s="35"/>
      <c r="AJ2057" s="35"/>
      <c r="AK2057" s="35"/>
      <c r="AL2057" s="35"/>
      <c r="AM2057" s="35"/>
      <c r="AN2057" s="35"/>
      <c r="AO2057" s="35"/>
      <c r="AP2057" s="35"/>
      <c r="AQ2057" s="35"/>
      <c r="AR2057" s="35"/>
      <c r="AS2057" s="35"/>
      <c r="AT2057" s="35"/>
      <c r="AU2057" s="35"/>
      <c r="AV2057" s="35"/>
      <c r="AW2057" s="35"/>
      <c r="AX2057" s="35"/>
      <c r="AY2057" s="35"/>
      <c r="AZ2057" s="17">
        <f t="shared" ref="AZ2057" si="4643">AZ2056+1</f>
        <v>48073</v>
      </c>
      <c r="BA2057" s="216">
        <f t="shared" si="4508"/>
        <v>3</v>
      </c>
      <c r="BB2057" s="216">
        <f t="shared" ref="BB2057" si="4644">BB2056+1</f>
        <v>2052</v>
      </c>
      <c r="BC2057" s="16">
        <f t="shared" si="4510"/>
        <v>5.6219178082191785</v>
      </c>
      <c r="BD2057" s="16">
        <f>IF(Template!$F$7="Linear interpolation",LinInterp($AO$5:$AO$18,$AM$5:$AM$18,BC2057),CubicSpline($AO$5:$AO$18,$AM$5:$AM$18,BC2057))</f>
        <v>14.019861727375838</v>
      </c>
      <c r="BE2057" s="221">
        <f t="shared" si="4589"/>
        <v>2.0909312040668686</v>
      </c>
      <c r="BF2057" s="221">
        <f>BE2057/PRODUCT($BG$6:BG2056)</f>
        <v>1.0003896427390808</v>
      </c>
      <c r="BG2057" s="16">
        <f t="shared" si="4511"/>
        <v>1.0003896427390808</v>
      </c>
      <c r="BH2057" s="10">
        <f t="shared" si="4512"/>
        <v>14.221959976449927</v>
      </c>
      <c r="BI2057" s="90"/>
      <c r="BJ2057" s="17">
        <f t="shared" si="4639"/>
        <v>48050</v>
      </c>
      <c r="BK2057" s="16">
        <f t="shared" si="4632"/>
        <v>14.165446209212117</v>
      </c>
      <c r="BL2057" s="10">
        <f ca="1">IFERROR(AVERAGE(INDIRECT("BK"&amp;AC2057-Template!$F$10+1):INDIRECT("BK"&amp;AC2057)),0)</f>
        <v>14.099816067046829</v>
      </c>
      <c r="BM2057" s="35"/>
      <c r="BN2057" s="86"/>
      <c r="BO2057" s="35"/>
      <c r="BP2057" s="35"/>
      <c r="BQ2057" s="35"/>
      <c r="BR2057" s="35"/>
      <c r="BS2057" s="35"/>
      <c r="BT2057" s="35"/>
      <c r="BU2057" s="35"/>
      <c r="BV2057" s="35"/>
      <c r="BW2057" s="35"/>
      <c r="BX2057" s="35"/>
      <c r="BY2057" s="35"/>
      <c r="BZ2057" s="35"/>
      <c r="CA2057" s="35"/>
      <c r="CB2057" s="35"/>
      <c r="CC2057" s="35"/>
      <c r="CD2057" s="35"/>
      <c r="CE2057" s="35"/>
      <c r="CF2057" s="35"/>
      <c r="CG2057" s="35"/>
      <c r="CH2057" s="35"/>
    </row>
    <row r="2058" spans="1:86" ht="15.6" x14ac:dyDescent="0.3">
      <c r="A2058" s="35"/>
      <c r="B2058" s="86"/>
      <c r="C2058" s="35"/>
      <c r="D2058" s="35"/>
      <c r="E2058" s="35"/>
      <c r="F2058" s="35"/>
      <c r="G2058" s="35"/>
      <c r="H2058" s="35"/>
      <c r="I2058" s="35"/>
      <c r="J2058" s="35"/>
      <c r="K2058" s="35"/>
      <c r="L2058" s="35"/>
      <c r="M2058" s="35"/>
      <c r="N2058" s="35"/>
      <c r="O2058" s="35"/>
      <c r="P2058" s="35"/>
      <c r="Q2058" s="35"/>
      <c r="R2058" s="35"/>
      <c r="S2058" s="35"/>
      <c r="T2058" s="17">
        <f t="shared" si="4633"/>
        <v>48074</v>
      </c>
      <c r="U2058" s="216">
        <f t="shared" si="4626"/>
        <v>4</v>
      </c>
      <c r="V2058" s="216">
        <f t="shared" si="4633"/>
        <v>2053</v>
      </c>
      <c r="W2058" s="16">
        <f t="shared" si="4640"/>
        <v>5.624657534246575</v>
      </c>
      <c r="X2058" s="16" t="e">
        <f>IF(Template!$F$7="Linear interpolation",LinInterp($I$5:$I$22,$G$5:$G$22,W2058),CubicSpline($I$5:$I$22,$G$5:$G$22,W2058))</f>
        <v>#VALUE!</v>
      </c>
      <c r="Y2058" s="221" t="e">
        <f t="shared" si="4627"/>
        <v>#VALUE!</v>
      </c>
      <c r="Z2058" s="221" t="e">
        <f>Y2058/PRODUCT($AA$6:AA2057)</f>
        <v>#VALUE!</v>
      </c>
      <c r="AA2058" s="16" t="e">
        <f t="shared" si="4634"/>
        <v>#VALUE!</v>
      </c>
      <c r="AB2058" s="10" t="e">
        <f t="shared" si="4635"/>
        <v>#VALUE!</v>
      </c>
      <c r="AC2058" s="90">
        <f t="shared" si="4628"/>
        <v>2058</v>
      </c>
      <c r="AD2058" s="17">
        <f t="shared" si="4636"/>
        <v>48051</v>
      </c>
      <c r="AE2058" s="16" t="e">
        <f t="shared" si="4629"/>
        <v>#VALUE!</v>
      </c>
      <c r="AF2058" s="10">
        <f ca="1">IFERROR(AVERAGE(INDIRECT("AE"&amp;AC2058-Template!$F$10+1):INDIRECT("AE"&amp;AC2058)),0)</f>
        <v>0</v>
      </c>
      <c r="AG2058" s="35"/>
      <c r="AH2058" s="86"/>
      <c r="AI2058" s="35"/>
      <c r="AJ2058" s="35"/>
      <c r="AK2058" s="35"/>
      <c r="AL2058" s="35"/>
      <c r="AM2058" s="35"/>
      <c r="AN2058" s="35"/>
      <c r="AO2058" s="35"/>
      <c r="AP2058" s="35"/>
      <c r="AQ2058" s="35"/>
      <c r="AR2058" s="35"/>
      <c r="AS2058" s="35"/>
      <c r="AT2058" s="35"/>
      <c r="AU2058" s="35"/>
      <c r="AV2058" s="35"/>
      <c r="AW2058" s="35"/>
      <c r="AX2058" s="35"/>
      <c r="AY2058" s="35"/>
      <c r="AZ2058" s="17">
        <f t="shared" ref="AZ2058" si="4645">AZ2057+1</f>
        <v>48074</v>
      </c>
      <c r="BA2058" s="216">
        <f t="shared" si="4508"/>
        <v>4</v>
      </c>
      <c r="BB2058" s="216">
        <f t="shared" ref="BB2058" si="4646">BB2057+1</f>
        <v>2053</v>
      </c>
      <c r="BC2058" s="16">
        <f t="shared" si="4510"/>
        <v>5.624657534246575</v>
      </c>
      <c r="BD2058" s="16">
        <f>IF(Template!$F$7="Linear interpolation",LinInterp($AO$5:$AO$18,$AM$5:$AM$18,BC2058),CubicSpline($AO$5:$AO$18,$AM$5:$AM$18,BC2058))</f>
        <v>14.020473388971036</v>
      </c>
      <c r="BE2058" s="221">
        <f t="shared" si="4589"/>
        <v>2.0917460571901514</v>
      </c>
      <c r="BF2058" s="221">
        <f>BE2058/PRODUCT($BG$6:BG2057)</f>
        <v>1.0003897082418101</v>
      </c>
      <c r="BG2058" s="16">
        <f t="shared" si="4511"/>
        <v>1.0003897082418101</v>
      </c>
      <c r="BH2058" s="10">
        <f t="shared" si="4512"/>
        <v>14.224350826067212</v>
      </c>
      <c r="BI2058" s="90"/>
      <c r="BJ2058" s="17">
        <f t="shared" si="4639"/>
        <v>48051</v>
      </c>
      <c r="BK2058" s="16">
        <f t="shared" si="4632"/>
        <v>14.15834071002131</v>
      </c>
      <c r="BL2058" s="10">
        <f ca="1">IFERROR(AVERAGE(INDIRECT("BK"&amp;AC2058-Template!$F$10+1):INDIRECT("BK"&amp;AC2058)),0)</f>
        <v>14.104108087200643</v>
      </c>
      <c r="BM2058" s="35"/>
      <c r="BN2058" s="86"/>
      <c r="BO2058" s="35"/>
      <c r="BP2058" s="35"/>
      <c r="BQ2058" s="35"/>
      <c r="BR2058" s="35"/>
      <c r="BS2058" s="35"/>
      <c r="BT2058" s="35"/>
      <c r="BU2058" s="35"/>
      <c r="BV2058" s="35"/>
      <c r="BW2058" s="35"/>
      <c r="BX2058" s="35"/>
      <c r="BY2058" s="35"/>
      <c r="BZ2058" s="35"/>
      <c r="CA2058" s="35"/>
      <c r="CB2058" s="35"/>
      <c r="CC2058" s="35"/>
      <c r="CD2058" s="35"/>
      <c r="CE2058" s="35"/>
      <c r="CF2058" s="35"/>
      <c r="CG2058" s="35"/>
      <c r="CH2058" s="35"/>
    </row>
    <row r="2059" spans="1:86" ht="15.6" x14ac:dyDescent="0.3">
      <c r="A2059" s="35"/>
      <c r="B2059" s="86"/>
      <c r="C2059" s="35"/>
      <c r="D2059" s="35"/>
      <c r="E2059" s="35"/>
      <c r="F2059" s="35"/>
      <c r="G2059" s="35"/>
      <c r="H2059" s="35"/>
      <c r="I2059" s="35"/>
      <c r="J2059" s="35"/>
      <c r="K2059" s="35"/>
      <c r="L2059" s="35"/>
      <c r="M2059" s="35"/>
      <c r="N2059" s="35"/>
      <c r="O2059" s="35"/>
      <c r="P2059" s="35"/>
      <c r="Q2059" s="35"/>
      <c r="R2059" s="35"/>
      <c r="S2059" s="35"/>
      <c r="T2059" s="17">
        <f t="shared" si="4633"/>
        <v>48075</v>
      </c>
      <c r="U2059" s="216">
        <f t="shared" si="4626"/>
        <v>5</v>
      </c>
      <c r="V2059" s="216">
        <f t="shared" si="4633"/>
        <v>2054</v>
      </c>
      <c r="W2059" s="16">
        <f t="shared" si="4640"/>
        <v>5.6273972602739724</v>
      </c>
      <c r="X2059" s="16" t="e">
        <f>IF(Template!$F$7="Linear interpolation",LinInterp($I$5:$I$22,$G$5:$G$22,W2059),CubicSpline($I$5:$I$22,$G$5:$G$22,W2059))</f>
        <v>#VALUE!</v>
      </c>
      <c r="Y2059" s="221" t="e">
        <f t="shared" si="4627"/>
        <v>#VALUE!</v>
      </c>
      <c r="Z2059" s="221" t="e">
        <f>Y2059/PRODUCT($AA$6:AA2058)</f>
        <v>#VALUE!</v>
      </c>
      <c r="AA2059" s="16" t="e">
        <f t="shared" si="4634"/>
        <v>#VALUE!</v>
      </c>
      <c r="AB2059" s="10" t="e">
        <f t="shared" si="4635"/>
        <v>#VALUE!</v>
      </c>
      <c r="AC2059" s="90">
        <f t="shared" si="4628"/>
        <v>2059</v>
      </c>
      <c r="AD2059" s="17">
        <f t="shared" si="4636"/>
        <v>48052</v>
      </c>
      <c r="AE2059" s="16" t="e">
        <f t="shared" si="4629"/>
        <v>#VALUE!</v>
      </c>
      <c r="AF2059" s="10">
        <f ca="1">IFERROR(AVERAGE(INDIRECT("AE"&amp;AC2059-Template!$F$10+1):INDIRECT("AE"&amp;AC2059)),0)</f>
        <v>0</v>
      </c>
      <c r="AG2059" s="35"/>
      <c r="AH2059" s="86"/>
      <c r="AI2059" s="35"/>
      <c r="AJ2059" s="35"/>
      <c r="AK2059" s="35"/>
      <c r="AL2059" s="35"/>
      <c r="AM2059" s="35"/>
      <c r="AN2059" s="35"/>
      <c r="AO2059" s="35"/>
      <c r="AP2059" s="35"/>
      <c r="AQ2059" s="35"/>
      <c r="AR2059" s="35"/>
      <c r="AS2059" s="35"/>
      <c r="AT2059" s="35"/>
      <c r="AU2059" s="35"/>
      <c r="AV2059" s="35"/>
      <c r="AW2059" s="35"/>
      <c r="AX2059" s="35"/>
      <c r="AY2059" s="35"/>
      <c r="AZ2059" s="17">
        <f t="shared" ref="AZ2059" si="4647">AZ2058+1</f>
        <v>48075</v>
      </c>
      <c r="BA2059" s="216">
        <f t="shared" si="4508"/>
        <v>5</v>
      </c>
      <c r="BB2059" s="216">
        <f t="shared" ref="BB2059" si="4648">BB2058+1</f>
        <v>2054</v>
      </c>
      <c r="BC2059" s="16">
        <f t="shared" si="4510"/>
        <v>5.6273972602739724</v>
      </c>
      <c r="BD2059" s="16">
        <f>IF(Template!$F$7="Linear interpolation",LinInterp($AO$5:$AO$18,$AM$5:$AM$18,BC2059),CubicSpline($AO$5:$AO$18,$AM$5:$AM$18,BC2059))</f>
        <v>14.021085760380084</v>
      </c>
      <c r="BE2059" s="221">
        <f t="shared" si="4589"/>
        <v>2.092561362346347</v>
      </c>
      <c r="BF2059" s="221">
        <f>BE2059/PRODUCT($BG$6:BG2058)</f>
        <v>1.0003897725316098</v>
      </c>
      <c r="BG2059" s="16">
        <f t="shared" si="4511"/>
        <v>1.0003897725316098</v>
      </c>
      <c r="BH2059" s="10">
        <f t="shared" si="4512"/>
        <v>14.226697403756482</v>
      </c>
      <c r="BI2059" s="90"/>
      <c r="BJ2059" s="17">
        <f t="shared" si="4639"/>
        <v>48052</v>
      </c>
      <c r="BK2059" s="16">
        <f t="shared" si="4632"/>
        <v>14.161683011221227</v>
      </c>
      <c r="BL2059" s="10">
        <f ca="1">IFERROR(AVERAGE(INDIRECT("BK"&amp;AC2059-Template!$F$10+1):INDIRECT("BK"&amp;AC2059)),0)</f>
        <v>14.107586946203764</v>
      </c>
      <c r="BM2059" s="35"/>
      <c r="BN2059" s="86"/>
      <c r="BO2059" s="35"/>
      <c r="BP2059" s="35"/>
      <c r="BQ2059" s="35"/>
      <c r="BR2059" s="35"/>
      <c r="BS2059" s="35"/>
      <c r="BT2059" s="35"/>
      <c r="BU2059" s="35"/>
      <c r="BV2059" s="35"/>
      <c r="BW2059" s="35"/>
      <c r="BX2059" s="35"/>
      <c r="BY2059" s="35"/>
      <c r="BZ2059" s="35"/>
      <c r="CA2059" s="35"/>
      <c r="CB2059" s="35"/>
      <c r="CC2059" s="35"/>
      <c r="CD2059" s="35"/>
      <c r="CE2059" s="35"/>
      <c r="CF2059" s="35"/>
      <c r="CG2059" s="35"/>
      <c r="CH2059" s="35"/>
    </row>
    <row r="2060" spans="1:86" ht="15.6" x14ac:dyDescent="0.3">
      <c r="A2060" s="35"/>
      <c r="B2060" s="86"/>
      <c r="C2060" s="35"/>
      <c r="D2060" s="35"/>
      <c r="E2060" s="35"/>
      <c r="F2060" s="35"/>
      <c r="G2060" s="35"/>
      <c r="H2060" s="35"/>
      <c r="I2060" s="35"/>
      <c r="J2060" s="35"/>
      <c r="K2060" s="35"/>
      <c r="L2060" s="35"/>
      <c r="M2060" s="35"/>
      <c r="N2060" s="35"/>
      <c r="O2060" s="35"/>
      <c r="P2060" s="35"/>
      <c r="Q2060" s="35"/>
      <c r="R2060" s="35"/>
      <c r="S2060" s="35"/>
      <c r="T2060" s="17">
        <f t="shared" si="4633"/>
        <v>48076</v>
      </c>
      <c r="U2060" s="216">
        <f t="shared" si="4626"/>
        <v>6</v>
      </c>
      <c r="V2060" s="216">
        <f t="shared" si="4633"/>
        <v>2055</v>
      </c>
      <c r="W2060" s="16">
        <f t="shared" si="4640"/>
        <v>5.6301369863013697</v>
      </c>
      <c r="X2060" s="16" t="e">
        <f>IF(Template!$F$7="Linear interpolation",LinInterp($I$5:$I$22,$G$5:$G$22,W2060),CubicSpline($I$5:$I$22,$G$5:$G$22,W2060))</f>
        <v>#VALUE!</v>
      </c>
      <c r="Y2060" s="221" t="e">
        <f t="shared" si="4627"/>
        <v>#VALUE!</v>
      </c>
      <c r="Z2060" s="221" t="e">
        <f>Y2060/PRODUCT($AA$6:AA2059)</f>
        <v>#VALUE!</v>
      </c>
      <c r="AA2060" s="16" t="e">
        <f t="shared" si="4634"/>
        <v>#VALUE!</v>
      </c>
      <c r="AB2060" s="10" t="e">
        <f t="shared" si="4635"/>
        <v>#VALUE!</v>
      </c>
      <c r="AC2060" s="90">
        <f t="shared" si="4628"/>
        <v>2060</v>
      </c>
      <c r="AD2060" s="17">
        <f t="shared" si="4636"/>
        <v>48053</v>
      </c>
      <c r="AE2060" s="16" t="e">
        <f t="shared" si="4629"/>
        <v>#VALUE!</v>
      </c>
      <c r="AF2060" s="10">
        <f ca="1">IFERROR(AVERAGE(INDIRECT("AE"&amp;AC2060-Template!$F$10+1):INDIRECT("AE"&amp;AC2060)),0)</f>
        <v>0</v>
      </c>
      <c r="AG2060" s="35"/>
      <c r="AH2060" s="86"/>
      <c r="AI2060" s="35"/>
      <c r="AJ2060" s="35"/>
      <c r="AK2060" s="35"/>
      <c r="AL2060" s="35"/>
      <c r="AM2060" s="35"/>
      <c r="AN2060" s="35"/>
      <c r="AO2060" s="35"/>
      <c r="AP2060" s="35"/>
      <c r="AQ2060" s="35"/>
      <c r="AR2060" s="35"/>
      <c r="AS2060" s="35"/>
      <c r="AT2060" s="35"/>
      <c r="AU2060" s="35"/>
      <c r="AV2060" s="35"/>
      <c r="AW2060" s="35"/>
      <c r="AX2060" s="35"/>
      <c r="AY2060" s="35"/>
      <c r="AZ2060" s="17">
        <f t="shared" ref="AZ2060" si="4649">AZ2059+1</f>
        <v>48076</v>
      </c>
      <c r="BA2060" s="216">
        <f t="shared" si="4508"/>
        <v>6</v>
      </c>
      <c r="BB2060" s="216">
        <f t="shared" ref="BB2060" si="4650">BB2059+1</f>
        <v>2055</v>
      </c>
      <c r="BC2060" s="16">
        <f t="shared" si="4510"/>
        <v>5.6301369863013697</v>
      </c>
      <c r="BD2060" s="16">
        <f>IF(Template!$F$7="Linear interpolation",LinInterp($AO$5:$AO$18,$AM$5:$AM$18,BC2060),CubicSpline($AO$5:$AO$18,$AM$5:$AM$18,BC2060))</f>
        <v>14.021698815978764</v>
      </c>
      <c r="BE2060" s="221">
        <f t="shared" si="4589"/>
        <v>2.0933771172732145</v>
      </c>
      <c r="BF2060" s="221">
        <f>BE2060/PRODUCT($BG$6:BG2059)</f>
        <v>1.0003898356060406</v>
      </c>
      <c r="BG2060" s="16">
        <f t="shared" si="4511"/>
        <v>1.0003897725316098</v>
      </c>
      <c r="BH2060" s="10">
        <f t="shared" si="4512"/>
        <v>14.226697403756482</v>
      </c>
      <c r="BI2060" s="90"/>
      <c r="BJ2060" s="17">
        <f t="shared" si="4639"/>
        <v>48053</v>
      </c>
      <c r="BK2060" s="16">
        <f t="shared" si="4632"/>
        <v>14.164983000265142</v>
      </c>
      <c r="BL2060" s="10">
        <f ca="1">IFERROR(AVERAGE(INDIRECT("BK"&amp;AC2060-Template!$F$10+1):INDIRECT("BK"&amp;AC2060)),0)</f>
        <v>14.111488389215282</v>
      </c>
      <c r="BM2060" s="35"/>
      <c r="BN2060" s="86"/>
      <c r="BO2060" s="35"/>
      <c r="BP2060" s="35"/>
      <c r="BQ2060" s="35"/>
      <c r="BR2060" s="35"/>
      <c r="BS2060" s="35"/>
      <c r="BT2060" s="35"/>
      <c r="BU2060" s="35"/>
      <c r="BV2060" s="35"/>
      <c r="BW2060" s="35"/>
      <c r="BX2060" s="35"/>
      <c r="BY2060" s="35"/>
      <c r="BZ2060" s="35"/>
      <c r="CA2060" s="35"/>
      <c r="CB2060" s="35"/>
      <c r="CC2060" s="35"/>
      <c r="CD2060" s="35"/>
      <c r="CE2060" s="35"/>
      <c r="CF2060" s="35"/>
      <c r="CG2060" s="35"/>
      <c r="CH2060" s="35"/>
    </row>
    <row r="2061" spans="1:86" ht="15.6" x14ac:dyDescent="0.3">
      <c r="A2061" s="35"/>
      <c r="B2061" s="86"/>
      <c r="C2061" s="35"/>
      <c r="D2061" s="35"/>
      <c r="E2061" s="35"/>
      <c r="F2061" s="35"/>
      <c r="G2061" s="35"/>
      <c r="H2061" s="35"/>
      <c r="I2061" s="35"/>
      <c r="J2061" s="35"/>
      <c r="K2061" s="35"/>
      <c r="L2061" s="35"/>
      <c r="M2061" s="35"/>
      <c r="N2061" s="35"/>
      <c r="O2061" s="35"/>
      <c r="P2061" s="35"/>
      <c r="Q2061" s="35"/>
      <c r="R2061" s="35"/>
      <c r="S2061" s="35"/>
      <c r="T2061" s="17">
        <f t="shared" si="4633"/>
        <v>48077</v>
      </c>
      <c r="U2061" s="216">
        <f t="shared" si="4626"/>
        <v>7</v>
      </c>
      <c r="V2061" s="216">
        <f t="shared" si="4633"/>
        <v>2056</v>
      </c>
      <c r="W2061" s="16">
        <f t="shared" si="4640"/>
        <v>5.6328767123287671</v>
      </c>
      <c r="X2061" s="16" t="e">
        <f>IF(Template!$F$7="Linear interpolation",LinInterp($I$5:$I$22,$G$5:$G$22,W2061),CubicSpline($I$5:$I$22,$G$5:$G$22,W2061))</f>
        <v>#VALUE!</v>
      </c>
      <c r="Y2061" s="221" t="e">
        <f t="shared" si="4627"/>
        <v>#VALUE!</v>
      </c>
      <c r="Z2061" s="221" t="e">
        <f>Y2061/PRODUCT($AA$6:AA2060)</f>
        <v>#VALUE!</v>
      </c>
      <c r="AA2061" s="16" t="e">
        <f t="shared" si="4634"/>
        <v>#VALUE!</v>
      </c>
      <c r="AB2061" s="10" t="e">
        <f t="shared" si="4635"/>
        <v>#VALUE!</v>
      </c>
      <c r="AC2061" s="90">
        <f t="shared" si="4628"/>
        <v>2061</v>
      </c>
      <c r="AD2061" s="17">
        <f t="shared" si="4636"/>
        <v>48054</v>
      </c>
      <c r="AE2061" s="16" t="e">
        <f t="shared" si="4629"/>
        <v>#VALUE!</v>
      </c>
      <c r="AF2061" s="10">
        <f ca="1">IFERROR(AVERAGE(INDIRECT("AE"&amp;AC2061-Template!$F$10+1):INDIRECT("AE"&amp;AC2061)),0)</f>
        <v>0</v>
      </c>
      <c r="AG2061" s="35"/>
      <c r="AH2061" s="86"/>
      <c r="AI2061" s="35"/>
      <c r="AJ2061" s="35"/>
      <c r="AK2061" s="35"/>
      <c r="AL2061" s="35"/>
      <c r="AM2061" s="35"/>
      <c r="AN2061" s="35"/>
      <c r="AO2061" s="35"/>
      <c r="AP2061" s="35"/>
      <c r="AQ2061" s="35"/>
      <c r="AR2061" s="35"/>
      <c r="AS2061" s="35"/>
      <c r="AT2061" s="35"/>
      <c r="AU2061" s="35"/>
      <c r="AV2061" s="35"/>
      <c r="AW2061" s="35"/>
      <c r="AX2061" s="35"/>
      <c r="AY2061" s="35"/>
      <c r="AZ2061" s="17">
        <f t="shared" ref="AZ2061" si="4651">AZ2060+1</f>
        <v>48077</v>
      </c>
      <c r="BA2061" s="216">
        <f t="shared" ref="BA2061:BA2124" si="4652">WEEKDAY(AZ2061,2)</f>
        <v>7</v>
      </c>
      <c r="BB2061" s="216">
        <f t="shared" ref="BB2061" si="4653">BB2060+1</f>
        <v>2056</v>
      </c>
      <c r="BC2061" s="16">
        <f t="shared" ref="BC2061:BC2124" si="4654">YEARFRAC($T$5,AZ2061,3)</f>
        <v>5.6328767123287671</v>
      </c>
      <c r="BD2061" s="16">
        <f>IF(Template!$F$7="Linear interpolation",LinInterp($AO$5:$AO$18,$AM$5:$AM$18,BC2061),CubicSpline($AO$5:$AO$18,$AM$5:$AM$18,BC2061))</f>
        <v>14.022312530142866</v>
      </c>
      <c r="BE2061" s="221">
        <f t="shared" si="4589"/>
        <v>2.0941933196996358</v>
      </c>
      <c r="BF2061" s="221">
        <f>BE2061/PRODUCT($BG$6:BG2060)</f>
        <v>1.0003899605371016</v>
      </c>
      <c r="BG2061" s="16">
        <f t="shared" ref="BG2061:BG2124" si="4655">1+BH2061/365/100</f>
        <v>1.0003897725316098</v>
      </c>
      <c r="BH2061" s="10">
        <f t="shared" ref="BH2061:BH2124" si="4656">IF(OR(BA2061=6,BA2061=7),BH2060,(BF2061-1)*365*100)</f>
        <v>14.226697403756482</v>
      </c>
      <c r="BI2061" s="90"/>
      <c r="BJ2061" s="17">
        <f t="shared" si="4639"/>
        <v>48054</v>
      </c>
      <c r="BK2061" s="16">
        <f t="shared" si="4632"/>
        <v>14.168240587880575</v>
      </c>
      <c r="BL2061" s="10">
        <f ca="1">IFERROR(AVERAGE(INDIRECT("BK"&amp;AC2061-Template!$F$10+1):INDIRECT("BK"&amp;AC2061)),0)</f>
        <v>14.115348724603047</v>
      </c>
      <c r="BM2061" s="35"/>
      <c r="BN2061" s="86"/>
      <c r="BO2061" s="35"/>
      <c r="BP2061" s="35"/>
      <c r="BQ2061" s="35"/>
      <c r="BR2061" s="35"/>
      <c r="BS2061" s="35"/>
      <c r="BT2061" s="35"/>
      <c r="BU2061" s="35"/>
      <c r="BV2061" s="35"/>
      <c r="BW2061" s="35"/>
      <c r="BX2061" s="35"/>
      <c r="BY2061" s="35"/>
      <c r="BZ2061" s="35"/>
      <c r="CA2061" s="35"/>
      <c r="CB2061" s="35"/>
      <c r="CC2061" s="35"/>
      <c r="CD2061" s="35"/>
      <c r="CE2061" s="35"/>
      <c r="CF2061" s="35"/>
      <c r="CG2061" s="35"/>
      <c r="CH2061" s="35"/>
    </row>
    <row r="2062" spans="1:86" ht="15.6" x14ac:dyDescent="0.3">
      <c r="A2062" s="35"/>
      <c r="B2062" s="86"/>
      <c r="C2062" s="35"/>
      <c r="D2062" s="35"/>
      <c r="E2062" s="35"/>
      <c r="F2062" s="35"/>
      <c r="G2062" s="35"/>
      <c r="H2062" s="35"/>
      <c r="I2062" s="35"/>
      <c r="J2062" s="35"/>
      <c r="K2062" s="35"/>
      <c r="L2062" s="35"/>
      <c r="M2062" s="35"/>
      <c r="N2062" s="35"/>
      <c r="O2062" s="35"/>
      <c r="P2062" s="35"/>
      <c r="Q2062" s="35"/>
      <c r="R2062" s="35"/>
      <c r="S2062" s="35"/>
      <c r="T2062" s="17">
        <f t="shared" si="4633"/>
        <v>48078</v>
      </c>
      <c r="U2062" s="216">
        <f t="shared" si="4626"/>
        <v>1</v>
      </c>
      <c r="V2062" s="216">
        <f t="shared" si="4633"/>
        <v>2057</v>
      </c>
      <c r="W2062" s="16">
        <f t="shared" si="4640"/>
        <v>5.6356164383561644</v>
      </c>
      <c r="X2062" s="16" t="e">
        <f>IF(Template!$F$7="Linear interpolation",LinInterp($I$5:$I$22,$G$5:$G$22,W2062),CubicSpline($I$5:$I$22,$G$5:$G$22,W2062))</f>
        <v>#VALUE!</v>
      </c>
      <c r="Y2062" s="221" t="e">
        <f t="shared" si="4627"/>
        <v>#VALUE!</v>
      </c>
      <c r="Z2062" s="221" t="e">
        <f>Y2062/PRODUCT($AA$6:AA2061)</f>
        <v>#VALUE!</v>
      </c>
      <c r="AA2062" s="16" t="e">
        <f t="shared" si="4634"/>
        <v>#VALUE!</v>
      </c>
      <c r="AB2062" s="10" t="e">
        <f t="shared" si="4635"/>
        <v>#VALUE!</v>
      </c>
      <c r="AC2062" s="90">
        <f t="shared" si="4628"/>
        <v>2062</v>
      </c>
      <c r="AD2062" s="17">
        <f t="shared" si="4636"/>
        <v>48055</v>
      </c>
      <c r="AE2062" s="16" t="e">
        <f t="shared" si="4629"/>
        <v>#VALUE!</v>
      </c>
      <c r="AF2062" s="10">
        <f ca="1">IFERROR(AVERAGE(INDIRECT("AE"&amp;AC2062-Template!$F$10+1):INDIRECT("AE"&amp;AC2062)),0)</f>
        <v>0</v>
      </c>
      <c r="AG2062" s="35"/>
      <c r="AH2062" s="86"/>
      <c r="AI2062" s="35"/>
      <c r="AJ2062" s="35"/>
      <c r="AK2062" s="35"/>
      <c r="AL2062" s="35"/>
      <c r="AM2062" s="35"/>
      <c r="AN2062" s="35"/>
      <c r="AO2062" s="35"/>
      <c r="AP2062" s="35"/>
      <c r="AQ2062" s="35"/>
      <c r="AR2062" s="35"/>
      <c r="AS2062" s="35"/>
      <c r="AT2062" s="35"/>
      <c r="AU2062" s="35"/>
      <c r="AV2062" s="35"/>
      <c r="AW2062" s="35"/>
      <c r="AX2062" s="35"/>
      <c r="AY2062" s="35"/>
      <c r="AZ2062" s="17">
        <f t="shared" ref="AZ2062" si="4657">AZ2061+1</f>
        <v>48078</v>
      </c>
      <c r="BA2062" s="216">
        <f t="shared" si="4652"/>
        <v>1</v>
      </c>
      <c r="BB2062" s="216">
        <f t="shared" ref="BB2062" si="4658">BB2061+1</f>
        <v>2057</v>
      </c>
      <c r="BC2062" s="16">
        <f t="shared" si="4654"/>
        <v>5.6356164383561644</v>
      </c>
      <c r="BD2062" s="16">
        <f>IF(Template!$F$7="Linear interpolation",LinInterp($AO$5:$AO$18,$AM$5:$AM$18,BC2062),CubicSpline($AO$5:$AO$18,$AM$5:$AM$18,BC2062))</f>
        <v>14.022926877248176</v>
      </c>
      <c r="BE2062" s="221">
        <f t="shared" si="4589"/>
        <v>2.0950099673456131</v>
      </c>
      <c r="BF2062" s="221">
        <f>BE2062/PRODUCT($BG$6:BG2061)</f>
        <v>1.000390146104569</v>
      </c>
      <c r="BG2062" s="16">
        <f t="shared" si="4655"/>
        <v>1.000390146104569</v>
      </c>
      <c r="BH2062" s="10">
        <f t="shared" si="4656"/>
        <v>14.240332816768507</v>
      </c>
      <c r="BI2062" s="90"/>
      <c r="BJ2062" s="17">
        <f t="shared" si="4639"/>
        <v>48055</v>
      </c>
      <c r="BK2062" s="16">
        <f t="shared" si="4632"/>
        <v>14.168240587880575</v>
      </c>
      <c r="BL2062" s="10">
        <f ca="1">IFERROR(AVERAGE(INDIRECT("BK"&amp;AC2062-Template!$F$10+1):INDIRECT("BK"&amp;AC2062)),0)</f>
        <v>14.119060693204997</v>
      </c>
      <c r="BM2062" s="35"/>
      <c r="BN2062" s="86"/>
      <c r="BO2062" s="35"/>
      <c r="BP2062" s="35"/>
      <c r="BQ2062" s="35"/>
      <c r="BR2062" s="35"/>
      <c r="BS2062" s="35"/>
      <c r="BT2062" s="35"/>
      <c r="BU2062" s="35"/>
      <c r="BV2062" s="35"/>
      <c r="BW2062" s="35"/>
      <c r="BX2062" s="35"/>
      <c r="BY2062" s="35"/>
      <c r="BZ2062" s="35"/>
      <c r="CA2062" s="35"/>
      <c r="CB2062" s="35"/>
      <c r="CC2062" s="35"/>
      <c r="CD2062" s="35"/>
      <c r="CE2062" s="35"/>
      <c r="CF2062" s="35"/>
      <c r="CG2062" s="35"/>
      <c r="CH2062" s="35"/>
    </row>
    <row r="2063" spans="1:86" ht="15.6" x14ac:dyDescent="0.3">
      <c r="A2063" s="35"/>
      <c r="B2063" s="86"/>
      <c r="C2063" s="35"/>
      <c r="D2063" s="35"/>
      <c r="E2063" s="35"/>
      <c r="F2063" s="35"/>
      <c r="G2063" s="35"/>
      <c r="H2063" s="35"/>
      <c r="I2063" s="35"/>
      <c r="J2063" s="35"/>
      <c r="K2063" s="35"/>
      <c r="L2063" s="35"/>
      <c r="M2063" s="35"/>
      <c r="N2063" s="35"/>
      <c r="O2063" s="35"/>
      <c r="P2063" s="35"/>
      <c r="Q2063" s="35"/>
      <c r="R2063" s="35"/>
      <c r="S2063" s="35"/>
      <c r="T2063" s="17">
        <f t="shared" si="4633"/>
        <v>48079</v>
      </c>
      <c r="U2063" s="216">
        <f t="shared" si="4626"/>
        <v>2</v>
      </c>
      <c r="V2063" s="216">
        <f t="shared" si="4633"/>
        <v>2058</v>
      </c>
      <c r="W2063" s="16">
        <f t="shared" si="4640"/>
        <v>5.6383561643835618</v>
      </c>
      <c r="X2063" s="16" t="e">
        <f>IF(Template!$F$7="Linear interpolation",LinInterp($I$5:$I$22,$G$5:$G$22,W2063),CubicSpline($I$5:$I$22,$G$5:$G$22,W2063))</f>
        <v>#VALUE!</v>
      </c>
      <c r="Y2063" s="221" t="e">
        <f t="shared" si="4627"/>
        <v>#VALUE!</v>
      </c>
      <c r="Z2063" s="221" t="e">
        <f>Y2063/PRODUCT($AA$6:AA2062)</f>
        <v>#VALUE!</v>
      </c>
      <c r="AA2063" s="16" t="e">
        <f t="shared" si="4634"/>
        <v>#VALUE!</v>
      </c>
      <c r="AB2063" s="10" t="e">
        <f t="shared" si="4635"/>
        <v>#VALUE!</v>
      </c>
      <c r="AC2063" s="90">
        <f t="shared" si="4628"/>
        <v>2063</v>
      </c>
      <c r="AD2063" s="17">
        <f t="shared" si="4636"/>
        <v>48056</v>
      </c>
      <c r="AE2063" s="16" t="e">
        <f t="shared" si="4629"/>
        <v>#VALUE!</v>
      </c>
      <c r="AF2063" s="10">
        <f ca="1">IFERROR(AVERAGE(INDIRECT("AE"&amp;AC2063-Template!$F$10+1):INDIRECT("AE"&amp;AC2063)),0)</f>
        <v>0</v>
      </c>
      <c r="AG2063" s="35"/>
      <c r="AH2063" s="86"/>
      <c r="AI2063" s="35"/>
      <c r="AJ2063" s="35"/>
      <c r="AK2063" s="35"/>
      <c r="AL2063" s="35"/>
      <c r="AM2063" s="35"/>
      <c r="AN2063" s="35"/>
      <c r="AO2063" s="35"/>
      <c r="AP2063" s="35"/>
      <c r="AQ2063" s="35"/>
      <c r="AR2063" s="35"/>
      <c r="AS2063" s="35"/>
      <c r="AT2063" s="35"/>
      <c r="AU2063" s="35"/>
      <c r="AV2063" s="35"/>
      <c r="AW2063" s="35"/>
      <c r="AX2063" s="35"/>
      <c r="AY2063" s="35"/>
      <c r="AZ2063" s="17">
        <f t="shared" ref="AZ2063" si="4659">AZ2062+1</f>
        <v>48079</v>
      </c>
      <c r="BA2063" s="216">
        <f t="shared" si="4652"/>
        <v>2</v>
      </c>
      <c r="BB2063" s="216">
        <f t="shared" ref="BB2063" si="4660">BB2062+1</f>
        <v>2058</v>
      </c>
      <c r="BC2063" s="16">
        <f t="shared" si="4654"/>
        <v>5.6383561643835618</v>
      </c>
      <c r="BD2063" s="16">
        <f>IF(Template!$F$7="Linear interpolation",LinInterp($AO$5:$AO$18,$AM$5:$AM$18,BC2063),CubicSpline($AO$5:$AO$18,$AM$5:$AM$18,BC2063))</f>
        <v>14.023541831670483</v>
      </c>
      <c r="BE2063" s="221">
        <f t="shared" si="4589"/>
        <v>2.0958270579222353</v>
      </c>
      <c r="BF2063" s="221">
        <f>BE2063/PRODUCT($BG$6:BG2062)</f>
        <v>1.0003900175127365</v>
      </c>
      <c r="BG2063" s="16">
        <f t="shared" si="4655"/>
        <v>1.0003900175127365</v>
      </c>
      <c r="BH2063" s="10">
        <f t="shared" si="4656"/>
        <v>14.23563921488169</v>
      </c>
      <c r="BI2063" s="90"/>
      <c r="BJ2063" s="17">
        <f t="shared" si="4639"/>
        <v>48056</v>
      </c>
      <c r="BK2063" s="16">
        <f t="shared" si="4632"/>
        <v>14.168240587880575</v>
      </c>
      <c r="BL2063" s="10">
        <f ca="1">IFERROR(AVERAGE(INDIRECT("BK"&amp;AC2063-Template!$F$10+1):INDIRECT("BK"&amp;AC2063)),0)</f>
        <v>14.122625625091365</v>
      </c>
      <c r="BM2063" s="35"/>
      <c r="BN2063" s="86"/>
      <c r="BO2063" s="35"/>
      <c r="BP2063" s="35"/>
      <c r="BQ2063" s="35"/>
      <c r="BR2063" s="35"/>
      <c r="BS2063" s="35"/>
      <c r="BT2063" s="35"/>
      <c r="BU2063" s="35"/>
      <c r="BV2063" s="35"/>
      <c r="BW2063" s="35"/>
      <c r="BX2063" s="35"/>
      <c r="BY2063" s="35"/>
      <c r="BZ2063" s="35"/>
      <c r="CA2063" s="35"/>
      <c r="CB2063" s="35"/>
      <c r="CC2063" s="35"/>
      <c r="CD2063" s="35"/>
      <c r="CE2063" s="35"/>
      <c r="CF2063" s="35"/>
      <c r="CG2063" s="35"/>
      <c r="CH2063" s="35"/>
    </row>
    <row r="2064" spans="1:86" ht="15.6" x14ac:dyDescent="0.3">
      <c r="A2064" s="35"/>
      <c r="B2064" s="86"/>
      <c r="C2064" s="35"/>
      <c r="D2064" s="35"/>
      <c r="E2064" s="35"/>
      <c r="F2064" s="35"/>
      <c r="G2064" s="35"/>
      <c r="H2064" s="35"/>
      <c r="I2064" s="35"/>
      <c r="J2064" s="35"/>
      <c r="K2064" s="35"/>
      <c r="L2064" s="35"/>
      <c r="M2064" s="35"/>
      <c r="N2064" s="35"/>
      <c r="O2064" s="35"/>
      <c r="P2064" s="35"/>
      <c r="Q2064" s="35"/>
      <c r="R2064" s="35"/>
      <c r="S2064" s="35"/>
      <c r="T2064" s="17">
        <f t="shared" si="4633"/>
        <v>48080</v>
      </c>
      <c r="U2064" s="216">
        <f t="shared" si="4626"/>
        <v>3</v>
      </c>
      <c r="V2064" s="216">
        <f t="shared" si="4633"/>
        <v>2059</v>
      </c>
      <c r="W2064" s="16">
        <f t="shared" si="4640"/>
        <v>5.6410958904109592</v>
      </c>
      <c r="X2064" s="16" t="e">
        <f>IF(Template!$F$7="Linear interpolation",LinInterp($I$5:$I$22,$G$5:$G$22,W2064),CubicSpline($I$5:$I$22,$G$5:$G$22,W2064))</f>
        <v>#VALUE!</v>
      </c>
      <c r="Y2064" s="221" t="e">
        <f t="shared" si="4627"/>
        <v>#VALUE!</v>
      </c>
      <c r="Z2064" s="221" t="e">
        <f>Y2064/PRODUCT($AA$6:AA2063)</f>
        <v>#VALUE!</v>
      </c>
      <c r="AA2064" s="16" t="e">
        <f t="shared" si="4634"/>
        <v>#VALUE!</v>
      </c>
      <c r="AB2064" s="10" t="e">
        <f t="shared" si="4635"/>
        <v>#VALUE!</v>
      </c>
      <c r="AC2064" s="90">
        <f t="shared" si="4628"/>
        <v>2064</v>
      </c>
      <c r="AD2064" s="17">
        <f t="shared" si="4636"/>
        <v>48057</v>
      </c>
      <c r="AE2064" s="16" t="e">
        <f t="shared" si="4629"/>
        <v>#VALUE!</v>
      </c>
      <c r="AF2064" s="10">
        <f ca="1">IFERROR(AVERAGE(INDIRECT("AE"&amp;AC2064-Template!$F$10+1):INDIRECT("AE"&amp;AC2064)),0)</f>
        <v>0</v>
      </c>
      <c r="AG2064" s="35"/>
      <c r="AH2064" s="86"/>
      <c r="AI2064" s="35"/>
      <c r="AJ2064" s="35"/>
      <c r="AK2064" s="35"/>
      <c r="AL2064" s="35"/>
      <c r="AM2064" s="35"/>
      <c r="AN2064" s="35"/>
      <c r="AO2064" s="35"/>
      <c r="AP2064" s="35"/>
      <c r="AQ2064" s="35"/>
      <c r="AR2064" s="35"/>
      <c r="AS2064" s="35"/>
      <c r="AT2064" s="35"/>
      <c r="AU2064" s="35"/>
      <c r="AV2064" s="35"/>
      <c r="AW2064" s="35"/>
      <c r="AX2064" s="35"/>
      <c r="AY2064" s="35"/>
      <c r="AZ2064" s="17">
        <f t="shared" ref="AZ2064" si="4661">AZ2063+1</f>
        <v>48080</v>
      </c>
      <c r="BA2064" s="216">
        <f t="shared" si="4652"/>
        <v>3</v>
      </c>
      <c r="BB2064" s="216">
        <f t="shared" ref="BB2064" si="4662">BB2063+1</f>
        <v>2059</v>
      </c>
      <c r="BC2064" s="16">
        <f t="shared" si="4654"/>
        <v>5.6410958904109592</v>
      </c>
      <c r="BD2064" s="16">
        <f>IF(Template!$F$7="Linear interpolation",LinInterp($AO$5:$AO$18,$AM$5:$AM$18,BC2064),CubicSpline($AO$5:$AO$18,$AM$5:$AM$18,BC2064))</f>
        <v>14.02415736778557</v>
      </c>
      <c r="BE2064" s="221">
        <f t="shared" si="4589"/>
        <v>2.0966445891316745</v>
      </c>
      <c r="BF2064" s="221">
        <f>BE2064/PRODUCT($BG$6:BG2063)</f>
        <v>1.000390075701308</v>
      </c>
      <c r="BG2064" s="16">
        <f t="shared" si="4655"/>
        <v>1.000390075701308</v>
      </c>
      <c r="BH2064" s="10">
        <f t="shared" si="4656"/>
        <v>14.23776309774205</v>
      </c>
      <c r="BI2064" s="90"/>
      <c r="BJ2064" s="17">
        <f t="shared" si="4639"/>
        <v>48057</v>
      </c>
      <c r="BK2064" s="16">
        <f t="shared" si="4632"/>
        <v>14.187360765963607</v>
      </c>
      <c r="BL2064" s="10">
        <f ca="1">IFERROR(AVERAGE(INDIRECT("BK"&amp;AC2064-Template!$F$10+1):INDIRECT("BK"&amp;AC2064)),0)</f>
        <v>14.126827896247169</v>
      </c>
      <c r="BM2064" s="35"/>
      <c r="BN2064" s="86"/>
      <c r="BO2064" s="35"/>
      <c r="BP2064" s="35"/>
      <c r="BQ2064" s="35"/>
      <c r="BR2064" s="35"/>
      <c r="BS2064" s="35"/>
      <c r="BT2064" s="35"/>
      <c r="BU2064" s="35"/>
      <c r="BV2064" s="35"/>
      <c r="BW2064" s="35"/>
      <c r="BX2064" s="35"/>
      <c r="BY2064" s="35"/>
      <c r="BZ2064" s="35"/>
      <c r="CA2064" s="35"/>
      <c r="CB2064" s="35"/>
      <c r="CC2064" s="35"/>
      <c r="CD2064" s="35"/>
      <c r="CE2064" s="35"/>
      <c r="CF2064" s="35"/>
      <c r="CG2064" s="35"/>
      <c r="CH2064" s="35"/>
    </row>
    <row r="2065" spans="1:86" ht="15.6" x14ac:dyDescent="0.3">
      <c r="A2065" s="35"/>
      <c r="B2065" s="86"/>
      <c r="C2065" s="35"/>
      <c r="D2065" s="35"/>
      <c r="E2065" s="35"/>
      <c r="F2065" s="35"/>
      <c r="G2065" s="35"/>
      <c r="H2065" s="35"/>
      <c r="I2065" s="35"/>
      <c r="J2065" s="35"/>
      <c r="K2065" s="35"/>
      <c r="L2065" s="35"/>
      <c r="M2065" s="35"/>
      <c r="N2065" s="35"/>
      <c r="O2065" s="35"/>
      <c r="P2065" s="35"/>
      <c r="Q2065" s="35"/>
      <c r="R2065" s="35"/>
      <c r="S2065" s="35"/>
      <c r="T2065" s="17">
        <f t="shared" si="4633"/>
        <v>48081</v>
      </c>
      <c r="U2065" s="216">
        <f t="shared" si="4626"/>
        <v>4</v>
      </c>
      <c r="V2065" s="216">
        <f t="shared" si="4633"/>
        <v>2060</v>
      </c>
      <c r="W2065" s="16">
        <f t="shared" si="4640"/>
        <v>5.6438356164383565</v>
      </c>
      <c r="X2065" s="16" t="e">
        <f>IF(Template!$F$7="Linear interpolation",LinInterp($I$5:$I$22,$G$5:$G$22,W2065),CubicSpline($I$5:$I$22,$G$5:$G$22,W2065))</f>
        <v>#VALUE!</v>
      </c>
      <c r="Y2065" s="221" t="e">
        <f t="shared" si="4627"/>
        <v>#VALUE!</v>
      </c>
      <c r="Z2065" s="221" t="e">
        <f>Y2065/PRODUCT($AA$6:AA2064)</f>
        <v>#VALUE!</v>
      </c>
      <c r="AA2065" s="16" t="e">
        <f t="shared" si="4634"/>
        <v>#VALUE!</v>
      </c>
      <c r="AB2065" s="10" t="e">
        <f t="shared" si="4635"/>
        <v>#VALUE!</v>
      </c>
      <c r="AC2065" s="90">
        <f t="shared" si="4628"/>
        <v>2065</v>
      </c>
      <c r="AD2065" s="17">
        <f t="shared" si="4636"/>
        <v>48058</v>
      </c>
      <c r="AE2065" s="16" t="e">
        <f t="shared" si="4629"/>
        <v>#VALUE!</v>
      </c>
      <c r="AF2065" s="10">
        <f ca="1">IFERROR(AVERAGE(INDIRECT("AE"&amp;AC2065-Template!$F$10+1):INDIRECT("AE"&amp;AC2065)),0)</f>
        <v>0</v>
      </c>
      <c r="AG2065" s="35"/>
      <c r="AH2065" s="86"/>
      <c r="AI2065" s="35"/>
      <c r="AJ2065" s="35"/>
      <c r="AK2065" s="35"/>
      <c r="AL2065" s="35"/>
      <c r="AM2065" s="35"/>
      <c r="AN2065" s="35"/>
      <c r="AO2065" s="35"/>
      <c r="AP2065" s="35"/>
      <c r="AQ2065" s="35"/>
      <c r="AR2065" s="35"/>
      <c r="AS2065" s="35"/>
      <c r="AT2065" s="35"/>
      <c r="AU2065" s="35"/>
      <c r="AV2065" s="35"/>
      <c r="AW2065" s="35"/>
      <c r="AX2065" s="35"/>
      <c r="AY2065" s="35"/>
      <c r="AZ2065" s="17">
        <f t="shared" ref="AZ2065" si="4663">AZ2064+1</f>
        <v>48081</v>
      </c>
      <c r="BA2065" s="216">
        <f t="shared" si="4652"/>
        <v>4</v>
      </c>
      <c r="BB2065" s="216">
        <f t="shared" ref="BB2065" si="4664">BB2064+1</f>
        <v>2060</v>
      </c>
      <c r="BC2065" s="16">
        <f t="shared" si="4654"/>
        <v>5.6438356164383565</v>
      </c>
      <c r="BD2065" s="16">
        <f>IF(Template!$F$7="Linear interpolation",LinInterp($AO$5:$AO$18,$AM$5:$AM$18,BC2065),CubicSpline($AO$5:$AO$18,$AM$5:$AM$18,BC2065))</f>
        <v>14.024773459969227</v>
      </c>
      <c r="BE2065" s="221">
        <f t="shared" si="4589"/>
        <v>2.0974625586671731</v>
      </c>
      <c r="BF2065" s="221">
        <f>BE2065/PRODUCT($BG$6:BG2064)</f>
        <v>1.0003901326623208</v>
      </c>
      <c r="BG2065" s="16">
        <f t="shared" si="4655"/>
        <v>1.0003901326623208</v>
      </c>
      <c r="BH2065" s="10">
        <f t="shared" si="4656"/>
        <v>14.239842174709082</v>
      </c>
      <c r="BI2065" s="90"/>
      <c r="BJ2065" s="17">
        <f t="shared" si="4639"/>
        <v>48058</v>
      </c>
      <c r="BK2065" s="16">
        <f t="shared" si="4632"/>
        <v>14.180845142036214</v>
      </c>
      <c r="BL2065" s="10">
        <f ca="1">IFERROR(AVERAGE(INDIRECT("BK"&amp;AC2065-Template!$F$10+1):INDIRECT("BK"&amp;AC2065)),0)</f>
        <v>14.130812979938726</v>
      </c>
      <c r="BM2065" s="35"/>
      <c r="BN2065" s="86"/>
      <c r="BO2065" s="35"/>
      <c r="BP2065" s="35"/>
      <c r="BQ2065" s="35"/>
      <c r="BR2065" s="35"/>
      <c r="BS2065" s="35"/>
      <c r="BT2065" s="35"/>
      <c r="BU2065" s="35"/>
      <c r="BV2065" s="35"/>
      <c r="BW2065" s="35"/>
      <c r="BX2065" s="35"/>
      <c r="BY2065" s="35"/>
      <c r="BZ2065" s="35"/>
      <c r="CA2065" s="35"/>
      <c r="CB2065" s="35"/>
      <c r="CC2065" s="35"/>
      <c r="CD2065" s="35"/>
      <c r="CE2065" s="35"/>
      <c r="CF2065" s="35"/>
      <c r="CG2065" s="35"/>
      <c r="CH2065" s="35"/>
    </row>
    <row r="2066" spans="1:86" ht="15.6" x14ac:dyDescent="0.3">
      <c r="A2066" s="35"/>
      <c r="B2066" s="86"/>
      <c r="C2066" s="35"/>
      <c r="D2066" s="35"/>
      <c r="E2066" s="35"/>
      <c r="F2066" s="35"/>
      <c r="G2066" s="35"/>
      <c r="H2066" s="35"/>
      <c r="I2066" s="35"/>
      <c r="J2066" s="35"/>
      <c r="K2066" s="35"/>
      <c r="L2066" s="35"/>
      <c r="M2066" s="35"/>
      <c r="N2066" s="35"/>
      <c r="O2066" s="35"/>
      <c r="P2066" s="35"/>
      <c r="Q2066" s="35"/>
      <c r="R2066" s="35"/>
      <c r="S2066" s="35"/>
      <c r="T2066" s="17">
        <f t="shared" si="4633"/>
        <v>48082</v>
      </c>
      <c r="U2066" s="216">
        <f t="shared" si="4626"/>
        <v>5</v>
      </c>
      <c r="V2066" s="216">
        <f t="shared" si="4633"/>
        <v>2061</v>
      </c>
      <c r="W2066" s="16">
        <f t="shared" si="4640"/>
        <v>5.646575342465753</v>
      </c>
      <c r="X2066" s="16" t="e">
        <f>IF(Template!$F$7="Linear interpolation",LinInterp($I$5:$I$22,$G$5:$G$22,W2066),CubicSpline($I$5:$I$22,$G$5:$G$22,W2066))</f>
        <v>#VALUE!</v>
      </c>
      <c r="Y2066" s="221" t="e">
        <f t="shared" si="4627"/>
        <v>#VALUE!</v>
      </c>
      <c r="Z2066" s="221" t="e">
        <f>Y2066/PRODUCT($AA$6:AA2065)</f>
        <v>#VALUE!</v>
      </c>
      <c r="AA2066" s="16" t="e">
        <f t="shared" si="4634"/>
        <v>#VALUE!</v>
      </c>
      <c r="AB2066" s="10" t="e">
        <f t="shared" si="4635"/>
        <v>#VALUE!</v>
      </c>
      <c r="AC2066" s="90">
        <f t="shared" si="4628"/>
        <v>2066</v>
      </c>
      <c r="AD2066" s="17">
        <f t="shared" si="4636"/>
        <v>48059</v>
      </c>
      <c r="AE2066" s="16" t="e">
        <f t="shared" si="4629"/>
        <v>#VALUE!</v>
      </c>
      <c r="AF2066" s="10">
        <f ca="1">IFERROR(AVERAGE(INDIRECT("AE"&amp;AC2066-Template!$F$10+1):INDIRECT("AE"&amp;AC2066)),0)</f>
        <v>0</v>
      </c>
      <c r="AG2066" s="35"/>
      <c r="AH2066" s="86"/>
      <c r="AI2066" s="35"/>
      <c r="AJ2066" s="35"/>
      <c r="AK2066" s="35"/>
      <c r="AL2066" s="35"/>
      <c r="AM2066" s="35"/>
      <c r="AN2066" s="35"/>
      <c r="AO2066" s="35"/>
      <c r="AP2066" s="35"/>
      <c r="AQ2066" s="35"/>
      <c r="AR2066" s="35"/>
      <c r="AS2066" s="35"/>
      <c r="AT2066" s="35"/>
      <c r="AU2066" s="35"/>
      <c r="AV2066" s="35"/>
      <c r="AW2066" s="35"/>
      <c r="AX2066" s="35"/>
      <c r="AY2066" s="35"/>
      <c r="AZ2066" s="17">
        <f t="shared" ref="AZ2066" si="4665">AZ2065+1</f>
        <v>48082</v>
      </c>
      <c r="BA2066" s="216">
        <f t="shared" si="4652"/>
        <v>5</v>
      </c>
      <c r="BB2066" s="216">
        <f t="shared" ref="BB2066" si="4666">BB2065+1</f>
        <v>2061</v>
      </c>
      <c r="BC2066" s="16">
        <f t="shared" si="4654"/>
        <v>5.646575342465753</v>
      </c>
      <c r="BD2066" s="16">
        <f>IF(Template!$F$7="Linear interpolation",LinInterp($AO$5:$AO$18,$AM$5:$AM$18,BC2066),CubicSpline($AO$5:$AO$18,$AM$5:$AM$18,BC2066))</f>
        <v>14.025390082597237</v>
      </c>
      <c r="BE2066" s="221">
        <f t="shared" si="4589"/>
        <v>2.098280964213024</v>
      </c>
      <c r="BF2066" s="221">
        <f>BE2066/PRODUCT($BG$6:BG2065)</f>
        <v>1.000390188393337</v>
      </c>
      <c r="BG2066" s="16">
        <f t="shared" si="4655"/>
        <v>1.000390188393337</v>
      </c>
      <c r="BH2066" s="10">
        <f t="shared" si="4656"/>
        <v>14.241876356802074</v>
      </c>
      <c r="BI2066" s="90"/>
      <c r="BJ2066" s="17">
        <f t="shared" si="4639"/>
        <v>48059</v>
      </c>
      <c r="BK2066" s="16">
        <f t="shared" si="4632"/>
        <v>14.183889385829151</v>
      </c>
      <c r="BL2066" s="10">
        <f ca="1">IFERROR(AVERAGE(INDIRECT("BK"&amp;AC2066-Template!$F$10+1):INDIRECT("BK"&amp;AC2066)),0)</f>
        <v>14.13403066333071</v>
      </c>
      <c r="BM2066" s="35"/>
      <c r="BN2066" s="86"/>
      <c r="BO2066" s="35"/>
      <c r="BP2066" s="35"/>
      <c r="BQ2066" s="35"/>
      <c r="BR2066" s="35"/>
      <c r="BS2066" s="35"/>
      <c r="BT2066" s="35"/>
      <c r="BU2066" s="35"/>
      <c r="BV2066" s="35"/>
      <c r="BW2066" s="35"/>
      <c r="BX2066" s="35"/>
      <c r="BY2066" s="35"/>
      <c r="BZ2066" s="35"/>
      <c r="CA2066" s="35"/>
      <c r="CB2066" s="35"/>
      <c r="CC2066" s="35"/>
      <c r="CD2066" s="35"/>
      <c r="CE2066" s="35"/>
      <c r="CF2066" s="35"/>
      <c r="CG2066" s="35"/>
      <c r="CH2066" s="35"/>
    </row>
    <row r="2067" spans="1:86" ht="15.6" x14ac:dyDescent="0.3">
      <c r="A2067" s="35"/>
      <c r="B2067" s="86"/>
      <c r="C2067" s="35"/>
      <c r="D2067" s="35"/>
      <c r="E2067" s="35"/>
      <c r="F2067" s="35"/>
      <c r="G2067" s="35"/>
      <c r="H2067" s="35"/>
      <c r="I2067" s="35"/>
      <c r="J2067" s="35"/>
      <c r="K2067" s="35"/>
      <c r="L2067" s="35"/>
      <c r="M2067" s="35"/>
      <c r="N2067" s="35"/>
      <c r="O2067" s="35"/>
      <c r="P2067" s="35"/>
      <c r="Q2067" s="35"/>
      <c r="R2067" s="35"/>
      <c r="S2067" s="35"/>
      <c r="T2067" s="17">
        <f t="shared" si="4633"/>
        <v>48083</v>
      </c>
      <c r="U2067" s="216">
        <f t="shared" si="4626"/>
        <v>6</v>
      </c>
      <c r="V2067" s="216">
        <f t="shared" si="4633"/>
        <v>2062</v>
      </c>
      <c r="W2067" s="16">
        <f t="shared" si="4640"/>
        <v>5.6493150684931503</v>
      </c>
      <c r="X2067" s="16" t="e">
        <f>IF(Template!$F$7="Linear interpolation",LinInterp($I$5:$I$22,$G$5:$G$22,W2067),CubicSpline($I$5:$I$22,$G$5:$G$22,W2067))</f>
        <v>#VALUE!</v>
      </c>
      <c r="Y2067" s="221" t="e">
        <f t="shared" si="4627"/>
        <v>#VALUE!</v>
      </c>
      <c r="Z2067" s="221" t="e">
        <f>Y2067/PRODUCT($AA$6:AA2066)</f>
        <v>#VALUE!</v>
      </c>
      <c r="AA2067" s="16" t="e">
        <f t="shared" si="4634"/>
        <v>#VALUE!</v>
      </c>
      <c r="AB2067" s="10" t="e">
        <f t="shared" si="4635"/>
        <v>#VALUE!</v>
      </c>
      <c r="AC2067" s="90">
        <f t="shared" si="4628"/>
        <v>2067</v>
      </c>
      <c r="AD2067" s="17">
        <f t="shared" si="4636"/>
        <v>48060</v>
      </c>
      <c r="AE2067" s="16" t="e">
        <f t="shared" si="4629"/>
        <v>#VALUE!</v>
      </c>
      <c r="AF2067" s="10">
        <f ca="1">IFERROR(AVERAGE(INDIRECT("AE"&amp;AC2067-Template!$F$10+1):INDIRECT("AE"&amp;AC2067)),0)</f>
        <v>0</v>
      </c>
      <c r="AG2067" s="35"/>
      <c r="AH2067" s="86"/>
      <c r="AI2067" s="35"/>
      <c r="AJ2067" s="35"/>
      <c r="AK2067" s="35"/>
      <c r="AL2067" s="35"/>
      <c r="AM2067" s="35"/>
      <c r="AN2067" s="35"/>
      <c r="AO2067" s="35"/>
      <c r="AP2067" s="35"/>
      <c r="AQ2067" s="35"/>
      <c r="AR2067" s="35"/>
      <c r="AS2067" s="35"/>
      <c r="AT2067" s="35"/>
      <c r="AU2067" s="35"/>
      <c r="AV2067" s="35"/>
      <c r="AW2067" s="35"/>
      <c r="AX2067" s="35"/>
      <c r="AY2067" s="35"/>
      <c r="AZ2067" s="17">
        <f t="shared" ref="AZ2067" si="4667">AZ2066+1</f>
        <v>48083</v>
      </c>
      <c r="BA2067" s="216">
        <f t="shared" si="4652"/>
        <v>6</v>
      </c>
      <c r="BB2067" s="216">
        <f t="shared" ref="BB2067" si="4668">BB2066+1</f>
        <v>2062</v>
      </c>
      <c r="BC2067" s="16">
        <f t="shared" si="4654"/>
        <v>5.6493150684931503</v>
      </c>
      <c r="BD2067" s="16">
        <f>IF(Template!$F$7="Linear interpolation",LinInterp($AO$5:$AO$18,$AM$5:$AM$18,BC2067),CubicSpline($AO$5:$AO$18,$AM$5:$AM$18,BC2067))</f>
        <v>14.026007210045393</v>
      </c>
      <c r="BE2067" s="221">
        <f t="shared" si="4589"/>
        <v>2.099099803444552</v>
      </c>
      <c r="BF2067" s="221">
        <f>BE2067/PRODUCT($BG$6:BG2066)</f>
        <v>1.0003902428919167</v>
      </c>
      <c r="BG2067" s="16">
        <f t="shared" si="4655"/>
        <v>1.000390188393337</v>
      </c>
      <c r="BH2067" s="10">
        <f t="shared" si="4656"/>
        <v>14.241876356802074</v>
      </c>
      <c r="BI2067" s="90"/>
      <c r="BJ2067" s="17">
        <f t="shared" si="4639"/>
        <v>48060</v>
      </c>
      <c r="BK2067" s="16">
        <f t="shared" si="4632"/>
        <v>14.186890693612341</v>
      </c>
      <c r="BL2067" s="10">
        <f ca="1">IFERROR(AVERAGE(INDIRECT("BK"&amp;AC2067-Template!$F$10+1):INDIRECT("BK"&amp;AC2067)),0)</f>
        <v>14.137642478830692</v>
      </c>
      <c r="BM2067" s="35"/>
      <c r="BN2067" s="86"/>
      <c r="BO2067" s="35"/>
      <c r="BP2067" s="35"/>
      <c r="BQ2067" s="35"/>
      <c r="BR2067" s="35"/>
      <c r="BS2067" s="35"/>
      <c r="BT2067" s="35"/>
      <c r="BU2067" s="35"/>
      <c r="BV2067" s="35"/>
      <c r="BW2067" s="35"/>
      <c r="BX2067" s="35"/>
      <c r="BY2067" s="35"/>
      <c r="BZ2067" s="35"/>
      <c r="CA2067" s="35"/>
      <c r="CB2067" s="35"/>
      <c r="CC2067" s="35"/>
      <c r="CD2067" s="35"/>
      <c r="CE2067" s="35"/>
      <c r="CF2067" s="35"/>
      <c r="CG2067" s="35"/>
      <c r="CH2067" s="35"/>
    </row>
    <row r="2068" spans="1:86" ht="15.6" x14ac:dyDescent="0.3">
      <c r="A2068" s="35"/>
      <c r="B2068" s="86"/>
      <c r="C2068" s="35"/>
      <c r="D2068" s="35"/>
      <c r="E2068" s="35"/>
      <c r="F2068" s="35"/>
      <c r="G2068" s="35"/>
      <c r="H2068" s="35"/>
      <c r="I2068" s="35"/>
      <c r="J2068" s="35"/>
      <c r="K2068" s="35"/>
      <c r="L2068" s="35"/>
      <c r="M2068" s="35"/>
      <c r="N2068" s="35"/>
      <c r="O2068" s="35"/>
      <c r="P2068" s="35"/>
      <c r="Q2068" s="35"/>
      <c r="R2068" s="35"/>
      <c r="S2068" s="35"/>
      <c r="T2068" s="17">
        <f t="shared" si="4633"/>
        <v>48084</v>
      </c>
      <c r="U2068" s="216">
        <f t="shared" si="4626"/>
        <v>7</v>
      </c>
      <c r="V2068" s="216">
        <f t="shared" si="4633"/>
        <v>2063</v>
      </c>
      <c r="W2068" s="16">
        <f t="shared" si="4640"/>
        <v>5.6520547945205477</v>
      </c>
      <c r="X2068" s="16" t="e">
        <f>IF(Template!$F$7="Linear interpolation",LinInterp($I$5:$I$22,$G$5:$G$22,W2068),CubicSpline($I$5:$I$22,$G$5:$G$22,W2068))</f>
        <v>#VALUE!</v>
      </c>
      <c r="Y2068" s="221" t="e">
        <f t="shared" si="4627"/>
        <v>#VALUE!</v>
      </c>
      <c r="Z2068" s="221" t="e">
        <f>Y2068/PRODUCT($AA$6:AA2067)</f>
        <v>#VALUE!</v>
      </c>
      <c r="AA2068" s="16" t="e">
        <f t="shared" si="4634"/>
        <v>#VALUE!</v>
      </c>
      <c r="AB2068" s="10" t="e">
        <f t="shared" si="4635"/>
        <v>#VALUE!</v>
      </c>
      <c r="AC2068" s="90">
        <f t="shared" si="4628"/>
        <v>2068</v>
      </c>
      <c r="AD2068" s="17">
        <f t="shared" si="4636"/>
        <v>48061</v>
      </c>
      <c r="AE2068" s="16" t="e">
        <f t="shared" si="4629"/>
        <v>#VALUE!</v>
      </c>
      <c r="AF2068" s="10">
        <f ca="1">IFERROR(AVERAGE(INDIRECT("AE"&amp;AC2068-Template!$F$10+1):INDIRECT("AE"&amp;AC2068)),0)</f>
        <v>0</v>
      </c>
      <c r="AG2068" s="35"/>
      <c r="AH2068" s="86"/>
      <c r="AI2068" s="35"/>
      <c r="AJ2068" s="35"/>
      <c r="AK2068" s="35"/>
      <c r="AL2068" s="35"/>
      <c r="AM2068" s="35"/>
      <c r="AN2068" s="35"/>
      <c r="AO2068" s="35"/>
      <c r="AP2068" s="35"/>
      <c r="AQ2068" s="35"/>
      <c r="AR2068" s="35"/>
      <c r="AS2068" s="35"/>
      <c r="AT2068" s="35"/>
      <c r="AU2068" s="35"/>
      <c r="AV2068" s="35"/>
      <c r="AW2068" s="35"/>
      <c r="AX2068" s="35"/>
      <c r="AY2068" s="35"/>
      <c r="AZ2068" s="17">
        <f t="shared" ref="AZ2068" si="4669">AZ2067+1</f>
        <v>48084</v>
      </c>
      <c r="BA2068" s="216">
        <f t="shared" si="4652"/>
        <v>7</v>
      </c>
      <c r="BB2068" s="216">
        <f t="shared" ref="BB2068" si="4670">BB2067+1</f>
        <v>2063</v>
      </c>
      <c r="BC2068" s="16">
        <f t="shared" si="4654"/>
        <v>5.6520547945205477</v>
      </c>
      <c r="BD2068" s="16">
        <f>IF(Template!$F$7="Linear interpolation",LinInterp($AO$5:$AO$18,$AM$5:$AM$18,BC2068),CubicSpline($AO$5:$AO$18,$AM$5:$AM$18,BC2068))</f>
        <v>14.026624816689475</v>
      </c>
      <c r="BE2068" s="221">
        <f t="shared" si="4589"/>
        <v>2.0999190740281097</v>
      </c>
      <c r="BF2068" s="221">
        <f>BE2068/PRODUCT($BG$6:BG2067)</f>
        <v>1.0003903506542104</v>
      </c>
      <c r="BG2068" s="16">
        <f t="shared" si="4655"/>
        <v>1.000390188393337</v>
      </c>
      <c r="BH2068" s="10">
        <f t="shared" si="4656"/>
        <v>14.241876356802074</v>
      </c>
      <c r="BI2068" s="90"/>
      <c r="BJ2068" s="17">
        <f t="shared" si="4639"/>
        <v>48061</v>
      </c>
      <c r="BK2068" s="16">
        <f t="shared" si="4632"/>
        <v>14.189848976072783</v>
      </c>
      <c r="BL2068" s="10">
        <f ca="1">IFERROR(AVERAGE(INDIRECT("BK"&amp;AC2068-Template!$F$10+1):INDIRECT("BK"&amp;AC2068)),0)</f>
        <v>14.141212562066755</v>
      </c>
      <c r="BM2068" s="35"/>
      <c r="BN2068" s="86"/>
      <c r="BO2068" s="35"/>
      <c r="BP2068" s="35"/>
      <c r="BQ2068" s="35"/>
      <c r="BR2068" s="35"/>
      <c r="BS2068" s="35"/>
      <c r="BT2068" s="35"/>
      <c r="BU2068" s="35"/>
      <c r="BV2068" s="35"/>
      <c r="BW2068" s="35"/>
      <c r="BX2068" s="35"/>
      <c r="BY2068" s="35"/>
      <c r="BZ2068" s="35"/>
      <c r="CA2068" s="35"/>
      <c r="CB2068" s="35"/>
      <c r="CC2068" s="35"/>
      <c r="CD2068" s="35"/>
      <c r="CE2068" s="35"/>
      <c r="CF2068" s="35"/>
      <c r="CG2068" s="35"/>
      <c r="CH2068" s="35"/>
    </row>
    <row r="2069" spans="1:86" ht="15.6" x14ac:dyDescent="0.3">
      <c r="A2069" s="35"/>
      <c r="B2069" s="86"/>
      <c r="C2069" s="35"/>
      <c r="D2069" s="35"/>
      <c r="E2069" s="35"/>
      <c r="F2069" s="35"/>
      <c r="G2069" s="35"/>
      <c r="H2069" s="35"/>
      <c r="I2069" s="35"/>
      <c r="J2069" s="35"/>
      <c r="K2069" s="35"/>
      <c r="L2069" s="35"/>
      <c r="M2069" s="35"/>
      <c r="N2069" s="35"/>
      <c r="O2069" s="35"/>
      <c r="P2069" s="35"/>
      <c r="Q2069" s="35"/>
      <c r="R2069" s="35"/>
      <c r="S2069" s="35"/>
      <c r="T2069" s="17">
        <f t="shared" si="4633"/>
        <v>48085</v>
      </c>
      <c r="U2069" s="216">
        <f t="shared" si="4626"/>
        <v>1</v>
      </c>
      <c r="V2069" s="216">
        <f t="shared" si="4633"/>
        <v>2064</v>
      </c>
      <c r="W2069" s="16">
        <f t="shared" si="4640"/>
        <v>5.6547945205479451</v>
      </c>
      <c r="X2069" s="16" t="e">
        <f>IF(Template!$F$7="Linear interpolation",LinInterp($I$5:$I$22,$G$5:$G$22,W2069),CubicSpline($I$5:$I$22,$G$5:$G$22,W2069))</f>
        <v>#VALUE!</v>
      </c>
      <c r="Y2069" s="221" t="e">
        <f t="shared" si="4627"/>
        <v>#VALUE!</v>
      </c>
      <c r="Z2069" s="221" t="e">
        <f>Y2069/PRODUCT($AA$6:AA2068)</f>
        <v>#VALUE!</v>
      </c>
      <c r="AA2069" s="16" t="e">
        <f t="shared" si="4634"/>
        <v>#VALUE!</v>
      </c>
      <c r="AB2069" s="10" t="e">
        <f t="shared" si="4635"/>
        <v>#VALUE!</v>
      </c>
      <c r="AC2069" s="90">
        <f t="shared" si="4628"/>
        <v>2069</v>
      </c>
      <c r="AD2069" s="17">
        <f t="shared" si="4636"/>
        <v>48062</v>
      </c>
      <c r="AE2069" s="16" t="e">
        <f t="shared" si="4629"/>
        <v>#VALUE!</v>
      </c>
      <c r="AF2069" s="10">
        <f ca="1">IFERROR(AVERAGE(INDIRECT("AE"&amp;AC2069-Template!$F$10+1):INDIRECT("AE"&amp;AC2069)),0)</f>
        <v>0</v>
      </c>
      <c r="AG2069" s="35"/>
      <c r="AH2069" s="86"/>
      <c r="AI2069" s="35"/>
      <c r="AJ2069" s="35"/>
      <c r="AK2069" s="35"/>
      <c r="AL2069" s="35"/>
      <c r="AM2069" s="35"/>
      <c r="AN2069" s="35"/>
      <c r="AO2069" s="35"/>
      <c r="AP2069" s="35"/>
      <c r="AQ2069" s="35"/>
      <c r="AR2069" s="35"/>
      <c r="AS2069" s="35"/>
      <c r="AT2069" s="35"/>
      <c r="AU2069" s="35"/>
      <c r="AV2069" s="35"/>
      <c r="AW2069" s="35"/>
      <c r="AX2069" s="35"/>
      <c r="AY2069" s="35"/>
      <c r="AZ2069" s="17">
        <f t="shared" ref="AZ2069" si="4671">AZ2068+1</f>
        <v>48085</v>
      </c>
      <c r="BA2069" s="216">
        <f t="shared" si="4652"/>
        <v>1</v>
      </c>
      <c r="BB2069" s="216">
        <f t="shared" ref="BB2069" si="4672">BB2068+1</f>
        <v>2064</v>
      </c>
      <c r="BC2069" s="16">
        <f t="shared" si="4654"/>
        <v>5.6547945205479451</v>
      </c>
      <c r="BD2069" s="16">
        <f>IF(Template!$F$7="Linear interpolation",LinInterp($AO$5:$AO$18,$AM$5:$AM$18,BC2069),CubicSpline($AO$5:$AO$18,$AM$5:$AM$18,BC2069))</f>
        <v>14.027242876905273</v>
      </c>
      <c r="BE2069" s="221">
        <f t="shared" si="4589"/>
        <v>2.1007387736210497</v>
      </c>
      <c r="BF2069" s="221">
        <f>BE2069/PRODUCT($BG$6:BG2068)</f>
        <v>1.0003905104429212</v>
      </c>
      <c r="BG2069" s="16">
        <f t="shared" si="4655"/>
        <v>1.0003905104429212</v>
      </c>
      <c r="BH2069" s="10">
        <f t="shared" si="4656"/>
        <v>14.253631166622149</v>
      </c>
      <c r="BI2069" s="90"/>
      <c r="BJ2069" s="17">
        <f t="shared" si="4639"/>
        <v>48062</v>
      </c>
      <c r="BK2069" s="16">
        <f t="shared" si="4632"/>
        <v>14.189848976072783</v>
      </c>
      <c r="BL2069" s="10">
        <f ca="1">IFERROR(AVERAGE(INDIRECT("BK"&amp;AC2069-Template!$F$10+1):INDIRECT("BK"&amp;AC2069)),0)</f>
        <v>14.14464365156341</v>
      </c>
      <c r="BM2069" s="35"/>
      <c r="BN2069" s="86"/>
      <c r="BO2069" s="35"/>
      <c r="BP2069" s="35"/>
      <c r="BQ2069" s="35"/>
      <c r="BR2069" s="35"/>
      <c r="BS2069" s="35"/>
      <c r="BT2069" s="35"/>
      <c r="BU2069" s="35"/>
      <c r="BV2069" s="35"/>
      <c r="BW2069" s="35"/>
      <c r="BX2069" s="35"/>
      <c r="BY2069" s="35"/>
      <c r="BZ2069" s="35"/>
      <c r="CA2069" s="35"/>
      <c r="CB2069" s="35"/>
      <c r="CC2069" s="35"/>
      <c r="CD2069" s="35"/>
      <c r="CE2069" s="35"/>
      <c r="CF2069" s="35"/>
      <c r="CG2069" s="35"/>
      <c r="CH2069" s="35"/>
    </row>
    <row r="2070" spans="1:86" ht="15.6" x14ac:dyDescent="0.3">
      <c r="A2070" s="35"/>
      <c r="B2070" s="86"/>
      <c r="C2070" s="35"/>
      <c r="D2070" s="35"/>
      <c r="E2070" s="35"/>
      <c r="F2070" s="35"/>
      <c r="G2070" s="35"/>
      <c r="H2070" s="35"/>
      <c r="I2070" s="35"/>
      <c r="J2070" s="35"/>
      <c r="K2070" s="35"/>
      <c r="L2070" s="35"/>
      <c r="M2070" s="35"/>
      <c r="N2070" s="35"/>
      <c r="O2070" s="35"/>
      <c r="P2070" s="35"/>
      <c r="Q2070" s="35"/>
      <c r="R2070" s="35"/>
      <c r="S2070" s="35"/>
      <c r="T2070" s="17">
        <f t="shared" si="4633"/>
        <v>48086</v>
      </c>
      <c r="U2070" s="216">
        <f t="shared" si="4626"/>
        <v>2</v>
      </c>
      <c r="V2070" s="216">
        <f t="shared" si="4633"/>
        <v>2065</v>
      </c>
      <c r="W2070" s="16">
        <f t="shared" si="4640"/>
        <v>5.6575342465753424</v>
      </c>
      <c r="X2070" s="16" t="e">
        <f>IF(Template!$F$7="Linear interpolation",LinInterp($I$5:$I$22,$G$5:$G$22,W2070),CubicSpline($I$5:$I$22,$G$5:$G$22,W2070))</f>
        <v>#VALUE!</v>
      </c>
      <c r="Y2070" s="221" t="e">
        <f t="shared" si="4627"/>
        <v>#VALUE!</v>
      </c>
      <c r="Z2070" s="221" t="e">
        <f>Y2070/PRODUCT($AA$6:AA2069)</f>
        <v>#VALUE!</v>
      </c>
      <c r="AA2070" s="16" t="e">
        <f t="shared" si="4634"/>
        <v>#VALUE!</v>
      </c>
      <c r="AB2070" s="10" t="e">
        <f t="shared" si="4635"/>
        <v>#VALUE!</v>
      </c>
      <c r="AC2070" s="90">
        <f t="shared" si="4628"/>
        <v>2070</v>
      </c>
      <c r="AD2070" s="17">
        <f t="shared" si="4636"/>
        <v>48063</v>
      </c>
      <c r="AE2070" s="16" t="e">
        <f t="shared" si="4629"/>
        <v>#VALUE!</v>
      </c>
      <c r="AF2070" s="10">
        <f ca="1">IFERROR(AVERAGE(INDIRECT("AE"&amp;AC2070-Template!$F$10+1):INDIRECT("AE"&amp;AC2070)),0)</f>
        <v>0</v>
      </c>
      <c r="AG2070" s="35"/>
      <c r="AH2070" s="86"/>
      <c r="AI2070" s="35"/>
      <c r="AJ2070" s="35"/>
      <c r="AK2070" s="35"/>
      <c r="AL2070" s="35"/>
      <c r="AM2070" s="35"/>
      <c r="AN2070" s="35"/>
      <c r="AO2070" s="35"/>
      <c r="AP2070" s="35"/>
      <c r="AQ2070" s="35"/>
      <c r="AR2070" s="35"/>
      <c r="AS2070" s="35"/>
      <c r="AT2070" s="35"/>
      <c r="AU2070" s="35"/>
      <c r="AV2070" s="35"/>
      <c r="AW2070" s="35"/>
      <c r="AX2070" s="35"/>
      <c r="AY2070" s="35"/>
      <c r="AZ2070" s="17">
        <f t="shared" ref="AZ2070" si="4673">AZ2069+1</f>
        <v>48086</v>
      </c>
      <c r="BA2070" s="216">
        <f t="shared" si="4652"/>
        <v>2</v>
      </c>
      <c r="BB2070" s="216">
        <f t="shared" ref="BB2070" si="4674">BB2069+1</f>
        <v>2065</v>
      </c>
      <c r="BC2070" s="16">
        <f t="shared" si="4654"/>
        <v>5.6575342465753424</v>
      </c>
      <c r="BD2070" s="16">
        <f>IF(Template!$F$7="Linear interpolation",LinInterp($AO$5:$AO$18,$AM$5:$AM$18,BC2070),CubicSpline($AO$5:$AO$18,$AM$5:$AM$18,BC2070))</f>
        <v>14.027861365068576</v>
      </c>
      <c r="BE2070" s="221">
        <f t="shared" si="4589"/>
        <v>2.1015588998717232</v>
      </c>
      <c r="BF2070" s="221">
        <f>BE2070/PRODUCT($BG$6:BG2069)</f>
        <v>1.0003903989686733</v>
      </c>
      <c r="BG2070" s="16">
        <f t="shared" si="4655"/>
        <v>1.0003903989686733</v>
      </c>
      <c r="BH2070" s="10">
        <f t="shared" si="4656"/>
        <v>14.249562356576263</v>
      </c>
      <c r="BI2070" s="90"/>
      <c r="BJ2070" s="17">
        <f t="shared" si="4639"/>
        <v>48063</v>
      </c>
      <c r="BK2070" s="16">
        <f t="shared" si="4632"/>
        <v>14.189848976072783</v>
      </c>
      <c r="BL2070" s="10">
        <f ca="1">IFERROR(AVERAGE(INDIRECT("BK"&amp;AC2070-Template!$F$10+1):INDIRECT("BK"&amp;AC2070)),0)</f>
        <v>14.147937098240863</v>
      </c>
      <c r="BM2070" s="35"/>
      <c r="BN2070" s="86"/>
      <c r="BO2070" s="35"/>
      <c r="BP2070" s="35"/>
      <c r="BQ2070" s="35"/>
      <c r="BR2070" s="35"/>
      <c r="BS2070" s="35"/>
      <c r="BT2070" s="35"/>
      <c r="BU2070" s="35"/>
      <c r="BV2070" s="35"/>
      <c r="BW2070" s="35"/>
      <c r="BX2070" s="35"/>
      <c r="BY2070" s="35"/>
      <c r="BZ2070" s="35"/>
      <c r="CA2070" s="35"/>
      <c r="CB2070" s="35"/>
      <c r="CC2070" s="35"/>
      <c r="CD2070" s="35"/>
      <c r="CE2070" s="35"/>
      <c r="CF2070" s="35"/>
      <c r="CG2070" s="35"/>
      <c r="CH2070" s="35"/>
    </row>
    <row r="2071" spans="1:86" ht="15.6" x14ac:dyDescent="0.3">
      <c r="A2071" s="35"/>
      <c r="B2071" s="86"/>
      <c r="C2071" s="35"/>
      <c r="D2071" s="35"/>
      <c r="E2071" s="35"/>
      <c r="F2071" s="35"/>
      <c r="G2071" s="35"/>
      <c r="H2071" s="35"/>
      <c r="I2071" s="35"/>
      <c r="J2071" s="35"/>
      <c r="K2071" s="35"/>
      <c r="L2071" s="35"/>
      <c r="M2071" s="35"/>
      <c r="N2071" s="35"/>
      <c r="O2071" s="35"/>
      <c r="P2071" s="35"/>
      <c r="Q2071" s="35"/>
      <c r="R2071" s="35"/>
      <c r="S2071" s="35"/>
      <c r="T2071" s="17">
        <f t="shared" si="4633"/>
        <v>48087</v>
      </c>
      <c r="U2071" s="216">
        <f t="shared" si="4626"/>
        <v>3</v>
      </c>
      <c r="V2071" s="216">
        <f t="shared" si="4633"/>
        <v>2066</v>
      </c>
      <c r="W2071" s="16">
        <f t="shared" si="4640"/>
        <v>5.6602739726027398</v>
      </c>
      <c r="X2071" s="16" t="e">
        <f>IF(Template!$F$7="Linear interpolation",LinInterp($I$5:$I$22,$G$5:$G$22,W2071),CubicSpline($I$5:$I$22,$G$5:$G$22,W2071))</f>
        <v>#VALUE!</v>
      </c>
      <c r="Y2071" s="221" t="e">
        <f t="shared" si="4627"/>
        <v>#VALUE!</v>
      </c>
      <c r="Z2071" s="221" t="e">
        <f>Y2071/PRODUCT($AA$6:AA2070)</f>
        <v>#VALUE!</v>
      </c>
      <c r="AA2071" s="16" t="e">
        <f t="shared" si="4634"/>
        <v>#VALUE!</v>
      </c>
      <c r="AB2071" s="10" t="e">
        <f t="shared" si="4635"/>
        <v>#VALUE!</v>
      </c>
      <c r="AC2071" s="90">
        <f t="shared" si="4628"/>
        <v>2071</v>
      </c>
      <c r="AD2071" s="17">
        <f t="shared" si="4636"/>
        <v>48064</v>
      </c>
      <c r="AE2071" s="16" t="e">
        <f t="shared" si="4629"/>
        <v>#VALUE!</v>
      </c>
      <c r="AF2071" s="10">
        <f ca="1">IFERROR(AVERAGE(INDIRECT("AE"&amp;AC2071-Template!$F$10+1):INDIRECT("AE"&amp;AC2071)),0)</f>
        <v>0</v>
      </c>
      <c r="AG2071" s="35"/>
      <c r="AH2071" s="86"/>
      <c r="AI2071" s="35"/>
      <c r="AJ2071" s="35"/>
      <c r="AK2071" s="35"/>
      <c r="AL2071" s="35"/>
      <c r="AM2071" s="35"/>
      <c r="AN2071" s="35"/>
      <c r="AO2071" s="35"/>
      <c r="AP2071" s="35"/>
      <c r="AQ2071" s="35"/>
      <c r="AR2071" s="35"/>
      <c r="AS2071" s="35"/>
      <c r="AT2071" s="35"/>
      <c r="AU2071" s="35"/>
      <c r="AV2071" s="35"/>
      <c r="AW2071" s="35"/>
      <c r="AX2071" s="35"/>
      <c r="AY2071" s="35"/>
      <c r="AZ2071" s="17">
        <f t="shared" ref="AZ2071" si="4675">AZ2070+1</f>
        <v>48087</v>
      </c>
      <c r="BA2071" s="216">
        <f t="shared" si="4652"/>
        <v>3</v>
      </c>
      <c r="BB2071" s="216">
        <f t="shared" ref="BB2071" si="4676">BB2070+1</f>
        <v>2066</v>
      </c>
      <c r="BC2071" s="16">
        <f t="shared" si="4654"/>
        <v>5.6602739726027398</v>
      </c>
      <c r="BD2071" s="16">
        <f>IF(Template!$F$7="Linear interpolation",LinInterp($AO$5:$AO$18,$AM$5:$AM$18,BC2071),CubicSpline($AO$5:$AO$18,$AM$5:$AM$18,BC2071))</f>
        <v>14.028480255555166</v>
      </c>
      <c r="BE2071" s="221">
        <f t="shared" si="4589"/>
        <v>2.1023794504194515</v>
      </c>
      <c r="BF2071" s="221">
        <f>BE2071/PRODUCT($BG$6:BG2070)</f>
        <v>1.0003904485131387</v>
      </c>
      <c r="BG2071" s="16">
        <f t="shared" si="4655"/>
        <v>1.0003904485131387</v>
      </c>
      <c r="BH2071" s="10">
        <f t="shared" si="4656"/>
        <v>14.251370729564062</v>
      </c>
      <c r="BI2071" s="90"/>
      <c r="BJ2071" s="17">
        <f t="shared" si="4639"/>
        <v>48064</v>
      </c>
      <c r="BK2071" s="16">
        <f t="shared" si="4632"/>
        <v>14.20716708530434</v>
      </c>
      <c r="BL2071" s="10">
        <f ca="1">IFERROR(AVERAGE(INDIRECT("BK"&amp;AC2071-Template!$F$10+1):INDIRECT("BK"&amp;AC2071)),0)</f>
        <v>14.15180781522603</v>
      </c>
      <c r="BM2071" s="35"/>
      <c r="BN2071" s="86"/>
      <c r="BO2071" s="35"/>
      <c r="BP2071" s="35"/>
      <c r="BQ2071" s="35"/>
      <c r="BR2071" s="35"/>
      <c r="BS2071" s="35"/>
      <c r="BT2071" s="35"/>
      <c r="BU2071" s="35"/>
      <c r="BV2071" s="35"/>
      <c r="BW2071" s="35"/>
      <c r="BX2071" s="35"/>
      <c r="BY2071" s="35"/>
      <c r="BZ2071" s="35"/>
      <c r="CA2071" s="35"/>
      <c r="CB2071" s="35"/>
      <c r="CC2071" s="35"/>
      <c r="CD2071" s="35"/>
      <c r="CE2071" s="35"/>
      <c r="CF2071" s="35"/>
      <c r="CG2071" s="35"/>
      <c r="CH2071" s="35"/>
    </row>
    <row r="2072" spans="1:86" ht="15.6" x14ac:dyDescent="0.3">
      <c r="A2072" s="35"/>
      <c r="B2072" s="86"/>
      <c r="C2072" s="35"/>
      <c r="D2072" s="35"/>
      <c r="E2072" s="35"/>
      <c r="F2072" s="35"/>
      <c r="G2072" s="35"/>
      <c r="H2072" s="35"/>
      <c r="I2072" s="35"/>
      <c r="J2072" s="35"/>
      <c r="K2072" s="35"/>
      <c r="L2072" s="35"/>
      <c r="M2072" s="35"/>
      <c r="N2072" s="35"/>
      <c r="O2072" s="35"/>
      <c r="P2072" s="35"/>
      <c r="Q2072" s="35"/>
      <c r="R2072" s="35"/>
      <c r="S2072" s="35"/>
      <c r="T2072" s="17">
        <f t="shared" si="4633"/>
        <v>48088</v>
      </c>
      <c r="U2072" s="216">
        <f t="shared" si="4626"/>
        <v>4</v>
      </c>
      <c r="V2072" s="216">
        <f t="shared" si="4633"/>
        <v>2067</v>
      </c>
      <c r="W2072" s="16">
        <f t="shared" si="4640"/>
        <v>5.6630136986301371</v>
      </c>
      <c r="X2072" s="16" t="e">
        <f>IF(Template!$F$7="Linear interpolation",LinInterp($I$5:$I$22,$G$5:$G$22,W2072),CubicSpline($I$5:$I$22,$G$5:$G$22,W2072))</f>
        <v>#VALUE!</v>
      </c>
      <c r="Y2072" s="221" t="e">
        <f t="shared" si="4627"/>
        <v>#VALUE!</v>
      </c>
      <c r="Z2072" s="221" t="e">
        <f>Y2072/PRODUCT($AA$6:AA2071)</f>
        <v>#VALUE!</v>
      </c>
      <c r="AA2072" s="16" t="e">
        <f t="shared" si="4634"/>
        <v>#VALUE!</v>
      </c>
      <c r="AB2072" s="10" t="e">
        <f t="shared" si="4635"/>
        <v>#VALUE!</v>
      </c>
      <c r="AC2072" s="90">
        <f t="shared" si="4628"/>
        <v>2072</v>
      </c>
      <c r="AD2072" s="17">
        <f t="shared" si="4636"/>
        <v>48065</v>
      </c>
      <c r="AE2072" s="16" t="e">
        <f t="shared" si="4629"/>
        <v>#VALUE!</v>
      </c>
      <c r="AF2072" s="10">
        <f ca="1">IFERROR(AVERAGE(INDIRECT("AE"&amp;AC2072-Template!$F$10+1):INDIRECT("AE"&amp;AC2072)),0)</f>
        <v>0</v>
      </c>
      <c r="AG2072" s="35"/>
      <c r="AH2072" s="86"/>
      <c r="AI2072" s="35"/>
      <c r="AJ2072" s="35"/>
      <c r="AK2072" s="35"/>
      <c r="AL2072" s="35"/>
      <c r="AM2072" s="35"/>
      <c r="AN2072" s="35"/>
      <c r="AO2072" s="35"/>
      <c r="AP2072" s="35"/>
      <c r="AQ2072" s="35"/>
      <c r="AR2072" s="35"/>
      <c r="AS2072" s="35"/>
      <c r="AT2072" s="35"/>
      <c r="AU2072" s="35"/>
      <c r="AV2072" s="35"/>
      <c r="AW2072" s="35"/>
      <c r="AX2072" s="35"/>
      <c r="AY2072" s="35"/>
      <c r="AZ2072" s="17">
        <f t="shared" ref="AZ2072" si="4677">AZ2071+1</f>
        <v>48088</v>
      </c>
      <c r="BA2072" s="216">
        <f t="shared" si="4652"/>
        <v>4</v>
      </c>
      <c r="BB2072" s="216">
        <f t="shared" ref="BB2072" si="4678">BB2071+1</f>
        <v>2067</v>
      </c>
      <c r="BC2072" s="16">
        <f t="shared" si="4654"/>
        <v>5.6630136986301371</v>
      </c>
      <c r="BD2072" s="16">
        <f>IF(Template!$F$7="Linear interpolation",LinInterp($AO$5:$AO$18,$AM$5:$AM$18,BC2072),CubicSpline($AO$5:$AO$18,$AM$5:$AM$18,BC2072))</f>
        <v>14.029099522740834</v>
      </c>
      <c r="BE2072" s="221">
        <f t="shared" si="4589"/>
        <v>2.1032004228945218</v>
      </c>
      <c r="BF2072" s="221">
        <f>BE2072/PRODUCT($BG$6:BG2071)</f>
        <v>1.0003904968129833</v>
      </c>
      <c r="BG2072" s="16">
        <f t="shared" si="4655"/>
        <v>1.0003904968129833</v>
      </c>
      <c r="BH2072" s="10">
        <f t="shared" si="4656"/>
        <v>14.253133673890805</v>
      </c>
      <c r="BI2072" s="90"/>
      <c r="BJ2072" s="17">
        <f t="shared" si="4639"/>
        <v>48065</v>
      </c>
      <c r="BK2072" s="16">
        <f t="shared" si="4632"/>
        <v>14.201250072270465</v>
      </c>
      <c r="BL2072" s="10">
        <f ca="1">IFERROR(AVERAGE(INDIRECT("BK"&amp;AC2072-Template!$F$10+1):INDIRECT("BK"&amp;AC2072)),0)</f>
        <v>14.155481298443407</v>
      </c>
      <c r="BM2072" s="35"/>
      <c r="BN2072" s="86"/>
      <c r="BO2072" s="35"/>
      <c r="BP2072" s="35"/>
      <c r="BQ2072" s="35"/>
      <c r="BR2072" s="35"/>
      <c r="BS2072" s="35"/>
      <c r="BT2072" s="35"/>
      <c r="BU2072" s="35"/>
      <c r="BV2072" s="35"/>
      <c r="BW2072" s="35"/>
      <c r="BX2072" s="35"/>
      <c r="BY2072" s="35"/>
      <c r="BZ2072" s="35"/>
      <c r="CA2072" s="35"/>
      <c r="CB2072" s="35"/>
      <c r="CC2072" s="35"/>
      <c r="CD2072" s="35"/>
      <c r="CE2072" s="35"/>
      <c r="CF2072" s="35"/>
      <c r="CG2072" s="35"/>
      <c r="CH2072" s="35"/>
    </row>
    <row r="2073" spans="1:86" ht="15.6" x14ac:dyDescent="0.3">
      <c r="A2073" s="35"/>
      <c r="B2073" s="86"/>
      <c r="C2073" s="35"/>
      <c r="D2073" s="35"/>
      <c r="E2073" s="35"/>
      <c r="F2073" s="35"/>
      <c r="G2073" s="35"/>
      <c r="H2073" s="35"/>
      <c r="I2073" s="35"/>
      <c r="J2073" s="35"/>
      <c r="K2073" s="35"/>
      <c r="L2073" s="35"/>
      <c r="M2073" s="35"/>
      <c r="N2073" s="35"/>
      <c r="O2073" s="35"/>
      <c r="P2073" s="35"/>
      <c r="Q2073" s="35"/>
      <c r="R2073" s="35"/>
      <c r="S2073" s="35"/>
      <c r="T2073" s="17">
        <f t="shared" si="4633"/>
        <v>48089</v>
      </c>
      <c r="U2073" s="216">
        <f t="shared" si="4626"/>
        <v>5</v>
      </c>
      <c r="V2073" s="216">
        <f t="shared" si="4633"/>
        <v>2068</v>
      </c>
      <c r="W2073" s="16">
        <f t="shared" si="4640"/>
        <v>5.6657534246575345</v>
      </c>
      <c r="X2073" s="16" t="e">
        <f>IF(Template!$F$7="Linear interpolation",LinInterp($I$5:$I$22,$G$5:$G$22,W2073),CubicSpline($I$5:$I$22,$G$5:$G$22,W2073))</f>
        <v>#VALUE!</v>
      </c>
      <c r="Y2073" s="221" t="e">
        <f t="shared" si="4627"/>
        <v>#VALUE!</v>
      </c>
      <c r="Z2073" s="221" t="e">
        <f>Y2073/PRODUCT($AA$6:AA2072)</f>
        <v>#VALUE!</v>
      </c>
      <c r="AA2073" s="16" t="e">
        <f t="shared" si="4634"/>
        <v>#VALUE!</v>
      </c>
      <c r="AB2073" s="10" t="e">
        <f t="shared" si="4635"/>
        <v>#VALUE!</v>
      </c>
      <c r="AC2073" s="90">
        <f t="shared" si="4628"/>
        <v>2073</v>
      </c>
      <c r="AD2073" s="17">
        <f t="shared" si="4636"/>
        <v>48066</v>
      </c>
      <c r="AE2073" s="16" t="e">
        <f t="shared" si="4629"/>
        <v>#VALUE!</v>
      </c>
      <c r="AF2073" s="10">
        <f ca="1">IFERROR(AVERAGE(INDIRECT("AE"&amp;AC2073-Template!$F$10+1):INDIRECT("AE"&amp;AC2073)),0)</f>
        <v>0</v>
      </c>
      <c r="AG2073" s="35"/>
      <c r="AH2073" s="86"/>
      <c r="AI2073" s="35"/>
      <c r="AJ2073" s="35"/>
      <c r="AK2073" s="35"/>
      <c r="AL2073" s="35"/>
      <c r="AM2073" s="35"/>
      <c r="AN2073" s="35"/>
      <c r="AO2073" s="35"/>
      <c r="AP2073" s="35"/>
      <c r="AQ2073" s="35"/>
      <c r="AR2073" s="35"/>
      <c r="AS2073" s="35"/>
      <c r="AT2073" s="35"/>
      <c r="AU2073" s="35"/>
      <c r="AV2073" s="35"/>
      <c r="AW2073" s="35"/>
      <c r="AX2073" s="35"/>
      <c r="AY2073" s="35"/>
      <c r="AZ2073" s="17">
        <f t="shared" ref="AZ2073" si="4679">AZ2072+1</f>
        <v>48089</v>
      </c>
      <c r="BA2073" s="216">
        <f t="shared" si="4652"/>
        <v>5</v>
      </c>
      <c r="BB2073" s="216">
        <f t="shared" ref="BB2073" si="4680">BB2072+1</f>
        <v>2068</v>
      </c>
      <c r="BC2073" s="16">
        <f t="shared" si="4654"/>
        <v>5.6657534246575345</v>
      </c>
      <c r="BD2073" s="16">
        <f>IF(Template!$F$7="Linear interpolation",LinInterp($AO$5:$AO$18,$AM$5:$AM$18,BC2073),CubicSpline($AO$5:$AO$18,$AM$5:$AM$18,BC2073))</f>
        <v>14.029719141001365</v>
      </c>
      <c r="BE2073" s="221">
        <f t="shared" si="4589"/>
        <v>2.104021814918168</v>
      </c>
      <c r="BF2073" s="221">
        <f>BE2073/PRODUCT($BG$6:BG2072)</f>
        <v>1.0003905438657699</v>
      </c>
      <c r="BG2073" s="16">
        <f t="shared" si="4655"/>
        <v>1.0003905438657699</v>
      </c>
      <c r="BH2073" s="10">
        <f t="shared" si="4656"/>
        <v>14.254851100600096</v>
      </c>
      <c r="BI2073" s="90"/>
      <c r="BJ2073" s="17">
        <f t="shared" si="4639"/>
        <v>48066</v>
      </c>
      <c r="BK2073" s="16">
        <f t="shared" si="4632"/>
        <v>14.203991892506874</v>
      </c>
      <c r="BL2073" s="10">
        <f ca="1">IFERROR(AVERAGE(INDIRECT("BK"&amp;AC2073-Template!$F$10+1):INDIRECT("BK"&amp;AC2073)),0)</f>
        <v>14.158433872426619</v>
      </c>
      <c r="BM2073" s="35"/>
      <c r="BN2073" s="86"/>
      <c r="BO2073" s="35"/>
      <c r="BP2073" s="35"/>
      <c r="BQ2073" s="35"/>
      <c r="BR2073" s="35"/>
      <c r="BS2073" s="35"/>
      <c r="BT2073" s="35"/>
      <c r="BU2073" s="35"/>
      <c r="BV2073" s="35"/>
      <c r="BW2073" s="35"/>
      <c r="BX2073" s="35"/>
      <c r="BY2073" s="35"/>
      <c r="BZ2073" s="35"/>
      <c r="CA2073" s="35"/>
      <c r="CB2073" s="35"/>
      <c r="CC2073" s="35"/>
      <c r="CD2073" s="35"/>
      <c r="CE2073" s="35"/>
      <c r="CF2073" s="35"/>
      <c r="CG2073" s="35"/>
      <c r="CH2073" s="35"/>
    </row>
    <row r="2074" spans="1:86" ht="15.6" x14ac:dyDescent="0.3">
      <c r="A2074" s="35"/>
      <c r="B2074" s="86"/>
      <c r="C2074" s="35"/>
      <c r="D2074" s="35"/>
      <c r="E2074" s="35"/>
      <c r="F2074" s="35"/>
      <c r="G2074" s="35"/>
      <c r="H2074" s="35"/>
      <c r="I2074" s="35"/>
      <c r="J2074" s="35"/>
      <c r="K2074" s="35"/>
      <c r="L2074" s="35"/>
      <c r="M2074" s="35"/>
      <c r="N2074" s="35"/>
      <c r="O2074" s="35"/>
      <c r="P2074" s="35"/>
      <c r="Q2074" s="35"/>
      <c r="R2074" s="35"/>
      <c r="S2074" s="35"/>
      <c r="T2074" s="17">
        <f t="shared" si="4633"/>
        <v>48090</v>
      </c>
      <c r="U2074" s="216">
        <f t="shared" si="4626"/>
        <v>6</v>
      </c>
      <c r="V2074" s="216">
        <f t="shared" si="4633"/>
        <v>2069</v>
      </c>
      <c r="W2074" s="16">
        <f t="shared" si="4640"/>
        <v>5.6684931506849319</v>
      </c>
      <c r="X2074" s="16" t="e">
        <f>IF(Template!$F$7="Linear interpolation",LinInterp($I$5:$I$22,$G$5:$G$22,W2074),CubicSpline($I$5:$I$22,$G$5:$G$22,W2074))</f>
        <v>#VALUE!</v>
      </c>
      <c r="Y2074" s="221" t="e">
        <f t="shared" si="4627"/>
        <v>#VALUE!</v>
      </c>
      <c r="Z2074" s="221" t="e">
        <f>Y2074/PRODUCT($AA$6:AA2073)</f>
        <v>#VALUE!</v>
      </c>
      <c r="AA2074" s="16" t="e">
        <f t="shared" si="4634"/>
        <v>#VALUE!</v>
      </c>
      <c r="AB2074" s="10" t="e">
        <f t="shared" si="4635"/>
        <v>#VALUE!</v>
      </c>
      <c r="AC2074" s="90">
        <f t="shared" si="4628"/>
        <v>2074</v>
      </c>
      <c r="AD2074" s="17">
        <f t="shared" si="4636"/>
        <v>48067</v>
      </c>
      <c r="AE2074" s="16" t="e">
        <f t="shared" si="4629"/>
        <v>#VALUE!</v>
      </c>
      <c r="AF2074" s="10">
        <f ca="1">IFERROR(AVERAGE(INDIRECT("AE"&amp;AC2074-Template!$F$10+1):INDIRECT("AE"&amp;AC2074)),0)</f>
        <v>0</v>
      </c>
      <c r="AG2074" s="35"/>
      <c r="AH2074" s="86"/>
      <c r="AI2074" s="35"/>
      <c r="AJ2074" s="35"/>
      <c r="AK2074" s="35"/>
      <c r="AL2074" s="35"/>
      <c r="AM2074" s="35"/>
      <c r="AN2074" s="35"/>
      <c r="AO2074" s="35"/>
      <c r="AP2074" s="35"/>
      <c r="AQ2074" s="35"/>
      <c r="AR2074" s="35"/>
      <c r="AS2074" s="35"/>
      <c r="AT2074" s="35"/>
      <c r="AU2074" s="35"/>
      <c r="AV2074" s="35"/>
      <c r="AW2074" s="35"/>
      <c r="AX2074" s="35"/>
      <c r="AY2074" s="35"/>
      <c r="AZ2074" s="17">
        <f t="shared" ref="AZ2074" si="4681">AZ2073+1</f>
        <v>48090</v>
      </c>
      <c r="BA2074" s="216">
        <f t="shared" si="4652"/>
        <v>6</v>
      </c>
      <c r="BB2074" s="216">
        <f t="shared" ref="BB2074" si="4682">BB2073+1</f>
        <v>2069</v>
      </c>
      <c r="BC2074" s="16">
        <f t="shared" si="4654"/>
        <v>5.6684931506849319</v>
      </c>
      <c r="BD2074" s="16">
        <f>IF(Template!$F$7="Linear interpolation",LinInterp($AO$5:$AO$18,$AM$5:$AM$18,BC2074),CubicSpline($AO$5:$AO$18,$AM$5:$AM$18,BC2074))</f>
        <v>14.030339084712548</v>
      </c>
      <c r="BE2074" s="221">
        <f t="shared" si="4589"/>
        <v>2.1048436241025508</v>
      </c>
      <c r="BF2074" s="221">
        <f>BE2074/PRODUCT($BG$6:BG2073)</f>
        <v>1.0003905896690595</v>
      </c>
      <c r="BG2074" s="16">
        <f t="shared" si="4655"/>
        <v>1.0003905438657699</v>
      </c>
      <c r="BH2074" s="10">
        <f t="shared" si="4656"/>
        <v>14.254851100600096</v>
      </c>
      <c r="BI2074" s="90"/>
      <c r="BJ2074" s="17">
        <f t="shared" si="4639"/>
        <v>48067</v>
      </c>
      <c r="BK2074" s="16">
        <f t="shared" si="4632"/>
        <v>14.206690153009461</v>
      </c>
      <c r="BL2074" s="10">
        <f ca="1">IFERROR(AVERAGE(INDIRECT("BK"&amp;AC2074-Template!$F$10+1):INDIRECT("BK"&amp;AC2074)),0)</f>
        <v>14.161751689115288</v>
      </c>
      <c r="BM2074" s="35"/>
      <c r="BN2074" s="86"/>
      <c r="BO2074" s="35"/>
      <c r="BP2074" s="35"/>
      <c r="BQ2074" s="35"/>
      <c r="BR2074" s="35"/>
      <c r="BS2074" s="35"/>
      <c r="BT2074" s="35"/>
      <c r="BU2074" s="35"/>
      <c r="BV2074" s="35"/>
      <c r="BW2074" s="35"/>
      <c r="BX2074" s="35"/>
      <c r="BY2074" s="35"/>
      <c r="BZ2074" s="35"/>
      <c r="CA2074" s="35"/>
      <c r="CB2074" s="35"/>
      <c r="CC2074" s="35"/>
      <c r="CD2074" s="35"/>
      <c r="CE2074" s="35"/>
      <c r="CF2074" s="35"/>
      <c r="CG2074" s="35"/>
      <c r="CH2074" s="35"/>
    </row>
    <row r="2075" spans="1:86" ht="15.6" x14ac:dyDescent="0.3">
      <c r="A2075" s="35"/>
      <c r="B2075" s="86"/>
      <c r="C2075" s="35"/>
      <c r="D2075" s="35"/>
      <c r="E2075" s="35"/>
      <c r="F2075" s="35"/>
      <c r="G2075" s="35"/>
      <c r="H2075" s="35"/>
      <c r="I2075" s="35"/>
      <c r="J2075" s="35"/>
      <c r="K2075" s="35"/>
      <c r="L2075" s="35"/>
      <c r="M2075" s="35"/>
      <c r="N2075" s="35"/>
      <c r="O2075" s="35"/>
      <c r="P2075" s="35"/>
      <c r="Q2075" s="35"/>
      <c r="R2075" s="35"/>
      <c r="S2075" s="35"/>
      <c r="T2075" s="17">
        <f t="shared" si="4633"/>
        <v>48091</v>
      </c>
      <c r="U2075" s="216">
        <f t="shared" si="4626"/>
        <v>7</v>
      </c>
      <c r="V2075" s="216">
        <f t="shared" si="4633"/>
        <v>2070</v>
      </c>
      <c r="W2075" s="16">
        <f t="shared" si="4640"/>
        <v>5.6712328767123283</v>
      </c>
      <c r="X2075" s="16" t="e">
        <f>IF(Template!$F$7="Linear interpolation",LinInterp($I$5:$I$22,$G$5:$G$22,W2075),CubicSpline($I$5:$I$22,$G$5:$G$22,W2075))</f>
        <v>#VALUE!</v>
      </c>
      <c r="Y2075" s="221" t="e">
        <f t="shared" si="4627"/>
        <v>#VALUE!</v>
      </c>
      <c r="Z2075" s="221" t="e">
        <f>Y2075/PRODUCT($AA$6:AA2074)</f>
        <v>#VALUE!</v>
      </c>
      <c r="AA2075" s="16" t="e">
        <f t="shared" si="4634"/>
        <v>#VALUE!</v>
      </c>
      <c r="AB2075" s="10" t="e">
        <f t="shared" si="4635"/>
        <v>#VALUE!</v>
      </c>
      <c r="AC2075" s="90">
        <f t="shared" si="4628"/>
        <v>2075</v>
      </c>
      <c r="AD2075" s="17">
        <f t="shared" si="4636"/>
        <v>48068</v>
      </c>
      <c r="AE2075" s="16" t="e">
        <f t="shared" si="4629"/>
        <v>#VALUE!</v>
      </c>
      <c r="AF2075" s="10">
        <f ca="1">IFERROR(AVERAGE(INDIRECT("AE"&amp;AC2075-Template!$F$10+1):INDIRECT("AE"&amp;AC2075)),0)</f>
        <v>0</v>
      </c>
      <c r="AG2075" s="35"/>
      <c r="AH2075" s="86"/>
      <c r="AI2075" s="35"/>
      <c r="AJ2075" s="35"/>
      <c r="AK2075" s="35"/>
      <c r="AL2075" s="35"/>
      <c r="AM2075" s="35"/>
      <c r="AN2075" s="35"/>
      <c r="AO2075" s="35"/>
      <c r="AP2075" s="35"/>
      <c r="AQ2075" s="35"/>
      <c r="AR2075" s="35"/>
      <c r="AS2075" s="35"/>
      <c r="AT2075" s="35"/>
      <c r="AU2075" s="35"/>
      <c r="AV2075" s="35"/>
      <c r="AW2075" s="35"/>
      <c r="AX2075" s="35"/>
      <c r="AY2075" s="35"/>
      <c r="AZ2075" s="17">
        <f t="shared" ref="AZ2075" si="4683">AZ2074+1</f>
        <v>48091</v>
      </c>
      <c r="BA2075" s="216">
        <f t="shared" si="4652"/>
        <v>7</v>
      </c>
      <c r="BB2075" s="216">
        <f t="shared" ref="BB2075" si="4684">BB2074+1</f>
        <v>2070</v>
      </c>
      <c r="BC2075" s="16">
        <f t="shared" si="4654"/>
        <v>5.6712328767123283</v>
      </c>
      <c r="BD2075" s="16">
        <f>IF(Template!$F$7="Linear interpolation",LinInterp($AO$5:$AO$18,$AM$5:$AM$18,BC2075),CubicSpline($AO$5:$AO$18,$AM$5:$AM$18,BC2075))</f>
        <v>14.030959328250166</v>
      </c>
      <c r="BE2075" s="221">
        <f t="shared" si="4589"/>
        <v>2.1056658480507555</v>
      </c>
      <c r="BF2075" s="221">
        <f>BE2075/PRODUCT($BG$6:BG2074)</f>
        <v>1.0003906800237126</v>
      </c>
      <c r="BG2075" s="16">
        <f t="shared" si="4655"/>
        <v>1.0003905438657699</v>
      </c>
      <c r="BH2075" s="10">
        <f t="shared" si="4656"/>
        <v>14.254851100600096</v>
      </c>
      <c r="BI2075" s="90"/>
      <c r="BJ2075" s="17">
        <f t="shared" si="4639"/>
        <v>48068</v>
      </c>
      <c r="BK2075" s="16">
        <f t="shared" si="4632"/>
        <v>14.20934476483804</v>
      </c>
      <c r="BL2075" s="10">
        <f ca="1">IFERROR(AVERAGE(INDIRECT("BK"&amp;AC2075-Template!$F$10+1):INDIRECT("BK"&amp;AC2075)),0)</f>
        <v>14.165027149290788</v>
      </c>
      <c r="BM2075" s="35"/>
      <c r="BN2075" s="86"/>
      <c r="BO2075" s="35"/>
      <c r="BP2075" s="35"/>
      <c r="BQ2075" s="35"/>
      <c r="BR2075" s="35"/>
      <c r="BS2075" s="35"/>
      <c r="BT2075" s="35"/>
      <c r="BU2075" s="35"/>
      <c r="BV2075" s="35"/>
      <c r="BW2075" s="35"/>
      <c r="BX2075" s="35"/>
      <c r="BY2075" s="35"/>
      <c r="BZ2075" s="35"/>
      <c r="CA2075" s="35"/>
      <c r="CB2075" s="35"/>
      <c r="CC2075" s="35"/>
      <c r="CD2075" s="35"/>
      <c r="CE2075" s="35"/>
      <c r="CF2075" s="35"/>
      <c r="CG2075" s="35"/>
      <c r="CH2075" s="35"/>
    </row>
    <row r="2076" spans="1:86" ht="15.6" x14ac:dyDescent="0.3">
      <c r="A2076" s="35"/>
      <c r="B2076" s="86"/>
      <c r="C2076" s="35"/>
      <c r="D2076" s="35"/>
      <c r="E2076" s="35"/>
      <c r="F2076" s="35"/>
      <c r="G2076" s="35"/>
      <c r="H2076" s="35"/>
      <c r="I2076" s="35"/>
      <c r="J2076" s="35"/>
      <c r="K2076" s="35"/>
      <c r="L2076" s="35"/>
      <c r="M2076" s="35"/>
      <c r="N2076" s="35"/>
      <c r="O2076" s="35"/>
      <c r="P2076" s="35"/>
      <c r="Q2076" s="35"/>
      <c r="R2076" s="35"/>
      <c r="S2076" s="35"/>
      <c r="T2076" s="17">
        <f t="shared" si="4633"/>
        <v>48092</v>
      </c>
      <c r="U2076" s="216">
        <f t="shared" si="4626"/>
        <v>1</v>
      </c>
      <c r="V2076" s="216">
        <f t="shared" si="4633"/>
        <v>2071</v>
      </c>
      <c r="W2076" s="16">
        <f t="shared" si="4640"/>
        <v>5.6739726027397257</v>
      </c>
      <c r="X2076" s="16" t="e">
        <f>IF(Template!$F$7="Linear interpolation",LinInterp($I$5:$I$22,$G$5:$G$22,W2076),CubicSpline($I$5:$I$22,$G$5:$G$22,W2076))</f>
        <v>#VALUE!</v>
      </c>
      <c r="Y2076" s="221" t="e">
        <f t="shared" si="4627"/>
        <v>#VALUE!</v>
      </c>
      <c r="Z2076" s="221" t="e">
        <f>Y2076/PRODUCT($AA$6:AA2075)</f>
        <v>#VALUE!</v>
      </c>
      <c r="AA2076" s="16" t="e">
        <f t="shared" si="4634"/>
        <v>#VALUE!</v>
      </c>
      <c r="AB2076" s="10" t="e">
        <f t="shared" si="4635"/>
        <v>#VALUE!</v>
      </c>
      <c r="AC2076" s="90">
        <f t="shared" si="4628"/>
        <v>2076</v>
      </c>
      <c r="AD2076" s="17">
        <f t="shared" si="4636"/>
        <v>48069</v>
      </c>
      <c r="AE2076" s="16" t="e">
        <f t="shared" si="4629"/>
        <v>#VALUE!</v>
      </c>
      <c r="AF2076" s="10">
        <f ca="1">IFERROR(AVERAGE(INDIRECT("AE"&amp;AC2076-Template!$F$10+1):INDIRECT("AE"&amp;AC2076)),0)</f>
        <v>0</v>
      </c>
      <c r="AG2076" s="35"/>
      <c r="AH2076" s="86"/>
      <c r="AI2076" s="35"/>
      <c r="AJ2076" s="35"/>
      <c r="AK2076" s="35"/>
      <c r="AL2076" s="35"/>
      <c r="AM2076" s="35"/>
      <c r="AN2076" s="35"/>
      <c r="AO2076" s="35"/>
      <c r="AP2076" s="35"/>
      <c r="AQ2076" s="35"/>
      <c r="AR2076" s="35"/>
      <c r="AS2076" s="35"/>
      <c r="AT2076" s="35"/>
      <c r="AU2076" s="35"/>
      <c r="AV2076" s="35"/>
      <c r="AW2076" s="35"/>
      <c r="AX2076" s="35"/>
      <c r="AY2076" s="35"/>
      <c r="AZ2076" s="17">
        <f t="shared" ref="AZ2076" si="4685">AZ2075+1</f>
        <v>48092</v>
      </c>
      <c r="BA2076" s="216">
        <f t="shared" si="4652"/>
        <v>1</v>
      </c>
      <c r="BB2076" s="216">
        <f t="shared" ref="BB2076" si="4686">BB2075+1</f>
        <v>2071</v>
      </c>
      <c r="BC2076" s="16">
        <f t="shared" si="4654"/>
        <v>5.6739726027397257</v>
      </c>
      <c r="BD2076" s="16">
        <f>IF(Template!$F$7="Linear interpolation",LinInterp($AO$5:$AO$18,$AM$5:$AM$18,BC2076),CubicSpline($AO$5:$AO$18,$AM$5:$AM$18,BC2076))</f>
        <v>14.031579845990008</v>
      </c>
      <c r="BE2076" s="221">
        <f t="shared" si="4589"/>
        <v>2.1064884843567664</v>
      </c>
      <c r="BF2076" s="221">
        <f>BE2076/PRODUCT($BG$6:BG2075)</f>
        <v>1.0003908136753705</v>
      </c>
      <c r="BG2076" s="16">
        <f t="shared" si="4655"/>
        <v>1.0003908136753705</v>
      </c>
      <c r="BH2076" s="10">
        <f t="shared" si="4656"/>
        <v>14.26469915102424</v>
      </c>
      <c r="BI2076" s="90"/>
      <c r="BJ2076" s="17">
        <f t="shared" si="4639"/>
        <v>48069</v>
      </c>
      <c r="BK2076" s="16">
        <f t="shared" si="4632"/>
        <v>14.20934476483804</v>
      </c>
      <c r="BL2076" s="10">
        <f ca="1">IFERROR(AVERAGE(INDIRECT("BK"&amp;AC2076-Template!$F$10+1):INDIRECT("BK"&amp;AC2076)),0)</f>
        <v>14.168173134669292</v>
      </c>
      <c r="BM2076" s="35"/>
      <c r="BN2076" s="86"/>
      <c r="BO2076" s="35"/>
      <c r="BP2076" s="35"/>
      <c r="BQ2076" s="35"/>
      <c r="BR2076" s="35"/>
      <c r="BS2076" s="35"/>
      <c r="BT2076" s="35"/>
      <c r="BU2076" s="35"/>
      <c r="BV2076" s="35"/>
      <c r="BW2076" s="35"/>
      <c r="BX2076" s="35"/>
      <c r="BY2076" s="35"/>
      <c r="BZ2076" s="35"/>
      <c r="CA2076" s="35"/>
      <c r="CB2076" s="35"/>
      <c r="CC2076" s="35"/>
      <c r="CD2076" s="35"/>
      <c r="CE2076" s="35"/>
      <c r="CF2076" s="35"/>
      <c r="CG2076" s="35"/>
      <c r="CH2076" s="35"/>
    </row>
    <row r="2077" spans="1:86" ht="15.6" x14ac:dyDescent="0.3">
      <c r="A2077" s="35"/>
      <c r="B2077" s="86"/>
      <c r="C2077" s="35"/>
      <c r="D2077" s="35"/>
      <c r="E2077" s="35"/>
      <c r="F2077" s="35"/>
      <c r="G2077" s="35"/>
      <c r="H2077" s="35"/>
      <c r="I2077" s="35"/>
      <c r="J2077" s="35"/>
      <c r="K2077" s="35"/>
      <c r="L2077" s="35"/>
      <c r="M2077" s="35"/>
      <c r="N2077" s="35"/>
      <c r="O2077" s="35"/>
      <c r="P2077" s="35"/>
      <c r="Q2077" s="35"/>
      <c r="R2077" s="35"/>
      <c r="S2077" s="35"/>
      <c r="T2077" s="17">
        <f t="shared" si="4633"/>
        <v>48093</v>
      </c>
      <c r="U2077" s="216">
        <f t="shared" si="4626"/>
        <v>2</v>
      </c>
      <c r="V2077" s="216">
        <f t="shared" si="4633"/>
        <v>2072</v>
      </c>
      <c r="W2077" s="16">
        <f t="shared" si="4640"/>
        <v>5.6767123287671231</v>
      </c>
      <c r="X2077" s="16" t="e">
        <f>IF(Template!$F$7="Linear interpolation",LinInterp($I$5:$I$22,$G$5:$G$22,W2077),CubicSpline($I$5:$I$22,$G$5:$G$22,W2077))</f>
        <v>#VALUE!</v>
      </c>
      <c r="Y2077" s="221" t="e">
        <f t="shared" si="4627"/>
        <v>#VALUE!</v>
      </c>
      <c r="Z2077" s="221" t="e">
        <f>Y2077/PRODUCT($AA$6:AA2076)</f>
        <v>#VALUE!</v>
      </c>
      <c r="AA2077" s="16" t="e">
        <f t="shared" si="4634"/>
        <v>#VALUE!</v>
      </c>
      <c r="AB2077" s="10" t="e">
        <f t="shared" si="4635"/>
        <v>#VALUE!</v>
      </c>
      <c r="AC2077" s="90">
        <f t="shared" si="4628"/>
        <v>2077</v>
      </c>
      <c r="AD2077" s="17">
        <f t="shared" si="4636"/>
        <v>48070</v>
      </c>
      <c r="AE2077" s="16" t="e">
        <f t="shared" si="4629"/>
        <v>#VALUE!</v>
      </c>
      <c r="AF2077" s="10">
        <f ca="1">IFERROR(AVERAGE(INDIRECT("AE"&amp;AC2077-Template!$F$10+1):INDIRECT("AE"&amp;AC2077)),0)</f>
        <v>0</v>
      </c>
      <c r="AG2077" s="35"/>
      <c r="AH2077" s="86"/>
      <c r="AI2077" s="35"/>
      <c r="AJ2077" s="35"/>
      <c r="AK2077" s="35"/>
      <c r="AL2077" s="35"/>
      <c r="AM2077" s="35"/>
      <c r="AN2077" s="35"/>
      <c r="AO2077" s="35"/>
      <c r="AP2077" s="35"/>
      <c r="AQ2077" s="35"/>
      <c r="AR2077" s="35"/>
      <c r="AS2077" s="35"/>
      <c r="AT2077" s="35"/>
      <c r="AU2077" s="35"/>
      <c r="AV2077" s="35"/>
      <c r="AW2077" s="35"/>
      <c r="AX2077" s="35"/>
      <c r="AY2077" s="35"/>
      <c r="AZ2077" s="17">
        <f t="shared" ref="AZ2077" si="4687">AZ2076+1</f>
        <v>48093</v>
      </c>
      <c r="BA2077" s="216">
        <f t="shared" si="4652"/>
        <v>2</v>
      </c>
      <c r="BB2077" s="216">
        <f t="shared" ref="BB2077" si="4688">BB2076+1</f>
        <v>2072</v>
      </c>
      <c r="BC2077" s="16">
        <f t="shared" si="4654"/>
        <v>5.6767123287671231</v>
      </c>
      <c r="BD2077" s="16">
        <f>IF(Template!$F$7="Linear interpolation",LinInterp($AO$5:$AO$18,$AM$5:$AM$18,BC2077),CubicSpline($AO$5:$AO$18,$AM$5:$AM$18,BC2077))</f>
        <v>14.032200612307861</v>
      </c>
      <c r="BE2077" s="221">
        <f t="shared" si="4589"/>
        <v>2.1073115306054504</v>
      </c>
      <c r="BF2077" s="221">
        <f>BE2077/PRODUCT($BG$6:BG2076)</f>
        <v>1.0003907195575936</v>
      </c>
      <c r="BG2077" s="16">
        <f t="shared" si="4655"/>
        <v>1.0003907195575936</v>
      </c>
      <c r="BH2077" s="10">
        <f t="shared" si="4656"/>
        <v>14.261263852167193</v>
      </c>
      <c r="BI2077" s="90"/>
      <c r="BJ2077" s="17">
        <f t="shared" si="4639"/>
        <v>48070</v>
      </c>
      <c r="BK2077" s="16">
        <f t="shared" si="4632"/>
        <v>14.20934476483804</v>
      </c>
      <c r="BL2077" s="10">
        <f ca="1">IFERROR(AVERAGE(INDIRECT("BK"&amp;AC2077-Template!$F$10+1):INDIRECT("BK"&amp;AC2077)),0)</f>
        <v>14.171191017000439</v>
      </c>
      <c r="BM2077" s="35"/>
      <c r="BN2077" s="86"/>
      <c r="BO2077" s="35"/>
      <c r="BP2077" s="35"/>
      <c r="BQ2077" s="35"/>
      <c r="BR2077" s="35"/>
      <c r="BS2077" s="35"/>
      <c r="BT2077" s="35"/>
      <c r="BU2077" s="35"/>
      <c r="BV2077" s="35"/>
      <c r="BW2077" s="35"/>
      <c r="BX2077" s="35"/>
      <c r="BY2077" s="35"/>
      <c r="BZ2077" s="35"/>
      <c r="CA2077" s="35"/>
      <c r="CB2077" s="35"/>
      <c r="CC2077" s="35"/>
      <c r="CD2077" s="35"/>
      <c r="CE2077" s="35"/>
      <c r="CF2077" s="35"/>
      <c r="CG2077" s="35"/>
      <c r="CH2077" s="35"/>
    </row>
    <row r="2078" spans="1:86" ht="15.6" x14ac:dyDescent="0.3">
      <c r="A2078" s="35"/>
      <c r="B2078" s="86"/>
      <c r="C2078" s="35"/>
      <c r="D2078" s="35"/>
      <c r="E2078" s="35"/>
      <c r="F2078" s="35"/>
      <c r="G2078" s="35"/>
      <c r="H2078" s="35"/>
      <c r="I2078" s="35"/>
      <c r="J2078" s="35"/>
      <c r="K2078" s="35"/>
      <c r="L2078" s="35"/>
      <c r="M2078" s="35"/>
      <c r="N2078" s="35"/>
      <c r="O2078" s="35"/>
      <c r="P2078" s="35"/>
      <c r="Q2078" s="35"/>
      <c r="R2078" s="35"/>
      <c r="S2078" s="35"/>
      <c r="T2078" s="17">
        <f t="shared" si="4633"/>
        <v>48094</v>
      </c>
      <c r="U2078" s="216">
        <f t="shared" si="4626"/>
        <v>3</v>
      </c>
      <c r="V2078" s="216">
        <f t="shared" si="4633"/>
        <v>2073</v>
      </c>
      <c r="W2078" s="16">
        <f t="shared" si="4640"/>
        <v>5.6794520547945204</v>
      </c>
      <c r="X2078" s="16" t="e">
        <f>IF(Template!$F$7="Linear interpolation",LinInterp($I$5:$I$22,$G$5:$G$22,W2078),CubicSpline($I$5:$I$22,$G$5:$G$22,W2078))</f>
        <v>#VALUE!</v>
      </c>
      <c r="Y2078" s="221" t="e">
        <f t="shared" si="4627"/>
        <v>#VALUE!</v>
      </c>
      <c r="Z2078" s="221" t="e">
        <f>Y2078/PRODUCT($AA$6:AA2077)</f>
        <v>#VALUE!</v>
      </c>
      <c r="AA2078" s="16" t="e">
        <f t="shared" si="4634"/>
        <v>#VALUE!</v>
      </c>
      <c r="AB2078" s="10" t="e">
        <f t="shared" si="4635"/>
        <v>#VALUE!</v>
      </c>
      <c r="AC2078" s="90">
        <f t="shared" si="4628"/>
        <v>2078</v>
      </c>
      <c r="AD2078" s="17">
        <f t="shared" si="4636"/>
        <v>48071</v>
      </c>
      <c r="AE2078" s="16" t="e">
        <f t="shared" si="4629"/>
        <v>#VALUE!</v>
      </c>
      <c r="AF2078" s="10">
        <f ca="1">IFERROR(AVERAGE(INDIRECT("AE"&amp;AC2078-Template!$F$10+1):INDIRECT("AE"&amp;AC2078)),0)</f>
        <v>0</v>
      </c>
      <c r="AG2078" s="35"/>
      <c r="AH2078" s="86"/>
      <c r="AI2078" s="35"/>
      <c r="AJ2078" s="35"/>
      <c r="AK2078" s="35"/>
      <c r="AL2078" s="35"/>
      <c r="AM2078" s="35"/>
      <c r="AN2078" s="35"/>
      <c r="AO2078" s="35"/>
      <c r="AP2078" s="35"/>
      <c r="AQ2078" s="35"/>
      <c r="AR2078" s="35"/>
      <c r="AS2078" s="35"/>
      <c r="AT2078" s="35"/>
      <c r="AU2078" s="35"/>
      <c r="AV2078" s="35"/>
      <c r="AW2078" s="35"/>
      <c r="AX2078" s="35"/>
      <c r="AY2078" s="35"/>
      <c r="AZ2078" s="17">
        <f t="shared" ref="AZ2078" si="4689">AZ2077+1</f>
        <v>48094</v>
      </c>
      <c r="BA2078" s="216">
        <f t="shared" si="4652"/>
        <v>3</v>
      </c>
      <c r="BB2078" s="216">
        <f t="shared" ref="BB2078" si="4690">BB2077+1</f>
        <v>2073</v>
      </c>
      <c r="BC2078" s="16">
        <f t="shared" si="4654"/>
        <v>5.6794520547945204</v>
      </c>
      <c r="BD2078" s="16">
        <f>IF(Template!$F$7="Linear interpolation",LinInterp($AO$5:$AO$18,$AM$5:$AM$18,BC2078),CubicSpline($AO$5:$AO$18,$AM$5:$AM$18,BC2078))</f>
        <v>14.03282160157951</v>
      </c>
      <c r="BE2078" s="221">
        <f t="shared" si="4589"/>
        <v>2.1081349843725548</v>
      </c>
      <c r="BF2078" s="221">
        <f>BE2078/PRODUCT($BG$6:BG2077)</f>
        <v>1.000390760338538</v>
      </c>
      <c r="BG2078" s="16">
        <f t="shared" si="4655"/>
        <v>1.000390760338538</v>
      </c>
      <c r="BH2078" s="10">
        <f t="shared" si="4656"/>
        <v>14.262752356637765</v>
      </c>
      <c r="BI2078" s="90"/>
      <c r="BJ2078" s="17">
        <f t="shared" si="4639"/>
        <v>48071</v>
      </c>
      <c r="BK2078" s="16">
        <f t="shared" si="4632"/>
        <v>14.224834614715354</v>
      </c>
      <c r="BL2078" s="10">
        <f ca="1">IFERROR(AVERAGE(INDIRECT("BK"&amp;AC2078-Template!$F$10+1):INDIRECT("BK"&amp;AC2078)),0)</f>
        <v>14.174725227660828</v>
      </c>
      <c r="BM2078" s="35"/>
      <c r="BN2078" s="86"/>
      <c r="BO2078" s="35"/>
      <c r="BP2078" s="35"/>
      <c r="BQ2078" s="35"/>
      <c r="BR2078" s="35"/>
      <c r="BS2078" s="35"/>
      <c r="BT2078" s="35"/>
      <c r="BU2078" s="35"/>
      <c r="BV2078" s="35"/>
      <c r="BW2078" s="35"/>
      <c r="BX2078" s="35"/>
      <c r="BY2078" s="35"/>
      <c r="BZ2078" s="35"/>
      <c r="CA2078" s="35"/>
      <c r="CB2078" s="35"/>
      <c r="CC2078" s="35"/>
      <c r="CD2078" s="35"/>
      <c r="CE2078" s="35"/>
      <c r="CF2078" s="35"/>
      <c r="CG2078" s="35"/>
      <c r="CH2078" s="35"/>
    </row>
    <row r="2079" spans="1:86" ht="15.6" x14ac:dyDescent="0.3">
      <c r="A2079" s="35"/>
      <c r="B2079" s="86"/>
      <c r="C2079" s="35"/>
      <c r="D2079" s="35"/>
      <c r="E2079" s="35"/>
      <c r="F2079" s="35"/>
      <c r="G2079" s="35"/>
      <c r="H2079" s="35"/>
      <c r="I2079" s="35"/>
      <c r="J2079" s="35"/>
      <c r="K2079" s="35"/>
      <c r="L2079" s="35"/>
      <c r="M2079" s="35"/>
      <c r="N2079" s="35"/>
      <c r="O2079" s="35"/>
      <c r="P2079" s="35"/>
      <c r="Q2079" s="35"/>
      <c r="R2079" s="35"/>
      <c r="S2079" s="35"/>
      <c r="T2079" s="17">
        <f t="shared" si="4633"/>
        <v>48095</v>
      </c>
      <c r="U2079" s="216">
        <f t="shared" si="4626"/>
        <v>4</v>
      </c>
      <c r="V2079" s="216">
        <f t="shared" si="4633"/>
        <v>2074</v>
      </c>
      <c r="W2079" s="16">
        <f t="shared" si="4640"/>
        <v>5.6821917808219178</v>
      </c>
      <c r="X2079" s="16" t="e">
        <f>IF(Template!$F$7="Linear interpolation",LinInterp($I$5:$I$22,$G$5:$G$22,W2079),CubicSpline($I$5:$I$22,$G$5:$G$22,W2079))</f>
        <v>#VALUE!</v>
      </c>
      <c r="Y2079" s="221" t="e">
        <f t="shared" si="4627"/>
        <v>#VALUE!</v>
      </c>
      <c r="Z2079" s="221" t="e">
        <f>Y2079/PRODUCT($AA$6:AA2078)</f>
        <v>#VALUE!</v>
      </c>
      <c r="AA2079" s="16" t="e">
        <f t="shared" si="4634"/>
        <v>#VALUE!</v>
      </c>
      <c r="AB2079" s="10" t="e">
        <f t="shared" si="4635"/>
        <v>#VALUE!</v>
      </c>
      <c r="AC2079" s="90">
        <f t="shared" si="4628"/>
        <v>2079</v>
      </c>
      <c r="AD2079" s="17">
        <f t="shared" si="4636"/>
        <v>48072</v>
      </c>
      <c r="AE2079" s="16" t="e">
        <f t="shared" si="4629"/>
        <v>#VALUE!</v>
      </c>
      <c r="AF2079" s="10">
        <f ca="1">IFERROR(AVERAGE(INDIRECT("AE"&amp;AC2079-Template!$F$10+1):INDIRECT("AE"&amp;AC2079)),0)</f>
        <v>0</v>
      </c>
      <c r="AG2079" s="35"/>
      <c r="AH2079" s="86"/>
      <c r="AI2079" s="35"/>
      <c r="AJ2079" s="35"/>
      <c r="AK2079" s="35"/>
      <c r="AL2079" s="35"/>
      <c r="AM2079" s="35"/>
      <c r="AN2079" s="35"/>
      <c r="AO2079" s="35"/>
      <c r="AP2079" s="35"/>
      <c r="AQ2079" s="35"/>
      <c r="AR2079" s="35"/>
      <c r="AS2079" s="35"/>
      <c r="AT2079" s="35"/>
      <c r="AU2079" s="35"/>
      <c r="AV2079" s="35"/>
      <c r="AW2079" s="35"/>
      <c r="AX2079" s="35"/>
      <c r="AY2079" s="35"/>
      <c r="AZ2079" s="17">
        <f t="shared" ref="AZ2079" si="4691">AZ2078+1</f>
        <v>48095</v>
      </c>
      <c r="BA2079" s="216">
        <f t="shared" si="4652"/>
        <v>4</v>
      </c>
      <c r="BB2079" s="216">
        <f t="shared" ref="BB2079" si="4692">BB2078+1</f>
        <v>2074</v>
      </c>
      <c r="BC2079" s="16">
        <f t="shared" si="4654"/>
        <v>5.6821917808219178</v>
      </c>
      <c r="BD2079" s="16">
        <f>IF(Template!$F$7="Linear interpolation",LinInterp($AO$5:$AO$18,$AM$5:$AM$18,BC2079),CubicSpline($AO$5:$AO$18,$AM$5:$AM$18,BC2079))</f>
        <v>14.033442788180745</v>
      </c>
      <c r="BE2079" s="221">
        <f t="shared" si="4589"/>
        <v>2.1089588432246793</v>
      </c>
      <c r="BF2079" s="221">
        <f>BE2079/PRODUCT($BG$6:BG2078)</f>
        <v>1.0003907998578041</v>
      </c>
      <c r="BG2079" s="16">
        <f t="shared" si="4655"/>
        <v>1.0003907998578041</v>
      </c>
      <c r="BH2079" s="10">
        <f t="shared" si="4656"/>
        <v>14.264194809849752</v>
      </c>
      <c r="BI2079" s="90"/>
      <c r="BJ2079" s="17">
        <f t="shared" si="4639"/>
        <v>48072</v>
      </c>
      <c r="BK2079" s="16">
        <f t="shared" si="4632"/>
        <v>14.219524943917762</v>
      </c>
      <c r="BL2079" s="10">
        <f ca="1">IFERROR(AVERAGE(INDIRECT("BK"&amp;AC2079-Template!$F$10+1):INDIRECT("BK"&amp;AC2079)),0)</f>
        <v>14.178082449294633</v>
      </c>
      <c r="BM2079" s="35"/>
      <c r="BN2079" s="86"/>
      <c r="BO2079" s="35"/>
      <c r="BP2079" s="35"/>
      <c r="BQ2079" s="35"/>
      <c r="BR2079" s="35"/>
      <c r="BS2079" s="35"/>
      <c r="BT2079" s="35"/>
      <c r="BU2079" s="35"/>
      <c r="BV2079" s="35"/>
      <c r="BW2079" s="35"/>
      <c r="BX2079" s="35"/>
      <c r="BY2079" s="35"/>
      <c r="BZ2079" s="35"/>
      <c r="CA2079" s="35"/>
      <c r="CB2079" s="35"/>
      <c r="CC2079" s="35"/>
      <c r="CD2079" s="35"/>
      <c r="CE2079" s="35"/>
      <c r="CF2079" s="35"/>
      <c r="CG2079" s="35"/>
      <c r="CH2079" s="35"/>
    </row>
    <row r="2080" spans="1:86" ht="15.6" x14ac:dyDescent="0.3">
      <c r="A2080" s="35"/>
      <c r="B2080" s="86"/>
      <c r="C2080" s="35"/>
      <c r="D2080" s="35"/>
      <c r="E2080" s="35"/>
      <c r="F2080" s="35"/>
      <c r="G2080" s="35"/>
      <c r="H2080" s="35"/>
      <c r="I2080" s="35"/>
      <c r="J2080" s="35"/>
      <c r="K2080" s="35"/>
      <c r="L2080" s="35"/>
      <c r="M2080" s="35"/>
      <c r="N2080" s="35"/>
      <c r="O2080" s="35"/>
      <c r="P2080" s="35"/>
      <c r="Q2080" s="35"/>
      <c r="R2080" s="35"/>
      <c r="S2080" s="35"/>
      <c r="T2080" s="17">
        <f t="shared" si="4633"/>
        <v>48096</v>
      </c>
      <c r="U2080" s="216">
        <f t="shared" si="4626"/>
        <v>5</v>
      </c>
      <c r="V2080" s="216">
        <f t="shared" si="4633"/>
        <v>2075</v>
      </c>
      <c r="W2080" s="16">
        <f t="shared" si="4640"/>
        <v>5.6849315068493151</v>
      </c>
      <c r="X2080" s="16" t="e">
        <f>IF(Template!$F$7="Linear interpolation",LinInterp($I$5:$I$22,$G$5:$G$22,W2080),CubicSpline($I$5:$I$22,$G$5:$G$22,W2080))</f>
        <v>#VALUE!</v>
      </c>
      <c r="Y2080" s="221" t="e">
        <f t="shared" si="4627"/>
        <v>#VALUE!</v>
      </c>
      <c r="Z2080" s="221" t="e">
        <f>Y2080/PRODUCT($AA$6:AA2079)</f>
        <v>#VALUE!</v>
      </c>
      <c r="AA2080" s="16" t="e">
        <f t="shared" si="4634"/>
        <v>#VALUE!</v>
      </c>
      <c r="AB2080" s="10" t="e">
        <f t="shared" si="4635"/>
        <v>#VALUE!</v>
      </c>
      <c r="AC2080" s="90">
        <f t="shared" si="4628"/>
        <v>2080</v>
      </c>
      <c r="AD2080" s="17">
        <f t="shared" si="4636"/>
        <v>48073</v>
      </c>
      <c r="AE2080" s="16" t="e">
        <f t="shared" si="4629"/>
        <v>#VALUE!</v>
      </c>
      <c r="AF2080" s="10">
        <f ca="1">IFERROR(AVERAGE(INDIRECT("AE"&amp;AC2080-Template!$F$10+1):INDIRECT("AE"&amp;AC2080)),0)</f>
        <v>0</v>
      </c>
      <c r="AG2080" s="35"/>
      <c r="AH2080" s="86"/>
      <c r="AI2080" s="35"/>
      <c r="AJ2080" s="35"/>
      <c r="AK2080" s="35"/>
      <c r="AL2080" s="35"/>
      <c r="AM2080" s="35"/>
      <c r="AN2080" s="35"/>
      <c r="AO2080" s="35"/>
      <c r="AP2080" s="35"/>
      <c r="AQ2080" s="35"/>
      <c r="AR2080" s="35"/>
      <c r="AS2080" s="35"/>
      <c r="AT2080" s="35"/>
      <c r="AU2080" s="35"/>
      <c r="AV2080" s="35"/>
      <c r="AW2080" s="35"/>
      <c r="AX2080" s="35"/>
      <c r="AY2080" s="35"/>
      <c r="AZ2080" s="17">
        <f t="shared" ref="AZ2080" si="4693">AZ2079+1</f>
        <v>48096</v>
      </c>
      <c r="BA2080" s="216">
        <f t="shared" si="4652"/>
        <v>5</v>
      </c>
      <c r="BB2080" s="216">
        <f t="shared" ref="BB2080" si="4694">BB2079+1</f>
        <v>2075</v>
      </c>
      <c r="BC2080" s="16">
        <f t="shared" si="4654"/>
        <v>5.6849315068493151</v>
      </c>
      <c r="BD2080" s="16">
        <f>IF(Template!$F$7="Linear interpolation",LinInterp($AO$5:$AO$18,$AM$5:$AM$18,BC2080),CubicSpline($AO$5:$AO$18,$AM$5:$AM$18,BC2080))</f>
        <v>14.034064146487349</v>
      </c>
      <c r="BE2080" s="221">
        <f t="shared" si="4589"/>
        <v>2.1097831047192663</v>
      </c>
      <c r="BF2080" s="221">
        <f>BE2080/PRODUCT($BG$6:BG2079)</f>
        <v>1.0003908381129556</v>
      </c>
      <c r="BG2080" s="16">
        <f t="shared" si="4655"/>
        <v>1.0003908381129556</v>
      </c>
      <c r="BH2080" s="10">
        <f t="shared" si="4656"/>
        <v>14.265591122879172</v>
      </c>
      <c r="BI2080" s="90"/>
      <c r="BJ2080" s="17">
        <f t="shared" si="4639"/>
        <v>48073</v>
      </c>
      <c r="BK2080" s="16">
        <f t="shared" si="4632"/>
        <v>14.221959976449927</v>
      </c>
      <c r="BL2080" s="10">
        <f ca="1">IFERROR(AVERAGE(INDIRECT("BK"&amp;AC2080-Template!$F$10+1):INDIRECT("BK"&amp;AC2080)),0)</f>
        <v>14.180765982414494</v>
      </c>
      <c r="BM2080" s="35"/>
      <c r="BN2080" s="86"/>
      <c r="BO2080" s="35"/>
      <c r="BP2080" s="35"/>
      <c r="BQ2080" s="35"/>
      <c r="BR2080" s="35"/>
      <c r="BS2080" s="35"/>
      <c r="BT2080" s="35"/>
      <c r="BU2080" s="35"/>
      <c r="BV2080" s="35"/>
      <c r="BW2080" s="35"/>
      <c r="BX2080" s="35"/>
      <c r="BY2080" s="35"/>
      <c r="BZ2080" s="35"/>
      <c r="CA2080" s="35"/>
      <c r="CB2080" s="35"/>
      <c r="CC2080" s="35"/>
      <c r="CD2080" s="35"/>
      <c r="CE2080" s="35"/>
      <c r="CF2080" s="35"/>
      <c r="CG2080" s="35"/>
      <c r="CH2080" s="35"/>
    </row>
    <row r="2081" spans="1:86" ht="15.6" x14ac:dyDescent="0.3">
      <c r="A2081" s="35"/>
      <c r="B2081" s="86"/>
      <c r="C2081" s="35"/>
      <c r="D2081" s="35"/>
      <c r="E2081" s="35"/>
      <c r="F2081" s="35"/>
      <c r="G2081" s="35"/>
      <c r="H2081" s="35"/>
      <c r="I2081" s="35"/>
      <c r="J2081" s="35"/>
      <c r="K2081" s="35"/>
      <c r="L2081" s="35"/>
      <c r="M2081" s="35"/>
      <c r="N2081" s="35"/>
      <c r="O2081" s="35"/>
      <c r="P2081" s="35"/>
      <c r="Q2081" s="35"/>
      <c r="R2081" s="35"/>
      <c r="S2081" s="35"/>
      <c r="T2081" s="17">
        <f t="shared" si="4633"/>
        <v>48097</v>
      </c>
      <c r="U2081" s="216">
        <f t="shared" si="4626"/>
        <v>6</v>
      </c>
      <c r="V2081" s="216">
        <f t="shared" si="4633"/>
        <v>2076</v>
      </c>
      <c r="W2081" s="16">
        <f t="shared" si="4640"/>
        <v>5.6876712328767125</v>
      </c>
      <c r="X2081" s="16" t="e">
        <f>IF(Template!$F$7="Linear interpolation",LinInterp($I$5:$I$22,$G$5:$G$22,W2081),CubicSpline($I$5:$I$22,$G$5:$G$22,W2081))</f>
        <v>#VALUE!</v>
      </c>
      <c r="Y2081" s="221" t="e">
        <f t="shared" si="4627"/>
        <v>#VALUE!</v>
      </c>
      <c r="Z2081" s="221" t="e">
        <f>Y2081/PRODUCT($AA$6:AA2080)</f>
        <v>#VALUE!</v>
      </c>
      <c r="AA2081" s="16" t="e">
        <f t="shared" si="4634"/>
        <v>#VALUE!</v>
      </c>
      <c r="AB2081" s="10" t="e">
        <f t="shared" si="4635"/>
        <v>#VALUE!</v>
      </c>
      <c r="AC2081" s="90">
        <f t="shared" si="4628"/>
        <v>2081</v>
      </c>
      <c r="AD2081" s="17">
        <f t="shared" si="4636"/>
        <v>48074</v>
      </c>
      <c r="AE2081" s="16" t="e">
        <f t="shared" si="4629"/>
        <v>#VALUE!</v>
      </c>
      <c r="AF2081" s="10">
        <f ca="1">IFERROR(AVERAGE(INDIRECT("AE"&amp;AC2081-Template!$F$10+1):INDIRECT("AE"&amp;AC2081)),0)</f>
        <v>0</v>
      </c>
      <c r="AG2081" s="35"/>
      <c r="AH2081" s="86"/>
      <c r="AI2081" s="35"/>
      <c r="AJ2081" s="35"/>
      <c r="AK2081" s="35"/>
      <c r="AL2081" s="35"/>
      <c r="AM2081" s="35"/>
      <c r="AN2081" s="35"/>
      <c r="AO2081" s="35"/>
      <c r="AP2081" s="35"/>
      <c r="AQ2081" s="35"/>
      <c r="AR2081" s="35"/>
      <c r="AS2081" s="35"/>
      <c r="AT2081" s="35"/>
      <c r="AU2081" s="35"/>
      <c r="AV2081" s="35"/>
      <c r="AW2081" s="35"/>
      <c r="AX2081" s="35"/>
      <c r="AY2081" s="35"/>
      <c r="AZ2081" s="17">
        <f t="shared" ref="AZ2081" si="4695">AZ2080+1</f>
        <v>48097</v>
      </c>
      <c r="BA2081" s="216">
        <f t="shared" si="4652"/>
        <v>6</v>
      </c>
      <c r="BB2081" s="216">
        <f t="shared" ref="BB2081" si="4696">BB2080+1</f>
        <v>2076</v>
      </c>
      <c r="BC2081" s="16">
        <f t="shared" si="4654"/>
        <v>5.6876712328767125</v>
      </c>
      <c r="BD2081" s="16">
        <f>IF(Template!$F$7="Linear interpolation",LinInterp($AO$5:$AO$18,$AM$5:$AM$18,BC2081),CubicSpline($AO$5:$AO$18,$AM$5:$AM$18,BC2081))</f>
        <v>14.034685650875113</v>
      </c>
      <c r="BE2081" s="221">
        <f t="shared" si="4589"/>
        <v>2.1106077664045864</v>
      </c>
      <c r="BF2081" s="221">
        <f>BE2081/PRODUCT($BG$6:BG2080)</f>
        <v>1.0003908751015569</v>
      </c>
      <c r="BG2081" s="16">
        <f t="shared" si="4655"/>
        <v>1.0003908381129556</v>
      </c>
      <c r="BH2081" s="10">
        <f t="shared" si="4656"/>
        <v>14.265591122879172</v>
      </c>
      <c r="BI2081" s="90"/>
      <c r="BJ2081" s="17">
        <f t="shared" si="4639"/>
        <v>48074</v>
      </c>
      <c r="BK2081" s="16">
        <f t="shared" si="4632"/>
        <v>14.224350826067212</v>
      </c>
      <c r="BL2081" s="10">
        <f ca="1">IFERROR(AVERAGE(INDIRECT("BK"&amp;AC2081-Template!$F$10+1):INDIRECT("BK"&amp;AC2081)),0)</f>
        <v>14.183785431626353</v>
      </c>
      <c r="BM2081" s="35"/>
      <c r="BN2081" s="86"/>
      <c r="BO2081" s="35"/>
      <c r="BP2081" s="35"/>
      <c r="BQ2081" s="35"/>
      <c r="BR2081" s="35"/>
      <c r="BS2081" s="35"/>
      <c r="BT2081" s="35"/>
      <c r="BU2081" s="35"/>
      <c r="BV2081" s="35"/>
      <c r="BW2081" s="35"/>
      <c r="BX2081" s="35"/>
      <c r="BY2081" s="35"/>
      <c r="BZ2081" s="35"/>
      <c r="CA2081" s="35"/>
      <c r="CB2081" s="35"/>
      <c r="CC2081" s="35"/>
      <c r="CD2081" s="35"/>
      <c r="CE2081" s="35"/>
      <c r="CF2081" s="35"/>
      <c r="CG2081" s="35"/>
      <c r="CH2081" s="35"/>
    </row>
    <row r="2082" spans="1:86" ht="15.6" x14ac:dyDescent="0.3">
      <c r="A2082" s="35"/>
      <c r="B2082" s="86"/>
      <c r="C2082" s="35"/>
      <c r="D2082" s="35"/>
      <c r="E2082" s="35"/>
      <c r="F2082" s="35"/>
      <c r="G2082" s="35"/>
      <c r="H2082" s="35"/>
      <c r="I2082" s="35"/>
      <c r="J2082" s="35"/>
      <c r="K2082" s="35"/>
      <c r="L2082" s="35"/>
      <c r="M2082" s="35"/>
      <c r="N2082" s="35"/>
      <c r="O2082" s="35"/>
      <c r="P2082" s="35"/>
      <c r="Q2082" s="35"/>
      <c r="R2082" s="35"/>
      <c r="S2082" s="35"/>
      <c r="T2082" s="17">
        <f t="shared" si="4633"/>
        <v>48098</v>
      </c>
      <c r="U2082" s="216">
        <f t="shared" si="4626"/>
        <v>7</v>
      </c>
      <c r="V2082" s="216">
        <f t="shared" si="4633"/>
        <v>2077</v>
      </c>
      <c r="W2082" s="16">
        <f t="shared" si="4640"/>
        <v>5.6904109589041099</v>
      </c>
      <c r="X2082" s="16" t="e">
        <f>IF(Template!$F$7="Linear interpolation",LinInterp($I$5:$I$22,$G$5:$G$22,W2082),CubicSpline($I$5:$I$22,$G$5:$G$22,W2082))</f>
        <v>#VALUE!</v>
      </c>
      <c r="Y2082" s="221" t="e">
        <f t="shared" si="4627"/>
        <v>#VALUE!</v>
      </c>
      <c r="Z2082" s="221" t="e">
        <f>Y2082/PRODUCT($AA$6:AA2081)</f>
        <v>#VALUE!</v>
      </c>
      <c r="AA2082" s="16" t="e">
        <f t="shared" si="4634"/>
        <v>#VALUE!</v>
      </c>
      <c r="AB2082" s="10" t="e">
        <f t="shared" si="4635"/>
        <v>#VALUE!</v>
      </c>
      <c r="AC2082" s="90">
        <f t="shared" si="4628"/>
        <v>2082</v>
      </c>
      <c r="AD2082" s="17">
        <f t="shared" si="4636"/>
        <v>48075</v>
      </c>
      <c r="AE2082" s="16" t="e">
        <f t="shared" si="4629"/>
        <v>#VALUE!</v>
      </c>
      <c r="AF2082" s="10">
        <f ca="1">IFERROR(AVERAGE(INDIRECT("AE"&amp;AC2082-Template!$F$10+1):INDIRECT("AE"&amp;AC2082)),0)</f>
        <v>0</v>
      </c>
      <c r="AG2082" s="35"/>
      <c r="AH2082" s="86"/>
      <c r="AI2082" s="35"/>
      <c r="AJ2082" s="35"/>
      <c r="AK2082" s="35"/>
      <c r="AL2082" s="35"/>
      <c r="AM2082" s="35"/>
      <c r="AN2082" s="35"/>
      <c r="AO2082" s="35"/>
      <c r="AP2082" s="35"/>
      <c r="AQ2082" s="35"/>
      <c r="AR2082" s="35"/>
      <c r="AS2082" s="35"/>
      <c r="AT2082" s="35"/>
      <c r="AU2082" s="35"/>
      <c r="AV2082" s="35"/>
      <c r="AW2082" s="35"/>
      <c r="AX2082" s="35"/>
      <c r="AY2082" s="35"/>
      <c r="AZ2082" s="17">
        <f t="shared" ref="AZ2082" si="4697">AZ2081+1</f>
        <v>48098</v>
      </c>
      <c r="BA2082" s="216">
        <f t="shared" si="4652"/>
        <v>7</v>
      </c>
      <c r="BB2082" s="216">
        <f t="shared" ref="BB2082" si="4698">BB2081+1</f>
        <v>2077</v>
      </c>
      <c r="BC2082" s="16">
        <f t="shared" si="4654"/>
        <v>5.6904109589041099</v>
      </c>
      <c r="BD2082" s="16">
        <f>IF(Template!$F$7="Linear interpolation",LinInterp($AO$5:$AO$18,$AM$5:$AM$18,BC2082),CubicSpline($AO$5:$AO$18,$AM$5:$AM$18,BC2082))</f>
        <v>14.035307275719822</v>
      </c>
      <c r="BE2082" s="221">
        <f t="shared" si="4589"/>
        <v>2.1114328258197248</v>
      </c>
      <c r="BF2082" s="221">
        <f>BE2082/PRODUCT($BG$6:BG2081)</f>
        <v>1.0003909478097766</v>
      </c>
      <c r="BG2082" s="16">
        <f t="shared" si="4655"/>
        <v>1.0003908381129556</v>
      </c>
      <c r="BH2082" s="10">
        <f t="shared" si="4656"/>
        <v>14.265591122879172</v>
      </c>
      <c r="BI2082" s="90"/>
      <c r="BJ2082" s="17">
        <f t="shared" si="4639"/>
        <v>48075</v>
      </c>
      <c r="BK2082" s="16">
        <f t="shared" si="4632"/>
        <v>14.226697403756482</v>
      </c>
      <c r="BL2082" s="10">
        <f ca="1">IFERROR(AVERAGE(INDIRECT("BK"&amp;AC2082-Template!$F$10+1):INDIRECT("BK"&amp;AC2082)),0)</f>
        <v>14.186761900432124</v>
      </c>
      <c r="BM2082" s="35"/>
      <c r="BN2082" s="86"/>
      <c r="BO2082" s="35"/>
      <c r="BP2082" s="35"/>
      <c r="BQ2082" s="35"/>
      <c r="BR2082" s="35"/>
      <c r="BS2082" s="35"/>
      <c r="BT2082" s="35"/>
      <c r="BU2082" s="35"/>
      <c r="BV2082" s="35"/>
      <c r="BW2082" s="35"/>
      <c r="BX2082" s="35"/>
      <c r="BY2082" s="35"/>
      <c r="BZ2082" s="35"/>
      <c r="CA2082" s="35"/>
      <c r="CB2082" s="35"/>
      <c r="CC2082" s="35"/>
      <c r="CD2082" s="35"/>
      <c r="CE2082" s="35"/>
      <c r="CF2082" s="35"/>
      <c r="CG2082" s="35"/>
      <c r="CH2082" s="35"/>
    </row>
    <row r="2083" spans="1:86" ht="15.6" x14ac:dyDescent="0.3">
      <c r="A2083" s="35"/>
      <c r="B2083" s="86"/>
      <c r="C2083" s="35"/>
      <c r="D2083" s="35"/>
      <c r="E2083" s="35"/>
      <c r="F2083" s="35"/>
      <c r="G2083" s="35"/>
      <c r="H2083" s="35"/>
      <c r="I2083" s="35"/>
      <c r="J2083" s="35"/>
      <c r="K2083" s="35"/>
      <c r="L2083" s="35"/>
      <c r="M2083" s="35"/>
      <c r="N2083" s="35"/>
      <c r="O2083" s="35"/>
      <c r="P2083" s="35"/>
      <c r="Q2083" s="35"/>
      <c r="R2083" s="35"/>
      <c r="S2083" s="35"/>
      <c r="T2083" s="17">
        <f t="shared" si="4633"/>
        <v>48099</v>
      </c>
      <c r="U2083" s="216">
        <f t="shared" si="4626"/>
        <v>1</v>
      </c>
      <c r="V2083" s="216">
        <f t="shared" si="4633"/>
        <v>2078</v>
      </c>
      <c r="W2083" s="16">
        <f t="shared" si="4640"/>
        <v>5.6931506849315072</v>
      </c>
      <c r="X2083" s="16" t="e">
        <f>IF(Template!$F$7="Linear interpolation",LinInterp($I$5:$I$22,$G$5:$G$22,W2083),CubicSpline($I$5:$I$22,$G$5:$G$22,W2083))</f>
        <v>#VALUE!</v>
      </c>
      <c r="Y2083" s="221" t="e">
        <f t="shared" si="4627"/>
        <v>#VALUE!</v>
      </c>
      <c r="Z2083" s="221" t="e">
        <f>Y2083/PRODUCT($AA$6:AA2082)</f>
        <v>#VALUE!</v>
      </c>
      <c r="AA2083" s="16" t="e">
        <f t="shared" si="4634"/>
        <v>#VALUE!</v>
      </c>
      <c r="AB2083" s="10" t="e">
        <f t="shared" si="4635"/>
        <v>#VALUE!</v>
      </c>
      <c r="AC2083" s="90">
        <f t="shared" si="4628"/>
        <v>2083</v>
      </c>
      <c r="AD2083" s="17">
        <f t="shared" si="4636"/>
        <v>48076</v>
      </c>
      <c r="AE2083" s="16" t="e">
        <f t="shared" si="4629"/>
        <v>#VALUE!</v>
      </c>
      <c r="AF2083" s="10">
        <f ca="1">IFERROR(AVERAGE(INDIRECT("AE"&amp;AC2083-Template!$F$10+1):INDIRECT("AE"&amp;AC2083)),0)</f>
        <v>0</v>
      </c>
      <c r="AG2083" s="35"/>
      <c r="AH2083" s="86"/>
      <c r="AI2083" s="35"/>
      <c r="AJ2083" s="35"/>
      <c r="AK2083" s="35"/>
      <c r="AL2083" s="35"/>
      <c r="AM2083" s="35"/>
      <c r="AN2083" s="35"/>
      <c r="AO2083" s="35"/>
      <c r="AP2083" s="35"/>
      <c r="AQ2083" s="35"/>
      <c r="AR2083" s="35"/>
      <c r="AS2083" s="35"/>
      <c r="AT2083" s="35"/>
      <c r="AU2083" s="35"/>
      <c r="AV2083" s="35"/>
      <c r="AW2083" s="35"/>
      <c r="AX2083" s="35"/>
      <c r="AY2083" s="35"/>
      <c r="AZ2083" s="17">
        <f t="shared" ref="AZ2083" si="4699">AZ2082+1</f>
        <v>48099</v>
      </c>
      <c r="BA2083" s="216">
        <f t="shared" si="4652"/>
        <v>1</v>
      </c>
      <c r="BB2083" s="216">
        <f t="shared" ref="BB2083" si="4700">BB2082+1</f>
        <v>2078</v>
      </c>
      <c r="BC2083" s="16">
        <f t="shared" si="4654"/>
        <v>5.6931506849315072</v>
      </c>
      <c r="BD2083" s="16">
        <f>IF(Template!$F$7="Linear interpolation",LinInterp($AO$5:$AO$18,$AM$5:$AM$18,BC2083),CubicSpline($AO$5:$AO$18,$AM$5:$AM$18,BC2083))</f>
        <v>14.035928995397262</v>
      </c>
      <c r="BE2083" s="221">
        <f t="shared" si="4589"/>
        <v>2.112258280494562</v>
      </c>
      <c r="BF2083" s="221">
        <f>BE2083/PRODUCT($BG$6:BG2082)</f>
        <v>1.0003910549661981</v>
      </c>
      <c r="BG2083" s="16">
        <f t="shared" si="4655"/>
        <v>1.0003910549661981</v>
      </c>
      <c r="BH2083" s="10">
        <f t="shared" si="4656"/>
        <v>14.273506266229475</v>
      </c>
      <c r="BI2083" s="90"/>
      <c r="BJ2083" s="17">
        <f t="shared" si="4639"/>
        <v>48076</v>
      </c>
      <c r="BK2083" s="16">
        <f t="shared" si="4632"/>
        <v>14.226697403756482</v>
      </c>
      <c r="BL2083" s="10">
        <f ca="1">IFERROR(AVERAGE(INDIRECT("BK"&amp;AC2083-Template!$F$10+1):INDIRECT("BK"&amp;AC2083)),0)</f>
        <v>14.189618559172064</v>
      </c>
      <c r="BM2083" s="35"/>
      <c r="BN2083" s="86"/>
      <c r="BO2083" s="35"/>
      <c r="BP2083" s="35"/>
      <c r="BQ2083" s="35"/>
      <c r="BR2083" s="35"/>
      <c r="BS2083" s="35"/>
      <c r="BT2083" s="35"/>
      <c r="BU2083" s="35"/>
      <c r="BV2083" s="35"/>
      <c r="BW2083" s="35"/>
      <c r="BX2083" s="35"/>
      <c r="BY2083" s="35"/>
      <c r="BZ2083" s="35"/>
      <c r="CA2083" s="35"/>
      <c r="CB2083" s="35"/>
      <c r="CC2083" s="35"/>
      <c r="CD2083" s="35"/>
      <c r="CE2083" s="35"/>
      <c r="CF2083" s="35"/>
      <c r="CG2083" s="35"/>
      <c r="CH2083" s="35"/>
    </row>
    <row r="2084" spans="1:86" ht="15.6" x14ac:dyDescent="0.3">
      <c r="A2084" s="35"/>
      <c r="B2084" s="86"/>
      <c r="C2084" s="35"/>
      <c r="D2084" s="35"/>
      <c r="E2084" s="35"/>
      <c r="F2084" s="35"/>
      <c r="G2084" s="35"/>
      <c r="H2084" s="35"/>
      <c r="I2084" s="35"/>
      <c r="J2084" s="35"/>
      <c r="K2084" s="35"/>
      <c r="L2084" s="35"/>
      <c r="M2084" s="35"/>
      <c r="N2084" s="35"/>
      <c r="O2084" s="35"/>
      <c r="P2084" s="35"/>
      <c r="Q2084" s="35"/>
      <c r="R2084" s="35"/>
      <c r="S2084" s="35"/>
      <c r="T2084" s="17">
        <f t="shared" si="4633"/>
        <v>48100</v>
      </c>
      <c r="U2084" s="216">
        <f t="shared" si="4626"/>
        <v>2</v>
      </c>
      <c r="V2084" s="216">
        <f t="shared" si="4633"/>
        <v>2079</v>
      </c>
      <c r="W2084" s="16">
        <f t="shared" si="4640"/>
        <v>5.6958904109589037</v>
      </c>
      <c r="X2084" s="16" t="e">
        <f>IF(Template!$F$7="Linear interpolation",LinInterp($I$5:$I$22,$G$5:$G$22,W2084),CubicSpline($I$5:$I$22,$G$5:$G$22,W2084))</f>
        <v>#VALUE!</v>
      </c>
      <c r="Y2084" s="221" t="e">
        <f t="shared" si="4627"/>
        <v>#VALUE!</v>
      </c>
      <c r="Z2084" s="221" t="e">
        <f>Y2084/PRODUCT($AA$6:AA2083)</f>
        <v>#VALUE!</v>
      </c>
      <c r="AA2084" s="16" t="e">
        <f t="shared" si="4634"/>
        <v>#VALUE!</v>
      </c>
      <c r="AB2084" s="10" t="e">
        <f t="shared" si="4635"/>
        <v>#VALUE!</v>
      </c>
      <c r="AC2084" s="90">
        <f t="shared" si="4628"/>
        <v>2084</v>
      </c>
      <c r="AD2084" s="17">
        <f t="shared" si="4636"/>
        <v>48077</v>
      </c>
      <c r="AE2084" s="16" t="e">
        <f t="shared" si="4629"/>
        <v>#VALUE!</v>
      </c>
      <c r="AF2084" s="10">
        <f ca="1">IFERROR(AVERAGE(INDIRECT("AE"&amp;AC2084-Template!$F$10+1):INDIRECT("AE"&amp;AC2084)),0)</f>
        <v>0</v>
      </c>
      <c r="AG2084" s="35"/>
      <c r="AH2084" s="86"/>
      <c r="AI2084" s="35"/>
      <c r="AJ2084" s="35"/>
      <c r="AK2084" s="35"/>
      <c r="AL2084" s="35"/>
      <c r="AM2084" s="35"/>
      <c r="AN2084" s="35"/>
      <c r="AO2084" s="35"/>
      <c r="AP2084" s="35"/>
      <c r="AQ2084" s="35"/>
      <c r="AR2084" s="35"/>
      <c r="AS2084" s="35"/>
      <c r="AT2084" s="35"/>
      <c r="AU2084" s="35"/>
      <c r="AV2084" s="35"/>
      <c r="AW2084" s="35"/>
      <c r="AX2084" s="35"/>
      <c r="AY2084" s="35"/>
      <c r="AZ2084" s="17">
        <f t="shared" ref="AZ2084" si="4701">AZ2083+1</f>
        <v>48100</v>
      </c>
      <c r="BA2084" s="216">
        <f t="shared" si="4652"/>
        <v>2</v>
      </c>
      <c r="BB2084" s="216">
        <f t="shared" ref="BB2084" si="4702">BB2083+1</f>
        <v>2079</v>
      </c>
      <c r="BC2084" s="16">
        <f t="shared" si="4654"/>
        <v>5.6958904109589037</v>
      </c>
      <c r="BD2084" s="16">
        <f>IF(Template!$F$7="Linear interpolation",LinInterp($AO$5:$AO$18,$AM$5:$AM$18,BC2084),CubicSpline($AO$5:$AO$18,$AM$5:$AM$18,BC2084))</f>
        <v>14.03655078428322</v>
      </c>
      <c r="BE2084" s="221">
        <f t="shared" si="4589"/>
        <v>2.1130841279497665</v>
      </c>
      <c r="BF2084" s="221">
        <f>BE2084/PRODUCT($BG$6:BG2083)</f>
        <v>1.000390978443702</v>
      </c>
      <c r="BG2084" s="16">
        <f t="shared" si="4655"/>
        <v>1.000390978443702</v>
      </c>
      <c r="BH2084" s="10">
        <f t="shared" si="4656"/>
        <v>14.270713195121187</v>
      </c>
      <c r="BI2084" s="90"/>
      <c r="BJ2084" s="17">
        <f t="shared" si="4639"/>
        <v>48077</v>
      </c>
      <c r="BK2084" s="16">
        <f t="shared" si="4632"/>
        <v>14.226697403756482</v>
      </c>
      <c r="BL2084" s="10">
        <f ca="1">IFERROR(AVERAGE(INDIRECT("BK"&amp;AC2084-Template!$F$10+1):INDIRECT("BK"&amp;AC2084)),0)</f>
        <v>14.192356800420921</v>
      </c>
      <c r="BM2084" s="35"/>
      <c r="BN2084" s="86"/>
      <c r="BO2084" s="35"/>
      <c r="BP2084" s="35"/>
      <c r="BQ2084" s="35"/>
      <c r="BR2084" s="35"/>
      <c r="BS2084" s="35"/>
      <c r="BT2084" s="35"/>
      <c r="BU2084" s="35"/>
      <c r="BV2084" s="35"/>
      <c r="BW2084" s="35"/>
      <c r="BX2084" s="35"/>
      <c r="BY2084" s="35"/>
      <c r="BZ2084" s="35"/>
      <c r="CA2084" s="35"/>
      <c r="CB2084" s="35"/>
      <c r="CC2084" s="35"/>
      <c r="CD2084" s="35"/>
      <c r="CE2084" s="35"/>
      <c r="CF2084" s="35"/>
      <c r="CG2084" s="35"/>
      <c r="CH2084" s="35"/>
    </row>
    <row r="2085" spans="1:86" ht="15.6" x14ac:dyDescent="0.3">
      <c r="A2085" s="35"/>
      <c r="B2085" s="86"/>
      <c r="C2085" s="35"/>
      <c r="D2085" s="35"/>
      <c r="E2085" s="35"/>
      <c r="F2085" s="35"/>
      <c r="G2085" s="35"/>
      <c r="H2085" s="35"/>
      <c r="I2085" s="35"/>
      <c r="J2085" s="35"/>
      <c r="K2085" s="35"/>
      <c r="L2085" s="35"/>
      <c r="M2085" s="35"/>
      <c r="N2085" s="35"/>
      <c r="O2085" s="35"/>
      <c r="P2085" s="35"/>
      <c r="Q2085" s="35"/>
      <c r="R2085" s="35"/>
      <c r="S2085" s="35"/>
      <c r="T2085" s="17">
        <f t="shared" si="4633"/>
        <v>48101</v>
      </c>
      <c r="U2085" s="216">
        <f t="shared" si="4626"/>
        <v>3</v>
      </c>
      <c r="V2085" s="216">
        <f t="shared" si="4633"/>
        <v>2080</v>
      </c>
      <c r="W2085" s="16">
        <f t="shared" si="4640"/>
        <v>5.6986301369863011</v>
      </c>
      <c r="X2085" s="16" t="e">
        <f>IF(Template!$F$7="Linear interpolation",LinInterp($I$5:$I$22,$G$5:$G$22,W2085),CubicSpline($I$5:$I$22,$G$5:$G$22,W2085))</f>
        <v>#VALUE!</v>
      </c>
      <c r="Y2085" s="221" t="e">
        <f t="shared" si="4627"/>
        <v>#VALUE!</v>
      </c>
      <c r="Z2085" s="221" t="e">
        <f>Y2085/PRODUCT($AA$6:AA2084)</f>
        <v>#VALUE!</v>
      </c>
      <c r="AA2085" s="16" t="e">
        <f t="shared" si="4634"/>
        <v>#VALUE!</v>
      </c>
      <c r="AB2085" s="10" t="e">
        <f t="shared" si="4635"/>
        <v>#VALUE!</v>
      </c>
      <c r="AC2085" s="90">
        <f t="shared" si="4628"/>
        <v>2085</v>
      </c>
      <c r="AD2085" s="17">
        <f t="shared" si="4636"/>
        <v>48078</v>
      </c>
      <c r="AE2085" s="16" t="e">
        <f t="shared" si="4629"/>
        <v>#VALUE!</v>
      </c>
      <c r="AF2085" s="10">
        <f ca="1">IFERROR(AVERAGE(INDIRECT("AE"&amp;AC2085-Template!$F$10+1):INDIRECT("AE"&amp;AC2085)),0)</f>
        <v>0</v>
      </c>
      <c r="AG2085" s="35"/>
      <c r="AH2085" s="86"/>
      <c r="AI2085" s="35"/>
      <c r="AJ2085" s="35"/>
      <c r="AK2085" s="35"/>
      <c r="AL2085" s="35"/>
      <c r="AM2085" s="35"/>
      <c r="AN2085" s="35"/>
      <c r="AO2085" s="35"/>
      <c r="AP2085" s="35"/>
      <c r="AQ2085" s="35"/>
      <c r="AR2085" s="35"/>
      <c r="AS2085" s="35"/>
      <c r="AT2085" s="35"/>
      <c r="AU2085" s="35"/>
      <c r="AV2085" s="35"/>
      <c r="AW2085" s="35"/>
      <c r="AX2085" s="35"/>
      <c r="AY2085" s="35"/>
      <c r="AZ2085" s="17">
        <f t="shared" ref="AZ2085" si="4703">AZ2084+1</f>
        <v>48101</v>
      </c>
      <c r="BA2085" s="216">
        <f t="shared" si="4652"/>
        <v>3</v>
      </c>
      <c r="BB2085" s="216">
        <f t="shared" ref="BB2085" si="4704">BB2084+1</f>
        <v>2080</v>
      </c>
      <c r="BC2085" s="16">
        <f t="shared" si="4654"/>
        <v>5.6986301369863011</v>
      </c>
      <c r="BD2085" s="16">
        <f>IF(Template!$F$7="Linear interpolation",LinInterp($AO$5:$AO$18,$AM$5:$AM$18,BC2085),CubicSpline($AO$5:$AO$18,$AM$5:$AM$18,BC2085))</f>
        <v>14.037172616753482</v>
      </c>
      <c r="BE2085" s="221">
        <f t="shared" si="4589"/>
        <v>2.1139103656967655</v>
      </c>
      <c r="BF2085" s="221">
        <f>BE2085/PRODUCT($BG$6:BG2084)</f>
        <v>1.0003910103417419</v>
      </c>
      <c r="BG2085" s="16">
        <f t="shared" si="4655"/>
        <v>1.0003910103417419</v>
      </c>
      <c r="BH2085" s="10">
        <f t="shared" si="4656"/>
        <v>14.271877473580719</v>
      </c>
      <c r="BI2085" s="90"/>
      <c r="BJ2085" s="17">
        <f t="shared" si="4639"/>
        <v>48078</v>
      </c>
      <c r="BK2085" s="16">
        <f t="shared" si="4632"/>
        <v>14.240332816768507</v>
      </c>
      <c r="BL2085" s="10">
        <f ca="1">IFERROR(AVERAGE(INDIRECT("BK"&amp;AC2085-Template!$F$10+1):INDIRECT("BK"&amp;AC2085)),0)</f>
        <v>14.195549555436846</v>
      </c>
      <c r="BM2085" s="35"/>
      <c r="BN2085" s="86"/>
      <c r="BO2085" s="35"/>
      <c r="BP2085" s="35"/>
      <c r="BQ2085" s="35"/>
      <c r="BR2085" s="35"/>
      <c r="BS2085" s="35"/>
      <c r="BT2085" s="35"/>
      <c r="BU2085" s="35"/>
      <c r="BV2085" s="35"/>
      <c r="BW2085" s="35"/>
      <c r="BX2085" s="35"/>
      <c r="BY2085" s="35"/>
      <c r="BZ2085" s="35"/>
      <c r="CA2085" s="35"/>
      <c r="CB2085" s="35"/>
      <c r="CC2085" s="35"/>
      <c r="CD2085" s="35"/>
      <c r="CE2085" s="35"/>
      <c r="CF2085" s="35"/>
      <c r="CG2085" s="35"/>
      <c r="CH2085" s="35"/>
    </row>
    <row r="2086" spans="1:86" ht="15.6" x14ac:dyDescent="0.3">
      <c r="A2086" s="35"/>
      <c r="B2086" s="86"/>
      <c r="C2086" s="35"/>
      <c r="D2086" s="35"/>
      <c r="E2086" s="35"/>
      <c r="F2086" s="35"/>
      <c r="G2086" s="35"/>
      <c r="H2086" s="35"/>
      <c r="I2086" s="35"/>
      <c r="J2086" s="35"/>
      <c r="K2086" s="35"/>
      <c r="L2086" s="35"/>
      <c r="M2086" s="35"/>
      <c r="N2086" s="35"/>
      <c r="O2086" s="35"/>
      <c r="P2086" s="35"/>
      <c r="Q2086" s="35"/>
      <c r="R2086" s="35"/>
      <c r="S2086" s="35"/>
      <c r="T2086" s="17">
        <f t="shared" si="4633"/>
        <v>48102</v>
      </c>
      <c r="U2086" s="216">
        <f t="shared" si="4626"/>
        <v>4</v>
      </c>
      <c r="V2086" s="216">
        <f t="shared" si="4633"/>
        <v>2081</v>
      </c>
      <c r="W2086" s="16">
        <f t="shared" si="4640"/>
        <v>5.7013698630136984</v>
      </c>
      <c r="X2086" s="16" t="e">
        <f>IF(Template!$F$7="Linear interpolation",LinInterp($I$5:$I$22,$G$5:$G$22,W2086),CubicSpline($I$5:$I$22,$G$5:$G$22,W2086))</f>
        <v>#VALUE!</v>
      </c>
      <c r="Y2086" s="221" t="e">
        <f t="shared" si="4627"/>
        <v>#VALUE!</v>
      </c>
      <c r="Z2086" s="221" t="e">
        <f>Y2086/PRODUCT($AA$6:AA2085)</f>
        <v>#VALUE!</v>
      </c>
      <c r="AA2086" s="16" t="e">
        <f t="shared" si="4634"/>
        <v>#VALUE!</v>
      </c>
      <c r="AB2086" s="10" t="e">
        <f t="shared" si="4635"/>
        <v>#VALUE!</v>
      </c>
      <c r="AC2086" s="90">
        <f t="shared" si="4628"/>
        <v>2086</v>
      </c>
      <c r="AD2086" s="17">
        <f t="shared" si="4636"/>
        <v>48079</v>
      </c>
      <c r="AE2086" s="16" t="e">
        <f t="shared" si="4629"/>
        <v>#VALUE!</v>
      </c>
      <c r="AF2086" s="10">
        <f ca="1">IFERROR(AVERAGE(INDIRECT("AE"&amp;AC2086-Template!$F$10+1):INDIRECT("AE"&amp;AC2086)),0)</f>
        <v>0</v>
      </c>
      <c r="AG2086" s="35"/>
      <c r="AH2086" s="86"/>
      <c r="AI2086" s="35"/>
      <c r="AJ2086" s="35"/>
      <c r="AK2086" s="35"/>
      <c r="AL2086" s="35"/>
      <c r="AM2086" s="35"/>
      <c r="AN2086" s="35"/>
      <c r="AO2086" s="35"/>
      <c r="AP2086" s="35"/>
      <c r="AQ2086" s="35"/>
      <c r="AR2086" s="35"/>
      <c r="AS2086" s="35"/>
      <c r="AT2086" s="35"/>
      <c r="AU2086" s="35"/>
      <c r="AV2086" s="35"/>
      <c r="AW2086" s="35"/>
      <c r="AX2086" s="35"/>
      <c r="AY2086" s="35"/>
      <c r="AZ2086" s="17">
        <f t="shared" ref="AZ2086" si="4705">AZ2085+1</f>
        <v>48102</v>
      </c>
      <c r="BA2086" s="216">
        <f t="shared" si="4652"/>
        <v>4</v>
      </c>
      <c r="BB2086" s="216">
        <f t="shared" ref="BB2086" si="4706">BB2085+1</f>
        <v>2081</v>
      </c>
      <c r="BC2086" s="16">
        <f t="shared" si="4654"/>
        <v>5.7013698630136984</v>
      </c>
      <c r="BD2086" s="16">
        <f>IF(Template!$F$7="Linear interpolation",LinInterp($AO$5:$AO$18,$AM$5:$AM$18,BC2086),CubicSpline($AO$5:$AO$18,$AM$5:$AM$18,BC2086))</f>
        <v>14.037794467183838</v>
      </c>
      <c r="BE2086" s="221">
        <f t="shared" si="4589"/>
        <v>2.1147369912377529</v>
      </c>
      <c r="BF2086" s="221">
        <f>BE2086/PRODUCT($BG$6:BG2085)</f>
        <v>1.0003910409610557</v>
      </c>
      <c r="BG2086" s="16">
        <f t="shared" si="4655"/>
        <v>1.0003910409610557</v>
      </c>
      <c r="BH2086" s="10">
        <f t="shared" si="4656"/>
        <v>14.272995078532634</v>
      </c>
      <c r="BI2086" s="90"/>
      <c r="BJ2086" s="17">
        <f t="shared" si="4639"/>
        <v>48079</v>
      </c>
      <c r="BK2086" s="16">
        <f t="shared" si="4632"/>
        <v>14.23563921488169</v>
      </c>
      <c r="BL2086" s="10">
        <f ca="1">IFERROR(AVERAGE(INDIRECT("BK"&amp;AC2086-Template!$F$10+1):INDIRECT("BK"&amp;AC2086)),0)</f>
        <v>14.198585857056543</v>
      </c>
      <c r="BM2086" s="35"/>
      <c r="BN2086" s="86"/>
      <c r="BO2086" s="35"/>
      <c r="BP2086" s="35"/>
      <c r="BQ2086" s="35"/>
      <c r="BR2086" s="35"/>
      <c r="BS2086" s="35"/>
      <c r="BT2086" s="35"/>
      <c r="BU2086" s="35"/>
      <c r="BV2086" s="35"/>
      <c r="BW2086" s="35"/>
      <c r="BX2086" s="35"/>
      <c r="BY2086" s="35"/>
      <c r="BZ2086" s="35"/>
      <c r="CA2086" s="35"/>
      <c r="CB2086" s="35"/>
      <c r="CC2086" s="35"/>
      <c r="CD2086" s="35"/>
      <c r="CE2086" s="35"/>
      <c r="CF2086" s="35"/>
      <c r="CG2086" s="35"/>
      <c r="CH2086" s="35"/>
    </row>
    <row r="2087" spans="1:86" ht="15.6" x14ac:dyDescent="0.3">
      <c r="A2087" s="35"/>
      <c r="B2087" s="86"/>
      <c r="C2087" s="35"/>
      <c r="D2087" s="35"/>
      <c r="E2087" s="35"/>
      <c r="F2087" s="35"/>
      <c r="G2087" s="35"/>
      <c r="H2087" s="35"/>
      <c r="I2087" s="35"/>
      <c r="J2087" s="35"/>
      <c r="K2087" s="35"/>
      <c r="L2087" s="35"/>
      <c r="M2087" s="35"/>
      <c r="N2087" s="35"/>
      <c r="O2087" s="35"/>
      <c r="P2087" s="35"/>
      <c r="Q2087" s="35"/>
      <c r="R2087" s="35"/>
      <c r="S2087" s="35"/>
      <c r="T2087" s="17">
        <f t="shared" si="4633"/>
        <v>48103</v>
      </c>
      <c r="U2087" s="216">
        <f t="shared" si="4626"/>
        <v>5</v>
      </c>
      <c r="V2087" s="216">
        <f t="shared" si="4633"/>
        <v>2082</v>
      </c>
      <c r="W2087" s="16">
        <f t="shared" si="4640"/>
        <v>5.7041095890410958</v>
      </c>
      <c r="X2087" s="16" t="e">
        <f>IF(Template!$F$7="Linear interpolation",LinInterp($I$5:$I$22,$G$5:$G$22,W2087),CubicSpline($I$5:$I$22,$G$5:$G$22,W2087))</f>
        <v>#VALUE!</v>
      </c>
      <c r="Y2087" s="221" t="e">
        <f t="shared" si="4627"/>
        <v>#VALUE!</v>
      </c>
      <c r="Z2087" s="221" t="e">
        <f>Y2087/PRODUCT($AA$6:AA2086)</f>
        <v>#VALUE!</v>
      </c>
      <c r="AA2087" s="16" t="e">
        <f t="shared" si="4634"/>
        <v>#VALUE!</v>
      </c>
      <c r="AB2087" s="10" t="e">
        <f t="shared" si="4635"/>
        <v>#VALUE!</v>
      </c>
      <c r="AC2087" s="90">
        <f t="shared" si="4628"/>
        <v>2087</v>
      </c>
      <c r="AD2087" s="17">
        <f t="shared" si="4636"/>
        <v>48080</v>
      </c>
      <c r="AE2087" s="16" t="e">
        <f t="shared" si="4629"/>
        <v>#VALUE!</v>
      </c>
      <c r="AF2087" s="10">
        <f ca="1">IFERROR(AVERAGE(INDIRECT("AE"&amp;AC2087-Template!$F$10+1):INDIRECT("AE"&amp;AC2087)),0)</f>
        <v>0</v>
      </c>
      <c r="AG2087" s="35"/>
      <c r="AH2087" s="86"/>
      <c r="AI2087" s="35"/>
      <c r="AJ2087" s="35"/>
      <c r="AK2087" s="35"/>
      <c r="AL2087" s="35"/>
      <c r="AM2087" s="35"/>
      <c r="AN2087" s="35"/>
      <c r="AO2087" s="35"/>
      <c r="AP2087" s="35"/>
      <c r="AQ2087" s="35"/>
      <c r="AR2087" s="35"/>
      <c r="AS2087" s="35"/>
      <c r="AT2087" s="35"/>
      <c r="AU2087" s="35"/>
      <c r="AV2087" s="35"/>
      <c r="AW2087" s="35"/>
      <c r="AX2087" s="35"/>
      <c r="AY2087" s="35"/>
      <c r="AZ2087" s="17">
        <f t="shared" ref="AZ2087" si="4707">AZ2086+1</f>
        <v>48103</v>
      </c>
      <c r="BA2087" s="216">
        <f t="shared" si="4652"/>
        <v>5</v>
      </c>
      <c r="BB2087" s="216">
        <f t="shared" ref="BB2087" si="4708">BB2086+1</f>
        <v>2082</v>
      </c>
      <c r="BC2087" s="16">
        <f t="shared" si="4654"/>
        <v>5.7041095890410958</v>
      </c>
      <c r="BD2087" s="16">
        <f>IF(Template!$F$7="Linear interpolation",LinInterp($AO$5:$AO$18,$AM$5:$AM$18,BC2087),CubicSpline($AO$5:$AO$18,$AM$5:$AM$18,BC2087))</f>
        <v>14.038416309950073</v>
      </c>
      <c r="BE2087" s="221">
        <f t="shared" si="4589"/>
        <v>2.1155640020656468</v>
      </c>
      <c r="BF2087" s="221">
        <f>BE2087/PRODUCT($BG$6:BG2086)</f>
        <v>1.0003910702992005</v>
      </c>
      <c r="BG2087" s="16">
        <f t="shared" si="4655"/>
        <v>1.0003910702992005</v>
      </c>
      <c r="BH2087" s="10">
        <f t="shared" si="4656"/>
        <v>14.274065920817925</v>
      </c>
      <c r="BI2087" s="90"/>
      <c r="BJ2087" s="17">
        <f t="shared" si="4639"/>
        <v>48080</v>
      </c>
      <c r="BK2087" s="16">
        <f t="shared" si="4632"/>
        <v>14.23776309774205</v>
      </c>
      <c r="BL2087" s="10">
        <f ca="1">IFERROR(AVERAGE(INDIRECT("BK"&amp;AC2087-Template!$F$10+1):INDIRECT("BK"&amp;AC2087)),0)</f>
        <v>14.200996420007543</v>
      </c>
      <c r="BM2087" s="35"/>
      <c r="BN2087" s="86"/>
      <c r="BO2087" s="35"/>
      <c r="BP2087" s="35"/>
      <c r="BQ2087" s="35"/>
      <c r="BR2087" s="35"/>
      <c r="BS2087" s="35"/>
      <c r="BT2087" s="35"/>
      <c r="BU2087" s="35"/>
      <c r="BV2087" s="35"/>
      <c r="BW2087" s="35"/>
      <c r="BX2087" s="35"/>
      <c r="BY2087" s="35"/>
      <c r="BZ2087" s="35"/>
      <c r="CA2087" s="35"/>
      <c r="CB2087" s="35"/>
      <c r="CC2087" s="35"/>
      <c r="CD2087" s="35"/>
      <c r="CE2087" s="35"/>
      <c r="CF2087" s="35"/>
      <c r="CG2087" s="35"/>
      <c r="CH2087" s="35"/>
    </row>
    <row r="2088" spans="1:86" ht="15.6" x14ac:dyDescent="0.3">
      <c r="A2088" s="35"/>
      <c r="B2088" s="86"/>
      <c r="C2088" s="35"/>
      <c r="D2088" s="35"/>
      <c r="E2088" s="35"/>
      <c r="F2088" s="35"/>
      <c r="G2088" s="35"/>
      <c r="H2088" s="35"/>
      <c r="I2088" s="35"/>
      <c r="J2088" s="35"/>
      <c r="K2088" s="35"/>
      <c r="L2088" s="35"/>
      <c r="M2088" s="35"/>
      <c r="N2088" s="35"/>
      <c r="O2088" s="35"/>
      <c r="P2088" s="35"/>
      <c r="Q2088" s="35"/>
      <c r="R2088" s="35"/>
      <c r="S2088" s="35"/>
      <c r="T2088" s="17">
        <f t="shared" si="4633"/>
        <v>48104</v>
      </c>
      <c r="U2088" s="216">
        <f t="shared" si="4626"/>
        <v>6</v>
      </c>
      <c r="V2088" s="216">
        <f t="shared" si="4633"/>
        <v>2083</v>
      </c>
      <c r="W2088" s="16">
        <f t="shared" si="4640"/>
        <v>5.7068493150684931</v>
      </c>
      <c r="X2088" s="16" t="e">
        <f>IF(Template!$F$7="Linear interpolation",LinInterp($I$5:$I$22,$G$5:$G$22,W2088),CubicSpline($I$5:$I$22,$G$5:$G$22,W2088))</f>
        <v>#VALUE!</v>
      </c>
      <c r="Y2088" s="221" t="e">
        <f t="shared" si="4627"/>
        <v>#VALUE!</v>
      </c>
      <c r="Z2088" s="221" t="e">
        <f>Y2088/PRODUCT($AA$6:AA2087)</f>
        <v>#VALUE!</v>
      </c>
      <c r="AA2088" s="16" t="e">
        <f t="shared" si="4634"/>
        <v>#VALUE!</v>
      </c>
      <c r="AB2088" s="10" t="e">
        <f t="shared" si="4635"/>
        <v>#VALUE!</v>
      </c>
      <c r="AC2088" s="90">
        <f t="shared" si="4628"/>
        <v>2088</v>
      </c>
      <c r="AD2088" s="17">
        <f t="shared" si="4636"/>
        <v>48081</v>
      </c>
      <c r="AE2088" s="16" t="e">
        <f t="shared" si="4629"/>
        <v>#VALUE!</v>
      </c>
      <c r="AF2088" s="10">
        <f ca="1">IFERROR(AVERAGE(INDIRECT("AE"&amp;AC2088-Template!$F$10+1):INDIRECT("AE"&amp;AC2088)),0)</f>
        <v>0</v>
      </c>
      <c r="AG2088" s="35"/>
      <c r="AH2088" s="86"/>
      <c r="AI2088" s="35"/>
      <c r="AJ2088" s="35"/>
      <c r="AK2088" s="35"/>
      <c r="AL2088" s="35"/>
      <c r="AM2088" s="35"/>
      <c r="AN2088" s="35"/>
      <c r="AO2088" s="35"/>
      <c r="AP2088" s="35"/>
      <c r="AQ2088" s="35"/>
      <c r="AR2088" s="35"/>
      <c r="AS2088" s="35"/>
      <c r="AT2088" s="35"/>
      <c r="AU2088" s="35"/>
      <c r="AV2088" s="35"/>
      <c r="AW2088" s="35"/>
      <c r="AX2088" s="35"/>
      <c r="AY2088" s="35"/>
      <c r="AZ2088" s="17">
        <f t="shared" ref="AZ2088" si="4709">AZ2087+1</f>
        <v>48104</v>
      </c>
      <c r="BA2088" s="216">
        <f t="shared" si="4652"/>
        <v>6</v>
      </c>
      <c r="BB2088" s="216">
        <f t="shared" ref="BB2088" si="4710">BB2087+1</f>
        <v>2083</v>
      </c>
      <c r="BC2088" s="16">
        <f t="shared" si="4654"/>
        <v>5.7068493150684931</v>
      </c>
      <c r="BD2088" s="16">
        <f>IF(Template!$F$7="Linear interpolation",LinInterp($AO$5:$AO$18,$AM$5:$AM$18,BC2088),CubicSpline($AO$5:$AO$18,$AM$5:$AM$18,BC2088))</f>
        <v>14.039038119427971</v>
      </c>
      <c r="BE2088" s="221">
        <f t="shared" si="4589"/>
        <v>2.1163913956641034</v>
      </c>
      <c r="BF2088" s="221">
        <f>BE2088/PRODUCT($BG$6:BG2087)</f>
        <v>1.0003910983537481</v>
      </c>
      <c r="BG2088" s="16">
        <f t="shared" si="4655"/>
        <v>1.0003910702992005</v>
      </c>
      <c r="BH2088" s="10">
        <f t="shared" si="4656"/>
        <v>14.274065920817925</v>
      </c>
      <c r="BI2088" s="90"/>
      <c r="BJ2088" s="17">
        <f t="shared" si="4639"/>
        <v>48081</v>
      </c>
      <c r="BK2088" s="16">
        <f t="shared" si="4632"/>
        <v>14.239842174709082</v>
      </c>
      <c r="BL2088" s="10">
        <f ca="1">IFERROR(AVERAGE(INDIRECT("BK"&amp;AC2088-Template!$F$10+1):INDIRECT("BK"&amp;AC2088)),0)</f>
        <v>14.203713135497136</v>
      </c>
      <c r="BM2088" s="35"/>
      <c r="BN2088" s="86"/>
      <c r="BO2088" s="35"/>
      <c r="BP2088" s="35"/>
      <c r="BQ2088" s="35"/>
      <c r="BR2088" s="35"/>
      <c r="BS2088" s="35"/>
      <c r="BT2088" s="35"/>
      <c r="BU2088" s="35"/>
      <c r="BV2088" s="35"/>
      <c r="BW2088" s="35"/>
      <c r="BX2088" s="35"/>
      <c r="BY2088" s="35"/>
      <c r="BZ2088" s="35"/>
      <c r="CA2088" s="35"/>
      <c r="CB2088" s="35"/>
      <c r="CC2088" s="35"/>
      <c r="CD2088" s="35"/>
      <c r="CE2088" s="35"/>
      <c r="CF2088" s="35"/>
      <c r="CG2088" s="35"/>
      <c r="CH2088" s="35"/>
    </row>
    <row r="2089" spans="1:86" ht="15.6" x14ac:dyDescent="0.3">
      <c r="A2089" s="35"/>
      <c r="B2089" s="86"/>
      <c r="C2089" s="35"/>
      <c r="D2089" s="35"/>
      <c r="E2089" s="35"/>
      <c r="F2089" s="35"/>
      <c r="G2089" s="35"/>
      <c r="H2089" s="35"/>
      <c r="I2089" s="35"/>
      <c r="J2089" s="35"/>
      <c r="K2089" s="35"/>
      <c r="L2089" s="35"/>
      <c r="M2089" s="35"/>
      <c r="N2089" s="35"/>
      <c r="O2089" s="35"/>
      <c r="P2089" s="35"/>
      <c r="Q2089" s="35"/>
      <c r="R2089" s="35"/>
      <c r="S2089" s="35"/>
      <c r="T2089" s="17">
        <f t="shared" si="4633"/>
        <v>48105</v>
      </c>
      <c r="U2089" s="216">
        <f t="shared" si="4626"/>
        <v>7</v>
      </c>
      <c r="V2089" s="216">
        <f t="shared" si="4633"/>
        <v>2084</v>
      </c>
      <c r="W2089" s="16">
        <f t="shared" si="4640"/>
        <v>5.7095890410958905</v>
      </c>
      <c r="X2089" s="16" t="e">
        <f>IF(Template!$F$7="Linear interpolation",LinInterp($I$5:$I$22,$G$5:$G$22,W2089),CubicSpline($I$5:$I$22,$G$5:$G$22,W2089))</f>
        <v>#VALUE!</v>
      </c>
      <c r="Y2089" s="221" t="e">
        <f t="shared" si="4627"/>
        <v>#VALUE!</v>
      </c>
      <c r="Z2089" s="221" t="e">
        <f>Y2089/PRODUCT($AA$6:AA2088)</f>
        <v>#VALUE!</v>
      </c>
      <c r="AA2089" s="16" t="e">
        <f t="shared" si="4634"/>
        <v>#VALUE!</v>
      </c>
      <c r="AB2089" s="10" t="e">
        <f t="shared" si="4635"/>
        <v>#VALUE!</v>
      </c>
      <c r="AC2089" s="90">
        <f t="shared" si="4628"/>
        <v>2089</v>
      </c>
      <c r="AD2089" s="17">
        <f t="shared" si="4636"/>
        <v>48082</v>
      </c>
      <c r="AE2089" s="16" t="e">
        <f t="shared" si="4629"/>
        <v>#VALUE!</v>
      </c>
      <c r="AF2089" s="10">
        <f ca="1">IFERROR(AVERAGE(INDIRECT("AE"&amp;AC2089-Template!$F$10+1):INDIRECT("AE"&amp;AC2089)),0)</f>
        <v>0</v>
      </c>
      <c r="AG2089" s="35"/>
      <c r="AH2089" s="86"/>
      <c r="AI2089" s="35"/>
      <c r="AJ2089" s="35"/>
      <c r="AK2089" s="35"/>
      <c r="AL2089" s="35"/>
      <c r="AM2089" s="35"/>
      <c r="AN2089" s="35"/>
      <c r="AO2089" s="35"/>
      <c r="AP2089" s="35"/>
      <c r="AQ2089" s="35"/>
      <c r="AR2089" s="35"/>
      <c r="AS2089" s="35"/>
      <c r="AT2089" s="35"/>
      <c r="AU2089" s="35"/>
      <c r="AV2089" s="35"/>
      <c r="AW2089" s="35"/>
      <c r="AX2089" s="35"/>
      <c r="AY2089" s="35"/>
      <c r="AZ2089" s="17">
        <f t="shared" ref="AZ2089" si="4711">AZ2088+1</f>
        <v>48105</v>
      </c>
      <c r="BA2089" s="216">
        <f t="shared" si="4652"/>
        <v>7</v>
      </c>
      <c r="BB2089" s="216">
        <f t="shared" ref="BB2089" si="4712">BB2088+1</f>
        <v>2084</v>
      </c>
      <c r="BC2089" s="16">
        <f t="shared" si="4654"/>
        <v>5.7095890410958905</v>
      </c>
      <c r="BD2089" s="16">
        <f>IF(Template!$F$7="Linear interpolation",LinInterp($AO$5:$AO$18,$AM$5:$AM$18,BC2089),CubicSpline($AO$5:$AO$18,$AM$5:$AM$18,BC2089))</f>
        <v>14.039659869993324</v>
      </c>
      <c r="BE2089" s="221">
        <f t="shared" si="4589"/>
        <v>2.1172191695074765</v>
      </c>
      <c r="BF2089" s="221">
        <f>BE2089/PRODUCT($BG$6:BG2088)</f>
        <v>1.0003911531768064</v>
      </c>
      <c r="BG2089" s="16">
        <f t="shared" si="4655"/>
        <v>1.0003910702992005</v>
      </c>
      <c r="BH2089" s="10">
        <f t="shared" si="4656"/>
        <v>14.274065920817925</v>
      </c>
      <c r="BI2089" s="90"/>
      <c r="BJ2089" s="17">
        <f t="shared" si="4639"/>
        <v>48082</v>
      </c>
      <c r="BK2089" s="16">
        <f t="shared" si="4632"/>
        <v>14.241876356802074</v>
      </c>
      <c r="BL2089" s="10">
        <f ca="1">IFERROR(AVERAGE(INDIRECT("BK"&amp;AC2089-Template!$F$10+1):INDIRECT("BK"&amp;AC2089)),0)</f>
        <v>14.2063862470165</v>
      </c>
      <c r="BM2089" s="35"/>
      <c r="BN2089" s="86"/>
      <c r="BO2089" s="35"/>
      <c r="BP2089" s="35"/>
      <c r="BQ2089" s="35"/>
      <c r="BR2089" s="35"/>
      <c r="BS2089" s="35"/>
      <c r="BT2089" s="35"/>
      <c r="BU2089" s="35"/>
      <c r="BV2089" s="35"/>
      <c r="BW2089" s="35"/>
      <c r="BX2089" s="35"/>
      <c r="BY2089" s="35"/>
      <c r="BZ2089" s="35"/>
      <c r="CA2089" s="35"/>
      <c r="CB2089" s="35"/>
      <c r="CC2089" s="35"/>
      <c r="CD2089" s="35"/>
      <c r="CE2089" s="35"/>
      <c r="CF2089" s="35"/>
      <c r="CG2089" s="35"/>
      <c r="CH2089" s="35"/>
    </row>
    <row r="2090" spans="1:86" ht="15.6" x14ac:dyDescent="0.3">
      <c r="A2090" s="35"/>
      <c r="B2090" s="86"/>
      <c r="C2090" s="35"/>
      <c r="D2090" s="35"/>
      <c r="E2090" s="35"/>
      <c r="F2090" s="35"/>
      <c r="G2090" s="35"/>
      <c r="H2090" s="35"/>
      <c r="I2090" s="35"/>
      <c r="J2090" s="35"/>
      <c r="K2090" s="35"/>
      <c r="L2090" s="35"/>
      <c r="M2090" s="35"/>
      <c r="N2090" s="35"/>
      <c r="O2090" s="35"/>
      <c r="P2090" s="35"/>
      <c r="Q2090" s="35"/>
      <c r="R2090" s="35"/>
      <c r="S2090" s="35"/>
      <c r="T2090" s="17">
        <f t="shared" si="4633"/>
        <v>48106</v>
      </c>
      <c r="U2090" s="216">
        <f t="shared" si="4626"/>
        <v>1</v>
      </c>
      <c r="V2090" s="216">
        <f t="shared" si="4633"/>
        <v>2085</v>
      </c>
      <c r="W2090" s="16">
        <f t="shared" si="4640"/>
        <v>5.7123287671232879</v>
      </c>
      <c r="X2090" s="16" t="e">
        <f>IF(Template!$F$7="Linear interpolation",LinInterp($I$5:$I$22,$G$5:$G$22,W2090),CubicSpline($I$5:$I$22,$G$5:$G$22,W2090))</f>
        <v>#VALUE!</v>
      </c>
      <c r="Y2090" s="221" t="e">
        <f t="shared" si="4627"/>
        <v>#VALUE!</v>
      </c>
      <c r="Z2090" s="221" t="e">
        <f>Y2090/PRODUCT($AA$6:AA2089)</f>
        <v>#VALUE!</v>
      </c>
      <c r="AA2090" s="16" t="e">
        <f t="shared" si="4634"/>
        <v>#VALUE!</v>
      </c>
      <c r="AB2090" s="10" t="e">
        <f t="shared" si="4635"/>
        <v>#VALUE!</v>
      </c>
      <c r="AC2090" s="90">
        <f t="shared" si="4628"/>
        <v>2090</v>
      </c>
      <c r="AD2090" s="17">
        <f t="shared" si="4636"/>
        <v>48083</v>
      </c>
      <c r="AE2090" s="16" t="e">
        <f t="shared" si="4629"/>
        <v>#VALUE!</v>
      </c>
      <c r="AF2090" s="10">
        <f ca="1">IFERROR(AVERAGE(INDIRECT("AE"&amp;AC2090-Template!$F$10+1):INDIRECT("AE"&amp;AC2090)),0)</f>
        <v>0</v>
      </c>
      <c r="AG2090" s="35"/>
      <c r="AH2090" s="86"/>
      <c r="AI2090" s="35"/>
      <c r="AJ2090" s="35"/>
      <c r="AK2090" s="35"/>
      <c r="AL2090" s="35"/>
      <c r="AM2090" s="35"/>
      <c r="AN2090" s="35"/>
      <c r="AO2090" s="35"/>
      <c r="AP2090" s="35"/>
      <c r="AQ2090" s="35"/>
      <c r="AR2090" s="35"/>
      <c r="AS2090" s="35"/>
      <c r="AT2090" s="35"/>
      <c r="AU2090" s="35"/>
      <c r="AV2090" s="35"/>
      <c r="AW2090" s="35"/>
      <c r="AX2090" s="35"/>
      <c r="AY2090" s="35"/>
      <c r="AZ2090" s="17">
        <f t="shared" ref="AZ2090" si="4713">AZ2089+1</f>
        <v>48106</v>
      </c>
      <c r="BA2090" s="216">
        <f t="shared" si="4652"/>
        <v>1</v>
      </c>
      <c r="BB2090" s="216">
        <f t="shared" ref="BB2090" si="4714">BB2089+1</f>
        <v>2085</v>
      </c>
      <c r="BC2090" s="16">
        <f t="shared" si="4654"/>
        <v>5.7123287671232879</v>
      </c>
      <c r="BD2090" s="16">
        <f>IF(Template!$F$7="Linear interpolation",LinInterp($AO$5:$AO$18,$AM$5:$AM$18,BC2090),CubicSpline($AO$5:$AO$18,$AM$5:$AM$18,BC2090))</f>
        <v>14.040281536021917</v>
      </c>
      <c r="BE2090" s="221">
        <f t="shared" si="4589"/>
        <v>2.1180473210608239</v>
      </c>
      <c r="BF2090" s="221">
        <f>BE2090/PRODUCT($BG$6:BG2089)</f>
        <v>1.0003912334799094</v>
      </c>
      <c r="BG2090" s="16">
        <f t="shared" si="4655"/>
        <v>1.0003912334799094</v>
      </c>
      <c r="BH2090" s="10">
        <f t="shared" si="4656"/>
        <v>14.280022016694428</v>
      </c>
      <c r="BI2090" s="90"/>
      <c r="BJ2090" s="17">
        <f t="shared" si="4639"/>
        <v>48083</v>
      </c>
      <c r="BK2090" s="16">
        <f t="shared" si="4632"/>
        <v>14.241876356802074</v>
      </c>
      <c r="BL2090" s="10">
        <f ca="1">IFERROR(AVERAGE(INDIRECT("BK"&amp;AC2090-Template!$F$10+1):INDIRECT("BK"&amp;AC2090)),0)</f>
        <v>14.208949358901062</v>
      </c>
      <c r="BM2090" s="35"/>
      <c r="BN2090" s="86"/>
      <c r="BO2090" s="35"/>
      <c r="BP2090" s="35"/>
      <c r="BQ2090" s="35"/>
      <c r="BR2090" s="35"/>
      <c r="BS2090" s="35"/>
      <c r="BT2090" s="35"/>
      <c r="BU2090" s="35"/>
      <c r="BV2090" s="35"/>
      <c r="BW2090" s="35"/>
      <c r="BX2090" s="35"/>
      <c r="BY2090" s="35"/>
      <c r="BZ2090" s="35"/>
      <c r="CA2090" s="35"/>
      <c r="CB2090" s="35"/>
      <c r="CC2090" s="35"/>
      <c r="CD2090" s="35"/>
      <c r="CE2090" s="35"/>
      <c r="CF2090" s="35"/>
      <c r="CG2090" s="35"/>
      <c r="CH2090" s="35"/>
    </row>
    <row r="2091" spans="1:86" ht="15.6" x14ac:dyDescent="0.3">
      <c r="A2091" s="35"/>
      <c r="B2091" s="86"/>
      <c r="C2091" s="35"/>
      <c r="D2091" s="35"/>
      <c r="E2091" s="35"/>
      <c r="F2091" s="35"/>
      <c r="G2091" s="35"/>
      <c r="H2091" s="35"/>
      <c r="I2091" s="35"/>
      <c r="J2091" s="35"/>
      <c r="K2091" s="35"/>
      <c r="L2091" s="35"/>
      <c r="M2091" s="35"/>
      <c r="N2091" s="35"/>
      <c r="O2091" s="35"/>
      <c r="P2091" s="35"/>
      <c r="Q2091" s="35"/>
      <c r="R2091" s="35"/>
      <c r="S2091" s="35"/>
      <c r="T2091" s="17">
        <f t="shared" si="4633"/>
        <v>48107</v>
      </c>
      <c r="U2091" s="216">
        <f t="shared" si="4626"/>
        <v>2</v>
      </c>
      <c r="V2091" s="216">
        <f t="shared" si="4633"/>
        <v>2086</v>
      </c>
      <c r="W2091" s="16">
        <f t="shared" si="4640"/>
        <v>5.7150684931506852</v>
      </c>
      <c r="X2091" s="16" t="e">
        <f>IF(Template!$F$7="Linear interpolation",LinInterp($I$5:$I$22,$G$5:$G$22,W2091),CubicSpline($I$5:$I$22,$G$5:$G$22,W2091))</f>
        <v>#VALUE!</v>
      </c>
      <c r="Y2091" s="221" t="e">
        <f t="shared" si="4627"/>
        <v>#VALUE!</v>
      </c>
      <c r="Z2091" s="221" t="e">
        <f>Y2091/PRODUCT($AA$6:AA2090)</f>
        <v>#VALUE!</v>
      </c>
      <c r="AA2091" s="16" t="e">
        <f t="shared" si="4634"/>
        <v>#VALUE!</v>
      </c>
      <c r="AB2091" s="10" t="e">
        <f t="shared" si="4635"/>
        <v>#VALUE!</v>
      </c>
      <c r="AC2091" s="90">
        <f t="shared" si="4628"/>
        <v>2091</v>
      </c>
      <c r="AD2091" s="17">
        <f t="shared" si="4636"/>
        <v>48084</v>
      </c>
      <c r="AE2091" s="16" t="e">
        <f t="shared" si="4629"/>
        <v>#VALUE!</v>
      </c>
      <c r="AF2091" s="10">
        <f ca="1">IFERROR(AVERAGE(INDIRECT("AE"&amp;AC2091-Template!$F$10+1):INDIRECT("AE"&amp;AC2091)),0)</f>
        <v>0</v>
      </c>
      <c r="AG2091" s="35"/>
      <c r="AH2091" s="86"/>
      <c r="AI2091" s="35"/>
      <c r="AJ2091" s="35"/>
      <c r="AK2091" s="35"/>
      <c r="AL2091" s="35"/>
      <c r="AM2091" s="35"/>
      <c r="AN2091" s="35"/>
      <c r="AO2091" s="35"/>
      <c r="AP2091" s="35"/>
      <c r="AQ2091" s="35"/>
      <c r="AR2091" s="35"/>
      <c r="AS2091" s="35"/>
      <c r="AT2091" s="35"/>
      <c r="AU2091" s="35"/>
      <c r="AV2091" s="35"/>
      <c r="AW2091" s="35"/>
      <c r="AX2091" s="35"/>
      <c r="AY2091" s="35"/>
      <c r="AZ2091" s="17">
        <f t="shared" ref="AZ2091" si="4715">AZ2090+1</f>
        <v>48107</v>
      </c>
      <c r="BA2091" s="216">
        <f t="shared" si="4652"/>
        <v>2</v>
      </c>
      <c r="BB2091" s="216">
        <f t="shared" ref="BB2091" si="4716">BB2090+1</f>
        <v>2086</v>
      </c>
      <c r="BC2091" s="16">
        <f t="shared" si="4654"/>
        <v>5.7150684931506852</v>
      </c>
      <c r="BD2091" s="16">
        <f>IF(Template!$F$7="Linear interpolation",LinInterp($AO$5:$AO$18,$AM$5:$AM$18,BC2091),CubicSpline($AO$5:$AO$18,$AM$5:$AM$18,BC2091))</f>
        <v>14.040903091889534</v>
      </c>
      <c r="BE2091" s="221">
        <f t="shared" si="4589"/>
        <v>2.118875847779873</v>
      </c>
      <c r="BF2091" s="221">
        <f>BE2091/PRODUCT($BG$6:BG2090)</f>
        <v>1.0003911747914274</v>
      </c>
      <c r="BG2091" s="16">
        <f t="shared" si="4655"/>
        <v>1.0003911747914274</v>
      </c>
      <c r="BH2091" s="10">
        <f t="shared" si="4656"/>
        <v>14.27787988709872</v>
      </c>
      <c r="BI2091" s="90"/>
      <c r="BJ2091" s="17">
        <f t="shared" si="4639"/>
        <v>48084</v>
      </c>
      <c r="BK2091" s="16">
        <f t="shared" si="4632"/>
        <v>14.241876356802074</v>
      </c>
      <c r="BL2091" s="10">
        <f ca="1">IFERROR(AVERAGE(INDIRECT("BK"&amp;AC2091-Template!$F$10+1):INDIRECT("BK"&amp;AC2091)),0)</f>
        <v>14.211403884531782</v>
      </c>
      <c r="BM2091" s="35"/>
      <c r="BN2091" s="86"/>
      <c r="BO2091" s="35"/>
      <c r="BP2091" s="35"/>
      <c r="BQ2091" s="35"/>
      <c r="BR2091" s="35"/>
      <c r="BS2091" s="35"/>
      <c r="BT2091" s="35"/>
      <c r="BU2091" s="35"/>
      <c r="BV2091" s="35"/>
      <c r="BW2091" s="35"/>
      <c r="BX2091" s="35"/>
      <c r="BY2091" s="35"/>
      <c r="BZ2091" s="35"/>
      <c r="CA2091" s="35"/>
      <c r="CB2091" s="35"/>
      <c r="CC2091" s="35"/>
      <c r="CD2091" s="35"/>
      <c r="CE2091" s="35"/>
      <c r="CF2091" s="35"/>
      <c r="CG2091" s="35"/>
      <c r="CH2091" s="35"/>
    </row>
    <row r="2092" spans="1:86" ht="15.6" x14ac:dyDescent="0.3">
      <c r="A2092" s="35"/>
      <c r="B2092" s="86"/>
      <c r="C2092" s="35"/>
      <c r="D2092" s="35"/>
      <c r="E2092" s="35"/>
      <c r="F2092" s="35"/>
      <c r="G2092" s="35"/>
      <c r="H2092" s="35"/>
      <c r="I2092" s="35"/>
      <c r="J2092" s="35"/>
      <c r="K2092" s="35"/>
      <c r="L2092" s="35"/>
      <c r="M2092" s="35"/>
      <c r="N2092" s="35"/>
      <c r="O2092" s="35"/>
      <c r="P2092" s="35"/>
      <c r="Q2092" s="35"/>
      <c r="R2092" s="35"/>
      <c r="S2092" s="35"/>
      <c r="T2092" s="17">
        <f t="shared" si="4633"/>
        <v>48108</v>
      </c>
      <c r="U2092" s="216">
        <f t="shared" si="4626"/>
        <v>3</v>
      </c>
      <c r="V2092" s="216">
        <f t="shared" si="4633"/>
        <v>2087</v>
      </c>
      <c r="W2092" s="16">
        <f t="shared" si="4640"/>
        <v>5.7178082191780826</v>
      </c>
      <c r="X2092" s="16" t="e">
        <f>IF(Template!$F$7="Linear interpolation",LinInterp($I$5:$I$22,$G$5:$G$22,W2092),CubicSpline($I$5:$I$22,$G$5:$G$22,W2092))</f>
        <v>#VALUE!</v>
      </c>
      <c r="Y2092" s="221" t="e">
        <f t="shared" si="4627"/>
        <v>#VALUE!</v>
      </c>
      <c r="Z2092" s="221" t="e">
        <f>Y2092/PRODUCT($AA$6:AA2091)</f>
        <v>#VALUE!</v>
      </c>
      <c r="AA2092" s="16" t="e">
        <f t="shared" si="4634"/>
        <v>#VALUE!</v>
      </c>
      <c r="AB2092" s="10" t="e">
        <f t="shared" si="4635"/>
        <v>#VALUE!</v>
      </c>
      <c r="AC2092" s="90">
        <f t="shared" si="4628"/>
        <v>2092</v>
      </c>
      <c r="AD2092" s="17">
        <f t="shared" si="4636"/>
        <v>48085</v>
      </c>
      <c r="AE2092" s="16" t="e">
        <f t="shared" si="4629"/>
        <v>#VALUE!</v>
      </c>
      <c r="AF2092" s="10">
        <f ca="1">IFERROR(AVERAGE(INDIRECT("AE"&amp;AC2092-Template!$F$10+1):INDIRECT("AE"&amp;AC2092)),0)</f>
        <v>0</v>
      </c>
      <c r="AG2092" s="35"/>
      <c r="AH2092" s="86"/>
      <c r="AI2092" s="35"/>
      <c r="AJ2092" s="35"/>
      <c r="AK2092" s="35"/>
      <c r="AL2092" s="35"/>
      <c r="AM2092" s="35"/>
      <c r="AN2092" s="35"/>
      <c r="AO2092" s="35"/>
      <c r="AP2092" s="35"/>
      <c r="AQ2092" s="35"/>
      <c r="AR2092" s="35"/>
      <c r="AS2092" s="35"/>
      <c r="AT2092" s="35"/>
      <c r="AU2092" s="35"/>
      <c r="AV2092" s="35"/>
      <c r="AW2092" s="35"/>
      <c r="AX2092" s="35"/>
      <c r="AY2092" s="35"/>
      <c r="AZ2092" s="17">
        <f t="shared" ref="AZ2092" si="4717">AZ2091+1</f>
        <v>48108</v>
      </c>
      <c r="BA2092" s="216">
        <f t="shared" si="4652"/>
        <v>3</v>
      </c>
      <c r="BB2092" s="216">
        <f t="shared" ref="BB2092" si="4718">BB2091+1</f>
        <v>2087</v>
      </c>
      <c r="BC2092" s="16">
        <f t="shared" si="4654"/>
        <v>5.7178082191780826</v>
      </c>
      <c r="BD2092" s="16">
        <f>IF(Template!$F$7="Linear interpolation",LinInterp($AO$5:$AO$18,$AM$5:$AM$18,BC2092),CubicSpline($AO$5:$AO$18,$AM$5:$AM$18,BC2092))</f>
        <v>14.041524511971966</v>
      </c>
      <c r="BE2092" s="221">
        <f t="shared" si="4589"/>
        <v>2.1197047471110215</v>
      </c>
      <c r="BF2092" s="221">
        <f>BE2092/PRODUCT($BG$6:BG2091)</f>
        <v>1.0003911976872155</v>
      </c>
      <c r="BG2092" s="16">
        <f t="shared" si="4655"/>
        <v>1.0003911976872155</v>
      </c>
      <c r="BH2092" s="10">
        <f t="shared" si="4656"/>
        <v>14.278715583366353</v>
      </c>
      <c r="BI2092" s="90"/>
      <c r="BJ2092" s="17">
        <f t="shared" si="4639"/>
        <v>48085</v>
      </c>
      <c r="BK2092" s="16">
        <f t="shared" si="4632"/>
        <v>14.253631166622149</v>
      </c>
      <c r="BL2092" s="10">
        <f ca="1">IFERROR(AVERAGE(INDIRECT("BK"&amp;AC2092-Template!$F$10+1):INDIRECT("BK"&amp;AC2092)),0)</f>
        <v>14.214250237156499</v>
      </c>
      <c r="BM2092" s="35"/>
      <c r="BN2092" s="86"/>
      <c r="BO2092" s="35"/>
      <c r="BP2092" s="35"/>
      <c r="BQ2092" s="35"/>
      <c r="BR2092" s="35"/>
      <c r="BS2092" s="35"/>
      <c r="BT2092" s="35"/>
      <c r="BU2092" s="35"/>
      <c r="BV2092" s="35"/>
      <c r="BW2092" s="35"/>
      <c r="BX2092" s="35"/>
      <c r="BY2092" s="35"/>
      <c r="BZ2092" s="35"/>
      <c r="CA2092" s="35"/>
      <c r="CB2092" s="35"/>
      <c r="CC2092" s="35"/>
      <c r="CD2092" s="35"/>
      <c r="CE2092" s="35"/>
      <c r="CF2092" s="35"/>
      <c r="CG2092" s="35"/>
      <c r="CH2092" s="35"/>
    </row>
    <row r="2093" spans="1:86" ht="15.6" x14ac:dyDescent="0.3">
      <c r="A2093" s="35"/>
      <c r="B2093" s="86"/>
      <c r="C2093" s="35"/>
      <c r="D2093" s="35"/>
      <c r="E2093" s="35"/>
      <c r="F2093" s="35"/>
      <c r="G2093" s="35"/>
      <c r="H2093" s="35"/>
      <c r="I2093" s="35"/>
      <c r="J2093" s="35"/>
      <c r="K2093" s="35"/>
      <c r="L2093" s="35"/>
      <c r="M2093" s="35"/>
      <c r="N2093" s="35"/>
      <c r="O2093" s="35"/>
      <c r="P2093" s="35"/>
      <c r="Q2093" s="35"/>
      <c r="R2093" s="35"/>
      <c r="S2093" s="35"/>
      <c r="T2093" s="17">
        <f t="shared" si="4633"/>
        <v>48109</v>
      </c>
      <c r="U2093" s="216">
        <f t="shared" si="4626"/>
        <v>4</v>
      </c>
      <c r="V2093" s="216">
        <f t="shared" si="4633"/>
        <v>2088</v>
      </c>
      <c r="W2093" s="16">
        <f t="shared" si="4640"/>
        <v>5.720547945205479</v>
      </c>
      <c r="X2093" s="16" t="e">
        <f>IF(Template!$F$7="Linear interpolation",LinInterp($I$5:$I$22,$G$5:$G$22,W2093),CubicSpline($I$5:$I$22,$G$5:$G$22,W2093))</f>
        <v>#VALUE!</v>
      </c>
      <c r="Y2093" s="221" t="e">
        <f t="shared" si="4627"/>
        <v>#VALUE!</v>
      </c>
      <c r="Z2093" s="221" t="e">
        <f>Y2093/PRODUCT($AA$6:AA2092)</f>
        <v>#VALUE!</v>
      </c>
      <c r="AA2093" s="16" t="e">
        <f t="shared" si="4634"/>
        <v>#VALUE!</v>
      </c>
      <c r="AB2093" s="10" t="e">
        <f t="shared" si="4635"/>
        <v>#VALUE!</v>
      </c>
      <c r="AC2093" s="90">
        <f t="shared" si="4628"/>
        <v>2093</v>
      </c>
      <c r="AD2093" s="17">
        <f t="shared" si="4636"/>
        <v>48086</v>
      </c>
      <c r="AE2093" s="16" t="e">
        <f t="shared" si="4629"/>
        <v>#VALUE!</v>
      </c>
      <c r="AF2093" s="10">
        <f ca="1">IFERROR(AVERAGE(INDIRECT("AE"&amp;AC2093-Template!$F$10+1):INDIRECT("AE"&amp;AC2093)),0)</f>
        <v>0</v>
      </c>
      <c r="AG2093" s="35"/>
      <c r="AH2093" s="86"/>
      <c r="AI2093" s="35"/>
      <c r="AJ2093" s="35"/>
      <c r="AK2093" s="35"/>
      <c r="AL2093" s="35"/>
      <c r="AM2093" s="35"/>
      <c r="AN2093" s="35"/>
      <c r="AO2093" s="35"/>
      <c r="AP2093" s="35"/>
      <c r="AQ2093" s="35"/>
      <c r="AR2093" s="35"/>
      <c r="AS2093" s="35"/>
      <c r="AT2093" s="35"/>
      <c r="AU2093" s="35"/>
      <c r="AV2093" s="35"/>
      <c r="AW2093" s="35"/>
      <c r="AX2093" s="35"/>
      <c r="AY2093" s="35"/>
      <c r="AZ2093" s="17">
        <f t="shared" ref="AZ2093" si="4719">AZ2092+1</f>
        <v>48109</v>
      </c>
      <c r="BA2093" s="216">
        <f t="shared" si="4652"/>
        <v>4</v>
      </c>
      <c r="BB2093" s="216">
        <f t="shared" ref="BB2093" si="4720">BB2092+1</f>
        <v>2088</v>
      </c>
      <c r="BC2093" s="16">
        <f t="shared" si="4654"/>
        <v>5.720547945205479</v>
      </c>
      <c r="BD2093" s="16">
        <f>IF(Template!$F$7="Linear interpolation",LinInterp($AO$5:$AO$18,$AM$5:$AM$18,BC2093),CubicSpline($AO$5:$AO$18,$AM$5:$AM$18,BC2093))</f>
        <v>14.042145770644996</v>
      </c>
      <c r="BE2093" s="221">
        <f t="shared" si="4589"/>
        <v>2.12053401649132</v>
      </c>
      <c r="BF2093" s="221">
        <f>BE2093/PRODUCT($BG$6:BG2092)</f>
        <v>1.000391219287228</v>
      </c>
      <c r="BG2093" s="16">
        <f t="shared" si="4655"/>
        <v>1.000391219287228</v>
      </c>
      <c r="BH2093" s="10">
        <f t="shared" si="4656"/>
        <v>14.279503983820607</v>
      </c>
      <c r="BI2093" s="90"/>
      <c r="BJ2093" s="17">
        <f t="shared" si="4639"/>
        <v>48086</v>
      </c>
      <c r="BK2093" s="16">
        <f t="shared" si="4632"/>
        <v>14.249562356576263</v>
      </c>
      <c r="BL2093" s="10">
        <f ca="1">IFERROR(AVERAGE(INDIRECT("BK"&amp;AC2093-Template!$F$10+1):INDIRECT("BK"&amp;AC2093)),0)</f>
        <v>14.216960962779691</v>
      </c>
      <c r="BM2093" s="35"/>
      <c r="BN2093" s="86"/>
      <c r="BO2093" s="35"/>
      <c r="BP2093" s="35"/>
      <c r="BQ2093" s="35"/>
      <c r="BR2093" s="35"/>
      <c r="BS2093" s="35"/>
      <c r="BT2093" s="35"/>
      <c r="BU2093" s="35"/>
      <c r="BV2093" s="35"/>
      <c r="BW2093" s="35"/>
      <c r="BX2093" s="35"/>
      <c r="BY2093" s="35"/>
      <c r="BZ2093" s="35"/>
      <c r="CA2093" s="35"/>
      <c r="CB2093" s="35"/>
      <c r="CC2093" s="35"/>
      <c r="CD2093" s="35"/>
      <c r="CE2093" s="35"/>
      <c r="CF2093" s="35"/>
      <c r="CG2093" s="35"/>
      <c r="CH2093" s="35"/>
    </row>
    <row r="2094" spans="1:86" ht="15.6" x14ac:dyDescent="0.3">
      <c r="A2094" s="35"/>
      <c r="B2094" s="86"/>
      <c r="C2094" s="35"/>
      <c r="D2094" s="35"/>
      <c r="E2094" s="35"/>
      <c r="F2094" s="35"/>
      <c r="G2094" s="35"/>
      <c r="H2094" s="35"/>
      <c r="I2094" s="35"/>
      <c r="J2094" s="35"/>
      <c r="K2094" s="35"/>
      <c r="L2094" s="35"/>
      <c r="M2094" s="35"/>
      <c r="N2094" s="35"/>
      <c r="O2094" s="35"/>
      <c r="P2094" s="35"/>
      <c r="Q2094" s="35"/>
      <c r="R2094" s="35"/>
      <c r="S2094" s="35"/>
      <c r="T2094" s="17">
        <f t="shared" si="4633"/>
        <v>48110</v>
      </c>
      <c r="U2094" s="216">
        <f t="shared" si="4626"/>
        <v>5</v>
      </c>
      <c r="V2094" s="216">
        <f t="shared" si="4633"/>
        <v>2089</v>
      </c>
      <c r="W2094" s="16">
        <f t="shared" si="4640"/>
        <v>5.7232876712328764</v>
      </c>
      <c r="X2094" s="16" t="e">
        <f>IF(Template!$F$7="Linear interpolation",LinInterp($I$5:$I$22,$G$5:$G$22,W2094),CubicSpline($I$5:$I$22,$G$5:$G$22,W2094))</f>
        <v>#VALUE!</v>
      </c>
      <c r="Y2094" s="221" t="e">
        <f t="shared" si="4627"/>
        <v>#VALUE!</v>
      </c>
      <c r="Z2094" s="221" t="e">
        <f>Y2094/PRODUCT($AA$6:AA2093)</f>
        <v>#VALUE!</v>
      </c>
      <c r="AA2094" s="16" t="e">
        <f t="shared" si="4634"/>
        <v>#VALUE!</v>
      </c>
      <c r="AB2094" s="10" t="e">
        <f t="shared" si="4635"/>
        <v>#VALUE!</v>
      </c>
      <c r="AC2094" s="90">
        <f t="shared" si="4628"/>
        <v>2094</v>
      </c>
      <c r="AD2094" s="17">
        <f t="shared" si="4636"/>
        <v>48087</v>
      </c>
      <c r="AE2094" s="16" t="e">
        <f t="shared" si="4629"/>
        <v>#VALUE!</v>
      </c>
      <c r="AF2094" s="10">
        <f ca="1">IFERROR(AVERAGE(INDIRECT("AE"&amp;AC2094-Template!$F$10+1):INDIRECT("AE"&amp;AC2094)),0)</f>
        <v>0</v>
      </c>
      <c r="AG2094" s="35"/>
      <c r="AH2094" s="86"/>
      <c r="AI2094" s="35"/>
      <c r="AJ2094" s="35"/>
      <c r="AK2094" s="35"/>
      <c r="AL2094" s="35"/>
      <c r="AM2094" s="35"/>
      <c r="AN2094" s="35"/>
      <c r="AO2094" s="35"/>
      <c r="AP2094" s="35"/>
      <c r="AQ2094" s="35"/>
      <c r="AR2094" s="35"/>
      <c r="AS2094" s="35"/>
      <c r="AT2094" s="35"/>
      <c r="AU2094" s="35"/>
      <c r="AV2094" s="35"/>
      <c r="AW2094" s="35"/>
      <c r="AX2094" s="35"/>
      <c r="AY2094" s="35"/>
      <c r="AZ2094" s="17">
        <f t="shared" ref="AZ2094" si="4721">AZ2093+1</f>
        <v>48110</v>
      </c>
      <c r="BA2094" s="216">
        <f t="shared" si="4652"/>
        <v>5</v>
      </c>
      <c r="BB2094" s="216">
        <f t="shared" ref="BB2094" si="4722">BB2093+1</f>
        <v>2089</v>
      </c>
      <c r="BC2094" s="16">
        <f t="shared" si="4654"/>
        <v>5.7232876712328764</v>
      </c>
      <c r="BD2094" s="16">
        <f>IF(Template!$F$7="Linear interpolation",LinInterp($AO$5:$AO$18,$AM$5:$AM$18,BC2094),CubicSpline($AO$5:$AO$18,$AM$5:$AM$18,BC2094))</f>
        <v>14.042766842284415</v>
      </c>
      <c r="BE2094" s="221">
        <f t="shared" si="4589"/>
        <v>2.1213636533484475</v>
      </c>
      <c r="BF2094" s="221">
        <f>BE2094/PRODUCT($BG$6:BG2093)</f>
        <v>1.000391239589026</v>
      </c>
      <c r="BG2094" s="16">
        <f t="shared" si="4655"/>
        <v>1.000391239589026</v>
      </c>
      <c r="BH2094" s="10">
        <f t="shared" si="4656"/>
        <v>14.280244999448355</v>
      </c>
      <c r="BI2094" s="90"/>
      <c r="BJ2094" s="17">
        <f t="shared" si="4639"/>
        <v>48087</v>
      </c>
      <c r="BK2094" s="16">
        <f t="shared" si="4632"/>
        <v>14.251370729564062</v>
      </c>
      <c r="BL2094" s="10">
        <f ca="1">IFERROR(AVERAGE(INDIRECT("BK"&amp;AC2094-Template!$F$10+1):INDIRECT("BK"&amp;AC2094)),0)</f>
        <v>14.219094628233041</v>
      </c>
      <c r="BM2094" s="35"/>
      <c r="BN2094" s="86"/>
      <c r="BO2094" s="35"/>
      <c r="BP2094" s="35"/>
      <c r="BQ2094" s="35"/>
      <c r="BR2094" s="35"/>
      <c r="BS2094" s="35"/>
      <c r="BT2094" s="35"/>
      <c r="BU2094" s="35"/>
      <c r="BV2094" s="35"/>
      <c r="BW2094" s="35"/>
      <c r="BX2094" s="35"/>
      <c r="BY2094" s="35"/>
      <c r="BZ2094" s="35"/>
      <c r="CA2094" s="35"/>
      <c r="CB2094" s="35"/>
      <c r="CC2094" s="35"/>
      <c r="CD2094" s="35"/>
      <c r="CE2094" s="35"/>
      <c r="CF2094" s="35"/>
      <c r="CG2094" s="35"/>
      <c r="CH2094" s="35"/>
    </row>
    <row r="2095" spans="1:86" ht="15.6" x14ac:dyDescent="0.3">
      <c r="A2095" s="35"/>
      <c r="B2095" s="86"/>
      <c r="C2095" s="35"/>
      <c r="D2095" s="35"/>
      <c r="E2095" s="35"/>
      <c r="F2095" s="35"/>
      <c r="G2095" s="35"/>
      <c r="H2095" s="35"/>
      <c r="I2095" s="35"/>
      <c r="J2095" s="35"/>
      <c r="K2095" s="35"/>
      <c r="L2095" s="35"/>
      <c r="M2095" s="35"/>
      <c r="N2095" s="35"/>
      <c r="O2095" s="35"/>
      <c r="P2095" s="35"/>
      <c r="Q2095" s="35"/>
      <c r="R2095" s="35"/>
      <c r="S2095" s="35"/>
      <c r="T2095" s="17">
        <f t="shared" si="4633"/>
        <v>48111</v>
      </c>
      <c r="U2095" s="216">
        <f t="shared" si="4626"/>
        <v>6</v>
      </c>
      <c r="V2095" s="216">
        <f t="shared" si="4633"/>
        <v>2090</v>
      </c>
      <c r="W2095" s="16">
        <f t="shared" si="4640"/>
        <v>5.7260273972602738</v>
      </c>
      <c r="X2095" s="16" t="e">
        <f>IF(Template!$F$7="Linear interpolation",LinInterp($I$5:$I$22,$G$5:$G$22,W2095),CubicSpline($I$5:$I$22,$G$5:$G$22,W2095))</f>
        <v>#VALUE!</v>
      </c>
      <c r="Y2095" s="221" t="e">
        <f t="shared" si="4627"/>
        <v>#VALUE!</v>
      </c>
      <c r="Z2095" s="221" t="e">
        <f>Y2095/PRODUCT($AA$6:AA2094)</f>
        <v>#VALUE!</v>
      </c>
      <c r="AA2095" s="16" t="e">
        <f t="shared" si="4634"/>
        <v>#VALUE!</v>
      </c>
      <c r="AB2095" s="10" t="e">
        <f t="shared" si="4635"/>
        <v>#VALUE!</v>
      </c>
      <c r="AC2095" s="90">
        <f t="shared" si="4628"/>
        <v>2095</v>
      </c>
      <c r="AD2095" s="17">
        <f t="shared" si="4636"/>
        <v>48088</v>
      </c>
      <c r="AE2095" s="16" t="e">
        <f t="shared" si="4629"/>
        <v>#VALUE!</v>
      </c>
      <c r="AF2095" s="10">
        <f ca="1">IFERROR(AVERAGE(INDIRECT("AE"&amp;AC2095-Template!$F$10+1):INDIRECT("AE"&amp;AC2095)),0)</f>
        <v>0</v>
      </c>
      <c r="AG2095" s="35"/>
      <c r="AH2095" s="86"/>
      <c r="AI2095" s="35"/>
      <c r="AJ2095" s="35"/>
      <c r="AK2095" s="35"/>
      <c r="AL2095" s="35"/>
      <c r="AM2095" s="35"/>
      <c r="AN2095" s="35"/>
      <c r="AO2095" s="35"/>
      <c r="AP2095" s="35"/>
      <c r="AQ2095" s="35"/>
      <c r="AR2095" s="35"/>
      <c r="AS2095" s="35"/>
      <c r="AT2095" s="35"/>
      <c r="AU2095" s="35"/>
      <c r="AV2095" s="35"/>
      <c r="AW2095" s="35"/>
      <c r="AX2095" s="35"/>
      <c r="AY2095" s="35"/>
      <c r="AZ2095" s="17">
        <f t="shared" ref="AZ2095" si="4723">AZ2094+1</f>
        <v>48111</v>
      </c>
      <c r="BA2095" s="216">
        <f t="shared" si="4652"/>
        <v>6</v>
      </c>
      <c r="BB2095" s="216">
        <f t="shared" ref="BB2095" si="4724">BB2094+1</f>
        <v>2090</v>
      </c>
      <c r="BC2095" s="16">
        <f t="shared" si="4654"/>
        <v>5.7260273972602738</v>
      </c>
      <c r="BD2095" s="16">
        <f>IF(Template!$F$7="Linear interpolation",LinInterp($AO$5:$AO$18,$AM$5:$AM$18,BC2095),CubicSpline($AO$5:$AO$18,$AM$5:$AM$18,BC2095))</f>
        <v>14.043387701266006</v>
      </c>
      <c r="BE2095" s="221">
        <f t="shared" si="4589"/>
        <v>2.1221936551007112</v>
      </c>
      <c r="BF2095" s="221">
        <f>BE2095/PRODUCT($BG$6:BG2094)</f>
        <v>1.0003912585901777</v>
      </c>
      <c r="BG2095" s="16">
        <f t="shared" si="4655"/>
        <v>1.000391239589026</v>
      </c>
      <c r="BH2095" s="10">
        <f t="shared" si="4656"/>
        <v>14.280244999448355</v>
      </c>
      <c r="BI2095" s="90"/>
      <c r="BJ2095" s="17">
        <f t="shared" si="4639"/>
        <v>48088</v>
      </c>
      <c r="BK2095" s="16">
        <f t="shared" si="4632"/>
        <v>14.253133673890805</v>
      </c>
      <c r="BL2095" s="10">
        <f ca="1">IFERROR(AVERAGE(INDIRECT("BK"&amp;AC2095-Template!$F$10+1):INDIRECT("BK"&amp;AC2095)),0)</f>
        <v>14.221504245961528</v>
      </c>
      <c r="BM2095" s="35"/>
      <c r="BN2095" s="86"/>
      <c r="BO2095" s="35"/>
      <c r="BP2095" s="35"/>
      <c r="BQ2095" s="35"/>
      <c r="BR2095" s="35"/>
      <c r="BS2095" s="35"/>
      <c r="BT2095" s="35"/>
      <c r="BU2095" s="35"/>
      <c r="BV2095" s="35"/>
      <c r="BW2095" s="35"/>
      <c r="BX2095" s="35"/>
      <c r="BY2095" s="35"/>
      <c r="BZ2095" s="35"/>
      <c r="CA2095" s="35"/>
      <c r="CB2095" s="35"/>
      <c r="CC2095" s="35"/>
      <c r="CD2095" s="35"/>
      <c r="CE2095" s="35"/>
      <c r="CF2095" s="35"/>
      <c r="CG2095" s="35"/>
      <c r="CH2095" s="35"/>
    </row>
    <row r="2096" spans="1:86" ht="15.6" x14ac:dyDescent="0.3">
      <c r="A2096" s="35"/>
      <c r="B2096" s="86"/>
      <c r="C2096" s="35"/>
      <c r="D2096" s="35"/>
      <c r="E2096" s="35"/>
      <c r="F2096" s="35"/>
      <c r="G2096" s="35"/>
      <c r="H2096" s="35"/>
      <c r="I2096" s="35"/>
      <c r="J2096" s="35"/>
      <c r="K2096" s="35"/>
      <c r="L2096" s="35"/>
      <c r="M2096" s="35"/>
      <c r="N2096" s="35"/>
      <c r="O2096" s="35"/>
      <c r="P2096" s="35"/>
      <c r="Q2096" s="35"/>
      <c r="R2096" s="35"/>
      <c r="S2096" s="35"/>
      <c r="T2096" s="17">
        <f t="shared" si="4633"/>
        <v>48112</v>
      </c>
      <c r="U2096" s="216">
        <f t="shared" si="4626"/>
        <v>7</v>
      </c>
      <c r="V2096" s="216">
        <f t="shared" si="4633"/>
        <v>2091</v>
      </c>
      <c r="W2096" s="16">
        <f t="shared" si="4640"/>
        <v>5.7287671232876711</v>
      </c>
      <c r="X2096" s="16" t="e">
        <f>IF(Template!$F$7="Linear interpolation",LinInterp($I$5:$I$22,$G$5:$G$22,W2096),CubicSpline($I$5:$I$22,$G$5:$G$22,W2096))</f>
        <v>#VALUE!</v>
      </c>
      <c r="Y2096" s="221" t="e">
        <f t="shared" si="4627"/>
        <v>#VALUE!</v>
      </c>
      <c r="Z2096" s="221" t="e">
        <f>Y2096/PRODUCT($AA$6:AA2095)</f>
        <v>#VALUE!</v>
      </c>
      <c r="AA2096" s="16" t="e">
        <f t="shared" si="4634"/>
        <v>#VALUE!</v>
      </c>
      <c r="AB2096" s="10" t="e">
        <f t="shared" si="4635"/>
        <v>#VALUE!</v>
      </c>
      <c r="AC2096" s="90">
        <f t="shared" si="4628"/>
        <v>2096</v>
      </c>
      <c r="AD2096" s="17">
        <f t="shared" si="4636"/>
        <v>48089</v>
      </c>
      <c r="AE2096" s="16" t="e">
        <f t="shared" si="4629"/>
        <v>#VALUE!</v>
      </c>
      <c r="AF2096" s="10">
        <f ca="1">IFERROR(AVERAGE(INDIRECT("AE"&amp;AC2096-Template!$F$10+1):INDIRECT("AE"&amp;AC2096)),0)</f>
        <v>0</v>
      </c>
      <c r="AG2096" s="35"/>
      <c r="AH2096" s="86"/>
      <c r="AI2096" s="35"/>
      <c r="AJ2096" s="35"/>
      <c r="AK2096" s="35"/>
      <c r="AL2096" s="35"/>
      <c r="AM2096" s="35"/>
      <c r="AN2096" s="35"/>
      <c r="AO2096" s="35"/>
      <c r="AP2096" s="35"/>
      <c r="AQ2096" s="35"/>
      <c r="AR2096" s="35"/>
      <c r="AS2096" s="35"/>
      <c r="AT2096" s="35"/>
      <c r="AU2096" s="35"/>
      <c r="AV2096" s="35"/>
      <c r="AW2096" s="35"/>
      <c r="AX2096" s="35"/>
      <c r="AY2096" s="35"/>
      <c r="AZ2096" s="17">
        <f t="shared" ref="AZ2096" si="4725">AZ2095+1</f>
        <v>48112</v>
      </c>
      <c r="BA2096" s="216">
        <f t="shared" si="4652"/>
        <v>7</v>
      </c>
      <c r="BB2096" s="216">
        <f t="shared" ref="BB2096" si="4726">BB2095+1</f>
        <v>2091</v>
      </c>
      <c r="BC2096" s="16">
        <f t="shared" si="4654"/>
        <v>5.7287671232876711</v>
      </c>
      <c r="BD2096" s="16">
        <f>IF(Template!$F$7="Linear interpolation",LinInterp($AO$5:$AO$18,$AM$5:$AM$18,BC2096),CubicSpline($AO$5:$AO$18,$AM$5:$AM$18,BC2096))</f>
        <v>14.044008321965558</v>
      </c>
      <c r="BE2096" s="221">
        <f t="shared" si="4589"/>
        <v>2.1230240191570156</v>
      </c>
      <c r="BF2096" s="221">
        <f>BE2096/PRODUCT($BG$6:BG2095)</f>
        <v>1.0003912952893972</v>
      </c>
      <c r="BG2096" s="16">
        <f t="shared" si="4655"/>
        <v>1.000391239589026</v>
      </c>
      <c r="BH2096" s="10">
        <f t="shared" si="4656"/>
        <v>14.280244999448355</v>
      </c>
      <c r="BI2096" s="90"/>
      <c r="BJ2096" s="17">
        <f t="shared" si="4639"/>
        <v>48089</v>
      </c>
      <c r="BK2096" s="16">
        <f t="shared" si="4632"/>
        <v>14.254851100600096</v>
      </c>
      <c r="BL2096" s="10">
        <f ca="1">IFERROR(AVERAGE(INDIRECT("BK"&amp;AC2096-Template!$F$10+1):INDIRECT("BK"&amp;AC2096)),0)</f>
        <v>14.223869636453891</v>
      </c>
      <c r="BM2096" s="35"/>
      <c r="BN2096" s="86"/>
      <c r="BO2096" s="35"/>
      <c r="BP2096" s="35"/>
      <c r="BQ2096" s="35"/>
      <c r="BR2096" s="35"/>
      <c r="BS2096" s="35"/>
      <c r="BT2096" s="35"/>
      <c r="BU2096" s="35"/>
      <c r="BV2096" s="35"/>
      <c r="BW2096" s="35"/>
      <c r="BX2096" s="35"/>
      <c r="BY2096" s="35"/>
      <c r="BZ2096" s="35"/>
      <c r="CA2096" s="35"/>
      <c r="CB2096" s="35"/>
      <c r="CC2096" s="35"/>
      <c r="CD2096" s="35"/>
      <c r="CE2096" s="35"/>
      <c r="CF2096" s="35"/>
      <c r="CG2096" s="35"/>
      <c r="CH2096" s="35"/>
    </row>
    <row r="2097" spans="1:86" ht="15.6" x14ac:dyDescent="0.3">
      <c r="A2097" s="35"/>
      <c r="B2097" s="86"/>
      <c r="C2097" s="35"/>
      <c r="D2097" s="35"/>
      <c r="E2097" s="35"/>
      <c r="F2097" s="35"/>
      <c r="G2097" s="35"/>
      <c r="H2097" s="35"/>
      <c r="I2097" s="35"/>
      <c r="J2097" s="35"/>
      <c r="K2097" s="35"/>
      <c r="L2097" s="35"/>
      <c r="M2097" s="35"/>
      <c r="N2097" s="35"/>
      <c r="O2097" s="35"/>
      <c r="P2097" s="35"/>
      <c r="Q2097" s="35"/>
      <c r="R2097" s="35"/>
      <c r="S2097" s="35"/>
      <c r="T2097" s="17">
        <f t="shared" si="4633"/>
        <v>48113</v>
      </c>
      <c r="U2097" s="216">
        <f t="shared" si="4626"/>
        <v>1</v>
      </c>
      <c r="V2097" s="216">
        <f t="shared" si="4633"/>
        <v>2092</v>
      </c>
      <c r="W2097" s="16">
        <f t="shared" si="4640"/>
        <v>5.7315068493150685</v>
      </c>
      <c r="X2097" s="16" t="e">
        <f>IF(Template!$F$7="Linear interpolation",LinInterp($I$5:$I$22,$G$5:$G$22,W2097),CubicSpline($I$5:$I$22,$G$5:$G$22,W2097))</f>
        <v>#VALUE!</v>
      </c>
      <c r="Y2097" s="221" t="e">
        <f t="shared" si="4627"/>
        <v>#VALUE!</v>
      </c>
      <c r="Z2097" s="221" t="e">
        <f>Y2097/PRODUCT($AA$6:AA2096)</f>
        <v>#VALUE!</v>
      </c>
      <c r="AA2097" s="16" t="e">
        <f t="shared" si="4634"/>
        <v>#VALUE!</v>
      </c>
      <c r="AB2097" s="10" t="e">
        <f t="shared" si="4635"/>
        <v>#VALUE!</v>
      </c>
      <c r="AC2097" s="90">
        <f t="shared" si="4628"/>
        <v>2097</v>
      </c>
      <c r="AD2097" s="17">
        <f t="shared" si="4636"/>
        <v>48090</v>
      </c>
      <c r="AE2097" s="16" t="e">
        <f t="shared" si="4629"/>
        <v>#VALUE!</v>
      </c>
      <c r="AF2097" s="10">
        <f ca="1">IFERROR(AVERAGE(INDIRECT("AE"&amp;AC2097-Template!$F$10+1):INDIRECT("AE"&amp;AC2097)),0)</f>
        <v>0</v>
      </c>
      <c r="AG2097" s="35"/>
      <c r="AH2097" s="86"/>
      <c r="AI2097" s="35"/>
      <c r="AJ2097" s="35"/>
      <c r="AK2097" s="35"/>
      <c r="AL2097" s="35"/>
      <c r="AM2097" s="35"/>
      <c r="AN2097" s="35"/>
      <c r="AO2097" s="35"/>
      <c r="AP2097" s="35"/>
      <c r="AQ2097" s="35"/>
      <c r="AR2097" s="35"/>
      <c r="AS2097" s="35"/>
      <c r="AT2097" s="35"/>
      <c r="AU2097" s="35"/>
      <c r="AV2097" s="35"/>
      <c r="AW2097" s="35"/>
      <c r="AX2097" s="35"/>
      <c r="AY2097" s="35"/>
      <c r="AZ2097" s="17">
        <f t="shared" ref="AZ2097" si="4727">AZ2096+1</f>
        <v>48113</v>
      </c>
      <c r="BA2097" s="216">
        <f t="shared" si="4652"/>
        <v>1</v>
      </c>
      <c r="BB2097" s="216">
        <f t="shared" ref="BB2097" si="4728">BB2096+1</f>
        <v>2092</v>
      </c>
      <c r="BC2097" s="16">
        <f t="shared" si="4654"/>
        <v>5.7315068493150685</v>
      </c>
      <c r="BD2097" s="16">
        <f>IF(Template!$F$7="Linear interpolation",LinInterp($AO$5:$AO$18,$AM$5:$AM$18,BC2097),CubicSpline($AO$5:$AO$18,$AM$5:$AM$18,BC2097))</f>
        <v>14.044628678758857</v>
      </c>
      <c r="BE2097" s="221">
        <f t="shared" si="4589"/>
        <v>2.123854742916865</v>
      </c>
      <c r="BF2097" s="221">
        <f>BE2097/PRODUCT($BG$6:BG2096)</f>
        <v>1.0003913483811699</v>
      </c>
      <c r="BG2097" s="16">
        <f t="shared" si="4655"/>
        <v>1.0003913483811699</v>
      </c>
      <c r="BH2097" s="10">
        <f t="shared" si="4656"/>
        <v>14.284215912702901</v>
      </c>
      <c r="BI2097" s="90"/>
      <c r="BJ2097" s="17">
        <f t="shared" si="4639"/>
        <v>48090</v>
      </c>
      <c r="BK2097" s="16">
        <f t="shared" si="4632"/>
        <v>14.254851100600096</v>
      </c>
      <c r="BL2097" s="10">
        <f ca="1">IFERROR(AVERAGE(INDIRECT("BK"&amp;AC2097-Template!$F$10+1):INDIRECT("BK"&amp;AC2097)),0)</f>
        <v>14.22613498335348</v>
      </c>
      <c r="BM2097" s="35"/>
      <c r="BN2097" s="86"/>
      <c r="BO2097" s="35"/>
      <c r="BP2097" s="35"/>
      <c r="BQ2097" s="35"/>
      <c r="BR2097" s="35"/>
      <c r="BS2097" s="35"/>
      <c r="BT2097" s="35"/>
      <c r="BU2097" s="35"/>
      <c r="BV2097" s="35"/>
      <c r="BW2097" s="35"/>
      <c r="BX2097" s="35"/>
      <c r="BY2097" s="35"/>
      <c r="BZ2097" s="35"/>
      <c r="CA2097" s="35"/>
      <c r="CB2097" s="35"/>
      <c r="CC2097" s="35"/>
      <c r="CD2097" s="35"/>
      <c r="CE2097" s="35"/>
      <c r="CF2097" s="35"/>
      <c r="CG2097" s="35"/>
      <c r="CH2097" s="35"/>
    </row>
    <row r="2098" spans="1:86" ht="15.6" x14ac:dyDescent="0.3">
      <c r="A2098" s="35"/>
      <c r="B2098" s="86"/>
      <c r="C2098" s="35"/>
      <c r="D2098" s="35"/>
      <c r="E2098" s="35"/>
      <c r="F2098" s="35"/>
      <c r="G2098" s="35"/>
      <c r="H2098" s="35"/>
      <c r="I2098" s="35"/>
      <c r="J2098" s="35"/>
      <c r="K2098" s="35"/>
      <c r="L2098" s="35"/>
      <c r="M2098" s="35"/>
      <c r="N2098" s="35"/>
      <c r="O2098" s="35"/>
      <c r="P2098" s="35"/>
      <c r="Q2098" s="35"/>
      <c r="R2098" s="35"/>
      <c r="S2098" s="35"/>
      <c r="T2098" s="17">
        <f t="shared" si="4633"/>
        <v>48114</v>
      </c>
      <c r="U2098" s="216">
        <f t="shared" si="4626"/>
        <v>2</v>
      </c>
      <c r="V2098" s="216">
        <f t="shared" si="4633"/>
        <v>2093</v>
      </c>
      <c r="W2098" s="16">
        <f t="shared" si="4640"/>
        <v>5.7342465753424658</v>
      </c>
      <c r="X2098" s="16" t="e">
        <f>IF(Template!$F$7="Linear interpolation",LinInterp($I$5:$I$22,$G$5:$G$22,W2098),CubicSpline($I$5:$I$22,$G$5:$G$22,W2098))</f>
        <v>#VALUE!</v>
      </c>
      <c r="Y2098" s="221" t="e">
        <f t="shared" si="4627"/>
        <v>#VALUE!</v>
      </c>
      <c r="Z2098" s="221" t="e">
        <f>Y2098/PRODUCT($AA$6:AA2097)</f>
        <v>#VALUE!</v>
      </c>
      <c r="AA2098" s="16" t="e">
        <f t="shared" si="4634"/>
        <v>#VALUE!</v>
      </c>
      <c r="AB2098" s="10" t="e">
        <f t="shared" si="4635"/>
        <v>#VALUE!</v>
      </c>
      <c r="AC2098" s="90">
        <f t="shared" si="4628"/>
        <v>2098</v>
      </c>
      <c r="AD2098" s="17">
        <f t="shared" si="4636"/>
        <v>48091</v>
      </c>
      <c r="AE2098" s="16" t="e">
        <f t="shared" si="4629"/>
        <v>#VALUE!</v>
      </c>
      <c r="AF2098" s="10">
        <f ca="1">IFERROR(AVERAGE(INDIRECT("AE"&amp;AC2098-Template!$F$10+1):INDIRECT("AE"&amp;AC2098)),0)</f>
        <v>0</v>
      </c>
      <c r="AG2098" s="35"/>
      <c r="AH2098" s="86"/>
      <c r="AI2098" s="35"/>
      <c r="AJ2098" s="35"/>
      <c r="AK2098" s="35"/>
      <c r="AL2098" s="35"/>
      <c r="AM2098" s="35"/>
      <c r="AN2098" s="35"/>
      <c r="AO2098" s="35"/>
      <c r="AP2098" s="35"/>
      <c r="AQ2098" s="35"/>
      <c r="AR2098" s="35"/>
      <c r="AS2098" s="35"/>
      <c r="AT2098" s="35"/>
      <c r="AU2098" s="35"/>
      <c r="AV2098" s="35"/>
      <c r="AW2098" s="35"/>
      <c r="AX2098" s="35"/>
      <c r="AY2098" s="35"/>
      <c r="AZ2098" s="17">
        <f t="shared" ref="AZ2098" si="4729">AZ2097+1</f>
        <v>48114</v>
      </c>
      <c r="BA2098" s="216">
        <f t="shared" si="4652"/>
        <v>2</v>
      </c>
      <c r="BB2098" s="216">
        <f t="shared" ref="BB2098" si="4730">BB2097+1</f>
        <v>2093</v>
      </c>
      <c r="BC2098" s="16">
        <f t="shared" si="4654"/>
        <v>5.7342465753424658</v>
      </c>
      <c r="BD2098" s="16">
        <f>IF(Template!$F$7="Linear interpolation",LinInterp($AO$5:$AO$18,$AM$5:$AM$18,BC2098),CubicSpline($AO$5:$AO$18,$AM$5:$AM$18,BC2098))</f>
        <v>14.04524874602169</v>
      </c>
      <c r="BE2098" s="221">
        <f t="shared" si="4589"/>
        <v>2.124685823770331</v>
      </c>
      <c r="BF2098" s="221">
        <f>BE2098/PRODUCT($BG$6:BG2097)</f>
        <v>1.000391307765391</v>
      </c>
      <c r="BG2098" s="16">
        <f t="shared" si="4655"/>
        <v>1.000391307765391</v>
      </c>
      <c r="BH2098" s="10">
        <f t="shared" si="4656"/>
        <v>14.282733436770778</v>
      </c>
      <c r="BI2098" s="90"/>
      <c r="BJ2098" s="17">
        <f t="shared" si="4639"/>
        <v>48091</v>
      </c>
      <c r="BK2098" s="16">
        <f t="shared" si="4632"/>
        <v>14.254851100600096</v>
      </c>
      <c r="BL2098" s="10">
        <f ca="1">IFERROR(AVERAGE(INDIRECT("BK"&amp;AC2098-Template!$F$10+1):INDIRECT("BK"&amp;AC2098)),0)</f>
        <v>14.228301720837724</v>
      </c>
      <c r="BM2098" s="35"/>
      <c r="BN2098" s="86"/>
      <c r="BO2098" s="35"/>
      <c r="BP2098" s="35"/>
      <c r="BQ2098" s="35"/>
      <c r="BR2098" s="35"/>
      <c r="BS2098" s="35"/>
      <c r="BT2098" s="35"/>
      <c r="BU2098" s="35"/>
      <c r="BV2098" s="35"/>
      <c r="BW2098" s="35"/>
      <c r="BX2098" s="35"/>
      <c r="BY2098" s="35"/>
      <c r="BZ2098" s="35"/>
      <c r="CA2098" s="35"/>
      <c r="CB2098" s="35"/>
      <c r="CC2098" s="35"/>
      <c r="CD2098" s="35"/>
      <c r="CE2098" s="35"/>
      <c r="CF2098" s="35"/>
      <c r="CG2098" s="35"/>
      <c r="CH2098" s="35"/>
    </row>
    <row r="2099" spans="1:86" ht="15.6" x14ac:dyDescent="0.3">
      <c r="A2099" s="35"/>
      <c r="B2099" s="86"/>
      <c r="C2099" s="35"/>
      <c r="D2099" s="35"/>
      <c r="E2099" s="35"/>
      <c r="F2099" s="35"/>
      <c r="G2099" s="35"/>
      <c r="H2099" s="35"/>
      <c r="I2099" s="35"/>
      <c r="J2099" s="35"/>
      <c r="K2099" s="35"/>
      <c r="L2099" s="35"/>
      <c r="M2099" s="35"/>
      <c r="N2099" s="35"/>
      <c r="O2099" s="35"/>
      <c r="P2099" s="35"/>
      <c r="Q2099" s="35"/>
      <c r="R2099" s="35"/>
      <c r="S2099" s="35"/>
      <c r="T2099" s="17">
        <f t="shared" si="4633"/>
        <v>48115</v>
      </c>
      <c r="U2099" s="216">
        <f t="shared" si="4626"/>
        <v>3</v>
      </c>
      <c r="V2099" s="216">
        <f t="shared" si="4633"/>
        <v>2094</v>
      </c>
      <c r="W2099" s="16">
        <f t="shared" si="4640"/>
        <v>5.7369863013698632</v>
      </c>
      <c r="X2099" s="16" t="e">
        <f>IF(Template!$F$7="Linear interpolation",LinInterp($I$5:$I$22,$G$5:$G$22,W2099),CubicSpline($I$5:$I$22,$G$5:$G$22,W2099))</f>
        <v>#VALUE!</v>
      </c>
      <c r="Y2099" s="221" t="e">
        <f t="shared" si="4627"/>
        <v>#VALUE!</v>
      </c>
      <c r="Z2099" s="221" t="e">
        <f>Y2099/PRODUCT($AA$6:AA2098)</f>
        <v>#VALUE!</v>
      </c>
      <c r="AA2099" s="16" t="e">
        <f t="shared" si="4634"/>
        <v>#VALUE!</v>
      </c>
      <c r="AB2099" s="10" t="e">
        <f t="shared" si="4635"/>
        <v>#VALUE!</v>
      </c>
      <c r="AC2099" s="90">
        <f t="shared" si="4628"/>
        <v>2099</v>
      </c>
      <c r="AD2099" s="17">
        <f t="shared" si="4636"/>
        <v>48092</v>
      </c>
      <c r="AE2099" s="16" t="e">
        <f t="shared" si="4629"/>
        <v>#VALUE!</v>
      </c>
      <c r="AF2099" s="10">
        <f ca="1">IFERROR(AVERAGE(INDIRECT("AE"&amp;AC2099-Template!$F$10+1):INDIRECT("AE"&amp;AC2099)),0)</f>
        <v>0</v>
      </c>
      <c r="AG2099" s="35"/>
      <c r="AH2099" s="86"/>
      <c r="AI2099" s="35"/>
      <c r="AJ2099" s="35"/>
      <c r="AK2099" s="35"/>
      <c r="AL2099" s="35"/>
      <c r="AM2099" s="35"/>
      <c r="AN2099" s="35"/>
      <c r="AO2099" s="35"/>
      <c r="AP2099" s="35"/>
      <c r="AQ2099" s="35"/>
      <c r="AR2099" s="35"/>
      <c r="AS2099" s="35"/>
      <c r="AT2099" s="35"/>
      <c r="AU2099" s="35"/>
      <c r="AV2099" s="35"/>
      <c r="AW2099" s="35"/>
      <c r="AX2099" s="35"/>
      <c r="AY2099" s="35"/>
      <c r="AZ2099" s="17">
        <f t="shared" ref="AZ2099" si="4731">AZ2098+1</f>
        <v>48115</v>
      </c>
      <c r="BA2099" s="216">
        <f t="shared" si="4652"/>
        <v>3</v>
      </c>
      <c r="BB2099" s="216">
        <f t="shared" ref="BB2099" si="4732">BB2098+1</f>
        <v>2094</v>
      </c>
      <c r="BC2099" s="16">
        <f t="shared" si="4654"/>
        <v>5.7369863013698632</v>
      </c>
      <c r="BD2099" s="16">
        <f>IF(Template!$F$7="Linear interpolation",LinInterp($AO$5:$AO$18,$AM$5:$AM$18,BC2099),CubicSpline($AO$5:$AO$18,$AM$5:$AM$18,BC2099))</f>
        <v>14.045868498129844</v>
      </c>
      <c r="BE2099" s="221">
        <f t="shared" ref="BE2099:BE2162" si="4733">(1+(BD2099/100))^BC2099</f>
        <v>2.1255172590980571</v>
      </c>
      <c r="BF2099" s="221">
        <f>BE2099/PRODUCT($BG$6:BG2098)</f>
        <v>1.000391321539601</v>
      </c>
      <c r="BG2099" s="16">
        <f t="shared" si="4655"/>
        <v>1.000391321539601</v>
      </c>
      <c r="BH2099" s="10">
        <f t="shared" si="4656"/>
        <v>14.283236195435588</v>
      </c>
      <c r="BI2099" s="90"/>
      <c r="BJ2099" s="17">
        <f t="shared" si="4639"/>
        <v>48092</v>
      </c>
      <c r="BK2099" s="16">
        <f t="shared" si="4632"/>
        <v>14.26469915102424</v>
      </c>
      <c r="BL2099" s="10">
        <f ca="1">IFERROR(AVERAGE(INDIRECT("BK"&amp;AC2099-Template!$F$10+1):INDIRECT("BK"&amp;AC2099)),0)</f>
        <v>14.230796726669439</v>
      </c>
      <c r="BM2099" s="35"/>
      <c r="BN2099" s="86"/>
      <c r="BO2099" s="35"/>
      <c r="BP2099" s="35"/>
      <c r="BQ2099" s="35"/>
      <c r="BR2099" s="35"/>
      <c r="BS2099" s="35"/>
      <c r="BT2099" s="35"/>
      <c r="BU2099" s="35"/>
      <c r="BV2099" s="35"/>
      <c r="BW2099" s="35"/>
      <c r="BX2099" s="35"/>
      <c r="BY2099" s="35"/>
      <c r="BZ2099" s="35"/>
      <c r="CA2099" s="35"/>
      <c r="CB2099" s="35"/>
      <c r="CC2099" s="35"/>
      <c r="CD2099" s="35"/>
      <c r="CE2099" s="35"/>
      <c r="CF2099" s="35"/>
      <c r="CG2099" s="35"/>
      <c r="CH2099" s="35"/>
    </row>
    <row r="2100" spans="1:86" ht="15.6" x14ac:dyDescent="0.3">
      <c r="A2100" s="35"/>
      <c r="B2100" s="86"/>
      <c r="C2100" s="35"/>
      <c r="D2100" s="35"/>
      <c r="E2100" s="35"/>
      <c r="F2100" s="35"/>
      <c r="G2100" s="35"/>
      <c r="H2100" s="35"/>
      <c r="I2100" s="35"/>
      <c r="J2100" s="35"/>
      <c r="K2100" s="35"/>
      <c r="L2100" s="35"/>
      <c r="M2100" s="35"/>
      <c r="N2100" s="35"/>
      <c r="O2100" s="35"/>
      <c r="P2100" s="35"/>
      <c r="Q2100" s="35"/>
      <c r="R2100" s="35"/>
      <c r="S2100" s="35"/>
      <c r="T2100" s="17">
        <f t="shared" si="4633"/>
        <v>48116</v>
      </c>
      <c r="U2100" s="216">
        <f t="shared" si="4626"/>
        <v>4</v>
      </c>
      <c r="V2100" s="216">
        <f t="shared" si="4633"/>
        <v>2095</v>
      </c>
      <c r="W2100" s="16">
        <f t="shared" si="4640"/>
        <v>5.7397260273972606</v>
      </c>
      <c r="X2100" s="16" t="e">
        <f>IF(Template!$F$7="Linear interpolation",LinInterp($I$5:$I$22,$G$5:$G$22,W2100),CubicSpline($I$5:$I$22,$G$5:$G$22,W2100))</f>
        <v>#VALUE!</v>
      </c>
      <c r="Y2100" s="221" t="e">
        <f t="shared" si="4627"/>
        <v>#VALUE!</v>
      </c>
      <c r="Z2100" s="221" t="e">
        <f>Y2100/PRODUCT($AA$6:AA2099)</f>
        <v>#VALUE!</v>
      </c>
      <c r="AA2100" s="16" t="e">
        <f t="shared" si="4634"/>
        <v>#VALUE!</v>
      </c>
      <c r="AB2100" s="10" t="e">
        <f t="shared" si="4635"/>
        <v>#VALUE!</v>
      </c>
      <c r="AC2100" s="90">
        <f t="shared" si="4628"/>
        <v>2100</v>
      </c>
      <c r="AD2100" s="17">
        <f t="shared" si="4636"/>
        <v>48093</v>
      </c>
      <c r="AE2100" s="16" t="e">
        <f t="shared" si="4629"/>
        <v>#VALUE!</v>
      </c>
      <c r="AF2100" s="10">
        <f ca="1">IFERROR(AVERAGE(INDIRECT("AE"&amp;AC2100-Template!$F$10+1):INDIRECT("AE"&amp;AC2100)),0)</f>
        <v>0</v>
      </c>
      <c r="AG2100" s="35"/>
      <c r="AH2100" s="86"/>
      <c r="AI2100" s="35"/>
      <c r="AJ2100" s="35"/>
      <c r="AK2100" s="35"/>
      <c r="AL2100" s="35"/>
      <c r="AM2100" s="35"/>
      <c r="AN2100" s="35"/>
      <c r="AO2100" s="35"/>
      <c r="AP2100" s="35"/>
      <c r="AQ2100" s="35"/>
      <c r="AR2100" s="35"/>
      <c r="AS2100" s="35"/>
      <c r="AT2100" s="35"/>
      <c r="AU2100" s="35"/>
      <c r="AV2100" s="35"/>
      <c r="AW2100" s="35"/>
      <c r="AX2100" s="35"/>
      <c r="AY2100" s="35"/>
      <c r="AZ2100" s="17">
        <f t="shared" ref="AZ2100" si="4734">AZ2099+1</f>
        <v>48116</v>
      </c>
      <c r="BA2100" s="216">
        <f t="shared" si="4652"/>
        <v>4</v>
      </c>
      <c r="BB2100" s="216">
        <f t="shared" ref="BB2100" si="4735">BB2099+1</f>
        <v>2095</v>
      </c>
      <c r="BC2100" s="16">
        <f t="shared" si="4654"/>
        <v>5.7397260273972606</v>
      </c>
      <c r="BD2100" s="16">
        <f>IF(Template!$F$7="Linear interpolation",LinInterp($AO$5:$AO$18,$AM$5:$AM$18,BC2100),CubicSpline($AO$5:$AO$18,$AM$5:$AM$18,BC2100))</f>
        <v>14.046487909459104</v>
      </c>
      <c r="BE2100" s="221">
        <f t="shared" si="4733"/>
        <v>2.1263490462712236</v>
      </c>
      <c r="BF2100" s="221">
        <f>BE2100/PRODUCT($BG$6:BG2099)</f>
        <v>1.0003913340009853</v>
      </c>
      <c r="BG2100" s="16">
        <f t="shared" si="4655"/>
        <v>1.0003913340009853</v>
      </c>
      <c r="BH2100" s="10">
        <f t="shared" si="4656"/>
        <v>14.283691035965052</v>
      </c>
      <c r="BI2100" s="90"/>
      <c r="BJ2100" s="17">
        <f t="shared" si="4639"/>
        <v>48093</v>
      </c>
      <c r="BK2100" s="16">
        <f t="shared" si="4632"/>
        <v>14.261263852167193</v>
      </c>
      <c r="BL2100" s="10">
        <f ca="1">IFERROR(AVERAGE(INDIRECT("BK"&amp;AC2100-Template!$F$10+1):INDIRECT("BK"&amp;AC2100)),0)</f>
        <v>14.233177222539252</v>
      </c>
      <c r="BM2100" s="35"/>
      <c r="BN2100" s="86"/>
      <c r="BO2100" s="35"/>
      <c r="BP2100" s="35"/>
      <c r="BQ2100" s="35"/>
      <c r="BR2100" s="35"/>
      <c r="BS2100" s="35"/>
      <c r="BT2100" s="35"/>
      <c r="BU2100" s="35"/>
      <c r="BV2100" s="35"/>
      <c r="BW2100" s="35"/>
      <c r="BX2100" s="35"/>
      <c r="BY2100" s="35"/>
      <c r="BZ2100" s="35"/>
      <c r="CA2100" s="35"/>
      <c r="CB2100" s="35"/>
      <c r="CC2100" s="35"/>
      <c r="CD2100" s="35"/>
      <c r="CE2100" s="35"/>
      <c r="CF2100" s="35"/>
      <c r="CG2100" s="35"/>
      <c r="CH2100" s="35"/>
    </row>
    <row r="2101" spans="1:86" ht="15.6" x14ac:dyDescent="0.3">
      <c r="A2101" s="35"/>
      <c r="B2101" s="86"/>
      <c r="C2101" s="35"/>
      <c r="D2101" s="35"/>
      <c r="E2101" s="35"/>
      <c r="F2101" s="35"/>
      <c r="G2101" s="35"/>
      <c r="H2101" s="35"/>
      <c r="I2101" s="35"/>
      <c r="J2101" s="35"/>
      <c r="K2101" s="35"/>
      <c r="L2101" s="35"/>
      <c r="M2101" s="35"/>
      <c r="N2101" s="35"/>
      <c r="O2101" s="35"/>
      <c r="P2101" s="35"/>
      <c r="Q2101" s="35"/>
      <c r="R2101" s="35"/>
      <c r="S2101" s="35"/>
      <c r="T2101" s="17">
        <f t="shared" si="4633"/>
        <v>48117</v>
      </c>
      <c r="U2101" s="216">
        <f t="shared" si="4626"/>
        <v>5</v>
      </c>
      <c r="V2101" s="216">
        <f t="shared" si="4633"/>
        <v>2096</v>
      </c>
      <c r="W2101" s="16">
        <f t="shared" si="4640"/>
        <v>5.7424657534246579</v>
      </c>
      <c r="X2101" s="16" t="e">
        <f>IF(Template!$F$7="Linear interpolation",LinInterp($I$5:$I$22,$G$5:$G$22,W2101),CubicSpline($I$5:$I$22,$G$5:$G$22,W2101))</f>
        <v>#VALUE!</v>
      </c>
      <c r="Y2101" s="221" t="e">
        <f t="shared" si="4627"/>
        <v>#VALUE!</v>
      </c>
      <c r="Z2101" s="221" t="e">
        <f>Y2101/PRODUCT($AA$6:AA2100)</f>
        <v>#VALUE!</v>
      </c>
      <c r="AA2101" s="16" t="e">
        <f t="shared" si="4634"/>
        <v>#VALUE!</v>
      </c>
      <c r="AB2101" s="10" t="e">
        <f t="shared" si="4635"/>
        <v>#VALUE!</v>
      </c>
      <c r="AC2101" s="90">
        <f t="shared" si="4628"/>
        <v>2101</v>
      </c>
      <c r="AD2101" s="17">
        <f t="shared" si="4636"/>
        <v>48094</v>
      </c>
      <c r="AE2101" s="16" t="e">
        <f t="shared" si="4629"/>
        <v>#VALUE!</v>
      </c>
      <c r="AF2101" s="10">
        <f ca="1">IFERROR(AVERAGE(INDIRECT("AE"&amp;AC2101-Template!$F$10+1):INDIRECT("AE"&amp;AC2101)),0)</f>
        <v>0</v>
      </c>
      <c r="AG2101" s="35"/>
      <c r="AH2101" s="86"/>
      <c r="AI2101" s="35"/>
      <c r="AJ2101" s="35"/>
      <c r="AK2101" s="35"/>
      <c r="AL2101" s="35"/>
      <c r="AM2101" s="35"/>
      <c r="AN2101" s="35"/>
      <c r="AO2101" s="35"/>
      <c r="AP2101" s="35"/>
      <c r="AQ2101" s="35"/>
      <c r="AR2101" s="35"/>
      <c r="AS2101" s="35"/>
      <c r="AT2101" s="35"/>
      <c r="AU2101" s="35"/>
      <c r="AV2101" s="35"/>
      <c r="AW2101" s="35"/>
      <c r="AX2101" s="35"/>
      <c r="AY2101" s="35"/>
      <c r="AZ2101" s="17">
        <f t="shared" ref="AZ2101" si="4736">AZ2100+1</f>
        <v>48117</v>
      </c>
      <c r="BA2101" s="216">
        <f t="shared" si="4652"/>
        <v>5</v>
      </c>
      <c r="BB2101" s="216">
        <f t="shared" ref="BB2101" si="4737">BB2100+1</f>
        <v>2096</v>
      </c>
      <c r="BC2101" s="16">
        <f t="shared" si="4654"/>
        <v>5.7424657534246579</v>
      </c>
      <c r="BD2101" s="16">
        <f>IF(Template!$F$7="Linear interpolation",LinInterp($AO$5:$AO$18,$AM$5:$AM$18,BC2101),CubicSpline($AO$5:$AO$18,$AM$5:$AM$18,BC2101))</f>
        <v>14.04710695438526</v>
      </c>
      <c r="BE2101" s="221">
        <f t="shared" si="4733"/>
        <v>2.1271811826515532</v>
      </c>
      <c r="BF2101" s="221">
        <f>BE2101/PRODUCT($BG$6:BG2100)</f>
        <v>1.0003913451471145</v>
      </c>
      <c r="BG2101" s="16">
        <f t="shared" si="4655"/>
        <v>1.0003913451471145</v>
      </c>
      <c r="BH2101" s="10">
        <f t="shared" si="4656"/>
        <v>14.284097869678325</v>
      </c>
      <c r="BI2101" s="90"/>
      <c r="BJ2101" s="17">
        <f t="shared" si="4639"/>
        <v>48094</v>
      </c>
      <c r="BK2101" s="16">
        <f t="shared" si="4632"/>
        <v>14.262752356637765</v>
      </c>
      <c r="BL2101" s="10">
        <f ca="1">IFERROR(AVERAGE(INDIRECT("BK"&amp;AC2101-Template!$F$10+1):INDIRECT("BK"&amp;AC2101)),0)</f>
        <v>14.235030064917032</v>
      </c>
      <c r="BM2101" s="35"/>
      <c r="BN2101" s="86"/>
      <c r="BO2101" s="35"/>
      <c r="BP2101" s="35"/>
      <c r="BQ2101" s="35"/>
      <c r="BR2101" s="35"/>
      <c r="BS2101" s="35"/>
      <c r="BT2101" s="35"/>
      <c r="BU2101" s="35"/>
      <c r="BV2101" s="35"/>
      <c r="BW2101" s="35"/>
      <c r="BX2101" s="35"/>
      <c r="BY2101" s="35"/>
      <c r="BZ2101" s="35"/>
      <c r="CA2101" s="35"/>
      <c r="CB2101" s="35"/>
      <c r="CC2101" s="35"/>
      <c r="CD2101" s="35"/>
      <c r="CE2101" s="35"/>
      <c r="CF2101" s="35"/>
      <c r="CG2101" s="35"/>
      <c r="CH2101" s="35"/>
    </row>
    <row r="2102" spans="1:86" ht="15.6" x14ac:dyDescent="0.3">
      <c r="A2102" s="35"/>
      <c r="B2102" s="86"/>
      <c r="C2102" s="35"/>
      <c r="D2102" s="35"/>
      <c r="E2102" s="35"/>
      <c r="F2102" s="35"/>
      <c r="G2102" s="35"/>
      <c r="H2102" s="35"/>
      <c r="I2102" s="35"/>
      <c r="J2102" s="35"/>
      <c r="K2102" s="35"/>
      <c r="L2102" s="35"/>
      <c r="M2102" s="35"/>
      <c r="N2102" s="35"/>
      <c r="O2102" s="35"/>
      <c r="P2102" s="35"/>
      <c r="Q2102" s="35"/>
      <c r="R2102" s="35"/>
      <c r="S2102" s="35"/>
      <c r="T2102" s="17">
        <f t="shared" si="4633"/>
        <v>48118</v>
      </c>
      <c r="U2102" s="216">
        <f t="shared" si="4626"/>
        <v>6</v>
      </c>
      <c r="V2102" s="216">
        <f t="shared" si="4633"/>
        <v>2097</v>
      </c>
      <c r="W2102" s="16">
        <f t="shared" si="4640"/>
        <v>5.7452054794520544</v>
      </c>
      <c r="X2102" s="16" t="e">
        <f>IF(Template!$F$7="Linear interpolation",LinInterp($I$5:$I$22,$G$5:$G$22,W2102),CubicSpline($I$5:$I$22,$G$5:$G$22,W2102))</f>
        <v>#VALUE!</v>
      </c>
      <c r="Y2102" s="221" t="e">
        <f t="shared" si="4627"/>
        <v>#VALUE!</v>
      </c>
      <c r="Z2102" s="221" t="e">
        <f>Y2102/PRODUCT($AA$6:AA2101)</f>
        <v>#VALUE!</v>
      </c>
      <c r="AA2102" s="16" t="e">
        <f t="shared" si="4634"/>
        <v>#VALUE!</v>
      </c>
      <c r="AB2102" s="10" t="e">
        <f t="shared" si="4635"/>
        <v>#VALUE!</v>
      </c>
      <c r="AC2102" s="90">
        <f t="shared" si="4628"/>
        <v>2102</v>
      </c>
      <c r="AD2102" s="17">
        <f t="shared" si="4636"/>
        <v>48095</v>
      </c>
      <c r="AE2102" s="16" t="e">
        <f t="shared" si="4629"/>
        <v>#VALUE!</v>
      </c>
      <c r="AF2102" s="10">
        <f ca="1">IFERROR(AVERAGE(INDIRECT("AE"&amp;AC2102-Template!$F$10+1):INDIRECT("AE"&amp;AC2102)),0)</f>
        <v>0</v>
      </c>
      <c r="AG2102" s="35"/>
      <c r="AH2102" s="86"/>
      <c r="AI2102" s="35"/>
      <c r="AJ2102" s="35"/>
      <c r="AK2102" s="35"/>
      <c r="AL2102" s="35"/>
      <c r="AM2102" s="35"/>
      <c r="AN2102" s="35"/>
      <c r="AO2102" s="35"/>
      <c r="AP2102" s="35"/>
      <c r="AQ2102" s="35"/>
      <c r="AR2102" s="35"/>
      <c r="AS2102" s="35"/>
      <c r="AT2102" s="35"/>
      <c r="AU2102" s="35"/>
      <c r="AV2102" s="35"/>
      <c r="AW2102" s="35"/>
      <c r="AX2102" s="35"/>
      <c r="AY2102" s="35"/>
      <c r="AZ2102" s="17">
        <f t="shared" ref="AZ2102" si="4738">AZ2101+1</f>
        <v>48118</v>
      </c>
      <c r="BA2102" s="216">
        <f t="shared" si="4652"/>
        <v>6</v>
      </c>
      <c r="BB2102" s="216">
        <f t="shared" ref="BB2102" si="4739">BB2101+1</f>
        <v>2097</v>
      </c>
      <c r="BC2102" s="16">
        <f t="shared" si="4654"/>
        <v>5.7452054794520544</v>
      </c>
      <c r="BD2102" s="16">
        <f>IF(Template!$F$7="Linear interpolation",LinInterp($AO$5:$AO$18,$AM$5:$AM$18,BC2102),CubicSpline($AO$5:$AO$18,$AM$5:$AM$18,BC2102))</f>
        <v>14.047725607284097</v>
      </c>
      <c r="BE2102" s="221">
        <f t="shared" si="4733"/>
        <v>2.1280136655912765</v>
      </c>
      <c r="BF2102" s="221">
        <f>BE2102/PRODUCT($BG$6:BG2101)</f>
        <v>1.0003913549755483</v>
      </c>
      <c r="BG2102" s="16">
        <f t="shared" si="4655"/>
        <v>1.0003913451471145</v>
      </c>
      <c r="BH2102" s="10">
        <f t="shared" si="4656"/>
        <v>14.284097869678325</v>
      </c>
      <c r="BI2102" s="90"/>
      <c r="BJ2102" s="17">
        <f t="shared" si="4639"/>
        <v>48095</v>
      </c>
      <c r="BK2102" s="16">
        <f t="shared" si="4632"/>
        <v>14.264194809849752</v>
      </c>
      <c r="BL2102" s="10">
        <f ca="1">IFERROR(AVERAGE(INDIRECT("BK"&amp;AC2102-Template!$F$10+1):INDIRECT("BK"&amp;AC2102)),0)</f>
        <v>14.237128222836342</v>
      </c>
      <c r="BM2102" s="35"/>
      <c r="BN2102" s="86"/>
      <c r="BO2102" s="35"/>
      <c r="BP2102" s="35"/>
      <c r="BQ2102" s="35"/>
      <c r="BR2102" s="35"/>
      <c r="BS2102" s="35"/>
      <c r="BT2102" s="35"/>
      <c r="BU2102" s="35"/>
      <c r="BV2102" s="35"/>
      <c r="BW2102" s="35"/>
      <c r="BX2102" s="35"/>
      <c r="BY2102" s="35"/>
      <c r="BZ2102" s="35"/>
      <c r="CA2102" s="35"/>
      <c r="CB2102" s="35"/>
      <c r="CC2102" s="35"/>
      <c r="CD2102" s="35"/>
      <c r="CE2102" s="35"/>
      <c r="CF2102" s="35"/>
      <c r="CG2102" s="35"/>
      <c r="CH2102" s="35"/>
    </row>
    <row r="2103" spans="1:86" ht="15.6" x14ac:dyDescent="0.3">
      <c r="A2103" s="35"/>
      <c r="B2103" s="86"/>
      <c r="C2103" s="35"/>
      <c r="D2103" s="35"/>
      <c r="E2103" s="35"/>
      <c r="F2103" s="35"/>
      <c r="G2103" s="35"/>
      <c r="H2103" s="35"/>
      <c r="I2103" s="35"/>
      <c r="J2103" s="35"/>
      <c r="K2103" s="35"/>
      <c r="L2103" s="35"/>
      <c r="M2103" s="35"/>
      <c r="N2103" s="35"/>
      <c r="O2103" s="35"/>
      <c r="P2103" s="35"/>
      <c r="Q2103" s="35"/>
      <c r="R2103" s="35"/>
      <c r="S2103" s="35"/>
      <c r="T2103" s="17">
        <f t="shared" si="4633"/>
        <v>48119</v>
      </c>
      <c r="U2103" s="216">
        <f t="shared" si="4626"/>
        <v>7</v>
      </c>
      <c r="V2103" s="216">
        <f t="shared" si="4633"/>
        <v>2098</v>
      </c>
      <c r="W2103" s="16">
        <f t="shared" si="4640"/>
        <v>5.7479452054794518</v>
      </c>
      <c r="X2103" s="16" t="e">
        <f>IF(Template!$F$7="Linear interpolation",LinInterp($I$5:$I$22,$G$5:$G$22,W2103),CubicSpline($I$5:$I$22,$G$5:$G$22,W2103))</f>
        <v>#VALUE!</v>
      </c>
      <c r="Y2103" s="221" t="e">
        <f t="shared" si="4627"/>
        <v>#VALUE!</v>
      </c>
      <c r="Z2103" s="221" t="e">
        <f>Y2103/PRODUCT($AA$6:AA2102)</f>
        <v>#VALUE!</v>
      </c>
      <c r="AA2103" s="16" t="e">
        <f t="shared" si="4634"/>
        <v>#VALUE!</v>
      </c>
      <c r="AB2103" s="10" t="e">
        <f t="shared" si="4635"/>
        <v>#VALUE!</v>
      </c>
      <c r="AC2103" s="90">
        <f t="shared" si="4628"/>
        <v>2103</v>
      </c>
      <c r="AD2103" s="17">
        <f t="shared" si="4636"/>
        <v>48096</v>
      </c>
      <c r="AE2103" s="16" t="e">
        <f t="shared" si="4629"/>
        <v>#VALUE!</v>
      </c>
      <c r="AF2103" s="10">
        <f ca="1">IFERROR(AVERAGE(INDIRECT("AE"&amp;AC2103-Template!$F$10+1):INDIRECT("AE"&amp;AC2103)),0)</f>
        <v>0</v>
      </c>
      <c r="AG2103" s="35"/>
      <c r="AH2103" s="86"/>
      <c r="AI2103" s="35"/>
      <c r="AJ2103" s="35"/>
      <c r="AK2103" s="35"/>
      <c r="AL2103" s="35"/>
      <c r="AM2103" s="35"/>
      <c r="AN2103" s="35"/>
      <c r="AO2103" s="35"/>
      <c r="AP2103" s="35"/>
      <c r="AQ2103" s="35"/>
      <c r="AR2103" s="35"/>
      <c r="AS2103" s="35"/>
      <c r="AT2103" s="35"/>
      <c r="AU2103" s="35"/>
      <c r="AV2103" s="35"/>
      <c r="AW2103" s="35"/>
      <c r="AX2103" s="35"/>
      <c r="AY2103" s="35"/>
      <c r="AZ2103" s="17">
        <f t="shared" ref="AZ2103" si="4740">AZ2102+1</f>
        <v>48119</v>
      </c>
      <c r="BA2103" s="216">
        <f t="shared" si="4652"/>
        <v>7</v>
      </c>
      <c r="BB2103" s="216">
        <f t="shared" ref="BB2103" si="4741">BB2102+1</f>
        <v>2098</v>
      </c>
      <c r="BC2103" s="16">
        <f t="shared" si="4654"/>
        <v>5.7479452054794518</v>
      </c>
      <c r="BD2103" s="16">
        <f>IF(Template!$F$7="Linear interpolation",LinInterp($AO$5:$AO$18,$AM$5:$AM$18,BC2103),CubicSpline($AO$5:$AO$18,$AM$5:$AM$18,BC2103))</f>
        <v>14.048343842531402</v>
      </c>
      <c r="BE2103" s="221">
        <f t="shared" si="4733"/>
        <v>2.1288464924331372</v>
      </c>
      <c r="BF2103" s="221">
        <f>BE2103/PRODUCT($BG$6:BG2102)</f>
        <v>1.0003913733122907</v>
      </c>
      <c r="BG2103" s="16">
        <f t="shared" si="4655"/>
        <v>1.0003913451471145</v>
      </c>
      <c r="BH2103" s="10">
        <f t="shared" si="4656"/>
        <v>14.284097869678325</v>
      </c>
      <c r="BI2103" s="90"/>
      <c r="BJ2103" s="17">
        <f t="shared" si="4639"/>
        <v>48096</v>
      </c>
      <c r="BK2103" s="16">
        <f t="shared" si="4632"/>
        <v>14.265591122879172</v>
      </c>
      <c r="BL2103" s="10">
        <f ca="1">IFERROR(AVERAGE(INDIRECT("BK"&amp;AC2103-Template!$F$10+1):INDIRECT("BK"&amp;AC2103)),0)</f>
        <v>14.239181530515419</v>
      </c>
      <c r="BM2103" s="35"/>
      <c r="BN2103" s="86"/>
      <c r="BO2103" s="35"/>
      <c r="BP2103" s="35"/>
      <c r="BQ2103" s="35"/>
      <c r="BR2103" s="35"/>
      <c r="BS2103" s="35"/>
      <c r="BT2103" s="35"/>
      <c r="BU2103" s="35"/>
      <c r="BV2103" s="35"/>
      <c r="BW2103" s="35"/>
      <c r="BX2103" s="35"/>
      <c r="BY2103" s="35"/>
      <c r="BZ2103" s="35"/>
      <c r="CA2103" s="35"/>
      <c r="CB2103" s="35"/>
      <c r="CC2103" s="35"/>
      <c r="CD2103" s="35"/>
      <c r="CE2103" s="35"/>
      <c r="CF2103" s="35"/>
      <c r="CG2103" s="35"/>
      <c r="CH2103" s="35"/>
    </row>
    <row r="2104" spans="1:86" ht="15.6" x14ac:dyDescent="0.3">
      <c r="A2104" s="35"/>
      <c r="B2104" s="86"/>
      <c r="C2104" s="35"/>
      <c r="D2104" s="35"/>
      <c r="E2104" s="35"/>
      <c r="F2104" s="35"/>
      <c r="G2104" s="35"/>
      <c r="H2104" s="35"/>
      <c r="I2104" s="35"/>
      <c r="J2104" s="35"/>
      <c r="K2104" s="35"/>
      <c r="L2104" s="35"/>
      <c r="M2104" s="35"/>
      <c r="N2104" s="35"/>
      <c r="O2104" s="35"/>
      <c r="P2104" s="35"/>
      <c r="Q2104" s="35"/>
      <c r="R2104" s="35"/>
      <c r="S2104" s="35"/>
      <c r="T2104" s="17">
        <f t="shared" si="4633"/>
        <v>48120</v>
      </c>
      <c r="U2104" s="216">
        <f t="shared" si="4626"/>
        <v>1</v>
      </c>
      <c r="V2104" s="216">
        <f t="shared" si="4633"/>
        <v>2099</v>
      </c>
      <c r="W2104" s="16">
        <f t="shared" si="4640"/>
        <v>5.7506849315068491</v>
      </c>
      <c r="X2104" s="16" t="e">
        <f>IF(Template!$F$7="Linear interpolation",LinInterp($I$5:$I$22,$G$5:$G$22,W2104),CubicSpline($I$5:$I$22,$G$5:$G$22,W2104))</f>
        <v>#VALUE!</v>
      </c>
      <c r="Y2104" s="221" t="e">
        <f t="shared" si="4627"/>
        <v>#VALUE!</v>
      </c>
      <c r="Z2104" s="221" t="e">
        <f>Y2104/PRODUCT($AA$6:AA2103)</f>
        <v>#VALUE!</v>
      </c>
      <c r="AA2104" s="16" t="e">
        <f t="shared" si="4634"/>
        <v>#VALUE!</v>
      </c>
      <c r="AB2104" s="10" t="e">
        <f t="shared" si="4635"/>
        <v>#VALUE!</v>
      </c>
      <c r="AC2104" s="90">
        <f t="shared" si="4628"/>
        <v>2104</v>
      </c>
      <c r="AD2104" s="17">
        <f t="shared" si="4636"/>
        <v>48097</v>
      </c>
      <c r="AE2104" s="16" t="e">
        <f t="shared" si="4629"/>
        <v>#VALUE!</v>
      </c>
      <c r="AF2104" s="10">
        <f ca="1">IFERROR(AVERAGE(INDIRECT("AE"&amp;AC2104-Template!$F$10+1):INDIRECT("AE"&amp;AC2104)),0)</f>
        <v>0</v>
      </c>
      <c r="AG2104" s="35"/>
      <c r="AH2104" s="86"/>
      <c r="AI2104" s="35"/>
      <c r="AJ2104" s="35"/>
      <c r="AK2104" s="35"/>
      <c r="AL2104" s="35"/>
      <c r="AM2104" s="35"/>
      <c r="AN2104" s="35"/>
      <c r="AO2104" s="35"/>
      <c r="AP2104" s="35"/>
      <c r="AQ2104" s="35"/>
      <c r="AR2104" s="35"/>
      <c r="AS2104" s="35"/>
      <c r="AT2104" s="35"/>
      <c r="AU2104" s="35"/>
      <c r="AV2104" s="35"/>
      <c r="AW2104" s="35"/>
      <c r="AX2104" s="35"/>
      <c r="AY2104" s="35"/>
      <c r="AZ2104" s="17">
        <f t="shared" ref="AZ2104" si="4742">AZ2103+1</f>
        <v>48120</v>
      </c>
      <c r="BA2104" s="216">
        <f t="shared" si="4652"/>
        <v>1</v>
      </c>
      <c r="BB2104" s="216">
        <f t="shared" ref="BB2104" si="4743">BB2103+1</f>
        <v>2099</v>
      </c>
      <c r="BC2104" s="16">
        <f t="shared" si="4654"/>
        <v>5.7506849315068491</v>
      </c>
      <c r="BD2104" s="16">
        <f>IF(Template!$F$7="Linear interpolation",LinInterp($AO$5:$AO$18,$AM$5:$AM$18,BC2104),CubicSpline($AO$5:$AO$18,$AM$5:$AM$18,BC2104))</f>
        <v>14.048961634502962</v>
      </c>
      <c r="BE2104" s="221">
        <f t="shared" si="4733"/>
        <v>2.1296796605103605</v>
      </c>
      <c r="BF2104" s="221">
        <f>BE2104/PRODUCT($BG$6:BG2103)</f>
        <v>1.000391398834779</v>
      </c>
      <c r="BG2104" s="16">
        <f t="shared" si="4655"/>
        <v>1.000391398834779</v>
      </c>
      <c r="BH2104" s="10">
        <f t="shared" si="4656"/>
        <v>14.286057469433899</v>
      </c>
      <c r="BI2104" s="90"/>
      <c r="BJ2104" s="17">
        <f t="shared" si="4639"/>
        <v>48097</v>
      </c>
      <c r="BK2104" s="16">
        <f t="shared" si="4632"/>
        <v>14.265591122879172</v>
      </c>
      <c r="BL2104" s="10">
        <f ca="1">IFERROR(AVERAGE(INDIRECT("BK"&amp;AC2104-Template!$F$10+1):INDIRECT("BK"&amp;AC2104)),0)</f>
        <v>14.24114489617774</v>
      </c>
      <c r="BM2104" s="35"/>
      <c r="BN2104" s="86"/>
      <c r="BO2104" s="35"/>
      <c r="BP2104" s="35"/>
      <c r="BQ2104" s="35"/>
      <c r="BR2104" s="35"/>
      <c r="BS2104" s="35"/>
      <c r="BT2104" s="35"/>
      <c r="BU2104" s="35"/>
      <c r="BV2104" s="35"/>
      <c r="BW2104" s="35"/>
      <c r="BX2104" s="35"/>
      <c r="BY2104" s="35"/>
      <c r="BZ2104" s="35"/>
      <c r="CA2104" s="35"/>
      <c r="CB2104" s="35"/>
      <c r="CC2104" s="35"/>
      <c r="CD2104" s="35"/>
      <c r="CE2104" s="35"/>
      <c r="CF2104" s="35"/>
      <c r="CG2104" s="35"/>
      <c r="CH2104" s="35"/>
    </row>
    <row r="2105" spans="1:86" ht="15.6" x14ac:dyDescent="0.3">
      <c r="A2105" s="35"/>
      <c r="B2105" s="86"/>
      <c r="C2105" s="35"/>
      <c r="D2105" s="35"/>
      <c r="E2105" s="35"/>
      <c r="F2105" s="35"/>
      <c r="G2105" s="35"/>
      <c r="H2105" s="35"/>
      <c r="I2105" s="35"/>
      <c r="J2105" s="35"/>
      <c r="K2105" s="35"/>
      <c r="L2105" s="35"/>
      <c r="M2105" s="35"/>
      <c r="N2105" s="35"/>
      <c r="O2105" s="35"/>
      <c r="P2105" s="35"/>
      <c r="Q2105" s="35"/>
      <c r="R2105" s="35"/>
      <c r="S2105" s="35"/>
      <c r="T2105" s="17">
        <f t="shared" si="4633"/>
        <v>48121</v>
      </c>
      <c r="U2105" s="216">
        <f t="shared" si="4626"/>
        <v>2</v>
      </c>
      <c r="V2105" s="216">
        <f t="shared" si="4633"/>
        <v>2100</v>
      </c>
      <c r="W2105" s="16">
        <f t="shared" si="4640"/>
        <v>5.7534246575342465</v>
      </c>
      <c r="X2105" s="16" t="e">
        <f>IF(Template!$F$7="Linear interpolation",LinInterp($I$5:$I$22,$G$5:$G$22,W2105),CubicSpline($I$5:$I$22,$G$5:$G$22,W2105))</f>
        <v>#VALUE!</v>
      </c>
      <c r="Y2105" s="221" t="e">
        <f t="shared" si="4627"/>
        <v>#VALUE!</v>
      </c>
      <c r="Z2105" s="221" t="e">
        <f>Y2105/PRODUCT($AA$6:AA2104)</f>
        <v>#VALUE!</v>
      </c>
      <c r="AA2105" s="16" t="e">
        <f t="shared" si="4634"/>
        <v>#VALUE!</v>
      </c>
      <c r="AB2105" s="10" t="e">
        <f t="shared" si="4635"/>
        <v>#VALUE!</v>
      </c>
      <c r="AC2105" s="90">
        <f t="shared" si="4628"/>
        <v>2105</v>
      </c>
      <c r="AD2105" s="17">
        <f t="shared" si="4636"/>
        <v>48098</v>
      </c>
      <c r="AE2105" s="16" t="e">
        <f t="shared" si="4629"/>
        <v>#VALUE!</v>
      </c>
      <c r="AF2105" s="10">
        <f ca="1">IFERROR(AVERAGE(INDIRECT("AE"&amp;AC2105-Template!$F$10+1):INDIRECT("AE"&amp;AC2105)),0)</f>
        <v>0</v>
      </c>
      <c r="AG2105" s="35"/>
      <c r="AH2105" s="86"/>
      <c r="AI2105" s="35"/>
      <c r="AJ2105" s="35"/>
      <c r="AK2105" s="35"/>
      <c r="AL2105" s="35"/>
      <c r="AM2105" s="35"/>
      <c r="AN2105" s="35"/>
      <c r="AO2105" s="35"/>
      <c r="AP2105" s="35"/>
      <c r="AQ2105" s="35"/>
      <c r="AR2105" s="35"/>
      <c r="AS2105" s="35"/>
      <c r="AT2105" s="35"/>
      <c r="AU2105" s="35"/>
      <c r="AV2105" s="35"/>
      <c r="AW2105" s="35"/>
      <c r="AX2105" s="35"/>
      <c r="AY2105" s="35"/>
      <c r="AZ2105" s="17">
        <f t="shared" ref="AZ2105" si="4744">AZ2104+1</f>
        <v>48121</v>
      </c>
      <c r="BA2105" s="216">
        <f t="shared" si="4652"/>
        <v>2</v>
      </c>
      <c r="BB2105" s="216">
        <f t="shared" ref="BB2105" si="4745">BB2104+1</f>
        <v>2100</v>
      </c>
      <c r="BC2105" s="16">
        <f t="shared" si="4654"/>
        <v>5.7534246575342465</v>
      </c>
      <c r="BD2105" s="16">
        <f>IF(Template!$F$7="Linear interpolation",LinInterp($AO$5:$AO$18,$AM$5:$AM$18,BC2105),CubicSpline($AO$5:$AO$18,$AM$5:$AM$18,BC2105))</f>
        <v>14.049578957574566</v>
      </c>
      <c r="BE2105" s="221">
        <f t="shared" si="4733"/>
        <v>2.13051316714665</v>
      </c>
      <c r="BF2105" s="221">
        <f>BE2105/PRODUCT($BG$6:BG2104)</f>
        <v>1.0003913765303509</v>
      </c>
      <c r="BG2105" s="16">
        <f t="shared" si="4655"/>
        <v>1.0003913765303509</v>
      </c>
      <c r="BH2105" s="10">
        <f t="shared" si="4656"/>
        <v>14.285243357808897</v>
      </c>
      <c r="BI2105" s="90"/>
      <c r="BJ2105" s="17">
        <f t="shared" si="4639"/>
        <v>48098</v>
      </c>
      <c r="BK2105" s="16">
        <f t="shared" si="4632"/>
        <v>14.265591122879172</v>
      </c>
      <c r="BL2105" s="10">
        <f ca="1">IFERROR(AVERAGE(INDIRECT("BK"&amp;AC2105-Template!$F$10+1):INDIRECT("BK"&amp;AC2105)),0)</f>
        <v>14.243019774779111</v>
      </c>
      <c r="BM2105" s="35"/>
      <c r="BN2105" s="86"/>
      <c r="BO2105" s="35"/>
      <c r="BP2105" s="35"/>
      <c r="BQ2105" s="35"/>
      <c r="BR2105" s="35"/>
      <c r="BS2105" s="35"/>
      <c r="BT2105" s="35"/>
      <c r="BU2105" s="35"/>
      <c r="BV2105" s="35"/>
      <c r="BW2105" s="35"/>
      <c r="BX2105" s="35"/>
      <c r="BY2105" s="35"/>
      <c r="BZ2105" s="35"/>
      <c r="CA2105" s="35"/>
      <c r="CB2105" s="35"/>
      <c r="CC2105" s="35"/>
      <c r="CD2105" s="35"/>
      <c r="CE2105" s="35"/>
      <c r="CF2105" s="35"/>
      <c r="CG2105" s="35"/>
      <c r="CH2105" s="35"/>
    </row>
    <row r="2106" spans="1:86" ht="15.6" x14ac:dyDescent="0.3">
      <c r="A2106" s="35"/>
      <c r="B2106" s="86"/>
      <c r="C2106" s="35"/>
      <c r="D2106" s="35"/>
      <c r="E2106" s="35"/>
      <c r="F2106" s="35"/>
      <c r="G2106" s="35"/>
      <c r="H2106" s="35"/>
      <c r="I2106" s="35"/>
      <c r="J2106" s="35"/>
      <c r="K2106" s="35"/>
      <c r="L2106" s="35"/>
      <c r="M2106" s="35"/>
      <c r="N2106" s="35"/>
      <c r="O2106" s="35"/>
      <c r="P2106" s="35"/>
      <c r="Q2106" s="35"/>
      <c r="R2106" s="35"/>
      <c r="S2106" s="35"/>
      <c r="T2106" s="17">
        <f t="shared" si="4633"/>
        <v>48122</v>
      </c>
      <c r="U2106" s="216">
        <f t="shared" si="4626"/>
        <v>3</v>
      </c>
      <c r="V2106" s="216">
        <f t="shared" si="4633"/>
        <v>2101</v>
      </c>
      <c r="W2106" s="16">
        <f t="shared" si="4640"/>
        <v>5.7561643835616438</v>
      </c>
      <c r="X2106" s="16" t="e">
        <f>IF(Template!$F$7="Linear interpolation",LinInterp($I$5:$I$22,$G$5:$G$22,W2106),CubicSpline($I$5:$I$22,$G$5:$G$22,W2106))</f>
        <v>#VALUE!</v>
      </c>
      <c r="Y2106" s="221" t="e">
        <f t="shared" si="4627"/>
        <v>#VALUE!</v>
      </c>
      <c r="Z2106" s="221" t="e">
        <f>Y2106/PRODUCT($AA$6:AA2105)</f>
        <v>#VALUE!</v>
      </c>
      <c r="AA2106" s="16" t="e">
        <f t="shared" si="4634"/>
        <v>#VALUE!</v>
      </c>
      <c r="AB2106" s="10" t="e">
        <f t="shared" si="4635"/>
        <v>#VALUE!</v>
      </c>
      <c r="AC2106" s="90">
        <f t="shared" si="4628"/>
        <v>2106</v>
      </c>
      <c r="AD2106" s="17">
        <f t="shared" si="4636"/>
        <v>48099</v>
      </c>
      <c r="AE2106" s="16" t="e">
        <f t="shared" si="4629"/>
        <v>#VALUE!</v>
      </c>
      <c r="AF2106" s="10">
        <f ca="1">IFERROR(AVERAGE(INDIRECT("AE"&amp;AC2106-Template!$F$10+1):INDIRECT("AE"&amp;AC2106)),0)</f>
        <v>0</v>
      </c>
      <c r="AG2106" s="35"/>
      <c r="AH2106" s="86"/>
      <c r="AI2106" s="35"/>
      <c r="AJ2106" s="35"/>
      <c r="AK2106" s="35"/>
      <c r="AL2106" s="35"/>
      <c r="AM2106" s="35"/>
      <c r="AN2106" s="35"/>
      <c r="AO2106" s="35"/>
      <c r="AP2106" s="35"/>
      <c r="AQ2106" s="35"/>
      <c r="AR2106" s="35"/>
      <c r="AS2106" s="35"/>
      <c r="AT2106" s="35"/>
      <c r="AU2106" s="35"/>
      <c r="AV2106" s="35"/>
      <c r="AW2106" s="35"/>
      <c r="AX2106" s="35"/>
      <c r="AY2106" s="35"/>
      <c r="AZ2106" s="17">
        <f t="shared" ref="AZ2106" si="4746">AZ2105+1</f>
        <v>48122</v>
      </c>
      <c r="BA2106" s="216">
        <f t="shared" si="4652"/>
        <v>3</v>
      </c>
      <c r="BB2106" s="216">
        <f t="shared" ref="BB2106" si="4747">BB2105+1</f>
        <v>2101</v>
      </c>
      <c r="BC2106" s="16">
        <f t="shared" si="4654"/>
        <v>5.7561643835616438</v>
      </c>
      <c r="BD2106" s="16">
        <f>IF(Template!$F$7="Linear interpolation",LinInterp($AO$5:$AO$18,$AM$5:$AM$18,BC2106),CubicSpline($AO$5:$AO$18,$AM$5:$AM$18,BC2106))</f>
        <v>14.050195786121996</v>
      </c>
      <c r="BE2106" s="221">
        <f t="shared" si="4733"/>
        <v>2.131347009656162</v>
      </c>
      <c r="BF2106" s="221">
        <f>BE2106/PRODUCT($BG$6:BG2105)</f>
        <v>1.000391381063666</v>
      </c>
      <c r="BG2106" s="16">
        <f t="shared" si="4655"/>
        <v>1.000391381063666</v>
      </c>
      <c r="BH2106" s="10">
        <f t="shared" si="4656"/>
        <v>14.285408823808465</v>
      </c>
      <c r="BI2106" s="90"/>
      <c r="BJ2106" s="17">
        <f t="shared" si="4639"/>
        <v>48099</v>
      </c>
      <c r="BK2106" s="16">
        <f t="shared" si="4632"/>
        <v>14.273506266229475</v>
      </c>
      <c r="BL2106" s="10">
        <f ca="1">IFERROR(AVERAGE(INDIRECT("BK"&amp;AC2106-Template!$F$10+1):INDIRECT("BK"&amp;AC2106)),0)</f>
        <v>14.245158491492161</v>
      </c>
      <c r="BM2106" s="35"/>
      <c r="BN2106" s="86"/>
      <c r="BO2106" s="35"/>
      <c r="BP2106" s="35"/>
      <c r="BQ2106" s="35"/>
      <c r="BR2106" s="35"/>
      <c r="BS2106" s="35"/>
      <c r="BT2106" s="35"/>
      <c r="BU2106" s="35"/>
      <c r="BV2106" s="35"/>
      <c r="BW2106" s="35"/>
      <c r="BX2106" s="35"/>
      <c r="BY2106" s="35"/>
      <c r="BZ2106" s="35"/>
      <c r="CA2106" s="35"/>
      <c r="CB2106" s="35"/>
      <c r="CC2106" s="35"/>
      <c r="CD2106" s="35"/>
      <c r="CE2106" s="35"/>
      <c r="CF2106" s="35"/>
      <c r="CG2106" s="35"/>
      <c r="CH2106" s="35"/>
    </row>
    <row r="2107" spans="1:86" ht="15.6" x14ac:dyDescent="0.3">
      <c r="A2107" s="35"/>
      <c r="B2107" s="86"/>
      <c r="C2107" s="35"/>
      <c r="D2107" s="35"/>
      <c r="E2107" s="35"/>
      <c r="F2107" s="35"/>
      <c r="G2107" s="35"/>
      <c r="H2107" s="35"/>
      <c r="I2107" s="35"/>
      <c r="J2107" s="35"/>
      <c r="K2107" s="35"/>
      <c r="L2107" s="35"/>
      <c r="M2107" s="35"/>
      <c r="N2107" s="35"/>
      <c r="O2107" s="35"/>
      <c r="P2107" s="35"/>
      <c r="Q2107" s="35"/>
      <c r="R2107" s="35"/>
      <c r="S2107" s="35"/>
      <c r="T2107" s="17">
        <f t="shared" si="4633"/>
        <v>48123</v>
      </c>
      <c r="U2107" s="216">
        <f t="shared" si="4626"/>
        <v>4</v>
      </c>
      <c r="V2107" s="216">
        <f t="shared" si="4633"/>
        <v>2102</v>
      </c>
      <c r="W2107" s="16">
        <f t="shared" si="4640"/>
        <v>5.7589041095890412</v>
      </c>
      <c r="X2107" s="16" t="e">
        <f>IF(Template!$F$7="Linear interpolation",LinInterp($I$5:$I$22,$G$5:$G$22,W2107),CubicSpline($I$5:$I$22,$G$5:$G$22,W2107))</f>
        <v>#VALUE!</v>
      </c>
      <c r="Y2107" s="221" t="e">
        <f t="shared" si="4627"/>
        <v>#VALUE!</v>
      </c>
      <c r="Z2107" s="221" t="e">
        <f>Y2107/PRODUCT($AA$6:AA2106)</f>
        <v>#VALUE!</v>
      </c>
      <c r="AA2107" s="16" t="e">
        <f t="shared" si="4634"/>
        <v>#VALUE!</v>
      </c>
      <c r="AB2107" s="10" t="e">
        <f t="shared" si="4635"/>
        <v>#VALUE!</v>
      </c>
      <c r="AC2107" s="90">
        <f t="shared" si="4628"/>
        <v>2107</v>
      </c>
      <c r="AD2107" s="17">
        <f t="shared" si="4636"/>
        <v>48100</v>
      </c>
      <c r="AE2107" s="16" t="e">
        <f t="shared" si="4629"/>
        <v>#VALUE!</v>
      </c>
      <c r="AF2107" s="10">
        <f ca="1">IFERROR(AVERAGE(INDIRECT("AE"&amp;AC2107-Template!$F$10+1):INDIRECT("AE"&amp;AC2107)),0)</f>
        <v>0</v>
      </c>
      <c r="AG2107" s="35"/>
      <c r="AH2107" s="86"/>
      <c r="AI2107" s="35"/>
      <c r="AJ2107" s="35"/>
      <c r="AK2107" s="35"/>
      <c r="AL2107" s="35"/>
      <c r="AM2107" s="35"/>
      <c r="AN2107" s="35"/>
      <c r="AO2107" s="35"/>
      <c r="AP2107" s="35"/>
      <c r="AQ2107" s="35"/>
      <c r="AR2107" s="35"/>
      <c r="AS2107" s="35"/>
      <c r="AT2107" s="35"/>
      <c r="AU2107" s="35"/>
      <c r="AV2107" s="35"/>
      <c r="AW2107" s="35"/>
      <c r="AX2107" s="35"/>
      <c r="AY2107" s="35"/>
      <c r="AZ2107" s="17">
        <f t="shared" ref="AZ2107" si="4748">AZ2106+1</f>
        <v>48123</v>
      </c>
      <c r="BA2107" s="216">
        <f t="shared" si="4652"/>
        <v>4</v>
      </c>
      <c r="BB2107" s="216">
        <f t="shared" ref="BB2107" si="4749">BB2106+1</f>
        <v>2102</v>
      </c>
      <c r="BC2107" s="16">
        <f t="shared" si="4654"/>
        <v>5.7589041095890412</v>
      </c>
      <c r="BD2107" s="16">
        <f>IF(Template!$F$7="Linear interpolation",LinInterp($AO$5:$AO$18,$AM$5:$AM$18,BC2107),CubicSpline($AO$5:$AO$18,$AM$5:$AM$18,BC2107))</f>
        <v>14.050812094521042</v>
      </c>
      <c r="BE2107" s="221">
        <f t="shared" si="4733"/>
        <v>2.1321811853435064</v>
      </c>
      <c r="BF2107" s="221">
        <f>BE2107/PRODUCT($BG$6:BG2106)</f>
        <v>1.0003913842671159</v>
      </c>
      <c r="BG2107" s="16">
        <f t="shared" si="4655"/>
        <v>1.0003913842671159</v>
      </c>
      <c r="BH2107" s="10">
        <f t="shared" si="4656"/>
        <v>14.285525749731631</v>
      </c>
      <c r="BI2107" s="90"/>
      <c r="BJ2107" s="17">
        <f t="shared" si="4639"/>
        <v>48100</v>
      </c>
      <c r="BK2107" s="16">
        <f t="shared" si="4632"/>
        <v>14.270713195121187</v>
      </c>
      <c r="BL2107" s="10">
        <f ca="1">IFERROR(AVERAGE(INDIRECT("BK"&amp;AC2107-Template!$F$10+1):INDIRECT("BK"&amp;AC2107)),0)</f>
        <v>14.24720410583493</v>
      </c>
      <c r="BM2107" s="35"/>
      <c r="BN2107" s="86"/>
      <c r="BO2107" s="35"/>
      <c r="BP2107" s="35"/>
      <c r="BQ2107" s="35"/>
      <c r="BR2107" s="35"/>
      <c r="BS2107" s="35"/>
      <c r="BT2107" s="35"/>
      <c r="BU2107" s="35"/>
      <c r="BV2107" s="35"/>
      <c r="BW2107" s="35"/>
      <c r="BX2107" s="35"/>
      <c r="BY2107" s="35"/>
      <c r="BZ2107" s="35"/>
      <c r="CA2107" s="35"/>
      <c r="CB2107" s="35"/>
      <c r="CC2107" s="35"/>
      <c r="CD2107" s="35"/>
      <c r="CE2107" s="35"/>
      <c r="CF2107" s="35"/>
      <c r="CG2107" s="35"/>
      <c r="CH2107" s="35"/>
    </row>
    <row r="2108" spans="1:86" ht="15.6" x14ac:dyDescent="0.3">
      <c r="A2108" s="35"/>
      <c r="B2108" s="86"/>
      <c r="C2108" s="35"/>
      <c r="D2108" s="35"/>
      <c r="E2108" s="35"/>
      <c r="F2108" s="35"/>
      <c r="G2108" s="35"/>
      <c r="H2108" s="35"/>
      <c r="I2108" s="35"/>
      <c r="J2108" s="35"/>
      <c r="K2108" s="35"/>
      <c r="L2108" s="35"/>
      <c r="M2108" s="35"/>
      <c r="N2108" s="35"/>
      <c r="O2108" s="35"/>
      <c r="P2108" s="35"/>
      <c r="Q2108" s="35"/>
      <c r="R2108" s="35"/>
      <c r="S2108" s="35"/>
      <c r="T2108" s="17">
        <f t="shared" si="4633"/>
        <v>48124</v>
      </c>
      <c r="U2108" s="216">
        <f t="shared" si="4626"/>
        <v>5</v>
      </c>
      <c r="V2108" s="216">
        <f t="shared" si="4633"/>
        <v>2103</v>
      </c>
      <c r="W2108" s="16">
        <f t="shared" si="4640"/>
        <v>5.7616438356164386</v>
      </c>
      <c r="X2108" s="16" t="e">
        <f>IF(Template!$F$7="Linear interpolation",LinInterp($I$5:$I$22,$G$5:$G$22,W2108),CubicSpline($I$5:$I$22,$G$5:$G$22,W2108))</f>
        <v>#VALUE!</v>
      </c>
      <c r="Y2108" s="221" t="e">
        <f t="shared" si="4627"/>
        <v>#VALUE!</v>
      </c>
      <c r="Z2108" s="221" t="e">
        <f>Y2108/PRODUCT($AA$6:AA2107)</f>
        <v>#VALUE!</v>
      </c>
      <c r="AA2108" s="16" t="e">
        <f t="shared" si="4634"/>
        <v>#VALUE!</v>
      </c>
      <c r="AB2108" s="10" t="e">
        <f t="shared" si="4635"/>
        <v>#VALUE!</v>
      </c>
      <c r="AC2108" s="90">
        <f t="shared" si="4628"/>
        <v>2108</v>
      </c>
      <c r="AD2108" s="17">
        <f t="shared" si="4636"/>
        <v>48101</v>
      </c>
      <c r="AE2108" s="16" t="e">
        <f t="shared" si="4629"/>
        <v>#VALUE!</v>
      </c>
      <c r="AF2108" s="10">
        <f ca="1">IFERROR(AVERAGE(INDIRECT("AE"&amp;AC2108-Template!$F$10+1):INDIRECT("AE"&amp;AC2108)),0)</f>
        <v>0</v>
      </c>
      <c r="AG2108" s="35"/>
      <c r="AH2108" s="86"/>
      <c r="AI2108" s="35"/>
      <c r="AJ2108" s="35"/>
      <c r="AK2108" s="35"/>
      <c r="AL2108" s="35"/>
      <c r="AM2108" s="35"/>
      <c r="AN2108" s="35"/>
      <c r="AO2108" s="35"/>
      <c r="AP2108" s="35"/>
      <c r="AQ2108" s="35"/>
      <c r="AR2108" s="35"/>
      <c r="AS2108" s="35"/>
      <c r="AT2108" s="35"/>
      <c r="AU2108" s="35"/>
      <c r="AV2108" s="35"/>
      <c r="AW2108" s="35"/>
      <c r="AX2108" s="35"/>
      <c r="AY2108" s="35"/>
      <c r="AZ2108" s="17">
        <f t="shared" ref="AZ2108" si="4750">AZ2107+1</f>
        <v>48124</v>
      </c>
      <c r="BA2108" s="216">
        <f t="shared" si="4652"/>
        <v>5</v>
      </c>
      <c r="BB2108" s="216">
        <f t="shared" ref="BB2108" si="4751">BB2107+1</f>
        <v>2103</v>
      </c>
      <c r="BC2108" s="16">
        <f t="shared" si="4654"/>
        <v>5.7616438356164386</v>
      </c>
      <c r="BD2108" s="16">
        <f>IF(Template!$F$7="Linear interpolation",LinInterp($AO$5:$AO$18,$AM$5:$AM$18,BC2108),CubicSpline($AO$5:$AO$18,$AM$5:$AM$18,BC2108))</f>
        <v>14.051427857147491</v>
      </c>
      <c r="BE2108" s="221">
        <f t="shared" si="4733"/>
        <v>2.1330156915037168</v>
      </c>
      <c r="BF2108" s="221">
        <f>BE2108/PRODUCT($BG$6:BG2107)</f>
        <v>1.0003913861382638</v>
      </c>
      <c r="BG2108" s="16">
        <f t="shared" si="4655"/>
        <v>1.0003913861382638</v>
      </c>
      <c r="BH2108" s="10">
        <f t="shared" si="4656"/>
        <v>14.285594046630102</v>
      </c>
      <c r="BI2108" s="90"/>
      <c r="BJ2108" s="17">
        <f t="shared" si="4639"/>
        <v>48101</v>
      </c>
      <c r="BK2108" s="16">
        <f t="shared" si="4632"/>
        <v>14.271877473580719</v>
      </c>
      <c r="BL2108" s="10">
        <f ca="1">IFERROR(AVERAGE(INDIRECT("BK"&amp;AC2108-Template!$F$10+1):INDIRECT("BK"&amp;AC2108)),0)</f>
        <v>14.248772201130441</v>
      </c>
      <c r="BM2108" s="35"/>
      <c r="BN2108" s="86"/>
      <c r="BO2108" s="35"/>
      <c r="BP2108" s="35"/>
      <c r="BQ2108" s="35"/>
      <c r="BR2108" s="35"/>
      <c r="BS2108" s="35"/>
      <c r="BT2108" s="35"/>
      <c r="BU2108" s="35"/>
      <c r="BV2108" s="35"/>
      <c r="BW2108" s="35"/>
      <c r="BX2108" s="35"/>
      <c r="BY2108" s="35"/>
      <c r="BZ2108" s="35"/>
      <c r="CA2108" s="35"/>
      <c r="CB2108" s="35"/>
      <c r="CC2108" s="35"/>
      <c r="CD2108" s="35"/>
      <c r="CE2108" s="35"/>
      <c r="CF2108" s="35"/>
      <c r="CG2108" s="35"/>
      <c r="CH2108" s="35"/>
    </row>
    <row r="2109" spans="1:86" ht="15.6" x14ac:dyDescent="0.3">
      <c r="A2109" s="35"/>
      <c r="B2109" s="86"/>
      <c r="C2109" s="35"/>
      <c r="D2109" s="35"/>
      <c r="E2109" s="35"/>
      <c r="F2109" s="35"/>
      <c r="G2109" s="35"/>
      <c r="H2109" s="35"/>
      <c r="I2109" s="35"/>
      <c r="J2109" s="35"/>
      <c r="K2109" s="35"/>
      <c r="L2109" s="35"/>
      <c r="M2109" s="35"/>
      <c r="N2109" s="35"/>
      <c r="O2109" s="35"/>
      <c r="P2109" s="35"/>
      <c r="Q2109" s="35"/>
      <c r="R2109" s="35"/>
      <c r="S2109" s="35"/>
      <c r="T2109" s="17">
        <f t="shared" si="4633"/>
        <v>48125</v>
      </c>
      <c r="U2109" s="216">
        <f t="shared" si="4626"/>
        <v>6</v>
      </c>
      <c r="V2109" s="216">
        <f t="shared" si="4633"/>
        <v>2104</v>
      </c>
      <c r="W2109" s="16">
        <f t="shared" si="4640"/>
        <v>5.7643835616438359</v>
      </c>
      <c r="X2109" s="16" t="e">
        <f>IF(Template!$F$7="Linear interpolation",LinInterp($I$5:$I$22,$G$5:$G$22,W2109),CubicSpline($I$5:$I$22,$G$5:$G$22,W2109))</f>
        <v>#VALUE!</v>
      </c>
      <c r="Y2109" s="221" t="e">
        <f t="shared" si="4627"/>
        <v>#VALUE!</v>
      </c>
      <c r="Z2109" s="221" t="e">
        <f>Y2109/PRODUCT($AA$6:AA2108)</f>
        <v>#VALUE!</v>
      </c>
      <c r="AA2109" s="16" t="e">
        <f t="shared" si="4634"/>
        <v>#VALUE!</v>
      </c>
      <c r="AB2109" s="10" t="e">
        <f t="shared" si="4635"/>
        <v>#VALUE!</v>
      </c>
      <c r="AC2109" s="90">
        <f t="shared" si="4628"/>
        <v>2109</v>
      </c>
      <c r="AD2109" s="17">
        <f t="shared" si="4636"/>
        <v>48102</v>
      </c>
      <c r="AE2109" s="16" t="e">
        <f t="shared" si="4629"/>
        <v>#VALUE!</v>
      </c>
      <c r="AF2109" s="10">
        <f ca="1">IFERROR(AVERAGE(INDIRECT("AE"&amp;AC2109-Template!$F$10+1):INDIRECT("AE"&amp;AC2109)),0)</f>
        <v>0</v>
      </c>
      <c r="AG2109" s="35"/>
      <c r="AH2109" s="86"/>
      <c r="AI2109" s="35"/>
      <c r="AJ2109" s="35"/>
      <c r="AK2109" s="35"/>
      <c r="AL2109" s="35"/>
      <c r="AM2109" s="35"/>
      <c r="AN2109" s="35"/>
      <c r="AO2109" s="35"/>
      <c r="AP2109" s="35"/>
      <c r="AQ2109" s="35"/>
      <c r="AR2109" s="35"/>
      <c r="AS2109" s="35"/>
      <c r="AT2109" s="35"/>
      <c r="AU2109" s="35"/>
      <c r="AV2109" s="35"/>
      <c r="AW2109" s="35"/>
      <c r="AX2109" s="35"/>
      <c r="AY2109" s="35"/>
      <c r="AZ2109" s="17">
        <f t="shared" ref="AZ2109" si="4752">AZ2108+1</f>
        <v>48125</v>
      </c>
      <c r="BA2109" s="216">
        <f t="shared" si="4652"/>
        <v>6</v>
      </c>
      <c r="BB2109" s="216">
        <f t="shared" ref="BB2109" si="4753">BB2108+1</f>
        <v>2104</v>
      </c>
      <c r="BC2109" s="16">
        <f t="shared" si="4654"/>
        <v>5.7643835616438359</v>
      </c>
      <c r="BD2109" s="16">
        <f>IF(Template!$F$7="Linear interpolation",LinInterp($AO$5:$AO$18,$AM$5:$AM$18,BC2109),CubicSpline($AO$5:$AO$18,$AM$5:$AM$18,BC2109))</f>
        <v>14.052043048377127</v>
      </c>
      <c r="BE2109" s="221">
        <f t="shared" si="4733"/>
        <v>2.1338505254222473</v>
      </c>
      <c r="BF2109" s="221">
        <f>BE2109/PRODUCT($BG$6:BG2108)</f>
        <v>1.0003913866746765</v>
      </c>
      <c r="BG2109" s="16">
        <f t="shared" si="4655"/>
        <v>1.0003913861382638</v>
      </c>
      <c r="BH2109" s="10">
        <f t="shared" si="4656"/>
        <v>14.285594046630102</v>
      </c>
      <c r="BI2109" s="90"/>
      <c r="BJ2109" s="17">
        <f t="shared" si="4639"/>
        <v>48102</v>
      </c>
      <c r="BK2109" s="16">
        <f t="shared" si="4632"/>
        <v>14.272995078532634</v>
      </c>
      <c r="BL2109" s="10">
        <f ca="1">IFERROR(AVERAGE(INDIRECT("BK"&amp;AC2109-Template!$F$10+1):INDIRECT("BK"&amp;AC2109)),0)</f>
        <v>14.25055453895094</v>
      </c>
      <c r="BM2109" s="35"/>
      <c r="BN2109" s="86"/>
      <c r="BO2109" s="35"/>
      <c r="BP2109" s="35"/>
      <c r="BQ2109" s="35"/>
      <c r="BR2109" s="35"/>
      <c r="BS2109" s="35"/>
      <c r="BT2109" s="35"/>
      <c r="BU2109" s="35"/>
      <c r="BV2109" s="35"/>
      <c r="BW2109" s="35"/>
      <c r="BX2109" s="35"/>
      <c r="BY2109" s="35"/>
      <c r="BZ2109" s="35"/>
      <c r="CA2109" s="35"/>
      <c r="CB2109" s="35"/>
      <c r="CC2109" s="35"/>
      <c r="CD2109" s="35"/>
      <c r="CE2109" s="35"/>
      <c r="CF2109" s="35"/>
      <c r="CG2109" s="35"/>
      <c r="CH2109" s="35"/>
    </row>
    <row r="2110" spans="1:86" ht="15.6" x14ac:dyDescent="0.3">
      <c r="A2110" s="35"/>
      <c r="B2110" s="86"/>
      <c r="C2110" s="35"/>
      <c r="D2110" s="35"/>
      <c r="E2110" s="35"/>
      <c r="F2110" s="35"/>
      <c r="G2110" s="35"/>
      <c r="H2110" s="35"/>
      <c r="I2110" s="35"/>
      <c r="J2110" s="35"/>
      <c r="K2110" s="35"/>
      <c r="L2110" s="35"/>
      <c r="M2110" s="35"/>
      <c r="N2110" s="35"/>
      <c r="O2110" s="35"/>
      <c r="P2110" s="35"/>
      <c r="Q2110" s="35"/>
      <c r="R2110" s="35"/>
      <c r="S2110" s="35"/>
      <c r="T2110" s="17">
        <f t="shared" si="4633"/>
        <v>48126</v>
      </c>
      <c r="U2110" s="216">
        <f t="shared" si="4626"/>
        <v>7</v>
      </c>
      <c r="V2110" s="216">
        <f t="shared" si="4633"/>
        <v>2105</v>
      </c>
      <c r="W2110" s="16">
        <f t="shared" si="4640"/>
        <v>5.7671232876712333</v>
      </c>
      <c r="X2110" s="16" t="e">
        <f>IF(Template!$F$7="Linear interpolation",LinInterp($I$5:$I$22,$G$5:$G$22,W2110),CubicSpline($I$5:$I$22,$G$5:$G$22,W2110))</f>
        <v>#VALUE!</v>
      </c>
      <c r="Y2110" s="221" t="e">
        <f t="shared" si="4627"/>
        <v>#VALUE!</v>
      </c>
      <c r="Z2110" s="221" t="e">
        <f>Y2110/PRODUCT($AA$6:AA2109)</f>
        <v>#VALUE!</v>
      </c>
      <c r="AA2110" s="16" t="e">
        <f t="shared" si="4634"/>
        <v>#VALUE!</v>
      </c>
      <c r="AB2110" s="10" t="e">
        <f t="shared" si="4635"/>
        <v>#VALUE!</v>
      </c>
      <c r="AC2110" s="90">
        <f t="shared" si="4628"/>
        <v>2110</v>
      </c>
      <c r="AD2110" s="17">
        <f t="shared" si="4636"/>
        <v>48103</v>
      </c>
      <c r="AE2110" s="16" t="e">
        <f t="shared" si="4629"/>
        <v>#VALUE!</v>
      </c>
      <c r="AF2110" s="10">
        <f ca="1">IFERROR(AVERAGE(INDIRECT("AE"&amp;AC2110-Template!$F$10+1):INDIRECT("AE"&amp;AC2110)),0)</f>
        <v>0</v>
      </c>
      <c r="AG2110" s="35"/>
      <c r="AH2110" s="86"/>
      <c r="AI2110" s="35"/>
      <c r="AJ2110" s="35"/>
      <c r="AK2110" s="35"/>
      <c r="AL2110" s="35"/>
      <c r="AM2110" s="35"/>
      <c r="AN2110" s="35"/>
      <c r="AO2110" s="35"/>
      <c r="AP2110" s="35"/>
      <c r="AQ2110" s="35"/>
      <c r="AR2110" s="35"/>
      <c r="AS2110" s="35"/>
      <c r="AT2110" s="35"/>
      <c r="AU2110" s="35"/>
      <c r="AV2110" s="35"/>
      <c r="AW2110" s="35"/>
      <c r="AX2110" s="35"/>
      <c r="AY2110" s="35"/>
      <c r="AZ2110" s="17">
        <f t="shared" ref="AZ2110" si="4754">AZ2109+1</f>
        <v>48126</v>
      </c>
      <c r="BA2110" s="216">
        <f t="shared" si="4652"/>
        <v>7</v>
      </c>
      <c r="BB2110" s="216">
        <f t="shared" ref="BB2110" si="4755">BB2109+1</f>
        <v>2105</v>
      </c>
      <c r="BC2110" s="16">
        <f t="shared" si="4654"/>
        <v>5.7671232876712333</v>
      </c>
      <c r="BD2110" s="16">
        <f>IF(Template!$F$7="Linear interpolation",LinInterp($AO$5:$AO$18,$AM$5:$AM$18,BC2110),CubicSpline($AO$5:$AO$18,$AM$5:$AM$18,BC2110))</f>
        <v>14.052657642585743</v>
      </c>
      <c r="BE2110" s="221">
        <f t="shared" si="4733"/>
        <v>2.134685684374948</v>
      </c>
      <c r="BF2110" s="221">
        <f>BE2110/PRODUCT($BG$6:BG2109)</f>
        <v>1.0003913864103298</v>
      </c>
      <c r="BG2110" s="16">
        <f t="shared" si="4655"/>
        <v>1.0003913861382638</v>
      </c>
      <c r="BH2110" s="10">
        <f t="shared" si="4656"/>
        <v>14.285594046630102</v>
      </c>
      <c r="BI2110" s="90"/>
      <c r="BJ2110" s="17">
        <f t="shared" si="4639"/>
        <v>48103</v>
      </c>
      <c r="BK2110" s="16">
        <f t="shared" si="4632"/>
        <v>14.274065920817925</v>
      </c>
      <c r="BL2110" s="10">
        <f ca="1">IFERROR(AVERAGE(INDIRECT("BK"&amp;AC2110-Template!$F$10+1):INDIRECT("BK"&amp;AC2110)),0)</f>
        <v>14.252291403763204</v>
      </c>
      <c r="BM2110" s="35"/>
      <c r="BN2110" s="86"/>
      <c r="BO2110" s="35"/>
      <c r="BP2110" s="35"/>
      <c r="BQ2110" s="35"/>
      <c r="BR2110" s="35"/>
      <c r="BS2110" s="35"/>
      <c r="BT2110" s="35"/>
      <c r="BU2110" s="35"/>
      <c r="BV2110" s="35"/>
      <c r="BW2110" s="35"/>
      <c r="BX2110" s="35"/>
      <c r="BY2110" s="35"/>
      <c r="BZ2110" s="35"/>
      <c r="CA2110" s="35"/>
      <c r="CB2110" s="35"/>
      <c r="CC2110" s="35"/>
      <c r="CD2110" s="35"/>
      <c r="CE2110" s="35"/>
      <c r="CF2110" s="35"/>
      <c r="CG2110" s="35"/>
      <c r="CH2110" s="35"/>
    </row>
    <row r="2111" spans="1:86" ht="15.6" x14ac:dyDescent="0.3">
      <c r="A2111" s="35"/>
      <c r="B2111" s="86"/>
      <c r="C2111" s="35"/>
      <c r="D2111" s="35"/>
      <c r="E2111" s="35"/>
      <c r="F2111" s="35"/>
      <c r="G2111" s="35"/>
      <c r="H2111" s="35"/>
      <c r="I2111" s="35"/>
      <c r="J2111" s="35"/>
      <c r="K2111" s="35"/>
      <c r="L2111" s="35"/>
      <c r="M2111" s="35"/>
      <c r="N2111" s="35"/>
      <c r="O2111" s="35"/>
      <c r="P2111" s="35"/>
      <c r="Q2111" s="35"/>
      <c r="R2111" s="35"/>
      <c r="S2111" s="35"/>
      <c r="T2111" s="17">
        <f t="shared" si="4633"/>
        <v>48127</v>
      </c>
      <c r="U2111" s="216">
        <f t="shared" si="4626"/>
        <v>1</v>
      </c>
      <c r="V2111" s="216">
        <f t="shared" si="4633"/>
        <v>2106</v>
      </c>
      <c r="W2111" s="16">
        <f t="shared" si="4640"/>
        <v>5.7698630136986298</v>
      </c>
      <c r="X2111" s="16" t="e">
        <f>IF(Template!$F$7="Linear interpolation",LinInterp($I$5:$I$22,$G$5:$G$22,W2111),CubicSpline($I$5:$I$22,$G$5:$G$22,W2111))</f>
        <v>#VALUE!</v>
      </c>
      <c r="Y2111" s="221" t="e">
        <f t="shared" si="4627"/>
        <v>#VALUE!</v>
      </c>
      <c r="Z2111" s="221" t="e">
        <f>Y2111/PRODUCT($AA$6:AA2110)</f>
        <v>#VALUE!</v>
      </c>
      <c r="AA2111" s="16" t="e">
        <f t="shared" si="4634"/>
        <v>#VALUE!</v>
      </c>
      <c r="AB2111" s="10" t="e">
        <f t="shared" si="4635"/>
        <v>#VALUE!</v>
      </c>
      <c r="AC2111" s="90">
        <f t="shared" si="4628"/>
        <v>2111</v>
      </c>
      <c r="AD2111" s="17">
        <f t="shared" si="4636"/>
        <v>48104</v>
      </c>
      <c r="AE2111" s="16" t="e">
        <f t="shared" si="4629"/>
        <v>#VALUE!</v>
      </c>
      <c r="AF2111" s="10">
        <f ca="1">IFERROR(AVERAGE(INDIRECT("AE"&amp;AC2111-Template!$F$10+1):INDIRECT("AE"&amp;AC2111)),0)</f>
        <v>0</v>
      </c>
      <c r="AG2111" s="35"/>
      <c r="AH2111" s="86"/>
      <c r="AI2111" s="35"/>
      <c r="AJ2111" s="35"/>
      <c r="AK2111" s="35"/>
      <c r="AL2111" s="35"/>
      <c r="AM2111" s="35"/>
      <c r="AN2111" s="35"/>
      <c r="AO2111" s="35"/>
      <c r="AP2111" s="35"/>
      <c r="AQ2111" s="35"/>
      <c r="AR2111" s="35"/>
      <c r="AS2111" s="35"/>
      <c r="AT2111" s="35"/>
      <c r="AU2111" s="35"/>
      <c r="AV2111" s="35"/>
      <c r="AW2111" s="35"/>
      <c r="AX2111" s="35"/>
      <c r="AY2111" s="35"/>
      <c r="AZ2111" s="17">
        <f t="shared" ref="AZ2111" si="4756">AZ2110+1</f>
        <v>48127</v>
      </c>
      <c r="BA2111" s="216">
        <f t="shared" si="4652"/>
        <v>1</v>
      </c>
      <c r="BB2111" s="216">
        <f t="shared" ref="BB2111" si="4757">BB2110+1</f>
        <v>2106</v>
      </c>
      <c r="BC2111" s="16">
        <f t="shared" si="4654"/>
        <v>5.7698630136986298</v>
      </c>
      <c r="BD2111" s="16">
        <f>IF(Template!$F$7="Linear interpolation",LinInterp($AO$5:$AO$18,$AM$5:$AM$18,BC2111),CubicSpline($AO$5:$AO$18,$AM$5:$AM$18,BC2111))</f>
        <v>14.053271614149118</v>
      </c>
      <c r="BE2111" s="221">
        <f t="shared" si="4733"/>
        <v>2.1355211656280586</v>
      </c>
      <c r="BF2111" s="221">
        <f>BE2111/PRODUCT($BG$6:BG2110)</f>
        <v>1.000391384005618</v>
      </c>
      <c r="BG2111" s="16">
        <f t="shared" si="4655"/>
        <v>1.000391384005618</v>
      </c>
      <c r="BH2111" s="10">
        <f t="shared" si="4656"/>
        <v>14.285516205057025</v>
      </c>
      <c r="BI2111" s="90"/>
      <c r="BJ2111" s="17">
        <f t="shared" si="4639"/>
        <v>48104</v>
      </c>
      <c r="BK2111" s="16">
        <f t="shared" si="4632"/>
        <v>14.274065920817925</v>
      </c>
      <c r="BL2111" s="10">
        <f ca="1">IFERROR(AVERAGE(INDIRECT("BK"&amp;AC2111-Template!$F$10+1):INDIRECT("BK"&amp;AC2111)),0)</f>
        <v>14.253948573588229</v>
      </c>
      <c r="BM2111" s="35"/>
      <c r="BN2111" s="86"/>
      <c r="BO2111" s="35"/>
      <c r="BP2111" s="35"/>
      <c r="BQ2111" s="35"/>
      <c r="BR2111" s="35"/>
      <c r="BS2111" s="35"/>
      <c r="BT2111" s="35"/>
      <c r="BU2111" s="35"/>
      <c r="BV2111" s="35"/>
      <c r="BW2111" s="35"/>
      <c r="BX2111" s="35"/>
      <c r="BY2111" s="35"/>
      <c r="BZ2111" s="35"/>
      <c r="CA2111" s="35"/>
      <c r="CB2111" s="35"/>
      <c r="CC2111" s="35"/>
      <c r="CD2111" s="35"/>
      <c r="CE2111" s="35"/>
      <c r="CF2111" s="35"/>
      <c r="CG2111" s="35"/>
      <c r="CH2111" s="35"/>
    </row>
    <row r="2112" spans="1:86" ht="15.6" x14ac:dyDescent="0.3">
      <c r="A2112" s="35"/>
      <c r="B2112" s="86"/>
      <c r="C2112" s="35"/>
      <c r="D2112" s="35"/>
      <c r="E2112" s="35"/>
      <c r="F2112" s="35"/>
      <c r="G2112" s="35"/>
      <c r="H2112" s="35"/>
      <c r="I2112" s="35"/>
      <c r="J2112" s="35"/>
      <c r="K2112" s="35"/>
      <c r="L2112" s="35"/>
      <c r="M2112" s="35"/>
      <c r="N2112" s="35"/>
      <c r="O2112" s="35"/>
      <c r="P2112" s="35"/>
      <c r="Q2112" s="35"/>
      <c r="R2112" s="35"/>
      <c r="S2112" s="35"/>
      <c r="T2112" s="17">
        <f t="shared" si="4633"/>
        <v>48128</v>
      </c>
      <c r="U2112" s="216">
        <f t="shared" si="4626"/>
        <v>2</v>
      </c>
      <c r="V2112" s="216">
        <f t="shared" si="4633"/>
        <v>2107</v>
      </c>
      <c r="W2112" s="16">
        <f t="shared" si="4640"/>
        <v>5.7726027397260271</v>
      </c>
      <c r="X2112" s="16" t="e">
        <f>IF(Template!$F$7="Linear interpolation",LinInterp($I$5:$I$22,$G$5:$G$22,W2112),CubicSpline($I$5:$I$22,$G$5:$G$22,W2112))</f>
        <v>#VALUE!</v>
      </c>
      <c r="Y2112" s="221" t="e">
        <f t="shared" si="4627"/>
        <v>#VALUE!</v>
      </c>
      <c r="Z2112" s="221" t="e">
        <f>Y2112/PRODUCT($AA$6:AA2111)</f>
        <v>#VALUE!</v>
      </c>
      <c r="AA2112" s="16" t="e">
        <f t="shared" si="4634"/>
        <v>#VALUE!</v>
      </c>
      <c r="AB2112" s="10" t="e">
        <f t="shared" si="4635"/>
        <v>#VALUE!</v>
      </c>
      <c r="AC2112" s="90">
        <f t="shared" si="4628"/>
        <v>2112</v>
      </c>
      <c r="AD2112" s="17">
        <f t="shared" si="4636"/>
        <v>48105</v>
      </c>
      <c r="AE2112" s="16" t="e">
        <f t="shared" si="4629"/>
        <v>#VALUE!</v>
      </c>
      <c r="AF2112" s="10">
        <f ca="1">IFERROR(AVERAGE(INDIRECT("AE"&amp;AC2112-Template!$F$10+1):INDIRECT("AE"&amp;AC2112)),0)</f>
        <v>0</v>
      </c>
      <c r="AG2112" s="35"/>
      <c r="AH2112" s="86"/>
      <c r="AI2112" s="35"/>
      <c r="AJ2112" s="35"/>
      <c r="AK2112" s="35"/>
      <c r="AL2112" s="35"/>
      <c r="AM2112" s="35"/>
      <c r="AN2112" s="35"/>
      <c r="AO2112" s="35"/>
      <c r="AP2112" s="35"/>
      <c r="AQ2112" s="35"/>
      <c r="AR2112" s="35"/>
      <c r="AS2112" s="35"/>
      <c r="AT2112" s="35"/>
      <c r="AU2112" s="35"/>
      <c r="AV2112" s="35"/>
      <c r="AW2112" s="35"/>
      <c r="AX2112" s="35"/>
      <c r="AY2112" s="35"/>
      <c r="AZ2112" s="17">
        <f t="shared" ref="AZ2112" si="4758">AZ2111+1</f>
        <v>48128</v>
      </c>
      <c r="BA2112" s="216">
        <f t="shared" si="4652"/>
        <v>2</v>
      </c>
      <c r="BB2112" s="216">
        <f t="shared" ref="BB2112" si="4759">BB2111+1</f>
        <v>2107</v>
      </c>
      <c r="BC2112" s="16">
        <f t="shared" si="4654"/>
        <v>5.7726027397260271</v>
      </c>
      <c r="BD2112" s="16">
        <f>IF(Template!$F$7="Linear interpolation",LinInterp($AO$5:$AO$18,$AM$5:$AM$18,BC2112),CubicSpline($AO$5:$AO$18,$AM$5:$AM$18,BC2112))</f>
        <v>14.053884937443044</v>
      </c>
      <c r="BE2112" s="221">
        <f t="shared" si="4733"/>
        <v>2.1363569664381932</v>
      </c>
      <c r="BF2112" s="221">
        <f>BE2112/PRODUCT($BG$6:BG2111)</f>
        <v>1.0003913802511477</v>
      </c>
      <c r="BG2112" s="16">
        <f t="shared" si="4655"/>
        <v>1.0003913802511477</v>
      </c>
      <c r="BH2112" s="10">
        <f t="shared" si="4656"/>
        <v>14.285379166891431</v>
      </c>
      <c r="BI2112" s="90"/>
      <c r="BJ2112" s="17">
        <f t="shared" si="4639"/>
        <v>48105</v>
      </c>
      <c r="BK2112" s="16">
        <f t="shared" si="4632"/>
        <v>14.274065920817925</v>
      </c>
      <c r="BL2112" s="10">
        <f ca="1">IFERROR(AVERAGE(INDIRECT("BK"&amp;AC2112-Template!$F$10+1):INDIRECT("BK"&amp;AC2112)),0)</f>
        <v>14.255527524156944</v>
      </c>
      <c r="BM2112" s="35"/>
      <c r="BN2112" s="86"/>
      <c r="BO2112" s="35"/>
      <c r="BP2112" s="35"/>
      <c r="BQ2112" s="35"/>
      <c r="BR2112" s="35"/>
      <c r="BS2112" s="35"/>
      <c r="BT2112" s="35"/>
      <c r="BU2112" s="35"/>
      <c r="BV2112" s="35"/>
      <c r="BW2112" s="35"/>
      <c r="BX2112" s="35"/>
      <c r="BY2112" s="35"/>
      <c r="BZ2112" s="35"/>
      <c r="CA2112" s="35"/>
      <c r="CB2112" s="35"/>
      <c r="CC2112" s="35"/>
      <c r="CD2112" s="35"/>
      <c r="CE2112" s="35"/>
      <c r="CF2112" s="35"/>
      <c r="CG2112" s="35"/>
      <c r="CH2112" s="35"/>
    </row>
    <row r="2113" spans="1:86" ht="15.6" x14ac:dyDescent="0.3">
      <c r="A2113" s="35"/>
      <c r="B2113" s="86"/>
      <c r="C2113" s="35"/>
      <c r="D2113" s="35"/>
      <c r="E2113" s="35"/>
      <c r="F2113" s="35"/>
      <c r="G2113" s="35"/>
      <c r="H2113" s="35"/>
      <c r="I2113" s="35"/>
      <c r="J2113" s="35"/>
      <c r="K2113" s="35"/>
      <c r="L2113" s="35"/>
      <c r="M2113" s="35"/>
      <c r="N2113" s="35"/>
      <c r="O2113" s="35"/>
      <c r="P2113" s="35"/>
      <c r="Q2113" s="35"/>
      <c r="R2113" s="35"/>
      <c r="S2113" s="35"/>
      <c r="T2113" s="17">
        <f t="shared" si="4633"/>
        <v>48129</v>
      </c>
      <c r="U2113" s="216">
        <f t="shared" si="4626"/>
        <v>3</v>
      </c>
      <c r="V2113" s="216">
        <f t="shared" si="4633"/>
        <v>2108</v>
      </c>
      <c r="W2113" s="16">
        <f t="shared" si="4640"/>
        <v>5.7753424657534245</v>
      </c>
      <c r="X2113" s="16" t="e">
        <f>IF(Template!$F$7="Linear interpolation",LinInterp($I$5:$I$22,$G$5:$G$22,W2113),CubicSpline($I$5:$I$22,$G$5:$G$22,W2113))</f>
        <v>#VALUE!</v>
      </c>
      <c r="Y2113" s="221" t="e">
        <f t="shared" si="4627"/>
        <v>#VALUE!</v>
      </c>
      <c r="Z2113" s="221" t="e">
        <f>Y2113/PRODUCT($AA$6:AA2112)</f>
        <v>#VALUE!</v>
      </c>
      <c r="AA2113" s="16" t="e">
        <f t="shared" si="4634"/>
        <v>#VALUE!</v>
      </c>
      <c r="AB2113" s="10" t="e">
        <f t="shared" si="4635"/>
        <v>#VALUE!</v>
      </c>
      <c r="AC2113" s="90">
        <f t="shared" si="4628"/>
        <v>2113</v>
      </c>
      <c r="AD2113" s="17">
        <f t="shared" si="4636"/>
        <v>48106</v>
      </c>
      <c r="AE2113" s="16" t="e">
        <f t="shared" si="4629"/>
        <v>#VALUE!</v>
      </c>
      <c r="AF2113" s="10">
        <f ca="1">IFERROR(AVERAGE(INDIRECT("AE"&amp;AC2113-Template!$F$10+1):INDIRECT("AE"&amp;AC2113)),0)</f>
        <v>0</v>
      </c>
      <c r="AG2113" s="35"/>
      <c r="AH2113" s="86"/>
      <c r="AI2113" s="35"/>
      <c r="AJ2113" s="35"/>
      <c r="AK2113" s="35"/>
      <c r="AL2113" s="35"/>
      <c r="AM2113" s="35"/>
      <c r="AN2113" s="35"/>
      <c r="AO2113" s="35"/>
      <c r="AP2113" s="35"/>
      <c r="AQ2113" s="35"/>
      <c r="AR2113" s="35"/>
      <c r="AS2113" s="35"/>
      <c r="AT2113" s="35"/>
      <c r="AU2113" s="35"/>
      <c r="AV2113" s="35"/>
      <c r="AW2113" s="35"/>
      <c r="AX2113" s="35"/>
      <c r="AY2113" s="35"/>
      <c r="AZ2113" s="17">
        <f t="shared" ref="AZ2113" si="4760">AZ2112+1</f>
        <v>48129</v>
      </c>
      <c r="BA2113" s="216">
        <f t="shared" si="4652"/>
        <v>3</v>
      </c>
      <c r="BB2113" s="216">
        <f t="shared" ref="BB2113" si="4761">BB2112+1</f>
        <v>2108</v>
      </c>
      <c r="BC2113" s="16">
        <f t="shared" si="4654"/>
        <v>5.7753424657534245</v>
      </c>
      <c r="BD2113" s="16">
        <f>IF(Template!$F$7="Linear interpolation",LinInterp($AO$5:$AO$18,$AM$5:$AM$18,BC2113),CubicSpline($AO$5:$AO$18,$AM$5:$AM$18,BC2113))</f>
        <v>14.054497586843308</v>
      </c>
      <c r="BE2113" s="221">
        <f t="shared" si="4733"/>
        <v>2.1371930840523197</v>
      </c>
      <c r="BF2113" s="221">
        <f>BE2113/PRODUCT($BG$6:BG2112)</f>
        <v>1.0003913754242675</v>
      </c>
      <c r="BG2113" s="16">
        <f t="shared" si="4655"/>
        <v>1.0003913754242675</v>
      </c>
      <c r="BH2113" s="10">
        <f t="shared" si="4656"/>
        <v>14.285202985763078</v>
      </c>
      <c r="BI2113" s="90"/>
      <c r="BJ2113" s="17">
        <f t="shared" si="4639"/>
        <v>48106</v>
      </c>
      <c r="BK2113" s="16">
        <f t="shared" si="4632"/>
        <v>14.280022016694428</v>
      </c>
      <c r="BL2113" s="10">
        <f ca="1">IFERROR(AVERAGE(INDIRECT("BK"&amp;AC2113-Template!$F$10+1):INDIRECT("BK"&amp;AC2113)),0)</f>
        <v>14.257305011254877</v>
      </c>
      <c r="BM2113" s="35"/>
      <c r="BN2113" s="86"/>
      <c r="BO2113" s="35"/>
      <c r="BP2113" s="35"/>
      <c r="BQ2113" s="35"/>
      <c r="BR2113" s="35"/>
      <c r="BS2113" s="35"/>
      <c r="BT2113" s="35"/>
      <c r="BU2113" s="35"/>
      <c r="BV2113" s="35"/>
      <c r="BW2113" s="35"/>
      <c r="BX2113" s="35"/>
      <c r="BY2113" s="35"/>
      <c r="BZ2113" s="35"/>
      <c r="CA2113" s="35"/>
      <c r="CB2113" s="35"/>
      <c r="CC2113" s="35"/>
      <c r="CD2113" s="35"/>
      <c r="CE2113" s="35"/>
      <c r="CF2113" s="35"/>
      <c r="CG2113" s="35"/>
      <c r="CH2113" s="35"/>
    </row>
    <row r="2114" spans="1:86" ht="15.6" x14ac:dyDescent="0.3">
      <c r="A2114" s="35"/>
      <c r="B2114" s="86"/>
      <c r="C2114" s="35"/>
      <c r="D2114" s="35"/>
      <c r="E2114" s="35"/>
      <c r="F2114" s="35"/>
      <c r="G2114" s="35"/>
      <c r="H2114" s="35"/>
      <c r="I2114" s="35"/>
      <c r="J2114" s="35"/>
      <c r="K2114" s="35"/>
      <c r="L2114" s="35"/>
      <c r="M2114" s="35"/>
      <c r="N2114" s="35"/>
      <c r="O2114" s="35"/>
      <c r="P2114" s="35"/>
      <c r="Q2114" s="35"/>
      <c r="R2114" s="35"/>
      <c r="S2114" s="35"/>
      <c r="T2114" s="17">
        <f t="shared" si="4633"/>
        <v>48130</v>
      </c>
      <c r="U2114" s="216">
        <f t="shared" si="4626"/>
        <v>4</v>
      </c>
      <c r="V2114" s="216">
        <f t="shared" si="4633"/>
        <v>2109</v>
      </c>
      <c r="W2114" s="16">
        <f t="shared" si="4640"/>
        <v>5.7780821917808218</v>
      </c>
      <c r="X2114" s="16" t="e">
        <f>IF(Template!$F$7="Linear interpolation",LinInterp($I$5:$I$22,$G$5:$G$22,W2114),CubicSpline($I$5:$I$22,$G$5:$G$22,W2114))</f>
        <v>#VALUE!</v>
      </c>
      <c r="Y2114" s="221" t="e">
        <f t="shared" si="4627"/>
        <v>#VALUE!</v>
      </c>
      <c r="Z2114" s="221" t="e">
        <f>Y2114/PRODUCT($AA$6:AA2113)</f>
        <v>#VALUE!</v>
      </c>
      <c r="AA2114" s="16" t="e">
        <f t="shared" si="4634"/>
        <v>#VALUE!</v>
      </c>
      <c r="AB2114" s="10" t="e">
        <f t="shared" si="4635"/>
        <v>#VALUE!</v>
      </c>
      <c r="AC2114" s="90">
        <f t="shared" si="4628"/>
        <v>2114</v>
      </c>
      <c r="AD2114" s="17">
        <f t="shared" si="4636"/>
        <v>48107</v>
      </c>
      <c r="AE2114" s="16" t="e">
        <f t="shared" si="4629"/>
        <v>#VALUE!</v>
      </c>
      <c r="AF2114" s="10">
        <f ca="1">IFERROR(AVERAGE(INDIRECT("AE"&amp;AC2114-Template!$F$10+1):INDIRECT("AE"&amp;AC2114)),0)</f>
        <v>0</v>
      </c>
      <c r="AG2114" s="35"/>
      <c r="AH2114" s="86"/>
      <c r="AI2114" s="35"/>
      <c r="AJ2114" s="35"/>
      <c r="AK2114" s="35"/>
      <c r="AL2114" s="35"/>
      <c r="AM2114" s="35"/>
      <c r="AN2114" s="35"/>
      <c r="AO2114" s="35"/>
      <c r="AP2114" s="35"/>
      <c r="AQ2114" s="35"/>
      <c r="AR2114" s="35"/>
      <c r="AS2114" s="35"/>
      <c r="AT2114" s="35"/>
      <c r="AU2114" s="35"/>
      <c r="AV2114" s="35"/>
      <c r="AW2114" s="35"/>
      <c r="AX2114" s="35"/>
      <c r="AY2114" s="35"/>
      <c r="AZ2114" s="17">
        <f t="shared" ref="AZ2114" si="4762">AZ2113+1</f>
        <v>48130</v>
      </c>
      <c r="BA2114" s="216">
        <f t="shared" si="4652"/>
        <v>4</v>
      </c>
      <c r="BB2114" s="216">
        <f t="shared" ref="BB2114" si="4763">BB2113+1</f>
        <v>2109</v>
      </c>
      <c r="BC2114" s="16">
        <f t="shared" si="4654"/>
        <v>5.7780821917808218</v>
      </c>
      <c r="BD2114" s="16">
        <f>IF(Template!$F$7="Linear interpolation",LinInterp($AO$5:$AO$18,$AM$5:$AM$18,BC2114),CubicSpline($AO$5:$AO$18,$AM$5:$AM$18,BC2114))</f>
        <v>14.055109536725693</v>
      </c>
      <c r="BE2114" s="221">
        <f t="shared" si="4733"/>
        <v>2.138029515707752</v>
      </c>
      <c r="BF2114" s="221">
        <f>BE2114/PRODUCT($BG$6:BG2113)</f>
        <v>1.000391369250478</v>
      </c>
      <c r="BG2114" s="16">
        <f t="shared" si="4655"/>
        <v>1.000391369250478</v>
      </c>
      <c r="BH2114" s="10">
        <f t="shared" si="4656"/>
        <v>14.284977642447071</v>
      </c>
      <c r="BI2114" s="90"/>
      <c r="BJ2114" s="17">
        <f t="shared" si="4639"/>
        <v>48107</v>
      </c>
      <c r="BK2114" s="16">
        <f t="shared" si="4632"/>
        <v>14.27787988709872</v>
      </c>
      <c r="BL2114" s="10">
        <f ca="1">IFERROR(AVERAGE(INDIRECT("BK"&amp;AC2114-Template!$F$10+1):INDIRECT("BK"&amp;AC2114)),0)</f>
        <v>14.259011094032951</v>
      </c>
      <c r="BM2114" s="35"/>
      <c r="BN2114" s="86"/>
      <c r="BO2114" s="35"/>
      <c r="BP2114" s="35"/>
      <c r="BQ2114" s="35"/>
      <c r="BR2114" s="35"/>
      <c r="BS2114" s="35"/>
      <c r="BT2114" s="35"/>
      <c r="BU2114" s="35"/>
      <c r="BV2114" s="35"/>
      <c r="BW2114" s="35"/>
      <c r="BX2114" s="35"/>
      <c r="BY2114" s="35"/>
      <c r="BZ2114" s="35"/>
      <c r="CA2114" s="35"/>
      <c r="CB2114" s="35"/>
      <c r="CC2114" s="35"/>
      <c r="CD2114" s="35"/>
      <c r="CE2114" s="35"/>
      <c r="CF2114" s="35"/>
      <c r="CG2114" s="35"/>
      <c r="CH2114" s="35"/>
    </row>
    <row r="2115" spans="1:86" ht="15.6" x14ac:dyDescent="0.3">
      <c r="A2115" s="35"/>
      <c r="B2115" s="86"/>
      <c r="C2115" s="35"/>
      <c r="D2115" s="35"/>
      <c r="E2115" s="35"/>
      <c r="F2115" s="35"/>
      <c r="G2115" s="35"/>
      <c r="H2115" s="35"/>
      <c r="I2115" s="35"/>
      <c r="J2115" s="35"/>
      <c r="K2115" s="35"/>
      <c r="L2115" s="35"/>
      <c r="M2115" s="35"/>
      <c r="N2115" s="35"/>
      <c r="O2115" s="35"/>
      <c r="P2115" s="35"/>
      <c r="Q2115" s="35"/>
      <c r="R2115" s="35"/>
      <c r="S2115" s="35"/>
      <c r="T2115" s="17">
        <f t="shared" si="4633"/>
        <v>48131</v>
      </c>
      <c r="U2115" s="216">
        <f t="shared" si="4626"/>
        <v>5</v>
      </c>
      <c r="V2115" s="216">
        <f t="shared" si="4633"/>
        <v>2110</v>
      </c>
      <c r="W2115" s="16">
        <f t="shared" si="4640"/>
        <v>5.7808219178082192</v>
      </c>
      <c r="X2115" s="16" t="e">
        <f>IF(Template!$F$7="Linear interpolation",LinInterp($I$5:$I$22,$G$5:$G$22,W2115),CubicSpline($I$5:$I$22,$G$5:$G$22,W2115))</f>
        <v>#VALUE!</v>
      </c>
      <c r="Y2115" s="221" t="e">
        <f t="shared" si="4627"/>
        <v>#VALUE!</v>
      </c>
      <c r="Z2115" s="221" t="e">
        <f>Y2115/PRODUCT($AA$6:AA2114)</f>
        <v>#VALUE!</v>
      </c>
      <c r="AA2115" s="16" t="e">
        <f t="shared" si="4634"/>
        <v>#VALUE!</v>
      </c>
      <c r="AB2115" s="10" t="e">
        <f t="shared" si="4635"/>
        <v>#VALUE!</v>
      </c>
      <c r="AC2115" s="90">
        <f t="shared" si="4628"/>
        <v>2115</v>
      </c>
      <c r="AD2115" s="17">
        <f t="shared" si="4636"/>
        <v>48108</v>
      </c>
      <c r="AE2115" s="16" t="e">
        <f t="shared" si="4629"/>
        <v>#VALUE!</v>
      </c>
      <c r="AF2115" s="10">
        <f ca="1">IFERROR(AVERAGE(INDIRECT("AE"&amp;AC2115-Template!$F$10+1):INDIRECT("AE"&amp;AC2115)),0)</f>
        <v>0</v>
      </c>
      <c r="AG2115" s="35"/>
      <c r="AH2115" s="86"/>
      <c r="AI2115" s="35"/>
      <c r="AJ2115" s="35"/>
      <c r="AK2115" s="35"/>
      <c r="AL2115" s="35"/>
      <c r="AM2115" s="35"/>
      <c r="AN2115" s="35"/>
      <c r="AO2115" s="35"/>
      <c r="AP2115" s="35"/>
      <c r="AQ2115" s="35"/>
      <c r="AR2115" s="35"/>
      <c r="AS2115" s="35"/>
      <c r="AT2115" s="35"/>
      <c r="AU2115" s="35"/>
      <c r="AV2115" s="35"/>
      <c r="AW2115" s="35"/>
      <c r="AX2115" s="35"/>
      <c r="AY2115" s="35"/>
      <c r="AZ2115" s="17">
        <f t="shared" ref="AZ2115" si="4764">AZ2114+1</f>
        <v>48131</v>
      </c>
      <c r="BA2115" s="216">
        <f t="shared" si="4652"/>
        <v>5</v>
      </c>
      <c r="BB2115" s="216">
        <f t="shared" ref="BB2115" si="4765">BB2114+1</f>
        <v>2110</v>
      </c>
      <c r="BC2115" s="16">
        <f t="shared" si="4654"/>
        <v>5.7808219178082192</v>
      </c>
      <c r="BD2115" s="16">
        <f>IF(Template!$F$7="Linear interpolation",LinInterp($AO$5:$AO$18,$AM$5:$AM$18,BC2115),CubicSpline($AO$5:$AO$18,$AM$5:$AM$18,BC2115))</f>
        <v>14.055720761465988</v>
      </c>
      <c r="BE2115" s="221">
        <f t="shared" si="4733"/>
        <v>2.1388662586321328</v>
      </c>
      <c r="BF2115" s="221">
        <f>BE2115/PRODUCT($BG$6:BG2114)</f>
        <v>1.0003913617273443</v>
      </c>
      <c r="BG2115" s="16">
        <f t="shared" si="4655"/>
        <v>1.0003913617273443</v>
      </c>
      <c r="BH2115" s="10">
        <f t="shared" si="4656"/>
        <v>14.28470304806806</v>
      </c>
      <c r="BI2115" s="90"/>
      <c r="BJ2115" s="17">
        <f t="shared" si="4639"/>
        <v>48108</v>
      </c>
      <c r="BK2115" s="16">
        <f t="shared" si="4632"/>
        <v>14.278715583366353</v>
      </c>
      <c r="BL2115" s="10">
        <f ca="1">IFERROR(AVERAGE(INDIRECT("BK"&amp;AC2115-Template!$F$10+1):INDIRECT("BK"&amp;AC2115)),0)</f>
        <v>14.260290519586214</v>
      </c>
      <c r="BM2115" s="35"/>
      <c r="BN2115" s="86"/>
      <c r="BO2115" s="35"/>
      <c r="BP2115" s="35"/>
      <c r="BQ2115" s="35"/>
      <c r="BR2115" s="35"/>
      <c r="BS2115" s="35"/>
      <c r="BT2115" s="35"/>
      <c r="BU2115" s="35"/>
      <c r="BV2115" s="35"/>
      <c r="BW2115" s="35"/>
      <c r="BX2115" s="35"/>
      <c r="BY2115" s="35"/>
      <c r="BZ2115" s="35"/>
      <c r="CA2115" s="35"/>
      <c r="CB2115" s="35"/>
      <c r="CC2115" s="35"/>
      <c r="CD2115" s="35"/>
      <c r="CE2115" s="35"/>
      <c r="CF2115" s="35"/>
      <c r="CG2115" s="35"/>
      <c r="CH2115" s="35"/>
    </row>
    <row r="2116" spans="1:86" ht="15.6" x14ac:dyDescent="0.3">
      <c r="A2116" s="35"/>
      <c r="B2116" s="86"/>
      <c r="C2116" s="35"/>
      <c r="D2116" s="35"/>
      <c r="E2116" s="35"/>
      <c r="F2116" s="35"/>
      <c r="G2116" s="35"/>
      <c r="H2116" s="35"/>
      <c r="I2116" s="35"/>
      <c r="J2116" s="35"/>
      <c r="K2116" s="35"/>
      <c r="L2116" s="35"/>
      <c r="M2116" s="35"/>
      <c r="N2116" s="35"/>
      <c r="O2116" s="35"/>
      <c r="P2116" s="35"/>
      <c r="Q2116" s="35"/>
      <c r="R2116" s="35"/>
      <c r="S2116" s="35"/>
      <c r="T2116" s="17">
        <f t="shared" si="4633"/>
        <v>48132</v>
      </c>
      <c r="U2116" s="216">
        <f t="shared" si="4626"/>
        <v>6</v>
      </c>
      <c r="V2116" s="216">
        <f t="shared" si="4633"/>
        <v>2111</v>
      </c>
      <c r="W2116" s="16">
        <f t="shared" si="4640"/>
        <v>5.7835616438356166</v>
      </c>
      <c r="X2116" s="16" t="e">
        <f>IF(Template!$F$7="Linear interpolation",LinInterp($I$5:$I$22,$G$5:$G$22,W2116),CubicSpline($I$5:$I$22,$G$5:$G$22,W2116))</f>
        <v>#VALUE!</v>
      </c>
      <c r="Y2116" s="221" t="e">
        <f t="shared" si="4627"/>
        <v>#VALUE!</v>
      </c>
      <c r="Z2116" s="221" t="e">
        <f>Y2116/PRODUCT($AA$6:AA2115)</f>
        <v>#VALUE!</v>
      </c>
      <c r="AA2116" s="16" t="e">
        <f t="shared" si="4634"/>
        <v>#VALUE!</v>
      </c>
      <c r="AB2116" s="10" t="e">
        <f t="shared" si="4635"/>
        <v>#VALUE!</v>
      </c>
      <c r="AC2116" s="90">
        <f t="shared" si="4628"/>
        <v>2116</v>
      </c>
      <c r="AD2116" s="17">
        <f t="shared" si="4636"/>
        <v>48109</v>
      </c>
      <c r="AE2116" s="16" t="e">
        <f t="shared" si="4629"/>
        <v>#VALUE!</v>
      </c>
      <c r="AF2116" s="10">
        <f ca="1">IFERROR(AVERAGE(INDIRECT("AE"&amp;AC2116-Template!$F$10+1):INDIRECT("AE"&amp;AC2116)),0)</f>
        <v>0</v>
      </c>
      <c r="AG2116" s="35"/>
      <c r="AH2116" s="86"/>
      <c r="AI2116" s="35"/>
      <c r="AJ2116" s="35"/>
      <c r="AK2116" s="35"/>
      <c r="AL2116" s="35"/>
      <c r="AM2116" s="35"/>
      <c r="AN2116" s="35"/>
      <c r="AO2116" s="35"/>
      <c r="AP2116" s="35"/>
      <c r="AQ2116" s="35"/>
      <c r="AR2116" s="35"/>
      <c r="AS2116" s="35"/>
      <c r="AT2116" s="35"/>
      <c r="AU2116" s="35"/>
      <c r="AV2116" s="35"/>
      <c r="AW2116" s="35"/>
      <c r="AX2116" s="35"/>
      <c r="AY2116" s="35"/>
      <c r="AZ2116" s="17">
        <f t="shared" ref="AZ2116" si="4766">AZ2115+1</f>
        <v>48132</v>
      </c>
      <c r="BA2116" s="216">
        <f t="shared" si="4652"/>
        <v>6</v>
      </c>
      <c r="BB2116" s="216">
        <f t="shared" ref="BB2116" si="4767">BB2115+1</f>
        <v>2111</v>
      </c>
      <c r="BC2116" s="16">
        <f t="shared" si="4654"/>
        <v>5.7835616438356166</v>
      </c>
      <c r="BD2116" s="16">
        <f>IF(Template!$F$7="Linear interpolation",LinInterp($AO$5:$AO$18,$AM$5:$AM$18,BC2116),CubicSpline($AO$5:$AO$18,$AM$5:$AM$18,BC2116))</f>
        <v>14.056331235439982</v>
      </c>
      <c r="BE2116" s="221">
        <f t="shared" si="4733"/>
        <v>2.1397033100434149</v>
      </c>
      <c r="BF2116" s="221">
        <f>BE2116/PRODUCT($BG$6:BG2115)</f>
        <v>1.00039135285243</v>
      </c>
      <c r="BG2116" s="16">
        <f t="shared" si="4655"/>
        <v>1.0003913617273443</v>
      </c>
      <c r="BH2116" s="10">
        <f t="shared" si="4656"/>
        <v>14.28470304806806</v>
      </c>
      <c r="BI2116" s="90"/>
      <c r="BJ2116" s="17">
        <f t="shared" si="4639"/>
        <v>48109</v>
      </c>
      <c r="BK2116" s="16">
        <f t="shared" si="4632"/>
        <v>14.279503983820607</v>
      </c>
      <c r="BL2116" s="10">
        <f ca="1">IFERROR(AVERAGE(INDIRECT("BK"&amp;AC2116-Template!$F$10+1):INDIRECT("BK"&amp;AC2116)),0)</f>
        <v>14.261752678550845</v>
      </c>
      <c r="BM2116" s="35"/>
      <c r="BN2116" s="86"/>
      <c r="BO2116" s="35"/>
      <c r="BP2116" s="35"/>
      <c r="BQ2116" s="35"/>
      <c r="BR2116" s="35"/>
      <c r="BS2116" s="35"/>
      <c r="BT2116" s="35"/>
      <c r="BU2116" s="35"/>
      <c r="BV2116" s="35"/>
      <c r="BW2116" s="35"/>
      <c r="BX2116" s="35"/>
      <c r="BY2116" s="35"/>
      <c r="BZ2116" s="35"/>
      <c r="CA2116" s="35"/>
      <c r="CB2116" s="35"/>
      <c r="CC2116" s="35"/>
      <c r="CD2116" s="35"/>
      <c r="CE2116" s="35"/>
      <c r="CF2116" s="35"/>
      <c r="CG2116" s="35"/>
      <c r="CH2116" s="35"/>
    </row>
    <row r="2117" spans="1:86" ht="15.6" x14ac:dyDescent="0.3">
      <c r="A2117" s="35"/>
      <c r="B2117" s="86"/>
      <c r="C2117" s="35"/>
      <c r="D2117" s="35"/>
      <c r="E2117" s="35"/>
      <c r="F2117" s="35"/>
      <c r="G2117" s="35"/>
      <c r="H2117" s="35"/>
      <c r="I2117" s="35"/>
      <c r="J2117" s="35"/>
      <c r="K2117" s="35"/>
      <c r="L2117" s="35"/>
      <c r="M2117" s="35"/>
      <c r="N2117" s="35"/>
      <c r="O2117" s="35"/>
      <c r="P2117" s="35"/>
      <c r="Q2117" s="35"/>
      <c r="R2117" s="35"/>
      <c r="S2117" s="35"/>
      <c r="T2117" s="17">
        <f t="shared" si="4633"/>
        <v>48133</v>
      </c>
      <c r="U2117" s="216">
        <f t="shared" si="4626"/>
        <v>7</v>
      </c>
      <c r="V2117" s="216">
        <f t="shared" si="4633"/>
        <v>2112</v>
      </c>
      <c r="W2117" s="16">
        <f t="shared" si="4640"/>
        <v>5.7863013698630139</v>
      </c>
      <c r="X2117" s="16" t="e">
        <f>IF(Template!$F$7="Linear interpolation",LinInterp($I$5:$I$22,$G$5:$G$22,W2117),CubicSpline($I$5:$I$22,$G$5:$G$22,W2117))</f>
        <v>#VALUE!</v>
      </c>
      <c r="Y2117" s="221" t="e">
        <f t="shared" si="4627"/>
        <v>#VALUE!</v>
      </c>
      <c r="Z2117" s="221" t="e">
        <f>Y2117/PRODUCT($AA$6:AA2116)</f>
        <v>#VALUE!</v>
      </c>
      <c r="AA2117" s="16" t="e">
        <f t="shared" si="4634"/>
        <v>#VALUE!</v>
      </c>
      <c r="AB2117" s="10" t="e">
        <f t="shared" si="4635"/>
        <v>#VALUE!</v>
      </c>
      <c r="AC2117" s="90">
        <f t="shared" si="4628"/>
        <v>2117</v>
      </c>
      <c r="AD2117" s="17">
        <f t="shared" si="4636"/>
        <v>48110</v>
      </c>
      <c r="AE2117" s="16" t="e">
        <f t="shared" si="4629"/>
        <v>#VALUE!</v>
      </c>
      <c r="AF2117" s="10">
        <f ca="1">IFERROR(AVERAGE(INDIRECT("AE"&amp;AC2117-Template!$F$10+1):INDIRECT("AE"&amp;AC2117)),0)</f>
        <v>0</v>
      </c>
      <c r="AG2117" s="35"/>
      <c r="AH2117" s="86"/>
      <c r="AI2117" s="35"/>
      <c r="AJ2117" s="35"/>
      <c r="AK2117" s="35"/>
      <c r="AL2117" s="35"/>
      <c r="AM2117" s="35"/>
      <c r="AN2117" s="35"/>
      <c r="AO2117" s="35"/>
      <c r="AP2117" s="35"/>
      <c r="AQ2117" s="35"/>
      <c r="AR2117" s="35"/>
      <c r="AS2117" s="35"/>
      <c r="AT2117" s="35"/>
      <c r="AU2117" s="35"/>
      <c r="AV2117" s="35"/>
      <c r="AW2117" s="35"/>
      <c r="AX2117" s="35"/>
      <c r="AY2117" s="35"/>
      <c r="AZ2117" s="17">
        <f t="shared" ref="AZ2117" si="4768">AZ2116+1</f>
        <v>48133</v>
      </c>
      <c r="BA2117" s="216">
        <f t="shared" si="4652"/>
        <v>7</v>
      </c>
      <c r="BB2117" s="216">
        <f t="shared" ref="BB2117" si="4769">BB2116+1</f>
        <v>2112</v>
      </c>
      <c r="BC2117" s="16">
        <f t="shared" si="4654"/>
        <v>5.7863013698630139</v>
      </c>
      <c r="BD2117" s="16">
        <f>IF(Template!$F$7="Linear interpolation",LinInterp($AO$5:$AO$18,$AM$5:$AM$18,BC2117),CubicSpline($AO$5:$AO$18,$AM$5:$AM$18,BC2117))</f>
        <v>14.056940933023458</v>
      </c>
      <c r="BE2117" s="221">
        <f t="shared" si="4733"/>
        <v>2.140540667149855</v>
      </c>
      <c r="BF2117" s="221">
        <f>BE2117/PRODUCT($BG$6:BG2116)</f>
        <v>1.0003913337483876</v>
      </c>
      <c r="BG2117" s="16">
        <f t="shared" si="4655"/>
        <v>1.0003913617273443</v>
      </c>
      <c r="BH2117" s="10">
        <f t="shared" si="4656"/>
        <v>14.28470304806806</v>
      </c>
      <c r="BI2117" s="90"/>
      <c r="BJ2117" s="17">
        <f t="shared" si="4639"/>
        <v>48110</v>
      </c>
      <c r="BK2117" s="16">
        <f t="shared" si="4632"/>
        <v>14.280244999448355</v>
      </c>
      <c r="BL2117" s="10">
        <f ca="1">IFERROR(AVERAGE(INDIRECT("BK"&amp;AC2117-Template!$F$10+1):INDIRECT("BK"&amp;AC2117)),0)</f>
        <v>14.263168741941055</v>
      </c>
      <c r="BM2117" s="35"/>
      <c r="BN2117" s="86"/>
      <c r="BO2117" s="35"/>
      <c r="BP2117" s="35"/>
      <c r="BQ2117" s="35"/>
      <c r="BR2117" s="35"/>
      <c r="BS2117" s="35"/>
      <c r="BT2117" s="35"/>
      <c r="BU2117" s="35"/>
      <c r="BV2117" s="35"/>
      <c r="BW2117" s="35"/>
      <c r="BX2117" s="35"/>
      <c r="BY2117" s="35"/>
      <c r="BZ2117" s="35"/>
      <c r="CA2117" s="35"/>
      <c r="CB2117" s="35"/>
      <c r="CC2117" s="35"/>
      <c r="CD2117" s="35"/>
      <c r="CE2117" s="35"/>
      <c r="CF2117" s="35"/>
      <c r="CG2117" s="35"/>
      <c r="CH2117" s="35"/>
    </row>
    <row r="2118" spans="1:86" ht="15.6" x14ac:dyDescent="0.3">
      <c r="A2118" s="35"/>
      <c r="B2118" s="86"/>
      <c r="C2118" s="35"/>
      <c r="D2118" s="35"/>
      <c r="E2118" s="35"/>
      <c r="F2118" s="35"/>
      <c r="G2118" s="35"/>
      <c r="H2118" s="35"/>
      <c r="I2118" s="35"/>
      <c r="J2118" s="35"/>
      <c r="K2118" s="35"/>
      <c r="L2118" s="35"/>
      <c r="M2118" s="35"/>
      <c r="N2118" s="35"/>
      <c r="O2118" s="35"/>
      <c r="P2118" s="35"/>
      <c r="Q2118" s="35"/>
      <c r="R2118" s="35"/>
      <c r="S2118" s="35"/>
      <c r="T2118" s="17">
        <f t="shared" si="4633"/>
        <v>48134</v>
      </c>
      <c r="U2118" s="216">
        <f t="shared" ref="U2118:U2181" si="4770">WEEKDAY(T2118,2)</f>
        <v>1</v>
      </c>
      <c r="V2118" s="216">
        <f t="shared" si="4633"/>
        <v>2113</v>
      </c>
      <c r="W2118" s="16">
        <f t="shared" si="4640"/>
        <v>5.7890410958904113</v>
      </c>
      <c r="X2118" s="16" t="e">
        <f>IF(Template!$F$7="Linear interpolation",LinInterp($I$5:$I$22,$G$5:$G$22,W2118),CubicSpline($I$5:$I$22,$G$5:$G$22,W2118))</f>
        <v>#VALUE!</v>
      </c>
      <c r="Y2118" s="221" t="e">
        <f t="shared" ref="Y2118:Y2181" si="4771">(1+(X2118/100))^W2118</f>
        <v>#VALUE!</v>
      </c>
      <c r="Z2118" s="221" t="e">
        <f>Y2118/PRODUCT($AA$6:AA2117)</f>
        <v>#VALUE!</v>
      </c>
      <c r="AA2118" s="16" t="e">
        <f t="shared" si="4634"/>
        <v>#VALUE!</v>
      </c>
      <c r="AB2118" s="10" t="e">
        <f t="shared" si="4635"/>
        <v>#VALUE!</v>
      </c>
      <c r="AC2118" s="90">
        <f t="shared" ref="AC2118:AC2181" si="4772">ROW(AD2118)</f>
        <v>2118</v>
      </c>
      <c r="AD2118" s="17">
        <f t="shared" si="4636"/>
        <v>48111</v>
      </c>
      <c r="AE2118" s="16" t="e">
        <f t="shared" ref="AE2118:AE2181" si="4773">IF(R2118&lt;&gt;0,R2118,VLOOKUP(AD2118,$T:$AB,9,FALSE))</f>
        <v>#VALUE!</v>
      </c>
      <c r="AF2118" s="10">
        <f ca="1">IFERROR(AVERAGE(INDIRECT("AE"&amp;AC2118-Template!$F$10+1):INDIRECT("AE"&amp;AC2118)),0)</f>
        <v>0</v>
      </c>
      <c r="AG2118" s="35"/>
      <c r="AH2118" s="86"/>
      <c r="AI2118" s="35"/>
      <c r="AJ2118" s="35"/>
      <c r="AK2118" s="35"/>
      <c r="AL2118" s="35"/>
      <c r="AM2118" s="35"/>
      <c r="AN2118" s="35"/>
      <c r="AO2118" s="35"/>
      <c r="AP2118" s="35"/>
      <c r="AQ2118" s="35"/>
      <c r="AR2118" s="35"/>
      <c r="AS2118" s="35"/>
      <c r="AT2118" s="35"/>
      <c r="AU2118" s="35"/>
      <c r="AV2118" s="35"/>
      <c r="AW2118" s="35"/>
      <c r="AX2118" s="35"/>
      <c r="AY2118" s="35"/>
      <c r="AZ2118" s="17">
        <f t="shared" ref="AZ2118" si="4774">AZ2117+1</f>
        <v>48134</v>
      </c>
      <c r="BA2118" s="216">
        <f t="shared" si="4652"/>
        <v>1</v>
      </c>
      <c r="BB2118" s="216">
        <f t="shared" ref="BB2118" si="4775">BB2117+1</f>
        <v>2113</v>
      </c>
      <c r="BC2118" s="16">
        <f t="shared" si="4654"/>
        <v>5.7890410958904113</v>
      </c>
      <c r="BD2118" s="16">
        <f>IF(Template!$F$7="Linear interpolation",LinInterp($AO$5:$AO$18,$AM$5:$AM$18,BC2118),CubicSpline($AO$5:$AO$18,$AM$5:$AM$18,BC2118))</f>
        <v>14.057549828592206</v>
      </c>
      <c r="BE2118" s="221">
        <f t="shared" si="4733"/>
        <v>2.1413783271499964</v>
      </c>
      <c r="BF2118" s="221">
        <f>BE2118/PRODUCT($BG$6:BG2117)</f>
        <v>1.0003913030585698</v>
      </c>
      <c r="BG2118" s="16">
        <f t="shared" si="4655"/>
        <v>1.0003913030585698</v>
      </c>
      <c r="BH2118" s="10">
        <f t="shared" si="4656"/>
        <v>14.282561637798619</v>
      </c>
      <c r="BI2118" s="90"/>
      <c r="BJ2118" s="17">
        <f t="shared" si="4639"/>
        <v>48111</v>
      </c>
      <c r="BK2118" s="16">
        <f t="shared" ref="BK2118:BK2181" si="4776">IF(AX2118&lt;&gt;0,AX2118,VLOOKUP(BJ2118,$AZ:$BH,9,FALSE))</f>
        <v>14.280244999448355</v>
      </c>
      <c r="BL2118" s="10">
        <f ca="1">IFERROR(AVERAGE(INDIRECT("BK"&amp;AC2118-Template!$F$10+1):INDIRECT("BK"&amp;AC2118)),0)</f>
        <v>14.264515502765697</v>
      </c>
      <c r="BM2118" s="35"/>
      <c r="BN2118" s="86"/>
      <c r="BO2118" s="35"/>
      <c r="BP2118" s="35"/>
      <c r="BQ2118" s="35"/>
      <c r="BR2118" s="35"/>
      <c r="BS2118" s="35"/>
      <c r="BT2118" s="35"/>
      <c r="BU2118" s="35"/>
      <c r="BV2118" s="35"/>
      <c r="BW2118" s="35"/>
      <c r="BX2118" s="35"/>
      <c r="BY2118" s="35"/>
      <c r="BZ2118" s="35"/>
      <c r="CA2118" s="35"/>
      <c r="CB2118" s="35"/>
      <c r="CC2118" s="35"/>
      <c r="CD2118" s="35"/>
      <c r="CE2118" s="35"/>
      <c r="CF2118" s="35"/>
      <c r="CG2118" s="35"/>
      <c r="CH2118" s="35"/>
    </row>
    <row r="2119" spans="1:86" ht="15.6" x14ac:dyDescent="0.3">
      <c r="A2119" s="35"/>
      <c r="B2119" s="86"/>
      <c r="C2119" s="35"/>
      <c r="D2119" s="35"/>
      <c r="E2119" s="35"/>
      <c r="F2119" s="35"/>
      <c r="G2119" s="35"/>
      <c r="H2119" s="35"/>
      <c r="I2119" s="35"/>
      <c r="J2119" s="35"/>
      <c r="K2119" s="35"/>
      <c r="L2119" s="35"/>
      <c r="M2119" s="35"/>
      <c r="N2119" s="35"/>
      <c r="O2119" s="35"/>
      <c r="P2119" s="35"/>
      <c r="Q2119" s="35"/>
      <c r="R2119" s="35"/>
      <c r="S2119" s="35"/>
      <c r="T2119" s="17">
        <f t="shared" ref="T2119:V2182" si="4777">T2118+1</f>
        <v>48135</v>
      </c>
      <c r="U2119" s="216">
        <f t="shared" si="4770"/>
        <v>2</v>
      </c>
      <c r="V2119" s="216">
        <f t="shared" si="4777"/>
        <v>2114</v>
      </c>
      <c r="W2119" s="16">
        <f t="shared" si="4640"/>
        <v>5.7917808219178086</v>
      </c>
      <c r="X2119" s="16" t="e">
        <f>IF(Template!$F$7="Linear interpolation",LinInterp($I$5:$I$22,$G$5:$G$22,W2119),CubicSpline($I$5:$I$22,$G$5:$G$22,W2119))</f>
        <v>#VALUE!</v>
      </c>
      <c r="Y2119" s="221" t="e">
        <f t="shared" si="4771"/>
        <v>#VALUE!</v>
      </c>
      <c r="Z2119" s="221" t="e">
        <f>Y2119/PRODUCT($AA$6:AA2118)</f>
        <v>#VALUE!</v>
      </c>
      <c r="AA2119" s="16" t="e">
        <f t="shared" ref="AA2119:AA2182" si="4778">1+AB2119/365/100</f>
        <v>#VALUE!</v>
      </c>
      <c r="AB2119" s="10" t="e">
        <f t="shared" ref="AB2119:AB2182" si="4779">IF(OR(U2119=6,U2119=7),AB2118,(Z2119-1)*365*100)</f>
        <v>#VALUE!</v>
      </c>
      <c r="AC2119" s="90">
        <f t="shared" si="4772"/>
        <v>2119</v>
      </c>
      <c r="AD2119" s="17">
        <f t="shared" ref="AD2119:AD2182" si="4780">AD2118+1</f>
        <v>48112</v>
      </c>
      <c r="AE2119" s="16" t="e">
        <f t="shared" si="4773"/>
        <v>#VALUE!</v>
      </c>
      <c r="AF2119" s="10">
        <f ca="1">IFERROR(AVERAGE(INDIRECT("AE"&amp;AC2119-Template!$F$10+1):INDIRECT("AE"&amp;AC2119)),0)</f>
        <v>0</v>
      </c>
      <c r="AG2119" s="35"/>
      <c r="AH2119" s="86"/>
      <c r="AI2119" s="35"/>
      <c r="AJ2119" s="35"/>
      <c r="AK2119" s="35"/>
      <c r="AL2119" s="35"/>
      <c r="AM2119" s="35"/>
      <c r="AN2119" s="35"/>
      <c r="AO2119" s="35"/>
      <c r="AP2119" s="35"/>
      <c r="AQ2119" s="35"/>
      <c r="AR2119" s="35"/>
      <c r="AS2119" s="35"/>
      <c r="AT2119" s="35"/>
      <c r="AU2119" s="35"/>
      <c r="AV2119" s="35"/>
      <c r="AW2119" s="35"/>
      <c r="AX2119" s="35"/>
      <c r="AY2119" s="35"/>
      <c r="AZ2119" s="17">
        <f t="shared" ref="AZ2119" si="4781">AZ2118+1</f>
        <v>48135</v>
      </c>
      <c r="BA2119" s="216">
        <f t="shared" si="4652"/>
        <v>2</v>
      </c>
      <c r="BB2119" s="216">
        <f t="shared" ref="BB2119" si="4782">BB2118+1</f>
        <v>2114</v>
      </c>
      <c r="BC2119" s="16">
        <f t="shared" si="4654"/>
        <v>5.7917808219178086</v>
      </c>
      <c r="BD2119" s="16">
        <f>IF(Template!$F$7="Linear interpolation",LinInterp($AO$5:$AO$18,$AM$5:$AM$18,BC2119),CubicSpline($AO$5:$AO$18,$AM$5:$AM$18,BC2119))</f>
        <v>14.05815789652201</v>
      </c>
      <c r="BE2119" s="221">
        <f t="shared" si="4733"/>
        <v>2.1422162872326531</v>
      </c>
      <c r="BF2119" s="221">
        <f>BE2119/PRODUCT($BG$6:BG2118)</f>
        <v>1.000391318092666</v>
      </c>
      <c r="BG2119" s="16">
        <f t="shared" si="4655"/>
        <v>1.000391318092666</v>
      </c>
      <c r="BH2119" s="10">
        <f t="shared" si="4656"/>
        <v>14.283110382309561</v>
      </c>
      <c r="BI2119" s="90"/>
      <c r="BJ2119" s="17">
        <f t="shared" ref="BJ2119:BJ2182" si="4783">BJ2118+1</f>
        <v>48112</v>
      </c>
      <c r="BK2119" s="16">
        <f t="shared" si="4776"/>
        <v>14.280244999448355</v>
      </c>
      <c r="BL2119" s="10">
        <f ca="1">IFERROR(AVERAGE(INDIRECT("BK"&amp;AC2119-Template!$F$10+1):INDIRECT("BK"&amp;AC2119)),0)</f>
        <v>14.265794457520576</v>
      </c>
      <c r="BM2119" s="35"/>
      <c r="BN2119" s="86"/>
      <c r="BO2119" s="35"/>
      <c r="BP2119" s="35"/>
      <c r="BQ2119" s="35"/>
      <c r="BR2119" s="35"/>
      <c r="BS2119" s="35"/>
      <c r="BT2119" s="35"/>
      <c r="BU2119" s="35"/>
      <c r="BV2119" s="35"/>
      <c r="BW2119" s="35"/>
      <c r="BX2119" s="35"/>
      <c r="BY2119" s="35"/>
      <c r="BZ2119" s="35"/>
      <c r="CA2119" s="35"/>
      <c r="CB2119" s="35"/>
      <c r="CC2119" s="35"/>
      <c r="CD2119" s="35"/>
      <c r="CE2119" s="35"/>
      <c r="CF2119" s="35"/>
      <c r="CG2119" s="35"/>
      <c r="CH2119" s="35"/>
    </row>
    <row r="2120" spans="1:86" ht="15.6" x14ac:dyDescent="0.3">
      <c r="A2120" s="35"/>
      <c r="B2120" s="86"/>
      <c r="C2120" s="35"/>
      <c r="D2120" s="35"/>
      <c r="E2120" s="35"/>
      <c r="F2120" s="35"/>
      <c r="G2120" s="35"/>
      <c r="H2120" s="35"/>
      <c r="I2120" s="35"/>
      <c r="J2120" s="35"/>
      <c r="K2120" s="35"/>
      <c r="L2120" s="35"/>
      <c r="M2120" s="35"/>
      <c r="N2120" s="35"/>
      <c r="O2120" s="35"/>
      <c r="P2120" s="35"/>
      <c r="Q2120" s="35"/>
      <c r="R2120" s="35"/>
      <c r="S2120" s="35"/>
      <c r="T2120" s="17">
        <f t="shared" si="4777"/>
        <v>48136</v>
      </c>
      <c r="U2120" s="216">
        <f t="shared" si="4770"/>
        <v>3</v>
      </c>
      <c r="V2120" s="216">
        <f t="shared" si="4777"/>
        <v>2115</v>
      </c>
      <c r="W2120" s="16">
        <f t="shared" ref="W2120:W2183" si="4784">YEARFRAC($T$5,T2120,3)</f>
        <v>5.7945205479452051</v>
      </c>
      <c r="X2120" s="16" t="e">
        <f>IF(Template!$F$7="Linear interpolation",LinInterp($I$5:$I$22,$G$5:$G$22,W2120),CubicSpline($I$5:$I$22,$G$5:$G$22,W2120))</f>
        <v>#VALUE!</v>
      </c>
      <c r="Y2120" s="221" t="e">
        <f t="shared" si="4771"/>
        <v>#VALUE!</v>
      </c>
      <c r="Z2120" s="221" t="e">
        <f>Y2120/PRODUCT($AA$6:AA2119)</f>
        <v>#VALUE!</v>
      </c>
      <c r="AA2120" s="16" t="e">
        <f t="shared" si="4778"/>
        <v>#VALUE!</v>
      </c>
      <c r="AB2120" s="10" t="e">
        <f t="shared" si="4779"/>
        <v>#VALUE!</v>
      </c>
      <c r="AC2120" s="90">
        <f t="shared" si="4772"/>
        <v>2120</v>
      </c>
      <c r="AD2120" s="17">
        <f t="shared" si="4780"/>
        <v>48113</v>
      </c>
      <c r="AE2120" s="16" t="e">
        <f t="shared" si="4773"/>
        <v>#VALUE!</v>
      </c>
      <c r="AF2120" s="10">
        <f ca="1">IFERROR(AVERAGE(INDIRECT("AE"&amp;AC2120-Template!$F$10+1):INDIRECT("AE"&amp;AC2120)),0)</f>
        <v>0</v>
      </c>
      <c r="AG2120" s="35"/>
      <c r="AH2120" s="86"/>
      <c r="AI2120" s="35"/>
      <c r="AJ2120" s="35"/>
      <c r="AK2120" s="35"/>
      <c r="AL2120" s="35"/>
      <c r="AM2120" s="35"/>
      <c r="AN2120" s="35"/>
      <c r="AO2120" s="35"/>
      <c r="AP2120" s="35"/>
      <c r="AQ2120" s="35"/>
      <c r="AR2120" s="35"/>
      <c r="AS2120" s="35"/>
      <c r="AT2120" s="35"/>
      <c r="AU2120" s="35"/>
      <c r="AV2120" s="35"/>
      <c r="AW2120" s="35"/>
      <c r="AX2120" s="35"/>
      <c r="AY2120" s="35"/>
      <c r="AZ2120" s="17">
        <f t="shared" ref="AZ2120" si="4785">AZ2119+1</f>
        <v>48136</v>
      </c>
      <c r="BA2120" s="216">
        <f t="shared" si="4652"/>
        <v>3</v>
      </c>
      <c r="BB2120" s="216">
        <f t="shared" ref="BB2120" si="4786">BB2119+1</f>
        <v>2115</v>
      </c>
      <c r="BC2120" s="16">
        <f t="shared" si="4654"/>
        <v>5.7945205479452051</v>
      </c>
      <c r="BD2120" s="16">
        <f>IF(Template!$F$7="Linear interpolation",LinInterp($AO$5:$AO$18,$AM$5:$AM$18,BC2120),CubicSpline($AO$5:$AO$18,$AM$5:$AM$18,BC2120))</f>
        <v>14.058765111188659</v>
      </c>
      <c r="BE2120" s="221">
        <f t="shared" si="4733"/>
        <v>2.1430545445768945</v>
      </c>
      <c r="BF2120" s="221">
        <f>BE2120/PRODUCT($BG$6:BG2119)</f>
        <v>1.0003913037862877</v>
      </c>
      <c r="BG2120" s="16">
        <f t="shared" si="4655"/>
        <v>1.0003913037862877</v>
      </c>
      <c r="BH2120" s="10">
        <f t="shared" si="4656"/>
        <v>14.282588199501456</v>
      </c>
      <c r="BI2120" s="90"/>
      <c r="BJ2120" s="17">
        <f t="shared" si="4783"/>
        <v>48113</v>
      </c>
      <c r="BK2120" s="16">
        <f t="shared" si="4776"/>
        <v>14.284215912702901</v>
      </c>
      <c r="BL2120" s="10">
        <f ca="1">IFERROR(AVERAGE(INDIRECT("BK"&amp;AC2120-Template!$F$10+1):INDIRECT("BK"&amp;AC2120)),0)</f>
        <v>14.2672057760506</v>
      </c>
      <c r="BM2120" s="35"/>
      <c r="BN2120" s="86"/>
      <c r="BO2120" s="35"/>
      <c r="BP2120" s="35"/>
      <c r="BQ2120" s="35"/>
      <c r="BR2120" s="35"/>
      <c r="BS2120" s="35"/>
      <c r="BT2120" s="35"/>
      <c r="BU2120" s="35"/>
      <c r="BV2120" s="35"/>
      <c r="BW2120" s="35"/>
      <c r="BX2120" s="35"/>
      <c r="BY2120" s="35"/>
      <c r="BZ2120" s="35"/>
      <c r="CA2120" s="35"/>
      <c r="CB2120" s="35"/>
      <c r="CC2120" s="35"/>
      <c r="CD2120" s="35"/>
      <c r="CE2120" s="35"/>
      <c r="CF2120" s="35"/>
      <c r="CG2120" s="35"/>
      <c r="CH2120" s="35"/>
    </row>
    <row r="2121" spans="1:86" ht="15.6" x14ac:dyDescent="0.3">
      <c r="A2121" s="35"/>
      <c r="B2121" s="86"/>
      <c r="C2121" s="35"/>
      <c r="D2121" s="35"/>
      <c r="E2121" s="35"/>
      <c r="F2121" s="35"/>
      <c r="G2121" s="35"/>
      <c r="H2121" s="35"/>
      <c r="I2121" s="35"/>
      <c r="J2121" s="35"/>
      <c r="K2121" s="35"/>
      <c r="L2121" s="35"/>
      <c r="M2121" s="35"/>
      <c r="N2121" s="35"/>
      <c r="O2121" s="35"/>
      <c r="P2121" s="35"/>
      <c r="Q2121" s="35"/>
      <c r="R2121" s="35"/>
      <c r="S2121" s="35"/>
      <c r="T2121" s="17">
        <f t="shared" si="4777"/>
        <v>48137</v>
      </c>
      <c r="U2121" s="216">
        <f t="shared" si="4770"/>
        <v>4</v>
      </c>
      <c r="V2121" s="216">
        <f t="shared" si="4777"/>
        <v>2116</v>
      </c>
      <c r="W2121" s="16">
        <f t="shared" si="4784"/>
        <v>5.7972602739726025</v>
      </c>
      <c r="X2121" s="16" t="e">
        <f>IF(Template!$F$7="Linear interpolation",LinInterp($I$5:$I$22,$G$5:$G$22,W2121),CubicSpline($I$5:$I$22,$G$5:$G$22,W2121))</f>
        <v>#VALUE!</v>
      </c>
      <c r="Y2121" s="221" t="e">
        <f t="shared" si="4771"/>
        <v>#VALUE!</v>
      </c>
      <c r="Z2121" s="221" t="e">
        <f>Y2121/PRODUCT($AA$6:AA2120)</f>
        <v>#VALUE!</v>
      </c>
      <c r="AA2121" s="16" t="e">
        <f t="shared" si="4778"/>
        <v>#VALUE!</v>
      </c>
      <c r="AB2121" s="10" t="e">
        <f t="shared" si="4779"/>
        <v>#VALUE!</v>
      </c>
      <c r="AC2121" s="90">
        <f t="shared" si="4772"/>
        <v>2121</v>
      </c>
      <c r="AD2121" s="17">
        <f t="shared" si="4780"/>
        <v>48114</v>
      </c>
      <c r="AE2121" s="16" t="e">
        <f t="shared" si="4773"/>
        <v>#VALUE!</v>
      </c>
      <c r="AF2121" s="10">
        <f ca="1">IFERROR(AVERAGE(INDIRECT("AE"&amp;AC2121-Template!$F$10+1):INDIRECT("AE"&amp;AC2121)),0)</f>
        <v>0</v>
      </c>
      <c r="AG2121" s="35"/>
      <c r="AH2121" s="86"/>
      <c r="AI2121" s="35"/>
      <c r="AJ2121" s="35"/>
      <c r="AK2121" s="35"/>
      <c r="AL2121" s="35"/>
      <c r="AM2121" s="35"/>
      <c r="AN2121" s="35"/>
      <c r="AO2121" s="35"/>
      <c r="AP2121" s="35"/>
      <c r="AQ2121" s="35"/>
      <c r="AR2121" s="35"/>
      <c r="AS2121" s="35"/>
      <c r="AT2121" s="35"/>
      <c r="AU2121" s="35"/>
      <c r="AV2121" s="35"/>
      <c r="AW2121" s="35"/>
      <c r="AX2121" s="35"/>
      <c r="AY2121" s="35"/>
      <c r="AZ2121" s="17">
        <f t="shared" ref="AZ2121" si="4787">AZ2120+1</f>
        <v>48137</v>
      </c>
      <c r="BA2121" s="216">
        <f t="shared" si="4652"/>
        <v>4</v>
      </c>
      <c r="BB2121" s="216">
        <f t="shared" ref="BB2121" si="4788">BB2120+1</f>
        <v>2116</v>
      </c>
      <c r="BC2121" s="16">
        <f t="shared" si="4654"/>
        <v>5.7972602739726025</v>
      </c>
      <c r="BD2121" s="16">
        <f>IF(Template!$F$7="Linear interpolation",LinInterp($AO$5:$AO$18,$AM$5:$AM$18,BC2121),CubicSpline($AO$5:$AO$18,$AM$5:$AM$18,BC2121))</f>
        <v>14.059371446967939</v>
      </c>
      <c r="BE2121" s="221">
        <f t="shared" si="4733"/>
        <v>2.1438930963520302</v>
      </c>
      <c r="BF2121" s="221">
        <f>BE2121/PRODUCT($BG$6:BG2120)</f>
        <v>1.0003912881159547</v>
      </c>
      <c r="BG2121" s="16">
        <f t="shared" si="4655"/>
        <v>1.0003912881159547</v>
      </c>
      <c r="BH2121" s="10">
        <f t="shared" si="4656"/>
        <v>14.282016232345818</v>
      </c>
      <c r="BI2121" s="90"/>
      <c r="BJ2121" s="17">
        <f t="shared" si="4783"/>
        <v>48114</v>
      </c>
      <c r="BK2121" s="16">
        <f t="shared" si="4776"/>
        <v>14.282733436770778</v>
      </c>
      <c r="BL2121" s="10">
        <f ca="1">IFERROR(AVERAGE(INDIRECT("BK"&amp;AC2121-Template!$F$10+1):INDIRECT("BK"&amp;AC2121)),0)</f>
        <v>14.268567678716229</v>
      </c>
      <c r="BM2121" s="35"/>
      <c r="BN2121" s="86"/>
      <c r="BO2121" s="35"/>
      <c r="BP2121" s="35"/>
      <c r="BQ2121" s="35"/>
      <c r="BR2121" s="35"/>
      <c r="BS2121" s="35"/>
      <c r="BT2121" s="35"/>
      <c r="BU2121" s="35"/>
      <c r="BV2121" s="35"/>
      <c r="BW2121" s="35"/>
      <c r="BX2121" s="35"/>
      <c r="BY2121" s="35"/>
      <c r="BZ2121" s="35"/>
      <c r="CA2121" s="35"/>
      <c r="CB2121" s="35"/>
      <c r="CC2121" s="35"/>
      <c r="CD2121" s="35"/>
      <c r="CE2121" s="35"/>
      <c r="CF2121" s="35"/>
      <c r="CG2121" s="35"/>
      <c r="CH2121" s="35"/>
    </row>
    <row r="2122" spans="1:86" ht="15.6" x14ac:dyDescent="0.3">
      <c r="A2122" s="35"/>
      <c r="B2122" s="86"/>
      <c r="C2122" s="35"/>
      <c r="D2122" s="35"/>
      <c r="E2122" s="35"/>
      <c r="F2122" s="35"/>
      <c r="G2122" s="35"/>
      <c r="H2122" s="35"/>
      <c r="I2122" s="35"/>
      <c r="J2122" s="35"/>
      <c r="K2122" s="35"/>
      <c r="L2122" s="35"/>
      <c r="M2122" s="35"/>
      <c r="N2122" s="35"/>
      <c r="O2122" s="35"/>
      <c r="P2122" s="35"/>
      <c r="Q2122" s="35"/>
      <c r="R2122" s="35"/>
      <c r="S2122" s="35"/>
      <c r="T2122" s="17">
        <f t="shared" si="4777"/>
        <v>48138</v>
      </c>
      <c r="U2122" s="216">
        <f t="shared" si="4770"/>
        <v>5</v>
      </c>
      <c r="V2122" s="216">
        <f t="shared" si="4777"/>
        <v>2117</v>
      </c>
      <c r="W2122" s="16">
        <f t="shared" si="4784"/>
        <v>5.8</v>
      </c>
      <c r="X2122" s="16" t="e">
        <f>IF(Template!$F$7="Linear interpolation",LinInterp($I$5:$I$22,$G$5:$G$22,W2122),CubicSpline($I$5:$I$22,$G$5:$G$22,W2122))</f>
        <v>#VALUE!</v>
      </c>
      <c r="Y2122" s="221" t="e">
        <f t="shared" si="4771"/>
        <v>#VALUE!</v>
      </c>
      <c r="Z2122" s="221" t="e">
        <f>Y2122/PRODUCT($AA$6:AA2121)</f>
        <v>#VALUE!</v>
      </c>
      <c r="AA2122" s="16" t="e">
        <f t="shared" si="4778"/>
        <v>#VALUE!</v>
      </c>
      <c r="AB2122" s="10" t="e">
        <f t="shared" si="4779"/>
        <v>#VALUE!</v>
      </c>
      <c r="AC2122" s="90">
        <f t="shared" si="4772"/>
        <v>2122</v>
      </c>
      <c r="AD2122" s="17">
        <f t="shared" si="4780"/>
        <v>48115</v>
      </c>
      <c r="AE2122" s="16" t="e">
        <f t="shared" si="4773"/>
        <v>#VALUE!</v>
      </c>
      <c r="AF2122" s="10">
        <f ca="1">IFERROR(AVERAGE(INDIRECT("AE"&amp;AC2122-Template!$F$10+1):INDIRECT("AE"&amp;AC2122)),0)</f>
        <v>0</v>
      </c>
      <c r="AG2122" s="35"/>
      <c r="AH2122" s="86"/>
      <c r="AI2122" s="35"/>
      <c r="AJ2122" s="35"/>
      <c r="AK2122" s="35"/>
      <c r="AL2122" s="35"/>
      <c r="AM2122" s="35"/>
      <c r="AN2122" s="35"/>
      <c r="AO2122" s="35"/>
      <c r="AP2122" s="35"/>
      <c r="AQ2122" s="35"/>
      <c r="AR2122" s="35"/>
      <c r="AS2122" s="35"/>
      <c r="AT2122" s="35"/>
      <c r="AU2122" s="35"/>
      <c r="AV2122" s="35"/>
      <c r="AW2122" s="35"/>
      <c r="AX2122" s="35"/>
      <c r="AY2122" s="35"/>
      <c r="AZ2122" s="17">
        <f t="shared" ref="AZ2122" si="4789">AZ2121+1</f>
        <v>48138</v>
      </c>
      <c r="BA2122" s="216">
        <f t="shared" si="4652"/>
        <v>5</v>
      </c>
      <c r="BB2122" s="216">
        <f t="shared" ref="BB2122" si="4790">BB2121+1</f>
        <v>2117</v>
      </c>
      <c r="BC2122" s="16">
        <f t="shared" si="4654"/>
        <v>5.8</v>
      </c>
      <c r="BD2122" s="16">
        <f>IF(Template!$F$7="Linear interpolation",LinInterp($AO$5:$AO$18,$AM$5:$AM$18,BC2122),CubicSpline($AO$5:$AO$18,$AM$5:$AM$18,BC2122))</f>
        <v>14.059976878235636</v>
      </c>
      <c r="BE2122" s="221">
        <f t="shared" si="4733"/>
        <v>2.1447319397176048</v>
      </c>
      <c r="BF2122" s="221">
        <f>BE2122/PRODUCT($BG$6:BG2121)</f>
        <v>1.0003912710792353</v>
      </c>
      <c r="BG2122" s="16">
        <f t="shared" si="4655"/>
        <v>1.0003912710792353</v>
      </c>
      <c r="BH2122" s="10">
        <f t="shared" si="4656"/>
        <v>14.281394392088863</v>
      </c>
      <c r="BI2122" s="90"/>
      <c r="BJ2122" s="17">
        <f t="shared" si="4783"/>
        <v>48115</v>
      </c>
      <c r="BK2122" s="16">
        <f t="shared" si="4776"/>
        <v>14.283236195435588</v>
      </c>
      <c r="BL2122" s="10">
        <f ca="1">IFERROR(AVERAGE(INDIRECT("BK"&amp;AC2122-Template!$F$10+1):INDIRECT("BK"&amp;AC2122)),0)</f>
        <v>14.269554513010007</v>
      </c>
      <c r="BM2122" s="35"/>
      <c r="BN2122" s="86"/>
      <c r="BO2122" s="35"/>
      <c r="BP2122" s="35"/>
      <c r="BQ2122" s="35"/>
      <c r="BR2122" s="35"/>
      <c r="BS2122" s="35"/>
      <c r="BT2122" s="35"/>
      <c r="BU2122" s="35"/>
      <c r="BV2122" s="35"/>
      <c r="BW2122" s="35"/>
      <c r="BX2122" s="35"/>
      <c r="BY2122" s="35"/>
      <c r="BZ2122" s="35"/>
      <c r="CA2122" s="35"/>
      <c r="CB2122" s="35"/>
      <c r="CC2122" s="35"/>
      <c r="CD2122" s="35"/>
      <c r="CE2122" s="35"/>
      <c r="CF2122" s="35"/>
      <c r="CG2122" s="35"/>
      <c r="CH2122" s="35"/>
    </row>
    <row r="2123" spans="1:86" ht="15.6" x14ac:dyDescent="0.3">
      <c r="A2123" s="35"/>
      <c r="B2123" s="86"/>
      <c r="C2123" s="35"/>
      <c r="D2123" s="35"/>
      <c r="E2123" s="35"/>
      <c r="F2123" s="35"/>
      <c r="G2123" s="35"/>
      <c r="H2123" s="35"/>
      <c r="I2123" s="35"/>
      <c r="J2123" s="35"/>
      <c r="K2123" s="35"/>
      <c r="L2123" s="35"/>
      <c r="M2123" s="35"/>
      <c r="N2123" s="35"/>
      <c r="O2123" s="35"/>
      <c r="P2123" s="35"/>
      <c r="Q2123" s="35"/>
      <c r="R2123" s="35"/>
      <c r="S2123" s="35"/>
      <c r="T2123" s="17">
        <f t="shared" si="4777"/>
        <v>48139</v>
      </c>
      <c r="U2123" s="216">
        <f t="shared" si="4770"/>
        <v>6</v>
      </c>
      <c r="V2123" s="216">
        <f t="shared" si="4777"/>
        <v>2118</v>
      </c>
      <c r="W2123" s="16">
        <f t="shared" si="4784"/>
        <v>5.8027397260273972</v>
      </c>
      <c r="X2123" s="16" t="e">
        <f>IF(Template!$F$7="Linear interpolation",LinInterp($I$5:$I$22,$G$5:$G$22,W2123),CubicSpline($I$5:$I$22,$G$5:$G$22,W2123))</f>
        <v>#VALUE!</v>
      </c>
      <c r="Y2123" s="221" t="e">
        <f t="shared" si="4771"/>
        <v>#VALUE!</v>
      </c>
      <c r="Z2123" s="221" t="e">
        <f>Y2123/PRODUCT($AA$6:AA2122)</f>
        <v>#VALUE!</v>
      </c>
      <c r="AA2123" s="16" t="e">
        <f t="shared" si="4778"/>
        <v>#VALUE!</v>
      </c>
      <c r="AB2123" s="10" t="e">
        <f t="shared" si="4779"/>
        <v>#VALUE!</v>
      </c>
      <c r="AC2123" s="90">
        <f t="shared" si="4772"/>
        <v>2123</v>
      </c>
      <c r="AD2123" s="17">
        <f t="shared" si="4780"/>
        <v>48116</v>
      </c>
      <c r="AE2123" s="16" t="e">
        <f t="shared" si="4773"/>
        <v>#VALUE!</v>
      </c>
      <c r="AF2123" s="10">
        <f ca="1">IFERROR(AVERAGE(INDIRECT("AE"&amp;AC2123-Template!$F$10+1):INDIRECT("AE"&amp;AC2123)),0)</f>
        <v>0</v>
      </c>
      <c r="AG2123" s="35"/>
      <c r="AH2123" s="86"/>
      <c r="AI2123" s="35"/>
      <c r="AJ2123" s="35"/>
      <c r="AK2123" s="35"/>
      <c r="AL2123" s="35"/>
      <c r="AM2123" s="35"/>
      <c r="AN2123" s="35"/>
      <c r="AO2123" s="35"/>
      <c r="AP2123" s="35"/>
      <c r="AQ2123" s="35"/>
      <c r="AR2123" s="35"/>
      <c r="AS2123" s="35"/>
      <c r="AT2123" s="35"/>
      <c r="AU2123" s="35"/>
      <c r="AV2123" s="35"/>
      <c r="AW2123" s="35"/>
      <c r="AX2123" s="35"/>
      <c r="AY2123" s="35"/>
      <c r="AZ2123" s="17">
        <f t="shared" ref="AZ2123" si="4791">AZ2122+1</f>
        <v>48139</v>
      </c>
      <c r="BA2123" s="216">
        <f t="shared" si="4652"/>
        <v>6</v>
      </c>
      <c r="BB2123" s="216">
        <f t="shared" ref="BB2123" si="4792">BB2122+1</f>
        <v>2118</v>
      </c>
      <c r="BC2123" s="16">
        <f t="shared" si="4654"/>
        <v>5.8027397260273972</v>
      </c>
      <c r="BD2123" s="16">
        <f>IF(Template!$F$7="Linear interpolation",LinInterp($AO$5:$AO$18,$AM$5:$AM$18,BC2123),CubicSpline($AO$5:$AO$18,$AM$5:$AM$18,BC2123))</f>
        <v>14.060581379367539</v>
      </c>
      <c r="BE2123" s="221">
        <f t="shared" si="4733"/>
        <v>2.1455710718233716</v>
      </c>
      <c r="BF2123" s="221">
        <f>BE2123/PRODUCT($BG$6:BG2122)</f>
        <v>1.0003912526736918</v>
      </c>
      <c r="BG2123" s="16">
        <f t="shared" si="4655"/>
        <v>1.0003912710792353</v>
      </c>
      <c r="BH2123" s="10">
        <f t="shared" si="4656"/>
        <v>14.281394392088863</v>
      </c>
      <c r="BI2123" s="90"/>
      <c r="BJ2123" s="17">
        <f t="shared" si="4783"/>
        <v>48116</v>
      </c>
      <c r="BK2123" s="16">
        <f t="shared" si="4776"/>
        <v>14.283691035965052</v>
      </c>
      <c r="BL2123" s="10">
        <f ca="1">IFERROR(AVERAGE(INDIRECT("BK"&amp;AC2123-Template!$F$10+1):INDIRECT("BK"&amp;AC2123)),0)</f>
        <v>14.270692135656301</v>
      </c>
      <c r="BM2123" s="35"/>
      <c r="BN2123" s="86"/>
      <c r="BO2123" s="35"/>
      <c r="BP2123" s="35"/>
      <c r="BQ2123" s="35"/>
      <c r="BR2123" s="35"/>
      <c r="BS2123" s="35"/>
      <c r="BT2123" s="35"/>
      <c r="BU2123" s="35"/>
      <c r="BV2123" s="35"/>
      <c r="BW2123" s="35"/>
      <c r="BX2123" s="35"/>
      <c r="BY2123" s="35"/>
      <c r="BZ2123" s="35"/>
      <c r="CA2123" s="35"/>
      <c r="CB2123" s="35"/>
      <c r="CC2123" s="35"/>
      <c r="CD2123" s="35"/>
      <c r="CE2123" s="35"/>
      <c r="CF2123" s="35"/>
      <c r="CG2123" s="35"/>
      <c r="CH2123" s="35"/>
    </row>
    <row r="2124" spans="1:86" ht="15.6" x14ac:dyDescent="0.3">
      <c r="A2124" s="35"/>
      <c r="B2124" s="86"/>
      <c r="C2124" s="35"/>
      <c r="D2124" s="35"/>
      <c r="E2124" s="35"/>
      <c r="F2124" s="35"/>
      <c r="G2124" s="35"/>
      <c r="H2124" s="35"/>
      <c r="I2124" s="35"/>
      <c r="J2124" s="35"/>
      <c r="K2124" s="35"/>
      <c r="L2124" s="35"/>
      <c r="M2124" s="35"/>
      <c r="N2124" s="35"/>
      <c r="O2124" s="35"/>
      <c r="P2124" s="35"/>
      <c r="Q2124" s="35"/>
      <c r="R2124" s="35"/>
      <c r="S2124" s="35"/>
      <c r="T2124" s="17">
        <f t="shared" si="4777"/>
        <v>48140</v>
      </c>
      <c r="U2124" s="216">
        <f t="shared" si="4770"/>
        <v>7</v>
      </c>
      <c r="V2124" s="216">
        <f t="shared" si="4777"/>
        <v>2119</v>
      </c>
      <c r="W2124" s="16">
        <f t="shared" si="4784"/>
        <v>5.8054794520547945</v>
      </c>
      <c r="X2124" s="16" t="e">
        <f>IF(Template!$F$7="Linear interpolation",LinInterp($I$5:$I$22,$G$5:$G$22,W2124),CubicSpline($I$5:$I$22,$G$5:$G$22,W2124))</f>
        <v>#VALUE!</v>
      </c>
      <c r="Y2124" s="221" t="e">
        <f t="shared" si="4771"/>
        <v>#VALUE!</v>
      </c>
      <c r="Z2124" s="221" t="e">
        <f>Y2124/PRODUCT($AA$6:AA2123)</f>
        <v>#VALUE!</v>
      </c>
      <c r="AA2124" s="16" t="e">
        <f t="shared" si="4778"/>
        <v>#VALUE!</v>
      </c>
      <c r="AB2124" s="10" t="e">
        <f t="shared" si="4779"/>
        <v>#VALUE!</v>
      </c>
      <c r="AC2124" s="90">
        <f t="shared" si="4772"/>
        <v>2124</v>
      </c>
      <c r="AD2124" s="17">
        <f t="shared" si="4780"/>
        <v>48117</v>
      </c>
      <c r="AE2124" s="16" t="e">
        <f t="shared" si="4773"/>
        <v>#VALUE!</v>
      </c>
      <c r="AF2124" s="10">
        <f ca="1">IFERROR(AVERAGE(INDIRECT("AE"&amp;AC2124-Template!$F$10+1):INDIRECT("AE"&amp;AC2124)),0)</f>
        <v>0</v>
      </c>
      <c r="AG2124" s="35"/>
      <c r="AH2124" s="86"/>
      <c r="AI2124" s="35"/>
      <c r="AJ2124" s="35"/>
      <c r="AK2124" s="35"/>
      <c r="AL2124" s="35"/>
      <c r="AM2124" s="35"/>
      <c r="AN2124" s="35"/>
      <c r="AO2124" s="35"/>
      <c r="AP2124" s="35"/>
      <c r="AQ2124" s="35"/>
      <c r="AR2124" s="35"/>
      <c r="AS2124" s="35"/>
      <c r="AT2124" s="35"/>
      <c r="AU2124" s="35"/>
      <c r="AV2124" s="35"/>
      <c r="AW2124" s="35"/>
      <c r="AX2124" s="35"/>
      <c r="AY2124" s="35"/>
      <c r="AZ2124" s="17">
        <f t="shared" ref="AZ2124" si="4793">AZ2123+1</f>
        <v>48140</v>
      </c>
      <c r="BA2124" s="216">
        <f t="shared" si="4652"/>
        <v>7</v>
      </c>
      <c r="BB2124" s="216">
        <f t="shared" ref="BB2124" si="4794">BB2123+1</f>
        <v>2119</v>
      </c>
      <c r="BC2124" s="16">
        <f t="shared" si="4654"/>
        <v>5.8054794520547945</v>
      </c>
      <c r="BD2124" s="16">
        <f>IF(Template!$F$7="Linear interpolation",LinInterp($AO$5:$AO$18,$AM$5:$AM$18,BC2124),CubicSpline($AO$5:$AO$18,$AM$5:$AM$18,BC2124))</f>
        <v>14.061184924739434</v>
      </c>
      <c r="BE2124" s="221">
        <f t="shared" si="4733"/>
        <v>2.1464104898092864</v>
      </c>
      <c r="BF2124" s="221">
        <f>BE2124/PRODUCT($BG$6:BG2123)</f>
        <v>1.000391214491348</v>
      </c>
      <c r="BG2124" s="16">
        <f t="shared" si="4655"/>
        <v>1.0003912710792353</v>
      </c>
      <c r="BH2124" s="10">
        <f t="shared" si="4656"/>
        <v>14.281394392088863</v>
      </c>
      <c r="BI2124" s="90"/>
      <c r="BJ2124" s="17">
        <f t="shared" si="4783"/>
        <v>48117</v>
      </c>
      <c r="BK2124" s="16">
        <f t="shared" si="4776"/>
        <v>14.284097869678325</v>
      </c>
      <c r="BL2124" s="10">
        <f ca="1">IFERROR(AVERAGE(INDIRECT("BK"&amp;AC2124-Template!$F$10+1):INDIRECT("BK"&amp;AC2124)),0)</f>
        <v>14.271783040326774</v>
      </c>
      <c r="BM2124" s="35"/>
      <c r="BN2124" s="86"/>
      <c r="BO2124" s="35"/>
      <c r="BP2124" s="35"/>
      <c r="BQ2124" s="35"/>
      <c r="BR2124" s="35"/>
      <c r="BS2124" s="35"/>
      <c r="BT2124" s="35"/>
      <c r="BU2124" s="35"/>
      <c r="BV2124" s="35"/>
      <c r="BW2124" s="35"/>
      <c r="BX2124" s="35"/>
      <c r="BY2124" s="35"/>
      <c r="BZ2124" s="35"/>
      <c r="CA2124" s="35"/>
      <c r="CB2124" s="35"/>
      <c r="CC2124" s="35"/>
      <c r="CD2124" s="35"/>
      <c r="CE2124" s="35"/>
      <c r="CF2124" s="35"/>
      <c r="CG2124" s="35"/>
      <c r="CH2124" s="35"/>
    </row>
    <row r="2125" spans="1:86" ht="15.6" x14ac:dyDescent="0.3">
      <c r="A2125" s="35"/>
      <c r="B2125" s="86"/>
      <c r="C2125" s="35"/>
      <c r="D2125" s="35"/>
      <c r="E2125" s="35"/>
      <c r="F2125" s="35"/>
      <c r="G2125" s="35"/>
      <c r="H2125" s="35"/>
      <c r="I2125" s="35"/>
      <c r="J2125" s="35"/>
      <c r="K2125" s="35"/>
      <c r="L2125" s="35"/>
      <c r="M2125" s="35"/>
      <c r="N2125" s="35"/>
      <c r="O2125" s="35"/>
      <c r="P2125" s="35"/>
      <c r="Q2125" s="35"/>
      <c r="R2125" s="35"/>
      <c r="S2125" s="35"/>
      <c r="T2125" s="17">
        <f t="shared" si="4777"/>
        <v>48141</v>
      </c>
      <c r="U2125" s="216">
        <f t="shared" si="4770"/>
        <v>1</v>
      </c>
      <c r="V2125" s="216">
        <f t="shared" si="4777"/>
        <v>2120</v>
      </c>
      <c r="W2125" s="16">
        <f t="shared" si="4784"/>
        <v>5.8082191780821919</v>
      </c>
      <c r="X2125" s="16" t="e">
        <f>IF(Template!$F$7="Linear interpolation",LinInterp($I$5:$I$22,$G$5:$G$22,W2125),CubicSpline($I$5:$I$22,$G$5:$G$22,W2125))</f>
        <v>#VALUE!</v>
      </c>
      <c r="Y2125" s="221" t="e">
        <f t="shared" si="4771"/>
        <v>#VALUE!</v>
      </c>
      <c r="Z2125" s="221" t="e">
        <f>Y2125/PRODUCT($AA$6:AA2124)</f>
        <v>#VALUE!</v>
      </c>
      <c r="AA2125" s="16" t="e">
        <f t="shared" si="4778"/>
        <v>#VALUE!</v>
      </c>
      <c r="AB2125" s="10" t="e">
        <f t="shared" si="4779"/>
        <v>#VALUE!</v>
      </c>
      <c r="AC2125" s="90">
        <f t="shared" si="4772"/>
        <v>2125</v>
      </c>
      <c r="AD2125" s="17">
        <f t="shared" si="4780"/>
        <v>48118</v>
      </c>
      <c r="AE2125" s="16" t="e">
        <f t="shared" si="4773"/>
        <v>#VALUE!</v>
      </c>
      <c r="AF2125" s="10">
        <f ca="1">IFERROR(AVERAGE(INDIRECT("AE"&amp;AC2125-Template!$F$10+1):INDIRECT("AE"&amp;AC2125)),0)</f>
        <v>0</v>
      </c>
      <c r="AG2125" s="35"/>
      <c r="AH2125" s="86"/>
      <c r="AI2125" s="35"/>
      <c r="AJ2125" s="35"/>
      <c r="AK2125" s="35"/>
      <c r="AL2125" s="35"/>
      <c r="AM2125" s="35"/>
      <c r="AN2125" s="35"/>
      <c r="AO2125" s="35"/>
      <c r="AP2125" s="35"/>
      <c r="AQ2125" s="35"/>
      <c r="AR2125" s="35"/>
      <c r="AS2125" s="35"/>
      <c r="AT2125" s="35"/>
      <c r="AU2125" s="35"/>
      <c r="AV2125" s="35"/>
      <c r="AW2125" s="35"/>
      <c r="AX2125" s="35"/>
      <c r="AY2125" s="35"/>
      <c r="AZ2125" s="17">
        <f t="shared" ref="AZ2125" si="4795">AZ2124+1</f>
        <v>48141</v>
      </c>
      <c r="BA2125" s="216">
        <f t="shared" ref="BA2125:BA2188" si="4796">WEEKDAY(AZ2125,2)</f>
        <v>1</v>
      </c>
      <c r="BB2125" s="216">
        <f t="shared" ref="BB2125" si="4797">BB2124+1</f>
        <v>2120</v>
      </c>
      <c r="BC2125" s="16">
        <f t="shared" ref="BC2125:BC2188" si="4798">YEARFRAC($T$5,AZ2125,3)</f>
        <v>5.8082191780821919</v>
      </c>
      <c r="BD2125" s="16">
        <f>IF(Template!$F$7="Linear interpolation",LinInterp($AO$5:$AO$18,$AM$5:$AM$18,BC2125),CubicSpline($AO$5:$AO$18,$AM$5:$AM$18,BC2125))</f>
        <v>14.061787488727106</v>
      </c>
      <c r="BE2125" s="221">
        <f t="shared" si="4733"/>
        <v>2.1472501908054857</v>
      </c>
      <c r="BF2125" s="221">
        <f>BE2125/PRODUCT($BG$6:BG2124)</f>
        <v>1.0003911551585112</v>
      </c>
      <c r="BG2125" s="16">
        <f t="shared" ref="BG2125:BG2188" si="4799">1+BH2125/365/100</f>
        <v>1.0003911551585112</v>
      </c>
      <c r="BH2125" s="10">
        <f t="shared" ref="BH2125:BH2188" si="4800">IF(OR(BA2125=6,BA2125=7),BH2124,(BF2125-1)*365*100)</f>
        <v>14.277163285658091</v>
      </c>
      <c r="BI2125" s="90"/>
      <c r="BJ2125" s="17">
        <f t="shared" si="4783"/>
        <v>48118</v>
      </c>
      <c r="BK2125" s="16">
        <f t="shared" si="4776"/>
        <v>14.284097869678325</v>
      </c>
      <c r="BL2125" s="10">
        <f ca="1">IFERROR(AVERAGE(INDIRECT("BK"&amp;AC2125-Template!$F$10+1):INDIRECT("BK"&amp;AC2125)),0)</f>
        <v>14.272815180186354</v>
      </c>
      <c r="BM2125" s="35"/>
      <c r="BN2125" s="86"/>
      <c r="BO2125" s="35"/>
      <c r="BP2125" s="35"/>
      <c r="BQ2125" s="35"/>
      <c r="BR2125" s="35"/>
      <c r="BS2125" s="35"/>
      <c r="BT2125" s="35"/>
      <c r="BU2125" s="35"/>
      <c r="BV2125" s="35"/>
      <c r="BW2125" s="35"/>
      <c r="BX2125" s="35"/>
      <c r="BY2125" s="35"/>
      <c r="BZ2125" s="35"/>
      <c r="CA2125" s="35"/>
      <c r="CB2125" s="35"/>
      <c r="CC2125" s="35"/>
      <c r="CD2125" s="35"/>
      <c r="CE2125" s="35"/>
      <c r="CF2125" s="35"/>
      <c r="CG2125" s="35"/>
      <c r="CH2125" s="35"/>
    </row>
    <row r="2126" spans="1:86" ht="15.6" x14ac:dyDescent="0.3">
      <c r="A2126" s="35"/>
      <c r="B2126" s="86"/>
      <c r="C2126" s="35"/>
      <c r="D2126" s="35"/>
      <c r="E2126" s="35"/>
      <c r="F2126" s="35"/>
      <c r="G2126" s="35"/>
      <c r="H2126" s="35"/>
      <c r="I2126" s="35"/>
      <c r="J2126" s="35"/>
      <c r="K2126" s="35"/>
      <c r="L2126" s="35"/>
      <c r="M2126" s="35"/>
      <c r="N2126" s="35"/>
      <c r="O2126" s="35"/>
      <c r="P2126" s="35"/>
      <c r="Q2126" s="35"/>
      <c r="R2126" s="35"/>
      <c r="S2126" s="35"/>
      <c r="T2126" s="17">
        <f t="shared" si="4777"/>
        <v>48142</v>
      </c>
      <c r="U2126" s="216">
        <f t="shared" si="4770"/>
        <v>2</v>
      </c>
      <c r="V2126" s="216">
        <f t="shared" si="4777"/>
        <v>2121</v>
      </c>
      <c r="W2126" s="16">
        <f t="shared" si="4784"/>
        <v>5.8109589041095893</v>
      </c>
      <c r="X2126" s="16" t="e">
        <f>IF(Template!$F$7="Linear interpolation",LinInterp($I$5:$I$22,$G$5:$G$22,W2126),CubicSpline($I$5:$I$22,$G$5:$G$22,W2126))</f>
        <v>#VALUE!</v>
      </c>
      <c r="Y2126" s="221" t="e">
        <f t="shared" si="4771"/>
        <v>#VALUE!</v>
      </c>
      <c r="Z2126" s="221" t="e">
        <f>Y2126/PRODUCT($AA$6:AA2125)</f>
        <v>#VALUE!</v>
      </c>
      <c r="AA2126" s="16" t="e">
        <f t="shared" si="4778"/>
        <v>#VALUE!</v>
      </c>
      <c r="AB2126" s="10" t="e">
        <f t="shared" si="4779"/>
        <v>#VALUE!</v>
      </c>
      <c r="AC2126" s="90">
        <f t="shared" si="4772"/>
        <v>2126</v>
      </c>
      <c r="AD2126" s="17">
        <f t="shared" si="4780"/>
        <v>48119</v>
      </c>
      <c r="AE2126" s="16" t="e">
        <f t="shared" si="4773"/>
        <v>#VALUE!</v>
      </c>
      <c r="AF2126" s="10">
        <f ca="1">IFERROR(AVERAGE(INDIRECT("AE"&amp;AC2126-Template!$F$10+1):INDIRECT("AE"&amp;AC2126)),0)</f>
        <v>0</v>
      </c>
      <c r="AG2126" s="35"/>
      <c r="AH2126" s="86"/>
      <c r="AI2126" s="35"/>
      <c r="AJ2126" s="35"/>
      <c r="AK2126" s="35"/>
      <c r="AL2126" s="35"/>
      <c r="AM2126" s="35"/>
      <c r="AN2126" s="35"/>
      <c r="AO2126" s="35"/>
      <c r="AP2126" s="35"/>
      <c r="AQ2126" s="35"/>
      <c r="AR2126" s="35"/>
      <c r="AS2126" s="35"/>
      <c r="AT2126" s="35"/>
      <c r="AU2126" s="35"/>
      <c r="AV2126" s="35"/>
      <c r="AW2126" s="35"/>
      <c r="AX2126" s="35"/>
      <c r="AY2126" s="35"/>
      <c r="AZ2126" s="17">
        <f t="shared" ref="AZ2126" si="4801">AZ2125+1</f>
        <v>48142</v>
      </c>
      <c r="BA2126" s="216">
        <f t="shared" si="4796"/>
        <v>2</v>
      </c>
      <c r="BB2126" s="216">
        <f t="shared" ref="BB2126" si="4802">BB2125+1</f>
        <v>2121</v>
      </c>
      <c r="BC2126" s="16">
        <f t="shared" si="4798"/>
        <v>5.8109589041095893</v>
      </c>
      <c r="BD2126" s="16">
        <f>IF(Template!$F$7="Linear interpolation",LinInterp($AO$5:$AO$18,$AM$5:$AM$18,BC2126),CubicSpline($AO$5:$AO$18,$AM$5:$AM$18,BC2126))</f>
        <v>14.062389045706345</v>
      </c>
      <c r="BE2126" s="221">
        <f t="shared" si="4733"/>
        <v>2.1480901719322834</v>
      </c>
      <c r="BF2126" s="221">
        <f>BE2126/PRODUCT($BG$6:BG2125)</f>
        <v>1.0003911892197725</v>
      </c>
      <c r="BG2126" s="16">
        <f t="shared" si="4799"/>
        <v>1.0003911892197725</v>
      </c>
      <c r="BH2126" s="10">
        <f t="shared" si="4800"/>
        <v>14.278406521697985</v>
      </c>
      <c r="BI2126" s="90"/>
      <c r="BJ2126" s="17">
        <f t="shared" si="4783"/>
        <v>48119</v>
      </c>
      <c r="BK2126" s="16">
        <f t="shared" si="4776"/>
        <v>14.284097869678325</v>
      </c>
      <c r="BL2126" s="10">
        <f ca="1">IFERROR(AVERAGE(INDIRECT("BK"&amp;AC2126-Template!$F$10+1):INDIRECT("BK"&amp;AC2126)),0)</f>
        <v>14.273790072488964</v>
      </c>
      <c r="BM2126" s="35"/>
      <c r="BN2126" s="86"/>
      <c r="BO2126" s="35"/>
      <c r="BP2126" s="35"/>
      <c r="BQ2126" s="35"/>
      <c r="BR2126" s="35"/>
      <c r="BS2126" s="35"/>
      <c r="BT2126" s="35"/>
      <c r="BU2126" s="35"/>
      <c r="BV2126" s="35"/>
      <c r="BW2126" s="35"/>
      <c r="BX2126" s="35"/>
      <c r="BY2126" s="35"/>
      <c r="BZ2126" s="35"/>
      <c r="CA2126" s="35"/>
      <c r="CB2126" s="35"/>
      <c r="CC2126" s="35"/>
      <c r="CD2126" s="35"/>
      <c r="CE2126" s="35"/>
      <c r="CF2126" s="35"/>
      <c r="CG2126" s="35"/>
      <c r="CH2126" s="35"/>
    </row>
    <row r="2127" spans="1:86" ht="15.6" x14ac:dyDescent="0.3">
      <c r="A2127" s="35"/>
      <c r="B2127" s="86"/>
      <c r="C2127" s="35"/>
      <c r="D2127" s="35"/>
      <c r="E2127" s="35"/>
      <c r="F2127" s="35"/>
      <c r="G2127" s="35"/>
      <c r="H2127" s="35"/>
      <c r="I2127" s="35"/>
      <c r="J2127" s="35"/>
      <c r="K2127" s="35"/>
      <c r="L2127" s="35"/>
      <c r="M2127" s="35"/>
      <c r="N2127" s="35"/>
      <c r="O2127" s="35"/>
      <c r="P2127" s="35"/>
      <c r="Q2127" s="35"/>
      <c r="R2127" s="35"/>
      <c r="S2127" s="35"/>
      <c r="T2127" s="17">
        <f t="shared" si="4777"/>
        <v>48143</v>
      </c>
      <c r="U2127" s="216">
        <f t="shared" si="4770"/>
        <v>3</v>
      </c>
      <c r="V2127" s="216">
        <f t="shared" si="4777"/>
        <v>2122</v>
      </c>
      <c r="W2127" s="16">
        <f t="shared" si="4784"/>
        <v>5.8136986301369866</v>
      </c>
      <c r="X2127" s="16" t="e">
        <f>IF(Template!$F$7="Linear interpolation",LinInterp($I$5:$I$22,$G$5:$G$22,W2127),CubicSpline($I$5:$I$22,$G$5:$G$22,W2127))</f>
        <v>#VALUE!</v>
      </c>
      <c r="Y2127" s="221" t="e">
        <f t="shared" si="4771"/>
        <v>#VALUE!</v>
      </c>
      <c r="Z2127" s="221" t="e">
        <f>Y2127/PRODUCT($AA$6:AA2126)</f>
        <v>#VALUE!</v>
      </c>
      <c r="AA2127" s="16" t="e">
        <f t="shared" si="4778"/>
        <v>#VALUE!</v>
      </c>
      <c r="AB2127" s="10" t="e">
        <f t="shared" si="4779"/>
        <v>#VALUE!</v>
      </c>
      <c r="AC2127" s="90">
        <f t="shared" si="4772"/>
        <v>2127</v>
      </c>
      <c r="AD2127" s="17">
        <f t="shared" si="4780"/>
        <v>48120</v>
      </c>
      <c r="AE2127" s="16" t="e">
        <f t="shared" si="4773"/>
        <v>#VALUE!</v>
      </c>
      <c r="AF2127" s="10">
        <f ca="1">IFERROR(AVERAGE(INDIRECT("AE"&amp;AC2127-Template!$F$10+1):INDIRECT("AE"&amp;AC2127)),0)</f>
        <v>0</v>
      </c>
      <c r="AG2127" s="35"/>
      <c r="AH2127" s="86"/>
      <c r="AI2127" s="35"/>
      <c r="AJ2127" s="35"/>
      <c r="AK2127" s="35"/>
      <c r="AL2127" s="35"/>
      <c r="AM2127" s="35"/>
      <c r="AN2127" s="35"/>
      <c r="AO2127" s="35"/>
      <c r="AP2127" s="35"/>
      <c r="AQ2127" s="35"/>
      <c r="AR2127" s="35"/>
      <c r="AS2127" s="35"/>
      <c r="AT2127" s="35"/>
      <c r="AU2127" s="35"/>
      <c r="AV2127" s="35"/>
      <c r="AW2127" s="35"/>
      <c r="AX2127" s="35"/>
      <c r="AY2127" s="35"/>
      <c r="AZ2127" s="17">
        <f t="shared" ref="AZ2127" si="4803">AZ2126+1</f>
        <v>48143</v>
      </c>
      <c r="BA2127" s="216">
        <f t="shared" si="4796"/>
        <v>3</v>
      </c>
      <c r="BB2127" s="216">
        <f t="shared" ref="BB2127" si="4804">BB2126+1</f>
        <v>2122</v>
      </c>
      <c r="BC2127" s="16">
        <f t="shared" si="4798"/>
        <v>5.8136986301369866</v>
      </c>
      <c r="BD2127" s="16">
        <f>IF(Template!$F$7="Linear interpolation",LinInterp($AO$5:$AO$18,$AM$5:$AM$18,BC2127),CubicSpline($AO$5:$AO$18,$AM$5:$AM$18,BC2127))</f>
        <v>14.062989570052935</v>
      </c>
      <c r="BE2127" s="221">
        <f t="shared" si="4733"/>
        <v>2.1489304303001506</v>
      </c>
      <c r="BF2127" s="221">
        <f>BE2127/PRODUCT($BG$6:BG2126)</f>
        <v>1.000391165314588</v>
      </c>
      <c r="BG2127" s="16">
        <f t="shared" si="4799"/>
        <v>1.000391165314588</v>
      </c>
      <c r="BH2127" s="10">
        <f t="shared" si="4800"/>
        <v>14.277533982463787</v>
      </c>
      <c r="BI2127" s="90"/>
      <c r="BJ2127" s="17">
        <f t="shared" si="4783"/>
        <v>48120</v>
      </c>
      <c r="BK2127" s="16">
        <f t="shared" si="4776"/>
        <v>14.286057469433899</v>
      </c>
      <c r="BL2127" s="10">
        <f ca="1">IFERROR(AVERAGE(INDIRECT("BK"&amp;AC2127-Template!$F$10+1):INDIRECT("BK"&amp;AC2127)),0)</f>
        <v>14.274830284783423</v>
      </c>
      <c r="BM2127" s="35"/>
      <c r="BN2127" s="86"/>
      <c r="BO2127" s="35"/>
      <c r="BP2127" s="35"/>
      <c r="BQ2127" s="35"/>
      <c r="BR2127" s="35"/>
      <c r="BS2127" s="35"/>
      <c r="BT2127" s="35"/>
      <c r="BU2127" s="35"/>
      <c r="BV2127" s="35"/>
      <c r="BW2127" s="35"/>
      <c r="BX2127" s="35"/>
      <c r="BY2127" s="35"/>
      <c r="BZ2127" s="35"/>
      <c r="CA2127" s="35"/>
      <c r="CB2127" s="35"/>
      <c r="CC2127" s="35"/>
      <c r="CD2127" s="35"/>
      <c r="CE2127" s="35"/>
      <c r="CF2127" s="35"/>
      <c r="CG2127" s="35"/>
      <c r="CH2127" s="35"/>
    </row>
    <row r="2128" spans="1:86" ht="15.6" x14ac:dyDescent="0.3">
      <c r="A2128" s="35"/>
      <c r="B2128" s="86"/>
      <c r="C2128" s="35"/>
      <c r="D2128" s="35"/>
      <c r="E2128" s="35"/>
      <c r="F2128" s="35"/>
      <c r="G2128" s="35"/>
      <c r="H2128" s="35"/>
      <c r="I2128" s="35"/>
      <c r="J2128" s="35"/>
      <c r="K2128" s="35"/>
      <c r="L2128" s="35"/>
      <c r="M2128" s="35"/>
      <c r="N2128" s="35"/>
      <c r="O2128" s="35"/>
      <c r="P2128" s="35"/>
      <c r="Q2128" s="35"/>
      <c r="R2128" s="35"/>
      <c r="S2128" s="35"/>
      <c r="T2128" s="17">
        <f t="shared" si="4777"/>
        <v>48144</v>
      </c>
      <c r="U2128" s="216">
        <f t="shared" si="4770"/>
        <v>4</v>
      </c>
      <c r="V2128" s="216">
        <f t="shared" si="4777"/>
        <v>2123</v>
      </c>
      <c r="W2128" s="16">
        <f t="shared" si="4784"/>
        <v>5.816438356164384</v>
      </c>
      <c r="X2128" s="16" t="e">
        <f>IF(Template!$F$7="Linear interpolation",LinInterp($I$5:$I$22,$G$5:$G$22,W2128),CubicSpline($I$5:$I$22,$G$5:$G$22,W2128))</f>
        <v>#VALUE!</v>
      </c>
      <c r="Y2128" s="221" t="e">
        <f t="shared" si="4771"/>
        <v>#VALUE!</v>
      </c>
      <c r="Z2128" s="221" t="e">
        <f>Y2128/PRODUCT($AA$6:AA2127)</f>
        <v>#VALUE!</v>
      </c>
      <c r="AA2128" s="16" t="e">
        <f t="shared" si="4778"/>
        <v>#VALUE!</v>
      </c>
      <c r="AB2128" s="10" t="e">
        <f t="shared" si="4779"/>
        <v>#VALUE!</v>
      </c>
      <c r="AC2128" s="90">
        <f t="shared" si="4772"/>
        <v>2128</v>
      </c>
      <c r="AD2128" s="17">
        <f t="shared" si="4780"/>
        <v>48121</v>
      </c>
      <c r="AE2128" s="16" t="e">
        <f t="shared" si="4773"/>
        <v>#VALUE!</v>
      </c>
      <c r="AF2128" s="10">
        <f ca="1">IFERROR(AVERAGE(INDIRECT("AE"&amp;AC2128-Template!$F$10+1):INDIRECT("AE"&amp;AC2128)),0)</f>
        <v>0</v>
      </c>
      <c r="AG2128" s="35"/>
      <c r="AH2128" s="86"/>
      <c r="AI2128" s="35"/>
      <c r="AJ2128" s="35"/>
      <c r="AK2128" s="35"/>
      <c r="AL2128" s="35"/>
      <c r="AM2128" s="35"/>
      <c r="AN2128" s="35"/>
      <c r="AO2128" s="35"/>
      <c r="AP2128" s="35"/>
      <c r="AQ2128" s="35"/>
      <c r="AR2128" s="35"/>
      <c r="AS2128" s="35"/>
      <c r="AT2128" s="35"/>
      <c r="AU2128" s="35"/>
      <c r="AV2128" s="35"/>
      <c r="AW2128" s="35"/>
      <c r="AX2128" s="35"/>
      <c r="AY2128" s="35"/>
      <c r="AZ2128" s="17">
        <f t="shared" ref="AZ2128" si="4805">AZ2127+1</f>
        <v>48144</v>
      </c>
      <c r="BA2128" s="216">
        <f t="shared" si="4796"/>
        <v>4</v>
      </c>
      <c r="BB2128" s="216">
        <f t="shared" ref="BB2128" si="4806">BB2127+1</f>
        <v>2123</v>
      </c>
      <c r="BC2128" s="16">
        <f t="shared" si="4798"/>
        <v>5.816438356164384</v>
      </c>
      <c r="BD2128" s="16">
        <f>IF(Template!$F$7="Linear interpolation",LinInterp($AO$5:$AO$18,$AM$5:$AM$18,BC2128),CubicSpline($AO$5:$AO$18,$AM$5:$AM$18,BC2128))</f>
        <v>14.063589036142663</v>
      </c>
      <c r="BE2128" s="221">
        <f t="shared" si="4733"/>
        <v>2.1497709630096935</v>
      </c>
      <c r="BF2128" s="221">
        <f>BE2128/PRODUCT($BG$6:BG2127)</f>
        <v>1.0003911400284027</v>
      </c>
      <c r="BG2128" s="16">
        <f t="shared" si="4799"/>
        <v>1.0003911400284027</v>
      </c>
      <c r="BH2128" s="10">
        <f t="shared" si="4800"/>
        <v>14.276611036697862</v>
      </c>
      <c r="BI2128" s="90"/>
      <c r="BJ2128" s="17">
        <f t="shared" si="4783"/>
        <v>48121</v>
      </c>
      <c r="BK2128" s="16">
        <f t="shared" si="4776"/>
        <v>14.285243357808897</v>
      </c>
      <c r="BL2128" s="10">
        <f ca="1">IFERROR(AVERAGE(INDIRECT("BK"&amp;AC2128-Template!$F$10+1):INDIRECT("BK"&amp;AC2128)),0)</f>
        <v>14.275843360023716</v>
      </c>
      <c r="BM2128" s="35"/>
      <c r="BN2128" s="86"/>
      <c r="BO2128" s="35"/>
      <c r="BP2128" s="35"/>
      <c r="BQ2128" s="35"/>
      <c r="BR2128" s="35"/>
      <c r="BS2128" s="35"/>
      <c r="BT2128" s="35"/>
      <c r="BU2128" s="35"/>
      <c r="BV2128" s="35"/>
      <c r="BW2128" s="35"/>
      <c r="BX2128" s="35"/>
      <c r="BY2128" s="35"/>
      <c r="BZ2128" s="35"/>
      <c r="CA2128" s="35"/>
      <c r="CB2128" s="35"/>
      <c r="CC2128" s="35"/>
      <c r="CD2128" s="35"/>
      <c r="CE2128" s="35"/>
      <c r="CF2128" s="35"/>
      <c r="CG2128" s="35"/>
      <c r="CH2128" s="35"/>
    </row>
    <row r="2129" spans="1:86" ht="15.6" x14ac:dyDescent="0.3">
      <c r="A2129" s="35"/>
      <c r="B2129" s="86"/>
      <c r="C2129" s="35"/>
      <c r="D2129" s="35"/>
      <c r="E2129" s="35"/>
      <c r="F2129" s="35"/>
      <c r="G2129" s="35"/>
      <c r="H2129" s="35"/>
      <c r="I2129" s="35"/>
      <c r="J2129" s="35"/>
      <c r="K2129" s="35"/>
      <c r="L2129" s="35"/>
      <c r="M2129" s="35"/>
      <c r="N2129" s="35"/>
      <c r="O2129" s="35"/>
      <c r="P2129" s="35"/>
      <c r="Q2129" s="35"/>
      <c r="R2129" s="35"/>
      <c r="S2129" s="35"/>
      <c r="T2129" s="17">
        <f t="shared" si="4777"/>
        <v>48145</v>
      </c>
      <c r="U2129" s="216">
        <f t="shared" si="4770"/>
        <v>5</v>
      </c>
      <c r="V2129" s="216">
        <f t="shared" si="4777"/>
        <v>2124</v>
      </c>
      <c r="W2129" s="16">
        <f t="shared" si="4784"/>
        <v>5.8191780821917805</v>
      </c>
      <c r="X2129" s="16" t="e">
        <f>IF(Template!$F$7="Linear interpolation",LinInterp($I$5:$I$22,$G$5:$G$22,W2129),CubicSpline($I$5:$I$22,$G$5:$G$22,W2129))</f>
        <v>#VALUE!</v>
      </c>
      <c r="Y2129" s="221" t="e">
        <f t="shared" si="4771"/>
        <v>#VALUE!</v>
      </c>
      <c r="Z2129" s="221" t="e">
        <f>Y2129/PRODUCT($AA$6:AA2128)</f>
        <v>#VALUE!</v>
      </c>
      <c r="AA2129" s="16" t="e">
        <f t="shared" si="4778"/>
        <v>#VALUE!</v>
      </c>
      <c r="AB2129" s="10" t="e">
        <f t="shared" si="4779"/>
        <v>#VALUE!</v>
      </c>
      <c r="AC2129" s="90">
        <f t="shared" si="4772"/>
        <v>2129</v>
      </c>
      <c r="AD2129" s="17">
        <f t="shared" si="4780"/>
        <v>48122</v>
      </c>
      <c r="AE2129" s="16" t="e">
        <f t="shared" si="4773"/>
        <v>#VALUE!</v>
      </c>
      <c r="AF2129" s="10">
        <f ca="1">IFERROR(AVERAGE(INDIRECT("AE"&amp;AC2129-Template!$F$10+1):INDIRECT("AE"&amp;AC2129)),0)</f>
        <v>0</v>
      </c>
      <c r="AG2129" s="35"/>
      <c r="AH2129" s="86"/>
      <c r="AI2129" s="35"/>
      <c r="AJ2129" s="35"/>
      <c r="AK2129" s="35"/>
      <c r="AL2129" s="35"/>
      <c r="AM2129" s="35"/>
      <c r="AN2129" s="35"/>
      <c r="AO2129" s="35"/>
      <c r="AP2129" s="35"/>
      <c r="AQ2129" s="35"/>
      <c r="AR2129" s="35"/>
      <c r="AS2129" s="35"/>
      <c r="AT2129" s="35"/>
      <c r="AU2129" s="35"/>
      <c r="AV2129" s="35"/>
      <c r="AW2129" s="35"/>
      <c r="AX2129" s="35"/>
      <c r="AY2129" s="35"/>
      <c r="AZ2129" s="17">
        <f t="shared" ref="AZ2129" si="4807">AZ2128+1</f>
        <v>48145</v>
      </c>
      <c r="BA2129" s="216">
        <f t="shared" si="4796"/>
        <v>5</v>
      </c>
      <c r="BB2129" s="216">
        <f t="shared" ref="BB2129" si="4808">BB2128+1</f>
        <v>2124</v>
      </c>
      <c r="BC2129" s="16">
        <f t="shared" si="4798"/>
        <v>5.8191780821917805</v>
      </c>
      <c r="BD2129" s="16">
        <f>IF(Template!$F$7="Linear interpolation",LinInterp($AO$5:$AO$18,$AM$5:$AM$18,BC2129),CubicSpline($AO$5:$AO$18,$AM$5:$AM$18,BC2129))</f>
        <v>14.064187418351317</v>
      </c>
      <c r="BE2129" s="221">
        <f t="shared" si="4733"/>
        <v>2.1506117671516538</v>
      </c>
      <c r="BF2129" s="221">
        <f>BE2129/PRODUCT($BG$6:BG2128)</f>
        <v>1.0003911133587846</v>
      </c>
      <c r="BG2129" s="16">
        <f t="shared" si="4799"/>
        <v>1.0003911133587846</v>
      </c>
      <c r="BH2129" s="10">
        <f t="shared" si="4800"/>
        <v>14.275637595638324</v>
      </c>
      <c r="BI2129" s="90"/>
      <c r="BJ2129" s="17">
        <f t="shared" si="4783"/>
        <v>48122</v>
      </c>
      <c r="BK2129" s="16">
        <f t="shared" si="4776"/>
        <v>14.285408823808465</v>
      </c>
      <c r="BL2129" s="10">
        <f ca="1">IFERROR(AVERAGE(INDIRECT("BK"&amp;AC2129-Template!$F$10+1):INDIRECT("BK"&amp;AC2129)),0)</f>
        <v>14.276533682449855</v>
      </c>
      <c r="BM2129" s="35"/>
      <c r="BN2129" s="86"/>
      <c r="BO2129" s="35"/>
      <c r="BP2129" s="35"/>
      <c r="BQ2129" s="35"/>
      <c r="BR2129" s="35"/>
      <c r="BS2129" s="35"/>
      <c r="BT2129" s="35"/>
      <c r="BU2129" s="35"/>
      <c r="BV2129" s="35"/>
      <c r="BW2129" s="35"/>
      <c r="BX2129" s="35"/>
      <c r="BY2129" s="35"/>
      <c r="BZ2129" s="35"/>
      <c r="CA2129" s="35"/>
      <c r="CB2129" s="35"/>
      <c r="CC2129" s="35"/>
      <c r="CD2129" s="35"/>
      <c r="CE2129" s="35"/>
      <c r="CF2129" s="35"/>
      <c r="CG2129" s="35"/>
      <c r="CH2129" s="35"/>
    </row>
    <row r="2130" spans="1:86" ht="15.6" x14ac:dyDescent="0.3">
      <c r="A2130" s="35"/>
      <c r="B2130" s="86"/>
      <c r="C2130" s="35"/>
      <c r="D2130" s="35"/>
      <c r="E2130" s="35"/>
      <c r="F2130" s="35"/>
      <c r="G2130" s="35"/>
      <c r="H2130" s="35"/>
      <c r="I2130" s="35"/>
      <c r="J2130" s="35"/>
      <c r="K2130" s="35"/>
      <c r="L2130" s="35"/>
      <c r="M2130" s="35"/>
      <c r="N2130" s="35"/>
      <c r="O2130" s="35"/>
      <c r="P2130" s="35"/>
      <c r="Q2130" s="35"/>
      <c r="R2130" s="35"/>
      <c r="S2130" s="35"/>
      <c r="T2130" s="17">
        <f t="shared" si="4777"/>
        <v>48146</v>
      </c>
      <c r="U2130" s="216">
        <f t="shared" si="4770"/>
        <v>6</v>
      </c>
      <c r="V2130" s="216">
        <f t="shared" si="4777"/>
        <v>2125</v>
      </c>
      <c r="W2130" s="16">
        <f t="shared" si="4784"/>
        <v>5.8219178082191778</v>
      </c>
      <c r="X2130" s="16" t="e">
        <f>IF(Template!$F$7="Linear interpolation",LinInterp($I$5:$I$22,$G$5:$G$22,W2130),CubicSpline($I$5:$I$22,$G$5:$G$22,W2130))</f>
        <v>#VALUE!</v>
      </c>
      <c r="Y2130" s="221" t="e">
        <f t="shared" si="4771"/>
        <v>#VALUE!</v>
      </c>
      <c r="Z2130" s="221" t="e">
        <f>Y2130/PRODUCT($AA$6:AA2129)</f>
        <v>#VALUE!</v>
      </c>
      <c r="AA2130" s="16" t="e">
        <f t="shared" si="4778"/>
        <v>#VALUE!</v>
      </c>
      <c r="AB2130" s="10" t="e">
        <f t="shared" si="4779"/>
        <v>#VALUE!</v>
      </c>
      <c r="AC2130" s="90">
        <f t="shared" si="4772"/>
        <v>2130</v>
      </c>
      <c r="AD2130" s="17">
        <f t="shared" si="4780"/>
        <v>48123</v>
      </c>
      <c r="AE2130" s="16" t="e">
        <f t="shared" si="4773"/>
        <v>#VALUE!</v>
      </c>
      <c r="AF2130" s="10">
        <f ca="1">IFERROR(AVERAGE(INDIRECT("AE"&amp;AC2130-Template!$F$10+1):INDIRECT("AE"&amp;AC2130)),0)</f>
        <v>0</v>
      </c>
      <c r="AG2130" s="35"/>
      <c r="AH2130" s="86"/>
      <c r="AI2130" s="35"/>
      <c r="AJ2130" s="35"/>
      <c r="AK2130" s="35"/>
      <c r="AL2130" s="35"/>
      <c r="AM2130" s="35"/>
      <c r="AN2130" s="35"/>
      <c r="AO2130" s="35"/>
      <c r="AP2130" s="35"/>
      <c r="AQ2130" s="35"/>
      <c r="AR2130" s="35"/>
      <c r="AS2130" s="35"/>
      <c r="AT2130" s="35"/>
      <c r="AU2130" s="35"/>
      <c r="AV2130" s="35"/>
      <c r="AW2130" s="35"/>
      <c r="AX2130" s="35"/>
      <c r="AY2130" s="35"/>
      <c r="AZ2130" s="17">
        <f t="shared" ref="AZ2130" si="4809">AZ2129+1</f>
        <v>48146</v>
      </c>
      <c r="BA2130" s="216">
        <f t="shared" si="4796"/>
        <v>6</v>
      </c>
      <c r="BB2130" s="216">
        <f t="shared" ref="BB2130" si="4810">BB2129+1</f>
        <v>2125</v>
      </c>
      <c r="BC2130" s="16">
        <f t="shared" si="4798"/>
        <v>5.8219178082191778</v>
      </c>
      <c r="BD2130" s="16">
        <f>IF(Template!$F$7="Linear interpolation",LinInterp($AO$5:$AO$18,$AM$5:$AM$18,BC2130),CubicSpline($AO$5:$AO$18,$AM$5:$AM$18,BC2130))</f>
        <v>14.064784691054685</v>
      </c>
      <c r="BE2130" s="221">
        <f t="shared" si="4733"/>
        <v>2.1514528398068866</v>
      </c>
      <c r="BF2130" s="221">
        <f>BE2130/PRODUCT($BG$6:BG2129)</f>
        <v>1.000391085303298</v>
      </c>
      <c r="BG2130" s="16">
        <f t="shared" si="4799"/>
        <v>1.0003911133587846</v>
      </c>
      <c r="BH2130" s="10">
        <f t="shared" si="4800"/>
        <v>14.275637595638324</v>
      </c>
      <c r="BI2130" s="90"/>
      <c r="BJ2130" s="17">
        <f t="shared" si="4783"/>
        <v>48123</v>
      </c>
      <c r="BK2130" s="16">
        <f t="shared" si="4776"/>
        <v>14.285525749731631</v>
      </c>
      <c r="BL2130" s="10">
        <f ca="1">IFERROR(AVERAGE(INDIRECT("BK"&amp;AC2130-Template!$F$10+1):INDIRECT("BK"&amp;AC2130)),0)</f>
        <v>14.27734241236867</v>
      </c>
      <c r="BM2130" s="35"/>
      <c r="BN2130" s="86"/>
      <c r="BO2130" s="35"/>
      <c r="BP2130" s="35"/>
      <c r="BQ2130" s="35"/>
      <c r="BR2130" s="35"/>
      <c r="BS2130" s="35"/>
      <c r="BT2130" s="35"/>
      <c r="BU2130" s="35"/>
      <c r="BV2130" s="35"/>
      <c r="BW2130" s="35"/>
      <c r="BX2130" s="35"/>
      <c r="BY2130" s="35"/>
      <c r="BZ2130" s="35"/>
      <c r="CA2130" s="35"/>
      <c r="CB2130" s="35"/>
      <c r="CC2130" s="35"/>
      <c r="CD2130" s="35"/>
      <c r="CE2130" s="35"/>
      <c r="CF2130" s="35"/>
      <c r="CG2130" s="35"/>
      <c r="CH2130" s="35"/>
    </row>
    <row r="2131" spans="1:86" ht="15.6" x14ac:dyDescent="0.3">
      <c r="A2131" s="35"/>
      <c r="B2131" s="86"/>
      <c r="C2131" s="35"/>
      <c r="D2131" s="35"/>
      <c r="E2131" s="35"/>
      <c r="F2131" s="35"/>
      <c r="G2131" s="35"/>
      <c r="H2131" s="35"/>
      <c r="I2131" s="35"/>
      <c r="J2131" s="35"/>
      <c r="K2131" s="35"/>
      <c r="L2131" s="35"/>
      <c r="M2131" s="35"/>
      <c r="N2131" s="35"/>
      <c r="O2131" s="35"/>
      <c r="P2131" s="35"/>
      <c r="Q2131" s="35"/>
      <c r="R2131" s="35"/>
      <c r="S2131" s="35"/>
      <c r="T2131" s="17">
        <f t="shared" si="4777"/>
        <v>48147</v>
      </c>
      <c r="U2131" s="216">
        <f t="shared" si="4770"/>
        <v>7</v>
      </c>
      <c r="V2131" s="216">
        <f t="shared" si="4777"/>
        <v>2126</v>
      </c>
      <c r="W2131" s="16">
        <f t="shared" si="4784"/>
        <v>5.8246575342465752</v>
      </c>
      <c r="X2131" s="16" t="e">
        <f>IF(Template!$F$7="Linear interpolation",LinInterp($I$5:$I$22,$G$5:$G$22,W2131),CubicSpline($I$5:$I$22,$G$5:$G$22,W2131))</f>
        <v>#VALUE!</v>
      </c>
      <c r="Y2131" s="221" t="e">
        <f t="shared" si="4771"/>
        <v>#VALUE!</v>
      </c>
      <c r="Z2131" s="221" t="e">
        <f>Y2131/PRODUCT($AA$6:AA2130)</f>
        <v>#VALUE!</v>
      </c>
      <c r="AA2131" s="16" t="e">
        <f t="shared" si="4778"/>
        <v>#VALUE!</v>
      </c>
      <c r="AB2131" s="10" t="e">
        <f t="shared" si="4779"/>
        <v>#VALUE!</v>
      </c>
      <c r="AC2131" s="90">
        <f t="shared" si="4772"/>
        <v>2131</v>
      </c>
      <c r="AD2131" s="17">
        <f t="shared" si="4780"/>
        <v>48124</v>
      </c>
      <c r="AE2131" s="16" t="e">
        <f t="shared" si="4773"/>
        <v>#VALUE!</v>
      </c>
      <c r="AF2131" s="10">
        <f ca="1">IFERROR(AVERAGE(INDIRECT("AE"&amp;AC2131-Template!$F$10+1):INDIRECT("AE"&amp;AC2131)),0)</f>
        <v>0</v>
      </c>
      <c r="AG2131" s="35"/>
      <c r="AH2131" s="86"/>
      <c r="AI2131" s="35"/>
      <c r="AJ2131" s="35"/>
      <c r="AK2131" s="35"/>
      <c r="AL2131" s="35"/>
      <c r="AM2131" s="35"/>
      <c r="AN2131" s="35"/>
      <c r="AO2131" s="35"/>
      <c r="AP2131" s="35"/>
      <c r="AQ2131" s="35"/>
      <c r="AR2131" s="35"/>
      <c r="AS2131" s="35"/>
      <c r="AT2131" s="35"/>
      <c r="AU2131" s="35"/>
      <c r="AV2131" s="35"/>
      <c r="AW2131" s="35"/>
      <c r="AX2131" s="35"/>
      <c r="AY2131" s="35"/>
      <c r="AZ2131" s="17">
        <f t="shared" ref="AZ2131" si="4811">AZ2130+1</f>
        <v>48147</v>
      </c>
      <c r="BA2131" s="216">
        <f t="shared" si="4796"/>
        <v>7</v>
      </c>
      <c r="BB2131" s="216">
        <f t="shared" ref="BB2131" si="4812">BB2130+1</f>
        <v>2126</v>
      </c>
      <c r="BC2131" s="16">
        <f t="shared" si="4798"/>
        <v>5.8246575342465752</v>
      </c>
      <c r="BD2131" s="16">
        <f>IF(Template!$F$7="Linear interpolation",LinInterp($AO$5:$AO$18,$AM$5:$AM$18,BC2131),CubicSpline($AO$5:$AO$18,$AM$5:$AM$18,BC2131))</f>
        <v>14.06538082862855</v>
      </c>
      <c r="BE2131" s="221">
        <f t="shared" si="4733"/>
        <v>2.1522941780463465</v>
      </c>
      <c r="BF2131" s="221">
        <f>BE2131/PRODUCT($BG$6:BG2130)</f>
        <v>1.0003910278040222</v>
      </c>
      <c r="BG2131" s="16">
        <f t="shared" si="4799"/>
        <v>1.0003911133587846</v>
      </c>
      <c r="BH2131" s="10">
        <f t="shared" si="4800"/>
        <v>14.275637595638324</v>
      </c>
      <c r="BI2131" s="90"/>
      <c r="BJ2131" s="17">
        <f t="shared" si="4783"/>
        <v>48124</v>
      </c>
      <c r="BK2131" s="16">
        <f t="shared" si="4776"/>
        <v>14.285594046630102</v>
      </c>
      <c r="BL2131" s="10">
        <f ca="1">IFERROR(AVERAGE(INDIRECT("BK"&amp;AC2131-Template!$F$10+1):INDIRECT("BK"&amp;AC2131)),0)</f>
        <v>14.278103802035078</v>
      </c>
      <c r="BM2131" s="35"/>
      <c r="BN2131" s="86"/>
      <c r="BO2131" s="35"/>
      <c r="BP2131" s="35"/>
      <c r="BQ2131" s="35"/>
      <c r="BR2131" s="35"/>
      <c r="BS2131" s="35"/>
      <c r="BT2131" s="35"/>
      <c r="BU2131" s="35"/>
      <c r="BV2131" s="35"/>
      <c r="BW2131" s="35"/>
      <c r="BX2131" s="35"/>
      <c r="BY2131" s="35"/>
      <c r="BZ2131" s="35"/>
      <c r="CA2131" s="35"/>
      <c r="CB2131" s="35"/>
      <c r="CC2131" s="35"/>
      <c r="CD2131" s="35"/>
      <c r="CE2131" s="35"/>
      <c r="CF2131" s="35"/>
      <c r="CG2131" s="35"/>
      <c r="CH2131" s="35"/>
    </row>
    <row r="2132" spans="1:86" ht="15.6" x14ac:dyDescent="0.3">
      <c r="A2132" s="35"/>
      <c r="B2132" s="86"/>
      <c r="C2132" s="35"/>
      <c r="D2132" s="35"/>
      <c r="E2132" s="35"/>
      <c r="F2132" s="35"/>
      <c r="G2132" s="35"/>
      <c r="H2132" s="35"/>
      <c r="I2132" s="35"/>
      <c r="J2132" s="35"/>
      <c r="K2132" s="35"/>
      <c r="L2132" s="35"/>
      <c r="M2132" s="35"/>
      <c r="N2132" s="35"/>
      <c r="O2132" s="35"/>
      <c r="P2132" s="35"/>
      <c r="Q2132" s="35"/>
      <c r="R2132" s="35"/>
      <c r="S2132" s="35"/>
      <c r="T2132" s="17">
        <f t="shared" si="4777"/>
        <v>48148</v>
      </c>
      <c r="U2132" s="216">
        <f t="shared" si="4770"/>
        <v>1</v>
      </c>
      <c r="V2132" s="216">
        <f t="shared" si="4777"/>
        <v>2127</v>
      </c>
      <c r="W2132" s="16">
        <f t="shared" si="4784"/>
        <v>5.8273972602739725</v>
      </c>
      <c r="X2132" s="16" t="e">
        <f>IF(Template!$F$7="Linear interpolation",LinInterp($I$5:$I$22,$G$5:$G$22,W2132),CubicSpline($I$5:$I$22,$G$5:$G$22,W2132))</f>
        <v>#VALUE!</v>
      </c>
      <c r="Y2132" s="221" t="e">
        <f t="shared" si="4771"/>
        <v>#VALUE!</v>
      </c>
      <c r="Z2132" s="221" t="e">
        <f>Y2132/PRODUCT($AA$6:AA2131)</f>
        <v>#VALUE!</v>
      </c>
      <c r="AA2132" s="16" t="e">
        <f t="shared" si="4778"/>
        <v>#VALUE!</v>
      </c>
      <c r="AB2132" s="10" t="e">
        <f t="shared" si="4779"/>
        <v>#VALUE!</v>
      </c>
      <c r="AC2132" s="90">
        <f t="shared" si="4772"/>
        <v>2132</v>
      </c>
      <c r="AD2132" s="17">
        <f t="shared" si="4780"/>
        <v>48125</v>
      </c>
      <c r="AE2132" s="16" t="e">
        <f t="shared" si="4773"/>
        <v>#VALUE!</v>
      </c>
      <c r="AF2132" s="10">
        <f ca="1">IFERROR(AVERAGE(INDIRECT("AE"&amp;AC2132-Template!$F$10+1):INDIRECT("AE"&amp;AC2132)),0)</f>
        <v>0</v>
      </c>
      <c r="AG2132" s="35"/>
      <c r="AH2132" s="86"/>
      <c r="AI2132" s="35"/>
      <c r="AJ2132" s="35"/>
      <c r="AK2132" s="35"/>
      <c r="AL2132" s="35"/>
      <c r="AM2132" s="35"/>
      <c r="AN2132" s="35"/>
      <c r="AO2132" s="35"/>
      <c r="AP2132" s="35"/>
      <c r="AQ2132" s="35"/>
      <c r="AR2132" s="35"/>
      <c r="AS2132" s="35"/>
      <c r="AT2132" s="35"/>
      <c r="AU2132" s="35"/>
      <c r="AV2132" s="35"/>
      <c r="AW2132" s="35"/>
      <c r="AX2132" s="35"/>
      <c r="AY2132" s="35"/>
      <c r="AZ2132" s="17">
        <f t="shared" ref="AZ2132" si="4813">AZ2131+1</f>
        <v>48148</v>
      </c>
      <c r="BA2132" s="216">
        <f t="shared" si="4796"/>
        <v>1</v>
      </c>
      <c r="BB2132" s="216">
        <f t="shared" ref="BB2132" si="4814">BB2131+1</f>
        <v>2127</v>
      </c>
      <c r="BC2132" s="16">
        <f t="shared" si="4798"/>
        <v>5.8273972602739725</v>
      </c>
      <c r="BD2132" s="16">
        <f>IF(Template!$F$7="Linear interpolation",LinInterp($AO$5:$AO$18,$AM$5:$AM$18,BC2132),CubicSpline($AO$5:$AO$18,$AM$5:$AM$18,BC2132))</f>
        <v>14.065975805448703</v>
      </c>
      <c r="BE2132" s="221">
        <f t="shared" si="4733"/>
        <v>2.1531357789310768</v>
      </c>
      <c r="BF2132" s="221">
        <f>BE2132/PRODUCT($BG$6:BG2131)</f>
        <v>1.0003909394702231</v>
      </c>
      <c r="BG2132" s="16">
        <f t="shared" si="4799"/>
        <v>1.0003909394702231</v>
      </c>
      <c r="BH2132" s="10">
        <f t="shared" si="4800"/>
        <v>14.269290663141753</v>
      </c>
      <c r="BI2132" s="90"/>
      <c r="BJ2132" s="17">
        <f t="shared" si="4783"/>
        <v>48125</v>
      </c>
      <c r="BK2132" s="16">
        <f t="shared" si="4776"/>
        <v>14.285594046630102</v>
      </c>
      <c r="BL2132" s="10">
        <f ca="1">IFERROR(AVERAGE(INDIRECT("BK"&amp;AC2132-Template!$F$10+1):INDIRECT("BK"&amp;AC2132)),0)</f>
        <v>14.278817109927756</v>
      </c>
      <c r="BM2132" s="35"/>
      <c r="BN2132" s="86"/>
      <c r="BO2132" s="35"/>
      <c r="BP2132" s="35"/>
      <c r="BQ2132" s="35"/>
      <c r="BR2132" s="35"/>
      <c r="BS2132" s="35"/>
      <c r="BT2132" s="35"/>
      <c r="BU2132" s="35"/>
      <c r="BV2132" s="35"/>
      <c r="BW2132" s="35"/>
      <c r="BX2132" s="35"/>
      <c r="BY2132" s="35"/>
      <c r="BZ2132" s="35"/>
      <c r="CA2132" s="35"/>
      <c r="CB2132" s="35"/>
      <c r="CC2132" s="35"/>
      <c r="CD2132" s="35"/>
      <c r="CE2132" s="35"/>
      <c r="CF2132" s="35"/>
      <c r="CG2132" s="35"/>
      <c r="CH2132" s="35"/>
    </row>
    <row r="2133" spans="1:86" ht="15.6" x14ac:dyDescent="0.3">
      <c r="A2133" s="35"/>
      <c r="B2133" s="86"/>
      <c r="C2133" s="35"/>
      <c r="D2133" s="35"/>
      <c r="E2133" s="35"/>
      <c r="F2133" s="35"/>
      <c r="G2133" s="35"/>
      <c r="H2133" s="35"/>
      <c r="I2133" s="35"/>
      <c r="J2133" s="35"/>
      <c r="K2133" s="35"/>
      <c r="L2133" s="35"/>
      <c r="M2133" s="35"/>
      <c r="N2133" s="35"/>
      <c r="O2133" s="35"/>
      <c r="P2133" s="35"/>
      <c r="Q2133" s="35"/>
      <c r="R2133" s="35"/>
      <c r="S2133" s="35"/>
      <c r="T2133" s="17">
        <f t="shared" si="4777"/>
        <v>48149</v>
      </c>
      <c r="U2133" s="216">
        <f t="shared" si="4770"/>
        <v>2</v>
      </c>
      <c r="V2133" s="216">
        <f t="shared" si="4777"/>
        <v>2128</v>
      </c>
      <c r="W2133" s="16">
        <f t="shared" si="4784"/>
        <v>5.8301369863013699</v>
      </c>
      <c r="X2133" s="16" t="e">
        <f>IF(Template!$F$7="Linear interpolation",LinInterp($I$5:$I$22,$G$5:$G$22,W2133),CubicSpline($I$5:$I$22,$G$5:$G$22,W2133))</f>
        <v>#VALUE!</v>
      </c>
      <c r="Y2133" s="221" t="e">
        <f t="shared" si="4771"/>
        <v>#VALUE!</v>
      </c>
      <c r="Z2133" s="221" t="e">
        <f>Y2133/PRODUCT($AA$6:AA2132)</f>
        <v>#VALUE!</v>
      </c>
      <c r="AA2133" s="16" t="e">
        <f t="shared" si="4778"/>
        <v>#VALUE!</v>
      </c>
      <c r="AB2133" s="10" t="e">
        <f t="shared" si="4779"/>
        <v>#VALUE!</v>
      </c>
      <c r="AC2133" s="90">
        <f t="shared" si="4772"/>
        <v>2133</v>
      </c>
      <c r="AD2133" s="17">
        <f t="shared" si="4780"/>
        <v>48126</v>
      </c>
      <c r="AE2133" s="16" t="e">
        <f t="shared" si="4773"/>
        <v>#VALUE!</v>
      </c>
      <c r="AF2133" s="10">
        <f ca="1">IFERROR(AVERAGE(INDIRECT("AE"&amp;AC2133-Template!$F$10+1):INDIRECT("AE"&amp;AC2133)),0)</f>
        <v>0</v>
      </c>
      <c r="AG2133" s="35"/>
      <c r="AH2133" s="86"/>
      <c r="AI2133" s="35"/>
      <c r="AJ2133" s="35"/>
      <c r="AK2133" s="35"/>
      <c r="AL2133" s="35"/>
      <c r="AM2133" s="35"/>
      <c r="AN2133" s="35"/>
      <c r="AO2133" s="35"/>
      <c r="AP2133" s="35"/>
      <c r="AQ2133" s="35"/>
      <c r="AR2133" s="35"/>
      <c r="AS2133" s="35"/>
      <c r="AT2133" s="35"/>
      <c r="AU2133" s="35"/>
      <c r="AV2133" s="35"/>
      <c r="AW2133" s="35"/>
      <c r="AX2133" s="35"/>
      <c r="AY2133" s="35"/>
      <c r="AZ2133" s="17">
        <f t="shared" ref="AZ2133" si="4815">AZ2132+1</f>
        <v>48149</v>
      </c>
      <c r="BA2133" s="216">
        <f t="shared" si="4796"/>
        <v>2</v>
      </c>
      <c r="BB2133" s="216">
        <f t="shared" ref="BB2133" si="4816">BB2132+1</f>
        <v>2128</v>
      </c>
      <c r="BC2133" s="16">
        <f t="shared" si="4798"/>
        <v>5.8301369863013699</v>
      </c>
      <c r="BD2133" s="16">
        <f>IF(Template!$F$7="Linear interpolation",LinInterp($AO$5:$AO$18,$AM$5:$AM$18,BC2133),CubicSpline($AO$5:$AO$18,$AM$5:$AM$18,BC2133))</f>
        <v>14.066569595890929</v>
      </c>
      <c r="BE2133" s="221">
        <f t="shared" si="4733"/>
        <v>2.1539776395121861</v>
      </c>
      <c r="BF2133" s="221">
        <f>BE2133/PRODUCT($BG$6:BG2132)</f>
        <v>1.0003909927972714</v>
      </c>
      <c r="BG2133" s="16">
        <f t="shared" si="4799"/>
        <v>1.0003909927972714</v>
      </c>
      <c r="BH2133" s="10">
        <f t="shared" si="4800"/>
        <v>14.271237100405898</v>
      </c>
      <c r="BI2133" s="90"/>
      <c r="BJ2133" s="17">
        <f t="shared" si="4783"/>
        <v>48126</v>
      </c>
      <c r="BK2133" s="16">
        <f t="shared" si="4776"/>
        <v>14.285594046630102</v>
      </c>
      <c r="BL2133" s="10">
        <f ca="1">IFERROR(AVERAGE(INDIRECT("BK"&amp;AC2133-Template!$F$10+1):INDIRECT("BK"&amp;AC2133)),0)</f>
        <v>14.279483874052785</v>
      </c>
      <c r="BM2133" s="35"/>
      <c r="BN2133" s="86"/>
      <c r="BO2133" s="35"/>
      <c r="BP2133" s="35"/>
      <c r="BQ2133" s="35"/>
      <c r="BR2133" s="35"/>
      <c r="BS2133" s="35"/>
      <c r="BT2133" s="35"/>
      <c r="BU2133" s="35"/>
      <c r="BV2133" s="35"/>
      <c r="BW2133" s="35"/>
      <c r="BX2133" s="35"/>
      <c r="BY2133" s="35"/>
      <c r="BZ2133" s="35"/>
      <c r="CA2133" s="35"/>
      <c r="CB2133" s="35"/>
      <c r="CC2133" s="35"/>
      <c r="CD2133" s="35"/>
      <c r="CE2133" s="35"/>
      <c r="CF2133" s="35"/>
      <c r="CG2133" s="35"/>
      <c r="CH2133" s="35"/>
    </row>
    <row r="2134" spans="1:86" ht="15.6" x14ac:dyDescent="0.3">
      <c r="A2134" s="35"/>
      <c r="B2134" s="86"/>
      <c r="C2134" s="35"/>
      <c r="D2134" s="35"/>
      <c r="E2134" s="35"/>
      <c r="F2134" s="35"/>
      <c r="G2134" s="35"/>
      <c r="H2134" s="35"/>
      <c r="I2134" s="35"/>
      <c r="J2134" s="35"/>
      <c r="K2134" s="35"/>
      <c r="L2134" s="35"/>
      <c r="M2134" s="35"/>
      <c r="N2134" s="35"/>
      <c r="O2134" s="35"/>
      <c r="P2134" s="35"/>
      <c r="Q2134" s="35"/>
      <c r="R2134" s="35"/>
      <c r="S2134" s="35"/>
      <c r="T2134" s="17">
        <f t="shared" si="4777"/>
        <v>48150</v>
      </c>
      <c r="U2134" s="216">
        <f t="shared" si="4770"/>
        <v>3</v>
      </c>
      <c r="V2134" s="216">
        <f t="shared" si="4777"/>
        <v>2129</v>
      </c>
      <c r="W2134" s="16">
        <f t="shared" si="4784"/>
        <v>5.8328767123287673</v>
      </c>
      <c r="X2134" s="16" t="e">
        <f>IF(Template!$F$7="Linear interpolation",LinInterp($I$5:$I$22,$G$5:$G$22,W2134),CubicSpline($I$5:$I$22,$G$5:$G$22,W2134))</f>
        <v>#VALUE!</v>
      </c>
      <c r="Y2134" s="221" t="e">
        <f t="shared" si="4771"/>
        <v>#VALUE!</v>
      </c>
      <c r="Z2134" s="221" t="e">
        <f>Y2134/PRODUCT($AA$6:AA2133)</f>
        <v>#VALUE!</v>
      </c>
      <c r="AA2134" s="16" t="e">
        <f t="shared" si="4778"/>
        <v>#VALUE!</v>
      </c>
      <c r="AB2134" s="10" t="e">
        <f t="shared" si="4779"/>
        <v>#VALUE!</v>
      </c>
      <c r="AC2134" s="90">
        <f t="shared" si="4772"/>
        <v>2134</v>
      </c>
      <c r="AD2134" s="17">
        <f t="shared" si="4780"/>
        <v>48127</v>
      </c>
      <c r="AE2134" s="16" t="e">
        <f t="shared" si="4773"/>
        <v>#VALUE!</v>
      </c>
      <c r="AF2134" s="10">
        <f ca="1">IFERROR(AVERAGE(INDIRECT("AE"&amp;AC2134-Template!$F$10+1):INDIRECT("AE"&amp;AC2134)),0)</f>
        <v>0</v>
      </c>
      <c r="AG2134" s="35"/>
      <c r="AH2134" s="86"/>
      <c r="AI2134" s="35"/>
      <c r="AJ2134" s="35"/>
      <c r="AK2134" s="35"/>
      <c r="AL2134" s="35"/>
      <c r="AM2134" s="35"/>
      <c r="AN2134" s="35"/>
      <c r="AO2134" s="35"/>
      <c r="AP2134" s="35"/>
      <c r="AQ2134" s="35"/>
      <c r="AR2134" s="35"/>
      <c r="AS2134" s="35"/>
      <c r="AT2134" s="35"/>
      <c r="AU2134" s="35"/>
      <c r="AV2134" s="35"/>
      <c r="AW2134" s="35"/>
      <c r="AX2134" s="35"/>
      <c r="AY2134" s="35"/>
      <c r="AZ2134" s="17">
        <f t="shared" ref="AZ2134" si="4817">AZ2133+1</f>
        <v>48150</v>
      </c>
      <c r="BA2134" s="216">
        <f t="shared" si="4796"/>
        <v>3</v>
      </c>
      <c r="BB2134" s="216">
        <f t="shared" ref="BB2134" si="4818">BB2133+1</f>
        <v>2129</v>
      </c>
      <c r="BC2134" s="16">
        <f t="shared" si="4798"/>
        <v>5.8328767123287673</v>
      </c>
      <c r="BD2134" s="16">
        <f>IF(Template!$F$7="Linear interpolation",LinInterp($AO$5:$AO$18,$AM$5:$AM$18,BC2134),CubicSpline($AO$5:$AO$18,$AM$5:$AM$18,BC2134))</f>
        <v>14.067162174331015</v>
      </c>
      <c r="BE2134" s="221">
        <f t="shared" si="4733"/>
        <v>2.1548197568308503</v>
      </c>
      <c r="BF2134" s="221">
        <f>BE2134/PRODUCT($BG$6:BG2133)</f>
        <v>1.0003909591739564</v>
      </c>
      <c r="BG2134" s="16">
        <f t="shared" si="4799"/>
        <v>1.0003909591739564</v>
      </c>
      <c r="BH2134" s="10">
        <f t="shared" si="4800"/>
        <v>14.270009849407629</v>
      </c>
      <c r="BI2134" s="90"/>
      <c r="BJ2134" s="17">
        <f t="shared" si="4783"/>
        <v>48127</v>
      </c>
      <c r="BK2134" s="16">
        <f t="shared" si="4776"/>
        <v>14.285516205057025</v>
      </c>
      <c r="BL2134" s="10">
        <f ca="1">IFERROR(AVERAGE(INDIRECT("BK"&amp;AC2134-Template!$F$10+1):INDIRECT("BK"&amp;AC2134)),0)</f>
        <v>14.280148043458714</v>
      </c>
      <c r="BM2134" s="35"/>
      <c r="BN2134" s="86"/>
      <c r="BO2134" s="35"/>
      <c r="BP2134" s="35"/>
      <c r="BQ2134" s="35"/>
      <c r="BR2134" s="35"/>
      <c r="BS2134" s="35"/>
      <c r="BT2134" s="35"/>
      <c r="BU2134" s="35"/>
      <c r="BV2134" s="35"/>
      <c r="BW2134" s="35"/>
      <c r="BX2134" s="35"/>
      <c r="BY2134" s="35"/>
      <c r="BZ2134" s="35"/>
      <c r="CA2134" s="35"/>
      <c r="CB2134" s="35"/>
      <c r="CC2134" s="35"/>
      <c r="CD2134" s="35"/>
      <c r="CE2134" s="35"/>
      <c r="CF2134" s="35"/>
      <c r="CG2134" s="35"/>
      <c r="CH2134" s="35"/>
    </row>
    <row r="2135" spans="1:86" ht="15.6" x14ac:dyDescent="0.3">
      <c r="A2135" s="35"/>
      <c r="B2135" s="86"/>
      <c r="C2135" s="35"/>
      <c r="D2135" s="35"/>
      <c r="E2135" s="35"/>
      <c r="F2135" s="35"/>
      <c r="G2135" s="35"/>
      <c r="H2135" s="35"/>
      <c r="I2135" s="35"/>
      <c r="J2135" s="35"/>
      <c r="K2135" s="35"/>
      <c r="L2135" s="35"/>
      <c r="M2135" s="35"/>
      <c r="N2135" s="35"/>
      <c r="O2135" s="35"/>
      <c r="P2135" s="35"/>
      <c r="Q2135" s="35"/>
      <c r="R2135" s="35"/>
      <c r="S2135" s="35"/>
      <c r="T2135" s="17">
        <f t="shared" si="4777"/>
        <v>48151</v>
      </c>
      <c r="U2135" s="216">
        <f t="shared" si="4770"/>
        <v>4</v>
      </c>
      <c r="V2135" s="216">
        <f t="shared" si="4777"/>
        <v>2130</v>
      </c>
      <c r="W2135" s="16">
        <f t="shared" si="4784"/>
        <v>5.8356164383561646</v>
      </c>
      <c r="X2135" s="16" t="e">
        <f>IF(Template!$F$7="Linear interpolation",LinInterp($I$5:$I$22,$G$5:$G$22,W2135),CubicSpline($I$5:$I$22,$G$5:$G$22,W2135))</f>
        <v>#VALUE!</v>
      </c>
      <c r="Y2135" s="221" t="e">
        <f t="shared" si="4771"/>
        <v>#VALUE!</v>
      </c>
      <c r="Z2135" s="221" t="e">
        <f>Y2135/PRODUCT($AA$6:AA2134)</f>
        <v>#VALUE!</v>
      </c>
      <c r="AA2135" s="16" t="e">
        <f t="shared" si="4778"/>
        <v>#VALUE!</v>
      </c>
      <c r="AB2135" s="10" t="e">
        <f t="shared" si="4779"/>
        <v>#VALUE!</v>
      </c>
      <c r="AC2135" s="90">
        <f t="shared" si="4772"/>
        <v>2135</v>
      </c>
      <c r="AD2135" s="17">
        <f t="shared" si="4780"/>
        <v>48128</v>
      </c>
      <c r="AE2135" s="16" t="e">
        <f t="shared" si="4773"/>
        <v>#VALUE!</v>
      </c>
      <c r="AF2135" s="10">
        <f ca="1">IFERROR(AVERAGE(INDIRECT("AE"&amp;AC2135-Template!$F$10+1):INDIRECT("AE"&amp;AC2135)),0)</f>
        <v>0</v>
      </c>
      <c r="AG2135" s="35"/>
      <c r="AH2135" s="86"/>
      <c r="AI2135" s="35"/>
      <c r="AJ2135" s="35"/>
      <c r="AK2135" s="35"/>
      <c r="AL2135" s="35"/>
      <c r="AM2135" s="35"/>
      <c r="AN2135" s="35"/>
      <c r="AO2135" s="35"/>
      <c r="AP2135" s="35"/>
      <c r="AQ2135" s="35"/>
      <c r="AR2135" s="35"/>
      <c r="AS2135" s="35"/>
      <c r="AT2135" s="35"/>
      <c r="AU2135" s="35"/>
      <c r="AV2135" s="35"/>
      <c r="AW2135" s="35"/>
      <c r="AX2135" s="35"/>
      <c r="AY2135" s="35"/>
      <c r="AZ2135" s="17">
        <f t="shared" ref="AZ2135" si="4819">AZ2134+1</f>
        <v>48151</v>
      </c>
      <c r="BA2135" s="216">
        <f t="shared" si="4796"/>
        <v>4</v>
      </c>
      <c r="BB2135" s="216">
        <f t="shared" ref="BB2135" si="4820">BB2134+1</f>
        <v>2130</v>
      </c>
      <c r="BC2135" s="16">
        <f t="shared" si="4798"/>
        <v>5.8356164383561646</v>
      </c>
      <c r="BD2135" s="16">
        <f>IF(Template!$F$7="Linear interpolation",LinInterp($AO$5:$AO$18,$AM$5:$AM$18,BC2135),CubicSpline($AO$5:$AO$18,$AM$5:$AM$18,BC2135))</f>
        <v>14.067753515144746</v>
      </c>
      <c r="BE2135" s="221">
        <f t="shared" si="4733"/>
        <v>2.1556621279182835</v>
      </c>
      <c r="BF2135" s="221">
        <f>BE2135/PRODUCT($BG$6:BG2134)</f>
        <v>1.0003909241525946</v>
      </c>
      <c r="BG2135" s="16">
        <f t="shared" si="4799"/>
        <v>1.0003909241525946</v>
      </c>
      <c r="BH2135" s="10">
        <f t="shared" si="4800"/>
        <v>14.268731569701544</v>
      </c>
      <c r="BI2135" s="90"/>
      <c r="BJ2135" s="17">
        <f t="shared" si="4783"/>
        <v>48128</v>
      </c>
      <c r="BK2135" s="16">
        <f t="shared" si="4776"/>
        <v>14.285379166891431</v>
      </c>
      <c r="BL2135" s="10">
        <f ca="1">IFERROR(AVERAGE(INDIRECT("BK"&amp;AC2135-Template!$F$10+1):INDIRECT("BK"&amp;AC2135)),0)</f>
        <v>14.28080764492579</v>
      </c>
      <c r="BM2135" s="35"/>
      <c r="BN2135" s="86"/>
      <c r="BO2135" s="35"/>
      <c r="BP2135" s="35"/>
      <c r="BQ2135" s="35"/>
      <c r="BR2135" s="35"/>
      <c r="BS2135" s="35"/>
      <c r="BT2135" s="35"/>
      <c r="BU2135" s="35"/>
      <c r="BV2135" s="35"/>
      <c r="BW2135" s="35"/>
      <c r="BX2135" s="35"/>
      <c r="BY2135" s="35"/>
      <c r="BZ2135" s="35"/>
      <c r="CA2135" s="35"/>
      <c r="CB2135" s="35"/>
      <c r="CC2135" s="35"/>
      <c r="CD2135" s="35"/>
      <c r="CE2135" s="35"/>
      <c r="CF2135" s="35"/>
      <c r="CG2135" s="35"/>
      <c r="CH2135" s="35"/>
    </row>
    <row r="2136" spans="1:86" ht="15.6" x14ac:dyDescent="0.3">
      <c r="A2136" s="35"/>
      <c r="B2136" s="86"/>
      <c r="C2136" s="35"/>
      <c r="D2136" s="35"/>
      <c r="E2136" s="35"/>
      <c r="F2136" s="35"/>
      <c r="G2136" s="35"/>
      <c r="H2136" s="35"/>
      <c r="I2136" s="35"/>
      <c r="J2136" s="35"/>
      <c r="K2136" s="35"/>
      <c r="L2136" s="35"/>
      <c r="M2136" s="35"/>
      <c r="N2136" s="35"/>
      <c r="O2136" s="35"/>
      <c r="P2136" s="35"/>
      <c r="Q2136" s="35"/>
      <c r="R2136" s="35"/>
      <c r="S2136" s="35"/>
      <c r="T2136" s="17">
        <f t="shared" si="4777"/>
        <v>48152</v>
      </c>
      <c r="U2136" s="216">
        <f t="shared" si="4770"/>
        <v>5</v>
      </c>
      <c r="V2136" s="216">
        <f t="shared" si="4777"/>
        <v>2131</v>
      </c>
      <c r="W2136" s="16">
        <f t="shared" si="4784"/>
        <v>5.838356164383562</v>
      </c>
      <c r="X2136" s="16" t="e">
        <f>IF(Template!$F$7="Linear interpolation",LinInterp($I$5:$I$22,$G$5:$G$22,W2136),CubicSpline($I$5:$I$22,$G$5:$G$22,W2136))</f>
        <v>#VALUE!</v>
      </c>
      <c r="Y2136" s="221" t="e">
        <f t="shared" si="4771"/>
        <v>#VALUE!</v>
      </c>
      <c r="Z2136" s="221" t="e">
        <f>Y2136/PRODUCT($AA$6:AA2135)</f>
        <v>#VALUE!</v>
      </c>
      <c r="AA2136" s="16" t="e">
        <f t="shared" si="4778"/>
        <v>#VALUE!</v>
      </c>
      <c r="AB2136" s="10" t="e">
        <f t="shared" si="4779"/>
        <v>#VALUE!</v>
      </c>
      <c r="AC2136" s="90">
        <f t="shared" si="4772"/>
        <v>2136</v>
      </c>
      <c r="AD2136" s="17">
        <f t="shared" si="4780"/>
        <v>48129</v>
      </c>
      <c r="AE2136" s="16" t="e">
        <f t="shared" si="4773"/>
        <v>#VALUE!</v>
      </c>
      <c r="AF2136" s="10">
        <f ca="1">IFERROR(AVERAGE(INDIRECT("AE"&amp;AC2136-Template!$F$10+1):INDIRECT("AE"&amp;AC2136)),0)</f>
        <v>0</v>
      </c>
      <c r="AG2136" s="35"/>
      <c r="AH2136" s="86"/>
      <c r="AI2136" s="35"/>
      <c r="AJ2136" s="35"/>
      <c r="AK2136" s="35"/>
      <c r="AL2136" s="35"/>
      <c r="AM2136" s="35"/>
      <c r="AN2136" s="35"/>
      <c r="AO2136" s="35"/>
      <c r="AP2136" s="35"/>
      <c r="AQ2136" s="35"/>
      <c r="AR2136" s="35"/>
      <c r="AS2136" s="35"/>
      <c r="AT2136" s="35"/>
      <c r="AU2136" s="35"/>
      <c r="AV2136" s="35"/>
      <c r="AW2136" s="35"/>
      <c r="AX2136" s="35"/>
      <c r="AY2136" s="35"/>
      <c r="AZ2136" s="17">
        <f t="shared" ref="AZ2136" si="4821">AZ2135+1</f>
        <v>48152</v>
      </c>
      <c r="BA2136" s="216">
        <f t="shared" si="4796"/>
        <v>5</v>
      </c>
      <c r="BB2136" s="216">
        <f t="shared" ref="BB2136" si="4822">BB2135+1</f>
        <v>2131</v>
      </c>
      <c r="BC2136" s="16">
        <f t="shared" si="4798"/>
        <v>5.838356164383562</v>
      </c>
      <c r="BD2136" s="16">
        <f>IF(Template!$F$7="Linear interpolation",LinInterp($AO$5:$AO$18,$AM$5:$AM$18,BC2136),CubicSpline($AO$5:$AO$18,$AM$5:$AM$18,BC2136))</f>
        <v>14.068343592707913</v>
      </c>
      <c r="BE2136" s="221">
        <f t="shared" si="4733"/>
        <v>2.1565047497957308</v>
      </c>
      <c r="BF2136" s="221">
        <f>BE2136/PRODUCT($BG$6:BG2135)</f>
        <v>1.0003908877307508</v>
      </c>
      <c r="BG2136" s="16">
        <f t="shared" si="4799"/>
        <v>1.0003908877307508</v>
      </c>
      <c r="BH2136" s="10">
        <f t="shared" si="4800"/>
        <v>14.267402172404186</v>
      </c>
      <c r="BI2136" s="90"/>
      <c r="BJ2136" s="17">
        <f t="shared" si="4783"/>
        <v>48129</v>
      </c>
      <c r="BK2136" s="16">
        <f t="shared" si="4776"/>
        <v>14.285202985763078</v>
      </c>
      <c r="BL2136" s="10">
        <f ca="1">IFERROR(AVERAGE(INDIRECT("BK"&amp;AC2136-Template!$F$10+1):INDIRECT("BK"&amp;AC2136)),0)</f>
        <v>14.281197535576911</v>
      </c>
      <c r="BM2136" s="35"/>
      <c r="BN2136" s="86"/>
      <c r="BO2136" s="35"/>
      <c r="BP2136" s="35"/>
      <c r="BQ2136" s="35"/>
      <c r="BR2136" s="35"/>
      <c r="BS2136" s="35"/>
      <c r="BT2136" s="35"/>
      <c r="BU2136" s="35"/>
      <c r="BV2136" s="35"/>
      <c r="BW2136" s="35"/>
      <c r="BX2136" s="35"/>
      <c r="BY2136" s="35"/>
      <c r="BZ2136" s="35"/>
      <c r="CA2136" s="35"/>
      <c r="CB2136" s="35"/>
      <c r="CC2136" s="35"/>
      <c r="CD2136" s="35"/>
      <c r="CE2136" s="35"/>
      <c r="CF2136" s="35"/>
      <c r="CG2136" s="35"/>
      <c r="CH2136" s="35"/>
    </row>
    <row r="2137" spans="1:86" ht="15.6" x14ac:dyDescent="0.3">
      <c r="A2137" s="35"/>
      <c r="B2137" s="86"/>
      <c r="C2137" s="35"/>
      <c r="D2137" s="35"/>
      <c r="E2137" s="35"/>
      <c r="F2137" s="35"/>
      <c r="G2137" s="35"/>
      <c r="H2137" s="35"/>
      <c r="I2137" s="35"/>
      <c r="J2137" s="35"/>
      <c r="K2137" s="35"/>
      <c r="L2137" s="35"/>
      <c r="M2137" s="35"/>
      <c r="N2137" s="35"/>
      <c r="O2137" s="35"/>
      <c r="P2137" s="35"/>
      <c r="Q2137" s="35"/>
      <c r="R2137" s="35"/>
      <c r="S2137" s="35"/>
      <c r="T2137" s="17">
        <f t="shared" si="4777"/>
        <v>48153</v>
      </c>
      <c r="U2137" s="216">
        <f t="shared" si="4770"/>
        <v>6</v>
      </c>
      <c r="V2137" s="216">
        <f t="shared" si="4777"/>
        <v>2132</v>
      </c>
      <c r="W2137" s="16">
        <f t="shared" si="4784"/>
        <v>5.8410958904109593</v>
      </c>
      <c r="X2137" s="16" t="e">
        <f>IF(Template!$F$7="Linear interpolation",LinInterp($I$5:$I$22,$G$5:$G$22,W2137),CubicSpline($I$5:$I$22,$G$5:$G$22,W2137))</f>
        <v>#VALUE!</v>
      </c>
      <c r="Y2137" s="221" t="e">
        <f t="shared" si="4771"/>
        <v>#VALUE!</v>
      </c>
      <c r="Z2137" s="221" t="e">
        <f>Y2137/PRODUCT($AA$6:AA2136)</f>
        <v>#VALUE!</v>
      </c>
      <c r="AA2137" s="16" t="e">
        <f t="shared" si="4778"/>
        <v>#VALUE!</v>
      </c>
      <c r="AB2137" s="10" t="e">
        <f t="shared" si="4779"/>
        <v>#VALUE!</v>
      </c>
      <c r="AC2137" s="90">
        <f t="shared" si="4772"/>
        <v>2137</v>
      </c>
      <c r="AD2137" s="17">
        <f t="shared" si="4780"/>
        <v>48130</v>
      </c>
      <c r="AE2137" s="16" t="e">
        <f t="shared" si="4773"/>
        <v>#VALUE!</v>
      </c>
      <c r="AF2137" s="10">
        <f ca="1">IFERROR(AVERAGE(INDIRECT("AE"&amp;AC2137-Template!$F$10+1):INDIRECT("AE"&amp;AC2137)),0)</f>
        <v>0</v>
      </c>
      <c r="AG2137" s="35"/>
      <c r="AH2137" s="86"/>
      <c r="AI2137" s="35"/>
      <c r="AJ2137" s="35"/>
      <c r="AK2137" s="35"/>
      <c r="AL2137" s="35"/>
      <c r="AM2137" s="35"/>
      <c r="AN2137" s="35"/>
      <c r="AO2137" s="35"/>
      <c r="AP2137" s="35"/>
      <c r="AQ2137" s="35"/>
      <c r="AR2137" s="35"/>
      <c r="AS2137" s="35"/>
      <c r="AT2137" s="35"/>
      <c r="AU2137" s="35"/>
      <c r="AV2137" s="35"/>
      <c r="AW2137" s="35"/>
      <c r="AX2137" s="35"/>
      <c r="AY2137" s="35"/>
      <c r="AZ2137" s="17">
        <f t="shared" ref="AZ2137" si="4823">AZ2136+1</f>
        <v>48153</v>
      </c>
      <c r="BA2137" s="216">
        <f t="shared" si="4796"/>
        <v>6</v>
      </c>
      <c r="BB2137" s="216">
        <f t="shared" ref="BB2137" si="4824">BB2136+1</f>
        <v>2132</v>
      </c>
      <c r="BC2137" s="16">
        <f t="shared" si="4798"/>
        <v>5.8410958904109593</v>
      </c>
      <c r="BD2137" s="16">
        <f>IF(Template!$F$7="Linear interpolation",LinInterp($AO$5:$AO$18,$AM$5:$AM$18,BC2137),CubicSpline($AO$5:$AO$18,$AM$5:$AM$18,BC2137))</f>
        <v>14.0689323813963</v>
      </c>
      <c r="BE2137" s="221">
        <f t="shared" si="4733"/>
        <v>2.157347619474455</v>
      </c>
      <c r="BF2137" s="221">
        <f>BE2137/PRODUCT($BG$6:BG2136)</f>
        <v>1.0003908499059897</v>
      </c>
      <c r="BG2137" s="16">
        <f t="shared" si="4799"/>
        <v>1.0003908877307508</v>
      </c>
      <c r="BH2137" s="10">
        <f t="shared" si="4800"/>
        <v>14.267402172404186</v>
      </c>
      <c r="BI2137" s="90"/>
      <c r="BJ2137" s="17">
        <f t="shared" si="4783"/>
        <v>48130</v>
      </c>
      <c r="BK2137" s="16">
        <f t="shared" si="4776"/>
        <v>14.284977642447071</v>
      </c>
      <c r="BL2137" s="10">
        <f ca="1">IFERROR(AVERAGE(INDIRECT("BK"&amp;AC2137-Template!$F$10+1):INDIRECT("BK"&amp;AC2137)),0)</f>
        <v>14.281673017154441</v>
      </c>
      <c r="BM2137" s="35"/>
      <c r="BN2137" s="86"/>
      <c r="BO2137" s="35"/>
      <c r="BP2137" s="35"/>
      <c r="BQ2137" s="35"/>
      <c r="BR2137" s="35"/>
      <c r="BS2137" s="35"/>
      <c r="BT2137" s="35"/>
      <c r="BU2137" s="35"/>
      <c r="BV2137" s="35"/>
      <c r="BW2137" s="35"/>
      <c r="BX2137" s="35"/>
      <c r="BY2137" s="35"/>
      <c r="BZ2137" s="35"/>
      <c r="CA2137" s="35"/>
      <c r="CB2137" s="35"/>
      <c r="CC2137" s="35"/>
      <c r="CD2137" s="35"/>
      <c r="CE2137" s="35"/>
      <c r="CF2137" s="35"/>
      <c r="CG2137" s="35"/>
      <c r="CH2137" s="35"/>
    </row>
    <row r="2138" spans="1:86" ht="15.6" x14ac:dyDescent="0.3">
      <c r="A2138" s="35"/>
      <c r="B2138" s="86"/>
      <c r="C2138" s="35"/>
      <c r="D2138" s="35"/>
      <c r="E2138" s="35"/>
      <c r="F2138" s="35"/>
      <c r="G2138" s="35"/>
      <c r="H2138" s="35"/>
      <c r="I2138" s="35"/>
      <c r="J2138" s="35"/>
      <c r="K2138" s="35"/>
      <c r="L2138" s="35"/>
      <c r="M2138" s="35"/>
      <c r="N2138" s="35"/>
      <c r="O2138" s="35"/>
      <c r="P2138" s="35"/>
      <c r="Q2138" s="35"/>
      <c r="R2138" s="35"/>
      <c r="S2138" s="35"/>
      <c r="T2138" s="17">
        <f t="shared" si="4777"/>
        <v>48154</v>
      </c>
      <c r="U2138" s="216">
        <f t="shared" si="4770"/>
        <v>7</v>
      </c>
      <c r="V2138" s="216">
        <f t="shared" si="4777"/>
        <v>2133</v>
      </c>
      <c r="W2138" s="16">
        <f t="shared" si="4784"/>
        <v>5.8438356164383558</v>
      </c>
      <c r="X2138" s="16" t="e">
        <f>IF(Template!$F$7="Linear interpolation",LinInterp($I$5:$I$22,$G$5:$G$22,W2138),CubicSpline($I$5:$I$22,$G$5:$G$22,W2138))</f>
        <v>#VALUE!</v>
      </c>
      <c r="Y2138" s="221" t="e">
        <f t="shared" si="4771"/>
        <v>#VALUE!</v>
      </c>
      <c r="Z2138" s="221" t="e">
        <f>Y2138/PRODUCT($AA$6:AA2137)</f>
        <v>#VALUE!</v>
      </c>
      <c r="AA2138" s="16" t="e">
        <f t="shared" si="4778"/>
        <v>#VALUE!</v>
      </c>
      <c r="AB2138" s="10" t="e">
        <f t="shared" si="4779"/>
        <v>#VALUE!</v>
      </c>
      <c r="AC2138" s="90">
        <f t="shared" si="4772"/>
        <v>2138</v>
      </c>
      <c r="AD2138" s="17">
        <f t="shared" si="4780"/>
        <v>48131</v>
      </c>
      <c r="AE2138" s="16" t="e">
        <f t="shared" si="4773"/>
        <v>#VALUE!</v>
      </c>
      <c r="AF2138" s="10">
        <f ca="1">IFERROR(AVERAGE(INDIRECT("AE"&amp;AC2138-Template!$F$10+1):INDIRECT("AE"&amp;AC2138)),0)</f>
        <v>0</v>
      </c>
      <c r="AG2138" s="35"/>
      <c r="AH2138" s="86"/>
      <c r="AI2138" s="35"/>
      <c r="AJ2138" s="35"/>
      <c r="AK2138" s="35"/>
      <c r="AL2138" s="35"/>
      <c r="AM2138" s="35"/>
      <c r="AN2138" s="35"/>
      <c r="AO2138" s="35"/>
      <c r="AP2138" s="35"/>
      <c r="AQ2138" s="35"/>
      <c r="AR2138" s="35"/>
      <c r="AS2138" s="35"/>
      <c r="AT2138" s="35"/>
      <c r="AU2138" s="35"/>
      <c r="AV2138" s="35"/>
      <c r="AW2138" s="35"/>
      <c r="AX2138" s="35"/>
      <c r="AY2138" s="35"/>
      <c r="AZ2138" s="17">
        <f t="shared" ref="AZ2138" si="4825">AZ2137+1</f>
        <v>48154</v>
      </c>
      <c r="BA2138" s="216">
        <f t="shared" si="4796"/>
        <v>7</v>
      </c>
      <c r="BB2138" s="216">
        <f t="shared" ref="BB2138" si="4826">BB2137+1</f>
        <v>2133</v>
      </c>
      <c r="BC2138" s="16">
        <f t="shared" si="4798"/>
        <v>5.8438356164383558</v>
      </c>
      <c r="BD2138" s="16">
        <f>IF(Template!$F$7="Linear interpolation",LinInterp($AO$5:$AO$18,$AM$5:$AM$18,BC2138),CubicSpline($AO$5:$AO$18,$AM$5:$AM$18,BC2138))</f>
        <v>14.069519855585693</v>
      </c>
      <c r="BE2138" s="221">
        <f t="shared" si="4733"/>
        <v>2.1581907339557191</v>
      </c>
      <c r="BF2138" s="221">
        <f>BE2138/PRODUCT($BG$6:BG2137)</f>
        <v>1.000390772851117</v>
      </c>
      <c r="BG2138" s="16">
        <f t="shared" si="4799"/>
        <v>1.0003908877307508</v>
      </c>
      <c r="BH2138" s="10">
        <f t="shared" si="4800"/>
        <v>14.267402172404186</v>
      </c>
      <c r="BI2138" s="90"/>
      <c r="BJ2138" s="17">
        <f t="shared" si="4783"/>
        <v>48131</v>
      </c>
      <c r="BK2138" s="16">
        <f t="shared" si="4776"/>
        <v>14.28470304806806</v>
      </c>
      <c r="BL2138" s="10">
        <f ca="1">IFERROR(AVERAGE(INDIRECT("BK"&amp;AC2138-Template!$F$10+1):INDIRECT("BK"&amp;AC2138)),0)</f>
        <v>14.282100536304023</v>
      </c>
      <c r="BM2138" s="35"/>
      <c r="BN2138" s="86"/>
      <c r="BO2138" s="35"/>
      <c r="BP2138" s="35"/>
      <c r="BQ2138" s="35"/>
      <c r="BR2138" s="35"/>
      <c r="BS2138" s="35"/>
      <c r="BT2138" s="35"/>
      <c r="BU2138" s="35"/>
      <c r="BV2138" s="35"/>
      <c r="BW2138" s="35"/>
      <c r="BX2138" s="35"/>
      <c r="BY2138" s="35"/>
      <c r="BZ2138" s="35"/>
      <c r="CA2138" s="35"/>
      <c r="CB2138" s="35"/>
      <c r="CC2138" s="35"/>
      <c r="CD2138" s="35"/>
      <c r="CE2138" s="35"/>
      <c r="CF2138" s="35"/>
      <c r="CG2138" s="35"/>
      <c r="CH2138" s="35"/>
    </row>
    <row r="2139" spans="1:86" ht="15.6" x14ac:dyDescent="0.3">
      <c r="A2139" s="35"/>
      <c r="B2139" s="86"/>
      <c r="C2139" s="35"/>
      <c r="D2139" s="35"/>
      <c r="E2139" s="35"/>
      <c r="F2139" s="35"/>
      <c r="G2139" s="35"/>
      <c r="H2139" s="35"/>
      <c r="I2139" s="35"/>
      <c r="J2139" s="35"/>
      <c r="K2139" s="35"/>
      <c r="L2139" s="35"/>
      <c r="M2139" s="35"/>
      <c r="N2139" s="35"/>
      <c r="O2139" s="35"/>
      <c r="P2139" s="35"/>
      <c r="Q2139" s="35"/>
      <c r="R2139" s="35"/>
      <c r="S2139" s="35"/>
      <c r="T2139" s="17">
        <f t="shared" si="4777"/>
        <v>48155</v>
      </c>
      <c r="U2139" s="216">
        <f t="shared" si="4770"/>
        <v>1</v>
      </c>
      <c r="V2139" s="216">
        <f t="shared" si="4777"/>
        <v>2134</v>
      </c>
      <c r="W2139" s="16">
        <f t="shared" si="4784"/>
        <v>5.8465753424657532</v>
      </c>
      <c r="X2139" s="16" t="e">
        <f>IF(Template!$F$7="Linear interpolation",LinInterp($I$5:$I$22,$G$5:$G$22,W2139),CubicSpline($I$5:$I$22,$G$5:$G$22,W2139))</f>
        <v>#VALUE!</v>
      </c>
      <c r="Y2139" s="221" t="e">
        <f t="shared" si="4771"/>
        <v>#VALUE!</v>
      </c>
      <c r="Z2139" s="221" t="e">
        <f>Y2139/PRODUCT($AA$6:AA2138)</f>
        <v>#VALUE!</v>
      </c>
      <c r="AA2139" s="16" t="e">
        <f t="shared" si="4778"/>
        <v>#VALUE!</v>
      </c>
      <c r="AB2139" s="10" t="e">
        <f t="shared" si="4779"/>
        <v>#VALUE!</v>
      </c>
      <c r="AC2139" s="90">
        <f t="shared" si="4772"/>
        <v>2139</v>
      </c>
      <c r="AD2139" s="17">
        <f t="shared" si="4780"/>
        <v>48132</v>
      </c>
      <c r="AE2139" s="16" t="e">
        <f t="shared" si="4773"/>
        <v>#VALUE!</v>
      </c>
      <c r="AF2139" s="10">
        <f ca="1">IFERROR(AVERAGE(INDIRECT("AE"&amp;AC2139-Template!$F$10+1):INDIRECT("AE"&amp;AC2139)),0)</f>
        <v>0</v>
      </c>
      <c r="AG2139" s="35"/>
      <c r="AH2139" s="86"/>
      <c r="AI2139" s="35"/>
      <c r="AJ2139" s="35"/>
      <c r="AK2139" s="35"/>
      <c r="AL2139" s="35"/>
      <c r="AM2139" s="35"/>
      <c r="AN2139" s="35"/>
      <c r="AO2139" s="35"/>
      <c r="AP2139" s="35"/>
      <c r="AQ2139" s="35"/>
      <c r="AR2139" s="35"/>
      <c r="AS2139" s="35"/>
      <c r="AT2139" s="35"/>
      <c r="AU2139" s="35"/>
      <c r="AV2139" s="35"/>
      <c r="AW2139" s="35"/>
      <c r="AX2139" s="35"/>
      <c r="AY2139" s="35"/>
      <c r="AZ2139" s="17">
        <f t="shared" ref="AZ2139" si="4827">AZ2138+1</f>
        <v>48155</v>
      </c>
      <c r="BA2139" s="216">
        <f t="shared" si="4796"/>
        <v>1</v>
      </c>
      <c r="BB2139" s="216">
        <f t="shared" ref="BB2139" si="4828">BB2138+1</f>
        <v>2134</v>
      </c>
      <c r="BC2139" s="16">
        <f t="shared" si="4798"/>
        <v>5.8465753424657532</v>
      </c>
      <c r="BD2139" s="16">
        <f>IF(Template!$F$7="Linear interpolation",LinInterp($AO$5:$AO$18,$AM$5:$AM$18,BC2139),CubicSpline($AO$5:$AO$18,$AM$5:$AM$18,BC2139))</f>
        <v>14.070105989651879</v>
      </c>
      <c r="BE2139" s="221">
        <f t="shared" si="4733"/>
        <v>2.1590340902307794</v>
      </c>
      <c r="BF2139" s="221">
        <f>BE2139/PRODUCT($BG$6:BG2138)</f>
        <v>1.0003906551583523</v>
      </c>
      <c r="BG2139" s="16">
        <f t="shared" si="4799"/>
        <v>1.0003906551583523</v>
      </c>
      <c r="BH2139" s="10">
        <f t="shared" si="4800"/>
        <v>14.25891327986073</v>
      </c>
      <c r="BI2139" s="90"/>
      <c r="BJ2139" s="17">
        <f t="shared" si="4783"/>
        <v>48132</v>
      </c>
      <c r="BK2139" s="16">
        <f t="shared" si="4776"/>
        <v>14.28470304806806</v>
      </c>
      <c r="BL2139" s="10">
        <f ca="1">IFERROR(AVERAGE(INDIRECT("BK"&amp;AC2139-Template!$F$10+1):INDIRECT("BK"&amp;AC2139)),0)</f>
        <v>14.282490801955204</v>
      </c>
      <c r="BM2139" s="35"/>
      <c r="BN2139" s="86"/>
      <c r="BO2139" s="35"/>
      <c r="BP2139" s="35"/>
      <c r="BQ2139" s="35"/>
      <c r="BR2139" s="35"/>
      <c r="BS2139" s="35"/>
      <c r="BT2139" s="35"/>
      <c r="BU2139" s="35"/>
      <c r="BV2139" s="35"/>
      <c r="BW2139" s="35"/>
      <c r="BX2139" s="35"/>
      <c r="BY2139" s="35"/>
      <c r="BZ2139" s="35"/>
      <c r="CA2139" s="35"/>
      <c r="CB2139" s="35"/>
      <c r="CC2139" s="35"/>
      <c r="CD2139" s="35"/>
      <c r="CE2139" s="35"/>
      <c r="CF2139" s="35"/>
      <c r="CG2139" s="35"/>
      <c r="CH2139" s="35"/>
    </row>
    <row r="2140" spans="1:86" ht="15.6" x14ac:dyDescent="0.3">
      <c r="A2140" s="35"/>
      <c r="B2140" s="86"/>
      <c r="C2140" s="35"/>
      <c r="D2140" s="35"/>
      <c r="E2140" s="35"/>
      <c r="F2140" s="35"/>
      <c r="G2140" s="35"/>
      <c r="H2140" s="35"/>
      <c r="I2140" s="35"/>
      <c r="J2140" s="35"/>
      <c r="K2140" s="35"/>
      <c r="L2140" s="35"/>
      <c r="M2140" s="35"/>
      <c r="N2140" s="35"/>
      <c r="O2140" s="35"/>
      <c r="P2140" s="35"/>
      <c r="Q2140" s="35"/>
      <c r="R2140" s="35"/>
      <c r="S2140" s="35"/>
      <c r="T2140" s="17">
        <f t="shared" si="4777"/>
        <v>48156</v>
      </c>
      <c r="U2140" s="216">
        <f t="shared" si="4770"/>
        <v>2</v>
      </c>
      <c r="V2140" s="216">
        <f t="shared" si="4777"/>
        <v>2135</v>
      </c>
      <c r="W2140" s="16">
        <f t="shared" si="4784"/>
        <v>5.8493150684931505</v>
      </c>
      <c r="X2140" s="16" t="e">
        <f>IF(Template!$F$7="Linear interpolation",LinInterp($I$5:$I$22,$G$5:$G$22,W2140),CubicSpline($I$5:$I$22,$G$5:$G$22,W2140))</f>
        <v>#VALUE!</v>
      </c>
      <c r="Y2140" s="221" t="e">
        <f t="shared" si="4771"/>
        <v>#VALUE!</v>
      </c>
      <c r="Z2140" s="221" t="e">
        <f>Y2140/PRODUCT($AA$6:AA2139)</f>
        <v>#VALUE!</v>
      </c>
      <c r="AA2140" s="16" t="e">
        <f t="shared" si="4778"/>
        <v>#VALUE!</v>
      </c>
      <c r="AB2140" s="10" t="e">
        <f t="shared" si="4779"/>
        <v>#VALUE!</v>
      </c>
      <c r="AC2140" s="90">
        <f t="shared" si="4772"/>
        <v>2140</v>
      </c>
      <c r="AD2140" s="17">
        <f t="shared" si="4780"/>
        <v>48133</v>
      </c>
      <c r="AE2140" s="16" t="e">
        <f t="shared" si="4773"/>
        <v>#VALUE!</v>
      </c>
      <c r="AF2140" s="10">
        <f ca="1">IFERROR(AVERAGE(INDIRECT("AE"&amp;AC2140-Template!$F$10+1):INDIRECT("AE"&amp;AC2140)),0)</f>
        <v>0</v>
      </c>
      <c r="AG2140" s="35"/>
      <c r="AH2140" s="86"/>
      <c r="AI2140" s="35"/>
      <c r="AJ2140" s="35"/>
      <c r="AK2140" s="35"/>
      <c r="AL2140" s="35"/>
      <c r="AM2140" s="35"/>
      <c r="AN2140" s="35"/>
      <c r="AO2140" s="35"/>
      <c r="AP2140" s="35"/>
      <c r="AQ2140" s="35"/>
      <c r="AR2140" s="35"/>
      <c r="AS2140" s="35"/>
      <c r="AT2140" s="35"/>
      <c r="AU2140" s="35"/>
      <c r="AV2140" s="35"/>
      <c r="AW2140" s="35"/>
      <c r="AX2140" s="35"/>
      <c r="AY2140" s="35"/>
      <c r="AZ2140" s="17">
        <f t="shared" ref="AZ2140" si="4829">AZ2139+1</f>
        <v>48156</v>
      </c>
      <c r="BA2140" s="216">
        <f t="shared" si="4796"/>
        <v>2</v>
      </c>
      <c r="BB2140" s="216">
        <f t="shared" ref="BB2140" si="4830">BB2139+1</f>
        <v>2135</v>
      </c>
      <c r="BC2140" s="16">
        <f t="shared" si="4798"/>
        <v>5.8493150684931505</v>
      </c>
      <c r="BD2140" s="16">
        <f>IF(Template!$F$7="Linear interpolation",LinInterp($AO$5:$AO$18,$AM$5:$AM$18,BC2140),CubicSpline($AO$5:$AO$18,$AM$5:$AM$18,BC2140))</f>
        <v>14.070690757970647</v>
      </c>
      <c r="BE2140" s="221">
        <f t="shared" si="4733"/>
        <v>2.1598776852808599</v>
      </c>
      <c r="BF2140" s="221">
        <f>BE2140/PRODUCT($BG$6:BG2139)</f>
        <v>1.0003907279898441</v>
      </c>
      <c r="BG2140" s="16">
        <f t="shared" si="4799"/>
        <v>1.0003907279898441</v>
      </c>
      <c r="BH2140" s="10">
        <f t="shared" si="4800"/>
        <v>14.261571629308744</v>
      </c>
      <c r="BI2140" s="90"/>
      <c r="BJ2140" s="17">
        <f t="shared" si="4783"/>
        <v>48133</v>
      </c>
      <c r="BK2140" s="16">
        <f t="shared" si="4776"/>
        <v>14.28470304806806</v>
      </c>
      <c r="BL2140" s="10">
        <f ca="1">IFERROR(AVERAGE(INDIRECT("BK"&amp;AC2140-Template!$F$10+1):INDIRECT("BK"&amp;AC2140)),0)</f>
        <v>14.282845372863544</v>
      </c>
      <c r="BM2140" s="35"/>
      <c r="BN2140" s="86"/>
      <c r="BO2140" s="35"/>
      <c r="BP2140" s="35"/>
      <c r="BQ2140" s="35"/>
      <c r="BR2140" s="35"/>
      <c r="BS2140" s="35"/>
      <c r="BT2140" s="35"/>
      <c r="BU2140" s="35"/>
      <c r="BV2140" s="35"/>
      <c r="BW2140" s="35"/>
      <c r="BX2140" s="35"/>
      <c r="BY2140" s="35"/>
      <c r="BZ2140" s="35"/>
      <c r="CA2140" s="35"/>
      <c r="CB2140" s="35"/>
      <c r="CC2140" s="35"/>
      <c r="CD2140" s="35"/>
      <c r="CE2140" s="35"/>
      <c r="CF2140" s="35"/>
      <c r="CG2140" s="35"/>
      <c r="CH2140" s="35"/>
    </row>
    <row r="2141" spans="1:86" ht="15.6" x14ac:dyDescent="0.3">
      <c r="A2141" s="35"/>
      <c r="B2141" s="86"/>
      <c r="C2141" s="35"/>
      <c r="D2141" s="35"/>
      <c r="E2141" s="35"/>
      <c r="F2141" s="35"/>
      <c r="G2141" s="35"/>
      <c r="H2141" s="35"/>
      <c r="I2141" s="35"/>
      <c r="J2141" s="35"/>
      <c r="K2141" s="35"/>
      <c r="L2141" s="35"/>
      <c r="M2141" s="35"/>
      <c r="N2141" s="35"/>
      <c r="O2141" s="35"/>
      <c r="P2141" s="35"/>
      <c r="Q2141" s="35"/>
      <c r="R2141" s="35"/>
      <c r="S2141" s="35"/>
      <c r="T2141" s="17">
        <f t="shared" si="4777"/>
        <v>48157</v>
      </c>
      <c r="U2141" s="216">
        <f t="shared" si="4770"/>
        <v>3</v>
      </c>
      <c r="V2141" s="216">
        <f t="shared" si="4777"/>
        <v>2136</v>
      </c>
      <c r="W2141" s="16">
        <f t="shared" si="4784"/>
        <v>5.8520547945205479</v>
      </c>
      <c r="X2141" s="16" t="e">
        <f>IF(Template!$F$7="Linear interpolation",LinInterp($I$5:$I$22,$G$5:$G$22,W2141),CubicSpline($I$5:$I$22,$G$5:$G$22,W2141))</f>
        <v>#VALUE!</v>
      </c>
      <c r="Y2141" s="221" t="e">
        <f t="shared" si="4771"/>
        <v>#VALUE!</v>
      </c>
      <c r="Z2141" s="221" t="e">
        <f>Y2141/PRODUCT($AA$6:AA2140)</f>
        <v>#VALUE!</v>
      </c>
      <c r="AA2141" s="16" t="e">
        <f t="shared" si="4778"/>
        <v>#VALUE!</v>
      </c>
      <c r="AB2141" s="10" t="e">
        <f t="shared" si="4779"/>
        <v>#VALUE!</v>
      </c>
      <c r="AC2141" s="90">
        <f t="shared" si="4772"/>
        <v>2141</v>
      </c>
      <c r="AD2141" s="17">
        <f t="shared" si="4780"/>
        <v>48134</v>
      </c>
      <c r="AE2141" s="16" t="e">
        <f t="shared" si="4773"/>
        <v>#VALUE!</v>
      </c>
      <c r="AF2141" s="10">
        <f ca="1">IFERROR(AVERAGE(INDIRECT("AE"&amp;AC2141-Template!$F$10+1):INDIRECT("AE"&amp;AC2141)),0)</f>
        <v>0</v>
      </c>
      <c r="AG2141" s="35"/>
      <c r="AH2141" s="86"/>
      <c r="AI2141" s="35"/>
      <c r="AJ2141" s="35"/>
      <c r="AK2141" s="35"/>
      <c r="AL2141" s="35"/>
      <c r="AM2141" s="35"/>
      <c r="AN2141" s="35"/>
      <c r="AO2141" s="35"/>
      <c r="AP2141" s="35"/>
      <c r="AQ2141" s="35"/>
      <c r="AR2141" s="35"/>
      <c r="AS2141" s="35"/>
      <c r="AT2141" s="35"/>
      <c r="AU2141" s="35"/>
      <c r="AV2141" s="35"/>
      <c r="AW2141" s="35"/>
      <c r="AX2141" s="35"/>
      <c r="AY2141" s="35"/>
      <c r="AZ2141" s="17">
        <f t="shared" ref="AZ2141" si="4831">AZ2140+1</f>
        <v>48157</v>
      </c>
      <c r="BA2141" s="216">
        <f t="shared" si="4796"/>
        <v>3</v>
      </c>
      <c r="BB2141" s="216">
        <f t="shared" ref="BB2141" si="4832">BB2140+1</f>
        <v>2136</v>
      </c>
      <c r="BC2141" s="16">
        <f t="shared" si="4798"/>
        <v>5.8520547945205479</v>
      </c>
      <c r="BD2141" s="16">
        <f>IF(Template!$F$7="Linear interpolation",LinInterp($AO$5:$AO$18,$AM$5:$AM$18,BC2141),CubicSpline($AO$5:$AO$18,$AM$5:$AM$18,BC2141))</f>
        <v>14.071274134917783</v>
      </c>
      <c r="BE2141" s="221">
        <f t="shared" si="4733"/>
        <v>2.1607215160771478</v>
      </c>
      <c r="BF2141" s="221">
        <f>BE2141/PRODUCT($BG$6:BG2140)</f>
        <v>1.0003906845290536</v>
      </c>
      <c r="BG2141" s="16">
        <f t="shared" si="4799"/>
        <v>1.0003906845290536</v>
      </c>
      <c r="BH2141" s="10">
        <f t="shared" si="4800"/>
        <v>14.259985310454692</v>
      </c>
      <c r="BI2141" s="90"/>
      <c r="BJ2141" s="17">
        <f t="shared" si="4783"/>
        <v>48134</v>
      </c>
      <c r="BK2141" s="16">
        <f t="shared" si="4776"/>
        <v>14.282561637798619</v>
      </c>
      <c r="BL2141" s="10">
        <f ca="1">IFERROR(AVERAGE(INDIRECT("BK"&amp;AC2141-Template!$F$10+1):INDIRECT("BK"&amp;AC2141)),0)</f>
        <v>14.283128563429566</v>
      </c>
      <c r="BM2141" s="35"/>
      <c r="BN2141" s="86"/>
      <c r="BO2141" s="35"/>
      <c r="BP2141" s="35"/>
      <c r="BQ2141" s="35"/>
      <c r="BR2141" s="35"/>
      <c r="BS2141" s="35"/>
      <c r="BT2141" s="35"/>
      <c r="BU2141" s="35"/>
      <c r="BV2141" s="35"/>
      <c r="BW2141" s="35"/>
      <c r="BX2141" s="35"/>
      <c r="BY2141" s="35"/>
      <c r="BZ2141" s="35"/>
      <c r="CA2141" s="35"/>
      <c r="CB2141" s="35"/>
      <c r="CC2141" s="35"/>
      <c r="CD2141" s="35"/>
      <c r="CE2141" s="35"/>
      <c r="CF2141" s="35"/>
      <c r="CG2141" s="35"/>
      <c r="CH2141" s="35"/>
    </row>
    <row r="2142" spans="1:86" ht="15.6" x14ac:dyDescent="0.3">
      <c r="A2142" s="35"/>
      <c r="B2142" s="86"/>
      <c r="C2142" s="35"/>
      <c r="D2142" s="35"/>
      <c r="E2142" s="35"/>
      <c r="F2142" s="35"/>
      <c r="G2142" s="35"/>
      <c r="H2142" s="35"/>
      <c r="I2142" s="35"/>
      <c r="J2142" s="35"/>
      <c r="K2142" s="35"/>
      <c r="L2142" s="35"/>
      <c r="M2142" s="35"/>
      <c r="N2142" s="35"/>
      <c r="O2142" s="35"/>
      <c r="P2142" s="35"/>
      <c r="Q2142" s="35"/>
      <c r="R2142" s="35"/>
      <c r="S2142" s="35"/>
      <c r="T2142" s="17">
        <f t="shared" si="4777"/>
        <v>48158</v>
      </c>
      <c r="U2142" s="216">
        <f t="shared" si="4770"/>
        <v>4</v>
      </c>
      <c r="V2142" s="216">
        <f t="shared" si="4777"/>
        <v>2137</v>
      </c>
      <c r="W2142" s="16">
        <f t="shared" si="4784"/>
        <v>5.8547945205479452</v>
      </c>
      <c r="X2142" s="16" t="e">
        <f>IF(Template!$F$7="Linear interpolation",LinInterp($I$5:$I$22,$G$5:$G$22,W2142),CubicSpline($I$5:$I$22,$G$5:$G$22,W2142))</f>
        <v>#VALUE!</v>
      </c>
      <c r="Y2142" s="221" t="e">
        <f t="shared" si="4771"/>
        <v>#VALUE!</v>
      </c>
      <c r="Z2142" s="221" t="e">
        <f>Y2142/PRODUCT($AA$6:AA2141)</f>
        <v>#VALUE!</v>
      </c>
      <c r="AA2142" s="16" t="e">
        <f t="shared" si="4778"/>
        <v>#VALUE!</v>
      </c>
      <c r="AB2142" s="10" t="e">
        <f t="shared" si="4779"/>
        <v>#VALUE!</v>
      </c>
      <c r="AC2142" s="90">
        <f t="shared" si="4772"/>
        <v>2142</v>
      </c>
      <c r="AD2142" s="17">
        <f t="shared" si="4780"/>
        <v>48135</v>
      </c>
      <c r="AE2142" s="16" t="e">
        <f t="shared" si="4773"/>
        <v>#VALUE!</v>
      </c>
      <c r="AF2142" s="10">
        <f ca="1">IFERROR(AVERAGE(INDIRECT("AE"&amp;AC2142-Template!$F$10+1):INDIRECT("AE"&amp;AC2142)),0)</f>
        <v>0</v>
      </c>
      <c r="AG2142" s="35"/>
      <c r="AH2142" s="86"/>
      <c r="AI2142" s="35"/>
      <c r="AJ2142" s="35"/>
      <c r="AK2142" s="35"/>
      <c r="AL2142" s="35"/>
      <c r="AM2142" s="35"/>
      <c r="AN2142" s="35"/>
      <c r="AO2142" s="35"/>
      <c r="AP2142" s="35"/>
      <c r="AQ2142" s="35"/>
      <c r="AR2142" s="35"/>
      <c r="AS2142" s="35"/>
      <c r="AT2142" s="35"/>
      <c r="AU2142" s="35"/>
      <c r="AV2142" s="35"/>
      <c r="AW2142" s="35"/>
      <c r="AX2142" s="35"/>
      <c r="AY2142" s="35"/>
      <c r="AZ2142" s="17">
        <f t="shared" ref="AZ2142" si="4833">AZ2141+1</f>
        <v>48158</v>
      </c>
      <c r="BA2142" s="216">
        <f t="shared" si="4796"/>
        <v>4</v>
      </c>
      <c r="BB2142" s="216">
        <f t="shared" ref="BB2142" si="4834">BB2141+1</f>
        <v>2137</v>
      </c>
      <c r="BC2142" s="16">
        <f t="shared" si="4798"/>
        <v>5.8547945205479452</v>
      </c>
      <c r="BD2142" s="16">
        <f>IF(Template!$F$7="Linear interpolation",LinInterp($AO$5:$AO$18,$AM$5:$AM$18,BC2142),CubicSpline($AO$5:$AO$18,$AM$5:$AM$18,BC2142))</f>
        <v>14.071856094869073</v>
      </c>
      <c r="BE2142" s="221">
        <f t="shared" si="4733"/>
        <v>2.1615655795807798</v>
      </c>
      <c r="BF2142" s="221">
        <f>BE2142/PRODUCT($BG$6:BG2141)</f>
        <v>1.0003906396531677</v>
      </c>
      <c r="BG2142" s="16">
        <f t="shared" si="4799"/>
        <v>1.0003906396531677</v>
      </c>
      <c r="BH2142" s="10">
        <f t="shared" si="4800"/>
        <v>14.258347340619482</v>
      </c>
      <c r="BI2142" s="90"/>
      <c r="BJ2142" s="17">
        <f t="shared" si="4783"/>
        <v>48135</v>
      </c>
      <c r="BK2142" s="16">
        <f t="shared" si="4776"/>
        <v>14.283110382309561</v>
      </c>
      <c r="BL2142" s="10">
        <f ca="1">IFERROR(AVERAGE(INDIRECT("BK"&amp;AC2142-Template!$F$10+1):INDIRECT("BK"&amp;AC2142)),0)</f>
        <v>14.283430045479291</v>
      </c>
      <c r="BM2142" s="35"/>
      <c r="BN2142" s="86"/>
      <c r="BO2142" s="35"/>
      <c r="BP2142" s="35"/>
      <c r="BQ2142" s="35"/>
      <c r="BR2142" s="35"/>
      <c r="BS2142" s="35"/>
      <c r="BT2142" s="35"/>
      <c r="BU2142" s="35"/>
      <c r="BV2142" s="35"/>
      <c r="BW2142" s="35"/>
      <c r="BX2142" s="35"/>
      <c r="BY2142" s="35"/>
      <c r="BZ2142" s="35"/>
      <c r="CA2142" s="35"/>
      <c r="CB2142" s="35"/>
      <c r="CC2142" s="35"/>
      <c r="CD2142" s="35"/>
      <c r="CE2142" s="35"/>
      <c r="CF2142" s="35"/>
      <c r="CG2142" s="35"/>
      <c r="CH2142" s="35"/>
    </row>
    <row r="2143" spans="1:86" ht="15.6" x14ac:dyDescent="0.3">
      <c r="A2143" s="35"/>
      <c r="B2143" s="86"/>
      <c r="C2143" s="35"/>
      <c r="D2143" s="35"/>
      <c r="E2143" s="35"/>
      <c r="F2143" s="35"/>
      <c r="G2143" s="35"/>
      <c r="H2143" s="35"/>
      <c r="I2143" s="35"/>
      <c r="J2143" s="35"/>
      <c r="K2143" s="35"/>
      <c r="L2143" s="35"/>
      <c r="M2143" s="35"/>
      <c r="N2143" s="35"/>
      <c r="O2143" s="35"/>
      <c r="P2143" s="35"/>
      <c r="Q2143" s="35"/>
      <c r="R2143" s="35"/>
      <c r="S2143" s="35"/>
      <c r="T2143" s="17">
        <f t="shared" si="4777"/>
        <v>48159</v>
      </c>
      <c r="U2143" s="216">
        <f t="shared" si="4770"/>
        <v>5</v>
      </c>
      <c r="V2143" s="216">
        <f t="shared" si="4777"/>
        <v>2138</v>
      </c>
      <c r="W2143" s="16">
        <f t="shared" si="4784"/>
        <v>5.8575342465753426</v>
      </c>
      <c r="X2143" s="16" t="e">
        <f>IF(Template!$F$7="Linear interpolation",LinInterp($I$5:$I$22,$G$5:$G$22,W2143),CubicSpline($I$5:$I$22,$G$5:$G$22,W2143))</f>
        <v>#VALUE!</v>
      </c>
      <c r="Y2143" s="221" t="e">
        <f t="shared" si="4771"/>
        <v>#VALUE!</v>
      </c>
      <c r="Z2143" s="221" t="e">
        <f>Y2143/PRODUCT($AA$6:AA2142)</f>
        <v>#VALUE!</v>
      </c>
      <c r="AA2143" s="16" t="e">
        <f t="shared" si="4778"/>
        <v>#VALUE!</v>
      </c>
      <c r="AB2143" s="10" t="e">
        <f t="shared" si="4779"/>
        <v>#VALUE!</v>
      </c>
      <c r="AC2143" s="90">
        <f t="shared" si="4772"/>
        <v>2143</v>
      </c>
      <c r="AD2143" s="17">
        <f t="shared" si="4780"/>
        <v>48136</v>
      </c>
      <c r="AE2143" s="16" t="e">
        <f t="shared" si="4773"/>
        <v>#VALUE!</v>
      </c>
      <c r="AF2143" s="10">
        <f ca="1">IFERROR(AVERAGE(INDIRECT("AE"&amp;AC2143-Template!$F$10+1):INDIRECT("AE"&amp;AC2143)),0)</f>
        <v>0</v>
      </c>
      <c r="AG2143" s="35"/>
      <c r="AH2143" s="86"/>
      <c r="AI2143" s="35"/>
      <c r="AJ2143" s="35"/>
      <c r="AK2143" s="35"/>
      <c r="AL2143" s="35"/>
      <c r="AM2143" s="35"/>
      <c r="AN2143" s="35"/>
      <c r="AO2143" s="35"/>
      <c r="AP2143" s="35"/>
      <c r="AQ2143" s="35"/>
      <c r="AR2143" s="35"/>
      <c r="AS2143" s="35"/>
      <c r="AT2143" s="35"/>
      <c r="AU2143" s="35"/>
      <c r="AV2143" s="35"/>
      <c r="AW2143" s="35"/>
      <c r="AX2143" s="35"/>
      <c r="AY2143" s="35"/>
      <c r="AZ2143" s="17">
        <f t="shared" ref="AZ2143" si="4835">AZ2142+1</f>
        <v>48159</v>
      </c>
      <c r="BA2143" s="216">
        <f t="shared" si="4796"/>
        <v>5</v>
      </c>
      <c r="BB2143" s="216">
        <f t="shared" ref="BB2143" si="4836">BB2142+1</f>
        <v>2138</v>
      </c>
      <c r="BC2143" s="16">
        <f t="shared" si="4798"/>
        <v>5.8575342465753426</v>
      </c>
      <c r="BD2143" s="16">
        <f>IF(Template!$F$7="Linear interpolation",LinInterp($AO$5:$AO$18,$AM$5:$AM$18,BC2143),CubicSpline($AO$5:$AO$18,$AM$5:$AM$18,BC2143))</f>
        <v>14.072436612200304</v>
      </c>
      <c r="BE2143" s="221">
        <f t="shared" si="4733"/>
        <v>2.1624098727428205</v>
      </c>
      <c r="BF2143" s="221">
        <f>BE2143/PRODUCT($BG$6:BG2142)</f>
        <v>1.0003905933597463</v>
      </c>
      <c r="BG2143" s="16">
        <f t="shared" si="4799"/>
        <v>1.0003905933597463</v>
      </c>
      <c r="BH2143" s="10">
        <f t="shared" si="4800"/>
        <v>14.256657630741355</v>
      </c>
      <c r="BI2143" s="90"/>
      <c r="BJ2143" s="17">
        <f t="shared" si="4783"/>
        <v>48136</v>
      </c>
      <c r="BK2143" s="16">
        <f t="shared" si="4776"/>
        <v>14.282588199501456</v>
      </c>
      <c r="BL2143" s="10">
        <f ca="1">IFERROR(AVERAGE(INDIRECT("BK"&amp;AC2143-Template!$F$10+1):INDIRECT("BK"&amp;AC2143)),0)</f>
        <v>14.283515584906189</v>
      </c>
      <c r="BM2143" s="35"/>
      <c r="BN2143" s="86"/>
      <c r="BO2143" s="35"/>
      <c r="BP2143" s="35"/>
      <c r="BQ2143" s="35"/>
      <c r="BR2143" s="35"/>
      <c r="BS2143" s="35"/>
      <c r="BT2143" s="35"/>
      <c r="BU2143" s="35"/>
      <c r="BV2143" s="35"/>
      <c r="BW2143" s="35"/>
      <c r="BX2143" s="35"/>
      <c r="BY2143" s="35"/>
      <c r="BZ2143" s="35"/>
      <c r="CA2143" s="35"/>
      <c r="CB2143" s="35"/>
      <c r="CC2143" s="35"/>
      <c r="CD2143" s="35"/>
      <c r="CE2143" s="35"/>
      <c r="CF2143" s="35"/>
      <c r="CG2143" s="35"/>
      <c r="CH2143" s="35"/>
    </row>
    <row r="2144" spans="1:86" ht="15.6" x14ac:dyDescent="0.3">
      <c r="A2144" s="35"/>
      <c r="B2144" s="86"/>
      <c r="C2144" s="35"/>
      <c r="D2144" s="35"/>
      <c r="E2144" s="35"/>
      <c r="F2144" s="35"/>
      <c r="G2144" s="35"/>
      <c r="H2144" s="35"/>
      <c r="I2144" s="35"/>
      <c r="J2144" s="35"/>
      <c r="K2144" s="35"/>
      <c r="L2144" s="35"/>
      <c r="M2144" s="35"/>
      <c r="N2144" s="35"/>
      <c r="O2144" s="35"/>
      <c r="P2144" s="35"/>
      <c r="Q2144" s="35"/>
      <c r="R2144" s="35"/>
      <c r="S2144" s="35"/>
      <c r="T2144" s="17">
        <f t="shared" si="4777"/>
        <v>48160</v>
      </c>
      <c r="U2144" s="216">
        <f t="shared" si="4770"/>
        <v>6</v>
      </c>
      <c r="V2144" s="216">
        <f t="shared" si="4777"/>
        <v>2139</v>
      </c>
      <c r="W2144" s="16">
        <f t="shared" si="4784"/>
        <v>5.86027397260274</v>
      </c>
      <c r="X2144" s="16" t="e">
        <f>IF(Template!$F$7="Linear interpolation",LinInterp($I$5:$I$22,$G$5:$G$22,W2144),CubicSpline($I$5:$I$22,$G$5:$G$22,W2144))</f>
        <v>#VALUE!</v>
      </c>
      <c r="Y2144" s="221" t="e">
        <f t="shared" si="4771"/>
        <v>#VALUE!</v>
      </c>
      <c r="Z2144" s="221" t="e">
        <f>Y2144/PRODUCT($AA$6:AA2143)</f>
        <v>#VALUE!</v>
      </c>
      <c r="AA2144" s="16" t="e">
        <f t="shared" si="4778"/>
        <v>#VALUE!</v>
      </c>
      <c r="AB2144" s="10" t="e">
        <f t="shared" si="4779"/>
        <v>#VALUE!</v>
      </c>
      <c r="AC2144" s="90">
        <f t="shared" si="4772"/>
        <v>2144</v>
      </c>
      <c r="AD2144" s="17">
        <f t="shared" si="4780"/>
        <v>48137</v>
      </c>
      <c r="AE2144" s="16" t="e">
        <f t="shared" si="4773"/>
        <v>#VALUE!</v>
      </c>
      <c r="AF2144" s="10">
        <f ca="1">IFERROR(AVERAGE(INDIRECT("AE"&amp;AC2144-Template!$F$10+1):INDIRECT("AE"&amp;AC2144)),0)</f>
        <v>0</v>
      </c>
      <c r="AG2144" s="35"/>
      <c r="AH2144" s="86"/>
      <c r="AI2144" s="35"/>
      <c r="AJ2144" s="35"/>
      <c r="AK2144" s="35"/>
      <c r="AL2144" s="35"/>
      <c r="AM2144" s="35"/>
      <c r="AN2144" s="35"/>
      <c r="AO2144" s="35"/>
      <c r="AP2144" s="35"/>
      <c r="AQ2144" s="35"/>
      <c r="AR2144" s="35"/>
      <c r="AS2144" s="35"/>
      <c r="AT2144" s="35"/>
      <c r="AU2144" s="35"/>
      <c r="AV2144" s="35"/>
      <c r="AW2144" s="35"/>
      <c r="AX2144" s="35"/>
      <c r="AY2144" s="35"/>
      <c r="AZ2144" s="17">
        <f t="shared" ref="AZ2144" si="4837">AZ2143+1</f>
        <v>48160</v>
      </c>
      <c r="BA2144" s="216">
        <f t="shared" si="4796"/>
        <v>6</v>
      </c>
      <c r="BB2144" s="216">
        <f t="shared" ref="BB2144" si="4838">BB2143+1</f>
        <v>2139</v>
      </c>
      <c r="BC2144" s="16">
        <f t="shared" si="4798"/>
        <v>5.86027397260274</v>
      </c>
      <c r="BD2144" s="16">
        <f>IF(Template!$F$7="Linear interpolation",LinInterp($AO$5:$AO$18,$AM$5:$AM$18,BC2144),CubicSpline($AO$5:$AO$18,$AM$5:$AM$18,BC2144))</f>
        <v>14.073015661287265</v>
      </c>
      <c r="BE2144" s="221">
        <f t="shared" si="4733"/>
        <v>2.1632543925042578</v>
      </c>
      <c r="BF2144" s="221">
        <f>BE2144/PRODUCT($BG$6:BG2143)</f>
        <v>1.0003905456463562</v>
      </c>
      <c r="BG2144" s="16">
        <f t="shared" si="4799"/>
        <v>1.0003905933597463</v>
      </c>
      <c r="BH2144" s="10">
        <f t="shared" si="4800"/>
        <v>14.256657630741355</v>
      </c>
      <c r="BI2144" s="90"/>
      <c r="BJ2144" s="17">
        <f t="shared" si="4783"/>
        <v>48137</v>
      </c>
      <c r="BK2144" s="16">
        <f t="shared" si="4776"/>
        <v>14.282016232345818</v>
      </c>
      <c r="BL2144" s="10">
        <f ca="1">IFERROR(AVERAGE(INDIRECT("BK"&amp;AC2144-Template!$F$10+1):INDIRECT("BK"&amp;AC2144)),0)</f>
        <v>14.283653463081096</v>
      </c>
      <c r="BM2144" s="35"/>
      <c r="BN2144" s="86"/>
      <c r="BO2144" s="35"/>
      <c r="BP2144" s="35"/>
      <c r="BQ2144" s="35"/>
      <c r="BR2144" s="35"/>
      <c r="BS2144" s="35"/>
      <c r="BT2144" s="35"/>
      <c r="BU2144" s="35"/>
      <c r="BV2144" s="35"/>
      <c r="BW2144" s="35"/>
      <c r="BX2144" s="35"/>
      <c r="BY2144" s="35"/>
      <c r="BZ2144" s="35"/>
      <c r="CA2144" s="35"/>
      <c r="CB2144" s="35"/>
      <c r="CC2144" s="35"/>
      <c r="CD2144" s="35"/>
      <c r="CE2144" s="35"/>
      <c r="CF2144" s="35"/>
      <c r="CG2144" s="35"/>
      <c r="CH2144" s="35"/>
    </row>
    <row r="2145" spans="1:86" ht="15.6" x14ac:dyDescent="0.3">
      <c r="A2145" s="35"/>
      <c r="B2145" s="86"/>
      <c r="C2145" s="35"/>
      <c r="D2145" s="35"/>
      <c r="E2145" s="35"/>
      <c r="F2145" s="35"/>
      <c r="G2145" s="35"/>
      <c r="H2145" s="35"/>
      <c r="I2145" s="35"/>
      <c r="J2145" s="35"/>
      <c r="K2145" s="35"/>
      <c r="L2145" s="35"/>
      <c r="M2145" s="35"/>
      <c r="N2145" s="35"/>
      <c r="O2145" s="35"/>
      <c r="P2145" s="35"/>
      <c r="Q2145" s="35"/>
      <c r="R2145" s="35"/>
      <c r="S2145" s="35"/>
      <c r="T2145" s="17">
        <f t="shared" si="4777"/>
        <v>48161</v>
      </c>
      <c r="U2145" s="216">
        <f t="shared" si="4770"/>
        <v>7</v>
      </c>
      <c r="V2145" s="216">
        <f t="shared" si="4777"/>
        <v>2140</v>
      </c>
      <c r="W2145" s="16">
        <f t="shared" si="4784"/>
        <v>5.8630136986301373</v>
      </c>
      <c r="X2145" s="16" t="e">
        <f>IF(Template!$F$7="Linear interpolation",LinInterp($I$5:$I$22,$G$5:$G$22,W2145),CubicSpline($I$5:$I$22,$G$5:$G$22,W2145))</f>
        <v>#VALUE!</v>
      </c>
      <c r="Y2145" s="221" t="e">
        <f t="shared" si="4771"/>
        <v>#VALUE!</v>
      </c>
      <c r="Z2145" s="221" t="e">
        <f>Y2145/PRODUCT($AA$6:AA2144)</f>
        <v>#VALUE!</v>
      </c>
      <c r="AA2145" s="16" t="e">
        <f t="shared" si="4778"/>
        <v>#VALUE!</v>
      </c>
      <c r="AB2145" s="10" t="e">
        <f t="shared" si="4779"/>
        <v>#VALUE!</v>
      </c>
      <c r="AC2145" s="90">
        <f t="shared" si="4772"/>
        <v>2145</v>
      </c>
      <c r="AD2145" s="17">
        <f t="shared" si="4780"/>
        <v>48138</v>
      </c>
      <c r="AE2145" s="16" t="e">
        <f t="shared" si="4773"/>
        <v>#VALUE!</v>
      </c>
      <c r="AF2145" s="10">
        <f ca="1">IFERROR(AVERAGE(INDIRECT("AE"&amp;AC2145-Template!$F$10+1):INDIRECT("AE"&amp;AC2145)),0)</f>
        <v>0</v>
      </c>
      <c r="AG2145" s="35"/>
      <c r="AH2145" s="86"/>
      <c r="AI2145" s="35"/>
      <c r="AJ2145" s="35"/>
      <c r="AK2145" s="35"/>
      <c r="AL2145" s="35"/>
      <c r="AM2145" s="35"/>
      <c r="AN2145" s="35"/>
      <c r="AO2145" s="35"/>
      <c r="AP2145" s="35"/>
      <c r="AQ2145" s="35"/>
      <c r="AR2145" s="35"/>
      <c r="AS2145" s="35"/>
      <c r="AT2145" s="35"/>
      <c r="AU2145" s="35"/>
      <c r="AV2145" s="35"/>
      <c r="AW2145" s="35"/>
      <c r="AX2145" s="35"/>
      <c r="AY2145" s="35"/>
      <c r="AZ2145" s="17">
        <f t="shared" ref="AZ2145" si="4839">AZ2144+1</f>
        <v>48161</v>
      </c>
      <c r="BA2145" s="216">
        <f t="shared" si="4796"/>
        <v>7</v>
      </c>
      <c r="BB2145" s="216">
        <f t="shared" ref="BB2145" si="4840">BB2144+1</f>
        <v>2140</v>
      </c>
      <c r="BC2145" s="16">
        <f t="shared" si="4798"/>
        <v>5.8630136986301373</v>
      </c>
      <c r="BD2145" s="16">
        <f>IF(Template!$F$7="Linear interpolation",LinInterp($AO$5:$AO$18,$AM$5:$AM$18,BC2145),CubicSpline($AO$5:$AO$18,$AM$5:$AM$18,BC2145))</f>
        <v>14.07359321650574</v>
      </c>
      <c r="BE2145" s="221">
        <f t="shared" si="4733"/>
        <v>2.1640991357959805</v>
      </c>
      <c r="BF2145" s="221">
        <f>BE2145/PRODUCT($BG$6:BG2144)</f>
        <v>1.0003904487971726</v>
      </c>
      <c r="BG2145" s="16">
        <f t="shared" si="4799"/>
        <v>1.0003905933597463</v>
      </c>
      <c r="BH2145" s="10">
        <f t="shared" si="4800"/>
        <v>14.256657630741355</v>
      </c>
      <c r="BI2145" s="90"/>
      <c r="BJ2145" s="17">
        <f t="shared" si="4783"/>
        <v>48138</v>
      </c>
      <c r="BK2145" s="16">
        <f t="shared" si="4776"/>
        <v>14.281394392088863</v>
      </c>
      <c r="BL2145" s="10">
        <f ca="1">IFERROR(AVERAGE(INDIRECT("BK"&amp;AC2145-Template!$F$10+1):INDIRECT("BK"&amp;AC2145)),0)</f>
        <v>14.283742756705179</v>
      </c>
      <c r="BM2145" s="35"/>
      <c r="BN2145" s="86"/>
      <c r="BO2145" s="35"/>
      <c r="BP2145" s="35"/>
      <c r="BQ2145" s="35"/>
      <c r="BR2145" s="35"/>
      <c r="BS2145" s="35"/>
      <c r="BT2145" s="35"/>
      <c r="BU2145" s="35"/>
      <c r="BV2145" s="35"/>
      <c r="BW2145" s="35"/>
      <c r="BX2145" s="35"/>
      <c r="BY2145" s="35"/>
      <c r="BZ2145" s="35"/>
      <c r="CA2145" s="35"/>
      <c r="CB2145" s="35"/>
      <c r="CC2145" s="35"/>
      <c r="CD2145" s="35"/>
      <c r="CE2145" s="35"/>
      <c r="CF2145" s="35"/>
      <c r="CG2145" s="35"/>
      <c r="CH2145" s="35"/>
    </row>
    <row r="2146" spans="1:86" ht="15.6" x14ac:dyDescent="0.3">
      <c r="A2146" s="35"/>
      <c r="B2146" s="86"/>
      <c r="C2146" s="35"/>
      <c r="D2146" s="35"/>
      <c r="E2146" s="35"/>
      <c r="F2146" s="35"/>
      <c r="G2146" s="35"/>
      <c r="H2146" s="35"/>
      <c r="I2146" s="35"/>
      <c r="J2146" s="35"/>
      <c r="K2146" s="35"/>
      <c r="L2146" s="35"/>
      <c r="M2146" s="35"/>
      <c r="N2146" s="35"/>
      <c r="O2146" s="35"/>
      <c r="P2146" s="35"/>
      <c r="Q2146" s="35"/>
      <c r="R2146" s="35"/>
      <c r="S2146" s="35"/>
      <c r="T2146" s="17">
        <f t="shared" si="4777"/>
        <v>48162</v>
      </c>
      <c r="U2146" s="216">
        <f t="shared" si="4770"/>
        <v>1</v>
      </c>
      <c r="V2146" s="216">
        <f t="shared" si="4777"/>
        <v>2141</v>
      </c>
      <c r="W2146" s="16">
        <f t="shared" si="4784"/>
        <v>5.8657534246575347</v>
      </c>
      <c r="X2146" s="16" t="e">
        <f>IF(Template!$F$7="Linear interpolation",LinInterp($I$5:$I$22,$G$5:$G$22,W2146),CubicSpline($I$5:$I$22,$G$5:$G$22,W2146))</f>
        <v>#VALUE!</v>
      </c>
      <c r="Y2146" s="221" t="e">
        <f t="shared" si="4771"/>
        <v>#VALUE!</v>
      </c>
      <c r="Z2146" s="221" t="e">
        <f>Y2146/PRODUCT($AA$6:AA2145)</f>
        <v>#VALUE!</v>
      </c>
      <c r="AA2146" s="16" t="e">
        <f t="shared" si="4778"/>
        <v>#VALUE!</v>
      </c>
      <c r="AB2146" s="10" t="e">
        <f t="shared" si="4779"/>
        <v>#VALUE!</v>
      </c>
      <c r="AC2146" s="90">
        <f t="shared" si="4772"/>
        <v>2146</v>
      </c>
      <c r="AD2146" s="17">
        <f t="shared" si="4780"/>
        <v>48139</v>
      </c>
      <c r="AE2146" s="16" t="e">
        <f t="shared" si="4773"/>
        <v>#VALUE!</v>
      </c>
      <c r="AF2146" s="10">
        <f ca="1">IFERROR(AVERAGE(INDIRECT("AE"&amp;AC2146-Template!$F$10+1):INDIRECT("AE"&amp;AC2146)),0)</f>
        <v>0</v>
      </c>
      <c r="AG2146" s="35"/>
      <c r="AH2146" s="86"/>
      <c r="AI2146" s="35"/>
      <c r="AJ2146" s="35"/>
      <c r="AK2146" s="35"/>
      <c r="AL2146" s="35"/>
      <c r="AM2146" s="35"/>
      <c r="AN2146" s="35"/>
      <c r="AO2146" s="35"/>
      <c r="AP2146" s="35"/>
      <c r="AQ2146" s="35"/>
      <c r="AR2146" s="35"/>
      <c r="AS2146" s="35"/>
      <c r="AT2146" s="35"/>
      <c r="AU2146" s="35"/>
      <c r="AV2146" s="35"/>
      <c r="AW2146" s="35"/>
      <c r="AX2146" s="35"/>
      <c r="AY2146" s="35"/>
      <c r="AZ2146" s="17">
        <f t="shared" ref="AZ2146" si="4841">AZ2145+1</f>
        <v>48162</v>
      </c>
      <c r="BA2146" s="216">
        <f t="shared" si="4796"/>
        <v>1</v>
      </c>
      <c r="BB2146" s="216">
        <f t="shared" ref="BB2146" si="4842">BB2145+1</f>
        <v>2141</v>
      </c>
      <c r="BC2146" s="16">
        <f t="shared" si="4798"/>
        <v>5.8657534246575347</v>
      </c>
      <c r="BD2146" s="16">
        <f>IF(Template!$F$7="Linear interpolation",LinInterp($AO$5:$AO$18,$AM$5:$AM$18,BC2146),CubicSpline($AO$5:$AO$18,$AM$5:$AM$18,BC2146))</f>
        <v>14.074169252231517</v>
      </c>
      <c r="BE2146" s="221">
        <f t="shared" si="4733"/>
        <v>2.1649440995387734</v>
      </c>
      <c r="BF2146" s="221">
        <f>BE2146/PRODUCT($BG$6:BG2145)</f>
        <v>1.0003903013873658</v>
      </c>
      <c r="BG2146" s="16">
        <f t="shared" si="4799"/>
        <v>1.0003903013873658</v>
      </c>
      <c r="BH2146" s="10">
        <f t="shared" si="4800"/>
        <v>14.246000638853285</v>
      </c>
      <c r="BI2146" s="90"/>
      <c r="BJ2146" s="17">
        <f t="shared" si="4783"/>
        <v>48139</v>
      </c>
      <c r="BK2146" s="16">
        <f t="shared" si="4776"/>
        <v>14.281394392088863</v>
      </c>
      <c r="BL2146" s="10">
        <f ca="1">IFERROR(AVERAGE(INDIRECT("BK"&amp;AC2146-Template!$F$10+1):INDIRECT("BK"&amp;AC2146)),0)</f>
        <v>14.283805770314121</v>
      </c>
      <c r="BM2146" s="35"/>
      <c r="BN2146" s="86"/>
      <c r="BO2146" s="35"/>
      <c r="BP2146" s="35"/>
      <c r="BQ2146" s="35"/>
      <c r="BR2146" s="35"/>
      <c r="BS2146" s="35"/>
      <c r="BT2146" s="35"/>
      <c r="BU2146" s="35"/>
      <c r="BV2146" s="35"/>
      <c r="BW2146" s="35"/>
      <c r="BX2146" s="35"/>
      <c r="BY2146" s="35"/>
      <c r="BZ2146" s="35"/>
      <c r="CA2146" s="35"/>
      <c r="CB2146" s="35"/>
      <c r="CC2146" s="35"/>
      <c r="CD2146" s="35"/>
      <c r="CE2146" s="35"/>
      <c r="CF2146" s="35"/>
      <c r="CG2146" s="35"/>
      <c r="CH2146" s="35"/>
    </row>
    <row r="2147" spans="1:86" ht="15.6" x14ac:dyDescent="0.3">
      <c r="A2147" s="35"/>
      <c r="B2147" s="86"/>
      <c r="C2147" s="35"/>
      <c r="D2147" s="35"/>
      <c r="E2147" s="35"/>
      <c r="F2147" s="35"/>
      <c r="G2147" s="35"/>
      <c r="H2147" s="35"/>
      <c r="I2147" s="35"/>
      <c r="J2147" s="35"/>
      <c r="K2147" s="35"/>
      <c r="L2147" s="35"/>
      <c r="M2147" s="35"/>
      <c r="N2147" s="35"/>
      <c r="O2147" s="35"/>
      <c r="P2147" s="35"/>
      <c r="Q2147" s="35"/>
      <c r="R2147" s="35"/>
      <c r="S2147" s="35"/>
      <c r="T2147" s="17">
        <f t="shared" si="4777"/>
        <v>48163</v>
      </c>
      <c r="U2147" s="216">
        <f t="shared" si="4770"/>
        <v>2</v>
      </c>
      <c r="V2147" s="216">
        <f t="shared" si="4777"/>
        <v>2142</v>
      </c>
      <c r="W2147" s="16">
        <f t="shared" si="4784"/>
        <v>5.8684931506849312</v>
      </c>
      <c r="X2147" s="16" t="e">
        <f>IF(Template!$F$7="Linear interpolation",LinInterp($I$5:$I$22,$G$5:$G$22,W2147),CubicSpline($I$5:$I$22,$G$5:$G$22,W2147))</f>
        <v>#VALUE!</v>
      </c>
      <c r="Y2147" s="221" t="e">
        <f t="shared" si="4771"/>
        <v>#VALUE!</v>
      </c>
      <c r="Z2147" s="221" t="e">
        <f>Y2147/PRODUCT($AA$6:AA2146)</f>
        <v>#VALUE!</v>
      </c>
      <c r="AA2147" s="16" t="e">
        <f t="shared" si="4778"/>
        <v>#VALUE!</v>
      </c>
      <c r="AB2147" s="10" t="e">
        <f t="shared" si="4779"/>
        <v>#VALUE!</v>
      </c>
      <c r="AC2147" s="90">
        <f t="shared" si="4772"/>
        <v>2147</v>
      </c>
      <c r="AD2147" s="17">
        <f t="shared" si="4780"/>
        <v>48140</v>
      </c>
      <c r="AE2147" s="16" t="e">
        <f t="shared" si="4773"/>
        <v>#VALUE!</v>
      </c>
      <c r="AF2147" s="10">
        <f ca="1">IFERROR(AVERAGE(INDIRECT("AE"&amp;AC2147-Template!$F$10+1):INDIRECT("AE"&amp;AC2147)),0)</f>
        <v>0</v>
      </c>
      <c r="AG2147" s="35"/>
      <c r="AH2147" s="86"/>
      <c r="AI2147" s="35"/>
      <c r="AJ2147" s="35"/>
      <c r="AK2147" s="35"/>
      <c r="AL2147" s="35"/>
      <c r="AM2147" s="35"/>
      <c r="AN2147" s="35"/>
      <c r="AO2147" s="35"/>
      <c r="AP2147" s="35"/>
      <c r="AQ2147" s="35"/>
      <c r="AR2147" s="35"/>
      <c r="AS2147" s="35"/>
      <c r="AT2147" s="35"/>
      <c r="AU2147" s="35"/>
      <c r="AV2147" s="35"/>
      <c r="AW2147" s="35"/>
      <c r="AX2147" s="35"/>
      <c r="AY2147" s="35"/>
      <c r="AZ2147" s="17">
        <f t="shared" ref="AZ2147" si="4843">AZ2146+1</f>
        <v>48163</v>
      </c>
      <c r="BA2147" s="216">
        <f t="shared" si="4796"/>
        <v>2</v>
      </c>
      <c r="BB2147" s="216">
        <f t="shared" ref="BB2147" si="4844">BB2146+1</f>
        <v>2142</v>
      </c>
      <c r="BC2147" s="16">
        <f t="shared" si="4798"/>
        <v>5.8684931506849312</v>
      </c>
      <c r="BD2147" s="16">
        <f>IF(Template!$F$7="Linear interpolation",LinInterp($AO$5:$AO$18,$AM$5:$AM$18,BC2147),CubicSpline($AO$5:$AO$18,$AM$5:$AM$18,BC2147))</f>
        <v>14.074743742840381</v>
      </c>
      <c r="BE2147" s="221">
        <f t="shared" si="4733"/>
        <v>2.165789280643295</v>
      </c>
      <c r="BF2147" s="221">
        <f>BE2147/PRODUCT($BG$6:BG2146)</f>
        <v>1.0003903939619974</v>
      </c>
      <c r="BG2147" s="16">
        <f t="shared" si="4799"/>
        <v>1.0003903939619974</v>
      </c>
      <c r="BH2147" s="10">
        <f t="shared" si="4800"/>
        <v>14.249379612903624</v>
      </c>
      <c r="BI2147" s="90"/>
      <c r="BJ2147" s="17">
        <f t="shared" si="4783"/>
        <v>48140</v>
      </c>
      <c r="BK2147" s="16">
        <f t="shared" si="4776"/>
        <v>14.281394392088863</v>
      </c>
      <c r="BL2147" s="10">
        <f ca="1">IFERROR(AVERAGE(INDIRECT("BK"&amp;AC2147-Template!$F$10+1):INDIRECT("BK"&amp;AC2147)),0)</f>
        <v>14.283844083402139</v>
      </c>
      <c r="BM2147" s="35"/>
      <c r="BN2147" s="86"/>
      <c r="BO2147" s="35"/>
      <c r="BP2147" s="35"/>
      <c r="BQ2147" s="35"/>
      <c r="BR2147" s="35"/>
      <c r="BS2147" s="35"/>
      <c r="BT2147" s="35"/>
      <c r="BU2147" s="35"/>
      <c r="BV2147" s="35"/>
      <c r="BW2147" s="35"/>
      <c r="BX2147" s="35"/>
      <c r="BY2147" s="35"/>
      <c r="BZ2147" s="35"/>
      <c r="CA2147" s="35"/>
      <c r="CB2147" s="35"/>
      <c r="CC2147" s="35"/>
      <c r="CD2147" s="35"/>
      <c r="CE2147" s="35"/>
      <c r="CF2147" s="35"/>
      <c r="CG2147" s="35"/>
      <c r="CH2147" s="35"/>
    </row>
    <row r="2148" spans="1:86" ht="15.6" x14ac:dyDescent="0.3">
      <c r="A2148" s="35"/>
      <c r="B2148" s="86"/>
      <c r="C2148" s="35"/>
      <c r="D2148" s="35"/>
      <c r="E2148" s="35"/>
      <c r="F2148" s="35"/>
      <c r="G2148" s="35"/>
      <c r="H2148" s="35"/>
      <c r="I2148" s="35"/>
      <c r="J2148" s="35"/>
      <c r="K2148" s="35"/>
      <c r="L2148" s="35"/>
      <c r="M2148" s="35"/>
      <c r="N2148" s="35"/>
      <c r="O2148" s="35"/>
      <c r="P2148" s="35"/>
      <c r="Q2148" s="35"/>
      <c r="R2148" s="35"/>
      <c r="S2148" s="35"/>
      <c r="T2148" s="17">
        <f t="shared" si="4777"/>
        <v>48164</v>
      </c>
      <c r="U2148" s="216">
        <f t="shared" si="4770"/>
        <v>3</v>
      </c>
      <c r="V2148" s="216">
        <f t="shared" si="4777"/>
        <v>2143</v>
      </c>
      <c r="W2148" s="16">
        <f t="shared" si="4784"/>
        <v>5.8712328767123285</v>
      </c>
      <c r="X2148" s="16" t="e">
        <f>IF(Template!$F$7="Linear interpolation",LinInterp($I$5:$I$22,$G$5:$G$22,W2148),CubicSpline($I$5:$I$22,$G$5:$G$22,W2148))</f>
        <v>#VALUE!</v>
      </c>
      <c r="Y2148" s="221" t="e">
        <f t="shared" si="4771"/>
        <v>#VALUE!</v>
      </c>
      <c r="Z2148" s="221" t="e">
        <f>Y2148/PRODUCT($AA$6:AA2147)</f>
        <v>#VALUE!</v>
      </c>
      <c r="AA2148" s="16" t="e">
        <f t="shared" si="4778"/>
        <v>#VALUE!</v>
      </c>
      <c r="AB2148" s="10" t="e">
        <f t="shared" si="4779"/>
        <v>#VALUE!</v>
      </c>
      <c r="AC2148" s="90">
        <f t="shared" si="4772"/>
        <v>2148</v>
      </c>
      <c r="AD2148" s="17">
        <f t="shared" si="4780"/>
        <v>48141</v>
      </c>
      <c r="AE2148" s="16" t="e">
        <f t="shared" si="4773"/>
        <v>#VALUE!</v>
      </c>
      <c r="AF2148" s="10">
        <f ca="1">IFERROR(AVERAGE(INDIRECT("AE"&amp;AC2148-Template!$F$10+1):INDIRECT("AE"&amp;AC2148)),0)</f>
        <v>0</v>
      </c>
      <c r="AG2148" s="35"/>
      <c r="AH2148" s="86"/>
      <c r="AI2148" s="35"/>
      <c r="AJ2148" s="35"/>
      <c r="AK2148" s="35"/>
      <c r="AL2148" s="35"/>
      <c r="AM2148" s="35"/>
      <c r="AN2148" s="35"/>
      <c r="AO2148" s="35"/>
      <c r="AP2148" s="35"/>
      <c r="AQ2148" s="35"/>
      <c r="AR2148" s="35"/>
      <c r="AS2148" s="35"/>
      <c r="AT2148" s="35"/>
      <c r="AU2148" s="35"/>
      <c r="AV2148" s="35"/>
      <c r="AW2148" s="35"/>
      <c r="AX2148" s="35"/>
      <c r="AY2148" s="35"/>
      <c r="AZ2148" s="17">
        <f t="shared" ref="AZ2148" si="4845">AZ2147+1</f>
        <v>48164</v>
      </c>
      <c r="BA2148" s="216">
        <f t="shared" si="4796"/>
        <v>3</v>
      </c>
      <c r="BB2148" s="216">
        <f t="shared" ref="BB2148" si="4846">BB2147+1</f>
        <v>2143</v>
      </c>
      <c r="BC2148" s="16">
        <f t="shared" si="4798"/>
        <v>5.8712328767123285</v>
      </c>
      <c r="BD2148" s="16">
        <f>IF(Template!$F$7="Linear interpolation",LinInterp($AO$5:$AO$18,$AM$5:$AM$18,BC2148),CubicSpline($AO$5:$AO$18,$AM$5:$AM$18,BC2148))</f>
        <v>14.075316662708122</v>
      </c>
      <c r="BE2148" s="221">
        <f t="shared" si="4733"/>
        <v>2.1666346760100699</v>
      </c>
      <c r="BF2148" s="221">
        <f>BE2148/PRODUCT($BG$6:BG2147)</f>
        <v>1.0003903405443597</v>
      </c>
      <c r="BG2148" s="16">
        <f t="shared" si="4799"/>
        <v>1.0003903405443597</v>
      </c>
      <c r="BH2148" s="10">
        <f t="shared" si="4800"/>
        <v>14.247429869129524</v>
      </c>
      <c r="BI2148" s="90"/>
      <c r="BJ2148" s="17">
        <f t="shared" si="4783"/>
        <v>48141</v>
      </c>
      <c r="BK2148" s="16">
        <f t="shared" si="4776"/>
        <v>14.277163285658091</v>
      </c>
      <c r="BL2148" s="10">
        <f ca="1">IFERROR(AVERAGE(INDIRECT("BK"&amp;AC2148-Template!$F$10+1):INDIRECT("BK"&amp;AC2148)),0)</f>
        <v>14.283741359609131</v>
      </c>
      <c r="BM2148" s="35"/>
      <c r="BN2148" s="86"/>
      <c r="BO2148" s="35"/>
      <c r="BP2148" s="35"/>
      <c r="BQ2148" s="35"/>
      <c r="BR2148" s="35"/>
      <c r="BS2148" s="35"/>
      <c r="BT2148" s="35"/>
      <c r="BU2148" s="35"/>
      <c r="BV2148" s="35"/>
      <c r="BW2148" s="35"/>
      <c r="BX2148" s="35"/>
      <c r="BY2148" s="35"/>
      <c r="BZ2148" s="35"/>
      <c r="CA2148" s="35"/>
      <c r="CB2148" s="35"/>
      <c r="CC2148" s="35"/>
      <c r="CD2148" s="35"/>
      <c r="CE2148" s="35"/>
      <c r="CF2148" s="35"/>
      <c r="CG2148" s="35"/>
      <c r="CH2148" s="35"/>
    </row>
    <row r="2149" spans="1:86" ht="15.6" x14ac:dyDescent="0.3">
      <c r="A2149" s="35"/>
      <c r="B2149" s="86"/>
      <c r="C2149" s="35"/>
      <c r="D2149" s="35"/>
      <c r="E2149" s="35"/>
      <c r="F2149" s="35"/>
      <c r="G2149" s="35"/>
      <c r="H2149" s="35"/>
      <c r="I2149" s="35"/>
      <c r="J2149" s="35"/>
      <c r="K2149" s="35"/>
      <c r="L2149" s="35"/>
      <c r="M2149" s="35"/>
      <c r="N2149" s="35"/>
      <c r="O2149" s="35"/>
      <c r="P2149" s="35"/>
      <c r="Q2149" s="35"/>
      <c r="R2149" s="35"/>
      <c r="S2149" s="35"/>
      <c r="T2149" s="17">
        <f t="shared" si="4777"/>
        <v>48165</v>
      </c>
      <c r="U2149" s="216">
        <f t="shared" si="4770"/>
        <v>4</v>
      </c>
      <c r="V2149" s="216">
        <f t="shared" si="4777"/>
        <v>2144</v>
      </c>
      <c r="W2149" s="16">
        <f t="shared" si="4784"/>
        <v>5.8739726027397259</v>
      </c>
      <c r="X2149" s="16" t="e">
        <f>IF(Template!$F$7="Linear interpolation",LinInterp($I$5:$I$22,$G$5:$G$22,W2149),CubicSpline($I$5:$I$22,$G$5:$G$22,W2149))</f>
        <v>#VALUE!</v>
      </c>
      <c r="Y2149" s="221" t="e">
        <f t="shared" si="4771"/>
        <v>#VALUE!</v>
      </c>
      <c r="Z2149" s="221" t="e">
        <f>Y2149/PRODUCT($AA$6:AA2148)</f>
        <v>#VALUE!</v>
      </c>
      <c r="AA2149" s="16" t="e">
        <f t="shared" si="4778"/>
        <v>#VALUE!</v>
      </c>
      <c r="AB2149" s="10" t="e">
        <f t="shared" si="4779"/>
        <v>#VALUE!</v>
      </c>
      <c r="AC2149" s="90">
        <f t="shared" si="4772"/>
        <v>2149</v>
      </c>
      <c r="AD2149" s="17">
        <f t="shared" si="4780"/>
        <v>48142</v>
      </c>
      <c r="AE2149" s="16" t="e">
        <f t="shared" si="4773"/>
        <v>#VALUE!</v>
      </c>
      <c r="AF2149" s="10">
        <f ca="1">IFERROR(AVERAGE(INDIRECT("AE"&amp;AC2149-Template!$F$10+1):INDIRECT("AE"&amp;AC2149)),0)</f>
        <v>0</v>
      </c>
      <c r="AG2149" s="35"/>
      <c r="AH2149" s="86"/>
      <c r="AI2149" s="35"/>
      <c r="AJ2149" s="35"/>
      <c r="AK2149" s="35"/>
      <c r="AL2149" s="35"/>
      <c r="AM2149" s="35"/>
      <c r="AN2149" s="35"/>
      <c r="AO2149" s="35"/>
      <c r="AP2149" s="35"/>
      <c r="AQ2149" s="35"/>
      <c r="AR2149" s="35"/>
      <c r="AS2149" s="35"/>
      <c r="AT2149" s="35"/>
      <c r="AU2149" s="35"/>
      <c r="AV2149" s="35"/>
      <c r="AW2149" s="35"/>
      <c r="AX2149" s="35"/>
      <c r="AY2149" s="35"/>
      <c r="AZ2149" s="17">
        <f t="shared" ref="AZ2149" si="4847">AZ2148+1</f>
        <v>48165</v>
      </c>
      <c r="BA2149" s="216">
        <f t="shared" si="4796"/>
        <v>4</v>
      </c>
      <c r="BB2149" s="216">
        <f t="shared" ref="BB2149" si="4848">BB2148+1</f>
        <v>2144</v>
      </c>
      <c r="BC2149" s="16">
        <f t="shared" si="4798"/>
        <v>5.8739726027397259</v>
      </c>
      <c r="BD2149" s="16">
        <f>IF(Template!$F$7="Linear interpolation",LinInterp($AO$5:$AO$18,$AM$5:$AM$18,BC2149),CubicSpline($AO$5:$AO$18,$AM$5:$AM$18,BC2149))</f>
        <v>14.075887986210525</v>
      </c>
      <c r="BE2149" s="221">
        <f t="shared" si="4733"/>
        <v>2.1674802825294766</v>
      </c>
      <c r="BF2149" s="221">
        <f>BE2149/PRODUCT($BG$6:BG2148)</f>
        <v>1.0003902856945703</v>
      </c>
      <c r="BG2149" s="16">
        <f t="shared" si="4799"/>
        <v>1.0003902856945703</v>
      </c>
      <c r="BH2149" s="10">
        <f t="shared" si="4800"/>
        <v>14.245427851817261</v>
      </c>
      <c r="BI2149" s="90"/>
      <c r="BJ2149" s="17">
        <f t="shared" si="4783"/>
        <v>48142</v>
      </c>
      <c r="BK2149" s="16">
        <f t="shared" si="4776"/>
        <v>14.278406521697985</v>
      </c>
      <c r="BL2149" s="10">
        <f ca="1">IFERROR(AVERAGE(INDIRECT("BK"&amp;AC2149-Template!$F$10+1):INDIRECT("BK"&amp;AC2149)),0)</f>
        <v>14.283680077017452</v>
      </c>
      <c r="BM2149" s="35"/>
      <c r="BN2149" s="86"/>
      <c r="BO2149" s="35"/>
      <c r="BP2149" s="35"/>
      <c r="BQ2149" s="35"/>
      <c r="BR2149" s="35"/>
      <c r="BS2149" s="35"/>
      <c r="BT2149" s="35"/>
      <c r="BU2149" s="35"/>
      <c r="BV2149" s="35"/>
      <c r="BW2149" s="35"/>
      <c r="BX2149" s="35"/>
      <c r="BY2149" s="35"/>
      <c r="BZ2149" s="35"/>
      <c r="CA2149" s="35"/>
      <c r="CB2149" s="35"/>
      <c r="CC2149" s="35"/>
      <c r="CD2149" s="35"/>
      <c r="CE2149" s="35"/>
      <c r="CF2149" s="35"/>
      <c r="CG2149" s="35"/>
      <c r="CH2149" s="35"/>
    </row>
    <row r="2150" spans="1:86" ht="15.6" x14ac:dyDescent="0.3">
      <c r="A2150" s="35"/>
      <c r="B2150" s="86"/>
      <c r="C2150" s="35"/>
      <c r="D2150" s="35"/>
      <c r="E2150" s="35"/>
      <c r="F2150" s="35"/>
      <c r="G2150" s="35"/>
      <c r="H2150" s="35"/>
      <c r="I2150" s="35"/>
      <c r="J2150" s="35"/>
      <c r="K2150" s="35"/>
      <c r="L2150" s="35"/>
      <c r="M2150" s="35"/>
      <c r="N2150" s="35"/>
      <c r="O2150" s="35"/>
      <c r="P2150" s="35"/>
      <c r="Q2150" s="35"/>
      <c r="R2150" s="35"/>
      <c r="S2150" s="35"/>
      <c r="T2150" s="17">
        <f t="shared" si="4777"/>
        <v>48166</v>
      </c>
      <c r="U2150" s="216">
        <f t="shared" si="4770"/>
        <v>5</v>
      </c>
      <c r="V2150" s="216">
        <f t="shared" si="4777"/>
        <v>2145</v>
      </c>
      <c r="W2150" s="16">
        <f t="shared" si="4784"/>
        <v>5.8767123287671232</v>
      </c>
      <c r="X2150" s="16" t="e">
        <f>IF(Template!$F$7="Linear interpolation",LinInterp($I$5:$I$22,$G$5:$G$22,W2150),CubicSpline($I$5:$I$22,$G$5:$G$22,W2150))</f>
        <v>#VALUE!</v>
      </c>
      <c r="Y2150" s="221" t="e">
        <f t="shared" si="4771"/>
        <v>#VALUE!</v>
      </c>
      <c r="Z2150" s="221" t="e">
        <f>Y2150/PRODUCT($AA$6:AA2149)</f>
        <v>#VALUE!</v>
      </c>
      <c r="AA2150" s="16" t="e">
        <f t="shared" si="4778"/>
        <v>#VALUE!</v>
      </c>
      <c r="AB2150" s="10" t="e">
        <f t="shared" si="4779"/>
        <v>#VALUE!</v>
      </c>
      <c r="AC2150" s="90">
        <f t="shared" si="4772"/>
        <v>2150</v>
      </c>
      <c r="AD2150" s="17">
        <f t="shared" si="4780"/>
        <v>48143</v>
      </c>
      <c r="AE2150" s="16" t="e">
        <f t="shared" si="4773"/>
        <v>#VALUE!</v>
      </c>
      <c r="AF2150" s="10">
        <f ca="1">IFERROR(AVERAGE(INDIRECT("AE"&amp;AC2150-Template!$F$10+1):INDIRECT("AE"&amp;AC2150)),0)</f>
        <v>0</v>
      </c>
      <c r="AG2150" s="35"/>
      <c r="AH2150" s="86"/>
      <c r="AI2150" s="35"/>
      <c r="AJ2150" s="35"/>
      <c r="AK2150" s="35"/>
      <c r="AL2150" s="35"/>
      <c r="AM2150" s="35"/>
      <c r="AN2150" s="35"/>
      <c r="AO2150" s="35"/>
      <c r="AP2150" s="35"/>
      <c r="AQ2150" s="35"/>
      <c r="AR2150" s="35"/>
      <c r="AS2150" s="35"/>
      <c r="AT2150" s="35"/>
      <c r="AU2150" s="35"/>
      <c r="AV2150" s="35"/>
      <c r="AW2150" s="35"/>
      <c r="AX2150" s="35"/>
      <c r="AY2150" s="35"/>
      <c r="AZ2150" s="17">
        <f t="shared" ref="AZ2150" si="4849">AZ2149+1</f>
        <v>48166</v>
      </c>
      <c r="BA2150" s="216">
        <f t="shared" si="4796"/>
        <v>5</v>
      </c>
      <c r="BB2150" s="216">
        <f t="shared" ref="BB2150" si="4850">BB2149+1</f>
        <v>2145</v>
      </c>
      <c r="BC2150" s="16">
        <f t="shared" si="4798"/>
        <v>5.8767123287671232</v>
      </c>
      <c r="BD2150" s="16">
        <f>IF(Template!$F$7="Linear interpolation",LinInterp($AO$5:$AO$18,$AM$5:$AM$18,BC2150),CubicSpline($AO$5:$AO$18,$AM$5:$AM$18,BC2150))</f>
        <v>14.076457687723376</v>
      </c>
      <c r="BE2150" s="221">
        <f t="shared" si="4733"/>
        <v>2.1683260970817235</v>
      </c>
      <c r="BF2150" s="221">
        <f>BE2150/PRODUCT($BG$6:BG2149)</f>
        <v>1.0003902294101887</v>
      </c>
      <c r="BG2150" s="16">
        <f t="shared" si="4799"/>
        <v>1.0003902294101887</v>
      </c>
      <c r="BH2150" s="10">
        <f t="shared" si="4800"/>
        <v>14.243373471888866</v>
      </c>
      <c r="BI2150" s="90"/>
      <c r="BJ2150" s="17">
        <f t="shared" si="4783"/>
        <v>48143</v>
      </c>
      <c r="BK2150" s="16">
        <f t="shared" si="4776"/>
        <v>14.277533982463787</v>
      </c>
      <c r="BL2150" s="10">
        <f ca="1">IFERROR(AVERAGE(INDIRECT("BK"&amp;AC2150-Template!$F$10+1):INDIRECT("BK"&amp;AC2150)),0)</f>
        <v>14.283457346009483</v>
      </c>
      <c r="BM2150" s="35"/>
      <c r="BN2150" s="86"/>
      <c r="BO2150" s="35"/>
      <c r="BP2150" s="35"/>
      <c r="BQ2150" s="35"/>
      <c r="BR2150" s="35"/>
      <c r="BS2150" s="35"/>
      <c r="BT2150" s="35"/>
      <c r="BU2150" s="35"/>
      <c r="BV2150" s="35"/>
      <c r="BW2150" s="35"/>
      <c r="BX2150" s="35"/>
      <c r="BY2150" s="35"/>
      <c r="BZ2150" s="35"/>
      <c r="CA2150" s="35"/>
      <c r="CB2150" s="35"/>
      <c r="CC2150" s="35"/>
      <c r="CD2150" s="35"/>
      <c r="CE2150" s="35"/>
      <c r="CF2150" s="35"/>
      <c r="CG2150" s="35"/>
      <c r="CH2150" s="35"/>
    </row>
    <row r="2151" spans="1:86" ht="15.6" x14ac:dyDescent="0.3">
      <c r="A2151" s="35"/>
      <c r="B2151" s="86"/>
      <c r="C2151" s="35"/>
      <c r="D2151" s="35"/>
      <c r="E2151" s="35"/>
      <c r="F2151" s="35"/>
      <c r="G2151" s="35"/>
      <c r="H2151" s="35"/>
      <c r="I2151" s="35"/>
      <c r="J2151" s="35"/>
      <c r="K2151" s="35"/>
      <c r="L2151" s="35"/>
      <c r="M2151" s="35"/>
      <c r="N2151" s="35"/>
      <c r="O2151" s="35"/>
      <c r="P2151" s="35"/>
      <c r="Q2151" s="35"/>
      <c r="R2151" s="35"/>
      <c r="S2151" s="35"/>
      <c r="T2151" s="17">
        <f t="shared" si="4777"/>
        <v>48167</v>
      </c>
      <c r="U2151" s="216">
        <f t="shared" si="4770"/>
        <v>6</v>
      </c>
      <c r="V2151" s="216">
        <f t="shared" si="4777"/>
        <v>2146</v>
      </c>
      <c r="W2151" s="16">
        <f t="shared" si="4784"/>
        <v>5.8794520547945206</v>
      </c>
      <c r="X2151" s="16" t="e">
        <f>IF(Template!$F$7="Linear interpolation",LinInterp($I$5:$I$22,$G$5:$G$22,W2151),CubicSpline($I$5:$I$22,$G$5:$G$22,W2151))</f>
        <v>#VALUE!</v>
      </c>
      <c r="Y2151" s="221" t="e">
        <f t="shared" si="4771"/>
        <v>#VALUE!</v>
      </c>
      <c r="Z2151" s="221" t="e">
        <f>Y2151/PRODUCT($AA$6:AA2150)</f>
        <v>#VALUE!</v>
      </c>
      <c r="AA2151" s="16" t="e">
        <f t="shared" si="4778"/>
        <v>#VALUE!</v>
      </c>
      <c r="AB2151" s="10" t="e">
        <f t="shared" si="4779"/>
        <v>#VALUE!</v>
      </c>
      <c r="AC2151" s="90">
        <f t="shared" si="4772"/>
        <v>2151</v>
      </c>
      <c r="AD2151" s="17">
        <f t="shared" si="4780"/>
        <v>48144</v>
      </c>
      <c r="AE2151" s="16" t="e">
        <f t="shared" si="4773"/>
        <v>#VALUE!</v>
      </c>
      <c r="AF2151" s="10">
        <f ca="1">IFERROR(AVERAGE(INDIRECT("AE"&amp;AC2151-Template!$F$10+1):INDIRECT("AE"&amp;AC2151)),0)</f>
        <v>0</v>
      </c>
      <c r="AG2151" s="35"/>
      <c r="AH2151" s="86"/>
      <c r="AI2151" s="35"/>
      <c r="AJ2151" s="35"/>
      <c r="AK2151" s="35"/>
      <c r="AL2151" s="35"/>
      <c r="AM2151" s="35"/>
      <c r="AN2151" s="35"/>
      <c r="AO2151" s="35"/>
      <c r="AP2151" s="35"/>
      <c r="AQ2151" s="35"/>
      <c r="AR2151" s="35"/>
      <c r="AS2151" s="35"/>
      <c r="AT2151" s="35"/>
      <c r="AU2151" s="35"/>
      <c r="AV2151" s="35"/>
      <c r="AW2151" s="35"/>
      <c r="AX2151" s="35"/>
      <c r="AY2151" s="35"/>
      <c r="AZ2151" s="17">
        <f t="shared" ref="AZ2151" si="4851">AZ2150+1</f>
        <v>48167</v>
      </c>
      <c r="BA2151" s="216">
        <f t="shared" si="4796"/>
        <v>6</v>
      </c>
      <c r="BB2151" s="216">
        <f t="shared" ref="BB2151" si="4852">BB2150+1</f>
        <v>2146</v>
      </c>
      <c r="BC2151" s="16">
        <f t="shared" si="4798"/>
        <v>5.8794520547945206</v>
      </c>
      <c r="BD2151" s="16">
        <f>IF(Template!$F$7="Linear interpolation",LinInterp($AO$5:$AO$18,$AM$5:$AM$18,BC2151),CubicSpline($AO$5:$AO$18,$AM$5:$AM$18,BC2151))</f>
        <v>14.077025741622466</v>
      </c>
      <c r="BE2151" s="221">
        <f t="shared" si="4733"/>
        <v>2.1691721165368434</v>
      </c>
      <c r="BF2151" s="221">
        <f>BE2151/PRODUCT($BG$6:BG2150)</f>
        <v>1.000390171688778</v>
      </c>
      <c r="BG2151" s="16">
        <f t="shared" si="4799"/>
        <v>1.0003902294101887</v>
      </c>
      <c r="BH2151" s="10">
        <f t="shared" si="4800"/>
        <v>14.243373471888866</v>
      </c>
      <c r="BI2151" s="90"/>
      <c r="BJ2151" s="17">
        <f t="shared" si="4783"/>
        <v>48144</v>
      </c>
      <c r="BK2151" s="16">
        <f t="shared" si="4776"/>
        <v>14.276611036697862</v>
      </c>
      <c r="BL2151" s="10">
        <f ca="1">IFERROR(AVERAGE(INDIRECT("BK"&amp;AC2151-Template!$F$10+1):INDIRECT("BK"&amp;AC2151)),0)</f>
        <v>14.283253266007053</v>
      </c>
      <c r="BM2151" s="35"/>
      <c r="BN2151" s="86"/>
      <c r="BO2151" s="35"/>
      <c r="BP2151" s="35"/>
      <c r="BQ2151" s="35"/>
      <c r="BR2151" s="35"/>
      <c r="BS2151" s="35"/>
      <c r="BT2151" s="35"/>
      <c r="BU2151" s="35"/>
      <c r="BV2151" s="35"/>
      <c r="BW2151" s="35"/>
      <c r="BX2151" s="35"/>
      <c r="BY2151" s="35"/>
      <c r="BZ2151" s="35"/>
      <c r="CA2151" s="35"/>
      <c r="CB2151" s="35"/>
      <c r="CC2151" s="35"/>
      <c r="CD2151" s="35"/>
      <c r="CE2151" s="35"/>
      <c r="CF2151" s="35"/>
      <c r="CG2151" s="35"/>
      <c r="CH2151" s="35"/>
    </row>
    <row r="2152" spans="1:86" ht="15.6" x14ac:dyDescent="0.3">
      <c r="A2152" s="35"/>
      <c r="B2152" s="86"/>
      <c r="C2152" s="35"/>
      <c r="D2152" s="35"/>
      <c r="E2152" s="35"/>
      <c r="F2152" s="35"/>
      <c r="G2152" s="35"/>
      <c r="H2152" s="35"/>
      <c r="I2152" s="35"/>
      <c r="J2152" s="35"/>
      <c r="K2152" s="35"/>
      <c r="L2152" s="35"/>
      <c r="M2152" s="35"/>
      <c r="N2152" s="35"/>
      <c r="O2152" s="35"/>
      <c r="P2152" s="35"/>
      <c r="Q2152" s="35"/>
      <c r="R2152" s="35"/>
      <c r="S2152" s="35"/>
      <c r="T2152" s="17">
        <f t="shared" si="4777"/>
        <v>48168</v>
      </c>
      <c r="U2152" s="216">
        <f t="shared" si="4770"/>
        <v>7</v>
      </c>
      <c r="V2152" s="216">
        <f t="shared" si="4777"/>
        <v>2147</v>
      </c>
      <c r="W2152" s="16">
        <f t="shared" si="4784"/>
        <v>5.882191780821918</v>
      </c>
      <c r="X2152" s="16" t="e">
        <f>IF(Template!$F$7="Linear interpolation",LinInterp($I$5:$I$22,$G$5:$G$22,W2152),CubicSpline($I$5:$I$22,$G$5:$G$22,W2152))</f>
        <v>#VALUE!</v>
      </c>
      <c r="Y2152" s="221" t="e">
        <f t="shared" si="4771"/>
        <v>#VALUE!</v>
      </c>
      <c r="Z2152" s="221" t="e">
        <f>Y2152/PRODUCT($AA$6:AA2151)</f>
        <v>#VALUE!</v>
      </c>
      <c r="AA2152" s="16" t="e">
        <f t="shared" si="4778"/>
        <v>#VALUE!</v>
      </c>
      <c r="AB2152" s="10" t="e">
        <f t="shared" si="4779"/>
        <v>#VALUE!</v>
      </c>
      <c r="AC2152" s="90">
        <f t="shared" si="4772"/>
        <v>2152</v>
      </c>
      <c r="AD2152" s="17">
        <f t="shared" si="4780"/>
        <v>48145</v>
      </c>
      <c r="AE2152" s="16" t="e">
        <f t="shared" si="4773"/>
        <v>#VALUE!</v>
      </c>
      <c r="AF2152" s="10">
        <f ca="1">IFERROR(AVERAGE(INDIRECT("AE"&amp;AC2152-Template!$F$10+1):INDIRECT("AE"&amp;AC2152)),0)</f>
        <v>0</v>
      </c>
      <c r="AG2152" s="35"/>
      <c r="AH2152" s="86"/>
      <c r="AI2152" s="35"/>
      <c r="AJ2152" s="35"/>
      <c r="AK2152" s="35"/>
      <c r="AL2152" s="35"/>
      <c r="AM2152" s="35"/>
      <c r="AN2152" s="35"/>
      <c r="AO2152" s="35"/>
      <c r="AP2152" s="35"/>
      <c r="AQ2152" s="35"/>
      <c r="AR2152" s="35"/>
      <c r="AS2152" s="35"/>
      <c r="AT2152" s="35"/>
      <c r="AU2152" s="35"/>
      <c r="AV2152" s="35"/>
      <c r="AW2152" s="35"/>
      <c r="AX2152" s="35"/>
      <c r="AY2152" s="35"/>
      <c r="AZ2152" s="17">
        <f t="shared" ref="AZ2152" si="4853">AZ2151+1</f>
        <v>48168</v>
      </c>
      <c r="BA2152" s="216">
        <f t="shared" si="4796"/>
        <v>7</v>
      </c>
      <c r="BB2152" s="216">
        <f t="shared" ref="BB2152" si="4854">BB2151+1</f>
        <v>2147</v>
      </c>
      <c r="BC2152" s="16">
        <f t="shared" si="4798"/>
        <v>5.882191780821918</v>
      </c>
      <c r="BD2152" s="16">
        <f>IF(Template!$F$7="Linear interpolation",LinInterp($AO$5:$AO$18,$AM$5:$AM$18,BC2152),CubicSpline($AO$5:$AO$18,$AM$5:$AM$18,BC2152))</f>
        <v>14.077592122283576</v>
      </c>
      <c r="BE2152" s="221">
        <f t="shared" si="4733"/>
        <v>2.1700183377546867</v>
      </c>
      <c r="BF2152" s="221">
        <f>BE2152/PRODUCT($BG$6:BG2151)</f>
        <v>1.0003900548065012</v>
      </c>
      <c r="BG2152" s="16">
        <f t="shared" si="4799"/>
        <v>1.0003902294101887</v>
      </c>
      <c r="BH2152" s="10">
        <f t="shared" si="4800"/>
        <v>14.243373471888866</v>
      </c>
      <c r="BI2152" s="90"/>
      <c r="BJ2152" s="17">
        <f t="shared" si="4783"/>
        <v>48145</v>
      </c>
      <c r="BK2152" s="16">
        <f t="shared" si="4776"/>
        <v>14.275637595638324</v>
      </c>
      <c r="BL2152" s="10">
        <f ca="1">IFERROR(AVERAGE(INDIRECT("BK"&amp;AC2152-Template!$F$10+1):INDIRECT("BK"&amp;AC2152)),0)</f>
        <v>14.282999979347144</v>
      </c>
      <c r="BM2152" s="35"/>
      <c r="BN2152" s="86"/>
      <c r="BO2152" s="35"/>
      <c r="BP2152" s="35"/>
      <c r="BQ2152" s="35"/>
      <c r="BR2152" s="35"/>
      <c r="BS2152" s="35"/>
      <c r="BT2152" s="35"/>
      <c r="BU2152" s="35"/>
      <c r="BV2152" s="35"/>
      <c r="BW2152" s="35"/>
      <c r="BX2152" s="35"/>
      <c r="BY2152" s="35"/>
      <c r="BZ2152" s="35"/>
      <c r="CA2152" s="35"/>
      <c r="CB2152" s="35"/>
      <c r="CC2152" s="35"/>
      <c r="CD2152" s="35"/>
      <c r="CE2152" s="35"/>
      <c r="CF2152" s="35"/>
      <c r="CG2152" s="35"/>
      <c r="CH2152" s="35"/>
    </row>
    <row r="2153" spans="1:86" ht="15.6" x14ac:dyDescent="0.3">
      <c r="A2153" s="35"/>
      <c r="B2153" s="86"/>
      <c r="C2153" s="35"/>
      <c r="D2153" s="35"/>
      <c r="E2153" s="35"/>
      <c r="F2153" s="35"/>
      <c r="G2153" s="35"/>
      <c r="H2153" s="35"/>
      <c r="I2153" s="35"/>
      <c r="J2153" s="35"/>
      <c r="K2153" s="35"/>
      <c r="L2153" s="35"/>
      <c r="M2153" s="35"/>
      <c r="N2153" s="35"/>
      <c r="O2153" s="35"/>
      <c r="P2153" s="35"/>
      <c r="Q2153" s="35"/>
      <c r="R2153" s="35"/>
      <c r="S2153" s="35"/>
      <c r="T2153" s="17">
        <f t="shared" si="4777"/>
        <v>48169</v>
      </c>
      <c r="U2153" s="216">
        <f t="shared" si="4770"/>
        <v>1</v>
      </c>
      <c r="V2153" s="216">
        <f t="shared" si="4777"/>
        <v>2148</v>
      </c>
      <c r="W2153" s="16">
        <f t="shared" si="4784"/>
        <v>5.8849315068493153</v>
      </c>
      <c r="X2153" s="16" t="e">
        <f>IF(Template!$F$7="Linear interpolation",LinInterp($I$5:$I$22,$G$5:$G$22,W2153),CubicSpline($I$5:$I$22,$G$5:$G$22,W2153))</f>
        <v>#VALUE!</v>
      </c>
      <c r="Y2153" s="221" t="e">
        <f t="shared" si="4771"/>
        <v>#VALUE!</v>
      </c>
      <c r="Z2153" s="221" t="e">
        <f>Y2153/PRODUCT($AA$6:AA2152)</f>
        <v>#VALUE!</v>
      </c>
      <c r="AA2153" s="16" t="e">
        <f t="shared" si="4778"/>
        <v>#VALUE!</v>
      </c>
      <c r="AB2153" s="10" t="e">
        <f t="shared" si="4779"/>
        <v>#VALUE!</v>
      </c>
      <c r="AC2153" s="90">
        <f t="shared" si="4772"/>
        <v>2153</v>
      </c>
      <c r="AD2153" s="17">
        <f t="shared" si="4780"/>
        <v>48146</v>
      </c>
      <c r="AE2153" s="16" t="e">
        <f t="shared" si="4773"/>
        <v>#VALUE!</v>
      </c>
      <c r="AF2153" s="10">
        <f ca="1">IFERROR(AVERAGE(INDIRECT("AE"&amp;AC2153-Template!$F$10+1):INDIRECT("AE"&amp;AC2153)),0)</f>
        <v>0</v>
      </c>
      <c r="AG2153" s="35"/>
      <c r="AH2153" s="86"/>
      <c r="AI2153" s="35"/>
      <c r="AJ2153" s="35"/>
      <c r="AK2153" s="35"/>
      <c r="AL2153" s="35"/>
      <c r="AM2153" s="35"/>
      <c r="AN2153" s="35"/>
      <c r="AO2153" s="35"/>
      <c r="AP2153" s="35"/>
      <c r="AQ2153" s="35"/>
      <c r="AR2153" s="35"/>
      <c r="AS2153" s="35"/>
      <c r="AT2153" s="35"/>
      <c r="AU2153" s="35"/>
      <c r="AV2153" s="35"/>
      <c r="AW2153" s="35"/>
      <c r="AX2153" s="35"/>
      <c r="AY2153" s="35"/>
      <c r="AZ2153" s="17">
        <f t="shared" ref="AZ2153" si="4855">AZ2152+1</f>
        <v>48169</v>
      </c>
      <c r="BA2153" s="216">
        <f t="shared" si="4796"/>
        <v>1</v>
      </c>
      <c r="BB2153" s="216">
        <f t="shared" ref="BB2153" si="4856">BB2152+1</f>
        <v>2148</v>
      </c>
      <c r="BC2153" s="16">
        <f t="shared" si="4798"/>
        <v>5.8849315068493153</v>
      </c>
      <c r="BD2153" s="16">
        <f>IF(Template!$F$7="Linear interpolation",LinInterp($AO$5:$AO$18,$AM$5:$AM$18,BC2153),CubicSpline($AO$5:$AO$18,$AM$5:$AM$18,BC2153))</f>
        <v>14.078156804082496</v>
      </c>
      <c r="BE2153" s="221">
        <f t="shared" si="4733"/>
        <v>2.1708647575848889</v>
      </c>
      <c r="BF2153" s="221">
        <f>BE2153/PRODUCT($BG$6:BG2152)</f>
        <v>1.0003898773214706</v>
      </c>
      <c r="BG2153" s="16">
        <f t="shared" si="4799"/>
        <v>1.0003898773214706</v>
      </c>
      <c r="BH2153" s="10">
        <f t="shared" si="4800"/>
        <v>14.23052223367527</v>
      </c>
      <c r="BI2153" s="90"/>
      <c r="BJ2153" s="17">
        <f t="shared" si="4783"/>
        <v>48146</v>
      </c>
      <c r="BK2153" s="16">
        <f t="shared" si="4776"/>
        <v>14.275637595638324</v>
      </c>
      <c r="BL2153" s="10">
        <f ca="1">IFERROR(AVERAGE(INDIRECT("BK"&amp;AC2153-Template!$F$10+1):INDIRECT("BK"&amp;AC2153)),0)</f>
        <v>14.282731531336252</v>
      </c>
      <c r="BM2153" s="35"/>
      <c r="BN2153" s="86"/>
      <c r="BO2153" s="35"/>
      <c r="BP2153" s="35"/>
      <c r="BQ2153" s="35"/>
      <c r="BR2153" s="35"/>
      <c r="BS2153" s="35"/>
      <c r="BT2153" s="35"/>
      <c r="BU2153" s="35"/>
      <c r="BV2153" s="35"/>
      <c r="BW2153" s="35"/>
      <c r="BX2153" s="35"/>
      <c r="BY2153" s="35"/>
      <c r="BZ2153" s="35"/>
      <c r="CA2153" s="35"/>
      <c r="CB2153" s="35"/>
      <c r="CC2153" s="35"/>
      <c r="CD2153" s="35"/>
      <c r="CE2153" s="35"/>
      <c r="CF2153" s="35"/>
      <c r="CG2153" s="35"/>
      <c r="CH2153" s="35"/>
    </row>
    <row r="2154" spans="1:86" ht="15.6" x14ac:dyDescent="0.3">
      <c r="A2154" s="35"/>
      <c r="B2154" s="86"/>
      <c r="C2154" s="35"/>
      <c r="D2154" s="35"/>
      <c r="E2154" s="35"/>
      <c r="F2154" s="35"/>
      <c r="G2154" s="35"/>
      <c r="H2154" s="35"/>
      <c r="I2154" s="35"/>
      <c r="J2154" s="35"/>
      <c r="K2154" s="35"/>
      <c r="L2154" s="35"/>
      <c r="M2154" s="35"/>
      <c r="N2154" s="35"/>
      <c r="O2154" s="35"/>
      <c r="P2154" s="35"/>
      <c r="Q2154" s="35"/>
      <c r="R2154" s="35"/>
      <c r="S2154" s="35"/>
      <c r="T2154" s="17">
        <f t="shared" si="4777"/>
        <v>48170</v>
      </c>
      <c r="U2154" s="216">
        <f t="shared" si="4770"/>
        <v>2</v>
      </c>
      <c r="V2154" s="216">
        <f t="shared" si="4777"/>
        <v>2149</v>
      </c>
      <c r="W2154" s="16">
        <f t="shared" si="4784"/>
        <v>5.8876712328767127</v>
      </c>
      <c r="X2154" s="16" t="e">
        <f>IF(Template!$F$7="Linear interpolation",LinInterp($I$5:$I$22,$G$5:$G$22,W2154),CubicSpline($I$5:$I$22,$G$5:$G$22,W2154))</f>
        <v>#VALUE!</v>
      </c>
      <c r="Y2154" s="221" t="e">
        <f t="shared" si="4771"/>
        <v>#VALUE!</v>
      </c>
      <c r="Z2154" s="221" t="e">
        <f>Y2154/PRODUCT($AA$6:AA2153)</f>
        <v>#VALUE!</v>
      </c>
      <c r="AA2154" s="16" t="e">
        <f t="shared" si="4778"/>
        <v>#VALUE!</v>
      </c>
      <c r="AB2154" s="10" t="e">
        <f t="shared" si="4779"/>
        <v>#VALUE!</v>
      </c>
      <c r="AC2154" s="90">
        <f t="shared" si="4772"/>
        <v>2154</v>
      </c>
      <c r="AD2154" s="17">
        <f t="shared" si="4780"/>
        <v>48147</v>
      </c>
      <c r="AE2154" s="16" t="e">
        <f t="shared" si="4773"/>
        <v>#VALUE!</v>
      </c>
      <c r="AF2154" s="10">
        <f ca="1">IFERROR(AVERAGE(INDIRECT("AE"&amp;AC2154-Template!$F$10+1):INDIRECT("AE"&amp;AC2154)),0)</f>
        <v>0</v>
      </c>
      <c r="AG2154" s="35"/>
      <c r="AH2154" s="86"/>
      <c r="AI2154" s="35"/>
      <c r="AJ2154" s="35"/>
      <c r="AK2154" s="35"/>
      <c r="AL2154" s="35"/>
      <c r="AM2154" s="35"/>
      <c r="AN2154" s="35"/>
      <c r="AO2154" s="35"/>
      <c r="AP2154" s="35"/>
      <c r="AQ2154" s="35"/>
      <c r="AR2154" s="35"/>
      <c r="AS2154" s="35"/>
      <c r="AT2154" s="35"/>
      <c r="AU2154" s="35"/>
      <c r="AV2154" s="35"/>
      <c r="AW2154" s="35"/>
      <c r="AX2154" s="35"/>
      <c r="AY2154" s="35"/>
      <c r="AZ2154" s="17">
        <f t="shared" ref="AZ2154" si="4857">AZ2153+1</f>
        <v>48170</v>
      </c>
      <c r="BA2154" s="216">
        <f t="shared" si="4796"/>
        <v>2</v>
      </c>
      <c r="BB2154" s="216">
        <f t="shared" ref="BB2154" si="4858">BB2153+1</f>
        <v>2149</v>
      </c>
      <c r="BC2154" s="16">
        <f t="shared" si="4798"/>
        <v>5.8876712328767127</v>
      </c>
      <c r="BD2154" s="16">
        <f>IF(Template!$F$7="Linear interpolation",LinInterp($AO$5:$AO$18,$AM$5:$AM$18,BC2154),CubicSpline($AO$5:$AO$18,$AM$5:$AM$18,BC2154))</f>
        <v>14.078719761395012</v>
      </c>
      <c r="BE2154" s="221">
        <f t="shared" si="4733"/>
        <v>2.1717113728668727</v>
      </c>
      <c r="BF2154" s="221">
        <f>BE2154/PRODUCT($BG$6:BG2153)</f>
        <v>1.0003899898780086</v>
      </c>
      <c r="BG2154" s="16">
        <f t="shared" si="4799"/>
        <v>1.0003899898780086</v>
      </c>
      <c r="BH2154" s="10">
        <f t="shared" si="4800"/>
        <v>14.234630547315552</v>
      </c>
      <c r="BI2154" s="90"/>
      <c r="BJ2154" s="17">
        <f t="shared" si="4783"/>
        <v>48147</v>
      </c>
      <c r="BK2154" s="16">
        <f t="shared" si="4776"/>
        <v>14.275637595638324</v>
      </c>
      <c r="BL2154" s="10">
        <f ca="1">IFERROR(AVERAGE(INDIRECT("BK"&amp;AC2154-Template!$F$10+1):INDIRECT("BK"&amp;AC2154)),0)</f>
        <v>14.282449522201585</v>
      </c>
      <c r="BM2154" s="35"/>
      <c r="BN2154" s="86"/>
      <c r="BO2154" s="35"/>
      <c r="BP2154" s="35"/>
      <c r="BQ2154" s="35"/>
      <c r="BR2154" s="35"/>
      <c r="BS2154" s="35"/>
      <c r="BT2154" s="35"/>
      <c r="BU2154" s="35"/>
      <c r="BV2154" s="35"/>
      <c r="BW2154" s="35"/>
      <c r="BX2154" s="35"/>
      <c r="BY2154" s="35"/>
      <c r="BZ2154" s="35"/>
      <c r="CA2154" s="35"/>
      <c r="CB2154" s="35"/>
      <c r="CC2154" s="35"/>
      <c r="CD2154" s="35"/>
      <c r="CE2154" s="35"/>
      <c r="CF2154" s="35"/>
      <c r="CG2154" s="35"/>
      <c r="CH2154" s="35"/>
    </row>
    <row r="2155" spans="1:86" ht="15.6" x14ac:dyDescent="0.3">
      <c r="A2155" s="35"/>
      <c r="B2155" s="86"/>
      <c r="C2155" s="35"/>
      <c r="D2155" s="35"/>
      <c r="E2155" s="35"/>
      <c r="F2155" s="35"/>
      <c r="G2155" s="35"/>
      <c r="H2155" s="35"/>
      <c r="I2155" s="35"/>
      <c r="J2155" s="35"/>
      <c r="K2155" s="35"/>
      <c r="L2155" s="35"/>
      <c r="M2155" s="35"/>
      <c r="N2155" s="35"/>
      <c r="O2155" s="35"/>
      <c r="P2155" s="35"/>
      <c r="Q2155" s="35"/>
      <c r="R2155" s="35"/>
      <c r="S2155" s="35"/>
      <c r="T2155" s="17">
        <f t="shared" si="4777"/>
        <v>48171</v>
      </c>
      <c r="U2155" s="216">
        <f t="shared" si="4770"/>
        <v>3</v>
      </c>
      <c r="V2155" s="216">
        <f t="shared" si="4777"/>
        <v>2150</v>
      </c>
      <c r="W2155" s="16">
        <f t="shared" si="4784"/>
        <v>5.8904109589041092</v>
      </c>
      <c r="X2155" s="16" t="e">
        <f>IF(Template!$F$7="Linear interpolation",LinInterp($I$5:$I$22,$G$5:$G$22,W2155),CubicSpline($I$5:$I$22,$G$5:$G$22,W2155))</f>
        <v>#VALUE!</v>
      </c>
      <c r="Y2155" s="221" t="e">
        <f t="shared" si="4771"/>
        <v>#VALUE!</v>
      </c>
      <c r="Z2155" s="221" t="e">
        <f>Y2155/PRODUCT($AA$6:AA2154)</f>
        <v>#VALUE!</v>
      </c>
      <c r="AA2155" s="16" t="e">
        <f t="shared" si="4778"/>
        <v>#VALUE!</v>
      </c>
      <c r="AB2155" s="10" t="e">
        <f t="shared" si="4779"/>
        <v>#VALUE!</v>
      </c>
      <c r="AC2155" s="90">
        <f t="shared" si="4772"/>
        <v>2155</v>
      </c>
      <c r="AD2155" s="17">
        <f t="shared" si="4780"/>
        <v>48148</v>
      </c>
      <c r="AE2155" s="16" t="e">
        <f t="shared" si="4773"/>
        <v>#VALUE!</v>
      </c>
      <c r="AF2155" s="10">
        <f ca="1">IFERROR(AVERAGE(INDIRECT("AE"&amp;AC2155-Template!$F$10+1):INDIRECT("AE"&amp;AC2155)),0)</f>
        <v>0</v>
      </c>
      <c r="AG2155" s="35"/>
      <c r="AH2155" s="86"/>
      <c r="AI2155" s="35"/>
      <c r="AJ2155" s="35"/>
      <c r="AK2155" s="35"/>
      <c r="AL2155" s="35"/>
      <c r="AM2155" s="35"/>
      <c r="AN2155" s="35"/>
      <c r="AO2155" s="35"/>
      <c r="AP2155" s="35"/>
      <c r="AQ2155" s="35"/>
      <c r="AR2155" s="35"/>
      <c r="AS2155" s="35"/>
      <c r="AT2155" s="35"/>
      <c r="AU2155" s="35"/>
      <c r="AV2155" s="35"/>
      <c r="AW2155" s="35"/>
      <c r="AX2155" s="35"/>
      <c r="AY2155" s="35"/>
      <c r="AZ2155" s="17">
        <f t="shared" ref="AZ2155" si="4859">AZ2154+1</f>
        <v>48171</v>
      </c>
      <c r="BA2155" s="216">
        <f t="shared" si="4796"/>
        <v>3</v>
      </c>
      <c r="BB2155" s="216">
        <f t="shared" ref="BB2155" si="4860">BB2154+1</f>
        <v>2150</v>
      </c>
      <c r="BC2155" s="16">
        <f t="shared" si="4798"/>
        <v>5.8904109589041092</v>
      </c>
      <c r="BD2155" s="16">
        <f>IF(Template!$F$7="Linear interpolation",LinInterp($AO$5:$AO$18,$AM$5:$AM$18,BC2155),CubicSpline($AO$5:$AO$18,$AM$5:$AM$18,BC2155))</f>
        <v>14.079280968596914</v>
      </c>
      <c r="BE2155" s="221">
        <f t="shared" si="4733"/>
        <v>2.1725581804298342</v>
      </c>
      <c r="BF2155" s="221">
        <f>BE2155/PRODUCT($BG$6:BG2154)</f>
        <v>1.0003899263841141</v>
      </c>
      <c r="BG2155" s="16">
        <f t="shared" si="4799"/>
        <v>1.0003899263841141</v>
      </c>
      <c r="BH2155" s="10">
        <f t="shared" si="4800"/>
        <v>14.232313020163145</v>
      </c>
      <c r="BI2155" s="90"/>
      <c r="BJ2155" s="17">
        <f t="shared" si="4783"/>
        <v>48148</v>
      </c>
      <c r="BK2155" s="16">
        <f t="shared" si="4776"/>
        <v>14.269290663141753</v>
      </c>
      <c r="BL2155" s="10">
        <f ca="1">IFERROR(AVERAGE(INDIRECT("BK"&amp;AC2155-Template!$F$10+1):INDIRECT("BK"&amp;AC2155)),0)</f>
        <v>14.281955948650365</v>
      </c>
      <c r="BM2155" s="35"/>
      <c r="BN2155" s="86"/>
      <c r="BO2155" s="35"/>
      <c r="BP2155" s="35"/>
      <c r="BQ2155" s="35"/>
      <c r="BR2155" s="35"/>
      <c r="BS2155" s="35"/>
      <c r="BT2155" s="35"/>
      <c r="BU2155" s="35"/>
      <c r="BV2155" s="35"/>
      <c r="BW2155" s="35"/>
      <c r="BX2155" s="35"/>
      <c r="BY2155" s="35"/>
      <c r="BZ2155" s="35"/>
      <c r="CA2155" s="35"/>
      <c r="CB2155" s="35"/>
      <c r="CC2155" s="35"/>
      <c r="CD2155" s="35"/>
      <c r="CE2155" s="35"/>
      <c r="CF2155" s="35"/>
      <c r="CG2155" s="35"/>
      <c r="CH2155" s="35"/>
    </row>
    <row r="2156" spans="1:86" ht="15.6" x14ac:dyDescent="0.3">
      <c r="A2156" s="35"/>
      <c r="B2156" s="86"/>
      <c r="C2156" s="35"/>
      <c r="D2156" s="35"/>
      <c r="E2156" s="35"/>
      <c r="F2156" s="35"/>
      <c r="G2156" s="35"/>
      <c r="H2156" s="35"/>
      <c r="I2156" s="35"/>
      <c r="J2156" s="35"/>
      <c r="K2156" s="35"/>
      <c r="L2156" s="35"/>
      <c r="M2156" s="35"/>
      <c r="N2156" s="35"/>
      <c r="O2156" s="35"/>
      <c r="P2156" s="35"/>
      <c r="Q2156" s="35"/>
      <c r="R2156" s="35"/>
      <c r="S2156" s="35"/>
      <c r="T2156" s="17">
        <f t="shared" si="4777"/>
        <v>48172</v>
      </c>
      <c r="U2156" s="216">
        <f t="shared" si="4770"/>
        <v>4</v>
      </c>
      <c r="V2156" s="216">
        <f t="shared" si="4777"/>
        <v>2151</v>
      </c>
      <c r="W2156" s="16">
        <f t="shared" si="4784"/>
        <v>5.8931506849315065</v>
      </c>
      <c r="X2156" s="16" t="e">
        <f>IF(Template!$F$7="Linear interpolation",LinInterp($I$5:$I$22,$G$5:$G$22,W2156),CubicSpline($I$5:$I$22,$G$5:$G$22,W2156))</f>
        <v>#VALUE!</v>
      </c>
      <c r="Y2156" s="221" t="e">
        <f t="shared" si="4771"/>
        <v>#VALUE!</v>
      </c>
      <c r="Z2156" s="221" t="e">
        <f>Y2156/PRODUCT($AA$6:AA2155)</f>
        <v>#VALUE!</v>
      </c>
      <c r="AA2156" s="16" t="e">
        <f t="shared" si="4778"/>
        <v>#VALUE!</v>
      </c>
      <c r="AB2156" s="10" t="e">
        <f t="shared" si="4779"/>
        <v>#VALUE!</v>
      </c>
      <c r="AC2156" s="90">
        <f t="shared" si="4772"/>
        <v>2156</v>
      </c>
      <c r="AD2156" s="17">
        <f t="shared" si="4780"/>
        <v>48149</v>
      </c>
      <c r="AE2156" s="16" t="e">
        <f t="shared" si="4773"/>
        <v>#VALUE!</v>
      </c>
      <c r="AF2156" s="10">
        <f ca="1">IFERROR(AVERAGE(INDIRECT("AE"&amp;AC2156-Template!$F$10+1):INDIRECT("AE"&amp;AC2156)),0)</f>
        <v>0</v>
      </c>
      <c r="AG2156" s="35"/>
      <c r="AH2156" s="86"/>
      <c r="AI2156" s="35"/>
      <c r="AJ2156" s="35"/>
      <c r="AK2156" s="35"/>
      <c r="AL2156" s="35"/>
      <c r="AM2156" s="35"/>
      <c r="AN2156" s="35"/>
      <c r="AO2156" s="35"/>
      <c r="AP2156" s="35"/>
      <c r="AQ2156" s="35"/>
      <c r="AR2156" s="35"/>
      <c r="AS2156" s="35"/>
      <c r="AT2156" s="35"/>
      <c r="AU2156" s="35"/>
      <c r="AV2156" s="35"/>
      <c r="AW2156" s="35"/>
      <c r="AX2156" s="35"/>
      <c r="AY2156" s="35"/>
      <c r="AZ2156" s="17">
        <f t="shared" ref="AZ2156" si="4861">AZ2155+1</f>
        <v>48172</v>
      </c>
      <c r="BA2156" s="216">
        <f t="shared" si="4796"/>
        <v>4</v>
      </c>
      <c r="BB2156" s="216">
        <f t="shared" ref="BB2156" si="4862">BB2155+1</f>
        <v>2151</v>
      </c>
      <c r="BC2156" s="16">
        <f t="shared" si="4798"/>
        <v>5.8931506849315065</v>
      </c>
      <c r="BD2156" s="16">
        <f>IF(Template!$F$7="Linear interpolation",LinInterp($AO$5:$AO$18,$AM$5:$AM$18,BC2156),CubicSpline($AO$5:$AO$18,$AM$5:$AM$18,BC2156))</f>
        <v>14.079840400063983</v>
      </c>
      <c r="BE2156" s="221">
        <f t="shared" si="4733"/>
        <v>2.1734051770927172</v>
      </c>
      <c r="BF2156" s="221">
        <f>BE2156/PRODUCT($BG$6:BG2155)</f>
        <v>1.0003898614410021</v>
      </c>
      <c r="BG2156" s="16">
        <f t="shared" si="4799"/>
        <v>1.0003898614410021</v>
      </c>
      <c r="BH2156" s="10">
        <f t="shared" si="4800"/>
        <v>14.229942596575174</v>
      </c>
      <c r="BI2156" s="90"/>
      <c r="BJ2156" s="17">
        <f t="shared" si="4783"/>
        <v>48149</v>
      </c>
      <c r="BK2156" s="16">
        <f t="shared" si="4776"/>
        <v>14.271237100405898</v>
      </c>
      <c r="BL2156" s="10">
        <f ca="1">IFERROR(AVERAGE(INDIRECT("BK"&amp;AC2156-Template!$F$10+1):INDIRECT("BK"&amp;AC2156)),0)</f>
        <v>14.281527256341285</v>
      </c>
      <c r="BM2156" s="35"/>
      <c r="BN2156" s="86"/>
      <c r="BO2156" s="35"/>
      <c r="BP2156" s="35"/>
      <c r="BQ2156" s="35"/>
      <c r="BR2156" s="35"/>
      <c r="BS2156" s="35"/>
      <c r="BT2156" s="35"/>
      <c r="BU2156" s="35"/>
      <c r="BV2156" s="35"/>
      <c r="BW2156" s="35"/>
      <c r="BX2156" s="35"/>
      <c r="BY2156" s="35"/>
      <c r="BZ2156" s="35"/>
      <c r="CA2156" s="35"/>
      <c r="CB2156" s="35"/>
      <c r="CC2156" s="35"/>
      <c r="CD2156" s="35"/>
      <c r="CE2156" s="35"/>
      <c r="CF2156" s="35"/>
      <c r="CG2156" s="35"/>
      <c r="CH2156" s="35"/>
    </row>
    <row r="2157" spans="1:86" ht="15.6" x14ac:dyDescent="0.3">
      <c r="A2157" s="35"/>
      <c r="B2157" s="86"/>
      <c r="C2157" s="35"/>
      <c r="D2157" s="35"/>
      <c r="E2157" s="35"/>
      <c r="F2157" s="35"/>
      <c r="G2157" s="35"/>
      <c r="H2157" s="35"/>
      <c r="I2157" s="35"/>
      <c r="J2157" s="35"/>
      <c r="K2157" s="35"/>
      <c r="L2157" s="35"/>
      <c r="M2157" s="35"/>
      <c r="N2157" s="35"/>
      <c r="O2157" s="35"/>
      <c r="P2157" s="35"/>
      <c r="Q2157" s="35"/>
      <c r="R2157" s="35"/>
      <c r="S2157" s="35"/>
      <c r="T2157" s="17">
        <f t="shared" si="4777"/>
        <v>48173</v>
      </c>
      <c r="U2157" s="216">
        <f t="shared" si="4770"/>
        <v>5</v>
      </c>
      <c r="V2157" s="216">
        <f t="shared" si="4777"/>
        <v>2152</v>
      </c>
      <c r="W2157" s="16">
        <f t="shared" si="4784"/>
        <v>5.8958904109589039</v>
      </c>
      <c r="X2157" s="16" t="e">
        <f>IF(Template!$F$7="Linear interpolation",LinInterp($I$5:$I$22,$G$5:$G$22,W2157),CubicSpline($I$5:$I$22,$G$5:$G$22,W2157))</f>
        <v>#VALUE!</v>
      </c>
      <c r="Y2157" s="221" t="e">
        <f t="shared" si="4771"/>
        <v>#VALUE!</v>
      </c>
      <c r="Z2157" s="221" t="e">
        <f>Y2157/PRODUCT($AA$6:AA2156)</f>
        <v>#VALUE!</v>
      </c>
      <c r="AA2157" s="16" t="e">
        <f t="shared" si="4778"/>
        <v>#VALUE!</v>
      </c>
      <c r="AB2157" s="10" t="e">
        <f t="shared" si="4779"/>
        <v>#VALUE!</v>
      </c>
      <c r="AC2157" s="90">
        <f t="shared" si="4772"/>
        <v>2157</v>
      </c>
      <c r="AD2157" s="17">
        <f t="shared" si="4780"/>
        <v>48150</v>
      </c>
      <c r="AE2157" s="16" t="e">
        <f t="shared" si="4773"/>
        <v>#VALUE!</v>
      </c>
      <c r="AF2157" s="10">
        <f ca="1">IFERROR(AVERAGE(INDIRECT("AE"&amp;AC2157-Template!$F$10+1):INDIRECT("AE"&amp;AC2157)),0)</f>
        <v>0</v>
      </c>
      <c r="AG2157" s="35"/>
      <c r="AH2157" s="86"/>
      <c r="AI2157" s="35"/>
      <c r="AJ2157" s="35"/>
      <c r="AK2157" s="35"/>
      <c r="AL2157" s="35"/>
      <c r="AM2157" s="35"/>
      <c r="AN2157" s="35"/>
      <c r="AO2157" s="35"/>
      <c r="AP2157" s="35"/>
      <c r="AQ2157" s="35"/>
      <c r="AR2157" s="35"/>
      <c r="AS2157" s="35"/>
      <c r="AT2157" s="35"/>
      <c r="AU2157" s="35"/>
      <c r="AV2157" s="35"/>
      <c r="AW2157" s="35"/>
      <c r="AX2157" s="35"/>
      <c r="AY2157" s="35"/>
      <c r="AZ2157" s="17">
        <f t="shared" ref="AZ2157" si="4863">AZ2156+1</f>
        <v>48173</v>
      </c>
      <c r="BA2157" s="216">
        <f t="shared" si="4796"/>
        <v>5</v>
      </c>
      <c r="BB2157" s="216">
        <f t="shared" ref="BB2157" si="4864">BB2156+1</f>
        <v>2152</v>
      </c>
      <c r="BC2157" s="16">
        <f t="shared" si="4798"/>
        <v>5.8958904109589039</v>
      </c>
      <c r="BD2157" s="16">
        <f>IF(Template!$F$7="Linear interpolation",LinInterp($AO$5:$AO$18,$AM$5:$AM$18,BC2157),CubicSpline($AO$5:$AO$18,$AM$5:$AM$18,BC2157))</f>
        <v>14.08039803017201</v>
      </c>
      <c r="BE2157" s="221">
        <f t="shared" si="4733"/>
        <v>2.1742523596642132</v>
      </c>
      <c r="BF2157" s="221">
        <f>BE2157/PRODUCT($BG$6:BG2156)</f>
        <v>1.0003897950462368</v>
      </c>
      <c r="BG2157" s="16">
        <f t="shared" si="4799"/>
        <v>1.0003897950462368</v>
      </c>
      <c r="BH2157" s="10">
        <f t="shared" si="4800"/>
        <v>14.227519187643868</v>
      </c>
      <c r="BI2157" s="90"/>
      <c r="BJ2157" s="17">
        <f t="shared" si="4783"/>
        <v>48150</v>
      </c>
      <c r="BK2157" s="16">
        <f t="shared" si="4776"/>
        <v>14.270009849407629</v>
      </c>
      <c r="BL2157" s="10">
        <f ca="1">IFERROR(AVERAGE(INDIRECT("BK"&amp;AC2157-Template!$F$10+1):INDIRECT("BK"&amp;AC2157)),0)</f>
        <v>14.280992335673742</v>
      </c>
      <c r="BM2157" s="35"/>
      <c r="BN2157" s="86"/>
      <c r="BO2157" s="35"/>
      <c r="BP2157" s="35"/>
      <c r="BQ2157" s="35"/>
      <c r="BR2157" s="35"/>
      <c r="BS2157" s="35"/>
      <c r="BT2157" s="35"/>
      <c r="BU2157" s="35"/>
      <c r="BV2157" s="35"/>
      <c r="BW2157" s="35"/>
      <c r="BX2157" s="35"/>
      <c r="BY2157" s="35"/>
      <c r="BZ2157" s="35"/>
      <c r="CA2157" s="35"/>
      <c r="CB2157" s="35"/>
      <c r="CC2157" s="35"/>
      <c r="CD2157" s="35"/>
      <c r="CE2157" s="35"/>
      <c r="CF2157" s="35"/>
      <c r="CG2157" s="35"/>
      <c r="CH2157" s="35"/>
    </row>
    <row r="2158" spans="1:86" ht="15.6" x14ac:dyDescent="0.3">
      <c r="A2158" s="35"/>
      <c r="B2158" s="86"/>
      <c r="C2158" s="35"/>
      <c r="D2158" s="35"/>
      <c r="E2158" s="35"/>
      <c r="F2158" s="35"/>
      <c r="G2158" s="35"/>
      <c r="H2158" s="35"/>
      <c r="I2158" s="35"/>
      <c r="J2158" s="35"/>
      <c r="K2158" s="35"/>
      <c r="L2158" s="35"/>
      <c r="M2158" s="35"/>
      <c r="N2158" s="35"/>
      <c r="O2158" s="35"/>
      <c r="P2158" s="35"/>
      <c r="Q2158" s="35"/>
      <c r="R2158" s="35"/>
      <c r="S2158" s="35"/>
      <c r="T2158" s="17">
        <f t="shared" si="4777"/>
        <v>48174</v>
      </c>
      <c r="U2158" s="216">
        <f t="shared" si="4770"/>
        <v>6</v>
      </c>
      <c r="V2158" s="216">
        <f t="shared" si="4777"/>
        <v>2153</v>
      </c>
      <c r="W2158" s="16">
        <f t="shared" si="4784"/>
        <v>5.8986301369863012</v>
      </c>
      <c r="X2158" s="16" t="e">
        <f>IF(Template!$F$7="Linear interpolation",LinInterp($I$5:$I$22,$G$5:$G$22,W2158),CubicSpline($I$5:$I$22,$G$5:$G$22,W2158))</f>
        <v>#VALUE!</v>
      </c>
      <c r="Y2158" s="221" t="e">
        <f t="shared" si="4771"/>
        <v>#VALUE!</v>
      </c>
      <c r="Z2158" s="221" t="e">
        <f>Y2158/PRODUCT($AA$6:AA2157)</f>
        <v>#VALUE!</v>
      </c>
      <c r="AA2158" s="16" t="e">
        <f t="shared" si="4778"/>
        <v>#VALUE!</v>
      </c>
      <c r="AB2158" s="10" t="e">
        <f t="shared" si="4779"/>
        <v>#VALUE!</v>
      </c>
      <c r="AC2158" s="90">
        <f t="shared" si="4772"/>
        <v>2158</v>
      </c>
      <c r="AD2158" s="17">
        <f t="shared" si="4780"/>
        <v>48151</v>
      </c>
      <c r="AE2158" s="16" t="e">
        <f t="shared" si="4773"/>
        <v>#VALUE!</v>
      </c>
      <c r="AF2158" s="10">
        <f ca="1">IFERROR(AVERAGE(INDIRECT("AE"&amp;AC2158-Template!$F$10+1):INDIRECT("AE"&amp;AC2158)),0)</f>
        <v>0</v>
      </c>
      <c r="AG2158" s="35"/>
      <c r="AH2158" s="86"/>
      <c r="AI2158" s="35"/>
      <c r="AJ2158" s="35"/>
      <c r="AK2158" s="35"/>
      <c r="AL2158" s="35"/>
      <c r="AM2158" s="35"/>
      <c r="AN2158" s="35"/>
      <c r="AO2158" s="35"/>
      <c r="AP2158" s="35"/>
      <c r="AQ2158" s="35"/>
      <c r="AR2158" s="35"/>
      <c r="AS2158" s="35"/>
      <c r="AT2158" s="35"/>
      <c r="AU2158" s="35"/>
      <c r="AV2158" s="35"/>
      <c r="AW2158" s="35"/>
      <c r="AX2158" s="35"/>
      <c r="AY2158" s="35"/>
      <c r="AZ2158" s="17">
        <f t="shared" ref="AZ2158" si="4865">AZ2157+1</f>
        <v>48174</v>
      </c>
      <c r="BA2158" s="216">
        <f t="shared" si="4796"/>
        <v>6</v>
      </c>
      <c r="BB2158" s="216">
        <f t="shared" ref="BB2158" si="4866">BB2157+1</f>
        <v>2153</v>
      </c>
      <c r="BC2158" s="16">
        <f t="shared" si="4798"/>
        <v>5.8986301369863012</v>
      </c>
      <c r="BD2158" s="16">
        <f>IF(Template!$F$7="Linear interpolation",LinInterp($AO$5:$AO$18,$AM$5:$AM$18,BC2158),CubicSpline($AO$5:$AO$18,$AM$5:$AM$18,BC2158))</f>
        <v>14.080953833296782</v>
      </c>
      <c r="BE2158" s="221">
        <f t="shared" si="4733"/>
        <v>2.1750997249427426</v>
      </c>
      <c r="BF2158" s="221">
        <f>BE2158/PRODUCT($BG$6:BG2157)</f>
        <v>1.0003897271973801</v>
      </c>
      <c r="BG2158" s="16">
        <f t="shared" si="4799"/>
        <v>1.0003897950462368</v>
      </c>
      <c r="BH2158" s="10">
        <f t="shared" si="4800"/>
        <v>14.227519187643868</v>
      </c>
      <c r="BI2158" s="90"/>
      <c r="BJ2158" s="17">
        <f t="shared" si="4783"/>
        <v>48151</v>
      </c>
      <c r="BK2158" s="16">
        <f t="shared" si="4776"/>
        <v>14.268731569701544</v>
      </c>
      <c r="BL2158" s="10">
        <f ca="1">IFERROR(AVERAGE(INDIRECT("BK"&amp;AC2158-Template!$F$10+1):INDIRECT("BK"&amp;AC2158)),0)</f>
        <v>14.280441942736827</v>
      </c>
      <c r="BM2158" s="35"/>
      <c r="BN2158" s="86"/>
      <c r="BO2158" s="35"/>
      <c r="BP2158" s="35"/>
      <c r="BQ2158" s="35"/>
      <c r="BR2158" s="35"/>
      <c r="BS2158" s="35"/>
      <c r="BT2158" s="35"/>
      <c r="BU2158" s="35"/>
      <c r="BV2158" s="35"/>
      <c r="BW2158" s="35"/>
      <c r="BX2158" s="35"/>
      <c r="BY2158" s="35"/>
      <c r="BZ2158" s="35"/>
      <c r="CA2158" s="35"/>
      <c r="CB2158" s="35"/>
      <c r="CC2158" s="35"/>
      <c r="CD2158" s="35"/>
      <c r="CE2158" s="35"/>
      <c r="CF2158" s="35"/>
      <c r="CG2158" s="35"/>
      <c r="CH2158" s="35"/>
    </row>
    <row r="2159" spans="1:86" ht="15.6" x14ac:dyDescent="0.3">
      <c r="A2159" s="35"/>
      <c r="B2159" s="86"/>
      <c r="C2159" s="35"/>
      <c r="D2159" s="35"/>
      <c r="E2159" s="35"/>
      <c r="F2159" s="35"/>
      <c r="G2159" s="35"/>
      <c r="H2159" s="35"/>
      <c r="I2159" s="35"/>
      <c r="J2159" s="35"/>
      <c r="K2159" s="35"/>
      <c r="L2159" s="35"/>
      <c r="M2159" s="35"/>
      <c r="N2159" s="35"/>
      <c r="O2159" s="35"/>
      <c r="P2159" s="35"/>
      <c r="Q2159" s="35"/>
      <c r="R2159" s="35"/>
      <c r="S2159" s="35"/>
      <c r="T2159" s="17">
        <f t="shared" si="4777"/>
        <v>48175</v>
      </c>
      <c r="U2159" s="216">
        <f t="shared" si="4770"/>
        <v>7</v>
      </c>
      <c r="V2159" s="216">
        <f t="shared" si="4777"/>
        <v>2154</v>
      </c>
      <c r="W2159" s="16">
        <f t="shared" si="4784"/>
        <v>5.9013698630136986</v>
      </c>
      <c r="X2159" s="16" t="e">
        <f>IF(Template!$F$7="Linear interpolation",LinInterp($I$5:$I$22,$G$5:$G$22,W2159),CubicSpline($I$5:$I$22,$G$5:$G$22,W2159))</f>
        <v>#VALUE!</v>
      </c>
      <c r="Y2159" s="221" t="e">
        <f t="shared" si="4771"/>
        <v>#VALUE!</v>
      </c>
      <c r="Z2159" s="221" t="e">
        <f>Y2159/PRODUCT($AA$6:AA2158)</f>
        <v>#VALUE!</v>
      </c>
      <c r="AA2159" s="16" t="e">
        <f t="shared" si="4778"/>
        <v>#VALUE!</v>
      </c>
      <c r="AB2159" s="10" t="e">
        <f t="shared" si="4779"/>
        <v>#VALUE!</v>
      </c>
      <c r="AC2159" s="90">
        <f t="shared" si="4772"/>
        <v>2159</v>
      </c>
      <c r="AD2159" s="17">
        <f t="shared" si="4780"/>
        <v>48152</v>
      </c>
      <c r="AE2159" s="16" t="e">
        <f t="shared" si="4773"/>
        <v>#VALUE!</v>
      </c>
      <c r="AF2159" s="10">
        <f ca="1">IFERROR(AVERAGE(INDIRECT("AE"&amp;AC2159-Template!$F$10+1):INDIRECT("AE"&amp;AC2159)),0)</f>
        <v>0</v>
      </c>
      <c r="AG2159" s="35"/>
      <c r="AH2159" s="86"/>
      <c r="AI2159" s="35"/>
      <c r="AJ2159" s="35"/>
      <c r="AK2159" s="35"/>
      <c r="AL2159" s="35"/>
      <c r="AM2159" s="35"/>
      <c r="AN2159" s="35"/>
      <c r="AO2159" s="35"/>
      <c r="AP2159" s="35"/>
      <c r="AQ2159" s="35"/>
      <c r="AR2159" s="35"/>
      <c r="AS2159" s="35"/>
      <c r="AT2159" s="35"/>
      <c r="AU2159" s="35"/>
      <c r="AV2159" s="35"/>
      <c r="AW2159" s="35"/>
      <c r="AX2159" s="35"/>
      <c r="AY2159" s="35"/>
      <c r="AZ2159" s="17">
        <f t="shared" ref="AZ2159" si="4867">AZ2158+1</f>
        <v>48175</v>
      </c>
      <c r="BA2159" s="216">
        <f t="shared" si="4796"/>
        <v>7</v>
      </c>
      <c r="BB2159" s="216">
        <f t="shared" ref="BB2159" si="4868">BB2158+1</f>
        <v>2154</v>
      </c>
      <c r="BC2159" s="16">
        <f t="shared" si="4798"/>
        <v>5.9013698630136986</v>
      </c>
      <c r="BD2159" s="16">
        <f>IF(Template!$F$7="Linear interpolation",LinInterp($AO$5:$AO$18,$AM$5:$AM$18,BC2159),CubicSpline($AO$5:$AO$18,$AM$5:$AM$18,BC2159))</f>
        <v>14.081507783814082</v>
      </c>
      <c r="BE2159" s="221">
        <f t="shared" si="4733"/>
        <v>2.1759472697164317</v>
      </c>
      <c r="BF2159" s="221">
        <f>BE2159/PRODUCT($BG$6:BG2158)</f>
        <v>1.0003895900431425</v>
      </c>
      <c r="BG2159" s="16">
        <f t="shared" si="4799"/>
        <v>1.0003897950462368</v>
      </c>
      <c r="BH2159" s="10">
        <f t="shared" si="4800"/>
        <v>14.227519187643868</v>
      </c>
      <c r="BI2159" s="90"/>
      <c r="BJ2159" s="17">
        <f t="shared" si="4783"/>
        <v>48152</v>
      </c>
      <c r="BK2159" s="16">
        <f t="shared" si="4776"/>
        <v>14.267402172404186</v>
      </c>
      <c r="BL2159" s="10">
        <f ca="1">IFERROR(AVERAGE(INDIRECT("BK"&amp;AC2159-Template!$F$10+1):INDIRECT("BK"&amp;AC2159)),0)</f>
        <v>14.279841721023352</v>
      </c>
      <c r="BM2159" s="35"/>
      <c r="BN2159" s="86"/>
      <c r="BO2159" s="35"/>
      <c r="BP2159" s="35"/>
      <c r="BQ2159" s="35"/>
      <c r="BR2159" s="35"/>
      <c r="BS2159" s="35"/>
      <c r="BT2159" s="35"/>
      <c r="BU2159" s="35"/>
      <c r="BV2159" s="35"/>
      <c r="BW2159" s="35"/>
      <c r="BX2159" s="35"/>
      <c r="BY2159" s="35"/>
      <c r="BZ2159" s="35"/>
      <c r="CA2159" s="35"/>
      <c r="CB2159" s="35"/>
      <c r="CC2159" s="35"/>
      <c r="CD2159" s="35"/>
      <c r="CE2159" s="35"/>
      <c r="CF2159" s="35"/>
      <c r="CG2159" s="35"/>
      <c r="CH2159" s="35"/>
    </row>
    <row r="2160" spans="1:86" ht="15.6" x14ac:dyDescent="0.3">
      <c r="A2160" s="35"/>
      <c r="B2160" s="86"/>
      <c r="C2160" s="35"/>
      <c r="D2160" s="35"/>
      <c r="E2160" s="35"/>
      <c r="F2160" s="35"/>
      <c r="G2160" s="35"/>
      <c r="H2160" s="35"/>
      <c r="I2160" s="35"/>
      <c r="J2160" s="35"/>
      <c r="K2160" s="35"/>
      <c r="L2160" s="35"/>
      <c r="M2160" s="35"/>
      <c r="N2160" s="35"/>
      <c r="O2160" s="35"/>
      <c r="P2160" s="35"/>
      <c r="Q2160" s="35"/>
      <c r="R2160" s="35"/>
      <c r="S2160" s="35"/>
      <c r="T2160" s="17">
        <f t="shared" si="4777"/>
        <v>48176</v>
      </c>
      <c r="U2160" s="216">
        <f t="shared" si="4770"/>
        <v>1</v>
      </c>
      <c r="V2160" s="216">
        <f t="shared" si="4777"/>
        <v>2155</v>
      </c>
      <c r="W2160" s="16">
        <f t="shared" si="4784"/>
        <v>5.904109589041096</v>
      </c>
      <c r="X2160" s="16" t="e">
        <f>IF(Template!$F$7="Linear interpolation",LinInterp($I$5:$I$22,$G$5:$G$22,W2160),CubicSpline($I$5:$I$22,$G$5:$G$22,W2160))</f>
        <v>#VALUE!</v>
      </c>
      <c r="Y2160" s="221" t="e">
        <f t="shared" si="4771"/>
        <v>#VALUE!</v>
      </c>
      <c r="Z2160" s="221" t="e">
        <f>Y2160/PRODUCT($AA$6:AA2159)</f>
        <v>#VALUE!</v>
      </c>
      <c r="AA2160" s="16" t="e">
        <f t="shared" si="4778"/>
        <v>#VALUE!</v>
      </c>
      <c r="AB2160" s="10" t="e">
        <f t="shared" si="4779"/>
        <v>#VALUE!</v>
      </c>
      <c r="AC2160" s="90">
        <f t="shared" si="4772"/>
        <v>2160</v>
      </c>
      <c r="AD2160" s="17">
        <f t="shared" si="4780"/>
        <v>48153</v>
      </c>
      <c r="AE2160" s="16" t="e">
        <f t="shared" si="4773"/>
        <v>#VALUE!</v>
      </c>
      <c r="AF2160" s="10">
        <f ca="1">IFERROR(AVERAGE(INDIRECT("AE"&amp;AC2160-Template!$F$10+1):INDIRECT("AE"&amp;AC2160)),0)</f>
        <v>0</v>
      </c>
      <c r="AG2160" s="35"/>
      <c r="AH2160" s="86"/>
      <c r="AI2160" s="35"/>
      <c r="AJ2160" s="35"/>
      <c r="AK2160" s="35"/>
      <c r="AL2160" s="35"/>
      <c r="AM2160" s="35"/>
      <c r="AN2160" s="35"/>
      <c r="AO2160" s="35"/>
      <c r="AP2160" s="35"/>
      <c r="AQ2160" s="35"/>
      <c r="AR2160" s="35"/>
      <c r="AS2160" s="35"/>
      <c r="AT2160" s="35"/>
      <c r="AU2160" s="35"/>
      <c r="AV2160" s="35"/>
      <c r="AW2160" s="35"/>
      <c r="AX2160" s="35"/>
      <c r="AY2160" s="35"/>
      <c r="AZ2160" s="17">
        <f t="shared" ref="AZ2160" si="4869">AZ2159+1</f>
        <v>48176</v>
      </c>
      <c r="BA2160" s="216">
        <f t="shared" si="4796"/>
        <v>1</v>
      </c>
      <c r="BB2160" s="216">
        <f t="shared" ref="BB2160" si="4870">BB2159+1</f>
        <v>2155</v>
      </c>
      <c r="BC2160" s="16">
        <f t="shared" si="4798"/>
        <v>5.904109589041096</v>
      </c>
      <c r="BD2160" s="16">
        <f>IF(Template!$F$7="Linear interpolation",LinInterp($AO$5:$AO$18,$AM$5:$AM$18,BC2160),CubicSpline($AO$5:$AO$18,$AM$5:$AM$18,BC2160))</f>
        <v>14.082059856099702</v>
      </c>
      <c r="BE2160" s="221">
        <f t="shared" si="4733"/>
        <v>2.1767949907631241</v>
      </c>
      <c r="BF2160" s="221">
        <f>BE2160/PRODUCT($BG$6:BG2159)</f>
        <v>1.0003893821245826</v>
      </c>
      <c r="BG2160" s="16">
        <f t="shared" si="4799"/>
        <v>1.0003893821245826</v>
      </c>
      <c r="BH2160" s="10">
        <f t="shared" si="4800"/>
        <v>14.212447547265473</v>
      </c>
      <c r="BI2160" s="90"/>
      <c r="BJ2160" s="17">
        <f t="shared" si="4783"/>
        <v>48153</v>
      </c>
      <c r="BK2160" s="16">
        <f t="shared" si="4776"/>
        <v>14.267402172404186</v>
      </c>
      <c r="BL2160" s="10">
        <f ca="1">IFERROR(AVERAGE(INDIRECT("BK"&amp;AC2160-Template!$F$10+1):INDIRECT("BK"&amp;AC2160)),0)</f>
        <v>14.279237601779103</v>
      </c>
      <c r="BM2160" s="35"/>
      <c r="BN2160" s="86"/>
      <c r="BO2160" s="35"/>
      <c r="BP2160" s="35"/>
      <c r="BQ2160" s="35"/>
      <c r="BR2160" s="35"/>
      <c r="BS2160" s="35"/>
      <c r="BT2160" s="35"/>
      <c r="BU2160" s="35"/>
      <c r="BV2160" s="35"/>
      <c r="BW2160" s="35"/>
      <c r="BX2160" s="35"/>
      <c r="BY2160" s="35"/>
      <c r="BZ2160" s="35"/>
      <c r="CA2160" s="35"/>
      <c r="CB2160" s="35"/>
      <c r="CC2160" s="35"/>
      <c r="CD2160" s="35"/>
      <c r="CE2160" s="35"/>
      <c r="CF2160" s="35"/>
      <c r="CG2160" s="35"/>
      <c r="CH2160" s="35"/>
    </row>
    <row r="2161" spans="1:86" ht="15.6" x14ac:dyDescent="0.3">
      <c r="A2161" s="35"/>
      <c r="B2161" s="86"/>
      <c r="C2161" s="35"/>
      <c r="D2161" s="35"/>
      <c r="E2161" s="35"/>
      <c r="F2161" s="35"/>
      <c r="G2161" s="35"/>
      <c r="H2161" s="35"/>
      <c r="I2161" s="35"/>
      <c r="J2161" s="35"/>
      <c r="K2161" s="35"/>
      <c r="L2161" s="35"/>
      <c r="M2161" s="35"/>
      <c r="N2161" s="35"/>
      <c r="O2161" s="35"/>
      <c r="P2161" s="35"/>
      <c r="Q2161" s="35"/>
      <c r="R2161" s="35"/>
      <c r="S2161" s="35"/>
      <c r="T2161" s="17">
        <f t="shared" si="4777"/>
        <v>48177</v>
      </c>
      <c r="U2161" s="216">
        <f t="shared" si="4770"/>
        <v>2</v>
      </c>
      <c r="V2161" s="216">
        <f t="shared" si="4777"/>
        <v>2156</v>
      </c>
      <c r="W2161" s="16">
        <f t="shared" si="4784"/>
        <v>5.9068493150684933</v>
      </c>
      <c r="X2161" s="16" t="e">
        <f>IF(Template!$F$7="Linear interpolation",LinInterp($I$5:$I$22,$G$5:$G$22,W2161),CubicSpline($I$5:$I$22,$G$5:$G$22,W2161))</f>
        <v>#VALUE!</v>
      </c>
      <c r="Y2161" s="221" t="e">
        <f t="shared" si="4771"/>
        <v>#VALUE!</v>
      </c>
      <c r="Z2161" s="221" t="e">
        <f>Y2161/PRODUCT($AA$6:AA2160)</f>
        <v>#VALUE!</v>
      </c>
      <c r="AA2161" s="16" t="e">
        <f t="shared" si="4778"/>
        <v>#VALUE!</v>
      </c>
      <c r="AB2161" s="10" t="e">
        <f t="shared" si="4779"/>
        <v>#VALUE!</v>
      </c>
      <c r="AC2161" s="90">
        <f t="shared" si="4772"/>
        <v>2161</v>
      </c>
      <c r="AD2161" s="17">
        <f t="shared" si="4780"/>
        <v>48154</v>
      </c>
      <c r="AE2161" s="16" t="e">
        <f t="shared" si="4773"/>
        <v>#VALUE!</v>
      </c>
      <c r="AF2161" s="10">
        <f ca="1">IFERROR(AVERAGE(INDIRECT("AE"&amp;AC2161-Template!$F$10+1):INDIRECT("AE"&amp;AC2161)),0)</f>
        <v>0</v>
      </c>
      <c r="AG2161" s="35"/>
      <c r="AH2161" s="86"/>
      <c r="AI2161" s="35"/>
      <c r="AJ2161" s="35"/>
      <c r="AK2161" s="35"/>
      <c r="AL2161" s="35"/>
      <c r="AM2161" s="35"/>
      <c r="AN2161" s="35"/>
      <c r="AO2161" s="35"/>
      <c r="AP2161" s="35"/>
      <c r="AQ2161" s="35"/>
      <c r="AR2161" s="35"/>
      <c r="AS2161" s="35"/>
      <c r="AT2161" s="35"/>
      <c r="AU2161" s="35"/>
      <c r="AV2161" s="35"/>
      <c r="AW2161" s="35"/>
      <c r="AX2161" s="35"/>
      <c r="AY2161" s="35"/>
      <c r="AZ2161" s="17">
        <f t="shared" ref="AZ2161" si="4871">AZ2160+1</f>
        <v>48177</v>
      </c>
      <c r="BA2161" s="216">
        <f t="shared" si="4796"/>
        <v>2</v>
      </c>
      <c r="BB2161" s="216">
        <f t="shared" ref="BB2161" si="4872">BB2160+1</f>
        <v>2156</v>
      </c>
      <c r="BC2161" s="16">
        <f t="shared" si="4798"/>
        <v>5.9068493150684933</v>
      </c>
      <c r="BD2161" s="16">
        <f>IF(Template!$F$7="Linear interpolation",LinInterp($AO$5:$AO$18,$AM$5:$AM$18,BC2161),CubicSpline($AO$5:$AO$18,$AM$5:$AM$18,BC2161))</f>
        <v>14.082610024529425</v>
      </c>
      <c r="BE2161" s="221">
        <f t="shared" si="4733"/>
        <v>2.1776428848503415</v>
      </c>
      <c r="BF2161" s="221">
        <f>BE2161/PRODUCT($BG$6:BG2160)</f>
        <v>1.0003895149018696</v>
      </c>
      <c r="BG2161" s="16">
        <f t="shared" si="4799"/>
        <v>1.0003895149018696</v>
      </c>
      <c r="BH2161" s="10">
        <f t="shared" si="4800"/>
        <v>14.217293918238894</v>
      </c>
      <c r="BI2161" s="90"/>
      <c r="BJ2161" s="17">
        <f t="shared" si="4783"/>
        <v>48154</v>
      </c>
      <c r="BK2161" s="16">
        <f t="shared" si="4776"/>
        <v>14.267402172404186</v>
      </c>
      <c r="BL2161" s="10">
        <f ca="1">IFERROR(AVERAGE(INDIRECT("BK"&amp;AC2161-Template!$F$10+1):INDIRECT("BK"&amp;AC2161)),0)</f>
        <v>14.278631205971569</v>
      </c>
      <c r="BM2161" s="35"/>
      <c r="BN2161" s="86"/>
      <c r="BO2161" s="35"/>
      <c r="BP2161" s="35"/>
      <c r="BQ2161" s="35"/>
      <c r="BR2161" s="35"/>
      <c r="BS2161" s="35"/>
      <c r="BT2161" s="35"/>
      <c r="BU2161" s="35"/>
      <c r="BV2161" s="35"/>
      <c r="BW2161" s="35"/>
      <c r="BX2161" s="35"/>
      <c r="BY2161" s="35"/>
      <c r="BZ2161" s="35"/>
      <c r="CA2161" s="35"/>
      <c r="CB2161" s="35"/>
      <c r="CC2161" s="35"/>
      <c r="CD2161" s="35"/>
      <c r="CE2161" s="35"/>
      <c r="CF2161" s="35"/>
      <c r="CG2161" s="35"/>
      <c r="CH2161" s="35"/>
    </row>
    <row r="2162" spans="1:86" ht="15.6" x14ac:dyDescent="0.3">
      <c r="A2162" s="35"/>
      <c r="B2162" s="86"/>
      <c r="C2162" s="35"/>
      <c r="D2162" s="35"/>
      <c r="E2162" s="35"/>
      <c r="F2162" s="35"/>
      <c r="G2162" s="35"/>
      <c r="H2162" s="35"/>
      <c r="I2162" s="35"/>
      <c r="J2162" s="35"/>
      <c r="K2162" s="35"/>
      <c r="L2162" s="35"/>
      <c r="M2162" s="35"/>
      <c r="N2162" s="35"/>
      <c r="O2162" s="35"/>
      <c r="P2162" s="35"/>
      <c r="Q2162" s="35"/>
      <c r="R2162" s="35"/>
      <c r="S2162" s="35"/>
      <c r="T2162" s="17">
        <f t="shared" si="4777"/>
        <v>48178</v>
      </c>
      <c r="U2162" s="216">
        <f t="shared" si="4770"/>
        <v>3</v>
      </c>
      <c r="V2162" s="216">
        <f t="shared" si="4777"/>
        <v>2157</v>
      </c>
      <c r="W2162" s="16">
        <f t="shared" si="4784"/>
        <v>5.9095890410958907</v>
      </c>
      <c r="X2162" s="16" t="e">
        <f>IF(Template!$F$7="Linear interpolation",LinInterp($I$5:$I$22,$G$5:$G$22,W2162),CubicSpline($I$5:$I$22,$G$5:$G$22,W2162))</f>
        <v>#VALUE!</v>
      </c>
      <c r="Y2162" s="221" t="e">
        <f t="shared" si="4771"/>
        <v>#VALUE!</v>
      </c>
      <c r="Z2162" s="221" t="e">
        <f>Y2162/PRODUCT($AA$6:AA2161)</f>
        <v>#VALUE!</v>
      </c>
      <c r="AA2162" s="16" t="e">
        <f t="shared" si="4778"/>
        <v>#VALUE!</v>
      </c>
      <c r="AB2162" s="10" t="e">
        <f t="shared" si="4779"/>
        <v>#VALUE!</v>
      </c>
      <c r="AC2162" s="90">
        <f t="shared" si="4772"/>
        <v>2162</v>
      </c>
      <c r="AD2162" s="17">
        <f t="shared" si="4780"/>
        <v>48155</v>
      </c>
      <c r="AE2162" s="16" t="e">
        <f t="shared" si="4773"/>
        <v>#VALUE!</v>
      </c>
      <c r="AF2162" s="10">
        <f ca="1">IFERROR(AVERAGE(INDIRECT("AE"&amp;AC2162-Template!$F$10+1):INDIRECT("AE"&amp;AC2162)),0)</f>
        <v>0</v>
      </c>
      <c r="AG2162" s="35"/>
      <c r="AH2162" s="86"/>
      <c r="AI2162" s="35"/>
      <c r="AJ2162" s="35"/>
      <c r="AK2162" s="35"/>
      <c r="AL2162" s="35"/>
      <c r="AM2162" s="35"/>
      <c r="AN2162" s="35"/>
      <c r="AO2162" s="35"/>
      <c r="AP2162" s="35"/>
      <c r="AQ2162" s="35"/>
      <c r="AR2162" s="35"/>
      <c r="AS2162" s="35"/>
      <c r="AT2162" s="35"/>
      <c r="AU2162" s="35"/>
      <c r="AV2162" s="35"/>
      <c r="AW2162" s="35"/>
      <c r="AX2162" s="35"/>
      <c r="AY2162" s="35"/>
      <c r="AZ2162" s="17">
        <f t="shared" ref="AZ2162" si="4873">AZ2161+1</f>
        <v>48178</v>
      </c>
      <c r="BA2162" s="216">
        <f t="shared" si="4796"/>
        <v>3</v>
      </c>
      <c r="BB2162" s="216">
        <f t="shared" ref="BB2162" si="4874">BB2161+1</f>
        <v>2157</v>
      </c>
      <c r="BC2162" s="16">
        <f t="shared" si="4798"/>
        <v>5.9095890410958907</v>
      </c>
      <c r="BD2162" s="16">
        <f>IF(Template!$F$7="Linear interpolation",LinInterp($AO$5:$AO$18,$AM$5:$AM$18,BC2162),CubicSpline($AO$5:$AO$18,$AM$5:$AM$18,BC2162))</f>
        <v>14.083158263479039</v>
      </c>
      <c r="BE2162" s="221">
        <f t="shared" si="4733"/>
        <v>2.1784909487352846</v>
      </c>
      <c r="BF2162" s="221">
        <f>BE2162/PRODUCT($BG$6:BG2161)</f>
        <v>1.0003894412122589</v>
      </c>
      <c r="BG2162" s="16">
        <f t="shared" si="4799"/>
        <v>1.0003894412122589</v>
      </c>
      <c r="BH2162" s="10">
        <f t="shared" si="4800"/>
        <v>14.214604247450691</v>
      </c>
      <c r="BI2162" s="90"/>
      <c r="BJ2162" s="17">
        <f t="shared" si="4783"/>
        <v>48155</v>
      </c>
      <c r="BK2162" s="16">
        <f t="shared" si="4776"/>
        <v>14.25891327986073</v>
      </c>
      <c r="BL2162" s="10">
        <f ca="1">IFERROR(AVERAGE(INDIRECT("BK"&amp;AC2162-Template!$F$10+1):INDIRECT("BK"&amp;AC2162)),0)</f>
        <v>14.277741847079257</v>
      </c>
      <c r="BM2162" s="35"/>
      <c r="BN2162" s="86"/>
      <c r="BO2162" s="35"/>
      <c r="BP2162" s="35"/>
      <c r="BQ2162" s="35"/>
      <c r="BR2162" s="35"/>
      <c r="BS2162" s="35"/>
      <c r="BT2162" s="35"/>
      <c r="BU2162" s="35"/>
      <c r="BV2162" s="35"/>
      <c r="BW2162" s="35"/>
      <c r="BX2162" s="35"/>
      <c r="BY2162" s="35"/>
      <c r="BZ2162" s="35"/>
      <c r="CA2162" s="35"/>
      <c r="CB2162" s="35"/>
      <c r="CC2162" s="35"/>
      <c r="CD2162" s="35"/>
      <c r="CE2162" s="35"/>
      <c r="CF2162" s="35"/>
      <c r="CG2162" s="35"/>
      <c r="CH2162" s="35"/>
    </row>
    <row r="2163" spans="1:86" ht="15.6" x14ac:dyDescent="0.3">
      <c r="A2163" s="35"/>
      <c r="B2163" s="86"/>
      <c r="C2163" s="35"/>
      <c r="D2163" s="35"/>
      <c r="E2163" s="35"/>
      <c r="F2163" s="35"/>
      <c r="G2163" s="35"/>
      <c r="H2163" s="35"/>
      <c r="I2163" s="35"/>
      <c r="J2163" s="35"/>
      <c r="K2163" s="35"/>
      <c r="L2163" s="35"/>
      <c r="M2163" s="35"/>
      <c r="N2163" s="35"/>
      <c r="O2163" s="35"/>
      <c r="P2163" s="35"/>
      <c r="Q2163" s="35"/>
      <c r="R2163" s="35"/>
      <c r="S2163" s="35"/>
      <c r="T2163" s="17">
        <f t="shared" si="4777"/>
        <v>48179</v>
      </c>
      <c r="U2163" s="216">
        <f t="shared" si="4770"/>
        <v>4</v>
      </c>
      <c r="V2163" s="216">
        <f t="shared" si="4777"/>
        <v>2158</v>
      </c>
      <c r="W2163" s="16">
        <f t="shared" si="4784"/>
        <v>5.912328767123288</v>
      </c>
      <c r="X2163" s="16" t="e">
        <f>IF(Template!$F$7="Linear interpolation",LinInterp($I$5:$I$22,$G$5:$G$22,W2163),CubicSpline($I$5:$I$22,$G$5:$G$22,W2163))</f>
        <v>#VALUE!</v>
      </c>
      <c r="Y2163" s="221" t="e">
        <f t="shared" si="4771"/>
        <v>#VALUE!</v>
      </c>
      <c r="Z2163" s="221" t="e">
        <f>Y2163/PRODUCT($AA$6:AA2162)</f>
        <v>#VALUE!</v>
      </c>
      <c r="AA2163" s="16" t="e">
        <f t="shared" si="4778"/>
        <v>#VALUE!</v>
      </c>
      <c r="AB2163" s="10" t="e">
        <f t="shared" si="4779"/>
        <v>#VALUE!</v>
      </c>
      <c r="AC2163" s="90">
        <f t="shared" si="4772"/>
        <v>2163</v>
      </c>
      <c r="AD2163" s="17">
        <f t="shared" si="4780"/>
        <v>48156</v>
      </c>
      <c r="AE2163" s="16" t="e">
        <f t="shared" si="4773"/>
        <v>#VALUE!</v>
      </c>
      <c r="AF2163" s="10">
        <f ca="1">IFERROR(AVERAGE(INDIRECT("AE"&amp;AC2163-Template!$F$10+1):INDIRECT("AE"&amp;AC2163)),0)</f>
        <v>0</v>
      </c>
      <c r="AG2163" s="35"/>
      <c r="AH2163" s="86"/>
      <c r="AI2163" s="35"/>
      <c r="AJ2163" s="35"/>
      <c r="AK2163" s="35"/>
      <c r="AL2163" s="35"/>
      <c r="AM2163" s="35"/>
      <c r="AN2163" s="35"/>
      <c r="AO2163" s="35"/>
      <c r="AP2163" s="35"/>
      <c r="AQ2163" s="35"/>
      <c r="AR2163" s="35"/>
      <c r="AS2163" s="35"/>
      <c r="AT2163" s="35"/>
      <c r="AU2163" s="35"/>
      <c r="AV2163" s="35"/>
      <c r="AW2163" s="35"/>
      <c r="AX2163" s="35"/>
      <c r="AY2163" s="35"/>
      <c r="AZ2163" s="17">
        <f t="shared" ref="AZ2163" si="4875">AZ2162+1</f>
        <v>48179</v>
      </c>
      <c r="BA2163" s="216">
        <f t="shared" si="4796"/>
        <v>4</v>
      </c>
      <c r="BB2163" s="216">
        <f t="shared" ref="BB2163" si="4876">BB2162+1</f>
        <v>2158</v>
      </c>
      <c r="BC2163" s="16">
        <f t="shared" si="4798"/>
        <v>5.912328767123288</v>
      </c>
      <c r="BD2163" s="16">
        <f>IF(Template!$F$7="Linear interpolation",LinInterp($AO$5:$AO$18,$AM$5:$AM$18,BC2163),CubicSpline($AO$5:$AO$18,$AM$5:$AM$18,BC2163))</f>
        <v>14.083704547324331</v>
      </c>
      <c r="BE2163" s="221">
        <f t="shared" ref="BE2163:BE2226" si="4877">(1+(BD2163/100))^BC2163</f>
        <v>2.1793391791648147</v>
      </c>
      <c r="BF2163" s="221">
        <f>BE2163/PRODUCT($BG$6:BG2162)</f>
        <v>1.0003893660563623</v>
      </c>
      <c r="BG2163" s="16">
        <f t="shared" si="4799"/>
        <v>1.0003893660563623</v>
      </c>
      <c r="BH2163" s="10">
        <f t="shared" si="4800"/>
        <v>14.211861057224162</v>
      </c>
      <c r="BI2163" s="90"/>
      <c r="BJ2163" s="17">
        <f t="shared" si="4783"/>
        <v>48156</v>
      </c>
      <c r="BK2163" s="16">
        <f t="shared" si="4776"/>
        <v>14.261571629308744</v>
      </c>
      <c r="BL2163" s="10">
        <f ca="1">IFERROR(AVERAGE(INDIRECT("BK"&amp;AC2163-Template!$F$10+1):INDIRECT("BK"&amp;AC2163)),0)</f>
        <v>14.276941099835211</v>
      </c>
      <c r="BM2163" s="35"/>
      <c r="BN2163" s="86"/>
      <c r="BO2163" s="35"/>
      <c r="BP2163" s="35"/>
      <c r="BQ2163" s="35"/>
      <c r="BR2163" s="35"/>
      <c r="BS2163" s="35"/>
      <c r="BT2163" s="35"/>
      <c r="BU2163" s="35"/>
      <c r="BV2163" s="35"/>
      <c r="BW2163" s="35"/>
      <c r="BX2163" s="35"/>
      <c r="BY2163" s="35"/>
      <c r="BZ2163" s="35"/>
      <c r="CA2163" s="35"/>
      <c r="CB2163" s="35"/>
      <c r="CC2163" s="35"/>
      <c r="CD2163" s="35"/>
      <c r="CE2163" s="35"/>
      <c r="CF2163" s="35"/>
      <c r="CG2163" s="35"/>
      <c r="CH2163" s="35"/>
    </row>
    <row r="2164" spans="1:86" ht="15.6" x14ac:dyDescent="0.3">
      <c r="A2164" s="35"/>
      <c r="B2164" s="86"/>
      <c r="C2164" s="35"/>
      <c r="D2164" s="35"/>
      <c r="E2164" s="35"/>
      <c r="F2164" s="35"/>
      <c r="G2164" s="35"/>
      <c r="H2164" s="35"/>
      <c r="I2164" s="35"/>
      <c r="J2164" s="35"/>
      <c r="K2164" s="35"/>
      <c r="L2164" s="35"/>
      <c r="M2164" s="35"/>
      <c r="N2164" s="35"/>
      <c r="O2164" s="35"/>
      <c r="P2164" s="35"/>
      <c r="Q2164" s="35"/>
      <c r="R2164" s="35"/>
      <c r="S2164" s="35"/>
      <c r="T2164" s="17">
        <f t="shared" si="4777"/>
        <v>48180</v>
      </c>
      <c r="U2164" s="216">
        <f t="shared" si="4770"/>
        <v>5</v>
      </c>
      <c r="V2164" s="216">
        <f t="shared" si="4777"/>
        <v>2159</v>
      </c>
      <c r="W2164" s="16">
        <f t="shared" si="4784"/>
        <v>5.9150684931506845</v>
      </c>
      <c r="X2164" s="16" t="e">
        <f>IF(Template!$F$7="Linear interpolation",LinInterp($I$5:$I$22,$G$5:$G$22,W2164),CubicSpline($I$5:$I$22,$G$5:$G$22,W2164))</f>
        <v>#VALUE!</v>
      </c>
      <c r="Y2164" s="221" t="e">
        <f t="shared" si="4771"/>
        <v>#VALUE!</v>
      </c>
      <c r="Z2164" s="221" t="e">
        <f>Y2164/PRODUCT($AA$6:AA2163)</f>
        <v>#VALUE!</v>
      </c>
      <c r="AA2164" s="16" t="e">
        <f t="shared" si="4778"/>
        <v>#VALUE!</v>
      </c>
      <c r="AB2164" s="10" t="e">
        <f t="shared" si="4779"/>
        <v>#VALUE!</v>
      </c>
      <c r="AC2164" s="90">
        <f t="shared" si="4772"/>
        <v>2164</v>
      </c>
      <c r="AD2164" s="17">
        <f t="shared" si="4780"/>
        <v>48157</v>
      </c>
      <c r="AE2164" s="16" t="e">
        <f t="shared" si="4773"/>
        <v>#VALUE!</v>
      </c>
      <c r="AF2164" s="10">
        <f ca="1">IFERROR(AVERAGE(INDIRECT("AE"&amp;AC2164-Template!$F$10+1):INDIRECT("AE"&amp;AC2164)),0)</f>
        <v>0</v>
      </c>
      <c r="AG2164" s="35"/>
      <c r="AH2164" s="86"/>
      <c r="AI2164" s="35"/>
      <c r="AJ2164" s="35"/>
      <c r="AK2164" s="35"/>
      <c r="AL2164" s="35"/>
      <c r="AM2164" s="35"/>
      <c r="AN2164" s="35"/>
      <c r="AO2164" s="35"/>
      <c r="AP2164" s="35"/>
      <c r="AQ2164" s="35"/>
      <c r="AR2164" s="35"/>
      <c r="AS2164" s="35"/>
      <c r="AT2164" s="35"/>
      <c r="AU2164" s="35"/>
      <c r="AV2164" s="35"/>
      <c r="AW2164" s="35"/>
      <c r="AX2164" s="35"/>
      <c r="AY2164" s="35"/>
      <c r="AZ2164" s="17">
        <f t="shared" ref="AZ2164" si="4878">AZ2163+1</f>
        <v>48180</v>
      </c>
      <c r="BA2164" s="216">
        <f t="shared" si="4796"/>
        <v>5</v>
      </c>
      <c r="BB2164" s="216">
        <f t="shared" ref="BB2164" si="4879">BB2163+1</f>
        <v>2159</v>
      </c>
      <c r="BC2164" s="16">
        <f t="shared" si="4798"/>
        <v>5.9150684931506845</v>
      </c>
      <c r="BD2164" s="16">
        <f>IF(Template!$F$7="Linear interpolation",LinInterp($AO$5:$AO$18,$AM$5:$AM$18,BC2164),CubicSpline($AO$5:$AO$18,$AM$5:$AM$18,BC2164))</f>
        <v>14.084248850441089</v>
      </c>
      <c r="BE2164" s="221">
        <f t="shared" si="4877"/>
        <v>2.1801875728754427</v>
      </c>
      <c r="BF2164" s="221">
        <f>BE2164/PRODUCT($BG$6:BG2163)</f>
        <v>1.000389289431741</v>
      </c>
      <c r="BG2164" s="16">
        <f t="shared" si="4799"/>
        <v>1.000389289431741</v>
      </c>
      <c r="BH2164" s="10">
        <f t="shared" si="4800"/>
        <v>14.209064258546178</v>
      </c>
      <c r="BI2164" s="90"/>
      <c r="BJ2164" s="17">
        <f t="shared" si="4783"/>
        <v>48157</v>
      </c>
      <c r="BK2164" s="16">
        <f t="shared" si="4776"/>
        <v>14.259985310454692</v>
      </c>
      <c r="BL2164" s="10">
        <f ca="1">IFERROR(AVERAGE(INDIRECT("BK"&amp;AC2164-Template!$F$10+1):INDIRECT("BK"&amp;AC2164)),0)</f>
        <v>14.276090070015131</v>
      </c>
      <c r="BM2164" s="35"/>
      <c r="BN2164" s="86"/>
      <c r="BO2164" s="35"/>
      <c r="BP2164" s="35"/>
      <c r="BQ2164" s="35"/>
      <c r="BR2164" s="35"/>
      <c r="BS2164" s="35"/>
      <c r="BT2164" s="35"/>
      <c r="BU2164" s="35"/>
      <c r="BV2164" s="35"/>
      <c r="BW2164" s="35"/>
      <c r="BX2164" s="35"/>
      <c r="BY2164" s="35"/>
      <c r="BZ2164" s="35"/>
      <c r="CA2164" s="35"/>
      <c r="CB2164" s="35"/>
      <c r="CC2164" s="35"/>
      <c r="CD2164" s="35"/>
      <c r="CE2164" s="35"/>
      <c r="CF2164" s="35"/>
      <c r="CG2164" s="35"/>
      <c r="CH2164" s="35"/>
    </row>
    <row r="2165" spans="1:86" ht="15.6" x14ac:dyDescent="0.3">
      <c r="A2165" s="35"/>
      <c r="B2165" s="86"/>
      <c r="C2165" s="35"/>
      <c r="D2165" s="35"/>
      <c r="E2165" s="35"/>
      <c r="F2165" s="35"/>
      <c r="G2165" s="35"/>
      <c r="H2165" s="35"/>
      <c r="I2165" s="35"/>
      <c r="J2165" s="35"/>
      <c r="K2165" s="35"/>
      <c r="L2165" s="35"/>
      <c r="M2165" s="35"/>
      <c r="N2165" s="35"/>
      <c r="O2165" s="35"/>
      <c r="P2165" s="35"/>
      <c r="Q2165" s="35"/>
      <c r="R2165" s="35"/>
      <c r="S2165" s="35"/>
      <c r="T2165" s="17">
        <f t="shared" si="4777"/>
        <v>48181</v>
      </c>
      <c r="U2165" s="216">
        <f t="shared" si="4770"/>
        <v>6</v>
      </c>
      <c r="V2165" s="216">
        <f t="shared" si="4777"/>
        <v>2160</v>
      </c>
      <c r="W2165" s="16">
        <f t="shared" si="4784"/>
        <v>5.9178082191780819</v>
      </c>
      <c r="X2165" s="16" t="e">
        <f>IF(Template!$F$7="Linear interpolation",LinInterp($I$5:$I$22,$G$5:$G$22,W2165),CubicSpline($I$5:$I$22,$G$5:$G$22,W2165))</f>
        <v>#VALUE!</v>
      </c>
      <c r="Y2165" s="221" t="e">
        <f t="shared" si="4771"/>
        <v>#VALUE!</v>
      </c>
      <c r="Z2165" s="221" t="e">
        <f>Y2165/PRODUCT($AA$6:AA2164)</f>
        <v>#VALUE!</v>
      </c>
      <c r="AA2165" s="16" t="e">
        <f t="shared" si="4778"/>
        <v>#VALUE!</v>
      </c>
      <c r="AB2165" s="10" t="e">
        <f t="shared" si="4779"/>
        <v>#VALUE!</v>
      </c>
      <c r="AC2165" s="90">
        <f t="shared" si="4772"/>
        <v>2165</v>
      </c>
      <c r="AD2165" s="17">
        <f t="shared" si="4780"/>
        <v>48158</v>
      </c>
      <c r="AE2165" s="16" t="e">
        <f t="shared" si="4773"/>
        <v>#VALUE!</v>
      </c>
      <c r="AF2165" s="10">
        <f ca="1">IFERROR(AVERAGE(INDIRECT("AE"&amp;AC2165-Template!$F$10+1):INDIRECT("AE"&amp;AC2165)),0)</f>
        <v>0</v>
      </c>
      <c r="AG2165" s="35"/>
      <c r="AH2165" s="86"/>
      <c r="AI2165" s="35"/>
      <c r="AJ2165" s="35"/>
      <c r="AK2165" s="35"/>
      <c r="AL2165" s="35"/>
      <c r="AM2165" s="35"/>
      <c r="AN2165" s="35"/>
      <c r="AO2165" s="35"/>
      <c r="AP2165" s="35"/>
      <c r="AQ2165" s="35"/>
      <c r="AR2165" s="35"/>
      <c r="AS2165" s="35"/>
      <c r="AT2165" s="35"/>
      <c r="AU2165" s="35"/>
      <c r="AV2165" s="35"/>
      <c r="AW2165" s="35"/>
      <c r="AX2165" s="35"/>
      <c r="AY2165" s="35"/>
      <c r="AZ2165" s="17">
        <f t="shared" ref="AZ2165" si="4880">AZ2164+1</f>
        <v>48181</v>
      </c>
      <c r="BA2165" s="216">
        <f t="shared" si="4796"/>
        <v>6</v>
      </c>
      <c r="BB2165" s="216">
        <f t="shared" ref="BB2165" si="4881">BB2164+1</f>
        <v>2160</v>
      </c>
      <c r="BC2165" s="16">
        <f t="shared" si="4798"/>
        <v>5.9178082191780819</v>
      </c>
      <c r="BD2165" s="16">
        <f>IF(Template!$F$7="Linear interpolation",LinInterp($AO$5:$AO$18,$AM$5:$AM$18,BC2165),CubicSpline($AO$5:$AO$18,$AM$5:$AM$18,BC2165))</f>
        <v>14.084791147205097</v>
      </c>
      <c r="BE2165" s="221">
        <f t="shared" si="4877"/>
        <v>2.1810361265933169</v>
      </c>
      <c r="BF2165" s="221">
        <f>BE2165/PRODUCT($BG$6:BG2164)</f>
        <v>1.0003892113359563</v>
      </c>
      <c r="BG2165" s="16">
        <f t="shared" si="4799"/>
        <v>1.000389289431741</v>
      </c>
      <c r="BH2165" s="10">
        <f t="shared" si="4800"/>
        <v>14.209064258546178</v>
      </c>
      <c r="BI2165" s="90"/>
      <c r="BJ2165" s="17">
        <f t="shared" si="4783"/>
        <v>48158</v>
      </c>
      <c r="BK2165" s="16">
        <f t="shared" si="4776"/>
        <v>14.258347340619482</v>
      </c>
      <c r="BL2165" s="10">
        <f ca="1">IFERROR(AVERAGE(INDIRECT("BK"&amp;AC2165-Template!$F$10+1):INDIRECT("BK"&amp;AC2165)),0)</f>
        <v>14.275189009139401</v>
      </c>
      <c r="BM2165" s="35"/>
      <c r="BN2165" s="86"/>
      <c r="BO2165" s="35"/>
      <c r="BP2165" s="35"/>
      <c r="BQ2165" s="35"/>
      <c r="BR2165" s="35"/>
      <c r="BS2165" s="35"/>
      <c r="BT2165" s="35"/>
      <c r="BU2165" s="35"/>
      <c r="BV2165" s="35"/>
      <c r="BW2165" s="35"/>
      <c r="BX2165" s="35"/>
      <c r="BY2165" s="35"/>
      <c r="BZ2165" s="35"/>
      <c r="CA2165" s="35"/>
      <c r="CB2165" s="35"/>
      <c r="CC2165" s="35"/>
      <c r="CD2165" s="35"/>
      <c r="CE2165" s="35"/>
      <c r="CF2165" s="35"/>
      <c r="CG2165" s="35"/>
      <c r="CH2165" s="35"/>
    </row>
    <row r="2166" spans="1:86" ht="15.6" x14ac:dyDescent="0.3">
      <c r="A2166" s="35"/>
      <c r="B2166" s="86"/>
      <c r="C2166" s="35"/>
      <c r="D2166" s="35"/>
      <c r="E2166" s="35"/>
      <c r="F2166" s="35"/>
      <c r="G2166" s="35"/>
      <c r="H2166" s="35"/>
      <c r="I2166" s="35"/>
      <c r="J2166" s="35"/>
      <c r="K2166" s="35"/>
      <c r="L2166" s="35"/>
      <c r="M2166" s="35"/>
      <c r="N2166" s="35"/>
      <c r="O2166" s="35"/>
      <c r="P2166" s="35"/>
      <c r="Q2166" s="35"/>
      <c r="R2166" s="35"/>
      <c r="S2166" s="35"/>
      <c r="T2166" s="17">
        <f t="shared" si="4777"/>
        <v>48182</v>
      </c>
      <c r="U2166" s="216">
        <f t="shared" si="4770"/>
        <v>7</v>
      </c>
      <c r="V2166" s="216">
        <f t="shared" si="4777"/>
        <v>2161</v>
      </c>
      <c r="W2166" s="16">
        <f t="shared" si="4784"/>
        <v>5.9205479452054792</v>
      </c>
      <c r="X2166" s="16" t="e">
        <f>IF(Template!$F$7="Linear interpolation",LinInterp($I$5:$I$22,$G$5:$G$22,W2166),CubicSpline($I$5:$I$22,$G$5:$G$22,W2166))</f>
        <v>#VALUE!</v>
      </c>
      <c r="Y2166" s="221" t="e">
        <f t="shared" si="4771"/>
        <v>#VALUE!</v>
      </c>
      <c r="Z2166" s="221" t="e">
        <f>Y2166/PRODUCT($AA$6:AA2165)</f>
        <v>#VALUE!</v>
      </c>
      <c r="AA2166" s="16" t="e">
        <f t="shared" si="4778"/>
        <v>#VALUE!</v>
      </c>
      <c r="AB2166" s="10" t="e">
        <f t="shared" si="4779"/>
        <v>#VALUE!</v>
      </c>
      <c r="AC2166" s="90">
        <f t="shared" si="4772"/>
        <v>2166</v>
      </c>
      <c r="AD2166" s="17">
        <f t="shared" si="4780"/>
        <v>48159</v>
      </c>
      <c r="AE2166" s="16" t="e">
        <f t="shared" si="4773"/>
        <v>#VALUE!</v>
      </c>
      <c r="AF2166" s="10">
        <f ca="1">IFERROR(AVERAGE(INDIRECT("AE"&amp;AC2166-Template!$F$10+1):INDIRECT("AE"&amp;AC2166)),0)</f>
        <v>0</v>
      </c>
      <c r="AG2166" s="35"/>
      <c r="AH2166" s="86"/>
      <c r="AI2166" s="35"/>
      <c r="AJ2166" s="35"/>
      <c r="AK2166" s="35"/>
      <c r="AL2166" s="35"/>
      <c r="AM2166" s="35"/>
      <c r="AN2166" s="35"/>
      <c r="AO2166" s="35"/>
      <c r="AP2166" s="35"/>
      <c r="AQ2166" s="35"/>
      <c r="AR2166" s="35"/>
      <c r="AS2166" s="35"/>
      <c r="AT2166" s="35"/>
      <c r="AU2166" s="35"/>
      <c r="AV2166" s="35"/>
      <c r="AW2166" s="35"/>
      <c r="AX2166" s="35"/>
      <c r="AY2166" s="35"/>
      <c r="AZ2166" s="17">
        <f t="shared" ref="AZ2166" si="4882">AZ2165+1</f>
        <v>48182</v>
      </c>
      <c r="BA2166" s="216">
        <f t="shared" si="4796"/>
        <v>7</v>
      </c>
      <c r="BB2166" s="216">
        <f t="shared" ref="BB2166" si="4883">BB2165+1</f>
        <v>2161</v>
      </c>
      <c r="BC2166" s="16">
        <f t="shared" si="4798"/>
        <v>5.9205479452054792</v>
      </c>
      <c r="BD2166" s="16">
        <f>IF(Template!$F$7="Linear interpolation",LinInterp($AO$5:$AO$18,$AM$5:$AM$18,BC2166),CubicSpline($AO$5:$AO$18,$AM$5:$AM$18,BC2166))</f>
        <v>14.085331411992144</v>
      </c>
      <c r="BE2166" s="221">
        <f t="shared" si="4877"/>
        <v>2.1818848370342092</v>
      </c>
      <c r="BF2166" s="221">
        <f>BE2166/PRODUCT($BG$6:BG2165)</f>
        <v>1.0003890536707967</v>
      </c>
      <c r="BG2166" s="16">
        <f t="shared" si="4799"/>
        <v>1.000389289431741</v>
      </c>
      <c r="BH2166" s="10">
        <f t="shared" si="4800"/>
        <v>14.209064258546178</v>
      </c>
      <c r="BI2166" s="90"/>
      <c r="BJ2166" s="17">
        <f t="shared" si="4783"/>
        <v>48159</v>
      </c>
      <c r="BK2166" s="16">
        <f t="shared" si="4776"/>
        <v>14.256657630741355</v>
      </c>
      <c r="BL2166" s="10">
        <f ca="1">IFERROR(AVERAGE(INDIRECT("BK"&amp;AC2166-Template!$F$10+1):INDIRECT("BK"&amp;AC2166)),0)</f>
        <v>14.274237497305341</v>
      </c>
      <c r="BM2166" s="35"/>
      <c r="BN2166" s="86"/>
      <c r="BO2166" s="35"/>
      <c r="BP2166" s="35"/>
      <c r="BQ2166" s="35"/>
      <c r="BR2166" s="35"/>
      <c r="BS2166" s="35"/>
      <c r="BT2166" s="35"/>
      <c r="BU2166" s="35"/>
      <c r="BV2166" s="35"/>
      <c r="BW2166" s="35"/>
      <c r="BX2166" s="35"/>
      <c r="BY2166" s="35"/>
      <c r="BZ2166" s="35"/>
      <c r="CA2166" s="35"/>
      <c r="CB2166" s="35"/>
      <c r="CC2166" s="35"/>
      <c r="CD2166" s="35"/>
      <c r="CE2166" s="35"/>
      <c r="CF2166" s="35"/>
      <c r="CG2166" s="35"/>
      <c r="CH2166" s="35"/>
    </row>
    <row r="2167" spans="1:86" ht="15.6" x14ac:dyDescent="0.3">
      <c r="A2167" s="35"/>
      <c r="B2167" s="86"/>
      <c r="C2167" s="35"/>
      <c r="D2167" s="35"/>
      <c r="E2167" s="35"/>
      <c r="F2167" s="35"/>
      <c r="G2167" s="35"/>
      <c r="H2167" s="35"/>
      <c r="I2167" s="35"/>
      <c r="J2167" s="35"/>
      <c r="K2167" s="35"/>
      <c r="L2167" s="35"/>
      <c r="M2167" s="35"/>
      <c r="N2167" s="35"/>
      <c r="O2167" s="35"/>
      <c r="P2167" s="35"/>
      <c r="Q2167" s="35"/>
      <c r="R2167" s="35"/>
      <c r="S2167" s="35"/>
      <c r="T2167" s="17">
        <f t="shared" si="4777"/>
        <v>48183</v>
      </c>
      <c r="U2167" s="216">
        <f t="shared" si="4770"/>
        <v>1</v>
      </c>
      <c r="V2167" s="216">
        <f t="shared" si="4777"/>
        <v>2162</v>
      </c>
      <c r="W2167" s="16">
        <f t="shared" si="4784"/>
        <v>5.9232876712328766</v>
      </c>
      <c r="X2167" s="16" t="e">
        <f>IF(Template!$F$7="Linear interpolation",LinInterp($I$5:$I$22,$G$5:$G$22,W2167),CubicSpline($I$5:$I$22,$G$5:$G$22,W2167))</f>
        <v>#VALUE!</v>
      </c>
      <c r="Y2167" s="221" t="e">
        <f t="shared" si="4771"/>
        <v>#VALUE!</v>
      </c>
      <c r="Z2167" s="221" t="e">
        <f>Y2167/PRODUCT($AA$6:AA2166)</f>
        <v>#VALUE!</v>
      </c>
      <c r="AA2167" s="16" t="e">
        <f t="shared" si="4778"/>
        <v>#VALUE!</v>
      </c>
      <c r="AB2167" s="10" t="e">
        <f t="shared" si="4779"/>
        <v>#VALUE!</v>
      </c>
      <c r="AC2167" s="90">
        <f t="shared" si="4772"/>
        <v>2167</v>
      </c>
      <c r="AD2167" s="17">
        <f t="shared" si="4780"/>
        <v>48160</v>
      </c>
      <c r="AE2167" s="16" t="e">
        <f t="shared" si="4773"/>
        <v>#VALUE!</v>
      </c>
      <c r="AF2167" s="10">
        <f ca="1">IFERROR(AVERAGE(INDIRECT("AE"&amp;AC2167-Template!$F$10+1):INDIRECT("AE"&amp;AC2167)),0)</f>
        <v>0</v>
      </c>
      <c r="AG2167" s="35"/>
      <c r="AH2167" s="86"/>
      <c r="AI2167" s="35"/>
      <c r="AJ2167" s="35"/>
      <c r="AK2167" s="35"/>
      <c r="AL2167" s="35"/>
      <c r="AM2167" s="35"/>
      <c r="AN2167" s="35"/>
      <c r="AO2167" s="35"/>
      <c r="AP2167" s="35"/>
      <c r="AQ2167" s="35"/>
      <c r="AR2167" s="35"/>
      <c r="AS2167" s="35"/>
      <c r="AT2167" s="35"/>
      <c r="AU2167" s="35"/>
      <c r="AV2167" s="35"/>
      <c r="AW2167" s="35"/>
      <c r="AX2167" s="35"/>
      <c r="AY2167" s="35"/>
      <c r="AZ2167" s="17">
        <f t="shared" ref="AZ2167" si="4884">AZ2166+1</f>
        <v>48183</v>
      </c>
      <c r="BA2167" s="216">
        <f t="shared" si="4796"/>
        <v>1</v>
      </c>
      <c r="BB2167" s="216">
        <f t="shared" ref="BB2167" si="4885">BB2166+1</f>
        <v>2162</v>
      </c>
      <c r="BC2167" s="16">
        <f t="shared" si="4798"/>
        <v>5.9232876712328766</v>
      </c>
      <c r="BD2167" s="16">
        <f>IF(Template!$F$7="Linear interpolation",LinInterp($AO$5:$AO$18,$AM$5:$AM$18,BC2167),CubicSpline($AO$5:$AO$18,$AM$5:$AM$18,BC2167))</f>
        <v>14.085869619178016</v>
      </c>
      <c r="BE2167" s="221">
        <f t="shared" si="4877"/>
        <v>2.1827337009034937</v>
      </c>
      <c r="BF2167" s="221">
        <f>BE2167/PRODUCT($BG$6:BG2166)</f>
        <v>1.0003888149602482</v>
      </c>
      <c r="BG2167" s="16">
        <f t="shared" si="4799"/>
        <v>1.0003888149602482</v>
      </c>
      <c r="BH2167" s="10">
        <f t="shared" si="4800"/>
        <v>14.191746049060372</v>
      </c>
      <c r="BI2167" s="90"/>
      <c r="BJ2167" s="17">
        <f t="shared" si="4783"/>
        <v>48160</v>
      </c>
      <c r="BK2167" s="16">
        <f t="shared" si="4776"/>
        <v>14.256657630741355</v>
      </c>
      <c r="BL2167" s="10">
        <f ca="1">IFERROR(AVERAGE(INDIRECT("BK"&amp;AC2167-Template!$F$10+1):INDIRECT("BK"&amp;AC2167)),0)</f>
        <v>14.273293496915151</v>
      </c>
      <c r="BM2167" s="35"/>
      <c r="BN2167" s="86"/>
      <c r="BO2167" s="35"/>
      <c r="BP2167" s="35"/>
      <c r="BQ2167" s="35"/>
      <c r="BR2167" s="35"/>
      <c r="BS2167" s="35"/>
      <c r="BT2167" s="35"/>
      <c r="BU2167" s="35"/>
      <c r="BV2167" s="35"/>
      <c r="BW2167" s="35"/>
      <c r="BX2167" s="35"/>
      <c r="BY2167" s="35"/>
      <c r="BZ2167" s="35"/>
      <c r="CA2167" s="35"/>
      <c r="CB2167" s="35"/>
      <c r="CC2167" s="35"/>
      <c r="CD2167" s="35"/>
      <c r="CE2167" s="35"/>
      <c r="CF2167" s="35"/>
      <c r="CG2167" s="35"/>
      <c r="CH2167" s="35"/>
    </row>
    <row r="2168" spans="1:86" ht="15.6" x14ac:dyDescent="0.3">
      <c r="A2168" s="35"/>
      <c r="B2168" s="86"/>
      <c r="C2168" s="35"/>
      <c r="D2168" s="35"/>
      <c r="E2168" s="35"/>
      <c r="F2168" s="35"/>
      <c r="G2168" s="35"/>
      <c r="H2168" s="35"/>
      <c r="I2168" s="35"/>
      <c r="J2168" s="35"/>
      <c r="K2168" s="35"/>
      <c r="L2168" s="35"/>
      <c r="M2168" s="35"/>
      <c r="N2168" s="35"/>
      <c r="O2168" s="35"/>
      <c r="P2168" s="35"/>
      <c r="Q2168" s="35"/>
      <c r="R2168" s="35"/>
      <c r="S2168" s="35"/>
      <c r="T2168" s="17">
        <f t="shared" si="4777"/>
        <v>48184</v>
      </c>
      <c r="U2168" s="216">
        <f t="shared" si="4770"/>
        <v>2</v>
      </c>
      <c r="V2168" s="216">
        <f t="shared" si="4777"/>
        <v>2163</v>
      </c>
      <c r="W2168" s="16">
        <f t="shared" si="4784"/>
        <v>5.9260273972602739</v>
      </c>
      <c r="X2168" s="16" t="e">
        <f>IF(Template!$F$7="Linear interpolation",LinInterp($I$5:$I$22,$G$5:$G$22,W2168),CubicSpline($I$5:$I$22,$G$5:$G$22,W2168))</f>
        <v>#VALUE!</v>
      </c>
      <c r="Y2168" s="221" t="e">
        <f t="shared" si="4771"/>
        <v>#VALUE!</v>
      </c>
      <c r="Z2168" s="221" t="e">
        <f>Y2168/PRODUCT($AA$6:AA2167)</f>
        <v>#VALUE!</v>
      </c>
      <c r="AA2168" s="16" t="e">
        <f t="shared" si="4778"/>
        <v>#VALUE!</v>
      </c>
      <c r="AB2168" s="10" t="e">
        <f t="shared" si="4779"/>
        <v>#VALUE!</v>
      </c>
      <c r="AC2168" s="90">
        <f t="shared" si="4772"/>
        <v>2168</v>
      </c>
      <c r="AD2168" s="17">
        <f t="shared" si="4780"/>
        <v>48161</v>
      </c>
      <c r="AE2168" s="16" t="e">
        <f t="shared" si="4773"/>
        <v>#VALUE!</v>
      </c>
      <c r="AF2168" s="10">
        <f ca="1">IFERROR(AVERAGE(INDIRECT("AE"&amp;AC2168-Template!$F$10+1):INDIRECT("AE"&amp;AC2168)),0)</f>
        <v>0</v>
      </c>
      <c r="AG2168" s="35"/>
      <c r="AH2168" s="86"/>
      <c r="AI2168" s="35"/>
      <c r="AJ2168" s="35"/>
      <c r="AK2168" s="35"/>
      <c r="AL2168" s="35"/>
      <c r="AM2168" s="35"/>
      <c r="AN2168" s="35"/>
      <c r="AO2168" s="35"/>
      <c r="AP2168" s="35"/>
      <c r="AQ2168" s="35"/>
      <c r="AR2168" s="35"/>
      <c r="AS2168" s="35"/>
      <c r="AT2168" s="35"/>
      <c r="AU2168" s="35"/>
      <c r="AV2168" s="35"/>
      <c r="AW2168" s="35"/>
      <c r="AX2168" s="35"/>
      <c r="AY2168" s="35"/>
      <c r="AZ2168" s="17">
        <f t="shared" ref="AZ2168" si="4886">AZ2167+1</f>
        <v>48184</v>
      </c>
      <c r="BA2168" s="216">
        <f t="shared" si="4796"/>
        <v>2</v>
      </c>
      <c r="BB2168" s="216">
        <f t="shared" ref="BB2168" si="4887">BB2167+1</f>
        <v>2163</v>
      </c>
      <c r="BC2168" s="16">
        <f t="shared" si="4798"/>
        <v>5.9260273972602739</v>
      </c>
      <c r="BD2168" s="16">
        <f>IF(Template!$F$7="Linear interpolation",LinInterp($AO$5:$AO$18,$AM$5:$AM$18,BC2168),CubicSpline($AO$5:$AO$18,$AM$5:$AM$18,BC2168))</f>
        <v>14.086405743138499</v>
      </c>
      <c r="BE2168" s="221">
        <f t="shared" si="4877"/>
        <v>2.183582714896152</v>
      </c>
      <c r="BF2168" s="221">
        <f>BE2168/PRODUCT($BG$6:BG2167)</f>
        <v>1.0003889681972229</v>
      </c>
      <c r="BG2168" s="16">
        <f t="shared" si="4799"/>
        <v>1.0003889681972229</v>
      </c>
      <c r="BH2168" s="10">
        <f t="shared" si="4800"/>
        <v>14.197339198635639</v>
      </c>
      <c r="BI2168" s="90"/>
      <c r="BJ2168" s="17">
        <f t="shared" si="4783"/>
        <v>48161</v>
      </c>
      <c r="BK2168" s="16">
        <f t="shared" si="4776"/>
        <v>14.256657630741355</v>
      </c>
      <c r="BL2168" s="10">
        <f ca="1">IFERROR(AVERAGE(INDIRECT("BK"&amp;AC2168-Template!$F$10+1):INDIRECT("BK"&amp;AC2168)),0)</f>
        <v>14.272358649670927</v>
      </c>
      <c r="BM2168" s="35"/>
      <c r="BN2168" s="86"/>
      <c r="BO2168" s="35"/>
      <c r="BP2168" s="35"/>
      <c r="BQ2168" s="35"/>
      <c r="BR2168" s="35"/>
      <c r="BS2168" s="35"/>
      <c r="BT2168" s="35"/>
      <c r="BU2168" s="35"/>
      <c r="BV2168" s="35"/>
      <c r="BW2168" s="35"/>
      <c r="BX2168" s="35"/>
      <c r="BY2168" s="35"/>
      <c r="BZ2168" s="35"/>
      <c r="CA2168" s="35"/>
      <c r="CB2168" s="35"/>
      <c r="CC2168" s="35"/>
      <c r="CD2168" s="35"/>
      <c r="CE2168" s="35"/>
      <c r="CF2168" s="35"/>
      <c r="CG2168" s="35"/>
      <c r="CH2168" s="35"/>
    </row>
    <row r="2169" spans="1:86" ht="15.6" x14ac:dyDescent="0.3">
      <c r="A2169" s="35"/>
      <c r="B2169" s="86"/>
      <c r="C2169" s="35"/>
      <c r="D2169" s="35"/>
      <c r="E2169" s="35"/>
      <c r="F2169" s="35"/>
      <c r="G2169" s="35"/>
      <c r="H2169" s="35"/>
      <c r="I2169" s="35"/>
      <c r="J2169" s="35"/>
      <c r="K2169" s="35"/>
      <c r="L2169" s="35"/>
      <c r="M2169" s="35"/>
      <c r="N2169" s="35"/>
      <c r="O2169" s="35"/>
      <c r="P2169" s="35"/>
      <c r="Q2169" s="35"/>
      <c r="R2169" s="35"/>
      <c r="S2169" s="35"/>
      <c r="T2169" s="17">
        <f t="shared" si="4777"/>
        <v>48185</v>
      </c>
      <c r="U2169" s="216">
        <f t="shared" si="4770"/>
        <v>3</v>
      </c>
      <c r="V2169" s="216">
        <f t="shared" si="4777"/>
        <v>2164</v>
      </c>
      <c r="W2169" s="16">
        <f t="shared" si="4784"/>
        <v>5.9287671232876713</v>
      </c>
      <c r="X2169" s="16" t="e">
        <f>IF(Template!$F$7="Linear interpolation",LinInterp($I$5:$I$22,$G$5:$G$22,W2169),CubicSpline($I$5:$I$22,$G$5:$G$22,W2169))</f>
        <v>#VALUE!</v>
      </c>
      <c r="Y2169" s="221" t="e">
        <f t="shared" si="4771"/>
        <v>#VALUE!</v>
      </c>
      <c r="Z2169" s="221" t="e">
        <f>Y2169/PRODUCT($AA$6:AA2168)</f>
        <v>#VALUE!</v>
      </c>
      <c r="AA2169" s="16" t="e">
        <f t="shared" si="4778"/>
        <v>#VALUE!</v>
      </c>
      <c r="AB2169" s="10" t="e">
        <f t="shared" si="4779"/>
        <v>#VALUE!</v>
      </c>
      <c r="AC2169" s="90">
        <f t="shared" si="4772"/>
        <v>2169</v>
      </c>
      <c r="AD2169" s="17">
        <f t="shared" si="4780"/>
        <v>48162</v>
      </c>
      <c r="AE2169" s="16" t="e">
        <f t="shared" si="4773"/>
        <v>#VALUE!</v>
      </c>
      <c r="AF2169" s="10">
        <f ca="1">IFERROR(AVERAGE(INDIRECT("AE"&amp;AC2169-Template!$F$10+1):INDIRECT("AE"&amp;AC2169)),0)</f>
        <v>0</v>
      </c>
      <c r="AG2169" s="35"/>
      <c r="AH2169" s="86"/>
      <c r="AI2169" s="35"/>
      <c r="AJ2169" s="35"/>
      <c r="AK2169" s="35"/>
      <c r="AL2169" s="35"/>
      <c r="AM2169" s="35"/>
      <c r="AN2169" s="35"/>
      <c r="AO2169" s="35"/>
      <c r="AP2169" s="35"/>
      <c r="AQ2169" s="35"/>
      <c r="AR2169" s="35"/>
      <c r="AS2169" s="35"/>
      <c r="AT2169" s="35"/>
      <c r="AU2169" s="35"/>
      <c r="AV2169" s="35"/>
      <c r="AW2169" s="35"/>
      <c r="AX2169" s="35"/>
      <c r="AY2169" s="35"/>
      <c r="AZ2169" s="17">
        <f t="shared" ref="AZ2169" si="4888">AZ2168+1</f>
        <v>48185</v>
      </c>
      <c r="BA2169" s="216">
        <f t="shared" si="4796"/>
        <v>3</v>
      </c>
      <c r="BB2169" s="216">
        <f t="shared" ref="BB2169" si="4889">BB2168+1</f>
        <v>2164</v>
      </c>
      <c r="BC2169" s="16">
        <f t="shared" si="4798"/>
        <v>5.9287671232876713</v>
      </c>
      <c r="BD2169" s="16">
        <f>IF(Template!$F$7="Linear interpolation",LinInterp($AO$5:$AO$18,$AM$5:$AM$18,BC2169),CubicSpline($AO$5:$AO$18,$AM$5:$AM$18,BC2169))</f>
        <v>14.086939758249382</v>
      </c>
      <c r="BE2169" s="221">
        <f t="shared" si="4877"/>
        <v>2.1844318756967405</v>
      </c>
      <c r="BF2169" s="221">
        <f>BE2169/PRODUCT($BG$6:BG2168)</f>
        <v>1.0003888841923851</v>
      </c>
      <c r="BG2169" s="16">
        <f t="shared" si="4799"/>
        <v>1.0003888841923851</v>
      </c>
      <c r="BH2169" s="10">
        <f t="shared" si="4800"/>
        <v>14.194273022057668</v>
      </c>
      <c r="BI2169" s="90"/>
      <c r="BJ2169" s="17">
        <f t="shared" si="4783"/>
        <v>48162</v>
      </c>
      <c r="BK2169" s="16">
        <f t="shared" si="4776"/>
        <v>14.246000638853285</v>
      </c>
      <c r="BL2169" s="10">
        <f ca="1">IFERROR(AVERAGE(INDIRECT("BK"&amp;AC2169-Template!$F$10+1):INDIRECT("BK"&amp;AC2169)),0)</f>
        <v>14.27106856936377</v>
      </c>
      <c r="BM2169" s="35"/>
      <c r="BN2169" s="86"/>
      <c r="BO2169" s="35"/>
      <c r="BP2169" s="35"/>
      <c r="BQ2169" s="35"/>
      <c r="BR2169" s="35"/>
      <c r="BS2169" s="35"/>
      <c r="BT2169" s="35"/>
      <c r="BU2169" s="35"/>
      <c r="BV2169" s="35"/>
      <c r="BW2169" s="35"/>
      <c r="BX2169" s="35"/>
      <c r="BY2169" s="35"/>
      <c r="BZ2169" s="35"/>
      <c r="CA2169" s="35"/>
      <c r="CB2169" s="35"/>
      <c r="CC2169" s="35"/>
      <c r="CD2169" s="35"/>
      <c r="CE2169" s="35"/>
      <c r="CF2169" s="35"/>
      <c r="CG2169" s="35"/>
      <c r="CH2169" s="35"/>
    </row>
    <row r="2170" spans="1:86" ht="15.6" x14ac:dyDescent="0.3">
      <c r="A2170" s="35"/>
      <c r="B2170" s="86"/>
      <c r="C2170" s="35"/>
      <c r="D2170" s="35"/>
      <c r="E2170" s="35"/>
      <c r="F2170" s="35"/>
      <c r="G2170" s="35"/>
      <c r="H2170" s="35"/>
      <c r="I2170" s="35"/>
      <c r="J2170" s="35"/>
      <c r="K2170" s="35"/>
      <c r="L2170" s="35"/>
      <c r="M2170" s="35"/>
      <c r="N2170" s="35"/>
      <c r="O2170" s="35"/>
      <c r="P2170" s="35"/>
      <c r="Q2170" s="35"/>
      <c r="R2170" s="35"/>
      <c r="S2170" s="35"/>
      <c r="T2170" s="17">
        <f t="shared" si="4777"/>
        <v>48186</v>
      </c>
      <c r="U2170" s="216">
        <f t="shared" si="4770"/>
        <v>4</v>
      </c>
      <c r="V2170" s="216">
        <f t="shared" si="4777"/>
        <v>2165</v>
      </c>
      <c r="W2170" s="16">
        <f t="shared" si="4784"/>
        <v>5.9315068493150687</v>
      </c>
      <c r="X2170" s="16" t="e">
        <f>IF(Template!$F$7="Linear interpolation",LinInterp($I$5:$I$22,$G$5:$G$22,W2170),CubicSpline($I$5:$I$22,$G$5:$G$22,W2170))</f>
        <v>#VALUE!</v>
      </c>
      <c r="Y2170" s="221" t="e">
        <f t="shared" si="4771"/>
        <v>#VALUE!</v>
      </c>
      <c r="Z2170" s="221" t="e">
        <f>Y2170/PRODUCT($AA$6:AA2169)</f>
        <v>#VALUE!</v>
      </c>
      <c r="AA2170" s="16" t="e">
        <f t="shared" si="4778"/>
        <v>#VALUE!</v>
      </c>
      <c r="AB2170" s="10" t="e">
        <f t="shared" si="4779"/>
        <v>#VALUE!</v>
      </c>
      <c r="AC2170" s="90">
        <f t="shared" si="4772"/>
        <v>2170</v>
      </c>
      <c r="AD2170" s="17">
        <f t="shared" si="4780"/>
        <v>48163</v>
      </c>
      <c r="AE2170" s="16" t="e">
        <f t="shared" si="4773"/>
        <v>#VALUE!</v>
      </c>
      <c r="AF2170" s="10">
        <f ca="1">IFERROR(AVERAGE(INDIRECT("AE"&amp;AC2170-Template!$F$10+1):INDIRECT("AE"&amp;AC2170)),0)</f>
        <v>0</v>
      </c>
      <c r="AG2170" s="35"/>
      <c r="AH2170" s="86"/>
      <c r="AI2170" s="35"/>
      <c r="AJ2170" s="35"/>
      <c r="AK2170" s="35"/>
      <c r="AL2170" s="35"/>
      <c r="AM2170" s="35"/>
      <c r="AN2170" s="35"/>
      <c r="AO2170" s="35"/>
      <c r="AP2170" s="35"/>
      <c r="AQ2170" s="35"/>
      <c r="AR2170" s="35"/>
      <c r="AS2170" s="35"/>
      <c r="AT2170" s="35"/>
      <c r="AU2170" s="35"/>
      <c r="AV2170" s="35"/>
      <c r="AW2170" s="35"/>
      <c r="AX2170" s="35"/>
      <c r="AY2170" s="35"/>
      <c r="AZ2170" s="17">
        <f t="shared" ref="AZ2170" si="4890">AZ2169+1</f>
        <v>48186</v>
      </c>
      <c r="BA2170" s="216">
        <f t="shared" si="4796"/>
        <v>4</v>
      </c>
      <c r="BB2170" s="216">
        <f t="shared" ref="BB2170" si="4891">BB2169+1</f>
        <v>2165</v>
      </c>
      <c r="BC2170" s="16">
        <f t="shared" si="4798"/>
        <v>5.9315068493150687</v>
      </c>
      <c r="BD2170" s="16">
        <f>IF(Template!$F$7="Linear interpolation",LinInterp($AO$5:$AO$18,$AM$5:$AM$18,BC2170),CubicSpline($AO$5:$AO$18,$AM$5:$AM$18,BC2170))</f>
        <v>14.087471638886452</v>
      </c>
      <c r="BE2170" s="221">
        <f t="shared" si="4877"/>
        <v>2.1852811799793876</v>
      </c>
      <c r="BF2170" s="221">
        <f>BE2170/PRODUCT($BG$6:BG2169)</f>
        <v>1.0003887987041831</v>
      </c>
      <c r="BG2170" s="16">
        <f t="shared" si="4799"/>
        <v>1.0003887987041831</v>
      </c>
      <c r="BH2170" s="10">
        <f t="shared" si="4800"/>
        <v>14.191152702682007</v>
      </c>
      <c r="BI2170" s="90"/>
      <c r="BJ2170" s="17">
        <f t="shared" si="4783"/>
        <v>48163</v>
      </c>
      <c r="BK2170" s="16">
        <f t="shared" si="4776"/>
        <v>14.249379612903624</v>
      </c>
      <c r="BL2170" s="10">
        <f ca="1">IFERROR(AVERAGE(INDIRECT("BK"&amp;AC2170-Template!$F$10+1):INDIRECT("BK"&amp;AC2170)),0)</f>
        <v>14.269891121524955</v>
      </c>
      <c r="BM2170" s="35"/>
      <c r="BN2170" s="86"/>
      <c r="BO2170" s="35"/>
      <c r="BP2170" s="35"/>
      <c r="BQ2170" s="35"/>
      <c r="BR2170" s="35"/>
      <c r="BS2170" s="35"/>
      <c r="BT2170" s="35"/>
      <c r="BU2170" s="35"/>
      <c r="BV2170" s="35"/>
      <c r="BW2170" s="35"/>
      <c r="BX2170" s="35"/>
      <c r="BY2170" s="35"/>
      <c r="BZ2170" s="35"/>
      <c r="CA2170" s="35"/>
      <c r="CB2170" s="35"/>
      <c r="CC2170" s="35"/>
      <c r="CD2170" s="35"/>
      <c r="CE2170" s="35"/>
      <c r="CF2170" s="35"/>
      <c r="CG2170" s="35"/>
      <c r="CH2170" s="35"/>
    </row>
    <row r="2171" spans="1:86" ht="15.6" x14ac:dyDescent="0.3">
      <c r="A2171" s="35"/>
      <c r="B2171" s="86"/>
      <c r="C2171" s="35"/>
      <c r="D2171" s="35"/>
      <c r="E2171" s="35"/>
      <c r="F2171" s="35"/>
      <c r="G2171" s="35"/>
      <c r="H2171" s="35"/>
      <c r="I2171" s="35"/>
      <c r="J2171" s="35"/>
      <c r="K2171" s="35"/>
      <c r="L2171" s="35"/>
      <c r="M2171" s="35"/>
      <c r="N2171" s="35"/>
      <c r="O2171" s="35"/>
      <c r="P2171" s="35"/>
      <c r="Q2171" s="35"/>
      <c r="R2171" s="35"/>
      <c r="S2171" s="35"/>
      <c r="T2171" s="17">
        <f t="shared" si="4777"/>
        <v>48187</v>
      </c>
      <c r="U2171" s="216">
        <f t="shared" si="4770"/>
        <v>5</v>
      </c>
      <c r="V2171" s="216">
        <f t="shared" si="4777"/>
        <v>2166</v>
      </c>
      <c r="W2171" s="16">
        <f t="shared" si="4784"/>
        <v>5.934246575342466</v>
      </c>
      <c r="X2171" s="16" t="e">
        <f>IF(Template!$F$7="Linear interpolation",LinInterp($I$5:$I$22,$G$5:$G$22,W2171),CubicSpline($I$5:$I$22,$G$5:$G$22,W2171))</f>
        <v>#VALUE!</v>
      </c>
      <c r="Y2171" s="221" t="e">
        <f t="shared" si="4771"/>
        <v>#VALUE!</v>
      </c>
      <c r="Z2171" s="221" t="e">
        <f>Y2171/PRODUCT($AA$6:AA2170)</f>
        <v>#VALUE!</v>
      </c>
      <c r="AA2171" s="16" t="e">
        <f t="shared" si="4778"/>
        <v>#VALUE!</v>
      </c>
      <c r="AB2171" s="10" t="e">
        <f t="shared" si="4779"/>
        <v>#VALUE!</v>
      </c>
      <c r="AC2171" s="90">
        <f t="shared" si="4772"/>
        <v>2171</v>
      </c>
      <c r="AD2171" s="17">
        <f t="shared" si="4780"/>
        <v>48164</v>
      </c>
      <c r="AE2171" s="16" t="e">
        <f t="shared" si="4773"/>
        <v>#VALUE!</v>
      </c>
      <c r="AF2171" s="10">
        <f ca="1">IFERROR(AVERAGE(INDIRECT("AE"&amp;AC2171-Template!$F$10+1):INDIRECT("AE"&amp;AC2171)),0)</f>
        <v>0</v>
      </c>
      <c r="AG2171" s="35"/>
      <c r="AH2171" s="86"/>
      <c r="AI2171" s="35"/>
      <c r="AJ2171" s="35"/>
      <c r="AK2171" s="35"/>
      <c r="AL2171" s="35"/>
      <c r="AM2171" s="35"/>
      <c r="AN2171" s="35"/>
      <c r="AO2171" s="35"/>
      <c r="AP2171" s="35"/>
      <c r="AQ2171" s="35"/>
      <c r="AR2171" s="35"/>
      <c r="AS2171" s="35"/>
      <c r="AT2171" s="35"/>
      <c r="AU2171" s="35"/>
      <c r="AV2171" s="35"/>
      <c r="AW2171" s="35"/>
      <c r="AX2171" s="35"/>
      <c r="AY2171" s="35"/>
      <c r="AZ2171" s="17">
        <f t="shared" ref="AZ2171" si="4892">AZ2170+1</f>
        <v>48187</v>
      </c>
      <c r="BA2171" s="216">
        <f t="shared" si="4796"/>
        <v>5</v>
      </c>
      <c r="BB2171" s="216">
        <f t="shared" ref="BB2171" si="4893">BB2170+1</f>
        <v>2166</v>
      </c>
      <c r="BC2171" s="16">
        <f t="shared" si="4798"/>
        <v>5.934246575342466</v>
      </c>
      <c r="BD2171" s="16">
        <f>IF(Template!$F$7="Linear interpolation",LinInterp($AO$5:$AO$18,$AM$5:$AM$18,BC2171),CubicSpline($AO$5:$AO$18,$AM$5:$AM$18,BC2171))</f>
        <v>14.088001359425492</v>
      </c>
      <c r="BE2171" s="221">
        <f t="shared" si="4877"/>
        <v>2.186130624407788</v>
      </c>
      <c r="BF2171" s="221">
        <f>BE2171/PRODUCT($BG$6:BG2170)</f>
        <v>1.0003887117301804</v>
      </c>
      <c r="BG2171" s="16">
        <f t="shared" si="4799"/>
        <v>1.0003887117301804</v>
      </c>
      <c r="BH2171" s="10">
        <f t="shared" si="4800"/>
        <v>14.18797815158468</v>
      </c>
      <c r="BI2171" s="90"/>
      <c r="BJ2171" s="17">
        <f t="shared" si="4783"/>
        <v>48164</v>
      </c>
      <c r="BK2171" s="16">
        <f t="shared" si="4776"/>
        <v>14.247429869129524</v>
      </c>
      <c r="BL2171" s="10">
        <f ca="1">IFERROR(AVERAGE(INDIRECT("BK"&amp;AC2171-Template!$F$10+1):INDIRECT("BK"&amp;AC2171)),0)</f>
        <v>14.268720062569319</v>
      </c>
      <c r="BM2171" s="35"/>
      <c r="BN2171" s="86"/>
      <c r="BO2171" s="35"/>
      <c r="BP2171" s="35"/>
      <c r="BQ2171" s="35"/>
      <c r="BR2171" s="35"/>
      <c r="BS2171" s="35"/>
      <c r="BT2171" s="35"/>
      <c r="BU2171" s="35"/>
      <c r="BV2171" s="35"/>
      <c r="BW2171" s="35"/>
      <c r="BX2171" s="35"/>
      <c r="BY2171" s="35"/>
      <c r="BZ2171" s="35"/>
      <c r="CA2171" s="35"/>
      <c r="CB2171" s="35"/>
      <c r="CC2171" s="35"/>
      <c r="CD2171" s="35"/>
      <c r="CE2171" s="35"/>
      <c r="CF2171" s="35"/>
      <c r="CG2171" s="35"/>
      <c r="CH2171" s="35"/>
    </row>
    <row r="2172" spans="1:86" ht="15.6" x14ac:dyDescent="0.3">
      <c r="A2172" s="35"/>
      <c r="B2172" s="86"/>
      <c r="C2172" s="35"/>
      <c r="D2172" s="35"/>
      <c r="E2172" s="35"/>
      <c r="F2172" s="35"/>
      <c r="G2172" s="35"/>
      <c r="H2172" s="35"/>
      <c r="I2172" s="35"/>
      <c r="J2172" s="35"/>
      <c r="K2172" s="35"/>
      <c r="L2172" s="35"/>
      <c r="M2172" s="35"/>
      <c r="N2172" s="35"/>
      <c r="O2172" s="35"/>
      <c r="P2172" s="35"/>
      <c r="Q2172" s="35"/>
      <c r="R2172" s="35"/>
      <c r="S2172" s="35"/>
      <c r="T2172" s="17">
        <f t="shared" si="4777"/>
        <v>48188</v>
      </c>
      <c r="U2172" s="216">
        <f t="shared" si="4770"/>
        <v>6</v>
      </c>
      <c r="V2172" s="216">
        <f t="shared" si="4777"/>
        <v>2167</v>
      </c>
      <c r="W2172" s="16">
        <f t="shared" si="4784"/>
        <v>5.9369863013698634</v>
      </c>
      <c r="X2172" s="16" t="e">
        <f>IF(Template!$F$7="Linear interpolation",LinInterp($I$5:$I$22,$G$5:$G$22,W2172),CubicSpline($I$5:$I$22,$G$5:$G$22,W2172))</f>
        <v>#VALUE!</v>
      </c>
      <c r="Y2172" s="221" t="e">
        <f t="shared" si="4771"/>
        <v>#VALUE!</v>
      </c>
      <c r="Z2172" s="221" t="e">
        <f>Y2172/PRODUCT($AA$6:AA2171)</f>
        <v>#VALUE!</v>
      </c>
      <c r="AA2172" s="16" t="e">
        <f t="shared" si="4778"/>
        <v>#VALUE!</v>
      </c>
      <c r="AB2172" s="10" t="e">
        <f t="shared" si="4779"/>
        <v>#VALUE!</v>
      </c>
      <c r="AC2172" s="90">
        <f t="shared" si="4772"/>
        <v>2172</v>
      </c>
      <c r="AD2172" s="17">
        <f t="shared" si="4780"/>
        <v>48165</v>
      </c>
      <c r="AE2172" s="16" t="e">
        <f t="shared" si="4773"/>
        <v>#VALUE!</v>
      </c>
      <c r="AF2172" s="10">
        <f ca="1">IFERROR(AVERAGE(INDIRECT("AE"&amp;AC2172-Template!$F$10+1):INDIRECT("AE"&amp;AC2172)),0)</f>
        <v>0</v>
      </c>
      <c r="AG2172" s="35"/>
      <c r="AH2172" s="86"/>
      <c r="AI2172" s="35"/>
      <c r="AJ2172" s="35"/>
      <c r="AK2172" s="35"/>
      <c r="AL2172" s="35"/>
      <c r="AM2172" s="35"/>
      <c r="AN2172" s="35"/>
      <c r="AO2172" s="35"/>
      <c r="AP2172" s="35"/>
      <c r="AQ2172" s="35"/>
      <c r="AR2172" s="35"/>
      <c r="AS2172" s="35"/>
      <c r="AT2172" s="35"/>
      <c r="AU2172" s="35"/>
      <c r="AV2172" s="35"/>
      <c r="AW2172" s="35"/>
      <c r="AX2172" s="35"/>
      <c r="AY2172" s="35"/>
      <c r="AZ2172" s="17">
        <f t="shared" ref="AZ2172" si="4894">AZ2171+1</f>
        <v>48188</v>
      </c>
      <c r="BA2172" s="216">
        <f t="shared" si="4796"/>
        <v>6</v>
      </c>
      <c r="BB2172" s="216">
        <f t="shared" ref="BB2172" si="4895">BB2171+1</f>
        <v>2167</v>
      </c>
      <c r="BC2172" s="16">
        <f t="shared" si="4798"/>
        <v>5.9369863013698634</v>
      </c>
      <c r="BD2172" s="16">
        <f>IF(Template!$F$7="Linear interpolation",LinInterp($AO$5:$AO$18,$AM$5:$AM$18,BC2172),CubicSpline($AO$5:$AO$18,$AM$5:$AM$18,BC2172))</f>
        <v>14.088528894242293</v>
      </c>
      <c r="BE2172" s="221">
        <f t="shared" si="4877"/>
        <v>2.1869802056351668</v>
      </c>
      <c r="BF2172" s="221">
        <f>BE2172/PRODUCT($BG$6:BG2171)</f>
        <v>1.0003886232679298</v>
      </c>
      <c r="BG2172" s="16">
        <f t="shared" si="4799"/>
        <v>1.0003887117301804</v>
      </c>
      <c r="BH2172" s="10">
        <f t="shared" si="4800"/>
        <v>14.18797815158468</v>
      </c>
      <c r="BI2172" s="90"/>
      <c r="BJ2172" s="17">
        <f t="shared" si="4783"/>
        <v>48165</v>
      </c>
      <c r="BK2172" s="16">
        <f t="shared" si="4776"/>
        <v>14.245427851817261</v>
      </c>
      <c r="BL2172" s="10">
        <f ca="1">IFERROR(AVERAGE(INDIRECT("BK"&amp;AC2172-Template!$F$10+1):INDIRECT("BK"&amp;AC2172)),0)</f>
        <v>14.267463978219578</v>
      </c>
      <c r="BM2172" s="35"/>
      <c r="BN2172" s="86"/>
      <c r="BO2172" s="35"/>
      <c r="BP2172" s="35"/>
      <c r="BQ2172" s="35"/>
      <c r="BR2172" s="35"/>
      <c r="BS2172" s="35"/>
      <c r="BT2172" s="35"/>
      <c r="BU2172" s="35"/>
      <c r="BV2172" s="35"/>
      <c r="BW2172" s="35"/>
      <c r="BX2172" s="35"/>
      <c r="BY2172" s="35"/>
      <c r="BZ2172" s="35"/>
      <c r="CA2172" s="35"/>
      <c r="CB2172" s="35"/>
      <c r="CC2172" s="35"/>
      <c r="CD2172" s="35"/>
      <c r="CE2172" s="35"/>
      <c r="CF2172" s="35"/>
      <c r="CG2172" s="35"/>
      <c r="CH2172" s="35"/>
    </row>
    <row r="2173" spans="1:86" ht="15.6" x14ac:dyDescent="0.3">
      <c r="A2173" s="35"/>
      <c r="B2173" s="86"/>
      <c r="C2173" s="35"/>
      <c r="D2173" s="35"/>
      <c r="E2173" s="35"/>
      <c r="F2173" s="35"/>
      <c r="G2173" s="35"/>
      <c r="H2173" s="35"/>
      <c r="I2173" s="35"/>
      <c r="J2173" s="35"/>
      <c r="K2173" s="35"/>
      <c r="L2173" s="35"/>
      <c r="M2173" s="35"/>
      <c r="N2173" s="35"/>
      <c r="O2173" s="35"/>
      <c r="P2173" s="35"/>
      <c r="Q2173" s="35"/>
      <c r="R2173" s="35"/>
      <c r="S2173" s="35"/>
      <c r="T2173" s="17">
        <f t="shared" si="4777"/>
        <v>48189</v>
      </c>
      <c r="U2173" s="216">
        <f t="shared" si="4770"/>
        <v>7</v>
      </c>
      <c r="V2173" s="216">
        <f t="shared" si="4777"/>
        <v>2168</v>
      </c>
      <c r="W2173" s="16">
        <f t="shared" si="4784"/>
        <v>5.9397260273972599</v>
      </c>
      <c r="X2173" s="16" t="e">
        <f>IF(Template!$F$7="Linear interpolation",LinInterp($I$5:$I$22,$G$5:$G$22,W2173),CubicSpline($I$5:$I$22,$G$5:$G$22,W2173))</f>
        <v>#VALUE!</v>
      </c>
      <c r="Y2173" s="221" t="e">
        <f t="shared" si="4771"/>
        <v>#VALUE!</v>
      </c>
      <c r="Z2173" s="221" t="e">
        <f>Y2173/PRODUCT($AA$6:AA2172)</f>
        <v>#VALUE!</v>
      </c>
      <c r="AA2173" s="16" t="e">
        <f t="shared" si="4778"/>
        <v>#VALUE!</v>
      </c>
      <c r="AB2173" s="10" t="e">
        <f t="shared" si="4779"/>
        <v>#VALUE!</v>
      </c>
      <c r="AC2173" s="90">
        <f t="shared" si="4772"/>
        <v>2173</v>
      </c>
      <c r="AD2173" s="17">
        <f t="shared" si="4780"/>
        <v>48166</v>
      </c>
      <c r="AE2173" s="16" t="e">
        <f t="shared" si="4773"/>
        <v>#VALUE!</v>
      </c>
      <c r="AF2173" s="10">
        <f ca="1">IFERROR(AVERAGE(INDIRECT("AE"&amp;AC2173-Template!$F$10+1):INDIRECT("AE"&amp;AC2173)),0)</f>
        <v>0</v>
      </c>
      <c r="AG2173" s="35"/>
      <c r="AH2173" s="86"/>
      <c r="AI2173" s="35"/>
      <c r="AJ2173" s="35"/>
      <c r="AK2173" s="35"/>
      <c r="AL2173" s="35"/>
      <c r="AM2173" s="35"/>
      <c r="AN2173" s="35"/>
      <c r="AO2173" s="35"/>
      <c r="AP2173" s="35"/>
      <c r="AQ2173" s="35"/>
      <c r="AR2173" s="35"/>
      <c r="AS2173" s="35"/>
      <c r="AT2173" s="35"/>
      <c r="AU2173" s="35"/>
      <c r="AV2173" s="35"/>
      <c r="AW2173" s="35"/>
      <c r="AX2173" s="35"/>
      <c r="AY2173" s="35"/>
      <c r="AZ2173" s="17">
        <f t="shared" ref="AZ2173" si="4896">AZ2172+1</f>
        <v>48189</v>
      </c>
      <c r="BA2173" s="216">
        <f t="shared" si="4796"/>
        <v>7</v>
      </c>
      <c r="BB2173" s="216">
        <f t="shared" ref="BB2173" si="4897">BB2172+1</f>
        <v>2168</v>
      </c>
      <c r="BC2173" s="16">
        <f t="shared" si="4798"/>
        <v>5.9397260273972599</v>
      </c>
      <c r="BD2173" s="16">
        <f>IF(Template!$F$7="Linear interpolation",LinInterp($AO$5:$AO$18,$AM$5:$AM$18,BC2173),CubicSpline($AO$5:$AO$18,$AM$5:$AM$18,BC2173))</f>
        <v>14.08905421771264</v>
      </c>
      <c r="BE2173" s="221">
        <f t="shared" si="4877"/>
        <v>2.1878299203042966</v>
      </c>
      <c r="BF2173" s="221">
        <f>BE2173/PRODUCT($BG$6:BG2172)</f>
        <v>1.0003884448527629</v>
      </c>
      <c r="BG2173" s="16">
        <f t="shared" si="4799"/>
        <v>1.0003887117301804</v>
      </c>
      <c r="BH2173" s="10">
        <f t="shared" si="4800"/>
        <v>14.18797815158468</v>
      </c>
      <c r="BI2173" s="90"/>
      <c r="BJ2173" s="17">
        <f t="shared" si="4783"/>
        <v>48166</v>
      </c>
      <c r="BK2173" s="16">
        <f t="shared" si="4776"/>
        <v>14.243373471888866</v>
      </c>
      <c r="BL2173" s="10">
        <f ca="1">IFERROR(AVERAGE(INDIRECT("BK"&amp;AC2173-Template!$F$10+1):INDIRECT("BK"&amp;AC2173)),0)</f>
        <v>14.266156820632492</v>
      </c>
      <c r="BM2173" s="35"/>
      <c r="BN2173" s="86"/>
      <c r="BO2173" s="35"/>
      <c r="BP2173" s="35"/>
      <c r="BQ2173" s="35"/>
      <c r="BR2173" s="35"/>
      <c r="BS2173" s="35"/>
      <c r="BT2173" s="35"/>
      <c r="BU2173" s="35"/>
      <c r="BV2173" s="35"/>
      <c r="BW2173" s="35"/>
      <c r="BX2173" s="35"/>
      <c r="BY2173" s="35"/>
      <c r="BZ2173" s="35"/>
      <c r="CA2173" s="35"/>
      <c r="CB2173" s="35"/>
      <c r="CC2173" s="35"/>
      <c r="CD2173" s="35"/>
      <c r="CE2173" s="35"/>
      <c r="CF2173" s="35"/>
      <c r="CG2173" s="35"/>
      <c r="CH2173" s="35"/>
    </row>
    <row r="2174" spans="1:86" ht="15.6" x14ac:dyDescent="0.3">
      <c r="A2174" s="35"/>
      <c r="B2174" s="86"/>
      <c r="C2174" s="35"/>
      <c r="D2174" s="35"/>
      <c r="E2174" s="35"/>
      <c r="F2174" s="35"/>
      <c r="G2174" s="35"/>
      <c r="H2174" s="35"/>
      <c r="I2174" s="35"/>
      <c r="J2174" s="35"/>
      <c r="K2174" s="35"/>
      <c r="L2174" s="35"/>
      <c r="M2174" s="35"/>
      <c r="N2174" s="35"/>
      <c r="O2174" s="35"/>
      <c r="P2174" s="35"/>
      <c r="Q2174" s="35"/>
      <c r="R2174" s="35"/>
      <c r="S2174" s="35"/>
      <c r="T2174" s="17">
        <f t="shared" si="4777"/>
        <v>48190</v>
      </c>
      <c r="U2174" s="216">
        <f t="shared" si="4770"/>
        <v>1</v>
      </c>
      <c r="V2174" s="216">
        <f t="shared" si="4777"/>
        <v>2169</v>
      </c>
      <c r="W2174" s="16">
        <f t="shared" si="4784"/>
        <v>5.9424657534246572</v>
      </c>
      <c r="X2174" s="16" t="e">
        <f>IF(Template!$F$7="Linear interpolation",LinInterp($I$5:$I$22,$G$5:$G$22,W2174),CubicSpline($I$5:$I$22,$G$5:$G$22,W2174))</f>
        <v>#VALUE!</v>
      </c>
      <c r="Y2174" s="221" t="e">
        <f t="shared" si="4771"/>
        <v>#VALUE!</v>
      </c>
      <c r="Z2174" s="221" t="e">
        <f>Y2174/PRODUCT($AA$6:AA2173)</f>
        <v>#VALUE!</v>
      </c>
      <c r="AA2174" s="16" t="e">
        <f t="shared" si="4778"/>
        <v>#VALUE!</v>
      </c>
      <c r="AB2174" s="10" t="e">
        <f t="shared" si="4779"/>
        <v>#VALUE!</v>
      </c>
      <c r="AC2174" s="90">
        <f t="shared" si="4772"/>
        <v>2174</v>
      </c>
      <c r="AD2174" s="17">
        <f t="shared" si="4780"/>
        <v>48167</v>
      </c>
      <c r="AE2174" s="16" t="e">
        <f t="shared" si="4773"/>
        <v>#VALUE!</v>
      </c>
      <c r="AF2174" s="10">
        <f ca="1">IFERROR(AVERAGE(INDIRECT("AE"&amp;AC2174-Template!$F$10+1):INDIRECT("AE"&amp;AC2174)),0)</f>
        <v>0</v>
      </c>
      <c r="AG2174" s="35"/>
      <c r="AH2174" s="86"/>
      <c r="AI2174" s="35"/>
      <c r="AJ2174" s="35"/>
      <c r="AK2174" s="35"/>
      <c r="AL2174" s="35"/>
      <c r="AM2174" s="35"/>
      <c r="AN2174" s="35"/>
      <c r="AO2174" s="35"/>
      <c r="AP2174" s="35"/>
      <c r="AQ2174" s="35"/>
      <c r="AR2174" s="35"/>
      <c r="AS2174" s="35"/>
      <c r="AT2174" s="35"/>
      <c r="AU2174" s="35"/>
      <c r="AV2174" s="35"/>
      <c r="AW2174" s="35"/>
      <c r="AX2174" s="35"/>
      <c r="AY2174" s="35"/>
      <c r="AZ2174" s="17">
        <f t="shared" ref="AZ2174" si="4898">AZ2173+1</f>
        <v>48190</v>
      </c>
      <c r="BA2174" s="216">
        <f t="shared" si="4796"/>
        <v>1</v>
      </c>
      <c r="BB2174" s="216">
        <f t="shared" ref="BB2174" si="4899">BB2173+1</f>
        <v>2169</v>
      </c>
      <c r="BC2174" s="16">
        <f t="shared" si="4798"/>
        <v>5.9424657534246572</v>
      </c>
      <c r="BD2174" s="16">
        <f>IF(Template!$F$7="Linear interpolation",LinInterp($AO$5:$AO$18,$AM$5:$AM$18,BC2174),CubicSpline($AO$5:$AO$18,$AM$5:$AM$18,BC2174))</f>
        <v>14.08957730421232</v>
      </c>
      <c r="BE2174" s="221">
        <f t="shared" si="4877"/>
        <v>2.1886797650474521</v>
      </c>
      <c r="BF2174" s="221">
        <f>BE2174/PRODUCT($BG$6:BG2173)</f>
        <v>1.0003881749915897</v>
      </c>
      <c r="BG2174" s="16">
        <f t="shared" si="4799"/>
        <v>1.0003881749915897</v>
      </c>
      <c r="BH2174" s="10">
        <f t="shared" si="4800"/>
        <v>14.168387193024712</v>
      </c>
      <c r="BI2174" s="90"/>
      <c r="BJ2174" s="17">
        <f t="shared" si="4783"/>
        <v>48167</v>
      </c>
      <c r="BK2174" s="16">
        <f t="shared" si="4776"/>
        <v>14.243373471888866</v>
      </c>
      <c r="BL2174" s="10">
        <f ca="1">IFERROR(AVERAGE(INDIRECT("BK"&amp;AC2174-Template!$F$10+1):INDIRECT("BK"&amp;AC2174)),0)</f>
        <v>14.264868728617261</v>
      </c>
      <c r="BM2174" s="35"/>
      <c r="BN2174" s="86"/>
      <c r="BO2174" s="35"/>
      <c r="BP2174" s="35"/>
      <c r="BQ2174" s="35"/>
      <c r="BR2174" s="35"/>
      <c r="BS2174" s="35"/>
      <c r="BT2174" s="35"/>
      <c r="BU2174" s="35"/>
      <c r="BV2174" s="35"/>
      <c r="BW2174" s="35"/>
      <c r="BX2174" s="35"/>
      <c r="BY2174" s="35"/>
      <c r="BZ2174" s="35"/>
      <c r="CA2174" s="35"/>
      <c r="CB2174" s="35"/>
      <c r="CC2174" s="35"/>
      <c r="CD2174" s="35"/>
      <c r="CE2174" s="35"/>
      <c r="CF2174" s="35"/>
      <c r="CG2174" s="35"/>
      <c r="CH2174" s="35"/>
    </row>
    <row r="2175" spans="1:86" ht="15.6" x14ac:dyDescent="0.3">
      <c r="A2175" s="35"/>
      <c r="B2175" s="86"/>
      <c r="C2175" s="35"/>
      <c r="D2175" s="35"/>
      <c r="E2175" s="35"/>
      <c r="F2175" s="35"/>
      <c r="G2175" s="35"/>
      <c r="H2175" s="35"/>
      <c r="I2175" s="35"/>
      <c r="J2175" s="35"/>
      <c r="K2175" s="35"/>
      <c r="L2175" s="35"/>
      <c r="M2175" s="35"/>
      <c r="N2175" s="35"/>
      <c r="O2175" s="35"/>
      <c r="P2175" s="35"/>
      <c r="Q2175" s="35"/>
      <c r="R2175" s="35"/>
      <c r="S2175" s="35"/>
      <c r="T2175" s="17">
        <f t="shared" si="4777"/>
        <v>48191</v>
      </c>
      <c r="U2175" s="216">
        <f t="shared" si="4770"/>
        <v>2</v>
      </c>
      <c r="V2175" s="216">
        <f t="shared" si="4777"/>
        <v>2170</v>
      </c>
      <c r="W2175" s="16">
        <f t="shared" si="4784"/>
        <v>5.9452054794520546</v>
      </c>
      <c r="X2175" s="16" t="e">
        <f>IF(Template!$F$7="Linear interpolation",LinInterp($I$5:$I$22,$G$5:$G$22,W2175),CubicSpline($I$5:$I$22,$G$5:$G$22,W2175))</f>
        <v>#VALUE!</v>
      </c>
      <c r="Y2175" s="221" t="e">
        <f t="shared" si="4771"/>
        <v>#VALUE!</v>
      </c>
      <c r="Z2175" s="221" t="e">
        <f>Y2175/PRODUCT($AA$6:AA2174)</f>
        <v>#VALUE!</v>
      </c>
      <c r="AA2175" s="16" t="e">
        <f t="shared" si="4778"/>
        <v>#VALUE!</v>
      </c>
      <c r="AB2175" s="10" t="e">
        <f t="shared" si="4779"/>
        <v>#VALUE!</v>
      </c>
      <c r="AC2175" s="90">
        <f t="shared" si="4772"/>
        <v>2175</v>
      </c>
      <c r="AD2175" s="17">
        <f t="shared" si="4780"/>
        <v>48168</v>
      </c>
      <c r="AE2175" s="16" t="e">
        <f t="shared" si="4773"/>
        <v>#VALUE!</v>
      </c>
      <c r="AF2175" s="10">
        <f ca="1">IFERROR(AVERAGE(INDIRECT("AE"&amp;AC2175-Template!$F$10+1):INDIRECT("AE"&amp;AC2175)),0)</f>
        <v>0</v>
      </c>
      <c r="AG2175" s="35"/>
      <c r="AH2175" s="86"/>
      <c r="AI2175" s="35"/>
      <c r="AJ2175" s="35"/>
      <c r="AK2175" s="35"/>
      <c r="AL2175" s="35"/>
      <c r="AM2175" s="35"/>
      <c r="AN2175" s="35"/>
      <c r="AO2175" s="35"/>
      <c r="AP2175" s="35"/>
      <c r="AQ2175" s="35"/>
      <c r="AR2175" s="35"/>
      <c r="AS2175" s="35"/>
      <c r="AT2175" s="35"/>
      <c r="AU2175" s="35"/>
      <c r="AV2175" s="35"/>
      <c r="AW2175" s="35"/>
      <c r="AX2175" s="35"/>
      <c r="AY2175" s="35"/>
      <c r="AZ2175" s="17">
        <f t="shared" ref="AZ2175" si="4900">AZ2174+1</f>
        <v>48191</v>
      </c>
      <c r="BA2175" s="216">
        <f t="shared" si="4796"/>
        <v>2</v>
      </c>
      <c r="BB2175" s="216">
        <f t="shared" ref="BB2175" si="4901">BB2174+1</f>
        <v>2170</v>
      </c>
      <c r="BC2175" s="16">
        <f t="shared" si="4798"/>
        <v>5.9452054794520546</v>
      </c>
      <c r="BD2175" s="16">
        <f>IF(Template!$F$7="Linear interpolation",LinInterp($AO$5:$AO$18,$AM$5:$AM$18,BC2175),CubicSpline($AO$5:$AO$18,$AM$5:$AM$18,BC2175))</f>
        <v>14.09009812811712</v>
      </c>
      <c r="BE2175" s="221">
        <f t="shared" si="4877"/>
        <v>2.1895297364864277</v>
      </c>
      <c r="BF2175" s="221">
        <f>BE2175/PRODUCT($BG$6:BG2174)</f>
        <v>1.0003883489273073</v>
      </c>
      <c r="BG2175" s="16">
        <f t="shared" si="4799"/>
        <v>1.0003883489273073</v>
      </c>
      <c r="BH2175" s="10">
        <f t="shared" si="4800"/>
        <v>14.174735846717358</v>
      </c>
      <c r="BI2175" s="90"/>
      <c r="BJ2175" s="17">
        <f t="shared" si="4783"/>
        <v>48168</v>
      </c>
      <c r="BK2175" s="16">
        <f t="shared" si="4776"/>
        <v>14.243373471888866</v>
      </c>
      <c r="BL2175" s="10">
        <f ca="1">IFERROR(AVERAGE(INDIRECT("BK"&amp;AC2175-Template!$F$10+1):INDIRECT("BK"&amp;AC2175)),0)</f>
        <v>14.263601364610592</v>
      </c>
      <c r="BM2175" s="35"/>
      <c r="BN2175" s="86"/>
      <c r="BO2175" s="35"/>
      <c r="BP2175" s="35"/>
      <c r="BQ2175" s="35"/>
      <c r="BR2175" s="35"/>
      <c r="BS2175" s="35"/>
      <c r="BT2175" s="35"/>
      <c r="BU2175" s="35"/>
      <c r="BV2175" s="35"/>
      <c r="BW2175" s="35"/>
      <c r="BX2175" s="35"/>
      <c r="BY2175" s="35"/>
      <c r="BZ2175" s="35"/>
      <c r="CA2175" s="35"/>
      <c r="CB2175" s="35"/>
      <c r="CC2175" s="35"/>
      <c r="CD2175" s="35"/>
      <c r="CE2175" s="35"/>
      <c r="CF2175" s="35"/>
      <c r="CG2175" s="35"/>
      <c r="CH2175" s="35"/>
    </row>
    <row r="2176" spans="1:86" ht="15.6" x14ac:dyDescent="0.3">
      <c r="A2176" s="35"/>
      <c r="B2176" s="86"/>
      <c r="C2176" s="35"/>
      <c r="D2176" s="35"/>
      <c r="E2176" s="35"/>
      <c r="F2176" s="35"/>
      <c r="G2176" s="35"/>
      <c r="H2176" s="35"/>
      <c r="I2176" s="35"/>
      <c r="J2176" s="35"/>
      <c r="K2176" s="35"/>
      <c r="L2176" s="35"/>
      <c r="M2176" s="35"/>
      <c r="N2176" s="35"/>
      <c r="O2176" s="35"/>
      <c r="P2176" s="35"/>
      <c r="Q2176" s="35"/>
      <c r="R2176" s="35"/>
      <c r="S2176" s="35"/>
      <c r="T2176" s="17">
        <f t="shared" si="4777"/>
        <v>48192</v>
      </c>
      <c r="U2176" s="216">
        <f t="shared" si="4770"/>
        <v>3</v>
      </c>
      <c r="V2176" s="216">
        <f t="shared" si="4777"/>
        <v>2171</v>
      </c>
      <c r="W2176" s="16">
        <f t="shared" si="4784"/>
        <v>5.9479452054794519</v>
      </c>
      <c r="X2176" s="16" t="e">
        <f>IF(Template!$F$7="Linear interpolation",LinInterp($I$5:$I$22,$G$5:$G$22,W2176),CubicSpline($I$5:$I$22,$G$5:$G$22,W2176))</f>
        <v>#VALUE!</v>
      </c>
      <c r="Y2176" s="221" t="e">
        <f t="shared" si="4771"/>
        <v>#VALUE!</v>
      </c>
      <c r="Z2176" s="221" t="e">
        <f>Y2176/PRODUCT($AA$6:AA2175)</f>
        <v>#VALUE!</v>
      </c>
      <c r="AA2176" s="16" t="e">
        <f t="shared" si="4778"/>
        <v>#VALUE!</v>
      </c>
      <c r="AB2176" s="10" t="e">
        <f t="shared" si="4779"/>
        <v>#VALUE!</v>
      </c>
      <c r="AC2176" s="90">
        <f t="shared" si="4772"/>
        <v>2176</v>
      </c>
      <c r="AD2176" s="17">
        <f t="shared" si="4780"/>
        <v>48169</v>
      </c>
      <c r="AE2176" s="16" t="e">
        <f t="shared" si="4773"/>
        <v>#VALUE!</v>
      </c>
      <c r="AF2176" s="10">
        <f ca="1">IFERROR(AVERAGE(INDIRECT("AE"&amp;AC2176-Template!$F$10+1):INDIRECT("AE"&amp;AC2176)),0)</f>
        <v>0</v>
      </c>
      <c r="AG2176" s="35"/>
      <c r="AH2176" s="86"/>
      <c r="AI2176" s="35"/>
      <c r="AJ2176" s="35"/>
      <c r="AK2176" s="35"/>
      <c r="AL2176" s="35"/>
      <c r="AM2176" s="35"/>
      <c r="AN2176" s="35"/>
      <c r="AO2176" s="35"/>
      <c r="AP2176" s="35"/>
      <c r="AQ2176" s="35"/>
      <c r="AR2176" s="35"/>
      <c r="AS2176" s="35"/>
      <c r="AT2176" s="35"/>
      <c r="AU2176" s="35"/>
      <c r="AV2176" s="35"/>
      <c r="AW2176" s="35"/>
      <c r="AX2176" s="35"/>
      <c r="AY2176" s="35"/>
      <c r="AZ2176" s="17">
        <f t="shared" ref="AZ2176" si="4902">AZ2175+1</f>
        <v>48192</v>
      </c>
      <c r="BA2176" s="216">
        <f t="shared" si="4796"/>
        <v>3</v>
      </c>
      <c r="BB2176" s="216">
        <f t="shared" ref="BB2176" si="4903">BB2175+1</f>
        <v>2171</v>
      </c>
      <c r="BC2176" s="16">
        <f t="shared" si="4798"/>
        <v>5.9479452054794519</v>
      </c>
      <c r="BD2176" s="16">
        <f>IF(Template!$F$7="Linear interpolation",LinInterp($AO$5:$AO$18,$AM$5:$AM$18,BC2176),CubicSpline($AO$5:$AO$18,$AM$5:$AM$18,BC2176))</f>
        <v>14.090616663802827</v>
      </c>
      <c r="BE2176" s="221">
        <f t="shared" si="4877"/>
        <v>2.1903798312325042</v>
      </c>
      <c r="BF2176" s="221">
        <f>BE2176/PRODUCT($BG$6:BG2175)</f>
        <v>1.0003882544876694</v>
      </c>
      <c r="BG2176" s="16">
        <f t="shared" si="4799"/>
        <v>1.0003882544876694</v>
      </c>
      <c r="BH2176" s="10">
        <f t="shared" si="4800"/>
        <v>14.171288799934455</v>
      </c>
      <c r="BI2176" s="90"/>
      <c r="BJ2176" s="17">
        <f t="shared" si="4783"/>
        <v>48169</v>
      </c>
      <c r="BK2176" s="16">
        <f t="shared" si="4776"/>
        <v>14.23052223367527</v>
      </c>
      <c r="BL2176" s="10">
        <f ca="1">IFERROR(AVERAGE(INDIRECT("BK"&amp;AC2176-Template!$F$10+1):INDIRECT("BK"&amp;AC2176)),0)</f>
        <v>14.261905625996807</v>
      </c>
      <c r="BM2176" s="35"/>
      <c r="BN2176" s="86"/>
      <c r="BO2176" s="35"/>
      <c r="BP2176" s="35"/>
      <c r="BQ2176" s="35"/>
      <c r="BR2176" s="35"/>
      <c r="BS2176" s="35"/>
      <c r="BT2176" s="35"/>
      <c r="BU2176" s="35"/>
      <c r="BV2176" s="35"/>
      <c r="BW2176" s="35"/>
      <c r="BX2176" s="35"/>
      <c r="BY2176" s="35"/>
      <c r="BZ2176" s="35"/>
      <c r="CA2176" s="35"/>
      <c r="CB2176" s="35"/>
      <c r="CC2176" s="35"/>
      <c r="CD2176" s="35"/>
      <c r="CE2176" s="35"/>
      <c r="CF2176" s="35"/>
      <c r="CG2176" s="35"/>
      <c r="CH2176" s="35"/>
    </row>
    <row r="2177" spans="1:86" ht="15.6" x14ac:dyDescent="0.3">
      <c r="A2177" s="35"/>
      <c r="B2177" s="86"/>
      <c r="C2177" s="35"/>
      <c r="D2177" s="35"/>
      <c r="E2177" s="35"/>
      <c r="F2177" s="35"/>
      <c r="G2177" s="35"/>
      <c r="H2177" s="35"/>
      <c r="I2177" s="35"/>
      <c r="J2177" s="35"/>
      <c r="K2177" s="35"/>
      <c r="L2177" s="35"/>
      <c r="M2177" s="35"/>
      <c r="N2177" s="35"/>
      <c r="O2177" s="35"/>
      <c r="P2177" s="35"/>
      <c r="Q2177" s="35"/>
      <c r="R2177" s="35"/>
      <c r="S2177" s="35"/>
      <c r="T2177" s="17">
        <f t="shared" si="4777"/>
        <v>48193</v>
      </c>
      <c r="U2177" s="216">
        <f t="shared" si="4770"/>
        <v>4</v>
      </c>
      <c r="V2177" s="216">
        <f t="shared" si="4777"/>
        <v>2172</v>
      </c>
      <c r="W2177" s="16">
        <f t="shared" si="4784"/>
        <v>5.9506849315068493</v>
      </c>
      <c r="X2177" s="16" t="e">
        <f>IF(Template!$F$7="Linear interpolation",LinInterp($I$5:$I$22,$G$5:$G$22,W2177),CubicSpline($I$5:$I$22,$G$5:$G$22,W2177))</f>
        <v>#VALUE!</v>
      </c>
      <c r="Y2177" s="221" t="e">
        <f t="shared" si="4771"/>
        <v>#VALUE!</v>
      </c>
      <c r="Z2177" s="221" t="e">
        <f>Y2177/PRODUCT($AA$6:AA2176)</f>
        <v>#VALUE!</v>
      </c>
      <c r="AA2177" s="16" t="e">
        <f t="shared" si="4778"/>
        <v>#VALUE!</v>
      </c>
      <c r="AB2177" s="10" t="e">
        <f t="shared" si="4779"/>
        <v>#VALUE!</v>
      </c>
      <c r="AC2177" s="90">
        <f t="shared" si="4772"/>
        <v>2177</v>
      </c>
      <c r="AD2177" s="17">
        <f t="shared" si="4780"/>
        <v>48170</v>
      </c>
      <c r="AE2177" s="16" t="e">
        <f t="shared" si="4773"/>
        <v>#VALUE!</v>
      </c>
      <c r="AF2177" s="10">
        <f ca="1">IFERROR(AVERAGE(INDIRECT("AE"&amp;AC2177-Template!$F$10+1):INDIRECT("AE"&amp;AC2177)),0)</f>
        <v>0</v>
      </c>
      <c r="AG2177" s="35"/>
      <c r="AH2177" s="86"/>
      <c r="AI2177" s="35"/>
      <c r="AJ2177" s="35"/>
      <c r="AK2177" s="35"/>
      <c r="AL2177" s="35"/>
      <c r="AM2177" s="35"/>
      <c r="AN2177" s="35"/>
      <c r="AO2177" s="35"/>
      <c r="AP2177" s="35"/>
      <c r="AQ2177" s="35"/>
      <c r="AR2177" s="35"/>
      <c r="AS2177" s="35"/>
      <c r="AT2177" s="35"/>
      <c r="AU2177" s="35"/>
      <c r="AV2177" s="35"/>
      <c r="AW2177" s="35"/>
      <c r="AX2177" s="35"/>
      <c r="AY2177" s="35"/>
      <c r="AZ2177" s="17">
        <f t="shared" ref="AZ2177" si="4904">AZ2176+1</f>
        <v>48193</v>
      </c>
      <c r="BA2177" s="216">
        <f t="shared" si="4796"/>
        <v>4</v>
      </c>
      <c r="BB2177" s="216">
        <f t="shared" ref="BB2177" si="4905">BB2176+1</f>
        <v>2172</v>
      </c>
      <c r="BC2177" s="16">
        <f t="shared" si="4798"/>
        <v>5.9506849315068493</v>
      </c>
      <c r="BD2177" s="16">
        <f>IF(Template!$F$7="Linear interpolation",LinInterp($AO$5:$AO$18,$AM$5:$AM$18,BC2177),CubicSpline($AO$5:$AO$18,$AM$5:$AM$18,BC2177))</f>
        <v>14.091132885645226</v>
      </c>
      <c r="BE2177" s="221">
        <f t="shared" si="4877"/>
        <v>2.191230045886448</v>
      </c>
      <c r="BF2177" s="221">
        <f>BE2177/PRODUCT($BG$6:BG2176)</f>
        <v>1.0003881585475818</v>
      </c>
      <c r="BG2177" s="16">
        <f t="shared" si="4799"/>
        <v>1.0003881585475818</v>
      </c>
      <c r="BH2177" s="10">
        <f t="shared" si="4800"/>
        <v>14.167786986735154</v>
      </c>
      <c r="BI2177" s="90"/>
      <c r="BJ2177" s="17">
        <f t="shared" si="4783"/>
        <v>48170</v>
      </c>
      <c r="BK2177" s="16">
        <f t="shared" si="4776"/>
        <v>14.234630547315552</v>
      </c>
      <c r="BL2177" s="10">
        <f ca="1">IFERROR(AVERAGE(INDIRECT("BK"&amp;AC2177-Template!$F$10+1):INDIRECT("BK"&amp;AC2177)),0)</f>
        <v>14.260346831171031</v>
      </c>
      <c r="BM2177" s="35"/>
      <c r="BN2177" s="86"/>
      <c r="BO2177" s="35"/>
      <c r="BP2177" s="35"/>
      <c r="BQ2177" s="35"/>
      <c r="BR2177" s="35"/>
      <c r="BS2177" s="35"/>
      <c r="BT2177" s="35"/>
      <c r="BU2177" s="35"/>
      <c r="BV2177" s="35"/>
      <c r="BW2177" s="35"/>
      <c r="BX2177" s="35"/>
      <c r="BY2177" s="35"/>
      <c r="BZ2177" s="35"/>
      <c r="CA2177" s="35"/>
      <c r="CB2177" s="35"/>
      <c r="CC2177" s="35"/>
      <c r="CD2177" s="35"/>
      <c r="CE2177" s="35"/>
      <c r="CF2177" s="35"/>
      <c r="CG2177" s="35"/>
      <c r="CH2177" s="35"/>
    </row>
    <row r="2178" spans="1:86" ht="15.6" x14ac:dyDescent="0.3">
      <c r="A2178" s="35"/>
      <c r="B2178" s="86"/>
      <c r="C2178" s="35"/>
      <c r="D2178" s="35"/>
      <c r="E2178" s="35"/>
      <c r="F2178" s="35"/>
      <c r="G2178" s="35"/>
      <c r="H2178" s="35"/>
      <c r="I2178" s="35"/>
      <c r="J2178" s="35"/>
      <c r="K2178" s="35"/>
      <c r="L2178" s="35"/>
      <c r="M2178" s="35"/>
      <c r="N2178" s="35"/>
      <c r="O2178" s="35"/>
      <c r="P2178" s="35"/>
      <c r="Q2178" s="35"/>
      <c r="R2178" s="35"/>
      <c r="S2178" s="35"/>
      <c r="T2178" s="17">
        <f t="shared" si="4777"/>
        <v>48194</v>
      </c>
      <c r="U2178" s="216">
        <f t="shared" si="4770"/>
        <v>5</v>
      </c>
      <c r="V2178" s="216">
        <f t="shared" si="4777"/>
        <v>2173</v>
      </c>
      <c r="W2178" s="16">
        <f t="shared" si="4784"/>
        <v>5.9534246575342467</v>
      </c>
      <c r="X2178" s="16" t="e">
        <f>IF(Template!$F$7="Linear interpolation",LinInterp($I$5:$I$22,$G$5:$G$22,W2178),CubicSpline($I$5:$I$22,$G$5:$G$22,W2178))</f>
        <v>#VALUE!</v>
      </c>
      <c r="Y2178" s="221" t="e">
        <f t="shared" si="4771"/>
        <v>#VALUE!</v>
      </c>
      <c r="Z2178" s="221" t="e">
        <f>Y2178/PRODUCT($AA$6:AA2177)</f>
        <v>#VALUE!</v>
      </c>
      <c r="AA2178" s="16" t="e">
        <f t="shared" si="4778"/>
        <v>#VALUE!</v>
      </c>
      <c r="AB2178" s="10" t="e">
        <f t="shared" si="4779"/>
        <v>#VALUE!</v>
      </c>
      <c r="AC2178" s="90">
        <f t="shared" si="4772"/>
        <v>2178</v>
      </c>
      <c r="AD2178" s="17">
        <f t="shared" si="4780"/>
        <v>48171</v>
      </c>
      <c r="AE2178" s="16" t="e">
        <f t="shared" si="4773"/>
        <v>#VALUE!</v>
      </c>
      <c r="AF2178" s="10">
        <f ca="1">IFERROR(AVERAGE(INDIRECT("AE"&amp;AC2178-Template!$F$10+1):INDIRECT("AE"&amp;AC2178)),0)</f>
        <v>0</v>
      </c>
      <c r="AG2178" s="35"/>
      <c r="AH2178" s="86"/>
      <c r="AI2178" s="35"/>
      <c r="AJ2178" s="35"/>
      <c r="AK2178" s="35"/>
      <c r="AL2178" s="35"/>
      <c r="AM2178" s="35"/>
      <c r="AN2178" s="35"/>
      <c r="AO2178" s="35"/>
      <c r="AP2178" s="35"/>
      <c r="AQ2178" s="35"/>
      <c r="AR2178" s="35"/>
      <c r="AS2178" s="35"/>
      <c r="AT2178" s="35"/>
      <c r="AU2178" s="35"/>
      <c r="AV2178" s="35"/>
      <c r="AW2178" s="35"/>
      <c r="AX2178" s="35"/>
      <c r="AY2178" s="35"/>
      <c r="AZ2178" s="17">
        <f t="shared" ref="AZ2178" si="4906">AZ2177+1</f>
        <v>48194</v>
      </c>
      <c r="BA2178" s="216">
        <f t="shared" si="4796"/>
        <v>5</v>
      </c>
      <c r="BB2178" s="216">
        <f t="shared" ref="BB2178" si="4907">BB2177+1</f>
        <v>2173</v>
      </c>
      <c r="BC2178" s="16">
        <f t="shared" si="4798"/>
        <v>5.9534246575342467</v>
      </c>
      <c r="BD2178" s="16">
        <f>IF(Template!$F$7="Linear interpolation",LinInterp($AO$5:$AO$18,$AM$5:$AM$18,BC2178),CubicSpline($AO$5:$AO$18,$AM$5:$AM$18,BC2178))</f>
        <v>14.091646768020107</v>
      </c>
      <c r="BE2178" s="221">
        <f t="shared" si="4877"/>
        <v>2.1920803770384865</v>
      </c>
      <c r="BF2178" s="221">
        <f>BE2178/PRODUCT($BG$6:BG2177)</f>
        <v>1.0003880611045997</v>
      </c>
      <c r="BG2178" s="16">
        <f t="shared" si="4799"/>
        <v>1.0003880611045997</v>
      </c>
      <c r="BH2178" s="10">
        <f t="shared" si="4800"/>
        <v>14.164230317887494</v>
      </c>
      <c r="BI2178" s="90"/>
      <c r="BJ2178" s="17">
        <f t="shared" si="4783"/>
        <v>48171</v>
      </c>
      <c r="BK2178" s="16">
        <f t="shared" si="4776"/>
        <v>14.232313020163145</v>
      </c>
      <c r="BL2178" s="10">
        <f ca="1">IFERROR(AVERAGE(INDIRECT("BK"&amp;AC2178-Template!$F$10+1):INDIRECT("BK"&amp;AC2178)),0)</f>
        <v>14.258851822321196</v>
      </c>
      <c r="BM2178" s="35"/>
      <c r="BN2178" s="86"/>
      <c r="BO2178" s="35"/>
      <c r="BP2178" s="35"/>
      <c r="BQ2178" s="35"/>
      <c r="BR2178" s="35"/>
      <c r="BS2178" s="35"/>
      <c r="BT2178" s="35"/>
      <c r="BU2178" s="35"/>
      <c r="BV2178" s="35"/>
      <c r="BW2178" s="35"/>
      <c r="BX2178" s="35"/>
      <c r="BY2178" s="35"/>
      <c r="BZ2178" s="35"/>
      <c r="CA2178" s="35"/>
      <c r="CB2178" s="35"/>
      <c r="CC2178" s="35"/>
      <c r="CD2178" s="35"/>
      <c r="CE2178" s="35"/>
      <c r="CF2178" s="35"/>
      <c r="CG2178" s="35"/>
      <c r="CH2178" s="35"/>
    </row>
    <row r="2179" spans="1:86" ht="15.6" x14ac:dyDescent="0.3">
      <c r="A2179" s="35"/>
      <c r="B2179" s="86"/>
      <c r="C2179" s="35"/>
      <c r="D2179" s="35"/>
      <c r="E2179" s="35"/>
      <c r="F2179" s="35"/>
      <c r="G2179" s="35"/>
      <c r="H2179" s="35"/>
      <c r="I2179" s="35"/>
      <c r="J2179" s="35"/>
      <c r="K2179" s="35"/>
      <c r="L2179" s="35"/>
      <c r="M2179" s="35"/>
      <c r="N2179" s="35"/>
      <c r="O2179" s="35"/>
      <c r="P2179" s="35"/>
      <c r="Q2179" s="35"/>
      <c r="R2179" s="35"/>
      <c r="S2179" s="35"/>
      <c r="T2179" s="17">
        <f t="shared" si="4777"/>
        <v>48195</v>
      </c>
      <c r="U2179" s="216">
        <f t="shared" si="4770"/>
        <v>6</v>
      </c>
      <c r="V2179" s="216">
        <f t="shared" si="4777"/>
        <v>2174</v>
      </c>
      <c r="W2179" s="16">
        <f t="shared" si="4784"/>
        <v>5.956164383561644</v>
      </c>
      <c r="X2179" s="16" t="e">
        <f>IF(Template!$F$7="Linear interpolation",LinInterp($I$5:$I$22,$G$5:$G$22,W2179),CubicSpline($I$5:$I$22,$G$5:$G$22,W2179))</f>
        <v>#VALUE!</v>
      </c>
      <c r="Y2179" s="221" t="e">
        <f t="shared" si="4771"/>
        <v>#VALUE!</v>
      </c>
      <c r="Z2179" s="221" t="e">
        <f>Y2179/PRODUCT($AA$6:AA2178)</f>
        <v>#VALUE!</v>
      </c>
      <c r="AA2179" s="16" t="e">
        <f t="shared" si="4778"/>
        <v>#VALUE!</v>
      </c>
      <c r="AB2179" s="10" t="e">
        <f t="shared" si="4779"/>
        <v>#VALUE!</v>
      </c>
      <c r="AC2179" s="90">
        <f t="shared" si="4772"/>
        <v>2179</v>
      </c>
      <c r="AD2179" s="17">
        <f t="shared" si="4780"/>
        <v>48172</v>
      </c>
      <c r="AE2179" s="16" t="e">
        <f t="shared" si="4773"/>
        <v>#VALUE!</v>
      </c>
      <c r="AF2179" s="10">
        <f ca="1">IFERROR(AVERAGE(INDIRECT("AE"&amp;AC2179-Template!$F$10+1):INDIRECT("AE"&amp;AC2179)),0)</f>
        <v>0</v>
      </c>
      <c r="AG2179" s="35"/>
      <c r="AH2179" s="86"/>
      <c r="AI2179" s="35"/>
      <c r="AJ2179" s="35"/>
      <c r="AK2179" s="35"/>
      <c r="AL2179" s="35"/>
      <c r="AM2179" s="35"/>
      <c r="AN2179" s="35"/>
      <c r="AO2179" s="35"/>
      <c r="AP2179" s="35"/>
      <c r="AQ2179" s="35"/>
      <c r="AR2179" s="35"/>
      <c r="AS2179" s="35"/>
      <c r="AT2179" s="35"/>
      <c r="AU2179" s="35"/>
      <c r="AV2179" s="35"/>
      <c r="AW2179" s="35"/>
      <c r="AX2179" s="35"/>
      <c r="AY2179" s="35"/>
      <c r="AZ2179" s="17">
        <f t="shared" ref="AZ2179" si="4908">AZ2178+1</f>
        <v>48195</v>
      </c>
      <c r="BA2179" s="216">
        <f t="shared" si="4796"/>
        <v>6</v>
      </c>
      <c r="BB2179" s="216">
        <f t="shared" ref="BB2179" si="4909">BB2178+1</f>
        <v>2174</v>
      </c>
      <c r="BC2179" s="16">
        <f t="shared" si="4798"/>
        <v>5.956164383561644</v>
      </c>
      <c r="BD2179" s="16">
        <f>IF(Template!$F$7="Linear interpolation",LinInterp($AO$5:$AO$18,$AM$5:$AM$18,BC2179),CubicSpline($AO$5:$AO$18,$AM$5:$AM$18,BC2179))</f>
        <v>14.092158285303254</v>
      </c>
      <c r="BE2179" s="221">
        <f t="shared" si="4877"/>
        <v>2.1929308212683098</v>
      </c>
      <c r="BF2179" s="221">
        <f>BE2179/PRODUCT($BG$6:BG2178)</f>
        <v>1.0003879621562839</v>
      </c>
      <c r="BG2179" s="16">
        <f t="shared" si="4799"/>
        <v>1.0003880611045997</v>
      </c>
      <c r="BH2179" s="10">
        <f t="shared" si="4800"/>
        <v>14.164230317887494</v>
      </c>
      <c r="BI2179" s="90"/>
      <c r="BJ2179" s="17">
        <f t="shared" si="4783"/>
        <v>48172</v>
      </c>
      <c r="BK2179" s="16">
        <f t="shared" si="4776"/>
        <v>14.229942596575174</v>
      </c>
      <c r="BL2179" s="10">
        <f ca="1">IFERROR(AVERAGE(INDIRECT("BK"&amp;AC2179-Template!$F$10+1):INDIRECT("BK"&amp;AC2179)),0)</f>
        <v>14.257236358150438</v>
      </c>
      <c r="BM2179" s="35"/>
      <c r="BN2179" s="86"/>
      <c r="BO2179" s="35"/>
      <c r="BP2179" s="35"/>
      <c r="BQ2179" s="35"/>
      <c r="BR2179" s="35"/>
      <c r="BS2179" s="35"/>
      <c r="BT2179" s="35"/>
      <c r="BU2179" s="35"/>
      <c r="BV2179" s="35"/>
      <c r="BW2179" s="35"/>
      <c r="BX2179" s="35"/>
      <c r="BY2179" s="35"/>
      <c r="BZ2179" s="35"/>
      <c r="CA2179" s="35"/>
      <c r="CB2179" s="35"/>
      <c r="CC2179" s="35"/>
      <c r="CD2179" s="35"/>
      <c r="CE2179" s="35"/>
      <c r="CF2179" s="35"/>
      <c r="CG2179" s="35"/>
      <c r="CH2179" s="35"/>
    </row>
    <row r="2180" spans="1:86" ht="15.6" x14ac:dyDescent="0.3">
      <c r="A2180" s="35"/>
      <c r="B2180" s="86"/>
      <c r="C2180" s="35"/>
      <c r="D2180" s="35"/>
      <c r="E2180" s="35"/>
      <c r="F2180" s="35"/>
      <c r="G2180" s="35"/>
      <c r="H2180" s="35"/>
      <c r="I2180" s="35"/>
      <c r="J2180" s="35"/>
      <c r="K2180" s="35"/>
      <c r="L2180" s="35"/>
      <c r="M2180" s="35"/>
      <c r="N2180" s="35"/>
      <c r="O2180" s="35"/>
      <c r="P2180" s="35"/>
      <c r="Q2180" s="35"/>
      <c r="R2180" s="35"/>
      <c r="S2180" s="35"/>
      <c r="T2180" s="17">
        <f t="shared" si="4777"/>
        <v>48196</v>
      </c>
      <c r="U2180" s="216">
        <f t="shared" si="4770"/>
        <v>7</v>
      </c>
      <c r="V2180" s="216">
        <f t="shared" si="4777"/>
        <v>2175</v>
      </c>
      <c r="W2180" s="16">
        <f t="shared" si="4784"/>
        <v>5.9589041095890414</v>
      </c>
      <c r="X2180" s="16" t="e">
        <f>IF(Template!$F$7="Linear interpolation",LinInterp($I$5:$I$22,$G$5:$G$22,W2180),CubicSpline($I$5:$I$22,$G$5:$G$22,W2180))</f>
        <v>#VALUE!</v>
      </c>
      <c r="Y2180" s="221" t="e">
        <f t="shared" si="4771"/>
        <v>#VALUE!</v>
      </c>
      <c r="Z2180" s="221" t="e">
        <f>Y2180/PRODUCT($AA$6:AA2179)</f>
        <v>#VALUE!</v>
      </c>
      <c r="AA2180" s="16" t="e">
        <f t="shared" si="4778"/>
        <v>#VALUE!</v>
      </c>
      <c r="AB2180" s="10" t="e">
        <f t="shared" si="4779"/>
        <v>#VALUE!</v>
      </c>
      <c r="AC2180" s="90">
        <f t="shared" si="4772"/>
        <v>2180</v>
      </c>
      <c r="AD2180" s="17">
        <f t="shared" si="4780"/>
        <v>48173</v>
      </c>
      <c r="AE2180" s="16" t="e">
        <f t="shared" si="4773"/>
        <v>#VALUE!</v>
      </c>
      <c r="AF2180" s="10">
        <f ca="1">IFERROR(AVERAGE(INDIRECT("AE"&amp;AC2180-Template!$F$10+1):INDIRECT("AE"&amp;AC2180)),0)</f>
        <v>0</v>
      </c>
      <c r="AG2180" s="35"/>
      <c r="AH2180" s="86"/>
      <c r="AI2180" s="35"/>
      <c r="AJ2180" s="35"/>
      <c r="AK2180" s="35"/>
      <c r="AL2180" s="35"/>
      <c r="AM2180" s="35"/>
      <c r="AN2180" s="35"/>
      <c r="AO2180" s="35"/>
      <c r="AP2180" s="35"/>
      <c r="AQ2180" s="35"/>
      <c r="AR2180" s="35"/>
      <c r="AS2180" s="35"/>
      <c r="AT2180" s="35"/>
      <c r="AU2180" s="35"/>
      <c r="AV2180" s="35"/>
      <c r="AW2180" s="35"/>
      <c r="AX2180" s="35"/>
      <c r="AY2180" s="35"/>
      <c r="AZ2180" s="17">
        <f t="shared" ref="AZ2180" si="4910">AZ2179+1</f>
        <v>48196</v>
      </c>
      <c r="BA2180" s="216">
        <f t="shared" si="4796"/>
        <v>7</v>
      </c>
      <c r="BB2180" s="216">
        <f t="shared" ref="BB2180" si="4911">BB2179+1</f>
        <v>2175</v>
      </c>
      <c r="BC2180" s="16">
        <f t="shared" si="4798"/>
        <v>5.9589041095890414</v>
      </c>
      <c r="BD2180" s="16">
        <f>IF(Template!$F$7="Linear interpolation",LinInterp($AO$5:$AO$18,$AM$5:$AM$18,BC2180),CubicSpline($AO$5:$AO$18,$AM$5:$AM$18,BC2180))</f>
        <v>14.092667411870455</v>
      </c>
      <c r="BE2180" s="221">
        <f t="shared" si="4877"/>
        <v>2.1937813751450448</v>
      </c>
      <c r="BF2180" s="221">
        <f>BE2180/PRODUCT($BG$6:BG2179)</f>
        <v>1.0003877627518933</v>
      </c>
      <c r="BG2180" s="16">
        <f t="shared" si="4799"/>
        <v>1.0003880611045997</v>
      </c>
      <c r="BH2180" s="10">
        <f t="shared" si="4800"/>
        <v>14.164230317887494</v>
      </c>
      <c r="BI2180" s="90"/>
      <c r="BJ2180" s="17">
        <f t="shared" si="4783"/>
        <v>48173</v>
      </c>
      <c r="BK2180" s="16">
        <f t="shared" si="4776"/>
        <v>14.227519187643868</v>
      </c>
      <c r="BL2180" s="10">
        <f ca="1">IFERROR(AVERAGE(INDIRECT("BK"&amp;AC2180-Template!$F$10+1):INDIRECT("BK"&amp;AC2180)),0)</f>
        <v>14.255569198323105</v>
      </c>
      <c r="BM2180" s="35"/>
      <c r="BN2180" s="86"/>
      <c r="BO2180" s="35"/>
      <c r="BP2180" s="35"/>
      <c r="BQ2180" s="35"/>
      <c r="BR2180" s="35"/>
      <c r="BS2180" s="35"/>
      <c r="BT2180" s="35"/>
      <c r="BU2180" s="35"/>
      <c r="BV2180" s="35"/>
      <c r="BW2180" s="35"/>
      <c r="BX2180" s="35"/>
      <c r="BY2180" s="35"/>
      <c r="BZ2180" s="35"/>
      <c r="CA2180" s="35"/>
      <c r="CB2180" s="35"/>
      <c r="CC2180" s="35"/>
      <c r="CD2180" s="35"/>
      <c r="CE2180" s="35"/>
      <c r="CF2180" s="35"/>
      <c r="CG2180" s="35"/>
      <c r="CH2180" s="35"/>
    </row>
    <row r="2181" spans="1:86" ht="15.6" x14ac:dyDescent="0.3">
      <c r="A2181" s="35"/>
      <c r="B2181" s="86"/>
      <c r="C2181" s="35"/>
      <c r="D2181" s="35"/>
      <c r="E2181" s="35"/>
      <c r="F2181" s="35"/>
      <c r="G2181" s="35"/>
      <c r="H2181" s="35"/>
      <c r="I2181" s="35"/>
      <c r="J2181" s="35"/>
      <c r="K2181" s="35"/>
      <c r="L2181" s="35"/>
      <c r="M2181" s="35"/>
      <c r="N2181" s="35"/>
      <c r="O2181" s="35"/>
      <c r="P2181" s="35"/>
      <c r="Q2181" s="35"/>
      <c r="R2181" s="35"/>
      <c r="S2181" s="35"/>
      <c r="T2181" s="17">
        <f t="shared" si="4777"/>
        <v>48197</v>
      </c>
      <c r="U2181" s="216">
        <f t="shared" si="4770"/>
        <v>1</v>
      </c>
      <c r="V2181" s="216">
        <f t="shared" si="4777"/>
        <v>2176</v>
      </c>
      <c r="W2181" s="16">
        <f t="shared" si="4784"/>
        <v>5.9616438356164387</v>
      </c>
      <c r="X2181" s="16" t="e">
        <f>IF(Template!$F$7="Linear interpolation",LinInterp($I$5:$I$22,$G$5:$G$22,W2181),CubicSpline($I$5:$I$22,$G$5:$G$22,W2181))</f>
        <v>#VALUE!</v>
      </c>
      <c r="Y2181" s="221" t="e">
        <f t="shared" si="4771"/>
        <v>#VALUE!</v>
      </c>
      <c r="Z2181" s="221" t="e">
        <f>Y2181/PRODUCT($AA$6:AA2180)</f>
        <v>#VALUE!</v>
      </c>
      <c r="AA2181" s="16" t="e">
        <f t="shared" si="4778"/>
        <v>#VALUE!</v>
      </c>
      <c r="AB2181" s="10" t="e">
        <f t="shared" si="4779"/>
        <v>#VALUE!</v>
      </c>
      <c r="AC2181" s="90">
        <f t="shared" si="4772"/>
        <v>2181</v>
      </c>
      <c r="AD2181" s="17">
        <f t="shared" si="4780"/>
        <v>48174</v>
      </c>
      <c r="AE2181" s="16" t="e">
        <f t="shared" si="4773"/>
        <v>#VALUE!</v>
      </c>
      <c r="AF2181" s="10">
        <f ca="1">IFERROR(AVERAGE(INDIRECT("AE"&amp;AC2181-Template!$F$10+1):INDIRECT("AE"&amp;AC2181)),0)</f>
        <v>0</v>
      </c>
      <c r="AG2181" s="35"/>
      <c r="AH2181" s="86"/>
      <c r="AI2181" s="35"/>
      <c r="AJ2181" s="35"/>
      <c r="AK2181" s="35"/>
      <c r="AL2181" s="35"/>
      <c r="AM2181" s="35"/>
      <c r="AN2181" s="35"/>
      <c r="AO2181" s="35"/>
      <c r="AP2181" s="35"/>
      <c r="AQ2181" s="35"/>
      <c r="AR2181" s="35"/>
      <c r="AS2181" s="35"/>
      <c r="AT2181" s="35"/>
      <c r="AU2181" s="35"/>
      <c r="AV2181" s="35"/>
      <c r="AW2181" s="35"/>
      <c r="AX2181" s="35"/>
      <c r="AY2181" s="35"/>
      <c r="AZ2181" s="17">
        <f t="shared" ref="AZ2181" si="4912">AZ2180+1</f>
        <v>48197</v>
      </c>
      <c r="BA2181" s="216">
        <f t="shared" si="4796"/>
        <v>1</v>
      </c>
      <c r="BB2181" s="216">
        <f t="shared" ref="BB2181" si="4913">BB2180+1</f>
        <v>2176</v>
      </c>
      <c r="BC2181" s="16">
        <f t="shared" si="4798"/>
        <v>5.9616438356164387</v>
      </c>
      <c r="BD2181" s="16">
        <f>IF(Template!$F$7="Linear interpolation",LinInterp($AO$5:$AO$18,$AM$5:$AM$18,BC2181),CubicSpline($AO$5:$AO$18,$AM$5:$AM$18,BC2181))</f>
        <v>14.093174122097498</v>
      </c>
      <c r="BE2181" s="221">
        <f t="shared" si="4877"/>
        <v>2.194632035227253</v>
      </c>
      <c r="BF2181" s="221">
        <f>BE2181/PRODUCT($BG$6:BG2180)</f>
        <v>1.0003874613812596</v>
      </c>
      <c r="BG2181" s="16">
        <f t="shared" si="4799"/>
        <v>1.0003874613812596</v>
      </c>
      <c r="BH2181" s="10">
        <f t="shared" si="4800"/>
        <v>14.142340415973841</v>
      </c>
      <c r="BI2181" s="90"/>
      <c r="BJ2181" s="17">
        <f t="shared" si="4783"/>
        <v>48174</v>
      </c>
      <c r="BK2181" s="16">
        <f t="shared" si="4776"/>
        <v>14.227519187643868</v>
      </c>
      <c r="BL2181" s="10">
        <f ca="1">IFERROR(AVERAGE(INDIRECT("BK"&amp;AC2181-Template!$F$10+1):INDIRECT("BK"&amp;AC2181)),0)</f>
        <v>14.253932803354639</v>
      </c>
      <c r="BM2181" s="35"/>
      <c r="BN2181" s="86"/>
      <c r="BO2181" s="35"/>
      <c r="BP2181" s="35"/>
      <c r="BQ2181" s="35"/>
      <c r="BR2181" s="35"/>
      <c r="BS2181" s="35"/>
      <c r="BT2181" s="35"/>
      <c r="BU2181" s="35"/>
      <c r="BV2181" s="35"/>
      <c r="BW2181" s="35"/>
      <c r="BX2181" s="35"/>
      <c r="BY2181" s="35"/>
      <c r="BZ2181" s="35"/>
      <c r="CA2181" s="35"/>
      <c r="CB2181" s="35"/>
      <c r="CC2181" s="35"/>
      <c r="CD2181" s="35"/>
      <c r="CE2181" s="35"/>
      <c r="CF2181" s="35"/>
      <c r="CG2181" s="35"/>
      <c r="CH2181" s="35"/>
    </row>
    <row r="2182" spans="1:86" ht="15.6" x14ac:dyDescent="0.3">
      <c r="A2182" s="35"/>
      <c r="B2182" s="86"/>
      <c r="C2182" s="35"/>
      <c r="D2182" s="35"/>
      <c r="E2182" s="35"/>
      <c r="F2182" s="35"/>
      <c r="G2182" s="35"/>
      <c r="H2182" s="35"/>
      <c r="I2182" s="35"/>
      <c r="J2182" s="35"/>
      <c r="K2182" s="35"/>
      <c r="L2182" s="35"/>
      <c r="M2182" s="35"/>
      <c r="N2182" s="35"/>
      <c r="O2182" s="35"/>
      <c r="P2182" s="35"/>
      <c r="Q2182" s="35"/>
      <c r="R2182" s="35"/>
      <c r="S2182" s="35"/>
      <c r="T2182" s="17">
        <f t="shared" si="4777"/>
        <v>48198</v>
      </c>
      <c r="U2182" s="216">
        <f t="shared" ref="U2182:U2245" si="4914">WEEKDAY(T2182,2)</f>
        <v>2</v>
      </c>
      <c r="V2182" s="216">
        <f t="shared" si="4777"/>
        <v>2177</v>
      </c>
      <c r="W2182" s="16">
        <f t="shared" si="4784"/>
        <v>5.9643835616438352</v>
      </c>
      <c r="X2182" s="16" t="e">
        <f>IF(Template!$F$7="Linear interpolation",LinInterp($I$5:$I$22,$G$5:$G$22,W2182),CubicSpline($I$5:$I$22,$G$5:$G$22,W2182))</f>
        <v>#VALUE!</v>
      </c>
      <c r="Y2182" s="221" t="e">
        <f t="shared" ref="Y2182:Y2245" si="4915">(1+(X2182/100))^W2182</f>
        <v>#VALUE!</v>
      </c>
      <c r="Z2182" s="221" t="e">
        <f>Y2182/PRODUCT($AA$6:AA2181)</f>
        <v>#VALUE!</v>
      </c>
      <c r="AA2182" s="16" t="e">
        <f t="shared" si="4778"/>
        <v>#VALUE!</v>
      </c>
      <c r="AB2182" s="10" t="e">
        <f t="shared" si="4779"/>
        <v>#VALUE!</v>
      </c>
      <c r="AC2182" s="90">
        <f t="shared" ref="AC2182:AC2245" si="4916">ROW(AD2182)</f>
        <v>2182</v>
      </c>
      <c r="AD2182" s="17">
        <f t="shared" si="4780"/>
        <v>48175</v>
      </c>
      <c r="AE2182" s="16" t="e">
        <f t="shared" ref="AE2182:AE2245" si="4917">IF(R2182&lt;&gt;0,R2182,VLOOKUP(AD2182,$T:$AB,9,FALSE))</f>
        <v>#VALUE!</v>
      </c>
      <c r="AF2182" s="10">
        <f ca="1">IFERROR(AVERAGE(INDIRECT("AE"&amp;AC2182-Template!$F$10+1):INDIRECT("AE"&amp;AC2182)),0)</f>
        <v>0</v>
      </c>
      <c r="AG2182" s="35"/>
      <c r="AH2182" s="86"/>
      <c r="AI2182" s="35"/>
      <c r="AJ2182" s="35"/>
      <c r="AK2182" s="35"/>
      <c r="AL2182" s="35"/>
      <c r="AM2182" s="35"/>
      <c r="AN2182" s="35"/>
      <c r="AO2182" s="35"/>
      <c r="AP2182" s="35"/>
      <c r="AQ2182" s="35"/>
      <c r="AR2182" s="35"/>
      <c r="AS2182" s="35"/>
      <c r="AT2182" s="35"/>
      <c r="AU2182" s="35"/>
      <c r="AV2182" s="35"/>
      <c r="AW2182" s="35"/>
      <c r="AX2182" s="35"/>
      <c r="AY2182" s="35"/>
      <c r="AZ2182" s="17">
        <f t="shared" ref="AZ2182" si="4918">AZ2181+1</f>
        <v>48198</v>
      </c>
      <c r="BA2182" s="216">
        <f t="shared" si="4796"/>
        <v>2</v>
      </c>
      <c r="BB2182" s="216">
        <f t="shared" ref="BB2182" si="4919">BB2181+1</f>
        <v>2177</v>
      </c>
      <c r="BC2182" s="16">
        <f t="shared" si="4798"/>
        <v>5.9643835616438352</v>
      </c>
      <c r="BD2182" s="16">
        <f>IF(Template!$F$7="Linear interpolation",LinInterp($AO$5:$AO$18,$AM$5:$AM$18,BC2182),CubicSpline($AO$5:$AO$18,$AM$5:$AM$18,BC2182))</f>
        <v>14.093678390360168</v>
      </c>
      <c r="BE2182" s="221">
        <f t="shared" si="4877"/>
        <v>2.1954827980629119</v>
      </c>
      <c r="BF2182" s="221">
        <f>BE2182/PRODUCT($BG$6:BG2181)</f>
        <v>1.0003876562548997</v>
      </c>
      <c r="BG2182" s="16">
        <f t="shared" si="4799"/>
        <v>1.0003876562548997</v>
      </c>
      <c r="BH2182" s="10">
        <f t="shared" si="4800"/>
        <v>14.149453303837989</v>
      </c>
      <c r="BI2182" s="90"/>
      <c r="BJ2182" s="17">
        <f t="shared" si="4783"/>
        <v>48175</v>
      </c>
      <c r="BK2182" s="16">
        <f t="shared" ref="BK2182:BK2245" si="4920">IF(AX2182&lt;&gt;0,AX2182,VLOOKUP(BJ2182,$AZ:$BH,9,FALSE))</f>
        <v>14.227519187643868</v>
      </c>
      <c r="BL2182" s="10">
        <f ca="1">IFERROR(AVERAGE(INDIRECT("BK"&amp;AC2182-Template!$F$10+1):INDIRECT("BK"&amp;AC2182)),0)</f>
        <v>14.252328856421489</v>
      </c>
      <c r="BM2182" s="35"/>
      <c r="BN2182" s="86"/>
      <c r="BO2182" s="35"/>
      <c r="BP2182" s="35"/>
      <c r="BQ2182" s="35"/>
      <c r="BR2182" s="35"/>
      <c r="BS2182" s="35"/>
      <c r="BT2182" s="35"/>
      <c r="BU2182" s="35"/>
      <c r="BV2182" s="35"/>
      <c r="BW2182" s="35"/>
      <c r="BX2182" s="35"/>
      <c r="BY2182" s="35"/>
      <c r="BZ2182" s="35"/>
      <c r="CA2182" s="35"/>
      <c r="CB2182" s="35"/>
      <c r="CC2182" s="35"/>
      <c r="CD2182" s="35"/>
      <c r="CE2182" s="35"/>
      <c r="CF2182" s="35"/>
      <c r="CG2182" s="35"/>
      <c r="CH2182" s="35"/>
    </row>
    <row r="2183" spans="1:86" ht="15.6" x14ac:dyDescent="0.3">
      <c r="A2183" s="35"/>
      <c r="B2183" s="86"/>
      <c r="C2183" s="35"/>
      <c r="D2183" s="35"/>
      <c r="E2183" s="35"/>
      <c r="F2183" s="35"/>
      <c r="G2183" s="35"/>
      <c r="H2183" s="35"/>
      <c r="I2183" s="35"/>
      <c r="J2183" s="35"/>
      <c r="K2183" s="35"/>
      <c r="L2183" s="35"/>
      <c r="M2183" s="35"/>
      <c r="N2183" s="35"/>
      <c r="O2183" s="35"/>
      <c r="P2183" s="35"/>
      <c r="Q2183" s="35"/>
      <c r="R2183" s="35"/>
      <c r="S2183" s="35"/>
      <c r="T2183" s="17">
        <f t="shared" ref="T2183:V2246" si="4921">T2182+1</f>
        <v>48199</v>
      </c>
      <c r="U2183" s="216">
        <f t="shared" si="4914"/>
        <v>3</v>
      </c>
      <c r="V2183" s="216">
        <f t="shared" si="4921"/>
        <v>2178</v>
      </c>
      <c r="W2183" s="16">
        <f t="shared" si="4784"/>
        <v>5.9671232876712326</v>
      </c>
      <c r="X2183" s="16" t="e">
        <f>IF(Template!$F$7="Linear interpolation",LinInterp($I$5:$I$22,$G$5:$G$22,W2183),CubicSpline($I$5:$I$22,$G$5:$G$22,W2183))</f>
        <v>#VALUE!</v>
      </c>
      <c r="Y2183" s="221" t="e">
        <f t="shared" si="4915"/>
        <v>#VALUE!</v>
      </c>
      <c r="Z2183" s="221" t="e">
        <f>Y2183/PRODUCT($AA$6:AA2182)</f>
        <v>#VALUE!</v>
      </c>
      <c r="AA2183" s="16" t="e">
        <f t="shared" ref="AA2183:AA2246" si="4922">1+AB2183/365/100</f>
        <v>#VALUE!</v>
      </c>
      <c r="AB2183" s="10" t="e">
        <f t="shared" ref="AB2183:AB2246" si="4923">IF(OR(U2183=6,U2183=7),AB2182,(Z2183-1)*365*100)</f>
        <v>#VALUE!</v>
      </c>
      <c r="AC2183" s="90">
        <f t="shared" si="4916"/>
        <v>2183</v>
      </c>
      <c r="AD2183" s="17">
        <f t="shared" ref="AD2183:AD2246" si="4924">AD2182+1</f>
        <v>48176</v>
      </c>
      <c r="AE2183" s="16" t="e">
        <f t="shared" si="4917"/>
        <v>#VALUE!</v>
      </c>
      <c r="AF2183" s="10">
        <f ca="1">IFERROR(AVERAGE(INDIRECT("AE"&amp;AC2183-Template!$F$10+1):INDIRECT("AE"&amp;AC2183)),0)</f>
        <v>0</v>
      </c>
      <c r="AG2183" s="35"/>
      <c r="AH2183" s="86"/>
      <c r="AI2183" s="35"/>
      <c r="AJ2183" s="35"/>
      <c r="AK2183" s="35"/>
      <c r="AL2183" s="35"/>
      <c r="AM2183" s="35"/>
      <c r="AN2183" s="35"/>
      <c r="AO2183" s="35"/>
      <c r="AP2183" s="35"/>
      <c r="AQ2183" s="35"/>
      <c r="AR2183" s="35"/>
      <c r="AS2183" s="35"/>
      <c r="AT2183" s="35"/>
      <c r="AU2183" s="35"/>
      <c r="AV2183" s="35"/>
      <c r="AW2183" s="35"/>
      <c r="AX2183" s="35"/>
      <c r="AY2183" s="35"/>
      <c r="AZ2183" s="17">
        <f t="shared" ref="AZ2183" si="4925">AZ2182+1</f>
        <v>48199</v>
      </c>
      <c r="BA2183" s="216">
        <f t="shared" si="4796"/>
        <v>3</v>
      </c>
      <c r="BB2183" s="216">
        <f t="shared" ref="BB2183" si="4926">BB2182+1</f>
        <v>2178</v>
      </c>
      <c r="BC2183" s="16">
        <f t="shared" si="4798"/>
        <v>5.9671232876712326</v>
      </c>
      <c r="BD2183" s="16">
        <f>IF(Template!$F$7="Linear interpolation",LinInterp($AO$5:$AO$18,$AM$5:$AM$18,BC2183),CubicSpline($AO$5:$AO$18,$AM$5:$AM$18,BC2183))</f>
        <v>14.094180191034251</v>
      </c>
      <c r="BE2183" s="221">
        <f t="shared" si="4877"/>
        <v>2.1963336601894006</v>
      </c>
      <c r="BF2183" s="221">
        <f>BE2183/PRODUCT($BG$6:BG2182)</f>
        <v>1.0003875512608158</v>
      </c>
      <c r="BG2183" s="16">
        <f t="shared" si="4799"/>
        <v>1.0003875512608158</v>
      </c>
      <c r="BH2183" s="10">
        <f t="shared" si="4800"/>
        <v>14.145621019776677</v>
      </c>
      <c r="BI2183" s="90"/>
      <c r="BJ2183" s="17">
        <f t="shared" ref="BJ2183:BJ2246" si="4927">BJ2182+1</f>
        <v>48176</v>
      </c>
      <c r="BK2183" s="16">
        <f t="shared" si="4920"/>
        <v>14.212447547265473</v>
      </c>
      <c r="BL2183" s="10">
        <f ca="1">IFERROR(AVERAGE(INDIRECT("BK"&amp;AC2183-Template!$F$10+1):INDIRECT("BK"&amp;AC2183)),0)</f>
        <v>14.250222521475729</v>
      </c>
      <c r="BM2183" s="35"/>
      <c r="BN2183" s="86"/>
      <c r="BO2183" s="35"/>
      <c r="BP2183" s="35"/>
      <c r="BQ2183" s="35"/>
      <c r="BR2183" s="35"/>
      <c r="BS2183" s="35"/>
      <c r="BT2183" s="35"/>
      <c r="BU2183" s="35"/>
      <c r="BV2183" s="35"/>
      <c r="BW2183" s="35"/>
      <c r="BX2183" s="35"/>
      <c r="BY2183" s="35"/>
      <c r="BZ2183" s="35"/>
      <c r="CA2183" s="35"/>
      <c r="CB2183" s="35"/>
      <c r="CC2183" s="35"/>
      <c r="CD2183" s="35"/>
      <c r="CE2183" s="35"/>
      <c r="CF2183" s="35"/>
      <c r="CG2183" s="35"/>
      <c r="CH2183" s="35"/>
    </row>
    <row r="2184" spans="1:86" ht="15.6" x14ac:dyDescent="0.3">
      <c r="A2184" s="35"/>
      <c r="B2184" s="86"/>
      <c r="C2184" s="35"/>
      <c r="D2184" s="35"/>
      <c r="E2184" s="35"/>
      <c r="F2184" s="35"/>
      <c r="G2184" s="35"/>
      <c r="H2184" s="35"/>
      <c r="I2184" s="35"/>
      <c r="J2184" s="35"/>
      <c r="K2184" s="35"/>
      <c r="L2184" s="35"/>
      <c r="M2184" s="35"/>
      <c r="N2184" s="35"/>
      <c r="O2184" s="35"/>
      <c r="P2184" s="35"/>
      <c r="Q2184" s="35"/>
      <c r="R2184" s="35"/>
      <c r="S2184" s="35"/>
      <c r="T2184" s="17">
        <f t="shared" si="4921"/>
        <v>48200</v>
      </c>
      <c r="U2184" s="216">
        <f t="shared" si="4914"/>
        <v>4</v>
      </c>
      <c r="V2184" s="216">
        <f t="shared" si="4921"/>
        <v>2179</v>
      </c>
      <c r="W2184" s="16">
        <f t="shared" ref="W2184:W2247" si="4928">YEARFRAC($T$5,T2184,3)</f>
        <v>5.9698630136986299</v>
      </c>
      <c r="X2184" s="16" t="e">
        <f>IF(Template!$F$7="Linear interpolation",LinInterp($I$5:$I$22,$G$5:$G$22,W2184),CubicSpline($I$5:$I$22,$G$5:$G$22,W2184))</f>
        <v>#VALUE!</v>
      </c>
      <c r="Y2184" s="221" t="e">
        <f t="shared" si="4915"/>
        <v>#VALUE!</v>
      </c>
      <c r="Z2184" s="221" t="e">
        <f>Y2184/PRODUCT($AA$6:AA2183)</f>
        <v>#VALUE!</v>
      </c>
      <c r="AA2184" s="16" t="e">
        <f t="shared" si="4922"/>
        <v>#VALUE!</v>
      </c>
      <c r="AB2184" s="10" t="e">
        <f t="shared" si="4923"/>
        <v>#VALUE!</v>
      </c>
      <c r="AC2184" s="90">
        <f t="shared" si="4916"/>
        <v>2184</v>
      </c>
      <c r="AD2184" s="17">
        <f t="shared" si="4924"/>
        <v>48177</v>
      </c>
      <c r="AE2184" s="16" t="e">
        <f t="shared" si="4917"/>
        <v>#VALUE!</v>
      </c>
      <c r="AF2184" s="10">
        <f ca="1">IFERROR(AVERAGE(INDIRECT("AE"&amp;AC2184-Template!$F$10+1):INDIRECT("AE"&amp;AC2184)),0)</f>
        <v>0</v>
      </c>
      <c r="AG2184" s="35"/>
      <c r="AH2184" s="86"/>
      <c r="AI2184" s="35"/>
      <c r="AJ2184" s="35"/>
      <c r="AK2184" s="35"/>
      <c r="AL2184" s="35"/>
      <c r="AM2184" s="35"/>
      <c r="AN2184" s="35"/>
      <c r="AO2184" s="35"/>
      <c r="AP2184" s="35"/>
      <c r="AQ2184" s="35"/>
      <c r="AR2184" s="35"/>
      <c r="AS2184" s="35"/>
      <c r="AT2184" s="35"/>
      <c r="AU2184" s="35"/>
      <c r="AV2184" s="35"/>
      <c r="AW2184" s="35"/>
      <c r="AX2184" s="35"/>
      <c r="AY2184" s="35"/>
      <c r="AZ2184" s="17">
        <f t="shared" ref="AZ2184" si="4929">AZ2183+1</f>
        <v>48200</v>
      </c>
      <c r="BA2184" s="216">
        <f t="shared" si="4796"/>
        <v>4</v>
      </c>
      <c r="BB2184" s="216">
        <f t="shared" ref="BB2184" si="4930">BB2183+1</f>
        <v>2179</v>
      </c>
      <c r="BC2184" s="16">
        <f t="shared" si="4798"/>
        <v>5.9698630136986299</v>
      </c>
      <c r="BD2184" s="16">
        <f>IF(Template!$F$7="Linear interpolation",LinInterp($AO$5:$AO$18,$AM$5:$AM$18,BC2184),CubicSpline($AO$5:$AO$18,$AM$5:$AM$18,BC2184))</f>
        <v>14.094679498495537</v>
      </c>
      <c r="BE2184" s="221">
        <f t="shared" si="4877"/>
        <v>2.1971846181334973</v>
      </c>
      <c r="BF2184" s="221">
        <f>BE2184/PRODUCT($BG$6:BG2183)</f>
        <v>1.0003874447491841</v>
      </c>
      <c r="BG2184" s="16">
        <f t="shared" si="4799"/>
        <v>1.0003874447491841</v>
      </c>
      <c r="BH2184" s="10">
        <f t="shared" si="4800"/>
        <v>14.141733345218288</v>
      </c>
      <c r="BI2184" s="90"/>
      <c r="BJ2184" s="17">
        <f t="shared" si="4927"/>
        <v>48177</v>
      </c>
      <c r="BK2184" s="16">
        <f t="shared" si="4920"/>
        <v>14.217293918238894</v>
      </c>
      <c r="BL2184" s="10">
        <f ca="1">IFERROR(AVERAGE(INDIRECT("BK"&amp;AC2184-Template!$F$10+1):INDIRECT("BK"&amp;AC2184)),0)</f>
        <v>14.248277732229079</v>
      </c>
      <c r="BM2184" s="35"/>
      <c r="BN2184" s="86"/>
      <c r="BO2184" s="35"/>
      <c r="BP2184" s="35"/>
      <c r="BQ2184" s="35"/>
      <c r="BR2184" s="35"/>
      <c r="BS2184" s="35"/>
      <c r="BT2184" s="35"/>
      <c r="BU2184" s="35"/>
      <c r="BV2184" s="35"/>
      <c r="BW2184" s="35"/>
      <c r="BX2184" s="35"/>
      <c r="BY2184" s="35"/>
      <c r="BZ2184" s="35"/>
      <c r="CA2184" s="35"/>
      <c r="CB2184" s="35"/>
      <c r="CC2184" s="35"/>
      <c r="CD2184" s="35"/>
      <c r="CE2184" s="35"/>
      <c r="CF2184" s="35"/>
      <c r="CG2184" s="35"/>
      <c r="CH2184" s="35"/>
    </row>
    <row r="2185" spans="1:86" ht="15.6" x14ac:dyDescent="0.3">
      <c r="A2185" s="35"/>
      <c r="B2185" s="86"/>
      <c r="C2185" s="35"/>
      <c r="D2185" s="35"/>
      <c r="E2185" s="35"/>
      <c r="F2185" s="35"/>
      <c r="G2185" s="35"/>
      <c r="H2185" s="35"/>
      <c r="I2185" s="35"/>
      <c r="J2185" s="35"/>
      <c r="K2185" s="35"/>
      <c r="L2185" s="35"/>
      <c r="M2185" s="35"/>
      <c r="N2185" s="35"/>
      <c r="O2185" s="35"/>
      <c r="P2185" s="35"/>
      <c r="Q2185" s="35"/>
      <c r="R2185" s="35"/>
      <c r="S2185" s="35"/>
      <c r="T2185" s="17">
        <f t="shared" si="4921"/>
        <v>48201</v>
      </c>
      <c r="U2185" s="216">
        <f t="shared" si="4914"/>
        <v>5</v>
      </c>
      <c r="V2185" s="216">
        <f t="shared" si="4921"/>
        <v>2180</v>
      </c>
      <c r="W2185" s="16">
        <f t="shared" si="4928"/>
        <v>5.9726027397260273</v>
      </c>
      <c r="X2185" s="16" t="e">
        <f>IF(Template!$F$7="Linear interpolation",LinInterp($I$5:$I$22,$G$5:$G$22,W2185),CubicSpline($I$5:$I$22,$G$5:$G$22,W2185))</f>
        <v>#VALUE!</v>
      </c>
      <c r="Y2185" s="221" t="e">
        <f t="shared" si="4915"/>
        <v>#VALUE!</v>
      </c>
      <c r="Z2185" s="221" t="e">
        <f>Y2185/PRODUCT($AA$6:AA2184)</f>
        <v>#VALUE!</v>
      </c>
      <c r="AA2185" s="16" t="e">
        <f t="shared" si="4922"/>
        <v>#VALUE!</v>
      </c>
      <c r="AB2185" s="10" t="e">
        <f t="shared" si="4923"/>
        <v>#VALUE!</v>
      </c>
      <c r="AC2185" s="90">
        <f t="shared" si="4916"/>
        <v>2185</v>
      </c>
      <c r="AD2185" s="17">
        <f t="shared" si="4924"/>
        <v>48178</v>
      </c>
      <c r="AE2185" s="16" t="e">
        <f t="shared" si="4917"/>
        <v>#VALUE!</v>
      </c>
      <c r="AF2185" s="10">
        <f ca="1">IFERROR(AVERAGE(INDIRECT("AE"&amp;AC2185-Template!$F$10+1):INDIRECT("AE"&amp;AC2185)),0)</f>
        <v>0</v>
      </c>
      <c r="AG2185" s="35"/>
      <c r="AH2185" s="86"/>
      <c r="AI2185" s="35"/>
      <c r="AJ2185" s="35"/>
      <c r="AK2185" s="35"/>
      <c r="AL2185" s="35"/>
      <c r="AM2185" s="35"/>
      <c r="AN2185" s="35"/>
      <c r="AO2185" s="35"/>
      <c r="AP2185" s="35"/>
      <c r="AQ2185" s="35"/>
      <c r="AR2185" s="35"/>
      <c r="AS2185" s="35"/>
      <c r="AT2185" s="35"/>
      <c r="AU2185" s="35"/>
      <c r="AV2185" s="35"/>
      <c r="AW2185" s="35"/>
      <c r="AX2185" s="35"/>
      <c r="AY2185" s="35"/>
      <c r="AZ2185" s="17">
        <f t="shared" ref="AZ2185" si="4931">AZ2184+1</f>
        <v>48201</v>
      </c>
      <c r="BA2185" s="216">
        <f t="shared" si="4796"/>
        <v>5</v>
      </c>
      <c r="BB2185" s="216">
        <f t="shared" ref="BB2185" si="4932">BB2184+1</f>
        <v>2180</v>
      </c>
      <c r="BC2185" s="16">
        <f t="shared" si="4798"/>
        <v>5.9726027397260273</v>
      </c>
      <c r="BD2185" s="16">
        <f>IF(Template!$F$7="Linear interpolation",LinInterp($AO$5:$AO$18,$AM$5:$AM$18,BC2185),CubicSpline($AO$5:$AO$18,$AM$5:$AM$18,BC2185))</f>
        <v>14.095176287119811</v>
      </c>
      <c r="BE2185" s="221">
        <f t="shared" si="4877"/>
        <v>2.1980356684113538</v>
      </c>
      <c r="BF2185" s="221">
        <f>BE2185/PRODUCT($BG$6:BG2184)</f>
        <v>1.000387336717558</v>
      </c>
      <c r="BG2185" s="16">
        <f t="shared" si="4799"/>
        <v>1.000387336717558</v>
      </c>
      <c r="BH2185" s="10">
        <f t="shared" si="4800"/>
        <v>14.137790190866028</v>
      </c>
      <c r="BI2185" s="90"/>
      <c r="BJ2185" s="17">
        <f t="shared" si="4927"/>
        <v>48178</v>
      </c>
      <c r="BK2185" s="16">
        <f t="shared" si="4920"/>
        <v>14.214604247450691</v>
      </c>
      <c r="BL2185" s="10">
        <f ca="1">IFERROR(AVERAGE(INDIRECT("BK"&amp;AC2185-Template!$F$10+1):INDIRECT("BK"&amp;AC2185)),0)</f>
        <v>14.246454851706044</v>
      </c>
      <c r="BM2185" s="35"/>
      <c r="BN2185" s="86"/>
      <c r="BO2185" s="35"/>
      <c r="BP2185" s="35"/>
      <c r="BQ2185" s="35"/>
      <c r="BR2185" s="35"/>
      <c r="BS2185" s="35"/>
      <c r="BT2185" s="35"/>
      <c r="BU2185" s="35"/>
      <c r="BV2185" s="35"/>
      <c r="BW2185" s="35"/>
      <c r="BX2185" s="35"/>
      <c r="BY2185" s="35"/>
      <c r="BZ2185" s="35"/>
      <c r="CA2185" s="35"/>
      <c r="CB2185" s="35"/>
      <c r="CC2185" s="35"/>
      <c r="CD2185" s="35"/>
      <c r="CE2185" s="35"/>
      <c r="CF2185" s="35"/>
      <c r="CG2185" s="35"/>
      <c r="CH2185" s="35"/>
    </row>
    <row r="2186" spans="1:86" ht="15.6" x14ac:dyDescent="0.3">
      <c r="A2186" s="35"/>
      <c r="B2186" s="86"/>
      <c r="C2186" s="35"/>
      <c r="D2186" s="35"/>
      <c r="E2186" s="35"/>
      <c r="F2186" s="35"/>
      <c r="G2186" s="35"/>
      <c r="H2186" s="35"/>
      <c r="I2186" s="35"/>
      <c r="J2186" s="35"/>
      <c r="K2186" s="35"/>
      <c r="L2186" s="35"/>
      <c r="M2186" s="35"/>
      <c r="N2186" s="35"/>
      <c r="O2186" s="35"/>
      <c r="P2186" s="35"/>
      <c r="Q2186" s="35"/>
      <c r="R2186" s="35"/>
      <c r="S2186" s="35"/>
      <c r="T2186" s="17">
        <f t="shared" si="4921"/>
        <v>48202</v>
      </c>
      <c r="U2186" s="216">
        <f t="shared" si="4914"/>
        <v>6</v>
      </c>
      <c r="V2186" s="216">
        <f t="shared" si="4921"/>
        <v>2181</v>
      </c>
      <c r="W2186" s="16">
        <f t="shared" si="4928"/>
        <v>5.9753424657534246</v>
      </c>
      <c r="X2186" s="16" t="e">
        <f>IF(Template!$F$7="Linear interpolation",LinInterp($I$5:$I$22,$G$5:$G$22,W2186),CubicSpline($I$5:$I$22,$G$5:$G$22,W2186))</f>
        <v>#VALUE!</v>
      </c>
      <c r="Y2186" s="221" t="e">
        <f t="shared" si="4915"/>
        <v>#VALUE!</v>
      </c>
      <c r="Z2186" s="221" t="e">
        <f>Y2186/PRODUCT($AA$6:AA2185)</f>
        <v>#VALUE!</v>
      </c>
      <c r="AA2186" s="16" t="e">
        <f t="shared" si="4922"/>
        <v>#VALUE!</v>
      </c>
      <c r="AB2186" s="10" t="e">
        <f t="shared" si="4923"/>
        <v>#VALUE!</v>
      </c>
      <c r="AC2186" s="90">
        <f t="shared" si="4916"/>
        <v>2186</v>
      </c>
      <c r="AD2186" s="17">
        <f t="shared" si="4924"/>
        <v>48179</v>
      </c>
      <c r="AE2186" s="16" t="e">
        <f t="shared" si="4917"/>
        <v>#VALUE!</v>
      </c>
      <c r="AF2186" s="10">
        <f ca="1">IFERROR(AVERAGE(INDIRECT("AE"&amp;AC2186-Template!$F$10+1):INDIRECT("AE"&amp;AC2186)),0)</f>
        <v>0</v>
      </c>
      <c r="AG2186" s="35"/>
      <c r="AH2186" s="86"/>
      <c r="AI2186" s="35"/>
      <c r="AJ2186" s="35"/>
      <c r="AK2186" s="35"/>
      <c r="AL2186" s="35"/>
      <c r="AM2186" s="35"/>
      <c r="AN2186" s="35"/>
      <c r="AO2186" s="35"/>
      <c r="AP2186" s="35"/>
      <c r="AQ2186" s="35"/>
      <c r="AR2186" s="35"/>
      <c r="AS2186" s="35"/>
      <c r="AT2186" s="35"/>
      <c r="AU2186" s="35"/>
      <c r="AV2186" s="35"/>
      <c r="AW2186" s="35"/>
      <c r="AX2186" s="35"/>
      <c r="AY2186" s="35"/>
      <c r="AZ2186" s="17">
        <f t="shared" ref="AZ2186" si="4933">AZ2185+1</f>
        <v>48202</v>
      </c>
      <c r="BA2186" s="216">
        <f t="shared" si="4796"/>
        <v>6</v>
      </c>
      <c r="BB2186" s="216">
        <f t="shared" ref="BB2186" si="4934">BB2185+1</f>
        <v>2181</v>
      </c>
      <c r="BC2186" s="16">
        <f t="shared" si="4798"/>
        <v>5.9753424657534246</v>
      </c>
      <c r="BD2186" s="16">
        <f>IF(Template!$F$7="Linear interpolation",LinInterp($AO$5:$AO$18,$AM$5:$AM$18,BC2186),CubicSpline($AO$5:$AO$18,$AM$5:$AM$18,BC2186))</f>
        <v>14.09567053128286</v>
      </c>
      <c r="BE2186" s="221">
        <f t="shared" si="4877"/>
        <v>2.1988868075284977</v>
      </c>
      <c r="BF2186" s="221">
        <f>BE2186/PRODUCT($BG$6:BG2185)</f>
        <v>1.0003872271634968</v>
      </c>
      <c r="BG2186" s="16">
        <f t="shared" si="4799"/>
        <v>1.000387336717558</v>
      </c>
      <c r="BH2186" s="10">
        <f t="shared" si="4800"/>
        <v>14.137790190866028</v>
      </c>
      <c r="BI2186" s="90"/>
      <c r="BJ2186" s="17">
        <f t="shared" si="4927"/>
        <v>48179</v>
      </c>
      <c r="BK2186" s="16">
        <f t="shared" si="4920"/>
        <v>14.211861057224162</v>
      </c>
      <c r="BL2186" s="10">
        <f ca="1">IFERROR(AVERAGE(INDIRECT("BK"&amp;AC2186-Template!$F$10+1):INDIRECT("BK"&amp;AC2186)),0)</f>
        <v>14.244475650266654</v>
      </c>
      <c r="BM2186" s="35"/>
      <c r="BN2186" s="86"/>
      <c r="BO2186" s="35"/>
      <c r="BP2186" s="35"/>
      <c r="BQ2186" s="35"/>
      <c r="BR2186" s="35"/>
      <c r="BS2186" s="35"/>
      <c r="BT2186" s="35"/>
      <c r="BU2186" s="35"/>
      <c r="BV2186" s="35"/>
      <c r="BW2186" s="35"/>
      <c r="BX2186" s="35"/>
      <c r="BY2186" s="35"/>
      <c r="BZ2186" s="35"/>
      <c r="CA2186" s="35"/>
      <c r="CB2186" s="35"/>
      <c r="CC2186" s="35"/>
      <c r="CD2186" s="35"/>
      <c r="CE2186" s="35"/>
      <c r="CF2186" s="35"/>
      <c r="CG2186" s="35"/>
      <c r="CH2186" s="35"/>
    </row>
    <row r="2187" spans="1:86" ht="15.6" x14ac:dyDescent="0.3">
      <c r="A2187" s="35"/>
      <c r="B2187" s="86"/>
      <c r="C2187" s="35"/>
      <c r="D2187" s="35"/>
      <c r="E2187" s="35"/>
      <c r="F2187" s="35"/>
      <c r="G2187" s="35"/>
      <c r="H2187" s="35"/>
      <c r="I2187" s="35"/>
      <c r="J2187" s="35"/>
      <c r="K2187" s="35"/>
      <c r="L2187" s="35"/>
      <c r="M2187" s="35"/>
      <c r="N2187" s="35"/>
      <c r="O2187" s="35"/>
      <c r="P2187" s="35"/>
      <c r="Q2187" s="35"/>
      <c r="R2187" s="35"/>
      <c r="S2187" s="35"/>
      <c r="T2187" s="17">
        <f t="shared" si="4921"/>
        <v>48203</v>
      </c>
      <c r="U2187" s="216">
        <f t="shared" si="4914"/>
        <v>7</v>
      </c>
      <c r="V2187" s="216">
        <f t="shared" si="4921"/>
        <v>2182</v>
      </c>
      <c r="W2187" s="16">
        <f t="shared" si="4928"/>
        <v>5.978082191780822</v>
      </c>
      <c r="X2187" s="16" t="e">
        <f>IF(Template!$F$7="Linear interpolation",LinInterp($I$5:$I$22,$G$5:$G$22,W2187),CubicSpline($I$5:$I$22,$G$5:$G$22,W2187))</f>
        <v>#VALUE!</v>
      </c>
      <c r="Y2187" s="221" t="e">
        <f t="shared" si="4915"/>
        <v>#VALUE!</v>
      </c>
      <c r="Z2187" s="221" t="e">
        <f>Y2187/PRODUCT($AA$6:AA2186)</f>
        <v>#VALUE!</v>
      </c>
      <c r="AA2187" s="16" t="e">
        <f t="shared" si="4922"/>
        <v>#VALUE!</v>
      </c>
      <c r="AB2187" s="10" t="e">
        <f t="shared" si="4923"/>
        <v>#VALUE!</v>
      </c>
      <c r="AC2187" s="90">
        <f t="shared" si="4916"/>
        <v>2187</v>
      </c>
      <c r="AD2187" s="17">
        <f t="shared" si="4924"/>
        <v>48180</v>
      </c>
      <c r="AE2187" s="16" t="e">
        <f t="shared" si="4917"/>
        <v>#VALUE!</v>
      </c>
      <c r="AF2187" s="10">
        <f ca="1">IFERROR(AVERAGE(INDIRECT("AE"&amp;AC2187-Template!$F$10+1):INDIRECT("AE"&amp;AC2187)),0)</f>
        <v>0</v>
      </c>
      <c r="AG2187" s="35"/>
      <c r="AH2187" s="86"/>
      <c r="AI2187" s="35"/>
      <c r="AJ2187" s="35"/>
      <c r="AK2187" s="35"/>
      <c r="AL2187" s="35"/>
      <c r="AM2187" s="35"/>
      <c r="AN2187" s="35"/>
      <c r="AO2187" s="35"/>
      <c r="AP2187" s="35"/>
      <c r="AQ2187" s="35"/>
      <c r="AR2187" s="35"/>
      <c r="AS2187" s="35"/>
      <c r="AT2187" s="35"/>
      <c r="AU2187" s="35"/>
      <c r="AV2187" s="35"/>
      <c r="AW2187" s="35"/>
      <c r="AX2187" s="35"/>
      <c r="AY2187" s="35"/>
      <c r="AZ2187" s="17">
        <f t="shared" ref="AZ2187" si="4935">AZ2186+1</f>
        <v>48203</v>
      </c>
      <c r="BA2187" s="216">
        <f t="shared" si="4796"/>
        <v>7</v>
      </c>
      <c r="BB2187" s="216">
        <f t="shared" ref="BB2187" si="4936">BB2186+1</f>
        <v>2182</v>
      </c>
      <c r="BC2187" s="16">
        <f t="shared" si="4798"/>
        <v>5.978082191780822</v>
      </c>
      <c r="BD2187" s="16">
        <f>IF(Template!$F$7="Linear interpolation",LinInterp($AO$5:$AO$18,$AM$5:$AM$18,BC2187),CubicSpline($AO$5:$AO$18,$AM$5:$AM$18,BC2187))</f>
        <v>14.09616220536047</v>
      </c>
      <c r="BE2187" s="221">
        <f t="shared" si="4877"/>
        <v>2.1997380319798037</v>
      </c>
      <c r="BF2187" s="221">
        <f>BE2187/PRODUCT($BG$6:BG2186)</f>
        <v>1.0003870065305163</v>
      </c>
      <c r="BG2187" s="16">
        <f t="shared" si="4799"/>
        <v>1.000387336717558</v>
      </c>
      <c r="BH2187" s="10">
        <f t="shared" si="4800"/>
        <v>14.137790190866028</v>
      </c>
      <c r="BI2187" s="90"/>
      <c r="BJ2187" s="17">
        <f t="shared" si="4927"/>
        <v>48180</v>
      </c>
      <c r="BK2187" s="16">
        <f t="shared" si="4920"/>
        <v>14.209064258546178</v>
      </c>
      <c r="BL2187" s="10">
        <f ca="1">IFERROR(AVERAGE(INDIRECT("BK"&amp;AC2187-Template!$F$10+1):INDIRECT("BK"&amp;AC2187)),0)</f>
        <v>14.242444130571272</v>
      </c>
      <c r="BM2187" s="35"/>
      <c r="BN2187" s="86"/>
      <c r="BO2187" s="35"/>
      <c r="BP2187" s="35"/>
      <c r="BQ2187" s="35"/>
      <c r="BR2187" s="35"/>
      <c r="BS2187" s="35"/>
      <c r="BT2187" s="35"/>
      <c r="BU2187" s="35"/>
      <c r="BV2187" s="35"/>
      <c r="BW2187" s="35"/>
      <c r="BX2187" s="35"/>
      <c r="BY2187" s="35"/>
      <c r="BZ2187" s="35"/>
      <c r="CA2187" s="35"/>
      <c r="CB2187" s="35"/>
      <c r="CC2187" s="35"/>
      <c r="CD2187" s="35"/>
      <c r="CE2187" s="35"/>
      <c r="CF2187" s="35"/>
      <c r="CG2187" s="35"/>
      <c r="CH2187" s="35"/>
    </row>
    <row r="2188" spans="1:86" ht="15.6" x14ac:dyDescent="0.3">
      <c r="A2188" s="35"/>
      <c r="B2188" s="86"/>
      <c r="C2188" s="35"/>
      <c r="D2188" s="35"/>
      <c r="E2188" s="35"/>
      <c r="F2188" s="35"/>
      <c r="G2188" s="35"/>
      <c r="H2188" s="35"/>
      <c r="I2188" s="35"/>
      <c r="J2188" s="35"/>
      <c r="K2188" s="35"/>
      <c r="L2188" s="35"/>
      <c r="M2188" s="35"/>
      <c r="N2188" s="35"/>
      <c r="O2188" s="35"/>
      <c r="P2188" s="35"/>
      <c r="Q2188" s="35"/>
      <c r="R2188" s="35"/>
      <c r="S2188" s="35"/>
      <c r="T2188" s="17">
        <f t="shared" si="4921"/>
        <v>48204</v>
      </c>
      <c r="U2188" s="216">
        <f t="shared" si="4914"/>
        <v>1</v>
      </c>
      <c r="V2188" s="216">
        <f t="shared" si="4921"/>
        <v>2183</v>
      </c>
      <c r="W2188" s="16">
        <f t="shared" si="4928"/>
        <v>5.9808219178082194</v>
      </c>
      <c r="X2188" s="16" t="e">
        <f>IF(Template!$F$7="Linear interpolation",LinInterp($I$5:$I$22,$G$5:$G$22,W2188),CubicSpline($I$5:$I$22,$G$5:$G$22,W2188))</f>
        <v>#VALUE!</v>
      </c>
      <c r="Y2188" s="221" t="e">
        <f t="shared" si="4915"/>
        <v>#VALUE!</v>
      </c>
      <c r="Z2188" s="221" t="e">
        <f>Y2188/PRODUCT($AA$6:AA2187)</f>
        <v>#VALUE!</v>
      </c>
      <c r="AA2188" s="16" t="e">
        <f t="shared" si="4922"/>
        <v>#VALUE!</v>
      </c>
      <c r="AB2188" s="10" t="e">
        <f t="shared" si="4923"/>
        <v>#VALUE!</v>
      </c>
      <c r="AC2188" s="90">
        <f t="shared" si="4916"/>
        <v>2188</v>
      </c>
      <c r="AD2188" s="17">
        <f t="shared" si="4924"/>
        <v>48181</v>
      </c>
      <c r="AE2188" s="16" t="e">
        <f t="shared" si="4917"/>
        <v>#VALUE!</v>
      </c>
      <c r="AF2188" s="10">
        <f ca="1">IFERROR(AVERAGE(INDIRECT("AE"&amp;AC2188-Template!$F$10+1):INDIRECT("AE"&amp;AC2188)),0)</f>
        <v>0</v>
      </c>
      <c r="AG2188" s="35"/>
      <c r="AH2188" s="86"/>
      <c r="AI2188" s="35"/>
      <c r="AJ2188" s="35"/>
      <c r="AK2188" s="35"/>
      <c r="AL2188" s="35"/>
      <c r="AM2188" s="35"/>
      <c r="AN2188" s="35"/>
      <c r="AO2188" s="35"/>
      <c r="AP2188" s="35"/>
      <c r="AQ2188" s="35"/>
      <c r="AR2188" s="35"/>
      <c r="AS2188" s="35"/>
      <c r="AT2188" s="35"/>
      <c r="AU2188" s="35"/>
      <c r="AV2188" s="35"/>
      <c r="AW2188" s="35"/>
      <c r="AX2188" s="35"/>
      <c r="AY2188" s="35"/>
      <c r="AZ2188" s="17">
        <f t="shared" ref="AZ2188" si="4937">AZ2187+1</f>
        <v>48204</v>
      </c>
      <c r="BA2188" s="216">
        <f t="shared" si="4796"/>
        <v>1</v>
      </c>
      <c r="BB2188" s="216">
        <f t="shared" ref="BB2188" si="4938">BB2187+1</f>
        <v>2183</v>
      </c>
      <c r="BC2188" s="16">
        <f t="shared" si="4798"/>
        <v>5.9808219178082194</v>
      </c>
      <c r="BD2188" s="16">
        <f>IF(Template!$F$7="Linear interpolation",LinInterp($AO$5:$AO$18,$AM$5:$AM$18,BC2188),CubicSpline($AO$5:$AO$18,$AM$5:$AM$18,BC2188))</f>
        <v>14.096651283728431</v>
      </c>
      <c r="BE2188" s="221">
        <f t="shared" si="4877"/>
        <v>2.2005893382494941</v>
      </c>
      <c r="BF2188" s="221">
        <f>BE2188/PRODUCT($BG$6:BG2187)</f>
        <v>1.0003866732913524</v>
      </c>
      <c r="BG2188" s="16">
        <f t="shared" si="4799"/>
        <v>1.0003866732913524</v>
      </c>
      <c r="BH2188" s="10">
        <f t="shared" si="4800"/>
        <v>14.113575134364286</v>
      </c>
      <c r="BI2188" s="90"/>
      <c r="BJ2188" s="17">
        <f t="shared" si="4927"/>
        <v>48181</v>
      </c>
      <c r="BK2188" s="16">
        <f t="shared" si="4920"/>
        <v>14.209064258546178</v>
      </c>
      <c r="BL2188" s="10">
        <f ca="1">IFERROR(AVERAGE(INDIRECT("BK"&amp;AC2188-Template!$F$10+1):INDIRECT("BK"&amp;AC2188)),0)</f>
        <v>14.240455220199426</v>
      </c>
      <c r="BM2188" s="35"/>
      <c r="BN2188" s="86"/>
      <c r="BO2188" s="35"/>
      <c r="BP2188" s="35"/>
      <c r="BQ2188" s="35"/>
      <c r="BR2188" s="35"/>
      <c r="BS2188" s="35"/>
      <c r="BT2188" s="35"/>
      <c r="BU2188" s="35"/>
      <c r="BV2188" s="35"/>
      <c r="BW2188" s="35"/>
      <c r="BX2188" s="35"/>
      <c r="BY2188" s="35"/>
      <c r="BZ2188" s="35"/>
      <c r="CA2188" s="35"/>
      <c r="CB2188" s="35"/>
      <c r="CC2188" s="35"/>
      <c r="CD2188" s="35"/>
      <c r="CE2188" s="35"/>
      <c r="CF2188" s="35"/>
      <c r="CG2188" s="35"/>
      <c r="CH2188" s="35"/>
    </row>
    <row r="2189" spans="1:86" ht="15.6" x14ac:dyDescent="0.3">
      <c r="A2189" s="35"/>
      <c r="B2189" s="86"/>
      <c r="C2189" s="35"/>
      <c r="D2189" s="35"/>
      <c r="E2189" s="35"/>
      <c r="F2189" s="35"/>
      <c r="G2189" s="35"/>
      <c r="H2189" s="35"/>
      <c r="I2189" s="35"/>
      <c r="J2189" s="35"/>
      <c r="K2189" s="35"/>
      <c r="L2189" s="35"/>
      <c r="M2189" s="35"/>
      <c r="N2189" s="35"/>
      <c r="O2189" s="35"/>
      <c r="P2189" s="35"/>
      <c r="Q2189" s="35"/>
      <c r="R2189" s="35"/>
      <c r="S2189" s="35"/>
      <c r="T2189" s="17">
        <f t="shared" si="4921"/>
        <v>48205</v>
      </c>
      <c r="U2189" s="216">
        <f t="shared" si="4914"/>
        <v>2</v>
      </c>
      <c r="V2189" s="216">
        <f t="shared" si="4921"/>
        <v>2184</v>
      </c>
      <c r="W2189" s="16">
        <f t="shared" si="4928"/>
        <v>5.9835616438356167</v>
      </c>
      <c r="X2189" s="16" t="e">
        <f>IF(Template!$F$7="Linear interpolation",LinInterp($I$5:$I$22,$G$5:$G$22,W2189),CubicSpline($I$5:$I$22,$G$5:$G$22,W2189))</f>
        <v>#VALUE!</v>
      </c>
      <c r="Y2189" s="221" t="e">
        <f t="shared" si="4915"/>
        <v>#VALUE!</v>
      </c>
      <c r="Z2189" s="221" t="e">
        <f>Y2189/PRODUCT($AA$6:AA2188)</f>
        <v>#VALUE!</v>
      </c>
      <c r="AA2189" s="16" t="e">
        <f t="shared" si="4922"/>
        <v>#VALUE!</v>
      </c>
      <c r="AB2189" s="10" t="e">
        <f t="shared" si="4923"/>
        <v>#VALUE!</v>
      </c>
      <c r="AC2189" s="90">
        <f t="shared" si="4916"/>
        <v>2189</v>
      </c>
      <c r="AD2189" s="17">
        <f t="shared" si="4924"/>
        <v>48182</v>
      </c>
      <c r="AE2189" s="16" t="e">
        <f t="shared" si="4917"/>
        <v>#VALUE!</v>
      </c>
      <c r="AF2189" s="10">
        <f ca="1">IFERROR(AVERAGE(INDIRECT("AE"&amp;AC2189-Template!$F$10+1):INDIRECT("AE"&amp;AC2189)),0)</f>
        <v>0</v>
      </c>
      <c r="AG2189" s="35"/>
      <c r="AH2189" s="86"/>
      <c r="AI2189" s="35"/>
      <c r="AJ2189" s="35"/>
      <c r="AK2189" s="35"/>
      <c r="AL2189" s="35"/>
      <c r="AM2189" s="35"/>
      <c r="AN2189" s="35"/>
      <c r="AO2189" s="35"/>
      <c r="AP2189" s="35"/>
      <c r="AQ2189" s="35"/>
      <c r="AR2189" s="35"/>
      <c r="AS2189" s="35"/>
      <c r="AT2189" s="35"/>
      <c r="AU2189" s="35"/>
      <c r="AV2189" s="35"/>
      <c r="AW2189" s="35"/>
      <c r="AX2189" s="35"/>
      <c r="AY2189" s="35"/>
      <c r="AZ2189" s="17">
        <f t="shared" ref="AZ2189" si="4939">AZ2188+1</f>
        <v>48205</v>
      </c>
      <c r="BA2189" s="216">
        <f t="shared" ref="BA2189:BA2252" si="4940">WEEKDAY(AZ2189,2)</f>
        <v>2</v>
      </c>
      <c r="BB2189" s="216">
        <f t="shared" ref="BB2189" si="4941">BB2188+1</f>
        <v>2184</v>
      </c>
      <c r="BC2189" s="16">
        <f t="shared" ref="BC2189:BC2252" si="4942">YEARFRAC($T$5,AZ2189,3)</f>
        <v>5.9835616438356167</v>
      </c>
      <c r="BD2189" s="16">
        <f>IF(Template!$F$7="Linear interpolation",LinInterp($AO$5:$AO$18,$AM$5:$AM$18,BC2189),CubicSpline($AO$5:$AO$18,$AM$5:$AM$18,BC2189))</f>
        <v>14.097137740762525</v>
      </c>
      <c r="BE2189" s="221">
        <f t="shared" si="4877"/>
        <v>2.2014407228111237</v>
      </c>
      <c r="BF2189" s="221">
        <f>BE2189/PRODUCT($BG$6:BG2188)</f>
        <v>1.0003868893422463</v>
      </c>
      <c r="BG2189" s="16">
        <f t="shared" ref="BG2189:BG2252" si="4943">1+BH2189/365/100</f>
        <v>1.0003868893422463</v>
      </c>
      <c r="BH2189" s="10">
        <f t="shared" ref="BH2189:BH2252" si="4944">IF(OR(BA2189=6,BA2189=7),BH2188,(BF2189-1)*365*100)</f>
        <v>14.121460991989521</v>
      </c>
      <c r="BI2189" s="90"/>
      <c r="BJ2189" s="17">
        <f t="shared" si="4927"/>
        <v>48182</v>
      </c>
      <c r="BK2189" s="16">
        <f t="shared" si="4920"/>
        <v>14.209064258546178</v>
      </c>
      <c r="BL2189" s="10">
        <f ca="1">IFERROR(AVERAGE(INDIRECT("BK"&amp;AC2189-Template!$F$10+1):INDIRECT("BK"&amp;AC2189)),0)</f>
        <v>14.238510623070825</v>
      </c>
      <c r="BM2189" s="35"/>
      <c r="BN2189" s="86"/>
      <c r="BO2189" s="35"/>
      <c r="BP2189" s="35"/>
      <c r="BQ2189" s="35"/>
      <c r="BR2189" s="35"/>
      <c r="BS2189" s="35"/>
      <c r="BT2189" s="35"/>
      <c r="BU2189" s="35"/>
      <c r="BV2189" s="35"/>
      <c r="BW2189" s="35"/>
      <c r="BX2189" s="35"/>
      <c r="BY2189" s="35"/>
      <c r="BZ2189" s="35"/>
      <c r="CA2189" s="35"/>
      <c r="CB2189" s="35"/>
      <c r="CC2189" s="35"/>
      <c r="CD2189" s="35"/>
      <c r="CE2189" s="35"/>
      <c r="CF2189" s="35"/>
      <c r="CG2189" s="35"/>
      <c r="CH2189" s="35"/>
    </row>
    <row r="2190" spans="1:86" ht="15.6" x14ac:dyDescent="0.3">
      <c r="A2190" s="35"/>
      <c r="B2190" s="86"/>
      <c r="C2190" s="35"/>
      <c r="D2190" s="35"/>
      <c r="E2190" s="35"/>
      <c r="F2190" s="35"/>
      <c r="G2190" s="35"/>
      <c r="H2190" s="35"/>
      <c r="I2190" s="35"/>
      <c r="J2190" s="35"/>
      <c r="K2190" s="35"/>
      <c r="L2190" s="35"/>
      <c r="M2190" s="35"/>
      <c r="N2190" s="35"/>
      <c r="O2190" s="35"/>
      <c r="P2190" s="35"/>
      <c r="Q2190" s="35"/>
      <c r="R2190" s="35"/>
      <c r="S2190" s="35"/>
      <c r="T2190" s="17">
        <f t="shared" si="4921"/>
        <v>48206</v>
      </c>
      <c r="U2190" s="216">
        <f t="shared" si="4914"/>
        <v>3</v>
      </c>
      <c r="V2190" s="216">
        <f t="shared" si="4921"/>
        <v>2185</v>
      </c>
      <c r="W2190" s="16">
        <f t="shared" si="4928"/>
        <v>5.9863013698630141</v>
      </c>
      <c r="X2190" s="16" t="e">
        <f>IF(Template!$F$7="Linear interpolation",LinInterp($I$5:$I$22,$G$5:$G$22,W2190),CubicSpline($I$5:$I$22,$G$5:$G$22,W2190))</f>
        <v>#VALUE!</v>
      </c>
      <c r="Y2190" s="221" t="e">
        <f t="shared" si="4915"/>
        <v>#VALUE!</v>
      </c>
      <c r="Z2190" s="221" t="e">
        <f>Y2190/PRODUCT($AA$6:AA2189)</f>
        <v>#VALUE!</v>
      </c>
      <c r="AA2190" s="16" t="e">
        <f t="shared" si="4922"/>
        <v>#VALUE!</v>
      </c>
      <c r="AB2190" s="10" t="e">
        <f t="shared" si="4923"/>
        <v>#VALUE!</v>
      </c>
      <c r="AC2190" s="90">
        <f t="shared" si="4916"/>
        <v>2190</v>
      </c>
      <c r="AD2190" s="17">
        <f t="shared" si="4924"/>
        <v>48183</v>
      </c>
      <c r="AE2190" s="16" t="e">
        <f t="shared" si="4917"/>
        <v>#VALUE!</v>
      </c>
      <c r="AF2190" s="10">
        <f ca="1">IFERROR(AVERAGE(INDIRECT("AE"&amp;AC2190-Template!$F$10+1):INDIRECT("AE"&amp;AC2190)),0)</f>
        <v>0</v>
      </c>
      <c r="AG2190" s="35"/>
      <c r="AH2190" s="86"/>
      <c r="AI2190" s="35"/>
      <c r="AJ2190" s="35"/>
      <c r="AK2190" s="35"/>
      <c r="AL2190" s="35"/>
      <c r="AM2190" s="35"/>
      <c r="AN2190" s="35"/>
      <c r="AO2190" s="35"/>
      <c r="AP2190" s="35"/>
      <c r="AQ2190" s="35"/>
      <c r="AR2190" s="35"/>
      <c r="AS2190" s="35"/>
      <c r="AT2190" s="35"/>
      <c r="AU2190" s="35"/>
      <c r="AV2190" s="35"/>
      <c r="AW2190" s="35"/>
      <c r="AX2190" s="35"/>
      <c r="AY2190" s="35"/>
      <c r="AZ2190" s="17">
        <f t="shared" ref="AZ2190" si="4945">AZ2189+1</f>
        <v>48206</v>
      </c>
      <c r="BA2190" s="216">
        <f t="shared" si="4940"/>
        <v>3</v>
      </c>
      <c r="BB2190" s="216">
        <f t="shared" ref="BB2190" si="4946">BB2189+1</f>
        <v>2185</v>
      </c>
      <c r="BC2190" s="16">
        <f t="shared" si="4942"/>
        <v>5.9863013698630141</v>
      </c>
      <c r="BD2190" s="16">
        <f>IF(Template!$F$7="Linear interpolation",LinInterp($AO$5:$AO$18,$AM$5:$AM$18,BC2190),CubicSpline($AO$5:$AO$18,$AM$5:$AM$18,BC2190))</f>
        <v>14.097621550838541</v>
      </c>
      <c r="BE2190" s="221">
        <f t="shared" si="4877"/>
        <v>2.2022921821275596</v>
      </c>
      <c r="BF2190" s="221">
        <f>BE2190/PRODUCT($BG$6:BG2189)</f>
        <v>1.0003867736739913</v>
      </c>
      <c r="BG2190" s="16">
        <f t="shared" si="4943"/>
        <v>1.0003867736739913</v>
      </c>
      <c r="BH2190" s="10">
        <f t="shared" si="4944"/>
        <v>14.117239100682966</v>
      </c>
      <c r="BI2190" s="90"/>
      <c r="BJ2190" s="17">
        <f t="shared" si="4927"/>
        <v>48183</v>
      </c>
      <c r="BK2190" s="16">
        <f t="shared" si="4920"/>
        <v>14.191746049060372</v>
      </c>
      <c r="BL2190" s="10">
        <f ca="1">IFERROR(AVERAGE(INDIRECT("BK"&amp;AC2190-Template!$F$10+1):INDIRECT("BK"&amp;AC2190)),0)</f>
        <v>14.2359887522927</v>
      </c>
      <c r="BM2190" s="35"/>
      <c r="BN2190" s="86"/>
      <c r="BO2190" s="35"/>
      <c r="BP2190" s="35"/>
      <c r="BQ2190" s="35"/>
      <c r="BR2190" s="35"/>
      <c r="BS2190" s="35"/>
      <c r="BT2190" s="35"/>
      <c r="BU2190" s="35"/>
      <c r="BV2190" s="35"/>
      <c r="BW2190" s="35"/>
      <c r="BX2190" s="35"/>
      <c r="BY2190" s="35"/>
      <c r="BZ2190" s="35"/>
      <c r="CA2190" s="35"/>
      <c r="CB2190" s="35"/>
      <c r="CC2190" s="35"/>
      <c r="CD2190" s="35"/>
      <c r="CE2190" s="35"/>
      <c r="CF2190" s="35"/>
      <c r="CG2190" s="35"/>
      <c r="CH2190" s="35"/>
    </row>
    <row r="2191" spans="1:86" ht="15.6" x14ac:dyDescent="0.3">
      <c r="A2191" s="35"/>
      <c r="B2191" s="86"/>
      <c r="C2191" s="35"/>
      <c r="D2191" s="35"/>
      <c r="E2191" s="35"/>
      <c r="F2191" s="35"/>
      <c r="G2191" s="35"/>
      <c r="H2191" s="35"/>
      <c r="I2191" s="35"/>
      <c r="J2191" s="35"/>
      <c r="K2191" s="35"/>
      <c r="L2191" s="35"/>
      <c r="M2191" s="35"/>
      <c r="N2191" s="35"/>
      <c r="O2191" s="35"/>
      <c r="P2191" s="35"/>
      <c r="Q2191" s="35"/>
      <c r="R2191" s="35"/>
      <c r="S2191" s="35"/>
      <c r="T2191" s="17">
        <f t="shared" si="4921"/>
        <v>48207</v>
      </c>
      <c r="U2191" s="216">
        <f t="shared" si="4914"/>
        <v>4</v>
      </c>
      <c r="V2191" s="216">
        <f t="shared" si="4921"/>
        <v>2186</v>
      </c>
      <c r="W2191" s="16">
        <f t="shared" si="4928"/>
        <v>5.9890410958904106</v>
      </c>
      <c r="X2191" s="16" t="e">
        <f>IF(Template!$F$7="Linear interpolation",LinInterp($I$5:$I$22,$G$5:$G$22,W2191),CubicSpline($I$5:$I$22,$G$5:$G$22,W2191))</f>
        <v>#VALUE!</v>
      </c>
      <c r="Y2191" s="221" t="e">
        <f t="shared" si="4915"/>
        <v>#VALUE!</v>
      </c>
      <c r="Z2191" s="221" t="e">
        <f>Y2191/PRODUCT($AA$6:AA2190)</f>
        <v>#VALUE!</v>
      </c>
      <c r="AA2191" s="16" t="e">
        <f t="shared" si="4922"/>
        <v>#VALUE!</v>
      </c>
      <c r="AB2191" s="10" t="e">
        <f t="shared" si="4923"/>
        <v>#VALUE!</v>
      </c>
      <c r="AC2191" s="90">
        <f t="shared" si="4916"/>
        <v>2191</v>
      </c>
      <c r="AD2191" s="17">
        <f t="shared" si="4924"/>
        <v>48184</v>
      </c>
      <c r="AE2191" s="16" t="e">
        <f t="shared" si="4917"/>
        <v>#VALUE!</v>
      </c>
      <c r="AF2191" s="10">
        <f ca="1">IFERROR(AVERAGE(INDIRECT("AE"&amp;AC2191-Template!$F$10+1):INDIRECT("AE"&amp;AC2191)),0)</f>
        <v>0</v>
      </c>
      <c r="AG2191" s="35"/>
      <c r="AH2191" s="86"/>
      <c r="AI2191" s="35"/>
      <c r="AJ2191" s="35"/>
      <c r="AK2191" s="35"/>
      <c r="AL2191" s="35"/>
      <c r="AM2191" s="35"/>
      <c r="AN2191" s="35"/>
      <c r="AO2191" s="35"/>
      <c r="AP2191" s="35"/>
      <c r="AQ2191" s="35"/>
      <c r="AR2191" s="35"/>
      <c r="AS2191" s="35"/>
      <c r="AT2191" s="35"/>
      <c r="AU2191" s="35"/>
      <c r="AV2191" s="35"/>
      <c r="AW2191" s="35"/>
      <c r="AX2191" s="35"/>
      <c r="AY2191" s="35"/>
      <c r="AZ2191" s="17">
        <f t="shared" ref="AZ2191" si="4947">AZ2190+1</f>
        <v>48207</v>
      </c>
      <c r="BA2191" s="216">
        <f t="shared" si="4940"/>
        <v>4</v>
      </c>
      <c r="BB2191" s="216">
        <f t="shared" ref="BB2191" si="4948">BB2190+1</f>
        <v>2186</v>
      </c>
      <c r="BC2191" s="16">
        <f t="shared" si="4942"/>
        <v>5.9890410958904106</v>
      </c>
      <c r="BD2191" s="16">
        <f>IF(Template!$F$7="Linear interpolation",LinInterp($AO$5:$AO$18,$AM$5:$AM$18,BC2191),CubicSpline($AO$5:$AO$18,$AM$5:$AM$18,BC2191))</f>
        <v>14.098102688332267</v>
      </c>
      <c r="BE2191" s="221">
        <f t="shared" si="4877"/>
        <v>2.2031437126509852</v>
      </c>
      <c r="BF2191" s="221">
        <f>BE2191/PRODUCT($BG$6:BG2190)</f>
        <v>1.0003866564710786</v>
      </c>
      <c r="BG2191" s="16">
        <f t="shared" si="4943"/>
        <v>1.0003866564710786</v>
      </c>
      <c r="BH2191" s="10">
        <f t="shared" si="4944"/>
        <v>14.112961194369111</v>
      </c>
      <c r="BI2191" s="90"/>
      <c r="BJ2191" s="17">
        <f t="shared" si="4927"/>
        <v>48184</v>
      </c>
      <c r="BK2191" s="16">
        <f t="shared" si="4920"/>
        <v>14.197339198635639</v>
      </c>
      <c r="BL2191" s="10">
        <f ca="1">IFERROR(AVERAGE(INDIRECT("BK"&amp;AC2191-Template!$F$10+1):INDIRECT("BK"&amp;AC2191)),0)</f>
        <v>14.233653319833747</v>
      </c>
      <c r="BM2191" s="35"/>
      <c r="BN2191" s="86"/>
      <c r="BO2191" s="35"/>
      <c r="BP2191" s="35"/>
      <c r="BQ2191" s="35"/>
      <c r="BR2191" s="35"/>
      <c r="BS2191" s="35"/>
      <c r="BT2191" s="35"/>
      <c r="BU2191" s="35"/>
      <c r="BV2191" s="35"/>
      <c r="BW2191" s="35"/>
      <c r="BX2191" s="35"/>
      <c r="BY2191" s="35"/>
      <c r="BZ2191" s="35"/>
      <c r="CA2191" s="35"/>
      <c r="CB2191" s="35"/>
      <c r="CC2191" s="35"/>
      <c r="CD2191" s="35"/>
      <c r="CE2191" s="35"/>
      <c r="CF2191" s="35"/>
      <c r="CG2191" s="35"/>
      <c r="CH2191" s="35"/>
    </row>
    <row r="2192" spans="1:86" ht="15.6" x14ac:dyDescent="0.3">
      <c r="A2192" s="35"/>
      <c r="B2192" s="86"/>
      <c r="C2192" s="35"/>
      <c r="D2192" s="35"/>
      <c r="E2192" s="35"/>
      <c r="F2192" s="35"/>
      <c r="G2192" s="35"/>
      <c r="H2192" s="35"/>
      <c r="I2192" s="35"/>
      <c r="J2192" s="35"/>
      <c r="K2192" s="35"/>
      <c r="L2192" s="35"/>
      <c r="M2192" s="35"/>
      <c r="N2192" s="35"/>
      <c r="O2192" s="35"/>
      <c r="P2192" s="35"/>
      <c r="Q2192" s="35"/>
      <c r="R2192" s="35"/>
      <c r="S2192" s="35"/>
      <c r="T2192" s="17">
        <f t="shared" si="4921"/>
        <v>48208</v>
      </c>
      <c r="U2192" s="216">
        <f t="shared" si="4914"/>
        <v>5</v>
      </c>
      <c r="V2192" s="216">
        <f t="shared" si="4921"/>
        <v>2187</v>
      </c>
      <c r="W2192" s="16">
        <f t="shared" si="4928"/>
        <v>5.9917808219178079</v>
      </c>
      <c r="X2192" s="16" t="e">
        <f>IF(Template!$F$7="Linear interpolation",LinInterp($I$5:$I$22,$G$5:$G$22,W2192),CubicSpline($I$5:$I$22,$G$5:$G$22,W2192))</f>
        <v>#VALUE!</v>
      </c>
      <c r="Y2192" s="221" t="e">
        <f t="shared" si="4915"/>
        <v>#VALUE!</v>
      </c>
      <c r="Z2192" s="221" t="e">
        <f>Y2192/PRODUCT($AA$6:AA2191)</f>
        <v>#VALUE!</v>
      </c>
      <c r="AA2192" s="16" t="e">
        <f t="shared" si="4922"/>
        <v>#VALUE!</v>
      </c>
      <c r="AB2192" s="10" t="e">
        <f t="shared" si="4923"/>
        <v>#VALUE!</v>
      </c>
      <c r="AC2192" s="90">
        <f t="shared" si="4916"/>
        <v>2192</v>
      </c>
      <c r="AD2192" s="17">
        <f t="shared" si="4924"/>
        <v>48185</v>
      </c>
      <c r="AE2192" s="16" t="e">
        <f t="shared" si="4917"/>
        <v>#VALUE!</v>
      </c>
      <c r="AF2192" s="10">
        <f ca="1">IFERROR(AVERAGE(INDIRECT("AE"&amp;AC2192-Template!$F$10+1):INDIRECT("AE"&amp;AC2192)),0)</f>
        <v>0</v>
      </c>
      <c r="AG2192" s="35"/>
      <c r="AH2192" s="86"/>
      <c r="AI2192" s="35"/>
      <c r="AJ2192" s="35"/>
      <c r="AK2192" s="35"/>
      <c r="AL2192" s="35"/>
      <c r="AM2192" s="35"/>
      <c r="AN2192" s="35"/>
      <c r="AO2192" s="35"/>
      <c r="AP2192" s="35"/>
      <c r="AQ2192" s="35"/>
      <c r="AR2192" s="35"/>
      <c r="AS2192" s="35"/>
      <c r="AT2192" s="35"/>
      <c r="AU2192" s="35"/>
      <c r="AV2192" s="35"/>
      <c r="AW2192" s="35"/>
      <c r="AX2192" s="35"/>
      <c r="AY2192" s="35"/>
      <c r="AZ2192" s="17">
        <f t="shared" ref="AZ2192" si="4949">AZ2191+1</f>
        <v>48208</v>
      </c>
      <c r="BA2192" s="216">
        <f t="shared" si="4940"/>
        <v>5</v>
      </c>
      <c r="BB2192" s="216">
        <f t="shared" ref="BB2192" si="4950">BB2191+1</f>
        <v>2187</v>
      </c>
      <c r="BC2192" s="16">
        <f t="shared" si="4942"/>
        <v>5.9917808219178079</v>
      </c>
      <c r="BD2192" s="16">
        <f>IF(Template!$F$7="Linear interpolation",LinInterp($AO$5:$AO$18,$AM$5:$AM$18,BC2192),CubicSpline($AO$5:$AO$18,$AM$5:$AM$18,BC2192))</f>
        <v>14.098581127619489</v>
      </c>
      <c r="BE2192" s="221">
        <f t="shared" si="4877"/>
        <v>2.2039953108228691</v>
      </c>
      <c r="BF2192" s="221">
        <f>BE2192/PRODUCT($BG$6:BG2191)</f>
        <v>1.0003865377310586</v>
      </c>
      <c r="BG2192" s="16">
        <f t="shared" si="4943"/>
        <v>1.0003865377310586</v>
      </c>
      <c r="BH2192" s="10">
        <f t="shared" si="4944"/>
        <v>14.108627183637701</v>
      </c>
      <c r="BI2192" s="90"/>
      <c r="BJ2192" s="17">
        <f t="shared" si="4927"/>
        <v>48185</v>
      </c>
      <c r="BK2192" s="16">
        <f t="shared" si="4920"/>
        <v>14.194273022057668</v>
      </c>
      <c r="BL2192" s="10">
        <f ca="1">IFERROR(AVERAGE(INDIRECT("BK"&amp;AC2192-Template!$F$10+1):INDIRECT("BK"&amp;AC2192)),0)</f>
        <v>14.231498644573644</v>
      </c>
      <c r="BM2192" s="35"/>
      <c r="BN2192" s="86"/>
      <c r="BO2192" s="35"/>
      <c r="BP2192" s="35"/>
      <c r="BQ2192" s="35"/>
      <c r="BR2192" s="35"/>
      <c r="BS2192" s="35"/>
      <c r="BT2192" s="35"/>
      <c r="BU2192" s="35"/>
      <c r="BV2192" s="35"/>
      <c r="BW2192" s="35"/>
      <c r="BX2192" s="35"/>
      <c r="BY2192" s="35"/>
      <c r="BZ2192" s="35"/>
      <c r="CA2192" s="35"/>
      <c r="CB2192" s="35"/>
      <c r="CC2192" s="35"/>
      <c r="CD2192" s="35"/>
      <c r="CE2192" s="35"/>
      <c r="CF2192" s="35"/>
      <c r="CG2192" s="35"/>
      <c r="CH2192" s="35"/>
    </row>
    <row r="2193" spans="1:86" ht="15.6" x14ac:dyDescent="0.3">
      <c r="A2193" s="35"/>
      <c r="B2193" s="86"/>
      <c r="C2193" s="35"/>
      <c r="D2193" s="35"/>
      <c r="E2193" s="35"/>
      <c r="F2193" s="35"/>
      <c r="G2193" s="35"/>
      <c r="H2193" s="35"/>
      <c r="I2193" s="35"/>
      <c r="J2193" s="35"/>
      <c r="K2193" s="35"/>
      <c r="L2193" s="35"/>
      <c r="M2193" s="35"/>
      <c r="N2193" s="35"/>
      <c r="O2193" s="35"/>
      <c r="P2193" s="35"/>
      <c r="Q2193" s="35"/>
      <c r="R2193" s="35"/>
      <c r="S2193" s="35"/>
      <c r="T2193" s="17">
        <f t="shared" si="4921"/>
        <v>48209</v>
      </c>
      <c r="U2193" s="216">
        <f t="shared" si="4914"/>
        <v>6</v>
      </c>
      <c r="V2193" s="216">
        <f t="shared" si="4921"/>
        <v>2188</v>
      </c>
      <c r="W2193" s="16">
        <f t="shared" si="4928"/>
        <v>5.9945205479452053</v>
      </c>
      <c r="X2193" s="16" t="e">
        <f>IF(Template!$F$7="Linear interpolation",LinInterp($I$5:$I$22,$G$5:$G$22,W2193),CubicSpline($I$5:$I$22,$G$5:$G$22,W2193))</f>
        <v>#VALUE!</v>
      </c>
      <c r="Y2193" s="221" t="e">
        <f t="shared" si="4915"/>
        <v>#VALUE!</v>
      </c>
      <c r="Z2193" s="221" t="e">
        <f>Y2193/PRODUCT($AA$6:AA2192)</f>
        <v>#VALUE!</v>
      </c>
      <c r="AA2193" s="16" t="e">
        <f t="shared" si="4922"/>
        <v>#VALUE!</v>
      </c>
      <c r="AB2193" s="10" t="e">
        <f t="shared" si="4923"/>
        <v>#VALUE!</v>
      </c>
      <c r="AC2193" s="90">
        <f t="shared" si="4916"/>
        <v>2193</v>
      </c>
      <c r="AD2193" s="17">
        <f t="shared" si="4924"/>
        <v>48186</v>
      </c>
      <c r="AE2193" s="16" t="e">
        <f t="shared" si="4917"/>
        <v>#VALUE!</v>
      </c>
      <c r="AF2193" s="10">
        <f ca="1">IFERROR(AVERAGE(INDIRECT("AE"&amp;AC2193-Template!$F$10+1):INDIRECT("AE"&amp;AC2193)),0)</f>
        <v>0</v>
      </c>
      <c r="AG2193" s="35"/>
      <c r="AH2193" s="86"/>
      <c r="AI2193" s="35"/>
      <c r="AJ2193" s="35"/>
      <c r="AK2193" s="35"/>
      <c r="AL2193" s="35"/>
      <c r="AM2193" s="35"/>
      <c r="AN2193" s="35"/>
      <c r="AO2193" s="35"/>
      <c r="AP2193" s="35"/>
      <c r="AQ2193" s="35"/>
      <c r="AR2193" s="35"/>
      <c r="AS2193" s="35"/>
      <c r="AT2193" s="35"/>
      <c r="AU2193" s="35"/>
      <c r="AV2193" s="35"/>
      <c r="AW2193" s="35"/>
      <c r="AX2193" s="35"/>
      <c r="AY2193" s="35"/>
      <c r="AZ2193" s="17">
        <f t="shared" ref="AZ2193" si="4951">AZ2192+1</f>
        <v>48209</v>
      </c>
      <c r="BA2193" s="216">
        <f t="shared" si="4940"/>
        <v>6</v>
      </c>
      <c r="BB2193" s="216">
        <f t="shared" ref="BB2193" si="4952">BB2192+1</f>
        <v>2188</v>
      </c>
      <c r="BC2193" s="16">
        <f t="shared" si="4942"/>
        <v>5.9945205479452053</v>
      </c>
      <c r="BD2193" s="16">
        <f>IF(Template!$F$7="Linear interpolation",LinInterp($AO$5:$AO$18,$AM$5:$AM$18,BC2193),CubicSpline($AO$5:$AO$18,$AM$5:$AM$18,BC2193))</f>
        <v>14.099056843075994</v>
      </c>
      <c r="BE2193" s="221">
        <f t="shared" si="4877"/>
        <v>2.2048469730739715</v>
      </c>
      <c r="BF2193" s="221">
        <f>BE2193/PRODUCT($BG$6:BG2192)</f>
        <v>1.0003864174514892</v>
      </c>
      <c r="BG2193" s="16">
        <f t="shared" si="4943"/>
        <v>1.0003865377310586</v>
      </c>
      <c r="BH2193" s="10">
        <f t="shared" si="4944"/>
        <v>14.108627183637701</v>
      </c>
      <c r="BI2193" s="90"/>
      <c r="BJ2193" s="17">
        <f t="shared" si="4927"/>
        <v>48186</v>
      </c>
      <c r="BK2193" s="16">
        <f t="shared" si="4920"/>
        <v>14.191152702682007</v>
      </c>
      <c r="BL2193" s="10">
        <f ca="1">IFERROR(AVERAGE(INDIRECT("BK"&amp;AC2193-Template!$F$10+1):INDIRECT("BK"&amp;AC2193)),0)</f>
        <v>14.229151347019421</v>
      </c>
      <c r="BM2193" s="35"/>
      <c r="BN2193" s="86"/>
      <c r="BO2193" s="35"/>
      <c r="BP2193" s="35"/>
      <c r="BQ2193" s="35"/>
      <c r="BR2193" s="35"/>
      <c r="BS2193" s="35"/>
      <c r="BT2193" s="35"/>
      <c r="BU2193" s="35"/>
      <c r="BV2193" s="35"/>
      <c r="BW2193" s="35"/>
      <c r="BX2193" s="35"/>
      <c r="BY2193" s="35"/>
      <c r="BZ2193" s="35"/>
      <c r="CA2193" s="35"/>
      <c r="CB2193" s="35"/>
      <c r="CC2193" s="35"/>
      <c r="CD2193" s="35"/>
      <c r="CE2193" s="35"/>
      <c r="CF2193" s="35"/>
      <c r="CG2193" s="35"/>
      <c r="CH2193" s="35"/>
    </row>
    <row r="2194" spans="1:86" ht="15.6" x14ac:dyDescent="0.3">
      <c r="A2194" s="35"/>
      <c r="B2194" s="86"/>
      <c r="C2194" s="35"/>
      <c r="D2194" s="35"/>
      <c r="E2194" s="35"/>
      <c r="F2194" s="35"/>
      <c r="G2194" s="35"/>
      <c r="H2194" s="35"/>
      <c r="I2194" s="35"/>
      <c r="J2194" s="35"/>
      <c r="K2194" s="35"/>
      <c r="L2194" s="35"/>
      <c r="M2194" s="35"/>
      <c r="N2194" s="35"/>
      <c r="O2194" s="35"/>
      <c r="P2194" s="35"/>
      <c r="Q2194" s="35"/>
      <c r="R2194" s="35"/>
      <c r="S2194" s="35"/>
      <c r="T2194" s="17">
        <f t="shared" si="4921"/>
        <v>48210</v>
      </c>
      <c r="U2194" s="216">
        <f t="shared" si="4914"/>
        <v>7</v>
      </c>
      <c r="V2194" s="216">
        <f t="shared" si="4921"/>
        <v>2189</v>
      </c>
      <c r="W2194" s="16">
        <f t="shared" si="4928"/>
        <v>5.9972602739726026</v>
      </c>
      <c r="X2194" s="16" t="e">
        <f>IF(Template!$F$7="Linear interpolation",LinInterp($I$5:$I$22,$G$5:$G$22,W2194),CubicSpline($I$5:$I$22,$G$5:$G$22,W2194))</f>
        <v>#VALUE!</v>
      </c>
      <c r="Y2194" s="221" t="e">
        <f t="shared" si="4915"/>
        <v>#VALUE!</v>
      </c>
      <c r="Z2194" s="221" t="e">
        <f>Y2194/PRODUCT($AA$6:AA2193)</f>
        <v>#VALUE!</v>
      </c>
      <c r="AA2194" s="16" t="e">
        <f t="shared" si="4922"/>
        <v>#VALUE!</v>
      </c>
      <c r="AB2194" s="10" t="e">
        <f t="shared" si="4923"/>
        <v>#VALUE!</v>
      </c>
      <c r="AC2194" s="90">
        <f t="shared" si="4916"/>
        <v>2194</v>
      </c>
      <c r="AD2194" s="17">
        <f t="shared" si="4924"/>
        <v>48187</v>
      </c>
      <c r="AE2194" s="16" t="e">
        <f t="shared" si="4917"/>
        <v>#VALUE!</v>
      </c>
      <c r="AF2194" s="10">
        <f ca="1">IFERROR(AVERAGE(INDIRECT("AE"&amp;AC2194-Template!$F$10+1):INDIRECT("AE"&amp;AC2194)),0)</f>
        <v>0</v>
      </c>
      <c r="AG2194" s="35"/>
      <c r="AH2194" s="86"/>
      <c r="AI2194" s="35"/>
      <c r="AJ2194" s="35"/>
      <c r="AK2194" s="35"/>
      <c r="AL2194" s="35"/>
      <c r="AM2194" s="35"/>
      <c r="AN2194" s="35"/>
      <c r="AO2194" s="35"/>
      <c r="AP2194" s="35"/>
      <c r="AQ2194" s="35"/>
      <c r="AR2194" s="35"/>
      <c r="AS2194" s="35"/>
      <c r="AT2194" s="35"/>
      <c r="AU2194" s="35"/>
      <c r="AV2194" s="35"/>
      <c r="AW2194" s="35"/>
      <c r="AX2194" s="35"/>
      <c r="AY2194" s="35"/>
      <c r="AZ2194" s="17">
        <f t="shared" ref="AZ2194" si="4953">AZ2193+1</f>
        <v>48210</v>
      </c>
      <c r="BA2194" s="216">
        <f t="shared" si="4940"/>
        <v>7</v>
      </c>
      <c r="BB2194" s="216">
        <f t="shared" ref="BB2194" si="4954">BB2193+1</f>
        <v>2189</v>
      </c>
      <c r="BC2194" s="16">
        <f t="shared" si="4942"/>
        <v>5.9972602739726026</v>
      </c>
      <c r="BD2194" s="16">
        <f>IF(Template!$F$7="Linear interpolation",LinInterp($AO$5:$AO$18,$AM$5:$AM$18,BC2194),CubicSpline($AO$5:$AO$18,$AM$5:$AM$18,BC2194))</f>
        <v>14.099529809077568</v>
      </c>
      <c r="BE2194" s="221">
        <f t="shared" si="4877"/>
        <v>2.2056986958243123</v>
      </c>
      <c r="BF2194" s="221">
        <f>BE2194/PRODUCT($BG$6:BG2193)</f>
        <v>1.0003861753503798</v>
      </c>
      <c r="BG2194" s="16">
        <f t="shared" si="4943"/>
        <v>1.0003865377310586</v>
      </c>
      <c r="BH2194" s="10">
        <f t="shared" si="4944"/>
        <v>14.108627183637701</v>
      </c>
      <c r="BI2194" s="90"/>
      <c r="BJ2194" s="17">
        <f t="shared" si="4927"/>
        <v>48187</v>
      </c>
      <c r="BK2194" s="16">
        <f t="shared" si="4920"/>
        <v>14.18797815158468</v>
      </c>
      <c r="BL2194" s="10">
        <f ca="1">IFERROR(AVERAGE(INDIRECT("BK"&amp;AC2194-Template!$F$10+1):INDIRECT("BK"&amp;AC2194)),0)</f>
        <v>14.226751108390422</v>
      </c>
      <c r="BM2194" s="35"/>
      <c r="BN2194" s="86"/>
      <c r="BO2194" s="35"/>
      <c r="BP2194" s="35"/>
      <c r="BQ2194" s="35"/>
      <c r="BR2194" s="35"/>
      <c r="BS2194" s="35"/>
      <c r="BT2194" s="35"/>
      <c r="BU2194" s="35"/>
      <c r="BV2194" s="35"/>
      <c r="BW2194" s="35"/>
      <c r="BX2194" s="35"/>
      <c r="BY2194" s="35"/>
      <c r="BZ2194" s="35"/>
      <c r="CA2194" s="35"/>
      <c r="CB2194" s="35"/>
      <c r="CC2194" s="35"/>
      <c r="CD2194" s="35"/>
      <c r="CE2194" s="35"/>
      <c r="CF2194" s="35"/>
      <c r="CG2194" s="35"/>
      <c r="CH2194" s="35"/>
    </row>
    <row r="2195" spans="1:86" ht="15.6" x14ac:dyDescent="0.3">
      <c r="A2195" s="35"/>
      <c r="B2195" s="86"/>
      <c r="C2195" s="35"/>
      <c r="D2195" s="35"/>
      <c r="E2195" s="35"/>
      <c r="F2195" s="35"/>
      <c r="G2195" s="35"/>
      <c r="H2195" s="35"/>
      <c r="I2195" s="35"/>
      <c r="J2195" s="35"/>
      <c r="K2195" s="35"/>
      <c r="L2195" s="35"/>
      <c r="M2195" s="35"/>
      <c r="N2195" s="35"/>
      <c r="O2195" s="35"/>
      <c r="P2195" s="35"/>
      <c r="Q2195" s="35"/>
      <c r="R2195" s="35"/>
      <c r="S2195" s="35"/>
      <c r="T2195" s="17">
        <f t="shared" si="4921"/>
        <v>48211</v>
      </c>
      <c r="U2195" s="216">
        <f t="shared" si="4914"/>
        <v>1</v>
      </c>
      <c r="V2195" s="216">
        <f t="shared" si="4921"/>
        <v>2190</v>
      </c>
      <c r="W2195" s="16">
        <f t="shared" si="4928"/>
        <v>6</v>
      </c>
      <c r="X2195" s="16" t="e">
        <f>IF(Template!$F$7="Linear interpolation",LinInterp($I$5:$I$22,$G$5:$G$22,W2195),CubicSpline($I$5:$I$22,$G$5:$G$22,W2195))</f>
        <v>#VALUE!</v>
      </c>
      <c r="Y2195" s="221" t="e">
        <f t="shared" si="4915"/>
        <v>#VALUE!</v>
      </c>
      <c r="Z2195" s="221" t="e">
        <f>Y2195/PRODUCT($AA$6:AA2194)</f>
        <v>#VALUE!</v>
      </c>
      <c r="AA2195" s="16" t="e">
        <f t="shared" si="4922"/>
        <v>#VALUE!</v>
      </c>
      <c r="AB2195" s="10" t="e">
        <f t="shared" si="4923"/>
        <v>#VALUE!</v>
      </c>
      <c r="AC2195" s="90">
        <f t="shared" si="4916"/>
        <v>2195</v>
      </c>
      <c r="AD2195" s="17">
        <f t="shared" si="4924"/>
        <v>48188</v>
      </c>
      <c r="AE2195" s="16" t="e">
        <f t="shared" si="4917"/>
        <v>#VALUE!</v>
      </c>
      <c r="AF2195" s="10">
        <f ca="1">IFERROR(AVERAGE(INDIRECT("AE"&amp;AC2195-Template!$F$10+1):INDIRECT("AE"&amp;AC2195)),0)</f>
        <v>0</v>
      </c>
      <c r="AG2195" s="35"/>
      <c r="AH2195" s="86"/>
      <c r="AI2195" s="35"/>
      <c r="AJ2195" s="35"/>
      <c r="AK2195" s="35"/>
      <c r="AL2195" s="35"/>
      <c r="AM2195" s="35"/>
      <c r="AN2195" s="35"/>
      <c r="AO2195" s="35"/>
      <c r="AP2195" s="35"/>
      <c r="AQ2195" s="35"/>
      <c r="AR2195" s="35"/>
      <c r="AS2195" s="35"/>
      <c r="AT2195" s="35"/>
      <c r="AU2195" s="35"/>
      <c r="AV2195" s="35"/>
      <c r="AW2195" s="35"/>
      <c r="AX2195" s="35"/>
      <c r="AY2195" s="35"/>
      <c r="AZ2195" s="17">
        <f t="shared" ref="AZ2195" si="4955">AZ2194+1</f>
        <v>48211</v>
      </c>
      <c r="BA2195" s="216">
        <f t="shared" si="4940"/>
        <v>1</v>
      </c>
      <c r="BB2195" s="216">
        <f t="shared" ref="BB2195" si="4956">BB2194+1</f>
        <v>2190</v>
      </c>
      <c r="BC2195" s="16">
        <f t="shared" si="4942"/>
        <v>6</v>
      </c>
      <c r="BD2195" s="16">
        <f>IF(Template!$F$7="Linear interpolation",LinInterp($AO$5:$AO$18,$AM$5:$AM$18,BC2195),CubicSpline($AO$5:$AO$18,$AM$5:$AM$18,BC2195))</f>
        <v>14.1</v>
      </c>
      <c r="BE2195" s="221">
        <f t="shared" si="4877"/>
        <v>2.2065504754831813</v>
      </c>
      <c r="BF2195" s="221">
        <f>BE2195/PRODUCT($BG$6:BG2194)</f>
        <v>1.0003858098833631</v>
      </c>
      <c r="BG2195" s="16">
        <f t="shared" si="4943"/>
        <v>1.0003858098833631</v>
      </c>
      <c r="BH2195" s="10">
        <f t="shared" si="4944"/>
        <v>14.082060742753866</v>
      </c>
      <c r="BI2195" s="90"/>
      <c r="BJ2195" s="17">
        <f t="shared" si="4927"/>
        <v>48188</v>
      </c>
      <c r="BK2195" s="16">
        <f t="shared" si="4920"/>
        <v>14.18797815158468</v>
      </c>
      <c r="BL2195" s="10">
        <f ca="1">IFERROR(AVERAGE(INDIRECT("BK"&amp;AC2195-Template!$F$10+1):INDIRECT("BK"&amp;AC2195)),0)</f>
        <v>14.224405468755927</v>
      </c>
      <c r="BM2195" s="35"/>
      <c r="BN2195" s="86"/>
      <c r="BO2195" s="35"/>
      <c r="BP2195" s="35"/>
      <c r="BQ2195" s="35"/>
      <c r="BR2195" s="35"/>
      <c r="BS2195" s="35"/>
      <c r="BT2195" s="35"/>
      <c r="BU2195" s="35"/>
      <c r="BV2195" s="35"/>
      <c r="BW2195" s="35"/>
      <c r="BX2195" s="35"/>
      <c r="BY2195" s="35"/>
      <c r="BZ2195" s="35"/>
      <c r="CA2195" s="35"/>
      <c r="CB2195" s="35"/>
      <c r="CC2195" s="35"/>
      <c r="CD2195" s="35"/>
      <c r="CE2195" s="35"/>
      <c r="CF2195" s="35"/>
      <c r="CG2195" s="35"/>
      <c r="CH2195" s="35"/>
    </row>
    <row r="2196" spans="1:86" ht="15.6" x14ac:dyDescent="0.3">
      <c r="A2196" s="35"/>
      <c r="B2196" s="86"/>
      <c r="C2196" s="35"/>
      <c r="D2196" s="35"/>
      <c r="E2196" s="35"/>
      <c r="F2196" s="35"/>
      <c r="G2196" s="35"/>
      <c r="H2196" s="35"/>
      <c r="I2196" s="35"/>
      <c r="J2196" s="35"/>
      <c r="K2196" s="35"/>
      <c r="L2196" s="35"/>
      <c r="M2196" s="35"/>
      <c r="N2196" s="35"/>
      <c r="O2196" s="35"/>
      <c r="P2196" s="35"/>
      <c r="Q2196" s="35"/>
      <c r="R2196" s="35"/>
      <c r="S2196" s="35"/>
      <c r="T2196" s="17">
        <f t="shared" si="4921"/>
        <v>48212</v>
      </c>
      <c r="U2196" s="216">
        <f t="shared" si="4914"/>
        <v>2</v>
      </c>
      <c r="V2196" s="216">
        <f t="shared" si="4921"/>
        <v>2191</v>
      </c>
      <c r="W2196" s="16">
        <f t="shared" si="4928"/>
        <v>6.0027397260273974</v>
      </c>
      <c r="X2196" s="16" t="e">
        <f>IF(Template!$F$7="Linear interpolation",LinInterp($I$5:$I$22,$G$5:$G$22,W2196),CubicSpline($I$5:$I$22,$G$5:$G$22,W2196))</f>
        <v>#VALUE!</v>
      </c>
      <c r="Y2196" s="221" t="e">
        <f t="shared" si="4915"/>
        <v>#VALUE!</v>
      </c>
      <c r="Z2196" s="221" t="e">
        <f>Y2196/PRODUCT($AA$6:AA2195)</f>
        <v>#VALUE!</v>
      </c>
      <c r="AA2196" s="16" t="e">
        <f t="shared" si="4922"/>
        <v>#VALUE!</v>
      </c>
      <c r="AB2196" s="10" t="e">
        <f t="shared" si="4923"/>
        <v>#VALUE!</v>
      </c>
      <c r="AC2196" s="90">
        <f t="shared" si="4916"/>
        <v>2196</v>
      </c>
      <c r="AD2196" s="17">
        <f t="shared" si="4924"/>
        <v>48189</v>
      </c>
      <c r="AE2196" s="16" t="e">
        <f t="shared" si="4917"/>
        <v>#VALUE!</v>
      </c>
      <c r="AF2196" s="10">
        <f ca="1">IFERROR(AVERAGE(INDIRECT("AE"&amp;AC2196-Template!$F$10+1):INDIRECT("AE"&amp;AC2196)),0)</f>
        <v>0</v>
      </c>
      <c r="AG2196" s="35"/>
      <c r="AH2196" s="86"/>
      <c r="AI2196" s="35"/>
      <c r="AJ2196" s="35"/>
      <c r="AK2196" s="35"/>
      <c r="AL2196" s="35"/>
      <c r="AM2196" s="35"/>
      <c r="AN2196" s="35"/>
      <c r="AO2196" s="35"/>
      <c r="AP2196" s="35"/>
      <c r="AQ2196" s="35"/>
      <c r="AR2196" s="35"/>
      <c r="AS2196" s="35"/>
      <c r="AT2196" s="35"/>
      <c r="AU2196" s="35"/>
      <c r="AV2196" s="35"/>
      <c r="AW2196" s="35"/>
      <c r="AX2196" s="35"/>
      <c r="AY2196" s="35"/>
      <c r="AZ2196" s="17">
        <f t="shared" ref="AZ2196" si="4957">AZ2195+1</f>
        <v>48212</v>
      </c>
      <c r="BA2196" s="216">
        <f t="shared" si="4940"/>
        <v>2</v>
      </c>
      <c r="BB2196" s="216">
        <f t="shared" ref="BB2196" si="4958">BB2195+1</f>
        <v>2191</v>
      </c>
      <c r="BC2196" s="16">
        <f t="shared" si="4942"/>
        <v>6.0027397260273974</v>
      </c>
      <c r="BD2196" s="16">
        <f>IF(Template!$F$7="Linear interpolation",LinInterp($AO$5:$AO$18,$AM$5:$AM$18,BC2196),CubicSpline($AO$5:$AO$18,$AM$5:$AM$18,BC2196))</f>
        <v>14.100467395835768</v>
      </c>
      <c r="BE2196" s="221">
        <f t="shared" si="4877"/>
        <v>2.2074023091013699</v>
      </c>
      <c r="BF2196" s="221">
        <f>BE2196/PRODUCT($BG$6:BG2195)</f>
        <v>1.0003860476466109</v>
      </c>
      <c r="BG2196" s="16">
        <f t="shared" si="4943"/>
        <v>1.0003860476466109</v>
      </c>
      <c r="BH2196" s="10">
        <f t="shared" si="4944"/>
        <v>14.09073910129699</v>
      </c>
      <c r="BI2196" s="90"/>
      <c r="BJ2196" s="17">
        <f t="shared" si="4927"/>
        <v>48189</v>
      </c>
      <c r="BK2196" s="16">
        <f t="shared" si="4920"/>
        <v>14.18797815158468</v>
      </c>
      <c r="BL2196" s="10">
        <f ca="1">IFERROR(AVERAGE(INDIRECT("BK"&amp;AC2196-Template!$F$10+1):INDIRECT("BK"&amp;AC2196)),0)</f>
        <v>14.222116152784038</v>
      </c>
      <c r="BM2196" s="35"/>
      <c r="BN2196" s="86"/>
      <c r="BO2196" s="35"/>
      <c r="BP2196" s="35"/>
      <c r="BQ2196" s="35"/>
      <c r="BR2196" s="35"/>
      <c r="BS2196" s="35"/>
      <c r="BT2196" s="35"/>
      <c r="BU2196" s="35"/>
      <c r="BV2196" s="35"/>
      <c r="BW2196" s="35"/>
      <c r="BX2196" s="35"/>
      <c r="BY2196" s="35"/>
      <c r="BZ2196" s="35"/>
      <c r="CA2196" s="35"/>
      <c r="CB2196" s="35"/>
      <c r="CC2196" s="35"/>
      <c r="CD2196" s="35"/>
      <c r="CE2196" s="35"/>
      <c r="CF2196" s="35"/>
      <c r="CG2196" s="35"/>
      <c r="CH2196" s="35"/>
    </row>
    <row r="2197" spans="1:86" ht="15.6" x14ac:dyDescent="0.3">
      <c r="A2197" s="35"/>
      <c r="B2197" s="86"/>
      <c r="C2197" s="35"/>
      <c r="D2197" s="35"/>
      <c r="E2197" s="35"/>
      <c r="F2197" s="35"/>
      <c r="G2197" s="35"/>
      <c r="H2197" s="35"/>
      <c r="I2197" s="35"/>
      <c r="J2197" s="35"/>
      <c r="K2197" s="35"/>
      <c r="L2197" s="35"/>
      <c r="M2197" s="35"/>
      <c r="N2197" s="35"/>
      <c r="O2197" s="35"/>
      <c r="P2197" s="35"/>
      <c r="Q2197" s="35"/>
      <c r="R2197" s="35"/>
      <c r="S2197" s="35"/>
      <c r="T2197" s="17">
        <f t="shared" si="4921"/>
        <v>48213</v>
      </c>
      <c r="U2197" s="216">
        <f t="shared" si="4914"/>
        <v>3</v>
      </c>
      <c r="V2197" s="216">
        <f t="shared" si="4921"/>
        <v>2192</v>
      </c>
      <c r="W2197" s="16">
        <f t="shared" si="4928"/>
        <v>6.0054794520547947</v>
      </c>
      <c r="X2197" s="16" t="e">
        <f>IF(Template!$F$7="Linear interpolation",LinInterp($I$5:$I$22,$G$5:$G$22,W2197),CubicSpline($I$5:$I$22,$G$5:$G$22,W2197))</f>
        <v>#VALUE!</v>
      </c>
      <c r="Y2197" s="221" t="e">
        <f t="shared" si="4915"/>
        <v>#VALUE!</v>
      </c>
      <c r="Z2197" s="221" t="e">
        <f>Y2197/PRODUCT($AA$6:AA2196)</f>
        <v>#VALUE!</v>
      </c>
      <c r="AA2197" s="16" t="e">
        <f t="shared" si="4922"/>
        <v>#VALUE!</v>
      </c>
      <c r="AB2197" s="10" t="e">
        <f t="shared" si="4923"/>
        <v>#VALUE!</v>
      </c>
      <c r="AC2197" s="90">
        <f t="shared" si="4916"/>
        <v>2197</v>
      </c>
      <c r="AD2197" s="17">
        <f t="shared" si="4924"/>
        <v>48190</v>
      </c>
      <c r="AE2197" s="16" t="e">
        <f t="shared" si="4917"/>
        <v>#VALUE!</v>
      </c>
      <c r="AF2197" s="10">
        <f ca="1">IFERROR(AVERAGE(INDIRECT("AE"&amp;AC2197-Template!$F$10+1):INDIRECT("AE"&amp;AC2197)),0)</f>
        <v>0</v>
      </c>
      <c r="AG2197" s="35"/>
      <c r="AH2197" s="86"/>
      <c r="AI2197" s="35"/>
      <c r="AJ2197" s="35"/>
      <c r="AK2197" s="35"/>
      <c r="AL2197" s="35"/>
      <c r="AM2197" s="35"/>
      <c r="AN2197" s="35"/>
      <c r="AO2197" s="35"/>
      <c r="AP2197" s="35"/>
      <c r="AQ2197" s="35"/>
      <c r="AR2197" s="35"/>
      <c r="AS2197" s="35"/>
      <c r="AT2197" s="35"/>
      <c r="AU2197" s="35"/>
      <c r="AV2197" s="35"/>
      <c r="AW2197" s="35"/>
      <c r="AX2197" s="35"/>
      <c r="AY2197" s="35"/>
      <c r="AZ2197" s="17">
        <f t="shared" ref="AZ2197" si="4959">AZ2196+1</f>
        <v>48213</v>
      </c>
      <c r="BA2197" s="216">
        <f t="shared" si="4940"/>
        <v>3</v>
      </c>
      <c r="BB2197" s="216">
        <f t="shared" ref="BB2197" si="4960">BB2196+1</f>
        <v>2192</v>
      </c>
      <c r="BC2197" s="16">
        <f t="shared" si="4942"/>
        <v>6.0054794520547947</v>
      </c>
      <c r="BD2197" s="16">
        <f>IF(Template!$F$7="Linear interpolation",LinInterp($AO$5:$AO$18,$AM$5:$AM$18,BC2197),CubicSpline($AO$5:$AO$18,$AM$5:$AM$18,BC2197))</f>
        <v>14.100931999044134</v>
      </c>
      <c r="BE2197" s="221">
        <f t="shared" si="4877"/>
        <v>2.2082541963323488</v>
      </c>
      <c r="BF2197" s="221">
        <f>BE2197/PRODUCT($BG$6:BG2196)</f>
        <v>1.0003859229590668</v>
      </c>
      <c r="BG2197" s="16">
        <f t="shared" si="4943"/>
        <v>1.0003859229590668</v>
      </c>
      <c r="BH2197" s="10">
        <f t="shared" si="4944"/>
        <v>14.086188005938528</v>
      </c>
      <c r="BI2197" s="90"/>
      <c r="BJ2197" s="17">
        <f t="shared" si="4927"/>
        <v>48190</v>
      </c>
      <c r="BK2197" s="16">
        <f t="shared" si="4920"/>
        <v>14.168387193024712</v>
      </c>
      <c r="BL2197" s="10">
        <f ca="1">IFERROR(AVERAGE(INDIRECT("BK"&amp;AC2197-Template!$F$10+1):INDIRECT("BK"&amp;AC2197)),0)</f>
        <v>14.219173804860151</v>
      </c>
      <c r="BM2197" s="35"/>
      <c r="BN2197" s="86"/>
      <c r="BO2197" s="35"/>
      <c r="BP2197" s="35"/>
      <c r="BQ2197" s="35"/>
      <c r="BR2197" s="35"/>
      <c r="BS2197" s="35"/>
      <c r="BT2197" s="35"/>
      <c r="BU2197" s="35"/>
      <c r="BV2197" s="35"/>
      <c r="BW2197" s="35"/>
      <c r="BX2197" s="35"/>
      <c r="BY2197" s="35"/>
      <c r="BZ2197" s="35"/>
      <c r="CA2197" s="35"/>
      <c r="CB2197" s="35"/>
      <c r="CC2197" s="35"/>
      <c r="CD2197" s="35"/>
      <c r="CE2197" s="35"/>
      <c r="CF2197" s="35"/>
      <c r="CG2197" s="35"/>
      <c r="CH2197" s="35"/>
    </row>
    <row r="2198" spans="1:86" ht="15.6" x14ac:dyDescent="0.3">
      <c r="A2198" s="35"/>
      <c r="B2198" s="86"/>
      <c r="C2198" s="35"/>
      <c r="D2198" s="35"/>
      <c r="E2198" s="35"/>
      <c r="F2198" s="35"/>
      <c r="G2198" s="35"/>
      <c r="H2198" s="35"/>
      <c r="I2198" s="35"/>
      <c r="J2198" s="35"/>
      <c r="K2198" s="35"/>
      <c r="L2198" s="35"/>
      <c r="M2198" s="35"/>
      <c r="N2198" s="35"/>
      <c r="O2198" s="35"/>
      <c r="P2198" s="35"/>
      <c r="Q2198" s="35"/>
      <c r="R2198" s="35"/>
      <c r="S2198" s="35"/>
      <c r="T2198" s="17">
        <f t="shared" si="4921"/>
        <v>48214</v>
      </c>
      <c r="U2198" s="216">
        <f t="shared" si="4914"/>
        <v>4</v>
      </c>
      <c r="V2198" s="216">
        <f t="shared" si="4921"/>
        <v>2193</v>
      </c>
      <c r="W2198" s="16">
        <f t="shared" si="4928"/>
        <v>6.0082191780821921</v>
      </c>
      <c r="X2198" s="16" t="e">
        <f>IF(Template!$F$7="Linear interpolation",LinInterp($I$5:$I$22,$G$5:$G$22,W2198),CubicSpline($I$5:$I$22,$G$5:$G$22,W2198))</f>
        <v>#VALUE!</v>
      </c>
      <c r="Y2198" s="221" t="e">
        <f t="shared" si="4915"/>
        <v>#VALUE!</v>
      </c>
      <c r="Z2198" s="221" t="e">
        <f>Y2198/PRODUCT($AA$6:AA2197)</f>
        <v>#VALUE!</v>
      </c>
      <c r="AA2198" s="16" t="e">
        <f t="shared" si="4922"/>
        <v>#VALUE!</v>
      </c>
      <c r="AB2198" s="10" t="e">
        <f t="shared" si="4923"/>
        <v>#VALUE!</v>
      </c>
      <c r="AC2198" s="90">
        <f t="shared" si="4916"/>
        <v>2198</v>
      </c>
      <c r="AD2198" s="17">
        <f t="shared" si="4924"/>
        <v>48191</v>
      </c>
      <c r="AE2198" s="16" t="e">
        <f t="shared" si="4917"/>
        <v>#VALUE!</v>
      </c>
      <c r="AF2198" s="10">
        <f ca="1">IFERROR(AVERAGE(INDIRECT("AE"&amp;AC2198-Template!$F$10+1):INDIRECT("AE"&amp;AC2198)),0)</f>
        <v>0</v>
      </c>
      <c r="AG2198" s="35"/>
      <c r="AH2198" s="86"/>
      <c r="AI2198" s="35"/>
      <c r="AJ2198" s="35"/>
      <c r="AK2198" s="35"/>
      <c r="AL2198" s="35"/>
      <c r="AM2198" s="35"/>
      <c r="AN2198" s="35"/>
      <c r="AO2198" s="35"/>
      <c r="AP2198" s="35"/>
      <c r="AQ2198" s="35"/>
      <c r="AR2198" s="35"/>
      <c r="AS2198" s="35"/>
      <c r="AT2198" s="35"/>
      <c r="AU2198" s="35"/>
      <c r="AV2198" s="35"/>
      <c r="AW2198" s="35"/>
      <c r="AX2198" s="35"/>
      <c r="AY2198" s="35"/>
      <c r="AZ2198" s="17">
        <f t="shared" ref="AZ2198" si="4961">AZ2197+1</f>
        <v>48214</v>
      </c>
      <c r="BA2198" s="216">
        <f t="shared" si="4940"/>
        <v>4</v>
      </c>
      <c r="BB2198" s="216">
        <f t="shared" ref="BB2198" si="4962">BB2197+1</f>
        <v>2193</v>
      </c>
      <c r="BC2198" s="16">
        <f t="shared" si="4942"/>
        <v>6.0082191780821921</v>
      </c>
      <c r="BD2198" s="16">
        <f>IF(Template!$F$7="Linear interpolation",LinInterp($AO$5:$AO$18,$AM$5:$AM$18,BC2198),CubicSpline($AO$5:$AO$18,$AM$5:$AM$18,BC2198))</f>
        <v>14.10139381770105</v>
      </c>
      <c r="BE2198" s="221">
        <f t="shared" si="4877"/>
        <v>2.2091061374831114</v>
      </c>
      <c r="BF2198" s="221">
        <f>BE2198/PRODUCT($BG$6:BG2197)</f>
        <v>1.000385798497373</v>
      </c>
      <c r="BG2198" s="16">
        <f t="shared" si="4943"/>
        <v>1.000385798497373</v>
      </c>
      <c r="BH2198" s="10">
        <f t="shared" si="4944"/>
        <v>14.081645154113364</v>
      </c>
      <c r="BI2198" s="90"/>
      <c r="BJ2198" s="17">
        <f t="shared" si="4927"/>
        <v>48191</v>
      </c>
      <c r="BK2198" s="16">
        <f t="shared" si="4920"/>
        <v>14.174735846717358</v>
      </c>
      <c r="BL2198" s="10">
        <f ca="1">IFERROR(AVERAGE(INDIRECT("BK"&amp;AC2198-Template!$F$10+1):INDIRECT("BK"&amp;AC2198)),0)</f>
        <v>14.216443078726019</v>
      </c>
      <c r="BM2198" s="35"/>
      <c r="BN2198" s="86"/>
      <c r="BO2198" s="35"/>
      <c r="BP2198" s="35"/>
      <c r="BQ2198" s="35"/>
      <c r="BR2198" s="35"/>
      <c r="BS2198" s="35"/>
      <c r="BT2198" s="35"/>
      <c r="BU2198" s="35"/>
      <c r="BV2198" s="35"/>
      <c r="BW2198" s="35"/>
      <c r="BX2198" s="35"/>
      <c r="BY2198" s="35"/>
      <c r="BZ2198" s="35"/>
      <c r="CA2198" s="35"/>
      <c r="CB2198" s="35"/>
      <c r="CC2198" s="35"/>
      <c r="CD2198" s="35"/>
      <c r="CE2198" s="35"/>
      <c r="CF2198" s="35"/>
      <c r="CG2198" s="35"/>
      <c r="CH2198" s="35"/>
    </row>
    <row r="2199" spans="1:86" ht="15.6" x14ac:dyDescent="0.3">
      <c r="A2199" s="35"/>
      <c r="B2199" s="86"/>
      <c r="C2199" s="35"/>
      <c r="D2199" s="35"/>
      <c r="E2199" s="35"/>
      <c r="F2199" s="35"/>
      <c r="G2199" s="35"/>
      <c r="H2199" s="35"/>
      <c r="I2199" s="35"/>
      <c r="J2199" s="35"/>
      <c r="K2199" s="35"/>
      <c r="L2199" s="35"/>
      <c r="M2199" s="35"/>
      <c r="N2199" s="35"/>
      <c r="O2199" s="35"/>
      <c r="P2199" s="35"/>
      <c r="Q2199" s="35"/>
      <c r="R2199" s="35"/>
      <c r="S2199" s="35"/>
      <c r="T2199" s="17">
        <f t="shared" si="4921"/>
        <v>48215</v>
      </c>
      <c r="U2199" s="216">
        <f t="shared" si="4914"/>
        <v>5</v>
      </c>
      <c r="V2199" s="216">
        <f t="shared" si="4921"/>
        <v>2194</v>
      </c>
      <c r="W2199" s="16">
        <f t="shared" si="4928"/>
        <v>6.0109589041095894</v>
      </c>
      <c r="X2199" s="16" t="e">
        <f>IF(Template!$F$7="Linear interpolation",LinInterp($I$5:$I$22,$G$5:$G$22,W2199),CubicSpline($I$5:$I$22,$G$5:$G$22,W2199))</f>
        <v>#VALUE!</v>
      </c>
      <c r="Y2199" s="221" t="e">
        <f t="shared" si="4915"/>
        <v>#VALUE!</v>
      </c>
      <c r="Z2199" s="221" t="e">
        <f>Y2199/PRODUCT($AA$6:AA2198)</f>
        <v>#VALUE!</v>
      </c>
      <c r="AA2199" s="16" t="e">
        <f t="shared" si="4922"/>
        <v>#VALUE!</v>
      </c>
      <c r="AB2199" s="10" t="e">
        <f t="shared" si="4923"/>
        <v>#VALUE!</v>
      </c>
      <c r="AC2199" s="90">
        <f t="shared" si="4916"/>
        <v>2199</v>
      </c>
      <c r="AD2199" s="17">
        <f t="shared" si="4924"/>
        <v>48192</v>
      </c>
      <c r="AE2199" s="16" t="e">
        <f t="shared" si="4917"/>
        <v>#VALUE!</v>
      </c>
      <c r="AF2199" s="10">
        <f ca="1">IFERROR(AVERAGE(INDIRECT("AE"&amp;AC2199-Template!$F$10+1):INDIRECT("AE"&amp;AC2199)),0)</f>
        <v>0</v>
      </c>
      <c r="AG2199" s="35"/>
      <c r="AH2199" s="86"/>
      <c r="AI2199" s="35"/>
      <c r="AJ2199" s="35"/>
      <c r="AK2199" s="35"/>
      <c r="AL2199" s="35"/>
      <c r="AM2199" s="35"/>
      <c r="AN2199" s="35"/>
      <c r="AO2199" s="35"/>
      <c r="AP2199" s="35"/>
      <c r="AQ2199" s="35"/>
      <c r="AR2199" s="35"/>
      <c r="AS2199" s="35"/>
      <c r="AT2199" s="35"/>
      <c r="AU2199" s="35"/>
      <c r="AV2199" s="35"/>
      <c r="AW2199" s="35"/>
      <c r="AX2199" s="35"/>
      <c r="AY2199" s="35"/>
      <c r="AZ2199" s="17">
        <f t="shared" ref="AZ2199" si="4963">AZ2198+1</f>
        <v>48215</v>
      </c>
      <c r="BA2199" s="216">
        <f t="shared" si="4940"/>
        <v>5</v>
      </c>
      <c r="BB2199" s="216">
        <f t="shared" ref="BB2199" si="4964">BB2198+1</f>
        <v>2194</v>
      </c>
      <c r="BC2199" s="16">
        <f t="shared" si="4942"/>
        <v>6.0109589041095894</v>
      </c>
      <c r="BD2199" s="16">
        <f>IF(Template!$F$7="Linear interpolation",LinInterp($AO$5:$AO$18,$AM$5:$AM$18,BC2199),CubicSpline($AO$5:$AO$18,$AM$5:$AM$18,BC2199))</f>
        <v>14.10185285988247</v>
      </c>
      <c r="BE2199" s="221">
        <f t="shared" si="4877"/>
        <v>2.2099581328630076</v>
      </c>
      <c r="BF2199" s="221">
        <f>BE2199/PRODUCT($BG$6:BG2198)</f>
        <v>1.000385674262291</v>
      </c>
      <c r="BG2199" s="16">
        <f t="shared" si="4943"/>
        <v>1.000385674262291</v>
      </c>
      <c r="BH2199" s="10">
        <f t="shared" si="4944"/>
        <v>14.077110573620377</v>
      </c>
      <c r="BI2199" s="90"/>
      <c r="BJ2199" s="17">
        <f t="shared" si="4927"/>
        <v>48192</v>
      </c>
      <c r="BK2199" s="16">
        <f t="shared" si="4920"/>
        <v>14.171288799934455</v>
      </c>
      <c r="BL2199" s="10">
        <f ca="1">IFERROR(AVERAGE(INDIRECT("BK"&amp;AC2199-Template!$F$10+1):INDIRECT("BK"&amp;AC2199)),0)</f>
        <v>14.213952684095393</v>
      </c>
      <c r="BM2199" s="35"/>
      <c r="BN2199" s="86"/>
      <c r="BO2199" s="35"/>
      <c r="BP2199" s="35"/>
      <c r="BQ2199" s="35"/>
      <c r="BR2199" s="35"/>
      <c r="BS2199" s="35"/>
      <c r="BT2199" s="35"/>
      <c r="BU2199" s="35"/>
      <c r="BV2199" s="35"/>
      <c r="BW2199" s="35"/>
      <c r="BX2199" s="35"/>
      <c r="BY2199" s="35"/>
      <c r="BZ2199" s="35"/>
      <c r="CA2199" s="35"/>
      <c r="CB2199" s="35"/>
      <c r="CC2199" s="35"/>
      <c r="CD2199" s="35"/>
      <c r="CE2199" s="35"/>
      <c r="CF2199" s="35"/>
      <c r="CG2199" s="35"/>
      <c r="CH2199" s="35"/>
    </row>
    <row r="2200" spans="1:86" ht="15.6" x14ac:dyDescent="0.3">
      <c r="A2200" s="35"/>
      <c r="B2200" s="86"/>
      <c r="C2200" s="35"/>
      <c r="D2200" s="35"/>
      <c r="E2200" s="35"/>
      <c r="F2200" s="35"/>
      <c r="G2200" s="35"/>
      <c r="H2200" s="35"/>
      <c r="I2200" s="35"/>
      <c r="J2200" s="35"/>
      <c r="K2200" s="35"/>
      <c r="L2200" s="35"/>
      <c r="M2200" s="35"/>
      <c r="N2200" s="35"/>
      <c r="O2200" s="35"/>
      <c r="P2200" s="35"/>
      <c r="Q2200" s="35"/>
      <c r="R2200" s="35"/>
      <c r="S2200" s="35"/>
      <c r="T2200" s="17">
        <f t="shared" si="4921"/>
        <v>48216</v>
      </c>
      <c r="U2200" s="216">
        <f t="shared" si="4914"/>
        <v>6</v>
      </c>
      <c r="V2200" s="216">
        <f t="shared" si="4921"/>
        <v>2195</v>
      </c>
      <c r="W2200" s="16">
        <f t="shared" si="4928"/>
        <v>6.0136986301369859</v>
      </c>
      <c r="X2200" s="16" t="e">
        <f>IF(Template!$F$7="Linear interpolation",LinInterp($I$5:$I$22,$G$5:$G$22,W2200),CubicSpline($I$5:$I$22,$G$5:$G$22,W2200))</f>
        <v>#VALUE!</v>
      </c>
      <c r="Y2200" s="221" t="e">
        <f t="shared" si="4915"/>
        <v>#VALUE!</v>
      </c>
      <c r="Z2200" s="221" t="e">
        <f>Y2200/PRODUCT($AA$6:AA2199)</f>
        <v>#VALUE!</v>
      </c>
      <c r="AA2200" s="16" t="e">
        <f t="shared" si="4922"/>
        <v>#VALUE!</v>
      </c>
      <c r="AB2200" s="10" t="e">
        <f t="shared" si="4923"/>
        <v>#VALUE!</v>
      </c>
      <c r="AC2200" s="90">
        <f t="shared" si="4916"/>
        <v>2200</v>
      </c>
      <c r="AD2200" s="17">
        <f t="shared" si="4924"/>
        <v>48193</v>
      </c>
      <c r="AE2200" s="16" t="e">
        <f t="shared" si="4917"/>
        <v>#VALUE!</v>
      </c>
      <c r="AF2200" s="10">
        <f ca="1">IFERROR(AVERAGE(INDIRECT("AE"&amp;AC2200-Template!$F$10+1):INDIRECT("AE"&amp;AC2200)),0)</f>
        <v>0</v>
      </c>
      <c r="AG2200" s="35"/>
      <c r="AH2200" s="86"/>
      <c r="AI2200" s="35"/>
      <c r="AJ2200" s="35"/>
      <c r="AK2200" s="35"/>
      <c r="AL2200" s="35"/>
      <c r="AM2200" s="35"/>
      <c r="AN2200" s="35"/>
      <c r="AO2200" s="35"/>
      <c r="AP2200" s="35"/>
      <c r="AQ2200" s="35"/>
      <c r="AR2200" s="35"/>
      <c r="AS2200" s="35"/>
      <c r="AT2200" s="35"/>
      <c r="AU2200" s="35"/>
      <c r="AV2200" s="35"/>
      <c r="AW2200" s="35"/>
      <c r="AX2200" s="35"/>
      <c r="AY2200" s="35"/>
      <c r="AZ2200" s="17">
        <f t="shared" ref="AZ2200" si="4965">AZ2199+1</f>
        <v>48216</v>
      </c>
      <c r="BA2200" s="216">
        <f t="shared" si="4940"/>
        <v>6</v>
      </c>
      <c r="BB2200" s="216">
        <f t="shared" ref="BB2200" si="4966">BB2199+1</f>
        <v>2195</v>
      </c>
      <c r="BC2200" s="16">
        <f t="shared" si="4942"/>
        <v>6.0136986301369859</v>
      </c>
      <c r="BD2200" s="16">
        <f>IF(Template!$F$7="Linear interpolation",LinInterp($AO$5:$AO$18,$AM$5:$AM$18,BC2200),CubicSpline($AO$5:$AO$18,$AM$5:$AM$18,BC2200))</f>
        <v>14.102309133664351</v>
      </c>
      <c r="BE2200" s="221">
        <f t="shared" si="4877"/>
        <v>2.2108101827837565</v>
      </c>
      <c r="BF2200" s="221">
        <f>BE2200/PRODUCT($BG$6:BG2199)</f>
        <v>1.0003855502545855</v>
      </c>
      <c r="BG2200" s="16">
        <f t="shared" si="4943"/>
        <v>1.000385674262291</v>
      </c>
      <c r="BH2200" s="10">
        <f t="shared" si="4944"/>
        <v>14.077110573620377</v>
      </c>
      <c r="BI2200" s="90"/>
      <c r="BJ2200" s="17">
        <f t="shared" si="4927"/>
        <v>48193</v>
      </c>
      <c r="BK2200" s="16">
        <f t="shared" si="4920"/>
        <v>14.167786986735154</v>
      </c>
      <c r="BL2200" s="10">
        <f ca="1">IFERROR(AVERAGE(INDIRECT("BK"&amp;AC2200-Template!$F$10+1):INDIRECT("BK"&amp;AC2200)),0)</f>
        <v>14.211232929889777</v>
      </c>
      <c r="BM2200" s="35"/>
      <c r="BN2200" s="86"/>
      <c r="BO2200" s="35"/>
      <c r="BP2200" s="35"/>
      <c r="BQ2200" s="35"/>
      <c r="BR2200" s="35"/>
      <c r="BS2200" s="35"/>
      <c r="BT2200" s="35"/>
      <c r="BU2200" s="35"/>
      <c r="BV2200" s="35"/>
      <c r="BW2200" s="35"/>
      <c r="BX2200" s="35"/>
      <c r="BY2200" s="35"/>
      <c r="BZ2200" s="35"/>
      <c r="CA2200" s="35"/>
      <c r="CB2200" s="35"/>
      <c r="CC2200" s="35"/>
      <c r="CD2200" s="35"/>
      <c r="CE2200" s="35"/>
      <c r="CF2200" s="35"/>
      <c r="CG2200" s="35"/>
      <c r="CH2200" s="35"/>
    </row>
    <row r="2201" spans="1:86" ht="15.6" x14ac:dyDescent="0.3">
      <c r="A2201" s="35"/>
      <c r="B2201" s="86"/>
      <c r="C2201" s="35"/>
      <c r="D2201" s="35"/>
      <c r="E2201" s="35"/>
      <c r="F2201" s="35"/>
      <c r="G2201" s="35"/>
      <c r="H2201" s="35"/>
      <c r="I2201" s="35"/>
      <c r="J2201" s="35"/>
      <c r="K2201" s="35"/>
      <c r="L2201" s="35"/>
      <c r="M2201" s="35"/>
      <c r="N2201" s="35"/>
      <c r="O2201" s="35"/>
      <c r="P2201" s="35"/>
      <c r="Q2201" s="35"/>
      <c r="R2201" s="35"/>
      <c r="S2201" s="35"/>
      <c r="T2201" s="17">
        <f t="shared" si="4921"/>
        <v>48217</v>
      </c>
      <c r="U2201" s="216">
        <f t="shared" si="4914"/>
        <v>7</v>
      </c>
      <c r="V2201" s="216">
        <f t="shared" si="4921"/>
        <v>2196</v>
      </c>
      <c r="W2201" s="16">
        <f t="shared" si="4928"/>
        <v>6.0164383561643833</v>
      </c>
      <c r="X2201" s="16" t="e">
        <f>IF(Template!$F$7="Linear interpolation",LinInterp($I$5:$I$22,$G$5:$G$22,W2201),CubicSpline($I$5:$I$22,$G$5:$G$22,W2201))</f>
        <v>#VALUE!</v>
      </c>
      <c r="Y2201" s="221" t="e">
        <f t="shared" si="4915"/>
        <v>#VALUE!</v>
      </c>
      <c r="Z2201" s="221" t="e">
        <f>Y2201/PRODUCT($AA$6:AA2200)</f>
        <v>#VALUE!</v>
      </c>
      <c r="AA2201" s="16" t="e">
        <f t="shared" si="4922"/>
        <v>#VALUE!</v>
      </c>
      <c r="AB2201" s="10" t="e">
        <f t="shared" si="4923"/>
        <v>#VALUE!</v>
      </c>
      <c r="AC2201" s="90">
        <f t="shared" si="4916"/>
        <v>2201</v>
      </c>
      <c r="AD2201" s="17">
        <f t="shared" si="4924"/>
        <v>48194</v>
      </c>
      <c r="AE2201" s="16" t="e">
        <f t="shared" si="4917"/>
        <v>#VALUE!</v>
      </c>
      <c r="AF2201" s="10">
        <f ca="1">IFERROR(AVERAGE(INDIRECT("AE"&amp;AC2201-Template!$F$10+1):INDIRECT("AE"&amp;AC2201)),0)</f>
        <v>0</v>
      </c>
      <c r="AG2201" s="35"/>
      <c r="AH2201" s="86"/>
      <c r="AI2201" s="35"/>
      <c r="AJ2201" s="35"/>
      <c r="AK2201" s="35"/>
      <c r="AL2201" s="35"/>
      <c r="AM2201" s="35"/>
      <c r="AN2201" s="35"/>
      <c r="AO2201" s="35"/>
      <c r="AP2201" s="35"/>
      <c r="AQ2201" s="35"/>
      <c r="AR2201" s="35"/>
      <c r="AS2201" s="35"/>
      <c r="AT2201" s="35"/>
      <c r="AU2201" s="35"/>
      <c r="AV2201" s="35"/>
      <c r="AW2201" s="35"/>
      <c r="AX2201" s="35"/>
      <c r="AY2201" s="35"/>
      <c r="AZ2201" s="17">
        <f t="shared" ref="AZ2201" si="4967">AZ2200+1</f>
        <v>48217</v>
      </c>
      <c r="BA2201" s="216">
        <f t="shared" si="4940"/>
        <v>7</v>
      </c>
      <c r="BB2201" s="216">
        <f t="shared" ref="BB2201" si="4968">BB2200+1</f>
        <v>2196</v>
      </c>
      <c r="BC2201" s="16">
        <f t="shared" si="4942"/>
        <v>6.0164383561643833</v>
      </c>
      <c r="BD2201" s="16">
        <f>IF(Template!$F$7="Linear interpolation",LinInterp($AO$5:$AO$18,$AM$5:$AM$18,BC2201),CubicSpline($AO$5:$AO$18,$AM$5:$AM$18,BC2201))</f>
        <v>14.10276264712264</v>
      </c>
      <c r="BE2201" s="221">
        <f t="shared" si="4877"/>
        <v>2.2116622875594332</v>
      </c>
      <c r="BF2201" s="221">
        <f>BE2201/PRODUCT($BG$6:BG2200)</f>
        <v>1.0003853024673399</v>
      </c>
      <c r="BG2201" s="16">
        <f t="shared" si="4943"/>
        <v>1.000385674262291</v>
      </c>
      <c r="BH2201" s="10">
        <f t="shared" si="4944"/>
        <v>14.077110573620377</v>
      </c>
      <c r="BI2201" s="90"/>
      <c r="BJ2201" s="17">
        <f t="shared" si="4927"/>
        <v>48194</v>
      </c>
      <c r="BK2201" s="16">
        <f t="shared" si="4920"/>
        <v>14.164230317887494</v>
      </c>
      <c r="BL2201" s="10">
        <f ca="1">IFERROR(AVERAGE(INDIRECT("BK"&amp;AC2201-Template!$F$10+1):INDIRECT("BK"&amp;AC2201)),0)</f>
        <v>14.208459611515043</v>
      </c>
      <c r="BM2201" s="35"/>
      <c r="BN2201" s="86"/>
      <c r="BO2201" s="35"/>
      <c r="BP2201" s="35"/>
      <c r="BQ2201" s="35"/>
      <c r="BR2201" s="35"/>
      <c r="BS2201" s="35"/>
      <c r="BT2201" s="35"/>
      <c r="BU2201" s="35"/>
      <c r="BV2201" s="35"/>
      <c r="BW2201" s="35"/>
      <c r="BX2201" s="35"/>
      <c r="BY2201" s="35"/>
      <c r="BZ2201" s="35"/>
      <c r="CA2201" s="35"/>
      <c r="CB2201" s="35"/>
      <c r="CC2201" s="35"/>
      <c r="CD2201" s="35"/>
      <c r="CE2201" s="35"/>
      <c r="CF2201" s="35"/>
      <c r="CG2201" s="35"/>
      <c r="CH2201" s="35"/>
    </row>
    <row r="2202" spans="1:86" ht="15.6" x14ac:dyDescent="0.3">
      <c r="A2202" s="35"/>
      <c r="B2202" s="86"/>
      <c r="C2202" s="35"/>
      <c r="D2202" s="35"/>
      <c r="E2202" s="35"/>
      <c r="F2202" s="35"/>
      <c r="G2202" s="35"/>
      <c r="H2202" s="35"/>
      <c r="I2202" s="35"/>
      <c r="J2202" s="35"/>
      <c r="K2202" s="35"/>
      <c r="L2202" s="35"/>
      <c r="M2202" s="35"/>
      <c r="N2202" s="35"/>
      <c r="O2202" s="35"/>
      <c r="P2202" s="35"/>
      <c r="Q2202" s="35"/>
      <c r="R2202" s="35"/>
      <c r="S2202" s="35"/>
      <c r="T2202" s="17">
        <f t="shared" si="4921"/>
        <v>48218</v>
      </c>
      <c r="U2202" s="216">
        <f t="shared" si="4914"/>
        <v>1</v>
      </c>
      <c r="V2202" s="216">
        <f t="shared" si="4921"/>
        <v>2197</v>
      </c>
      <c r="W2202" s="16">
        <f t="shared" si="4928"/>
        <v>6.0191780821917806</v>
      </c>
      <c r="X2202" s="16" t="e">
        <f>IF(Template!$F$7="Linear interpolation",LinInterp($I$5:$I$22,$G$5:$G$22,W2202),CubicSpline($I$5:$I$22,$G$5:$G$22,W2202))</f>
        <v>#VALUE!</v>
      </c>
      <c r="Y2202" s="221" t="e">
        <f t="shared" si="4915"/>
        <v>#VALUE!</v>
      </c>
      <c r="Z2202" s="221" t="e">
        <f>Y2202/PRODUCT($AA$6:AA2201)</f>
        <v>#VALUE!</v>
      </c>
      <c r="AA2202" s="16" t="e">
        <f t="shared" si="4922"/>
        <v>#VALUE!</v>
      </c>
      <c r="AB2202" s="10" t="e">
        <f t="shared" si="4923"/>
        <v>#VALUE!</v>
      </c>
      <c r="AC2202" s="90">
        <f t="shared" si="4916"/>
        <v>2202</v>
      </c>
      <c r="AD2202" s="17">
        <f t="shared" si="4924"/>
        <v>48195</v>
      </c>
      <c r="AE2202" s="16" t="e">
        <f t="shared" si="4917"/>
        <v>#VALUE!</v>
      </c>
      <c r="AF2202" s="10">
        <f ca="1">IFERROR(AVERAGE(INDIRECT("AE"&amp;AC2202-Template!$F$10+1):INDIRECT("AE"&amp;AC2202)),0)</f>
        <v>0</v>
      </c>
      <c r="AG2202" s="35"/>
      <c r="AH2202" s="86"/>
      <c r="AI2202" s="35"/>
      <c r="AJ2202" s="35"/>
      <c r="AK2202" s="35"/>
      <c r="AL2202" s="35"/>
      <c r="AM2202" s="35"/>
      <c r="AN2202" s="35"/>
      <c r="AO2202" s="35"/>
      <c r="AP2202" s="35"/>
      <c r="AQ2202" s="35"/>
      <c r="AR2202" s="35"/>
      <c r="AS2202" s="35"/>
      <c r="AT2202" s="35"/>
      <c r="AU2202" s="35"/>
      <c r="AV2202" s="35"/>
      <c r="AW2202" s="35"/>
      <c r="AX2202" s="35"/>
      <c r="AY2202" s="35"/>
      <c r="AZ2202" s="17">
        <f t="shared" ref="AZ2202" si="4969">AZ2201+1</f>
        <v>48218</v>
      </c>
      <c r="BA2202" s="216">
        <f t="shared" si="4940"/>
        <v>1</v>
      </c>
      <c r="BB2202" s="216">
        <f t="shared" ref="BB2202" si="4970">BB2201+1</f>
        <v>2197</v>
      </c>
      <c r="BC2202" s="16">
        <f t="shared" si="4942"/>
        <v>6.0191780821917806</v>
      </c>
      <c r="BD2202" s="16">
        <f>IF(Template!$F$7="Linear interpolation",LinInterp($AO$5:$AO$18,$AM$5:$AM$18,BC2202),CubicSpline($AO$5:$AO$18,$AM$5:$AM$18,BC2202))</f>
        <v>14.103213408333296</v>
      </c>
      <c r="BE2202" s="221">
        <f t="shared" si="4877"/>
        <v>2.2125144475064835</v>
      </c>
      <c r="BF2202" s="221">
        <f>BE2202/PRODUCT($BG$6:BG2201)</f>
        <v>1.0003849311295274</v>
      </c>
      <c r="BG2202" s="16">
        <f t="shared" si="4943"/>
        <v>1.0003849311295274</v>
      </c>
      <c r="BH2202" s="10">
        <f t="shared" si="4944"/>
        <v>14.049986227750889</v>
      </c>
      <c r="BI2202" s="90"/>
      <c r="BJ2202" s="17">
        <f t="shared" si="4927"/>
        <v>48195</v>
      </c>
      <c r="BK2202" s="16">
        <f t="shared" si="4920"/>
        <v>14.164230317887494</v>
      </c>
      <c r="BL2202" s="10">
        <f ca="1">IFERROR(AVERAGE(INDIRECT("BK"&amp;AC2202-Template!$F$10+1):INDIRECT("BK"&amp;AC2202)),0)</f>
        <v>14.205753027050715</v>
      </c>
      <c r="BM2202" s="35"/>
      <c r="BN2202" s="86"/>
      <c r="BO2202" s="35"/>
      <c r="BP2202" s="35"/>
      <c r="BQ2202" s="35"/>
      <c r="BR2202" s="35"/>
      <c r="BS2202" s="35"/>
      <c r="BT2202" s="35"/>
      <c r="BU2202" s="35"/>
      <c r="BV2202" s="35"/>
      <c r="BW2202" s="35"/>
      <c r="BX2202" s="35"/>
      <c r="BY2202" s="35"/>
      <c r="BZ2202" s="35"/>
      <c r="CA2202" s="35"/>
      <c r="CB2202" s="35"/>
      <c r="CC2202" s="35"/>
      <c r="CD2202" s="35"/>
      <c r="CE2202" s="35"/>
      <c r="CF2202" s="35"/>
      <c r="CG2202" s="35"/>
      <c r="CH2202" s="35"/>
    </row>
    <row r="2203" spans="1:86" ht="15.6" x14ac:dyDescent="0.3">
      <c r="A2203" s="35"/>
      <c r="B2203" s="86"/>
      <c r="C2203" s="35"/>
      <c r="D2203" s="35"/>
      <c r="E2203" s="35"/>
      <c r="F2203" s="35"/>
      <c r="G2203" s="35"/>
      <c r="H2203" s="35"/>
      <c r="I2203" s="35"/>
      <c r="J2203" s="35"/>
      <c r="K2203" s="35"/>
      <c r="L2203" s="35"/>
      <c r="M2203" s="35"/>
      <c r="N2203" s="35"/>
      <c r="O2203" s="35"/>
      <c r="P2203" s="35"/>
      <c r="Q2203" s="35"/>
      <c r="R2203" s="35"/>
      <c r="S2203" s="35"/>
      <c r="T2203" s="17">
        <f t="shared" si="4921"/>
        <v>48219</v>
      </c>
      <c r="U2203" s="216">
        <f t="shared" si="4914"/>
        <v>2</v>
      </c>
      <c r="V2203" s="216">
        <f t="shared" si="4921"/>
        <v>2198</v>
      </c>
      <c r="W2203" s="16">
        <f t="shared" si="4928"/>
        <v>6.021917808219178</v>
      </c>
      <c r="X2203" s="16" t="e">
        <f>IF(Template!$F$7="Linear interpolation",LinInterp($I$5:$I$22,$G$5:$G$22,W2203),CubicSpline($I$5:$I$22,$G$5:$G$22,W2203))</f>
        <v>#VALUE!</v>
      </c>
      <c r="Y2203" s="221" t="e">
        <f t="shared" si="4915"/>
        <v>#VALUE!</v>
      </c>
      <c r="Z2203" s="221" t="e">
        <f>Y2203/PRODUCT($AA$6:AA2202)</f>
        <v>#VALUE!</v>
      </c>
      <c r="AA2203" s="16" t="e">
        <f t="shared" si="4922"/>
        <v>#VALUE!</v>
      </c>
      <c r="AB2203" s="10" t="e">
        <f t="shared" si="4923"/>
        <v>#VALUE!</v>
      </c>
      <c r="AC2203" s="90">
        <f t="shared" si="4916"/>
        <v>2203</v>
      </c>
      <c r="AD2203" s="17">
        <f t="shared" si="4924"/>
        <v>48196</v>
      </c>
      <c r="AE2203" s="16" t="e">
        <f t="shared" si="4917"/>
        <v>#VALUE!</v>
      </c>
      <c r="AF2203" s="10">
        <f ca="1">IFERROR(AVERAGE(INDIRECT("AE"&amp;AC2203-Template!$F$10+1):INDIRECT("AE"&amp;AC2203)),0)</f>
        <v>0</v>
      </c>
      <c r="AG2203" s="35"/>
      <c r="AH2203" s="86"/>
      <c r="AI2203" s="35"/>
      <c r="AJ2203" s="35"/>
      <c r="AK2203" s="35"/>
      <c r="AL2203" s="35"/>
      <c r="AM2203" s="35"/>
      <c r="AN2203" s="35"/>
      <c r="AO2203" s="35"/>
      <c r="AP2203" s="35"/>
      <c r="AQ2203" s="35"/>
      <c r="AR2203" s="35"/>
      <c r="AS2203" s="35"/>
      <c r="AT2203" s="35"/>
      <c r="AU2203" s="35"/>
      <c r="AV2203" s="35"/>
      <c r="AW2203" s="35"/>
      <c r="AX2203" s="35"/>
      <c r="AY2203" s="35"/>
      <c r="AZ2203" s="17">
        <f t="shared" ref="AZ2203" si="4971">AZ2202+1</f>
        <v>48219</v>
      </c>
      <c r="BA2203" s="216">
        <f t="shared" si="4940"/>
        <v>2</v>
      </c>
      <c r="BB2203" s="216">
        <f t="shared" ref="BB2203" si="4972">BB2202+1</f>
        <v>2198</v>
      </c>
      <c r="BC2203" s="16">
        <f t="shared" si="4942"/>
        <v>6.021917808219178</v>
      </c>
      <c r="BD2203" s="16">
        <f>IF(Template!$F$7="Linear interpolation",LinInterp($AO$5:$AO$18,$AM$5:$AM$18,BC2203),CubicSpline($AO$5:$AO$18,$AM$5:$AM$18,BC2203))</f>
        <v>14.103661425372273</v>
      </c>
      <c r="BE2203" s="221">
        <f t="shared" si="4877"/>
        <v>2.2133666629437285</v>
      </c>
      <c r="BF2203" s="221">
        <f>BE2203/PRODUCT($BG$6:BG2202)</f>
        <v>1.0003851796033267</v>
      </c>
      <c r="BG2203" s="16">
        <f t="shared" si="4943"/>
        <v>1.0003851796033267</v>
      </c>
      <c r="BH2203" s="10">
        <f t="shared" si="4944"/>
        <v>14.059055521425833</v>
      </c>
      <c r="BI2203" s="90"/>
      <c r="BJ2203" s="17">
        <f t="shared" si="4927"/>
        <v>48196</v>
      </c>
      <c r="BK2203" s="16">
        <f t="shared" si="4920"/>
        <v>14.164230317887494</v>
      </c>
      <c r="BL2203" s="10">
        <f ca="1">IFERROR(AVERAGE(INDIRECT("BK"&amp;AC2203-Template!$F$10+1):INDIRECT("BK"&amp;AC2203)),0)</f>
        <v>14.203114921917335</v>
      </c>
      <c r="BM2203" s="35"/>
      <c r="BN2203" s="86"/>
      <c r="BO2203" s="35"/>
      <c r="BP2203" s="35"/>
      <c r="BQ2203" s="35"/>
      <c r="BR2203" s="35"/>
      <c r="BS2203" s="35"/>
      <c r="BT2203" s="35"/>
      <c r="BU2203" s="35"/>
      <c r="BV2203" s="35"/>
      <c r="BW2203" s="35"/>
      <c r="BX2203" s="35"/>
      <c r="BY2203" s="35"/>
      <c r="BZ2203" s="35"/>
      <c r="CA2203" s="35"/>
      <c r="CB2203" s="35"/>
      <c r="CC2203" s="35"/>
      <c r="CD2203" s="35"/>
      <c r="CE2203" s="35"/>
      <c r="CF2203" s="35"/>
      <c r="CG2203" s="35"/>
      <c r="CH2203" s="35"/>
    </row>
    <row r="2204" spans="1:86" ht="15.6" x14ac:dyDescent="0.3">
      <c r="A2204" s="35"/>
      <c r="B2204" s="86"/>
      <c r="C2204" s="35"/>
      <c r="D2204" s="35"/>
      <c r="E2204" s="35"/>
      <c r="F2204" s="35"/>
      <c r="G2204" s="35"/>
      <c r="H2204" s="35"/>
      <c r="I2204" s="35"/>
      <c r="J2204" s="35"/>
      <c r="K2204" s="35"/>
      <c r="L2204" s="35"/>
      <c r="M2204" s="35"/>
      <c r="N2204" s="35"/>
      <c r="O2204" s="35"/>
      <c r="P2204" s="35"/>
      <c r="Q2204" s="35"/>
      <c r="R2204" s="35"/>
      <c r="S2204" s="35"/>
      <c r="T2204" s="17">
        <f t="shared" si="4921"/>
        <v>48220</v>
      </c>
      <c r="U2204" s="216">
        <f t="shared" si="4914"/>
        <v>3</v>
      </c>
      <c r="V2204" s="216">
        <f t="shared" si="4921"/>
        <v>2199</v>
      </c>
      <c r="W2204" s="16">
        <f t="shared" si="4928"/>
        <v>6.0246575342465754</v>
      </c>
      <c r="X2204" s="16" t="e">
        <f>IF(Template!$F$7="Linear interpolation",LinInterp($I$5:$I$22,$G$5:$G$22,W2204),CubicSpline($I$5:$I$22,$G$5:$G$22,W2204))</f>
        <v>#VALUE!</v>
      </c>
      <c r="Y2204" s="221" t="e">
        <f t="shared" si="4915"/>
        <v>#VALUE!</v>
      </c>
      <c r="Z2204" s="221" t="e">
        <f>Y2204/PRODUCT($AA$6:AA2203)</f>
        <v>#VALUE!</v>
      </c>
      <c r="AA2204" s="16" t="e">
        <f t="shared" si="4922"/>
        <v>#VALUE!</v>
      </c>
      <c r="AB2204" s="10" t="e">
        <f t="shared" si="4923"/>
        <v>#VALUE!</v>
      </c>
      <c r="AC2204" s="90">
        <f t="shared" si="4916"/>
        <v>2204</v>
      </c>
      <c r="AD2204" s="17">
        <f t="shared" si="4924"/>
        <v>48197</v>
      </c>
      <c r="AE2204" s="16" t="e">
        <f t="shared" si="4917"/>
        <v>#VALUE!</v>
      </c>
      <c r="AF2204" s="10">
        <f ca="1">IFERROR(AVERAGE(INDIRECT("AE"&amp;AC2204-Template!$F$10+1):INDIRECT("AE"&amp;AC2204)),0)</f>
        <v>0</v>
      </c>
      <c r="AG2204" s="35"/>
      <c r="AH2204" s="86"/>
      <c r="AI2204" s="35"/>
      <c r="AJ2204" s="35"/>
      <c r="AK2204" s="35"/>
      <c r="AL2204" s="35"/>
      <c r="AM2204" s="35"/>
      <c r="AN2204" s="35"/>
      <c r="AO2204" s="35"/>
      <c r="AP2204" s="35"/>
      <c r="AQ2204" s="35"/>
      <c r="AR2204" s="35"/>
      <c r="AS2204" s="35"/>
      <c r="AT2204" s="35"/>
      <c r="AU2204" s="35"/>
      <c r="AV2204" s="35"/>
      <c r="AW2204" s="35"/>
      <c r="AX2204" s="35"/>
      <c r="AY2204" s="35"/>
      <c r="AZ2204" s="17">
        <f t="shared" ref="AZ2204" si="4973">AZ2203+1</f>
        <v>48220</v>
      </c>
      <c r="BA2204" s="216">
        <f t="shared" si="4940"/>
        <v>3</v>
      </c>
      <c r="BB2204" s="216">
        <f t="shared" ref="BB2204" si="4974">BB2203+1</f>
        <v>2199</v>
      </c>
      <c r="BC2204" s="16">
        <f t="shared" si="4942"/>
        <v>6.0246575342465754</v>
      </c>
      <c r="BD2204" s="16">
        <f>IF(Template!$F$7="Linear interpolation",LinInterp($AO$5:$AO$18,$AM$5:$AM$18,BC2204),CubicSpline($AO$5:$AO$18,$AM$5:$AM$18,BC2204))</f>
        <v>14.104106706315521</v>
      </c>
      <c r="BE2204" s="221">
        <f t="shared" si="4877"/>
        <v>2.2142189341923615</v>
      </c>
      <c r="BF2204" s="221">
        <f>BE2204/PRODUCT($BG$6:BG2203)</f>
        <v>1.0003850565127335</v>
      </c>
      <c r="BG2204" s="16">
        <f t="shared" si="4943"/>
        <v>1.0003850565127335</v>
      </c>
      <c r="BH2204" s="10">
        <f t="shared" si="4944"/>
        <v>14.054562714771347</v>
      </c>
      <c r="BI2204" s="90"/>
      <c r="BJ2204" s="17">
        <f t="shared" si="4927"/>
        <v>48197</v>
      </c>
      <c r="BK2204" s="16">
        <f t="shared" si="4920"/>
        <v>14.142340415973841</v>
      </c>
      <c r="BL2204" s="10">
        <f ca="1">IFERROR(AVERAGE(INDIRECT("BK"&amp;AC2204-Template!$F$10+1):INDIRECT("BK"&amp;AC2204)),0)</f>
        <v>14.199747153386832</v>
      </c>
      <c r="BM2204" s="35"/>
      <c r="BN2204" s="86"/>
      <c r="BO2204" s="35"/>
      <c r="BP2204" s="35"/>
      <c r="BQ2204" s="35"/>
      <c r="BR2204" s="35"/>
      <c r="BS2204" s="35"/>
      <c r="BT2204" s="35"/>
      <c r="BU2204" s="35"/>
      <c r="BV2204" s="35"/>
      <c r="BW2204" s="35"/>
      <c r="BX2204" s="35"/>
      <c r="BY2204" s="35"/>
      <c r="BZ2204" s="35"/>
      <c r="CA2204" s="35"/>
      <c r="CB2204" s="35"/>
      <c r="CC2204" s="35"/>
      <c r="CD2204" s="35"/>
      <c r="CE2204" s="35"/>
      <c r="CF2204" s="35"/>
      <c r="CG2204" s="35"/>
      <c r="CH2204" s="35"/>
    </row>
    <row r="2205" spans="1:86" ht="15.6" x14ac:dyDescent="0.3">
      <c r="A2205" s="35"/>
      <c r="B2205" s="86"/>
      <c r="C2205" s="35"/>
      <c r="D2205" s="35"/>
      <c r="E2205" s="35"/>
      <c r="F2205" s="35"/>
      <c r="G2205" s="35"/>
      <c r="H2205" s="35"/>
      <c r="I2205" s="35"/>
      <c r="J2205" s="35"/>
      <c r="K2205" s="35"/>
      <c r="L2205" s="35"/>
      <c r="M2205" s="35"/>
      <c r="N2205" s="35"/>
      <c r="O2205" s="35"/>
      <c r="P2205" s="35"/>
      <c r="Q2205" s="35"/>
      <c r="R2205" s="35"/>
      <c r="S2205" s="35"/>
      <c r="T2205" s="17">
        <f t="shared" si="4921"/>
        <v>48221</v>
      </c>
      <c r="U2205" s="216">
        <f t="shared" si="4914"/>
        <v>4</v>
      </c>
      <c r="V2205" s="216">
        <f t="shared" si="4921"/>
        <v>2200</v>
      </c>
      <c r="W2205" s="16">
        <f t="shared" si="4928"/>
        <v>6.0273972602739727</v>
      </c>
      <c r="X2205" s="16" t="e">
        <f>IF(Template!$F$7="Linear interpolation",LinInterp($I$5:$I$22,$G$5:$G$22,W2205),CubicSpline($I$5:$I$22,$G$5:$G$22,W2205))</f>
        <v>#VALUE!</v>
      </c>
      <c r="Y2205" s="221" t="e">
        <f t="shared" si="4915"/>
        <v>#VALUE!</v>
      </c>
      <c r="Z2205" s="221" t="e">
        <f>Y2205/PRODUCT($AA$6:AA2204)</f>
        <v>#VALUE!</v>
      </c>
      <c r="AA2205" s="16" t="e">
        <f t="shared" si="4922"/>
        <v>#VALUE!</v>
      </c>
      <c r="AB2205" s="10" t="e">
        <f t="shared" si="4923"/>
        <v>#VALUE!</v>
      </c>
      <c r="AC2205" s="90">
        <f t="shared" si="4916"/>
        <v>2205</v>
      </c>
      <c r="AD2205" s="17">
        <f t="shared" si="4924"/>
        <v>48198</v>
      </c>
      <c r="AE2205" s="16" t="e">
        <f t="shared" si="4917"/>
        <v>#VALUE!</v>
      </c>
      <c r="AF2205" s="10">
        <f ca="1">IFERROR(AVERAGE(INDIRECT("AE"&amp;AC2205-Template!$F$10+1):INDIRECT("AE"&amp;AC2205)),0)</f>
        <v>0</v>
      </c>
      <c r="AG2205" s="35"/>
      <c r="AH2205" s="86"/>
      <c r="AI2205" s="35"/>
      <c r="AJ2205" s="35"/>
      <c r="AK2205" s="35"/>
      <c r="AL2205" s="35"/>
      <c r="AM2205" s="35"/>
      <c r="AN2205" s="35"/>
      <c r="AO2205" s="35"/>
      <c r="AP2205" s="35"/>
      <c r="AQ2205" s="35"/>
      <c r="AR2205" s="35"/>
      <c r="AS2205" s="35"/>
      <c r="AT2205" s="35"/>
      <c r="AU2205" s="35"/>
      <c r="AV2205" s="35"/>
      <c r="AW2205" s="35"/>
      <c r="AX2205" s="35"/>
      <c r="AY2205" s="35"/>
      <c r="AZ2205" s="17">
        <f t="shared" ref="AZ2205" si="4975">AZ2204+1</f>
        <v>48221</v>
      </c>
      <c r="BA2205" s="216">
        <f t="shared" si="4940"/>
        <v>4</v>
      </c>
      <c r="BB2205" s="216">
        <f t="shared" ref="BB2205" si="4976">BB2204+1</f>
        <v>2200</v>
      </c>
      <c r="BC2205" s="16">
        <f t="shared" si="4942"/>
        <v>6.0273972602739727</v>
      </c>
      <c r="BD2205" s="16">
        <f>IF(Template!$F$7="Linear interpolation",LinInterp($AO$5:$AO$18,$AM$5:$AM$18,BC2205),CubicSpline($AO$5:$AO$18,$AM$5:$AM$18,BC2205))</f>
        <v>14.104549259238997</v>
      </c>
      <c r="BE2205" s="221">
        <f t="shared" si="4877"/>
        <v>2.2150712615759574</v>
      </c>
      <c r="BF2205" s="221">
        <f>BE2205/PRODUCT($BG$6:BG2204)</f>
        <v>1.000384933653323</v>
      </c>
      <c r="BG2205" s="16">
        <f t="shared" si="4943"/>
        <v>1.000384933653323</v>
      </c>
      <c r="BH2205" s="10">
        <f t="shared" si="4944"/>
        <v>14.050078346290906</v>
      </c>
      <c r="BI2205" s="90"/>
      <c r="BJ2205" s="17">
        <f t="shared" si="4927"/>
        <v>48198</v>
      </c>
      <c r="BK2205" s="16">
        <f t="shared" si="4920"/>
        <v>14.149453303837989</v>
      </c>
      <c r="BL2205" s="10">
        <f ca="1">IFERROR(AVERAGE(INDIRECT("BK"&amp;AC2205-Template!$F$10+1):INDIRECT("BK"&amp;AC2205)),0)</f>
        <v>14.196616481118472</v>
      </c>
      <c r="BM2205" s="35"/>
      <c r="BN2205" s="86"/>
      <c r="BO2205" s="35"/>
      <c r="BP2205" s="35"/>
      <c r="BQ2205" s="35"/>
      <c r="BR2205" s="35"/>
      <c r="BS2205" s="35"/>
      <c r="BT2205" s="35"/>
      <c r="BU2205" s="35"/>
      <c r="BV2205" s="35"/>
      <c r="BW2205" s="35"/>
      <c r="BX2205" s="35"/>
      <c r="BY2205" s="35"/>
      <c r="BZ2205" s="35"/>
      <c r="CA2205" s="35"/>
      <c r="CB2205" s="35"/>
      <c r="CC2205" s="35"/>
      <c r="CD2205" s="35"/>
      <c r="CE2205" s="35"/>
      <c r="CF2205" s="35"/>
      <c r="CG2205" s="35"/>
      <c r="CH2205" s="35"/>
    </row>
    <row r="2206" spans="1:86" ht="15.6" x14ac:dyDescent="0.3">
      <c r="A2206" s="35"/>
      <c r="B2206" s="86"/>
      <c r="C2206" s="35"/>
      <c r="D2206" s="35"/>
      <c r="E2206" s="35"/>
      <c r="F2206" s="35"/>
      <c r="G2206" s="35"/>
      <c r="H2206" s="35"/>
      <c r="I2206" s="35"/>
      <c r="J2206" s="35"/>
      <c r="K2206" s="35"/>
      <c r="L2206" s="35"/>
      <c r="M2206" s="35"/>
      <c r="N2206" s="35"/>
      <c r="O2206" s="35"/>
      <c r="P2206" s="35"/>
      <c r="Q2206" s="35"/>
      <c r="R2206" s="35"/>
      <c r="S2206" s="35"/>
      <c r="T2206" s="17">
        <f t="shared" si="4921"/>
        <v>48222</v>
      </c>
      <c r="U2206" s="216">
        <f t="shared" si="4914"/>
        <v>5</v>
      </c>
      <c r="V2206" s="216">
        <f t="shared" si="4921"/>
        <v>2201</v>
      </c>
      <c r="W2206" s="16">
        <f t="shared" si="4928"/>
        <v>6.0301369863013701</v>
      </c>
      <c r="X2206" s="16" t="e">
        <f>IF(Template!$F$7="Linear interpolation",LinInterp($I$5:$I$22,$G$5:$G$22,W2206),CubicSpline($I$5:$I$22,$G$5:$G$22,W2206))</f>
        <v>#VALUE!</v>
      </c>
      <c r="Y2206" s="221" t="e">
        <f t="shared" si="4915"/>
        <v>#VALUE!</v>
      </c>
      <c r="Z2206" s="221" t="e">
        <f>Y2206/PRODUCT($AA$6:AA2205)</f>
        <v>#VALUE!</v>
      </c>
      <c r="AA2206" s="16" t="e">
        <f t="shared" si="4922"/>
        <v>#VALUE!</v>
      </c>
      <c r="AB2206" s="10" t="e">
        <f t="shared" si="4923"/>
        <v>#VALUE!</v>
      </c>
      <c r="AC2206" s="90">
        <f t="shared" si="4916"/>
        <v>2206</v>
      </c>
      <c r="AD2206" s="17">
        <f t="shared" si="4924"/>
        <v>48199</v>
      </c>
      <c r="AE2206" s="16" t="e">
        <f t="shared" si="4917"/>
        <v>#VALUE!</v>
      </c>
      <c r="AF2206" s="10">
        <f ca="1">IFERROR(AVERAGE(INDIRECT("AE"&amp;AC2206-Template!$F$10+1):INDIRECT("AE"&amp;AC2206)),0)</f>
        <v>0</v>
      </c>
      <c r="AG2206" s="35"/>
      <c r="AH2206" s="86"/>
      <c r="AI2206" s="35"/>
      <c r="AJ2206" s="35"/>
      <c r="AK2206" s="35"/>
      <c r="AL2206" s="35"/>
      <c r="AM2206" s="35"/>
      <c r="AN2206" s="35"/>
      <c r="AO2206" s="35"/>
      <c r="AP2206" s="35"/>
      <c r="AQ2206" s="35"/>
      <c r="AR2206" s="35"/>
      <c r="AS2206" s="35"/>
      <c r="AT2206" s="35"/>
      <c r="AU2206" s="35"/>
      <c r="AV2206" s="35"/>
      <c r="AW2206" s="35"/>
      <c r="AX2206" s="35"/>
      <c r="AY2206" s="35"/>
      <c r="AZ2206" s="17">
        <f t="shared" ref="AZ2206" si="4977">AZ2205+1</f>
        <v>48222</v>
      </c>
      <c r="BA2206" s="216">
        <f t="shared" si="4940"/>
        <v>5</v>
      </c>
      <c r="BB2206" s="216">
        <f t="shared" ref="BB2206" si="4978">BB2205+1</f>
        <v>2201</v>
      </c>
      <c r="BC2206" s="16">
        <f t="shared" si="4942"/>
        <v>6.0301369863013701</v>
      </c>
      <c r="BD2206" s="16">
        <f>IF(Template!$F$7="Linear interpolation",LinInterp($AO$5:$AO$18,$AM$5:$AM$18,BC2206),CubicSpline($AO$5:$AO$18,$AM$5:$AM$18,BC2206))</f>
        <v>14.104989092218654</v>
      </c>
      <c r="BE2206" s="221">
        <f t="shared" si="4877"/>
        <v>2.2159236454204678</v>
      </c>
      <c r="BF2206" s="221">
        <f>BE2206/PRODUCT($BG$6:BG2205)</f>
        <v>1.0003848110258557</v>
      </c>
      <c r="BG2206" s="16">
        <f t="shared" si="4943"/>
        <v>1.0003848110258557</v>
      </c>
      <c r="BH2206" s="10">
        <f t="shared" si="4944"/>
        <v>14.045602443734762</v>
      </c>
      <c r="BI2206" s="90"/>
      <c r="BJ2206" s="17">
        <f t="shared" si="4927"/>
        <v>48199</v>
      </c>
      <c r="BK2206" s="16">
        <f t="shared" si="4920"/>
        <v>14.145621019776677</v>
      </c>
      <c r="BL2206" s="10">
        <f ca="1">IFERROR(AVERAGE(INDIRECT("BK"&amp;AC2206-Template!$F$10+1):INDIRECT("BK"&amp;AC2206)),0)</f>
        <v>14.193786440655185</v>
      </c>
      <c r="BM2206" s="35"/>
      <c r="BN2206" s="86"/>
      <c r="BO2206" s="35"/>
      <c r="BP2206" s="35"/>
      <c r="BQ2206" s="35"/>
      <c r="BR2206" s="35"/>
      <c r="BS2206" s="35"/>
      <c r="BT2206" s="35"/>
      <c r="BU2206" s="35"/>
      <c r="BV2206" s="35"/>
      <c r="BW2206" s="35"/>
      <c r="BX2206" s="35"/>
      <c r="BY2206" s="35"/>
      <c r="BZ2206" s="35"/>
      <c r="CA2206" s="35"/>
      <c r="CB2206" s="35"/>
      <c r="CC2206" s="35"/>
      <c r="CD2206" s="35"/>
      <c r="CE2206" s="35"/>
      <c r="CF2206" s="35"/>
      <c r="CG2206" s="35"/>
      <c r="CH2206" s="35"/>
    </row>
    <row r="2207" spans="1:86" ht="15.6" x14ac:dyDescent="0.3">
      <c r="A2207" s="35"/>
      <c r="B2207" s="86"/>
      <c r="C2207" s="35"/>
      <c r="D2207" s="35"/>
      <c r="E2207" s="35"/>
      <c r="F2207" s="35"/>
      <c r="G2207" s="35"/>
      <c r="H2207" s="35"/>
      <c r="I2207" s="35"/>
      <c r="J2207" s="35"/>
      <c r="K2207" s="35"/>
      <c r="L2207" s="35"/>
      <c r="M2207" s="35"/>
      <c r="N2207" s="35"/>
      <c r="O2207" s="35"/>
      <c r="P2207" s="35"/>
      <c r="Q2207" s="35"/>
      <c r="R2207" s="35"/>
      <c r="S2207" s="35"/>
      <c r="T2207" s="17">
        <f t="shared" si="4921"/>
        <v>48223</v>
      </c>
      <c r="U2207" s="216">
        <f t="shared" si="4914"/>
        <v>6</v>
      </c>
      <c r="V2207" s="216">
        <f t="shared" si="4921"/>
        <v>2202</v>
      </c>
      <c r="W2207" s="16">
        <f t="shared" si="4928"/>
        <v>6.0328767123287674</v>
      </c>
      <c r="X2207" s="16" t="e">
        <f>IF(Template!$F$7="Linear interpolation",LinInterp($I$5:$I$22,$G$5:$G$22,W2207),CubicSpline($I$5:$I$22,$G$5:$G$22,W2207))</f>
        <v>#VALUE!</v>
      </c>
      <c r="Y2207" s="221" t="e">
        <f t="shared" si="4915"/>
        <v>#VALUE!</v>
      </c>
      <c r="Z2207" s="221" t="e">
        <f>Y2207/PRODUCT($AA$6:AA2206)</f>
        <v>#VALUE!</v>
      </c>
      <c r="AA2207" s="16" t="e">
        <f t="shared" si="4922"/>
        <v>#VALUE!</v>
      </c>
      <c r="AB2207" s="10" t="e">
        <f t="shared" si="4923"/>
        <v>#VALUE!</v>
      </c>
      <c r="AC2207" s="90">
        <f t="shared" si="4916"/>
        <v>2207</v>
      </c>
      <c r="AD2207" s="17">
        <f t="shared" si="4924"/>
        <v>48200</v>
      </c>
      <c r="AE2207" s="16" t="e">
        <f t="shared" si="4917"/>
        <v>#VALUE!</v>
      </c>
      <c r="AF2207" s="10">
        <f ca="1">IFERROR(AVERAGE(INDIRECT("AE"&amp;AC2207-Template!$F$10+1):INDIRECT("AE"&amp;AC2207)),0)</f>
        <v>0</v>
      </c>
      <c r="AG2207" s="35"/>
      <c r="AH2207" s="86"/>
      <c r="AI2207" s="35"/>
      <c r="AJ2207" s="35"/>
      <c r="AK2207" s="35"/>
      <c r="AL2207" s="35"/>
      <c r="AM2207" s="35"/>
      <c r="AN2207" s="35"/>
      <c r="AO2207" s="35"/>
      <c r="AP2207" s="35"/>
      <c r="AQ2207" s="35"/>
      <c r="AR2207" s="35"/>
      <c r="AS2207" s="35"/>
      <c r="AT2207" s="35"/>
      <c r="AU2207" s="35"/>
      <c r="AV2207" s="35"/>
      <c r="AW2207" s="35"/>
      <c r="AX2207" s="35"/>
      <c r="AY2207" s="35"/>
      <c r="AZ2207" s="17">
        <f t="shared" ref="AZ2207" si="4979">AZ2206+1</f>
        <v>48223</v>
      </c>
      <c r="BA2207" s="216">
        <f t="shared" si="4940"/>
        <v>6</v>
      </c>
      <c r="BB2207" s="216">
        <f t="shared" ref="BB2207" si="4980">BB2206+1</f>
        <v>2202</v>
      </c>
      <c r="BC2207" s="16">
        <f t="shared" si="4942"/>
        <v>6.0328767123287674</v>
      </c>
      <c r="BD2207" s="16">
        <f>IF(Template!$F$7="Linear interpolation",LinInterp($AO$5:$AO$18,$AM$5:$AM$18,BC2207),CubicSpline($AO$5:$AO$18,$AM$5:$AM$18,BC2207))</f>
        <v>14.105426213330444</v>
      </c>
      <c r="BE2207" s="221">
        <f t="shared" si="4877"/>
        <v>2.2167760860542423</v>
      </c>
      <c r="BF2207" s="221">
        <f>BE2207/PRODUCT($BG$6:BG2206)</f>
        <v>1.0003846886310981</v>
      </c>
      <c r="BG2207" s="16">
        <f t="shared" si="4943"/>
        <v>1.0003848110258557</v>
      </c>
      <c r="BH2207" s="10">
        <f t="shared" si="4944"/>
        <v>14.045602443734762</v>
      </c>
      <c r="BI2207" s="90"/>
      <c r="BJ2207" s="17">
        <f t="shared" si="4927"/>
        <v>48200</v>
      </c>
      <c r="BK2207" s="16">
        <f t="shared" si="4920"/>
        <v>14.141733345218288</v>
      </c>
      <c r="BL2207" s="10">
        <f ca="1">IFERROR(AVERAGE(INDIRECT("BK"&amp;AC2207-Template!$F$10+1):INDIRECT("BK"&amp;AC2207)),0)</f>
        <v>14.190689867251944</v>
      </c>
      <c r="BM2207" s="35"/>
      <c r="BN2207" s="86"/>
      <c r="BO2207" s="35"/>
      <c r="BP2207" s="35"/>
      <c r="BQ2207" s="35"/>
      <c r="BR2207" s="35"/>
      <c r="BS2207" s="35"/>
      <c r="BT2207" s="35"/>
      <c r="BU2207" s="35"/>
      <c r="BV2207" s="35"/>
      <c r="BW2207" s="35"/>
      <c r="BX2207" s="35"/>
      <c r="BY2207" s="35"/>
      <c r="BZ2207" s="35"/>
      <c r="CA2207" s="35"/>
      <c r="CB2207" s="35"/>
      <c r="CC2207" s="35"/>
      <c r="CD2207" s="35"/>
      <c r="CE2207" s="35"/>
      <c r="CF2207" s="35"/>
      <c r="CG2207" s="35"/>
      <c r="CH2207" s="35"/>
    </row>
    <row r="2208" spans="1:86" ht="15.6" x14ac:dyDescent="0.3">
      <c r="A2208" s="35"/>
      <c r="B2208" s="86"/>
      <c r="C2208" s="35"/>
      <c r="D2208" s="35"/>
      <c r="E2208" s="35"/>
      <c r="F2208" s="35"/>
      <c r="G2208" s="35"/>
      <c r="H2208" s="35"/>
      <c r="I2208" s="35"/>
      <c r="J2208" s="35"/>
      <c r="K2208" s="35"/>
      <c r="L2208" s="35"/>
      <c r="M2208" s="35"/>
      <c r="N2208" s="35"/>
      <c r="O2208" s="35"/>
      <c r="P2208" s="35"/>
      <c r="Q2208" s="35"/>
      <c r="R2208" s="35"/>
      <c r="S2208" s="35"/>
      <c r="T2208" s="17">
        <f t="shared" si="4921"/>
        <v>48224</v>
      </c>
      <c r="U2208" s="216">
        <f t="shared" si="4914"/>
        <v>7</v>
      </c>
      <c r="V2208" s="216">
        <f t="shared" si="4921"/>
        <v>2203</v>
      </c>
      <c r="W2208" s="16">
        <f t="shared" si="4928"/>
        <v>6.0356164383561648</v>
      </c>
      <c r="X2208" s="16" t="e">
        <f>IF(Template!$F$7="Linear interpolation",LinInterp($I$5:$I$22,$G$5:$G$22,W2208),CubicSpline($I$5:$I$22,$G$5:$G$22,W2208))</f>
        <v>#VALUE!</v>
      </c>
      <c r="Y2208" s="221" t="e">
        <f t="shared" si="4915"/>
        <v>#VALUE!</v>
      </c>
      <c r="Z2208" s="221" t="e">
        <f>Y2208/PRODUCT($AA$6:AA2207)</f>
        <v>#VALUE!</v>
      </c>
      <c r="AA2208" s="16" t="e">
        <f t="shared" si="4922"/>
        <v>#VALUE!</v>
      </c>
      <c r="AB2208" s="10" t="e">
        <f t="shared" si="4923"/>
        <v>#VALUE!</v>
      </c>
      <c r="AC2208" s="90">
        <f t="shared" si="4916"/>
        <v>2208</v>
      </c>
      <c r="AD2208" s="17">
        <f t="shared" si="4924"/>
        <v>48201</v>
      </c>
      <c r="AE2208" s="16" t="e">
        <f t="shared" si="4917"/>
        <v>#VALUE!</v>
      </c>
      <c r="AF2208" s="10">
        <f ca="1">IFERROR(AVERAGE(INDIRECT("AE"&amp;AC2208-Template!$F$10+1):INDIRECT("AE"&amp;AC2208)),0)</f>
        <v>0</v>
      </c>
      <c r="AG2208" s="35"/>
      <c r="AH2208" s="86"/>
      <c r="AI2208" s="35"/>
      <c r="AJ2208" s="35"/>
      <c r="AK2208" s="35"/>
      <c r="AL2208" s="35"/>
      <c r="AM2208" s="35"/>
      <c r="AN2208" s="35"/>
      <c r="AO2208" s="35"/>
      <c r="AP2208" s="35"/>
      <c r="AQ2208" s="35"/>
      <c r="AR2208" s="35"/>
      <c r="AS2208" s="35"/>
      <c r="AT2208" s="35"/>
      <c r="AU2208" s="35"/>
      <c r="AV2208" s="35"/>
      <c r="AW2208" s="35"/>
      <c r="AX2208" s="35"/>
      <c r="AY2208" s="35"/>
      <c r="AZ2208" s="17">
        <f t="shared" ref="AZ2208" si="4981">AZ2207+1</f>
        <v>48224</v>
      </c>
      <c r="BA2208" s="216">
        <f t="shared" si="4940"/>
        <v>7</v>
      </c>
      <c r="BB2208" s="216">
        <f t="shared" ref="BB2208" si="4982">BB2207+1</f>
        <v>2203</v>
      </c>
      <c r="BC2208" s="16">
        <f t="shared" si="4942"/>
        <v>6.0356164383561648</v>
      </c>
      <c r="BD2208" s="16">
        <f>IF(Template!$F$7="Linear interpolation",LinInterp($AO$5:$AO$18,$AM$5:$AM$18,BC2208),CubicSpline($AO$5:$AO$18,$AM$5:$AM$18,BC2208))</f>
        <v>14.105860630650323</v>
      </c>
      <c r="BE2208" s="221">
        <f t="shared" si="4877"/>
        <v>2.2176285838080108</v>
      </c>
      <c r="BF2208" s="221">
        <f>BE2208/PRODUCT($BG$6:BG2207)</f>
        <v>1.00038444407508</v>
      </c>
      <c r="BG2208" s="16">
        <f t="shared" si="4943"/>
        <v>1.0003848110258557</v>
      </c>
      <c r="BH2208" s="10">
        <f t="shared" si="4944"/>
        <v>14.045602443734762</v>
      </c>
      <c r="BI2208" s="90"/>
      <c r="BJ2208" s="17">
        <f t="shared" si="4927"/>
        <v>48201</v>
      </c>
      <c r="BK2208" s="16">
        <f t="shared" si="4920"/>
        <v>14.137790190866028</v>
      </c>
      <c r="BL2208" s="10">
        <f ca="1">IFERROR(AVERAGE(INDIRECT("BK"&amp;AC2208-Template!$F$10+1):INDIRECT("BK"&amp;AC2208)),0)</f>
        <v>14.187539106275375</v>
      </c>
      <c r="BM2208" s="35"/>
      <c r="BN2208" s="86"/>
      <c r="BO2208" s="35"/>
      <c r="BP2208" s="35"/>
      <c r="BQ2208" s="35"/>
      <c r="BR2208" s="35"/>
      <c r="BS2208" s="35"/>
      <c r="BT2208" s="35"/>
      <c r="BU2208" s="35"/>
      <c r="BV2208" s="35"/>
      <c r="BW2208" s="35"/>
      <c r="BX2208" s="35"/>
      <c r="BY2208" s="35"/>
      <c r="BZ2208" s="35"/>
      <c r="CA2208" s="35"/>
      <c r="CB2208" s="35"/>
      <c r="CC2208" s="35"/>
      <c r="CD2208" s="35"/>
      <c r="CE2208" s="35"/>
      <c r="CF2208" s="35"/>
      <c r="CG2208" s="35"/>
      <c r="CH2208" s="35"/>
    </row>
    <row r="2209" spans="1:86" ht="15.6" x14ac:dyDescent="0.3">
      <c r="A2209" s="35"/>
      <c r="B2209" s="86"/>
      <c r="C2209" s="35"/>
      <c r="D2209" s="35"/>
      <c r="E2209" s="35"/>
      <c r="F2209" s="35"/>
      <c r="G2209" s="35"/>
      <c r="H2209" s="35"/>
      <c r="I2209" s="35"/>
      <c r="J2209" s="35"/>
      <c r="K2209" s="35"/>
      <c r="L2209" s="35"/>
      <c r="M2209" s="35"/>
      <c r="N2209" s="35"/>
      <c r="O2209" s="35"/>
      <c r="P2209" s="35"/>
      <c r="Q2209" s="35"/>
      <c r="R2209" s="35"/>
      <c r="S2209" s="35"/>
      <c r="T2209" s="17">
        <f t="shared" si="4921"/>
        <v>48225</v>
      </c>
      <c r="U2209" s="216">
        <f t="shared" si="4914"/>
        <v>1</v>
      </c>
      <c r="V2209" s="216">
        <f t="shared" si="4921"/>
        <v>2204</v>
      </c>
      <c r="W2209" s="16">
        <f t="shared" si="4928"/>
        <v>6.0383561643835613</v>
      </c>
      <c r="X2209" s="16" t="e">
        <f>IF(Template!$F$7="Linear interpolation",LinInterp($I$5:$I$22,$G$5:$G$22,W2209),CubicSpline($I$5:$I$22,$G$5:$G$22,W2209))</f>
        <v>#VALUE!</v>
      </c>
      <c r="Y2209" s="221" t="e">
        <f t="shared" si="4915"/>
        <v>#VALUE!</v>
      </c>
      <c r="Z2209" s="221" t="e">
        <f>Y2209/PRODUCT($AA$6:AA2208)</f>
        <v>#VALUE!</v>
      </c>
      <c r="AA2209" s="16" t="e">
        <f t="shared" si="4922"/>
        <v>#VALUE!</v>
      </c>
      <c r="AB2209" s="10" t="e">
        <f t="shared" si="4923"/>
        <v>#VALUE!</v>
      </c>
      <c r="AC2209" s="90">
        <f t="shared" si="4916"/>
        <v>2209</v>
      </c>
      <c r="AD2209" s="17">
        <f t="shared" si="4924"/>
        <v>48202</v>
      </c>
      <c r="AE2209" s="16" t="e">
        <f t="shared" si="4917"/>
        <v>#VALUE!</v>
      </c>
      <c r="AF2209" s="10">
        <f ca="1">IFERROR(AVERAGE(INDIRECT("AE"&amp;AC2209-Template!$F$10+1):INDIRECT("AE"&amp;AC2209)),0)</f>
        <v>0</v>
      </c>
      <c r="AG2209" s="35"/>
      <c r="AH2209" s="86"/>
      <c r="AI2209" s="35"/>
      <c r="AJ2209" s="35"/>
      <c r="AK2209" s="35"/>
      <c r="AL2209" s="35"/>
      <c r="AM2209" s="35"/>
      <c r="AN2209" s="35"/>
      <c r="AO2209" s="35"/>
      <c r="AP2209" s="35"/>
      <c r="AQ2209" s="35"/>
      <c r="AR2209" s="35"/>
      <c r="AS2209" s="35"/>
      <c r="AT2209" s="35"/>
      <c r="AU2209" s="35"/>
      <c r="AV2209" s="35"/>
      <c r="AW2209" s="35"/>
      <c r="AX2209" s="35"/>
      <c r="AY2209" s="35"/>
      <c r="AZ2209" s="17">
        <f t="shared" ref="AZ2209" si="4983">AZ2208+1</f>
        <v>48225</v>
      </c>
      <c r="BA2209" s="216">
        <f t="shared" si="4940"/>
        <v>1</v>
      </c>
      <c r="BB2209" s="216">
        <f t="shared" ref="BB2209" si="4984">BB2208+1</f>
        <v>2204</v>
      </c>
      <c r="BC2209" s="16">
        <f t="shared" si="4942"/>
        <v>6.0383561643835613</v>
      </c>
      <c r="BD2209" s="16">
        <f>IF(Template!$F$7="Linear interpolation",LinInterp($AO$5:$AO$18,$AM$5:$AM$18,BC2209),CubicSpline($AO$5:$AO$18,$AM$5:$AM$18,BC2209))</f>
        <v>14.106292352254243</v>
      </c>
      <c r="BE2209" s="221">
        <f t="shared" si="4877"/>
        <v>2.2184811390148953</v>
      </c>
      <c r="BF2209" s="221">
        <f>BE2209/PRODUCT($BG$6:BG2208)</f>
        <v>1.0003840775921056</v>
      </c>
      <c r="BG2209" s="16">
        <f t="shared" si="4943"/>
        <v>1.0003840775921056</v>
      </c>
      <c r="BH2209" s="10">
        <f t="shared" si="4944"/>
        <v>14.018832111853285</v>
      </c>
      <c r="BI2209" s="90"/>
      <c r="BJ2209" s="17">
        <f t="shared" si="4927"/>
        <v>48202</v>
      </c>
      <c r="BK2209" s="16">
        <f t="shared" si="4920"/>
        <v>14.137790190866028</v>
      </c>
      <c r="BL2209" s="10">
        <f ca="1">IFERROR(AVERAGE(INDIRECT("BK"&amp;AC2209-Template!$F$10+1):INDIRECT("BK"&amp;AC2209)),0)</f>
        <v>14.184467359418402</v>
      </c>
      <c r="BM2209" s="35"/>
      <c r="BN2209" s="86"/>
      <c r="BO2209" s="35"/>
      <c r="BP2209" s="35"/>
      <c r="BQ2209" s="35"/>
      <c r="BR2209" s="35"/>
      <c r="BS2209" s="35"/>
      <c r="BT2209" s="35"/>
      <c r="BU2209" s="35"/>
      <c r="BV2209" s="35"/>
      <c r="BW2209" s="35"/>
      <c r="BX2209" s="35"/>
      <c r="BY2209" s="35"/>
      <c r="BZ2209" s="35"/>
      <c r="CA2209" s="35"/>
      <c r="CB2209" s="35"/>
      <c r="CC2209" s="35"/>
      <c r="CD2209" s="35"/>
      <c r="CE2209" s="35"/>
      <c r="CF2209" s="35"/>
      <c r="CG2209" s="35"/>
      <c r="CH2209" s="35"/>
    </row>
    <row r="2210" spans="1:86" ht="15.6" x14ac:dyDescent="0.3">
      <c r="A2210" s="35"/>
      <c r="B2210" s="86"/>
      <c r="C2210" s="35"/>
      <c r="D2210" s="35"/>
      <c r="E2210" s="35"/>
      <c r="F2210" s="35"/>
      <c r="G2210" s="35"/>
      <c r="H2210" s="35"/>
      <c r="I2210" s="35"/>
      <c r="J2210" s="35"/>
      <c r="K2210" s="35"/>
      <c r="L2210" s="35"/>
      <c r="M2210" s="35"/>
      <c r="N2210" s="35"/>
      <c r="O2210" s="35"/>
      <c r="P2210" s="35"/>
      <c r="Q2210" s="35"/>
      <c r="R2210" s="35"/>
      <c r="S2210" s="35"/>
      <c r="T2210" s="17">
        <f t="shared" si="4921"/>
        <v>48226</v>
      </c>
      <c r="U2210" s="216">
        <f t="shared" si="4914"/>
        <v>2</v>
      </c>
      <c r="V2210" s="216">
        <f t="shared" si="4921"/>
        <v>2205</v>
      </c>
      <c r="W2210" s="16">
        <f t="shared" si="4928"/>
        <v>6.0410958904109586</v>
      </c>
      <c r="X2210" s="16" t="e">
        <f>IF(Template!$F$7="Linear interpolation",LinInterp($I$5:$I$22,$G$5:$G$22,W2210),CubicSpline($I$5:$I$22,$G$5:$G$22,W2210))</f>
        <v>#VALUE!</v>
      </c>
      <c r="Y2210" s="221" t="e">
        <f t="shared" si="4915"/>
        <v>#VALUE!</v>
      </c>
      <c r="Z2210" s="221" t="e">
        <f>Y2210/PRODUCT($AA$6:AA2209)</f>
        <v>#VALUE!</v>
      </c>
      <c r="AA2210" s="16" t="e">
        <f t="shared" si="4922"/>
        <v>#VALUE!</v>
      </c>
      <c r="AB2210" s="10" t="e">
        <f t="shared" si="4923"/>
        <v>#VALUE!</v>
      </c>
      <c r="AC2210" s="90">
        <f t="shared" si="4916"/>
        <v>2210</v>
      </c>
      <c r="AD2210" s="17">
        <f t="shared" si="4924"/>
        <v>48203</v>
      </c>
      <c r="AE2210" s="16" t="e">
        <f t="shared" si="4917"/>
        <v>#VALUE!</v>
      </c>
      <c r="AF2210" s="10">
        <f ca="1">IFERROR(AVERAGE(INDIRECT("AE"&amp;AC2210-Template!$F$10+1):INDIRECT("AE"&amp;AC2210)),0)</f>
        <v>0</v>
      </c>
      <c r="AG2210" s="35"/>
      <c r="AH2210" s="86"/>
      <c r="AI2210" s="35"/>
      <c r="AJ2210" s="35"/>
      <c r="AK2210" s="35"/>
      <c r="AL2210" s="35"/>
      <c r="AM2210" s="35"/>
      <c r="AN2210" s="35"/>
      <c r="AO2210" s="35"/>
      <c r="AP2210" s="35"/>
      <c r="AQ2210" s="35"/>
      <c r="AR2210" s="35"/>
      <c r="AS2210" s="35"/>
      <c r="AT2210" s="35"/>
      <c r="AU2210" s="35"/>
      <c r="AV2210" s="35"/>
      <c r="AW2210" s="35"/>
      <c r="AX2210" s="35"/>
      <c r="AY2210" s="35"/>
      <c r="AZ2210" s="17">
        <f t="shared" ref="AZ2210" si="4985">AZ2209+1</f>
        <v>48226</v>
      </c>
      <c r="BA2210" s="216">
        <f t="shared" si="4940"/>
        <v>2</v>
      </c>
      <c r="BB2210" s="216">
        <f t="shared" ref="BB2210" si="4986">BB2209+1</f>
        <v>2205</v>
      </c>
      <c r="BC2210" s="16">
        <f t="shared" si="4942"/>
        <v>6.0410958904109586</v>
      </c>
      <c r="BD2210" s="16">
        <f>IF(Template!$F$7="Linear interpolation",LinInterp($AO$5:$AO$18,$AM$5:$AM$18,BC2210),CubicSpline($AO$5:$AO$18,$AM$5:$AM$18,BC2210))</f>
        <v>14.106721386218158</v>
      </c>
      <c r="BE2210" s="221">
        <f t="shared" si="4877"/>
        <v>2.2193337520104226</v>
      </c>
      <c r="BF2210" s="221">
        <f>BE2210/PRODUCT($BG$6:BG2209)</f>
        <v>1.0003843228506806</v>
      </c>
      <c r="BG2210" s="16">
        <f t="shared" si="4943"/>
        <v>1.0003843228506806</v>
      </c>
      <c r="BH2210" s="10">
        <f t="shared" si="4944"/>
        <v>14.027784049840953</v>
      </c>
      <c r="BI2210" s="90"/>
      <c r="BJ2210" s="17">
        <f t="shared" si="4927"/>
        <v>48203</v>
      </c>
      <c r="BK2210" s="16">
        <f t="shared" si="4920"/>
        <v>14.137790190866028</v>
      </c>
      <c r="BL2210" s="10">
        <f ca="1">IFERROR(AVERAGE(INDIRECT("BK"&amp;AC2210-Template!$F$10+1):INDIRECT("BK"&amp;AC2210)),0)</f>
        <v>14.181476392859143</v>
      </c>
      <c r="BM2210" s="35"/>
      <c r="BN2210" s="86"/>
      <c r="BO2210" s="35"/>
      <c r="BP2210" s="35"/>
      <c r="BQ2210" s="35"/>
      <c r="BR2210" s="35"/>
      <c r="BS2210" s="35"/>
      <c r="BT2210" s="35"/>
      <c r="BU2210" s="35"/>
      <c r="BV2210" s="35"/>
      <c r="BW2210" s="35"/>
      <c r="BX2210" s="35"/>
      <c r="BY2210" s="35"/>
      <c r="BZ2210" s="35"/>
      <c r="CA2210" s="35"/>
      <c r="CB2210" s="35"/>
      <c r="CC2210" s="35"/>
      <c r="CD2210" s="35"/>
      <c r="CE2210" s="35"/>
      <c r="CF2210" s="35"/>
      <c r="CG2210" s="35"/>
      <c r="CH2210" s="35"/>
    </row>
    <row r="2211" spans="1:86" ht="15.6" x14ac:dyDescent="0.3">
      <c r="A2211" s="35"/>
      <c r="B2211" s="86"/>
      <c r="C2211" s="35"/>
      <c r="D2211" s="35"/>
      <c r="E2211" s="35"/>
      <c r="F2211" s="35"/>
      <c r="G2211" s="35"/>
      <c r="H2211" s="35"/>
      <c r="I2211" s="35"/>
      <c r="J2211" s="35"/>
      <c r="K2211" s="35"/>
      <c r="L2211" s="35"/>
      <c r="M2211" s="35"/>
      <c r="N2211" s="35"/>
      <c r="O2211" s="35"/>
      <c r="P2211" s="35"/>
      <c r="Q2211" s="35"/>
      <c r="R2211" s="35"/>
      <c r="S2211" s="35"/>
      <c r="T2211" s="17">
        <f t="shared" si="4921"/>
        <v>48227</v>
      </c>
      <c r="U2211" s="216">
        <f t="shared" si="4914"/>
        <v>3</v>
      </c>
      <c r="V2211" s="216">
        <f t="shared" si="4921"/>
        <v>2206</v>
      </c>
      <c r="W2211" s="16">
        <f t="shared" si="4928"/>
        <v>6.043835616438356</v>
      </c>
      <c r="X2211" s="16" t="e">
        <f>IF(Template!$F$7="Linear interpolation",LinInterp($I$5:$I$22,$G$5:$G$22,W2211),CubicSpline($I$5:$I$22,$G$5:$G$22,W2211))</f>
        <v>#VALUE!</v>
      </c>
      <c r="Y2211" s="221" t="e">
        <f t="shared" si="4915"/>
        <v>#VALUE!</v>
      </c>
      <c r="Z2211" s="221" t="e">
        <f>Y2211/PRODUCT($AA$6:AA2210)</f>
        <v>#VALUE!</v>
      </c>
      <c r="AA2211" s="16" t="e">
        <f t="shared" si="4922"/>
        <v>#VALUE!</v>
      </c>
      <c r="AB2211" s="10" t="e">
        <f t="shared" si="4923"/>
        <v>#VALUE!</v>
      </c>
      <c r="AC2211" s="90">
        <f t="shared" si="4916"/>
        <v>2211</v>
      </c>
      <c r="AD2211" s="17">
        <f t="shared" si="4924"/>
        <v>48204</v>
      </c>
      <c r="AE2211" s="16" t="e">
        <f t="shared" si="4917"/>
        <v>#VALUE!</v>
      </c>
      <c r="AF2211" s="10">
        <f ca="1">IFERROR(AVERAGE(INDIRECT("AE"&amp;AC2211-Template!$F$10+1):INDIRECT("AE"&amp;AC2211)),0)</f>
        <v>0</v>
      </c>
      <c r="AG2211" s="35"/>
      <c r="AH2211" s="86"/>
      <c r="AI2211" s="35"/>
      <c r="AJ2211" s="35"/>
      <c r="AK2211" s="35"/>
      <c r="AL2211" s="35"/>
      <c r="AM2211" s="35"/>
      <c r="AN2211" s="35"/>
      <c r="AO2211" s="35"/>
      <c r="AP2211" s="35"/>
      <c r="AQ2211" s="35"/>
      <c r="AR2211" s="35"/>
      <c r="AS2211" s="35"/>
      <c r="AT2211" s="35"/>
      <c r="AU2211" s="35"/>
      <c r="AV2211" s="35"/>
      <c r="AW2211" s="35"/>
      <c r="AX2211" s="35"/>
      <c r="AY2211" s="35"/>
      <c r="AZ2211" s="17">
        <f t="shared" ref="AZ2211" si="4987">AZ2210+1</f>
        <v>48227</v>
      </c>
      <c r="BA2211" s="216">
        <f t="shared" si="4940"/>
        <v>3</v>
      </c>
      <c r="BB2211" s="216">
        <f t="shared" ref="BB2211" si="4988">BB2210+1</f>
        <v>2206</v>
      </c>
      <c r="BC2211" s="16">
        <f t="shared" si="4942"/>
        <v>6.043835616438356</v>
      </c>
      <c r="BD2211" s="16">
        <f>IF(Template!$F$7="Linear interpolation",LinInterp($AO$5:$AO$18,$AM$5:$AM$18,BC2211),CubicSpline($AO$5:$AO$18,$AM$5:$AM$18,BC2211))</f>
        <v>14.107147740618023</v>
      </c>
      <c r="BE2211" s="221">
        <f t="shared" si="4877"/>
        <v>2.2201864231325179</v>
      </c>
      <c r="BF2211" s="221">
        <f>BE2211/PRODUCT($BG$6:BG2210)</f>
        <v>1.0003842013943702</v>
      </c>
      <c r="BG2211" s="16">
        <f t="shared" si="4943"/>
        <v>1.0003842013943702</v>
      </c>
      <c r="BH2211" s="10">
        <f t="shared" si="4944"/>
        <v>14.023350894513452</v>
      </c>
      <c r="BI2211" s="90"/>
      <c r="BJ2211" s="17">
        <f t="shared" si="4927"/>
        <v>48204</v>
      </c>
      <c r="BK2211" s="16">
        <f t="shared" si="4920"/>
        <v>14.113575134364286</v>
      </c>
      <c r="BL2211" s="10">
        <f ca="1">IFERROR(AVERAGE(INDIRECT("BK"&amp;AC2211-Template!$F$10+1):INDIRECT("BK"&amp;AC2211)),0)</f>
        <v>14.177678257749822</v>
      </c>
      <c r="BM2211" s="35"/>
      <c r="BN2211" s="86"/>
      <c r="BO2211" s="35"/>
      <c r="BP2211" s="35"/>
      <c r="BQ2211" s="35"/>
      <c r="BR2211" s="35"/>
      <c r="BS2211" s="35"/>
      <c r="BT2211" s="35"/>
      <c r="BU2211" s="35"/>
      <c r="BV2211" s="35"/>
      <c r="BW2211" s="35"/>
      <c r="BX2211" s="35"/>
      <c r="BY2211" s="35"/>
      <c r="BZ2211" s="35"/>
      <c r="CA2211" s="35"/>
      <c r="CB2211" s="35"/>
      <c r="CC2211" s="35"/>
      <c r="CD2211" s="35"/>
      <c r="CE2211" s="35"/>
      <c r="CF2211" s="35"/>
      <c r="CG2211" s="35"/>
      <c r="CH2211" s="35"/>
    </row>
    <row r="2212" spans="1:86" ht="15.6" x14ac:dyDescent="0.3">
      <c r="A2212" s="35"/>
      <c r="B2212" s="86"/>
      <c r="C2212" s="35"/>
      <c r="D2212" s="35"/>
      <c r="E2212" s="35"/>
      <c r="F2212" s="35"/>
      <c r="G2212" s="35"/>
      <c r="H2212" s="35"/>
      <c r="I2212" s="35"/>
      <c r="J2212" s="35"/>
      <c r="K2212" s="35"/>
      <c r="L2212" s="35"/>
      <c r="M2212" s="35"/>
      <c r="N2212" s="35"/>
      <c r="O2212" s="35"/>
      <c r="P2212" s="35"/>
      <c r="Q2212" s="35"/>
      <c r="R2212" s="35"/>
      <c r="S2212" s="35"/>
      <c r="T2212" s="17">
        <f t="shared" si="4921"/>
        <v>48228</v>
      </c>
      <c r="U2212" s="216">
        <f t="shared" si="4914"/>
        <v>4</v>
      </c>
      <c r="V2212" s="216">
        <f t="shared" si="4921"/>
        <v>2207</v>
      </c>
      <c r="W2212" s="16">
        <f t="shared" si="4928"/>
        <v>6.0465753424657533</v>
      </c>
      <c r="X2212" s="16" t="e">
        <f>IF(Template!$F$7="Linear interpolation",LinInterp($I$5:$I$22,$G$5:$G$22,W2212),CubicSpline($I$5:$I$22,$G$5:$G$22,W2212))</f>
        <v>#VALUE!</v>
      </c>
      <c r="Y2212" s="221" t="e">
        <f t="shared" si="4915"/>
        <v>#VALUE!</v>
      </c>
      <c r="Z2212" s="221" t="e">
        <f>Y2212/PRODUCT($AA$6:AA2211)</f>
        <v>#VALUE!</v>
      </c>
      <c r="AA2212" s="16" t="e">
        <f t="shared" si="4922"/>
        <v>#VALUE!</v>
      </c>
      <c r="AB2212" s="10" t="e">
        <f t="shared" si="4923"/>
        <v>#VALUE!</v>
      </c>
      <c r="AC2212" s="90">
        <f t="shared" si="4916"/>
        <v>2212</v>
      </c>
      <c r="AD2212" s="17">
        <f t="shared" si="4924"/>
        <v>48205</v>
      </c>
      <c r="AE2212" s="16" t="e">
        <f t="shared" si="4917"/>
        <v>#VALUE!</v>
      </c>
      <c r="AF2212" s="10">
        <f ca="1">IFERROR(AVERAGE(INDIRECT("AE"&amp;AC2212-Template!$F$10+1):INDIRECT("AE"&amp;AC2212)),0)</f>
        <v>0</v>
      </c>
      <c r="AG2212" s="35"/>
      <c r="AH2212" s="86"/>
      <c r="AI2212" s="35"/>
      <c r="AJ2212" s="35"/>
      <c r="AK2212" s="35"/>
      <c r="AL2212" s="35"/>
      <c r="AM2212" s="35"/>
      <c r="AN2212" s="35"/>
      <c r="AO2212" s="35"/>
      <c r="AP2212" s="35"/>
      <c r="AQ2212" s="35"/>
      <c r="AR2212" s="35"/>
      <c r="AS2212" s="35"/>
      <c r="AT2212" s="35"/>
      <c r="AU2212" s="35"/>
      <c r="AV2212" s="35"/>
      <c r="AW2212" s="35"/>
      <c r="AX2212" s="35"/>
      <c r="AY2212" s="35"/>
      <c r="AZ2212" s="17">
        <f t="shared" ref="AZ2212" si="4989">AZ2211+1</f>
        <v>48228</v>
      </c>
      <c r="BA2212" s="216">
        <f t="shared" si="4940"/>
        <v>4</v>
      </c>
      <c r="BB2212" s="216">
        <f t="shared" ref="BB2212" si="4990">BB2211+1</f>
        <v>2207</v>
      </c>
      <c r="BC2212" s="16">
        <f t="shared" si="4942"/>
        <v>6.0465753424657533</v>
      </c>
      <c r="BD2212" s="16">
        <f>IF(Template!$F$7="Linear interpolation",LinInterp($AO$5:$AO$18,$AM$5:$AM$18,BC2212),CubicSpline($AO$5:$AO$18,$AM$5:$AM$18,BC2212))</f>
        <v>14.107571423529791</v>
      </c>
      <c r="BE2212" s="221">
        <f t="shared" si="4877"/>
        <v>2.2210391527215041</v>
      </c>
      <c r="BF2212" s="221">
        <f>BE2212/PRODUCT($BG$6:BG2211)</f>
        <v>1.0003840801745751</v>
      </c>
      <c r="BG2212" s="16">
        <f t="shared" si="4943"/>
        <v>1.0003840801745751</v>
      </c>
      <c r="BH2212" s="10">
        <f t="shared" si="4944"/>
        <v>14.018926371992645</v>
      </c>
      <c r="BI2212" s="90"/>
      <c r="BJ2212" s="17">
        <f t="shared" si="4927"/>
        <v>48205</v>
      </c>
      <c r="BK2212" s="16">
        <f t="shared" si="4920"/>
        <v>14.121460991989521</v>
      </c>
      <c r="BL2212" s="10">
        <f ca="1">IFERROR(AVERAGE(INDIRECT("BK"&amp;AC2212-Template!$F$10+1):INDIRECT("BK"&amp;AC2212)),0)</f>
        <v>14.174142984561344</v>
      </c>
      <c r="BM2212" s="35"/>
      <c r="BN2212" s="86"/>
      <c r="BO2212" s="35"/>
      <c r="BP2212" s="35"/>
      <c r="BQ2212" s="35"/>
      <c r="BR2212" s="35"/>
      <c r="BS2212" s="35"/>
      <c r="BT2212" s="35"/>
      <c r="BU2212" s="35"/>
      <c r="BV2212" s="35"/>
      <c r="BW2212" s="35"/>
      <c r="BX2212" s="35"/>
      <c r="BY2212" s="35"/>
      <c r="BZ2212" s="35"/>
      <c r="CA2212" s="35"/>
      <c r="CB2212" s="35"/>
      <c r="CC2212" s="35"/>
      <c r="CD2212" s="35"/>
      <c r="CE2212" s="35"/>
      <c r="CF2212" s="35"/>
      <c r="CG2212" s="35"/>
      <c r="CH2212" s="35"/>
    </row>
    <row r="2213" spans="1:86" ht="15.6" x14ac:dyDescent="0.3">
      <c r="A2213" s="35"/>
      <c r="B2213" s="86"/>
      <c r="C2213" s="35"/>
      <c r="D2213" s="35"/>
      <c r="E2213" s="35"/>
      <c r="F2213" s="35"/>
      <c r="G2213" s="35"/>
      <c r="H2213" s="35"/>
      <c r="I2213" s="35"/>
      <c r="J2213" s="35"/>
      <c r="K2213" s="35"/>
      <c r="L2213" s="35"/>
      <c r="M2213" s="35"/>
      <c r="N2213" s="35"/>
      <c r="O2213" s="35"/>
      <c r="P2213" s="35"/>
      <c r="Q2213" s="35"/>
      <c r="R2213" s="35"/>
      <c r="S2213" s="35"/>
      <c r="T2213" s="17">
        <f t="shared" si="4921"/>
        <v>48229</v>
      </c>
      <c r="U2213" s="216">
        <f t="shared" si="4914"/>
        <v>5</v>
      </c>
      <c r="V2213" s="216">
        <f t="shared" si="4921"/>
        <v>2208</v>
      </c>
      <c r="W2213" s="16">
        <f t="shared" si="4928"/>
        <v>6.0493150684931507</v>
      </c>
      <c r="X2213" s="16" t="e">
        <f>IF(Template!$F$7="Linear interpolation",LinInterp($I$5:$I$22,$G$5:$G$22,W2213),CubicSpline($I$5:$I$22,$G$5:$G$22,W2213))</f>
        <v>#VALUE!</v>
      </c>
      <c r="Y2213" s="221" t="e">
        <f t="shared" si="4915"/>
        <v>#VALUE!</v>
      </c>
      <c r="Z2213" s="221" t="e">
        <f>Y2213/PRODUCT($AA$6:AA2212)</f>
        <v>#VALUE!</v>
      </c>
      <c r="AA2213" s="16" t="e">
        <f t="shared" si="4922"/>
        <v>#VALUE!</v>
      </c>
      <c r="AB2213" s="10" t="e">
        <f t="shared" si="4923"/>
        <v>#VALUE!</v>
      </c>
      <c r="AC2213" s="90">
        <f t="shared" si="4916"/>
        <v>2213</v>
      </c>
      <c r="AD2213" s="17">
        <f t="shared" si="4924"/>
        <v>48206</v>
      </c>
      <c r="AE2213" s="16" t="e">
        <f t="shared" si="4917"/>
        <v>#VALUE!</v>
      </c>
      <c r="AF2213" s="10">
        <f ca="1">IFERROR(AVERAGE(INDIRECT("AE"&amp;AC2213-Template!$F$10+1):INDIRECT("AE"&amp;AC2213)),0)</f>
        <v>0</v>
      </c>
      <c r="AG2213" s="35"/>
      <c r="AH2213" s="86"/>
      <c r="AI2213" s="35"/>
      <c r="AJ2213" s="35"/>
      <c r="AK2213" s="35"/>
      <c r="AL2213" s="35"/>
      <c r="AM2213" s="35"/>
      <c r="AN2213" s="35"/>
      <c r="AO2213" s="35"/>
      <c r="AP2213" s="35"/>
      <c r="AQ2213" s="35"/>
      <c r="AR2213" s="35"/>
      <c r="AS2213" s="35"/>
      <c r="AT2213" s="35"/>
      <c r="AU2213" s="35"/>
      <c r="AV2213" s="35"/>
      <c r="AW2213" s="35"/>
      <c r="AX2213" s="35"/>
      <c r="AY2213" s="35"/>
      <c r="AZ2213" s="17">
        <f t="shared" ref="AZ2213" si="4991">AZ2212+1</f>
        <v>48229</v>
      </c>
      <c r="BA2213" s="216">
        <f t="shared" si="4940"/>
        <v>5</v>
      </c>
      <c r="BB2213" s="216">
        <f t="shared" ref="BB2213" si="4992">BB2212+1</f>
        <v>2208</v>
      </c>
      <c r="BC2213" s="16">
        <f t="shared" si="4942"/>
        <v>6.0493150684931507</v>
      </c>
      <c r="BD2213" s="16">
        <f>IF(Template!$F$7="Linear interpolation",LinInterp($AO$5:$AO$18,$AM$5:$AM$18,BC2213),CubicSpline($AO$5:$AO$18,$AM$5:$AM$18,BC2213))</f>
        <v>14.107992443029415</v>
      </c>
      <c r="BE2213" s="221">
        <f t="shared" si="4877"/>
        <v>2.2218919411201195</v>
      </c>
      <c r="BF2213" s="221">
        <f>BE2213/PRODUCT($BG$6:BG2212)</f>
        <v>1.0003839591920614</v>
      </c>
      <c r="BG2213" s="16">
        <f t="shared" si="4943"/>
        <v>1.0003839591920614</v>
      </c>
      <c r="BH2213" s="10">
        <f t="shared" si="4944"/>
        <v>14.014510510239496</v>
      </c>
      <c r="BI2213" s="90"/>
      <c r="BJ2213" s="17">
        <f t="shared" si="4927"/>
        <v>48206</v>
      </c>
      <c r="BK2213" s="16">
        <f t="shared" si="4920"/>
        <v>14.117239100682966</v>
      </c>
      <c r="BL2213" s="10">
        <f ca="1">IFERROR(AVERAGE(INDIRECT("BK"&amp;AC2213-Template!$F$10+1):INDIRECT("BK"&amp;AC2213)),0)</f>
        <v>14.170969369675264</v>
      </c>
      <c r="BM2213" s="35"/>
      <c r="BN2213" s="86"/>
      <c r="BO2213" s="35"/>
      <c r="BP2213" s="35"/>
      <c r="BQ2213" s="35"/>
      <c r="BR2213" s="35"/>
      <c r="BS2213" s="35"/>
      <c r="BT2213" s="35"/>
      <c r="BU2213" s="35"/>
      <c r="BV2213" s="35"/>
      <c r="BW2213" s="35"/>
      <c r="BX2213" s="35"/>
      <c r="BY2213" s="35"/>
      <c r="BZ2213" s="35"/>
      <c r="CA2213" s="35"/>
      <c r="CB2213" s="35"/>
      <c r="CC2213" s="35"/>
      <c r="CD2213" s="35"/>
      <c r="CE2213" s="35"/>
      <c r="CF2213" s="35"/>
      <c r="CG2213" s="35"/>
      <c r="CH2213" s="35"/>
    </row>
    <row r="2214" spans="1:86" ht="15.6" x14ac:dyDescent="0.3">
      <c r="A2214" s="35"/>
      <c r="B2214" s="86"/>
      <c r="C2214" s="35"/>
      <c r="D2214" s="35"/>
      <c r="E2214" s="35"/>
      <c r="F2214" s="35"/>
      <c r="G2214" s="35"/>
      <c r="H2214" s="35"/>
      <c r="I2214" s="35"/>
      <c r="J2214" s="35"/>
      <c r="K2214" s="35"/>
      <c r="L2214" s="35"/>
      <c r="M2214" s="35"/>
      <c r="N2214" s="35"/>
      <c r="O2214" s="35"/>
      <c r="P2214" s="35"/>
      <c r="Q2214" s="35"/>
      <c r="R2214" s="35"/>
      <c r="S2214" s="35"/>
      <c r="T2214" s="17">
        <f t="shared" si="4921"/>
        <v>48230</v>
      </c>
      <c r="U2214" s="216">
        <f t="shared" si="4914"/>
        <v>6</v>
      </c>
      <c r="V2214" s="216">
        <f t="shared" si="4921"/>
        <v>2209</v>
      </c>
      <c r="W2214" s="16">
        <f t="shared" si="4928"/>
        <v>6.0520547945205481</v>
      </c>
      <c r="X2214" s="16" t="e">
        <f>IF(Template!$F$7="Linear interpolation",LinInterp($I$5:$I$22,$G$5:$G$22,W2214),CubicSpline($I$5:$I$22,$G$5:$G$22,W2214))</f>
        <v>#VALUE!</v>
      </c>
      <c r="Y2214" s="221" t="e">
        <f t="shared" si="4915"/>
        <v>#VALUE!</v>
      </c>
      <c r="Z2214" s="221" t="e">
        <f>Y2214/PRODUCT($AA$6:AA2213)</f>
        <v>#VALUE!</v>
      </c>
      <c r="AA2214" s="16" t="e">
        <f t="shared" si="4922"/>
        <v>#VALUE!</v>
      </c>
      <c r="AB2214" s="10" t="e">
        <f t="shared" si="4923"/>
        <v>#VALUE!</v>
      </c>
      <c r="AC2214" s="90">
        <f t="shared" si="4916"/>
        <v>2214</v>
      </c>
      <c r="AD2214" s="17">
        <f t="shared" si="4924"/>
        <v>48207</v>
      </c>
      <c r="AE2214" s="16" t="e">
        <f t="shared" si="4917"/>
        <v>#VALUE!</v>
      </c>
      <c r="AF2214" s="10">
        <f ca="1">IFERROR(AVERAGE(INDIRECT("AE"&amp;AC2214-Template!$F$10+1):INDIRECT("AE"&amp;AC2214)),0)</f>
        <v>0</v>
      </c>
      <c r="AG2214" s="35"/>
      <c r="AH2214" s="86"/>
      <c r="AI2214" s="35"/>
      <c r="AJ2214" s="35"/>
      <c r="AK2214" s="35"/>
      <c r="AL2214" s="35"/>
      <c r="AM2214" s="35"/>
      <c r="AN2214" s="35"/>
      <c r="AO2214" s="35"/>
      <c r="AP2214" s="35"/>
      <c r="AQ2214" s="35"/>
      <c r="AR2214" s="35"/>
      <c r="AS2214" s="35"/>
      <c r="AT2214" s="35"/>
      <c r="AU2214" s="35"/>
      <c r="AV2214" s="35"/>
      <c r="AW2214" s="35"/>
      <c r="AX2214" s="35"/>
      <c r="AY2214" s="35"/>
      <c r="AZ2214" s="17">
        <f t="shared" ref="AZ2214" si="4993">AZ2213+1</f>
        <v>48230</v>
      </c>
      <c r="BA2214" s="216">
        <f t="shared" si="4940"/>
        <v>6</v>
      </c>
      <c r="BB2214" s="216">
        <f t="shared" ref="BB2214" si="4994">BB2213+1</f>
        <v>2209</v>
      </c>
      <c r="BC2214" s="16">
        <f t="shared" si="4942"/>
        <v>6.0520547945205481</v>
      </c>
      <c r="BD2214" s="16">
        <f>IF(Template!$F$7="Linear interpolation",LinInterp($AO$5:$AO$18,$AM$5:$AM$18,BC2214),CubicSpline($AO$5:$AO$18,$AM$5:$AM$18,BC2214))</f>
        <v>14.108410807192849</v>
      </c>
      <c r="BE2214" s="221">
        <f t="shared" si="4877"/>
        <v>2.2227447886735137</v>
      </c>
      <c r="BF2214" s="221">
        <f>BE2214/PRODUCT($BG$6:BG2213)</f>
        <v>1.0003838384475907</v>
      </c>
      <c r="BG2214" s="16">
        <f t="shared" si="4943"/>
        <v>1.0003839591920614</v>
      </c>
      <c r="BH2214" s="10">
        <f t="shared" si="4944"/>
        <v>14.014510510239496</v>
      </c>
      <c r="BI2214" s="90"/>
      <c r="BJ2214" s="17">
        <f t="shared" si="4927"/>
        <v>48207</v>
      </c>
      <c r="BK2214" s="16">
        <f t="shared" si="4920"/>
        <v>14.112961194369111</v>
      </c>
      <c r="BL2214" s="10">
        <f ca="1">IFERROR(AVERAGE(INDIRECT("BK"&amp;AC2214-Template!$F$10+1):INDIRECT("BK"&amp;AC2214)),0)</f>
        <v>14.167491612212936</v>
      </c>
      <c r="BM2214" s="35"/>
      <c r="BN2214" s="86"/>
      <c r="BO2214" s="35"/>
      <c r="BP2214" s="35"/>
      <c r="BQ2214" s="35"/>
      <c r="BR2214" s="35"/>
      <c r="BS2214" s="35"/>
      <c r="BT2214" s="35"/>
      <c r="BU2214" s="35"/>
      <c r="BV2214" s="35"/>
      <c r="BW2214" s="35"/>
      <c r="BX2214" s="35"/>
      <c r="BY2214" s="35"/>
      <c r="BZ2214" s="35"/>
      <c r="CA2214" s="35"/>
      <c r="CB2214" s="35"/>
      <c r="CC2214" s="35"/>
      <c r="CD2214" s="35"/>
      <c r="CE2214" s="35"/>
      <c r="CF2214" s="35"/>
      <c r="CG2214" s="35"/>
      <c r="CH2214" s="35"/>
    </row>
    <row r="2215" spans="1:86" ht="15.6" x14ac:dyDescent="0.3">
      <c r="A2215" s="35"/>
      <c r="B2215" s="86"/>
      <c r="C2215" s="35"/>
      <c r="D2215" s="35"/>
      <c r="E2215" s="35"/>
      <c r="F2215" s="35"/>
      <c r="G2215" s="35"/>
      <c r="H2215" s="35"/>
      <c r="I2215" s="35"/>
      <c r="J2215" s="35"/>
      <c r="K2215" s="35"/>
      <c r="L2215" s="35"/>
      <c r="M2215" s="35"/>
      <c r="N2215" s="35"/>
      <c r="O2215" s="35"/>
      <c r="P2215" s="35"/>
      <c r="Q2215" s="35"/>
      <c r="R2215" s="35"/>
      <c r="S2215" s="35"/>
      <c r="T2215" s="17">
        <f t="shared" si="4921"/>
        <v>48231</v>
      </c>
      <c r="U2215" s="216">
        <f t="shared" si="4914"/>
        <v>7</v>
      </c>
      <c r="V2215" s="216">
        <f t="shared" si="4921"/>
        <v>2210</v>
      </c>
      <c r="W2215" s="16">
        <f t="shared" si="4928"/>
        <v>6.0547945205479454</v>
      </c>
      <c r="X2215" s="16" t="e">
        <f>IF(Template!$F$7="Linear interpolation",LinInterp($I$5:$I$22,$G$5:$G$22,W2215),CubicSpline($I$5:$I$22,$G$5:$G$22,W2215))</f>
        <v>#VALUE!</v>
      </c>
      <c r="Y2215" s="221" t="e">
        <f t="shared" si="4915"/>
        <v>#VALUE!</v>
      </c>
      <c r="Z2215" s="221" t="e">
        <f>Y2215/PRODUCT($AA$6:AA2214)</f>
        <v>#VALUE!</v>
      </c>
      <c r="AA2215" s="16" t="e">
        <f t="shared" si="4922"/>
        <v>#VALUE!</v>
      </c>
      <c r="AB2215" s="10" t="e">
        <f t="shared" si="4923"/>
        <v>#VALUE!</v>
      </c>
      <c r="AC2215" s="90">
        <f t="shared" si="4916"/>
        <v>2215</v>
      </c>
      <c r="AD2215" s="17">
        <f t="shared" si="4924"/>
        <v>48208</v>
      </c>
      <c r="AE2215" s="16" t="e">
        <f t="shared" si="4917"/>
        <v>#VALUE!</v>
      </c>
      <c r="AF2215" s="10">
        <f ca="1">IFERROR(AVERAGE(INDIRECT("AE"&amp;AC2215-Template!$F$10+1):INDIRECT("AE"&amp;AC2215)),0)</f>
        <v>0</v>
      </c>
      <c r="AG2215" s="35"/>
      <c r="AH2215" s="86"/>
      <c r="AI2215" s="35"/>
      <c r="AJ2215" s="35"/>
      <c r="AK2215" s="35"/>
      <c r="AL2215" s="35"/>
      <c r="AM2215" s="35"/>
      <c r="AN2215" s="35"/>
      <c r="AO2215" s="35"/>
      <c r="AP2215" s="35"/>
      <c r="AQ2215" s="35"/>
      <c r="AR2215" s="35"/>
      <c r="AS2215" s="35"/>
      <c r="AT2215" s="35"/>
      <c r="AU2215" s="35"/>
      <c r="AV2215" s="35"/>
      <c r="AW2215" s="35"/>
      <c r="AX2215" s="35"/>
      <c r="AY2215" s="35"/>
      <c r="AZ2215" s="17">
        <f t="shared" ref="AZ2215" si="4995">AZ2214+1</f>
        <v>48231</v>
      </c>
      <c r="BA2215" s="216">
        <f t="shared" si="4940"/>
        <v>7</v>
      </c>
      <c r="BB2215" s="216">
        <f t="shared" ref="BB2215" si="4996">BB2214+1</f>
        <v>2210</v>
      </c>
      <c r="BC2215" s="16">
        <f t="shared" si="4942"/>
        <v>6.0547945205479454</v>
      </c>
      <c r="BD2215" s="16">
        <f>IF(Template!$F$7="Linear interpolation",LinInterp($AO$5:$AO$18,$AM$5:$AM$18,BC2215),CubicSpline($AO$5:$AO$18,$AM$5:$AM$18,BC2215))</f>
        <v>14.108826524096047</v>
      </c>
      <c r="BE2215" s="221">
        <f t="shared" si="4877"/>
        <v>2.2235976957292429</v>
      </c>
      <c r="BF2215" s="221">
        <f>BE2215/PRODUCT($BG$6:BG2214)</f>
        <v>1.0003835971974813</v>
      </c>
      <c r="BG2215" s="16">
        <f t="shared" si="4943"/>
        <v>1.0003839591920614</v>
      </c>
      <c r="BH2215" s="10">
        <f t="shared" si="4944"/>
        <v>14.014510510239496</v>
      </c>
      <c r="BI2215" s="90"/>
      <c r="BJ2215" s="17">
        <f t="shared" si="4927"/>
        <v>48208</v>
      </c>
      <c r="BK2215" s="16">
        <f t="shared" si="4920"/>
        <v>14.108627183637701</v>
      </c>
      <c r="BL2215" s="10">
        <f ca="1">IFERROR(AVERAGE(INDIRECT("BK"&amp;AC2215-Template!$F$10+1):INDIRECT("BK"&amp;AC2215)),0)</f>
        <v>14.163959043419172</v>
      </c>
      <c r="BM2215" s="35"/>
      <c r="BN2215" s="86"/>
      <c r="BO2215" s="35"/>
      <c r="BP2215" s="35"/>
      <c r="BQ2215" s="35"/>
      <c r="BR2215" s="35"/>
      <c r="BS2215" s="35"/>
      <c r="BT2215" s="35"/>
      <c r="BU2215" s="35"/>
      <c r="BV2215" s="35"/>
      <c r="BW2215" s="35"/>
      <c r="BX2215" s="35"/>
      <c r="BY2215" s="35"/>
      <c r="BZ2215" s="35"/>
      <c r="CA2215" s="35"/>
      <c r="CB2215" s="35"/>
      <c r="CC2215" s="35"/>
      <c r="CD2215" s="35"/>
      <c r="CE2215" s="35"/>
      <c r="CF2215" s="35"/>
      <c r="CG2215" s="35"/>
      <c r="CH2215" s="35"/>
    </row>
    <row r="2216" spans="1:86" ht="15.6" x14ac:dyDescent="0.3">
      <c r="A2216" s="35"/>
      <c r="B2216" s="86"/>
      <c r="C2216" s="35"/>
      <c r="D2216" s="35"/>
      <c r="E2216" s="35"/>
      <c r="F2216" s="35"/>
      <c r="G2216" s="35"/>
      <c r="H2216" s="35"/>
      <c r="I2216" s="35"/>
      <c r="J2216" s="35"/>
      <c r="K2216" s="35"/>
      <c r="L2216" s="35"/>
      <c r="M2216" s="35"/>
      <c r="N2216" s="35"/>
      <c r="O2216" s="35"/>
      <c r="P2216" s="35"/>
      <c r="Q2216" s="35"/>
      <c r="R2216" s="35"/>
      <c r="S2216" s="35"/>
      <c r="T2216" s="17">
        <f t="shared" si="4921"/>
        <v>48232</v>
      </c>
      <c r="U2216" s="216">
        <f t="shared" si="4914"/>
        <v>1</v>
      </c>
      <c r="V2216" s="216">
        <f t="shared" si="4921"/>
        <v>2211</v>
      </c>
      <c r="W2216" s="16">
        <f t="shared" si="4928"/>
        <v>6.0575342465753428</v>
      </c>
      <c r="X2216" s="16" t="e">
        <f>IF(Template!$F$7="Linear interpolation",LinInterp($I$5:$I$22,$G$5:$G$22,W2216),CubicSpline($I$5:$I$22,$G$5:$G$22,W2216))</f>
        <v>#VALUE!</v>
      </c>
      <c r="Y2216" s="221" t="e">
        <f t="shared" si="4915"/>
        <v>#VALUE!</v>
      </c>
      <c r="Z2216" s="221" t="e">
        <f>Y2216/PRODUCT($AA$6:AA2215)</f>
        <v>#VALUE!</v>
      </c>
      <c r="AA2216" s="16" t="e">
        <f t="shared" si="4922"/>
        <v>#VALUE!</v>
      </c>
      <c r="AB2216" s="10" t="e">
        <f t="shared" si="4923"/>
        <v>#VALUE!</v>
      </c>
      <c r="AC2216" s="90">
        <f t="shared" si="4916"/>
        <v>2216</v>
      </c>
      <c r="AD2216" s="17">
        <f t="shared" si="4924"/>
        <v>48209</v>
      </c>
      <c r="AE2216" s="16" t="e">
        <f t="shared" si="4917"/>
        <v>#VALUE!</v>
      </c>
      <c r="AF2216" s="10">
        <f ca="1">IFERROR(AVERAGE(INDIRECT("AE"&amp;AC2216-Template!$F$10+1):INDIRECT("AE"&amp;AC2216)),0)</f>
        <v>0</v>
      </c>
      <c r="AG2216" s="35"/>
      <c r="AH2216" s="86"/>
      <c r="AI2216" s="35"/>
      <c r="AJ2216" s="35"/>
      <c r="AK2216" s="35"/>
      <c r="AL2216" s="35"/>
      <c r="AM2216" s="35"/>
      <c r="AN2216" s="35"/>
      <c r="AO2216" s="35"/>
      <c r="AP2216" s="35"/>
      <c r="AQ2216" s="35"/>
      <c r="AR2216" s="35"/>
      <c r="AS2216" s="35"/>
      <c r="AT2216" s="35"/>
      <c r="AU2216" s="35"/>
      <c r="AV2216" s="35"/>
      <c r="AW2216" s="35"/>
      <c r="AX2216" s="35"/>
      <c r="AY2216" s="35"/>
      <c r="AZ2216" s="17">
        <f t="shared" ref="AZ2216" si="4997">AZ2215+1</f>
        <v>48232</v>
      </c>
      <c r="BA2216" s="216">
        <f t="shared" si="4940"/>
        <v>1</v>
      </c>
      <c r="BB2216" s="216">
        <f t="shared" ref="BB2216" si="4998">BB2215+1</f>
        <v>2211</v>
      </c>
      <c r="BC2216" s="16">
        <f t="shared" si="4942"/>
        <v>6.0575342465753428</v>
      </c>
      <c r="BD2216" s="16">
        <f>IF(Template!$F$7="Linear interpolation",LinInterp($AO$5:$AO$18,$AM$5:$AM$18,BC2216),CubicSpline($AO$5:$AO$18,$AM$5:$AM$18,BC2216))</f>
        <v>14.109239601814965</v>
      </c>
      <c r="BE2216" s="221">
        <f t="shared" si="4877"/>
        <v>2.2244506626372926</v>
      </c>
      <c r="BF2216" s="221">
        <f>BE2216/PRODUCT($BG$6:BG2215)</f>
        <v>1.0003832356813749</v>
      </c>
      <c r="BG2216" s="16">
        <f t="shared" si="4943"/>
        <v>1.0003832356813749</v>
      </c>
      <c r="BH2216" s="10">
        <f t="shared" si="4944"/>
        <v>13.988102370183221</v>
      </c>
      <c r="BI2216" s="90"/>
      <c r="BJ2216" s="17">
        <f t="shared" si="4927"/>
        <v>48209</v>
      </c>
      <c r="BK2216" s="16">
        <f t="shared" si="4920"/>
        <v>14.108627183637701</v>
      </c>
      <c r="BL2216" s="10">
        <f ca="1">IFERROR(AVERAGE(INDIRECT("BK"&amp;AC2216-Template!$F$10+1):INDIRECT("BK"&amp;AC2216)),0)</f>
        <v>14.160517914299621</v>
      </c>
      <c r="BM2216" s="35"/>
      <c r="BN2216" s="86"/>
      <c r="BO2216" s="35"/>
      <c r="BP2216" s="35"/>
      <c r="BQ2216" s="35"/>
      <c r="BR2216" s="35"/>
      <c r="BS2216" s="35"/>
      <c r="BT2216" s="35"/>
      <c r="BU2216" s="35"/>
      <c r="BV2216" s="35"/>
      <c r="BW2216" s="35"/>
      <c r="BX2216" s="35"/>
      <c r="BY2216" s="35"/>
      <c r="BZ2216" s="35"/>
      <c r="CA2216" s="35"/>
      <c r="CB2216" s="35"/>
      <c r="CC2216" s="35"/>
      <c r="CD2216" s="35"/>
      <c r="CE2216" s="35"/>
      <c r="CF2216" s="35"/>
      <c r="CG2216" s="35"/>
      <c r="CH2216" s="35"/>
    </row>
    <row r="2217" spans="1:86" ht="15.6" x14ac:dyDescent="0.3">
      <c r="A2217" s="35"/>
      <c r="B2217" s="86"/>
      <c r="C2217" s="35"/>
      <c r="D2217" s="35"/>
      <c r="E2217" s="35"/>
      <c r="F2217" s="35"/>
      <c r="G2217" s="35"/>
      <c r="H2217" s="35"/>
      <c r="I2217" s="35"/>
      <c r="J2217" s="35"/>
      <c r="K2217" s="35"/>
      <c r="L2217" s="35"/>
      <c r="M2217" s="35"/>
      <c r="N2217" s="35"/>
      <c r="O2217" s="35"/>
      <c r="P2217" s="35"/>
      <c r="Q2217" s="35"/>
      <c r="R2217" s="35"/>
      <c r="S2217" s="35"/>
      <c r="T2217" s="17">
        <f t="shared" si="4921"/>
        <v>48233</v>
      </c>
      <c r="U2217" s="216">
        <f t="shared" si="4914"/>
        <v>2</v>
      </c>
      <c r="V2217" s="216">
        <f t="shared" si="4921"/>
        <v>2212</v>
      </c>
      <c r="W2217" s="16">
        <f t="shared" si="4928"/>
        <v>6.0602739726027401</v>
      </c>
      <c r="X2217" s="16" t="e">
        <f>IF(Template!$F$7="Linear interpolation",LinInterp($I$5:$I$22,$G$5:$G$22,W2217),CubicSpline($I$5:$I$22,$G$5:$G$22,W2217))</f>
        <v>#VALUE!</v>
      </c>
      <c r="Y2217" s="221" t="e">
        <f t="shared" si="4915"/>
        <v>#VALUE!</v>
      </c>
      <c r="Z2217" s="221" t="e">
        <f>Y2217/PRODUCT($AA$6:AA2216)</f>
        <v>#VALUE!</v>
      </c>
      <c r="AA2217" s="16" t="e">
        <f t="shared" si="4922"/>
        <v>#VALUE!</v>
      </c>
      <c r="AB2217" s="10" t="e">
        <f t="shared" si="4923"/>
        <v>#VALUE!</v>
      </c>
      <c r="AC2217" s="90">
        <f t="shared" si="4916"/>
        <v>2217</v>
      </c>
      <c r="AD2217" s="17">
        <f t="shared" si="4924"/>
        <v>48210</v>
      </c>
      <c r="AE2217" s="16" t="e">
        <f t="shared" si="4917"/>
        <v>#VALUE!</v>
      </c>
      <c r="AF2217" s="10">
        <f ca="1">IFERROR(AVERAGE(INDIRECT("AE"&amp;AC2217-Template!$F$10+1):INDIRECT("AE"&amp;AC2217)),0)</f>
        <v>0</v>
      </c>
      <c r="AG2217" s="35"/>
      <c r="AH2217" s="86"/>
      <c r="AI2217" s="35"/>
      <c r="AJ2217" s="35"/>
      <c r="AK2217" s="35"/>
      <c r="AL2217" s="35"/>
      <c r="AM2217" s="35"/>
      <c r="AN2217" s="35"/>
      <c r="AO2217" s="35"/>
      <c r="AP2217" s="35"/>
      <c r="AQ2217" s="35"/>
      <c r="AR2217" s="35"/>
      <c r="AS2217" s="35"/>
      <c r="AT2217" s="35"/>
      <c r="AU2217" s="35"/>
      <c r="AV2217" s="35"/>
      <c r="AW2217" s="35"/>
      <c r="AX2217" s="35"/>
      <c r="AY2217" s="35"/>
      <c r="AZ2217" s="17">
        <f t="shared" ref="AZ2217" si="4999">AZ2216+1</f>
        <v>48233</v>
      </c>
      <c r="BA2217" s="216">
        <f t="shared" si="4940"/>
        <v>2</v>
      </c>
      <c r="BB2217" s="216">
        <f t="shared" ref="BB2217" si="5000">BB2216+1</f>
        <v>2212</v>
      </c>
      <c r="BC2217" s="16">
        <f t="shared" si="4942"/>
        <v>6.0602739726027401</v>
      </c>
      <c r="BD2217" s="16">
        <f>IF(Template!$F$7="Linear interpolation",LinInterp($AO$5:$AO$18,$AM$5:$AM$18,BC2217),CubicSpline($AO$5:$AO$18,$AM$5:$AM$18,BC2217))</f>
        <v>14.109650048425552</v>
      </c>
      <c r="BE2217" s="221">
        <f t="shared" si="4877"/>
        <v>2.2253036897500618</v>
      </c>
      <c r="BF2217" s="221">
        <f>BE2217/PRODUCT($BG$6:BG2216)</f>
        <v>1.000383477650054</v>
      </c>
      <c r="BG2217" s="16">
        <f t="shared" si="4943"/>
        <v>1.000383477650054</v>
      </c>
      <c r="BH2217" s="10">
        <f t="shared" si="4944"/>
        <v>13.996934226970126</v>
      </c>
      <c r="BI2217" s="90"/>
      <c r="BJ2217" s="17">
        <f t="shared" si="4927"/>
        <v>48210</v>
      </c>
      <c r="BK2217" s="16">
        <f t="shared" si="4920"/>
        <v>14.108627183637701</v>
      </c>
      <c r="BL2217" s="10">
        <f ca="1">IFERROR(AVERAGE(INDIRECT("BK"&amp;AC2217-Template!$F$10+1):INDIRECT("BK"&amp;AC2217)),0)</f>
        <v>14.15717001180267</v>
      </c>
      <c r="BM2217" s="35"/>
      <c r="BN2217" s="86"/>
      <c r="BO2217" s="35"/>
      <c r="BP2217" s="35"/>
      <c r="BQ2217" s="35"/>
      <c r="BR2217" s="35"/>
      <c r="BS2217" s="35"/>
      <c r="BT2217" s="35"/>
      <c r="BU2217" s="35"/>
      <c r="BV2217" s="35"/>
      <c r="BW2217" s="35"/>
      <c r="BX2217" s="35"/>
      <c r="BY2217" s="35"/>
      <c r="BZ2217" s="35"/>
      <c r="CA2217" s="35"/>
      <c r="CB2217" s="35"/>
      <c r="CC2217" s="35"/>
      <c r="CD2217" s="35"/>
      <c r="CE2217" s="35"/>
      <c r="CF2217" s="35"/>
      <c r="CG2217" s="35"/>
      <c r="CH2217" s="35"/>
    </row>
    <row r="2218" spans="1:86" ht="15.6" x14ac:dyDescent="0.3">
      <c r="A2218" s="35"/>
      <c r="B2218" s="86"/>
      <c r="C2218" s="35"/>
      <c r="D2218" s="35"/>
      <c r="E2218" s="35"/>
      <c r="F2218" s="35"/>
      <c r="G2218" s="35"/>
      <c r="H2218" s="35"/>
      <c r="I2218" s="35"/>
      <c r="J2218" s="35"/>
      <c r="K2218" s="35"/>
      <c r="L2218" s="35"/>
      <c r="M2218" s="35"/>
      <c r="N2218" s="35"/>
      <c r="O2218" s="35"/>
      <c r="P2218" s="35"/>
      <c r="Q2218" s="35"/>
      <c r="R2218" s="35"/>
      <c r="S2218" s="35"/>
      <c r="T2218" s="17">
        <f t="shared" si="4921"/>
        <v>48234</v>
      </c>
      <c r="U2218" s="216">
        <f t="shared" si="4914"/>
        <v>3</v>
      </c>
      <c r="V2218" s="216">
        <f t="shared" si="4921"/>
        <v>2213</v>
      </c>
      <c r="W2218" s="16">
        <f t="shared" si="4928"/>
        <v>6.0630136986301366</v>
      </c>
      <c r="X2218" s="16" t="e">
        <f>IF(Template!$F$7="Linear interpolation",LinInterp($I$5:$I$22,$G$5:$G$22,W2218),CubicSpline($I$5:$I$22,$G$5:$G$22,W2218))</f>
        <v>#VALUE!</v>
      </c>
      <c r="Y2218" s="221" t="e">
        <f t="shared" si="4915"/>
        <v>#VALUE!</v>
      </c>
      <c r="Z2218" s="221" t="e">
        <f>Y2218/PRODUCT($AA$6:AA2217)</f>
        <v>#VALUE!</v>
      </c>
      <c r="AA2218" s="16" t="e">
        <f t="shared" si="4922"/>
        <v>#VALUE!</v>
      </c>
      <c r="AB2218" s="10" t="e">
        <f t="shared" si="4923"/>
        <v>#VALUE!</v>
      </c>
      <c r="AC2218" s="90">
        <f t="shared" si="4916"/>
        <v>2218</v>
      </c>
      <c r="AD2218" s="17">
        <f t="shared" si="4924"/>
        <v>48211</v>
      </c>
      <c r="AE2218" s="16" t="e">
        <f t="shared" si="4917"/>
        <v>#VALUE!</v>
      </c>
      <c r="AF2218" s="10">
        <f ca="1">IFERROR(AVERAGE(INDIRECT("AE"&amp;AC2218-Template!$F$10+1):INDIRECT("AE"&amp;AC2218)),0)</f>
        <v>0</v>
      </c>
      <c r="AG2218" s="35"/>
      <c r="AH2218" s="86"/>
      <c r="AI2218" s="35"/>
      <c r="AJ2218" s="35"/>
      <c r="AK2218" s="35"/>
      <c r="AL2218" s="35"/>
      <c r="AM2218" s="35"/>
      <c r="AN2218" s="35"/>
      <c r="AO2218" s="35"/>
      <c r="AP2218" s="35"/>
      <c r="AQ2218" s="35"/>
      <c r="AR2218" s="35"/>
      <c r="AS2218" s="35"/>
      <c r="AT2218" s="35"/>
      <c r="AU2218" s="35"/>
      <c r="AV2218" s="35"/>
      <c r="AW2218" s="35"/>
      <c r="AX2218" s="35"/>
      <c r="AY2218" s="35"/>
      <c r="AZ2218" s="17">
        <f t="shared" ref="AZ2218" si="5001">AZ2217+1</f>
        <v>48234</v>
      </c>
      <c r="BA2218" s="216">
        <f t="shared" si="4940"/>
        <v>3</v>
      </c>
      <c r="BB2218" s="216">
        <f t="shared" ref="BB2218" si="5002">BB2217+1</f>
        <v>2213</v>
      </c>
      <c r="BC2218" s="16">
        <f t="shared" si="4942"/>
        <v>6.0630136986301366</v>
      </c>
      <c r="BD2218" s="16">
        <f>IF(Template!$F$7="Linear interpolation",LinInterp($AO$5:$AO$18,$AM$5:$AM$18,BC2218),CubicSpline($AO$5:$AO$18,$AM$5:$AM$18,BC2218))</f>
        <v>14.110057872003765</v>
      </c>
      <c r="BE2218" s="221">
        <f t="shared" si="4877"/>
        <v>2.2261567774223812</v>
      </c>
      <c r="BF2218" s="221">
        <f>BE2218/PRODUCT($BG$6:BG2217)</f>
        <v>1.0003833578653776</v>
      </c>
      <c r="BG2218" s="16">
        <f t="shared" si="4943"/>
        <v>1.0003833578653776</v>
      </c>
      <c r="BH2218" s="10">
        <f t="shared" si="4944"/>
        <v>13.992562086281524</v>
      </c>
      <c r="BI2218" s="90"/>
      <c r="BJ2218" s="17">
        <f t="shared" si="4927"/>
        <v>48211</v>
      </c>
      <c r="BK2218" s="16">
        <f t="shared" si="4920"/>
        <v>14.082060742753866</v>
      </c>
      <c r="BL2218" s="10">
        <f ca="1">IFERROR(AVERAGE(INDIRECT("BK"&amp;AC2218-Template!$F$10+1):INDIRECT("BK"&amp;AC2218)),0)</f>
        <v>14.15293656127626</v>
      </c>
      <c r="BM2218" s="35"/>
      <c r="BN2218" s="86"/>
      <c r="BO2218" s="35"/>
      <c r="BP2218" s="35"/>
      <c r="BQ2218" s="35"/>
      <c r="BR2218" s="35"/>
      <c r="BS2218" s="35"/>
      <c r="BT2218" s="35"/>
      <c r="BU2218" s="35"/>
      <c r="BV2218" s="35"/>
      <c r="BW2218" s="35"/>
      <c r="BX2218" s="35"/>
      <c r="BY2218" s="35"/>
      <c r="BZ2218" s="35"/>
      <c r="CA2218" s="35"/>
      <c r="CB2218" s="35"/>
      <c r="CC2218" s="35"/>
      <c r="CD2218" s="35"/>
      <c r="CE2218" s="35"/>
      <c r="CF2218" s="35"/>
      <c r="CG2218" s="35"/>
      <c r="CH2218" s="35"/>
    </row>
    <row r="2219" spans="1:86" ht="15.6" x14ac:dyDescent="0.3">
      <c r="A2219" s="35"/>
      <c r="B2219" s="86"/>
      <c r="C2219" s="35"/>
      <c r="D2219" s="35"/>
      <c r="E2219" s="35"/>
      <c r="F2219" s="35"/>
      <c r="G2219" s="35"/>
      <c r="H2219" s="35"/>
      <c r="I2219" s="35"/>
      <c r="J2219" s="35"/>
      <c r="K2219" s="35"/>
      <c r="L2219" s="35"/>
      <c r="M2219" s="35"/>
      <c r="N2219" s="35"/>
      <c r="O2219" s="35"/>
      <c r="P2219" s="35"/>
      <c r="Q2219" s="35"/>
      <c r="R2219" s="35"/>
      <c r="S2219" s="35"/>
      <c r="T2219" s="17">
        <f t="shared" si="4921"/>
        <v>48235</v>
      </c>
      <c r="U2219" s="216">
        <f t="shared" si="4914"/>
        <v>4</v>
      </c>
      <c r="V2219" s="216">
        <f t="shared" si="4921"/>
        <v>2214</v>
      </c>
      <c r="W2219" s="16">
        <f t="shared" si="4928"/>
        <v>6.065753424657534</v>
      </c>
      <c r="X2219" s="16" t="e">
        <f>IF(Template!$F$7="Linear interpolation",LinInterp($I$5:$I$22,$G$5:$G$22,W2219),CubicSpline($I$5:$I$22,$G$5:$G$22,W2219))</f>
        <v>#VALUE!</v>
      </c>
      <c r="Y2219" s="221" t="e">
        <f t="shared" si="4915"/>
        <v>#VALUE!</v>
      </c>
      <c r="Z2219" s="221" t="e">
        <f>Y2219/PRODUCT($AA$6:AA2218)</f>
        <v>#VALUE!</v>
      </c>
      <c r="AA2219" s="16" t="e">
        <f t="shared" si="4922"/>
        <v>#VALUE!</v>
      </c>
      <c r="AB2219" s="10" t="e">
        <f t="shared" si="4923"/>
        <v>#VALUE!</v>
      </c>
      <c r="AC2219" s="90">
        <f t="shared" si="4916"/>
        <v>2219</v>
      </c>
      <c r="AD2219" s="17">
        <f t="shared" si="4924"/>
        <v>48212</v>
      </c>
      <c r="AE2219" s="16" t="e">
        <f t="shared" si="4917"/>
        <v>#VALUE!</v>
      </c>
      <c r="AF2219" s="10">
        <f ca="1">IFERROR(AVERAGE(INDIRECT("AE"&amp;AC2219-Template!$F$10+1):INDIRECT("AE"&amp;AC2219)),0)</f>
        <v>0</v>
      </c>
      <c r="AG2219" s="35"/>
      <c r="AH2219" s="86"/>
      <c r="AI2219" s="35"/>
      <c r="AJ2219" s="35"/>
      <c r="AK2219" s="35"/>
      <c r="AL2219" s="35"/>
      <c r="AM2219" s="35"/>
      <c r="AN2219" s="35"/>
      <c r="AO2219" s="35"/>
      <c r="AP2219" s="35"/>
      <c r="AQ2219" s="35"/>
      <c r="AR2219" s="35"/>
      <c r="AS2219" s="35"/>
      <c r="AT2219" s="35"/>
      <c r="AU2219" s="35"/>
      <c r="AV2219" s="35"/>
      <c r="AW2219" s="35"/>
      <c r="AX2219" s="35"/>
      <c r="AY2219" s="35"/>
      <c r="AZ2219" s="17">
        <f t="shared" ref="AZ2219" si="5003">AZ2218+1</f>
        <v>48235</v>
      </c>
      <c r="BA2219" s="216">
        <f t="shared" si="4940"/>
        <v>4</v>
      </c>
      <c r="BB2219" s="216">
        <f t="shared" ref="BB2219" si="5004">BB2218+1</f>
        <v>2214</v>
      </c>
      <c r="BC2219" s="16">
        <f t="shared" si="4942"/>
        <v>6.065753424657534</v>
      </c>
      <c r="BD2219" s="16">
        <f>IF(Template!$F$7="Linear interpolation",LinInterp($AO$5:$AO$18,$AM$5:$AM$18,BC2219),CubicSpline($AO$5:$AO$18,$AM$5:$AM$18,BC2219))</f>
        <v>14.110463080625557</v>
      </c>
      <c r="BE2219" s="221">
        <f t="shared" si="4877"/>
        <v>2.2270099260115064</v>
      </c>
      <c r="BF2219" s="221">
        <f>BE2219/PRODUCT($BG$6:BG2218)</f>
        <v>1.0003832383225557</v>
      </c>
      <c r="BG2219" s="16">
        <f t="shared" si="4943"/>
        <v>1.0003832383225557</v>
      </c>
      <c r="BH2219" s="10">
        <f t="shared" si="4944"/>
        <v>13.9881987732835</v>
      </c>
      <c r="BI2219" s="90"/>
      <c r="BJ2219" s="17">
        <f t="shared" si="4927"/>
        <v>48212</v>
      </c>
      <c r="BK2219" s="16">
        <f t="shared" si="4920"/>
        <v>14.09073910129699</v>
      </c>
      <c r="BL2219" s="10">
        <f ca="1">IFERROR(AVERAGE(INDIRECT("BK"&amp;AC2219-Template!$F$10+1):INDIRECT("BK"&amp;AC2219)),0)</f>
        <v>14.148992389367953</v>
      </c>
      <c r="BM2219" s="35"/>
      <c r="BN2219" s="86"/>
      <c r="BO2219" s="35"/>
      <c r="BP2219" s="35"/>
      <c r="BQ2219" s="35"/>
      <c r="BR2219" s="35"/>
      <c r="BS2219" s="35"/>
      <c r="BT2219" s="35"/>
      <c r="BU2219" s="35"/>
      <c r="BV2219" s="35"/>
      <c r="BW2219" s="35"/>
      <c r="BX2219" s="35"/>
      <c r="BY2219" s="35"/>
      <c r="BZ2219" s="35"/>
      <c r="CA2219" s="35"/>
      <c r="CB2219" s="35"/>
      <c r="CC2219" s="35"/>
      <c r="CD2219" s="35"/>
      <c r="CE2219" s="35"/>
      <c r="CF2219" s="35"/>
      <c r="CG2219" s="35"/>
      <c r="CH2219" s="35"/>
    </row>
    <row r="2220" spans="1:86" ht="15.6" x14ac:dyDescent="0.3">
      <c r="A2220" s="35"/>
      <c r="B2220" s="86"/>
      <c r="C2220" s="35"/>
      <c r="D2220" s="35"/>
      <c r="E2220" s="35"/>
      <c r="F2220" s="35"/>
      <c r="G2220" s="35"/>
      <c r="H2220" s="35"/>
      <c r="I2220" s="35"/>
      <c r="J2220" s="35"/>
      <c r="K2220" s="35"/>
      <c r="L2220" s="35"/>
      <c r="M2220" s="35"/>
      <c r="N2220" s="35"/>
      <c r="O2220" s="35"/>
      <c r="P2220" s="35"/>
      <c r="Q2220" s="35"/>
      <c r="R2220" s="35"/>
      <c r="S2220" s="35"/>
      <c r="T2220" s="17">
        <f t="shared" si="4921"/>
        <v>48236</v>
      </c>
      <c r="U2220" s="216">
        <f t="shared" si="4914"/>
        <v>5</v>
      </c>
      <c r="V2220" s="216">
        <f t="shared" si="4921"/>
        <v>2215</v>
      </c>
      <c r="W2220" s="16">
        <f t="shared" si="4928"/>
        <v>6.0684931506849313</v>
      </c>
      <c r="X2220" s="16" t="e">
        <f>IF(Template!$F$7="Linear interpolation",LinInterp($I$5:$I$22,$G$5:$G$22,W2220),CubicSpline($I$5:$I$22,$G$5:$G$22,W2220))</f>
        <v>#VALUE!</v>
      </c>
      <c r="Y2220" s="221" t="e">
        <f t="shared" si="4915"/>
        <v>#VALUE!</v>
      </c>
      <c r="Z2220" s="221" t="e">
        <f>Y2220/PRODUCT($AA$6:AA2219)</f>
        <v>#VALUE!</v>
      </c>
      <c r="AA2220" s="16" t="e">
        <f t="shared" si="4922"/>
        <v>#VALUE!</v>
      </c>
      <c r="AB2220" s="10" t="e">
        <f t="shared" si="4923"/>
        <v>#VALUE!</v>
      </c>
      <c r="AC2220" s="90">
        <f t="shared" si="4916"/>
        <v>2220</v>
      </c>
      <c r="AD2220" s="17">
        <f t="shared" si="4924"/>
        <v>48213</v>
      </c>
      <c r="AE2220" s="16" t="e">
        <f t="shared" si="4917"/>
        <v>#VALUE!</v>
      </c>
      <c r="AF2220" s="10">
        <f ca="1">IFERROR(AVERAGE(INDIRECT("AE"&amp;AC2220-Template!$F$10+1):INDIRECT("AE"&amp;AC2220)),0)</f>
        <v>0</v>
      </c>
      <c r="AG2220" s="35"/>
      <c r="AH2220" s="86"/>
      <c r="AI2220" s="35"/>
      <c r="AJ2220" s="35"/>
      <c r="AK2220" s="35"/>
      <c r="AL2220" s="35"/>
      <c r="AM2220" s="35"/>
      <c r="AN2220" s="35"/>
      <c r="AO2220" s="35"/>
      <c r="AP2220" s="35"/>
      <c r="AQ2220" s="35"/>
      <c r="AR2220" s="35"/>
      <c r="AS2220" s="35"/>
      <c r="AT2220" s="35"/>
      <c r="AU2220" s="35"/>
      <c r="AV2220" s="35"/>
      <c r="AW2220" s="35"/>
      <c r="AX2220" s="35"/>
      <c r="AY2220" s="35"/>
      <c r="AZ2220" s="17">
        <f t="shared" ref="AZ2220" si="5005">AZ2219+1</f>
        <v>48236</v>
      </c>
      <c r="BA2220" s="216">
        <f t="shared" si="4940"/>
        <v>5</v>
      </c>
      <c r="BB2220" s="216">
        <f t="shared" ref="BB2220" si="5006">BB2219+1</f>
        <v>2215</v>
      </c>
      <c r="BC2220" s="16">
        <f t="shared" si="4942"/>
        <v>6.0684931506849313</v>
      </c>
      <c r="BD2220" s="16">
        <f>IF(Template!$F$7="Linear interpolation",LinInterp($AO$5:$AO$18,$AM$5:$AM$18,BC2220),CubicSpline($AO$5:$AO$18,$AM$5:$AM$18,BC2220))</f>
        <v>14.110865682366882</v>
      </c>
      <c r="BE2220" s="221">
        <f t="shared" si="4877"/>
        <v>2.2278631358771288</v>
      </c>
      <c r="BF2220" s="221">
        <f>BE2220/PRODUCT($BG$6:BG2219)</f>
        <v>1.0003831190223522</v>
      </c>
      <c r="BG2220" s="16">
        <f t="shared" si="4943"/>
        <v>1.0003831190223522</v>
      </c>
      <c r="BH2220" s="10">
        <f t="shared" si="4944"/>
        <v>13.983844315855976</v>
      </c>
      <c r="BI2220" s="90"/>
      <c r="BJ2220" s="17">
        <f t="shared" si="4927"/>
        <v>48213</v>
      </c>
      <c r="BK2220" s="16">
        <f t="shared" si="4920"/>
        <v>14.086188005938528</v>
      </c>
      <c r="BL2220" s="10">
        <f ca="1">IFERROR(AVERAGE(INDIRECT("BK"&amp;AC2220-Template!$F$10+1):INDIRECT("BK"&amp;AC2220)),0)</f>
        <v>14.145473787930561</v>
      </c>
      <c r="BM2220" s="35"/>
      <c r="BN2220" s="86"/>
      <c r="BO2220" s="35"/>
      <c r="BP2220" s="35"/>
      <c r="BQ2220" s="35"/>
      <c r="BR2220" s="35"/>
      <c r="BS2220" s="35"/>
      <c r="BT2220" s="35"/>
      <c r="BU2220" s="35"/>
      <c r="BV2220" s="35"/>
      <c r="BW2220" s="35"/>
      <c r="BX2220" s="35"/>
      <c r="BY2220" s="35"/>
      <c r="BZ2220" s="35"/>
      <c r="CA2220" s="35"/>
      <c r="CB2220" s="35"/>
      <c r="CC2220" s="35"/>
      <c r="CD2220" s="35"/>
      <c r="CE2220" s="35"/>
      <c r="CF2220" s="35"/>
      <c r="CG2220" s="35"/>
      <c r="CH2220" s="35"/>
    </row>
    <row r="2221" spans="1:86" ht="15.6" x14ac:dyDescent="0.3">
      <c r="A2221" s="35"/>
      <c r="B2221" s="86"/>
      <c r="C2221" s="35"/>
      <c r="D2221" s="35"/>
      <c r="E2221" s="35"/>
      <c r="F2221" s="35"/>
      <c r="G2221" s="35"/>
      <c r="H2221" s="35"/>
      <c r="I2221" s="35"/>
      <c r="J2221" s="35"/>
      <c r="K2221" s="35"/>
      <c r="L2221" s="35"/>
      <c r="M2221" s="35"/>
      <c r="N2221" s="35"/>
      <c r="O2221" s="35"/>
      <c r="P2221" s="35"/>
      <c r="Q2221" s="35"/>
      <c r="R2221" s="35"/>
      <c r="S2221" s="35"/>
      <c r="T2221" s="17">
        <f t="shared" si="4921"/>
        <v>48237</v>
      </c>
      <c r="U2221" s="216">
        <f t="shared" si="4914"/>
        <v>6</v>
      </c>
      <c r="V2221" s="216">
        <f t="shared" si="4921"/>
        <v>2216</v>
      </c>
      <c r="W2221" s="16">
        <f t="shared" si="4928"/>
        <v>6.0712328767123287</v>
      </c>
      <c r="X2221" s="16" t="e">
        <f>IF(Template!$F$7="Linear interpolation",LinInterp($I$5:$I$22,$G$5:$G$22,W2221),CubicSpline($I$5:$I$22,$G$5:$G$22,W2221))</f>
        <v>#VALUE!</v>
      </c>
      <c r="Y2221" s="221" t="e">
        <f t="shared" si="4915"/>
        <v>#VALUE!</v>
      </c>
      <c r="Z2221" s="221" t="e">
        <f>Y2221/PRODUCT($AA$6:AA2220)</f>
        <v>#VALUE!</v>
      </c>
      <c r="AA2221" s="16" t="e">
        <f t="shared" si="4922"/>
        <v>#VALUE!</v>
      </c>
      <c r="AB2221" s="10" t="e">
        <f t="shared" si="4923"/>
        <v>#VALUE!</v>
      </c>
      <c r="AC2221" s="90">
        <f t="shared" si="4916"/>
        <v>2221</v>
      </c>
      <c r="AD2221" s="17">
        <f t="shared" si="4924"/>
        <v>48214</v>
      </c>
      <c r="AE2221" s="16" t="e">
        <f t="shared" si="4917"/>
        <v>#VALUE!</v>
      </c>
      <c r="AF2221" s="10">
        <f ca="1">IFERROR(AVERAGE(INDIRECT("AE"&amp;AC2221-Template!$F$10+1):INDIRECT("AE"&amp;AC2221)),0)</f>
        <v>0</v>
      </c>
      <c r="AG2221" s="35"/>
      <c r="AH2221" s="86"/>
      <c r="AI2221" s="35"/>
      <c r="AJ2221" s="35"/>
      <c r="AK2221" s="35"/>
      <c r="AL2221" s="35"/>
      <c r="AM2221" s="35"/>
      <c r="AN2221" s="35"/>
      <c r="AO2221" s="35"/>
      <c r="AP2221" s="35"/>
      <c r="AQ2221" s="35"/>
      <c r="AR2221" s="35"/>
      <c r="AS2221" s="35"/>
      <c r="AT2221" s="35"/>
      <c r="AU2221" s="35"/>
      <c r="AV2221" s="35"/>
      <c r="AW2221" s="35"/>
      <c r="AX2221" s="35"/>
      <c r="AY2221" s="35"/>
      <c r="AZ2221" s="17">
        <f t="shared" ref="AZ2221" si="5007">AZ2220+1</f>
        <v>48237</v>
      </c>
      <c r="BA2221" s="216">
        <f t="shared" si="4940"/>
        <v>6</v>
      </c>
      <c r="BB2221" s="216">
        <f t="shared" ref="BB2221" si="5008">BB2220+1</f>
        <v>2216</v>
      </c>
      <c r="BC2221" s="16">
        <f t="shared" si="4942"/>
        <v>6.0712328767123287</v>
      </c>
      <c r="BD2221" s="16">
        <f>IF(Template!$F$7="Linear interpolation",LinInterp($AO$5:$AO$18,$AM$5:$AM$18,BC2221),CubicSpline($AO$5:$AO$18,$AM$5:$AM$18,BC2221))</f>
        <v>14.111265685303692</v>
      </c>
      <c r="BE2221" s="221">
        <f t="shared" si="4877"/>
        <v>2.2287164073813761</v>
      </c>
      <c r="BF2221" s="221">
        <f>BE2221/PRODUCT($BG$6:BG2220)</f>
        <v>1.0003829999655303</v>
      </c>
      <c r="BG2221" s="16">
        <f t="shared" si="4943"/>
        <v>1.0003831190223522</v>
      </c>
      <c r="BH2221" s="10">
        <f t="shared" si="4944"/>
        <v>13.983844315855976</v>
      </c>
      <c r="BI2221" s="90"/>
      <c r="BJ2221" s="17">
        <f t="shared" si="4927"/>
        <v>48214</v>
      </c>
      <c r="BK2221" s="16">
        <f t="shared" si="4920"/>
        <v>14.081645154113364</v>
      </c>
      <c r="BL2221" s="10">
        <f ca="1">IFERROR(AVERAGE(INDIRECT("BK"&amp;AC2221-Template!$F$10+1):INDIRECT("BK"&amp;AC2221)),0)</f>
        <v>14.141617319779817</v>
      </c>
      <c r="BM2221" s="35"/>
      <c r="BN2221" s="86"/>
      <c r="BO2221" s="35"/>
      <c r="BP2221" s="35"/>
      <c r="BQ2221" s="35"/>
      <c r="BR2221" s="35"/>
      <c r="BS2221" s="35"/>
      <c r="BT2221" s="35"/>
      <c r="BU2221" s="35"/>
      <c r="BV2221" s="35"/>
      <c r="BW2221" s="35"/>
      <c r="BX2221" s="35"/>
      <c r="BY2221" s="35"/>
      <c r="BZ2221" s="35"/>
      <c r="CA2221" s="35"/>
      <c r="CB2221" s="35"/>
      <c r="CC2221" s="35"/>
      <c r="CD2221" s="35"/>
      <c r="CE2221" s="35"/>
      <c r="CF2221" s="35"/>
      <c r="CG2221" s="35"/>
      <c r="CH2221" s="35"/>
    </row>
    <row r="2222" spans="1:86" ht="15.6" x14ac:dyDescent="0.3">
      <c r="A2222" s="35"/>
      <c r="B2222" s="86"/>
      <c r="C2222" s="35"/>
      <c r="D2222" s="35"/>
      <c r="E2222" s="35"/>
      <c r="F2222" s="35"/>
      <c r="G2222" s="35"/>
      <c r="H2222" s="35"/>
      <c r="I2222" s="35"/>
      <c r="J2222" s="35"/>
      <c r="K2222" s="35"/>
      <c r="L2222" s="35"/>
      <c r="M2222" s="35"/>
      <c r="N2222" s="35"/>
      <c r="O2222" s="35"/>
      <c r="P2222" s="35"/>
      <c r="Q2222" s="35"/>
      <c r="R2222" s="35"/>
      <c r="S2222" s="35"/>
      <c r="T2222" s="17">
        <f t="shared" si="4921"/>
        <v>48238</v>
      </c>
      <c r="U2222" s="216">
        <f t="shared" si="4914"/>
        <v>7</v>
      </c>
      <c r="V2222" s="216">
        <f t="shared" si="4921"/>
        <v>2217</v>
      </c>
      <c r="W2222" s="16">
        <f t="shared" si="4928"/>
        <v>6.0739726027397261</v>
      </c>
      <c r="X2222" s="16" t="e">
        <f>IF(Template!$F$7="Linear interpolation",LinInterp($I$5:$I$22,$G$5:$G$22,W2222),CubicSpline($I$5:$I$22,$G$5:$G$22,W2222))</f>
        <v>#VALUE!</v>
      </c>
      <c r="Y2222" s="221" t="e">
        <f t="shared" si="4915"/>
        <v>#VALUE!</v>
      </c>
      <c r="Z2222" s="221" t="e">
        <f>Y2222/PRODUCT($AA$6:AA2221)</f>
        <v>#VALUE!</v>
      </c>
      <c r="AA2222" s="16" t="e">
        <f t="shared" si="4922"/>
        <v>#VALUE!</v>
      </c>
      <c r="AB2222" s="10" t="e">
        <f t="shared" si="4923"/>
        <v>#VALUE!</v>
      </c>
      <c r="AC2222" s="90">
        <f t="shared" si="4916"/>
        <v>2222</v>
      </c>
      <c r="AD2222" s="17">
        <f t="shared" si="4924"/>
        <v>48215</v>
      </c>
      <c r="AE2222" s="16" t="e">
        <f t="shared" si="4917"/>
        <v>#VALUE!</v>
      </c>
      <c r="AF2222" s="10">
        <f ca="1">IFERROR(AVERAGE(INDIRECT("AE"&amp;AC2222-Template!$F$10+1):INDIRECT("AE"&amp;AC2222)),0)</f>
        <v>0</v>
      </c>
      <c r="AG2222" s="35"/>
      <c r="AH2222" s="86"/>
      <c r="AI2222" s="35"/>
      <c r="AJ2222" s="35"/>
      <c r="AK2222" s="35"/>
      <c r="AL2222" s="35"/>
      <c r="AM2222" s="35"/>
      <c r="AN2222" s="35"/>
      <c r="AO2222" s="35"/>
      <c r="AP2222" s="35"/>
      <c r="AQ2222" s="35"/>
      <c r="AR2222" s="35"/>
      <c r="AS2222" s="35"/>
      <c r="AT2222" s="35"/>
      <c r="AU2222" s="35"/>
      <c r="AV2222" s="35"/>
      <c r="AW2222" s="35"/>
      <c r="AX2222" s="35"/>
      <c r="AY2222" s="35"/>
      <c r="AZ2222" s="17">
        <f t="shared" ref="AZ2222" si="5009">AZ2221+1</f>
        <v>48238</v>
      </c>
      <c r="BA2222" s="216">
        <f t="shared" si="4940"/>
        <v>7</v>
      </c>
      <c r="BB2222" s="216">
        <f t="shared" ref="BB2222" si="5010">BB2221+1</f>
        <v>2217</v>
      </c>
      <c r="BC2222" s="16">
        <f t="shared" si="4942"/>
        <v>6.0739726027397261</v>
      </c>
      <c r="BD2222" s="16">
        <f>IF(Template!$F$7="Linear interpolation",LinInterp($AO$5:$AO$18,$AM$5:$AM$18,BC2222),CubicSpline($AO$5:$AO$18,$AM$5:$AM$18,BC2222))</f>
        <v>14.111663097511943</v>
      </c>
      <c r="BE2222" s="221">
        <f t="shared" si="4877"/>
        <v>2.2295697408888135</v>
      </c>
      <c r="BF2222" s="221">
        <f>BE2222/PRODUCT($BG$6:BG2221)</f>
        <v>1.0003827620960579</v>
      </c>
      <c r="BG2222" s="16">
        <f t="shared" si="4943"/>
        <v>1.0003831190223522</v>
      </c>
      <c r="BH2222" s="10">
        <f t="shared" si="4944"/>
        <v>13.983844315855976</v>
      </c>
      <c r="BI2222" s="90"/>
      <c r="BJ2222" s="17">
        <f t="shared" si="4927"/>
        <v>48215</v>
      </c>
      <c r="BK2222" s="16">
        <f t="shared" si="4920"/>
        <v>14.077110573620377</v>
      </c>
      <c r="BL2222" s="10">
        <f ca="1">IFERROR(AVERAGE(INDIRECT("BK"&amp;AC2222-Template!$F$10+1):INDIRECT("BK"&amp;AC2222)),0)</f>
        <v>14.137711904831907</v>
      </c>
      <c r="BM2222" s="35"/>
      <c r="BN2222" s="86"/>
      <c r="BO2222" s="35"/>
      <c r="BP2222" s="35"/>
      <c r="BQ2222" s="35"/>
      <c r="BR2222" s="35"/>
      <c r="BS2222" s="35"/>
      <c r="BT2222" s="35"/>
      <c r="BU2222" s="35"/>
      <c r="BV2222" s="35"/>
      <c r="BW2222" s="35"/>
      <c r="BX2222" s="35"/>
      <c r="BY2222" s="35"/>
      <c r="BZ2222" s="35"/>
      <c r="CA2222" s="35"/>
      <c r="CB2222" s="35"/>
      <c r="CC2222" s="35"/>
      <c r="CD2222" s="35"/>
      <c r="CE2222" s="35"/>
      <c r="CF2222" s="35"/>
      <c r="CG2222" s="35"/>
      <c r="CH2222" s="35"/>
    </row>
    <row r="2223" spans="1:86" ht="15.6" x14ac:dyDescent="0.3">
      <c r="A2223" s="35"/>
      <c r="B2223" s="86"/>
      <c r="C2223" s="35"/>
      <c r="D2223" s="35"/>
      <c r="E2223" s="35"/>
      <c r="F2223" s="35"/>
      <c r="G2223" s="35"/>
      <c r="H2223" s="35"/>
      <c r="I2223" s="35"/>
      <c r="J2223" s="35"/>
      <c r="K2223" s="35"/>
      <c r="L2223" s="35"/>
      <c r="M2223" s="35"/>
      <c r="N2223" s="35"/>
      <c r="O2223" s="35"/>
      <c r="P2223" s="35"/>
      <c r="Q2223" s="35"/>
      <c r="R2223" s="35"/>
      <c r="S2223" s="35"/>
      <c r="T2223" s="17">
        <f t="shared" si="4921"/>
        <v>48239</v>
      </c>
      <c r="U2223" s="216">
        <f t="shared" si="4914"/>
        <v>1</v>
      </c>
      <c r="V2223" s="216">
        <f t="shared" si="4921"/>
        <v>2218</v>
      </c>
      <c r="W2223" s="16">
        <f t="shared" si="4928"/>
        <v>6.0767123287671234</v>
      </c>
      <c r="X2223" s="16" t="e">
        <f>IF(Template!$F$7="Linear interpolation",LinInterp($I$5:$I$22,$G$5:$G$22,W2223),CubicSpline($I$5:$I$22,$G$5:$G$22,W2223))</f>
        <v>#VALUE!</v>
      </c>
      <c r="Y2223" s="221" t="e">
        <f t="shared" si="4915"/>
        <v>#VALUE!</v>
      </c>
      <c r="Z2223" s="221" t="e">
        <f>Y2223/PRODUCT($AA$6:AA2222)</f>
        <v>#VALUE!</v>
      </c>
      <c r="AA2223" s="16" t="e">
        <f t="shared" si="4922"/>
        <v>#VALUE!</v>
      </c>
      <c r="AB2223" s="10" t="e">
        <f t="shared" si="4923"/>
        <v>#VALUE!</v>
      </c>
      <c r="AC2223" s="90">
        <f t="shared" si="4916"/>
        <v>2223</v>
      </c>
      <c r="AD2223" s="17">
        <f t="shared" si="4924"/>
        <v>48216</v>
      </c>
      <c r="AE2223" s="16" t="e">
        <f t="shared" si="4917"/>
        <v>#VALUE!</v>
      </c>
      <c r="AF2223" s="10">
        <f ca="1">IFERROR(AVERAGE(INDIRECT("AE"&amp;AC2223-Template!$F$10+1):INDIRECT("AE"&amp;AC2223)),0)</f>
        <v>0</v>
      </c>
      <c r="AG2223" s="35"/>
      <c r="AH2223" s="86"/>
      <c r="AI2223" s="35"/>
      <c r="AJ2223" s="35"/>
      <c r="AK2223" s="35"/>
      <c r="AL2223" s="35"/>
      <c r="AM2223" s="35"/>
      <c r="AN2223" s="35"/>
      <c r="AO2223" s="35"/>
      <c r="AP2223" s="35"/>
      <c r="AQ2223" s="35"/>
      <c r="AR2223" s="35"/>
      <c r="AS2223" s="35"/>
      <c r="AT2223" s="35"/>
      <c r="AU2223" s="35"/>
      <c r="AV2223" s="35"/>
      <c r="AW2223" s="35"/>
      <c r="AX2223" s="35"/>
      <c r="AY2223" s="35"/>
      <c r="AZ2223" s="17">
        <f t="shared" ref="AZ2223" si="5011">AZ2222+1</f>
        <v>48239</v>
      </c>
      <c r="BA2223" s="216">
        <f t="shared" si="4940"/>
        <v>1</v>
      </c>
      <c r="BB2223" s="216">
        <f t="shared" ref="BB2223" si="5012">BB2222+1</f>
        <v>2218</v>
      </c>
      <c r="BC2223" s="16">
        <f t="shared" si="4942"/>
        <v>6.0767123287671234</v>
      </c>
      <c r="BD2223" s="16">
        <f>IF(Template!$F$7="Linear interpolation",LinInterp($AO$5:$AO$18,$AM$5:$AM$18,BC2223),CubicSpline($AO$5:$AO$18,$AM$5:$AM$18,BC2223))</f>
        <v>14.112057927067589</v>
      </c>
      <c r="BE2223" s="221">
        <f t="shared" si="4877"/>
        <v>2.2304231367664507</v>
      </c>
      <c r="BF2223" s="221">
        <f>BE2223/PRODUCT($BG$6:BG2222)</f>
        <v>1.0003824056589121</v>
      </c>
      <c r="BG2223" s="16">
        <f t="shared" si="4943"/>
        <v>1.0003824056589121</v>
      </c>
      <c r="BH2223" s="10">
        <f t="shared" si="4944"/>
        <v>13.957806550292439</v>
      </c>
      <c r="BI2223" s="90"/>
      <c r="BJ2223" s="17">
        <f t="shared" si="4927"/>
        <v>48216</v>
      </c>
      <c r="BK2223" s="16">
        <f t="shared" si="4920"/>
        <v>14.077110573620377</v>
      </c>
      <c r="BL2223" s="10">
        <f ca="1">IFERROR(AVERAGE(INDIRECT("BK"&amp;AC2223-Template!$F$10+1):INDIRECT("BK"&amp;AC2223)),0)</f>
        <v>14.133910500529852</v>
      </c>
      <c r="BM2223" s="35"/>
      <c r="BN2223" s="86"/>
      <c r="BO2223" s="35"/>
      <c r="BP2223" s="35"/>
      <c r="BQ2223" s="35"/>
      <c r="BR2223" s="35"/>
      <c r="BS2223" s="35"/>
      <c r="BT2223" s="35"/>
      <c r="BU2223" s="35"/>
      <c r="BV2223" s="35"/>
      <c r="BW2223" s="35"/>
      <c r="BX2223" s="35"/>
      <c r="BY2223" s="35"/>
      <c r="BZ2223" s="35"/>
      <c r="CA2223" s="35"/>
      <c r="CB2223" s="35"/>
      <c r="CC2223" s="35"/>
      <c r="CD2223" s="35"/>
      <c r="CE2223" s="35"/>
      <c r="CF2223" s="35"/>
      <c r="CG2223" s="35"/>
      <c r="CH2223" s="35"/>
    </row>
    <row r="2224" spans="1:86" ht="15.6" x14ac:dyDescent="0.3">
      <c r="A2224" s="35"/>
      <c r="B2224" s="86"/>
      <c r="C2224" s="35"/>
      <c r="D2224" s="35"/>
      <c r="E2224" s="35"/>
      <c r="F2224" s="35"/>
      <c r="G2224" s="35"/>
      <c r="H2224" s="35"/>
      <c r="I2224" s="35"/>
      <c r="J2224" s="35"/>
      <c r="K2224" s="35"/>
      <c r="L2224" s="35"/>
      <c r="M2224" s="35"/>
      <c r="N2224" s="35"/>
      <c r="O2224" s="35"/>
      <c r="P2224" s="35"/>
      <c r="Q2224" s="35"/>
      <c r="R2224" s="35"/>
      <c r="S2224" s="35"/>
      <c r="T2224" s="17">
        <f t="shared" si="4921"/>
        <v>48240</v>
      </c>
      <c r="U2224" s="216">
        <f t="shared" si="4914"/>
        <v>2</v>
      </c>
      <c r="V2224" s="216">
        <f t="shared" si="4921"/>
        <v>2219</v>
      </c>
      <c r="W2224" s="16">
        <f t="shared" si="4928"/>
        <v>6.0794520547945208</v>
      </c>
      <c r="X2224" s="16" t="e">
        <f>IF(Template!$F$7="Linear interpolation",LinInterp($I$5:$I$22,$G$5:$G$22,W2224),CubicSpline($I$5:$I$22,$G$5:$G$22,W2224))</f>
        <v>#VALUE!</v>
      </c>
      <c r="Y2224" s="221" t="e">
        <f t="shared" si="4915"/>
        <v>#VALUE!</v>
      </c>
      <c r="Z2224" s="221" t="e">
        <f>Y2224/PRODUCT($AA$6:AA2223)</f>
        <v>#VALUE!</v>
      </c>
      <c r="AA2224" s="16" t="e">
        <f t="shared" si="4922"/>
        <v>#VALUE!</v>
      </c>
      <c r="AB2224" s="10" t="e">
        <f t="shared" si="4923"/>
        <v>#VALUE!</v>
      </c>
      <c r="AC2224" s="90">
        <f t="shared" si="4916"/>
        <v>2224</v>
      </c>
      <c r="AD2224" s="17">
        <f t="shared" si="4924"/>
        <v>48217</v>
      </c>
      <c r="AE2224" s="16" t="e">
        <f t="shared" si="4917"/>
        <v>#VALUE!</v>
      </c>
      <c r="AF2224" s="10">
        <f ca="1">IFERROR(AVERAGE(INDIRECT("AE"&amp;AC2224-Template!$F$10+1):INDIRECT("AE"&amp;AC2224)),0)</f>
        <v>0</v>
      </c>
      <c r="AG2224" s="35"/>
      <c r="AH2224" s="86"/>
      <c r="AI2224" s="35"/>
      <c r="AJ2224" s="35"/>
      <c r="AK2224" s="35"/>
      <c r="AL2224" s="35"/>
      <c r="AM2224" s="35"/>
      <c r="AN2224" s="35"/>
      <c r="AO2224" s="35"/>
      <c r="AP2224" s="35"/>
      <c r="AQ2224" s="35"/>
      <c r="AR2224" s="35"/>
      <c r="AS2224" s="35"/>
      <c r="AT2224" s="35"/>
      <c r="AU2224" s="35"/>
      <c r="AV2224" s="35"/>
      <c r="AW2224" s="35"/>
      <c r="AX2224" s="35"/>
      <c r="AY2224" s="35"/>
      <c r="AZ2224" s="17">
        <f t="shared" ref="AZ2224" si="5013">AZ2223+1</f>
        <v>48240</v>
      </c>
      <c r="BA2224" s="216">
        <f t="shared" si="4940"/>
        <v>2</v>
      </c>
      <c r="BB2224" s="216">
        <f t="shared" ref="BB2224" si="5014">BB2223+1</f>
        <v>2219</v>
      </c>
      <c r="BC2224" s="16">
        <f t="shared" si="4942"/>
        <v>6.0794520547945208</v>
      </c>
      <c r="BD2224" s="16">
        <f>IF(Template!$F$7="Linear interpolation",LinInterp($AO$5:$AO$18,$AM$5:$AM$18,BC2224),CubicSpline($AO$5:$AO$18,$AM$5:$AM$18,BC2224))</f>
        <v>14.112450182046581</v>
      </c>
      <c r="BE2224" s="221">
        <f t="shared" si="4877"/>
        <v>2.231276595383751</v>
      </c>
      <c r="BF2224" s="221">
        <f>BE2224/PRODUCT($BG$6:BG2223)</f>
        <v>1.0003826442629795</v>
      </c>
      <c r="BG2224" s="16">
        <f t="shared" si="4943"/>
        <v>1.0003826442629795</v>
      </c>
      <c r="BH2224" s="10">
        <f t="shared" si="4944"/>
        <v>13.966515598752283</v>
      </c>
      <c r="BI2224" s="90"/>
      <c r="BJ2224" s="17">
        <f t="shared" si="4927"/>
        <v>48217</v>
      </c>
      <c r="BK2224" s="16">
        <f t="shared" si="4920"/>
        <v>14.077110573620377</v>
      </c>
      <c r="BL2224" s="10">
        <f ca="1">IFERROR(AVERAGE(INDIRECT("BK"&amp;AC2224-Template!$F$10+1):INDIRECT("BK"&amp;AC2224)),0)</f>
        <v>14.130214914597707</v>
      </c>
      <c r="BM2224" s="35"/>
      <c r="BN2224" s="86"/>
      <c r="BO2224" s="35"/>
      <c r="BP2224" s="35"/>
      <c r="BQ2224" s="35"/>
      <c r="BR2224" s="35"/>
      <c r="BS2224" s="35"/>
      <c r="BT2224" s="35"/>
      <c r="BU2224" s="35"/>
      <c r="BV2224" s="35"/>
      <c r="BW2224" s="35"/>
      <c r="BX2224" s="35"/>
      <c r="BY2224" s="35"/>
      <c r="BZ2224" s="35"/>
      <c r="CA2224" s="35"/>
      <c r="CB2224" s="35"/>
      <c r="CC2224" s="35"/>
      <c r="CD2224" s="35"/>
      <c r="CE2224" s="35"/>
      <c r="CF2224" s="35"/>
      <c r="CG2224" s="35"/>
      <c r="CH2224" s="35"/>
    </row>
    <row r="2225" spans="1:86" ht="15.6" x14ac:dyDescent="0.3">
      <c r="A2225" s="35"/>
      <c r="B2225" s="86"/>
      <c r="C2225" s="35"/>
      <c r="D2225" s="35"/>
      <c r="E2225" s="35"/>
      <c r="F2225" s="35"/>
      <c r="G2225" s="35"/>
      <c r="H2225" s="35"/>
      <c r="I2225" s="35"/>
      <c r="J2225" s="35"/>
      <c r="K2225" s="35"/>
      <c r="L2225" s="35"/>
      <c r="M2225" s="35"/>
      <c r="N2225" s="35"/>
      <c r="O2225" s="35"/>
      <c r="P2225" s="35"/>
      <c r="Q2225" s="35"/>
      <c r="R2225" s="35"/>
      <c r="S2225" s="35"/>
      <c r="T2225" s="17">
        <f t="shared" si="4921"/>
        <v>48241</v>
      </c>
      <c r="U2225" s="216">
        <f t="shared" si="4914"/>
        <v>3</v>
      </c>
      <c r="V2225" s="216">
        <f t="shared" si="4921"/>
        <v>2220</v>
      </c>
      <c r="W2225" s="16">
        <f t="shared" si="4928"/>
        <v>6.0821917808219181</v>
      </c>
      <c r="X2225" s="16" t="e">
        <f>IF(Template!$F$7="Linear interpolation",LinInterp($I$5:$I$22,$G$5:$G$22,W2225),CubicSpline($I$5:$I$22,$G$5:$G$22,W2225))</f>
        <v>#VALUE!</v>
      </c>
      <c r="Y2225" s="221" t="e">
        <f t="shared" si="4915"/>
        <v>#VALUE!</v>
      </c>
      <c r="Z2225" s="221" t="e">
        <f>Y2225/PRODUCT($AA$6:AA2224)</f>
        <v>#VALUE!</v>
      </c>
      <c r="AA2225" s="16" t="e">
        <f t="shared" si="4922"/>
        <v>#VALUE!</v>
      </c>
      <c r="AB2225" s="10" t="e">
        <f t="shared" si="4923"/>
        <v>#VALUE!</v>
      </c>
      <c r="AC2225" s="90">
        <f t="shared" si="4916"/>
        <v>2225</v>
      </c>
      <c r="AD2225" s="17">
        <f t="shared" si="4924"/>
        <v>48218</v>
      </c>
      <c r="AE2225" s="16" t="e">
        <f t="shared" si="4917"/>
        <v>#VALUE!</v>
      </c>
      <c r="AF2225" s="10">
        <f ca="1">IFERROR(AVERAGE(INDIRECT("AE"&amp;AC2225-Template!$F$10+1):INDIRECT("AE"&amp;AC2225)),0)</f>
        <v>0</v>
      </c>
      <c r="AG2225" s="35"/>
      <c r="AH2225" s="86"/>
      <c r="AI2225" s="35"/>
      <c r="AJ2225" s="35"/>
      <c r="AK2225" s="35"/>
      <c r="AL2225" s="35"/>
      <c r="AM2225" s="35"/>
      <c r="AN2225" s="35"/>
      <c r="AO2225" s="35"/>
      <c r="AP2225" s="35"/>
      <c r="AQ2225" s="35"/>
      <c r="AR2225" s="35"/>
      <c r="AS2225" s="35"/>
      <c r="AT2225" s="35"/>
      <c r="AU2225" s="35"/>
      <c r="AV2225" s="35"/>
      <c r="AW2225" s="35"/>
      <c r="AX2225" s="35"/>
      <c r="AY2225" s="35"/>
      <c r="AZ2225" s="17">
        <f t="shared" ref="AZ2225" si="5015">AZ2224+1</f>
        <v>48241</v>
      </c>
      <c r="BA2225" s="216">
        <f t="shared" si="4940"/>
        <v>3</v>
      </c>
      <c r="BB2225" s="216">
        <f t="shared" ref="BB2225" si="5016">BB2224+1</f>
        <v>2220</v>
      </c>
      <c r="BC2225" s="16">
        <f t="shared" si="4942"/>
        <v>6.0821917808219181</v>
      </c>
      <c r="BD2225" s="16">
        <f>IF(Template!$F$7="Linear interpolation",LinInterp($AO$5:$AO$18,$AM$5:$AM$18,BC2225),CubicSpline($AO$5:$AO$18,$AM$5:$AM$18,BC2225))</f>
        <v>14.112839870524876</v>
      </c>
      <c r="BE2225" s="221">
        <f t="shared" si="4877"/>
        <v>2.2321301171126171</v>
      </c>
      <c r="BF2225" s="221">
        <f>BE2225/PRODUCT($BG$6:BG2224)</f>
        <v>1.0003825261873101</v>
      </c>
      <c r="BG2225" s="16">
        <f t="shared" si="4943"/>
        <v>1.0003825261873101</v>
      </c>
      <c r="BH2225" s="10">
        <f t="shared" si="4944"/>
        <v>13.962205836816842</v>
      </c>
      <c r="BI2225" s="90"/>
      <c r="BJ2225" s="17">
        <f t="shared" si="4927"/>
        <v>48218</v>
      </c>
      <c r="BK2225" s="16">
        <f t="shared" si="4920"/>
        <v>14.049986227750889</v>
      </c>
      <c r="BL2225" s="10">
        <f ca="1">IFERROR(AVERAGE(INDIRECT("BK"&amp;AC2225-Template!$F$10+1):INDIRECT("BK"&amp;AC2225)),0)</f>
        <v>14.125615183803246</v>
      </c>
      <c r="BM2225" s="35"/>
      <c r="BN2225" s="86"/>
      <c r="BO2225" s="35"/>
      <c r="BP2225" s="35"/>
      <c r="BQ2225" s="35"/>
      <c r="BR2225" s="35"/>
      <c r="BS2225" s="35"/>
      <c r="BT2225" s="35"/>
      <c r="BU2225" s="35"/>
      <c r="BV2225" s="35"/>
      <c r="BW2225" s="35"/>
      <c r="BX2225" s="35"/>
      <c r="BY2225" s="35"/>
      <c r="BZ2225" s="35"/>
      <c r="CA2225" s="35"/>
      <c r="CB2225" s="35"/>
      <c r="CC2225" s="35"/>
      <c r="CD2225" s="35"/>
      <c r="CE2225" s="35"/>
      <c r="CF2225" s="35"/>
      <c r="CG2225" s="35"/>
      <c r="CH2225" s="35"/>
    </row>
    <row r="2226" spans="1:86" ht="15.6" x14ac:dyDescent="0.3">
      <c r="A2226" s="35"/>
      <c r="B2226" s="86"/>
      <c r="C2226" s="35"/>
      <c r="D2226" s="35"/>
      <c r="E2226" s="35"/>
      <c r="F2226" s="35"/>
      <c r="G2226" s="35"/>
      <c r="H2226" s="35"/>
      <c r="I2226" s="35"/>
      <c r="J2226" s="35"/>
      <c r="K2226" s="35"/>
      <c r="L2226" s="35"/>
      <c r="M2226" s="35"/>
      <c r="N2226" s="35"/>
      <c r="O2226" s="35"/>
      <c r="P2226" s="35"/>
      <c r="Q2226" s="35"/>
      <c r="R2226" s="35"/>
      <c r="S2226" s="35"/>
      <c r="T2226" s="17">
        <f t="shared" si="4921"/>
        <v>48242</v>
      </c>
      <c r="U2226" s="216">
        <f t="shared" si="4914"/>
        <v>4</v>
      </c>
      <c r="V2226" s="216">
        <f t="shared" si="4921"/>
        <v>2221</v>
      </c>
      <c r="W2226" s="16">
        <f t="shared" si="4928"/>
        <v>6.0849315068493155</v>
      </c>
      <c r="X2226" s="16" t="e">
        <f>IF(Template!$F$7="Linear interpolation",LinInterp($I$5:$I$22,$G$5:$G$22,W2226),CubicSpline($I$5:$I$22,$G$5:$G$22,W2226))</f>
        <v>#VALUE!</v>
      </c>
      <c r="Y2226" s="221" t="e">
        <f t="shared" si="4915"/>
        <v>#VALUE!</v>
      </c>
      <c r="Z2226" s="221" t="e">
        <f>Y2226/PRODUCT($AA$6:AA2225)</f>
        <v>#VALUE!</v>
      </c>
      <c r="AA2226" s="16" t="e">
        <f t="shared" si="4922"/>
        <v>#VALUE!</v>
      </c>
      <c r="AB2226" s="10" t="e">
        <f t="shared" si="4923"/>
        <v>#VALUE!</v>
      </c>
      <c r="AC2226" s="90">
        <f t="shared" si="4916"/>
        <v>2226</v>
      </c>
      <c r="AD2226" s="17">
        <f t="shared" si="4924"/>
        <v>48219</v>
      </c>
      <c r="AE2226" s="16" t="e">
        <f t="shared" si="4917"/>
        <v>#VALUE!</v>
      </c>
      <c r="AF2226" s="10">
        <f ca="1">IFERROR(AVERAGE(INDIRECT("AE"&amp;AC2226-Template!$F$10+1):INDIRECT("AE"&amp;AC2226)),0)</f>
        <v>0</v>
      </c>
      <c r="AG2226" s="35"/>
      <c r="AH2226" s="86"/>
      <c r="AI2226" s="35"/>
      <c r="AJ2226" s="35"/>
      <c r="AK2226" s="35"/>
      <c r="AL2226" s="35"/>
      <c r="AM2226" s="35"/>
      <c r="AN2226" s="35"/>
      <c r="AO2226" s="35"/>
      <c r="AP2226" s="35"/>
      <c r="AQ2226" s="35"/>
      <c r="AR2226" s="35"/>
      <c r="AS2226" s="35"/>
      <c r="AT2226" s="35"/>
      <c r="AU2226" s="35"/>
      <c r="AV2226" s="35"/>
      <c r="AW2226" s="35"/>
      <c r="AX2226" s="35"/>
      <c r="AY2226" s="35"/>
      <c r="AZ2226" s="17">
        <f t="shared" ref="AZ2226" si="5017">AZ2225+1</f>
        <v>48242</v>
      </c>
      <c r="BA2226" s="216">
        <f t="shared" si="4940"/>
        <v>4</v>
      </c>
      <c r="BB2226" s="216">
        <f t="shared" ref="BB2226" si="5018">BB2225+1</f>
        <v>2221</v>
      </c>
      <c r="BC2226" s="16">
        <f t="shared" si="4942"/>
        <v>6.0849315068493155</v>
      </c>
      <c r="BD2226" s="16">
        <f>IF(Template!$F$7="Linear interpolation",LinInterp($AO$5:$AO$18,$AM$5:$AM$18,BC2226),CubicSpline($AO$5:$AO$18,$AM$5:$AM$18,BC2226))</f>
        <v>14.113227000578425</v>
      </c>
      <c r="BE2226" s="221">
        <f t="shared" si="4877"/>
        <v>2.2329837023274153</v>
      </c>
      <c r="BF2226" s="221">
        <f>BE2226/PRODUCT($BG$6:BG2225)</f>
        <v>1.0003824083588382</v>
      </c>
      <c r="BG2226" s="16">
        <f t="shared" si="4943"/>
        <v>1.0003824083588382</v>
      </c>
      <c r="BH2226" s="10">
        <f t="shared" si="4944"/>
        <v>13.957905097593649</v>
      </c>
      <c r="BI2226" s="90"/>
      <c r="BJ2226" s="17">
        <f t="shared" si="4927"/>
        <v>48219</v>
      </c>
      <c r="BK2226" s="16">
        <f t="shared" si="4920"/>
        <v>14.059055521425833</v>
      </c>
      <c r="BL2226" s="10">
        <f ca="1">IFERROR(AVERAGE(INDIRECT("BK"&amp;AC2226-Template!$F$10+1):INDIRECT("BK"&amp;AC2226)),0)</f>
        <v>14.121317762797952</v>
      </c>
      <c r="BM2226" s="35"/>
      <c r="BN2226" s="86"/>
      <c r="BO2226" s="35"/>
      <c r="BP2226" s="35"/>
      <c r="BQ2226" s="35"/>
      <c r="BR2226" s="35"/>
      <c r="BS2226" s="35"/>
      <c r="BT2226" s="35"/>
      <c r="BU2226" s="35"/>
      <c r="BV2226" s="35"/>
      <c r="BW2226" s="35"/>
      <c r="BX2226" s="35"/>
      <c r="BY2226" s="35"/>
      <c r="BZ2226" s="35"/>
      <c r="CA2226" s="35"/>
      <c r="CB2226" s="35"/>
      <c r="CC2226" s="35"/>
      <c r="CD2226" s="35"/>
      <c r="CE2226" s="35"/>
      <c r="CF2226" s="35"/>
      <c r="CG2226" s="35"/>
      <c r="CH2226" s="35"/>
    </row>
    <row r="2227" spans="1:86" ht="15.6" x14ac:dyDescent="0.3">
      <c r="A2227" s="35"/>
      <c r="B2227" s="86"/>
      <c r="C2227" s="35"/>
      <c r="D2227" s="35"/>
      <c r="E2227" s="35"/>
      <c r="F2227" s="35"/>
      <c r="G2227" s="35"/>
      <c r="H2227" s="35"/>
      <c r="I2227" s="35"/>
      <c r="J2227" s="35"/>
      <c r="K2227" s="35"/>
      <c r="L2227" s="35"/>
      <c r="M2227" s="35"/>
      <c r="N2227" s="35"/>
      <c r="O2227" s="35"/>
      <c r="P2227" s="35"/>
      <c r="Q2227" s="35"/>
      <c r="R2227" s="35"/>
      <c r="S2227" s="35"/>
      <c r="T2227" s="17">
        <f t="shared" si="4921"/>
        <v>48243</v>
      </c>
      <c r="U2227" s="216">
        <f t="shared" si="4914"/>
        <v>5</v>
      </c>
      <c r="V2227" s="216">
        <f t="shared" si="4921"/>
        <v>2222</v>
      </c>
      <c r="W2227" s="16">
        <f t="shared" si="4928"/>
        <v>6.087671232876712</v>
      </c>
      <c r="X2227" s="16" t="e">
        <f>IF(Template!$F$7="Linear interpolation",LinInterp($I$5:$I$22,$G$5:$G$22,W2227),CubicSpline($I$5:$I$22,$G$5:$G$22,W2227))</f>
        <v>#VALUE!</v>
      </c>
      <c r="Y2227" s="221" t="e">
        <f t="shared" si="4915"/>
        <v>#VALUE!</v>
      </c>
      <c r="Z2227" s="221" t="e">
        <f>Y2227/PRODUCT($AA$6:AA2226)</f>
        <v>#VALUE!</v>
      </c>
      <c r="AA2227" s="16" t="e">
        <f t="shared" si="4922"/>
        <v>#VALUE!</v>
      </c>
      <c r="AB2227" s="10" t="e">
        <f t="shared" si="4923"/>
        <v>#VALUE!</v>
      </c>
      <c r="AC2227" s="90">
        <f t="shared" si="4916"/>
        <v>2227</v>
      </c>
      <c r="AD2227" s="17">
        <f t="shared" si="4924"/>
        <v>48220</v>
      </c>
      <c r="AE2227" s="16" t="e">
        <f t="shared" si="4917"/>
        <v>#VALUE!</v>
      </c>
      <c r="AF2227" s="10">
        <f ca="1">IFERROR(AVERAGE(INDIRECT("AE"&amp;AC2227-Template!$F$10+1):INDIRECT("AE"&amp;AC2227)),0)</f>
        <v>0</v>
      </c>
      <c r="AG2227" s="35"/>
      <c r="AH2227" s="86"/>
      <c r="AI2227" s="35"/>
      <c r="AJ2227" s="35"/>
      <c r="AK2227" s="35"/>
      <c r="AL2227" s="35"/>
      <c r="AM2227" s="35"/>
      <c r="AN2227" s="35"/>
      <c r="AO2227" s="35"/>
      <c r="AP2227" s="35"/>
      <c r="AQ2227" s="35"/>
      <c r="AR2227" s="35"/>
      <c r="AS2227" s="35"/>
      <c r="AT2227" s="35"/>
      <c r="AU2227" s="35"/>
      <c r="AV2227" s="35"/>
      <c r="AW2227" s="35"/>
      <c r="AX2227" s="35"/>
      <c r="AY2227" s="35"/>
      <c r="AZ2227" s="17">
        <f t="shared" ref="AZ2227" si="5019">AZ2226+1</f>
        <v>48243</v>
      </c>
      <c r="BA2227" s="216">
        <f t="shared" si="4940"/>
        <v>5</v>
      </c>
      <c r="BB2227" s="216">
        <f t="shared" ref="BB2227" si="5020">BB2226+1</f>
        <v>2222</v>
      </c>
      <c r="BC2227" s="16">
        <f t="shared" si="4942"/>
        <v>6.087671232876712</v>
      </c>
      <c r="BD2227" s="16">
        <f>IF(Template!$F$7="Linear interpolation",LinInterp($AO$5:$AO$18,$AM$5:$AM$18,BC2227),CubicSpline($AO$5:$AO$18,$AM$5:$AM$18,BC2227))</f>
        <v>14.113611580283182</v>
      </c>
      <c r="BE2227" s="221">
        <f t="shared" ref="BE2227:BE2290" si="5021">(1+(BD2227/100))^BC2227</f>
        <v>2.2338373514049659</v>
      </c>
      <c r="BF2227" s="221">
        <f>BE2227/PRODUCT($BG$6:BG2226)</f>
        <v>1.0003822907783253</v>
      </c>
      <c r="BG2227" s="16">
        <f t="shared" si="4943"/>
        <v>1.0003822907783253</v>
      </c>
      <c r="BH2227" s="10">
        <f t="shared" si="4944"/>
        <v>13.953613408873466</v>
      </c>
      <c r="BI2227" s="90"/>
      <c r="BJ2227" s="17">
        <f t="shared" si="4927"/>
        <v>48220</v>
      </c>
      <c r="BK2227" s="16">
        <f t="shared" si="4920"/>
        <v>14.054562714771347</v>
      </c>
      <c r="BL2227" s="10">
        <f ca="1">IFERROR(AVERAGE(INDIRECT("BK"&amp;AC2227-Template!$F$10+1):INDIRECT("BK"&amp;AC2227)),0)</f>
        <v>14.117523613522842</v>
      </c>
      <c r="BM2227" s="35"/>
      <c r="BN2227" s="86"/>
      <c r="BO2227" s="35"/>
      <c r="BP2227" s="35"/>
      <c r="BQ2227" s="35"/>
      <c r="BR2227" s="35"/>
      <c r="BS2227" s="35"/>
      <c r="BT2227" s="35"/>
      <c r="BU2227" s="35"/>
      <c r="BV2227" s="35"/>
      <c r="BW2227" s="35"/>
      <c r="BX2227" s="35"/>
      <c r="BY2227" s="35"/>
      <c r="BZ2227" s="35"/>
      <c r="CA2227" s="35"/>
      <c r="CB2227" s="35"/>
      <c r="CC2227" s="35"/>
      <c r="CD2227" s="35"/>
      <c r="CE2227" s="35"/>
      <c r="CF2227" s="35"/>
      <c r="CG2227" s="35"/>
      <c r="CH2227" s="35"/>
    </row>
    <row r="2228" spans="1:86" ht="15.6" x14ac:dyDescent="0.3">
      <c r="A2228" s="35"/>
      <c r="B2228" s="86"/>
      <c r="C2228" s="35"/>
      <c r="D2228" s="35"/>
      <c r="E2228" s="35"/>
      <c r="F2228" s="35"/>
      <c r="G2228" s="35"/>
      <c r="H2228" s="35"/>
      <c r="I2228" s="35"/>
      <c r="J2228" s="35"/>
      <c r="K2228" s="35"/>
      <c r="L2228" s="35"/>
      <c r="M2228" s="35"/>
      <c r="N2228" s="35"/>
      <c r="O2228" s="35"/>
      <c r="P2228" s="35"/>
      <c r="Q2228" s="35"/>
      <c r="R2228" s="35"/>
      <c r="S2228" s="35"/>
      <c r="T2228" s="17">
        <f t="shared" si="4921"/>
        <v>48244</v>
      </c>
      <c r="U2228" s="216">
        <f t="shared" si="4914"/>
        <v>6</v>
      </c>
      <c r="V2228" s="216">
        <f t="shared" si="4921"/>
        <v>2223</v>
      </c>
      <c r="W2228" s="16">
        <f t="shared" si="4928"/>
        <v>6.0904109589041093</v>
      </c>
      <c r="X2228" s="16" t="e">
        <f>IF(Template!$F$7="Linear interpolation",LinInterp($I$5:$I$22,$G$5:$G$22,W2228),CubicSpline($I$5:$I$22,$G$5:$G$22,W2228))</f>
        <v>#VALUE!</v>
      </c>
      <c r="Y2228" s="221" t="e">
        <f t="shared" si="4915"/>
        <v>#VALUE!</v>
      </c>
      <c r="Z2228" s="221" t="e">
        <f>Y2228/PRODUCT($AA$6:AA2227)</f>
        <v>#VALUE!</v>
      </c>
      <c r="AA2228" s="16" t="e">
        <f t="shared" si="4922"/>
        <v>#VALUE!</v>
      </c>
      <c r="AB2228" s="10" t="e">
        <f t="shared" si="4923"/>
        <v>#VALUE!</v>
      </c>
      <c r="AC2228" s="90">
        <f t="shared" si="4916"/>
        <v>2228</v>
      </c>
      <c r="AD2228" s="17">
        <f t="shared" si="4924"/>
        <v>48221</v>
      </c>
      <c r="AE2228" s="16" t="e">
        <f t="shared" si="4917"/>
        <v>#VALUE!</v>
      </c>
      <c r="AF2228" s="10">
        <f ca="1">IFERROR(AVERAGE(INDIRECT("AE"&amp;AC2228-Template!$F$10+1):INDIRECT("AE"&amp;AC2228)),0)</f>
        <v>0</v>
      </c>
      <c r="AG2228" s="35"/>
      <c r="AH2228" s="86"/>
      <c r="AI2228" s="35"/>
      <c r="AJ2228" s="35"/>
      <c r="AK2228" s="35"/>
      <c r="AL2228" s="35"/>
      <c r="AM2228" s="35"/>
      <c r="AN2228" s="35"/>
      <c r="AO2228" s="35"/>
      <c r="AP2228" s="35"/>
      <c r="AQ2228" s="35"/>
      <c r="AR2228" s="35"/>
      <c r="AS2228" s="35"/>
      <c r="AT2228" s="35"/>
      <c r="AU2228" s="35"/>
      <c r="AV2228" s="35"/>
      <c r="AW2228" s="35"/>
      <c r="AX2228" s="35"/>
      <c r="AY2228" s="35"/>
      <c r="AZ2228" s="17">
        <f t="shared" ref="AZ2228" si="5022">AZ2227+1</f>
        <v>48244</v>
      </c>
      <c r="BA2228" s="216">
        <f t="shared" si="4940"/>
        <v>6</v>
      </c>
      <c r="BB2228" s="216">
        <f t="shared" ref="BB2228" si="5023">BB2227+1</f>
        <v>2223</v>
      </c>
      <c r="BC2228" s="16">
        <f t="shared" si="4942"/>
        <v>6.0904109589041093</v>
      </c>
      <c r="BD2228" s="16">
        <f>IF(Template!$F$7="Linear interpolation",LinInterp($AO$5:$AO$18,$AM$5:$AM$18,BC2228),CubicSpline($AO$5:$AO$18,$AM$5:$AM$18,BC2228))</f>
        <v>14.113993617715103</v>
      </c>
      <c r="BE2228" s="221">
        <f t="shared" si="5021"/>
        <v>2.2346910647245553</v>
      </c>
      <c r="BF2228" s="221">
        <f>BE2228/PRODUCT($BG$6:BG2227)</f>
        <v>1.000382173446537</v>
      </c>
      <c r="BG2228" s="16">
        <f t="shared" si="4943"/>
        <v>1.0003822907783253</v>
      </c>
      <c r="BH2228" s="10">
        <f t="shared" si="4944"/>
        <v>13.953613408873466</v>
      </c>
      <c r="BI2228" s="90"/>
      <c r="BJ2228" s="17">
        <f t="shared" si="4927"/>
        <v>48221</v>
      </c>
      <c r="BK2228" s="16">
        <f t="shared" si="4920"/>
        <v>14.050078346290906</v>
      </c>
      <c r="BL2228" s="10">
        <f ca="1">IFERROR(AVERAGE(INDIRECT("BK"&amp;AC2228-Template!$F$10+1):INDIRECT("BK"&amp;AC2228)),0)</f>
        <v>14.113368363508625</v>
      </c>
      <c r="BM2228" s="35"/>
      <c r="BN2228" s="86"/>
      <c r="BO2228" s="35"/>
      <c r="BP2228" s="35"/>
      <c r="BQ2228" s="35"/>
      <c r="BR2228" s="35"/>
      <c r="BS2228" s="35"/>
      <c r="BT2228" s="35"/>
      <c r="BU2228" s="35"/>
      <c r="BV2228" s="35"/>
      <c r="BW2228" s="35"/>
      <c r="BX2228" s="35"/>
      <c r="BY2228" s="35"/>
      <c r="BZ2228" s="35"/>
      <c r="CA2228" s="35"/>
      <c r="CB2228" s="35"/>
      <c r="CC2228" s="35"/>
      <c r="CD2228" s="35"/>
      <c r="CE2228" s="35"/>
      <c r="CF2228" s="35"/>
      <c r="CG2228" s="35"/>
      <c r="CH2228" s="35"/>
    </row>
    <row r="2229" spans="1:86" ht="15.6" x14ac:dyDescent="0.3">
      <c r="A2229" s="35"/>
      <c r="B2229" s="86"/>
      <c r="C2229" s="35"/>
      <c r="D2229" s="35"/>
      <c r="E2229" s="35"/>
      <c r="F2229" s="35"/>
      <c r="G2229" s="35"/>
      <c r="H2229" s="35"/>
      <c r="I2229" s="35"/>
      <c r="J2229" s="35"/>
      <c r="K2229" s="35"/>
      <c r="L2229" s="35"/>
      <c r="M2229" s="35"/>
      <c r="N2229" s="35"/>
      <c r="O2229" s="35"/>
      <c r="P2229" s="35"/>
      <c r="Q2229" s="35"/>
      <c r="R2229" s="35"/>
      <c r="S2229" s="35"/>
      <c r="T2229" s="17">
        <f t="shared" si="4921"/>
        <v>48245</v>
      </c>
      <c r="U2229" s="216">
        <f t="shared" si="4914"/>
        <v>7</v>
      </c>
      <c r="V2229" s="216">
        <f t="shared" si="4921"/>
        <v>2224</v>
      </c>
      <c r="W2229" s="16">
        <f t="shared" si="4928"/>
        <v>6.0931506849315067</v>
      </c>
      <c r="X2229" s="16" t="e">
        <f>IF(Template!$F$7="Linear interpolation",LinInterp($I$5:$I$22,$G$5:$G$22,W2229),CubicSpline($I$5:$I$22,$G$5:$G$22,W2229))</f>
        <v>#VALUE!</v>
      </c>
      <c r="Y2229" s="221" t="e">
        <f t="shared" si="4915"/>
        <v>#VALUE!</v>
      </c>
      <c r="Z2229" s="221" t="e">
        <f>Y2229/PRODUCT($AA$6:AA2228)</f>
        <v>#VALUE!</v>
      </c>
      <c r="AA2229" s="16" t="e">
        <f t="shared" si="4922"/>
        <v>#VALUE!</v>
      </c>
      <c r="AB2229" s="10" t="e">
        <f t="shared" si="4923"/>
        <v>#VALUE!</v>
      </c>
      <c r="AC2229" s="90">
        <f t="shared" si="4916"/>
        <v>2229</v>
      </c>
      <c r="AD2229" s="17">
        <f t="shared" si="4924"/>
        <v>48222</v>
      </c>
      <c r="AE2229" s="16" t="e">
        <f t="shared" si="4917"/>
        <v>#VALUE!</v>
      </c>
      <c r="AF2229" s="10">
        <f ca="1">IFERROR(AVERAGE(INDIRECT("AE"&amp;AC2229-Template!$F$10+1):INDIRECT("AE"&amp;AC2229)),0)</f>
        <v>0</v>
      </c>
      <c r="AG2229" s="35"/>
      <c r="AH2229" s="86"/>
      <c r="AI2229" s="35"/>
      <c r="AJ2229" s="35"/>
      <c r="AK2229" s="35"/>
      <c r="AL2229" s="35"/>
      <c r="AM2229" s="35"/>
      <c r="AN2229" s="35"/>
      <c r="AO2229" s="35"/>
      <c r="AP2229" s="35"/>
      <c r="AQ2229" s="35"/>
      <c r="AR2229" s="35"/>
      <c r="AS2229" s="35"/>
      <c r="AT2229" s="35"/>
      <c r="AU2229" s="35"/>
      <c r="AV2229" s="35"/>
      <c r="AW2229" s="35"/>
      <c r="AX2229" s="35"/>
      <c r="AY2229" s="35"/>
      <c r="AZ2229" s="17">
        <f t="shared" ref="AZ2229" si="5024">AZ2228+1</f>
        <v>48245</v>
      </c>
      <c r="BA2229" s="216">
        <f t="shared" si="4940"/>
        <v>7</v>
      </c>
      <c r="BB2229" s="216">
        <f t="shared" ref="BB2229" si="5025">BB2228+1</f>
        <v>2224</v>
      </c>
      <c r="BC2229" s="16">
        <f t="shared" si="4942"/>
        <v>6.0931506849315067</v>
      </c>
      <c r="BD2229" s="16">
        <f>IF(Template!$F$7="Linear interpolation",LinInterp($AO$5:$AO$18,$AM$5:$AM$18,BC2229),CubicSpline($AO$5:$AO$18,$AM$5:$AM$18,BC2229))</f>
        <v>14.114373120950139</v>
      </c>
      <c r="BE2229" s="221">
        <f t="shared" si="5021"/>
        <v>2.2355448426679274</v>
      </c>
      <c r="BF2229" s="221">
        <f>BE2229/PRODUCT($BG$6:BG2228)</f>
        <v>1.000381939032472</v>
      </c>
      <c r="BG2229" s="16">
        <f t="shared" si="4943"/>
        <v>1.0003822907783253</v>
      </c>
      <c r="BH2229" s="10">
        <f t="shared" si="4944"/>
        <v>13.953613408873466</v>
      </c>
      <c r="BI2229" s="90"/>
      <c r="BJ2229" s="17">
        <f t="shared" si="4927"/>
        <v>48222</v>
      </c>
      <c r="BK2229" s="16">
        <f t="shared" si="4920"/>
        <v>14.045602443734762</v>
      </c>
      <c r="BL2229" s="10">
        <f ca="1">IFERROR(AVERAGE(INDIRECT("BK"&amp;AC2229-Template!$F$10+1):INDIRECT("BK"&amp;AC2229)),0)</f>
        <v>14.109178818301967</v>
      </c>
      <c r="BM2229" s="35"/>
      <c r="BN2229" s="86"/>
      <c r="BO2229" s="35"/>
      <c r="BP2229" s="35"/>
      <c r="BQ2229" s="35"/>
      <c r="BR2229" s="35"/>
      <c r="BS2229" s="35"/>
      <c r="BT2229" s="35"/>
      <c r="BU2229" s="35"/>
      <c r="BV2229" s="35"/>
      <c r="BW2229" s="35"/>
      <c r="BX2229" s="35"/>
      <c r="BY2229" s="35"/>
      <c r="BZ2229" s="35"/>
      <c r="CA2229" s="35"/>
      <c r="CB2229" s="35"/>
      <c r="CC2229" s="35"/>
      <c r="CD2229" s="35"/>
      <c r="CE2229" s="35"/>
      <c r="CF2229" s="35"/>
      <c r="CG2229" s="35"/>
      <c r="CH2229" s="35"/>
    </row>
    <row r="2230" spans="1:86" ht="15.6" x14ac:dyDescent="0.3">
      <c r="A2230" s="35"/>
      <c r="B2230" s="86"/>
      <c r="C2230" s="35"/>
      <c r="D2230" s="35"/>
      <c r="E2230" s="35"/>
      <c r="F2230" s="35"/>
      <c r="G2230" s="35"/>
      <c r="H2230" s="35"/>
      <c r="I2230" s="35"/>
      <c r="J2230" s="35"/>
      <c r="K2230" s="35"/>
      <c r="L2230" s="35"/>
      <c r="M2230" s="35"/>
      <c r="N2230" s="35"/>
      <c r="O2230" s="35"/>
      <c r="P2230" s="35"/>
      <c r="Q2230" s="35"/>
      <c r="R2230" s="35"/>
      <c r="S2230" s="35"/>
      <c r="T2230" s="17">
        <f t="shared" si="4921"/>
        <v>48246</v>
      </c>
      <c r="U2230" s="216">
        <f t="shared" si="4914"/>
        <v>1</v>
      </c>
      <c r="V2230" s="216">
        <f t="shared" si="4921"/>
        <v>2225</v>
      </c>
      <c r="W2230" s="16">
        <f t="shared" si="4928"/>
        <v>6.095890410958904</v>
      </c>
      <c r="X2230" s="16" t="e">
        <f>IF(Template!$F$7="Linear interpolation",LinInterp($I$5:$I$22,$G$5:$G$22,W2230),CubicSpline($I$5:$I$22,$G$5:$G$22,W2230))</f>
        <v>#VALUE!</v>
      </c>
      <c r="Y2230" s="221" t="e">
        <f t="shared" si="4915"/>
        <v>#VALUE!</v>
      </c>
      <c r="Z2230" s="221" t="e">
        <f>Y2230/PRODUCT($AA$6:AA2229)</f>
        <v>#VALUE!</v>
      </c>
      <c r="AA2230" s="16" t="e">
        <f t="shared" si="4922"/>
        <v>#VALUE!</v>
      </c>
      <c r="AB2230" s="10" t="e">
        <f t="shared" si="4923"/>
        <v>#VALUE!</v>
      </c>
      <c r="AC2230" s="90">
        <f t="shared" si="4916"/>
        <v>2230</v>
      </c>
      <c r="AD2230" s="17">
        <f t="shared" si="4924"/>
        <v>48223</v>
      </c>
      <c r="AE2230" s="16" t="e">
        <f t="shared" si="4917"/>
        <v>#VALUE!</v>
      </c>
      <c r="AF2230" s="10">
        <f ca="1">IFERROR(AVERAGE(INDIRECT("AE"&amp;AC2230-Template!$F$10+1):INDIRECT("AE"&amp;AC2230)),0)</f>
        <v>0</v>
      </c>
      <c r="AG2230" s="35"/>
      <c r="AH2230" s="86"/>
      <c r="AI2230" s="35"/>
      <c r="AJ2230" s="35"/>
      <c r="AK2230" s="35"/>
      <c r="AL2230" s="35"/>
      <c r="AM2230" s="35"/>
      <c r="AN2230" s="35"/>
      <c r="AO2230" s="35"/>
      <c r="AP2230" s="35"/>
      <c r="AQ2230" s="35"/>
      <c r="AR2230" s="35"/>
      <c r="AS2230" s="35"/>
      <c r="AT2230" s="35"/>
      <c r="AU2230" s="35"/>
      <c r="AV2230" s="35"/>
      <c r="AW2230" s="35"/>
      <c r="AX2230" s="35"/>
      <c r="AY2230" s="35"/>
      <c r="AZ2230" s="17">
        <f t="shared" ref="AZ2230" si="5026">AZ2229+1</f>
        <v>48246</v>
      </c>
      <c r="BA2230" s="216">
        <f t="shared" si="4940"/>
        <v>1</v>
      </c>
      <c r="BB2230" s="216">
        <f t="shared" ref="BB2230" si="5027">BB2229+1</f>
        <v>2225</v>
      </c>
      <c r="BC2230" s="16">
        <f t="shared" si="4942"/>
        <v>6.095890410958904</v>
      </c>
      <c r="BD2230" s="16">
        <f>IF(Template!$F$7="Linear interpolation",LinInterp($AO$5:$AO$18,$AM$5:$AM$18,BC2230),CubicSpline($AO$5:$AO$18,$AM$5:$AM$18,BC2230))</f>
        <v>14.114750098064246</v>
      </c>
      <c r="BE2230" s="221">
        <f t="shared" si="5021"/>
        <v>2.2363986856193008</v>
      </c>
      <c r="BF2230" s="221">
        <f>BE2230/PRODUCT($BG$6:BG2229)</f>
        <v>1.000381587786449</v>
      </c>
      <c r="BG2230" s="16">
        <f t="shared" si="4943"/>
        <v>1.000381587786449</v>
      </c>
      <c r="BH2230" s="10">
        <f t="shared" si="4944"/>
        <v>13.927954205389725</v>
      </c>
      <c r="BI2230" s="90"/>
      <c r="BJ2230" s="17">
        <f t="shared" si="4927"/>
        <v>48223</v>
      </c>
      <c r="BK2230" s="16">
        <f t="shared" si="4920"/>
        <v>14.045602443734762</v>
      </c>
      <c r="BL2230" s="10">
        <f ca="1">IFERROR(AVERAGE(INDIRECT("BK"&amp;AC2230-Template!$F$10+1):INDIRECT("BK"&amp;AC2230)),0)</f>
        <v>14.105106000201955</v>
      </c>
      <c r="BM2230" s="35"/>
      <c r="BN2230" s="86"/>
      <c r="BO2230" s="35"/>
      <c r="BP2230" s="35"/>
      <c r="BQ2230" s="35"/>
      <c r="BR2230" s="35"/>
      <c r="BS2230" s="35"/>
      <c r="BT2230" s="35"/>
      <c r="BU2230" s="35"/>
      <c r="BV2230" s="35"/>
      <c r="BW2230" s="35"/>
      <c r="BX2230" s="35"/>
      <c r="BY2230" s="35"/>
      <c r="BZ2230" s="35"/>
      <c r="CA2230" s="35"/>
      <c r="CB2230" s="35"/>
      <c r="CC2230" s="35"/>
      <c r="CD2230" s="35"/>
      <c r="CE2230" s="35"/>
      <c r="CF2230" s="35"/>
      <c r="CG2230" s="35"/>
      <c r="CH2230" s="35"/>
    </row>
    <row r="2231" spans="1:86" ht="15.6" x14ac:dyDescent="0.3">
      <c r="A2231" s="35"/>
      <c r="B2231" s="86"/>
      <c r="C2231" s="35"/>
      <c r="D2231" s="35"/>
      <c r="E2231" s="35"/>
      <c r="F2231" s="35"/>
      <c r="G2231" s="35"/>
      <c r="H2231" s="35"/>
      <c r="I2231" s="35"/>
      <c r="J2231" s="35"/>
      <c r="K2231" s="35"/>
      <c r="L2231" s="35"/>
      <c r="M2231" s="35"/>
      <c r="N2231" s="35"/>
      <c r="O2231" s="35"/>
      <c r="P2231" s="35"/>
      <c r="Q2231" s="35"/>
      <c r="R2231" s="35"/>
      <c r="S2231" s="35"/>
      <c r="T2231" s="17">
        <f t="shared" si="4921"/>
        <v>48247</v>
      </c>
      <c r="U2231" s="216">
        <f t="shared" si="4914"/>
        <v>2</v>
      </c>
      <c r="V2231" s="216">
        <f t="shared" si="4921"/>
        <v>2226</v>
      </c>
      <c r="W2231" s="16">
        <f t="shared" si="4928"/>
        <v>6.0986301369863014</v>
      </c>
      <c r="X2231" s="16" t="e">
        <f>IF(Template!$F$7="Linear interpolation",LinInterp($I$5:$I$22,$G$5:$G$22,W2231),CubicSpline($I$5:$I$22,$G$5:$G$22,W2231))</f>
        <v>#VALUE!</v>
      </c>
      <c r="Y2231" s="221" t="e">
        <f t="shared" si="4915"/>
        <v>#VALUE!</v>
      </c>
      <c r="Z2231" s="221" t="e">
        <f>Y2231/PRODUCT($AA$6:AA2230)</f>
        <v>#VALUE!</v>
      </c>
      <c r="AA2231" s="16" t="e">
        <f t="shared" si="4922"/>
        <v>#VALUE!</v>
      </c>
      <c r="AB2231" s="10" t="e">
        <f t="shared" si="4923"/>
        <v>#VALUE!</v>
      </c>
      <c r="AC2231" s="90">
        <f t="shared" si="4916"/>
        <v>2231</v>
      </c>
      <c r="AD2231" s="17">
        <f t="shared" si="4924"/>
        <v>48224</v>
      </c>
      <c r="AE2231" s="16" t="e">
        <f t="shared" si="4917"/>
        <v>#VALUE!</v>
      </c>
      <c r="AF2231" s="10">
        <f ca="1">IFERROR(AVERAGE(INDIRECT("AE"&amp;AC2231-Template!$F$10+1):INDIRECT("AE"&amp;AC2231)),0)</f>
        <v>0</v>
      </c>
      <c r="AG2231" s="35"/>
      <c r="AH2231" s="86"/>
      <c r="AI2231" s="35"/>
      <c r="AJ2231" s="35"/>
      <c r="AK2231" s="35"/>
      <c r="AL2231" s="35"/>
      <c r="AM2231" s="35"/>
      <c r="AN2231" s="35"/>
      <c r="AO2231" s="35"/>
      <c r="AP2231" s="35"/>
      <c r="AQ2231" s="35"/>
      <c r="AR2231" s="35"/>
      <c r="AS2231" s="35"/>
      <c r="AT2231" s="35"/>
      <c r="AU2231" s="35"/>
      <c r="AV2231" s="35"/>
      <c r="AW2231" s="35"/>
      <c r="AX2231" s="35"/>
      <c r="AY2231" s="35"/>
      <c r="AZ2231" s="17">
        <f t="shared" ref="AZ2231" si="5028">AZ2230+1</f>
        <v>48247</v>
      </c>
      <c r="BA2231" s="216">
        <f t="shared" si="4940"/>
        <v>2</v>
      </c>
      <c r="BB2231" s="216">
        <f t="shared" ref="BB2231" si="5029">BB2230+1</f>
        <v>2226</v>
      </c>
      <c r="BC2231" s="16">
        <f t="shared" si="4942"/>
        <v>6.0986301369863014</v>
      </c>
      <c r="BD2231" s="16">
        <f>IF(Template!$F$7="Linear interpolation",LinInterp($AO$5:$AO$18,$AM$5:$AM$18,BC2231),CubicSpline($AO$5:$AO$18,$AM$5:$AM$18,BC2231))</f>
        <v>14.115124557133376</v>
      </c>
      <c r="BE2231" s="221">
        <f t="shared" si="5021"/>
        <v>2.237252593965366</v>
      </c>
      <c r="BF2231" s="221">
        <f>BE2231/PRODUCT($BG$6:BG2230)</f>
        <v>1.0003818229511383</v>
      </c>
      <c r="BG2231" s="16">
        <f t="shared" si="4943"/>
        <v>1.0003818229511383</v>
      </c>
      <c r="BH2231" s="10">
        <f t="shared" si="4944"/>
        <v>13.936537716548347</v>
      </c>
      <c r="BI2231" s="90"/>
      <c r="BJ2231" s="17">
        <f t="shared" si="4927"/>
        <v>48224</v>
      </c>
      <c r="BK2231" s="16">
        <f t="shared" si="4920"/>
        <v>14.045602443734762</v>
      </c>
      <c r="BL2231" s="10">
        <f ca="1">IFERROR(AVERAGE(INDIRECT("BK"&amp;AC2231-Template!$F$10+1):INDIRECT("BK"&amp;AC2231)),0)</f>
        <v>14.101151737730197</v>
      </c>
      <c r="BM2231" s="35"/>
      <c r="BN2231" s="86"/>
      <c r="BO2231" s="35"/>
      <c r="BP2231" s="35"/>
      <c r="BQ2231" s="35"/>
      <c r="BR2231" s="35"/>
      <c r="BS2231" s="35"/>
      <c r="BT2231" s="35"/>
      <c r="BU2231" s="35"/>
      <c r="BV2231" s="35"/>
      <c r="BW2231" s="35"/>
      <c r="BX2231" s="35"/>
      <c r="BY2231" s="35"/>
      <c r="BZ2231" s="35"/>
      <c r="CA2231" s="35"/>
      <c r="CB2231" s="35"/>
      <c r="CC2231" s="35"/>
      <c r="CD2231" s="35"/>
      <c r="CE2231" s="35"/>
      <c r="CF2231" s="35"/>
      <c r="CG2231" s="35"/>
      <c r="CH2231" s="35"/>
    </row>
    <row r="2232" spans="1:86" ht="15.6" x14ac:dyDescent="0.3">
      <c r="A2232" s="35"/>
      <c r="B2232" s="86"/>
      <c r="C2232" s="35"/>
      <c r="D2232" s="35"/>
      <c r="E2232" s="35"/>
      <c r="F2232" s="35"/>
      <c r="G2232" s="35"/>
      <c r="H2232" s="35"/>
      <c r="I2232" s="35"/>
      <c r="J2232" s="35"/>
      <c r="K2232" s="35"/>
      <c r="L2232" s="35"/>
      <c r="M2232" s="35"/>
      <c r="N2232" s="35"/>
      <c r="O2232" s="35"/>
      <c r="P2232" s="35"/>
      <c r="Q2232" s="35"/>
      <c r="R2232" s="35"/>
      <c r="S2232" s="35"/>
      <c r="T2232" s="17">
        <f t="shared" si="4921"/>
        <v>48248</v>
      </c>
      <c r="U2232" s="216">
        <f t="shared" si="4914"/>
        <v>3</v>
      </c>
      <c r="V2232" s="216">
        <f t="shared" si="4921"/>
        <v>2227</v>
      </c>
      <c r="W2232" s="16">
        <f t="shared" si="4928"/>
        <v>6.1013698630136988</v>
      </c>
      <c r="X2232" s="16" t="e">
        <f>IF(Template!$F$7="Linear interpolation",LinInterp($I$5:$I$22,$G$5:$G$22,W2232),CubicSpline($I$5:$I$22,$G$5:$G$22,W2232))</f>
        <v>#VALUE!</v>
      </c>
      <c r="Y2232" s="221" t="e">
        <f t="shared" si="4915"/>
        <v>#VALUE!</v>
      </c>
      <c r="Z2232" s="221" t="e">
        <f>Y2232/PRODUCT($AA$6:AA2231)</f>
        <v>#VALUE!</v>
      </c>
      <c r="AA2232" s="16" t="e">
        <f t="shared" si="4922"/>
        <v>#VALUE!</v>
      </c>
      <c r="AB2232" s="10" t="e">
        <f t="shared" si="4923"/>
        <v>#VALUE!</v>
      </c>
      <c r="AC2232" s="90">
        <f t="shared" si="4916"/>
        <v>2232</v>
      </c>
      <c r="AD2232" s="17">
        <f t="shared" si="4924"/>
        <v>48225</v>
      </c>
      <c r="AE2232" s="16" t="e">
        <f t="shared" si="4917"/>
        <v>#VALUE!</v>
      </c>
      <c r="AF2232" s="10">
        <f ca="1">IFERROR(AVERAGE(INDIRECT("AE"&amp;AC2232-Template!$F$10+1):INDIRECT("AE"&amp;AC2232)),0)</f>
        <v>0</v>
      </c>
      <c r="AG2232" s="35"/>
      <c r="AH2232" s="86"/>
      <c r="AI2232" s="35"/>
      <c r="AJ2232" s="35"/>
      <c r="AK2232" s="35"/>
      <c r="AL2232" s="35"/>
      <c r="AM2232" s="35"/>
      <c r="AN2232" s="35"/>
      <c r="AO2232" s="35"/>
      <c r="AP2232" s="35"/>
      <c r="AQ2232" s="35"/>
      <c r="AR2232" s="35"/>
      <c r="AS2232" s="35"/>
      <c r="AT2232" s="35"/>
      <c r="AU2232" s="35"/>
      <c r="AV2232" s="35"/>
      <c r="AW2232" s="35"/>
      <c r="AX2232" s="35"/>
      <c r="AY2232" s="35"/>
      <c r="AZ2232" s="17">
        <f t="shared" ref="AZ2232" si="5030">AZ2231+1</f>
        <v>48248</v>
      </c>
      <c r="BA2232" s="216">
        <f t="shared" si="4940"/>
        <v>3</v>
      </c>
      <c r="BB2232" s="216">
        <f t="shared" ref="BB2232" si="5031">BB2231+1</f>
        <v>2227</v>
      </c>
      <c r="BC2232" s="16">
        <f t="shared" si="4942"/>
        <v>6.1013698630136988</v>
      </c>
      <c r="BD2232" s="16">
        <f>IF(Template!$F$7="Linear interpolation",LinInterp($AO$5:$AO$18,$AM$5:$AM$18,BC2232),CubicSpline($AO$5:$AO$18,$AM$5:$AM$18,BC2232))</f>
        <v>14.115496506233484</v>
      </c>
      <c r="BE2232" s="221">
        <f t="shared" si="5021"/>
        <v>2.238106568095287</v>
      </c>
      <c r="BF2232" s="221">
        <f>BE2232/PRODUCT($BG$6:BG2231)</f>
        <v>1.0003817066218741</v>
      </c>
      <c r="BG2232" s="16">
        <f t="shared" si="4943"/>
        <v>1.0003817066218741</v>
      </c>
      <c r="BH2232" s="10">
        <f t="shared" si="4944"/>
        <v>13.932291698404264</v>
      </c>
      <c r="BI2232" s="90"/>
      <c r="BJ2232" s="17">
        <f t="shared" si="4927"/>
        <v>48225</v>
      </c>
      <c r="BK2232" s="16">
        <f t="shared" si="4920"/>
        <v>14.018832111853285</v>
      </c>
      <c r="BL2232" s="10">
        <f ca="1">IFERROR(AVERAGE(INDIRECT("BK"&amp;AC2232-Template!$F$10+1):INDIRECT("BK"&amp;AC2232)),0)</f>
        <v>14.09630513086239</v>
      </c>
      <c r="BM2232" s="35"/>
      <c r="BN2232" s="86"/>
      <c r="BO2232" s="35"/>
      <c r="BP2232" s="35"/>
      <c r="BQ2232" s="35"/>
      <c r="BR2232" s="35"/>
      <c r="BS2232" s="35"/>
      <c r="BT2232" s="35"/>
      <c r="BU2232" s="35"/>
      <c r="BV2232" s="35"/>
      <c r="BW2232" s="35"/>
      <c r="BX2232" s="35"/>
      <c r="BY2232" s="35"/>
      <c r="BZ2232" s="35"/>
      <c r="CA2232" s="35"/>
      <c r="CB2232" s="35"/>
      <c r="CC2232" s="35"/>
      <c r="CD2232" s="35"/>
      <c r="CE2232" s="35"/>
      <c r="CF2232" s="35"/>
      <c r="CG2232" s="35"/>
      <c r="CH2232" s="35"/>
    </row>
    <row r="2233" spans="1:86" ht="15.6" x14ac:dyDescent="0.3">
      <c r="A2233" s="35"/>
      <c r="B2233" s="86"/>
      <c r="C2233" s="35"/>
      <c r="D2233" s="35"/>
      <c r="E2233" s="35"/>
      <c r="F2233" s="35"/>
      <c r="G2233" s="35"/>
      <c r="H2233" s="35"/>
      <c r="I2233" s="35"/>
      <c r="J2233" s="35"/>
      <c r="K2233" s="35"/>
      <c r="L2233" s="35"/>
      <c r="M2233" s="35"/>
      <c r="N2233" s="35"/>
      <c r="O2233" s="35"/>
      <c r="P2233" s="35"/>
      <c r="Q2233" s="35"/>
      <c r="R2233" s="35"/>
      <c r="S2233" s="35"/>
      <c r="T2233" s="17">
        <f t="shared" si="4921"/>
        <v>48249</v>
      </c>
      <c r="U2233" s="216">
        <f t="shared" si="4914"/>
        <v>4</v>
      </c>
      <c r="V2233" s="216">
        <f t="shared" si="4921"/>
        <v>2228</v>
      </c>
      <c r="W2233" s="16">
        <f t="shared" si="4928"/>
        <v>6.1041095890410961</v>
      </c>
      <c r="X2233" s="16" t="e">
        <f>IF(Template!$F$7="Linear interpolation",LinInterp($I$5:$I$22,$G$5:$G$22,W2233),CubicSpline($I$5:$I$22,$G$5:$G$22,W2233))</f>
        <v>#VALUE!</v>
      </c>
      <c r="Y2233" s="221" t="e">
        <f t="shared" si="4915"/>
        <v>#VALUE!</v>
      </c>
      <c r="Z2233" s="221" t="e">
        <f>Y2233/PRODUCT($AA$6:AA2232)</f>
        <v>#VALUE!</v>
      </c>
      <c r="AA2233" s="16" t="e">
        <f t="shared" si="4922"/>
        <v>#VALUE!</v>
      </c>
      <c r="AB2233" s="10" t="e">
        <f t="shared" si="4923"/>
        <v>#VALUE!</v>
      </c>
      <c r="AC2233" s="90">
        <f t="shared" si="4916"/>
        <v>2233</v>
      </c>
      <c r="AD2233" s="17">
        <f t="shared" si="4924"/>
        <v>48226</v>
      </c>
      <c r="AE2233" s="16" t="e">
        <f t="shared" si="4917"/>
        <v>#VALUE!</v>
      </c>
      <c r="AF2233" s="10">
        <f ca="1">IFERROR(AVERAGE(INDIRECT("AE"&amp;AC2233-Template!$F$10+1):INDIRECT("AE"&amp;AC2233)),0)</f>
        <v>0</v>
      </c>
      <c r="AG2233" s="35"/>
      <c r="AH2233" s="86"/>
      <c r="AI2233" s="35"/>
      <c r="AJ2233" s="35"/>
      <c r="AK2233" s="35"/>
      <c r="AL2233" s="35"/>
      <c r="AM2233" s="35"/>
      <c r="AN2233" s="35"/>
      <c r="AO2233" s="35"/>
      <c r="AP2233" s="35"/>
      <c r="AQ2233" s="35"/>
      <c r="AR2233" s="35"/>
      <c r="AS2233" s="35"/>
      <c r="AT2233" s="35"/>
      <c r="AU2233" s="35"/>
      <c r="AV2233" s="35"/>
      <c r="AW2233" s="35"/>
      <c r="AX2233" s="35"/>
      <c r="AY2233" s="35"/>
      <c r="AZ2233" s="17">
        <f t="shared" ref="AZ2233" si="5032">AZ2232+1</f>
        <v>48249</v>
      </c>
      <c r="BA2233" s="216">
        <f t="shared" si="4940"/>
        <v>4</v>
      </c>
      <c r="BB2233" s="216">
        <f t="shared" ref="BB2233" si="5033">BB2232+1</f>
        <v>2228</v>
      </c>
      <c r="BC2233" s="16">
        <f t="shared" si="4942"/>
        <v>6.1041095890410961</v>
      </c>
      <c r="BD2233" s="16">
        <f>IF(Template!$F$7="Linear interpolation",LinInterp($AO$5:$AO$18,$AM$5:$AM$18,BC2233),CubicSpline($AO$5:$AO$18,$AM$5:$AM$18,BC2233))</f>
        <v>14.115865953440522</v>
      </c>
      <c r="BE2233" s="221">
        <f t="shared" si="5021"/>
        <v>2.2389606084007134</v>
      </c>
      <c r="BF2233" s="221">
        <f>BE2233/PRODUCT($BG$6:BG2232)</f>
        <v>1.0003815905451514</v>
      </c>
      <c r="BG2233" s="16">
        <f t="shared" si="4943"/>
        <v>1.0003815905451514</v>
      </c>
      <c r="BH2233" s="10">
        <f t="shared" si="4944"/>
        <v>13.92805489802651</v>
      </c>
      <c r="BI2233" s="90"/>
      <c r="BJ2233" s="17">
        <f t="shared" si="4927"/>
        <v>48226</v>
      </c>
      <c r="BK2233" s="16">
        <f t="shared" si="4920"/>
        <v>14.027784049840953</v>
      </c>
      <c r="BL2233" s="10">
        <f ca="1">IFERROR(AVERAGE(INDIRECT("BK"&amp;AC2233-Template!$F$10+1):INDIRECT("BK"&amp;AC2233)),0)</f>
        <v>14.091756921927505</v>
      </c>
      <c r="BM2233" s="35"/>
      <c r="BN2233" s="86"/>
      <c r="BO2233" s="35"/>
      <c r="BP2233" s="35"/>
      <c r="BQ2233" s="35"/>
      <c r="BR2233" s="35"/>
      <c r="BS2233" s="35"/>
      <c r="BT2233" s="35"/>
      <c r="BU2233" s="35"/>
      <c r="BV2233" s="35"/>
      <c r="BW2233" s="35"/>
      <c r="BX2233" s="35"/>
      <c r="BY2233" s="35"/>
      <c r="BZ2233" s="35"/>
      <c r="CA2233" s="35"/>
      <c r="CB2233" s="35"/>
      <c r="CC2233" s="35"/>
      <c r="CD2233" s="35"/>
      <c r="CE2233" s="35"/>
      <c r="CF2233" s="35"/>
      <c r="CG2233" s="35"/>
      <c r="CH2233" s="35"/>
    </row>
    <row r="2234" spans="1:86" ht="15.6" x14ac:dyDescent="0.3">
      <c r="A2234" s="35"/>
      <c r="B2234" s="86"/>
      <c r="C2234" s="35"/>
      <c r="D2234" s="35"/>
      <c r="E2234" s="35"/>
      <c r="F2234" s="35"/>
      <c r="G2234" s="35"/>
      <c r="H2234" s="35"/>
      <c r="I2234" s="35"/>
      <c r="J2234" s="35"/>
      <c r="K2234" s="35"/>
      <c r="L2234" s="35"/>
      <c r="M2234" s="35"/>
      <c r="N2234" s="35"/>
      <c r="O2234" s="35"/>
      <c r="P2234" s="35"/>
      <c r="Q2234" s="35"/>
      <c r="R2234" s="35"/>
      <c r="S2234" s="35"/>
      <c r="T2234" s="17">
        <f t="shared" si="4921"/>
        <v>48250</v>
      </c>
      <c r="U2234" s="216">
        <f t="shared" si="4914"/>
        <v>5</v>
      </c>
      <c r="V2234" s="216">
        <f t="shared" si="4921"/>
        <v>2229</v>
      </c>
      <c r="W2234" s="16">
        <f t="shared" si="4928"/>
        <v>6.1068493150684935</v>
      </c>
      <c r="X2234" s="16" t="e">
        <f>IF(Template!$F$7="Linear interpolation",LinInterp($I$5:$I$22,$G$5:$G$22,W2234),CubicSpline($I$5:$I$22,$G$5:$G$22,W2234))</f>
        <v>#VALUE!</v>
      </c>
      <c r="Y2234" s="221" t="e">
        <f t="shared" si="4915"/>
        <v>#VALUE!</v>
      </c>
      <c r="Z2234" s="221" t="e">
        <f>Y2234/PRODUCT($AA$6:AA2233)</f>
        <v>#VALUE!</v>
      </c>
      <c r="AA2234" s="16" t="e">
        <f t="shared" si="4922"/>
        <v>#VALUE!</v>
      </c>
      <c r="AB2234" s="10" t="e">
        <f t="shared" si="4923"/>
        <v>#VALUE!</v>
      </c>
      <c r="AC2234" s="90">
        <f t="shared" si="4916"/>
        <v>2234</v>
      </c>
      <c r="AD2234" s="17">
        <f t="shared" si="4924"/>
        <v>48227</v>
      </c>
      <c r="AE2234" s="16" t="e">
        <f t="shared" si="4917"/>
        <v>#VALUE!</v>
      </c>
      <c r="AF2234" s="10">
        <f ca="1">IFERROR(AVERAGE(INDIRECT("AE"&amp;AC2234-Template!$F$10+1):INDIRECT("AE"&amp;AC2234)),0)</f>
        <v>0</v>
      </c>
      <c r="AG2234" s="35"/>
      <c r="AH2234" s="86"/>
      <c r="AI2234" s="35"/>
      <c r="AJ2234" s="35"/>
      <c r="AK2234" s="35"/>
      <c r="AL2234" s="35"/>
      <c r="AM2234" s="35"/>
      <c r="AN2234" s="35"/>
      <c r="AO2234" s="35"/>
      <c r="AP2234" s="35"/>
      <c r="AQ2234" s="35"/>
      <c r="AR2234" s="35"/>
      <c r="AS2234" s="35"/>
      <c r="AT2234" s="35"/>
      <c r="AU2234" s="35"/>
      <c r="AV2234" s="35"/>
      <c r="AW2234" s="35"/>
      <c r="AX2234" s="35"/>
      <c r="AY2234" s="35"/>
      <c r="AZ2234" s="17">
        <f t="shared" ref="AZ2234" si="5034">AZ2233+1</f>
        <v>48250</v>
      </c>
      <c r="BA2234" s="216">
        <f t="shared" si="4940"/>
        <v>5</v>
      </c>
      <c r="BB2234" s="216">
        <f t="shared" ref="BB2234" si="5035">BB2233+1</f>
        <v>2229</v>
      </c>
      <c r="BC2234" s="16">
        <f t="shared" si="4942"/>
        <v>6.1068493150684935</v>
      </c>
      <c r="BD2234" s="16">
        <f>IF(Template!$F$7="Linear interpolation",LinInterp($AO$5:$AO$18,$AM$5:$AM$18,BC2234),CubicSpline($AO$5:$AO$18,$AM$5:$AM$18,BC2234))</f>
        <v>14.116232906830446</v>
      </c>
      <c r="BE2234" s="221">
        <f t="shared" si="5021"/>
        <v>2.2398147152757697</v>
      </c>
      <c r="BF2234" s="221">
        <f>BE2234/PRODUCT($BG$6:BG2233)</f>
        <v>1.000381474721731</v>
      </c>
      <c r="BG2234" s="16">
        <f t="shared" si="4943"/>
        <v>1.000381474721731</v>
      </c>
      <c r="BH2234" s="10">
        <f t="shared" si="4944"/>
        <v>13.923827343181539</v>
      </c>
      <c r="BI2234" s="90"/>
      <c r="BJ2234" s="17">
        <f t="shared" si="4927"/>
        <v>48227</v>
      </c>
      <c r="BK2234" s="16">
        <f t="shared" si="4920"/>
        <v>14.023350894513452</v>
      </c>
      <c r="BL2234" s="10">
        <f ca="1">IFERROR(AVERAGE(INDIRECT("BK"&amp;AC2234-Template!$F$10+1):INDIRECT("BK"&amp;AC2234)),0)</f>
        <v>14.087790604545493</v>
      </c>
      <c r="BM2234" s="35"/>
      <c r="BN2234" s="86"/>
      <c r="BO2234" s="35"/>
      <c r="BP2234" s="35"/>
      <c r="BQ2234" s="35"/>
      <c r="BR2234" s="35"/>
      <c r="BS2234" s="35"/>
      <c r="BT2234" s="35"/>
      <c r="BU2234" s="35"/>
      <c r="BV2234" s="35"/>
      <c r="BW2234" s="35"/>
      <c r="BX2234" s="35"/>
      <c r="BY2234" s="35"/>
      <c r="BZ2234" s="35"/>
      <c r="CA2234" s="35"/>
      <c r="CB2234" s="35"/>
      <c r="CC2234" s="35"/>
      <c r="CD2234" s="35"/>
      <c r="CE2234" s="35"/>
      <c r="CF2234" s="35"/>
      <c r="CG2234" s="35"/>
      <c r="CH2234" s="35"/>
    </row>
    <row r="2235" spans="1:86" ht="15.6" x14ac:dyDescent="0.3">
      <c r="A2235" s="35"/>
      <c r="B2235" s="86"/>
      <c r="C2235" s="35"/>
      <c r="D2235" s="35"/>
      <c r="E2235" s="35"/>
      <c r="F2235" s="35"/>
      <c r="G2235" s="35"/>
      <c r="H2235" s="35"/>
      <c r="I2235" s="35"/>
      <c r="J2235" s="35"/>
      <c r="K2235" s="35"/>
      <c r="L2235" s="35"/>
      <c r="M2235" s="35"/>
      <c r="N2235" s="35"/>
      <c r="O2235" s="35"/>
      <c r="P2235" s="35"/>
      <c r="Q2235" s="35"/>
      <c r="R2235" s="35"/>
      <c r="S2235" s="35"/>
      <c r="T2235" s="17">
        <f t="shared" si="4921"/>
        <v>48251</v>
      </c>
      <c r="U2235" s="216">
        <f t="shared" si="4914"/>
        <v>6</v>
      </c>
      <c r="V2235" s="216">
        <f t="shared" si="4921"/>
        <v>2230</v>
      </c>
      <c r="W2235" s="16">
        <f t="shared" si="4928"/>
        <v>6.1095890410958908</v>
      </c>
      <c r="X2235" s="16" t="e">
        <f>IF(Template!$F$7="Linear interpolation",LinInterp($I$5:$I$22,$G$5:$G$22,W2235),CubicSpline($I$5:$I$22,$G$5:$G$22,W2235))</f>
        <v>#VALUE!</v>
      </c>
      <c r="Y2235" s="221" t="e">
        <f t="shared" si="4915"/>
        <v>#VALUE!</v>
      </c>
      <c r="Z2235" s="221" t="e">
        <f>Y2235/PRODUCT($AA$6:AA2234)</f>
        <v>#VALUE!</v>
      </c>
      <c r="AA2235" s="16" t="e">
        <f t="shared" si="4922"/>
        <v>#VALUE!</v>
      </c>
      <c r="AB2235" s="10" t="e">
        <f t="shared" si="4923"/>
        <v>#VALUE!</v>
      </c>
      <c r="AC2235" s="90">
        <f t="shared" si="4916"/>
        <v>2235</v>
      </c>
      <c r="AD2235" s="17">
        <f t="shared" si="4924"/>
        <v>48228</v>
      </c>
      <c r="AE2235" s="16" t="e">
        <f t="shared" si="4917"/>
        <v>#VALUE!</v>
      </c>
      <c r="AF2235" s="10">
        <f ca="1">IFERROR(AVERAGE(INDIRECT("AE"&amp;AC2235-Template!$F$10+1):INDIRECT("AE"&amp;AC2235)),0)</f>
        <v>0</v>
      </c>
      <c r="AG2235" s="35"/>
      <c r="AH2235" s="86"/>
      <c r="AI2235" s="35"/>
      <c r="AJ2235" s="35"/>
      <c r="AK2235" s="35"/>
      <c r="AL2235" s="35"/>
      <c r="AM2235" s="35"/>
      <c r="AN2235" s="35"/>
      <c r="AO2235" s="35"/>
      <c r="AP2235" s="35"/>
      <c r="AQ2235" s="35"/>
      <c r="AR2235" s="35"/>
      <c r="AS2235" s="35"/>
      <c r="AT2235" s="35"/>
      <c r="AU2235" s="35"/>
      <c r="AV2235" s="35"/>
      <c r="AW2235" s="35"/>
      <c r="AX2235" s="35"/>
      <c r="AY2235" s="35"/>
      <c r="AZ2235" s="17">
        <f t="shared" ref="AZ2235" si="5036">AZ2234+1</f>
        <v>48251</v>
      </c>
      <c r="BA2235" s="216">
        <f t="shared" si="4940"/>
        <v>6</v>
      </c>
      <c r="BB2235" s="216">
        <f t="shared" ref="BB2235" si="5037">BB2234+1</f>
        <v>2230</v>
      </c>
      <c r="BC2235" s="16">
        <f t="shared" si="4942"/>
        <v>6.1095890410958908</v>
      </c>
      <c r="BD2235" s="16">
        <f>IF(Template!$F$7="Linear interpolation",LinInterp($AO$5:$AO$18,$AM$5:$AM$18,BC2235),CubicSpline($AO$5:$AO$18,$AM$5:$AM$18,BC2235))</f>
        <v>14.116597374479207</v>
      </c>
      <c r="BE2235" s="221">
        <f t="shared" si="5021"/>
        <v>2.240668889117075</v>
      </c>
      <c r="BF2235" s="221">
        <f>BE2235/PRODUCT($BG$6:BG2234)</f>
        <v>1.0003813591523798</v>
      </c>
      <c r="BG2235" s="16">
        <f t="shared" si="4943"/>
        <v>1.000381474721731</v>
      </c>
      <c r="BH2235" s="10">
        <f t="shared" si="4944"/>
        <v>13.923827343181539</v>
      </c>
      <c r="BI2235" s="90"/>
      <c r="BJ2235" s="17">
        <f t="shared" si="4927"/>
        <v>48228</v>
      </c>
      <c r="BK2235" s="16">
        <f t="shared" si="4920"/>
        <v>14.018926371992645</v>
      </c>
      <c r="BL2235" s="10">
        <f ca="1">IFERROR(AVERAGE(INDIRECT("BK"&amp;AC2235-Template!$F$10+1):INDIRECT("BK"&amp;AC2235)),0)</f>
        <v>14.083439706817314</v>
      </c>
      <c r="BM2235" s="35"/>
      <c r="BN2235" s="86"/>
      <c r="BO2235" s="35"/>
      <c r="BP2235" s="35"/>
      <c r="BQ2235" s="35"/>
      <c r="BR2235" s="35"/>
      <c r="BS2235" s="35"/>
      <c r="BT2235" s="35"/>
      <c r="BU2235" s="35"/>
      <c r="BV2235" s="35"/>
      <c r="BW2235" s="35"/>
      <c r="BX2235" s="35"/>
      <c r="BY2235" s="35"/>
      <c r="BZ2235" s="35"/>
      <c r="CA2235" s="35"/>
      <c r="CB2235" s="35"/>
      <c r="CC2235" s="35"/>
      <c r="CD2235" s="35"/>
      <c r="CE2235" s="35"/>
      <c r="CF2235" s="35"/>
      <c r="CG2235" s="35"/>
      <c r="CH2235" s="35"/>
    </row>
    <row r="2236" spans="1:86" ht="15.6" x14ac:dyDescent="0.3">
      <c r="A2236" s="35"/>
      <c r="B2236" s="86"/>
      <c r="C2236" s="35"/>
      <c r="D2236" s="35"/>
      <c r="E2236" s="35"/>
      <c r="F2236" s="35"/>
      <c r="G2236" s="35"/>
      <c r="H2236" s="35"/>
      <c r="I2236" s="35"/>
      <c r="J2236" s="35"/>
      <c r="K2236" s="35"/>
      <c r="L2236" s="35"/>
      <c r="M2236" s="35"/>
      <c r="N2236" s="35"/>
      <c r="O2236" s="35"/>
      <c r="P2236" s="35"/>
      <c r="Q2236" s="35"/>
      <c r="R2236" s="35"/>
      <c r="S2236" s="35"/>
      <c r="T2236" s="17">
        <f t="shared" si="4921"/>
        <v>48252</v>
      </c>
      <c r="U2236" s="216">
        <f t="shared" si="4914"/>
        <v>7</v>
      </c>
      <c r="V2236" s="216">
        <f t="shared" si="4921"/>
        <v>2231</v>
      </c>
      <c r="W2236" s="16">
        <f t="shared" si="4928"/>
        <v>6.1123287671232873</v>
      </c>
      <c r="X2236" s="16" t="e">
        <f>IF(Template!$F$7="Linear interpolation",LinInterp($I$5:$I$22,$G$5:$G$22,W2236),CubicSpline($I$5:$I$22,$G$5:$G$22,W2236))</f>
        <v>#VALUE!</v>
      </c>
      <c r="Y2236" s="221" t="e">
        <f t="shared" si="4915"/>
        <v>#VALUE!</v>
      </c>
      <c r="Z2236" s="221" t="e">
        <f>Y2236/PRODUCT($AA$6:AA2235)</f>
        <v>#VALUE!</v>
      </c>
      <c r="AA2236" s="16" t="e">
        <f t="shared" si="4922"/>
        <v>#VALUE!</v>
      </c>
      <c r="AB2236" s="10" t="e">
        <f t="shared" si="4923"/>
        <v>#VALUE!</v>
      </c>
      <c r="AC2236" s="90">
        <f t="shared" si="4916"/>
        <v>2236</v>
      </c>
      <c r="AD2236" s="17">
        <f t="shared" si="4924"/>
        <v>48229</v>
      </c>
      <c r="AE2236" s="16" t="e">
        <f t="shared" si="4917"/>
        <v>#VALUE!</v>
      </c>
      <c r="AF2236" s="10">
        <f ca="1">IFERROR(AVERAGE(INDIRECT("AE"&amp;AC2236-Template!$F$10+1):INDIRECT("AE"&amp;AC2236)),0)</f>
        <v>0</v>
      </c>
      <c r="AG2236" s="35"/>
      <c r="AH2236" s="86"/>
      <c r="AI2236" s="35"/>
      <c r="AJ2236" s="35"/>
      <c r="AK2236" s="35"/>
      <c r="AL2236" s="35"/>
      <c r="AM2236" s="35"/>
      <c r="AN2236" s="35"/>
      <c r="AO2236" s="35"/>
      <c r="AP2236" s="35"/>
      <c r="AQ2236" s="35"/>
      <c r="AR2236" s="35"/>
      <c r="AS2236" s="35"/>
      <c r="AT2236" s="35"/>
      <c r="AU2236" s="35"/>
      <c r="AV2236" s="35"/>
      <c r="AW2236" s="35"/>
      <c r="AX2236" s="35"/>
      <c r="AY2236" s="35"/>
      <c r="AZ2236" s="17">
        <f t="shared" ref="AZ2236" si="5038">AZ2235+1</f>
        <v>48252</v>
      </c>
      <c r="BA2236" s="216">
        <f t="shared" si="4940"/>
        <v>7</v>
      </c>
      <c r="BB2236" s="216">
        <f t="shared" ref="BB2236" si="5039">BB2235+1</f>
        <v>2231</v>
      </c>
      <c r="BC2236" s="16">
        <f t="shared" si="4942"/>
        <v>6.1123287671232873</v>
      </c>
      <c r="BD2236" s="16">
        <f>IF(Template!$F$7="Linear interpolation",LinInterp($AO$5:$AO$18,$AM$5:$AM$18,BC2236),CubicSpline($AO$5:$AO$18,$AM$5:$AM$18,BC2236))</f>
        <v>14.116959364462762</v>
      </c>
      <c r="BE2236" s="221">
        <f t="shared" si="5021"/>
        <v>2.2415231303237317</v>
      </c>
      <c r="BF2236" s="221">
        <f>BE2236/PRODUCT($BG$6:BG2235)</f>
        <v>1.0003811282685338</v>
      </c>
      <c r="BG2236" s="16">
        <f t="shared" si="4943"/>
        <v>1.000381474721731</v>
      </c>
      <c r="BH2236" s="10">
        <f t="shared" si="4944"/>
        <v>13.923827343181539</v>
      </c>
      <c r="BI2236" s="90"/>
      <c r="BJ2236" s="17">
        <f t="shared" si="4927"/>
        <v>48229</v>
      </c>
      <c r="BK2236" s="16">
        <f t="shared" si="4920"/>
        <v>14.014510510239496</v>
      </c>
      <c r="BL2236" s="10">
        <f ca="1">IFERROR(AVERAGE(INDIRECT("BK"&amp;AC2236-Template!$F$10+1):INDIRECT("BK"&amp;AC2236)),0)</f>
        <v>14.07906935649941</v>
      </c>
      <c r="BM2236" s="35"/>
      <c r="BN2236" s="86"/>
      <c r="BO2236" s="35"/>
      <c r="BP2236" s="35"/>
      <c r="BQ2236" s="35"/>
      <c r="BR2236" s="35"/>
      <c r="BS2236" s="35"/>
      <c r="BT2236" s="35"/>
      <c r="BU2236" s="35"/>
      <c r="BV2236" s="35"/>
      <c r="BW2236" s="35"/>
      <c r="BX2236" s="35"/>
      <c r="BY2236" s="35"/>
      <c r="BZ2236" s="35"/>
      <c r="CA2236" s="35"/>
      <c r="CB2236" s="35"/>
      <c r="CC2236" s="35"/>
      <c r="CD2236" s="35"/>
      <c r="CE2236" s="35"/>
      <c r="CF2236" s="35"/>
      <c r="CG2236" s="35"/>
      <c r="CH2236" s="35"/>
    </row>
    <row r="2237" spans="1:86" ht="15.6" x14ac:dyDescent="0.3">
      <c r="A2237" s="35"/>
      <c r="B2237" s="86"/>
      <c r="C2237" s="35"/>
      <c r="D2237" s="35"/>
      <c r="E2237" s="35"/>
      <c r="F2237" s="35"/>
      <c r="G2237" s="35"/>
      <c r="H2237" s="35"/>
      <c r="I2237" s="35"/>
      <c r="J2237" s="35"/>
      <c r="K2237" s="35"/>
      <c r="L2237" s="35"/>
      <c r="M2237" s="35"/>
      <c r="N2237" s="35"/>
      <c r="O2237" s="35"/>
      <c r="P2237" s="35"/>
      <c r="Q2237" s="35"/>
      <c r="R2237" s="35"/>
      <c r="S2237" s="35"/>
      <c r="T2237" s="17">
        <f t="shared" si="4921"/>
        <v>48253</v>
      </c>
      <c r="U2237" s="216">
        <f t="shared" si="4914"/>
        <v>1</v>
      </c>
      <c r="V2237" s="216">
        <f t="shared" si="4921"/>
        <v>2232</v>
      </c>
      <c r="W2237" s="16">
        <f t="shared" si="4928"/>
        <v>6.1150684931506847</v>
      </c>
      <c r="X2237" s="16" t="e">
        <f>IF(Template!$F$7="Linear interpolation",LinInterp($I$5:$I$22,$G$5:$G$22,W2237),CubicSpline($I$5:$I$22,$G$5:$G$22,W2237))</f>
        <v>#VALUE!</v>
      </c>
      <c r="Y2237" s="221" t="e">
        <f t="shared" si="4915"/>
        <v>#VALUE!</v>
      </c>
      <c r="Z2237" s="221" t="e">
        <f>Y2237/PRODUCT($AA$6:AA2236)</f>
        <v>#VALUE!</v>
      </c>
      <c r="AA2237" s="16" t="e">
        <f t="shared" si="4922"/>
        <v>#VALUE!</v>
      </c>
      <c r="AB2237" s="10" t="e">
        <f t="shared" si="4923"/>
        <v>#VALUE!</v>
      </c>
      <c r="AC2237" s="90">
        <f t="shared" si="4916"/>
        <v>2237</v>
      </c>
      <c r="AD2237" s="17">
        <f t="shared" si="4924"/>
        <v>48230</v>
      </c>
      <c r="AE2237" s="16" t="e">
        <f t="shared" si="4917"/>
        <v>#VALUE!</v>
      </c>
      <c r="AF2237" s="10">
        <f ca="1">IFERROR(AVERAGE(INDIRECT("AE"&amp;AC2237-Template!$F$10+1):INDIRECT("AE"&amp;AC2237)),0)</f>
        <v>0</v>
      </c>
      <c r="AG2237" s="35"/>
      <c r="AH2237" s="86"/>
      <c r="AI2237" s="35"/>
      <c r="AJ2237" s="35"/>
      <c r="AK2237" s="35"/>
      <c r="AL2237" s="35"/>
      <c r="AM2237" s="35"/>
      <c r="AN2237" s="35"/>
      <c r="AO2237" s="35"/>
      <c r="AP2237" s="35"/>
      <c r="AQ2237" s="35"/>
      <c r="AR2237" s="35"/>
      <c r="AS2237" s="35"/>
      <c r="AT2237" s="35"/>
      <c r="AU2237" s="35"/>
      <c r="AV2237" s="35"/>
      <c r="AW2237" s="35"/>
      <c r="AX2237" s="35"/>
      <c r="AY2237" s="35"/>
      <c r="AZ2237" s="17">
        <f t="shared" ref="AZ2237" si="5040">AZ2236+1</f>
        <v>48253</v>
      </c>
      <c r="BA2237" s="216">
        <f t="shared" si="4940"/>
        <v>1</v>
      </c>
      <c r="BB2237" s="216">
        <f t="shared" ref="BB2237" si="5041">BB2236+1</f>
        <v>2232</v>
      </c>
      <c r="BC2237" s="16">
        <f t="shared" si="4942"/>
        <v>6.1150684931506847</v>
      </c>
      <c r="BD2237" s="16">
        <f>IF(Template!$F$7="Linear interpolation",LinInterp($AO$5:$AO$18,$AM$5:$AM$18,BC2237),CubicSpline($AO$5:$AO$18,$AM$5:$AM$18,BC2237))</f>
        <v>14.117318884857063</v>
      </c>
      <c r="BE2237" s="221">
        <f t="shared" si="5021"/>
        <v>2.2423774392973441</v>
      </c>
      <c r="BF2237" s="221">
        <f>BE2237/PRODUCT($BG$6:BG2236)</f>
        <v>1.0003807823258566</v>
      </c>
      <c r="BG2237" s="16">
        <f t="shared" si="4943"/>
        <v>1.0003807823258566</v>
      </c>
      <c r="BH2237" s="10">
        <f t="shared" si="4944"/>
        <v>13.898554893765457</v>
      </c>
      <c r="BI2237" s="90"/>
      <c r="BJ2237" s="17">
        <f t="shared" si="4927"/>
        <v>48230</v>
      </c>
      <c r="BK2237" s="16">
        <f t="shared" si="4920"/>
        <v>14.014510510239496</v>
      </c>
      <c r="BL2237" s="10">
        <f ca="1">IFERROR(AVERAGE(INDIRECT("BK"&amp;AC2237-Template!$F$10+1):INDIRECT("BK"&amp;AC2237)),0)</f>
        <v>14.074828595333452</v>
      </c>
      <c r="BM2237" s="35"/>
      <c r="BN2237" s="86"/>
      <c r="BO2237" s="35"/>
      <c r="BP2237" s="35"/>
      <c r="BQ2237" s="35"/>
      <c r="BR2237" s="35"/>
      <c r="BS2237" s="35"/>
      <c r="BT2237" s="35"/>
      <c r="BU2237" s="35"/>
      <c r="BV2237" s="35"/>
      <c r="BW2237" s="35"/>
      <c r="BX2237" s="35"/>
      <c r="BY2237" s="35"/>
      <c r="BZ2237" s="35"/>
      <c r="CA2237" s="35"/>
      <c r="CB2237" s="35"/>
      <c r="CC2237" s="35"/>
      <c r="CD2237" s="35"/>
      <c r="CE2237" s="35"/>
      <c r="CF2237" s="35"/>
      <c r="CG2237" s="35"/>
      <c r="CH2237" s="35"/>
    </row>
    <row r="2238" spans="1:86" ht="15.6" x14ac:dyDescent="0.3">
      <c r="A2238" s="35"/>
      <c r="B2238" s="86"/>
      <c r="C2238" s="35"/>
      <c r="D2238" s="35"/>
      <c r="E2238" s="35"/>
      <c r="F2238" s="35"/>
      <c r="G2238" s="35"/>
      <c r="H2238" s="35"/>
      <c r="I2238" s="35"/>
      <c r="J2238" s="35"/>
      <c r="K2238" s="35"/>
      <c r="L2238" s="35"/>
      <c r="M2238" s="35"/>
      <c r="N2238" s="35"/>
      <c r="O2238" s="35"/>
      <c r="P2238" s="35"/>
      <c r="Q2238" s="35"/>
      <c r="R2238" s="35"/>
      <c r="S2238" s="35"/>
      <c r="T2238" s="17">
        <f t="shared" si="4921"/>
        <v>48254</v>
      </c>
      <c r="U2238" s="216">
        <f t="shared" si="4914"/>
        <v>2</v>
      </c>
      <c r="V2238" s="216">
        <f t="shared" si="4921"/>
        <v>2233</v>
      </c>
      <c r="W2238" s="16">
        <f t="shared" si="4928"/>
        <v>6.117808219178082</v>
      </c>
      <c r="X2238" s="16" t="e">
        <f>IF(Template!$F$7="Linear interpolation",LinInterp($I$5:$I$22,$G$5:$G$22,W2238),CubicSpline($I$5:$I$22,$G$5:$G$22,W2238))</f>
        <v>#VALUE!</v>
      </c>
      <c r="Y2238" s="221" t="e">
        <f t="shared" si="4915"/>
        <v>#VALUE!</v>
      </c>
      <c r="Z2238" s="221" t="e">
        <f>Y2238/PRODUCT($AA$6:AA2237)</f>
        <v>#VALUE!</v>
      </c>
      <c r="AA2238" s="16" t="e">
        <f t="shared" si="4922"/>
        <v>#VALUE!</v>
      </c>
      <c r="AB2238" s="10" t="e">
        <f t="shared" si="4923"/>
        <v>#VALUE!</v>
      </c>
      <c r="AC2238" s="90">
        <f t="shared" si="4916"/>
        <v>2238</v>
      </c>
      <c r="AD2238" s="17">
        <f t="shared" si="4924"/>
        <v>48231</v>
      </c>
      <c r="AE2238" s="16" t="e">
        <f t="shared" si="4917"/>
        <v>#VALUE!</v>
      </c>
      <c r="AF2238" s="10">
        <f ca="1">IFERROR(AVERAGE(INDIRECT("AE"&amp;AC2238-Template!$F$10+1):INDIRECT("AE"&amp;AC2238)),0)</f>
        <v>0</v>
      </c>
      <c r="AG2238" s="35"/>
      <c r="AH2238" s="86"/>
      <c r="AI2238" s="35"/>
      <c r="AJ2238" s="35"/>
      <c r="AK2238" s="35"/>
      <c r="AL2238" s="35"/>
      <c r="AM2238" s="35"/>
      <c r="AN2238" s="35"/>
      <c r="AO2238" s="35"/>
      <c r="AP2238" s="35"/>
      <c r="AQ2238" s="35"/>
      <c r="AR2238" s="35"/>
      <c r="AS2238" s="35"/>
      <c r="AT2238" s="35"/>
      <c r="AU2238" s="35"/>
      <c r="AV2238" s="35"/>
      <c r="AW2238" s="35"/>
      <c r="AX2238" s="35"/>
      <c r="AY2238" s="35"/>
      <c r="AZ2238" s="17">
        <f t="shared" ref="AZ2238" si="5042">AZ2237+1</f>
        <v>48254</v>
      </c>
      <c r="BA2238" s="216">
        <f t="shared" si="4940"/>
        <v>2</v>
      </c>
      <c r="BB2238" s="216">
        <f t="shared" ref="BB2238" si="5043">BB2237+1</f>
        <v>2233</v>
      </c>
      <c r="BC2238" s="16">
        <f t="shared" si="4942"/>
        <v>6.117808219178082</v>
      </c>
      <c r="BD2238" s="16">
        <f>IF(Template!$F$7="Linear interpolation",LinInterp($AO$5:$AO$18,$AM$5:$AM$18,BC2238),CubicSpline($AO$5:$AO$18,$AM$5:$AM$18,BC2238))</f>
        <v>14.117675943738062</v>
      </c>
      <c r="BE2238" s="221">
        <f t="shared" si="5021"/>
        <v>2.243231816442012</v>
      </c>
      <c r="BF2238" s="221">
        <f>BE2238/PRODUCT($BG$6:BG2237)</f>
        <v>1.0003810139763694</v>
      </c>
      <c r="BG2238" s="16">
        <f t="shared" si="4943"/>
        <v>1.0003810139763694</v>
      </c>
      <c r="BH2238" s="10">
        <f t="shared" si="4944"/>
        <v>13.907010137481635</v>
      </c>
      <c r="BI2238" s="90"/>
      <c r="BJ2238" s="17">
        <f t="shared" si="4927"/>
        <v>48231</v>
      </c>
      <c r="BK2238" s="16">
        <f t="shared" si="4920"/>
        <v>14.014510510239496</v>
      </c>
      <c r="BL2238" s="10">
        <f ca="1">IFERROR(AVERAGE(INDIRECT("BK"&amp;AC2238-Template!$F$10+1):INDIRECT("BK"&amp;AC2238)),0)</f>
        <v>14.070719272645901</v>
      </c>
      <c r="BM2238" s="35"/>
      <c r="BN2238" s="86"/>
      <c r="BO2238" s="35"/>
      <c r="BP2238" s="35"/>
      <c r="BQ2238" s="35"/>
      <c r="BR2238" s="35"/>
      <c r="BS2238" s="35"/>
      <c r="BT2238" s="35"/>
      <c r="BU2238" s="35"/>
      <c r="BV2238" s="35"/>
      <c r="BW2238" s="35"/>
      <c r="BX2238" s="35"/>
      <c r="BY2238" s="35"/>
      <c r="BZ2238" s="35"/>
      <c r="CA2238" s="35"/>
      <c r="CB2238" s="35"/>
      <c r="CC2238" s="35"/>
      <c r="CD2238" s="35"/>
      <c r="CE2238" s="35"/>
      <c r="CF2238" s="35"/>
      <c r="CG2238" s="35"/>
      <c r="CH2238" s="35"/>
    </row>
    <row r="2239" spans="1:86" ht="15.6" x14ac:dyDescent="0.3">
      <c r="A2239" s="35"/>
      <c r="B2239" s="86"/>
      <c r="C2239" s="35"/>
      <c r="D2239" s="35"/>
      <c r="E2239" s="35"/>
      <c r="F2239" s="35"/>
      <c r="G2239" s="35"/>
      <c r="H2239" s="35"/>
      <c r="I2239" s="35"/>
      <c r="J2239" s="35"/>
      <c r="K2239" s="35"/>
      <c r="L2239" s="35"/>
      <c r="M2239" s="35"/>
      <c r="N2239" s="35"/>
      <c r="O2239" s="35"/>
      <c r="P2239" s="35"/>
      <c r="Q2239" s="35"/>
      <c r="R2239" s="35"/>
      <c r="S2239" s="35"/>
      <c r="T2239" s="17">
        <f t="shared" si="4921"/>
        <v>48255</v>
      </c>
      <c r="U2239" s="216">
        <f t="shared" si="4914"/>
        <v>3</v>
      </c>
      <c r="V2239" s="216">
        <f t="shared" si="4921"/>
        <v>2234</v>
      </c>
      <c r="W2239" s="16">
        <f t="shared" si="4928"/>
        <v>6.1205479452054794</v>
      </c>
      <c r="X2239" s="16" t="e">
        <f>IF(Template!$F$7="Linear interpolation",LinInterp($I$5:$I$22,$G$5:$G$22,W2239),CubicSpline($I$5:$I$22,$G$5:$G$22,W2239))</f>
        <v>#VALUE!</v>
      </c>
      <c r="Y2239" s="221" t="e">
        <f t="shared" si="4915"/>
        <v>#VALUE!</v>
      </c>
      <c r="Z2239" s="221" t="e">
        <f>Y2239/PRODUCT($AA$6:AA2238)</f>
        <v>#VALUE!</v>
      </c>
      <c r="AA2239" s="16" t="e">
        <f t="shared" si="4922"/>
        <v>#VALUE!</v>
      </c>
      <c r="AB2239" s="10" t="e">
        <f t="shared" si="4923"/>
        <v>#VALUE!</v>
      </c>
      <c r="AC2239" s="90">
        <f t="shared" si="4916"/>
        <v>2239</v>
      </c>
      <c r="AD2239" s="17">
        <f t="shared" si="4924"/>
        <v>48232</v>
      </c>
      <c r="AE2239" s="16" t="e">
        <f t="shared" si="4917"/>
        <v>#VALUE!</v>
      </c>
      <c r="AF2239" s="10">
        <f ca="1">IFERROR(AVERAGE(INDIRECT("AE"&amp;AC2239-Template!$F$10+1):INDIRECT("AE"&amp;AC2239)),0)</f>
        <v>0</v>
      </c>
      <c r="AG2239" s="35"/>
      <c r="AH2239" s="86"/>
      <c r="AI2239" s="35"/>
      <c r="AJ2239" s="35"/>
      <c r="AK2239" s="35"/>
      <c r="AL2239" s="35"/>
      <c r="AM2239" s="35"/>
      <c r="AN2239" s="35"/>
      <c r="AO2239" s="35"/>
      <c r="AP2239" s="35"/>
      <c r="AQ2239" s="35"/>
      <c r="AR2239" s="35"/>
      <c r="AS2239" s="35"/>
      <c r="AT2239" s="35"/>
      <c r="AU2239" s="35"/>
      <c r="AV2239" s="35"/>
      <c r="AW2239" s="35"/>
      <c r="AX2239" s="35"/>
      <c r="AY2239" s="35"/>
      <c r="AZ2239" s="17">
        <f t="shared" ref="AZ2239" si="5044">AZ2238+1</f>
        <v>48255</v>
      </c>
      <c r="BA2239" s="216">
        <f t="shared" si="4940"/>
        <v>3</v>
      </c>
      <c r="BB2239" s="216">
        <f t="shared" ref="BB2239" si="5045">BB2238+1</f>
        <v>2234</v>
      </c>
      <c r="BC2239" s="16">
        <f t="shared" si="4942"/>
        <v>6.1205479452054794</v>
      </c>
      <c r="BD2239" s="16">
        <f>IF(Template!$F$7="Linear interpolation",LinInterp($AO$5:$AO$18,$AM$5:$AM$18,BC2239),CubicSpline($AO$5:$AO$18,$AM$5:$AM$18,BC2239))</f>
        <v>14.118030549181716</v>
      </c>
      <c r="BE2239" s="221">
        <f t="shared" si="5021"/>
        <v>2.2440862621643274</v>
      </c>
      <c r="BF2239" s="221">
        <f>BE2239/PRODUCT($BG$6:BG2238)</f>
        <v>1.0003808994309249</v>
      </c>
      <c r="BG2239" s="16">
        <f t="shared" si="4943"/>
        <v>1.0003808994309249</v>
      </c>
      <c r="BH2239" s="10">
        <f t="shared" si="4944"/>
        <v>13.90282922875874</v>
      </c>
      <c r="BI2239" s="90"/>
      <c r="BJ2239" s="17">
        <f t="shared" si="4927"/>
        <v>48232</v>
      </c>
      <c r="BK2239" s="16">
        <f t="shared" si="4920"/>
        <v>13.988102370183221</v>
      </c>
      <c r="BL2239" s="10">
        <f ca="1">IFERROR(AVERAGE(INDIRECT("BK"&amp;AC2239-Template!$F$10+1):INDIRECT("BK"&amp;AC2239)),0)</f>
        <v>14.065729678623141</v>
      </c>
      <c r="BM2239" s="35"/>
      <c r="BN2239" s="86"/>
      <c r="BO2239" s="35"/>
      <c r="BP2239" s="35"/>
      <c r="BQ2239" s="35"/>
      <c r="BR2239" s="35"/>
      <c r="BS2239" s="35"/>
      <c r="BT2239" s="35"/>
      <c r="BU2239" s="35"/>
      <c r="BV2239" s="35"/>
      <c r="BW2239" s="35"/>
      <c r="BX2239" s="35"/>
      <c r="BY2239" s="35"/>
      <c r="BZ2239" s="35"/>
      <c r="CA2239" s="35"/>
      <c r="CB2239" s="35"/>
      <c r="CC2239" s="35"/>
      <c r="CD2239" s="35"/>
      <c r="CE2239" s="35"/>
      <c r="CF2239" s="35"/>
      <c r="CG2239" s="35"/>
      <c r="CH2239" s="35"/>
    </row>
    <row r="2240" spans="1:86" ht="15.6" x14ac:dyDescent="0.3">
      <c r="A2240" s="35"/>
      <c r="B2240" s="86"/>
      <c r="C2240" s="35"/>
      <c r="D2240" s="35"/>
      <c r="E2240" s="35"/>
      <c r="F2240" s="35"/>
      <c r="G2240" s="35"/>
      <c r="H2240" s="35"/>
      <c r="I2240" s="35"/>
      <c r="J2240" s="35"/>
      <c r="K2240" s="35"/>
      <c r="L2240" s="35"/>
      <c r="M2240" s="35"/>
      <c r="N2240" s="35"/>
      <c r="O2240" s="35"/>
      <c r="P2240" s="35"/>
      <c r="Q2240" s="35"/>
      <c r="R2240" s="35"/>
      <c r="S2240" s="35"/>
      <c r="T2240" s="17">
        <f t="shared" si="4921"/>
        <v>48256</v>
      </c>
      <c r="U2240" s="216">
        <f t="shared" si="4914"/>
        <v>4</v>
      </c>
      <c r="V2240" s="216">
        <f t="shared" si="4921"/>
        <v>2235</v>
      </c>
      <c r="W2240" s="16">
        <f t="shared" si="4928"/>
        <v>6.1232876712328768</v>
      </c>
      <c r="X2240" s="16" t="e">
        <f>IF(Template!$F$7="Linear interpolation",LinInterp($I$5:$I$22,$G$5:$G$22,W2240),CubicSpline($I$5:$I$22,$G$5:$G$22,W2240))</f>
        <v>#VALUE!</v>
      </c>
      <c r="Y2240" s="221" t="e">
        <f t="shared" si="4915"/>
        <v>#VALUE!</v>
      </c>
      <c r="Z2240" s="221" t="e">
        <f>Y2240/PRODUCT($AA$6:AA2239)</f>
        <v>#VALUE!</v>
      </c>
      <c r="AA2240" s="16" t="e">
        <f t="shared" si="4922"/>
        <v>#VALUE!</v>
      </c>
      <c r="AB2240" s="10" t="e">
        <f t="shared" si="4923"/>
        <v>#VALUE!</v>
      </c>
      <c r="AC2240" s="90">
        <f t="shared" si="4916"/>
        <v>2240</v>
      </c>
      <c r="AD2240" s="17">
        <f t="shared" si="4924"/>
        <v>48233</v>
      </c>
      <c r="AE2240" s="16" t="e">
        <f t="shared" si="4917"/>
        <v>#VALUE!</v>
      </c>
      <c r="AF2240" s="10">
        <f ca="1">IFERROR(AVERAGE(INDIRECT("AE"&amp;AC2240-Template!$F$10+1):INDIRECT("AE"&amp;AC2240)),0)</f>
        <v>0</v>
      </c>
      <c r="AG2240" s="35"/>
      <c r="AH2240" s="86"/>
      <c r="AI2240" s="35"/>
      <c r="AJ2240" s="35"/>
      <c r="AK2240" s="35"/>
      <c r="AL2240" s="35"/>
      <c r="AM2240" s="35"/>
      <c r="AN2240" s="35"/>
      <c r="AO2240" s="35"/>
      <c r="AP2240" s="35"/>
      <c r="AQ2240" s="35"/>
      <c r="AR2240" s="35"/>
      <c r="AS2240" s="35"/>
      <c r="AT2240" s="35"/>
      <c r="AU2240" s="35"/>
      <c r="AV2240" s="35"/>
      <c r="AW2240" s="35"/>
      <c r="AX2240" s="35"/>
      <c r="AY2240" s="35"/>
      <c r="AZ2240" s="17">
        <f t="shared" ref="AZ2240" si="5046">AZ2239+1</f>
        <v>48256</v>
      </c>
      <c r="BA2240" s="216">
        <f t="shared" si="4940"/>
        <v>4</v>
      </c>
      <c r="BB2240" s="216">
        <f t="shared" ref="BB2240" si="5047">BB2239+1</f>
        <v>2235</v>
      </c>
      <c r="BC2240" s="16">
        <f t="shared" si="4942"/>
        <v>6.1232876712328768</v>
      </c>
      <c r="BD2240" s="16">
        <f>IF(Template!$F$7="Linear interpolation",LinInterp($AO$5:$AO$18,$AM$5:$AM$18,BC2240),CubicSpline($AO$5:$AO$18,$AM$5:$AM$18,BC2240))</f>
        <v>14.118382709263976</v>
      </c>
      <c r="BE2240" s="221">
        <f t="shared" si="5021"/>
        <v>2.2449407768734044</v>
      </c>
      <c r="BF2240" s="221">
        <f>BE2240/PRODUCT($BG$6:BG2239)</f>
        <v>1.0003807851433719</v>
      </c>
      <c r="BG2240" s="16">
        <f t="shared" si="4943"/>
        <v>1.0003807851433719</v>
      </c>
      <c r="BH2240" s="10">
        <f t="shared" si="4944"/>
        <v>13.898657733075082</v>
      </c>
      <c r="BI2240" s="90"/>
      <c r="BJ2240" s="17">
        <f t="shared" si="4927"/>
        <v>48233</v>
      </c>
      <c r="BK2240" s="16">
        <f t="shared" si="4920"/>
        <v>13.996934226970126</v>
      </c>
      <c r="BL2240" s="10">
        <f ca="1">IFERROR(AVERAGE(INDIRECT("BK"&amp;AC2240-Template!$F$10+1):INDIRECT("BK"&amp;AC2240)),0)</f>
        <v>14.061034479826613</v>
      </c>
      <c r="BM2240" s="35"/>
      <c r="BN2240" s="86"/>
      <c r="BO2240" s="35"/>
      <c r="BP2240" s="35"/>
      <c r="BQ2240" s="35"/>
      <c r="BR2240" s="35"/>
      <c r="BS2240" s="35"/>
      <c r="BT2240" s="35"/>
      <c r="BU2240" s="35"/>
      <c r="BV2240" s="35"/>
      <c r="BW2240" s="35"/>
      <c r="BX2240" s="35"/>
      <c r="BY2240" s="35"/>
      <c r="BZ2240" s="35"/>
      <c r="CA2240" s="35"/>
      <c r="CB2240" s="35"/>
      <c r="CC2240" s="35"/>
      <c r="CD2240" s="35"/>
      <c r="CE2240" s="35"/>
      <c r="CF2240" s="35"/>
      <c r="CG2240" s="35"/>
      <c r="CH2240" s="35"/>
    </row>
    <row r="2241" spans="1:86" ht="15.6" x14ac:dyDescent="0.3">
      <c r="A2241" s="35"/>
      <c r="B2241" s="86"/>
      <c r="C2241" s="35"/>
      <c r="D2241" s="35"/>
      <c r="E2241" s="35"/>
      <c r="F2241" s="35"/>
      <c r="G2241" s="35"/>
      <c r="H2241" s="35"/>
      <c r="I2241" s="35"/>
      <c r="J2241" s="35"/>
      <c r="K2241" s="35"/>
      <c r="L2241" s="35"/>
      <c r="M2241" s="35"/>
      <c r="N2241" s="35"/>
      <c r="O2241" s="35"/>
      <c r="P2241" s="35"/>
      <c r="Q2241" s="35"/>
      <c r="R2241" s="35"/>
      <c r="S2241" s="35"/>
      <c r="T2241" s="17">
        <f t="shared" si="4921"/>
        <v>48257</v>
      </c>
      <c r="U2241" s="216">
        <f t="shared" si="4914"/>
        <v>5</v>
      </c>
      <c r="V2241" s="216">
        <f t="shared" si="4921"/>
        <v>2236</v>
      </c>
      <c r="W2241" s="16">
        <f t="shared" si="4928"/>
        <v>6.1260273972602741</v>
      </c>
      <c r="X2241" s="16" t="e">
        <f>IF(Template!$F$7="Linear interpolation",LinInterp($I$5:$I$22,$G$5:$G$22,W2241),CubicSpline($I$5:$I$22,$G$5:$G$22,W2241))</f>
        <v>#VALUE!</v>
      </c>
      <c r="Y2241" s="221" t="e">
        <f t="shared" si="4915"/>
        <v>#VALUE!</v>
      </c>
      <c r="Z2241" s="221" t="e">
        <f>Y2241/PRODUCT($AA$6:AA2240)</f>
        <v>#VALUE!</v>
      </c>
      <c r="AA2241" s="16" t="e">
        <f t="shared" si="4922"/>
        <v>#VALUE!</v>
      </c>
      <c r="AB2241" s="10" t="e">
        <f t="shared" si="4923"/>
        <v>#VALUE!</v>
      </c>
      <c r="AC2241" s="90">
        <f t="shared" si="4916"/>
        <v>2241</v>
      </c>
      <c r="AD2241" s="17">
        <f t="shared" si="4924"/>
        <v>48234</v>
      </c>
      <c r="AE2241" s="16" t="e">
        <f t="shared" si="4917"/>
        <v>#VALUE!</v>
      </c>
      <c r="AF2241" s="10">
        <f ca="1">IFERROR(AVERAGE(INDIRECT("AE"&amp;AC2241-Template!$F$10+1):INDIRECT("AE"&amp;AC2241)),0)</f>
        <v>0</v>
      </c>
      <c r="AG2241" s="35"/>
      <c r="AH2241" s="86"/>
      <c r="AI2241" s="35"/>
      <c r="AJ2241" s="35"/>
      <c r="AK2241" s="35"/>
      <c r="AL2241" s="35"/>
      <c r="AM2241" s="35"/>
      <c r="AN2241" s="35"/>
      <c r="AO2241" s="35"/>
      <c r="AP2241" s="35"/>
      <c r="AQ2241" s="35"/>
      <c r="AR2241" s="35"/>
      <c r="AS2241" s="35"/>
      <c r="AT2241" s="35"/>
      <c r="AU2241" s="35"/>
      <c r="AV2241" s="35"/>
      <c r="AW2241" s="35"/>
      <c r="AX2241" s="35"/>
      <c r="AY2241" s="35"/>
      <c r="AZ2241" s="17">
        <f t="shared" ref="AZ2241" si="5048">AZ2240+1</f>
        <v>48257</v>
      </c>
      <c r="BA2241" s="216">
        <f t="shared" si="4940"/>
        <v>5</v>
      </c>
      <c r="BB2241" s="216">
        <f t="shared" ref="BB2241" si="5049">BB2240+1</f>
        <v>2236</v>
      </c>
      <c r="BC2241" s="16">
        <f t="shared" si="4942"/>
        <v>6.1260273972602741</v>
      </c>
      <c r="BD2241" s="16">
        <f>IF(Template!$F$7="Linear interpolation",LinInterp($AO$5:$AO$18,$AM$5:$AM$18,BC2241),CubicSpline($AO$5:$AO$18,$AM$5:$AM$18,BC2241))</f>
        <v>14.118732432060799</v>
      </c>
      <c r="BE2241" s="221">
        <f t="shared" si="5021"/>
        <v>2.2457953609808534</v>
      </c>
      <c r="BF2241" s="221">
        <f>BE2241/PRODUCT($BG$6:BG2240)</f>
        <v>1.0003806711144689</v>
      </c>
      <c r="BG2241" s="16">
        <f t="shared" si="4943"/>
        <v>1.0003806711144689</v>
      </c>
      <c r="BH2241" s="10">
        <f t="shared" si="4944"/>
        <v>13.894495678116069</v>
      </c>
      <c r="BI2241" s="90"/>
      <c r="BJ2241" s="17">
        <f t="shared" si="4927"/>
        <v>48234</v>
      </c>
      <c r="BK2241" s="16">
        <f t="shared" si="4920"/>
        <v>13.992562086281524</v>
      </c>
      <c r="BL2241" s="10">
        <f ca="1">IFERROR(AVERAGE(INDIRECT("BK"&amp;AC2241-Template!$F$10+1):INDIRECT("BK"&amp;AC2241)),0)</f>
        <v>14.057000711557187</v>
      </c>
      <c r="BM2241" s="35"/>
      <c r="BN2241" s="86"/>
      <c r="BO2241" s="35"/>
      <c r="BP2241" s="35"/>
      <c r="BQ2241" s="35"/>
      <c r="BR2241" s="35"/>
      <c r="BS2241" s="35"/>
      <c r="BT2241" s="35"/>
      <c r="BU2241" s="35"/>
      <c r="BV2241" s="35"/>
      <c r="BW2241" s="35"/>
      <c r="BX2241" s="35"/>
      <c r="BY2241" s="35"/>
      <c r="BZ2241" s="35"/>
      <c r="CA2241" s="35"/>
      <c r="CB2241" s="35"/>
      <c r="CC2241" s="35"/>
      <c r="CD2241" s="35"/>
      <c r="CE2241" s="35"/>
      <c r="CF2241" s="35"/>
      <c r="CG2241" s="35"/>
      <c r="CH2241" s="35"/>
    </row>
    <row r="2242" spans="1:86" ht="15.6" x14ac:dyDescent="0.3">
      <c r="A2242" s="35"/>
      <c r="B2242" s="86"/>
      <c r="C2242" s="35"/>
      <c r="D2242" s="35"/>
      <c r="E2242" s="35"/>
      <c r="F2242" s="35"/>
      <c r="G2242" s="35"/>
      <c r="H2242" s="35"/>
      <c r="I2242" s="35"/>
      <c r="J2242" s="35"/>
      <c r="K2242" s="35"/>
      <c r="L2242" s="35"/>
      <c r="M2242" s="35"/>
      <c r="N2242" s="35"/>
      <c r="O2242" s="35"/>
      <c r="P2242" s="35"/>
      <c r="Q2242" s="35"/>
      <c r="R2242" s="35"/>
      <c r="S2242" s="35"/>
      <c r="T2242" s="17">
        <f t="shared" si="4921"/>
        <v>48258</v>
      </c>
      <c r="U2242" s="216">
        <f t="shared" si="4914"/>
        <v>6</v>
      </c>
      <c r="V2242" s="216">
        <f t="shared" si="4921"/>
        <v>2237</v>
      </c>
      <c r="W2242" s="16">
        <f t="shared" si="4928"/>
        <v>6.1287671232876715</v>
      </c>
      <c r="X2242" s="16" t="e">
        <f>IF(Template!$F$7="Linear interpolation",LinInterp($I$5:$I$22,$G$5:$G$22,W2242),CubicSpline($I$5:$I$22,$G$5:$G$22,W2242))</f>
        <v>#VALUE!</v>
      </c>
      <c r="Y2242" s="221" t="e">
        <f t="shared" si="4915"/>
        <v>#VALUE!</v>
      </c>
      <c r="Z2242" s="221" t="e">
        <f>Y2242/PRODUCT($AA$6:AA2241)</f>
        <v>#VALUE!</v>
      </c>
      <c r="AA2242" s="16" t="e">
        <f t="shared" si="4922"/>
        <v>#VALUE!</v>
      </c>
      <c r="AB2242" s="10" t="e">
        <f t="shared" si="4923"/>
        <v>#VALUE!</v>
      </c>
      <c r="AC2242" s="90">
        <f t="shared" si="4916"/>
        <v>2242</v>
      </c>
      <c r="AD2242" s="17">
        <f t="shared" si="4924"/>
        <v>48235</v>
      </c>
      <c r="AE2242" s="16" t="e">
        <f t="shared" si="4917"/>
        <v>#VALUE!</v>
      </c>
      <c r="AF2242" s="10">
        <f ca="1">IFERROR(AVERAGE(INDIRECT("AE"&amp;AC2242-Template!$F$10+1):INDIRECT("AE"&amp;AC2242)),0)</f>
        <v>0</v>
      </c>
      <c r="AG2242" s="35"/>
      <c r="AH2242" s="86"/>
      <c r="AI2242" s="35"/>
      <c r="AJ2242" s="35"/>
      <c r="AK2242" s="35"/>
      <c r="AL2242" s="35"/>
      <c r="AM2242" s="35"/>
      <c r="AN2242" s="35"/>
      <c r="AO2242" s="35"/>
      <c r="AP2242" s="35"/>
      <c r="AQ2242" s="35"/>
      <c r="AR2242" s="35"/>
      <c r="AS2242" s="35"/>
      <c r="AT2242" s="35"/>
      <c r="AU2242" s="35"/>
      <c r="AV2242" s="35"/>
      <c r="AW2242" s="35"/>
      <c r="AX2242" s="35"/>
      <c r="AY2242" s="35"/>
      <c r="AZ2242" s="17">
        <f t="shared" ref="AZ2242" si="5050">AZ2241+1</f>
        <v>48258</v>
      </c>
      <c r="BA2242" s="216">
        <f t="shared" si="4940"/>
        <v>6</v>
      </c>
      <c r="BB2242" s="216">
        <f t="shared" ref="BB2242" si="5051">BB2241+1</f>
        <v>2237</v>
      </c>
      <c r="BC2242" s="16">
        <f t="shared" si="4942"/>
        <v>6.1287671232876715</v>
      </c>
      <c r="BD2242" s="16">
        <f>IF(Template!$F$7="Linear interpolation",LinInterp($AO$5:$AO$18,$AM$5:$AM$18,BC2242),CubicSpline($AO$5:$AO$18,$AM$5:$AM$18,BC2242))</f>
        <v>14.119079725648135</v>
      </c>
      <c r="BE2242" s="221">
        <f t="shared" si="5021"/>
        <v>2.2466500149007973</v>
      </c>
      <c r="BF2242" s="221">
        <f>BE2242/PRODUCT($BG$6:BG2241)</f>
        <v>1.0003805573449802</v>
      </c>
      <c r="BG2242" s="16">
        <f t="shared" si="4943"/>
        <v>1.0003806711144689</v>
      </c>
      <c r="BH2242" s="10">
        <f t="shared" si="4944"/>
        <v>13.894495678116069</v>
      </c>
      <c r="BI2242" s="90"/>
      <c r="BJ2242" s="17">
        <f t="shared" si="4927"/>
        <v>48235</v>
      </c>
      <c r="BK2242" s="16">
        <f t="shared" si="4920"/>
        <v>13.9881987732835</v>
      </c>
      <c r="BL2242" s="10">
        <f ca="1">IFERROR(AVERAGE(INDIRECT("BK"&amp;AC2242-Template!$F$10+1):INDIRECT("BK"&amp;AC2242)),0)</f>
        <v>14.052558637600319</v>
      </c>
      <c r="BM2242" s="35"/>
      <c r="BN2242" s="86"/>
      <c r="BO2242" s="35"/>
      <c r="BP2242" s="35"/>
      <c r="BQ2242" s="35"/>
      <c r="BR2242" s="35"/>
      <c r="BS2242" s="35"/>
      <c r="BT2242" s="35"/>
      <c r="BU2242" s="35"/>
      <c r="BV2242" s="35"/>
      <c r="BW2242" s="35"/>
      <c r="BX2242" s="35"/>
      <c r="BY2242" s="35"/>
      <c r="BZ2242" s="35"/>
      <c r="CA2242" s="35"/>
      <c r="CB2242" s="35"/>
      <c r="CC2242" s="35"/>
      <c r="CD2242" s="35"/>
      <c r="CE2242" s="35"/>
      <c r="CF2242" s="35"/>
      <c r="CG2242" s="35"/>
      <c r="CH2242" s="35"/>
    </row>
    <row r="2243" spans="1:86" ht="15.6" x14ac:dyDescent="0.3">
      <c r="A2243" s="35"/>
      <c r="B2243" s="86"/>
      <c r="C2243" s="35"/>
      <c r="D2243" s="35"/>
      <c r="E2243" s="35"/>
      <c r="F2243" s="35"/>
      <c r="G2243" s="35"/>
      <c r="H2243" s="35"/>
      <c r="I2243" s="35"/>
      <c r="J2243" s="35"/>
      <c r="K2243" s="35"/>
      <c r="L2243" s="35"/>
      <c r="M2243" s="35"/>
      <c r="N2243" s="35"/>
      <c r="O2243" s="35"/>
      <c r="P2243" s="35"/>
      <c r="Q2243" s="35"/>
      <c r="R2243" s="35"/>
      <c r="S2243" s="35"/>
      <c r="T2243" s="17">
        <f t="shared" si="4921"/>
        <v>48259</v>
      </c>
      <c r="U2243" s="216">
        <f t="shared" si="4914"/>
        <v>7</v>
      </c>
      <c r="V2243" s="216">
        <f t="shared" si="4921"/>
        <v>2238</v>
      </c>
      <c r="W2243" s="16">
        <f t="shared" si="4928"/>
        <v>6.1315068493150688</v>
      </c>
      <c r="X2243" s="16" t="e">
        <f>IF(Template!$F$7="Linear interpolation",LinInterp($I$5:$I$22,$G$5:$G$22,W2243),CubicSpline($I$5:$I$22,$G$5:$G$22,W2243))</f>
        <v>#VALUE!</v>
      </c>
      <c r="Y2243" s="221" t="e">
        <f t="shared" si="4915"/>
        <v>#VALUE!</v>
      </c>
      <c r="Z2243" s="221" t="e">
        <f>Y2243/PRODUCT($AA$6:AA2242)</f>
        <v>#VALUE!</v>
      </c>
      <c r="AA2243" s="16" t="e">
        <f t="shared" si="4922"/>
        <v>#VALUE!</v>
      </c>
      <c r="AB2243" s="10" t="e">
        <f t="shared" si="4923"/>
        <v>#VALUE!</v>
      </c>
      <c r="AC2243" s="90">
        <f t="shared" si="4916"/>
        <v>2243</v>
      </c>
      <c r="AD2243" s="17">
        <f t="shared" si="4924"/>
        <v>48236</v>
      </c>
      <c r="AE2243" s="16" t="e">
        <f t="shared" si="4917"/>
        <v>#VALUE!</v>
      </c>
      <c r="AF2243" s="10">
        <f ca="1">IFERROR(AVERAGE(INDIRECT("AE"&amp;AC2243-Template!$F$10+1):INDIRECT("AE"&amp;AC2243)),0)</f>
        <v>0</v>
      </c>
      <c r="AG2243" s="35"/>
      <c r="AH2243" s="86"/>
      <c r="AI2243" s="35"/>
      <c r="AJ2243" s="35"/>
      <c r="AK2243" s="35"/>
      <c r="AL2243" s="35"/>
      <c r="AM2243" s="35"/>
      <c r="AN2243" s="35"/>
      <c r="AO2243" s="35"/>
      <c r="AP2243" s="35"/>
      <c r="AQ2243" s="35"/>
      <c r="AR2243" s="35"/>
      <c r="AS2243" s="35"/>
      <c r="AT2243" s="35"/>
      <c r="AU2243" s="35"/>
      <c r="AV2243" s="35"/>
      <c r="AW2243" s="35"/>
      <c r="AX2243" s="35"/>
      <c r="AY2243" s="35"/>
      <c r="AZ2243" s="17">
        <f t="shared" ref="AZ2243" si="5052">AZ2242+1</f>
        <v>48259</v>
      </c>
      <c r="BA2243" s="216">
        <f t="shared" si="4940"/>
        <v>7</v>
      </c>
      <c r="BB2243" s="216">
        <f t="shared" ref="BB2243" si="5053">BB2242+1</f>
        <v>2238</v>
      </c>
      <c r="BC2243" s="16">
        <f t="shared" si="4942"/>
        <v>6.1315068493150688</v>
      </c>
      <c r="BD2243" s="16">
        <f>IF(Template!$F$7="Linear interpolation",LinInterp($AO$5:$AO$18,$AM$5:$AM$18,BC2243),CubicSpline($AO$5:$AO$18,$AM$5:$AM$18,BC2243))</f>
        <v>14.11942459810194</v>
      </c>
      <c r="BE2243" s="221">
        <f t="shared" si="5021"/>
        <v>2.2475047390498792</v>
      </c>
      <c r="BF2243" s="221">
        <f>BE2243/PRODUCT($BG$6:BG2242)</f>
        <v>1.0003803300662095</v>
      </c>
      <c r="BG2243" s="16">
        <f t="shared" si="4943"/>
        <v>1.0003806711144689</v>
      </c>
      <c r="BH2243" s="10">
        <f t="shared" si="4944"/>
        <v>13.894495678116069</v>
      </c>
      <c r="BI2243" s="90"/>
      <c r="BJ2243" s="17">
        <f t="shared" si="4927"/>
        <v>48236</v>
      </c>
      <c r="BK2243" s="16">
        <f t="shared" si="4920"/>
        <v>13.983844315855976</v>
      </c>
      <c r="BL2243" s="10">
        <f ca="1">IFERROR(AVERAGE(INDIRECT("BK"&amp;AC2243-Template!$F$10+1):INDIRECT("BK"&amp;AC2243)),0)</f>
        <v>14.048112144772752</v>
      </c>
      <c r="BM2243" s="35"/>
      <c r="BN2243" s="86"/>
      <c r="BO2243" s="35"/>
      <c r="BP2243" s="35"/>
      <c r="BQ2243" s="35"/>
      <c r="BR2243" s="35"/>
      <c r="BS2243" s="35"/>
      <c r="BT2243" s="35"/>
      <c r="BU2243" s="35"/>
      <c r="BV2243" s="35"/>
      <c r="BW2243" s="35"/>
      <c r="BX2243" s="35"/>
      <c r="BY2243" s="35"/>
      <c r="BZ2243" s="35"/>
      <c r="CA2243" s="35"/>
      <c r="CB2243" s="35"/>
      <c r="CC2243" s="35"/>
      <c r="CD2243" s="35"/>
      <c r="CE2243" s="35"/>
      <c r="CF2243" s="35"/>
      <c r="CG2243" s="35"/>
      <c r="CH2243" s="35"/>
    </row>
    <row r="2244" spans="1:86" ht="15.6" x14ac:dyDescent="0.3">
      <c r="A2244" s="35"/>
      <c r="B2244" s="86"/>
      <c r="C2244" s="35"/>
      <c r="D2244" s="35"/>
      <c r="E2244" s="35"/>
      <c r="F2244" s="35"/>
      <c r="G2244" s="35"/>
      <c r="H2244" s="35"/>
      <c r="I2244" s="35"/>
      <c r="J2244" s="35"/>
      <c r="K2244" s="35"/>
      <c r="L2244" s="35"/>
      <c r="M2244" s="35"/>
      <c r="N2244" s="35"/>
      <c r="O2244" s="35"/>
      <c r="P2244" s="35"/>
      <c r="Q2244" s="35"/>
      <c r="R2244" s="35"/>
      <c r="S2244" s="35"/>
      <c r="T2244" s="17">
        <f t="shared" si="4921"/>
        <v>48260</v>
      </c>
      <c r="U2244" s="216">
        <f t="shared" si="4914"/>
        <v>1</v>
      </c>
      <c r="V2244" s="216">
        <f t="shared" si="4921"/>
        <v>2239</v>
      </c>
      <c r="W2244" s="16">
        <f t="shared" si="4928"/>
        <v>6.1342465753424653</v>
      </c>
      <c r="X2244" s="16" t="e">
        <f>IF(Template!$F$7="Linear interpolation",LinInterp($I$5:$I$22,$G$5:$G$22,W2244),CubicSpline($I$5:$I$22,$G$5:$G$22,W2244))</f>
        <v>#VALUE!</v>
      </c>
      <c r="Y2244" s="221" t="e">
        <f t="shared" si="4915"/>
        <v>#VALUE!</v>
      </c>
      <c r="Z2244" s="221" t="e">
        <f>Y2244/PRODUCT($AA$6:AA2243)</f>
        <v>#VALUE!</v>
      </c>
      <c r="AA2244" s="16" t="e">
        <f t="shared" si="4922"/>
        <v>#VALUE!</v>
      </c>
      <c r="AB2244" s="10" t="e">
        <f t="shared" si="4923"/>
        <v>#VALUE!</v>
      </c>
      <c r="AC2244" s="90">
        <f t="shared" si="4916"/>
        <v>2244</v>
      </c>
      <c r="AD2244" s="17">
        <f t="shared" si="4924"/>
        <v>48237</v>
      </c>
      <c r="AE2244" s="16" t="e">
        <f t="shared" si="4917"/>
        <v>#VALUE!</v>
      </c>
      <c r="AF2244" s="10">
        <f ca="1">IFERROR(AVERAGE(INDIRECT("AE"&amp;AC2244-Template!$F$10+1):INDIRECT("AE"&amp;AC2244)),0)</f>
        <v>0</v>
      </c>
      <c r="AG2244" s="35"/>
      <c r="AH2244" s="86"/>
      <c r="AI2244" s="35"/>
      <c r="AJ2244" s="35"/>
      <c r="AK2244" s="35"/>
      <c r="AL2244" s="35"/>
      <c r="AM2244" s="35"/>
      <c r="AN2244" s="35"/>
      <c r="AO2244" s="35"/>
      <c r="AP2244" s="35"/>
      <c r="AQ2244" s="35"/>
      <c r="AR2244" s="35"/>
      <c r="AS2244" s="35"/>
      <c r="AT2244" s="35"/>
      <c r="AU2244" s="35"/>
      <c r="AV2244" s="35"/>
      <c r="AW2244" s="35"/>
      <c r="AX2244" s="35"/>
      <c r="AY2244" s="35"/>
      <c r="AZ2244" s="17">
        <f t="shared" ref="AZ2244" si="5054">AZ2243+1</f>
        <v>48260</v>
      </c>
      <c r="BA2244" s="216">
        <f t="shared" si="4940"/>
        <v>1</v>
      </c>
      <c r="BB2244" s="216">
        <f t="shared" ref="BB2244" si="5055">BB2243+1</f>
        <v>2239</v>
      </c>
      <c r="BC2244" s="16">
        <f t="shared" si="4942"/>
        <v>6.1342465753424653</v>
      </c>
      <c r="BD2244" s="16">
        <f>IF(Template!$F$7="Linear interpolation",LinInterp($AO$5:$AO$18,$AM$5:$AM$18,BC2244),CubicSpline($AO$5:$AO$18,$AM$5:$AM$18,BC2244))</f>
        <v>14.119767057498166</v>
      </c>
      <c r="BE2244" s="221">
        <f t="shared" si="5021"/>
        <v>2.2483595338472635</v>
      </c>
      <c r="BF2244" s="221">
        <f>BE2244/PRODUCT($BG$6:BG2243)</f>
        <v>1.0003799895391663</v>
      </c>
      <c r="BG2244" s="16">
        <f t="shared" si="4943"/>
        <v>1.0003799895391663</v>
      </c>
      <c r="BH2244" s="10">
        <f t="shared" si="4944"/>
        <v>13.869618179569665</v>
      </c>
      <c r="BI2244" s="90"/>
      <c r="BJ2244" s="17">
        <f t="shared" si="4927"/>
        <v>48237</v>
      </c>
      <c r="BK2244" s="16">
        <f t="shared" si="4920"/>
        <v>13.983844315855976</v>
      </c>
      <c r="BL2244" s="10">
        <f ca="1">IFERROR(AVERAGE(INDIRECT("BK"&amp;AC2244-Template!$F$10+1):INDIRECT("BK"&amp;AC2244)),0)</f>
        <v>14.043808248822312</v>
      </c>
      <c r="BM2244" s="35"/>
      <c r="BN2244" s="86"/>
      <c r="BO2244" s="35"/>
      <c r="BP2244" s="35"/>
      <c r="BQ2244" s="35"/>
      <c r="BR2244" s="35"/>
      <c r="BS2244" s="35"/>
      <c r="BT2244" s="35"/>
      <c r="BU2244" s="35"/>
      <c r="BV2244" s="35"/>
      <c r="BW2244" s="35"/>
      <c r="BX2244" s="35"/>
      <c r="BY2244" s="35"/>
      <c r="BZ2244" s="35"/>
      <c r="CA2244" s="35"/>
      <c r="CB2244" s="35"/>
      <c r="CC2244" s="35"/>
      <c r="CD2244" s="35"/>
      <c r="CE2244" s="35"/>
      <c r="CF2244" s="35"/>
      <c r="CG2244" s="35"/>
      <c r="CH2244" s="35"/>
    </row>
    <row r="2245" spans="1:86" ht="15.6" x14ac:dyDescent="0.3">
      <c r="A2245" s="35"/>
      <c r="B2245" s="86"/>
      <c r="C2245" s="35"/>
      <c r="D2245" s="35"/>
      <c r="E2245" s="35"/>
      <c r="F2245" s="35"/>
      <c r="G2245" s="35"/>
      <c r="H2245" s="35"/>
      <c r="I2245" s="35"/>
      <c r="J2245" s="35"/>
      <c r="K2245" s="35"/>
      <c r="L2245" s="35"/>
      <c r="M2245" s="35"/>
      <c r="N2245" s="35"/>
      <c r="O2245" s="35"/>
      <c r="P2245" s="35"/>
      <c r="Q2245" s="35"/>
      <c r="R2245" s="35"/>
      <c r="S2245" s="35"/>
      <c r="T2245" s="17">
        <f t="shared" si="4921"/>
        <v>48261</v>
      </c>
      <c r="U2245" s="216">
        <f t="shared" si="4914"/>
        <v>2</v>
      </c>
      <c r="V2245" s="216">
        <f t="shared" si="4921"/>
        <v>2240</v>
      </c>
      <c r="W2245" s="16">
        <f t="shared" si="4928"/>
        <v>6.1369863013698627</v>
      </c>
      <c r="X2245" s="16" t="e">
        <f>IF(Template!$F$7="Linear interpolation",LinInterp($I$5:$I$22,$G$5:$G$22,W2245),CubicSpline($I$5:$I$22,$G$5:$G$22,W2245))</f>
        <v>#VALUE!</v>
      </c>
      <c r="Y2245" s="221" t="e">
        <f t="shared" si="4915"/>
        <v>#VALUE!</v>
      </c>
      <c r="Z2245" s="221" t="e">
        <f>Y2245/PRODUCT($AA$6:AA2244)</f>
        <v>#VALUE!</v>
      </c>
      <c r="AA2245" s="16" t="e">
        <f t="shared" si="4922"/>
        <v>#VALUE!</v>
      </c>
      <c r="AB2245" s="10" t="e">
        <f t="shared" si="4923"/>
        <v>#VALUE!</v>
      </c>
      <c r="AC2245" s="90">
        <f t="shared" si="4916"/>
        <v>2245</v>
      </c>
      <c r="AD2245" s="17">
        <f t="shared" si="4924"/>
        <v>48238</v>
      </c>
      <c r="AE2245" s="16" t="e">
        <f t="shared" si="4917"/>
        <v>#VALUE!</v>
      </c>
      <c r="AF2245" s="10">
        <f ca="1">IFERROR(AVERAGE(INDIRECT("AE"&amp;AC2245-Template!$F$10+1):INDIRECT("AE"&amp;AC2245)),0)</f>
        <v>0</v>
      </c>
      <c r="AG2245" s="35"/>
      <c r="AH2245" s="86"/>
      <c r="AI2245" s="35"/>
      <c r="AJ2245" s="35"/>
      <c r="AK2245" s="35"/>
      <c r="AL2245" s="35"/>
      <c r="AM2245" s="35"/>
      <c r="AN2245" s="35"/>
      <c r="AO2245" s="35"/>
      <c r="AP2245" s="35"/>
      <c r="AQ2245" s="35"/>
      <c r="AR2245" s="35"/>
      <c r="AS2245" s="35"/>
      <c r="AT2245" s="35"/>
      <c r="AU2245" s="35"/>
      <c r="AV2245" s="35"/>
      <c r="AW2245" s="35"/>
      <c r="AX2245" s="35"/>
      <c r="AY2245" s="35"/>
      <c r="AZ2245" s="17">
        <f t="shared" ref="AZ2245" si="5056">AZ2244+1</f>
        <v>48261</v>
      </c>
      <c r="BA2245" s="216">
        <f t="shared" si="4940"/>
        <v>2</v>
      </c>
      <c r="BB2245" s="216">
        <f t="shared" ref="BB2245" si="5057">BB2244+1</f>
        <v>2240</v>
      </c>
      <c r="BC2245" s="16">
        <f t="shared" si="4942"/>
        <v>6.1369863013698627</v>
      </c>
      <c r="BD2245" s="16">
        <f>IF(Template!$F$7="Linear interpolation",LinInterp($AO$5:$AO$18,$AM$5:$AM$18,BC2245),CubicSpline($AO$5:$AO$18,$AM$5:$AM$18,BC2245))</f>
        <v>14.12010711191277</v>
      </c>
      <c r="BE2245" s="221">
        <f t="shared" si="5021"/>
        <v>2.2492143997146288</v>
      </c>
      <c r="BF2245" s="221">
        <f>BE2245/PRODUCT($BG$6:BG2244)</f>
        <v>1.0003802176006533</v>
      </c>
      <c r="BG2245" s="16">
        <f t="shared" si="4943"/>
        <v>1.0003802176006533</v>
      </c>
      <c r="BH2245" s="10">
        <f t="shared" si="4944"/>
        <v>13.877942423846212</v>
      </c>
      <c r="BI2245" s="90"/>
      <c r="BJ2245" s="17">
        <f t="shared" si="4927"/>
        <v>48238</v>
      </c>
      <c r="BK2245" s="16">
        <f t="shared" si="4920"/>
        <v>13.983844315855976</v>
      </c>
      <c r="BL2245" s="10">
        <f ca="1">IFERROR(AVERAGE(INDIRECT("BK"&amp;AC2245-Template!$F$10+1):INDIRECT("BK"&amp;AC2245)),0)</f>
        <v>14.039648819896259</v>
      </c>
      <c r="BM2245" s="35"/>
      <c r="BN2245" s="86"/>
      <c r="BO2245" s="35"/>
      <c r="BP2245" s="35"/>
      <c r="BQ2245" s="35"/>
      <c r="BR2245" s="35"/>
      <c r="BS2245" s="35"/>
      <c r="BT2245" s="35"/>
      <c r="BU2245" s="35"/>
      <c r="BV2245" s="35"/>
      <c r="BW2245" s="35"/>
      <c r="BX2245" s="35"/>
      <c r="BY2245" s="35"/>
      <c r="BZ2245" s="35"/>
      <c r="CA2245" s="35"/>
      <c r="CB2245" s="35"/>
      <c r="CC2245" s="35"/>
      <c r="CD2245" s="35"/>
      <c r="CE2245" s="35"/>
      <c r="CF2245" s="35"/>
      <c r="CG2245" s="35"/>
      <c r="CH2245" s="35"/>
    </row>
    <row r="2246" spans="1:86" ht="15.6" x14ac:dyDescent="0.3">
      <c r="A2246" s="35"/>
      <c r="B2246" s="86"/>
      <c r="C2246" s="35"/>
      <c r="D2246" s="35"/>
      <c r="E2246" s="35"/>
      <c r="F2246" s="35"/>
      <c r="G2246" s="35"/>
      <c r="H2246" s="35"/>
      <c r="I2246" s="35"/>
      <c r="J2246" s="35"/>
      <c r="K2246" s="35"/>
      <c r="L2246" s="35"/>
      <c r="M2246" s="35"/>
      <c r="N2246" s="35"/>
      <c r="O2246" s="35"/>
      <c r="P2246" s="35"/>
      <c r="Q2246" s="35"/>
      <c r="R2246" s="35"/>
      <c r="S2246" s="35"/>
      <c r="T2246" s="17">
        <f t="shared" si="4921"/>
        <v>48262</v>
      </c>
      <c r="U2246" s="216">
        <f t="shared" ref="U2246:U2309" si="5058">WEEKDAY(T2246,2)</f>
        <v>3</v>
      </c>
      <c r="V2246" s="216">
        <f t="shared" si="4921"/>
        <v>2241</v>
      </c>
      <c r="W2246" s="16">
        <f t="shared" si="4928"/>
        <v>6.13972602739726</v>
      </c>
      <c r="X2246" s="16" t="e">
        <f>IF(Template!$F$7="Linear interpolation",LinInterp($I$5:$I$22,$G$5:$G$22,W2246),CubicSpline($I$5:$I$22,$G$5:$G$22,W2246))</f>
        <v>#VALUE!</v>
      </c>
      <c r="Y2246" s="221" t="e">
        <f t="shared" ref="Y2246:Y2309" si="5059">(1+(X2246/100))^W2246</f>
        <v>#VALUE!</v>
      </c>
      <c r="Z2246" s="221" t="e">
        <f>Y2246/PRODUCT($AA$6:AA2245)</f>
        <v>#VALUE!</v>
      </c>
      <c r="AA2246" s="16" t="e">
        <f t="shared" si="4922"/>
        <v>#VALUE!</v>
      </c>
      <c r="AB2246" s="10" t="e">
        <f t="shared" si="4923"/>
        <v>#VALUE!</v>
      </c>
      <c r="AC2246" s="90">
        <f t="shared" ref="AC2246:AC2309" si="5060">ROW(AD2246)</f>
        <v>2246</v>
      </c>
      <c r="AD2246" s="17">
        <f t="shared" si="4924"/>
        <v>48239</v>
      </c>
      <c r="AE2246" s="16" t="e">
        <f t="shared" ref="AE2246:AE2309" si="5061">IF(R2246&lt;&gt;0,R2246,VLOOKUP(AD2246,$T:$AB,9,FALSE))</f>
        <v>#VALUE!</v>
      </c>
      <c r="AF2246" s="10">
        <f ca="1">IFERROR(AVERAGE(INDIRECT("AE"&amp;AC2246-Template!$F$10+1):INDIRECT("AE"&amp;AC2246)),0)</f>
        <v>0</v>
      </c>
      <c r="AG2246" s="35"/>
      <c r="AH2246" s="86"/>
      <c r="AI2246" s="35"/>
      <c r="AJ2246" s="35"/>
      <c r="AK2246" s="35"/>
      <c r="AL2246" s="35"/>
      <c r="AM2246" s="35"/>
      <c r="AN2246" s="35"/>
      <c r="AO2246" s="35"/>
      <c r="AP2246" s="35"/>
      <c r="AQ2246" s="35"/>
      <c r="AR2246" s="35"/>
      <c r="AS2246" s="35"/>
      <c r="AT2246" s="35"/>
      <c r="AU2246" s="35"/>
      <c r="AV2246" s="35"/>
      <c r="AW2246" s="35"/>
      <c r="AX2246" s="35"/>
      <c r="AY2246" s="35"/>
      <c r="AZ2246" s="17">
        <f t="shared" ref="AZ2246" si="5062">AZ2245+1</f>
        <v>48262</v>
      </c>
      <c r="BA2246" s="216">
        <f t="shared" si="4940"/>
        <v>3</v>
      </c>
      <c r="BB2246" s="216">
        <f t="shared" ref="BB2246" si="5063">BB2245+1</f>
        <v>2241</v>
      </c>
      <c r="BC2246" s="16">
        <f t="shared" si="4942"/>
        <v>6.13972602739726</v>
      </c>
      <c r="BD2246" s="16">
        <f>IF(Template!$F$7="Linear interpolation",LinInterp($AO$5:$AO$18,$AM$5:$AM$18,BC2246),CubicSpline($AO$5:$AO$18,$AM$5:$AM$18,BC2246))</f>
        <v>14.120444769421701</v>
      </c>
      <c r="BE2246" s="221">
        <f t="shared" si="5021"/>
        <v>2.2500693370761926</v>
      </c>
      <c r="BF2246" s="221">
        <f>BE2246/PRODUCT($BG$6:BG2245)</f>
        <v>1.0003801048764727</v>
      </c>
      <c r="BG2246" s="16">
        <f t="shared" si="4943"/>
        <v>1.0003801048764727</v>
      </c>
      <c r="BH2246" s="10">
        <f t="shared" si="4944"/>
        <v>13.873827991252252</v>
      </c>
      <c r="BI2246" s="90"/>
      <c r="BJ2246" s="17">
        <f t="shared" si="4927"/>
        <v>48239</v>
      </c>
      <c r="BK2246" s="16">
        <f t="shared" ref="BK2246:BK2309" si="5064">IF(AX2246&lt;&gt;0,AX2246,VLOOKUP(BJ2246,$AZ:$BH,9,FALSE))</f>
        <v>13.957806550292439</v>
      </c>
      <c r="BL2246" s="10">
        <f ca="1">IFERROR(AVERAGE(INDIRECT("BK"&amp;AC2246-Template!$F$10+1):INDIRECT("BK"&amp;AC2246)),0)</f>
        <v>14.034621465451416</v>
      </c>
      <c r="BM2246" s="35"/>
      <c r="BN2246" s="86"/>
      <c r="BO2246" s="35"/>
      <c r="BP2246" s="35"/>
      <c r="BQ2246" s="35"/>
      <c r="BR2246" s="35"/>
      <c r="BS2246" s="35"/>
      <c r="BT2246" s="35"/>
      <c r="BU2246" s="35"/>
      <c r="BV2246" s="35"/>
      <c r="BW2246" s="35"/>
      <c r="BX2246" s="35"/>
      <c r="BY2246" s="35"/>
      <c r="BZ2246" s="35"/>
      <c r="CA2246" s="35"/>
      <c r="CB2246" s="35"/>
      <c r="CC2246" s="35"/>
      <c r="CD2246" s="35"/>
      <c r="CE2246" s="35"/>
      <c r="CF2246" s="35"/>
      <c r="CG2246" s="35"/>
      <c r="CH2246" s="35"/>
    </row>
    <row r="2247" spans="1:86" ht="15.6" x14ac:dyDescent="0.3">
      <c r="A2247" s="35"/>
      <c r="B2247" s="86"/>
      <c r="C2247" s="35"/>
      <c r="D2247" s="35"/>
      <c r="E2247" s="35"/>
      <c r="F2247" s="35"/>
      <c r="G2247" s="35"/>
      <c r="H2247" s="35"/>
      <c r="I2247" s="35"/>
      <c r="J2247" s="35"/>
      <c r="K2247" s="35"/>
      <c r="L2247" s="35"/>
      <c r="M2247" s="35"/>
      <c r="N2247" s="35"/>
      <c r="O2247" s="35"/>
      <c r="P2247" s="35"/>
      <c r="Q2247" s="35"/>
      <c r="R2247" s="35"/>
      <c r="S2247" s="35"/>
      <c r="T2247" s="17">
        <f t="shared" ref="T2247:V2310" si="5065">T2246+1</f>
        <v>48263</v>
      </c>
      <c r="U2247" s="216">
        <f t="shared" si="5058"/>
        <v>4</v>
      </c>
      <c r="V2247" s="216">
        <f t="shared" si="5065"/>
        <v>2242</v>
      </c>
      <c r="W2247" s="16">
        <f t="shared" si="4928"/>
        <v>6.1424657534246574</v>
      </c>
      <c r="X2247" s="16" t="e">
        <f>IF(Template!$F$7="Linear interpolation",LinInterp($I$5:$I$22,$G$5:$G$22,W2247),CubicSpline($I$5:$I$22,$G$5:$G$22,W2247))</f>
        <v>#VALUE!</v>
      </c>
      <c r="Y2247" s="221" t="e">
        <f t="shared" si="5059"/>
        <v>#VALUE!</v>
      </c>
      <c r="Z2247" s="221" t="e">
        <f>Y2247/PRODUCT($AA$6:AA2246)</f>
        <v>#VALUE!</v>
      </c>
      <c r="AA2247" s="16" t="e">
        <f t="shared" ref="AA2247:AA2310" si="5066">1+AB2247/365/100</f>
        <v>#VALUE!</v>
      </c>
      <c r="AB2247" s="10" t="e">
        <f t="shared" ref="AB2247:AB2310" si="5067">IF(OR(U2247=6,U2247=7),AB2246,(Z2247-1)*365*100)</f>
        <v>#VALUE!</v>
      </c>
      <c r="AC2247" s="90">
        <f t="shared" si="5060"/>
        <v>2247</v>
      </c>
      <c r="AD2247" s="17">
        <f t="shared" ref="AD2247:AD2310" si="5068">AD2246+1</f>
        <v>48240</v>
      </c>
      <c r="AE2247" s="16" t="e">
        <f t="shared" si="5061"/>
        <v>#VALUE!</v>
      </c>
      <c r="AF2247" s="10">
        <f ca="1">IFERROR(AVERAGE(INDIRECT("AE"&amp;AC2247-Template!$F$10+1):INDIRECT("AE"&amp;AC2247)),0)</f>
        <v>0</v>
      </c>
      <c r="AG2247" s="35"/>
      <c r="AH2247" s="86"/>
      <c r="AI2247" s="35"/>
      <c r="AJ2247" s="35"/>
      <c r="AK2247" s="35"/>
      <c r="AL2247" s="35"/>
      <c r="AM2247" s="35"/>
      <c r="AN2247" s="35"/>
      <c r="AO2247" s="35"/>
      <c r="AP2247" s="35"/>
      <c r="AQ2247" s="35"/>
      <c r="AR2247" s="35"/>
      <c r="AS2247" s="35"/>
      <c r="AT2247" s="35"/>
      <c r="AU2247" s="35"/>
      <c r="AV2247" s="35"/>
      <c r="AW2247" s="35"/>
      <c r="AX2247" s="35"/>
      <c r="AY2247" s="35"/>
      <c r="AZ2247" s="17">
        <f t="shared" ref="AZ2247" si="5069">AZ2246+1</f>
        <v>48263</v>
      </c>
      <c r="BA2247" s="216">
        <f t="shared" si="4940"/>
        <v>4</v>
      </c>
      <c r="BB2247" s="216">
        <f t="shared" ref="BB2247" si="5070">BB2246+1</f>
        <v>2242</v>
      </c>
      <c r="BC2247" s="16">
        <f t="shared" si="4942"/>
        <v>6.1424657534246574</v>
      </c>
      <c r="BD2247" s="16">
        <f>IF(Template!$F$7="Linear interpolation",LinInterp($AO$5:$AO$18,$AM$5:$AM$18,BC2247),CubicSpline($AO$5:$AO$18,$AM$5:$AM$18,BC2247))</f>
        <v>14.120780038100916</v>
      </c>
      <c r="BE2247" s="221">
        <f t="shared" si="5021"/>
        <v>2.250924346358695</v>
      </c>
      <c r="BF2247" s="221">
        <f>BE2247/PRODUCT($BG$6:BG2246)</f>
        <v>1.0003799924155283</v>
      </c>
      <c r="BG2247" s="16">
        <f t="shared" si="4943"/>
        <v>1.0003799924155283</v>
      </c>
      <c r="BH2247" s="10">
        <f t="shared" si="4944"/>
        <v>13.869723166784031</v>
      </c>
      <c r="BI2247" s="90"/>
      <c r="BJ2247" s="17">
        <f t="shared" ref="BJ2247:BJ2310" si="5071">BJ2246+1</f>
        <v>48240</v>
      </c>
      <c r="BK2247" s="16">
        <f t="shared" si="5064"/>
        <v>13.966515598752283</v>
      </c>
      <c r="BL2247" s="10">
        <f ca="1">IFERROR(AVERAGE(INDIRECT("BK"&amp;AC2247-Template!$F$10+1):INDIRECT("BK"&amp;AC2247)),0)</f>
        <v>14.029884412621904</v>
      </c>
      <c r="BM2247" s="35"/>
      <c r="BN2247" s="86"/>
      <c r="BO2247" s="35"/>
      <c r="BP2247" s="35"/>
      <c r="BQ2247" s="35"/>
      <c r="BR2247" s="35"/>
      <c r="BS2247" s="35"/>
      <c r="BT2247" s="35"/>
      <c r="BU2247" s="35"/>
      <c r="BV2247" s="35"/>
      <c r="BW2247" s="35"/>
      <c r="BX2247" s="35"/>
      <c r="BY2247" s="35"/>
      <c r="BZ2247" s="35"/>
      <c r="CA2247" s="35"/>
      <c r="CB2247" s="35"/>
      <c r="CC2247" s="35"/>
      <c r="CD2247" s="35"/>
      <c r="CE2247" s="35"/>
      <c r="CF2247" s="35"/>
      <c r="CG2247" s="35"/>
      <c r="CH2247" s="35"/>
    </row>
    <row r="2248" spans="1:86" ht="15.6" x14ac:dyDescent="0.3">
      <c r="A2248" s="35"/>
      <c r="B2248" s="86"/>
      <c r="C2248" s="35"/>
      <c r="D2248" s="35"/>
      <c r="E2248" s="35"/>
      <c r="F2248" s="35"/>
      <c r="G2248" s="35"/>
      <c r="H2248" s="35"/>
      <c r="I2248" s="35"/>
      <c r="J2248" s="35"/>
      <c r="K2248" s="35"/>
      <c r="L2248" s="35"/>
      <c r="M2248" s="35"/>
      <c r="N2248" s="35"/>
      <c r="O2248" s="35"/>
      <c r="P2248" s="35"/>
      <c r="Q2248" s="35"/>
      <c r="R2248" s="35"/>
      <c r="S2248" s="35"/>
      <c r="T2248" s="17">
        <f t="shared" si="5065"/>
        <v>48264</v>
      </c>
      <c r="U2248" s="216">
        <f t="shared" si="5058"/>
        <v>5</v>
      </c>
      <c r="V2248" s="216">
        <f t="shared" si="5065"/>
        <v>2243</v>
      </c>
      <c r="W2248" s="16">
        <f t="shared" ref="W2248:W2311" si="5072">YEARFRAC($T$5,T2248,3)</f>
        <v>6.1452054794520548</v>
      </c>
      <c r="X2248" s="16" t="e">
        <f>IF(Template!$F$7="Linear interpolation",LinInterp($I$5:$I$22,$G$5:$G$22,W2248),CubicSpline($I$5:$I$22,$G$5:$G$22,W2248))</f>
        <v>#VALUE!</v>
      </c>
      <c r="Y2248" s="221" t="e">
        <f t="shared" si="5059"/>
        <v>#VALUE!</v>
      </c>
      <c r="Z2248" s="221" t="e">
        <f>Y2248/PRODUCT($AA$6:AA2247)</f>
        <v>#VALUE!</v>
      </c>
      <c r="AA2248" s="16" t="e">
        <f t="shared" si="5066"/>
        <v>#VALUE!</v>
      </c>
      <c r="AB2248" s="10" t="e">
        <f t="shared" si="5067"/>
        <v>#VALUE!</v>
      </c>
      <c r="AC2248" s="90">
        <f t="shared" si="5060"/>
        <v>2248</v>
      </c>
      <c r="AD2248" s="17">
        <f t="shared" si="5068"/>
        <v>48241</v>
      </c>
      <c r="AE2248" s="16" t="e">
        <f t="shared" si="5061"/>
        <v>#VALUE!</v>
      </c>
      <c r="AF2248" s="10">
        <f ca="1">IFERROR(AVERAGE(INDIRECT("AE"&amp;AC2248-Template!$F$10+1):INDIRECT("AE"&amp;AC2248)),0)</f>
        <v>0</v>
      </c>
      <c r="AG2248" s="35"/>
      <c r="AH2248" s="86"/>
      <c r="AI2248" s="35"/>
      <c r="AJ2248" s="35"/>
      <c r="AK2248" s="35"/>
      <c r="AL2248" s="35"/>
      <c r="AM2248" s="35"/>
      <c r="AN2248" s="35"/>
      <c r="AO2248" s="35"/>
      <c r="AP2248" s="35"/>
      <c r="AQ2248" s="35"/>
      <c r="AR2248" s="35"/>
      <c r="AS2248" s="35"/>
      <c r="AT2248" s="35"/>
      <c r="AU2248" s="35"/>
      <c r="AV2248" s="35"/>
      <c r="AW2248" s="35"/>
      <c r="AX2248" s="35"/>
      <c r="AY2248" s="35"/>
      <c r="AZ2248" s="17">
        <f t="shared" ref="AZ2248" si="5073">AZ2247+1</f>
        <v>48264</v>
      </c>
      <c r="BA2248" s="216">
        <f t="shared" si="4940"/>
        <v>5</v>
      </c>
      <c r="BB2248" s="216">
        <f t="shared" ref="BB2248" si="5074">BB2247+1</f>
        <v>2243</v>
      </c>
      <c r="BC2248" s="16">
        <f t="shared" si="4942"/>
        <v>6.1452054794520548</v>
      </c>
      <c r="BD2248" s="16">
        <f>IF(Template!$F$7="Linear interpolation",LinInterp($AO$5:$AO$18,$AM$5:$AM$18,BC2248),CubicSpline($AO$5:$AO$18,$AM$5:$AM$18,BC2248))</f>
        <v>14.121112926026369</v>
      </c>
      <c r="BE2248" s="221">
        <f t="shared" si="5021"/>
        <v>2.2517794279914094</v>
      </c>
      <c r="BF2248" s="221">
        <f>BE2248/PRODUCT($BG$6:BG2247)</f>
        <v>1.0003798802185857</v>
      </c>
      <c r="BG2248" s="16">
        <f t="shared" si="4943"/>
        <v>1.0003798802185857</v>
      </c>
      <c r="BH2248" s="10">
        <f t="shared" si="4944"/>
        <v>13.865627978378203</v>
      </c>
      <c r="BI2248" s="90"/>
      <c r="BJ2248" s="17">
        <f t="shared" si="5071"/>
        <v>48241</v>
      </c>
      <c r="BK2248" s="16">
        <f t="shared" si="5064"/>
        <v>13.962205836816842</v>
      </c>
      <c r="BL2248" s="10">
        <f ca="1">IFERROR(AVERAGE(INDIRECT("BK"&amp;AC2248-Template!$F$10+1):INDIRECT("BK"&amp;AC2248)),0)</f>
        <v>14.025889249090669</v>
      </c>
      <c r="BM2248" s="35"/>
      <c r="BN2248" s="86"/>
      <c r="BO2248" s="35"/>
      <c r="BP2248" s="35"/>
      <c r="BQ2248" s="35"/>
      <c r="BR2248" s="35"/>
      <c r="BS2248" s="35"/>
      <c r="BT2248" s="35"/>
      <c r="BU2248" s="35"/>
      <c r="BV2248" s="35"/>
      <c r="BW2248" s="35"/>
      <c r="BX2248" s="35"/>
      <c r="BY2248" s="35"/>
      <c r="BZ2248" s="35"/>
      <c r="CA2248" s="35"/>
      <c r="CB2248" s="35"/>
      <c r="CC2248" s="35"/>
      <c r="CD2248" s="35"/>
      <c r="CE2248" s="35"/>
      <c r="CF2248" s="35"/>
      <c r="CG2248" s="35"/>
      <c r="CH2248" s="35"/>
    </row>
    <row r="2249" spans="1:86" ht="15.6" x14ac:dyDescent="0.3">
      <c r="A2249" s="35"/>
      <c r="B2249" s="86"/>
      <c r="C2249" s="35"/>
      <c r="D2249" s="35"/>
      <c r="E2249" s="35"/>
      <c r="F2249" s="35"/>
      <c r="G2249" s="35"/>
      <c r="H2249" s="35"/>
      <c r="I2249" s="35"/>
      <c r="J2249" s="35"/>
      <c r="K2249" s="35"/>
      <c r="L2249" s="35"/>
      <c r="M2249" s="35"/>
      <c r="N2249" s="35"/>
      <c r="O2249" s="35"/>
      <c r="P2249" s="35"/>
      <c r="Q2249" s="35"/>
      <c r="R2249" s="35"/>
      <c r="S2249" s="35"/>
      <c r="T2249" s="17">
        <f t="shared" si="5065"/>
        <v>48265</v>
      </c>
      <c r="U2249" s="216">
        <f t="shared" si="5058"/>
        <v>6</v>
      </c>
      <c r="V2249" s="216">
        <f t="shared" si="5065"/>
        <v>2244</v>
      </c>
      <c r="W2249" s="16">
        <f t="shared" si="5072"/>
        <v>6.1479452054794521</v>
      </c>
      <c r="X2249" s="16" t="e">
        <f>IF(Template!$F$7="Linear interpolation",LinInterp($I$5:$I$22,$G$5:$G$22,W2249),CubicSpline($I$5:$I$22,$G$5:$G$22,W2249))</f>
        <v>#VALUE!</v>
      </c>
      <c r="Y2249" s="221" t="e">
        <f t="shared" si="5059"/>
        <v>#VALUE!</v>
      </c>
      <c r="Z2249" s="221" t="e">
        <f>Y2249/PRODUCT($AA$6:AA2248)</f>
        <v>#VALUE!</v>
      </c>
      <c r="AA2249" s="16" t="e">
        <f t="shared" si="5066"/>
        <v>#VALUE!</v>
      </c>
      <c r="AB2249" s="10" t="e">
        <f t="shared" si="5067"/>
        <v>#VALUE!</v>
      </c>
      <c r="AC2249" s="90">
        <f t="shared" si="5060"/>
        <v>2249</v>
      </c>
      <c r="AD2249" s="17">
        <f t="shared" si="5068"/>
        <v>48242</v>
      </c>
      <c r="AE2249" s="16" t="e">
        <f t="shared" si="5061"/>
        <v>#VALUE!</v>
      </c>
      <c r="AF2249" s="10">
        <f ca="1">IFERROR(AVERAGE(INDIRECT("AE"&amp;AC2249-Template!$F$10+1):INDIRECT("AE"&amp;AC2249)),0)</f>
        <v>0</v>
      </c>
      <c r="AG2249" s="35"/>
      <c r="AH2249" s="86"/>
      <c r="AI2249" s="35"/>
      <c r="AJ2249" s="35"/>
      <c r="AK2249" s="35"/>
      <c r="AL2249" s="35"/>
      <c r="AM2249" s="35"/>
      <c r="AN2249" s="35"/>
      <c r="AO2249" s="35"/>
      <c r="AP2249" s="35"/>
      <c r="AQ2249" s="35"/>
      <c r="AR2249" s="35"/>
      <c r="AS2249" s="35"/>
      <c r="AT2249" s="35"/>
      <c r="AU2249" s="35"/>
      <c r="AV2249" s="35"/>
      <c r="AW2249" s="35"/>
      <c r="AX2249" s="35"/>
      <c r="AY2249" s="35"/>
      <c r="AZ2249" s="17">
        <f t="shared" ref="AZ2249" si="5075">AZ2248+1</f>
        <v>48265</v>
      </c>
      <c r="BA2249" s="216">
        <f t="shared" si="4940"/>
        <v>6</v>
      </c>
      <c r="BB2249" s="216">
        <f t="shared" ref="BB2249" si="5076">BB2248+1</f>
        <v>2244</v>
      </c>
      <c r="BC2249" s="16">
        <f t="shared" si="4942"/>
        <v>6.1479452054794521</v>
      </c>
      <c r="BD2249" s="16">
        <f>IF(Template!$F$7="Linear interpolation",LinInterp($AO$5:$AO$18,$AM$5:$AM$18,BC2249),CubicSpline($AO$5:$AO$18,$AM$5:$AM$18,BC2249))</f>
        <v>14.121443441274012</v>
      </c>
      <c r="BE2249" s="221">
        <f t="shared" si="5021"/>
        <v>2.252634582406154</v>
      </c>
      <c r="BF2249" s="221">
        <f>BE2249/PRODUCT($BG$6:BG2248)</f>
        <v>1.0003797682864113</v>
      </c>
      <c r="BG2249" s="16">
        <f t="shared" si="4943"/>
        <v>1.0003798802185857</v>
      </c>
      <c r="BH2249" s="10">
        <f t="shared" si="4944"/>
        <v>13.865627978378203</v>
      </c>
      <c r="BI2249" s="90"/>
      <c r="BJ2249" s="17">
        <f t="shared" si="5071"/>
        <v>48242</v>
      </c>
      <c r="BK2249" s="16">
        <f t="shared" si="5064"/>
        <v>13.957905097593649</v>
      </c>
      <c r="BL2249" s="10">
        <f ca="1">IFERROR(AVERAGE(INDIRECT("BK"&amp;AC2249-Template!$F$10+1):INDIRECT("BK"&amp;AC2249)),0)</f>
        <v>14.021461448967223</v>
      </c>
      <c r="BM2249" s="35"/>
      <c r="BN2249" s="86"/>
      <c r="BO2249" s="35"/>
      <c r="BP2249" s="35"/>
      <c r="BQ2249" s="35"/>
      <c r="BR2249" s="35"/>
      <c r="BS2249" s="35"/>
      <c r="BT2249" s="35"/>
      <c r="BU2249" s="35"/>
      <c r="BV2249" s="35"/>
      <c r="BW2249" s="35"/>
      <c r="BX2249" s="35"/>
      <c r="BY2249" s="35"/>
      <c r="BZ2249" s="35"/>
      <c r="CA2249" s="35"/>
      <c r="CB2249" s="35"/>
      <c r="CC2249" s="35"/>
      <c r="CD2249" s="35"/>
      <c r="CE2249" s="35"/>
      <c r="CF2249" s="35"/>
      <c r="CG2249" s="35"/>
      <c r="CH2249" s="35"/>
    </row>
    <row r="2250" spans="1:86" ht="15.6" x14ac:dyDescent="0.3">
      <c r="A2250" s="35"/>
      <c r="B2250" s="86"/>
      <c r="C2250" s="35"/>
      <c r="D2250" s="35"/>
      <c r="E2250" s="35"/>
      <c r="F2250" s="35"/>
      <c r="G2250" s="35"/>
      <c r="H2250" s="35"/>
      <c r="I2250" s="35"/>
      <c r="J2250" s="35"/>
      <c r="K2250" s="35"/>
      <c r="L2250" s="35"/>
      <c r="M2250" s="35"/>
      <c r="N2250" s="35"/>
      <c r="O2250" s="35"/>
      <c r="P2250" s="35"/>
      <c r="Q2250" s="35"/>
      <c r="R2250" s="35"/>
      <c r="S2250" s="35"/>
      <c r="T2250" s="17">
        <f t="shared" si="5065"/>
        <v>48266</v>
      </c>
      <c r="U2250" s="216">
        <f t="shared" si="5058"/>
        <v>7</v>
      </c>
      <c r="V2250" s="216">
        <f t="shared" si="5065"/>
        <v>2245</v>
      </c>
      <c r="W2250" s="16">
        <f t="shared" si="5072"/>
        <v>6.1506849315068495</v>
      </c>
      <c r="X2250" s="16" t="e">
        <f>IF(Template!$F$7="Linear interpolation",LinInterp($I$5:$I$22,$G$5:$G$22,W2250),CubicSpline($I$5:$I$22,$G$5:$G$22,W2250))</f>
        <v>#VALUE!</v>
      </c>
      <c r="Y2250" s="221" t="e">
        <f t="shared" si="5059"/>
        <v>#VALUE!</v>
      </c>
      <c r="Z2250" s="221" t="e">
        <f>Y2250/PRODUCT($AA$6:AA2249)</f>
        <v>#VALUE!</v>
      </c>
      <c r="AA2250" s="16" t="e">
        <f t="shared" si="5066"/>
        <v>#VALUE!</v>
      </c>
      <c r="AB2250" s="10" t="e">
        <f t="shared" si="5067"/>
        <v>#VALUE!</v>
      </c>
      <c r="AC2250" s="90">
        <f t="shared" si="5060"/>
        <v>2250</v>
      </c>
      <c r="AD2250" s="17">
        <f t="shared" si="5068"/>
        <v>48243</v>
      </c>
      <c r="AE2250" s="16" t="e">
        <f t="shared" si="5061"/>
        <v>#VALUE!</v>
      </c>
      <c r="AF2250" s="10">
        <f ca="1">IFERROR(AVERAGE(INDIRECT("AE"&amp;AC2250-Template!$F$10+1):INDIRECT("AE"&amp;AC2250)),0)</f>
        <v>0</v>
      </c>
      <c r="AG2250" s="35"/>
      <c r="AH2250" s="86"/>
      <c r="AI2250" s="35"/>
      <c r="AJ2250" s="35"/>
      <c r="AK2250" s="35"/>
      <c r="AL2250" s="35"/>
      <c r="AM2250" s="35"/>
      <c r="AN2250" s="35"/>
      <c r="AO2250" s="35"/>
      <c r="AP2250" s="35"/>
      <c r="AQ2250" s="35"/>
      <c r="AR2250" s="35"/>
      <c r="AS2250" s="35"/>
      <c r="AT2250" s="35"/>
      <c r="AU2250" s="35"/>
      <c r="AV2250" s="35"/>
      <c r="AW2250" s="35"/>
      <c r="AX2250" s="35"/>
      <c r="AY2250" s="35"/>
      <c r="AZ2250" s="17">
        <f t="shared" ref="AZ2250" si="5077">AZ2249+1</f>
        <v>48266</v>
      </c>
      <c r="BA2250" s="216">
        <f t="shared" si="4940"/>
        <v>7</v>
      </c>
      <c r="BB2250" s="216">
        <f t="shared" ref="BB2250" si="5078">BB2249+1</f>
        <v>2245</v>
      </c>
      <c r="BC2250" s="16">
        <f t="shared" si="4942"/>
        <v>6.1506849315068495</v>
      </c>
      <c r="BD2250" s="16">
        <f>IF(Template!$F$7="Linear interpolation",LinInterp($AO$5:$AO$18,$AM$5:$AM$18,BC2250),CubicSpline($AO$5:$AO$18,$AM$5:$AM$18,BC2250))</f>
        <v>14.121771591919801</v>
      </c>
      <c r="BE2250" s="221">
        <f t="shared" si="5021"/>
        <v>2.2534898100372796</v>
      </c>
      <c r="BF2250" s="221">
        <f>BE2250/PRODUCT($BG$6:BG2249)</f>
        <v>1.0003795446876171</v>
      </c>
      <c r="BG2250" s="16">
        <f t="shared" si="4943"/>
        <v>1.0003798802185857</v>
      </c>
      <c r="BH2250" s="10">
        <f t="shared" si="4944"/>
        <v>13.865627978378203</v>
      </c>
      <c r="BI2250" s="90"/>
      <c r="BJ2250" s="17">
        <f t="shared" si="5071"/>
        <v>48243</v>
      </c>
      <c r="BK2250" s="16">
        <f t="shared" si="5064"/>
        <v>13.953613408873466</v>
      </c>
      <c r="BL2250" s="10">
        <f ca="1">IFERROR(AVERAGE(INDIRECT("BK"&amp;AC2250-Template!$F$10+1):INDIRECT("BK"&amp;AC2250)),0)</f>
        <v>14.017042295731718</v>
      </c>
      <c r="BM2250" s="35"/>
      <c r="BN2250" s="86"/>
      <c r="BO2250" s="35"/>
      <c r="BP2250" s="35"/>
      <c r="BQ2250" s="35"/>
      <c r="BR2250" s="35"/>
      <c r="BS2250" s="35"/>
      <c r="BT2250" s="35"/>
      <c r="BU2250" s="35"/>
      <c r="BV2250" s="35"/>
      <c r="BW2250" s="35"/>
      <c r="BX2250" s="35"/>
      <c r="BY2250" s="35"/>
      <c r="BZ2250" s="35"/>
      <c r="CA2250" s="35"/>
      <c r="CB2250" s="35"/>
      <c r="CC2250" s="35"/>
      <c r="CD2250" s="35"/>
      <c r="CE2250" s="35"/>
      <c r="CF2250" s="35"/>
      <c r="CG2250" s="35"/>
      <c r="CH2250" s="35"/>
    </row>
    <row r="2251" spans="1:86" ht="15.6" x14ac:dyDescent="0.3">
      <c r="A2251" s="35"/>
      <c r="B2251" s="86"/>
      <c r="C2251" s="35"/>
      <c r="D2251" s="35"/>
      <c r="E2251" s="35"/>
      <c r="F2251" s="35"/>
      <c r="G2251" s="35"/>
      <c r="H2251" s="35"/>
      <c r="I2251" s="35"/>
      <c r="J2251" s="35"/>
      <c r="K2251" s="35"/>
      <c r="L2251" s="35"/>
      <c r="M2251" s="35"/>
      <c r="N2251" s="35"/>
      <c r="O2251" s="35"/>
      <c r="P2251" s="35"/>
      <c r="Q2251" s="35"/>
      <c r="R2251" s="35"/>
      <c r="S2251" s="35"/>
      <c r="T2251" s="17">
        <f t="shared" si="5065"/>
        <v>48267</v>
      </c>
      <c r="U2251" s="216">
        <f t="shared" si="5058"/>
        <v>1</v>
      </c>
      <c r="V2251" s="216">
        <f t="shared" si="5065"/>
        <v>2246</v>
      </c>
      <c r="W2251" s="16">
        <f t="shared" si="5072"/>
        <v>6.1534246575342468</v>
      </c>
      <c r="X2251" s="16" t="e">
        <f>IF(Template!$F$7="Linear interpolation",LinInterp($I$5:$I$22,$G$5:$G$22,W2251),CubicSpline($I$5:$I$22,$G$5:$G$22,W2251))</f>
        <v>#VALUE!</v>
      </c>
      <c r="Y2251" s="221" t="e">
        <f t="shared" si="5059"/>
        <v>#VALUE!</v>
      </c>
      <c r="Z2251" s="221" t="e">
        <f>Y2251/PRODUCT($AA$6:AA2250)</f>
        <v>#VALUE!</v>
      </c>
      <c r="AA2251" s="16" t="e">
        <f t="shared" si="5066"/>
        <v>#VALUE!</v>
      </c>
      <c r="AB2251" s="10" t="e">
        <f t="shared" si="5067"/>
        <v>#VALUE!</v>
      </c>
      <c r="AC2251" s="90">
        <f t="shared" si="5060"/>
        <v>2251</v>
      </c>
      <c r="AD2251" s="17">
        <f t="shared" si="5068"/>
        <v>48244</v>
      </c>
      <c r="AE2251" s="16" t="e">
        <f t="shared" si="5061"/>
        <v>#VALUE!</v>
      </c>
      <c r="AF2251" s="10">
        <f ca="1">IFERROR(AVERAGE(INDIRECT("AE"&amp;AC2251-Template!$F$10+1):INDIRECT("AE"&amp;AC2251)),0)</f>
        <v>0</v>
      </c>
      <c r="AG2251" s="35"/>
      <c r="AH2251" s="86"/>
      <c r="AI2251" s="35"/>
      <c r="AJ2251" s="35"/>
      <c r="AK2251" s="35"/>
      <c r="AL2251" s="35"/>
      <c r="AM2251" s="35"/>
      <c r="AN2251" s="35"/>
      <c r="AO2251" s="35"/>
      <c r="AP2251" s="35"/>
      <c r="AQ2251" s="35"/>
      <c r="AR2251" s="35"/>
      <c r="AS2251" s="35"/>
      <c r="AT2251" s="35"/>
      <c r="AU2251" s="35"/>
      <c r="AV2251" s="35"/>
      <c r="AW2251" s="35"/>
      <c r="AX2251" s="35"/>
      <c r="AY2251" s="35"/>
      <c r="AZ2251" s="17">
        <f t="shared" ref="AZ2251" si="5079">AZ2250+1</f>
        <v>48267</v>
      </c>
      <c r="BA2251" s="216">
        <f t="shared" si="4940"/>
        <v>1</v>
      </c>
      <c r="BB2251" s="216">
        <f t="shared" ref="BB2251" si="5080">BB2250+1</f>
        <v>2246</v>
      </c>
      <c r="BC2251" s="16">
        <f t="shared" si="4942"/>
        <v>6.1534246575342468</v>
      </c>
      <c r="BD2251" s="16">
        <f>IF(Template!$F$7="Linear interpolation",LinInterp($AO$5:$AO$18,$AM$5:$AM$18,BC2251),CubicSpline($AO$5:$AO$18,$AM$5:$AM$18,BC2251))</f>
        <v>14.122097386039686</v>
      </c>
      <c r="BE2251" s="221">
        <f t="shared" si="5021"/>
        <v>2.2543451113216864</v>
      </c>
      <c r="BF2251" s="221">
        <f>BE2251/PRODUCT($BG$6:BG2250)</f>
        <v>1.000379209688562</v>
      </c>
      <c r="BG2251" s="16">
        <f t="shared" si="4943"/>
        <v>1.000379209688562</v>
      </c>
      <c r="BH2251" s="10">
        <f t="shared" si="4944"/>
        <v>13.84115363251215</v>
      </c>
      <c r="BI2251" s="90"/>
      <c r="BJ2251" s="17">
        <f t="shared" si="5071"/>
        <v>48244</v>
      </c>
      <c r="BK2251" s="16">
        <f t="shared" si="5064"/>
        <v>13.953613408873466</v>
      </c>
      <c r="BL2251" s="10">
        <f ca="1">IFERROR(AVERAGE(INDIRECT("BK"&amp;AC2251-Template!$F$10+1):INDIRECT("BK"&amp;AC2251)),0)</f>
        <v>14.012774570890391</v>
      </c>
      <c r="BM2251" s="35"/>
      <c r="BN2251" s="86"/>
      <c r="BO2251" s="35"/>
      <c r="BP2251" s="35"/>
      <c r="BQ2251" s="35"/>
      <c r="BR2251" s="35"/>
      <c r="BS2251" s="35"/>
      <c r="BT2251" s="35"/>
      <c r="BU2251" s="35"/>
      <c r="BV2251" s="35"/>
      <c r="BW2251" s="35"/>
      <c r="BX2251" s="35"/>
      <c r="BY2251" s="35"/>
      <c r="BZ2251" s="35"/>
      <c r="CA2251" s="35"/>
      <c r="CB2251" s="35"/>
      <c r="CC2251" s="35"/>
      <c r="CD2251" s="35"/>
      <c r="CE2251" s="35"/>
      <c r="CF2251" s="35"/>
      <c r="CG2251" s="35"/>
      <c r="CH2251" s="35"/>
    </row>
    <row r="2252" spans="1:86" ht="15.6" x14ac:dyDescent="0.3">
      <c r="A2252" s="35"/>
      <c r="B2252" s="86"/>
      <c r="C2252" s="35"/>
      <c r="D2252" s="35"/>
      <c r="E2252" s="35"/>
      <c r="F2252" s="35"/>
      <c r="G2252" s="35"/>
      <c r="H2252" s="35"/>
      <c r="I2252" s="35"/>
      <c r="J2252" s="35"/>
      <c r="K2252" s="35"/>
      <c r="L2252" s="35"/>
      <c r="M2252" s="35"/>
      <c r="N2252" s="35"/>
      <c r="O2252" s="35"/>
      <c r="P2252" s="35"/>
      <c r="Q2252" s="35"/>
      <c r="R2252" s="35"/>
      <c r="S2252" s="35"/>
      <c r="T2252" s="17">
        <f t="shared" si="5065"/>
        <v>48268</v>
      </c>
      <c r="U2252" s="216">
        <f t="shared" si="5058"/>
        <v>2</v>
      </c>
      <c r="V2252" s="216">
        <f t="shared" si="5065"/>
        <v>2247</v>
      </c>
      <c r="W2252" s="16">
        <f t="shared" si="5072"/>
        <v>6.1561643835616442</v>
      </c>
      <c r="X2252" s="16" t="e">
        <f>IF(Template!$F$7="Linear interpolation",LinInterp($I$5:$I$22,$G$5:$G$22,W2252),CubicSpline($I$5:$I$22,$G$5:$G$22,W2252))</f>
        <v>#VALUE!</v>
      </c>
      <c r="Y2252" s="221" t="e">
        <f t="shared" si="5059"/>
        <v>#VALUE!</v>
      </c>
      <c r="Z2252" s="221" t="e">
        <f>Y2252/PRODUCT($AA$6:AA2251)</f>
        <v>#VALUE!</v>
      </c>
      <c r="AA2252" s="16" t="e">
        <f t="shared" si="5066"/>
        <v>#VALUE!</v>
      </c>
      <c r="AB2252" s="10" t="e">
        <f t="shared" si="5067"/>
        <v>#VALUE!</v>
      </c>
      <c r="AC2252" s="90">
        <f t="shared" si="5060"/>
        <v>2252</v>
      </c>
      <c r="AD2252" s="17">
        <f t="shared" si="5068"/>
        <v>48245</v>
      </c>
      <c r="AE2252" s="16" t="e">
        <f t="shared" si="5061"/>
        <v>#VALUE!</v>
      </c>
      <c r="AF2252" s="10">
        <f ca="1">IFERROR(AVERAGE(INDIRECT("AE"&amp;AC2252-Template!$F$10+1):INDIRECT("AE"&amp;AC2252)),0)</f>
        <v>0</v>
      </c>
      <c r="AG2252" s="35"/>
      <c r="AH2252" s="86"/>
      <c r="AI2252" s="35"/>
      <c r="AJ2252" s="35"/>
      <c r="AK2252" s="35"/>
      <c r="AL2252" s="35"/>
      <c r="AM2252" s="35"/>
      <c r="AN2252" s="35"/>
      <c r="AO2252" s="35"/>
      <c r="AP2252" s="35"/>
      <c r="AQ2252" s="35"/>
      <c r="AR2252" s="35"/>
      <c r="AS2252" s="35"/>
      <c r="AT2252" s="35"/>
      <c r="AU2252" s="35"/>
      <c r="AV2252" s="35"/>
      <c r="AW2252" s="35"/>
      <c r="AX2252" s="35"/>
      <c r="AY2252" s="35"/>
      <c r="AZ2252" s="17">
        <f t="shared" ref="AZ2252" si="5081">AZ2251+1</f>
        <v>48268</v>
      </c>
      <c r="BA2252" s="216">
        <f t="shared" si="4940"/>
        <v>2</v>
      </c>
      <c r="BB2252" s="216">
        <f t="shared" ref="BB2252" si="5082">BB2251+1</f>
        <v>2247</v>
      </c>
      <c r="BC2252" s="16">
        <f t="shared" si="4942"/>
        <v>6.1561643835616442</v>
      </c>
      <c r="BD2252" s="16">
        <f>IF(Template!$F$7="Linear interpolation",LinInterp($AO$5:$AO$18,$AM$5:$AM$18,BC2252),CubicSpline($AO$5:$AO$18,$AM$5:$AM$18,BC2252))</f>
        <v>14.122420831709624</v>
      </c>
      <c r="BE2252" s="221">
        <f t="shared" si="5021"/>
        <v>2.2552004866988242</v>
      </c>
      <c r="BF2252" s="221">
        <f>BE2252/PRODUCT($BG$6:BG2251)</f>
        <v>1.0003794340861309</v>
      </c>
      <c r="BG2252" s="16">
        <f t="shared" si="4943"/>
        <v>1.0003794340861309</v>
      </c>
      <c r="BH2252" s="10">
        <f t="shared" si="4944"/>
        <v>13.849344143779586</v>
      </c>
      <c r="BI2252" s="90"/>
      <c r="BJ2252" s="17">
        <f t="shared" si="5071"/>
        <v>48245</v>
      </c>
      <c r="BK2252" s="16">
        <f t="shared" si="5064"/>
        <v>13.953613408873466</v>
      </c>
      <c r="BL2252" s="10">
        <f ca="1">IFERROR(AVERAGE(INDIRECT("BK"&amp;AC2252-Template!$F$10+1):INDIRECT("BK"&amp;AC2252)),0)</f>
        <v>14.00865799873216</v>
      </c>
      <c r="BM2252" s="35"/>
      <c r="BN2252" s="86"/>
      <c r="BO2252" s="35"/>
      <c r="BP2252" s="35"/>
      <c r="BQ2252" s="35"/>
      <c r="BR2252" s="35"/>
      <c r="BS2252" s="35"/>
      <c r="BT2252" s="35"/>
      <c r="BU2252" s="35"/>
      <c r="BV2252" s="35"/>
      <c r="BW2252" s="35"/>
      <c r="BX2252" s="35"/>
      <c r="BY2252" s="35"/>
      <c r="BZ2252" s="35"/>
      <c r="CA2252" s="35"/>
      <c r="CB2252" s="35"/>
      <c r="CC2252" s="35"/>
      <c r="CD2252" s="35"/>
      <c r="CE2252" s="35"/>
      <c r="CF2252" s="35"/>
      <c r="CG2252" s="35"/>
      <c r="CH2252" s="35"/>
    </row>
    <row r="2253" spans="1:86" ht="15.6" x14ac:dyDescent="0.3">
      <c r="A2253" s="35"/>
      <c r="B2253" s="86"/>
      <c r="C2253" s="35"/>
      <c r="D2253" s="35"/>
      <c r="E2253" s="35"/>
      <c r="F2253" s="35"/>
      <c r="G2253" s="35"/>
      <c r="H2253" s="35"/>
      <c r="I2253" s="35"/>
      <c r="J2253" s="35"/>
      <c r="K2253" s="35"/>
      <c r="L2253" s="35"/>
      <c r="M2253" s="35"/>
      <c r="N2253" s="35"/>
      <c r="O2253" s="35"/>
      <c r="P2253" s="35"/>
      <c r="Q2253" s="35"/>
      <c r="R2253" s="35"/>
      <c r="S2253" s="35"/>
      <c r="T2253" s="17">
        <f t="shared" si="5065"/>
        <v>48269</v>
      </c>
      <c r="U2253" s="216">
        <f t="shared" si="5058"/>
        <v>3</v>
      </c>
      <c r="V2253" s="216">
        <f t="shared" si="5065"/>
        <v>2248</v>
      </c>
      <c r="W2253" s="16">
        <f t="shared" si="5072"/>
        <v>6.1589041095890407</v>
      </c>
      <c r="X2253" s="16" t="e">
        <f>IF(Template!$F$7="Linear interpolation",LinInterp($I$5:$I$22,$G$5:$G$22,W2253),CubicSpline($I$5:$I$22,$G$5:$G$22,W2253))</f>
        <v>#VALUE!</v>
      </c>
      <c r="Y2253" s="221" t="e">
        <f t="shared" si="5059"/>
        <v>#VALUE!</v>
      </c>
      <c r="Z2253" s="221" t="e">
        <f>Y2253/PRODUCT($AA$6:AA2252)</f>
        <v>#VALUE!</v>
      </c>
      <c r="AA2253" s="16" t="e">
        <f t="shared" si="5066"/>
        <v>#VALUE!</v>
      </c>
      <c r="AB2253" s="10" t="e">
        <f t="shared" si="5067"/>
        <v>#VALUE!</v>
      </c>
      <c r="AC2253" s="90">
        <f t="shared" si="5060"/>
        <v>2253</v>
      </c>
      <c r="AD2253" s="17">
        <f t="shared" si="5068"/>
        <v>48246</v>
      </c>
      <c r="AE2253" s="16" t="e">
        <f t="shared" si="5061"/>
        <v>#VALUE!</v>
      </c>
      <c r="AF2253" s="10">
        <f ca="1">IFERROR(AVERAGE(INDIRECT("AE"&amp;AC2253-Template!$F$10+1):INDIRECT("AE"&amp;AC2253)),0)</f>
        <v>0</v>
      </c>
      <c r="AG2253" s="35"/>
      <c r="AH2253" s="86"/>
      <c r="AI2253" s="35"/>
      <c r="AJ2253" s="35"/>
      <c r="AK2253" s="35"/>
      <c r="AL2253" s="35"/>
      <c r="AM2253" s="35"/>
      <c r="AN2253" s="35"/>
      <c r="AO2253" s="35"/>
      <c r="AP2253" s="35"/>
      <c r="AQ2253" s="35"/>
      <c r="AR2253" s="35"/>
      <c r="AS2253" s="35"/>
      <c r="AT2253" s="35"/>
      <c r="AU2253" s="35"/>
      <c r="AV2253" s="35"/>
      <c r="AW2253" s="35"/>
      <c r="AX2253" s="35"/>
      <c r="AY2253" s="35"/>
      <c r="AZ2253" s="17">
        <f t="shared" ref="AZ2253" si="5083">AZ2252+1</f>
        <v>48269</v>
      </c>
      <c r="BA2253" s="216">
        <f t="shared" ref="BA2253:BA2316" si="5084">WEEKDAY(AZ2253,2)</f>
        <v>3</v>
      </c>
      <c r="BB2253" s="216">
        <f t="shared" ref="BB2253" si="5085">BB2252+1</f>
        <v>2248</v>
      </c>
      <c r="BC2253" s="16">
        <f t="shared" ref="BC2253:BC2316" si="5086">YEARFRAC($T$5,AZ2253,3)</f>
        <v>6.1589041095890407</v>
      </c>
      <c r="BD2253" s="16">
        <f>IF(Template!$F$7="Linear interpolation",LinInterp($AO$5:$AO$18,$AM$5:$AM$18,BC2253),CubicSpline($AO$5:$AO$18,$AM$5:$AM$18,BC2253))</f>
        <v>14.122741937005568</v>
      </c>
      <c r="BE2253" s="221">
        <f t="shared" si="5021"/>
        <v>2.2560559366106951</v>
      </c>
      <c r="BF2253" s="221">
        <f>BE2253/PRODUCT($BG$6:BG2252)</f>
        <v>1.0003793232206697</v>
      </c>
      <c r="BG2253" s="16">
        <f t="shared" ref="BG2253:BG2316" si="5087">1+BH2253/365/100</f>
        <v>1.0003793232206697</v>
      </c>
      <c r="BH2253" s="10">
        <f t="shared" ref="BH2253:BH2316" si="5088">IF(OR(BA2253=6,BA2253=7),BH2252,(BF2253-1)*365*100)</f>
        <v>13.845297554443746</v>
      </c>
      <c r="BI2253" s="90"/>
      <c r="BJ2253" s="17">
        <f t="shared" si="5071"/>
        <v>48246</v>
      </c>
      <c r="BK2253" s="16">
        <f t="shared" si="5064"/>
        <v>13.927954205389725</v>
      </c>
      <c r="BL2253" s="10">
        <f ca="1">IFERROR(AVERAGE(INDIRECT("BK"&amp;AC2253-Template!$F$10+1):INDIRECT("BK"&amp;AC2253)),0)</f>
        <v>14.003686119791139</v>
      </c>
      <c r="BM2253" s="35"/>
      <c r="BN2253" s="86"/>
      <c r="BO2253" s="35"/>
      <c r="BP2253" s="35"/>
      <c r="BQ2253" s="35"/>
      <c r="BR2253" s="35"/>
      <c r="BS2253" s="35"/>
      <c r="BT2253" s="35"/>
      <c r="BU2253" s="35"/>
      <c r="BV2253" s="35"/>
      <c r="BW2253" s="35"/>
      <c r="BX2253" s="35"/>
      <c r="BY2253" s="35"/>
      <c r="BZ2253" s="35"/>
      <c r="CA2253" s="35"/>
      <c r="CB2253" s="35"/>
      <c r="CC2253" s="35"/>
      <c r="CD2253" s="35"/>
      <c r="CE2253" s="35"/>
      <c r="CF2253" s="35"/>
      <c r="CG2253" s="35"/>
      <c r="CH2253" s="35"/>
    </row>
    <row r="2254" spans="1:86" ht="15.6" x14ac:dyDescent="0.3">
      <c r="A2254" s="35"/>
      <c r="B2254" s="86"/>
      <c r="C2254" s="35"/>
      <c r="D2254" s="35"/>
      <c r="E2254" s="35"/>
      <c r="F2254" s="35"/>
      <c r="G2254" s="35"/>
      <c r="H2254" s="35"/>
      <c r="I2254" s="35"/>
      <c r="J2254" s="35"/>
      <c r="K2254" s="35"/>
      <c r="L2254" s="35"/>
      <c r="M2254" s="35"/>
      <c r="N2254" s="35"/>
      <c r="O2254" s="35"/>
      <c r="P2254" s="35"/>
      <c r="Q2254" s="35"/>
      <c r="R2254" s="35"/>
      <c r="S2254" s="35"/>
      <c r="T2254" s="17">
        <f t="shared" si="5065"/>
        <v>48270</v>
      </c>
      <c r="U2254" s="216">
        <f t="shared" si="5058"/>
        <v>4</v>
      </c>
      <c r="V2254" s="216">
        <f t="shared" si="5065"/>
        <v>2249</v>
      </c>
      <c r="W2254" s="16">
        <f t="shared" si="5072"/>
        <v>6.161643835616438</v>
      </c>
      <c r="X2254" s="16" t="e">
        <f>IF(Template!$F$7="Linear interpolation",LinInterp($I$5:$I$22,$G$5:$G$22,W2254),CubicSpline($I$5:$I$22,$G$5:$G$22,W2254))</f>
        <v>#VALUE!</v>
      </c>
      <c r="Y2254" s="221" t="e">
        <f t="shared" si="5059"/>
        <v>#VALUE!</v>
      </c>
      <c r="Z2254" s="221" t="e">
        <f>Y2254/PRODUCT($AA$6:AA2253)</f>
        <v>#VALUE!</v>
      </c>
      <c r="AA2254" s="16" t="e">
        <f t="shared" si="5066"/>
        <v>#VALUE!</v>
      </c>
      <c r="AB2254" s="10" t="e">
        <f t="shared" si="5067"/>
        <v>#VALUE!</v>
      </c>
      <c r="AC2254" s="90">
        <f t="shared" si="5060"/>
        <v>2254</v>
      </c>
      <c r="AD2254" s="17">
        <f t="shared" si="5068"/>
        <v>48247</v>
      </c>
      <c r="AE2254" s="16" t="e">
        <f t="shared" si="5061"/>
        <v>#VALUE!</v>
      </c>
      <c r="AF2254" s="10">
        <f ca="1">IFERROR(AVERAGE(INDIRECT("AE"&amp;AC2254-Template!$F$10+1):INDIRECT("AE"&amp;AC2254)),0)</f>
        <v>0</v>
      </c>
      <c r="AG2254" s="35"/>
      <c r="AH2254" s="86"/>
      <c r="AI2254" s="35"/>
      <c r="AJ2254" s="35"/>
      <c r="AK2254" s="35"/>
      <c r="AL2254" s="35"/>
      <c r="AM2254" s="35"/>
      <c r="AN2254" s="35"/>
      <c r="AO2254" s="35"/>
      <c r="AP2254" s="35"/>
      <c r="AQ2254" s="35"/>
      <c r="AR2254" s="35"/>
      <c r="AS2254" s="35"/>
      <c r="AT2254" s="35"/>
      <c r="AU2254" s="35"/>
      <c r="AV2254" s="35"/>
      <c r="AW2254" s="35"/>
      <c r="AX2254" s="35"/>
      <c r="AY2254" s="35"/>
      <c r="AZ2254" s="17">
        <f t="shared" ref="AZ2254" si="5089">AZ2253+1</f>
        <v>48270</v>
      </c>
      <c r="BA2254" s="216">
        <f t="shared" si="5084"/>
        <v>4</v>
      </c>
      <c r="BB2254" s="216">
        <f t="shared" ref="BB2254" si="5090">BB2253+1</f>
        <v>2249</v>
      </c>
      <c r="BC2254" s="16">
        <f t="shared" si="5086"/>
        <v>6.161643835616438</v>
      </c>
      <c r="BD2254" s="16">
        <f>IF(Template!$F$7="Linear interpolation",LinInterp($AO$5:$AO$18,$AM$5:$AM$18,BC2254),CubicSpline($AO$5:$AO$18,$AM$5:$AM$18,BC2254))</f>
        <v>14.12306071000347</v>
      </c>
      <c r="BE2254" s="221">
        <f t="shared" si="5021"/>
        <v>2.256911461501852</v>
      </c>
      <c r="BF2254" s="221">
        <f>BE2254/PRODUCT($BG$6:BG2253)</f>
        <v>1.0003792126237978</v>
      </c>
      <c r="BG2254" s="16">
        <f t="shared" si="5087"/>
        <v>1.0003792126237978</v>
      </c>
      <c r="BH2254" s="10">
        <f t="shared" si="5088"/>
        <v>13.841260768620023</v>
      </c>
      <c r="BI2254" s="90"/>
      <c r="BJ2254" s="17">
        <f t="shared" si="5071"/>
        <v>48247</v>
      </c>
      <c r="BK2254" s="16">
        <f t="shared" si="5064"/>
        <v>13.936537716548347</v>
      </c>
      <c r="BL2254" s="10">
        <f ca="1">IFERROR(AVERAGE(INDIRECT("BK"&amp;AC2254-Template!$F$10+1):INDIRECT("BK"&amp;AC2254)),0)</f>
        <v>13.999000357888738</v>
      </c>
      <c r="BM2254" s="35"/>
      <c r="BN2254" s="86"/>
      <c r="BO2254" s="35"/>
      <c r="BP2254" s="35"/>
      <c r="BQ2254" s="35"/>
      <c r="BR2254" s="35"/>
      <c r="BS2254" s="35"/>
      <c r="BT2254" s="35"/>
      <c r="BU2254" s="35"/>
      <c r="BV2254" s="35"/>
      <c r="BW2254" s="35"/>
      <c r="BX2254" s="35"/>
      <c r="BY2254" s="35"/>
      <c r="BZ2254" s="35"/>
      <c r="CA2254" s="35"/>
      <c r="CB2254" s="35"/>
      <c r="CC2254" s="35"/>
      <c r="CD2254" s="35"/>
      <c r="CE2254" s="35"/>
      <c r="CF2254" s="35"/>
      <c r="CG2254" s="35"/>
      <c r="CH2254" s="35"/>
    </row>
    <row r="2255" spans="1:86" ht="15.6" x14ac:dyDescent="0.3">
      <c r="A2255" s="35"/>
      <c r="B2255" s="86"/>
      <c r="C2255" s="35"/>
      <c r="D2255" s="35"/>
      <c r="E2255" s="35"/>
      <c r="F2255" s="35"/>
      <c r="G2255" s="35"/>
      <c r="H2255" s="35"/>
      <c r="I2255" s="35"/>
      <c r="J2255" s="35"/>
      <c r="K2255" s="35"/>
      <c r="L2255" s="35"/>
      <c r="M2255" s="35"/>
      <c r="N2255" s="35"/>
      <c r="O2255" s="35"/>
      <c r="P2255" s="35"/>
      <c r="Q2255" s="35"/>
      <c r="R2255" s="35"/>
      <c r="S2255" s="35"/>
      <c r="T2255" s="17">
        <f t="shared" si="5065"/>
        <v>48271</v>
      </c>
      <c r="U2255" s="216">
        <f t="shared" si="5058"/>
        <v>5</v>
      </c>
      <c r="V2255" s="216">
        <f t="shared" si="5065"/>
        <v>2250</v>
      </c>
      <c r="W2255" s="16">
        <f t="shared" si="5072"/>
        <v>6.1643835616438354</v>
      </c>
      <c r="X2255" s="16" t="e">
        <f>IF(Template!$F$7="Linear interpolation",LinInterp($I$5:$I$22,$G$5:$G$22,W2255),CubicSpline($I$5:$I$22,$G$5:$G$22,W2255))</f>
        <v>#VALUE!</v>
      </c>
      <c r="Y2255" s="221" t="e">
        <f t="shared" si="5059"/>
        <v>#VALUE!</v>
      </c>
      <c r="Z2255" s="221" t="e">
        <f>Y2255/PRODUCT($AA$6:AA2254)</f>
        <v>#VALUE!</v>
      </c>
      <c r="AA2255" s="16" t="e">
        <f t="shared" si="5066"/>
        <v>#VALUE!</v>
      </c>
      <c r="AB2255" s="10" t="e">
        <f t="shared" si="5067"/>
        <v>#VALUE!</v>
      </c>
      <c r="AC2255" s="90">
        <f t="shared" si="5060"/>
        <v>2255</v>
      </c>
      <c r="AD2255" s="17">
        <f t="shared" si="5068"/>
        <v>48248</v>
      </c>
      <c r="AE2255" s="16" t="e">
        <f t="shared" si="5061"/>
        <v>#VALUE!</v>
      </c>
      <c r="AF2255" s="10">
        <f ca="1">IFERROR(AVERAGE(INDIRECT("AE"&amp;AC2255-Template!$F$10+1):INDIRECT("AE"&amp;AC2255)),0)</f>
        <v>0</v>
      </c>
      <c r="AG2255" s="35"/>
      <c r="AH2255" s="86"/>
      <c r="AI2255" s="35"/>
      <c r="AJ2255" s="35"/>
      <c r="AK2255" s="35"/>
      <c r="AL2255" s="35"/>
      <c r="AM2255" s="35"/>
      <c r="AN2255" s="35"/>
      <c r="AO2255" s="35"/>
      <c r="AP2255" s="35"/>
      <c r="AQ2255" s="35"/>
      <c r="AR2255" s="35"/>
      <c r="AS2255" s="35"/>
      <c r="AT2255" s="35"/>
      <c r="AU2255" s="35"/>
      <c r="AV2255" s="35"/>
      <c r="AW2255" s="35"/>
      <c r="AX2255" s="35"/>
      <c r="AY2255" s="35"/>
      <c r="AZ2255" s="17">
        <f t="shared" ref="AZ2255" si="5091">AZ2254+1</f>
        <v>48271</v>
      </c>
      <c r="BA2255" s="216">
        <f t="shared" si="5084"/>
        <v>5</v>
      </c>
      <c r="BB2255" s="216">
        <f t="shared" ref="BB2255" si="5092">BB2254+1</f>
        <v>2250</v>
      </c>
      <c r="BC2255" s="16">
        <f t="shared" si="5086"/>
        <v>6.1643835616438354</v>
      </c>
      <c r="BD2255" s="16">
        <f>IF(Template!$F$7="Linear interpolation",LinInterp($AO$5:$AO$18,$AM$5:$AM$18,BC2255),CubicSpline($AO$5:$AO$18,$AM$5:$AM$18,BC2255))</f>
        <v>14.123377158779286</v>
      </c>
      <c r="BE2255" s="221">
        <f t="shared" si="5021"/>
        <v>2.2577670618194174</v>
      </c>
      <c r="BF2255" s="221">
        <f>BE2255/PRODUCT($BG$6:BG2254)</f>
        <v>1.0003791022962842</v>
      </c>
      <c r="BG2255" s="16">
        <f t="shared" si="5087"/>
        <v>1.0003791022962842</v>
      </c>
      <c r="BH2255" s="10">
        <f t="shared" si="5088"/>
        <v>13.837233814374738</v>
      </c>
      <c r="BI2255" s="90"/>
      <c r="BJ2255" s="17">
        <f t="shared" si="5071"/>
        <v>48248</v>
      </c>
      <c r="BK2255" s="16">
        <f t="shared" si="5064"/>
        <v>13.932291698404264</v>
      </c>
      <c r="BL2255" s="10">
        <f ca="1">IFERROR(AVERAGE(INDIRECT("BK"&amp;AC2255-Template!$F$10+1):INDIRECT("BK"&amp;AC2255)),0)</f>
        <v>13.995077206910512</v>
      </c>
      <c r="BM2255" s="35"/>
      <c r="BN2255" s="86"/>
      <c r="BO2255" s="35"/>
      <c r="BP2255" s="35"/>
      <c r="BQ2255" s="35"/>
      <c r="BR2255" s="35"/>
      <c r="BS2255" s="35"/>
      <c r="BT2255" s="35"/>
      <c r="BU2255" s="35"/>
      <c r="BV2255" s="35"/>
      <c r="BW2255" s="35"/>
      <c r="BX2255" s="35"/>
      <c r="BY2255" s="35"/>
      <c r="BZ2255" s="35"/>
      <c r="CA2255" s="35"/>
      <c r="CB2255" s="35"/>
      <c r="CC2255" s="35"/>
      <c r="CD2255" s="35"/>
      <c r="CE2255" s="35"/>
      <c r="CF2255" s="35"/>
      <c r="CG2255" s="35"/>
      <c r="CH2255" s="35"/>
    </row>
    <row r="2256" spans="1:86" ht="15.6" x14ac:dyDescent="0.3">
      <c r="A2256" s="35"/>
      <c r="B2256" s="86"/>
      <c r="C2256" s="35"/>
      <c r="D2256" s="35"/>
      <c r="E2256" s="35"/>
      <c r="F2256" s="35"/>
      <c r="G2256" s="35"/>
      <c r="H2256" s="35"/>
      <c r="I2256" s="35"/>
      <c r="J2256" s="35"/>
      <c r="K2256" s="35"/>
      <c r="L2256" s="35"/>
      <c r="M2256" s="35"/>
      <c r="N2256" s="35"/>
      <c r="O2256" s="35"/>
      <c r="P2256" s="35"/>
      <c r="Q2256" s="35"/>
      <c r="R2256" s="35"/>
      <c r="S2256" s="35"/>
      <c r="T2256" s="17">
        <f t="shared" si="5065"/>
        <v>48272</v>
      </c>
      <c r="U2256" s="216">
        <f t="shared" si="5058"/>
        <v>6</v>
      </c>
      <c r="V2256" s="216">
        <f t="shared" si="5065"/>
        <v>2251</v>
      </c>
      <c r="W2256" s="16">
        <f t="shared" si="5072"/>
        <v>6.1671232876712327</v>
      </c>
      <c r="X2256" s="16" t="e">
        <f>IF(Template!$F$7="Linear interpolation",LinInterp($I$5:$I$22,$G$5:$G$22,W2256),CubicSpline($I$5:$I$22,$G$5:$G$22,W2256))</f>
        <v>#VALUE!</v>
      </c>
      <c r="Y2256" s="221" t="e">
        <f t="shared" si="5059"/>
        <v>#VALUE!</v>
      </c>
      <c r="Z2256" s="221" t="e">
        <f>Y2256/PRODUCT($AA$6:AA2255)</f>
        <v>#VALUE!</v>
      </c>
      <c r="AA2256" s="16" t="e">
        <f t="shared" si="5066"/>
        <v>#VALUE!</v>
      </c>
      <c r="AB2256" s="10" t="e">
        <f t="shared" si="5067"/>
        <v>#VALUE!</v>
      </c>
      <c r="AC2256" s="90">
        <f t="shared" si="5060"/>
        <v>2256</v>
      </c>
      <c r="AD2256" s="17">
        <f t="shared" si="5068"/>
        <v>48249</v>
      </c>
      <c r="AE2256" s="16" t="e">
        <f t="shared" si="5061"/>
        <v>#VALUE!</v>
      </c>
      <c r="AF2256" s="10">
        <f ca="1">IFERROR(AVERAGE(INDIRECT("AE"&amp;AC2256-Template!$F$10+1):INDIRECT("AE"&amp;AC2256)),0)</f>
        <v>0</v>
      </c>
      <c r="AG2256" s="35"/>
      <c r="AH2256" s="86"/>
      <c r="AI2256" s="35"/>
      <c r="AJ2256" s="35"/>
      <c r="AK2256" s="35"/>
      <c r="AL2256" s="35"/>
      <c r="AM2256" s="35"/>
      <c r="AN2256" s="35"/>
      <c r="AO2256" s="35"/>
      <c r="AP2256" s="35"/>
      <c r="AQ2256" s="35"/>
      <c r="AR2256" s="35"/>
      <c r="AS2256" s="35"/>
      <c r="AT2256" s="35"/>
      <c r="AU2256" s="35"/>
      <c r="AV2256" s="35"/>
      <c r="AW2256" s="35"/>
      <c r="AX2256" s="35"/>
      <c r="AY2256" s="35"/>
      <c r="AZ2256" s="17">
        <f t="shared" ref="AZ2256" si="5093">AZ2255+1</f>
        <v>48272</v>
      </c>
      <c r="BA2256" s="216">
        <f t="shared" si="5084"/>
        <v>6</v>
      </c>
      <c r="BB2256" s="216">
        <f t="shared" ref="BB2256" si="5094">BB2255+1</f>
        <v>2251</v>
      </c>
      <c r="BC2256" s="16">
        <f t="shared" si="5086"/>
        <v>6.1671232876712327</v>
      </c>
      <c r="BD2256" s="16">
        <f>IF(Template!$F$7="Linear interpolation",LinInterp($AO$5:$AO$18,$AM$5:$AM$18,BC2256),CubicSpline($AO$5:$AO$18,$AM$5:$AM$18,BC2256))</f>
        <v>14.123691291408969</v>
      </c>
      <c r="BE2256" s="221">
        <f t="shared" si="5021"/>
        <v>2.258622738013067</v>
      </c>
      <c r="BF2256" s="221">
        <f>BE2256/PRODUCT($BG$6:BG2255)</f>
        <v>1.0003789922388893</v>
      </c>
      <c r="BG2256" s="16">
        <f t="shared" si="5087"/>
        <v>1.0003791022962842</v>
      </c>
      <c r="BH2256" s="10">
        <f t="shared" si="5088"/>
        <v>13.837233814374738</v>
      </c>
      <c r="BI2256" s="90"/>
      <c r="BJ2256" s="17">
        <f t="shared" si="5071"/>
        <v>48249</v>
      </c>
      <c r="BK2256" s="16">
        <f t="shared" si="5064"/>
        <v>13.92805489802651</v>
      </c>
      <c r="BL2256" s="10">
        <f ca="1">IFERROR(AVERAGE(INDIRECT("BK"&amp;AC2256-Template!$F$10+1):INDIRECT("BK"&amp;AC2256)),0)</f>
        <v>13.990710519463871</v>
      </c>
      <c r="BM2256" s="35"/>
      <c r="BN2256" s="86"/>
      <c r="BO2256" s="35"/>
      <c r="BP2256" s="35"/>
      <c r="BQ2256" s="35"/>
      <c r="BR2256" s="35"/>
      <c r="BS2256" s="35"/>
      <c r="BT2256" s="35"/>
      <c r="BU2256" s="35"/>
      <c r="BV2256" s="35"/>
      <c r="BW2256" s="35"/>
      <c r="BX2256" s="35"/>
      <c r="BY2256" s="35"/>
      <c r="BZ2256" s="35"/>
      <c r="CA2256" s="35"/>
      <c r="CB2256" s="35"/>
      <c r="CC2256" s="35"/>
      <c r="CD2256" s="35"/>
      <c r="CE2256" s="35"/>
      <c r="CF2256" s="35"/>
      <c r="CG2256" s="35"/>
      <c r="CH2256" s="35"/>
    </row>
    <row r="2257" spans="1:86" ht="15.6" x14ac:dyDescent="0.3">
      <c r="A2257" s="35"/>
      <c r="B2257" s="86"/>
      <c r="C2257" s="35"/>
      <c r="D2257" s="35"/>
      <c r="E2257" s="35"/>
      <c r="F2257" s="35"/>
      <c r="G2257" s="35"/>
      <c r="H2257" s="35"/>
      <c r="I2257" s="35"/>
      <c r="J2257" s="35"/>
      <c r="K2257" s="35"/>
      <c r="L2257" s="35"/>
      <c r="M2257" s="35"/>
      <c r="N2257" s="35"/>
      <c r="O2257" s="35"/>
      <c r="P2257" s="35"/>
      <c r="Q2257" s="35"/>
      <c r="R2257" s="35"/>
      <c r="S2257" s="35"/>
      <c r="T2257" s="17">
        <f t="shared" si="5065"/>
        <v>48273</v>
      </c>
      <c r="U2257" s="216">
        <f t="shared" si="5058"/>
        <v>7</v>
      </c>
      <c r="V2257" s="216">
        <f t="shared" si="5065"/>
        <v>2252</v>
      </c>
      <c r="W2257" s="16">
        <f t="shared" si="5072"/>
        <v>6.1698630136986301</v>
      </c>
      <c r="X2257" s="16" t="e">
        <f>IF(Template!$F$7="Linear interpolation",LinInterp($I$5:$I$22,$G$5:$G$22,W2257),CubicSpline($I$5:$I$22,$G$5:$G$22,W2257))</f>
        <v>#VALUE!</v>
      </c>
      <c r="Y2257" s="221" t="e">
        <f t="shared" si="5059"/>
        <v>#VALUE!</v>
      </c>
      <c r="Z2257" s="221" t="e">
        <f>Y2257/PRODUCT($AA$6:AA2256)</f>
        <v>#VALUE!</v>
      </c>
      <c r="AA2257" s="16" t="e">
        <f t="shared" si="5066"/>
        <v>#VALUE!</v>
      </c>
      <c r="AB2257" s="10" t="e">
        <f t="shared" si="5067"/>
        <v>#VALUE!</v>
      </c>
      <c r="AC2257" s="90">
        <f t="shared" si="5060"/>
        <v>2257</v>
      </c>
      <c r="AD2257" s="17">
        <f t="shared" si="5068"/>
        <v>48250</v>
      </c>
      <c r="AE2257" s="16" t="e">
        <f t="shared" si="5061"/>
        <v>#VALUE!</v>
      </c>
      <c r="AF2257" s="10">
        <f ca="1">IFERROR(AVERAGE(INDIRECT("AE"&amp;AC2257-Template!$F$10+1):INDIRECT("AE"&amp;AC2257)),0)</f>
        <v>0</v>
      </c>
      <c r="AG2257" s="35"/>
      <c r="AH2257" s="86"/>
      <c r="AI2257" s="35"/>
      <c r="AJ2257" s="35"/>
      <c r="AK2257" s="35"/>
      <c r="AL2257" s="35"/>
      <c r="AM2257" s="35"/>
      <c r="AN2257" s="35"/>
      <c r="AO2257" s="35"/>
      <c r="AP2257" s="35"/>
      <c r="AQ2257" s="35"/>
      <c r="AR2257" s="35"/>
      <c r="AS2257" s="35"/>
      <c r="AT2257" s="35"/>
      <c r="AU2257" s="35"/>
      <c r="AV2257" s="35"/>
      <c r="AW2257" s="35"/>
      <c r="AX2257" s="35"/>
      <c r="AY2257" s="35"/>
      <c r="AZ2257" s="17">
        <f t="shared" ref="AZ2257" si="5095">AZ2256+1</f>
        <v>48273</v>
      </c>
      <c r="BA2257" s="216">
        <f t="shared" si="5084"/>
        <v>7</v>
      </c>
      <c r="BB2257" s="216">
        <f t="shared" ref="BB2257" si="5096">BB2256+1</f>
        <v>2252</v>
      </c>
      <c r="BC2257" s="16">
        <f t="shared" si="5086"/>
        <v>6.1698630136986301</v>
      </c>
      <c r="BD2257" s="16">
        <f>IF(Template!$F$7="Linear interpolation",LinInterp($AO$5:$AO$18,$AM$5:$AM$18,BC2257),CubicSpline($AO$5:$AO$18,$AM$5:$AM$18,BC2257))</f>
        <v>14.124003115968472</v>
      </c>
      <c r="BE2257" s="221">
        <f t="shared" si="5021"/>
        <v>2.259478490535046</v>
      </c>
      <c r="BF2257" s="221">
        <f>BE2257/PRODUCT($BG$6:BG2256)</f>
        <v>1.0003787723950091</v>
      </c>
      <c r="BG2257" s="16">
        <f t="shared" si="5087"/>
        <v>1.0003791022962842</v>
      </c>
      <c r="BH2257" s="10">
        <f t="shared" si="5088"/>
        <v>13.837233814374738</v>
      </c>
      <c r="BI2257" s="90"/>
      <c r="BJ2257" s="17">
        <f t="shared" si="5071"/>
        <v>48250</v>
      </c>
      <c r="BK2257" s="16">
        <f t="shared" si="5064"/>
        <v>13.923827343181539</v>
      </c>
      <c r="BL2257" s="10">
        <f ca="1">IFERROR(AVERAGE(INDIRECT("BK"&amp;AC2257-Template!$F$10+1):INDIRECT("BK"&amp;AC2257)),0)</f>
        <v>13.986352673744211</v>
      </c>
      <c r="BM2257" s="35"/>
      <c r="BN2257" s="86"/>
      <c r="BO2257" s="35"/>
      <c r="BP2257" s="35"/>
      <c r="BQ2257" s="35"/>
      <c r="BR2257" s="35"/>
      <c r="BS2257" s="35"/>
      <c r="BT2257" s="35"/>
      <c r="BU2257" s="35"/>
      <c r="BV2257" s="35"/>
      <c r="BW2257" s="35"/>
      <c r="BX2257" s="35"/>
      <c r="BY2257" s="35"/>
      <c r="BZ2257" s="35"/>
      <c r="CA2257" s="35"/>
      <c r="CB2257" s="35"/>
      <c r="CC2257" s="35"/>
      <c r="CD2257" s="35"/>
      <c r="CE2257" s="35"/>
      <c r="CF2257" s="35"/>
      <c r="CG2257" s="35"/>
      <c r="CH2257" s="35"/>
    </row>
    <row r="2258" spans="1:86" ht="15.6" x14ac:dyDescent="0.3">
      <c r="A2258" s="35"/>
      <c r="B2258" s="86"/>
      <c r="C2258" s="35"/>
      <c r="D2258" s="35"/>
      <c r="E2258" s="35"/>
      <c r="F2258" s="35"/>
      <c r="G2258" s="35"/>
      <c r="H2258" s="35"/>
      <c r="I2258" s="35"/>
      <c r="J2258" s="35"/>
      <c r="K2258" s="35"/>
      <c r="L2258" s="35"/>
      <c r="M2258" s="35"/>
      <c r="N2258" s="35"/>
      <c r="O2258" s="35"/>
      <c r="P2258" s="35"/>
      <c r="Q2258" s="35"/>
      <c r="R2258" s="35"/>
      <c r="S2258" s="35"/>
      <c r="T2258" s="17">
        <f t="shared" si="5065"/>
        <v>48274</v>
      </c>
      <c r="U2258" s="216">
        <f t="shared" si="5058"/>
        <v>1</v>
      </c>
      <c r="V2258" s="216">
        <f t="shared" si="5065"/>
        <v>2253</v>
      </c>
      <c r="W2258" s="16">
        <f t="shared" si="5072"/>
        <v>6.1726027397260275</v>
      </c>
      <c r="X2258" s="16" t="e">
        <f>IF(Template!$F$7="Linear interpolation",LinInterp($I$5:$I$22,$G$5:$G$22,W2258),CubicSpline($I$5:$I$22,$G$5:$G$22,W2258))</f>
        <v>#VALUE!</v>
      </c>
      <c r="Y2258" s="221" t="e">
        <f t="shared" si="5059"/>
        <v>#VALUE!</v>
      </c>
      <c r="Z2258" s="221" t="e">
        <f>Y2258/PRODUCT($AA$6:AA2257)</f>
        <v>#VALUE!</v>
      </c>
      <c r="AA2258" s="16" t="e">
        <f t="shared" si="5066"/>
        <v>#VALUE!</v>
      </c>
      <c r="AB2258" s="10" t="e">
        <f t="shared" si="5067"/>
        <v>#VALUE!</v>
      </c>
      <c r="AC2258" s="90">
        <f t="shared" si="5060"/>
        <v>2258</v>
      </c>
      <c r="AD2258" s="17">
        <f t="shared" si="5068"/>
        <v>48251</v>
      </c>
      <c r="AE2258" s="16" t="e">
        <f t="shared" si="5061"/>
        <v>#VALUE!</v>
      </c>
      <c r="AF2258" s="10">
        <f ca="1">IFERROR(AVERAGE(INDIRECT("AE"&amp;AC2258-Template!$F$10+1):INDIRECT("AE"&amp;AC2258)),0)</f>
        <v>0</v>
      </c>
      <c r="AG2258" s="35"/>
      <c r="AH2258" s="86"/>
      <c r="AI2258" s="35"/>
      <c r="AJ2258" s="35"/>
      <c r="AK2258" s="35"/>
      <c r="AL2258" s="35"/>
      <c r="AM2258" s="35"/>
      <c r="AN2258" s="35"/>
      <c r="AO2258" s="35"/>
      <c r="AP2258" s="35"/>
      <c r="AQ2258" s="35"/>
      <c r="AR2258" s="35"/>
      <c r="AS2258" s="35"/>
      <c r="AT2258" s="35"/>
      <c r="AU2258" s="35"/>
      <c r="AV2258" s="35"/>
      <c r="AW2258" s="35"/>
      <c r="AX2258" s="35"/>
      <c r="AY2258" s="35"/>
      <c r="AZ2258" s="17">
        <f t="shared" ref="AZ2258" si="5097">AZ2257+1</f>
        <v>48274</v>
      </c>
      <c r="BA2258" s="216">
        <f t="shared" si="5084"/>
        <v>1</v>
      </c>
      <c r="BB2258" s="216">
        <f t="shared" ref="BB2258" si="5098">BB2257+1</f>
        <v>2253</v>
      </c>
      <c r="BC2258" s="16">
        <f t="shared" si="5086"/>
        <v>6.1726027397260275</v>
      </c>
      <c r="BD2258" s="16">
        <f>IF(Template!$F$7="Linear interpolation",LinInterp($AO$5:$AO$18,$AM$5:$AM$18,BC2258),CubicSpline($AO$5:$AO$18,$AM$5:$AM$18,BC2258))</f>
        <v>14.124312640533748</v>
      </c>
      <c r="BE2258" s="221">
        <f t="shared" si="5021"/>
        <v>2.2603343198401769</v>
      </c>
      <c r="BF2258" s="221">
        <f>BE2258/PRODUCT($BG$6:BG2257)</f>
        <v>1.0003784430363569</v>
      </c>
      <c r="BG2258" s="16">
        <f t="shared" si="5087"/>
        <v>1.0003784430363569</v>
      </c>
      <c r="BH2258" s="10">
        <f t="shared" si="5088"/>
        <v>13.81317082702771</v>
      </c>
      <c r="BI2258" s="90"/>
      <c r="BJ2258" s="17">
        <f t="shared" si="5071"/>
        <v>48251</v>
      </c>
      <c r="BK2258" s="16">
        <f t="shared" si="5064"/>
        <v>13.923827343181539</v>
      </c>
      <c r="BL2258" s="10">
        <f ca="1">IFERROR(AVERAGE(INDIRECT("BK"&amp;AC2258-Template!$F$10+1):INDIRECT("BK"&amp;AC2258)),0)</f>
        <v>13.982144306973899</v>
      </c>
      <c r="BM2258" s="35"/>
      <c r="BN2258" s="86"/>
      <c r="BO2258" s="35"/>
      <c r="BP2258" s="35"/>
      <c r="BQ2258" s="35"/>
      <c r="BR2258" s="35"/>
      <c r="BS2258" s="35"/>
      <c r="BT2258" s="35"/>
      <c r="BU2258" s="35"/>
      <c r="BV2258" s="35"/>
      <c r="BW2258" s="35"/>
      <c r="BX2258" s="35"/>
      <c r="BY2258" s="35"/>
      <c r="BZ2258" s="35"/>
      <c r="CA2258" s="35"/>
      <c r="CB2258" s="35"/>
      <c r="CC2258" s="35"/>
      <c r="CD2258" s="35"/>
      <c r="CE2258" s="35"/>
      <c r="CF2258" s="35"/>
      <c r="CG2258" s="35"/>
      <c r="CH2258" s="35"/>
    </row>
    <row r="2259" spans="1:86" ht="15.6" x14ac:dyDescent="0.3">
      <c r="A2259" s="35"/>
      <c r="B2259" s="86"/>
      <c r="C2259" s="35"/>
      <c r="D2259" s="35"/>
      <c r="E2259" s="35"/>
      <c r="F2259" s="35"/>
      <c r="G2259" s="35"/>
      <c r="H2259" s="35"/>
      <c r="I2259" s="35"/>
      <c r="J2259" s="35"/>
      <c r="K2259" s="35"/>
      <c r="L2259" s="35"/>
      <c r="M2259" s="35"/>
      <c r="N2259" s="35"/>
      <c r="O2259" s="35"/>
      <c r="P2259" s="35"/>
      <c r="Q2259" s="35"/>
      <c r="R2259" s="35"/>
      <c r="S2259" s="35"/>
      <c r="T2259" s="17">
        <f t="shared" si="5065"/>
        <v>48275</v>
      </c>
      <c r="U2259" s="216">
        <f t="shared" si="5058"/>
        <v>2</v>
      </c>
      <c r="V2259" s="216">
        <f t="shared" si="5065"/>
        <v>2254</v>
      </c>
      <c r="W2259" s="16">
        <f t="shared" si="5072"/>
        <v>6.1753424657534248</v>
      </c>
      <c r="X2259" s="16" t="e">
        <f>IF(Template!$F$7="Linear interpolation",LinInterp($I$5:$I$22,$G$5:$G$22,W2259),CubicSpline($I$5:$I$22,$G$5:$G$22,W2259))</f>
        <v>#VALUE!</v>
      </c>
      <c r="Y2259" s="221" t="e">
        <f t="shared" si="5059"/>
        <v>#VALUE!</v>
      </c>
      <c r="Z2259" s="221" t="e">
        <f>Y2259/PRODUCT($AA$6:AA2258)</f>
        <v>#VALUE!</v>
      </c>
      <c r="AA2259" s="16" t="e">
        <f t="shared" si="5066"/>
        <v>#VALUE!</v>
      </c>
      <c r="AB2259" s="10" t="e">
        <f t="shared" si="5067"/>
        <v>#VALUE!</v>
      </c>
      <c r="AC2259" s="90">
        <f t="shared" si="5060"/>
        <v>2259</v>
      </c>
      <c r="AD2259" s="17">
        <f t="shared" si="5068"/>
        <v>48252</v>
      </c>
      <c r="AE2259" s="16" t="e">
        <f t="shared" si="5061"/>
        <v>#VALUE!</v>
      </c>
      <c r="AF2259" s="10">
        <f ca="1">IFERROR(AVERAGE(INDIRECT("AE"&amp;AC2259-Template!$F$10+1):INDIRECT("AE"&amp;AC2259)),0)</f>
        <v>0</v>
      </c>
      <c r="AG2259" s="35"/>
      <c r="AH2259" s="86"/>
      <c r="AI2259" s="35"/>
      <c r="AJ2259" s="35"/>
      <c r="AK2259" s="35"/>
      <c r="AL2259" s="35"/>
      <c r="AM2259" s="35"/>
      <c r="AN2259" s="35"/>
      <c r="AO2259" s="35"/>
      <c r="AP2259" s="35"/>
      <c r="AQ2259" s="35"/>
      <c r="AR2259" s="35"/>
      <c r="AS2259" s="35"/>
      <c r="AT2259" s="35"/>
      <c r="AU2259" s="35"/>
      <c r="AV2259" s="35"/>
      <c r="AW2259" s="35"/>
      <c r="AX2259" s="35"/>
      <c r="AY2259" s="35"/>
      <c r="AZ2259" s="17">
        <f t="shared" ref="AZ2259" si="5099">AZ2258+1</f>
        <v>48275</v>
      </c>
      <c r="BA2259" s="216">
        <f t="shared" si="5084"/>
        <v>2</v>
      </c>
      <c r="BB2259" s="216">
        <f t="shared" ref="BB2259" si="5100">BB2258+1</f>
        <v>2254</v>
      </c>
      <c r="BC2259" s="16">
        <f t="shared" si="5086"/>
        <v>6.1753424657534248</v>
      </c>
      <c r="BD2259" s="16">
        <f>IF(Template!$F$7="Linear interpolation",LinInterp($AO$5:$AO$18,$AM$5:$AM$18,BC2259),CubicSpline($AO$5:$AO$18,$AM$5:$AM$18,BC2259))</f>
        <v>14.124619873180755</v>
      </c>
      <c r="BE2259" s="221">
        <f t="shared" si="5021"/>
        <v>2.2611902263858474</v>
      </c>
      <c r="BF2259" s="221">
        <f>BE2259/PRODUCT($BG$6:BG2258)</f>
        <v>1.0003786636950818</v>
      </c>
      <c r="BG2259" s="16">
        <f t="shared" si="5087"/>
        <v>1.0003786636950818</v>
      </c>
      <c r="BH2259" s="10">
        <f t="shared" si="5088"/>
        <v>13.821224870484649</v>
      </c>
      <c r="BI2259" s="90"/>
      <c r="BJ2259" s="17">
        <f t="shared" si="5071"/>
        <v>48252</v>
      </c>
      <c r="BK2259" s="16">
        <f t="shared" si="5064"/>
        <v>13.923827343181539</v>
      </c>
      <c r="BL2259" s="10">
        <f ca="1">IFERROR(AVERAGE(INDIRECT("BK"&amp;AC2259-Template!$F$10+1):INDIRECT("BK"&amp;AC2259)),0)</f>
        <v>13.978085136955457</v>
      </c>
      <c r="BM2259" s="35"/>
      <c r="BN2259" s="86"/>
      <c r="BO2259" s="35"/>
      <c r="BP2259" s="35"/>
      <c r="BQ2259" s="35"/>
      <c r="BR2259" s="35"/>
      <c r="BS2259" s="35"/>
      <c r="BT2259" s="35"/>
      <c r="BU2259" s="35"/>
      <c r="BV2259" s="35"/>
      <c r="BW2259" s="35"/>
      <c r="BX2259" s="35"/>
      <c r="BY2259" s="35"/>
      <c r="BZ2259" s="35"/>
      <c r="CA2259" s="35"/>
      <c r="CB2259" s="35"/>
      <c r="CC2259" s="35"/>
      <c r="CD2259" s="35"/>
      <c r="CE2259" s="35"/>
      <c r="CF2259" s="35"/>
      <c r="CG2259" s="35"/>
      <c r="CH2259" s="35"/>
    </row>
    <row r="2260" spans="1:86" ht="15.6" x14ac:dyDescent="0.3">
      <c r="A2260" s="35"/>
      <c r="B2260" s="86"/>
      <c r="C2260" s="35"/>
      <c r="D2260" s="35"/>
      <c r="E2260" s="35"/>
      <c r="F2260" s="35"/>
      <c r="G2260" s="35"/>
      <c r="H2260" s="35"/>
      <c r="I2260" s="35"/>
      <c r="J2260" s="35"/>
      <c r="K2260" s="35"/>
      <c r="L2260" s="35"/>
      <c r="M2260" s="35"/>
      <c r="N2260" s="35"/>
      <c r="O2260" s="35"/>
      <c r="P2260" s="35"/>
      <c r="Q2260" s="35"/>
      <c r="R2260" s="35"/>
      <c r="S2260" s="35"/>
      <c r="T2260" s="17">
        <f t="shared" si="5065"/>
        <v>48276</v>
      </c>
      <c r="U2260" s="216">
        <f t="shared" si="5058"/>
        <v>3</v>
      </c>
      <c r="V2260" s="216">
        <f t="shared" si="5065"/>
        <v>2255</v>
      </c>
      <c r="W2260" s="16">
        <f t="shared" si="5072"/>
        <v>6.1780821917808222</v>
      </c>
      <c r="X2260" s="16" t="e">
        <f>IF(Template!$F$7="Linear interpolation",LinInterp($I$5:$I$22,$G$5:$G$22,W2260),CubicSpline($I$5:$I$22,$G$5:$G$22,W2260))</f>
        <v>#VALUE!</v>
      </c>
      <c r="Y2260" s="221" t="e">
        <f t="shared" si="5059"/>
        <v>#VALUE!</v>
      </c>
      <c r="Z2260" s="221" t="e">
        <f>Y2260/PRODUCT($AA$6:AA2259)</f>
        <v>#VALUE!</v>
      </c>
      <c r="AA2260" s="16" t="e">
        <f t="shared" si="5066"/>
        <v>#VALUE!</v>
      </c>
      <c r="AB2260" s="10" t="e">
        <f t="shared" si="5067"/>
        <v>#VALUE!</v>
      </c>
      <c r="AC2260" s="90">
        <f t="shared" si="5060"/>
        <v>2260</v>
      </c>
      <c r="AD2260" s="17">
        <f t="shared" si="5068"/>
        <v>48253</v>
      </c>
      <c r="AE2260" s="16" t="e">
        <f t="shared" si="5061"/>
        <v>#VALUE!</v>
      </c>
      <c r="AF2260" s="10">
        <f ca="1">IFERROR(AVERAGE(INDIRECT("AE"&amp;AC2260-Template!$F$10+1):INDIRECT("AE"&amp;AC2260)),0)</f>
        <v>0</v>
      </c>
      <c r="AG2260" s="35"/>
      <c r="AH2260" s="86"/>
      <c r="AI2260" s="35"/>
      <c r="AJ2260" s="35"/>
      <c r="AK2260" s="35"/>
      <c r="AL2260" s="35"/>
      <c r="AM2260" s="35"/>
      <c r="AN2260" s="35"/>
      <c r="AO2260" s="35"/>
      <c r="AP2260" s="35"/>
      <c r="AQ2260" s="35"/>
      <c r="AR2260" s="35"/>
      <c r="AS2260" s="35"/>
      <c r="AT2260" s="35"/>
      <c r="AU2260" s="35"/>
      <c r="AV2260" s="35"/>
      <c r="AW2260" s="35"/>
      <c r="AX2260" s="35"/>
      <c r="AY2260" s="35"/>
      <c r="AZ2260" s="17">
        <f t="shared" ref="AZ2260" si="5101">AZ2259+1</f>
        <v>48276</v>
      </c>
      <c r="BA2260" s="216">
        <f t="shared" si="5084"/>
        <v>3</v>
      </c>
      <c r="BB2260" s="216">
        <f t="shared" ref="BB2260" si="5102">BB2259+1</f>
        <v>2255</v>
      </c>
      <c r="BC2260" s="16">
        <f t="shared" si="5086"/>
        <v>6.1780821917808222</v>
      </c>
      <c r="BD2260" s="16">
        <f>IF(Template!$F$7="Linear interpolation",LinInterp($AO$5:$AO$18,$AM$5:$AM$18,BC2260),CubicSpline($AO$5:$AO$18,$AM$5:$AM$18,BC2260))</f>
        <v>14.124924821985442</v>
      </c>
      <c r="BE2260" s="221">
        <f t="shared" si="5021"/>
        <v>2.2620462106320254</v>
      </c>
      <c r="BF2260" s="221">
        <f>BE2260/PRODUCT($BG$6:BG2259)</f>
        <v>1.0003785547258206</v>
      </c>
      <c r="BG2260" s="16">
        <f t="shared" si="5087"/>
        <v>1.0003785547258206</v>
      </c>
      <c r="BH2260" s="10">
        <f t="shared" si="5088"/>
        <v>13.817247492451944</v>
      </c>
      <c r="BI2260" s="90"/>
      <c r="BJ2260" s="17">
        <f t="shared" si="5071"/>
        <v>48253</v>
      </c>
      <c r="BK2260" s="16">
        <f t="shared" si="5064"/>
        <v>13.898554893765457</v>
      </c>
      <c r="BL2260" s="10">
        <f ca="1">IFERROR(AVERAGE(INDIRECT("BK"&amp;AC2260-Template!$F$10+1):INDIRECT("BK"&amp;AC2260)),0)</f>
        <v>13.973183551956479</v>
      </c>
      <c r="BM2260" s="35"/>
      <c r="BN2260" s="86"/>
      <c r="BO2260" s="35"/>
      <c r="BP2260" s="35"/>
      <c r="BQ2260" s="35"/>
      <c r="BR2260" s="35"/>
      <c r="BS2260" s="35"/>
      <c r="BT2260" s="35"/>
      <c r="BU2260" s="35"/>
      <c r="BV2260" s="35"/>
      <c r="BW2260" s="35"/>
      <c r="BX2260" s="35"/>
      <c r="BY2260" s="35"/>
      <c r="BZ2260" s="35"/>
      <c r="CA2260" s="35"/>
      <c r="CB2260" s="35"/>
      <c r="CC2260" s="35"/>
      <c r="CD2260" s="35"/>
      <c r="CE2260" s="35"/>
      <c r="CF2260" s="35"/>
      <c r="CG2260" s="35"/>
      <c r="CH2260" s="35"/>
    </row>
    <row r="2261" spans="1:86" ht="15.6" x14ac:dyDescent="0.3">
      <c r="A2261" s="35"/>
      <c r="B2261" s="86"/>
      <c r="C2261" s="35"/>
      <c r="D2261" s="35"/>
      <c r="E2261" s="35"/>
      <c r="F2261" s="35"/>
      <c r="G2261" s="35"/>
      <c r="H2261" s="35"/>
      <c r="I2261" s="35"/>
      <c r="J2261" s="35"/>
      <c r="K2261" s="35"/>
      <c r="L2261" s="35"/>
      <c r="M2261" s="35"/>
      <c r="N2261" s="35"/>
      <c r="O2261" s="35"/>
      <c r="P2261" s="35"/>
      <c r="Q2261" s="35"/>
      <c r="R2261" s="35"/>
      <c r="S2261" s="35"/>
      <c r="T2261" s="17">
        <f t="shared" si="5065"/>
        <v>48277</v>
      </c>
      <c r="U2261" s="216">
        <f t="shared" si="5058"/>
        <v>4</v>
      </c>
      <c r="V2261" s="216">
        <f t="shared" si="5065"/>
        <v>2256</v>
      </c>
      <c r="W2261" s="16">
        <f t="shared" si="5072"/>
        <v>6.1808219178082195</v>
      </c>
      <c r="X2261" s="16" t="e">
        <f>IF(Template!$F$7="Linear interpolation",LinInterp($I$5:$I$22,$G$5:$G$22,W2261),CubicSpline($I$5:$I$22,$G$5:$G$22,W2261))</f>
        <v>#VALUE!</v>
      </c>
      <c r="Y2261" s="221" t="e">
        <f t="shared" si="5059"/>
        <v>#VALUE!</v>
      </c>
      <c r="Z2261" s="221" t="e">
        <f>Y2261/PRODUCT($AA$6:AA2260)</f>
        <v>#VALUE!</v>
      </c>
      <c r="AA2261" s="16" t="e">
        <f t="shared" si="5066"/>
        <v>#VALUE!</v>
      </c>
      <c r="AB2261" s="10" t="e">
        <f t="shared" si="5067"/>
        <v>#VALUE!</v>
      </c>
      <c r="AC2261" s="90">
        <f t="shared" si="5060"/>
        <v>2261</v>
      </c>
      <c r="AD2261" s="17">
        <f t="shared" si="5068"/>
        <v>48254</v>
      </c>
      <c r="AE2261" s="16" t="e">
        <f t="shared" si="5061"/>
        <v>#VALUE!</v>
      </c>
      <c r="AF2261" s="10">
        <f ca="1">IFERROR(AVERAGE(INDIRECT("AE"&amp;AC2261-Template!$F$10+1):INDIRECT("AE"&amp;AC2261)),0)</f>
        <v>0</v>
      </c>
      <c r="AG2261" s="35"/>
      <c r="AH2261" s="86"/>
      <c r="AI2261" s="35"/>
      <c r="AJ2261" s="35"/>
      <c r="AK2261" s="35"/>
      <c r="AL2261" s="35"/>
      <c r="AM2261" s="35"/>
      <c r="AN2261" s="35"/>
      <c r="AO2261" s="35"/>
      <c r="AP2261" s="35"/>
      <c r="AQ2261" s="35"/>
      <c r="AR2261" s="35"/>
      <c r="AS2261" s="35"/>
      <c r="AT2261" s="35"/>
      <c r="AU2261" s="35"/>
      <c r="AV2261" s="35"/>
      <c r="AW2261" s="35"/>
      <c r="AX2261" s="35"/>
      <c r="AY2261" s="35"/>
      <c r="AZ2261" s="17">
        <f t="shared" ref="AZ2261" si="5103">AZ2260+1</f>
        <v>48277</v>
      </c>
      <c r="BA2261" s="216">
        <f t="shared" si="5084"/>
        <v>4</v>
      </c>
      <c r="BB2261" s="216">
        <f t="shared" ref="BB2261" si="5104">BB2260+1</f>
        <v>2256</v>
      </c>
      <c r="BC2261" s="16">
        <f t="shared" si="5086"/>
        <v>6.1808219178082195</v>
      </c>
      <c r="BD2261" s="16">
        <f>IF(Template!$F$7="Linear interpolation",LinInterp($AO$5:$AO$18,$AM$5:$AM$18,BC2261),CubicSpline($AO$5:$AO$18,$AM$5:$AM$18,BC2261))</f>
        <v>14.125227495023765</v>
      </c>
      <c r="BE2261" s="221">
        <f t="shared" si="5021"/>
        <v>2.2629022730412647</v>
      </c>
      <c r="BF2261" s="221">
        <f>BE2261/PRODUCT($BG$6:BG2260)</f>
        <v>1.0003784460305081</v>
      </c>
      <c r="BG2261" s="16">
        <f t="shared" si="5087"/>
        <v>1.0003784460305081</v>
      </c>
      <c r="BH2261" s="10">
        <f t="shared" si="5088"/>
        <v>13.813280113544657</v>
      </c>
      <c r="BI2261" s="90"/>
      <c r="BJ2261" s="17">
        <f t="shared" si="5071"/>
        <v>48254</v>
      </c>
      <c r="BK2261" s="16">
        <f t="shared" si="5064"/>
        <v>13.907010137481635</v>
      </c>
      <c r="BL2261" s="10">
        <f ca="1">IFERROR(AVERAGE(INDIRECT("BK"&amp;AC2261-Template!$F$10+1):INDIRECT("BK"&amp;AC2261)),0)</f>
        <v>13.968563808414707</v>
      </c>
      <c r="BM2261" s="35"/>
      <c r="BN2261" s="86"/>
      <c r="BO2261" s="35"/>
      <c r="BP2261" s="35"/>
      <c r="BQ2261" s="35"/>
      <c r="BR2261" s="35"/>
      <c r="BS2261" s="35"/>
      <c r="BT2261" s="35"/>
      <c r="BU2261" s="35"/>
      <c r="BV2261" s="35"/>
      <c r="BW2261" s="35"/>
      <c r="BX2261" s="35"/>
      <c r="BY2261" s="35"/>
      <c r="BZ2261" s="35"/>
      <c r="CA2261" s="35"/>
      <c r="CB2261" s="35"/>
      <c r="CC2261" s="35"/>
      <c r="CD2261" s="35"/>
      <c r="CE2261" s="35"/>
      <c r="CF2261" s="35"/>
      <c r="CG2261" s="35"/>
      <c r="CH2261" s="35"/>
    </row>
    <row r="2262" spans="1:86" ht="15.6" x14ac:dyDescent="0.3">
      <c r="A2262" s="35"/>
      <c r="B2262" s="86"/>
      <c r="C2262" s="35"/>
      <c r="D2262" s="35"/>
      <c r="E2262" s="35"/>
      <c r="F2262" s="35"/>
      <c r="G2262" s="35"/>
      <c r="H2262" s="35"/>
      <c r="I2262" s="35"/>
      <c r="J2262" s="35"/>
      <c r="K2262" s="35"/>
      <c r="L2262" s="35"/>
      <c r="M2262" s="35"/>
      <c r="N2262" s="35"/>
      <c r="O2262" s="35"/>
      <c r="P2262" s="35"/>
      <c r="Q2262" s="35"/>
      <c r="R2262" s="35"/>
      <c r="S2262" s="35"/>
      <c r="T2262" s="17">
        <f t="shared" si="5065"/>
        <v>48278</v>
      </c>
      <c r="U2262" s="216">
        <f t="shared" si="5058"/>
        <v>5</v>
      </c>
      <c r="V2262" s="216">
        <f t="shared" si="5065"/>
        <v>2257</v>
      </c>
      <c r="W2262" s="16">
        <f t="shared" si="5072"/>
        <v>6.183561643835616</v>
      </c>
      <c r="X2262" s="16" t="e">
        <f>IF(Template!$F$7="Linear interpolation",LinInterp($I$5:$I$22,$G$5:$G$22,W2262),CubicSpline($I$5:$I$22,$G$5:$G$22,W2262))</f>
        <v>#VALUE!</v>
      </c>
      <c r="Y2262" s="221" t="e">
        <f t="shared" si="5059"/>
        <v>#VALUE!</v>
      </c>
      <c r="Z2262" s="221" t="e">
        <f>Y2262/PRODUCT($AA$6:AA2261)</f>
        <v>#VALUE!</v>
      </c>
      <c r="AA2262" s="16" t="e">
        <f t="shared" si="5066"/>
        <v>#VALUE!</v>
      </c>
      <c r="AB2262" s="10" t="e">
        <f t="shared" si="5067"/>
        <v>#VALUE!</v>
      </c>
      <c r="AC2262" s="90">
        <f t="shared" si="5060"/>
        <v>2262</v>
      </c>
      <c r="AD2262" s="17">
        <f t="shared" si="5068"/>
        <v>48255</v>
      </c>
      <c r="AE2262" s="16" t="e">
        <f t="shared" si="5061"/>
        <v>#VALUE!</v>
      </c>
      <c r="AF2262" s="10">
        <f ca="1">IFERROR(AVERAGE(INDIRECT("AE"&amp;AC2262-Template!$F$10+1):INDIRECT("AE"&amp;AC2262)),0)</f>
        <v>0</v>
      </c>
      <c r="AG2262" s="35"/>
      <c r="AH2262" s="86"/>
      <c r="AI2262" s="35"/>
      <c r="AJ2262" s="35"/>
      <c r="AK2262" s="35"/>
      <c r="AL2262" s="35"/>
      <c r="AM2262" s="35"/>
      <c r="AN2262" s="35"/>
      <c r="AO2262" s="35"/>
      <c r="AP2262" s="35"/>
      <c r="AQ2262" s="35"/>
      <c r="AR2262" s="35"/>
      <c r="AS2262" s="35"/>
      <c r="AT2262" s="35"/>
      <c r="AU2262" s="35"/>
      <c r="AV2262" s="35"/>
      <c r="AW2262" s="35"/>
      <c r="AX2262" s="35"/>
      <c r="AY2262" s="35"/>
      <c r="AZ2262" s="17">
        <f t="shared" ref="AZ2262" si="5105">AZ2261+1</f>
        <v>48278</v>
      </c>
      <c r="BA2262" s="216">
        <f t="shared" si="5084"/>
        <v>5</v>
      </c>
      <c r="BB2262" s="216">
        <f t="shared" ref="BB2262" si="5106">BB2261+1</f>
        <v>2257</v>
      </c>
      <c r="BC2262" s="16">
        <f t="shared" si="5086"/>
        <v>6.183561643835616</v>
      </c>
      <c r="BD2262" s="16">
        <f>IF(Template!$F$7="Linear interpolation",LinInterp($AO$5:$AO$18,$AM$5:$AM$18,BC2262),CubicSpline($AO$5:$AO$18,$AM$5:$AM$18,BC2262))</f>
        <v>14.125527900371676</v>
      </c>
      <c r="BE2262" s="221">
        <f t="shared" si="5021"/>
        <v>2.2637584140786999</v>
      </c>
      <c r="BF2262" s="221">
        <f>BE2262/PRODUCT($BG$6:BG2261)</f>
        <v>1.0003783376099069</v>
      </c>
      <c r="BG2262" s="16">
        <f t="shared" si="5087"/>
        <v>1.0003783376099069</v>
      </c>
      <c r="BH2262" s="10">
        <f t="shared" si="5088"/>
        <v>13.809322761602182</v>
      </c>
      <c r="BI2262" s="90"/>
      <c r="BJ2262" s="17">
        <f t="shared" si="5071"/>
        <v>48255</v>
      </c>
      <c r="BK2262" s="16">
        <f t="shared" si="5064"/>
        <v>13.90282922875874</v>
      </c>
      <c r="BL2262" s="10">
        <f ca="1">IFERROR(AVERAGE(INDIRECT("BK"&amp;AC2262-Template!$F$10+1):INDIRECT("BK"&amp;AC2262)),0)</f>
        <v>13.96469704564489</v>
      </c>
      <c r="BM2262" s="35"/>
      <c r="BN2262" s="86"/>
      <c r="BO2262" s="35"/>
      <c r="BP2262" s="35"/>
      <c r="BQ2262" s="35"/>
      <c r="BR2262" s="35"/>
      <c r="BS2262" s="35"/>
      <c r="BT2262" s="35"/>
      <c r="BU2262" s="35"/>
      <c r="BV2262" s="35"/>
      <c r="BW2262" s="35"/>
      <c r="BX2262" s="35"/>
      <c r="BY2262" s="35"/>
      <c r="BZ2262" s="35"/>
      <c r="CA2262" s="35"/>
      <c r="CB2262" s="35"/>
      <c r="CC2262" s="35"/>
      <c r="CD2262" s="35"/>
      <c r="CE2262" s="35"/>
      <c r="CF2262" s="35"/>
      <c r="CG2262" s="35"/>
      <c r="CH2262" s="35"/>
    </row>
    <row r="2263" spans="1:86" ht="15.6" x14ac:dyDescent="0.3">
      <c r="A2263" s="35"/>
      <c r="B2263" s="86"/>
      <c r="C2263" s="35"/>
      <c r="D2263" s="35"/>
      <c r="E2263" s="35"/>
      <c r="F2263" s="35"/>
      <c r="G2263" s="35"/>
      <c r="H2263" s="35"/>
      <c r="I2263" s="35"/>
      <c r="J2263" s="35"/>
      <c r="K2263" s="35"/>
      <c r="L2263" s="35"/>
      <c r="M2263" s="35"/>
      <c r="N2263" s="35"/>
      <c r="O2263" s="35"/>
      <c r="P2263" s="35"/>
      <c r="Q2263" s="35"/>
      <c r="R2263" s="35"/>
      <c r="S2263" s="35"/>
      <c r="T2263" s="17">
        <f t="shared" si="5065"/>
        <v>48279</v>
      </c>
      <c r="U2263" s="216">
        <f t="shared" si="5058"/>
        <v>6</v>
      </c>
      <c r="V2263" s="216">
        <f t="shared" si="5065"/>
        <v>2258</v>
      </c>
      <c r="W2263" s="16">
        <f t="shared" si="5072"/>
        <v>6.1863013698630134</v>
      </c>
      <c r="X2263" s="16" t="e">
        <f>IF(Template!$F$7="Linear interpolation",LinInterp($I$5:$I$22,$G$5:$G$22,W2263),CubicSpline($I$5:$I$22,$G$5:$G$22,W2263))</f>
        <v>#VALUE!</v>
      </c>
      <c r="Y2263" s="221" t="e">
        <f t="shared" si="5059"/>
        <v>#VALUE!</v>
      </c>
      <c r="Z2263" s="221" t="e">
        <f>Y2263/PRODUCT($AA$6:AA2262)</f>
        <v>#VALUE!</v>
      </c>
      <c r="AA2263" s="16" t="e">
        <f t="shared" si="5066"/>
        <v>#VALUE!</v>
      </c>
      <c r="AB2263" s="10" t="e">
        <f t="shared" si="5067"/>
        <v>#VALUE!</v>
      </c>
      <c r="AC2263" s="90">
        <f t="shared" si="5060"/>
        <v>2263</v>
      </c>
      <c r="AD2263" s="17">
        <f t="shared" si="5068"/>
        <v>48256</v>
      </c>
      <c r="AE2263" s="16" t="e">
        <f t="shared" si="5061"/>
        <v>#VALUE!</v>
      </c>
      <c r="AF2263" s="10">
        <f ca="1">IFERROR(AVERAGE(INDIRECT("AE"&amp;AC2263-Template!$F$10+1):INDIRECT("AE"&amp;AC2263)),0)</f>
        <v>0</v>
      </c>
      <c r="AG2263" s="35"/>
      <c r="AH2263" s="86"/>
      <c r="AI2263" s="35"/>
      <c r="AJ2263" s="35"/>
      <c r="AK2263" s="35"/>
      <c r="AL2263" s="35"/>
      <c r="AM2263" s="35"/>
      <c r="AN2263" s="35"/>
      <c r="AO2263" s="35"/>
      <c r="AP2263" s="35"/>
      <c r="AQ2263" s="35"/>
      <c r="AR2263" s="35"/>
      <c r="AS2263" s="35"/>
      <c r="AT2263" s="35"/>
      <c r="AU2263" s="35"/>
      <c r="AV2263" s="35"/>
      <c r="AW2263" s="35"/>
      <c r="AX2263" s="35"/>
      <c r="AY2263" s="35"/>
      <c r="AZ2263" s="17">
        <f t="shared" ref="AZ2263" si="5107">AZ2262+1</f>
        <v>48279</v>
      </c>
      <c r="BA2263" s="216">
        <f t="shared" si="5084"/>
        <v>6</v>
      </c>
      <c r="BB2263" s="216">
        <f t="shared" ref="BB2263" si="5108">BB2262+1</f>
        <v>2258</v>
      </c>
      <c r="BC2263" s="16">
        <f t="shared" si="5086"/>
        <v>6.1863013698630134</v>
      </c>
      <c r="BD2263" s="16">
        <f>IF(Template!$F$7="Linear interpolation",LinInterp($AO$5:$AO$18,$AM$5:$AM$18,BC2263),CubicSpline($AO$5:$AO$18,$AM$5:$AM$18,BC2263))</f>
        <v>14.12582604610513</v>
      </c>
      <c r="BE2263" s="221">
        <f t="shared" si="5021"/>
        <v>2.264614634212057</v>
      </c>
      <c r="BF2263" s="221">
        <f>BE2263/PRODUCT($BG$6:BG2262)</f>
        <v>1.0003782294647838</v>
      </c>
      <c r="BG2263" s="16">
        <f t="shared" si="5087"/>
        <v>1.0003783376099069</v>
      </c>
      <c r="BH2263" s="10">
        <f t="shared" si="5088"/>
        <v>13.809322761602182</v>
      </c>
      <c r="BI2263" s="90"/>
      <c r="BJ2263" s="17">
        <f t="shared" si="5071"/>
        <v>48256</v>
      </c>
      <c r="BK2263" s="16">
        <f t="shared" si="5064"/>
        <v>13.898657733075082</v>
      </c>
      <c r="BL2263" s="10">
        <f ca="1">IFERROR(AVERAGE(INDIRECT("BK"&amp;AC2263-Template!$F$10+1):INDIRECT("BK"&amp;AC2263)),0)</f>
        <v>13.960392835086026</v>
      </c>
      <c r="BM2263" s="35"/>
      <c r="BN2263" s="86"/>
      <c r="BO2263" s="35"/>
      <c r="BP2263" s="35"/>
      <c r="BQ2263" s="35"/>
      <c r="BR2263" s="35"/>
      <c r="BS2263" s="35"/>
      <c r="BT2263" s="35"/>
      <c r="BU2263" s="35"/>
      <c r="BV2263" s="35"/>
      <c r="BW2263" s="35"/>
      <c r="BX2263" s="35"/>
      <c r="BY2263" s="35"/>
      <c r="BZ2263" s="35"/>
      <c r="CA2263" s="35"/>
      <c r="CB2263" s="35"/>
      <c r="CC2263" s="35"/>
      <c r="CD2263" s="35"/>
      <c r="CE2263" s="35"/>
      <c r="CF2263" s="35"/>
      <c r="CG2263" s="35"/>
      <c r="CH2263" s="35"/>
    </row>
    <row r="2264" spans="1:86" ht="15.6" x14ac:dyDescent="0.3">
      <c r="A2264" s="35"/>
      <c r="B2264" s="86"/>
      <c r="C2264" s="35"/>
      <c r="D2264" s="35"/>
      <c r="E2264" s="35"/>
      <c r="F2264" s="35"/>
      <c r="G2264" s="35"/>
      <c r="H2264" s="35"/>
      <c r="I2264" s="35"/>
      <c r="J2264" s="35"/>
      <c r="K2264" s="35"/>
      <c r="L2264" s="35"/>
      <c r="M2264" s="35"/>
      <c r="N2264" s="35"/>
      <c r="O2264" s="35"/>
      <c r="P2264" s="35"/>
      <c r="Q2264" s="35"/>
      <c r="R2264" s="35"/>
      <c r="S2264" s="35"/>
      <c r="T2264" s="17">
        <f t="shared" si="5065"/>
        <v>48280</v>
      </c>
      <c r="U2264" s="216">
        <f t="shared" si="5058"/>
        <v>7</v>
      </c>
      <c r="V2264" s="216">
        <f t="shared" si="5065"/>
        <v>2259</v>
      </c>
      <c r="W2264" s="16">
        <f t="shared" si="5072"/>
        <v>6.1890410958904107</v>
      </c>
      <c r="X2264" s="16" t="e">
        <f>IF(Template!$F$7="Linear interpolation",LinInterp($I$5:$I$22,$G$5:$G$22,W2264),CubicSpline($I$5:$I$22,$G$5:$G$22,W2264))</f>
        <v>#VALUE!</v>
      </c>
      <c r="Y2264" s="221" t="e">
        <f t="shared" si="5059"/>
        <v>#VALUE!</v>
      </c>
      <c r="Z2264" s="221" t="e">
        <f>Y2264/PRODUCT($AA$6:AA2263)</f>
        <v>#VALUE!</v>
      </c>
      <c r="AA2264" s="16" t="e">
        <f t="shared" si="5066"/>
        <v>#VALUE!</v>
      </c>
      <c r="AB2264" s="10" t="e">
        <f t="shared" si="5067"/>
        <v>#VALUE!</v>
      </c>
      <c r="AC2264" s="90">
        <f t="shared" si="5060"/>
        <v>2264</v>
      </c>
      <c r="AD2264" s="17">
        <f t="shared" si="5068"/>
        <v>48257</v>
      </c>
      <c r="AE2264" s="16" t="e">
        <f t="shared" si="5061"/>
        <v>#VALUE!</v>
      </c>
      <c r="AF2264" s="10">
        <f ca="1">IFERROR(AVERAGE(INDIRECT("AE"&amp;AC2264-Template!$F$10+1):INDIRECT("AE"&amp;AC2264)),0)</f>
        <v>0</v>
      </c>
      <c r="AG2264" s="35"/>
      <c r="AH2264" s="86"/>
      <c r="AI2264" s="35"/>
      <c r="AJ2264" s="35"/>
      <c r="AK2264" s="35"/>
      <c r="AL2264" s="35"/>
      <c r="AM2264" s="35"/>
      <c r="AN2264" s="35"/>
      <c r="AO2264" s="35"/>
      <c r="AP2264" s="35"/>
      <c r="AQ2264" s="35"/>
      <c r="AR2264" s="35"/>
      <c r="AS2264" s="35"/>
      <c r="AT2264" s="35"/>
      <c r="AU2264" s="35"/>
      <c r="AV2264" s="35"/>
      <c r="AW2264" s="35"/>
      <c r="AX2264" s="35"/>
      <c r="AY2264" s="35"/>
      <c r="AZ2264" s="17">
        <f t="shared" ref="AZ2264" si="5109">AZ2263+1</f>
        <v>48280</v>
      </c>
      <c r="BA2264" s="216">
        <f t="shared" si="5084"/>
        <v>7</v>
      </c>
      <c r="BB2264" s="216">
        <f t="shared" ref="BB2264" si="5110">BB2263+1</f>
        <v>2259</v>
      </c>
      <c r="BC2264" s="16">
        <f t="shared" si="5086"/>
        <v>6.1890410958904107</v>
      </c>
      <c r="BD2264" s="16">
        <f>IF(Template!$F$7="Linear interpolation",LinInterp($AO$5:$AO$18,$AM$5:$AM$18,BC2264),CubicSpline($AO$5:$AO$18,$AM$5:$AM$18,BC2264))</f>
        <v>14.126121940300083</v>
      </c>
      <c r="BE2264" s="221">
        <f t="shared" si="5021"/>
        <v>2.2654709339116512</v>
      </c>
      <c r="BF2264" s="221">
        <f>BE2264/PRODUCT($BG$6:BG2263)</f>
        <v>1.0003780134508036</v>
      </c>
      <c r="BG2264" s="16">
        <f t="shared" si="5087"/>
        <v>1.0003783376099069</v>
      </c>
      <c r="BH2264" s="10">
        <f t="shared" si="5088"/>
        <v>13.809322761602182</v>
      </c>
      <c r="BI2264" s="90"/>
      <c r="BJ2264" s="17">
        <f t="shared" si="5071"/>
        <v>48257</v>
      </c>
      <c r="BK2264" s="16">
        <f t="shared" si="5064"/>
        <v>13.894495678116069</v>
      </c>
      <c r="BL2264" s="10">
        <f ca="1">IFERROR(AVERAGE(INDIRECT("BK"&amp;AC2264-Template!$F$10+1):INDIRECT("BK"&amp;AC2264)),0)</f>
        <v>13.956097661206115</v>
      </c>
      <c r="BM2264" s="35"/>
      <c r="BN2264" s="86"/>
      <c r="BO2264" s="35"/>
      <c r="BP2264" s="35"/>
      <c r="BQ2264" s="35"/>
      <c r="BR2264" s="35"/>
      <c r="BS2264" s="35"/>
      <c r="BT2264" s="35"/>
      <c r="BU2264" s="35"/>
      <c r="BV2264" s="35"/>
      <c r="BW2264" s="35"/>
      <c r="BX2264" s="35"/>
      <c r="BY2264" s="35"/>
      <c r="BZ2264" s="35"/>
      <c r="CA2264" s="35"/>
      <c r="CB2264" s="35"/>
      <c r="CC2264" s="35"/>
      <c r="CD2264" s="35"/>
      <c r="CE2264" s="35"/>
      <c r="CF2264" s="35"/>
      <c r="CG2264" s="35"/>
      <c r="CH2264" s="35"/>
    </row>
    <row r="2265" spans="1:86" ht="15.6" x14ac:dyDescent="0.3">
      <c r="A2265" s="35"/>
      <c r="B2265" s="86"/>
      <c r="C2265" s="35"/>
      <c r="D2265" s="35"/>
      <c r="E2265" s="35"/>
      <c r="F2265" s="35"/>
      <c r="G2265" s="35"/>
      <c r="H2265" s="35"/>
      <c r="I2265" s="35"/>
      <c r="J2265" s="35"/>
      <c r="K2265" s="35"/>
      <c r="L2265" s="35"/>
      <c r="M2265" s="35"/>
      <c r="N2265" s="35"/>
      <c r="O2265" s="35"/>
      <c r="P2265" s="35"/>
      <c r="Q2265" s="35"/>
      <c r="R2265" s="35"/>
      <c r="S2265" s="35"/>
      <c r="T2265" s="17">
        <f t="shared" si="5065"/>
        <v>48281</v>
      </c>
      <c r="U2265" s="216">
        <f t="shared" si="5058"/>
        <v>1</v>
      </c>
      <c r="V2265" s="216">
        <f t="shared" si="5065"/>
        <v>2260</v>
      </c>
      <c r="W2265" s="16">
        <f t="shared" si="5072"/>
        <v>6.1917808219178081</v>
      </c>
      <c r="X2265" s="16" t="e">
        <f>IF(Template!$F$7="Linear interpolation",LinInterp($I$5:$I$22,$G$5:$G$22,W2265),CubicSpline($I$5:$I$22,$G$5:$G$22,W2265))</f>
        <v>#VALUE!</v>
      </c>
      <c r="Y2265" s="221" t="e">
        <f t="shared" si="5059"/>
        <v>#VALUE!</v>
      </c>
      <c r="Z2265" s="221" t="e">
        <f>Y2265/PRODUCT($AA$6:AA2264)</f>
        <v>#VALUE!</v>
      </c>
      <c r="AA2265" s="16" t="e">
        <f t="shared" si="5066"/>
        <v>#VALUE!</v>
      </c>
      <c r="AB2265" s="10" t="e">
        <f t="shared" si="5067"/>
        <v>#VALUE!</v>
      </c>
      <c r="AC2265" s="90">
        <f t="shared" si="5060"/>
        <v>2265</v>
      </c>
      <c r="AD2265" s="17">
        <f t="shared" si="5068"/>
        <v>48258</v>
      </c>
      <c r="AE2265" s="16" t="e">
        <f t="shared" si="5061"/>
        <v>#VALUE!</v>
      </c>
      <c r="AF2265" s="10">
        <f ca="1">IFERROR(AVERAGE(INDIRECT("AE"&amp;AC2265-Template!$F$10+1):INDIRECT("AE"&amp;AC2265)),0)</f>
        <v>0</v>
      </c>
      <c r="AG2265" s="35"/>
      <c r="AH2265" s="86"/>
      <c r="AI2265" s="35"/>
      <c r="AJ2265" s="35"/>
      <c r="AK2265" s="35"/>
      <c r="AL2265" s="35"/>
      <c r="AM2265" s="35"/>
      <c r="AN2265" s="35"/>
      <c r="AO2265" s="35"/>
      <c r="AP2265" s="35"/>
      <c r="AQ2265" s="35"/>
      <c r="AR2265" s="35"/>
      <c r="AS2265" s="35"/>
      <c r="AT2265" s="35"/>
      <c r="AU2265" s="35"/>
      <c r="AV2265" s="35"/>
      <c r="AW2265" s="35"/>
      <c r="AX2265" s="35"/>
      <c r="AY2265" s="35"/>
      <c r="AZ2265" s="17">
        <f t="shared" ref="AZ2265" si="5111">AZ2264+1</f>
        <v>48281</v>
      </c>
      <c r="BA2265" s="216">
        <f t="shared" si="5084"/>
        <v>1</v>
      </c>
      <c r="BB2265" s="216">
        <f t="shared" ref="BB2265" si="5112">BB2264+1</f>
        <v>2260</v>
      </c>
      <c r="BC2265" s="16">
        <f t="shared" si="5086"/>
        <v>6.1917808219178081</v>
      </c>
      <c r="BD2265" s="16">
        <f>IF(Template!$F$7="Linear interpolation",LinInterp($AO$5:$AO$18,$AM$5:$AM$18,BC2265),CubicSpline($AO$5:$AO$18,$AM$5:$AM$18,BC2265))</f>
        <v>14.126415591032483</v>
      </c>
      <c r="BE2265" s="221">
        <f t="shared" si="5021"/>
        <v>2.2663273136503981</v>
      </c>
      <c r="BF2265" s="221">
        <f>BE2265/PRODUCT($BG$6:BG2264)</f>
        <v>1.0003776898450341</v>
      </c>
      <c r="BG2265" s="16">
        <f t="shared" si="5087"/>
        <v>1.0003776898450341</v>
      </c>
      <c r="BH2265" s="10">
        <f t="shared" si="5088"/>
        <v>13.785679343743084</v>
      </c>
      <c r="BI2265" s="90"/>
      <c r="BJ2265" s="17">
        <f t="shared" si="5071"/>
        <v>48258</v>
      </c>
      <c r="BK2265" s="16">
        <f t="shared" si="5064"/>
        <v>13.894495678116069</v>
      </c>
      <c r="BL2265" s="10">
        <f ca="1">IFERROR(AVERAGE(INDIRECT("BK"&amp;AC2265-Template!$F$10+1):INDIRECT("BK"&amp;AC2265)),0)</f>
        <v>13.951949971410228</v>
      </c>
      <c r="BM2265" s="35"/>
      <c r="BN2265" s="86"/>
      <c r="BO2265" s="35"/>
      <c r="BP2265" s="35"/>
      <c r="BQ2265" s="35"/>
      <c r="BR2265" s="35"/>
      <c r="BS2265" s="35"/>
      <c r="BT2265" s="35"/>
      <c r="BU2265" s="35"/>
      <c r="BV2265" s="35"/>
      <c r="BW2265" s="35"/>
      <c r="BX2265" s="35"/>
      <c r="BY2265" s="35"/>
      <c r="BZ2265" s="35"/>
      <c r="CA2265" s="35"/>
      <c r="CB2265" s="35"/>
      <c r="CC2265" s="35"/>
      <c r="CD2265" s="35"/>
      <c r="CE2265" s="35"/>
      <c r="CF2265" s="35"/>
      <c r="CG2265" s="35"/>
      <c r="CH2265" s="35"/>
    </row>
    <row r="2266" spans="1:86" ht="15.6" x14ac:dyDescent="0.3">
      <c r="A2266" s="35"/>
      <c r="B2266" s="86"/>
      <c r="C2266" s="35"/>
      <c r="D2266" s="35"/>
      <c r="E2266" s="35"/>
      <c r="F2266" s="35"/>
      <c r="G2266" s="35"/>
      <c r="H2266" s="35"/>
      <c r="I2266" s="35"/>
      <c r="J2266" s="35"/>
      <c r="K2266" s="35"/>
      <c r="L2266" s="35"/>
      <c r="M2266" s="35"/>
      <c r="N2266" s="35"/>
      <c r="O2266" s="35"/>
      <c r="P2266" s="35"/>
      <c r="Q2266" s="35"/>
      <c r="R2266" s="35"/>
      <c r="S2266" s="35"/>
      <c r="T2266" s="17">
        <f t="shared" si="5065"/>
        <v>48282</v>
      </c>
      <c r="U2266" s="216">
        <f t="shared" si="5058"/>
        <v>2</v>
      </c>
      <c r="V2266" s="216">
        <f t="shared" si="5065"/>
        <v>2261</v>
      </c>
      <c r="W2266" s="16">
        <f t="shared" si="5072"/>
        <v>6.1945205479452055</v>
      </c>
      <c r="X2266" s="16" t="e">
        <f>IF(Template!$F$7="Linear interpolation",LinInterp($I$5:$I$22,$G$5:$G$22,W2266),CubicSpline($I$5:$I$22,$G$5:$G$22,W2266))</f>
        <v>#VALUE!</v>
      </c>
      <c r="Y2266" s="221" t="e">
        <f t="shared" si="5059"/>
        <v>#VALUE!</v>
      </c>
      <c r="Z2266" s="221" t="e">
        <f>Y2266/PRODUCT($AA$6:AA2265)</f>
        <v>#VALUE!</v>
      </c>
      <c r="AA2266" s="16" t="e">
        <f t="shared" si="5066"/>
        <v>#VALUE!</v>
      </c>
      <c r="AB2266" s="10" t="e">
        <f t="shared" si="5067"/>
        <v>#VALUE!</v>
      </c>
      <c r="AC2266" s="90">
        <f t="shared" si="5060"/>
        <v>2266</v>
      </c>
      <c r="AD2266" s="17">
        <f t="shared" si="5068"/>
        <v>48259</v>
      </c>
      <c r="AE2266" s="16" t="e">
        <f t="shared" si="5061"/>
        <v>#VALUE!</v>
      </c>
      <c r="AF2266" s="10">
        <f ca="1">IFERROR(AVERAGE(INDIRECT("AE"&amp;AC2266-Template!$F$10+1):INDIRECT("AE"&amp;AC2266)),0)</f>
        <v>0</v>
      </c>
      <c r="AG2266" s="35"/>
      <c r="AH2266" s="86"/>
      <c r="AI2266" s="35"/>
      <c r="AJ2266" s="35"/>
      <c r="AK2266" s="35"/>
      <c r="AL2266" s="35"/>
      <c r="AM2266" s="35"/>
      <c r="AN2266" s="35"/>
      <c r="AO2266" s="35"/>
      <c r="AP2266" s="35"/>
      <c r="AQ2266" s="35"/>
      <c r="AR2266" s="35"/>
      <c r="AS2266" s="35"/>
      <c r="AT2266" s="35"/>
      <c r="AU2266" s="35"/>
      <c r="AV2266" s="35"/>
      <c r="AW2266" s="35"/>
      <c r="AX2266" s="35"/>
      <c r="AY2266" s="35"/>
      <c r="AZ2266" s="17">
        <f t="shared" ref="AZ2266" si="5113">AZ2265+1</f>
        <v>48282</v>
      </c>
      <c r="BA2266" s="216">
        <f t="shared" si="5084"/>
        <v>2</v>
      </c>
      <c r="BB2266" s="216">
        <f t="shared" ref="BB2266" si="5114">BB2265+1</f>
        <v>2261</v>
      </c>
      <c r="BC2266" s="16">
        <f t="shared" si="5086"/>
        <v>6.1945205479452055</v>
      </c>
      <c r="BD2266" s="16">
        <f>IF(Template!$F$7="Linear interpolation",LinInterp($AO$5:$AO$18,$AM$5:$AM$18,BC2266),CubicSpline($AO$5:$AO$18,$AM$5:$AM$18,BC2266))</f>
        <v>14.12670700637829</v>
      </c>
      <c r="BE2266" s="221">
        <f t="shared" si="5021"/>
        <v>2.267183773903811</v>
      </c>
      <c r="BF2266" s="221">
        <f>BE2266/PRODUCT($BG$6:BG2265)</f>
        <v>1.0003779066899359</v>
      </c>
      <c r="BG2266" s="16">
        <f t="shared" si="5087"/>
        <v>1.0003779066899359</v>
      </c>
      <c r="BH2266" s="10">
        <f t="shared" si="5088"/>
        <v>13.793594182659241</v>
      </c>
      <c r="BI2266" s="90"/>
      <c r="BJ2266" s="17">
        <f t="shared" si="5071"/>
        <v>48259</v>
      </c>
      <c r="BK2266" s="16">
        <f t="shared" si="5064"/>
        <v>13.894495678116069</v>
      </c>
      <c r="BL2266" s="10">
        <f ca="1">IFERROR(AVERAGE(INDIRECT("BK"&amp;AC2266-Template!$F$10+1):INDIRECT("BK"&amp;AC2266)),0)</f>
        <v>13.947949477006114</v>
      </c>
      <c r="BM2266" s="35"/>
      <c r="BN2266" s="86"/>
      <c r="BO2266" s="35"/>
      <c r="BP2266" s="35"/>
      <c r="BQ2266" s="35"/>
      <c r="BR2266" s="35"/>
      <c r="BS2266" s="35"/>
      <c r="BT2266" s="35"/>
      <c r="BU2266" s="35"/>
      <c r="BV2266" s="35"/>
      <c r="BW2266" s="35"/>
      <c r="BX2266" s="35"/>
      <c r="BY2266" s="35"/>
      <c r="BZ2266" s="35"/>
      <c r="CA2266" s="35"/>
      <c r="CB2266" s="35"/>
      <c r="CC2266" s="35"/>
      <c r="CD2266" s="35"/>
      <c r="CE2266" s="35"/>
      <c r="CF2266" s="35"/>
      <c r="CG2266" s="35"/>
      <c r="CH2266" s="35"/>
    </row>
    <row r="2267" spans="1:86" ht="15.6" x14ac:dyDescent="0.3">
      <c r="A2267" s="35"/>
      <c r="B2267" s="86"/>
      <c r="C2267" s="35"/>
      <c r="D2267" s="35"/>
      <c r="E2267" s="35"/>
      <c r="F2267" s="35"/>
      <c r="G2267" s="35"/>
      <c r="H2267" s="35"/>
      <c r="I2267" s="35"/>
      <c r="J2267" s="35"/>
      <c r="K2267" s="35"/>
      <c r="L2267" s="35"/>
      <c r="M2267" s="35"/>
      <c r="N2267" s="35"/>
      <c r="O2267" s="35"/>
      <c r="P2267" s="35"/>
      <c r="Q2267" s="35"/>
      <c r="R2267" s="35"/>
      <c r="S2267" s="35"/>
      <c r="T2267" s="17">
        <f t="shared" si="5065"/>
        <v>48283</v>
      </c>
      <c r="U2267" s="216">
        <f t="shared" si="5058"/>
        <v>3</v>
      </c>
      <c r="V2267" s="216">
        <f t="shared" si="5065"/>
        <v>2262</v>
      </c>
      <c r="W2267" s="16">
        <f t="shared" si="5072"/>
        <v>6.1972602739726028</v>
      </c>
      <c r="X2267" s="16" t="e">
        <f>IF(Template!$F$7="Linear interpolation",LinInterp($I$5:$I$22,$G$5:$G$22,W2267),CubicSpline($I$5:$I$22,$G$5:$G$22,W2267))</f>
        <v>#VALUE!</v>
      </c>
      <c r="Y2267" s="221" t="e">
        <f t="shared" si="5059"/>
        <v>#VALUE!</v>
      </c>
      <c r="Z2267" s="221" t="e">
        <f>Y2267/PRODUCT($AA$6:AA2266)</f>
        <v>#VALUE!</v>
      </c>
      <c r="AA2267" s="16" t="e">
        <f t="shared" si="5066"/>
        <v>#VALUE!</v>
      </c>
      <c r="AB2267" s="10" t="e">
        <f t="shared" si="5067"/>
        <v>#VALUE!</v>
      </c>
      <c r="AC2267" s="90">
        <f t="shared" si="5060"/>
        <v>2267</v>
      </c>
      <c r="AD2267" s="17">
        <f t="shared" si="5068"/>
        <v>48260</v>
      </c>
      <c r="AE2267" s="16" t="e">
        <f t="shared" si="5061"/>
        <v>#VALUE!</v>
      </c>
      <c r="AF2267" s="10">
        <f ca="1">IFERROR(AVERAGE(INDIRECT("AE"&amp;AC2267-Template!$F$10+1):INDIRECT("AE"&amp;AC2267)),0)</f>
        <v>0</v>
      </c>
      <c r="AG2267" s="35"/>
      <c r="AH2267" s="86"/>
      <c r="AI2267" s="35"/>
      <c r="AJ2267" s="35"/>
      <c r="AK2267" s="35"/>
      <c r="AL2267" s="35"/>
      <c r="AM2267" s="35"/>
      <c r="AN2267" s="35"/>
      <c r="AO2267" s="35"/>
      <c r="AP2267" s="35"/>
      <c r="AQ2267" s="35"/>
      <c r="AR2267" s="35"/>
      <c r="AS2267" s="35"/>
      <c r="AT2267" s="35"/>
      <c r="AU2267" s="35"/>
      <c r="AV2267" s="35"/>
      <c r="AW2267" s="35"/>
      <c r="AX2267" s="35"/>
      <c r="AY2267" s="35"/>
      <c r="AZ2267" s="17">
        <f t="shared" ref="AZ2267" si="5115">AZ2266+1</f>
        <v>48283</v>
      </c>
      <c r="BA2267" s="216">
        <f t="shared" si="5084"/>
        <v>3</v>
      </c>
      <c r="BB2267" s="216">
        <f t="shared" ref="BB2267" si="5116">BB2266+1</f>
        <v>2262</v>
      </c>
      <c r="BC2267" s="16">
        <f t="shared" si="5086"/>
        <v>6.1972602739726028</v>
      </c>
      <c r="BD2267" s="16">
        <f>IF(Template!$F$7="Linear interpolation",LinInterp($AO$5:$AO$18,$AM$5:$AM$18,BC2267),CubicSpline($AO$5:$AO$18,$AM$5:$AM$18,BC2267))</f>
        <v>14.126996194413453</v>
      </c>
      <c r="BE2267" s="221">
        <f t="shared" si="5021"/>
        <v>2.2680403151500061</v>
      </c>
      <c r="BF2267" s="221">
        <f>BE2267/PRODUCT($BG$6:BG2266)</f>
        <v>1.0003777996543792</v>
      </c>
      <c r="BG2267" s="16">
        <f t="shared" si="5087"/>
        <v>1.0003777996543792</v>
      </c>
      <c r="BH2267" s="10">
        <f t="shared" si="5088"/>
        <v>13.789687384841876</v>
      </c>
      <c r="BI2267" s="90"/>
      <c r="BJ2267" s="17">
        <f t="shared" si="5071"/>
        <v>48260</v>
      </c>
      <c r="BK2267" s="16">
        <f t="shared" si="5064"/>
        <v>13.869618179569665</v>
      </c>
      <c r="BL2267" s="10">
        <f ca="1">IFERROR(AVERAGE(INDIRECT("BK"&amp;AC2267-Template!$F$10+1):INDIRECT("BK"&amp;AC2267)),0)</f>
        <v>13.943119732650453</v>
      </c>
      <c r="BM2267" s="35"/>
      <c r="BN2267" s="86"/>
      <c r="BO2267" s="35"/>
      <c r="BP2267" s="35"/>
      <c r="BQ2267" s="35"/>
      <c r="BR2267" s="35"/>
      <c r="BS2267" s="35"/>
      <c r="BT2267" s="35"/>
      <c r="BU2267" s="35"/>
      <c r="BV2267" s="35"/>
      <c r="BW2267" s="35"/>
      <c r="BX2267" s="35"/>
      <c r="BY2267" s="35"/>
      <c r="BZ2267" s="35"/>
      <c r="CA2267" s="35"/>
      <c r="CB2267" s="35"/>
      <c r="CC2267" s="35"/>
      <c r="CD2267" s="35"/>
      <c r="CE2267" s="35"/>
      <c r="CF2267" s="35"/>
      <c r="CG2267" s="35"/>
      <c r="CH2267" s="35"/>
    </row>
    <row r="2268" spans="1:86" ht="15.6" x14ac:dyDescent="0.3">
      <c r="A2268" s="35"/>
      <c r="B2268" s="86"/>
      <c r="C2268" s="35"/>
      <c r="D2268" s="35"/>
      <c r="E2268" s="35"/>
      <c r="F2268" s="35"/>
      <c r="G2268" s="35"/>
      <c r="H2268" s="35"/>
      <c r="I2268" s="35"/>
      <c r="J2268" s="35"/>
      <c r="K2268" s="35"/>
      <c r="L2268" s="35"/>
      <c r="M2268" s="35"/>
      <c r="N2268" s="35"/>
      <c r="O2268" s="35"/>
      <c r="P2268" s="35"/>
      <c r="Q2268" s="35"/>
      <c r="R2268" s="35"/>
      <c r="S2268" s="35"/>
      <c r="T2268" s="17">
        <f t="shared" si="5065"/>
        <v>48284</v>
      </c>
      <c r="U2268" s="216">
        <f t="shared" si="5058"/>
        <v>4</v>
      </c>
      <c r="V2268" s="216">
        <f t="shared" si="5065"/>
        <v>2263</v>
      </c>
      <c r="W2268" s="16">
        <f t="shared" si="5072"/>
        <v>6.2</v>
      </c>
      <c r="X2268" s="16" t="e">
        <f>IF(Template!$F$7="Linear interpolation",LinInterp($I$5:$I$22,$G$5:$G$22,W2268),CubicSpline($I$5:$I$22,$G$5:$G$22,W2268))</f>
        <v>#VALUE!</v>
      </c>
      <c r="Y2268" s="221" t="e">
        <f t="shared" si="5059"/>
        <v>#VALUE!</v>
      </c>
      <c r="Z2268" s="221" t="e">
        <f>Y2268/PRODUCT($AA$6:AA2267)</f>
        <v>#VALUE!</v>
      </c>
      <c r="AA2268" s="16" t="e">
        <f t="shared" si="5066"/>
        <v>#VALUE!</v>
      </c>
      <c r="AB2268" s="10" t="e">
        <f t="shared" si="5067"/>
        <v>#VALUE!</v>
      </c>
      <c r="AC2268" s="90">
        <f t="shared" si="5060"/>
        <v>2268</v>
      </c>
      <c r="AD2268" s="17">
        <f t="shared" si="5068"/>
        <v>48261</v>
      </c>
      <c r="AE2268" s="16" t="e">
        <f t="shared" si="5061"/>
        <v>#VALUE!</v>
      </c>
      <c r="AF2268" s="10">
        <f ca="1">IFERROR(AVERAGE(INDIRECT("AE"&amp;AC2268-Template!$F$10+1):INDIRECT("AE"&amp;AC2268)),0)</f>
        <v>0</v>
      </c>
      <c r="AG2268" s="35"/>
      <c r="AH2268" s="86"/>
      <c r="AI2268" s="35"/>
      <c r="AJ2268" s="35"/>
      <c r="AK2268" s="35"/>
      <c r="AL2268" s="35"/>
      <c r="AM2268" s="35"/>
      <c r="AN2268" s="35"/>
      <c r="AO2268" s="35"/>
      <c r="AP2268" s="35"/>
      <c r="AQ2268" s="35"/>
      <c r="AR2268" s="35"/>
      <c r="AS2268" s="35"/>
      <c r="AT2268" s="35"/>
      <c r="AU2268" s="35"/>
      <c r="AV2268" s="35"/>
      <c r="AW2268" s="35"/>
      <c r="AX2268" s="35"/>
      <c r="AY2268" s="35"/>
      <c r="AZ2268" s="17">
        <f t="shared" ref="AZ2268" si="5117">AZ2267+1</f>
        <v>48284</v>
      </c>
      <c r="BA2268" s="216">
        <f t="shared" si="5084"/>
        <v>4</v>
      </c>
      <c r="BB2268" s="216">
        <f t="shared" ref="BB2268" si="5118">BB2267+1</f>
        <v>2263</v>
      </c>
      <c r="BC2268" s="16">
        <f t="shared" si="5086"/>
        <v>6.2</v>
      </c>
      <c r="BD2268" s="16">
        <f>IF(Template!$F$7="Linear interpolation",LinInterp($AO$5:$AO$18,$AM$5:$AM$18,BC2268),CubicSpline($AO$5:$AO$18,$AM$5:$AM$18,BC2268))</f>
        <v>14.127283163213928</v>
      </c>
      <c r="BE2268" s="221">
        <f t="shared" si="5021"/>
        <v>2.268896937869707</v>
      </c>
      <c r="BF2268" s="221">
        <f>BE2268/PRODUCT($BG$6:BG2267)</f>
        <v>1.0003776928981283</v>
      </c>
      <c r="BG2268" s="16">
        <f t="shared" si="5087"/>
        <v>1.0003776928981283</v>
      </c>
      <c r="BH2268" s="10">
        <f t="shared" si="5088"/>
        <v>13.785790781682184</v>
      </c>
      <c r="BI2268" s="90"/>
      <c r="BJ2268" s="17">
        <f t="shared" si="5071"/>
        <v>48261</v>
      </c>
      <c r="BK2268" s="16">
        <f t="shared" si="5064"/>
        <v>13.877942423846212</v>
      </c>
      <c r="BL2268" s="10">
        <f ca="1">IFERROR(AVERAGE(INDIRECT("BK"&amp;AC2268-Template!$F$10+1):INDIRECT("BK"&amp;AC2268)),0)</f>
        <v>13.938567463104013</v>
      </c>
      <c r="BM2268" s="35"/>
      <c r="BN2268" s="86"/>
      <c r="BO2268" s="35"/>
      <c r="BP2268" s="35"/>
      <c r="BQ2268" s="35"/>
      <c r="BR2268" s="35"/>
      <c r="BS2268" s="35"/>
      <c r="BT2268" s="35"/>
      <c r="BU2268" s="35"/>
      <c r="BV2268" s="35"/>
      <c r="BW2268" s="35"/>
      <c r="BX2268" s="35"/>
      <c r="BY2268" s="35"/>
      <c r="BZ2268" s="35"/>
      <c r="CA2268" s="35"/>
      <c r="CB2268" s="35"/>
      <c r="CC2268" s="35"/>
      <c r="CD2268" s="35"/>
      <c r="CE2268" s="35"/>
      <c r="CF2268" s="35"/>
      <c r="CG2268" s="35"/>
      <c r="CH2268" s="35"/>
    </row>
    <row r="2269" spans="1:86" ht="15.6" x14ac:dyDescent="0.3">
      <c r="A2269" s="35"/>
      <c r="B2269" s="86"/>
      <c r="C2269" s="35"/>
      <c r="D2269" s="35"/>
      <c r="E2269" s="35"/>
      <c r="F2269" s="35"/>
      <c r="G2269" s="35"/>
      <c r="H2269" s="35"/>
      <c r="I2269" s="35"/>
      <c r="J2269" s="35"/>
      <c r="K2269" s="35"/>
      <c r="L2269" s="35"/>
      <c r="M2269" s="35"/>
      <c r="N2269" s="35"/>
      <c r="O2269" s="35"/>
      <c r="P2269" s="35"/>
      <c r="Q2269" s="35"/>
      <c r="R2269" s="35"/>
      <c r="S2269" s="35"/>
      <c r="T2269" s="17">
        <f t="shared" si="5065"/>
        <v>48285</v>
      </c>
      <c r="U2269" s="216">
        <f t="shared" si="5058"/>
        <v>5</v>
      </c>
      <c r="V2269" s="216">
        <f t="shared" si="5065"/>
        <v>2264</v>
      </c>
      <c r="W2269" s="16">
        <f t="shared" si="5072"/>
        <v>6.2027397260273975</v>
      </c>
      <c r="X2269" s="16" t="e">
        <f>IF(Template!$F$7="Linear interpolation",LinInterp($I$5:$I$22,$G$5:$G$22,W2269),CubicSpline($I$5:$I$22,$G$5:$G$22,W2269))</f>
        <v>#VALUE!</v>
      </c>
      <c r="Y2269" s="221" t="e">
        <f t="shared" si="5059"/>
        <v>#VALUE!</v>
      </c>
      <c r="Z2269" s="221" t="e">
        <f>Y2269/PRODUCT($AA$6:AA2268)</f>
        <v>#VALUE!</v>
      </c>
      <c r="AA2269" s="16" t="e">
        <f t="shared" si="5066"/>
        <v>#VALUE!</v>
      </c>
      <c r="AB2269" s="10" t="e">
        <f t="shared" si="5067"/>
        <v>#VALUE!</v>
      </c>
      <c r="AC2269" s="90">
        <f t="shared" si="5060"/>
        <v>2269</v>
      </c>
      <c r="AD2269" s="17">
        <f t="shared" si="5068"/>
        <v>48262</v>
      </c>
      <c r="AE2269" s="16" t="e">
        <f t="shared" si="5061"/>
        <v>#VALUE!</v>
      </c>
      <c r="AF2269" s="10">
        <f ca="1">IFERROR(AVERAGE(INDIRECT("AE"&amp;AC2269-Template!$F$10+1):INDIRECT("AE"&amp;AC2269)),0)</f>
        <v>0</v>
      </c>
      <c r="AG2269" s="35"/>
      <c r="AH2269" s="86"/>
      <c r="AI2269" s="35"/>
      <c r="AJ2269" s="35"/>
      <c r="AK2269" s="35"/>
      <c r="AL2269" s="35"/>
      <c r="AM2269" s="35"/>
      <c r="AN2269" s="35"/>
      <c r="AO2269" s="35"/>
      <c r="AP2269" s="35"/>
      <c r="AQ2269" s="35"/>
      <c r="AR2269" s="35"/>
      <c r="AS2269" s="35"/>
      <c r="AT2269" s="35"/>
      <c r="AU2269" s="35"/>
      <c r="AV2269" s="35"/>
      <c r="AW2269" s="35"/>
      <c r="AX2269" s="35"/>
      <c r="AY2269" s="35"/>
      <c r="AZ2269" s="17">
        <f t="shared" ref="AZ2269" si="5119">AZ2268+1</f>
        <v>48285</v>
      </c>
      <c r="BA2269" s="216">
        <f t="shared" si="5084"/>
        <v>5</v>
      </c>
      <c r="BB2269" s="216">
        <f t="shared" ref="BB2269" si="5120">BB2268+1</f>
        <v>2264</v>
      </c>
      <c r="BC2269" s="16">
        <f t="shared" si="5086"/>
        <v>6.2027397260273975</v>
      </c>
      <c r="BD2269" s="16">
        <f>IF(Template!$F$7="Linear interpolation",LinInterp($AO$5:$AO$18,$AM$5:$AM$18,BC2269),CubicSpline($AO$5:$AO$18,$AM$5:$AM$18,BC2269))</f>
        <v>14.127567920855668</v>
      </c>
      <c r="BE2269" s="221">
        <f t="shared" si="5021"/>
        <v>2.2697536425462514</v>
      </c>
      <c r="BF2269" s="221">
        <f>BE2269/PRODUCT($BG$6:BG2268)</f>
        <v>1.0003775864219504</v>
      </c>
      <c r="BG2269" s="16">
        <f t="shared" si="5087"/>
        <v>1.0003775864219504</v>
      </c>
      <c r="BH2269" s="10">
        <f t="shared" si="5088"/>
        <v>13.78190440118976</v>
      </c>
      <c r="BI2269" s="90"/>
      <c r="BJ2269" s="17">
        <f t="shared" si="5071"/>
        <v>48262</v>
      </c>
      <c r="BK2269" s="16">
        <f t="shared" si="5064"/>
        <v>13.873827991252252</v>
      </c>
      <c r="BL2269" s="10">
        <f ca="1">IFERROR(AVERAGE(INDIRECT("BK"&amp;AC2269-Template!$F$10+1):INDIRECT("BK"&amp;AC2269)),0)</f>
        <v>13.934758317139647</v>
      </c>
      <c r="BM2269" s="35"/>
      <c r="BN2269" s="86"/>
      <c r="BO2269" s="35"/>
      <c r="BP2269" s="35"/>
      <c r="BQ2269" s="35"/>
      <c r="BR2269" s="35"/>
      <c r="BS2269" s="35"/>
      <c r="BT2269" s="35"/>
      <c r="BU2269" s="35"/>
      <c r="BV2269" s="35"/>
      <c r="BW2269" s="35"/>
      <c r="BX2269" s="35"/>
      <c r="BY2269" s="35"/>
      <c r="BZ2269" s="35"/>
      <c r="CA2269" s="35"/>
      <c r="CB2269" s="35"/>
      <c r="CC2269" s="35"/>
      <c r="CD2269" s="35"/>
      <c r="CE2269" s="35"/>
      <c r="CF2269" s="35"/>
      <c r="CG2269" s="35"/>
      <c r="CH2269" s="35"/>
    </row>
    <row r="2270" spans="1:86" ht="15.6" x14ac:dyDescent="0.3">
      <c r="A2270" s="35"/>
      <c r="B2270" s="86"/>
      <c r="C2270" s="35"/>
      <c r="D2270" s="35"/>
      <c r="E2270" s="35"/>
      <c r="F2270" s="35"/>
      <c r="G2270" s="35"/>
      <c r="H2270" s="35"/>
      <c r="I2270" s="35"/>
      <c r="J2270" s="35"/>
      <c r="K2270" s="35"/>
      <c r="L2270" s="35"/>
      <c r="M2270" s="35"/>
      <c r="N2270" s="35"/>
      <c r="O2270" s="35"/>
      <c r="P2270" s="35"/>
      <c r="Q2270" s="35"/>
      <c r="R2270" s="35"/>
      <c r="S2270" s="35"/>
      <c r="T2270" s="17">
        <f t="shared" si="5065"/>
        <v>48286</v>
      </c>
      <c r="U2270" s="216">
        <f t="shared" si="5058"/>
        <v>6</v>
      </c>
      <c r="V2270" s="216">
        <f t="shared" si="5065"/>
        <v>2265</v>
      </c>
      <c r="W2270" s="16">
        <f t="shared" si="5072"/>
        <v>6.2054794520547949</v>
      </c>
      <c r="X2270" s="16" t="e">
        <f>IF(Template!$F$7="Linear interpolation",LinInterp($I$5:$I$22,$G$5:$G$22,W2270),CubicSpline($I$5:$I$22,$G$5:$G$22,W2270))</f>
        <v>#VALUE!</v>
      </c>
      <c r="Y2270" s="221" t="e">
        <f t="shared" si="5059"/>
        <v>#VALUE!</v>
      </c>
      <c r="Z2270" s="221" t="e">
        <f>Y2270/PRODUCT($AA$6:AA2269)</f>
        <v>#VALUE!</v>
      </c>
      <c r="AA2270" s="16" t="e">
        <f t="shared" si="5066"/>
        <v>#VALUE!</v>
      </c>
      <c r="AB2270" s="10" t="e">
        <f t="shared" si="5067"/>
        <v>#VALUE!</v>
      </c>
      <c r="AC2270" s="90">
        <f t="shared" si="5060"/>
        <v>2270</v>
      </c>
      <c r="AD2270" s="17">
        <f t="shared" si="5068"/>
        <v>48263</v>
      </c>
      <c r="AE2270" s="16" t="e">
        <f t="shared" si="5061"/>
        <v>#VALUE!</v>
      </c>
      <c r="AF2270" s="10">
        <f ca="1">IFERROR(AVERAGE(INDIRECT("AE"&amp;AC2270-Template!$F$10+1):INDIRECT("AE"&amp;AC2270)),0)</f>
        <v>0</v>
      </c>
      <c r="AG2270" s="35"/>
      <c r="AH2270" s="86"/>
      <c r="AI2270" s="35"/>
      <c r="AJ2270" s="35"/>
      <c r="AK2270" s="35"/>
      <c r="AL2270" s="35"/>
      <c r="AM2270" s="35"/>
      <c r="AN2270" s="35"/>
      <c r="AO2270" s="35"/>
      <c r="AP2270" s="35"/>
      <c r="AQ2270" s="35"/>
      <c r="AR2270" s="35"/>
      <c r="AS2270" s="35"/>
      <c r="AT2270" s="35"/>
      <c r="AU2270" s="35"/>
      <c r="AV2270" s="35"/>
      <c r="AW2270" s="35"/>
      <c r="AX2270" s="35"/>
      <c r="AY2270" s="35"/>
      <c r="AZ2270" s="17">
        <f t="shared" ref="AZ2270" si="5121">AZ2269+1</f>
        <v>48286</v>
      </c>
      <c r="BA2270" s="216">
        <f t="shared" si="5084"/>
        <v>6</v>
      </c>
      <c r="BB2270" s="216">
        <f t="shared" ref="BB2270" si="5122">BB2269+1</f>
        <v>2265</v>
      </c>
      <c r="BC2270" s="16">
        <f t="shared" si="5086"/>
        <v>6.2054794520547949</v>
      </c>
      <c r="BD2270" s="16">
        <f>IF(Template!$F$7="Linear interpolation",LinInterp($AO$5:$AO$18,$AM$5:$AM$18,BC2270),CubicSpline($AO$5:$AO$18,$AM$5:$AM$18,BC2270))</f>
        <v>14.127850475414627</v>
      </c>
      <c r="BE2270" s="221">
        <f t="shared" si="5021"/>
        <v>2.2706104296655836</v>
      </c>
      <c r="BF2270" s="221">
        <f>BE2270/PRODUCT($BG$6:BG2269)</f>
        <v>1.0003774802266077</v>
      </c>
      <c r="BG2270" s="16">
        <f t="shared" si="5087"/>
        <v>1.0003775864219504</v>
      </c>
      <c r="BH2270" s="10">
        <f t="shared" si="5088"/>
        <v>13.78190440118976</v>
      </c>
      <c r="BI2270" s="90"/>
      <c r="BJ2270" s="17">
        <f t="shared" si="5071"/>
        <v>48263</v>
      </c>
      <c r="BK2270" s="16">
        <f t="shared" si="5064"/>
        <v>13.869723166784031</v>
      </c>
      <c r="BL2270" s="10">
        <f ca="1">IFERROR(AVERAGE(INDIRECT("BK"&amp;AC2270-Template!$F$10+1):INDIRECT("BK"&amp;AC2270)),0)</f>
        <v>13.930517948466775</v>
      </c>
      <c r="BM2270" s="35"/>
      <c r="BN2270" s="86"/>
      <c r="BO2270" s="35"/>
      <c r="BP2270" s="35"/>
      <c r="BQ2270" s="35"/>
      <c r="BR2270" s="35"/>
      <c r="BS2270" s="35"/>
      <c r="BT2270" s="35"/>
      <c r="BU2270" s="35"/>
      <c r="BV2270" s="35"/>
      <c r="BW2270" s="35"/>
      <c r="BX2270" s="35"/>
      <c r="BY2270" s="35"/>
      <c r="BZ2270" s="35"/>
      <c r="CA2270" s="35"/>
      <c r="CB2270" s="35"/>
      <c r="CC2270" s="35"/>
      <c r="CD2270" s="35"/>
      <c r="CE2270" s="35"/>
      <c r="CF2270" s="35"/>
      <c r="CG2270" s="35"/>
      <c r="CH2270" s="35"/>
    </row>
    <row r="2271" spans="1:86" ht="15.6" x14ac:dyDescent="0.3">
      <c r="A2271" s="35"/>
      <c r="B2271" s="86"/>
      <c r="C2271" s="35"/>
      <c r="D2271" s="35"/>
      <c r="E2271" s="35"/>
      <c r="F2271" s="35"/>
      <c r="G2271" s="35"/>
      <c r="H2271" s="35"/>
      <c r="I2271" s="35"/>
      <c r="J2271" s="35"/>
      <c r="K2271" s="35"/>
      <c r="L2271" s="35"/>
      <c r="M2271" s="35"/>
      <c r="N2271" s="35"/>
      <c r="O2271" s="35"/>
      <c r="P2271" s="35"/>
      <c r="Q2271" s="35"/>
      <c r="R2271" s="35"/>
      <c r="S2271" s="35"/>
      <c r="T2271" s="17">
        <f t="shared" si="5065"/>
        <v>48287</v>
      </c>
      <c r="U2271" s="216">
        <f t="shared" si="5058"/>
        <v>7</v>
      </c>
      <c r="V2271" s="216">
        <f t="shared" si="5065"/>
        <v>2266</v>
      </c>
      <c r="W2271" s="16">
        <f t="shared" si="5072"/>
        <v>6.2082191780821914</v>
      </c>
      <c r="X2271" s="16" t="e">
        <f>IF(Template!$F$7="Linear interpolation",LinInterp($I$5:$I$22,$G$5:$G$22,W2271),CubicSpline($I$5:$I$22,$G$5:$G$22,W2271))</f>
        <v>#VALUE!</v>
      </c>
      <c r="Y2271" s="221" t="e">
        <f t="shared" si="5059"/>
        <v>#VALUE!</v>
      </c>
      <c r="Z2271" s="221" t="e">
        <f>Y2271/PRODUCT($AA$6:AA2270)</f>
        <v>#VALUE!</v>
      </c>
      <c r="AA2271" s="16" t="e">
        <f t="shared" si="5066"/>
        <v>#VALUE!</v>
      </c>
      <c r="AB2271" s="10" t="e">
        <f t="shared" si="5067"/>
        <v>#VALUE!</v>
      </c>
      <c r="AC2271" s="90">
        <f t="shared" si="5060"/>
        <v>2271</v>
      </c>
      <c r="AD2271" s="17">
        <f t="shared" si="5068"/>
        <v>48264</v>
      </c>
      <c r="AE2271" s="16" t="e">
        <f t="shared" si="5061"/>
        <v>#VALUE!</v>
      </c>
      <c r="AF2271" s="10">
        <f ca="1">IFERROR(AVERAGE(INDIRECT("AE"&amp;AC2271-Template!$F$10+1):INDIRECT("AE"&amp;AC2271)),0)</f>
        <v>0</v>
      </c>
      <c r="AG2271" s="35"/>
      <c r="AH2271" s="86"/>
      <c r="AI2271" s="35"/>
      <c r="AJ2271" s="35"/>
      <c r="AK2271" s="35"/>
      <c r="AL2271" s="35"/>
      <c r="AM2271" s="35"/>
      <c r="AN2271" s="35"/>
      <c r="AO2271" s="35"/>
      <c r="AP2271" s="35"/>
      <c r="AQ2271" s="35"/>
      <c r="AR2271" s="35"/>
      <c r="AS2271" s="35"/>
      <c r="AT2271" s="35"/>
      <c r="AU2271" s="35"/>
      <c r="AV2271" s="35"/>
      <c r="AW2271" s="35"/>
      <c r="AX2271" s="35"/>
      <c r="AY2271" s="35"/>
      <c r="AZ2271" s="17">
        <f t="shared" ref="AZ2271" si="5123">AZ2270+1</f>
        <v>48287</v>
      </c>
      <c r="BA2271" s="216">
        <f t="shared" si="5084"/>
        <v>7</v>
      </c>
      <c r="BB2271" s="216">
        <f t="shared" ref="BB2271" si="5124">BB2270+1</f>
        <v>2266</v>
      </c>
      <c r="BC2271" s="16">
        <f t="shared" si="5086"/>
        <v>6.2082191780821914</v>
      </c>
      <c r="BD2271" s="16">
        <f>IF(Template!$F$7="Linear interpolation",LinInterp($AO$5:$AO$18,$AM$5:$AM$18,BC2271),CubicSpline($AO$5:$AO$18,$AM$5:$AM$18,BC2271))</f>
        <v>14.128130834966759</v>
      </c>
      <c r="BE2271" s="221">
        <f t="shared" si="5021"/>
        <v>2.2714672997162753</v>
      </c>
      <c r="BF2271" s="221">
        <f>BE2271/PRODUCT($BG$6:BG2270)</f>
        <v>1.0003772681175505</v>
      </c>
      <c r="BG2271" s="16">
        <f t="shared" si="5087"/>
        <v>1.0003775864219504</v>
      </c>
      <c r="BH2271" s="10">
        <f t="shared" si="5088"/>
        <v>13.78190440118976</v>
      </c>
      <c r="BI2271" s="90"/>
      <c r="BJ2271" s="17">
        <f t="shared" si="5071"/>
        <v>48264</v>
      </c>
      <c r="BK2271" s="16">
        <f t="shared" si="5064"/>
        <v>13.865627978378203</v>
      </c>
      <c r="BL2271" s="10">
        <f ca="1">IFERROR(AVERAGE(INDIRECT("BK"&amp;AC2271-Template!$F$10+1):INDIRECT("BK"&amp;AC2271)),0)</f>
        <v>13.926286811536665</v>
      </c>
      <c r="BM2271" s="35"/>
      <c r="BN2271" s="86"/>
      <c r="BO2271" s="35"/>
      <c r="BP2271" s="35"/>
      <c r="BQ2271" s="35"/>
      <c r="BR2271" s="35"/>
      <c r="BS2271" s="35"/>
      <c r="BT2271" s="35"/>
      <c r="BU2271" s="35"/>
      <c r="BV2271" s="35"/>
      <c r="BW2271" s="35"/>
      <c r="BX2271" s="35"/>
      <c r="BY2271" s="35"/>
      <c r="BZ2271" s="35"/>
      <c r="CA2271" s="35"/>
      <c r="CB2271" s="35"/>
      <c r="CC2271" s="35"/>
      <c r="CD2271" s="35"/>
      <c r="CE2271" s="35"/>
      <c r="CF2271" s="35"/>
      <c r="CG2271" s="35"/>
      <c r="CH2271" s="35"/>
    </row>
    <row r="2272" spans="1:86" ht="15.6" x14ac:dyDescent="0.3">
      <c r="A2272" s="35"/>
      <c r="B2272" s="86"/>
      <c r="C2272" s="35"/>
      <c r="D2272" s="35"/>
      <c r="E2272" s="35"/>
      <c r="F2272" s="35"/>
      <c r="G2272" s="35"/>
      <c r="H2272" s="35"/>
      <c r="I2272" s="35"/>
      <c r="J2272" s="35"/>
      <c r="K2272" s="35"/>
      <c r="L2272" s="35"/>
      <c r="M2272" s="35"/>
      <c r="N2272" s="35"/>
      <c r="O2272" s="35"/>
      <c r="P2272" s="35"/>
      <c r="Q2272" s="35"/>
      <c r="R2272" s="35"/>
      <c r="S2272" s="35"/>
      <c r="T2272" s="17">
        <f t="shared" si="5065"/>
        <v>48288</v>
      </c>
      <c r="U2272" s="216">
        <f t="shared" si="5058"/>
        <v>1</v>
      </c>
      <c r="V2272" s="216">
        <f t="shared" si="5065"/>
        <v>2267</v>
      </c>
      <c r="W2272" s="16">
        <f t="shared" si="5072"/>
        <v>6.2109589041095887</v>
      </c>
      <c r="X2272" s="16" t="e">
        <f>IF(Template!$F$7="Linear interpolation",LinInterp($I$5:$I$22,$G$5:$G$22,W2272),CubicSpline($I$5:$I$22,$G$5:$G$22,W2272))</f>
        <v>#VALUE!</v>
      </c>
      <c r="Y2272" s="221" t="e">
        <f t="shared" si="5059"/>
        <v>#VALUE!</v>
      </c>
      <c r="Z2272" s="221" t="e">
        <f>Y2272/PRODUCT($AA$6:AA2271)</f>
        <v>#VALUE!</v>
      </c>
      <c r="AA2272" s="16" t="e">
        <f t="shared" si="5066"/>
        <v>#VALUE!</v>
      </c>
      <c r="AB2272" s="10" t="e">
        <f t="shared" si="5067"/>
        <v>#VALUE!</v>
      </c>
      <c r="AC2272" s="90">
        <f t="shared" si="5060"/>
        <v>2272</v>
      </c>
      <c r="AD2272" s="17">
        <f t="shared" si="5068"/>
        <v>48265</v>
      </c>
      <c r="AE2272" s="16" t="e">
        <f t="shared" si="5061"/>
        <v>#VALUE!</v>
      </c>
      <c r="AF2272" s="10">
        <f ca="1">IFERROR(AVERAGE(INDIRECT("AE"&amp;AC2272-Template!$F$10+1):INDIRECT("AE"&amp;AC2272)),0)</f>
        <v>0</v>
      </c>
      <c r="AG2272" s="35"/>
      <c r="AH2272" s="86"/>
      <c r="AI2272" s="35"/>
      <c r="AJ2272" s="35"/>
      <c r="AK2272" s="35"/>
      <c r="AL2272" s="35"/>
      <c r="AM2272" s="35"/>
      <c r="AN2272" s="35"/>
      <c r="AO2272" s="35"/>
      <c r="AP2272" s="35"/>
      <c r="AQ2272" s="35"/>
      <c r="AR2272" s="35"/>
      <c r="AS2272" s="35"/>
      <c r="AT2272" s="35"/>
      <c r="AU2272" s="35"/>
      <c r="AV2272" s="35"/>
      <c r="AW2272" s="35"/>
      <c r="AX2272" s="35"/>
      <c r="AY2272" s="35"/>
      <c r="AZ2272" s="17">
        <f t="shared" ref="AZ2272" si="5125">AZ2271+1</f>
        <v>48288</v>
      </c>
      <c r="BA2272" s="216">
        <f t="shared" si="5084"/>
        <v>1</v>
      </c>
      <c r="BB2272" s="216">
        <f t="shared" ref="BB2272" si="5126">BB2271+1</f>
        <v>2267</v>
      </c>
      <c r="BC2272" s="16">
        <f t="shared" si="5086"/>
        <v>6.2109589041095887</v>
      </c>
      <c r="BD2272" s="16">
        <f>IF(Template!$F$7="Linear interpolation",LinInterp($AO$5:$AO$18,$AM$5:$AM$18,BC2272),CubicSpline($AO$5:$AO$18,$AM$5:$AM$18,BC2272))</f>
        <v>14.128409007588017</v>
      </c>
      <c r="BE2272" s="221">
        <f t="shared" si="5021"/>
        <v>2.2723242531895171</v>
      </c>
      <c r="BF2272" s="221">
        <f>BE2272/PRODUCT($BG$6:BG2271)</f>
        <v>1.0003769503772044</v>
      </c>
      <c r="BG2272" s="16">
        <f t="shared" si="5087"/>
        <v>1.0003769503772044</v>
      </c>
      <c r="BH2272" s="10">
        <f t="shared" si="5088"/>
        <v>13.758688767961381</v>
      </c>
      <c r="BI2272" s="90"/>
      <c r="BJ2272" s="17">
        <f t="shared" si="5071"/>
        <v>48265</v>
      </c>
      <c r="BK2272" s="16">
        <f t="shared" si="5064"/>
        <v>13.865627978378203</v>
      </c>
      <c r="BL2272" s="10">
        <f ca="1">IFERROR(AVERAGE(INDIRECT("BK"&amp;AC2272-Template!$F$10+1):INDIRECT("BK"&amp;AC2272)),0)</f>
        <v>13.922201118373154</v>
      </c>
      <c r="BM2272" s="35"/>
      <c r="BN2272" s="86"/>
      <c r="BO2272" s="35"/>
      <c r="BP2272" s="35"/>
      <c r="BQ2272" s="35"/>
      <c r="BR2272" s="35"/>
      <c r="BS2272" s="35"/>
      <c r="BT2272" s="35"/>
      <c r="BU2272" s="35"/>
      <c r="BV2272" s="35"/>
      <c r="BW2272" s="35"/>
      <c r="BX2272" s="35"/>
      <c r="BY2272" s="35"/>
      <c r="BZ2272" s="35"/>
      <c r="CA2272" s="35"/>
      <c r="CB2272" s="35"/>
      <c r="CC2272" s="35"/>
      <c r="CD2272" s="35"/>
      <c r="CE2272" s="35"/>
      <c r="CF2272" s="35"/>
      <c r="CG2272" s="35"/>
      <c r="CH2272" s="35"/>
    </row>
    <row r="2273" spans="1:86" ht="15.6" x14ac:dyDescent="0.3">
      <c r="A2273" s="35"/>
      <c r="B2273" s="86"/>
      <c r="C2273" s="35"/>
      <c r="D2273" s="35"/>
      <c r="E2273" s="35"/>
      <c r="F2273" s="35"/>
      <c r="G2273" s="35"/>
      <c r="H2273" s="35"/>
      <c r="I2273" s="35"/>
      <c r="J2273" s="35"/>
      <c r="K2273" s="35"/>
      <c r="L2273" s="35"/>
      <c r="M2273" s="35"/>
      <c r="N2273" s="35"/>
      <c r="O2273" s="35"/>
      <c r="P2273" s="35"/>
      <c r="Q2273" s="35"/>
      <c r="R2273" s="35"/>
      <c r="S2273" s="35"/>
      <c r="T2273" s="17">
        <f t="shared" si="5065"/>
        <v>48289</v>
      </c>
      <c r="U2273" s="216">
        <f t="shared" si="5058"/>
        <v>2</v>
      </c>
      <c r="V2273" s="216">
        <f t="shared" si="5065"/>
        <v>2268</v>
      </c>
      <c r="W2273" s="16">
        <f t="shared" si="5072"/>
        <v>6.2136986301369861</v>
      </c>
      <c r="X2273" s="16" t="e">
        <f>IF(Template!$F$7="Linear interpolation",LinInterp($I$5:$I$22,$G$5:$G$22,W2273),CubicSpline($I$5:$I$22,$G$5:$G$22,W2273))</f>
        <v>#VALUE!</v>
      </c>
      <c r="Y2273" s="221" t="e">
        <f t="shared" si="5059"/>
        <v>#VALUE!</v>
      </c>
      <c r="Z2273" s="221" t="e">
        <f>Y2273/PRODUCT($AA$6:AA2272)</f>
        <v>#VALUE!</v>
      </c>
      <c r="AA2273" s="16" t="e">
        <f t="shared" si="5066"/>
        <v>#VALUE!</v>
      </c>
      <c r="AB2273" s="10" t="e">
        <f t="shared" si="5067"/>
        <v>#VALUE!</v>
      </c>
      <c r="AC2273" s="90">
        <f t="shared" si="5060"/>
        <v>2273</v>
      </c>
      <c r="AD2273" s="17">
        <f t="shared" si="5068"/>
        <v>48266</v>
      </c>
      <c r="AE2273" s="16" t="e">
        <f t="shared" si="5061"/>
        <v>#VALUE!</v>
      </c>
      <c r="AF2273" s="10">
        <f ca="1">IFERROR(AVERAGE(INDIRECT("AE"&amp;AC2273-Template!$F$10+1):INDIRECT("AE"&amp;AC2273)),0)</f>
        <v>0</v>
      </c>
      <c r="AG2273" s="35"/>
      <c r="AH2273" s="86"/>
      <c r="AI2273" s="35"/>
      <c r="AJ2273" s="35"/>
      <c r="AK2273" s="35"/>
      <c r="AL2273" s="35"/>
      <c r="AM2273" s="35"/>
      <c r="AN2273" s="35"/>
      <c r="AO2273" s="35"/>
      <c r="AP2273" s="35"/>
      <c r="AQ2273" s="35"/>
      <c r="AR2273" s="35"/>
      <c r="AS2273" s="35"/>
      <c r="AT2273" s="35"/>
      <c r="AU2273" s="35"/>
      <c r="AV2273" s="35"/>
      <c r="AW2273" s="35"/>
      <c r="AX2273" s="35"/>
      <c r="AY2273" s="35"/>
      <c r="AZ2273" s="17">
        <f t="shared" ref="AZ2273" si="5127">AZ2272+1</f>
        <v>48289</v>
      </c>
      <c r="BA2273" s="216">
        <f t="shared" si="5084"/>
        <v>2</v>
      </c>
      <c r="BB2273" s="216">
        <f t="shared" ref="BB2273" si="5128">BB2272+1</f>
        <v>2268</v>
      </c>
      <c r="BC2273" s="16">
        <f t="shared" si="5086"/>
        <v>6.2136986301369861</v>
      </c>
      <c r="BD2273" s="16">
        <f>IF(Template!$F$7="Linear interpolation",LinInterp($AO$5:$AO$18,$AM$5:$AM$18,BC2273),CubicSpline($AO$5:$AO$18,$AM$5:$AM$18,BC2273))</f>
        <v>14.128685001354356</v>
      </c>
      <c r="BE2273" s="221">
        <f t="shared" si="5021"/>
        <v>2.2731812905791204</v>
      </c>
      <c r="BF2273" s="221">
        <f>BE2273/PRODUCT($BG$6:BG2272)</f>
        <v>1.0003771633332701</v>
      </c>
      <c r="BG2273" s="16">
        <f t="shared" si="5087"/>
        <v>1.0003771633332701</v>
      </c>
      <c r="BH2273" s="10">
        <f t="shared" si="5088"/>
        <v>13.766461664358353</v>
      </c>
      <c r="BI2273" s="90"/>
      <c r="BJ2273" s="17">
        <f t="shared" si="5071"/>
        <v>48266</v>
      </c>
      <c r="BK2273" s="16">
        <f t="shared" si="5064"/>
        <v>13.865627978378203</v>
      </c>
      <c r="BL2273" s="10">
        <f ca="1">IFERROR(AVERAGE(INDIRECT("BK"&amp;AC2273-Template!$F$10+1):INDIRECT("BK"&amp;AC2273)),0)</f>
        <v>13.918260573790564</v>
      </c>
      <c r="BM2273" s="35"/>
      <c r="BN2273" s="86"/>
      <c r="BO2273" s="35"/>
      <c r="BP2273" s="35"/>
      <c r="BQ2273" s="35"/>
      <c r="BR2273" s="35"/>
      <c r="BS2273" s="35"/>
      <c r="BT2273" s="35"/>
      <c r="BU2273" s="35"/>
      <c r="BV2273" s="35"/>
      <c r="BW2273" s="35"/>
      <c r="BX2273" s="35"/>
      <c r="BY2273" s="35"/>
      <c r="BZ2273" s="35"/>
      <c r="CA2273" s="35"/>
      <c r="CB2273" s="35"/>
      <c r="CC2273" s="35"/>
      <c r="CD2273" s="35"/>
      <c r="CE2273" s="35"/>
      <c r="CF2273" s="35"/>
      <c r="CG2273" s="35"/>
      <c r="CH2273" s="35"/>
    </row>
    <row r="2274" spans="1:86" ht="15.6" x14ac:dyDescent="0.3">
      <c r="A2274" s="35"/>
      <c r="B2274" s="86"/>
      <c r="C2274" s="35"/>
      <c r="D2274" s="35"/>
      <c r="E2274" s="35"/>
      <c r="F2274" s="35"/>
      <c r="G2274" s="35"/>
      <c r="H2274" s="35"/>
      <c r="I2274" s="35"/>
      <c r="J2274" s="35"/>
      <c r="K2274" s="35"/>
      <c r="L2274" s="35"/>
      <c r="M2274" s="35"/>
      <c r="N2274" s="35"/>
      <c r="O2274" s="35"/>
      <c r="P2274" s="35"/>
      <c r="Q2274" s="35"/>
      <c r="R2274" s="35"/>
      <c r="S2274" s="35"/>
      <c r="T2274" s="17">
        <f t="shared" si="5065"/>
        <v>48290</v>
      </c>
      <c r="U2274" s="216">
        <f t="shared" si="5058"/>
        <v>3</v>
      </c>
      <c r="V2274" s="216">
        <f t="shared" si="5065"/>
        <v>2269</v>
      </c>
      <c r="W2274" s="16">
        <f t="shared" si="5072"/>
        <v>6.2164383561643834</v>
      </c>
      <c r="X2274" s="16" t="e">
        <f>IF(Template!$F$7="Linear interpolation",LinInterp($I$5:$I$22,$G$5:$G$22,W2274),CubicSpline($I$5:$I$22,$G$5:$G$22,W2274))</f>
        <v>#VALUE!</v>
      </c>
      <c r="Y2274" s="221" t="e">
        <f t="shared" si="5059"/>
        <v>#VALUE!</v>
      </c>
      <c r="Z2274" s="221" t="e">
        <f>Y2274/PRODUCT($AA$6:AA2273)</f>
        <v>#VALUE!</v>
      </c>
      <c r="AA2274" s="16" t="e">
        <f t="shared" si="5066"/>
        <v>#VALUE!</v>
      </c>
      <c r="AB2274" s="10" t="e">
        <f t="shared" si="5067"/>
        <v>#VALUE!</v>
      </c>
      <c r="AC2274" s="90">
        <f t="shared" si="5060"/>
        <v>2274</v>
      </c>
      <c r="AD2274" s="17">
        <f t="shared" si="5068"/>
        <v>48267</v>
      </c>
      <c r="AE2274" s="16" t="e">
        <f t="shared" si="5061"/>
        <v>#VALUE!</v>
      </c>
      <c r="AF2274" s="10">
        <f ca="1">IFERROR(AVERAGE(INDIRECT("AE"&amp;AC2274-Template!$F$10+1):INDIRECT("AE"&amp;AC2274)),0)</f>
        <v>0</v>
      </c>
      <c r="AG2274" s="35"/>
      <c r="AH2274" s="86"/>
      <c r="AI2274" s="35"/>
      <c r="AJ2274" s="35"/>
      <c r="AK2274" s="35"/>
      <c r="AL2274" s="35"/>
      <c r="AM2274" s="35"/>
      <c r="AN2274" s="35"/>
      <c r="AO2274" s="35"/>
      <c r="AP2274" s="35"/>
      <c r="AQ2274" s="35"/>
      <c r="AR2274" s="35"/>
      <c r="AS2274" s="35"/>
      <c r="AT2274" s="35"/>
      <c r="AU2274" s="35"/>
      <c r="AV2274" s="35"/>
      <c r="AW2274" s="35"/>
      <c r="AX2274" s="35"/>
      <c r="AY2274" s="35"/>
      <c r="AZ2274" s="17">
        <f t="shared" ref="AZ2274" si="5129">AZ2273+1</f>
        <v>48290</v>
      </c>
      <c r="BA2274" s="216">
        <f t="shared" si="5084"/>
        <v>3</v>
      </c>
      <c r="BB2274" s="216">
        <f t="shared" ref="BB2274" si="5130">BB2273+1</f>
        <v>2269</v>
      </c>
      <c r="BC2274" s="16">
        <f t="shared" si="5086"/>
        <v>6.2164383561643834</v>
      </c>
      <c r="BD2274" s="16">
        <f>IF(Template!$F$7="Linear interpolation",LinInterp($AO$5:$AO$18,$AM$5:$AM$18,BC2274),CubicSpline($AO$5:$AO$18,$AM$5:$AM$18,BC2274))</f>
        <v>14.128958824341728</v>
      </c>
      <c r="BE2274" s="221">
        <f t="shared" si="5021"/>
        <v>2.2740384123815329</v>
      </c>
      <c r="BF2274" s="221">
        <f>BE2274/PRODUCT($BG$6:BG2273)</f>
        <v>1.00037705826894</v>
      </c>
      <c r="BG2274" s="16">
        <f t="shared" si="5087"/>
        <v>1.00037705826894</v>
      </c>
      <c r="BH2274" s="10">
        <f t="shared" si="5088"/>
        <v>13.762626816308799</v>
      </c>
      <c r="BI2274" s="90"/>
      <c r="BJ2274" s="17">
        <f t="shared" si="5071"/>
        <v>48267</v>
      </c>
      <c r="BK2274" s="16">
        <f t="shared" si="5064"/>
        <v>13.84115363251215</v>
      </c>
      <c r="BL2274" s="10">
        <f ca="1">IFERROR(AVERAGE(INDIRECT("BK"&amp;AC2274-Template!$F$10+1):INDIRECT("BK"&amp;AC2274)),0)</f>
        <v>13.913504217679101</v>
      </c>
      <c r="BM2274" s="35"/>
      <c r="BN2274" s="86"/>
      <c r="BO2274" s="35"/>
      <c r="BP2274" s="35"/>
      <c r="BQ2274" s="35"/>
      <c r="BR2274" s="35"/>
      <c r="BS2274" s="35"/>
      <c r="BT2274" s="35"/>
      <c r="BU2274" s="35"/>
      <c r="BV2274" s="35"/>
      <c r="BW2274" s="35"/>
      <c r="BX2274" s="35"/>
      <c r="BY2274" s="35"/>
      <c r="BZ2274" s="35"/>
      <c r="CA2274" s="35"/>
      <c r="CB2274" s="35"/>
      <c r="CC2274" s="35"/>
      <c r="CD2274" s="35"/>
      <c r="CE2274" s="35"/>
      <c r="CF2274" s="35"/>
      <c r="CG2274" s="35"/>
      <c r="CH2274" s="35"/>
    </row>
    <row r="2275" spans="1:86" ht="15.6" x14ac:dyDescent="0.3">
      <c r="A2275" s="35"/>
      <c r="B2275" s="86"/>
      <c r="C2275" s="35"/>
      <c r="D2275" s="35"/>
      <c r="E2275" s="35"/>
      <c r="F2275" s="35"/>
      <c r="G2275" s="35"/>
      <c r="H2275" s="35"/>
      <c r="I2275" s="35"/>
      <c r="J2275" s="35"/>
      <c r="K2275" s="35"/>
      <c r="L2275" s="35"/>
      <c r="M2275" s="35"/>
      <c r="N2275" s="35"/>
      <c r="O2275" s="35"/>
      <c r="P2275" s="35"/>
      <c r="Q2275" s="35"/>
      <c r="R2275" s="35"/>
      <c r="S2275" s="35"/>
      <c r="T2275" s="17">
        <f t="shared" si="5065"/>
        <v>48291</v>
      </c>
      <c r="U2275" s="216">
        <f t="shared" si="5058"/>
        <v>4</v>
      </c>
      <c r="V2275" s="216">
        <f t="shared" si="5065"/>
        <v>2270</v>
      </c>
      <c r="W2275" s="16">
        <f t="shared" si="5072"/>
        <v>6.2191780821917808</v>
      </c>
      <c r="X2275" s="16" t="e">
        <f>IF(Template!$F$7="Linear interpolation",LinInterp($I$5:$I$22,$G$5:$G$22,W2275),CubicSpline($I$5:$I$22,$G$5:$G$22,W2275))</f>
        <v>#VALUE!</v>
      </c>
      <c r="Y2275" s="221" t="e">
        <f t="shared" si="5059"/>
        <v>#VALUE!</v>
      </c>
      <c r="Z2275" s="221" t="e">
        <f>Y2275/PRODUCT($AA$6:AA2274)</f>
        <v>#VALUE!</v>
      </c>
      <c r="AA2275" s="16" t="e">
        <f t="shared" si="5066"/>
        <v>#VALUE!</v>
      </c>
      <c r="AB2275" s="10" t="e">
        <f t="shared" si="5067"/>
        <v>#VALUE!</v>
      </c>
      <c r="AC2275" s="90">
        <f t="shared" si="5060"/>
        <v>2275</v>
      </c>
      <c r="AD2275" s="17">
        <f t="shared" si="5068"/>
        <v>48268</v>
      </c>
      <c r="AE2275" s="16" t="e">
        <f t="shared" si="5061"/>
        <v>#VALUE!</v>
      </c>
      <c r="AF2275" s="10">
        <f ca="1">IFERROR(AVERAGE(INDIRECT("AE"&amp;AC2275-Template!$F$10+1):INDIRECT("AE"&amp;AC2275)),0)</f>
        <v>0</v>
      </c>
      <c r="AG2275" s="35"/>
      <c r="AH2275" s="86"/>
      <c r="AI2275" s="35"/>
      <c r="AJ2275" s="35"/>
      <c r="AK2275" s="35"/>
      <c r="AL2275" s="35"/>
      <c r="AM2275" s="35"/>
      <c r="AN2275" s="35"/>
      <c r="AO2275" s="35"/>
      <c r="AP2275" s="35"/>
      <c r="AQ2275" s="35"/>
      <c r="AR2275" s="35"/>
      <c r="AS2275" s="35"/>
      <c r="AT2275" s="35"/>
      <c r="AU2275" s="35"/>
      <c r="AV2275" s="35"/>
      <c r="AW2275" s="35"/>
      <c r="AX2275" s="35"/>
      <c r="AY2275" s="35"/>
      <c r="AZ2275" s="17">
        <f t="shared" ref="AZ2275" si="5131">AZ2274+1</f>
        <v>48291</v>
      </c>
      <c r="BA2275" s="216">
        <f t="shared" si="5084"/>
        <v>4</v>
      </c>
      <c r="BB2275" s="216">
        <f t="shared" ref="BB2275" si="5132">BB2274+1</f>
        <v>2270</v>
      </c>
      <c r="BC2275" s="16">
        <f t="shared" si="5086"/>
        <v>6.2191780821917808</v>
      </c>
      <c r="BD2275" s="16">
        <f>IF(Template!$F$7="Linear interpolation",LinInterp($AO$5:$AO$18,$AM$5:$AM$18,BC2275),CubicSpline($AO$5:$AO$18,$AM$5:$AM$18,BC2275))</f>
        <v>14.129230484626088</v>
      </c>
      <c r="BE2275" s="221">
        <f t="shared" si="5021"/>
        <v>2.27489561909583</v>
      </c>
      <c r="BF2275" s="221">
        <f>BE2275/PRODUCT($BG$6:BG2274)</f>
        <v>1.000376953489277</v>
      </c>
      <c r="BG2275" s="16">
        <f t="shared" si="5087"/>
        <v>1.000376953489277</v>
      </c>
      <c r="BH2275" s="10">
        <f t="shared" si="5088"/>
        <v>13.758802358611266</v>
      </c>
      <c r="BI2275" s="90"/>
      <c r="BJ2275" s="17">
        <f t="shared" si="5071"/>
        <v>48268</v>
      </c>
      <c r="BK2275" s="16">
        <f t="shared" si="5064"/>
        <v>13.849344143779586</v>
      </c>
      <c r="BL2275" s="10">
        <f ca="1">IFERROR(AVERAGE(INDIRECT("BK"&amp;AC2275-Template!$F$10+1):INDIRECT("BK"&amp;AC2275)),0)</f>
        <v>13.909020878609889</v>
      </c>
      <c r="BM2275" s="35"/>
      <c r="BN2275" s="86"/>
      <c r="BO2275" s="35"/>
      <c r="BP2275" s="35"/>
      <c r="BQ2275" s="35"/>
      <c r="BR2275" s="35"/>
      <c r="BS2275" s="35"/>
      <c r="BT2275" s="35"/>
      <c r="BU2275" s="35"/>
      <c r="BV2275" s="35"/>
      <c r="BW2275" s="35"/>
      <c r="BX2275" s="35"/>
      <c r="BY2275" s="35"/>
      <c r="BZ2275" s="35"/>
      <c r="CA2275" s="35"/>
      <c r="CB2275" s="35"/>
      <c r="CC2275" s="35"/>
      <c r="CD2275" s="35"/>
      <c r="CE2275" s="35"/>
      <c r="CF2275" s="35"/>
      <c r="CG2275" s="35"/>
      <c r="CH2275" s="35"/>
    </row>
    <row r="2276" spans="1:86" ht="15.6" x14ac:dyDescent="0.3">
      <c r="A2276" s="35"/>
      <c r="B2276" s="86"/>
      <c r="C2276" s="35"/>
      <c r="D2276" s="35"/>
      <c r="E2276" s="35"/>
      <c r="F2276" s="35"/>
      <c r="G2276" s="35"/>
      <c r="H2276" s="35"/>
      <c r="I2276" s="35"/>
      <c r="J2276" s="35"/>
      <c r="K2276" s="35"/>
      <c r="L2276" s="35"/>
      <c r="M2276" s="35"/>
      <c r="N2276" s="35"/>
      <c r="O2276" s="35"/>
      <c r="P2276" s="35"/>
      <c r="Q2276" s="35"/>
      <c r="R2276" s="35"/>
      <c r="S2276" s="35"/>
      <c r="T2276" s="17">
        <f t="shared" si="5065"/>
        <v>48292</v>
      </c>
      <c r="U2276" s="216">
        <f t="shared" si="5058"/>
        <v>5</v>
      </c>
      <c r="V2276" s="216">
        <f t="shared" si="5065"/>
        <v>2271</v>
      </c>
      <c r="W2276" s="16">
        <f t="shared" si="5072"/>
        <v>6.2219178082191782</v>
      </c>
      <c r="X2276" s="16" t="e">
        <f>IF(Template!$F$7="Linear interpolation",LinInterp($I$5:$I$22,$G$5:$G$22,W2276),CubicSpline($I$5:$I$22,$G$5:$G$22,W2276))</f>
        <v>#VALUE!</v>
      </c>
      <c r="Y2276" s="221" t="e">
        <f t="shared" si="5059"/>
        <v>#VALUE!</v>
      </c>
      <c r="Z2276" s="221" t="e">
        <f>Y2276/PRODUCT($AA$6:AA2275)</f>
        <v>#VALUE!</v>
      </c>
      <c r="AA2276" s="16" t="e">
        <f t="shared" si="5066"/>
        <v>#VALUE!</v>
      </c>
      <c r="AB2276" s="10" t="e">
        <f t="shared" si="5067"/>
        <v>#VALUE!</v>
      </c>
      <c r="AC2276" s="90">
        <f t="shared" si="5060"/>
        <v>2276</v>
      </c>
      <c r="AD2276" s="17">
        <f t="shared" si="5068"/>
        <v>48269</v>
      </c>
      <c r="AE2276" s="16" t="e">
        <f t="shared" si="5061"/>
        <v>#VALUE!</v>
      </c>
      <c r="AF2276" s="10">
        <f ca="1">IFERROR(AVERAGE(INDIRECT("AE"&amp;AC2276-Template!$F$10+1):INDIRECT("AE"&amp;AC2276)),0)</f>
        <v>0</v>
      </c>
      <c r="AG2276" s="35"/>
      <c r="AH2276" s="86"/>
      <c r="AI2276" s="35"/>
      <c r="AJ2276" s="35"/>
      <c r="AK2276" s="35"/>
      <c r="AL2276" s="35"/>
      <c r="AM2276" s="35"/>
      <c r="AN2276" s="35"/>
      <c r="AO2276" s="35"/>
      <c r="AP2276" s="35"/>
      <c r="AQ2276" s="35"/>
      <c r="AR2276" s="35"/>
      <c r="AS2276" s="35"/>
      <c r="AT2276" s="35"/>
      <c r="AU2276" s="35"/>
      <c r="AV2276" s="35"/>
      <c r="AW2276" s="35"/>
      <c r="AX2276" s="35"/>
      <c r="AY2276" s="35"/>
      <c r="AZ2276" s="17">
        <f t="shared" ref="AZ2276" si="5133">AZ2275+1</f>
        <v>48292</v>
      </c>
      <c r="BA2276" s="216">
        <f t="shared" si="5084"/>
        <v>5</v>
      </c>
      <c r="BB2276" s="216">
        <f t="shared" ref="BB2276" si="5134">BB2275+1</f>
        <v>2271</v>
      </c>
      <c r="BC2276" s="16">
        <f t="shared" si="5086"/>
        <v>6.2219178082191782</v>
      </c>
      <c r="BD2276" s="16">
        <f>IF(Template!$F$7="Linear interpolation",LinInterp($AO$5:$AO$18,$AM$5:$AM$18,BC2276),CubicSpline($AO$5:$AO$18,$AM$5:$AM$18,BC2276))</f>
        <v>14.12949999028339</v>
      </c>
      <c r="BE2276" s="221">
        <f t="shared" si="5021"/>
        <v>2.2757529112237282</v>
      </c>
      <c r="BF2276" s="221">
        <f>BE2276/PRODUCT($BG$6:BG2275)</f>
        <v>1.0003768489950493</v>
      </c>
      <c r="BG2276" s="16">
        <f t="shared" si="5087"/>
        <v>1.0003768489950493</v>
      </c>
      <c r="BH2276" s="10">
        <f t="shared" si="5088"/>
        <v>13.754988319299667</v>
      </c>
      <c r="BI2276" s="90"/>
      <c r="BJ2276" s="17">
        <f t="shared" si="5071"/>
        <v>48269</v>
      </c>
      <c r="BK2276" s="16">
        <f t="shared" si="5064"/>
        <v>13.845297554443746</v>
      </c>
      <c r="BL2276" s="10">
        <f ca="1">IFERROR(AVERAGE(INDIRECT("BK"&amp;AC2276-Template!$F$10+1):INDIRECT("BK"&amp;AC2276)),0)</f>
        <v>13.905270578748265</v>
      </c>
      <c r="BM2276" s="35"/>
      <c r="BN2276" s="86"/>
      <c r="BO2276" s="35"/>
      <c r="BP2276" s="35"/>
      <c r="BQ2276" s="35"/>
      <c r="BR2276" s="35"/>
      <c r="BS2276" s="35"/>
      <c r="BT2276" s="35"/>
      <c r="BU2276" s="35"/>
      <c r="BV2276" s="35"/>
      <c r="BW2276" s="35"/>
      <c r="BX2276" s="35"/>
      <c r="BY2276" s="35"/>
      <c r="BZ2276" s="35"/>
      <c r="CA2276" s="35"/>
      <c r="CB2276" s="35"/>
      <c r="CC2276" s="35"/>
      <c r="CD2276" s="35"/>
      <c r="CE2276" s="35"/>
      <c r="CF2276" s="35"/>
      <c r="CG2276" s="35"/>
      <c r="CH2276" s="35"/>
    </row>
    <row r="2277" spans="1:86" ht="15.6" x14ac:dyDescent="0.3">
      <c r="A2277" s="35"/>
      <c r="B2277" s="86"/>
      <c r="C2277" s="35"/>
      <c r="D2277" s="35"/>
      <c r="E2277" s="35"/>
      <c r="F2277" s="35"/>
      <c r="G2277" s="35"/>
      <c r="H2277" s="35"/>
      <c r="I2277" s="35"/>
      <c r="J2277" s="35"/>
      <c r="K2277" s="35"/>
      <c r="L2277" s="35"/>
      <c r="M2277" s="35"/>
      <c r="N2277" s="35"/>
      <c r="O2277" s="35"/>
      <c r="P2277" s="35"/>
      <c r="Q2277" s="35"/>
      <c r="R2277" s="35"/>
      <c r="S2277" s="35"/>
      <c r="T2277" s="17">
        <f t="shared" si="5065"/>
        <v>48293</v>
      </c>
      <c r="U2277" s="216">
        <f t="shared" si="5058"/>
        <v>6</v>
      </c>
      <c r="V2277" s="216">
        <f t="shared" si="5065"/>
        <v>2272</v>
      </c>
      <c r="W2277" s="16">
        <f t="shared" si="5072"/>
        <v>6.2246575342465755</v>
      </c>
      <c r="X2277" s="16" t="e">
        <f>IF(Template!$F$7="Linear interpolation",LinInterp($I$5:$I$22,$G$5:$G$22,W2277),CubicSpline($I$5:$I$22,$G$5:$G$22,W2277))</f>
        <v>#VALUE!</v>
      </c>
      <c r="Y2277" s="221" t="e">
        <f t="shared" si="5059"/>
        <v>#VALUE!</v>
      </c>
      <c r="Z2277" s="221" t="e">
        <f>Y2277/PRODUCT($AA$6:AA2276)</f>
        <v>#VALUE!</v>
      </c>
      <c r="AA2277" s="16" t="e">
        <f t="shared" si="5066"/>
        <v>#VALUE!</v>
      </c>
      <c r="AB2277" s="10" t="e">
        <f t="shared" si="5067"/>
        <v>#VALUE!</v>
      </c>
      <c r="AC2277" s="90">
        <f t="shared" si="5060"/>
        <v>2277</v>
      </c>
      <c r="AD2277" s="17">
        <f t="shared" si="5068"/>
        <v>48270</v>
      </c>
      <c r="AE2277" s="16" t="e">
        <f t="shared" si="5061"/>
        <v>#VALUE!</v>
      </c>
      <c r="AF2277" s="10">
        <f ca="1">IFERROR(AVERAGE(INDIRECT("AE"&amp;AC2277-Template!$F$10+1):INDIRECT("AE"&amp;AC2277)),0)</f>
        <v>0</v>
      </c>
      <c r="AG2277" s="35"/>
      <c r="AH2277" s="86"/>
      <c r="AI2277" s="35"/>
      <c r="AJ2277" s="35"/>
      <c r="AK2277" s="35"/>
      <c r="AL2277" s="35"/>
      <c r="AM2277" s="35"/>
      <c r="AN2277" s="35"/>
      <c r="AO2277" s="35"/>
      <c r="AP2277" s="35"/>
      <c r="AQ2277" s="35"/>
      <c r="AR2277" s="35"/>
      <c r="AS2277" s="35"/>
      <c r="AT2277" s="35"/>
      <c r="AU2277" s="35"/>
      <c r="AV2277" s="35"/>
      <c r="AW2277" s="35"/>
      <c r="AX2277" s="35"/>
      <c r="AY2277" s="35"/>
      <c r="AZ2277" s="17">
        <f t="shared" ref="AZ2277" si="5135">AZ2276+1</f>
        <v>48293</v>
      </c>
      <c r="BA2277" s="216">
        <f t="shared" si="5084"/>
        <v>6</v>
      </c>
      <c r="BB2277" s="216">
        <f t="shared" ref="BB2277" si="5136">BB2276+1</f>
        <v>2272</v>
      </c>
      <c r="BC2277" s="16">
        <f t="shared" si="5086"/>
        <v>6.2246575342465755</v>
      </c>
      <c r="BD2277" s="16">
        <f>IF(Template!$F$7="Linear interpolation",LinInterp($AO$5:$AO$18,$AM$5:$AM$18,BC2277),CubicSpline($AO$5:$AO$18,$AM$5:$AM$18,BC2277))</f>
        <v>14.129767349389587</v>
      </c>
      <c r="BE2277" s="221">
        <f t="shared" si="5021"/>
        <v>2.2766102892695828</v>
      </c>
      <c r="BF2277" s="221">
        <f>BE2277/PRODUCT($BG$6:BG2276)</f>
        <v>1.0003767447870224</v>
      </c>
      <c r="BG2277" s="16">
        <f t="shared" si="5087"/>
        <v>1.0003768489950493</v>
      </c>
      <c r="BH2277" s="10">
        <f t="shared" si="5088"/>
        <v>13.754988319299667</v>
      </c>
      <c r="BI2277" s="90"/>
      <c r="BJ2277" s="17">
        <f t="shared" si="5071"/>
        <v>48270</v>
      </c>
      <c r="BK2277" s="16">
        <f t="shared" si="5064"/>
        <v>13.841260768620023</v>
      </c>
      <c r="BL2277" s="10">
        <f ca="1">IFERROR(AVERAGE(INDIRECT("BK"&amp;AC2277-Template!$F$10+1):INDIRECT("BK"&amp;AC2277)),0)</f>
        <v>13.901095417743855</v>
      </c>
      <c r="BM2277" s="35"/>
      <c r="BN2277" s="86"/>
      <c r="BO2277" s="35"/>
      <c r="BP2277" s="35"/>
      <c r="BQ2277" s="35"/>
      <c r="BR2277" s="35"/>
      <c r="BS2277" s="35"/>
      <c r="BT2277" s="35"/>
      <c r="BU2277" s="35"/>
      <c r="BV2277" s="35"/>
      <c r="BW2277" s="35"/>
      <c r="BX2277" s="35"/>
      <c r="BY2277" s="35"/>
      <c r="BZ2277" s="35"/>
      <c r="CA2277" s="35"/>
      <c r="CB2277" s="35"/>
      <c r="CC2277" s="35"/>
      <c r="CD2277" s="35"/>
      <c r="CE2277" s="35"/>
      <c r="CF2277" s="35"/>
      <c r="CG2277" s="35"/>
      <c r="CH2277" s="35"/>
    </row>
    <row r="2278" spans="1:86" ht="15.6" x14ac:dyDescent="0.3">
      <c r="A2278" s="35"/>
      <c r="B2278" s="86"/>
      <c r="C2278" s="35"/>
      <c r="D2278" s="35"/>
      <c r="E2278" s="35"/>
      <c r="F2278" s="35"/>
      <c r="G2278" s="35"/>
      <c r="H2278" s="35"/>
      <c r="I2278" s="35"/>
      <c r="J2278" s="35"/>
      <c r="K2278" s="35"/>
      <c r="L2278" s="35"/>
      <c r="M2278" s="35"/>
      <c r="N2278" s="35"/>
      <c r="O2278" s="35"/>
      <c r="P2278" s="35"/>
      <c r="Q2278" s="35"/>
      <c r="R2278" s="35"/>
      <c r="S2278" s="35"/>
      <c r="T2278" s="17">
        <f t="shared" si="5065"/>
        <v>48294</v>
      </c>
      <c r="U2278" s="216">
        <f t="shared" si="5058"/>
        <v>7</v>
      </c>
      <c r="V2278" s="216">
        <f t="shared" si="5065"/>
        <v>2273</v>
      </c>
      <c r="W2278" s="16">
        <f t="shared" si="5072"/>
        <v>6.2273972602739729</v>
      </c>
      <c r="X2278" s="16" t="e">
        <f>IF(Template!$F$7="Linear interpolation",LinInterp($I$5:$I$22,$G$5:$G$22,W2278),CubicSpline($I$5:$I$22,$G$5:$G$22,W2278))</f>
        <v>#VALUE!</v>
      </c>
      <c r="Y2278" s="221" t="e">
        <f t="shared" si="5059"/>
        <v>#VALUE!</v>
      </c>
      <c r="Z2278" s="221" t="e">
        <f>Y2278/PRODUCT($AA$6:AA2277)</f>
        <v>#VALUE!</v>
      </c>
      <c r="AA2278" s="16" t="e">
        <f t="shared" si="5066"/>
        <v>#VALUE!</v>
      </c>
      <c r="AB2278" s="10" t="e">
        <f t="shared" si="5067"/>
        <v>#VALUE!</v>
      </c>
      <c r="AC2278" s="90">
        <f t="shared" si="5060"/>
        <v>2278</v>
      </c>
      <c r="AD2278" s="17">
        <f t="shared" si="5068"/>
        <v>48271</v>
      </c>
      <c r="AE2278" s="16" t="e">
        <f t="shared" si="5061"/>
        <v>#VALUE!</v>
      </c>
      <c r="AF2278" s="10">
        <f ca="1">IFERROR(AVERAGE(INDIRECT("AE"&amp;AC2278-Template!$F$10+1):INDIRECT("AE"&amp;AC2278)),0)</f>
        <v>0</v>
      </c>
      <c r="AG2278" s="35"/>
      <c r="AH2278" s="86"/>
      <c r="AI2278" s="35"/>
      <c r="AJ2278" s="35"/>
      <c r="AK2278" s="35"/>
      <c r="AL2278" s="35"/>
      <c r="AM2278" s="35"/>
      <c r="AN2278" s="35"/>
      <c r="AO2278" s="35"/>
      <c r="AP2278" s="35"/>
      <c r="AQ2278" s="35"/>
      <c r="AR2278" s="35"/>
      <c r="AS2278" s="35"/>
      <c r="AT2278" s="35"/>
      <c r="AU2278" s="35"/>
      <c r="AV2278" s="35"/>
      <c r="AW2278" s="35"/>
      <c r="AX2278" s="35"/>
      <c r="AY2278" s="35"/>
      <c r="AZ2278" s="17">
        <f t="shared" ref="AZ2278" si="5137">AZ2277+1</f>
        <v>48294</v>
      </c>
      <c r="BA2278" s="216">
        <f t="shared" si="5084"/>
        <v>7</v>
      </c>
      <c r="BB2278" s="216">
        <f t="shared" ref="BB2278" si="5138">BB2277+1</f>
        <v>2273</v>
      </c>
      <c r="BC2278" s="16">
        <f t="shared" si="5086"/>
        <v>6.2273972602739729</v>
      </c>
      <c r="BD2278" s="16">
        <f>IF(Template!$F$7="Linear interpolation",LinInterp($AO$5:$AO$18,$AM$5:$AM$18,BC2278),CubicSpline($AO$5:$AO$18,$AM$5:$AM$18,BC2278))</f>
        <v>14.130032570020632</v>
      </c>
      <c r="BE2278" s="221">
        <f t="shared" si="5021"/>
        <v>2.2774677537403876</v>
      </c>
      <c r="BF2278" s="221">
        <f>BE2278/PRODUCT($BG$6:BG2277)</f>
        <v>1.0003765366579551</v>
      </c>
      <c r="BG2278" s="16">
        <f t="shared" si="5087"/>
        <v>1.0003768489950493</v>
      </c>
      <c r="BH2278" s="10">
        <f t="shared" si="5088"/>
        <v>13.754988319299667</v>
      </c>
      <c r="BI2278" s="90"/>
      <c r="BJ2278" s="17">
        <f t="shared" si="5071"/>
        <v>48271</v>
      </c>
      <c r="BK2278" s="16">
        <f t="shared" si="5064"/>
        <v>13.837233814374738</v>
      </c>
      <c r="BL2278" s="10">
        <f ca="1">IFERROR(AVERAGE(INDIRECT("BK"&amp;AC2278-Template!$F$10+1):INDIRECT("BK"&amp;AC2278)),0)</f>
        <v>13.896929683662453</v>
      </c>
      <c r="BM2278" s="35"/>
      <c r="BN2278" s="86"/>
      <c r="BO2278" s="35"/>
      <c r="BP2278" s="35"/>
      <c r="BQ2278" s="35"/>
      <c r="BR2278" s="35"/>
      <c r="BS2278" s="35"/>
      <c r="BT2278" s="35"/>
      <c r="BU2278" s="35"/>
      <c r="BV2278" s="35"/>
      <c r="BW2278" s="35"/>
      <c r="BX2278" s="35"/>
      <c r="BY2278" s="35"/>
      <c r="BZ2278" s="35"/>
      <c r="CA2278" s="35"/>
      <c r="CB2278" s="35"/>
      <c r="CC2278" s="35"/>
      <c r="CD2278" s="35"/>
      <c r="CE2278" s="35"/>
      <c r="CF2278" s="35"/>
      <c r="CG2278" s="35"/>
      <c r="CH2278" s="35"/>
    </row>
    <row r="2279" spans="1:86" ht="15.6" x14ac:dyDescent="0.3">
      <c r="A2279" s="35"/>
      <c r="B2279" s="86"/>
      <c r="C2279" s="35"/>
      <c r="D2279" s="35"/>
      <c r="E2279" s="35"/>
      <c r="F2279" s="35"/>
      <c r="G2279" s="35"/>
      <c r="H2279" s="35"/>
      <c r="I2279" s="35"/>
      <c r="J2279" s="35"/>
      <c r="K2279" s="35"/>
      <c r="L2279" s="35"/>
      <c r="M2279" s="35"/>
      <c r="N2279" s="35"/>
      <c r="O2279" s="35"/>
      <c r="P2279" s="35"/>
      <c r="Q2279" s="35"/>
      <c r="R2279" s="35"/>
      <c r="S2279" s="35"/>
      <c r="T2279" s="17">
        <f t="shared" si="5065"/>
        <v>48295</v>
      </c>
      <c r="U2279" s="216">
        <f t="shared" si="5058"/>
        <v>1</v>
      </c>
      <c r="V2279" s="216">
        <f t="shared" si="5065"/>
        <v>2274</v>
      </c>
      <c r="W2279" s="16">
        <f t="shared" si="5072"/>
        <v>6.2301369863013702</v>
      </c>
      <c r="X2279" s="16" t="e">
        <f>IF(Template!$F$7="Linear interpolation",LinInterp($I$5:$I$22,$G$5:$G$22,W2279),CubicSpline($I$5:$I$22,$G$5:$G$22,W2279))</f>
        <v>#VALUE!</v>
      </c>
      <c r="Y2279" s="221" t="e">
        <f t="shared" si="5059"/>
        <v>#VALUE!</v>
      </c>
      <c r="Z2279" s="221" t="e">
        <f>Y2279/PRODUCT($AA$6:AA2278)</f>
        <v>#VALUE!</v>
      </c>
      <c r="AA2279" s="16" t="e">
        <f t="shared" si="5066"/>
        <v>#VALUE!</v>
      </c>
      <c r="AB2279" s="10" t="e">
        <f t="shared" si="5067"/>
        <v>#VALUE!</v>
      </c>
      <c r="AC2279" s="90">
        <f t="shared" si="5060"/>
        <v>2279</v>
      </c>
      <c r="AD2279" s="17">
        <f t="shared" si="5068"/>
        <v>48272</v>
      </c>
      <c r="AE2279" s="16" t="e">
        <f t="shared" si="5061"/>
        <v>#VALUE!</v>
      </c>
      <c r="AF2279" s="10">
        <f ca="1">IFERROR(AVERAGE(INDIRECT("AE"&amp;AC2279-Template!$F$10+1):INDIRECT("AE"&amp;AC2279)),0)</f>
        <v>0</v>
      </c>
      <c r="AG2279" s="35"/>
      <c r="AH2279" s="86"/>
      <c r="AI2279" s="35"/>
      <c r="AJ2279" s="35"/>
      <c r="AK2279" s="35"/>
      <c r="AL2279" s="35"/>
      <c r="AM2279" s="35"/>
      <c r="AN2279" s="35"/>
      <c r="AO2279" s="35"/>
      <c r="AP2279" s="35"/>
      <c r="AQ2279" s="35"/>
      <c r="AR2279" s="35"/>
      <c r="AS2279" s="35"/>
      <c r="AT2279" s="35"/>
      <c r="AU2279" s="35"/>
      <c r="AV2279" s="35"/>
      <c r="AW2279" s="35"/>
      <c r="AX2279" s="35"/>
      <c r="AY2279" s="35"/>
      <c r="AZ2279" s="17">
        <f t="shared" ref="AZ2279" si="5139">AZ2278+1</f>
        <v>48295</v>
      </c>
      <c r="BA2279" s="216">
        <f t="shared" si="5084"/>
        <v>1</v>
      </c>
      <c r="BB2279" s="216">
        <f t="shared" ref="BB2279" si="5140">BB2278+1</f>
        <v>2274</v>
      </c>
      <c r="BC2279" s="16">
        <f t="shared" si="5086"/>
        <v>6.2301369863013702</v>
      </c>
      <c r="BD2279" s="16">
        <f>IF(Template!$F$7="Linear interpolation",LinInterp($AO$5:$AO$18,$AM$5:$AM$18,BC2279),CubicSpline($AO$5:$AO$18,$AM$5:$AM$18,BC2279))</f>
        <v>14.130295660252479</v>
      </c>
      <c r="BE2279" s="221">
        <f t="shared" si="5021"/>
        <v>2.2783253051457923</v>
      </c>
      <c r="BF2279" s="221">
        <f>BE2279/PRODUCT($BG$6:BG2278)</f>
        <v>1.0003762248956365</v>
      </c>
      <c r="BG2279" s="16">
        <f t="shared" si="5087"/>
        <v>1.0003762248956365</v>
      </c>
      <c r="BH2279" s="10">
        <f t="shared" si="5088"/>
        <v>13.732208690731884</v>
      </c>
      <c r="BI2279" s="90"/>
      <c r="BJ2279" s="17">
        <f t="shared" si="5071"/>
        <v>48272</v>
      </c>
      <c r="BK2279" s="16">
        <f t="shared" si="5064"/>
        <v>13.837233814374738</v>
      </c>
      <c r="BL2279" s="10">
        <f ca="1">IFERROR(AVERAGE(INDIRECT("BK"&amp;AC2279-Template!$F$10+1):INDIRECT("BK"&amp;AC2279)),0)</f>
        <v>13.892907307555157</v>
      </c>
      <c r="BM2279" s="35"/>
      <c r="BN2279" s="86"/>
      <c r="BO2279" s="35"/>
      <c r="BP2279" s="35"/>
      <c r="BQ2279" s="35"/>
      <c r="BR2279" s="35"/>
      <c r="BS2279" s="35"/>
      <c r="BT2279" s="35"/>
      <c r="BU2279" s="35"/>
      <c r="BV2279" s="35"/>
      <c r="BW2279" s="35"/>
      <c r="BX2279" s="35"/>
      <c r="BY2279" s="35"/>
      <c r="BZ2279" s="35"/>
      <c r="CA2279" s="35"/>
      <c r="CB2279" s="35"/>
      <c r="CC2279" s="35"/>
      <c r="CD2279" s="35"/>
      <c r="CE2279" s="35"/>
      <c r="CF2279" s="35"/>
      <c r="CG2279" s="35"/>
      <c r="CH2279" s="35"/>
    </row>
    <row r="2280" spans="1:86" ht="15.6" x14ac:dyDescent="0.3">
      <c r="A2280" s="35"/>
      <c r="B2280" s="86"/>
      <c r="C2280" s="35"/>
      <c r="D2280" s="35"/>
      <c r="E2280" s="35"/>
      <c r="F2280" s="35"/>
      <c r="G2280" s="35"/>
      <c r="H2280" s="35"/>
      <c r="I2280" s="35"/>
      <c r="J2280" s="35"/>
      <c r="K2280" s="35"/>
      <c r="L2280" s="35"/>
      <c r="M2280" s="35"/>
      <c r="N2280" s="35"/>
      <c r="O2280" s="35"/>
      <c r="P2280" s="35"/>
      <c r="Q2280" s="35"/>
      <c r="R2280" s="35"/>
      <c r="S2280" s="35"/>
      <c r="T2280" s="17">
        <f t="shared" si="5065"/>
        <v>48296</v>
      </c>
      <c r="U2280" s="216">
        <f t="shared" si="5058"/>
        <v>2</v>
      </c>
      <c r="V2280" s="216">
        <f t="shared" si="5065"/>
        <v>2275</v>
      </c>
      <c r="W2280" s="16">
        <f t="shared" si="5072"/>
        <v>6.2328767123287667</v>
      </c>
      <c r="X2280" s="16" t="e">
        <f>IF(Template!$F$7="Linear interpolation",LinInterp($I$5:$I$22,$G$5:$G$22,W2280),CubicSpline($I$5:$I$22,$G$5:$G$22,W2280))</f>
        <v>#VALUE!</v>
      </c>
      <c r="Y2280" s="221" t="e">
        <f t="shared" si="5059"/>
        <v>#VALUE!</v>
      </c>
      <c r="Z2280" s="221" t="e">
        <f>Y2280/PRODUCT($AA$6:AA2279)</f>
        <v>#VALUE!</v>
      </c>
      <c r="AA2280" s="16" t="e">
        <f t="shared" si="5066"/>
        <v>#VALUE!</v>
      </c>
      <c r="AB2280" s="10" t="e">
        <f t="shared" si="5067"/>
        <v>#VALUE!</v>
      </c>
      <c r="AC2280" s="90">
        <f t="shared" si="5060"/>
        <v>2280</v>
      </c>
      <c r="AD2280" s="17">
        <f t="shared" si="5068"/>
        <v>48273</v>
      </c>
      <c r="AE2280" s="16" t="e">
        <f t="shared" si="5061"/>
        <v>#VALUE!</v>
      </c>
      <c r="AF2280" s="10">
        <f ca="1">IFERROR(AVERAGE(INDIRECT("AE"&amp;AC2280-Template!$F$10+1):INDIRECT("AE"&amp;AC2280)),0)</f>
        <v>0</v>
      </c>
      <c r="AG2280" s="35"/>
      <c r="AH2280" s="86"/>
      <c r="AI2280" s="35"/>
      <c r="AJ2280" s="35"/>
      <c r="AK2280" s="35"/>
      <c r="AL2280" s="35"/>
      <c r="AM2280" s="35"/>
      <c r="AN2280" s="35"/>
      <c r="AO2280" s="35"/>
      <c r="AP2280" s="35"/>
      <c r="AQ2280" s="35"/>
      <c r="AR2280" s="35"/>
      <c r="AS2280" s="35"/>
      <c r="AT2280" s="35"/>
      <c r="AU2280" s="35"/>
      <c r="AV2280" s="35"/>
      <c r="AW2280" s="35"/>
      <c r="AX2280" s="35"/>
      <c r="AY2280" s="35"/>
      <c r="AZ2280" s="17">
        <f t="shared" ref="AZ2280" si="5141">AZ2279+1</f>
        <v>48296</v>
      </c>
      <c r="BA2280" s="216">
        <f t="shared" si="5084"/>
        <v>2</v>
      </c>
      <c r="BB2280" s="216">
        <f t="shared" ref="BB2280" si="5142">BB2279+1</f>
        <v>2275</v>
      </c>
      <c r="BC2280" s="16">
        <f t="shared" si="5086"/>
        <v>6.2328767123287667</v>
      </c>
      <c r="BD2280" s="16">
        <f>IF(Template!$F$7="Linear interpolation",LinInterp($AO$5:$AO$18,$AM$5:$AM$18,BC2280),CubicSpline($AO$5:$AO$18,$AM$5:$AM$18,BC2280))</f>
        <v>14.130556628161083</v>
      </c>
      <c r="BE2280" s="221">
        <f t="shared" si="5021"/>
        <v>2.2791829439980966</v>
      </c>
      <c r="BF2280" s="221">
        <f>BE2280/PRODUCT($BG$6:BG2279)</f>
        <v>1.0003764338878067</v>
      </c>
      <c r="BG2280" s="16">
        <f t="shared" si="5087"/>
        <v>1.0003764338878067</v>
      </c>
      <c r="BH2280" s="10">
        <f t="shared" si="5088"/>
        <v>13.739836904945513</v>
      </c>
      <c r="BI2280" s="90"/>
      <c r="BJ2280" s="17">
        <f t="shared" si="5071"/>
        <v>48273</v>
      </c>
      <c r="BK2280" s="16">
        <f t="shared" si="5064"/>
        <v>13.837233814374738</v>
      </c>
      <c r="BL2280" s="10">
        <f ca="1">IFERROR(AVERAGE(INDIRECT("BK"&amp;AC2280-Template!$F$10+1):INDIRECT("BK"&amp;AC2280)),0)</f>
        <v>13.88902798773853</v>
      </c>
      <c r="BM2280" s="35"/>
      <c r="BN2280" s="86"/>
      <c r="BO2280" s="35"/>
      <c r="BP2280" s="35"/>
      <c r="BQ2280" s="35"/>
      <c r="BR2280" s="35"/>
      <c r="BS2280" s="35"/>
      <c r="BT2280" s="35"/>
      <c r="BU2280" s="35"/>
      <c r="BV2280" s="35"/>
      <c r="BW2280" s="35"/>
      <c r="BX2280" s="35"/>
      <c r="BY2280" s="35"/>
      <c r="BZ2280" s="35"/>
      <c r="CA2280" s="35"/>
      <c r="CB2280" s="35"/>
      <c r="CC2280" s="35"/>
      <c r="CD2280" s="35"/>
      <c r="CE2280" s="35"/>
      <c r="CF2280" s="35"/>
      <c r="CG2280" s="35"/>
      <c r="CH2280" s="35"/>
    </row>
    <row r="2281" spans="1:86" ht="15.6" x14ac:dyDescent="0.3">
      <c r="A2281" s="35"/>
      <c r="B2281" s="86"/>
      <c r="C2281" s="35"/>
      <c r="D2281" s="35"/>
      <c r="E2281" s="35"/>
      <c r="F2281" s="35"/>
      <c r="G2281" s="35"/>
      <c r="H2281" s="35"/>
      <c r="I2281" s="35"/>
      <c r="J2281" s="35"/>
      <c r="K2281" s="35"/>
      <c r="L2281" s="35"/>
      <c r="M2281" s="35"/>
      <c r="N2281" s="35"/>
      <c r="O2281" s="35"/>
      <c r="P2281" s="35"/>
      <c r="Q2281" s="35"/>
      <c r="R2281" s="35"/>
      <c r="S2281" s="35"/>
      <c r="T2281" s="17">
        <f t="shared" si="5065"/>
        <v>48297</v>
      </c>
      <c r="U2281" s="216">
        <f t="shared" si="5058"/>
        <v>3</v>
      </c>
      <c r="V2281" s="216">
        <f t="shared" si="5065"/>
        <v>2276</v>
      </c>
      <c r="W2281" s="16">
        <f t="shared" si="5072"/>
        <v>6.2356164383561641</v>
      </c>
      <c r="X2281" s="16" t="e">
        <f>IF(Template!$F$7="Linear interpolation",LinInterp($I$5:$I$22,$G$5:$G$22,W2281),CubicSpline($I$5:$I$22,$G$5:$G$22,W2281))</f>
        <v>#VALUE!</v>
      </c>
      <c r="Y2281" s="221" t="e">
        <f t="shared" si="5059"/>
        <v>#VALUE!</v>
      </c>
      <c r="Z2281" s="221" t="e">
        <f>Y2281/PRODUCT($AA$6:AA2280)</f>
        <v>#VALUE!</v>
      </c>
      <c r="AA2281" s="16" t="e">
        <f t="shared" si="5066"/>
        <v>#VALUE!</v>
      </c>
      <c r="AB2281" s="10" t="e">
        <f t="shared" si="5067"/>
        <v>#VALUE!</v>
      </c>
      <c r="AC2281" s="90">
        <f t="shared" si="5060"/>
        <v>2281</v>
      </c>
      <c r="AD2281" s="17">
        <f t="shared" si="5068"/>
        <v>48274</v>
      </c>
      <c r="AE2281" s="16" t="e">
        <f t="shared" si="5061"/>
        <v>#VALUE!</v>
      </c>
      <c r="AF2281" s="10">
        <f ca="1">IFERROR(AVERAGE(INDIRECT("AE"&amp;AC2281-Template!$F$10+1):INDIRECT("AE"&amp;AC2281)),0)</f>
        <v>0</v>
      </c>
      <c r="AG2281" s="35"/>
      <c r="AH2281" s="86"/>
      <c r="AI2281" s="35"/>
      <c r="AJ2281" s="35"/>
      <c r="AK2281" s="35"/>
      <c r="AL2281" s="35"/>
      <c r="AM2281" s="35"/>
      <c r="AN2281" s="35"/>
      <c r="AO2281" s="35"/>
      <c r="AP2281" s="35"/>
      <c r="AQ2281" s="35"/>
      <c r="AR2281" s="35"/>
      <c r="AS2281" s="35"/>
      <c r="AT2281" s="35"/>
      <c r="AU2281" s="35"/>
      <c r="AV2281" s="35"/>
      <c r="AW2281" s="35"/>
      <c r="AX2281" s="35"/>
      <c r="AY2281" s="35"/>
      <c r="AZ2281" s="17">
        <f t="shared" ref="AZ2281" si="5143">AZ2280+1</f>
        <v>48297</v>
      </c>
      <c r="BA2281" s="216">
        <f t="shared" si="5084"/>
        <v>3</v>
      </c>
      <c r="BB2281" s="216">
        <f t="shared" ref="BB2281" si="5144">BB2280+1</f>
        <v>2276</v>
      </c>
      <c r="BC2281" s="16">
        <f t="shared" si="5086"/>
        <v>6.2356164383561641</v>
      </c>
      <c r="BD2281" s="16">
        <f>IF(Template!$F$7="Linear interpolation",LinInterp($AO$5:$AO$18,$AM$5:$AM$18,BC2281),CubicSpline($AO$5:$AO$18,$AM$5:$AM$18,BC2281))</f>
        <v>14.130815481822397</v>
      </c>
      <c r="BE2281" s="221">
        <f t="shared" si="5021"/>
        <v>2.2800406708122489</v>
      </c>
      <c r="BF2281" s="221">
        <f>BE2281/PRODUCT($BG$6:BG2280)</f>
        <v>1.0003763308322444</v>
      </c>
      <c r="BG2281" s="16">
        <f t="shared" si="5087"/>
        <v>1.0003763308322444</v>
      </c>
      <c r="BH2281" s="10">
        <f t="shared" si="5088"/>
        <v>13.736075376921342</v>
      </c>
      <c r="BI2281" s="90"/>
      <c r="BJ2281" s="17">
        <f t="shared" si="5071"/>
        <v>48274</v>
      </c>
      <c r="BK2281" s="16">
        <f t="shared" si="5064"/>
        <v>13.81317082702771</v>
      </c>
      <c r="BL2281" s="10">
        <f ca="1">IFERROR(AVERAGE(INDIRECT("BK"&amp;AC2281-Template!$F$10+1):INDIRECT("BK"&amp;AC2281)),0)</f>
        <v>13.884346568343675</v>
      </c>
      <c r="BM2281" s="35"/>
      <c r="BN2281" s="86"/>
      <c r="BO2281" s="35"/>
      <c r="BP2281" s="35"/>
      <c r="BQ2281" s="35"/>
      <c r="BR2281" s="35"/>
      <c r="BS2281" s="35"/>
      <c r="BT2281" s="35"/>
      <c r="BU2281" s="35"/>
      <c r="BV2281" s="35"/>
      <c r="BW2281" s="35"/>
      <c r="BX2281" s="35"/>
      <c r="BY2281" s="35"/>
      <c r="BZ2281" s="35"/>
      <c r="CA2281" s="35"/>
      <c r="CB2281" s="35"/>
      <c r="CC2281" s="35"/>
      <c r="CD2281" s="35"/>
      <c r="CE2281" s="35"/>
      <c r="CF2281" s="35"/>
      <c r="CG2281" s="35"/>
      <c r="CH2281" s="35"/>
    </row>
    <row r="2282" spans="1:86" ht="15.6" x14ac:dyDescent="0.3">
      <c r="A2282" s="35"/>
      <c r="B2282" s="86"/>
      <c r="C2282" s="35"/>
      <c r="D2282" s="35"/>
      <c r="E2282" s="35"/>
      <c r="F2282" s="35"/>
      <c r="G2282" s="35"/>
      <c r="H2282" s="35"/>
      <c r="I2282" s="35"/>
      <c r="J2282" s="35"/>
      <c r="K2282" s="35"/>
      <c r="L2282" s="35"/>
      <c r="M2282" s="35"/>
      <c r="N2282" s="35"/>
      <c r="O2282" s="35"/>
      <c r="P2282" s="35"/>
      <c r="Q2282" s="35"/>
      <c r="R2282" s="35"/>
      <c r="S2282" s="35"/>
      <c r="T2282" s="17">
        <f t="shared" si="5065"/>
        <v>48298</v>
      </c>
      <c r="U2282" s="216">
        <f t="shared" si="5058"/>
        <v>4</v>
      </c>
      <c r="V2282" s="216">
        <f t="shared" si="5065"/>
        <v>2277</v>
      </c>
      <c r="W2282" s="16">
        <f t="shared" si="5072"/>
        <v>6.2383561643835614</v>
      </c>
      <c r="X2282" s="16" t="e">
        <f>IF(Template!$F$7="Linear interpolation",LinInterp($I$5:$I$22,$G$5:$G$22,W2282),CubicSpline($I$5:$I$22,$G$5:$G$22,W2282))</f>
        <v>#VALUE!</v>
      </c>
      <c r="Y2282" s="221" t="e">
        <f t="shared" si="5059"/>
        <v>#VALUE!</v>
      </c>
      <c r="Z2282" s="221" t="e">
        <f>Y2282/PRODUCT($AA$6:AA2281)</f>
        <v>#VALUE!</v>
      </c>
      <c r="AA2282" s="16" t="e">
        <f t="shared" si="5066"/>
        <v>#VALUE!</v>
      </c>
      <c r="AB2282" s="10" t="e">
        <f t="shared" si="5067"/>
        <v>#VALUE!</v>
      </c>
      <c r="AC2282" s="90">
        <f t="shared" si="5060"/>
        <v>2282</v>
      </c>
      <c r="AD2282" s="17">
        <f t="shared" si="5068"/>
        <v>48275</v>
      </c>
      <c r="AE2282" s="16" t="e">
        <f t="shared" si="5061"/>
        <v>#VALUE!</v>
      </c>
      <c r="AF2282" s="10">
        <f ca="1">IFERROR(AVERAGE(INDIRECT("AE"&amp;AC2282-Template!$F$10+1):INDIRECT("AE"&amp;AC2282)),0)</f>
        <v>0</v>
      </c>
      <c r="AG2282" s="35"/>
      <c r="AH2282" s="86"/>
      <c r="AI2282" s="35"/>
      <c r="AJ2282" s="35"/>
      <c r="AK2282" s="35"/>
      <c r="AL2282" s="35"/>
      <c r="AM2282" s="35"/>
      <c r="AN2282" s="35"/>
      <c r="AO2282" s="35"/>
      <c r="AP2282" s="35"/>
      <c r="AQ2282" s="35"/>
      <c r="AR2282" s="35"/>
      <c r="AS2282" s="35"/>
      <c r="AT2282" s="35"/>
      <c r="AU2282" s="35"/>
      <c r="AV2282" s="35"/>
      <c r="AW2282" s="35"/>
      <c r="AX2282" s="35"/>
      <c r="AY2282" s="35"/>
      <c r="AZ2282" s="17">
        <f t="shared" ref="AZ2282" si="5145">AZ2281+1</f>
        <v>48298</v>
      </c>
      <c r="BA2282" s="216">
        <f t="shared" si="5084"/>
        <v>4</v>
      </c>
      <c r="BB2282" s="216">
        <f t="shared" ref="BB2282" si="5146">BB2281+1</f>
        <v>2277</v>
      </c>
      <c r="BC2282" s="16">
        <f t="shared" si="5086"/>
        <v>6.2383561643835614</v>
      </c>
      <c r="BD2282" s="16">
        <f>IF(Template!$F$7="Linear interpolation",LinInterp($AO$5:$AO$18,$AM$5:$AM$18,BC2282),CubicSpline($AO$5:$AO$18,$AM$5:$AM$18,BC2282))</f>
        <v>14.131072229312375</v>
      </c>
      <c r="BE2282" s="221">
        <f t="shared" si="5021"/>
        <v>2.2808984861058645</v>
      </c>
      <c r="BF2282" s="221">
        <f>BE2282/PRODUCT($BG$6:BG2281)</f>
        <v>1.000376228066717</v>
      </c>
      <c r="BG2282" s="16">
        <f t="shared" si="5087"/>
        <v>1.000376228066717</v>
      </c>
      <c r="BH2282" s="10">
        <f t="shared" si="5088"/>
        <v>13.732324435170472</v>
      </c>
      <c r="BI2282" s="90"/>
      <c r="BJ2282" s="17">
        <f t="shared" si="5071"/>
        <v>48275</v>
      </c>
      <c r="BK2282" s="16">
        <f t="shared" si="5064"/>
        <v>13.821224870484649</v>
      </c>
      <c r="BL2282" s="10">
        <f ca="1">IFERROR(AVERAGE(INDIRECT("BK"&amp;AC2282-Template!$F$10+1):INDIRECT("BK"&amp;AC2282)),0)</f>
        <v>13.879933617064045</v>
      </c>
      <c r="BM2282" s="35"/>
      <c r="BN2282" s="86"/>
      <c r="BO2282" s="35"/>
      <c r="BP2282" s="35"/>
      <c r="BQ2282" s="35"/>
      <c r="BR2282" s="35"/>
      <c r="BS2282" s="35"/>
      <c r="BT2282" s="35"/>
      <c r="BU2282" s="35"/>
      <c r="BV2282" s="35"/>
      <c r="BW2282" s="35"/>
      <c r="BX2282" s="35"/>
      <c r="BY2282" s="35"/>
      <c r="BZ2282" s="35"/>
      <c r="CA2282" s="35"/>
      <c r="CB2282" s="35"/>
      <c r="CC2282" s="35"/>
      <c r="CD2282" s="35"/>
      <c r="CE2282" s="35"/>
      <c r="CF2282" s="35"/>
      <c r="CG2282" s="35"/>
      <c r="CH2282" s="35"/>
    </row>
    <row r="2283" spans="1:86" ht="15.6" x14ac:dyDescent="0.3">
      <c r="A2283" s="35"/>
      <c r="B2283" s="86"/>
      <c r="C2283" s="35"/>
      <c r="D2283" s="35"/>
      <c r="E2283" s="35"/>
      <c r="F2283" s="35"/>
      <c r="G2283" s="35"/>
      <c r="H2283" s="35"/>
      <c r="I2283" s="35"/>
      <c r="J2283" s="35"/>
      <c r="K2283" s="35"/>
      <c r="L2283" s="35"/>
      <c r="M2283" s="35"/>
      <c r="N2283" s="35"/>
      <c r="O2283" s="35"/>
      <c r="P2283" s="35"/>
      <c r="Q2283" s="35"/>
      <c r="R2283" s="35"/>
      <c r="S2283" s="35"/>
      <c r="T2283" s="17">
        <f t="shared" si="5065"/>
        <v>48299</v>
      </c>
      <c r="U2283" s="216">
        <f t="shared" si="5058"/>
        <v>5</v>
      </c>
      <c r="V2283" s="216">
        <f t="shared" si="5065"/>
        <v>2278</v>
      </c>
      <c r="W2283" s="16">
        <f t="shared" si="5072"/>
        <v>6.2410958904109588</v>
      </c>
      <c r="X2283" s="16" t="e">
        <f>IF(Template!$F$7="Linear interpolation",LinInterp($I$5:$I$22,$G$5:$G$22,W2283),CubicSpline($I$5:$I$22,$G$5:$G$22,W2283))</f>
        <v>#VALUE!</v>
      </c>
      <c r="Y2283" s="221" t="e">
        <f t="shared" si="5059"/>
        <v>#VALUE!</v>
      </c>
      <c r="Z2283" s="221" t="e">
        <f>Y2283/PRODUCT($AA$6:AA2282)</f>
        <v>#VALUE!</v>
      </c>
      <c r="AA2283" s="16" t="e">
        <f t="shared" si="5066"/>
        <v>#VALUE!</v>
      </c>
      <c r="AB2283" s="10" t="e">
        <f t="shared" si="5067"/>
        <v>#VALUE!</v>
      </c>
      <c r="AC2283" s="90">
        <f t="shared" si="5060"/>
        <v>2283</v>
      </c>
      <c r="AD2283" s="17">
        <f t="shared" si="5068"/>
        <v>48276</v>
      </c>
      <c r="AE2283" s="16" t="e">
        <f t="shared" si="5061"/>
        <v>#VALUE!</v>
      </c>
      <c r="AF2283" s="10">
        <f ca="1">IFERROR(AVERAGE(INDIRECT("AE"&amp;AC2283-Template!$F$10+1):INDIRECT("AE"&amp;AC2283)),0)</f>
        <v>0</v>
      </c>
      <c r="AG2283" s="35"/>
      <c r="AH2283" s="86"/>
      <c r="AI2283" s="35"/>
      <c r="AJ2283" s="35"/>
      <c r="AK2283" s="35"/>
      <c r="AL2283" s="35"/>
      <c r="AM2283" s="35"/>
      <c r="AN2283" s="35"/>
      <c r="AO2283" s="35"/>
      <c r="AP2283" s="35"/>
      <c r="AQ2283" s="35"/>
      <c r="AR2283" s="35"/>
      <c r="AS2283" s="35"/>
      <c r="AT2283" s="35"/>
      <c r="AU2283" s="35"/>
      <c r="AV2283" s="35"/>
      <c r="AW2283" s="35"/>
      <c r="AX2283" s="35"/>
      <c r="AY2283" s="35"/>
      <c r="AZ2283" s="17">
        <f t="shared" ref="AZ2283" si="5147">AZ2282+1</f>
        <v>48299</v>
      </c>
      <c r="BA2283" s="216">
        <f t="shared" si="5084"/>
        <v>5</v>
      </c>
      <c r="BB2283" s="216">
        <f t="shared" ref="BB2283" si="5148">BB2282+1</f>
        <v>2278</v>
      </c>
      <c r="BC2283" s="16">
        <f t="shared" si="5086"/>
        <v>6.2410958904109588</v>
      </c>
      <c r="BD2283" s="16">
        <f>IF(Template!$F$7="Linear interpolation",LinInterp($AO$5:$AO$18,$AM$5:$AM$18,BC2283),CubicSpline($AO$5:$AO$18,$AM$5:$AM$18,BC2283))</f>
        <v>14.13132687870697</v>
      </c>
      <c r="BE2283" s="221">
        <f t="shared" si="5021"/>
        <v>2.2817563903992162</v>
      </c>
      <c r="BF2283" s="221">
        <f>BE2283/PRODUCT($BG$6:BG2282)</f>
        <v>1.0003761255919883</v>
      </c>
      <c r="BG2283" s="16">
        <f t="shared" si="5087"/>
        <v>1.0003761255919883</v>
      </c>
      <c r="BH2283" s="10">
        <f t="shared" si="5088"/>
        <v>13.728584107572829</v>
      </c>
      <c r="BI2283" s="90"/>
      <c r="BJ2283" s="17">
        <f t="shared" si="5071"/>
        <v>48276</v>
      </c>
      <c r="BK2283" s="16">
        <f t="shared" si="5064"/>
        <v>13.817247492451944</v>
      </c>
      <c r="BL2283" s="10">
        <f ca="1">IFERROR(AVERAGE(INDIRECT("BK"&amp;AC2283-Template!$F$10+1):INDIRECT("BK"&amp;AC2283)),0)</f>
        <v>13.876243393299454</v>
      </c>
      <c r="BM2283" s="35"/>
      <c r="BN2283" s="86"/>
      <c r="BO2283" s="35"/>
      <c r="BP2283" s="35"/>
      <c r="BQ2283" s="35"/>
      <c r="BR2283" s="35"/>
      <c r="BS2283" s="35"/>
      <c r="BT2283" s="35"/>
      <c r="BU2283" s="35"/>
      <c r="BV2283" s="35"/>
      <c r="BW2283" s="35"/>
      <c r="BX2283" s="35"/>
      <c r="BY2283" s="35"/>
      <c r="BZ2283" s="35"/>
      <c r="CA2283" s="35"/>
      <c r="CB2283" s="35"/>
      <c r="CC2283" s="35"/>
      <c r="CD2283" s="35"/>
      <c r="CE2283" s="35"/>
      <c r="CF2283" s="35"/>
      <c r="CG2283" s="35"/>
      <c r="CH2283" s="35"/>
    </row>
    <row r="2284" spans="1:86" ht="15.6" x14ac:dyDescent="0.3">
      <c r="A2284" s="35"/>
      <c r="B2284" s="86"/>
      <c r="C2284" s="35"/>
      <c r="D2284" s="35"/>
      <c r="E2284" s="35"/>
      <c r="F2284" s="35"/>
      <c r="G2284" s="35"/>
      <c r="H2284" s="35"/>
      <c r="I2284" s="35"/>
      <c r="J2284" s="35"/>
      <c r="K2284" s="35"/>
      <c r="L2284" s="35"/>
      <c r="M2284" s="35"/>
      <c r="N2284" s="35"/>
      <c r="O2284" s="35"/>
      <c r="P2284" s="35"/>
      <c r="Q2284" s="35"/>
      <c r="R2284" s="35"/>
      <c r="S2284" s="35"/>
      <c r="T2284" s="17">
        <f t="shared" si="5065"/>
        <v>48300</v>
      </c>
      <c r="U2284" s="216">
        <f t="shared" si="5058"/>
        <v>6</v>
      </c>
      <c r="V2284" s="216">
        <f t="shared" si="5065"/>
        <v>2279</v>
      </c>
      <c r="W2284" s="16">
        <f t="shared" si="5072"/>
        <v>6.2438356164383562</v>
      </c>
      <c r="X2284" s="16" t="e">
        <f>IF(Template!$F$7="Linear interpolation",LinInterp($I$5:$I$22,$G$5:$G$22,W2284),CubicSpline($I$5:$I$22,$G$5:$G$22,W2284))</f>
        <v>#VALUE!</v>
      </c>
      <c r="Y2284" s="221" t="e">
        <f t="shared" si="5059"/>
        <v>#VALUE!</v>
      </c>
      <c r="Z2284" s="221" t="e">
        <f>Y2284/PRODUCT($AA$6:AA2283)</f>
        <v>#VALUE!</v>
      </c>
      <c r="AA2284" s="16" t="e">
        <f t="shared" si="5066"/>
        <v>#VALUE!</v>
      </c>
      <c r="AB2284" s="10" t="e">
        <f t="shared" si="5067"/>
        <v>#VALUE!</v>
      </c>
      <c r="AC2284" s="90">
        <f t="shared" si="5060"/>
        <v>2284</v>
      </c>
      <c r="AD2284" s="17">
        <f t="shared" si="5068"/>
        <v>48277</v>
      </c>
      <c r="AE2284" s="16" t="e">
        <f t="shared" si="5061"/>
        <v>#VALUE!</v>
      </c>
      <c r="AF2284" s="10">
        <f ca="1">IFERROR(AVERAGE(INDIRECT("AE"&amp;AC2284-Template!$F$10+1):INDIRECT("AE"&amp;AC2284)),0)</f>
        <v>0</v>
      </c>
      <c r="AG2284" s="35"/>
      <c r="AH2284" s="86"/>
      <c r="AI2284" s="35"/>
      <c r="AJ2284" s="35"/>
      <c r="AK2284" s="35"/>
      <c r="AL2284" s="35"/>
      <c r="AM2284" s="35"/>
      <c r="AN2284" s="35"/>
      <c r="AO2284" s="35"/>
      <c r="AP2284" s="35"/>
      <c r="AQ2284" s="35"/>
      <c r="AR2284" s="35"/>
      <c r="AS2284" s="35"/>
      <c r="AT2284" s="35"/>
      <c r="AU2284" s="35"/>
      <c r="AV2284" s="35"/>
      <c r="AW2284" s="35"/>
      <c r="AX2284" s="35"/>
      <c r="AY2284" s="35"/>
      <c r="AZ2284" s="17">
        <f t="shared" ref="AZ2284" si="5149">AZ2283+1</f>
        <v>48300</v>
      </c>
      <c r="BA2284" s="216">
        <f t="shared" si="5084"/>
        <v>6</v>
      </c>
      <c r="BB2284" s="216">
        <f t="shared" ref="BB2284" si="5150">BB2283+1</f>
        <v>2279</v>
      </c>
      <c r="BC2284" s="16">
        <f t="shared" si="5086"/>
        <v>6.2438356164383562</v>
      </c>
      <c r="BD2284" s="16">
        <f>IF(Template!$F$7="Linear interpolation",LinInterp($AO$5:$AO$18,$AM$5:$AM$18,BC2284),CubicSpline($AO$5:$AO$18,$AM$5:$AM$18,BC2284))</f>
        <v>14.131579438082134</v>
      </c>
      <c r="BE2284" s="221">
        <f t="shared" si="5021"/>
        <v>2.282614384215246</v>
      </c>
      <c r="BF2284" s="221">
        <f>BE2284/PRODUCT($BG$6:BG2283)</f>
        <v>1.0003760234088266</v>
      </c>
      <c r="BG2284" s="16">
        <f t="shared" si="5087"/>
        <v>1.0003761255919883</v>
      </c>
      <c r="BH2284" s="10">
        <f t="shared" si="5088"/>
        <v>13.728584107572829</v>
      </c>
      <c r="BI2284" s="90"/>
      <c r="BJ2284" s="17">
        <f t="shared" si="5071"/>
        <v>48277</v>
      </c>
      <c r="BK2284" s="16">
        <f t="shared" si="5064"/>
        <v>13.813280113544657</v>
      </c>
      <c r="BL2284" s="10">
        <f ca="1">IFERROR(AVERAGE(INDIRECT("BK"&amp;AC2284-Template!$F$10+1):INDIRECT("BK"&amp;AC2284)),0)</f>
        <v>13.872134806532664</v>
      </c>
      <c r="BM2284" s="35"/>
      <c r="BN2284" s="86"/>
      <c r="BO2284" s="35"/>
      <c r="BP2284" s="35"/>
      <c r="BQ2284" s="35"/>
      <c r="BR2284" s="35"/>
      <c r="BS2284" s="35"/>
      <c r="BT2284" s="35"/>
      <c r="BU2284" s="35"/>
      <c r="BV2284" s="35"/>
      <c r="BW2284" s="35"/>
      <c r="BX2284" s="35"/>
      <c r="BY2284" s="35"/>
      <c r="BZ2284" s="35"/>
      <c r="CA2284" s="35"/>
      <c r="CB2284" s="35"/>
      <c r="CC2284" s="35"/>
      <c r="CD2284" s="35"/>
      <c r="CE2284" s="35"/>
      <c r="CF2284" s="35"/>
      <c r="CG2284" s="35"/>
      <c r="CH2284" s="35"/>
    </row>
    <row r="2285" spans="1:86" ht="15.6" x14ac:dyDescent="0.3">
      <c r="A2285" s="35"/>
      <c r="B2285" s="86"/>
      <c r="C2285" s="35"/>
      <c r="D2285" s="35"/>
      <c r="E2285" s="35"/>
      <c r="F2285" s="35"/>
      <c r="G2285" s="35"/>
      <c r="H2285" s="35"/>
      <c r="I2285" s="35"/>
      <c r="J2285" s="35"/>
      <c r="K2285" s="35"/>
      <c r="L2285" s="35"/>
      <c r="M2285" s="35"/>
      <c r="N2285" s="35"/>
      <c r="O2285" s="35"/>
      <c r="P2285" s="35"/>
      <c r="Q2285" s="35"/>
      <c r="R2285" s="35"/>
      <c r="S2285" s="35"/>
      <c r="T2285" s="17">
        <f t="shared" si="5065"/>
        <v>48301</v>
      </c>
      <c r="U2285" s="216">
        <f t="shared" si="5058"/>
        <v>7</v>
      </c>
      <c r="V2285" s="216">
        <f t="shared" si="5065"/>
        <v>2280</v>
      </c>
      <c r="W2285" s="16">
        <f t="shared" si="5072"/>
        <v>6.2465753424657535</v>
      </c>
      <c r="X2285" s="16" t="e">
        <f>IF(Template!$F$7="Linear interpolation",LinInterp($I$5:$I$22,$G$5:$G$22,W2285),CubicSpline($I$5:$I$22,$G$5:$G$22,W2285))</f>
        <v>#VALUE!</v>
      </c>
      <c r="Y2285" s="221" t="e">
        <f t="shared" si="5059"/>
        <v>#VALUE!</v>
      </c>
      <c r="Z2285" s="221" t="e">
        <f>Y2285/PRODUCT($AA$6:AA2284)</f>
        <v>#VALUE!</v>
      </c>
      <c r="AA2285" s="16" t="e">
        <f t="shared" si="5066"/>
        <v>#VALUE!</v>
      </c>
      <c r="AB2285" s="10" t="e">
        <f t="shared" si="5067"/>
        <v>#VALUE!</v>
      </c>
      <c r="AC2285" s="90">
        <f t="shared" si="5060"/>
        <v>2285</v>
      </c>
      <c r="AD2285" s="17">
        <f t="shared" si="5068"/>
        <v>48278</v>
      </c>
      <c r="AE2285" s="16" t="e">
        <f t="shared" si="5061"/>
        <v>#VALUE!</v>
      </c>
      <c r="AF2285" s="10">
        <f ca="1">IFERROR(AVERAGE(INDIRECT("AE"&amp;AC2285-Template!$F$10+1):INDIRECT("AE"&amp;AC2285)),0)</f>
        <v>0</v>
      </c>
      <c r="AG2285" s="35"/>
      <c r="AH2285" s="86"/>
      <c r="AI2285" s="35"/>
      <c r="AJ2285" s="35"/>
      <c r="AK2285" s="35"/>
      <c r="AL2285" s="35"/>
      <c r="AM2285" s="35"/>
      <c r="AN2285" s="35"/>
      <c r="AO2285" s="35"/>
      <c r="AP2285" s="35"/>
      <c r="AQ2285" s="35"/>
      <c r="AR2285" s="35"/>
      <c r="AS2285" s="35"/>
      <c r="AT2285" s="35"/>
      <c r="AU2285" s="35"/>
      <c r="AV2285" s="35"/>
      <c r="AW2285" s="35"/>
      <c r="AX2285" s="35"/>
      <c r="AY2285" s="35"/>
      <c r="AZ2285" s="17">
        <f t="shared" ref="AZ2285" si="5151">AZ2284+1</f>
        <v>48301</v>
      </c>
      <c r="BA2285" s="216">
        <f t="shared" si="5084"/>
        <v>7</v>
      </c>
      <c r="BB2285" s="216">
        <f t="shared" ref="BB2285" si="5152">BB2284+1</f>
        <v>2280</v>
      </c>
      <c r="BC2285" s="16">
        <f t="shared" si="5086"/>
        <v>6.2465753424657535</v>
      </c>
      <c r="BD2285" s="16">
        <f>IF(Template!$F$7="Linear interpolation",LinInterp($AO$5:$AO$18,$AM$5:$AM$18,BC2285),CubicSpline($AO$5:$AO$18,$AM$5:$AM$18,BC2285))</f>
        <v>14.131829915513826</v>
      </c>
      <c r="BE2285" s="221">
        <f t="shared" si="5021"/>
        <v>2.2834724680795624</v>
      </c>
      <c r="BF2285" s="221">
        <f>BE2285/PRODUCT($BG$6:BG2284)</f>
        <v>1.0003758193348564</v>
      </c>
      <c r="BG2285" s="16">
        <f t="shared" si="5087"/>
        <v>1.0003761255919883</v>
      </c>
      <c r="BH2285" s="10">
        <f t="shared" si="5088"/>
        <v>13.728584107572829</v>
      </c>
      <c r="BI2285" s="90"/>
      <c r="BJ2285" s="17">
        <f t="shared" si="5071"/>
        <v>48278</v>
      </c>
      <c r="BK2285" s="16">
        <f t="shared" si="5064"/>
        <v>13.809322761602182</v>
      </c>
      <c r="BL2285" s="10">
        <f ca="1">IFERROR(AVERAGE(INDIRECT("BK"&amp;AC2285-Template!$F$10+1):INDIRECT("BK"&amp;AC2285)),0)</f>
        <v>13.868035841972592</v>
      </c>
      <c r="BM2285" s="35"/>
      <c r="BN2285" s="86"/>
      <c r="BO2285" s="35"/>
      <c r="BP2285" s="35"/>
      <c r="BQ2285" s="35"/>
      <c r="BR2285" s="35"/>
      <c r="BS2285" s="35"/>
      <c r="BT2285" s="35"/>
      <c r="BU2285" s="35"/>
      <c r="BV2285" s="35"/>
      <c r="BW2285" s="35"/>
      <c r="BX2285" s="35"/>
      <c r="BY2285" s="35"/>
      <c r="BZ2285" s="35"/>
      <c r="CA2285" s="35"/>
      <c r="CB2285" s="35"/>
      <c r="CC2285" s="35"/>
      <c r="CD2285" s="35"/>
      <c r="CE2285" s="35"/>
      <c r="CF2285" s="35"/>
      <c r="CG2285" s="35"/>
      <c r="CH2285" s="35"/>
    </row>
    <row r="2286" spans="1:86" ht="15.6" x14ac:dyDescent="0.3">
      <c r="A2286" s="35"/>
      <c r="B2286" s="86"/>
      <c r="C2286" s="35"/>
      <c r="D2286" s="35"/>
      <c r="E2286" s="35"/>
      <c r="F2286" s="35"/>
      <c r="G2286" s="35"/>
      <c r="H2286" s="35"/>
      <c r="I2286" s="35"/>
      <c r="J2286" s="35"/>
      <c r="K2286" s="35"/>
      <c r="L2286" s="35"/>
      <c r="M2286" s="35"/>
      <c r="N2286" s="35"/>
      <c r="O2286" s="35"/>
      <c r="P2286" s="35"/>
      <c r="Q2286" s="35"/>
      <c r="R2286" s="35"/>
      <c r="S2286" s="35"/>
      <c r="T2286" s="17">
        <f t="shared" si="5065"/>
        <v>48302</v>
      </c>
      <c r="U2286" s="216">
        <f t="shared" si="5058"/>
        <v>1</v>
      </c>
      <c r="V2286" s="216">
        <f t="shared" si="5065"/>
        <v>2281</v>
      </c>
      <c r="W2286" s="16">
        <f t="shared" si="5072"/>
        <v>6.2493150684931509</v>
      </c>
      <c r="X2286" s="16" t="e">
        <f>IF(Template!$F$7="Linear interpolation",LinInterp($I$5:$I$22,$G$5:$G$22,W2286),CubicSpline($I$5:$I$22,$G$5:$G$22,W2286))</f>
        <v>#VALUE!</v>
      </c>
      <c r="Y2286" s="221" t="e">
        <f t="shared" si="5059"/>
        <v>#VALUE!</v>
      </c>
      <c r="Z2286" s="221" t="e">
        <f>Y2286/PRODUCT($AA$6:AA2285)</f>
        <v>#VALUE!</v>
      </c>
      <c r="AA2286" s="16" t="e">
        <f t="shared" si="5066"/>
        <v>#VALUE!</v>
      </c>
      <c r="AB2286" s="10" t="e">
        <f t="shared" si="5067"/>
        <v>#VALUE!</v>
      </c>
      <c r="AC2286" s="90">
        <f t="shared" si="5060"/>
        <v>2286</v>
      </c>
      <c r="AD2286" s="17">
        <f t="shared" si="5068"/>
        <v>48279</v>
      </c>
      <c r="AE2286" s="16" t="e">
        <f t="shared" si="5061"/>
        <v>#VALUE!</v>
      </c>
      <c r="AF2286" s="10">
        <f ca="1">IFERROR(AVERAGE(INDIRECT("AE"&amp;AC2286-Template!$F$10+1):INDIRECT("AE"&amp;AC2286)),0)</f>
        <v>0</v>
      </c>
      <c r="AG2286" s="35"/>
      <c r="AH2286" s="86"/>
      <c r="AI2286" s="35"/>
      <c r="AJ2286" s="35"/>
      <c r="AK2286" s="35"/>
      <c r="AL2286" s="35"/>
      <c r="AM2286" s="35"/>
      <c r="AN2286" s="35"/>
      <c r="AO2286" s="35"/>
      <c r="AP2286" s="35"/>
      <c r="AQ2286" s="35"/>
      <c r="AR2286" s="35"/>
      <c r="AS2286" s="35"/>
      <c r="AT2286" s="35"/>
      <c r="AU2286" s="35"/>
      <c r="AV2286" s="35"/>
      <c r="AW2286" s="35"/>
      <c r="AX2286" s="35"/>
      <c r="AY2286" s="35"/>
      <c r="AZ2286" s="17">
        <f t="shared" ref="AZ2286" si="5153">AZ2285+1</f>
        <v>48302</v>
      </c>
      <c r="BA2286" s="216">
        <f t="shared" si="5084"/>
        <v>1</v>
      </c>
      <c r="BB2286" s="216">
        <f t="shared" ref="BB2286" si="5154">BB2285+1</f>
        <v>2281</v>
      </c>
      <c r="BC2286" s="16">
        <f t="shared" si="5086"/>
        <v>6.2493150684931509</v>
      </c>
      <c r="BD2286" s="16">
        <f>IF(Template!$F$7="Linear interpolation",LinInterp($AO$5:$AO$18,$AM$5:$AM$18,BC2286),CubicSpline($AO$5:$AO$18,$AM$5:$AM$18,BC2286))</f>
        <v>14.132078319077996</v>
      </c>
      <c r="BE2286" s="221">
        <f t="shared" si="5021"/>
        <v>2.2843306425204504</v>
      </c>
      <c r="BF2286" s="221">
        <f>BE2286/PRODUCT($BG$6:BG2285)</f>
        <v>1.0003755136632297</v>
      </c>
      <c r="BG2286" s="16">
        <f t="shared" si="5087"/>
        <v>1.0003755136632297</v>
      </c>
      <c r="BH2286" s="10">
        <f t="shared" si="5088"/>
        <v>13.706248707885615</v>
      </c>
      <c r="BI2286" s="90"/>
      <c r="BJ2286" s="17">
        <f t="shared" si="5071"/>
        <v>48279</v>
      </c>
      <c r="BK2286" s="16">
        <f t="shared" si="5064"/>
        <v>13.809322761602182</v>
      </c>
      <c r="BL2286" s="10">
        <f ca="1">IFERROR(AVERAGE(INDIRECT("BK"&amp;AC2286-Template!$F$10+1):INDIRECT("BK"&amp;AC2286)),0)</f>
        <v>13.864078104091782</v>
      </c>
      <c r="BM2286" s="35"/>
      <c r="BN2286" s="86"/>
      <c r="BO2286" s="35"/>
      <c r="BP2286" s="35"/>
      <c r="BQ2286" s="35"/>
      <c r="BR2286" s="35"/>
      <c r="BS2286" s="35"/>
      <c r="BT2286" s="35"/>
      <c r="BU2286" s="35"/>
      <c r="BV2286" s="35"/>
      <c r="BW2286" s="35"/>
      <c r="BX2286" s="35"/>
      <c r="BY2286" s="35"/>
      <c r="BZ2286" s="35"/>
      <c r="CA2286" s="35"/>
      <c r="CB2286" s="35"/>
      <c r="CC2286" s="35"/>
      <c r="CD2286" s="35"/>
      <c r="CE2286" s="35"/>
      <c r="CF2286" s="35"/>
      <c r="CG2286" s="35"/>
      <c r="CH2286" s="35"/>
    </row>
    <row r="2287" spans="1:86" ht="15.6" x14ac:dyDescent="0.3">
      <c r="A2287" s="35"/>
      <c r="B2287" s="86"/>
      <c r="C2287" s="35"/>
      <c r="D2287" s="35"/>
      <c r="E2287" s="35"/>
      <c r="F2287" s="35"/>
      <c r="G2287" s="35"/>
      <c r="H2287" s="35"/>
      <c r="I2287" s="35"/>
      <c r="J2287" s="35"/>
      <c r="K2287" s="35"/>
      <c r="L2287" s="35"/>
      <c r="M2287" s="35"/>
      <c r="N2287" s="35"/>
      <c r="O2287" s="35"/>
      <c r="P2287" s="35"/>
      <c r="Q2287" s="35"/>
      <c r="R2287" s="35"/>
      <c r="S2287" s="35"/>
      <c r="T2287" s="17">
        <f t="shared" si="5065"/>
        <v>48303</v>
      </c>
      <c r="U2287" s="216">
        <f t="shared" si="5058"/>
        <v>2</v>
      </c>
      <c r="V2287" s="216">
        <f t="shared" si="5065"/>
        <v>2282</v>
      </c>
      <c r="W2287" s="16">
        <f t="shared" si="5072"/>
        <v>6.2520547945205482</v>
      </c>
      <c r="X2287" s="16" t="e">
        <f>IF(Template!$F$7="Linear interpolation",LinInterp($I$5:$I$22,$G$5:$G$22,W2287),CubicSpline($I$5:$I$22,$G$5:$G$22,W2287))</f>
        <v>#VALUE!</v>
      </c>
      <c r="Y2287" s="221" t="e">
        <f t="shared" si="5059"/>
        <v>#VALUE!</v>
      </c>
      <c r="Z2287" s="221" t="e">
        <f>Y2287/PRODUCT($AA$6:AA2286)</f>
        <v>#VALUE!</v>
      </c>
      <c r="AA2287" s="16" t="e">
        <f t="shared" si="5066"/>
        <v>#VALUE!</v>
      </c>
      <c r="AB2287" s="10" t="e">
        <f t="shared" si="5067"/>
        <v>#VALUE!</v>
      </c>
      <c r="AC2287" s="90">
        <f t="shared" si="5060"/>
        <v>2287</v>
      </c>
      <c r="AD2287" s="17">
        <f t="shared" si="5068"/>
        <v>48280</v>
      </c>
      <c r="AE2287" s="16" t="e">
        <f t="shared" si="5061"/>
        <v>#VALUE!</v>
      </c>
      <c r="AF2287" s="10">
        <f ca="1">IFERROR(AVERAGE(INDIRECT("AE"&amp;AC2287-Template!$F$10+1):INDIRECT("AE"&amp;AC2287)),0)</f>
        <v>0</v>
      </c>
      <c r="AG2287" s="35"/>
      <c r="AH2287" s="86"/>
      <c r="AI2287" s="35"/>
      <c r="AJ2287" s="35"/>
      <c r="AK2287" s="35"/>
      <c r="AL2287" s="35"/>
      <c r="AM2287" s="35"/>
      <c r="AN2287" s="35"/>
      <c r="AO2287" s="35"/>
      <c r="AP2287" s="35"/>
      <c r="AQ2287" s="35"/>
      <c r="AR2287" s="35"/>
      <c r="AS2287" s="35"/>
      <c r="AT2287" s="35"/>
      <c r="AU2287" s="35"/>
      <c r="AV2287" s="35"/>
      <c r="AW2287" s="35"/>
      <c r="AX2287" s="35"/>
      <c r="AY2287" s="35"/>
      <c r="AZ2287" s="17">
        <f t="shared" ref="AZ2287" si="5155">AZ2286+1</f>
        <v>48303</v>
      </c>
      <c r="BA2287" s="216">
        <f t="shared" si="5084"/>
        <v>2</v>
      </c>
      <c r="BB2287" s="216">
        <f t="shared" ref="BB2287" si="5156">BB2286+1</f>
        <v>2282</v>
      </c>
      <c r="BC2287" s="16">
        <f t="shared" si="5086"/>
        <v>6.2520547945205482</v>
      </c>
      <c r="BD2287" s="16">
        <f>IF(Template!$F$7="Linear interpolation",LinInterp($AO$5:$AO$18,$AM$5:$AM$18,BC2287),CubicSpline($AO$5:$AO$18,$AM$5:$AM$18,BC2287))</f>
        <v>14.132324656850598</v>
      </c>
      <c r="BE2287" s="221">
        <f t="shared" si="5021"/>
        <v>2.2851889080688736</v>
      </c>
      <c r="BF2287" s="221">
        <f>BE2287/PRODUCT($BG$6:BG2286)</f>
        <v>1.0003757186164066</v>
      </c>
      <c r="BG2287" s="16">
        <f t="shared" si="5087"/>
        <v>1.0003757186164066</v>
      </c>
      <c r="BH2287" s="10">
        <f t="shared" si="5088"/>
        <v>13.713729498841531</v>
      </c>
      <c r="BI2287" s="90"/>
      <c r="BJ2287" s="17">
        <f t="shared" si="5071"/>
        <v>48280</v>
      </c>
      <c r="BK2287" s="16">
        <f t="shared" si="5064"/>
        <v>13.809322761602182</v>
      </c>
      <c r="BL2287" s="10">
        <f ca="1">IFERROR(AVERAGE(INDIRECT("BK"&amp;AC2287-Template!$F$10+1):INDIRECT("BK"&amp;AC2287)),0)</f>
        <v>13.860261284705803</v>
      </c>
      <c r="BM2287" s="35"/>
      <c r="BN2287" s="86"/>
      <c r="BO2287" s="35"/>
      <c r="BP2287" s="35"/>
      <c r="BQ2287" s="35"/>
      <c r="BR2287" s="35"/>
      <c r="BS2287" s="35"/>
      <c r="BT2287" s="35"/>
      <c r="BU2287" s="35"/>
      <c r="BV2287" s="35"/>
      <c r="BW2287" s="35"/>
      <c r="BX2287" s="35"/>
      <c r="BY2287" s="35"/>
      <c r="BZ2287" s="35"/>
      <c r="CA2287" s="35"/>
      <c r="CB2287" s="35"/>
      <c r="CC2287" s="35"/>
      <c r="CD2287" s="35"/>
      <c r="CE2287" s="35"/>
      <c r="CF2287" s="35"/>
      <c r="CG2287" s="35"/>
      <c r="CH2287" s="35"/>
    </row>
    <row r="2288" spans="1:86" ht="15.6" x14ac:dyDescent="0.3">
      <c r="A2288" s="35"/>
      <c r="B2288" s="86"/>
      <c r="C2288" s="35"/>
      <c r="D2288" s="35"/>
      <c r="E2288" s="35"/>
      <c r="F2288" s="35"/>
      <c r="G2288" s="35"/>
      <c r="H2288" s="35"/>
      <c r="I2288" s="35"/>
      <c r="J2288" s="35"/>
      <c r="K2288" s="35"/>
      <c r="L2288" s="35"/>
      <c r="M2288" s="35"/>
      <c r="N2288" s="35"/>
      <c r="O2288" s="35"/>
      <c r="P2288" s="35"/>
      <c r="Q2288" s="35"/>
      <c r="R2288" s="35"/>
      <c r="S2288" s="35"/>
      <c r="T2288" s="17">
        <f t="shared" si="5065"/>
        <v>48304</v>
      </c>
      <c r="U2288" s="216">
        <f t="shared" si="5058"/>
        <v>3</v>
      </c>
      <c r="V2288" s="216">
        <f t="shared" si="5065"/>
        <v>2283</v>
      </c>
      <c r="W2288" s="16">
        <f t="shared" si="5072"/>
        <v>6.2547945205479456</v>
      </c>
      <c r="X2288" s="16" t="e">
        <f>IF(Template!$F$7="Linear interpolation",LinInterp($I$5:$I$22,$G$5:$G$22,W2288),CubicSpline($I$5:$I$22,$G$5:$G$22,W2288))</f>
        <v>#VALUE!</v>
      </c>
      <c r="Y2288" s="221" t="e">
        <f t="shared" si="5059"/>
        <v>#VALUE!</v>
      </c>
      <c r="Z2288" s="221" t="e">
        <f>Y2288/PRODUCT($AA$6:AA2287)</f>
        <v>#VALUE!</v>
      </c>
      <c r="AA2288" s="16" t="e">
        <f t="shared" si="5066"/>
        <v>#VALUE!</v>
      </c>
      <c r="AB2288" s="10" t="e">
        <f t="shared" si="5067"/>
        <v>#VALUE!</v>
      </c>
      <c r="AC2288" s="90">
        <f t="shared" si="5060"/>
        <v>2288</v>
      </c>
      <c r="AD2288" s="17">
        <f t="shared" si="5068"/>
        <v>48281</v>
      </c>
      <c r="AE2288" s="16" t="e">
        <f t="shared" si="5061"/>
        <v>#VALUE!</v>
      </c>
      <c r="AF2288" s="10">
        <f ca="1">IFERROR(AVERAGE(INDIRECT("AE"&amp;AC2288-Template!$F$10+1):INDIRECT("AE"&amp;AC2288)),0)</f>
        <v>0</v>
      </c>
      <c r="AG2288" s="35"/>
      <c r="AH2288" s="86"/>
      <c r="AI2288" s="35"/>
      <c r="AJ2288" s="35"/>
      <c r="AK2288" s="35"/>
      <c r="AL2288" s="35"/>
      <c r="AM2288" s="35"/>
      <c r="AN2288" s="35"/>
      <c r="AO2288" s="35"/>
      <c r="AP2288" s="35"/>
      <c r="AQ2288" s="35"/>
      <c r="AR2288" s="35"/>
      <c r="AS2288" s="35"/>
      <c r="AT2288" s="35"/>
      <c r="AU2288" s="35"/>
      <c r="AV2288" s="35"/>
      <c r="AW2288" s="35"/>
      <c r="AX2288" s="35"/>
      <c r="AY2288" s="35"/>
      <c r="AZ2288" s="17">
        <f t="shared" ref="AZ2288" si="5157">AZ2287+1</f>
        <v>48304</v>
      </c>
      <c r="BA2288" s="216">
        <f t="shared" si="5084"/>
        <v>3</v>
      </c>
      <c r="BB2288" s="216">
        <f t="shared" ref="BB2288" si="5158">BB2287+1</f>
        <v>2283</v>
      </c>
      <c r="BC2288" s="16">
        <f t="shared" si="5086"/>
        <v>6.2547945205479456</v>
      </c>
      <c r="BD2288" s="16">
        <f>IF(Template!$F$7="Linear interpolation",LinInterp($AO$5:$AO$18,$AM$5:$AM$18,BC2288),CubicSpline($AO$5:$AO$18,$AM$5:$AM$18,BC2288))</f>
        <v>14.132568936907585</v>
      </c>
      <c r="BE2288" s="221">
        <f t="shared" si="5021"/>
        <v>2.2860472652584729</v>
      </c>
      <c r="BF2288" s="221">
        <f>BE2288/PRODUCT($BG$6:BG2287)</f>
        <v>1.0003756176071785</v>
      </c>
      <c r="BG2288" s="16">
        <f t="shared" si="5087"/>
        <v>1.0003756176071785</v>
      </c>
      <c r="BH2288" s="10">
        <f t="shared" si="5088"/>
        <v>13.710042662016143</v>
      </c>
      <c r="BI2288" s="90"/>
      <c r="BJ2288" s="17">
        <f t="shared" si="5071"/>
        <v>48281</v>
      </c>
      <c r="BK2288" s="16">
        <f t="shared" si="5064"/>
        <v>13.785679343743084</v>
      </c>
      <c r="BL2288" s="10">
        <f ca="1">IFERROR(AVERAGE(INDIRECT("BK"&amp;AC2288-Template!$F$10+1):INDIRECT("BK"&amp;AC2288)),0)</f>
        <v>13.855656351391186</v>
      </c>
      <c r="BM2288" s="35"/>
      <c r="BN2288" s="86"/>
      <c r="BO2288" s="35"/>
      <c r="BP2288" s="35"/>
      <c r="BQ2288" s="35"/>
      <c r="BR2288" s="35"/>
      <c r="BS2288" s="35"/>
      <c r="BT2288" s="35"/>
      <c r="BU2288" s="35"/>
      <c r="BV2288" s="35"/>
      <c r="BW2288" s="35"/>
      <c r="BX2288" s="35"/>
      <c r="BY2288" s="35"/>
      <c r="BZ2288" s="35"/>
      <c r="CA2288" s="35"/>
      <c r="CB2288" s="35"/>
      <c r="CC2288" s="35"/>
      <c r="CD2288" s="35"/>
      <c r="CE2288" s="35"/>
      <c r="CF2288" s="35"/>
      <c r="CG2288" s="35"/>
      <c r="CH2288" s="35"/>
    </row>
    <row r="2289" spans="1:86" ht="15.6" x14ac:dyDescent="0.3">
      <c r="A2289" s="35"/>
      <c r="B2289" s="86"/>
      <c r="C2289" s="35"/>
      <c r="D2289" s="35"/>
      <c r="E2289" s="35"/>
      <c r="F2289" s="35"/>
      <c r="G2289" s="35"/>
      <c r="H2289" s="35"/>
      <c r="I2289" s="35"/>
      <c r="J2289" s="35"/>
      <c r="K2289" s="35"/>
      <c r="L2289" s="35"/>
      <c r="M2289" s="35"/>
      <c r="N2289" s="35"/>
      <c r="O2289" s="35"/>
      <c r="P2289" s="35"/>
      <c r="Q2289" s="35"/>
      <c r="R2289" s="35"/>
      <c r="S2289" s="35"/>
      <c r="T2289" s="17">
        <f t="shared" si="5065"/>
        <v>48305</v>
      </c>
      <c r="U2289" s="216">
        <f t="shared" si="5058"/>
        <v>4</v>
      </c>
      <c r="V2289" s="216">
        <f t="shared" si="5065"/>
        <v>2284</v>
      </c>
      <c r="W2289" s="16">
        <f t="shared" si="5072"/>
        <v>6.2575342465753421</v>
      </c>
      <c r="X2289" s="16" t="e">
        <f>IF(Template!$F$7="Linear interpolation",LinInterp($I$5:$I$22,$G$5:$G$22,W2289),CubicSpline($I$5:$I$22,$G$5:$G$22,W2289))</f>
        <v>#VALUE!</v>
      </c>
      <c r="Y2289" s="221" t="e">
        <f t="shared" si="5059"/>
        <v>#VALUE!</v>
      </c>
      <c r="Z2289" s="221" t="e">
        <f>Y2289/PRODUCT($AA$6:AA2288)</f>
        <v>#VALUE!</v>
      </c>
      <c r="AA2289" s="16" t="e">
        <f t="shared" si="5066"/>
        <v>#VALUE!</v>
      </c>
      <c r="AB2289" s="10" t="e">
        <f t="shared" si="5067"/>
        <v>#VALUE!</v>
      </c>
      <c r="AC2289" s="90">
        <f t="shared" si="5060"/>
        <v>2289</v>
      </c>
      <c r="AD2289" s="17">
        <f t="shared" si="5068"/>
        <v>48282</v>
      </c>
      <c r="AE2289" s="16" t="e">
        <f t="shared" si="5061"/>
        <v>#VALUE!</v>
      </c>
      <c r="AF2289" s="10">
        <f ca="1">IFERROR(AVERAGE(INDIRECT("AE"&amp;AC2289-Template!$F$10+1):INDIRECT("AE"&amp;AC2289)),0)</f>
        <v>0</v>
      </c>
      <c r="AG2289" s="35"/>
      <c r="AH2289" s="86"/>
      <c r="AI2289" s="35"/>
      <c r="AJ2289" s="35"/>
      <c r="AK2289" s="35"/>
      <c r="AL2289" s="35"/>
      <c r="AM2289" s="35"/>
      <c r="AN2289" s="35"/>
      <c r="AO2289" s="35"/>
      <c r="AP2289" s="35"/>
      <c r="AQ2289" s="35"/>
      <c r="AR2289" s="35"/>
      <c r="AS2289" s="35"/>
      <c r="AT2289" s="35"/>
      <c r="AU2289" s="35"/>
      <c r="AV2289" s="35"/>
      <c r="AW2289" s="35"/>
      <c r="AX2289" s="35"/>
      <c r="AY2289" s="35"/>
      <c r="AZ2289" s="17">
        <f t="shared" ref="AZ2289" si="5159">AZ2288+1</f>
        <v>48305</v>
      </c>
      <c r="BA2289" s="216">
        <f t="shared" si="5084"/>
        <v>4</v>
      </c>
      <c r="BB2289" s="216">
        <f t="shared" ref="BB2289" si="5160">BB2288+1</f>
        <v>2284</v>
      </c>
      <c r="BC2289" s="16">
        <f t="shared" si="5086"/>
        <v>6.2575342465753421</v>
      </c>
      <c r="BD2289" s="16">
        <f>IF(Template!$F$7="Linear interpolation",LinInterp($AO$5:$AO$18,$AM$5:$AM$18,BC2289),CubicSpline($AO$5:$AO$18,$AM$5:$AM$18,BC2289))</f>
        <v>14.132811167324913</v>
      </c>
      <c r="BE2289" s="221">
        <f t="shared" si="5021"/>
        <v>2.2869057146255787</v>
      </c>
      <c r="BF2289" s="221">
        <f>BE2289/PRODUCT($BG$6:BG2288)</f>
        <v>1.0003755168933521</v>
      </c>
      <c r="BG2289" s="16">
        <f t="shared" si="5087"/>
        <v>1.0003755168933521</v>
      </c>
      <c r="BH2289" s="10">
        <f t="shared" si="5088"/>
        <v>13.706366607352916</v>
      </c>
      <c r="BI2289" s="90"/>
      <c r="BJ2289" s="17">
        <f t="shared" si="5071"/>
        <v>48282</v>
      </c>
      <c r="BK2289" s="16">
        <f t="shared" si="5064"/>
        <v>13.793594182659241</v>
      </c>
      <c r="BL2289" s="10">
        <f ca="1">IFERROR(AVERAGE(INDIRECT("BK"&amp;AC2289-Template!$F$10+1):INDIRECT("BK"&amp;AC2289)),0)</f>
        <v>13.851315246040445</v>
      </c>
      <c r="BM2289" s="35"/>
      <c r="BN2289" s="86"/>
      <c r="BO2289" s="35"/>
      <c r="BP2289" s="35"/>
      <c r="BQ2289" s="35"/>
      <c r="BR2289" s="35"/>
      <c r="BS2289" s="35"/>
      <c r="BT2289" s="35"/>
      <c r="BU2289" s="35"/>
      <c r="BV2289" s="35"/>
      <c r="BW2289" s="35"/>
      <c r="BX2289" s="35"/>
      <c r="BY2289" s="35"/>
      <c r="BZ2289" s="35"/>
      <c r="CA2289" s="35"/>
      <c r="CB2289" s="35"/>
      <c r="CC2289" s="35"/>
      <c r="CD2289" s="35"/>
      <c r="CE2289" s="35"/>
      <c r="CF2289" s="35"/>
      <c r="CG2289" s="35"/>
      <c r="CH2289" s="35"/>
    </row>
    <row r="2290" spans="1:86" ht="15.6" x14ac:dyDescent="0.3">
      <c r="A2290" s="35"/>
      <c r="B2290" s="86"/>
      <c r="C2290" s="35"/>
      <c r="D2290" s="35"/>
      <c r="E2290" s="35"/>
      <c r="F2290" s="35"/>
      <c r="G2290" s="35"/>
      <c r="H2290" s="35"/>
      <c r="I2290" s="35"/>
      <c r="J2290" s="35"/>
      <c r="K2290" s="35"/>
      <c r="L2290" s="35"/>
      <c r="M2290" s="35"/>
      <c r="N2290" s="35"/>
      <c r="O2290" s="35"/>
      <c r="P2290" s="35"/>
      <c r="Q2290" s="35"/>
      <c r="R2290" s="35"/>
      <c r="S2290" s="35"/>
      <c r="T2290" s="17">
        <f t="shared" si="5065"/>
        <v>48306</v>
      </c>
      <c r="U2290" s="216">
        <f t="shared" si="5058"/>
        <v>5</v>
      </c>
      <c r="V2290" s="216">
        <f t="shared" si="5065"/>
        <v>2285</v>
      </c>
      <c r="W2290" s="16">
        <f t="shared" si="5072"/>
        <v>6.2602739726027394</v>
      </c>
      <c r="X2290" s="16" t="e">
        <f>IF(Template!$F$7="Linear interpolation",LinInterp($I$5:$I$22,$G$5:$G$22,W2290),CubicSpline($I$5:$I$22,$G$5:$G$22,W2290))</f>
        <v>#VALUE!</v>
      </c>
      <c r="Y2290" s="221" t="e">
        <f t="shared" si="5059"/>
        <v>#VALUE!</v>
      </c>
      <c r="Z2290" s="221" t="e">
        <f>Y2290/PRODUCT($AA$6:AA2289)</f>
        <v>#VALUE!</v>
      </c>
      <c r="AA2290" s="16" t="e">
        <f t="shared" si="5066"/>
        <v>#VALUE!</v>
      </c>
      <c r="AB2290" s="10" t="e">
        <f t="shared" si="5067"/>
        <v>#VALUE!</v>
      </c>
      <c r="AC2290" s="90">
        <f t="shared" si="5060"/>
        <v>2290</v>
      </c>
      <c r="AD2290" s="17">
        <f t="shared" si="5068"/>
        <v>48283</v>
      </c>
      <c r="AE2290" s="16" t="e">
        <f t="shared" si="5061"/>
        <v>#VALUE!</v>
      </c>
      <c r="AF2290" s="10">
        <f ca="1">IFERROR(AVERAGE(INDIRECT("AE"&amp;AC2290-Template!$F$10+1):INDIRECT("AE"&amp;AC2290)),0)</f>
        <v>0</v>
      </c>
      <c r="AG2290" s="35"/>
      <c r="AH2290" s="86"/>
      <c r="AI2290" s="35"/>
      <c r="AJ2290" s="35"/>
      <c r="AK2290" s="35"/>
      <c r="AL2290" s="35"/>
      <c r="AM2290" s="35"/>
      <c r="AN2290" s="35"/>
      <c r="AO2290" s="35"/>
      <c r="AP2290" s="35"/>
      <c r="AQ2290" s="35"/>
      <c r="AR2290" s="35"/>
      <c r="AS2290" s="35"/>
      <c r="AT2290" s="35"/>
      <c r="AU2290" s="35"/>
      <c r="AV2290" s="35"/>
      <c r="AW2290" s="35"/>
      <c r="AX2290" s="35"/>
      <c r="AY2290" s="35"/>
      <c r="AZ2290" s="17">
        <f t="shared" ref="AZ2290" si="5161">AZ2289+1</f>
        <v>48306</v>
      </c>
      <c r="BA2290" s="216">
        <f t="shared" si="5084"/>
        <v>5</v>
      </c>
      <c r="BB2290" s="216">
        <f t="shared" ref="BB2290" si="5162">BB2289+1</f>
        <v>2285</v>
      </c>
      <c r="BC2290" s="16">
        <f t="shared" si="5086"/>
        <v>6.2602739726027394</v>
      </c>
      <c r="BD2290" s="16">
        <f>IF(Template!$F$7="Linear interpolation",LinInterp($AO$5:$AO$18,$AM$5:$AM$18,BC2290),CubicSpline($AO$5:$AO$18,$AM$5:$AM$18,BC2290))</f>
        <v>14.133051356178534</v>
      </c>
      <c r="BE2290" s="221">
        <f t="shared" si="5021"/>
        <v>2.2877642567092011</v>
      </c>
      <c r="BF2290" s="221">
        <f>BE2290/PRODUCT($BG$6:BG2289)</f>
        <v>1.0003754164756908</v>
      </c>
      <c r="BG2290" s="16">
        <f t="shared" si="5087"/>
        <v>1.0003754164756908</v>
      </c>
      <c r="BH2290" s="10">
        <f t="shared" si="5088"/>
        <v>13.702701362715564</v>
      </c>
      <c r="BI2290" s="90"/>
      <c r="BJ2290" s="17">
        <f t="shared" si="5071"/>
        <v>48283</v>
      </c>
      <c r="BK2290" s="16">
        <f t="shared" si="5064"/>
        <v>13.789687384841876</v>
      </c>
      <c r="BL2290" s="10">
        <f ca="1">IFERROR(AVERAGE(INDIRECT("BK"&amp;AC2290-Template!$F$10+1):INDIRECT("BK"&amp;AC2290)),0)</f>
        <v>13.847686329076328</v>
      </c>
      <c r="BM2290" s="35"/>
      <c r="BN2290" s="86"/>
      <c r="BO2290" s="35"/>
      <c r="BP2290" s="35"/>
      <c r="BQ2290" s="35"/>
      <c r="BR2290" s="35"/>
      <c r="BS2290" s="35"/>
      <c r="BT2290" s="35"/>
      <c r="BU2290" s="35"/>
      <c r="BV2290" s="35"/>
      <c r="BW2290" s="35"/>
      <c r="BX2290" s="35"/>
      <c r="BY2290" s="35"/>
      <c r="BZ2290" s="35"/>
      <c r="CA2290" s="35"/>
      <c r="CB2290" s="35"/>
      <c r="CC2290" s="35"/>
      <c r="CD2290" s="35"/>
      <c r="CE2290" s="35"/>
      <c r="CF2290" s="35"/>
      <c r="CG2290" s="35"/>
      <c r="CH2290" s="35"/>
    </row>
    <row r="2291" spans="1:86" ht="15.6" x14ac:dyDescent="0.3">
      <c r="A2291" s="35"/>
      <c r="B2291" s="86"/>
      <c r="C2291" s="35"/>
      <c r="D2291" s="35"/>
      <c r="E2291" s="35"/>
      <c r="F2291" s="35"/>
      <c r="G2291" s="35"/>
      <c r="H2291" s="35"/>
      <c r="I2291" s="35"/>
      <c r="J2291" s="35"/>
      <c r="K2291" s="35"/>
      <c r="L2291" s="35"/>
      <c r="M2291" s="35"/>
      <c r="N2291" s="35"/>
      <c r="O2291" s="35"/>
      <c r="P2291" s="35"/>
      <c r="Q2291" s="35"/>
      <c r="R2291" s="35"/>
      <c r="S2291" s="35"/>
      <c r="T2291" s="17">
        <f t="shared" si="5065"/>
        <v>48307</v>
      </c>
      <c r="U2291" s="216">
        <f t="shared" si="5058"/>
        <v>6</v>
      </c>
      <c r="V2291" s="216">
        <f t="shared" si="5065"/>
        <v>2286</v>
      </c>
      <c r="W2291" s="16">
        <f t="shared" si="5072"/>
        <v>6.2630136986301368</v>
      </c>
      <c r="X2291" s="16" t="e">
        <f>IF(Template!$F$7="Linear interpolation",LinInterp($I$5:$I$22,$G$5:$G$22,W2291),CubicSpline($I$5:$I$22,$G$5:$G$22,W2291))</f>
        <v>#VALUE!</v>
      </c>
      <c r="Y2291" s="221" t="e">
        <f t="shared" si="5059"/>
        <v>#VALUE!</v>
      </c>
      <c r="Z2291" s="221" t="e">
        <f>Y2291/PRODUCT($AA$6:AA2290)</f>
        <v>#VALUE!</v>
      </c>
      <c r="AA2291" s="16" t="e">
        <f t="shared" si="5066"/>
        <v>#VALUE!</v>
      </c>
      <c r="AB2291" s="10" t="e">
        <f t="shared" si="5067"/>
        <v>#VALUE!</v>
      </c>
      <c r="AC2291" s="90">
        <f t="shared" si="5060"/>
        <v>2291</v>
      </c>
      <c r="AD2291" s="17">
        <f t="shared" si="5068"/>
        <v>48284</v>
      </c>
      <c r="AE2291" s="16" t="e">
        <f t="shared" si="5061"/>
        <v>#VALUE!</v>
      </c>
      <c r="AF2291" s="10">
        <f ca="1">IFERROR(AVERAGE(INDIRECT("AE"&amp;AC2291-Template!$F$10+1):INDIRECT("AE"&amp;AC2291)),0)</f>
        <v>0</v>
      </c>
      <c r="AG2291" s="35"/>
      <c r="AH2291" s="86"/>
      <c r="AI2291" s="35"/>
      <c r="AJ2291" s="35"/>
      <c r="AK2291" s="35"/>
      <c r="AL2291" s="35"/>
      <c r="AM2291" s="35"/>
      <c r="AN2291" s="35"/>
      <c r="AO2291" s="35"/>
      <c r="AP2291" s="35"/>
      <c r="AQ2291" s="35"/>
      <c r="AR2291" s="35"/>
      <c r="AS2291" s="35"/>
      <c r="AT2291" s="35"/>
      <c r="AU2291" s="35"/>
      <c r="AV2291" s="35"/>
      <c r="AW2291" s="35"/>
      <c r="AX2291" s="35"/>
      <c r="AY2291" s="35"/>
      <c r="AZ2291" s="17">
        <f t="shared" ref="AZ2291" si="5163">AZ2290+1</f>
        <v>48307</v>
      </c>
      <c r="BA2291" s="216">
        <f t="shared" si="5084"/>
        <v>6</v>
      </c>
      <c r="BB2291" s="216">
        <f t="shared" ref="BB2291" si="5164">BB2290+1</f>
        <v>2286</v>
      </c>
      <c r="BC2291" s="16">
        <f t="shared" si="5086"/>
        <v>6.2630136986301368</v>
      </c>
      <c r="BD2291" s="16">
        <f>IF(Template!$F$7="Linear interpolation",LinInterp($AO$5:$AO$18,$AM$5:$AM$18,BC2291),CubicSpline($AO$5:$AO$18,$AM$5:$AM$18,BC2291))</f>
        <v>14.133289511544403</v>
      </c>
      <c r="BE2291" s="221">
        <f t="shared" ref="BE2291:BE2354" si="5165">(1+(BD2291/100))^BC2291</f>
        <v>2.2886228920510554</v>
      </c>
      <c r="BF2291" s="221">
        <f>BE2291/PRODUCT($BG$6:BG2290)</f>
        <v>1.000375316354968</v>
      </c>
      <c r="BG2291" s="16">
        <f t="shared" si="5087"/>
        <v>1.0003754164756908</v>
      </c>
      <c r="BH2291" s="10">
        <f t="shared" si="5088"/>
        <v>13.702701362715564</v>
      </c>
      <c r="BI2291" s="90"/>
      <c r="BJ2291" s="17">
        <f t="shared" si="5071"/>
        <v>48284</v>
      </c>
      <c r="BK2291" s="16">
        <f t="shared" si="5064"/>
        <v>13.785790781682184</v>
      </c>
      <c r="BL2291" s="10">
        <f ca="1">IFERROR(AVERAGE(INDIRECT("BK"&amp;AC2291-Template!$F$10+1):INDIRECT("BK"&amp;AC2291)),0)</f>
        <v>13.843645683883011</v>
      </c>
      <c r="BM2291" s="35"/>
      <c r="BN2291" s="86"/>
      <c r="BO2291" s="35"/>
      <c r="BP2291" s="35"/>
      <c r="BQ2291" s="35"/>
      <c r="BR2291" s="35"/>
      <c r="BS2291" s="35"/>
      <c r="BT2291" s="35"/>
      <c r="BU2291" s="35"/>
      <c r="BV2291" s="35"/>
      <c r="BW2291" s="35"/>
      <c r="BX2291" s="35"/>
      <c r="BY2291" s="35"/>
      <c r="BZ2291" s="35"/>
      <c r="CA2291" s="35"/>
      <c r="CB2291" s="35"/>
      <c r="CC2291" s="35"/>
      <c r="CD2291" s="35"/>
      <c r="CE2291" s="35"/>
      <c r="CF2291" s="35"/>
      <c r="CG2291" s="35"/>
      <c r="CH2291" s="35"/>
    </row>
    <row r="2292" spans="1:86" ht="15.6" x14ac:dyDescent="0.3">
      <c r="A2292" s="35"/>
      <c r="B2292" s="86"/>
      <c r="C2292" s="35"/>
      <c r="D2292" s="35"/>
      <c r="E2292" s="35"/>
      <c r="F2292" s="35"/>
      <c r="G2292" s="35"/>
      <c r="H2292" s="35"/>
      <c r="I2292" s="35"/>
      <c r="J2292" s="35"/>
      <c r="K2292" s="35"/>
      <c r="L2292" s="35"/>
      <c r="M2292" s="35"/>
      <c r="N2292" s="35"/>
      <c r="O2292" s="35"/>
      <c r="P2292" s="35"/>
      <c r="Q2292" s="35"/>
      <c r="R2292" s="35"/>
      <c r="S2292" s="35"/>
      <c r="T2292" s="17">
        <f t="shared" si="5065"/>
        <v>48308</v>
      </c>
      <c r="U2292" s="216">
        <f t="shared" si="5058"/>
        <v>7</v>
      </c>
      <c r="V2292" s="216">
        <f t="shared" si="5065"/>
        <v>2287</v>
      </c>
      <c r="W2292" s="16">
        <f t="shared" si="5072"/>
        <v>6.2657534246575342</v>
      </c>
      <c r="X2292" s="16" t="e">
        <f>IF(Template!$F$7="Linear interpolation",LinInterp($I$5:$I$22,$G$5:$G$22,W2292),CubicSpline($I$5:$I$22,$G$5:$G$22,W2292))</f>
        <v>#VALUE!</v>
      </c>
      <c r="Y2292" s="221" t="e">
        <f t="shared" si="5059"/>
        <v>#VALUE!</v>
      </c>
      <c r="Z2292" s="221" t="e">
        <f>Y2292/PRODUCT($AA$6:AA2291)</f>
        <v>#VALUE!</v>
      </c>
      <c r="AA2292" s="16" t="e">
        <f t="shared" si="5066"/>
        <v>#VALUE!</v>
      </c>
      <c r="AB2292" s="10" t="e">
        <f t="shared" si="5067"/>
        <v>#VALUE!</v>
      </c>
      <c r="AC2292" s="90">
        <f t="shared" si="5060"/>
        <v>2292</v>
      </c>
      <c r="AD2292" s="17">
        <f t="shared" si="5068"/>
        <v>48285</v>
      </c>
      <c r="AE2292" s="16" t="e">
        <f t="shared" si="5061"/>
        <v>#VALUE!</v>
      </c>
      <c r="AF2292" s="10">
        <f ca="1">IFERROR(AVERAGE(INDIRECT("AE"&amp;AC2292-Template!$F$10+1):INDIRECT("AE"&amp;AC2292)),0)</f>
        <v>0</v>
      </c>
      <c r="AG2292" s="35"/>
      <c r="AH2292" s="86"/>
      <c r="AI2292" s="35"/>
      <c r="AJ2292" s="35"/>
      <c r="AK2292" s="35"/>
      <c r="AL2292" s="35"/>
      <c r="AM2292" s="35"/>
      <c r="AN2292" s="35"/>
      <c r="AO2292" s="35"/>
      <c r="AP2292" s="35"/>
      <c r="AQ2292" s="35"/>
      <c r="AR2292" s="35"/>
      <c r="AS2292" s="35"/>
      <c r="AT2292" s="35"/>
      <c r="AU2292" s="35"/>
      <c r="AV2292" s="35"/>
      <c r="AW2292" s="35"/>
      <c r="AX2292" s="35"/>
      <c r="AY2292" s="35"/>
      <c r="AZ2292" s="17">
        <f t="shared" ref="AZ2292" si="5166">AZ2291+1</f>
        <v>48308</v>
      </c>
      <c r="BA2292" s="216">
        <f t="shared" si="5084"/>
        <v>7</v>
      </c>
      <c r="BB2292" s="216">
        <f t="shared" ref="BB2292" si="5167">BB2291+1</f>
        <v>2287</v>
      </c>
      <c r="BC2292" s="16">
        <f t="shared" si="5086"/>
        <v>6.2657534246575342</v>
      </c>
      <c r="BD2292" s="16">
        <f>IF(Template!$F$7="Linear interpolation",LinInterp($AO$5:$AO$18,$AM$5:$AM$18,BC2292),CubicSpline($AO$5:$AO$18,$AM$5:$AM$18,BC2292))</f>
        <v>14.133525641498471</v>
      </c>
      <c r="BE2292" s="221">
        <f t="shared" si="5165"/>
        <v>2.2894816211955433</v>
      </c>
      <c r="BF2292" s="221">
        <f>BE2292/PRODUCT($BG$6:BG2291)</f>
        <v>1.0003751164112433</v>
      </c>
      <c r="BG2292" s="16">
        <f t="shared" si="5087"/>
        <v>1.0003754164756908</v>
      </c>
      <c r="BH2292" s="10">
        <f t="shared" si="5088"/>
        <v>13.702701362715564</v>
      </c>
      <c r="BI2292" s="90"/>
      <c r="BJ2292" s="17">
        <f t="shared" si="5071"/>
        <v>48285</v>
      </c>
      <c r="BK2292" s="16">
        <f t="shared" si="5064"/>
        <v>13.78190440118976</v>
      </c>
      <c r="BL2292" s="10">
        <f ca="1">IFERROR(AVERAGE(INDIRECT("BK"&amp;AC2292-Template!$F$10+1):INDIRECT("BK"&amp;AC2292)),0)</f>
        <v>13.839614856297381</v>
      </c>
      <c r="BM2292" s="35"/>
      <c r="BN2292" s="86"/>
      <c r="BO2292" s="35"/>
      <c r="BP2292" s="35"/>
      <c r="BQ2292" s="35"/>
      <c r="BR2292" s="35"/>
      <c r="BS2292" s="35"/>
      <c r="BT2292" s="35"/>
      <c r="BU2292" s="35"/>
      <c r="BV2292" s="35"/>
      <c r="BW2292" s="35"/>
      <c r="BX2292" s="35"/>
      <c r="BY2292" s="35"/>
      <c r="BZ2292" s="35"/>
      <c r="CA2292" s="35"/>
      <c r="CB2292" s="35"/>
      <c r="CC2292" s="35"/>
      <c r="CD2292" s="35"/>
      <c r="CE2292" s="35"/>
      <c r="CF2292" s="35"/>
      <c r="CG2292" s="35"/>
      <c r="CH2292" s="35"/>
    </row>
    <row r="2293" spans="1:86" ht="15.6" x14ac:dyDescent="0.3">
      <c r="A2293" s="35"/>
      <c r="B2293" s="86"/>
      <c r="C2293" s="35"/>
      <c r="D2293" s="35"/>
      <c r="E2293" s="35"/>
      <c r="F2293" s="35"/>
      <c r="G2293" s="35"/>
      <c r="H2293" s="35"/>
      <c r="I2293" s="35"/>
      <c r="J2293" s="35"/>
      <c r="K2293" s="35"/>
      <c r="L2293" s="35"/>
      <c r="M2293" s="35"/>
      <c r="N2293" s="35"/>
      <c r="O2293" s="35"/>
      <c r="P2293" s="35"/>
      <c r="Q2293" s="35"/>
      <c r="R2293" s="35"/>
      <c r="S2293" s="35"/>
      <c r="T2293" s="17">
        <f t="shared" si="5065"/>
        <v>48309</v>
      </c>
      <c r="U2293" s="216">
        <f t="shared" si="5058"/>
        <v>1</v>
      </c>
      <c r="V2293" s="216">
        <f t="shared" si="5065"/>
        <v>2288</v>
      </c>
      <c r="W2293" s="16">
        <f t="shared" si="5072"/>
        <v>6.2684931506849315</v>
      </c>
      <c r="X2293" s="16" t="e">
        <f>IF(Template!$F$7="Linear interpolation",LinInterp($I$5:$I$22,$G$5:$G$22,W2293),CubicSpline($I$5:$I$22,$G$5:$G$22,W2293))</f>
        <v>#VALUE!</v>
      </c>
      <c r="Y2293" s="221" t="e">
        <f t="shared" si="5059"/>
        <v>#VALUE!</v>
      </c>
      <c r="Z2293" s="221" t="e">
        <f>Y2293/PRODUCT($AA$6:AA2292)</f>
        <v>#VALUE!</v>
      </c>
      <c r="AA2293" s="16" t="e">
        <f t="shared" si="5066"/>
        <v>#VALUE!</v>
      </c>
      <c r="AB2293" s="10" t="e">
        <f t="shared" si="5067"/>
        <v>#VALUE!</v>
      </c>
      <c r="AC2293" s="90">
        <f t="shared" si="5060"/>
        <v>2293</v>
      </c>
      <c r="AD2293" s="17">
        <f t="shared" si="5068"/>
        <v>48286</v>
      </c>
      <c r="AE2293" s="16" t="e">
        <f t="shared" si="5061"/>
        <v>#VALUE!</v>
      </c>
      <c r="AF2293" s="10">
        <f ca="1">IFERROR(AVERAGE(INDIRECT("AE"&amp;AC2293-Template!$F$10+1):INDIRECT("AE"&amp;AC2293)),0)</f>
        <v>0</v>
      </c>
      <c r="AG2293" s="35"/>
      <c r="AH2293" s="86"/>
      <c r="AI2293" s="35"/>
      <c r="AJ2293" s="35"/>
      <c r="AK2293" s="35"/>
      <c r="AL2293" s="35"/>
      <c r="AM2293" s="35"/>
      <c r="AN2293" s="35"/>
      <c r="AO2293" s="35"/>
      <c r="AP2293" s="35"/>
      <c r="AQ2293" s="35"/>
      <c r="AR2293" s="35"/>
      <c r="AS2293" s="35"/>
      <c r="AT2293" s="35"/>
      <c r="AU2293" s="35"/>
      <c r="AV2293" s="35"/>
      <c r="AW2293" s="35"/>
      <c r="AX2293" s="35"/>
      <c r="AY2293" s="35"/>
      <c r="AZ2293" s="17">
        <f t="shared" ref="AZ2293" si="5168">AZ2292+1</f>
        <v>48309</v>
      </c>
      <c r="BA2293" s="216">
        <f t="shared" si="5084"/>
        <v>1</v>
      </c>
      <c r="BB2293" s="216">
        <f t="shared" ref="BB2293" si="5169">BB2292+1</f>
        <v>2288</v>
      </c>
      <c r="BC2293" s="16">
        <f t="shared" si="5086"/>
        <v>6.2684931506849315</v>
      </c>
      <c r="BD2293" s="16">
        <f>IF(Template!$F$7="Linear interpolation",LinInterp($AO$5:$AO$18,$AM$5:$AM$18,BC2293),CubicSpline($AO$5:$AO$18,$AM$5:$AM$18,BC2293))</f>
        <v>14.133759754116696</v>
      </c>
      <c r="BE2293" s="221">
        <f t="shared" si="5165"/>
        <v>2.2903404446897682</v>
      </c>
      <c r="BF2293" s="221">
        <f>BE2293/PRODUCT($BG$6:BG2292)</f>
        <v>1.0003748169430355</v>
      </c>
      <c r="BG2293" s="16">
        <f t="shared" si="5087"/>
        <v>1.0003748169430355</v>
      </c>
      <c r="BH2293" s="10">
        <f t="shared" si="5088"/>
        <v>13.680818420797159</v>
      </c>
      <c r="BI2293" s="90"/>
      <c r="BJ2293" s="17">
        <f t="shared" si="5071"/>
        <v>48286</v>
      </c>
      <c r="BK2293" s="16">
        <f t="shared" si="5064"/>
        <v>13.78190440118976</v>
      </c>
      <c r="BL2293" s="10">
        <f ca="1">IFERROR(AVERAGE(INDIRECT("BK"&amp;AC2293-Template!$F$10+1):INDIRECT("BK"&amp;AC2293)),0)</f>
        <v>13.83572307856787</v>
      </c>
      <c r="BM2293" s="35"/>
      <c r="BN2293" s="86"/>
      <c r="BO2293" s="35"/>
      <c r="BP2293" s="35"/>
      <c r="BQ2293" s="35"/>
      <c r="BR2293" s="35"/>
      <c r="BS2293" s="35"/>
      <c r="BT2293" s="35"/>
      <c r="BU2293" s="35"/>
      <c r="BV2293" s="35"/>
      <c r="BW2293" s="35"/>
      <c r="BX2293" s="35"/>
      <c r="BY2293" s="35"/>
      <c r="BZ2293" s="35"/>
      <c r="CA2293" s="35"/>
      <c r="CB2293" s="35"/>
      <c r="CC2293" s="35"/>
      <c r="CD2293" s="35"/>
      <c r="CE2293" s="35"/>
      <c r="CF2293" s="35"/>
      <c r="CG2293" s="35"/>
      <c r="CH2293" s="35"/>
    </row>
    <row r="2294" spans="1:86" ht="15.6" x14ac:dyDescent="0.3">
      <c r="A2294" s="35"/>
      <c r="B2294" s="86"/>
      <c r="C2294" s="35"/>
      <c r="D2294" s="35"/>
      <c r="E2294" s="35"/>
      <c r="F2294" s="35"/>
      <c r="G2294" s="35"/>
      <c r="H2294" s="35"/>
      <c r="I2294" s="35"/>
      <c r="J2294" s="35"/>
      <c r="K2294" s="35"/>
      <c r="L2294" s="35"/>
      <c r="M2294" s="35"/>
      <c r="N2294" s="35"/>
      <c r="O2294" s="35"/>
      <c r="P2294" s="35"/>
      <c r="Q2294" s="35"/>
      <c r="R2294" s="35"/>
      <c r="S2294" s="35"/>
      <c r="T2294" s="17">
        <f t="shared" si="5065"/>
        <v>48310</v>
      </c>
      <c r="U2294" s="216">
        <f t="shared" si="5058"/>
        <v>2</v>
      </c>
      <c r="V2294" s="216">
        <f t="shared" si="5065"/>
        <v>2289</v>
      </c>
      <c r="W2294" s="16">
        <f t="shared" si="5072"/>
        <v>6.2712328767123289</v>
      </c>
      <c r="X2294" s="16" t="e">
        <f>IF(Template!$F$7="Linear interpolation",LinInterp($I$5:$I$22,$G$5:$G$22,W2294),CubicSpline($I$5:$I$22,$G$5:$G$22,W2294))</f>
        <v>#VALUE!</v>
      </c>
      <c r="Y2294" s="221" t="e">
        <f t="shared" si="5059"/>
        <v>#VALUE!</v>
      </c>
      <c r="Z2294" s="221" t="e">
        <f>Y2294/PRODUCT($AA$6:AA2293)</f>
        <v>#VALUE!</v>
      </c>
      <c r="AA2294" s="16" t="e">
        <f t="shared" si="5066"/>
        <v>#VALUE!</v>
      </c>
      <c r="AB2294" s="10" t="e">
        <f t="shared" si="5067"/>
        <v>#VALUE!</v>
      </c>
      <c r="AC2294" s="90">
        <f t="shared" si="5060"/>
        <v>2294</v>
      </c>
      <c r="AD2294" s="17">
        <f t="shared" si="5068"/>
        <v>48287</v>
      </c>
      <c r="AE2294" s="16" t="e">
        <f t="shared" si="5061"/>
        <v>#VALUE!</v>
      </c>
      <c r="AF2294" s="10">
        <f ca="1">IFERROR(AVERAGE(INDIRECT("AE"&amp;AC2294-Template!$F$10+1):INDIRECT("AE"&amp;AC2294)),0)</f>
        <v>0</v>
      </c>
      <c r="AG2294" s="35"/>
      <c r="AH2294" s="86"/>
      <c r="AI2294" s="35"/>
      <c r="AJ2294" s="35"/>
      <c r="AK2294" s="35"/>
      <c r="AL2294" s="35"/>
      <c r="AM2294" s="35"/>
      <c r="AN2294" s="35"/>
      <c r="AO2294" s="35"/>
      <c r="AP2294" s="35"/>
      <c r="AQ2294" s="35"/>
      <c r="AR2294" s="35"/>
      <c r="AS2294" s="35"/>
      <c r="AT2294" s="35"/>
      <c r="AU2294" s="35"/>
      <c r="AV2294" s="35"/>
      <c r="AW2294" s="35"/>
      <c r="AX2294" s="35"/>
      <c r="AY2294" s="35"/>
      <c r="AZ2294" s="17">
        <f t="shared" ref="AZ2294" si="5170">AZ2293+1</f>
        <v>48310</v>
      </c>
      <c r="BA2294" s="216">
        <f t="shared" si="5084"/>
        <v>2</v>
      </c>
      <c r="BB2294" s="216">
        <f t="shared" ref="BB2294" si="5171">BB2293+1</f>
        <v>2289</v>
      </c>
      <c r="BC2294" s="16">
        <f t="shared" si="5086"/>
        <v>6.2712328767123289</v>
      </c>
      <c r="BD2294" s="16">
        <f>IF(Template!$F$7="Linear interpolation",LinInterp($AO$5:$AO$18,$AM$5:$AM$18,BC2294),CubicSpline($AO$5:$AO$18,$AM$5:$AM$18,BC2294))</f>
        <v>14.133991857475028</v>
      </c>
      <c r="BE2294" s="221">
        <f t="shared" si="5165"/>
        <v>2.2911993630835381</v>
      </c>
      <c r="BF2294" s="221">
        <f>BE2294/PRODUCT($BG$6:BG2293)</f>
        <v>1.0003750177820776</v>
      </c>
      <c r="BG2294" s="16">
        <f t="shared" si="5087"/>
        <v>1.0003750177820776</v>
      </c>
      <c r="BH2294" s="10">
        <f t="shared" si="5088"/>
        <v>13.688149045832487</v>
      </c>
      <c r="BI2294" s="90"/>
      <c r="BJ2294" s="17">
        <f t="shared" si="5071"/>
        <v>48287</v>
      </c>
      <c r="BK2294" s="16">
        <f t="shared" si="5064"/>
        <v>13.78190440118976</v>
      </c>
      <c r="BL2294" s="10">
        <f ca="1">IFERROR(AVERAGE(INDIRECT("BK"&amp;AC2294-Template!$F$10+1):INDIRECT("BK"&amp;AC2294)),0)</f>
        <v>13.831970036003661</v>
      </c>
      <c r="BM2294" s="35"/>
      <c r="BN2294" s="86"/>
      <c r="BO2294" s="35"/>
      <c r="BP2294" s="35"/>
      <c r="BQ2294" s="35"/>
      <c r="BR2294" s="35"/>
      <c r="BS2294" s="35"/>
      <c r="BT2294" s="35"/>
      <c r="BU2294" s="35"/>
      <c r="BV2294" s="35"/>
      <c r="BW2294" s="35"/>
      <c r="BX2294" s="35"/>
      <c r="BY2294" s="35"/>
      <c r="BZ2294" s="35"/>
      <c r="CA2294" s="35"/>
      <c r="CB2294" s="35"/>
      <c r="CC2294" s="35"/>
      <c r="CD2294" s="35"/>
      <c r="CE2294" s="35"/>
      <c r="CF2294" s="35"/>
      <c r="CG2294" s="35"/>
      <c r="CH2294" s="35"/>
    </row>
    <row r="2295" spans="1:86" ht="15.6" x14ac:dyDescent="0.3">
      <c r="A2295" s="35"/>
      <c r="B2295" s="86"/>
      <c r="C2295" s="35"/>
      <c r="D2295" s="35"/>
      <c r="E2295" s="35"/>
      <c r="F2295" s="35"/>
      <c r="G2295" s="35"/>
      <c r="H2295" s="35"/>
      <c r="I2295" s="35"/>
      <c r="J2295" s="35"/>
      <c r="K2295" s="35"/>
      <c r="L2295" s="35"/>
      <c r="M2295" s="35"/>
      <c r="N2295" s="35"/>
      <c r="O2295" s="35"/>
      <c r="P2295" s="35"/>
      <c r="Q2295" s="35"/>
      <c r="R2295" s="35"/>
      <c r="S2295" s="35"/>
      <c r="T2295" s="17">
        <f t="shared" si="5065"/>
        <v>48311</v>
      </c>
      <c r="U2295" s="216">
        <f t="shared" si="5058"/>
        <v>3</v>
      </c>
      <c r="V2295" s="216">
        <f t="shared" si="5065"/>
        <v>2290</v>
      </c>
      <c r="W2295" s="16">
        <f t="shared" si="5072"/>
        <v>6.2739726027397262</v>
      </c>
      <c r="X2295" s="16" t="e">
        <f>IF(Template!$F$7="Linear interpolation",LinInterp($I$5:$I$22,$G$5:$G$22,W2295),CubicSpline($I$5:$I$22,$G$5:$G$22,W2295))</f>
        <v>#VALUE!</v>
      </c>
      <c r="Y2295" s="221" t="e">
        <f t="shared" si="5059"/>
        <v>#VALUE!</v>
      </c>
      <c r="Z2295" s="221" t="e">
        <f>Y2295/PRODUCT($AA$6:AA2294)</f>
        <v>#VALUE!</v>
      </c>
      <c r="AA2295" s="16" t="e">
        <f t="shared" si="5066"/>
        <v>#VALUE!</v>
      </c>
      <c r="AB2295" s="10" t="e">
        <f t="shared" si="5067"/>
        <v>#VALUE!</v>
      </c>
      <c r="AC2295" s="90">
        <f t="shared" si="5060"/>
        <v>2295</v>
      </c>
      <c r="AD2295" s="17">
        <f t="shared" si="5068"/>
        <v>48288</v>
      </c>
      <c r="AE2295" s="16" t="e">
        <f t="shared" si="5061"/>
        <v>#VALUE!</v>
      </c>
      <c r="AF2295" s="10">
        <f ca="1">IFERROR(AVERAGE(INDIRECT("AE"&amp;AC2295-Template!$F$10+1):INDIRECT("AE"&amp;AC2295)),0)</f>
        <v>0</v>
      </c>
      <c r="AG2295" s="35"/>
      <c r="AH2295" s="86"/>
      <c r="AI2295" s="35"/>
      <c r="AJ2295" s="35"/>
      <c r="AK2295" s="35"/>
      <c r="AL2295" s="35"/>
      <c r="AM2295" s="35"/>
      <c r="AN2295" s="35"/>
      <c r="AO2295" s="35"/>
      <c r="AP2295" s="35"/>
      <c r="AQ2295" s="35"/>
      <c r="AR2295" s="35"/>
      <c r="AS2295" s="35"/>
      <c r="AT2295" s="35"/>
      <c r="AU2295" s="35"/>
      <c r="AV2295" s="35"/>
      <c r="AW2295" s="35"/>
      <c r="AX2295" s="35"/>
      <c r="AY2295" s="35"/>
      <c r="AZ2295" s="17">
        <f t="shared" ref="AZ2295" si="5172">AZ2294+1</f>
        <v>48311</v>
      </c>
      <c r="BA2295" s="216">
        <f t="shared" si="5084"/>
        <v>3</v>
      </c>
      <c r="BB2295" s="216">
        <f t="shared" ref="BB2295" si="5173">BB2294+1</f>
        <v>2290</v>
      </c>
      <c r="BC2295" s="16">
        <f t="shared" si="5086"/>
        <v>6.2739726027397262</v>
      </c>
      <c r="BD2295" s="16">
        <f>IF(Template!$F$7="Linear interpolation",LinInterp($AO$5:$AO$18,$AM$5:$AM$18,BC2295),CubicSpline($AO$5:$AO$18,$AM$5:$AM$18,BC2295))</f>
        <v>14.134221959649421</v>
      </c>
      <c r="BE2295" s="221">
        <f t="shared" si="5165"/>
        <v>2.2920583769293668</v>
      </c>
      <c r="BF2295" s="221">
        <f>BE2295/PRODUCT($BG$6:BG2294)</f>
        <v>1.000374918856765</v>
      </c>
      <c r="BG2295" s="16">
        <f t="shared" si="5087"/>
        <v>1.000374918856765</v>
      </c>
      <c r="BH2295" s="10">
        <f t="shared" si="5088"/>
        <v>13.684538271922285</v>
      </c>
      <c r="BI2295" s="90"/>
      <c r="BJ2295" s="17">
        <f t="shared" si="5071"/>
        <v>48288</v>
      </c>
      <c r="BK2295" s="16">
        <f t="shared" si="5064"/>
        <v>13.758688767961381</v>
      </c>
      <c r="BL2295" s="10">
        <f ca="1">IFERROR(AVERAGE(INDIRECT("BK"&amp;AC2295-Template!$F$10+1):INDIRECT("BK"&amp;AC2295)),0)</f>
        <v>13.827443138998502</v>
      </c>
      <c r="BM2295" s="35"/>
      <c r="BN2295" s="86"/>
      <c r="BO2295" s="35"/>
      <c r="BP2295" s="35"/>
      <c r="BQ2295" s="35"/>
      <c r="BR2295" s="35"/>
      <c r="BS2295" s="35"/>
      <c r="BT2295" s="35"/>
      <c r="BU2295" s="35"/>
      <c r="BV2295" s="35"/>
      <c r="BW2295" s="35"/>
      <c r="BX2295" s="35"/>
      <c r="BY2295" s="35"/>
      <c r="BZ2295" s="35"/>
      <c r="CA2295" s="35"/>
      <c r="CB2295" s="35"/>
      <c r="CC2295" s="35"/>
      <c r="CD2295" s="35"/>
      <c r="CE2295" s="35"/>
      <c r="CF2295" s="35"/>
      <c r="CG2295" s="35"/>
      <c r="CH2295" s="35"/>
    </row>
    <row r="2296" spans="1:86" ht="15.6" x14ac:dyDescent="0.3">
      <c r="A2296" s="35"/>
      <c r="B2296" s="86"/>
      <c r="C2296" s="35"/>
      <c r="D2296" s="35"/>
      <c r="E2296" s="35"/>
      <c r="F2296" s="35"/>
      <c r="G2296" s="35"/>
      <c r="H2296" s="35"/>
      <c r="I2296" s="35"/>
      <c r="J2296" s="35"/>
      <c r="K2296" s="35"/>
      <c r="L2296" s="35"/>
      <c r="M2296" s="35"/>
      <c r="N2296" s="35"/>
      <c r="O2296" s="35"/>
      <c r="P2296" s="35"/>
      <c r="Q2296" s="35"/>
      <c r="R2296" s="35"/>
      <c r="S2296" s="35"/>
      <c r="T2296" s="17">
        <f t="shared" si="5065"/>
        <v>48312</v>
      </c>
      <c r="U2296" s="216">
        <f t="shared" si="5058"/>
        <v>4</v>
      </c>
      <c r="V2296" s="216">
        <f t="shared" si="5065"/>
        <v>2291</v>
      </c>
      <c r="W2296" s="16">
        <f t="shared" si="5072"/>
        <v>6.2767123287671236</v>
      </c>
      <c r="X2296" s="16" t="e">
        <f>IF(Template!$F$7="Linear interpolation",LinInterp($I$5:$I$22,$G$5:$G$22,W2296),CubicSpline($I$5:$I$22,$G$5:$G$22,W2296))</f>
        <v>#VALUE!</v>
      </c>
      <c r="Y2296" s="221" t="e">
        <f t="shared" si="5059"/>
        <v>#VALUE!</v>
      </c>
      <c r="Z2296" s="221" t="e">
        <f>Y2296/PRODUCT($AA$6:AA2295)</f>
        <v>#VALUE!</v>
      </c>
      <c r="AA2296" s="16" t="e">
        <f t="shared" si="5066"/>
        <v>#VALUE!</v>
      </c>
      <c r="AB2296" s="10" t="e">
        <f t="shared" si="5067"/>
        <v>#VALUE!</v>
      </c>
      <c r="AC2296" s="90">
        <f t="shared" si="5060"/>
        <v>2296</v>
      </c>
      <c r="AD2296" s="17">
        <f t="shared" si="5068"/>
        <v>48289</v>
      </c>
      <c r="AE2296" s="16" t="e">
        <f t="shared" si="5061"/>
        <v>#VALUE!</v>
      </c>
      <c r="AF2296" s="10">
        <f ca="1">IFERROR(AVERAGE(INDIRECT("AE"&amp;AC2296-Template!$F$10+1):INDIRECT("AE"&amp;AC2296)),0)</f>
        <v>0</v>
      </c>
      <c r="AG2296" s="35"/>
      <c r="AH2296" s="86"/>
      <c r="AI2296" s="35"/>
      <c r="AJ2296" s="35"/>
      <c r="AK2296" s="35"/>
      <c r="AL2296" s="35"/>
      <c r="AM2296" s="35"/>
      <c r="AN2296" s="35"/>
      <c r="AO2296" s="35"/>
      <c r="AP2296" s="35"/>
      <c r="AQ2296" s="35"/>
      <c r="AR2296" s="35"/>
      <c r="AS2296" s="35"/>
      <c r="AT2296" s="35"/>
      <c r="AU2296" s="35"/>
      <c r="AV2296" s="35"/>
      <c r="AW2296" s="35"/>
      <c r="AX2296" s="35"/>
      <c r="AY2296" s="35"/>
      <c r="AZ2296" s="17">
        <f t="shared" ref="AZ2296" si="5174">AZ2295+1</f>
        <v>48312</v>
      </c>
      <c r="BA2296" s="216">
        <f t="shared" si="5084"/>
        <v>4</v>
      </c>
      <c r="BB2296" s="216">
        <f t="shared" ref="BB2296" si="5175">BB2295+1</f>
        <v>2291</v>
      </c>
      <c r="BC2296" s="16">
        <f t="shared" si="5086"/>
        <v>6.2767123287671236</v>
      </c>
      <c r="BD2296" s="16">
        <f>IF(Template!$F$7="Linear interpolation",LinInterp($AO$5:$AO$18,$AM$5:$AM$18,BC2296),CubicSpline($AO$5:$AO$18,$AM$5:$AM$18,BC2296))</f>
        <v>14.134450068715832</v>
      </c>
      <c r="BE2296" s="221">
        <f t="shared" si="5165"/>
        <v>2.2929174867824837</v>
      </c>
      <c r="BF2296" s="221">
        <f>BE2296/PRODUCT($BG$6:BG2295)</f>
        <v>1.0003748202322265</v>
      </c>
      <c r="BG2296" s="16">
        <f t="shared" si="5087"/>
        <v>1.0003748202322265</v>
      </c>
      <c r="BH2296" s="10">
        <f t="shared" si="5088"/>
        <v>13.680938476265725</v>
      </c>
      <c r="BI2296" s="90"/>
      <c r="BJ2296" s="17">
        <f t="shared" si="5071"/>
        <v>48289</v>
      </c>
      <c r="BK2296" s="16">
        <f t="shared" si="5064"/>
        <v>13.766461664358353</v>
      </c>
      <c r="BL2296" s="10">
        <f ca="1">IFERROR(AVERAGE(INDIRECT("BK"&amp;AC2296-Template!$F$10+1):INDIRECT("BK"&amp;AC2296)),0)</f>
        <v>13.823175338539915</v>
      </c>
      <c r="BM2296" s="35"/>
      <c r="BN2296" s="86"/>
      <c r="BO2296" s="35"/>
      <c r="BP2296" s="35"/>
      <c r="BQ2296" s="35"/>
      <c r="BR2296" s="35"/>
      <c r="BS2296" s="35"/>
      <c r="BT2296" s="35"/>
      <c r="BU2296" s="35"/>
      <c r="BV2296" s="35"/>
      <c r="BW2296" s="35"/>
      <c r="BX2296" s="35"/>
      <c r="BY2296" s="35"/>
      <c r="BZ2296" s="35"/>
      <c r="CA2296" s="35"/>
      <c r="CB2296" s="35"/>
      <c r="CC2296" s="35"/>
      <c r="CD2296" s="35"/>
      <c r="CE2296" s="35"/>
      <c r="CF2296" s="35"/>
      <c r="CG2296" s="35"/>
      <c r="CH2296" s="35"/>
    </row>
    <row r="2297" spans="1:86" ht="15.6" x14ac:dyDescent="0.3">
      <c r="A2297" s="35"/>
      <c r="B2297" s="86"/>
      <c r="C2297" s="35"/>
      <c r="D2297" s="35"/>
      <c r="E2297" s="35"/>
      <c r="F2297" s="35"/>
      <c r="G2297" s="35"/>
      <c r="H2297" s="35"/>
      <c r="I2297" s="35"/>
      <c r="J2297" s="35"/>
      <c r="K2297" s="35"/>
      <c r="L2297" s="35"/>
      <c r="M2297" s="35"/>
      <c r="N2297" s="35"/>
      <c r="O2297" s="35"/>
      <c r="P2297" s="35"/>
      <c r="Q2297" s="35"/>
      <c r="R2297" s="35"/>
      <c r="S2297" s="35"/>
      <c r="T2297" s="17">
        <f t="shared" si="5065"/>
        <v>48313</v>
      </c>
      <c r="U2297" s="216">
        <f t="shared" si="5058"/>
        <v>5</v>
      </c>
      <c r="V2297" s="216">
        <f t="shared" si="5065"/>
        <v>2292</v>
      </c>
      <c r="W2297" s="16">
        <f t="shared" si="5072"/>
        <v>6.279452054794521</v>
      </c>
      <c r="X2297" s="16" t="e">
        <f>IF(Template!$F$7="Linear interpolation",LinInterp($I$5:$I$22,$G$5:$G$22,W2297),CubicSpline($I$5:$I$22,$G$5:$G$22,W2297))</f>
        <v>#VALUE!</v>
      </c>
      <c r="Y2297" s="221" t="e">
        <f t="shared" si="5059"/>
        <v>#VALUE!</v>
      </c>
      <c r="Z2297" s="221" t="e">
        <f>Y2297/PRODUCT($AA$6:AA2296)</f>
        <v>#VALUE!</v>
      </c>
      <c r="AA2297" s="16" t="e">
        <f t="shared" si="5066"/>
        <v>#VALUE!</v>
      </c>
      <c r="AB2297" s="10" t="e">
        <f t="shared" si="5067"/>
        <v>#VALUE!</v>
      </c>
      <c r="AC2297" s="90">
        <f t="shared" si="5060"/>
        <v>2297</v>
      </c>
      <c r="AD2297" s="17">
        <f t="shared" si="5068"/>
        <v>48290</v>
      </c>
      <c r="AE2297" s="16" t="e">
        <f t="shared" si="5061"/>
        <v>#VALUE!</v>
      </c>
      <c r="AF2297" s="10">
        <f ca="1">IFERROR(AVERAGE(INDIRECT("AE"&amp;AC2297-Template!$F$10+1):INDIRECT("AE"&amp;AC2297)),0)</f>
        <v>0</v>
      </c>
      <c r="AG2297" s="35"/>
      <c r="AH2297" s="86"/>
      <c r="AI2297" s="35"/>
      <c r="AJ2297" s="35"/>
      <c r="AK2297" s="35"/>
      <c r="AL2297" s="35"/>
      <c r="AM2297" s="35"/>
      <c r="AN2297" s="35"/>
      <c r="AO2297" s="35"/>
      <c r="AP2297" s="35"/>
      <c r="AQ2297" s="35"/>
      <c r="AR2297" s="35"/>
      <c r="AS2297" s="35"/>
      <c r="AT2297" s="35"/>
      <c r="AU2297" s="35"/>
      <c r="AV2297" s="35"/>
      <c r="AW2297" s="35"/>
      <c r="AX2297" s="35"/>
      <c r="AY2297" s="35"/>
      <c r="AZ2297" s="17">
        <f t="shared" ref="AZ2297" si="5176">AZ2296+1</f>
        <v>48313</v>
      </c>
      <c r="BA2297" s="216">
        <f t="shared" si="5084"/>
        <v>5</v>
      </c>
      <c r="BB2297" s="216">
        <f t="shared" ref="BB2297" si="5177">BB2296+1</f>
        <v>2292</v>
      </c>
      <c r="BC2297" s="16">
        <f t="shared" si="5086"/>
        <v>6.279452054794521</v>
      </c>
      <c r="BD2297" s="16">
        <f>IF(Template!$F$7="Linear interpolation",LinInterp($AO$5:$AO$18,$AM$5:$AM$18,BC2297),CubicSpline($AO$5:$AO$18,$AM$5:$AM$18,BC2297))</f>
        <v>14.134676192750211</v>
      </c>
      <c r="BE2297" s="221">
        <f t="shared" si="5165"/>
        <v>2.2937766932008277</v>
      </c>
      <c r="BF2297" s="221">
        <f>BE2297/PRODUCT($BG$6:BG2296)</f>
        <v>1.0003747219092256</v>
      </c>
      <c r="BG2297" s="16">
        <f t="shared" si="5087"/>
        <v>1.0003747219092256</v>
      </c>
      <c r="BH2297" s="10">
        <f t="shared" si="5088"/>
        <v>13.677349686734619</v>
      </c>
      <c r="BI2297" s="90"/>
      <c r="BJ2297" s="17">
        <f t="shared" si="5071"/>
        <v>48290</v>
      </c>
      <c r="BK2297" s="16">
        <f t="shared" si="5064"/>
        <v>13.762626816308799</v>
      </c>
      <c r="BL2297" s="10">
        <f ca="1">IFERROR(AVERAGE(INDIRECT("BK"&amp;AC2297-Template!$F$10+1):INDIRECT("BK"&amp;AC2297)),0)</f>
        <v>13.819608959764553</v>
      </c>
      <c r="BM2297" s="35"/>
      <c r="BN2297" s="86"/>
      <c r="BO2297" s="35"/>
      <c r="BP2297" s="35"/>
      <c r="BQ2297" s="35"/>
      <c r="BR2297" s="35"/>
      <c r="BS2297" s="35"/>
      <c r="BT2297" s="35"/>
      <c r="BU2297" s="35"/>
      <c r="BV2297" s="35"/>
      <c r="BW2297" s="35"/>
      <c r="BX2297" s="35"/>
      <c r="BY2297" s="35"/>
      <c r="BZ2297" s="35"/>
      <c r="CA2297" s="35"/>
      <c r="CB2297" s="35"/>
      <c r="CC2297" s="35"/>
      <c r="CD2297" s="35"/>
      <c r="CE2297" s="35"/>
      <c r="CF2297" s="35"/>
      <c r="CG2297" s="35"/>
      <c r="CH2297" s="35"/>
    </row>
    <row r="2298" spans="1:86" ht="15.6" x14ac:dyDescent="0.3">
      <c r="A2298" s="35"/>
      <c r="B2298" s="86"/>
      <c r="C2298" s="35"/>
      <c r="D2298" s="35"/>
      <c r="E2298" s="35"/>
      <c r="F2298" s="35"/>
      <c r="G2298" s="35"/>
      <c r="H2298" s="35"/>
      <c r="I2298" s="35"/>
      <c r="J2298" s="35"/>
      <c r="K2298" s="35"/>
      <c r="L2298" s="35"/>
      <c r="M2298" s="35"/>
      <c r="N2298" s="35"/>
      <c r="O2298" s="35"/>
      <c r="P2298" s="35"/>
      <c r="Q2298" s="35"/>
      <c r="R2298" s="35"/>
      <c r="S2298" s="35"/>
      <c r="T2298" s="17">
        <f t="shared" si="5065"/>
        <v>48314</v>
      </c>
      <c r="U2298" s="216">
        <f t="shared" si="5058"/>
        <v>6</v>
      </c>
      <c r="V2298" s="216">
        <f t="shared" si="5065"/>
        <v>2293</v>
      </c>
      <c r="W2298" s="16">
        <f t="shared" si="5072"/>
        <v>6.2821917808219174</v>
      </c>
      <c r="X2298" s="16" t="e">
        <f>IF(Template!$F$7="Linear interpolation",LinInterp($I$5:$I$22,$G$5:$G$22,W2298),CubicSpline($I$5:$I$22,$G$5:$G$22,W2298))</f>
        <v>#VALUE!</v>
      </c>
      <c r="Y2298" s="221" t="e">
        <f t="shared" si="5059"/>
        <v>#VALUE!</v>
      </c>
      <c r="Z2298" s="221" t="e">
        <f>Y2298/PRODUCT($AA$6:AA2297)</f>
        <v>#VALUE!</v>
      </c>
      <c r="AA2298" s="16" t="e">
        <f t="shared" si="5066"/>
        <v>#VALUE!</v>
      </c>
      <c r="AB2298" s="10" t="e">
        <f t="shared" si="5067"/>
        <v>#VALUE!</v>
      </c>
      <c r="AC2298" s="90">
        <f t="shared" si="5060"/>
        <v>2298</v>
      </c>
      <c r="AD2298" s="17">
        <f t="shared" si="5068"/>
        <v>48291</v>
      </c>
      <c r="AE2298" s="16" t="e">
        <f t="shared" si="5061"/>
        <v>#VALUE!</v>
      </c>
      <c r="AF2298" s="10">
        <f ca="1">IFERROR(AVERAGE(INDIRECT("AE"&amp;AC2298-Template!$F$10+1):INDIRECT("AE"&amp;AC2298)),0)</f>
        <v>0</v>
      </c>
      <c r="AG2298" s="35"/>
      <c r="AH2298" s="86"/>
      <c r="AI2298" s="35"/>
      <c r="AJ2298" s="35"/>
      <c r="AK2298" s="35"/>
      <c r="AL2298" s="35"/>
      <c r="AM2298" s="35"/>
      <c r="AN2298" s="35"/>
      <c r="AO2298" s="35"/>
      <c r="AP2298" s="35"/>
      <c r="AQ2298" s="35"/>
      <c r="AR2298" s="35"/>
      <c r="AS2298" s="35"/>
      <c r="AT2298" s="35"/>
      <c r="AU2298" s="35"/>
      <c r="AV2298" s="35"/>
      <c r="AW2298" s="35"/>
      <c r="AX2298" s="35"/>
      <c r="AY2298" s="35"/>
      <c r="AZ2298" s="17">
        <f t="shared" ref="AZ2298" si="5178">AZ2297+1</f>
        <v>48314</v>
      </c>
      <c r="BA2298" s="216">
        <f t="shared" si="5084"/>
        <v>6</v>
      </c>
      <c r="BB2298" s="216">
        <f t="shared" ref="BB2298" si="5179">BB2297+1</f>
        <v>2293</v>
      </c>
      <c r="BC2298" s="16">
        <f t="shared" si="5086"/>
        <v>6.2821917808219174</v>
      </c>
      <c r="BD2298" s="16">
        <f>IF(Template!$F$7="Linear interpolation",LinInterp($AO$5:$AO$18,$AM$5:$AM$18,BC2298),CubicSpline($AO$5:$AO$18,$AM$5:$AM$18,BC2298))</f>
        <v>14.134900339828516</v>
      </c>
      <c r="BE2298" s="221">
        <f t="shared" si="5165"/>
        <v>2.2946359967450549</v>
      </c>
      <c r="BF2298" s="221">
        <f>BE2298/PRODUCT($BG$6:BG2297)</f>
        <v>1.0003746238885305</v>
      </c>
      <c r="BG2298" s="16">
        <f t="shared" si="5087"/>
        <v>1.0003747219092256</v>
      </c>
      <c r="BH2298" s="10">
        <f t="shared" si="5088"/>
        <v>13.677349686734619</v>
      </c>
      <c r="BI2298" s="90"/>
      <c r="BJ2298" s="17">
        <f t="shared" si="5071"/>
        <v>48291</v>
      </c>
      <c r="BK2298" s="16">
        <f t="shared" si="5064"/>
        <v>13.758802358611266</v>
      </c>
      <c r="BL2298" s="10">
        <f ca="1">IFERROR(AVERAGE(INDIRECT("BK"&amp;AC2298-Template!$F$10+1):INDIRECT("BK"&amp;AC2298)),0)</f>
        <v>13.81563762425672</v>
      </c>
      <c r="BM2298" s="35"/>
      <c r="BN2298" s="86"/>
      <c r="BO2298" s="35"/>
      <c r="BP2298" s="35"/>
      <c r="BQ2298" s="35"/>
      <c r="BR2298" s="35"/>
      <c r="BS2298" s="35"/>
      <c r="BT2298" s="35"/>
      <c r="BU2298" s="35"/>
      <c r="BV2298" s="35"/>
      <c r="BW2298" s="35"/>
      <c r="BX2298" s="35"/>
      <c r="BY2298" s="35"/>
      <c r="BZ2298" s="35"/>
      <c r="CA2298" s="35"/>
      <c r="CB2298" s="35"/>
      <c r="CC2298" s="35"/>
      <c r="CD2298" s="35"/>
      <c r="CE2298" s="35"/>
      <c r="CF2298" s="35"/>
      <c r="CG2298" s="35"/>
      <c r="CH2298" s="35"/>
    </row>
    <row r="2299" spans="1:86" ht="15.6" x14ac:dyDescent="0.3">
      <c r="A2299" s="35"/>
      <c r="B2299" s="86"/>
      <c r="C2299" s="35"/>
      <c r="D2299" s="35"/>
      <c r="E2299" s="35"/>
      <c r="F2299" s="35"/>
      <c r="G2299" s="35"/>
      <c r="H2299" s="35"/>
      <c r="I2299" s="35"/>
      <c r="J2299" s="35"/>
      <c r="K2299" s="35"/>
      <c r="L2299" s="35"/>
      <c r="M2299" s="35"/>
      <c r="N2299" s="35"/>
      <c r="O2299" s="35"/>
      <c r="P2299" s="35"/>
      <c r="Q2299" s="35"/>
      <c r="R2299" s="35"/>
      <c r="S2299" s="35"/>
      <c r="T2299" s="17">
        <f t="shared" si="5065"/>
        <v>48315</v>
      </c>
      <c r="U2299" s="216">
        <f t="shared" si="5058"/>
        <v>7</v>
      </c>
      <c r="V2299" s="216">
        <f t="shared" si="5065"/>
        <v>2294</v>
      </c>
      <c r="W2299" s="16">
        <f t="shared" si="5072"/>
        <v>6.2849315068493148</v>
      </c>
      <c r="X2299" s="16" t="e">
        <f>IF(Template!$F$7="Linear interpolation",LinInterp($I$5:$I$22,$G$5:$G$22,W2299),CubicSpline($I$5:$I$22,$G$5:$G$22,W2299))</f>
        <v>#VALUE!</v>
      </c>
      <c r="Y2299" s="221" t="e">
        <f t="shared" si="5059"/>
        <v>#VALUE!</v>
      </c>
      <c r="Z2299" s="221" t="e">
        <f>Y2299/PRODUCT($AA$6:AA2298)</f>
        <v>#VALUE!</v>
      </c>
      <c r="AA2299" s="16" t="e">
        <f t="shared" si="5066"/>
        <v>#VALUE!</v>
      </c>
      <c r="AB2299" s="10" t="e">
        <f t="shared" si="5067"/>
        <v>#VALUE!</v>
      </c>
      <c r="AC2299" s="90">
        <f t="shared" si="5060"/>
        <v>2299</v>
      </c>
      <c r="AD2299" s="17">
        <f t="shared" si="5068"/>
        <v>48292</v>
      </c>
      <c r="AE2299" s="16" t="e">
        <f t="shared" si="5061"/>
        <v>#VALUE!</v>
      </c>
      <c r="AF2299" s="10">
        <f ca="1">IFERROR(AVERAGE(INDIRECT("AE"&amp;AC2299-Template!$F$10+1):INDIRECT("AE"&amp;AC2299)),0)</f>
        <v>0</v>
      </c>
      <c r="AG2299" s="35"/>
      <c r="AH2299" s="86"/>
      <c r="AI2299" s="35"/>
      <c r="AJ2299" s="35"/>
      <c r="AK2299" s="35"/>
      <c r="AL2299" s="35"/>
      <c r="AM2299" s="35"/>
      <c r="AN2299" s="35"/>
      <c r="AO2299" s="35"/>
      <c r="AP2299" s="35"/>
      <c r="AQ2299" s="35"/>
      <c r="AR2299" s="35"/>
      <c r="AS2299" s="35"/>
      <c r="AT2299" s="35"/>
      <c r="AU2299" s="35"/>
      <c r="AV2299" s="35"/>
      <c r="AW2299" s="35"/>
      <c r="AX2299" s="35"/>
      <c r="AY2299" s="35"/>
      <c r="AZ2299" s="17">
        <f t="shared" ref="AZ2299" si="5180">AZ2298+1</f>
        <v>48315</v>
      </c>
      <c r="BA2299" s="216">
        <f t="shared" si="5084"/>
        <v>7</v>
      </c>
      <c r="BB2299" s="216">
        <f t="shared" ref="BB2299" si="5181">BB2298+1</f>
        <v>2294</v>
      </c>
      <c r="BC2299" s="16">
        <f t="shared" si="5086"/>
        <v>6.2849315068493148</v>
      </c>
      <c r="BD2299" s="16">
        <f>IF(Template!$F$7="Linear interpolation",LinInterp($AO$5:$AO$18,$AM$5:$AM$18,BC2299),CubicSpline($AO$5:$AO$18,$AM$5:$AM$18,BC2299))</f>
        <v>14.135122518026694</v>
      </c>
      <c r="BE2299" s="221">
        <f t="shared" si="5165"/>
        <v>2.2954953979785495</v>
      </c>
      <c r="BF2299" s="221">
        <f>BE2299/PRODUCT($BG$6:BG2298)</f>
        <v>1.0003744281502345</v>
      </c>
      <c r="BG2299" s="16">
        <f t="shared" si="5087"/>
        <v>1.0003747219092256</v>
      </c>
      <c r="BH2299" s="10">
        <f t="shared" si="5088"/>
        <v>13.677349686734619</v>
      </c>
      <c r="BI2299" s="90"/>
      <c r="BJ2299" s="17">
        <f t="shared" si="5071"/>
        <v>48292</v>
      </c>
      <c r="BK2299" s="16">
        <f t="shared" si="5064"/>
        <v>13.754988319299667</v>
      </c>
      <c r="BL2299" s="10">
        <f ca="1">IFERROR(AVERAGE(INDIRECT("BK"&amp;AC2299-Template!$F$10+1):INDIRECT("BK"&amp;AC2299)),0)</f>
        <v>13.811676301858302</v>
      </c>
      <c r="BM2299" s="35"/>
      <c r="BN2299" s="86"/>
      <c r="BO2299" s="35"/>
      <c r="BP2299" s="35"/>
      <c r="BQ2299" s="35"/>
      <c r="BR2299" s="35"/>
      <c r="BS2299" s="35"/>
      <c r="BT2299" s="35"/>
      <c r="BU2299" s="35"/>
      <c r="BV2299" s="35"/>
      <c r="BW2299" s="35"/>
      <c r="BX2299" s="35"/>
      <c r="BY2299" s="35"/>
      <c r="BZ2299" s="35"/>
      <c r="CA2299" s="35"/>
      <c r="CB2299" s="35"/>
      <c r="CC2299" s="35"/>
      <c r="CD2299" s="35"/>
      <c r="CE2299" s="35"/>
      <c r="CF2299" s="35"/>
      <c r="CG2299" s="35"/>
      <c r="CH2299" s="35"/>
    </row>
    <row r="2300" spans="1:86" ht="15.6" x14ac:dyDescent="0.3">
      <c r="A2300" s="35"/>
      <c r="B2300" s="86"/>
      <c r="C2300" s="35"/>
      <c r="D2300" s="35"/>
      <c r="E2300" s="35"/>
      <c r="F2300" s="35"/>
      <c r="G2300" s="35"/>
      <c r="H2300" s="35"/>
      <c r="I2300" s="35"/>
      <c r="J2300" s="35"/>
      <c r="K2300" s="35"/>
      <c r="L2300" s="35"/>
      <c r="M2300" s="35"/>
      <c r="N2300" s="35"/>
      <c r="O2300" s="35"/>
      <c r="P2300" s="35"/>
      <c r="Q2300" s="35"/>
      <c r="R2300" s="35"/>
      <c r="S2300" s="35"/>
      <c r="T2300" s="17">
        <f t="shared" si="5065"/>
        <v>48316</v>
      </c>
      <c r="U2300" s="216">
        <f t="shared" si="5058"/>
        <v>1</v>
      </c>
      <c r="V2300" s="216">
        <f t="shared" si="5065"/>
        <v>2295</v>
      </c>
      <c r="W2300" s="16">
        <f t="shared" si="5072"/>
        <v>6.2876712328767121</v>
      </c>
      <c r="X2300" s="16" t="e">
        <f>IF(Template!$F$7="Linear interpolation",LinInterp($I$5:$I$22,$G$5:$G$22,W2300),CubicSpline($I$5:$I$22,$G$5:$G$22,W2300))</f>
        <v>#VALUE!</v>
      </c>
      <c r="Y2300" s="221" t="e">
        <f t="shared" si="5059"/>
        <v>#VALUE!</v>
      </c>
      <c r="Z2300" s="221" t="e">
        <f>Y2300/PRODUCT($AA$6:AA2299)</f>
        <v>#VALUE!</v>
      </c>
      <c r="AA2300" s="16" t="e">
        <f t="shared" si="5066"/>
        <v>#VALUE!</v>
      </c>
      <c r="AB2300" s="10" t="e">
        <f t="shared" si="5067"/>
        <v>#VALUE!</v>
      </c>
      <c r="AC2300" s="90">
        <f t="shared" si="5060"/>
        <v>2300</v>
      </c>
      <c r="AD2300" s="17">
        <f t="shared" si="5068"/>
        <v>48293</v>
      </c>
      <c r="AE2300" s="16" t="e">
        <f t="shared" si="5061"/>
        <v>#VALUE!</v>
      </c>
      <c r="AF2300" s="10">
        <f ca="1">IFERROR(AVERAGE(INDIRECT("AE"&amp;AC2300-Template!$F$10+1):INDIRECT("AE"&amp;AC2300)),0)</f>
        <v>0</v>
      </c>
      <c r="AG2300" s="35"/>
      <c r="AH2300" s="86"/>
      <c r="AI2300" s="35"/>
      <c r="AJ2300" s="35"/>
      <c r="AK2300" s="35"/>
      <c r="AL2300" s="35"/>
      <c r="AM2300" s="35"/>
      <c r="AN2300" s="35"/>
      <c r="AO2300" s="35"/>
      <c r="AP2300" s="35"/>
      <c r="AQ2300" s="35"/>
      <c r="AR2300" s="35"/>
      <c r="AS2300" s="35"/>
      <c r="AT2300" s="35"/>
      <c r="AU2300" s="35"/>
      <c r="AV2300" s="35"/>
      <c r="AW2300" s="35"/>
      <c r="AX2300" s="35"/>
      <c r="AY2300" s="35"/>
      <c r="AZ2300" s="17">
        <f t="shared" ref="AZ2300" si="5182">AZ2299+1</f>
        <v>48316</v>
      </c>
      <c r="BA2300" s="216">
        <f t="shared" si="5084"/>
        <v>1</v>
      </c>
      <c r="BB2300" s="216">
        <f t="shared" ref="BB2300" si="5183">BB2299+1</f>
        <v>2295</v>
      </c>
      <c r="BC2300" s="16">
        <f t="shared" si="5086"/>
        <v>6.2876712328767121</v>
      </c>
      <c r="BD2300" s="16">
        <f>IF(Template!$F$7="Linear interpolation",LinInterp($AO$5:$AO$18,$AM$5:$AM$18,BC2300),CubicSpline($AO$5:$AO$18,$AM$5:$AM$18,BC2300))</f>
        <v>14.135342735420705</v>
      </c>
      <c r="BE2300" s="221">
        <f t="shared" si="5165"/>
        <v>2.2963548974674186</v>
      </c>
      <c r="BF2300" s="221">
        <f>BE2300/PRODUCT($BG$6:BG2299)</f>
        <v>1.0003741349982276</v>
      </c>
      <c r="BG2300" s="16">
        <f t="shared" si="5087"/>
        <v>1.0003741349982276</v>
      </c>
      <c r="BH2300" s="10">
        <f t="shared" si="5088"/>
        <v>13.655927435306747</v>
      </c>
      <c r="BI2300" s="90"/>
      <c r="BJ2300" s="17">
        <f t="shared" si="5071"/>
        <v>48293</v>
      </c>
      <c r="BK2300" s="16">
        <f t="shared" si="5064"/>
        <v>13.754988319299667</v>
      </c>
      <c r="BL2300" s="10">
        <f ca="1">IFERROR(AVERAGE(INDIRECT("BK"&amp;AC2300-Template!$F$10+1):INDIRECT("BK"&amp;AC2300)),0)</f>
        <v>13.807851806942155</v>
      </c>
      <c r="BM2300" s="35"/>
      <c r="BN2300" s="86"/>
      <c r="BO2300" s="35"/>
      <c r="BP2300" s="35"/>
      <c r="BQ2300" s="35"/>
      <c r="BR2300" s="35"/>
      <c r="BS2300" s="35"/>
      <c r="BT2300" s="35"/>
      <c r="BU2300" s="35"/>
      <c r="BV2300" s="35"/>
      <c r="BW2300" s="35"/>
      <c r="BX2300" s="35"/>
      <c r="BY2300" s="35"/>
      <c r="BZ2300" s="35"/>
      <c r="CA2300" s="35"/>
      <c r="CB2300" s="35"/>
      <c r="CC2300" s="35"/>
      <c r="CD2300" s="35"/>
      <c r="CE2300" s="35"/>
      <c r="CF2300" s="35"/>
      <c r="CG2300" s="35"/>
      <c r="CH2300" s="35"/>
    </row>
    <row r="2301" spans="1:86" ht="15.6" x14ac:dyDescent="0.3">
      <c r="A2301" s="35"/>
      <c r="B2301" s="86"/>
      <c r="C2301" s="35"/>
      <c r="D2301" s="35"/>
      <c r="E2301" s="35"/>
      <c r="F2301" s="35"/>
      <c r="G2301" s="35"/>
      <c r="H2301" s="35"/>
      <c r="I2301" s="35"/>
      <c r="J2301" s="35"/>
      <c r="K2301" s="35"/>
      <c r="L2301" s="35"/>
      <c r="M2301" s="35"/>
      <c r="N2301" s="35"/>
      <c r="O2301" s="35"/>
      <c r="P2301" s="35"/>
      <c r="Q2301" s="35"/>
      <c r="R2301" s="35"/>
      <c r="S2301" s="35"/>
      <c r="T2301" s="17">
        <f t="shared" si="5065"/>
        <v>48317</v>
      </c>
      <c r="U2301" s="216">
        <f t="shared" si="5058"/>
        <v>2</v>
      </c>
      <c r="V2301" s="216">
        <f t="shared" si="5065"/>
        <v>2296</v>
      </c>
      <c r="W2301" s="16">
        <f t="shared" si="5072"/>
        <v>6.2904109589041095</v>
      </c>
      <c r="X2301" s="16" t="e">
        <f>IF(Template!$F$7="Linear interpolation",LinInterp($I$5:$I$22,$G$5:$G$22,W2301),CubicSpline($I$5:$I$22,$G$5:$G$22,W2301))</f>
        <v>#VALUE!</v>
      </c>
      <c r="Y2301" s="221" t="e">
        <f t="shared" si="5059"/>
        <v>#VALUE!</v>
      </c>
      <c r="Z2301" s="221" t="e">
        <f>Y2301/PRODUCT($AA$6:AA2300)</f>
        <v>#VALUE!</v>
      </c>
      <c r="AA2301" s="16" t="e">
        <f t="shared" si="5066"/>
        <v>#VALUE!</v>
      </c>
      <c r="AB2301" s="10" t="e">
        <f t="shared" si="5067"/>
        <v>#VALUE!</v>
      </c>
      <c r="AC2301" s="90">
        <f t="shared" si="5060"/>
        <v>2301</v>
      </c>
      <c r="AD2301" s="17">
        <f t="shared" si="5068"/>
        <v>48294</v>
      </c>
      <c r="AE2301" s="16" t="e">
        <f t="shared" si="5061"/>
        <v>#VALUE!</v>
      </c>
      <c r="AF2301" s="10">
        <f ca="1">IFERROR(AVERAGE(INDIRECT("AE"&amp;AC2301-Template!$F$10+1):INDIRECT("AE"&amp;AC2301)),0)</f>
        <v>0</v>
      </c>
      <c r="AG2301" s="35"/>
      <c r="AH2301" s="86"/>
      <c r="AI2301" s="35"/>
      <c r="AJ2301" s="35"/>
      <c r="AK2301" s="35"/>
      <c r="AL2301" s="35"/>
      <c r="AM2301" s="35"/>
      <c r="AN2301" s="35"/>
      <c r="AO2301" s="35"/>
      <c r="AP2301" s="35"/>
      <c r="AQ2301" s="35"/>
      <c r="AR2301" s="35"/>
      <c r="AS2301" s="35"/>
      <c r="AT2301" s="35"/>
      <c r="AU2301" s="35"/>
      <c r="AV2301" s="35"/>
      <c r="AW2301" s="35"/>
      <c r="AX2301" s="35"/>
      <c r="AY2301" s="35"/>
      <c r="AZ2301" s="17">
        <f t="shared" ref="AZ2301" si="5184">AZ2300+1</f>
        <v>48317</v>
      </c>
      <c r="BA2301" s="216">
        <f t="shared" si="5084"/>
        <v>2</v>
      </c>
      <c r="BB2301" s="216">
        <f t="shared" ref="BB2301" si="5185">BB2300+1</f>
        <v>2296</v>
      </c>
      <c r="BC2301" s="16">
        <f t="shared" si="5086"/>
        <v>6.2904109589041095</v>
      </c>
      <c r="BD2301" s="16">
        <f>IF(Template!$F$7="Linear interpolation",LinInterp($AO$5:$AO$18,$AM$5:$AM$18,BC2301),CubicSpline($AO$5:$AO$18,$AM$5:$AM$18,BC2301))</f>
        <v>14.135561000086501</v>
      </c>
      <c r="BE2301" s="221">
        <f t="shared" si="5165"/>
        <v>2.2972144957804987</v>
      </c>
      <c r="BF2301" s="221">
        <f>BE2301/PRODUCT($BG$6:BG2300)</f>
        <v>1.0003743316479645</v>
      </c>
      <c r="BG2301" s="16">
        <f t="shared" si="5087"/>
        <v>1.0003743316479645</v>
      </c>
      <c r="BH2301" s="10">
        <f t="shared" si="5088"/>
        <v>13.663105150705013</v>
      </c>
      <c r="BI2301" s="90"/>
      <c r="BJ2301" s="17">
        <f t="shared" si="5071"/>
        <v>48294</v>
      </c>
      <c r="BK2301" s="16">
        <f t="shared" si="5064"/>
        <v>13.754988319299667</v>
      </c>
      <c r="BL2301" s="10">
        <f ca="1">IFERROR(AVERAGE(INDIRECT("BK"&amp;AC2301-Template!$F$10+1):INDIRECT("BK"&amp;AC2301)),0)</f>
        <v>13.804163818306204</v>
      </c>
      <c r="BM2301" s="35"/>
      <c r="BN2301" s="86"/>
      <c r="BO2301" s="35"/>
      <c r="BP2301" s="35"/>
      <c r="BQ2301" s="35"/>
      <c r="BR2301" s="35"/>
      <c r="BS2301" s="35"/>
      <c r="BT2301" s="35"/>
      <c r="BU2301" s="35"/>
      <c r="BV2301" s="35"/>
      <c r="BW2301" s="35"/>
      <c r="BX2301" s="35"/>
      <c r="BY2301" s="35"/>
      <c r="BZ2301" s="35"/>
      <c r="CA2301" s="35"/>
      <c r="CB2301" s="35"/>
      <c r="CC2301" s="35"/>
      <c r="CD2301" s="35"/>
      <c r="CE2301" s="35"/>
      <c r="CF2301" s="35"/>
      <c r="CG2301" s="35"/>
      <c r="CH2301" s="35"/>
    </row>
    <row r="2302" spans="1:86" ht="15.6" x14ac:dyDescent="0.3">
      <c r="A2302" s="35"/>
      <c r="B2302" s="86"/>
      <c r="C2302" s="35"/>
      <c r="D2302" s="35"/>
      <c r="E2302" s="35"/>
      <c r="F2302" s="35"/>
      <c r="G2302" s="35"/>
      <c r="H2302" s="35"/>
      <c r="I2302" s="35"/>
      <c r="J2302" s="35"/>
      <c r="K2302" s="35"/>
      <c r="L2302" s="35"/>
      <c r="M2302" s="35"/>
      <c r="N2302" s="35"/>
      <c r="O2302" s="35"/>
      <c r="P2302" s="35"/>
      <c r="Q2302" s="35"/>
      <c r="R2302" s="35"/>
      <c r="S2302" s="35"/>
      <c r="T2302" s="17">
        <f t="shared" si="5065"/>
        <v>48318</v>
      </c>
      <c r="U2302" s="216">
        <f t="shared" si="5058"/>
        <v>3</v>
      </c>
      <c r="V2302" s="216">
        <f t="shared" si="5065"/>
        <v>2297</v>
      </c>
      <c r="W2302" s="16">
        <f t="shared" si="5072"/>
        <v>6.2931506849315069</v>
      </c>
      <c r="X2302" s="16" t="e">
        <f>IF(Template!$F$7="Linear interpolation",LinInterp($I$5:$I$22,$G$5:$G$22,W2302),CubicSpline($I$5:$I$22,$G$5:$G$22,W2302))</f>
        <v>#VALUE!</v>
      </c>
      <c r="Y2302" s="221" t="e">
        <f t="shared" si="5059"/>
        <v>#VALUE!</v>
      </c>
      <c r="Z2302" s="221" t="e">
        <f>Y2302/PRODUCT($AA$6:AA2301)</f>
        <v>#VALUE!</v>
      </c>
      <c r="AA2302" s="16" t="e">
        <f t="shared" si="5066"/>
        <v>#VALUE!</v>
      </c>
      <c r="AB2302" s="10" t="e">
        <f t="shared" si="5067"/>
        <v>#VALUE!</v>
      </c>
      <c r="AC2302" s="90">
        <f t="shared" si="5060"/>
        <v>2302</v>
      </c>
      <c r="AD2302" s="17">
        <f t="shared" si="5068"/>
        <v>48295</v>
      </c>
      <c r="AE2302" s="16" t="e">
        <f t="shared" si="5061"/>
        <v>#VALUE!</v>
      </c>
      <c r="AF2302" s="10">
        <f ca="1">IFERROR(AVERAGE(INDIRECT("AE"&amp;AC2302-Template!$F$10+1):INDIRECT("AE"&amp;AC2302)),0)</f>
        <v>0</v>
      </c>
      <c r="AG2302" s="35"/>
      <c r="AH2302" s="86"/>
      <c r="AI2302" s="35"/>
      <c r="AJ2302" s="35"/>
      <c r="AK2302" s="35"/>
      <c r="AL2302" s="35"/>
      <c r="AM2302" s="35"/>
      <c r="AN2302" s="35"/>
      <c r="AO2302" s="35"/>
      <c r="AP2302" s="35"/>
      <c r="AQ2302" s="35"/>
      <c r="AR2302" s="35"/>
      <c r="AS2302" s="35"/>
      <c r="AT2302" s="35"/>
      <c r="AU2302" s="35"/>
      <c r="AV2302" s="35"/>
      <c r="AW2302" s="35"/>
      <c r="AX2302" s="35"/>
      <c r="AY2302" s="35"/>
      <c r="AZ2302" s="17">
        <f t="shared" ref="AZ2302" si="5186">AZ2301+1</f>
        <v>48318</v>
      </c>
      <c r="BA2302" s="216">
        <f t="shared" si="5084"/>
        <v>3</v>
      </c>
      <c r="BB2302" s="216">
        <f t="shared" ref="BB2302" si="5187">BB2301+1</f>
        <v>2297</v>
      </c>
      <c r="BC2302" s="16">
        <f t="shared" si="5086"/>
        <v>6.2931506849315069</v>
      </c>
      <c r="BD2302" s="16">
        <f>IF(Template!$F$7="Linear interpolation",LinInterp($AO$5:$AO$18,$AM$5:$AM$18,BC2302),CubicSpline($AO$5:$AO$18,$AM$5:$AM$18,BC2302))</f>
        <v>14.135777320100035</v>
      </c>
      <c r="BE2302" s="221">
        <f t="shared" si="5165"/>
        <v>2.2980741934893572</v>
      </c>
      <c r="BF2302" s="221">
        <f>BE2302/PRODUCT($BG$6:BG2301)</f>
        <v>1.000374234844172</v>
      </c>
      <c r="BG2302" s="16">
        <f t="shared" si="5087"/>
        <v>1.000374234844172</v>
      </c>
      <c r="BH2302" s="10">
        <f t="shared" si="5088"/>
        <v>13.659571812277393</v>
      </c>
      <c r="BI2302" s="90"/>
      <c r="BJ2302" s="17">
        <f t="shared" si="5071"/>
        <v>48295</v>
      </c>
      <c r="BK2302" s="16">
        <f t="shared" si="5064"/>
        <v>13.732208690731884</v>
      </c>
      <c r="BL2302" s="10">
        <f ca="1">IFERROR(AVERAGE(INDIRECT("BK"&amp;AC2302-Template!$F$10+1):INDIRECT("BK"&amp;AC2302)),0)</f>
        <v>13.799716508717994</v>
      </c>
      <c r="BM2302" s="35"/>
      <c r="BN2302" s="86"/>
      <c r="BO2302" s="35"/>
      <c r="BP2302" s="35"/>
      <c r="BQ2302" s="35"/>
      <c r="BR2302" s="35"/>
      <c r="BS2302" s="35"/>
      <c r="BT2302" s="35"/>
      <c r="BU2302" s="35"/>
      <c r="BV2302" s="35"/>
      <c r="BW2302" s="35"/>
      <c r="BX2302" s="35"/>
      <c r="BY2302" s="35"/>
      <c r="BZ2302" s="35"/>
      <c r="CA2302" s="35"/>
      <c r="CB2302" s="35"/>
      <c r="CC2302" s="35"/>
      <c r="CD2302" s="35"/>
      <c r="CE2302" s="35"/>
      <c r="CF2302" s="35"/>
      <c r="CG2302" s="35"/>
      <c r="CH2302" s="35"/>
    </row>
    <row r="2303" spans="1:86" ht="15.6" x14ac:dyDescent="0.3">
      <c r="A2303" s="35"/>
      <c r="B2303" s="86"/>
      <c r="C2303" s="35"/>
      <c r="D2303" s="35"/>
      <c r="E2303" s="35"/>
      <c r="F2303" s="35"/>
      <c r="G2303" s="35"/>
      <c r="H2303" s="35"/>
      <c r="I2303" s="35"/>
      <c r="J2303" s="35"/>
      <c r="K2303" s="35"/>
      <c r="L2303" s="35"/>
      <c r="M2303" s="35"/>
      <c r="N2303" s="35"/>
      <c r="O2303" s="35"/>
      <c r="P2303" s="35"/>
      <c r="Q2303" s="35"/>
      <c r="R2303" s="35"/>
      <c r="S2303" s="35"/>
      <c r="T2303" s="17">
        <f t="shared" si="5065"/>
        <v>48319</v>
      </c>
      <c r="U2303" s="216">
        <f t="shared" si="5058"/>
        <v>4</v>
      </c>
      <c r="V2303" s="216">
        <f t="shared" si="5065"/>
        <v>2298</v>
      </c>
      <c r="W2303" s="16">
        <f t="shared" si="5072"/>
        <v>6.2958904109589042</v>
      </c>
      <c r="X2303" s="16" t="e">
        <f>IF(Template!$F$7="Linear interpolation",LinInterp($I$5:$I$22,$G$5:$G$22,W2303),CubicSpline($I$5:$I$22,$G$5:$G$22,W2303))</f>
        <v>#VALUE!</v>
      </c>
      <c r="Y2303" s="221" t="e">
        <f t="shared" si="5059"/>
        <v>#VALUE!</v>
      </c>
      <c r="Z2303" s="221" t="e">
        <f>Y2303/PRODUCT($AA$6:AA2302)</f>
        <v>#VALUE!</v>
      </c>
      <c r="AA2303" s="16" t="e">
        <f t="shared" si="5066"/>
        <v>#VALUE!</v>
      </c>
      <c r="AB2303" s="10" t="e">
        <f t="shared" si="5067"/>
        <v>#VALUE!</v>
      </c>
      <c r="AC2303" s="90">
        <f t="shared" si="5060"/>
        <v>2303</v>
      </c>
      <c r="AD2303" s="17">
        <f t="shared" si="5068"/>
        <v>48296</v>
      </c>
      <c r="AE2303" s="16" t="e">
        <f t="shared" si="5061"/>
        <v>#VALUE!</v>
      </c>
      <c r="AF2303" s="10">
        <f ca="1">IFERROR(AVERAGE(INDIRECT("AE"&amp;AC2303-Template!$F$10+1):INDIRECT("AE"&amp;AC2303)),0)</f>
        <v>0</v>
      </c>
      <c r="AG2303" s="35"/>
      <c r="AH2303" s="86"/>
      <c r="AI2303" s="35"/>
      <c r="AJ2303" s="35"/>
      <c r="AK2303" s="35"/>
      <c r="AL2303" s="35"/>
      <c r="AM2303" s="35"/>
      <c r="AN2303" s="35"/>
      <c r="AO2303" s="35"/>
      <c r="AP2303" s="35"/>
      <c r="AQ2303" s="35"/>
      <c r="AR2303" s="35"/>
      <c r="AS2303" s="35"/>
      <c r="AT2303" s="35"/>
      <c r="AU2303" s="35"/>
      <c r="AV2303" s="35"/>
      <c r="AW2303" s="35"/>
      <c r="AX2303" s="35"/>
      <c r="AY2303" s="35"/>
      <c r="AZ2303" s="17">
        <f t="shared" ref="AZ2303" si="5188">AZ2302+1</f>
        <v>48319</v>
      </c>
      <c r="BA2303" s="216">
        <f t="shared" si="5084"/>
        <v>4</v>
      </c>
      <c r="BB2303" s="216">
        <f t="shared" ref="BB2303" si="5189">BB2302+1</f>
        <v>2298</v>
      </c>
      <c r="BC2303" s="16">
        <f t="shared" si="5086"/>
        <v>6.2958904109589042</v>
      </c>
      <c r="BD2303" s="16">
        <f>IF(Template!$F$7="Linear interpolation",LinInterp($AO$5:$AO$18,$AM$5:$AM$18,BC2303),CubicSpline($AO$5:$AO$18,$AM$5:$AM$18,BC2303))</f>
        <v>14.135991703537261</v>
      </c>
      <c r="BE2303" s="221">
        <f t="shared" si="5165"/>
        <v>2.2989339911683042</v>
      </c>
      <c r="BF2303" s="221">
        <f>BE2303/PRODUCT($BG$6:BG2302)</f>
        <v>1.0003741383465263</v>
      </c>
      <c r="BG2303" s="16">
        <f t="shared" si="5087"/>
        <v>1.0003741383465263</v>
      </c>
      <c r="BH2303" s="10">
        <f t="shared" si="5088"/>
        <v>13.656049648211098</v>
      </c>
      <c r="BI2303" s="90"/>
      <c r="BJ2303" s="17">
        <f t="shared" si="5071"/>
        <v>48296</v>
      </c>
      <c r="BK2303" s="16">
        <f t="shared" si="5064"/>
        <v>13.739836904945513</v>
      </c>
      <c r="BL2303" s="10">
        <f ca="1">IFERROR(AVERAGE(INDIRECT("BK"&amp;AC2303-Template!$F$10+1):INDIRECT("BK"&amp;AC2303)),0)</f>
        <v>13.795523472936903</v>
      </c>
      <c r="BM2303" s="35"/>
      <c r="BN2303" s="86"/>
      <c r="BO2303" s="35"/>
      <c r="BP2303" s="35"/>
      <c r="BQ2303" s="35"/>
      <c r="BR2303" s="35"/>
      <c r="BS2303" s="35"/>
      <c r="BT2303" s="35"/>
      <c r="BU2303" s="35"/>
      <c r="BV2303" s="35"/>
      <c r="BW2303" s="35"/>
      <c r="BX2303" s="35"/>
      <c r="BY2303" s="35"/>
      <c r="BZ2303" s="35"/>
      <c r="CA2303" s="35"/>
      <c r="CB2303" s="35"/>
      <c r="CC2303" s="35"/>
      <c r="CD2303" s="35"/>
      <c r="CE2303" s="35"/>
      <c r="CF2303" s="35"/>
      <c r="CG2303" s="35"/>
      <c r="CH2303" s="35"/>
    </row>
    <row r="2304" spans="1:86" ht="15.6" x14ac:dyDescent="0.3">
      <c r="A2304" s="35"/>
      <c r="B2304" s="86"/>
      <c r="C2304" s="35"/>
      <c r="D2304" s="35"/>
      <c r="E2304" s="35"/>
      <c r="F2304" s="35"/>
      <c r="G2304" s="35"/>
      <c r="H2304" s="35"/>
      <c r="I2304" s="35"/>
      <c r="J2304" s="35"/>
      <c r="K2304" s="35"/>
      <c r="L2304" s="35"/>
      <c r="M2304" s="35"/>
      <c r="N2304" s="35"/>
      <c r="O2304" s="35"/>
      <c r="P2304" s="35"/>
      <c r="Q2304" s="35"/>
      <c r="R2304" s="35"/>
      <c r="S2304" s="35"/>
      <c r="T2304" s="17">
        <f t="shared" si="5065"/>
        <v>48320</v>
      </c>
      <c r="U2304" s="216">
        <f t="shared" si="5058"/>
        <v>5</v>
      </c>
      <c r="V2304" s="216">
        <f t="shared" si="5065"/>
        <v>2299</v>
      </c>
      <c r="W2304" s="16">
        <f t="shared" si="5072"/>
        <v>6.2986301369863016</v>
      </c>
      <c r="X2304" s="16" t="e">
        <f>IF(Template!$F$7="Linear interpolation",LinInterp($I$5:$I$22,$G$5:$G$22,W2304),CubicSpline($I$5:$I$22,$G$5:$G$22,W2304))</f>
        <v>#VALUE!</v>
      </c>
      <c r="Y2304" s="221" t="e">
        <f t="shared" si="5059"/>
        <v>#VALUE!</v>
      </c>
      <c r="Z2304" s="221" t="e">
        <f>Y2304/PRODUCT($AA$6:AA2303)</f>
        <v>#VALUE!</v>
      </c>
      <c r="AA2304" s="16" t="e">
        <f t="shared" si="5066"/>
        <v>#VALUE!</v>
      </c>
      <c r="AB2304" s="10" t="e">
        <f t="shared" si="5067"/>
        <v>#VALUE!</v>
      </c>
      <c r="AC2304" s="90">
        <f t="shared" si="5060"/>
        <v>2304</v>
      </c>
      <c r="AD2304" s="17">
        <f t="shared" si="5068"/>
        <v>48297</v>
      </c>
      <c r="AE2304" s="16" t="e">
        <f t="shared" si="5061"/>
        <v>#VALUE!</v>
      </c>
      <c r="AF2304" s="10">
        <f ca="1">IFERROR(AVERAGE(INDIRECT("AE"&amp;AC2304-Template!$F$10+1):INDIRECT("AE"&amp;AC2304)),0)</f>
        <v>0</v>
      </c>
      <c r="AG2304" s="35"/>
      <c r="AH2304" s="86"/>
      <c r="AI2304" s="35"/>
      <c r="AJ2304" s="35"/>
      <c r="AK2304" s="35"/>
      <c r="AL2304" s="35"/>
      <c r="AM2304" s="35"/>
      <c r="AN2304" s="35"/>
      <c r="AO2304" s="35"/>
      <c r="AP2304" s="35"/>
      <c r="AQ2304" s="35"/>
      <c r="AR2304" s="35"/>
      <c r="AS2304" s="35"/>
      <c r="AT2304" s="35"/>
      <c r="AU2304" s="35"/>
      <c r="AV2304" s="35"/>
      <c r="AW2304" s="35"/>
      <c r="AX2304" s="35"/>
      <c r="AY2304" s="35"/>
      <c r="AZ2304" s="17">
        <f t="shared" ref="AZ2304" si="5190">AZ2303+1</f>
        <v>48320</v>
      </c>
      <c r="BA2304" s="216">
        <f t="shared" si="5084"/>
        <v>5</v>
      </c>
      <c r="BB2304" s="216">
        <f t="shared" ref="BB2304" si="5191">BB2303+1</f>
        <v>2299</v>
      </c>
      <c r="BC2304" s="16">
        <f t="shared" si="5086"/>
        <v>6.2986301369863016</v>
      </c>
      <c r="BD2304" s="16">
        <f>IF(Template!$F$7="Linear interpolation",LinInterp($AO$5:$AO$18,$AM$5:$AM$18,BC2304),CubicSpline($AO$5:$AO$18,$AM$5:$AM$18,BC2304))</f>
        <v>14.136204158474131</v>
      </c>
      <c r="BE2304" s="221">
        <f t="shared" si="5165"/>
        <v>2.2997938893943886</v>
      </c>
      <c r="BF2304" s="221">
        <f>BE2304/PRODUCT($BG$6:BG2303)</f>
        <v>1.0003740421557938</v>
      </c>
      <c r="BG2304" s="16">
        <f t="shared" si="5087"/>
        <v>1.0003740421557938</v>
      </c>
      <c r="BH2304" s="10">
        <f t="shared" si="5088"/>
        <v>13.652538686475202</v>
      </c>
      <c r="BI2304" s="90"/>
      <c r="BJ2304" s="17">
        <f t="shared" si="5071"/>
        <v>48297</v>
      </c>
      <c r="BK2304" s="16">
        <f t="shared" si="5064"/>
        <v>13.736075376921342</v>
      </c>
      <c r="BL2304" s="10">
        <f ca="1">IFERROR(AVERAGE(INDIRECT("BK"&amp;AC2304-Template!$F$10+1):INDIRECT("BK"&amp;AC2304)),0)</f>
        <v>13.792020864417209</v>
      </c>
      <c r="BM2304" s="35"/>
      <c r="BN2304" s="86"/>
      <c r="BO2304" s="35"/>
      <c r="BP2304" s="35"/>
      <c r="BQ2304" s="35"/>
      <c r="BR2304" s="35"/>
      <c r="BS2304" s="35"/>
      <c r="BT2304" s="35"/>
      <c r="BU2304" s="35"/>
      <c r="BV2304" s="35"/>
      <c r="BW2304" s="35"/>
      <c r="BX2304" s="35"/>
      <c r="BY2304" s="35"/>
      <c r="BZ2304" s="35"/>
      <c r="CA2304" s="35"/>
      <c r="CB2304" s="35"/>
      <c r="CC2304" s="35"/>
      <c r="CD2304" s="35"/>
      <c r="CE2304" s="35"/>
      <c r="CF2304" s="35"/>
      <c r="CG2304" s="35"/>
      <c r="CH2304" s="35"/>
    </row>
    <row r="2305" spans="1:86" ht="15.6" x14ac:dyDescent="0.3">
      <c r="A2305" s="35"/>
      <c r="B2305" s="86"/>
      <c r="C2305" s="35"/>
      <c r="D2305" s="35"/>
      <c r="E2305" s="35"/>
      <c r="F2305" s="35"/>
      <c r="G2305" s="35"/>
      <c r="H2305" s="35"/>
      <c r="I2305" s="35"/>
      <c r="J2305" s="35"/>
      <c r="K2305" s="35"/>
      <c r="L2305" s="35"/>
      <c r="M2305" s="35"/>
      <c r="N2305" s="35"/>
      <c r="O2305" s="35"/>
      <c r="P2305" s="35"/>
      <c r="Q2305" s="35"/>
      <c r="R2305" s="35"/>
      <c r="S2305" s="35"/>
      <c r="T2305" s="17">
        <f t="shared" si="5065"/>
        <v>48321</v>
      </c>
      <c r="U2305" s="216">
        <f t="shared" si="5058"/>
        <v>6</v>
      </c>
      <c r="V2305" s="216">
        <f t="shared" si="5065"/>
        <v>2300</v>
      </c>
      <c r="W2305" s="16">
        <f t="shared" si="5072"/>
        <v>6.3013698630136989</v>
      </c>
      <c r="X2305" s="16" t="e">
        <f>IF(Template!$F$7="Linear interpolation",LinInterp($I$5:$I$22,$G$5:$G$22,W2305),CubicSpline($I$5:$I$22,$G$5:$G$22,W2305))</f>
        <v>#VALUE!</v>
      </c>
      <c r="Y2305" s="221" t="e">
        <f t="shared" si="5059"/>
        <v>#VALUE!</v>
      </c>
      <c r="Z2305" s="221" t="e">
        <f>Y2305/PRODUCT($AA$6:AA2304)</f>
        <v>#VALUE!</v>
      </c>
      <c r="AA2305" s="16" t="e">
        <f t="shared" si="5066"/>
        <v>#VALUE!</v>
      </c>
      <c r="AB2305" s="10" t="e">
        <f t="shared" si="5067"/>
        <v>#VALUE!</v>
      </c>
      <c r="AC2305" s="90">
        <f t="shared" si="5060"/>
        <v>2305</v>
      </c>
      <c r="AD2305" s="17">
        <f t="shared" si="5068"/>
        <v>48298</v>
      </c>
      <c r="AE2305" s="16" t="e">
        <f t="shared" si="5061"/>
        <v>#VALUE!</v>
      </c>
      <c r="AF2305" s="10">
        <f ca="1">IFERROR(AVERAGE(INDIRECT("AE"&amp;AC2305-Template!$F$10+1):INDIRECT("AE"&amp;AC2305)),0)</f>
        <v>0</v>
      </c>
      <c r="AG2305" s="35"/>
      <c r="AH2305" s="86"/>
      <c r="AI2305" s="35"/>
      <c r="AJ2305" s="35"/>
      <c r="AK2305" s="35"/>
      <c r="AL2305" s="35"/>
      <c r="AM2305" s="35"/>
      <c r="AN2305" s="35"/>
      <c r="AO2305" s="35"/>
      <c r="AP2305" s="35"/>
      <c r="AQ2305" s="35"/>
      <c r="AR2305" s="35"/>
      <c r="AS2305" s="35"/>
      <c r="AT2305" s="35"/>
      <c r="AU2305" s="35"/>
      <c r="AV2305" s="35"/>
      <c r="AW2305" s="35"/>
      <c r="AX2305" s="35"/>
      <c r="AY2305" s="35"/>
      <c r="AZ2305" s="17">
        <f t="shared" ref="AZ2305" si="5192">AZ2304+1</f>
        <v>48321</v>
      </c>
      <c r="BA2305" s="216">
        <f t="shared" si="5084"/>
        <v>6</v>
      </c>
      <c r="BB2305" s="216">
        <f t="shared" ref="BB2305" si="5193">BB2304+1</f>
        <v>2300</v>
      </c>
      <c r="BC2305" s="16">
        <f t="shared" si="5086"/>
        <v>6.3013698630136989</v>
      </c>
      <c r="BD2305" s="16">
        <f>IF(Template!$F$7="Linear interpolation",LinInterp($AO$5:$AO$18,$AM$5:$AM$18,BC2305),CubicSpline($AO$5:$AO$18,$AM$5:$AM$18,BC2305))</f>
        <v>14.136414692986602</v>
      </c>
      <c r="BE2305" s="221">
        <f t="shared" si="5165"/>
        <v>2.3006538887473988</v>
      </c>
      <c r="BF2305" s="221">
        <f>BE2305/PRODUCT($BG$6:BG2304)</f>
        <v>1.0003739462727403</v>
      </c>
      <c r="BG2305" s="16">
        <f t="shared" si="5087"/>
        <v>1.0003740421557938</v>
      </c>
      <c r="BH2305" s="10">
        <f t="shared" si="5088"/>
        <v>13.652538686475202</v>
      </c>
      <c r="BI2305" s="90"/>
      <c r="BJ2305" s="17">
        <f t="shared" si="5071"/>
        <v>48298</v>
      </c>
      <c r="BK2305" s="16">
        <f t="shared" si="5064"/>
        <v>13.732324435170472</v>
      </c>
      <c r="BL2305" s="10">
        <f ca="1">IFERROR(AVERAGE(INDIRECT("BK"&amp;AC2305-Template!$F$10+1):INDIRECT("BK"&amp;AC2305)),0)</f>
        <v>13.788120207463573</v>
      </c>
      <c r="BM2305" s="35"/>
      <c r="BN2305" s="86"/>
      <c r="BO2305" s="35"/>
      <c r="BP2305" s="35"/>
      <c r="BQ2305" s="35"/>
      <c r="BR2305" s="35"/>
      <c r="BS2305" s="35"/>
      <c r="BT2305" s="35"/>
      <c r="BU2305" s="35"/>
      <c r="BV2305" s="35"/>
      <c r="BW2305" s="35"/>
      <c r="BX2305" s="35"/>
      <c r="BY2305" s="35"/>
      <c r="BZ2305" s="35"/>
      <c r="CA2305" s="35"/>
      <c r="CB2305" s="35"/>
      <c r="CC2305" s="35"/>
      <c r="CD2305" s="35"/>
      <c r="CE2305" s="35"/>
      <c r="CF2305" s="35"/>
      <c r="CG2305" s="35"/>
      <c r="CH2305" s="35"/>
    </row>
    <row r="2306" spans="1:86" ht="15.6" x14ac:dyDescent="0.3">
      <c r="A2306" s="35"/>
      <c r="B2306" s="86"/>
      <c r="C2306" s="35"/>
      <c r="D2306" s="35"/>
      <c r="E2306" s="35"/>
      <c r="F2306" s="35"/>
      <c r="G2306" s="35"/>
      <c r="H2306" s="35"/>
      <c r="I2306" s="35"/>
      <c r="J2306" s="35"/>
      <c r="K2306" s="35"/>
      <c r="L2306" s="35"/>
      <c r="M2306" s="35"/>
      <c r="N2306" s="35"/>
      <c r="O2306" s="35"/>
      <c r="P2306" s="35"/>
      <c r="Q2306" s="35"/>
      <c r="R2306" s="35"/>
      <c r="S2306" s="35"/>
      <c r="T2306" s="17">
        <f t="shared" si="5065"/>
        <v>48322</v>
      </c>
      <c r="U2306" s="216">
        <f t="shared" si="5058"/>
        <v>7</v>
      </c>
      <c r="V2306" s="216">
        <f t="shared" si="5065"/>
        <v>2301</v>
      </c>
      <c r="W2306" s="16">
        <f t="shared" si="5072"/>
        <v>6.3041095890410963</v>
      </c>
      <c r="X2306" s="16" t="e">
        <f>IF(Template!$F$7="Linear interpolation",LinInterp($I$5:$I$22,$G$5:$G$22,W2306),CubicSpline($I$5:$I$22,$G$5:$G$22,W2306))</f>
        <v>#VALUE!</v>
      </c>
      <c r="Y2306" s="221" t="e">
        <f t="shared" si="5059"/>
        <v>#VALUE!</v>
      </c>
      <c r="Z2306" s="221" t="e">
        <f>Y2306/PRODUCT($AA$6:AA2305)</f>
        <v>#VALUE!</v>
      </c>
      <c r="AA2306" s="16" t="e">
        <f t="shared" si="5066"/>
        <v>#VALUE!</v>
      </c>
      <c r="AB2306" s="10" t="e">
        <f t="shared" si="5067"/>
        <v>#VALUE!</v>
      </c>
      <c r="AC2306" s="90">
        <f t="shared" si="5060"/>
        <v>2306</v>
      </c>
      <c r="AD2306" s="17">
        <f t="shared" si="5068"/>
        <v>48299</v>
      </c>
      <c r="AE2306" s="16" t="e">
        <f t="shared" si="5061"/>
        <v>#VALUE!</v>
      </c>
      <c r="AF2306" s="10">
        <f ca="1">IFERROR(AVERAGE(INDIRECT("AE"&amp;AC2306-Template!$F$10+1):INDIRECT("AE"&amp;AC2306)),0)</f>
        <v>0</v>
      </c>
      <c r="AG2306" s="35"/>
      <c r="AH2306" s="86"/>
      <c r="AI2306" s="35"/>
      <c r="AJ2306" s="35"/>
      <c r="AK2306" s="35"/>
      <c r="AL2306" s="35"/>
      <c r="AM2306" s="35"/>
      <c r="AN2306" s="35"/>
      <c r="AO2306" s="35"/>
      <c r="AP2306" s="35"/>
      <c r="AQ2306" s="35"/>
      <c r="AR2306" s="35"/>
      <c r="AS2306" s="35"/>
      <c r="AT2306" s="35"/>
      <c r="AU2306" s="35"/>
      <c r="AV2306" s="35"/>
      <c r="AW2306" s="35"/>
      <c r="AX2306" s="35"/>
      <c r="AY2306" s="35"/>
      <c r="AZ2306" s="17">
        <f t="shared" ref="AZ2306" si="5194">AZ2305+1</f>
        <v>48322</v>
      </c>
      <c r="BA2306" s="216">
        <f t="shared" si="5084"/>
        <v>7</v>
      </c>
      <c r="BB2306" s="216">
        <f t="shared" ref="BB2306" si="5195">BB2305+1</f>
        <v>2301</v>
      </c>
      <c r="BC2306" s="16">
        <f t="shared" si="5086"/>
        <v>6.3041095890410963</v>
      </c>
      <c r="BD2306" s="16">
        <f>IF(Template!$F$7="Linear interpolation",LinInterp($AO$5:$AO$18,$AM$5:$AM$18,BC2306),CubicSpline($AO$5:$AO$18,$AM$5:$AM$18,BC2306))</f>
        <v>14.136623315150626</v>
      </c>
      <c r="BE2306" s="221">
        <f t="shared" si="5165"/>
        <v>2.3015139898098775</v>
      </c>
      <c r="BF2306" s="221">
        <f>BE2306/PRODUCT($BG$6:BG2305)</f>
        <v>1.0003737548151015</v>
      </c>
      <c r="BG2306" s="16">
        <f t="shared" si="5087"/>
        <v>1.0003740421557938</v>
      </c>
      <c r="BH2306" s="10">
        <f t="shared" si="5088"/>
        <v>13.652538686475202</v>
      </c>
      <c r="BI2306" s="90"/>
      <c r="BJ2306" s="17">
        <f t="shared" si="5071"/>
        <v>48299</v>
      </c>
      <c r="BK2306" s="16">
        <f t="shared" si="5064"/>
        <v>13.728584107572829</v>
      </c>
      <c r="BL2306" s="10">
        <f ca="1">IFERROR(AVERAGE(INDIRECT("BK"&amp;AC2306-Template!$F$10+1):INDIRECT("BK"&amp;AC2306)),0)</f>
        <v>13.784229759234542</v>
      </c>
      <c r="BM2306" s="35"/>
      <c r="BN2306" s="86"/>
      <c r="BO2306" s="35"/>
      <c r="BP2306" s="35"/>
      <c r="BQ2306" s="35"/>
      <c r="BR2306" s="35"/>
      <c r="BS2306" s="35"/>
      <c r="BT2306" s="35"/>
      <c r="BU2306" s="35"/>
      <c r="BV2306" s="35"/>
      <c r="BW2306" s="35"/>
      <c r="BX2306" s="35"/>
      <c r="BY2306" s="35"/>
      <c r="BZ2306" s="35"/>
      <c r="CA2306" s="35"/>
      <c r="CB2306" s="35"/>
      <c r="CC2306" s="35"/>
      <c r="CD2306" s="35"/>
      <c r="CE2306" s="35"/>
      <c r="CF2306" s="35"/>
      <c r="CG2306" s="35"/>
      <c r="CH2306" s="35"/>
    </row>
    <row r="2307" spans="1:86" ht="15.6" x14ac:dyDescent="0.3">
      <c r="A2307" s="35"/>
      <c r="B2307" s="86"/>
      <c r="C2307" s="35"/>
      <c r="D2307" s="35"/>
      <c r="E2307" s="35"/>
      <c r="F2307" s="35"/>
      <c r="G2307" s="35"/>
      <c r="H2307" s="35"/>
      <c r="I2307" s="35"/>
      <c r="J2307" s="35"/>
      <c r="K2307" s="35"/>
      <c r="L2307" s="35"/>
      <c r="M2307" s="35"/>
      <c r="N2307" s="35"/>
      <c r="O2307" s="35"/>
      <c r="P2307" s="35"/>
      <c r="Q2307" s="35"/>
      <c r="R2307" s="35"/>
      <c r="S2307" s="35"/>
      <c r="T2307" s="17">
        <f t="shared" si="5065"/>
        <v>48323</v>
      </c>
      <c r="U2307" s="216">
        <f t="shared" si="5058"/>
        <v>1</v>
      </c>
      <c r="V2307" s="216">
        <f t="shared" si="5065"/>
        <v>2302</v>
      </c>
      <c r="W2307" s="16">
        <f t="shared" si="5072"/>
        <v>6.3068493150684928</v>
      </c>
      <c r="X2307" s="16" t="e">
        <f>IF(Template!$F$7="Linear interpolation",LinInterp($I$5:$I$22,$G$5:$G$22,W2307),CubicSpline($I$5:$I$22,$G$5:$G$22,W2307))</f>
        <v>#VALUE!</v>
      </c>
      <c r="Y2307" s="221" t="e">
        <f t="shared" si="5059"/>
        <v>#VALUE!</v>
      </c>
      <c r="Z2307" s="221" t="e">
        <f>Y2307/PRODUCT($AA$6:AA2306)</f>
        <v>#VALUE!</v>
      </c>
      <c r="AA2307" s="16" t="e">
        <f t="shared" si="5066"/>
        <v>#VALUE!</v>
      </c>
      <c r="AB2307" s="10" t="e">
        <f t="shared" si="5067"/>
        <v>#VALUE!</v>
      </c>
      <c r="AC2307" s="90">
        <f t="shared" si="5060"/>
        <v>2307</v>
      </c>
      <c r="AD2307" s="17">
        <f t="shared" si="5068"/>
        <v>48300</v>
      </c>
      <c r="AE2307" s="16" t="e">
        <f t="shared" si="5061"/>
        <v>#VALUE!</v>
      </c>
      <c r="AF2307" s="10">
        <f ca="1">IFERROR(AVERAGE(INDIRECT("AE"&amp;AC2307-Template!$F$10+1):INDIRECT("AE"&amp;AC2307)),0)</f>
        <v>0</v>
      </c>
      <c r="AG2307" s="35"/>
      <c r="AH2307" s="86"/>
      <c r="AI2307" s="35"/>
      <c r="AJ2307" s="35"/>
      <c r="AK2307" s="35"/>
      <c r="AL2307" s="35"/>
      <c r="AM2307" s="35"/>
      <c r="AN2307" s="35"/>
      <c r="AO2307" s="35"/>
      <c r="AP2307" s="35"/>
      <c r="AQ2307" s="35"/>
      <c r="AR2307" s="35"/>
      <c r="AS2307" s="35"/>
      <c r="AT2307" s="35"/>
      <c r="AU2307" s="35"/>
      <c r="AV2307" s="35"/>
      <c r="AW2307" s="35"/>
      <c r="AX2307" s="35"/>
      <c r="AY2307" s="35"/>
      <c r="AZ2307" s="17">
        <f t="shared" ref="AZ2307" si="5196">AZ2306+1</f>
        <v>48323</v>
      </c>
      <c r="BA2307" s="216">
        <f t="shared" si="5084"/>
        <v>1</v>
      </c>
      <c r="BB2307" s="216">
        <f t="shared" ref="BB2307" si="5197">BB2306+1</f>
        <v>2302</v>
      </c>
      <c r="BC2307" s="16">
        <f t="shared" si="5086"/>
        <v>6.3068493150684928</v>
      </c>
      <c r="BD2307" s="16">
        <f>IF(Template!$F$7="Linear interpolation",LinInterp($AO$5:$AO$18,$AM$5:$AM$18,BC2307),CubicSpline($AO$5:$AO$18,$AM$5:$AM$18,BC2307))</f>
        <v>14.136830033042155</v>
      </c>
      <c r="BE2307" s="221">
        <f t="shared" si="5165"/>
        <v>2.3023741931671218</v>
      </c>
      <c r="BF2307" s="221">
        <f>BE2307/PRODUCT($BG$6:BG2306)</f>
        <v>1.0003734680921412</v>
      </c>
      <c r="BG2307" s="16">
        <f t="shared" si="5087"/>
        <v>1.0003734680921412</v>
      </c>
      <c r="BH2307" s="10">
        <f t="shared" si="5088"/>
        <v>13.631585363154786</v>
      </c>
      <c r="BI2307" s="90"/>
      <c r="BJ2307" s="17">
        <f t="shared" si="5071"/>
        <v>48300</v>
      </c>
      <c r="BK2307" s="16">
        <f t="shared" si="5064"/>
        <v>13.728584107572829</v>
      </c>
      <c r="BL2307" s="10">
        <f ca="1">IFERROR(AVERAGE(INDIRECT("BK"&amp;AC2307-Template!$F$10+1):INDIRECT("BK"&amp;AC2307)),0)</f>
        <v>13.780473870532969</v>
      </c>
      <c r="BM2307" s="35"/>
      <c r="BN2307" s="86"/>
      <c r="BO2307" s="35"/>
      <c r="BP2307" s="35"/>
      <c r="BQ2307" s="35"/>
      <c r="BR2307" s="35"/>
      <c r="BS2307" s="35"/>
      <c r="BT2307" s="35"/>
      <c r="BU2307" s="35"/>
      <c r="BV2307" s="35"/>
      <c r="BW2307" s="35"/>
      <c r="BX2307" s="35"/>
      <c r="BY2307" s="35"/>
      <c r="BZ2307" s="35"/>
      <c r="CA2307" s="35"/>
      <c r="CB2307" s="35"/>
      <c r="CC2307" s="35"/>
      <c r="CD2307" s="35"/>
      <c r="CE2307" s="35"/>
      <c r="CF2307" s="35"/>
      <c r="CG2307" s="35"/>
      <c r="CH2307" s="35"/>
    </row>
    <row r="2308" spans="1:86" ht="15.6" x14ac:dyDescent="0.3">
      <c r="A2308" s="35"/>
      <c r="B2308" s="86"/>
      <c r="C2308" s="35"/>
      <c r="D2308" s="35"/>
      <c r="E2308" s="35"/>
      <c r="F2308" s="35"/>
      <c r="G2308" s="35"/>
      <c r="H2308" s="35"/>
      <c r="I2308" s="35"/>
      <c r="J2308" s="35"/>
      <c r="K2308" s="35"/>
      <c r="L2308" s="35"/>
      <c r="M2308" s="35"/>
      <c r="N2308" s="35"/>
      <c r="O2308" s="35"/>
      <c r="P2308" s="35"/>
      <c r="Q2308" s="35"/>
      <c r="R2308" s="35"/>
      <c r="S2308" s="35"/>
      <c r="T2308" s="17">
        <f t="shared" si="5065"/>
        <v>48324</v>
      </c>
      <c r="U2308" s="216">
        <f t="shared" si="5058"/>
        <v>2</v>
      </c>
      <c r="V2308" s="216">
        <f t="shared" si="5065"/>
        <v>2303</v>
      </c>
      <c r="W2308" s="16">
        <f t="shared" si="5072"/>
        <v>6.3095890410958901</v>
      </c>
      <c r="X2308" s="16" t="e">
        <f>IF(Template!$F$7="Linear interpolation",LinInterp($I$5:$I$22,$G$5:$G$22,W2308),CubicSpline($I$5:$I$22,$G$5:$G$22,W2308))</f>
        <v>#VALUE!</v>
      </c>
      <c r="Y2308" s="221" t="e">
        <f t="shared" si="5059"/>
        <v>#VALUE!</v>
      </c>
      <c r="Z2308" s="221" t="e">
        <f>Y2308/PRODUCT($AA$6:AA2307)</f>
        <v>#VALUE!</v>
      </c>
      <c r="AA2308" s="16" t="e">
        <f t="shared" si="5066"/>
        <v>#VALUE!</v>
      </c>
      <c r="AB2308" s="10" t="e">
        <f t="shared" si="5067"/>
        <v>#VALUE!</v>
      </c>
      <c r="AC2308" s="90">
        <f t="shared" si="5060"/>
        <v>2308</v>
      </c>
      <c r="AD2308" s="17">
        <f t="shared" si="5068"/>
        <v>48301</v>
      </c>
      <c r="AE2308" s="16" t="e">
        <f t="shared" si="5061"/>
        <v>#VALUE!</v>
      </c>
      <c r="AF2308" s="10">
        <f ca="1">IFERROR(AVERAGE(INDIRECT("AE"&amp;AC2308-Template!$F$10+1):INDIRECT("AE"&amp;AC2308)),0)</f>
        <v>0</v>
      </c>
      <c r="AG2308" s="35"/>
      <c r="AH2308" s="86"/>
      <c r="AI2308" s="35"/>
      <c r="AJ2308" s="35"/>
      <c r="AK2308" s="35"/>
      <c r="AL2308" s="35"/>
      <c r="AM2308" s="35"/>
      <c r="AN2308" s="35"/>
      <c r="AO2308" s="35"/>
      <c r="AP2308" s="35"/>
      <c r="AQ2308" s="35"/>
      <c r="AR2308" s="35"/>
      <c r="AS2308" s="35"/>
      <c r="AT2308" s="35"/>
      <c r="AU2308" s="35"/>
      <c r="AV2308" s="35"/>
      <c r="AW2308" s="35"/>
      <c r="AX2308" s="35"/>
      <c r="AY2308" s="35"/>
      <c r="AZ2308" s="17">
        <f t="shared" ref="AZ2308" si="5198">AZ2307+1</f>
        <v>48324</v>
      </c>
      <c r="BA2308" s="216">
        <f t="shared" si="5084"/>
        <v>2</v>
      </c>
      <c r="BB2308" s="216">
        <f t="shared" ref="BB2308" si="5199">BB2307+1</f>
        <v>2303</v>
      </c>
      <c r="BC2308" s="16">
        <f t="shared" si="5086"/>
        <v>6.3095890410958901</v>
      </c>
      <c r="BD2308" s="16">
        <f>IF(Template!$F$7="Linear interpolation",LinInterp($AO$5:$AO$18,$AM$5:$AM$18,BC2308),CubicSpline($AO$5:$AO$18,$AM$5:$AM$18,BC2308))</f>
        <v>14.137034854737147</v>
      </c>
      <c r="BE2308" s="221">
        <f t="shared" si="5165"/>
        <v>2.3032344994071763</v>
      </c>
      <c r="BF2308" s="221">
        <f>BE2308/PRODUCT($BG$6:BG2307)</f>
        <v>1.0003736604773488</v>
      </c>
      <c r="BG2308" s="16">
        <f t="shared" si="5087"/>
        <v>1.0003736604773488</v>
      </c>
      <c r="BH2308" s="10">
        <f t="shared" si="5088"/>
        <v>13.638607423230088</v>
      </c>
      <c r="BI2308" s="90"/>
      <c r="BJ2308" s="17">
        <f t="shared" si="5071"/>
        <v>48301</v>
      </c>
      <c r="BK2308" s="16">
        <f t="shared" si="5064"/>
        <v>13.728584107572829</v>
      </c>
      <c r="BL2308" s="10">
        <f ca="1">IFERROR(AVERAGE(INDIRECT("BK"&amp;AC2308-Template!$F$10+1):INDIRECT("BK"&amp;AC2308)),0)</f>
        <v>13.776852213639575</v>
      </c>
      <c r="BM2308" s="35"/>
      <c r="BN2308" s="86"/>
      <c r="BO2308" s="35"/>
      <c r="BP2308" s="35"/>
      <c r="BQ2308" s="35"/>
      <c r="BR2308" s="35"/>
      <c r="BS2308" s="35"/>
      <c r="BT2308" s="35"/>
      <c r="BU2308" s="35"/>
      <c r="BV2308" s="35"/>
      <c r="BW2308" s="35"/>
      <c r="BX2308" s="35"/>
      <c r="BY2308" s="35"/>
      <c r="BZ2308" s="35"/>
      <c r="CA2308" s="35"/>
      <c r="CB2308" s="35"/>
      <c r="CC2308" s="35"/>
      <c r="CD2308" s="35"/>
      <c r="CE2308" s="35"/>
      <c r="CF2308" s="35"/>
      <c r="CG2308" s="35"/>
      <c r="CH2308" s="35"/>
    </row>
    <row r="2309" spans="1:86" ht="15.6" x14ac:dyDescent="0.3">
      <c r="A2309" s="35"/>
      <c r="B2309" s="86"/>
      <c r="C2309" s="35"/>
      <c r="D2309" s="35"/>
      <c r="E2309" s="35"/>
      <c r="F2309" s="35"/>
      <c r="G2309" s="35"/>
      <c r="H2309" s="35"/>
      <c r="I2309" s="35"/>
      <c r="J2309" s="35"/>
      <c r="K2309" s="35"/>
      <c r="L2309" s="35"/>
      <c r="M2309" s="35"/>
      <c r="N2309" s="35"/>
      <c r="O2309" s="35"/>
      <c r="P2309" s="35"/>
      <c r="Q2309" s="35"/>
      <c r="R2309" s="35"/>
      <c r="S2309" s="35"/>
      <c r="T2309" s="17">
        <f t="shared" si="5065"/>
        <v>48325</v>
      </c>
      <c r="U2309" s="216">
        <f t="shared" si="5058"/>
        <v>3</v>
      </c>
      <c r="V2309" s="216">
        <f t="shared" si="5065"/>
        <v>2304</v>
      </c>
      <c r="W2309" s="16">
        <f t="shared" si="5072"/>
        <v>6.3123287671232875</v>
      </c>
      <c r="X2309" s="16" t="e">
        <f>IF(Template!$F$7="Linear interpolation",LinInterp($I$5:$I$22,$G$5:$G$22,W2309),CubicSpline($I$5:$I$22,$G$5:$G$22,W2309))</f>
        <v>#VALUE!</v>
      </c>
      <c r="Y2309" s="221" t="e">
        <f t="shared" si="5059"/>
        <v>#VALUE!</v>
      </c>
      <c r="Z2309" s="221" t="e">
        <f>Y2309/PRODUCT($AA$6:AA2308)</f>
        <v>#VALUE!</v>
      </c>
      <c r="AA2309" s="16" t="e">
        <f t="shared" si="5066"/>
        <v>#VALUE!</v>
      </c>
      <c r="AB2309" s="10" t="e">
        <f t="shared" si="5067"/>
        <v>#VALUE!</v>
      </c>
      <c r="AC2309" s="90">
        <f t="shared" si="5060"/>
        <v>2309</v>
      </c>
      <c r="AD2309" s="17">
        <f t="shared" si="5068"/>
        <v>48302</v>
      </c>
      <c r="AE2309" s="16" t="e">
        <f t="shared" si="5061"/>
        <v>#VALUE!</v>
      </c>
      <c r="AF2309" s="10">
        <f ca="1">IFERROR(AVERAGE(INDIRECT("AE"&amp;AC2309-Template!$F$10+1):INDIRECT("AE"&amp;AC2309)),0)</f>
        <v>0</v>
      </c>
      <c r="AG2309" s="35"/>
      <c r="AH2309" s="86"/>
      <c r="AI2309" s="35"/>
      <c r="AJ2309" s="35"/>
      <c r="AK2309" s="35"/>
      <c r="AL2309" s="35"/>
      <c r="AM2309" s="35"/>
      <c r="AN2309" s="35"/>
      <c r="AO2309" s="35"/>
      <c r="AP2309" s="35"/>
      <c r="AQ2309" s="35"/>
      <c r="AR2309" s="35"/>
      <c r="AS2309" s="35"/>
      <c r="AT2309" s="35"/>
      <c r="AU2309" s="35"/>
      <c r="AV2309" s="35"/>
      <c r="AW2309" s="35"/>
      <c r="AX2309" s="35"/>
      <c r="AY2309" s="35"/>
      <c r="AZ2309" s="17">
        <f t="shared" ref="AZ2309" si="5200">AZ2308+1</f>
        <v>48325</v>
      </c>
      <c r="BA2309" s="216">
        <f t="shared" si="5084"/>
        <v>3</v>
      </c>
      <c r="BB2309" s="216">
        <f t="shared" ref="BB2309" si="5201">BB2308+1</f>
        <v>2304</v>
      </c>
      <c r="BC2309" s="16">
        <f t="shared" si="5086"/>
        <v>6.3123287671232875</v>
      </c>
      <c r="BD2309" s="16">
        <f>IF(Template!$F$7="Linear interpolation",LinInterp($AO$5:$AO$18,$AM$5:$AM$18,BC2309),CubicSpline($AO$5:$AO$18,$AM$5:$AM$18,BC2309))</f>
        <v>14.137237788311552</v>
      </c>
      <c r="BE2309" s="221">
        <f t="shared" si="5165"/>
        <v>2.3040949091208538</v>
      </c>
      <c r="BF2309" s="221">
        <f>BE2309/PRODUCT($BG$6:BG2308)</f>
        <v>1.0003735658327013</v>
      </c>
      <c r="BG2309" s="16">
        <f t="shared" si="5087"/>
        <v>1.0003735658327013</v>
      </c>
      <c r="BH2309" s="10">
        <f t="shared" si="5088"/>
        <v>13.635152893598068</v>
      </c>
      <c r="BI2309" s="90"/>
      <c r="BJ2309" s="17">
        <f t="shared" si="5071"/>
        <v>48302</v>
      </c>
      <c r="BK2309" s="16">
        <f t="shared" si="5064"/>
        <v>13.706248707885615</v>
      </c>
      <c r="BL2309" s="10">
        <f ca="1">IFERROR(AVERAGE(INDIRECT("BK"&amp;AC2309-Template!$F$10+1):INDIRECT("BK"&amp;AC2309)),0)</f>
        <v>13.772486043423269</v>
      </c>
      <c r="BM2309" s="35"/>
      <c r="BN2309" s="86"/>
      <c r="BO2309" s="35"/>
      <c r="BP2309" s="35"/>
      <c r="BQ2309" s="35"/>
      <c r="BR2309" s="35"/>
      <c r="BS2309" s="35"/>
      <c r="BT2309" s="35"/>
      <c r="BU2309" s="35"/>
      <c r="BV2309" s="35"/>
      <c r="BW2309" s="35"/>
      <c r="BX2309" s="35"/>
      <c r="BY2309" s="35"/>
      <c r="BZ2309" s="35"/>
      <c r="CA2309" s="35"/>
      <c r="CB2309" s="35"/>
      <c r="CC2309" s="35"/>
      <c r="CD2309" s="35"/>
      <c r="CE2309" s="35"/>
      <c r="CF2309" s="35"/>
      <c r="CG2309" s="35"/>
      <c r="CH2309" s="35"/>
    </row>
    <row r="2310" spans="1:86" ht="15.6" x14ac:dyDescent="0.3">
      <c r="A2310" s="35"/>
      <c r="B2310" s="86"/>
      <c r="C2310" s="35"/>
      <c r="D2310" s="35"/>
      <c r="E2310" s="35"/>
      <c r="F2310" s="35"/>
      <c r="G2310" s="35"/>
      <c r="H2310" s="35"/>
      <c r="I2310" s="35"/>
      <c r="J2310" s="35"/>
      <c r="K2310" s="35"/>
      <c r="L2310" s="35"/>
      <c r="M2310" s="35"/>
      <c r="N2310" s="35"/>
      <c r="O2310" s="35"/>
      <c r="P2310" s="35"/>
      <c r="Q2310" s="35"/>
      <c r="R2310" s="35"/>
      <c r="S2310" s="35"/>
      <c r="T2310" s="17">
        <f t="shared" si="5065"/>
        <v>48326</v>
      </c>
      <c r="U2310" s="216">
        <f t="shared" ref="U2310:U2373" si="5202">WEEKDAY(T2310,2)</f>
        <v>4</v>
      </c>
      <c r="V2310" s="216">
        <f t="shared" si="5065"/>
        <v>2305</v>
      </c>
      <c r="W2310" s="16">
        <f t="shared" si="5072"/>
        <v>6.3150684931506849</v>
      </c>
      <c r="X2310" s="16" t="e">
        <f>IF(Template!$F$7="Linear interpolation",LinInterp($I$5:$I$22,$G$5:$G$22,W2310),CubicSpline($I$5:$I$22,$G$5:$G$22,W2310))</f>
        <v>#VALUE!</v>
      </c>
      <c r="Y2310" s="221" t="e">
        <f t="shared" ref="Y2310:Y2373" si="5203">(1+(X2310/100))^W2310</f>
        <v>#VALUE!</v>
      </c>
      <c r="Z2310" s="221" t="e">
        <f>Y2310/PRODUCT($AA$6:AA2309)</f>
        <v>#VALUE!</v>
      </c>
      <c r="AA2310" s="16" t="e">
        <f t="shared" si="5066"/>
        <v>#VALUE!</v>
      </c>
      <c r="AB2310" s="10" t="e">
        <f t="shared" si="5067"/>
        <v>#VALUE!</v>
      </c>
      <c r="AC2310" s="90">
        <f t="shared" ref="AC2310:AC2373" si="5204">ROW(AD2310)</f>
        <v>2310</v>
      </c>
      <c r="AD2310" s="17">
        <f t="shared" si="5068"/>
        <v>48303</v>
      </c>
      <c r="AE2310" s="16" t="e">
        <f t="shared" ref="AE2310:AE2373" si="5205">IF(R2310&lt;&gt;0,R2310,VLOOKUP(AD2310,$T:$AB,9,FALSE))</f>
        <v>#VALUE!</v>
      </c>
      <c r="AF2310" s="10">
        <f ca="1">IFERROR(AVERAGE(INDIRECT("AE"&amp;AC2310-Template!$F$10+1):INDIRECT("AE"&amp;AC2310)),0)</f>
        <v>0</v>
      </c>
      <c r="AG2310" s="35"/>
      <c r="AH2310" s="86"/>
      <c r="AI2310" s="35"/>
      <c r="AJ2310" s="35"/>
      <c r="AK2310" s="35"/>
      <c r="AL2310" s="35"/>
      <c r="AM2310" s="35"/>
      <c r="AN2310" s="35"/>
      <c r="AO2310" s="35"/>
      <c r="AP2310" s="35"/>
      <c r="AQ2310" s="35"/>
      <c r="AR2310" s="35"/>
      <c r="AS2310" s="35"/>
      <c r="AT2310" s="35"/>
      <c r="AU2310" s="35"/>
      <c r="AV2310" s="35"/>
      <c r="AW2310" s="35"/>
      <c r="AX2310" s="35"/>
      <c r="AY2310" s="35"/>
      <c r="AZ2310" s="17">
        <f t="shared" ref="AZ2310" si="5206">AZ2309+1</f>
        <v>48326</v>
      </c>
      <c r="BA2310" s="216">
        <f t="shared" si="5084"/>
        <v>4</v>
      </c>
      <c r="BB2310" s="216">
        <f t="shared" ref="BB2310" si="5207">BB2309+1</f>
        <v>2305</v>
      </c>
      <c r="BC2310" s="16">
        <f t="shared" si="5086"/>
        <v>6.3150684931506849</v>
      </c>
      <c r="BD2310" s="16">
        <f>IF(Template!$F$7="Linear interpolation",LinInterp($AO$5:$AO$18,$AM$5:$AM$18,BC2310),CubicSpline($AO$5:$AO$18,$AM$5:$AM$18,BC2310))</f>
        <v>14.137438841841325</v>
      </c>
      <c r="BE2310" s="221">
        <f t="shared" si="5165"/>
        <v>2.3049554229017253</v>
      </c>
      <c r="BF2310" s="221">
        <f>BE2310/PRODUCT($BG$6:BG2309)</f>
        <v>1.0003734714995747</v>
      </c>
      <c r="BG2310" s="16">
        <f t="shared" si="5087"/>
        <v>1.0003734714995747</v>
      </c>
      <c r="BH2310" s="10">
        <f t="shared" si="5088"/>
        <v>13.631709734475583</v>
      </c>
      <c r="BI2310" s="90"/>
      <c r="BJ2310" s="17">
        <f t="shared" si="5071"/>
        <v>48303</v>
      </c>
      <c r="BK2310" s="16">
        <f t="shared" ref="BK2310:BK2373" si="5208">IF(AX2310&lt;&gt;0,AX2310,VLOOKUP(BJ2310,$AZ:$BH,9,FALSE))</f>
        <v>13.713729498841531</v>
      </c>
      <c r="BL2310" s="10">
        <f ca="1">IFERROR(AVERAGE(INDIRECT("BK"&amp;AC2310-Template!$F$10+1):INDIRECT("BK"&amp;AC2310)),0)</f>
        <v>13.768369232905494</v>
      </c>
      <c r="BM2310" s="35"/>
      <c r="BN2310" s="86"/>
      <c r="BO2310" s="35"/>
      <c r="BP2310" s="35"/>
      <c r="BQ2310" s="35"/>
      <c r="BR2310" s="35"/>
      <c r="BS2310" s="35"/>
      <c r="BT2310" s="35"/>
      <c r="BU2310" s="35"/>
      <c r="BV2310" s="35"/>
      <c r="BW2310" s="35"/>
      <c r="BX2310" s="35"/>
      <c r="BY2310" s="35"/>
      <c r="BZ2310" s="35"/>
      <c r="CA2310" s="35"/>
      <c r="CB2310" s="35"/>
      <c r="CC2310" s="35"/>
      <c r="CD2310" s="35"/>
      <c r="CE2310" s="35"/>
      <c r="CF2310" s="35"/>
      <c r="CG2310" s="35"/>
      <c r="CH2310" s="35"/>
    </row>
    <row r="2311" spans="1:86" ht="15.6" x14ac:dyDescent="0.3">
      <c r="A2311" s="35"/>
      <c r="B2311" s="86"/>
      <c r="C2311" s="35"/>
      <c r="D2311" s="35"/>
      <c r="E2311" s="35"/>
      <c r="F2311" s="35"/>
      <c r="G2311" s="35"/>
      <c r="H2311" s="35"/>
      <c r="I2311" s="35"/>
      <c r="J2311" s="35"/>
      <c r="K2311" s="35"/>
      <c r="L2311" s="35"/>
      <c r="M2311" s="35"/>
      <c r="N2311" s="35"/>
      <c r="O2311" s="35"/>
      <c r="P2311" s="35"/>
      <c r="Q2311" s="35"/>
      <c r="R2311" s="35"/>
      <c r="S2311" s="35"/>
      <c r="T2311" s="17">
        <f t="shared" ref="T2311:V2374" si="5209">T2310+1</f>
        <v>48327</v>
      </c>
      <c r="U2311" s="216">
        <f t="shared" si="5202"/>
        <v>5</v>
      </c>
      <c r="V2311" s="216">
        <f t="shared" si="5209"/>
        <v>2306</v>
      </c>
      <c r="W2311" s="16">
        <f t="shared" si="5072"/>
        <v>6.3178082191780822</v>
      </c>
      <c r="X2311" s="16" t="e">
        <f>IF(Template!$F$7="Linear interpolation",LinInterp($I$5:$I$22,$G$5:$G$22,W2311),CubicSpline($I$5:$I$22,$G$5:$G$22,W2311))</f>
        <v>#VALUE!</v>
      </c>
      <c r="Y2311" s="221" t="e">
        <f t="shared" si="5203"/>
        <v>#VALUE!</v>
      </c>
      <c r="Z2311" s="221" t="e">
        <f>Y2311/PRODUCT($AA$6:AA2310)</f>
        <v>#VALUE!</v>
      </c>
      <c r="AA2311" s="16" t="e">
        <f t="shared" ref="AA2311:AA2374" si="5210">1+AB2311/365/100</f>
        <v>#VALUE!</v>
      </c>
      <c r="AB2311" s="10" t="e">
        <f t="shared" ref="AB2311:AB2374" si="5211">IF(OR(U2311=6,U2311=7),AB2310,(Z2311-1)*365*100)</f>
        <v>#VALUE!</v>
      </c>
      <c r="AC2311" s="90">
        <f t="shared" si="5204"/>
        <v>2311</v>
      </c>
      <c r="AD2311" s="17">
        <f t="shared" ref="AD2311:AD2374" si="5212">AD2310+1</f>
        <v>48304</v>
      </c>
      <c r="AE2311" s="16" t="e">
        <f t="shared" si="5205"/>
        <v>#VALUE!</v>
      </c>
      <c r="AF2311" s="10">
        <f ca="1">IFERROR(AVERAGE(INDIRECT("AE"&amp;AC2311-Template!$F$10+1):INDIRECT("AE"&amp;AC2311)),0)</f>
        <v>0</v>
      </c>
      <c r="AG2311" s="35"/>
      <c r="AH2311" s="86"/>
      <c r="AI2311" s="35"/>
      <c r="AJ2311" s="35"/>
      <c r="AK2311" s="35"/>
      <c r="AL2311" s="35"/>
      <c r="AM2311" s="35"/>
      <c r="AN2311" s="35"/>
      <c r="AO2311" s="35"/>
      <c r="AP2311" s="35"/>
      <c r="AQ2311" s="35"/>
      <c r="AR2311" s="35"/>
      <c r="AS2311" s="35"/>
      <c r="AT2311" s="35"/>
      <c r="AU2311" s="35"/>
      <c r="AV2311" s="35"/>
      <c r="AW2311" s="35"/>
      <c r="AX2311" s="35"/>
      <c r="AY2311" s="35"/>
      <c r="AZ2311" s="17">
        <f t="shared" ref="AZ2311" si="5213">AZ2310+1</f>
        <v>48327</v>
      </c>
      <c r="BA2311" s="216">
        <f t="shared" si="5084"/>
        <v>5</v>
      </c>
      <c r="BB2311" s="216">
        <f t="shared" ref="BB2311" si="5214">BB2310+1</f>
        <v>2306</v>
      </c>
      <c r="BC2311" s="16">
        <f t="shared" si="5086"/>
        <v>6.3178082191780822</v>
      </c>
      <c r="BD2311" s="16">
        <f>IF(Template!$F$7="Linear interpolation",LinInterp($AO$5:$AO$18,$AM$5:$AM$18,BC2311),CubicSpline($AO$5:$AO$18,$AM$5:$AM$18,BC2311))</f>
        <v>14.13763802340242</v>
      </c>
      <c r="BE2311" s="221">
        <f t="shared" si="5165"/>
        <v>2.3058160413461293</v>
      </c>
      <c r="BF2311" s="221">
        <f>BE2311/PRODUCT($BG$6:BG2310)</f>
        <v>1.0003733774787367</v>
      </c>
      <c r="BG2311" s="16">
        <f t="shared" si="5087"/>
        <v>1.0003733774787367</v>
      </c>
      <c r="BH2311" s="10">
        <f t="shared" si="5088"/>
        <v>13.628277973888437</v>
      </c>
      <c r="BI2311" s="90"/>
      <c r="BJ2311" s="17">
        <f t="shared" ref="BJ2311:BJ2374" si="5215">BJ2310+1</f>
        <v>48304</v>
      </c>
      <c r="BK2311" s="16">
        <f t="shared" si="5208"/>
        <v>13.710042662016143</v>
      </c>
      <c r="BL2311" s="10">
        <f ca="1">IFERROR(AVERAGE(INDIRECT("BK"&amp;AC2311-Template!$F$10+1):INDIRECT("BK"&amp;AC2311)),0)</f>
        <v>13.764931627405108</v>
      </c>
      <c r="BM2311" s="35"/>
      <c r="BN2311" s="86"/>
      <c r="BO2311" s="35"/>
      <c r="BP2311" s="35"/>
      <c r="BQ2311" s="35"/>
      <c r="BR2311" s="35"/>
      <c r="BS2311" s="35"/>
      <c r="BT2311" s="35"/>
      <c r="BU2311" s="35"/>
      <c r="BV2311" s="35"/>
      <c r="BW2311" s="35"/>
      <c r="BX2311" s="35"/>
      <c r="BY2311" s="35"/>
      <c r="BZ2311" s="35"/>
      <c r="CA2311" s="35"/>
      <c r="CB2311" s="35"/>
      <c r="CC2311" s="35"/>
      <c r="CD2311" s="35"/>
      <c r="CE2311" s="35"/>
      <c r="CF2311" s="35"/>
      <c r="CG2311" s="35"/>
      <c r="CH2311" s="35"/>
    </row>
    <row r="2312" spans="1:86" ht="15.6" x14ac:dyDescent="0.3">
      <c r="A2312" s="35"/>
      <c r="B2312" s="86"/>
      <c r="C2312" s="35"/>
      <c r="D2312" s="35"/>
      <c r="E2312" s="35"/>
      <c r="F2312" s="35"/>
      <c r="G2312" s="35"/>
      <c r="H2312" s="35"/>
      <c r="I2312" s="35"/>
      <c r="J2312" s="35"/>
      <c r="K2312" s="35"/>
      <c r="L2312" s="35"/>
      <c r="M2312" s="35"/>
      <c r="N2312" s="35"/>
      <c r="O2312" s="35"/>
      <c r="P2312" s="35"/>
      <c r="Q2312" s="35"/>
      <c r="R2312" s="35"/>
      <c r="S2312" s="35"/>
      <c r="T2312" s="17">
        <f t="shared" si="5209"/>
        <v>48328</v>
      </c>
      <c r="U2312" s="216">
        <f t="shared" si="5202"/>
        <v>6</v>
      </c>
      <c r="V2312" s="216">
        <f t="shared" si="5209"/>
        <v>2307</v>
      </c>
      <c r="W2312" s="16">
        <f t="shared" ref="W2312:W2375" si="5216">YEARFRAC($T$5,T2312,3)</f>
        <v>6.3205479452054796</v>
      </c>
      <c r="X2312" s="16" t="e">
        <f>IF(Template!$F$7="Linear interpolation",LinInterp($I$5:$I$22,$G$5:$G$22,W2312),CubicSpline($I$5:$I$22,$G$5:$G$22,W2312))</f>
        <v>#VALUE!</v>
      </c>
      <c r="Y2312" s="221" t="e">
        <f t="shared" si="5203"/>
        <v>#VALUE!</v>
      </c>
      <c r="Z2312" s="221" t="e">
        <f>Y2312/PRODUCT($AA$6:AA2311)</f>
        <v>#VALUE!</v>
      </c>
      <c r="AA2312" s="16" t="e">
        <f t="shared" si="5210"/>
        <v>#VALUE!</v>
      </c>
      <c r="AB2312" s="10" t="e">
        <f t="shared" si="5211"/>
        <v>#VALUE!</v>
      </c>
      <c r="AC2312" s="90">
        <f t="shared" si="5204"/>
        <v>2312</v>
      </c>
      <c r="AD2312" s="17">
        <f t="shared" si="5212"/>
        <v>48305</v>
      </c>
      <c r="AE2312" s="16" t="e">
        <f t="shared" si="5205"/>
        <v>#VALUE!</v>
      </c>
      <c r="AF2312" s="10">
        <f ca="1">IFERROR(AVERAGE(INDIRECT("AE"&amp;AC2312-Template!$F$10+1):INDIRECT("AE"&amp;AC2312)),0)</f>
        <v>0</v>
      </c>
      <c r="AG2312" s="35"/>
      <c r="AH2312" s="86"/>
      <c r="AI2312" s="35"/>
      <c r="AJ2312" s="35"/>
      <c r="AK2312" s="35"/>
      <c r="AL2312" s="35"/>
      <c r="AM2312" s="35"/>
      <c r="AN2312" s="35"/>
      <c r="AO2312" s="35"/>
      <c r="AP2312" s="35"/>
      <c r="AQ2312" s="35"/>
      <c r="AR2312" s="35"/>
      <c r="AS2312" s="35"/>
      <c r="AT2312" s="35"/>
      <c r="AU2312" s="35"/>
      <c r="AV2312" s="35"/>
      <c r="AW2312" s="35"/>
      <c r="AX2312" s="35"/>
      <c r="AY2312" s="35"/>
      <c r="AZ2312" s="17">
        <f t="shared" ref="AZ2312" si="5217">AZ2311+1</f>
        <v>48328</v>
      </c>
      <c r="BA2312" s="216">
        <f t="shared" si="5084"/>
        <v>6</v>
      </c>
      <c r="BB2312" s="216">
        <f t="shared" ref="BB2312" si="5218">BB2311+1</f>
        <v>2307</v>
      </c>
      <c r="BC2312" s="16">
        <f t="shared" si="5086"/>
        <v>6.3205479452054796</v>
      </c>
      <c r="BD2312" s="16">
        <f>IF(Template!$F$7="Linear interpolation",LinInterp($AO$5:$AO$18,$AM$5:$AM$18,BC2312),CubicSpline($AO$5:$AO$18,$AM$5:$AM$18,BC2312))</f>
        <v>14.13783534107079</v>
      </c>
      <c r="BE2312" s="221">
        <f t="shared" si="5165"/>
        <v>2.3066767650531776</v>
      </c>
      <c r="BF2312" s="221">
        <f>BE2312/PRODUCT($BG$6:BG2311)</f>
        <v>1.0003732837709576</v>
      </c>
      <c r="BG2312" s="16">
        <f t="shared" si="5087"/>
        <v>1.0003733774787367</v>
      </c>
      <c r="BH2312" s="10">
        <f t="shared" si="5088"/>
        <v>13.628277973888437</v>
      </c>
      <c r="BI2312" s="90"/>
      <c r="BJ2312" s="17">
        <f t="shared" si="5215"/>
        <v>48305</v>
      </c>
      <c r="BK2312" s="16">
        <f t="shared" si="5208"/>
        <v>13.706366607352916</v>
      </c>
      <c r="BL2312" s="10">
        <f ca="1">IFERROR(AVERAGE(INDIRECT("BK"&amp;AC2312-Template!$F$10+1):INDIRECT("BK"&amp;AC2312)),0)</f>
        <v>13.761103018634049</v>
      </c>
      <c r="BM2312" s="35"/>
      <c r="BN2312" s="86"/>
      <c r="BO2312" s="35"/>
      <c r="BP2312" s="35"/>
      <c r="BQ2312" s="35"/>
      <c r="BR2312" s="35"/>
      <c r="BS2312" s="35"/>
      <c r="BT2312" s="35"/>
      <c r="BU2312" s="35"/>
      <c r="BV2312" s="35"/>
      <c r="BW2312" s="35"/>
      <c r="BX2312" s="35"/>
      <c r="BY2312" s="35"/>
      <c r="BZ2312" s="35"/>
      <c r="CA2312" s="35"/>
      <c r="CB2312" s="35"/>
      <c r="CC2312" s="35"/>
      <c r="CD2312" s="35"/>
      <c r="CE2312" s="35"/>
      <c r="CF2312" s="35"/>
      <c r="CG2312" s="35"/>
      <c r="CH2312" s="35"/>
    </row>
    <row r="2313" spans="1:86" ht="15.6" x14ac:dyDescent="0.3">
      <c r="A2313" s="35"/>
      <c r="B2313" s="86"/>
      <c r="C2313" s="35"/>
      <c r="D2313" s="35"/>
      <c r="E2313" s="35"/>
      <c r="F2313" s="35"/>
      <c r="G2313" s="35"/>
      <c r="H2313" s="35"/>
      <c r="I2313" s="35"/>
      <c r="J2313" s="35"/>
      <c r="K2313" s="35"/>
      <c r="L2313" s="35"/>
      <c r="M2313" s="35"/>
      <c r="N2313" s="35"/>
      <c r="O2313" s="35"/>
      <c r="P2313" s="35"/>
      <c r="Q2313" s="35"/>
      <c r="R2313" s="35"/>
      <c r="S2313" s="35"/>
      <c r="T2313" s="17">
        <f t="shared" si="5209"/>
        <v>48329</v>
      </c>
      <c r="U2313" s="216">
        <f t="shared" si="5202"/>
        <v>7</v>
      </c>
      <c r="V2313" s="216">
        <f t="shared" si="5209"/>
        <v>2308</v>
      </c>
      <c r="W2313" s="16">
        <f t="shared" si="5216"/>
        <v>6.3232876712328769</v>
      </c>
      <c r="X2313" s="16" t="e">
        <f>IF(Template!$F$7="Linear interpolation",LinInterp($I$5:$I$22,$G$5:$G$22,W2313),CubicSpline($I$5:$I$22,$G$5:$G$22,W2313))</f>
        <v>#VALUE!</v>
      </c>
      <c r="Y2313" s="221" t="e">
        <f t="shared" si="5203"/>
        <v>#VALUE!</v>
      </c>
      <c r="Z2313" s="221" t="e">
        <f>Y2313/PRODUCT($AA$6:AA2312)</f>
        <v>#VALUE!</v>
      </c>
      <c r="AA2313" s="16" t="e">
        <f t="shared" si="5210"/>
        <v>#VALUE!</v>
      </c>
      <c r="AB2313" s="10" t="e">
        <f t="shared" si="5211"/>
        <v>#VALUE!</v>
      </c>
      <c r="AC2313" s="90">
        <f t="shared" si="5204"/>
        <v>2313</v>
      </c>
      <c r="AD2313" s="17">
        <f t="shared" si="5212"/>
        <v>48306</v>
      </c>
      <c r="AE2313" s="16" t="e">
        <f t="shared" si="5205"/>
        <v>#VALUE!</v>
      </c>
      <c r="AF2313" s="10">
        <f ca="1">IFERROR(AVERAGE(INDIRECT("AE"&amp;AC2313-Template!$F$10+1):INDIRECT("AE"&amp;AC2313)),0)</f>
        <v>0</v>
      </c>
      <c r="AG2313" s="35"/>
      <c r="AH2313" s="86"/>
      <c r="AI2313" s="35"/>
      <c r="AJ2313" s="35"/>
      <c r="AK2313" s="35"/>
      <c r="AL2313" s="35"/>
      <c r="AM2313" s="35"/>
      <c r="AN2313" s="35"/>
      <c r="AO2313" s="35"/>
      <c r="AP2313" s="35"/>
      <c r="AQ2313" s="35"/>
      <c r="AR2313" s="35"/>
      <c r="AS2313" s="35"/>
      <c r="AT2313" s="35"/>
      <c r="AU2313" s="35"/>
      <c r="AV2313" s="35"/>
      <c r="AW2313" s="35"/>
      <c r="AX2313" s="35"/>
      <c r="AY2313" s="35"/>
      <c r="AZ2313" s="17">
        <f t="shared" ref="AZ2313" si="5219">AZ2312+1</f>
        <v>48329</v>
      </c>
      <c r="BA2313" s="216">
        <f t="shared" si="5084"/>
        <v>7</v>
      </c>
      <c r="BB2313" s="216">
        <f t="shared" ref="BB2313" si="5220">BB2312+1</f>
        <v>2308</v>
      </c>
      <c r="BC2313" s="16">
        <f t="shared" si="5086"/>
        <v>6.3232876712328769</v>
      </c>
      <c r="BD2313" s="16">
        <f>IF(Template!$F$7="Linear interpolation",LinInterp($AO$5:$AO$18,$AM$5:$AM$18,BC2313),CubicSpline($AO$5:$AO$18,$AM$5:$AM$18,BC2313))</f>
        <v>14.13803080292239</v>
      </c>
      <c r="BE2313" s="221">
        <f t="shared" si="5165"/>
        <v>2.3075375946247592</v>
      </c>
      <c r="BF2313" s="221">
        <f>BE2313/PRODUCT($BG$6:BG2312)</f>
        <v>1.0003730966692446</v>
      </c>
      <c r="BG2313" s="16">
        <f t="shared" si="5087"/>
        <v>1.0003733774787367</v>
      </c>
      <c r="BH2313" s="10">
        <f t="shared" si="5088"/>
        <v>13.628277973888437</v>
      </c>
      <c r="BI2313" s="90"/>
      <c r="BJ2313" s="17">
        <f t="shared" si="5215"/>
        <v>48306</v>
      </c>
      <c r="BK2313" s="16">
        <f t="shared" si="5208"/>
        <v>13.702701362715564</v>
      </c>
      <c r="BL2313" s="10">
        <f ca="1">IFERROR(AVERAGE(INDIRECT("BK"&amp;AC2313-Template!$F$10+1):INDIRECT("BK"&amp;AC2313)),0)</f>
        <v>13.757284814309504</v>
      </c>
      <c r="BM2313" s="35"/>
      <c r="BN2313" s="86"/>
      <c r="BO2313" s="35"/>
      <c r="BP2313" s="35"/>
      <c r="BQ2313" s="35"/>
      <c r="BR2313" s="35"/>
      <c r="BS2313" s="35"/>
      <c r="BT2313" s="35"/>
      <c r="BU2313" s="35"/>
      <c r="BV2313" s="35"/>
      <c r="BW2313" s="35"/>
      <c r="BX2313" s="35"/>
      <c r="BY2313" s="35"/>
      <c r="BZ2313" s="35"/>
      <c r="CA2313" s="35"/>
      <c r="CB2313" s="35"/>
      <c r="CC2313" s="35"/>
      <c r="CD2313" s="35"/>
      <c r="CE2313" s="35"/>
      <c r="CF2313" s="35"/>
      <c r="CG2313" s="35"/>
      <c r="CH2313" s="35"/>
    </row>
    <row r="2314" spans="1:86" ht="15.6" x14ac:dyDescent="0.3">
      <c r="A2314" s="35"/>
      <c r="B2314" s="86"/>
      <c r="C2314" s="35"/>
      <c r="D2314" s="35"/>
      <c r="E2314" s="35"/>
      <c r="F2314" s="35"/>
      <c r="G2314" s="35"/>
      <c r="H2314" s="35"/>
      <c r="I2314" s="35"/>
      <c r="J2314" s="35"/>
      <c r="K2314" s="35"/>
      <c r="L2314" s="35"/>
      <c r="M2314" s="35"/>
      <c r="N2314" s="35"/>
      <c r="O2314" s="35"/>
      <c r="P2314" s="35"/>
      <c r="Q2314" s="35"/>
      <c r="R2314" s="35"/>
      <c r="S2314" s="35"/>
      <c r="T2314" s="17">
        <f t="shared" si="5209"/>
        <v>48330</v>
      </c>
      <c r="U2314" s="216">
        <f t="shared" si="5202"/>
        <v>1</v>
      </c>
      <c r="V2314" s="216">
        <f t="shared" si="5209"/>
        <v>2309</v>
      </c>
      <c r="W2314" s="16">
        <f t="shared" si="5216"/>
        <v>6.3260273972602743</v>
      </c>
      <c r="X2314" s="16" t="e">
        <f>IF(Template!$F$7="Linear interpolation",LinInterp($I$5:$I$22,$G$5:$G$22,W2314),CubicSpline($I$5:$I$22,$G$5:$G$22,W2314))</f>
        <v>#VALUE!</v>
      </c>
      <c r="Y2314" s="221" t="e">
        <f t="shared" si="5203"/>
        <v>#VALUE!</v>
      </c>
      <c r="Z2314" s="221" t="e">
        <f>Y2314/PRODUCT($AA$6:AA2313)</f>
        <v>#VALUE!</v>
      </c>
      <c r="AA2314" s="16" t="e">
        <f t="shared" si="5210"/>
        <v>#VALUE!</v>
      </c>
      <c r="AB2314" s="10" t="e">
        <f t="shared" si="5211"/>
        <v>#VALUE!</v>
      </c>
      <c r="AC2314" s="90">
        <f t="shared" si="5204"/>
        <v>2314</v>
      </c>
      <c r="AD2314" s="17">
        <f t="shared" si="5212"/>
        <v>48307</v>
      </c>
      <c r="AE2314" s="16" t="e">
        <f t="shared" si="5205"/>
        <v>#VALUE!</v>
      </c>
      <c r="AF2314" s="10">
        <f ca="1">IFERROR(AVERAGE(INDIRECT("AE"&amp;AC2314-Template!$F$10+1):INDIRECT("AE"&amp;AC2314)),0)</f>
        <v>0</v>
      </c>
      <c r="AG2314" s="35"/>
      <c r="AH2314" s="86"/>
      <c r="AI2314" s="35"/>
      <c r="AJ2314" s="35"/>
      <c r="AK2314" s="35"/>
      <c r="AL2314" s="35"/>
      <c r="AM2314" s="35"/>
      <c r="AN2314" s="35"/>
      <c r="AO2314" s="35"/>
      <c r="AP2314" s="35"/>
      <c r="AQ2314" s="35"/>
      <c r="AR2314" s="35"/>
      <c r="AS2314" s="35"/>
      <c r="AT2314" s="35"/>
      <c r="AU2314" s="35"/>
      <c r="AV2314" s="35"/>
      <c r="AW2314" s="35"/>
      <c r="AX2314" s="35"/>
      <c r="AY2314" s="35"/>
      <c r="AZ2314" s="17">
        <f t="shared" ref="AZ2314" si="5221">AZ2313+1</f>
        <v>48330</v>
      </c>
      <c r="BA2314" s="216">
        <f t="shared" si="5084"/>
        <v>1</v>
      </c>
      <c r="BB2314" s="216">
        <f t="shared" ref="BB2314" si="5222">BB2313+1</f>
        <v>2309</v>
      </c>
      <c r="BC2314" s="16">
        <f t="shared" si="5086"/>
        <v>6.3260273972602743</v>
      </c>
      <c r="BD2314" s="16">
        <f>IF(Template!$F$7="Linear interpolation",LinInterp($AO$5:$AO$18,$AM$5:$AM$18,BC2314),CubicSpline($AO$5:$AO$18,$AM$5:$AM$18,BC2314))</f>
        <v>14.138224417033173</v>
      </c>
      <c r="BE2314" s="221">
        <f t="shared" si="5165"/>
        <v>2.3083985306655319</v>
      </c>
      <c r="BF2314" s="221">
        <f>BE2314/PRODUCT($BG$6:BG2313)</f>
        <v>1.0003728164882333</v>
      </c>
      <c r="BG2314" s="16">
        <f t="shared" si="5087"/>
        <v>1.0003728164882333</v>
      </c>
      <c r="BH2314" s="10">
        <f t="shared" si="5088"/>
        <v>13.607801820514908</v>
      </c>
      <c r="BI2314" s="90"/>
      <c r="BJ2314" s="17">
        <f t="shared" si="5215"/>
        <v>48307</v>
      </c>
      <c r="BK2314" s="16">
        <f t="shared" si="5208"/>
        <v>13.702701362715564</v>
      </c>
      <c r="BL2314" s="10">
        <f ca="1">IFERROR(AVERAGE(INDIRECT("BK"&amp;AC2314-Template!$F$10+1):INDIRECT("BK"&amp;AC2314)),0)</f>
        <v>13.753598855948532</v>
      </c>
      <c r="BM2314" s="35"/>
      <c r="BN2314" s="86"/>
      <c r="BO2314" s="35"/>
      <c r="BP2314" s="35"/>
      <c r="BQ2314" s="35"/>
      <c r="BR2314" s="35"/>
      <c r="BS2314" s="35"/>
      <c r="BT2314" s="35"/>
      <c r="BU2314" s="35"/>
      <c r="BV2314" s="35"/>
      <c r="BW2314" s="35"/>
      <c r="BX2314" s="35"/>
      <c r="BY2314" s="35"/>
      <c r="BZ2314" s="35"/>
      <c r="CA2314" s="35"/>
      <c r="CB2314" s="35"/>
      <c r="CC2314" s="35"/>
      <c r="CD2314" s="35"/>
      <c r="CE2314" s="35"/>
      <c r="CF2314" s="35"/>
      <c r="CG2314" s="35"/>
      <c r="CH2314" s="35"/>
    </row>
    <row r="2315" spans="1:86" ht="15.6" x14ac:dyDescent="0.3">
      <c r="A2315" s="35"/>
      <c r="B2315" s="86"/>
      <c r="C2315" s="35"/>
      <c r="D2315" s="35"/>
      <c r="E2315" s="35"/>
      <c r="F2315" s="35"/>
      <c r="G2315" s="35"/>
      <c r="H2315" s="35"/>
      <c r="I2315" s="35"/>
      <c r="J2315" s="35"/>
      <c r="K2315" s="35"/>
      <c r="L2315" s="35"/>
      <c r="M2315" s="35"/>
      <c r="N2315" s="35"/>
      <c r="O2315" s="35"/>
      <c r="P2315" s="35"/>
      <c r="Q2315" s="35"/>
      <c r="R2315" s="35"/>
      <c r="S2315" s="35"/>
      <c r="T2315" s="17">
        <f t="shared" si="5209"/>
        <v>48331</v>
      </c>
      <c r="U2315" s="216">
        <f t="shared" si="5202"/>
        <v>2</v>
      </c>
      <c r="V2315" s="216">
        <f t="shared" si="5209"/>
        <v>2310</v>
      </c>
      <c r="W2315" s="16">
        <f t="shared" si="5216"/>
        <v>6.3287671232876717</v>
      </c>
      <c r="X2315" s="16" t="e">
        <f>IF(Template!$F$7="Linear interpolation",LinInterp($I$5:$I$22,$G$5:$G$22,W2315),CubicSpline($I$5:$I$22,$G$5:$G$22,W2315))</f>
        <v>#VALUE!</v>
      </c>
      <c r="Y2315" s="221" t="e">
        <f t="shared" si="5203"/>
        <v>#VALUE!</v>
      </c>
      <c r="Z2315" s="221" t="e">
        <f>Y2315/PRODUCT($AA$6:AA2314)</f>
        <v>#VALUE!</v>
      </c>
      <c r="AA2315" s="16" t="e">
        <f t="shared" si="5210"/>
        <v>#VALUE!</v>
      </c>
      <c r="AB2315" s="10" t="e">
        <f t="shared" si="5211"/>
        <v>#VALUE!</v>
      </c>
      <c r="AC2315" s="90">
        <f t="shared" si="5204"/>
        <v>2315</v>
      </c>
      <c r="AD2315" s="17">
        <f t="shared" si="5212"/>
        <v>48308</v>
      </c>
      <c r="AE2315" s="16" t="e">
        <f t="shared" si="5205"/>
        <v>#VALUE!</v>
      </c>
      <c r="AF2315" s="10">
        <f ca="1">IFERROR(AVERAGE(INDIRECT("AE"&amp;AC2315-Template!$F$10+1):INDIRECT("AE"&amp;AC2315)),0)</f>
        <v>0</v>
      </c>
      <c r="AG2315" s="35"/>
      <c r="AH2315" s="86"/>
      <c r="AI2315" s="35"/>
      <c r="AJ2315" s="35"/>
      <c r="AK2315" s="35"/>
      <c r="AL2315" s="35"/>
      <c r="AM2315" s="35"/>
      <c r="AN2315" s="35"/>
      <c r="AO2315" s="35"/>
      <c r="AP2315" s="35"/>
      <c r="AQ2315" s="35"/>
      <c r="AR2315" s="35"/>
      <c r="AS2315" s="35"/>
      <c r="AT2315" s="35"/>
      <c r="AU2315" s="35"/>
      <c r="AV2315" s="35"/>
      <c r="AW2315" s="35"/>
      <c r="AX2315" s="35"/>
      <c r="AY2315" s="35"/>
      <c r="AZ2315" s="17">
        <f t="shared" ref="AZ2315" si="5223">AZ2314+1</f>
        <v>48331</v>
      </c>
      <c r="BA2315" s="216">
        <f t="shared" si="5084"/>
        <v>2</v>
      </c>
      <c r="BB2315" s="216">
        <f t="shared" ref="BB2315" si="5224">BB2314+1</f>
        <v>2310</v>
      </c>
      <c r="BC2315" s="16">
        <f t="shared" si="5086"/>
        <v>6.3287671232876717</v>
      </c>
      <c r="BD2315" s="16">
        <f>IF(Template!$F$7="Linear interpolation",LinInterp($AO$5:$AO$18,$AM$5:$AM$18,BC2315),CubicSpline($AO$5:$AO$18,$AM$5:$AM$18,BC2315))</f>
        <v>14.138416191479092</v>
      </c>
      <c r="BE2315" s="221">
        <f t="shared" si="5165"/>
        <v>2.3092595737829482</v>
      </c>
      <c r="BF2315" s="221">
        <f>BE2315/PRODUCT($BG$6:BG2314)</f>
        <v>1.000373004533653</v>
      </c>
      <c r="BG2315" s="16">
        <f t="shared" si="5087"/>
        <v>1.000373004533653</v>
      </c>
      <c r="BH2315" s="10">
        <f t="shared" si="5088"/>
        <v>13.614665478333233</v>
      </c>
      <c r="BI2315" s="90"/>
      <c r="BJ2315" s="17">
        <f t="shared" si="5215"/>
        <v>48308</v>
      </c>
      <c r="BK2315" s="16">
        <f t="shared" si="5208"/>
        <v>13.702701362715564</v>
      </c>
      <c r="BL2315" s="10">
        <f ca="1">IFERROR(AVERAGE(INDIRECT("BK"&amp;AC2315-Template!$F$10+1):INDIRECT("BK"&amp;AC2315)),0)</f>
        <v>13.750044809318979</v>
      </c>
      <c r="BM2315" s="35"/>
      <c r="BN2315" s="86"/>
      <c r="BO2315" s="35"/>
      <c r="BP2315" s="35"/>
      <c r="BQ2315" s="35"/>
      <c r="BR2315" s="35"/>
      <c r="BS2315" s="35"/>
      <c r="BT2315" s="35"/>
      <c r="BU2315" s="35"/>
      <c r="BV2315" s="35"/>
      <c r="BW2315" s="35"/>
      <c r="BX2315" s="35"/>
      <c r="BY2315" s="35"/>
      <c r="BZ2315" s="35"/>
      <c r="CA2315" s="35"/>
      <c r="CB2315" s="35"/>
      <c r="CC2315" s="35"/>
      <c r="CD2315" s="35"/>
      <c r="CE2315" s="35"/>
      <c r="CF2315" s="35"/>
      <c r="CG2315" s="35"/>
      <c r="CH2315" s="35"/>
    </row>
    <row r="2316" spans="1:86" ht="15.6" x14ac:dyDescent="0.3">
      <c r="A2316" s="35"/>
      <c r="B2316" s="86"/>
      <c r="C2316" s="35"/>
      <c r="D2316" s="35"/>
      <c r="E2316" s="35"/>
      <c r="F2316" s="35"/>
      <c r="G2316" s="35"/>
      <c r="H2316" s="35"/>
      <c r="I2316" s="35"/>
      <c r="J2316" s="35"/>
      <c r="K2316" s="35"/>
      <c r="L2316" s="35"/>
      <c r="M2316" s="35"/>
      <c r="N2316" s="35"/>
      <c r="O2316" s="35"/>
      <c r="P2316" s="35"/>
      <c r="Q2316" s="35"/>
      <c r="R2316" s="35"/>
      <c r="S2316" s="35"/>
      <c r="T2316" s="17">
        <f t="shared" si="5209"/>
        <v>48332</v>
      </c>
      <c r="U2316" s="216">
        <f t="shared" si="5202"/>
        <v>3</v>
      </c>
      <c r="V2316" s="216">
        <f t="shared" si="5209"/>
        <v>2311</v>
      </c>
      <c r="W2316" s="16">
        <f t="shared" si="5216"/>
        <v>6.3315068493150681</v>
      </c>
      <c r="X2316" s="16" t="e">
        <f>IF(Template!$F$7="Linear interpolation",LinInterp($I$5:$I$22,$G$5:$G$22,W2316),CubicSpline($I$5:$I$22,$G$5:$G$22,W2316))</f>
        <v>#VALUE!</v>
      </c>
      <c r="Y2316" s="221" t="e">
        <f t="shared" si="5203"/>
        <v>#VALUE!</v>
      </c>
      <c r="Z2316" s="221" t="e">
        <f>Y2316/PRODUCT($AA$6:AA2315)</f>
        <v>#VALUE!</v>
      </c>
      <c r="AA2316" s="16" t="e">
        <f t="shared" si="5210"/>
        <v>#VALUE!</v>
      </c>
      <c r="AB2316" s="10" t="e">
        <f t="shared" si="5211"/>
        <v>#VALUE!</v>
      </c>
      <c r="AC2316" s="90">
        <f t="shared" si="5204"/>
        <v>2316</v>
      </c>
      <c r="AD2316" s="17">
        <f t="shared" si="5212"/>
        <v>48309</v>
      </c>
      <c r="AE2316" s="16" t="e">
        <f t="shared" si="5205"/>
        <v>#VALUE!</v>
      </c>
      <c r="AF2316" s="10">
        <f ca="1">IFERROR(AVERAGE(INDIRECT("AE"&amp;AC2316-Template!$F$10+1):INDIRECT("AE"&amp;AC2316)),0)</f>
        <v>0</v>
      </c>
      <c r="AG2316" s="35"/>
      <c r="AH2316" s="86"/>
      <c r="AI2316" s="35"/>
      <c r="AJ2316" s="35"/>
      <c r="AK2316" s="35"/>
      <c r="AL2316" s="35"/>
      <c r="AM2316" s="35"/>
      <c r="AN2316" s="35"/>
      <c r="AO2316" s="35"/>
      <c r="AP2316" s="35"/>
      <c r="AQ2316" s="35"/>
      <c r="AR2316" s="35"/>
      <c r="AS2316" s="35"/>
      <c r="AT2316" s="35"/>
      <c r="AU2316" s="35"/>
      <c r="AV2316" s="35"/>
      <c r="AW2316" s="35"/>
      <c r="AX2316" s="35"/>
      <c r="AY2316" s="35"/>
      <c r="AZ2316" s="17">
        <f t="shared" ref="AZ2316" si="5225">AZ2315+1</f>
        <v>48332</v>
      </c>
      <c r="BA2316" s="216">
        <f t="shared" si="5084"/>
        <v>3</v>
      </c>
      <c r="BB2316" s="216">
        <f t="shared" ref="BB2316" si="5226">BB2315+1</f>
        <v>2311</v>
      </c>
      <c r="BC2316" s="16">
        <f t="shared" si="5086"/>
        <v>6.3315068493150681</v>
      </c>
      <c r="BD2316" s="16">
        <f>IF(Template!$F$7="Linear interpolation",LinInterp($AO$5:$AO$18,$AM$5:$AM$18,BC2316),CubicSpline($AO$5:$AO$18,$AM$5:$AM$18,BC2316))</f>
        <v>14.138606134336101</v>
      </c>
      <c r="BE2316" s="221">
        <f t="shared" si="5165"/>
        <v>2.3101207245872399</v>
      </c>
      <c r="BF2316" s="221">
        <f>BE2316/PRODUCT($BG$6:BG2315)</f>
        <v>1.0003729120857907</v>
      </c>
      <c r="BG2316" s="16">
        <f t="shared" si="5087"/>
        <v>1.0003729120857907</v>
      </c>
      <c r="BH2316" s="10">
        <f t="shared" si="5088"/>
        <v>13.611291131360947</v>
      </c>
      <c r="BI2316" s="90"/>
      <c r="BJ2316" s="17">
        <f t="shared" si="5215"/>
        <v>48309</v>
      </c>
      <c r="BK2316" s="16">
        <f t="shared" si="5208"/>
        <v>13.680818420797159</v>
      </c>
      <c r="BL2316" s="10">
        <f ca="1">IFERROR(AVERAGE(INDIRECT("BK"&amp;AC2316-Template!$F$10+1):INDIRECT("BK"&amp;AC2316)),0)</f>
        <v>13.745761331292146</v>
      </c>
      <c r="BM2316" s="35"/>
      <c r="BN2316" s="86"/>
      <c r="BO2316" s="35"/>
      <c r="BP2316" s="35"/>
      <c r="BQ2316" s="35"/>
      <c r="BR2316" s="35"/>
      <c r="BS2316" s="35"/>
      <c r="BT2316" s="35"/>
      <c r="BU2316" s="35"/>
      <c r="BV2316" s="35"/>
      <c r="BW2316" s="35"/>
      <c r="BX2316" s="35"/>
      <c r="BY2316" s="35"/>
      <c r="BZ2316" s="35"/>
      <c r="CA2316" s="35"/>
      <c r="CB2316" s="35"/>
      <c r="CC2316" s="35"/>
      <c r="CD2316" s="35"/>
      <c r="CE2316" s="35"/>
      <c r="CF2316" s="35"/>
      <c r="CG2316" s="35"/>
      <c r="CH2316" s="35"/>
    </row>
    <row r="2317" spans="1:86" ht="15.6" x14ac:dyDescent="0.3">
      <c r="A2317" s="35"/>
      <c r="B2317" s="86"/>
      <c r="C2317" s="35"/>
      <c r="D2317" s="35"/>
      <c r="E2317" s="35"/>
      <c r="F2317" s="35"/>
      <c r="G2317" s="35"/>
      <c r="H2317" s="35"/>
      <c r="I2317" s="35"/>
      <c r="J2317" s="35"/>
      <c r="K2317" s="35"/>
      <c r="L2317" s="35"/>
      <c r="M2317" s="35"/>
      <c r="N2317" s="35"/>
      <c r="O2317" s="35"/>
      <c r="P2317" s="35"/>
      <c r="Q2317" s="35"/>
      <c r="R2317" s="35"/>
      <c r="S2317" s="35"/>
      <c r="T2317" s="17">
        <f t="shared" si="5209"/>
        <v>48333</v>
      </c>
      <c r="U2317" s="216">
        <f t="shared" si="5202"/>
        <v>4</v>
      </c>
      <c r="V2317" s="216">
        <f t="shared" si="5209"/>
        <v>2312</v>
      </c>
      <c r="W2317" s="16">
        <f t="shared" si="5216"/>
        <v>6.3342465753424655</v>
      </c>
      <c r="X2317" s="16" t="e">
        <f>IF(Template!$F$7="Linear interpolation",LinInterp($I$5:$I$22,$G$5:$G$22,W2317),CubicSpline($I$5:$I$22,$G$5:$G$22,W2317))</f>
        <v>#VALUE!</v>
      </c>
      <c r="Y2317" s="221" t="e">
        <f t="shared" si="5203"/>
        <v>#VALUE!</v>
      </c>
      <c r="Z2317" s="221" t="e">
        <f>Y2317/PRODUCT($AA$6:AA2316)</f>
        <v>#VALUE!</v>
      </c>
      <c r="AA2317" s="16" t="e">
        <f t="shared" si="5210"/>
        <v>#VALUE!</v>
      </c>
      <c r="AB2317" s="10" t="e">
        <f t="shared" si="5211"/>
        <v>#VALUE!</v>
      </c>
      <c r="AC2317" s="90">
        <f t="shared" si="5204"/>
        <v>2317</v>
      </c>
      <c r="AD2317" s="17">
        <f t="shared" si="5212"/>
        <v>48310</v>
      </c>
      <c r="AE2317" s="16" t="e">
        <f t="shared" si="5205"/>
        <v>#VALUE!</v>
      </c>
      <c r="AF2317" s="10">
        <f ca="1">IFERROR(AVERAGE(INDIRECT("AE"&amp;AC2317-Template!$F$10+1):INDIRECT("AE"&amp;AC2317)),0)</f>
        <v>0</v>
      </c>
      <c r="AG2317" s="35"/>
      <c r="AH2317" s="86"/>
      <c r="AI2317" s="35"/>
      <c r="AJ2317" s="35"/>
      <c r="AK2317" s="35"/>
      <c r="AL2317" s="35"/>
      <c r="AM2317" s="35"/>
      <c r="AN2317" s="35"/>
      <c r="AO2317" s="35"/>
      <c r="AP2317" s="35"/>
      <c r="AQ2317" s="35"/>
      <c r="AR2317" s="35"/>
      <c r="AS2317" s="35"/>
      <c r="AT2317" s="35"/>
      <c r="AU2317" s="35"/>
      <c r="AV2317" s="35"/>
      <c r="AW2317" s="35"/>
      <c r="AX2317" s="35"/>
      <c r="AY2317" s="35"/>
      <c r="AZ2317" s="17">
        <f t="shared" ref="AZ2317" si="5227">AZ2316+1</f>
        <v>48333</v>
      </c>
      <c r="BA2317" s="216">
        <f t="shared" ref="BA2317:BA2380" si="5228">WEEKDAY(AZ2317,2)</f>
        <v>4</v>
      </c>
      <c r="BB2317" s="216">
        <f t="shared" ref="BB2317" si="5229">BB2316+1</f>
        <v>2312</v>
      </c>
      <c r="BC2317" s="16">
        <f t="shared" ref="BC2317:BC2380" si="5230">YEARFRAC($T$5,AZ2317,3)</f>
        <v>6.3342465753424655</v>
      </c>
      <c r="BD2317" s="16">
        <f>IF(Template!$F$7="Linear interpolation",LinInterp($AO$5:$AO$18,$AM$5:$AM$18,BC2317),CubicSpline($AO$5:$AO$18,$AM$5:$AM$18,BC2317))</f>
        <v>14.138794253680155</v>
      </c>
      <c r="BE2317" s="221">
        <f t="shared" si="5165"/>
        <v>2.3109819836914256</v>
      </c>
      <c r="BF2317" s="221">
        <f>BE2317/PRODUCT($BG$6:BG2316)</f>
        <v>1.000372819954827</v>
      </c>
      <c r="BG2317" s="16">
        <f t="shared" ref="BG2317:BG2380" si="5231">1+BH2317/365/100</f>
        <v>1.000372819954827</v>
      </c>
      <c r="BH2317" s="10">
        <f t="shared" ref="BH2317:BH2380" si="5232">IF(OR(BA2317=6,BA2317=7),BH2316,(BF2317-1)*365*100)</f>
        <v>13.607928351184185</v>
      </c>
      <c r="BI2317" s="90"/>
      <c r="BJ2317" s="17">
        <f t="shared" si="5215"/>
        <v>48310</v>
      </c>
      <c r="BK2317" s="16">
        <f t="shared" si="5208"/>
        <v>13.688149045832487</v>
      </c>
      <c r="BL2317" s="10">
        <f ca="1">IFERROR(AVERAGE(INDIRECT("BK"&amp;AC2317-Template!$F$10+1):INDIRECT("BK"&amp;AC2317)),0)</f>
        <v>13.741722207433154</v>
      </c>
      <c r="BM2317" s="35"/>
      <c r="BN2317" s="86"/>
      <c r="BO2317" s="35"/>
      <c r="BP2317" s="35"/>
      <c r="BQ2317" s="35"/>
      <c r="BR2317" s="35"/>
      <c r="BS2317" s="35"/>
      <c r="BT2317" s="35"/>
      <c r="BU2317" s="35"/>
      <c r="BV2317" s="35"/>
      <c r="BW2317" s="35"/>
      <c r="BX2317" s="35"/>
      <c r="BY2317" s="35"/>
      <c r="BZ2317" s="35"/>
      <c r="CA2317" s="35"/>
      <c r="CB2317" s="35"/>
      <c r="CC2317" s="35"/>
      <c r="CD2317" s="35"/>
      <c r="CE2317" s="35"/>
      <c r="CF2317" s="35"/>
      <c r="CG2317" s="35"/>
      <c r="CH2317" s="35"/>
    </row>
    <row r="2318" spans="1:86" ht="15.6" x14ac:dyDescent="0.3">
      <c r="A2318" s="35"/>
      <c r="B2318" s="86"/>
      <c r="C2318" s="35"/>
      <c r="D2318" s="35"/>
      <c r="E2318" s="35"/>
      <c r="F2318" s="35"/>
      <c r="G2318" s="35"/>
      <c r="H2318" s="35"/>
      <c r="I2318" s="35"/>
      <c r="J2318" s="35"/>
      <c r="K2318" s="35"/>
      <c r="L2318" s="35"/>
      <c r="M2318" s="35"/>
      <c r="N2318" s="35"/>
      <c r="O2318" s="35"/>
      <c r="P2318" s="35"/>
      <c r="Q2318" s="35"/>
      <c r="R2318" s="35"/>
      <c r="S2318" s="35"/>
      <c r="T2318" s="17">
        <f t="shared" si="5209"/>
        <v>48334</v>
      </c>
      <c r="U2318" s="216">
        <f t="shared" si="5202"/>
        <v>5</v>
      </c>
      <c r="V2318" s="216">
        <f t="shared" si="5209"/>
        <v>2313</v>
      </c>
      <c r="W2318" s="16">
        <f t="shared" si="5216"/>
        <v>6.3369863013698629</v>
      </c>
      <c r="X2318" s="16" t="e">
        <f>IF(Template!$F$7="Linear interpolation",LinInterp($I$5:$I$22,$G$5:$G$22,W2318),CubicSpline($I$5:$I$22,$G$5:$G$22,W2318))</f>
        <v>#VALUE!</v>
      </c>
      <c r="Y2318" s="221" t="e">
        <f t="shared" si="5203"/>
        <v>#VALUE!</v>
      </c>
      <c r="Z2318" s="221" t="e">
        <f>Y2318/PRODUCT($AA$6:AA2317)</f>
        <v>#VALUE!</v>
      </c>
      <c r="AA2318" s="16" t="e">
        <f t="shared" si="5210"/>
        <v>#VALUE!</v>
      </c>
      <c r="AB2318" s="10" t="e">
        <f t="shared" si="5211"/>
        <v>#VALUE!</v>
      </c>
      <c r="AC2318" s="90">
        <f t="shared" si="5204"/>
        <v>2318</v>
      </c>
      <c r="AD2318" s="17">
        <f t="shared" si="5212"/>
        <v>48311</v>
      </c>
      <c r="AE2318" s="16" t="e">
        <f t="shared" si="5205"/>
        <v>#VALUE!</v>
      </c>
      <c r="AF2318" s="10">
        <f ca="1">IFERROR(AVERAGE(INDIRECT("AE"&amp;AC2318-Template!$F$10+1):INDIRECT("AE"&amp;AC2318)),0)</f>
        <v>0</v>
      </c>
      <c r="AG2318" s="35"/>
      <c r="AH2318" s="86"/>
      <c r="AI2318" s="35"/>
      <c r="AJ2318" s="35"/>
      <c r="AK2318" s="35"/>
      <c r="AL2318" s="35"/>
      <c r="AM2318" s="35"/>
      <c r="AN2318" s="35"/>
      <c r="AO2318" s="35"/>
      <c r="AP2318" s="35"/>
      <c r="AQ2318" s="35"/>
      <c r="AR2318" s="35"/>
      <c r="AS2318" s="35"/>
      <c r="AT2318" s="35"/>
      <c r="AU2318" s="35"/>
      <c r="AV2318" s="35"/>
      <c r="AW2318" s="35"/>
      <c r="AX2318" s="35"/>
      <c r="AY2318" s="35"/>
      <c r="AZ2318" s="17">
        <f t="shared" ref="AZ2318" si="5233">AZ2317+1</f>
        <v>48334</v>
      </c>
      <c r="BA2318" s="216">
        <f t="shared" si="5228"/>
        <v>5</v>
      </c>
      <c r="BB2318" s="216">
        <f t="shared" ref="BB2318" si="5234">BB2317+1</f>
        <v>2313</v>
      </c>
      <c r="BC2318" s="16">
        <f t="shared" si="5230"/>
        <v>6.3369863013698629</v>
      </c>
      <c r="BD2318" s="16">
        <f>IF(Template!$F$7="Linear interpolation",LinInterp($AO$5:$AO$18,$AM$5:$AM$18,BC2318),CubicSpline($AO$5:$AO$18,$AM$5:$AM$18,BC2318))</f>
        <v>14.138980557587207</v>
      </c>
      <c r="BE2318" s="221">
        <f t="shared" si="5165"/>
        <v>2.3118433517113282</v>
      </c>
      <c r="BF2318" s="221">
        <f>BE2318/PRODUCT($BG$6:BG2317)</f>
        <v>1.0003727281415351</v>
      </c>
      <c r="BG2318" s="16">
        <f t="shared" si="5231"/>
        <v>1.0003727281415351</v>
      </c>
      <c r="BH2318" s="10">
        <f t="shared" si="5232"/>
        <v>13.604577166031362</v>
      </c>
      <c r="BI2318" s="90"/>
      <c r="BJ2318" s="17">
        <f t="shared" si="5215"/>
        <v>48311</v>
      </c>
      <c r="BK2318" s="16">
        <f t="shared" si="5208"/>
        <v>13.684538271922285</v>
      </c>
      <c r="BL2318" s="10">
        <f ca="1">IFERROR(AVERAGE(INDIRECT("BK"&amp;AC2318-Template!$F$10+1):INDIRECT("BK"&amp;AC2318)),0)</f>
        <v>13.738350838372462</v>
      </c>
      <c r="BM2318" s="35"/>
      <c r="BN2318" s="86"/>
      <c r="BO2318" s="35"/>
      <c r="BP2318" s="35"/>
      <c r="BQ2318" s="35"/>
      <c r="BR2318" s="35"/>
      <c r="BS2318" s="35"/>
      <c r="BT2318" s="35"/>
      <c r="BU2318" s="35"/>
      <c r="BV2318" s="35"/>
      <c r="BW2318" s="35"/>
      <c r="BX2318" s="35"/>
      <c r="BY2318" s="35"/>
      <c r="BZ2318" s="35"/>
      <c r="CA2318" s="35"/>
      <c r="CB2318" s="35"/>
      <c r="CC2318" s="35"/>
      <c r="CD2318" s="35"/>
      <c r="CE2318" s="35"/>
      <c r="CF2318" s="35"/>
      <c r="CG2318" s="35"/>
      <c r="CH2318" s="35"/>
    </row>
    <row r="2319" spans="1:86" ht="15.6" x14ac:dyDescent="0.3">
      <c r="A2319" s="35"/>
      <c r="B2319" s="86"/>
      <c r="C2319" s="35"/>
      <c r="D2319" s="35"/>
      <c r="E2319" s="35"/>
      <c r="F2319" s="35"/>
      <c r="G2319" s="35"/>
      <c r="H2319" s="35"/>
      <c r="I2319" s="35"/>
      <c r="J2319" s="35"/>
      <c r="K2319" s="35"/>
      <c r="L2319" s="35"/>
      <c r="M2319" s="35"/>
      <c r="N2319" s="35"/>
      <c r="O2319" s="35"/>
      <c r="P2319" s="35"/>
      <c r="Q2319" s="35"/>
      <c r="R2319" s="35"/>
      <c r="S2319" s="35"/>
      <c r="T2319" s="17">
        <f t="shared" si="5209"/>
        <v>48335</v>
      </c>
      <c r="U2319" s="216">
        <f t="shared" si="5202"/>
        <v>6</v>
      </c>
      <c r="V2319" s="216">
        <f t="shared" si="5209"/>
        <v>2314</v>
      </c>
      <c r="W2319" s="16">
        <f t="shared" si="5216"/>
        <v>6.3397260273972602</v>
      </c>
      <c r="X2319" s="16" t="e">
        <f>IF(Template!$F$7="Linear interpolation",LinInterp($I$5:$I$22,$G$5:$G$22,W2319),CubicSpline($I$5:$I$22,$G$5:$G$22,W2319))</f>
        <v>#VALUE!</v>
      </c>
      <c r="Y2319" s="221" t="e">
        <f t="shared" si="5203"/>
        <v>#VALUE!</v>
      </c>
      <c r="Z2319" s="221" t="e">
        <f>Y2319/PRODUCT($AA$6:AA2318)</f>
        <v>#VALUE!</v>
      </c>
      <c r="AA2319" s="16" t="e">
        <f t="shared" si="5210"/>
        <v>#VALUE!</v>
      </c>
      <c r="AB2319" s="10" t="e">
        <f t="shared" si="5211"/>
        <v>#VALUE!</v>
      </c>
      <c r="AC2319" s="90">
        <f t="shared" si="5204"/>
        <v>2319</v>
      </c>
      <c r="AD2319" s="17">
        <f t="shared" si="5212"/>
        <v>48312</v>
      </c>
      <c r="AE2319" s="16" t="e">
        <f t="shared" si="5205"/>
        <v>#VALUE!</v>
      </c>
      <c r="AF2319" s="10">
        <f ca="1">IFERROR(AVERAGE(INDIRECT("AE"&amp;AC2319-Template!$F$10+1):INDIRECT("AE"&amp;AC2319)),0)</f>
        <v>0</v>
      </c>
      <c r="AG2319" s="35"/>
      <c r="AH2319" s="86"/>
      <c r="AI2319" s="35"/>
      <c r="AJ2319" s="35"/>
      <c r="AK2319" s="35"/>
      <c r="AL2319" s="35"/>
      <c r="AM2319" s="35"/>
      <c r="AN2319" s="35"/>
      <c r="AO2319" s="35"/>
      <c r="AP2319" s="35"/>
      <c r="AQ2319" s="35"/>
      <c r="AR2319" s="35"/>
      <c r="AS2319" s="35"/>
      <c r="AT2319" s="35"/>
      <c r="AU2319" s="35"/>
      <c r="AV2319" s="35"/>
      <c r="AW2319" s="35"/>
      <c r="AX2319" s="35"/>
      <c r="AY2319" s="35"/>
      <c r="AZ2319" s="17">
        <f t="shared" ref="AZ2319" si="5235">AZ2318+1</f>
        <v>48335</v>
      </c>
      <c r="BA2319" s="216">
        <f t="shared" si="5228"/>
        <v>6</v>
      </c>
      <c r="BB2319" s="216">
        <f t="shared" ref="BB2319" si="5236">BB2318+1</f>
        <v>2314</v>
      </c>
      <c r="BC2319" s="16">
        <f t="shared" si="5230"/>
        <v>6.3397260273972602</v>
      </c>
      <c r="BD2319" s="16">
        <f>IF(Template!$F$7="Linear interpolation",LinInterp($AO$5:$AO$18,$AM$5:$AM$18,BC2319),CubicSpline($AO$5:$AO$18,$AM$5:$AM$18,BC2319))</f>
        <v>14.13916505413321</v>
      </c>
      <c r="BE2319" s="221">
        <f t="shared" si="5165"/>
        <v>2.3127048292655603</v>
      </c>
      <c r="BF2319" s="221">
        <f>BE2319/PRODUCT($BG$6:BG2318)</f>
        <v>1.0003726366466805</v>
      </c>
      <c r="BG2319" s="16">
        <f t="shared" si="5231"/>
        <v>1.0003727281415351</v>
      </c>
      <c r="BH2319" s="10">
        <f t="shared" si="5232"/>
        <v>13.604577166031362</v>
      </c>
      <c r="BI2319" s="90"/>
      <c r="BJ2319" s="17">
        <f t="shared" si="5215"/>
        <v>48312</v>
      </c>
      <c r="BK2319" s="16">
        <f t="shared" si="5208"/>
        <v>13.680938476265725</v>
      </c>
      <c r="BL2319" s="10">
        <f ca="1">IFERROR(AVERAGE(INDIRECT("BK"&amp;AC2319-Template!$F$10+1):INDIRECT("BK"&amp;AC2319)),0)</f>
        <v>13.734595648159345</v>
      </c>
      <c r="BM2319" s="35"/>
      <c r="BN2319" s="86"/>
      <c r="BO2319" s="35"/>
      <c r="BP2319" s="35"/>
      <c r="BQ2319" s="35"/>
      <c r="BR2319" s="35"/>
      <c r="BS2319" s="35"/>
      <c r="BT2319" s="35"/>
      <c r="BU2319" s="35"/>
      <c r="BV2319" s="35"/>
      <c r="BW2319" s="35"/>
      <c r="BX2319" s="35"/>
      <c r="BY2319" s="35"/>
      <c r="BZ2319" s="35"/>
      <c r="CA2319" s="35"/>
      <c r="CB2319" s="35"/>
      <c r="CC2319" s="35"/>
      <c r="CD2319" s="35"/>
      <c r="CE2319" s="35"/>
      <c r="CF2319" s="35"/>
      <c r="CG2319" s="35"/>
      <c r="CH2319" s="35"/>
    </row>
    <row r="2320" spans="1:86" ht="15.6" x14ac:dyDescent="0.3">
      <c r="A2320" s="35"/>
      <c r="B2320" s="86"/>
      <c r="C2320" s="35"/>
      <c r="D2320" s="35"/>
      <c r="E2320" s="35"/>
      <c r="F2320" s="35"/>
      <c r="G2320" s="35"/>
      <c r="H2320" s="35"/>
      <c r="I2320" s="35"/>
      <c r="J2320" s="35"/>
      <c r="K2320" s="35"/>
      <c r="L2320" s="35"/>
      <c r="M2320" s="35"/>
      <c r="N2320" s="35"/>
      <c r="O2320" s="35"/>
      <c r="P2320" s="35"/>
      <c r="Q2320" s="35"/>
      <c r="R2320" s="35"/>
      <c r="S2320" s="35"/>
      <c r="T2320" s="17">
        <f t="shared" si="5209"/>
        <v>48336</v>
      </c>
      <c r="U2320" s="216">
        <f t="shared" si="5202"/>
        <v>7</v>
      </c>
      <c r="V2320" s="216">
        <f t="shared" si="5209"/>
        <v>2315</v>
      </c>
      <c r="W2320" s="16">
        <f t="shared" si="5216"/>
        <v>6.3424657534246576</v>
      </c>
      <c r="X2320" s="16" t="e">
        <f>IF(Template!$F$7="Linear interpolation",LinInterp($I$5:$I$22,$G$5:$G$22,W2320),CubicSpline($I$5:$I$22,$G$5:$G$22,W2320))</f>
        <v>#VALUE!</v>
      </c>
      <c r="Y2320" s="221" t="e">
        <f t="shared" si="5203"/>
        <v>#VALUE!</v>
      </c>
      <c r="Z2320" s="221" t="e">
        <f>Y2320/PRODUCT($AA$6:AA2319)</f>
        <v>#VALUE!</v>
      </c>
      <c r="AA2320" s="16" t="e">
        <f t="shared" si="5210"/>
        <v>#VALUE!</v>
      </c>
      <c r="AB2320" s="10" t="e">
        <f t="shared" si="5211"/>
        <v>#VALUE!</v>
      </c>
      <c r="AC2320" s="90">
        <f t="shared" si="5204"/>
        <v>2320</v>
      </c>
      <c r="AD2320" s="17">
        <f t="shared" si="5212"/>
        <v>48313</v>
      </c>
      <c r="AE2320" s="16" t="e">
        <f t="shared" si="5205"/>
        <v>#VALUE!</v>
      </c>
      <c r="AF2320" s="10">
        <f ca="1">IFERROR(AVERAGE(INDIRECT("AE"&amp;AC2320-Template!$F$10+1):INDIRECT("AE"&amp;AC2320)),0)</f>
        <v>0</v>
      </c>
      <c r="AG2320" s="35"/>
      <c r="AH2320" s="86"/>
      <c r="AI2320" s="35"/>
      <c r="AJ2320" s="35"/>
      <c r="AK2320" s="35"/>
      <c r="AL2320" s="35"/>
      <c r="AM2320" s="35"/>
      <c r="AN2320" s="35"/>
      <c r="AO2320" s="35"/>
      <c r="AP2320" s="35"/>
      <c r="AQ2320" s="35"/>
      <c r="AR2320" s="35"/>
      <c r="AS2320" s="35"/>
      <c r="AT2320" s="35"/>
      <c r="AU2320" s="35"/>
      <c r="AV2320" s="35"/>
      <c r="AW2320" s="35"/>
      <c r="AX2320" s="35"/>
      <c r="AY2320" s="35"/>
      <c r="AZ2320" s="17">
        <f t="shared" ref="AZ2320" si="5237">AZ2319+1</f>
        <v>48336</v>
      </c>
      <c r="BA2320" s="216">
        <f t="shared" si="5228"/>
        <v>7</v>
      </c>
      <c r="BB2320" s="216">
        <f t="shared" ref="BB2320" si="5238">BB2319+1</f>
        <v>2315</v>
      </c>
      <c r="BC2320" s="16">
        <f t="shared" si="5230"/>
        <v>6.3424657534246576</v>
      </c>
      <c r="BD2320" s="16">
        <f>IF(Template!$F$7="Linear interpolation",LinInterp($AO$5:$AO$18,$AM$5:$AM$18,BC2320),CubicSpline($AO$5:$AO$18,$AM$5:$AM$18,BC2320))</f>
        <v>14.139347751394117</v>
      </c>
      <c r="BE2320" s="221">
        <f t="shared" si="5165"/>
        <v>2.313566416975533</v>
      </c>
      <c r="BF2320" s="221">
        <f>BE2320/PRODUCT($BG$6:BG2319)</f>
        <v>1.0003724539761922</v>
      </c>
      <c r="BG2320" s="16">
        <f t="shared" si="5231"/>
        <v>1.0003727281415351</v>
      </c>
      <c r="BH2320" s="10">
        <f t="shared" si="5232"/>
        <v>13.604577166031362</v>
      </c>
      <c r="BI2320" s="90"/>
      <c r="BJ2320" s="17">
        <f t="shared" si="5215"/>
        <v>48313</v>
      </c>
      <c r="BK2320" s="16">
        <f t="shared" si="5208"/>
        <v>13.677349686734619</v>
      </c>
      <c r="BL2320" s="10">
        <f ca="1">IFERROR(AVERAGE(INDIRECT("BK"&amp;AC2320-Template!$F$10+1):INDIRECT("BK"&amp;AC2320)),0)</f>
        <v>13.730851058222438</v>
      </c>
      <c r="BM2320" s="35"/>
      <c r="BN2320" s="86"/>
      <c r="BO2320" s="35"/>
      <c r="BP2320" s="35"/>
      <c r="BQ2320" s="35"/>
      <c r="BR2320" s="35"/>
      <c r="BS2320" s="35"/>
      <c r="BT2320" s="35"/>
      <c r="BU2320" s="35"/>
      <c r="BV2320" s="35"/>
      <c r="BW2320" s="35"/>
      <c r="BX2320" s="35"/>
      <c r="BY2320" s="35"/>
      <c r="BZ2320" s="35"/>
      <c r="CA2320" s="35"/>
      <c r="CB2320" s="35"/>
      <c r="CC2320" s="35"/>
      <c r="CD2320" s="35"/>
      <c r="CE2320" s="35"/>
      <c r="CF2320" s="35"/>
      <c r="CG2320" s="35"/>
      <c r="CH2320" s="35"/>
    </row>
    <row r="2321" spans="1:86" ht="15.6" x14ac:dyDescent="0.3">
      <c r="A2321" s="35"/>
      <c r="B2321" s="86"/>
      <c r="C2321" s="35"/>
      <c r="D2321" s="35"/>
      <c r="E2321" s="35"/>
      <c r="F2321" s="35"/>
      <c r="G2321" s="35"/>
      <c r="H2321" s="35"/>
      <c r="I2321" s="35"/>
      <c r="J2321" s="35"/>
      <c r="K2321" s="35"/>
      <c r="L2321" s="35"/>
      <c r="M2321" s="35"/>
      <c r="N2321" s="35"/>
      <c r="O2321" s="35"/>
      <c r="P2321" s="35"/>
      <c r="Q2321" s="35"/>
      <c r="R2321" s="35"/>
      <c r="S2321" s="35"/>
      <c r="T2321" s="17">
        <f t="shared" si="5209"/>
        <v>48337</v>
      </c>
      <c r="U2321" s="216">
        <f t="shared" si="5202"/>
        <v>1</v>
      </c>
      <c r="V2321" s="216">
        <f t="shared" si="5209"/>
        <v>2316</v>
      </c>
      <c r="W2321" s="16">
        <f t="shared" si="5216"/>
        <v>6.3452054794520549</v>
      </c>
      <c r="X2321" s="16" t="e">
        <f>IF(Template!$F$7="Linear interpolation",LinInterp($I$5:$I$22,$G$5:$G$22,W2321),CubicSpline($I$5:$I$22,$G$5:$G$22,W2321))</f>
        <v>#VALUE!</v>
      </c>
      <c r="Y2321" s="221" t="e">
        <f t="shared" si="5203"/>
        <v>#VALUE!</v>
      </c>
      <c r="Z2321" s="221" t="e">
        <f>Y2321/PRODUCT($AA$6:AA2320)</f>
        <v>#VALUE!</v>
      </c>
      <c r="AA2321" s="16" t="e">
        <f t="shared" si="5210"/>
        <v>#VALUE!</v>
      </c>
      <c r="AB2321" s="10" t="e">
        <f t="shared" si="5211"/>
        <v>#VALUE!</v>
      </c>
      <c r="AC2321" s="90">
        <f t="shared" si="5204"/>
        <v>2321</v>
      </c>
      <c r="AD2321" s="17">
        <f t="shared" si="5212"/>
        <v>48314</v>
      </c>
      <c r="AE2321" s="16" t="e">
        <f t="shared" si="5205"/>
        <v>#VALUE!</v>
      </c>
      <c r="AF2321" s="10">
        <f ca="1">IFERROR(AVERAGE(INDIRECT("AE"&amp;AC2321-Template!$F$10+1):INDIRECT("AE"&amp;AC2321)),0)</f>
        <v>0</v>
      </c>
      <c r="AG2321" s="35"/>
      <c r="AH2321" s="86"/>
      <c r="AI2321" s="35"/>
      <c r="AJ2321" s="35"/>
      <c r="AK2321" s="35"/>
      <c r="AL2321" s="35"/>
      <c r="AM2321" s="35"/>
      <c r="AN2321" s="35"/>
      <c r="AO2321" s="35"/>
      <c r="AP2321" s="35"/>
      <c r="AQ2321" s="35"/>
      <c r="AR2321" s="35"/>
      <c r="AS2321" s="35"/>
      <c r="AT2321" s="35"/>
      <c r="AU2321" s="35"/>
      <c r="AV2321" s="35"/>
      <c r="AW2321" s="35"/>
      <c r="AX2321" s="35"/>
      <c r="AY2321" s="35"/>
      <c r="AZ2321" s="17">
        <f t="shared" ref="AZ2321" si="5239">AZ2320+1</f>
        <v>48337</v>
      </c>
      <c r="BA2321" s="216">
        <f t="shared" si="5228"/>
        <v>1</v>
      </c>
      <c r="BB2321" s="216">
        <f t="shared" ref="BB2321" si="5240">BB2320+1</f>
        <v>2316</v>
      </c>
      <c r="BC2321" s="16">
        <f t="shared" si="5230"/>
        <v>6.3452054794520549</v>
      </c>
      <c r="BD2321" s="16">
        <f>IF(Template!$F$7="Linear interpolation",LinInterp($AO$5:$AO$18,$AM$5:$AM$18,BC2321),CubicSpline($AO$5:$AO$18,$AM$5:$AM$18,BC2321))</f>
        <v>14.139528657445885</v>
      </c>
      <c r="BE2321" s="221">
        <f t="shared" si="5165"/>
        <v>2.3144281154654709</v>
      </c>
      <c r="BF2321" s="221">
        <f>BE2321/PRODUCT($BG$6:BG2320)</f>
        <v>1.0003721804500891</v>
      </c>
      <c r="BG2321" s="16">
        <f t="shared" si="5231"/>
        <v>1.0003721804500891</v>
      </c>
      <c r="BH2321" s="10">
        <f t="shared" si="5232"/>
        <v>13.584586428253331</v>
      </c>
      <c r="BI2321" s="90"/>
      <c r="BJ2321" s="17">
        <f t="shared" si="5215"/>
        <v>48314</v>
      </c>
      <c r="BK2321" s="16">
        <f t="shared" si="5208"/>
        <v>13.677349686734619</v>
      </c>
      <c r="BL2321" s="10">
        <f ca="1">IFERROR(AVERAGE(INDIRECT("BK"&amp;AC2321-Template!$F$10+1):INDIRECT("BK"&amp;AC2321)),0)</f>
        <v>13.727236355057517</v>
      </c>
      <c r="BM2321" s="35"/>
      <c r="BN2321" s="86"/>
      <c r="BO2321" s="35"/>
      <c r="BP2321" s="35"/>
      <c r="BQ2321" s="35"/>
      <c r="BR2321" s="35"/>
      <c r="BS2321" s="35"/>
      <c r="BT2321" s="35"/>
      <c r="BU2321" s="35"/>
      <c r="BV2321" s="35"/>
      <c r="BW2321" s="35"/>
      <c r="BX2321" s="35"/>
      <c r="BY2321" s="35"/>
      <c r="BZ2321" s="35"/>
      <c r="CA2321" s="35"/>
      <c r="CB2321" s="35"/>
      <c r="CC2321" s="35"/>
      <c r="CD2321" s="35"/>
      <c r="CE2321" s="35"/>
      <c r="CF2321" s="35"/>
      <c r="CG2321" s="35"/>
      <c r="CH2321" s="35"/>
    </row>
    <row r="2322" spans="1:86" ht="15.6" x14ac:dyDescent="0.3">
      <c r="A2322" s="35"/>
      <c r="B2322" s="86"/>
      <c r="C2322" s="35"/>
      <c r="D2322" s="35"/>
      <c r="E2322" s="35"/>
      <c r="F2322" s="35"/>
      <c r="G2322" s="35"/>
      <c r="H2322" s="35"/>
      <c r="I2322" s="35"/>
      <c r="J2322" s="35"/>
      <c r="K2322" s="35"/>
      <c r="L2322" s="35"/>
      <c r="M2322" s="35"/>
      <c r="N2322" s="35"/>
      <c r="O2322" s="35"/>
      <c r="P2322" s="35"/>
      <c r="Q2322" s="35"/>
      <c r="R2322" s="35"/>
      <c r="S2322" s="35"/>
      <c r="T2322" s="17">
        <f t="shared" si="5209"/>
        <v>48338</v>
      </c>
      <c r="U2322" s="216">
        <f t="shared" si="5202"/>
        <v>2</v>
      </c>
      <c r="V2322" s="216">
        <f t="shared" si="5209"/>
        <v>2317</v>
      </c>
      <c r="W2322" s="16">
        <f t="shared" si="5216"/>
        <v>6.3479452054794523</v>
      </c>
      <c r="X2322" s="16" t="e">
        <f>IF(Template!$F$7="Linear interpolation",LinInterp($I$5:$I$22,$G$5:$G$22,W2322),CubicSpline($I$5:$I$22,$G$5:$G$22,W2322))</f>
        <v>#VALUE!</v>
      </c>
      <c r="Y2322" s="221" t="e">
        <f t="shared" si="5203"/>
        <v>#VALUE!</v>
      </c>
      <c r="Z2322" s="221" t="e">
        <f>Y2322/PRODUCT($AA$6:AA2321)</f>
        <v>#VALUE!</v>
      </c>
      <c r="AA2322" s="16" t="e">
        <f t="shared" si="5210"/>
        <v>#VALUE!</v>
      </c>
      <c r="AB2322" s="10" t="e">
        <f t="shared" si="5211"/>
        <v>#VALUE!</v>
      </c>
      <c r="AC2322" s="90">
        <f t="shared" si="5204"/>
        <v>2322</v>
      </c>
      <c r="AD2322" s="17">
        <f t="shared" si="5212"/>
        <v>48315</v>
      </c>
      <c r="AE2322" s="16" t="e">
        <f t="shared" si="5205"/>
        <v>#VALUE!</v>
      </c>
      <c r="AF2322" s="10">
        <f ca="1">IFERROR(AVERAGE(INDIRECT("AE"&amp;AC2322-Template!$F$10+1):INDIRECT("AE"&amp;AC2322)),0)</f>
        <v>0</v>
      </c>
      <c r="AG2322" s="35"/>
      <c r="AH2322" s="86"/>
      <c r="AI2322" s="35"/>
      <c r="AJ2322" s="35"/>
      <c r="AK2322" s="35"/>
      <c r="AL2322" s="35"/>
      <c r="AM2322" s="35"/>
      <c r="AN2322" s="35"/>
      <c r="AO2322" s="35"/>
      <c r="AP2322" s="35"/>
      <c r="AQ2322" s="35"/>
      <c r="AR2322" s="35"/>
      <c r="AS2322" s="35"/>
      <c r="AT2322" s="35"/>
      <c r="AU2322" s="35"/>
      <c r="AV2322" s="35"/>
      <c r="AW2322" s="35"/>
      <c r="AX2322" s="35"/>
      <c r="AY2322" s="35"/>
      <c r="AZ2322" s="17">
        <f t="shared" ref="AZ2322" si="5241">AZ2321+1</f>
        <v>48338</v>
      </c>
      <c r="BA2322" s="216">
        <f t="shared" si="5228"/>
        <v>2</v>
      </c>
      <c r="BB2322" s="216">
        <f t="shared" ref="BB2322" si="5242">BB2321+1</f>
        <v>2317</v>
      </c>
      <c r="BC2322" s="16">
        <f t="shared" si="5230"/>
        <v>6.3479452054794523</v>
      </c>
      <c r="BD2322" s="16">
        <f>IF(Template!$F$7="Linear interpolation",LinInterp($AO$5:$AO$18,$AM$5:$AM$18,BC2322),CubicSpline($AO$5:$AO$18,$AM$5:$AM$18,BC2322))</f>
        <v>14.139707780364464</v>
      </c>
      <c r="BE2322" s="221">
        <f t="shared" si="5165"/>
        <v>2.3152899253624049</v>
      </c>
      <c r="BF2322" s="221">
        <f>BE2322/PRODUCT($BG$6:BG2321)</f>
        <v>1.000372364080429</v>
      </c>
      <c r="BG2322" s="16">
        <f t="shared" si="5231"/>
        <v>1.000372364080429</v>
      </c>
      <c r="BH2322" s="10">
        <f t="shared" si="5232"/>
        <v>13.591288935656864</v>
      </c>
      <c r="BI2322" s="90"/>
      <c r="BJ2322" s="17">
        <f t="shared" si="5215"/>
        <v>48315</v>
      </c>
      <c r="BK2322" s="16">
        <f t="shared" si="5208"/>
        <v>13.677349686734619</v>
      </c>
      <c r="BL2322" s="10">
        <f ca="1">IFERROR(AVERAGE(INDIRECT("BK"&amp;AC2322-Template!$F$10+1):INDIRECT("BK"&amp;AC2322)),0)</f>
        <v>13.723751197909014</v>
      </c>
      <c r="BM2322" s="35"/>
      <c r="BN2322" s="86"/>
      <c r="BO2322" s="35"/>
      <c r="BP2322" s="35"/>
      <c r="BQ2322" s="35"/>
      <c r="BR2322" s="35"/>
      <c r="BS2322" s="35"/>
      <c r="BT2322" s="35"/>
      <c r="BU2322" s="35"/>
      <c r="BV2322" s="35"/>
      <c r="BW2322" s="35"/>
      <c r="BX2322" s="35"/>
      <c r="BY2322" s="35"/>
      <c r="BZ2322" s="35"/>
      <c r="CA2322" s="35"/>
      <c r="CB2322" s="35"/>
      <c r="CC2322" s="35"/>
      <c r="CD2322" s="35"/>
      <c r="CE2322" s="35"/>
      <c r="CF2322" s="35"/>
      <c r="CG2322" s="35"/>
      <c r="CH2322" s="35"/>
    </row>
    <row r="2323" spans="1:86" ht="15.6" x14ac:dyDescent="0.3">
      <c r="A2323" s="35"/>
      <c r="B2323" s="86"/>
      <c r="C2323" s="35"/>
      <c r="D2323" s="35"/>
      <c r="E2323" s="35"/>
      <c r="F2323" s="35"/>
      <c r="G2323" s="35"/>
      <c r="H2323" s="35"/>
      <c r="I2323" s="35"/>
      <c r="J2323" s="35"/>
      <c r="K2323" s="35"/>
      <c r="L2323" s="35"/>
      <c r="M2323" s="35"/>
      <c r="N2323" s="35"/>
      <c r="O2323" s="35"/>
      <c r="P2323" s="35"/>
      <c r="Q2323" s="35"/>
      <c r="R2323" s="35"/>
      <c r="S2323" s="35"/>
      <c r="T2323" s="17">
        <f t="shared" si="5209"/>
        <v>48339</v>
      </c>
      <c r="U2323" s="216">
        <f t="shared" si="5202"/>
        <v>3</v>
      </c>
      <c r="V2323" s="216">
        <f t="shared" si="5209"/>
        <v>2318</v>
      </c>
      <c r="W2323" s="16">
        <f t="shared" si="5216"/>
        <v>6.3506849315068497</v>
      </c>
      <c r="X2323" s="16" t="e">
        <f>IF(Template!$F$7="Linear interpolation",LinInterp($I$5:$I$22,$G$5:$G$22,W2323),CubicSpline($I$5:$I$22,$G$5:$G$22,W2323))</f>
        <v>#VALUE!</v>
      </c>
      <c r="Y2323" s="221" t="e">
        <f t="shared" si="5203"/>
        <v>#VALUE!</v>
      </c>
      <c r="Z2323" s="221" t="e">
        <f>Y2323/PRODUCT($AA$6:AA2322)</f>
        <v>#VALUE!</v>
      </c>
      <c r="AA2323" s="16" t="e">
        <f t="shared" si="5210"/>
        <v>#VALUE!</v>
      </c>
      <c r="AB2323" s="10" t="e">
        <f t="shared" si="5211"/>
        <v>#VALUE!</v>
      </c>
      <c r="AC2323" s="90">
        <f t="shared" si="5204"/>
        <v>2323</v>
      </c>
      <c r="AD2323" s="17">
        <f t="shared" si="5212"/>
        <v>48316</v>
      </c>
      <c r="AE2323" s="16" t="e">
        <f t="shared" si="5205"/>
        <v>#VALUE!</v>
      </c>
      <c r="AF2323" s="10">
        <f ca="1">IFERROR(AVERAGE(INDIRECT("AE"&amp;AC2323-Template!$F$10+1):INDIRECT("AE"&amp;AC2323)),0)</f>
        <v>0</v>
      </c>
      <c r="AG2323" s="35"/>
      <c r="AH2323" s="86"/>
      <c r="AI2323" s="35"/>
      <c r="AJ2323" s="35"/>
      <c r="AK2323" s="35"/>
      <c r="AL2323" s="35"/>
      <c r="AM2323" s="35"/>
      <c r="AN2323" s="35"/>
      <c r="AO2323" s="35"/>
      <c r="AP2323" s="35"/>
      <c r="AQ2323" s="35"/>
      <c r="AR2323" s="35"/>
      <c r="AS2323" s="35"/>
      <c r="AT2323" s="35"/>
      <c r="AU2323" s="35"/>
      <c r="AV2323" s="35"/>
      <c r="AW2323" s="35"/>
      <c r="AX2323" s="35"/>
      <c r="AY2323" s="35"/>
      <c r="AZ2323" s="17">
        <f t="shared" ref="AZ2323" si="5243">AZ2322+1</f>
        <v>48339</v>
      </c>
      <c r="BA2323" s="216">
        <f t="shared" si="5228"/>
        <v>3</v>
      </c>
      <c r="BB2323" s="216">
        <f t="shared" ref="BB2323" si="5244">BB2322+1</f>
        <v>2318</v>
      </c>
      <c r="BC2323" s="16">
        <f t="shared" si="5230"/>
        <v>6.3506849315068497</v>
      </c>
      <c r="BD2323" s="16">
        <f>IF(Template!$F$7="Linear interpolation",LinInterp($AO$5:$AO$18,$AM$5:$AM$18,BC2323),CubicSpline($AO$5:$AO$18,$AM$5:$AM$18,BC2323))</f>
        <v>14.13988512822581</v>
      </c>
      <c r="BE2323" s="221">
        <f t="shared" si="5165"/>
        <v>2.316151847296176</v>
      </c>
      <c r="BF2323" s="221">
        <f>BE2323/PRODUCT($BG$6:BG2322)</f>
        <v>1.0003722738670131</v>
      </c>
      <c r="BG2323" s="16">
        <f t="shared" si="5231"/>
        <v>1.0003722738670131</v>
      </c>
      <c r="BH2323" s="10">
        <f t="shared" si="5232"/>
        <v>13.587996145978387</v>
      </c>
      <c r="BI2323" s="90"/>
      <c r="BJ2323" s="17">
        <f t="shared" si="5215"/>
        <v>48316</v>
      </c>
      <c r="BK2323" s="16">
        <f t="shared" si="5208"/>
        <v>13.655927435306747</v>
      </c>
      <c r="BL2323" s="10">
        <f ca="1">IFERROR(AVERAGE(INDIRECT("BK"&amp;AC2323-Template!$F$10+1):INDIRECT("BK"&amp;AC2323)),0)</f>
        <v>13.719551965712913</v>
      </c>
      <c r="BM2323" s="35"/>
      <c r="BN2323" s="86"/>
      <c r="BO2323" s="35"/>
      <c r="BP2323" s="35"/>
      <c r="BQ2323" s="35"/>
      <c r="BR2323" s="35"/>
      <c r="BS2323" s="35"/>
      <c r="BT2323" s="35"/>
      <c r="BU2323" s="35"/>
      <c r="BV2323" s="35"/>
      <c r="BW2323" s="35"/>
      <c r="BX2323" s="35"/>
      <c r="BY2323" s="35"/>
      <c r="BZ2323" s="35"/>
      <c r="CA2323" s="35"/>
      <c r="CB2323" s="35"/>
      <c r="CC2323" s="35"/>
      <c r="CD2323" s="35"/>
      <c r="CE2323" s="35"/>
      <c r="CF2323" s="35"/>
      <c r="CG2323" s="35"/>
      <c r="CH2323" s="35"/>
    </row>
    <row r="2324" spans="1:86" ht="15.6" x14ac:dyDescent="0.3">
      <c r="A2324" s="35"/>
      <c r="B2324" s="86"/>
      <c r="C2324" s="35"/>
      <c r="D2324" s="35"/>
      <c r="E2324" s="35"/>
      <c r="F2324" s="35"/>
      <c r="G2324" s="35"/>
      <c r="H2324" s="35"/>
      <c r="I2324" s="35"/>
      <c r="J2324" s="35"/>
      <c r="K2324" s="35"/>
      <c r="L2324" s="35"/>
      <c r="M2324" s="35"/>
      <c r="N2324" s="35"/>
      <c r="O2324" s="35"/>
      <c r="P2324" s="35"/>
      <c r="Q2324" s="35"/>
      <c r="R2324" s="35"/>
      <c r="S2324" s="35"/>
      <c r="T2324" s="17">
        <f t="shared" si="5209"/>
        <v>48340</v>
      </c>
      <c r="U2324" s="216">
        <f t="shared" si="5202"/>
        <v>4</v>
      </c>
      <c r="V2324" s="216">
        <f t="shared" si="5209"/>
        <v>2319</v>
      </c>
      <c r="W2324" s="16">
        <f t="shared" si="5216"/>
        <v>6.353424657534247</v>
      </c>
      <c r="X2324" s="16" t="e">
        <f>IF(Template!$F$7="Linear interpolation",LinInterp($I$5:$I$22,$G$5:$G$22,W2324),CubicSpline($I$5:$I$22,$G$5:$G$22,W2324))</f>
        <v>#VALUE!</v>
      </c>
      <c r="Y2324" s="221" t="e">
        <f t="shared" si="5203"/>
        <v>#VALUE!</v>
      </c>
      <c r="Z2324" s="221" t="e">
        <f>Y2324/PRODUCT($AA$6:AA2323)</f>
        <v>#VALUE!</v>
      </c>
      <c r="AA2324" s="16" t="e">
        <f t="shared" si="5210"/>
        <v>#VALUE!</v>
      </c>
      <c r="AB2324" s="10" t="e">
        <f t="shared" si="5211"/>
        <v>#VALUE!</v>
      </c>
      <c r="AC2324" s="90">
        <f t="shared" si="5204"/>
        <v>2324</v>
      </c>
      <c r="AD2324" s="17">
        <f t="shared" si="5212"/>
        <v>48317</v>
      </c>
      <c r="AE2324" s="16" t="e">
        <f t="shared" si="5205"/>
        <v>#VALUE!</v>
      </c>
      <c r="AF2324" s="10">
        <f ca="1">IFERROR(AVERAGE(INDIRECT("AE"&amp;AC2324-Template!$F$10+1):INDIRECT("AE"&amp;AC2324)),0)</f>
        <v>0</v>
      </c>
      <c r="AG2324" s="35"/>
      <c r="AH2324" s="86"/>
      <c r="AI2324" s="35"/>
      <c r="AJ2324" s="35"/>
      <c r="AK2324" s="35"/>
      <c r="AL2324" s="35"/>
      <c r="AM2324" s="35"/>
      <c r="AN2324" s="35"/>
      <c r="AO2324" s="35"/>
      <c r="AP2324" s="35"/>
      <c r="AQ2324" s="35"/>
      <c r="AR2324" s="35"/>
      <c r="AS2324" s="35"/>
      <c r="AT2324" s="35"/>
      <c r="AU2324" s="35"/>
      <c r="AV2324" s="35"/>
      <c r="AW2324" s="35"/>
      <c r="AX2324" s="35"/>
      <c r="AY2324" s="35"/>
      <c r="AZ2324" s="17">
        <f t="shared" ref="AZ2324" si="5245">AZ2323+1</f>
        <v>48340</v>
      </c>
      <c r="BA2324" s="216">
        <f t="shared" si="5228"/>
        <v>4</v>
      </c>
      <c r="BB2324" s="216">
        <f t="shared" ref="BB2324" si="5246">BB2323+1</f>
        <v>2319</v>
      </c>
      <c r="BC2324" s="16">
        <f t="shared" si="5230"/>
        <v>6.353424657534247</v>
      </c>
      <c r="BD2324" s="16">
        <f>IF(Template!$F$7="Linear interpolation",LinInterp($AO$5:$AO$18,$AM$5:$AM$18,BC2324),CubicSpline($AO$5:$AO$18,$AM$5:$AM$18,BC2324))</f>
        <v>14.140060709105878</v>
      </c>
      <c r="BE2324" s="221">
        <f t="shared" si="5165"/>
        <v>2.3170138818994408</v>
      </c>
      <c r="BF2324" s="221">
        <f>BE2324/PRODUCT($BG$6:BG2323)</f>
        <v>1.0003721839758783</v>
      </c>
      <c r="BG2324" s="16">
        <f t="shared" si="5231"/>
        <v>1.0003721839758783</v>
      </c>
      <c r="BH2324" s="10">
        <f t="shared" si="5232"/>
        <v>13.584715119559721</v>
      </c>
      <c r="BI2324" s="90"/>
      <c r="BJ2324" s="17">
        <f t="shared" si="5215"/>
        <v>48317</v>
      </c>
      <c r="BK2324" s="16">
        <f t="shared" si="5208"/>
        <v>13.663105150705013</v>
      </c>
      <c r="BL2324" s="10">
        <f ca="1">IFERROR(AVERAGE(INDIRECT("BK"&amp;AC2324-Template!$F$10+1):INDIRECT("BK"&amp;AC2324)),0)</f>
        <v>13.715591990696755</v>
      </c>
      <c r="BM2324" s="35"/>
      <c r="BN2324" s="86"/>
      <c r="BO2324" s="35"/>
      <c r="BP2324" s="35"/>
      <c r="BQ2324" s="35"/>
      <c r="BR2324" s="35"/>
      <c r="BS2324" s="35"/>
      <c r="BT2324" s="35"/>
      <c r="BU2324" s="35"/>
      <c r="BV2324" s="35"/>
      <c r="BW2324" s="35"/>
      <c r="BX2324" s="35"/>
      <c r="BY2324" s="35"/>
      <c r="BZ2324" s="35"/>
      <c r="CA2324" s="35"/>
      <c r="CB2324" s="35"/>
      <c r="CC2324" s="35"/>
      <c r="CD2324" s="35"/>
      <c r="CE2324" s="35"/>
      <c r="CF2324" s="35"/>
      <c r="CG2324" s="35"/>
      <c r="CH2324" s="35"/>
    </row>
    <row r="2325" spans="1:86" ht="15.6" x14ac:dyDescent="0.3">
      <c r="A2325" s="35"/>
      <c r="B2325" s="86"/>
      <c r="C2325" s="35"/>
      <c r="D2325" s="35"/>
      <c r="E2325" s="35"/>
      <c r="F2325" s="35"/>
      <c r="G2325" s="35"/>
      <c r="H2325" s="35"/>
      <c r="I2325" s="35"/>
      <c r="J2325" s="35"/>
      <c r="K2325" s="35"/>
      <c r="L2325" s="35"/>
      <c r="M2325" s="35"/>
      <c r="N2325" s="35"/>
      <c r="O2325" s="35"/>
      <c r="P2325" s="35"/>
      <c r="Q2325" s="35"/>
      <c r="R2325" s="35"/>
      <c r="S2325" s="35"/>
      <c r="T2325" s="17">
        <f t="shared" si="5209"/>
        <v>48341</v>
      </c>
      <c r="U2325" s="216">
        <f t="shared" si="5202"/>
        <v>5</v>
      </c>
      <c r="V2325" s="216">
        <f t="shared" si="5209"/>
        <v>2320</v>
      </c>
      <c r="W2325" s="16">
        <f t="shared" si="5216"/>
        <v>6.3561643835616435</v>
      </c>
      <c r="X2325" s="16" t="e">
        <f>IF(Template!$F$7="Linear interpolation",LinInterp($I$5:$I$22,$G$5:$G$22,W2325),CubicSpline($I$5:$I$22,$G$5:$G$22,W2325))</f>
        <v>#VALUE!</v>
      </c>
      <c r="Y2325" s="221" t="e">
        <f t="shared" si="5203"/>
        <v>#VALUE!</v>
      </c>
      <c r="Z2325" s="221" t="e">
        <f>Y2325/PRODUCT($AA$6:AA2324)</f>
        <v>#VALUE!</v>
      </c>
      <c r="AA2325" s="16" t="e">
        <f t="shared" si="5210"/>
        <v>#VALUE!</v>
      </c>
      <c r="AB2325" s="10" t="e">
        <f t="shared" si="5211"/>
        <v>#VALUE!</v>
      </c>
      <c r="AC2325" s="90">
        <f t="shared" si="5204"/>
        <v>2325</v>
      </c>
      <c r="AD2325" s="17">
        <f t="shared" si="5212"/>
        <v>48318</v>
      </c>
      <c r="AE2325" s="16" t="e">
        <f t="shared" si="5205"/>
        <v>#VALUE!</v>
      </c>
      <c r="AF2325" s="10">
        <f ca="1">IFERROR(AVERAGE(INDIRECT("AE"&amp;AC2325-Template!$F$10+1):INDIRECT("AE"&amp;AC2325)),0)</f>
        <v>0</v>
      </c>
      <c r="AG2325" s="35"/>
      <c r="AH2325" s="86"/>
      <c r="AI2325" s="35"/>
      <c r="AJ2325" s="35"/>
      <c r="AK2325" s="35"/>
      <c r="AL2325" s="35"/>
      <c r="AM2325" s="35"/>
      <c r="AN2325" s="35"/>
      <c r="AO2325" s="35"/>
      <c r="AP2325" s="35"/>
      <c r="AQ2325" s="35"/>
      <c r="AR2325" s="35"/>
      <c r="AS2325" s="35"/>
      <c r="AT2325" s="35"/>
      <c r="AU2325" s="35"/>
      <c r="AV2325" s="35"/>
      <c r="AW2325" s="35"/>
      <c r="AX2325" s="35"/>
      <c r="AY2325" s="35"/>
      <c r="AZ2325" s="17">
        <f t="shared" ref="AZ2325" si="5247">AZ2324+1</f>
        <v>48341</v>
      </c>
      <c r="BA2325" s="216">
        <f t="shared" si="5228"/>
        <v>5</v>
      </c>
      <c r="BB2325" s="216">
        <f t="shared" ref="BB2325" si="5248">BB2324+1</f>
        <v>2320</v>
      </c>
      <c r="BC2325" s="16">
        <f t="shared" si="5230"/>
        <v>6.3561643835616435</v>
      </c>
      <c r="BD2325" s="16">
        <f>IF(Template!$F$7="Linear interpolation",LinInterp($AO$5:$AO$18,$AM$5:$AM$18,BC2325),CubicSpline($AO$5:$AO$18,$AM$5:$AM$18,BC2325))</f>
        <v>14.140234531080617</v>
      </c>
      <c r="BE2325" s="221">
        <f t="shared" si="5165"/>
        <v>2.3178760298076826</v>
      </c>
      <c r="BF2325" s="221">
        <f>BE2325/PRODUCT($BG$6:BG2324)</f>
        <v>1.0003720944077965</v>
      </c>
      <c r="BG2325" s="16">
        <f t="shared" si="5231"/>
        <v>1.0003720944077965</v>
      </c>
      <c r="BH2325" s="10">
        <f t="shared" si="5232"/>
        <v>13.581445884572553</v>
      </c>
      <c r="BI2325" s="90"/>
      <c r="BJ2325" s="17">
        <f t="shared" si="5215"/>
        <v>48318</v>
      </c>
      <c r="BK2325" s="16">
        <f t="shared" si="5208"/>
        <v>13.659571812277393</v>
      </c>
      <c r="BL2325" s="10">
        <f ca="1">IFERROR(AVERAGE(INDIRECT("BK"&amp;AC2325-Template!$F$10+1):INDIRECT("BK"&amp;AC2325)),0)</f>
        <v>13.712288092173956</v>
      </c>
      <c r="BM2325" s="35"/>
      <c r="BN2325" s="86"/>
      <c r="BO2325" s="35"/>
      <c r="BP2325" s="35"/>
      <c r="BQ2325" s="35"/>
      <c r="BR2325" s="35"/>
      <c r="BS2325" s="35"/>
      <c r="BT2325" s="35"/>
      <c r="BU2325" s="35"/>
      <c r="BV2325" s="35"/>
      <c r="BW2325" s="35"/>
      <c r="BX2325" s="35"/>
      <c r="BY2325" s="35"/>
      <c r="BZ2325" s="35"/>
      <c r="CA2325" s="35"/>
      <c r="CB2325" s="35"/>
      <c r="CC2325" s="35"/>
      <c r="CD2325" s="35"/>
      <c r="CE2325" s="35"/>
      <c r="CF2325" s="35"/>
      <c r="CG2325" s="35"/>
      <c r="CH2325" s="35"/>
    </row>
    <row r="2326" spans="1:86" ht="15.6" x14ac:dyDescent="0.3">
      <c r="A2326" s="35"/>
      <c r="B2326" s="86"/>
      <c r="C2326" s="35"/>
      <c r="D2326" s="35"/>
      <c r="E2326" s="35"/>
      <c r="F2326" s="35"/>
      <c r="G2326" s="35"/>
      <c r="H2326" s="35"/>
      <c r="I2326" s="35"/>
      <c r="J2326" s="35"/>
      <c r="K2326" s="35"/>
      <c r="L2326" s="35"/>
      <c r="M2326" s="35"/>
      <c r="N2326" s="35"/>
      <c r="O2326" s="35"/>
      <c r="P2326" s="35"/>
      <c r="Q2326" s="35"/>
      <c r="R2326" s="35"/>
      <c r="S2326" s="35"/>
      <c r="T2326" s="17">
        <f t="shared" si="5209"/>
        <v>48342</v>
      </c>
      <c r="U2326" s="216">
        <f t="shared" si="5202"/>
        <v>6</v>
      </c>
      <c r="V2326" s="216">
        <f t="shared" si="5209"/>
        <v>2321</v>
      </c>
      <c r="W2326" s="16">
        <f t="shared" si="5216"/>
        <v>6.3589041095890408</v>
      </c>
      <c r="X2326" s="16" t="e">
        <f>IF(Template!$F$7="Linear interpolation",LinInterp($I$5:$I$22,$G$5:$G$22,W2326),CubicSpline($I$5:$I$22,$G$5:$G$22,W2326))</f>
        <v>#VALUE!</v>
      </c>
      <c r="Y2326" s="221" t="e">
        <f t="shared" si="5203"/>
        <v>#VALUE!</v>
      </c>
      <c r="Z2326" s="221" t="e">
        <f>Y2326/PRODUCT($AA$6:AA2325)</f>
        <v>#VALUE!</v>
      </c>
      <c r="AA2326" s="16" t="e">
        <f t="shared" si="5210"/>
        <v>#VALUE!</v>
      </c>
      <c r="AB2326" s="10" t="e">
        <f t="shared" si="5211"/>
        <v>#VALUE!</v>
      </c>
      <c r="AC2326" s="90">
        <f t="shared" si="5204"/>
        <v>2326</v>
      </c>
      <c r="AD2326" s="17">
        <f t="shared" si="5212"/>
        <v>48319</v>
      </c>
      <c r="AE2326" s="16" t="e">
        <f t="shared" si="5205"/>
        <v>#VALUE!</v>
      </c>
      <c r="AF2326" s="10">
        <f ca="1">IFERROR(AVERAGE(INDIRECT("AE"&amp;AC2326-Template!$F$10+1):INDIRECT("AE"&amp;AC2326)),0)</f>
        <v>0</v>
      </c>
      <c r="AG2326" s="35"/>
      <c r="AH2326" s="86"/>
      <c r="AI2326" s="35"/>
      <c r="AJ2326" s="35"/>
      <c r="AK2326" s="35"/>
      <c r="AL2326" s="35"/>
      <c r="AM2326" s="35"/>
      <c r="AN2326" s="35"/>
      <c r="AO2326" s="35"/>
      <c r="AP2326" s="35"/>
      <c r="AQ2326" s="35"/>
      <c r="AR2326" s="35"/>
      <c r="AS2326" s="35"/>
      <c r="AT2326" s="35"/>
      <c r="AU2326" s="35"/>
      <c r="AV2326" s="35"/>
      <c r="AW2326" s="35"/>
      <c r="AX2326" s="35"/>
      <c r="AY2326" s="35"/>
      <c r="AZ2326" s="17">
        <f t="shared" ref="AZ2326" si="5249">AZ2325+1</f>
        <v>48342</v>
      </c>
      <c r="BA2326" s="216">
        <f t="shared" si="5228"/>
        <v>6</v>
      </c>
      <c r="BB2326" s="216">
        <f t="shared" ref="BB2326" si="5250">BB2325+1</f>
        <v>2321</v>
      </c>
      <c r="BC2326" s="16">
        <f t="shared" si="5230"/>
        <v>6.3589041095890408</v>
      </c>
      <c r="BD2326" s="16">
        <f>IF(Template!$F$7="Linear interpolation",LinInterp($AO$5:$AO$18,$AM$5:$AM$18,BC2326),CubicSpline($AO$5:$AO$18,$AM$5:$AM$18,BC2326))</f>
        <v>14.140406602225985</v>
      </c>
      <c r="BE2326" s="221">
        <f t="shared" si="5165"/>
        <v>2.3187382916592023</v>
      </c>
      <c r="BF2326" s="221">
        <f>BE2326/PRODUCT($BG$6:BG2325)</f>
        <v>1.0003720051635339</v>
      </c>
      <c r="BG2326" s="16">
        <f t="shared" si="5231"/>
        <v>1.0003720944077965</v>
      </c>
      <c r="BH2326" s="10">
        <f t="shared" si="5232"/>
        <v>13.581445884572553</v>
      </c>
      <c r="BI2326" s="90"/>
      <c r="BJ2326" s="17">
        <f t="shared" si="5215"/>
        <v>48319</v>
      </c>
      <c r="BK2326" s="16">
        <f t="shared" si="5208"/>
        <v>13.656049648211098</v>
      </c>
      <c r="BL2326" s="10">
        <f ca="1">IFERROR(AVERAGE(INDIRECT("BK"&amp;AC2326-Template!$F$10+1):INDIRECT("BK"&amp;AC2326)),0)</f>
        <v>13.708607691635713</v>
      </c>
      <c r="BM2326" s="35"/>
      <c r="BN2326" s="86"/>
      <c r="BO2326" s="35"/>
      <c r="BP2326" s="35"/>
      <c r="BQ2326" s="35"/>
      <c r="BR2326" s="35"/>
      <c r="BS2326" s="35"/>
      <c r="BT2326" s="35"/>
      <c r="BU2326" s="35"/>
      <c r="BV2326" s="35"/>
      <c r="BW2326" s="35"/>
      <c r="BX2326" s="35"/>
      <c r="BY2326" s="35"/>
      <c r="BZ2326" s="35"/>
      <c r="CA2326" s="35"/>
      <c r="CB2326" s="35"/>
      <c r="CC2326" s="35"/>
      <c r="CD2326" s="35"/>
      <c r="CE2326" s="35"/>
      <c r="CF2326" s="35"/>
      <c r="CG2326" s="35"/>
      <c r="CH2326" s="35"/>
    </row>
    <row r="2327" spans="1:86" ht="15.6" x14ac:dyDescent="0.3">
      <c r="A2327" s="35"/>
      <c r="B2327" s="86"/>
      <c r="C2327" s="35"/>
      <c r="D2327" s="35"/>
      <c r="E2327" s="35"/>
      <c r="F2327" s="35"/>
      <c r="G2327" s="35"/>
      <c r="H2327" s="35"/>
      <c r="I2327" s="35"/>
      <c r="J2327" s="35"/>
      <c r="K2327" s="35"/>
      <c r="L2327" s="35"/>
      <c r="M2327" s="35"/>
      <c r="N2327" s="35"/>
      <c r="O2327" s="35"/>
      <c r="P2327" s="35"/>
      <c r="Q2327" s="35"/>
      <c r="R2327" s="35"/>
      <c r="S2327" s="35"/>
      <c r="T2327" s="17">
        <f t="shared" si="5209"/>
        <v>48343</v>
      </c>
      <c r="U2327" s="216">
        <f t="shared" si="5202"/>
        <v>7</v>
      </c>
      <c r="V2327" s="216">
        <f t="shared" si="5209"/>
        <v>2322</v>
      </c>
      <c r="W2327" s="16">
        <f t="shared" si="5216"/>
        <v>6.3616438356164382</v>
      </c>
      <c r="X2327" s="16" t="e">
        <f>IF(Template!$F$7="Linear interpolation",LinInterp($I$5:$I$22,$G$5:$G$22,W2327),CubicSpline($I$5:$I$22,$G$5:$G$22,W2327))</f>
        <v>#VALUE!</v>
      </c>
      <c r="Y2327" s="221" t="e">
        <f t="shared" si="5203"/>
        <v>#VALUE!</v>
      </c>
      <c r="Z2327" s="221" t="e">
        <f>Y2327/PRODUCT($AA$6:AA2326)</f>
        <v>#VALUE!</v>
      </c>
      <c r="AA2327" s="16" t="e">
        <f t="shared" si="5210"/>
        <v>#VALUE!</v>
      </c>
      <c r="AB2327" s="10" t="e">
        <f t="shared" si="5211"/>
        <v>#VALUE!</v>
      </c>
      <c r="AC2327" s="90">
        <f t="shared" si="5204"/>
        <v>2327</v>
      </c>
      <c r="AD2327" s="17">
        <f t="shared" si="5212"/>
        <v>48320</v>
      </c>
      <c r="AE2327" s="16" t="e">
        <f t="shared" si="5205"/>
        <v>#VALUE!</v>
      </c>
      <c r="AF2327" s="10">
        <f ca="1">IFERROR(AVERAGE(INDIRECT("AE"&amp;AC2327-Template!$F$10+1):INDIRECT("AE"&amp;AC2327)),0)</f>
        <v>0</v>
      </c>
      <c r="AG2327" s="35"/>
      <c r="AH2327" s="86"/>
      <c r="AI2327" s="35"/>
      <c r="AJ2327" s="35"/>
      <c r="AK2327" s="35"/>
      <c r="AL2327" s="35"/>
      <c r="AM2327" s="35"/>
      <c r="AN2327" s="35"/>
      <c r="AO2327" s="35"/>
      <c r="AP2327" s="35"/>
      <c r="AQ2327" s="35"/>
      <c r="AR2327" s="35"/>
      <c r="AS2327" s="35"/>
      <c r="AT2327" s="35"/>
      <c r="AU2327" s="35"/>
      <c r="AV2327" s="35"/>
      <c r="AW2327" s="35"/>
      <c r="AX2327" s="35"/>
      <c r="AY2327" s="35"/>
      <c r="AZ2327" s="17">
        <f t="shared" ref="AZ2327" si="5251">AZ2326+1</f>
        <v>48343</v>
      </c>
      <c r="BA2327" s="216">
        <f t="shared" si="5228"/>
        <v>7</v>
      </c>
      <c r="BB2327" s="216">
        <f t="shared" ref="BB2327" si="5252">BB2326+1</f>
        <v>2322</v>
      </c>
      <c r="BC2327" s="16">
        <f t="shared" si="5230"/>
        <v>6.3616438356164382</v>
      </c>
      <c r="BD2327" s="16">
        <f>IF(Template!$F$7="Linear interpolation",LinInterp($AO$5:$AO$18,$AM$5:$AM$18,BC2327),CubicSpline($AO$5:$AO$18,$AM$5:$AM$18,BC2327))</f>
        <v>14.140576930617934</v>
      </c>
      <c r="BE2327" s="221">
        <f t="shared" si="5165"/>
        <v>2.3196006680951373</v>
      </c>
      <c r="BF2327" s="221">
        <f>BE2327/PRODUCT($BG$6:BG2326)</f>
        <v>1.0003718269996162</v>
      </c>
      <c r="BG2327" s="16">
        <f t="shared" si="5231"/>
        <v>1.0003720944077965</v>
      </c>
      <c r="BH2327" s="10">
        <f t="shared" si="5232"/>
        <v>13.581445884572553</v>
      </c>
      <c r="BI2327" s="90"/>
      <c r="BJ2327" s="17">
        <f t="shared" si="5215"/>
        <v>48320</v>
      </c>
      <c r="BK2327" s="16">
        <f t="shared" si="5208"/>
        <v>13.652538686475202</v>
      </c>
      <c r="BL2327" s="10">
        <f ca="1">IFERROR(AVERAGE(INDIRECT("BK"&amp;AC2327-Template!$F$10+1):INDIRECT("BK"&amp;AC2327)),0)</f>
        <v>13.704938087307928</v>
      </c>
      <c r="BM2327" s="35"/>
      <c r="BN2327" s="86"/>
      <c r="BO2327" s="35"/>
      <c r="BP2327" s="35"/>
      <c r="BQ2327" s="35"/>
      <c r="BR2327" s="35"/>
      <c r="BS2327" s="35"/>
      <c r="BT2327" s="35"/>
      <c r="BU2327" s="35"/>
      <c r="BV2327" s="35"/>
      <c r="BW2327" s="35"/>
      <c r="BX2327" s="35"/>
      <c r="BY2327" s="35"/>
      <c r="BZ2327" s="35"/>
      <c r="CA2327" s="35"/>
      <c r="CB2327" s="35"/>
      <c r="CC2327" s="35"/>
      <c r="CD2327" s="35"/>
      <c r="CE2327" s="35"/>
      <c r="CF2327" s="35"/>
      <c r="CG2327" s="35"/>
      <c r="CH2327" s="35"/>
    </row>
    <row r="2328" spans="1:86" ht="15.6" x14ac:dyDescent="0.3">
      <c r="A2328" s="35"/>
      <c r="B2328" s="86"/>
      <c r="C2328" s="35"/>
      <c r="D2328" s="35"/>
      <c r="E2328" s="35"/>
      <c r="F2328" s="35"/>
      <c r="G2328" s="35"/>
      <c r="H2328" s="35"/>
      <c r="I2328" s="35"/>
      <c r="J2328" s="35"/>
      <c r="K2328" s="35"/>
      <c r="L2328" s="35"/>
      <c r="M2328" s="35"/>
      <c r="N2328" s="35"/>
      <c r="O2328" s="35"/>
      <c r="P2328" s="35"/>
      <c r="Q2328" s="35"/>
      <c r="R2328" s="35"/>
      <c r="S2328" s="35"/>
      <c r="T2328" s="17">
        <f t="shared" si="5209"/>
        <v>48344</v>
      </c>
      <c r="U2328" s="216">
        <f t="shared" si="5202"/>
        <v>1</v>
      </c>
      <c r="V2328" s="216">
        <f t="shared" si="5209"/>
        <v>2323</v>
      </c>
      <c r="W2328" s="16">
        <f t="shared" si="5216"/>
        <v>6.3643835616438356</v>
      </c>
      <c r="X2328" s="16" t="e">
        <f>IF(Template!$F$7="Linear interpolation",LinInterp($I$5:$I$22,$G$5:$G$22,W2328),CubicSpline($I$5:$I$22,$G$5:$G$22,W2328))</f>
        <v>#VALUE!</v>
      </c>
      <c r="Y2328" s="221" t="e">
        <f t="shared" si="5203"/>
        <v>#VALUE!</v>
      </c>
      <c r="Z2328" s="221" t="e">
        <f>Y2328/PRODUCT($AA$6:AA2327)</f>
        <v>#VALUE!</v>
      </c>
      <c r="AA2328" s="16" t="e">
        <f t="shared" si="5210"/>
        <v>#VALUE!</v>
      </c>
      <c r="AB2328" s="10" t="e">
        <f t="shared" si="5211"/>
        <v>#VALUE!</v>
      </c>
      <c r="AC2328" s="90">
        <f t="shared" si="5204"/>
        <v>2328</v>
      </c>
      <c r="AD2328" s="17">
        <f t="shared" si="5212"/>
        <v>48321</v>
      </c>
      <c r="AE2328" s="16" t="e">
        <f t="shared" si="5205"/>
        <v>#VALUE!</v>
      </c>
      <c r="AF2328" s="10">
        <f ca="1">IFERROR(AVERAGE(INDIRECT("AE"&amp;AC2328-Template!$F$10+1):INDIRECT("AE"&amp;AC2328)),0)</f>
        <v>0</v>
      </c>
      <c r="AG2328" s="35"/>
      <c r="AH2328" s="86"/>
      <c r="AI2328" s="35"/>
      <c r="AJ2328" s="35"/>
      <c r="AK2328" s="35"/>
      <c r="AL2328" s="35"/>
      <c r="AM2328" s="35"/>
      <c r="AN2328" s="35"/>
      <c r="AO2328" s="35"/>
      <c r="AP2328" s="35"/>
      <c r="AQ2328" s="35"/>
      <c r="AR2328" s="35"/>
      <c r="AS2328" s="35"/>
      <c r="AT2328" s="35"/>
      <c r="AU2328" s="35"/>
      <c r="AV2328" s="35"/>
      <c r="AW2328" s="35"/>
      <c r="AX2328" s="35"/>
      <c r="AY2328" s="35"/>
      <c r="AZ2328" s="17">
        <f t="shared" ref="AZ2328" si="5253">AZ2327+1</f>
        <v>48344</v>
      </c>
      <c r="BA2328" s="216">
        <f t="shared" si="5228"/>
        <v>1</v>
      </c>
      <c r="BB2328" s="216">
        <f t="shared" ref="BB2328" si="5254">BB2327+1</f>
        <v>2323</v>
      </c>
      <c r="BC2328" s="16">
        <f t="shared" si="5230"/>
        <v>6.3643835616438356</v>
      </c>
      <c r="BD2328" s="16">
        <f>IF(Template!$F$7="Linear interpolation",LinInterp($AO$5:$AO$18,$AM$5:$AM$18,BC2328),CubicSpline($AO$5:$AO$18,$AM$5:$AM$18,BC2328))</f>
        <v>14.14074552433242</v>
      </c>
      <c r="BE2328" s="221">
        <f t="shared" si="5165"/>
        <v>2.3204631597594436</v>
      </c>
      <c r="BF2328" s="221">
        <f>BE2328/PRODUCT($BG$6:BG2327)</f>
        <v>1.0003715602414383</v>
      </c>
      <c r="BG2328" s="16">
        <f t="shared" si="5231"/>
        <v>1.0003715602414383</v>
      </c>
      <c r="BH2328" s="10">
        <f t="shared" si="5232"/>
        <v>13.561948812496173</v>
      </c>
      <c r="BI2328" s="90"/>
      <c r="BJ2328" s="17">
        <f t="shared" si="5215"/>
        <v>48321</v>
      </c>
      <c r="BK2328" s="16">
        <f t="shared" si="5208"/>
        <v>13.652538686475202</v>
      </c>
      <c r="BL2328" s="10">
        <f ca="1">IFERROR(AVERAGE(INDIRECT("BK"&amp;AC2328-Template!$F$10+1):INDIRECT("BK"&amp;AC2328)),0)</f>
        <v>13.701395964903393</v>
      </c>
      <c r="BM2328" s="35"/>
      <c r="BN2328" s="86"/>
      <c r="BO2328" s="35"/>
      <c r="BP2328" s="35"/>
      <c r="BQ2328" s="35"/>
      <c r="BR2328" s="35"/>
      <c r="BS2328" s="35"/>
      <c r="BT2328" s="35"/>
      <c r="BU2328" s="35"/>
      <c r="BV2328" s="35"/>
      <c r="BW2328" s="35"/>
      <c r="BX2328" s="35"/>
      <c r="BY2328" s="35"/>
      <c r="BZ2328" s="35"/>
      <c r="CA2328" s="35"/>
      <c r="CB2328" s="35"/>
      <c r="CC2328" s="35"/>
      <c r="CD2328" s="35"/>
      <c r="CE2328" s="35"/>
      <c r="CF2328" s="35"/>
      <c r="CG2328" s="35"/>
      <c r="CH2328" s="35"/>
    </row>
    <row r="2329" spans="1:86" ht="15.6" x14ac:dyDescent="0.3">
      <c r="A2329" s="35"/>
      <c r="B2329" s="86"/>
      <c r="C2329" s="35"/>
      <c r="D2329" s="35"/>
      <c r="E2329" s="35"/>
      <c r="F2329" s="35"/>
      <c r="G2329" s="35"/>
      <c r="H2329" s="35"/>
      <c r="I2329" s="35"/>
      <c r="J2329" s="35"/>
      <c r="K2329" s="35"/>
      <c r="L2329" s="35"/>
      <c r="M2329" s="35"/>
      <c r="N2329" s="35"/>
      <c r="O2329" s="35"/>
      <c r="P2329" s="35"/>
      <c r="Q2329" s="35"/>
      <c r="R2329" s="35"/>
      <c r="S2329" s="35"/>
      <c r="T2329" s="17">
        <f t="shared" si="5209"/>
        <v>48345</v>
      </c>
      <c r="U2329" s="216">
        <f t="shared" si="5202"/>
        <v>2</v>
      </c>
      <c r="V2329" s="216">
        <f t="shared" si="5209"/>
        <v>2324</v>
      </c>
      <c r="W2329" s="16">
        <f t="shared" si="5216"/>
        <v>6.3671232876712329</v>
      </c>
      <c r="X2329" s="16" t="e">
        <f>IF(Template!$F$7="Linear interpolation",LinInterp($I$5:$I$22,$G$5:$G$22,W2329),CubicSpline($I$5:$I$22,$G$5:$G$22,W2329))</f>
        <v>#VALUE!</v>
      </c>
      <c r="Y2329" s="221" t="e">
        <f t="shared" si="5203"/>
        <v>#VALUE!</v>
      </c>
      <c r="Z2329" s="221" t="e">
        <f>Y2329/PRODUCT($AA$6:AA2328)</f>
        <v>#VALUE!</v>
      </c>
      <c r="AA2329" s="16" t="e">
        <f t="shared" si="5210"/>
        <v>#VALUE!</v>
      </c>
      <c r="AB2329" s="10" t="e">
        <f t="shared" si="5211"/>
        <v>#VALUE!</v>
      </c>
      <c r="AC2329" s="90">
        <f t="shared" si="5204"/>
        <v>2329</v>
      </c>
      <c r="AD2329" s="17">
        <f t="shared" si="5212"/>
        <v>48322</v>
      </c>
      <c r="AE2329" s="16" t="e">
        <f t="shared" si="5205"/>
        <v>#VALUE!</v>
      </c>
      <c r="AF2329" s="10">
        <f ca="1">IFERROR(AVERAGE(INDIRECT("AE"&amp;AC2329-Template!$F$10+1):INDIRECT("AE"&amp;AC2329)),0)</f>
        <v>0</v>
      </c>
      <c r="AG2329" s="35"/>
      <c r="AH2329" s="86"/>
      <c r="AI2329" s="35"/>
      <c r="AJ2329" s="35"/>
      <c r="AK2329" s="35"/>
      <c r="AL2329" s="35"/>
      <c r="AM2329" s="35"/>
      <c r="AN2329" s="35"/>
      <c r="AO2329" s="35"/>
      <c r="AP2329" s="35"/>
      <c r="AQ2329" s="35"/>
      <c r="AR2329" s="35"/>
      <c r="AS2329" s="35"/>
      <c r="AT2329" s="35"/>
      <c r="AU2329" s="35"/>
      <c r="AV2329" s="35"/>
      <c r="AW2329" s="35"/>
      <c r="AX2329" s="35"/>
      <c r="AY2329" s="35"/>
      <c r="AZ2329" s="17">
        <f t="shared" ref="AZ2329" si="5255">AZ2328+1</f>
        <v>48345</v>
      </c>
      <c r="BA2329" s="216">
        <f t="shared" si="5228"/>
        <v>2</v>
      </c>
      <c r="BB2329" s="216">
        <f t="shared" ref="BB2329" si="5256">BB2328+1</f>
        <v>2324</v>
      </c>
      <c r="BC2329" s="16">
        <f t="shared" si="5230"/>
        <v>6.3671232876712329</v>
      </c>
      <c r="BD2329" s="16">
        <f>IF(Template!$F$7="Linear interpolation",LinInterp($AO$5:$AO$18,$AM$5:$AM$18,BC2329),CubicSpline($AO$5:$AO$18,$AM$5:$AM$18,BC2329))</f>
        <v>14.140912391445392</v>
      </c>
      <c r="BE2329" s="221">
        <f t="shared" si="5165"/>
        <v>2.3213257672989243</v>
      </c>
      <c r="BF2329" s="221">
        <f>BE2329/PRODUCT($BG$6:BG2328)</f>
        <v>1.0003717393813614</v>
      </c>
      <c r="BG2329" s="16">
        <f t="shared" si="5231"/>
        <v>1.0003717393813614</v>
      </c>
      <c r="BH2329" s="10">
        <f t="shared" si="5232"/>
        <v>13.568487419689967</v>
      </c>
      <c r="BI2329" s="90"/>
      <c r="BJ2329" s="17">
        <f t="shared" si="5215"/>
        <v>48322</v>
      </c>
      <c r="BK2329" s="16">
        <f t="shared" si="5208"/>
        <v>13.652538686475202</v>
      </c>
      <c r="BL2329" s="10">
        <f ca="1">IFERROR(AVERAGE(INDIRECT("BK"&amp;AC2329-Template!$F$10+1):INDIRECT("BK"&amp;AC2329)),0)</f>
        <v>13.697980977142578</v>
      </c>
      <c r="BM2329" s="35"/>
      <c r="BN2329" s="86"/>
      <c r="BO2329" s="35"/>
      <c r="BP2329" s="35"/>
      <c r="BQ2329" s="35"/>
      <c r="BR2329" s="35"/>
      <c r="BS2329" s="35"/>
      <c r="BT2329" s="35"/>
      <c r="BU2329" s="35"/>
      <c r="BV2329" s="35"/>
      <c r="BW2329" s="35"/>
      <c r="BX2329" s="35"/>
      <c r="BY2329" s="35"/>
      <c r="BZ2329" s="35"/>
      <c r="CA2329" s="35"/>
      <c r="CB2329" s="35"/>
      <c r="CC2329" s="35"/>
      <c r="CD2329" s="35"/>
      <c r="CE2329" s="35"/>
      <c r="CF2329" s="35"/>
      <c r="CG2329" s="35"/>
      <c r="CH2329" s="35"/>
    </row>
    <row r="2330" spans="1:86" ht="15.6" x14ac:dyDescent="0.3">
      <c r="A2330" s="35"/>
      <c r="B2330" s="86"/>
      <c r="C2330" s="35"/>
      <c r="D2330" s="35"/>
      <c r="E2330" s="35"/>
      <c r="F2330" s="35"/>
      <c r="G2330" s="35"/>
      <c r="H2330" s="35"/>
      <c r="I2330" s="35"/>
      <c r="J2330" s="35"/>
      <c r="K2330" s="35"/>
      <c r="L2330" s="35"/>
      <c r="M2330" s="35"/>
      <c r="N2330" s="35"/>
      <c r="O2330" s="35"/>
      <c r="P2330" s="35"/>
      <c r="Q2330" s="35"/>
      <c r="R2330" s="35"/>
      <c r="S2330" s="35"/>
      <c r="T2330" s="17">
        <f t="shared" si="5209"/>
        <v>48346</v>
      </c>
      <c r="U2330" s="216">
        <f t="shared" si="5202"/>
        <v>3</v>
      </c>
      <c r="V2330" s="216">
        <f t="shared" si="5209"/>
        <v>2325</v>
      </c>
      <c r="W2330" s="16">
        <f t="shared" si="5216"/>
        <v>6.3698630136986303</v>
      </c>
      <c r="X2330" s="16" t="e">
        <f>IF(Template!$F$7="Linear interpolation",LinInterp($I$5:$I$22,$G$5:$G$22,W2330),CubicSpline($I$5:$I$22,$G$5:$G$22,W2330))</f>
        <v>#VALUE!</v>
      </c>
      <c r="Y2330" s="221" t="e">
        <f t="shared" si="5203"/>
        <v>#VALUE!</v>
      </c>
      <c r="Z2330" s="221" t="e">
        <f>Y2330/PRODUCT($AA$6:AA2329)</f>
        <v>#VALUE!</v>
      </c>
      <c r="AA2330" s="16" t="e">
        <f t="shared" si="5210"/>
        <v>#VALUE!</v>
      </c>
      <c r="AB2330" s="10" t="e">
        <f t="shared" si="5211"/>
        <v>#VALUE!</v>
      </c>
      <c r="AC2330" s="90">
        <f t="shared" si="5204"/>
        <v>2330</v>
      </c>
      <c r="AD2330" s="17">
        <f t="shared" si="5212"/>
        <v>48323</v>
      </c>
      <c r="AE2330" s="16" t="e">
        <f t="shared" si="5205"/>
        <v>#VALUE!</v>
      </c>
      <c r="AF2330" s="10">
        <f ca="1">IFERROR(AVERAGE(INDIRECT("AE"&amp;AC2330-Template!$F$10+1):INDIRECT("AE"&amp;AC2330)),0)</f>
        <v>0</v>
      </c>
      <c r="AG2330" s="35"/>
      <c r="AH2330" s="86"/>
      <c r="AI2330" s="35"/>
      <c r="AJ2330" s="35"/>
      <c r="AK2330" s="35"/>
      <c r="AL2330" s="35"/>
      <c r="AM2330" s="35"/>
      <c r="AN2330" s="35"/>
      <c r="AO2330" s="35"/>
      <c r="AP2330" s="35"/>
      <c r="AQ2330" s="35"/>
      <c r="AR2330" s="35"/>
      <c r="AS2330" s="35"/>
      <c r="AT2330" s="35"/>
      <c r="AU2330" s="35"/>
      <c r="AV2330" s="35"/>
      <c r="AW2330" s="35"/>
      <c r="AX2330" s="35"/>
      <c r="AY2330" s="35"/>
      <c r="AZ2330" s="17">
        <f t="shared" ref="AZ2330" si="5257">AZ2329+1</f>
        <v>48346</v>
      </c>
      <c r="BA2330" s="216">
        <f t="shared" si="5228"/>
        <v>3</v>
      </c>
      <c r="BB2330" s="216">
        <f t="shared" ref="BB2330" si="5258">BB2329+1</f>
        <v>2325</v>
      </c>
      <c r="BC2330" s="16">
        <f t="shared" si="5230"/>
        <v>6.3698630136986303</v>
      </c>
      <c r="BD2330" s="16">
        <f>IF(Template!$F$7="Linear interpolation",LinInterp($AO$5:$AO$18,$AM$5:$AM$18,BC2330),CubicSpline($AO$5:$AO$18,$AM$5:$AM$18,BC2330))</f>
        <v>14.141077540032809</v>
      </c>
      <c r="BE2330" s="221">
        <f t="shared" si="5165"/>
        <v>2.3221884913632169</v>
      </c>
      <c r="BF2330" s="221">
        <f>BE2330/PRODUCT($BG$6:BG2329)</f>
        <v>1.000371651440072</v>
      </c>
      <c r="BG2330" s="16">
        <f t="shared" si="5231"/>
        <v>1.000371651440072</v>
      </c>
      <c r="BH2330" s="10">
        <f t="shared" si="5232"/>
        <v>13.565277562628264</v>
      </c>
      <c r="BI2330" s="90"/>
      <c r="BJ2330" s="17">
        <f t="shared" si="5215"/>
        <v>48323</v>
      </c>
      <c r="BK2330" s="16">
        <f t="shared" si="5208"/>
        <v>13.631585363154786</v>
      </c>
      <c r="BL2330" s="10">
        <f ca="1">IFERROR(AVERAGE(INDIRECT("BK"&amp;AC2330-Template!$F$10+1):INDIRECT("BK"&amp;AC2330)),0)</f>
        <v>13.693867545271083</v>
      </c>
      <c r="BM2330" s="35"/>
      <c r="BN2330" s="86"/>
      <c r="BO2330" s="35"/>
      <c r="BP2330" s="35"/>
      <c r="BQ2330" s="35"/>
      <c r="BR2330" s="35"/>
      <c r="BS2330" s="35"/>
      <c r="BT2330" s="35"/>
      <c r="BU2330" s="35"/>
      <c r="BV2330" s="35"/>
      <c r="BW2330" s="35"/>
      <c r="BX2330" s="35"/>
      <c r="BY2330" s="35"/>
      <c r="BZ2330" s="35"/>
      <c r="CA2330" s="35"/>
      <c r="CB2330" s="35"/>
      <c r="CC2330" s="35"/>
      <c r="CD2330" s="35"/>
      <c r="CE2330" s="35"/>
      <c r="CF2330" s="35"/>
      <c r="CG2330" s="35"/>
      <c r="CH2330" s="35"/>
    </row>
    <row r="2331" spans="1:86" ht="15.6" x14ac:dyDescent="0.3">
      <c r="A2331" s="35"/>
      <c r="B2331" s="86"/>
      <c r="C2331" s="35"/>
      <c r="D2331" s="35"/>
      <c r="E2331" s="35"/>
      <c r="F2331" s="35"/>
      <c r="G2331" s="35"/>
      <c r="H2331" s="35"/>
      <c r="I2331" s="35"/>
      <c r="J2331" s="35"/>
      <c r="K2331" s="35"/>
      <c r="L2331" s="35"/>
      <c r="M2331" s="35"/>
      <c r="N2331" s="35"/>
      <c r="O2331" s="35"/>
      <c r="P2331" s="35"/>
      <c r="Q2331" s="35"/>
      <c r="R2331" s="35"/>
      <c r="S2331" s="35"/>
      <c r="T2331" s="17">
        <f t="shared" si="5209"/>
        <v>48347</v>
      </c>
      <c r="U2331" s="216">
        <f t="shared" si="5202"/>
        <v>4</v>
      </c>
      <c r="V2331" s="216">
        <f t="shared" si="5209"/>
        <v>2326</v>
      </c>
      <c r="W2331" s="16">
        <f t="shared" si="5216"/>
        <v>6.3726027397260276</v>
      </c>
      <c r="X2331" s="16" t="e">
        <f>IF(Template!$F$7="Linear interpolation",LinInterp($I$5:$I$22,$G$5:$G$22,W2331),CubicSpline($I$5:$I$22,$G$5:$G$22,W2331))</f>
        <v>#VALUE!</v>
      </c>
      <c r="Y2331" s="221" t="e">
        <f t="shared" si="5203"/>
        <v>#VALUE!</v>
      </c>
      <c r="Z2331" s="221" t="e">
        <f>Y2331/PRODUCT($AA$6:AA2330)</f>
        <v>#VALUE!</v>
      </c>
      <c r="AA2331" s="16" t="e">
        <f t="shared" si="5210"/>
        <v>#VALUE!</v>
      </c>
      <c r="AB2331" s="10" t="e">
        <f t="shared" si="5211"/>
        <v>#VALUE!</v>
      </c>
      <c r="AC2331" s="90">
        <f t="shared" si="5204"/>
        <v>2331</v>
      </c>
      <c r="AD2331" s="17">
        <f t="shared" si="5212"/>
        <v>48324</v>
      </c>
      <c r="AE2331" s="16" t="e">
        <f t="shared" si="5205"/>
        <v>#VALUE!</v>
      </c>
      <c r="AF2331" s="10">
        <f ca="1">IFERROR(AVERAGE(INDIRECT("AE"&amp;AC2331-Template!$F$10+1):INDIRECT("AE"&amp;AC2331)),0)</f>
        <v>0</v>
      </c>
      <c r="AG2331" s="35"/>
      <c r="AH2331" s="86"/>
      <c r="AI2331" s="35"/>
      <c r="AJ2331" s="35"/>
      <c r="AK2331" s="35"/>
      <c r="AL2331" s="35"/>
      <c r="AM2331" s="35"/>
      <c r="AN2331" s="35"/>
      <c r="AO2331" s="35"/>
      <c r="AP2331" s="35"/>
      <c r="AQ2331" s="35"/>
      <c r="AR2331" s="35"/>
      <c r="AS2331" s="35"/>
      <c r="AT2331" s="35"/>
      <c r="AU2331" s="35"/>
      <c r="AV2331" s="35"/>
      <c r="AW2331" s="35"/>
      <c r="AX2331" s="35"/>
      <c r="AY2331" s="35"/>
      <c r="AZ2331" s="17">
        <f t="shared" ref="AZ2331" si="5259">AZ2330+1</f>
        <v>48347</v>
      </c>
      <c r="BA2331" s="216">
        <f t="shared" si="5228"/>
        <v>4</v>
      </c>
      <c r="BB2331" s="216">
        <f t="shared" ref="BB2331" si="5260">BB2330+1</f>
        <v>2326</v>
      </c>
      <c r="BC2331" s="16">
        <f t="shared" si="5230"/>
        <v>6.3726027397260276</v>
      </c>
      <c r="BD2331" s="16">
        <f>IF(Template!$F$7="Linear interpolation",LinInterp($AO$5:$AO$18,$AM$5:$AM$18,BC2331),CubicSpline($AO$5:$AO$18,$AM$5:$AM$18,BC2331))</f>
        <v>14.14124097817062</v>
      </c>
      <c r="BE2331" s="221">
        <f t="shared" si="5165"/>
        <v>2.3230513326048081</v>
      </c>
      <c r="BF2331" s="221">
        <f>BE2331/PRODUCT($BG$6:BG2330)</f>
        <v>1.0003715638264508</v>
      </c>
      <c r="BG2331" s="16">
        <f t="shared" si="5231"/>
        <v>1.0003715638264508</v>
      </c>
      <c r="BH2331" s="10">
        <f t="shared" si="5232"/>
        <v>13.562079665452753</v>
      </c>
      <c r="BI2331" s="90"/>
      <c r="BJ2331" s="17">
        <f t="shared" si="5215"/>
        <v>48324</v>
      </c>
      <c r="BK2331" s="16">
        <f t="shared" si="5208"/>
        <v>13.638607423230088</v>
      </c>
      <c r="BL2331" s="10">
        <f ca="1">IFERROR(AVERAGE(INDIRECT("BK"&amp;AC2331-Template!$F$10+1):INDIRECT("BK"&amp;AC2331)),0)</f>
        <v>13.689988182068763</v>
      </c>
      <c r="BM2331" s="35"/>
      <c r="BN2331" s="86"/>
      <c r="BO2331" s="35"/>
      <c r="BP2331" s="35"/>
      <c r="BQ2331" s="35"/>
      <c r="BR2331" s="35"/>
      <c r="BS2331" s="35"/>
      <c r="BT2331" s="35"/>
      <c r="BU2331" s="35"/>
      <c r="BV2331" s="35"/>
      <c r="BW2331" s="35"/>
      <c r="BX2331" s="35"/>
      <c r="BY2331" s="35"/>
      <c r="BZ2331" s="35"/>
      <c r="CA2331" s="35"/>
      <c r="CB2331" s="35"/>
      <c r="CC2331" s="35"/>
      <c r="CD2331" s="35"/>
      <c r="CE2331" s="35"/>
      <c r="CF2331" s="35"/>
      <c r="CG2331" s="35"/>
      <c r="CH2331" s="35"/>
    </row>
    <row r="2332" spans="1:86" ht="15.6" x14ac:dyDescent="0.3">
      <c r="A2332" s="35"/>
      <c r="B2332" s="86"/>
      <c r="C2332" s="35"/>
      <c r="D2332" s="35"/>
      <c r="E2332" s="35"/>
      <c r="F2332" s="35"/>
      <c r="G2332" s="35"/>
      <c r="H2332" s="35"/>
      <c r="I2332" s="35"/>
      <c r="J2332" s="35"/>
      <c r="K2332" s="35"/>
      <c r="L2332" s="35"/>
      <c r="M2332" s="35"/>
      <c r="N2332" s="35"/>
      <c r="O2332" s="35"/>
      <c r="P2332" s="35"/>
      <c r="Q2332" s="35"/>
      <c r="R2332" s="35"/>
      <c r="S2332" s="35"/>
      <c r="T2332" s="17">
        <f t="shared" si="5209"/>
        <v>48348</v>
      </c>
      <c r="U2332" s="216">
        <f t="shared" si="5202"/>
        <v>5</v>
      </c>
      <c r="V2332" s="216">
        <f t="shared" si="5209"/>
        <v>2327</v>
      </c>
      <c r="W2332" s="16">
        <f t="shared" si="5216"/>
        <v>6.375342465753425</v>
      </c>
      <c r="X2332" s="16" t="e">
        <f>IF(Template!$F$7="Linear interpolation",LinInterp($I$5:$I$22,$G$5:$G$22,W2332),CubicSpline($I$5:$I$22,$G$5:$G$22,W2332))</f>
        <v>#VALUE!</v>
      </c>
      <c r="Y2332" s="221" t="e">
        <f t="shared" si="5203"/>
        <v>#VALUE!</v>
      </c>
      <c r="Z2332" s="221" t="e">
        <f>Y2332/PRODUCT($AA$6:AA2331)</f>
        <v>#VALUE!</v>
      </c>
      <c r="AA2332" s="16" t="e">
        <f t="shared" si="5210"/>
        <v>#VALUE!</v>
      </c>
      <c r="AB2332" s="10" t="e">
        <f t="shared" si="5211"/>
        <v>#VALUE!</v>
      </c>
      <c r="AC2332" s="90">
        <f t="shared" si="5204"/>
        <v>2332</v>
      </c>
      <c r="AD2332" s="17">
        <f t="shared" si="5212"/>
        <v>48325</v>
      </c>
      <c r="AE2332" s="16" t="e">
        <f t="shared" si="5205"/>
        <v>#VALUE!</v>
      </c>
      <c r="AF2332" s="10">
        <f ca="1">IFERROR(AVERAGE(INDIRECT("AE"&amp;AC2332-Template!$F$10+1):INDIRECT("AE"&amp;AC2332)),0)</f>
        <v>0</v>
      </c>
      <c r="AG2332" s="35"/>
      <c r="AH2332" s="86"/>
      <c r="AI2332" s="35"/>
      <c r="AJ2332" s="35"/>
      <c r="AK2332" s="35"/>
      <c r="AL2332" s="35"/>
      <c r="AM2332" s="35"/>
      <c r="AN2332" s="35"/>
      <c r="AO2332" s="35"/>
      <c r="AP2332" s="35"/>
      <c r="AQ2332" s="35"/>
      <c r="AR2332" s="35"/>
      <c r="AS2332" s="35"/>
      <c r="AT2332" s="35"/>
      <c r="AU2332" s="35"/>
      <c r="AV2332" s="35"/>
      <c r="AW2332" s="35"/>
      <c r="AX2332" s="35"/>
      <c r="AY2332" s="35"/>
      <c r="AZ2332" s="17">
        <f t="shared" ref="AZ2332" si="5261">AZ2331+1</f>
        <v>48348</v>
      </c>
      <c r="BA2332" s="216">
        <f t="shared" si="5228"/>
        <v>5</v>
      </c>
      <c r="BB2332" s="216">
        <f t="shared" ref="BB2332" si="5262">BB2331+1</f>
        <v>2327</v>
      </c>
      <c r="BC2332" s="16">
        <f t="shared" si="5230"/>
        <v>6.375342465753425</v>
      </c>
      <c r="BD2332" s="16">
        <f>IF(Template!$F$7="Linear interpolation",LinInterp($AO$5:$AO$18,$AM$5:$AM$18,BC2332),CubicSpline($AO$5:$AO$18,$AM$5:$AM$18,BC2332))</f>
        <v>14.141402713934783</v>
      </c>
      <c r="BE2332" s="221">
        <f t="shared" si="5165"/>
        <v>2.3239142916790221</v>
      </c>
      <c r="BF2332" s="221">
        <f>BE2332/PRODUCT($BG$6:BG2331)</f>
        <v>1.0003714765412637</v>
      </c>
      <c r="BG2332" s="16">
        <f t="shared" si="5231"/>
        <v>1.0003714765412637</v>
      </c>
      <c r="BH2332" s="10">
        <f t="shared" si="5232"/>
        <v>13.558893756124402</v>
      </c>
      <c r="BI2332" s="90"/>
      <c r="BJ2332" s="17">
        <f t="shared" si="5215"/>
        <v>48325</v>
      </c>
      <c r="BK2332" s="16">
        <f t="shared" si="5208"/>
        <v>13.635152893598068</v>
      </c>
      <c r="BL2332" s="10">
        <f ca="1">IFERROR(AVERAGE(INDIRECT("BK"&amp;AC2332-Template!$F$10+1):INDIRECT("BK"&amp;AC2332)),0)</f>
        <v>13.686752988830969</v>
      </c>
      <c r="BM2332" s="35"/>
      <c r="BN2332" s="86"/>
      <c r="BO2332" s="35"/>
      <c r="BP2332" s="35"/>
      <c r="BQ2332" s="35"/>
      <c r="BR2332" s="35"/>
      <c r="BS2332" s="35"/>
      <c r="BT2332" s="35"/>
      <c r="BU2332" s="35"/>
      <c r="BV2332" s="35"/>
      <c r="BW2332" s="35"/>
      <c r="BX2332" s="35"/>
      <c r="BY2332" s="35"/>
      <c r="BZ2332" s="35"/>
      <c r="CA2332" s="35"/>
      <c r="CB2332" s="35"/>
      <c r="CC2332" s="35"/>
      <c r="CD2332" s="35"/>
      <c r="CE2332" s="35"/>
      <c r="CF2332" s="35"/>
      <c r="CG2332" s="35"/>
      <c r="CH2332" s="35"/>
    </row>
    <row r="2333" spans="1:86" ht="15.6" x14ac:dyDescent="0.3">
      <c r="A2333" s="35"/>
      <c r="B2333" s="86"/>
      <c r="C2333" s="35"/>
      <c r="D2333" s="35"/>
      <c r="E2333" s="35"/>
      <c r="F2333" s="35"/>
      <c r="G2333" s="35"/>
      <c r="H2333" s="35"/>
      <c r="I2333" s="35"/>
      <c r="J2333" s="35"/>
      <c r="K2333" s="35"/>
      <c r="L2333" s="35"/>
      <c r="M2333" s="35"/>
      <c r="N2333" s="35"/>
      <c r="O2333" s="35"/>
      <c r="P2333" s="35"/>
      <c r="Q2333" s="35"/>
      <c r="R2333" s="35"/>
      <c r="S2333" s="35"/>
      <c r="T2333" s="17">
        <f t="shared" si="5209"/>
        <v>48349</v>
      </c>
      <c r="U2333" s="216">
        <f t="shared" si="5202"/>
        <v>6</v>
      </c>
      <c r="V2333" s="216">
        <f t="shared" si="5209"/>
        <v>2328</v>
      </c>
      <c r="W2333" s="16">
        <f t="shared" si="5216"/>
        <v>6.3780821917808215</v>
      </c>
      <c r="X2333" s="16" t="e">
        <f>IF(Template!$F$7="Linear interpolation",LinInterp($I$5:$I$22,$G$5:$G$22,W2333),CubicSpline($I$5:$I$22,$G$5:$G$22,W2333))</f>
        <v>#VALUE!</v>
      </c>
      <c r="Y2333" s="221" t="e">
        <f t="shared" si="5203"/>
        <v>#VALUE!</v>
      </c>
      <c r="Z2333" s="221" t="e">
        <f>Y2333/PRODUCT($AA$6:AA2332)</f>
        <v>#VALUE!</v>
      </c>
      <c r="AA2333" s="16" t="e">
        <f t="shared" si="5210"/>
        <v>#VALUE!</v>
      </c>
      <c r="AB2333" s="10" t="e">
        <f t="shared" si="5211"/>
        <v>#VALUE!</v>
      </c>
      <c r="AC2333" s="90">
        <f t="shared" si="5204"/>
        <v>2333</v>
      </c>
      <c r="AD2333" s="17">
        <f t="shared" si="5212"/>
        <v>48326</v>
      </c>
      <c r="AE2333" s="16" t="e">
        <f t="shared" si="5205"/>
        <v>#VALUE!</v>
      </c>
      <c r="AF2333" s="10">
        <f ca="1">IFERROR(AVERAGE(INDIRECT("AE"&amp;AC2333-Template!$F$10+1):INDIRECT("AE"&amp;AC2333)),0)</f>
        <v>0</v>
      </c>
      <c r="AG2333" s="35"/>
      <c r="AH2333" s="86"/>
      <c r="AI2333" s="35"/>
      <c r="AJ2333" s="35"/>
      <c r="AK2333" s="35"/>
      <c r="AL2333" s="35"/>
      <c r="AM2333" s="35"/>
      <c r="AN2333" s="35"/>
      <c r="AO2333" s="35"/>
      <c r="AP2333" s="35"/>
      <c r="AQ2333" s="35"/>
      <c r="AR2333" s="35"/>
      <c r="AS2333" s="35"/>
      <c r="AT2333" s="35"/>
      <c r="AU2333" s="35"/>
      <c r="AV2333" s="35"/>
      <c r="AW2333" s="35"/>
      <c r="AX2333" s="35"/>
      <c r="AY2333" s="35"/>
      <c r="AZ2333" s="17">
        <f t="shared" ref="AZ2333" si="5263">AZ2332+1</f>
        <v>48349</v>
      </c>
      <c r="BA2333" s="216">
        <f t="shared" si="5228"/>
        <v>6</v>
      </c>
      <c r="BB2333" s="216">
        <f t="shared" ref="BB2333" si="5264">BB2332+1</f>
        <v>2328</v>
      </c>
      <c r="BC2333" s="16">
        <f t="shared" si="5230"/>
        <v>6.3780821917808215</v>
      </c>
      <c r="BD2333" s="16">
        <f>IF(Template!$F$7="Linear interpolation",LinInterp($AO$5:$AO$18,$AM$5:$AM$18,BC2333),CubicSpline($AO$5:$AO$18,$AM$5:$AM$18,BC2333))</f>
        <v>14.141562755401248</v>
      </c>
      <c r="BE2333" s="221">
        <f t="shared" si="5165"/>
        <v>2.3247773692440425</v>
      </c>
      <c r="BF2333" s="221">
        <f>BE2333/PRODUCT($BG$6:BG2332)</f>
        <v>1.0003713895852833</v>
      </c>
      <c r="BG2333" s="16">
        <f t="shared" si="5231"/>
        <v>1.0003714765412637</v>
      </c>
      <c r="BH2333" s="10">
        <f t="shared" si="5232"/>
        <v>13.558893756124402</v>
      </c>
      <c r="BI2333" s="90"/>
      <c r="BJ2333" s="17">
        <f t="shared" si="5215"/>
        <v>48326</v>
      </c>
      <c r="BK2333" s="16">
        <f t="shared" si="5208"/>
        <v>13.631709734475583</v>
      </c>
      <c r="BL2333" s="10">
        <f ca="1">IFERROR(AVERAGE(INDIRECT("BK"&amp;AC2333-Template!$F$10+1):INDIRECT("BK"&amp;AC2333)),0)</f>
        <v>13.683148749815308</v>
      </c>
      <c r="BM2333" s="35"/>
      <c r="BN2333" s="86"/>
      <c r="BO2333" s="35"/>
      <c r="BP2333" s="35"/>
      <c r="BQ2333" s="35"/>
      <c r="BR2333" s="35"/>
      <c r="BS2333" s="35"/>
      <c r="BT2333" s="35"/>
      <c r="BU2333" s="35"/>
      <c r="BV2333" s="35"/>
      <c r="BW2333" s="35"/>
      <c r="BX2333" s="35"/>
      <c r="BY2333" s="35"/>
      <c r="BZ2333" s="35"/>
      <c r="CA2333" s="35"/>
      <c r="CB2333" s="35"/>
      <c r="CC2333" s="35"/>
      <c r="CD2333" s="35"/>
      <c r="CE2333" s="35"/>
      <c r="CF2333" s="35"/>
      <c r="CG2333" s="35"/>
      <c r="CH2333" s="35"/>
    </row>
    <row r="2334" spans="1:86" ht="15.6" x14ac:dyDescent="0.3">
      <c r="A2334" s="35"/>
      <c r="B2334" s="86"/>
      <c r="C2334" s="35"/>
      <c r="D2334" s="35"/>
      <c r="E2334" s="35"/>
      <c r="F2334" s="35"/>
      <c r="G2334" s="35"/>
      <c r="H2334" s="35"/>
      <c r="I2334" s="35"/>
      <c r="J2334" s="35"/>
      <c r="K2334" s="35"/>
      <c r="L2334" s="35"/>
      <c r="M2334" s="35"/>
      <c r="N2334" s="35"/>
      <c r="O2334" s="35"/>
      <c r="P2334" s="35"/>
      <c r="Q2334" s="35"/>
      <c r="R2334" s="35"/>
      <c r="S2334" s="35"/>
      <c r="T2334" s="17">
        <f t="shared" si="5209"/>
        <v>48350</v>
      </c>
      <c r="U2334" s="216">
        <f t="shared" si="5202"/>
        <v>7</v>
      </c>
      <c r="V2334" s="216">
        <f t="shared" si="5209"/>
        <v>2329</v>
      </c>
      <c r="W2334" s="16">
        <f t="shared" si="5216"/>
        <v>6.3808219178082188</v>
      </c>
      <c r="X2334" s="16" t="e">
        <f>IF(Template!$F$7="Linear interpolation",LinInterp($I$5:$I$22,$G$5:$G$22,W2334),CubicSpline($I$5:$I$22,$G$5:$G$22,W2334))</f>
        <v>#VALUE!</v>
      </c>
      <c r="Y2334" s="221" t="e">
        <f t="shared" si="5203"/>
        <v>#VALUE!</v>
      </c>
      <c r="Z2334" s="221" t="e">
        <f>Y2334/PRODUCT($AA$6:AA2333)</f>
        <v>#VALUE!</v>
      </c>
      <c r="AA2334" s="16" t="e">
        <f t="shared" si="5210"/>
        <v>#VALUE!</v>
      </c>
      <c r="AB2334" s="10" t="e">
        <f t="shared" si="5211"/>
        <v>#VALUE!</v>
      </c>
      <c r="AC2334" s="90">
        <f t="shared" si="5204"/>
        <v>2334</v>
      </c>
      <c r="AD2334" s="17">
        <f t="shared" si="5212"/>
        <v>48327</v>
      </c>
      <c r="AE2334" s="16" t="e">
        <f t="shared" si="5205"/>
        <v>#VALUE!</v>
      </c>
      <c r="AF2334" s="10">
        <f ca="1">IFERROR(AVERAGE(INDIRECT("AE"&amp;AC2334-Template!$F$10+1):INDIRECT("AE"&amp;AC2334)),0)</f>
        <v>0</v>
      </c>
      <c r="AG2334" s="35"/>
      <c r="AH2334" s="86"/>
      <c r="AI2334" s="35"/>
      <c r="AJ2334" s="35"/>
      <c r="AK2334" s="35"/>
      <c r="AL2334" s="35"/>
      <c r="AM2334" s="35"/>
      <c r="AN2334" s="35"/>
      <c r="AO2334" s="35"/>
      <c r="AP2334" s="35"/>
      <c r="AQ2334" s="35"/>
      <c r="AR2334" s="35"/>
      <c r="AS2334" s="35"/>
      <c r="AT2334" s="35"/>
      <c r="AU2334" s="35"/>
      <c r="AV2334" s="35"/>
      <c r="AW2334" s="35"/>
      <c r="AX2334" s="35"/>
      <c r="AY2334" s="35"/>
      <c r="AZ2334" s="17">
        <f t="shared" ref="AZ2334" si="5265">AZ2333+1</f>
        <v>48350</v>
      </c>
      <c r="BA2334" s="216">
        <f t="shared" si="5228"/>
        <v>7</v>
      </c>
      <c r="BB2334" s="216">
        <f t="shared" ref="BB2334" si="5266">BB2333+1</f>
        <v>2329</v>
      </c>
      <c r="BC2334" s="16">
        <f t="shared" si="5230"/>
        <v>6.3808219178082188</v>
      </c>
      <c r="BD2334" s="16">
        <f>IF(Template!$F$7="Linear interpolation",LinInterp($AO$5:$AO$18,$AM$5:$AM$18,BC2334),CubicSpline($AO$5:$AO$18,$AM$5:$AM$18,BC2334))</f>
        <v>14.141721110645971</v>
      </c>
      <c r="BE2334" s="221">
        <f t="shared" si="5165"/>
        <v>2.3256405659609016</v>
      </c>
      <c r="BF2334" s="221">
        <f>BE2334/PRODUCT($BG$6:BG2333)</f>
        <v>1.0003712160033111</v>
      </c>
      <c r="BG2334" s="16">
        <f t="shared" si="5231"/>
        <v>1.0003714765412637</v>
      </c>
      <c r="BH2334" s="10">
        <f t="shared" si="5232"/>
        <v>13.558893756124402</v>
      </c>
      <c r="BI2334" s="90"/>
      <c r="BJ2334" s="17">
        <f t="shared" si="5215"/>
        <v>48327</v>
      </c>
      <c r="BK2334" s="16">
        <f t="shared" si="5208"/>
        <v>13.628277973888437</v>
      </c>
      <c r="BL2334" s="10">
        <f ca="1">IFERROR(AVERAGE(INDIRECT("BK"&amp;AC2334-Template!$F$10+1):INDIRECT("BK"&amp;AC2334)),0)</f>
        <v>13.679555503047542</v>
      </c>
      <c r="BM2334" s="35"/>
      <c r="BN2334" s="86"/>
      <c r="BO2334" s="35"/>
      <c r="BP2334" s="35"/>
      <c r="BQ2334" s="35"/>
      <c r="BR2334" s="35"/>
      <c r="BS2334" s="35"/>
      <c r="BT2334" s="35"/>
      <c r="BU2334" s="35"/>
      <c r="BV2334" s="35"/>
      <c r="BW2334" s="35"/>
      <c r="BX2334" s="35"/>
      <c r="BY2334" s="35"/>
      <c r="BZ2334" s="35"/>
      <c r="CA2334" s="35"/>
      <c r="CB2334" s="35"/>
      <c r="CC2334" s="35"/>
      <c r="CD2334" s="35"/>
      <c r="CE2334" s="35"/>
      <c r="CF2334" s="35"/>
      <c r="CG2334" s="35"/>
      <c r="CH2334" s="35"/>
    </row>
    <row r="2335" spans="1:86" ht="15.6" x14ac:dyDescent="0.3">
      <c r="A2335" s="35"/>
      <c r="B2335" s="86"/>
      <c r="C2335" s="35"/>
      <c r="D2335" s="35"/>
      <c r="E2335" s="35"/>
      <c r="F2335" s="35"/>
      <c r="G2335" s="35"/>
      <c r="H2335" s="35"/>
      <c r="I2335" s="35"/>
      <c r="J2335" s="35"/>
      <c r="K2335" s="35"/>
      <c r="L2335" s="35"/>
      <c r="M2335" s="35"/>
      <c r="N2335" s="35"/>
      <c r="O2335" s="35"/>
      <c r="P2335" s="35"/>
      <c r="Q2335" s="35"/>
      <c r="R2335" s="35"/>
      <c r="S2335" s="35"/>
      <c r="T2335" s="17">
        <f t="shared" si="5209"/>
        <v>48351</v>
      </c>
      <c r="U2335" s="216">
        <f t="shared" si="5202"/>
        <v>1</v>
      </c>
      <c r="V2335" s="216">
        <f t="shared" si="5209"/>
        <v>2330</v>
      </c>
      <c r="W2335" s="16">
        <f t="shared" si="5216"/>
        <v>6.3835616438356162</v>
      </c>
      <c r="X2335" s="16" t="e">
        <f>IF(Template!$F$7="Linear interpolation",LinInterp($I$5:$I$22,$G$5:$G$22,W2335),CubicSpline($I$5:$I$22,$G$5:$G$22,W2335))</f>
        <v>#VALUE!</v>
      </c>
      <c r="Y2335" s="221" t="e">
        <f t="shared" si="5203"/>
        <v>#VALUE!</v>
      </c>
      <c r="Z2335" s="221" t="e">
        <f>Y2335/PRODUCT($AA$6:AA2334)</f>
        <v>#VALUE!</v>
      </c>
      <c r="AA2335" s="16" t="e">
        <f t="shared" si="5210"/>
        <v>#VALUE!</v>
      </c>
      <c r="AB2335" s="10" t="e">
        <f t="shared" si="5211"/>
        <v>#VALUE!</v>
      </c>
      <c r="AC2335" s="90">
        <f t="shared" si="5204"/>
        <v>2335</v>
      </c>
      <c r="AD2335" s="17">
        <f t="shared" si="5212"/>
        <v>48328</v>
      </c>
      <c r="AE2335" s="16" t="e">
        <f t="shared" si="5205"/>
        <v>#VALUE!</v>
      </c>
      <c r="AF2335" s="10">
        <f ca="1">IFERROR(AVERAGE(INDIRECT("AE"&amp;AC2335-Template!$F$10+1):INDIRECT("AE"&amp;AC2335)),0)</f>
        <v>0</v>
      </c>
      <c r="AG2335" s="35"/>
      <c r="AH2335" s="86"/>
      <c r="AI2335" s="35"/>
      <c r="AJ2335" s="35"/>
      <c r="AK2335" s="35"/>
      <c r="AL2335" s="35"/>
      <c r="AM2335" s="35"/>
      <c r="AN2335" s="35"/>
      <c r="AO2335" s="35"/>
      <c r="AP2335" s="35"/>
      <c r="AQ2335" s="35"/>
      <c r="AR2335" s="35"/>
      <c r="AS2335" s="35"/>
      <c r="AT2335" s="35"/>
      <c r="AU2335" s="35"/>
      <c r="AV2335" s="35"/>
      <c r="AW2335" s="35"/>
      <c r="AX2335" s="35"/>
      <c r="AY2335" s="35"/>
      <c r="AZ2335" s="17">
        <f t="shared" ref="AZ2335" si="5267">AZ2334+1</f>
        <v>48351</v>
      </c>
      <c r="BA2335" s="216">
        <f t="shared" si="5228"/>
        <v>1</v>
      </c>
      <c r="BB2335" s="216">
        <f t="shared" ref="BB2335" si="5268">BB2334+1</f>
        <v>2330</v>
      </c>
      <c r="BC2335" s="16">
        <f t="shared" si="5230"/>
        <v>6.3835616438356162</v>
      </c>
      <c r="BD2335" s="16">
        <f>IF(Template!$F$7="Linear interpolation",LinInterp($AO$5:$AO$18,$AM$5:$AM$18,BC2335),CubicSpline($AO$5:$AO$18,$AM$5:$AM$18,BC2335))</f>
        <v>14.141877787744905</v>
      </c>
      <c r="BE2335" s="221">
        <f t="shared" si="5165"/>
        <v>2.3265038824934932</v>
      </c>
      <c r="BF2335" s="221">
        <f>BE2335/PRODUCT($BG$6:BG2334)</f>
        <v>1.0003709561261289</v>
      </c>
      <c r="BG2335" s="16">
        <f t="shared" si="5231"/>
        <v>1.0003709561261289</v>
      </c>
      <c r="BH2335" s="10">
        <f t="shared" si="5232"/>
        <v>13.539898603705524</v>
      </c>
      <c r="BI2335" s="90"/>
      <c r="BJ2335" s="17">
        <f t="shared" si="5215"/>
        <v>48328</v>
      </c>
      <c r="BK2335" s="16">
        <f t="shared" si="5208"/>
        <v>13.628277973888437</v>
      </c>
      <c r="BL2335" s="10">
        <f ca="1">IFERROR(AVERAGE(INDIRECT("BK"&amp;AC2335-Template!$F$10+1):INDIRECT("BK"&amp;AC2335)),0)</f>
        <v>13.676087287671475</v>
      </c>
      <c r="BM2335" s="35"/>
      <c r="BN2335" s="86"/>
      <c r="BO2335" s="35"/>
      <c r="BP2335" s="35"/>
      <c r="BQ2335" s="35"/>
      <c r="BR2335" s="35"/>
      <c r="BS2335" s="35"/>
      <c r="BT2335" s="35"/>
      <c r="BU2335" s="35"/>
      <c r="BV2335" s="35"/>
      <c r="BW2335" s="35"/>
      <c r="BX2335" s="35"/>
      <c r="BY2335" s="35"/>
      <c r="BZ2335" s="35"/>
      <c r="CA2335" s="35"/>
      <c r="CB2335" s="35"/>
      <c r="CC2335" s="35"/>
      <c r="CD2335" s="35"/>
      <c r="CE2335" s="35"/>
      <c r="CF2335" s="35"/>
      <c r="CG2335" s="35"/>
      <c r="CH2335" s="35"/>
    </row>
    <row r="2336" spans="1:86" ht="15.6" x14ac:dyDescent="0.3">
      <c r="A2336" s="35"/>
      <c r="B2336" s="86"/>
      <c r="C2336" s="35"/>
      <c r="D2336" s="35"/>
      <c r="E2336" s="35"/>
      <c r="F2336" s="35"/>
      <c r="G2336" s="35"/>
      <c r="H2336" s="35"/>
      <c r="I2336" s="35"/>
      <c r="J2336" s="35"/>
      <c r="K2336" s="35"/>
      <c r="L2336" s="35"/>
      <c r="M2336" s="35"/>
      <c r="N2336" s="35"/>
      <c r="O2336" s="35"/>
      <c r="P2336" s="35"/>
      <c r="Q2336" s="35"/>
      <c r="R2336" s="35"/>
      <c r="S2336" s="35"/>
      <c r="T2336" s="17">
        <f t="shared" si="5209"/>
        <v>48352</v>
      </c>
      <c r="U2336" s="216">
        <f t="shared" si="5202"/>
        <v>2</v>
      </c>
      <c r="V2336" s="216">
        <f t="shared" si="5209"/>
        <v>2331</v>
      </c>
      <c r="W2336" s="16">
        <f t="shared" si="5216"/>
        <v>6.3863013698630136</v>
      </c>
      <c r="X2336" s="16" t="e">
        <f>IF(Template!$F$7="Linear interpolation",LinInterp($I$5:$I$22,$G$5:$G$22,W2336),CubicSpline($I$5:$I$22,$G$5:$G$22,W2336))</f>
        <v>#VALUE!</v>
      </c>
      <c r="Y2336" s="221" t="e">
        <f t="shared" si="5203"/>
        <v>#VALUE!</v>
      </c>
      <c r="Z2336" s="221" t="e">
        <f>Y2336/PRODUCT($AA$6:AA2335)</f>
        <v>#VALUE!</v>
      </c>
      <c r="AA2336" s="16" t="e">
        <f t="shared" si="5210"/>
        <v>#VALUE!</v>
      </c>
      <c r="AB2336" s="10" t="e">
        <f t="shared" si="5211"/>
        <v>#VALUE!</v>
      </c>
      <c r="AC2336" s="90">
        <f t="shared" si="5204"/>
        <v>2336</v>
      </c>
      <c r="AD2336" s="17">
        <f t="shared" si="5212"/>
        <v>48329</v>
      </c>
      <c r="AE2336" s="16" t="e">
        <f t="shared" si="5205"/>
        <v>#VALUE!</v>
      </c>
      <c r="AF2336" s="10">
        <f ca="1">IFERROR(AVERAGE(INDIRECT("AE"&amp;AC2336-Template!$F$10+1):INDIRECT("AE"&amp;AC2336)),0)</f>
        <v>0</v>
      </c>
      <c r="AG2336" s="35"/>
      <c r="AH2336" s="86"/>
      <c r="AI2336" s="35"/>
      <c r="AJ2336" s="35"/>
      <c r="AK2336" s="35"/>
      <c r="AL2336" s="35"/>
      <c r="AM2336" s="35"/>
      <c r="AN2336" s="35"/>
      <c r="AO2336" s="35"/>
      <c r="AP2336" s="35"/>
      <c r="AQ2336" s="35"/>
      <c r="AR2336" s="35"/>
      <c r="AS2336" s="35"/>
      <c r="AT2336" s="35"/>
      <c r="AU2336" s="35"/>
      <c r="AV2336" s="35"/>
      <c r="AW2336" s="35"/>
      <c r="AX2336" s="35"/>
      <c r="AY2336" s="35"/>
      <c r="AZ2336" s="17">
        <f t="shared" ref="AZ2336" si="5269">AZ2335+1</f>
        <v>48352</v>
      </c>
      <c r="BA2336" s="216">
        <f t="shared" si="5228"/>
        <v>2</v>
      </c>
      <c r="BB2336" s="216">
        <f t="shared" ref="BB2336" si="5270">BB2335+1</f>
        <v>2331</v>
      </c>
      <c r="BC2336" s="16">
        <f t="shared" si="5230"/>
        <v>6.3863013698630136</v>
      </c>
      <c r="BD2336" s="16">
        <f>IF(Template!$F$7="Linear interpolation",LinInterp($AO$5:$AO$18,$AM$5:$AM$18,BC2336),CubicSpline($AO$5:$AO$18,$AM$5:$AM$18,BC2336))</f>
        <v>14.142032794774003</v>
      </c>
      <c r="BE2336" s="221">
        <f t="shared" si="5165"/>
        <v>2.3273673195085789</v>
      </c>
      <c r="BF2336" s="221">
        <f>BE2336/PRODUCT($BG$6:BG2335)</f>
        <v>1.0003711307002678</v>
      </c>
      <c r="BG2336" s="16">
        <f t="shared" si="5231"/>
        <v>1.0003711307002678</v>
      </c>
      <c r="BH2336" s="10">
        <f t="shared" si="5232"/>
        <v>13.546270559776197</v>
      </c>
      <c r="BI2336" s="90"/>
      <c r="BJ2336" s="17">
        <f t="shared" si="5215"/>
        <v>48329</v>
      </c>
      <c r="BK2336" s="16">
        <f t="shared" si="5208"/>
        <v>13.628277973888437</v>
      </c>
      <c r="BL2336" s="10">
        <f ca="1">IFERROR(AVERAGE(INDIRECT("BK"&amp;AC2336-Template!$F$10+1):INDIRECT("BK"&amp;AC2336)),0)</f>
        <v>13.672743749881993</v>
      </c>
      <c r="BM2336" s="35"/>
      <c r="BN2336" s="86"/>
      <c r="BO2336" s="35"/>
      <c r="BP2336" s="35"/>
      <c r="BQ2336" s="35"/>
      <c r="BR2336" s="35"/>
      <c r="BS2336" s="35"/>
      <c r="BT2336" s="35"/>
      <c r="BU2336" s="35"/>
      <c r="BV2336" s="35"/>
      <c r="BW2336" s="35"/>
      <c r="BX2336" s="35"/>
      <c r="BY2336" s="35"/>
      <c r="BZ2336" s="35"/>
      <c r="CA2336" s="35"/>
      <c r="CB2336" s="35"/>
      <c r="CC2336" s="35"/>
      <c r="CD2336" s="35"/>
      <c r="CE2336" s="35"/>
      <c r="CF2336" s="35"/>
      <c r="CG2336" s="35"/>
      <c r="CH2336" s="35"/>
    </row>
    <row r="2337" spans="1:86" ht="15.6" x14ac:dyDescent="0.3">
      <c r="A2337" s="35"/>
      <c r="B2337" s="86"/>
      <c r="C2337" s="35"/>
      <c r="D2337" s="35"/>
      <c r="E2337" s="35"/>
      <c r="F2337" s="35"/>
      <c r="G2337" s="35"/>
      <c r="H2337" s="35"/>
      <c r="I2337" s="35"/>
      <c r="J2337" s="35"/>
      <c r="K2337" s="35"/>
      <c r="L2337" s="35"/>
      <c r="M2337" s="35"/>
      <c r="N2337" s="35"/>
      <c r="O2337" s="35"/>
      <c r="P2337" s="35"/>
      <c r="Q2337" s="35"/>
      <c r="R2337" s="35"/>
      <c r="S2337" s="35"/>
      <c r="T2337" s="17">
        <f t="shared" si="5209"/>
        <v>48353</v>
      </c>
      <c r="U2337" s="216">
        <f t="shared" si="5202"/>
        <v>3</v>
      </c>
      <c r="V2337" s="216">
        <f t="shared" si="5209"/>
        <v>2332</v>
      </c>
      <c r="W2337" s="16">
        <f t="shared" si="5216"/>
        <v>6.3890410958904109</v>
      </c>
      <c r="X2337" s="16" t="e">
        <f>IF(Template!$F$7="Linear interpolation",LinInterp($I$5:$I$22,$G$5:$G$22,W2337),CubicSpline($I$5:$I$22,$G$5:$G$22,W2337))</f>
        <v>#VALUE!</v>
      </c>
      <c r="Y2337" s="221" t="e">
        <f t="shared" si="5203"/>
        <v>#VALUE!</v>
      </c>
      <c r="Z2337" s="221" t="e">
        <f>Y2337/PRODUCT($AA$6:AA2336)</f>
        <v>#VALUE!</v>
      </c>
      <c r="AA2337" s="16" t="e">
        <f t="shared" si="5210"/>
        <v>#VALUE!</v>
      </c>
      <c r="AB2337" s="10" t="e">
        <f t="shared" si="5211"/>
        <v>#VALUE!</v>
      </c>
      <c r="AC2337" s="90">
        <f t="shared" si="5204"/>
        <v>2337</v>
      </c>
      <c r="AD2337" s="17">
        <f t="shared" si="5212"/>
        <v>48330</v>
      </c>
      <c r="AE2337" s="16" t="e">
        <f t="shared" si="5205"/>
        <v>#VALUE!</v>
      </c>
      <c r="AF2337" s="10">
        <f ca="1">IFERROR(AVERAGE(INDIRECT("AE"&amp;AC2337-Template!$F$10+1):INDIRECT("AE"&amp;AC2337)),0)</f>
        <v>0</v>
      </c>
      <c r="AG2337" s="35"/>
      <c r="AH2337" s="86"/>
      <c r="AI2337" s="35"/>
      <c r="AJ2337" s="35"/>
      <c r="AK2337" s="35"/>
      <c r="AL2337" s="35"/>
      <c r="AM2337" s="35"/>
      <c r="AN2337" s="35"/>
      <c r="AO2337" s="35"/>
      <c r="AP2337" s="35"/>
      <c r="AQ2337" s="35"/>
      <c r="AR2337" s="35"/>
      <c r="AS2337" s="35"/>
      <c r="AT2337" s="35"/>
      <c r="AU2337" s="35"/>
      <c r="AV2337" s="35"/>
      <c r="AW2337" s="35"/>
      <c r="AX2337" s="35"/>
      <c r="AY2337" s="35"/>
      <c r="AZ2337" s="17">
        <f t="shared" ref="AZ2337" si="5271">AZ2336+1</f>
        <v>48353</v>
      </c>
      <c r="BA2337" s="216">
        <f t="shared" si="5228"/>
        <v>3</v>
      </c>
      <c r="BB2337" s="216">
        <f t="shared" ref="BB2337" si="5272">BB2336+1</f>
        <v>2332</v>
      </c>
      <c r="BC2337" s="16">
        <f t="shared" si="5230"/>
        <v>6.3890410958904109</v>
      </c>
      <c r="BD2337" s="16">
        <f>IF(Template!$F$7="Linear interpolation",LinInterp($AO$5:$AO$18,$AM$5:$AM$18,BC2337),CubicSpline($AO$5:$AO$18,$AM$5:$AM$18,BC2337))</f>
        <v>14.142186139809221</v>
      </c>
      <c r="BE2337" s="221">
        <f t="shared" si="5165"/>
        <v>2.3282308776757783</v>
      </c>
      <c r="BF2337" s="221">
        <f>BE2337/PRODUCT($BG$6:BG2336)</f>
        <v>1.0003710450688041</v>
      </c>
      <c r="BG2337" s="16">
        <f t="shared" si="5231"/>
        <v>1.0003710450688041</v>
      </c>
      <c r="BH2337" s="10">
        <f t="shared" si="5232"/>
        <v>13.543145011351232</v>
      </c>
      <c r="BI2337" s="90"/>
      <c r="BJ2337" s="17">
        <f t="shared" si="5215"/>
        <v>48330</v>
      </c>
      <c r="BK2337" s="16">
        <f t="shared" si="5208"/>
        <v>13.607801820514908</v>
      </c>
      <c r="BL2337" s="10">
        <f ca="1">IFERROR(AVERAGE(INDIRECT("BK"&amp;AC2337-Template!$F$10+1):INDIRECT("BK"&amp;AC2337)),0)</f>
        <v>13.66871767364673</v>
      </c>
      <c r="BM2337" s="35"/>
      <c r="BN2337" s="86"/>
      <c r="BO2337" s="35"/>
      <c r="BP2337" s="35"/>
      <c r="BQ2337" s="35"/>
      <c r="BR2337" s="35"/>
      <c r="BS2337" s="35"/>
      <c r="BT2337" s="35"/>
      <c r="BU2337" s="35"/>
      <c r="BV2337" s="35"/>
      <c r="BW2337" s="35"/>
      <c r="BX2337" s="35"/>
      <c r="BY2337" s="35"/>
      <c r="BZ2337" s="35"/>
      <c r="CA2337" s="35"/>
      <c r="CB2337" s="35"/>
      <c r="CC2337" s="35"/>
      <c r="CD2337" s="35"/>
      <c r="CE2337" s="35"/>
      <c r="CF2337" s="35"/>
      <c r="CG2337" s="35"/>
      <c r="CH2337" s="35"/>
    </row>
    <row r="2338" spans="1:86" ht="15.6" x14ac:dyDescent="0.3">
      <c r="A2338" s="35"/>
      <c r="B2338" s="86"/>
      <c r="C2338" s="35"/>
      <c r="D2338" s="35"/>
      <c r="E2338" s="35"/>
      <c r="F2338" s="35"/>
      <c r="G2338" s="35"/>
      <c r="H2338" s="35"/>
      <c r="I2338" s="35"/>
      <c r="J2338" s="35"/>
      <c r="K2338" s="35"/>
      <c r="L2338" s="35"/>
      <c r="M2338" s="35"/>
      <c r="N2338" s="35"/>
      <c r="O2338" s="35"/>
      <c r="P2338" s="35"/>
      <c r="Q2338" s="35"/>
      <c r="R2338" s="35"/>
      <c r="S2338" s="35"/>
      <c r="T2338" s="17">
        <f t="shared" si="5209"/>
        <v>48354</v>
      </c>
      <c r="U2338" s="216">
        <f t="shared" si="5202"/>
        <v>4</v>
      </c>
      <c r="V2338" s="216">
        <f t="shared" si="5209"/>
        <v>2333</v>
      </c>
      <c r="W2338" s="16">
        <f t="shared" si="5216"/>
        <v>6.3917808219178083</v>
      </c>
      <c r="X2338" s="16" t="e">
        <f>IF(Template!$F$7="Linear interpolation",LinInterp($I$5:$I$22,$G$5:$G$22,W2338),CubicSpline($I$5:$I$22,$G$5:$G$22,W2338))</f>
        <v>#VALUE!</v>
      </c>
      <c r="Y2338" s="221" t="e">
        <f t="shared" si="5203"/>
        <v>#VALUE!</v>
      </c>
      <c r="Z2338" s="221" t="e">
        <f>Y2338/PRODUCT($AA$6:AA2337)</f>
        <v>#VALUE!</v>
      </c>
      <c r="AA2338" s="16" t="e">
        <f t="shared" si="5210"/>
        <v>#VALUE!</v>
      </c>
      <c r="AB2338" s="10" t="e">
        <f t="shared" si="5211"/>
        <v>#VALUE!</v>
      </c>
      <c r="AC2338" s="90">
        <f t="shared" si="5204"/>
        <v>2338</v>
      </c>
      <c r="AD2338" s="17">
        <f t="shared" si="5212"/>
        <v>48331</v>
      </c>
      <c r="AE2338" s="16" t="e">
        <f t="shared" si="5205"/>
        <v>#VALUE!</v>
      </c>
      <c r="AF2338" s="10">
        <f ca="1">IFERROR(AVERAGE(INDIRECT("AE"&amp;AC2338-Template!$F$10+1):INDIRECT("AE"&amp;AC2338)),0)</f>
        <v>0</v>
      </c>
      <c r="AG2338" s="35"/>
      <c r="AH2338" s="86"/>
      <c r="AI2338" s="35"/>
      <c r="AJ2338" s="35"/>
      <c r="AK2338" s="35"/>
      <c r="AL2338" s="35"/>
      <c r="AM2338" s="35"/>
      <c r="AN2338" s="35"/>
      <c r="AO2338" s="35"/>
      <c r="AP2338" s="35"/>
      <c r="AQ2338" s="35"/>
      <c r="AR2338" s="35"/>
      <c r="AS2338" s="35"/>
      <c r="AT2338" s="35"/>
      <c r="AU2338" s="35"/>
      <c r="AV2338" s="35"/>
      <c r="AW2338" s="35"/>
      <c r="AX2338" s="35"/>
      <c r="AY2338" s="35"/>
      <c r="AZ2338" s="17">
        <f t="shared" ref="AZ2338" si="5273">AZ2337+1</f>
        <v>48354</v>
      </c>
      <c r="BA2338" s="216">
        <f t="shared" si="5228"/>
        <v>4</v>
      </c>
      <c r="BB2338" s="216">
        <f t="shared" ref="BB2338" si="5274">BB2337+1</f>
        <v>2333</v>
      </c>
      <c r="BC2338" s="16">
        <f t="shared" si="5230"/>
        <v>6.3917808219178083</v>
      </c>
      <c r="BD2338" s="16">
        <f>IF(Template!$F$7="Linear interpolation",LinInterp($AO$5:$AO$18,$AM$5:$AM$18,BC2338),CubicSpline($AO$5:$AO$18,$AM$5:$AM$18,BC2338))</f>
        <v>14.142337830926511</v>
      </c>
      <c r="BE2338" s="221">
        <f t="shared" si="5165"/>
        <v>2.3290945576675841</v>
      </c>
      <c r="BF2338" s="221">
        <f>BE2338/PRODUCT($BG$6:BG2337)</f>
        <v>1.0003709597703936</v>
      </c>
      <c r="BG2338" s="16">
        <f t="shared" si="5231"/>
        <v>1.0003709597703936</v>
      </c>
      <c r="BH2338" s="10">
        <f t="shared" si="5232"/>
        <v>13.5400316193659</v>
      </c>
      <c r="BI2338" s="90"/>
      <c r="BJ2338" s="17">
        <f t="shared" si="5215"/>
        <v>48331</v>
      </c>
      <c r="BK2338" s="16">
        <f t="shared" si="5208"/>
        <v>13.614665478333233</v>
      </c>
      <c r="BL2338" s="10">
        <f ca="1">IFERROR(AVERAGE(INDIRECT("BK"&amp;AC2338-Template!$F$10+1):INDIRECT("BK"&amp;AC2338)),0)</f>
        <v>13.664920386005409</v>
      </c>
      <c r="BM2338" s="35"/>
      <c r="BN2338" s="86"/>
      <c r="BO2338" s="35"/>
      <c r="BP2338" s="35"/>
      <c r="BQ2338" s="35"/>
      <c r="BR2338" s="35"/>
      <c r="BS2338" s="35"/>
      <c r="BT2338" s="35"/>
      <c r="BU2338" s="35"/>
      <c r="BV2338" s="35"/>
      <c r="BW2338" s="35"/>
      <c r="BX2338" s="35"/>
      <c r="BY2338" s="35"/>
      <c r="BZ2338" s="35"/>
      <c r="CA2338" s="35"/>
      <c r="CB2338" s="35"/>
      <c r="CC2338" s="35"/>
      <c r="CD2338" s="35"/>
      <c r="CE2338" s="35"/>
      <c r="CF2338" s="35"/>
      <c r="CG2338" s="35"/>
      <c r="CH2338" s="35"/>
    </row>
    <row r="2339" spans="1:86" ht="15.6" x14ac:dyDescent="0.3">
      <c r="A2339" s="35"/>
      <c r="B2339" s="86"/>
      <c r="C2339" s="35"/>
      <c r="D2339" s="35"/>
      <c r="E2339" s="35"/>
      <c r="F2339" s="35"/>
      <c r="G2339" s="35"/>
      <c r="H2339" s="35"/>
      <c r="I2339" s="35"/>
      <c r="J2339" s="35"/>
      <c r="K2339" s="35"/>
      <c r="L2339" s="35"/>
      <c r="M2339" s="35"/>
      <c r="N2339" s="35"/>
      <c r="O2339" s="35"/>
      <c r="P2339" s="35"/>
      <c r="Q2339" s="35"/>
      <c r="R2339" s="35"/>
      <c r="S2339" s="35"/>
      <c r="T2339" s="17">
        <f t="shared" si="5209"/>
        <v>48355</v>
      </c>
      <c r="U2339" s="216">
        <f t="shared" si="5202"/>
        <v>5</v>
      </c>
      <c r="V2339" s="216">
        <f t="shared" si="5209"/>
        <v>2334</v>
      </c>
      <c r="W2339" s="16">
        <f t="shared" si="5216"/>
        <v>6.3945205479452056</v>
      </c>
      <c r="X2339" s="16" t="e">
        <f>IF(Template!$F$7="Linear interpolation",LinInterp($I$5:$I$22,$G$5:$G$22,W2339),CubicSpline($I$5:$I$22,$G$5:$G$22,W2339))</f>
        <v>#VALUE!</v>
      </c>
      <c r="Y2339" s="221" t="e">
        <f t="shared" si="5203"/>
        <v>#VALUE!</v>
      </c>
      <c r="Z2339" s="221" t="e">
        <f>Y2339/PRODUCT($AA$6:AA2338)</f>
        <v>#VALUE!</v>
      </c>
      <c r="AA2339" s="16" t="e">
        <f t="shared" si="5210"/>
        <v>#VALUE!</v>
      </c>
      <c r="AB2339" s="10" t="e">
        <f t="shared" si="5211"/>
        <v>#VALUE!</v>
      </c>
      <c r="AC2339" s="90">
        <f t="shared" si="5204"/>
        <v>2339</v>
      </c>
      <c r="AD2339" s="17">
        <f t="shared" si="5212"/>
        <v>48332</v>
      </c>
      <c r="AE2339" s="16" t="e">
        <f t="shared" si="5205"/>
        <v>#VALUE!</v>
      </c>
      <c r="AF2339" s="10">
        <f ca="1">IFERROR(AVERAGE(INDIRECT("AE"&amp;AC2339-Template!$F$10+1):INDIRECT("AE"&amp;AC2339)),0)</f>
        <v>0</v>
      </c>
      <c r="AG2339" s="35"/>
      <c r="AH2339" s="86"/>
      <c r="AI2339" s="35"/>
      <c r="AJ2339" s="35"/>
      <c r="AK2339" s="35"/>
      <c r="AL2339" s="35"/>
      <c r="AM2339" s="35"/>
      <c r="AN2339" s="35"/>
      <c r="AO2339" s="35"/>
      <c r="AP2339" s="35"/>
      <c r="AQ2339" s="35"/>
      <c r="AR2339" s="35"/>
      <c r="AS2339" s="35"/>
      <c r="AT2339" s="35"/>
      <c r="AU2339" s="35"/>
      <c r="AV2339" s="35"/>
      <c r="AW2339" s="35"/>
      <c r="AX2339" s="35"/>
      <c r="AY2339" s="35"/>
      <c r="AZ2339" s="17">
        <f t="shared" ref="AZ2339" si="5275">AZ2338+1</f>
        <v>48355</v>
      </c>
      <c r="BA2339" s="216">
        <f t="shared" si="5228"/>
        <v>5</v>
      </c>
      <c r="BB2339" s="216">
        <f t="shared" ref="BB2339" si="5276">BB2338+1</f>
        <v>2334</v>
      </c>
      <c r="BC2339" s="16">
        <f t="shared" si="5230"/>
        <v>6.3945205479452056</v>
      </c>
      <c r="BD2339" s="16">
        <f>IF(Template!$F$7="Linear interpolation",LinInterp($AO$5:$AO$18,$AM$5:$AM$18,BC2339),CubicSpline($AO$5:$AO$18,$AM$5:$AM$18,BC2339))</f>
        <v>14.142487876201828</v>
      </c>
      <c r="BE2339" s="221">
        <f t="shared" si="5165"/>
        <v>2.329958360159365</v>
      </c>
      <c r="BF2339" s="221">
        <f>BE2339/PRODUCT($BG$6:BG2338)</f>
        <v>1.0003708748058069</v>
      </c>
      <c r="BG2339" s="16">
        <f t="shared" si="5231"/>
        <v>1.0003708748058069</v>
      </c>
      <c r="BH2339" s="10">
        <f t="shared" si="5232"/>
        <v>13.536930411951364</v>
      </c>
      <c r="BI2339" s="90"/>
      <c r="BJ2339" s="17">
        <f t="shared" si="5215"/>
        <v>48332</v>
      </c>
      <c r="BK2339" s="16">
        <f t="shared" si="5208"/>
        <v>13.611291131360947</v>
      </c>
      <c r="BL2339" s="10">
        <f ca="1">IFERROR(AVERAGE(INDIRECT("BK"&amp;AC2339-Template!$F$10+1):INDIRECT("BK"&amp;AC2339)),0)</f>
        <v>13.661755133454587</v>
      </c>
      <c r="BM2339" s="35"/>
      <c r="BN2339" s="86"/>
      <c r="BO2339" s="35"/>
      <c r="BP2339" s="35"/>
      <c r="BQ2339" s="35"/>
      <c r="BR2339" s="35"/>
      <c r="BS2339" s="35"/>
      <c r="BT2339" s="35"/>
      <c r="BU2339" s="35"/>
      <c r="BV2339" s="35"/>
      <c r="BW2339" s="35"/>
      <c r="BX2339" s="35"/>
      <c r="BY2339" s="35"/>
      <c r="BZ2339" s="35"/>
      <c r="CA2339" s="35"/>
      <c r="CB2339" s="35"/>
      <c r="CC2339" s="35"/>
      <c r="CD2339" s="35"/>
      <c r="CE2339" s="35"/>
      <c r="CF2339" s="35"/>
      <c r="CG2339" s="35"/>
      <c r="CH2339" s="35"/>
    </row>
    <row r="2340" spans="1:86" ht="15.6" x14ac:dyDescent="0.3">
      <c r="A2340" s="35"/>
      <c r="B2340" s="86"/>
      <c r="C2340" s="35"/>
      <c r="D2340" s="35"/>
      <c r="E2340" s="35"/>
      <c r="F2340" s="35"/>
      <c r="G2340" s="35"/>
      <c r="H2340" s="35"/>
      <c r="I2340" s="35"/>
      <c r="J2340" s="35"/>
      <c r="K2340" s="35"/>
      <c r="L2340" s="35"/>
      <c r="M2340" s="35"/>
      <c r="N2340" s="35"/>
      <c r="O2340" s="35"/>
      <c r="P2340" s="35"/>
      <c r="Q2340" s="35"/>
      <c r="R2340" s="35"/>
      <c r="S2340" s="35"/>
      <c r="T2340" s="17">
        <f t="shared" si="5209"/>
        <v>48356</v>
      </c>
      <c r="U2340" s="216">
        <f t="shared" si="5202"/>
        <v>6</v>
      </c>
      <c r="V2340" s="216">
        <f t="shared" si="5209"/>
        <v>2335</v>
      </c>
      <c r="W2340" s="16">
        <f t="shared" si="5216"/>
        <v>6.397260273972603</v>
      </c>
      <c r="X2340" s="16" t="e">
        <f>IF(Template!$F$7="Linear interpolation",LinInterp($I$5:$I$22,$G$5:$G$22,W2340),CubicSpline($I$5:$I$22,$G$5:$G$22,W2340))</f>
        <v>#VALUE!</v>
      </c>
      <c r="Y2340" s="221" t="e">
        <f t="shared" si="5203"/>
        <v>#VALUE!</v>
      </c>
      <c r="Z2340" s="221" t="e">
        <f>Y2340/PRODUCT($AA$6:AA2339)</f>
        <v>#VALUE!</v>
      </c>
      <c r="AA2340" s="16" t="e">
        <f t="shared" si="5210"/>
        <v>#VALUE!</v>
      </c>
      <c r="AB2340" s="10" t="e">
        <f t="shared" si="5211"/>
        <v>#VALUE!</v>
      </c>
      <c r="AC2340" s="90">
        <f t="shared" si="5204"/>
        <v>2340</v>
      </c>
      <c r="AD2340" s="17">
        <f t="shared" si="5212"/>
        <v>48333</v>
      </c>
      <c r="AE2340" s="16" t="e">
        <f t="shared" si="5205"/>
        <v>#VALUE!</v>
      </c>
      <c r="AF2340" s="10">
        <f ca="1">IFERROR(AVERAGE(INDIRECT("AE"&amp;AC2340-Template!$F$10+1):INDIRECT("AE"&amp;AC2340)),0)</f>
        <v>0</v>
      </c>
      <c r="AG2340" s="35"/>
      <c r="AH2340" s="86"/>
      <c r="AI2340" s="35"/>
      <c r="AJ2340" s="35"/>
      <c r="AK2340" s="35"/>
      <c r="AL2340" s="35"/>
      <c r="AM2340" s="35"/>
      <c r="AN2340" s="35"/>
      <c r="AO2340" s="35"/>
      <c r="AP2340" s="35"/>
      <c r="AQ2340" s="35"/>
      <c r="AR2340" s="35"/>
      <c r="AS2340" s="35"/>
      <c r="AT2340" s="35"/>
      <c r="AU2340" s="35"/>
      <c r="AV2340" s="35"/>
      <c r="AW2340" s="35"/>
      <c r="AX2340" s="35"/>
      <c r="AY2340" s="35"/>
      <c r="AZ2340" s="17">
        <f t="shared" ref="AZ2340" si="5277">AZ2339+1</f>
        <v>48356</v>
      </c>
      <c r="BA2340" s="216">
        <f t="shared" si="5228"/>
        <v>6</v>
      </c>
      <c r="BB2340" s="216">
        <f t="shared" ref="BB2340" si="5278">BB2339+1</f>
        <v>2335</v>
      </c>
      <c r="BC2340" s="16">
        <f t="shared" si="5230"/>
        <v>6.397260273972603</v>
      </c>
      <c r="BD2340" s="16">
        <f>IF(Template!$F$7="Linear interpolation",LinInterp($AO$5:$AO$18,$AM$5:$AM$18,BC2340),CubicSpline($AO$5:$AO$18,$AM$5:$AM$18,BC2340))</f>
        <v>14.142636283711123</v>
      </c>
      <c r="BE2340" s="221">
        <f t="shared" si="5165"/>
        <v>2.3308222858293663</v>
      </c>
      <c r="BF2340" s="221">
        <f>BE2340/PRODUCT($BG$6:BG2339)</f>
        <v>1.0003707901758134</v>
      </c>
      <c r="BG2340" s="16">
        <f t="shared" si="5231"/>
        <v>1.0003708748058069</v>
      </c>
      <c r="BH2340" s="10">
        <f t="shared" si="5232"/>
        <v>13.536930411951364</v>
      </c>
      <c r="BI2340" s="90"/>
      <c r="BJ2340" s="17">
        <f t="shared" si="5215"/>
        <v>48333</v>
      </c>
      <c r="BK2340" s="16">
        <f t="shared" si="5208"/>
        <v>13.607928351184185</v>
      </c>
      <c r="BL2340" s="10">
        <f ca="1">IFERROR(AVERAGE(INDIRECT("BK"&amp;AC2340-Template!$F$10+1):INDIRECT("BK"&amp;AC2340)),0)</f>
        <v>13.658228428532674</v>
      </c>
      <c r="BM2340" s="35"/>
      <c r="BN2340" s="86"/>
      <c r="BO2340" s="35"/>
      <c r="BP2340" s="35"/>
      <c r="BQ2340" s="35"/>
      <c r="BR2340" s="35"/>
      <c r="BS2340" s="35"/>
      <c r="BT2340" s="35"/>
      <c r="BU2340" s="35"/>
      <c r="BV2340" s="35"/>
      <c r="BW2340" s="35"/>
      <c r="BX2340" s="35"/>
      <c r="BY2340" s="35"/>
      <c r="BZ2340" s="35"/>
      <c r="CA2340" s="35"/>
      <c r="CB2340" s="35"/>
      <c r="CC2340" s="35"/>
      <c r="CD2340" s="35"/>
      <c r="CE2340" s="35"/>
      <c r="CF2340" s="35"/>
      <c r="CG2340" s="35"/>
      <c r="CH2340" s="35"/>
    </row>
    <row r="2341" spans="1:86" ht="15.6" x14ac:dyDescent="0.3">
      <c r="A2341" s="35"/>
      <c r="B2341" s="86"/>
      <c r="C2341" s="35"/>
      <c r="D2341" s="35"/>
      <c r="E2341" s="35"/>
      <c r="F2341" s="35"/>
      <c r="G2341" s="35"/>
      <c r="H2341" s="35"/>
      <c r="I2341" s="35"/>
      <c r="J2341" s="35"/>
      <c r="K2341" s="35"/>
      <c r="L2341" s="35"/>
      <c r="M2341" s="35"/>
      <c r="N2341" s="35"/>
      <c r="O2341" s="35"/>
      <c r="P2341" s="35"/>
      <c r="Q2341" s="35"/>
      <c r="R2341" s="35"/>
      <c r="S2341" s="35"/>
      <c r="T2341" s="17">
        <f t="shared" si="5209"/>
        <v>48357</v>
      </c>
      <c r="U2341" s="216">
        <f t="shared" si="5202"/>
        <v>7</v>
      </c>
      <c r="V2341" s="216">
        <f t="shared" si="5209"/>
        <v>2336</v>
      </c>
      <c r="W2341" s="16">
        <f t="shared" si="5216"/>
        <v>6.4</v>
      </c>
      <c r="X2341" s="16" t="e">
        <f>IF(Template!$F$7="Linear interpolation",LinInterp($I$5:$I$22,$G$5:$G$22,W2341),CubicSpline($I$5:$I$22,$G$5:$G$22,W2341))</f>
        <v>#VALUE!</v>
      </c>
      <c r="Y2341" s="221" t="e">
        <f t="shared" si="5203"/>
        <v>#VALUE!</v>
      </c>
      <c r="Z2341" s="221" t="e">
        <f>Y2341/PRODUCT($AA$6:AA2340)</f>
        <v>#VALUE!</v>
      </c>
      <c r="AA2341" s="16" t="e">
        <f t="shared" si="5210"/>
        <v>#VALUE!</v>
      </c>
      <c r="AB2341" s="10" t="e">
        <f t="shared" si="5211"/>
        <v>#VALUE!</v>
      </c>
      <c r="AC2341" s="90">
        <f t="shared" si="5204"/>
        <v>2341</v>
      </c>
      <c r="AD2341" s="17">
        <f t="shared" si="5212"/>
        <v>48334</v>
      </c>
      <c r="AE2341" s="16" t="e">
        <f t="shared" si="5205"/>
        <v>#VALUE!</v>
      </c>
      <c r="AF2341" s="10">
        <f ca="1">IFERROR(AVERAGE(INDIRECT("AE"&amp;AC2341-Template!$F$10+1):INDIRECT("AE"&amp;AC2341)),0)</f>
        <v>0</v>
      </c>
      <c r="AG2341" s="35"/>
      <c r="AH2341" s="86"/>
      <c r="AI2341" s="35"/>
      <c r="AJ2341" s="35"/>
      <c r="AK2341" s="35"/>
      <c r="AL2341" s="35"/>
      <c r="AM2341" s="35"/>
      <c r="AN2341" s="35"/>
      <c r="AO2341" s="35"/>
      <c r="AP2341" s="35"/>
      <c r="AQ2341" s="35"/>
      <c r="AR2341" s="35"/>
      <c r="AS2341" s="35"/>
      <c r="AT2341" s="35"/>
      <c r="AU2341" s="35"/>
      <c r="AV2341" s="35"/>
      <c r="AW2341" s="35"/>
      <c r="AX2341" s="35"/>
      <c r="AY2341" s="35"/>
      <c r="AZ2341" s="17">
        <f t="shared" ref="AZ2341" si="5279">AZ2340+1</f>
        <v>48357</v>
      </c>
      <c r="BA2341" s="216">
        <f t="shared" si="5228"/>
        <v>7</v>
      </c>
      <c r="BB2341" s="216">
        <f t="shared" ref="BB2341" si="5280">BB2340+1</f>
        <v>2336</v>
      </c>
      <c r="BC2341" s="16">
        <f t="shared" si="5230"/>
        <v>6.4</v>
      </c>
      <c r="BD2341" s="16">
        <f>IF(Template!$F$7="Linear interpolation",LinInterp($AO$5:$AO$18,$AM$5:$AM$18,BC2341),CubicSpline($AO$5:$AO$18,$AM$5:$AM$18,BC2341))</f>
        <v>14.142783061530352</v>
      </c>
      <c r="BE2341" s="221">
        <f t="shared" si="5165"/>
        <v>2.3316863353587109</v>
      </c>
      <c r="BF2341" s="221">
        <f>BE2341/PRODUCT($BG$6:BG2340)</f>
        <v>1.0003706212512018</v>
      </c>
      <c r="BG2341" s="16">
        <f t="shared" si="5231"/>
        <v>1.0003708748058069</v>
      </c>
      <c r="BH2341" s="10">
        <f t="shared" si="5232"/>
        <v>13.536930411951364</v>
      </c>
      <c r="BI2341" s="90"/>
      <c r="BJ2341" s="17">
        <f t="shared" si="5215"/>
        <v>48334</v>
      </c>
      <c r="BK2341" s="16">
        <f t="shared" si="5208"/>
        <v>13.604577166031362</v>
      </c>
      <c r="BL2341" s="10">
        <f ca="1">IFERROR(AVERAGE(INDIRECT("BK"&amp;AC2341-Template!$F$10+1):INDIRECT("BK"&amp;AC2341)),0)</f>
        <v>13.654712911999846</v>
      </c>
      <c r="BM2341" s="35"/>
      <c r="BN2341" s="86"/>
      <c r="BO2341" s="35"/>
      <c r="BP2341" s="35"/>
      <c r="BQ2341" s="35"/>
      <c r="BR2341" s="35"/>
      <c r="BS2341" s="35"/>
      <c r="BT2341" s="35"/>
      <c r="BU2341" s="35"/>
      <c r="BV2341" s="35"/>
      <c r="BW2341" s="35"/>
      <c r="BX2341" s="35"/>
      <c r="BY2341" s="35"/>
      <c r="BZ2341" s="35"/>
      <c r="CA2341" s="35"/>
      <c r="CB2341" s="35"/>
      <c r="CC2341" s="35"/>
      <c r="CD2341" s="35"/>
      <c r="CE2341" s="35"/>
      <c r="CF2341" s="35"/>
      <c r="CG2341" s="35"/>
      <c r="CH2341" s="35"/>
    </row>
    <row r="2342" spans="1:86" ht="15.6" x14ac:dyDescent="0.3">
      <c r="A2342" s="35"/>
      <c r="B2342" s="86"/>
      <c r="C2342" s="35"/>
      <c r="D2342" s="35"/>
      <c r="E2342" s="35"/>
      <c r="F2342" s="35"/>
      <c r="G2342" s="35"/>
      <c r="H2342" s="35"/>
      <c r="I2342" s="35"/>
      <c r="J2342" s="35"/>
      <c r="K2342" s="35"/>
      <c r="L2342" s="35"/>
      <c r="M2342" s="35"/>
      <c r="N2342" s="35"/>
      <c r="O2342" s="35"/>
      <c r="P2342" s="35"/>
      <c r="Q2342" s="35"/>
      <c r="R2342" s="35"/>
      <c r="S2342" s="35"/>
      <c r="T2342" s="17">
        <f t="shared" si="5209"/>
        <v>48358</v>
      </c>
      <c r="U2342" s="216">
        <f t="shared" si="5202"/>
        <v>1</v>
      </c>
      <c r="V2342" s="216">
        <f t="shared" si="5209"/>
        <v>2337</v>
      </c>
      <c r="W2342" s="16">
        <f t="shared" si="5216"/>
        <v>6.4027397260273968</v>
      </c>
      <c r="X2342" s="16" t="e">
        <f>IF(Template!$F$7="Linear interpolation",LinInterp($I$5:$I$22,$G$5:$G$22,W2342),CubicSpline($I$5:$I$22,$G$5:$G$22,W2342))</f>
        <v>#VALUE!</v>
      </c>
      <c r="Y2342" s="221" t="e">
        <f t="shared" si="5203"/>
        <v>#VALUE!</v>
      </c>
      <c r="Z2342" s="221" t="e">
        <f>Y2342/PRODUCT($AA$6:AA2341)</f>
        <v>#VALUE!</v>
      </c>
      <c r="AA2342" s="16" t="e">
        <f t="shared" si="5210"/>
        <v>#VALUE!</v>
      </c>
      <c r="AB2342" s="10" t="e">
        <f t="shared" si="5211"/>
        <v>#VALUE!</v>
      </c>
      <c r="AC2342" s="90">
        <f t="shared" si="5204"/>
        <v>2342</v>
      </c>
      <c r="AD2342" s="17">
        <f t="shared" si="5212"/>
        <v>48335</v>
      </c>
      <c r="AE2342" s="16" t="e">
        <f t="shared" si="5205"/>
        <v>#VALUE!</v>
      </c>
      <c r="AF2342" s="10">
        <f ca="1">IFERROR(AVERAGE(INDIRECT("AE"&amp;AC2342-Template!$F$10+1):INDIRECT("AE"&amp;AC2342)),0)</f>
        <v>0</v>
      </c>
      <c r="AG2342" s="35"/>
      <c r="AH2342" s="86"/>
      <c r="AI2342" s="35"/>
      <c r="AJ2342" s="35"/>
      <c r="AK2342" s="35"/>
      <c r="AL2342" s="35"/>
      <c r="AM2342" s="35"/>
      <c r="AN2342" s="35"/>
      <c r="AO2342" s="35"/>
      <c r="AP2342" s="35"/>
      <c r="AQ2342" s="35"/>
      <c r="AR2342" s="35"/>
      <c r="AS2342" s="35"/>
      <c r="AT2342" s="35"/>
      <c r="AU2342" s="35"/>
      <c r="AV2342" s="35"/>
      <c r="AW2342" s="35"/>
      <c r="AX2342" s="35"/>
      <c r="AY2342" s="35"/>
      <c r="AZ2342" s="17">
        <f t="shared" ref="AZ2342" si="5281">AZ2341+1</f>
        <v>48358</v>
      </c>
      <c r="BA2342" s="216">
        <f t="shared" si="5228"/>
        <v>1</v>
      </c>
      <c r="BB2342" s="216">
        <f t="shared" ref="BB2342" si="5282">BB2341+1</f>
        <v>2337</v>
      </c>
      <c r="BC2342" s="16">
        <f t="shared" si="5230"/>
        <v>6.4027397260273968</v>
      </c>
      <c r="BD2342" s="16">
        <f>IF(Template!$F$7="Linear interpolation",LinInterp($AO$5:$AO$18,$AM$5:$AM$18,BC2342),CubicSpline($AO$5:$AO$18,$AM$5:$AM$18,BC2342))</f>
        <v>14.14292821773547</v>
      </c>
      <c r="BE2342" s="221">
        <f t="shared" si="5165"/>
        <v>2.3325505094314187</v>
      </c>
      <c r="BF2342" s="221">
        <f>BE2342/PRODUCT($BG$6:BG2341)</f>
        <v>1.0003703683681435</v>
      </c>
      <c r="BG2342" s="16">
        <f t="shared" si="5231"/>
        <v>1.0003703683681435</v>
      </c>
      <c r="BH2342" s="10">
        <f t="shared" si="5232"/>
        <v>13.518445437238679</v>
      </c>
      <c r="BI2342" s="90"/>
      <c r="BJ2342" s="17">
        <f t="shared" si="5215"/>
        <v>48335</v>
      </c>
      <c r="BK2342" s="16">
        <f t="shared" si="5208"/>
        <v>13.604577166031362</v>
      </c>
      <c r="BL2342" s="10">
        <f ca="1">IFERROR(AVERAGE(INDIRECT("BK"&amp;AC2342-Template!$F$10+1):INDIRECT("BK"&amp;AC2342)),0)</f>
        <v>13.651319930622462</v>
      </c>
      <c r="BM2342" s="35"/>
      <c r="BN2342" s="86"/>
      <c r="BO2342" s="35"/>
      <c r="BP2342" s="35"/>
      <c r="BQ2342" s="35"/>
      <c r="BR2342" s="35"/>
      <c r="BS2342" s="35"/>
      <c r="BT2342" s="35"/>
      <c r="BU2342" s="35"/>
      <c r="BV2342" s="35"/>
      <c r="BW2342" s="35"/>
      <c r="BX2342" s="35"/>
      <c r="BY2342" s="35"/>
      <c r="BZ2342" s="35"/>
      <c r="CA2342" s="35"/>
      <c r="CB2342" s="35"/>
      <c r="CC2342" s="35"/>
      <c r="CD2342" s="35"/>
      <c r="CE2342" s="35"/>
      <c r="CF2342" s="35"/>
      <c r="CG2342" s="35"/>
      <c r="CH2342" s="35"/>
    </row>
    <row r="2343" spans="1:86" ht="15.6" x14ac:dyDescent="0.3">
      <c r="A2343" s="35"/>
      <c r="B2343" s="86"/>
      <c r="C2343" s="35"/>
      <c r="D2343" s="35"/>
      <c r="E2343" s="35"/>
      <c r="F2343" s="35"/>
      <c r="G2343" s="35"/>
      <c r="H2343" s="35"/>
      <c r="I2343" s="35"/>
      <c r="J2343" s="35"/>
      <c r="K2343" s="35"/>
      <c r="L2343" s="35"/>
      <c r="M2343" s="35"/>
      <c r="N2343" s="35"/>
      <c r="O2343" s="35"/>
      <c r="P2343" s="35"/>
      <c r="Q2343" s="35"/>
      <c r="R2343" s="35"/>
      <c r="S2343" s="35"/>
      <c r="T2343" s="17">
        <f t="shared" si="5209"/>
        <v>48359</v>
      </c>
      <c r="U2343" s="216">
        <f t="shared" si="5202"/>
        <v>2</v>
      </c>
      <c r="V2343" s="216">
        <f t="shared" si="5209"/>
        <v>2338</v>
      </c>
      <c r="W2343" s="16">
        <f t="shared" si="5216"/>
        <v>6.4054794520547942</v>
      </c>
      <c r="X2343" s="16" t="e">
        <f>IF(Template!$F$7="Linear interpolation",LinInterp($I$5:$I$22,$G$5:$G$22,W2343),CubicSpline($I$5:$I$22,$G$5:$G$22,W2343))</f>
        <v>#VALUE!</v>
      </c>
      <c r="Y2343" s="221" t="e">
        <f t="shared" si="5203"/>
        <v>#VALUE!</v>
      </c>
      <c r="Z2343" s="221" t="e">
        <f>Y2343/PRODUCT($AA$6:AA2342)</f>
        <v>#VALUE!</v>
      </c>
      <c r="AA2343" s="16" t="e">
        <f t="shared" si="5210"/>
        <v>#VALUE!</v>
      </c>
      <c r="AB2343" s="10" t="e">
        <f t="shared" si="5211"/>
        <v>#VALUE!</v>
      </c>
      <c r="AC2343" s="90">
        <f t="shared" si="5204"/>
        <v>2343</v>
      </c>
      <c r="AD2343" s="17">
        <f t="shared" si="5212"/>
        <v>48336</v>
      </c>
      <c r="AE2343" s="16" t="e">
        <f t="shared" si="5205"/>
        <v>#VALUE!</v>
      </c>
      <c r="AF2343" s="10">
        <f ca="1">IFERROR(AVERAGE(INDIRECT("AE"&amp;AC2343-Template!$F$10+1):INDIRECT("AE"&amp;AC2343)),0)</f>
        <v>0</v>
      </c>
      <c r="AG2343" s="35"/>
      <c r="AH2343" s="86"/>
      <c r="AI2343" s="35"/>
      <c r="AJ2343" s="35"/>
      <c r="AK2343" s="35"/>
      <c r="AL2343" s="35"/>
      <c r="AM2343" s="35"/>
      <c r="AN2343" s="35"/>
      <c r="AO2343" s="35"/>
      <c r="AP2343" s="35"/>
      <c r="AQ2343" s="35"/>
      <c r="AR2343" s="35"/>
      <c r="AS2343" s="35"/>
      <c r="AT2343" s="35"/>
      <c r="AU2343" s="35"/>
      <c r="AV2343" s="35"/>
      <c r="AW2343" s="35"/>
      <c r="AX2343" s="35"/>
      <c r="AY2343" s="35"/>
      <c r="AZ2343" s="17">
        <f t="shared" ref="AZ2343" si="5283">AZ2342+1</f>
        <v>48359</v>
      </c>
      <c r="BA2343" s="216">
        <f t="shared" si="5228"/>
        <v>2</v>
      </c>
      <c r="BB2343" s="216">
        <f t="shared" ref="BB2343" si="5284">BB2342+1</f>
        <v>2338</v>
      </c>
      <c r="BC2343" s="16">
        <f t="shared" si="5230"/>
        <v>6.4054794520547942</v>
      </c>
      <c r="BD2343" s="16">
        <f>IF(Template!$F$7="Linear interpolation",LinInterp($AO$5:$AO$18,$AM$5:$AM$18,BC2343),CubicSpline($AO$5:$AO$18,$AM$5:$AM$18,BC2343))</f>
        <v>14.143071760402426</v>
      </c>
      <c r="BE2343" s="221">
        <f t="shared" si="5165"/>
        <v>2.3334148087343904</v>
      </c>
      <c r="BF2343" s="221">
        <f>BE2343/PRODUCT($BG$6:BG2342)</f>
        <v>1.0003705383010901</v>
      </c>
      <c r="BG2343" s="16">
        <f t="shared" si="5231"/>
        <v>1.0003705383010901</v>
      </c>
      <c r="BH2343" s="10">
        <f t="shared" si="5232"/>
        <v>13.524647989789695</v>
      </c>
      <c r="BI2343" s="90"/>
      <c r="BJ2343" s="17">
        <f t="shared" si="5215"/>
        <v>48336</v>
      </c>
      <c r="BK2343" s="16">
        <f t="shared" si="5208"/>
        <v>13.604577166031362</v>
      </c>
      <c r="BL2343" s="10">
        <f ca="1">IFERROR(AVERAGE(INDIRECT("BK"&amp;AC2343-Template!$F$10+1):INDIRECT("BK"&amp;AC2343)),0)</f>
        <v>13.64804912406632</v>
      </c>
      <c r="BM2343" s="35"/>
      <c r="BN2343" s="86"/>
      <c r="BO2343" s="35"/>
      <c r="BP2343" s="35"/>
      <c r="BQ2343" s="35"/>
      <c r="BR2343" s="35"/>
      <c r="BS2343" s="35"/>
      <c r="BT2343" s="35"/>
      <c r="BU2343" s="35"/>
      <c r="BV2343" s="35"/>
      <c r="BW2343" s="35"/>
      <c r="BX2343" s="35"/>
      <c r="BY2343" s="35"/>
      <c r="BZ2343" s="35"/>
      <c r="CA2343" s="35"/>
      <c r="CB2343" s="35"/>
      <c r="CC2343" s="35"/>
      <c r="CD2343" s="35"/>
      <c r="CE2343" s="35"/>
      <c r="CF2343" s="35"/>
      <c r="CG2343" s="35"/>
      <c r="CH2343" s="35"/>
    </row>
    <row r="2344" spans="1:86" ht="15.6" x14ac:dyDescent="0.3">
      <c r="A2344" s="35"/>
      <c r="B2344" s="86"/>
      <c r="C2344" s="35"/>
      <c r="D2344" s="35"/>
      <c r="E2344" s="35"/>
      <c r="F2344" s="35"/>
      <c r="G2344" s="35"/>
      <c r="H2344" s="35"/>
      <c r="I2344" s="35"/>
      <c r="J2344" s="35"/>
      <c r="K2344" s="35"/>
      <c r="L2344" s="35"/>
      <c r="M2344" s="35"/>
      <c r="N2344" s="35"/>
      <c r="O2344" s="35"/>
      <c r="P2344" s="35"/>
      <c r="Q2344" s="35"/>
      <c r="R2344" s="35"/>
      <c r="S2344" s="35"/>
      <c r="T2344" s="17">
        <f t="shared" si="5209"/>
        <v>48360</v>
      </c>
      <c r="U2344" s="216">
        <f t="shared" si="5202"/>
        <v>3</v>
      </c>
      <c r="V2344" s="216">
        <f t="shared" si="5209"/>
        <v>2339</v>
      </c>
      <c r="W2344" s="16">
        <f t="shared" si="5216"/>
        <v>6.4082191780821915</v>
      </c>
      <c r="X2344" s="16" t="e">
        <f>IF(Template!$F$7="Linear interpolation",LinInterp($I$5:$I$22,$G$5:$G$22,W2344),CubicSpline($I$5:$I$22,$G$5:$G$22,W2344))</f>
        <v>#VALUE!</v>
      </c>
      <c r="Y2344" s="221" t="e">
        <f t="shared" si="5203"/>
        <v>#VALUE!</v>
      </c>
      <c r="Z2344" s="221" t="e">
        <f>Y2344/PRODUCT($AA$6:AA2343)</f>
        <v>#VALUE!</v>
      </c>
      <c r="AA2344" s="16" t="e">
        <f t="shared" si="5210"/>
        <v>#VALUE!</v>
      </c>
      <c r="AB2344" s="10" t="e">
        <f t="shared" si="5211"/>
        <v>#VALUE!</v>
      </c>
      <c r="AC2344" s="90">
        <f t="shared" si="5204"/>
        <v>2344</v>
      </c>
      <c r="AD2344" s="17">
        <f t="shared" si="5212"/>
        <v>48337</v>
      </c>
      <c r="AE2344" s="16" t="e">
        <f t="shared" si="5205"/>
        <v>#VALUE!</v>
      </c>
      <c r="AF2344" s="10">
        <f ca="1">IFERROR(AVERAGE(INDIRECT("AE"&amp;AC2344-Template!$F$10+1):INDIRECT("AE"&amp;AC2344)),0)</f>
        <v>0</v>
      </c>
      <c r="AG2344" s="35"/>
      <c r="AH2344" s="86"/>
      <c r="AI2344" s="35"/>
      <c r="AJ2344" s="35"/>
      <c r="AK2344" s="35"/>
      <c r="AL2344" s="35"/>
      <c r="AM2344" s="35"/>
      <c r="AN2344" s="35"/>
      <c r="AO2344" s="35"/>
      <c r="AP2344" s="35"/>
      <c r="AQ2344" s="35"/>
      <c r="AR2344" s="35"/>
      <c r="AS2344" s="35"/>
      <c r="AT2344" s="35"/>
      <c r="AU2344" s="35"/>
      <c r="AV2344" s="35"/>
      <c r="AW2344" s="35"/>
      <c r="AX2344" s="35"/>
      <c r="AY2344" s="35"/>
      <c r="AZ2344" s="17">
        <f t="shared" ref="AZ2344" si="5285">AZ2343+1</f>
        <v>48360</v>
      </c>
      <c r="BA2344" s="216">
        <f t="shared" si="5228"/>
        <v>3</v>
      </c>
      <c r="BB2344" s="216">
        <f t="shared" ref="BB2344" si="5286">BB2343+1</f>
        <v>2339</v>
      </c>
      <c r="BC2344" s="16">
        <f t="shared" si="5230"/>
        <v>6.4082191780821915</v>
      </c>
      <c r="BD2344" s="16">
        <f>IF(Template!$F$7="Linear interpolation",LinInterp($AO$5:$AO$18,$AM$5:$AM$18,BC2344),CubicSpline($AO$5:$AO$18,$AM$5:$AM$18,BC2344))</f>
        <v>14.143213697607179</v>
      </c>
      <c r="BE2344" s="221">
        <f t="shared" si="5165"/>
        <v>2.3342792339574179</v>
      </c>
      <c r="BF2344" s="221">
        <f>BE2344/PRODUCT($BG$6:BG2343)</f>
        <v>1.000370455017167</v>
      </c>
      <c r="BG2344" s="16">
        <f t="shared" si="5231"/>
        <v>1.000370455017167</v>
      </c>
      <c r="BH2344" s="10">
        <f t="shared" si="5232"/>
        <v>13.521608126596863</v>
      </c>
      <c r="BI2344" s="90"/>
      <c r="BJ2344" s="17">
        <f t="shared" si="5215"/>
        <v>48337</v>
      </c>
      <c r="BK2344" s="16">
        <f t="shared" si="5208"/>
        <v>13.584586428253331</v>
      </c>
      <c r="BL2344" s="10">
        <f ca="1">IFERROR(AVERAGE(INDIRECT("BK"&amp;AC2344-Template!$F$10+1):INDIRECT("BK"&amp;AC2344)),0)</f>
        <v>13.644111959584247</v>
      </c>
      <c r="BM2344" s="35"/>
      <c r="BN2344" s="86"/>
      <c r="BO2344" s="35"/>
      <c r="BP2344" s="35"/>
      <c r="BQ2344" s="35"/>
      <c r="BR2344" s="35"/>
      <c r="BS2344" s="35"/>
      <c r="BT2344" s="35"/>
      <c r="BU2344" s="35"/>
      <c r="BV2344" s="35"/>
      <c r="BW2344" s="35"/>
      <c r="BX2344" s="35"/>
      <c r="BY2344" s="35"/>
      <c r="BZ2344" s="35"/>
      <c r="CA2344" s="35"/>
      <c r="CB2344" s="35"/>
      <c r="CC2344" s="35"/>
      <c r="CD2344" s="35"/>
      <c r="CE2344" s="35"/>
      <c r="CF2344" s="35"/>
      <c r="CG2344" s="35"/>
      <c r="CH2344" s="35"/>
    </row>
    <row r="2345" spans="1:86" ht="15.6" x14ac:dyDescent="0.3">
      <c r="A2345" s="35"/>
      <c r="B2345" s="86"/>
      <c r="C2345" s="35"/>
      <c r="D2345" s="35"/>
      <c r="E2345" s="35"/>
      <c r="F2345" s="35"/>
      <c r="G2345" s="35"/>
      <c r="H2345" s="35"/>
      <c r="I2345" s="35"/>
      <c r="J2345" s="35"/>
      <c r="K2345" s="35"/>
      <c r="L2345" s="35"/>
      <c r="M2345" s="35"/>
      <c r="N2345" s="35"/>
      <c r="O2345" s="35"/>
      <c r="P2345" s="35"/>
      <c r="Q2345" s="35"/>
      <c r="R2345" s="35"/>
      <c r="S2345" s="35"/>
      <c r="T2345" s="17">
        <f t="shared" si="5209"/>
        <v>48361</v>
      </c>
      <c r="U2345" s="216">
        <f t="shared" si="5202"/>
        <v>4</v>
      </c>
      <c r="V2345" s="216">
        <f t="shared" si="5209"/>
        <v>2340</v>
      </c>
      <c r="W2345" s="16">
        <f t="shared" si="5216"/>
        <v>6.4109589041095889</v>
      </c>
      <c r="X2345" s="16" t="e">
        <f>IF(Template!$F$7="Linear interpolation",LinInterp($I$5:$I$22,$G$5:$G$22,W2345),CubicSpline($I$5:$I$22,$G$5:$G$22,W2345))</f>
        <v>#VALUE!</v>
      </c>
      <c r="Y2345" s="221" t="e">
        <f t="shared" si="5203"/>
        <v>#VALUE!</v>
      </c>
      <c r="Z2345" s="221" t="e">
        <f>Y2345/PRODUCT($AA$6:AA2344)</f>
        <v>#VALUE!</v>
      </c>
      <c r="AA2345" s="16" t="e">
        <f t="shared" si="5210"/>
        <v>#VALUE!</v>
      </c>
      <c r="AB2345" s="10" t="e">
        <f t="shared" si="5211"/>
        <v>#VALUE!</v>
      </c>
      <c r="AC2345" s="90">
        <f t="shared" si="5204"/>
        <v>2345</v>
      </c>
      <c r="AD2345" s="17">
        <f t="shared" si="5212"/>
        <v>48338</v>
      </c>
      <c r="AE2345" s="16" t="e">
        <f t="shared" si="5205"/>
        <v>#VALUE!</v>
      </c>
      <c r="AF2345" s="10">
        <f ca="1">IFERROR(AVERAGE(INDIRECT("AE"&amp;AC2345-Template!$F$10+1):INDIRECT("AE"&amp;AC2345)),0)</f>
        <v>0</v>
      </c>
      <c r="AG2345" s="35"/>
      <c r="AH2345" s="86"/>
      <c r="AI2345" s="35"/>
      <c r="AJ2345" s="35"/>
      <c r="AK2345" s="35"/>
      <c r="AL2345" s="35"/>
      <c r="AM2345" s="35"/>
      <c r="AN2345" s="35"/>
      <c r="AO2345" s="35"/>
      <c r="AP2345" s="35"/>
      <c r="AQ2345" s="35"/>
      <c r="AR2345" s="35"/>
      <c r="AS2345" s="35"/>
      <c r="AT2345" s="35"/>
      <c r="AU2345" s="35"/>
      <c r="AV2345" s="35"/>
      <c r="AW2345" s="35"/>
      <c r="AX2345" s="35"/>
      <c r="AY2345" s="35"/>
      <c r="AZ2345" s="17">
        <f t="shared" ref="AZ2345" si="5287">AZ2344+1</f>
        <v>48361</v>
      </c>
      <c r="BA2345" s="216">
        <f t="shared" si="5228"/>
        <v>4</v>
      </c>
      <c r="BB2345" s="216">
        <f t="shared" ref="BB2345" si="5288">BB2344+1</f>
        <v>2340</v>
      </c>
      <c r="BC2345" s="16">
        <f t="shared" si="5230"/>
        <v>6.4109589041095889</v>
      </c>
      <c r="BD2345" s="16">
        <f>IF(Template!$F$7="Linear interpolation",LinInterp($AO$5:$AO$18,$AM$5:$AM$18,BC2345),CubicSpline($AO$5:$AO$18,$AM$5:$AM$18,BC2345))</f>
        <v>14.143354037425679</v>
      </c>
      <c r="BE2345" s="221">
        <f t="shared" si="5165"/>
        <v>2.3351437857931971</v>
      </c>
      <c r="BF2345" s="221">
        <f>BE2345/PRODUCT($BG$6:BG2344)</f>
        <v>1.0003703720716881</v>
      </c>
      <c r="BG2345" s="16">
        <f t="shared" si="5231"/>
        <v>1.0003703720716881</v>
      </c>
      <c r="BH2345" s="10">
        <f t="shared" si="5232"/>
        <v>13.518580616615928</v>
      </c>
      <c r="BI2345" s="90"/>
      <c r="BJ2345" s="17">
        <f t="shared" si="5215"/>
        <v>48338</v>
      </c>
      <c r="BK2345" s="16">
        <f t="shared" si="5208"/>
        <v>13.591288935656864</v>
      </c>
      <c r="BL2345" s="10">
        <f ca="1">IFERROR(AVERAGE(INDIRECT("BK"&amp;AC2345-Template!$F$10+1):INDIRECT("BK"&amp;AC2345)),0)</f>
        <v>13.640398212015624</v>
      </c>
      <c r="BM2345" s="35"/>
      <c r="BN2345" s="86"/>
      <c r="BO2345" s="35"/>
      <c r="BP2345" s="35"/>
      <c r="BQ2345" s="35"/>
      <c r="BR2345" s="35"/>
      <c r="BS2345" s="35"/>
      <c r="BT2345" s="35"/>
      <c r="BU2345" s="35"/>
      <c r="BV2345" s="35"/>
      <c r="BW2345" s="35"/>
      <c r="BX2345" s="35"/>
      <c r="BY2345" s="35"/>
      <c r="BZ2345" s="35"/>
      <c r="CA2345" s="35"/>
      <c r="CB2345" s="35"/>
      <c r="CC2345" s="35"/>
      <c r="CD2345" s="35"/>
      <c r="CE2345" s="35"/>
      <c r="CF2345" s="35"/>
      <c r="CG2345" s="35"/>
      <c r="CH2345" s="35"/>
    </row>
    <row r="2346" spans="1:86" ht="15.6" x14ac:dyDescent="0.3">
      <c r="A2346" s="35"/>
      <c r="B2346" s="86"/>
      <c r="C2346" s="35"/>
      <c r="D2346" s="35"/>
      <c r="E2346" s="35"/>
      <c r="F2346" s="35"/>
      <c r="G2346" s="35"/>
      <c r="H2346" s="35"/>
      <c r="I2346" s="35"/>
      <c r="J2346" s="35"/>
      <c r="K2346" s="35"/>
      <c r="L2346" s="35"/>
      <c r="M2346" s="35"/>
      <c r="N2346" s="35"/>
      <c r="O2346" s="35"/>
      <c r="P2346" s="35"/>
      <c r="Q2346" s="35"/>
      <c r="R2346" s="35"/>
      <c r="S2346" s="35"/>
      <c r="T2346" s="17">
        <f t="shared" si="5209"/>
        <v>48362</v>
      </c>
      <c r="U2346" s="216">
        <f t="shared" si="5202"/>
        <v>5</v>
      </c>
      <c r="V2346" s="216">
        <f t="shared" si="5209"/>
        <v>2341</v>
      </c>
      <c r="W2346" s="16">
        <f t="shared" si="5216"/>
        <v>6.4136986301369863</v>
      </c>
      <c r="X2346" s="16" t="e">
        <f>IF(Template!$F$7="Linear interpolation",LinInterp($I$5:$I$22,$G$5:$G$22,W2346),CubicSpline($I$5:$I$22,$G$5:$G$22,W2346))</f>
        <v>#VALUE!</v>
      </c>
      <c r="Y2346" s="221" t="e">
        <f t="shared" si="5203"/>
        <v>#VALUE!</v>
      </c>
      <c r="Z2346" s="221" t="e">
        <f>Y2346/PRODUCT($AA$6:AA2345)</f>
        <v>#VALUE!</v>
      </c>
      <c r="AA2346" s="16" t="e">
        <f t="shared" si="5210"/>
        <v>#VALUE!</v>
      </c>
      <c r="AB2346" s="10" t="e">
        <f t="shared" si="5211"/>
        <v>#VALUE!</v>
      </c>
      <c r="AC2346" s="90">
        <f t="shared" si="5204"/>
        <v>2346</v>
      </c>
      <c r="AD2346" s="17">
        <f t="shared" si="5212"/>
        <v>48339</v>
      </c>
      <c r="AE2346" s="16" t="e">
        <f t="shared" si="5205"/>
        <v>#VALUE!</v>
      </c>
      <c r="AF2346" s="10">
        <f ca="1">IFERROR(AVERAGE(INDIRECT("AE"&amp;AC2346-Template!$F$10+1):INDIRECT("AE"&amp;AC2346)),0)</f>
        <v>0</v>
      </c>
      <c r="AG2346" s="35"/>
      <c r="AH2346" s="86"/>
      <c r="AI2346" s="35"/>
      <c r="AJ2346" s="35"/>
      <c r="AK2346" s="35"/>
      <c r="AL2346" s="35"/>
      <c r="AM2346" s="35"/>
      <c r="AN2346" s="35"/>
      <c r="AO2346" s="35"/>
      <c r="AP2346" s="35"/>
      <c r="AQ2346" s="35"/>
      <c r="AR2346" s="35"/>
      <c r="AS2346" s="35"/>
      <c r="AT2346" s="35"/>
      <c r="AU2346" s="35"/>
      <c r="AV2346" s="35"/>
      <c r="AW2346" s="35"/>
      <c r="AX2346" s="35"/>
      <c r="AY2346" s="35"/>
      <c r="AZ2346" s="17">
        <f t="shared" ref="AZ2346" si="5289">AZ2345+1</f>
        <v>48362</v>
      </c>
      <c r="BA2346" s="216">
        <f t="shared" si="5228"/>
        <v>5</v>
      </c>
      <c r="BB2346" s="216">
        <f t="shared" ref="BB2346" si="5290">BB2345+1</f>
        <v>2341</v>
      </c>
      <c r="BC2346" s="16">
        <f t="shared" si="5230"/>
        <v>6.4136986301369863</v>
      </c>
      <c r="BD2346" s="16">
        <f>IF(Template!$F$7="Linear interpolation",LinInterp($AO$5:$AO$18,$AM$5:$AM$18,BC2346),CubicSpline($AO$5:$AO$18,$AM$5:$AM$18,BC2346))</f>
        <v>14.143492787933882</v>
      </c>
      <c r="BE2346" s="221">
        <f t="shared" si="5165"/>
        <v>2.3360084649373212</v>
      </c>
      <c r="BF2346" s="221">
        <f>BE2346/PRODUCT($BG$6:BG2345)</f>
        <v>1.0003702894654216</v>
      </c>
      <c r="BG2346" s="16">
        <f t="shared" si="5231"/>
        <v>1.0003702894654216</v>
      </c>
      <c r="BH2346" s="10">
        <f t="shared" si="5232"/>
        <v>13.515565487888903</v>
      </c>
      <c r="BI2346" s="90"/>
      <c r="BJ2346" s="17">
        <f t="shared" si="5215"/>
        <v>48339</v>
      </c>
      <c r="BK2346" s="16">
        <f t="shared" si="5208"/>
        <v>13.587996145978387</v>
      </c>
      <c r="BL2346" s="10">
        <f ca="1">IFERROR(AVERAGE(INDIRECT("BK"&amp;AC2346-Template!$F$10+1):INDIRECT("BK"&amp;AC2346)),0)</f>
        <v>13.63730413618833</v>
      </c>
      <c r="BM2346" s="35"/>
      <c r="BN2346" s="86"/>
      <c r="BO2346" s="35"/>
      <c r="BP2346" s="35"/>
      <c r="BQ2346" s="35"/>
      <c r="BR2346" s="35"/>
      <c r="BS2346" s="35"/>
      <c r="BT2346" s="35"/>
      <c r="BU2346" s="35"/>
      <c r="BV2346" s="35"/>
      <c r="BW2346" s="35"/>
      <c r="BX2346" s="35"/>
      <c r="BY2346" s="35"/>
      <c r="BZ2346" s="35"/>
      <c r="CA2346" s="35"/>
      <c r="CB2346" s="35"/>
      <c r="CC2346" s="35"/>
      <c r="CD2346" s="35"/>
      <c r="CE2346" s="35"/>
      <c r="CF2346" s="35"/>
      <c r="CG2346" s="35"/>
      <c r="CH2346" s="35"/>
    </row>
    <row r="2347" spans="1:86" ht="15.6" x14ac:dyDescent="0.3">
      <c r="A2347" s="35"/>
      <c r="B2347" s="86"/>
      <c r="C2347" s="35"/>
      <c r="D2347" s="35"/>
      <c r="E2347" s="35"/>
      <c r="F2347" s="35"/>
      <c r="G2347" s="35"/>
      <c r="H2347" s="35"/>
      <c r="I2347" s="35"/>
      <c r="J2347" s="35"/>
      <c r="K2347" s="35"/>
      <c r="L2347" s="35"/>
      <c r="M2347" s="35"/>
      <c r="N2347" s="35"/>
      <c r="O2347" s="35"/>
      <c r="P2347" s="35"/>
      <c r="Q2347" s="35"/>
      <c r="R2347" s="35"/>
      <c r="S2347" s="35"/>
      <c r="T2347" s="17">
        <f t="shared" si="5209"/>
        <v>48363</v>
      </c>
      <c r="U2347" s="216">
        <f t="shared" si="5202"/>
        <v>6</v>
      </c>
      <c r="V2347" s="216">
        <f t="shared" si="5209"/>
        <v>2342</v>
      </c>
      <c r="W2347" s="16">
        <f t="shared" si="5216"/>
        <v>6.4164383561643836</v>
      </c>
      <c r="X2347" s="16" t="e">
        <f>IF(Template!$F$7="Linear interpolation",LinInterp($I$5:$I$22,$G$5:$G$22,W2347),CubicSpline($I$5:$I$22,$G$5:$G$22,W2347))</f>
        <v>#VALUE!</v>
      </c>
      <c r="Y2347" s="221" t="e">
        <f t="shared" si="5203"/>
        <v>#VALUE!</v>
      </c>
      <c r="Z2347" s="221" t="e">
        <f>Y2347/PRODUCT($AA$6:AA2346)</f>
        <v>#VALUE!</v>
      </c>
      <c r="AA2347" s="16" t="e">
        <f t="shared" si="5210"/>
        <v>#VALUE!</v>
      </c>
      <c r="AB2347" s="10" t="e">
        <f t="shared" si="5211"/>
        <v>#VALUE!</v>
      </c>
      <c r="AC2347" s="90">
        <f t="shared" si="5204"/>
        <v>2347</v>
      </c>
      <c r="AD2347" s="17">
        <f t="shared" si="5212"/>
        <v>48340</v>
      </c>
      <c r="AE2347" s="16" t="e">
        <f t="shared" si="5205"/>
        <v>#VALUE!</v>
      </c>
      <c r="AF2347" s="10">
        <f ca="1">IFERROR(AVERAGE(INDIRECT("AE"&amp;AC2347-Template!$F$10+1):INDIRECT("AE"&amp;AC2347)),0)</f>
        <v>0</v>
      </c>
      <c r="AG2347" s="35"/>
      <c r="AH2347" s="86"/>
      <c r="AI2347" s="35"/>
      <c r="AJ2347" s="35"/>
      <c r="AK2347" s="35"/>
      <c r="AL2347" s="35"/>
      <c r="AM2347" s="35"/>
      <c r="AN2347" s="35"/>
      <c r="AO2347" s="35"/>
      <c r="AP2347" s="35"/>
      <c r="AQ2347" s="35"/>
      <c r="AR2347" s="35"/>
      <c r="AS2347" s="35"/>
      <c r="AT2347" s="35"/>
      <c r="AU2347" s="35"/>
      <c r="AV2347" s="35"/>
      <c r="AW2347" s="35"/>
      <c r="AX2347" s="35"/>
      <c r="AY2347" s="35"/>
      <c r="AZ2347" s="17">
        <f t="shared" ref="AZ2347" si="5291">AZ2346+1</f>
        <v>48363</v>
      </c>
      <c r="BA2347" s="216">
        <f t="shared" si="5228"/>
        <v>6</v>
      </c>
      <c r="BB2347" s="216">
        <f t="shared" ref="BB2347" si="5292">BB2346+1</f>
        <v>2342</v>
      </c>
      <c r="BC2347" s="16">
        <f t="shared" si="5230"/>
        <v>6.4164383561643836</v>
      </c>
      <c r="BD2347" s="16">
        <f>IF(Template!$F$7="Linear interpolation",LinInterp($AO$5:$AO$18,$AM$5:$AM$18,BC2347),CubicSpline($AO$5:$AO$18,$AM$5:$AM$18,BC2347))</f>
        <v>14.143629957207741</v>
      </c>
      <c r="BE2347" s="221">
        <f t="shared" si="5165"/>
        <v>2.3368732720882948</v>
      </c>
      <c r="BF2347" s="221">
        <f>BE2347/PRODUCT($BG$6:BG2346)</f>
        <v>1.0003702071991407</v>
      </c>
      <c r="BG2347" s="16">
        <f t="shared" si="5231"/>
        <v>1.0003702894654216</v>
      </c>
      <c r="BH2347" s="10">
        <f t="shared" si="5232"/>
        <v>13.515565487888903</v>
      </c>
      <c r="BI2347" s="90"/>
      <c r="BJ2347" s="17">
        <f t="shared" si="5215"/>
        <v>48340</v>
      </c>
      <c r="BK2347" s="16">
        <f t="shared" si="5208"/>
        <v>13.584715119559721</v>
      </c>
      <c r="BL2347" s="10">
        <f ca="1">IFERROR(AVERAGE(INDIRECT("BK"&amp;AC2347-Template!$F$10+1):INDIRECT("BK"&amp;AC2347)),0)</f>
        <v>13.633856338645906</v>
      </c>
      <c r="BM2347" s="35"/>
      <c r="BN2347" s="86"/>
      <c r="BO2347" s="35"/>
      <c r="BP2347" s="35"/>
      <c r="BQ2347" s="35"/>
      <c r="BR2347" s="35"/>
      <c r="BS2347" s="35"/>
      <c r="BT2347" s="35"/>
      <c r="BU2347" s="35"/>
      <c r="BV2347" s="35"/>
      <c r="BW2347" s="35"/>
      <c r="BX2347" s="35"/>
      <c r="BY2347" s="35"/>
      <c r="BZ2347" s="35"/>
      <c r="CA2347" s="35"/>
      <c r="CB2347" s="35"/>
      <c r="CC2347" s="35"/>
      <c r="CD2347" s="35"/>
      <c r="CE2347" s="35"/>
      <c r="CF2347" s="35"/>
      <c r="CG2347" s="35"/>
      <c r="CH2347" s="35"/>
    </row>
    <row r="2348" spans="1:86" ht="15.6" x14ac:dyDescent="0.3">
      <c r="A2348" s="35"/>
      <c r="B2348" s="86"/>
      <c r="C2348" s="35"/>
      <c r="D2348" s="35"/>
      <c r="E2348" s="35"/>
      <c r="F2348" s="35"/>
      <c r="G2348" s="35"/>
      <c r="H2348" s="35"/>
      <c r="I2348" s="35"/>
      <c r="J2348" s="35"/>
      <c r="K2348" s="35"/>
      <c r="L2348" s="35"/>
      <c r="M2348" s="35"/>
      <c r="N2348" s="35"/>
      <c r="O2348" s="35"/>
      <c r="P2348" s="35"/>
      <c r="Q2348" s="35"/>
      <c r="R2348" s="35"/>
      <c r="S2348" s="35"/>
      <c r="T2348" s="17">
        <f t="shared" si="5209"/>
        <v>48364</v>
      </c>
      <c r="U2348" s="216">
        <f t="shared" si="5202"/>
        <v>7</v>
      </c>
      <c r="V2348" s="216">
        <f t="shared" si="5209"/>
        <v>2343</v>
      </c>
      <c r="W2348" s="16">
        <f t="shared" si="5216"/>
        <v>6.419178082191781</v>
      </c>
      <c r="X2348" s="16" t="e">
        <f>IF(Template!$F$7="Linear interpolation",LinInterp($I$5:$I$22,$G$5:$G$22,W2348),CubicSpline($I$5:$I$22,$G$5:$G$22,W2348))</f>
        <v>#VALUE!</v>
      </c>
      <c r="Y2348" s="221" t="e">
        <f t="shared" si="5203"/>
        <v>#VALUE!</v>
      </c>
      <c r="Z2348" s="221" t="e">
        <f>Y2348/PRODUCT($AA$6:AA2347)</f>
        <v>#VALUE!</v>
      </c>
      <c r="AA2348" s="16" t="e">
        <f t="shared" si="5210"/>
        <v>#VALUE!</v>
      </c>
      <c r="AB2348" s="10" t="e">
        <f t="shared" si="5211"/>
        <v>#VALUE!</v>
      </c>
      <c r="AC2348" s="90">
        <f t="shared" si="5204"/>
        <v>2348</v>
      </c>
      <c r="AD2348" s="17">
        <f t="shared" si="5212"/>
        <v>48341</v>
      </c>
      <c r="AE2348" s="16" t="e">
        <f t="shared" si="5205"/>
        <v>#VALUE!</v>
      </c>
      <c r="AF2348" s="10">
        <f ca="1">IFERROR(AVERAGE(INDIRECT("AE"&amp;AC2348-Template!$F$10+1):INDIRECT("AE"&amp;AC2348)),0)</f>
        <v>0</v>
      </c>
      <c r="AG2348" s="35"/>
      <c r="AH2348" s="86"/>
      <c r="AI2348" s="35"/>
      <c r="AJ2348" s="35"/>
      <c r="AK2348" s="35"/>
      <c r="AL2348" s="35"/>
      <c r="AM2348" s="35"/>
      <c r="AN2348" s="35"/>
      <c r="AO2348" s="35"/>
      <c r="AP2348" s="35"/>
      <c r="AQ2348" s="35"/>
      <c r="AR2348" s="35"/>
      <c r="AS2348" s="35"/>
      <c r="AT2348" s="35"/>
      <c r="AU2348" s="35"/>
      <c r="AV2348" s="35"/>
      <c r="AW2348" s="35"/>
      <c r="AX2348" s="35"/>
      <c r="AY2348" s="35"/>
      <c r="AZ2348" s="17">
        <f t="shared" ref="AZ2348" si="5293">AZ2347+1</f>
        <v>48364</v>
      </c>
      <c r="BA2348" s="216">
        <f t="shared" si="5228"/>
        <v>7</v>
      </c>
      <c r="BB2348" s="216">
        <f t="shared" ref="BB2348" si="5294">BB2347+1</f>
        <v>2343</v>
      </c>
      <c r="BC2348" s="16">
        <f t="shared" si="5230"/>
        <v>6.419178082191781</v>
      </c>
      <c r="BD2348" s="16">
        <f>IF(Template!$F$7="Linear interpolation",LinInterp($AO$5:$AO$18,$AM$5:$AM$18,BC2348),CubicSpline($AO$5:$AO$18,$AM$5:$AM$18,BC2348))</f>
        <v>14.14376555332321</v>
      </c>
      <c r="BE2348" s="221">
        <f t="shared" si="5165"/>
        <v>2.33773820794752</v>
      </c>
      <c r="BF2348" s="221">
        <f>BE2348/PRODUCT($BG$6:BG2347)</f>
        <v>1.0003700430073432</v>
      </c>
      <c r="BG2348" s="16">
        <f t="shared" si="5231"/>
        <v>1.0003702894654216</v>
      </c>
      <c r="BH2348" s="10">
        <f t="shared" si="5232"/>
        <v>13.515565487888903</v>
      </c>
      <c r="BI2348" s="90"/>
      <c r="BJ2348" s="17">
        <f t="shared" si="5215"/>
        <v>48341</v>
      </c>
      <c r="BK2348" s="16">
        <f t="shared" si="5208"/>
        <v>13.581445884572553</v>
      </c>
      <c r="BL2348" s="10">
        <f ca="1">IFERROR(AVERAGE(INDIRECT("BK"&amp;AC2348-Template!$F$10+1):INDIRECT("BK"&amp;AC2348)),0)</f>
        <v>13.630419925734248</v>
      </c>
      <c r="BM2348" s="35"/>
      <c r="BN2348" s="86"/>
      <c r="BO2348" s="35"/>
      <c r="BP2348" s="35"/>
      <c r="BQ2348" s="35"/>
      <c r="BR2348" s="35"/>
      <c r="BS2348" s="35"/>
      <c r="BT2348" s="35"/>
      <c r="BU2348" s="35"/>
      <c r="BV2348" s="35"/>
      <c r="BW2348" s="35"/>
      <c r="BX2348" s="35"/>
      <c r="BY2348" s="35"/>
      <c r="BZ2348" s="35"/>
      <c r="CA2348" s="35"/>
      <c r="CB2348" s="35"/>
      <c r="CC2348" s="35"/>
      <c r="CD2348" s="35"/>
      <c r="CE2348" s="35"/>
      <c r="CF2348" s="35"/>
      <c r="CG2348" s="35"/>
      <c r="CH2348" s="35"/>
    </row>
    <row r="2349" spans="1:86" ht="15.6" x14ac:dyDescent="0.3">
      <c r="A2349" s="35"/>
      <c r="B2349" s="86"/>
      <c r="C2349" s="35"/>
      <c r="D2349" s="35"/>
      <c r="E2349" s="35"/>
      <c r="F2349" s="35"/>
      <c r="G2349" s="35"/>
      <c r="H2349" s="35"/>
      <c r="I2349" s="35"/>
      <c r="J2349" s="35"/>
      <c r="K2349" s="35"/>
      <c r="L2349" s="35"/>
      <c r="M2349" s="35"/>
      <c r="N2349" s="35"/>
      <c r="O2349" s="35"/>
      <c r="P2349" s="35"/>
      <c r="Q2349" s="35"/>
      <c r="R2349" s="35"/>
      <c r="S2349" s="35"/>
      <c r="T2349" s="17">
        <f t="shared" si="5209"/>
        <v>48365</v>
      </c>
      <c r="U2349" s="216">
        <f t="shared" si="5202"/>
        <v>1</v>
      </c>
      <c r="V2349" s="216">
        <f t="shared" si="5209"/>
        <v>2344</v>
      </c>
      <c r="W2349" s="16">
        <f t="shared" si="5216"/>
        <v>6.4219178082191783</v>
      </c>
      <c r="X2349" s="16" t="e">
        <f>IF(Template!$F$7="Linear interpolation",LinInterp($I$5:$I$22,$G$5:$G$22,W2349),CubicSpline($I$5:$I$22,$G$5:$G$22,W2349))</f>
        <v>#VALUE!</v>
      </c>
      <c r="Y2349" s="221" t="e">
        <f t="shared" si="5203"/>
        <v>#VALUE!</v>
      </c>
      <c r="Z2349" s="221" t="e">
        <f>Y2349/PRODUCT($AA$6:AA2348)</f>
        <v>#VALUE!</v>
      </c>
      <c r="AA2349" s="16" t="e">
        <f t="shared" si="5210"/>
        <v>#VALUE!</v>
      </c>
      <c r="AB2349" s="10" t="e">
        <f t="shared" si="5211"/>
        <v>#VALUE!</v>
      </c>
      <c r="AC2349" s="90">
        <f t="shared" si="5204"/>
        <v>2349</v>
      </c>
      <c r="AD2349" s="17">
        <f t="shared" si="5212"/>
        <v>48342</v>
      </c>
      <c r="AE2349" s="16" t="e">
        <f t="shared" si="5205"/>
        <v>#VALUE!</v>
      </c>
      <c r="AF2349" s="10">
        <f ca="1">IFERROR(AVERAGE(INDIRECT("AE"&amp;AC2349-Template!$F$10+1):INDIRECT("AE"&amp;AC2349)),0)</f>
        <v>0</v>
      </c>
      <c r="AG2349" s="35"/>
      <c r="AH2349" s="86"/>
      <c r="AI2349" s="35"/>
      <c r="AJ2349" s="35"/>
      <c r="AK2349" s="35"/>
      <c r="AL2349" s="35"/>
      <c r="AM2349" s="35"/>
      <c r="AN2349" s="35"/>
      <c r="AO2349" s="35"/>
      <c r="AP2349" s="35"/>
      <c r="AQ2349" s="35"/>
      <c r="AR2349" s="35"/>
      <c r="AS2349" s="35"/>
      <c r="AT2349" s="35"/>
      <c r="AU2349" s="35"/>
      <c r="AV2349" s="35"/>
      <c r="AW2349" s="35"/>
      <c r="AX2349" s="35"/>
      <c r="AY2349" s="35"/>
      <c r="AZ2349" s="17">
        <f t="shared" ref="AZ2349" si="5295">AZ2348+1</f>
        <v>48365</v>
      </c>
      <c r="BA2349" s="216">
        <f t="shared" si="5228"/>
        <v>1</v>
      </c>
      <c r="BB2349" s="216">
        <f t="shared" ref="BB2349" si="5296">BB2348+1</f>
        <v>2344</v>
      </c>
      <c r="BC2349" s="16">
        <f t="shared" si="5230"/>
        <v>6.4219178082191783</v>
      </c>
      <c r="BD2349" s="16">
        <f>IF(Template!$F$7="Linear interpolation",LinInterp($AO$5:$AO$18,$AM$5:$AM$18,BC2349),CubicSpline($AO$5:$AO$18,$AM$5:$AM$18,BC2349))</f>
        <v>14.143899584356241</v>
      </c>
      <c r="BE2349" s="221">
        <f t="shared" si="5165"/>
        <v>2.3386032732193205</v>
      </c>
      <c r="BF2349" s="221">
        <f>BE2349/PRODUCT($BG$6:BG2348)</f>
        <v>1.0003697972315877</v>
      </c>
      <c r="BG2349" s="16">
        <f t="shared" si="5231"/>
        <v>1.0003697972315877</v>
      </c>
      <c r="BH2349" s="10">
        <f t="shared" si="5232"/>
        <v>13.497598952950995</v>
      </c>
      <c r="BI2349" s="90"/>
      <c r="BJ2349" s="17">
        <f t="shared" si="5215"/>
        <v>48342</v>
      </c>
      <c r="BK2349" s="16">
        <f t="shared" si="5208"/>
        <v>13.581445884572553</v>
      </c>
      <c r="BL2349" s="10">
        <f ca="1">IFERROR(AVERAGE(INDIRECT("BK"&amp;AC2349-Template!$F$10+1):INDIRECT("BK"&amp;AC2349)),0)</f>
        <v>13.627103506011141</v>
      </c>
      <c r="BM2349" s="35"/>
      <c r="BN2349" s="86"/>
      <c r="BO2349" s="35"/>
      <c r="BP2349" s="35"/>
      <c r="BQ2349" s="35"/>
      <c r="BR2349" s="35"/>
      <c r="BS2349" s="35"/>
      <c r="BT2349" s="35"/>
      <c r="BU2349" s="35"/>
      <c r="BV2349" s="35"/>
      <c r="BW2349" s="35"/>
      <c r="BX2349" s="35"/>
      <c r="BY2349" s="35"/>
      <c r="BZ2349" s="35"/>
      <c r="CA2349" s="35"/>
      <c r="CB2349" s="35"/>
      <c r="CC2349" s="35"/>
      <c r="CD2349" s="35"/>
      <c r="CE2349" s="35"/>
      <c r="CF2349" s="35"/>
      <c r="CG2349" s="35"/>
      <c r="CH2349" s="35"/>
    </row>
    <row r="2350" spans="1:86" ht="15.6" x14ac:dyDescent="0.3">
      <c r="A2350" s="35"/>
      <c r="B2350" s="86"/>
      <c r="C2350" s="35"/>
      <c r="D2350" s="35"/>
      <c r="E2350" s="35"/>
      <c r="F2350" s="35"/>
      <c r="G2350" s="35"/>
      <c r="H2350" s="35"/>
      <c r="I2350" s="35"/>
      <c r="J2350" s="35"/>
      <c r="K2350" s="35"/>
      <c r="L2350" s="35"/>
      <c r="M2350" s="35"/>
      <c r="N2350" s="35"/>
      <c r="O2350" s="35"/>
      <c r="P2350" s="35"/>
      <c r="Q2350" s="35"/>
      <c r="R2350" s="35"/>
      <c r="S2350" s="35"/>
      <c r="T2350" s="17">
        <f t="shared" si="5209"/>
        <v>48366</v>
      </c>
      <c r="U2350" s="216">
        <f t="shared" si="5202"/>
        <v>2</v>
      </c>
      <c r="V2350" s="216">
        <f t="shared" si="5209"/>
        <v>2345</v>
      </c>
      <c r="W2350" s="16">
        <f t="shared" si="5216"/>
        <v>6.4246575342465757</v>
      </c>
      <c r="X2350" s="16" t="e">
        <f>IF(Template!$F$7="Linear interpolation",LinInterp($I$5:$I$22,$G$5:$G$22,W2350),CubicSpline($I$5:$I$22,$G$5:$G$22,W2350))</f>
        <v>#VALUE!</v>
      </c>
      <c r="Y2350" s="221" t="e">
        <f t="shared" si="5203"/>
        <v>#VALUE!</v>
      </c>
      <c r="Z2350" s="221" t="e">
        <f>Y2350/PRODUCT($AA$6:AA2349)</f>
        <v>#VALUE!</v>
      </c>
      <c r="AA2350" s="16" t="e">
        <f t="shared" si="5210"/>
        <v>#VALUE!</v>
      </c>
      <c r="AB2350" s="10" t="e">
        <f t="shared" si="5211"/>
        <v>#VALUE!</v>
      </c>
      <c r="AC2350" s="90">
        <f t="shared" si="5204"/>
        <v>2350</v>
      </c>
      <c r="AD2350" s="17">
        <f t="shared" si="5212"/>
        <v>48343</v>
      </c>
      <c r="AE2350" s="16" t="e">
        <f t="shared" si="5205"/>
        <v>#VALUE!</v>
      </c>
      <c r="AF2350" s="10">
        <f ca="1">IFERROR(AVERAGE(INDIRECT("AE"&amp;AC2350-Template!$F$10+1):INDIRECT("AE"&amp;AC2350)),0)</f>
        <v>0</v>
      </c>
      <c r="AG2350" s="35"/>
      <c r="AH2350" s="86"/>
      <c r="AI2350" s="35"/>
      <c r="AJ2350" s="35"/>
      <c r="AK2350" s="35"/>
      <c r="AL2350" s="35"/>
      <c r="AM2350" s="35"/>
      <c r="AN2350" s="35"/>
      <c r="AO2350" s="35"/>
      <c r="AP2350" s="35"/>
      <c r="AQ2350" s="35"/>
      <c r="AR2350" s="35"/>
      <c r="AS2350" s="35"/>
      <c r="AT2350" s="35"/>
      <c r="AU2350" s="35"/>
      <c r="AV2350" s="35"/>
      <c r="AW2350" s="35"/>
      <c r="AX2350" s="35"/>
      <c r="AY2350" s="35"/>
      <c r="AZ2350" s="17">
        <f t="shared" ref="AZ2350" si="5297">AZ2349+1</f>
        <v>48366</v>
      </c>
      <c r="BA2350" s="216">
        <f t="shared" si="5228"/>
        <v>2</v>
      </c>
      <c r="BB2350" s="216">
        <f t="shared" ref="BB2350" si="5298">BB2349+1</f>
        <v>2345</v>
      </c>
      <c r="BC2350" s="16">
        <f t="shared" si="5230"/>
        <v>6.4246575342465757</v>
      </c>
      <c r="BD2350" s="16">
        <f>IF(Template!$F$7="Linear interpolation",LinInterp($AO$5:$AO$18,$AM$5:$AM$18,BC2350),CubicSpline($AO$5:$AO$18,$AM$5:$AM$18,BC2350))</f>
        <v>14.144032058382789</v>
      </c>
      <c r="BE2350" s="221">
        <f t="shared" si="5165"/>
        <v>2.339468468610935</v>
      </c>
      <c r="BF2350" s="221">
        <f>BE2350/PRODUCT($BG$6:BG2349)</f>
        <v>1.0003699624478946</v>
      </c>
      <c r="BG2350" s="16">
        <f t="shared" si="5231"/>
        <v>1.0003699624478946</v>
      </c>
      <c r="BH2350" s="10">
        <f t="shared" si="5232"/>
        <v>13.503629348151303</v>
      </c>
      <c r="BI2350" s="90"/>
      <c r="BJ2350" s="17">
        <f t="shared" si="5215"/>
        <v>48343</v>
      </c>
      <c r="BK2350" s="16">
        <f t="shared" si="5208"/>
        <v>13.581445884572553</v>
      </c>
      <c r="BL2350" s="10">
        <f ca="1">IFERROR(AVERAGE(INDIRECT("BK"&amp;AC2350-Template!$F$10+1):INDIRECT("BK"&amp;AC2350)),0)</f>
        <v>13.623906712605738</v>
      </c>
      <c r="BM2350" s="35"/>
      <c r="BN2350" s="86"/>
      <c r="BO2350" s="35"/>
      <c r="BP2350" s="35"/>
      <c r="BQ2350" s="35"/>
      <c r="BR2350" s="35"/>
      <c r="BS2350" s="35"/>
      <c r="BT2350" s="35"/>
      <c r="BU2350" s="35"/>
      <c r="BV2350" s="35"/>
      <c r="BW2350" s="35"/>
      <c r="BX2350" s="35"/>
      <c r="BY2350" s="35"/>
      <c r="BZ2350" s="35"/>
      <c r="CA2350" s="35"/>
      <c r="CB2350" s="35"/>
      <c r="CC2350" s="35"/>
      <c r="CD2350" s="35"/>
      <c r="CE2350" s="35"/>
      <c r="CF2350" s="35"/>
      <c r="CG2350" s="35"/>
      <c r="CH2350" s="35"/>
    </row>
    <row r="2351" spans="1:86" ht="15.6" x14ac:dyDescent="0.3">
      <c r="A2351" s="35"/>
      <c r="B2351" s="86"/>
      <c r="C2351" s="35"/>
      <c r="D2351" s="35"/>
      <c r="E2351" s="35"/>
      <c r="F2351" s="35"/>
      <c r="G2351" s="35"/>
      <c r="H2351" s="35"/>
      <c r="I2351" s="35"/>
      <c r="J2351" s="35"/>
      <c r="K2351" s="35"/>
      <c r="L2351" s="35"/>
      <c r="M2351" s="35"/>
      <c r="N2351" s="35"/>
      <c r="O2351" s="35"/>
      <c r="P2351" s="35"/>
      <c r="Q2351" s="35"/>
      <c r="R2351" s="35"/>
      <c r="S2351" s="35"/>
      <c r="T2351" s="17">
        <f t="shared" si="5209"/>
        <v>48367</v>
      </c>
      <c r="U2351" s="216">
        <f t="shared" si="5202"/>
        <v>3</v>
      </c>
      <c r="V2351" s="216">
        <f t="shared" si="5209"/>
        <v>2346</v>
      </c>
      <c r="W2351" s="16">
        <f t="shared" si="5216"/>
        <v>6.4273972602739722</v>
      </c>
      <c r="X2351" s="16" t="e">
        <f>IF(Template!$F$7="Linear interpolation",LinInterp($I$5:$I$22,$G$5:$G$22,W2351),CubicSpline($I$5:$I$22,$G$5:$G$22,W2351))</f>
        <v>#VALUE!</v>
      </c>
      <c r="Y2351" s="221" t="e">
        <f t="shared" si="5203"/>
        <v>#VALUE!</v>
      </c>
      <c r="Z2351" s="221" t="e">
        <f>Y2351/PRODUCT($AA$6:AA2350)</f>
        <v>#VALUE!</v>
      </c>
      <c r="AA2351" s="16" t="e">
        <f t="shared" si="5210"/>
        <v>#VALUE!</v>
      </c>
      <c r="AB2351" s="10" t="e">
        <f t="shared" si="5211"/>
        <v>#VALUE!</v>
      </c>
      <c r="AC2351" s="90">
        <f t="shared" si="5204"/>
        <v>2351</v>
      </c>
      <c r="AD2351" s="17">
        <f t="shared" si="5212"/>
        <v>48344</v>
      </c>
      <c r="AE2351" s="16" t="e">
        <f t="shared" si="5205"/>
        <v>#VALUE!</v>
      </c>
      <c r="AF2351" s="10">
        <f ca="1">IFERROR(AVERAGE(INDIRECT("AE"&amp;AC2351-Template!$F$10+1):INDIRECT("AE"&amp;AC2351)),0)</f>
        <v>0</v>
      </c>
      <c r="AG2351" s="35"/>
      <c r="AH2351" s="86"/>
      <c r="AI2351" s="35"/>
      <c r="AJ2351" s="35"/>
      <c r="AK2351" s="35"/>
      <c r="AL2351" s="35"/>
      <c r="AM2351" s="35"/>
      <c r="AN2351" s="35"/>
      <c r="AO2351" s="35"/>
      <c r="AP2351" s="35"/>
      <c r="AQ2351" s="35"/>
      <c r="AR2351" s="35"/>
      <c r="AS2351" s="35"/>
      <c r="AT2351" s="35"/>
      <c r="AU2351" s="35"/>
      <c r="AV2351" s="35"/>
      <c r="AW2351" s="35"/>
      <c r="AX2351" s="35"/>
      <c r="AY2351" s="35"/>
      <c r="AZ2351" s="17">
        <f t="shared" ref="AZ2351" si="5299">AZ2350+1</f>
        <v>48367</v>
      </c>
      <c r="BA2351" s="216">
        <f t="shared" si="5228"/>
        <v>3</v>
      </c>
      <c r="BB2351" s="216">
        <f t="shared" ref="BB2351" si="5300">BB2350+1</f>
        <v>2346</v>
      </c>
      <c r="BC2351" s="16">
        <f t="shared" si="5230"/>
        <v>6.4273972602739722</v>
      </c>
      <c r="BD2351" s="16">
        <f>IF(Template!$F$7="Linear interpolation",LinInterp($AO$5:$AO$18,$AM$5:$AM$18,BC2351),CubicSpline($AO$5:$AO$18,$AM$5:$AM$18,BC2351))</f>
        <v>14.144162983478807</v>
      </c>
      <c r="BE2351" s="221">
        <f t="shared" si="5165"/>
        <v>2.3403337948325209</v>
      </c>
      <c r="BF2351" s="221">
        <f>BE2351/PRODUCT($BG$6:BG2350)</f>
        <v>1.0003698815492477</v>
      </c>
      <c r="BG2351" s="16">
        <f t="shared" si="5231"/>
        <v>1.0003698815492477</v>
      </c>
      <c r="BH2351" s="10">
        <f t="shared" si="5232"/>
        <v>13.500676547539726</v>
      </c>
      <c r="BI2351" s="90"/>
      <c r="BJ2351" s="17">
        <f t="shared" si="5215"/>
        <v>48344</v>
      </c>
      <c r="BK2351" s="16">
        <f t="shared" si="5208"/>
        <v>13.561948812496173</v>
      </c>
      <c r="BL2351" s="10">
        <f ca="1">IFERROR(AVERAGE(INDIRECT("BK"&amp;AC2351-Template!$F$10+1):INDIRECT("BK"&amp;AC2351)),0)</f>
        <v>13.62006001679779</v>
      </c>
      <c r="BM2351" s="35"/>
      <c r="BN2351" s="86"/>
      <c r="BO2351" s="35"/>
      <c r="BP2351" s="35"/>
      <c r="BQ2351" s="35"/>
      <c r="BR2351" s="35"/>
      <c r="BS2351" s="35"/>
      <c r="BT2351" s="35"/>
      <c r="BU2351" s="35"/>
      <c r="BV2351" s="35"/>
      <c r="BW2351" s="35"/>
      <c r="BX2351" s="35"/>
      <c r="BY2351" s="35"/>
      <c r="BZ2351" s="35"/>
      <c r="CA2351" s="35"/>
      <c r="CB2351" s="35"/>
      <c r="CC2351" s="35"/>
      <c r="CD2351" s="35"/>
      <c r="CE2351" s="35"/>
      <c r="CF2351" s="35"/>
      <c r="CG2351" s="35"/>
      <c r="CH2351" s="35"/>
    </row>
    <row r="2352" spans="1:86" ht="15.6" x14ac:dyDescent="0.3">
      <c r="A2352" s="35"/>
      <c r="B2352" s="86"/>
      <c r="C2352" s="35"/>
      <c r="D2352" s="35"/>
      <c r="E2352" s="35"/>
      <c r="F2352" s="35"/>
      <c r="G2352" s="35"/>
      <c r="H2352" s="35"/>
      <c r="I2352" s="35"/>
      <c r="J2352" s="35"/>
      <c r="K2352" s="35"/>
      <c r="L2352" s="35"/>
      <c r="M2352" s="35"/>
      <c r="N2352" s="35"/>
      <c r="O2352" s="35"/>
      <c r="P2352" s="35"/>
      <c r="Q2352" s="35"/>
      <c r="R2352" s="35"/>
      <c r="S2352" s="35"/>
      <c r="T2352" s="17">
        <f t="shared" si="5209"/>
        <v>48368</v>
      </c>
      <c r="U2352" s="216">
        <f t="shared" si="5202"/>
        <v>4</v>
      </c>
      <c r="V2352" s="216">
        <f t="shared" si="5209"/>
        <v>2347</v>
      </c>
      <c r="W2352" s="16">
        <f t="shared" si="5216"/>
        <v>6.4301369863013695</v>
      </c>
      <c r="X2352" s="16" t="e">
        <f>IF(Template!$F$7="Linear interpolation",LinInterp($I$5:$I$22,$G$5:$G$22,W2352),CubicSpline($I$5:$I$22,$G$5:$G$22,W2352))</f>
        <v>#VALUE!</v>
      </c>
      <c r="Y2352" s="221" t="e">
        <f t="shared" si="5203"/>
        <v>#VALUE!</v>
      </c>
      <c r="Z2352" s="221" t="e">
        <f>Y2352/PRODUCT($AA$6:AA2351)</f>
        <v>#VALUE!</v>
      </c>
      <c r="AA2352" s="16" t="e">
        <f t="shared" si="5210"/>
        <v>#VALUE!</v>
      </c>
      <c r="AB2352" s="10" t="e">
        <f t="shared" si="5211"/>
        <v>#VALUE!</v>
      </c>
      <c r="AC2352" s="90">
        <f t="shared" si="5204"/>
        <v>2352</v>
      </c>
      <c r="AD2352" s="17">
        <f t="shared" si="5212"/>
        <v>48345</v>
      </c>
      <c r="AE2352" s="16" t="e">
        <f t="shared" si="5205"/>
        <v>#VALUE!</v>
      </c>
      <c r="AF2352" s="10">
        <f ca="1">IFERROR(AVERAGE(INDIRECT("AE"&amp;AC2352-Template!$F$10+1):INDIRECT("AE"&amp;AC2352)),0)</f>
        <v>0</v>
      </c>
      <c r="AG2352" s="35"/>
      <c r="AH2352" s="86"/>
      <c r="AI2352" s="35"/>
      <c r="AJ2352" s="35"/>
      <c r="AK2352" s="35"/>
      <c r="AL2352" s="35"/>
      <c r="AM2352" s="35"/>
      <c r="AN2352" s="35"/>
      <c r="AO2352" s="35"/>
      <c r="AP2352" s="35"/>
      <c r="AQ2352" s="35"/>
      <c r="AR2352" s="35"/>
      <c r="AS2352" s="35"/>
      <c r="AT2352" s="35"/>
      <c r="AU2352" s="35"/>
      <c r="AV2352" s="35"/>
      <c r="AW2352" s="35"/>
      <c r="AX2352" s="35"/>
      <c r="AY2352" s="35"/>
      <c r="AZ2352" s="17">
        <f t="shared" ref="AZ2352" si="5301">AZ2351+1</f>
        <v>48368</v>
      </c>
      <c r="BA2352" s="216">
        <f t="shared" si="5228"/>
        <v>4</v>
      </c>
      <c r="BB2352" s="216">
        <f t="shared" ref="BB2352" si="5302">BB2351+1</f>
        <v>2347</v>
      </c>
      <c r="BC2352" s="16">
        <f t="shared" si="5230"/>
        <v>6.4301369863013695</v>
      </c>
      <c r="BD2352" s="16">
        <f>IF(Template!$F$7="Linear interpolation",LinInterp($AO$5:$AO$18,$AM$5:$AM$18,BC2352),CubicSpline($AO$5:$AO$18,$AM$5:$AM$18,BC2352))</f>
        <v>14.144292367720253</v>
      </c>
      <c r="BE2352" s="221">
        <f t="shared" si="5165"/>
        <v>2.3411992525971654</v>
      </c>
      <c r="BF2352" s="221">
        <f>BE2352/PRODUCT($BG$6:BG2351)</f>
        <v>1.0003698009944375</v>
      </c>
      <c r="BG2352" s="16">
        <f t="shared" si="5231"/>
        <v>1.0003698009944375</v>
      </c>
      <c r="BH2352" s="10">
        <f t="shared" si="5232"/>
        <v>13.497736296969043</v>
      </c>
      <c r="BI2352" s="90"/>
      <c r="BJ2352" s="17">
        <f t="shared" si="5215"/>
        <v>48345</v>
      </c>
      <c r="BK2352" s="16">
        <f t="shared" si="5208"/>
        <v>13.568487419689967</v>
      </c>
      <c r="BL2352" s="10">
        <f ca="1">IFERROR(AVERAGE(INDIRECT("BK"&amp;AC2352-Template!$F$10+1):INDIRECT("BK"&amp;AC2352)),0)</f>
        <v>13.616431274562968</v>
      </c>
      <c r="BM2352" s="35"/>
      <c r="BN2352" s="86"/>
      <c r="BO2352" s="35"/>
      <c r="BP2352" s="35"/>
      <c r="BQ2352" s="35"/>
      <c r="BR2352" s="35"/>
      <c r="BS2352" s="35"/>
      <c r="BT2352" s="35"/>
      <c r="BU2352" s="35"/>
      <c r="BV2352" s="35"/>
      <c r="BW2352" s="35"/>
      <c r="BX2352" s="35"/>
      <c r="BY2352" s="35"/>
      <c r="BZ2352" s="35"/>
      <c r="CA2352" s="35"/>
      <c r="CB2352" s="35"/>
      <c r="CC2352" s="35"/>
      <c r="CD2352" s="35"/>
      <c r="CE2352" s="35"/>
      <c r="CF2352" s="35"/>
      <c r="CG2352" s="35"/>
      <c r="CH2352" s="35"/>
    </row>
    <row r="2353" spans="1:86" ht="15.6" x14ac:dyDescent="0.3">
      <c r="A2353" s="35"/>
      <c r="B2353" s="86"/>
      <c r="C2353" s="35"/>
      <c r="D2353" s="35"/>
      <c r="E2353" s="35"/>
      <c r="F2353" s="35"/>
      <c r="G2353" s="35"/>
      <c r="H2353" s="35"/>
      <c r="I2353" s="35"/>
      <c r="J2353" s="35"/>
      <c r="K2353" s="35"/>
      <c r="L2353" s="35"/>
      <c r="M2353" s="35"/>
      <c r="N2353" s="35"/>
      <c r="O2353" s="35"/>
      <c r="P2353" s="35"/>
      <c r="Q2353" s="35"/>
      <c r="R2353" s="35"/>
      <c r="S2353" s="35"/>
      <c r="T2353" s="17">
        <f t="shared" si="5209"/>
        <v>48369</v>
      </c>
      <c r="U2353" s="216">
        <f t="shared" si="5202"/>
        <v>5</v>
      </c>
      <c r="V2353" s="216">
        <f t="shared" si="5209"/>
        <v>2348</v>
      </c>
      <c r="W2353" s="16">
        <f t="shared" si="5216"/>
        <v>6.4328767123287669</v>
      </c>
      <c r="X2353" s="16" t="e">
        <f>IF(Template!$F$7="Linear interpolation",LinInterp($I$5:$I$22,$G$5:$G$22,W2353),CubicSpline($I$5:$I$22,$G$5:$G$22,W2353))</f>
        <v>#VALUE!</v>
      </c>
      <c r="Y2353" s="221" t="e">
        <f t="shared" si="5203"/>
        <v>#VALUE!</v>
      </c>
      <c r="Z2353" s="221" t="e">
        <f>Y2353/PRODUCT($AA$6:AA2352)</f>
        <v>#VALUE!</v>
      </c>
      <c r="AA2353" s="16" t="e">
        <f t="shared" si="5210"/>
        <v>#VALUE!</v>
      </c>
      <c r="AB2353" s="10" t="e">
        <f t="shared" si="5211"/>
        <v>#VALUE!</v>
      </c>
      <c r="AC2353" s="90">
        <f t="shared" si="5204"/>
        <v>2353</v>
      </c>
      <c r="AD2353" s="17">
        <f t="shared" si="5212"/>
        <v>48346</v>
      </c>
      <c r="AE2353" s="16" t="e">
        <f t="shared" si="5205"/>
        <v>#VALUE!</v>
      </c>
      <c r="AF2353" s="10">
        <f ca="1">IFERROR(AVERAGE(INDIRECT("AE"&amp;AC2353-Template!$F$10+1):INDIRECT("AE"&amp;AC2353)),0)</f>
        <v>0</v>
      </c>
      <c r="AG2353" s="35"/>
      <c r="AH2353" s="86"/>
      <c r="AI2353" s="35"/>
      <c r="AJ2353" s="35"/>
      <c r="AK2353" s="35"/>
      <c r="AL2353" s="35"/>
      <c r="AM2353" s="35"/>
      <c r="AN2353" s="35"/>
      <c r="AO2353" s="35"/>
      <c r="AP2353" s="35"/>
      <c r="AQ2353" s="35"/>
      <c r="AR2353" s="35"/>
      <c r="AS2353" s="35"/>
      <c r="AT2353" s="35"/>
      <c r="AU2353" s="35"/>
      <c r="AV2353" s="35"/>
      <c r="AW2353" s="35"/>
      <c r="AX2353" s="35"/>
      <c r="AY2353" s="35"/>
      <c r="AZ2353" s="17">
        <f t="shared" ref="AZ2353" si="5303">AZ2352+1</f>
        <v>48369</v>
      </c>
      <c r="BA2353" s="216">
        <f t="shared" si="5228"/>
        <v>5</v>
      </c>
      <c r="BB2353" s="216">
        <f t="shared" ref="BB2353" si="5304">BB2352+1</f>
        <v>2348</v>
      </c>
      <c r="BC2353" s="16">
        <f t="shared" si="5230"/>
        <v>6.4328767123287669</v>
      </c>
      <c r="BD2353" s="16">
        <f>IF(Template!$F$7="Linear interpolation",LinInterp($AO$5:$AO$18,$AM$5:$AM$18,BC2353),CubicSpline($AO$5:$AO$18,$AM$5:$AM$18,BC2353))</f>
        <v>14.144420219183074</v>
      </c>
      <c r="BE2353" s="221">
        <f t="shared" si="5165"/>
        <v>2.3420648426208763</v>
      </c>
      <c r="BF2353" s="221">
        <f>BE2353/PRODUCT($BG$6:BG2352)</f>
        <v>1.0003697207842306</v>
      </c>
      <c r="BG2353" s="16">
        <f t="shared" si="5231"/>
        <v>1.0003697207842306</v>
      </c>
      <c r="BH2353" s="10">
        <f t="shared" si="5232"/>
        <v>13.494808624416432</v>
      </c>
      <c r="BI2353" s="90"/>
      <c r="BJ2353" s="17">
        <f t="shared" si="5215"/>
        <v>48346</v>
      </c>
      <c r="BK2353" s="16">
        <f t="shared" si="5208"/>
        <v>13.565277562628264</v>
      </c>
      <c r="BL2353" s="10">
        <f ca="1">IFERROR(AVERAGE(INDIRECT("BK"&amp;AC2353-Template!$F$10+1):INDIRECT("BK"&amp;AC2353)),0)</f>
        <v>13.61340961214035</v>
      </c>
      <c r="BM2353" s="35"/>
      <c r="BN2353" s="86"/>
      <c r="BO2353" s="35"/>
      <c r="BP2353" s="35"/>
      <c r="BQ2353" s="35"/>
      <c r="BR2353" s="35"/>
      <c r="BS2353" s="35"/>
      <c r="BT2353" s="35"/>
      <c r="BU2353" s="35"/>
      <c r="BV2353" s="35"/>
      <c r="BW2353" s="35"/>
      <c r="BX2353" s="35"/>
      <c r="BY2353" s="35"/>
      <c r="BZ2353" s="35"/>
      <c r="CA2353" s="35"/>
      <c r="CB2353" s="35"/>
      <c r="CC2353" s="35"/>
      <c r="CD2353" s="35"/>
      <c r="CE2353" s="35"/>
      <c r="CF2353" s="35"/>
      <c r="CG2353" s="35"/>
      <c r="CH2353" s="35"/>
    </row>
    <row r="2354" spans="1:86" ht="15.6" x14ac:dyDescent="0.3">
      <c r="A2354" s="35"/>
      <c r="B2354" s="86"/>
      <c r="C2354" s="35"/>
      <c r="D2354" s="35"/>
      <c r="E2354" s="35"/>
      <c r="F2354" s="35"/>
      <c r="G2354" s="35"/>
      <c r="H2354" s="35"/>
      <c r="I2354" s="35"/>
      <c r="J2354" s="35"/>
      <c r="K2354" s="35"/>
      <c r="L2354" s="35"/>
      <c r="M2354" s="35"/>
      <c r="N2354" s="35"/>
      <c r="O2354" s="35"/>
      <c r="P2354" s="35"/>
      <c r="Q2354" s="35"/>
      <c r="R2354" s="35"/>
      <c r="S2354" s="35"/>
      <c r="T2354" s="17">
        <f t="shared" si="5209"/>
        <v>48370</v>
      </c>
      <c r="U2354" s="216">
        <f t="shared" si="5202"/>
        <v>6</v>
      </c>
      <c r="V2354" s="216">
        <f t="shared" si="5209"/>
        <v>2349</v>
      </c>
      <c r="W2354" s="16">
        <f t="shared" si="5216"/>
        <v>6.4356164383561643</v>
      </c>
      <c r="X2354" s="16" t="e">
        <f>IF(Template!$F$7="Linear interpolation",LinInterp($I$5:$I$22,$G$5:$G$22,W2354),CubicSpline($I$5:$I$22,$G$5:$G$22,W2354))</f>
        <v>#VALUE!</v>
      </c>
      <c r="Y2354" s="221" t="e">
        <f t="shared" si="5203"/>
        <v>#VALUE!</v>
      </c>
      <c r="Z2354" s="221" t="e">
        <f>Y2354/PRODUCT($AA$6:AA2353)</f>
        <v>#VALUE!</v>
      </c>
      <c r="AA2354" s="16" t="e">
        <f t="shared" si="5210"/>
        <v>#VALUE!</v>
      </c>
      <c r="AB2354" s="10" t="e">
        <f t="shared" si="5211"/>
        <v>#VALUE!</v>
      </c>
      <c r="AC2354" s="90">
        <f t="shared" si="5204"/>
        <v>2354</v>
      </c>
      <c r="AD2354" s="17">
        <f t="shared" si="5212"/>
        <v>48347</v>
      </c>
      <c r="AE2354" s="16" t="e">
        <f t="shared" si="5205"/>
        <v>#VALUE!</v>
      </c>
      <c r="AF2354" s="10">
        <f ca="1">IFERROR(AVERAGE(INDIRECT("AE"&amp;AC2354-Template!$F$10+1):INDIRECT("AE"&amp;AC2354)),0)</f>
        <v>0</v>
      </c>
      <c r="AG2354" s="35"/>
      <c r="AH2354" s="86"/>
      <c r="AI2354" s="35"/>
      <c r="AJ2354" s="35"/>
      <c r="AK2354" s="35"/>
      <c r="AL2354" s="35"/>
      <c r="AM2354" s="35"/>
      <c r="AN2354" s="35"/>
      <c r="AO2354" s="35"/>
      <c r="AP2354" s="35"/>
      <c r="AQ2354" s="35"/>
      <c r="AR2354" s="35"/>
      <c r="AS2354" s="35"/>
      <c r="AT2354" s="35"/>
      <c r="AU2354" s="35"/>
      <c r="AV2354" s="35"/>
      <c r="AW2354" s="35"/>
      <c r="AX2354" s="35"/>
      <c r="AY2354" s="35"/>
      <c r="AZ2354" s="17">
        <f t="shared" ref="AZ2354" si="5305">AZ2353+1</f>
        <v>48370</v>
      </c>
      <c r="BA2354" s="216">
        <f t="shared" si="5228"/>
        <v>6</v>
      </c>
      <c r="BB2354" s="216">
        <f t="shared" ref="BB2354" si="5306">BB2353+1</f>
        <v>2349</v>
      </c>
      <c r="BC2354" s="16">
        <f t="shared" si="5230"/>
        <v>6.4356164383561643</v>
      </c>
      <c r="BD2354" s="16">
        <f>IF(Template!$F$7="Linear interpolation",LinInterp($AO$5:$AO$18,$AM$5:$AM$18,BC2354),CubicSpline($AO$5:$AO$18,$AM$5:$AM$18,BC2354))</f>
        <v>14.144546545943228</v>
      </c>
      <c r="BE2354" s="221">
        <f t="shared" si="5165"/>
        <v>2.3429305656226016</v>
      </c>
      <c r="BF2354" s="221">
        <f>BE2354/PRODUCT($BG$6:BG2353)</f>
        <v>1.0003696409194018</v>
      </c>
      <c r="BG2354" s="16">
        <f t="shared" si="5231"/>
        <v>1.0003697207842306</v>
      </c>
      <c r="BH2354" s="10">
        <f t="shared" si="5232"/>
        <v>13.494808624416432</v>
      </c>
      <c r="BI2354" s="90"/>
      <c r="BJ2354" s="17">
        <f t="shared" si="5215"/>
        <v>48347</v>
      </c>
      <c r="BK2354" s="16">
        <f t="shared" si="5208"/>
        <v>13.562079665452753</v>
      </c>
      <c r="BL2354" s="10">
        <f ca="1">IFERROR(AVERAGE(INDIRECT("BK"&amp;AC2354-Template!$F$10+1):INDIRECT("BK"&amp;AC2354)),0)</f>
        <v>13.610042095965277</v>
      </c>
      <c r="BM2354" s="35"/>
      <c r="BN2354" s="86"/>
      <c r="BO2354" s="35"/>
      <c r="BP2354" s="35"/>
      <c r="BQ2354" s="35"/>
      <c r="BR2354" s="35"/>
      <c r="BS2354" s="35"/>
      <c r="BT2354" s="35"/>
      <c r="BU2354" s="35"/>
      <c r="BV2354" s="35"/>
      <c r="BW2354" s="35"/>
      <c r="BX2354" s="35"/>
      <c r="BY2354" s="35"/>
      <c r="BZ2354" s="35"/>
      <c r="CA2354" s="35"/>
      <c r="CB2354" s="35"/>
      <c r="CC2354" s="35"/>
      <c r="CD2354" s="35"/>
      <c r="CE2354" s="35"/>
      <c r="CF2354" s="35"/>
      <c r="CG2354" s="35"/>
      <c r="CH2354" s="35"/>
    </row>
    <row r="2355" spans="1:86" ht="15.6" x14ac:dyDescent="0.3">
      <c r="A2355" s="35"/>
      <c r="B2355" s="86"/>
      <c r="C2355" s="35"/>
      <c r="D2355" s="35"/>
      <c r="E2355" s="35"/>
      <c r="F2355" s="35"/>
      <c r="G2355" s="35"/>
      <c r="H2355" s="35"/>
      <c r="I2355" s="35"/>
      <c r="J2355" s="35"/>
      <c r="K2355" s="35"/>
      <c r="L2355" s="35"/>
      <c r="M2355" s="35"/>
      <c r="N2355" s="35"/>
      <c r="O2355" s="35"/>
      <c r="P2355" s="35"/>
      <c r="Q2355" s="35"/>
      <c r="R2355" s="35"/>
      <c r="S2355" s="35"/>
      <c r="T2355" s="17">
        <f t="shared" si="5209"/>
        <v>48371</v>
      </c>
      <c r="U2355" s="216">
        <f t="shared" si="5202"/>
        <v>7</v>
      </c>
      <c r="V2355" s="216">
        <f t="shared" si="5209"/>
        <v>2350</v>
      </c>
      <c r="W2355" s="16">
        <f t="shared" si="5216"/>
        <v>6.4383561643835616</v>
      </c>
      <c r="X2355" s="16" t="e">
        <f>IF(Template!$F$7="Linear interpolation",LinInterp($I$5:$I$22,$G$5:$G$22,W2355),CubicSpline($I$5:$I$22,$G$5:$G$22,W2355))</f>
        <v>#VALUE!</v>
      </c>
      <c r="Y2355" s="221" t="e">
        <f t="shared" si="5203"/>
        <v>#VALUE!</v>
      </c>
      <c r="Z2355" s="221" t="e">
        <f>Y2355/PRODUCT($AA$6:AA2354)</f>
        <v>#VALUE!</v>
      </c>
      <c r="AA2355" s="16" t="e">
        <f t="shared" si="5210"/>
        <v>#VALUE!</v>
      </c>
      <c r="AB2355" s="10" t="e">
        <f t="shared" si="5211"/>
        <v>#VALUE!</v>
      </c>
      <c r="AC2355" s="90">
        <f t="shared" si="5204"/>
        <v>2355</v>
      </c>
      <c r="AD2355" s="17">
        <f t="shared" si="5212"/>
        <v>48348</v>
      </c>
      <c r="AE2355" s="16" t="e">
        <f t="shared" si="5205"/>
        <v>#VALUE!</v>
      </c>
      <c r="AF2355" s="10">
        <f ca="1">IFERROR(AVERAGE(INDIRECT("AE"&amp;AC2355-Template!$F$10+1):INDIRECT("AE"&amp;AC2355)),0)</f>
        <v>0</v>
      </c>
      <c r="AG2355" s="35"/>
      <c r="AH2355" s="86"/>
      <c r="AI2355" s="35"/>
      <c r="AJ2355" s="35"/>
      <c r="AK2355" s="35"/>
      <c r="AL2355" s="35"/>
      <c r="AM2355" s="35"/>
      <c r="AN2355" s="35"/>
      <c r="AO2355" s="35"/>
      <c r="AP2355" s="35"/>
      <c r="AQ2355" s="35"/>
      <c r="AR2355" s="35"/>
      <c r="AS2355" s="35"/>
      <c r="AT2355" s="35"/>
      <c r="AU2355" s="35"/>
      <c r="AV2355" s="35"/>
      <c r="AW2355" s="35"/>
      <c r="AX2355" s="35"/>
      <c r="AY2355" s="35"/>
      <c r="AZ2355" s="17">
        <f t="shared" ref="AZ2355" si="5307">AZ2354+1</f>
        <v>48371</v>
      </c>
      <c r="BA2355" s="216">
        <f t="shared" si="5228"/>
        <v>7</v>
      </c>
      <c r="BB2355" s="216">
        <f t="shared" ref="BB2355" si="5308">BB2354+1</f>
        <v>2350</v>
      </c>
      <c r="BC2355" s="16">
        <f t="shared" si="5230"/>
        <v>6.4383561643835616</v>
      </c>
      <c r="BD2355" s="16">
        <f>IF(Template!$F$7="Linear interpolation",LinInterp($AO$5:$AO$18,$AM$5:$AM$18,BC2355),CubicSpline($AO$5:$AO$18,$AM$5:$AM$18,BC2355))</f>
        <v>14.144671356076667</v>
      </c>
      <c r="BE2355" s="221">
        <f t="shared" ref="BE2355:BE2418" si="5309">(1+(BD2355/100))^BC2355</f>
        <v>2.3437964223242167</v>
      </c>
      <c r="BF2355" s="221">
        <f>BE2355/PRODUCT($BG$6:BG2354)</f>
        <v>1.0003694815359014</v>
      </c>
      <c r="BG2355" s="16">
        <f t="shared" si="5231"/>
        <v>1.0003697207842306</v>
      </c>
      <c r="BH2355" s="10">
        <f t="shared" si="5232"/>
        <v>13.494808624416432</v>
      </c>
      <c r="BI2355" s="90"/>
      <c r="BJ2355" s="17">
        <f t="shared" si="5215"/>
        <v>48348</v>
      </c>
      <c r="BK2355" s="16">
        <f t="shared" si="5208"/>
        <v>13.558893756124402</v>
      </c>
      <c r="BL2355" s="10">
        <f ca="1">IFERROR(AVERAGE(INDIRECT("BK"&amp;AC2355-Template!$F$10+1):INDIRECT("BK"&amp;AC2355)),0)</f>
        <v>13.606686160760177</v>
      </c>
      <c r="BM2355" s="35"/>
      <c r="BN2355" s="86"/>
      <c r="BO2355" s="35"/>
      <c r="BP2355" s="35"/>
      <c r="BQ2355" s="35"/>
      <c r="BR2355" s="35"/>
      <c r="BS2355" s="35"/>
      <c r="BT2355" s="35"/>
      <c r="BU2355" s="35"/>
      <c r="BV2355" s="35"/>
      <c r="BW2355" s="35"/>
      <c r="BX2355" s="35"/>
      <c r="BY2355" s="35"/>
      <c r="BZ2355" s="35"/>
      <c r="CA2355" s="35"/>
      <c r="CB2355" s="35"/>
      <c r="CC2355" s="35"/>
      <c r="CD2355" s="35"/>
      <c r="CE2355" s="35"/>
      <c r="CF2355" s="35"/>
      <c r="CG2355" s="35"/>
      <c r="CH2355" s="35"/>
    </row>
    <row r="2356" spans="1:86" ht="15.6" x14ac:dyDescent="0.3">
      <c r="A2356" s="35"/>
      <c r="B2356" s="86"/>
      <c r="C2356" s="35"/>
      <c r="D2356" s="35"/>
      <c r="E2356" s="35"/>
      <c r="F2356" s="35"/>
      <c r="G2356" s="35"/>
      <c r="H2356" s="35"/>
      <c r="I2356" s="35"/>
      <c r="J2356" s="35"/>
      <c r="K2356" s="35"/>
      <c r="L2356" s="35"/>
      <c r="M2356" s="35"/>
      <c r="N2356" s="35"/>
      <c r="O2356" s="35"/>
      <c r="P2356" s="35"/>
      <c r="Q2356" s="35"/>
      <c r="R2356" s="35"/>
      <c r="S2356" s="35"/>
      <c r="T2356" s="17">
        <f t="shared" si="5209"/>
        <v>48372</v>
      </c>
      <c r="U2356" s="216">
        <f t="shared" si="5202"/>
        <v>1</v>
      </c>
      <c r="V2356" s="216">
        <f t="shared" si="5209"/>
        <v>2351</v>
      </c>
      <c r="W2356" s="16">
        <f t="shared" si="5216"/>
        <v>6.441095890410959</v>
      </c>
      <c r="X2356" s="16" t="e">
        <f>IF(Template!$F$7="Linear interpolation",LinInterp($I$5:$I$22,$G$5:$G$22,W2356),CubicSpline($I$5:$I$22,$G$5:$G$22,W2356))</f>
        <v>#VALUE!</v>
      </c>
      <c r="Y2356" s="221" t="e">
        <f t="shared" si="5203"/>
        <v>#VALUE!</v>
      </c>
      <c r="Z2356" s="221" t="e">
        <f>Y2356/PRODUCT($AA$6:AA2355)</f>
        <v>#VALUE!</v>
      </c>
      <c r="AA2356" s="16" t="e">
        <f t="shared" si="5210"/>
        <v>#VALUE!</v>
      </c>
      <c r="AB2356" s="10" t="e">
        <f t="shared" si="5211"/>
        <v>#VALUE!</v>
      </c>
      <c r="AC2356" s="90">
        <f t="shared" si="5204"/>
        <v>2356</v>
      </c>
      <c r="AD2356" s="17">
        <f t="shared" si="5212"/>
        <v>48349</v>
      </c>
      <c r="AE2356" s="16" t="e">
        <f t="shared" si="5205"/>
        <v>#VALUE!</v>
      </c>
      <c r="AF2356" s="10">
        <f ca="1">IFERROR(AVERAGE(INDIRECT("AE"&amp;AC2356-Template!$F$10+1):INDIRECT("AE"&amp;AC2356)),0)</f>
        <v>0</v>
      </c>
      <c r="AG2356" s="35"/>
      <c r="AH2356" s="86"/>
      <c r="AI2356" s="35"/>
      <c r="AJ2356" s="35"/>
      <c r="AK2356" s="35"/>
      <c r="AL2356" s="35"/>
      <c r="AM2356" s="35"/>
      <c r="AN2356" s="35"/>
      <c r="AO2356" s="35"/>
      <c r="AP2356" s="35"/>
      <c r="AQ2356" s="35"/>
      <c r="AR2356" s="35"/>
      <c r="AS2356" s="35"/>
      <c r="AT2356" s="35"/>
      <c r="AU2356" s="35"/>
      <c r="AV2356" s="35"/>
      <c r="AW2356" s="35"/>
      <c r="AX2356" s="35"/>
      <c r="AY2356" s="35"/>
      <c r="AZ2356" s="17">
        <f t="shared" ref="AZ2356" si="5310">AZ2355+1</f>
        <v>48372</v>
      </c>
      <c r="BA2356" s="216">
        <f t="shared" si="5228"/>
        <v>1</v>
      </c>
      <c r="BB2356" s="216">
        <f t="shared" ref="BB2356" si="5311">BB2355+1</f>
        <v>2351</v>
      </c>
      <c r="BC2356" s="16">
        <f t="shared" si="5230"/>
        <v>6.441095890410959</v>
      </c>
      <c r="BD2356" s="16">
        <f>IF(Template!$F$7="Linear interpolation",LinInterp($AO$5:$AO$18,$AM$5:$AM$18,BC2356),CubicSpline($AO$5:$AO$18,$AM$5:$AM$18,BC2356))</f>
        <v>14.144794657659347</v>
      </c>
      <c r="BE2356" s="221">
        <f t="shared" si="5309"/>
        <v>2.3446624134505467</v>
      </c>
      <c r="BF2356" s="221">
        <f>BE2356/PRODUCT($BG$6:BG2355)</f>
        <v>1.0003692429806799</v>
      </c>
      <c r="BG2356" s="16">
        <f t="shared" si="5231"/>
        <v>1.0003692429806799</v>
      </c>
      <c r="BH2356" s="10">
        <f t="shared" si="5232"/>
        <v>13.477368794814982</v>
      </c>
      <c r="BI2356" s="90"/>
      <c r="BJ2356" s="17">
        <f t="shared" si="5215"/>
        <v>48349</v>
      </c>
      <c r="BK2356" s="16">
        <f t="shared" si="5208"/>
        <v>13.558893756124402</v>
      </c>
      <c r="BL2356" s="10">
        <f ca="1">IFERROR(AVERAGE(INDIRECT("BK"&amp;AC2356-Template!$F$10+1):INDIRECT("BK"&amp;AC2356)),0)</f>
        <v>13.603447631023954</v>
      </c>
      <c r="BM2356" s="35"/>
      <c r="BN2356" s="86"/>
      <c r="BO2356" s="35"/>
      <c r="BP2356" s="35"/>
      <c r="BQ2356" s="35"/>
      <c r="BR2356" s="35"/>
      <c r="BS2356" s="35"/>
      <c r="BT2356" s="35"/>
      <c r="BU2356" s="35"/>
      <c r="BV2356" s="35"/>
      <c r="BW2356" s="35"/>
      <c r="BX2356" s="35"/>
      <c r="BY2356" s="35"/>
      <c r="BZ2356" s="35"/>
      <c r="CA2356" s="35"/>
      <c r="CB2356" s="35"/>
      <c r="CC2356" s="35"/>
      <c r="CD2356" s="35"/>
      <c r="CE2356" s="35"/>
      <c r="CF2356" s="35"/>
      <c r="CG2356" s="35"/>
      <c r="CH2356" s="35"/>
    </row>
    <row r="2357" spans="1:86" ht="15.6" x14ac:dyDescent="0.3">
      <c r="A2357" s="35"/>
      <c r="B2357" s="86"/>
      <c r="C2357" s="35"/>
      <c r="D2357" s="35"/>
      <c r="E2357" s="35"/>
      <c r="F2357" s="35"/>
      <c r="G2357" s="35"/>
      <c r="H2357" s="35"/>
      <c r="I2357" s="35"/>
      <c r="J2357" s="35"/>
      <c r="K2357" s="35"/>
      <c r="L2357" s="35"/>
      <c r="M2357" s="35"/>
      <c r="N2357" s="35"/>
      <c r="O2357" s="35"/>
      <c r="P2357" s="35"/>
      <c r="Q2357" s="35"/>
      <c r="R2357" s="35"/>
      <c r="S2357" s="35"/>
      <c r="T2357" s="17">
        <f t="shared" si="5209"/>
        <v>48373</v>
      </c>
      <c r="U2357" s="216">
        <f t="shared" si="5202"/>
        <v>2</v>
      </c>
      <c r="V2357" s="216">
        <f t="shared" si="5209"/>
        <v>2352</v>
      </c>
      <c r="W2357" s="16">
        <f t="shared" si="5216"/>
        <v>6.4438356164383563</v>
      </c>
      <c r="X2357" s="16" t="e">
        <f>IF(Template!$F$7="Linear interpolation",LinInterp($I$5:$I$22,$G$5:$G$22,W2357),CubicSpline($I$5:$I$22,$G$5:$G$22,W2357))</f>
        <v>#VALUE!</v>
      </c>
      <c r="Y2357" s="221" t="e">
        <f t="shared" si="5203"/>
        <v>#VALUE!</v>
      </c>
      <c r="Z2357" s="221" t="e">
        <f>Y2357/PRODUCT($AA$6:AA2356)</f>
        <v>#VALUE!</v>
      </c>
      <c r="AA2357" s="16" t="e">
        <f t="shared" si="5210"/>
        <v>#VALUE!</v>
      </c>
      <c r="AB2357" s="10" t="e">
        <f t="shared" si="5211"/>
        <v>#VALUE!</v>
      </c>
      <c r="AC2357" s="90">
        <f t="shared" si="5204"/>
        <v>2357</v>
      </c>
      <c r="AD2357" s="17">
        <f t="shared" si="5212"/>
        <v>48350</v>
      </c>
      <c r="AE2357" s="16" t="e">
        <f t="shared" si="5205"/>
        <v>#VALUE!</v>
      </c>
      <c r="AF2357" s="10">
        <f ca="1">IFERROR(AVERAGE(INDIRECT("AE"&amp;AC2357-Template!$F$10+1):INDIRECT("AE"&amp;AC2357)),0)</f>
        <v>0</v>
      </c>
      <c r="AG2357" s="35"/>
      <c r="AH2357" s="86"/>
      <c r="AI2357" s="35"/>
      <c r="AJ2357" s="35"/>
      <c r="AK2357" s="35"/>
      <c r="AL2357" s="35"/>
      <c r="AM2357" s="35"/>
      <c r="AN2357" s="35"/>
      <c r="AO2357" s="35"/>
      <c r="AP2357" s="35"/>
      <c r="AQ2357" s="35"/>
      <c r="AR2357" s="35"/>
      <c r="AS2357" s="35"/>
      <c r="AT2357" s="35"/>
      <c r="AU2357" s="35"/>
      <c r="AV2357" s="35"/>
      <c r="AW2357" s="35"/>
      <c r="AX2357" s="35"/>
      <c r="AY2357" s="35"/>
      <c r="AZ2357" s="17">
        <f t="shared" ref="AZ2357" si="5312">AZ2356+1</f>
        <v>48373</v>
      </c>
      <c r="BA2357" s="216">
        <f t="shared" si="5228"/>
        <v>2</v>
      </c>
      <c r="BB2357" s="216">
        <f t="shared" ref="BB2357" si="5313">BB2356+1</f>
        <v>2352</v>
      </c>
      <c r="BC2357" s="16">
        <f t="shared" si="5230"/>
        <v>6.4438356164383563</v>
      </c>
      <c r="BD2357" s="16">
        <f>IF(Template!$F$7="Linear interpolation",LinInterp($AO$5:$AO$18,$AM$5:$AM$18,BC2357),CubicSpline($AO$5:$AO$18,$AM$5:$AM$18,BC2357))</f>
        <v>14.144916458767218</v>
      </c>
      <c r="BE2357" s="221">
        <f t="shared" si="5309"/>
        <v>2.3455285397293548</v>
      </c>
      <c r="BF2357" s="221">
        <f>BE2357/PRODUCT($BG$6:BG2356)</f>
        <v>1.0003694034048738</v>
      </c>
      <c r="BG2357" s="16">
        <f t="shared" si="5231"/>
        <v>1.0003694034048738</v>
      </c>
      <c r="BH2357" s="10">
        <f t="shared" si="5232"/>
        <v>13.483224277893392</v>
      </c>
      <c r="BI2357" s="90"/>
      <c r="BJ2357" s="17">
        <f t="shared" si="5215"/>
        <v>48350</v>
      </c>
      <c r="BK2357" s="16">
        <f t="shared" si="5208"/>
        <v>13.558893756124402</v>
      </c>
      <c r="BL2357" s="10">
        <f ca="1">IFERROR(AVERAGE(INDIRECT("BK"&amp;AC2357-Template!$F$10+1):INDIRECT("BK"&amp;AC2357)),0)</f>
        <v>13.600326133345595</v>
      </c>
      <c r="BM2357" s="35"/>
      <c r="BN2357" s="86"/>
      <c r="BO2357" s="35"/>
      <c r="BP2357" s="35"/>
      <c r="BQ2357" s="35"/>
      <c r="BR2357" s="35"/>
      <c r="BS2357" s="35"/>
      <c r="BT2357" s="35"/>
      <c r="BU2357" s="35"/>
      <c r="BV2357" s="35"/>
      <c r="BW2357" s="35"/>
      <c r="BX2357" s="35"/>
      <c r="BY2357" s="35"/>
      <c r="BZ2357" s="35"/>
      <c r="CA2357" s="35"/>
      <c r="CB2357" s="35"/>
      <c r="CC2357" s="35"/>
      <c r="CD2357" s="35"/>
      <c r="CE2357" s="35"/>
      <c r="CF2357" s="35"/>
      <c r="CG2357" s="35"/>
      <c r="CH2357" s="35"/>
    </row>
    <row r="2358" spans="1:86" ht="15.6" x14ac:dyDescent="0.3">
      <c r="A2358" s="35"/>
      <c r="B2358" s="86"/>
      <c r="C2358" s="35"/>
      <c r="D2358" s="35"/>
      <c r="E2358" s="35"/>
      <c r="F2358" s="35"/>
      <c r="G2358" s="35"/>
      <c r="H2358" s="35"/>
      <c r="I2358" s="35"/>
      <c r="J2358" s="35"/>
      <c r="K2358" s="35"/>
      <c r="L2358" s="35"/>
      <c r="M2358" s="35"/>
      <c r="N2358" s="35"/>
      <c r="O2358" s="35"/>
      <c r="P2358" s="35"/>
      <c r="Q2358" s="35"/>
      <c r="R2358" s="35"/>
      <c r="S2358" s="35"/>
      <c r="T2358" s="17">
        <f t="shared" si="5209"/>
        <v>48374</v>
      </c>
      <c r="U2358" s="216">
        <f t="shared" si="5202"/>
        <v>3</v>
      </c>
      <c r="V2358" s="216">
        <f t="shared" si="5209"/>
        <v>2353</v>
      </c>
      <c r="W2358" s="16">
        <f t="shared" si="5216"/>
        <v>6.4465753424657537</v>
      </c>
      <c r="X2358" s="16" t="e">
        <f>IF(Template!$F$7="Linear interpolation",LinInterp($I$5:$I$22,$G$5:$G$22,W2358),CubicSpline($I$5:$I$22,$G$5:$G$22,W2358))</f>
        <v>#VALUE!</v>
      </c>
      <c r="Y2358" s="221" t="e">
        <f t="shared" si="5203"/>
        <v>#VALUE!</v>
      </c>
      <c r="Z2358" s="221" t="e">
        <f>Y2358/PRODUCT($AA$6:AA2357)</f>
        <v>#VALUE!</v>
      </c>
      <c r="AA2358" s="16" t="e">
        <f t="shared" si="5210"/>
        <v>#VALUE!</v>
      </c>
      <c r="AB2358" s="10" t="e">
        <f t="shared" si="5211"/>
        <v>#VALUE!</v>
      </c>
      <c r="AC2358" s="90">
        <f t="shared" si="5204"/>
        <v>2358</v>
      </c>
      <c r="AD2358" s="17">
        <f t="shared" si="5212"/>
        <v>48351</v>
      </c>
      <c r="AE2358" s="16" t="e">
        <f t="shared" si="5205"/>
        <v>#VALUE!</v>
      </c>
      <c r="AF2358" s="10">
        <f ca="1">IFERROR(AVERAGE(INDIRECT("AE"&amp;AC2358-Template!$F$10+1):INDIRECT("AE"&amp;AC2358)),0)</f>
        <v>0</v>
      </c>
      <c r="AG2358" s="35"/>
      <c r="AH2358" s="86"/>
      <c r="AI2358" s="35"/>
      <c r="AJ2358" s="35"/>
      <c r="AK2358" s="35"/>
      <c r="AL2358" s="35"/>
      <c r="AM2358" s="35"/>
      <c r="AN2358" s="35"/>
      <c r="AO2358" s="35"/>
      <c r="AP2358" s="35"/>
      <c r="AQ2358" s="35"/>
      <c r="AR2358" s="35"/>
      <c r="AS2358" s="35"/>
      <c r="AT2358" s="35"/>
      <c r="AU2358" s="35"/>
      <c r="AV2358" s="35"/>
      <c r="AW2358" s="35"/>
      <c r="AX2358" s="35"/>
      <c r="AY2358" s="35"/>
      <c r="AZ2358" s="17">
        <f t="shared" ref="AZ2358" si="5314">AZ2357+1</f>
        <v>48374</v>
      </c>
      <c r="BA2358" s="216">
        <f t="shared" si="5228"/>
        <v>3</v>
      </c>
      <c r="BB2358" s="216">
        <f t="shared" ref="BB2358" si="5315">BB2357+1</f>
        <v>2353</v>
      </c>
      <c r="BC2358" s="16">
        <f t="shared" si="5230"/>
        <v>6.4465753424657537</v>
      </c>
      <c r="BD2358" s="16">
        <f>IF(Template!$F$7="Linear interpolation",LinInterp($AO$5:$AO$18,$AM$5:$AM$18,BC2358),CubicSpline($AO$5:$AO$18,$AM$5:$AM$18,BC2358))</f>
        <v>14.145036767476237</v>
      </c>
      <c r="BE2358" s="221">
        <f t="shared" si="5309"/>
        <v>2.3463948018913583</v>
      </c>
      <c r="BF2358" s="221">
        <f>BE2358/PRODUCT($BG$6:BG2357)</f>
        <v>1.000369324929256</v>
      </c>
      <c r="BG2358" s="16">
        <f t="shared" si="5231"/>
        <v>1.000369324929256</v>
      </c>
      <c r="BH2358" s="10">
        <f t="shared" si="5232"/>
        <v>13.480359917844353</v>
      </c>
      <c r="BI2358" s="90"/>
      <c r="BJ2358" s="17">
        <f t="shared" si="5215"/>
        <v>48351</v>
      </c>
      <c r="BK2358" s="16">
        <f t="shared" si="5208"/>
        <v>13.539898603705524</v>
      </c>
      <c r="BL2358" s="10">
        <f ca="1">IFERROR(AVERAGE(INDIRECT("BK"&amp;AC2358-Template!$F$10+1):INDIRECT("BK"&amp;AC2358)),0)</f>
        <v>13.59657146391994</v>
      </c>
      <c r="BM2358" s="35"/>
      <c r="BN2358" s="86"/>
      <c r="BO2358" s="35"/>
      <c r="BP2358" s="35"/>
      <c r="BQ2358" s="35"/>
      <c r="BR2358" s="35"/>
      <c r="BS2358" s="35"/>
      <c r="BT2358" s="35"/>
      <c r="BU2358" s="35"/>
      <c r="BV2358" s="35"/>
      <c r="BW2358" s="35"/>
      <c r="BX2358" s="35"/>
      <c r="BY2358" s="35"/>
      <c r="BZ2358" s="35"/>
      <c r="CA2358" s="35"/>
      <c r="CB2358" s="35"/>
      <c r="CC2358" s="35"/>
      <c r="CD2358" s="35"/>
      <c r="CE2358" s="35"/>
      <c r="CF2358" s="35"/>
      <c r="CG2358" s="35"/>
      <c r="CH2358" s="35"/>
    </row>
    <row r="2359" spans="1:86" ht="15.6" x14ac:dyDescent="0.3">
      <c r="A2359" s="35"/>
      <c r="B2359" s="86"/>
      <c r="C2359" s="35"/>
      <c r="D2359" s="35"/>
      <c r="E2359" s="35"/>
      <c r="F2359" s="35"/>
      <c r="G2359" s="35"/>
      <c r="H2359" s="35"/>
      <c r="I2359" s="35"/>
      <c r="J2359" s="35"/>
      <c r="K2359" s="35"/>
      <c r="L2359" s="35"/>
      <c r="M2359" s="35"/>
      <c r="N2359" s="35"/>
      <c r="O2359" s="35"/>
      <c r="P2359" s="35"/>
      <c r="Q2359" s="35"/>
      <c r="R2359" s="35"/>
      <c r="S2359" s="35"/>
      <c r="T2359" s="17">
        <f t="shared" si="5209"/>
        <v>48375</v>
      </c>
      <c r="U2359" s="216">
        <f t="shared" si="5202"/>
        <v>4</v>
      </c>
      <c r="V2359" s="216">
        <f t="shared" si="5209"/>
        <v>2354</v>
      </c>
      <c r="W2359" s="16">
        <f t="shared" si="5216"/>
        <v>6.4493150684931511</v>
      </c>
      <c r="X2359" s="16" t="e">
        <f>IF(Template!$F$7="Linear interpolation",LinInterp($I$5:$I$22,$G$5:$G$22,W2359),CubicSpline($I$5:$I$22,$G$5:$G$22,W2359))</f>
        <v>#VALUE!</v>
      </c>
      <c r="Y2359" s="221" t="e">
        <f t="shared" si="5203"/>
        <v>#VALUE!</v>
      </c>
      <c r="Z2359" s="221" t="e">
        <f>Y2359/PRODUCT($AA$6:AA2358)</f>
        <v>#VALUE!</v>
      </c>
      <c r="AA2359" s="16" t="e">
        <f t="shared" si="5210"/>
        <v>#VALUE!</v>
      </c>
      <c r="AB2359" s="10" t="e">
        <f t="shared" si="5211"/>
        <v>#VALUE!</v>
      </c>
      <c r="AC2359" s="90">
        <f t="shared" si="5204"/>
        <v>2359</v>
      </c>
      <c r="AD2359" s="17">
        <f t="shared" si="5212"/>
        <v>48352</v>
      </c>
      <c r="AE2359" s="16" t="e">
        <f t="shared" si="5205"/>
        <v>#VALUE!</v>
      </c>
      <c r="AF2359" s="10">
        <f ca="1">IFERROR(AVERAGE(INDIRECT("AE"&amp;AC2359-Template!$F$10+1):INDIRECT("AE"&amp;AC2359)),0)</f>
        <v>0</v>
      </c>
      <c r="AG2359" s="35"/>
      <c r="AH2359" s="86"/>
      <c r="AI2359" s="35"/>
      <c r="AJ2359" s="35"/>
      <c r="AK2359" s="35"/>
      <c r="AL2359" s="35"/>
      <c r="AM2359" s="35"/>
      <c r="AN2359" s="35"/>
      <c r="AO2359" s="35"/>
      <c r="AP2359" s="35"/>
      <c r="AQ2359" s="35"/>
      <c r="AR2359" s="35"/>
      <c r="AS2359" s="35"/>
      <c r="AT2359" s="35"/>
      <c r="AU2359" s="35"/>
      <c r="AV2359" s="35"/>
      <c r="AW2359" s="35"/>
      <c r="AX2359" s="35"/>
      <c r="AY2359" s="35"/>
      <c r="AZ2359" s="17">
        <f t="shared" ref="AZ2359" si="5316">AZ2358+1</f>
        <v>48375</v>
      </c>
      <c r="BA2359" s="216">
        <f t="shared" si="5228"/>
        <v>4</v>
      </c>
      <c r="BB2359" s="216">
        <f t="shared" ref="BB2359" si="5317">BB2358+1</f>
        <v>2354</v>
      </c>
      <c r="BC2359" s="16">
        <f t="shared" si="5230"/>
        <v>6.4493150684931511</v>
      </c>
      <c r="BD2359" s="16">
        <f>IF(Template!$F$7="Linear interpolation",LinInterp($AO$5:$AO$18,$AM$5:$AM$18,BC2359),CubicSpline($AO$5:$AO$18,$AM$5:$AM$18,BC2359))</f>
        <v>14.145155591862357</v>
      </c>
      <c r="BE2359" s="221">
        <f t="shared" si="5309"/>
        <v>2.3472612006702138</v>
      </c>
      <c r="BF2359" s="221">
        <f>BE2359/PRODUCT($BG$6:BG2358)</f>
        <v>1.0003692468028642</v>
      </c>
      <c r="BG2359" s="16">
        <f t="shared" si="5231"/>
        <v>1.0003692468028642</v>
      </c>
      <c r="BH2359" s="10">
        <f t="shared" si="5232"/>
        <v>13.47750830454364</v>
      </c>
      <c r="BI2359" s="90"/>
      <c r="BJ2359" s="17">
        <f t="shared" si="5215"/>
        <v>48352</v>
      </c>
      <c r="BK2359" s="16">
        <f t="shared" si="5208"/>
        <v>13.546270559776197</v>
      </c>
      <c r="BL2359" s="10">
        <f ca="1">IFERROR(AVERAGE(INDIRECT("BK"&amp;AC2359-Template!$F$10+1):INDIRECT("BK"&amp;AC2359)),0)</f>
        <v>13.593029193029972</v>
      </c>
      <c r="BM2359" s="35"/>
      <c r="BN2359" s="86"/>
      <c r="BO2359" s="35"/>
      <c r="BP2359" s="35"/>
      <c r="BQ2359" s="35"/>
      <c r="BR2359" s="35"/>
      <c r="BS2359" s="35"/>
      <c r="BT2359" s="35"/>
      <c r="BU2359" s="35"/>
      <c r="BV2359" s="35"/>
      <c r="BW2359" s="35"/>
      <c r="BX2359" s="35"/>
      <c r="BY2359" s="35"/>
      <c r="BZ2359" s="35"/>
      <c r="CA2359" s="35"/>
      <c r="CB2359" s="35"/>
      <c r="CC2359" s="35"/>
      <c r="CD2359" s="35"/>
      <c r="CE2359" s="35"/>
      <c r="CF2359" s="35"/>
      <c r="CG2359" s="35"/>
      <c r="CH2359" s="35"/>
    </row>
    <row r="2360" spans="1:86" ht="15.6" x14ac:dyDescent="0.3">
      <c r="A2360" s="35"/>
      <c r="B2360" s="86"/>
      <c r="C2360" s="35"/>
      <c r="D2360" s="35"/>
      <c r="E2360" s="35"/>
      <c r="F2360" s="35"/>
      <c r="G2360" s="35"/>
      <c r="H2360" s="35"/>
      <c r="I2360" s="35"/>
      <c r="J2360" s="35"/>
      <c r="K2360" s="35"/>
      <c r="L2360" s="35"/>
      <c r="M2360" s="35"/>
      <c r="N2360" s="35"/>
      <c r="O2360" s="35"/>
      <c r="P2360" s="35"/>
      <c r="Q2360" s="35"/>
      <c r="R2360" s="35"/>
      <c r="S2360" s="35"/>
      <c r="T2360" s="17">
        <f t="shared" si="5209"/>
        <v>48376</v>
      </c>
      <c r="U2360" s="216">
        <f t="shared" si="5202"/>
        <v>5</v>
      </c>
      <c r="V2360" s="216">
        <f t="shared" si="5209"/>
        <v>2355</v>
      </c>
      <c r="W2360" s="16">
        <f t="shared" si="5216"/>
        <v>6.4520547945205475</v>
      </c>
      <c r="X2360" s="16" t="e">
        <f>IF(Template!$F$7="Linear interpolation",LinInterp($I$5:$I$22,$G$5:$G$22,W2360),CubicSpline($I$5:$I$22,$G$5:$G$22,W2360))</f>
        <v>#VALUE!</v>
      </c>
      <c r="Y2360" s="221" t="e">
        <f t="shared" si="5203"/>
        <v>#VALUE!</v>
      </c>
      <c r="Z2360" s="221" t="e">
        <f>Y2360/PRODUCT($AA$6:AA2359)</f>
        <v>#VALUE!</v>
      </c>
      <c r="AA2360" s="16" t="e">
        <f t="shared" si="5210"/>
        <v>#VALUE!</v>
      </c>
      <c r="AB2360" s="10" t="e">
        <f t="shared" si="5211"/>
        <v>#VALUE!</v>
      </c>
      <c r="AC2360" s="90">
        <f t="shared" si="5204"/>
        <v>2360</v>
      </c>
      <c r="AD2360" s="17">
        <f t="shared" si="5212"/>
        <v>48353</v>
      </c>
      <c r="AE2360" s="16" t="e">
        <f t="shared" si="5205"/>
        <v>#VALUE!</v>
      </c>
      <c r="AF2360" s="10">
        <f ca="1">IFERROR(AVERAGE(INDIRECT("AE"&amp;AC2360-Template!$F$10+1):INDIRECT("AE"&amp;AC2360)),0)</f>
        <v>0</v>
      </c>
      <c r="AG2360" s="35"/>
      <c r="AH2360" s="86"/>
      <c r="AI2360" s="35"/>
      <c r="AJ2360" s="35"/>
      <c r="AK2360" s="35"/>
      <c r="AL2360" s="35"/>
      <c r="AM2360" s="35"/>
      <c r="AN2360" s="35"/>
      <c r="AO2360" s="35"/>
      <c r="AP2360" s="35"/>
      <c r="AQ2360" s="35"/>
      <c r="AR2360" s="35"/>
      <c r="AS2360" s="35"/>
      <c r="AT2360" s="35"/>
      <c r="AU2360" s="35"/>
      <c r="AV2360" s="35"/>
      <c r="AW2360" s="35"/>
      <c r="AX2360" s="35"/>
      <c r="AY2360" s="35"/>
      <c r="AZ2360" s="17">
        <f t="shared" ref="AZ2360" si="5318">AZ2359+1</f>
        <v>48376</v>
      </c>
      <c r="BA2360" s="216">
        <f t="shared" si="5228"/>
        <v>5</v>
      </c>
      <c r="BB2360" s="216">
        <f t="shared" ref="BB2360" si="5319">BB2359+1</f>
        <v>2355</v>
      </c>
      <c r="BC2360" s="16">
        <f t="shared" si="5230"/>
        <v>6.4520547945205475</v>
      </c>
      <c r="BD2360" s="16">
        <f>IF(Template!$F$7="Linear interpolation",LinInterp($AO$5:$AO$18,$AM$5:$AM$18,BC2360),CubicSpline($AO$5:$AO$18,$AM$5:$AM$18,BC2360))</f>
        <v>14.145272940001529</v>
      </c>
      <c r="BE2360" s="221">
        <f t="shared" si="5309"/>
        <v>2.3481277368025455</v>
      </c>
      <c r="BF2360" s="221">
        <f>BE2360/PRODUCT($BG$6:BG2359)</f>
        <v>1.000369169026474</v>
      </c>
      <c r="BG2360" s="16">
        <f t="shared" si="5231"/>
        <v>1.000369169026474</v>
      </c>
      <c r="BH2360" s="10">
        <f t="shared" si="5232"/>
        <v>13.474669466300714</v>
      </c>
      <c r="BI2360" s="90"/>
      <c r="BJ2360" s="17">
        <f t="shared" si="5215"/>
        <v>48353</v>
      </c>
      <c r="BK2360" s="16">
        <f t="shared" si="5208"/>
        <v>13.543145011351232</v>
      </c>
      <c r="BL2360" s="10">
        <f ca="1">IFERROR(AVERAGE(INDIRECT("BK"&amp;AC2360-Template!$F$10+1):INDIRECT("BK"&amp;AC2360)),0)</f>
        <v>13.590081181303187</v>
      </c>
      <c r="BM2360" s="35"/>
      <c r="BN2360" s="86"/>
      <c r="BO2360" s="35"/>
      <c r="BP2360" s="35"/>
      <c r="BQ2360" s="35"/>
      <c r="BR2360" s="35"/>
      <c r="BS2360" s="35"/>
      <c r="BT2360" s="35"/>
      <c r="BU2360" s="35"/>
      <c r="BV2360" s="35"/>
      <c r="BW2360" s="35"/>
      <c r="BX2360" s="35"/>
      <c r="BY2360" s="35"/>
      <c r="BZ2360" s="35"/>
      <c r="CA2360" s="35"/>
      <c r="CB2360" s="35"/>
      <c r="CC2360" s="35"/>
      <c r="CD2360" s="35"/>
      <c r="CE2360" s="35"/>
      <c r="CF2360" s="35"/>
      <c r="CG2360" s="35"/>
      <c r="CH2360" s="35"/>
    </row>
    <row r="2361" spans="1:86" ht="15.6" x14ac:dyDescent="0.3">
      <c r="A2361" s="35"/>
      <c r="B2361" s="86"/>
      <c r="C2361" s="35"/>
      <c r="D2361" s="35"/>
      <c r="E2361" s="35"/>
      <c r="F2361" s="35"/>
      <c r="G2361" s="35"/>
      <c r="H2361" s="35"/>
      <c r="I2361" s="35"/>
      <c r="J2361" s="35"/>
      <c r="K2361" s="35"/>
      <c r="L2361" s="35"/>
      <c r="M2361" s="35"/>
      <c r="N2361" s="35"/>
      <c r="O2361" s="35"/>
      <c r="P2361" s="35"/>
      <c r="Q2361" s="35"/>
      <c r="R2361" s="35"/>
      <c r="S2361" s="35"/>
      <c r="T2361" s="17">
        <f t="shared" si="5209"/>
        <v>48377</v>
      </c>
      <c r="U2361" s="216">
        <f t="shared" si="5202"/>
        <v>6</v>
      </c>
      <c r="V2361" s="216">
        <f t="shared" si="5209"/>
        <v>2356</v>
      </c>
      <c r="W2361" s="16">
        <f t="shared" si="5216"/>
        <v>6.4547945205479449</v>
      </c>
      <c r="X2361" s="16" t="e">
        <f>IF(Template!$F$7="Linear interpolation",LinInterp($I$5:$I$22,$G$5:$G$22,W2361),CubicSpline($I$5:$I$22,$G$5:$G$22,W2361))</f>
        <v>#VALUE!</v>
      </c>
      <c r="Y2361" s="221" t="e">
        <f t="shared" si="5203"/>
        <v>#VALUE!</v>
      </c>
      <c r="Z2361" s="221" t="e">
        <f>Y2361/PRODUCT($AA$6:AA2360)</f>
        <v>#VALUE!</v>
      </c>
      <c r="AA2361" s="16" t="e">
        <f t="shared" si="5210"/>
        <v>#VALUE!</v>
      </c>
      <c r="AB2361" s="10" t="e">
        <f t="shared" si="5211"/>
        <v>#VALUE!</v>
      </c>
      <c r="AC2361" s="90">
        <f t="shared" si="5204"/>
        <v>2361</v>
      </c>
      <c r="AD2361" s="17">
        <f t="shared" si="5212"/>
        <v>48354</v>
      </c>
      <c r="AE2361" s="16" t="e">
        <f t="shared" si="5205"/>
        <v>#VALUE!</v>
      </c>
      <c r="AF2361" s="10">
        <f ca="1">IFERROR(AVERAGE(INDIRECT("AE"&amp;AC2361-Template!$F$10+1):INDIRECT("AE"&amp;AC2361)),0)</f>
        <v>0</v>
      </c>
      <c r="AG2361" s="35"/>
      <c r="AH2361" s="86"/>
      <c r="AI2361" s="35"/>
      <c r="AJ2361" s="35"/>
      <c r="AK2361" s="35"/>
      <c r="AL2361" s="35"/>
      <c r="AM2361" s="35"/>
      <c r="AN2361" s="35"/>
      <c r="AO2361" s="35"/>
      <c r="AP2361" s="35"/>
      <c r="AQ2361" s="35"/>
      <c r="AR2361" s="35"/>
      <c r="AS2361" s="35"/>
      <c r="AT2361" s="35"/>
      <c r="AU2361" s="35"/>
      <c r="AV2361" s="35"/>
      <c r="AW2361" s="35"/>
      <c r="AX2361" s="35"/>
      <c r="AY2361" s="35"/>
      <c r="AZ2361" s="17">
        <f t="shared" ref="AZ2361" si="5320">AZ2360+1</f>
        <v>48377</v>
      </c>
      <c r="BA2361" s="216">
        <f t="shared" si="5228"/>
        <v>6</v>
      </c>
      <c r="BB2361" s="216">
        <f t="shared" ref="BB2361" si="5321">BB2360+1</f>
        <v>2356</v>
      </c>
      <c r="BC2361" s="16">
        <f t="shared" si="5230"/>
        <v>6.4547945205479449</v>
      </c>
      <c r="BD2361" s="16">
        <f>IF(Template!$F$7="Linear interpolation",LinInterp($AO$5:$AO$18,$AM$5:$AM$18,BC2361),CubicSpline($AO$5:$AO$18,$AM$5:$AM$18,BC2361))</f>
        <v>14.145388819969712</v>
      </c>
      <c r="BE2361" s="221">
        <f t="shared" si="5309"/>
        <v>2.3489944110279404</v>
      </c>
      <c r="BF2361" s="221">
        <f>BE2361/PRODUCT($BG$6:BG2360)</f>
        <v>1.0003690916008576</v>
      </c>
      <c r="BG2361" s="16">
        <f t="shared" si="5231"/>
        <v>1.000369169026474</v>
      </c>
      <c r="BH2361" s="10">
        <f t="shared" si="5232"/>
        <v>13.474669466300714</v>
      </c>
      <c r="BI2361" s="90"/>
      <c r="BJ2361" s="17">
        <f t="shared" si="5215"/>
        <v>48354</v>
      </c>
      <c r="BK2361" s="16">
        <f t="shared" si="5208"/>
        <v>13.5400316193659</v>
      </c>
      <c r="BL2361" s="10">
        <f ca="1">IFERROR(AVERAGE(INDIRECT("BK"&amp;AC2361-Template!$F$10+1):INDIRECT("BK"&amp;AC2361)),0)</f>
        <v>13.586795321174382</v>
      </c>
      <c r="BM2361" s="35"/>
      <c r="BN2361" s="86"/>
      <c r="BO2361" s="35"/>
      <c r="BP2361" s="35"/>
      <c r="BQ2361" s="35"/>
      <c r="BR2361" s="35"/>
      <c r="BS2361" s="35"/>
      <c r="BT2361" s="35"/>
      <c r="BU2361" s="35"/>
      <c r="BV2361" s="35"/>
      <c r="BW2361" s="35"/>
      <c r="BX2361" s="35"/>
      <c r="BY2361" s="35"/>
      <c r="BZ2361" s="35"/>
      <c r="CA2361" s="35"/>
      <c r="CB2361" s="35"/>
      <c r="CC2361" s="35"/>
      <c r="CD2361" s="35"/>
      <c r="CE2361" s="35"/>
      <c r="CF2361" s="35"/>
      <c r="CG2361" s="35"/>
      <c r="CH2361" s="35"/>
    </row>
    <row r="2362" spans="1:86" ht="15.6" x14ac:dyDescent="0.3">
      <c r="A2362" s="35"/>
      <c r="B2362" s="86"/>
      <c r="C2362" s="35"/>
      <c r="D2362" s="35"/>
      <c r="E2362" s="35"/>
      <c r="F2362" s="35"/>
      <c r="G2362" s="35"/>
      <c r="H2362" s="35"/>
      <c r="I2362" s="35"/>
      <c r="J2362" s="35"/>
      <c r="K2362" s="35"/>
      <c r="L2362" s="35"/>
      <c r="M2362" s="35"/>
      <c r="N2362" s="35"/>
      <c r="O2362" s="35"/>
      <c r="P2362" s="35"/>
      <c r="Q2362" s="35"/>
      <c r="R2362" s="35"/>
      <c r="S2362" s="35"/>
      <c r="T2362" s="17">
        <f t="shared" si="5209"/>
        <v>48378</v>
      </c>
      <c r="U2362" s="216">
        <f t="shared" si="5202"/>
        <v>7</v>
      </c>
      <c r="V2362" s="216">
        <f t="shared" si="5209"/>
        <v>2357</v>
      </c>
      <c r="W2362" s="16">
        <f t="shared" si="5216"/>
        <v>6.4575342465753423</v>
      </c>
      <c r="X2362" s="16" t="e">
        <f>IF(Template!$F$7="Linear interpolation",LinInterp($I$5:$I$22,$G$5:$G$22,W2362),CubicSpline($I$5:$I$22,$G$5:$G$22,W2362))</f>
        <v>#VALUE!</v>
      </c>
      <c r="Y2362" s="221" t="e">
        <f t="shared" si="5203"/>
        <v>#VALUE!</v>
      </c>
      <c r="Z2362" s="221" t="e">
        <f>Y2362/PRODUCT($AA$6:AA2361)</f>
        <v>#VALUE!</v>
      </c>
      <c r="AA2362" s="16" t="e">
        <f t="shared" si="5210"/>
        <v>#VALUE!</v>
      </c>
      <c r="AB2362" s="10" t="e">
        <f t="shared" si="5211"/>
        <v>#VALUE!</v>
      </c>
      <c r="AC2362" s="90">
        <f t="shared" si="5204"/>
        <v>2362</v>
      </c>
      <c r="AD2362" s="17">
        <f t="shared" si="5212"/>
        <v>48355</v>
      </c>
      <c r="AE2362" s="16" t="e">
        <f t="shared" si="5205"/>
        <v>#VALUE!</v>
      </c>
      <c r="AF2362" s="10">
        <f ca="1">IFERROR(AVERAGE(INDIRECT("AE"&amp;AC2362-Template!$F$10+1):INDIRECT("AE"&amp;AC2362)),0)</f>
        <v>0</v>
      </c>
      <c r="AG2362" s="35"/>
      <c r="AH2362" s="86"/>
      <c r="AI2362" s="35"/>
      <c r="AJ2362" s="35"/>
      <c r="AK2362" s="35"/>
      <c r="AL2362" s="35"/>
      <c r="AM2362" s="35"/>
      <c r="AN2362" s="35"/>
      <c r="AO2362" s="35"/>
      <c r="AP2362" s="35"/>
      <c r="AQ2362" s="35"/>
      <c r="AR2362" s="35"/>
      <c r="AS2362" s="35"/>
      <c r="AT2362" s="35"/>
      <c r="AU2362" s="35"/>
      <c r="AV2362" s="35"/>
      <c r="AW2362" s="35"/>
      <c r="AX2362" s="35"/>
      <c r="AY2362" s="35"/>
      <c r="AZ2362" s="17">
        <f t="shared" ref="AZ2362" si="5322">AZ2361+1</f>
        <v>48378</v>
      </c>
      <c r="BA2362" s="216">
        <f t="shared" si="5228"/>
        <v>7</v>
      </c>
      <c r="BB2362" s="216">
        <f t="shared" ref="BB2362" si="5323">BB2361+1</f>
        <v>2357</v>
      </c>
      <c r="BC2362" s="16">
        <f t="shared" si="5230"/>
        <v>6.4575342465753423</v>
      </c>
      <c r="BD2362" s="16">
        <f>IF(Template!$F$7="Linear interpolation",LinInterp($AO$5:$AO$18,$AM$5:$AM$18,BC2362),CubicSpline($AO$5:$AO$18,$AM$5:$AM$18,BC2362))</f>
        <v>14.145503239842855</v>
      </c>
      <c r="BE2362" s="221">
        <f t="shared" si="5309"/>
        <v>2.3498612240889338</v>
      </c>
      <c r="BF2362" s="221">
        <f>BE2362/PRODUCT($BG$6:BG2361)</f>
        <v>1.0003689371011752</v>
      </c>
      <c r="BG2362" s="16">
        <f t="shared" si="5231"/>
        <v>1.000369169026474</v>
      </c>
      <c r="BH2362" s="10">
        <f t="shared" si="5232"/>
        <v>13.474669466300714</v>
      </c>
      <c r="BI2362" s="90"/>
      <c r="BJ2362" s="17">
        <f t="shared" si="5215"/>
        <v>48355</v>
      </c>
      <c r="BK2362" s="16">
        <f t="shared" si="5208"/>
        <v>13.536930411951364</v>
      </c>
      <c r="BL2362" s="10">
        <f ca="1">IFERROR(AVERAGE(INDIRECT("BK"&amp;AC2362-Template!$F$10+1):INDIRECT("BK"&amp;AC2362)),0)</f>
        <v>13.583521238452825</v>
      </c>
      <c r="BM2362" s="35"/>
      <c r="BN2362" s="86"/>
      <c r="BO2362" s="35"/>
      <c r="BP2362" s="35"/>
      <c r="BQ2362" s="35"/>
      <c r="BR2362" s="35"/>
      <c r="BS2362" s="35"/>
      <c r="BT2362" s="35"/>
      <c r="BU2362" s="35"/>
      <c r="BV2362" s="35"/>
      <c r="BW2362" s="35"/>
      <c r="BX2362" s="35"/>
      <c r="BY2362" s="35"/>
      <c r="BZ2362" s="35"/>
      <c r="CA2362" s="35"/>
      <c r="CB2362" s="35"/>
      <c r="CC2362" s="35"/>
      <c r="CD2362" s="35"/>
      <c r="CE2362" s="35"/>
      <c r="CF2362" s="35"/>
      <c r="CG2362" s="35"/>
      <c r="CH2362" s="35"/>
    </row>
    <row r="2363" spans="1:86" ht="15.6" x14ac:dyDescent="0.3">
      <c r="A2363" s="35"/>
      <c r="B2363" s="86"/>
      <c r="C2363" s="35"/>
      <c r="D2363" s="35"/>
      <c r="E2363" s="35"/>
      <c r="F2363" s="35"/>
      <c r="G2363" s="35"/>
      <c r="H2363" s="35"/>
      <c r="I2363" s="35"/>
      <c r="J2363" s="35"/>
      <c r="K2363" s="35"/>
      <c r="L2363" s="35"/>
      <c r="M2363" s="35"/>
      <c r="N2363" s="35"/>
      <c r="O2363" s="35"/>
      <c r="P2363" s="35"/>
      <c r="Q2363" s="35"/>
      <c r="R2363" s="35"/>
      <c r="S2363" s="35"/>
      <c r="T2363" s="17">
        <f t="shared" si="5209"/>
        <v>48379</v>
      </c>
      <c r="U2363" s="216">
        <f t="shared" si="5202"/>
        <v>1</v>
      </c>
      <c r="V2363" s="216">
        <f t="shared" si="5209"/>
        <v>2358</v>
      </c>
      <c r="W2363" s="16">
        <f t="shared" si="5216"/>
        <v>6.4602739726027396</v>
      </c>
      <c r="X2363" s="16" t="e">
        <f>IF(Template!$F$7="Linear interpolation",LinInterp($I$5:$I$22,$G$5:$G$22,W2363),CubicSpline($I$5:$I$22,$G$5:$G$22,W2363))</f>
        <v>#VALUE!</v>
      </c>
      <c r="Y2363" s="221" t="e">
        <f t="shared" si="5203"/>
        <v>#VALUE!</v>
      </c>
      <c r="Z2363" s="221" t="e">
        <f>Y2363/PRODUCT($AA$6:AA2362)</f>
        <v>#VALUE!</v>
      </c>
      <c r="AA2363" s="16" t="e">
        <f t="shared" si="5210"/>
        <v>#VALUE!</v>
      </c>
      <c r="AB2363" s="10" t="e">
        <f t="shared" si="5211"/>
        <v>#VALUE!</v>
      </c>
      <c r="AC2363" s="90">
        <f t="shared" si="5204"/>
        <v>2363</v>
      </c>
      <c r="AD2363" s="17">
        <f t="shared" si="5212"/>
        <v>48356</v>
      </c>
      <c r="AE2363" s="16" t="e">
        <f t="shared" si="5205"/>
        <v>#VALUE!</v>
      </c>
      <c r="AF2363" s="10">
        <f ca="1">IFERROR(AVERAGE(INDIRECT("AE"&amp;AC2363-Template!$F$10+1):INDIRECT("AE"&amp;AC2363)),0)</f>
        <v>0</v>
      </c>
      <c r="AG2363" s="35"/>
      <c r="AH2363" s="86"/>
      <c r="AI2363" s="35"/>
      <c r="AJ2363" s="35"/>
      <c r="AK2363" s="35"/>
      <c r="AL2363" s="35"/>
      <c r="AM2363" s="35"/>
      <c r="AN2363" s="35"/>
      <c r="AO2363" s="35"/>
      <c r="AP2363" s="35"/>
      <c r="AQ2363" s="35"/>
      <c r="AR2363" s="35"/>
      <c r="AS2363" s="35"/>
      <c r="AT2363" s="35"/>
      <c r="AU2363" s="35"/>
      <c r="AV2363" s="35"/>
      <c r="AW2363" s="35"/>
      <c r="AX2363" s="35"/>
      <c r="AY2363" s="35"/>
      <c r="AZ2363" s="17">
        <f t="shared" ref="AZ2363" si="5324">AZ2362+1</f>
        <v>48379</v>
      </c>
      <c r="BA2363" s="216">
        <f t="shared" si="5228"/>
        <v>1</v>
      </c>
      <c r="BB2363" s="216">
        <f t="shared" ref="BB2363" si="5325">BB2362+1</f>
        <v>2358</v>
      </c>
      <c r="BC2363" s="16">
        <f t="shared" si="5230"/>
        <v>6.4602739726027396</v>
      </c>
      <c r="BD2363" s="16">
        <f>IF(Template!$F$7="Linear interpolation",LinInterp($AO$5:$AO$18,$AM$5:$AM$18,BC2363),CubicSpline($AO$5:$AO$18,$AM$5:$AM$18,BC2363))</f>
        <v>14.145616207696914</v>
      </c>
      <c r="BE2363" s="221">
        <f t="shared" si="5309"/>
        <v>2.3507281767310446</v>
      </c>
      <c r="BF2363" s="221">
        <f>BE2363/PRODUCT($BG$6:BG2362)</f>
        <v>1.0003687058797723</v>
      </c>
      <c r="BG2363" s="16">
        <f t="shared" si="5231"/>
        <v>1.0003687058797723</v>
      </c>
      <c r="BH2363" s="10">
        <f t="shared" si="5232"/>
        <v>13.457764611690237</v>
      </c>
      <c r="BI2363" s="90"/>
      <c r="BJ2363" s="17">
        <f t="shared" si="5215"/>
        <v>48356</v>
      </c>
      <c r="BK2363" s="16">
        <f t="shared" si="5208"/>
        <v>13.536930411951364</v>
      </c>
      <c r="BL2363" s="10">
        <f ca="1">IFERROR(AVERAGE(INDIRECT("BK"&amp;AC2363-Template!$F$10+1):INDIRECT("BK"&amp;AC2363)),0)</f>
        <v>13.580361927702018</v>
      </c>
      <c r="BM2363" s="35"/>
      <c r="BN2363" s="86"/>
      <c r="BO2363" s="35"/>
      <c r="BP2363" s="35"/>
      <c r="BQ2363" s="35"/>
      <c r="BR2363" s="35"/>
      <c r="BS2363" s="35"/>
      <c r="BT2363" s="35"/>
      <c r="BU2363" s="35"/>
      <c r="BV2363" s="35"/>
      <c r="BW2363" s="35"/>
      <c r="BX2363" s="35"/>
      <c r="BY2363" s="35"/>
      <c r="BZ2363" s="35"/>
      <c r="CA2363" s="35"/>
      <c r="CB2363" s="35"/>
      <c r="CC2363" s="35"/>
      <c r="CD2363" s="35"/>
      <c r="CE2363" s="35"/>
      <c r="CF2363" s="35"/>
      <c r="CG2363" s="35"/>
      <c r="CH2363" s="35"/>
    </row>
    <row r="2364" spans="1:86" ht="15.6" x14ac:dyDescent="0.3">
      <c r="A2364" s="35"/>
      <c r="B2364" s="86"/>
      <c r="C2364" s="35"/>
      <c r="D2364" s="35"/>
      <c r="E2364" s="35"/>
      <c r="F2364" s="35"/>
      <c r="G2364" s="35"/>
      <c r="H2364" s="35"/>
      <c r="I2364" s="35"/>
      <c r="J2364" s="35"/>
      <c r="K2364" s="35"/>
      <c r="L2364" s="35"/>
      <c r="M2364" s="35"/>
      <c r="N2364" s="35"/>
      <c r="O2364" s="35"/>
      <c r="P2364" s="35"/>
      <c r="Q2364" s="35"/>
      <c r="R2364" s="35"/>
      <c r="S2364" s="35"/>
      <c r="T2364" s="17">
        <f t="shared" si="5209"/>
        <v>48380</v>
      </c>
      <c r="U2364" s="216">
        <f t="shared" si="5202"/>
        <v>2</v>
      </c>
      <c r="V2364" s="216">
        <f t="shared" si="5209"/>
        <v>2359</v>
      </c>
      <c r="W2364" s="16">
        <f t="shared" si="5216"/>
        <v>6.463013698630137</v>
      </c>
      <c r="X2364" s="16" t="e">
        <f>IF(Template!$F$7="Linear interpolation",LinInterp($I$5:$I$22,$G$5:$G$22,W2364),CubicSpline($I$5:$I$22,$G$5:$G$22,W2364))</f>
        <v>#VALUE!</v>
      </c>
      <c r="Y2364" s="221" t="e">
        <f t="shared" si="5203"/>
        <v>#VALUE!</v>
      </c>
      <c r="Z2364" s="221" t="e">
        <f>Y2364/PRODUCT($AA$6:AA2363)</f>
        <v>#VALUE!</v>
      </c>
      <c r="AA2364" s="16" t="e">
        <f t="shared" si="5210"/>
        <v>#VALUE!</v>
      </c>
      <c r="AB2364" s="10" t="e">
        <f t="shared" si="5211"/>
        <v>#VALUE!</v>
      </c>
      <c r="AC2364" s="90">
        <f t="shared" si="5204"/>
        <v>2364</v>
      </c>
      <c r="AD2364" s="17">
        <f t="shared" si="5212"/>
        <v>48357</v>
      </c>
      <c r="AE2364" s="16" t="e">
        <f t="shared" si="5205"/>
        <v>#VALUE!</v>
      </c>
      <c r="AF2364" s="10">
        <f ca="1">IFERROR(AVERAGE(INDIRECT("AE"&amp;AC2364-Template!$F$10+1):INDIRECT("AE"&amp;AC2364)),0)</f>
        <v>0</v>
      </c>
      <c r="AG2364" s="35"/>
      <c r="AH2364" s="86"/>
      <c r="AI2364" s="35"/>
      <c r="AJ2364" s="35"/>
      <c r="AK2364" s="35"/>
      <c r="AL2364" s="35"/>
      <c r="AM2364" s="35"/>
      <c r="AN2364" s="35"/>
      <c r="AO2364" s="35"/>
      <c r="AP2364" s="35"/>
      <c r="AQ2364" s="35"/>
      <c r="AR2364" s="35"/>
      <c r="AS2364" s="35"/>
      <c r="AT2364" s="35"/>
      <c r="AU2364" s="35"/>
      <c r="AV2364" s="35"/>
      <c r="AW2364" s="35"/>
      <c r="AX2364" s="35"/>
      <c r="AY2364" s="35"/>
      <c r="AZ2364" s="17">
        <f t="shared" ref="AZ2364" si="5326">AZ2363+1</f>
        <v>48380</v>
      </c>
      <c r="BA2364" s="216">
        <f t="shared" si="5228"/>
        <v>2</v>
      </c>
      <c r="BB2364" s="216">
        <f t="shared" ref="BB2364" si="5327">BB2363+1</f>
        <v>2359</v>
      </c>
      <c r="BC2364" s="16">
        <f t="shared" si="5230"/>
        <v>6.463013698630137</v>
      </c>
      <c r="BD2364" s="16">
        <f>IF(Template!$F$7="Linear interpolation",LinInterp($AO$5:$AO$18,$AM$5:$AM$18,BC2364),CubicSpline($AO$5:$AO$18,$AM$5:$AM$18,BC2364))</f>
        <v>14.145727731607842</v>
      </c>
      <c r="BE2364" s="221">
        <f t="shared" si="5309"/>
        <v>2.3515952697027531</v>
      </c>
      <c r="BF2364" s="221">
        <f>BE2364/PRODUCT($BG$6:BG2363)</f>
        <v>1.0003688614363377</v>
      </c>
      <c r="BG2364" s="16">
        <f t="shared" si="5231"/>
        <v>1.0003688614363377</v>
      </c>
      <c r="BH2364" s="10">
        <f t="shared" si="5232"/>
        <v>13.463442426327576</v>
      </c>
      <c r="BI2364" s="90"/>
      <c r="BJ2364" s="17">
        <f t="shared" si="5215"/>
        <v>48357</v>
      </c>
      <c r="BK2364" s="16">
        <f t="shared" si="5208"/>
        <v>13.536930411951364</v>
      </c>
      <c r="BL2364" s="10">
        <f ca="1">IFERROR(AVERAGE(INDIRECT("BK"&amp;AC2364-Template!$F$10+1):INDIRECT("BK"&amp;AC2364)),0)</f>
        <v>13.577317008970784</v>
      </c>
      <c r="BM2364" s="35"/>
      <c r="BN2364" s="86"/>
      <c r="BO2364" s="35"/>
      <c r="BP2364" s="35"/>
      <c r="BQ2364" s="35"/>
      <c r="BR2364" s="35"/>
      <c r="BS2364" s="35"/>
      <c r="BT2364" s="35"/>
      <c r="BU2364" s="35"/>
      <c r="BV2364" s="35"/>
      <c r="BW2364" s="35"/>
      <c r="BX2364" s="35"/>
      <c r="BY2364" s="35"/>
      <c r="BZ2364" s="35"/>
      <c r="CA2364" s="35"/>
      <c r="CB2364" s="35"/>
      <c r="CC2364" s="35"/>
      <c r="CD2364" s="35"/>
      <c r="CE2364" s="35"/>
      <c r="CF2364" s="35"/>
      <c r="CG2364" s="35"/>
      <c r="CH2364" s="35"/>
    </row>
    <row r="2365" spans="1:86" ht="15.6" x14ac:dyDescent="0.3">
      <c r="A2365" s="35"/>
      <c r="B2365" s="86"/>
      <c r="C2365" s="35"/>
      <c r="D2365" s="35"/>
      <c r="E2365" s="35"/>
      <c r="F2365" s="35"/>
      <c r="G2365" s="35"/>
      <c r="H2365" s="35"/>
      <c r="I2365" s="35"/>
      <c r="J2365" s="35"/>
      <c r="K2365" s="35"/>
      <c r="L2365" s="35"/>
      <c r="M2365" s="35"/>
      <c r="N2365" s="35"/>
      <c r="O2365" s="35"/>
      <c r="P2365" s="35"/>
      <c r="Q2365" s="35"/>
      <c r="R2365" s="35"/>
      <c r="S2365" s="35"/>
      <c r="T2365" s="17">
        <f t="shared" si="5209"/>
        <v>48381</v>
      </c>
      <c r="U2365" s="216">
        <f t="shared" si="5202"/>
        <v>3</v>
      </c>
      <c r="V2365" s="216">
        <f t="shared" si="5209"/>
        <v>2360</v>
      </c>
      <c r="W2365" s="16">
        <f t="shared" si="5216"/>
        <v>6.4657534246575343</v>
      </c>
      <c r="X2365" s="16" t="e">
        <f>IF(Template!$F$7="Linear interpolation",LinInterp($I$5:$I$22,$G$5:$G$22,W2365),CubicSpline($I$5:$I$22,$G$5:$G$22,W2365))</f>
        <v>#VALUE!</v>
      </c>
      <c r="Y2365" s="221" t="e">
        <f t="shared" si="5203"/>
        <v>#VALUE!</v>
      </c>
      <c r="Z2365" s="221" t="e">
        <f>Y2365/PRODUCT($AA$6:AA2364)</f>
        <v>#VALUE!</v>
      </c>
      <c r="AA2365" s="16" t="e">
        <f t="shared" si="5210"/>
        <v>#VALUE!</v>
      </c>
      <c r="AB2365" s="10" t="e">
        <f t="shared" si="5211"/>
        <v>#VALUE!</v>
      </c>
      <c r="AC2365" s="90">
        <f t="shared" si="5204"/>
        <v>2365</v>
      </c>
      <c r="AD2365" s="17">
        <f t="shared" si="5212"/>
        <v>48358</v>
      </c>
      <c r="AE2365" s="16" t="e">
        <f t="shared" si="5205"/>
        <v>#VALUE!</v>
      </c>
      <c r="AF2365" s="10">
        <f ca="1">IFERROR(AVERAGE(INDIRECT("AE"&amp;AC2365-Template!$F$10+1):INDIRECT("AE"&amp;AC2365)),0)</f>
        <v>0</v>
      </c>
      <c r="AG2365" s="35"/>
      <c r="AH2365" s="86"/>
      <c r="AI2365" s="35"/>
      <c r="AJ2365" s="35"/>
      <c r="AK2365" s="35"/>
      <c r="AL2365" s="35"/>
      <c r="AM2365" s="35"/>
      <c r="AN2365" s="35"/>
      <c r="AO2365" s="35"/>
      <c r="AP2365" s="35"/>
      <c r="AQ2365" s="35"/>
      <c r="AR2365" s="35"/>
      <c r="AS2365" s="35"/>
      <c r="AT2365" s="35"/>
      <c r="AU2365" s="35"/>
      <c r="AV2365" s="35"/>
      <c r="AW2365" s="35"/>
      <c r="AX2365" s="35"/>
      <c r="AY2365" s="35"/>
      <c r="AZ2365" s="17">
        <f t="shared" ref="AZ2365" si="5328">AZ2364+1</f>
        <v>48381</v>
      </c>
      <c r="BA2365" s="216">
        <f t="shared" si="5228"/>
        <v>3</v>
      </c>
      <c r="BB2365" s="216">
        <f t="shared" ref="BB2365" si="5329">BB2364+1</f>
        <v>2360</v>
      </c>
      <c r="BC2365" s="16">
        <f t="shared" si="5230"/>
        <v>6.4657534246575343</v>
      </c>
      <c r="BD2365" s="16">
        <f>IF(Template!$F$7="Linear interpolation",LinInterp($AO$5:$AO$18,$AM$5:$AM$18,BC2365),CubicSpline($AO$5:$AO$18,$AM$5:$AM$18,BC2365))</f>
        <v>14.145837819651593</v>
      </c>
      <c r="BE2365" s="221">
        <f t="shared" si="5309"/>
        <v>2.3524625037555187</v>
      </c>
      <c r="BF2365" s="221">
        <f>BE2365/PRODUCT($BG$6:BG2364)</f>
        <v>1.0003687854215131</v>
      </c>
      <c r="BG2365" s="16">
        <f t="shared" si="5231"/>
        <v>1.0003687854215131</v>
      </c>
      <c r="BH2365" s="10">
        <f t="shared" si="5232"/>
        <v>13.460667885227595</v>
      </c>
      <c r="BI2365" s="90"/>
      <c r="BJ2365" s="17">
        <f t="shared" si="5215"/>
        <v>48358</v>
      </c>
      <c r="BK2365" s="16">
        <f t="shared" si="5208"/>
        <v>13.518445437238679</v>
      </c>
      <c r="BL2365" s="10">
        <f ca="1">IFERROR(AVERAGE(INDIRECT("BK"&amp;AC2365-Template!$F$10+1):INDIRECT("BK"&amp;AC2365)),0)</f>
        <v>13.573655924415789</v>
      </c>
      <c r="BM2365" s="35"/>
      <c r="BN2365" s="86"/>
      <c r="BO2365" s="35"/>
      <c r="BP2365" s="35"/>
      <c r="BQ2365" s="35"/>
      <c r="BR2365" s="35"/>
      <c r="BS2365" s="35"/>
      <c r="BT2365" s="35"/>
      <c r="BU2365" s="35"/>
      <c r="BV2365" s="35"/>
      <c r="BW2365" s="35"/>
      <c r="BX2365" s="35"/>
      <c r="BY2365" s="35"/>
      <c r="BZ2365" s="35"/>
      <c r="CA2365" s="35"/>
      <c r="CB2365" s="35"/>
      <c r="CC2365" s="35"/>
      <c r="CD2365" s="35"/>
      <c r="CE2365" s="35"/>
      <c r="CF2365" s="35"/>
      <c r="CG2365" s="35"/>
      <c r="CH2365" s="35"/>
    </row>
    <row r="2366" spans="1:86" ht="15.6" x14ac:dyDescent="0.3">
      <c r="A2366" s="35"/>
      <c r="B2366" s="86"/>
      <c r="C2366" s="35"/>
      <c r="D2366" s="35"/>
      <c r="E2366" s="35"/>
      <c r="F2366" s="35"/>
      <c r="G2366" s="35"/>
      <c r="H2366" s="35"/>
      <c r="I2366" s="35"/>
      <c r="J2366" s="35"/>
      <c r="K2366" s="35"/>
      <c r="L2366" s="35"/>
      <c r="M2366" s="35"/>
      <c r="N2366" s="35"/>
      <c r="O2366" s="35"/>
      <c r="P2366" s="35"/>
      <c r="Q2366" s="35"/>
      <c r="R2366" s="35"/>
      <c r="S2366" s="35"/>
      <c r="T2366" s="17">
        <f t="shared" si="5209"/>
        <v>48382</v>
      </c>
      <c r="U2366" s="216">
        <f t="shared" si="5202"/>
        <v>4</v>
      </c>
      <c r="V2366" s="216">
        <f t="shared" si="5209"/>
        <v>2361</v>
      </c>
      <c r="W2366" s="16">
        <f t="shared" si="5216"/>
        <v>6.4684931506849317</v>
      </c>
      <c r="X2366" s="16" t="e">
        <f>IF(Template!$F$7="Linear interpolation",LinInterp($I$5:$I$22,$G$5:$G$22,W2366),CubicSpline($I$5:$I$22,$G$5:$G$22,W2366))</f>
        <v>#VALUE!</v>
      </c>
      <c r="Y2366" s="221" t="e">
        <f t="shared" si="5203"/>
        <v>#VALUE!</v>
      </c>
      <c r="Z2366" s="221" t="e">
        <f>Y2366/PRODUCT($AA$6:AA2365)</f>
        <v>#VALUE!</v>
      </c>
      <c r="AA2366" s="16" t="e">
        <f t="shared" si="5210"/>
        <v>#VALUE!</v>
      </c>
      <c r="AB2366" s="10" t="e">
        <f t="shared" si="5211"/>
        <v>#VALUE!</v>
      </c>
      <c r="AC2366" s="90">
        <f t="shared" si="5204"/>
        <v>2366</v>
      </c>
      <c r="AD2366" s="17">
        <f t="shared" si="5212"/>
        <v>48359</v>
      </c>
      <c r="AE2366" s="16" t="e">
        <f t="shared" si="5205"/>
        <v>#VALUE!</v>
      </c>
      <c r="AF2366" s="10">
        <f ca="1">IFERROR(AVERAGE(INDIRECT("AE"&amp;AC2366-Template!$F$10+1):INDIRECT("AE"&amp;AC2366)),0)</f>
        <v>0</v>
      </c>
      <c r="AG2366" s="35"/>
      <c r="AH2366" s="86"/>
      <c r="AI2366" s="35"/>
      <c r="AJ2366" s="35"/>
      <c r="AK2366" s="35"/>
      <c r="AL2366" s="35"/>
      <c r="AM2366" s="35"/>
      <c r="AN2366" s="35"/>
      <c r="AO2366" s="35"/>
      <c r="AP2366" s="35"/>
      <c r="AQ2366" s="35"/>
      <c r="AR2366" s="35"/>
      <c r="AS2366" s="35"/>
      <c r="AT2366" s="35"/>
      <c r="AU2366" s="35"/>
      <c r="AV2366" s="35"/>
      <c r="AW2366" s="35"/>
      <c r="AX2366" s="35"/>
      <c r="AY2366" s="35"/>
      <c r="AZ2366" s="17">
        <f t="shared" ref="AZ2366" si="5330">AZ2365+1</f>
        <v>48382</v>
      </c>
      <c r="BA2366" s="216">
        <f t="shared" si="5228"/>
        <v>4</v>
      </c>
      <c r="BB2366" s="216">
        <f t="shared" ref="BB2366" si="5331">BB2365+1</f>
        <v>2361</v>
      </c>
      <c r="BC2366" s="16">
        <f t="shared" si="5230"/>
        <v>6.4684931506849317</v>
      </c>
      <c r="BD2366" s="16">
        <f>IF(Template!$F$7="Linear interpolation",LinInterp($AO$5:$AO$18,$AM$5:$AM$18,BC2366),CubicSpline($AO$5:$AO$18,$AM$5:$AM$18,BC2366))</f>
        <v>14.145946479904122</v>
      </c>
      <c r="BE2366" s="221">
        <f t="shared" si="5309"/>
        <v>2.3533298796437818</v>
      </c>
      <c r="BF2366" s="221">
        <f>BE2366/PRODUCT($BG$6:BG2365)</f>
        <v>1.0003687097613154</v>
      </c>
      <c r="BG2366" s="16">
        <f t="shared" si="5231"/>
        <v>1.0003687097613154</v>
      </c>
      <c r="BH2366" s="10">
        <f t="shared" si="5232"/>
        <v>13.457906288012911</v>
      </c>
      <c r="BI2366" s="90"/>
      <c r="BJ2366" s="17">
        <f t="shared" si="5215"/>
        <v>48359</v>
      </c>
      <c r="BK2366" s="16">
        <f t="shared" si="5208"/>
        <v>13.524647989789695</v>
      </c>
      <c r="BL2366" s="10">
        <f ca="1">IFERROR(AVERAGE(INDIRECT("BK"&amp;AC2366-Template!$F$10+1):INDIRECT("BK"&amp;AC2366)),0)</f>
        <v>13.570201591612497</v>
      </c>
      <c r="BM2366" s="35"/>
      <c r="BN2366" s="86"/>
      <c r="BO2366" s="35"/>
      <c r="BP2366" s="35"/>
      <c r="BQ2366" s="35"/>
      <c r="BR2366" s="35"/>
      <c r="BS2366" s="35"/>
      <c r="BT2366" s="35"/>
      <c r="BU2366" s="35"/>
      <c r="BV2366" s="35"/>
      <c r="BW2366" s="35"/>
      <c r="BX2366" s="35"/>
      <c r="BY2366" s="35"/>
      <c r="BZ2366" s="35"/>
      <c r="CA2366" s="35"/>
      <c r="CB2366" s="35"/>
      <c r="CC2366" s="35"/>
      <c r="CD2366" s="35"/>
      <c r="CE2366" s="35"/>
      <c r="CF2366" s="35"/>
      <c r="CG2366" s="35"/>
      <c r="CH2366" s="35"/>
    </row>
    <row r="2367" spans="1:86" ht="15.6" x14ac:dyDescent="0.3">
      <c r="A2367" s="35"/>
      <c r="B2367" s="86"/>
      <c r="C2367" s="35"/>
      <c r="D2367" s="35"/>
      <c r="E2367" s="35"/>
      <c r="F2367" s="35"/>
      <c r="G2367" s="35"/>
      <c r="H2367" s="35"/>
      <c r="I2367" s="35"/>
      <c r="J2367" s="35"/>
      <c r="K2367" s="35"/>
      <c r="L2367" s="35"/>
      <c r="M2367" s="35"/>
      <c r="N2367" s="35"/>
      <c r="O2367" s="35"/>
      <c r="P2367" s="35"/>
      <c r="Q2367" s="35"/>
      <c r="R2367" s="35"/>
      <c r="S2367" s="35"/>
      <c r="T2367" s="17">
        <f t="shared" si="5209"/>
        <v>48383</v>
      </c>
      <c r="U2367" s="216">
        <f t="shared" si="5202"/>
        <v>5</v>
      </c>
      <c r="V2367" s="216">
        <f t="shared" si="5209"/>
        <v>2362</v>
      </c>
      <c r="W2367" s="16">
        <f t="shared" si="5216"/>
        <v>6.4712328767123291</v>
      </c>
      <c r="X2367" s="16" t="e">
        <f>IF(Template!$F$7="Linear interpolation",LinInterp($I$5:$I$22,$G$5:$G$22,W2367),CubicSpline($I$5:$I$22,$G$5:$G$22,W2367))</f>
        <v>#VALUE!</v>
      </c>
      <c r="Y2367" s="221" t="e">
        <f t="shared" si="5203"/>
        <v>#VALUE!</v>
      </c>
      <c r="Z2367" s="221" t="e">
        <f>Y2367/PRODUCT($AA$6:AA2366)</f>
        <v>#VALUE!</v>
      </c>
      <c r="AA2367" s="16" t="e">
        <f t="shared" si="5210"/>
        <v>#VALUE!</v>
      </c>
      <c r="AB2367" s="10" t="e">
        <f t="shared" si="5211"/>
        <v>#VALUE!</v>
      </c>
      <c r="AC2367" s="90">
        <f t="shared" si="5204"/>
        <v>2367</v>
      </c>
      <c r="AD2367" s="17">
        <f t="shared" si="5212"/>
        <v>48360</v>
      </c>
      <c r="AE2367" s="16" t="e">
        <f t="shared" si="5205"/>
        <v>#VALUE!</v>
      </c>
      <c r="AF2367" s="10">
        <f ca="1">IFERROR(AVERAGE(INDIRECT("AE"&amp;AC2367-Template!$F$10+1):INDIRECT("AE"&amp;AC2367)),0)</f>
        <v>0</v>
      </c>
      <c r="AG2367" s="35"/>
      <c r="AH2367" s="86"/>
      <c r="AI2367" s="35"/>
      <c r="AJ2367" s="35"/>
      <c r="AK2367" s="35"/>
      <c r="AL2367" s="35"/>
      <c r="AM2367" s="35"/>
      <c r="AN2367" s="35"/>
      <c r="AO2367" s="35"/>
      <c r="AP2367" s="35"/>
      <c r="AQ2367" s="35"/>
      <c r="AR2367" s="35"/>
      <c r="AS2367" s="35"/>
      <c r="AT2367" s="35"/>
      <c r="AU2367" s="35"/>
      <c r="AV2367" s="35"/>
      <c r="AW2367" s="35"/>
      <c r="AX2367" s="35"/>
      <c r="AY2367" s="35"/>
      <c r="AZ2367" s="17">
        <f t="shared" ref="AZ2367" si="5332">AZ2366+1</f>
        <v>48383</v>
      </c>
      <c r="BA2367" s="216">
        <f t="shared" si="5228"/>
        <v>5</v>
      </c>
      <c r="BB2367" s="216">
        <f t="shared" ref="BB2367" si="5333">BB2366+1</f>
        <v>2362</v>
      </c>
      <c r="BC2367" s="16">
        <f t="shared" si="5230"/>
        <v>6.4712328767123291</v>
      </c>
      <c r="BD2367" s="16">
        <f>IF(Template!$F$7="Linear interpolation",LinInterp($AO$5:$AO$18,$AM$5:$AM$18,BC2367),CubicSpline($AO$5:$AO$18,$AM$5:$AM$18,BC2367))</f>
        <v>14.14605372044138</v>
      </c>
      <c r="BE2367" s="221">
        <f t="shared" si="5309"/>
        <v>2.3541973981249638</v>
      </c>
      <c r="BF2367" s="221">
        <f>BE2367/PRODUCT($BG$6:BG2366)</f>
        <v>1.0003686344565146</v>
      </c>
      <c r="BG2367" s="16">
        <f t="shared" si="5231"/>
        <v>1.0003686344565146</v>
      </c>
      <c r="BH2367" s="10">
        <f t="shared" si="5232"/>
        <v>13.45515766278227</v>
      </c>
      <c r="BI2367" s="90"/>
      <c r="BJ2367" s="17">
        <f t="shared" si="5215"/>
        <v>48360</v>
      </c>
      <c r="BK2367" s="16">
        <f t="shared" si="5208"/>
        <v>13.521608126596863</v>
      </c>
      <c r="BL2367" s="10">
        <f ca="1">IFERROR(AVERAGE(INDIRECT("BK"&amp;AC2367-Template!$F$10+1):INDIRECT("BK"&amp;AC2367)),0)</f>
        <v>13.567328468481895</v>
      </c>
      <c r="BM2367" s="35"/>
      <c r="BN2367" s="86"/>
      <c r="BO2367" s="35"/>
      <c r="BP2367" s="35"/>
      <c r="BQ2367" s="35"/>
      <c r="BR2367" s="35"/>
      <c r="BS2367" s="35"/>
      <c r="BT2367" s="35"/>
      <c r="BU2367" s="35"/>
      <c r="BV2367" s="35"/>
      <c r="BW2367" s="35"/>
      <c r="BX2367" s="35"/>
      <c r="BY2367" s="35"/>
      <c r="BZ2367" s="35"/>
      <c r="CA2367" s="35"/>
      <c r="CB2367" s="35"/>
      <c r="CC2367" s="35"/>
      <c r="CD2367" s="35"/>
      <c r="CE2367" s="35"/>
      <c r="CF2367" s="35"/>
      <c r="CG2367" s="35"/>
      <c r="CH2367" s="35"/>
    </row>
    <row r="2368" spans="1:86" ht="15.6" x14ac:dyDescent="0.3">
      <c r="A2368" s="35"/>
      <c r="B2368" s="86"/>
      <c r="C2368" s="35"/>
      <c r="D2368" s="35"/>
      <c r="E2368" s="35"/>
      <c r="F2368" s="35"/>
      <c r="G2368" s="35"/>
      <c r="H2368" s="35"/>
      <c r="I2368" s="35"/>
      <c r="J2368" s="35"/>
      <c r="K2368" s="35"/>
      <c r="L2368" s="35"/>
      <c r="M2368" s="35"/>
      <c r="N2368" s="35"/>
      <c r="O2368" s="35"/>
      <c r="P2368" s="35"/>
      <c r="Q2368" s="35"/>
      <c r="R2368" s="35"/>
      <c r="S2368" s="35"/>
      <c r="T2368" s="17">
        <f t="shared" si="5209"/>
        <v>48384</v>
      </c>
      <c r="U2368" s="216">
        <f t="shared" si="5202"/>
        <v>6</v>
      </c>
      <c r="V2368" s="216">
        <f t="shared" si="5209"/>
        <v>2363</v>
      </c>
      <c r="W2368" s="16">
        <f t="shared" si="5216"/>
        <v>6.4739726027397264</v>
      </c>
      <c r="X2368" s="16" t="e">
        <f>IF(Template!$F$7="Linear interpolation",LinInterp($I$5:$I$22,$G$5:$G$22,W2368),CubicSpline($I$5:$I$22,$G$5:$G$22,W2368))</f>
        <v>#VALUE!</v>
      </c>
      <c r="Y2368" s="221" t="e">
        <f t="shared" si="5203"/>
        <v>#VALUE!</v>
      </c>
      <c r="Z2368" s="221" t="e">
        <f>Y2368/PRODUCT($AA$6:AA2367)</f>
        <v>#VALUE!</v>
      </c>
      <c r="AA2368" s="16" t="e">
        <f t="shared" si="5210"/>
        <v>#VALUE!</v>
      </c>
      <c r="AB2368" s="10" t="e">
        <f t="shared" si="5211"/>
        <v>#VALUE!</v>
      </c>
      <c r="AC2368" s="90">
        <f t="shared" si="5204"/>
        <v>2368</v>
      </c>
      <c r="AD2368" s="17">
        <f t="shared" si="5212"/>
        <v>48361</v>
      </c>
      <c r="AE2368" s="16" t="e">
        <f t="shared" si="5205"/>
        <v>#VALUE!</v>
      </c>
      <c r="AF2368" s="10">
        <f ca="1">IFERROR(AVERAGE(INDIRECT("AE"&amp;AC2368-Template!$F$10+1):INDIRECT("AE"&amp;AC2368)),0)</f>
        <v>0</v>
      </c>
      <c r="AG2368" s="35"/>
      <c r="AH2368" s="86"/>
      <c r="AI2368" s="35"/>
      <c r="AJ2368" s="35"/>
      <c r="AK2368" s="35"/>
      <c r="AL2368" s="35"/>
      <c r="AM2368" s="35"/>
      <c r="AN2368" s="35"/>
      <c r="AO2368" s="35"/>
      <c r="AP2368" s="35"/>
      <c r="AQ2368" s="35"/>
      <c r="AR2368" s="35"/>
      <c r="AS2368" s="35"/>
      <c r="AT2368" s="35"/>
      <c r="AU2368" s="35"/>
      <c r="AV2368" s="35"/>
      <c r="AW2368" s="35"/>
      <c r="AX2368" s="35"/>
      <c r="AY2368" s="35"/>
      <c r="AZ2368" s="17">
        <f t="shared" ref="AZ2368" si="5334">AZ2367+1</f>
        <v>48384</v>
      </c>
      <c r="BA2368" s="216">
        <f t="shared" si="5228"/>
        <v>6</v>
      </c>
      <c r="BB2368" s="216">
        <f t="shared" ref="BB2368" si="5335">BB2367+1</f>
        <v>2363</v>
      </c>
      <c r="BC2368" s="16">
        <f t="shared" si="5230"/>
        <v>6.4739726027397264</v>
      </c>
      <c r="BD2368" s="16">
        <f>IF(Template!$F$7="Linear interpolation",LinInterp($AO$5:$AO$18,$AM$5:$AM$18,BC2368),CubicSpline($AO$5:$AO$18,$AM$5:$AM$18,BC2368))</f>
        <v>14.146159549339322</v>
      </c>
      <c r="BE2368" s="221">
        <f t="shared" si="5309"/>
        <v>2.355065059959478</v>
      </c>
      <c r="BF2368" s="221">
        <f>BE2368/PRODUCT($BG$6:BG2367)</f>
        <v>1.0003685595078837</v>
      </c>
      <c r="BG2368" s="16">
        <f t="shared" si="5231"/>
        <v>1.0003686344565146</v>
      </c>
      <c r="BH2368" s="10">
        <f t="shared" si="5232"/>
        <v>13.45515766278227</v>
      </c>
      <c r="BI2368" s="90"/>
      <c r="BJ2368" s="17">
        <f t="shared" si="5215"/>
        <v>48361</v>
      </c>
      <c r="BK2368" s="16">
        <f t="shared" si="5208"/>
        <v>13.518580616615928</v>
      </c>
      <c r="BL2368" s="10">
        <f ca="1">IFERROR(AVERAGE(INDIRECT("BK"&amp;AC2368-Template!$F$10+1):INDIRECT("BK"&amp;AC2368)),0)</f>
        <v>13.564125639757984</v>
      </c>
      <c r="BM2368" s="35"/>
      <c r="BN2368" s="86"/>
      <c r="BO2368" s="35"/>
      <c r="BP2368" s="35"/>
      <c r="BQ2368" s="35"/>
      <c r="BR2368" s="35"/>
      <c r="BS2368" s="35"/>
      <c r="BT2368" s="35"/>
      <c r="BU2368" s="35"/>
      <c r="BV2368" s="35"/>
      <c r="BW2368" s="35"/>
      <c r="BX2368" s="35"/>
      <c r="BY2368" s="35"/>
      <c r="BZ2368" s="35"/>
      <c r="CA2368" s="35"/>
      <c r="CB2368" s="35"/>
      <c r="CC2368" s="35"/>
      <c r="CD2368" s="35"/>
      <c r="CE2368" s="35"/>
      <c r="CF2368" s="35"/>
      <c r="CG2368" s="35"/>
      <c r="CH2368" s="35"/>
    </row>
    <row r="2369" spans="1:86" ht="15.6" x14ac:dyDescent="0.3">
      <c r="A2369" s="35"/>
      <c r="B2369" s="86"/>
      <c r="C2369" s="35"/>
      <c r="D2369" s="35"/>
      <c r="E2369" s="35"/>
      <c r="F2369" s="35"/>
      <c r="G2369" s="35"/>
      <c r="H2369" s="35"/>
      <c r="I2369" s="35"/>
      <c r="J2369" s="35"/>
      <c r="K2369" s="35"/>
      <c r="L2369" s="35"/>
      <c r="M2369" s="35"/>
      <c r="N2369" s="35"/>
      <c r="O2369" s="35"/>
      <c r="P2369" s="35"/>
      <c r="Q2369" s="35"/>
      <c r="R2369" s="35"/>
      <c r="S2369" s="35"/>
      <c r="T2369" s="17">
        <f t="shared" si="5209"/>
        <v>48385</v>
      </c>
      <c r="U2369" s="216">
        <f t="shared" si="5202"/>
        <v>7</v>
      </c>
      <c r="V2369" s="216">
        <f t="shared" si="5209"/>
        <v>2364</v>
      </c>
      <c r="W2369" s="16">
        <f t="shared" si="5216"/>
        <v>6.4767123287671229</v>
      </c>
      <c r="X2369" s="16" t="e">
        <f>IF(Template!$F$7="Linear interpolation",LinInterp($I$5:$I$22,$G$5:$G$22,W2369),CubicSpline($I$5:$I$22,$G$5:$G$22,W2369))</f>
        <v>#VALUE!</v>
      </c>
      <c r="Y2369" s="221" t="e">
        <f t="shared" si="5203"/>
        <v>#VALUE!</v>
      </c>
      <c r="Z2369" s="221" t="e">
        <f>Y2369/PRODUCT($AA$6:AA2368)</f>
        <v>#VALUE!</v>
      </c>
      <c r="AA2369" s="16" t="e">
        <f t="shared" si="5210"/>
        <v>#VALUE!</v>
      </c>
      <c r="AB2369" s="10" t="e">
        <f t="shared" si="5211"/>
        <v>#VALUE!</v>
      </c>
      <c r="AC2369" s="90">
        <f t="shared" si="5204"/>
        <v>2369</v>
      </c>
      <c r="AD2369" s="17">
        <f t="shared" si="5212"/>
        <v>48362</v>
      </c>
      <c r="AE2369" s="16" t="e">
        <f t="shared" si="5205"/>
        <v>#VALUE!</v>
      </c>
      <c r="AF2369" s="10">
        <f ca="1">IFERROR(AVERAGE(INDIRECT("AE"&amp;AC2369-Template!$F$10+1):INDIRECT("AE"&amp;AC2369)),0)</f>
        <v>0</v>
      </c>
      <c r="AG2369" s="35"/>
      <c r="AH2369" s="86"/>
      <c r="AI2369" s="35"/>
      <c r="AJ2369" s="35"/>
      <c r="AK2369" s="35"/>
      <c r="AL2369" s="35"/>
      <c r="AM2369" s="35"/>
      <c r="AN2369" s="35"/>
      <c r="AO2369" s="35"/>
      <c r="AP2369" s="35"/>
      <c r="AQ2369" s="35"/>
      <c r="AR2369" s="35"/>
      <c r="AS2369" s="35"/>
      <c r="AT2369" s="35"/>
      <c r="AU2369" s="35"/>
      <c r="AV2369" s="35"/>
      <c r="AW2369" s="35"/>
      <c r="AX2369" s="35"/>
      <c r="AY2369" s="35"/>
      <c r="AZ2369" s="17">
        <f t="shared" ref="AZ2369" si="5336">AZ2368+1</f>
        <v>48385</v>
      </c>
      <c r="BA2369" s="216">
        <f t="shared" si="5228"/>
        <v>7</v>
      </c>
      <c r="BB2369" s="216">
        <f t="shared" ref="BB2369" si="5337">BB2368+1</f>
        <v>2364</v>
      </c>
      <c r="BC2369" s="16">
        <f t="shared" si="5230"/>
        <v>6.4767123287671229</v>
      </c>
      <c r="BD2369" s="16">
        <f>IF(Template!$F$7="Linear interpolation",LinInterp($AO$5:$AO$18,$AM$5:$AM$18,BC2369),CubicSpline($AO$5:$AO$18,$AM$5:$AM$18,BC2369))</f>
        <v>14.146263974673902</v>
      </c>
      <c r="BE2369" s="221">
        <f t="shared" si="5309"/>
        <v>2.3559328659107188</v>
      </c>
      <c r="BF2369" s="221">
        <f>BE2369/PRODUCT($BG$6:BG2368)</f>
        <v>1.0003684099675703</v>
      </c>
      <c r="BG2369" s="16">
        <f t="shared" si="5231"/>
        <v>1.0003686344565146</v>
      </c>
      <c r="BH2369" s="10">
        <f t="shared" si="5232"/>
        <v>13.45515766278227</v>
      </c>
      <c r="BI2369" s="90"/>
      <c r="BJ2369" s="17">
        <f t="shared" si="5215"/>
        <v>48362</v>
      </c>
      <c r="BK2369" s="16">
        <f t="shared" si="5208"/>
        <v>13.515565487888903</v>
      </c>
      <c r="BL2369" s="10">
        <f ca="1">IFERROR(AVERAGE(INDIRECT("BK"&amp;AC2369-Template!$F$10+1):INDIRECT("BK"&amp;AC2369)),0)</f>
        <v>13.560934784975583</v>
      </c>
      <c r="BM2369" s="35"/>
      <c r="BN2369" s="86"/>
      <c r="BO2369" s="35"/>
      <c r="BP2369" s="35"/>
      <c r="BQ2369" s="35"/>
      <c r="BR2369" s="35"/>
      <c r="BS2369" s="35"/>
      <c r="BT2369" s="35"/>
      <c r="BU2369" s="35"/>
      <c r="BV2369" s="35"/>
      <c r="BW2369" s="35"/>
      <c r="BX2369" s="35"/>
      <c r="BY2369" s="35"/>
      <c r="BZ2369" s="35"/>
      <c r="CA2369" s="35"/>
      <c r="CB2369" s="35"/>
      <c r="CC2369" s="35"/>
      <c r="CD2369" s="35"/>
      <c r="CE2369" s="35"/>
      <c r="CF2369" s="35"/>
      <c r="CG2369" s="35"/>
      <c r="CH2369" s="35"/>
    </row>
    <row r="2370" spans="1:86" ht="15.6" x14ac:dyDescent="0.3">
      <c r="A2370" s="35"/>
      <c r="B2370" s="86"/>
      <c r="C2370" s="35"/>
      <c r="D2370" s="35"/>
      <c r="E2370" s="35"/>
      <c r="F2370" s="35"/>
      <c r="G2370" s="35"/>
      <c r="H2370" s="35"/>
      <c r="I2370" s="35"/>
      <c r="J2370" s="35"/>
      <c r="K2370" s="35"/>
      <c r="L2370" s="35"/>
      <c r="M2370" s="35"/>
      <c r="N2370" s="35"/>
      <c r="O2370" s="35"/>
      <c r="P2370" s="35"/>
      <c r="Q2370" s="35"/>
      <c r="R2370" s="35"/>
      <c r="S2370" s="35"/>
      <c r="T2370" s="17">
        <f t="shared" si="5209"/>
        <v>48386</v>
      </c>
      <c r="U2370" s="216">
        <f t="shared" si="5202"/>
        <v>1</v>
      </c>
      <c r="V2370" s="216">
        <f t="shared" si="5209"/>
        <v>2365</v>
      </c>
      <c r="W2370" s="16">
        <f t="shared" si="5216"/>
        <v>6.4794520547945202</v>
      </c>
      <c r="X2370" s="16" t="e">
        <f>IF(Template!$F$7="Linear interpolation",LinInterp($I$5:$I$22,$G$5:$G$22,W2370),CubicSpline($I$5:$I$22,$G$5:$G$22,W2370))</f>
        <v>#VALUE!</v>
      </c>
      <c r="Y2370" s="221" t="e">
        <f t="shared" si="5203"/>
        <v>#VALUE!</v>
      </c>
      <c r="Z2370" s="221" t="e">
        <f>Y2370/PRODUCT($AA$6:AA2369)</f>
        <v>#VALUE!</v>
      </c>
      <c r="AA2370" s="16" t="e">
        <f t="shared" si="5210"/>
        <v>#VALUE!</v>
      </c>
      <c r="AB2370" s="10" t="e">
        <f t="shared" si="5211"/>
        <v>#VALUE!</v>
      </c>
      <c r="AC2370" s="90">
        <f t="shared" si="5204"/>
        <v>2370</v>
      </c>
      <c r="AD2370" s="17">
        <f t="shared" si="5212"/>
        <v>48363</v>
      </c>
      <c r="AE2370" s="16" t="e">
        <f t="shared" si="5205"/>
        <v>#VALUE!</v>
      </c>
      <c r="AF2370" s="10">
        <f ca="1">IFERROR(AVERAGE(INDIRECT("AE"&amp;AC2370-Template!$F$10+1):INDIRECT("AE"&amp;AC2370)),0)</f>
        <v>0</v>
      </c>
      <c r="AG2370" s="35"/>
      <c r="AH2370" s="86"/>
      <c r="AI2370" s="35"/>
      <c r="AJ2370" s="35"/>
      <c r="AK2370" s="35"/>
      <c r="AL2370" s="35"/>
      <c r="AM2370" s="35"/>
      <c r="AN2370" s="35"/>
      <c r="AO2370" s="35"/>
      <c r="AP2370" s="35"/>
      <c r="AQ2370" s="35"/>
      <c r="AR2370" s="35"/>
      <c r="AS2370" s="35"/>
      <c r="AT2370" s="35"/>
      <c r="AU2370" s="35"/>
      <c r="AV2370" s="35"/>
      <c r="AW2370" s="35"/>
      <c r="AX2370" s="35"/>
      <c r="AY2370" s="35"/>
      <c r="AZ2370" s="17">
        <f t="shared" ref="AZ2370" si="5338">AZ2369+1</f>
        <v>48386</v>
      </c>
      <c r="BA2370" s="216">
        <f t="shared" si="5228"/>
        <v>1</v>
      </c>
      <c r="BB2370" s="216">
        <f t="shared" ref="BB2370" si="5339">BB2369+1</f>
        <v>2365</v>
      </c>
      <c r="BC2370" s="16">
        <f t="shared" si="5230"/>
        <v>6.4794520547945202</v>
      </c>
      <c r="BD2370" s="16">
        <f>IF(Template!$F$7="Linear interpolation",LinInterp($AO$5:$AO$18,$AM$5:$AM$18,BC2370),CubicSpline($AO$5:$AO$18,$AM$5:$AM$18,BC2370))</f>
        <v>14.146367004521073</v>
      </c>
      <c r="BE2370" s="221">
        <f t="shared" si="5309"/>
        <v>2.3568008167450931</v>
      </c>
      <c r="BF2370" s="221">
        <f>BE2370/PRODUCT($BG$6:BG2369)</f>
        <v>1.0003681861933174</v>
      </c>
      <c r="BG2370" s="16">
        <f t="shared" si="5231"/>
        <v>1.0003681861933174</v>
      </c>
      <c r="BH2370" s="10">
        <f t="shared" si="5232"/>
        <v>13.438796056083447</v>
      </c>
      <c r="BI2370" s="90"/>
      <c r="BJ2370" s="17">
        <f t="shared" si="5215"/>
        <v>48363</v>
      </c>
      <c r="BK2370" s="16">
        <f t="shared" si="5208"/>
        <v>13.515565487888903</v>
      </c>
      <c r="BL2370" s="10">
        <f ca="1">IFERROR(AVERAGE(INDIRECT("BK"&amp;AC2370-Template!$F$10+1):INDIRECT("BK"&amp;AC2370)),0)</f>
        <v>13.557856022865742</v>
      </c>
      <c r="BM2370" s="35"/>
      <c r="BN2370" s="86"/>
      <c r="BO2370" s="35"/>
      <c r="BP2370" s="35"/>
      <c r="BQ2370" s="35"/>
      <c r="BR2370" s="35"/>
      <c r="BS2370" s="35"/>
      <c r="BT2370" s="35"/>
      <c r="BU2370" s="35"/>
      <c r="BV2370" s="35"/>
      <c r="BW2370" s="35"/>
      <c r="BX2370" s="35"/>
      <c r="BY2370" s="35"/>
      <c r="BZ2370" s="35"/>
      <c r="CA2370" s="35"/>
      <c r="CB2370" s="35"/>
      <c r="CC2370" s="35"/>
      <c r="CD2370" s="35"/>
      <c r="CE2370" s="35"/>
      <c r="CF2370" s="35"/>
      <c r="CG2370" s="35"/>
      <c r="CH2370" s="35"/>
    </row>
    <row r="2371" spans="1:86" ht="15.6" x14ac:dyDescent="0.3">
      <c r="A2371" s="35"/>
      <c r="B2371" s="86"/>
      <c r="C2371" s="35"/>
      <c r="D2371" s="35"/>
      <c r="E2371" s="35"/>
      <c r="F2371" s="35"/>
      <c r="G2371" s="35"/>
      <c r="H2371" s="35"/>
      <c r="I2371" s="35"/>
      <c r="J2371" s="35"/>
      <c r="K2371" s="35"/>
      <c r="L2371" s="35"/>
      <c r="M2371" s="35"/>
      <c r="N2371" s="35"/>
      <c r="O2371" s="35"/>
      <c r="P2371" s="35"/>
      <c r="Q2371" s="35"/>
      <c r="R2371" s="35"/>
      <c r="S2371" s="35"/>
      <c r="T2371" s="17">
        <f t="shared" si="5209"/>
        <v>48387</v>
      </c>
      <c r="U2371" s="216">
        <f t="shared" si="5202"/>
        <v>2</v>
      </c>
      <c r="V2371" s="216">
        <f t="shared" si="5209"/>
        <v>2366</v>
      </c>
      <c r="W2371" s="16">
        <f t="shared" si="5216"/>
        <v>6.4821917808219176</v>
      </c>
      <c r="X2371" s="16" t="e">
        <f>IF(Template!$F$7="Linear interpolation",LinInterp($I$5:$I$22,$G$5:$G$22,W2371),CubicSpline($I$5:$I$22,$G$5:$G$22,W2371))</f>
        <v>#VALUE!</v>
      </c>
      <c r="Y2371" s="221" t="e">
        <f t="shared" si="5203"/>
        <v>#VALUE!</v>
      </c>
      <c r="Z2371" s="221" t="e">
        <f>Y2371/PRODUCT($AA$6:AA2370)</f>
        <v>#VALUE!</v>
      </c>
      <c r="AA2371" s="16" t="e">
        <f t="shared" si="5210"/>
        <v>#VALUE!</v>
      </c>
      <c r="AB2371" s="10" t="e">
        <f t="shared" si="5211"/>
        <v>#VALUE!</v>
      </c>
      <c r="AC2371" s="90">
        <f t="shared" si="5204"/>
        <v>2371</v>
      </c>
      <c r="AD2371" s="17">
        <f t="shared" si="5212"/>
        <v>48364</v>
      </c>
      <c r="AE2371" s="16" t="e">
        <f t="shared" si="5205"/>
        <v>#VALUE!</v>
      </c>
      <c r="AF2371" s="10">
        <f ca="1">IFERROR(AVERAGE(INDIRECT("AE"&amp;AC2371-Template!$F$10+1):INDIRECT("AE"&amp;AC2371)),0)</f>
        <v>0</v>
      </c>
      <c r="AG2371" s="35"/>
      <c r="AH2371" s="86"/>
      <c r="AI2371" s="35"/>
      <c r="AJ2371" s="35"/>
      <c r="AK2371" s="35"/>
      <c r="AL2371" s="35"/>
      <c r="AM2371" s="35"/>
      <c r="AN2371" s="35"/>
      <c r="AO2371" s="35"/>
      <c r="AP2371" s="35"/>
      <c r="AQ2371" s="35"/>
      <c r="AR2371" s="35"/>
      <c r="AS2371" s="35"/>
      <c r="AT2371" s="35"/>
      <c r="AU2371" s="35"/>
      <c r="AV2371" s="35"/>
      <c r="AW2371" s="35"/>
      <c r="AX2371" s="35"/>
      <c r="AY2371" s="35"/>
      <c r="AZ2371" s="17">
        <f t="shared" ref="AZ2371" si="5340">AZ2370+1</f>
        <v>48387</v>
      </c>
      <c r="BA2371" s="216">
        <f t="shared" si="5228"/>
        <v>2</v>
      </c>
      <c r="BB2371" s="216">
        <f t="shared" ref="BB2371" si="5341">BB2370+1</f>
        <v>2366</v>
      </c>
      <c r="BC2371" s="16">
        <f t="shared" si="5230"/>
        <v>6.4821917808219176</v>
      </c>
      <c r="BD2371" s="16">
        <f>IF(Template!$F$7="Linear interpolation",LinInterp($AO$5:$AO$18,$AM$5:$AM$18,BC2371),CubicSpline($AO$5:$AO$18,$AM$5:$AM$18,BC2371))</f>
        <v>14.146468646956791</v>
      </c>
      <c r="BE2371" s="221">
        <f t="shared" si="5309"/>
        <v>2.3576689132319886</v>
      </c>
      <c r="BF2371" s="221">
        <f>BE2371/PRODUCT($BG$6:BG2370)</f>
        <v>1.0003683368067118</v>
      </c>
      <c r="BG2371" s="16">
        <f t="shared" si="5231"/>
        <v>1.0003683368067118</v>
      </c>
      <c r="BH2371" s="10">
        <f t="shared" si="5232"/>
        <v>13.444293444979882</v>
      </c>
      <c r="BI2371" s="90"/>
      <c r="BJ2371" s="17">
        <f t="shared" si="5215"/>
        <v>48364</v>
      </c>
      <c r="BK2371" s="16">
        <f t="shared" si="5208"/>
        <v>13.515565487888903</v>
      </c>
      <c r="BL2371" s="10">
        <f ca="1">IFERROR(AVERAGE(INDIRECT("BK"&amp;AC2371-Template!$F$10+1):INDIRECT("BK"&amp;AC2371)),0)</f>
        <v>13.55488896692766</v>
      </c>
      <c r="BM2371" s="35"/>
      <c r="BN2371" s="86"/>
      <c r="BO2371" s="35"/>
      <c r="BP2371" s="35"/>
      <c r="BQ2371" s="35"/>
      <c r="BR2371" s="35"/>
      <c r="BS2371" s="35"/>
      <c r="BT2371" s="35"/>
      <c r="BU2371" s="35"/>
      <c r="BV2371" s="35"/>
      <c r="BW2371" s="35"/>
      <c r="BX2371" s="35"/>
      <c r="BY2371" s="35"/>
      <c r="BZ2371" s="35"/>
      <c r="CA2371" s="35"/>
      <c r="CB2371" s="35"/>
      <c r="CC2371" s="35"/>
      <c r="CD2371" s="35"/>
      <c r="CE2371" s="35"/>
      <c r="CF2371" s="35"/>
      <c r="CG2371" s="35"/>
      <c r="CH2371" s="35"/>
    </row>
    <row r="2372" spans="1:86" ht="15.6" x14ac:dyDescent="0.3">
      <c r="A2372" s="35"/>
      <c r="B2372" s="86"/>
      <c r="C2372" s="35"/>
      <c r="D2372" s="35"/>
      <c r="E2372" s="35"/>
      <c r="F2372" s="35"/>
      <c r="G2372" s="35"/>
      <c r="H2372" s="35"/>
      <c r="I2372" s="35"/>
      <c r="J2372" s="35"/>
      <c r="K2372" s="35"/>
      <c r="L2372" s="35"/>
      <c r="M2372" s="35"/>
      <c r="N2372" s="35"/>
      <c r="O2372" s="35"/>
      <c r="P2372" s="35"/>
      <c r="Q2372" s="35"/>
      <c r="R2372" s="35"/>
      <c r="S2372" s="35"/>
      <c r="T2372" s="17">
        <f t="shared" si="5209"/>
        <v>48388</v>
      </c>
      <c r="U2372" s="216">
        <f t="shared" si="5202"/>
        <v>3</v>
      </c>
      <c r="V2372" s="216">
        <f t="shared" si="5209"/>
        <v>2367</v>
      </c>
      <c r="W2372" s="16">
        <f t="shared" si="5216"/>
        <v>6.484931506849315</v>
      </c>
      <c r="X2372" s="16" t="e">
        <f>IF(Template!$F$7="Linear interpolation",LinInterp($I$5:$I$22,$G$5:$G$22,W2372),CubicSpline($I$5:$I$22,$G$5:$G$22,W2372))</f>
        <v>#VALUE!</v>
      </c>
      <c r="Y2372" s="221" t="e">
        <f t="shared" si="5203"/>
        <v>#VALUE!</v>
      </c>
      <c r="Z2372" s="221" t="e">
        <f>Y2372/PRODUCT($AA$6:AA2371)</f>
        <v>#VALUE!</v>
      </c>
      <c r="AA2372" s="16" t="e">
        <f t="shared" si="5210"/>
        <v>#VALUE!</v>
      </c>
      <c r="AB2372" s="10" t="e">
        <f t="shared" si="5211"/>
        <v>#VALUE!</v>
      </c>
      <c r="AC2372" s="90">
        <f t="shared" si="5204"/>
        <v>2372</v>
      </c>
      <c r="AD2372" s="17">
        <f t="shared" si="5212"/>
        <v>48365</v>
      </c>
      <c r="AE2372" s="16" t="e">
        <f t="shared" si="5205"/>
        <v>#VALUE!</v>
      </c>
      <c r="AF2372" s="10">
        <f ca="1">IFERROR(AVERAGE(INDIRECT("AE"&amp;AC2372-Template!$F$10+1):INDIRECT("AE"&amp;AC2372)),0)</f>
        <v>0</v>
      </c>
      <c r="AG2372" s="35"/>
      <c r="AH2372" s="86"/>
      <c r="AI2372" s="35"/>
      <c r="AJ2372" s="35"/>
      <c r="AK2372" s="35"/>
      <c r="AL2372" s="35"/>
      <c r="AM2372" s="35"/>
      <c r="AN2372" s="35"/>
      <c r="AO2372" s="35"/>
      <c r="AP2372" s="35"/>
      <c r="AQ2372" s="35"/>
      <c r="AR2372" s="35"/>
      <c r="AS2372" s="35"/>
      <c r="AT2372" s="35"/>
      <c r="AU2372" s="35"/>
      <c r="AV2372" s="35"/>
      <c r="AW2372" s="35"/>
      <c r="AX2372" s="35"/>
      <c r="AY2372" s="35"/>
      <c r="AZ2372" s="17">
        <f t="shared" ref="AZ2372" si="5342">AZ2371+1</f>
        <v>48388</v>
      </c>
      <c r="BA2372" s="216">
        <f t="shared" si="5228"/>
        <v>3</v>
      </c>
      <c r="BB2372" s="216">
        <f t="shared" ref="BB2372" si="5343">BB2371+1</f>
        <v>2367</v>
      </c>
      <c r="BC2372" s="16">
        <f t="shared" si="5230"/>
        <v>6.484931506849315</v>
      </c>
      <c r="BD2372" s="16">
        <f>IF(Template!$F$7="Linear interpolation",LinInterp($AO$5:$AO$18,$AM$5:$AM$18,BC2372),CubicSpline($AO$5:$AO$18,$AM$5:$AM$18,BC2372))</f>
        <v>14.146568910057006</v>
      </c>
      <c r="BE2372" s="221">
        <f t="shared" si="5309"/>
        <v>2.3585371561438104</v>
      </c>
      <c r="BF2372" s="221">
        <f>BE2372/PRODUCT($BG$6:BG2371)</f>
        <v>1.0003682632904685</v>
      </c>
      <c r="BG2372" s="16">
        <f t="shared" si="5231"/>
        <v>1.0003682632904685</v>
      </c>
      <c r="BH2372" s="10">
        <f t="shared" si="5232"/>
        <v>13.441610102098878</v>
      </c>
      <c r="BI2372" s="90"/>
      <c r="BJ2372" s="17">
        <f t="shared" si="5215"/>
        <v>48365</v>
      </c>
      <c r="BK2372" s="16">
        <f t="shared" si="5208"/>
        <v>13.497598952950995</v>
      </c>
      <c r="BL2372" s="10">
        <f ca="1">IFERROR(AVERAGE(INDIRECT("BK"&amp;AC2372-Template!$F$10+1):INDIRECT("BK"&amp;AC2372)),0)</f>
        <v>13.55132302649165</v>
      </c>
      <c r="BM2372" s="35"/>
      <c r="BN2372" s="86"/>
      <c r="BO2372" s="35"/>
      <c r="BP2372" s="35"/>
      <c r="BQ2372" s="35"/>
      <c r="BR2372" s="35"/>
      <c r="BS2372" s="35"/>
      <c r="BT2372" s="35"/>
      <c r="BU2372" s="35"/>
      <c r="BV2372" s="35"/>
      <c r="BW2372" s="35"/>
      <c r="BX2372" s="35"/>
      <c r="BY2372" s="35"/>
      <c r="BZ2372" s="35"/>
      <c r="CA2372" s="35"/>
      <c r="CB2372" s="35"/>
      <c r="CC2372" s="35"/>
      <c r="CD2372" s="35"/>
      <c r="CE2372" s="35"/>
      <c r="CF2372" s="35"/>
      <c r="CG2372" s="35"/>
      <c r="CH2372" s="35"/>
    </row>
    <row r="2373" spans="1:86" ht="15.6" x14ac:dyDescent="0.3">
      <c r="A2373" s="35"/>
      <c r="B2373" s="86"/>
      <c r="C2373" s="35"/>
      <c r="D2373" s="35"/>
      <c r="E2373" s="35"/>
      <c r="F2373" s="35"/>
      <c r="G2373" s="35"/>
      <c r="H2373" s="35"/>
      <c r="I2373" s="35"/>
      <c r="J2373" s="35"/>
      <c r="K2373" s="35"/>
      <c r="L2373" s="35"/>
      <c r="M2373" s="35"/>
      <c r="N2373" s="35"/>
      <c r="O2373" s="35"/>
      <c r="P2373" s="35"/>
      <c r="Q2373" s="35"/>
      <c r="R2373" s="35"/>
      <c r="S2373" s="35"/>
      <c r="T2373" s="17">
        <f t="shared" si="5209"/>
        <v>48389</v>
      </c>
      <c r="U2373" s="216">
        <f t="shared" si="5202"/>
        <v>4</v>
      </c>
      <c r="V2373" s="216">
        <f t="shared" si="5209"/>
        <v>2368</v>
      </c>
      <c r="W2373" s="16">
        <f t="shared" si="5216"/>
        <v>6.4876712328767123</v>
      </c>
      <c r="X2373" s="16" t="e">
        <f>IF(Template!$F$7="Linear interpolation",LinInterp($I$5:$I$22,$G$5:$G$22,W2373),CubicSpline($I$5:$I$22,$G$5:$G$22,W2373))</f>
        <v>#VALUE!</v>
      </c>
      <c r="Y2373" s="221" t="e">
        <f t="shared" si="5203"/>
        <v>#VALUE!</v>
      </c>
      <c r="Z2373" s="221" t="e">
        <f>Y2373/PRODUCT($AA$6:AA2372)</f>
        <v>#VALUE!</v>
      </c>
      <c r="AA2373" s="16" t="e">
        <f t="shared" si="5210"/>
        <v>#VALUE!</v>
      </c>
      <c r="AB2373" s="10" t="e">
        <f t="shared" si="5211"/>
        <v>#VALUE!</v>
      </c>
      <c r="AC2373" s="90">
        <f t="shared" si="5204"/>
        <v>2373</v>
      </c>
      <c r="AD2373" s="17">
        <f t="shared" si="5212"/>
        <v>48366</v>
      </c>
      <c r="AE2373" s="16" t="e">
        <f t="shared" si="5205"/>
        <v>#VALUE!</v>
      </c>
      <c r="AF2373" s="10">
        <f ca="1">IFERROR(AVERAGE(INDIRECT("AE"&amp;AC2373-Template!$F$10+1):INDIRECT("AE"&amp;AC2373)),0)</f>
        <v>0</v>
      </c>
      <c r="AG2373" s="35"/>
      <c r="AH2373" s="86"/>
      <c r="AI2373" s="35"/>
      <c r="AJ2373" s="35"/>
      <c r="AK2373" s="35"/>
      <c r="AL2373" s="35"/>
      <c r="AM2373" s="35"/>
      <c r="AN2373" s="35"/>
      <c r="AO2373" s="35"/>
      <c r="AP2373" s="35"/>
      <c r="AQ2373" s="35"/>
      <c r="AR2373" s="35"/>
      <c r="AS2373" s="35"/>
      <c r="AT2373" s="35"/>
      <c r="AU2373" s="35"/>
      <c r="AV2373" s="35"/>
      <c r="AW2373" s="35"/>
      <c r="AX2373" s="35"/>
      <c r="AY2373" s="35"/>
      <c r="AZ2373" s="17">
        <f t="shared" ref="AZ2373" si="5344">AZ2372+1</f>
        <v>48389</v>
      </c>
      <c r="BA2373" s="216">
        <f t="shared" si="5228"/>
        <v>4</v>
      </c>
      <c r="BB2373" s="216">
        <f t="shared" ref="BB2373" si="5345">BB2372+1</f>
        <v>2368</v>
      </c>
      <c r="BC2373" s="16">
        <f t="shared" si="5230"/>
        <v>6.4876712328767123</v>
      </c>
      <c r="BD2373" s="16">
        <f>IF(Template!$F$7="Linear interpolation",LinInterp($AO$5:$AO$18,$AM$5:$AM$18,BC2373),CubicSpline($AO$5:$AO$18,$AM$5:$AM$18,BC2373))</f>
        <v>14.146667801897674</v>
      </c>
      <c r="BE2373" s="221">
        <f t="shared" si="5309"/>
        <v>2.3594055462559629</v>
      </c>
      <c r="BF2373" s="221">
        <f>BE2373/PRODUCT($BG$6:BG2372)</f>
        <v>1.0003681901342492</v>
      </c>
      <c r="BG2373" s="16">
        <f t="shared" si="5231"/>
        <v>1.0003681901342492</v>
      </c>
      <c r="BH2373" s="10">
        <f t="shared" si="5232"/>
        <v>13.43893990009426</v>
      </c>
      <c r="BI2373" s="90"/>
      <c r="BJ2373" s="17">
        <f t="shared" si="5215"/>
        <v>48366</v>
      </c>
      <c r="BK2373" s="16">
        <f t="shared" si="5208"/>
        <v>13.503629348151303</v>
      </c>
      <c r="BL2373" s="10">
        <f ca="1">IFERROR(AVERAGE(INDIRECT("BK"&amp;AC2373-Template!$F$10+1):INDIRECT("BK"&amp;AC2373)),0)</f>
        <v>13.547958099228982</v>
      </c>
      <c r="BM2373" s="35"/>
      <c r="BN2373" s="86"/>
      <c r="BO2373" s="35"/>
      <c r="BP2373" s="35"/>
      <c r="BQ2373" s="35"/>
      <c r="BR2373" s="35"/>
      <c r="BS2373" s="35"/>
      <c r="BT2373" s="35"/>
      <c r="BU2373" s="35"/>
      <c r="BV2373" s="35"/>
      <c r="BW2373" s="35"/>
      <c r="BX2373" s="35"/>
      <c r="BY2373" s="35"/>
      <c r="BZ2373" s="35"/>
      <c r="CA2373" s="35"/>
      <c r="CB2373" s="35"/>
      <c r="CC2373" s="35"/>
      <c r="CD2373" s="35"/>
      <c r="CE2373" s="35"/>
      <c r="CF2373" s="35"/>
      <c r="CG2373" s="35"/>
      <c r="CH2373" s="35"/>
    </row>
    <row r="2374" spans="1:86" ht="15.6" x14ac:dyDescent="0.3">
      <c r="A2374" s="35"/>
      <c r="B2374" s="86"/>
      <c r="C2374" s="35"/>
      <c r="D2374" s="35"/>
      <c r="E2374" s="35"/>
      <c r="F2374" s="35"/>
      <c r="G2374" s="35"/>
      <c r="H2374" s="35"/>
      <c r="I2374" s="35"/>
      <c r="J2374" s="35"/>
      <c r="K2374" s="35"/>
      <c r="L2374" s="35"/>
      <c r="M2374" s="35"/>
      <c r="N2374" s="35"/>
      <c r="O2374" s="35"/>
      <c r="P2374" s="35"/>
      <c r="Q2374" s="35"/>
      <c r="R2374" s="35"/>
      <c r="S2374" s="35"/>
      <c r="T2374" s="17">
        <f t="shared" si="5209"/>
        <v>48390</v>
      </c>
      <c r="U2374" s="216">
        <f t="shared" ref="U2374:U2437" si="5346">WEEKDAY(T2374,2)</f>
        <v>5</v>
      </c>
      <c r="V2374" s="216">
        <f t="shared" si="5209"/>
        <v>2369</v>
      </c>
      <c r="W2374" s="16">
        <f t="shared" si="5216"/>
        <v>6.4904109589041097</v>
      </c>
      <c r="X2374" s="16" t="e">
        <f>IF(Template!$F$7="Linear interpolation",LinInterp($I$5:$I$22,$G$5:$G$22,W2374),CubicSpline($I$5:$I$22,$G$5:$G$22,W2374))</f>
        <v>#VALUE!</v>
      </c>
      <c r="Y2374" s="221" t="e">
        <f t="shared" ref="Y2374:Y2437" si="5347">(1+(X2374/100))^W2374</f>
        <v>#VALUE!</v>
      </c>
      <c r="Z2374" s="221" t="e">
        <f>Y2374/PRODUCT($AA$6:AA2373)</f>
        <v>#VALUE!</v>
      </c>
      <c r="AA2374" s="16" t="e">
        <f t="shared" si="5210"/>
        <v>#VALUE!</v>
      </c>
      <c r="AB2374" s="10" t="e">
        <f t="shared" si="5211"/>
        <v>#VALUE!</v>
      </c>
      <c r="AC2374" s="90">
        <f t="shared" ref="AC2374:AC2437" si="5348">ROW(AD2374)</f>
        <v>2374</v>
      </c>
      <c r="AD2374" s="17">
        <f t="shared" si="5212"/>
        <v>48367</v>
      </c>
      <c r="AE2374" s="16" t="e">
        <f t="shared" ref="AE2374:AE2437" si="5349">IF(R2374&lt;&gt;0,R2374,VLOOKUP(AD2374,$T:$AB,9,FALSE))</f>
        <v>#VALUE!</v>
      </c>
      <c r="AF2374" s="10">
        <f ca="1">IFERROR(AVERAGE(INDIRECT("AE"&amp;AC2374-Template!$F$10+1):INDIRECT("AE"&amp;AC2374)),0)</f>
        <v>0</v>
      </c>
      <c r="AG2374" s="35"/>
      <c r="AH2374" s="86"/>
      <c r="AI2374" s="35"/>
      <c r="AJ2374" s="35"/>
      <c r="AK2374" s="35"/>
      <c r="AL2374" s="35"/>
      <c r="AM2374" s="35"/>
      <c r="AN2374" s="35"/>
      <c r="AO2374" s="35"/>
      <c r="AP2374" s="35"/>
      <c r="AQ2374" s="35"/>
      <c r="AR2374" s="35"/>
      <c r="AS2374" s="35"/>
      <c r="AT2374" s="35"/>
      <c r="AU2374" s="35"/>
      <c r="AV2374" s="35"/>
      <c r="AW2374" s="35"/>
      <c r="AX2374" s="35"/>
      <c r="AY2374" s="35"/>
      <c r="AZ2374" s="17">
        <f t="shared" ref="AZ2374" si="5350">AZ2373+1</f>
        <v>48390</v>
      </c>
      <c r="BA2374" s="216">
        <f t="shared" si="5228"/>
        <v>5</v>
      </c>
      <c r="BB2374" s="216">
        <f t="shared" ref="BB2374" si="5351">BB2373+1</f>
        <v>2369</v>
      </c>
      <c r="BC2374" s="16">
        <f t="shared" si="5230"/>
        <v>6.4904109589041097</v>
      </c>
      <c r="BD2374" s="16">
        <f>IF(Template!$F$7="Linear interpolation",LinInterp($AO$5:$AO$18,$AM$5:$AM$18,BC2374),CubicSpline($AO$5:$AO$18,$AM$5:$AM$18,BC2374))</f>
        <v>14.14676533055475</v>
      </c>
      <c r="BE2374" s="221">
        <f t="shared" si="5309"/>
        <v>2.3602740843468624</v>
      </c>
      <c r="BF2374" s="221">
        <f>BE2374/PRODUCT($BG$6:BG2373)</f>
        <v>1.0003681173388264</v>
      </c>
      <c r="BG2374" s="16">
        <f t="shared" si="5231"/>
        <v>1.0003681173388264</v>
      </c>
      <c r="BH2374" s="10">
        <f t="shared" si="5232"/>
        <v>13.436282867162031</v>
      </c>
      <c r="BI2374" s="90"/>
      <c r="BJ2374" s="17">
        <f t="shared" si="5215"/>
        <v>48367</v>
      </c>
      <c r="BK2374" s="16">
        <f t="shared" ref="BK2374:BK2437" si="5352">IF(AX2374&lt;&gt;0,AX2374,VLOOKUP(BJ2374,$AZ:$BH,9,FALSE))</f>
        <v>13.500676547539726</v>
      </c>
      <c r="BL2374" s="10">
        <f ca="1">IFERROR(AVERAGE(INDIRECT("BK"&amp;AC2374-Template!$F$10+1):INDIRECT("BK"&amp;AC2374)),0)</f>
        <v>13.545161103205194</v>
      </c>
      <c r="BM2374" s="35"/>
      <c r="BN2374" s="86"/>
      <c r="BO2374" s="35"/>
      <c r="BP2374" s="35"/>
      <c r="BQ2374" s="35"/>
      <c r="BR2374" s="35"/>
      <c r="BS2374" s="35"/>
      <c r="BT2374" s="35"/>
      <c r="BU2374" s="35"/>
      <c r="BV2374" s="35"/>
      <c r="BW2374" s="35"/>
      <c r="BX2374" s="35"/>
      <c r="BY2374" s="35"/>
      <c r="BZ2374" s="35"/>
      <c r="CA2374" s="35"/>
      <c r="CB2374" s="35"/>
      <c r="CC2374" s="35"/>
      <c r="CD2374" s="35"/>
      <c r="CE2374" s="35"/>
      <c r="CF2374" s="35"/>
      <c r="CG2374" s="35"/>
      <c r="CH2374" s="35"/>
    </row>
    <row r="2375" spans="1:86" ht="15.6" x14ac:dyDescent="0.3">
      <c r="A2375" s="35"/>
      <c r="B2375" s="86"/>
      <c r="C2375" s="35"/>
      <c r="D2375" s="35"/>
      <c r="E2375" s="35"/>
      <c r="F2375" s="35"/>
      <c r="G2375" s="35"/>
      <c r="H2375" s="35"/>
      <c r="I2375" s="35"/>
      <c r="J2375" s="35"/>
      <c r="K2375" s="35"/>
      <c r="L2375" s="35"/>
      <c r="M2375" s="35"/>
      <c r="N2375" s="35"/>
      <c r="O2375" s="35"/>
      <c r="P2375" s="35"/>
      <c r="Q2375" s="35"/>
      <c r="R2375" s="35"/>
      <c r="S2375" s="35"/>
      <c r="T2375" s="17">
        <f t="shared" ref="T2375:V2438" si="5353">T2374+1</f>
        <v>48391</v>
      </c>
      <c r="U2375" s="216">
        <f t="shared" si="5346"/>
        <v>6</v>
      </c>
      <c r="V2375" s="216">
        <f t="shared" si="5353"/>
        <v>2370</v>
      </c>
      <c r="W2375" s="16">
        <f t="shared" si="5216"/>
        <v>6.493150684931507</v>
      </c>
      <c r="X2375" s="16" t="e">
        <f>IF(Template!$F$7="Linear interpolation",LinInterp($I$5:$I$22,$G$5:$G$22,W2375),CubicSpline($I$5:$I$22,$G$5:$G$22,W2375))</f>
        <v>#VALUE!</v>
      </c>
      <c r="Y2375" s="221" t="e">
        <f t="shared" si="5347"/>
        <v>#VALUE!</v>
      </c>
      <c r="Z2375" s="221" t="e">
        <f>Y2375/PRODUCT($AA$6:AA2374)</f>
        <v>#VALUE!</v>
      </c>
      <c r="AA2375" s="16" t="e">
        <f t="shared" ref="AA2375:AA2438" si="5354">1+AB2375/365/100</f>
        <v>#VALUE!</v>
      </c>
      <c r="AB2375" s="10" t="e">
        <f t="shared" ref="AB2375:AB2438" si="5355">IF(OR(U2375=6,U2375=7),AB2374,(Z2375-1)*365*100)</f>
        <v>#VALUE!</v>
      </c>
      <c r="AC2375" s="90">
        <f t="shared" si="5348"/>
        <v>2375</v>
      </c>
      <c r="AD2375" s="17">
        <f t="shared" ref="AD2375:AD2438" si="5356">AD2374+1</f>
        <v>48368</v>
      </c>
      <c r="AE2375" s="16" t="e">
        <f t="shared" si="5349"/>
        <v>#VALUE!</v>
      </c>
      <c r="AF2375" s="10">
        <f ca="1">IFERROR(AVERAGE(INDIRECT("AE"&amp;AC2375-Template!$F$10+1):INDIRECT("AE"&amp;AC2375)),0)</f>
        <v>0</v>
      </c>
      <c r="AG2375" s="35"/>
      <c r="AH2375" s="86"/>
      <c r="AI2375" s="35"/>
      <c r="AJ2375" s="35"/>
      <c r="AK2375" s="35"/>
      <c r="AL2375" s="35"/>
      <c r="AM2375" s="35"/>
      <c r="AN2375" s="35"/>
      <c r="AO2375" s="35"/>
      <c r="AP2375" s="35"/>
      <c r="AQ2375" s="35"/>
      <c r="AR2375" s="35"/>
      <c r="AS2375" s="35"/>
      <c r="AT2375" s="35"/>
      <c r="AU2375" s="35"/>
      <c r="AV2375" s="35"/>
      <c r="AW2375" s="35"/>
      <c r="AX2375" s="35"/>
      <c r="AY2375" s="35"/>
      <c r="AZ2375" s="17">
        <f t="shared" ref="AZ2375" si="5357">AZ2374+1</f>
        <v>48391</v>
      </c>
      <c r="BA2375" s="216">
        <f t="shared" si="5228"/>
        <v>6</v>
      </c>
      <c r="BB2375" s="216">
        <f t="shared" ref="BB2375" si="5358">BB2374+1</f>
        <v>2370</v>
      </c>
      <c r="BC2375" s="16">
        <f t="shared" si="5230"/>
        <v>6.493150684931507</v>
      </c>
      <c r="BD2375" s="16">
        <f>IF(Template!$F$7="Linear interpolation",LinInterp($AO$5:$AO$18,$AM$5:$AM$18,BC2375),CubicSpline($AO$5:$AO$18,$AM$5:$AM$18,BC2375))</f>
        <v>14.146861504104185</v>
      </c>
      <c r="BE2375" s="221">
        <f t="shared" si="5309"/>
        <v>2.3611427711979469</v>
      </c>
      <c r="BF2375" s="221">
        <f>BE2375/PRODUCT($BG$6:BG2374)</f>
        <v>1.0003680449049734</v>
      </c>
      <c r="BG2375" s="16">
        <f t="shared" si="5231"/>
        <v>1.0003681173388264</v>
      </c>
      <c r="BH2375" s="10">
        <f t="shared" si="5232"/>
        <v>13.436282867162031</v>
      </c>
      <c r="BI2375" s="90"/>
      <c r="BJ2375" s="17">
        <f t="shared" ref="BJ2375:BJ2438" si="5359">BJ2374+1</f>
        <v>48368</v>
      </c>
      <c r="BK2375" s="16">
        <f t="shared" si="5352"/>
        <v>13.497736296969043</v>
      </c>
      <c r="BL2375" s="10">
        <f ca="1">IFERROR(AVERAGE(INDIRECT("BK"&amp;AC2375-Template!$F$10+1):INDIRECT("BK"&amp;AC2375)),0)</f>
        <v>13.5420426819156</v>
      </c>
      <c r="BM2375" s="35"/>
      <c r="BN2375" s="86"/>
      <c r="BO2375" s="35"/>
      <c r="BP2375" s="35"/>
      <c r="BQ2375" s="35"/>
      <c r="BR2375" s="35"/>
      <c r="BS2375" s="35"/>
      <c r="BT2375" s="35"/>
      <c r="BU2375" s="35"/>
      <c r="BV2375" s="35"/>
      <c r="BW2375" s="35"/>
      <c r="BX2375" s="35"/>
      <c r="BY2375" s="35"/>
      <c r="BZ2375" s="35"/>
      <c r="CA2375" s="35"/>
      <c r="CB2375" s="35"/>
      <c r="CC2375" s="35"/>
      <c r="CD2375" s="35"/>
      <c r="CE2375" s="35"/>
      <c r="CF2375" s="35"/>
      <c r="CG2375" s="35"/>
      <c r="CH2375" s="35"/>
    </row>
    <row r="2376" spans="1:86" ht="15.6" x14ac:dyDescent="0.3">
      <c r="A2376" s="35"/>
      <c r="B2376" s="86"/>
      <c r="C2376" s="35"/>
      <c r="D2376" s="35"/>
      <c r="E2376" s="35"/>
      <c r="F2376" s="35"/>
      <c r="G2376" s="35"/>
      <c r="H2376" s="35"/>
      <c r="I2376" s="35"/>
      <c r="J2376" s="35"/>
      <c r="K2376" s="35"/>
      <c r="L2376" s="35"/>
      <c r="M2376" s="35"/>
      <c r="N2376" s="35"/>
      <c r="O2376" s="35"/>
      <c r="P2376" s="35"/>
      <c r="Q2376" s="35"/>
      <c r="R2376" s="35"/>
      <c r="S2376" s="35"/>
      <c r="T2376" s="17">
        <f t="shared" si="5353"/>
        <v>48392</v>
      </c>
      <c r="U2376" s="216">
        <f t="shared" si="5346"/>
        <v>7</v>
      </c>
      <c r="V2376" s="216">
        <f t="shared" si="5353"/>
        <v>2371</v>
      </c>
      <c r="W2376" s="16">
        <f t="shared" ref="W2376:W2439" si="5360">YEARFRAC($T$5,T2376,3)</f>
        <v>6.4958904109589044</v>
      </c>
      <c r="X2376" s="16" t="e">
        <f>IF(Template!$F$7="Linear interpolation",LinInterp($I$5:$I$22,$G$5:$G$22,W2376),CubicSpline($I$5:$I$22,$G$5:$G$22,W2376))</f>
        <v>#VALUE!</v>
      </c>
      <c r="Y2376" s="221" t="e">
        <f t="shared" si="5347"/>
        <v>#VALUE!</v>
      </c>
      <c r="Z2376" s="221" t="e">
        <f>Y2376/PRODUCT($AA$6:AA2375)</f>
        <v>#VALUE!</v>
      </c>
      <c r="AA2376" s="16" t="e">
        <f t="shared" si="5354"/>
        <v>#VALUE!</v>
      </c>
      <c r="AB2376" s="10" t="e">
        <f t="shared" si="5355"/>
        <v>#VALUE!</v>
      </c>
      <c r="AC2376" s="90">
        <f t="shared" si="5348"/>
        <v>2376</v>
      </c>
      <c r="AD2376" s="17">
        <f t="shared" si="5356"/>
        <v>48369</v>
      </c>
      <c r="AE2376" s="16" t="e">
        <f t="shared" si="5349"/>
        <v>#VALUE!</v>
      </c>
      <c r="AF2376" s="10">
        <f ca="1">IFERROR(AVERAGE(INDIRECT("AE"&amp;AC2376-Template!$F$10+1):INDIRECT("AE"&amp;AC2376)),0)</f>
        <v>0</v>
      </c>
      <c r="AG2376" s="35"/>
      <c r="AH2376" s="86"/>
      <c r="AI2376" s="35"/>
      <c r="AJ2376" s="35"/>
      <c r="AK2376" s="35"/>
      <c r="AL2376" s="35"/>
      <c r="AM2376" s="35"/>
      <c r="AN2376" s="35"/>
      <c r="AO2376" s="35"/>
      <c r="AP2376" s="35"/>
      <c r="AQ2376" s="35"/>
      <c r="AR2376" s="35"/>
      <c r="AS2376" s="35"/>
      <c r="AT2376" s="35"/>
      <c r="AU2376" s="35"/>
      <c r="AV2376" s="35"/>
      <c r="AW2376" s="35"/>
      <c r="AX2376" s="35"/>
      <c r="AY2376" s="35"/>
      <c r="AZ2376" s="17">
        <f t="shared" ref="AZ2376" si="5361">AZ2375+1</f>
        <v>48392</v>
      </c>
      <c r="BA2376" s="216">
        <f t="shared" si="5228"/>
        <v>7</v>
      </c>
      <c r="BB2376" s="216">
        <f t="shared" ref="BB2376" si="5362">BB2375+1</f>
        <v>2371</v>
      </c>
      <c r="BC2376" s="16">
        <f t="shared" si="5230"/>
        <v>6.4958904109589044</v>
      </c>
      <c r="BD2376" s="16">
        <f>IF(Template!$F$7="Linear interpolation",LinInterp($AO$5:$AO$18,$AM$5:$AM$18,BC2376),CubicSpline($AO$5:$AO$18,$AM$5:$AM$18,BC2376))</f>
        <v>14.146956330621935</v>
      </c>
      <c r="BE2376" s="221">
        <f t="shared" si="5309"/>
        <v>2.3620116075936681</v>
      </c>
      <c r="BF2376" s="221">
        <f>BE2376/PRODUCT($BG$6:BG2375)</f>
        <v>1.0003679003996175</v>
      </c>
      <c r="BG2376" s="16">
        <f t="shared" si="5231"/>
        <v>1.0003681173388264</v>
      </c>
      <c r="BH2376" s="10">
        <f t="shared" si="5232"/>
        <v>13.436282867162031</v>
      </c>
      <c r="BI2376" s="90"/>
      <c r="BJ2376" s="17">
        <f t="shared" si="5359"/>
        <v>48369</v>
      </c>
      <c r="BK2376" s="16">
        <f t="shared" si="5352"/>
        <v>13.494808624416432</v>
      </c>
      <c r="BL2376" s="10">
        <f ca="1">IFERROR(AVERAGE(INDIRECT("BK"&amp;AC2376-Template!$F$10+1):INDIRECT("BK"&amp;AC2376)),0)</f>
        <v>13.53893643119687</v>
      </c>
      <c r="BM2376" s="35"/>
      <c r="BN2376" s="86"/>
      <c r="BO2376" s="35"/>
      <c r="BP2376" s="35"/>
      <c r="BQ2376" s="35"/>
      <c r="BR2376" s="35"/>
      <c r="BS2376" s="35"/>
      <c r="BT2376" s="35"/>
      <c r="BU2376" s="35"/>
      <c r="BV2376" s="35"/>
      <c r="BW2376" s="35"/>
      <c r="BX2376" s="35"/>
      <c r="BY2376" s="35"/>
      <c r="BZ2376" s="35"/>
      <c r="CA2376" s="35"/>
      <c r="CB2376" s="35"/>
      <c r="CC2376" s="35"/>
      <c r="CD2376" s="35"/>
      <c r="CE2376" s="35"/>
      <c r="CF2376" s="35"/>
      <c r="CG2376" s="35"/>
      <c r="CH2376" s="35"/>
    </row>
    <row r="2377" spans="1:86" ht="15.6" x14ac:dyDescent="0.3">
      <c r="A2377" s="35"/>
      <c r="B2377" s="86"/>
      <c r="C2377" s="35"/>
      <c r="D2377" s="35"/>
      <c r="E2377" s="35"/>
      <c r="F2377" s="35"/>
      <c r="G2377" s="35"/>
      <c r="H2377" s="35"/>
      <c r="I2377" s="35"/>
      <c r="J2377" s="35"/>
      <c r="K2377" s="35"/>
      <c r="L2377" s="35"/>
      <c r="M2377" s="35"/>
      <c r="N2377" s="35"/>
      <c r="O2377" s="35"/>
      <c r="P2377" s="35"/>
      <c r="Q2377" s="35"/>
      <c r="R2377" s="35"/>
      <c r="S2377" s="35"/>
      <c r="T2377" s="17">
        <f t="shared" si="5353"/>
        <v>48393</v>
      </c>
      <c r="U2377" s="216">
        <f t="shared" si="5346"/>
        <v>1</v>
      </c>
      <c r="V2377" s="216">
        <f t="shared" si="5353"/>
        <v>2372</v>
      </c>
      <c r="W2377" s="16">
        <f t="shared" si="5360"/>
        <v>6.4986301369863018</v>
      </c>
      <c r="X2377" s="16" t="e">
        <f>IF(Template!$F$7="Linear interpolation",LinInterp($I$5:$I$22,$G$5:$G$22,W2377),CubicSpline($I$5:$I$22,$G$5:$G$22,W2377))</f>
        <v>#VALUE!</v>
      </c>
      <c r="Y2377" s="221" t="e">
        <f t="shared" si="5347"/>
        <v>#VALUE!</v>
      </c>
      <c r="Z2377" s="221" t="e">
        <f>Y2377/PRODUCT($AA$6:AA2376)</f>
        <v>#VALUE!</v>
      </c>
      <c r="AA2377" s="16" t="e">
        <f t="shared" si="5354"/>
        <v>#VALUE!</v>
      </c>
      <c r="AB2377" s="10" t="e">
        <f t="shared" si="5355"/>
        <v>#VALUE!</v>
      </c>
      <c r="AC2377" s="90">
        <f t="shared" si="5348"/>
        <v>2377</v>
      </c>
      <c r="AD2377" s="17">
        <f t="shared" si="5356"/>
        <v>48370</v>
      </c>
      <c r="AE2377" s="16" t="e">
        <f t="shared" si="5349"/>
        <v>#VALUE!</v>
      </c>
      <c r="AF2377" s="10">
        <f ca="1">IFERROR(AVERAGE(INDIRECT("AE"&amp;AC2377-Template!$F$10+1):INDIRECT("AE"&amp;AC2377)),0)</f>
        <v>0</v>
      </c>
      <c r="AG2377" s="35"/>
      <c r="AH2377" s="86"/>
      <c r="AI2377" s="35"/>
      <c r="AJ2377" s="35"/>
      <c r="AK2377" s="35"/>
      <c r="AL2377" s="35"/>
      <c r="AM2377" s="35"/>
      <c r="AN2377" s="35"/>
      <c r="AO2377" s="35"/>
      <c r="AP2377" s="35"/>
      <c r="AQ2377" s="35"/>
      <c r="AR2377" s="35"/>
      <c r="AS2377" s="35"/>
      <c r="AT2377" s="35"/>
      <c r="AU2377" s="35"/>
      <c r="AV2377" s="35"/>
      <c r="AW2377" s="35"/>
      <c r="AX2377" s="35"/>
      <c r="AY2377" s="35"/>
      <c r="AZ2377" s="17">
        <f t="shared" ref="AZ2377" si="5363">AZ2376+1</f>
        <v>48393</v>
      </c>
      <c r="BA2377" s="216">
        <f t="shared" si="5228"/>
        <v>1</v>
      </c>
      <c r="BB2377" s="216">
        <f t="shared" ref="BB2377" si="5364">BB2376+1</f>
        <v>2372</v>
      </c>
      <c r="BC2377" s="16">
        <f t="shared" si="5230"/>
        <v>6.4986301369863018</v>
      </c>
      <c r="BD2377" s="16">
        <f>IF(Template!$F$7="Linear interpolation",LinInterp($AO$5:$AO$18,$AM$5:$AM$18,BC2377),CubicSpline($AO$5:$AO$18,$AM$5:$AM$18,BC2377))</f>
        <v>14.14704981818395</v>
      </c>
      <c r="BE2377" s="221">
        <f t="shared" si="5309"/>
        <v>2.3628805943215028</v>
      </c>
      <c r="BF2377" s="221">
        <f>BE2377/PRODUCT($BG$6:BG2376)</f>
        <v>1.0003676841858964</v>
      </c>
      <c r="BG2377" s="16">
        <f t="shared" si="5231"/>
        <v>1.0003676841858964</v>
      </c>
      <c r="BH2377" s="10">
        <f t="shared" si="5232"/>
        <v>13.420472785218184</v>
      </c>
      <c r="BI2377" s="90"/>
      <c r="BJ2377" s="17">
        <f t="shared" si="5359"/>
        <v>48370</v>
      </c>
      <c r="BK2377" s="16">
        <f t="shared" si="5352"/>
        <v>13.494808624416432</v>
      </c>
      <c r="BL2377" s="10">
        <f ca="1">IFERROR(AVERAGE(INDIRECT("BK"&amp;AC2377-Template!$F$10+1):INDIRECT("BK"&amp;AC2377)),0)</f>
        <v>13.535939548025429</v>
      </c>
      <c r="BM2377" s="35"/>
      <c r="BN2377" s="86"/>
      <c r="BO2377" s="35"/>
      <c r="BP2377" s="35"/>
      <c r="BQ2377" s="35"/>
      <c r="BR2377" s="35"/>
      <c r="BS2377" s="35"/>
      <c r="BT2377" s="35"/>
      <c r="BU2377" s="35"/>
      <c r="BV2377" s="35"/>
      <c r="BW2377" s="35"/>
      <c r="BX2377" s="35"/>
      <c r="BY2377" s="35"/>
      <c r="BZ2377" s="35"/>
      <c r="CA2377" s="35"/>
      <c r="CB2377" s="35"/>
      <c r="CC2377" s="35"/>
      <c r="CD2377" s="35"/>
      <c r="CE2377" s="35"/>
      <c r="CF2377" s="35"/>
      <c r="CG2377" s="35"/>
      <c r="CH2377" s="35"/>
    </row>
    <row r="2378" spans="1:86" ht="15.6" x14ac:dyDescent="0.3">
      <c r="A2378" s="35"/>
      <c r="B2378" s="86"/>
      <c r="C2378" s="35"/>
      <c r="D2378" s="35"/>
      <c r="E2378" s="35"/>
      <c r="F2378" s="35"/>
      <c r="G2378" s="35"/>
      <c r="H2378" s="35"/>
      <c r="I2378" s="35"/>
      <c r="J2378" s="35"/>
      <c r="K2378" s="35"/>
      <c r="L2378" s="35"/>
      <c r="M2378" s="35"/>
      <c r="N2378" s="35"/>
      <c r="O2378" s="35"/>
      <c r="P2378" s="35"/>
      <c r="Q2378" s="35"/>
      <c r="R2378" s="35"/>
      <c r="S2378" s="35"/>
      <c r="T2378" s="17">
        <f t="shared" si="5353"/>
        <v>48394</v>
      </c>
      <c r="U2378" s="216">
        <f t="shared" si="5346"/>
        <v>2</v>
      </c>
      <c r="V2378" s="216">
        <f t="shared" si="5353"/>
        <v>2373</v>
      </c>
      <c r="W2378" s="16">
        <f t="shared" si="5360"/>
        <v>6.5013698630136982</v>
      </c>
      <c r="X2378" s="16" t="e">
        <f>IF(Template!$F$7="Linear interpolation",LinInterp($I$5:$I$22,$G$5:$G$22,W2378),CubicSpline($I$5:$I$22,$G$5:$G$22,W2378))</f>
        <v>#VALUE!</v>
      </c>
      <c r="Y2378" s="221" t="e">
        <f t="shared" si="5347"/>
        <v>#VALUE!</v>
      </c>
      <c r="Z2378" s="221" t="e">
        <f>Y2378/PRODUCT($AA$6:AA2377)</f>
        <v>#VALUE!</v>
      </c>
      <c r="AA2378" s="16" t="e">
        <f t="shared" si="5354"/>
        <v>#VALUE!</v>
      </c>
      <c r="AB2378" s="10" t="e">
        <f t="shared" si="5355"/>
        <v>#VALUE!</v>
      </c>
      <c r="AC2378" s="90">
        <f t="shared" si="5348"/>
        <v>2378</v>
      </c>
      <c r="AD2378" s="17">
        <f t="shared" si="5356"/>
        <v>48371</v>
      </c>
      <c r="AE2378" s="16" t="e">
        <f t="shared" si="5349"/>
        <v>#VALUE!</v>
      </c>
      <c r="AF2378" s="10">
        <f ca="1">IFERROR(AVERAGE(INDIRECT("AE"&amp;AC2378-Template!$F$10+1):INDIRECT("AE"&amp;AC2378)),0)</f>
        <v>0</v>
      </c>
      <c r="AG2378" s="35"/>
      <c r="AH2378" s="86"/>
      <c r="AI2378" s="35"/>
      <c r="AJ2378" s="35"/>
      <c r="AK2378" s="35"/>
      <c r="AL2378" s="35"/>
      <c r="AM2378" s="35"/>
      <c r="AN2378" s="35"/>
      <c r="AO2378" s="35"/>
      <c r="AP2378" s="35"/>
      <c r="AQ2378" s="35"/>
      <c r="AR2378" s="35"/>
      <c r="AS2378" s="35"/>
      <c r="AT2378" s="35"/>
      <c r="AU2378" s="35"/>
      <c r="AV2378" s="35"/>
      <c r="AW2378" s="35"/>
      <c r="AX2378" s="35"/>
      <c r="AY2378" s="35"/>
      <c r="AZ2378" s="17">
        <f t="shared" ref="AZ2378" si="5365">AZ2377+1</f>
        <v>48394</v>
      </c>
      <c r="BA2378" s="216">
        <f t="shared" si="5228"/>
        <v>2</v>
      </c>
      <c r="BB2378" s="216">
        <f t="shared" ref="BB2378" si="5366">BB2377+1</f>
        <v>2373</v>
      </c>
      <c r="BC2378" s="16">
        <f t="shared" si="5230"/>
        <v>6.5013698630136982</v>
      </c>
      <c r="BD2378" s="16">
        <f>IF(Template!$F$7="Linear interpolation",LinInterp($AO$5:$AO$18,$AM$5:$AM$18,BC2378),CubicSpline($AO$5:$AO$18,$AM$5:$AM$18,BC2378))</f>
        <v>14.147141974866189</v>
      </c>
      <c r="BE2378" s="221">
        <f t="shared" si="5309"/>
        <v>2.3637497321719523</v>
      </c>
      <c r="BF2378" s="221">
        <f>BE2378/PRODUCT($BG$6:BG2377)</f>
        <v>1.0003678297805392</v>
      </c>
      <c r="BG2378" s="16">
        <f t="shared" si="5231"/>
        <v>1.0003678297805392</v>
      </c>
      <c r="BH2378" s="10">
        <f t="shared" si="5232"/>
        <v>13.425786989679889</v>
      </c>
      <c r="BI2378" s="90"/>
      <c r="BJ2378" s="17">
        <f t="shared" si="5359"/>
        <v>48371</v>
      </c>
      <c r="BK2378" s="16">
        <f t="shared" si="5352"/>
        <v>13.494808624416432</v>
      </c>
      <c r="BL2378" s="10">
        <f ca="1">IFERROR(AVERAGE(INDIRECT("BK"&amp;AC2378-Template!$F$10+1):INDIRECT("BK"&amp;AC2378)),0)</f>
        <v>13.533051639353554</v>
      </c>
      <c r="BM2378" s="35"/>
      <c r="BN2378" s="86"/>
      <c r="BO2378" s="35"/>
      <c r="BP2378" s="35"/>
      <c r="BQ2378" s="35"/>
      <c r="BR2378" s="35"/>
      <c r="BS2378" s="35"/>
      <c r="BT2378" s="35"/>
      <c r="BU2378" s="35"/>
      <c r="BV2378" s="35"/>
      <c r="BW2378" s="35"/>
      <c r="BX2378" s="35"/>
      <c r="BY2378" s="35"/>
      <c r="BZ2378" s="35"/>
      <c r="CA2378" s="35"/>
      <c r="CB2378" s="35"/>
      <c r="CC2378" s="35"/>
      <c r="CD2378" s="35"/>
      <c r="CE2378" s="35"/>
      <c r="CF2378" s="35"/>
      <c r="CG2378" s="35"/>
      <c r="CH2378" s="35"/>
    </row>
    <row r="2379" spans="1:86" ht="15.6" x14ac:dyDescent="0.3">
      <c r="A2379" s="35"/>
      <c r="B2379" s="86"/>
      <c r="C2379" s="35"/>
      <c r="D2379" s="35"/>
      <c r="E2379" s="35"/>
      <c r="F2379" s="35"/>
      <c r="G2379" s="35"/>
      <c r="H2379" s="35"/>
      <c r="I2379" s="35"/>
      <c r="J2379" s="35"/>
      <c r="K2379" s="35"/>
      <c r="L2379" s="35"/>
      <c r="M2379" s="35"/>
      <c r="N2379" s="35"/>
      <c r="O2379" s="35"/>
      <c r="P2379" s="35"/>
      <c r="Q2379" s="35"/>
      <c r="R2379" s="35"/>
      <c r="S2379" s="35"/>
      <c r="T2379" s="17">
        <f t="shared" si="5353"/>
        <v>48395</v>
      </c>
      <c r="U2379" s="216">
        <f t="shared" si="5346"/>
        <v>3</v>
      </c>
      <c r="V2379" s="216">
        <f t="shared" si="5353"/>
        <v>2374</v>
      </c>
      <c r="W2379" s="16">
        <f t="shared" si="5360"/>
        <v>6.5041095890410956</v>
      </c>
      <c r="X2379" s="16" t="e">
        <f>IF(Template!$F$7="Linear interpolation",LinInterp($I$5:$I$22,$G$5:$G$22,W2379),CubicSpline($I$5:$I$22,$G$5:$G$22,W2379))</f>
        <v>#VALUE!</v>
      </c>
      <c r="Y2379" s="221" t="e">
        <f t="shared" si="5347"/>
        <v>#VALUE!</v>
      </c>
      <c r="Z2379" s="221" t="e">
        <f>Y2379/PRODUCT($AA$6:AA2378)</f>
        <v>#VALUE!</v>
      </c>
      <c r="AA2379" s="16" t="e">
        <f t="shared" si="5354"/>
        <v>#VALUE!</v>
      </c>
      <c r="AB2379" s="10" t="e">
        <f t="shared" si="5355"/>
        <v>#VALUE!</v>
      </c>
      <c r="AC2379" s="90">
        <f t="shared" si="5348"/>
        <v>2379</v>
      </c>
      <c r="AD2379" s="17">
        <f t="shared" si="5356"/>
        <v>48372</v>
      </c>
      <c r="AE2379" s="16" t="e">
        <f t="shared" si="5349"/>
        <v>#VALUE!</v>
      </c>
      <c r="AF2379" s="10">
        <f ca="1">IFERROR(AVERAGE(INDIRECT("AE"&amp;AC2379-Template!$F$10+1):INDIRECT("AE"&amp;AC2379)),0)</f>
        <v>0</v>
      </c>
      <c r="AG2379" s="35"/>
      <c r="AH2379" s="86"/>
      <c r="AI2379" s="35"/>
      <c r="AJ2379" s="35"/>
      <c r="AK2379" s="35"/>
      <c r="AL2379" s="35"/>
      <c r="AM2379" s="35"/>
      <c r="AN2379" s="35"/>
      <c r="AO2379" s="35"/>
      <c r="AP2379" s="35"/>
      <c r="AQ2379" s="35"/>
      <c r="AR2379" s="35"/>
      <c r="AS2379" s="35"/>
      <c r="AT2379" s="35"/>
      <c r="AU2379" s="35"/>
      <c r="AV2379" s="35"/>
      <c r="AW2379" s="35"/>
      <c r="AX2379" s="35"/>
      <c r="AY2379" s="35"/>
      <c r="AZ2379" s="17">
        <f t="shared" ref="AZ2379" si="5367">AZ2378+1</f>
        <v>48395</v>
      </c>
      <c r="BA2379" s="216">
        <f t="shared" si="5228"/>
        <v>3</v>
      </c>
      <c r="BB2379" s="216">
        <f t="shared" ref="BB2379" si="5368">BB2378+1</f>
        <v>2374</v>
      </c>
      <c r="BC2379" s="16">
        <f t="shared" si="5230"/>
        <v>6.5041095890410956</v>
      </c>
      <c r="BD2379" s="16">
        <f>IF(Template!$F$7="Linear interpolation",LinInterp($AO$5:$AO$18,$AM$5:$AM$18,BC2379),CubicSpline($AO$5:$AO$18,$AM$5:$AM$18,BC2379))</f>
        <v>14.147232808744603</v>
      </c>
      <c r="BE2379" s="221">
        <f t="shared" si="5309"/>
        <v>2.3646190219385512</v>
      </c>
      <c r="BF2379" s="221">
        <f>BE2379/PRODUCT($BG$6:BG2378)</f>
        <v>1.0003677588006747</v>
      </c>
      <c r="BG2379" s="16">
        <f t="shared" si="5231"/>
        <v>1.0003677588006747</v>
      </c>
      <c r="BH2379" s="10">
        <f t="shared" si="5232"/>
        <v>13.423196224628175</v>
      </c>
      <c r="BI2379" s="90"/>
      <c r="BJ2379" s="17">
        <f t="shared" si="5359"/>
        <v>48372</v>
      </c>
      <c r="BK2379" s="16">
        <f t="shared" si="5352"/>
        <v>13.477368794814982</v>
      </c>
      <c r="BL2379" s="10">
        <f ca="1">IFERROR(AVERAGE(INDIRECT("BK"&amp;AC2379-Template!$F$10+1):INDIRECT("BK"&amp;AC2379)),0)</f>
        <v>13.529582403028304</v>
      </c>
      <c r="BM2379" s="35"/>
      <c r="BN2379" s="86"/>
      <c r="BO2379" s="35"/>
      <c r="BP2379" s="35"/>
      <c r="BQ2379" s="35"/>
      <c r="BR2379" s="35"/>
      <c r="BS2379" s="35"/>
      <c r="BT2379" s="35"/>
      <c r="BU2379" s="35"/>
      <c r="BV2379" s="35"/>
      <c r="BW2379" s="35"/>
      <c r="BX2379" s="35"/>
      <c r="BY2379" s="35"/>
      <c r="BZ2379" s="35"/>
      <c r="CA2379" s="35"/>
      <c r="CB2379" s="35"/>
      <c r="CC2379" s="35"/>
      <c r="CD2379" s="35"/>
      <c r="CE2379" s="35"/>
      <c r="CF2379" s="35"/>
      <c r="CG2379" s="35"/>
      <c r="CH2379" s="35"/>
    </row>
    <row r="2380" spans="1:86" ht="15.6" x14ac:dyDescent="0.3">
      <c r="A2380" s="35"/>
      <c r="B2380" s="86"/>
      <c r="C2380" s="35"/>
      <c r="D2380" s="35"/>
      <c r="E2380" s="35"/>
      <c r="F2380" s="35"/>
      <c r="G2380" s="35"/>
      <c r="H2380" s="35"/>
      <c r="I2380" s="35"/>
      <c r="J2380" s="35"/>
      <c r="K2380" s="35"/>
      <c r="L2380" s="35"/>
      <c r="M2380" s="35"/>
      <c r="N2380" s="35"/>
      <c r="O2380" s="35"/>
      <c r="P2380" s="35"/>
      <c r="Q2380" s="35"/>
      <c r="R2380" s="35"/>
      <c r="S2380" s="35"/>
      <c r="T2380" s="17">
        <f t="shared" si="5353"/>
        <v>48396</v>
      </c>
      <c r="U2380" s="216">
        <f t="shared" si="5346"/>
        <v>4</v>
      </c>
      <c r="V2380" s="216">
        <f t="shared" si="5353"/>
        <v>2375</v>
      </c>
      <c r="W2380" s="16">
        <f t="shared" si="5360"/>
        <v>6.506849315068493</v>
      </c>
      <c r="X2380" s="16" t="e">
        <f>IF(Template!$F$7="Linear interpolation",LinInterp($I$5:$I$22,$G$5:$G$22,W2380),CubicSpline($I$5:$I$22,$G$5:$G$22,W2380))</f>
        <v>#VALUE!</v>
      </c>
      <c r="Y2380" s="221" t="e">
        <f t="shared" si="5347"/>
        <v>#VALUE!</v>
      </c>
      <c r="Z2380" s="221" t="e">
        <f>Y2380/PRODUCT($AA$6:AA2379)</f>
        <v>#VALUE!</v>
      </c>
      <c r="AA2380" s="16" t="e">
        <f t="shared" si="5354"/>
        <v>#VALUE!</v>
      </c>
      <c r="AB2380" s="10" t="e">
        <f t="shared" si="5355"/>
        <v>#VALUE!</v>
      </c>
      <c r="AC2380" s="90">
        <f t="shared" si="5348"/>
        <v>2380</v>
      </c>
      <c r="AD2380" s="17">
        <f t="shared" si="5356"/>
        <v>48373</v>
      </c>
      <c r="AE2380" s="16" t="e">
        <f t="shared" si="5349"/>
        <v>#VALUE!</v>
      </c>
      <c r="AF2380" s="10">
        <f ca="1">IFERROR(AVERAGE(INDIRECT("AE"&amp;AC2380-Template!$F$10+1):INDIRECT("AE"&amp;AC2380)),0)</f>
        <v>0</v>
      </c>
      <c r="AG2380" s="35"/>
      <c r="AH2380" s="86"/>
      <c r="AI2380" s="35"/>
      <c r="AJ2380" s="35"/>
      <c r="AK2380" s="35"/>
      <c r="AL2380" s="35"/>
      <c r="AM2380" s="35"/>
      <c r="AN2380" s="35"/>
      <c r="AO2380" s="35"/>
      <c r="AP2380" s="35"/>
      <c r="AQ2380" s="35"/>
      <c r="AR2380" s="35"/>
      <c r="AS2380" s="35"/>
      <c r="AT2380" s="35"/>
      <c r="AU2380" s="35"/>
      <c r="AV2380" s="35"/>
      <c r="AW2380" s="35"/>
      <c r="AX2380" s="35"/>
      <c r="AY2380" s="35"/>
      <c r="AZ2380" s="17">
        <f t="shared" ref="AZ2380" si="5369">AZ2379+1</f>
        <v>48396</v>
      </c>
      <c r="BA2380" s="216">
        <f t="shared" si="5228"/>
        <v>4</v>
      </c>
      <c r="BB2380" s="216">
        <f t="shared" ref="BB2380" si="5370">BB2379+1</f>
        <v>2375</v>
      </c>
      <c r="BC2380" s="16">
        <f t="shared" si="5230"/>
        <v>6.506849315068493</v>
      </c>
      <c r="BD2380" s="16">
        <f>IF(Template!$F$7="Linear interpolation",LinInterp($AO$5:$AO$18,$AM$5:$AM$18,BC2380),CubicSpline($AO$5:$AO$18,$AM$5:$AM$18,BC2380))</f>
        <v>14.147322327895143</v>
      </c>
      <c r="BE2380" s="221">
        <f t="shared" si="5309"/>
        <v>2.3654884644178753</v>
      </c>
      <c r="BF2380" s="221">
        <f>BE2380/PRODUCT($BG$6:BG2379)</f>
        <v>1.0003676881862396</v>
      </c>
      <c r="BG2380" s="16">
        <f t="shared" si="5231"/>
        <v>1.0003676881862396</v>
      </c>
      <c r="BH2380" s="10">
        <f t="shared" si="5232"/>
        <v>13.42061879774381</v>
      </c>
      <c r="BI2380" s="90"/>
      <c r="BJ2380" s="17">
        <f t="shared" si="5359"/>
        <v>48373</v>
      </c>
      <c r="BK2380" s="16">
        <f t="shared" si="5352"/>
        <v>13.483224277893392</v>
      </c>
      <c r="BL2380" s="10">
        <f ca="1">IFERROR(AVERAGE(INDIRECT("BK"&amp;AC2380-Template!$F$10+1):INDIRECT("BK"&amp;AC2380)),0)</f>
        <v>13.526308349472332</v>
      </c>
      <c r="BM2380" s="35"/>
      <c r="BN2380" s="86"/>
      <c r="BO2380" s="35"/>
      <c r="BP2380" s="35"/>
      <c r="BQ2380" s="35"/>
      <c r="BR2380" s="35"/>
      <c r="BS2380" s="35"/>
      <c r="BT2380" s="35"/>
      <c r="BU2380" s="35"/>
      <c r="BV2380" s="35"/>
      <c r="BW2380" s="35"/>
      <c r="BX2380" s="35"/>
      <c r="BY2380" s="35"/>
      <c r="BZ2380" s="35"/>
      <c r="CA2380" s="35"/>
      <c r="CB2380" s="35"/>
      <c r="CC2380" s="35"/>
      <c r="CD2380" s="35"/>
      <c r="CE2380" s="35"/>
      <c r="CF2380" s="35"/>
      <c r="CG2380" s="35"/>
      <c r="CH2380" s="35"/>
    </row>
    <row r="2381" spans="1:86" ht="15.6" x14ac:dyDescent="0.3">
      <c r="A2381" s="35"/>
      <c r="B2381" s="86"/>
      <c r="C2381" s="35"/>
      <c r="D2381" s="35"/>
      <c r="E2381" s="35"/>
      <c r="F2381" s="35"/>
      <c r="G2381" s="35"/>
      <c r="H2381" s="35"/>
      <c r="I2381" s="35"/>
      <c r="J2381" s="35"/>
      <c r="K2381" s="35"/>
      <c r="L2381" s="35"/>
      <c r="M2381" s="35"/>
      <c r="N2381" s="35"/>
      <c r="O2381" s="35"/>
      <c r="P2381" s="35"/>
      <c r="Q2381" s="35"/>
      <c r="R2381" s="35"/>
      <c r="S2381" s="35"/>
      <c r="T2381" s="17">
        <f t="shared" si="5353"/>
        <v>48397</v>
      </c>
      <c r="U2381" s="216">
        <f t="shared" si="5346"/>
        <v>5</v>
      </c>
      <c r="V2381" s="216">
        <f t="shared" si="5353"/>
        <v>2376</v>
      </c>
      <c r="W2381" s="16">
        <f t="shared" si="5360"/>
        <v>6.5095890410958903</v>
      </c>
      <c r="X2381" s="16" t="e">
        <f>IF(Template!$F$7="Linear interpolation",LinInterp($I$5:$I$22,$G$5:$G$22,W2381),CubicSpline($I$5:$I$22,$G$5:$G$22,W2381))</f>
        <v>#VALUE!</v>
      </c>
      <c r="Y2381" s="221" t="e">
        <f t="shared" si="5347"/>
        <v>#VALUE!</v>
      </c>
      <c r="Z2381" s="221" t="e">
        <f>Y2381/PRODUCT($AA$6:AA2380)</f>
        <v>#VALUE!</v>
      </c>
      <c r="AA2381" s="16" t="e">
        <f t="shared" si="5354"/>
        <v>#VALUE!</v>
      </c>
      <c r="AB2381" s="10" t="e">
        <f t="shared" si="5355"/>
        <v>#VALUE!</v>
      </c>
      <c r="AC2381" s="90">
        <f t="shared" si="5348"/>
        <v>2381</v>
      </c>
      <c r="AD2381" s="17">
        <f t="shared" si="5356"/>
        <v>48374</v>
      </c>
      <c r="AE2381" s="16" t="e">
        <f t="shared" si="5349"/>
        <v>#VALUE!</v>
      </c>
      <c r="AF2381" s="10">
        <f ca="1">IFERROR(AVERAGE(INDIRECT("AE"&amp;AC2381-Template!$F$10+1):INDIRECT("AE"&amp;AC2381)),0)</f>
        <v>0</v>
      </c>
      <c r="AG2381" s="35"/>
      <c r="AH2381" s="86"/>
      <c r="AI2381" s="35"/>
      <c r="AJ2381" s="35"/>
      <c r="AK2381" s="35"/>
      <c r="AL2381" s="35"/>
      <c r="AM2381" s="35"/>
      <c r="AN2381" s="35"/>
      <c r="AO2381" s="35"/>
      <c r="AP2381" s="35"/>
      <c r="AQ2381" s="35"/>
      <c r="AR2381" s="35"/>
      <c r="AS2381" s="35"/>
      <c r="AT2381" s="35"/>
      <c r="AU2381" s="35"/>
      <c r="AV2381" s="35"/>
      <c r="AW2381" s="35"/>
      <c r="AX2381" s="35"/>
      <c r="AY2381" s="35"/>
      <c r="AZ2381" s="17">
        <f t="shared" ref="AZ2381" si="5371">AZ2380+1</f>
        <v>48397</v>
      </c>
      <c r="BA2381" s="216">
        <f t="shared" ref="BA2381:BA2444" si="5372">WEEKDAY(AZ2381,2)</f>
        <v>5</v>
      </c>
      <c r="BB2381" s="216">
        <f t="shared" ref="BB2381" si="5373">BB2380+1</f>
        <v>2376</v>
      </c>
      <c r="BC2381" s="16">
        <f t="shared" ref="BC2381:BC2444" si="5374">YEARFRAC($T$5,AZ2381,3)</f>
        <v>6.5095890410958903</v>
      </c>
      <c r="BD2381" s="16">
        <f>IF(Template!$F$7="Linear interpolation",LinInterp($AO$5:$AO$18,$AM$5:$AM$18,BC2381),CubicSpline($AO$5:$AO$18,$AM$5:$AM$18,BC2381))</f>
        <v>14.147410540393768</v>
      </c>
      <c r="BE2381" s="221">
        <f t="shared" si="5309"/>
        <v>2.3663580604095276</v>
      </c>
      <c r="BF2381" s="221">
        <f>BE2381/PRODUCT($BG$6:BG2380)</f>
        <v>1.0003676179380001</v>
      </c>
      <c r="BG2381" s="16">
        <f t="shared" ref="BG2381:BG2444" si="5375">1+BH2381/365/100</f>
        <v>1.0003676179380001</v>
      </c>
      <c r="BH2381" s="10">
        <f t="shared" ref="BH2381:BH2444" si="5376">IF(OR(BA2381=6,BA2381=7),BH2380,(BF2381-1)*365*100)</f>
        <v>13.41805473700397</v>
      </c>
      <c r="BI2381" s="90"/>
      <c r="BJ2381" s="17">
        <f t="shared" si="5359"/>
        <v>48374</v>
      </c>
      <c r="BK2381" s="16">
        <f t="shared" si="5352"/>
        <v>13.480359917844353</v>
      </c>
      <c r="BL2381" s="10">
        <f ca="1">IFERROR(AVERAGE(INDIRECT("BK"&amp;AC2381-Template!$F$10+1):INDIRECT("BK"&amp;AC2381)),0)</f>
        <v>13.523588719650602</v>
      </c>
      <c r="BM2381" s="35"/>
      <c r="BN2381" s="86"/>
      <c r="BO2381" s="35"/>
      <c r="BP2381" s="35"/>
      <c r="BQ2381" s="35"/>
      <c r="BR2381" s="35"/>
      <c r="BS2381" s="35"/>
      <c r="BT2381" s="35"/>
      <c r="BU2381" s="35"/>
      <c r="BV2381" s="35"/>
      <c r="BW2381" s="35"/>
      <c r="BX2381" s="35"/>
      <c r="BY2381" s="35"/>
      <c r="BZ2381" s="35"/>
      <c r="CA2381" s="35"/>
      <c r="CB2381" s="35"/>
      <c r="CC2381" s="35"/>
      <c r="CD2381" s="35"/>
      <c r="CE2381" s="35"/>
      <c r="CF2381" s="35"/>
      <c r="CG2381" s="35"/>
      <c r="CH2381" s="35"/>
    </row>
    <row r="2382" spans="1:86" ht="15.6" x14ac:dyDescent="0.3">
      <c r="A2382" s="35"/>
      <c r="B2382" s="86"/>
      <c r="C2382" s="35"/>
      <c r="D2382" s="35"/>
      <c r="E2382" s="35"/>
      <c r="F2382" s="35"/>
      <c r="G2382" s="35"/>
      <c r="H2382" s="35"/>
      <c r="I2382" s="35"/>
      <c r="J2382" s="35"/>
      <c r="K2382" s="35"/>
      <c r="L2382" s="35"/>
      <c r="M2382" s="35"/>
      <c r="N2382" s="35"/>
      <c r="O2382" s="35"/>
      <c r="P2382" s="35"/>
      <c r="Q2382" s="35"/>
      <c r="R2382" s="35"/>
      <c r="S2382" s="35"/>
      <c r="T2382" s="17">
        <f t="shared" si="5353"/>
        <v>48398</v>
      </c>
      <c r="U2382" s="216">
        <f t="shared" si="5346"/>
        <v>6</v>
      </c>
      <c r="V2382" s="216">
        <f t="shared" si="5353"/>
        <v>2377</v>
      </c>
      <c r="W2382" s="16">
        <f t="shared" si="5360"/>
        <v>6.5123287671232877</v>
      </c>
      <c r="X2382" s="16" t="e">
        <f>IF(Template!$F$7="Linear interpolation",LinInterp($I$5:$I$22,$G$5:$G$22,W2382),CubicSpline($I$5:$I$22,$G$5:$G$22,W2382))</f>
        <v>#VALUE!</v>
      </c>
      <c r="Y2382" s="221" t="e">
        <f t="shared" si="5347"/>
        <v>#VALUE!</v>
      </c>
      <c r="Z2382" s="221" t="e">
        <f>Y2382/PRODUCT($AA$6:AA2381)</f>
        <v>#VALUE!</v>
      </c>
      <c r="AA2382" s="16" t="e">
        <f t="shared" si="5354"/>
        <v>#VALUE!</v>
      </c>
      <c r="AB2382" s="10" t="e">
        <f t="shared" si="5355"/>
        <v>#VALUE!</v>
      </c>
      <c r="AC2382" s="90">
        <f t="shared" si="5348"/>
        <v>2382</v>
      </c>
      <c r="AD2382" s="17">
        <f t="shared" si="5356"/>
        <v>48375</v>
      </c>
      <c r="AE2382" s="16" t="e">
        <f t="shared" si="5349"/>
        <v>#VALUE!</v>
      </c>
      <c r="AF2382" s="10">
        <f ca="1">IFERROR(AVERAGE(INDIRECT("AE"&amp;AC2382-Template!$F$10+1):INDIRECT("AE"&amp;AC2382)),0)</f>
        <v>0</v>
      </c>
      <c r="AG2382" s="35"/>
      <c r="AH2382" s="86"/>
      <c r="AI2382" s="35"/>
      <c r="AJ2382" s="35"/>
      <c r="AK2382" s="35"/>
      <c r="AL2382" s="35"/>
      <c r="AM2382" s="35"/>
      <c r="AN2382" s="35"/>
      <c r="AO2382" s="35"/>
      <c r="AP2382" s="35"/>
      <c r="AQ2382" s="35"/>
      <c r="AR2382" s="35"/>
      <c r="AS2382" s="35"/>
      <c r="AT2382" s="35"/>
      <c r="AU2382" s="35"/>
      <c r="AV2382" s="35"/>
      <c r="AW2382" s="35"/>
      <c r="AX2382" s="35"/>
      <c r="AY2382" s="35"/>
      <c r="AZ2382" s="17">
        <f t="shared" ref="AZ2382" si="5377">AZ2381+1</f>
        <v>48398</v>
      </c>
      <c r="BA2382" s="216">
        <f t="shared" si="5372"/>
        <v>6</v>
      </c>
      <c r="BB2382" s="216">
        <f t="shared" ref="BB2382" si="5378">BB2381+1</f>
        <v>2377</v>
      </c>
      <c r="BC2382" s="16">
        <f t="shared" si="5374"/>
        <v>6.5123287671232877</v>
      </c>
      <c r="BD2382" s="16">
        <f>IF(Template!$F$7="Linear interpolation",LinInterp($AO$5:$AO$18,$AM$5:$AM$18,BC2382),CubicSpline($AO$5:$AO$18,$AM$5:$AM$18,BC2382))</f>
        <v>14.147497454316429</v>
      </c>
      <c r="BE2382" s="221">
        <f t="shared" si="5309"/>
        <v>2.3672278107161646</v>
      </c>
      <c r="BF2382" s="221">
        <f>BE2382/PRODUCT($BG$6:BG2381)</f>
        <v>1.0003675480567327</v>
      </c>
      <c r="BG2382" s="16">
        <f t="shared" si="5375"/>
        <v>1.0003676179380001</v>
      </c>
      <c r="BH2382" s="10">
        <f t="shared" si="5376"/>
        <v>13.41805473700397</v>
      </c>
      <c r="BI2382" s="90"/>
      <c r="BJ2382" s="17">
        <f t="shared" si="5359"/>
        <v>48375</v>
      </c>
      <c r="BK2382" s="16">
        <f t="shared" si="5352"/>
        <v>13.47750830454364</v>
      </c>
      <c r="BL2382" s="10">
        <f ca="1">IFERROR(AVERAGE(INDIRECT("BK"&amp;AC2382-Template!$F$10+1):INDIRECT("BK"&amp;AC2382)),0)</f>
        <v>13.520556082479057</v>
      </c>
      <c r="BM2382" s="35"/>
      <c r="BN2382" s="86"/>
      <c r="BO2382" s="35"/>
      <c r="BP2382" s="35"/>
      <c r="BQ2382" s="35"/>
      <c r="BR2382" s="35"/>
      <c r="BS2382" s="35"/>
      <c r="BT2382" s="35"/>
      <c r="BU2382" s="35"/>
      <c r="BV2382" s="35"/>
      <c r="BW2382" s="35"/>
      <c r="BX2382" s="35"/>
      <c r="BY2382" s="35"/>
      <c r="BZ2382" s="35"/>
      <c r="CA2382" s="35"/>
      <c r="CB2382" s="35"/>
      <c r="CC2382" s="35"/>
      <c r="CD2382" s="35"/>
      <c r="CE2382" s="35"/>
      <c r="CF2382" s="35"/>
      <c r="CG2382" s="35"/>
      <c r="CH2382" s="35"/>
    </row>
    <row r="2383" spans="1:86" ht="15.6" x14ac:dyDescent="0.3">
      <c r="A2383" s="35"/>
      <c r="B2383" s="86"/>
      <c r="C2383" s="35"/>
      <c r="D2383" s="35"/>
      <c r="E2383" s="35"/>
      <c r="F2383" s="35"/>
      <c r="G2383" s="35"/>
      <c r="H2383" s="35"/>
      <c r="I2383" s="35"/>
      <c r="J2383" s="35"/>
      <c r="K2383" s="35"/>
      <c r="L2383" s="35"/>
      <c r="M2383" s="35"/>
      <c r="N2383" s="35"/>
      <c r="O2383" s="35"/>
      <c r="P2383" s="35"/>
      <c r="Q2383" s="35"/>
      <c r="R2383" s="35"/>
      <c r="S2383" s="35"/>
      <c r="T2383" s="17">
        <f t="shared" si="5353"/>
        <v>48399</v>
      </c>
      <c r="U2383" s="216">
        <f t="shared" si="5346"/>
        <v>7</v>
      </c>
      <c r="V2383" s="216">
        <f t="shared" si="5353"/>
        <v>2378</v>
      </c>
      <c r="W2383" s="16">
        <f t="shared" si="5360"/>
        <v>6.515068493150685</v>
      </c>
      <c r="X2383" s="16" t="e">
        <f>IF(Template!$F$7="Linear interpolation",LinInterp($I$5:$I$22,$G$5:$G$22,W2383),CubicSpline($I$5:$I$22,$G$5:$G$22,W2383))</f>
        <v>#VALUE!</v>
      </c>
      <c r="Y2383" s="221" t="e">
        <f t="shared" si="5347"/>
        <v>#VALUE!</v>
      </c>
      <c r="Z2383" s="221" t="e">
        <f>Y2383/PRODUCT($AA$6:AA2382)</f>
        <v>#VALUE!</v>
      </c>
      <c r="AA2383" s="16" t="e">
        <f t="shared" si="5354"/>
        <v>#VALUE!</v>
      </c>
      <c r="AB2383" s="10" t="e">
        <f t="shared" si="5355"/>
        <v>#VALUE!</v>
      </c>
      <c r="AC2383" s="90">
        <f t="shared" si="5348"/>
        <v>2383</v>
      </c>
      <c r="AD2383" s="17">
        <f t="shared" si="5356"/>
        <v>48376</v>
      </c>
      <c r="AE2383" s="16" t="e">
        <f t="shared" si="5349"/>
        <v>#VALUE!</v>
      </c>
      <c r="AF2383" s="10">
        <f ca="1">IFERROR(AVERAGE(INDIRECT("AE"&amp;AC2383-Template!$F$10+1):INDIRECT("AE"&amp;AC2383)),0)</f>
        <v>0</v>
      </c>
      <c r="AG2383" s="35"/>
      <c r="AH2383" s="86"/>
      <c r="AI2383" s="35"/>
      <c r="AJ2383" s="35"/>
      <c r="AK2383" s="35"/>
      <c r="AL2383" s="35"/>
      <c r="AM2383" s="35"/>
      <c r="AN2383" s="35"/>
      <c r="AO2383" s="35"/>
      <c r="AP2383" s="35"/>
      <c r="AQ2383" s="35"/>
      <c r="AR2383" s="35"/>
      <c r="AS2383" s="35"/>
      <c r="AT2383" s="35"/>
      <c r="AU2383" s="35"/>
      <c r="AV2383" s="35"/>
      <c r="AW2383" s="35"/>
      <c r="AX2383" s="35"/>
      <c r="AY2383" s="35"/>
      <c r="AZ2383" s="17">
        <f t="shared" ref="AZ2383" si="5379">AZ2382+1</f>
        <v>48399</v>
      </c>
      <c r="BA2383" s="216">
        <f t="shared" si="5372"/>
        <v>7</v>
      </c>
      <c r="BB2383" s="216">
        <f t="shared" ref="BB2383" si="5380">BB2382+1</f>
        <v>2378</v>
      </c>
      <c r="BC2383" s="16">
        <f t="shared" si="5374"/>
        <v>6.515068493150685</v>
      </c>
      <c r="BD2383" s="16">
        <f>IF(Template!$F$7="Linear interpolation",LinInterp($AO$5:$AO$18,$AM$5:$AM$18,BC2383),CubicSpline($AO$5:$AO$18,$AM$5:$AM$18,BC2383))</f>
        <v>14.14758307773908</v>
      </c>
      <c r="BE2383" s="221">
        <f t="shared" si="5309"/>
        <v>2.3680977161434846</v>
      </c>
      <c r="BF2383" s="221">
        <f>BE2383/PRODUCT($BG$6:BG2382)</f>
        <v>1.0003674086619487</v>
      </c>
      <c r="BG2383" s="16">
        <f t="shared" si="5375"/>
        <v>1.0003676179380001</v>
      </c>
      <c r="BH2383" s="10">
        <f t="shared" si="5376"/>
        <v>13.41805473700397</v>
      </c>
      <c r="BI2383" s="90"/>
      <c r="BJ2383" s="17">
        <f t="shared" si="5359"/>
        <v>48376</v>
      </c>
      <c r="BK2383" s="16">
        <f t="shared" si="5352"/>
        <v>13.474669466300714</v>
      </c>
      <c r="BL2383" s="10">
        <f ca="1">IFERROR(AVERAGE(INDIRECT("BK"&amp;AC2383-Template!$F$10+1):INDIRECT("BK"&amp;AC2383)),0)</f>
        <v>13.517535812601471</v>
      </c>
      <c r="BM2383" s="35"/>
      <c r="BN2383" s="86"/>
      <c r="BO2383" s="35"/>
      <c r="BP2383" s="35"/>
      <c r="BQ2383" s="35"/>
      <c r="BR2383" s="35"/>
      <c r="BS2383" s="35"/>
      <c r="BT2383" s="35"/>
      <c r="BU2383" s="35"/>
      <c r="BV2383" s="35"/>
      <c r="BW2383" s="35"/>
      <c r="BX2383" s="35"/>
      <c r="BY2383" s="35"/>
      <c r="BZ2383" s="35"/>
      <c r="CA2383" s="35"/>
      <c r="CB2383" s="35"/>
      <c r="CC2383" s="35"/>
      <c r="CD2383" s="35"/>
      <c r="CE2383" s="35"/>
      <c r="CF2383" s="35"/>
      <c r="CG2383" s="35"/>
      <c r="CH2383" s="35"/>
    </row>
    <row r="2384" spans="1:86" ht="15.6" x14ac:dyDescent="0.3">
      <c r="A2384" s="35"/>
      <c r="B2384" s="86"/>
      <c r="C2384" s="35"/>
      <c r="D2384" s="35"/>
      <c r="E2384" s="35"/>
      <c r="F2384" s="35"/>
      <c r="G2384" s="35"/>
      <c r="H2384" s="35"/>
      <c r="I2384" s="35"/>
      <c r="J2384" s="35"/>
      <c r="K2384" s="35"/>
      <c r="L2384" s="35"/>
      <c r="M2384" s="35"/>
      <c r="N2384" s="35"/>
      <c r="O2384" s="35"/>
      <c r="P2384" s="35"/>
      <c r="Q2384" s="35"/>
      <c r="R2384" s="35"/>
      <c r="S2384" s="35"/>
      <c r="T2384" s="17">
        <f t="shared" si="5353"/>
        <v>48400</v>
      </c>
      <c r="U2384" s="216">
        <f t="shared" si="5346"/>
        <v>1</v>
      </c>
      <c r="V2384" s="216">
        <f t="shared" si="5353"/>
        <v>2379</v>
      </c>
      <c r="W2384" s="16">
        <f t="shared" si="5360"/>
        <v>6.5178082191780824</v>
      </c>
      <c r="X2384" s="16" t="e">
        <f>IF(Template!$F$7="Linear interpolation",LinInterp($I$5:$I$22,$G$5:$G$22,W2384),CubicSpline($I$5:$I$22,$G$5:$G$22,W2384))</f>
        <v>#VALUE!</v>
      </c>
      <c r="Y2384" s="221" t="e">
        <f t="shared" si="5347"/>
        <v>#VALUE!</v>
      </c>
      <c r="Z2384" s="221" t="e">
        <f>Y2384/PRODUCT($AA$6:AA2383)</f>
        <v>#VALUE!</v>
      </c>
      <c r="AA2384" s="16" t="e">
        <f t="shared" si="5354"/>
        <v>#VALUE!</v>
      </c>
      <c r="AB2384" s="10" t="e">
        <f t="shared" si="5355"/>
        <v>#VALUE!</v>
      </c>
      <c r="AC2384" s="90">
        <f t="shared" si="5348"/>
        <v>2384</v>
      </c>
      <c r="AD2384" s="17">
        <f t="shared" si="5356"/>
        <v>48377</v>
      </c>
      <c r="AE2384" s="16" t="e">
        <f t="shared" si="5349"/>
        <v>#VALUE!</v>
      </c>
      <c r="AF2384" s="10">
        <f ca="1">IFERROR(AVERAGE(INDIRECT("AE"&amp;AC2384-Template!$F$10+1):INDIRECT("AE"&amp;AC2384)),0)</f>
        <v>0</v>
      </c>
      <c r="AG2384" s="35"/>
      <c r="AH2384" s="86"/>
      <c r="AI2384" s="35"/>
      <c r="AJ2384" s="35"/>
      <c r="AK2384" s="35"/>
      <c r="AL2384" s="35"/>
      <c r="AM2384" s="35"/>
      <c r="AN2384" s="35"/>
      <c r="AO2384" s="35"/>
      <c r="AP2384" s="35"/>
      <c r="AQ2384" s="35"/>
      <c r="AR2384" s="35"/>
      <c r="AS2384" s="35"/>
      <c r="AT2384" s="35"/>
      <c r="AU2384" s="35"/>
      <c r="AV2384" s="35"/>
      <c r="AW2384" s="35"/>
      <c r="AX2384" s="35"/>
      <c r="AY2384" s="35"/>
      <c r="AZ2384" s="17">
        <f t="shared" ref="AZ2384" si="5381">AZ2383+1</f>
        <v>48400</v>
      </c>
      <c r="BA2384" s="216">
        <f t="shared" si="5372"/>
        <v>1</v>
      </c>
      <c r="BB2384" s="216">
        <f t="shared" ref="BB2384" si="5382">BB2383+1</f>
        <v>2379</v>
      </c>
      <c r="BC2384" s="16">
        <f t="shared" si="5374"/>
        <v>6.5178082191780824</v>
      </c>
      <c r="BD2384" s="16">
        <f>IF(Template!$F$7="Linear interpolation",LinInterp($AO$5:$AO$18,$AM$5:$AM$18,BC2384),CubicSpline($AO$5:$AO$18,$AM$5:$AM$18,BC2384))</f>
        <v>14.147667418737674</v>
      </c>
      <c r="BE2384" s="221">
        <f t="shared" si="5309"/>
        <v>2.3689677775002442</v>
      </c>
      <c r="BF2384" s="221">
        <f>BE2384/PRODUCT($BG$6:BG2383)</f>
        <v>1.000367200122189</v>
      </c>
      <c r="BG2384" s="16">
        <f t="shared" si="5375"/>
        <v>1.000367200122189</v>
      </c>
      <c r="BH2384" s="10">
        <f t="shared" si="5376"/>
        <v>13.402804459900274</v>
      </c>
      <c r="BI2384" s="90"/>
      <c r="BJ2384" s="17">
        <f t="shared" si="5359"/>
        <v>48377</v>
      </c>
      <c r="BK2384" s="16">
        <f t="shared" si="5352"/>
        <v>13.474669466300714</v>
      </c>
      <c r="BL2384" s="10">
        <f ca="1">IFERROR(AVERAGE(INDIRECT("BK"&amp;AC2384-Template!$F$10+1):INDIRECT("BK"&amp;AC2384)),0)</f>
        <v>13.514622139296403</v>
      </c>
      <c r="BM2384" s="35"/>
      <c r="BN2384" s="86"/>
      <c r="BO2384" s="35"/>
      <c r="BP2384" s="35"/>
      <c r="BQ2384" s="35"/>
      <c r="BR2384" s="35"/>
      <c r="BS2384" s="35"/>
      <c r="BT2384" s="35"/>
      <c r="BU2384" s="35"/>
      <c r="BV2384" s="35"/>
      <c r="BW2384" s="35"/>
      <c r="BX2384" s="35"/>
      <c r="BY2384" s="35"/>
      <c r="BZ2384" s="35"/>
      <c r="CA2384" s="35"/>
      <c r="CB2384" s="35"/>
      <c r="CC2384" s="35"/>
      <c r="CD2384" s="35"/>
      <c r="CE2384" s="35"/>
      <c r="CF2384" s="35"/>
      <c r="CG2384" s="35"/>
      <c r="CH2384" s="35"/>
    </row>
    <row r="2385" spans="1:86" ht="15.6" x14ac:dyDescent="0.3">
      <c r="A2385" s="35"/>
      <c r="B2385" s="86"/>
      <c r="C2385" s="35"/>
      <c r="D2385" s="35"/>
      <c r="E2385" s="35"/>
      <c r="F2385" s="35"/>
      <c r="G2385" s="35"/>
      <c r="H2385" s="35"/>
      <c r="I2385" s="35"/>
      <c r="J2385" s="35"/>
      <c r="K2385" s="35"/>
      <c r="L2385" s="35"/>
      <c r="M2385" s="35"/>
      <c r="N2385" s="35"/>
      <c r="O2385" s="35"/>
      <c r="P2385" s="35"/>
      <c r="Q2385" s="35"/>
      <c r="R2385" s="35"/>
      <c r="S2385" s="35"/>
      <c r="T2385" s="17">
        <f t="shared" si="5353"/>
        <v>48401</v>
      </c>
      <c r="U2385" s="216">
        <f t="shared" si="5346"/>
        <v>2</v>
      </c>
      <c r="V2385" s="216">
        <f t="shared" si="5353"/>
        <v>2380</v>
      </c>
      <c r="W2385" s="16">
        <f t="shared" si="5360"/>
        <v>6.5205479452054798</v>
      </c>
      <c r="X2385" s="16" t="e">
        <f>IF(Template!$F$7="Linear interpolation",LinInterp($I$5:$I$22,$G$5:$G$22,W2385),CubicSpline($I$5:$I$22,$G$5:$G$22,W2385))</f>
        <v>#VALUE!</v>
      </c>
      <c r="Y2385" s="221" t="e">
        <f t="shared" si="5347"/>
        <v>#VALUE!</v>
      </c>
      <c r="Z2385" s="221" t="e">
        <f>Y2385/PRODUCT($AA$6:AA2384)</f>
        <v>#VALUE!</v>
      </c>
      <c r="AA2385" s="16" t="e">
        <f t="shared" si="5354"/>
        <v>#VALUE!</v>
      </c>
      <c r="AB2385" s="10" t="e">
        <f t="shared" si="5355"/>
        <v>#VALUE!</v>
      </c>
      <c r="AC2385" s="90">
        <f t="shared" si="5348"/>
        <v>2385</v>
      </c>
      <c r="AD2385" s="17">
        <f t="shared" si="5356"/>
        <v>48378</v>
      </c>
      <c r="AE2385" s="16" t="e">
        <f t="shared" si="5349"/>
        <v>#VALUE!</v>
      </c>
      <c r="AF2385" s="10">
        <f ca="1">IFERROR(AVERAGE(INDIRECT("AE"&amp;AC2385-Template!$F$10+1):INDIRECT("AE"&amp;AC2385)),0)</f>
        <v>0</v>
      </c>
      <c r="AG2385" s="35"/>
      <c r="AH2385" s="86"/>
      <c r="AI2385" s="35"/>
      <c r="AJ2385" s="35"/>
      <c r="AK2385" s="35"/>
      <c r="AL2385" s="35"/>
      <c r="AM2385" s="35"/>
      <c r="AN2385" s="35"/>
      <c r="AO2385" s="35"/>
      <c r="AP2385" s="35"/>
      <c r="AQ2385" s="35"/>
      <c r="AR2385" s="35"/>
      <c r="AS2385" s="35"/>
      <c r="AT2385" s="35"/>
      <c r="AU2385" s="35"/>
      <c r="AV2385" s="35"/>
      <c r="AW2385" s="35"/>
      <c r="AX2385" s="35"/>
      <c r="AY2385" s="35"/>
      <c r="AZ2385" s="17">
        <f t="shared" ref="AZ2385" si="5383">AZ2384+1</f>
        <v>48401</v>
      </c>
      <c r="BA2385" s="216">
        <f t="shared" si="5372"/>
        <v>2</v>
      </c>
      <c r="BB2385" s="216">
        <f t="shared" ref="BB2385" si="5384">BB2384+1</f>
        <v>2380</v>
      </c>
      <c r="BC2385" s="16">
        <f t="shared" si="5374"/>
        <v>6.5205479452054798</v>
      </c>
      <c r="BD2385" s="16">
        <f>IF(Template!$F$7="Linear interpolation",LinInterp($AO$5:$AO$18,$AM$5:$AM$18,BC2385),CubicSpline($AO$5:$AO$18,$AM$5:$AM$18,BC2385))</f>
        <v>14.147750485388165</v>
      </c>
      <c r="BE2385" s="221">
        <f t="shared" si="5309"/>
        <v>2.3698379955982447</v>
      </c>
      <c r="BF2385" s="221">
        <f>BE2385/PRODUCT($BG$6:BG2384)</f>
        <v>1.0003673406224709</v>
      </c>
      <c r="BG2385" s="16">
        <f t="shared" si="5375"/>
        <v>1.0003673406224709</v>
      </c>
      <c r="BH2385" s="10">
        <f t="shared" si="5376"/>
        <v>13.407932720187921</v>
      </c>
      <c r="BI2385" s="90"/>
      <c r="BJ2385" s="17">
        <f t="shared" si="5359"/>
        <v>48378</v>
      </c>
      <c r="BK2385" s="16">
        <f t="shared" si="5352"/>
        <v>13.474669466300714</v>
      </c>
      <c r="BL2385" s="10">
        <f ca="1">IFERROR(AVERAGE(INDIRECT("BK"&amp;AC2385-Template!$F$10+1):INDIRECT("BK"&amp;AC2385)),0)</f>
        <v>13.511814662968947</v>
      </c>
      <c r="BM2385" s="35"/>
      <c r="BN2385" s="86"/>
      <c r="BO2385" s="35"/>
      <c r="BP2385" s="35"/>
      <c r="BQ2385" s="35"/>
      <c r="BR2385" s="35"/>
      <c r="BS2385" s="35"/>
      <c r="BT2385" s="35"/>
      <c r="BU2385" s="35"/>
      <c r="BV2385" s="35"/>
      <c r="BW2385" s="35"/>
      <c r="BX2385" s="35"/>
      <c r="BY2385" s="35"/>
      <c r="BZ2385" s="35"/>
      <c r="CA2385" s="35"/>
      <c r="CB2385" s="35"/>
      <c r="CC2385" s="35"/>
      <c r="CD2385" s="35"/>
      <c r="CE2385" s="35"/>
      <c r="CF2385" s="35"/>
      <c r="CG2385" s="35"/>
      <c r="CH2385" s="35"/>
    </row>
    <row r="2386" spans="1:86" ht="15.6" x14ac:dyDescent="0.3">
      <c r="A2386" s="35"/>
      <c r="B2386" s="86"/>
      <c r="C2386" s="35"/>
      <c r="D2386" s="35"/>
      <c r="E2386" s="35"/>
      <c r="F2386" s="35"/>
      <c r="G2386" s="35"/>
      <c r="H2386" s="35"/>
      <c r="I2386" s="35"/>
      <c r="J2386" s="35"/>
      <c r="K2386" s="35"/>
      <c r="L2386" s="35"/>
      <c r="M2386" s="35"/>
      <c r="N2386" s="35"/>
      <c r="O2386" s="35"/>
      <c r="P2386" s="35"/>
      <c r="Q2386" s="35"/>
      <c r="R2386" s="35"/>
      <c r="S2386" s="35"/>
      <c r="T2386" s="17">
        <f t="shared" si="5353"/>
        <v>48402</v>
      </c>
      <c r="U2386" s="216">
        <f t="shared" si="5346"/>
        <v>3</v>
      </c>
      <c r="V2386" s="216">
        <f t="shared" si="5353"/>
        <v>2381</v>
      </c>
      <c r="W2386" s="16">
        <f t="shared" si="5360"/>
        <v>6.5232876712328771</v>
      </c>
      <c r="X2386" s="16" t="e">
        <f>IF(Template!$F$7="Linear interpolation",LinInterp($I$5:$I$22,$G$5:$G$22,W2386),CubicSpline($I$5:$I$22,$G$5:$G$22,W2386))</f>
        <v>#VALUE!</v>
      </c>
      <c r="Y2386" s="221" t="e">
        <f t="shared" si="5347"/>
        <v>#VALUE!</v>
      </c>
      <c r="Z2386" s="221" t="e">
        <f>Y2386/PRODUCT($AA$6:AA2385)</f>
        <v>#VALUE!</v>
      </c>
      <c r="AA2386" s="16" t="e">
        <f t="shared" si="5354"/>
        <v>#VALUE!</v>
      </c>
      <c r="AB2386" s="10" t="e">
        <f t="shared" si="5355"/>
        <v>#VALUE!</v>
      </c>
      <c r="AC2386" s="90">
        <f t="shared" si="5348"/>
        <v>2386</v>
      </c>
      <c r="AD2386" s="17">
        <f t="shared" si="5356"/>
        <v>48379</v>
      </c>
      <c r="AE2386" s="16" t="e">
        <f t="shared" si="5349"/>
        <v>#VALUE!</v>
      </c>
      <c r="AF2386" s="10">
        <f ca="1">IFERROR(AVERAGE(INDIRECT("AE"&amp;AC2386-Template!$F$10+1):INDIRECT("AE"&amp;AC2386)),0)</f>
        <v>0</v>
      </c>
      <c r="AG2386" s="35"/>
      <c r="AH2386" s="86"/>
      <c r="AI2386" s="35"/>
      <c r="AJ2386" s="35"/>
      <c r="AK2386" s="35"/>
      <c r="AL2386" s="35"/>
      <c r="AM2386" s="35"/>
      <c r="AN2386" s="35"/>
      <c r="AO2386" s="35"/>
      <c r="AP2386" s="35"/>
      <c r="AQ2386" s="35"/>
      <c r="AR2386" s="35"/>
      <c r="AS2386" s="35"/>
      <c r="AT2386" s="35"/>
      <c r="AU2386" s="35"/>
      <c r="AV2386" s="35"/>
      <c r="AW2386" s="35"/>
      <c r="AX2386" s="35"/>
      <c r="AY2386" s="35"/>
      <c r="AZ2386" s="17">
        <f t="shared" ref="AZ2386" si="5385">AZ2385+1</f>
        <v>48402</v>
      </c>
      <c r="BA2386" s="216">
        <f t="shared" si="5372"/>
        <v>3</v>
      </c>
      <c r="BB2386" s="216">
        <f t="shared" ref="BB2386" si="5386">BB2385+1</f>
        <v>2381</v>
      </c>
      <c r="BC2386" s="16">
        <f t="shared" si="5374"/>
        <v>6.5232876712328771</v>
      </c>
      <c r="BD2386" s="16">
        <f>IF(Template!$F$7="Linear interpolation",LinInterp($AO$5:$AO$18,$AM$5:$AM$18,BC2386),CubicSpline($AO$5:$AO$18,$AM$5:$AM$18,BC2386))</f>
        <v>14.14783228576651</v>
      </c>
      <c r="BE2386" s="221">
        <f t="shared" si="5309"/>
        <v>2.3707083712523547</v>
      </c>
      <c r="BF2386" s="221">
        <f>BE2386/PRODUCT($BG$6:BG2385)</f>
        <v>1.0003672722168042</v>
      </c>
      <c r="BG2386" s="16">
        <f t="shared" si="5375"/>
        <v>1.0003672722168042</v>
      </c>
      <c r="BH2386" s="10">
        <f t="shared" si="5376"/>
        <v>13.405435913353859</v>
      </c>
      <c r="BI2386" s="90"/>
      <c r="BJ2386" s="17">
        <f t="shared" si="5359"/>
        <v>48379</v>
      </c>
      <c r="BK2386" s="16">
        <f t="shared" si="5352"/>
        <v>13.457764611690237</v>
      </c>
      <c r="BL2386" s="10">
        <f ca="1">IFERROR(AVERAGE(INDIRECT("BK"&amp;AC2386-Template!$F$10+1):INDIRECT("BK"&amp;AC2386)),0)</f>
        <v>13.508443691487805</v>
      </c>
      <c r="BM2386" s="35"/>
      <c r="BN2386" s="86"/>
      <c r="BO2386" s="35"/>
      <c r="BP2386" s="35"/>
      <c r="BQ2386" s="35"/>
      <c r="BR2386" s="35"/>
      <c r="BS2386" s="35"/>
      <c r="BT2386" s="35"/>
      <c r="BU2386" s="35"/>
      <c r="BV2386" s="35"/>
      <c r="BW2386" s="35"/>
      <c r="BX2386" s="35"/>
      <c r="BY2386" s="35"/>
      <c r="BZ2386" s="35"/>
      <c r="CA2386" s="35"/>
      <c r="CB2386" s="35"/>
      <c r="CC2386" s="35"/>
      <c r="CD2386" s="35"/>
      <c r="CE2386" s="35"/>
      <c r="CF2386" s="35"/>
      <c r="CG2386" s="35"/>
      <c r="CH2386" s="35"/>
    </row>
    <row r="2387" spans="1:86" ht="15.6" x14ac:dyDescent="0.3">
      <c r="A2387" s="35"/>
      <c r="B2387" s="86"/>
      <c r="C2387" s="35"/>
      <c r="D2387" s="35"/>
      <c r="E2387" s="35"/>
      <c r="F2387" s="35"/>
      <c r="G2387" s="35"/>
      <c r="H2387" s="35"/>
      <c r="I2387" s="35"/>
      <c r="J2387" s="35"/>
      <c r="K2387" s="35"/>
      <c r="L2387" s="35"/>
      <c r="M2387" s="35"/>
      <c r="N2387" s="35"/>
      <c r="O2387" s="35"/>
      <c r="P2387" s="35"/>
      <c r="Q2387" s="35"/>
      <c r="R2387" s="35"/>
      <c r="S2387" s="35"/>
      <c r="T2387" s="17">
        <f t="shared" si="5353"/>
        <v>48403</v>
      </c>
      <c r="U2387" s="216">
        <f t="shared" si="5346"/>
        <v>4</v>
      </c>
      <c r="V2387" s="216">
        <f t="shared" si="5353"/>
        <v>2382</v>
      </c>
      <c r="W2387" s="16">
        <f t="shared" si="5360"/>
        <v>6.5260273972602736</v>
      </c>
      <c r="X2387" s="16" t="e">
        <f>IF(Template!$F$7="Linear interpolation",LinInterp($I$5:$I$22,$G$5:$G$22,W2387),CubicSpline($I$5:$I$22,$G$5:$G$22,W2387))</f>
        <v>#VALUE!</v>
      </c>
      <c r="Y2387" s="221" t="e">
        <f t="shared" si="5347"/>
        <v>#VALUE!</v>
      </c>
      <c r="Z2387" s="221" t="e">
        <f>Y2387/PRODUCT($AA$6:AA2386)</f>
        <v>#VALUE!</v>
      </c>
      <c r="AA2387" s="16" t="e">
        <f t="shared" si="5354"/>
        <v>#VALUE!</v>
      </c>
      <c r="AB2387" s="10" t="e">
        <f t="shared" si="5355"/>
        <v>#VALUE!</v>
      </c>
      <c r="AC2387" s="90">
        <f t="shared" si="5348"/>
        <v>2387</v>
      </c>
      <c r="AD2387" s="17">
        <f t="shared" si="5356"/>
        <v>48380</v>
      </c>
      <c r="AE2387" s="16" t="e">
        <f t="shared" si="5349"/>
        <v>#VALUE!</v>
      </c>
      <c r="AF2387" s="10">
        <f ca="1">IFERROR(AVERAGE(INDIRECT("AE"&amp;AC2387-Template!$F$10+1):INDIRECT("AE"&amp;AC2387)),0)</f>
        <v>0</v>
      </c>
      <c r="AG2387" s="35"/>
      <c r="AH2387" s="86"/>
      <c r="AI2387" s="35"/>
      <c r="AJ2387" s="35"/>
      <c r="AK2387" s="35"/>
      <c r="AL2387" s="35"/>
      <c r="AM2387" s="35"/>
      <c r="AN2387" s="35"/>
      <c r="AO2387" s="35"/>
      <c r="AP2387" s="35"/>
      <c r="AQ2387" s="35"/>
      <c r="AR2387" s="35"/>
      <c r="AS2387" s="35"/>
      <c r="AT2387" s="35"/>
      <c r="AU2387" s="35"/>
      <c r="AV2387" s="35"/>
      <c r="AW2387" s="35"/>
      <c r="AX2387" s="35"/>
      <c r="AY2387" s="35"/>
      <c r="AZ2387" s="17">
        <f t="shared" ref="AZ2387" si="5387">AZ2386+1</f>
        <v>48403</v>
      </c>
      <c r="BA2387" s="216">
        <f t="shared" si="5372"/>
        <v>4</v>
      </c>
      <c r="BB2387" s="216">
        <f t="shared" ref="BB2387" si="5388">BB2386+1</f>
        <v>2382</v>
      </c>
      <c r="BC2387" s="16">
        <f t="shared" si="5374"/>
        <v>6.5260273972602736</v>
      </c>
      <c r="BD2387" s="16">
        <f>IF(Template!$F$7="Linear interpolation",LinInterp($AO$5:$AO$18,$AM$5:$AM$18,BC2387),CubicSpline($AO$5:$AO$18,$AM$5:$AM$18,BC2387))</f>
        <v>14.147912827948657</v>
      </c>
      <c r="BE2387" s="221">
        <f t="shared" si="5309"/>
        <v>2.3715789052805052</v>
      </c>
      <c r="BF2387" s="221">
        <f>BE2387/PRODUCT($BG$6:BG2386)</f>
        <v>1.0003672041819678</v>
      </c>
      <c r="BG2387" s="16">
        <f t="shared" si="5375"/>
        <v>1.0003672041819678</v>
      </c>
      <c r="BH2387" s="10">
        <f t="shared" si="5376"/>
        <v>13.402952641824118</v>
      </c>
      <c r="BI2387" s="90"/>
      <c r="BJ2387" s="17">
        <f t="shared" si="5359"/>
        <v>48380</v>
      </c>
      <c r="BK2387" s="16">
        <f t="shared" si="5352"/>
        <v>13.463442426327576</v>
      </c>
      <c r="BL2387" s="10">
        <f ca="1">IFERROR(AVERAGE(INDIRECT("BK"&amp;AC2387-Template!$F$10+1):INDIRECT("BK"&amp;AC2387)),0)</f>
        <v>13.505261980494579</v>
      </c>
      <c r="BM2387" s="35"/>
      <c r="BN2387" s="86"/>
      <c r="BO2387" s="35"/>
      <c r="BP2387" s="35"/>
      <c r="BQ2387" s="35"/>
      <c r="BR2387" s="35"/>
      <c r="BS2387" s="35"/>
      <c r="BT2387" s="35"/>
      <c r="BU2387" s="35"/>
      <c r="BV2387" s="35"/>
      <c r="BW2387" s="35"/>
      <c r="BX2387" s="35"/>
      <c r="BY2387" s="35"/>
      <c r="BZ2387" s="35"/>
      <c r="CA2387" s="35"/>
      <c r="CB2387" s="35"/>
      <c r="CC2387" s="35"/>
      <c r="CD2387" s="35"/>
      <c r="CE2387" s="35"/>
      <c r="CF2387" s="35"/>
      <c r="CG2387" s="35"/>
      <c r="CH2387" s="35"/>
    </row>
    <row r="2388" spans="1:86" ht="15.6" x14ac:dyDescent="0.3">
      <c r="A2388" s="35"/>
      <c r="B2388" s="86"/>
      <c r="C2388" s="35"/>
      <c r="D2388" s="35"/>
      <c r="E2388" s="35"/>
      <c r="F2388" s="35"/>
      <c r="G2388" s="35"/>
      <c r="H2388" s="35"/>
      <c r="I2388" s="35"/>
      <c r="J2388" s="35"/>
      <c r="K2388" s="35"/>
      <c r="L2388" s="35"/>
      <c r="M2388" s="35"/>
      <c r="N2388" s="35"/>
      <c r="O2388" s="35"/>
      <c r="P2388" s="35"/>
      <c r="Q2388" s="35"/>
      <c r="R2388" s="35"/>
      <c r="S2388" s="35"/>
      <c r="T2388" s="17">
        <f t="shared" si="5353"/>
        <v>48404</v>
      </c>
      <c r="U2388" s="216">
        <f t="shared" si="5346"/>
        <v>5</v>
      </c>
      <c r="V2388" s="216">
        <f t="shared" si="5353"/>
        <v>2383</v>
      </c>
      <c r="W2388" s="16">
        <f t="shared" si="5360"/>
        <v>6.5287671232876709</v>
      </c>
      <c r="X2388" s="16" t="e">
        <f>IF(Template!$F$7="Linear interpolation",LinInterp($I$5:$I$22,$G$5:$G$22,W2388),CubicSpline($I$5:$I$22,$G$5:$G$22,W2388))</f>
        <v>#VALUE!</v>
      </c>
      <c r="Y2388" s="221" t="e">
        <f t="shared" si="5347"/>
        <v>#VALUE!</v>
      </c>
      <c r="Z2388" s="221" t="e">
        <f>Y2388/PRODUCT($AA$6:AA2387)</f>
        <v>#VALUE!</v>
      </c>
      <c r="AA2388" s="16" t="e">
        <f t="shared" si="5354"/>
        <v>#VALUE!</v>
      </c>
      <c r="AB2388" s="10" t="e">
        <f t="shared" si="5355"/>
        <v>#VALUE!</v>
      </c>
      <c r="AC2388" s="90">
        <f t="shared" si="5348"/>
        <v>2388</v>
      </c>
      <c r="AD2388" s="17">
        <f t="shared" si="5356"/>
        <v>48381</v>
      </c>
      <c r="AE2388" s="16" t="e">
        <f t="shared" si="5349"/>
        <v>#VALUE!</v>
      </c>
      <c r="AF2388" s="10">
        <f ca="1">IFERROR(AVERAGE(INDIRECT("AE"&amp;AC2388-Template!$F$10+1):INDIRECT("AE"&amp;AC2388)),0)</f>
        <v>0</v>
      </c>
      <c r="AG2388" s="35"/>
      <c r="AH2388" s="86"/>
      <c r="AI2388" s="35"/>
      <c r="AJ2388" s="35"/>
      <c r="AK2388" s="35"/>
      <c r="AL2388" s="35"/>
      <c r="AM2388" s="35"/>
      <c r="AN2388" s="35"/>
      <c r="AO2388" s="35"/>
      <c r="AP2388" s="35"/>
      <c r="AQ2388" s="35"/>
      <c r="AR2388" s="35"/>
      <c r="AS2388" s="35"/>
      <c r="AT2388" s="35"/>
      <c r="AU2388" s="35"/>
      <c r="AV2388" s="35"/>
      <c r="AW2388" s="35"/>
      <c r="AX2388" s="35"/>
      <c r="AY2388" s="35"/>
      <c r="AZ2388" s="17">
        <f t="shared" ref="AZ2388" si="5389">AZ2387+1</f>
        <v>48404</v>
      </c>
      <c r="BA2388" s="216">
        <f t="shared" si="5372"/>
        <v>5</v>
      </c>
      <c r="BB2388" s="216">
        <f t="shared" ref="BB2388" si="5390">BB2387+1</f>
        <v>2383</v>
      </c>
      <c r="BC2388" s="16">
        <f t="shared" si="5374"/>
        <v>6.5287671232876709</v>
      </c>
      <c r="BD2388" s="16">
        <f>IF(Template!$F$7="Linear interpolation",LinInterp($AO$5:$AO$18,$AM$5:$AM$18,BC2388),CubicSpline($AO$5:$AO$18,$AM$5:$AM$18,BC2388))</f>
        <v>14.147992120010564</v>
      </c>
      <c r="BE2388" s="221">
        <f t="shared" si="5309"/>
        <v>2.3724495985036955</v>
      </c>
      <c r="BF2388" s="221">
        <f>BE2388/PRODUCT($BG$6:BG2387)</f>
        <v>1.0003671365187352</v>
      </c>
      <c r="BG2388" s="16">
        <f t="shared" si="5375"/>
        <v>1.0003671365187352</v>
      </c>
      <c r="BH2388" s="10">
        <f t="shared" si="5376"/>
        <v>13.400482933835223</v>
      </c>
      <c r="BI2388" s="90"/>
      <c r="BJ2388" s="17">
        <f t="shared" si="5359"/>
        <v>48381</v>
      </c>
      <c r="BK2388" s="16">
        <f t="shared" si="5352"/>
        <v>13.460667885227595</v>
      </c>
      <c r="BL2388" s="10">
        <f ca="1">IFERROR(AVERAGE(INDIRECT("BK"&amp;AC2388-Template!$F$10+1):INDIRECT("BK"&amp;AC2388)),0)</f>
        <v>13.502620956545316</v>
      </c>
      <c r="BM2388" s="35"/>
      <c r="BN2388" s="86"/>
      <c r="BO2388" s="35"/>
      <c r="BP2388" s="35"/>
      <c r="BQ2388" s="35"/>
      <c r="BR2388" s="35"/>
      <c r="BS2388" s="35"/>
      <c r="BT2388" s="35"/>
      <c r="BU2388" s="35"/>
      <c r="BV2388" s="35"/>
      <c r="BW2388" s="35"/>
      <c r="BX2388" s="35"/>
      <c r="BY2388" s="35"/>
      <c r="BZ2388" s="35"/>
      <c r="CA2388" s="35"/>
      <c r="CB2388" s="35"/>
      <c r="CC2388" s="35"/>
      <c r="CD2388" s="35"/>
      <c r="CE2388" s="35"/>
      <c r="CF2388" s="35"/>
      <c r="CG2388" s="35"/>
      <c r="CH2388" s="35"/>
    </row>
    <row r="2389" spans="1:86" ht="15.6" x14ac:dyDescent="0.3">
      <c r="A2389" s="35"/>
      <c r="B2389" s="86"/>
      <c r="C2389" s="35"/>
      <c r="D2389" s="35"/>
      <c r="E2389" s="35"/>
      <c r="F2389" s="35"/>
      <c r="G2389" s="35"/>
      <c r="H2389" s="35"/>
      <c r="I2389" s="35"/>
      <c r="J2389" s="35"/>
      <c r="K2389" s="35"/>
      <c r="L2389" s="35"/>
      <c r="M2389" s="35"/>
      <c r="N2389" s="35"/>
      <c r="O2389" s="35"/>
      <c r="P2389" s="35"/>
      <c r="Q2389" s="35"/>
      <c r="R2389" s="35"/>
      <c r="S2389" s="35"/>
      <c r="T2389" s="17">
        <f t="shared" si="5353"/>
        <v>48405</v>
      </c>
      <c r="U2389" s="216">
        <f t="shared" si="5346"/>
        <v>6</v>
      </c>
      <c r="V2389" s="216">
        <f t="shared" si="5353"/>
        <v>2384</v>
      </c>
      <c r="W2389" s="16">
        <f t="shared" si="5360"/>
        <v>6.5315068493150683</v>
      </c>
      <c r="X2389" s="16" t="e">
        <f>IF(Template!$F$7="Linear interpolation",LinInterp($I$5:$I$22,$G$5:$G$22,W2389),CubicSpline($I$5:$I$22,$G$5:$G$22,W2389))</f>
        <v>#VALUE!</v>
      </c>
      <c r="Y2389" s="221" t="e">
        <f t="shared" si="5347"/>
        <v>#VALUE!</v>
      </c>
      <c r="Z2389" s="221" t="e">
        <f>Y2389/PRODUCT($AA$6:AA2388)</f>
        <v>#VALUE!</v>
      </c>
      <c r="AA2389" s="16" t="e">
        <f t="shared" si="5354"/>
        <v>#VALUE!</v>
      </c>
      <c r="AB2389" s="10" t="e">
        <f t="shared" si="5355"/>
        <v>#VALUE!</v>
      </c>
      <c r="AC2389" s="90">
        <f t="shared" si="5348"/>
        <v>2389</v>
      </c>
      <c r="AD2389" s="17">
        <f t="shared" si="5356"/>
        <v>48382</v>
      </c>
      <c r="AE2389" s="16" t="e">
        <f t="shared" si="5349"/>
        <v>#VALUE!</v>
      </c>
      <c r="AF2389" s="10">
        <f ca="1">IFERROR(AVERAGE(INDIRECT("AE"&amp;AC2389-Template!$F$10+1):INDIRECT("AE"&amp;AC2389)),0)</f>
        <v>0</v>
      </c>
      <c r="AG2389" s="35"/>
      <c r="AH2389" s="86"/>
      <c r="AI2389" s="35"/>
      <c r="AJ2389" s="35"/>
      <c r="AK2389" s="35"/>
      <c r="AL2389" s="35"/>
      <c r="AM2389" s="35"/>
      <c r="AN2389" s="35"/>
      <c r="AO2389" s="35"/>
      <c r="AP2389" s="35"/>
      <c r="AQ2389" s="35"/>
      <c r="AR2389" s="35"/>
      <c r="AS2389" s="35"/>
      <c r="AT2389" s="35"/>
      <c r="AU2389" s="35"/>
      <c r="AV2389" s="35"/>
      <c r="AW2389" s="35"/>
      <c r="AX2389" s="35"/>
      <c r="AY2389" s="35"/>
      <c r="AZ2389" s="17">
        <f t="shared" ref="AZ2389" si="5391">AZ2388+1</f>
        <v>48405</v>
      </c>
      <c r="BA2389" s="216">
        <f t="shared" si="5372"/>
        <v>6</v>
      </c>
      <c r="BB2389" s="216">
        <f t="shared" ref="BB2389" si="5392">BB2388+1</f>
        <v>2384</v>
      </c>
      <c r="BC2389" s="16">
        <f t="shared" si="5374"/>
        <v>6.5315068493150683</v>
      </c>
      <c r="BD2389" s="16">
        <f>IF(Template!$F$7="Linear interpolation",LinInterp($AO$5:$AO$18,$AM$5:$AM$18,BC2389),CubicSpline($AO$5:$AO$18,$AM$5:$AM$18,BC2389))</f>
        <v>14.148070170028182</v>
      </c>
      <c r="BE2389" s="221">
        <f t="shared" si="5309"/>
        <v>2.3733204517459918</v>
      </c>
      <c r="BF2389" s="221">
        <f>BE2389/PRODUCT($BG$6:BG2388)</f>
        <v>1.0003670692278754</v>
      </c>
      <c r="BG2389" s="16">
        <f t="shared" si="5375"/>
        <v>1.0003671365187352</v>
      </c>
      <c r="BH2389" s="10">
        <f t="shared" si="5376"/>
        <v>13.400482933835223</v>
      </c>
      <c r="BI2389" s="90"/>
      <c r="BJ2389" s="17">
        <f t="shared" si="5359"/>
        <v>48382</v>
      </c>
      <c r="BK2389" s="16">
        <f t="shared" si="5352"/>
        <v>13.457906288012911</v>
      </c>
      <c r="BL2389" s="10">
        <f ca="1">IFERROR(AVERAGE(INDIRECT("BK"&amp;AC2389-Template!$F$10+1):INDIRECT("BK"&amp;AC2389)),0)</f>
        <v>13.499675480819873</v>
      </c>
      <c r="BM2389" s="35"/>
      <c r="BN2389" s="86"/>
      <c r="BO2389" s="35"/>
      <c r="BP2389" s="35"/>
      <c r="BQ2389" s="35"/>
      <c r="BR2389" s="35"/>
      <c r="BS2389" s="35"/>
      <c r="BT2389" s="35"/>
      <c r="BU2389" s="35"/>
      <c r="BV2389" s="35"/>
      <c r="BW2389" s="35"/>
      <c r="BX2389" s="35"/>
      <c r="BY2389" s="35"/>
      <c r="BZ2389" s="35"/>
      <c r="CA2389" s="35"/>
      <c r="CB2389" s="35"/>
      <c r="CC2389" s="35"/>
      <c r="CD2389" s="35"/>
      <c r="CE2389" s="35"/>
      <c r="CF2389" s="35"/>
      <c r="CG2389" s="35"/>
      <c r="CH2389" s="35"/>
    </row>
    <row r="2390" spans="1:86" ht="15.6" x14ac:dyDescent="0.3">
      <c r="A2390" s="35"/>
      <c r="B2390" s="86"/>
      <c r="C2390" s="35"/>
      <c r="D2390" s="35"/>
      <c r="E2390" s="35"/>
      <c r="F2390" s="35"/>
      <c r="G2390" s="35"/>
      <c r="H2390" s="35"/>
      <c r="I2390" s="35"/>
      <c r="J2390" s="35"/>
      <c r="K2390" s="35"/>
      <c r="L2390" s="35"/>
      <c r="M2390" s="35"/>
      <c r="N2390" s="35"/>
      <c r="O2390" s="35"/>
      <c r="P2390" s="35"/>
      <c r="Q2390" s="35"/>
      <c r="R2390" s="35"/>
      <c r="S2390" s="35"/>
      <c r="T2390" s="17">
        <f t="shared" si="5353"/>
        <v>48406</v>
      </c>
      <c r="U2390" s="216">
        <f t="shared" si="5346"/>
        <v>7</v>
      </c>
      <c r="V2390" s="216">
        <f t="shared" si="5353"/>
        <v>2385</v>
      </c>
      <c r="W2390" s="16">
        <f t="shared" si="5360"/>
        <v>6.5342465753424657</v>
      </c>
      <c r="X2390" s="16" t="e">
        <f>IF(Template!$F$7="Linear interpolation",LinInterp($I$5:$I$22,$G$5:$G$22,W2390),CubicSpline($I$5:$I$22,$G$5:$G$22,W2390))</f>
        <v>#VALUE!</v>
      </c>
      <c r="Y2390" s="221" t="e">
        <f t="shared" si="5347"/>
        <v>#VALUE!</v>
      </c>
      <c r="Z2390" s="221" t="e">
        <f>Y2390/PRODUCT($AA$6:AA2389)</f>
        <v>#VALUE!</v>
      </c>
      <c r="AA2390" s="16" t="e">
        <f t="shared" si="5354"/>
        <v>#VALUE!</v>
      </c>
      <c r="AB2390" s="10" t="e">
        <f t="shared" si="5355"/>
        <v>#VALUE!</v>
      </c>
      <c r="AC2390" s="90">
        <f t="shared" si="5348"/>
        <v>2390</v>
      </c>
      <c r="AD2390" s="17">
        <f t="shared" si="5356"/>
        <v>48383</v>
      </c>
      <c r="AE2390" s="16" t="e">
        <f t="shared" si="5349"/>
        <v>#VALUE!</v>
      </c>
      <c r="AF2390" s="10">
        <f ca="1">IFERROR(AVERAGE(INDIRECT("AE"&amp;AC2390-Template!$F$10+1):INDIRECT("AE"&amp;AC2390)),0)</f>
        <v>0</v>
      </c>
      <c r="AG2390" s="35"/>
      <c r="AH2390" s="86"/>
      <c r="AI2390" s="35"/>
      <c r="AJ2390" s="35"/>
      <c r="AK2390" s="35"/>
      <c r="AL2390" s="35"/>
      <c r="AM2390" s="35"/>
      <c r="AN2390" s="35"/>
      <c r="AO2390" s="35"/>
      <c r="AP2390" s="35"/>
      <c r="AQ2390" s="35"/>
      <c r="AR2390" s="35"/>
      <c r="AS2390" s="35"/>
      <c r="AT2390" s="35"/>
      <c r="AU2390" s="35"/>
      <c r="AV2390" s="35"/>
      <c r="AW2390" s="35"/>
      <c r="AX2390" s="35"/>
      <c r="AY2390" s="35"/>
      <c r="AZ2390" s="17">
        <f t="shared" ref="AZ2390" si="5393">AZ2389+1</f>
        <v>48406</v>
      </c>
      <c r="BA2390" s="216">
        <f t="shared" si="5372"/>
        <v>7</v>
      </c>
      <c r="BB2390" s="216">
        <f t="shared" ref="BB2390" si="5394">BB2389+1</f>
        <v>2385</v>
      </c>
      <c r="BC2390" s="16">
        <f t="shared" si="5374"/>
        <v>6.5342465753424657</v>
      </c>
      <c r="BD2390" s="16">
        <f>IF(Template!$F$7="Linear interpolation",LinInterp($AO$5:$AO$18,$AM$5:$AM$18,BC2390),CubicSpline($AO$5:$AO$18,$AM$5:$AM$18,BC2390))</f>
        <v>14.148146986077467</v>
      </c>
      <c r="BE2390" s="221">
        <f t="shared" si="5309"/>
        <v>2.3741914658345391</v>
      </c>
      <c r="BF2390" s="221">
        <f>BE2390/PRODUCT($BG$6:BG2389)</f>
        <v>1.0003669350193121</v>
      </c>
      <c r="BG2390" s="16">
        <f t="shared" si="5375"/>
        <v>1.0003671365187352</v>
      </c>
      <c r="BH2390" s="10">
        <f t="shared" si="5376"/>
        <v>13.400482933835223</v>
      </c>
      <c r="BI2390" s="90"/>
      <c r="BJ2390" s="17">
        <f t="shared" si="5359"/>
        <v>48383</v>
      </c>
      <c r="BK2390" s="16">
        <f t="shared" si="5352"/>
        <v>13.45515766278227</v>
      </c>
      <c r="BL2390" s="10">
        <f ca="1">IFERROR(AVERAGE(INDIRECT("BK"&amp;AC2390-Template!$F$10+1):INDIRECT("BK"&amp;AC2390)),0)</f>
        <v>13.49674256920091</v>
      </c>
      <c r="BM2390" s="35"/>
      <c r="BN2390" s="86"/>
      <c r="BO2390" s="35"/>
      <c r="BP2390" s="35"/>
      <c r="BQ2390" s="35"/>
      <c r="BR2390" s="35"/>
      <c r="BS2390" s="35"/>
      <c r="BT2390" s="35"/>
      <c r="BU2390" s="35"/>
      <c r="BV2390" s="35"/>
      <c r="BW2390" s="35"/>
      <c r="BX2390" s="35"/>
      <c r="BY2390" s="35"/>
      <c r="BZ2390" s="35"/>
      <c r="CA2390" s="35"/>
      <c r="CB2390" s="35"/>
      <c r="CC2390" s="35"/>
      <c r="CD2390" s="35"/>
      <c r="CE2390" s="35"/>
      <c r="CF2390" s="35"/>
      <c r="CG2390" s="35"/>
      <c r="CH2390" s="35"/>
    </row>
    <row r="2391" spans="1:86" ht="15.6" x14ac:dyDescent="0.3">
      <c r="A2391" s="35"/>
      <c r="B2391" s="86"/>
      <c r="C2391" s="35"/>
      <c r="D2391" s="35"/>
      <c r="E2391" s="35"/>
      <c r="F2391" s="35"/>
      <c r="G2391" s="35"/>
      <c r="H2391" s="35"/>
      <c r="I2391" s="35"/>
      <c r="J2391" s="35"/>
      <c r="K2391" s="35"/>
      <c r="L2391" s="35"/>
      <c r="M2391" s="35"/>
      <c r="N2391" s="35"/>
      <c r="O2391" s="35"/>
      <c r="P2391" s="35"/>
      <c r="Q2391" s="35"/>
      <c r="R2391" s="35"/>
      <c r="S2391" s="35"/>
      <c r="T2391" s="17">
        <f t="shared" si="5353"/>
        <v>48407</v>
      </c>
      <c r="U2391" s="216">
        <f t="shared" si="5346"/>
        <v>1</v>
      </c>
      <c r="V2391" s="216">
        <f t="shared" si="5353"/>
        <v>2386</v>
      </c>
      <c r="W2391" s="16">
        <f t="shared" si="5360"/>
        <v>6.536986301369863</v>
      </c>
      <c r="X2391" s="16" t="e">
        <f>IF(Template!$F$7="Linear interpolation",LinInterp($I$5:$I$22,$G$5:$G$22,W2391),CubicSpline($I$5:$I$22,$G$5:$G$22,W2391))</f>
        <v>#VALUE!</v>
      </c>
      <c r="Y2391" s="221" t="e">
        <f t="shared" si="5347"/>
        <v>#VALUE!</v>
      </c>
      <c r="Z2391" s="221" t="e">
        <f>Y2391/PRODUCT($AA$6:AA2390)</f>
        <v>#VALUE!</v>
      </c>
      <c r="AA2391" s="16" t="e">
        <f t="shared" si="5354"/>
        <v>#VALUE!</v>
      </c>
      <c r="AB2391" s="10" t="e">
        <f t="shared" si="5355"/>
        <v>#VALUE!</v>
      </c>
      <c r="AC2391" s="90">
        <f t="shared" si="5348"/>
        <v>2391</v>
      </c>
      <c r="AD2391" s="17">
        <f t="shared" si="5356"/>
        <v>48384</v>
      </c>
      <c r="AE2391" s="16" t="e">
        <f t="shared" si="5349"/>
        <v>#VALUE!</v>
      </c>
      <c r="AF2391" s="10">
        <f ca="1">IFERROR(AVERAGE(INDIRECT("AE"&amp;AC2391-Template!$F$10+1):INDIRECT("AE"&amp;AC2391)),0)</f>
        <v>0</v>
      </c>
      <c r="AG2391" s="35"/>
      <c r="AH2391" s="86"/>
      <c r="AI2391" s="35"/>
      <c r="AJ2391" s="35"/>
      <c r="AK2391" s="35"/>
      <c r="AL2391" s="35"/>
      <c r="AM2391" s="35"/>
      <c r="AN2391" s="35"/>
      <c r="AO2391" s="35"/>
      <c r="AP2391" s="35"/>
      <c r="AQ2391" s="35"/>
      <c r="AR2391" s="35"/>
      <c r="AS2391" s="35"/>
      <c r="AT2391" s="35"/>
      <c r="AU2391" s="35"/>
      <c r="AV2391" s="35"/>
      <c r="AW2391" s="35"/>
      <c r="AX2391" s="35"/>
      <c r="AY2391" s="35"/>
      <c r="AZ2391" s="17">
        <f t="shared" ref="AZ2391" si="5395">AZ2390+1</f>
        <v>48407</v>
      </c>
      <c r="BA2391" s="216">
        <f t="shared" si="5372"/>
        <v>1</v>
      </c>
      <c r="BB2391" s="216">
        <f t="shared" ref="BB2391" si="5396">BB2390+1</f>
        <v>2386</v>
      </c>
      <c r="BC2391" s="16">
        <f t="shared" si="5374"/>
        <v>6.536986301369863</v>
      </c>
      <c r="BD2391" s="16">
        <f>IF(Template!$F$7="Linear interpolation",LinInterp($AO$5:$AO$18,$AM$5:$AM$18,BC2391),CubicSpline($AO$5:$AO$18,$AM$5:$AM$18,BC2391))</f>
        <v>14.148222576234373</v>
      </c>
      <c r="BE2391" s="221">
        <f t="shared" si="5309"/>
        <v>2.3750626415995644</v>
      </c>
      <c r="BF2391" s="221">
        <f>BE2391/PRODUCT($BG$6:BG2390)</f>
        <v>1.0003667342669875</v>
      </c>
      <c r="BG2391" s="16">
        <f t="shared" si="5375"/>
        <v>1.0003667342669875</v>
      </c>
      <c r="BH2391" s="10">
        <f t="shared" si="5376"/>
        <v>13.385800745044584</v>
      </c>
      <c r="BI2391" s="90"/>
      <c r="BJ2391" s="17">
        <f t="shared" si="5359"/>
        <v>48384</v>
      </c>
      <c r="BK2391" s="16">
        <f t="shared" si="5352"/>
        <v>13.45515766278227</v>
      </c>
      <c r="BL2391" s="10">
        <f ca="1">IFERROR(AVERAGE(INDIRECT("BK"&amp;AC2391-Template!$F$10+1):INDIRECT("BK"&amp;AC2391)),0)</f>
        <v>13.49391343731479</v>
      </c>
      <c r="BM2391" s="35"/>
      <c r="BN2391" s="86"/>
      <c r="BO2391" s="35"/>
      <c r="BP2391" s="35"/>
      <c r="BQ2391" s="35"/>
      <c r="BR2391" s="35"/>
      <c r="BS2391" s="35"/>
      <c r="BT2391" s="35"/>
      <c r="BU2391" s="35"/>
      <c r="BV2391" s="35"/>
      <c r="BW2391" s="35"/>
      <c r="BX2391" s="35"/>
      <c r="BY2391" s="35"/>
      <c r="BZ2391" s="35"/>
      <c r="CA2391" s="35"/>
      <c r="CB2391" s="35"/>
      <c r="CC2391" s="35"/>
      <c r="CD2391" s="35"/>
      <c r="CE2391" s="35"/>
      <c r="CF2391" s="35"/>
      <c r="CG2391" s="35"/>
      <c r="CH2391" s="35"/>
    </row>
    <row r="2392" spans="1:86" ht="15.6" x14ac:dyDescent="0.3">
      <c r="A2392" s="35"/>
      <c r="B2392" s="86"/>
      <c r="C2392" s="35"/>
      <c r="D2392" s="35"/>
      <c r="E2392" s="35"/>
      <c r="F2392" s="35"/>
      <c r="G2392" s="35"/>
      <c r="H2392" s="35"/>
      <c r="I2392" s="35"/>
      <c r="J2392" s="35"/>
      <c r="K2392" s="35"/>
      <c r="L2392" s="35"/>
      <c r="M2392" s="35"/>
      <c r="N2392" s="35"/>
      <c r="O2392" s="35"/>
      <c r="P2392" s="35"/>
      <c r="Q2392" s="35"/>
      <c r="R2392" s="35"/>
      <c r="S2392" s="35"/>
      <c r="T2392" s="17">
        <f t="shared" si="5353"/>
        <v>48408</v>
      </c>
      <c r="U2392" s="216">
        <f t="shared" si="5346"/>
        <v>2</v>
      </c>
      <c r="V2392" s="216">
        <f t="shared" si="5353"/>
        <v>2387</v>
      </c>
      <c r="W2392" s="16">
        <f t="shared" si="5360"/>
        <v>6.5397260273972604</v>
      </c>
      <c r="X2392" s="16" t="e">
        <f>IF(Template!$F$7="Linear interpolation",LinInterp($I$5:$I$22,$G$5:$G$22,W2392),CubicSpline($I$5:$I$22,$G$5:$G$22,W2392))</f>
        <v>#VALUE!</v>
      </c>
      <c r="Y2392" s="221" t="e">
        <f t="shared" si="5347"/>
        <v>#VALUE!</v>
      </c>
      <c r="Z2392" s="221" t="e">
        <f>Y2392/PRODUCT($AA$6:AA2391)</f>
        <v>#VALUE!</v>
      </c>
      <c r="AA2392" s="16" t="e">
        <f t="shared" si="5354"/>
        <v>#VALUE!</v>
      </c>
      <c r="AB2392" s="10" t="e">
        <f t="shared" si="5355"/>
        <v>#VALUE!</v>
      </c>
      <c r="AC2392" s="90">
        <f t="shared" si="5348"/>
        <v>2392</v>
      </c>
      <c r="AD2392" s="17">
        <f t="shared" si="5356"/>
        <v>48385</v>
      </c>
      <c r="AE2392" s="16" t="e">
        <f t="shared" si="5349"/>
        <v>#VALUE!</v>
      </c>
      <c r="AF2392" s="10">
        <f ca="1">IFERROR(AVERAGE(INDIRECT("AE"&amp;AC2392-Template!$F$10+1):INDIRECT("AE"&amp;AC2392)),0)</f>
        <v>0</v>
      </c>
      <c r="AG2392" s="35"/>
      <c r="AH2392" s="86"/>
      <c r="AI2392" s="35"/>
      <c r="AJ2392" s="35"/>
      <c r="AK2392" s="35"/>
      <c r="AL2392" s="35"/>
      <c r="AM2392" s="35"/>
      <c r="AN2392" s="35"/>
      <c r="AO2392" s="35"/>
      <c r="AP2392" s="35"/>
      <c r="AQ2392" s="35"/>
      <c r="AR2392" s="35"/>
      <c r="AS2392" s="35"/>
      <c r="AT2392" s="35"/>
      <c r="AU2392" s="35"/>
      <c r="AV2392" s="35"/>
      <c r="AW2392" s="35"/>
      <c r="AX2392" s="35"/>
      <c r="AY2392" s="35"/>
      <c r="AZ2392" s="17">
        <f t="shared" ref="AZ2392" si="5397">AZ2391+1</f>
        <v>48408</v>
      </c>
      <c r="BA2392" s="216">
        <f t="shared" si="5372"/>
        <v>2</v>
      </c>
      <c r="BB2392" s="216">
        <f t="shared" ref="BB2392" si="5398">BB2391+1</f>
        <v>2387</v>
      </c>
      <c r="BC2392" s="16">
        <f t="shared" si="5374"/>
        <v>6.5397260273972604</v>
      </c>
      <c r="BD2392" s="16">
        <f>IF(Template!$F$7="Linear interpolation",LinInterp($AO$5:$AO$18,$AM$5:$AM$18,BC2392),CubicSpline($AO$5:$AO$18,$AM$5:$AM$18,BC2392))</f>
        <v>14.148296948574851</v>
      </c>
      <c r="BE2392" s="221">
        <f t="shared" si="5309"/>
        <v>2.3759339798743726</v>
      </c>
      <c r="BF2392" s="221">
        <f>BE2392/PRODUCT($BG$6:BG2391)</f>
        <v>1.0003668695972674</v>
      </c>
      <c r="BG2392" s="16">
        <f t="shared" si="5375"/>
        <v>1.0003668695972674</v>
      </c>
      <c r="BH2392" s="10">
        <f t="shared" si="5376"/>
        <v>13.390740300259885</v>
      </c>
      <c r="BI2392" s="90"/>
      <c r="BJ2392" s="17">
        <f t="shared" si="5359"/>
        <v>48385</v>
      </c>
      <c r="BK2392" s="16">
        <f t="shared" si="5352"/>
        <v>13.45515766278227</v>
      </c>
      <c r="BL2392" s="10">
        <f ca="1">IFERROR(AVERAGE(INDIRECT("BK"&amp;AC2392-Template!$F$10+1):INDIRECT("BK"&amp;AC2392)),0)</f>
        <v>13.491187679009155</v>
      </c>
      <c r="BM2392" s="35"/>
      <c r="BN2392" s="86"/>
      <c r="BO2392" s="35"/>
      <c r="BP2392" s="35"/>
      <c r="BQ2392" s="35"/>
      <c r="BR2392" s="35"/>
      <c r="BS2392" s="35"/>
      <c r="BT2392" s="35"/>
      <c r="BU2392" s="35"/>
      <c r="BV2392" s="35"/>
      <c r="BW2392" s="35"/>
      <c r="BX2392" s="35"/>
      <c r="BY2392" s="35"/>
      <c r="BZ2392" s="35"/>
      <c r="CA2392" s="35"/>
      <c r="CB2392" s="35"/>
      <c r="CC2392" s="35"/>
      <c r="CD2392" s="35"/>
      <c r="CE2392" s="35"/>
      <c r="CF2392" s="35"/>
      <c r="CG2392" s="35"/>
      <c r="CH2392" s="35"/>
    </row>
    <row r="2393" spans="1:86" ht="15.6" x14ac:dyDescent="0.3">
      <c r="A2393" s="35"/>
      <c r="B2393" s="86"/>
      <c r="C2393" s="35"/>
      <c r="D2393" s="35"/>
      <c r="E2393" s="35"/>
      <c r="F2393" s="35"/>
      <c r="G2393" s="35"/>
      <c r="H2393" s="35"/>
      <c r="I2393" s="35"/>
      <c r="J2393" s="35"/>
      <c r="K2393" s="35"/>
      <c r="L2393" s="35"/>
      <c r="M2393" s="35"/>
      <c r="N2393" s="35"/>
      <c r="O2393" s="35"/>
      <c r="P2393" s="35"/>
      <c r="Q2393" s="35"/>
      <c r="R2393" s="35"/>
      <c r="S2393" s="35"/>
      <c r="T2393" s="17">
        <f t="shared" si="5353"/>
        <v>48409</v>
      </c>
      <c r="U2393" s="216">
        <f t="shared" si="5346"/>
        <v>3</v>
      </c>
      <c r="V2393" s="216">
        <f t="shared" si="5353"/>
        <v>2388</v>
      </c>
      <c r="W2393" s="16">
        <f t="shared" si="5360"/>
        <v>6.5424657534246577</v>
      </c>
      <c r="X2393" s="16" t="e">
        <f>IF(Template!$F$7="Linear interpolation",LinInterp($I$5:$I$22,$G$5:$G$22,W2393),CubicSpline($I$5:$I$22,$G$5:$G$22,W2393))</f>
        <v>#VALUE!</v>
      </c>
      <c r="Y2393" s="221" t="e">
        <f t="shared" si="5347"/>
        <v>#VALUE!</v>
      </c>
      <c r="Z2393" s="221" t="e">
        <f>Y2393/PRODUCT($AA$6:AA2392)</f>
        <v>#VALUE!</v>
      </c>
      <c r="AA2393" s="16" t="e">
        <f t="shared" si="5354"/>
        <v>#VALUE!</v>
      </c>
      <c r="AB2393" s="10" t="e">
        <f t="shared" si="5355"/>
        <v>#VALUE!</v>
      </c>
      <c r="AC2393" s="90">
        <f t="shared" si="5348"/>
        <v>2393</v>
      </c>
      <c r="AD2393" s="17">
        <f t="shared" si="5356"/>
        <v>48386</v>
      </c>
      <c r="AE2393" s="16" t="e">
        <f t="shared" si="5349"/>
        <v>#VALUE!</v>
      </c>
      <c r="AF2393" s="10">
        <f ca="1">IFERROR(AVERAGE(INDIRECT("AE"&amp;AC2393-Template!$F$10+1):INDIRECT("AE"&amp;AC2393)),0)</f>
        <v>0</v>
      </c>
      <c r="AG2393" s="35"/>
      <c r="AH2393" s="86"/>
      <c r="AI2393" s="35"/>
      <c r="AJ2393" s="35"/>
      <c r="AK2393" s="35"/>
      <c r="AL2393" s="35"/>
      <c r="AM2393" s="35"/>
      <c r="AN2393" s="35"/>
      <c r="AO2393" s="35"/>
      <c r="AP2393" s="35"/>
      <c r="AQ2393" s="35"/>
      <c r="AR2393" s="35"/>
      <c r="AS2393" s="35"/>
      <c r="AT2393" s="35"/>
      <c r="AU2393" s="35"/>
      <c r="AV2393" s="35"/>
      <c r="AW2393" s="35"/>
      <c r="AX2393" s="35"/>
      <c r="AY2393" s="35"/>
      <c r="AZ2393" s="17">
        <f t="shared" ref="AZ2393" si="5399">AZ2392+1</f>
        <v>48409</v>
      </c>
      <c r="BA2393" s="216">
        <f t="shared" si="5372"/>
        <v>3</v>
      </c>
      <c r="BB2393" s="216">
        <f t="shared" ref="BB2393" si="5400">BB2392+1</f>
        <v>2388</v>
      </c>
      <c r="BC2393" s="16">
        <f t="shared" si="5374"/>
        <v>6.5424657534246577</v>
      </c>
      <c r="BD2393" s="16">
        <f>IF(Template!$F$7="Linear interpolation",LinInterp($AO$5:$AO$18,$AM$5:$AM$18,BC2393),CubicSpline($AO$5:$AO$18,$AM$5:$AM$18,BC2393))</f>
        <v>14.148370111174856</v>
      </c>
      <c r="BE2393" s="221">
        <f t="shared" si="5309"/>
        <v>2.3768054814953667</v>
      </c>
      <c r="BF2393" s="221">
        <f>BE2393/PRODUCT($BG$6:BG2392)</f>
        <v>1.0003668038036309</v>
      </c>
      <c r="BG2393" s="16">
        <f t="shared" si="5375"/>
        <v>1.0003668038036309</v>
      </c>
      <c r="BH2393" s="10">
        <f t="shared" si="5376"/>
        <v>13.388338832526214</v>
      </c>
      <c r="BI2393" s="90"/>
      <c r="BJ2393" s="17">
        <f t="shared" si="5359"/>
        <v>48386</v>
      </c>
      <c r="BK2393" s="16">
        <f t="shared" si="5352"/>
        <v>13.438796056083447</v>
      </c>
      <c r="BL2393" s="10">
        <f ca="1">IFERROR(AVERAGE(INDIRECT("BK"&amp;AC2393-Template!$F$10+1):INDIRECT("BK"&amp;AC2393)),0)</f>
        <v>13.487916533813555</v>
      </c>
      <c r="BM2393" s="35"/>
      <c r="BN2393" s="86"/>
      <c r="BO2393" s="35"/>
      <c r="BP2393" s="35"/>
      <c r="BQ2393" s="35"/>
      <c r="BR2393" s="35"/>
      <c r="BS2393" s="35"/>
      <c r="BT2393" s="35"/>
      <c r="BU2393" s="35"/>
      <c r="BV2393" s="35"/>
      <c r="BW2393" s="35"/>
      <c r="BX2393" s="35"/>
      <c r="BY2393" s="35"/>
      <c r="BZ2393" s="35"/>
      <c r="CA2393" s="35"/>
      <c r="CB2393" s="35"/>
      <c r="CC2393" s="35"/>
      <c r="CD2393" s="35"/>
      <c r="CE2393" s="35"/>
      <c r="CF2393" s="35"/>
      <c r="CG2393" s="35"/>
      <c r="CH2393" s="35"/>
    </row>
    <row r="2394" spans="1:86" ht="15.6" x14ac:dyDescent="0.3">
      <c r="A2394" s="35"/>
      <c r="B2394" s="86"/>
      <c r="C2394" s="35"/>
      <c r="D2394" s="35"/>
      <c r="E2394" s="35"/>
      <c r="F2394" s="35"/>
      <c r="G2394" s="35"/>
      <c r="H2394" s="35"/>
      <c r="I2394" s="35"/>
      <c r="J2394" s="35"/>
      <c r="K2394" s="35"/>
      <c r="L2394" s="35"/>
      <c r="M2394" s="35"/>
      <c r="N2394" s="35"/>
      <c r="O2394" s="35"/>
      <c r="P2394" s="35"/>
      <c r="Q2394" s="35"/>
      <c r="R2394" s="35"/>
      <c r="S2394" s="35"/>
      <c r="T2394" s="17">
        <f t="shared" si="5353"/>
        <v>48410</v>
      </c>
      <c r="U2394" s="216">
        <f t="shared" si="5346"/>
        <v>4</v>
      </c>
      <c r="V2394" s="216">
        <f t="shared" si="5353"/>
        <v>2389</v>
      </c>
      <c r="W2394" s="16">
        <f t="shared" si="5360"/>
        <v>6.5452054794520551</v>
      </c>
      <c r="X2394" s="16" t="e">
        <f>IF(Template!$F$7="Linear interpolation",LinInterp($I$5:$I$22,$G$5:$G$22,W2394),CubicSpline($I$5:$I$22,$G$5:$G$22,W2394))</f>
        <v>#VALUE!</v>
      </c>
      <c r="Y2394" s="221" t="e">
        <f t="shared" si="5347"/>
        <v>#VALUE!</v>
      </c>
      <c r="Z2394" s="221" t="e">
        <f>Y2394/PRODUCT($AA$6:AA2393)</f>
        <v>#VALUE!</v>
      </c>
      <c r="AA2394" s="16" t="e">
        <f t="shared" si="5354"/>
        <v>#VALUE!</v>
      </c>
      <c r="AB2394" s="10" t="e">
        <f t="shared" si="5355"/>
        <v>#VALUE!</v>
      </c>
      <c r="AC2394" s="90">
        <f t="shared" si="5348"/>
        <v>2394</v>
      </c>
      <c r="AD2394" s="17">
        <f t="shared" si="5356"/>
        <v>48387</v>
      </c>
      <c r="AE2394" s="16" t="e">
        <f t="shared" si="5349"/>
        <v>#VALUE!</v>
      </c>
      <c r="AF2394" s="10">
        <f ca="1">IFERROR(AVERAGE(INDIRECT("AE"&amp;AC2394-Template!$F$10+1):INDIRECT("AE"&amp;AC2394)),0)</f>
        <v>0</v>
      </c>
      <c r="AG2394" s="35"/>
      <c r="AH2394" s="86"/>
      <c r="AI2394" s="35"/>
      <c r="AJ2394" s="35"/>
      <c r="AK2394" s="35"/>
      <c r="AL2394" s="35"/>
      <c r="AM2394" s="35"/>
      <c r="AN2394" s="35"/>
      <c r="AO2394" s="35"/>
      <c r="AP2394" s="35"/>
      <c r="AQ2394" s="35"/>
      <c r="AR2394" s="35"/>
      <c r="AS2394" s="35"/>
      <c r="AT2394" s="35"/>
      <c r="AU2394" s="35"/>
      <c r="AV2394" s="35"/>
      <c r="AW2394" s="35"/>
      <c r="AX2394" s="35"/>
      <c r="AY2394" s="35"/>
      <c r="AZ2394" s="17">
        <f t="shared" ref="AZ2394" si="5401">AZ2393+1</f>
        <v>48410</v>
      </c>
      <c r="BA2394" s="216">
        <f t="shared" si="5372"/>
        <v>4</v>
      </c>
      <c r="BB2394" s="216">
        <f t="shared" ref="BB2394" si="5402">BB2393+1</f>
        <v>2389</v>
      </c>
      <c r="BC2394" s="16">
        <f t="shared" si="5374"/>
        <v>6.5452054794520551</v>
      </c>
      <c r="BD2394" s="16">
        <f>IF(Template!$F$7="Linear interpolation",LinInterp($AO$5:$AO$18,$AM$5:$AM$18,BC2394),CubicSpline($AO$5:$AO$18,$AM$5:$AM$18,BC2394))</f>
        <v>14.148442072110342</v>
      </c>
      <c r="BE2394" s="221">
        <f t="shared" si="5309"/>
        <v>2.3776771473020268</v>
      </c>
      <c r="BF2394" s="221">
        <f>BE2394/PRODUCT($BG$6:BG2393)</f>
        <v>1.0003667383862274</v>
      </c>
      <c r="BG2394" s="16">
        <f t="shared" si="5375"/>
        <v>1.0003667383862274</v>
      </c>
      <c r="BH2394" s="10">
        <f t="shared" si="5376"/>
        <v>13.385951097298676</v>
      </c>
      <c r="BI2394" s="90"/>
      <c r="BJ2394" s="17">
        <f t="shared" si="5359"/>
        <v>48387</v>
      </c>
      <c r="BK2394" s="16">
        <f t="shared" si="5352"/>
        <v>13.444293444979882</v>
      </c>
      <c r="BL2394" s="10">
        <f ca="1">IFERROR(AVERAGE(INDIRECT("BK"&amp;AC2394-Template!$F$10+1):INDIRECT("BK"&amp;AC2394)),0)</f>
        <v>13.484828634914505</v>
      </c>
      <c r="BM2394" s="35"/>
      <c r="BN2394" s="86"/>
      <c r="BO2394" s="35"/>
      <c r="BP2394" s="35"/>
      <c r="BQ2394" s="35"/>
      <c r="BR2394" s="35"/>
      <c r="BS2394" s="35"/>
      <c r="BT2394" s="35"/>
      <c r="BU2394" s="35"/>
      <c r="BV2394" s="35"/>
      <c r="BW2394" s="35"/>
      <c r="BX2394" s="35"/>
      <c r="BY2394" s="35"/>
      <c r="BZ2394" s="35"/>
      <c r="CA2394" s="35"/>
      <c r="CB2394" s="35"/>
      <c r="CC2394" s="35"/>
      <c r="CD2394" s="35"/>
      <c r="CE2394" s="35"/>
      <c r="CF2394" s="35"/>
      <c r="CG2394" s="35"/>
      <c r="CH2394" s="35"/>
    </row>
    <row r="2395" spans="1:86" ht="15.6" x14ac:dyDescent="0.3">
      <c r="A2395" s="35"/>
      <c r="B2395" s="86"/>
      <c r="C2395" s="35"/>
      <c r="D2395" s="35"/>
      <c r="E2395" s="35"/>
      <c r="F2395" s="35"/>
      <c r="G2395" s="35"/>
      <c r="H2395" s="35"/>
      <c r="I2395" s="35"/>
      <c r="J2395" s="35"/>
      <c r="K2395" s="35"/>
      <c r="L2395" s="35"/>
      <c r="M2395" s="35"/>
      <c r="N2395" s="35"/>
      <c r="O2395" s="35"/>
      <c r="P2395" s="35"/>
      <c r="Q2395" s="35"/>
      <c r="R2395" s="35"/>
      <c r="S2395" s="35"/>
      <c r="T2395" s="17">
        <f t="shared" si="5353"/>
        <v>48411</v>
      </c>
      <c r="U2395" s="216">
        <f t="shared" si="5346"/>
        <v>5</v>
      </c>
      <c r="V2395" s="216">
        <f t="shared" si="5353"/>
        <v>2390</v>
      </c>
      <c r="W2395" s="16">
        <f t="shared" si="5360"/>
        <v>6.5479452054794525</v>
      </c>
      <c r="X2395" s="16" t="e">
        <f>IF(Template!$F$7="Linear interpolation",LinInterp($I$5:$I$22,$G$5:$G$22,W2395),CubicSpline($I$5:$I$22,$G$5:$G$22,W2395))</f>
        <v>#VALUE!</v>
      </c>
      <c r="Y2395" s="221" t="e">
        <f t="shared" si="5347"/>
        <v>#VALUE!</v>
      </c>
      <c r="Z2395" s="221" t="e">
        <f>Y2395/PRODUCT($AA$6:AA2394)</f>
        <v>#VALUE!</v>
      </c>
      <c r="AA2395" s="16" t="e">
        <f t="shared" si="5354"/>
        <v>#VALUE!</v>
      </c>
      <c r="AB2395" s="10" t="e">
        <f t="shared" si="5355"/>
        <v>#VALUE!</v>
      </c>
      <c r="AC2395" s="90">
        <f t="shared" si="5348"/>
        <v>2395</v>
      </c>
      <c r="AD2395" s="17">
        <f t="shared" si="5356"/>
        <v>48388</v>
      </c>
      <c r="AE2395" s="16" t="e">
        <f t="shared" si="5349"/>
        <v>#VALUE!</v>
      </c>
      <c r="AF2395" s="10">
        <f ca="1">IFERROR(AVERAGE(INDIRECT("AE"&amp;AC2395-Template!$F$10+1):INDIRECT("AE"&amp;AC2395)),0)</f>
        <v>0</v>
      </c>
      <c r="AG2395" s="35"/>
      <c r="AH2395" s="86"/>
      <c r="AI2395" s="35"/>
      <c r="AJ2395" s="35"/>
      <c r="AK2395" s="35"/>
      <c r="AL2395" s="35"/>
      <c r="AM2395" s="35"/>
      <c r="AN2395" s="35"/>
      <c r="AO2395" s="35"/>
      <c r="AP2395" s="35"/>
      <c r="AQ2395" s="35"/>
      <c r="AR2395" s="35"/>
      <c r="AS2395" s="35"/>
      <c r="AT2395" s="35"/>
      <c r="AU2395" s="35"/>
      <c r="AV2395" s="35"/>
      <c r="AW2395" s="35"/>
      <c r="AX2395" s="35"/>
      <c r="AY2395" s="35"/>
      <c r="AZ2395" s="17">
        <f t="shared" ref="AZ2395" si="5403">AZ2394+1</f>
        <v>48411</v>
      </c>
      <c r="BA2395" s="216">
        <f t="shared" si="5372"/>
        <v>5</v>
      </c>
      <c r="BB2395" s="216">
        <f t="shared" ref="BB2395" si="5404">BB2394+1</f>
        <v>2390</v>
      </c>
      <c r="BC2395" s="16">
        <f t="shared" si="5374"/>
        <v>6.5479452054794525</v>
      </c>
      <c r="BD2395" s="16">
        <f>IF(Template!$F$7="Linear interpolation",LinInterp($AO$5:$AO$18,$AM$5:$AM$18,BC2395),CubicSpline($AO$5:$AO$18,$AM$5:$AM$18,BC2395))</f>
        <v>14.148512839457265</v>
      </c>
      <c r="BE2395" s="221">
        <f t="shared" si="5309"/>
        <v>2.3785489781369415</v>
      </c>
      <c r="BF2395" s="221">
        <f>BE2395/PRODUCT($BG$6:BG2394)</f>
        <v>1.0003666733458343</v>
      </c>
      <c r="BG2395" s="16">
        <f t="shared" si="5375"/>
        <v>1.0003666733458343</v>
      </c>
      <c r="BH2395" s="10">
        <f t="shared" si="5376"/>
        <v>13.383577122951573</v>
      </c>
      <c r="BI2395" s="90"/>
      <c r="BJ2395" s="17">
        <f t="shared" si="5359"/>
        <v>48388</v>
      </c>
      <c r="BK2395" s="16">
        <f t="shared" si="5352"/>
        <v>13.441610102098878</v>
      </c>
      <c r="BL2395" s="10">
        <f ca="1">IFERROR(AVERAGE(INDIRECT("BK"&amp;AC2395-Template!$F$10+1):INDIRECT("BK"&amp;AC2395)),0)</f>
        <v>13.482267457076516</v>
      </c>
      <c r="BM2395" s="35"/>
      <c r="BN2395" s="86"/>
      <c r="BO2395" s="35"/>
      <c r="BP2395" s="35"/>
      <c r="BQ2395" s="35"/>
      <c r="BR2395" s="35"/>
      <c r="BS2395" s="35"/>
      <c r="BT2395" s="35"/>
      <c r="BU2395" s="35"/>
      <c r="BV2395" s="35"/>
      <c r="BW2395" s="35"/>
      <c r="BX2395" s="35"/>
      <c r="BY2395" s="35"/>
      <c r="BZ2395" s="35"/>
      <c r="CA2395" s="35"/>
      <c r="CB2395" s="35"/>
      <c r="CC2395" s="35"/>
      <c r="CD2395" s="35"/>
      <c r="CE2395" s="35"/>
      <c r="CF2395" s="35"/>
      <c r="CG2395" s="35"/>
      <c r="CH2395" s="35"/>
    </row>
    <row r="2396" spans="1:86" ht="15.6" x14ac:dyDescent="0.3">
      <c r="A2396" s="35"/>
      <c r="B2396" s="86"/>
      <c r="C2396" s="35"/>
      <c r="D2396" s="35"/>
      <c r="E2396" s="35"/>
      <c r="F2396" s="35"/>
      <c r="G2396" s="35"/>
      <c r="H2396" s="35"/>
      <c r="I2396" s="35"/>
      <c r="J2396" s="35"/>
      <c r="K2396" s="35"/>
      <c r="L2396" s="35"/>
      <c r="M2396" s="35"/>
      <c r="N2396" s="35"/>
      <c r="O2396" s="35"/>
      <c r="P2396" s="35"/>
      <c r="Q2396" s="35"/>
      <c r="R2396" s="35"/>
      <c r="S2396" s="35"/>
      <c r="T2396" s="17">
        <f t="shared" si="5353"/>
        <v>48412</v>
      </c>
      <c r="U2396" s="216">
        <f t="shared" si="5346"/>
        <v>6</v>
      </c>
      <c r="V2396" s="216">
        <f t="shared" si="5353"/>
        <v>2391</v>
      </c>
      <c r="W2396" s="16">
        <f t="shared" si="5360"/>
        <v>6.5506849315068489</v>
      </c>
      <c r="X2396" s="16" t="e">
        <f>IF(Template!$F$7="Linear interpolation",LinInterp($I$5:$I$22,$G$5:$G$22,W2396),CubicSpline($I$5:$I$22,$G$5:$G$22,W2396))</f>
        <v>#VALUE!</v>
      </c>
      <c r="Y2396" s="221" t="e">
        <f t="shared" si="5347"/>
        <v>#VALUE!</v>
      </c>
      <c r="Z2396" s="221" t="e">
        <f>Y2396/PRODUCT($AA$6:AA2395)</f>
        <v>#VALUE!</v>
      </c>
      <c r="AA2396" s="16" t="e">
        <f t="shared" si="5354"/>
        <v>#VALUE!</v>
      </c>
      <c r="AB2396" s="10" t="e">
        <f t="shared" si="5355"/>
        <v>#VALUE!</v>
      </c>
      <c r="AC2396" s="90">
        <f t="shared" si="5348"/>
        <v>2396</v>
      </c>
      <c r="AD2396" s="17">
        <f t="shared" si="5356"/>
        <v>48389</v>
      </c>
      <c r="AE2396" s="16" t="e">
        <f t="shared" si="5349"/>
        <v>#VALUE!</v>
      </c>
      <c r="AF2396" s="10">
        <f ca="1">IFERROR(AVERAGE(INDIRECT("AE"&amp;AC2396-Template!$F$10+1):INDIRECT("AE"&amp;AC2396)),0)</f>
        <v>0</v>
      </c>
      <c r="AG2396" s="35"/>
      <c r="AH2396" s="86"/>
      <c r="AI2396" s="35"/>
      <c r="AJ2396" s="35"/>
      <c r="AK2396" s="35"/>
      <c r="AL2396" s="35"/>
      <c r="AM2396" s="35"/>
      <c r="AN2396" s="35"/>
      <c r="AO2396" s="35"/>
      <c r="AP2396" s="35"/>
      <c r="AQ2396" s="35"/>
      <c r="AR2396" s="35"/>
      <c r="AS2396" s="35"/>
      <c r="AT2396" s="35"/>
      <c r="AU2396" s="35"/>
      <c r="AV2396" s="35"/>
      <c r="AW2396" s="35"/>
      <c r="AX2396" s="35"/>
      <c r="AY2396" s="35"/>
      <c r="AZ2396" s="17">
        <f t="shared" ref="AZ2396" si="5405">AZ2395+1</f>
        <v>48412</v>
      </c>
      <c r="BA2396" s="216">
        <f t="shared" si="5372"/>
        <v>6</v>
      </c>
      <c r="BB2396" s="216">
        <f t="shared" ref="BB2396" si="5406">BB2395+1</f>
        <v>2391</v>
      </c>
      <c r="BC2396" s="16">
        <f t="shared" si="5374"/>
        <v>6.5506849315068489</v>
      </c>
      <c r="BD2396" s="16">
        <f>IF(Template!$F$7="Linear interpolation",LinInterp($AO$5:$AO$18,$AM$5:$AM$18,BC2396),CubicSpline($AO$5:$AO$18,$AM$5:$AM$18,BC2396))</f>
        <v>14.148582421291573</v>
      </c>
      <c r="BE2396" s="221">
        <f t="shared" si="5309"/>
        <v>2.3794209748457957</v>
      </c>
      <c r="BF2396" s="221">
        <f>BE2396/PRODUCT($BG$6:BG2395)</f>
        <v>1.0003666086832219</v>
      </c>
      <c r="BG2396" s="16">
        <f t="shared" si="5375"/>
        <v>1.0003666733458343</v>
      </c>
      <c r="BH2396" s="10">
        <f t="shared" si="5376"/>
        <v>13.383577122951573</v>
      </c>
      <c r="BI2396" s="90"/>
      <c r="BJ2396" s="17">
        <f t="shared" si="5359"/>
        <v>48389</v>
      </c>
      <c r="BK2396" s="16">
        <f t="shared" si="5352"/>
        <v>13.43893990009426</v>
      </c>
      <c r="BL2396" s="10">
        <f ca="1">IFERROR(AVERAGE(INDIRECT("BK"&amp;AC2396-Template!$F$10+1):INDIRECT("BK"&amp;AC2396)),0)</f>
        <v>13.479410520753333</v>
      </c>
      <c r="BM2396" s="35"/>
      <c r="BN2396" s="86"/>
      <c r="BO2396" s="35"/>
      <c r="BP2396" s="35"/>
      <c r="BQ2396" s="35"/>
      <c r="BR2396" s="35"/>
      <c r="BS2396" s="35"/>
      <c r="BT2396" s="35"/>
      <c r="BU2396" s="35"/>
      <c r="BV2396" s="35"/>
      <c r="BW2396" s="35"/>
      <c r="BX2396" s="35"/>
      <c r="BY2396" s="35"/>
      <c r="BZ2396" s="35"/>
      <c r="CA2396" s="35"/>
      <c r="CB2396" s="35"/>
      <c r="CC2396" s="35"/>
      <c r="CD2396" s="35"/>
      <c r="CE2396" s="35"/>
      <c r="CF2396" s="35"/>
      <c r="CG2396" s="35"/>
      <c r="CH2396" s="35"/>
    </row>
    <row r="2397" spans="1:86" ht="15.6" x14ac:dyDescent="0.3">
      <c r="A2397" s="35"/>
      <c r="B2397" s="86"/>
      <c r="C2397" s="35"/>
      <c r="D2397" s="35"/>
      <c r="E2397" s="35"/>
      <c r="F2397" s="35"/>
      <c r="G2397" s="35"/>
      <c r="H2397" s="35"/>
      <c r="I2397" s="35"/>
      <c r="J2397" s="35"/>
      <c r="K2397" s="35"/>
      <c r="L2397" s="35"/>
      <c r="M2397" s="35"/>
      <c r="N2397" s="35"/>
      <c r="O2397" s="35"/>
      <c r="P2397" s="35"/>
      <c r="Q2397" s="35"/>
      <c r="R2397" s="35"/>
      <c r="S2397" s="35"/>
      <c r="T2397" s="17">
        <f t="shared" si="5353"/>
        <v>48413</v>
      </c>
      <c r="U2397" s="216">
        <f t="shared" si="5346"/>
        <v>7</v>
      </c>
      <c r="V2397" s="216">
        <f t="shared" si="5353"/>
        <v>2392</v>
      </c>
      <c r="W2397" s="16">
        <f t="shared" si="5360"/>
        <v>6.5534246575342463</v>
      </c>
      <c r="X2397" s="16" t="e">
        <f>IF(Template!$F$7="Linear interpolation",LinInterp($I$5:$I$22,$G$5:$G$22,W2397),CubicSpline($I$5:$I$22,$G$5:$G$22,W2397))</f>
        <v>#VALUE!</v>
      </c>
      <c r="Y2397" s="221" t="e">
        <f t="shared" si="5347"/>
        <v>#VALUE!</v>
      </c>
      <c r="Z2397" s="221" t="e">
        <f>Y2397/PRODUCT($AA$6:AA2396)</f>
        <v>#VALUE!</v>
      </c>
      <c r="AA2397" s="16" t="e">
        <f t="shared" si="5354"/>
        <v>#VALUE!</v>
      </c>
      <c r="AB2397" s="10" t="e">
        <f t="shared" si="5355"/>
        <v>#VALUE!</v>
      </c>
      <c r="AC2397" s="90">
        <f t="shared" si="5348"/>
        <v>2397</v>
      </c>
      <c r="AD2397" s="17">
        <f t="shared" si="5356"/>
        <v>48390</v>
      </c>
      <c r="AE2397" s="16" t="e">
        <f t="shared" si="5349"/>
        <v>#VALUE!</v>
      </c>
      <c r="AF2397" s="10">
        <f ca="1">IFERROR(AVERAGE(INDIRECT("AE"&amp;AC2397-Template!$F$10+1):INDIRECT("AE"&amp;AC2397)),0)</f>
        <v>0</v>
      </c>
      <c r="AG2397" s="35"/>
      <c r="AH2397" s="86"/>
      <c r="AI2397" s="35"/>
      <c r="AJ2397" s="35"/>
      <c r="AK2397" s="35"/>
      <c r="AL2397" s="35"/>
      <c r="AM2397" s="35"/>
      <c r="AN2397" s="35"/>
      <c r="AO2397" s="35"/>
      <c r="AP2397" s="35"/>
      <c r="AQ2397" s="35"/>
      <c r="AR2397" s="35"/>
      <c r="AS2397" s="35"/>
      <c r="AT2397" s="35"/>
      <c r="AU2397" s="35"/>
      <c r="AV2397" s="35"/>
      <c r="AW2397" s="35"/>
      <c r="AX2397" s="35"/>
      <c r="AY2397" s="35"/>
      <c r="AZ2397" s="17">
        <f t="shared" ref="AZ2397" si="5407">AZ2396+1</f>
        <v>48413</v>
      </c>
      <c r="BA2397" s="216">
        <f t="shared" si="5372"/>
        <v>7</v>
      </c>
      <c r="BB2397" s="216">
        <f t="shared" ref="BB2397" si="5408">BB2396+1</f>
        <v>2392</v>
      </c>
      <c r="BC2397" s="16">
        <f t="shared" si="5374"/>
        <v>6.5534246575342463</v>
      </c>
      <c r="BD2397" s="16">
        <f>IF(Template!$F$7="Linear interpolation",LinInterp($AO$5:$AO$18,$AM$5:$AM$18,BC2397),CubicSpline($AO$5:$AO$18,$AM$5:$AM$18,BC2397))</f>
        <v>14.148650825689225</v>
      </c>
      <c r="BE2397" s="221">
        <f t="shared" si="5309"/>
        <v>2.3802931382773744</v>
      </c>
      <c r="BF2397" s="221">
        <f>BE2397/PRODUCT($BG$6:BG2396)</f>
        <v>1.0003664797365581</v>
      </c>
      <c r="BG2397" s="16">
        <f t="shared" si="5375"/>
        <v>1.0003666733458343</v>
      </c>
      <c r="BH2397" s="10">
        <f t="shared" si="5376"/>
        <v>13.383577122951573</v>
      </c>
      <c r="BI2397" s="90"/>
      <c r="BJ2397" s="17">
        <f t="shared" si="5359"/>
        <v>48390</v>
      </c>
      <c r="BK2397" s="16">
        <f t="shared" si="5352"/>
        <v>13.436282867162031</v>
      </c>
      <c r="BL2397" s="10">
        <f ca="1">IFERROR(AVERAGE(INDIRECT("BK"&amp;AC2397-Template!$F$10+1):INDIRECT("BK"&amp;AC2397)),0)</f>
        <v>13.47656634543884</v>
      </c>
      <c r="BM2397" s="35"/>
      <c r="BN2397" s="86"/>
      <c r="BO2397" s="35"/>
      <c r="BP2397" s="35"/>
      <c r="BQ2397" s="35"/>
      <c r="BR2397" s="35"/>
      <c r="BS2397" s="35"/>
      <c r="BT2397" s="35"/>
      <c r="BU2397" s="35"/>
      <c r="BV2397" s="35"/>
      <c r="BW2397" s="35"/>
      <c r="BX2397" s="35"/>
      <c r="BY2397" s="35"/>
      <c r="BZ2397" s="35"/>
      <c r="CA2397" s="35"/>
      <c r="CB2397" s="35"/>
      <c r="CC2397" s="35"/>
      <c r="CD2397" s="35"/>
      <c r="CE2397" s="35"/>
      <c r="CF2397" s="35"/>
      <c r="CG2397" s="35"/>
      <c r="CH2397" s="35"/>
    </row>
    <row r="2398" spans="1:86" ht="15.6" x14ac:dyDescent="0.3">
      <c r="A2398" s="35"/>
      <c r="B2398" s="86"/>
      <c r="C2398" s="35"/>
      <c r="D2398" s="35"/>
      <c r="E2398" s="35"/>
      <c r="F2398" s="35"/>
      <c r="G2398" s="35"/>
      <c r="H2398" s="35"/>
      <c r="I2398" s="35"/>
      <c r="J2398" s="35"/>
      <c r="K2398" s="35"/>
      <c r="L2398" s="35"/>
      <c r="M2398" s="35"/>
      <c r="N2398" s="35"/>
      <c r="O2398" s="35"/>
      <c r="P2398" s="35"/>
      <c r="Q2398" s="35"/>
      <c r="R2398" s="35"/>
      <c r="S2398" s="35"/>
      <c r="T2398" s="17">
        <f t="shared" si="5353"/>
        <v>48414</v>
      </c>
      <c r="U2398" s="216">
        <f t="shared" si="5346"/>
        <v>1</v>
      </c>
      <c r="V2398" s="216">
        <f t="shared" si="5353"/>
        <v>2393</v>
      </c>
      <c r="W2398" s="16">
        <f t="shared" si="5360"/>
        <v>6.5561643835616437</v>
      </c>
      <c r="X2398" s="16" t="e">
        <f>IF(Template!$F$7="Linear interpolation",LinInterp($I$5:$I$22,$G$5:$G$22,W2398),CubicSpline($I$5:$I$22,$G$5:$G$22,W2398))</f>
        <v>#VALUE!</v>
      </c>
      <c r="Y2398" s="221" t="e">
        <f t="shared" si="5347"/>
        <v>#VALUE!</v>
      </c>
      <c r="Z2398" s="221" t="e">
        <f>Y2398/PRODUCT($AA$6:AA2397)</f>
        <v>#VALUE!</v>
      </c>
      <c r="AA2398" s="16" t="e">
        <f t="shared" si="5354"/>
        <v>#VALUE!</v>
      </c>
      <c r="AB2398" s="10" t="e">
        <f t="shared" si="5355"/>
        <v>#VALUE!</v>
      </c>
      <c r="AC2398" s="90">
        <f t="shared" si="5348"/>
        <v>2398</v>
      </c>
      <c r="AD2398" s="17">
        <f t="shared" si="5356"/>
        <v>48391</v>
      </c>
      <c r="AE2398" s="16" t="e">
        <f t="shared" si="5349"/>
        <v>#VALUE!</v>
      </c>
      <c r="AF2398" s="10">
        <f ca="1">IFERROR(AVERAGE(INDIRECT("AE"&amp;AC2398-Template!$F$10+1):INDIRECT("AE"&amp;AC2398)),0)</f>
        <v>0</v>
      </c>
      <c r="AG2398" s="35"/>
      <c r="AH2398" s="86"/>
      <c r="AI2398" s="35"/>
      <c r="AJ2398" s="35"/>
      <c r="AK2398" s="35"/>
      <c r="AL2398" s="35"/>
      <c r="AM2398" s="35"/>
      <c r="AN2398" s="35"/>
      <c r="AO2398" s="35"/>
      <c r="AP2398" s="35"/>
      <c r="AQ2398" s="35"/>
      <c r="AR2398" s="35"/>
      <c r="AS2398" s="35"/>
      <c r="AT2398" s="35"/>
      <c r="AU2398" s="35"/>
      <c r="AV2398" s="35"/>
      <c r="AW2398" s="35"/>
      <c r="AX2398" s="35"/>
      <c r="AY2398" s="35"/>
      <c r="AZ2398" s="17">
        <f t="shared" ref="AZ2398" si="5409">AZ2397+1</f>
        <v>48414</v>
      </c>
      <c r="BA2398" s="216">
        <f t="shared" si="5372"/>
        <v>1</v>
      </c>
      <c r="BB2398" s="216">
        <f t="shared" ref="BB2398" si="5410">BB2397+1</f>
        <v>2393</v>
      </c>
      <c r="BC2398" s="16">
        <f t="shared" si="5374"/>
        <v>6.5561643835616437</v>
      </c>
      <c r="BD2398" s="16">
        <f>IF(Template!$F$7="Linear interpolation",LinInterp($AO$5:$AO$18,$AM$5:$AM$18,BC2398),CubicSpline($AO$5:$AO$18,$AM$5:$AM$18,BC2398))</f>
        <v>14.148718060726173</v>
      </c>
      <c r="BE2398" s="221">
        <f t="shared" si="5309"/>
        <v>2.3811654692835797</v>
      </c>
      <c r="BF2398" s="221">
        <f>BE2398/PRODUCT($BG$6:BG2397)</f>
        <v>1.0003662868851917</v>
      </c>
      <c r="BG2398" s="16">
        <f t="shared" si="5375"/>
        <v>1.0003662868851917</v>
      </c>
      <c r="BH2398" s="10">
        <f t="shared" si="5376"/>
        <v>13.369471309496728</v>
      </c>
      <c r="BI2398" s="90"/>
      <c r="BJ2398" s="17">
        <f t="shared" si="5359"/>
        <v>48391</v>
      </c>
      <c r="BK2398" s="16">
        <f t="shared" si="5352"/>
        <v>13.436282867162031</v>
      </c>
      <c r="BL2398" s="10">
        <f ca="1">IFERROR(AVERAGE(INDIRECT("BK"&amp;AC2398-Template!$F$10+1):INDIRECT("BK"&amp;AC2398)),0)</f>
        <v>13.473823087123712</v>
      </c>
      <c r="BM2398" s="35"/>
      <c r="BN2398" s="86"/>
      <c r="BO2398" s="35"/>
      <c r="BP2398" s="35"/>
      <c r="BQ2398" s="35"/>
      <c r="BR2398" s="35"/>
      <c r="BS2398" s="35"/>
      <c r="BT2398" s="35"/>
      <c r="BU2398" s="35"/>
      <c r="BV2398" s="35"/>
      <c r="BW2398" s="35"/>
      <c r="BX2398" s="35"/>
      <c r="BY2398" s="35"/>
      <c r="BZ2398" s="35"/>
      <c r="CA2398" s="35"/>
      <c r="CB2398" s="35"/>
      <c r="CC2398" s="35"/>
      <c r="CD2398" s="35"/>
      <c r="CE2398" s="35"/>
      <c r="CF2398" s="35"/>
      <c r="CG2398" s="35"/>
      <c r="CH2398" s="35"/>
    </row>
    <row r="2399" spans="1:86" ht="15.6" x14ac:dyDescent="0.3">
      <c r="A2399" s="35"/>
      <c r="B2399" s="86"/>
      <c r="C2399" s="35"/>
      <c r="D2399" s="35"/>
      <c r="E2399" s="35"/>
      <c r="F2399" s="35"/>
      <c r="G2399" s="35"/>
      <c r="H2399" s="35"/>
      <c r="I2399" s="35"/>
      <c r="J2399" s="35"/>
      <c r="K2399" s="35"/>
      <c r="L2399" s="35"/>
      <c r="M2399" s="35"/>
      <c r="N2399" s="35"/>
      <c r="O2399" s="35"/>
      <c r="P2399" s="35"/>
      <c r="Q2399" s="35"/>
      <c r="R2399" s="35"/>
      <c r="S2399" s="35"/>
      <c r="T2399" s="17">
        <f t="shared" si="5353"/>
        <v>48415</v>
      </c>
      <c r="U2399" s="216">
        <f t="shared" si="5346"/>
        <v>2</v>
      </c>
      <c r="V2399" s="216">
        <f t="shared" si="5353"/>
        <v>2394</v>
      </c>
      <c r="W2399" s="16">
        <f t="shared" si="5360"/>
        <v>6.558904109589041</v>
      </c>
      <c r="X2399" s="16" t="e">
        <f>IF(Template!$F$7="Linear interpolation",LinInterp($I$5:$I$22,$G$5:$G$22,W2399),CubicSpline($I$5:$I$22,$G$5:$G$22,W2399))</f>
        <v>#VALUE!</v>
      </c>
      <c r="Y2399" s="221" t="e">
        <f t="shared" si="5347"/>
        <v>#VALUE!</v>
      </c>
      <c r="Z2399" s="221" t="e">
        <f>Y2399/PRODUCT($AA$6:AA2398)</f>
        <v>#VALUE!</v>
      </c>
      <c r="AA2399" s="16" t="e">
        <f t="shared" si="5354"/>
        <v>#VALUE!</v>
      </c>
      <c r="AB2399" s="10" t="e">
        <f t="shared" si="5355"/>
        <v>#VALUE!</v>
      </c>
      <c r="AC2399" s="90">
        <f t="shared" si="5348"/>
        <v>2399</v>
      </c>
      <c r="AD2399" s="17">
        <f t="shared" si="5356"/>
        <v>48392</v>
      </c>
      <c r="AE2399" s="16" t="e">
        <f t="shared" si="5349"/>
        <v>#VALUE!</v>
      </c>
      <c r="AF2399" s="10">
        <f ca="1">IFERROR(AVERAGE(INDIRECT("AE"&amp;AC2399-Template!$F$10+1):INDIRECT("AE"&amp;AC2399)),0)</f>
        <v>0</v>
      </c>
      <c r="AG2399" s="35"/>
      <c r="AH2399" s="86"/>
      <c r="AI2399" s="35"/>
      <c r="AJ2399" s="35"/>
      <c r="AK2399" s="35"/>
      <c r="AL2399" s="35"/>
      <c r="AM2399" s="35"/>
      <c r="AN2399" s="35"/>
      <c r="AO2399" s="35"/>
      <c r="AP2399" s="35"/>
      <c r="AQ2399" s="35"/>
      <c r="AR2399" s="35"/>
      <c r="AS2399" s="35"/>
      <c r="AT2399" s="35"/>
      <c r="AU2399" s="35"/>
      <c r="AV2399" s="35"/>
      <c r="AW2399" s="35"/>
      <c r="AX2399" s="35"/>
      <c r="AY2399" s="35"/>
      <c r="AZ2399" s="17">
        <f t="shared" ref="AZ2399" si="5411">AZ2398+1</f>
        <v>48415</v>
      </c>
      <c r="BA2399" s="216">
        <f t="shared" si="5372"/>
        <v>2</v>
      </c>
      <c r="BB2399" s="216">
        <f t="shared" ref="BB2399" si="5412">BB2398+1</f>
        <v>2394</v>
      </c>
      <c r="BC2399" s="16">
        <f t="shared" si="5374"/>
        <v>6.558904109589041</v>
      </c>
      <c r="BD2399" s="16">
        <f>IF(Template!$F$7="Linear interpolation",LinInterp($AO$5:$AO$18,$AM$5:$AM$18,BC2399),CubicSpline($AO$5:$AO$18,$AM$5:$AM$18,BC2399))</f>
        <v>14.148784134478371</v>
      </c>
      <c r="BE2399" s="221">
        <f t="shared" si="5309"/>
        <v>2.3820379687194166</v>
      </c>
      <c r="BF2399" s="221">
        <f>BE2399/PRODUCT($BG$6:BG2398)</f>
        <v>1.0003664169697957</v>
      </c>
      <c r="BG2399" s="16">
        <f t="shared" si="5375"/>
        <v>1.0003664169697957</v>
      </c>
      <c r="BH2399" s="10">
        <f t="shared" si="5376"/>
        <v>13.374219397541909</v>
      </c>
      <c r="BI2399" s="90"/>
      <c r="BJ2399" s="17">
        <f t="shared" si="5359"/>
        <v>48392</v>
      </c>
      <c r="BK2399" s="16">
        <f t="shared" si="5352"/>
        <v>13.436282867162031</v>
      </c>
      <c r="BL2399" s="10">
        <f ca="1">IFERROR(AVERAGE(INDIRECT("BK"&amp;AC2399-Template!$F$10+1):INDIRECT("BK"&amp;AC2399)),0)</f>
        <v>13.471180333099483</v>
      </c>
      <c r="BM2399" s="35"/>
      <c r="BN2399" s="86"/>
      <c r="BO2399" s="35"/>
      <c r="BP2399" s="35"/>
      <c r="BQ2399" s="35"/>
      <c r="BR2399" s="35"/>
      <c r="BS2399" s="35"/>
      <c r="BT2399" s="35"/>
      <c r="BU2399" s="35"/>
      <c r="BV2399" s="35"/>
      <c r="BW2399" s="35"/>
      <c r="BX2399" s="35"/>
      <c r="BY2399" s="35"/>
      <c r="BZ2399" s="35"/>
      <c r="CA2399" s="35"/>
      <c r="CB2399" s="35"/>
      <c r="CC2399" s="35"/>
      <c r="CD2399" s="35"/>
      <c r="CE2399" s="35"/>
      <c r="CF2399" s="35"/>
      <c r="CG2399" s="35"/>
      <c r="CH2399" s="35"/>
    </row>
    <row r="2400" spans="1:86" ht="15.6" x14ac:dyDescent="0.3">
      <c r="A2400" s="35"/>
      <c r="B2400" s="86"/>
      <c r="C2400" s="35"/>
      <c r="D2400" s="35"/>
      <c r="E2400" s="35"/>
      <c r="F2400" s="35"/>
      <c r="G2400" s="35"/>
      <c r="H2400" s="35"/>
      <c r="I2400" s="35"/>
      <c r="J2400" s="35"/>
      <c r="K2400" s="35"/>
      <c r="L2400" s="35"/>
      <c r="M2400" s="35"/>
      <c r="N2400" s="35"/>
      <c r="O2400" s="35"/>
      <c r="P2400" s="35"/>
      <c r="Q2400" s="35"/>
      <c r="R2400" s="35"/>
      <c r="S2400" s="35"/>
      <c r="T2400" s="17">
        <f t="shared" si="5353"/>
        <v>48416</v>
      </c>
      <c r="U2400" s="216">
        <f t="shared" si="5346"/>
        <v>3</v>
      </c>
      <c r="V2400" s="216">
        <f t="shared" si="5353"/>
        <v>2395</v>
      </c>
      <c r="W2400" s="16">
        <f t="shared" si="5360"/>
        <v>6.5616438356164384</v>
      </c>
      <c r="X2400" s="16" t="e">
        <f>IF(Template!$F$7="Linear interpolation",LinInterp($I$5:$I$22,$G$5:$G$22,W2400),CubicSpline($I$5:$I$22,$G$5:$G$22,W2400))</f>
        <v>#VALUE!</v>
      </c>
      <c r="Y2400" s="221" t="e">
        <f t="shared" si="5347"/>
        <v>#VALUE!</v>
      </c>
      <c r="Z2400" s="221" t="e">
        <f>Y2400/PRODUCT($AA$6:AA2399)</f>
        <v>#VALUE!</v>
      </c>
      <c r="AA2400" s="16" t="e">
        <f t="shared" si="5354"/>
        <v>#VALUE!</v>
      </c>
      <c r="AB2400" s="10" t="e">
        <f t="shared" si="5355"/>
        <v>#VALUE!</v>
      </c>
      <c r="AC2400" s="90">
        <f t="shared" si="5348"/>
        <v>2400</v>
      </c>
      <c r="AD2400" s="17">
        <f t="shared" si="5356"/>
        <v>48393</v>
      </c>
      <c r="AE2400" s="16" t="e">
        <f t="shared" si="5349"/>
        <v>#VALUE!</v>
      </c>
      <c r="AF2400" s="10">
        <f ca="1">IFERROR(AVERAGE(INDIRECT("AE"&amp;AC2400-Template!$F$10+1):INDIRECT("AE"&amp;AC2400)),0)</f>
        <v>0</v>
      </c>
      <c r="AG2400" s="35"/>
      <c r="AH2400" s="86"/>
      <c r="AI2400" s="35"/>
      <c r="AJ2400" s="35"/>
      <c r="AK2400" s="35"/>
      <c r="AL2400" s="35"/>
      <c r="AM2400" s="35"/>
      <c r="AN2400" s="35"/>
      <c r="AO2400" s="35"/>
      <c r="AP2400" s="35"/>
      <c r="AQ2400" s="35"/>
      <c r="AR2400" s="35"/>
      <c r="AS2400" s="35"/>
      <c r="AT2400" s="35"/>
      <c r="AU2400" s="35"/>
      <c r="AV2400" s="35"/>
      <c r="AW2400" s="35"/>
      <c r="AX2400" s="35"/>
      <c r="AY2400" s="35"/>
      <c r="AZ2400" s="17">
        <f t="shared" ref="AZ2400" si="5413">AZ2399+1</f>
        <v>48416</v>
      </c>
      <c r="BA2400" s="216">
        <f t="shared" si="5372"/>
        <v>3</v>
      </c>
      <c r="BB2400" s="216">
        <f t="shared" ref="BB2400" si="5414">BB2399+1</f>
        <v>2395</v>
      </c>
      <c r="BC2400" s="16">
        <f t="shared" si="5374"/>
        <v>6.5616438356164384</v>
      </c>
      <c r="BD2400" s="16">
        <f>IF(Template!$F$7="Linear interpolation",LinInterp($AO$5:$AO$18,$AM$5:$AM$18,BC2400),CubicSpline($AO$5:$AO$18,$AM$5:$AM$18,BC2400))</f>
        <v>14.14884905502177</v>
      </c>
      <c r="BE2400" s="221">
        <f t="shared" si="5309"/>
        <v>2.3829106374430089</v>
      </c>
      <c r="BF2400" s="221">
        <f>BE2400/PRODUCT($BG$6:BG2399)</f>
        <v>1.0003663538260312</v>
      </c>
      <c r="BG2400" s="16">
        <f t="shared" si="5375"/>
        <v>1.0003663538260312</v>
      </c>
      <c r="BH2400" s="10">
        <f t="shared" si="5376"/>
        <v>13.371914650139871</v>
      </c>
      <c r="BI2400" s="90"/>
      <c r="BJ2400" s="17">
        <f t="shared" si="5359"/>
        <v>48393</v>
      </c>
      <c r="BK2400" s="16">
        <f t="shared" si="5352"/>
        <v>13.420472785218184</v>
      </c>
      <c r="BL2400" s="10">
        <f ca="1">IFERROR(AVERAGE(INDIRECT("BK"&amp;AC2400-Template!$F$10+1):INDIRECT("BK"&amp;AC2400)),0)</f>
        <v>13.468010576343792</v>
      </c>
      <c r="BM2400" s="35"/>
      <c r="BN2400" s="86"/>
      <c r="BO2400" s="35"/>
      <c r="BP2400" s="35"/>
      <c r="BQ2400" s="35"/>
      <c r="BR2400" s="35"/>
      <c r="BS2400" s="35"/>
      <c r="BT2400" s="35"/>
      <c r="BU2400" s="35"/>
      <c r="BV2400" s="35"/>
      <c r="BW2400" s="35"/>
      <c r="BX2400" s="35"/>
      <c r="BY2400" s="35"/>
      <c r="BZ2400" s="35"/>
      <c r="CA2400" s="35"/>
      <c r="CB2400" s="35"/>
      <c r="CC2400" s="35"/>
      <c r="CD2400" s="35"/>
      <c r="CE2400" s="35"/>
      <c r="CF2400" s="35"/>
      <c r="CG2400" s="35"/>
      <c r="CH2400" s="35"/>
    </row>
    <row r="2401" spans="1:86" ht="15.6" x14ac:dyDescent="0.3">
      <c r="A2401" s="35"/>
      <c r="B2401" s="86"/>
      <c r="C2401" s="35"/>
      <c r="D2401" s="35"/>
      <c r="E2401" s="35"/>
      <c r="F2401" s="35"/>
      <c r="G2401" s="35"/>
      <c r="H2401" s="35"/>
      <c r="I2401" s="35"/>
      <c r="J2401" s="35"/>
      <c r="K2401" s="35"/>
      <c r="L2401" s="35"/>
      <c r="M2401" s="35"/>
      <c r="N2401" s="35"/>
      <c r="O2401" s="35"/>
      <c r="P2401" s="35"/>
      <c r="Q2401" s="35"/>
      <c r="R2401" s="35"/>
      <c r="S2401" s="35"/>
      <c r="T2401" s="17">
        <f t="shared" si="5353"/>
        <v>48417</v>
      </c>
      <c r="U2401" s="216">
        <f t="shared" si="5346"/>
        <v>4</v>
      </c>
      <c r="V2401" s="216">
        <f t="shared" si="5353"/>
        <v>2396</v>
      </c>
      <c r="W2401" s="16">
        <f t="shared" si="5360"/>
        <v>6.5643835616438357</v>
      </c>
      <c r="X2401" s="16" t="e">
        <f>IF(Template!$F$7="Linear interpolation",LinInterp($I$5:$I$22,$G$5:$G$22,W2401),CubicSpline($I$5:$I$22,$G$5:$G$22,W2401))</f>
        <v>#VALUE!</v>
      </c>
      <c r="Y2401" s="221" t="e">
        <f t="shared" si="5347"/>
        <v>#VALUE!</v>
      </c>
      <c r="Z2401" s="221" t="e">
        <f>Y2401/PRODUCT($AA$6:AA2400)</f>
        <v>#VALUE!</v>
      </c>
      <c r="AA2401" s="16" t="e">
        <f t="shared" si="5354"/>
        <v>#VALUE!</v>
      </c>
      <c r="AB2401" s="10" t="e">
        <f t="shared" si="5355"/>
        <v>#VALUE!</v>
      </c>
      <c r="AC2401" s="90">
        <f t="shared" si="5348"/>
        <v>2401</v>
      </c>
      <c r="AD2401" s="17">
        <f t="shared" si="5356"/>
        <v>48394</v>
      </c>
      <c r="AE2401" s="16" t="e">
        <f t="shared" si="5349"/>
        <v>#VALUE!</v>
      </c>
      <c r="AF2401" s="10">
        <f ca="1">IFERROR(AVERAGE(INDIRECT("AE"&amp;AC2401-Template!$F$10+1):INDIRECT("AE"&amp;AC2401)),0)</f>
        <v>0</v>
      </c>
      <c r="AG2401" s="35"/>
      <c r="AH2401" s="86"/>
      <c r="AI2401" s="35"/>
      <c r="AJ2401" s="35"/>
      <c r="AK2401" s="35"/>
      <c r="AL2401" s="35"/>
      <c r="AM2401" s="35"/>
      <c r="AN2401" s="35"/>
      <c r="AO2401" s="35"/>
      <c r="AP2401" s="35"/>
      <c r="AQ2401" s="35"/>
      <c r="AR2401" s="35"/>
      <c r="AS2401" s="35"/>
      <c r="AT2401" s="35"/>
      <c r="AU2401" s="35"/>
      <c r="AV2401" s="35"/>
      <c r="AW2401" s="35"/>
      <c r="AX2401" s="35"/>
      <c r="AY2401" s="35"/>
      <c r="AZ2401" s="17">
        <f t="shared" ref="AZ2401" si="5415">AZ2400+1</f>
        <v>48417</v>
      </c>
      <c r="BA2401" s="216">
        <f t="shared" si="5372"/>
        <v>4</v>
      </c>
      <c r="BB2401" s="216">
        <f t="shared" ref="BB2401" si="5416">BB2400+1</f>
        <v>2396</v>
      </c>
      <c r="BC2401" s="16">
        <f t="shared" si="5374"/>
        <v>6.5643835616438357</v>
      </c>
      <c r="BD2401" s="16">
        <f>IF(Template!$F$7="Linear interpolation",LinInterp($AO$5:$AO$18,$AM$5:$AM$18,BC2401),CubicSpline($AO$5:$AO$18,$AM$5:$AM$18,BC2401))</f>
        <v>14.148912830432328</v>
      </c>
      <c r="BE2401" s="221">
        <f t="shared" si="5309"/>
        <v>2.3837834763156089</v>
      </c>
      <c r="BF2401" s="221">
        <f>BE2401/PRODUCT($BG$6:BG2400)</f>
        <v>1.0003662910639137</v>
      </c>
      <c r="BG2401" s="16">
        <f t="shared" si="5375"/>
        <v>1.0003662910639137</v>
      </c>
      <c r="BH2401" s="10">
        <f t="shared" si="5376"/>
        <v>13.369623832851008</v>
      </c>
      <c r="BI2401" s="90"/>
      <c r="BJ2401" s="17">
        <f t="shared" si="5359"/>
        <v>48394</v>
      </c>
      <c r="BK2401" s="16">
        <f t="shared" si="5352"/>
        <v>13.425786989679889</v>
      </c>
      <c r="BL2401" s="10">
        <f ca="1">IFERROR(AVERAGE(INDIRECT("BK"&amp;AC2401-Template!$F$10+1):INDIRECT("BK"&amp;AC2401)),0)</f>
        <v>13.465017959736825</v>
      </c>
      <c r="BM2401" s="35"/>
      <c r="BN2401" s="86"/>
      <c r="BO2401" s="35"/>
      <c r="BP2401" s="35"/>
      <c r="BQ2401" s="35"/>
      <c r="BR2401" s="35"/>
      <c r="BS2401" s="35"/>
      <c r="BT2401" s="35"/>
      <c r="BU2401" s="35"/>
      <c r="BV2401" s="35"/>
      <c r="BW2401" s="35"/>
      <c r="BX2401" s="35"/>
      <c r="BY2401" s="35"/>
      <c r="BZ2401" s="35"/>
      <c r="CA2401" s="35"/>
      <c r="CB2401" s="35"/>
      <c r="CC2401" s="35"/>
      <c r="CD2401" s="35"/>
      <c r="CE2401" s="35"/>
      <c r="CF2401" s="35"/>
      <c r="CG2401" s="35"/>
      <c r="CH2401" s="35"/>
    </row>
    <row r="2402" spans="1:86" ht="15.6" x14ac:dyDescent="0.3">
      <c r="A2402" s="35"/>
      <c r="B2402" s="86"/>
      <c r="C2402" s="35"/>
      <c r="D2402" s="35"/>
      <c r="E2402" s="35"/>
      <c r="F2402" s="35"/>
      <c r="G2402" s="35"/>
      <c r="H2402" s="35"/>
      <c r="I2402" s="35"/>
      <c r="J2402" s="35"/>
      <c r="K2402" s="35"/>
      <c r="L2402" s="35"/>
      <c r="M2402" s="35"/>
      <c r="N2402" s="35"/>
      <c r="O2402" s="35"/>
      <c r="P2402" s="35"/>
      <c r="Q2402" s="35"/>
      <c r="R2402" s="35"/>
      <c r="S2402" s="35"/>
      <c r="T2402" s="17">
        <f t="shared" si="5353"/>
        <v>48418</v>
      </c>
      <c r="U2402" s="216">
        <f t="shared" si="5346"/>
        <v>5</v>
      </c>
      <c r="V2402" s="216">
        <f t="shared" si="5353"/>
        <v>2397</v>
      </c>
      <c r="W2402" s="16">
        <f t="shared" si="5360"/>
        <v>6.5671232876712331</v>
      </c>
      <c r="X2402" s="16" t="e">
        <f>IF(Template!$F$7="Linear interpolation",LinInterp($I$5:$I$22,$G$5:$G$22,W2402),CubicSpline($I$5:$I$22,$G$5:$G$22,W2402))</f>
        <v>#VALUE!</v>
      </c>
      <c r="Y2402" s="221" t="e">
        <f t="shared" si="5347"/>
        <v>#VALUE!</v>
      </c>
      <c r="Z2402" s="221" t="e">
        <f>Y2402/PRODUCT($AA$6:AA2401)</f>
        <v>#VALUE!</v>
      </c>
      <c r="AA2402" s="16" t="e">
        <f t="shared" si="5354"/>
        <v>#VALUE!</v>
      </c>
      <c r="AB2402" s="10" t="e">
        <f t="shared" si="5355"/>
        <v>#VALUE!</v>
      </c>
      <c r="AC2402" s="90">
        <f t="shared" si="5348"/>
        <v>2402</v>
      </c>
      <c r="AD2402" s="17">
        <f t="shared" si="5356"/>
        <v>48395</v>
      </c>
      <c r="AE2402" s="16" t="e">
        <f t="shared" si="5349"/>
        <v>#VALUE!</v>
      </c>
      <c r="AF2402" s="10">
        <f ca="1">IFERROR(AVERAGE(INDIRECT("AE"&amp;AC2402-Template!$F$10+1):INDIRECT("AE"&amp;AC2402)),0)</f>
        <v>0</v>
      </c>
      <c r="AG2402" s="35"/>
      <c r="AH2402" s="86"/>
      <c r="AI2402" s="35"/>
      <c r="AJ2402" s="35"/>
      <c r="AK2402" s="35"/>
      <c r="AL2402" s="35"/>
      <c r="AM2402" s="35"/>
      <c r="AN2402" s="35"/>
      <c r="AO2402" s="35"/>
      <c r="AP2402" s="35"/>
      <c r="AQ2402" s="35"/>
      <c r="AR2402" s="35"/>
      <c r="AS2402" s="35"/>
      <c r="AT2402" s="35"/>
      <c r="AU2402" s="35"/>
      <c r="AV2402" s="35"/>
      <c r="AW2402" s="35"/>
      <c r="AX2402" s="35"/>
      <c r="AY2402" s="35"/>
      <c r="AZ2402" s="17">
        <f t="shared" ref="AZ2402" si="5417">AZ2401+1</f>
        <v>48418</v>
      </c>
      <c r="BA2402" s="216">
        <f t="shared" si="5372"/>
        <v>5</v>
      </c>
      <c r="BB2402" s="216">
        <f t="shared" ref="BB2402" si="5418">BB2401+1</f>
        <v>2397</v>
      </c>
      <c r="BC2402" s="16">
        <f t="shared" si="5374"/>
        <v>6.5671232876712331</v>
      </c>
      <c r="BD2402" s="16">
        <f>IF(Template!$F$7="Linear interpolation",LinInterp($AO$5:$AO$18,$AM$5:$AM$18,BC2402),CubicSpline($AO$5:$AO$18,$AM$5:$AM$18,BC2402))</f>
        <v>14.148975468785997</v>
      </c>
      <c r="BE2402" s="221">
        <f t="shared" si="5309"/>
        <v>2.38465648620158</v>
      </c>
      <c r="BF2402" s="221">
        <f>BE2402/PRODUCT($BG$6:BG2401)</f>
        <v>1.0003662286842094</v>
      </c>
      <c r="BG2402" s="16">
        <f t="shared" si="5375"/>
        <v>1.0003662286842094</v>
      </c>
      <c r="BH2402" s="10">
        <f t="shared" si="5376"/>
        <v>13.36734697364439</v>
      </c>
      <c r="BI2402" s="90"/>
      <c r="BJ2402" s="17">
        <f t="shared" si="5359"/>
        <v>48395</v>
      </c>
      <c r="BK2402" s="16">
        <f t="shared" si="5352"/>
        <v>13.423196224628175</v>
      </c>
      <c r="BL2402" s="10">
        <f ca="1">IFERROR(AVERAGE(INDIRECT("BK"&amp;AC2402-Template!$F$10+1):INDIRECT("BK"&amp;AC2402)),0)</f>
        <v>13.46253786879273</v>
      </c>
      <c r="BM2402" s="35"/>
      <c r="BN2402" s="86"/>
      <c r="BO2402" s="35"/>
      <c r="BP2402" s="35"/>
      <c r="BQ2402" s="35"/>
      <c r="BR2402" s="35"/>
      <c r="BS2402" s="35"/>
      <c r="BT2402" s="35"/>
      <c r="BU2402" s="35"/>
      <c r="BV2402" s="35"/>
      <c r="BW2402" s="35"/>
      <c r="BX2402" s="35"/>
      <c r="BY2402" s="35"/>
      <c r="BZ2402" s="35"/>
      <c r="CA2402" s="35"/>
      <c r="CB2402" s="35"/>
      <c r="CC2402" s="35"/>
      <c r="CD2402" s="35"/>
      <c r="CE2402" s="35"/>
      <c r="CF2402" s="35"/>
      <c r="CG2402" s="35"/>
      <c r="CH2402" s="35"/>
    </row>
    <row r="2403" spans="1:86" ht="15.6" x14ac:dyDescent="0.3">
      <c r="A2403" s="35"/>
      <c r="B2403" s="86"/>
      <c r="C2403" s="35"/>
      <c r="D2403" s="35"/>
      <c r="E2403" s="35"/>
      <c r="F2403" s="35"/>
      <c r="G2403" s="35"/>
      <c r="H2403" s="35"/>
      <c r="I2403" s="35"/>
      <c r="J2403" s="35"/>
      <c r="K2403" s="35"/>
      <c r="L2403" s="35"/>
      <c r="M2403" s="35"/>
      <c r="N2403" s="35"/>
      <c r="O2403" s="35"/>
      <c r="P2403" s="35"/>
      <c r="Q2403" s="35"/>
      <c r="R2403" s="35"/>
      <c r="S2403" s="35"/>
      <c r="T2403" s="17">
        <f t="shared" si="5353"/>
        <v>48419</v>
      </c>
      <c r="U2403" s="216">
        <f t="shared" si="5346"/>
        <v>6</v>
      </c>
      <c r="V2403" s="216">
        <f t="shared" si="5353"/>
        <v>2398</v>
      </c>
      <c r="W2403" s="16">
        <f t="shared" si="5360"/>
        <v>6.5698630136986305</v>
      </c>
      <c r="X2403" s="16" t="e">
        <f>IF(Template!$F$7="Linear interpolation",LinInterp($I$5:$I$22,$G$5:$G$22,W2403),CubicSpline($I$5:$I$22,$G$5:$G$22,W2403))</f>
        <v>#VALUE!</v>
      </c>
      <c r="Y2403" s="221" t="e">
        <f t="shared" si="5347"/>
        <v>#VALUE!</v>
      </c>
      <c r="Z2403" s="221" t="e">
        <f>Y2403/PRODUCT($AA$6:AA2402)</f>
        <v>#VALUE!</v>
      </c>
      <c r="AA2403" s="16" t="e">
        <f t="shared" si="5354"/>
        <v>#VALUE!</v>
      </c>
      <c r="AB2403" s="10" t="e">
        <f t="shared" si="5355"/>
        <v>#VALUE!</v>
      </c>
      <c r="AC2403" s="90">
        <f t="shared" si="5348"/>
        <v>2403</v>
      </c>
      <c r="AD2403" s="17">
        <f t="shared" si="5356"/>
        <v>48396</v>
      </c>
      <c r="AE2403" s="16" t="e">
        <f t="shared" si="5349"/>
        <v>#VALUE!</v>
      </c>
      <c r="AF2403" s="10">
        <f ca="1">IFERROR(AVERAGE(INDIRECT("AE"&amp;AC2403-Template!$F$10+1):INDIRECT("AE"&amp;AC2403)),0)</f>
        <v>0</v>
      </c>
      <c r="AG2403" s="35"/>
      <c r="AH2403" s="86"/>
      <c r="AI2403" s="35"/>
      <c r="AJ2403" s="35"/>
      <c r="AK2403" s="35"/>
      <c r="AL2403" s="35"/>
      <c r="AM2403" s="35"/>
      <c r="AN2403" s="35"/>
      <c r="AO2403" s="35"/>
      <c r="AP2403" s="35"/>
      <c r="AQ2403" s="35"/>
      <c r="AR2403" s="35"/>
      <c r="AS2403" s="35"/>
      <c r="AT2403" s="35"/>
      <c r="AU2403" s="35"/>
      <c r="AV2403" s="35"/>
      <c r="AW2403" s="35"/>
      <c r="AX2403" s="35"/>
      <c r="AY2403" s="35"/>
      <c r="AZ2403" s="17">
        <f t="shared" ref="AZ2403" si="5419">AZ2402+1</f>
        <v>48419</v>
      </c>
      <c r="BA2403" s="216">
        <f t="shared" si="5372"/>
        <v>6</v>
      </c>
      <c r="BB2403" s="216">
        <f t="shared" ref="BB2403" si="5420">BB2402+1</f>
        <v>2398</v>
      </c>
      <c r="BC2403" s="16">
        <f t="shared" si="5374"/>
        <v>6.5698630136986305</v>
      </c>
      <c r="BD2403" s="16">
        <f>IF(Template!$F$7="Linear interpolation",LinInterp($AO$5:$AO$18,$AM$5:$AM$18,BC2403),CubicSpline($AO$5:$AO$18,$AM$5:$AM$18,BC2403))</f>
        <v>14.14903697815873</v>
      </c>
      <c r="BE2403" s="221">
        <f t="shared" si="5309"/>
        <v>2.385529667968425</v>
      </c>
      <c r="BF2403" s="221">
        <f>BE2403/PRODUCT($BG$6:BG2402)</f>
        <v>1.000366166687696</v>
      </c>
      <c r="BG2403" s="16">
        <f t="shared" si="5375"/>
        <v>1.0003662286842094</v>
      </c>
      <c r="BH2403" s="10">
        <f t="shared" si="5376"/>
        <v>13.36734697364439</v>
      </c>
      <c r="BI2403" s="90"/>
      <c r="BJ2403" s="17">
        <f t="shared" si="5359"/>
        <v>48396</v>
      </c>
      <c r="BK2403" s="16">
        <f t="shared" si="5352"/>
        <v>13.42061879774381</v>
      </c>
      <c r="BL2403" s="10">
        <f ca="1">IFERROR(AVERAGE(INDIRECT("BK"&amp;AC2403-Template!$F$10+1):INDIRECT("BK"&amp;AC2403)),0)</f>
        <v>13.459770850445812</v>
      </c>
      <c r="BM2403" s="35"/>
      <c r="BN2403" s="86"/>
      <c r="BO2403" s="35"/>
      <c r="BP2403" s="35"/>
      <c r="BQ2403" s="35"/>
      <c r="BR2403" s="35"/>
      <c r="BS2403" s="35"/>
      <c r="BT2403" s="35"/>
      <c r="BU2403" s="35"/>
      <c r="BV2403" s="35"/>
      <c r="BW2403" s="35"/>
      <c r="BX2403" s="35"/>
      <c r="BY2403" s="35"/>
      <c r="BZ2403" s="35"/>
      <c r="CA2403" s="35"/>
      <c r="CB2403" s="35"/>
      <c r="CC2403" s="35"/>
      <c r="CD2403" s="35"/>
      <c r="CE2403" s="35"/>
      <c r="CF2403" s="35"/>
      <c r="CG2403" s="35"/>
      <c r="CH2403" s="35"/>
    </row>
    <row r="2404" spans="1:86" ht="15.6" x14ac:dyDescent="0.3">
      <c r="A2404" s="35"/>
      <c r="B2404" s="86"/>
      <c r="C2404" s="35"/>
      <c r="D2404" s="35"/>
      <c r="E2404" s="35"/>
      <c r="F2404" s="35"/>
      <c r="G2404" s="35"/>
      <c r="H2404" s="35"/>
      <c r="I2404" s="35"/>
      <c r="J2404" s="35"/>
      <c r="K2404" s="35"/>
      <c r="L2404" s="35"/>
      <c r="M2404" s="35"/>
      <c r="N2404" s="35"/>
      <c r="O2404" s="35"/>
      <c r="P2404" s="35"/>
      <c r="Q2404" s="35"/>
      <c r="R2404" s="35"/>
      <c r="S2404" s="35"/>
      <c r="T2404" s="17">
        <f t="shared" si="5353"/>
        <v>48420</v>
      </c>
      <c r="U2404" s="216">
        <f t="shared" si="5346"/>
        <v>7</v>
      </c>
      <c r="V2404" s="216">
        <f t="shared" si="5353"/>
        <v>2399</v>
      </c>
      <c r="W2404" s="16">
        <f t="shared" si="5360"/>
        <v>6.5726027397260278</v>
      </c>
      <c r="X2404" s="16" t="e">
        <f>IF(Template!$F$7="Linear interpolation",LinInterp($I$5:$I$22,$G$5:$G$22,W2404),CubicSpline($I$5:$I$22,$G$5:$G$22,W2404))</f>
        <v>#VALUE!</v>
      </c>
      <c r="Y2404" s="221" t="e">
        <f t="shared" si="5347"/>
        <v>#VALUE!</v>
      </c>
      <c r="Z2404" s="221" t="e">
        <f>Y2404/PRODUCT($AA$6:AA2403)</f>
        <v>#VALUE!</v>
      </c>
      <c r="AA2404" s="16" t="e">
        <f t="shared" si="5354"/>
        <v>#VALUE!</v>
      </c>
      <c r="AB2404" s="10" t="e">
        <f t="shared" si="5355"/>
        <v>#VALUE!</v>
      </c>
      <c r="AC2404" s="90">
        <f t="shared" si="5348"/>
        <v>2404</v>
      </c>
      <c r="AD2404" s="17">
        <f t="shared" si="5356"/>
        <v>48397</v>
      </c>
      <c r="AE2404" s="16" t="e">
        <f t="shared" si="5349"/>
        <v>#VALUE!</v>
      </c>
      <c r="AF2404" s="10">
        <f ca="1">IFERROR(AVERAGE(INDIRECT("AE"&amp;AC2404-Template!$F$10+1):INDIRECT("AE"&amp;AC2404)),0)</f>
        <v>0</v>
      </c>
      <c r="AG2404" s="35"/>
      <c r="AH2404" s="86"/>
      <c r="AI2404" s="35"/>
      <c r="AJ2404" s="35"/>
      <c r="AK2404" s="35"/>
      <c r="AL2404" s="35"/>
      <c r="AM2404" s="35"/>
      <c r="AN2404" s="35"/>
      <c r="AO2404" s="35"/>
      <c r="AP2404" s="35"/>
      <c r="AQ2404" s="35"/>
      <c r="AR2404" s="35"/>
      <c r="AS2404" s="35"/>
      <c r="AT2404" s="35"/>
      <c r="AU2404" s="35"/>
      <c r="AV2404" s="35"/>
      <c r="AW2404" s="35"/>
      <c r="AX2404" s="35"/>
      <c r="AY2404" s="35"/>
      <c r="AZ2404" s="17">
        <f t="shared" ref="AZ2404" si="5421">AZ2403+1</f>
        <v>48420</v>
      </c>
      <c r="BA2404" s="216">
        <f t="shared" si="5372"/>
        <v>7</v>
      </c>
      <c r="BB2404" s="216">
        <f t="shared" ref="BB2404" si="5422">BB2403+1</f>
        <v>2399</v>
      </c>
      <c r="BC2404" s="16">
        <f t="shared" si="5374"/>
        <v>6.5726027397260278</v>
      </c>
      <c r="BD2404" s="16">
        <f>IF(Template!$F$7="Linear interpolation",LinInterp($AO$5:$AO$18,$AM$5:$AM$18,BC2404),CubicSpline($AO$5:$AO$18,$AM$5:$AM$18,BC2404))</f>
        <v>14.14909736662648</v>
      </c>
      <c r="BE2404" s="221">
        <f t="shared" si="5309"/>
        <v>2.3864030224867787</v>
      </c>
      <c r="BF2404" s="221">
        <f>BE2404/PRODUCT($BG$6:BG2403)</f>
        <v>1.0003660430786399</v>
      </c>
      <c r="BG2404" s="16">
        <f t="shared" si="5375"/>
        <v>1.0003662286842094</v>
      </c>
      <c r="BH2404" s="10">
        <f t="shared" si="5376"/>
        <v>13.36734697364439</v>
      </c>
      <c r="BI2404" s="90"/>
      <c r="BJ2404" s="17">
        <f t="shared" si="5359"/>
        <v>48397</v>
      </c>
      <c r="BK2404" s="16">
        <f t="shared" si="5352"/>
        <v>13.41805473700397</v>
      </c>
      <c r="BL2404" s="10">
        <f ca="1">IFERROR(AVERAGE(INDIRECT("BK"&amp;AC2404-Template!$F$10+1):INDIRECT("BK"&amp;AC2404)),0)</f>
        <v>13.45701679009462</v>
      </c>
      <c r="BM2404" s="35"/>
      <c r="BN2404" s="86"/>
      <c r="BO2404" s="35"/>
      <c r="BP2404" s="35"/>
      <c r="BQ2404" s="35"/>
      <c r="BR2404" s="35"/>
      <c r="BS2404" s="35"/>
      <c r="BT2404" s="35"/>
      <c r="BU2404" s="35"/>
      <c r="BV2404" s="35"/>
      <c r="BW2404" s="35"/>
      <c r="BX2404" s="35"/>
      <c r="BY2404" s="35"/>
      <c r="BZ2404" s="35"/>
      <c r="CA2404" s="35"/>
      <c r="CB2404" s="35"/>
      <c r="CC2404" s="35"/>
      <c r="CD2404" s="35"/>
      <c r="CE2404" s="35"/>
      <c r="CF2404" s="35"/>
      <c r="CG2404" s="35"/>
      <c r="CH2404" s="35"/>
    </row>
    <row r="2405" spans="1:86" ht="15.6" x14ac:dyDescent="0.3">
      <c r="A2405" s="35"/>
      <c r="B2405" s="86"/>
      <c r="C2405" s="35"/>
      <c r="D2405" s="35"/>
      <c r="E2405" s="35"/>
      <c r="F2405" s="35"/>
      <c r="G2405" s="35"/>
      <c r="H2405" s="35"/>
      <c r="I2405" s="35"/>
      <c r="J2405" s="35"/>
      <c r="K2405" s="35"/>
      <c r="L2405" s="35"/>
      <c r="M2405" s="35"/>
      <c r="N2405" s="35"/>
      <c r="O2405" s="35"/>
      <c r="P2405" s="35"/>
      <c r="Q2405" s="35"/>
      <c r="R2405" s="35"/>
      <c r="S2405" s="35"/>
      <c r="T2405" s="17">
        <f t="shared" si="5353"/>
        <v>48421</v>
      </c>
      <c r="U2405" s="216">
        <f t="shared" si="5346"/>
        <v>1</v>
      </c>
      <c r="V2405" s="216">
        <f t="shared" si="5353"/>
        <v>2400</v>
      </c>
      <c r="W2405" s="16">
        <f t="shared" si="5360"/>
        <v>6.5753424657534243</v>
      </c>
      <c r="X2405" s="16" t="e">
        <f>IF(Template!$F$7="Linear interpolation",LinInterp($I$5:$I$22,$G$5:$G$22,W2405),CubicSpline($I$5:$I$22,$G$5:$G$22,W2405))</f>
        <v>#VALUE!</v>
      </c>
      <c r="Y2405" s="221" t="e">
        <f t="shared" si="5347"/>
        <v>#VALUE!</v>
      </c>
      <c r="Z2405" s="221" t="e">
        <f>Y2405/PRODUCT($AA$6:AA2404)</f>
        <v>#VALUE!</v>
      </c>
      <c r="AA2405" s="16" t="e">
        <f t="shared" si="5354"/>
        <v>#VALUE!</v>
      </c>
      <c r="AB2405" s="10" t="e">
        <f t="shared" si="5355"/>
        <v>#VALUE!</v>
      </c>
      <c r="AC2405" s="90">
        <f t="shared" si="5348"/>
        <v>2405</v>
      </c>
      <c r="AD2405" s="17">
        <f t="shared" si="5356"/>
        <v>48398</v>
      </c>
      <c r="AE2405" s="16" t="e">
        <f t="shared" si="5349"/>
        <v>#VALUE!</v>
      </c>
      <c r="AF2405" s="10">
        <f ca="1">IFERROR(AVERAGE(INDIRECT("AE"&amp;AC2405-Template!$F$10+1):INDIRECT("AE"&amp;AC2405)),0)</f>
        <v>0</v>
      </c>
      <c r="AG2405" s="35"/>
      <c r="AH2405" s="86"/>
      <c r="AI2405" s="35"/>
      <c r="AJ2405" s="35"/>
      <c r="AK2405" s="35"/>
      <c r="AL2405" s="35"/>
      <c r="AM2405" s="35"/>
      <c r="AN2405" s="35"/>
      <c r="AO2405" s="35"/>
      <c r="AP2405" s="35"/>
      <c r="AQ2405" s="35"/>
      <c r="AR2405" s="35"/>
      <c r="AS2405" s="35"/>
      <c r="AT2405" s="35"/>
      <c r="AU2405" s="35"/>
      <c r="AV2405" s="35"/>
      <c r="AW2405" s="35"/>
      <c r="AX2405" s="35"/>
      <c r="AY2405" s="35"/>
      <c r="AZ2405" s="17">
        <f t="shared" ref="AZ2405" si="5423">AZ2404+1</f>
        <v>48421</v>
      </c>
      <c r="BA2405" s="216">
        <f t="shared" si="5372"/>
        <v>1</v>
      </c>
      <c r="BB2405" s="216">
        <f t="shared" ref="BB2405" si="5424">BB2404+1</f>
        <v>2400</v>
      </c>
      <c r="BC2405" s="16">
        <f t="shared" si="5374"/>
        <v>6.5753424657534243</v>
      </c>
      <c r="BD2405" s="16">
        <f>IF(Template!$F$7="Linear interpolation",LinInterp($AO$5:$AO$18,$AM$5:$AM$18,BC2405),CubicSpline($AO$5:$AO$18,$AM$5:$AM$18,BC2405))</f>
        <v>14.149156642265204</v>
      </c>
      <c r="BE2405" s="221">
        <f t="shared" si="5309"/>
        <v>2.3872765506304061</v>
      </c>
      <c r="BF2405" s="221">
        <f>BE2405/PRODUCT($BG$6:BG2404)</f>
        <v>1.0003658582417931</v>
      </c>
      <c r="BG2405" s="16">
        <f t="shared" si="5375"/>
        <v>1.0003658582417931</v>
      </c>
      <c r="BH2405" s="10">
        <f t="shared" si="5376"/>
        <v>13.353825825449528</v>
      </c>
      <c r="BI2405" s="90"/>
      <c r="BJ2405" s="17">
        <f t="shared" si="5359"/>
        <v>48398</v>
      </c>
      <c r="BK2405" s="16">
        <f t="shared" si="5352"/>
        <v>13.41805473700397</v>
      </c>
      <c r="BL2405" s="10">
        <f ca="1">IFERROR(AVERAGE(INDIRECT("BK"&amp;AC2405-Template!$F$10+1):INDIRECT("BK"&amp;AC2405)),0)</f>
        <v>13.454360738095781</v>
      </c>
      <c r="BM2405" s="35"/>
      <c r="BN2405" s="86"/>
      <c r="BO2405" s="35"/>
      <c r="BP2405" s="35"/>
      <c r="BQ2405" s="35"/>
      <c r="BR2405" s="35"/>
      <c r="BS2405" s="35"/>
      <c r="BT2405" s="35"/>
      <c r="BU2405" s="35"/>
      <c r="BV2405" s="35"/>
      <c r="BW2405" s="35"/>
      <c r="BX2405" s="35"/>
      <c r="BY2405" s="35"/>
      <c r="BZ2405" s="35"/>
      <c r="CA2405" s="35"/>
      <c r="CB2405" s="35"/>
      <c r="CC2405" s="35"/>
      <c r="CD2405" s="35"/>
      <c r="CE2405" s="35"/>
      <c r="CF2405" s="35"/>
      <c r="CG2405" s="35"/>
      <c r="CH2405" s="35"/>
    </row>
    <row r="2406" spans="1:86" ht="15.6" x14ac:dyDescent="0.3">
      <c r="A2406" s="35"/>
      <c r="B2406" s="86"/>
      <c r="C2406" s="35"/>
      <c r="D2406" s="35"/>
      <c r="E2406" s="35"/>
      <c r="F2406" s="35"/>
      <c r="G2406" s="35"/>
      <c r="H2406" s="35"/>
      <c r="I2406" s="35"/>
      <c r="J2406" s="35"/>
      <c r="K2406" s="35"/>
      <c r="L2406" s="35"/>
      <c r="M2406" s="35"/>
      <c r="N2406" s="35"/>
      <c r="O2406" s="35"/>
      <c r="P2406" s="35"/>
      <c r="Q2406" s="35"/>
      <c r="R2406" s="35"/>
      <c r="S2406" s="35"/>
      <c r="T2406" s="17">
        <f t="shared" si="5353"/>
        <v>48422</v>
      </c>
      <c r="U2406" s="216">
        <f t="shared" si="5346"/>
        <v>2</v>
      </c>
      <c r="V2406" s="216">
        <f t="shared" si="5353"/>
        <v>2401</v>
      </c>
      <c r="W2406" s="16">
        <f t="shared" si="5360"/>
        <v>6.5780821917808217</v>
      </c>
      <c r="X2406" s="16" t="e">
        <f>IF(Template!$F$7="Linear interpolation",LinInterp($I$5:$I$22,$G$5:$G$22,W2406),CubicSpline($I$5:$I$22,$G$5:$G$22,W2406))</f>
        <v>#VALUE!</v>
      </c>
      <c r="Y2406" s="221" t="e">
        <f t="shared" si="5347"/>
        <v>#VALUE!</v>
      </c>
      <c r="Z2406" s="221" t="e">
        <f>Y2406/PRODUCT($AA$6:AA2405)</f>
        <v>#VALUE!</v>
      </c>
      <c r="AA2406" s="16" t="e">
        <f t="shared" si="5354"/>
        <v>#VALUE!</v>
      </c>
      <c r="AB2406" s="10" t="e">
        <f t="shared" si="5355"/>
        <v>#VALUE!</v>
      </c>
      <c r="AC2406" s="90">
        <f t="shared" si="5348"/>
        <v>2406</v>
      </c>
      <c r="AD2406" s="17">
        <f t="shared" si="5356"/>
        <v>48399</v>
      </c>
      <c r="AE2406" s="16" t="e">
        <f t="shared" si="5349"/>
        <v>#VALUE!</v>
      </c>
      <c r="AF2406" s="10">
        <f ca="1">IFERROR(AVERAGE(INDIRECT("AE"&amp;AC2406-Template!$F$10+1):INDIRECT("AE"&amp;AC2406)),0)</f>
        <v>0</v>
      </c>
      <c r="AG2406" s="35"/>
      <c r="AH2406" s="86"/>
      <c r="AI2406" s="35"/>
      <c r="AJ2406" s="35"/>
      <c r="AK2406" s="35"/>
      <c r="AL2406" s="35"/>
      <c r="AM2406" s="35"/>
      <c r="AN2406" s="35"/>
      <c r="AO2406" s="35"/>
      <c r="AP2406" s="35"/>
      <c r="AQ2406" s="35"/>
      <c r="AR2406" s="35"/>
      <c r="AS2406" s="35"/>
      <c r="AT2406" s="35"/>
      <c r="AU2406" s="35"/>
      <c r="AV2406" s="35"/>
      <c r="AW2406" s="35"/>
      <c r="AX2406" s="35"/>
      <c r="AY2406" s="35"/>
      <c r="AZ2406" s="17">
        <f t="shared" ref="AZ2406" si="5425">AZ2405+1</f>
        <v>48422</v>
      </c>
      <c r="BA2406" s="216">
        <f t="shared" si="5372"/>
        <v>2</v>
      </c>
      <c r="BB2406" s="216">
        <f t="shared" ref="BB2406" si="5426">BB2405+1</f>
        <v>2401</v>
      </c>
      <c r="BC2406" s="16">
        <f t="shared" si="5374"/>
        <v>6.5780821917808217</v>
      </c>
      <c r="BD2406" s="16">
        <f>IF(Template!$F$7="Linear interpolation",LinInterp($AO$5:$AO$18,$AM$5:$AM$18,BC2406),CubicSpline($AO$5:$AO$18,$AM$5:$AM$18,BC2406))</f>
        <v>14.149214813150852</v>
      </c>
      <c r="BE2406" s="221">
        <f t="shared" si="5309"/>
        <v>2.3881502532762178</v>
      </c>
      <c r="BF2406" s="221">
        <f>BE2406/PRODUCT($BG$6:BG2405)</f>
        <v>1.0003659830050193</v>
      </c>
      <c r="BG2406" s="16">
        <f t="shared" si="5375"/>
        <v>1.0003659830050193</v>
      </c>
      <c r="BH2406" s="10">
        <f t="shared" si="5376"/>
        <v>13.358379683205634</v>
      </c>
      <c r="BI2406" s="90"/>
      <c r="BJ2406" s="17">
        <f t="shared" si="5359"/>
        <v>48399</v>
      </c>
      <c r="BK2406" s="16">
        <f t="shared" si="5352"/>
        <v>13.41805473700397</v>
      </c>
      <c r="BL2406" s="10">
        <f ca="1">IFERROR(AVERAGE(INDIRECT("BK"&amp;AC2406-Template!$F$10+1):INDIRECT("BK"&amp;AC2406)),0)</f>
        <v>13.451802275182031</v>
      </c>
      <c r="BM2406" s="35"/>
      <c r="BN2406" s="86"/>
      <c r="BO2406" s="35"/>
      <c r="BP2406" s="35"/>
      <c r="BQ2406" s="35"/>
      <c r="BR2406" s="35"/>
      <c r="BS2406" s="35"/>
      <c r="BT2406" s="35"/>
      <c r="BU2406" s="35"/>
      <c r="BV2406" s="35"/>
      <c r="BW2406" s="35"/>
      <c r="BX2406" s="35"/>
      <c r="BY2406" s="35"/>
      <c r="BZ2406" s="35"/>
      <c r="CA2406" s="35"/>
      <c r="CB2406" s="35"/>
      <c r="CC2406" s="35"/>
      <c r="CD2406" s="35"/>
      <c r="CE2406" s="35"/>
      <c r="CF2406" s="35"/>
      <c r="CG2406" s="35"/>
      <c r="CH2406" s="35"/>
    </row>
    <row r="2407" spans="1:86" ht="15.6" x14ac:dyDescent="0.3">
      <c r="A2407" s="35"/>
      <c r="B2407" s="86"/>
      <c r="C2407" s="35"/>
      <c r="D2407" s="35"/>
      <c r="E2407" s="35"/>
      <c r="F2407" s="35"/>
      <c r="G2407" s="35"/>
      <c r="H2407" s="35"/>
      <c r="I2407" s="35"/>
      <c r="J2407" s="35"/>
      <c r="K2407" s="35"/>
      <c r="L2407" s="35"/>
      <c r="M2407" s="35"/>
      <c r="N2407" s="35"/>
      <c r="O2407" s="35"/>
      <c r="P2407" s="35"/>
      <c r="Q2407" s="35"/>
      <c r="R2407" s="35"/>
      <c r="S2407" s="35"/>
      <c r="T2407" s="17">
        <f t="shared" si="5353"/>
        <v>48423</v>
      </c>
      <c r="U2407" s="216">
        <f t="shared" si="5346"/>
        <v>3</v>
      </c>
      <c r="V2407" s="216">
        <f t="shared" si="5353"/>
        <v>2402</v>
      </c>
      <c r="W2407" s="16">
        <f t="shared" si="5360"/>
        <v>6.580821917808219</v>
      </c>
      <c r="X2407" s="16" t="e">
        <f>IF(Template!$F$7="Linear interpolation",LinInterp($I$5:$I$22,$G$5:$G$22,W2407),CubicSpline($I$5:$I$22,$G$5:$G$22,W2407))</f>
        <v>#VALUE!</v>
      </c>
      <c r="Y2407" s="221" t="e">
        <f t="shared" si="5347"/>
        <v>#VALUE!</v>
      </c>
      <c r="Z2407" s="221" t="e">
        <f>Y2407/PRODUCT($AA$6:AA2406)</f>
        <v>#VALUE!</v>
      </c>
      <c r="AA2407" s="16" t="e">
        <f t="shared" si="5354"/>
        <v>#VALUE!</v>
      </c>
      <c r="AB2407" s="10" t="e">
        <f t="shared" si="5355"/>
        <v>#VALUE!</v>
      </c>
      <c r="AC2407" s="90">
        <f t="shared" si="5348"/>
        <v>2407</v>
      </c>
      <c r="AD2407" s="17">
        <f t="shared" si="5356"/>
        <v>48400</v>
      </c>
      <c r="AE2407" s="16" t="e">
        <f t="shared" si="5349"/>
        <v>#VALUE!</v>
      </c>
      <c r="AF2407" s="10">
        <f ca="1">IFERROR(AVERAGE(INDIRECT("AE"&amp;AC2407-Template!$F$10+1):INDIRECT("AE"&amp;AC2407)),0)</f>
        <v>0</v>
      </c>
      <c r="AG2407" s="35"/>
      <c r="AH2407" s="86"/>
      <c r="AI2407" s="35"/>
      <c r="AJ2407" s="35"/>
      <c r="AK2407" s="35"/>
      <c r="AL2407" s="35"/>
      <c r="AM2407" s="35"/>
      <c r="AN2407" s="35"/>
      <c r="AO2407" s="35"/>
      <c r="AP2407" s="35"/>
      <c r="AQ2407" s="35"/>
      <c r="AR2407" s="35"/>
      <c r="AS2407" s="35"/>
      <c r="AT2407" s="35"/>
      <c r="AU2407" s="35"/>
      <c r="AV2407" s="35"/>
      <c r="AW2407" s="35"/>
      <c r="AX2407" s="35"/>
      <c r="AY2407" s="35"/>
      <c r="AZ2407" s="17">
        <f t="shared" ref="AZ2407" si="5427">AZ2406+1</f>
        <v>48423</v>
      </c>
      <c r="BA2407" s="216">
        <f t="shared" si="5372"/>
        <v>3</v>
      </c>
      <c r="BB2407" s="216">
        <f t="shared" ref="BB2407" si="5428">BB2406+1</f>
        <v>2402</v>
      </c>
      <c r="BC2407" s="16">
        <f t="shared" si="5374"/>
        <v>6.580821917808219</v>
      </c>
      <c r="BD2407" s="16">
        <f>IF(Template!$F$7="Linear interpolation",LinInterp($AO$5:$AO$18,$AM$5:$AM$18,BC2407),CubicSpline($AO$5:$AO$18,$AM$5:$AM$18,BC2407))</f>
        <v>14.149271887359379</v>
      </c>
      <c r="BE2407" s="221">
        <f t="shared" si="5309"/>
        <v>2.3890241313042693</v>
      </c>
      <c r="BF2407" s="221">
        <f>BE2407/PRODUCT($BG$6:BG2406)</f>
        <v>1.0003659225489905</v>
      </c>
      <c r="BG2407" s="16">
        <f t="shared" si="5375"/>
        <v>1.0003659225489905</v>
      </c>
      <c r="BH2407" s="10">
        <f t="shared" si="5376"/>
        <v>13.356173038152619</v>
      </c>
      <c r="BI2407" s="90"/>
      <c r="BJ2407" s="17">
        <f t="shared" si="5359"/>
        <v>48400</v>
      </c>
      <c r="BK2407" s="16">
        <f t="shared" si="5352"/>
        <v>13.402804459900274</v>
      </c>
      <c r="BL2407" s="10">
        <f ca="1">IFERROR(AVERAGE(INDIRECT("BK"&amp;AC2407-Template!$F$10+1):INDIRECT("BK"&amp;AC2407)),0)</f>
        <v>13.44873546969816</v>
      </c>
      <c r="BM2407" s="35"/>
      <c r="BN2407" s="86"/>
      <c r="BO2407" s="35"/>
      <c r="BP2407" s="35"/>
      <c r="BQ2407" s="35"/>
      <c r="BR2407" s="35"/>
      <c r="BS2407" s="35"/>
      <c r="BT2407" s="35"/>
      <c r="BU2407" s="35"/>
      <c r="BV2407" s="35"/>
      <c r="BW2407" s="35"/>
      <c r="BX2407" s="35"/>
      <c r="BY2407" s="35"/>
      <c r="BZ2407" s="35"/>
      <c r="CA2407" s="35"/>
      <c r="CB2407" s="35"/>
      <c r="CC2407" s="35"/>
      <c r="CD2407" s="35"/>
      <c r="CE2407" s="35"/>
      <c r="CF2407" s="35"/>
      <c r="CG2407" s="35"/>
      <c r="CH2407" s="35"/>
    </row>
    <row r="2408" spans="1:86" ht="15.6" x14ac:dyDescent="0.3">
      <c r="A2408" s="35"/>
      <c r="B2408" s="86"/>
      <c r="C2408" s="35"/>
      <c r="D2408" s="35"/>
      <c r="E2408" s="35"/>
      <c r="F2408" s="35"/>
      <c r="G2408" s="35"/>
      <c r="H2408" s="35"/>
      <c r="I2408" s="35"/>
      <c r="J2408" s="35"/>
      <c r="K2408" s="35"/>
      <c r="L2408" s="35"/>
      <c r="M2408" s="35"/>
      <c r="N2408" s="35"/>
      <c r="O2408" s="35"/>
      <c r="P2408" s="35"/>
      <c r="Q2408" s="35"/>
      <c r="R2408" s="35"/>
      <c r="S2408" s="35"/>
      <c r="T2408" s="17">
        <f t="shared" si="5353"/>
        <v>48424</v>
      </c>
      <c r="U2408" s="216">
        <f t="shared" si="5346"/>
        <v>4</v>
      </c>
      <c r="V2408" s="216">
        <f t="shared" si="5353"/>
        <v>2403</v>
      </c>
      <c r="W2408" s="16">
        <f t="shared" si="5360"/>
        <v>6.5835616438356164</v>
      </c>
      <c r="X2408" s="16" t="e">
        <f>IF(Template!$F$7="Linear interpolation",LinInterp($I$5:$I$22,$G$5:$G$22,W2408),CubicSpline($I$5:$I$22,$G$5:$G$22,W2408))</f>
        <v>#VALUE!</v>
      </c>
      <c r="Y2408" s="221" t="e">
        <f t="shared" si="5347"/>
        <v>#VALUE!</v>
      </c>
      <c r="Z2408" s="221" t="e">
        <f>Y2408/PRODUCT($AA$6:AA2407)</f>
        <v>#VALUE!</v>
      </c>
      <c r="AA2408" s="16" t="e">
        <f t="shared" si="5354"/>
        <v>#VALUE!</v>
      </c>
      <c r="AB2408" s="10" t="e">
        <f t="shared" si="5355"/>
        <v>#VALUE!</v>
      </c>
      <c r="AC2408" s="90">
        <f t="shared" si="5348"/>
        <v>2408</v>
      </c>
      <c r="AD2408" s="17">
        <f t="shared" si="5356"/>
        <v>48401</v>
      </c>
      <c r="AE2408" s="16" t="e">
        <f t="shared" si="5349"/>
        <v>#VALUE!</v>
      </c>
      <c r="AF2408" s="10">
        <f ca="1">IFERROR(AVERAGE(INDIRECT("AE"&amp;AC2408-Template!$F$10+1):INDIRECT("AE"&amp;AC2408)),0)</f>
        <v>0</v>
      </c>
      <c r="AG2408" s="35"/>
      <c r="AH2408" s="86"/>
      <c r="AI2408" s="35"/>
      <c r="AJ2408" s="35"/>
      <c r="AK2408" s="35"/>
      <c r="AL2408" s="35"/>
      <c r="AM2408" s="35"/>
      <c r="AN2408" s="35"/>
      <c r="AO2408" s="35"/>
      <c r="AP2408" s="35"/>
      <c r="AQ2408" s="35"/>
      <c r="AR2408" s="35"/>
      <c r="AS2408" s="35"/>
      <c r="AT2408" s="35"/>
      <c r="AU2408" s="35"/>
      <c r="AV2408" s="35"/>
      <c r="AW2408" s="35"/>
      <c r="AX2408" s="35"/>
      <c r="AY2408" s="35"/>
      <c r="AZ2408" s="17">
        <f t="shared" ref="AZ2408" si="5429">AZ2407+1</f>
        <v>48424</v>
      </c>
      <c r="BA2408" s="216">
        <f t="shared" si="5372"/>
        <v>4</v>
      </c>
      <c r="BB2408" s="216">
        <f t="shared" ref="BB2408" si="5430">BB2407+1</f>
        <v>2403</v>
      </c>
      <c r="BC2408" s="16">
        <f t="shared" si="5374"/>
        <v>6.5835616438356164</v>
      </c>
      <c r="BD2408" s="16">
        <f>IF(Template!$F$7="Linear interpolation",LinInterp($AO$5:$AO$18,$AM$5:$AM$18,BC2408),CubicSpline($AO$5:$AO$18,$AM$5:$AM$18,BC2408))</f>
        <v>14.149327872966742</v>
      </c>
      <c r="BE2408" s="221">
        <f t="shared" si="5309"/>
        <v>2.3898981855977706</v>
      </c>
      <c r="BF2408" s="221">
        <f>BE2408/PRODUCT($BG$6:BG2407)</f>
        <v>1.0003658624800178</v>
      </c>
      <c r="BG2408" s="16">
        <f t="shared" si="5375"/>
        <v>1.0003658624800178</v>
      </c>
      <c r="BH2408" s="10">
        <f t="shared" si="5376"/>
        <v>13.353980520649621</v>
      </c>
      <c r="BI2408" s="90"/>
      <c r="BJ2408" s="17">
        <f t="shared" si="5359"/>
        <v>48401</v>
      </c>
      <c r="BK2408" s="16">
        <f t="shared" si="5352"/>
        <v>13.407932720187921</v>
      </c>
      <c r="BL2408" s="10">
        <f ca="1">IFERROR(AVERAGE(INDIRECT("BK"&amp;AC2408-Template!$F$10+1):INDIRECT("BK"&amp;AC2408)),0)</f>
        <v>13.445839606223876</v>
      </c>
      <c r="BM2408" s="35"/>
      <c r="BN2408" s="86"/>
      <c r="BO2408" s="35"/>
      <c r="BP2408" s="35"/>
      <c r="BQ2408" s="35"/>
      <c r="BR2408" s="35"/>
      <c r="BS2408" s="35"/>
      <c r="BT2408" s="35"/>
      <c r="BU2408" s="35"/>
      <c r="BV2408" s="35"/>
      <c r="BW2408" s="35"/>
      <c r="BX2408" s="35"/>
      <c r="BY2408" s="35"/>
      <c r="BZ2408" s="35"/>
      <c r="CA2408" s="35"/>
      <c r="CB2408" s="35"/>
      <c r="CC2408" s="35"/>
      <c r="CD2408" s="35"/>
      <c r="CE2408" s="35"/>
      <c r="CF2408" s="35"/>
      <c r="CG2408" s="35"/>
      <c r="CH2408" s="35"/>
    </row>
    <row r="2409" spans="1:86" ht="15.6" x14ac:dyDescent="0.3">
      <c r="A2409" s="35"/>
      <c r="B2409" s="86"/>
      <c r="C2409" s="35"/>
      <c r="D2409" s="35"/>
      <c r="E2409" s="35"/>
      <c r="F2409" s="35"/>
      <c r="G2409" s="35"/>
      <c r="H2409" s="35"/>
      <c r="I2409" s="35"/>
      <c r="J2409" s="35"/>
      <c r="K2409" s="35"/>
      <c r="L2409" s="35"/>
      <c r="M2409" s="35"/>
      <c r="N2409" s="35"/>
      <c r="O2409" s="35"/>
      <c r="P2409" s="35"/>
      <c r="Q2409" s="35"/>
      <c r="R2409" s="35"/>
      <c r="S2409" s="35"/>
      <c r="T2409" s="17">
        <f t="shared" si="5353"/>
        <v>48425</v>
      </c>
      <c r="U2409" s="216">
        <f t="shared" si="5346"/>
        <v>5</v>
      </c>
      <c r="V2409" s="216">
        <f t="shared" si="5353"/>
        <v>2404</v>
      </c>
      <c r="W2409" s="16">
        <f t="shared" si="5360"/>
        <v>6.5863013698630137</v>
      </c>
      <c r="X2409" s="16" t="e">
        <f>IF(Template!$F$7="Linear interpolation",LinInterp($I$5:$I$22,$G$5:$G$22,W2409),CubicSpline($I$5:$I$22,$G$5:$G$22,W2409))</f>
        <v>#VALUE!</v>
      </c>
      <c r="Y2409" s="221" t="e">
        <f t="shared" si="5347"/>
        <v>#VALUE!</v>
      </c>
      <c r="Z2409" s="221" t="e">
        <f>Y2409/PRODUCT($AA$6:AA2408)</f>
        <v>#VALUE!</v>
      </c>
      <c r="AA2409" s="16" t="e">
        <f t="shared" si="5354"/>
        <v>#VALUE!</v>
      </c>
      <c r="AB2409" s="10" t="e">
        <f t="shared" si="5355"/>
        <v>#VALUE!</v>
      </c>
      <c r="AC2409" s="90">
        <f t="shared" si="5348"/>
        <v>2409</v>
      </c>
      <c r="AD2409" s="17">
        <f t="shared" si="5356"/>
        <v>48402</v>
      </c>
      <c r="AE2409" s="16" t="e">
        <f t="shared" si="5349"/>
        <v>#VALUE!</v>
      </c>
      <c r="AF2409" s="10">
        <f ca="1">IFERROR(AVERAGE(INDIRECT("AE"&amp;AC2409-Template!$F$10+1):INDIRECT("AE"&amp;AC2409)),0)</f>
        <v>0</v>
      </c>
      <c r="AG2409" s="35"/>
      <c r="AH2409" s="86"/>
      <c r="AI2409" s="35"/>
      <c r="AJ2409" s="35"/>
      <c r="AK2409" s="35"/>
      <c r="AL2409" s="35"/>
      <c r="AM2409" s="35"/>
      <c r="AN2409" s="35"/>
      <c r="AO2409" s="35"/>
      <c r="AP2409" s="35"/>
      <c r="AQ2409" s="35"/>
      <c r="AR2409" s="35"/>
      <c r="AS2409" s="35"/>
      <c r="AT2409" s="35"/>
      <c r="AU2409" s="35"/>
      <c r="AV2409" s="35"/>
      <c r="AW2409" s="35"/>
      <c r="AX2409" s="35"/>
      <c r="AY2409" s="35"/>
      <c r="AZ2409" s="17">
        <f t="shared" ref="AZ2409" si="5431">AZ2408+1</f>
        <v>48425</v>
      </c>
      <c r="BA2409" s="216">
        <f t="shared" si="5372"/>
        <v>5</v>
      </c>
      <c r="BB2409" s="216">
        <f t="shared" ref="BB2409" si="5432">BB2408+1</f>
        <v>2404</v>
      </c>
      <c r="BC2409" s="16">
        <f t="shared" si="5374"/>
        <v>6.5863013698630137</v>
      </c>
      <c r="BD2409" s="16">
        <f>IF(Template!$F$7="Linear interpolation",LinInterp($AO$5:$AO$18,$AM$5:$AM$18,BC2409),CubicSpline($AO$5:$AO$18,$AM$5:$AM$18,BC2409))</f>
        <v>14.14938277804889</v>
      </c>
      <c r="BE2409" s="221">
        <f t="shared" si="5309"/>
        <v>2.3907724170430753</v>
      </c>
      <c r="BF2409" s="221">
        <f>BE2409/PRODUCT($BG$6:BG2408)</f>
        <v>1.0003658027988696</v>
      </c>
      <c r="BG2409" s="16">
        <f t="shared" si="5375"/>
        <v>1.0003658027988696</v>
      </c>
      <c r="BH2409" s="10">
        <f t="shared" si="5376"/>
        <v>13.351802158738657</v>
      </c>
      <c r="BI2409" s="90"/>
      <c r="BJ2409" s="17">
        <f t="shared" si="5359"/>
        <v>48402</v>
      </c>
      <c r="BK2409" s="16">
        <f t="shared" si="5352"/>
        <v>13.405435913353859</v>
      </c>
      <c r="BL2409" s="10">
        <f ca="1">IFERROR(AVERAGE(INDIRECT("BK"&amp;AC2409-Template!$F$10+1):INDIRECT("BK"&amp;AC2409)),0)</f>
        <v>13.443441843508506</v>
      </c>
      <c r="BM2409" s="35"/>
      <c r="BN2409" s="86"/>
      <c r="BO2409" s="35"/>
      <c r="BP2409" s="35"/>
      <c r="BQ2409" s="35"/>
      <c r="BR2409" s="35"/>
      <c r="BS2409" s="35"/>
      <c r="BT2409" s="35"/>
      <c r="BU2409" s="35"/>
      <c r="BV2409" s="35"/>
      <c r="BW2409" s="35"/>
      <c r="BX2409" s="35"/>
      <c r="BY2409" s="35"/>
      <c r="BZ2409" s="35"/>
      <c r="CA2409" s="35"/>
      <c r="CB2409" s="35"/>
      <c r="CC2409" s="35"/>
      <c r="CD2409" s="35"/>
      <c r="CE2409" s="35"/>
      <c r="CF2409" s="35"/>
      <c r="CG2409" s="35"/>
      <c r="CH2409" s="35"/>
    </row>
    <row r="2410" spans="1:86" ht="15.6" x14ac:dyDescent="0.3">
      <c r="A2410" s="35"/>
      <c r="B2410" s="86"/>
      <c r="C2410" s="35"/>
      <c r="D2410" s="35"/>
      <c r="E2410" s="35"/>
      <c r="F2410" s="35"/>
      <c r="G2410" s="35"/>
      <c r="H2410" s="35"/>
      <c r="I2410" s="35"/>
      <c r="J2410" s="35"/>
      <c r="K2410" s="35"/>
      <c r="L2410" s="35"/>
      <c r="M2410" s="35"/>
      <c r="N2410" s="35"/>
      <c r="O2410" s="35"/>
      <c r="P2410" s="35"/>
      <c r="Q2410" s="35"/>
      <c r="R2410" s="35"/>
      <c r="S2410" s="35"/>
      <c r="T2410" s="17">
        <f t="shared" si="5353"/>
        <v>48426</v>
      </c>
      <c r="U2410" s="216">
        <f t="shared" si="5346"/>
        <v>6</v>
      </c>
      <c r="V2410" s="216">
        <f t="shared" si="5353"/>
        <v>2405</v>
      </c>
      <c r="W2410" s="16">
        <f t="shared" si="5360"/>
        <v>6.5890410958904111</v>
      </c>
      <c r="X2410" s="16" t="e">
        <f>IF(Template!$F$7="Linear interpolation",LinInterp($I$5:$I$22,$G$5:$G$22,W2410),CubicSpline($I$5:$I$22,$G$5:$G$22,W2410))</f>
        <v>#VALUE!</v>
      </c>
      <c r="Y2410" s="221" t="e">
        <f t="shared" si="5347"/>
        <v>#VALUE!</v>
      </c>
      <c r="Z2410" s="221" t="e">
        <f>Y2410/PRODUCT($AA$6:AA2409)</f>
        <v>#VALUE!</v>
      </c>
      <c r="AA2410" s="16" t="e">
        <f t="shared" si="5354"/>
        <v>#VALUE!</v>
      </c>
      <c r="AB2410" s="10" t="e">
        <f t="shared" si="5355"/>
        <v>#VALUE!</v>
      </c>
      <c r="AC2410" s="90">
        <f t="shared" si="5348"/>
        <v>2410</v>
      </c>
      <c r="AD2410" s="17">
        <f t="shared" si="5356"/>
        <v>48403</v>
      </c>
      <c r="AE2410" s="16" t="e">
        <f t="shared" si="5349"/>
        <v>#VALUE!</v>
      </c>
      <c r="AF2410" s="10">
        <f ca="1">IFERROR(AVERAGE(INDIRECT("AE"&amp;AC2410-Template!$F$10+1):INDIRECT("AE"&amp;AC2410)),0)</f>
        <v>0</v>
      </c>
      <c r="AG2410" s="35"/>
      <c r="AH2410" s="86"/>
      <c r="AI2410" s="35"/>
      <c r="AJ2410" s="35"/>
      <c r="AK2410" s="35"/>
      <c r="AL2410" s="35"/>
      <c r="AM2410" s="35"/>
      <c r="AN2410" s="35"/>
      <c r="AO2410" s="35"/>
      <c r="AP2410" s="35"/>
      <c r="AQ2410" s="35"/>
      <c r="AR2410" s="35"/>
      <c r="AS2410" s="35"/>
      <c r="AT2410" s="35"/>
      <c r="AU2410" s="35"/>
      <c r="AV2410" s="35"/>
      <c r="AW2410" s="35"/>
      <c r="AX2410" s="35"/>
      <c r="AY2410" s="35"/>
      <c r="AZ2410" s="17">
        <f t="shared" ref="AZ2410" si="5433">AZ2409+1</f>
        <v>48426</v>
      </c>
      <c r="BA2410" s="216">
        <f t="shared" si="5372"/>
        <v>6</v>
      </c>
      <c r="BB2410" s="216">
        <f t="shared" ref="BB2410" si="5434">BB2409+1</f>
        <v>2405</v>
      </c>
      <c r="BC2410" s="16">
        <f t="shared" si="5374"/>
        <v>6.5890410958904111</v>
      </c>
      <c r="BD2410" s="16">
        <f>IF(Template!$F$7="Linear interpolation",LinInterp($AO$5:$AO$18,$AM$5:$AM$18,BC2410),CubicSpline($AO$5:$AO$18,$AM$5:$AM$18,BC2410))</f>
        <v>14.149436610681779</v>
      </c>
      <c r="BE2410" s="221">
        <f t="shared" si="5309"/>
        <v>2.3916468265297004</v>
      </c>
      <c r="BF2410" s="221">
        <f>BE2410/PRODUCT($BG$6:BG2409)</f>
        <v>1.0003657435063211</v>
      </c>
      <c r="BG2410" s="16">
        <f t="shared" si="5375"/>
        <v>1.0003658027988696</v>
      </c>
      <c r="BH2410" s="10">
        <f t="shared" si="5376"/>
        <v>13.351802158738657</v>
      </c>
      <c r="BI2410" s="90"/>
      <c r="BJ2410" s="17">
        <f t="shared" si="5359"/>
        <v>48403</v>
      </c>
      <c r="BK2410" s="16">
        <f t="shared" si="5352"/>
        <v>13.402952641824118</v>
      </c>
      <c r="BL2410" s="10">
        <f ca="1">IFERROR(AVERAGE(INDIRECT("BK"&amp;AC2410-Template!$F$10+1):INDIRECT("BK"&amp;AC2410)),0)</f>
        <v>13.440766122306197</v>
      </c>
      <c r="BM2410" s="35"/>
      <c r="BN2410" s="86"/>
      <c r="BO2410" s="35"/>
      <c r="BP2410" s="35"/>
      <c r="BQ2410" s="35"/>
      <c r="BR2410" s="35"/>
      <c r="BS2410" s="35"/>
      <c r="BT2410" s="35"/>
      <c r="BU2410" s="35"/>
      <c r="BV2410" s="35"/>
      <c r="BW2410" s="35"/>
      <c r="BX2410" s="35"/>
      <c r="BY2410" s="35"/>
      <c r="BZ2410" s="35"/>
      <c r="CA2410" s="35"/>
      <c r="CB2410" s="35"/>
      <c r="CC2410" s="35"/>
      <c r="CD2410" s="35"/>
      <c r="CE2410" s="35"/>
      <c r="CF2410" s="35"/>
      <c r="CG2410" s="35"/>
      <c r="CH2410" s="35"/>
    </row>
    <row r="2411" spans="1:86" ht="15.6" x14ac:dyDescent="0.3">
      <c r="A2411" s="35"/>
      <c r="B2411" s="86"/>
      <c r="C2411" s="35"/>
      <c r="D2411" s="35"/>
      <c r="E2411" s="35"/>
      <c r="F2411" s="35"/>
      <c r="G2411" s="35"/>
      <c r="H2411" s="35"/>
      <c r="I2411" s="35"/>
      <c r="J2411" s="35"/>
      <c r="K2411" s="35"/>
      <c r="L2411" s="35"/>
      <c r="M2411" s="35"/>
      <c r="N2411" s="35"/>
      <c r="O2411" s="35"/>
      <c r="P2411" s="35"/>
      <c r="Q2411" s="35"/>
      <c r="R2411" s="35"/>
      <c r="S2411" s="35"/>
      <c r="T2411" s="17">
        <f t="shared" si="5353"/>
        <v>48427</v>
      </c>
      <c r="U2411" s="216">
        <f t="shared" si="5346"/>
        <v>7</v>
      </c>
      <c r="V2411" s="216">
        <f t="shared" si="5353"/>
        <v>2406</v>
      </c>
      <c r="W2411" s="16">
        <f t="shared" si="5360"/>
        <v>6.5917808219178085</v>
      </c>
      <c r="X2411" s="16" t="e">
        <f>IF(Template!$F$7="Linear interpolation",LinInterp($I$5:$I$22,$G$5:$G$22,W2411),CubicSpline($I$5:$I$22,$G$5:$G$22,W2411))</f>
        <v>#VALUE!</v>
      </c>
      <c r="Y2411" s="221" t="e">
        <f t="shared" si="5347"/>
        <v>#VALUE!</v>
      </c>
      <c r="Z2411" s="221" t="e">
        <f>Y2411/PRODUCT($AA$6:AA2410)</f>
        <v>#VALUE!</v>
      </c>
      <c r="AA2411" s="16" t="e">
        <f t="shared" si="5354"/>
        <v>#VALUE!</v>
      </c>
      <c r="AB2411" s="10" t="e">
        <f t="shared" si="5355"/>
        <v>#VALUE!</v>
      </c>
      <c r="AC2411" s="90">
        <f t="shared" si="5348"/>
        <v>2411</v>
      </c>
      <c r="AD2411" s="17">
        <f t="shared" si="5356"/>
        <v>48404</v>
      </c>
      <c r="AE2411" s="16" t="e">
        <f t="shared" si="5349"/>
        <v>#VALUE!</v>
      </c>
      <c r="AF2411" s="10">
        <f ca="1">IFERROR(AVERAGE(INDIRECT("AE"&amp;AC2411-Template!$F$10+1):INDIRECT("AE"&amp;AC2411)),0)</f>
        <v>0</v>
      </c>
      <c r="AG2411" s="35"/>
      <c r="AH2411" s="86"/>
      <c r="AI2411" s="35"/>
      <c r="AJ2411" s="35"/>
      <c r="AK2411" s="35"/>
      <c r="AL2411" s="35"/>
      <c r="AM2411" s="35"/>
      <c r="AN2411" s="35"/>
      <c r="AO2411" s="35"/>
      <c r="AP2411" s="35"/>
      <c r="AQ2411" s="35"/>
      <c r="AR2411" s="35"/>
      <c r="AS2411" s="35"/>
      <c r="AT2411" s="35"/>
      <c r="AU2411" s="35"/>
      <c r="AV2411" s="35"/>
      <c r="AW2411" s="35"/>
      <c r="AX2411" s="35"/>
      <c r="AY2411" s="35"/>
      <c r="AZ2411" s="17">
        <f t="shared" ref="AZ2411" si="5435">AZ2410+1</f>
        <v>48427</v>
      </c>
      <c r="BA2411" s="216">
        <f t="shared" si="5372"/>
        <v>7</v>
      </c>
      <c r="BB2411" s="216">
        <f t="shared" ref="BB2411" si="5436">BB2410+1</f>
        <v>2406</v>
      </c>
      <c r="BC2411" s="16">
        <f t="shared" si="5374"/>
        <v>6.5917808219178085</v>
      </c>
      <c r="BD2411" s="16">
        <f>IF(Template!$F$7="Linear interpolation",LinInterp($AO$5:$AO$18,$AM$5:$AM$18,BC2411),CubicSpline($AO$5:$AO$18,$AM$5:$AM$18,BC2411))</f>
        <v>14.149489378941361</v>
      </c>
      <c r="BE2411" s="221">
        <f t="shared" si="5309"/>
        <v>2.3925214149503251</v>
      </c>
      <c r="BF2411" s="221">
        <f>BE2411/PRODUCT($BG$6:BG2410)</f>
        <v>1.0003656253106044</v>
      </c>
      <c r="BG2411" s="16">
        <f t="shared" si="5375"/>
        <v>1.0003658027988696</v>
      </c>
      <c r="BH2411" s="10">
        <f t="shared" si="5376"/>
        <v>13.351802158738657</v>
      </c>
      <c r="BI2411" s="90"/>
      <c r="BJ2411" s="17">
        <f t="shared" si="5359"/>
        <v>48404</v>
      </c>
      <c r="BK2411" s="16">
        <f t="shared" si="5352"/>
        <v>13.400482933835223</v>
      </c>
      <c r="BL2411" s="10">
        <f ca="1">IFERROR(AVERAGE(INDIRECT("BK"&amp;AC2411-Template!$F$10+1):INDIRECT("BK"&amp;AC2411)),0)</f>
        <v>13.43810355617256</v>
      </c>
      <c r="BM2411" s="35"/>
      <c r="BN2411" s="86"/>
      <c r="BO2411" s="35"/>
      <c r="BP2411" s="35"/>
      <c r="BQ2411" s="35"/>
      <c r="BR2411" s="35"/>
      <c r="BS2411" s="35"/>
      <c r="BT2411" s="35"/>
      <c r="BU2411" s="35"/>
      <c r="BV2411" s="35"/>
      <c r="BW2411" s="35"/>
      <c r="BX2411" s="35"/>
      <c r="BY2411" s="35"/>
      <c r="BZ2411" s="35"/>
      <c r="CA2411" s="35"/>
      <c r="CB2411" s="35"/>
      <c r="CC2411" s="35"/>
      <c r="CD2411" s="35"/>
      <c r="CE2411" s="35"/>
      <c r="CF2411" s="35"/>
      <c r="CG2411" s="35"/>
      <c r="CH2411" s="35"/>
    </row>
    <row r="2412" spans="1:86" ht="15.6" x14ac:dyDescent="0.3">
      <c r="A2412" s="35"/>
      <c r="B2412" s="86"/>
      <c r="C2412" s="35"/>
      <c r="D2412" s="35"/>
      <c r="E2412" s="35"/>
      <c r="F2412" s="35"/>
      <c r="G2412" s="35"/>
      <c r="H2412" s="35"/>
      <c r="I2412" s="35"/>
      <c r="J2412" s="35"/>
      <c r="K2412" s="35"/>
      <c r="L2412" s="35"/>
      <c r="M2412" s="35"/>
      <c r="N2412" s="35"/>
      <c r="O2412" s="35"/>
      <c r="P2412" s="35"/>
      <c r="Q2412" s="35"/>
      <c r="R2412" s="35"/>
      <c r="S2412" s="35"/>
      <c r="T2412" s="17">
        <f t="shared" si="5353"/>
        <v>48428</v>
      </c>
      <c r="U2412" s="216">
        <f t="shared" si="5346"/>
        <v>1</v>
      </c>
      <c r="V2412" s="216">
        <f t="shared" si="5353"/>
        <v>2407</v>
      </c>
      <c r="W2412" s="16">
        <f t="shared" si="5360"/>
        <v>6.5945205479452058</v>
      </c>
      <c r="X2412" s="16" t="e">
        <f>IF(Template!$F$7="Linear interpolation",LinInterp($I$5:$I$22,$G$5:$G$22,W2412),CubicSpline($I$5:$I$22,$G$5:$G$22,W2412))</f>
        <v>#VALUE!</v>
      </c>
      <c r="Y2412" s="221" t="e">
        <f t="shared" si="5347"/>
        <v>#VALUE!</v>
      </c>
      <c r="Z2412" s="221" t="e">
        <f>Y2412/PRODUCT($AA$6:AA2411)</f>
        <v>#VALUE!</v>
      </c>
      <c r="AA2412" s="16" t="e">
        <f t="shared" si="5354"/>
        <v>#VALUE!</v>
      </c>
      <c r="AB2412" s="10" t="e">
        <f t="shared" si="5355"/>
        <v>#VALUE!</v>
      </c>
      <c r="AC2412" s="90">
        <f t="shared" si="5348"/>
        <v>2412</v>
      </c>
      <c r="AD2412" s="17">
        <f t="shared" si="5356"/>
        <v>48405</v>
      </c>
      <c r="AE2412" s="16" t="e">
        <f t="shared" si="5349"/>
        <v>#VALUE!</v>
      </c>
      <c r="AF2412" s="10">
        <f ca="1">IFERROR(AVERAGE(INDIRECT("AE"&amp;AC2412-Template!$F$10+1):INDIRECT("AE"&amp;AC2412)),0)</f>
        <v>0</v>
      </c>
      <c r="AG2412" s="35"/>
      <c r="AH2412" s="86"/>
      <c r="AI2412" s="35"/>
      <c r="AJ2412" s="35"/>
      <c r="AK2412" s="35"/>
      <c r="AL2412" s="35"/>
      <c r="AM2412" s="35"/>
      <c r="AN2412" s="35"/>
      <c r="AO2412" s="35"/>
      <c r="AP2412" s="35"/>
      <c r="AQ2412" s="35"/>
      <c r="AR2412" s="35"/>
      <c r="AS2412" s="35"/>
      <c r="AT2412" s="35"/>
      <c r="AU2412" s="35"/>
      <c r="AV2412" s="35"/>
      <c r="AW2412" s="35"/>
      <c r="AX2412" s="35"/>
      <c r="AY2412" s="35"/>
      <c r="AZ2412" s="17">
        <f t="shared" ref="AZ2412" si="5437">AZ2411+1</f>
        <v>48428</v>
      </c>
      <c r="BA2412" s="216">
        <f t="shared" si="5372"/>
        <v>1</v>
      </c>
      <c r="BB2412" s="216">
        <f t="shared" ref="BB2412" si="5438">BB2411+1</f>
        <v>2407</v>
      </c>
      <c r="BC2412" s="16">
        <f t="shared" si="5374"/>
        <v>6.5945205479452058</v>
      </c>
      <c r="BD2412" s="16">
        <f>IF(Template!$F$7="Linear interpolation",LinInterp($AO$5:$AO$18,$AM$5:$AM$18,BC2412),CubicSpline($AO$5:$AO$18,$AM$5:$AM$18,BC2412))</f>
        <v>14.149541090903593</v>
      </c>
      <c r="BE2412" s="221">
        <f t="shared" si="5309"/>
        <v>2.3933961832007946</v>
      </c>
      <c r="BF2412" s="221">
        <f>BE2412/PRODUCT($BG$6:BG2411)</f>
        <v>1.0003654486018831</v>
      </c>
      <c r="BG2412" s="16">
        <f t="shared" si="5375"/>
        <v>1.0003654486018831</v>
      </c>
      <c r="BH2412" s="10">
        <f t="shared" si="5376"/>
        <v>13.338873968734788</v>
      </c>
      <c r="BI2412" s="90"/>
      <c r="BJ2412" s="17">
        <f t="shared" si="5359"/>
        <v>48405</v>
      </c>
      <c r="BK2412" s="16">
        <f t="shared" si="5352"/>
        <v>13.400482933835223</v>
      </c>
      <c r="BL2412" s="10">
        <f ca="1">IFERROR(AVERAGE(INDIRECT("BK"&amp;AC2412-Template!$F$10+1):INDIRECT("BK"&amp;AC2412)),0)</f>
        <v>13.435536043815613</v>
      </c>
      <c r="BM2412" s="35"/>
      <c r="BN2412" s="86"/>
      <c r="BO2412" s="35"/>
      <c r="BP2412" s="35"/>
      <c r="BQ2412" s="35"/>
      <c r="BR2412" s="35"/>
      <c r="BS2412" s="35"/>
      <c r="BT2412" s="35"/>
      <c r="BU2412" s="35"/>
      <c r="BV2412" s="35"/>
      <c r="BW2412" s="35"/>
      <c r="BX2412" s="35"/>
      <c r="BY2412" s="35"/>
      <c r="BZ2412" s="35"/>
      <c r="CA2412" s="35"/>
      <c r="CB2412" s="35"/>
      <c r="CC2412" s="35"/>
      <c r="CD2412" s="35"/>
      <c r="CE2412" s="35"/>
      <c r="CF2412" s="35"/>
      <c r="CG2412" s="35"/>
      <c r="CH2412" s="35"/>
    </row>
    <row r="2413" spans="1:86" ht="15.6" x14ac:dyDescent="0.3">
      <c r="A2413" s="35"/>
      <c r="B2413" s="86"/>
      <c r="C2413" s="35"/>
      <c r="D2413" s="35"/>
      <c r="E2413" s="35"/>
      <c r="F2413" s="35"/>
      <c r="G2413" s="35"/>
      <c r="H2413" s="35"/>
      <c r="I2413" s="35"/>
      <c r="J2413" s="35"/>
      <c r="K2413" s="35"/>
      <c r="L2413" s="35"/>
      <c r="M2413" s="35"/>
      <c r="N2413" s="35"/>
      <c r="O2413" s="35"/>
      <c r="P2413" s="35"/>
      <c r="Q2413" s="35"/>
      <c r="R2413" s="35"/>
      <c r="S2413" s="35"/>
      <c r="T2413" s="17">
        <f t="shared" si="5353"/>
        <v>48429</v>
      </c>
      <c r="U2413" s="216">
        <f t="shared" si="5346"/>
        <v>2</v>
      </c>
      <c r="V2413" s="216">
        <f t="shared" si="5353"/>
        <v>2408</v>
      </c>
      <c r="W2413" s="16">
        <f t="shared" si="5360"/>
        <v>6.5972602739726032</v>
      </c>
      <c r="X2413" s="16" t="e">
        <f>IF(Template!$F$7="Linear interpolation",LinInterp($I$5:$I$22,$G$5:$G$22,W2413),CubicSpline($I$5:$I$22,$G$5:$G$22,W2413))</f>
        <v>#VALUE!</v>
      </c>
      <c r="Y2413" s="221" t="e">
        <f t="shared" si="5347"/>
        <v>#VALUE!</v>
      </c>
      <c r="Z2413" s="221" t="e">
        <f>Y2413/PRODUCT($AA$6:AA2412)</f>
        <v>#VALUE!</v>
      </c>
      <c r="AA2413" s="16" t="e">
        <f t="shared" si="5354"/>
        <v>#VALUE!</v>
      </c>
      <c r="AB2413" s="10" t="e">
        <f t="shared" si="5355"/>
        <v>#VALUE!</v>
      </c>
      <c r="AC2413" s="90">
        <f t="shared" si="5348"/>
        <v>2413</v>
      </c>
      <c r="AD2413" s="17">
        <f t="shared" si="5356"/>
        <v>48406</v>
      </c>
      <c r="AE2413" s="16" t="e">
        <f t="shared" si="5349"/>
        <v>#VALUE!</v>
      </c>
      <c r="AF2413" s="10">
        <f ca="1">IFERROR(AVERAGE(INDIRECT("AE"&amp;AC2413-Template!$F$10+1):INDIRECT("AE"&amp;AC2413)),0)</f>
        <v>0</v>
      </c>
      <c r="AG2413" s="35"/>
      <c r="AH2413" s="86"/>
      <c r="AI2413" s="35"/>
      <c r="AJ2413" s="35"/>
      <c r="AK2413" s="35"/>
      <c r="AL2413" s="35"/>
      <c r="AM2413" s="35"/>
      <c r="AN2413" s="35"/>
      <c r="AO2413" s="35"/>
      <c r="AP2413" s="35"/>
      <c r="AQ2413" s="35"/>
      <c r="AR2413" s="35"/>
      <c r="AS2413" s="35"/>
      <c r="AT2413" s="35"/>
      <c r="AU2413" s="35"/>
      <c r="AV2413" s="35"/>
      <c r="AW2413" s="35"/>
      <c r="AX2413" s="35"/>
      <c r="AY2413" s="35"/>
      <c r="AZ2413" s="17">
        <f t="shared" ref="AZ2413" si="5439">AZ2412+1</f>
        <v>48429</v>
      </c>
      <c r="BA2413" s="216">
        <f t="shared" si="5372"/>
        <v>2</v>
      </c>
      <c r="BB2413" s="216">
        <f t="shared" ref="BB2413" si="5440">BB2412+1</f>
        <v>2408</v>
      </c>
      <c r="BC2413" s="16">
        <f t="shared" si="5374"/>
        <v>6.5972602739726032</v>
      </c>
      <c r="BD2413" s="16">
        <f>IF(Template!$F$7="Linear interpolation",LinInterp($AO$5:$AO$18,$AM$5:$AM$18,BC2413),CubicSpline($AO$5:$AO$18,$AM$5:$AM$18,BC2413))</f>
        <v>14.149591754644424</v>
      </c>
      <c r="BE2413" s="221">
        <f t="shared" si="5309"/>
        <v>2.3942711321801182</v>
      </c>
      <c r="BF2413" s="221">
        <f>BE2413/PRODUCT($BG$6:BG2412)</f>
        <v>1.000365567968005</v>
      </c>
      <c r="BG2413" s="16">
        <f t="shared" si="5375"/>
        <v>1.000365567968005</v>
      </c>
      <c r="BH2413" s="10">
        <f t="shared" si="5376"/>
        <v>13.34323083218325</v>
      </c>
      <c r="BI2413" s="90"/>
      <c r="BJ2413" s="17">
        <f t="shared" si="5359"/>
        <v>48406</v>
      </c>
      <c r="BK2413" s="16">
        <f t="shared" si="5352"/>
        <v>13.400482933835223</v>
      </c>
      <c r="BL2413" s="10">
        <f ca="1">IFERROR(AVERAGE(INDIRECT("BK"&amp;AC2413-Template!$F$10+1):INDIRECT("BK"&amp;AC2413)),0)</f>
        <v>13.433063159400097</v>
      </c>
      <c r="BM2413" s="35"/>
      <c r="BN2413" s="86"/>
      <c r="BO2413" s="35"/>
      <c r="BP2413" s="35"/>
      <c r="BQ2413" s="35"/>
      <c r="BR2413" s="35"/>
      <c r="BS2413" s="35"/>
      <c r="BT2413" s="35"/>
      <c r="BU2413" s="35"/>
      <c r="BV2413" s="35"/>
      <c r="BW2413" s="35"/>
      <c r="BX2413" s="35"/>
      <c r="BY2413" s="35"/>
      <c r="BZ2413" s="35"/>
      <c r="CA2413" s="35"/>
      <c r="CB2413" s="35"/>
      <c r="CC2413" s="35"/>
      <c r="CD2413" s="35"/>
      <c r="CE2413" s="35"/>
      <c r="CF2413" s="35"/>
      <c r="CG2413" s="35"/>
      <c r="CH2413" s="35"/>
    </row>
    <row r="2414" spans="1:86" ht="15.6" x14ac:dyDescent="0.3">
      <c r="A2414" s="35"/>
      <c r="B2414" s="86"/>
      <c r="C2414" s="35"/>
      <c r="D2414" s="35"/>
      <c r="E2414" s="35"/>
      <c r="F2414" s="35"/>
      <c r="G2414" s="35"/>
      <c r="H2414" s="35"/>
      <c r="I2414" s="35"/>
      <c r="J2414" s="35"/>
      <c r="K2414" s="35"/>
      <c r="L2414" s="35"/>
      <c r="M2414" s="35"/>
      <c r="N2414" s="35"/>
      <c r="O2414" s="35"/>
      <c r="P2414" s="35"/>
      <c r="Q2414" s="35"/>
      <c r="R2414" s="35"/>
      <c r="S2414" s="35"/>
      <c r="T2414" s="17">
        <f t="shared" si="5353"/>
        <v>48430</v>
      </c>
      <c r="U2414" s="216">
        <f t="shared" si="5346"/>
        <v>3</v>
      </c>
      <c r="V2414" s="216">
        <f t="shared" si="5353"/>
        <v>2409</v>
      </c>
      <c r="W2414" s="16">
        <f t="shared" si="5360"/>
        <v>6.6</v>
      </c>
      <c r="X2414" s="16" t="e">
        <f>IF(Template!$F$7="Linear interpolation",LinInterp($I$5:$I$22,$G$5:$G$22,W2414),CubicSpline($I$5:$I$22,$G$5:$G$22,W2414))</f>
        <v>#VALUE!</v>
      </c>
      <c r="Y2414" s="221" t="e">
        <f t="shared" si="5347"/>
        <v>#VALUE!</v>
      </c>
      <c r="Z2414" s="221" t="e">
        <f>Y2414/PRODUCT($AA$6:AA2413)</f>
        <v>#VALUE!</v>
      </c>
      <c r="AA2414" s="16" t="e">
        <f t="shared" si="5354"/>
        <v>#VALUE!</v>
      </c>
      <c r="AB2414" s="10" t="e">
        <f t="shared" si="5355"/>
        <v>#VALUE!</v>
      </c>
      <c r="AC2414" s="90">
        <f t="shared" si="5348"/>
        <v>2414</v>
      </c>
      <c r="AD2414" s="17">
        <f t="shared" si="5356"/>
        <v>48407</v>
      </c>
      <c r="AE2414" s="16" t="e">
        <f t="shared" si="5349"/>
        <v>#VALUE!</v>
      </c>
      <c r="AF2414" s="10">
        <f ca="1">IFERROR(AVERAGE(INDIRECT("AE"&amp;AC2414-Template!$F$10+1):INDIRECT("AE"&amp;AC2414)),0)</f>
        <v>0</v>
      </c>
      <c r="AG2414" s="35"/>
      <c r="AH2414" s="86"/>
      <c r="AI2414" s="35"/>
      <c r="AJ2414" s="35"/>
      <c r="AK2414" s="35"/>
      <c r="AL2414" s="35"/>
      <c r="AM2414" s="35"/>
      <c r="AN2414" s="35"/>
      <c r="AO2414" s="35"/>
      <c r="AP2414" s="35"/>
      <c r="AQ2414" s="35"/>
      <c r="AR2414" s="35"/>
      <c r="AS2414" s="35"/>
      <c r="AT2414" s="35"/>
      <c r="AU2414" s="35"/>
      <c r="AV2414" s="35"/>
      <c r="AW2414" s="35"/>
      <c r="AX2414" s="35"/>
      <c r="AY2414" s="35"/>
      <c r="AZ2414" s="17">
        <f t="shared" ref="AZ2414" si="5441">AZ2413+1</f>
        <v>48430</v>
      </c>
      <c r="BA2414" s="216">
        <f t="shared" si="5372"/>
        <v>3</v>
      </c>
      <c r="BB2414" s="216">
        <f t="shared" ref="BB2414" si="5442">BB2413+1</f>
        <v>2409</v>
      </c>
      <c r="BC2414" s="16">
        <f t="shared" si="5374"/>
        <v>6.6</v>
      </c>
      <c r="BD2414" s="16">
        <f>IF(Template!$F$7="Linear interpolation",LinInterp($AO$5:$AO$18,$AM$5:$AM$18,BC2414),CubicSpline($AO$5:$AO$18,$AM$5:$AM$18,BC2414))</f>
        <v>14.149641378239814</v>
      </c>
      <c r="BE2414" s="221">
        <f t="shared" si="5309"/>
        <v>2.395146262790488</v>
      </c>
      <c r="BF2414" s="221">
        <f>BE2414/PRODUCT($BG$6:BG2413)</f>
        <v>1.0003655102375866</v>
      </c>
      <c r="BG2414" s="16">
        <f t="shared" si="5375"/>
        <v>1.0003655102375866</v>
      </c>
      <c r="BH2414" s="10">
        <f t="shared" si="5376"/>
        <v>13.341123671909983</v>
      </c>
      <c r="BI2414" s="90"/>
      <c r="BJ2414" s="17">
        <f t="shared" si="5359"/>
        <v>48407</v>
      </c>
      <c r="BK2414" s="16">
        <f t="shared" si="5352"/>
        <v>13.385800745044584</v>
      </c>
      <c r="BL2414" s="10">
        <f ca="1">IFERROR(AVERAGE(INDIRECT("BK"&amp;AC2414-Template!$F$10+1):INDIRECT("BK"&amp;AC2414)),0)</f>
        <v>13.430100868691561</v>
      </c>
      <c r="BM2414" s="35"/>
      <c r="BN2414" s="86"/>
      <c r="BO2414" s="35"/>
      <c r="BP2414" s="35"/>
      <c r="BQ2414" s="35"/>
      <c r="BR2414" s="35"/>
      <c r="BS2414" s="35"/>
      <c r="BT2414" s="35"/>
      <c r="BU2414" s="35"/>
      <c r="BV2414" s="35"/>
      <c r="BW2414" s="35"/>
      <c r="BX2414" s="35"/>
      <c r="BY2414" s="35"/>
      <c r="BZ2414" s="35"/>
      <c r="CA2414" s="35"/>
      <c r="CB2414" s="35"/>
      <c r="CC2414" s="35"/>
      <c r="CD2414" s="35"/>
      <c r="CE2414" s="35"/>
      <c r="CF2414" s="35"/>
      <c r="CG2414" s="35"/>
      <c r="CH2414" s="35"/>
    </row>
    <row r="2415" spans="1:86" ht="15.6" x14ac:dyDescent="0.3">
      <c r="A2415" s="35"/>
      <c r="B2415" s="86"/>
      <c r="C2415" s="35"/>
      <c r="D2415" s="35"/>
      <c r="E2415" s="35"/>
      <c r="F2415" s="35"/>
      <c r="G2415" s="35"/>
      <c r="H2415" s="35"/>
      <c r="I2415" s="35"/>
      <c r="J2415" s="35"/>
      <c r="K2415" s="35"/>
      <c r="L2415" s="35"/>
      <c r="M2415" s="35"/>
      <c r="N2415" s="35"/>
      <c r="O2415" s="35"/>
      <c r="P2415" s="35"/>
      <c r="Q2415" s="35"/>
      <c r="R2415" s="35"/>
      <c r="S2415" s="35"/>
      <c r="T2415" s="17">
        <f t="shared" si="5353"/>
        <v>48431</v>
      </c>
      <c r="U2415" s="216">
        <f t="shared" si="5346"/>
        <v>4</v>
      </c>
      <c r="V2415" s="216">
        <f t="shared" si="5353"/>
        <v>2410</v>
      </c>
      <c r="W2415" s="16">
        <f t="shared" si="5360"/>
        <v>6.602739726027397</v>
      </c>
      <c r="X2415" s="16" t="e">
        <f>IF(Template!$F$7="Linear interpolation",LinInterp($I$5:$I$22,$G$5:$G$22,W2415),CubicSpline($I$5:$I$22,$G$5:$G$22,W2415))</f>
        <v>#VALUE!</v>
      </c>
      <c r="Y2415" s="221" t="e">
        <f t="shared" si="5347"/>
        <v>#VALUE!</v>
      </c>
      <c r="Z2415" s="221" t="e">
        <f>Y2415/PRODUCT($AA$6:AA2414)</f>
        <v>#VALUE!</v>
      </c>
      <c r="AA2415" s="16" t="e">
        <f t="shared" si="5354"/>
        <v>#VALUE!</v>
      </c>
      <c r="AB2415" s="10" t="e">
        <f t="shared" si="5355"/>
        <v>#VALUE!</v>
      </c>
      <c r="AC2415" s="90">
        <f t="shared" si="5348"/>
        <v>2415</v>
      </c>
      <c r="AD2415" s="17">
        <f t="shared" si="5356"/>
        <v>48408</v>
      </c>
      <c r="AE2415" s="16" t="e">
        <f t="shared" si="5349"/>
        <v>#VALUE!</v>
      </c>
      <c r="AF2415" s="10">
        <f ca="1">IFERROR(AVERAGE(INDIRECT("AE"&amp;AC2415-Template!$F$10+1):INDIRECT("AE"&amp;AC2415)),0)</f>
        <v>0</v>
      </c>
      <c r="AG2415" s="35"/>
      <c r="AH2415" s="86"/>
      <c r="AI2415" s="35"/>
      <c r="AJ2415" s="35"/>
      <c r="AK2415" s="35"/>
      <c r="AL2415" s="35"/>
      <c r="AM2415" s="35"/>
      <c r="AN2415" s="35"/>
      <c r="AO2415" s="35"/>
      <c r="AP2415" s="35"/>
      <c r="AQ2415" s="35"/>
      <c r="AR2415" s="35"/>
      <c r="AS2415" s="35"/>
      <c r="AT2415" s="35"/>
      <c r="AU2415" s="35"/>
      <c r="AV2415" s="35"/>
      <c r="AW2415" s="35"/>
      <c r="AX2415" s="35"/>
      <c r="AY2415" s="35"/>
      <c r="AZ2415" s="17">
        <f t="shared" ref="AZ2415" si="5443">AZ2414+1</f>
        <v>48431</v>
      </c>
      <c r="BA2415" s="216">
        <f t="shared" si="5372"/>
        <v>4</v>
      </c>
      <c r="BB2415" s="216">
        <f t="shared" ref="BB2415" si="5444">BB2414+1</f>
        <v>2410</v>
      </c>
      <c r="BC2415" s="16">
        <f t="shared" si="5374"/>
        <v>6.602739726027397</v>
      </c>
      <c r="BD2415" s="16">
        <f>IF(Template!$F$7="Linear interpolation",LinInterp($AO$5:$AO$18,$AM$5:$AM$18,BC2415),CubicSpline($AO$5:$AO$18,$AM$5:$AM$18,BC2415))</f>
        <v>14.149689969765712</v>
      </c>
      <c r="BE2415" s="221">
        <f t="shared" si="5309"/>
        <v>2.3960215759372709</v>
      </c>
      <c r="BF2415" s="221">
        <f>BE2415/PRODUCT($BG$6:BG2414)</f>
        <v>1.0003654528996333</v>
      </c>
      <c r="BG2415" s="16">
        <f t="shared" si="5375"/>
        <v>1.0003654528996333</v>
      </c>
      <c r="BH2415" s="10">
        <f t="shared" si="5376"/>
        <v>13.339030836615473</v>
      </c>
      <c r="BI2415" s="90"/>
      <c r="BJ2415" s="17">
        <f t="shared" si="5359"/>
        <v>48408</v>
      </c>
      <c r="BK2415" s="16">
        <f t="shared" si="5352"/>
        <v>13.390740300259885</v>
      </c>
      <c r="BL2415" s="10">
        <f ca="1">IFERROR(AVERAGE(INDIRECT("BK"&amp;AC2415-Template!$F$10+1):INDIRECT("BK"&amp;AC2415)),0)</f>
        <v>13.427303229823533</v>
      </c>
      <c r="BM2415" s="35"/>
      <c r="BN2415" s="86"/>
      <c r="BO2415" s="35"/>
      <c r="BP2415" s="35"/>
      <c r="BQ2415" s="35"/>
      <c r="BR2415" s="35"/>
      <c r="BS2415" s="35"/>
      <c r="BT2415" s="35"/>
      <c r="BU2415" s="35"/>
      <c r="BV2415" s="35"/>
      <c r="BW2415" s="35"/>
      <c r="BX2415" s="35"/>
      <c r="BY2415" s="35"/>
      <c r="BZ2415" s="35"/>
      <c r="CA2415" s="35"/>
      <c r="CB2415" s="35"/>
      <c r="CC2415" s="35"/>
      <c r="CD2415" s="35"/>
      <c r="CE2415" s="35"/>
      <c r="CF2415" s="35"/>
      <c r="CG2415" s="35"/>
      <c r="CH2415" s="35"/>
    </row>
    <row r="2416" spans="1:86" ht="15.6" x14ac:dyDescent="0.3">
      <c r="A2416" s="35"/>
      <c r="B2416" s="86"/>
      <c r="C2416" s="35"/>
      <c r="D2416" s="35"/>
      <c r="E2416" s="35"/>
      <c r="F2416" s="35"/>
      <c r="G2416" s="35"/>
      <c r="H2416" s="35"/>
      <c r="I2416" s="35"/>
      <c r="J2416" s="35"/>
      <c r="K2416" s="35"/>
      <c r="L2416" s="35"/>
      <c r="M2416" s="35"/>
      <c r="N2416" s="35"/>
      <c r="O2416" s="35"/>
      <c r="P2416" s="35"/>
      <c r="Q2416" s="35"/>
      <c r="R2416" s="35"/>
      <c r="S2416" s="35"/>
      <c r="T2416" s="17">
        <f t="shared" si="5353"/>
        <v>48432</v>
      </c>
      <c r="U2416" s="216">
        <f t="shared" si="5346"/>
        <v>5</v>
      </c>
      <c r="V2416" s="216">
        <f t="shared" si="5353"/>
        <v>2411</v>
      </c>
      <c r="W2416" s="16">
        <f t="shared" si="5360"/>
        <v>6.6054794520547944</v>
      </c>
      <c r="X2416" s="16" t="e">
        <f>IF(Template!$F$7="Linear interpolation",LinInterp($I$5:$I$22,$G$5:$G$22,W2416),CubicSpline($I$5:$I$22,$G$5:$G$22,W2416))</f>
        <v>#VALUE!</v>
      </c>
      <c r="Y2416" s="221" t="e">
        <f t="shared" si="5347"/>
        <v>#VALUE!</v>
      </c>
      <c r="Z2416" s="221" t="e">
        <f>Y2416/PRODUCT($AA$6:AA2415)</f>
        <v>#VALUE!</v>
      </c>
      <c r="AA2416" s="16" t="e">
        <f t="shared" si="5354"/>
        <v>#VALUE!</v>
      </c>
      <c r="AB2416" s="10" t="e">
        <f t="shared" si="5355"/>
        <v>#VALUE!</v>
      </c>
      <c r="AC2416" s="90">
        <f t="shared" si="5348"/>
        <v>2416</v>
      </c>
      <c r="AD2416" s="17">
        <f t="shared" si="5356"/>
        <v>48409</v>
      </c>
      <c r="AE2416" s="16" t="e">
        <f t="shared" si="5349"/>
        <v>#VALUE!</v>
      </c>
      <c r="AF2416" s="10">
        <f ca="1">IFERROR(AVERAGE(INDIRECT("AE"&amp;AC2416-Template!$F$10+1):INDIRECT("AE"&amp;AC2416)),0)</f>
        <v>0</v>
      </c>
      <c r="AG2416" s="35"/>
      <c r="AH2416" s="86"/>
      <c r="AI2416" s="35"/>
      <c r="AJ2416" s="35"/>
      <c r="AK2416" s="35"/>
      <c r="AL2416" s="35"/>
      <c r="AM2416" s="35"/>
      <c r="AN2416" s="35"/>
      <c r="AO2416" s="35"/>
      <c r="AP2416" s="35"/>
      <c r="AQ2416" s="35"/>
      <c r="AR2416" s="35"/>
      <c r="AS2416" s="35"/>
      <c r="AT2416" s="35"/>
      <c r="AU2416" s="35"/>
      <c r="AV2416" s="35"/>
      <c r="AW2416" s="35"/>
      <c r="AX2416" s="35"/>
      <c r="AY2416" s="35"/>
      <c r="AZ2416" s="17">
        <f t="shared" ref="AZ2416" si="5445">AZ2415+1</f>
        <v>48432</v>
      </c>
      <c r="BA2416" s="216">
        <f t="shared" si="5372"/>
        <v>5</v>
      </c>
      <c r="BB2416" s="216">
        <f t="shared" ref="BB2416" si="5446">BB2415+1</f>
        <v>2411</v>
      </c>
      <c r="BC2416" s="16">
        <f t="shared" si="5374"/>
        <v>6.6054794520547944</v>
      </c>
      <c r="BD2416" s="16">
        <f>IF(Template!$F$7="Linear interpolation",LinInterp($AO$5:$AO$18,$AM$5:$AM$18,BC2416),CubicSpline($AO$5:$AO$18,$AM$5:$AM$18,BC2416))</f>
        <v>14.149737537298071</v>
      </c>
      <c r="BE2416" s="221">
        <f t="shared" si="5309"/>
        <v>2.3968970725290162</v>
      </c>
      <c r="BF2416" s="221">
        <f>BE2416/PRODUCT($BG$6:BG2415)</f>
        <v>1.0003653959549188</v>
      </c>
      <c r="BG2416" s="16">
        <f t="shared" si="5375"/>
        <v>1.0003653959549188</v>
      </c>
      <c r="BH2416" s="10">
        <f t="shared" si="5376"/>
        <v>13.336952354536248</v>
      </c>
      <c r="BI2416" s="90"/>
      <c r="BJ2416" s="17">
        <f t="shared" si="5359"/>
        <v>48409</v>
      </c>
      <c r="BK2416" s="16">
        <f t="shared" si="5352"/>
        <v>13.388338832526214</v>
      </c>
      <c r="BL2416" s="10">
        <f ca="1">IFERROR(AVERAGE(INDIRECT("BK"&amp;AC2416-Template!$F$10+1):INDIRECT("BK"&amp;AC2416)),0)</f>
        <v>13.424989037184732</v>
      </c>
      <c r="BM2416" s="35"/>
      <c r="BN2416" s="86"/>
      <c r="BO2416" s="35"/>
      <c r="BP2416" s="35"/>
      <c r="BQ2416" s="35"/>
      <c r="BR2416" s="35"/>
      <c r="BS2416" s="35"/>
      <c r="BT2416" s="35"/>
      <c r="BU2416" s="35"/>
      <c r="BV2416" s="35"/>
      <c r="BW2416" s="35"/>
      <c r="BX2416" s="35"/>
      <c r="BY2416" s="35"/>
      <c r="BZ2416" s="35"/>
      <c r="CA2416" s="35"/>
      <c r="CB2416" s="35"/>
      <c r="CC2416" s="35"/>
      <c r="CD2416" s="35"/>
      <c r="CE2416" s="35"/>
      <c r="CF2416" s="35"/>
      <c r="CG2416" s="35"/>
      <c r="CH2416" s="35"/>
    </row>
    <row r="2417" spans="1:86" ht="15.6" x14ac:dyDescent="0.3">
      <c r="A2417" s="35"/>
      <c r="B2417" s="86"/>
      <c r="C2417" s="35"/>
      <c r="D2417" s="35"/>
      <c r="E2417" s="35"/>
      <c r="F2417" s="35"/>
      <c r="G2417" s="35"/>
      <c r="H2417" s="35"/>
      <c r="I2417" s="35"/>
      <c r="J2417" s="35"/>
      <c r="K2417" s="35"/>
      <c r="L2417" s="35"/>
      <c r="M2417" s="35"/>
      <c r="N2417" s="35"/>
      <c r="O2417" s="35"/>
      <c r="P2417" s="35"/>
      <c r="Q2417" s="35"/>
      <c r="R2417" s="35"/>
      <c r="S2417" s="35"/>
      <c r="T2417" s="17">
        <f t="shared" si="5353"/>
        <v>48433</v>
      </c>
      <c r="U2417" s="216">
        <f t="shared" si="5346"/>
        <v>6</v>
      </c>
      <c r="V2417" s="216">
        <f t="shared" si="5353"/>
        <v>2412</v>
      </c>
      <c r="W2417" s="16">
        <f t="shared" si="5360"/>
        <v>6.6082191780821917</v>
      </c>
      <c r="X2417" s="16" t="e">
        <f>IF(Template!$F$7="Linear interpolation",LinInterp($I$5:$I$22,$G$5:$G$22,W2417),CubicSpline($I$5:$I$22,$G$5:$G$22,W2417))</f>
        <v>#VALUE!</v>
      </c>
      <c r="Y2417" s="221" t="e">
        <f t="shared" si="5347"/>
        <v>#VALUE!</v>
      </c>
      <c r="Z2417" s="221" t="e">
        <f>Y2417/PRODUCT($AA$6:AA2416)</f>
        <v>#VALUE!</v>
      </c>
      <c r="AA2417" s="16" t="e">
        <f t="shared" si="5354"/>
        <v>#VALUE!</v>
      </c>
      <c r="AB2417" s="10" t="e">
        <f t="shared" si="5355"/>
        <v>#VALUE!</v>
      </c>
      <c r="AC2417" s="90">
        <f t="shared" si="5348"/>
        <v>2417</v>
      </c>
      <c r="AD2417" s="17">
        <f t="shared" si="5356"/>
        <v>48410</v>
      </c>
      <c r="AE2417" s="16" t="e">
        <f t="shared" si="5349"/>
        <v>#VALUE!</v>
      </c>
      <c r="AF2417" s="10">
        <f ca="1">IFERROR(AVERAGE(INDIRECT("AE"&amp;AC2417-Template!$F$10+1):INDIRECT("AE"&amp;AC2417)),0)</f>
        <v>0</v>
      </c>
      <c r="AG2417" s="35"/>
      <c r="AH2417" s="86"/>
      <c r="AI2417" s="35"/>
      <c r="AJ2417" s="35"/>
      <c r="AK2417" s="35"/>
      <c r="AL2417" s="35"/>
      <c r="AM2417" s="35"/>
      <c r="AN2417" s="35"/>
      <c r="AO2417" s="35"/>
      <c r="AP2417" s="35"/>
      <c r="AQ2417" s="35"/>
      <c r="AR2417" s="35"/>
      <c r="AS2417" s="35"/>
      <c r="AT2417" s="35"/>
      <c r="AU2417" s="35"/>
      <c r="AV2417" s="35"/>
      <c r="AW2417" s="35"/>
      <c r="AX2417" s="35"/>
      <c r="AY2417" s="35"/>
      <c r="AZ2417" s="17">
        <f t="shared" ref="AZ2417" si="5447">AZ2416+1</f>
        <v>48433</v>
      </c>
      <c r="BA2417" s="216">
        <f t="shared" si="5372"/>
        <v>6</v>
      </c>
      <c r="BB2417" s="216">
        <f t="shared" ref="BB2417" si="5448">BB2416+1</f>
        <v>2412</v>
      </c>
      <c r="BC2417" s="16">
        <f t="shared" si="5374"/>
        <v>6.6082191780821917</v>
      </c>
      <c r="BD2417" s="16">
        <f>IF(Template!$F$7="Linear interpolation",LinInterp($AO$5:$AO$18,$AM$5:$AM$18,BC2417),CubicSpline($AO$5:$AO$18,$AM$5:$AM$18,BC2417))</f>
        <v>14.149784088912849</v>
      </c>
      <c r="BE2417" s="221">
        <f t="shared" si="5309"/>
        <v>2.397772753477462</v>
      </c>
      <c r="BF2417" s="221">
        <f>BE2417/PRODUCT($BG$6:BG2416)</f>
        <v>1.0003653394042165</v>
      </c>
      <c r="BG2417" s="16">
        <f t="shared" si="5375"/>
        <v>1.0003653959549188</v>
      </c>
      <c r="BH2417" s="10">
        <f t="shared" si="5376"/>
        <v>13.336952354536248</v>
      </c>
      <c r="BI2417" s="90"/>
      <c r="BJ2417" s="17">
        <f t="shared" si="5359"/>
        <v>48410</v>
      </c>
      <c r="BK2417" s="16">
        <f t="shared" si="5352"/>
        <v>13.385951097298676</v>
      </c>
      <c r="BL2417" s="10">
        <f ca="1">IFERROR(AVERAGE(INDIRECT("BK"&amp;AC2417-Template!$F$10+1):INDIRECT("BK"&amp;AC2417)),0)</f>
        <v>13.422405992883769</v>
      </c>
      <c r="BM2417" s="35"/>
      <c r="BN2417" s="86"/>
      <c r="BO2417" s="35"/>
      <c r="BP2417" s="35"/>
      <c r="BQ2417" s="35"/>
      <c r="BR2417" s="35"/>
      <c r="BS2417" s="35"/>
      <c r="BT2417" s="35"/>
      <c r="BU2417" s="35"/>
      <c r="BV2417" s="35"/>
      <c r="BW2417" s="35"/>
      <c r="BX2417" s="35"/>
      <c r="BY2417" s="35"/>
      <c r="BZ2417" s="35"/>
      <c r="CA2417" s="35"/>
      <c r="CB2417" s="35"/>
      <c r="CC2417" s="35"/>
      <c r="CD2417" s="35"/>
      <c r="CE2417" s="35"/>
      <c r="CF2417" s="35"/>
      <c r="CG2417" s="35"/>
      <c r="CH2417" s="35"/>
    </row>
    <row r="2418" spans="1:86" ht="15.6" x14ac:dyDescent="0.3">
      <c r="A2418" s="35"/>
      <c r="B2418" s="86"/>
      <c r="C2418" s="35"/>
      <c r="D2418" s="35"/>
      <c r="E2418" s="35"/>
      <c r="F2418" s="35"/>
      <c r="G2418" s="35"/>
      <c r="H2418" s="35"/>
      <c r="I2418" s="35"/>
      <c r="J2418" s="35"/>
      <c r="K2418" s="35"/>
      <c r="L2418" s="35"/>
      <c r="M2418" s="35"/>
      <c r="N2418" s="35"/>
      <c r="O2418" s="35"/>
      <c r="P2418" s="35"/>
      <c r="Q2418" s="35"/>
      <c r="R2418" s="35"/>
      <c r="S2418" s="35"/>
      <c r="T2418" s="17">
        <f t="shared" si="5353"/>
        <v>48434</v>
      </c>
      <c r="U2418" s="216">
        <f t="shared" si="5346"/>
        <v>7</v>
      </c>
      <c r="V2418" s="216">
        <f t="shared" si="5353"/>
        <v>2413</v>
      </c>
      <c r="W2418" s="16">
        <f t="shared" si="5360"/>
        <v>6.6109589041095891</v>
      </c>
      <c r="X2418" s="16" t="e">
        <f>IF(Template!$F$7="Linear interpolation",LinInterp($I$5:$I$22,$G$5:$G$22,W2418),CubicSpline($I$5:$I$22,$G$5:$G$22,W2418))</f>
        <v>#VALUE!</v>
      </c>
      <c r="Y2418" s="221" t="e">
        <f t="shared" si="5347"/>
        <v>#VALUE!</v>
      </c>
      <c r="Z2418" s="221" t="e">
        <f>Y2418/PRODUCT($AA$6:AA2417)</f>
        <v>#VALUE!</v>
      </c>
      <c r="AA2418" s="16" t="e">
        <f t="shared" si="5354"/>
        <v>#VALUE!</v>
      </c>
      <c r="AB2418" s="10" t="e">
        <f t="shared" si="5355"/>
        <v>#VALUE!</v>
      </c>
      <c r="AC2418" s="90">
        <f t="shared" si="5348"/>
        <v>2418</v>
      </c>
      <c r="AD2418" s="17">
        <f t="shared" si="5356"/>
        <v>48411</v>
      </c>
      <c r="AE2418" s="16" t="e">
        <f t="shared" si="5349"/>
        <v>#VALUE!</v>
      </c>
      <c r="AF2418" s="10">
        <f ca="1">IFERROR(AVERAGE(INDIRECT("AE"&amp;AC2418-Template!$F$10+1):INDIRECT("AE"&amp;AC2418)),0)</f>
        <v>0</v>
      </c>
      <c r="AG2418" s="35"/>
      <c r="AH2418" s="86"/>
      <c r="AI2418" s="35"/>
      <c r="AJ2418" s="35"/>
      <c r="AK2418" s="35"/>
      <c r="AL2418" s="35"/>
      <c r="AM2418" s="35"/>
      <c r="AN2418" s="35"/>
      <c r="AO2418" s="35"/>
      <c r="AP2418" s="35"/>
      <c r="AQ2418" s="35"/>
      <c r="AR2418" s="35"/>
      <c r="AS2418" s="35"/>
      <c r="AT2418" s="35"/>
      <c r="AU2418" s="35"/>
      <c r="AV2418" s="35"/>
      <c r="AW2418" s="35"/>
      <c r="AX2418" s="35"/>
      <c r="AY2418" s="35"/>
      <c r="AZ2418" s="17">
        <f t="shared" ref="AZ2418" si="5449">AZ2417+1</f>
        <v>48434</v>
      </c>
      <c r="BA2418" s="216">
        <f t="shared" si="5372"/>
        <v>7</v>
      </c>
      <c r="BB2418" s="216">
        <f t="shared" ref="BB2418" si="5450">BB2417+1</f>
        <v>2413</v>
      </c>
      <c r="BC2418" s="16">
        <f t="shared" si="5374"/>
        <v>6.6109589041095891</v>
      </c>
      <c r="BD2418" s="16">
        <f>IF(Template!$F$7="Linear interpolation",LinInterp($AO$5:$AO$18,$AM$5:$AM$18,BC2418),CubicSpline($AO$5:$AO$18,$AM$5:$AM$18,BC2418))</f>
        <v>14.149829632685996</v>
      </c>
      <c r="BE2418" s="221">
        <f t="shared" si="5309"/>
        <v>2.3986486196975312</v>
      </c>
      <c r="BF2418" s="221">
        <f>BE2418/PRODUCT($BG$6:BG2417)</f>
        <v>1.0003652266976013</v>
      </c>
      <c r="BG2418" s="16">
        <f t="shared" si="5375"/>
        <v>1.0003653959549188</v>
      </c>
      <c r="BH2418" s="10">
        <f t="shared" si="5376"/>
        <v>13.336952354536248</v>
      </c>
      <c r="BI2418" s="90"/>
      <c r="BJ2418" s="17">
        <f t="shared" si="5359"/>
        <v>48411</v>
      </c>
      <c r="BK2418" s="16">
        <f t="shared" si="5352"/>
        <v>13.383577122951573</v>
      </c>
      <c r="BL2418" s="10">
        <f ca="1">IFERROR(AVERAGE(INDIRECT("BK"&amp;AC2418-Template!$F$10+1):INDIRECT("BK"&amp;AC2418)),0)</f>
        <v>13.419836300807901</v>
      </c>
      <c r="BM2418" s="35"/>
      <c r="BN2418" s="86"/>
      <c r="BO2418" s="35"/>
      <c r="BP2418" s="35"/>
      <c r="BQ2418" s="35"/>
      <c r="BR2418" s="35"/>
      <c r="BS2418" s="35"/>
      <c r="BT2418" s="35"/>
      <c r="BU2418" s="35"/>
      <c r="BV2418" s="35"/>
      <c r="BW2418" s="35"/>
      <c r="BX2418" s="35"/>
      <c r="BY2418" s="35"/>
      <c r="BZ2418" s="35"/>
      <c r="CA2418" s="35"/>
      <c r="CB2418" s="35"/>
      <c r="CC2418" s="35"/>
      <c r="CD2418" s="35"/>
      <c r="CE2418" s="35"/>
      <c r="CF2418" s="35"/>
      <c r="CG2418" s="35"/>
      <c r="CH2418" s="35"/>
    </row>
    <row r="2419" spans="1:86" ht="15.6" x14ac:dyDescent="0.3">
      <c r="A2419" s="35"/>
      <c r="B2419" s="86"/>
      <c r="C2419" s="35"/>
      <c r="D2419" s="35"/>
      <c r="E2419" s="35"/>
      <c r="F2419" s="35"/>
      <c r="G2419" s="35"/>
      <c r="H2419" s="35"/>
      <c r="I2419" s="35"/>
      <c r="J2419" s="35"/>
      <c r="K2419" s="35"/>
      <c r="L2419" s="35"/>
      <c r="M2419" s="35"/>
      <c r="N2419" s="35"/>
      <c r="O2419" s="35"/>
      <c r="P2419" s="35"/>
      <c r="Q2419" s="35"/>
      <c r="R2419" s="35"/>
      <c r="S2419" s="35"/>
      <c r="T2419" s="17">
        <f t="shared" si="5353"/>
        <v>48435</v>
      </c>
      <c r="U2419" s="216">
        <f t="shared" si="5346"/>
        <v>1</v>
      </c>
      <c r="V2419" s="216">
        <f t="shared" si="5353"/>
        <v>2414</v>
      </c>
      <c r="W2419" s="16">
        <f t="shared" si="5360"/>
        <v>6.6136986301369864</v>
      </c>
      <c r="X2419" s="16" t="e">
        <f>IF(Template!$F$7="Linear interpolation",LinInterp($I$5:$I$22,$G$5:$G$22,W2419),CubicSpline($I$5:$I$22,$G$5:$G$22,W2419))</f>
        <v>#VALUE!</v>
      </c>
      <c r="Y2419" s="221" t="e">
        <f t="shared" si="5347"/>
        <v>#VALUE!</v>
      </c>
      <c r="Z2419" s="221" t="e">
        <f>Y2419/PRODUCT($AA$6:AA2418)</f>
        <v>#VALUE!</v>
      </c>
      <c r="AA2419" s="16" t="e">
        <f t="shared" si="5354"/>
        <v>#VALUE!</v>
      </c>
      <c r="AB2419" s="10" t="e">
        <f t="shared" si="5355"/>
        <v>#VALUE!</v>
      </c>
      <c r="AC2419" s="90">
        <f t="shared" si="5348"/>
        <v>2419</v>
      </c>
      <c r="AD2419" s="17">
        <f t="shared" si="5356"/>
        <v>48412</v>
      </c>
      <c r="AE2419" s="16" t="e">
        <f t="shared" si="5349"/>
        <v>#VALUE!</v>
      </c>
      <c r="AF2419" s="10">
        <f ca="1">IFERROR(AVERAGE(INDIRECT("AE"&amp;AC2419-Template!$F$10+1):INDIRECT("AE"&amp;AC2419)),0)</f>
        <v>0</v>
      </c>
      <c r="AG2419" s="35"/>
      <c r="AH2419" s="86"/>
      <c r="AI2419" s="35"/>
      <c r="AJ2419" s="35"/>
      <c r="AK2419" s="35"/>
      <c r="AL2419" s="35"/>
      <c r="AM2419" s="35"/>
      <c r="AN2419" s="35"/>
      <c r="AO2419" s="35"/>
      <c r="AP2419" s="35"/>
      <c r="AQ2419" s="35"/>
      <c r="AR2419" s="35"/>
      <c r="AS2419" s="35"/>
      <c r="AT2419" s="35"/>
      <c r="AU2419" s="35"/>
      <c r="AV2419" s="35"/>
      <c r="AW2419" s="35"/>
      <c r="AX2419" s="35"/>
      <c r="AY2419" s="35"/>
      <c r="AZ2419" s="17">
        <f t="shared" ref="AZ2419" si="5451">AZ2418+1</f>
        <v>48435</v>
      </c>
      <c r="BA2419" s="216">
        <f t="shared" si="5372"/>
        <v>1</v>
      </c>
      <c r="BB2419" s="216">
        <f t="shared" ref="BB2419" si="5452">BB2418+1</f>
        <v>2414</v>
      </c>
      <c r="BC2419" s="16">
        <f t="shared" si="5374"/>
        <v>6.6136986301369864</v>
      </c>
      <c r="BD2419" s="16">
        <f>IF(Template!$F$7="Linear interpolation",LinInterp($AO$5:$AO$18,$AM$5:$AM$18,BC2419),CubicSpline($AO$5:$AO$18,$AM$5:$AM$18,BC2419))</f>
        <v>14.149874176693467</v>
      </c>
      <c r="BE2419" s="221">
        <f t="shared" ref="BE2419:BE2482" si="5453">(1+(BD2419/100))^BC2419</f>
        <v>2.3995246721073538</v>
      </c>
      <c r="BF2419" s="221">
        <f>BE2419/PRODUCT($BG$6:BG2418)</f>
        <v>1.0003650582306509</v>
      </c>
      <c r="BG2419" s="16">
        <f t="shared" si="5375"/>
        <v>1.0003650582306509</v>
      </c>
      <c r="BH2419" s="10">
        <f t="shared" si="5376"/>
        <v>13.324625418758451</v>
      </c>
      <c r="BI2419" s="90"/>
      <c r="BJ2419" s="17">
        <f t="shared" si="5359"/>
        <v>48412</v>
      </c>
      <c r="BK2419" s="16">
        <f t="shared" si="5352"/>
        <v>13.383577122951573</v>
      </c>
      <c r="BL2419" s="10">
        <f ca="1">IFERROR(AVERAGE(INDIRECT("BK"&amp;AC2419-Template!$F$10+1):INDIRECT("BK"&amp;AC2419)),0)</f>
        <v>13.417358661972523</v>
      </c>
      <c r="BM2419" s="35"/>
      <c r="BN2419" s="86"/>
      <c r="BO2419" s="35"/>
      <c r="BP2419" s="35"/>
      <c r="BQ2419" s="35"/>
      <c r="BR2419" s="35"/>
      <c r="BS2419" s="35"/>
      <c r="BT2419" s="35"/>
      <c r="BU2419" s="35"/>
      <c r="BV2419" s="35"/>
      <c r="BW2419" s="35"/>
      <c r="BX2419" s="35"/>
      <c r="BY2419" s="35"/>
      <c r="BZ2419" s="35"/>
      <c r="CA2419" s="35"/>
      <c r="CB2419" s="35"/>
      <c r="CC2419" s="35"/>
      <c r="CD2419" s="35"/>
      <c r="CE2419" s="35"/>
      <c r="CF2419" s="35"/>
      <c r="CG2419" s="35"/>
      <c r="CH2419" s="35"/>
    </row>
    <row r="2420" spans="1:86" ht="15.6" x14ac:dyDescent="0.3">
      <c r="A2420" s="35"/>
      <c r="B2420" s="86"/>
      <c r="C2420" s="35"/>
      <c r="D2420" s="35"/>
      <c r="E2420" s="35"/>
      <c r="F2420" s="35"/>
      <c r="G2420" s="35"/>
      <c r="H2420" s="35"/>
      <c r="I2420" s="35"/>
      <c r="J2420" s="35"/>
      <c r="K2420" s="35"/>
      <c r="L2420" s="35"/>
      <c r="M2420" s="35"/>
      <c r="N2420" s="35"/>
      <c r="O2420" s="35"/>
      <c r="P2420" s="35"/>
      <c r="Q2420" s="35"/>
      <c r="R2420" s="35"/>
      <c r="S2420" s="35"/>
      <c r="T2420" s="17">
        <f t="shared" si="5353"/>
        <v>48436</v>
      </c>
      <c r="U2420" s="216">
        <f t="shared" si="5346"/>
        <v>2</v>
      </c>
      <c r="V2420" s="216">
        <f t="shared" si="5353"/>
        <v>2415</v>
      </c>
      <c r="W2420" s="16">
        <f t="shared" si="5360"/>
        <v>6.6164383561643838</v>
      </c>
      <c r="X2420" s="16" t="e">
        <f>IF(Template!$F$7="Linear interpolation",LinInterp($I$5:$I$22,$G$5:$G$22,W2420),CubicSpline($I$5:$I$22,$G$5:$G$22,W2420))</f>
        <v>#VALUE!</v>
      </c>
      <c r="Y2420" s="221" t="e">
        <f t="shared" si="5347"/>
        <v>#VALUE!</v>
      </c>
      <c r="Z2420" s="221" t="e">
        <f>Y2420/PRODUCT($AA$6:AA2419)</f>
        <v>#VALUE!</v>
      </c>
      <c r="AA2420" s="16" t="e">
        <f t="shared" si="5354"/>
        <v>#VALUE!</v>
      </c>
      <c r="AB2420" s="10" t="e">
        <f t="shared" si="5355"/>
        <v>#VALUE!</v>
      </c>
      <c r="AC2420" s="90">
        <f t="shared" si="5348"/>
        <v>2420</v>
      </c>
      <c r="AD2420" s="17">
        <f t="shared" si="5356"/>
        <v>48413</v>
      </c>
      <c r="AE2420" s="16" t="e">
        <f t="shared" si="5349"/>
        <v>#VALUE!</v>
      </c>
      <c r="AF2420" s="10">
        <f ca="1">IFERROR(AVERAGE(INDIRECT("AE"&amp;AC2420-Template!$F$10+1):INDIRECT("AE"&amp;AC2420)),0)</f>
        <v>0</v>
      </c>
      <c r="AG2420" s="35"/>
      <c r="AH2420" s="86"/>
      <c r="AI2420" s="35"/>
      <c r="AJ2420" s="35"/>
      <c r="AK2420" s="35"/>
      <c r="AL2420" s="35"/>
      <c r="AM2420" s="35"/>
      <c r="AN2420" s="35"/>
      <c r="AO2420" s="35"/>
      <c r="AP2420" s="35"/>
      <c r="AQ2420" s="35"/>
      <c r="AR2420" s="35"/>
      <c r="AS2420" s="35"/>
      <c r="AT2420" s="35"/>
      <c r="AU2420" s="35"/>
      <c r="AV2420" s="35"/>
      <c r="AW2420" s="35"/>
      <c r="AX2420" s="35"/>
      <c r="AY2420" s="35"/>
      <c r="AZ2420" s="17">
        <f t="shared" ref="AZ2420" si="5454">AZ2419+1</f>
        <v>48436</v>
      </c>
      <c r="BA2420" s="216">
        <f t="shared" si="5372"/>
        <v>2</v>
      </c>
      <c r="BB2420" s="216">
        <f t="shared" ref="BB2420" si="5455">BB2419+1</f>
        <v>2415</v>
      </c>
      <c r="BC2420" s="16">
        <f t="shared" si="5374"/>
        <v>6.6164383561643838</v>
      </c>
      <c r="BD2420" s="16">
        <f>IF(Template!$F$7="Linear interpolation",LinInterp($AO$5:$AO$18,$AM$5:$AM$18,BC2420),CubicSpline($AO$5:$AO$18,$AM$5:$AM$18,BC2420))</f>
        <v>14.149917729011216</v>
      </c>
      <c r="BE2420" s="221">
        <f t="shared" si="5453"/>
        <v>2.400400911628247</v>
      </c>
      <c r="BF2420" s="221">
        <f>BE2420/PRODUCT($BG$6:BG2419)</f>
        <v>1.0003651721239122</v>
      </c>
      <c r="BG2420" s="16">
        <f t="shared" si="5375"/>
        <v>1.0003651721239122</v>
      </c>
      <c r="BH2420" s="10">
        <f t="shared" si="5376"/>
        <v>13.328782522794679</v>
      </c>
      <c r="BI2420" s="90"/>
      <c r="BJ2420" s="17">
        <f t="shared" si="5359"/>
        <v>48413</v>
      </c>
      <c r="BK2420" s="16">
        <f t="shared" si="5352"/>
        <v>13.383577122951573</v>
      </c>
      <c r="BL2420" s="10">
        <f ca="1">IFERROR(AVERAGE(INDIRECT("BK"&amp;AC2420-Template!$F$10+1):INDIRECT("BK"&amp;AC2420)),0)</f>
        <v>13.414972643978167</v>
      </c>
      <c r="BM2420" s="35"/>
      <c r="BN2420" s="86"/>
      <c r="BO2420" s="35"/>
      <c r="BP2420" s="35"/>
      <c r="BQ2420" s="35"/>
      <c r="BR2420" s="35"/>
      <c r="BS2420" s="35"/>
      <c r="BT2420" s="35"/>
      <c r="BU2420" s="35"/>
      <c r="BV2420" s="35"/>
      <c r="BW2420" s="35"/>
      <c r="BX2420" s="35"/>
      <c r="BY2420" s="35"/>
      <c r="BZ2420" s="35"/>
      <c r="CA2420" s="35"/>
      <c r="CB2420" s="35"/>
      <c r="CC2420" s="35"/>
      <c r="CD2420" s="35"/>
      <c r="CE2420" s="35"/>
      <c r="CF2420" s="35"/>
      <c r="CG2420" s="35"/>
      <c r="CH2420" s="35"/>
    </row>
    <row r="2421" spans="1:86" ht="15.6" x14ac:dyDescent="0.3">
      <c r="A2421" s="35"/>
      <c r="B2421" s="86"/>
      <c r="C2421" s="35"/>
      <c r="D2421" s="35"/>
      <c r="E2421" s="35"/>
      <c r="F2421" s="35"/>
      <c r="G2421" s="35"/>
      <c r="H2421" s="35"/>
      <c r="I2421" s="35"/>
      <c r="J2421" s="35"/>
      <c r="K2421" s="35"/>
      <c r="L2421" s="35"/>
      <c r="M2421" s="35"/>
      <c r="N2421" s="35"/>
      <c r="O2421" s="35"/>
      <c r="P2421" s="35"/>
      <c r="Q2421" s="35"/>
      <c r="R2421" s="35"/>
      <c r="S2421" s="35"/>
      <c r="T2421" s="17">
        <f t="shared" si="5353"/>
        <v>48437</v>
      </c>
      <c r="U2421" s="216">
        <f t="shared" si="5346"/>
        <v>3</v>
      </c>
      <c r="V2421" s="216">
        <f t="shared" si="5353"/>
        <v>2416</v>
      </c>
      <c r="W2421" s="16">
        <f t="shared" si="5360"/>
        <v>6.6191780821917812</v>
      </c>
      <c r="X2421" s="16" t="e">
        <f>IF(Template!$F$7="Linear interpolation",LinInterp($I$5:$I$22,$G$5:$G$22,W2421),CubicSpline($I$5:$I$22,$G$5:$G$22,W2421))</f>
        <v>#VALUE!</v>
      </c>
      <c r="Y2421" s="221" t="e">
        <f t="shared" si="5347"/>
        <v>#VALUE!</v>
      </c>
      <c r="Z2421" s="221" t="e">
        <f>Y2421/PRODUCT($AA$6:AA2420)</f>
        <v>#VALUE!</v>
      </c>
      <c r="AA2421" s="16" t="e">
        <f t="shared" si="5354"/>
        <v>#VALUE!</v>
      </c>
      <c r="AB2421" s="10" t="e">
        <f t="shared" si="5355"/>
        <v>#VALUE!</v>
      </c>
      <c r="AC2421" s="90">
        <f t="shared" si="5348"/>
        <v>2421</v>
      </c>
      <c r="AD2421" s="17">
        <f t="shared" si="5356"/>
        <v>48414</v>
      </c>
      <c r="AE2421" s="16" t="e">
        <f t="shared" si="5349"/>
        <v>#VALUE!</v>
      </c>
      <c r="AF2421" s="10">
        <f ca="1">IFERROR(AVERAGE(INDIRECT("AE"&amp;AC2421-Template!$F$10+1):INDIRECT("AE"&amp;AC2421)),0)</f>
        <v>0</v>
      </c>
      <c r="AG2421" s="35"/>
      <c r="AH2421" s="86"/>
      <c r="AI2421" s="35"/>
      <c r="AJ2421" s="35"/>
      <c r="AK2421" s="35"/>
      <c r="AL2421" s="35"/>
      <c r="AM2421" s="35"/>
      <c r="AN2421" s="35"/>
      <c r="AO2421" s="35"/>
      <c r="AP2421" s="35"/>
      <c r="AQ2421" s="35"/>
      <c r="AR2421" s="35"/>
      <c r="AS2421" s="35"/>
      <c r="AT2421" s="35"/>
      <c r="AU2421" s="35"/>
      <c r="AV2421" s="35"/>
      <c r="AW2421" s="35"/>
      <c r="AX2421" s="35"/>
      <c r="AY2421" s="35"/>
      <c r="AZ2421" s="17">
        <f t="shared" ref="AZ2421" si="5456">AZ2420+1</f>
        <v>48437</v>
      </c>
      <c r="BA2421" s="216">
        <f t="shared" si="5372"/>
        <v>3</v>
      </c>
      <c r="BB2421" s="216">
        <f t="shared" ref="BB2421" si="5457">BB2420+1</f>
        <v>2416</v>
      </c>
      <c r="BC2421" s="16">
        <f t="shared" si="5374"/>
        <v>6.6191780821917812</v>
      </c>
      <c r="BD2421" s="16">
        <f>IF(Template!$F$7="Linear interpolation",LinInterp($AO$5:$AO$18,$AM$5:$AM$18,BC2421),CubicSpline($AO$5:$AO$18,$AM$5:$AM$18,BC2421))</f>
        <v>14.149960297715198</v>
      </c>
      <c r="BE2421" s="221">
        <f t="shared" si="5453"/>
        <v>2.401277339184738</v>
      </c>
      <c r="BF2421" s="221">
        <f>BE2421/PRODUCT($BG$6:BG2420)</f>
        <v>1.0003651171569905</v>
      </c>
      <c r="BG2421" s="16">
        <f t="shared" si="5375"/>
        <v>1.0003651171569905</v>
      </c>
      <c r="BH2421" s="10">
        <f t="shared" si="5376"/>
        <v>13.326776230153325</v>
      </c>
      <c r="BI2421" s="90"/>
      <c r="BJ2421" s="17">
        <f t="shared" si="5359"/>
        <v>48414</v>
      </c>
      <c r="BK2421" s="16">
        <f t="shared" si="5352"/>
        <v>13.369471309496728</v>
      </c>
      <c r="BL2421" s="10">
        <f ca="1">IFERROR(AVERAGE(INDIRECT("BK"&amp;AC2421-Template!$F$10+1):INDIRECT("BK"&amp;AC2421)),0)</f>
        <v>13.41211643220198</v>
      </c>
      <c r="BM2421" s="35"/>
      <c r="BN2421" s="86"/>
      <c r="BO2421" s="35"/>
      <c r="BP2421" s="35"/>
      <c r="BQ2421" s="35"/>
      <c r="BR2421" s="35"/>
      <c r="BS2421" s="35"/>
      <c r="BT2421" s="35"/>
      <c r="BU2421" s="35"/>
      <c r="BV2421" s="35"/>
      <c r="BW2421" s="35"/>
      <c r="BX2421" s="35"/>
      <c r="BY2421" s="35"/>
      <c r="BZ2421" s="35"/>
      <c r="CA2421" s="35"/>
      <c r="CB2421" s="35"/>
      <c r="CC2421" s="35"/>
      <c r="CD2421" s="35"/>
      <c r="CE2421" s="35"/>
      <c r="CF2421" s="35"/>
      <c r="CG2421" s="35"/>
      <c r="CH2421" s="35"/>
    </row>
    <row r="2422" spans="1:86" ht="15.6" x14ac:dyDescent="0.3">
      <c r="A2422" s="35"/>
      <c r="B2422" s="86"/>
      <c r="C2422" s="35"/>
      <c r="D2422" s="35"/>
      <c r="E2422" s="35"/>
      <c r="F2422" s="35"/>
      <c r="G2422" s="35"/>
      <c r="H2422" s="35"/>
      <c r="I2422" s="35"/>
      <c r="J2422" s="35"/>
      <c r="K2422" s="35"/>
      <c r="L2422" s="35"/>
      <c r="M2422" s="35"/>
      <c r="N2422" s="35"/>
      <c r="O2422" s="35"/>
      <c r="P2422" s="35"/>
      <c r="Q2422" s="35"/>
      <c r="R2422" s="35"/>
      <c r="S2422" s="35"/>
      <c r="T2422" s="17">
        <f t="shared" si="5353"/>
        <v>48438</v>
      </c>
      <c r="U2422" s="216">
        <f t="shared" si="5346"/>
        <v>4</v>
      </c>
      <c r="V2422" s="216">
        <f t="shared" si="5353"/>
        <v>2417</v>
      </c>
      <c r="W2422" s="16">
        <f t="shared" si="5360"/>
        <v>6.6219178082191785</v>
      </c>
      <c r="X2422" s="16" t="e">
        <f>IF(Template!$F$7="Linear interpolation",LinInterp($I$5:$I$22,$G$5:$G$22,W2422),CubicSpline($I$5:$I$22,$G$5:$G$22,W2422))</f>
        <v>#VALUE!</v>
      </c>
      <c r="Y2422" s="221" t="e">
        <f t="shared" si="5347"/>
        <v>#VALUE!</v>
      </c>
      <c r="Z2422" s="221" t="e">
        <f>Y2422/PRODUCT($AA$6:AA2421)</f>
        <v>#VALUE!</v>
      </c>
      <c r="AA2422" s="16" t="e">
        <f t="shared" si="5354"/>
        <v>#VALUE!</v>
      </c>
      <c r="AB2422" s="10" t="e">
        <f t="shared" si="5355"/>
        <v>#VALUE!</v>
      </c>
      <c r="AC2422" s="90">
        <f t="shared" si="5348"/>
        <v>2422</v>
      </c>
      <c r="AD2422" s="17">
        <f t="shared" si="5356"/>
        <v>48415</v>
      </c>
      <c r="AE2422" s="16" t="e">
        <f t="shared" si="5349"/>
        <v>#VALUE!</v>
      </c>
      <c r="AF2422" s="10">
        <f ca="1">IFERROR(AVERAGE(INDIRECT("AE"&amp;AC2422-Template!$F$10+1):INDIRECT("AE"&amp;AC2422)),0)</f>
        <v>0</v>
      </c>
      <c r="AG2422" s="35"/>
      <c r="AH2422" s="86"/>
      <c r="AI2422" s="35"/>
      <c r="AJ2422" s="35"/>
      <c r="AK2422" s="35"/>
      <c r="AL2422" s="35"/>
      <c r="AM2422" s="35"/>
      <c r="AN2422" s="35"/>
      <c r="AO2422" s="35"/>
      <c r="AP2422" s="35"/>
      <c r="AQ2422" s="35"/>
      <c r="AR2422" s="35"/>
      <c r="AS2422" s="35"/>
      <c r="AT2422" s="35"/>
      <c r="AU2422" s="35"/>
      <c r="AV2422" s="35"/>
      <c r="AW2422" s="35"/>
      <c r="AX2422" s="35"/>
      <c r="AY2422" s="35"/>
      <c r="AZ2422" s="17">
        <f t="shared" ref="AZ2422" si="5458">AZ2421+1</f>
        <v>48438</v>
      </c>
      <c r="BA2422" s="216">
        <f t="shared" si="5372"/>
        <v>4</v>
      </c>
      <c r="BB2422" s="216">
        <f t="shared" ref="BB2422" si="5459">BB2421+1</f>
        <v>2417</v>
      </c>
      <c r="BC2422" s="16">
        <f t="shared" si="5374"/>
        <v>6.6219178082191785</v>
      </c>
      <c r="BD2422" s="16">
        <f>IF(Template!$F$7="Linear interpolation",LinInterp($AO$5:$AO$18,$AM$5:$AM$18,BC2422),CubicSpline($AO$5:$AO$18,$AM$5:$AM$18,BC2422))</f>
        <v>14.150001890881365</v>
      </c>
      <c r="BE2422" s="221">
        <f t="shared" si="5453"/>
        <v>2.4021539557045588</v>
      </c>
      <c r="BF2422" s="221">
        <f>BE2422/PRODUCT($BG$6:BG2421)</f>
        <v>1.0003650625879468</v>
      </c>
      <c r="BG2422" s="16">
        <f t="shared" si="5375"/>
        <v>1.0003650625879468</v>
      </c>
      <c r="BH2422" s="10">
        <f t="shared" si="5376"/>
        <v>13.324784460057248</v>
      </c>
      <c r="BI2422" s="90"/>
      <c r="BJ2422" s="17">
        <f t="shared" si="5359"/>
        <v>48415</v>
      </c>
      <c r="BK2422" s="16">
        <f t="shared" si="5352"/>
        <v>13.374219397541909</v>
      </c>
      <c r="BL2422" s="10">
        <f ca="1">IFERROR(AVERAGE(INDIRECT("BK"&amp;AC2422-Template!$F$10+1):INDIRECT("BK"&amp;AC2422)),0)</f>
        <v>13.409418490027303</v>
      </c>
      <c r="BM2422" s="35"/>
      <c r="BN2422" s="86"/>
      <c r="BO2422" s="35"/>
      <c r="BP2422" s="35"/>
      <c r="BQ2422" s="35"/>
      <c r="BR2422" s="35"/>
      <c r="BS2422" s="35"/>
      <c r="BT2422" s="35"/>
      <c r="BU2422" s="35"/>
      <c r="BV2422" s="35"/>
      <c r="BW2422" s="35"/>
      <c r="BX2422" s="35"/>
      <c r="BY2422" s="35"/>
      <c r="BZ2422" s="35"/>
      <c r="CA2422" s="35"/>
      <c r="CB2422" s="35"/>
      <c r="CC2422" s="35"/>
      <c r="CD2422" s="35"/>
      <c r="CE2422" s="35"/>
      <c r="CF2422" s="35"/>
      <c r="CG2422" s="35"/>
      <c r="CH2422" s="35"/>
    </row>
    <row r="2423" spans="1:86" ht="15.6" x14ac:dyDescent="0.3">
      <c r="A2423" s="35"/>
      <c r="B2423" s="86"/>
      <c r="C2423" s="35"/>
      <c r="D2423" s="35"/>
      <c r="E2423" s="35"/>
      <c r="F2423" s="35"/>
      <c r="G2423" s="35"/>
      <c r="H2423" s="35"/>
      <c r="I2423" s="35"/>
      <c r="J2423" s="35"/>
      <c r="K2423" s="35"/>
      <c r="L2423" s="35"/>
      <c r="M2423" s="35"/>
      <c r="N2423" s="35"/>
      <c r="O2423" s="35"/>
      <c r="P2423" s="35"/>
      <c r="Q2423" s="35"/>
      <c r="R2423" s="35"/>
      <c r="S2423" s="35"/>
      <c r="T2423" s="17">
        <f t="shared" si="5353"/>
        <v>48439</v>
      </c>
      <c r="U2423" s="216">
        <f t="shared" si="5346"/>
        <v>5</v>
      </c>
      <c r="V2423" s="216">
        <f t="shared" si="5353"/>
        <v>2418</v>
      </c>
      <c r="W2423" s="16">
        <f t="shared" si="5360"/>
        <v>6.624657534246575</v>
      </c>
      <c r="X2423" s="16" t="e">
        <f>IF(Template!$F$7="Linear interpolation",LinInterp($I$5:$I$22,$G$5:$G$22,W2423),CubicSpline($I$5:$I$22,$G$5:$G$22,W2423))</f>
        <v>#VALUE!</v>
      </c>
      <c r="Y2423" s="221" t="e">
        <f t="shared" si="5347"/>
        <v>#VALUE!</v>
      </c>
      <c r="Z2423" s="221" t="e">
        <f>Y2423/PRODUCT($AA$6:AA2422)</f>
        <v>#VALUE!</v>
      </c>
      <c r="AA2423" s="16" t="e">
        <f t="shared" si="5354"/>
        <v>#VALUE!</v>
      </c>
      <c r="AB2423" s="10" t="e">
        <f t="shared" si="5355"/>
        <v>#VALUE!</v>
      </c>
      <c r="AC2423" s="90">
        <f t="shared" si="5348"/>
        <v>2423</v>
      </c>
      <c r="AD2423" s="17">
        <f t="shared" si="5356"/>
        <v>48416</v>
      </c>
      <c r="AE2423" s="16" t="e">
        <f t="shared" si="5349"/>
        <v>#VALUE!</v>
      </c>
      <c r="AF2423" s="10">
        <f ca="1">IFERROR(AVERAGE(INDIRECT("AE"&amp;AC2423-Template!$F$10+1):INDIRECT("AE"&amp;AC2423)),0)</f>
        <v>0</v>
      </c>
      <c r="AG2423" s="35"/>
      <c r="AH2423" s="86"/>
      <c r="AI2423" s="35"/>
      <c r="AJ2423" s="35"/>
      <c r="AK2423" s="35"/>
      <c r="AL2423" s="35"/>
      <c r="AM2423" s="35"/>
      <c r="AN2423" s="35"/>
      <c r="AO2423" s="35"/>
      <c r="AP2423" s="35"/>
      <c r="AQ2423" s="35"/>
      <c r="AR2423" s="35"/>
      <c r="AS2423" s="35"/>
      <c r="AT2423" s="35"/>
      <c r="AU2423" s="35"/>
      <c r="AV2423" s="35"/>
      <c r="AW2423" s="35"/>
      <c r="AX2423" s="35"/>
      <c r="AY2423" s="35"/>
      <c r="AZ2423" s="17">
        <f t="shared" ref="AZ2423" si="5460">AZ2422+1</f>
        <v>48439</v>
      </c>
      <c r="BA2423" s="216">
        <f t="shared" si="5372"/>
        <v>5</v>
      </c>
      <c r="BB2423" s="216">
        <f t="shared" ref="BB2423" si="5461">BB2422+1</f>
        <v>2418</v>
      </c>
      <c r="BC2423" s="16">
        <f t="shared" si="5374"/>
        <v>6.624657534246575</v>
      </c>
      <c r="BD2423" s="16">
        <f>IF(Template!$F$7="Linear interpolation",LinInterp($AO$5:$AO$18,$AM$5:$AM$18,BC2423),CubicSpline($AO$5:$AO$18,$AM$5:$AM$18,BC2423))</f>
        <v>14.150042516585669</v>
      </c>
      <c r="BE2423" s="221">
        <f t="shared" si="5453"/>
        <v>2.4030307621186586</v>
      </c>
      <c r="BF2423" s="221">
        <f>BE2423/PRODUCT($BG$6:BG2422)</f>
        <v>1.0003650084175568</v>
      </c>
      <c r="BG2423" s="16">
        <f t="shared" si="5375"/>
        <v>1.0003650084175568</v>
      </c>
      <c r="BH2423" s="10">
        <f t="shared" si="5376"/>
        <v>13.322807240824019</v>
      </c>
      <c r="BI2423" s="90"/>
      <c r="BJ2423" s="17">
        <f t="shared" si="5359"/>
        <v>48416</v>
      </c>
      <c r="BK2423" s="16">
        <f t="shared" si="5352"/>
        <v>13.371914650139871</v>
      </c>
      <c r="BL2423" s="10">
        <f ca="1">IFERROR(AVERAGE(INDIRECT("BK"&amp;AC2423-Template!$F$10+1):INDIRECT("BK"&amp;AC2423)),0)</f>
        <v>13.407189109829183</v>
      </c>
      <c r="BM2423" s="35"/>
      <c r="BN2423" s="86"/>
      <c r="BO2423" s="35"/>
      <c r="BP2423" s="35"/>
      <c r="BQ2423" s="35"/>
      <c r="BR2423" s="35"/>
      <c r="BS2423" s="35"/>
      <c r="BT2423" s="35"/>
      <c r="BU2423" s="35"/>
      <c r="BV2423" s="35"/>
      <c r="BW2423" s="35"/>
      <c r="BX2423" s="35"/>
      <c r="BY2423" s="35"/>
      <c r="BZ2423" s="35"/>
      <c r="CA2423" s="35"/>
      <c r="CB2423" s="35"/>
      <c r="CC2423" s="35"/>
      <c r="CD2423" s="35"/>
      <c r="CE2423" s="35"/>
      <c r="CF2423" s="35"/>
      <c r="CG2423" s="35"/>
      <c r="CH2423" s="35"/>
    </row>
    <row r="2424" spans="1:86" ht="15.6" x14ac:dyDescent="0.3">
      <c r="A2424" s="35"/>
      <c r="B2424" s="86"/>
      <c r="C2424" s="35"/>
      <c r="D2424" s="35"/>
      <c r="E2424" s="35"/>
      <c r="F2424" s="35"/>
      <c r="G2424" s="35"/>
      <c r="H2424" s="35"/>
      <c r="I2424" s="35"/>
      <c r="J2424" s="35"/>
      <c r="K2424" s="35"/>
      <c r="L2424" s="35"/>
      <c r="M2424" s="35"/>
      <c r="N2424" s="35"/>
      <c r="O2424" s="35"/>
      <c r="P2424" s="35"/>
      <c r="Q2424" s="35"/>
      <c r="R2424" s="35"/>
      <c r="S2424" s="35"/>
      <c r="T2424" s="17">
        <f t="shared" si="5353"/>
        <v>48440</v>
      </c>
      <c r="U2424" s="216">
        <f t="shared" si="5346"/>
        <v>6</v>
      </c>
      <c r="V2424" s="216">
        <f t="shared" si="5353"/>
        <v>2419</v>
      </c>
      <c r="W2424" s="16">
        <f t="shared" si="5360"/>
        <v>6.6273972602739724</v>
      </c>
      <c r="X2424" s="16" t="e">
        <f>IF(Template!$F$7="Linear interpolation",LinInterp($I$5:$I$22,$G$5:$G$22,W2424),CubicSpline($I$5:$I$22,$G$5:$G$22,W2424))</f>
        <v>#VALUE!</v>
      </c>
      <c r="Y2424" s="221" t="e">
        <f t="shared" si="5347"/>
        <v>#VALUE!</v>
      </c>
      <c r="Z2424" s="221" t="e">
        <f>Y2424/PRODUCT($AA$6:AA2423)</f>
        <v>#VALUE!</v>
      </c>
      <c r="AA2424" s="16" t="e">
        <f t="shared" si="5354"/>
        <v>#VALUE!</v>
      </c>
      <c r="AB2424" s="10" t="e">
        <f t="shared" si="5355"/>
        <v>#VALUE!</v>
      </c>
      <c r="AC2424" s="90">
        <f t="shared" si="5348"/>
        <v>2424</v>
      </c>
      <c r="AD2424" s="17">
        <f t="shared" si="5356"/>
        <v>48417</v>
      </c>
      <c r="AE2424" s="16" t="e">
        <f t="shared" si="5349"/>
        <v>#VALUE!</v>
      </c>
      <c r="AF2424" s="10">
        <f ca="1">IFERROR(AVERAGE(INDIRECT("AE"&amp;AC2424-Template!$F$10+1):INDIRECT("AE"&amp;AC2424)),0)</f>
        <v>0</v>
      </c>
      <c r="AG2424" s="35"/>
      <c r="AH2424" s="86"/>
      <c r="AI2424" s="35"/>
      <c r="AJ2424" s="35"/>
      <c r="AK2424" s="35"/>
      <c r="AL2424" s="35"/>
      <c r="AM2424" s="35"/>
      <c r="AN2424" s="35"/>
      <c r="AO2424" s="35"/>
      <c r="AP2424" s="35"/>
      <c r="AQ2424" s="35"/>
      <c r="AR2424" s="35"/>
      <c r="AS2424" s="35"/>
      <c r="AT2424" s="35"/>
      <c r="AU2424" s="35"/>
      <c r="AV2424" s="35"/>
      <c r="AW2424" s="35"/>
      <c r="AX2424" s="35"/>
      <c r="AY2424" s="35"/>
      <c r="AZ2424" s="17">
        <f t="shared" ref="AZ2424" si="5462">AZ2423+1</f>
        <v>48440</v>
      </c>
      <c r="BA2424" s="216">
        <f t="shared" si="5372"/>
        <v>6</v>
      </c>
      <c r="BB2424" s="216">
        <f t="shared" ref="BB2424" si="5463">BB2423+1</f>
        <v>2419</v>
      </c>
      <c r="BC2424" s="16">
        <f t="shared" si="5374"/>
        <v>6.6273972602739724</v>
      </c>
      <c r="BD2424" s="16">
        <f>IF(Template!$F$7="Linear interpolation",LinInterp($AO$5:$AO$18,$AM$5:$AM$18,BC2424),CubicSpline($AO$5:$AO$18,$AM$5:$AM$18,BC2424))</f>
        <v>14.150082182904066</v>
      </c>
      <c r="BE2424" s="221">
        <f t="shared" si="5453"/>
        <v>2.4039077593611955</v>
      </c>
      <c r="BF2424" s="221">
        <f>BE2424/PRODUCT($BG$6:BG2423)</f>
        <v>1.0003649546465914</v>
      </c>
      <c r="BG2424" s="16">
        <f t="shared" si="5375"/>
        <v>1.0003650084175568</v>
      </c>
      <c r="BH2424" s="10">
        <f t="shared" si="5376"/>
        <v>13.322807240824019</v>
      </c>
      <c r="BI2424" s="90"/>
      <c r="BJ2424" s="17">
        <f t="shared" si="5359"/>
        <v>48417</v>
      </c>
      <c r="BK2424" s="16">
        <f t="shared" si="5352"/>
        <v>13.369623832851008</v>
      </c>
      <c r="BL2424" s="10">
        <f ca="1">IFERROR(AVERAGE(INDIRECT("BK"&amp;AC2424-Template!$F$10+1):INDIRECT("BK"&amp;AC2424)),0)</f>
        <v>13.404700122758221</v>
      </c>
      <c r="BM2424" s="35"/>
      <c r="BN2424" s="86"/>
      <c r="BO2424" s="35"/>
      <c r="BP2424" s="35"/>
      <c r="BQ2424" s="35"/>
      <c r="BR2424" s="35"/>
      <c r="BS2424" s="35"/>
      <c r="BT2424" s="35"/>
      <c r="BU2424" s="35"/>
      <c r="BV2424" s="35"/>
      <c r="BW2424" s="35"/>
      <c r="BX2424" s="35"/>
      <c r="BY2424" s="35"/>
      <c r="BZ2424" s="35"/>
      <c r="CA2424" s="35"/>
      <c r="CB2424" s="35"/>
      <c r="CC2424" s="35"/>
      <c r="CD2424" s="35"/>
      <c r="CE2424" s="35"/>
      <c r="CF2424" s="35"/>
      <c r="CG2424" s="35"/>
      <c r="CH2424" s="35"/>
    </row>
    <row r="2425" spans="1:86" ht="15.6" x14ac:dyDescent="0.3">
      <c r="A2425" s="35"/>
      <c r="B2425" s="86"/>
      <c r="C2425" s="35"/>
      <c r="D2425" s="35"/>
      <c r="E2425" s="35"/>
      <c r="F2425" s="35"/>
      <c r="G2425" s="35"/>
      <c r="H2425" s="35"/>
      <c r="I2425" s="35"/>
      <c r="J2425" s="35"/>
      <c r="K2425" s="35"/>
      <c r="L2425" s="35"/>
      <c r="M2425" s="35"/>
      <c r="N2425" s="35"/>
      <c r="O2425" s="35"/>
      <c r="P2425" s="35"/>
      <c r="Q2425" s="35"/>
      <c r="R2425" s="35"/>
      <c r="S2425" s="35"/>
      <c r="T2425" s="17">
        <f t="shared" si="5353"/>
        <v>48441</v>
      </c>
      <c r="U2425" s="216">
        <f t="shared" si="5346"/>
        <v>7</v>
      </c>
      <c r="V2425" s="216">
        <f t="shared" si="5353"/>
        <v>2420</v>
      </c>
      <c r="W2425" s="16">
        <f t="shared" si="5360"/>
        <v>6.6301369863013697</v>
      </c>
      <c r="X2425" s="16" t="e">
        <f>IF(Template!$F$7="Linear interpolation",LinInterp($I$5:$I$22,$G$5:$G$22,W2425),CubicSpline($I$5:$I$22,$G$5:$G$22,W2425))</f>
        <v>#VALUE!</v>
      </c>
      <c r="Y2425" s="221" t="e">
        <f t="shared" si="5347"/>
        <v>#VALUE!</v>
      </c>
      <c r="Z2425" s="221" t="e">
        <f>Y2425/PRODUCT($AA$6:AA2424)</f>
        <v>#VALUE!</v>
      </c>
      <c r="AA2425" s="16" t="e">
        <f t="shared" si="5354"/>
        <v>#VALUE!</v>
      </c>
      <c r="AB2425" s="10" t="e">
        <f t="shared" si="5355"/>
        <v>#VALUE!</v>
      </c>
      <c r="AC2425" s="90">
        <f t="shared" si="5348"/>
        <v>2425</v>
      </c>
      <c r="AD2425" s="17">
        <f t="shared" si="5356"/>
        <v>48418</v>
      </c>
      <c r="AE2425" s="16" t="e">
        <f t="shared" si="5349"/>
        <v>#VALUE!</v>
      </c>
      <c r="AF2425" s="10">
        <f ca="1">IFERROR(AVERAGE(INDIRECT("AE"&amp;AC2425-Template!$F$10+1):INDIRECT("AE"&amp;AC2425)),0)</f>
        <v>0</v>
      </c>
      <c r="AG2425" s="35"/>
      <c r="AH2425" s="86"/>
      <c r="AI2425" s="35"/>
      <c r="AJ2425" s="35"/>
      <c r="AK2425" s="35"/>
      <c r="AL2425" s="35"/>
      <c r="AM2425" s="35"/>
      <c r="AN2425" s="35"/>
      <c r="AO2425" s="35"/>
      <c r="AP2425" s="35"/>
      <c r="AQ2425" s="35"/>
      <c r="AR2425" s="35"/>
      <c r="AS2425" s="35"/>
      <c r="AT2425" s="35"/>
      <c r="AU2425" s="35"/>
      <c r="AV2425" s="35"/>
      <c r="AW2425" s="35"/>
      <c r="AX2425" s="35"/>
      <c r="AY2425" s="35"/>
      <c r="AZ2425" s="17">
        <f t="shared" ref="AZ2425" si="5464">AZ2424+1</f>
        <v>48441</v>
      </c>
      <c r="BA2425" s="216">
        <f t="shared" si="5372"/>
        <v>7</v>
      </c>
      <c r="BB2425" s="216">
        <f t="shared" ref="BB2425" si="5465">BB2424+1</f>
        <v>2420</v>
      </c>
      <c r="BC2425" s="16">
        <f t="shared" si="5374"/>
        <v>6.6301369863013697</v>
      </c>
      <c r="BD2425" s="16">
        <f>IF(Template!$F$7="Linear interpolation",LinInterp($AO$5:$AO$18,$AM$5:$AM$18,BC2425),CubicSpline($AO$5:$AO$18,$AM$5:$AM$18,BC2425))</f>
        <v>14.150120897912512</v>
      </c>
      <c r="BE2425" s="221">
        <f t="shared" si="5453"/>
        <v>2.4047849483695565</v>
      </c>
      <c r="BF2425" s="221">
        <f>BE2425/PRODUCT($BG$6:BG2424)</f>
        <v>1.0003648475048672</v>
      </c>
      <c r="BG2425" s="16">
        <f t="shared" si="5375"/>
        <v>1.0003650084175568</v>
      </c>
      <c r="BH2425" s="10">
        <f t="shared" si="5376"/>
        <v>13.322807240824019</v>
      </c>
      <c r="BI2425" s="90"/>
      <c r="BJ2425" s="17">
        <f t="shared" si="5359"/>
        <v>48418</v>
      </c>
      <c r="BK2425" s="16">
        <f t="shared" si="5352"/>
        <v>13.36734697364439</v>
      </c>
      <c r="BL2425" s="10">
        <f ca="1">IFERROR(AVERAGE(INDIRECT("BK"&amp;AC2425-Template!$F$10+1):INDIRECT("BK"&amp;AC2425)),0)</f>
        <v>13.402224685143073</v>
      </c>
      <c r="BM2425" s="35"/>
      <c r="BN2425" s="86"/>
      <c r="BO2425" s="35"/>
      <c r="BP2425" s="35"/>
      <c r="BQ2425" s="35"/>
      <c r="BR2425" s="35"/>
      <c r="BS2425" s="35"/>
      <c r="BT2425" s="35"/>
      <c r="BU2425" s="35"/>
      <c r="BV2425" s="35"/>
      <c r="BW2425" s="35"/>
      <c r="BX2425" s="35"/>
      <c r="BY2425" s="35"/>
      <c r="BZ2425" s="35"/>
      <c r="CA2425" s="35"/>
      <c r="CB2425" s="35"/>
      <c r="CC2425" s="35"/>
      <c r="CD2425" s="35"/>
      <c r="CE2425" s="35"/>
      <c r="CF2425" s="35"/>
      <c r="CG2425" s="35"/>
      <c r="CH2425" s="35"/>
    </row>
    <row r="2426" spans="1:86" ht="15.6" x14ac:dyDescent="0.3">
      <c r="A2426" s="35"/>
      <c r="B2426" s="86"/>
      <c r="C2426" s="35"/>
      <c r="D2426" s="35"/>
      <c r="E2426" s="35"/>
      <c r="F2426" s="35"/>
      <c r="G2426" s="35"/>
      <c r="H2426" s="35"/>
      <c r="I2426" s="35"/>
      <c r="J2426" s="35"/>
      <c r="K2426" s="35"/>
      <c r="L2426" s="35"/>
      <c r="M2426" s="35"/>
      <c r="N2426" s="35"/>
      <c r="O2426" s="35"/>
      <c r="P2426" s="35"/>
      <c r="Q2426" s="35"/>
      <c r="R2426" s="35"/>
      <c r="S2426" s="35"/>
      <c r="T2426" s="17">
        <f t="shared" si="5353"/>
        <v>48442</v>
      </c>
      <c r="U2426" s="216">
        <f t="shared" si="5346"/>
        <v>1</v>
      </c>
      <c r="V2426" s="216">
        <f t="shared" si="5353"/>
        <v>2421</v>
      </c>
      <c r="W2426" s="16">
        <f t="shared" si="5360"/>
        <v>6.6328767123287671</v>
      </c>
      <c r="X2426" s="16" t="e">
        <f>IF(Template!$F$7="Linear interpolation",LinInterp($I$5:$I$22,$G$5:$G$22,W2426),CubicSpline($I$5:$I$22,$G$5:$G$22,W2426))</f>
        <v>#VALUE!</v>
      </c>
      <c r="Y2426" s="221" t="e">
        <f t="shared" si="5347"/>
        <v>#VALUE!</v>
      </c>
      <c r="Z2426" s="221" t="e">
        <f>Y2426/PRODUCT($AA$6:AA2425)</f>
        <v>#VALUE!</v>
      </c>
      <c r="AA2426" s="16" t="e">
        <f t="shared" si="5354"/>
        <v>#VALUE!</v>
      </c>
      <c r="AB2426" s="10" t="e">
        <f t="shared" si="5355"/>
        <v>#VALUE!</v>
      </c>
      <c r="AC2426" s="90">
        <f t="shared" si="5348"/>
        <v>2426</v>
      </c>
      <c r="AD2426" s="17">
        <f t="shared" si="5356"/>
        <v>48419</v>
      </c>
      <c r="AE2426" s="16" t="e">
        <f t="shared" si="5349"/>
        <v>#VALUE!</v>
      </c>
      <c r="AF2426" s="10">
        <f ca="1">IFERROR(AVERAGE(INDIRECT("AE"&amp;AC2426-Template!$F$10+1):INDIRECT("AE"&amp;AC2426)),0)</f>
        <v>0</v>
      </c>
      <c r="AG2426" s="35"/>
      <c r="AH2426" s="86"/>
      <c r="AI2426" s="35"/>
      <c r="AJ2426" s="35"/>
      <c r="AK2426" s="35"/>
      <c r="AL2426" s="35"/>
      <c r="AM2426" s="35"/>
      <c r="AN2426" s="35"/>
      <c r="AO2426" s="35"/>
      <c r="AP2426" s="35"/>
      <c r="AQ2426" s="35"/>
      <c r="AR2426" s="35"/>
      <c r="AS2426" s="35"/>
      <c r="AT2426" s="35"/>
      <c r="AU2426" s="35"/>
      <c r="AV2426" s="35"/>
      <c r="AW2426" s="35"/>
      <c r="AX2426" s="35"/>
      <c r="AY2426" s="35"/>
      <c r="AZ2426" s="17">
        <f t="shared" ref="AZ2426" si="5466">AZ2425+1</f>
        <v>48442</v>
      </c>
      <c r="BA2426" s="216">
        <f t="shared" si="5372"/>
        <v>1</v>
      </c>
      <c r="BB2426" s="216">
        <f t="shared" ref="BB2426" si="5467">BB2425+1</f>
        <v>2421</v>
      </c>
      <c r="BC2426" s="16">
        <f t="shared" si="5374"/>
        <v>6.6328767123287671</v>
      </c>
      <c r="BD2426" s="16">
        <f>IF(Template!$F$7="Linear interpolation",LinInterp($AO$5:$AO$18,$AM$5:$AM$18,BC2426),CubicSpline($AO$5:$AO$18,$AM$5:$AM$18,BC2426))</f>
        <v>14.150158669686956</v>
      </c>
      <c r="BE2426" s="221">
        <f t="shared" si="5453"/>
        <v>2.4056623300843496</v>
      </c>
      <c r="BF2426" s="221">
        <f>BE2426/PRODUCT($BG$6:BG2425)</f>
        <v>1.0003646873933718</v>
      </c>
      <c r="BG2426" s="16">
        <f t="shared" si="5375"/>
        <v>1.0003646873933718</v>
      </c>
      <c r="BH2426" s="10">
        <f t="shared" si="5376"/>
        <v>13.311089858071057</v>
      </c>
      <c r="BI2426" s="90"/>
      <c r="BJ2426" s="17">
        <f t="shared" si="5359"/>
        <v>48419</v>
      </c>
      <c r="BK2426" s="16">
        <f t="shared" si="5352"/>
        <v>13.36734697364439</v>
      </c>
      <c r="BL2426" s="10">
        <f ca="1">IFERROR(AVERAGE(INDIRECT("BK"&amp;AC2426-Template!$F$10+1):INDIRECT("BK"&amp;AC2426)),0)</f>
        <v>13.399838254261409</v>
      </c>
      <c r="BM2426" s="35"/>
      <c r="BN2426" s="86"/>
      <c r="BO2426" s="35"/>
      <c r="BP2426" s="35"/>
      <c r="BQ2426" s="35"/>
      <c r="BR2426" s="35"/>
      <c r="BS2426" s="35"/>
      <c r="BT2426" s="35"/>
      <c r="BU2426" s="35"/>
      <c r="BV2426" s="35"/>
      <c r="BW2426" s="35"/>
      <c r="BX2426" s="35"/>
      <c r="BY2426" s="35"/>
      <c r="BZ2426" s="35"/>
      <c r="CA2426" s="35"/>
      <c r="CB2426" s="35"/>
      <c r="CC2426" s="35"/>
      <c r="CD2426" s="35"/>
      <c r="CE2426" s="35"/>
      <c r="CF2426" s="35"/>
      <c r="CG2426" s="35"/>
      <c r="CH2426" s="35"/>
    </row>
    <row r="2427" spans="1:86" ht="15.6" x14ac:dyDescent="0.3">
      <c r="A2427" s="35"/>
      <c r="B2427" s="86"/>
      <c r="C2427" s="35"/>
      <c r="D2427" s="35"/>
      <c r="E2427" s="35"/>
      <c r="F2427" s="35"/>
      <c r="G2427" s="35"/>
      <c r="H2427" s="35"/>
      <c r="I2427" s="35"/>
      <c r="J2427" s="35"/>
      <c r="K2427" s="35"/>
      <c r="L2427" s="35"/>
      <c r="M2427" s="35"/>
      <c r="N2427" s="35"/>
      <c r="O2427" s="35"/>
      <c r="P2427" s="35"/>
      <c r="Q2427" s="35"/>
      <c r="R2427" s="35"/>
      <c r="S2427" s="35"/>
      <c r="T2427" s="17">
        <f t="shared" si="5353"/>
        <v>48443</v>
      </c>
      <c r="U2427" s="216">
        <f t="shared" si="5346"/>
        <v>2</v>
      </c>
      <c r="V2427" s="216">
        <f t="shared" si="5353"/>
        <v>2422</v>
      </c>
      <c r="W2427" s="16">
        <f t="shared" si="5360"/>
        <v>6.6356164383561644</v>
      </c>
      <c r="X2427" s="16" t="e">
        <f>IF(Template!$F$7="Linear interpolation",LinInterp($I$5:$I$22,$G$5:$G$22,W2427),CubicSpline($I$5:$I$22,$G$5:$G$22,W2427))</f>
        <v>#VALUE!</v>
      </c>
      <c r="Y2427" s="221" t="e">
        <f t="shared" si="5347"/>
        <v>#VALUE!</v>
      </c>
      <c r="Z2427" s="221" t="e">
        <f>Y2427/PRODUCT($AA$6:AA2426)</f>
        <v>#VALUE!</v>
      </c>
      <c r="AA2427" s="16" t="e">
        <f t="shared" si="5354"/>
        <v>#VALUE!</v>
      </c>
      <c r="AB2427" s="10" t="e">
        <f t="shared" si="5355"/>
        <v>#VALUE!</v>
      </c>
      <c r="AC2427" s="90">
        <f t="shared" si="5348"/>
        <v>2427</v>
      </c>
      <c r="AD2427" s="17">
        <f t="shared" si="5356"/>
        <v>48420</v>
      </c>
      <c r="AE2427" s="16" t="e">
        <f t="shared" si="5349"/>
        <v>#VALUE!</v>
      </c>
      <c r="AF2427" s="10">
        <f ca="1">IFERROR(AVERAGE(INDIRECT("AE"&amp;AC2427-Template!$F$10+1):INDIRECT("AE"&amp;AC2427)),0)</f>
        <v>0</v>
      </c>
      <c r="AG2427" s="35"/>
      <c r="AH2427" s="86"/>
      <c r="AI2427" s="35"/>
      <c r="AJ2427" s="35"/>
      <c r="AK2427" s="35"/>
      <c r="AL2427" s="35"/>
      <c r="AM2427" s="35"/>
      <c r="AN2427" s="35"/>
      <c r="AO2427" s="35"/>
      <c r="AP2427" s="35"/>
      <c r="AQ2427" s="35"/>
      <c r="AR2427" s="35"/>
      <c r="AS2427" s="35"/>
      <c r="AT2427" s="35"/>
      <c r="AU2427" s="35"/>
      <c r="AV2427" s="35"/>
      <c r="AW2427" s="35"/>
      <c r="AX2427" s="35"/>
      <c r="AY2427" s="35"/>
      <c r="AZ2427" s="17">
        <f t="shared" ref="AZ2427" si="5468">AZ2426+1</f>
        <v>48443</v>
      </c>
      <c r="BA2427" s="216">
        <f t="shared" si="5372"/>
        <v>2</v>
      </c>
      <c r="BB2427" s="216">
        <f t="shared" ref="BB2427" si="5469">BB2426+1</f>
        <v>2422</v>
      </c>
      <c r="BC2427" s="16">
        <f t="shared" si="5374"/>
        <v>6.6356164383561644</v>
      </c>
      <c r="BD2427" s="16">
        <f>IF(Template!$F$7="Linear interpolation",LinInterp($AO$5:$AO$18,$AM$5:$AM$18,BC2427),CubicSpline($AO$5:$AO$18,$AM$5:$AM$18,BC2427))</f>
        <v>14.150195506303355</v>
      </c>
      <c r="BE2427" s="221">
        <f t="shared" si="5453"/>
        <v>2.406539905449403</v>
      </c>
      <c r="BF2427" s="221">
        <f>BE2427/PRODUCT($BG$6:BG2426)</f>
        <v>1.0003647957379882</v>
      </c>
      <c r="BG2427" s="16">
        <f t="shared" si="5375"/>
        <v>1.0003647957379882</v>
      </c>
      <c r="BH2427" s="10">
        <f t="shared" si="5376"/>
        <v>13.315044436569279</v>
      </c>
      <c r="BI2427" s="90"/>
      <c r="BJ2427" s="17">
        <f t="shared" si="5359"/>
        <v>48420</v>
      </c>
      <c r="BK2427" s="16">
        <f t="shared" si="5352"/>
        <v>13.36734697364439</v>
      </c>
      <c r="BL2427" s="10">
        <f ca="1">IFERROR(AVERAGE(INDIRECT("BK"&amp;AC2427-Template!$F$10+1):INDIRECT("BK"&amp;AC2427)),0)</f>
        <v>13.397540391144155</v>
      </c>
      <c r="BM2427" s="35"/>
      <c r="BN2427" s="86"/>
      <c r="BO2427" s="35"/>
      <c r="BP2427" s="35"/>
      <c r="BQ2427" s="35"/>
      <c r="BR2427" s="35"/>
      <c r="BS2427" s="35"/>
      <c r="BT2427" s="35"/>
      <c r="BU2427" s="35"/>
      <c r="BV2427" s="35"/>
      <c r="BW2427" s="35"/>
      <c r="BX2427" s="35"/>
      <c r="BY2427" s="35"/>
      <c r="BZ2427" s="35"/>
      <c r="CA2427" s="35"/>
      <c r="CB2427" s="35"/>
      <c r="CC2427" s="35"/>
      <c r="CD2427" s="35"/>
      <c r="CE2427" s="35"/>
      <c r="CF2427" s="35"/>
      <c r="CG2427" s="35"/>
      <c r="CH2427" s="35"/>
    </row>
    <row r="2428" spans="1:86" ht="15.6" x14ac:dyDescent="0.3">
      <c r="A2428" s="35"/>
      <c r="B2428" s="86"/>
      <c r="C2428" s="35"/>
      <c r="D2428" s="35"/>
      <c r="E2428" s="35"/>
      <c r="F2428" s="35"/>
      <c r="G2428" s="35"/>
      <c r="H2428" s="35"/>
      <c r="I2428" s="35"/>
      <c r="J2428" s="35"/>
      <c r="K2428" s="35"/>
      <c r="L2428" s="35"/>
      <c r="M2428" s="35"/>
      <c r="N2428" s="35"/>
      <c r="O2428" s="35"/>
      <c r="P2428" s="35"/>
      <c r="Q2428" s="35"/>
      <c r="R2428" s="35"/>
      <c r="S2428" s="35"/>
      <c r="T2428" s="17">
        <f t="shared" si="5353"/>
        <v>48444</v>
      </c>
      <c r="U2428" s="216">
        <f t="shared" si="5346"/>
        <v>3</v>
      </c>
      <c r="V2428" s="216">
        <f t="shared" si="5353"/>
        <v>2423</v>
      </c>
      <c r="W2428" s="16">
        <f t="shared" si="5360"/>
        <v>6.6383561643835618</v>
      </c>
      <c r="X2428" s="16" t="e">
        <f>IF(Template!$F$7="Linear interpolation",LinInterp($I$5:$I$22,$G$5:$G$22,W2428),CubicSpline($I$5:$I$22,$G$5:$G$22,W2428))</f>
        <v>#VALUE!</v>
      </c>
      <c r="Y2428" s="221" t="e">
        <f t="shared" si="5347"/>
        <v>#VALUE!</v>
      </c>
      <c r="Z2428" s="221" t="e">
        <f>Y2428/PRODUCT($AA$6:AA2427)</f>
        <v>#VALUE!</v>
      </c>
      <c r="AA2428" s="16" t="e">
        <f t="shared" si="5354"/>
        <v>#VALUE!</v>
      </c>
      <c r="AB2428" s="10" t="e">
        <f t="shared" si="5355"/>
        <v>#VALUE!</v>
      </c>
      <c r="AC2428" s="90">
        <f t="shared" si="5348"/>
        <v>2428</v>
      </c>
      <c r="AD2428" s="17">
        <f t="shared" si="5356"/>
        <v>48421</v>
      </c>
      <c r="AE2428" s="16" t="e">
        <f t="shared" si="5349"/>
        <v>#VALUE!</v>
      </c>
      <c r="AF2428" s="10">
        <f ca="1">IFERROR(AVERAGE(INDIRECT("AE"&amp;AC2428-Template!$F$10+1):INDIRECT("AE"&amp;AC2428)),0)</f>
        <v>0</v>
      </c>
      <c r="AG2428" s="35"/>
      <c r="AH2428" s="86"/>
      <c r="AI2428" s="35"/>
      <c r="AJ2428" s="35"/>
      <c r="AK2428" s="35"/>
      <c r="AL2428" s="35"/>
      <c r="AM2428" s="35"/>
      <c r="AN2428" s="35"/>
      <c r="AO2428" s="35"/>
      <c r="AP2428" s="35"/>
      <c r="AQ2428" s="35"/>
      <c r="AR2428" s="35"/>
      <c r="AS2428" s="35"/>
      <c r="AT2428" s="35"/>
      <c r="AU2428" s="35"/>
      <c r="AV2428" s="35"/>
      <c r="AW2428" s="35"/>
      <c r="AX2428" s="35"/>
      <c r="AY2428" s="35"/>
      <c r="AZ2428" s="17">
        <f t="shared" ref="AZ2428" si="5470">AZ2427+1</f>
        <v>48444</v>
      </c>
      <c r="BA2428" s="216">
        <f t="shared" si="5372"/>
        <v>3</v>
      </c>
      <c r="BB2428" s="216">
        <f t="shared" ref="BB2428" si="5471">BB2427+1</f>
        <v>2423</v>
      </c>
      <c r="BC2428" s="16">
        <f t="shared" si="5374"/>
        <v>6.6383561643835618</v>
      </c>
      <c r="BD2428" s="16">
        <f>IF(Template!$F$7="Linear interpolation",LinInterp($AO$5:$AO$18,$AM$5:$AM$18,BC2428),CubicSpline($AO$5:$AO$18,$AM$5:$AM$18,BC2428))</f>
        <v>14.150231415837661</v>
      </c>
      <c r="BE2428" s="221">
        <f t="shared" si="5453"/>
        <v>2.4074176754117973</v>
      </c>
      <c r="BF2428" s="221">
        <f>BE2428/PRODUCT($BG$6:BG2427)</f>
        <v>1.0003647435724654</v>
      </c>
      <c r="BG2428" s="16">
        <f t="shared" si="5375"/>
        <v>1.0003647435724654</v>
      </c>
      <c r="BH2428" s="10">
        <f t="shared" si="5376"/>
        <v>13.313140394987432</v>
      </c>
      <c r="BI2428" s="90"/>
      <c r="BJ2428" s="17">
        <f t="shared" si="5359"/>
        <v>48421</v>
      </c>
      <c r="BK2428" s="16">
        <f t="shared" si="5352"/>
        <v>13.353825825449528</v>
      </c>
      <c r="BL2428" s="10">
        <f ca="1">IFERROR(AVERAGE(INDIRECT("BK"&amp;AC2428-Template!$F$10+1):INDIRECT("BK"&amp;AC2428)),0)</f>
        <v>13.39479182308707</v>
      </c>
      <c r="BM2428" s="35"/>
      <c r="BN2428" s="86"/>
      <c r="BO2428" s="35"/>
      <c r="BP2428" s="35"/>
      <c r="BQ2428" s="35"/>
      <c r="BR2428" s="35"/>
      <c r="BS2428" s="35"/>
      <c r="BT2428" s="35"/>
      <c r="BU2428" s="35"/>
      <c r="BV2428" s="35"/>
      <c r="BW2428" s="35"/>
      <c r="BX2428" s="35"/>
      <c r="BY2428" s="35"/>
      <c r="BZ2428" s="35"/>
      <c r="CA2428" s="35"/>
      <c r="CB2428" s="35"/>
      <c r="CC2428" s="35"/>
      <c r="CD2428" s="35"/>
      <c r="CE2428" s="35"/>
      <c r="CF2428" s="35"/>
      <c r="CG2428" s="35"/>
      <c r="CH2428" s="35"/>
    </row>
    <row r="2429" spans="1:86" ht="15.6" x14ac:dyDescent="0.3">
      <c r="A2429" s="35"/>
      <c r="B2429" s="86"/>
      <c r="C2429" s="35"/>
      <c r="D2429" s="35"/>
      <c r="E2429" s="35"/>
      <c r="F2429" s="35"/>
      <c r="G2429" s="35"/>
      <c r="H2429" s="35"/>
      <c r="I2429" s="35"/>
      <c r="J2429" s="35"/>
      <c r="K2429" s="35"/>
      <c r="L2429" s="35"/>
      <c r="M2429" s="35"/>
      <c r="N2429" s="35"/>
      <c r="O2429" s="35"/>
      <c r="P2429" s="35"/>
      <c r="Q2429" s="35"/>
      <c r="R2429" s="35"/>
      <c r="S2429" s="35"/>
      <c r="T2429" s="17">
        <f t="shared" si="5353"/>
        <v>48445</v>
      </c>
      <c r="U2429" s="216">
        <f t="shared" si="5346"/>
        <v>4</v>
      </c>
      <c r="V2429" s="216">
        <f t="shared" si="5353"/>
        <v>2424</v>
      </c>
      <c r="W2429" s="16">
        <f t="shared" si="5360"/>
        <v>6.6410958904109592</v>
      </c>
      <c r="X2429" s="16" t="e">
        <f>IF(Template!$F$7="Linear interpolation",LinInterp($I$5:$I$22,$G$5:$G$22,W2429),CubicSpline($I$5:$I$22,$G$5:$G$22,W2429))</f>
        <v>#VALUE!</v>
      </c>
      <c r="Y2429" s="221" t="e">
        <f t="shared" si="5347"/>
        <v>#VALUE!</v>
      </c>
      <c r="Z2429" s="221" t="e">
        <f>Y2429/PRODUCT($AA$6:AA2428)</f>
        <v>#VALUE!</v>
      </c>
      <c r="AA2429" s="16" t="e">
        <f t="shared" si="5354"/>
        <v>#VALUE!</v>
      </c>
      <c r="AB2429" s="10" t="e">
        <f t="shared" si="5355"/>
        <v>#VALUE!</v>
      </c>
      <c r="AC2429" s="90">
        <f t="shared" si="5348"/>
        <v>2429</v>
      </c>
      <c r="AD2429" s="17">
        <f t="shared" si="5356"/>
        <v>48422</v>
      </c>
      <c r="AE2429" s="16" t="e">
        <f t="shared" si="5349"/>
        <v>#VALUE!</v>
      </c>
      <c r="AF2429" s="10">
        <f ca="1">IFERROR(AVERAGE(INDIRECT("AE"&amp;AC2429-Template!$F$10+1):INDIRECT("AE"&amp;AC2429)),0)</f>
        <v>0</v>
      </c>
      <c r="AG2429" s="35"/>
      <c r="AH2429" s="86"/>
      <c r="AI2429" s="35"/>
      <c r="AJ2429" s="35"/>
      <c r="AK2429" s="35"/>
      <c r="AL2429" s="35"/>
      <c r="AM2429" s="35"/>
      <c r="AN2429" s="35"/>
      <c r="AO2429" s="35"/>
      <c r="AP2429" s="35"/>
      <c r="AQ2429" s="35"/>
      <c r="AR2429" s="35"/>
      <c r="AS2429" s="35"/>
      <c r="AT2429" s="35"/>
      <c r="AU2429" s="35"/>
      <c r="AV2429" s="35"/>
      <c r="AW2429" s="35"/>
      <c r="AX2429" s="35"/>
      <c r="AY2429" s="35"/>
      <c r="AZ2429" s="17">
        <f t="shared" ref="AZ2429" si="5472">AZ2428+1</f>
        <v>48445</v>
      </c>
      <c r="BA2429" s="216">
        <f t="shared" si="5372"/>
        <v>4</v>
      </c>
      <c r="BB2429" s="216">
        <f t="shared" ref="BB2429" si="5473">BB2428+1</f>
        <v>2424</v>
      </c>
      <c r="BC2429" s="16">
        <f t="shared" si="5374"/>
        <v>6.6410958904109592</v>
      </c>
      <c r="BD2429" s="16">
        <f>IF(Template!$F$7="Linear interpolation",LinInterp($AO$5:$AO$18,$AM$5:$AM$18,BC2429),CubicSpline($AO$5:$AO$18,$AM$5:$AM$18,BC2429))</f>
        <v>14.150266406365828</v>
      </c>
      <c r="BE2429" s="221">
        <f t="shared" si="5453"/>
        <v>2.408295640921831</v>
      </c>
      <c r="BF2429" s="221">
        <f>BE2429/PRODUCT($BG$6:BG2428)</f>
        <v>1.0003646918102334</v>
      </c>
      <c r="BG2429" s="16">
        <f t="shared" si="5375"/>
        <v>1.0003646918102334</v>
      </c>
      <c r="BH2429" s="10">
        <f t="shared" si="5376"/>
        <v>13.311251073517383</v>
      </c>
      <c r="BI2429" s="90"/>
      <c r="BJ2429" s="17">
        <f t="shared" si="5359"/>
        <v>48422</v>
      </c>
      <c r="BK2429" s="16">
        <f t="shared" si="5352"/>
        <v>13.358379683205634</v>
      </c>
      <c r="BL2429" s="10">
        <f ca="1">IFERROR(AVERAGE(INDIRECT("BK"&amp;AC2429-Template!$F$10+1):INDIRECT("BK"&amp;AC2429)),0)</f>
        <v>13.392195050288526</v>
      </c>
      <c r="BM2429" s="35"/>
      <c r="BN2429" s="86"/>
      <c r="BO2429" s="35"/>
      <c r="BP2429" s="35"/>
      <c r="BQ2429" s="35"/>
      <c r="BR2429" s="35"/>
      <c r="BS2429" s="35"/>
      <c r="BT2429" s="35"/>
      <c r="BU2429" s="35"/>
      <c r="BV2429" s="35"/>
      <c r="BW2429" s="35"/>
      <c r="BX2429" s="35"/>
      <c r="BY2429" s="35"/>
      <c r="BZ2429" s="35"/>
      <c r="CA2429" s="35"/>
      <c r="CB2429" s="35"/>
      <c r="CC2429" s="35"/>
      <c r="CD2429" s="35"/>
      <c r="CE2429" s="35"/>
      <c r="CF2429" s="35"/>
      <c r="CG2429" s="35"/>
      <c r="CH2429" s="35"/>
    </row>
    <row r="2430" spans="1:86" ht="15.6" x14ac:dyDescent="0.3">
      <c r="A2430" s="35"/>
      <c r="B2430" s="86"/>
      <c r="C2430" s="35"/>
      <c r="D2430" s="35"/>
      <c r="E2430" s="35"/>
      <c r="F2430" s="35"/>
      <c r="G2430" s="35"/>
      <c r="H2430" s="35"/>
      <c r="I2430" s="35"/>
      <c r="J2430" s="35"/>
      <c r="K2430" s="35"/>
      <c r="L2430" s="35"/>
      <c r="M2430" s="35"/>
      <c r="N2430" s="35"/>
      <c r="O2430" s="35"/>
      <c r="P2430" s="35"/>
      <c r="Q2430" s="35"/>
      <c r="R2430" s="35"/>
      <c r="S2430" s="35"/>
      <c r="T2430" s="17">
        <f t="shared" si="5353"/>
        <v>48446</v>
      </c>
      <c r="U2430" s="216">
        <f t="shared" si="5346"/>
        <v>5</v>
      </c>
      <c r="V2430" s="216">
        <f t="shared" si="5353"/>
        <v>2425</v>
      </c>
      <c r="W2430" s="16">
        <f t="shared" si="5360"/>
        <v>6.6438356164383565</v>
      </c>
      <c r="X2430" s="16" t="e">
        <f>IF(Template!$F$7="Linear interpolation",LinInterp($I$5:$I$22,$G$5:$G$22,W2430),CubicSpline($I$5:$I$22,$G$5:$G$22,W2430))</f>
        <v>#VALUE!</v>
      </c>
      <c r="Y2430" s="221" t="e">
        <f t="shared" si="5347"/>
        <v>#VALUE!</v>
      </c>
      <c r="Z2430" s="221" t="e">
        <f>Y2430/PRODUCT($AA$6:AA2429)</f>
        <v>#VALUE!</v>
      </c>
      <c r="AA2430" s="16" t="e">
        <f t="shared" si="5354"/>
        <v>#VALUE!</v>
      </c>
      <c r="AB2430" s="10" t="e">
        <f t="shared" si="5355"/>
        <v>#VALUE!</v>
      </c>
      <c r="AC2430" s="90">
        <f t="shared" si="5348"/>
        <v>2430</v>
      </c>
      <c r="AD2430" s="17">
        <f t="shared" si="5356"/>
        <v>48423</v>
      </c>
      <c r="AE2430" s="16" t="e">
        <f t="shared" si="5349"/>
        <v>#VALUE!</v>
      </c>
      <c r="AF2430" s="10">
        <f ca="1">IFERROR(AVERAGE(INDIRECT("AE"&amp;AC2430-Template!$F$10+1):INDIRECT("AE"&amp;AC2430)),0)</f>
        <v>0</v>
      </c>
      <c r="AG2430" s="35"/>
      <c r="AH2430" s="86"/>
      <c r="AI2430" s="35"/>
      <c r="AJ2430" s="35"/>
      <c r="AK2430" s="35"/>
      <c r="AL2430" s="35"/>
      <c r="AM2430" s="35"/>
      <c r="AN2430" s="35"/>
      <c r="AO2430" s="35"/>
      <c r="AP2430" s="35"/>
      <c r="AQ2430" s="35"/>
      <c r="AR2430" s="35"/>
      <c r="AS2430" s="35"/>
      <c r="AT2430" s="35"/>
      <c r="AU2430" s="35"/>
      <c r="AV2430" s="35"/>
      <c r="AW2430" s="35"/>
      <c r="AX2430" s="35"/>
      <c r="AY2430" s="35"/>
      <c r="AZ2430" s="17">
        <f t="shared" ref="AZ2430" si="5474">AZ2429+1</f>
        <v>48446</v>
      </c>
      <c r="BA2430" s="216">
        <f t="shared" si="5372"/>
        <v>5</v>
      </c>
      <c r="BB2430" s="216">
        <f t="shared" ref="BB2430" si="5475">BB2429+1</f>
        <v>2425</v>
      </c>
      <c r="BC2430" s="16">
        <f t="shared" si="5374"/>
        <v>6.6438356164383565</v>
      </c>
      <c r="BD2430" s="16">
        <f>IF(Template!$F$7="Linear interpolation",LinInterp($AO$5:$AO$18,$AM$5:$AM$18,BC2430),CubicSpline($AO$5:$AO$18,$AM$5:$AM$18,BC2430))</f>
        <v>14.150300485963811</v>
      </c>
      <c r="BE2430" s="221">
        <f t="shared" si="5453"/>
        <v>2.4091738029330574</v>
      </c>
      <c r="BF2430" s="221">
        <f>BE2430/PRODUCT($BG$6:BG2429)</f>
        <v>1.000364640452071</v>
      </c>
      <c r="BG2430" s="16">
        <f t="shared" si="5375"/>
        <v>1.000364640452071</v>
      </c>
      <c r="BH2430" s="10">
        <f t="shared" si="5376"/>
        <v>13.309376500590165</v>
      </c>
      <c r="BI2430" s="90"/>
      <c r="BJ2430" s="17">
        <f t="shared" si="5359"/>
        <v>48423</v>
      </c>
      <c r="BK2430" s="16">
        <f t="shared" si="5352"/>
        <v>13.356173038152619</v>
      </c>
      <c r="BL2430" s="10">
        <f ca="1">IFERROR(AVERAGE(INDIRECT("BK"&amp;AC2430-Template!$F$10+1):INDIRECT("BK"&amp;AC2430)),0)</f>
        <v>13.390051725386337</v>
      </c>
      <c r="BM2430" s="35"/>
      <c r="BN2430" s="86"/>
      <c r="BO2430" s="35"/>
      <c r="BP2430" s="35"/>
      <c r="BQ2430" s="35"/>
      <c r="BR2430" s="35"/>
      <c r="BS2430" s="35"/>
      <c r="BT2430" s="35"/>
      <c r="BU2430" s="35"/>
      <c r="BV2430" s="35"/>
      <c r="BW2430" s="35"/>
      <c r="BX2430" s="35"/>
      <c r="BY2430" s="35"/>
      <c r="BZ2430" s="35"/>
      <c r="CA2430" s="35"/>
      <c r="CB2430" s="35"/>
      <c r="CC2430" s="35"/>
      <c r="CD2430" s="35"/>
      <c r="CE2430" s="35"/>
      <c r="CF2430" s="35"/>
      <c r="CG2430" s="35"/>
      <c r="CH2430" s="35"/>
    </row>
    <row r="2431" spans="1:86" ht="15.6" x14ac:dyDescent="0.3">
      <c r="A2431" s="35"/>
      <c r="B2431" s="86"/>
      <c r="C2431" s="35"/>
      <c r="D2431" s="35"/>
      <c r="E2431" s="35"/>
      <c r="F2431" s="35"/>
      <c r="G2431" s="35"/>
      <c r="H2431" s="35"/>
      <c r="I2431" s="35"/>
      <c r="J2431" s="35"/>
      <c r="K2431" s="35"/>
      <c r="L2431" s="35"/>
      <c r="M2431" s="35"/>
      <c r="N2431" s="35"/>
      <c r="O2431" s="35"/>
      <c r="P2431" s="35"/>
      <c r="Q2431" s="35"/>
      <c r="R2431" s="35"/>
      <c r="S2431" s="35"/>
      <c r="T2431" s="17">
        <f t="shared" si="5353"/>
        <v>48447</v>
      </c>
      <c r="U2431" s="216">
        <f t="shared" si="5346"/>
        <v>6</v>
      </c>
      <c r="V2431" s="216">
        <f t="shared" si="5353"/>
        <v>2426</v>
      </c>
      <c r="W2431" s="16">
        <f t="shared" si="5360"/>
        <v>6.646575342465753</v>
      </c>
      <c r="X2431" s="16" t="e">
        <f>IF(Template!$F$7="Linear interpolation",LinInterp($I$5:$I$22,$G$5:$G$22,W2431),CubicSpline($I$5:$I$22,$G$5:$G$22,W2431))</f>
        <v>#VALUE!</v>
      </c>
      <c r="Y2431" s="221" t="e">
        <f t="shared" si="5347"/>
        <v>#VALUE!</v>
      </c>
      <c r="Z2431" s="221" t="e">
        <f>Y2431/PRODUCT($AA$6:AA2430)</f>
        <v>#VALUE!</v>
      </c>
      <c r="AA2431" s="16" t="e">
        <f t="shared" si="5354"/>
        <v>#VALUE!</v>
      </c>
      <c r="AB2431" s="10" t="e">
        <f t="shared" si="5355"/>
        <v>#VALUE!</v>
      </c>
      <c r="AC2431" s="90">
        <f t="shared" si="5348"/>
        <v>2431</v>
      </c>
      <c r="AD2431" s="17">
        <f t="shared" si="5356"/>
        <v>48424</v>
      </c>
      <c r="AE2431" s="16" t="e">
        <f t="shared" si="5349"/>
        <v>#VALUE!</v>
      </c>
      <c r="AF2431" s="10">
        <f ca="1">IFERROR(AVERAGE(INDIRECT("AE"&amp;AC2431-Template!$F$10+1):INDIRECT("AE"&amp;AC2431)),0)</f>
        <v>0</v>
      </c>
      <c r="AG2431" s="35"/>
      <c r="AH2431" s="86"/>
      <c r="AI2431" s="35"/>
      <c r="AJ2431" s="35"/>
      <c r="AK2431" s="35"/>
      <c r="AL2431" s="35"/>
      <c r="AM2431" s="35"/>
      <c r="AN2431" s="35"/>
      <c r="AO2431" s="35"/>
      <c r="AP2431" s="35"/>
      <c r="AQ2431" s="35"/>
      <c r="AR2431" s="35"/>
      <c r="AS2431" s="35"/>
      <c r="AT2431" s="35"/>
      <c r="AU2431" s="35"/>
      <c r="AV2431" s="35"/>
      <c r="AW2431" s="35"/>
      <c r="AX2431" s="35"/>
      <c r="AY2431" s="35"/>
      <c r="AZ2431" s="17">
        <f t="shared" ref="AZ2431" si="5476">AZ2430+1</f>
        <v>48447</v>
      </c>
      <c r="BA2431" s="216">
        <f t="shared" si="5372"/>
        <v>6</v>
      </c>
      <c r="BB2431" s="216">
        <f t="shared" ref="BB2431" si="5477">BB2430+1</f>
        <v>2426</v>
      </c>
      <c r="BC2431" s="16">
        <f t="shared" si="5374"/>
        <v>6.646575342465753</v>
      </c>
      <c r="BD2431" s="16">
        <f>IF(Template!$F$7="Linear interpolation",LinInterp($AO$5:$AO$18,$AM$5:$AM$18,BC2431),CubicSpline($AO$5:$AO$18,$AM$5:$AM$18,BC2431))</f>
        <v>14.150333662707563</v>
      </c>
      <c r="BE2431" s="221">
        <f t="shared" si="5453"/>
        <v>2.4100521624022688</v>
      </c>
      <c r="BF2431" s="221">
        <f>BE2431/PRODUCT($BG$6:BG2430)</f>
        <v>1.0003645894987494</v>
      </c>
      <c r="BG2431" s="16">
        <f t="shared" si="5375"/>
        <v>1.000364640452071</v>
      </c>
      <c r="BH2431" s="10">
        <f t="shared" si="5376"/>
        <v>13.309376500590165</v>
      </c>
      <c r="BI2431" s="90"/>
      <c r="BJ2431" s="17">
        <f t="shared" si="5359"/>
        <v>48424</v>
      </c>
      <c r="BK2431" s="16">
        <f t="shared" si="5352"/>
        <v>13.353980520649621</v>
      </c>
      <c r="BL2431" s="10">
        <f ca="1">IFERROR(AVERAGE(INDIRECT("BK"&amp;AC2431-Template!$F$10+1):INDIRECT("BK"&amp;AC2431)),0)</f>
        <v>13.387658176418661</v>
      </c>
      <c r="BM2431" s="35"/>
      <c r="BN2431" s="86"/>
      <c r="BO2431" s="35"/>
      <c r="BP2431" s="35"/>
      <c r="BQ2431" s="35"/>
      <c r="BR2431" s="35"/>
      <c r="BS2431" s="35"/>
      <c r="BT2431" s="35"/>
      <c r="BU2431" s="35"/>
      <c r="BV2431" s="35"/>
      <c r="BW2431" s="35"/>
      <c r="BX2431" s="35"/>
      <c r="BY2431" s="35"/>
      <c r="BZ2431" s="35"/>
      <c r="CA2431" s="35"/>
      <c r="CB2431" s="35"/>
      <c r="CC2431" s="35"/>
      <c r="CD2431" s="35"/>
      <c r="CE2431" s="35"/>
      <c r="CF2431" s="35"/>
      <c r="CG2431" s="35"/>
      <c r="CH2431" s="35"/>
    </row>
    <row r="2432" spans="1:86" ht="15.6" x14ac:dyDescent="0.3">
      <c r="A2432" s="35"/>
      <c r="B2432" s="86"/>
      <c r="C2432" s="35"/>
      <c r="D2432" s="35"/>
      <c r="E2432" s="35"/>
      <c r="F2432" s="35"/>
      <c r="G2432" s="35"/>
      <c r="H2432" s="35"/>
      <c r="I2432" s="35"/>
      <c r="J2432" s="35"/>
      <c r="K2432" s="35"/>
      <c r="L2432" s="35"/>
      <c r="M2432" s="35"/>
      <c r="N2432" s="35"/>
      <c r="O2432" s="35"/>
      <c r="P2432" s="35"/>
      <c r="Q2432" s="35"/>
      <c r="R2432" s="35"/>
      <c r="S2432" s="35"/>
      <c r="T2432" s="17">
        <f t="shared" si="5353"/>
        <v>48448</v>
      </c>
      <c r="U2432" s="216">
        <f t="shared" si="5346"/>
        <v>7</v>
      </c>
      <c r="V2432" s="216">
        <f t="shared" si="5353"/>
        <v>2427</v>
      </c>
      <c r="W2432" s="16">
        <f t="shared" si="5360"/>
        <v>6.6493150684931503</v>
      </c>
      <c r="X2432" s="16" t="e">
        <f>IF(Template!$F$7="Linear interpolation",LinInterp($I$5:$I$22,$G$5:$G$22,W2432),CubicSpline($I$5:$I$22,$G$5:$G$22,W2432))</f>
        <v>#VALUE!</v>
      </c>
      <c r="Y2432" s="221" t="e">
        <f t="shared" si="5347"/>
        <v>#VALUE!</v>
      </c>
      <c r="Z2432" s="221" t="e">
        <f>Y2432/PRODUCT($AA$6:AA2431)</f>
        <v>#VALUE!</v>
      </c>
      <c r="AA2432" s="16" t="e">
        <f t="shared" si="5354"/>
        <v>#VALUE!</v>
      </c>
      <c r="AB2432" s="10" t="e">
        <f t="shared" si="5355"/>
        <v>#VALUE!</v>
      </c>
      <c r="AC2432" s="90">
        <f t="shared" si="5348"/>
        <v>2432</v>
      </c>
      <c r="AD2432" s="17">
        <f t="shared" si="5356"/>
        <v>48425</v>
      </c>
      <c r="AE2432" s="16" t="e">
        <f t="shared" si="5349"/>
        <v>#VALUE!</v>
      </c>
      <c r="AF2432" s="10">
        <f ca="1">IFERROR(AVERAGE(INDIRECT("AE"&amp;AC2432-Template!$F$10+1):INDIRECT("AE"&amp;AC2432)),0)</f>
        <v>0</v>
      </c>
      <c r="AG2432" s="35"/>
      <c r="AH2432" s="86"/>
      <c r="AI2432" s="35"/>
      <c r="AJ2432" s="35"/>
      <c r="AK2432" s="35"/>
      <c r="AL2432" s="35"/>
      <c r="AM2432" s="35"/>
      <c r="AN2432" s="35"/>
      <c r="AO2432" s="35"/>
      <c r="AP2432" s="35"/>
      <c r="AQ2432" s="35"/>
      <c r="AR2432" s="35"/>
      <c r="AS2432" s="35"/>
      <c r="AT2432" s="35"/>
      <c r="AU2432" s="35"/>
      <c r="AV2432" s="35"/>
      <c r="AW2432" s="35"/>
      <c r="AX2432" s="35"/>
      <c r="AY2432" s="35"/>
      <c r="AZ2432" s="17">
        <f t="shared" ref="AZ2432" si="5478">AZ2431+1</f>
        <v>48448</v>
      </c>
      <c r="BA2432" s="216">
        <f t="shared" si="5372"/>
        <v>7</v>
      </c>
      <c r="BB2432" s="216">
        <f t="shared" ref="BB2432" si="5479">BB2431+1</f>
        <v>2427</v>
      </c>
      <c r="BC2432" s="16">
        <f t="shared" si="5374"/>
        <v>6.6493150684931503</v>
      </c>
      <c r="BD2432" s="16">
        <f>IF(Template!$F$7="Linear interpolation",LinInterp($AO$5:$AO$18,$AM$5:$AM$18,BC2432),CubicSpline($AO$5:$AO$18,$AM$5:$AM$18,BC2432))</f>
        <v>14.150365944673037</v>
      </c>
      <c r="BE2432" s="221">
        <f t="shared" si="5453"/>
        <v>2.4109307202895094</v>
      </c>
      <c r="BF2432" s="221">
        <f>BE2432/PRODUCT($BG$6:BG2431)</f>
        <v>1.0003644879977263</v>
      </c>
      <c r="BG2432" s="16">
        <f t="shared" si="5375"/>
        <v>1.000364640452071</v>
      </c>
      <c r="BH2432" s="10">
        <f t="shared" si="5376"/>
        <v>13.309376500590165</v>
      </c>
      <c r="BI2432" s="90"/>
      <c r="BJ2432" s="17">
        <f t="shared" si="5359"/>
        <v>48425</v>
      </c>
      <c r="BK2432" s="16">
        <f t="shared" si="5352"/>
        <v>13.351802158738657</v>
      </c>
      <c r="BL2432" s="10">
        <f ca="1">IFERROR(AVERAGE(INDIRECT("BK"&amp;AC2432-Template!$F$10+1):INDIRECT("BK"&amp;AC2432)),0)</f>
        <v>13.385278374222343</v>
      </c>
      <c r="BM2432" s="35"/>
      <c r="BN2432" s="86"/>
      <c r="BO2432" s="35"/>
      <c r="BP2432" s="35"/>
      <c r="BQ2432" s="35"/>
      <c r="BR2432" s="35"/>
      <c r="BS2432" s="35"/>
      <c r="BT2432" s="35"/>
      <c r="BU2432" s="35"/>
      <c r="BV2432" s="35"/>
      <c r="BW2432" s="35"/>
      <c r="BX2432" s="35"/>
      <c r="BY2432" s="35"/>
      <c r="BZ2432" s="35"/>
      <c r="CA2432" s="35"/>
      <c r="CB2432" s="35"/>
      <c r="CC2432" s="35"/>
      <c r="CD2432" s="35"/>
      <c r="CE2432" s="35"/>
      <c r="CF2432" s="35"/>
      <c r="CG2432" s="35"/>
      <c r="CH2432" s="35"/>
    </row>
    <row r="2433" spans="1:86" ht="15.6" x14ac:dyDescent="0.3">
      <c r="A2433" s="35"/>
      <c r="B2433" s="86"/>
      <c r="C2433" s="35"/>
      <c r="D2433" s="35"/>
      <c r="E2433" s="35"/>
      <c r="F2433" s="35"/>
      <c r="G2433" s="35"/>
      <c r="H2433" s="35"/>
      <c r="I2433" s="35"/>
      <c r="J2433" s="35"/>
      <c r="K2433" s="35"/>
      <c r="L2433" s="35"/>
      <c r="M2433" s="35"/>
      <c r="N2433" s="35"/>
      <c r="O2433" s="35"/>
      <c r="P2433" s="35"/>
      <c r="Q2433" s="35"/>
      <c r="R2433" s="35"/>
      <c r="S2433" s="35"/>
      <c r="T2433" s="17">
        <f t="shared" si="5353"/>
        <v>48449</v>
      </c>
      <c r="U2433" s="216">
        <f t="shared" si="5346"/>
        <v>1</v>
      </c>
      <c r="V2433" s="216">
        <f t="shared" si="5353"/>
        <v>2428</v>
      </c>
      <c r="W2433" s="16">
        <f t="shared" si="5360"/>
        <v>6.6520547945205477</v>
      </c>
      <c r="X2433" s="16" t="e">
        <f>IF(Template!$F$7="Linear interpolation",LinInterp($I$5:$I$22,$G$5:$G$22,W2433),CubicSpline($I$5:$I$22,$G$5:$G$22,W2433))</f>
        <v>#VALUE!</v>
      </c>
      <c r="Y2433" s="221" t="e">
        <f t="shared" si="5347"/>
        <v>#VALUE!</v>
      </c>
      <c r="Z2433" s="221" t="e">
        <f>Y2433/PRODUCT($AA$6:AA2432)</f>
        <v>#VALUE!</v>
      </c>
      <c r="AA2433" s="16" t="e">
        <f t="shared" si="5354"/>
        <v>#VALUE!</v>
      </c>
      <c r="AB2433" s="10" t="e">
        <f t="shared" si="5355"/>
        <v>#VALUE!</v>
      </c>
      <c r="AC2433" s="90">
        <f t="shared" si="5348"/>
        <v>2433</v>
      </c>
      <c r="AD2433" s="17">
        <f t="shared" si="5356"/>
        <v>48426</v>
      </c>
      <c r="AE2433" s="16" t="e">
        <f t="shared" si="5349"/>
        <v>#VALUE!</v>
      </c>
      <c r="AF2433" s="10">
        <f ca="1">IFERROR(AVERAGE(INDIRECT("AE"&amp;AC2433-Template!$F$10+1):INDIRECT("AE"&amp;AC2433)),0)</f>
        <v>0</v>
      </c>
      <c r="AG2433" s="35"/>
      <c r="AH2433" s="86"/>
      <c r="AI2433" s="35"/>
      <c r="AJ2433" s="35"/>
      <c r="AK2433" s="35"/>
      <c r="AL2433" s="35"/>
      <c r="AM2433" s="35"/>
      <c r="AN2433" s="35"/>
      <c r="AO2433" s="35"/>
      <c r="AP2433" s="35"/>
      <c r="AQ2433" s="35"/>
      <c r="AR2433" s="35"/>
      <c r="AS2433" s="35"/>
      <c r="AT2433" s="35"/>
      <c r="AU2433" s="35"/>
      <c r="AV2433" s="35"/>
      <c r="AW2433" s="35"/>
      <c r="AX2433" s="35"/>
      <c r="AY2433" s="35"/>
      <c r="AZ2433" s="17">
        <f t="shared" ref="AZ2433" si="5480">AZ2432+1</f>
        <v>48449</v>
      </c>
      <c r="BA2433" s="216">
        <f t="shared" si="5372"/>
        <v>1</v>
      </c>
      <c r="BB2433" s="216">
        <f t="shared" ref="BB2433" si="5481">BB2432+1</f>
        <v>2428</v>
      </c>
      <c r="BC2433" s="16">
        <f t="shared" si="5374"/>
        <v>6.6520547945205477</v>
      </c>
      <c r="BD2433" s="16">
        <f>IF(Template!$F$7="Linear interpolation",LinInterp($AO$5:$AO$18,$AM$5:$AM$18,BC2433),CubicSpline($AO$5:$AO$18,$AM$5:$AM$18,BC2433))</f>
        <v>14.150397339936188</v>
      </c>
      <c r="BE2433" s="221">
        <f t="shared" si="5453"/>
        <v>2.4118094775580854</v>
      </c>
      <c r="BF2433" s="221">
        <f>BE2433/PRODUCT($BG$6:BG2432)</f>
        <v>1.0003643363554071</v>
      </c>
      <c r="BG2433" s="16">
        <f t="shared" si="5375"/>
        <v>1.0003643363554071</v>
      </c>
      <c r="BH2433" s="10">
        <f t="shared" si="5376"/>
        <v>13.298276972359634</v>
      </c>
      <c r="BI2433" s="90"/>
      <c r="BJ2433" s="17">
        <f t="shared" si="5359"/>
        <v>48426</v>
      </c>
      <c r="BK2433" s="16">
        <f t="shared" si="5352"/>
        <v>13.351802158738657</v>
      </c>
      <c r="BL2433" s="10">
        <f ca="1">IFERROR(AVERAGE(INDIRECT("BK"&amp;AC2433-Template!$F$10+1):INDIRECT("BK"&amp;AC2433)),0)</f>
        <v>13.382984486255507</v>
      </c>
      <c r="BM2433" s="35"/>
      <c r="BN2433" s="86"/>
      <c r="BO2433" s="35"/>
      <c r="BP2433" s="35"/>
      <c r="BQ2433" s="35"/>
      <c r="BR2433" s="35"/>
      <c r="BS2433" s="35"/>
      <c r="BT2433" s="35"/>
      <c r="BU2433" s="35"/>
      <c r="BV2433" s="35"/>
      <c r="BW2433" s="35"/>
      <c r="BX2433" s="35"/>
      <c r="BY2433" s="35"/>
      <c r="BZ2433" s="35"/>
      <c r="CA2433" s="35"/>
      <c r="CB2433" s="35"/>
      <c r="CC2433" s="35"/>
      <c r="CD2433" s="35"/>
      <c r="CE2433" s="35"/>
      <c r="CF2433" s="35"/>
      <c r="CG2433" s="35"/>
      <c r="CH2433" s="35"/>
    </row>
    <row r="2434" spans="1:86" ht="15.6" x14ac:dyDescent="0.3">
      <c r="A2434" s="35"/>
      <c r="B2434" s="86"/>
      <c r="C2434" s="35"/>
      <c r="D2434" s="35"/>
      <c r="E2434" s="35"/>
      <c r="F2434" s="35"/>
      <c r="G2434" s="35"/>
      <c r="H2434" s="35"/>
      <c r="I2434" s="35"/>
      <c r="J2434" s="35"/>
      <c r="K2434" s="35"/>
      <c r="L2434" s="35"/>
      <c r="M2434" s="35"/>
      <c r="N2434" s="35"/>
      <c r="O2434" s="35"/>
      <c r="P2434" s="35"/>
      <c r="Q2434" s="35"/>
      <c r="R2434" s="35"/>
      <c r="S2434" s="35"/>
      <c r="T2434" s="17">
        <f t="shared" si="5353"/>
        <v>48450</v>
      </c>
      <c r="U2434" s="216">
        <f t="shared" si="5346"/>
        <v>2</v>
      </c>
      <c r="V2434" s="216">
        <f t="shared" si="5353"/>
        <v>2429</v>
      </c>
      <c r="W2434" s="16">
        <f t="shared" si="5360"/>
        <v>6.6547945205479451</v>
      </c>
      <c r="X2434" s="16" t="e">
        <f>IF(Template!$F$7="Linear interpolation",LinInterp($I$5:$I$22,$G$5:$G$22,W2434),CubicSpline($I$5:$I$22,$G$5:$G$22,W2434))</f>
        <v>#VALUE!</v>
      </c>
      <c r="Y2434" s="221" t="e">
        <f t="shared" si="5347"/>
        <v>#VALUE!</v>
      </c>
      <c r="Z2434" s="221" t="e">
        <f>Y2434/PRODUCT($AA$6:AA2433)</f>
        <v>#VALUE!</v>
      </c>
      <c r="AA2434" s="16" t="e">
        <f t="shared" si="5354"/>
        <v>#VALUE!</v>
      </c>
      <c r="AB2434" s="10" t="e">
        <f t="shared" si="5355"/>
        <v>#VALUE!</v>
      </c>
      <c r="AC2434" s="90">
        <f t="shared" si="5348"/>
        <v>2434</v>
      </c>
      <c r="AD2434" s="17">
        <f t="shared" si="5356"/>
        <v>48427</v>
      </c>
      <c r="AE2434" s="16" t="e">
        <f t="shared" si="5349"/>
        <v>#VALUE!</v>
      </c>
      <c r="AF2434" s="10">
        <f ca="1">IFERROR(AVERAGE(INDIRECT("AE"&amp;AC2434-Template!$F$10+1):INDIRECT("AE"&amp;AC2434)),0)</f>
        <v>0</v>
      </c>
      <c r="AG2434" s="35"/>
      <c r="AH2434" s="86"/>
      <c r="AI2434" s="35"/>
      <c r="AJ2434" s="35"/>
      <c r="AK2434" s="35"/>
      <c r="AL2434" s="35"/>
      <c r="AM2434" s="35"/>
      <c r="AN2434" s="35"/>
      <c r="AO2434" s="35"/>
      <c r="AP2434" s="35"/>
      <c r="AQ2434" s="35"/>
      <c r="AR2434" s="35"/>
      <c r="AS2434" s="35"/>
      <c r="AT2434" s="35"/>
      <c r="AU2434" s="35"/>
      <c r="AV2434" s="35"/>
      <c r="AW2434" s="35"/>
      <c r="AX2434" s="35"/>
      <c r="AY2434" s="35"/>
      <c r="AZ2434" s="17">
        <f t="shared" ref="AZ2434" si="5482">AZ2433+1</f>
        <v>48450</v>
      </c>
      <c r="BA2434" s="216">
        <f t="shared" si="5372"/>
        <v>2</v>
      </c>
      <c r="BB2434" s="216">
        <f t="shared" ref="BB2434" si="5483">BB2433+1</f>
        <v>2429</v>
      </c>
      <c r="BC2434" s="16">
        <f t="shared" si="5374"/>
        <v>6.6547945205479451</v>
      </c>
      <c r="BD2434" s="16">
        <f>IF(Template!$F$7="Linear interpolation",LinInterp($AO$5:$AO$18,$AM$5:$AM$18,BC2434),CubicSpline($AO$5:$AO$18,$AM$5:$AM$18,BC2434))</f>
        <v>14.150427856572968</v>
      </c>
      <c r="BE2434" s="221">
        <f t="shared" si="5453"/>
        <v>2.4126884351745468</v>
      </c>
      <c r="BF2434" s="221">
        <f>BE2434/PRODUCT($BG$6:BG2433)</f>
        <v>1.0003644390755737</v>
      </c>
      <c r="BG2434" s="16">
        <f t="shared" si="5375"/>
        <v>1.0003644390755737</v>
      </c>
      <c r="BH2434" s="10">
        <f t="shared" si="5376"/>
        <v>13.302026258440346</v>
      </c>
      <c r="BI2434" s="90"/>
      <c r="BJ2434" s="17">
        <f t="shared" si="5359"/>
        <v>48427</v>
      </c>
      <c r="BK2434" s="16">
        <f t="shared" si="5352"/>
        <v>13.351802158738657</v>
      </c>
      <c r="BL2434" s="10">
        <f ca="1">IFERROR(AVERAGE(INDIRECT("BK"&amp;AC2434-Template!$F$10+1):INDIRECT("BK"&amp;AC2434)),0)</f>
        <v>13.380776066979998</v>
      </c>
      <c r="BM2434" s="35"/>
      <c r="BN2434" s="86"/>
      <c r="BO2434" s="35"/>
      <c r="BP2434" s="35"/>
      <c r="BQ2434" s="35"/>
      <c r="BR2434" s="35"/>
      <c r="BS2434" s="35"/>
      <c r="BT2434" s="35"/>
      <c r="BU2434" s="35"/>
      <c r="BV2434" s="35"/>
      <c r="BW2434" s="35"/>
      <c r="BX2434" s="35"/>
      <c r="BY2434" s="35"/>
      <c r="BZ2434" s="35"/>
      <c r="CA2434" s="35"/>
      <c r="CB2434" s="35"/>
      <c r="CC2434" s="35"/>
      <c r="CD2434" s="35"/>
      <c r="CE2434" s="35"/>
      <c r="CF2434" s="35"/>
      <c r="CG2434" s="35"/>
      <c r="CH2434" s="35"/>
    </row>
    <row r="2435" spans="1:86" ht="15.6" x14ac:dyDescent="0.3">
      <c r="A2435" s="35"/>
      <c r="B2435" s="86"/>
      <c r="C2435" s="35"/>
      <c r="D2435" s="35"/>
      <c r="E2435" s="35"/>
      <c r="F2435" s="35"/>
      <c r="G2435" s="35"/>
      <c r="H2435" s="35"/>
      <c r="I2435" s="35"/>
      <c r="J2435" s="35"/>
      <c r="K2435" s="35"/>
      <c r="L2435" s="35"/>
      <c r="M2435" s="35"/>
      <c r="N2435" s="35"/>
      <c r="O2435" s="35"/>
      <c r="P2435" s="35"/>
      <c r="Q2435" s="35"/>
      <c r="R2435" s="35"/>
      <c r="S2435" s="35"/>
      <c r="T2435" s="17">
        <f t="shared" si="5353"/>
        <v>48451</v>
      </c>
      <c r="U2435" s="216">
        <f t="shared" si="5346"/>
        <v>3</v>
      </c>
      <c r="V2435" s="216">
        <f t="shared" si="5353"/>
        <v>2430</v>
      </c>
      <c r="W2435" s="16">
        <f t="shared" si="5360"/>
        <v>6.6575342465753424</v>
      </c>
      <c r="X2435" s="16" t="e">
        <f>IF(Template!$F$7="Linear interpolation",LinInterp($I$5:$I$22,$G$5:$G$22,W2435),CubicSpline($I$5:$I$22,$G$5:$G$22,W2435))</f>
        <v>#VALUE!</v>
      </c>
      <c r="Y2435" s="221" t="e">
        <f t="shared" si="5347"/>
        <v>#VALUE!</v>
      </c>
      <c r="Z2435" s="221" t="e">
        <f>Y2435/PRODUCT($AA$6:AA2434)</f>
        <v>#VALUE!</v>
      </c>
      <c r="AA2435" s="16" t="e">
        <f t="shared" si="5354"/>
        <v>#VALUE!</v>
      </c>
      <c r="AB2435" s="10" t="e">
        <f t="shared" si="5355"/>
        <v>#VALUE!</v>
      </c>
      <c r="AC2435" s="90">
        <f t="shared" si="5348"/>
        <v>2435</v>
      </c>
      <c r="AD2435" s="17">
        <f t="shared" si="5356"/>
        <v>48428</v>
      </c>
      <c r="AE2435" s="16" t="e">
        <f t="shared" si="5349"/>
        <v>#VALUE!</v>
      </c>
      <c r="AF2435" s="10">
        <f ca="1">IFERROR(AVERAGE(INDIRECT("AE"&amp;AC2435-Template!$F$10+1):INDIRECT("AE"&amp;AC2435)),0)</f>
        <v>0</v>
      </c>
      <c r="AG2435" s="35"/>
      <c r="AH2435" s="86"/>
      <c r="AI2435" s="35"/>
      <c r="AJ2435" s="35"/>
      <c r="AK2435" s="35"/>
      <c r="AL2435" s="35"/>
      <c r="AM2435" s="35"/>
      <c r="AN2435" s="35"/>
      <c r="AO2435" s="35"/>
      <c r="AP2435" s="35"/>
      <c r="AQ2435" s="35"/>
      <c r="AR2435" s="35"/>
      <c r="AS2435" s="35"/>
      <c r="AT2435" s="35"/>
      <c r="AU2435" s="35"/>
      <c r="AV2435" s="35"/>
      <c r="AW2435" s="35"/>
      <c r="AX2435" s="35"/>
      <c r="AY2435" s="35"/>
      <c r="AZ2435" s="17">
        <f t="shared" ref="AZ2435" si="5484">AZ2434+1</f>
        <v>48451</v>
      </c>
      <c r="BA2435" s="216">
        <f t="shared" si="5372"/>
        <v>3</v>
      </c>
      <c r="BB2435" s="216">
        <f t="shared" ref="BB2435" si="5485">BB2434+1</f>
        <v>2430</v>
      </c>
      <c r="BC2435" s="16">
        <f t="shared" si="5374"/>
        <v>6.6575342465753424</v>
      </c>
      <c r="BD2435" s="16">
        <f>IF(Template!$F$7="Linear interpolation",LinInterp($AO$5:$AO$18,$AM$5:$AM$18,BC2435),CubicSpline($AO$5:$AO$18,$AM$5:$AM$18,BC2435))</f>
        <v>14.150457502659332</v>
      </c>
      <c r="BE2435" s="221">
        <f t="shared" si="5453"/>
        <v>2.4135675941087196</v>
      </c>
      <c r="BF2435" s="221">
        <f>BE2435/PRODUCT($BG$6:BG2434)</f>
        <v>1.0003643897493582</v>
      </c>
      <c r="BG2435" s="16">
        <f t="shared" si="5375"/>
        <v>1.0003643897493582</v>
      </c>
      <c r="BH2435" s="10">
        <f t="shared" si="5376"/>
        <v>13.300225851572534</v>
      </c>
      <c r="BI2435" s="90"/>
      <c r="BJ2435" s="17">
        <f t="shared" si="5359"/>
        <v>48428</v>
      </c>
      <c r="BK2435" s="16">
        <f t="shared" si="5352"/>
        <v>13.338873968734788</v>
      </c>
      <c r="BL2435" s="10">
        <f ca="1">IFERROR(AVERAGE(INDIRECT("BK"&amp;AC2435-Template!$F$10+1):INDIRECT("BK"&amp;AC2435)),0)</f>
        <v>13.378136708037692</v>
      </c>
      <c r="BM2435" s="35"/>
      <c r="BN2435" s="86"/>
      <c r="BO2435" s="35"/>
      <c r="BP2435" s="35"/>
      <c r="BQ2435" s="35"/>
      <c r="BR2435" s="35"/>
      <c r="BS2435" s="35"/>
      <c r="BT2435" s="35"/>
      <c r="BU2435" s="35"/>
      <c r="BV2435" s="35"/>
      <c r="BW2435" s="35"/>
      <c r="BX2435" s="35"/>
      <c r="BY2435" s="35"/>
      <c r="BZ2435" s="35"/>
      <c r="CA2435" s="35"/>
      <c r="CB2435" s="35"/>
      <c r="CC2435" s="35"/>
      <c r="CD2435" s="35"/>
      <c r="CE2435" s="35"/>
      <c r="CF2435" s="35"/>
      <c r="CG2435" s="35"/>
      <c r="CH2435" s="35"/>
    </row>
    <row r="2436" spans="1:86" ht="15.6" x14ac:dyDescent="0.3">
      <c r="A2436" s="35"/>
      <c r="B2436" s="86"/>
      <c r="C2436" s="35"/>
      <c r="D2436" s="35"/>
      <c r="E2436" s="35"/>
      <c r="F2436" s="35"/>
      <c r="G2436" s="35"/>
      <c r="H2436" s="35"/>
      <c r="I2436" s="35"/>
      <c r="J2436" s="35"/>
      <c r="K2436" s="35"/>
      <c r="L2436" s="35"/>
      <c r="M2436" s="35"/>
      <c r="N2436" s="35"/>
      <c r="O2436" s="35"/>
      <c r="P2436" s="35"/>
      <c r="Q2436" s="35"/>
      <c r="R2436" s="35"/>
      <c r="S2436" s="35"/>
      <c r="T2436" s="17">
        <f t="shared" si="5353"/>
        <v>48452</v>
      </c>
      <c r="U2436" s="216">
        <f t="shared" si="5346"/>
        <v>4</v>
      </c>
      <c r="V2436" s="216">
        <f t="shared" si="5353"/>
        <v>2431</v>
      </c>
      <c r="W2436" s="16">
        <f t="shared" si="5360"/>
        <v>6.6602739726027398</v>
      </c>
      <c r="X2436" s="16" t="e">
        <f>IF(Template!$F$7="Linear interpolation",LinInterp($I$5:$I$22,$G$5:$G$22,W2436),CubicSpline($I$5:$I$22,$G$5:$G$22,W2436))</f>
        <v>#VALUE!</v>
      </c>
      <c r="Y2436" s="221" t="e">
        <f t="shared" si="5347"/>
        <v>#VALUE!</v>
      </c>
      <c r="Z2436" s="221" t="e">
        <f>Y2436/PRODUCT($AA$6:AA2435)</f>
        <v>#VALUE!</v>
      </c>
      <c r="AA2436" s="16" t="e">
        <f t="shared" si="5354"/>
        <v>#VALUE!</v>
      </c>
      <c r="AB2436" s="10" t="e">
        <f t="shared" si="5355"/>
        <v>#VALUE!</v>
      </c>
      <c r="AC2436" s="90">
        <f t="shared" si="5348"/>
        <v>2436</v>
      </c>
      <c r="AD2436" s="17">
        <f t="shared" si="5356"/>
        <v>48429</v>
      </c>
      <c r="AE2436" s="16" t="e">
        <f t="shared" si="5349"/>
        <v>#VALUE!</v>
      </c>
      <c r="AF2436" s="10">
        <f ca="1">IFERROR(AVERAGE(INDIRECT("AE"&amp;AC2436-Template!$F$10+1):INDIRECT("AE"&amp;AC2436)),0)</f>
        <v>0</v>
      </c>
      <c r="AG2436" s="35"/>
      <c r="AH2436" s="86"/>
      <c r="AI2436" s="35"/>
      <c r="AJ2436" s="35"/>
      <c r="AK2436" s="35"/>
      <c r="AL2436" s="35"/>
      <c r="AM2436" s="35"/>
      <c r="AN2436" s="35"/>
      <c r="AO2436" s="35"/>
      <c r="AP2436" s="35"/>
      <c r="AQ2436" s="35"/>
      <c r="AR2436" s="35"/>
      <c r="AS2436" s="35"/>
      <c r="AT2436" s="35"/>
      <c r="AU2436" s="35"/>
      <c r="AV2436" s="35"/>
      <c r="AW2436" s="35"/>
      <c r="AX2436" s="35"/>
      <c r="AY2436" s="35"/>
      <c r="AZ2436" s="17">
        <f t="shared" ref="AZ2436" si="5486">AZ2435+1</f>
        <v>48452</v>
      </c>
      <c r="BA2436" s="216">
        <f t="shared" si="5372"/>
        <v>4</v>
      </c>
      <c r="BB2436" s="216">
        <f t="shared" ref="BB2436" si="5487">BB2435+1</f>
        <v>2431</v>
      </c>
      <c r="BC2436" s="16">
        <f t="shared" si="5374"/>
        <v>6.6602739726027398</v>
      </c>
      <c r="BD2436" s="16">
        <f>IF(Template!$F$7="Linear interpolation",LinInterp($AO$5:$AO$18,$AM$5:$AM$18,BC2436),CubicSpline($AO$5:$AO$18,$AM$5:$AM$18,BC2436))</f>
        <v>14.150486286271233</v>
      </c>
      <c r="BE2436" s="221">
        <f t="shared" si="5453"/>
        <v>2.4144469553336907</v>
      </c>
      <c r="BF2436" s="221">
        <f>BE2436/PRODUCT($BG$6:BG2435)</f>
        <v>1.0003643408318528</v>
      </c>
      <c r="BG2436" s="16">
        <f t="shared" si="5375"/>
        <v>1.0003643408318528</v>
      </c>
      <c r="BH2436" s="10">
        <f t="shared" si="5376"/>
        <v>13.298440362626174</v>
      </c>
      <c r="BI2436" s="90"/>
      <c r="BJ2436" s="17">
        <f t="shared" si="5359"/>
        <v>48429</v>
      </c>
      <c r="BK2436" s="16">
        <f t="shared" si="5352"/>
        <v>13.34323083218325</v>
      </c>
      <c r="BL2436" s="10">
        <f ca="1">IFERROR(AVERAGE(INDIRECT("BK"&amp;AC2436-Template!$F$10+1):INDIRECT("BK"&amp;AC2436)),0)</f>
        <v>13.375642577877001</v>
      </c>
      <c r="BM2436" s="35"/>
      <c r="BN2436" s="86"/>
      <c r="BO2436" s="35"/>
      <c r="BP2436" s="35"/>
      <c r="BQ2436" s="35"/>
      <c r="BR2436" s="35"/>
      <c r="BS2436" s="35"/>
      <c r="BT2436" s="35"/>
      <c r="BU2436" s="35"/>
      <c r="BV2436" s="35"/>
      <c r="BW2436" s="35"/>
      <c r="BX2436" s="35"/>
      <c r="BY2436" s="35"/>
      <c r="BZ2436" s="35"/>
      <c r="CA2436" s="35"/>
      <c r="CB2436" s="35"/>
      <c r="CC2436" s="35"/>
      <c r="CD2436" s="35"/>
      <c r="CE2436" s="35"/>
      <c r="CF2436" s="35"/>
      <c r="CG2436" s="35"/>
      <c r="CH2436" s="35"/>
    </row>
    <row r="2437" spans="1:86" ht="15.6" x14ac:dyDescent="0.3">
      <c r="A2437" s="35"/>
      <c r="B2437" s="86"/>
      <c r="C2437" s="35"/>
      <c r="D2437" s="35"/>
      <c r="E2437" s="35"/>
      <c r="F2437" s="35"/>
      <c r="G2437" s="35"/>
      <c r="H2437" s="35"/>
      <c r="I2437" s="35"/>
      <c r="J2437" s="35"/>
      <c r="K2437" s="35"/>
      <c r="L2437" s="35"/>
      <c r="M2437" s="35"/>
      <c r="N2437" s="35"/>
      <c r="O2437" s="35"/>
      <c r="P2437" s="35"/>
      <c r="Q2437" s="35"/>
      <c r="R2437" s="35"/>
      <c r="S2437" s="35"/>
      <c r="T2437" s="17">
        <f t="shared" si="5353"/>
        <v>48453</v>
      </c>
      <c r="U2437" s="216">
        <f t="shared" si="5346"/>
        <v>5</v>
      </c>
      <c r="V2437" s="216">
        <f t="shared" si="5353"/>
        <v>2432</v>
      </c>
      <c r="W2437" s="16">
        <f t="shared" si="5360"/>
        <v>6.6630136986301371</v>
      </c>
      <c r="X2437" s="16" t="e">
        <f>IF(Template!$F$7="Linear interpolation",LinInterp($I$5:$I$22,$G$5:$G$22,W2437),CubicSpline($I$5:$I$22,$G$5:$G$22,W2437))</f>
        <v>#VALUE!</v>
      </c>
      <c r="Y2437" s="221" t="e">
        <f t="shared" si="5347"/>
        <v>#VALUE!</v>
      </c>
      <c r="Z2437" s="221" t="e">
        <f>Y2437/PRODUCT($AA$6:AA2436)</f>
        <v>#VALUE!</v>
      </c>
      <c r="AA2437" s="16" t="e">
        <f t="shared" si="5354"/>
        <v>#VALUE!</v>
      </c>
      <c r="AB2437" s="10" t="e">
        <f t="shared" si="5355"/>
        <v>#VALUE!</v>
      </c>
      <c r="AC2437" s="90">
        <f t="shared" si="5348"/>
        <v>2437</v>
      </c>
      <c r="AD2437" s="17">
        <f t="shared" si="5356"/>
        <v>48430</v>
      </c>
      <c r="AE2437" s="16" t="e">
        <f t="shared" si="5349"/>
        <v>#VALUE!</v>
      </c>
      <c r="AF2437" s="10">
        <f ca="1">IFERROR(AVERAGE(INDIRECT("AE"&amp;AC2437-Template!$F$10+1):INDIRECT("AE"&amp;AC2437)),0)</f>
        <v>0</v>
      </c>
      <c r="AG2437" s="35"/>
      <c r="AH2437" s="86"/>
      <c r="AI2437" s="35"/>
      <c r="AJ2437" s="35"/>
      <c r="AK2437" s="35"/>
      <c r="AL2437" s="35"/>
      <c r="AM2437" s="35"/>
      <c r="AN2437" s="35"/>
      <c r="AO2437" s="35"/>
      <c r="AP2437" s="35"/>
      <c r="AQ2437" s="35"/>
      <c r="AR2437" s="35"/>
      <c r="AS2437" s="35"/>
      <c r="AT2437" s="35"/>
      <c r="AU2437" s="35"/>
      <c r="AV2437" s="35"/>
      <c r="AW2437" s="35"/>
      <c r="AX2437" s="35"/>
      <c r="AY2437" s="35"/>
      <c r="AZ2437" s="17">
        <f t="shared" ref="AZ2437" si="5488">AZ2436+1</f>
        <v>48453</v>
      </c>
      <c r="BA2437" s="216">
        <f t="shared" si="5372"/>
        <v>5</v>
      </c>
      <c r="BB2437" s="216">
        <f t="shared" ref="BB2437" si="5489">BB2436+1</f>
        <v>2432</v>
      </c>
      <c r="BC2437" s="16">
        <f t="shared" si="5374"/>
        <v>6.6630136986301371</v>
      </c>
      <c r="BD2437" s="16">
        <f>IF(Template!$F$7="Linear interpolation",LinInterp($AO$5:$AO$18,$AM$5:$AM$18,BC2437),CubicSpline($AO$5:$AO$18,$AM$5:$AM$18,BC2437))</f>
        <v>14.150514215484625</v>
      </c>
      <c r="BE2437" s="221">
        <f t="shared" si="5453"/>
        <v>2.4153265198258254</v>
      </c>
      <c r="BF2437" s="221">
        <f>BE2437/PRODUCT($BG$6:BG2436)</f>
        <v>1.0003642923238349</v>
      </c>
      <c r="BG2437" s="16">
        <f t="shared" si="5375"/>
        <v>1.0003642923238349</v>
      </c>
      <c r="BH2437" s="10">
        <f t="shared" si="5376"/>
        <v>13.29666981997557</v>
      </c>
      <c r="BI2437" s="90"/>
      <c r="BJ2437" s="17">
        <f t="shared" si="5359"/>
        <v>48430</v>
      </c>
      <c r="BK2437" s="16">
        <f t="shared" si="5352"/>
        <v>13.341123671909983</v>
      </c>
      <c r="BL2437" s="10">
        <f ca="1">IFERROR(AVERAGE(INDIRECT("BK"&amp;AC2437-Template!$F$10+1):INDIRECT("BK"&amp;AC2437)),0)</f>
        <v>13.373586551610659</v>
      </c>
      <c r="BM2437" s="35"/>
      <c r="BN2437" s="86"/>
      <c r="BO2437" s="35"/>
      <c r="BP2437" s="35"/>
      <c r="BQ2437" s="35"/>
      <c r="BR2437" s="35"/>
      <c r="BS2437" s="35"/>
      <c r="BT2437" s="35"/>
      <c r="BU2437" s="35"/>
      <c r="BV2437" s="35"/>
      <c r="BW2437" s="35"/>
      <c r="BX2437" s="35"/>
      <c r="BY2437" s="35"/>
      <c r="BZ2437" s="35"/>
      <c r="CA2437" s="35"/>
      <c r="CB2437" s="35"/>
      <c r="CC2437" s="35"/>
      <c r="CD2437" s="35"/>
      <c r="CE2437" s="35"/>
      <c r="CF2437" s="35"/>
      <c r="CG2437" s="35"/>
      <c r="CH2437" s="35"/>
    </row>
    <row r="2438" spans="1:86" ht="15.6" x14ac:dyDescent="0.3">
      <c r="A2438" s="35"/>
      <c r="B2438" s="86"/>
      <c r="C2438" s="35"/>
      <c r="D2438" s="35"/>
      <c r="E2438" s="35"/>
      <c r="F2438" s="35"/>
      <c r="G2438" s="35"/>
      <c r="H2438" s="35"/>
      <c r="I2438" s="35"/>
      <c r="J2438" s="35"/>
      <c r="K2438" s="35"/>
      <c r="L2438" s="35"/>
      <c r="M2438" s="35"/>
      <c r="N2438" s="35"/>
      <c r="O2438" s="35"/>
      <c r="P2438" s="35"/>
      <c r="Q2438" s="35"/>
      <c r="R2438" s="35"/>
      <c r="S2438" s="35"/>
      <c r="T2438" s="17">
        <f t="shared" si="5353"/>
        <v>48454</v>
      </c>
      <c r="U2438" s="216">
        <f t="shared" ref="U2438:U2501" si="5490">WEEKDAY(T2438,2)</f>
        <v>6</v>
      </c>
      <c r="V2438" s="216">
        <f t="shared" si="5353"/>
        <v>2433</v>
      </c>
      <c r="W2438" s="16">
        <f t="shared" si="5360"/>
        <v>6.6657534246575345</v>
      </c>
      <c r="X2438" s="16" t="e">
        <f>IF(Template!$F$7="Linear interpolation",LinInterp($I$5:$I$22,$G$5:$G$22,W2438),CubicSpline($I$5:$I$22,$G$5:$G$22,W2438))</f>
        <v>#VALUE!</v>
      </c>
      <c r="Y2438" s="221" t="e">
        <f t="shared" ref="Y2438:Y2501" si="5491">(1+(X2438/100))^W2438</f>
        <v>#VALUE!</v>
      </c>
      <c r="Z2438" s="221" t="e">
        <f>Y2438/PRODUCT($AA$6:AA2437)</f>
        <v>#VALUE!</v>
      </c>
      <c r="AA2438" s="16" t="e">
        <f t="shared" si="5354"/>
        <v>#VALUE!</v>
      </c>
      <c r="AB2438" s="10" t="e">
        <f t="shared" si="5355"/>
        <v>#VALUE!</v>
      </c>
      <c r="AC2438" s="90">
        <f t="shared" ref="AC2438:AC2501" si="5492">ROW(AD2438)</f>
        <v>2438</v>
      </c>
      <c r="AD2438" s="17">
        <f t="shared" si="5356"/>
        <v>48431</v>
      </c>
      <c r="AE2438" s="16" t="e">
        <f t="shared" ref="AE2438:AE2501" si="5493">IF(R2438&lt;&gt;0,R2438,VLOOKUP(AD2438,$T:$AB,9,FALSE))</f>
        <v>#VALUE!</v>
      </c>
      <c r="AF2438" s="10">
        <f ca="1">IFERROR(AVERAGE(INDIRECT("AE"&amp;AC2438-Template!$F$10+1):INDIRECT("AE"&amp;AC2438)),0)</f>
        <v>0</v>
      </c>
      <c r="AG2438" s="35"/>
      <c r="AH2438" s="86"/>
      <c r="AI2438" s="35"/>
      <c r="AJ2438" s="35"/>
      <c r="AK2438" s="35"/>
      <c r="AL2438" s="35"/>
      <c r="AM2438" s="35"/>
      <c r="AN2438" s="35"/>
      <c r="AO2438" s="35"/>
      <c r="AP2438" s="35"/>
      <c r="AQ2438" s="35"/>
      <c r="AR2438" s="35"/>
      <c r="AS2438" s="35"/>
      <c r="AT2438" s="35"/>
      <c r="AU2438" s="35"/>
      <c r="AV2438" s="35"/>
      <c r="AW2438" s="35"/>
      <c r="AX2438" s="35"/>
      <c r="AY2438" s="35"/>
      <c r="AZ2438" s="17">
        <f t="shared" ref="AZ2438" si="5494">AZ2437+1</f>
        <v>48454</v>
      </c>
      <c r="BA2438" s="216">
        <f t="shared" si="5372"/>
        <v>6</v>
      </c>
      <c r="BB2438" s="216">
        <f t="shared" ref="BB2438" si="5495">BB2437+1</f>
        <v>2433</v>
      </c>
      <c r="BC2438" s="16">
        <f t="shared" si="5374"/>
        <v>6.6657534246575345</v>
      </c>
      <c r="BD2438" s="16">
        <f>IF(Template!$F$7="Linear interpolation",LinInterp($AO$5:$AO$18,$AM$5:$AM$18,BC2438),CubicSpline($AO$5:$AO$18,$AM$5:$AM$18,BC2438))</f>
        <v>14.150541298375463</v>
      </c>
      <c r="BE2438" s="221">
        <f t="shared" si="5453"/>
        <v>2.4162062885647542</v>
      </c>
      <c r="BF2438" s="221">
        <f>BE2438/PRODUCT($BG$6:BG2437)</f>
        <v>1.0003642442260736</v>
      </c>
      <c r="BG2438" s="16">
        <f t="shared" si="5375"/>
        <v>1.0003642923238349</v>
      </c>
      <c r="BH2438" s="10">
        <f t="shared" si="5376"/>
        <v>13.29666981997557</v>
      </c>
      <c r="BI2438" s="90"/>
      <c r="BJ2438" s="17">
        <f t="shared" si="5359"/>
        <v>48431</v>
      </c>
      <c r="BK2438" s="16">
        <f t="shared" ref="BK2438:BK2501" si="5496">IF(AX2438&lt;&gt;0,AX2438,VLOOKUP(BJ2438,$AZ:$BH,9,FALSE))</f>
        <v>13.339030836615473</v>
      </c>
      <c r="BL2438" s="10">
        <f ca="1">IFERROR(AVERAGE(INDIRECT("BK"&amp;AC2438-Template!$F$10+1):INDIRECT("BK"&amp;AC2438)),0)</f>
        <v>13.371289822158245</v>
      </c>
      <c r="BM2438" s="35"/>
      <c r="BN2438" s="86"/>
      <c r="BO2438" s="35"/>
      <c r="BP2438" s="35"/>
      <c r="BQ2438" s="35"/>
      <c r="BR2438" s="35"/>
      <c r="BS2438" s="35"/>
      <c r="BT2438" s="35"/>
      <c r="BU2438" s="35"/>
      <c r="BV2438" s="35"/>
      <c r="BW2438" s="35"/>
      <c r="BX2438" s="35"/>
      <c r="BY2438" s="35"/>
      <c r="BZ2438" s="35"/>
      <c r="CA2438" s="35"/>
      <c r="CB2438" s="35"/>
      <c r="CC2438" s="35"/>
      <c r="CD2438" s="35"/>
      <c r="CE2438" s="35"/>
      <c r="CF2438" s="35"/>
      <c r="CG2438" s="35"/>
      <c r="CH2438" s="35"/>
    </row>
    <row r="2439" spans="1:86" ht="15.6" x14ac:dyDescent="0.3">
      <c r="A2439" s="35"/>
      <c r="B2439" s="86"/>
      <c r="C2439" s="35"/>
      <c r="D2439" s="35"/>
      <c r="E2439" s="35"/>
      <c r="F2439" s="35"/>
      <c r="G2439" s="35"/>
      <c r="H2439" s="35"/>
      <c r="I2439" s="35"/>
      <c r="J2439" s="35"/>
      <c r="K2439" s="35"/>
      <c r="L2439" s="35"/>
      <c r="M2439" s="35"/>
      <c r="N2439" s="35"/>
      <c r="O2439" s="35"/>
      <c r="P2439" s="35"/>
      <c r="Q2439" s="35"/>
      <c r="R2439" s="35"/>
      <c r="S2439" s="35"/>
      <c r="T2439" s="17">
        <f t="shared" ref="T2439:V2502" si="5497">T2438+1</f>
        <v>48455</v>
      </c>
      <c r="U2439" s="216">
        <f t="shared" si="5490"/>
        <v>7</v>
      </c>
      <c r="V2439" s="216">
        <f t="shared" si="5497"/>
        <v>2434</v>
      </c>
      <c r="W2439" s="16">
        <f t="shared" si="5360"/>
        <v>6.6684931506849319</v>
      </c>
      <c r="X2439" s="16" t="e">
        <f>IF(Template!$F$7="Linear interpolation",LinInterp($I$5:$I$22,$G$5:$G$22,W2439),CubicSpline($I$5:$I$22,$G$5:$G$22,W2439))</f>
        <v>#VALUE!</v>
      </c>
      <c r="Y2439" s="221" t="e">
        <f t="shared" si="5491"/>
        <v>#VALUE!</v>
      </c>
      <c r="Z2439" s="221" t="e">
        <f>Y2439/PRODUCT($AA$6:AA2438)</f>
        <v>#VALUE!</v>
      </c>
      <c r="AA2439" s="16" t="e">
        <f t="shared" ref="AA2439:AA2502" si="5498">1+AB2439/365/100</f>
        <v>#VALUE!</v>
      </c>
      <c r="AB2439" s="10" t="e">
        <f t="shared" ref="AB2439:AB2502" si="5499">IF(OR(U2439=6,U2439=7),AB2438,(Z2439-1)*365*100)</f>
        <v>#VALUE!</v>
      </c>
      <c r="AC2439" s="90">
        <f t="shared" si="5492"/>
        <v>2439</v>
      </c>
      <c r="AD2439" s="17">
        <f t="shared" ref="AD2439:AD2502" si="5500">AD2438+1</f>
        <v>48432</v>
      </c>
      <c r="AE2439" s="16" t="e">
        <f t="shared" si="5493"/>
        <v>#VALUE!</v>
      </c>
      <c r="AF2439" s="10">
        <f ca="1">IFERROR(AVERAGE(INDIRECT("AE"&amp;AC2439-Template!$F$10+1):INDIRECT("AE"&amp;AC2439)),0)</f>
        <v>0</v>
      </c>
      <c r="AG2439" s="35"/>
      <c r="AH2439" s="86"/>
      <c r="AI2439" s="35"/>
      <c r="AJ2439" s="35"/>
      <c r="AK2439" s="35"/>
      <c r="AL2439" s="35"/>
      <c r="AM2439" s="35"/>
      <c r="AN2439" s="35"/>
      <c r="AO2439" s="35"/>
      <c r="AP2439" s="35"/>
      <c r="AQ2439" s="35"/>
      <c r="AR2439" s="35"/>
      <c r="AS2439" s="35"/>
      <c r="AT2439" s="35"/>
      <c r="AU2439" s="35"/>
      <c r="AV2439" s="35"/>
      <c r="AW2439" s="35"/>
      <c r="AX2439" s="35"/>
      <c r="AY2439" s="35"/>
      <c r="AZ2439" s="17">
        <f t="shared" ref="AZ2439" si="5501">AZ2438+1</f>
        <v>48455</v>
      </c>
      <c r="BA2439" s="216">
        <f t="shared" si="5372"/>
        <v>7</v>
      </c>
      <c r="BB2439" s="216">
        <f t="shared" ref="BB2439" si="5502">BB2438+1</f>
        <v>2434</v>
      </c>
      <c r="BC2439" s="16">
        <f t="shared" si="5374"/>
        <v>6.6684931506849319</v>
      </c>
      <c r="BD2439" s="16">
        <f>IF(Template!$F$7="Linear interpolation",LinInterp($AO$5:$AO$18,$AM$5:$AM$18,BC2439),CubicSpline($AO$5:$AO$18,$AM$5:$AM$18,BC2439))</f>
        <v>14.150567543019699</v>
      </c>
      <c r="BE2439" s="221">
        <f t="shared" si="5453"/>
        <v>2.4170862625333949</v>
      </c>
      <c r="BF2439" s="221">
        <f>BE2439/PRODUCT($BG$6:BG2438)</f>
        <v>1.0003641484415888</v>
      </c>
      <c r="BG2439" s="16">
        <f t="shared" si="5375"/>
        <v>1.0003642923238349</v>
      </c>
      <c r="BH2439" s="10">
        <f t="shared" si="5376"/>
        <v>13.29666981997557</v>
      </c>
      <c r="BI2439" s="90"/>
      <c r="BJ2439" s="17">
        <f t="shared" ref="BJ2439:BJ2502" si="5503">BJ2438+1</f>
        <v>48432</v>
      </c>
      <c r="BK2439" s="16">
        <f t="shared" si="5496"/>
        <v>13.336952354536248</v>
      </c>
      <c r="BL2439" s="10">
        <f ca="1">IFERROR(AVERAGE(INDIRECT("BK"&amp;AC2439-Template!$F$10+1):INDIRECT("BK"&amp;AC2439)),0)</f>
        <v>13.369007036864325</v>
      </c>
      <c r="BM2439" s="35"/>
      <c r="BN2439" s="86"/>
      <c r="BO2439" s="35"/>
      <c r="BP2439" s="35"/>
      <c r="BQ2439" s="35"/>
      <c r="BR2439" s="35"/>
      <c r="BS2439" s="35"/>
      <c r="BT2439" s="35"/>
      <c r="BU2439" s="35"/>
      <c r="BV2439" s="35"/>
      <c r="BW2439" s="35"/>
      <c r="BX2439" s="35"/>
      <c r="BY2439" s="35"/>
      <c r="BZ2439" s="35"/>
      <c r="CA2439" s="35"/>
      <c r="CB2439" s="35"/>
      <c r="CC2439" s="35"/>
      <c r="CD2439" s="35"/>
      <c r="CE2439" s="35"/>
      <c r="CF2439" s="35"/>
      <c r="CG2439" s="35"/>
      <c r="CH2439" s="35"/>
    </row>
    <row r="2440" spans="1:86" ht="15.6" x14ac:dyDescent="0.3">
      <c r="A2440" s="35"/>
      <c r="B2440" s="86"/>
      <c r="C2440" s="35"/>
      <c r="D2440" s="35"/>
      <c r="E2440" s="35"/>
      <c r="F2440" s="35"/>
      <c r="G2440" s="35"/>
      <c r="H2440" s="35"/>
      <c r="I2440" s="35"/>
      <c r="J2440" s="35"/>
      <c r="K2440" s="35"/>
      <c r="L2440" s="35"/>
      <c r="M2440" s="35"/>
      <c r="N2440" s="35"/>
      <c r="O2440" s="35"/>
      <c r="P2440" s="35"/>
      <c r="Q2440" s="35"/>
      <c r="R2440" s="35"/>
      <c r="S2440" s="35"/>
      <c r="T2440" s="17">
        <f t="shared" si="5497"/>
        <v>48456</v>
      </c>
      <c r="U2440" s="216">
        <f t="shared" si="5490"/>
        <v>1</v>
      </c>
      <c r="V2440" s="216">
        <f t="shared" si="5497"/>
        <v>2435</v>
      </c>
      <c r="W2440" s="16">
        <f t="shared" ref="W2440:W2503" si="5504">YEARFRAC($T$5,T2440,3)</f>
        <v>6.6712328767123283</v>
      </c>
      <c r="X2440" s="16" t="e">
        <f>IF(Template!$F$7="Linear interpolation",LinInterp($I$5:$I$22,$G$5:$G$22,W2440),CubicSpline($I$5:$I$22,$G$5:$G$22,W2440))</f>
        <v>#VALUE!</v>
      </c>
      <c r="Y2440" s="221" t="e">
        <f t="shared" si="5491"/>
        <v>#VALUE!</v>
      </c>
      <c r="Z2440" s="221" t="e">
        <f>Y2440/PRODUCT($AA$6:AA2439)</f>
        <v>#VALUE!</v>
      </c>
      <c r="AA2440" s="16" t="e">
        <f t="shared" si="5498"/>
        <v>#VALUE!</v>
      </c>
      <c r="AB2440" s="10" t="e">
        <f t="shared" si="5499"/>
        <v>#VALUE!</v>
      </c>
      <c r="AC2440" s="90">
        <f t="shared" si="5492"/>
        <v>2440</v>
      </c>
      <c r="AD2440" s="17">
        <f t="shared" si="5500"/>
        <v>48433</v>
      </c>
      <c r="AE2440" s="16" t="e">
        <f t="shared" si="5493"/>
        <v>#VALUE!</v>
      </c>
      <c r="AF2440" s="10">
        <f ca="1">IFERROR(AVERAGE(INDIRECT("AE"&amp;AC2440-Template!$F$10+1):INDIRECT("AE"&amp;AC2440)),0)</f>
        <v>0</v>
      </c>
      <c r="AG2440" s="35"/>
      <c r="AH2440" s="86"/>
      <c r="AI2440" s="35"/>
      <c r="AJ2440" s="35"/>
      <c r="AK2440" s="35"/>
      <c r="AL2440" s="35"/>
      <c r="AM2440" s="35"/>
      <c r="AN2440" s="35"/>
      <c r="AO2440" s="35"/>
      <c r="AP2440" s="35"/>
      <c r="AQ2440" s="35"/>
      <c r="AR2440" s="35"/>
      <c r="AS2440" s="35"/>
      <c r="AT2440" s="35"/>
      <c r="AU2440" s="35"/>
      <c r="AV2440" s="35"/>
      <c r="AW2440" s="35"/>
      <c r="AX2440" s="35"/>
      <c r="AY2440" s="35"/>
      <c r="AZ2440" s="17">
        <f t="shared" ref="AZ2440" si="5505">AZ2439+1</f>
        <v>48456</v>
      </c>
      <c r="BA2440" s="216">
        <f t="shared" si="5372"/>
        <v>1</v>
      </c>
      <c r="BB2440" s="216">
        <f t="shared" ref="BB2440" si="5506">BB2439+1</f>
        <v>2435</v>
      </c>
      <c r="BC2440" s="16">
        <f t="shared" si="5374"/>
        <v>6.6712328767123283</v>
      </c>
      <c r="BD2440" s="16">
        <f>IF(Template!$F$7="Linear interpolation",LinInterp($AO$5:$AO$18,$AM$5:$AM$18,BC2440),CubicSpline($AO$5:$AO$18,$AM$5:$AM$18,BC2440))</f>
        <v>14.150592957493288</v>
      </c>
      <c r="BE2440" s="221">
        <f t="shared" si="5453"/>
        <v>2.4179664427179475</v>
      </c>
      <c r="BF2440" s="221">
        <f>BE2440/PRODUCT($BG$6:BG2439)</f>
        <v>1.0003640053821992</v>
      </c>
      <c r="BG2440" s="16">
        <f t="shared" si="5375"/>
        <v>1.0003640053821992</v>
      </c>
      <c r="BH2440" s="10">
        <f t="shared" si="5376"/>
        <v>13.286196450269404</v>
      </c>
      <c r="BI2440" s="90"/>
      <c r="BJ2440" s="17">
        <f t="shared" si="5503"/>
        <v>48433</v>
      </c>
      <c r="BK2440" s="16">
        <f t="shared" si="5496"/>
        <v>13.336952354536248</v>
      </c>
      <c r="BL2440" s="10">
        <f ca="1">IFERROR(AVERAGE(INDIRECT("BK"&amp;AC2440-Template!$F$10+1):INDIRECT("BK"&amp;AC2440)),0)</f>
        <v>13.366807027288063</v>
      </c>
      <c r="BM2440" s="35"/>
      <c r="BN2440" s="86"/>
      <c r="BO2440" s="35"/>
      <c r="BP2440" s="35"/>
      <c r="BQ2440" s="35"/>
      <c r="BR2440" s="35"/>
      <c r="BS2440" s="35"/>
      <c r="BT2440" s="35"/>
      <c r="BU2440" s="35"/>
      <c r="BV2440" s="35"/>
      <c r="BW2440" s="35"/>
      <c r="BX2440" s="35"/>
      <c r="BY2440" s="35"/>
      <c r="BZ2440" s="35"/>
      <c r="CA2440" s="35"/>
      <c r="CB2440" s="35"/>
      <c r="CC2440" s="35"/>
      <c r="CD2440" s="35"/>
      <c r="CE2440" s="35"/>
      <c r="CF2440" s="35"/>
      <c r="CG2440" s="35"/>
      <c r="CH2440" s="35"/>
    </row>
    <row r="2441" spans="1:86" ht="15.6" x14ac:dyDescent="0.3">
      <c r="A2441" s="35"/>
      <c r="B2441" s="86"/>
      <c r="C2441" s="35"/>
      <c r="D2441" s="35"/>
      <c r="E2441" s="35"/>
      <c r="F2441" s="35"/>
      <c r="G2441" s="35"/>
      <c r="H2441" s="35"/>
      <c r="I2441" s="35"/>
      <c r="J2441" s="35"/>
      <c r="K2441" s="35"/>
      <c r="L2441" s="35"/>
      <c r="M2441" s="35"/>
      <c r="N2441" s="35"/>
      <c r="O2441" s="35"/>
      <c r="P2441" s="35"/>
      <c r="Q2441" s="35"/>
      <c r="R2441" s="35"/>
      <c r="S2441" s="35"/>
      <c r="T2441" s="17">
        <f t="shared" si="5497"/>
        <v>48457</v>
      </c>
      <c r="U2441" s="216">
        <f t="shared" si="5490"/>
        <v>2</v>
      </c>
      <c r="V2441" s="216">
        <f t="shared" si="5497"/>
        <v>2436</v>
      </c>
      <c r="W2441" s="16">
        <f t="shared" si="5504"/>
        <v>6.6739726027397257</v>
      </c>
      <c r="X2441" s="16" t="e">
        <f>IF(Template!$F$7="Linear interpolation",LinInterp($I$5:$I$22,$G$5:$G$22,W2441),CubicSpline($I$5:$I$22,$G$5:$G$22,W2441))</f>
        <v>#VALUE!</v>
      </c>
      <c r="Y2441" s="221" t="e">
        <f t="shared" si="5491"/>
        <v>#VALUE!</v>
      </c>
      <c r="Z2441" s="221" t="e">
        <f>Y2441/PRODUCT($AA$6:AA2440)</f>
        <v>#VALUE!</v>
      </c>
      <c r="AA2441" s="16" t="e">
        <f t="shared" si="5498"/>
        <v>#VALUE!</v>
      </c>
      <c r="AB2441" s="10" t="e">
        <f t="shared" si="5499"/>
        <v>#VALUE!</v>
      </c>
      <c r="AC2441" s="90">
        <f t="shared" si="5492"/>
        <v>2441</v>
      </c>
      <c r="AD2441" s="17">
        <f t="shared" si="5500"/>
        <v>48434</v>
      </c>
      <c r="AE2441" s="16" t="e">
        <f t="shared" si="5493"/>
        <v>#VALUE!</v>
      </c>
      <c r="AF2441" s="10">
        <f ca="1">IFERROR(AVERAGE(INDIRECT("AE"&amp;AC2441-Template!$F$10+1):INDIRECT("AE"&amp;AC2441)),0)</f>
        <v>0</v>
      </c>
      <c r="AG2441" s="35"/>
      <c r="AH2441" s="86"/>
      <c r="AI2441" s="35"/>
      <c r="AJ2441" s="35"/>
      <c r="AK2441" s="35"/>
      <c r="AL2441" s="35"/>
      <c r="AM2441" s="35"/>
      <c r="AN2441" s="35"/>
      <c r="AO2441" s="35"/>
      <c r="AP2441" s="35"/>
      <c r="AQ2441" s="35"/>
      <c r="AR2441" s="35"/>
      <c r="AS2441" s="35"/>
      <c r="AT2441" s="35"/>
      <c r="AU2441" s="35"/>
      <c r="AV2441" s="35"/>
      <c r="AW2441" s="35"/>
      <c r="AX2441" s="35"/>
      <c r="AY2441" s="35"/>
      <c r="AZ2441" s="17">
        <f t="shared" ref="AZ2441" si="5507">AZ2440+1</f>
        <v>48457</v>
      </c>
      <c r="BA2441" s="216">
        <f t="shared" si="5372"/>
        <v>2</v>
      </c>
      <c r="BB2441" s="216">
        <f t="shared" ref="BB2441" si="5508">BB2440+1</f>
        <v>2436</v>
      </c>
      <c r="BC2441" s="16">
        <f t="shared" si="5374"/>
        <v>6.6739726027397257</v>
      </c>
      <c r="BD2441" s="16">
        <f>IF(Template!$F$7="Linear interpolation",LinInterp($AO$5:$AO$18,$AM$5:$AM$18,BC2441),CubicSpline($AO$5:$AO$18,$AM$5:$AM$18,BC2441))</f>
        <v>14.150617549872184</v>
      </c>
      <c r="BE2441" s="221">
        <f t="shared" si="5453"/>
        <v>2.4188468301079094</v>
      </c>
      <c r="BF2441" s="221">
        <f>BE2441/PRODUCT($BG$6:BG2440)</f>
        <v>1.000364102402088</v>
      </c>
      <c r="BG2441" s="16">
        <f t="shared" si="5375"/>
        <v>1.000364102402088</v>
      </c>
      <c r="BH2441" s="10">
        <f t="shared" si="5376"/>
        <v>13.289737676210223</v>
      </c>
      <c r="BI2441" s="90"/>
      <c r="BJ2441" s="17">
        <f t="shared" si="5503"/>
        <v>48434</v>
      </c>
      <c r="BK2441" s="16">
        <f t="shared" si="5496"/>
        <v>13.336952354536248</v>
      </c>
      <c r="BL2441" s="10">
        <f ca="1">IFERROR(AVERAGE(INDIRECT("BK"&amp;AC2441-Template!$F$10+1):INDIRECT("BK"&amp;AC2441)),0)</f>
        <v>13.364689341311429</v>
      </c>
      <c r="BM2441" s="35"/>
      <c r="BN2441" s="86"/>
      <c r="BO2441" s="35"/>
      <c r="BP2441" s="35"/>
      <c r="BQ2441" s="35"/>
      <c r="BR2441" s="35"/>
      <c r="BS2441" s="35"/>
      <c r="BT2441" s="35"/>
      <c r="BU2441" s="35"/>
      <c r="BV2441" s="35"/>
      <c r="BW2441" s="35"/>
      <c r="BX2441" s="35"/>
      <c r="BY2441" s="35"/>
      <c r="BZ2441" s="35"/>
      <c r="CA2441" s="35"/>
      <c r="CB2441" s="35"/>
      <c r="CC2441" s="35"/>
      <c r="CD2441" s="35"/>
      <c r="CE2441" s="35"/>
      <c r="CF2441" s="35"/>
      <c r="CG2441" s="35"/>
      <c r="CH2441" s="35"/>
    </row>
    <row r="2442" spans="1:86" ht="15.6" x14ac:dyDescent="0.3">
      <c r="A2442" s="35"/>
      <c r="B2442" s="86"/>
      <c r="C2442" s="35"/>
      <c r="D2442" s="35"/>
      <c r="E2442" s="35"/>
      <c r="F2442" s="35"/>
      <c r="G2442" s="35"/>
      <c r="H2442" s="35"/>
      <c r="I2442" s="35"/>
      <c r="J2442" s="35"/>
      <c r="K2442" s="35"/>
      <c r="L2442" s="35"/>
      <c r="M2442" s="35"/>
      <c r="N2442" s="35"/>
      <c r="O2442" s="35"/>
      <c r="P2442" s="35"/>
      <c r="Q2442" s="35"/>
      <c r="R2442" s="35"/>
      <c r="S2442" s="35"/>
      <c r="T2442" s="17">
        <f t="shared" si="5497"/>
        <v>48458</v>
      </c>
      <c r="U2442" s="216">
        <f t="shared" si="5490"/>
        <v>3</v>
      </c>
      <c r="V2442" s="216">
        <f t="shared" si="5497"/>
        <v>2437</v>
      </c>
      <c r="W2442" s="16">
        <f t="shared" si="5504"/>
        <v>6.6767123287671231</v>
      </c>
      <c r="X2442" s="16" t="e">
        <f>IF(Template!$F$7="Linear interpolation",LinInterp($I$5:$I$22,$G$5:$G$22,W2442),CubicSpline($I$5:$I$22,$G$5:$G$22,W2442))</f>
        <v>#VALUE!</v>
      </c>
      <c r="Y2442" s="221" t="e">
        <f t="shared" si="5491"/>
        <v>#VALUE!</v>
      </c>
      <c r="Z2442" s="221" t="e">
        <f>Y2442/PRODUCT($AA$6:AA2441)</f>
        <v>#VALUE!</v>
      </c>
      <c r="AA2442" s="16" t="e">
        <f t="shared" si="5498"/>
        <v>#VALUE!</v>
      </c>
      <c r="AB2442" s="10" t="e">
        <f t="shared" si="5499"/>
        <v>#VALUE!</v>
      </c>
      <c r="AC2442" s="90">
        <f t="shared" si="5492"/>
        <v>2442</v>
      </c>
      <c r="AD2442" s="17">
        <f t="shared" si="5500"/>
        <v>48435</v>
      </c>
      <c r="AE2442" s="16" t="e">
        <f t="shared" si="5493"/>
        <v>#VALUE!</v>
      </c>
      <c r="AF2442" s="10">
        <f ca="1">IFERROR(AVERAGE(INDIRECT("AE"&amp;AC2442-Template!$F$10+1):INDIRECT("AE"&amp;AC2442)),0)</f>
        <v>0</v>
      </c>
      <c r="AG2442" s="35"/>
      <c r="AH2442" s="86"/>
      <c r="AI2442" s="35"/>
      <c r="AJ2442" s="35"/>
      <c r="AK2442" s="35"/>
      <c r="AL2442" s="35"/>
      <c r="AM2442" s="35"/>
      <c r="AN2442" s="35"/>
      <c r="AO2442" s="35"/>
      <c r="AP2442" s="35"/>
      <c r="AQ2442" s="35"/>
      <c r="AR2442" s="35"/>
      <c r="AS2442" s="35"/>
      <c r="AT2442" s="35"/>
      <c r="AU2442" s="35"/>
      <c r="AV2442" s="35"/>
      <c r="AW2442" s="35"/>
      <c r="AX2442" s="35"/>
      <c r="AY2442" s="35"/>
      <c r="AZ2442" s="17">
        <f t="shared" ref="AZ2442" si="5509">AZ2441+1</f>
        <v>48458</v>
      </c>
      <c r="BA2442" s="216">
        <f t="shared" si="5372"/>
        <v>3</v>
      </c>
      <c r="BB2442" s="216">
        <f t="shared" ref="BB2442" si="5510">BB2441+1</f>
        <v>2437</v>
      </c>
      <c r="BC2442" s="16">
        <f t="shared" si="5374"/>
        <v>6.6767123287671231</v>
      </c>
      <c r="BD2442" s="16">
        <f>IF(Template!$F$7="Linear interpolation",LinInterp($AO$5:$AO$18,$AM$5:$AM$18,BC2442),CubicSpline($AO$5:$AO$18,$AM$5:$AM$18,BC2442))</f>
        <v>14.150641328232338</v>
      </c>
      <c r="BE2442" s="221">
        <f t="shared" si="5453"/>
        <v>2.4197274256960557</v>
      </c>
      <c r="BF2442" s="221">
        <f>BE2442/PRODUCT($BG$6:BG2441)</f>
        <v>1.0003640559531035</v>
      </c>
      <c r="BG2442" s="16">
        <f t="shared" si="5375"/>
        <v>1.0003640559531035</v>
      </c>
      <c r="BH2442" s="10">
        <f t="shared" si="5376"/>
        <v>13.288042288278291</v>
      </c>
      <c r="BI2442" s="90"/>
      <c r="BJ2442" s="17">
        <f t="shared" si="5503"/>
        <v>48435</v>
      </c>
      <c r="BK2442" s="16">
        <f t="shared" si="5496"/>
        <v>13.324625418758451</v>
      </c>
      <c r="BL2442" s="10">
        <f ca="1">IFERROR(AVERAGE(INDIRECT("BK"&amp;AC2442-Template!$F$10+1):INDIRECT("BK"&amp;AC2442)),0)</f>
        <v>13.362160757475539</v>
      </c>
      <c r="BM2442" s="35"/>
      <c r="BN2442" s="86"/>
      <c r="BO2442" s="35"/>
      <c r="BP2442" s="35"/>
      <c r="BQ2442" s="35"/>
      <c r="BR2442" s="35"/>
      <c r="BS2442" s="35"/>
      <c r="BT2442" s="35"/>
      <c r="BU2442" s="35"/>
      <c r="BV2442" s="35"/>
      <c r="BW2442" s="35"/>
      <c r="BX2442" s="35"/>
      <c r="BY2442" s="35"/>
      <c r="BZ2442" s="35"/>
      <c r="CA2442" s="35"/>
      <c r="CB2442" s="35"/>
      <c r="CC2442" s="35"/>
      <c r="CD2442" s="35"/>
      <c r="CE2442" s="35"/>
      <c r="CF2442" s="35"/>
      <c r="CG2442" s="35"/>
      <c r="CH2442" s="35"/>
    </row>
    <row r="2443" spans="1:86" ht="15.6" x14ac:dyDescent="0.3">
      <c r="A2443" s="35"/>
      <c r="B2443" s="86"/>
      <c r="C2443" s="35"/>
      <c r="D2443" s="35"/>
      <c r="E2443" s="35"/>
      <c r="F2443" s="35"/>
      <c r="G2443" s="35"/>
      <c r="H2443" s="35"/>
      <c r="I2443" s="35"/>
      <c r="J2443" s="35"/>
      <c r="K2443" s="35"/>
      <c r="L2443" s="35"/>
      <c r="M2443" s="35"/>
      <c r="N2443" s="35"/>
      <c r="O2443" s="35"/>
      <c r="P2443" s="35"/>
      <c r="Q2443" s="35"/>
      <c r="R2443" s="35"/>
      <c r="S2443" s="35"/>
      <c r="T2443" s="17">
        <f t="shared" si="5497"/>
        <v>48459</v>
      </c>
      <c r="U2443" s="216">
        <f t="shared" si="5490"/>
        <v>4</v>
      </c>
      <c r="V2443" s="216">
        <f t="shared" si="5497"/>
        <v>2438</v>
      </c>
      <c r="W2443" s="16">
        <f t="shared" si="5504"/>
        <v>6.6794520547945204</v>
      </c>
      <c r="X2443" s="16" t="e">
        <f>IF(Template!$F$7="Linear interpolation",LinInterp($I$5:$I$22,$G$5:$G$22,W2443),CubicSpline($I$5:$I$22,$G$5:$G$22,W2443))</f>
        <v>#VALUE!</v>
      </c>
      <c r="Y2443" s="221" t="e">
        <f t="shared" si="5491"/>
        <v>#VALUE!</v>
      </c>
      <c r="Z2443" s="221" t="e">
        <f>Y2443/PRODUCT($AA$6:AA2442)</f>
        <v>#VALUE!</v>
      </c>
      <c r="AA2443" s="16" t="e">
        <f t="shared" si="5498"/>
        <v>#VALUE!</v>
      </c>
      <c r="AB2443" s="10" t="e">
        <f t="shared" si="5499"/>
        <v>#VALUE!</v>
      </c>
      <c r="AC2443" s="90">
        <f t="shared" si="5492"/>
        <v>2443</v>
      </c>
      <c r="AD2443" s="17">
        <f t="shared" si="5500"/>
        <v>48436</v>
      </c>
      <c r="AE2443" s="16" t="e">
        <f t="shared" si="5493"/>
        <v>#VALUE!</v>
      </c>
      <c r="AF2443" s="10">
        <f ca="1">IFERROR(AVERAGE(INDIRECT("AE"&amp;AC2443-Template!$F$10+1):INDIRECT("AE"&amp;AC2443)),0)</f>
        <v>0</v>
      </c>
      <c r="AG2443" s="35"/>
      <c r="AH2443" s="86"/>
      <c r="AI2443" s="35"/>
      <c r="AJ2443" s="35"/>
      <c r="AK2443" s="35"/>
      <c r="AL2443" s="35"/>
      <c r="AM2443" s="35"/>
      <c r="AN2443" s="35"/>
      <c r="AO2443" s="35"/>
      <c r="AP2443" s="35"/>
      <c r="AQ2443" s="35"/>
      <c r="AR2443" s="35"/>
      <c r="AS2443" s="35"/>
      <c r="AT2443" s="35"/>
      <c r="AU2443" s="35"/>
      <c r="AV2443" s="35"/>
      <c r="AW2443" s="35"/>
      <c r="AX2443" s="35"/>
      <c r="AY2443" s="35"/>
      <c r="AZ2443" s="17">
        <f t="shared" ref="AZ2443" si="5511">AZ2442+1</f>
        <v>48459</v>
      </c>
      <c r="BA2443" s="216">
        <f t="shared" si="5372"/>
        <v>4</v>
      </c>
      <c r="BB2443" s="216">
        <f t="shared" ref="BB2443" si="5512">BB2442+1</f>
        <v>2438</v>
      </c>
      <c r="BC2443" s="16">
        <f t="shared" si="5374"/>
        <v>6.6794520547945204</v>
      </c>
      <c r="BD2443" s="16">
        <f>IF(Template!$F$7="Linear interpolation",LinInterp($AO$5:$AO$18,$AM$5:$AM$18,BC2443),CubicSpline($AO$5:$AO$18,$AM$5:$AM$18,BC2443))</f>
        <v>14.150664300649705</v>
      </c>
      <c r="BE2443" s="221">
        <f t="shared" si="5453"/>
        <v>2.420608230478472</v>
      </c>
      <c r="BF2443" s="221">
        <f>BE2443/PRODUCT($BG$6:BG2442)</f>
        <v>1.0003640099182505</v>
      </c>
      <c r="BG2443" s="16">
        <f t="shared" si="5375"/>
        <v>1.0003640099182505</v>
      </c>
      <c r="BH2443" s="10">
        <f t="shared" si="5376"/>
        <v>13.286362016142306</v>
      </c>
      <c r="BI2443" s="90"/>
      <c r="BJ2443" s="17">
        <f t="shared" si="5503"/>
        <v>48436</v>
      </c>
      <c r="BK2443" s="16">
        <f t="shared" si="5496"/>
        <v>13.328782522794679</v>
      </c>
      <c r="BL2443" s="10">
        <f ca="1">IFERROR(AVERAGE(INDIRECT("BK"&amp;AC2443-Template!$F$10+1):INDIRECT("BK"&amp;AC2443)),0)</f>
        <v>13.359770743774186</v>
      </c>
      <c r="BM2443" s="35"/>
      <c r="BN2443" s="86"/>
      <c r="BO2443" s="35"/>
      <c r="BP2443" s="35"/>
      <c r="BQ2443" s="35"/>
      <c r="BR2443" s="35"/>
      <c r="BS2443" s="35"/>
      <c r="BT2443" s="35"/>
      <c r="BU2443" s="35"/>
      <c r="BV2443" s="35"/>
      <c r="BW2443" s="35"/>
      <c r="BX2443" s="35"/>
      <c r="BY2443" s="35"/>
      <c r="BZ2443" s="35"/>
      <c r="CA2443" s="35"/>
      <c r="CB2443" s="35"/>
      <c r="CC2443" s="35"/>
      <c r="CD2443" s="35"/>
      <c r="CE2443" s="35"/>
      <c r="CF2443" s="35"/>
      <c r="CG2443" s="35"/>
      <c r="CH2443" s="35"/>
    </row>
    <row r="2444" spans="1:86" ht="15.6" x14ac:dyDescent="0.3">
      <c r="A2444" s="35"/>
      <c r="B2444" s="86"/>
      <c r="C2444" s="35"/>
      <c r="D2444" s="35"/>
      <c r="E2444" s="35"/>
      <c r="F2444" s="35"/>
      <c r="G2444" s="35"/>
      <c r="H2444" s="35"/>
      <c r="I2444" s="35"/>
      <c r="J2444" s="35"/>
      <c r="K2444" s="35"/>
      <c r="L2444" s="35"/>
      <c r="M2444" s="35"/>
      <c r="N2444" s="35"/>
      <c r="O2444" s="35"/>
      <c r="P2444" s="35"/>
      <c r="Q2444" s="35"/>
      <c r="R2444" s="35"/>
      <c r="S2444" s="35"/>
      <c r="T2444" s="17">
        <f t="shared" si="5497"/>
        <v>48460</v>
      </c>
      <c r="U2444" s="216">
        <f t="shared" si="5490"/>
        <v>5</v>
      </c>
      <c r="V2444" s="216">
        <f t="shared" si="5497"/>
        <v>2439</v>
      </c>
      <c r="W2444" s="16">
        <f t="shared" si="5504"/>
        <v>6.6821917808219178</v>
      </c>
      <c r="X2444" s="16" t="e">
        <f>IF(Template!$F$7="Linear interpolation",LinInterp($I$5:$I$22,$G$5:$G$22,W2444),CubicSpline($I$5:$I$22,$G$5:$G$22,W2444))</f>
        <v>#VALUE!</v>
      </c>
      <c r="Y2444" s="221" t="e">
        <f t="shared" si="5491"/>
        <v>#VALUE!</v>
      </c>
      <c r="Z2444" s="221" t="e">
        <f>Y2444/PRODUCT($AA$6:AA2443)</f>
        <v>#VALUE!</v>
      </c>
      <c r="AA2444" s="16" t="e">
        <f t="shared" si="5498"/>
        <v>#VALUE!</v>
      </c>
      <c r="AB2444" s="10" t="e">
        <f t="shared" si="5499"/>
        <v>#VALUE!</v>
      </c>
      <c r="AC2444" s="90">
        <f t="shared" si="5492"/>
        <v>2444</v>
      </c>
      <c r="AD2444" s="17">
        <f t="shared" si="5500"/>
        <v>48437</v>
      </c>
      <c r="AE2444" s="16" t="e">
        <f t="shared" si="5493"/>
        <v>#VALUE!</v>
      </c>
      <c r="AF2444" s="10">
        <f ca="1">IFERROR(AVERAGE(INDIRECT("AE"&amp;AC2444-Template!$F$10+1):INDIRECT("AE"&amp;AC2444)),0)</f>
        <v>0</v>
      </c>
      <c r="AG2444" s="35"/>
      <c r="AH2444" s="86"/>
      <c r="AI2444" s="35"/>
      <c r="AJ2444" s="35"/>
      <c r="AK2444" s="35"/>
      <c r="AL2444" s="35"/>
      <c r="AM2444" s="35"/>
      <c r="AN2444" s="35"/>
      <c r="AO2444" s="35"/>
      <c r="AP2444" s="35"/>
      <c r="AQ2444" s="35"/>
      <c r="AR2444" s="35"/>
      <c r="AS2444" s="35"/>
      <c r="AT2444" s="35"/>
      <c r="AU2444" s="35"/>
      <c r="AV2444" s="35"/>
      <c r="AW2444" s="35"/>
      <c r="AX2444" s="35"/>
      <c r="AY2444" s="35"/>
      <c r="AZ2444" s="17">
        <f t="shared" ref="AZ2444" si="5513">AZ2443+1</f>
        <v>48460</v>
      </c>
      <c r="BA2444" s="216">
        <f t="shared" si="5372"/>
        <v>5</v>
      </c>
      <c r="BB2444" s="216">
        <f t="shared" ref="BB2444" si="5514">BB2443+1</f>
        <v>2439</v>
      </c>
      <c r="BC2444" s="16">
        <f t="shared" si="5374"/>
        <v>6.6821917808219178</v>
      </c>
      <c r="BD2444" s="16">
        <f>IF(Template!$F$7="Linear interpolation",LinInterp($AO$5:$AO$18,$AM$5:$AM$18,BC2444),CubicSpline($AO$5:$AO$18,$AM$5:$AM$18,BC2444))</f>
        <v>14.15068647520024</v>
      </c>
      <c r="BE2444" s="221">
        <f t="shared" si="5453"/>
        <v>2.4214892454545383</v>
      </c>
      <c r="BF2444" s="221">
        <f>BE2444/PRODUCT($BG$6:BG2443)</f>
        <v>1.0003639642983004</v>
      </c>
      <c r="BG2444" s="16">
        <f t="shared" si="5375"/>
        <v>1.0003639642983004</v>
      </c>
      <c r="BH2444" s="10">
        <f t="shared" si="5376"/>
        <v>13.284696887965852</v>
      </c>
      <c r="BI2444" s="90"/>
      <c r="BJ2444" s="17">
        <f t="shared" si="5503"/>
        <v>48437</v>
      </c>
      <c r="BK2444" s="16">
        <f t="shared" si="5496"/>
        <v>13.326776230153325</v>
      </c>
      <c r="BL2444" s="10">
        <f ca="1">IFERROR(AVERAGE(INDIRECT("BK"&amp;AC2444-Template!$F$10+1):INDIRECT("BK"&amp;AC2444)),0)</f>
        <v>13.357803259944474</v>
      </c>
      <c r="BM2444" s="35"/>
      <c r="BN2444" s="86"/>
      <c r="BO2444" s="35"/>
      <c r="BP2444" s="35"/>
      <c r="BQ2444" s="35"/>
      <c r="BR2444" s="35"/>
      <c r="BS2444" s="35"/>
      <c r="BT2444" s="35"/>
      <c r="BU2444" s="35"/>
      <c r="BV2444" s="35"/>
      <c r="BW2444" s="35"/>
      <c r="BX2444" s="35"/>
      <c r="BY2444" s="35"/>
      <c r="BZ2444" s="35"/>
      <c r="CA2444" s="35"/>
      <c r="CB2444" s="35"/>
      <c r="CC2444" s="35"/>
      <c r="CD2444" s="35"/>
      <c r="CE2444" s="35"/>
      <c r="CF2444" s="35"/>
      <c r="CG2444" s="35"/>
      <c r="CH2444" s="35"/>
    </row>
    <row r="2445" spans="1:86" ht="15.6" x14ac:dyDescent="0.3">
      <c r="A2445" s="35"/>
      <c r="B2445" s="86"/>
      <c r="C2445" s="35"/>
      <c r="D2445" s="35"/>
      <c r="E2445" s="35"/>
      <c r="F2445" s="35"/>
      <c r="G2445" s="35"/>
      <c r="H2445" s="35"/>
      <c r="I2445" s="35"/>
      <c r="J2445" s="35"/>
      <c r="K2445" s="35"/>
      <c r="L2445" s="35"/>
      <c r="M2445" s="35"/>
      <c r="N2445" s="35"/>
      <c r="O2445" s="35"/>
      <c r="P2445" s="35"/>
      <c r="Q2445" s="35"/>
      <c r="R2445" s="35"/>
      <c r="S2445" s="35"/>
      <c r="T2445" s="17">
        <f t="shared" si="5497"/>
        <v>48461</v>
      </c>
      <c r="U2445" s="216">
        <f t="shared" si="5490"/>
        <v>6</v>
      </c>
      <c r="V2445" s="216">
        <f t="shared" si="5497"/>
        <v>2440</v>
      </c>
      <c r="W2445" s="16">
        <f t="shared" si="5504"/>
        <v>6.6849315068493151</v>
      </c>
      <c r="X2445" s="16" t="e">
        <f>IF(Template!$F$7="Linear interpolation",LinInterp($I$5:$I$22,$G$5:$G$22,W2445),CubicSpline($I$5:$I$22,$G$5:$G$22,W2445))</f>
        <v>#VALUE!</v>
      </c>
      <c r="Y2445" s="221" t="e">
        <f t="shared" si="5491"/>
        <v>#VALUE!</v>
      </c>
      <c r="Z2445" s="221" t="e">
        <f>Y2445/PRODUCT($AA$6:AA2444)</f>
        <v>#VALUE!</v>
      </c>
      <c r="AA2445" s="16" t="e">
        <f t="shared" si="5498"/>
        <v>#VALUE!</v>
      </c>
      <c r="AB2445" s="10" t="e">
        <f t="shared" si="5499"/>
        <v>#VALUE!</v>
      </c>
      <c r="AC2445" s="90">
        <f t="shared" si="5492"/>
        <v>2445</v>
      </c>
      <c r="AD2445" s="17">
        <f t="shared" si="5500"/>
        <v>48438</v>
      </c>
      <c r="AE2445" s="16" t="e">
        <f t="shared" si="5493"/>
        <v>#VALUE!</v>
      </c>
      <c r="AF2445" s="10">
        <f ca="1">IFERROR(AVERAGE(INDIRECT("AE"&amp;AC2445-Template!$F$10+1):INDIRECT("AE"&amp;AC2445)),0)</f>
        <v>0</v>
      </c>
      <c r="AG2445" s="35"/>
      <c r="AH2445" s="86"/>
      <c r="AI2445" s="35"/>
      <c r="AJ2445" s="35"/>
      <c r="AK2445" s="35"/>
      <c r="AL2445" s="35"/>
      <c r="AM2445" s="35"/>
      <c r="AN2445" s="35"/>
      <c r="AO2445" s="35"/>
      <c r="AP2445" s="35"/>
      <c r="AQ2445" s="35"/>
      <c r="AR2445" s="35"/>
      <c r="AS2445" s="35"/>
      <c r="AT2445" s="35"/>
      <c r="AU2445" s="35"/>
      <c r="AV2445" s="35"/>
      <c r="AW2445" s="35"/>
      <c r="AX2445" s="35"/>
      <c r="AY2445" s="35"/>
      <c r="AZ2445" s="17">
        <f t="shared" ref="AZ2445" si="5515">AZ2444+1</f>
        <v>48461</v>
      </c>
      <c r="BA2445" s="216">
        <f t="shared" ref="BA2445:BA2508" si="5516">WEEKDAY(AZ2445,2)</f>
        <v>6</v>
      </c>
      <c r="BB2445" s="216">
        <f t="shared" ref="BB2445" si="5517">BB2444+1</f>
        <v>2440</v>
      </c>
      <c r="BC2445" s="16">
        <f t="shared" ref="BC2445:BC2508" si="5518">YEARFRAC($T$5,AZ2445,3)</f>
        <v>6.6849315068493151</v>
      </c>
      <c r="BD2445" s="16">
        <f>IF(Template!$F$7="Linear interpolation",LinInterp($AO$5:$AO$18,$AM$5:$AM$18,BC2445),CubicSpline($AO$5:$AO$18,$AM$5:$AM$18,BC2445))</f>
        <v>14.150707859959898</v>
      </c>
      <c r="BE2445" s="221">
        <f t="shared" si="5453"/>
        <v>2.4223704716269485</v>
      </c>
      <c r="BF2445" s="221">
        <f>BE2445/PRODUCT($BG$6:BG2444)</f>
        <v>1.0003639190940303</v>
      </c>
      <c r="BG2445" s="16">
        <f t="shared" ref="BG2445:BG2508" si="5519">1+BH2445/365/100</f>
        <v>1.0003639642983004</v>
      </c>
      <c r="BH2445" s="10">
        <f t="shared" ref="BH2445:BH2508" si="5520">IF(OR(BA2445=6,BA2445=7),BH2444,(BF2445-1)*365*100)</f>
        <v>13.284696887965852</v>
      </c>
      <c r="BI2445" s="90"/>
      <c r="BJ2445" s="17">
        <f t="shared" si="5503"/>
        <v>48438</v>
      </c>
      <c r="BK2445" s="16">
        <f t="shared" si="5496"/>
        <v>13.324784460057248</v>
      </c>
      <c r="BL2445" s="10">
        <f ca="1">IFERROR(AVERAGE(INDIRECT("BK"&amp;AC2445-Template!$F$10+1):INDIRECT("BK"&amp;AC2445)),0)</f>
        <v>13.355604731937719</v>
      </c>
      <c r="BM2445" s="35"/>
      <c r="BN2445" s="86"/>
      <c r="BO2445" s="35"/>
      <c r="BP2445" s="35"/>
      <c r="BQ2445" s="35"/>
      <c r="BR2445" s="35"/>
      <c r="BS2445" s="35"/>
      <c r="BT2445" s="35"/>
      <c r="BU2445" s="35"/>
      <c r="BV2445" s="35"/>
      <c r="BW2445" s="35"/>
      <c r="BX2445" s="35"/>
      <c r="BY2445" s="35"/>
      <c r="BZ2445" s="35"/>
      <c r="CA2445" s="35"/>
      <c r="CB2445" s="35"/>
      <c r="CC2445" s="35"/>
      <c r="CD2445" s="35"/>
      <c r="CE2445" s="35"/>
      <c r="CF2445" s="35"/>
      <c r="CG2445" s="35"/>
      <c r="CH2445" s="35"/>
    </row>
    <row r="2446" spans="1:86" ht="15.6" x14ac:dyDescent="0.3">
      <c r="A2446" s="35"/>
      <c r="B2446" s="86"/>
      <c r="C2446" s="35"/>
      <c r="D2446" s="35"/>
      <c r="E2446" s="35"/>
      <c r="F2446" s="35"/>
      <c r="G2446" s="35"/>
      <c r="H2446" s="35"/>
      <c r="I2446" s="35"/>
      <c r="J2446" s="35"/>
      <c r="K2446" s="35"/>
      <c r="L2446" s="35"/>
      <c r="M2446" s="35"/>
      <c r="N2446" s="35"/>
      <c r="O2446" s="35"/>
      <c r="P2446" s="35"/>
      <c r="Q2446" s="35"/>
      <c r="R2446" s="35"/>
      <c r="S2446" s="35"/>
      <c r="T2446" s="17">
        <f t="shared" si="5497"/>
        <v>48462</v>
      </c>
      <c r="U2446" s="216">
        <f t="shared" si="5490"/>
        <v>7</v>
      </c>
      <c r="V2446" s="216">
        <f t="shared" si="5497"/>
        <v>2441</v>
      </c>
      <c r="W2446" s="16">
        <f t="shared" si="5504"/>
        <v>6.6876712328767125</v>
      </c>
      <c r="X2446" s="16" t="e">
        <f>IF(Template!$F$7="Linear interpolation",LinInterp($I$5:$I$22,$G$5:$G$22,W2446),CubicSpline($I$5:$I$22,$G$5:$G$22,W2446))</f>
        <v>#VALUE!</v>
      </c>
      <c r="Y2446" s="221" t="e">
        <f t="shared" si="5491"/>
        <v>#VALUE!</v>
      </c>
      <c r="Z2446" s="221" t="e">
        <f>Y2446/PRODUCT($AA$6:AA2445)</f>
        <v>#VALUE!</v>
      </c>
      <c r="AA2446" s="16" t="e">
        <f t="shared" si="5498"/>
        <v>#VALUE!</v>
      </c>
      <c r="AB2446" s="10" t="e">
        <f t="shared" si="5499"/>
        <v>#VALUE!</v>
      </c>
      <c r="AC2446" s="90">
        <f t="shared" si="5492"/>
        <v>2446</v>
      </c>
      <c r="AD2446" s="17">
        <f t="shared" si="5500"/>
        <v>48439</v>
      </c>
      <c r="AE2446" s="16" t="e">
        <f t="shared" si="5493"/>
        <v>#VALUE!</v>
      </c>
      <c r="AF2446" s="10">
        <f ca="1">IFERROR(AVERAGE(INDIRECT("AE"&amp;AC2446-Template!$F$10+1):INDIRECT("AE"&amp;AC2446)),0)</f>
        <v>0</v>
      </c>
      <c r="AG2446" s="35"/>
      <c r="AH2446" s="86"/>
      <c r="AI2446" s="35"/>
      <c r="AJ2446" s="35"/>
      <c r="AK2446" s="35"/>
      <c r="AL2446" s="35"/>
      <c r="AM2446" s="35"/>
      <c r="AN2446" s="35"/>
      <c r="AO2446" s="35"/>
      <c r="AP2446" s="35"/>
      <c r="AQ2446" s="35"/>
      <c r="AR2446" s="35"/>
      <c r="AS2446" s="35"/>
      <c r="AT2446" s="35"/>
      <c r="AU2446" s="35"/>
      <c r="AV2446" s="35"/>
      <c r="AW2446" s="35"/>
      <c r="AX2446" s="35"/>
      <c r="AY2446" s="35"/>
      <c r="AZ2446" s="17">
        <f t="shared" ref="AZ2446" si="5521">AZ2445+1</f>
        <v>48462</v>
      </c>
      <c r="BA2446" s="216">
        <f t="shared" si="5516"/>
        <v>7</v>
      </c>
      <c r="BB2446" s="216">
        <f t="shared" ref="BB2446" si="5522">BB2445+1</f>
        <v>2441</v>
      </c>
      <c r="BC2446" s="16">
        <f t="shared" si="5518"/>
        <v>6.6876712328767125</v>
      </c>
      <c r="BD2446" s="16">
        <f>IF(Template!$F$7="Linear interpolation",LinInterp($AO$5:$AO$18,$AM$5:$AM$18,BC2446),CubicSpline($AO$5:$AO$18,$AM$5:$AM$18,BC2446))</f>
        <v>14.150728463004627</v>
      </c>
      <c r="BE2446" s="221">
        <f t="shared" si="5453"/>
        <v>2.423251910001694</v>
      </c>
      <c r="BF2446" s="221">
        <f>BE2446/PRODUCT($BG$6:BG2445)</f>
        <v>1.0003638291019437</v>
      </c>
      <c r="BG2446" s="16">
        <f t="shared" si="5519"/>
        <v>1.0003639642983004</v>
      </c>
      <c r="BH2446" s="10">
        <f t="shared" si="5520"/>
        <v>13.284696887965852</v>
      </c>
      <c r="BI2446" s="90"/>
      <c r="BJ2446" s="17">
        <f t="shared" si="5503"/>
        <v>48439</v>
      </c>
      <c r="BK2446" s="16">
        <f t="shared" si="5496"/>
        <v>13.322807240824019</v>
      </c>
      <c r="BL2446" s="10">
        <f ca="1">IFERROR(AVERAGE(INDIRECT("BK"&amp;AC2446-Template!$F$10+1):INDIRECT("BK"&amp;AC2446)),0)</f>
        <v>13.353420345547645</v>
      </c>
      <c r="BM2446" s="35"/>
      <c r="BN2446" s="86"/>
      <c r="BO2446" s="35"/>
      <c r="BP2446" s="35"/>
      <c r="BQ2446" s="35"/>
      <c r="BR2446" s="35"/>
      <c r="BS2446" s="35"/>
      <c r="BT2446" s="35"/>
      <c r="BU2446" s="35"/>
      <c r="BV2446" s="35"/>
      <c r="BW2446" s="35"/>
      <c r="BX2446" s="35"/>
      <c r="BY2446" s="35"/>
      <c r="BZ2446" s="35"/>
      <c r="CA2446" s="35"/>
      <c r="CB2446" s="35"/>
      <c r="CC2446" s="35"/>
      <c r="CD2446" s="35"/>
      <c r="CE2446" s="35"/>
      <c r="CF2446" s="35"/>
      <c r="CG2446" s="35"/>
      <c r="CH2446" s="35"/>
    </row>
    <row r="2447" spans="1:86" ht="15.6" x14ac:dyDescent="0.3">
      <c r="A2447" s="35"/>
      <c r="B2447" s="86"/>
      <c r="C2447" s="35"/>
      <c r="D2447" s="35"/>
      <c r="E2447" s="35"/>
      <c r="F2447" s="35"/>
      <c r="G2447" s="35"/>
      <c r="H2447" s="35"/>
      <c r="I2447" s="35"/>
      <c r="J2447" s="35"/>
      <c r="K2447" s="35"/>
      <c r="L2447" s="35"/>
      <c r="M2447" s="35"/>
      <c r="N2447" s="35"/>
      <c r="O2447" s="35"/>
      <c r="P2447" s="35"/>
      <c r="Q2447" s="35"/>
      <c r="R2447" s="35"/>
      <c r="S2447" s="35"/>
      <c r="T2447" s="17">
        <f t="shared" si="5497"/>
        <v>48463</v>
      </c>
      <c r="U2447" s="216">
        <f t="shared" si="5490"/>
        <v>1</v>
      </c>
      <c r="V2447" s="216">
        <f t="shared" si="5497"/>
        <v>2442</v>
      </c>
      <c r="W2447" s="16">
        <f t="shared" si="5504"/>
        <v>6.6904109589041099</v>
      </c>
      <c r="X2447" s="16" t="e">
        <f>IF(Template!$F$7="Linear interpolation",LinInterp($I$5:$I$22,$G$5:$G$22,W2447),CubicSpline($I$5:$I$22,$G$5:$G$22,W2447))</f>
        <v>#VALUE!</v>
      </c>
      <c r="Y2447" s="221" t="e">
        <f t="shared" si="5491"/>
        <v>#VALUE!</v>
      </c>
      <c r="Z2447" s="221" t="e">
        <f>Y2447/PRODUCT($AA$6:AA2446)</f>
        <v>#VALUE!</v>
      </c>
      <c r="AA2447" s="16" t="e">
        <f t="shared" si="5498"/>
        <v>#VALUE!</v>
      </c>
      <c r="AB2447" s="10" t="e">
        <f t="shared" si="5499"/>
        <v>#VALUE!</v>
      </c>
      <c r="AC2447" s="90">
        <f t="shared" si="5492"/>
        <v>2447</v>
      </c>
      <c r="AD2447" s="17">
        <f t="shared" si="5500"/>
        <v>48440</v>
      </c>
      <c r="AE2447" s="16" t="e">
        <f t="shared" si="5493"/>
        <v>#VALUE!</v>
      </c>
      <c r="AF2447" s="10">
        <f ca="1">IFERROR(AVERAGE(INDIRECT("AE"&amp;AC2447-Template!$F$10+1):INDIRECT("AE"&amp;AC2447)),0)</f>
        <v>0</v>
      </c>
      <c r="AG2447" s="35"/>
      <c r="AH2447" s="86"/>
      <c r="AI2447" s="35"/>
      <c r="AJ2447" s="35"/>
      <c r="AK2447" s="35"/>
      <c r="AL2447" s="35"/>
      <c r="AM2447" s="35"/>
      <c r="AN2447" s="35"/>
      <c r="AO2447" s="35"/>
      <c r="AP2447" s="35"/>
      <c r="AQ2447" s="35"/>
      <c r="AR2447" s="35"/>
      <c r="AS2447" s="35"/>
      <c r="AT2447" s="35"/>
      <c r="AU2447" s="35"/>
      <c r="AV2447" s="35"/>
      <c r="AW2447" s="35"/>
      <c r="AX2447" s="35"/>
      <c r="AY2447" s="35"/>
      <c r="AZ2447" s="17">
        <f t="shared" ref="AZ2447" si="5523">AZ2446+1</f>
        <v>48463</v>
      </c>
      <c r="BA2447" s="216">
        <f t="shared" si="5516"/>
        <v>1</v>
      </c>
      <c r="BB2447" s="216">
        <f t="shared" ref="BB2447" si="5524">BB2446+1</f>
        <v>2442</v>
      </c>
      <c r="BC2447" s="16">
        <f t="shared" si="5518"/>
        <v>6.6904109589041099</v>
      </c>
      <c r="BD2447" s="16">
        <f>IF(Template!$F$7="Linear interpolation",LinInterp($AO$5:$AO$18,$AM$5:$AM$18,BC2447),CubicSpline($AO$5:$AO$18,$AM$5:$AM$18,BC2447))</f>
        <v>14.150748292410388</v>
      </c>
      <c r="BE2447" s="221">
        <f t="shared" si="5453"/>
        <v>2.4241335615880968</v>
      </c>
      <c r="BF2447" s="221">
        <f>BE2447/PRODUCT($BG$6:BG2446)</f>
        <v>1.0003636947392796</v>
      </c>
      <c r="BG2447" s="16">
        <f t="shared" si="5519"/>
        <v>1.0003636947392796</v>
      </c>
      <c r="BH2447" s="10">
        <f t="shared" si="5520"/>
        <v>13.274857983703647</v>
      </c>
      <c r="BI2447" s="90"/>
      <c r="BJ2447" s="17">
        <f t="shared" si="5503"/>
        <v>48440</v>
      </c>
      <c r="BK2447" s="16">
        <f t="shared" si="5496"/>
        <v>13.322807240824019</v>
      </c>
      <c r="BL2447" s="10">
        <f ca="1">IFERROR(AVERAGE(INDIRECT("BK"&amp;AC2447-Template!$F$10+1):INDIRECT("BK"&amp;AC2447)),0)</f>
        <v>13.351315550331824</v>
      </c>
      <c r="BM2447" s="35"/>
      <c r="BN2447" s="86"/>
      <c r="BO2447" s="35"/>
      <c r="BP2447" s="35"/>
      <c r="BQ2447" s="35"/>
      <c r="BR2447" s="35"/>
      <c r="BS2447" s="35"/>
      <c r="BT2447" s="35"/>
      <c r="BU2447" s="35"/>
      <c r="BV2447" s="35"/>
      <c r="BW2447" s="35"/>
      <c r="BX2447" s="35"/>
      <c r="BY2447" s="35"/>
      <c r="BZ2447" s="35"/>
      <c r="CA2447" s="35"/>
      <c r="CB2447" s="35"/>
      <c r="CC2447" s="35"/>
      <c r="CD2447" s="35"/>
      <c r="CE2447" s="35"/>
      <c r="CF2447" s="35"/>
      <c r="CG2447" s="35"/>
      <c r="CH2447" s="35"/>
    </row>
    <row r="2448" spans="1:86" ht="15.6" x14ac:dyDescent="0.3">
      <c r="A2448" s="35"/>
      <c r="B2448" s="86"/>
      <c r="C2448" s="35"/>
      <c r="D2448" s="35"/>
      <c r="E2448" s="35"/>
      <c r="F2448" s="35"/>
      <c r="G2448" s="35"/>
      <c r="H2448" s="35"/>
      <c r="I2448" s="35"/>
      <c r="J2448" s="35"/>
      <c r="K2448" s="35"/>
      <c r="L2448" s="35"/>
      <c r="M2448" s="35"/>
      <c r="N2448" s="35"/>
      <c r="O2448" s="35"/>
      <c r="P2448" s="35"/>
      <c r="Q2448" s="35"/>
      <c r="R2448" s="35"/>
      <c r="S2448" s="35"/>
      <c r="T2448" s="17">
        <f t="shared" si="5497"/>
        <v>48464</v>
      </c>
      <c r="U2448" s="216">
        <f t="shared" si="5490"/>
        <v>2</v>
      </c>
      <c r="V2448" s="216">
        <f t="shared" si="5497"/>
        <v>2443</v>
      </c>
      <c r="W2448" s="16">
        <f t="shared" si="5504"/>
        <v>6.6931506849315072</v>
      </c>
      <c r="X2448" s="16" t="e">
        <f>IF(Template!$F$7="Linear interpolation",LinInterp($I$5:$I$22,$G$5:$G$22,W2448),CubicSpline($I$5:$I$22,$G$5:$G$22,W2448))</f>
        <v>#VALUE!</v>
      </c>
      <c r="Y2448" s="221" t="e">
        <f t="shared" si="5491"/>
        <v>#VALUE!</v>
      </c>
      <c r="Z2448" s="221" t="e">
        <f>Y2448/PRODUCT($AA$6:AA2447)</f>
        <v>#VALUE!</v>
      </c>
      <c r="AA2448" s="16" t="e">
        <f t="shared" si="5498"/>
        <v>#VALUE!</v>
      </c>
      <c r="AB2448" s="10" t="e">
        <f t="shared" si="5499"/>
        <v>#VALUE!</v>
      </c>
      <c r="AC2448" s="90">
        <f t="shared" si="5492"/>
        <v>2448</v>
      </c>
      <c r="AD2448" s="17">
        <f t="shared" si="5500"/>
        <v>48441</v>
      </c>
      <c r="AE2448" s="16" t="e">
        <f t="shared" si="5493"/>
        <v>#VALUE!</v>
      </c>
      <c r="AF2448" s="10">
        <f ca="1">IFERROR(AVERAGE(INDIRECT("AE"&amp;AC2448-Template!$F$10+1):INDIRECT("AE"&amp;AC2448)),0)</f>
        <v>0</v>
      </c>
      <c r="AG2448" s="35"/>
      <c r="AH2448" s="86"/>
      <c r="AI2448" s="35"/>
      <c r="AJ2448" s="35"/>
      <c r="AK2448" s="35"/>
      <c r="AL2448" s="35"/>
      <c r="AM2448" s="35"/>
      <c r="AN2448" s="35"/>
      <c r="AO2448" s="35"/>
      <c r="AP2448" s="35"/>
      <c r="AQ2448" s="35"/>
      <c r="AR2448" s="35"/>
      <c r="AS2448" s="35"/>
      <c r="AT2448" s="35"/>
      <c r="AU2448" s="35"/>
      <c r="AV2448" s="35"/>
      <c r="AW2448" s="35"/>
      <c r="AX2448" s="35"/>
      <c r="AY2448" s="35"/>
      <c r="AZ2448" s="17">
        <f t="shared" ref="AZ2448" si="5525">AZ2447+1</f>
        <v>48464</v>
      </c>
      <c r="BA2448" s="216">
        <f t="shared" si="5516"/>
        <v>2</v>
      </c>
      <c r="BB2448" s="216">
        <f t="shared" ref="BB2448" si="5526">BB2447+1</f>
        <v>2443</v>
      </c>
      <c r="BC2448" s="16">
        <f t="shared" si="5518"/>
        <v>6.6931506849315072</v>
      </c>
      <c r="BD2448" s="16">
        <f>IF(Template!$F$7="Linear interpolation",LinInterp($AO$5:$AO$18,$AM$5:$AM$18,BC2448),CubicSpline($AO$5:$AO$18,$AM$5:$AM$18,BC2448))</f>
        <v>14.150767356253128</v>
      </c>
      <c r="BE2448" s="221">
        <f t="shared" si="5453"/>
        <v>2.4250154273987894</v>
      </c>
      <c r="BF2448" s="221">
        <f>BE2448/PRODUCT($BG$6:BG2447)</f>
        <v>1.0003637859830277</v>
      </c>
      <c r="BG2448" s="16">
        <f t="shared" si="5519"/>
        <v>1.0003637859830277</v>
      </c>
      <c r="BH2448" s="10">
        <f t="shared" si="5520"/>
        <v>13.278188380509759</v>
      </c>
      <c r="BI2448" s="90"/>
      <c r="BJ2448" s="17">
        <f t="shared" si="5503"/>
        <v>48441</v>
      </c>
      <c r="BK2448" s="16">
        <f t="shared" si="5496"/>
        <v>13.322807240824019</v>
      </c>
      <c r="BL2448" s="10">
        <f ca="1">IFERROR(AVERAGE(INDIRECT("BK"&amp;AC2448-Template!$F$10+1):INDIRECT("BK"&amp;AC2448)),0)</f>
        <v>13.349289887594239</v>
      </c>
      <c r="BM2448" s="35"/>
      <c r="BN2448" s="86"/>
      <c r="BO2448" s="35"/>
      <c r="BP2448" s="35"/>
      <c r="BQ2448" s="35"/>
      <c r="BR2448" s="35"/>
      <c r="BS2448" s="35"/>
      <c r="BT2448" s="35"/>
      <c r="BU2448" s="35"/>
      <c r="BV2448" s="35"/>
      <c r="BW2448" s="35"/>
      <c r="BX2448" s="35"/>
      <c r="BY2448" s="35"/>
      <c r="BZ2448" s="35"/>
      <c r="CA2448" s="35"/>
      <c r="CB2448" s="35"/>
      <c r="CC2448" s="35"/>
      <c r="CD2448" s="35"/>
      <c r="CE2448" s="35"/>
      <c r="CF2448" s="35"/>
      <c r="CG2448" s="35"/>
      <c r="CH2448" s="35"/>
    </row>
    <row r="2449" spans="1:86" ht="15.6" x14ac:dyDescent="0.3">
      <c r="A2449" s="35"/>
      <c r="B2449" s="86"/>
      <c r="C2449" s="35"/>
      <c r="D2449" s="35"/>
      <c r="E2449" s="35"/>
      <c r="F2449" s="35"/>
      <c r="G2449" s="35"/>
      <c r="H2449" s="35"/>
      <c r="I2449" s="35"/>
      <c r="J2449" s="35"/>
      <c r="K2449" s="35"/>
      <c r="L2449" s="35"/>
      <c r="M2449" s="35"/>
      <c r="N2449" s="35"/>
      <c r="O2449" s="35"/>
      <c r="P2449" s="35"/>
      <c r="Q2449" s="35"/>
      <c r="R2449" s="35"/>
      <c r="S2449" s="35"/>
      <c r="T2449" s="17">
        <f t="shared" si="5497"/>
        <v>48465</v>
      </c>
      <c r="U2449" s="216">
        <f t="shared" si="5490"/>
        <v>3</v>
      </c>
      <c r="V2449" s="216">
        <f t="shared" si="5497"/>
        <v>2444</v>
      </c>
      <c r="W2449" s="16">
        <f t="shared" si="5504"/>
        <v>6.6958904109589037</v>
      </c>
      <c r="X2449" s="16" t="e">
        <f>IF(Template!$F$7="Linear interpolation",LinInterp($I$5:$I$22,$G$5:$G$22,W2449),CubicSpline($I$5:$I$22,$G$5:$G$22,W2449))</f>
        <v>#VALUE!</v>
      </c>
      <c r="Y2449" s="221" t="e">
        <f t="shared" si="5491"/>
        <v>#VALUE!</v>
      </c>
      <c r="Z2449" s="221" t="e">
        <f>Y2449/PRODUCT($AA$6:AA2448)</f>
        <v>#VALUE!</v>
      </c>
      <c r="AA2449" s="16" t="e">
        <f t="shared" si="5498"/>
        <v>#VALUE!</v>
      </c>
      <c r="AB2449" s="10" t="e">
        <f t="shared" si="5499"/>
        <v>#VALUE!</v>
      </c>
      <c r="AC2449" s="90">
        <f t="shared" si="5492"/>
        <v>2449</v>
      </c>
      <c r="AD2449" s="17">
        <f t="shared" si="5500"/>
        <v>48442</v>
      </c>
      <c r="AE2449" s="16" t="e">
        <f t="shared" si="5493"/>
        <v>#VALUE!</v>
      </c>
      <c r="AF2449" s="10">
        <f ca="1">IFERROR(AVERAGE(INDIRECT("AE"&amp;AC2449-Template!$F$10+1):INDIRECT("AE"&amp;AC2449)),0)</f>
        <v>0</v>
      </c>
      <c r="AG2449" s="35"/>
      <c r="AH2449" s="86"/>
      <c r="AI2449" s="35"/>
      <c r="AJ2449" s="35"/>
      <c r="AK2449" s="35"/>
      <c r="AL2449" s="35"/>
      <c r="AM2449" s="35"/>
      <c r="AN2449" s="35"/>
      <c r="AO2449" s="35"/>
      <c r="AP2449" s="35"/>
      <c r="AQ2449" s="35"/>
      <c r="AR2449" s="35"/>
      <c r="AS2449" s="35"/>
      <c r="AT2449" s="35"/>
      <c r="AU2449" s="35"/>
      <c r="AV2449" s="35"/>
      <c r="AW2449" s="35"/>
      <c r="AX2449" s="35"/>
      <c r="AY2449" s="35"/>
      <c r="AZ2449" s="17">
        <f t="shared" ref="AZ2449" si="5527">AZ2448+1</f>
        <v>48465</v>
      </c>
      <c r="BA2449" s="216">
        <f t="shared" si="5516"/>
        <v>3</v>
      </c>
      <c r="BB2449" s="216">
        <f t="shared" ref="BB2449" si="5528">BB2448+1</f>
        <v>2444</v>
      </c>
      <c r="BC2449" s="16">
        <f t="shared" si="5518"/>
        <v>6.6958904109589037</v>
      </c>
      <c r="BD2449" s="16">
        <f>IF(Template!$F$7="Linear interpolation",LinInterp($AO$5:$AO$18,$AM$5:$AM$18,BC2449),CubicSpline($AO$5:$AO$18,$AM$5:$AM$18,BC2449))</f>
        <v>14.150785662608806</v>
      </c>
      <c r="BE2449" s="221">
        <f t="shared" si="5453"/>
        <v>2.4258975084497258</v>
      </c>
      <c r="BF2449" s="221">
        <f>BE2449/PRODUCT($BG$6:BG2448)</f>
        <v>1.0003637424492109</v>
      </c>
      <c r="BG2449" s="16">
        <f t="shared" si="5519"/>
        <v>1.0003637424492109</v>
      </c>
      <c r="BH2449" s="10">
        <f t="shared" si="5520"/>
        <v>13.276599396197518</v>
      </c>
      <c r="BI2449" s="90"/>
      <c r="BJ2449" s="17">
        <f t="shared" si="5503"/>
        <v>48442</v>
      </c>
      <c r="BK2449" s="16">
        <f t="shared" si="5496"/>
        <v>13.311089858071057</v>
      </c>
      <c r="BL2449" s="10">
        <f ca="1">IFERROR(AVERAGE(INDIRECT("BK"&amp;AC2449-Template!$F$10+1):INDIRECT("BK"&amp;AC2449)),0)</f>
        <v>13.346873645431556</v>
      </c>
      <c r="BM2449" s="35"/>
      <c r="BN2449" s="86"/>
      <c r="BO2449" s="35"/>
      <c r="BP2449" s="35"/>
      <c r="BQ2449" s="35"/>
      <c r="BR2449" s="35"/>
      <c r="BS2449" s="35"/>
      <c r="BT2449" s="35"/>
      <c r="BU2449" s="35"/>
      <c r="BV2449" s="35"/>
      <c r="BW2449" s="35"/>
      <c r="BX2449" s="35"/>
      <c r="BY2449" s="35"/>
      <c r="BZ2449" s="35"/>
      <c r="CA2449" s="35"/>
      <c r="CB2449" s="35"/>
      <c r="CC2449" s="35"/>
      <c r="CD2449" s="35"/>
      <c r="CE2449" s="35"/>
      <c r="CF2449" s="35"/>
      <c r="CG2449" s="35"/>
      <c r="CH2449" s="35"/>
    </row>
    <row r="2450" spans="1:86" ht="15.6" x14ac:dyDescent="0.3">
      <c r="A2450" s="35"/>
      <c r="B2450" s="86"/>
      <c r="C2450" s="35"/>
      <c r="D2450" s="35"/>
      <c r="E2450" s="35"/>
      <c r="F2450" s="35"/>
      <c r="G2450" s="35"/>
      <c r="H2450" s="35"/>
      <c r="I2450" s="35"/>
      <c r="J2450" s="35"/>
      <c r="K2450" s="35"/>
      <c r="L2450" s="35"/>
      <c r="M2450" s="35"/>
      <c r="N2450" s="35"/>
      <c r="O2450" s="35"/>
      <c r="P2450" s="35"/>
      <c r="Q2450" s="35"/>
      <c r="R2450" s="35"/>
      <c r="S2450" s="35"/>
      <c r="T2450" s="17">
        <f t="shared" si="5497"/>
        <v>48466</v>
      </c>
      <c r="U2450" s="216">
        <f t="shared" si="5490"/>
        <v>4</v>
      </c>
      <c r="V2450" s="216">
        <f t="shared" si="5497"/>
        <v>2445</v>
      </c>
      <c r="W2450" s="16">
        <f t="shared" si="5504"/>
        <v>6.6986301369863011</v>
      </c>
      <c r="X2450" s="16" t="e">
        <f>IF(Template!$F$7="Linear interpolation",LinInterp($I$5:$I$22,$G$5:$G$22,W2450),CubicSpline($I$5:$I$22,$G$5:$G$22,W2450))</f>
        <v>#VALUE!</v>
      </c>
      <c r="Y2450" s="221" t="e">
        <f t="shared" si="5491"/>
        <v>#VALUE!</v>
      </c>
      <c r="Z2450" s="221" t="e">
        <f>Y2450/PRODUCT($AA$6:AA2449)</f>
        <v>#VALUE!</v>
      </c>
      <c r="AA2450" s="16" t="e">
        <f t="shared" si="5498"/>
        <v>#VALUE!</v>
      </c>
      <c r="AB2450" s="10" t="e">
        <f t="shared" si="5499"/>
        <v>#VALUE!</v>
      </c>
      <c r="AC2450" s="90">
        <f t="shared" si="5492"/>
        <v>2450</v>
      </c>
      <c r="AD2450" s="17">
        <f t="shared" si="5500"/>
        <v>48443</v>
      </c>
      <c r="AE2450" s="16" t="e">
        <f t="shared" si="5493"/>
        <v>#VALUE!</v>
      </c>
      <c r="AF2450" s="10">
        <f ca="1">IFERROR(AVERAGE(INDIRECT("AE"&amp;AC2450-Template!$F$10+1):INDIRECT("AE"&amp;AC2450)),0)</f>
        <v>0</v>
      </c>
      <c r="AG2450" s="35"/>
      <c r="AH2450" s="86"/>
      <c r="AI2450" s="35"/>
      <c r="AJ2450" s="35"/>
      <c r="AK2450" s="35"/>
      <c r="AL2450" s="35"/>
      <c r="AM2450" s="35"/>
      <c r="AN2450" s="35"/>
      <c r="AO2450" s="35"/>
      <c r="AP2450" s="35"/>
      <c r="AQ2450" s="35"/>
      <c r="AR2450" s="35"/>
      <c r="AS2450" s="35"/>
      <c r="AT2450" s="35"/>
      <c r="AU2450" s="35"/>
      <c r="AV2450" s="35"/>
      <c r="AW2450" s="35"/>
      <c r="AX2450" s="35"/>
      <c r="AY2450" s="35"/>
      <c r="AZ2450" s="17">
        <f t="shared" ref="AZ2450" si="5529">AZ2449+1</f>
        <v>48466</v>
      </c>
      <c r="BA2450" s="216">
        <f t="shared" si="5516"/>
        <v>4</v>
      </c>
      <c r="BB2450" s="216">
        <f t="shared" ref="BB2450" si="5530">BB2449+1</f>
        <v>2445</v>
      </c>
      <c r="BC2450" s="16">
        <f t="shared" si="5518"/>
        <v>6.6986301369863011</v>
      </c>
      <c r="BD2450" s="16">
        <f>IF(Template!$F$7="Linear interpolation",LinInterp($AO$5:$AO$18,$AM$5:$AM$18,BC2450),CubicSpline($AO$5:$AO$18,$AM$5:$AM$18,BC2450))</f>
        <v>14.150803219553373</v>
      </c>
      <c r="BE2450" s="221">
        <f t="shared" si="5453"/>
        <v>2.4267798057601939</v>
      </c>
      <c r="BF2450" s="221">
        <f>BE2450/PRODUCT($BG$6:BG2449)</f>
        <v>1.0003636993349452</v>
      </c>
      <c r="BG2450" s="16">
        <f t="shared" si="5519"/>
        <v>1.0003636993349452</v>
      </c>
      <c r="BH2450" s="10">
        <f t="shared" si="5520"/>
        <v>13.27502572549899</v>
      </c>
      <c r="BI2450" s="90"/>
      <c r="BJ2450" s="17">
        <f t="shared" si="5503"/>
        <v>48443</v>
      </c>
      <c r="BK2450" s="16">
        <f t="shared" si="5496"/>
        <v>13.315044436569279</v>
      </c>
      <c r="BL2450" s="10">
        <f ca="1">IFERROR(AVERAGE(INDIRECT("BK"&amp;AC2450-Template!$F$10+1):INDIRECT("BK"&amp;AC2450)),0)</f>
        <v>13.344589222552147</v>
      </c>
      <c r="BM2450" s="35"/>
      <c r="BN2450" s="86"/>
      <c r="BO2450" s="35"/>
      <c r="BP2450" s="35"/>
      <c r="BQ2450" s="35"/>
      <c r="BR2450" s="35"/>
      <c r="BS2450" s="35"/>
      <c r="BT2450" s="35"/>
      <c r="BU2450" s="35"/>
      <c r="BV2450" s="35"/>
      <c r="BW2450" s="35"/>
      <c r="BX2450" s="35"/>
      <c r="BY2450" s="35"/>
      <c r="BZ2450" s="35"/>
      <c r="CA2450" s="35"/>
      <c r="CB2450" s="35"/>
      <c r="CC2450" s="35"/>
      <c r="CD2450" s="35"/>
      <c r="CE2450" s="35"/>
      <c r="CF2450" s="35"/>
      <c r="CG2450" s="35"/>
      <c r="CH2450" s="35"/>
    </row>
    <row r="2451" spans="1:86" ht="15.6" x14ac:dyDescent="0.3">
      <c r="A2451" s="35"/>
      <c r="B2451" s="86"/>
      <c r="C2451" s="35"/>
      <c r="D2451" s="35"/>
      <c r="E2451" s="35"/>
      <c r="F2451" s="35"/>
      <c r="G2451" s="35"/>
      <c r="H2451" s="35"/>
      <c r="I2451" s="35"/>
      <c r="J2451" s="35"/>
      <c r="K2451" s="35"/>
      <c r="L2451" s="35"/>
      <c r="M2451" s="35"/>
      <c r="N2451" s="35"/>
      <c r="O2451" s="35"/>
      <c r="P2451" s="35"/>
      <c r="Q2451" s="35"/>
      <c r="R2451" s="35"/>
      <c r="S2451" s="35"/>
      <c r="T2451" s="17">
        <f t="shared" si="5497"/>
        <v>48467</v>
      </c>
      <c r="U2451" s="216">
        <f t="shared" si="5490"/>
        <v>5</v>
      </c>
      <c r="V2451" s="216">
        <f t="shared" si="5497"/>
        <v>2446</v>
      </c>
      <c r="W2451" s="16">
        <f t="shared" si="5504"/>
        <v>6.7013698630136984</v>
      </c>
      <c r="X2451" s="16" t="e">
        <f>IF(Template!$F$7="Linear interpolation",LinInterp($I$5:$I$22,$G$5:$G$22,W2451),CubicSpline($I$5:$I$22,$G$5:$G$22,W2451))</f>
        <v>#VALUE!</v>
      </c>
      <c r="Y2451" s="221" t="e">
        <f t="shared" si="5491"/>
        <v>#VALUE!</v>
      </c>
      <c r="Z2451" s="221" t="e">
        <f>Y2451/PRODUCT($AA$6:AA2450)</f>
        <v>#VALUE!</v>
      </c>
      <c r="AA2451" s="16" t="e">
        <f t="shared" si="5498"/>
        <v>#VALUE!</v>
      </c>
      <c r="AB2451" s="10" t="e">
        <f t="shared" si="5499"/>
        <v>#VALUE!</v>
      </c>
      <c r="AC2451" s="90">
        <f t="shared" si="5492"/>
        <v>2451</v>
      </c>
      <c r="AD2451" s="17">
        <f t="shared" si="5500"/>
        <v>48444</v>
      </c>
      <c r="AE2451" s="16" t="e">
        <f t="shared" si="5493"/>
        <v>#VALUE!</v>
      </c>
      <c r="AF2451" s="10">
        <f ca="1">IFERROR(AVERAGE(INDIRECT("AE"&amp;AC2451-Template!$F$10+1):INDIRECT("AE"&amp;AC2451)),0)</f>
        <v>0</v>
      </c>
      <c r="AG2451" s="35"/>
      <c r="AH2451" s="86"/>
      <c r="AI2451" s="35"/>
      <c r="AJ2451" s="35"/>
      <c r="AK2451" s="35"/>
      <c r="AL2451" s="35"/>
      <c r="AM2451" s="35"/>
      <c r="AN2451" s="35"/>
      <c r="AO2451" s="35"/>
      <c r="AP2451" s="35"/>
      <c r="AQ2451" s="35"/>
      <c r="AR2451" s="35"/>
      <c r="AS2451" s="35"/>
      <c r="AT2451" s="35"/>
      <c r="AU2451" s="35"/>
      <c r="AV2451" s="35"/>
      <c r="AW2451" s="35"/>
      <c r="AX2451" s="35"/>
      <c r="AY2451" s="35"/>
      <c r="AZ2451" s="17">
        <f t="shared" ref="AZ2451" si="5531">AZ2450+1</f>
        <v>48467</v>
      </c>
      <c r="BA2451" s="216">
        <f t="shared" si="5516"/>
        <v>5</v>
      </c>
      <c r="BB2451" s="216">
        <f t="shared" ref="BB2451" si="5532">BB2450+1</f>
        <v>2446</v>
      </c>
      <c r="BC2451" s="16">
        <f t="shared" si="5518"/>
        <v>6.7013698630136984</v>
      </c>
      <c r="BD2451" s="16">
        <f>IF(Template!$F$7="Linear interpolation",LinInterp($AO$5:$AO$18,$AM$5:$AM$18,BC2451),CubicSpline($AO$5:$AO$18,$AM$5:$AM$18,BC2451))</f>
        <v>14.150820035162784</v>
      </c>
      <c r="BE2451" s="221">
        <f t="shared" si="5453"/>
        <v>2.4276623203528134</v>
      </c>
      <c r="BF2451" s="221">
        <f>BE2451/PRODUCT($BG$6:BG2450)</f>
        <v>1.0003636566410041</v>
      </c>
      <c r="BG2451" s="16">
        <f t="shared" si="5519"/>
        <v>1.0003636566410041</v>
      </c>
      <c r="BH2451" s="10">
        <f t="shared" si="5520"/>
        <v>13.273467396650695</v>
      </c>
      <c r="BI2451" s="90"/>
      <c r="BJ2451" s="17">
        <f t="shared" si="5503"/>
        <v>48444</v>
      </c>
      <c r="BK2451" s="16">
        <f t="shared" si="5496"/>
        <v>13.313140394987432</v>
      </c>
      <c r="BL2451" s="10">
        <f ca="1">IFERROR(AVERAGE(INDIRECT("BK"&amp;AC2451-Template!$F$10+1):INDIRECT("BK"&amp;AC2451)),0)</f>
        <v>13.342711525401834</v>
      </c>
      <c r="BM2451" s="35"/>
      <c r="BN2451" s="86"/>
      <c r="BO2451" s="35"/>
      <c r="BP2451" s="35"/>
      <c r="BQ2451" s="35"/>
      <c r="BR2451" s="35"/>
      <c r="BS2451" s="35"/>
      <c r="BT2451" s="35"/>
      <c r="BU2451" s="35"/>
      <c r="BV2451" s="35"/>
      <c r="BW2451" s="35"/>
      <c r="BX2451" s="35"/>
      <c r="BY2451" s="35"/>
      <c r="BZ2451" s="35"/>
      <c r="CA2451" s="35"/>
      <c r="CB2451" s="35"/>
      <c r="CC2451" s="35"/>
      <c r="CD2451" s="35"/>
      <c r="CE2451" s="35"/>
      <c r="CF2451" s="35"/>
      <c r="CG2451" s="35"/>
      <c r="CH2451" s="35"/>
    </row>
    <row r="2452" spans="1:86" ht="15.6" x14ac:dyDescent="0.3">
      <c r="A2452" s="35"/>
      <c r="B2452" s="86"/>
      <c r="C2452" s="35"/>
      <c r="D2452" s="35"/>
      <c r="E2452" s="35"/>
      <c r="F2452" s="35"/>
      <c r="G2452" s="35"/>
      <c r="H2452" s="35"/>
      <c r="I2452" s="35"/>
      <c r="J2452" s="35"/>
      <c r="K2452" s="35"/>
      <c r="L2452" s="35"/>
      <c r="M2452" s="35"/>
      <c r="N2452" s="35"/>
      <c r="O2452" s="35"/>
      <c r="P2452" s="35"/>
      <c r="Q2452" s="35"/>
      <c r="R2452" s="35"/>
      <c r="S2452" s="35"/>
      <c r="T2452" s="17">
        <f t="shared" si="5497"/>
        <v>48468</v>
      </c>
      <c r="U2452" s="216">
        <f t="shared" si="5490"/>
        <v>6</v>
      </c>
      <c r="V2452" s="216">
        <f t="shared" si="5497"/>
        <v>2447</v>
      </c>
      <c r="W2452" s="16">
        <f t="shared" si="5504"/>
        <v>6.7041095890410958</v>
      </c>
      <c r="X2452" s="16" t="e">
        <f>IF(Template!$F$7="Linear interpolation",LinInterp($I$5:$I$22,$G$5:$G$22,W2452),CubicSpline($I$5:$I$22,$G$5:$G$22,W2452))</f>
        <v>#VALUE!</v>
      </c>
      <c r="Y2452" s="221" t="e">
        <f t="shared" si="5491"/>
        <v>#VALUE!</v>
      </c>
      <c r="Z2452" s="221" t="e">
        <f>Y2452/PRODUCT($AA$6:AA2451)</f>
        <v>#VALUE!</v>
      </c>
      <c r="AA2452" s="16" t="e">
        <f t="shared" si="5498"/>
        <v>#VALUE!</v>
      </c>
      <c r="AB2452" s="10" t="e">
        <f t="shared" si="5499"/>
        <v>#VALUE!</v>
      </c>
      <c r="AC2452" s="90">
        <f t="shared" si="5492"/>
        <v>2452</v>
      </c>
      <c r="AD2452" s="17">
        <f t="shared" si="5500"/>
        <v>48445</v>
      </c>
      <c r="AE2452" s="16" t="e">
        <f t="shared" si="5493"/>
        <v>#VALUE!</v>
      </c>
      <c r="AF2452" s="10">
        <f ca="1">IFERROR(AVERAGE(INDIRECT("AE"&amp;AC2452-Template!$F$10+1):INDIRECT("AE"&amp;AC2452)),0)</f>
        <v>0</v>
      </c>
      <c r="AG2452" s="35"/>
      <c r="AH2452" s="86"/>
      <c r="AI2452" s="35"/>
      <c r="AJ2452" s="35"/>
      <c r="AK2452" s="35"/>
      <c r="AL2452" s="35"/>
      <c r="AM2452" s="35"/>
      <c r="AN2452" s="35"/>
      <c r="AO2452" s="35"/>
      <c r="AP2452" s="35"/>
      <c r="AQ2452" s="35"/>
      <c r="AR2452" s="35"/>
      <c r="AS2452" s="35"/>
      <c r="AT2452" s="35"/>
      <c r="AU2452" s="35"/>
      <c r="AV2452" s="35"/>
      <c r="AW2452" s="35"/>
      <c r="AX2452" s="35"/>
      <c r="AY2452" s="35"/>
      <c r="AZ2452" s="17">
        <f t="shared" ref="AZ2452" si="5533">AZ2451+1</f>
        <v>48468</v>
      </c>
      <c r="BA2452" s="216">
        <f t="shared" si="5516"/>
        <v>6</v>
      </c>
      <c r="BB2452" s="216">
        <f t="shared" ref="BB2452" si="5534">BB2451+1</f>
        <v>2447</v>
      </c>
      <c r="BC2452" s="16">
        <f t="shared" si="5518"/>
        <v>6.7041095890410958</v>
      </c>
      <c r="BD2452" s="16">
        <f>IF(Template!$F$7="Linear interpolation",LinInterp($AO$5:$AO$18,$AM$5:$AM$18,BC2452),CubicSpline($AO$5:$AO$18,$AM$5:$AM$18,BC2452))</f>
        <v>14.150836117512991</v>
      </c>
      <c r="BE2452" s="221">
        <f t="shared" si="5453"/>
        <v>2.4285450532535351</v>
      </c>
      <c r="BF2452" s="221">
        <f>BE2452/PRODUCT($BG$6:BG2451)</f>
        <v>1.0003636143681602</v>
      </c>
      <c r="BG2452" s="16">
        <f t="shared" si="5519"/>
        <v>1.0003636566410041</v>
      </c>
      <c r="BH2452" s="10">
        <f t="shared" si="5520"/>
        <v>13.273467396650695</v>
      </c>
      <c r="BI2452" s="90"/>
      <c r="BJ2452" s="17">
        <f t="shared" si="5503"/>
        <v>48445</v>
      </c>
      <c r="BK2452" s="16">
        <f t="shared" si="5496"/>
        <v>13.311251073517383</v>
      </c>
      <c r="BL2452" s="10">
        <f ca="1">IFERROR(AVERAGE(INDIRECT("BK"&amp;AC2452-Template!$F$10+1):INDIRECT("BK"&amp;AC2452)),0)</f>
        <v>13.340612581267685</v>
      </c>
      <c r="BM2452" s="35"/>
      <c r="BN2452" s="86"/>
      <c r="BO2452" s="35"/>
      <c r="BP2452" s="35"/>
      <c r="BQ2452" s="35"/>
      <c r="BR2452" s="35"/>
      <c r="BS2452" s="35"/>
      <c r="BT2452" s="35"/>
      <c r="BU2452" s="35"/>
      <c r="BV2452" s="35"/>
      <c r="BW2452" s="35"/>
      <c r="BX2452" s="35"/>
      <c r="BY2452" s="35"/>
      <c r="BZ2452" s="35"/>
      <c r="CA2452" s="35"/>
      <c r="CB2452" s="35"/>
      <c r="CC2452" s="35"/>
      <c r="CD2452" s="35"/>
      <c r="CE2452" s="35"/>
      <c r="CF2452" s="35"/>
      <c r="CG2452" s="35"/>
      <c r="CH2452" s="35"/>
    </row>
    <row r="2453" spans="1:86" ht="15.6" x14ac:dyDescent="0.3">
      <c r="A2453" s="35"/>
      <c r="B2453" s="86"/>
      <c r="C2453" s="35"/>
      <c r="D2453" s="35"/>
      <c r="E2453" s="35"/>
      <c r="F2453" s="35"/>
      <c r="G2453" s="35"/>
      <c r="H2453" s="35"/>
      <c r="I2453" s="35"/>
      <c r="J2453" s="35"/>
      <c r="K2453" s="35"/>
      <c r="L2453" s="35"/>
      <c r="M2453" s="35"/>
      <c r="N2453" s="35"/>
      <c r="O2453" s="35"/>
      <c r="P2453" s="35"/>
      <c r="Q2453" s="35"/>
      <c r="R2453" s="35"/>
      <c r="S2453" s="35"/>
      <c r="T2453" s="17">
        <f t="shared" si="5497"/>
        <v>48469</v>
      </c>
      <c r="U2453" s="216">
        <f t="shared" si="5490"/>
        <v>7</v>
      </c>
      <c r="V2453" s="216">
        <f t="shared" si="5497"/>
        <v>2448</v>
      </c>
      <c r="W2453" s="16">
        <f t="shared" si="5504"/>
        <v>6.7068493150684931</v>
      </c>
      <c r="X2453" s="16" t="e">
        <f>IF(Template!$F$7="Linear interpolation",LinInterp($I$5:$I$22,$G$5:$G$22,W2453),CubicSpline($I$5:$I$22,$G$5:$G$22,W2453))</f>
        <v>#VALUE!</v>
      </c>
      <c r="Y2453" s="221" t="e">
        <f t="shared" si="5491"/>
        <v>#VALUE!</v>
      </c>
      <c r="Z2453" s="221" t="e">
        <f>Y2453/PRODUCT($AA$6:AA2452)</f>
        <v>#VALUE!</v>
      </c>
      <c r="AA2453" s="16" t="e">
        <f t="shared" si="5498"/>
        <v>#VALUE!</v>
      </c>
      <c r="AB2453" s="10" t="e">
        <f t="shared" si="5499"/>
        <v>#VALUE!</v>
      </c>
      <c r="AC2453" s="90">
        <f t="shared" si="5492"/>
        <v>2453</v>
      </c>
      <c r="AD2453" s="17">
        <f t="shared" si="5500"/>
        <v>48446</v>
      </c>
      <c r="AE2453" s="16" t="e">
        <f t="shared" si="5493"/>
        <v>#VALUE!</v>
      </c>
      <c r="AF2453" s="10">
        <f ca="1">IFERROR(AVERAGE(INDIRECT("AE"&amp;AC2453-Template!$F$10+1):INDIRECT("AE"&amp;AC2453)),0)</f>
        <v>0</v>
      </c>
      <c r="AG2453" s="35"/>
      <c r="AH2453" s="86"/>
      <c r="AI2453" s="35"/>
      <c r="AJ2453" s="35"/>
      <c r="AK2453" s="35"/>
      <c r="AL2453" s="35"/>
      <c r="AM2453" s="35"/>
      <c r="AN2453" s="35"/>
      <c r="AO2453" s="35"/>
      <c r="AP2453" s="35"/>
      <c r="AQ2453" s="35"/>
      <c r="AR2453" s="35"/>
      <c r="AS2453" s="35"/>
      <c r="AT2453" s="35"/>
      <c r="AU2453" s="35"/>
      <c r="AV2453" s="35"/>
      <c r="AW2453" s="35"/>
      <c r="AX2453" s="35"/>
      <c r="AY2453" s="35"/>
      <c r="AZ2453" s="17">
        <f t="shared" ref="AZ2453" si="5535">AZ2452+1</f>
        <v>48469</v>
      </c>
      <c r="BA2453" s="216">
        <f t="shared" si="5516"/>
        <v>7</v>
      </c>
      <c r="BB2453" s="216">
        <f t="shared" ref="BB2453" si="5536">BB2452+1</f>
        <v>2448</v>
      </c>
      <c r="BC2453" s="16">
        <f t="shared" si="5518"/>
        <v>6.7068493150684931</v>
      </c>
      <c r="BD2453" s="16">
        <f>IF(Template!$F$7="Linear interpolation",LinInterp($AO$5:$AO$18,$AM$5:$AM$18,BC2453),CubicSpline($AO$5:$AO$18,$AM$5:$AM$18,BC2453))</f>
        <v>14.15085147467995</v>
      </c>
      <c r="BE2453" s="221">
        <f t="shared" si="5453"/>
        <v>2.4294280054916548</v>
      </c>
      <c r="BF2453" s="221">
        <f>BE2453/PRODUCT($BG$6:BG2452)</f>
        <v>1.0003635302443494</v>
      </c>
      <c r="BG2453" s="16">
        <f t="shared" si="5519"/>
        <v>1.0003636566410041</v>
      </c>
      <c r="BH2453" s="10">
        <f t="shared" si="5520"/>
        <v>13.273467396650695</v>
      </c>
      <c r="BI2453" s="90"/>
      <c r="BJ2453" s="17">
        <f t="shared" si="5503"/>
        <v>48446</v>
      </c>
      <c r="BK2453" s="16">
        <f t="shared" si="5496"/>
        <v>13.309376500590165</v>
      </c>
      <c r="BL2453" s="10">
        <f ca="1">IFERROR(AVERAGE(INDIRECT("BK"&amp;AC2453-Template!$F$10+1):INDIRECT("BK"&amp;AC2453)),0)</f>
        <v>13.338527976282695</v>
      </c>
      <c r="BM2453" s="35"/>
      <c r="BN2453" s="86"/>
      <c r="BO2453" s="35"/>
      <c r="BP2453" s="35"/>
      <c r="BQ2453" s="35"/>
      <c r="BR2453" s="35"/>
      <c r="BS2453" s="35"/>
      <c r="BT2453" s="35"/>
      <c r="BU2453" s="35"/>
      <c r="BV2453" s="35"/>
      <c r="BW2453" s="35"/>
      <c r="BX2453" s="35"/>
      <c r="BY2453" s="35"/>
      <c r="BZ2453" s="35"/>
      <c r="CA2453" s="35"/>
      <c r="CB2453" s="35"/>
      <c r="CC2453" s="35"/>
      <c r="CD2453" s="35"/>
      <c r="CE2453" s="35"/>
      <c r="CF2453" s="35"/>
      <c r="CG2453" s="35"/>
      <c r="CH2453" s="35"/>
    </row>
    <row r="2454" spans="1:86" ht="15.6" x14ac:dyDescent="0.3">
      <c r="A2454" s="35"/>
      <c r="B2454" s="86"/>
      <c r="C2454" s="35"/>
      <c r="D2454" s="35"/>
      <c r="E2454" s="35"/>
      <c r="F2454" s="35"/>
      <c r="G2454" s="35"/>
      <c r="H2454" s="35"/>
      <c r="I2454" s="35"/>
      <c r="J2454" s="35"/>
      <c r="K2454" s="35"/>
      <c r="L2454" s="35"/>
      <c r="M2454" s="35"/>
      <c r="N2454" s="35"/>
      <c r="O2454" s="35"/>
      <c r="P2454" s="35"/>
      <c r="Q2454" s="35"/>
      <c r="R2454" s="35"/>
      <c r="S2454" s="35"/>
      <c r="T2454" s="17">
        <f t="shared" si="5497"/>
        <v>48470</v>
      </c>
      <c r="U2454" s="216">
        <f t="shared" si="5490"/>
        <v>1</v>
      </c>
      <c r="V2454" s="216">
        <f t="shared" si="5497"/>
        <v>2449</v>
      </c>
      <c r="W2454" s="16">
        <f t="shared" si="5504"/>
        <v>6.7095890410958905</v>
      </c>
      <c r="X2454" s="16" t="e">
        <f>IF(Template!$F$7="Linear interpolation",LinInterp($I$5:$I$22,$G$5:$G$22,W2454),CubicSpline($I$5:$I$22,$G$5:$G$22,W2454))</f>
        <v>#VALUE!</v>
      </c>
      <c r="Y2454" s="221" t="e">
        <f t="shared" si="5491"/>
        <v>#VALUE!</v>
      </c>
      <c r="Z2454" s="221" t="e">
        <f>Y2454/PRODUCT($AA$6:AA2453)</f>
        <v>#VALUE!</v>
      </c>
      <c r="AA2454" s="16" t="e">
        <f t="shared" si="5498"/>
        <v>#VALUE!</v>
      </c>
      <c r="AB2454" s="10" t="e">
        <f t="shared" si="5499"/>
        <v>#VALUE!</v>
      </c>
      <c r="AC2454" s="90">
        <f t="shared" si="5492"/>
        <v>2454</v>
      </c>
      <c r="AD2454" s="17">
        <f t="shared" si="5500"/>
        <v>48447</v>
      </c>
      <c r="AE2454" s="16" t="e">
        <f t="shared" si="5493"/>
        <v>#VALUE!</v>
      </c>
      <c r="AF2454" s="10">
        <f ca="1">IFERROR(AVERAGE(INDIRECT("AE"&amp;AC2454-Template!$F$10+1):INDIRECT("AE"&amp;AC2454)),0)</f>
        <v>0</v>
      </c>
      <c r="AG2454" s="35"/>
      <c r="AH2454" s="86"/>
      <c r="AI2454" s="35"/>
      <c r="AJ2454" s="35"/>
      <c r="AK2454" s="35"/>
      <c r="AL2454" s="35"/>
      <c r="AM2454" s="35"/>
      <c r="AN2454" s="35"/>
      <c r="AO2454" s="35"/>
      <c r="AP2454" s="35"/>
      <c r="AQ2454" s="35"/>
      <c r="AR2454" s="35"/>
      <c r="AS2454" s="35"/>
      <c r="AT2454" s="35"/>
      <c r="AU2454" s="35"/>
      <c r="AV2454" s="35"/>
      <c r="AW2454" s="35"/>
      <c r="AX2454" s="35"/>
      <c r="AY2454" s="35"/>
      <c r="AZ2454" s="17">
        <f t="shared" ref="AZ2454" si="5537">AZ2453+1</f>
        <v>48470</v>
      </c>
      <c r="BA2454" s="216">
        <f t="shared" si="5516"/>
        <v>1</v>
      </c>
      <c r="BB2454" s="216">
        <f t="shared" ref="BB2454" si="5538">BB2453+1</f>
        <v>2449</v>
      </c>
      <c r="BC2454" s="16">
        <f t="shared" si="5518"/>
        <v>6.7095890410958905</v>
      </c>
      <c r="BD2454" s="16">
        <f>IF(Template!$F$7="Linear interpolation",LinInterp($AO$5:$AO$18,$AM$5:$AM$18,BC2454),CubicSpline($AO$5:$AO$18,$AM$5:$AM$18,BC2454))</f>
        <v>14.150866114739612</v>
      </c>
      <c r="BE2454" s="221">
        <f t="shared" si="5453"/>
        <v>2.4303111780998203</v>
      </c>
      <c r="BF2454" s="221">
        <f>BE2454/PRODUCT($BG$6:BG2453)</f>
        <v>1.0003634046922303</v>
      </c>
      <c r="BG2454" s="16">
        <f t="shared" si="5519"/>
        <v>1.0003634046922303</v>
      </c>
      <c r="BH2454" s="10">
        <f t="shared" si="5520"/>
        <v>13.264271266405391</v>
      </c>
      <c r="BI2454" s="90"/>
      <c r="BJ2454" s="17">
        <f t="shared" si="5503"/>
        <v>48447</v>
      </c>
      <c r="BK2454" s="16">
        <f t="shared" si="5496"/>
        <v>13.309376500590165</v>
      </c>
      <c r="BL2454" s="10">
        <f ca="1">IFERROR(AVERAGE(INDIRECT("BK"&amp;AC2454-Template!$F$10+1):INDIRECT("BK"&amp;AC2454)),0)</f>
        <v>13.336519731874002</v>
      </c>
      <c r="BM2454" s="35"/>
      <c r="BN2454" s="86"/>
      <c r="BO2454" s="35"/>
      <c r="BP2454" s="35"/>
      <c r="BQ2454" s="35"/>
      <c r="BR2454" s="35"/>
      <c r="BS2454" s="35"/>
      <c r="BT2454" s="35"/>
      <c r="BU2454" s="35"/>
      <c r="BV2454" s="35"/>
      <c r="BW2454" s="35"/>
      <c r="BX2454" s="35"/>
      <c r="BY2454" s="35"/>
      <c r="BZ2454" s="35"/>
      <c r="CA2454" s="35"/>
      <c r="CB2454" s="35"/>
      <c r="CC2454" s="35"/>
      <c r="CD2454" s="35"/>
      <c r="CE2454" s="35"/>
      <c r="CF2454" s="35"/>
      <c r="CG2454" s="35"/>
      <c r="CH2454" s="35"/>
    </row>
    <row r="2455" spans="1:86" ht="15.6" x14ac:dyDescent="0.3">
      <c r="A2455" s="35"/>
      <c r="B2455" s="86"/>
      <c r="C2455" s="35"/>
      <c r="D2455" s="35"/>
      <c r="E2455" s="35"/>
      <c r="F2455" s="35"/>
      <c r="G2455" s="35"/>
      <c r="H2455" s="35"/>
      <c r="I2455" s="35"/>
      <c r="J2455" s="35"/>
      <c r="K2455" s="35"/>
      <c r="L2455" s="35"/>
      <c r="M2455" s="35"/>
      <c r="N2455" s="35"/>
      <c r="O2455" s="35"/>
      <c r="P2455" s="35"/>
      <c r="Q2455" s="35"/>
      <c r="R2455" s="35"/>
      <c r="S2455" s="35"/>
      <c r="T2455" s="17">
        <f t="shared" si="5497"/>
        <v>48471</v>
      </c>
      <c r="U2455" s="216">
        <f t="shared" si="5490"/>
        <v>2</v>
      </c>
      <c r="V2455" s="216">
        <f t="shared" si="5497"/>
        <v>2450</v>
      </c>
      <c r="W2455" s="16">
        <f t="shared" si="5504"/>
        <v>6.7123287671232879</v>
      </c>
      <c r="X2455" s="16" t="e">
        <f>IF(Template!$F$7="Linear interpolation",LinInterp($I$5:$I$22,$G$5:$G$22,W2455),CubicSpline($I$5:$I$22,$G$5:$G$22,W2455))</f>
        <v>#VALUE!</v>
      </c>
      <c r="Y2455" s="221" t="e">
        <f t="shared" si="5491"/>
        <v>#VALUE!</v>
      </c>
      <c r="Z2455" s="221" t="e">
        <f>Y2455/PRODUCT($AA$6:AA2454)</f>
        <v>#VALUE!</v>
      </c>
      <c r="AA2455" s="16" t="e">
        <f t="shared" si="5498"/>
        <v>#VALUE!</v>
      </c>
      <c r="AB2455" s="10" t="e">
        <f t="shared" si="5499"/>
        <v>#VALUE!</v>
      </c>
      <c r="AC2455" s="90">
        <f t="shared" si="5492"/>
        <v>2455</v>
      </c>
      <c r="AD2455" s="17">
        <f t="shared" si="5500"/>
        <v>48448</v>
      </c>
      <c r="AE2455" s="16" t="e">
        <f t="shared" si="5493"/>
        <v>#VALUE!</v>
      </c>
      <c r="AF2455" s="10">
        <f ca="1">IFERROR(AVERAGE(INDIRECT("AE"&amp;AC2455-Template!$F$10+1):INDIRECT("AE"&amp;AC2455)),0)</f>
        <v>0</v>
      </c>
      <c r="AG2455" s="35"/>
      <c r="AH2455" s="86"/>
      <c r="AI2455" s="35"/>
      <c r="AJ2455" s="35"/>
      <c r="AK2455" s="35"/>
      <c r="AL2455" s="35"/>
      <c r="AM2455" s="35"/>
      <c r="AN2455" s="35"/>
      <c r="AO2455" s="35"/>
      <c r="AP2455" s="35"/>
      <c r="AQ2455" s="35"/>
      <c r="AR2455" s="35"/>
      <c r="AS2455" s="35"/>
      <c r="AT2455" s="35"/>
      <c r="AU2455" s="35"/>
      <c r="AV2455" s="35"/>
      <c r="AW2455" s="35"/>
      <c r="AX2455" s="35"/>
      <c r="AY2455" s="35"/>
      <c r="AZ2455" s="17">
        <f t="shared" ref="AZ2455" si="5539">AZ2454+1</f>
        <v>48471</v>
      </c>
      <c r="BA2455" s="216">
        <f t="shared" si="5516"/>
        <v>2</v>
      </c>
      <c r="BB2455" s="216">
        <f t="shared" ref="BB2455" si="5540">BB2454+1</f>
        <v>2450</v>
      </c>
      <c r="BC2455" s="16">
        <f t="shared" si="5518"/>
        <v>6.7123287671232879</v>
      </c>
      <c r="BD2455" s="16">
        <f>IF(Template!$F$7="Linear interpolation",LinInterp($AO$5:$AO$18,$AM$5:$AM$18,BC2455),CubicSpline($AO$5:$AO$18,$AM$5:$AM$18,BC2455))</f>
        <v>14.150880045767932</v>
      </c>
      <c r="BE2455" s="221">
        <f t="shared" si="5453"/>
        <v>2.4311945721140158</v>
      </c>
      <c r="BF2455" s="221">
        <f>BE2455/PRODUCT($BG$6:BG2454)</f>
        <v>1.0003634900839677</v>
      </c>
      <c r="BG2455" s="16">
        <f t="shared" si="5519"/>
        <v>1.0003634900839677</v>
      </c>
      <c r="BH2455" s="10">
        <f t="shared" si="5520"/>
        <v>13.267388064822638</v>
      </c>
      <c r="BI2455" s="90"/>
      <c r="BJ2455" s="17">
        <f t="shared" si="5503"/>
        <v>48448</v>
      </c>
      <c r="BK2455" s="16">
        <f t="shared" si="5496"/>
        <v>13.309376500590165</v>
      </c>
      <c r="BL2455" s="10">
        <f ca="1">IFERROR(AVERAGE(INDIRECT("BK"&amp;AC2455-Template!$F$10+1):INDIRECT("BK"&amp;AC2455)),0)</f>
        <v>13.334587382772195</v>
      </c>
      <c r="BM2455" s="35"/>
      <c r="BN2455" s="86"/>
      <c r="BO2455" s="35"/>
      <c r="BP2455" s="35"/>
      <c r="BQ2455" s="35"/>
      <c r="BR2455" s="35"/>
      <c r="BS2455" s="35"/>
      <c r="BT2455" s="35"/>
      <c r="BU2455" s="35"/>
      <c r="BV2455" s="35"/>
      <c r="BW2455" s="35"/>
      <c r="BX2455" s="35"/>
      <c r="BY2455" s="35"/>
      <c r="BZ2455" s="35"/>
      <c r="CA2455" s="35"/>
      <c r="CB2455" s="35"/>
      <c r="CC2455" s="35"/>
      <c r="CD2455" s="35"/>
      <c r="CE2455" s="35"/>
      <c r="CF2455" s="35"/>
      <c r="CG2455" s="35"/>
      <c r="CH2455" s="35"/>
    </row>
    <row r="2456" spans="1:86" ht="15.6" x14ac:dyDescent="0.3">
      <c r="A2456" s="35"/>
      <c r="B2456" s="86"/>
      <c r="C2456" s="35"/>
      <c r="D2456" s="35"/>
      <c r="E2456" s="35"/>
      <c r="F2456" s="35"/>
      <c r="G2456" s="35"/>
      <c r="H2456" s="35"/>
      <c r="I2456" s="35"/>
      <c r="J2456" s="35"/>
      <c r="K2456" s="35"/>
      <c r="L2456" s="35"/>
      <c r="M2456" s="35"/>
      <c r="N2456" s="35"/>
      <c r="O2456" s="35"/>
      <c r="P2456" s="35"/>
      <c r="Q2456" s="35"/>
      <c r="R2456" s="35"/>
      <c r="S2456" s="35"/>
      <c r="T2456" s="17">
        <f t="shared" si="5497"/>
        <v>48472</v>
      </c>
      <c r="U2456" s="216">
        <f t="shared" si="5490"/>
        <v>3</v>
      </c>
      <c r="V2456" s="216">
        <f t="shared" si="5497"/>
        <v>2451</v>
      </c>
      <c r="W2456" s="16">
        <f t="shared" si="5504"/>
        <v>6.7150684931506852</v>
      </c>
      <c r="X2456" s="16" t="e">
        <f>IF(Template!$F$7="Linear interpolation",LinInterp($I$5:$I$22,$G$5:$G$22,W2456),CubicSpline($I$5:$I$22,$G$5:$G$22,W2456))</f>
        <v>#VALUE!</v>
      </c>
      <c r="Y2456" s="221" t="e">
        <f t="shared" si="5491"/>
        <v>#VALUE!</v>
      </c>
      <c r="Z2456" s="221" t="e">
        <f>Y2456/PRODUCT($AA$6:AA2455)</f>
        <v>#VALUE!</v>
      </c>
      <c r="AA2456" s="16" t="e">
        <f t="shared" si="5498"/>
        <v>#VALUE!</v>
      </c>
      <c r="AB2456" s="10" t="e">
        <f t="shared" si="5499"/>
        <v>#VALUE!</v>
      </c>
      <c r="AC2456" s="90">
        <f t="shared" si="5492"/>
        <v>2456</v>
      </c>
      <c r="AD2456" s="17">
        <f t="shared" si="5500"/>
        <v>48449</v>
      </c>
      <c r="AE2456" s="16" t="e">
        <f t="shared" si="5493"/>
        <v>#VALUE!</v>
      </c>
      <c r="AF2456" s="10">
        <f ca="1">IFERROR(AVERAGE(INDIRECT("AE"&amp;AC2456-Template!$F$10+1):INDIRECT("AE"&amp;AC2456)),0)</f>
        <v>0</v>
      </c>
      <c r="AG2456" s="35"/>
      <c r="AH2456" s="86"/>
      <c r="AI2456" s="35"/>
      <c r="AJ2456" s="35"/>
      <c r="AK2456" s="35"/>
      <c r="AL2456" s="35"/>
      <c r="AM2456" s="35"/>
      <c r="AN2456" s="35"/>
      <c r="AO2456" s="35"/>
      <c r="AP2456" s="35"/>
      <c r="AQ2456" s="35"/>
      <c r="AR2456" s="35"/>
      <c r="AS2456" s="35"/>
      <c r="AT2456" s="35"/>
      <c r="AU2456" s="35"/>
      <c r="AV2456" s="35"/>
      <c r="AW2456" s="35"/>
      <c r="AX2456" s="35"/>
      <c r="AY2456" s="35"/>
      <c r="AZ2456" s="17">
        <f t="shared" ref="AZ2456" si="5541">AZ2455+1</f>
        <v>48472</v>
      </c>
      <c r="BA2456" s="216">
        <f t="shared" si="5516"/>
        <v>3</v>
      </c>
      <c r="BB2456" s="216">
        <f t="shared" ref="BB2456" si="5542">BB2455+1</f>
        <v>2451</v>
      </c>
      <c r="BC2456" s="16">
        <f t="shared" si="5518"/>
        <v>6.7150684931506852</v>
      </c>
      <c r="BD2456" s="16">
        <f>IF(Template!$F$7="Linear interpolation",LinInterp($AO$5:$AO$18,$AM$5:$AM$18,BC2456),CubicSpline($AO$5:$AO$18,$AM$5:$AM$18,BC2456))</f>
        <v>14.150893275840867</v>
      </c>
      <c r="BE2456" s="221">
        <f t="shared" si="5453"/>
        <v>2.4320781885735938</v>
      </c>
      <c r="BF2456" s="221">
        <f>BE2456/PRODUCT($BG$6:BG2455)</f>
        <v>1.0003634495032661</v>
      </c>
      <c r="BG2456" s="16">
        <f t="shared" si="5519"/>
        <v>1.0003634495032661</v>
      </c>
      <c r="BH2456" s="10">
        <f t="shared" si="5520"/>
        <v>13.26590686921103</v>
      </c>
      <c r="BI2456" s="90"/>
      <c r="BJ2456" s="17">
        <f t="shared" si="5503"/>
        <v>48449</v>
      </c>
      <c r="BK2456" s="16">
        <f t="shared" si="5496"/>
        <v>13.298276972359634</v>
      </c>
      <c r="BL2456" s="10">
        <f ca="1">IFERROR(AVERAGE(INDIRECT("BK"&amp;AC2456-Template!$F$10+1):INDIRECT("BK"&amp;AC2456)),0)</f>
        <v>13.332285049396038</v>
      </c>
      <c r="BM2456" s="35"/>
      <c r="BN2456" s="86"/>
      <c r="BO2456" s="35"/>
      <c r="BP2456" s="35"/>
      <c r="BQ2456" s="35"/>
      <c r="BR2456" s="35"/>
      <c r="BS2456" s="35"/>
      <c r="BT2456" s="35"/>
      <c r="BU2456" s="35"/>
      <c r="BV2456" s="35"/>
      <c r="BW2456" s="35"/>
      <c r="BX2456" s="35"/>
      <c r="BY2456" s="35"/>
      <c r="BZ2456" s="35"/>
      <c r="CA2456" s="35"/>
      <c r="CB2456" s="35"/>
      <c r="CC2456" s="35"/>
      <c r="CD2456" s="35"/>
      <c r="CE2456" s="35"/>
      <c r="CF2456" s="35"/>
      <c r="CG2456" s="35"/>
      <c r="CH2456" s="35"/>
    </row>
    <row r="2457" spans="1:86" ht="15.6" x14ac:dyDescent="0.3">
      <c r="A2457" s="35"/>
      <c r="B2457" s="86"/>
      <c r="C2457" s="35"/>
      <c r="D2457" s="35"/>
      <c r="E2457" s="35"/>
      <c r="F2457" s="35"/>
      <c r="G2457" s="35"/>
      <c r="H2457" s="35"/>
      <c r="I2457" s="35"/>
      <c r="J2457" s="35"/>
      <c r="K2457" s="35"/>
      <c r="L2457" s="35"/>
      <c r="M2457" s="35"/>
      <c r="N2457" s="35"/>
      <c r="O2457" s="35"/>
      <c r="P2457" s="35"/>
      <c r="Q2457" s="35"/>
      <c r="R2457" s="35"/>
      <c r="S2457" s="35"/>
      <c r="T2457" s="17">
        <f t="shared" si="5497"/>
        <v>48473</v>
      </c>
      <c r="U2457" s="216">
        <f t="shared" si="5490"/>
        <v>4</v>
      </c>
      <c r="V2457" s="216">
        <f t="shared" si="5497"/>
        <v>2452</v>
      </c>
      <c r="W2457" s="16">
        <f t="shared" si="5504"/>
        <v>6.7178082191780826</v>
      </c>
      <c r="X2457" s="16" t="e">
        <f>IF(Template!$F$7="Linear interpolation",LinInterp($I$5:$I$22,$G$5:$G$22,W2457),CubicSpline($I$5:$I$22,$G$5:$G$22,W2457))</f>
        <v>#VALUE!</v>
      </c>
      <c r="Y2457" s="221" t="e">
        <f t="shared" si="5491"/>
        <v>#VALUE!</v>
      </c>
      <c r="Z2457" s="221" t="e">
        <f>Y2457/PRODUCT($AA$6:AA2456)</f>
        <v>#VALUE!</v>
      </c>
      <c r="AA2457" s="16" t="e">
        <f t="shared" si="5498"/>
        <v>#VALUE!</v>
      </c>
      <c r="AB2457" s="10" t="e">
        <f t="shared" si="5499"/>
        <v>#VALUE!</v>
      </c>
      <c r="AC2457" s="90">
        <f t="shared" si="5492"/>
        <v>2457</v>
      </c>
      <c r="AD2457" s="17">
        <f t="shared" si="5500"/>
        <v>48450</v>
      </c>
      <c r="AE2457" s="16" t="e">
        <f t="shared" si="5493"/>
        <v>#VALUE!</v>
      </c>
      <c r="AF2457" s="10">
        <f ca="1">IFERROR(AVERAGE(INDIRECT("AE"&amp;AC2457-Template!$F$10+1):INDIRECT("AE"&amp;AC2457)),0)</f>
        <v>0</v>
      </c>
      <c r="AG2457" s="35"/>
      <c r="AH2457" s="86"/>
      <c r="AI2457" s="35"/>
      <c r="AJ2457" s="35"/>
      <c r="AK2457" s="35"/>
      <c r="AL2457" s="35"/>
      <c r="AM2457" s="35"/>
      <c r="AN2457" s="35"/>
      <c r="AO2457" s="35"/>
      <c r="AP2457" s="35"/>
      <c r="AQ2457" s="35"/>
      <c r="AR2457" s="35"/>
      <c r="AS2457" s="35"/>
      <c r="AT2457" s="35"/>
      <c r="AU2457" s="35"/>
      <c r="AV2457" s="35"/>
      <c r="AW2457" s="35"/>
      <c r="AX2457" s="35"/>
      <c r="AY2457" s="35"/>
      <c r="AZ2457" s="17">
        <f t="shared" ref="AZ2457" si="5543">AZ2456+1</f>
        <v>48473</v>
      </c>
      <c r="BA2457" s="216">
        <f t="shared" si="5516"/>
        <v>4</v>
      </c>
      <c r="BB2457" s="216">
        <f t="shared" ref="BB2457" si="5544">BB2456+1</f>
        <v>2452</v>
      </c>
      <c r="BC2457" s="16">
        <f t="shared" si="5518"/>
        <v>6.7178082191780826</v>
      </c>
      <c r="BD2457" s="16">
        <f>IF(Template!$F$7="Linear interpolation",LinInterp($AO$5:$AO$18,$AM$5:$AM$18,BC2457),CubicSpline($AO$5:$AO$18,$AM$5:$AM$18,BC2457))</f>
        <v>14.150905813034365</v>
      </c>
      <c r="BE2457" s="221">
        <f t="shared" si="5453"/>
        <v>2.4329620285212545</v>
      </c>
      <c r="BF2457" s="221">
        <f>BE2457/PRODUCT($BG$6:BG2456)</f>
        <v>1.0003634093475338</v>
      </c>
      <c r="BG2457" s="16">
        <f t="shared" si="5519"/>
        <v>1.0003634093475338</v>
      </c>
      <c r="BH2457" s="10">
        <f t="shared" si="5520"/>
        <v>13.264441184982267</v>
      </c>
      <c r="BI2457" s="90"/>
      <c r="BJ2457" s="17">
        <f t="shared" si="5503"/>
        <v>48450</v>
      </c>
      <c r="BK2457" s="16">
        <f t="shared" si="5496"/>
        <v>13.302026258440346</v>
      </c>
      <c r="BL2457" s="10">
        <f ca="1">IFERROR(AVERAGE(INDIRECT("BK"&amp;AC2457-Template!$F$10+1):INDIRECT("BK"&amp;AC2457)),0)</f>
        <v>13.330107692222571</v>
      </c>
      <c r="BM2457" s="35"/>
      <c r="BN2457" s="86"/>
      <c r="BO2457" s="35"/>
      <c r="BP2457" s="35"/>
      <c r="BQ2457" s="35"/>
      <c r="BR2457" s="35"/>
      <c r="BS2457" s="35"/>
      <c r="BT2457" s="35"/>
      <c r="BU2457" s="35"/>
      <c r="BV2457" s="35"/>
      <c r="BW2457" s="35"/>
      <c r="BX2457" s="35"/>
      <c r="BY2457" s="35"/>
      <c r="BZ2457" s="35"/>
      <c r="CA2457" s="35"/>
      <c r="CB2457" s="35"/>
      <c r="CC2457" s="35"/>
      <c r="CD2457" s="35"/>
      <c r="CE2457" s="35"/>
      <c r="CF2457" s="35"/>
      <c r="CG2457" s="35"/>
      <c r="CH2457" s="35"/>
    </row>
    <row r="2458" spans="1:86" ht="15.6" x14ac:dyDescent="0.3">
      <c r="A2458" s="35"/>
      <c r="B2458" s="86"/>
      <c r="C2458" s="35"/>
      <c r="D2458" s="35"/>
      <c r="E2458" s="35"/>
      <c r="F2458" s="35"/>
      <c r="G2458" s="35"/>
      <c r="H2458" s="35"/>
      <c r="I2458" s="35"/>
      <c r="J2458" s="35"/>
      <c r="K2458" s="35"/>
      <c r="L2458" s="35"/>
      <c r="M2458" s="35"/>
      <c r="N2458" s="35"/>
      <c r="O2458" s="35"/>
      <c r="P2458" s="35"/>
      <c r="Q2458" s="35"/>
      <c r="R2458" s="35"/>
      <c r="S2458" s="35"/>
      <c r="T2458" s="17">
        <f t="shared" si="5497"/>
        <v>48474</v>
      </c>
      <c r="U2458" s="216">
        <f t="shared" si="5490"/>
        <v>5</v>
      </c>
      <c r="V2458" s="216">
        <f t="shared" si="5497"/>
        <v>2453</v>
      </c>
      <c r="W2458" s="16">
        <f t="shared" si="5504"/>
        <v>6.720547945205479</v>
      </c>
      <c r="X2458" s="16" t="e">
        <f>IF(Template!$F$7="Linear interpolation",LinInterp($I$5:$I$22,$G$5:$G$22,W2458),CubicSpline($I$5:$I$22,$G$5:$G$22,W2458))</f>
        <v>#VALUE!</v>
      </c>
      <c r="Y2458" s="221" t="e">
        <f t="shared" si="5491"/>
        <v>#VALUE!</v>
      </c>
      <c r="Z2458" s="221" t="e">
        <f>Y2458/PRODUCT($AA$6:AA2457)</f>
        <v>#VALUE!</v>
      </c>
      <c r="AA2458" s="16" t="e">
        <f t="shared" si="5498"/>
        <v>#VALUE!</v>
      </c>
      <c r="AB2458" s="10" t="e">
        <f t="shared" si="5499"/>
        <v>#VALUE!</v>
      </c>
      <c r="AC2458" s="90">
        <f t="shared" si="5492"/>
        <v>2458</v>
      </c>
      <c r="AD2458" s="17">
        <f t="shared" si="5500"/>
        <v>48451</v>
      </c>
      <c r="AE2458" s="16" t="e">
        <f t="shared" si="5493"/>
        <v>#VALUE!</v>
      </c>
      <c r="AF2458" s="10">
        <f ca="1">IFERROR(AVERAGE(INDIRECT("AE"&amp;AC2458-Template!$F$10+1):INDIRECT("AE"&amp;AC2458)),0)</f>
        <v>0</v>
      </c>
      <c r="AG2458" s="35"/>
      <c r="AH2458" s="86"/>
      <c r="AI2458" s="35"/>
      <c r="AJ2458" s="35"/>
      <c r="AK2458" s="35"/>
      <c r="AL2458" s="35"/>
      <c r="AM2458" s="35"/>
      <c r="AN2458" s="35"/>
      <c r="AO2458" s="35"/>
      <c r="AP2458" s="35"/>
      <c r="AQ2458" s="35"/>
      <c r="AR2458" s="35"/>
      <c r="AS2458" s="35"/>
      <c r="AT2458" s="35"/>
      <c r="AU2458" s="35"/>
      <c r="AV2458" s="35"/>
      <c r="AW2458" s="35"/>
      <c r="AX2458" s="35"/>
      <c r="AY2458" s="35"/>
      <c r="AZ2458" s="17">
        <f t="shared" ref="AZ2458" si="5545">AZ2457+1</f>
        <v>48474</v>
      </c>
      <c r="BA2458" s="216">
        <f t="shared" si="5516"/>
        <v>5</v>
      </c>
      <c r="BB2458" s="216">
        <f t="shared" ref="BB2458" si="5546">BB2457+1</f>
        <v>2453</v>
      </c>
      <c r="BC2458" s="16">
        <f t="shared" si="5518"/>
        <v>6.720547945205479</v>
      </c>
      <c r="BD2458" s="16">
        <f>IF(Template!$F$7="Linear interpolation",LinInterp($AO$5:$AO$18,$AM$5:$AM$18,BC2458),CubicSpline($AO$5:$AO$18,$AM$5:$AM$18,BC2458))</f>
        <v>14.150917665424382</v>
      </c>
      <c r="BE2458" s="221">
        <f t="shared" si="5453"/>
        <v>2.433846093003063</v>
      </c>
      <c r="BF2458" s="221">
        <f>BE2458/PRODUCT($BG$6:BG2457)</f>
        <v>1.0003633696175462</v>
      </c>
      <c r="BG2458" s="16">
        <f t="shared" si="5519"/>
        <v>1.0003633696175462</v>
      </c>
      <c r="BH2458" s="10">
        <f t="shared" si="5520"/>
        <v>13.262991040437711</v>
      </c>
      <c r="BI2458" s="90"/>
      <c r="BJ2458" s="17">
        <f t="shared" si="5503"/>
        <v>48451</v>
      </c>
      <c r="BK2458" s="16">
        <f t="shared" si="5496"/>
        <v>13.300225851572534</v>
      </c>
      <c r="BL2458" s="10">
        <f ca="1">IFERROR(AVERAGE(INDIRECT("BK"&amp;AC2458-Template!$F$10+1):INDIRECT("BK"&amp;AC2458)),0)</f>
        <v>13.328321026426668</v>
      </c>
      <c r="BM2458" s="35"/>
      <c r="BN2458" s="86"/>
      <c r="BO2458" s="35"/>
      <c r="BP2458" s="35"/>
      <c r="BQ2458" s="35"/>
      <c r="BR2458" s="35"/>
      <c r="BS2458" s="35"/>
      <c r="BT2458" s="35"/>
      <c r="BU2458" s="35"/>
      <c r="BV2458" s="35"/>
      <c r="BW2458" s="35"/>
      <c r="BX2458" s="35"/>
      <c r="BY2458" s="35"/>
      <c r="BZ2458" s="35"/>
      <c r="CA2458" s="35"/>
      <c r="CB2458" s="35"/>
      <c r="CC2458" s="35"/>
      <c r="CD2458" s="35"/>
      <c r="CE2458" s="35"/>
      <c r="CF2458" s="35"/>
      <c r="CG2458" s="35"/>
      <c r="CH2458" s="35"/>
    </row>
    <row r="2459" spans="1:86" ht="15.6" x14ac:dyDescent="0.3">
      <c r="A2459" s="35"/>
      <c r="B2459" s="86"/>
      <c r="C2459" s="35"/>
      <c r="D2459" s="35"/>
      <c r="E2459" s="35"/>
      <c r="F2459" s="35"/>
      <c r="G2459" s="35"/>
      <c r="H2459" s="35"/>
      <c r="I2459" s="35"/>
      <c r="J2459" s="35"/>
      <c r="K2459" s="35"/>
      <c r="L2459" s="35"/>
      <c r="M2459" s="35"/>
      <c r="N2459" s="35"/>
      <c r="O2459" s="35"/>
      <c r="P2459" s="35"/>
      <c r="Q2459" s="35"/>
      <c r="R2459" s="35"/>
      <c r="S2459" s="35"/>
      <c r="T2459" s="17">
        <f t="shared" si="5497"/>
        <v>48475</v>
      </c>
      <c r="U2459" s="216">
        <f t="shared" si="5490"/>
        <v>6</v>
      </c>
      <c r="V2459" s="216">
        <f t="shared" si="5497"/>
        <v>2454</v>
      </c>
      <c r="W2459" s="16">
        <f t="shared" si="5504"/>
        <v>6.7232876712328764</v>
      </c>
      <c r="X2459" s="16" t="e">
        <f>IF(Template!$F$7="Linear interpolation",LinInterp($I$5:$I$22,$G$5:$G$22,W2459),CubicSpline($I$5:$I$22,$G$5:$G$22,W2459))</f>
        <v>#VALUE!</v>
      </c>
      <c r="Y2459" s="221" t="e">
        <f t="shared" si="5491"/>
        <v>#VALUE!</v>
      </c>
      <c r="Z2459" s="221" t="e">
        <f>Y2459/PRODUCT($AA$6:AA2458)</f>
        <v>#VALUE!</v>
      </c>
      <c r="AA2459" s="16" t="e">
        <f t="shared" si="5498"/>
        <v>#VALUE!</v>
      </c>
      <c r="AB2459" s="10" t="e">
        <f t="shared" si="5499"/>
        <v>#VALUE!</v>
      </c>
      <c r="AC2459" s="90">
        <f t="shared" si="5492"/>
        <v>2459</v>
      </c>
      <c r="AD2459" s="17">
        <f t="shared" si="5500"/>
        <v>48452</v>
      </c>
      <c r="AE2459" s="16" t="e">
        <f t="shared" si="5493"/>
        <v>#VALUE!</v>
      </c>
      <c r="AF2459" s="10">
        <f ca="1">IFERROR(AVERAGE(INDIRECT("AE"&amp;AC2459-Template!$F$10+1):INDIRECT("AE"&amp;AC2459)),0)</f>
        <v>0</v>
      </c>
      <c r="AG2459" s="35"/>
      <c r="AH2459" s="86"/>
      <c r="AI2459" s="35"/>
      <c r="AJ2459" s="35"/>
      <c r="AK2459" s="35"/>
      <c r="AL2459" s="35"/>
      <c r="AM2459" s="35"/>
      <c r="AN2459" s="35"/>
      <c r="AO2459" s="35"/>
      <c r="AP2459" s="35"/>
      <c r="AQ2459" s="35"/>
      <c r="AR2459" s="35"/>
      <c r="AS2459" s="35"/>
      <c r="AT2459" s="35"/>
      <c r="AU2459" s="35"/>
      <c r="AV2459" s="35"/>
      <c r="AW2459" s="35"/>
      <c r="AX2459" s="35"/>
      <c r="AY2459" s="35"/>
      <c r="AZ2459" s="17">
        <f t="shared" ref="AZ2459" si="5547">AZ2458+1</f>
        <v>48475</v>
      </c>
      <c r="BA2459" s="216">
        <f t="shared" si="5516"/>
        <v>6</v>
      </c>
      <c r="BB2459" s="216">
        <f t="shared" ref="BB2459" si="5548">BB2458+1</f>
        <v>2454</v>
      </c>
      <c r="BC2459" s="16">
        <f t="shared" si="5518"/>
        <v>6.7232876712328764</v>
      </c>
      <c r="BD2459" s="16">
        <f>IF(Template!$F$7="Linear interpolation",LinInterp($AO$5:$AO$18,$AM$5:$AM$18,BC2459),CubicSpline($AO$5:$AO$18,$AM$5:$AM$18,BC2459))</f>
        <v>14.150928841086873</v>
      </c>
      <c r="BE2459" s="221">
        <f t="shared" si="5453"/>
        <v>2.4347303830684601</v>
      </c>
      <c r="BF2459" s="221">
        <f>BE2459/PRODUCT($BG$6:BG2458)</f>
        <v>1.0003633303140815</v>
      </c>
      <c r="BG2459" s="16">
        <f t="shared" si="5519"/>
        <v>1.0003633696175462</v>
      </c>
      <c r="BH2459" s="10">
        <f t="shared" si="5520"/>
        <v>13.262991040437711</v>
      </c>
      <c r="BI2459" s="90"/>
      <c r="BJ2459" s="17">
        <f t="shared" si="5503"/>
        <v>48452</v>
      </c>
      <c r="BK2459" s="16">
        <f t="shared" si="5496"/>
        <v>13.298440362626174</v>
      </c>
      <c r="BL2459" s="10">
        <f ca="1">IFERROR(AVERAGE(INDIRECT("BK"&amp;AC2459-Template!$F$10+1):INDIRECT("BK"&amp;AC2459)),0)</f>
        <v>13.326323049074022</v>
      </c>
      <c r="BM2459" s="35"/>
      <c r="BN2459" s="86"/>
      <c r="BO2459" s="35"/>
      <c r="BP2459" s="35"/>
      <c r="BQ2459" s="35"/>
      <c r="BR2459" s="35"/>
      <c r="BS2459" s="35"/>
      <c r="BT2459" s="35"/>
      <c r="BU2459" s="35"/>
      <c r="BV2459" s="35"/>
      <c r="BW2459" s="35"/>
      <c r="BX2459" s="35"/>
      <c r="BY2459" s="35"/>
      <c r="BZ2459" s="35"/>
      <c r="CA2459" s="35"/>
      <c r="CB2459" s="35"/>
      <c r="CC2459" s="35"/>
      <c r="CD2459" s="35"/>
      <c r="CE2459" s="35"/>
      <c r="CF2459" s="35"/>
      <c r="CG2459" s="35"/>
      <c r="CH2459" s="35"/>
    </row>
    <row r="2460" spans="1:86" ht="15.6" x14ac:dyDescent="0.3">
      <c r="A2460" s="35"/>
      <c r="B2460" s="86"/>
      <c r="C2460" s="35"/>
      <c r="D2460" s="35"/>
      <c r="E2460" s="35"/>
      <c r="F2460" s="35"/>
      <c r="G2460" s="35"/>
      <c r="H2460" s="35"/>
      <c r="I2460" s="35"/>
      <c r="J2460" s="35"/>
      <c r="K2460" s="35"/>
      <c r="L2460" s="35"/>
      <c r="M2460" s="35"/>
      <c r="N2460" s="35"/>
      <c r="O2460" s="35"/>
      <c r="P2460" s="35"/>
      <c r="Q2460" s="35"/>
      <c r="R2460" s="35"/>
      <c r="S2460" s="35"/>
      <c r="T2460" s="17">
        <f t="shared" si="5497"/>
        <v>48476</v>
      </c>
      <c r="U2460" s="216">
        <f t="shared" si="5490"/>
        <v>7</v>
      </c>
      <c r="V2460" s="216">
        <f t="shared" si="5497"/>
        <v>2455</v>
      </c>
      <c r="W2460" s="16">
        <f t="shared" si="5504"/>
        <v>6.7260273972602738</v>
      </c>
      <c r="X2460" s="16" t="e">
        <f>IF(Template!$F$7="Linear interpolation",LinInterp($I$5:$I$22,$G$5:$G$22,W2460),CubicSpline($I$5:$I$22,$G$5:$G$22,W2460))</f>
        <v>#VALUE!</v>
      </c>
      <c r="Y2460" s="221" t="e">
        <f t="shared" si="5491"/>
        <v>#VALUE!</v>
      </c>
      <c r="Z2460" s="221" t="e">
        <f>Y2460/PRODUCT($AA$6:AA2459)</f>
        <v>#VALUE!</v>
      </c>
      <c r="AA2460" s="16" t="e">
        <f t="shared" si="5498"/>
        <v>#VALUE!</v>
      </c>
      <c r="AB2460" s="10" t="e">
        <f t="shared" si="5499"/>
        <v>#VALUE!</v>
      </c>
      <c r="AC2460" s="90">
        <f t="shared" si="5492"/>
        <v>2460</v>
      </c>
      <c r="AD2460" s="17">
        <f t="shared" si="5500"/>
        <v>48453</v>
      </c>
      <c r="AE2460" s="16" t="e">
        <f t="shared" si="5493"/>
        <v>#VALUE!</v>
      </c>
      <c r="AF2460" s="10">
        <f ca="1">IFERROR(AVERAGE(INDIRECT("AE"&amp;AC2460-Template!$F$10+1):INDIRECT("AE"&amp;AC2460)),0)</f>
        <v>0</v>
      </c>
      <c r="AG2460" s="35"/>
      <c r="AH2460" s="86"/>
      <c r="AI2460" s="35"/>
      <c r="AJ2460" s="35"/>
      <c r="AK2460" s="35"/>
      <c r="AL2460" s="35"/>
      <c r="AM2460" s="35"/>
      <c r="AN2460" s="35"/>
      <c r="AO2460" s="35"/>
      <c r="AP2460" s="35"/>
      <c r="AQ2460" s="35"/>
      <c r="AR2460" s="35"/>
      <c r="AS2460" s="35"/>
      <c r="AT2460" s="35"/>
      <c r="AU2460" s="35"/>
      <c r="AV2460" s="35"/>
      <c r="AW2460" s="35"/>
      <c r="AX2460" s="35"/>
      <c r="AY2460" s="35"/>
      <c r="AZ2460" s="17">
        <f t="shared" ref="AZ2460" si="5549">AZ2459+1</f>
        <v>48476</v>
      </c>
      <c r="BA2460" s="216">
        <f t="shared" si="5516"/>
        <v>7</v>
      </c>
      <c r="BB2460" s="216">
        <f t="shared" ref="BB2460" si="5550">BB2459+1</f>
        <v>2455</v>
      </c>
      <c r="BC2460" s="16">
        <f t="shared" si="5518"/>
        <v>6.7260273972602738</v>
      </c>
      <c r="BD2460" s="16">
        <f>IF(Template!$F$7="Linear interpolation",LinInterp($AO$5:$AO$18,$AM$5:$AM$18,BC2460),CubicSpline($AO$5:$AO$18,$AM$5:$AM$18,BC2460))</f>
        <v>14.150939348097792</v>
      </c>
      <c r="BE2460" s="221">
        <f t="shared" si="5453"/>
        <v>2.4356148997702545</v>
      </c>
      <c r="BF2460" s="221">
        <f>BE2460/PRODUCT($BG$6:BG2459)</f>
        <v>1.000363252134451</v>
      </c>
      <c r="BG2460" s="16">
        <f t="shared" si="5519"/>
        <v>1.0003633696175462</v>
      </c>
      <c r="BH2460" s="10">
        <f t="shared" si="5520"/>
        <v>13.262991040437711</v>
      </c>
      <c r="BI2460" s="90"/>
      <c r="BJ2460" s="17">
        <f t="shared" si="5503"/>
        <v>48453</v>
      </c>
      <c r="BK2460" s="16">
        <f t="shared" si="5496"/>
        <v>13.29666981997557</v>
      </c>
      <c r="BL2460" s="10">
        <f ca="1">IFERROR(AVERAGE(INDIRECT("BK"&amp;AC2460-Template!$F$10+1):INDIRECT("BK"&amp;AC2460)),0)</f>
        <v>13.32433960846812</v>
      </c>
      <c r="BM2460" s="35"/>
      <c r="BN2460" s="86"/>
      <c r="BO2460" s="35"/>
      <c r="BP2460" s="35"/>
      <c r="BQ2460" s="35"/>
      <c r="BR2460" s="35"/>
      <c r="BS2460" s="35"/>
      <c r="BT2460" s="35"/>
      <c r="BU2460" s="35"/>
      <c r="BV2460" s="35"/>
      <c r="BW2460" s="35"/>
      <c r="BX2460" s="35"/>
      <c r="BY2460" s="35"/>
      <c r="BZ2460" s="35"/>
      <c r="CA2460" s="35"/>
      <c r="CB2460" s="35"/>
      <c r="CC2460" s="35"/>
      <c r="CD2460" s="35"/>
      <c r="CE2460" s="35"/>
      <c r="CF2460" s="35"/>
      <c r="CG2460" s="35"/>
      <c r="CH2460" s="35"/>
    </row>
    <row r="2461" spans="1:86" ht="15.6" x14ac:dyDescent="0.3">
      <c r="A2461" s="35"/>
      <c r="B2461" s="86"/>
      <c r="C2461" s="35"/>
      <c r="D2461" s="35"/>
      <c r="E2461" s="35"/>
      <c r="F2461" s="35"/>
      <c r="G2461" s="35"/>
      <c r="H2461" s="35"/>
      <c r="I2461" s="35"/>
      <c r="J2461" s="35"/>
      <c r="K2461" s="35"/>
      <c r="L2461" s="35"/>
      <c r="M2461" s="35"/>
      <c r="N2461" s="35"/>
      <c r="O2461" s="35"/>
      <c r="P2461" s="35"/>
      <c r="Q2461" s="35"/>
      <c r="R2461" s="35"/>
      <c r="S2461" s="35"/>
      <c r="T2461" s="17">
        <f t="shared" si="5497"/>
        <v>48477</v>
      </c>
      <c r="U2461" s="216">
        <f t="shared" si="5490"/>
        <v>1</v>
      </c>
      <c r="V2461" s="216">
        <f t="shared" si="5497"/>
        <v>2456</v>
      </c>
      <c r="W2461" s="16">
        <f t="shared" si="5504"/>
        <v>6.7287671232876711</v>
      </c>
      <c r="X2461" s="16" t="e">
        <f>IF(Template!$F$7="Linear interpolation",LinInterp($I$5:$I$22,$G$5:$G$22,W2461),CubicSpline($I$5:$I$22,$G$5:$G$22,W2461))</f>
        <v>#VALUE!</v>
      </c>
      <c r="Y2461" s="221" t="e">
        <f t="shared" si="5491"/>
        <v>#VALUE!</v>
      </c>
      <c r="Z2461" s="221" t="e">
        <f>Y2461/PRODUCT($AA$6:AA2460)</f>
        <v>#VALUE!</v>
      </c>
      <c r="AA2461" s="16" t="e">
        <f t="shared" si="5498"/>
        <v>#VALUE!</v>
      </c>
      <c r="AB2461" s="10" t="e">
        <f t="shared" si="5499"/>
        <v>#VALUE!</v>
      </c>
      <c r="AC2461" s="90">
        <f t="shared" si="5492"/>
        <v>2461</v>
      </c>
      <c r="AD2461" s="17">
        <f t="shared" si="5500"/>
        <v>48454</v>
      </c>
      <c r="AE2461" s="16" t="e">
        <f t="shared" si="5493"/>
        <v>#VALUE!</v>
      </c>
      <c r="AF2461" s="10">
        <f ca="1">IFERROR(AVERAGE(INDIRECT("AE"&amp;AC2461-Template!$F$10+1):INDIRECT("AE"&amp;AC2461)),0)</f>
        <v>0</v>
      </c>
      <c r="AG2461" s="35"/>
      <c r="AH2461" s="86"/>
      <c r="AI2461" s="35"/>
      <c r="AJ2461" s="35"/>
      <c r="AK2461" s="35"/>
      <c r="AL2461" s="35"/>
      <c r="AM2461" s="35"/>
      <c r="AN2461" s="35"/>
      <c r="AO2461" s="35"/>
      <c r="AP2461" s="35"/>
      <c r="AQ2461" s="35"/>
      <c r="AR2461" s="35"/>
      <c r="AS2461" s="35"/>
      <c r="AT2461" s="35"/>
      <c r="AU2461" s="35"/>
      <c r="AV2461" s="35"/>
      <c r="AW2461" s="35"/>
      <c r="AX2461" s="35"/>
      <c r="AY2461" s="35"/>
      <c r="AZ2461" s="17">
        <f t="shared" ref="AZ2461" si="5551">AZ2460+1</f>
        <v>48477</v>
      </c>
      <c r="BA2461" s="216">
        <f t="shared" si="5516"/>
        <v>1</v>
      </c>
      <c r="BB2461" s="216">
        <f t="shared" ref="BB2461" si="5552">BB2460+1</f>
        <v>2456</v>
      </c>
      <c r="BC2461" s="16">
        <f t="shared" si="5518"/>
        <v>6.7287671232876711</v>
      </c>
      <c r="BD2461" s="16">
        <f>IF(Template!$F$7="Linear interpolation",LinInterp($AO$5:$AO$18,$AM$5:$AM$18,BC2461),CubicSpline($AO$5:$AO$18,$AM$5:$AM$18,BC2461))</f>
        <v>14.150949194533091</v>
      </c>
      <c r="BE2461" s="221">
        <f t="shared" si="5453"/>
        <v>2.4364996441646252</v>
      </c>
      <c r="BF2461" s="221">
        <f>BE2461/PRODUCT($BG$6:BG2460)</f>
        <v>1.00036313550673</v>
      </c>
      <c r="BG2461" s="16">
        <f t="shared" si="5519"/>
        <v>1.00036313550673</v>
      </c>
      <c r="BH2461" s="10">
        <f t="shared" si="5520"/>
        <v>13.254445995643183</v>
      </c>
      <c r="BI2461" s="90"/>
      <c r="BJ2461" s="17">
        <f t="shared" si="5503"/>
        <v>48454</v>
      </c>
      <c r="BK2461" s="16">
        <f t="shared" si="5496"/>
        <v>13.29666981997557</v>
      </c>
      <c r="BL2461" s="10">
        <f ca="1">IFERROR(AVERAGE(INDIRECT("BK"&amp;AC2461-Template!$F$10+1):INDIRECT("BK"&amp;AC2461)),0)</f>
        <v>13.322429251778987</v>
      </c>
      <c r="BM2461" s="35"/>
      <c r="BN2461" s="86"/>
      <c r="BO2461" s="35"/>
      <c r="BP2461" s="35"/>
      <c r="BQ2461" s="35"/>
      <c r="BR2461" s="35"/>
      <c r="BS2461" s="35"/>
      <c r="BT2461" s="35"/>
      <c r="BU2461" s="35"/>
      <c r="BV2461" s="35"/>
      <c r="BW2461" s="35"/>
      <c r="BX2461" s="35"/>
      <c r="BY2461" s="35"/>
      <c r="BZ2461" s="35"/>
      <c r="CA2461" s="35"/>
      <c r="CB2461" s="35"/>
      <c r="CC2461" s="35"/>
      <c r="CD2461" s="35"/>
      <c r="CE2461" s="35"/>
      <c r="CF2461" s="35"/>
      <c r="CG2461" s="35"/>
      <c r="CH2461" s="35"/>
    </row>
    <row r="2462" spans="1:86" ht="15.6" x14ac:dyDescent="0.3">
      <c r="A2462" s="35"/>
      <c r="B2462" s="86"/>
      <c r="C2462" s="35"/>
      <c r="D2462" s="35"/>
      <c r="E2462" s="35"/>
      <c r="F2462" s="35"/>
      <c r="G2462" s="35"/>
      <c r="H2462" s="35"/>
      <c r="I2462" s="35"/>
      <c r="J2462" s="35"/>
      <c r="K2462" s="35"/>
      <c r="L2462" s="35"/>
      <c r="M2462" s="35"/>
      <c r="N2462" s="35"/>
      <c r="O2462" s="35"/>
      <c r="P2462" s="35"/>
      <c r="Q2462" s="35"/>
      <c r="R2462" s="35"/>
      <c r="S2462" s="35"/>
      <c r="T2462" s="17">
        <f t="shared" si="5497"/>
        <v>48478</v>
      </c>
      <c r="U2462" s="216">
        <f t="shared" si="5490"/>
        <v>2</v>
      </c>
      <c r="V2462" s="216">
        <f t="shared" si="5497"/>
        <v>2457</v>
      </c>
      <c r="W2462" s="16">
        <f t="shared" si="5504"/>
        <v>6.7315068493150685</v>
      </c>
      <c r="X2462" s="16" t="e">
        <f>IF(Template!$F$7="Linear interpolation",LinInterp($I$5:$I$22,$G$5:$G$22,W2462),CubicSpline($I$5:$I$22,$G$5:$G$22,W2462))</f>
        <v>#VALUE!</v>
      </c>
      <c r="Y2462" s="221" t="e">
        <f t="shared" si="5491"/>
        <v>#VALUE!</v>
      </c>
      <c r="Z2462" s="221" t="e">
        <f>Y2462/PRODUCT($AA$6:AA2461)</f>
        <v>#VALUE!</v>
      </c>
      <c r="AA2462" s="16" t="e">
        <f t="shared" si="5498"/>
        <v>#VALUE!</v>
      </c>
      <c r="AB2462" s="10" t="e">
        <f t="shared" si="5499"/>
        <v>#VALUE!</v>
      </c>
      <c r="AC2462" s="90">
        <f t="shared" si="5492"/>
        <v>2462</v>
      </c>
      <c r="AD2462" s="17">
        <f t="shared" si="5500"/>
        <v>48455</v>
      </c>
      <c r="AE2462" s="16" t="e">
        <f t="shared" si="5493"/>
        <v>#VALUE!</v>
      </c>
      <c r="AF2462" s="10">
        <f ca="1">IFERROR(AVERAGE(INDIRECT("AE"&amp;AC2462-Template!$F$10+1):INDIRECT("AE"&amp;AC2462)),0)</f>
        <v>0</v>
      </c>
      <c r="AG2462" s="35"/>
      <c r="AH2462" s="86"/>
      <c r="AI2462" s="35"/>
      <c r="AJ2462" s="35"/>
      <c r="AK2462" s="35"/>
      <c r="AL2462" s="35"/>
      <c r="AM2462" s="35"/>
      <c r="AN2462" s="35"/>
      <c r="AO2462" s="35"/>
      <c r="AP2462" s="35"/>
      <c r="AQ2462" s="35"/>
      <c r="AR2462" s="35"/>
      <c r="AS2462" s="35"/>
      <c r="AT2462" s="35"/>
      <c r="AU2462" s="35"/>
      <c r="AV2462" s="35"/>
      <c r="AW2462" s="35"/>
      <c r="AX2462" s="35"/>
      <c r="AY2462" s="35"/>
      <c r="AZ2462" s="17">
        <f t="shared" ref="AZ2462" si="5553">AZ2461+1</f>
        <v>48478</v>
      </c>
      <c r="BA2462" s="216">
        <f t="shared" si="5516"/>
        <v>2</v>
      </c>
      <c r="BB2462" s="216">
        <f t="shared" ref="BB2462" si="5554">BB2461+1</f>
        <v>2457</v>
      </c>
      <c r="BC2462" s="16">
        <f t="shared" si="5518"/>
        <v>6.7315068493150685</v>
      </c>
      <c r="BD2462" s="16">
        <f>IF(Template!$F$7="Linear interpolation",LinInterp($AO$5:$AO$18,$AM$5:$AM$18,BC2462),CubicSpline($AO$5:$AO$18,$AM$5:$AM$18,BC2462))</f>
        <v>14.150958388468723</v>
      </c>
      <c r="BE2462" s="221">
        <f t="shared" si="5453"/>
        <v>2.437384617311142</v>
      </c>
      <c r="BF2462" s="221">
        <f>BE2462/PRODUCT($BG$6:BG2461)</f>
        <v>1.0003632149705568</v>
      </c>
      <c r="BG2462" s="16">
        <f t="shared" si="5519"/>
        <v>1.0003632149705568</v>
      </c>
      <c r="BH2462" s="10">
        <f t="shared" si="5520"/>
        <v>13.257346425323281</v>
      </c>
      <c r="BI2462" s="90"/>
      <c r="BJ2462" s="17">
        <f t="shared" si="5503"/>
        <v>48455</v>
      </c>
      <c r="BK2462" s="16">
        <f t="shared" si="5496"/>
        <v>13.29666981997557</v>
      </c>
      <c r="BL2462" s="10">
        <f ca="1">IFERROR(AVERAGE(INDIRECT("BK"&amp;AC2462-Template!$F$10+1):INDIRECT("BK"&amp;AC2462)),0)</f>
        <v>13.320591507153551</v>
      </c>
      <c r="BM2462" s="35"/>
      <c r="BN2462" s="86"/>
      <c r="BO2462" s="35"/>
      <c r="BP2462" s="35"/>
      <c r="BQ2462" s="35"/>
      <c r="BR2462" s="35"/>
      <c r="BS2462" s="35"/>
      <c r="BT2462" s="35"/>
      <c r="BU2462" s="35"/>
      <c r="BV2462" s="35"/>
      <c r="BW2462" s="35"/>
      <c r="BX2462" s="35"/>
      <c r="BY2462" s="35"/>
      <c r="BZ2462" s="35"/>
      <c r="CA2462" s="35"/>
      <c r="CB2462" s="35"/>
      <c r="CC2462" s="35"/>
      <c r="CD2462" s="35"/>
      <c r="CE2462" s="35"/>
      <c r="CF2462" s="35"/>
      <c r="CG2462" s="35"/>
      <c r="CH2462" s="35"/>
    </row>
    <row r="2463" spans="1:86" ht="15.6" x14ac:dyDescent="0.3">
      <c r="A2463" s="35"/>
      <c r="B2463" s="86"/>
      <c r="C2463" s="35"/>
      <c r="D2463" s="35"/>
      <c r="E2463" s="35"/>
      <c r="F2463" s="35"/>
      <c r="G2463" s="35"/>
      <c r="H2463" s="35"/>
      <c r="I2463" s="35"/>
      <c r="J2463" s="35"/>
      <c r="K2463" s="35"/>
      <c r="L2463" s="35"/>
      <c r="M2463" s="35"/>
      <c r="N2463" s="35"/>
      <c r="O2463" s="35"/>
      <c r="P2463" s="35"/>
      <c r="Q2463" s="35"/>
      <c r="R2463" s="35"/>
      <c r="S2463" s="35"/>
      <c r="T2463" s="17">
        <f t="shared" si="5497"/>
        <v>48479</v>
      </c>
      <c r="U2463" s="216">
        <f t="shared" si="5490"/>
        <v>3</v>
      </c>
      <c r="V2463" s="216">
        <f t="shared" si="5497"/>
        <v>2458</v>
      </c>
      <c r="W2463" s="16">
        <f t="shared" si="5504"/>
        <v>6.7342465753424658</v>
      </c>
      <c r="X2463" s="16" t="e">
        <f>IF(Template!$F$7="Linear interpolation",LinInterp($I$5:$I$22,$G$5:$G$22,W2463),CubicSpline($I$5:$I$22,$G$5:$G$22,W2463))</f>
        <v>#VALUE!</v>
      </c>
      <c r="Y2463" s="221" t="e">
        <f t="shared" si="5491"/>
        <v>#VALUE!</v>
      </c>
      <c r="Z2463" s="221" t="e">
        <f>Y2463/PRODUCT($AA$6:AA2462)</f>
        <v>#VALUE!</v>
      </c>
      <c r="AA2463" s="16" t="e">
        <f t="shared" si="5498"/>
        <v>#VALUE!</v>
      </c>
      <c r="AB2463" s="10" t="e">
        <f t="shared" si="5499"/>
        <v>#VALUE!</v>
      </c>
      <c r="AC2463" s="90">
        <f t="shared" si="5492"/>
        <v>2463</v>
      </c>
      <c r="AD2463" s="17">
        <f t="shared" si="5500"/>
        <v>48456</v>
      </c>
      <c r="AE2463" s="16" t="e">
        <f t="shared" si="5493"/>
        <v>#VALUE!</v>
      </c>
      <c r="AF2463" s="10">
        <f ca="1">IFERROR(AVERAGE(INDIRECT("AE"&amp;AC2463-Template!$F$10+1):INDIRECT("AE"&amp;AC2463)),0)</f>
        <v>0</v>
      </c>
      <c r="AG2463" s="35"/>
      <c r="AH2463" s="86"/>
      <c r="AI2463" s="35"/>
      <c r="AJ2463" s="35"/>
      <c r="AK2463" s="35"/>
      <c r="AL2463" s="35"/>
      <c r="AM2463" s="35"/>
      <c r="AN2463" s="35"/>
      <c r="AO2463" s="35"/>
      <c r="AP2463" s="35"/>
      <c r="AQ2463" s="35"/>
      <c r="AR2463" s="35"/>
      <c r="AS2463" s="35"/>
      <c r="AT2463" s="35"/>
      <c r="AU2463" s="35"/>
      <c r="AV2463" s="35"/>
      <c r="AW2463" s="35"/>
      <c r="AX2463" s="35"/>
      <c r="AY2463" s="35"/>
      <c r="AZ2463" s="17">
        <f t="shared" ref="AZ2463" si="5555">AZ2462+1</f>
        <v>48479</v>
      </c>
      <c r="BA2463" s="216">
        <f t="shared" si="5516"/>
        <v>3</v>
      </c>
      <c r="BB2463" s="216">
        <f t="shared" ref="BB2463" si="5556">BB2462+1</f>
        <v>2458</v>
      </c>
      <c r="BC2463" s="16">
        <f t="shared" si="5518"/>
        <v>6.7342465753424658</v>
      </c>
      <c r="BD2463" s="16">
        <f>IF(Template!$F$7="Linear interpolation",LinInterp($AO$5:$AO$18,$AM$5:$AM$18,BC2463),CubicSpline($AO$5:$AO$18,$AM$5:$AM$18,BC2463))</f>
        <v>14.150966937980645</v>
      </c>
      <c r="BE2463" s="221">
        <f t="shared" si="5453"/>
        <v>2.4382698202727533</v>
      </c>
      <c r="BF2463" s="221">
        <f>BE2463/PRODUCT($BG$6:BG2462)</f>
        <v>1.0003631773809207</v>
      </c>
      <c r="BG2463" s="16">
        <f t="shared" si="5519"/>
        <v>1.0003631773809207</v>
      </c>
      <c r="BH2463" s="10">
        <f t="shared" si="5520"/>
        <v>13.255974403606707</v>
      </c>
      <c r="BI2463" s="90"/>
      <c r="BJ2463" s="17">
        <f t="shared" si="5503"/>
        <v>48456</v>
      </c>
      <c r="BK2463" s="16">
        <f t="shared" si="5496"/>
        <v>13.286196450269404</v>
      </c>
      <c r="BL2463" s="10">
        <f ca="1">IFERROR(AVERAGE(INDIRECT("BK"&amp;AC2463-Template!$F$10+1):INDIRECT("BK"&amp;AC2463)),0)</f>
        <v>13.318404650204576</v>
      </c>
      <c r="BM2463" s="35"/>
      <c r="BN2463" s="86"/>
      <c r="BO2463" s="35"/>
      <c r="BP2463" s="35"/>
      <c r="BQ2463" s="35"/>
      <c r="BR2463" s="35"/>
      <c r="BS2463" s="35"/>
      <c r="BT2463" s="35"/>
      <c r="BU2463" s="35"/>
      <c r="BV2463" s="35"/>
      <c r="BW2463" s="35"/>
      <c r="BX2463" s="35"/>
      <c r="BY2463" s="35"/>
      <c r="BZ2463" s="35"/>
      <c r="CA2463" s="35"/>
      <c r="CB2463" s="35"/>
      <c r="CC2463" s="35"/>
      <c r="CD2463" s="35"/>
      <c r="CE2463" s="35"/>
      <c r="CF2463" s="35"/>
      <c r="CG2463" s="35"/>
      <c r="CH2463" s="35"/>
    </row>
    <row r="2464" spans="1:86" ht="15.6" x14ac:dyDescent="0.3">
      <c r="A2464" s="35"/>
      <c r="B2464" s="86"/>
      <c r="C2464" s="35"/>
      <c r="D2464" s="35"/>
      <c r="E2464" s="35"/>
      <c r="F2464" s="35"/>
      <c r="G2464" s="35"/>
      <c r="H2464" s="35"/>
      <c r="I2464" s="35"/>
      <c r="J2464" s="35"/>
      <c r="K2464" s="35"/>
      <c r="L2464" s="35"/>
      <c r="M2464" s="35"/>
      <c r="N2464" s="35"/>
      <c r="O2464" s="35"/>
      <c r="P2464" s="35"/>
      <c r="Q2464" s="35"/>
      <c r="R2464" s="35"/>
      <c r="S2464" s="35"/>
      <c r="T2464" s="17">
        <f t="shared" si="5497"/>
        <v>48480</v>
      </c>
      <c r="U2464" s="216">
        <f t="shared" si="5490"/>
        <v>4</v>
      </c>
      <c r="V2464" s="216">
        <f t="shared" si="5497"/>
        <v>2459</v>
      </c>
      <c r="W2464" s="16">
        <f t="shared" si="5504"/>
        <v>6.7369863013698632</v>
      </c>
      <c r="X2464" s="16" t="e">
        <f>IF(Template!$F$7="Linear interpolation",LinInterp($I$5:$I$22,$G$5:$G$22,W2464),CubicSpline($I$5:$I$22,$G$5:$G$22,W2464))</f>
        <v>#VALUE!</v>
      </c>
      <c r="Y2464" s="221" t="e">
        <f t="shared" si="5491"/>
        <v>#VALUE!</v>
      </c>
      <c r="Z2464" s="221" t="e">
        <f>Y2464/PRODUCT($AA$6:AA2463)</f>
        <v>#VALUE!</v>
      </c>
      <c r="AA2464" s="16" t="e">
        <f t="shared" si="5498"/>
        <v>#VALUE!</v>
      </c>
      <c r="AB2464" s="10" t="e">
        <f t="shared" si="5499"/>
        <v>#VALUE!</v>
      </c>
      <c r="AC2464" s="90">
        <f t="shared" si="5492"/>
        <v>2464</v>
      </c>
      <c r="AD2464" s="17">
        <f t="shared" si="5500"/>
        <v>48457</v>
      </c>
      <c r="AE2464" s="16" t="e">
        <f t="shared" si="5493"/>
        <v>#VALUE!</v>
      </c>
      <c r="AF2464" s="10">
        <f ca="1">IFERROR(AVERAGE(INDIRECT("AE"&amp;AC2464-Template!$F$10+1):INDIRECT("AE"&amp;AC2464)),0)</f>
        <v>0</v>
      </c>
      <c r="AG2464" s="35"/>
      <c r="AH2464" s="86"/>
      <c r="AI2464" s="35"/>
      <c r="AJ2464" s="35"/>
      <c r="AK2464" s="35"/>
      <c r="AL2464" s="35"/>
      <c r="AM2464" s="35"/>
      <c r="AN2464" s="35"/>
      <c r="AO2464" s="35"/>
      <c r="AP2464" s="35"/>
      <c r="AQ2464" s="35"/>
      <c r="AR2464" s="35"/>
      <c r="AS2464" s="35"/>
      <c r="AT2464" s="35"/>
      <c r="AU2464" s="35"/>
      <c r="AV2464" s="35"/>
      <c r="AW2464" s="35"/>
      <c r="AX2464" s="35"/>
      <c r="AY2464" s="35"/>
      <c r="AZ2464" s="17">
        <f t="shared" ref="AZ2464" si="5557">AZ2463+1</f>
        <v>48480</v>
      </c>
      <c r="BA2464" s="216">
        <f t="shared" si="5516"/>
        <v>4</v>
      </c>
      <c r="BB2464" s="216">
        <f t="shared" ref="BB2464" si="5558">BB2463+1</f>
        <v>2459</v>
      </c>
      <c r="BC2464" s="16">
        <f t="shared" si="5518"/>
        <v>6.7369863013698632</v>
      </c>
      <c r="BD2464" s="16">
        <f>IF(Template!$F$7="Linear interpolation",LinInterp($AO$5:$AO$18,$AM$5:$AM$18,BC2464),CubicSpline($AO$5:$AO$18,$AM$5:$AM$18,BC2464))</f>
        <v>14.150974851144808</v>
      </c>
      <c r="BE2464" s="221">
        <f t="shared" si="5453"/>
        <v>2.4391552541158013</v>
      </c>
      <c r="BF2464" s="221">
        <f>BE2464/PRODUCT($BG$6:BG2463)</f>
        <v>1.0003631402216793</v>
      </c>
      <c r="BG2464" s="16">
        <f t="shared" si="5519"/>
        <v>1.0003631402216793</v>
      </c>
      <c r="BH2464" s="10">
        <f t="shared" si="5520"/>
        <v>13.254618091293358</v>
      </c>
      <c r="BI2464" s="90"/>
      <c r="BJ2464" s="17">
        <f t="shared" si="5503"/>
        <v>48457</v>
      </c>
      <c r="BK2464" s="16">
        <f t="shared" si="5496"/>
        <v>13.289737676210223</v>
      </c>
      <c r="BL2464" s="10">
        <f ca="1">IFERROR(AVERAGE(INDIRECT("BK"&amp;AC2464-Template!$F$10+1):INDIRECT("BK"&amp;AC2464)),0)</f>
        <v>13.316335834120293</v>
      </c>
      <c r="BM2464" s="35"/>
      <c r="BN2464" s="86"/>
      <c r="BO2464" s="35"/>
      <c r="BP2464" s="35"/>
      <c r="BQ2464" s="35"/>
      <c r="BR2464" s="35"/>
      <c r="BS2464" s="35"/>
      <c r="BT2464" s="35"/>
      <c r="BU2464" s="35"/>
      <c r="BV2464" s="35"/>
      <c r="BW2464" s="35"/>
      <c r="BX2464" s="35"/>
      <c r="BY2464" s="35"/>
      <c r="BZ2464" s="35"/>
      <c r="CA2464" s="35"/>
      <c r="CB2464" s="35"/>
      <c r="CC2464" s="35"/>
      <c r="CD2464" s="35"/>
      <c r="CE2464" s="35"/>
      <c r="CF2464" s="35"/>
      <c r="CG2464" s="35"/>
      <c r="CH2464" s="35"/>
    </row>
    <row r="2465" spans="1:86" ht="15.6" x14ac:dyDescent="0.3">
      <c r="A2465" s="35"/>
      <c r="B2465" s="86"/>
      <c r="C2465" s="35"/>
      <c r="D2465" s="35"/>
      <c r="E2465" s="35"/>
      <c r="F2465" s="35"/>
      <c r="G2465" s="35"/>
      <c r="H2465" s="35"/>
      <c r="I2465" s="35"/>
      <c r="J2465" s="35"/>
      <c r="K2465" s="35"/>
      <c r="L2465" s="35"/>
      <c r="M2465" s="35"/>
      <c r="N2465" s="35"/>
      <c r="O2465" s="35"/>
      <c r="P2465" s="35"/>
      <c r="Q2465" s="35"/>
      <c r="R2465" s="35"/>
      <c r="S2465" s="35"/>
      <c r="T2465" s="17">
        <f t="shared" si="5497"/>
        <v>48481</v>
      </c>
      <c r="U2465" s="216">
        <f t="shared" si="5490"/>
        <v>5</v>
      </c>
      <c r="V2465" s="216">
        <f t="shared" si="5497"/>
        <v>2460</v>
      </c>
      <c r="W2465" s="16">
        <f t="shared" si="5504"/>
        <v>6.7397260273972606</v>
      </c>
      <c r="X2465" s="16" t="e">
        <f>IF(Template!$F$7="Linear interpolation",LinInterp($I$5:$I$22,$G$5:$G$22,W2465),CubicSpline($I$5:$I$22,$G$5:$G$22,W2465))</f>
        <v>#VALUE!</v>
      </c>
      <c r="Y2465" s="221" t="e">
        <f t="shared" si="5491"/>
        <v>#VALUE!</v>
      </c>
      <c r="Z2465" s="221" t="e">
        <f>Y2465/PRODUCT($AA$6:AA2464)</f>
        <v>#VALUE!</v>
      </c>
      <c r="AA2465" s="16" t="e">
        <f t="shared" si="5498"/>
        <v>#VALUE!</v>
      </c>
      <c r="AB2465" s="10" t="e">
        <f t="shared" si="5499"/>
        <v>#VALUE!</v>
      </c>
      <c r="AC2465" s="90">
        <f t="shared" si="5492"/>
        <v>2465</v>
      </c>
      <c r="AD2465" s="17">
        <f t="shared" si="5500"/>
        <v>48458</v>
      </c>
      <c r="AE2465" s="16" t="e">
        <f t="shared" si="5493"/>
        <v>#VALUE!</v>
      </c>
      <c r="AF2465" s="10">
        <f ca="1">IFERROR(AVERAGE(INDIRECT("AE"&amp;AC2465-Template!$F$10+1):INDIRECT("AE"&amp;AC2465)),0)</f>
        <v>0</v>
      </c>
      <c r="AG2465" s="35"/>
      <c r="AH2465" s="86"/>
      <c r="AI2465" s="35"/>
      <c r="AJ2465" s="35"/>
      <c r="AK2465" s="35"/>
      <c r="AL2465" s="35"/>
      <c r="AM2465" s="35"/>
      <c r="AN2465" s="35"/>
      <c r="AO2465" s="35"/>
      <c r="AP2465" s="35"/>
      <c r="AQ2465" s="35"/>
      <c r="AR2465" s="35"/>
      <c r="AS2465" s="35"/>
      <c r="AT2465" s="35"/>
      <c r="AU2465" s="35"/>
      <c r="AV2465" s="35"/>
      <c r="AW2465" s="35"/>
      <c r="AX2465" s="35"/>
      <c r="AY2465" s="35"/>
      <c r="AZ2465" s="17">
        <f t="shared" ref="AZ2465" si="5559">AZ2464+1</f>
        <v>48481</v>
      </c>
      <c r="BA2465" s="216">
        <f t="shared" si="5516"/>
        <v>5</v>
      </c>
      <c r="BB2465" s="216">
        <f t="shared" ref="BB2465" si="5560">BB2464+1</f>
        <v>2460</v>
      </c>
      <c r="BC2465" s="16">
        <f t="shared" si="5518"/>
        <v>6.7397260273972606</v>
      </c>
      <c r="BD2465" s="16">
        <f>IF(Template!$F$7="Linear interpolation",LinInterp($AO$5:$AO$18,$AM$5:$AM$18,BC2465),CubicSpline($AO$5:$AO$18,$AM$5:$AM$18,BC2465))</f>
        <v>14.150982136037165</v>
      </c>
      <c r="BE2465" s="221">
        <f t="shared" si="5453"/>
        <v>2.4400409199100186</v>
      </c>
      <c r="BF2465" s="221">
        <f>BE2465/PRODUCT($BG$6:BG2464)</f>
        <v>1.0003631034936065</v>
      </c>
      <c r="BG2465" s="16">
        <f t="shared" si="5519"/>
        <v>1.0003631034936065</v>
      </c>
      <c r="BH2465" s="10">
        <f t="shared" si="5520"/>
        <v>13.253277516635965</v>
      </c>
      <c r="BI2465" s="90"/>
      <c r="BJ2465" s="17">
        <f t="shared" si="5503"/>
        <v>48458</v>
      </c>
      <c r="BK2465" s="16">
        <f t="shared" si="5496"/>
        <v>13.288042288278291</v>
      </c>
      <c r="BL2465" s="10">
        <f ca="1">IFERROR(AVERAGE(INDIRECT("BK"&amp;AC2465-Template!$F$10+1):INDIRECT("BK"&amp;AC2465)),0)</f>
        <v>13.314641444771745</v>
      </c>
      <c r="BM2465" s="35"/>
      <c r="BN2465" s="86"/>
      <c r="BO2465" s="35"/>
      <c r="BP2465" s="35"/>
      <c r="BQ2465" s="35"/>
      <c r="BR2465" s="35"/>
      <c r="BS2465" s="35"/>
      <c r="BT2465" s="35"/>
      <c r="BU2465" s="35"/>
      <c r="BV2465" s="35"/>
      <c r="BW2465" s="35"/>
      <c r="BX2465" s="35"/>
      <c r="BY2465" s="35"/>
      <c r="BZ2465" s="35"/>
      <c r="CA2465" s="35"/>
      <c r="CB2465" s="35"/>
      <c r="CC2465" s="35"/>
      <c r="CD2465" s="35"/>
      <c r="CE2465" s="35"/>
      <c r="CF2465" s="35"/>
      <c r="CG2465" s="35"/>
      <c r="CH2465" s="35"/>
    </row>
    <row r="2466" spans="1:86" ht="15.6" x14ac:dyDescent="0.3">
      <c r="A2466" s="35"/>
      <c r="B2466" s="86"/>
      <c r="C2466" s="35"/>
      <c r="D2466" s="35"/>
      <c r="E2466" s="35"/>
      <c r="F2466" s="35"/>
      <c r="G2466" s="35"/>
      <c r="H2466" s="35"/>
      <c r="I2466" s="35"/>
      <c r="J2466" s="35"/>
      <c r="K2466" s="35"/>
      <c r="L2466" s="35"/>
      <c r="M2466" s="35"/>
      <c r="N2466" s="35"/>
      <c r="O2466" s="35"/>
      <c r="P2466" s="35"/>
      <c r="Q2466" s="35"/>
      <c r="R2466" s="35"/>
      <c r="S2466" s="35"/>
      <c r="T2466" s="17">
        <f t="shared" si="5497"/>
        <v>48482</v>
      </c>
      <c r="U2466" s="216">
        <f t="shared" si="5490"/>
        <v>6</v>
      </c>
      <c r="V2466" s="216">
        <f t="shared" si="5497"/>
        <v>2461</v>
      </c>
      <c r="W2466" s="16">
        <f t="shared" si="5504"/>
        <v>6.7424657534246579</v>
      </c>
      <c r="X2466" s="16" t="e">
        <f>IF(Template!$F$7="Linear interpolation",LinInterp($I$5:$I$22,$G$5:$G$22,W2466),CubicSpline($I$5:$I$22,$G$5:$G$22,W2466))</f>
        <v>#VALUE!</v>
      </c>
      <c r="Y2466" s="221" t="e">
        <f t="shared" si="5491"/>
        <v>#VALUE!</v>
      </c>
      <c r="Z2466" s="221" t="e">
        <f>Y2466/PRODUCT($AA$6:AA2465)</f>
        <v>#VALUE!</v>
      </c>
      <c r="AA2466" s="16" t="e">
        <f t="shared" si="5498"/>
        <v>#VALUE!</v>
      </c>
      <c r="AB2466" s="10" t="e">
        <f t="shared" si="5499"/>
        <v>#VALUE!</v>
      </c>
      <c r="AC2466" s="90">
        <f t="shared" si="5492"/>
        <v>2466</v>
      </c>
      <c r="AD2466" s="17">
        <f t="shared" si="5500"/>
        <v>48459</v>
      </c>
      <c r="AE2466" s="16" t="e">
        <f t="shared" si="5493"/>
        <v>#VALUE!</v>
      </c>
      <c r="AF2466" s="10">
        <f ca="1">IFERROR(AVERAGE(INDIRECT("AE"&amp;AC2466-Template!$F$10+1):INDIRECT("AE"&amp;AC2466)),0)</f>
        <v>0</v>
      </c>
      <c r="AG2466" s="35"/>
      <c r="AH2466" s="86"/>
      <c r="AI2466" s="35"/>
      <c r="AJ2466" s="35"/>
      <c r="AK2466" s="35"/>
      <c r="AL2466" s="35"/>
      <c r="AM2466" s="35"/>
      <c r="AN2466" s="35"/>
      <c r="AO2466" s="35"/>
      <c r="AP2466" s="35"/>
      <c r="AQ2466" s="35"/>
      <c r="AR2466" s="35"/>
      <c r="AS2466" s="35"/>
      <c r="AT2466" s="35"/>
      <c r="AU2466" s="35"/>
      <c r="AV2466" s="35"/>
      <c r="AW2466" s="35"/>
      <c r="AX2466" s="35"/>
      <c r="AY2466" s="35"/>
      <c r="AZ2466" s="17">
        <f t="shared" ref="AZ2466" si="5561">AZ2465+1</f>
        <v>48482</v>
      </c>
      <c r="BA2466" s="216">
        <f t="shared" si="5516"/>
        <v>6</v>
      </c>
      <c r="BB2466" s="216">
        <f t="shared" ref="BB2466" si="5562">BB2465+1</f>
        <v>2461</v>
      </c>
      <c r="BC2466" s="16">
        <f t="shared" si="5518"/>
        <v>6.7424657534246579</v>
      </c>
      <c r="BD2466" s="16">
        <f>IF(Template!$F$7="Linear interpolation",LinInterp($AO$5:$AO$18,$AM$5:$AM$18,BC2466),CubicSpline($AO$5:$AO$18,$AM$5:$AM$18,BC2466))</f>
        <v>14.150988800733673</v>
      </c>
      <c r="BE2466" s="221">
        <f t="shared" si="5453"/>
        <v>2.4409268187285407</v>
      </c>
      <c r="BF2466" s="221">
        <f>BE2466/PRODUCT($BG$6:BG2465)</f>
        <v>1.0003630671974773</v>
      </c>
      <c r="BG2466" s="16">
        <f t="shared" si="5519"/>
        <v>1.0003631034936065</v>
      </c>
      <c r="BH2466" s="10">
        <f t="shared" si="5520"/>
        <v>13.253277516635965</v>
      </c>
      <c r="BI2466" s="90"/>
      <c r="BJ2466" s="17">
        <f t="shared" si="5503"/>
        <v>48459</v>
      </c>
      <c r="BK2466" s="16">
        <f t="shared" si="5496"/>
        <v>13.286362016142306</v>
      </c>
      <c r="BL2466" s="10">
        <f ca="1">IFERROR(AVERAGE(INDIRECT("BK"&amp;AC2466-Template!$F$10+1):INDIRECT("BK"&amp;AC2466)),0)</f>
        <v>13.312745817570377</v>
      </c>
      <c r="BM2466" s="35"/>
      <c r="BN2466" s="86"/>
      <c r="BO2466" s="35"/>
      <c r="BP2466" s="35"/>
      <c r="BQ2466" s="35"/>
      <c r="BR2466" s="35"/>
      <c r="BS2466" s="35"/>
      <c r="BT2466" s="35"/>
      <c r="BU2466" s="35"/>
      <c r="BV2466" s="35"/>
      <c r="BW2466" s="35"/>
      <c r="BX2466" s="35"/>
      <c r="BY2466" s="35"/>
      <c r="BZ2466" s="35"/>
      <c r="CA2466" s="35"/>
      <c r="CB2466" s="35"/>
      <c r="CC2466" s="35"/>
      <c r="CD2466" s="35"/>
      <c r="CE2466" s="35"/>
      <c r="CF2466" s="35"/>
      <c r="CG2466" s="35"/>
      <c r="CH2466" s="35"/>
    </row>
    <row r="2467" spans="1:86" ht="15.6" x14ac:dyDescent="0.3">
      <c r="A2467" s="35"/>
      <c r="B2467" s="86"/>
      <c r="C2467" s="35"/>
      <c r="D2467" s="35"/>
      <c r="E2467" s="35"/>
      <c r="F2467" s="35"/>
      <c r="G2467" s="35"/>
      <c r="H2467" s="35"/>
      <c r="I2467" s="35"/>
      <c r="J2467" s="35"/>
      <c r="K2467" s="35"/>
      <c r="L2467" s="35"/>
      <c r="M2467" s="35"/>
      <c r="N2467" s="35"/>
      <c r="O2467" s="35"/>
      <c r="P2467" s="35"/>
      <c r="Q2467" s="35"/>
      <c r="R2467" s="35"/>
      <c r="S2467" s="35"/>
      <c r="T2467" s="17">
        <f t="shared" si="5497"/>
        <v>48483</v>
      </c>
      <c r="U2467" s="216">
        <f t="shared" si="5490"/>
        <v>7</v>
      </c>
      <c r="V2467" s="216">
        <f t="shared" si="5497"/>
        <v>2462</v>
      </c>
      <c r="W2467" s="16">
        <f t="shared" si="5504"/>
        <v>6.7452054794520544</v>
      </c>
      <c r="X2467" s="16" t="e">
        <f>IF(Template!$F$7="Linear interpolation",LinInterp($I$5:$I$22,$G$5:$G$22,W2467),CubicSpline($I$5:$I$22,$G$5:$G$22,W2467))</f>
        <v>#VALUE!</v>
      </c>
      <c r="Y2467" s="221" t="e">
        <f t="shared" si="5491"/>
        <v>#VALUE!</v>
      </c>
      <c r="Z2467" s="221" t="e">
        <f>Y2467/PRODUCT($AA$6:AA2466)</f>
        <v>#VALUE!</v>
      </c>
      <c r="AA2467" s="16" t="e">
        <f t="shared" si="5498"/>
        <v>#VALUE!</v>
      </c>
      <c r="AB2467" s="10" t="e">
        <f t="shared" si="5499"/>
        <v>#VALUE!</v>
      </c>
      <c r="AC2467" s="90">
        <f t="shared" si="5492"/>
        <v>2467</v>
      </c>
      <c r="AD2467" s="17">
        <f t="shared" si="5500"/>
        <v>48460</v>
      </c>
      <c r="AE2467" s="16" t="e">
        <f t="shared" si="5493"/>
        <v>#VALUE!</v>
      </c>
      <c r="AF2467" s="10">
        <f ca="1">IFERROR(AVERAGE(INDIRECT("AE"&amp;AC2467-Template!$F$10+1):INDIRECT("AE"&amp;AC2467)),0)</f>
        <v>0</v>
      </c>
      <c r="AG2467" s="35"/>
      <c r="AH2467" s="86"/>
      <c r="AI2467" s="35"/>
      <c r="AJ2467" s="35"/>
      <c r="AK2467" s="35"/>
      <c r="AL2467" s="35"/>
      <c r="AM2467" s="35"/>
      <c r="AN2467" s="35"/>
      <c r="AO2467" s="35"/>
      <c r="AP2467" s="35"/>
      <c r="AQ2467" s="35"/>
      <c r="AR2467" s="35"/>
      <c r="AS2467" s="35"/>
      <c r="AT2467" s="35"/>
      <c r="AU2467" s="35"/>
      <c r="AV2467" s="35"/>
      <c r="AW2467" s="35"/>
      <c r="AX2467" s="35"/>
      <c r="AY2467" s="35"/>
      <c r="AZ2467" s="17">
        <f t="shared" ref="AZ2467" si="5563">AZ2466+1</f>
        <v>48483</v>
      </c>
      <c r="BA2467" s="216">
        <f t="shared" si="5516"/>
        <v>7</v>
      </c>
      <c r="BB2467" s="216">
        <f t="shared" ref="BB2467" si="5564">BB2466+1</f>
        <v>2462</v>
      </c>
      <c r="BC2467" s="16">
        <f t="shared" si="5518"/>
        <v>6.7452054794520544</v>
      </c>
      <c r="BD2467" s="16">
        <f>IF(Template!$F$7="Linear interpolation",LinInterp($AO$5:$AO$18,$AM$5:$AM$18,BC2467),CubicSpline($AO$5:$AO$18,$AM$5:$AM$18,BC2467))</f>
        <v>14.150994853310284</v>
      </c>
      <c r="BE2467" s="221">
        <f t="shared" si="5453"/>
        <v>2.4418129516479059</v>
      </c>
      <c r="BF2467" s="221">
        <f>BE2467/PRODUCT($BG$6:BG2466)</f>
        <v>1.0003629950379413</v>
      </c>
      <c r="BG2467" s="16">
        <f t="shared" si="5519"/>
        <v>1.0003631034936065</v>
      </c>
      <c r="BH2467" s="10">
        <f t="shared" si="5520"/>
        <v>13.253277516635965</v>
      </c>
      <c r="BI2467" s="90"/>
      <c r="BJ2467" s="17">
        <f t="shared" si="5503"/>
        <v>48460</v>
      </c>
      <c r="BK2467" s="16">
        <f t="shared" si="5496"/>
        <v>13.284696887965852</v>
      </c>
      <c r="BL2467" s="10">
        <f ca="1">IFERROR(AVERAGE(INDIRECT("BK"&amp;AC2467-Template!$F$10+1):INDIRECT("BK"&amp;AC2467)),0)</f>
        <v>13.310864924772241</v>
      </c>
      <c r="BM2467" s="35"/>
      <c r="BN2467" s="86"/>
      <c r="BO2467" s="35"/>
      <c r="BP2467" s="35"/>
      <c r="BQ2467" s="35"/>
      <c r="BR2467" s="35"/>
      <c r="BS2467" s="35"/>
      <c r="BT2467" s="35"/>
      <c r="BU2467" s="35"/>
      <c r="BV2467" s="35"/>
      <c r="BW2467" s="35"/>
      <c r="BX2467" s="35"/>
      <c r="BY2467" s="35"/>
      <c r="BZ2467" s="35"/>
      <c r="CA2467" s="35"/>
      <c r="CB2467" s="35"/>
      <c r="CC2467" s="35"/>
      <c r="CD2467" s="35"/>
      <c r="CE2467" s="35"/>
      <c r="CF2467" s="35"/>
      <c r="CG2467" s="35"/>
      <c r="CH2467" s="35"/>
    </row>
    <row r="2468" spans="1:86" ht="15.6" x14ac:dyDescent="0.3">
      <c r="A2468" s="35"/>
      <c r="B2468" s="86"/>
      <c r="C2468" s="35"/>
      <c r="D2468" s="35"/>
      <c r="E2468" s="35"/>
      <c r="F2468" s="35"/>
      <c r="G2468" s="35"/>
      <c r="H2468" s="35"/>
      <c r="I2468" s="35"/>
      <c r="J2468" s="35"/>
      <c r="K2468" s="35"/>
      <c r="L2468" s="35"/>
      <c r="M2468" s="35"/>
      <c r="N2468" s="35"/>
      <c r="O2468" s="35"/>
      <c r="P2468" s="35"/>
      <c r="Q2468" s="35"/>
      <c r="R2468" s="35"/>
      <c r="S2468" s="35"/>
      <c r="T2468" s="17">
        <f t="shared" si="5497"/>
        <v>48484</v>
      </c>
      <c r="U2468" s="216">
        <f t="shared" si="5490"/>
        <v>1</v>
      </c>
      <c r="V2468" s="216">
        <f t="shared" si="5497"/>
        <v>2463</v>
      </c>
      <c r="W2468" s="16">
        <f t="shared" si="5504"/>
        <v>6.7479452054794518</v>
      </c>
      <c r="X2468" s="16" t="e">
        <f>IF(Template!$F$7="Linear interpolation",LinInterp($I$5:$I$22,$G$5:$G$22,W2468),CubicSpline($I$5:$I$22,$G$5:$G$22,W2468))</f>
        <v>#VALUE!</v>
      </c>
      <c r="Y2468" s="221" t="e">
        <f t="shared" si="5491"/>
        <v>#VALUE!</v>
      </c>
      <c r="Z2468" s="221" t="e">
        <f>Y2468/PRODUCT($AA$6:AA2467)</f>
        <v>#VALUE!</v>
      </c>
      <c r="AA2468" s="16" t="e">
        <f t="shared" si="5498"/>
        <v>#VALUE!</v>
      </c>
      <c r="AB2468" s="10" t="e">
        <f t="shared" si="5499"/>
        <v>#VALUE!</v>
      </c>
      <c r="AC2468" s="90">
        <f t="shared" si="5492"/>
        <v>2468</v>
      </c>
      <c r="AD2468" s="17">
        <f t="shared" si="5500"/>
        <v>48461</v>
      </c>
      <c r="AE2468" s="16" t="e">
        <f t="shared" si="5493"/>
        <v>#VALUE!</v>
      </c>
      <c r="AF2468" s="10">
        <f ca="1">IFERROR(AVERAGE(INDIRECT("AE"&amp;AC2468-Template!$F$10+1):INDIRECT("AE"&amp;AC2468)),0)</f>
        <v>0</v>
      </c>
      <c r="AG2468" s="35"/>
      <c r="AH2468" s="86"/>
      <c r="AI2468" s="35"/>
      <c r="AJ2468" s="35"/>
      <c r="AK2468" s="35"/>
      <c r="AL2468" s="35"/>
      <c r="AM2468" s="35"/>
      <c r="AN2468" s="35"/>
      <c r="AO2468" s="35"/>
      <c r="AP2468" s="35"/>
      <c r="AQ2468" s="35"/>
      <c r="AR2468" s="35"/>
      <c r="AS2468" s="35"/>
      <c r="AT2468" s="35"/>
      <c r="AU2468" s="35"/>
      <c r="AV2468" s="35"/>
      <c r="AW2468" s="35"/>
      <c r="AX2468" s="35"/>
      <c r="AY2468" s="35"/>
      <c r="AZ2468" s="17">
        <f t="shared" ref="AZ2468" si="5565">AZ2467+1</f>
        <v>48484</v>
      </c>
      <c r="BA2468" s="216">
        <f t="shared" si="5516"/>
        <v>1</v>
      </c>
      <c r="BB2468" s="216">
        <f t="shared" ref="BB2468" si="5566">BB2467+1</f>
        <v>2463</v>
      </c>
      <c r="BC2468" s="16">
        <f t="shared" si="5518"/>
        <v>6.7479452054794518</v>
      </c>
      <c r="BD2468" s="16">
        <f>IF(Template!$F$7="Linear interpolation",LinInterp($AO$5:$AO$18,$AM$5:$AM$18,BC2468),CubicSpline($AO$5:$AO$18,$AM$5:$AM$18,BC2468))</f>
        <v>14.15100030184295</v>
      </c>
      <c r="BE2468" s="221">
        <f t="shared" si="5453"/>
        <v>2.4426993197480575</v>
      </c>
      <c r="BF2468" s="221">
        <f>BE2468/PRODUCT($BG$6:BG2467)</f>
        <v>1.0003628874484978</v>
      </c>
      <c r="BG2468" s="16">
        <f t="shared" si="5519"/>
        <v>1.0003628874484978</v>
      </c>
      <c r="BH2468" s="10">
        <f t="shared" si="5520"/>
        <v>13.24539187016871</v>
      </c>
      <c r="BI2468" s="90"/>
      <c r="BJ2468" s="17">
        <f t="shared" si="5503"/>
        <v>48461</v>
      </c>
      <c r="BK2468" s="16">
        <f t="shared" si="5496"/>
        <v>13.284696887965852</v>
      </c>
      <c r="BL2468" s="10">
        <f ca="1">IFERROR(AVERAGE(INDIRECT("BK"&amp;AC2468-Template!$F$10+1):INDIRECT("BK"&amp;AC2468)),0)</f>
        <v>13.309053793150587</v>
      </c>
      <c r="BM2468" s="35"/>
      <c r="BN2468" s="86"/>
      <c r="BO2468" s="35"/>
      <c r="BP2468" s="35"/>
      <c r="BQ2468" s="35"/>
      <c r="BR2468" s="35"/>
      <c r="BS2468" s="35"/>
      <c r="BT2468" s="35"/>
      <c r="BU2468" s="35"/>
      <c r="BV2468" s="35"/>
      <c r="BW2468" s="35"/>
      <c r="BX2468" s="35"/>
      <c r="BY2468" s="35"/>
      <c r="BZ2468" s="35"/>
      <c r="CA2468" s="35"/>
      <c r="CB2468" s="35"/>
      <c r="CC2468" s="35"/>
      <c r="CD2468" s="35"/>
      <c r="CE2468" s="35"/>
      <c r="CF2468" s="35"/>
      <c r="CG2468" s="35"/>
      <c r="CH2468" s="35"/>
    </row>
    <row r="2469" spans="1:86" ht="15.6" x14ac:dyDescent="0.3">
      <c r="A2469" s="35"/>
      <c r="B2469" s="86"/>
      <c r="C2469" s="35"/>
      <c r="D2469" s="35"/>
      <c r="E2469" s="35"/>
      <c r="F2469" s="35"/>
      <c r="G2469" s="35"/>
      <c r="H2469" s="35"/>
      <c r="I2469" s="35"/>
      <c r="J2469" s="35"/>
      <c r="K2469" s="35"/>
      <c r="L2469" s="35"/>
      <c r="M2469" s="35"/>
      <c r="N2469" s="35"/>
      <c r="O2469" s="35"/>
      <c r="P2469" s="35"/>
      <c r="Q2469" s="35"/>
      <c r="R2469" s="35"/>
      <c r="S2469" s="35"/>
      <c r="T2469" s="17">
        <f t="shared" si="5497"/>
        <v>48485</v>
      </c>
      <c r="U2469" s="216">
        <f t="shared" si="5490"/>
        <v>2</v>
      </c>
      <c r="V2469" s="216">
        <f t="shared" si="5497"/>
        <v>2464</v>
      </c>
      <c r="W2469" s="16">
        <f t="shared" si="5504"/>
        <v>6.7506849315068491</v>
      </c>
      <c r="X2469" s="16" t="e">
        <f>IF(Template!$F$7="Linear interpolation",LinInterp($I$5:$I$22,$G$5:$G$22,W2469),CubicSpline($I$5:$I$22,$G$5:$G$22,W2469))</f>
        <v>#VALUE!</v>
      </c>
      <c r="Y2469" s="221" t="e">
        <f t="shared" si="5491"/>
        <v>#VALUE!</v>
      </c>
      <c r="Z2469" s="221" t="e">
        <f>Y2469/PRODUCT($AA$6:AA2468)</f>
        <v>#VALUE!</v>
      </c>
      <c r="AA2469" s="16" t="e">
        <f t="shared" si="5498"/>
        <v>#VALUE!</v>
      </c>
      <c r="AB2469" s="10" t="e">
        <f t="shared" si="5499"/>
        <v>#VALUE!</v>
      </c>
      <c r="AC2469" s="90">
        <f t="shared" si="5492"/>
        <v>2469</v>
      </c>
      <c r="AD2469" s="17">
        <f t="shared" si="5500"/>
        <v>48462</v>
      </c>
      <c r="AE2469" s="16" t="e">
        <f t="shared" si="5493"/>
        <v>#VALUE!</v>
      </c>
      <c r="AF2469" s="10">
        <f ca="1">IFERROR(AVERAGE(INDIRECT("AE"&amp;AC2469-Template!$F$10+1):INDIRECT("AE"&amp;AC2469)),0)</f>
        <v>0</v>
      </c>
      <c r="AG2469" s="35"/>
      <c r="AH2469" s="86"/>
      <c r="AI2469" s="35"/>
      <c r="AJ2469" s="35"/>
      <c r="AK2469" s="35"/>
      <c r="AL2469" s="35"/>
      <c r="AM2469" s="35"/>
      <c r="AN2469" s="35"/>
      <c r="AO2469" s="35"/>
      <c r="AP2469" s="35"/>
      <c r="AQ2469" s="35"/>
      <c r="AR2469" s="35"/>
      <c r="AS2469" s="35"/>
      <c r="AT2469" s="35"/>
      <c r="AU2469" s="35"/>
      <c r="AV2469" s="35"/>
      <c r="AW2469" s="35"/>
      <c r="AX2469" s="35"/>
      <c r="AY2469" s="35"/>
      <c r="AZ2469" s="17">
        <f t="shared" ref="AZ2469" si="5567">AZ2468+1</f>
        <v>48485</v>
      </c>
      <c r="BA2469" s="216">
        <f t="shared" si="5516"/>
        <v>2</v>
      </c>
      <c r="BB2469" s="216">
        <f t="shared" ref="BB2469" si="5568">BB2468+1</f>
        <v>2464</v>
      </c>
      <c r="BC2469" s="16">
        <f t="shared" si="5518"/>
        <v>6.7506849315068491</v>
      </c>
      <c r="BD2469" s="16">
        <f>IF(Template!$F$7="Linear interpolation",LinInterp($AO$5:$AO$18,$AM$5:$AM$18,BC2469),CubicSpline($AO$5:$AO$18,$AM$5:$AM$18,BC2469))</f>
        <v>14.151005154407628</v>
      </c>
      <c r="BE2469" s="221">
        <f t="shared" si="5453"/>
        <v>2.4435859241123543</v>
      </c>
      <c r="BF2469" s="221">
        <f>BE2469/PRODUCT($BG$6:BG2468)</f>
        <v>1.0003629609085036</v>
      </c>
      <c r="BG2469" s="16">
        <f t="shared" si="5519"/>
        <v>1.0003629609085036</v>
      </c>
      <c r="BH2469" s="10">
        <f t="shared" si="5520"/>
        <v>13.248073160382457</v>
      </c>
      <c r="BI2469" s="90"/>
      <c r="BJ2469" s="17">
        <f t="shared" si="5503"/>
        <v>48462</v>
      </c>
      <c r="BK2469" s="16">
        <f t="shared" si="5496"/>
        <v>13.284696887965852</v>
      </c>
      <c r="BL2469" s="10">
        <f ca="1">IFERROR(AVERAGE(INDIRECT("BK"&amp;AC2469-Template!$F$10+1):INDIRECT("BK"&amp;AC2469)),0)</f>
        <v>13.307311944264908</v>
      </c>
      <c r="BM2469" s="35"/>
      <c r="BN2469" s="86"/>
      <c r="BO2469" s="35"/>
      <c r="BP2469" s="35"/>
      <c r="BQ2469" s="35"/>
      <c r="BR2469" s="35"/>
      <c r="BS2469" s="35"/>
      <c r="BT2469" s="35"/>
      <c r="BU2469" s="35"/>
      <c r="BV2469" s="35"/>
      <c r="BW2469" s="35"/>
      <c r="BX2469" s="35"/>
      <c r="BY2469" s="35"/>
      <c r="BZ2469" s="35"/>
      <c r="CA2469" s="35"/>
      <c r="CB2469" s="35"/>
      <c r="CC2469" s="35"/>
      <c r="CD2469" s="35"/>
      <c r="CE2469" s="35"/>
      <c r="CF2469" s="35"/>
      <c r="CG2469" s="35"/>
      <c r="CH2469" s="35"/>
    </row>
    <row r="2470" spans="1:86" ht="15.6" x14ac:dyDescent="0.3">
      <c r="A2470" s="35"/>
      <c r="B2470" s="86"/>
      <c r="C2470" s="35"/>
      <c r="D2470" s="35"/>
      <c r="E2470" s="35"/>
      <c r="F2470" s="35"/>
      <c r="G2470" s="35"/>
      <c r="H2470" s="35"/>
      <c r="I2470" s="35"/>
      <c r="J2470" s="35"/>
      <c r="K2470" s="35"/>
      <c r="L2470" s="35"/>
      <c r="M2470" s="35"/>
      <c r="N2470" s="35"/>
      <c r="O2470" s="35"/>
      <c r="P2470" s="35"/>
      <c r="Q2470" s="35"/>
      <c r="R2470" s="35"/>
      <c r="S2470" s="35"/>
      <c r="T2470" s="17">
        <f t="shared" si="5497"/>
        <v>48486</v>
      </c>
      <c r="U2470" s="216">
        <f t="shared" si="5490"/>
        <v>3</v>
      </c>
      <c r="V2470" s="216">
        <f t="shared" si="5497"/>
        <v>2465</v>
      </c>
      <c r="W2470" s="16">
        <f t="shared" si="5504"/>
        <v>6.7534246575342465</v>
      </c>
      <c r="X2470" s="16" t="e">
        <f>IF(Template!$F$7="Linear interpolation",LinInterp($I$5:$I$22,$G$5:$G$22,W2470),CubicSpline($I$5:$I$22,$G$5:$G$22,W2470))</f>
        <v>#VALUE!</v>
      </c>
      <c r="Y2470" s="221" t="e">
        <f t="shared" si="5491"/>
        <v>#VALUE!</v>
      </c>
      <c r="Z2470" s="221" t="e">
        <f>Y2470/PRODUCT($AA$6:AA2469)</f>
        <v>#VALUE!</v>
      </c>
      <c r="AA2470" s="16" t="e">
        <f t="shared" si="5498"/>
        <v>#VALUE!</v>
      </c>
      <c r="AB2470" s="10" t="e">
        <f t="shared" si="5499"/>
        <v>#VALUE!</v>
      </c>
      <c r="AC2470" s="90">
        <f t="shared" si="5492"/>
        <v>2470</v>
      </c>
      <c r="AD2470" s="17">
        <f t="shared" si="5500"/>
        <v>48463</v>
      </c>
      <c r="AE2470" s="16" t="e">
        <f t="shared" si="5493"/>
        <v>#VALUE!</v>
      </c>
      <c r="AF2470" s="10">
        <f ca="1">IFERROR(AVERAGE(INDIRECT("AE"&amp;AC2470-Template!$F$10+1):INDIRECT("AE"&amp;AC2470)),0)</f>
        <v>0</v>
      </c>
      <c r="AG2470" s="35"/>
      <c r="AH2470" s="86"/>
      <c r="AI2470" s="35"/>
      <c r="AJ2470" s="35"/>
      <c r="AK2470" s="35"/>
      <c r="AL2470" s="35"/>
      <c r="AM2470" s="35"/>
      <c r="AN2470" s="35"/>
      <c r="AO2470" s="35"/>
      <c r="AP2470" s="35"/>
      <c r="AQ2470" s="35"/>
      <c r="AR2470" s="35"/>
      <c r="AS2470" s="35"/>
      <c r="AT2470" s="35"/>
      <c r="AU2470" s="35"/>
      <c r="AV2470" s="35"/>
      <c r="AW2470" s="35"/>
      <c r="AX2470" s="35"/>
      <c r="AY2470" s="35"/>
      <c r="AZ2470" s="17">
        <f t="shared" ref="AZ2470" si="5569">AZ2469+1</f>
        <v>48486</v>
      </c>
      <c r="BA2470" s="216">
        <f t="shared" si="5516"/>
        <v>3</v>
      </c>
      <c r="BB2470" s="216">
        <f t="shared" ref="BB2470" si="5570">BB2469+1</f>
        <v>2465</v>
      </c>
      <c r="BC2470" s="16">
        <f t="shared" si="5518"/>
        <v>6.7534246575342465</v>
      </c>
      <c r="BD2470" s="16">
        <f>IF(Template!$F$7="Linear interpolation",LinInterp($AO$5:$AO$18,$AM$5:$AM$18,BC2470),CubicSpline($AO$5:$AO$18,$AM$5:$AM$18,BC2470))</f>
        <v>14.151009419080269</v>
      </c>
      <c r="BE2470" s="221">
        <f t="shared" si="5453"/>
        <v>2.4444727658275678</v>
      </c>
      <c r="BF2470" s="221">
        <f>BE2470/PRODUCT($BG$6:BG2469)</f>
        <v>1.0003629263478981</v>
      </c>
      <c r="BG2470" s="16">
        <f t="shared" si="5519"/>
        <v>1.0003629263478981</v>
      </c>
      <c r="BH2470" s="10">
        <f t="shared" si="5520"/>
        <v>13.246811698282123</v>
      </c>
      <c r="BI2470" s="90"/>
      <c r="BJ2470" s="17">
        <f t="shared" si="5503"/>
        <v>48463</v>
      </c>
      <c r="BK2470" s="16">
        <f t="shared" si="5496"/>
        <v>13.274857983703647</v>
      </c>
      <c r="BL2470" s="10">
        <f ca="1">IFERROR(AVERAGE(INDIRECT("BK"&amp;AC2470-Template!$F$10+1):INDIRECT("BK"&amp;AC2470)),0)</f>
        <v>13.305242131903821</v>
      </c>
      <c r="BM2470" s="35"/>
      <c r="BN2470" s="86"/>
      <c r="BO2470" s="35"/>
      <c r="BP2470" s="35"/>
      <c r="BQ2470" s="35"/>
      <c r="BR2470" s="35"/>
      <c r="BS2470" s="35"/>
      <c r="BT2470" s="35"/>
      <c r="BU2470" s="35"/>
      <c r="BV2470" s="35"/>
      <c r="BW2470" s="35"/>
      <c r="BX2470" s="35"/>
      <c r="BY2470" s="35"/>
      <c r="BZ2470" s="35"/>
      <c r="CA2470" s="35"/>
      <c r="CB2470" s="35"/>
      <c r="CC2470" s="35"/>
      <c r="CD2470" s="35"/>
      <c r="CE2470" s="35"/>
      <c r="CF2470" s="35"/>
      <c r="CG2470" s="35"/>
      <c r="CH2470" s="35"/>
    </row>
    <row r="2471" spans="1:86" ht="15.6" x14ac:dyDescent="0.3">
      <c r="A2471" s="35"/>
      <c r="B2471" s="86"/>
      <c r="C2471" s="35"/>
      <c r="D2471" s="35"/>
      <c r="E2471" s="35"/>
      <c r="F2471" s="35"/>
      <c r="G2471" s="35"/>
      <c r="H2471" s="35"/>
      <c r="I2471" s="35"/>
      <c r="J2471" s="35"/>
      <c r="K2471" s="35"/>
      <c r="L2471" s="35"/>
      <c r="M2471" s="35"/>
      <c r="N2471" s="35"/>
      <c r="O2471" s="35"/>
      <c r="P2471" s="35"/>
      <c r="Q2471" s="35"/>
      <c r="R2471" s="35"/>
      <c r="S2471" s="35"/>
      <c r="T2471" s="17">
        <f t="shared" si="5497"/>
        <v>48487</v>
      </c>
      <c r="U2471" s="216">
        <f t="shared" si="5490"/>
        <v>4</v>
      </c>
      <c r="V2471" s="216">
        <f t="shared" si="5497"/>
        <v>2466</v>
      </c>
      <c r="W2471" s="16">
        <f t="shared" si="5504"/>
        <v>6.7561643835616438</v>
      </c>
      <c r="X2471" s="16" t="e">
        <f>IF(Template!$F$7="Linear interpolation",LinInterp($I$5:$I$22,$G$5:$G$22,W2471),CubicSpline($I$5:$I$22,$G$5:$G$22,W2471))</f>
        <v>#VALUE!</v>
      </c>
      <c r="Y2471" s="221" t="e">
        <f t="shared" si="5491"/>
        <v>#VALUE!</v>
      </c>
      <c r="Z2471" s="221" t="e">
        <f>Y2471/PRODUCT($AA$6:AA2470)</f>
        <v>#VALUE!</v>
      </c>
      <c r="AA2471" s="16" t="e">
        <f t="shared" si="5498"/>
        <v>#VALUE!</v>
      </c>
      <c r="AB2471" s="10" t="e">
        <f t="shared" si="5499"/>
        <v>#VALUE!</v>
      </c>
      <c r="AC2471" s="90">
        <f t="shared" si="5492"/>
        <v>2471</v>
      </c>
      <c r="AD2471" s="17">
        <f t="shared" si="5500"/>
        <v>48464</v>
      </c>
      <c r="AE2471" s="16" t="e">
        <f t="shared" si="5493"/>
        <v>#VALUE!</v>
      </c>
      <c r="AF2471" s="10">
        <f ca="1">IFERROR(AVERAGE(INDIRECT("AE"&amp;AC2471-Template!$F$10+1):INDIRECT("AE"&amp;AC2471)),0)</f>
        <v>0</v>
      </c>
      <c r="AG2471" s="35"/>
      <c r="AH2471" s="86"/>
      <c r="AI2471" s="35"/>
      <c r="AJ2471" s="35"/>
      <c r="AK2471" s="35"/>
      <c r="AL2471" s="35"/>
      <c r="AM2471" s="35"/>
      <c r="AN2471" s="35"/>
      <c r="AO2471" s="35"/>
      <c r="AP2471" s="35"/>
      <c r="AQ2471" s="35"/>
      <c r="AR2471" s="35"/>
      <c r="AS2471" s="35"/>
      <c r="AT2471" s="35"/>
      <c r="AU2471" s="35"/>
      <c r="AV2471" s="35"/>
      <c r="AW2471" s="35"/>
      <c r="AX2471" s="35"/>
      <c r="AY2471" s="35"/>
      <c r="AZ2471" s="17">
        <f t="shared" ref="AZ2471" si="5571">AZ2470+1</f>
        <v>48487</v>
      </c>
      <c r="BA2471" s="216">
        <f t="shared" si="5516"/>
        <v>4</v>
      </c>
      <c r="BB2471" s="216">
        <f t="shared" ref="BB2471" si="5572">BB2470+1</f>
        <v>2466</v>
      </c>
      <c r="BC2471" s="16">
        <f t="shared" si="5518"/>
        <v>6.7561643835616438</v>
      </c>
      <c r="BD2471" s="16">
        <f>IF(Template!$F$7="Linear interpolation",LinInterp($AO$5:$AO$18,$AM$5:$AM$18,BC2471),CubicSpline($AO$5:$AO$18,$AM$5:$AM$18,BC2471))</f>
        <v>14.15101310393683</v>
      </c>
      <c r="BE2471" s="221">
        <f t="shared" si="5453"/>
        <v>2.4453598459838957</v>
      </c>
      <c r="BF2471" s="221">
        <f>BE2471/PRODUCT($BG$6:BG2470)</f>
        <v>1.000362892223112</v>
      </c>
      <c r="BG2471" s="16">
        <f t="shared" si="5519"/>
        <v>1.000362892223112</v>
      </c>
      <c r="BH2471" s="10">
        <f t="shared" si="5520"/>
        <v>13.245566143589183</v>
      </c>
      <c r="BI2471" s="90"/>
      <c r="BJ2471" s="17">
        <f t="shared" si="5503"/>
        <v>48464</v>
      </c>
      <c r="BK2471" s="16">
        <f t="shared" si="5496"/>
        <v>13.278188380509759</v>
      </c>
      <c r="BL2471" s="10">
        <f ca="1">IFERROR(AVERAGE(INDIRECT("BK"&amp;AC2471-Template!$F$10+1):INDIRECT("BK"&amp;AC2471)),0)</f>
        <v>13.303283332769604</v>
      </c>
      <c r="BM2471" s="35"/>
      <c r="BN2471" s="86"/>
      <c r="BO2471" s="35"/>
      <c r="BP2471" s="35"/>
      <c r="BQ2471" s="35"/>
      <c r="BR2471" s="35"/>
      <c r="BS2471" s="35"/>
      <c r="BT2471" s="35"/>
      <c r="BU2471" s="35"/>
      <c r="BV2471" s="35"/>
      <c r="BW2471" s="35"/>
      <c r="BX2471" s="35"/>
      <c r="BY2471" s="35"/>
      <c r="BZ2471" s="35"/>
      <c r="CA2471" s="35"/>
      <c r="CB2471" s="35"/>
      <c r="CC2471" s="35"/>
      <c r="CD2471" s="35"/>
      <c r="CE2471" s="35"/>
      <c r="CF2471" s="35"/>
      <c r="CG2471" s="35"/>
      <c r="CH2471" s="35"/>
    </row>
    <row r="2472" spans="1:86" ht="15.6" x14ac:dyDescent="0.3">
      <c r="A2472" s="35"/>
      <c r="B2472" s="86"/>
      <c r="C2472" s="35"/>
      <c r="D2472" s="35"/>
      <c r="E2472" s="35"/>
      <c r="F2472" s="35"/>
      <c r="G2472" s="35"/>
      <c r="H2472" s="35"/>
      <c r="I2472" s="35"/>
      <c r="J2472" s="35"/>
      <c r="K2472" s="35"/>
      <c r="L2472" s="35"/>
      <c r="M2472" s="35"/>
      <c r="N2472" s="35"/>
      <c r="O2472" s="35"/>
      <c r="P2472" s="35"/>
      <c r="Q2472" s="35"/>
      <c r="R2472" s="35"/>
      <c r="S2472" s="35"/>
      <c r="T2472" s="17">
        <f t="shared" si="5497"/>
        <v>48488</v>
      </c>
      <c r="U2472" s="216">
        <f t="shared" si="5490"/>
        <v>5</v>
      </c>
      <c r="V2472" s="216">
        <f t="shared" si="5497"/>
        <v>2467</v>
      </c>
      <c r="W2472" s="16">
        <f t="shared" si="5504"/>
        <v>6.7589041095890412</v>
      </c>
      <c r="X2472" s="16" t="e">
        <f>IF(Template!$F$7="Linear interpolation",LinInterp($I$5:$I$22,$G$5:$G$22,W2472),CubicSpline($I$5:$I$22,$G$5:$G$22,W2472))</f>
        <v>#VALUE!</v>
      </c>
      <c r="Y2472" s="221" t="e">
        <f t="shared" si="5491"/>
        <v>#VALUE!</v>
      </c>
      <c r="Z2472" s="221" t="e">
        <f>Y2472/PRODUCT($AA$6:AA2471)</f>
        <v>#VALUE!</v>
      </c>
      <c r="AA2472" s="16" t="e">
        <f t="shared" si="5498"/>
        <v>#VALUE!</v>
      </c>
      <c r="AB2472" s="10" t="e">
        <f t="shared" si="5499"/>
        <v>#VALUE!</v>
      </c>
      <c r="AC2472" s="90">
        <f t="shared" si="5492"/>
        <v>2472</v>
      </c>
      <c r="AD2472" s="17">
        <f t="shared" si="5500"/>
        <v>48465</v>
      </c>
      <c r="AE2472" s="16" t="e">
        <f t="shared" si="5493"/>
        <v>#VALUE!</v>
      </c>
      <c r="AF2472" s="10">
        <f ca="1">IFERROR(AVERAGE(INDIRECT("AE"&amp;AC2472-Template!$F$10+1):INDIRECT("AE"&amp;AC2472)),0)</f>
        <v>0</v>
      </c>
      <c r="AG2472" s="35"/>
      <c r="AH2472" s="86"/>
      <c r="AI2472" s="35"/>
      <c r="AJ2472" s="35"/>
      <c r="AK2472" s="35"/>
      <c r="AL2472" s="35"/>
      <c r="AM2472" s="35"/>
      <c r="AN2472" s="35"/>
      <c r="AO2472" s="35"/>
      <c r="AP2472" s="35"/>
      <c r="AQ2472" s="35"/>
      <c r="AR2472" s="35"/>
      <c r="AS2472" s="35"/>
      <c r="AT2472" s="35"/>
      <c r="AU2472" s="35"/>
      <c r="AV2472" s="35"/>
      <c r="AW2472" s="35"/>
      <c r="AX2472" s="35"/>
      <c r="AY2472" s="35"/>
      <c r="AZ2472" s="17">
        <f t="shared" ref="AZ2472" si="5573">AZ2471+1</f>
        <v>48488</v>
      </c>
      <c r="BA2472" s="216">
        <f t="shared" si="5516"/>
        <v>5</v>
      </c>
      <c r="BB2472" s="216">
        <f t="shared" ref="BB2472" si="5574">BB2471+1</f>
        <v>2467</v>
      </c>
      <c r="BC2472" s="16">
        <f t="shared" si="5518"/>
        <v>6.7589041095890412</v>
      </c>
      <c r="BD2472" s="16">
        <f>IF(Template!$F$7="Linear interpolation",LinInterp($AO$5:$AO$18,$AM$5:$AM$18,BC2472),CubicSpline($AO$5:$AO$18,$AM$5:$AM$18,BC2472))</f>
        <v>14.151016217053261</v>
      </c>
      <c r="BE2472" s="221">
        <f t="shared" si="5453"/>
        <v>2.4462471656749605</v>
      </c>
      <c r="BF2472" s="221">
        <f>BE2472/PRODUCT($BG$6:BG2471)</f>
        <v>1.0003628585349196</v>
      </c>
      <c r="BG2472" s="16">
        <f t="shared" si="5519"/>
        <v>1.0003628585349196</v>
      </c>
      <c r="BH2472" s="10">
        <f t="shared" si="5520"/>
        <v>13.244336524564471</v>
      </c>
      <c r="BI2472" s="90"/>
      <c r="BJ2472" s="17">
        <f t="shared" si="5503"/>
        <v>48465</v>
      </c>
      <c r="BK2472" s="16">
        <f t="shared" si="5496"/>
        <v>13.276599396197518</v>
      </c>
      <c r="BL2472" s="10">
        <f ca="1">IFERROR(AVERAGE(INDIRECT("BK"&amp;AC2472-Template!$F$10+1):INDIRECT("BK"&amp;AC2472)),0)</f>
        <v>13.301682465350904</v>
      </c>
      <c r="BM2472" s="35"/>
      <c r="BN2472" s="86"/>
      <c r="BO2472" s="35"/>
      <c r="BP2472" s="35"/>
      <c r="BQ2472" s="35"/>
      <c r="BR2472" s="35"/>
      <c r="BS2472" s="35"/>
      <c r="BT2472" s="35"/>
      <c r="BU2472" s="35"/>
      <c r="BV2472" s="35"/>
      <c r="BW2472" s="35"/>
      <c r="BX2472" s="35"/>
      <c r="BY2472" s="35"/>
      <c r="BZ2472" s="35"/>
      <c r="CA2472" s="35"/>
      <c r="CB2472" s="35"/>
      <c r="CC2472" s="35"/>
      <c r="CD2472" s="35"/>
      <c r="CE2472" s="35"/>
      <c r="CF2472" s="35"/>
      <c r="CG2472" s="35"/>
      <c r="CH2472" s="35"/>
    </row>
    <row r="2473" spans="1:86" ht="15.6" x14ac:dyDescent="0.3">
      <c r="A2473" s="35"/>
      <c r="B2473" s="86"/>
      <c r="C2473" s="35"/>
      <c r="D2473" s="35"/>
      <c r="E2473" s="35"/>
      <c r="F2473" s="35"/>
      <c r="G2473" s="35"/>
      <c r="H2473" s="35"/>
      <c r="I2473" s="35"/>
      <c r="J2473" s="35"/>
      <c r="K2473" s="35"/>
      <c r="L2473" s="35"/>
      <c r="M2473" s="35"/>
      <c r="N2473" s="35"/>
      <c r="O2473" s="35"/>
      <c r="P2473" s="35"/>
      <c r="Q2473" s="35"/>
      <c r="R2473" s="35"/>
      <c r="S2473" s="35"/>
      <c r="T2473" s="17">
        <f t="shared" si="5497"/>
        <v>48489</v>
      </c>
      <c r="U2473" s="216">
        <f t="shared" si="5490"/>
        <v>6</v>
      </c>
      <c r="V2473" s="216">
        <f t="shared" si="5497"/>
        <v>2468</v>
      </c>
      <c r="W2473" s="16">
        <f t="shared" si="5504"/>
        <v>6.7616438356164386</v>
      </c>
      <c r="X2473" s="16" t="e">
        <f>IF(Template!$F$7="Linear interpolation",LinInterp($I$5:$I$22,$G$5:$G$22,W2473),CubicSpline($I$5:$I$22,$G$5:$G$22,W2473))</f>
        <v>#VALUE!</v>
      </c>
      <c r="Y2473" s="221" t="e">
        <f t="shared" si="5491"/>
        <v>#VALUE!</v>
      </c>
      <c r="Z2473" s="221" t="e">
        <f>Y2473/PRODUCT($AA$6:AA2472)</f>
        <v>#VALUE!</v>
      </c>
      <c r="AA2473" s="16" t="e">
        <f t="shared" si="5498"/>
        <v>#VALUE!</v>
      </c>
      <c r="AB2473" s="10" t="e">
        <f t="shared" si="5499"/>
        <v>#VALUE!</v>
      </c>
      <c r="AC2473" s="90">
        <f t="shared" si="5492"/>
        <v>2473</v>
      </c>
      <c r="AD2473" s="17">
        <f t="shared" si="5500"/>
        <v>48466</v>
      </c>
      <c r="AE2473" s="16" t="e">
        <f t="shared" si="5493"/>
        <v>#VALUE!</v>
      </c>
      <c r="AF2473" s="10">
        <f ca="1">IFERROR(AVERAGE(INDIRECT("AE"&amp;AC2473-Template!$F$10+1):INDIRECT("AE"&amp;AC2473)),0)</f>
        <v>0</v>
      </c>
      <c r="AG2473" s="35"/>
      <c r="AH2473" s="86"/>
      <c r="AI2473" s="35"/>
      <c r="AJ2473" s="35"/>
      <c r="AK2473" s="35"/>
      <c r="AL2473" s="35"/>
      <c r="AM2473" s="35"/>
      <c r="AN2473" s="35"/>
      <c r="AO2473" s="35"/>
      <c r="AP2473" s="35"/>
      <c r="AQ2473" s="35"/>
      <c r="AR2473" s="35"/>
      <c r="AS2473" s="35"/>
      <c r="AT2473" s="35"/>
      <c r="AU2473" s="35"/>
      <c r="AV2473" s="35"/>
      <c r="AW2473" s="35"/>
      <c r="AX2473" s="35"/>
      <c r="AY2473" s="35"/>
      <c r="AZ2473" s="17">
        <f t="shared" ref="AZ2473" si="5575">AZ2472+1</f>
        <v>48489</v>
      </c>
      <c r="BA2473" s="216">
        <f t="shared" si="5516"/>
        <v>6</v>
      </c>
      <c r="BB2473" s="216">
        <f t="shared" ref="BB2473" si="5576">BB2472+1</f>
        <v>2468</v>
      </c>
      <c r="BC2473" s="16">
        <f t="shared" si="5518"/>
        <v>6.7616438356164386</v>
      </c>
      <c r="BD2473" s="16">
        <f>IF(Template!$F$7="Linear interpolation",LinInterp($AO$5:$AO$18,$AM$5:$AM$18,BC2473),CubicSpline($AO$5:$AO$18,$AM$5:$AM$18,BC2473))</f>
        <v>14.151018766505517</v>
      </c>
      <c r="BE2473" s="221">
        <f t="shared" si="5453"/>
        <v>2.4471347259978153</v>
      </c>
      <c r="BF2473" s="221">
        <f>BE2473/PRODUCT($BG$6:BG2472)</f>
        <v>1.0003628252840959</v>
      </c>
      <c r="BG2473" s="16">
        <f t="shared" si="5519"/>
        <v>1.0003628585349196</v>
      </c>
      <c r="BH2473" s="10">
        <f t="shared" si="5520"/>
        <v>13.244336524564471</v>
      </c>
      <c r="BI2473" s="90"/>
      <c r="BJ2473" s="17">
        <f t="shared" si="5503"/>
        <v>48466</v>
      </c>
      <c r="BK2473" s="16">
        <f t="shared" si="5496"/>
        <v>13.27502572549899</v>
      </c>
      <c r="BL2473" s="10">
        <f ca="1">IFERROR(AVERAGE(INDIRECT("BK"&amp;AC2473-Template!$F$10+1):INDIRECT("BK"&amp;AC2473)),0)</f>
        <v>13.299890572107717</v>
      </c>
      <c r="BM2473" s="35"/>
      <c r="BN2473" s="86"/>
      <c r="BO2473" s="35"/>
      <c r="BP2473" s="35"/>
      <c r="BQ2473" s="35"/>
      <c r="BR2473" s="35"/>
      <c r="BS2473" s="35"/>
      <c r="BT2473" s="35"/>
      <c r="BU2473" s="35"/>
      <c r="BV2473" s="35"/>
      <c r="BW2473" s="35"/>
      <c r="BX2473" s="35"/>
      <c r="BY2473" s="35"/>
      <c r="BZ2473" s="35"/>
      <c r="CA2473" s="35"/>
      <c r="CB2473" s="35"/>
      <c r="CC2473" s="35"/>
      <c r="CD2473" s="35"/>
      <c r="CE2473" s="35"/>
      <c r="CF2473" s="35"/>
      <c r="CG2473" s="35"/>
      <c r="CH2473" s="35"/>
    </row>
    <row r="2474" spans="1:86" ht="15.6" x14ac:dyDescent="0.3">
      <c r="A2474" s="35"/>
      <c r="B2474" s="86"/>
      <c r="C2474" s="35"/>
      <c r="D2474" s="35"/>
      <c r="E2474" s="35"/>
      <c r="F2474" s="35"/>
      <c r="G2474" s="35"/>
      <c r="H2474" s="35"/>
      <c r="I2474" s="35"/>
      <c r="J2474" s="35"/>
      <c r="K2474" s="35"/>
      <c r="L2474" s="35"/>
      <c r="M2474" s="35"/>
      <c r="N2474" s="35"/>
      <c r="O2474" s="35"/>
      <c r="P2474" s="35"/>
      <c r="Q2474" s="35"/>
      <c r="R2474" s="35"/>
      <c r="S2474" s="35"/>
      <c r="T2474" s="17">
        <f t="shared" si="5497"/>
        <v>48490</v>
      </c>
      <c r="U2474" s="216">
        <f t="shared" si="5490"/>
        <v>7</v>
      </c>
      <c r="V2474" s="216">
        <f t="shared" si="5497"/>
        <v>2469</v>
      </c>
      <c r="W2474" s="16">
        <f t="shared" si="5504"/>
        <v>6.7643835616438359</v>
      </c>
      <c r="X2474" s="16" t="e">
        <f>IF(Template!$F$7="Linear interpolation",LinInterp($I$5:$I$22,$G$5:$G$22,W2474),CubicSpline($I$5:$I$22,$G$5:$G$22,W2474))</f>
        <v>#VALUE!</v>
      </c>
      <c r="Y2474" s="221" t="e">
        <f t="shared" si="5491"/>
        <v>#VALUE!</v>
      </c>
      <c r="Z2474" s="221" t="e">
        <f>Y2474/PRODUCT($AA$6:AA2473)</f>
        <v>#VALUE!</v>
      </c>
      <c r="AA2474" s="16" t="e">
        <f t="shared" si="5498"/>
        <v>#VALUE!</v>
      </c>
      <c r="AB2474" s="10" t="e">
        <f t="shared" si="5499"/>
        <v>#VALUE!</v>
      </c>
      <c r="AC2474" s="90">
        <f t="shared" si="5492"/>
        <v>2474</v>
      </c>
      <c r="AD2474" s="17">
        <f t="shared" si="5500"/>
        <v>48467</v>
      </c>
      <c r="AE2474" s="16" t="e">
        <f t="shared" si="5493"/>
        <v>#VALUE!</v>
      </c>
      <c r="AF2474" s="10">
        <f ca="1">IFERROR(AVERAGE(INDIRECT("AE"&amp;AC2474-Template!$F$10+1):INDIRECT("AE"&amp;AC2474)),0)</f>
        <v>0</v>
      </c>
      <c r="AG2474" s="35"/>
      <c r="AH2474" s="86"/>
      <c r="AI2474" s="35"/>
      <c r="AJ2474" s="35"/>
      <c r="AK2474" s="35"/>
      <c r="AL2474" s="35"/>
      <c r="AM2474" s="35"/>
      <c r="AN2474" s="35"/>
      <c r="AO2474" s="35"/>
      <c r="AP2474" s="35"/>
      <c r="AQ2474" s="35"/>
      <c r="AR2474" s="35"/>
      <c r="AS2474" s="35"/>
      <c r="AT2474" s="35"/>
      <c r="AU2474" s="35"/>
      <c r="AV2474" s="35"/>
      <c r="AW2474" s="35"/>
      <c r="AX2474" s="35"/>
      <c r="AY2474" s="35"/>
      <c r="AZ2474" s="17">
        <f t="shared" ref="AZ2474" si="5577">AZ2473+1</f>
        <v>48490</v>
      </c>
      <c r="BA2474" s="216">
        <f t="shared" si="5516"/>
        <v>7</v>
      </c>
      <c r="BB2474" s="216">
        <f t="shared" ref="BB2474" si="5578">BB2473+1</f>
        <v>2469</v>
      </c>
      <c r="BC2474" s="16">
        <f t="shared" si="5518"/>
        <v>6.7643835616438359</v>
      </c>
      <c r="BD2474" s="16">
        <f>IF(Template!$F$7="Linear interpolation",LinInterp($AO$5:$AO$18,$AM$5:$AM$18,BC2474),CubicSpline($AO$5:$AO$18,$AM$5:$AM$18,BC2474))</f>
        <v>14.151020760369551</v>
      </c>
      <c r="BE2474" s="221">
        <f t="shared" si="5453"/>
        <v>2.4480225280529422</v>
      </c>
      <c r="BF2474" s="221">
        <f>BE2474/PRODUCT($BG$6:BG2473)</f>
        <v>1.0003627592205921</v>
      </c>
      <c r="BG2474" s="16">
        <f t="shared" si="5519"/>
        <v>1.0003628585349196</v>
      </c>
      <c r="BH2474" s="10">
        <f t="shared" si="5520"/>
        <v>13.244336524564471</v>
      </c>
      <c r="BI2474" s="90"/>
      <c r="BJ2474" s="17">
        <f t="shared" si="5503"/>
        <v>48467</v>
      </c>
      <c r="BK2474" s="16">
        <f t="shared" si="5496"/>
        <v>13.273467396650695</v>
      </c>
      <c r="BL2474" s="10">
        <f ca="1">IFERROR(AVERAGE(INDIRECT("BK"&amp;AC2474-Template!$F$10+1):INDIRECT("BK"&amp;AC2474)),0)</f>
        <v>13.298113610990962</v>
      </c>
      <c r="BM2474" s="35"/>
      <c r="BN2474" s="86"/>
      <c r="BO2474" s="35"/>
      <c r="BP2474" s="35"/>
      <c r="BQ2474" s="35"/>
      <c r="BR2474" s="35"/>
      <c r="BS2474" s="35"/>
      <c r="BT2474" s="35"/>
      <c r="BU2474" s="35"/>
      <c r="BV2474" s="35"/>
      <c r="BW2474" s="35"/>
      <c r="BX2474" s="35"/>
      <c r="BY2474" s="35"/>
      <c r="BZ2474" s="35"/>
      <c r="CA2474" s="35"/>
      <c r="CB2474" s="35"/>
      <c r="CC2474" s="35"/>
      <c r="CD2474" s="35"/>
      <c r="CE2474" s="35"/>
      <c r="CF2474" s="35"/>
      <c r="CG2474" s="35"/>
      <c r="CH2474" s="35"/>
    </row>
    <row r="2475" spans="1:86" ht="15.6" x14ac:dyDescent="0.3">
      <c r="A2475" s="35"/>
      <c r="B2475" s="86"/>
      <c r="C2475" s="35"/>
      <c r="D2475" s="35"/>
      <c r="E2475" s="35"/>
      <c r="F2475" s="35"/>
      <c r="G2475" s="35"/>
      <c r="H2475" s="35"/>
      <c r="I2475" s="35"/>
      <c r="J2475" s="35"/>
      <c r="K2475" s="35"/>
      <c r="L2475" s="35"/>
      <c r="M2475" s="35"/>
      <c r="N2475" s="35"/>
      <c r="O2475" s="35"/>
      <c r="P2475" s="35"/>
      <c r="Q2475" s="35"/>
      <c r="R2475" s="35"/>
      <c r="S2475" s="35"/>
      <c r="T2475" s="17">
        <f t="shared" si="5497"/>
        <v>48491</v>
      </c>
      <c r="U2475" s="216">
        <f t="shared" si="5490"/>
        <v>1</v>
      </c>
      <c r="V2475" s="216">
        <f t="shared" si="5497"/>
        <v>2470</v>
      </c>
      <c r="W2475" s="16">
        <f t="shared" si="5504"/>
        <v>6.7671232876712333</v>
      </c>
      <c r="X2475" s="16" t="e">
        <f>IF(Template!$F$7="Linear interpolation",LinInterp($I$5:$I$22,$G$5:$G$22,W2475),CubicSpline($I$5:$I$22,$G$5:$G$22,W2475))</f>
        <v>#VALUE!</v>
      </c>
      <c r="Y2475" s="221" t="e">
        <f t="shared" si="5491"/>
        <v>#VALUE!</v>
      </c>
      <c r="Z2475" s="221" t="e">
        <f>Y2475/PRODUCT($AA$6:AA2474)</f>
        <v>#VALUE!</v>
      </c>
      <c r="AA2475" s="16" t="e">
        <f t="shared" si="5498"/>
        <v>#VALUE!</v>
      </c>
      <c r="AB2475" s="10" t="e">
        <f t="shared" si="5499"/>
        <v>#VALUE!</v>
      </c>
      <c r="AC2475" s="90">
        <f t="shared" si="5492"/>
        <v>2475</v>
      </c>
      <c r="AD2475" s="17">
        <f t="shared" si="5500"/>
        <v>48468</v>
      </c>
      <c r="AE2475" s="16" t="e">
        <f t="shared" si="5493"/>
        <v>#VALUE!</v>
      </c>
      <c r="AF2475" s="10">
        <f ca="1">IFERROR(AVERAGE(INDIRECT("AE"&amp;AC2475-Template!$F$10+1):INDIRECT("AE"&amp;AC2475)),0)</f>
        <v>0</v>
      </c>
      <c r="AG2475" s="35"/>
      <c r="AH2475" s="86"/>
      <c r="AI2475" s="35"/>
      <c r="AJ2475" s="35"/>
      <c r="AK2475" s="35"/>
      <c r="AL2475" s="35"/>
      <c r="AM2475" s="35"/>
      <c r="AN2475" s="35"/>
      <c r="AO2475" s="35"/>
      <c r="AP2475" s="35"/>
      <c r="AQ2475" s="35"/>
      <c r="AR2475" s="35"/>
      <c r="AS2475" s="35"/>
      <c r="AT2475" s="35"/>
      <c r="AU2475" s="35"/>
      <c r="AV2475" s="35"/>
      <c r="AW2475" s="35"/>
      <c r="AX2475" s="35"/>
      <c r="AY2475" s="35"/>
      <c r="AZ2475" s="17">
        <f t="shared" ref="AZ2475" si="5579">AZ2474+1</f>
        <v>48491</v>
      </c>
      <c r="BA2475" s="216">
        <f t="shared" si="5516"/>
        <v>1</v>
      </c>
      <c r="BB2475" s="216">
        <f t="shared" ref="BB2475" si="5580">BB2474+1</f>
        <v>2470</v>
      </c>
      <c r="BC2475" s="16">
        <f t="shared" si="5518"/>
        <v>6.7671232876712333</v>
      </c>
      <c r="BD2475" s="16">
        <f>IF(Template!$F$7="Linear interpolation",LinInterp($AO$5:$AO$18,$AM$5:$AM$18,BC2475),CubicSpline($AO$5:$AO$18,$AM$5:$AM$18,BC2475))</f>
        <v>14.15102220672132</v>
      </c>
      <c r="BE2475" s="221">
        <f t="shared" si="5453"/>
        <v>2.4489105729442708</v>
      </c>
      <c r="BF2475" s="221">
        <f>BE2475/PRODUCT($BG$6:BG2474)</f>
        <v>1.0003626607833334</v>
      </c>
      <c r="BG2475" s="16">
        <f t="shared" si="5519"/>
        <v>1.0003626607833334</v>
      </c>
      <c r="BH2475" s="10">
        <f t="shared" si="5520"/>
        <v>13.23711859166754</v>
      </c>
      <c r="BI2475" s="90"/>
      <c r="BJ2475" s="17">
        <f t="shared" si="5503"/>
        <v>48468</v>
      </c>
      <c r="BK2475" s="16">
        <f t="shared" si="5496"/>
        <v>13.273467396650695</v>
      </c>
      <c r="BL2475" s="10">
        <f ca="1">IFERROR(AVERAGE(INDIRECT("BK"&amp;AC2475-Template!$F$10+1):INDIRECT("BK"&amp;AC2475)),0)</f>
        <v>13.29640304221074</v>
      </c>
      <c r="BM2475" s="35"/>
      <c r="BN2475" s="86"/>
      <c r="BO2475" s="35"/>
      <c r="BP2475" s="35"/>
      <c r="BQ2475" s="35"/>
      <c r="BR2475" s="35"/>
      <c r="BS2475" s="35"/>
      <c r="BT2475" s="35"/>
      <c r="BU2475" s="35"/>
      <c r="BV2475" s="35"/>
      <c r="BW2475" s="35"/>
      <c r="BX2475" s="35"/>
      <c r="BY2475" s="35"/>
      <c r="BZ2475" s="35"/>
      <c r="CA2475" s="35"/>
      <c r="CB2475" s="35"/>
      <c r="CC2475" s="35"/>
      <c r="CD2475" s="35"/>
      <c r="CE2475" s="35"/>
      <c r="CF2475" s="35"/>
      <c r="CG2475" s="35"/>
      <c r="CH2475" s="35"/>
    </row>
    <row r="2476" spans="1:86" ht="15.6" x14ac:dyDescent="0.3">
      <c r="A2476" s="35"/>
      <c r="B2476" s="86"/>
      <c r="C2476" s="35"/>
      <c r="D2476" s="35"/>
      <c r="E2476" s="35"/>
      <c r="F2476" s="35"/>
      <c r="G2476" s="35"/>
      <c r="H2476" s="35"/>
      <c r="I2476" s="35"/>
      <c r="J2476" s="35"/>
      <c r="K2476" s="35"/>
      <c r="L2476" s="35"/>
      <c r="M2476" s="35"/>
      <c r="N2476" s="35"/>
      <c r="O2476" s="35"/>
      <c r="P2476" s="35"/>
      <c r="Q2476" s="35"/>
      <c r="R2476" s="35"/>
      <c r="S2476" s="35"/>
      <c r="T2476" s="17">
        <f t="shared" si="5497"/>
        <v>48492</v>
      </c>
      <c r="U2476" s="216">
        <f t="shared" si="5490"/>
        <v>2</v>
      </c>
      <c r="V2476" s="216">
        <f t="shared" si="5497"/>
        <v>2471</v>
      </c>
      <c r="W2476" s="16">
        <f t="shared" si="5504"/>
        <v>6.7698630136986298</v>
      </c>
      <c r="X2476" s="16" t="e">
        <f>IF(Template!$F$7="Linear interpolation",LinInterp($I$5:$I$22,$G$5:$G$22,W2476),CubicSpline($I$5:$I$22,$G$5:$G$22,W2476))</f>
        <v>#VALUE!</v>
      </c>
      <c r="Y2476" s="221" t="e">
        <f t="shared" si="5491"/>
        <v>#VALUE!</v>
      </c>
      <c r="Z2476" s="221" t="e">
        <f>Y2476/PRODUCT($AA$6:AA2475)</f>
        <v>#VALUE!</v>
      </c>
      <c r="AA2476" s="16" t="e">
        <f t="shared" si="5498"/>
        <v>#VALUE!</v>
      </c>
      <c r="AB2476" s="10" t="e">
        <f t="shared" si="5499"/>
        <v>#VALUE!</v>
      </c>
      <c r="AC2476" s="90">
        <f t="shared" si="5492"/>
        <v>2476</v>
      </c>
      <c r="AD2476" s="17">
        <f t="shared" si="5500"/>
        <v>48469</v>
      </c>
      <c r="AE2476" s="16" t="e">
        <f t="shared" si="5493"/>
        <v>#VALUE!</v>
      </c>
      <c r="AF2476" s="10">
        <f ca="1">IFERROR(AVERAGE(INDIRECT("AE"&amp;AC2476-Template!$F$10+1):INDIRECT("AE"&amp;AC2476)),0)</f>
        <v>0</v>
      </c>
      <c r="AG2476" s="35"/>
      <c r="AH2476" s="86"/>
      <c r="AI2476" s="35"/>
      <c r="AJ2476" s="35"/>
      <c r="AK2476" s="35"/>
      <c r="AL2476" s="35"/>
      <c r="AM2476" s="35"/>
      <c r="AN2476" s="35"/>
      <c r="AO2476" s="35"/>
      <c r="AP2476" s="35"/>
      <c r="AQ2476" s="35"/>
      <c r="AR2476" s="35"/>
      <c r="AS2476" s="35"/>
      <c r="AT2476" s="35"/>
      <c r="AU2476" s="35"/>
      <c r="AV2476" s="35"/>
      <c r="AW2476" s="35"/>
      <c r="AX2476" s="35"/>
      <c r="AY2476" s="35"/>
      <c r="AZ2476" s="17">
        <f t="shared" ref="AZ2476" si="5581">AZ2475+1</f>
        <v>48492</v>
      </c>
      <c r="BA2476" s="216">
        <f t="shared" si="5516"/>
        <v>2</v>
      </c>
      <c r="BB2476" s="216">
        <f t="shared" ref="BB2476" si="5582">BB2475+1</f>
        <v>2471</v>
      </c>
      <c r="BC2476" s="16">
        <f t="shared" si="5518"/>
        <v>6.7698630136986298</v>
      </c>
      <c r="BD2476" s="16">
        <f>IF(Template!$F$7="Linear interpolation",LinInterp($AO$5:$AO$18,$AM$5:$AM$18,BC2476),CubicSpline($AO$5:$AO$18,$AM$5:$AM$18,BC2476))</f>
        <v>14.151023113636775</v>
      </c>
      <c r="BE2476" s="221">
        <f t="shared" si="5453"/>
        <v>2.4497988617791675</v>
      </c>
      <c r="BF2476" s="221">
        <f>BE2476/PRODUCT($BG$6:BG2475)</f>
        <v>1.0003627281635803</v>
      </c>
      <c r="BG2476" s="16">
        <f t="shared" si="5519"/>
        <v>1.0003627281635803</v>
      </c>
      <c r="BH2476" s="10">
        <f t="shared" si="5520"/>
        <v>13.239577970680759</v>
      </c>
      <c r="BI2476" s="90"/>
      <c r="BJ2476" s="17">
        <f t="shared" si="5503"/>
        <v>48469</v>
      </c>
      <c r="BK2476" s="16">
        <f t="shared" si="5496"/>
        <v>13.273467396650695</v>
      </c>
      <c r="BL2476" s="10">
        <f ca="1">IFERROR(AVERAGE(INDIRECT("BK"&amp;AC2476-Template!$F$10+1):INDIRECT("BK"&amp;AC2476)),0)</f>
        <v>13.294758380738298</v>
      </c>
      <c r="BM2476" s="35"/>
      <c r="BN2476" s="86"/>
      <c r="BO2476" s="35"/>
      <c r="BP2476" s="35"/>
      <c r="BQ2476" s="35"/>
      <c r="BR2476" s="35"/>
      <c r="BS2476" s="35"/>
      <c r="BT2476" s="35"/>
      <c r="BU2476" s="35"/>
      <c r="BV2476" s="35"/>
      <c r="BW2476" s="35"/>
      <c r="BX2476" s="35"/>
      <c r="BY2476" s="35"/>
      <c r="BZ2476" s="35"/>
      <c r="CA2476" s="35"/>
      <c r="CB2476" s="35"/>
      <c r="CC2476" s="35"/>
      <c r="CD2476" s="35"/>
      <c r="CE2476" s="35"/>
      <c r="CF2476" s="35"/>
      <c r="CG2476" s="35"/>
      <c r="CH2476" s="35"/>
    </row>
    <row r="2477" spans="1:86" ht="15.6" x14ac:dyDescent="0.3">
      <c r="A2477" s="35"/>
      <c r="B2477" s="86"/>
      <c r="C2477" s="35"/>
      <c r="D2477" s="35"/>
      <c r="E2477" s="35"/>
      <c r="F2477" s="35"/>
      <c r="G2477" s="35"/>
      <c r="H2477" s="35"/>
      <c r="I2477" s="35"/>
      <c r="J2477" s="35"/>
      <c r="K2477" s="35"/>
      <c r="L2477" s="35"/>
      <c r="M2477" s="35"/>
      <c r="N2477" s="35"/>
      <c r="O2477" s="35"/>
      <c r="P2477" s="35"/>
      <c r="Q2477" s="35"/>
      <c r="R2477" s="35"/>
      <c r="S2477" s="35"/>
      <c r="T2477" s="17">
        <f t="shared" si="5497"/>
        <v>48493</v>
      </c>
      <c r="U2477" s="216">
        <f t="shared" si="5490"/>
        <v>3</v>
      </c>
      <c r="V2477" s="216">
        <f t="shared" si="5497"/>
        <v>2472</v>
      </c>
      <c r="W2477" s="16">
        <f t="shared" si="5504"/>
        <v>6.7726027397260271</v>
      </c>
      <c r="X2477" s="16" t="e">
        <f>IF(Template!$F$7="Linear interpolation",LinInterp($I$5:$I$22,$G$5:$G$22,W2477),CubicSpline($I$5:$I$22,$G$5:$G$22,W2477))</f>
        <v>#VALUE!</v>
      </c>
      <c r="Y2477" s="221" t="e">
        <f t="shared" si="5491"/>
        <v>#VALUE!</v>
      </c>
      <c r="Z2477" s="221" t="e">
        <f>Y2477/PRODUCT($AA$6:AA2476)</f>
        <v>#VALUE!</v>
      </c>
      <c r="AA2477" s="16" t="e">
        <f t="shared" si="5498"/>
        <v>#VALUE!</v>
      </c>
      <c r="AB2477" s="10" t="e">
        <f t="shared" si="5499"/>
        <v>#VALUE!</v>
      </c>
      <c r="AC2477" s="90">
        <f t="shared" si="5492"/>
        <v>2477</v>
      </c>
      <c r="AD2477" s="17">
        <f t="shared" si="5500"/>
        <v>48470</v>
      </c>
      <c r="AE2477" s="16" t="e">
        <f t="shared" si="5493"/>
        <v>#VALUE!</v>
      </c>
      <c r="AF2477" s="10">
        <f ca="1">IFERROR(AVERAGE(INDIRECT("AE"&amp;AC2477-Template!$F$10+1):INDIRECT("AE"&amp;AC2477)),0)</f>
        <v>0</v>
      </c>
      <c r="AG2477" s="35"/>
      <c r="AH2477" s="86"/>
      <c r="AI2477" s="35"/>
      <c r="AJ2477" s="35"/>
      <c r="AK2477" s="35"/>
      <c r="AL2477" s="35"/>
      <c r="AM2477" s="35"/>
      <c r="AN2477" s="35"/>
      <c r="AO2477" s="35"/>
      <c r="AP2477" s="35"/>
      <c r="AQ2477" s="35"/>
      <c r="AR2477" s="35"/>
      <c r="AS2477" s="35"/>
      <c r="AT2477" s="35"/>
      <c r="AU2477" s="35"/>
      <c r="AV2477" s="35"/>
      <c r="AW2477" s="35"/>
      <c r="AX2477" s="35"/>
      <c r="AY2477" s="35"/>
      <c r="AZ2477" s="17">
        <f t="shared" ref="AZ2477" si="5583">AZ2476+1</f>
        <v>48493</v>
      </c>
      <c r="BA2477" s="216">
        <f t="shared" si="5516"/>
        <v>3</v>
      </c>
      <c r="BB2477" s="216">
        <f t="shared" ref="BB2477" si="5584">BB2476+1</f>
        <v>2472</v>
      </c>
      <c r="BC2477" s="16">
        <f t="shared" si="5518"/>
        <v>6.7726027397260271</v>
      </c>
      <c r="BD2477" s="16">
        <f>IF(Template!$F$7="Linear interpolation",LinInterp($AO$5:$AO$18,$AM$5:$AM$18,BC2477),CubicSpline($AO$5:$AO$18,$AM$5:$AM$18,BC2477))</f>
        <v>14.15102348919187</v>
      </c>
      <c r="BE2477" s="221">
        <f t="shared" si="5453"/>
        <v>2.4506873956684587</v>
      </c>
      <c r="BF2477" s="221">
        <f>BE2477/PRODUCT($BG$6:BG2476)</f>
        <v>1.0003626966699815</v>
      </c>
      <c r="BG2477" s="16">
        <f t="shared" si="5519"/>
        <v>1.0003626966699815</v>
      </c>
      <c r="BH2477" s="10">
        <f t="shared" si="5520"/>
        <v>13.238428454323103</v>
      </c>
      <c r="BI2477" s="90"/>
      <c r="BJ2477" s="17">
        <f t="shared" si="5503"/>
        <v>48470</v>
      </c>
      <c r="BK2477" s="16">
        <f t="shared" si="5496"/>
        <v>13.264271266405391</v>
      </c>
      <c r="BL2477" s="10">
        <f ca="1">IFERROR(AVERAGE(INDIRECT("BK"&amp;AC2477-Template!$F$10+1):INDIRECT("BK"&amp;AC2477)),0)</f>
        <v>13.292807181591007</v>
      </c>
      <c r="BM2477" s="35"/>
      <c r="BN2477" s="86"/>
      <c r="BO2477" s="35"/>
      <c r="BP2477" s="35"/>
      <c r="BQ2477" s="35"/>
      <c r="BR2477" s="35"/>
      <c r="BS2477" s="35"/>
      <c r="BT2477" s="35"/>
      <c r="BU2477" s="35"/>
      <c r="BV2477" s="35"/>
      <c r="BW2477" s="35"/>
      <c r="BX2477" s="35"/>
      <c r="BY2477" s="35"/>
      <c r="BZ2477" s="35"/>
      <c r="CA2477" s="35"/>
      <c r="CB2477" s="35"/>
      <c r="CC2477" s="35"/>
      <c r="CD2477" s="35"/>
      <c r="CE2477" s="35"/>
      <c r="CF2477" s="35"/>
      <c r="CG2477" s="35"/>
      <c r="CH2477" s="35"/>
    </row>
    <row r="2478" spans="1:86" ht="15.6" x14ac:dyDescent="0.3">
      <c r="A2478" s="35"/>
      <c r="B2478" s="86"/>
      <c r="C2478" s="35"/>
      <c r="D2478" s="35"/>
      <c r="E2478" s="35"/>
      <c r="F2478" s="35"/>
      <c r="G2478" s="35"/>
      <c r="H2478" s="35"/>
      <c r="I2478" s="35"/>
      <c r="J2478" s="35"/>
      <c r="K2478" s="35"/>
      <c r="L2478" s="35"/>
      <c r="M2478" s="35"/>
      <c r="N2478" s="35"/>
      <c r="O2478" s="35"/>
      <c r="P2478" s="35"/>
      <c r="Q2478" s="35"/>
      <c r="R2478" s="35"/>
      <c r="S2478" s="35"/>
      <c r="T2478" s="17">
        <f t="shared" si="5497"/>
        <v>48494</v>
      </c>
      <c r="U2478" s="216">
        <f t="shared" si="5490"/>
        <v>4</v>
      </c>
      <c r="V2478" s="216">
        <f t="shared" si="5497"/>
        <v>2473</v>
      </c>
      <c r="W2478" s="16">
        <f t="shared" si="5504"/>
        <v>6.7753424657534245</v>
      </c>
      <c r="X2478" s="16" t="e">
        <f>IF(Template!$F$7="Linear interpolation",LinInterp($I$5:$I$22,$G$5:$G$22,W2478),CubicSpline($I$5:$I$22,$G$5:$G$22,W2478))</f>
        <v>#VALUE!</v>
      </c>
      <c r="Y2478" s="221" t="e">
        <f t="shared" si="5491"/>
        <v>#VALUE!</v>
      </c>
      <c r="Z2478" s="221" t="e">
        <f>Y2478/PRODUCT($AA$6:AA2477)</f>
        <v>#VALUE!</v>
      </c>
      <c r="AA2478" s="16" t="e">
        <f t="shared" si="5498"/>
        <v>#VALUE!</v>
      </c>
      <c r="AB2478" s="10" t="e">
        <f t="shared" si="5499"/>
        <v>#VALUE!</v>
      </c>
      <c r="AC2478" s="90">
        <f t="shared" si="5492"/>
        <v>2478</v>
      </c>
      <c r="AD2478" s="17">
        <f t="shared" si="5500"/>
        <v>48471</v>
      </c>
      <c r="AE2478" s="16" t="e">
        <f t="shared" si="5493"/>
        <v>#VALUE!</v>
      </c>
      <c r="AF2478" s="10">
        <f ca="1">IFERROR(AVERAGE(INDIRECT("AE"&amp;AC2478-Template!$F$10+1):INDIRECT("AE"&amp;AC2478)),0)</f>
        <v>0</v>
      </c>
      <c r="AG2478" s="35"/>
      <c r="AH2478" s="86"/>
      <c r="AI2478" s="35"/>
      <c r="AJ2478" s="35"/>
      <c r="AK2478" s="35"/>
      <c r="AL2478" s="35"/>
      <c r="AM2478" s="35"/>
      <c r="AN2478" s="35"/>
      <c r="AO2478" s="35"/>
      <c r="AP2478" s="35"/>
      <c r="AQ2478" s="35"/>
      <c r="AR2478" s="35"/>
      <c r="AS2478" s="35"/>
      <c r="AT2478" s="35"/>
      <c r="AU2478" s="35"/>
      <c r="AV2478" s="35"/>
      <c r="AW2478" s="35"/>
      <c r="AX2478" s="35"/>
      <c r="AY2478" s="35"/>
      <c r="AZ2478" s="17">
        <f t="shared" ref="AZ2478" si="5585">AZ2477+1</f>
        <v>48494</v>
      </c>
      <c r="BA2478" s="216">
        <f t="shared" si="5516"/>
        <v>4</v>
      </c>
      <c r="BB2478" s="216">
        <f t="shared" ref="BB2478" si="5586">BB2477+1</f>
        <v>2473</v>
      </c>
      <c r="BC2478" s="16">
        <f t="shared" si="5518"/>
        <v>6.7753424657534245</v>
      </c>
      <c r="BD2478" s="16">
        <f>IF(Template!$F$7="Linear interpolation",LinInterp($AO$5:$AO$18,$AM$5:$AM$18,BC2478),CubicSpline($AO$5:$AO$18,$AM$5:$AM$18,BC2478))</f>
        <v>14.151023341462558</v>
      </c>
      <c r="BE2478" s="221">
        <f t="shared" si="5453"/>
        <v>2.4515761757264145</v>
      </c>
      <c r="BF2478" s="221">
        <f>BE2478/PRODUCT($BG$6:BG2477)</f>
        <v>1.000362665617625</v>
      </c>
      <c r="BG2478" s="16">
        <f t="shared" si="5519"/>
        <v>1.000362665617625</v>
      </c>
      <c r="BH2478" s="10">
        <f t="shared" si="5520"/>
        <v>13.237295043312169</v>
      </c>
      <c r="BI2478" s="90"/>
      <c r="BJ2478" s="17">
        <f t="shared" si="5503"/>
        <v>48471</v>
      </c>
      <c r="BK2478" s="16">
        <f t="shared" si="5496"/>
        <v>13.267388064822638</v>
      </c>
      <c r="BL2478" s="10">
        <f ca="1">IFERROR(AVERAGE(INDIRECT("BK"&amp;AC2478-Template!$F$10+1):INDIRECT("BK"&amp;AC2478)),0)</f>
        <v>13.290959875724296</v>
      </c>
      <c r="BM2478" s="35"/>
      <c r="BN2478" s="86"/>
      <c r="BO2478" s="35"/>
      <c r="BP2478" s="35"/>
      <c r="BQ2478" s="35"/>
      <c r="BR2478" s="35"/>
      <c r="BS2478" s="35"/>
      <c r="BT2478" s="35"/>
      <c r="BU2478" s="35"/>
      <c r="BV2478" s="35"/>
      <c r="BW2478" s="35"/>
      <c r="BX2478" s="35"/>
      <c r="BY2478" s="35"/>
      <c r="BZ2478" s="35"/>
      <c r="CA2478" s="35"/>
      <c r="CB2478" s="35"/>
      <c r="CC2478" s="35"/>
      <c r="CD2478" s="35"/>
      <c r="CE2478" s="35"/>
      <c r="CF2478" s="35"/>
      <c r="CG2478" s="35"/>
      <c r="CH2478" s="35"/>
    </row>
    <row r="2479" spans="1:86" ht="15.6" x14ac:dyDescent="0.3">
      <c r="A2479" s="35"/>
      <c r="B2479" s="86"/>
      <c r="C2479" s="35"/>
      <c r="D2479" s="35"/>
      <c r="E2479" s="35"/>
      <c r="F2479" s="35"/>
      <c r="G2479" s="35"/>
      <c r="H2479" s="35"/>
      <c r="I2479" s="35"/>
      <c r="J2479" s="35"/>
      <c r="K2479" s="35"/>
      <c r="L2479" s="35"/>
      <c r="M2479" s="35"/>
      <c r="N2479" s="35"/>
      <c r="O2479" s="35"/>
      <c r="P2479" s="35"/>
      <c r="Q2479" s="35"/>
      <c r="R2479" s="35"/>
      <c r="S2479" s="35"/>
      <c r="T2479" s="17">
        <f t="shared" si="5497"/>
        <v>48495</v>
      </c>
      <c r="U2479" s="216">
        <f t="shared" si="5490"/>
        <v>5</v>
      </c>
      <c r="V2479" s="216">
        <f t="shared" si="5497"/>
        <v>2474</v>
      </c>
      <c r="W2479" s="16">
        <f t="shared" si="5504"/>
        <v>6.7780821917808218</v>
      </c>
      <c r="X2479" s="16" t="e">
        <f>IF(Template!$F$7="Linear interpolation",LinInterp($I$5:$I$22,$G$5:$G$22,W2479),CubicSpline($I$5:$I$22,$G$5:$G$22,W2479))</f>
        <v>#VALUE!</v>
      </c>
      <c r="Y2479" s="221" t="e">
        <f t="shared" si="5491"/>
        <v>#VALUE!</v>
      </c>
      <c r="Z2479" s="221" t="e">
        <f>Y2479/PRODUCT($AA$6:AA2478)</f>
        <v>#VALUE!</v>
      </c>
      <c r="AA2479" s="16" t="e">
        <f t="shared" si="5498"/>
        <v>#VALUE!</v>
      </c>
      <c r="AB2479" s="10" t="e">
        <f t="shared" si="5499"/>
        <v>#VALUE!</v>
      </c>
      <c r="AC2479" s="90">
        <f t="shared" si="5492"/>
        <v>2479</v>
      </c>
      <c r="AD2479" s="17">
        <f t="shared" si="5500"/>
        <v>48472</v>
      </c>
      <c r="AE2479" s="16" t="e">
        <f t="shared" si="5493"/>
        <v>#VALUE!</v>
      </c>
      <c r="AF2479" s="10">
        <f ca="1">IFERROR(AVERAGE(INDIRECT("AE"&amp;AC2479-Template!$F$10+1):INDIRECT("AE"&amp;AC2479)),0)</f>
        <v>0</v>
      </c>
      <c r="AG2479" s="35"/>
      <c r="AH2479" s="86"/>
      <c r="AI2479" s="35"/>
      <c r="AJ2479" s="35"/>
      <c r="AK2479" s="35"/>
      <c r="AL2479" s="35"/>
      <c r="AM2479" s="35"/>
      <c r="AN2479" s="35"/>
      <c r="AO2479" s="35"/>
      <c r="AP2479" s="35"/>
      <c r="AQ2479" s="35"/>
      <c r="AR2479" s="35"/>
      <c r="AS2479" s="35"/>
      <c r="AT2479" s="35"/>
      <c r="AU2479" s="35"/>
      <c r="AV2479" s="35"/>
      <c r="AW2479" s="35"/>
      <c r="AX2479" s="35"/>
      <c r="AY2479" s="35"/>
      <c r="AZ2479" s="17">
        <f t="shared" ref="AZ2479" si="5587">AZ2478+1</f>
        <v>48495</v>
      </c>
      <c r="BA2479" s="216">
        <f t="shared" si="5516"/>
        <v>5</v>
      </c>
      <c r="BB2479" s="216">
        <f t="shared" ref="BB2479" si="5588">BB2478+1</f>
        <v>2474</v>
      </c>
      <c r="BC2479" s="16">
        <f t="shared" si="5518"/>
        <v>6.7780821917808218</v>
      </c>
      <c r="BD2479" s="16">
        <f>IF(Template!$F$7="Linear interpolation",LinInterp($AO$5:$AO$18,$AM$5:$AM$18,BC2479),CubicSpline($AO$5:$AO$18,$AM$5:$AM$18,BC2479))</f>
        <v>14.151022678524795</v>
      </c>
      <c r="BE2479" s="221">
        <f t="shared" si="5453"/>
        <v>2.452465203070759</v>
      </c>
      <c r="BF2479" s="221">
        <f>BE2479/PRODUCT($BG$6:BG2478)</f>
        <v>1.0003626350072852</v>
      </c>
      <c r="BG2479" s="16">
        <f t="shared" si="5519"/>
        <v>1.0003626350072852</v>
      </c>
      <c r="BH2479" s="10">
        <f t="shared" si="5520"/>
        <v>13.236177765908796</v>
      </c>
      <c r="BI2479" s="90"/>
      <c r="BJ2479" s="17">
        <f t="shared" si="5503"/>
        <v>48472</v>
      </c>
      <c r="BK2479" s="16">
        <f t="shared" si="5496"/>
        <v>13.26590686921103</v>
      </c>
      <c r="BL2479" s="10">
        <f ca="1">IFERROR(AVERAGE(INDIRECT("BK"&amp;AC2479-Template!$F$10+1):INDIRECT("BK"&amp;AC2479)),0)</f>
        <v>13.289453776095627</v>
      </c>
      <c r="BM2479" s="35"/>
      <c r="BN2479" s="86"/>
      <c r="BO2479" s="35"/>
      <c r="BP2479" s="35"/>
      <c r="BQ2479" s="35"/>
      <c r="BR2479" s="35"/>
      <c r="BS2479" s="35"/>
      <c r="BT2479" s="35"/>
      <c r="BU2479" s="35"/>
      <c r="BV2479" s="35"/>
      <c r="BW2479" s="35"/>
      <c r="BX2479" s="35"/>
      <c r="BY2479" s="35"/>
      <c r="BZ2479" s="35"/>
      <c r="CA2479" s="35"/>
      <c r="CB2479" s="35"/>
      <c r="CC2479" s="35"/>
      <c r="CD2479" s="35"/>
      <c r="CE2479" s="35"/>
      <c r="CF2479" s="35"/>
      <c r="CG2479" s="35"/>
      <c r="CH2479" s="35"/>
    </row>
    <row r="2480" spans="1:86" ht="15.6" x14ac:dyDescent="0.3">
      <c r="A2480" s="35"/>
      <c r="B2480" s="86"/>
      <c r="C2480" s="35"/>
      <c r="D2480" s="35"/>
      <c r="E2480" s="35"/>
      <c r="F2480" s="35"/>
      <c r="G2480" s="35"/>
      <c r="H2480" s="35"/>
      <c r="I2480" s="35"/>
      <c r="J2480" s="35"/>
      <c r="K2480" s="35"/>
      <c r="L2480" s="35"/>
      <c r="M2480" s="35"/>
      <c r="N2480" s="35"/>
      <c r="O2480" s="35"/>
      <c r="P2480" s="35"/>
      <c r="Q2480" s="35"/>
      <c r="R2480" s="35"/>
      <c r="S2480" s="35"/>
      <c r="T2480" s="17">
        <f t="shared" si="5497"/>
        <v>48496</v>
      </c>
      <c r="U2480" s="216">
        <f t="shared" si="5490"/>
        <v>6</v>
      </c>
      <c r="V2480" s="216">
        <f t="shared" si="5497"/>
        <v>2475</v>
      </c>
      <c r="W2480" s="16">
        <f t="shared" si="5504"/>
        <v>6.7808219178082192</v>
      </c>
      <c r="X2480" s="16" t="e">
        <f>IF(Template!$F$7="Linear interpolation",LinInterp($I$5:$I$22,$G$5:$G$22,W2480),CubicSpline($I$5:$I$22,$G$5:$G$22,W2480))</f>
        <v>#VALUE!</v>
      </c>
      <c r="Y2480" s="221" t="e">
        <f t="shared" si="5491"/>
        <v>#VALUE!</v>
      </c>
      <c r="Z2480" s="221" t="e">
        <f>Y2480/PRODUCT($AA$6:AA2479)</f>
        <v>#VALUE!</v>
      </c>
      <c r="AA2480" s="16" t="e">
        <f t="shared" si="5498"/>
        <v>#VALUE!</v>
      </c>
      <c r="AB2480" s="10" t="e">
        <f t="shared" si="5499"/>
        <v>#VALUE!</v>
      </c>
      <c r="AC2480" s="90">
        <f t="shared" si="5492"/>
        <v>2480</v>
      </c>
      <c r="AD2480" s="17">
        <f t="shared" si="5500"/>
        <v>48473</v>
      </c>
      <c r="AE2480" s="16" t="e">
        <f t="shared" si="5493"/>
        <v>#VALUE!</v>
      </c>
      <c r="AF2480" s="10">
        <f ca="1">IFERROR(AVERAGE(INDIRECT("AE"&amp;AC2480-Template!$F$10+1):INDIRECT("AE"&amp;AC2480)),0)</f>
        <v>0</v>
      </c>
      <c r="AG2480" s="35"/>
      <c r="AH2480" s="86"/>
      <c r="AI2480" s="35"/>
      <c r="AJ2480" s="35"/>
      <c r="AK2480" s="35"/>
      <c r="AL2480" s="35"/>
      <c r="AM2480" s="35"/>
      <c r="AN2480" s="35"/>
      <c r="AO2480" s="35"/>
      <c r="AP2480" s="35"/>
      <c r="AQ2480" s="35"/>
      <c r="AR2480" s="35"/>
      <c r="AS2480" s="35"/>
      <c r="AT2480" s="35"/>
      <c r="AU2480" s="35"/>
      <c r="AV2480" s="35"/>
      <c r="AW2480" s="35"/>
      <c r="AX2480" s="35"/>
      <c r="AY2480" s="35"/>
      <c r="AZ2480" s="17">
        <f t="shared" ref="AZ2480" si="5589">AZ2479+1</f>
        <v>48496</v>
      </c>
      <c r="BA2480" s="216">
        <f t="shared" si="5516"/>
        <v>6</v>
      </c>
      <c r="BB2480" s="216">
        <f t="shared" ref="BB2480" si="5590">BB2479+1</f>
        <v>2475</v>
      </c>
      <c r="BC2480" s="16">
        <f t="shared" si="5518"/>
        <v>6.7808219178082192</v>
      </c>
      <c r="BD2480" s="16">
        <f>IF(Template!$F$7="Linear interpolation",LinInterp($AO$5:$AO$18,$AM$5:$AM$18,BC2480),CubicSpline($AO$5:$AO$18,$AM$5:$AM$18,BC2480))</f>
        <v>14.151021508454534</v>
      </c>
      <c r="BE2480" s="221">
        <f t="shared" si="5453"/>
        <v>2.45335447882269</v>
      </c>
      <c r="BF2480" s="221">
        <f>BE2480/PRODUCT($BG$6:BG2479)</f>
        <v>1.0003626048397414</v>
      </c>
      <c r="BG2480" s="16">
        <f t="shared" si="5519"/>
        <v>1.0003626350072852</v>
      </c>
      <c r="BH2480" s="10">
        <f t="shared" si="5520"/>
        <v>13.236177765908796</v>
      </c>
      <c r="BI2480" s="90"/>
      <c r="BJ2480" s="17">
        <f t="shared" si="5503"/>
        <v>48473</v>
      </c>
      <c r="BK2480" s="16">
        <f t="shared" si="5496"/>
        <v>13.264441184982267</v>
      </c>
      <c r="BL2480" s="10">
        <f ca="1">IFERROR(AVERAGE(INDIRECT("BK"&amp;AC2480-Template!$F$10+1):INDIRECT("BK"&amp;AC2480)),0)</f>
        <v>13.287767001042727</v>
      </c>
      <c r="BM2480" s="35"/>
      <c r="BN2480" s="86"/>
      <c r="BO2480" s="35"/>
      <c r="BP2480" s="35"/>
      <c r="BQ2480" s="35"/>
      <c r="BR2480" s="35"/>
      <c r="BS2480" s="35"/>
      <c r="BT2480" s="35"/>
      <c r="BU2480" s="35"/>
      <c r="BV2480" s="35"/>
      <c r="BW2480" s="35"/>
      <c r="BX2480" s="35"/>
      <c r="BY2480" s="35"/>
      <c r="BZ2480" s="35"/>
      <c r="CA2480" s="35"/>
      <c r="CB2480" s="35"/>
      <c r="CC2480" s="35"/>
      <c r="CD2480" s="35"/>
      <c r="CE2480" s="35"/>
      <c r="CF2480" s="35"/>
      <c r="CG2480" s="35"/>
      <c r="CH2480" s="35"/>
    </row>
    <row r="2481" spans="1:86" ht="15.6" x14ac:dyDescent="0.3">
      <c r="A2481" s="35"/>
      <c r="B2481" s="86"/>
      <c r="C2481" s="35"/>
      <c r="D2481" s="35"/>
      <c r="E2481" s="35"/>
      <c r="F2481" s="35"/>
      <c r="G2481" s="35"/>
      <c r="H2481" s="35"/>
      <c r="I2481" s="35"/>
      <c r="J2481" s="35"/>
      <c r="K2481" s="35"/>
      <c r="L2481" s="35"/>
      <c r="M2481" s="35"/>
      <c r="N2481" s="35"/>
      <c r="O2481" s="35"/>
      <c r="P2481" s="35"/>
      <c r="Q2481" s="35"/>
      <c r="R2481" s="35"/>
      <c r="S2481" s="35"/>
      <c r="T2481" s="17">
        <f t="shared" si="5497"/>
        <v>48497</v>
      </c>
      <c r="U2481" s="216">
        <f t="shared" si="5490"/>
        <v>7</v>
      </c>
      <c r="V2481" s="216">
        <f t="shared" si="5497"/>
        <v>2476</v>
      </c>
      <c r="W2481" s="16">
        <f t="shared" si="5504"/>
        <v>6.7835616438356166</v>
      </c>
      <c r="X2481" s="16" t="e">
        <f>IF(Template!$F$7="Linear interpolation",LinInterp($I$5:$I$22,$G$5:$G$22,W2481),CubicSpline($I$5:$I$22,$G$5:$G$22,W2481))</f>
        <v>#VALUE!</v>
      </c>
      <c r="Y2481" s="221" t="e">
        <f t="shared" si="5491"/>
        <v>#VALUE!</v>
      </c>
      <c r="Z2481" s="221" t="e">
        <f>Y2481/PRODUCT($AA$6:AA2480)</f>
        <v>#VALUE!</v>
      </c>
      <c r="AA2481" s="16" t="e">
        <f t="shared" si="5498"/>
        <v>#VALUE!</v>
      </c>
      <c r="AB2481" s="10" t="e">
        <f t="shared" si="5499"/>
        <v>#VALUE!</v>
      </c>
      <c r="AC2481" s="90">
        <f t="shared" si="5492"/>
        <v>2481</v>
      </c>
      <c r="AD2481" s="17">
        <f t="shared" si="5500"/>
        <v>48474</v>
      </c>
      <c r="AE2481" s="16" t="e">
        <f t="shared" si="5493"/>
        <v>#VALUE!</v>
      </c>
      <c r="AF2481" s="10">
        <f ca="1">IFERROR(AVERAGE(INDIRECT("AE"&amp;AC2481-Template!$F$10+1):INDIRECT("AE"&amp;AC2481)),0)</f>
        <v>0</v>
      </c>
      <c r="AG2481" s="35"/>
      <c r="AH2481" s="86"/>
      <c r="AI2481" s="35"/>
      <c r="AJ2481" s="35"/>
      <c r="AK2481" s="35"/>
      <c r="AL2481" s="35"/>
      <c r="AM2481" s="35"/>
      <c r="AN2481" s="35"/>
      <c r="AO2481" s="35"/>
      <c r="AP2481" s="35"/>
      <c r="AQ2481" s="35"/>
      <c r="AR2481" s="35"/>
      <c r="AS2481" s="35"/>
      <c r="AT2481" s="35"/>
      <c r="AU2481" s="35"/>
      <c r="AV2481" s="35"/>
      <c r="AW2481" s="35"/>
      <c r="AX2481" s="35"/>
      <c r="AY2481" s="35"/>
      <c r="AZ2481" s="17">
        <f t="shared" ref="AZ2481" si="5591">AZ2480+1</f>
        <v>48497</v>
      </c>
      <c r="BA2481" s="216">
        <f t="shared" si="5516"/>
        <v>7</v>
      </c>
      <c r="BB2481" s="216">
        <f t="shared" ref="BB2481" si="5592">BB2480+1</f>
        <v>2476</v>
      </c>
      <c r="BC2481" s="16">
        <f t="shared" si="5518"/>
        <v>6.7835616438356166</v>
      </c>
      <c r="BD2481" s="16">
        <f>IF(Template!$F$7="Linear interpolation",LinInterp($AO$5:$AO$18,$AM$5:$AM$18,BC2481),CubicSpline($AO$5:$AO$18,$AM$5:$AM$18,BC2481))</f>
        <v>14.151019839327725</v>
      </c>
      <c r="BE2481" s="221">
        <f t="shared" si="5453"/>
        <v>2.4542440041068634</v>
      </c>
      <c r="BF2481" s="221">
        <f>BE2481/PRODUCT($BG$6:BG2480)</f>
        <v>1.0003625449482239</v>
      </c>
      <c r="BG2481" s="16">
        <f t="shared" si="5519"/>
        <v>1.0003626350072852</v>
      </c>
      <c r="BH2481" s="10">
        <f t="shared" si="5520"/>
        <v>13.236177765908796</v>
      </c>
      <c r="BI2481" s="90"/>
      <c r="BJ2481" s="17">
        <f t="shared" si="5503"/>
        <v>48474</v>
      </c>
      <c r="BK2481" s="16">
        <f t="shared" si="5496"/>
        <v>13.262991040437711</v>
      </c>
      <c r="BL2481" s="10">
        <f ca="1">IFERROR(AVERAGE(INDIRECT("BK"&amp;AC2481-Template!$F$10+1):INDIRECT("BK"&amp;AC2481)),0)</f>
        <v>13.286095355891069</v>
      </c>
      <c r="BM2481" s="35"/>
      <c r="BN2481" s="86"/>
      <c r="BO2481" s="35"/>
      <c r="BP2481" s="35"/>
      <c r="BQ2481" s="35"/>
      <c r="BR2481" s="35"/>
      <c r="BS2481" s="35"/>
      <c r="BT2481" s="35"/>
      <c r="BU2481" s="35"/>
      <c r="BV2481" s="35"/>
      <c r="BW2481" s="35"/>
      <c r="BX2481" s="35"/>
      <c r="BY2481" s="35"/>
      <c r="BZ2481" s="35"/>
      <c r="CA2481" s="35"/>
      <c r="CB2481" s="35"/>
      <c r="CC2481" s="35"/>
      <c r="CD2481" s="35"/>
      <c r="CE2481" s="35"/>
      <c r="CF2481" s="35"/>
      <c r="CG2481" s="35"/>
      <c r="CH2481" s="35"/>
    </row>
    <row r="2482" spans="1:86" ht="15.6" x14ac:dyDescent="0.3">
      <c r="A2482" s="35"/>
      <c r="B2482" s="86"/>
      <c r="C2482" s="35"/>
      <c r="D2482" s="35"/>
      <c r="E2482" s="35"/>
      <c r="F2482" s="35"/>
      <c r="G2482" s="35"/>
      <c r="H2482" s="35"/>
      <c r="I2482" s="35"/>
      <c r="J2482" s="35"/>
      <c r="K2482" s="35"/>
      <c r="L2482" s="35"/>
      <c r="M2482" s="35"/>
      <c r="N2482" s="35"/>
      <c r="O2482" s="35"/>
      <c r="P2482" s="35"/>
      <c r="Q2482" s="35"/>
      <c r="R2482" s="35"/>
      <c r="S2482" s="35"/>
      <c r="T2482" s="17">
        <f t="shared" si="5497"/>
        <v>48498</v>
      </c>
      <c r="U2482" s="216">
        <f t="shared" si="5490"/>
        <v>1</v>
      </c>
      <c r="V2482" s="216">
        <f t="shared" si="5497"/>
        <v>2477</v>
      </c>
      <c r="W2482" s="16">
        <f t="shared" si="5504"/>
        <v>6.7863013698630139</v>
      </c>
      <c r="X2482" s="16" t="e">
        <f>IF(Template!$F$7="Linear interpolation",LinInterp($I$5:$I$22,$G$5:$G$22,W2482),CubicSpline($I$5:$I$22,$G$5:$G$22,W2482))</f>
        <v>#VALUE!</v>
      </c>
      <c r="Y2482" s="221" t="e">
        <f t="shared" si="5491"/>
        <v>#VALUE!</v>
      </c>
      <c r="Z2482" s="221" t="e">
        <f>Y2482/PRODUCT($AA$6:AA2481)</f>
        <v>#VALUE!</v>
      </c>
      <c r="AA2482" s="16" t="e">
        <f t="shared" si="5498"/>
        <v>#VALUE!</v>
      </c>
      <c r="AB2482" s="10" t="e">
        <f t="shared" si="5499"/>
        <v>#VALUE!</v>
      </c>
      <c r="AC2482" s="90">
        <f t="shared" si="5492"/>
        <v>2482</v>
      </c>
      <c r="AD2482" s="17">
        <f t="shared" si="5500"/>
        <v>48475</v>
      </c>
      <c r="AE2482" s="16" t="e">
        <f t="shared" si="5493"/>
        <v>#VALUE!</v>
      </c>
      <c r="AF2482" s="10">
        <f ca="1">IFERROR(AVERAGE(INDIRECT("AE"&amp;AC2482-Template!$F$10+1):INDIRECT("AE"&amp;AC2482)),0)</f>
        <v>0</v>
      </c>
      <c r="AG2482" s="35"/>
      <c r="AH2482" s="86"/>
      <c r="AI2482" s="35"/>
      <c r="AJ2482" s="35"/>
      <c r="AK2482" s="35"/>
      <c r="AL2482" s="35"/>
      <c r="AM2482" s="35"/>
      <c r="AN2482" s="35"/>
      <c r="AO2482" s="35"/>
      <c r="AP2482" s="35"/>
      <c r="AQ2482" s="35"/>
      <c r="AR2482" s="35"/>
      <c r="AS2482" s="35"/>
      <c r="AT2482" s="35"/>
      <c r="AU2482" s="35"/>
      <c r="AV2482" s="35"/>
      <c r="AW2482" s="35"/>
      <c r="AX2482" s="35"/>
      <c r="AY2482" s="35"/>
      <c r="AZ2482" s="17">
        <f t="shared" ref="AZ2482" si="5593">AZ2481+1</f>
        <v>48498</v>
      </c>
      <c r="BA2482" s="216">
        <f t="shared" si="5516"/>
        <v>1</v>
      </c>
      <c r="BB2482" s="216">
        <f t="shared" ref="BB2482" si="5594">BB2481+1</f>
        <v>2477</v>
      </c>
      <c r="BC2482" s="16">
        <f t="shared" si="5518"/>
        <v>6.7863013698630139</v>
      </c>
      <c r="BD2482" s="16">
        <f>IF(Template!$F$7="Linear interpolation",LinInterp($AO$5:$AO$18,$AM$5:$AM$18,BC2482),CubicSpline($AO$5:$AO$18,$AM$5:$AM$18,BC2482))</f>
        <v>14.151017679220327</v>
      </c>
      <c r="BE2482" s="221">
        <f t="shared" si="5453"/>
        <v>2.455133780051415</v>
      </c>
      <c r="BF2482" s="221">
        <f>BE2482/PRODUCT($BG$6:BG2481)</f>
        <v>1.0003624557770829</v>
      </c>
      <c r="BG2482" s="16">
        <f t="shared" si="5519"/>
        <v>1.0003624557770829</v>
      </c>
      <c r="BH2482" s="10">
        <f t="shared" si="5520"/>
        <v>13.229635863527211</v>
      </c>
      <c r="BI2482" s="90"/>
      <c r="BJ2482" s="17">
        <f t="shared" si="5503"/>
        <v>48475</v>
      </c>
      <c r="BK2482" s="16">
        <f t="shared" si="5496"/>
        <v>13.262991040437711</v>
      </c>
      <c r="BL2482" s="10">
        <f ca="1">IFERROR(AVERAGE(INDIRECT("BK"&amp;AC2482-Template!$F$10+1):INDIRECT("BK"&amp;AC2482)),0)</f>
        <v>13.284486688121747</v>
      </c>
      <c r="BM2482" s="35"/>
      <c r="BN2482" s="86"/>
      <c r="BO2482" s="35"/>
      <c r="BP2482" s="35"/>
      <c r="BQ2482" s="35"/>
      <c r="BR2482" s="35"/>
      <c r="BS2482" s="35"/>
      <c r="BT2482" s="35"/>
      <c r="BU2482" s="35"/>
      <c r="BV2482" s="35"/>
      <c r="BW2482" s="35"/>
      <c r="BX2482" s="35"/>
      <c r="BY2482" s="35"/>
      <c r="BZ2482" s="35"/>
      <c r="CA2482" s="35"/>
      <c r="CB2482" s="35"/>
      <c r="CC2482" s="35"/>
      <c r="CD2482" s="35"/>
      <c r="CE2482" s="35"/>
      <c r="CF2482" s="35"/>
      <c r="CG2482" s="35"/>
      <c r="CH2482" s="35"/>
    </row>
    <row r="2483" spans="1:86" ht="15.6" x14ac:dyDescent="0.3">
      <c r="A2483" s="35"/>
      <c r="B2483" s="86"/>
      <c r="C2483" s="35"/>
      <c r="D2483" s="35"/>
      <c r="E2483" s="35"/>
      <c r="F2483" s="35"/>
      <c r="G2483" s="35"/>
      <c r="H2483" s="35"/>
      <c r="I2483" s="35"/>
      <c r="J2483" s="35"/>
      <c r="K2483" s="35"/>
      <c r="L2483" s="35"/>
      <c r="M2483" s="35"/>
      <c r="N2483" s="35"/>
      <c r="O2483" s="35"/>
      <c r="P2483" s="35"/>
      <c r="Q2483" s="35"/>
      <c r="R2483" s="35"/>
      <c r="S2483" s="35"/>
      <c r="T2483" s="17">
        <f t="shared" si="5497"/>
        <v>48499</v>
      </c>
      <c r="U2483" s="216">
        <f t="shared" si="5490"/>
        <v>2</v>
      </c>
      <c r="V2483" s="216">
        <f t="shared" si="5497"/>
        <v>2478</v>
      </c>
      <c r="W2483" s="16">
        <f t="shared" si="5504"/>
        <v>6.7890410958904113</v>
      </c>
      <c r="X2483" s="16" t="e">
        <f>IF(Template!$F$7="Linear interpolation",LinInterp($I$5:$I$22,$G$5:$G$22,W2483),CubicSpline($I$5:$I$22,$G$5:$G$22,W2483))</f>
        <v>#VALUE!</v>
      </c>
      <c r="Y2483" s="221" t="e">
        <f t="shared" si="5491"/>
        <v>#VALUE!</v>
      </c>
      <c r="Z2483" s="221" t="e">
        <f>Y2483/PRODUCT($AA$6:AA2482)</f>
        <v>#VALUE!</v>
      </c>
      <c r="AA2483" s="16" t="e">
        <f t="shared" si="5498"/>
        <v>#VALUE!</v>
      </c>
      <c r="AB2483" s="10" t="e">
        <f t="shared" si="5499"/>
        <v>#VALUE!</v>
      </c>
      <c r="AC2483" s="90">
        <f t="shared" si="5492"/>
        <v>2483</v>
      </c>
      <c r="AD2483" s="17">
        <f t="shared" si="5500"/>
        <v>48476</v>
      </c>
      <c r="AE2483" s="16" t="e">
        <f t="shared" si="5493"/>
        <v>#VALUE!</v>
      </c>
      <c r="AF2483" s="10">
        <f ca="1">IFERROR(AVERAGE(INDIRECT("AE"&amp;AC2483-Template!$F$10+1):INDIRECT("AE"&amp;AC2483)),0)</f>
        <v>0</v>
      </c>
      <c r="AG2483" s="35"/>
      <c r="AH2483" s="86"/>
      <c r="AI2483" s="35"/>
      <c r="AJ2483" s="35"/>
      <c r="AK2483" s="35"/>
      <c r="AL2483" s="35"/>
      <c r="AM2483" s="35"/>
      <c r="AN2483" s="35"/>
      <c r="AO2483" s="35"/>
      <c r="AP2483" s="35"/>
      <c r="AQ2483" s="35"/>
      <c r="AR2483" s="35"/>
      <c r="AS2483" s="35"/>
      <c r="AT2483" s="35"/>
      <c r="AU2483" s="35"/>
      <c r="AV2483" s="35"/>
      <c r="AW2483" s="35"/>
      <c r="AX2483" s="35"/>
      <c r="AY2483" s="35"/>
      <c r="AZ2483" s="17">
        <f t="shared" ref="AZ2483" si="5595">AZ2482+1</f>
        <v>48499</v>
      </c>
      <c r="BA2483" s="216">
        <f t="shared" si="5516"/>
        <v>2</v>
      </c>
      <c r="BB2483" s="216">
        <f t="shared" ref="BB2483" si="5596">BB2482+1</f>
        <v>2478</v>
      </c>
      <c r="BC2483" s="16">
        <f t="shared" si="5518"/>
        <v>6.7890410958904113</v>
      </c>
      <c r="BD2483" s="16">
        <f>IF(Template!$F$7="Linear interpolation",LinInterp($AO$5:$AO$18,$AM$5:$AM$18,BC2483),CubicSpline($AO$5:$AO$18,$AM$5:$AM$18,BC2483))</f>
        <v>14.151015036208292</v>
      </c>
      <c r="BE2483" s="221">
        <f t="shared" ref="BE2483:BE2546" si="5597">(1+(BD2483/100))^BC2483</f>
        <v>2.4560238077879455</v>
      </c>
      <c r="BF2483" s="221">
        <f>BE2483/PRODUCT($BG$6:BG2482)</f>
        <v>1.0003625170016242</v>
      </c>
      <c r="BG2483" s="16">
        <f t="shared" si="5519"/>
        <v>1.0003625170016242</v>
      </c>
      <c r="BH2483" s="10">
        <f t="shared" si="5520"/>
        <v>13.231870559281544</v>
      </c>
      <c r="BI2483" s="90"/>
      <c r="BJ2483" s="17">
        <f t="shared" si="5503"/>
        <v>48476</v>
      </c>
      <c r="BK2483" s="16">
        <f t="shared" si="5496"/>
        <v>13.262991040437711</v>
      </c>
      <c r="BL2483" s="10">
        <f ca="1">IFERROR(AVERAGE(INDIRECT("BK"&amp;AC2483-Template!$F$10+1):INDIRECT("BK"&amp;AC2483)),0)</f>
        <v>13.282940506116667</v>
      </c>
      <c r="BM2483" s="35"/>
      <c r="BN2483" s="86"/>
      <c r="BO2483" s="35"/>
      <c r="BP2483" s="35"/>
      <c r="BQ2483" s="35"/>
      <c r="BR2483" s="35"/>
      <c r="BS2483" s="35"/>
      <c r="BT2483" s="35"/>
      <c r="BU2483" s="35"/>
      <c r="BV2483" s="35"/>
      <c r="BW2483" s="35"/>
      <c r="BX2483" s="35"/>
      <c r="BY2483" s="35"/>
      <c r="BZ2483" s="35"/>
      <c r="CA2483" s="35"/>
      <c r="CB2483" s="35"/>
      <c r="CC2483" s="35"/>
      <c r="CD2483" s="35"/>
      <c r="CE2483" s="35"/>
      <c r="CF2483" s="35"/>
      <c r="CG2483" s="35"/>
      <c r="CH2483" s="35"/>
    </row>
    <row r="2484" spans="1:86" ht="15.6" x14ac:dyDescent="0.3">
      <c r="A2484" s="35"/>
      <c r="B2484" s="86"/>
      <c r="C2484" s="35"/>
      <c r="D2484" s="35"/>
      <c r="E2484" s="35"/>
      <c r="F2484" s="35"/>
      <c r="G2484" s="35"/>
      <c r="H2484" s="35"/>
      <c r="I2484" s="35"/>
      <c r="J2484" s="35"/>
      <c r="K2484" s="35"/>
      <c r="L2484" s="35"/>
      <c r="M2484" s="35"/>
      <c r="N2484" s="35"/>
      <c r="O2484" s="35"/>
      <c r="P2484" s="35"/>
      <c r="Q2484" s="35"/>
      <c r="R2484" s="35"/>
      <c r="S2484" s="35"/>
      <c r="T2484" s="17">
        <f t="shared" si="5497"/>
        <v>48500</v>
      </c>
      <c r="U2484" s="216">
        <f t="shared" si="5490"/>
        <v>3</v>
      </c>
      <c r="V2484" s="216">
        <f t="shared" si="5497"/>
        <v>2479</v>
      </c>
      <c r="W2484" s="16">
        <f t="shared" si="5504"/>
        <v>6.7917808219178086</v>
      </c>
      <c r="X2484" s="16" t="e">
        <f>IF(Template!$F$7="Linear interpolation",LinInterp($I$5:$I$22,$G$5:$G$22,W2484),CubicSpline($I$5:$I$22,$G$5:$G$22,W2484))</f>
        <v>#VALUE!</v>
      </c>
      <c r="Y2484" s="221" t="e">
        <f t="shared" si="5491"/>
        <v>#VALUE!</v>
      </c>
      <c r="Z2484" s="221" t="e">
        <f>Y2484/PRODUCT($AA$6:AA2483)</f>
        <v>#VALUE!</v>
      </c>
      <c r="AA2484" s="16" t="e">
        <f t="shared" si="5498"/>
        <v>#VALUE!</v>
      </c>
      <c r="AB2484" s="10" t="e">
        <f t="shared" si="5499"/>
        <v>#VALUE!</v>
      </c>
      <c r="AC2484" s="90">
        <f t="shared" si="5492"/>
        <v>2484</v>
      </c>
      <c r="AD2484" s="17">
        <f t="shared" si="5500"/>
        <v>48477</v>
      </c>
      <c r="AE2484" s="16" t="e">
        <f t="shared" si="5493"/>
        <v>#VALUE!</v>
      </c>
      <c r="AF2484" s="10">
        <f ca="1">IFERROR(AVERAGE(INDIRECT("AE"&amp;AC2484-Template!$F$10+1):INDIRECT("AE"&amp;AC2484)),0)</f>
        <v>0</v>
      </c>
      <c r="AG2484" s="35"/>
      <c r="AH2484" s="86"/>
      <c r="AI2484" s="35"/>
      <c r="AJ2484" s="35"/>
      <c r="AK2484" s="35"/>
      <c r="AL2484" s="35"/>
      <c r="AM2484" s="35"/>
      <c r="AN2484" s="35"/>
      <c r="AO2484" s="35"/>
      <c r="AP2484" s="35"/>
      <c r="AQ2484" s="35"/>
      <c r="AR2484" s="35"/>
      <c r="AS2484" s="35"/>
      <c r="AT2484" s="35"/>
      <c r="AU2484" s="35"/>
      <c r="AV2484" s="35"/>
      <c r="AW2484" s="35"/>
      <c r="AX2484" s="35"/>
      <c r="AY2484" s="35"/>
      <c r="AZ2484" s="17">
        <f t="shared" ref="AZ2484" si="5598">AZ2483+1</f>
        <v>48500</v>
      </c>
      <c r="BA2484" s="216">
        <f t="shared" si="5516"/>
        <v>3</v>
      </c>
      <c r="BB2484" s="216">
        <f t="shared" ref="BB2484" si="5599">BB2483+1</f>
        <v>2479</v>
      </c>
      <c r="BC2484" s="16">
        <f t="shared" si="5518"/>
        <v>6.7917808219178086</v>
      </c>
      <c r="BD2484" s="16">
        <f>IF(Template!$F$7="Linear interpolation",LinInterp($AO$5:$AO$18,$AM$5:$AM$18,BC2484),CubicSpline($AO$5:$AO$18,$AM$5:$AM$18,BC2484))</f>
        <v>14.151011918367573</v>
      </c>
      <c r="BE2484" s="221">
        <f t="shared" si="5597"/>
        <v>2.4569140884515406</v>
      </c>
      <c r="BF2484" s="221">
        <f>BE2484/PRODUCT($BG$6:BG2483)</f>
        <v>1.000362488613006</v>
      </c>
      <c r="BG2484" s="16">
        <f t="shared" si="5519"/>
        <v>1.000362488613006</v>
      </c>
      <c r="BH2484" s="10">
        <f t="shared" si="5520"/>
        <v>13.230834374720057</v>
      </c>
      <c r="BI2484" s="90"/>
      <c r="BJ2484" s="17">
        <f t="shared" si="5503"/>
        <v>48477</v>
      </c>
      <c r="BK2484" s="16">
        <f t="shared" si="5496"/>
        <v>13.254445995643183</v>
      </c>
      <c r="BL2484" s="10">
        <f ca="1">IFERROR(AVERAGE(INDIRECT("BK"&amp;AC2484-Template!$F$10+1):INDIRECT("BK"&amp;AC2484)),0)</f>
        <v>13.281109489285102</v>
      </c>
      <c r="BM2484" s="35"/>
      <c r="BN2484" s="86"/>
      <c r="BO2484" s="35"/>
      <c r="BP2484" s="35"/>
      <c r="BQ2484" s="35"/>
      <c r="BR2484" s="35"/>
      <c r="BS2484" s="35"/>
      <c r="BT2484" s="35"/>
      <c r="BU2484" s="35"/>
      <c r="BV2484" s="35"/>
      <c r="BW2484" s="35"/>
      <c r="BX2484" s="35"/>
      <c r="BY2484" s="35"/>
      <c r="BZ2484" s="35"/>
      <c r="CA2484" s="35"/>
      <c r="CB2484" s="35"/>
      <c r="CC2484" s="35"/>
      <c r="CD2484" s="35"/>
      <c r="CE2484" s="35"/>
      <c r="CF2484" s="35"/>
      <c r="CG2484" s="35"/>
      <c r="CH2484" s="35"/>
    </row>
    <row r="2485" spans="1:86" ht="15.6" x14ac:dyDescent="0.3">
      <c r="A2485" s="35"/>
      <c r="B2485" s="86"/>
      <c r="C2485" s="35"/>
      <c r="D2485" s="35"/>
      <c r="E2485" s="35"/>
      <c r="F2485" s="35"/>
      <c r="G2485" s="35"/>
      <c r="H2485" s="35"/>
      <c r="I2485" s="35"/>
      <c r="J2485" s="35"/>
      <c r="K2485" s="35"/>
      <c r="L2485" s="35"/>
      <c r="M2485" s="35"/>
      <c r="N2485" s="35"/>
      <c r="O2485" s="35"/>
      <c r="P2485" s="35"/>
      <c r="Q2485" s="35"/>
      <c r="R2485" s="35"/>
      <c r="S2485" s="35"/>
      <c r="T2485" s="17">
        <f t="shared" si="5497"/>
        <v>48501</v>
      </c>
      <c r="U2485" s="216">
        <f t="shared" si="5490"/>
        <v>4</v>
      </c>
      <c r="V2485" s="216">
        <f t="shared" si="5497"/>
        <v>2480</v>
      </c>
      <c r="W2485" s="16">
        <f t="shared" si="5504"/>
        <v>6.7945205479452051</v>
      </c>
      <c r="X2485" s="16" t="e">
        <f>IF(Template!$F$7="Linear interpolation",LinInterp($I$5:$I$22,$G$5:$G$22,W2485),CubicSpline($I$5:$I$22,$G$5:$G$22,W2485))</f>
        <v>#VALUE!</v>
      </c>
      <c r="Y2485" s="221" t="e">
        <f t="shared" si="5491"/>
        <v>#VALUE!</v>
      </c>
      <c r="Z2485" s="221" t="e">
        <f>Y2485/PRODUCT($AA$6:AA2484)</f>
        <v>#VALUE!</v>
      </c>
      <c r="AA2485" s="16" t="e">
        <f t="shared" si="5498"/>
        <v>#VALUE!</v>
      </c>
      <c r="AB2485" s="10" t="e">
        <f t="shared" si="5499"/>
        <v>#VALUE!</v>
      </c>
      <c r="AC2485" s="90">
        <f t="shared" si="5492"/>
        <v>2485</v>
      </c>
      <c r="AD2485" s="17">
        <f t="shared" si="5500"/>
        <v>48478</v>
      </c>
      <c r="AE2485" s="16" t="e">
        <f t="shared" si="5493"/>
        <v>#VALUE!</v>
      </c>
      <c r="AF2485" s="10">
        <f ca="1">IFERROR(AVERAGE(INDIRECT("AE"&amp;AC2485-Template!$F$10+1):INDIRECT("AE"&amp;AC2485)),0)</f>
        <v>0</v>
      </c>
      <c r="AG2485" s="35"/>
      <c r="AH2485" s="86"/>
      <c r="AI2485" s="35"/>
      <c r="AJ2485" s="35"/>
      <c r="AK2485" s="35"/>
      <c r="AL2485" s="35"/>
      <c r="AM2485" s="35"/>
      <c r="AN2485" s="35"/>
      <c r="AO2485" s="35"/>
      <c r="AP2485" s="35"/>
      <c r="AQ2485" s="35"/>
      <c r="AR2485" s="35"/>
      <c r="AS2485" s="35"/>
      <c r="AT2485" s="35"/>
      <c r="AU2485" s="35"/>
      <c r="AV2485" s="35"/>
      <c r="AW2485" s="35"/>
      <c r="AX2485" s="35"/>
      <c r="AY2485" s="35"/>
      <c r="AZ2485" s="17">
        <f t="shared" ref="AZ2485" si="5600">AZ2484+1</f>
        <v>48501</v>
      </c>
      <c r="BA2485" s="216">
        <f t="shared" si="5516"/>
        <v>4</v>
      </c>
      <c r="BB2485" s="216">
        <f t="shared" ref="BB2485" si="5601">BB2484+1</f>
        <v>2480</v>
      </c>
      <c r="BC2485" s="16">
        <f t="shared" si="5518"/>
        <v>6.7945205479452051</v>
      </c>
      <c r="BD2485" s="16">
        <f>IF(Template!$F$7="Linear interpolation",LinInterp($AO$5:$AO$18,$AM$5:$AM$18,BC2485),CubicSpline($AO$5:$AO$18,$AM$5:$AM$18,BC2485))</f>
        <v>14.151008333774124</v>
      </c>
      <c r="BE2485" s="221">
        <f t="shared" si="5597"/>
        <v>2.4578046231807793</v>
      </c>
      <c r="BF2485" s="221">
        <f>BE2485/PRODUCT($BG$6:BG2484)</f>
        <v>1.0003624606710608</v>
      </c>
      <c r="BG2485" s="16">
        <f t="shared" si="5519"/>
        <v>1.0003624606710608</v>
      </c>
      <c r="BH2485" s="10">
        <f t="shared" si="5520"/>
        <v>13.229814493720182</v>
      </c>
      <c r="BI2485" s="90"/>
      <c r="BJ2485" s="17">
        <f t="shared" si="5503"/>
        <v>48478</v>
      </c>
      <c r="BK2485" s="16">
        <f t="shared" si="5496"/>
        <v>13.257346425323281</v>
      </c>
      <c r="BL2485" s="10">
        <f ca="1">IFERROR(AVERAGE(INDIRECT("BK"&amp;AC2485-Template!$F$10+1):INDIRECT("BK"&amp;AC2485)),0)</f>
        <v>13.279375153442874</v>
      </c>
      <c r="BM2485" s="35"/>
      <c r="BN2485" s="86"/>
      <c r="BO2485" s="35"/>
      <c r="BP2485" s="35"/>
      <c r="BQ2485" s="35"/>
      <c r="BR2485" s="35"/>
      <c r="BS2485" s="35"/>
      <c r="BT2485" s="35"/>
      <c r="BU2485" s="35"/>
      <c r="BV2485" s="35"/>
      <c r="BW2485" s="35"/>
      <c r="BX2485" s="35"/>
      <c r="BY2485" s="35"/>
      <c r="BZ2485" s="35"/>
      <c r="CA2485" s="35"/>
      <c r="CB2485" s="35"/>
      <c r="CC2485" s="35"/>
      <c r="CD2485" s="35"/>
      <c r="CE2485" s="35"/>
      <c r="CF2485" s="35"/>
      <c r="CG2485" s="35"/>
      <c r="CH2485" s="35"/>
    </row>
    <row r="2486" spans="1:86" ht="15.6" x14ac:dyDescent="0.3">
      <c r="A2486" s="35"/>
      <c r="B2486" s="86"/>
      <c r="C2486" s="35"/>
      <c r="D2486" s="35"/>
      <c r="E2486" s="35"/>
      <c r="F2486" s="35"/>
      <c r="G2486" s="35"/>
      <c r="H2486" s="35"/>
      <c r="I2486" s="35"/>
      <c r="J2486" s="35"/>
      <c r="K2486" s="35"/>
      <c r="L2486" s="35"/>
      <c r="M2486" s="35"/>
      <c r="N2486" s="35"/>
      <c r="O2486" s="35"/>
      <c r="P2486" s="35"/>
      <c r="Q2486" s="35"/>
      <c r="R2486" s="35"/>
      <c r="S2486" s="35"/>
      <c r="T2486" s="17">
        <f t="shared" si="5497"/>
        <v>48502</v>
      </c>
      <c r="U2486" s="216">
        <f t="shared" si="5490"/>
        <v>5</v>
      </c>
      <c r="V2486" s="216">
        <f t="shared" si="5497"/>
        <v>2481</v>
      </c>
      <c r="W2486" s="16">
        <f t="shared" si="5504"/>
        <v>6.7972602739726025</v>
      </c>
      <c r="X2486" s="16" t="e">
        <f>IF(Template!$F$7="Linear interpolation",LinInterp($I$5:$I$22,$G$5:$G$22,W2486),CubicSpline($I$5:$I$22,$G$5:$G$22,W2486))</f>
        <v>#VALUE!</v>
      </c>
      <c r="Y2486" s="221" t="e">
        <f t="shared" si="5491"/>
        <v>#VALUE!</v>
      </c>
      <c r="Z2486" s="221" t="e">
        <f>Y2486/PRODUCT($AA$6:AA2485)</f>
        <v>#VALUE!</v>
      </c>
      <c r="AA2486" s="16" t="e">
        <f t="shared" si="5498"/>
        <v>#VALUE!</v>
      </c>
      <c r="AB2486" s="10" t="e">
        <f t="shared" si="5499"/>
        <v>#VALUE!</v>
      </c>
      <c r="AC2486" s="90">
        <f t="shared" si="5492"/>
        <v>2486</v>
      </c>
      <c r="AD2486" s="17">
        <f t="shared" si="5500"/>
        <v>48479</v>
      </c>
      <c r="AE2486" s="16" t="e">
        <f t="shared" si="5493"/>
        <v>#VALUE!</v>
      </c>
      <c r="AF2486" s="10">
        <f ca="1">IFERROR(AVERAGE(INDIRECT("AE"&amp;AC2486-Template!$F$10+1):INDIRECT("AE"&amp;AC2486)),0)</f>
        <v>0</v>
      </c>
      <c r="AG2486" s="35"/>
      <c r="AH2486" s="86"/>
      <c r="AI2486" s="35"/>
      <c r="AJ2486" s="35"/>
      <c r="AK2486" s="35"/>
      <c r="AL2486" s="35"/>
      <c r="AM2486" s="35"/>
      <c r="AN2486" s="35"/>
      <c r="AO2486" s="35"/>
      <c r="AP2486" s="35"/>
      <c r="AQ2486" s="35"/>
      <c r="AR2486" s="35"/>
      <c r="AS2486" s="35"/>
      <c r="AT2486" s="35"/>
      <c r="AU2486" s="35"/>
      <c r="AV2486" s="35"/>
      <c r="AW2486" s="35"/>
      <c r="AX2486" s="35"/>
      <c r="AY2486" s="35"/>
      <c r="AZ2486" s="17">
        <f t="shared" ref="AZ2486" si="5602">AZ2485+1</f>
        <v>48502</v>
      </c>
      <c r="BA2486" s="216">
        <f t="shared" si="5516"/>
        <v>5</v>
      </c>
      <c r="BB2486" s="216">
        <f t="shared" ref="BB2486" si="5603">BB2485+1</f>
        <v>2481</v>
      </c>
      <c r="BC2486" s="16">
        <f t="shared" si="5518"/>
        <v>6.7972602739726025</v>
      </c>
      <c r="BD2486" s="16">
        <f>IF(Template!$F$7="Linear interpolation",LinInterp($AO$5:$AO$18,$AM$5:$AM$18,BC2486),CubicSpline($AO$5:$AO$18,$AM$5:$AM$18,BC2486))</f>
        <v>14.151004290503897</v>
      </c>
      <c r="BE2486" s="221">
        <f t="shared" si="5597"/>
        <v>2.458695413117721</v>
      </c>
      <c r="BF2486" s="221">
        <f>BE2486/PRODUCT($BG$6:BG2485)</f>
        <v>1.0003624331765595</v>
      </c>
      <c r="BG2486" s="16">
        <f t="shared" si="5519"/>
        <v>1.0003624331765595</v>
      </c>
      <c r="BH2486" s="10">
        <f t="shared" si="5520"/>
        <v>13.228810944421188</v>
      </c>
      <c r="BI2486" s="90"/>
      <c r="BJ2486" s="17">
        <f t="shared" si="5503"/>
        <v>48479</v>
      </c>
      <c r="BK2486" s="16">
        <f t="shared" si="5496"/>
        <v>13.255974403606707</v>
      </c>
      <c r="BL2486" s="10">
        <f ca="1">IFERROR(AVERAGE(INDIRECT("BK"&amp;AC2486-Template!$F$10+1):INDIRECT("BK"&amp;AC2486)),0)</f>
        <v>13.277965067817775</v>
      </c>
      <c r="BM2486" s="35"/>
      <c r="BN2486" s="86"/>
      <c r="BO2486" s="35"/>
      <c r="BP2486" s="35"/>
      <c r="BQ2486" s="35"/>
      <c r="BR2486" s="35"/>
      <c r="BS2486" s="35"/>
      <c r="BT2486" s="35"/>
      <c r="BU2486" s="35"/>
      <c r="BV2486" s="35"/>
      <c r="BW2486" s="35"/>
      <c r="BX2486" s="35"/>
      <c r="BY2486" s="35"/>
      <c r="BZ2486" s="35"/>
      <c r="CA2486" s="35"/>
      <c r="CB2486" s="35"/>
      <c r="CC2486" s="35"/>
      <c r="CD2486" s="35"/>
      <c r="CE2486" s="35"/>
      <c r="CF2486" s="35"/>
      <c r="CG2486" s="35"/>
      <c r="CH2486" s="35"/>
    </row>
    <row r="2487" spans="1:86" ht="15.6" x14ac:dyDescent="0.3">
      <c r="A2487" s="35"/>
      <c r="B2487" s="86"/>
      <c r="C2487" s="35"/>
      <c r="D2487" s="35"/>
      <c r="E2487" s="35"/>
      <c r="F2487" s="35"/>
      <c r="G2487" s="35"/>
      <c r="H2487" s="35"/>
      <c r="I2487" s="35"/>
      <c r="J2487" s="35"/>
      <c r="K2487" s="35"/>
      <c r="L2487" s="35"/>
      <c r="M2487" s="35"/>
      <c r="N2487" s="35"/>
      <c r="O2487" s="35"/>
      <c r="P2487" s="35"/>
      <c r="Q2487" s="35"/>
      <c r="R2487" s="35"/>
      <c r="S2487" s="35"/>
      <c r="T2487" s="17">
        <f t="shared" si="5497"/>
        <v>48503</v>
      </c>
      <c r="U2487" s="216">
        <f t="shared" si="5490"/>
        <v>6</v>
      </c>
      <c r="V2487" s="216">
        <f t="shared" si="5497"/>
        <v>2482</v>
      </c>
      <c r="W2487" s="16">
        <f t="shared" si="5504"/>
        <v>6.8</v>
      </c>
      <c r="X2487" s="16" t="e">
        <f>IF(Template!$F$7="Linear interpolation",LinInterp($I$5:$I$22,$G$5:$G$22,W2487),CubicSpline($I$5:$I$22,$G$5:$G$22,W2487))</f>
        <v>#VALUE!</v>
      </c>
      <c r="Y2487" s="221" t="e">
        <f t="shared" si="5491"/>
        <v>#VALUE!</v>
      </c>
      <c r="Z2487" s="221" t="e">
        <f>Y2487/PRODUCT($AA$6:AA2486)</f>
        <v>#VALUE!</v>
      </c>
      <c r="AA2487" s="16" t="e">
        <f t="shared" si="5498"/>
        <v>#VALUE!</v>
      </c>
      <c r="AB2487" s="10" t="e">
        <f t="shared" si="5499"/>
        <v>#VALUE!</v>
      </c>
      <c r="AC2487" s="90">
        <f t="shared" si="5492"/>
        <v>2487</v>
      </c>
      <c r="AD2487" s="17">
        <f t="shared" si="5500"/>
        <v>48480</v>
      </c>
      <c r="AE2487" s="16" t="e">
        <f t="shared" si="5493"/>
        <v>#VALUE!</v>
      </c>
      <c r="AF2487" s="10">
        <f ca="1">IFERROR(AVERAGE(INDIRECT("AE"&amp;AC2487-Template!$F$10+1):INDIRECT("AE"&amp;AC2487)),0)</f>
        <v>0</v>
      </c>
      <c r="AG2487" s="35"/>
      <c r="AH2487" s="86"/>
      <c r="AI2487" s="35"/>
      <c r="AJ2487" s="35"/>
      <c r="AK2487" s="35"/>
      <c r="AL2487" s="35"/>
      <c r="AM2487" s="35"/>
      <c r="AN2487" s="35"/>
      <c r="AO2487" s="35"/>
      <c r="AP2487" s="35"/>
      <c r="AQ2487" s="35"/>
      <c r="AR2487" s="35"/>
      <c r="AS2487" s="35"/>
      <c r="AT2487" s="35"/>
      <c r="AU2487" s="35"/>
      <c r="AV2487" s="35"/>
      <c r="AW2487" s="35"/>
      <c r="AX2487" s="35"/>
      <c r="AY2487" s="35"/>
      <c r="AZ2487" s="17">
        <f t="shared" ref="AZ2487" si="5604">AZ2486+1</f>
        <v>48503</v>
      </c>
      <c r="BA2487" s="216">
        <f t="shared" si="5516"/>
        <v>6</v>
      </c>
      <c r="BB2487" s="216">
        <f t="shared" ref="BB2487" si="5605">BB2486+1</f>
        <v>2482</v>
      </c>
      <c r="BC2487" s="16">
        <f t="shared" si="5518"/>
        <v>6.8</v>
      </c>
      <c r="BD2487" s="16">
        <f>IF(Template!$F$7="Linear interpolation",LinInterp($AO$5:$AO$18,$AM$5:$AM$18,BC2487),CubicSpline($AO$5:$AO$18,$AM$5:$AM$18,BC2487))</f>
        <v>14.150999796632849</v>
      </c>
      <c r="BE2487" s="221">
        <f t="shared" si="5597"/>
        <v>2.4595864594079262</v>
      </c>
      <c r="BF2487" s="221">
        <f>BE2487/PRODUCT($BG$6:BG2486)</f>
        <v>1.00036240613028</v>
      </c>
      <c r="BG2487" s="16">
        <f t="shared" si="5519"/>
        <v>1.0003624331765595</v>
      </c>
      <c r="BH2487" s="10">
        <f t="shared" si="5520"/>
        <v>13.228810944421188</v>
      </c>
      <c r="BI2487" s="90"/>
      <c r="BJ2487" s="17">
        <f t="shared" si="5503"/>
        <v>48480</v>
      </c>
      <c r="BK2487" s="16">
        <f t="shared" si="5496"/>
        <v>13.254618091293358</v>
      </c>
      <c r="BL2487" s="10">
        <f ca="1">IFERROR(AVERAGE(INDIRECT("BK"&amp;AC2487-Template!$F$10+1):INDIRECT("BK"&amp;AC2487)),0)</f>
        <v>13.276384795579542</v>
      </c>
      <c r="BM2487" s="35"/>
      <c r="BN2487" s="86"/>
      <c r="BO2487" s="35"/>
      <c r="BP2487" s="35"/>
      <c r="BQ2487" s="35"/>
      <c r="BR2487" s="35"/>
      <c r="BS2487" s="35"/>
      <c r="BT2487" s="35"/>
      <c r="BU2487" s="35"/>
      <c r="BV2487" s="35"/>
      <c r="BW2487" s="35"/>
      <c r="BX2487" s="35"/>
      <c r="BY2487" s="35"/>
      <c r="BZ2487" s="35"/>
      <c r="CA2487" s="35"/>
      <c r="CB2487" s="35"/>
      <c r="CC2487" s="35"/>
      <c r="CD2487" s="35"/>
      <c r="CE2487" s="35"/>
      <c r="CF2487" s="35"/>
      <c r="CG2487" s="35"/>
      <c r="CH2487" s="35"/>
    </row>
    <row r="2488" spans="1:86" ht="15.6" x14ac:dyDescent="0.3">
      <c r="A2488" s="35"/>
      <c r="B2488" s="86"/>
      <c r="C2488" s="35"/>
      <c r="D2488" s="35"/>
      <c r="E2488" s="35"/>
      <c r="F2488" s="35"/>
      <c r="G2488" s="35"/>
      <c r="H2488" s="35"/>
      <c r="I2488" s="35"/>
      <c r="J2488" s="35"/>
      <c r="K2488" s="35"/>
      <c r="L2488" s="35"/>
      <c r="M2488" s="35"/>
      <c r="N2488" s="35"/>
      <c r="O2488" s="35"/>
      <c r="P2488" s="35"/>
      <c r="Q2488" s="35"/>
      <c r="R2488" s="35"/>
      <c r="S2488" s="35"/>
      <c r="T2488" s="17">
        <f t="shared" si="5497"/>
        <v>48504</v>
      </c>
      <c r="U2488" s="216">
        <f t="shared" si="5490"/>
        <v>7</v>
      </c>
      <c r="V2488" s="216">
        <f t="shared" si="5497"/>
        <v>2483</v>
      </c>
      <c r="W2488" s="16">
        <f t="shared" si="5504"/>
        <v>6.8027397260273972</v>
      </c>
      <c r="X2488" s="16" t="e">
        <f>IF(Template!$F$7="Linear interpolation",LinInterp($I$5:$I$22,$G$5:$G$22,W2488),CubicSpline($I$5:$I$22,$G$5:$G$22,W2488))</f>
        <v>#VALUE!</v>
      </c>
      <c r="Y2488" s="221" t="e">
        <f t="shared" si="5491"/>
        <v>#VALUE!</v>
      </c>
      <c r="Z2488" s="221" t="e">
        <f>Y2488/PRODUCT($AA$6:AA2487)</f>
        <v>#VALUE!</v>
      </c>
      <c r="AA2488" s="16" t="e">
        <f t="shared" si="5498"/>
        <v>#VALUE!</v>
      </c>
      <c r="AB2488" s="10" t="e">
        <f t="shared" si="5499"/>
        <v>#VALUE!</v>
      </c>
      <c r="AC2488" s="90">
        <f t="shared" si="5492"/>
        <v>2488</v>
      </c>
      <c r="AD2488" s="17">
        <f t="shared" si="5500"/>
        <v>48481</v>
      </c>
      <c r="AE2488" s="16" t="e">
        <f t="shared" si="5493"/>
        <v>#VALUE!</v>
      </c>
      <c r="AF2488" s="10">
        <f ca="1">IFERROR(AVERAGE(INDIRECT("AE"&amp;AC2488-Template!$F$10+1):INDIRECT("AE"&amp;AC2488)),0)</f>
        <v>0</v>
      </c>
      <c r="AG2488" s="35"/>
      <c r="AH2488" s="86"/>
      <c r="AI2488" s="35"/>
      <c r="AJ2488" s="35"/>
      <c r="AK2488" s="35"/>
      <c r="AL2488" s="35"/>
      <c r="AM2488" s="35"/>
      <c r="AN2488" s="35"/>
      <c r="AO2488" s="35"/>
      <c r="AP2488" s="35"/>
      <c r="AQ2488" s="35"/>
      <c r="AR2488" s="35"/>
      <c r="AS2488" s="35"/>
      <c r="AT2488" s="35"/>
      <c r="AU2488" s="35"/>
      <c r="AV2488" s="35"/>
      <c r="AW2488" s="35"/>
      <c r="AX2488" s="35"/>
      <c r="AY2488" s="35"/>
      <c r="AZ2488" s="17">
        <f t="shared" ref="AZ2488" si="5606">AZ2487+1</f>
        <v>48504</v>
      </c>
      <c r="BA2488" s="216">
        <f t="shared" si="5516"/>
        <v>7</v>
      </c>
      <c r="BB2488" s="216">
        <f t="shared" ref="BB2488" si="5607">BB2487+1</f>
        <v>2483</v>
      </c>
      <c r="BC2488" s="16">
        <f t="shared" si="5518"/>
        <v>6.8027397260273972</v>
      </c>
      <c r="BD2488" s="16">
        <f>IF(Template!$F$7="Linear interpolation",LinInterp($AO$5:$AO$18,$AM$5:$AM$18,BC2488),CubicSpline($AO$5:$AO$18,$AM$5:$AM$18,BC2488))</f>
        <v>14.150994860236933</v>
      </c>
      <c r="BE2488" s="221">
        <f t="shared" si="5597"/>
        <v>2.460477763200442</v>
      </c>
      <c r="BF2488" s="221">
        <f>BE2488/PRODUCT($BG$6:BG2487)</f>
        <v>1.0003623524867149</v>
      </c>
      <c r="BG2488" s="16">
        <f t="shared" si="5519"/>
        <v>1.0003624331765595</v>
      </c>
      <c r="BH2488" s="10">
        <f t="shared" si="5520"/>
        <v>13.228810944421188</v>
      </c>
      <c r="BI2488" s="90"/>
      <c r="BJ2488" s="17">
        <f t="shared" si="5503"/>
        <v>48481</v>
      </c>
      <c r="BK2488" s="16">
        <f t="shared" si="5496"/>
        <v>13.253277516635965</v>
      </c>
      <c r="BL2488" s="10">
        <f ca="1">IFERROR(AVERAGE(INDIRECT("BK"&amp;AC2488-Template!$F$10+1):INDIRECT("BK"&amp;AC2488)),0)</f>
        <v>13.274819851081658</v>
      </c>
      <c r="BM2488" s="35"/>
      <c r="BN2488" s="86"/>
      <c r="BO2488" s="35"/>
      <c r="BP2488" s="35"/>
      <c r="BQ2488" s="35"/>
      <c r="BR2488" s="35"/>
      <c r="BS2488" s="35"/>
      <c r="BT2488" s="35"/>
      <c r="BU2488" s="35"/>
      <c r="BV2488" s="35"/>
      <c r="BW2488" s="35"/>
      <c r="BX2488" s="35"/>
      <c r="BY2488" s="35"/>
      <c r="BZ2488" s="35"/>
      <c r="CA2488" s="35"/>
      <c r="CB2488" s="35"/>
      <c r="CC2488" s="35"/>
      <c r="CD2488" s="35"/>
      <c r="CE2488" s="35"/>
      <c r="CF2488" s="35"/>
      <c r="CG2488" s="35"/>
      <c r="CH2488" s="35"/>
    </row>
    <row r="2489" spans="1:86" ht="15.6" x14ac:dyDescent="0.3">
      <c r="A2489" s="35"/>
      <c r="B2489" s="86"/>
      <c r="C2489" s="35"/>
      <c r="D2489" s="35"/>
      <c r="E2489" s="35"/>
      <c r="F2489" s="35"/>
      <c r="G2489" s="35"/>
      <c r="H2489" s="35"/>
      <c r="I2489" s="35"/>
      <c r="J2489" s="35"/>
      <c r="K2489" s="35"/>
      <c r="L2489" s="35"/>
      <c r="M2489" s="35"/>
      <c r="N2489" s="35"/>
      <c r="O2489" s="35"/>
      <c r="P2489" s="35"/>
      <c r="Q2489" s="35"/>
      <c r="R2489" s="35"/>
      <c r="S2489" s="35"/>
      <c r="T2489" s="17">
        <f t="shared" si="5497"/>
        <v>48505</v>
      </c>
      <c r="U2489" s="216">
        <f t="shared" si="5490"/>
        <v>1</v>
      </c>
      <c r="V2489" s="216">
        <f t="shared" si="5497"/>
        <v>2484</v>
      </c>
      <c r="W2489" s="16">
        <f t="shared" si="5504"/>
        <v>6.8054794520547945</v>
      </c>
      <c r="X2489" s="16" t="e">
        <f>IF(Template!$F$7="Linear interpolation",LinInterp($I$5:$I$22,$G$5:$G$22,W2489),CubicSpline($I$5:$I$22,$G$5:$G$22,W2489))</f>
        <v>#VALUE!</v>
      </c>
      <c r="Y2489" s="221" t="e">
        <f t="shared" si="5491"/>
        <v>#VALUE!</v>
      </c>
      <c r="Z2489" s="221" t="e">
        <f>Y2489/PRODUCT($AA$6:AA2488)</f>
        <v>#VALUE!</v>
      </c>
      <c r="AA2489" s="16" t="e">
        <f t="shared" si="5498"/>
        <v>#VALUE!</v>
      </c>
      <c r="AB2489" s="10" t="e">
        <f t="shared" si="5499"/>
        <v>#VALUE!</v>
      </c>
      <c r="AC2489" s="90">
        <f t="shared" si="5492"/>
        <v>2489</v>
      </c>
      <c r="AD2489" s="17">
        <f t="shared" si="5500"/>
        <v>48482</v>
      </c>
      <c r="AE2489" s="16" t="e">
        <f t="shared" si="5493"/>
        <v>#VALUE!</v>
      </c>
      <c r="AF2489" s="10">
        <f ca="1">IFERROR(AVERAGE(INDIRECT("AE"&amp;AC2489-Template!$F$10+1):INDIRECT("AE"&amp;AC2489)),0)</f>
        <v>0</v>
      </c>
      <c r="AG2489" s="35"/>
      <c r="AH2489" s="86"/>
      <c r="AI2489" s="35"/>
      <c r="AJ2489" s="35"/>
      <c r="AK2489" s="35"/>
      <c r="AL2489" s="35"/>
      <c r="AM2489" s="35"/>
      <c r="AN2489" s="35"/>
      <c r="AO2489" s="35"/>
      <c r="AP2489" s="35"/>
      <c r="AQ2489" s="35"/>
      <c r="AR2489" s="35"/>
      <c r="AS2489" s="35"/>
      <c r="AT2489" s="35"/>
      <c r="AU2489" s="35"/>
      <c r="AV2489" s="35"/>
      <c r="AW2489" s="35"/>
      <c r="AX2489" s="35"/>
      <c r="AY2489" s="35"/>
      <c r="AZ2489" s="17">
        <f t="shared" ref="AZ2489" si="5608">AZ2488+1</f>
        <v>48505</v>
      </c>
      <c r="BA2489" s="216">
        <f t="shared" si="5516"/>
        <v>1</v>
      </c>
      <c r="BB2489" s="216">
        <f t="shared" ref="BB2489" si="5609">BB2488+1</f>
        <v>2484</v>
      </c>
      <c r="BC2489" s="16">
        <f t="shared" si="5518"/>
        <v>6.8054794520547945</v>
      </c>
      <c r="BD2489" s="16">
        <f>IF(Template!$F$7="Linear interpolation",LinInterp($AO$5:$AO$18,$AM$5:$AM$18,BC2489),CubicSpline($AO$5:$AO$18,$AM$5:$AM$18,BC2489))</f>
        <v>14.150989489392101</v>
      </c>
      <c r="BE2489" s="221">
        <f t="shared" si="5597"/>
        <v>2.4613693256478397</v>
      </c>
      <c r="BF2489" s="221">
        <f>BE2489/PRODUCT($BG$6:BG2488)</f>
        <v>1.0003622726956434</v>
      </c>
      <c r="BG2489" s="16">
        <f t="shared" si="5519"/>
        <v>1.0003622726956434</v>
      </c>
      <c r="BH2489" s="10">
        <f t="shared" si="5520"/>
        <v>13.222953390983117</v>
      </c>
      <c r="BI2489" s="90"/>
      <c r="BJ2489" s="17">
        <f t="shared" si="5503"/>
        <v>48482</v>
      </c>
      <c r="BK2489" s="16">
        <f t="shared" si="5496"/>
        <v>13.253277516635965</v>
      </c>
      <c r="BL2489" s="10">
        <f ca="1">IFERROR(AVERAGE(INDIRECT("BK"&amp;AC2489-Template!$F$10+1):INDIRECT("BK"&amp;AC2489)),0)</f>
        <v>13.273314422881985</v>
      </c>
      <c r="BM2489" s="35"/>
      <c r="BN2489" s="86"/>
      <c r="BO2489" s="35"/>
      <c r="BP2489" s="35"/>
      <c r="BQ2489" s="35"/>
      <c r="BR2489" s="35"/>
      <c r="BS2489" s="35"/>
      <c r="BT2489" s="35"/>
      <c r="BU2489" s="35"/>
      <c r="BV2489" s="35"/>
      <c r="BW2489" s="35"/>
      <c r="BX2489" s="35"/>
      <c r="BY2489" s="35"/>
      <c r="BZ2489" s="35"/>
      <c r="CA2489" s="35"/>
      <c r="CB2489" s="35"/>
      <c r="CC2489" s="35"/>
      <c r="CD2489" s="35"/>
      <c r="CE2489" s="35"/>
      <c r="CF2489" s="35"/>
      <c r="CG2489" s="35"/>
      <c r="CH2489" s="35"/>
    </row>
    <row r="2490" spans="1:86" ht="15.6" x14ac:dyDescent="0.3">
      <c r="A2490" s="35"/>
      <c r="B2490" s="86"/>
      <c r="C2490" s="35"/>
      <c r="D2490" s="35"/>
      <c r="E2490" s="35"/>
      <c r="F2490" s="35"/>
      <c r="G2490" s="35"/>
      <c r="H2490" s="35"/>
      <c r="I2490" s="35"/>
      <c r="J2490" s="35"/>
      <c r="K2490" s="35"/>
      <c r="L2490" s="35"/>
      <c r="M2490" s="35"/>
      <c r="N2490" s="35"/>
      <c r="O2490" s="35"/>
      <c r="P2490" s="35"/>
      <c r="Q2490" s="35"/>
      <c r="R2490" s="35"/>
      <c r="S2490" s="35"/>
      <c r="T2490" s="17">
        <f t="shared" si="5497"/>
        <v>48506</v>
      </c>
      <c r="U2490" s="216">
        <f t="shared" si="5490"/>
        <v>2</v>
      </c>
      <c r="V2490" s="216">
        <f t="shared" si="5497"/>
        <v>2485</v>
      </c>
      <c r="W2490" s="16">
        <f t="shared" si="5504"/>
        <v>6.8082191780821919</v>
      </c>
      <c r="X2490" s="16" t="e">
        <f>IF(Template!$F$7="Linear interpolation",LinInterp($I$5:$I$22,$G$5:$G$22,W2490),CubicSpline($I$5:$I$22,$G$5:$G$22,W2490))</f>
        <v>#VALUE!</v>
      </c>
      <c r="Y2490" s="221" t="e">
        <f t="shared" si="5491"/>
        <v>#VALUE!</v>
      </c>
      <c r="Z2490" s="221" t="e">
        <f>Y2490/PRODUCT($AA$6:AA2489)</f>
        <v>#VALUE!</v>
      </c>
      <c r="AA2490" s="16" t="e">
        <f t="shared" si="5498"/>
        <v>#VALUE!</v>
      </c>
      <c r="AB2490" s="10" t="e">
        <f t="shared" si="5499"/>
        <v>#VALUE!</v>
      </c>
      <c r="AC2490" s="90">
        <f t="shared" si="5492"/>
        <v>2490</v>
      </c>
      <c r="AD2490" s="17">
        <f t="shared" si="5500"/>
        <v>48483</v>
      </c>
      <c r="AE2490" s="16" t="e">
        <f t="shared" si="5493"/>
        <v>#VALUE!</v>
      </c>
      <c r="AF2490" s="10">
        <f ca="1">IFERROR(AVERAGE(INDIRECT("AE"&amp;AC2490-Template!$F$10+1):INDIRECT("AE"&amp;AC2490)),0)</f>
        <v>0</v>
      </c>
      <c r="AG2490" s="35"/>
      <c r="AH2490" s="86"/>
      <c r="AI2490" s="35"/>
      <c r="AJ2490" s="35"/>
      <c r="AK2490" s="35"/>
      <c r="AL2490" s="35"/>
      <c r="AM2490" s="35"/>
      <c r="AN2490" s="35"/>
      <c r="AO2490" s="35"/>
      <c r="AP2490" s="35"/>
      <c r="AQ2490" s="35"/>
      <c r="AR2490" s="35"/>
      <c r="AS2490" s="35"/>
      <c r="AT2490" s="35"/>
      <c r="AU2490" s="35"/>
      <c r="AV2490" s="35"/>
      <c r="AW2490" s="35"/>
      <c r="AX2490" s="35"/>
      <c r="AY2490" s="35"/>
      <c r="AZ2490" s="17">
        <f t="shared" ref="AZ2490" si="5610">AZ2489+1</f>
        <v>48506</v>
      </c>
      <c r="BA2490" s="216">
        <f t="shared" si="5516"/>
        <v>2</v>
      </c>
      <c r="BB2490" s="216">
        <f t="shared" ref="BB2490" si="5611">BB2489+1</f>
        <v>2485</v>
      </c>
      <c r="BC2490" s="16">
        <f t="shared" si="5518"/>
        <v>6.8082191780821919</v>
      </c>
      <c r="BD2490" s="16">
        <f>IF(Template!$F$7="Linear interpolation",LinInterp($AO$5:$AO$18,$AM$5:$AM$18,BC2490),CubicSpline($AO$5:$AO$18,$AM$5:$AM$18,BC2490))</f>
        <v>14.150983692174307</v>
      </c>
      <c r="BE2490" s="221">
        <f t="shared" si="5597"/>
        <v>2.4622611479061796</v>
      </c>
      <c r="BF2490" s="221">
        <f>BE2490/PRODUCT($BG$6:BG2489)</f>
        <v>1.0003623276885134</v>
      </c>
      <c r="BG2490" s="16">
        <f t="shared" si="5519"/>
        <v>1.0003623276885134</v>
      </c>
      <c r="BH2490" s="10">
        <f t="shared" si="5520"/>
        <v>13.224960630739414</v>
      </c>
      <c r="BI2490" s="90"/>
      <c r="BJ2490" s="17">
        <f t="shared" si="5503"/>
        <v>48483</v>
      </c>
      <c r="BK2490" s="16">
        <f t="shared" si="5496"/>
        <v>13.253277516635965</v>
      </c>
      <c r="BL2490" s="10">
        <f ca="1">IFERROR(AVERAGE(INDIRECT("BK"&amp;AC2490-Template!$F$10+1):INDIRECT("BK"&amp;AC2490)),0)</f>
        <v>13.271868012770664</v>
      </c>
      <c r="BM2490" s="35"/>
      <c r="BN2490" s="86"/>
      <c r="BO2490" s="35"/>
      <c r="BP2490" s="35"/>
      <c r="BQ2490" s="35"/>
      <c r="BR2490" s="35"/>
      <c r="BS2490" s="35"/>
      <c r="BT2490" s="35"/>
      <c r="BU2490" s="35"/>
      <c r="BV2490" s="35"/>
      <c r="BW2490" s="35"/>
      <c r="BX2490" s="35"/>
      <c r="BY2490" s="35"/>
      <c r="BZ2490" s="35"/>
      <c r="CA2490" s="35"/>
      <c r="CB2490" s="35"/>
      <c r="CC2490" s="35"/>
      <c r="CD2490" s="35"/>
      <c r="CE2490" s="35"/>
      <c r="CF2490" s="35"/>
      <c r="CG2490" s="35"/>
      <c r="CH2490" s="35"/>
    </row>
    <row r="2491" spans="1:86" ht="15.6" x14ac:dyDescent="0.3">
      <c r="A2491" s="35"/>
      <c r="B2491" s="86"/>
      <c r="C2491" s="35"/>
      <c r="D2491" s="35"/>
      <c r="E2491" s="35"/>
      <c r="F2491" s="35"/>
      <c r="G2491" s="35"/>
      <c r="H2491" s="35"/>
      <c r="I2491" s="35"/>
      <c r="J2491" s="35"/>
      <c r="K2491" s="35"/>
      <c r="L2491" s="35"/>
      <c r="M2491" s="35"/>
      <c r="N2491" s="35"/>
      <c r="O2491" s="35"/>
      <c r="P2491" s="35"/>
      <c r="Q2491" s="35"/>
      <c r="R2491" s="35"/>
      <c r="S2491" s="35"/>
      <c r="T2491" s="17">
        <f t="shared" si="5497"/>
        <v>48507</v>
      </c>
      <c r="U2491" s="216">
        <f t="shared" si="5490"/>
        <v>3</v>
      </c>
      <c r="V2491" s="216">
        <f t="shared" si="5497"/>
        <v>2486</v>
      </c>
      <c r="W2491" s="16">
        <f t="shared" si="5504"/>
        <v>6.8109589041095893</v>
      </c>
      <c r="X2491" s="16" t="e">
        <f>IF(Template!$F$7="Linear interpolation",LinInterp($I$5:$I$22,$G$5:$G$22,W2491),CubicSpline($I$5:$I$22,$G$5:$G$22,W2491))</f>
        <v>#VALUE!</v>
      </c>
      <c r="Y2491" s="221" t="e">
        <f t="shared" si="5491"/>
        <v>#VALUE!</v>
      </c>
      <c r="Z2491" s="221" t="e">
        <f>Y2491/PRODUCT($AA$6:AA2490)</f>
        <v>#VALUE!</v>
      </c>
      <c r="AA2491" s="16" t="e">
        <f t="shared" si="5498"/>
        <v>#VALUE!</v>
      </c>
      <c r="AB2491" s="10" t="e">
        <f t="shared" si="5499"/>
        <v>#VALUE!</v>
      </c>
      <c r="AC2491" s="90">
        <f t="shared" si="5492"/>
        <v>2491</v>
      </c>
      <c r="AD2491" s="17">
        <f t="shared" si="5500"/>
        <v>48484</v>
      </c>
      <c r="AE2491" s="16" t="e">
        <f t="shared" si="5493"/>
        <v>#VALUE!</v>
      </c>
      <c r="AF2491" s="10">
        <f ca="1">IFERROR(AVERAGE(INDIRECT("AE"&amp;AC2491-Template!$F$10+1):INDIRECT("AE"&amp;AC2491)),0)</f>
        <v>0</v>
      </c>
      <c r="AG2491" s="35"/>
      <c r="AH2491" s="86"/>
      <c r="AI2491" s="35"/>
      <c r="AJ2491" s="35"/>
      <c r="AK2491" s="35"/>
      <c r="AL2491" s="35"/>
      <c r="AM2491" s="35"/>
      <c r="AN2491" s="35"/>
      <c r="AO2491" s="35"/>
      <c r="AP2491" s="35"/>
      <c r="AQ2491" s="35"/>
      <c r="AR2491" s="35"/>
      <c r="AS2491" s="35"/>
      <c r="AT2491" s="35"/>
      <c r="AU2491" s="35"/>
      <c r="AV2491" s="35"/>
      <c r="AW2491" s="35"/>
      <c r="AX2491" s="35"/>
      <c r="AY2491" s="35"/>
      <c r="AZ2491" s="17">
        <f t="shared" ref="AZ2491" si="5612">AZ2490+1</f>
        <v>48507</v>
      </c>
      <c r="BA2491" s="216">
        <f t="shared" si="5516"/>
        <v>3</v>
      </c>
      <c r="BB2491" s="216">
        <f t="shared" ref="BB2491" si="5613">BB2490+1</f>
        <v>2486</v>
      </c>
      <c r="BC2491" s="16">
        <f t="shared" si="5518"/>
        <v>6.8109589041095893</v>
      </c>
      <c r="BD2491" s="16">
        <f>IF(Template!$F$7="Linear interpolation",LinInterp($AO$5:$AO$18,$AM$5:$AM$18,BC2491),CubicSpline($AO$5:$AO$18,$AM$5:$AM$18,BC2491))</f>
        <v>14.150977476659506</v>
      </c>
      <c r="BE2491" s="221">
        <f t="shared" si="5597"/>
        <v>2.463153231135045</v>
      </c>
      <c r="BF2491" s="221">
        <f>BE2491/PRODUCT($BG$6:BG2490)</f>
        <v>1.0003623024428681</v>
      </c>
      <c r="BG2491" s="16">
        <f t="shared" si="5519"/>
        <v>1.0003623024428681</v>
      </c>
      <c r="BH2491" s="10">
        <f t="shared" si="5520"/>
        <v>13.224039164684065</v>
      </c>
      <c r="BI2491" s="90"/>
      <c r="BJ2491" s="17">
        <f t="shared" si="5503"/>
        <v>48484</v>
      </c>
      <c r="BK2491" s="16">
        <f t="shared" si="5496"/>
        <v>13.24539187016871</v>
      </c>
      <c r="BL2491" s="10">
        <f ca="1">IFERROR(AVERAGE(INDIRECT("BK"&amp;AC2491-Template!$F$10+1):INDIRECT("BK"&amp;AC2491)),0)</f>
        <v>13.270158747777101</v>
      </c>
      <c r="BM2491" s="35"/>
      <c r="BN2491" s="86"/>
      <c r="BO2491" s="35"/>
      <c r="BP2491" s="35"/>
      <c r="BQ2491" s="35"/>
      <c r="BR2491" s="35"/>
      <c r="BS2491" s="35"/>
      <c r="BT2491" s="35"/>
      <c r="BU2491" s="35"/>
      <c r="BV2491" s="35"/>
      <c r="BW2491" s="35"/>
      <c r="BX2491" s="35"/>
      <c r="BY2491" s="35"/>
      <c r="BZ2491" s="35"/>
      <c r="CA2491" s="35"/>
      <c r="CB2491" s="35"/>
      <c r="CC2491" s="35"/>
      <c r="CD2491" s="35"/>
      <c r="CE2491" s="35"/>
      <c r="CF2491" s="35"/>
      <c r="CG2491" s="35"/>
      <c r="CH2491" s="35"/>
    </row>
    <row r="2492" spans="1:86" ht="15.6" x14ac:dyDescent="0.3">
      <c r="A2492" s="35"/>
      <c r="B2492" s="86"/>
      <c r="C2492" s="35"/>
      <c r="D2492" s="35"/>
      <c r="E2492" s="35"/>
      <c r="F2492" s="35"/>
      <c r="G2492" s="35"/>
      <c r="H2492" s="35"/>
      <c r="I2492" s="35"/>
      <c r="J2492" s="35"/>
      <c r="K2492" s="35"/>
      <c r="L2492" s="35"/>
      <c r="M2492" s="35"/>
      <c r="N2492" s="35"/>
      <c r="O2492" s="35"/>
      <c r="P2492" s="35"/>
      <c r="Q2492" s="35"/>
      <c r="R2492" s="35"/>
      <c r="S2492" s="35"/>
      <c r="T2492" s="17">
        <f t="shared" si="5497"/>
        <v>48508</v>
      </c>
      <c r="U2492" s="216">
        <f t="shared" si="5490"/>
        <v>4</v>
      </c>
      <c r="V2492" s="216">
        <f t="shared" si="5497"/>
        <v>2487</v>
      </c>
      <c r="W2492" s="16">
        <f t="shared" si="5504"/>
        <v>6.8136986301369866</v>
      </c>
      <c r="X2492" s="16" t="e">
        <f>IF(Template!$F$7="Linear interpolation",LinInterp($I$5:$I$22,$G$5:$G$22,W2492),CubicSpline($I$5:$I$22,$G$5:$G$22,W2492))</f>
        <v>#VALUE!</v>
      </c>
      <c r="Y2492" s="221" t="e">
        <f t="shared" si="5491"/>
        <v>#VALUE!</v>
      </c>
      <c r="Z2492" s="221" t="e">
        <f>Y2492/PRODUCT($AA$6:AA2491)</f>
        <v>#VALUE!</v>
      </c>
      <c r="AA2492" s="16" t="e">
        <f t="shared" si="5498"/>
        <v>#VALUE!</v>
      </c>
      <c r="AB2492" s="10" t="e">
        <f t="shared" si="5499"/>
        <v>#VALUE!</v>
      </c>
      <c r="AC2492" s="90">
        <f t="shared" si="5492"/>
        <v>2492</v>
      </c>
      <c r="AD2492" s="17">
        <f t="shared" si="5500"/>
        <v>48485</v>
      </c>
      <c r="AE2492" s="16" t="e">
        <f t="shared" si="5493"/>
        <v>#VALUE!</v>
      </c>
      <c r="AF2492" s="10">
        <f ca="1">IFERROR(AVERAGE(INDIRECT("AE"&amp;AC2492-Template!$F$10+1):INDIRECT("AE"&amp;AC2492)),0)</f>
        <v>0</v>
      </c>
      <c r="AG2492" s="35"/>
      <c r="AH2492" s="86"/>
      <c r="AI2492" s="35"/>
      <c r="AJ2492" s="35"/>
      <c r="AK2492" s="35"/>
      <c r="AL2492" s="35"/>
      <c r="AM2492" s="35"/>
      <c r="AN2492" s="35"/>
      <c r="AO2492" s="35"/>
      <c r="AP2492" s="35"/>
      <c r="AQ2492" s="35"/>
      <c r="AR2492" s="35"/>
      <c r="AS2492" s="35"/>
      <c r="AT2492" s="35"/>
      <c r="AU2492" s="35"/>
      <c r="AV2492" s="35"/>
      <c r="AW2492" s="35"/>
      <c r="AX2492" s="35"/>
      <c r="AY2492" s="35"/>
      <c r="AZ2492" s="17">
        <f t="shared" ref="AZ2492" si="5614">AZ2491+1</f>
        <v>48508</v>
      </c>
      <c r="BA2492" s="216">
        <f t="shared" si="5516"/>
        <v>4</v>
      </c>
      <c r="BB2492" s="216">
        <f t="shared" ref="BB2492" si="5615">BB2491+1</f>
        <v>2487</v>
      </c>
      <c r="BC2492" s="16">
        <f t="shared" si="5518"/>
        <v>6.8136986301369866</v>
      </c>
      <c r="BD2492" s="16">
        <f>IF(Template!$F$7="Linear interpolation",LinInterp($AO$5:$AO$18,$AM$5:$AM$18,BC2492),CubicSpline($AO$5:$AO$18,$AM$5:$AM$18,BC2492))</f>
        <v>14.150970850923651</v>
      </c>
      <c r="BE2492" s="221">
        <f t="shared" si="5597"/>
        <v>2.4640455764975391</v>
      </c>
      <c r="BF2492" s="221">
        <f>BE2492/PRODUCT($BG$6:BG2491)</f>
        <v>1.0003622776493215</v>
      </c>
      <c r="BG2492" s="16">
        <f t="shared" si="5519"/>
        <v>1.0003622776493215</v>
      </c>
      <c r="BH2492" s="10">
        <f t="shared" si="5520"/>
        <v>13.22313420023502</v>
      </c>
      <c r="BI2492" s="90"/>
      <c r="BJ2492" s="17">
        <f t="shared" si="5503"/>
        <v>48485</v>
      </c>
      <c r="BK2492" s="16">
        <f t="shared" si="5496"/>
        <v>13.248073160382457</v>
      </c>
      <c r="BL2492" s="10">
        <f ca="1">IFERROR(AVERAGE(INDIRECT("BK"&amp;AC2492-Template!$F$10+1):INDIRECT("BK"&amp;AC2492)),0)</f>
        <v>13.268538859123998</v>
      </c>
      <c r="BM2492" s="35"/>
      <c r="BN2492" s="86"/>
      <c r="BO2492" s="35"/>
      <c r="BP2492" s="35"/>
      <c r="BQ2492" s="35"/>
      <c r="BR2492" s="35"/>
      <c r="BS2492" s="35"/>
      <c r="BT2492" s="35"/>
      <c r="BU2492" s="35"/>
      <c r="BV2492" s="35"/>
      <c r="BW2492" s="35"/>
      <c r="BX2492" s="35"/>
      <c r="BY2492" s="35"/>
      <c r="BZ2492" s="35"/>
      <c r="CA2492" s="35"/>
      <c r="CB2492" s="35"/>
      <c r="CC2492" s="35"/>
      <c r="CD2492" s="35"/>
      <c r="CE2492" s="35"/>
      <c r="CF2492" s="35"/>
      <c r="CG2492" s="35"/>
      <c r="CH2492" s="35"/>
    </row>
    <row r="2493" spans="1:86" ht="15.6" x14ac:dyDescent="0.3">
      <c r="A2493" s="35"/>
      <c r="B2493" s="86"/>
      <c r="C2493" s="35"/>
      <c r="D2493" s="35"/>
      <c r="E2493" s="35"/>
      <c r="F2493" s="35"/>
      <c r="G2493" s="35"/>
      <c r="H2493" s="35"/>
      <c r="I2493" s="35"/>
      <c r="J2493" s="35"/>
      <c r="K2493" s="35"/>
      <c r="L2493" s="35"/>
      <c r="M2493" s="35"/>
      <c r="N2493" s="35"/>
      <c r="O2493" s="35"/>
      <c r="P2493" s="35"/>
      <c r="Q2493" s="35"/>
      <c r="R2493" s="35"/>
      <c r="S2493" s="35"/>
      <c r="T2493" s="17">
        <f t="shared" si="5497"/>
        <v>48509</v>
      </c>
      <c r="U2493" s="216">
        <f t="shared" si="5490"/>
        <v>5</v>
      </c>
      <c r="V2493" s="216">
        <f t="shared" si="5497"/>
        <v>2488</v>
      </c>
      <c r="W2493" s="16">
        <f t="shared" si="5504"/>
        <v>6.816438356164384</v>
      </c>
      <c r="X2493" s="16" t="e">
        <f>IF(Template!$F$7="Linear interpolation",LinInterp($I$5:$I$22,$G$5:$G$22,W2493),CubicSpline($I$5:$I$22,$G$5:$G$22,W2493))</f>
        <v>#VALUE!</v>
      </c>
      <c r="Y2493" s="221" t="e">
        <f t="shared" si="5491"/>
        <v>#VALUE!</v>
      </c>
      <c r="Z2493" s="221" t="e">
        <f>Y2493/PRODUCT($AA$6:AA2492)</f>
        <v>#VALUE!</v>
      </c>
      <c r="AA2493" s="16" t="e">
        <f t="shared" si="5498"/>
        <v>#VALUE!</v>
      </c>
      <c r="AB2493" s="10" t="e">
        <f t="shared" si="5499"/>
        <v>#VALUE!</v>
      </c>
      <c r="AC2493" s="90">
        <f t="shared" si="5492"/>
        <v>2493</v>
      </c>
      <c r="AD2493" s="17">
        <f t="shared" si="5500"/>
        <v>48486</v>
      </c>
      <c r="AE2493" s="16" t="e">
        <f t="shared" si="5493"/>
        <v>#VALUE!</v>
      </c>
      <c r="AF2493" s="10">
        <f ca="1">IFERROR(AVERAGE(INDIRECT("AE"&amp;AC2493-Template!$F$10+1):INDIRECT("AE"&amp;AC2493)),0)</f>
        <v>0</v>
      </c>
      <c r="AG2493" s="35"/>
      <c r="AH2493" s="86"/>
      <c r="AI2493" s="35"/>
      <c r="AJ2493" s="35"/>
      <c r="AK2493" s="35"/>
      <c r="AL2493" s="35"/>
      <c r="AM2493" s="35"/>
      <c r="AN2493" s="35"/>
      <c r="AO2493" s="35"/>
      <c r="AP2493" s="35"/>
      <c r="AQ2493" s="35"/>
      <c r="AR2493" s="35"/>
      <c r="AS2493" s="35"/>
      <c r="AT2493" s="35"/>
      <c r="AU2493" s="35"/>
      <c r="AV2493" s="35"/>
      <c r="AW2493" s="35"/>
      <c r="AX2493" s="35"/>
      <c r="AY2493" s="35"/>
      <c r="AZ2493" s="17">
        <f t="shared" ref="AZ2493" si="5616">AZ2492+1</f>
        <v>48509</v>
      </c>
      <c r="BA2493" s="216">
        <f t="shared" si="5516"/>
        <v>5</v>
      </c>
      <c r="BB2493" s="216">
        <f t="shared" ref="BB2493" si="5617">BB2492+1</f>
        <v>2488</v>
      </c>
      <c r="BC2493" s="16">
        <f t="shared" si="5518"/>
        <v>6.816438356164384</v>
      </c>
      <c r="BD2493" s="16">
        <f>IF(Template!$F$7="Linear interpolation",LinInterp($AO$5:$AO$18,$AM$5:$AM$18,BC2493),CubicSpline($AO$5:$AO$18,$AM$5:$AM$18,BC2493))</f>
        <v>14.150963823042696</v>
      </c>
      <c r="BE2493" s="221">
        <f t="shared" si="5597"/>
        <v>2.4649381851602787</v>
      </c>
      <c r="BF2493" s="221">
        <f>BE2493/PRODUCT($BG$6:BG2492)</f>
        <v>1.0003622533086454</v>
      </c>
      <c r="BG2493" s="16">
        <f t="shared" si="5519"/>
        <v>1.0003622533086454</v>
      </c>
      <c r="BH2493" s="10">
        <f t="shared" si="5520"/>
        <v>13.222245765555861</v>
      </c>
      <c r="BI2493" s="90"/>
      <c r="BJ2493" s="17">
        <f t="shared" si="5503"/>
        <v>48486</v>
      </c>
      <c r="BK2493" s="16">
        <f t="shared" si="5496"/>
        <v>13.246811698282123</v>
      </c>
      <c r="BL2493" s="10">
        <f ca="1">IFERROR(AVERAGE(INDIRECT("BK"&amp;AC2493-Template!$F$10+1):INDIRECT("BK"&amp;AC2493)),0)</f>
        <v>13.267226034057755</v>
      </c>
      <c r="BM2493" s="35"/>
      <c r="BN2493" s="86"/>
      <c r="BO2493" s="35"/>
      <c r="BP2493" s="35"/>
      <c r="BQ2493" s="35"/>
      <c r="BR2493" s="35"/>
      <c r="BS2493" s="35"/>
      <c r="BT2493" s="35"/>
      <c r="BU2493" s="35"/>
      <c r="BV2493" s="35"/>
      <c r="BW2493" s="35"/>
      <c r="BX2493" s="35"/>
      <c r="BY2493" s="35"/>
      <c r="BZ2493" s="35"/>
      <c r="CA2493" s="35"/>
      <c r="CB2493" s="35"/>
      <c r="CC2493" s="35"/>
      <c r="CD2493" s="35"/>
      <c r="CE2493" s="35"/>
      <c r="CF2493" s="35"/>
      <c r="CG2493" s="35"/>
      <c r="CH2493" s="35"/>
    </row>
    <row r="2494" spans="1:86" ht="15.6" x14ac:dyDescent="0.3">
      <c r="A2494" s="35"/>
      <c r="B2494" s="86"/>
      <c r="C2494" s="35"/>
      <c r="D2494" s="35"/>
      <c r="E2494" s="35"/>
      <c r="F2494" s="35"/>
      <c r="G2494" s="35"/>
      <c r="H2494" s="35"/>
      <c r="I2494" s="35"/>
      <c r="J2494" s="35"/>
      <c r="K2494" s="35"/>
      <c r="L2494" s="35"/>
      <c r="M2494" s="35"/>
      <c r="N2494" s="35"/>
      <c r="O2494" s="35"/>
      <c r="P2494" s="35"/>
      <c r="Q2494" s="35"/>
      <c r="R2494" s="35"/>
      <c r="S2494" s="35"/>
      <c r="T2494" s="17">
        <f t="shared" si="5497"/>
        <v>48510</v>
      </c>
      <c r="U2494" s="216">
        <f t="shared" si="5490"/>
        <v>6</v>
      </c>
      <c r="V2494" s="216">
        <f t="shared" si="5497"/>
        <v>2489</v>
      </c>
      <c r="W2494" s="16">
        <f t="shared" si="5504"/>
        <v>6.8191780821917805</v>
      </c>
      <c r="X2494" s="16" t="e">
        <f>IF(Template!$F$7="Linear interpolation",LinInterp($I$5:$I$22,$G$5:$G$22,W2494),CubicSpline($I$5:$I$22,$G$5:$G$22,W2494))</f>
        <v>#VALUE!</v>
      </c>
      <c r="Y2494" s="221" t="e">
        <f t="shared" si="5491"/>
        <v>#VALUE!</v>
      </c>
      <c r="Z2494" s="221" t="e">
        <f>Y2494/PRODUCT($AA$6:AA2493)</f>
        <v>#VALUE!</v>
      </c>
      <c r="AA2494" s="16" t="e">
        <f t="shared" si="5498"/>
        <v>#VALUE!</v>
      </c>
      <c r="AB2494" s="10" t="e">
        <f t="shared" si="5499"/>
        <v>#VALUE!</v>
      </c>
      <c r="AC2494" s="90">
        <f t="shared" si="5492"/>
        <v>2494</v>
      </c>
      <c r="AD2494" s="17">
        <f t="shared" si="5500"/>
        <v>48487</v>
      </c>
      <c r="AE2494" s="16" t="e">
        <f t="shared" si="5493"/>
        <v>#VALUE!</v>
      </c>
      <c r="AF2494" s="10">
        <f ca="1">IFERROR(AVERAGE(INDIRECT("AE"&amp;AC2494-Template!$F$10+1):INDIRECT("AE"&amp;AC2494)),0)</f>
        <v>0</v>
      </c>
      <c r="AG2494" s="35"/>
      <c r="AH2494" s="86"/>
      <c r="AI2494" s="35"/>
      <c r="AJ2494" s="35"/>
      <c r="AK2494" s="35"/>
      <c r="AL2494" s="35"/>
      <c r="AM2494" s="35"/>
      <c r="AN2494" s="35"/>
      <c r="AO2494" s="35"/>
      <c r="AP2494" s="35"/>
      <c r="AQ2494" s="35"/>
      <c r="AR2494" s="35"/>
      <c r="AS2494" s="35"/>
      <c r="AT2494" s="35"/>
      <c r="AU2494" s="35"/>
      <c r="AV2494" s="35"/>
      <c r="AW2494" s="35"/>
      <c r="AX2494" s="35"/>
      <c r="AY2494" s="35"/>
      <c r="AZ2494" s="17">
        <f t="shared" ref="AZ2494" si="5618">AZ2493+1</f>
        <v>48510</v>
      </c>
      <c r="BA2494" s="216">
        <f t="shared" si="5516"/>
        <v>6</v>
      </c>
      <c r="BB2494" s="216">
        <f t="shared" ref="BB2494" si="5619">BB2493+1</f>
        <v>2489</v>
      </c>
      <c r="BC2494" s="16">
        <f t="shared" si="5518"/>
        <v>6.8191780821917805</v>
      </c>
      <c r="BD2494" s="16">
        <f>IF(Template!$F$7="Linear interpolation",LinInterp($AO$5:$AO$18,$AM$5:$AM$18,BC2494),CubicSpline($AO$5:$AO$18,$AM$5:$AM$18,BC2494))</f>
        <v>14.150956401092595</v>
      </c>
      <c r="BE2494" s="221">
        <f t="shared" si="5597"/>
        <v>2.4658310582934204</v>
      </c>
      <c r="BF2494" s="221">
        <f>BE2494/PRODUCT($BG$6:BG2493)</f>
        <v>1.0003622294216208</v>
      </c>
      <c r="BG2494" s="16">
        <f t="shared" si="5519"/>
        <v>1.0003622533086454</v>
      </c>
      <c r="BH2494" s="10">
        <f t="shared" si="5520"/>
        <v>13.222245765555861</v>
      </c>
      <c r="BI2494" s="90"/>
      <c r="BJ2494" s="17">
        <f t="shared" si="5503"/>
        <v>48487</v>
      </c>
      <c r="BK2494" s="16">
        <f t="shared" si="5496"/>
        <v>13.245566143589183</v>
      </c>
      <c r="BL2494" s="10">
        <f ca="1">IFERROR(AVERAGE(INDIRECT("BK"&amp;AC2494-Template!$F$10+1):INDIRECT("BK"&amp;AC2494)),0)</f>
        <v>13.265753649637054</v>
      </c>
      <c r="BM2494" s="35"/>
      <c r="BN2494" s="86"/>
      <c r="BO2494" s="35"/>
      <c r="BP2494" s="35"/>
      <c r="BQ2494" s="35"/>
      <c r="BR2494" s="35"/>
      <c r="BS2494" s="35"/>
      <c r="BT2494" s="35"/>
      <c r="BU2494" s="35"/>
      <c r="BV2494" s="35"/>
      <c r="BW2494" s="35"/>
      <c r="BX2494" s="35"/>
      <c r="BY2494" s="35"/>
      <c r="BZ2494" s="35"/>
      <c r="CA2494" s="35"/>
      <c r="CB2494" s="35"/>
      <c r="CC2494" s="35"/>
      <c r="CD2494" s="35"/>
      <c r="CE2494" s="35"/>
      <c r="CF2494" s="35"/>
      <c r="CG2494" s="35"/>
      <c r="CH2494" s="35"/>
    </row>
    <row r="2495" spans="1:86" ht="15.6" x14ac:dyDescent="0.3">
      <c r="A2495" s="35"/>
      <c r="B2495" s="86"/>
      <c r="C2495" s="35"/>
      <c r="D2495" s="35"/>
      <c r="E2495" s="35"/>
      <c r="F2495" s="35"/>
      <c r="G2495" s="35"/>
      <c r="H2495" s="35"/>
      <c r="I2495" s="35"/>
      <c r="J2495" s="35"/>
      <c r="K2495" s="35"/>
      <c r="L2495" s="35"/>
      <c r="M2495" s="35"/>
      <c r="N2495" s="35"/>
      <c r="O2495" s="35"/>
      <c r="P2495" s="35"/>
      <c r="Q2495" s="35"/>
      <c r="R2495" s="35"/>
      <c r="S2495" s="35"/>
      <c r="T2495" s="17">
        <f t="shared" si="5497"/>
        <v>48511</v>
      </c>
      <c r="U2495" s="216">
        <f t="shared" si="5490"/>
        <v>7</v>
      </c>
      <c r="V2495" s="216">
        <f t="shared" si="5497"/>
        <v>2490</v>
      </c>
      <c r="W2495" s="16">
        <f t="shared" si="5504"/>
        <v>6.8219178082191778</v>
      </c>
      <c r="X2495" s="16" t="e">
        <f>IF(Template!$F$7="Linear interpolation",LinInterp($I$5:$I$22,$G$5:$G$22,W2495),CubicSpline($I$5:$I$22,$G$5:$G$22,W2495))</f>
        <v>#VALUE!</v>
      </c>
      <c r="Y2495" s="221" t="e">
        <f t="shared" si="5491"/>
        <v>#VALUE!</v>
      </c>
      <c r="Z2495" s="221" t="e">
        <f>Y2495/PRODUCT($AA$6:AA2494)</f>
        <v>#VALUE!</v>
      </c>
      <c r="AA2495" s="16" t="e">
        <f t="shared" si="5498"/>
        <v>#VALUE!</v>
      </c>
      <c r="AB2495" s="10" t="e">
        <f t="shared" si="5499"/>
        <v>#VALUE!</v>
      </c>
      <c r="AC2495" s="90">
        <f t="shared" si="5492"/>
        <v>2495</v>
      </c>
      <c r="AD2495" s="17">
        <f t="shared" si="5500"/>
        <v>48488</v>
      </c>
      <c r="AE2495" s="16" t="e">
        <f t="shared" si="5493"/>
        <v>#VALUE!</v>
      </c>
      <c r="AF2495" s="10">
        <f ca="1">IFERROR(AVERAGE(INDIRECT("AE"&amp;AC2495-Template!$F$10+1):INDIRECT("AE"&amp;AC2495)),0)</f>
        <v>0</v>
      </c>
      <c r="AG2495" s="35"/>
      <c r="AH2495" s="86"/>
      <c r="AI2495" s="35"/>
      <c r="AJ2495" s="35"/>
      <c r="AK2495" s="35"/>
      <c r="AL2495" s="35"/>
      <c r="AM2495" s="35"/>
      <c r="AN2495" s="35"/>
      <c r="AO2495" s="35"/>
      <c r="AP2495" s="35"/>
      <c r="AQ2495" s="35"/>
      <c r="AR2495" s="35"/>
      <c r="AS2495" s="35"/>
      <c r="AT2495" s="35"/>
      <c r="AU2495" s="35"/>
      <c r="AV2495" s="35"/>
      <c r="AW2495" s="35"/>
      <c r="AX2495" s="35"/>
      <c r="AY2495" s="35"/>
      <c r="AZ2495" s="17">
        <f t="shared" ref="AZ2495" si="5620">AZ2494+1</f>
        <v>48511</v>
      </c>
      <c r="BA2495" s="216">
        <f t="shared" si="5516"/>
        <v>7</v>
      </c>
      <c r="BB2495" s="216">
        <f t="shared" ref="BB2495" si="5621">BB2494+1</f>
        <v>2490</v>
      </c>
      <c r="BC2495" s="16">
        <f t="shared" si="5518"/>
        <v>6.8219178082191778</v>
      </c>
      <c r="BD2495" s="16">
        <f>IF(Template!$F$7="Linear interpolation",LinInterp($AO$5:$AO$18,$AM$5:$AM$18,BC2495),CubicSpline($AO$5:$AO$18,$AM$5:$AM$18,BC2495))</f>
        <v>14.1509485931493</v>
      </c>
      <c r="BE2495" s="221">
        <f t="shared" si="5597"/>
        <v>2.4667241970706342</v>
      </c>
      <c r="BF2495" s="221">
        <f>BE2495/PRODUCT($BG$6:BG2494)</f>
        <v>1.0003621821019919</v>
      </c>
      <c r="BG2495" s="16">
        <f t="shared" si="5519"/>
        <v>1.0003622533086454</v>
      </c>
      <c r="BH2495" s="10">
        <f t="shared" si="5520"/>
        <v>13.222245765555861</v>
      </c>
      <c r="BI2495" s="90"/>
      <c r="BJ2495" s="17">
        <f t="shared" si="5503"/>
        <v>48488</v>
      </c>
      <c r="BK2495" s="16">
        <f t="shared" si="5496"/>
        <v>13.244336524564471</v>
      </c>
      <c r="BL2495" s="10">
        <f ca="1">IFERROR(AVERAGE(INDIRECT("BK"&amp;AC2495-Template!$F$10+1):INDIRECT("BK"&amp;AC2495)),0)</f>
        <v>13.264296790846592</v>
      </c>
      <c r="BM2495" s="35"/>
      <c r="BN2495" s="86"/>
      <c r="BO2495" s="35"/>
      <c r="BP2495" s="35"/>
      <c r="BQ2495" s="35"/>
      <c r="BR2495" s="35"/>
      <c r="BS2495" s="35"/>
      <c r="BT2495" s="35"/>
      <c r="BU2495" s="35"/>
      <c r="BV2495" s="35"/>
      <c r="BW2495" s="35"/>
      <c r="BX2495" s="35"/>
      <c r="BY2495" s="35"/>
      <c r="BZ2495" s="35"/>
      <c r="CA2495" s="35"/>
      <c r="CB2495" s="35"/>
      <c r="CC2495" s="35"/>
      <c r="CD2495" s="35"/>
      <c r="CE2495" s="35"/>
      <c r="CF2495" s="35"/>
      <c r="CG2495" s="35"/>
      <c r="CH2495" s="35"/>
    </row>
    <row r="2496" spans="1:86" ht="15.6" x14ac:dyDescent="0.3">
      <c r="A2496" s="35"/>
      <c r="B2496" s="86"/>
      <c r="C2496" s="35"/>
      <c r="D2496" s="35"/>
      <c r="E2496" s="35"/>
      <c r="F2496" s="35"/>
      <c r="G2496" s="35"/>
      <c r="H2496" s="35"/>
      <c r="I2496" s="35"/>
      <c r="J2496" s="35"/>
      <c r="K2496" s="35"/>
      <c r="L2496" s="35"/>
      <c r="M2496" s="35"/>
      <c r="N2496" s="35"/>
      <c r="O2496" s="35"/>
      <c r="P2496" s="35"/>
      <c r="Q2496" s="35"/>
      <c r="R2496" s="35"/>
      <c r="S2496" s="35"/>
      <c r="T2496" s="17">
        <f t="shared" si="5497"/>
        <v>48512</v>
      </c>
      <c r="U2496" s="216">
        <f t="shared" si="5490"/>
        <v>1</v>
      </c>
      <c r="V2496" s="216">
        <f t="shared" si="5497"/>
        <v>2491</v>
      </c>
      <c r="W2496" s="16">
        <f t="shared" si="5504"/>
        <v>6.8246575342465752</v>
      </c>
      <c r="X2496" s="16" t="e">
        <f>IF(Template!$F$7="Linear interpolation",LinInterp($I$5:$I$22,$G$5:$G$22,W2496),CubicSpline($I$5:$I$22,$G$5:$G$22,W2496))</f>
        <v>#VALUE!</v>
      </c>
      <c r="Y2496" s="221" t="e">
        <f t="shared" si="5491"/>
        <v>#VALUE!</v>
      </c>
      <c r="Z2496" s="221" t="e">
        <f>Y2496/PRODUCT($AA$6:AA2495)</f>
        <v>#VALUE!</v>
      </c>
      <c r="AA2496" s="16" t="e">
        <f t="shared" si="5498"/>
        <v>#VALUE!</v>
      </c>
      <c r="AB2496" s="10" t="e">
        <f t="shared" si="5499"/>
        <v>#VALUE!</v>
      </c>
      <c r="AC2496" s="90">
        <f t="shared" si="5492"/>
        <v>2496</v>
      </c>
      <c r="AD2496" s="17">
        <f t="shared" si="5500"/>
        <v>48489</v>
      </c>
      <c r="AE2496" s="16" t="e">
        <f t="shared" si="5493"/>
        <v>#VALUE!</v>
      </c>
      <c r="AF2496" s="10">
        <f ca="1">IFERROR(AVERAGE(INDIRECT("AE"&amp;AC2496-Template!$F$10+1):INDIRECT("AE"&amp;AC2496)),0)</f>
        <v>0</v>
      </c>
      <c r="AG2496" s="35"/>
      <c r="AH2496" s="86"/>
      <c r="AI2496" s="35"/>
      <c r="AJ2496" s="35"/>
      <c r="AK2496" s="35"/>
      <c r="AL2496" s="35"/>
      <c r="AM2496" s="35"/>
      <c r="AN2496" s="35"/>
      <c r="AO2496" s="35"/>
      <c r="AP2496" s="35"/>
      <c r="AQ2496" s="35"/>
      <c r="AR2496" s="35"/>
      <c r="AS2496" s="35"/>
      <c r="AT2496" s="35"/>
      <c r="AU2496" s="35"/>
      <c r="AV2496" s="35"/>
      <c r="AW2496" s="35"/>
      <c r="AX2496" s="35"/>
      <c r="AY2496" s="35"/>
      <c r="AZ2496" s="17">
        <f t="shared" ref="AZ2496" si="5622">AZ2495+1</f>
        <v>48512</v>
      </c>
      <c r="BA2496" s="216">
        <f t="shared" si="5516"/>
        <v>1</v>
      </c>
      <c r="BB2496" s="216">
        <f t="shared" ref="BB2496" si="5623">BB2495+1</f>
        <v>2491</v>
      </c>
      <c r="BC2496" s="16">
        <f t="shared" si="5518"/>
        <v>6.8246575342465752</v>
      </c>
      <c r="BD2496" s="16">
        <f>IF(Template!$F$7="Linear interpolation",LinInterp($AO$5:$AO$18,$AM$5:$AM$18,BC2496),CubicSpline($AO$5:$AO$18,$AM$5:$AM$18,BC2496))</f>
        <v>14.150940407288767</v>
      </c>
      <c r="BE2496" s="221">
        <f t="shared" si="5597"/>
        <v>2.4676176026691481</v>
      </c>
      <c r="BF2496" s="221">
        <f>BE2496/PRODUCT($BG$6:BG2495)</f>
        <v>1.0003621118049646</v>
      </c>
      <c r="BG2496" s="16">
        <f t="shared" si="5519"/>
        <v>1.0003621118049646</v>
      </c>
      <c r="BH2496" s="10">
        <f t="shared" si="5520"/>
        <v>13.217080881207654</v>
      </c>
      <c r="BI2496" s="90"/>
      <c r="BJ2496" s="17">
        <f t="shared" si="5503"/>
        <v>48489</v>
      </c>
      <c r="BK2496" s="16">
        <f t="shared" si="5496"/>
        <v>13.244336524564471</v>
      </c>
      <c r="BL2496" s="10">
        <f ca="1">IFERROR(AVERAGE(INDIRECT("BK"&amp;AC2496-Template!$F$10+1):INDIRECT("BK"&amp;AC2496)),0)</f>
        <v>13.262895941127331</v>
      </c>
      <c r="BM2496" s="35"/>
      <c r="BN2496" s="86"/>
      <c r="BO2496" s="35"/>
      <c r="BP2496" s="35"/>
      <c r="BQ2496" s="35"/>
      <c r="BR2496" s="35"/>
      <c r="BS2496" s="35"/>
      <c r="BT2496" s="35"/>
      <c r="BU2496" s="35"/>
      <c r="BV2496" s="35"/>
      <c r="BW2496" s="35"/>
      <c r="BX2496" s="35"/>
      <c r="BY2496" s="35"/>
      <c r="BZ2496" s="35"/>
      <c r="CA2496" s="35"/>
      <c r="CB2496" s="35"/>
      <c r="CC2496" s="35"/>
      <c r="CD2496" s="35"/>
      <c r="CE2496" s="35"/>
      <c r="CF2496" s="35"/>
      <c r="CG2496" s="35"/>
      <c r="CH2496" s="35"/>
    </row>
    <row r="2497" spans="1:86" ht="15.6" x14ac:dyDescent="0.3">
      <c r="A2497" s="35"/>
      <c r="B2497" s="86"/>
      <c r="C2497" s="35"/>
      <c r="D2497" s="35"/>
      <c r="E2497" s="35"/>
      <c r="F2497" s="35"/>
      <c r="G2497" s="35"/>
      <c r="H2497" s="35"/>
      <c r="I2497" s="35"/>
      <c r="J2497" s="35"/>
      <c r="K2497" s="35"/>
      <c r="L2497" s="35"/>
      <c r="M2497" s="35"/>
      <c r="N2497" s="35"/>
      <c r="O2497" s="35"/>
      <c r="P2497" s="35"/>
      <c r="Q2497" s="35"/>
      <c r="R2497" s="35"/>
      <c r="S2497" s="35"/>
      <c r="T2497" s="17">
        <f t="shared" si="5497"/>
        <v>48513</v>
      </c>
      <c r="U2497" s="216">
        <f t="shared" si="5490"/>
        <v>2</v>
      </c>
      <c r="V2497" s="216">
        <f t="shared" si="5497"/>
        <v>2492</v>
      </c>
      <c r="W2497" s="16">
        <f t="shared" si="5504"/>
        <v>6.8273972602739725</v>
      </c>
      <c r="X2497" s="16" t="e">
        <f>IF(Template!$F$7="Linear interpolation",LinInterp($I$5:$I$22,$G$5:$G$22,W2497),CubicSpline($I$5:$I$22,$G$5:$G$22,W2497))</f>
        <v>#VALUE!</v>
      </c>
      <c r="Y2497" s="221" t="e">
        <f t="shared" si="5491"/>
        <v>#VALUE!</v>
      </c>
      <c r="Z2497" s="221" t="e">
        <f>Y2497/PRODUCT($AA$6:AA2496)</f>
        <v>#VALUE!</v>
      </c>
      <c r="AA2497" s="16" t="e">
        <f t="shared" si="5498"/>
        <v>#VALUE!</v>
      </c>
      <c r="AB2497" s="10" t="e">
        <f t="shared" si="5499"/>
        <v>#VALUE!</v>
      </c>
      <c r="AC2497" s="90">
        <f t="shared" si="5492"/>
        <v>2497</v>
      </c>
      <c r="AD2497" s="17">
        <f t="shared" si="5500"/>
        <v>48490</v>
      </c>
      <c r="AE2497" s="16" t="e">
        <f t="shared" si="5493"/>
        <v>#VALUE!</v>
      </c>
      <c r="AF2497" s="10">
        <f ca="1">IFERROR(AVERAGE(INDIRECT("AE"&amp;AC2497-Template!$F$10+1):INDIRECT("AE"&amp;AC2497)),0)</f>
        <v>0</v>
      </c>
      <c r="AG2497" s="35"/>
      <c r="AH2497" s="86"/>
      <c r="AI2497" s="35"/>
      <c r="AJ2497" s="35"/>
      <c r="AK2497" s="35"/>
      <c r="AL2497" s="35"/>
      <c r="AM2497" s="35"/>
      <c r="AN2497" s="35"/>
      <c r="AO2497" s="35"/>
      <c r="AP2497" s="35"/>
      <c r="AQ2497" s="35"/>
      <c r="AR2497" s="35"/>
      <c r="AS2497" s="35"/>
      <c r="AT2497" s="35"/>
      <c r="AU2497" s="35"/>
      <c r="AV2497" s="35"/>
      <c r="AW2497" s="35"/>
      <c r="AX2497" s="35"/>
      <c r="AY2497" s="35"/>
      <c r="AZ2497" s="17">
        <f t="shared" ref="AZ2497" si="5624">AZ2496+1</f>
        <v>48513</v>
      </c>
      <c r="BA2497" s="216">
        <f t="shared" si="5516"/>
        <v>2</v>
      </c>
      <c r="BB2497" s="216">
        <f t="shared" ref="BB2497" si="5625">BB2496+1</f>
        <v>2492</v>
      </c>
      <c r="BC2497" s="16">
        <f t="shared" si="5518"/>
        <v>6.8273972602739725</v>
      </c>
      <c r="BD2497" s="16">
        <f>IF(Template!$F$7="Linear interpolation",LinInterp($AO$5:$AO$18,$AM$5:$AM$18,BC2497),CubicSpline($AO$5:$AO$18,$AM$5:$AM$18,BC2497))</f>
        <v>14.150931851586948</v>
      </c>
      <c r="BE2497" s="221">
        <f t="shared" si="5597"/>
        <v>2.4685112762697159</v>
      </c>
      <c r="BF2497" s="221">
        <f>BE2497/PRODUCT($BG$6:BG2496)</f>
        <v>1.0003621604901833</v>
      </c>
      <c r="BG2497" s="16">
        <f t="shared" si="5519"/>
        <v>1.0003621604901833</v>
      </c>
      <c r="BH2497" s="10">
        <f t="shared" si="5520"/>
        <v>13.21885789169186</v>
      </c>
      <c r="BI2497" s="90"/>
      <c r="BJ2497" s="17">
        <f t="shared" si="5503"/>
        <v>48490</v>
      </c>
      <c r="BK2497" s="16">
        <f t="shared" si="5496"/>
        <v>13.244336524564471</v>
      </c>
      <c r="BL2497" s="10">
        <f ca="1">IFERROR(AVERAGE(INDIRECT("BK"&amp;AC2497-Template!$F$10+1):INDIRECT("BK"&amp;AC2497)),0)</f>
        <v>13.261550595680614</v>
      </c>
      <c r="BM2497" s="35"/>
      <c r="BN2497" s="86"/>
      <c r="BO2497" s="35"/>
      <c r="BP2497" s="35"/>
      <c r="BQ2497" s="35"/>
      <c r="BR2497" s="35"/>
      <c r="BS2497" s="35"/>
      <c r="BT2497" s="35"/>
      <c r="BU2497" s="35"/>
      <c r="BV2497" s="35"/>
      <c r="BW2497" s="35"/>
      <c r="BX2497" s="35"/>
      <c r="BY2497" s="35"/>
      <c r="BZ2497" s="35"/>
      <c r="CA2497" s="35"/>
      <c r="CB2497" s="35"/>
      <c r="CC2497" s="35"/>
      <c r="CD2497" s="35"/>
      <c r="CE2497" s="35"/>
      <c r="CF2497" s="35"/>
      <c r="CG2497" s="35"/>
      <c r="CH2497" s="35"/>
    </row>
    <row r="2498" spans="1:86" ht="15.6" x14ac:dyDescent="0.3">
      <c r="A2498" s="35"/>
      <c r="B2498" s="86"/>
      <c r="C2498" s="35"/>
      <c r="D2498" s="35"/>
      <c r="E2498" s="35"/>
      <c r="F2498" s="35"/>
      <c r="G2498" s="35"/>
      <c r="H2498" s="35"/>
      <c r="I2498" s="35"/>
      <c r="J2498" s="35"/>
      <c r="K2498" s="35"/>
      <c r="L2498" s="35"/>
      <c r="M2498" s="35"/>
      <c r="N2498" s="35"/>
      <c r="O2498" s="35"/>
      <c r="P2498" s="35"/>
      <c r="Q2498" s="35"/>
      <c r="R2498" s="35"/>
      <c r="S2498" s="35"/>
      <c r="T2498" s="17">
        <f t="shared" si="5497"/>
        <v>48514</v>
      </c>
      <c r="U2498" s="216">
        <f t="shared" si="5490"/>
        <v>3</v>
      </c>
      <c r="V2498" s="216">
        <f t="shared" si="5497"/>
        <v>2493</v>
      </c>
      <c r="W2498" s="16">
        <f t="shared" si="5504"/>
        <v>6.8301369863013699</v>
      </c>
      <c r="X2498" s="16" t="e">
        <f>IF(Template!$F$7="Linear interpolation",LinInterp($I$5:$I$22,$G$5:$G$22,W2498),CubicSpline($I$5:$I$22,$G$5:$G$22,W2498))</f>
        <v>#VALUE!</v>
      </c>
      <c r="Y2498" s="221" t="e">
        <f t="shared" si="5491"/>
        <v>#VALUE!</v>
      </c>
      <c r="Z2498" s="221" t="e">
        <f>Y2498/PRODUCT($AA$6:AA2497)</f>
        <v>#VALUE!</v>
      </c>
      <c r="AA2498" s="16" t="e">
        <f t="shared" si="5498"/>
        <v>#VALUE!</v>
      </c>
      <c r="AB2498" s="10" t="e">
        <f t="shared" si="5499"/>
        <v>#VALUE!</v>
      </c>
      <c r="AC2498" s="90">
        <f t="shared" si="5492"/>
        <v>2498</v>
      </c>
      <c r="AD2498" s="17">
        <f t="shared" si="5500"/>
        <v>48491</v>
      </c>
      <c r="AE2498" s="16" t="e">
        <f t="shared" si="5493"/>
        <v>#VALUE!</v>
      </c>
      <c r="AF2498" s="10">
        <f ca="1">IFERROR(AVERAGE(INDIRECT("AE"&amp;AC2498-Template!$F$10+1):INDIRECT("AE"&amp;AC2498)),0)</f>
        <v>0</v>
      </c>
      <c r="AG2498" s="35"/>
      <c r="AH2498" s="86"/>
      <c r="AI2498" s="35"/>
      <c r="AJ2498" s="35"/>
      <c r="AK2498" s="35"/>
      <c r="AL2498" s="35"/>
      <c r="AM2498" s="35"/>
      <c r="AN2498" s="35"/>
      <c r="AO2498" s="35"/>
      <c r="AP2498" s="35"/>
      <c r="AQ2498" s="35"/>
      <c r="AR2498" s="35"/>
      <c r="AS2498" s="35"/>
      <c r="AT2498" s="35"/>
      <c r="AU2498" s="35"/>
      <c r="AV2498" s="35"/>
      <c r="AW2498" s="35"/>
      <c r="AX2498" s="35"/>
      <c r="AY2498" s="35"/>
      <c r="AZ2498" s="17">
        <f t="shared" ref="AZ2498" si="5626">AZ2497+1</f>
        <v>48514</v>
      </c>
      <c r="BA2498" s="216">
        <f t="shared" si="5516"/>
        <v>3</v>
      </c>
      <c r="BB2498" s="216">
        <f t="shared" ref="BB2498" si="5627">BB2497+1</f>
        <v>2493</v>
      </c>
      <c r="BC2498" s="16">
        <f t="shared" si="5518"/>
        <v>6.8301369863013699</v>
      </c>
      <c r="BD2498" s="16">
        <f>IF(Template!$F$7="Linear interpolation",LinInterp($AO$5:$AO$18,$AM$5:$AM$18,BC2498),CubicSpline($AO$5:$AO$18,$AM$5:$AM$18,BC2498))</f>
        <v>14.150922934119798</v>
      </c>
      <c r="BE2498" s="221">
        <f t="shared" si="5597"/>
        <v>2.46940521905664</v>
      </c>
      <c r="BF2498" s="221">
        <f>BE2498/PRODUCT($BG$6:BG2497)</f>
        <v>1.0003621384255028</v>
      </c>
      <c r="BG2498" s="16">
        <f t="shared" si="5519"/>
        <v>1.0003621384255028</v>
      </c>
      <c r="BH2498" s="10">
        <f t="shared" si="5520"/>
        <v>13.218052530852621</v>
      </c>
      <c r="BI2498" s="90"/>
      <c r="BJ2498" s="17">
        <f t="shared" si="5503"/>
        <v>48491</v>
      </c>
      <c r="BK2498" s="16">
        <f t="shared" si="5496"/>
        <v>13.23711859166754</v>
      </c>
      <c r="BL2498" s="10">
        <f ca="1">IFERROR(AVERAGE(INDIRECT("BK"&amp;AC2498-Template!$F$10+1):INDIRECT("BK"&amp;AC2498)),0)</f>
        <v>13.259964652470671</v>
      </c>
      <c r="BM2498" s="35"/>
      <c r="BN2498" s="86"/>
      <c r="BO2498" s="35"/>
      <c r="BP2498" s="35"/>
      <c r="BQ2498" s="35"/>
      <c r="BR2498" s="35"/>
      <c r="BS2498" s="35"/>
      <c r="BT2498" s="35"/>
      <c r="BU2498" s="35"/>
      <c r="BV2498" s="35"/>
      <c r="BW2498" s="35"/>
      <c r="BX2498" s="35"/>
      <c r="BY2498" s="35"/>
      <c r="BZ2498" s="35"/>
      <c r="CA2498" s="35"/>
      <c r="CB2498" s="35"/>
      <c r="CC2498" s="35"/>
      <c r="CD2498" s="35"/>
      <c r="CE2498" s="35"/>
      <c r="CF2498" s="35"/>
      <c r="CG2498" s="35"/>
      <c r="CH2498" s="35"/>
    </row>
    <row r="2499" spans="1:86" ht="15.6" x14ac:dyDescent="0.3">
      <c r="A2499" s="35"/>
      <c r="B2499" s="86"/>
      <c r="C2499" s="35"/>
      <c r="D2499" s="35"/>
      <c r="E2499" s="35"/>
      <c r="F2499" s="35"/>
      <c r="G2499" s="35"/>
      <c r="H2499" s="35"/>
      <c r="I2499" s="35"/>
      <c r="J2499" s="35"/>
      <c r="K2499" s="35"/>
      <c r="L2499" s="35"/>
      <c r="M2499" s="35"/>
      <c r="N2499" s="35"/>
      <c r="O2499" s="35"/>
      <c r="P2499" s="35"/>
      <c r="Q2499" s="35"/>
      <c r="R2499" s="35"/>
      <c r="S2499" s="35"/>
      <c r="T2499" s="17">
        <f t="shared" si="5497"/>
        <v>48515</v>
      </c>
      <c r="U2499" s="216">
        <f t="shared" si="5490"/>
        <v>4</v>
      </c>
      <c r="V2499" s="216">
        <f t="shared" si="5497"/>
        <v>2494</v>
      </c>
      <c r="W2499" s="16">
        <f t="shared" si="5504"/>
        <v>6.8328767123287673</v>
      </c>
      <c r="X2499" s="16" t="e">
        <f>IF(Template!$F$7="Linear interpolation",LinInterp($I$5:$I$22,$G$5:$G$22,W2499),CubicSpline($I$5:$I$22,$G$5:$G$22,W2499))</f>
        <v>#VALUE!</v>
      </c>
      <c r="Y2499" s="221" t="e">
        <f t="shared" si="5491"/>
        <v>#VALUE!</v>
      </c>
      <c r="Z2499" s="221" t="e">
        <f>Y2499/PRODUCT($AA$6:AA2498)</f>
        <v>#VALUE!</v>
      </c>
      <c r="AA2499" s="16" t="e">
        <f t="shared" si="5498"/>
        <v>#VALUE!</v>
      </c>
      <c r="AB2499" s="10" t="e">
        <f t="shared" si="5499"/>
        <v>#VALUE!</v>
      </c>
      <c r="AC2499" s="90">
        <f t="shared" si="5492"/>
        <v>2499</v>
      </c>
      <c r="AD2499" s="17">
        <f t="shared" si="5500"/>
        <v>48492</v>
      </c>
      <c r="AE2499" s="16" t="e">
        <f t="shared" si="5493"/>
        <v>#VALUE!</v>
      </c>
      <c r="AF2499" s="10">
        <f ca="1">IFERROR(AVERAGE(INDIRECT("AE"&amp;AC2499-Template!$F$10+1):INDIRECT("AE"&amp;AC2499)),0)</f>
        <v>0</v>
      </c>
      <c r="AG2499" s="35"/>
      <c r="AH2499" s="86"/>
      <c r="AI2499" s="35"/>
      <c r="AJ2499" s="35"/>
      <c r="AK2499" s="35"/>
      <c r="AL2499" s="35"/>
      <c r="AM2499" s="35"/>
      <c r="AN2499" s="35"/>
      <c r="AO2499" s="35"/>
      <c r="AP2499" s="35"/>
      <c r="AQ2499" s="35"/>
      <c r="AR2499" s="35"/>
      <c r="AS2499" s="35"/>
      <c r="AT2499" s="35"/>
      <c r="AU2499" s="35"/>
      <c r="AV2499" s="35"/>
      <c r="AW2499" s="35"/>
      <c r="AX2499" s="35"/>
      <c r="AY2499" s="35"/>
      <c r="AZ2499" s="17">
        <f t="shared" ref="AZ2499" si="5628">AZ2498+1</f>
        <v>48515</v>
      </c>
      <c r="BA2499" s="216">
        <f t="shared" si="5516"/>
        <v>4</v>
      </c>
      <c r="BB2499" s="216">
        <f t="shared" ref="BB2499" si="5629">BB2498+1</f>
        <v>2494</v>
      </c>
      <c r="BC2499" s="16">
        <f t="shared" si="5518"/>
        <v>6.8328767123287673</v>
      </c>
      <c r="BD2499" s="16">
        <f>IF(Template!$F$7="Linear interpolation",LinInterp($AO$5:$AO$18,$AM$5:$AM$18,BC2499),CubicSpline($AO$5:$AO$18,$AM$5:$AM$18,BC2499))</f>
        <v>14.150913662963271</v>
      </c>
      <c r="BE2499" s="221">
        <f t="shared" si="5597"/>
        <v>2.4702994322177805</v>
      </c>
      <c r="BF2499" s="221">
        <f>BE2499/PRODUCT($BG$6:BG2498)</f>
        <v>1.0003621168183494</v>
      </c>
      <c r="BG2499" s="16">
        <f t="shared" si="5519"/>
        <v>1.0003621168183494</v>
      </c>
      <c r="BH2499" s="10">
        <f t="shared" si="5520"/>
        <v>13.217263869753527</v>
      </c>
      <c r="BI2499" s="90"/>
      <c r="BJ2499" s="17">
        <f t="shared" si="5503"/>
        <v>48492</v>
      </c>
      <c r="BK2499" s="16">
        <f t="shared" si="5496"/>
        <v>13.239577970680759</v>
      </c>
      <c r="BL2499" s="10">
        <f ca="1">IFERROR(AVERAGE(INDIRECT("BK"&amp;AC2499-Template!$F$10+1):INDIRECT("BK"&amp;AC2499)),0)</f>
        <v>13.25846068856117</v>
      </c>
      <c r="BM2499" s="35"/>
      <c r="BN2499" s="86"/>
      <c r="BO2499" s="35"/>
      <c r="BP2499" s="35"/>
      <c r="BQ2499" s="35"/>
      <c r="BR2499" s="35"/>
      <c r="BS2499" s="35"/>
      <c r="BT2499" s="35"/>
      <c r="BU2499" s="35"/>
      <c r="BV2499" s="35"/>
      <c r="BW2499" s="35"/>
      <c r="BX2499" s="35"/>
      <c r="BY2499" s="35"/>
      <c r="BZ2499" s="35"/>
      <c r="CA2499" s="35"/>
      <c r="CB2499" s="35"/>
      <c r="CC2499" s="35"/>
      <c r="CD2499" s="35"/>
      <c r="CE2499" s="35"/>
      <c r="CF2499" s="35"/>
      <c r="CG2499" s="35"/>
      <c r="CH2499" s="35"/>
    </row>
    <row r="2500" spans="1:86" ht="15.6" x14ac:dyDescent="0.3">
      <c r="A2500" s="35"/>
      <c r="B2500" s="86"/>
      <c r="C2500" s="35"/>
      <c r="D2500" s="35"/>
      <c r="E2500" s="35"/>
      <c r="F2500" s="35"/>
      <c r="G2500" s="35"/>
      <c r="H2500" s="35"/>
      <c r="I2500" s="35"/>
      <c r="J2500" s="35"/>
      <c r="K2500" s="35"/>
      <c r="L2500" s="35"/>
      <c r="M2500" s="35"/>
      <c r="N2500" s="35"/>
      <c r="O2500" s="35"/>
      <c r="P2500" s="35"/>
      <c r="Q2500" s="35"/>
      <c r="R2500" s="35"/>
      <c r="S2500" s="35"/>
      <c r="T2500" s="17">
        <f t="shared" si="5497"/>
        <v>48516</v>
      </c>
      <c r="U2500" s="216">
        <f t="shared" si="5490"/>
        <v>5</v>
      </c>
      <c r="V2500" s="216">
        <f t="shared" si="5497"/>
        <v>2495</v>
      </c>
      <c r="W2500" s="16">
        <f t="shared" si="5504"/>
        <v>6.8356164383561646</v>
      </c>
      <c r="X2500" s="16" t="e">
        <f>IF(Template!$F$7="Linear interpolation",LinInterp($I$5:$I$22,$G$5:$G$22,W2500),CubicSpline($I$5:$I$22,$G$5:$G$22,W2500))</f>
        <v>#VALUE!</v>
      </c>
      <c r="Y2500" s="221" t="e">
        <f t="shared" si="5491"/>
        <v>#VALUE!</v>
      </c>
      <c r="Z2500" s="221" t="e">
        <f>Y2500/PRODUCT($AA$6:AA2499)</f>
        <v>#VALUE!</v>
      </c>
      <c r="AA2500" s="16" t="e">
        <f t="shared" si="5498"/>
        <v>#VALUE!</v>
      </c>
      <c r="AB2500" s="10" t="e">
        <f t="shared" si="5499"/>
        <v>#VALUE!</v>
      </c>
      <c r="AC2500" s="90">
        <f t="shared" si="5492"/>
        <v>2500</v>
      </c>
      <c r="AD2500" s="17">
        <f t="shared" si="5500"/>
        <v>48493</v>
      </c>
      <c r="AE2500" s="16" t="e">
        <f t="shared" si="5493"/>
        <v>#VALUE!</v>
      </c>
      <c r="AF2500" s="10">
        <f ca="1">IFERROR(AVERAGE(INDIRECT("AE"&amp;AC2500-Template!$F$10+1):INDIRECT("AE"&amp;AC2500)),0)</f>
        <v>0</v>
      </c>
      <c r="AG2500" s="35"/>
      <c r="AH2500" s="86"/>
      <c r="AI2500" s="35"/>
      <c r="AJ2500" s="35"/>
      <c r="AK2500" s="35"/>
      <c r="AL2500" s="35"/>
      <c r="AM2500" s="35"/>
      <c r="AN2500" s="35"/>
      <c r="AO2500" s="35"/>
      <c r="AP2500" s="35"/>
      <c r="AQ2500" s="35"/>
      <c r="AR2500" s="35"/>
      <c r="AS2500" s="35"/>
      <c r="AT2500" s="35"/>
      <c r="AU2500" s="35"/>
      <c r="AV2500" s="35"/>
      <c r="AW2500" s="35"/>
      <c r="AX2500" s="35"/>
      <c r="AY2500" s="35"/>
      <c r="AZ2500" s="17">
        <f t="shared" ref="AZ2500" si="5630">AZ2499+1</f>
        <v>48516</v>
      </c>
      <c r="BA2500" s="216">
        <f t="shared" si="5516"/>
        <v>5</v>
      </c>
      <c r="BB2500" s="216">
        <f t="shared" ref="BB2500" si="5631">BB2499+1</f>
        <v>2495</v>
      </c>
      <c r="BC2500" s="16">
        <f t="shared" si="5518"/>
        <v>6.8356164383561646</v>
      </c>
      <c r="BD2500" s="16">
        <f>IF(Template!$F$7="Linear interpolation",LinInterp($AO$5:$AO$18,$AM$5:$AM$18,BC2500),CubicSpline($AO$5:$AO$18,$AM$5:$AM$18,BC2500))</f>
        <v>14.150904046193318</v>
      </c>
      <c r="BE2500" s="221">
        <f t="shared" si="5597"/>
        <v>2.47119391694455</v>
      </c>
      <c r="BF2500" s="221">
        <f>BE2500/PRODUCT($BG$6:BG2499)</f>
        <v>1.0003620956694983</v>
      </c>
      <c r="BG2500" s="16">
        <f t="shared" si="5519"/>
        <v>1.0003620956694983</v>
      </c>
      <c r="BH2500" s="10">
        <f t="shared" si="5520"/>
        <v>13.216491936687834</v>
      </c>
      <c r="BI2500" s="90"/>
      <c r="BJ2500" s="17">
        <f t="shared" si="5503"/>
        <v>48493</v>
      </c>
      <c r="BK2500" s="16">
        <f t="shared" si="5496"/>
        <v>13.238428454323103</v>
      </c>
      <c r="BL2500" s="10">
        <f ca="1">IFERROR(AVERAGE(INDIRECT("BK"&amp;AC2500-Template!$F$10+1):INDIRECT("BK"&amp;AC2500)),0)</f>
        <v>13.25724637091515</v>
      </c>
      <c r="BM2500" s="35"/>
      <c r="BN2500" s="86"/>
      <c r="BO2500" s="35"/>
      <c r="BP2500" s="35"/>
      <c r="BQ2500" s="35"/>
      <c r="BR2500" s="35"/>
      <c r="BS2500" s="35"/>
      <c r="BT2500" s="35"/>
      <c r="BU2500" s="35"/>
      <c r="BV2500" s="35"/>
      <c r="BW2500" s="35"/>
      <c r="BX2500" s="35"/>
      <c r="BY2500" s="35"/>
      <c r="BZ2500" s="35"/>
      <c r="CA2500" s="35"/>
      <c r="CB2500" s="35"/>
      <c r="CC2500" s="35"/>
      <c r="CD2500" s="35"/>
      <c r="CE2500" s="35"/>
      <c r="CF2500" s="35"/>
      <c r="CG2500" s="35"/>
      <c r="CH2500" s="35"/>
    </row>
    <row r="2501" spans="1:86" ht="15.6" x14ac:dyDescent="0.3">
      <c r="A2501" s="35"/>
      <c r="B2501" s="86"/>
      <c r="C2501" s="35"/>
      <c r="D2501" s="35"/>
      <c r="E2501" s="35"/>
      <c r="F2501" s="35"/>
      <c r="G2501" s="35"/>
      <c r="H2501" s="35"/>
      <c r="I2501" s="35"/>
      <c r="J2501" s="35"/>
      <c r="K2501" s="35"/>
      <c r="L2501" s="35"/>
      <c r="M2501" s="35"/>
      <c r="N2501" s="35"/>
      <c r="O2501" s="35"/>
      <c r="P2501" s="35"/>
      <c r="Q2501" s="35"/>
      <c r="R2501" s="35"/>
      <c r="S2501" s="35"/>
      <c r="T2501" s="17">
        <f t="shared" si="5497"/>
        <v>48517</v>
      </c>
      <c r="U2501" s="216">
        <f t="shared" si="5490"/>
        <v>6</v>
      </c>
      <c r="V2501" s="216">
        <f t="shared" si="5497"/>
        <v>2496</v>
      </c>
      <c r="W2501" s="16">
        <f t="shared" si="5504"/>
        <v>6.838356164383562</v>
      </c>
      <c r="X2501" s="16" t="e">
        <f>IF(Template!$F$7="Linear interpolation",LinInterp($I$5:$I$22,$G$5:$G$22,W2501),CubicSpline($I$5:$I$22,$G$5:$G$22,W2501))</f>
        <v>#VALUE!</v>
      </c>
      <c r="Y2501" s="221" t="e">
        <f t="shared" si="5491"/>
        <v>#VALUE!</v>
      </c>
      <c r="Z2501" s="221" t="e">
        <f>Y2501/PRODUCT($AA$6:AA2500)</f>
        <v>#VALUE!</v>
      </c>
      <c r="AA2501" s="16" t="e">
        <f t="shared" si="5498"/>
        <v>#VALUE!</v>
      </c>
      <c r="AB2501" s="10" t="e">
        <f t="shared" si="5499"/>
        <v>#VALUE!</v>
      </c>
      <c r="AC2501" s="90">
        <f t="shared" si="5492"/>
        <v>2501</v>
      </c>
      <c r="AD2501" s="17">
        <f t="shared" si="5500"/>
        <v>48494</v>
      </c>
      <c r="AE2501" s="16" t="e">
        <f t="shared" si="5493"/>
        <v>#VALUE!</v>
      </c>
      <c r="AF2501" s="10">
        <f ca="1">IFERROR(AVERAGE(INDIRECT("AE"&amp;AC2501-Template!$F$10+1):INDIRECT("AE"&amp;AC2501)),0)</f>
        <v>0</v>
      </c>
      <c r="AG2501" s="35"/>
      <c r="AH2501" s="86"/>
      <c r="AI2501" s="35"/>
      <c r="AJ2501" s="35"/>
      <c r="AK2501" s="35"/>
      <c r="AL2501" s="35"/>
      <c r="AM2501" s="35"/>
      <c r="AN2501" s="35"/>
      <c r="AO2501" s="35"/>
      <c r="AP2501" s="35"/>
      <c r="AQ2501" s="35"/>
      <c r="AR2501" s="35"/>
      <c r="AS2501" s="35"/>
      <c r="AT2501" s="35"/>
      <c r="AU2501" s="35"/>
      <c r="AV2501" s="35"/>
      <c r="AW2501" s="35"/>
      <c r="AX2501" s="35"/>
      <c r="AY2501" s="35"/>
      <c r="AZ2501" s="17">
        <f t="shared" ref="AZ2501" si="5632">AZ2500+1</f>
        <v>48517</v>
      </c>
      <c r="BA2501" s="216">
        <f t="shared" si="5516"/>
        <v>6</v>
      </c>
      <c r="BB2501" s="216">
        <f t="shared" ref="BB2501" si="5633">BB2500+1</f>
        <v>2496</v>
      </c>
      <c r="BC2501" s="16">
        <f t="shared" si="5518"/>
        <v>6.838356164383562</v>
      </c>
      <c r="BD2501" s="16">
        <f>IF(Template!$F$7="Linear interpolation",LinInterp($AO$5:$AO$18,$AM$5:$AM$18,BC2501),CubicSpline($AO$5:$AO$18,$AM$5:$AM$18,BC2501))</f>
        <v>14.150894091885895</v>
      </c>
      <c r="BE2501" s="221">
        <f t="shared" si="5597"/>
        <v>2.4720886744319137</v>
      </c>
      <c r="BF2501" s="221">
        <f>BE2501/PRODUCT($BG$6:BG2500)</f>
        <v>1.0003620749797206</v>
      </c>
      <c r="BG2501" s="16">
        <f t="shared" si="5519"/>
        <v>1.0003620956694983</v>
      </c>
      <c r="BH2501" s="10">
        <f t="shared" si="5520"/>
        <v>13.216491936687834</v>
      </c>
      <c r="BI2501" s="90"/>
      <c r="BJ2501" s="17">
        <f t="shared" si="5503"/>
        <v>48494</v>
      </c>
      <c r="BK2501" s="16">
        <f t="shared" si="5496"/>
        <v>13.237295043312169</v>
      </c>
      <c r="BL2501" s="10">
        <f ca="1">IFERROR(AVERAGE(INDIRECT("BK"&amp;AC2501-Template!$F$10+1):INDIRECT("BK"&amp;AC2501)),0)</f>
        <v>13.255883259675231</v>
      </c>
      <c r="BM2501" s="35"/>
      <c r="BN2501" s="86"/>
      <c r="BO2501" s="35"/>
      <c r="BP2501" s="35"/>
      <c r="BQ2501" s="35"/>
      <c r="BR2501" s="35"/>
      <c r="BS2501" s="35"/>
      <c r="BT2501" s="35"/>
      <c r="BU2501" s="35"/>
      <c r="BV2501" s="35"/>
      <c r="BW2501" s="35"/>
      <c r="BX2501" s="35"/>
      <c r="BY2501" s="35"/>
      <c r="BZ2501" s="35"/>
      <c r="CA2501" s="35"/>
      <c r="CB2501" s="35"/>
      <c r="CC2501" s="35"/>
      <c r="CD2501" s="35"/>
      <c r="CE2501" s="35"/>
      <c r="CF2501" s="35"/>
      <c r="CG2501" s="35"/>
      <c r="CH2501" s="35"/>
    </row>
    <row r="2502" spans="1:86" ht="15.6" x14ac:dyDescent="0.3">
      <c r="A2502" s="35"/>
      <c r="B2502" s="86"/>
      <c r="C2502" s="35"/>
      <c r="D2502" s="35"/>
      <c r="E2502" s="35"/>
      <c r="F2502" s="35"/>
      <c r="G2502" s="35"/>
      <c r="H2502" s="35"/>
      <c r="I2502" s="35"/>
      <c r="J2502" s="35"/>
      <c r="K2502" s="35"/>
      <c r="L2502" s="35"/>
      <c r="M2502" s="35"/>
      <c r="N2502" s="35"/>
      <c r="O2502" s="35"/>
      <c r="P2502" s="35"/>
      <c r="Q2502" s="35"/>
      <c r="R2502" s="35"/>
      <c r="S2502" s="35"/>
      <c r="T2502" s="17">
        <f t="shared" si="5497"/>
        <v>48518</v>
      </c>
      <c r="U2502" s="216">
        <f t="shared" ref="U2502:U2565" si="5634">WEEKDAY(T2502,2)</f>
        <v>7</v>
      </c>
      <c r="V2502" s="216">
        <f t="shared" si="5497"/>
        <v>2497</v>
      </c>
      <c r="W2502" s="16">
        <f t="shared" si="5504"/>
        <v>6.8410958904109593</v>
      </c>
      <c r="X2502" s="16" t="e">
        <f>IF(Template!$F$7="Linear interpolation",LinInterp($I$5:$I$22,$G$5:$G$22,W2502),CubicSpline($I$5:$I$22,$G$5:$G$22,W2502))</f>
        <v>#VALUE!</v>
      </c>
      <c r="Y2502" s="221" t="e">
        <f t="shared" ref="Y2502:Y2565" si="5635">(1+(X2502/100))^W2502</f>
        <v>#VALUE!</v>
      </c>
      <c r="Z2502" s="221" t="e">
        <f>Y2502/PRODUCT($AA$6:AA2501)</f>
        <v>#VALUE!</v>
      </c>
      <c r="AA2502" s="16" t="e">
        <f t="shared" si="5498"/>
        <v>#VALUE!</v>
      </c>
      <c r="AB2502" s="10" t="e">
        <f t="shared" si="5499"/>
        <v>#VALUE!</v>
      </c>
      <c r="AC2502" s="90">
        <f t="shared" ref="AC2502:AC2565" si="5636">ROW(AD2502)</f>
        <v>2502</v>
      </c>
      <c r="AD2502" s="17">
        <f t="shared" si="5500"/>
        <v>48495</v>
      </c>
      <c r="AE2502" s="16" t="e">
        <f t="shared" ref="AE2502:AE2565" si="5637">IF(R2502&lt;&gt;0,R2502,VLOOKUP(AD2502,$T:$AB,9,FALSE))</f>
        <v>#VALUE!</v>
      </c>
      <c r="AF2502" s="10">
        <f ca="1">IFERROR(AVERAGE(INDIRECT("AE"&amp;AC2502-Template!$F$10+1):INDIRECT("AE"&amp;AC2502)),0)</f>
        <v>0</v>
      </c>
      <c r="AG2502" s="35"/>
      <c r="AH2502" s="86"/>
      <c r="AI2502" s="35"/>
      <c r="AJ2502" s="35"/>
      <c r="AK2502" s="35"/>
      <c r="AL2502" s="35"/>
      <c r="AM2502" s="35"/>
      <c r="AN2502" s="35"/>
      <c r="AO2502" s="35"/>
      <c r="AP2502" s="35"/>
      <c r="AQ2502" s="35"/>
      <c r="AR2502" s="35"/>
      <c r="AS2502" s="35"/>
      <c r="AT2502" s="35"/>
      <c r="AU2502" s="35"/>
      <c r="AV2502" s="35"/>
      <c r="AW2502" s="35"/>
      <c r="AX2502" s="35"/>
      <c r="AY2502" s="35"/>
      <c r="AZ2502" s="17">
        <f t="shared" ref="AZ2502" si="5638">AZ2501+1</f>
        <v>48518</v>
      </c>
      <c r="BA2502" s="216">
        <f t="shared" si="5516"/>
        <v>7</v>
      </c>
      <c r="BB2502" s="216">
        <f t="shared" ref="BB2502" si="5639">BB2501+1</f>
        <v>2497</v>
      </c>
      <c r="BC2502" s="16">
        <f t="shared" si="5518"/>
        <v>6.8410958904109593</v>
      </c>
      <c r="BD2502" s="16">
        <f>IF(Template!$F$7="Linear interpolation",LinInterp($AO$5:$AO$18,$AM$5:$AM$18,BC2502),CubicSpline($AO$5:$AO$18,$AM$5:$AM$18,BC2502))</f>
        <v>14.150883808116957</v>
      </c>
      <c r="BE2502" s="221">
        <f t="shared" si="5597"/>
        <v>2.4729837058784092</v>
      </c>
      <c r="BF2502" s="221">
        <f>BE2502/PRODUCT($BG$6:BG2501)</f>
        <v>1.0003620340600194</v>
      </c>
      <c r="BG2502" s="16">
        <f t="shared" si="5519"/>
        <v>1.0003620956694983</v>
      </c>
      <c r="BH2502" s="10">
        <f t="shared" si="5520"/>
        <v>13.216491936687834</v>
      </c>
      <c r="BI2502" s="90"/>
      <c r="BJ2502" s="17">
        <f t="shared" si="5503"/>
        <v>48495</v>
      </c>
      <c r="BK2502" s="16">
        <f t="shared" ref="BK2502:BK2565" si="5640">IF(AX2502&lt;&gt;0,AX2502,VLOOKUP(BJ2502,$AZ:$BH,9,FALSE))</f>
        <v>13.236177765908796</v>
      </c>
      <c r="BL2502" s="10">
        <f ca="1">IFERROR(AVERAGE(INDIRECT("BK"&amp;AC2502-Template!$F$10+1):INDIRECT("BK"&amp;AC2502)),0)</f>
        <v>13.254535871998938</v>
      </c>
      <c r="BM2502" s="35"/>
      <c r="BN2502" s="86"/>
      <c r="BO2502" s="35"/>
      <c r="BP2502" s="35"/>
      <c r="BQ2502" s="35"/>
      <c r="BR2502" s="35"/>
      <c r="BS2502" s="35"/>
      <c r="BT2502" s="35"/>
      <c r="BU2502" s="35"/>
      <c r="BV2502" s="35"/>
      <c r="BW2502" s="35"/>
      <c r="BX2502" s="35"/>
      <c r="BY2502" s="35"/>
      <c r="BZ2502" s="35"/>
      <c r="CA2502" s="35"/>
      <c r="CB2502" s="35"/>
      <c r="CC2502" s="35"/>
      <c r="CD2502" s="35"/>
      <c r="CE2502" s="35"/>
      <c r="CF2502" s="35"/>
      <c r="CG2502" s="35"/>
      <c r="CH2502" s="35"/>
    </row>
    <row r="2503" spans="1:86" ht="15.6" x14ac:dyDescent="0.3">
      <c r="A2503" s="35"/>
      <c r="B2503" s="86"/>
      <c r="C2503" s="35"/>
      <c r="D2503" s="35"/>
      <c r="E2503" s="35"/>
      <c r="F2503" s="35"/>
      <c r="G2503" s="35"/>
      <c r="H2503" s="35"/>
      <c r="I2503" s="35"/>
      <c r="J2503" s="35"/>
      <c r="K2503" s="35"/>
      <c r="L2503" s="35"/>
      <c r="M2503" s="35"/>
      <c r="N2503" s="35"/>
      <c r="O2503" s="35"/>
      <c r="P2503" s="35"/>
      <c r="Q2503" s="35"/>
      <c r="R2503" s="35"/>
      <c r="S2503" s="35"/>
      <c r="T2503" s="17">
        <f t="shared" ref="T2503:V2566" si="5641">T2502+1</f>
        <v>48519</v>
      </c>
      <c r="U2503" s="216">
        <f t="shared" si="5634"/>
        <v>1</v>
      </c>
      <c r="V2503" s="216">
        <f t="shared" si="5641"/>
        <v>2498</v>
      </c>
      <c r="W2503" s="16">
        <f t="shared" si="5504"/>
        <v>6.8438356164383558</v>
      </c>
      <c r="X2503" s="16" t="e">
        <f>IF(Template!$F$7="Linear interpolation",LinInterp($I$5:$I$22,$G$5:$G$22,W2503),CubicSpline($I$5:$I$22,$G$5:$G$22,W2503))</f>
        <v>#VALUE!</v>
      </c>
      <c r="Y2503" s="221" t="e">
        <f t="shared" si="5635"/>
        <v>#VALUE!</v>
      </c>
      <c r="Z2503" s="221" t="e">
        <f>Y2503/PRODUCT($AA$6:AA2502)</f>
        <v>#VALUE!</v>
      </c>
      <c r="AA2503" s="16" t="e">
        <f t="shared" ref="AA2503:AA2566" si="5642">1+AB2503/365/100</f>
        <v>#VALUE!</v>
      </c>
      <c r="AB2503" s="10" t="e">
        <f t="shared" ref="AB2503:AB2566" si="5643">IF(OR(U2503=6,U2503=7),AB2502,(Z2503-1)*365*100)</f>
        <v>#VALUE!</v>
      </c>
      <c r="AC2503" s="90">
        <f t="shared" si="5636"/>
        <v>2503</v>
      </c>
      <c r="AD2503" s="17">
        <f t="shared" ref="AD2503:AD2566" si="5644">AD2502+1</f>
        <v>48496</v>
      </c>
      <c r="AE2503" s="16" t="e">
        <f t="shared" si="5637"/>
        <v>#VALUE!</v>
      </c>
      <c r="AF2503" s="10">
        <f ca="1">IFERROR(AVERAGE(INDIRECT("AE"&amp;AC2503-Template!$F$10+1):INDIRECT("AE"&amp;AC2503)),0)</f>
        <v>0</v>
      </c>
      <c r="AG2503" s="35"/>
      <c r="AH2503" s="86"/>
      <c r="AI2503" s="35"/>
      <c r="AJ2503" s="35"/>
      <c r="AK2503" s="35"/>
      <c r="AL2503" s="35"/>
      <c r="AM2503" s="35"/>
      <c r="AN2503" s="35"/>
      <c r="AO2503" s="35"/>
      <c r="AP2503" s="35"/>
      <c r="AQ2503" s="35"/>
      <c r="AR2503" s="35"/>
      <c r="AS2503" s="35"/>
      <c r="AT2503" s="35"/>
      <c r="AU2503" s="35"/>
      <c r="AV2503" s="35"/>
      <c r="AW2503" s="35"/>
      <c r="AX2503" s="35"/>
      <c r="AY2503" s="35"/>
      <c r="AZ2503" s="17">
        <f t="shared" ref="AZ2503" si="5645">AZ2502+1</f>
        <v>48519</v>
      </c>
      <c r="BA2503" s="216">
        <f t="shared" si="5516"/>
        <v>1</v>
      </c>
      <c r="BB2503" s="216">
        <f t="shared" ref="BB2503" si="5646">BB2502+1</f>
        <v>2498</v>
      </c>
      <c r="BC2503" s="16">
        <f t="shared" si="5518"/>
        <v>6.8438356164383558</v>
      </c>
      <c r="BD2503" s="16">
        <f>IF(Template!$F$7="Linear interpolation",LinInterp($AO$5:$AO$18,$AM$5:$AM$18,BC2503),CubicSpline($AO$5:$AO$18,$AM$5:$AM$18,BC2503))</f>
        <v>14.150873202962455</v>
      </c>
      <c r="BE2503" s="221">
        <f t="shared" si="5597"/>
        <v>2.4738790124861438</v>
      </c>
      <c r="BF2503" s="221">
        <f>BE2503/PRODUCT($BG$6:BG2502)</f>
        <v>1.0003619733710249</v>
      </c>
      <c r="BG2503" s="16">
        <f t="shared" si="5519"/>
        <v>1.0003619733710249</v>
      </c>
      <c r="BH2503" s="10">
        <f t="shared" si="5520"/>
        <v>13.212028042410617</v>
      </c>
      <c r="BI2503" s="90"/>
      <c r="BJ2503" s="17">
        <f t="shared" ref="BJ2503:BJ2566" si="5647">BJ2502+1</f>
        <v>48496</v>
      </c>
      <c r="BK2503" s="16">
        <f t="shared" si="5640"/>
        <v>13.236177765908796</v>
      </c>
      <c r="BL2503" s="10">
        <f ca="1">IFERROR(AVERAGE(INDIRECT("BK"&amp;AC2503-Template!$F$10+1):INDIRECT("BK"&amp;AC2503)),0)</f>
        <v>13.253240940012601</v>
      </c>
      <c r="BM2503" s="35"/>
      <c r="BN2503" s="86"/>
      <c r="BO2503" s="35"/>
      <c r="BP2503" s="35"/>
      <c r="BQ2503" s="35"/>
      <c r="BR2503" s="35"/>
      <c r="BS2503" s="35"/>
      <c r="BT2503" s="35"/>
      <c r="BU2503" s="35"/>
      <c r="BV2503" s="35"/>
      <c r="BW2503" s="35"/>
      <c r="BX2503" s="35"/>
      <c r="BY2503" s="35"/>
      <c r="BZ2503" s="35"/>
      <c r="CA2503" s="35"/>
      <c r="CB2503" s="35"/>
      <c r="CC2503" s="35"/>
      <c r="CD2503" s="35"/>
      <c r="CE2503" s="35"/>
      <c r="CF2503" s="35"/>
      <c r="CG2503" s="35"/>
      <c r="CH2503" s="35"/>
    </row>
    <row r="2504" spans="1:86" ht="15.6" x14ac:dyDescent="0.3">
      <c r="A2504" s="35"/>
      <c r="B2504" s="86"/>
      <c r="C2504" s="35"/>
      <c r="D2504" s="35"/>
      <c r="E2504" s="35"/>
      <c r="F2504" s="35"/>
      <c r="G2504" s="35"/>
      <c r="H2504" s="35"/>
      <c r="I2504" s="35"/>
      <c r="J2504" s="35"/>
      <c r="K2504" s="35"/>
      <c r="L2504" s="35"/>
      <c r="M2504" s="35"/>
      <c r="N2504" s="35"/>
      <c r="O2504" s="35"/>
      <c r="P2504" s="35"/>
      <c r="Q2504" s="35"/>
      <c r="R2504" s="35"/>
      <c r="S2504" s="35"/>
      <c r="T2504" s="17">
        <f t="shared" si="5641"/>
        <v>48520</v>
      </c>
      <c r="U2504" s="216">
        <f t="shared" si="5634"/>
        <v>2</v>
      </c>
      <c r="V2504" s="216">
        <f t="shared" si="5641"/>
        <v>2499</v>
      </c>
      <c r="W2504" s="16">
        <f t="shared" ref="W2504:W2567" si="5648">YEARFRAC($T$5,T2504,3)</f>
        <v>6.8465753424657532</v>
      </c>
      <c r="X2504" s="16" t="e">
        <f>IF(Template!$F$7="Linear interpolation",LinInterp($I$5:$I$22,$G$5:$G$22,W2504),CubicSpline($I$5:$I$22,$G$5:$G$22,W2504))</f>
        <v>#VALUE!</v>
      </c>
      <c r="Y2504" s="221" t="e">
        <f t="shared" si="5635"/>
        <v>#VALUE!</v>
      </c>
      <c r="Z2504" s="221" t="e">
        <f>Y2504/PRODUCT($AA$6:AA2503)</f>
        <v>#VALUE!</v>
      </c>
      <c r="AA2504" s="16" t="e">
        <f t="shared" si="5642"/>
        <v>#VALUE!</v>
      </c>
      <c r="AB2504" s="10" t="e">
        <f t="shared" si="5643"/>
        <v>#VALUE!</v>
      </c>
      <c r="AC2504" s="90">
        <f t="shared" si="5636"/>
        <v>2504</v>
      </c>
      <c r="AD2504" s="17">
        <f t="shared" si="5644"/>
        <v>48497</v>
      </c>
      <c r="AE2504" s="16" t="e">
        <f t="shared" si="5637"/>
        <v>#VALUE!</v>
      </c>
      <c r="AF2504" s="10">
        <f ca="1">IFERROR(AVERAGE(INDIRECT("AE"&amp;AC2504-Template!$F$10+1):INDIRECT("AE"&amp;AC2504)),0)</f>
        <v>0</v>
      </c>
      <c r="AG2504" s="35"/>
      <c r="AH2504" s="86"/>
      <c r="AI2504" s="35"/>
      <c r="AJ2504" s="35"/>
      <c r="AK2504" s="35"/>
      <c r="AL2504" s="35"/>
      <c r="AM2504" s="35"/>
      <c r="AN2504" s="35"/>
      <c r="AO2504" s="35"/>
      <c r="AP2504" s="35"/>
      <c r="AQ2504" s="35"/>
      <c r="AR2504" s="35"/>
      <c r="AS2504" s="35"/>
      <c r="AT2504" s="35"/>
      <c r="AU2504" s="35"/>
      <c r="AV2504" s="35"/>
      <c r="AW2504" s="35"/>
      <c r="AX2504" s="35"/>
      <c r="AY2504" s="35"/>
      <c r="AZ2504" s="17">
        <f t="shared" ref="AZ2504" si="5649">AZ2503+1</f>
        <v>48520</v>
      </c>
      <c r="BA2504" s="216">
        <f t="shared" si="5516"/>
        <v>2</v>
      </c>
      <c r="BB2504" s="216">
        <f t="shared" ref="BB2504" si="5650">BB2503+1</f>
        <v>2499</v>
      </c>
      <c r="BC2504" s="16">
        <f t="shared" si="5518"/>
        <v>6.8465753424657532</v>
      </c>
      <c r="BD2504" s="16">
        <f>IF(Template!$F$7="Linear interpolation",LinInterp($AO$5:$AO$18,$AM$5:$AM$18,BC2504),CubicSpline($AO$5:$AO$18,$AM$5:$AM$18,BC2504))</f>
        <v>14.150862284498343</v>
      </c>
      <c r="BE2504" s="221">
        <f t="shared" si="5597"/>
        <v>2.474774595460802</v>
      </c>
      <c r="BF2504" s="221">
        <f>BE2504/PRODUCT($BG$6:BG2503)</f>
        <v>1.000362015672609</v>
      </c>
      <c r="BG2504" s="16">
        <f t="shared" si="5519"/>
        <v>1.000362015672609</v>
      </c>
      <c r="BH2504" s="10">
        <f t="shared" si="5520"/>
        <v>13.213572050227107</v>
      </c>
      <c r="BI2504" s="90"/>
      <c r="BJ2504" s="17">
        <f t="shared" si="5647"/>
        <v>48497</v>
      </c>
      <c r="BK2504" s="16">
        <f t="shared" si="5640"/>
        <v>13.236177765908796</v>
      </c>
      <c r="BL2504" s="10">
        <f ca="1">IFERROR(AVERAGE(INDIRECT("BK"&amp;AC2504-Template!$F$10+1):INDIRECT("BK"&amp;AC2504)),0)</f>
        <v>13.251997952321203</v>
      </c>
      <c r="BM2504" s="35"/>
      <c r="BN2504" s="86"/>
      <c r="BO2504" s="35"/>
      <c r="BP2504" s="35"/>
      <c r="BQ2504" s="35"/>
      <c r="BR2504" s="35"/>
      <c r="BS2504" s="35"/>
      <c r="BT2504" s="35"/>
      <c r="BU2504" s="35"/>
      <c r="BV2504" s="35"/>
      <c r="BW2504" s="35"/>
      <c r="BX2504" s="35"/>
      <c r="BY2504" s="35"/>
      <c r="BZ2504" s="35"/>
      <c r="CA2504" s="35"/>
      <c r="CB2504" s="35"/>
      <c r="CC2504" s="35"/>
      <c r="CD2504" s="35"/>
      <c r="CE2504" s="35"/>
      <c r="CF2504" s="35"/>
      <c r="CG2504" s="35"/>
      <c r="CH2504" s="35"/>
    </row>
    <row r="2505" spans="1:86" ht="15.6" x14ac:dyDescent="0.3">
      <c r="A2505" s="35"/>
      <c r="B2505" s="86"/>
      <c r="C2505" s="35"/>
      <c r="D2505" s="35"/>
      <c r="E2505" s="35"/>
      <c r="F2505" s="35"/>
      <c r="G2505" s="35"/>
      <c r="H2505" s="35"/>
      <c r="I2505" s="35"/>
      <c r="J2505" s="35"/>
      <c r="K2505" s="35"/>
      <c r="L2505" s="35"/>
      <c r="M2505" s="35"/>
      <c r="N2505" s="35"/>
      <c r="O2505" s="35"/>
      <c r="P2505" s="35"/>
      <c r="Q2505" s="35"/>
      <c r="R2505" s="35"/>
      <c r="S2505" s="35"/>
      <c r="T2505" s="17">
        <f t="shared" si="5641"/>
        <v>48521</v>
      </c>
      <c r="U2505" s="216">
        <f t="shared" si="5634"/>
        <v>3</v>
      </c>
      <c r="V2505" s="216">
        <f t="shared" si="5641"/>
        <v>2500</v>
      </c>
      <c r="W2505" s="16">
        <f t="shared" si="5648"/>
        <v>6.8493150684931505</v>
      </c>
      <c r="X2505" s="16" t="e">
        <f>IF(Template!$F$7="Linear interpolation",LinInterp($I$5:$I$22,$G$5:$G$22,W2505),CubicSpline($I$5:$I$22,$G$5:$G$22,W2505))</f>
        <v>#VALUE!</v>
      </c>
      <c r="Y2505" s="221" t="e">
        <f t="shared" si="5635"/>
        <v>#VALUE!</v>
      </c>
      <c r="Z2505" s="221" t="e">
        <f>Y2505/PRODUCT($AA$6:AA2504)</f>
        <v>#VALUE!</v>
      </c>
      <c r="AA2505" s="16" t="e">
        <f t="shared" si="5642"/>
        <v>#VALUE!</v>
      </c>
      <c r="AB2505" s="10" t="e">
        <f t="shared" si="5643"/>
        <v>#VALUE!</v>
      </c>
      <c r="AC2505" s="90">
        <f t="shared" si="5636"/>
        <v>2505</v>
      </c>
      <c r="AD2505" s="17">
        <f t="shared" si="5644"/>
        <v>48498</v>
      </c>
      <c r="AE2505" s="16" t="e">
        <f t="shared" si="5637"/>
        <v>#VALUE!</v>
      </c>
      <c r="AF2505" s="10">
        <f ca="1">IFERROR(AVERAGE(INDIRECT("AE"&amp;AC2505-Template!$F$10+1):INDIRECT("AE"&amp;AC2505)),0)</f>
        <v>0</v>
      </c>
      <c r="AG2505" s="35"/>
      <c r="AH2505" s="86"/>
      <c r="AI2505" s="35"/>
      <c r="AJ2505" s="35"/>
      <c r="AK2505" s="35"/>
      <c r="AL2505" s="35"/>
      <c r="AM2505" s="35"/>
      <c r="AN2505" s="35"/>
      <c r="AO2505" s="35"/>
      <c r="AP2505" s="35"/>
      <c r="AQ2505" s="35"/>
      <c r="AR2505" s="35"/>
      <c r="AS2505" s="35"/>
      <c r="AT2505" s="35"/>
      <c r="AU2505" s="35"/>
      <c r="AV2505" s="35"/>
      <c r="AW2505" s="35"/>
      <c r="AX2505" s="35"/>
      <c r="AY2505" s="35"/>
      <c r="AZ2505" s="17">
        <f t="shared" ref="AZ2505" si="5651">AZ2504+1</f>
        <v>48521</v>
      </c>
      <c r="BA2505" s="216">
        <f t="shared" si="5516"/>
        <v>3</v>
      </c>
      <c r="BB2505" s="216">
        <f t="shared" ref="BB2505" si="5652">BB2504+1</f>
        <v>2500</v>
      </c>
      <c r="BC2505" s="16">
        <f t="shared" si="5518"/>
        <v>6.8493150684931505</v>
      </c>
      <c r="BD2505" s="16">
        <f>IF(Template!$F$7="Linear interpolation",LinInterp($AO$5:$AO$18,$AM$5:$AM$18,BC2505),CubicSpline($AO$5:$AO$18,$AM$5:$AM$18,BC2505))</f>
        <v>14.150851060800576</v>
      </c>
      <c r="BE2505" s="221">
        <f t="shared" si="5597"/>
        <v>2.4756704560116343</v>
      </c>
      <c r="BF2505" s="221">
        <f>BE2505/PRODUCT($BG$6:BG2504)</f>
        <v>1.0003619968268931</v>
      </c>
      <c r="BG2505" s="16">
        <f t="shared" si="5519"/>
        <v>1.0003619968268931</v>
      </c>
      <c r="BH2505" s="10">
        <f t="shared" si="5520"/>
        <v>13.212884181597605</v>
      </c>
      <c r="BI2505" s="90"/>
      <c r="BJ2505" s="17">
        <f t="shared" si="5647"/>
        <v>48498</v>
      </c>
      <c r="BK2505" s="16">
        <f t="shared" si="5640"/>
        <v>13.229635863527211</v>
      </c>
      <c r="BL2505" s="10">
        <f ca="1">IFERROR(AVERAGE(INDIRECT("BK"&amp;AC2505-Template!$F$10+1):INDIRECT("BK"&amp;AC2505)),0)</f>
        <v>13.250536901217087</v>
      </c>
      <c r="BM2505" s="35"/>
      <c r="BN2505" s="86"/>
      <c r="BO2505" s="35"/>
      <c r="BP2505" s="35"/>
      <c r="BQ2505" s="35"/>
      <c r="BR2505" s="35"/>
      <c r="BS2505" s="35"/>
      <c r="BT2505" s="35"/>
      <c r="BU2505" s="35"/>
      <c r="BV2505" s="35"/>
      <c r="BW2505" s="35"/>
      <c r="BX2505" s="35"/>
      <c r="BY2505" s="35"/>
      <c r="BZ2505" s="35"/>
      <c r="CA2505" s="35"/>
      <c r="CB2505" s="35"/>
      <c r="CC2505" s="35"/>
      <c r="CD2505" s="35"/>
      <c r="CE2505" s="35"/>
      <c r="CF2505" s="35"/>
      <c r="CG2505" s="35"/>
      <c r="CH2505" s="35"/>
    </row>
    <row r="2506" spans="1:86" ht="15.6" x14ac:dyDescent="0.3">
      <c r="A2506" s="35"/>
      <c r="B2506" s="86"/>
      <c r="C2506" s="35"/>
      <c r="D2506" s="35"/>
      <c r="E2506" s="35"/>
      <c r="F2506" s="35"/>
      <c r="G2506" s="35"/>
      <c r="H2506" s="35"/>
      <c r="I2506" s="35"/>
      <c r="J2506" s="35"/>
      <c r="K2506" s="35"/>
      <c r="L2506" s="35"/>
      <c r="M2506" s="35"/>
      <c r="N2506" s="35"/>
      <c r="O2506" s="35"/>
      <c r="P2506" s="35"/>
      <c r="Q2506" s="35"/>
      <c r="R2506" s="35"/>
      <c r="S2506" s="35"/>
      <c r="T2506" s="17">
        <f t="shared" si="5641"/>
        <v>48522</v>
      </c>
      <c r="U2506" s="216">
        <f t="shared" si="5634"/>
        <v>4</v>
      </c>
      <c r="V2506" s="216">
        <f t="shared" si="5641"/>
        <v>2501</v>
      </c>
      <c r="W2506" s="16">
        <f t="shared" si="5648"/>
        <v>6.8520547945205479</v>
      </c>
      <c r="X2506" s="16" t="e">
        <f>IF(Template!$F$7="Linear interpolation",LinInterp($I$5:$I$22,$G$5:$G$22,W2506),CubicSpline($I$5:$I$22,$G$5:$G$22,W2506))</f>
        <v>#VALUE!</v>
      </c>
      <c r="Y2506" s="221" t="e">
        <f t="shared" si="5635"/>
        <v>#VALUE!</v>
      </c>
      <c r="Z2506" s="221" t="e">
        <f>Y2506/PRODUCT($AA$6:AA2505)</f>
        <v>#VALUE!</v>
      </c>
      <c r="AA2506" s="16" t="e">
        <f t="shared" si="5642"/>
        <v>#VALUE!</v>
      </c>
      <c r="AB2506" s="10" t="e">
        <f t="shared" si="5643"/>
        <v>#VALUE!</v>
      </c>
      <c r="AC2506" s="90">
        <f t="shared" si="5636"/>
        <v>2506</v>
      </c>
      <c r="AD2506" s="17">
        <f t="shared" si="5644"/>
        <v>48499</v>
      </c>
      <c r="AE2506" s="16" t="e">
        <f t="shared" si="5637"/>
        <v>#VALUE!</v>
      </c>
      <c r="AF2506" s="10">
        <f ca="1">IFERROR(AVERAGE(INDIRECT("AE"&amp;AC2506-Template!$F$10+1):INDIRECT("AE"&amp;AC2506)),0)</f>
        <v>0</v>
      </c>
      <c r="AG2506" s="35"/>
      <c r="AH2506" s="86"/>
      <c r="AI2506" s="35"/>
      <c r="AJ2506" s="35"/>
      <c r="AK2506" s="35"/>
      <c r="AL2506" s="35"/>
      <c r="AM2506" s="35"/>
      <c r="AN2506" s="35"/>
      <c r="AO2506" s="35"/>
      <c r="AP2506" s="35"/>
      <c r="AQ2506" s="35"/>
      <c r="AR2506" s="35"/>
      <c r="AS2506" s="35"/>
      <c r="AT2506" s="35"/>
      <c r="AU2506" s="35"/>
      <c r="AV2506" s="35"/>
      <c r="AW2506" s="35"/>
      <c r="AX2506" s="35"/>
      <c r="AY2506" s="35"/>
      <c r="AZ2506" s="17">
        <f t="shared" ref="AZ2506" si="5653">AZ2505+1</f>
        <v>48522</v>
      </c>
      <c r="BA2506" s="216">
        <f t="shared" si="5516"/>
        <v>4</v>
      </c>
      <c r="BB2506" s="216">
        <f t="shared" ref="BB2506" si="5654">BB2505+1</f>
        <v>2501</v>
      </c>
      <c r="BC2506" s="16">
        <f t="shared" si="5518"/>
        <v>6.8520547945205479</v>
      </c>
      <c r="BD2506" s="16">
        <f>IF(Template!$F$7="Linear interpolation",LinInterp($AO$5:$AO$18,$AM$5:$AM$18,BC2506),CubicSpline($AO$5:$AO$18,$AM$5:$AM$18,BC2506))</f>
        <v>14.150839539945109</v>
      </c>
      <c r="BE2506" s="221">
        <f t="shared" si="5597"/>
        <v>2.4765665953514895</v>
      </c>
      <c r="BF2506" s="221">
        <f>BE2506/PRODUCT($BG$6:BG2505)</f>
        <v>1.0003619784441338</v>
      </c>
      <c r="BG2506" s="16">
        <f t="shared" si="5519"/>
        <v>1.0003619784441338</v>
      </c>
      <c r="BH2506" s="10">
        <f t="shared" si="5520"/>
        <v>13.212213210882616</v>
      </c>
      <c r="BI2506" s="90"/>
      <c r="BJ2506" s="17">
        <f t="shared" si="5647"/>
        <v>48499</v>
      </c>
      <c r="BK2506" s="16">
        <f t="shared" si="5640"/>
        <v>13.231870559281544</v>
      </c>
      <c r="BL2506" s="10">
        <f ca="1">IFERROR(AVERAGE(INDIRECT("BK"&amp;AC2506-Template!$F$10+1):INDIRECT("BK"&amp;AC2506)),0)</f>
        <v>13.249150339971449</v>
      </c>
      <c r="BM2506" s="35"/>
      <c r="BN2506" s="86"/>
      <c r="BO2506" s="35"/>
      <c r="BP2506" s="35"/>
      <c r="BQ2506" s="35"/>
      <c r="BR2506" s="35"/>
      <c r="BS2506" s="35"/>
      <c r="BT2506" s="35"/>
      <c r="BU2506" s="35"/>
      <c r="BV2506" s="35"/>
      <c r="BW2506" s="35"/>
      <c r="BX2506" s="35"/>
      <c r="BY2506" s="35"/>
      <c r="BZ2506" s="35"/>
      <c r="CA2506" s="35"/>
      <c r="CB2506" s="35"/>
      <c r="CC2506" s="35"/>
      <c r="CD2506" s="35"/>
      <c r="CE2506" s="35"/>
      <c r="CF2506" s="35"/>
      <c r="CG2506" s="35"/>
      <c r="CH2506" s="35"/>
    </row>
    <row r="2507" spans="1:86" ht="15.6" x14ac:dyDescent="0.3">
      <c r="A2507" s="35"/>
      <c r="B2507" s="86"/>
      <c r="C2507" s="35"/>
      <c r="D2507" s="35"/>
      <c r="E2507" s="35"/>
      <c r="F2507" s="35"/>
      <c r="G2507" s="35"/>
      <c r="H2507" s="35"/>
      <c r="I2507" s="35"/>
      <c r="J2507" s="35"/>
      <c r="K2507" s="35"/>
      <c r="L2507" s="35"/>
      <c r="M2507" s="35"/>
      <c r="N2507" s="35"/>
      <c r="O2507" s="35"/>
      <c r="P2507" s="35"/>
      <c r="Q2507" s="35"/>
      <c r="R2507" s="35"/>
      <c r="S2507" s="35"/>
      <c r="T2507" s="17">
        <f t="shared" si="5641"/>
        <v>48523</v>
      </c>
      <c r="U2507" s="216">
        <f t="shared" si="5634"/>
        <v>5</v>
      </c>
      <c r="V2507" s="216">
        <f t="shared" si="5641"/>
        <v>2502</v>
      </c>
      <c r="W2507" s="16">
        <f t="shared" si="5648"/>
        <v>6.8547945205479452</v>
      </c>
      <c r="X2507" s="16" t="e">
        <f>IF(Template!$F$7="Linear interpolation",LinInterp($I$5:$I$22,$G$5:$G$22,W2507),CubicSpline($I$5:$I$22,$G$5:$G$22,W2507))</f>
        <v>#VALUE!</v>
      </c>
      <c r="Y2507" s="221" t="e">
        <f t="shared" si="5635"/>
        <v>#VALUE!</v>
      </c>
      <c r="Z2507" s="221" t="e">
        <f>Y2507/PRODUCT($AA$6:AA2506)</f>
        <v>#VALUE!</v>
      </c>
      <c r="AA2507" s="16" t="e">
        <f t="shared" si="5642"/>
        <v>#VALUE!</v>
      </c>
      <c r="AB2507" s="10" t="e">
        <f t="shared" si="5643"/>
        <v>#VALUE!</v>
      </c>
      <c r="AC2507" s="90">
        <f t="shared" si="5636"/>
        <v>2507</v>
      </c>
      <c r="AD2507" s="17">
        <f t="shared" si="5644"/>
        <v>48500</v>
      </c>
      <c r="AE2507" s="16" t="e">
        <f t="shared" si="5637"/>
        <v>#VALUE!</v>
      </c>
      <c r="AF2507" s="10">
        <f ca="1">IFERROR(AVERAGE(INDIRECT("AE"&amp;AC2507-Template!$F$10+1):INDIRECT("AE"&amp;AC2507)),0)</f>
        <v>0</v>
      </c>
      <c r="AG2507" s="35"/>
      <c r="AH2507" s="86"/>
      <c r="AI2507" s="35"/>
      <c r="AJ2507" s="35"/>
      <c r="AK2507" s="35"/>
      <c r="AL2507" s="35"/>
      <c r="AM2507" s="35"/>
      <c r="AN2507" s="35"/>
      <c r="AO2507" s="35"/>
      <c r="AP2507" s="35"/>
      <c r="AQ2507" s="35"/>
      <c r="AR2507" s="35"/>
      <c r="AS2507" s="35"/>
      <c r="AT2507" s="35"/>
      <c r="AU2507" s="35"/>
      <c r="AV2507" s="35"/>
      <c r="AW2507" s="35"/>
      <c r="AX2507" s="35"/>
      <c r="AY2507" s="35"/>
      <c r="AZ2507" s="17">
        <f t="shared" ref="AZ2507" si="5655">AZ2506+1</f>
        <v>48523</v>
      </c>
      <c r="BA2507" s="216">
        <f t="shared" si="5516"/>
        <v>5</v>
      </c>
      <c r="BB2507" s="216">
        <f t="shared" ref="BB2507" si="5656">BB2506+1</f>
        <v>2502</v>
      </c>
      <c r="BC2507" s="16">
        <f t="shared" si="5518"/>
        <v>6.8547945205479452</v>
      </c>
      <c r="BD2507" s="16">
        <f>IF(Template!$F$7="Linear interpolation",LinInterp($AO$5:$AO$18,$AM$5:$AM$18,BC2507),CubicSpline($AO$5:$AO$18,$AM$5:$AM$18,BC2507))</f>
        <v>14.150827730007892</v>
      </c>
      <c r="BE2507" s="221">
        <f t="shared" si="5597"/>
        <v>2.4774630146967973</v>
      </c>
      <c r="BF2507" s="221">
        <f>BE2507/PRODUCT($BG$6:BG2506)</f>
        <v>1.0003619605251037</v>
      </c>
      <c r="BG2507" s="16">
        <f t="shared" si="5519"/>
        <v>1.0003619605251037</v>
      </c>
      <c r="BH2507" s="10">
        <f t="shared" si="5520"/>
        <v>13.211559166286246</v>
      </c>
      <c r="BI2507" s="90"/>
      <c r="BJ2507" s="17">
        <f t="shared" si="5647"/>
        <v>48500</v>
      </c>
      <c r="BK2507" s="16">
        <f t="shared" si="5640"/>
        <v>13.230834374720057</v>
      </c>
      <c r="BL2507" s="10">
        <f ca="1">IFERROR(AVERAGE(INDIRECT("BK"&amp;AC2507-Template!$F$10+1):INDIRECT("BK"&amp;AC2507)),0)</f>
        <v>13.248035776915271</v>
      </c>
      <c r="BM2507" s="35"/>
      <c r="BN2507" s="86"/>
      <c r="BO2507" s="35"/>
      <c r="BP2507" s="35"/>
      <c r="BQ2507" s="35"/>
      <c r="BR2507" s="35"/>
      <c r="BS2507" s="35"/>
      <c r="BT2507" s="35"/>
      <c r="BU2507" s="35"/>
      <c r="BV2507" s="35"/>
      <c r="BW2507" s="35"/>
      <c r="BX2507" s="35"/>
      <c r="BY2507" s="35"/>
      <c r="BZ2507" s="35"/>
      <c r="CA2507" s="35"/>
      <c r="CB2507" s="35"/>
      <c r="CC2507" s="35"/>
      <c r="CD2507" s="35"/>
      <c r="CE2507" s="35"/>
      <c r="CF2507" s="35"/>
      <c r="CG2507" s="35"/>
      <c r="CH2507" s="35"/>
    </row>
    <row r="2508" spans="1:86" ht="15.6" x14ac:dyDescent="0.3">
      <c r="A2508" s="35"/>
      <c r="B2508" s="86"/>
      <c r="C2508" s="35"/>
      <c r="D2508" s="35"/>
      <c r="E2508" s="35"/>
      <c r="F2508" s="35"/>
      <c r="G2508" s="35"/>
      <c r="H2508" s="35"/>
      <c r="I2508" s="35"/>
      <c r="J2508" s="35"/>
      <c r="K2508" s="35"/>
      <c r="L2508" s="35"/>
      <c r="M2508" s="35"/>
      <c r="N2508" s="35"/>
      <c r="O2508" s="35"/>
      <c r="P2508" s="35"/>
      <c r="Q2508" s="35"/>
      <c r="R2508" s="35"/>
      <c r="S2508" s="35"/>
      <c r="T2508" s="17">
        <f t="shared" si="5641"/>
        <v>48524</v>
      </c>
      <c r="U2508" s="216">
        <f t="shared" si="5634"/>
        <v>6</v>
      </c>
      <c r="V2508" s="216">
        <f t="shared" si="5641"/>
        <v>2503</v>
      </c>
      <c r="W2508" s="16">
        <f t="shared" si="5648"/>
        <v>6.8575342465753426</v>
      </c>
      <c r="X2508" s="16" t="e">
        <f>IF(Template!$F$7="Linear interpolation",LinInterp($I$5:$I$22,$G$5:$G$22,W2508),CubicSpline($I$5:$I$22,$G$5:$G$22,W2508))</f>
        <v>#VALUE!</v>
      </c>
      <c r="Y2508" s="221" t="e">
        <f t="shared" si="5635"/>
        <v>#VALUE!</v>
      </c>
      <c r="Z2508" s="221" t="e">
        <f>Y2508/PRODUCT($AA$6:AA2507)</f>
        <v>#VALUE!</v>
      </c>
      <c r="AA2508" s="16" t="e">
        <f t="shared" si="5642"/>
        <v>#VALUE!</v>
      </c>
      <c r="AB2508" s="10" t="e">
        <f t="shared" si="5643"/>
        <v>#VALUE!</v>
      </c>
      <c r="AC2508" s="90">
        <f t="shared" si="5636"/>
        <v>2508</v>
      </c>
      <c r="AD2508" s="17">
        <f t="shared" si="5644"/>
        <v>48501</v>
      </c>
      <c r="AE2508" s="16" t="e">
        <f t="shared" si="5637"/>
        <v>#VALUE!</v>
      </c>
      <c r="AF2508" s="10">
        <f ca="1">IFERROR(AVERAGE(INDIRECT("AE"&amp;AC2508-Template!$F$10+1):INDIRECT("AE"&amp;AC2508)),0)</f>
        <v>0</v>
      </c>
      <c r="AG2508" s="35"/>
      <c r="AH2508" s="86"/>
      <c r="AI2508" s="35"/>
      <c r="AJ2508" s="35"/>
      <c r="AK2508" s="35"/>
      <c r="AL2508" s="35"/>
      <c r="AM2508" s="35"/>
      <c r="AN2508" s="35"/>
      <c r="AO2508" s="35"/>
      <c r="AP2508" s="35"/>
      <c r="AQ2508" s="35"/>
      <c r="AR2508" s="35"/>
      <c r="AS2508" s="35"/>
      <c r="AT2508" s="35"/>
      <c r="AU2508" s="35"/>
      <c r="AV2508" s="35"/>
      <c r="AW2508" s="35"/>
      <c r="AX2508" s="35"/>
      <c r="AY2508" s="35"/>
      <c r="AZ2508" s="17">
        <f t="shared" ref="AZ2508" si="5657">AZ2507+1</f>
        <v>48524</v>
      </c>
      <c r="BA2508" s="216">
        <f t="shared" si="5516"/>
        <v>6</v>
      </c>
      <c r="BB2508" s="216">
        <f t="shared" ref="BB2508" si="5658">BB2507+1</f>
        <v>2503</v>
      </c>
      <c r="BC2508" s="16">
        <f t="shared" si="5518"/>
        <v>6.8575342465753426</v>
      </c>
      <c r="BD2508" s="16">
        <f>IF(Template!$F$7="Linear interpolation",LinInterp($AO$5:$AO$18,$AM$5:$AM$18,BC2508),CubicSpline($AO$5:$AO$18,$AM$5:$AM$18,BC2508))</f>
        <v>14.150815639064881</v>
      </c>
      <c r="BE2508" s="221">
        <f t="shared" si="5597"/>
        <v>2.4783597152675876</v>
      </c>
      <c r="BF2508" s="221">
        <f>BE2508/PRODUCT($BG$6:BG2507)</f>
        <v>1.000361943070581</v>
      </c>
      <c r="BG2508" s="16">
        <f t="shared" si="5519"/>
        <v>1.0003619605251037</v>
      </c>
      <c r="BH2508" s="10">
        <f t="shared" si="5520"/>
        <v>13.211559166286246</v>
      </c>
      <c r="BI2508" s="90"/>
      <c r="BJ2508" s="17">
        <f t="shared" si="5647"/>
        <v>48501</v>
      </c>
      <c r="BK2508" s="16">
        <f t="shared" si="5640"/>
        <v>13.229814493720182</v>
      </c>
      <c r="BL2508" s="10">
        <f ca="1">IFERROR(AVERAGE(INDIRECT("BK"&amp;AC2508-Template!$F$10+1):INDIRECT("BK"&amp;AC2508)),0)</f>
        <v>13.246783324545191</v>
      </c>
      <c r="BM2508" s="35"/>
      <c r="BN2508" s="86"/>
      <c r="BO2508" s="35"/>
      <c r="BP2508" s="35"/>
      <c r="BQ2508" s="35"/>
      <c r="BR2508" s="35"/>
      <c r="BS2508" s="35"/>
      <c r="BT2508" s="35"/>
      <c r="BU2508" s="35"/>
      <c r="BV2508" s="35"/>
      <c r="BW2508" s="35"/>
      <c r="BX2508" s="35"/>
      <c r="BY2508" s="35"/>
      <c r="BZ2508" s="35"/>
      <c r="CA2508" s="35"/>
      <c r="CB2508" s="35"/>
      <c r="CC2508" s="35"/>
      <c r="CD2508" s="35"/>
      <c r="CE2508" s="35"/>
      <c r="CF2508" s="35"/>
      <c r="CG2508" s="35"/>
      <c r="CH2508" s="35"/>
    </row>
    <row r="2509" spans="1:86" ht="15.6" x14ac:dyDescent="0.3">
      <c r="A2509" s="35"/>
      <c r="B2509" s="86"/>
      <c r="C2509" s="35"/>
      <c r="D2509" s="35"/>
      <c r="E2509" s="35"/>
      <c r="F2509" s="35"/>
      <c r="G2509" s="35"/>
      <c r="H2509" s="35"/>
      <c r="I2509" s="35"/>
      <c r="J2509" s="35"/>
      <c r="K2509" s="35"/>
      <c r="L2509" s="35"/>
      <c r="M2509" s="35"/>
      <c r="N2509" s="35"/>
      <c r="O2509" s="35"/>
      <c r="P2509" s="35"/>
      <c r="Q2509" s="35"/>
      <c r="R2509" s="35"/>
      <c r="S2509" s="35"/>
      <c r="T2509" s="17">
        <f t="shared" si="5641"/>
        <v>48525</v>
      </c>
      <c r="U2509" s="216">
        <f t="shared" si="5634"/>
        <v>7</v>
      </c>
      <c r="V2509" s="216">
        <f t="shared" si="5641"/>
        <v>2504</v>
      </c>
      <c r="W2509" s="16">
        <f t="shared" si="5648"/>
        <v>6.86027397260274</v>
      </c>
      <c r="X2509" s="16" t="e">
        <f>IF(Template!$F$7="Linear interpolation",LinInterp($I$5:$I$22,$G$5:$G$22,W2509),CubicSpline($I$5:$I$22,$G$5:$G$22,W2509))</f>
        <v>#VALUE!</v>
      </c>
      <c r="Y2509" s="221" t="e">
        <f t="shared" si="5635"/>
        <v>#VALUE!</v>
      </c>
      <c r="Z2509" s="221" t="e">
        <f>Y2509/PRODUCT($AA$6:AA2508)</f>
        <v>#VALUE!</v>
      </c>
      <c r="AA2509" s="16" t="e">
        <f t="shared" si="5642"/>
        <v>#VALUE!</v>
      </c>
      <c r="AB2509" s="10" t="e">
        <f t="shared" si="5643"/>
        <v>#VALUE!</v>
      </c>
      <c r="AC2509" s="90">
        <f t="shared" si="5636"/>
        <v>2509</v>
      </c>
      <c r="AD2509" s="17">
        <f t="shared" si="5644"/>
        <v>48502</v>
      </c>
      <c r="AE2509" s="16" t="e">
        <f t="shared" si="5637"/>
        <v>#VALUE!</v>
      </c>
      <c r="AF2509" s="10">
        <f ca="1">IFERROR(AVERAGE(INDIRECT("AE"&amp;AC2509-Template!$F$10+1):INDIRECT("AE"&amp;AC2509)),0)</f>
        <v>0</v>
      </c>
      <c r="AG2509" s="35"/>
      <c r="AH2509" s="86"/>
      <c r="AI2509" s="35"/>
      <c r="AJ2509" s="35"/>
      <c r="AK2509" s="35"/>
      <c r="AL2509" s="35"/>
      <c r="AM2509" s="35"/>
      <c r="AN2509" s="35"/>
      <c r="AO2509" s="35"/>
      <c r="AP2509" s="35"/>
      <c r="AQ2509" s="35"/>
      <c r="AR2509" s="35"/>
      <c r="AS2509" s="35"/>
      <c r="AT2509" s="35"/>
      <c r="AU2509" s="35"/>
      <c r="AV2509" s="35"/>
      <c r="AW2509" s="35"/>
      <c r="AX2509" s="35"/>
      <c r="AY2509" s="35"/>
      <c r="AZ2509" s="17">
        <f t="shared" ref="AZ2509" si="5659">AZ2508+1</f>
        <v>48525</v>
      </c>
      <c r="BA2509" s="216">
        <f t="shared" ref="BA2509:BA2572" si="5660">WEEKDAY(AZ2509,2)</f>
        <v>7</v>
      </c>
      <c r="BB2509" s="216">
        <f t="shared" ref="BB2509" si="5661">BB2508+1</f>
        <v>2504</v>
      </c>
      <c r="BC2509" s="16">
        <f t="shared" ref="BC2509:BC2572" si="5662">YEARFRAC($T$5,AZ2509,3)</f>
        <v>6.86027397260274</v>
      </c>
      <c r="BD2509" s="16">
        <f>IF(Template!$F$7="Linear interpolation",LinInterp($AO$5:$AO$18,$AM$5:$AM$18,BC2509),CubicSpline($AO$5:$AO$18,$AM$5:$AM$18,BC2509))</f>
        <v>14.150803275192029</v>
      </c>
      <c r="BE2509" s="221">
        <f t="shared" si="5597"/>
        <v>2.4792566982874802</v>
      </c>
      <c r="BF2509" s="221">
        <f>BE2509/PRODUCT($BG$6:BG2508)</f>
        <v>1.0003619086268158</v>
      </c>
      <c r="BG2509" s="16">
        <f t="shared" ref="BG2509:BG2572" si="5663">1+BH2509/365/100</f>
        <v>1.0003619605251037</v>
      </c>
      <c r="BH2509" s="10">
        <f t="shared" ref="BH2509:BH2572" si="5664">IF(OR(BA2509=6,BA2509=7),BH2508,(BF2509-1)*365*100)</f>
        <v>13.211559166286246</v>
      </c>
      <c r="BI2509" s="90"/>
      <c r="BJ2509" s="17">
        <f t="shared" si="5647"/>
        <v>48502</v>
      </c>
      <c r="BK2509" s="16">
        <f t="shared" si="5640"/>
        <v>13.228810944421188</v>
      </c>
      <c r="BL2509" s="10">
        <f ca="1">IFERROR(AVERAGE(INDIRECT("BK"&amp;AC2509-Template!$F$10+1):INDIRECT("BK"&amp;AC2509)),0)</f>
        <v>13.245546793718862</v>
      </c>
      <c r="BM2509" s="35"/>
      <c r="BN2509" s="86"/>
      <c r="BO2509" s="35"/>
      <c r="BP2509" s="35"/>
      <c r="BQ2509" s="35"/>
      <c r="BR2509" s="35"/>
      <c r="BS2509" s="35"/>
      <c r="BT2509" s="35"/>
      <c r="BU2509" s="35"/>
      <c r="BV2509" s="35"/>
      <c r="BW2509" s="35"/>
      <c r="BX2509" s="35"/>
      <c r="BY2509" s="35"/>
      <c r="BZ2509" s="35"/>
      <c r="CA2509" s="35"/>
      <c r="CB2509" s="35"/>
      <c r="CC2509" s="35"/>
      <c r="CD2509" s="35"/>
      <c r="CE2509" s="35"/>
      <c r="CF2509" s="35"/>
      <c r="CG2509" s="35"/>
      <c r="CH2509" s="35"/>
    </row>
    <row r="2510" spans="1:86" ht="15.6" x14ac:dyDescent="0.3">
      <c r="A2510" s="35"/>
      <c r="B2510" s="86"/>
      <c r="C2510" s="35"/>
      <c r="D2510" s="35"/>
      <c r="E2510" s="35"/>
      <c r="F2510" s="35"/>
      <c r="G2510" s="35"/>
      <c r="H2510" s="35"/>
      <c r="I2510" s="35"/>
      <c r="J2510" s="35"/>
      <c r="K2510" s="35"/>
      <c r="L2510" s="35"/>
      <c r="M2510" s="35"/>
      <c r="N2510" s="35"/>
      <c r="O2510" s="35"/>
      <c r="P2510" s="35"/>
      <c r="Q2510" s="35"/>
      <c r="R2510" s="35"/>
      <c r="S2510" s="35"/>
      <c r="T2510" s="17">
        <f t="shared" si="5641"/>
        <v>48526</v>
      </c>
      <c r="U2510" s="216">
        <f t="shared" si="5634"/>
        <v>1</v>
      </c>
      <c r="V2510" s="216">
        <f t="shared" si="5641"/>
        <v>2505</v>
      </c>
      <c r="W2510" s="16">
        <f t="shared" si="5648"/>
        <v>6.8630136986301373</v>
      </c>
      <c r="X2510" s="16" t="e">
        <f>IF(Template!$F$7="Linear interpolation",LinInterp($I$5:$I$22,$G$5:$G$22,W2510),CubicSpline($I$5:$I$22,$G$5:$G$22,W2510))</f>
        <v>#VALUE!</v>
      </c>
      <c r="Y2510" s="221" t="e">
        <f t="shared" si="5635"/>
        <v>#VALUE!</v>
      </c>
      <c r="Z2510" s="221" t="e">
        <f>Y2510/PRODUCT($AA$6:AA2509)</f>
        <v>#VALUE!</v>
      </c>
      <c r="AA2510" s="16" t="e">
        <f t="shared" si="5642"/>
        <v>#VALUE!</v>
      </c>
      <c r="AB2510" s="10" t="e">
        <f t="shared" si="5643"/>
        <v>#VALUE!</v>
      </c>
      <c r="AC2510" s="90">
        <f t="shared" si="5636"/>
        <v>2510</v>
      </c>
      <c r="AD2510" s="17">
        <f t="shared" si="5644"/>
        <v>48503</v>
      </c>
      <c r="AE2510" s="16" t="e">
        <f t="shared" si="5637"/>
        <v>#VALUE!</v>
      </c>
      <c r="AF2510" s="10">
        <f ca="1">IFERROR(AVERAGE(INDIRECT("AE"&amp;AC2510-Template!$F$10+1):INDIRECT("AE"&amp;AC2510)),0)</f>
        <v>0</v>
      </c>
      <c r="AG2510" s="35"/>
      <c r="AH2510" s="86"/>
      <c r="AI2510" s="35"/>
      <c r="AJ2510" s="35"/>
      <c r="AK2510" s="35"/>
      <c r="AL2510" s="35"/>
      <c r="AM2510" s="35"/>
      <c r="AN2510" s="35"/>
      <c r="AO2510" s="35"/>
      <c r="AP2510" s="35"/>
      <c r="AQ2510" s="35"/>
      <c r="AR2510" s="35"/>
      <c r="AS2510" s="35"/>
      <c r="AT2510" s="35"/>
      <c r="AU2510" s="35"/>
      <c r="AV2510" s="35"/>
      <c r="AW2510" s="35"/>
      <c r="AX2510" s="35"/>
      <c r="AY2510" s="35"/>
      <c r="AZ2510" s="17">
        <f t="shared" ref="AZ2510" si="5665">AZ2509+1</f>
        <v>48526</v>
      </c>
      <c r="BA2510" s="216">
        <f t="shared" si="5660"/>
        <v>1</v>
      </c>
      <c r="BB2510" s="216">
        <f t="shared" ref="BB2510" si="5666">BB2509+1</f>
        <v>2505</v>
      </c>
      <c r="BC2510" s="16">
        <f t="shared" si="5662"/>
        <v>6.8630136986301373</v>
      </c>
      <c r="BD2510" s="16">
        <f>IF(Template!$F$7="Linear interpolation",LinInterp($AO$5:$AO$18,$AM$5:$AM$18,BC2510),CubicSpline($AO$5:$AO$18,$AM$5:$AM$18,BC2510))</f>
        <v>14.150790646465291</v>
      </c>
      <c r="BE2510" s="221">
        <f t="shared" si="5597"/>
        <v>2.4801539649837068</v>
      </c>
      <c r="BF2510" s="221">
        <f>BE2510/PRODUCT($BG$6:BG2509)</f>
        <v>1.0003618576598683</v>
      </c>
      <c r="BG2510" s="16">
        <f t="shared" si="5663"/>
        <v>1.0003618576598683</v>
      </c>
      <c r="BH2510" s="10">
        <f t="shared" si="5664"/>
        <v>13.207804585192662</v>
      </c>
      <c r="BI2510" s="90"/>
      <c r="BJ2510" s="17">
        <f t="shared" si="5647"/>
        <v>48503</v>
      </c>
      <c r="BK2510" s="16">
        <f t="shared" si="5640"/>
        <v>13.228810944421188</v>
      </c>
      <c r="BL2510" s="10">
        <f ca="1">IFERROR(AVERAGE(INDIRECT("BK"&amp;AC2510-Template!$F$10+1):INDIRECT("BK"&amp;AC2510)),0)</f>
        <v>13.244359119033493</v>
      </c>
      <c r="BM2510" s="35"/>
      <c r="BN2510" s="86"/>
      <c r="BO2510" s="35"/>
      <c r="BP2510" s="35"/>
      <c r="BQ2510" s="35"/>
      <c r="BR2510" s="35"/>
      <c r="BS2510" s="35"/>
      <c r="BT2510" s="35"/>
      <c r="BU2510" s="35"/>
      <c r="BV2510" s="35"/>
      <c r="BW2510" s="35"/>
      <c r="BX2510" s="35"/>
      <c r="BY2510" s="35"/>
      <c r="BZ2510" s="35"/>
      <c r="CA2510" s="35"/>
      <c r="CB2510" s="35"/>
      <c r="CC2510" s="35"/>
      <c r="CD2510" s="35"/>
      <c r="CE2510" s="35"/>
      <c r="CF2510" s="35"/>
      <c r="CG2510" s="35"/>
      <c r="CH2510" s="35"/>
    </row>
    <row r="2511" spans="1:86" ht="15.6" x14ac:dyDescent="0.3">
      <c r="A2511" s="35"/>
      <c r="B2511" s="86"/>
      <c r="C2511" s="35"/>
      <c r="D2511" s="35"/>
      <c r="E2511" s="35"/>
      <c r="F2511" s="35"/>
      <c r="G2511" s="35"/>
      <c r="H2511" s="35"/>
      <c r="I2511" s="35"/>
      <c r="J2511" s="35"/>
      <c r="K2511" s="35"/>
      <c r="L2511" s="35"/>
      <c r="M2511" s="35"/>
      <c r="N2511" s="35"/>
      <c r="O2511" s="35"/>
      <c r="P2511" s="35"/>
      <c r="Q2511" s="35"/>
      <c r="R2511" s="35"/>
      <c r="S2511" s="35"/>
      <c r="T2511" s="17">
        <f t="shared" si="5641"/>
        <v>48527</v>
      </c>
      <c r="U2511" s="216">
        <f t="shared" si="5634"/>
        <v>2</v>
      </c>
      <c r="V2511" s="216">
        <f t="shared" si="5641"/>
        <v>2506</v>
      </c>
      <c r="W2511" s="16">
        <f t="shared" si="5648"/>
        <v>6.8657534246575347</v>
      </c>
      <c r="X2511" s="16" t="e">
        <f>IF(Template!$F$7="Linear interpolation",LinInterp($I$5:$I$22,$G$5:$G$22,W2511),CubicSpline($I$5:$I$22,$G$5:$G$22,W2511))</f>
        <v>#VALUE!</v>
      </c>
      <c r="Y2511" s="221" t="e">
        <f t="shared" si="5635"/>
        <v>#VALUE!</v>
      </c>
      <c r="Z2511" s="221" t="e">
        <f>Y2511/PRODUCT($AA$6:AA2510)</f>
        <v>#VALUE!</v>
      </c>
      <c r="AA2511" s="16" t="e">
        <f t="shared" si="5642"/>
        <v>#VALUE!</v>
      </c>
      <c r="AB2511" s="10" t="e">
        <f t="shared" si="5643"/>
        <v>#VALUE!</v>
      </c>
      <c r="AC2511" s="90">
        <f t="shared" si="5636"/>
        <v>2511</v>
      </c>
      <c r="AD2511" s="17">
        <f t="shared" si="5644"/>
        <v>48504</v>
      </c>
      <c r="AE2511" s="16" t="e">
        <f t="shared" si="5637"/>
        <v>#VALUE!</v>
      </c>
      <c r="AF2511" s="10">
        <f ca="1">IFERROR(AVERAGE(INDIRECT("AE"&amp;AC2511-Template!$F$10+1):INDIRECT("AE"&amp;AC2511)),0)</f>
        <v>0</v>
      </c>
      <c r="AG2511" s="35"/>
      <c r="AH2511" s="86"/>
      <c r="AI2511" s="35"/>
      <c r="AJ2511" s="35"/>
      <c r="AK2511" s="35"/>
      <c r="AL2511" s="35"/>
      <c r="AM2511" s="35"/>
      <c r="AN2511" s="35"/>
      <c r="AO2511" s="35"/>
      <c r="AP2511" s="35"/>
      <c r="AQ2511" s="35"/>
      <c r="AR2511" s="35"/>
      <c r="AS2511" s="35"/>
      <c r="AT2511" s="35"/>
      <c r="AU2511" s="35"/>
      <c r="AV2511" s="35"/>
      <c r="AW2511" s="35"/>
      <c r="AX2511" s="35"/>
      <c r="AY2511" s="35"/>
      <c r="AZ2511" s="17">
        <f t="shared" ref="AZ2511" si="5667">AZ2510+1</f>
        <v>48527</v>
      </c>
      <c r="BA2511" s="216">
        <f t="shared" si="5660"/>
        <v>2</v>
      </c>
      <c r="BB2511" s="216">
        <f t="shared" ref="BB2511" si="5668">BB2510+1</f>
        <v>2506</v>
      </c>
      <c r="BC2511" s="16">
        <f t="shared" si="5662"/>
        <v>6.8657534246575347</v>
      </c>
      <c r="BD2511" s="16">
        <f>IF(Template!$F$7="Linear interpolation",LinInterp($AO$5:$AO$18,$AM$5:$AM$18,BC2511),CubicSpline($AO$5:$AO$18,$AM$5:$AM$18,BC2511))</f>
        <v>14.15077776096062</v>
      </c>
      <c r="BE2511" s="221">
        <f t="shared" si="5597"/>
        <v>2.4810515165871005</v>
      </c>
      <c r="BF2511" s="221">
        <f>BE2511/PRODUCT($BG$6:BG2510)</f>
        <v>1.000361893501801</v>
      </c>
      <c r="BG2511" s="16">
        <f t="shared" si="5663"/>
        <v>1.000361893501801</v>
      </c>
      <c r="BH2511" s="10">
        <f t="shared" si="5664"/>
        <v>13.209112815738223</v>
      </c>
      <c r="BI2511" s="90"/>
      <c r="BJ2511" s="17">
        <f t="shared" si="5647"/>
        <v>48504</v>
      </c>
      <c r="BK2511" s="16">
        <f t="shared" si="5640"/>
        <v>13.228810944421188</v>
      </c>
      <c r="BL2511" s="10">
        <f ca="1">IFERROR(AVERAGE(INDIRECT("BK"&amp;AC2511-Template!$F$10+1):INDIRECT("BK"&amp;AC2511)),0)</f>
        <v>13.243219782499608</v>
      </c>
      <c r="BM2511" s="35"/>
      <c r="BN2511" s="86"/>
      <c r="BO2511" s="35"/>
      <c r="BP2511" s="35"/>
      <c r="BQ2511" s="35"/>
      <c r="BR2511" s="35"/>
      <c r="BS2511" s="35"/>
      <c r="BT2511" s="35"/>
      <c r="BU2511" s="35"/>
      <c r="BV2511" s="35"/>
      <c r="BW2511" s="35"/>
      <c r="BX2511" s="35"/>
      <c r="BY2511" s="35"/>
      <c r="BZ2511" s="35"/>
      <c r="CA2511" s="35"/>
      <c r="CB2511" s="35"/>
      <c r="CC2511" s="35"/>
      <c r="CD2511" s="35"/>
      <c r="CE2511" s="35"/>
      <c r="CF2511" s="35"/>
      <c r="CG2511" s="35"/>
      <c r="CH2511" s="35"/>
    </row>
    <row r="2512" spans="1:86" ht="15.6" x14ac:dyDescent="0.3">
      <c r="A2512" s="35"/>
      <c r="B2512" s="86"/>
      <c r="C2512" s="35"/>
      <c r="D2512" s="35"/>
      <c r="E2512" s="35"/>
      <c r="F2512" s="35"/>
      <c r="G2512" s="35"/>
      <c r="H2512" s="35"/>
      <c r="I2512" s="35"/>
      <c r="J2512" s="35"/>
      <c r="K2512" s="35"/>
      <c r="L2512" s="35"/>
      <c r="M2512" s="35"/>
      <c r="N2512" s="35"/>
      <c r="O2512" s="35"/>
      <c r="P2512" s="35"/>
      <c r="Q2512" s="35"/>
      <c r="R2512" s="35"/>
      <c r="S2512" s="35"/>
      <c r="T2512" s="17">
        <f t="shared" si="5641"/>
        <v>48528</v>
      </c>
      <c r="U2512" s="216">
        <f t="shared" si="5634"/>
        <v>3</v>
      </c>
      <c r="V2512" s="216">
        <f t="shared" si="5641"/>
        <v>2507</v>
      </c>
      <c r="W2512" s="16">
        <f t="shared" si="5648"/>
        <v>6.8684931506849312</v>
      </c>
      <c r="X2512" s="16" t="e">
        <f>IF(Template!$F$7="Linear interpolation",LinInterp($I$5:$I$22,$G$5:$G$22,W2512),CubicSpline($I$5:$I$22,$G$5:$G$22,W2512))</f>
        <v>#VALUE!</v>
      </c>
      <c r="Y2512" s="221" t="e">
        <f t="shared" si="5635"/>
        <v>#VALUE!</v>
      </c>
      <c r="Z2512" s="221" t="e">
        <f>Y2512/PRODUCT($AA$6:AA2511)</f>
        <v>#VALUE!</v>
      </c>
      <c r="AA2512" s="16" t="e">
        <f t="shared" si="5642"/>
        <v>#VALUE!</v>
      </c>
      <c r="AB2512" s="10" t="e">
        <f t="shared" si="5643"/>
        <v>#VALUE!</v>
      </c>
      <c r="AC2512" s="90">
        <f t="shared" si="5636"/>
        <v>2512</v>
      </c>
      <c r="AD2512" s="17">
        <f t="shared" si="5644"/>
        <v>48505</v>
      </c>
      <c r="AE2512" s="16" t="e">
        <f t="shared" si="5637"/>
        <v>#VALUE!</v>
      </c>
      <c r="AF2512" s="10">
        <f ca="1">IFERROR(AVERAGE(INDIRECT("AE"&amp;AC2512-Template!$F$10+1):INDIRECT("AE"&amp;AC2512)),0)</f>
        <v>0</v>
      </c>
      <c r="AG2512" s="35"/>
      <c r="AH2512" s="86"/>
      <c r="AI2512" s="35"/>
      <c r="AJ2512" s="35"/>
      <c r="AK2512" s="35"/>
      <c r="AL2512" s="35"/>
      <c r="AM2512" s="35"/>
      <c r="AN2512" s="35"/>
      <c r="AO2512" s="35"/>
      <c r="AP2512" s="35"/>
      <c r="AQ2512" s="35"/>
      <c r="AR2512" s="35"/>
      <c r="AS2512" s="35"/>
      <c r="AT2512" s="35"/>
      <c r="AU2512" s="35"/>
      <c r="AV2512" s="35"/>
      <c r="AW2512" s="35"/>
      <c r="AX2512" s="35"/>
      <c r="AY2512" s="35"/>
      <c r="AZ2512" s="17">
        <f t="shared" ref="AZ2512" si="5669">AZ2511+1</f>
        <v>48528</v>
      </c>
      <c r="BA2512" s="216">
        <f t="shared" si="5660"/>
        <v>3</v>
      </c>
      <c r="BB2512" s="216">
        <f t="shared" ref="BB2512" si="5670">BB2511+1</f>
        <v>2507</v>
      </c>
      <c r="BC2512" s="16">
        <f t="shared" si="5662"/>
        <v>6.8684931506849312</v>
      </c>
      <c r="BD2512" s="16">
        <f>IF(Template!$F$7="Linear interpolation",LinInterp($AO$5:$AO$18,$AM$5:$AM$18,BC2512),CubicSpline($AO$5:$AO$18,$AM$5:$AM$18,BC2512))</f>
        <v>14.15076462675397</v>
      </c>
      <c r="BE2512" s="221">
        <f t="shared" si="5597"/>
        <v>2.4819493543321074</v>
      </c>
      <c r="BF2512" s="221">
        <f>BE2512/PRODUCT($BG$6:BG2511)</f>
        <v>1.0003618779130559</v>
      </c>
      <c r="BG2512" s="16">
        <f t="shared" si="5663"/>
        <v>1.0003618779130559</v>
      </c>
      <c r="BH2512" s="10">
        <f t="shared" si="5664"/>
        <v>13.208543826539021</v>
      </c>
      <c r="BI2512" s="90"/>
      <c r="BJ2512" s="17">
        <f t="shared" si="5647"/>
        <v>48505</v>
      </c>
      <c r="BK2512" s="16">
        <f t="shared" si="5640"/>
        <v>13.222953390983117</v>
      </c>
      <c r="BL2512" s="10">
        <f ca="1">IFERROR(AVERAGE(INDIRECT("BK"&amp;AC2512-Template!$F$10+1):INDIRECT("BK"&amp;AC2512)),0)</f>
        <v>13.241885194184455</v>
      </c>
      <c r="BM2512" s="35"/>
      <c r="BN2512" s="86"/>
      <c r="BO2512" s="35"/>
      <c r="BP2512" s="35"/>
      <c r="BQ2512" s="35"/>
      <c r="BR2512" s="35"/>
      <c r="BS2512" s="35"/>
      <c r="BT2512" s="35"/>
      <c r="BU2512" s="35"/>
      <c r="BV2512" s="35"/>
      <c r="BW2512" s="35"/>
      <c r="BX2512" s="35"/>
      <c r="BY2512" s="35"/>
      <c r="BZ2512" s="35"/>
      <c r="CA2512" s="35"/>
      <c r="CB2512" s="35"/>
      <c r="CC2512" s="35"/>
      <c r="CD2512" s="35"/>
      <c r="CE2512" s="35"/>
      <c r="CF2512" s="35"/>
      <c r="CG2512" s="35"/>
      <c r="CH2512" s="35"/>
    </row>
    <row r="2513" spans="1:86" ht="15.6" x14ac:dyDescent="0.3">
      <c r="A2513" s="35"/>
      <c r="B2513" s="86"/>
      <c r="C2513" s="35"/>
      <c r="D2513" s="35"/>
      <c r="E2513" s="35"/>
      <c r="F2513" s="35"/>
      <c r="G2513" s="35"/>
      <c r="H2513" s="35"/>
      <c r="I2513" s="35"/>
      <c r="J2513" s="35"/>
      <c r="K2513" s="35"/>
      <c r="L2513" s="35"/>
      <c r="M2513" s="35"/>
      <c r="N2513" s="35"/>
      <c r="O2513" s="35"/>
      <c r="P2513" s="35"/>
      <c r="Q2513" s="35"/>
      <c r="R2513" s="35"/>
      <c r="S2513" s="35"/>
      <c r="T2513" s="17">
        <f t="shared" si="5641"/>
        <v>48529</v>
      </c>
      <c r="U2513" s="216">
        <f t="shared" si="5634"/>
        <v>4</v>
      </c>
      <c r="V2513" s="216">
        <f t="shared" si="5641"/>
        <v>2508</v>
      </c>
      <c r="W2513" s="16">
        <f t="shared" si="5648"/>
        <v>6.8712328767123285</v>
      </c>
      <c r="X2513" s="16" t="e">
        <f>IF(Template!$F$7="Linear interpolation",LinInterp($I$5:$I$22,$G$5:$G$22,W2513),CubicSpline($I$5:$I$22,$G$5:$G$22,W2513))</f>
        <v>#VALUE!</v>
      </c>
      <c r="Y2513" s="221" t="e">
        <f t="shared" si="5635"/>
        <v>#VALUE!</v>
      </c>
      <c r="Z2513" s="221" t="e">
        <f>Y2513/PRODUCT($AA$6:AA2512)</f>
        <v>#VALUE!</v>
      </c>
      <c r="AA2513" s="16" t="e">
        <f t="shared" si="5642"/>
        <v>#VALUE!</v>
      </c>
      <c r="AB2513" s="10" t="e">
        <f t="shared" si="5643"/>
        <v>#VALUE!</v>
      </c>
      <c r="AC2513" s="90">
        <f t="shared" si="5636"/>
        <v>2513</v>
      </c>
      <c r="AD2513" s="17">
        <f t="shared" si="5644"/>
        <v>48506</v>
      </c>
      <c r="AE2513" s="16" t="e">
        <f t="shared" si="5637"/>
        <v>#VALUE!</v>
      </c>
      <c r="AF2513" s="10">
        <f ca="1">IFERROR(AVERAGE(INDIRECT("AE"&amp;AC2513-Template!$F$10+1):INDIRECT("AE"&amp;AC2513)),0)</f>
        <v>0</v>
      </c>
      <c r="AG2513" s="35"/>
      <c r="AH2513" s="86"/>
      <c r="AI2513" s="35"/>
      <c r="AJ2513" s="35"/>
      <c r="AK2513" s="35"/>
      <c r="AL2513" s="35"/>
      <c r="AM2513" s="35"/>
      <c r="AN2513" s="35"/>
      <c r="AO2513" s="35"/>
      <c r="AP2513" s="35"/>
      <c r="AQ2513" s="35"/>
      <c r="AR2513" s="35"/>
      <c r="AS2513" s="35"/>
      <c r="AT2513" s="35"/>
      <c r="AU2513" s="35"/>
      <c r="AV2513" s="35"/>
      <c r="AW2513" s="35"/>
      <c r="AX2513" s="35"/>
      <c r="AY2513" s="35"/>
      <c r="AZ2513" s="17">
        <f t="shared" ref="AZ2513" si="5671">AZ2512+1</f>
        <v>48529</v>
      </c>
      <c r="BA2513" s="216">
        <f t="shared" si="5660"/>
        <v>4</v>
      </c>
      <c r="BB2513" s="216">
        <f t="shared" ref="BB2513" si="5672">BB2512+1</f>
        <v>2508</v>
      </c>
      <c r="BC2513" s="16">
        <f t="shared" si="5662"/>
        <v>6.8712328767123285</v>
      </c>
      <c r="BD2513" s="16">
        <f>IF(Template!$F$7="Linear interpolation",LinInterp($AO$5:$AO$18,$AM$5:$AM$18,BC2513),CubicSpline($AO$5:$AO$18,$AM$5:$AM$18,BC2513))</f>
        <v>14.150751251921294</v>
      </c>
      <c r="BE2513" s="221">
        <f t="shared" si="5597"/>
        <v>2.4828474794567965</v>
      </c>
      <c r="BF2513" s="221">
        <f>BE2513/PRODUCT($BG$6:BG2512)</f>
        <v>1.0003618627926962</v>
      </c>
      <c r="BG2513" s="16">
        <f t="shared" si="5663"/>
        <v>1.0003618627926962</v>
      </c>
      <c r="BH2513" s="10">
        <f t="shared" si="5664"/>
        <v>13.207991933412488</v>
      </c>
      <c r="BI2513" s="90"/>
      <c r="BJ2513" s="17">
        <f t="shared" si="5647"/>
        <v>48506</v>
      </c>
      <c r="BK2513" s="16">
        <f t="shared" si="5640"/>
        <v>13.224960630739414</v>
      </c>
      <c r="BL2513" s="10">
        <f ca="1">IFERROR(AVERAGE(INDIRECT("BK"&amp;AC2513-Template!$F$10+1):INDIRECT("BK"&amp;AC2513)),0)</f>
        <v>13.240617513861178</v>
      </c>
      <c r="BM2513" s="35"/>
      <c r="BN2513" s="86"/>
      <c r="BO2513" s="35"/>
      <c r="BP2513" s="35"/>
      <c r="BQ2513" s="35"/>
      <c r="BR2513" s="35"/>
      <c r="BS2513" s="35"/>
      <c r="BT2513" s="35"/>
      <c r="BU2513" s="35"/>
      <c r="BV2513" s="35"/>
      <c r="BW2513" s="35"/>
      <c r="BX2513" s="35"/>
      <c r="BY2513" s="35"/>
      <c r="BZ2513" s="35"/>
      <c r="CA2513" s="35"/>
      <c r="CB2513" s="35"/>
      <c r="CC2513" s="35"/>
      <c r="CD2513" s="35"/>
      <c r="CE2513" s="35"/>
      <c r="CF2513" s="35"/>
      <c r="CG2513" s="35"/>
      <c r="CH2513" s="35"/>
    </row>
    <row r="2514" spans="1:86" ht="15.6" x14ac:dyDescent="0.3">
      <c r="A2514" s="35"/>
      <c r="B2514" s="86"/>
      <c r="C2514" s="35"/>
      <c r="D2514" s="35"/>
      <c r="E2514" s="35"/>
      <c r="F2514" s="35"/>
      <c r="G2514" s="35"/>
      <c r="H2514" s="35"/>
      <c r="I2514" s="35"/>
      <c r="J2514" s="35"/>
      <c r="K2514" s="35"/>
      <c r="L2514" s="35"/>
      <c r="M2514" s="35"/>
      <c r="N2514" s="35"/>
      <c r="O2514" s="35"/>
      <c r="P2514" s="35"/>
      <c r="Q2514" s="35"/>
      <c r="R2514" s="35"/>
      <c r="S2514" s="35"/>
      <c r="T2514" s="17">
        <f t="shared" si="5641"/>
        <v>48530</v>
      </c>
      <c r="U2514" s="216">
        <f t="shared" si="5634"/>
        <v>5</v>
      </c>
      <c r="V2514" s="216">
        <f t="shared" si="5641"/>
        <v>2509</v>
      </c>
      <c r="W2514" s="16">
        <f t="shared" si="5648"/>
        <v>6.8739726027397259</v>
      </c>
      <c r="X2514" s="16" t="e">
        <f>IF(Template!$F$7="Linear interpolation",LinInterp($I$5:$I$22,$G$5:$G$22,W2514),CubicSpline($I$5:$I$22,$G$5:$G$22,W2514))</f>
        <v>#VALUE!</v>
      </c>
      <c r="Y2514" s="221" t="e">
        <f t="shared" si="5635"/>
        <v>#VALUE!</v>
      </c>
      <c r="Z2514" s="221" t="e">
        <f>Y2514/PRODUCT($AA$6:AA2513)</f>
        <v>#VALUE!</v>
      </c>
      <c r="AA2514" s="16" t="e">
        <f t="shared" si="5642"/>
        <v>#VALUE!</v>
      </c>
      <c r="AB2514" s="10" t="e">
        <f t="shared" si="5643"/>
        <v>#VALUE!</v>
      </c>
      <c r="AC2514" s="90">
        <f t="shared" si="5636"/>
        <v>2514</v>
      </c>
      <c r="AD2514" s="17">
        <f t="shared" si="5644"/>
        <v>48507</v>
      </c>
      <c r="AE2514" s="16" t="e">
        <f t="shared" si="5637"/>
        <v>#VALUE!</v>
      </c>
      <c r="AF2514" s="10">
        <f ca="1">IFERROR(AVERAGE(INDIRECT("AE"&amp;AC2514-Template!$F$10+1):INDIRECT("AE"&amp;AC2514)),0)</f>
        <v>0</v>
      </c>
      <c r="AG2514" s="35"/>
      <c r="AH2514" s="86"/>
      <c r="AI2514" s="35"/>
      <c r="AJ2514" s="35"/>
      <c r="AK2514" s="35"/>
      <c r="AL2514" s="35"/>
      <c r="AM2514" s="35"/>
      <c r="AN2514" s="35"/>
      <c r="AO2514" s="35"/>
      <c r="AP2514" s="35"/>
      <c r="AQ2514" s="35"/>
      <c r="AR2514" s="35"/>
      <c r="AS2514" s="35"/>
      <c r="AT2514" s="35"/>
      <c r="AU2514" s="35"/>
      <c r="AV2514" s="35"/>
      <c r="AW2514" s="35"/>
      <c r="AX2514" s="35"/>
      <c r="AY2514" s="35"/>
      <c r="AZ2514" s="17">
        <f t="shared" ref="AZ2514" si="5673">AZ2513+1</f>
        <v>48530</v>
      </c>
      <c r="BA2514" s="216">
        <f t="shared" si="5660"/>
        <v>5</v>
      </c>
      <c r="BB2514" s="216">
        <f t="shared" ref="BB2514" si="5674">BB2513+1</f>
        <v>2509</v>
      </c>
      <c r="BC2514" s="16">
        <f t="shared" si="5662"/>
        <v>6.8739726027397259</v>
      </c>
      <c r="BD2514" s="16">
        <f>IF(Template!$F$7="Linear interpolation",LinInterp($AO$5:$AO$18,$AM$5:$AM$18,BC2514),CubicSpline($AO$5:$AO$18,$AM$5:$AM$18,BC2514))</f>
        <v>14.150737644538545</v>
      </c>
      <c r="BE2514" s="221">
        <f t="shared" si="5597"/>
        <v>2.4837458932028564</v>
      </c>
      <c r="BF2514" s="221">
        <f>BE2514/PRODUCT($BG$6:BG2513)</f>
        <v>1.0003618481414962</v>
      </c>
      <c r="BG2514" s="16">
        <f t="shared" si="5663"/>
        <v>1.0003618481414962</v>
      </c>
      <c r="BH2514" s="10">
        <f t="shared" si="5664"/>
        <v>13.207457164611359</v>
      </c>
      <c r="BI2514" s="90"/>
      <c r="BJ2514" s="17">
        <f t="shared" si="5647"/>
        <v>48507</v>
      </c>
      <c r="BK2514" s="16">
        <f t="shared" si="5640"/>
        <v>13.224039164684065</v>
      </c>
      <c r="BL2514" s="10">
        <f ca="1">IFERROR(AVERAGE(INDIRECT("BK"&amp;AC2514-Template!$F$10+1):INDIRECT("BK"&amp;AC2514)),0)</f>
        <v>13.239603952829208</v>
      </c>
      <c r="BM2514" s="35"/>
      <c r="BN2514" s="86"/>
      <c r="BO2514" s="35"/>
      <c r="BP2514" s="35"/>
      <c r="BQ2514" s="35"/>
      <c r="BR2514" s="35"/>
      <c r="BS2514" s="35"/>
      <c r="BT2514" s="35"/>
      <c r="BU2514" s="35"/>
      <c r="BV2514" s="35"/>
      <c r="BW2514" s="35"/>
      <c r="BX2514" s="35"/>
      <c r="BY2514" s="35"/>
      <c r="BZ2514" s="35"/>
      <c r="CA2514" s="35"/>
      <c r="CB2514" s="35"/>
      <c r="CC2514" s="35"/>
      <c r="CD2514" s="35"/>
      <c r="CE2514" s="35"/>
      <c r="CF2514" s="35"/>
      <c r="CG2514" s="35"/>
      <c r="CH2514" s="35"/>
    </row>
    <row r="2515" spans="1:86" ht="15.6" x14ac:dyDescent="0.3">
      <c r="A2515" s="35"/>
      <c r="B2515" s="86"/>
      <c r="C2515" s="35"/>
      <c r="D2515" s="35"/>
      <c r="E2515" s="35"/>
      <c r="F2515" s="35"/>
      <c r="G2515" s="35"/>
      <c r="H2515" s="35"/>
      <c r="I2515" s="35"/>
      <c r="J2515" s="35"/>
      <c r="K2515" s="35"/>
      <c r="L2515" s="35"/>
      <c r="M2515" s="35"/>
      <c r="N2515" s="35"/>
      <c r="O2515" s="35"/>
      <c r="P2515" s="35"/>
      <c r="Q2515" s="35"/>
      <c r="R2515" s="35"/>
      <c r="S2515" s="35"/>
      <c r="T2515" s="17">
        <f t="shared" si="5641"/>
        <v>48531</v>
      </c>
      <c r="U2515" s="216">
        <f t="shared" si="5634"/>
        <v>6</v>
      </c>
      <c r="V2515" s="216">
        <f t="shared" si="5641"/>
        <v>2510</v>
      </c>
      <c r="W2515" s="16">
        <f t="shared" si="5648"/>
        <v>6.8767123287671232</v>
      </c>
      <c r="X2515" s="16" t="e">
        <f>IF(Template!$F$7="Linear interpolation",LinInterp($I$5:$I$22,$G$5:$G$22,W2515),CubicSpline($I$5:$I$22,$G$5:$G$22,W2515))</f>
        <v>#VALUE!</v>
      </c>
      <c r="Y2515" s="221" t="e">
        <f t="shared" si="5635"/>
        <v>#VALUE!</v>
      </c>
      <c r="Z2515" s="221" t="e">
        <f>Y2515/PRODUCT($AA$6:AA2514)</f>
        <v>#VALUE!</v>
      </c>
      <c r="AA2515" s="16" t="e">
        <f t="shared" si="5642"/>
        <v>#VALUE!</v>
      </c>
      <c r="AB2515" s="10" t="e">
        <f t="shared" si="5643"/>
        <v>#VALUE!</v>
      </c>
      <c r="AC2515" s="90">
        <f t="shared" si="5636"/>
        <v>2515</v>
      </c>
      <c r="AD2515" s="17">
        <f t="shared" si="5644"/>
        <v>48508</v>
      </c>
      <c r="AE2515" s="16" t="e">
        <f t="shared" si="5637"/>
        <v>#VALUE!</v>
      </c>
      <c r="AF2515" s="10">
        <f ca="1">IFERROR(AVERAGE(INDIRECT("AE"&amp;AC2515-Template!$F$10+1):INDIRECT("AE"&amp;AC2515)),0)</f>
        <v>0</v>
      </c>
      <c r="AG2515" s="35"/>
      <c r="AH2515" s="86"/>
      <c r="AI2515" s="35"/>
      <c r="AJ2515" s="35"/>
      <c r="AK2515" s="35"/>
      <c r="AL2515" s="35"/>
      <c r="AM2515" s="35"/>
      <c r="AN2515" s="35"/>
      <c r="AO2515" s="35"/>
      <c r="AP2515" s="35"/>
      <c r="AQ2515" s="35"/>
      <c r="AR2515" s="35"/>
      <c r="AS2515" s="35"/>
      <c r="AT2515" s="35"/>
      <c r="AU2515" s="35"/>
      <c r="AV2515" s="35"/>
      <c r="AW2515" s="35"/>
      <c r="AX2515" s="35"/>
      <c r="AY2515" s="35"/>
      <c r="AZ2515" s="17">
        <f t="shared" ref="AZ2515" si="5675">AZ2514+1</f>
        <v>48531</v>
      </c>
      <c r="BA2515" s="216">
        <f t="shared" si="5660"/>
        <v>6</v>
      </c>
      <c r="BB2515" s="216">
        <f t="shared" ref="BB2515" si="5676">BB2514+1</f>
        <v>2510</v>
      </c>
      <c r="BC2515" s="16">
        <f t="shared" si="5662"/>
        <v>6.8767123287671232</v>
      </c>
      <c r="BD2515" s="16">
        <f>IF(Template!$F$7="Linear interpolation",LinInterp($AO$5:$AO$18,$AM$5:$AM$18,BC2515),CubicSpline($AO$5:$AO$18,$AM$5:$AM$18,BC2515))</f>
        <v>14.150723812681679</v>
      </c>
      <c r="BE2515" s="221">
        <f t="shared" si="5597"/>
        <v>2.4846445968156043</v>
      </c>
      <c r="BF2515" s="221">
        <f>BE2515/PRODUCT($BG$6:BG2514)</f>
        <v>1.000361833960232</v>
      </c>
      <c r="BG2515" s="16">
        <f t="shared" si="5663"/>
        <v>1.0003618481414962</v>
      </c>
      <c r="BH2515" s="10">
        <f t="shared" si="5664"/>
        <v>13.207457164611359</v>
      </c>
      <c r="BI2515" s="90"/>
      <c r="BJ2515" s="17">
        <f t="shared" si="5647"/>
        <v>48508</v>
      </c>
      <c r="BK2515" s="16">
        <f t="shared" si="5640"/>
        <v>13.22313420023502</v>
      </c>
      <c r="BL2515" s="10">
        <f ca="1">IFERROR(AVERAGE(INDIRECT("BK"&amp;AC2515-Template!$F$10+1):INDIRECT("BK"&amp;AC2515)),0)</f>
        <v>13.238463545326265</v>
      </c>
      <c r="BM2515" s="35"/>
      <c r="BN2515" s="86"/>
      <c r="BO2515" s="35"/>
      <c r="BP2515" s="35"/>
      <c r="BQ2515" s="35"/>
      <c r="BR2515" s="35"/>
      <c r="BS2515" s="35"/>
      <c r="BT2515" s="35"/>
      <c r="BU2515" s="35"/>
      <c r="BV2515" s="35"/>
      <c r="BW2515" s="35"/>
      <c r="BX2515" s="35"/>
      <c r="BY2515" s="35"/>
      <c r="BZ2515" s="35"/>
      <c r="CA2515" s="35"/>
      <c r="CB2515" s="35"/>
      <c r="CC2515" s="35"/>
      <c r="CD2515" s="35"/>
      <c r="CE2515" s="35"/>
      <c r="CF2515" s="35"/>
      <c r="CG2515" s="35"/>
      <c r="CH2515" s="35"/>
    </row>
    <row r="2516" spans="1:86" ht="15.6" x14ac:dyDescent="0.3">
      <c r="A2516" s="35"/>
      <c r="B2516" s="86"/>
      <c r="C2516" s="35"/>
      <c r="D2516" s="35"/>
      <c r="E2516" s="35"/>
      <c r="F2516" s="35"/>
      <c r="G2516" s="35"/>
      <c r="H2516" s="35"/>
      <c r="I2516" s="35"/>
      <c r="J2516" s="35"/>
      <c r="K2516" s="35"/>
      <c r="L2516" s="35"/>
      <c r="M2516" s="35"/>
      <c r="N2516" s="35"/>
      <c r="O2516" s="35"/>
      <c r="P2516" s="35"/>
      <c r="Q2516" s="35"/>
      <c r="R2516" s="35"/>
      <c r="S2516" s="35"/>
      <c r="T2516" s="17">
        <f t="shared" si="5641"/>
        <v>48532</v>
      </c>
      <c r="U2516" s="216">
        <f t="shared" si="5634"/>
        <v>7</v>
      </c>
      <c r="V2516" s="216">
        <f t="shared" si="5641"/>
        <v>2511</v>
      </c>
      <c r="W2516" s="16">
        <f t="shared" si="5648"/>
        <v>6.8794520547945206</v>
      </c>
      <c r="X2516" s="16" t="e">
        <f>IF(Template!$F$7="Linear interpolation",LinInterp($I$5:$I$22,$G$5:$G$22,W2516),CubicSpline($I$5:$I$22,$G$5:$G$22,W2516))</f>
        <v>#VALUE!</v>
      </c>
      <c r="Y2516" s="221" t="e">
        <f t="shared" si="5635"/>
        <v>#VALUE!</v>
      </c>
      <c r="Z2516" s="221" t="e">
        <f>Y2516/PRODUCT($AA$6:AA2515)</f>
        <v>#VALUE!</v>
      </c>
      <c r="AA2516" s="16" t="e">
        <f t="shared" si="5642"/>
        <v>#VALUE!</v>
      </c>
      <c r="AB2516" s="10" t="e">
        <f t="shared" si="5643"/>
        <v>#VALUE!</v>
      </c>
      <c r="AC2516" s="90">
        <f t="shared" si="5636"/>
        <v>2516</v>
      </c>
      <c r="AD2516" s="17">
        <f t="shared" si="5644"/>
        <v>48509</v>
      </c>
      <c r="AE2516" s="16" t="e">
        <f t="shared" si="5637"/>
        <v>#VALUE!</v>
      </c>
      <c r="AF2516" s="10">
        <f ca="1">IFERROR(AVERAGE(INDIRECT("AE"&amp;AC2516-Template!$F$10+1):INDIRECT("AE"&amp;AC2516)),0)</f>
        <v>0</v>
      </c>
      <c r="AG2516" s="35"/>
      <c r="AH2516" s="86"/>
      <c r="AI2516" s="35"/>
      <c r="AJ2516" s="35"/>
      <c r="AK2516" s="35"/>
      <c r="AL2516" s="35"/>
      <c r="AM2516" s="35"/>
      <c r="AN2516" s="35"/>
      <c r="AO2516" s="35"/>
      <c r="AP2516" s="35"/>
      <c r="AQ2516" s="35"/>
      <c r="AR2516" s="35"/>
      <c r="AS2516" s="35"/>
      <c r="AT2516" s="35"/>
      <c r="AU2516" s="35"/>
      <c r="AV2516" s="35"/>
      <c r="AW2516" s="35"/>
      <c r="AX2516" s="35"/>
      <c r="AY2516" s="35"/>
      <c r="AZ2516" s="17">
        <f t="shared" ref="AZ2516" si="5677">AZ2515+1</f>
        <v>48532</v>
      </c>
      <c r="BA2516" s="216">
        <f t="shared" si="5660"/>
        <v>7</v>
      </c>
      <c r="BB2516" s="216">
        <f t="shared" ref="BB2516" si="5678">BB2515+1</f>
        <v>2511</v>
      </c>
      <c r="BC2516" s="16">
        <f t="shared" si="5662"/>
        <v>6.8794520547945206</v>
      </c>
      <c r="BD2516" s="16">
        <f>IF(Template!$F$7="Linear interpolation",LinInterp($AO$5:$AO$18,$AM$5:$AM$18,BC2516),CubicSpline($AO$5:$AO$18,$AM$5:$AM$18,BC2516))</f>
        <v>14.150709764426647</v>
      </c>
      <c r="BE2516" s="221">
        <f t="shared" si="5597"/>
        <v>2.4855435915439879</v>
      </c>
      <c r="BF2516" s="221">
        <f>BE2516/PRODUCT($BG$6:BG2515)</f>
        <v>1.0003618060684154</v>
      </c>
      <c r="BG2516" s="16">
        <f t="shared" si="5663"/>
        <v>1.0003618481414962</v>
      </c>
      <c r="BH2516" s="10">
        <f t="shared" si="5664"/>
        <v>13.207457164611359</v>
      </c>
      <c r="BI2516" s="90"/>
      <c r="BJ2516" s="17">
        <f t="shared" si="5647"/>
        <v>48509</v>
      </c>
      <c r="BK2516" s="16">
        <f t="shared" si="5640"/>
        <v>13.222245765555861</v>
      </c>
      <c r="BL2516" s="10">
        <f ca="1">IFERROR(AVERAGE(INDIRECT("BK"&amp;AC2516-Template!$F$10+1):INDIRECT("BK"&amp;AC2516)),0)</f>
        <v>13.237339257391236</v>
      </c>
      <c r="BM2516" s="35"/>
      <c r="BN2516" s="86"/>
      <c r="BO2516" s="35"/>
      <c r="BP2516" s="35"/>
      <c r="BQ2516" s="35"/>
      <c r="BR2516" s="35"/>
      <c r="BS2516" s="35"/>
      <c r="BT2516" s="35"/>
      <c r="BU2516" s="35"/>
      <c r="BV2516" s="35"/>
      <c r="BW2516" s="35"/>
      <c r="BX2516" s="35"/>
      <c r="BY2516" s="35"/>
      <c r="BZ2516" s="35"/>
      <c r="CA2516" s="35"/>
      <c r="CB2516" s="35"/>
      <c r="CC2516" s="35"/>
      <c r="CD2516" s="35"/>
      <c r="CE2516" s="35"/>
      <c r="CF2516" s="35"/>
      <c r="CG2516" s="35"/>
      <c r="CH2516" s="35"/>
    </row>
    <row r="2517" spans="1:86" ht="15.6" x14ac:dyDescent="0.3">
      <c r="A2517" s="35"/>
      <c r="B2517" s="86"/>
      <c r="C2517" s="35"/>
      <c r="D2517" s="35"/>
      <c r="E2517" s="35"/>
      <c r="F2517" s="35"/>
      <c r="G2517" s="35"/>
      <c r="H2517" s="35"/>
      <c r="I2517" s="35"/>
      <c r="J2517" s="35"/>
      <c r="K2517" s="35"/>
      <c r="L2517" s="35"/>
      <c r="M2517" s="35"/>
      <c r="N2517" s="35"/>
      <c r="O2517" s="35"/>
      <c r="P2517" s="35"/>
      <c r="Q2517" s="35"/>
      <c r="R2517" s="35"/>
      <c r="S2517" s="35"/>
      <c r="T2517" s="17">
        <f t="shared" si="5641"/>
        <v>48533</v>
      </c>
      <c r="U2517" s="216">
        <f t="shared" si="5634"/>
        <v>1</v>
      </c>
      <c r="V2517" s="216">
        <f t="shared" si="5641"/>
        <v>2512</v>
      </c>
      <c r="W2517" s="16">
        <f t="shared" si="5648"/>
        <v>6.882191780821918</v>
      </c>
      <c r="X2517" s="16" t="e">
        <f>IF(Template!$F$7="Linear interpolation",LinInterp($I$5:$I$22,$G$5:$G$22,W2517),CubicSpline($I$5:$I$22,$G$5:$G$22,W2517))</f>
        <v>#VALUE!</v>
      </c>
      <c r="Y2517" s="221" t="e">
        <f t="shared" si="5635"/>
        <v>#VALUE!</v>
      </c>
      <c r="Z2517" s="221" t="e">
        <f>Y2517/PRODUCT($AA$6:AA2516)</f>
        <v>#VALUE!</v>
      </c>
      <c r="AA2517" s="16" t="e">
        <f t="shared" si="5642"/>
        <v>#VALUE!</v>
      </c>
      <c r="AB2517" s="10" t="e">
        <f t="shared" si="5643"/>
        <v>#VALUE!</v>
      </c>
      <c r="AC2517" s="90">
        <f t="shared" si="5636"/>
        <v>2517</v>
      </c>
      <c r="AD2517" s="17">
        <f t="shared" si="5644"/>
        <v>48510</v>
      </c>
      <c r="AE2517" s="16" t="e">
        <f t="shared" si="5637"/>
        <v>#VALUE!</v>
      </c>
      <c r="AF2517" s="10">
        <f ca="1">IFERROR(AVERAGE(INDIRECT("AE"&amp;AC2517-Template!$F$10+1):INDIRECT("AE"&amp;AC2517)),0)</f>
        <v>0</v>
      </c>
      <c r="AG2517" s="35"/>
      <c r="AH2517" s="86"/>
      <c r="AI2517" s="35"/>
      <c r="AJ2517" s="35"/>
      <c r="AK2517" s="35"/>
      <c r="AL2517" s="35"/>
      <c r="AM2517" s="35"/>
      <c r="AN2517" s="35"/>
      <c r="AO2517" s="35"/>
      <c r="AP2517" s="35"/>
      <c r="AQ2517" s="35"/>
      <c r="AR2517" s="35"/>
      <c r="AS2517" s="35"/>
      <c r="AT2517" s="35"/>
      <c r="AU2517" s="35"/>
      <c r="AV2517" s="35"/>
      <c r="AW2517" s="35"/>
      <c r="AX2517" s="35"/>
      <c r="AY2517" s="35"/>
      <c r="AZ2517" s="17">
        <f t="shared" ref="AZ2517" si="5679">AZ2516+1</f>
        <v>48533</v>
      </c>
      <c r="BA2517" s="216">
        <f t="shared" si="5660"/>
        <v>1</v>
      </c>
      <c r="BB2517" s="216">
        <f t="shared" ref="BB2517" si="5680">BB2516+1</f>
        <v>2512</v>
      </c>
      <c r="BC2517" s="16">
        <f t="shared" si="5662"/>
        <v>6.882191780821918</v>
      </c>
      <c r="BD2517" s="16">
        <f>IF(Template!$F$7="Linear interpolation",LinInterp($AO$5:$AO$18,$AM$5:$AM$18,BC2517),CubicSpline($AO$5:$AO$18,$AM$5:$AM$18,BC2517))</f>
        <v>14.150695507849406</v>
      </c>
      <c r="BE2517" s="221">
        <f t="shared" si="5597"/>
        <v>2.4864428786405899</v>
      </c>
      <c r="BF2517" s="221">
        <f>BE2517/PRODUCT($BG$6:BG2516)</f>
        <v>1.0003617649375327</v>
      </c>
      <c r="BG2517" s="16">
        <f t="shared" si="5663"/>
        <v>1.0003617649375327</v>
      </c>
      <c r="BH2517" s="10">
        <f t="shared" si="5664"/>
        <v>13.204420219943724</v>
      </c>
      <c r="BI2517" s="90"/>
      <c r="BJ2517" s="17">
        <f t="shared" si="5647"/>
        <v>48510</v>
      </c>
      <c r="BK2517" s="16">
        <f t="shared" si="5640"/>
        <v>13.222245765555861</v>
      </c>
      <c r="BL2517" s="10">
        <f ca="1">IFERROR(AVERAGE(INDIRECT("BK"&amp;AC2517-Template!$F$10+1):INDIRECT("BK"&amp;AC2517)),0)</f>
        <v>13.236260179866653</v>
      </c>
      <c r="BM2517" s="35"/>
      <c r="BN2517" s="86"/>
      <c r="BO2517" s="35"/>
      <c r="BP2517" s="35"/>
      <c r="BQ2517" s="35"/>
      <c r="BR2517" s="35"/>
      <c r="BS2517" s="35"/>
      <c r="BT2517" s="35"/>
      <c r="BU2517" s="35"/>
      <c r="BV2517" s="35"/>
      <c r="BW2517" s="35"/>
      <c r="BX2517" s="35"/>
      <c r="BY2517" s="35"/>
      <c r="BZ2517" s="35"/>
      <c r="CA2517" s="35"/>
      <c r="CB2517" s="35"/>
      <c r="CC2517" s="35"/>
      <c r="CD2517" s="35"/>
      <c r="CE2517" s="35"/>
      <c r="CF2517" s="35"/>
      <c r="CG2517" s="35"/>
      <c r="CH2517" s="35"/>
    </row>
    <row r="2518" spans="1:86" ht="15.6" x14ac:dyDescent="0.3">
      <c r="A2518" s="35"/>
      <c r="B2518" s="86"/>
      <c r="C2518" s="35"/>
      <c r="D2518" s="35"/>
      <c r="E2518" s="35"/>
      <c r="F2518" s="35"/>
      <c r="G2518" s="35"/>
      <c r="H2518" s="35"/>
      <c r="I2518" s="35"/>
      <c r="J2518" s="35"/>
      <c r="K2518" s="35"/>
      <c r="L2518" s="35"/>
      <c r="M2518" s="35"/>
      <c r="N2518" s="35"/>
      <c r="O2518" s="35"/>
      <c r="P2518" s="35"/>
      <c r="Q2518" s="35"/>
      <c r="R2518" s="35"/>
      <c r="S2518" s="35"/>
      <c r="T2518" s="17">
        <f t="shared" si="5641"/>
        <v>48534</v>
      </c>
      <c r="U2518" s="216">
        <f t="shared" si="5634"/>
        <v>2</v>
      </c>
      <c r="V2518" s="216">
        <f t="shared" si="5641"/>
        <v>2513</v>
      </c>
      <c r="W2518" s="16">
        <f t="shared" si="5648"/>
        <v>6.8849315068493153</v>
      </c>
      <c r="X2518" s="16" t="e">
        <f>IF(Template!$F$7="Linear interpolation",LinInterp($I$5:$I$22,$G$5:$G$22,W2518),CubicSpline($I$5:$I$22,$G$5:$G$22,W2518))</f>
        <v>#VALUE!</v>
      </c>
      <c r="Y2518" s="221" t="e">
        <f t="shared" si="5635"/>
        <v>#VALUE!</v>
      </c>
      <c r="Z2518" s="221" t="e">
        <f>Y2518/PRODUCT($AA$6:AA2517)</f>
        <v>#VALUE!</v>
      </c>
      <c r="AA2518" s="16" t="e">
        <f t="shared" si="5642"/>
        <v>#VALUE!</v>
      </c>
      <c r="AB2518" s="10" t="e">
        <f t="shared" si="5643"/>
        <v>#VALUE!</v>
      </c>
      <c r="AC2518" s="90">
        <f t="shared" si="5636"/>
        <v>2518</v>
      </c>
      <c r="AD2518" s="17">
        <f t="shared" si="5644"/>
        <v>48511</v>
      </c>
      <c r="AE2518" s="16" t="e">
        <f t="shared" si="5637"/>
        <v>#VALUE!</v>
      </c>
      <c r="AF2518" s="10">
        <f ca="1">IFERROR(AVERAGE(INDIRECT("AE"&amp;AC2518-Template!$F$10+1):INDIRECT("AE"&amp;AC2518)),0)</f>
        <v>0</v>
      </c>
      <c r="AG2518" s="35"/>
      <c r="AH2518" s="86"/>
      <c r="AI2518" s="35"/>
      <c r="AJ2518" s="35"/>
      <c r="AK2518" s="35"/>
      <c r="AL2518" s="35"/>
      <c r="AM2518" s="35"/>
      <c r="AN2518" s="35"/>
      <c r="AO2518" s="35"/>
      <c r="AP2518" s="35"/>
      <c r="AQ2518" s="35"/>
      <c r="AR2518" s="35"/>
      <c r="AS2518" s="35"/>
      <c r="AT2518" s="35"/>
      <c r="AU2518" s="35"/>
      <c r="AV2518" s="35"/>
      <c r="AW2518" s="35"/>
      <c r="AX2518" s="35"/>
      <c r="AY2518" s="35"/>
      <c r="AZ2518" s="17">
        <f t="shared" ref="AZ2518" si="5681">AZ2517+1</f>
        <v>48534</v>
      </c>
      <c r="BA2518" s="216">
        <f t="shared" si="5660"/>
        <v>2</v>
      </c>
      <c r="BB2518" s="216">
        <f t="shared" ref="BB2518" si="5682">BB2517+1</f>
        <v>2513</v>
      </c>
      <c r="BC2518" s="16">
        <f t="shared" si="5662"/>
        <v>6.8849315068493153</v>
      </c>
      <c r="BD2518" s="16">
        <f>IF(Template!$F$7="Linear interpolation",LinInterp($AO$5:$AO$18,$AM$5:$AM$18,BC2518),CubicSpline($AO$5:$AO$18,$AM$5:$AM$18,BC2518))</f>
        <v>14.150681051025908</v>
      </c>
      <c r="BE2518" s="221">
        <f t="shared" si="5597"/>
        <v>2.4873424593616424</v>
      </c>
      <c r="BF2518" s="221">
        <f>BE2518/PRODUCT($BG$6:BG2517)</f>
        <v>1.0003617942438092</v>
      </c>
      <c r="BG2518" s="16">
        <f t="shared" si="5663"/>
        <v>1.0003617942438092</v>
      </c>
      <c r="BH2518" s="10">
        <f t="shared" si="5664"/>
        <v>13.205489899036582</v>
      </c>
      <c r="BI2518" s="90"/>
      <c r="BJ2518" s="17">
        <f t="shared" si="5647"/>
        <v>48511</v>
      </c>
      <c r="BK2518" s="16">
        <f t="shared" si="5640"/>
        <v>13.222245765555861</v>
      </c>
      <c r="BL2518" s="10">
        <f ca="1">IFERROR(AVERAGE(INDIRECT("BK"&amp;AC2518-Template!$F$10+1):INDIRECT("BK"&amp;AC2518)),0)</f>
        <v>13.23522578816398</v>
      </c>
      <c r="BM2518" s="35"/>
      <c r="BN2518" s="86"/>
      <c r="BO2518" s="35"/>
      <c r="BP2518" s="35"/>
      <c r="BQ2518" s="35"/>
      <c r="BR2518" s="35"/>
      <c r="BS2518" s="35"/>
      <c r="BT2518" s="35"/>
      <c r="BU2518" s="35"/>
      <c r="BV2518" s="35"/>
      <c r="BW2518" s="35"/>
      <c r="BX2518" s="35"/>
      <c r="BY2518" s="35"/>
      <c r="BZ2518" s="35"/>
      <c r="CA2518" s="35"/>
      <c r="CB2518" s="35"/>
      <c r="CC2518" s="35"/>
      <c r="CD2518" s="35"/>
      <c r="CE2518" s="35"/>
      <c r="CF2518" s="35"/>
      <c r="CG2518" s="35"/>
      <c r="CH2518" s="35"/>
    </row>
    <row r="2519" spans="1:86" ht="15.6" x14ac:dyDescent="0.3">
      <c r="A2519" s="35"/>
      <c r="B2519" s="86"/>
      <c r="C2519" s="35"/>
      <c r="D2519" s="35"/>
      <c r="E2519" s="35"/>
      <c r="F2519" s="35"/>
      <c r="G2519" s="35"/>
      <c r="H2519" s="35"/>
      <c r="I2519" s="35"/>
      <c r="J2519" s="35"/>
      <c r="K2519" s="35"/>
      <c r="L2519" s="35"/>
      <c r="M2519" s="35"/>
      <c r="N2519" s="35"/>
      <c r="O2519" s="35"/>
      <c r="P2519" s="35"/>
      <c r="Q2519" s="35"/>
      <c r="R2519" s="35"/>
      <c r="S2519" s="35"/>
      <c r="T2519" s="17">
        <f t="shared" si="5641"/>
        <v>48535</v>
      </c>
      <c r="U2519" s="216">
        <f t="shared" si="5634"/>
        <v>3</v>
      </c>
      <c r="V2519" s="216">
        <f t="shared" si="5641"/>
        <v>2514</v>
      </c>
      <c r="W2519" s="16">
        <f t="shared" si="5648"/>
        <v>6.8876712328767127</v>
      </c>
      <c r="X2519" s="16" t="e">
        <f>IF(Template!$F$7="Linear interpolation",LinInterp($I$5:$I$22,$G$5:$G$22,W2519),CubicSpline($I$5:$I$22,$G$5:$G$22,W2519))</f>
        <v>#VALUE!</v>
      </c>
      <c r="Y2519" s="221" t="e">
        <f t="shared" si="5635"/>
        <v>#VALUE!</v>
      </c>
      <c r="Z2519" s="221" t="e">
        <f>Y2519/PRODUCT($AA$6:AA2518)</f>
        <v>#VALUE!</v>
      </c>
      <c r="AA2519" s="16" t="e">
        <f t="shared" si="5642"/>
        <v>#VALUE!</v>
      </c>
      <c r="AB2519" s="10" t="e">
        <f t="shared" si="5643"/>
        <v>#VALUE!</v>
      </c>
      <c r="AC2519" s="90">
        <f t="shared" si="5636"/>
        <v>2519</v>
      </c>
      <c r="AD2519" s="17">
        <f t="shared" si="5644"/>
        <v>48512</v>
      </c>
      <c r="AE2519" s="16" t="e">
        <f t="shared" si="5637"/>
        <v>#VALUE!</v>
      </c>
      <c r="AF2519" s="10">
        <f ca="1">IFERROR(AVERAGE(INDIRECT("AE"&amp;AC2519-Template!$F$10+1):INDIRECT("AE"&amp;AC2519)),0)</f>
        <v>0</v>
      </c>
      <c r="AG2519" s="35"/>
      <c r="AH2519" s="86"/>
      <c r="AI2519" s="35"/>
      <c r="AJ2519" s="35"/>
      <c r="AK2519" s="35"/>
      <c r="AL2519" s="35"/>
      <c r="AM2519" s="35"/>
      <c r="AN2519" s="35"/>
      <c r="AO2519" s="35"/>
      <c r="AP2519" s="35"/>
      <c r="AQ2519" s="35"/>
      <c r="AR2519" s="35"/>
      <c r="AS2519" s="35"/>
      <c r="AT2519" s="35"/>
      <c r="AU2519" s="35"/>
      <c r="AV2519" s="35"/>
      <c r="AW2519" s="35"/>
      <c r="AX2519" s="35"/>
      <c r="AY2519" s="35"/>
      <c r="AZ2519" s="17">
        <f t="shared" ref="AZ2519" si="5683">AZ2518+1</f>
        <v>48535</v>
      </c>
      <c r="BA2519" s="216">
        <f t="shared" si="5660"/>
        <v>3</v>
      </c>
      <c r="BB2519" s="216">
        <f t="shared" ref="BB2519" si="5684">BB2518+1</f>
        <v>2514</v>
      </c>
      <c r="BC2519" s="16">
        <f t="shared" si="5662"/>
        <v>6.8876712328767127</v>
      </c>
      <c r="BD2519" s="16">
        <f>IF(Template!$F$7="Linear interpolation",LinInterp($AO$5:$AO$18,$AM$5:$AM$18,BC2519),CubicSpline($AO$5:$AO$18,$AM$5:$AM$18,BC2519))</f>
        <v>14.150666402032105</v>
      </c>
      <c r="BE2519" s="221">
        <f t="shared" si="5597"/>
        <v>2.4882423349670182</v>
      </c>
      <c r="BF2519" s="221">
        <f>BE2519/PRODUCT($BG$6:BG2518)</f>
        <v>1.0003617819500443</v>
      </c>
      <c r="BG2519" s="16">
        <f t="shared" si="5663"/>
        <v>1.0003617819500443</v>
      </c>
      <c r="BH2519" s="10">
        <f t="shared" si="5664"/>
        <v>13.205041176617915</v>
      </c>
      <c r="BI2519" s="90"/>
      <c r="BJ2519" s="17">
        <f t="shared" si="5647"/>
        <v>48512</v>
      </c>
      <c r="BK2519" s="16">
        <f t="shared" si="5640"/>
        <v>13.217080881207654</v>
      </c>
      <c r="BL2519" s="10">
        <f ca="1">IFERROR(AVERAGE(INDIRECT("BK"&amp;AC2519-Template!$F$10+1):INDIRECT("BK"&amp;AC2519)),0)</f>
        <v>13.234019233649706</v>
      </c>
      <c r="BM2519" s="35"/>
      <c r="BN2519" s="86"/>
      <c r="BO2519" s="35"/>
      <c r="BP2519" s="35"/>
      <c r="BQ2519" s="35"/>
      <c r="BR2519" s="35"/>
      <c r="BS2519" s="35"/>
      <c r="BT2519" s="35"/>
      <c r="BU2519" s="35"/>
      <c r="BV2519" s="35"/>
      <c r="BW2519" s="35"/>
      <c r="BX2519" s="35"/>
      <c r="BY2519" s="35"/>
      <c r="BZ2519" s="35"/>
      <c r="CA2519" s="35"/>
      <c r="CB2519" s="35"/>
      <c r="CC2519" s="35"/>
      <c r="CD2519" s="35"/>
      <c r="CE2519" s="35"/>
      <c r="CF2519" s="35"/>
      <c r="CG2519" s="35"/>
      <c r="CH2519" s="35"/>
    </row>
    <row r="2520" spans="1:86" ht="15.6" x14ac:dyDescent="0.3">
      <c r="A2520" s="35"/>
      <c r="B2520" s="86"/>
      <c r="C2520" s="35"/>
      <c r="D2520" s="35"/>
      <c r="E2520" s="35"/>
      <c r="F2520" s="35"/>
      <c r="G2520" s="35"/>
      <c r="H2520" s="35"/>
      <c r="I2520" s="35"/>
      <c r="J2520" s="35"/>
      <c r="K2520" s="35"/>
      <c r="L2520" s="35"/>
      <c r="M2520" s="35"/>
      <c r="N2520" s="35"/>
      <c r="O2520" s="35"/>
      <c r="P2520" s="35"/>
      <c r="Q2520" s="35"/>
      <c r="R2520" s="35"/>
      <c r="S2520" s="35"/>
      <c r="T2520" s="17">
        <f t="shared" si="5641"/>
        <v>48536</v>
      </c>
      <c r="U2520" s="216">
        <f t="shared" si="5634"/>
        <v>4</v>
      </c>
      <c r="V2520" s="216">
        <f t="shared" si="5641"/>
        <v>2515</v>
      </c>
      <c r="W2520" s="16">
        <f t="shared" si="5648"/>
        <v>6.8904109589041092</v>
      </c>
      <c r="X2520" s="16" t="e">
        <f>IF(Template!$F$7="Linear interpolation",LinInterp($I$5:$I$22,$G$5:$G$22,W2520),CubicSpline($I$5:$I$22,$G$5:$G$22,W2520))</f>
        <v>#VALUE!</v>
      </c>
      <c r="Y2520" s="221" t="e">
        <f t="shared" si="5635"/>
        <v>#VALUE!</v>
      </c>
      <c r="Z2520" s="221" t="e">
        <f>Y2520/PRODUCT($AA$6:AA2519)</f>
        <v>#VALUE!</v>
      </c>
      <c r="AA2520" s="16" t="e">
        <f t="shared" si="5642"/>
        <v>#VALUE!</v>
      </c>
      <c r="AB2520" s="10" t="e">
        <f t="shared" si="5643"/>
        <v>#VALUE!</v>
      </c>
      <c r="AC2520" s="90">
        <f t="shared" si="5636"/>
        <v>2520</v>
      </c>
      <c r="AD2520" s="17">
        <f t="shared" si="5644"/>
        <v>48513</v>
      </c>
      <c r="AE2520" s="16" t="e">
        <f t="shared" si="5637"/>
        <v>#VALUE!</v>
      </c>
      <c r="AF2520" s="10">
        <f ca="1">IFERROR(AVERAGE(INDIRECT("AE"&amp;AC2520-Template!$F$10+1):INDIRECT("AE"&amp;AC2520)),0)</f>
        <v>0</v>
      </c>
      <c r="AG2520" s="35"/>
      <c r="AH2520" s="86"/>
      <c r="AI2520" s="35"/>
      <c r="AJ2520" s="35"/>
      <c r="AK2520" s="35"/>
      <c r="AL2520" s="35"/>
      <c r="AM2520" s="35"/>
      <c r="AN2520" s="35"/>
      <c r="AO2520" s="35"/>
      <c r="AP2520" s="35"/>
      <c r="AQ2520" s="35"/>
      <c r="AR2520" s="35"/>
      <c r="AS2520" s="35"/>
      <c r="AT2520" s="35"/>
      <c r="AU2520" s="35"/>
      <c r="AV2520" s="35"/>
      <c r="AW2520" s="35"/>
      <c r="AX2520" s="35"/>
      <c r="AY2520" s="35"/>
      <c r="AZ2520" s="17">
        <f t="shared" ref="AZ2520" si="5685">AZ2519+1</f>
        <v>48536</v>
      </c>
      <c r="BA2520" s="216">
        <f t="shared" si="5660"/>
        <v>4</v>
      </c>
      <c r="BB2520" s="216">
        <f t="shared" ref="BB2520" si="5686">BB2519+1</f>
        <v>2515</v>
      </c>
      <c r="BC2520" s="16">
        <f t="shared" si="5662"/>
        <v>6.8904109589041092</v>
      </c>
      <c r="BD2520" s="16">
        <f>IF(Template!$F$7="Linear interpolation",LinInterp($AO$5:$AO$18,$AM$5:$AM$18,BC2520),CubicSpline($AO$5:$AO$18,$AM$5:$AM$18,BC2520))</f>
        <v>14.150651568943953</v>
      </c>
      <c r="BE2520" s="221">
        <f t="shared" si="5597"/>
        <v>2.4891425067202415</v>
      </c>
      <c r="BF2520" s="221">
        <f>BE2520/PRODUCT($BG$6:BG2519)</f>
        <v>1.0003617701300929</v>
      </c>
      <c r="BG2520" s="16">
        <f t="shared" si="5663"/>
        <v>1.0003617701300929</v>
      </c>
      <c r="BH2520" s="10">
        <f t="shared" si="5664"/>
        <v>13.204609748389551</v>
      </c>
      <c r="BI2520" s="90"/>
      <c r="BJ2520" s="17">
        <f t="shared" si="5647"/>
        <v>48513</v>
      </c>
      <c r="BK2520" s="16">
        <f t="shared" si="5640"/>
        <v>13.21885789169186</v>
      </c>
      <c r="BL2520" s="10">
        <f ca="1">IFERROR(AVERAGE(INDIRECT("BK"&amp;AC2520-Template!$F$10+1):INDIRECT("BK"&amp;AC2520)),0)</f>
        <v>13.232871912818235</v>
      </c>
      <c r="BM2520" s="35"/>
      <c r="BN2520" s="86"/>
      <c r="BO2520" s="35"/>
      <c r="BP2520" s="35"/>
      <c r="BQ2520" s="35"/>
      <c r="BR2520" s="35"/>
      <c r="BS2520" s="35"/>
      <c r="BT2520" s="35"/>
      <c r="BU2520" s="35"/>
      <c r="BV2520" s="35"/>
      <c r="BW2520" s="35"/>
      <c r="BX2520" s="35"/>
      <c r="BY2520" s="35"/>
      <c r="BZ2520" s="35"/>
      <c r="CA2520" s="35"/>
      <c r="CB2520" s="35"/>
      <c r="CC2520" s="35"/>
      <c r="CD2520" s="35"/>
      <c r="CE2520" s="35"/>
      <c r="CF2520" s="35"/>
      <c r="CG2520" s="35"/>
      <c r="CH2520" s="35"/>
    </row>
    <row r="2521" spans="1:86" ht="15.6" x14ac:dyDescent="0.3">
      <c r="A2521" s="35"/>
      <c r="B2521" s="86"/>
      <c r="C2521" s="35"/>
      <c r="D2521" s="35"/>
      <c r="E2521" s="35"/>
      <c r="F2521" s="35"/>
      <c r="G2521" s="35"/>
      <c r="H2521" s="35"/>
      <c r="I2521" s="35"/>
      <c r="J2521" s="35"/>
      <c r="K2521" s="35"/>
      <c r="L2521" s="35"/>
      <c r="M2521" s="35"/>
      <c r="N2521" s="35"/>
      <c r="O2521" s="35"/>
      <c r="P2521" s="35"/>
      <c r="Q2521" s="35"/>
      <c r="R2521" s="35"/>
      <c r="S2521" s="35"/>
      <c r="T2521" s="17">
        <f t="shared" si="5641"/>
        <v>48537</v>
      </c>
      <c r="U2521" s="216">
        <f t="shared" si="5634"/>
        <v>5</v>
      </c>
      <c r="V2521" s="216">
        <f t="shared" si="5641"/>
        <v>2516</v>
      </c>
      <c r="W2521" s="16">
        <f t="shared" si="5648"/>
        <v>6.8931506849315065</v>
      </c>
      <c r="X2521" s="16" t="e">
        <f>IF(Template!$F$7="Linear interpolation",LinInterp($I$5:$I$22,$G$5:$G$22,W2521),CubicSpline($I$5:$I$22,$G$5:$G$22,W2521))</f>
        <v>#VALUE!</v>
      </c>
      <c r="Y2521" s="221" t="e">
        <f t="shared" si="5635"/>
        <v>#VALUE!</v>
      </c>
      <c r="Z2521" s="221" t="e">
        <f>Y2521/PRODUCT($AA$6:AA2520)</f>
        <v>#VALUE!</v>
      </c>
      <c r="AA2521" s="16" t="e">
        <f t="shared" si="5642"/>
        <v>#VALUE!</v>
      </c>
      <c r="AB2521" s="10" t="e">
        <f t="shared" si="5643"/>
        <v>#VALUE!</v>
      </c>
      <c r="AC2521" s="90">
        <f t="shared" si="5636"/>
        <v>2521</v>
      </c>
      <c r="AD2521" s="17">
        <f t="shared" si="5644"/>
        <v>48514</v>
      </c>
      <c r="AE2521" s="16" t="e">
        <f t="shared" si="5637"/>
        <v>#VALUE!</v>
      </c>
      <c r="AF2521" s="10">
        <f ca="1">IFERROR(AVERAGE(INDIRECT("AE"&amp;AC2521-Template!$F$10+1):INDIRECT("AE"&amp;AC2521)),0)</f>
        <v>0</v>
      </c>
      <c r="AG2521" s="35"/>
      <c r="AH2521" s="86"/>
      <c r="AI2521" s="35"/>
      <c r="AJ2521" s="35"/>
      <c r="AK2521" s="35"/>
      <c r="AL2521" s="35"/>
      <c r="AM2521" s="35"/>
      <c r="AN2521" s="35"/>
      <c r="AO2521" s="35"/>
      <c r="AP2521" s="35"/>
      <c r="AQ2521" s="35"/>
      <c r="AR2521" s="35"/>
      <c r="AS2521" s="35"/>
      <c r="AT2521" s="35"/>
      <c r="AU2521" s="35"/>
      <c r="AV2521" s="35"/>
      <c r="AW2521" s="35"/>
      <c r="AX2521" s="35"/>
      <c r="AY2521" s="35"/>
      <c r="AZ2521" s="17">
        <f t="shared" ref="AZ2521" si="5687">AZ2520+1</f>
        <v>48537</v>
      </c>
      <c r="BA2521" s="216">
        <f t="shared" si="5660"/>
        <v>5</v>
      </c>
      <c r="BB2521" s="216">
        <f t="shared" ref="BB2521" si="5688">BB2520+1</f>
        <v>2516</v>
      </c>
      <c r="BC2521" s="16">
        <f t="shared" si="5662"/>
        <v>6.8931506849315065</v>
      </c>
      <c r="BD2521" s="16">
        <f>IF(Template!$F$7="Linear interpolation",LinInterp($AO$5:$AO$18,$AM$5:$AM$18,BC2521),CubicSpline($AO$5:$AO$18,$AM$5:$AM$18,BC2521))</f>
        <v>14.150636559837405</v>
      </c>
      <c r="BE2521" s="221">
        <f t="shared" si="5597"/>
        <v>2.4900429758884974</v>
      </c>
      <c r="BF2521" s="221">
        <f>BE2521/PRODUCT($BG$6:BG2520)</f>
        <v>1.0003617587847318</v>
      </c>
      <c r="BG2521" s="16">
        <f t="shared" si="5663"/>
        <v>1.0003617587847318</v>
      </c>
      <c r="BH2521" s="10">
        <f t="shared" si="5664"/>
        <v>13.204195642709582</v>
      </c>
      <c r="BI2521" s="90"/>
      <c r="BJ2521" s="17">
        <f t="shared" si="5647"/>
        <v>48514</v>
      </c>
      <c r="BK2521" s="16">
        <f t="shared" si="5640"/>
        <v>13.218052530852621</v>
      </c>
      <c r="BL2521" s="10">
        <f ca="1">IFERROR(AVERAGE(INDIRECT("BK"&amp;AC2521-Template!$F$10+1):INDIRECT("BK"&amp;AC2521)),0)</f>
        <v>13.231960601507698</v>
      </c>
      <c r="BM2521" s="35"/>
      <c r="BN2521" s="86"/>
      <c r="BO2521" s="35"/>
      <c r="BP2521" s="35"/>
      <c r="BQ2521" s="35"/>
      <c r="BR2521" s="35"/>
      <c r="BS2521" s="35"/>
      <c r="BT2521" s="35"/>
      <c r="BU2521" s="35"/>
      <c r="BV2521" s="35"/>
      <c r="BW2521" s="35"/>
      <c r="BX2521" s="35"/>
      <c r="BY2521" s="35"/>
      <c r="BZ2521" s="35"/>
      <c r="CA2521" s="35"/>
      <c r="CB2521" s="35"/>
      <c r="CC2521" s="35"/>
      <c r="CD2521" s="35"/>
      <c r="CE2521" s="35"/>
      <c r="CF2521" s="35"/>
      <c r="CG2521" s="35"/>
      <c r="CH2521" s="35"/>
    </row>
    <row r="2522" spans="1:86" ht="15.6" x14ac:dyDescent="0.3">
      <c r="A2522" s="35"/>
      <c r="B2522" s="86"/>
      <c r="C2522" s="35"/>
      <c r="D2522" s="35"/>
      <c r="E2522" s="35"/>
      <c r="F2522" s="35"/>
      <c r="G2522" s="35"/>
      <c r="H2522" s="35"/>
      <c r="I2522" s="35"/>
      <c r="J2522" s="35"/>
      <c r="K2522" s="35"/>
      <c r="L2522" s="35"/>
      <c r="M2522" s="35"/>
      <c r="N2522" s="35"/>
      <c r="O2522" s="35"/>
      <c r="P2522" s="35"/>
      <c r="Q2522" s="35"/>
      <c r="R2522" s="35"/>
      <c r="S2522" s="35"/>
      <c r="T2522" s="17">
        <f t="shared" si="5641"/>
        <v>48538</v>
      </c>
      <c r="U2522" s="216">
        <f t="shared" si="5634"/>
        <v>6</v>
      </c>
      <c r="V2522" s="216">
        <f t="shared" si="5641"/>
        <v>2517</v>
      </c>
      <c r="W2522" s="16">
        <f t="shared" si="5648"/>
        <v>6.8958904109589039</v>
      </c>
      <c r="X2522" s="16" t="e">
        <f>IF(Template!$F$7="Linear interpolation",LinInterp($I$5:$I$22,$G$5:$G$22,W2522),CubicSpline($I$5:$I$22,$G$5:$G$22,W2522))</f>
        <v>#VALUE!</v>
      </c>
      <c r="Y2522" s="221" t="e">
        <f t="shared" si="5635"/>
        <v>#VALUE!</v>
      </c>
      <c r="Z2522" s="221" t="e">
        <f>Y2522/PRODUCT($AA$6:AA2521)</f>
        <v>#VALUE!</v>
      </c>
      <c r="AA2522" s="16" t="e">
        <f t="shared" si="5642"/>
        <v>#VALUE!</v>
      </c>
      <c r="AB2522" s="10" t="e">
        <f t="shared" si="5643"/>
        <v>#VALUE!</v>
      </c>
      <c r="AC2522" s="90">
        <f t="shared" si="5636"/>
        <v>2522</v>
      </c>
      <c r="AD2522" s="17">
        <f t="shared" si="5644"/>
        <v>48515</v>
      </c>
      <c r="AE2522" s="16" t="e">
        <f t="shared" si="5637"/>
        <v>#VALUE!</v>
      </c>
      <c r="AF2522" s="10">
        <f ca="1">IFERROR(AVERAGE(INDIRECT("AE"&amp;AC2522-Template!$F$10+1):INDIRECT("AE"&amp;AC2522)),0)</f>
        <v>0</v>
      </c>
      <c r="AG2522" s="35"/>
      <c r="AH2522" s="86"/>
      <c r="AI2522" s="35"/>
      <c r="AJ2522" s="35"/>
      <c r="AK2522" s="35"/>
      <c r="AL2522" s="35"/>
      <c r="AM2522" s="35"/>
      <c r="AN2522" s="35"/>
      <c r="AO2522" s="35"/>
      <c r="AP2522" s="35"/>
      <c r="AQ2522" s="35"/>
      <c r="AR2522" s="35"/>
      <c r="AS2522" s="35"/>
      <c r="AT2522" s="35"/>
      <c r="AU2522" s="35"/>
      <c r="AV2522" s="35"/>
      <c r="AW2522" s="35"/>
      <c r="AX2522" s="35"/>
      <c r="AY2522" s="35"/>
      <c r="AZ2522" s="17">
        <f t="shared" ref="AZ2522" si="5689">AZ2521+1</f>
        <v>48538</v>
      </c>
      <c r="BA2522" s="216">
        <f t="shared" si="5660"/>
        <v>6</v>
      </c>
      <c r="BB2522" s="216">
        <f t="shared" ref="BB2522" si="5690">BB2521+1</f>
        <v>2517</v>
      </c>
      <c r="BC2522" s="16">
        <f t="shared" si="5662"/>
        <v>6.8958904109589039</v>
      </c>
      <c r="BD2522" s="16">
        <f>IF(Template!$F$7="Linear interpolation",LinInterp($AO$5:$AO$18,$AM$5:$AM$18,BC2522),CubicSpline($AO$5:$AO$18,$AM$5:$AM$18,BC2522))</f>
        <v>14.150621382788417</v>
      </c>
      <c r="BE2522" s="221">
        <f t="shared" si="5597"/>
        <v>2.4909437437426356</v>
      </c>
      <c r="BF2522" s="221">
        <f>BE2522/PRODUCT($BG$6:BG2521)</f>
        <v>1.0003617479147391</v>
      </c>
      <c r="BG2522" s="16">
        <f t="shared" si="5663"/>
        <v>1.0003617587847318</v>
      </c>
      <c r="BH2522" s="10">
        <f t="shared" si="5664"/>
        <v>13.204195642709582</v>
      </c>
      <c r="BI2522" s="90"/>
      <c r="BJ2522" s="17">
        <f t="shared" si="5647"/>
        <v>48515</v>
      </c>
      <c r="BK2522" s="16">
        <f t="shared" si="5640"/>
        <v>13.217263869753527</v>
      </c>
      <c r="BL2522" s="10">
        <f ca="1">IFERROR(AVERAGE(INDIRECT("BK"&amp;AC2522-Template!$F$10+1):INDIRECT("BK"&amp;AC2522)),0)</f>
        <v>13.2309336251534</v>
      </c>
      <c r="BM2522" s="35"/>
      <c r="BN2522" s="86"/>
      <c r="BO2522" s="35"/>
      <c r="BP2522" s="35"/>
      <c r="BQ2522" s="35"/>
      <c r="BR2522" s="35"/>
      <c r="BS2522" s="35"/>
      <c r="BT2522" s="35"/>
      <c r="BU2522" s="35"/>
      <c r="BV2522" s="35"/>
      <c r="BW2522" s="35"/>
      <c r="BX2522" s="35"/>
      <c r="BY2522" s="35"/>
      <c r="BZ2522" s="35"/>
      <c r="CA2522" s="35"/>
      <c r="CB2522" s="35"/>
      <c r="CC2522" s="35"/>
      <c r="CD2522" s="35"/>
      <c r="CE2522" s="35"/>
      <c r="CF2522" s="35"/>
      <c r="CG2522" s="35"/>
      <c r="CH2522" s="35"/>
    </row>
    <row r="2523" spans="1:86" ht="15.6" x14ac:dyDescent="0.3">
      <c r="A2523" s="35"/>
      <c r="B2523" s="86"/>
      <c r="C2523" s="35"/>
      <c r="D2523" s="35"/>
      <c r="E2523" s="35"/>
      <c r="F2523" s="35"/>
      <c r="G2523" s="35"/>
      <c r="H2523" s="35"/>
      <c r="I2523" s="35"/>
      <c r="J2523" s="35"/>
      <c r="K2523" s="35"/>
      <c r="L2523" s="35"/>
      <c r="M2523" s="35"/>
      <c r="N2523" s="35"/>
      <c r="O2523" s="35"/>
      <c r="P2523" s="35"/>
      <c r="Q2523" s="35"/>
      <c r="R2523" s="35"/>
      <c r="S2523" s="35"/>
      <c r="T2523" s="17">
        <f t="shared" si="5641"/>
        <v>48539</v>
      </c>
      <c r="U2523" s="216">
        <f t="shared" si="5634"/>
        <v>7</v>
      </c>
      <c r="V2523" s="216">
        <f t="shared" si="5641"/>
        <v>2518</v>
      </c>
      <c r="W2523" s="16">
        <f t="shared" si="5648"/>
        <v>6.8986301369863012</v>
      </c>
      <c r="X2523" s="16" t="e">
        <f>IF(Template!$F$7="Linear interpolation",LinInterp($I$5:$I$22,$G$5:$G$22,W2523),CubicSpline($I$5:$I$22,$G$5:$G$22,W2523))</f>
        <v>#VALUE!</v>
      </c>
      <c r="Y2523" s="221" t="e">
        <f t="shared" si="5635"/>
        <v>#VALUE!</v>
      </c>
      <c r="Z2523" s="221" t="e">
        <f>Y2523/PRODUCT($AA$6:AA2522)</f>
        <v>#VALUE!</v>
      </c>
      <c r="AA2523" s="16" t="e">
        <f t="shared" si="5642"/>
        <v>#VALUE!</v>
      </c>
      <c r="AB2523" s="10" t="e">
        <f t="shared" si="5643"/>
        <v>#VALUE!</v>
      </c>
      <c r="AC2523" s="90">
        <f t="shared" si="5636"/>
        <v>2523</v>
      </c>
      <c r="AD2523" s="17">
        <f t="shared" si="5644"/>
        <v>48516</v>
      </c>
      <c r="AE2523" s="16" t="e">
        <f t="shared" si="5637"/>
        <v>#VALUE!</v>
      </c>
      <c r="AF2523" s="10">
        <f ca="1">IFERROR(AVERAGE(INDIRECT("AE"&amp;AC2523-Template!$F$10+1):INDIRECT("AE"&amp;AC2523)),0)</f>
        <v>0</v>
      </c>
      <c r="AG2523" s="35"/>
      <c r="AH2523" s="86"/>
      <c r="AI2523" s="35"/>
      <c r="AJ2523" s="35"/>
      <c r="AK2523" s="35"/>
      <c r="AL2523" s="35"/>
      <c r="AM2523" s="35"/>
      <c r="AN2523" s="35"/>
      <c r="AO2523" s="35"/>
      <c r="AP2523" s="35"/>
      <c r="AQ2523" s="35"/>
      <c r="AR2523" s="35"/>
      <c r="AS2523" s="35"/>
      <c r="AT2523" s="35"/>
      <c r="AU2523" s="35"/>
      <c r="AV2523" s="35"/>
      <c r="AW2523" s="35"/>
      <c r="AX2523" s="35"/>
      <c r="AY2523" s="35"/>
      <c r="AZ2523" s="17">
        <f t="shared" ref="AZ2523" si="5691">AZ2522+1</f>
        <v>48539</v>
      </c>
      <c r="BA2523" s="216">
        <f t="shared" si="5660"/>
        <v>7</v>
      </c>
      <c r="BB2523" s="216">
        <f t="shared" ref="BB2523" si="5692">BB2522+1</f>
        <v>2518</v>
      </c>
      <c r="BC2523" s="16">
        <f t="shared" si="5662"/>
        <v>6.8986301369863012</v>
      </c>
      <c r="BD2523" s="16">
        <f>IF(Template!$F$7="Linear interpolation",LinInterp($AO$5:$AO$18,$AM$5:$AM$18,BC2523),CubicSpline($AO$5:$AO$18,$AM$5:$AM$18,BC2523))</f>
        <v>14.150606045872939</v>
      </c>
      <c r="BE2523" s="221">
        <f t="shared" si="5597"/>
        <v>2.4918448115571579</v>
      </c>
      <c r="BF2523" s="221">
        <f>BE2523/PRODUCT($BG$6:BG2522)</f>
        <v>1.0003617266508911</v>
      </c>
      <c r="BG2523" s="16">
        <f t="shared" si="5663"/>
        <v>1.0003617587847318</v>
      </c>
      <c r="BH2523" s="10">
        <f t="shared" si="5664"/>
        <v>13.204195642709582</v>
      </c>
      <c r="BI2523" s="90"/>
      <c r="BJ2523" s="17">
        <f t="shared" si="5647"/>
        <v>48516</v>
      </c>
      <c r="BK2523" s="16">
        <f t="shared" si="5640"/>
        <v>13.216491936687834</v>
      </c>
      <c r="BL2523" s="10">
        <f ca="1">IFERROR(AVERAGE(INDIRECT("BK"&amp;AC2523-Template!$F$10+1):INDIRECT("BK"&amp;AC2523)),0)</f>
        <v>13.229922966433589</v>
      </c>
      <c r="BM2523" s="35"/>
      <c r="BN2523" s="86"/>
      <c r="BO2523" s="35"/>
      <c r="BP2523" s="35"/>
      <c r="BQ2523" s="35"/>
      <c r="BR2523" s="35"/>
      <c r="BS2523" s="35"/>
      <c r="BT2523" s="35"/>
      <c r="BU2523" s="35"/>
      <c r="BV2523" s="35"/>
      <c r="BW2523" s="35"/>
      <c r="BX2523" s="35"/>
      <c r="BY2523" s="35"/>
      <c r="BZ2523" s="35"/>
      <c r="CA2523" s="35"/>
      <c r="CB2523" s="35"/>
      <c r="CC2523" s="35"/>
      <c r="CD2523" s="35"/>
      <c r="CE2523" s="35"/>
      <c r="CF2523" s="35"/>
      <c r="CG2523" s="35"/>
      <c r="CH2523" s="35"/>
    </row>
    <row r="2524" spans="1:86" ht="15.6" x14ac:dyDescent="0.3">
      <c r="A2524" s="35"/>
      <c r="B2524" s="86"/>
      <c r="C2524" s="35"/>
      <c r="D2524" s="35"/>
      <c r="E2524" s="35"/>
      <c r="F2524" s="35"/>
      <c r="G2524" s="35"/>
      <c r="H2524" s="35"/>
      <c r="I2524" s="35"/>
      <c r="J2524" s="35"/>
      <c r="K2524" s="35"/>
      <c r="L2524" s="35"/>
      <c r="M2524" s="35"/>
      <c r="N2524" s="35"/>
      <c r="O2524" s="35"/>
      <c r="P2524" s="35"/>
      <c r="Q2524" s="35"/>
      <c r="R2524" s="35"/>
      <c r="S2524" s="35"/>
      <c r="T2524" s="17">
        <f t="shared" si="5641"/>
        <v>48540</v>
      </c>
      <c r="U2524" s="216">
        <f t="shared" si="5634"/>
        <v>1</v>
      </c>
      <c r="V2524" s="216">
        <f t="shared" si="5641"/>
        <v>2519</v>
      </c>
      <c r="W2524" s="16">
        <f t="shared" si="5648"/>
        <v>6.9013698630136986</v>
      </c>
      <c r="X2524" s="16" t="e">
        <f>IF(Template!$F$7="Linear interpolation",LinInterp($I$5:$I$22,$G$5:$G$22,W2524),CubicSpline($I$5:$I$22,$G$5:$G$22,W2524))</f>
        <v>#VALUE!</v>
      </c>
      <c r="Y2524" s="221" t="e">
        <f t="shared" si="5635"/>
        <v>#VALUE!</v>
      </c>
      <c r="Z2524" s="221" t="e">
        <f>Y2524/PRODUCT($AA$6:AA2523)</f>
        <v>#VALUE!</v>
      </c>
      <c r="AA2524" s="16" t="e">
        <f t="shared" si="5642"/>
        <v>#VALUE!</v>
      </c>
      <c r="AB2524" s="10" t="e">
        <f t="shared" si="5643"/>
        <v>#VALUE!</v>
      </c>
      <c r="AC2524" s="90">
        <f t="shared" si="5636"/>
        <v>2524</v>
      </c>
      <c r="AD2524" s="17">
        <f t="shared" si="5644"/>
        <v>48517</v>
      </c>
      <c r="AE2524" s="16" t="e">
        <f t="shared" si="5637"/>
        <v>#VALUE!</v>
      </c>
      <c r="AF2524" s="10">
        <f ca="1">IFERROR(AVERAGE(INDIRECT("AE"&amp;AC2524-Template!$F$10+1):INDIRECT("AE"&amp;AC2524)),0)</f>
        <v>0</v>
      </c>
      <c r="AG2524" s="35"/>
      <c r="AH2524" s="86"/>
      <c r="AI2524" s="35"/>
      <c r="AJ2524" s="35"/>
      <c r="AK2524" s="35"/>
      <c r="AL2524" s="35"/>
      <c r="AM2524" s="35"/>
      <c r="AN2524" s="35"/>
      <c r="AO2524" s="35"/>
      <c r="AP2524" s="35"/>
      <c r="AQ2524" s="35"/>
      <c r="AR2524" s="35"/>
      <c r="AS2524" s="35"/>
      <c r="AT2524" s="35"/>
      <c r="AU2524" s="35"/>
      <c r="AV2524" s="35"/>
      <c r="AW2524" s="35"/>
      <c r="AX2524" s="35"/>
      <c r="AY2524" s="35"/>
      <c r="AZ2524" s="17">
        <f t="shared" ref="AZ2524" si="5693">AZ2523+1</f>
        <v>48540</v>
      </c>
      <c r="BA2524" s="216">
        <f t="shared" si="5660"/>
        <v>1</v>
      </c>
      <c r="BB2524" s="216">
        <f t="shared" ref="BB2524" si="5694">BB2523+1</f>
        <v>2519</v>
      </c>
      <c r="BC2524" s="16">
        <f t="shared" si="5662"/>
        <v>6.9013698630136986</v>
      </c>
      <c r="BD2524" s="16">
        <f>IF(Template!$F$7="Linear interpolation",LinInterp($AO$5:$AO$18,$AM$5:$AM$18,BC2524),CubicSpline($AO$5:$AO$18,$AM$5:$AM$18,BC2524))</f>
        <v>14.150590557166925</v>
      </c>
      <c r="BE2524" s="221">
        <f t="shared" si="5597"/>
        <v>2.4927461806102564</v>
      </c>
      <c r="BF2524" s="221">
        <f>BE2524/PRODUCT($BG$6:BG2523)</f>
        <v>1.00036169547011</v>
      </c>
      <c r="BG2524" s="16">
        <f t="shared" si="5663"/>
        <v>1.00036169547011</v>
      </c>
      <c r="BH2524" s="10">
        <f t="shared" si="5664"/>
        <v>13.201884659015061</v>
      </c>
      <c r="BI2524" s="90"/>
      <c r="BJ2524" s="17">
        <f t="shared" si="5647"/>
        <v>48517</v>
      </c>
      <c r="BK2524" s="16">
        <f t="shared" si="5640"/>
        <v>13.216491936687834</v>
      </c>
      <c r="BL2524" s="10">
        <f ca="1">IFERROR(AVERAGE(INDIRECT("BK"&amp;AC2524-Template!$F$10+1):INDIRECT("BK"&amp;AC2524)),0)</f>
        <v>13.228953826203544</v>
      </c>
      <c r="BM2524" s="35"/>
      <c r="BN2524" s="86"/>
      <c r="BO2524" s="35"/>
      <c r="BP2524" s="35"/>
      <c r="BQ2524" s="35"/>
      <c r="BR2524" s="35"/>
      <c r="BS2524" s="35"/>
      <c r="BT2524" s="35"/>
      <c r="BU2524" s="35"/>
      <c r="BV2524" s="35"/>
      <c r="BW2524" s="35"/>
      <c r="BX2524" s="35"/>
      <c r="BY2524" s="35"/>
      <c r="BZ2524" s="35"/>
      <c r="CA2524" s="35"/>
      <c r="CB2524" s="35"/>
      <c r="CC2524" s="35"/>
      <c r="CD2524" s="35"/>
      <c r="CE2524" s="35"/>
      <c r="CF2524" s="35"/>
      <c r="CG2524" s="35"/>
      <c r="CH2524" s="35"/>
    </row>
    <row r="2525" spans="1:86" ht="15.6" x14ac:dyDescent="0.3">
      <c r="A2525" s="35"/>
      <c r="B2525" s="86"/>
      <c r="C2525" s="35"/>
      <c r="D2525" s="35"/>
      <c r="E2525" s="35"/>
      <c r="F2525" s="35"/>
      <c r="G2525" s="35"/>
      <c r="H2525" s="35"/>
      <c r="I2525" s="35"/>
      <c r="J2525" s="35"/>
      <c r="K2525" s="35"/>
      <c r="L2525" s="35"/>
      <c r="M2525" s="35"/>
      <c r="N2525" s="35"/>
      <c r="O2525" s="35"/>
      <c r="P2525" s="35"/>
      <c r="Q2525" s="35"/>
      <c r="R2525" s="35"/>
      <c r="S2525" s="35"/>
      <c r="T2525" s="17">
        <f t="shared" si="5641"/>
        <v>48541</v>
      </c>
      <c r="U2525" s="216">
        <f t="shared" si="5634"/>
        <v>2</v>
      </c>
      <c r="V2525" s="216">
        <f t="shared" si="5641"/>
        <v>2520</v>
      </c>
      <c r="W2525" s="16">
        <f t="shared" si="5648"/>
        <v>6.904109589041096</v>
      </c>
      <c r="X2525" s="16" t="e">
        <f>IF(Template!$F$7="Linear interpolation",LinInterp($I$5:$I$22,$G$5:$G$22,W2525),CubicSpline($I$5:$I$22,$G$5:$G$22,W2525))</f>
        <v>#VALUE!</v>
      </c>
      <c r="Y2525" s="221" t="e">
        <f t="shared" si="5635"/>
        <v>#VALUE!</v>
      </c>
      <c r="Z2525" s="221" t="e">
        <f>Y2525/PRODUCT($AA$6:AA2524)</f>
        <v>#VALUE!</v>
      </c>
      <c r="AA2525" s="16" t="e">
        <f t="shared" si="5642"/>
        <v>#VALUE!</v>
      </c>
      <c r="AB2525" s="10" t="e">
        <f t="shared" si="5643"/>
        <v>#VALUE!</v>
      </c>
      <c r="AC2525" s="90">
        <f t="shared" si="5636"/>
        <v>2525</v>
      </c>
      <c r="AD2525" s="17">
        <f t="shared" si="5644"/>
        <v>48518</v>
      </c>
      <c r="AE2525" s="16" t="e">
        <f t="shared" si="5637"/>
        <v>#VALUE!</v>
      </c>
      <c r="AF2525" s="10">
        <f ca="1">IFERROR(AVERAGE(INDIRECT("AE"&amp;AC2525-Template!$F$10+1):INDIRECT("AE"&amp;AC2525)),0)</f>
        <v>0</v>
      </c>
      <c r="AG2525" s="35"/>
      <c r="AH2525" s="86"/>
      <c r="AI2525" s="35"/>
      <c r="AJ2525" s="35"/>
      <c r="AK2525" s="35"/>
      <c r="AL2525" s="35"/>
      <c r="AM2525" s="35"/>
      <c r="AN2525" s="35"/>
      <c r="AO2525" s="35"/>
      <c r="AP2525" s="35"/>
      <c r="AQ2525" s="35"/>
      <c r="AR2525" s="35"/>
      <c r="AS2525" s="35"/>
      <c r="AT2525" s="35"/>
      <c r="AU2525" s="35"/>
      <c r="AV2525" s="35"/>
      <c r="AW2525" s="35"/>
      <c r="AX2525" s="35"/>
      <c r="AY2525" s="35"/>
      <c r="AZ2525" s="17">
        <f t="shared" ref="AZ2525" si="5695">AZ2524+1</f>
        <v>48541</v>
      </c>
      <c r="BA2525" s="216">
        <f t="shared" si="5660"/>
        <v>2</v>
      </c>
      <c r="BB2525" s="216">
        <f t="shared" ref="BB2525" si="5696">BB2524+1</f>
        <v>2520</v>
      </c>
      <c r="BC2525" s="16">
        <f t="shared" si="5662"/>
        <v>6.904109589041096</v>
      </c>
      <c r="BD2525" s="16">
        <f>IF(Template!$F$7="Linear interpolation",LinInterp($AO$5:$AO$18,$AM$5:$AM$18,BC2525),CubicSpline($AO$5:$AO$18,$AM$5:$AM$18,BC2525))</f>
        <v>14.150574924746332</v>
      </c>
      <c r="BE2525" s="221">
        <f t="shared" si="5597"/>
        <v>2.493647852183789</v>
      </c>
      <c r="BF2525" s="221">
        <f>BE2525/PRODUCT($BG$6:BG2524)</f>
        <v>1.0003617181647078</v>
      </c>
      <c r="BG2525" s="16">
        <f t="shared" si="5663"/>
        <v>1.0003617181647078</v>
      </c>
      <c r="BH2525" s="10">
        <f t="shared" si="5664"/>
        <v>13.202713011833179</v>
      </c>
      <c r="BI2525" s="90"/>
      <c r="BJ2525" s="17">
        <f t="shared" si="5647"/>
        <v>48518</v>
      </c>
      <c r="BK2525" s="16">
        <f t="shared" si="5640"/>
        <v>13.216491936687834</v>
      </c>
      <c r="BL2525" s="10">
        <f ca="1">IFERROR(AVERAGE(INDIRECT("BK"&amp;AC2525-Template!$F$10+1):INDIRECT("BK"&amp;AC2525)),0)</f>
        <v>13.228025673274322</v>
      </c>
      <c r="BM2525" s="35"/>
      <c r="BN2525" s="86"/>
      <c r="BO2525" s="35"/>
      <c r="BP2525" s="35"/>
      <c r="BQ2525" s="35"/>
      <c r="BR2525" s="35"/>
      <c r="BS2525" s="35"/>
      <c r="BT2525" s="35"/>
      <c r="BU2525" s="35"/>
      <c r="BV2525" s="35"/>
      <c r="BW2525" s="35"/>
      <c r="BX2525" s="35"/>
      <c r="BY2525" s="35"/>
      <c r="BZ2525" s="35"/>
      <c r="CA2525" s="35"/>
      <c r="CB2525" s="35"/>
      <c r="CC2525" s="35"/>
      <c r="CD2525" s="35"/>
      <c r="CE2525" s="35"/>
      <c r="CF2525" s="35"/>
      <c r="CG2525" s="35"/>
      <c r="CH2525" s="35"/>
    </row>
    <row r="2526" spans="1:86" ht="15.6" x14ac:dyDescent="0.3">
      <c r="A2526" s="35"/>
      <c r="B2526" s="86"/>
      <c r="C2526" s="35"/>
      <c r="D2526" s="35"/>
      <c r="E2526" s="35"/>
      <c r="F2526" s="35"/>
      <c r="G2526" s="35"/>
      <c r="H2526" s="35"/>
      <c r="I2526" s="35"/>
      <c r="J2526" s="35"/>
      <c r="K2526" s="35"/>
      <c r="L2526" s="35"/>
      <c r="M2526" s="35"/>
      <c r="N2526" s="35"/>
      <c r="O2526" s="35"/>
      <c r="P2526" s="35"/>
      <c r="Q2526" s="35"/>
      <c r="R2526" s="35"/>
      <c r="S2526" s="35"/>
      <c r="T2526" s="17">
        <f t="shared" si="5641"/>
        <v>48542</v>
      </c>
      <c r="U2526" s="216">
        <f t="shared" si="5634"/>
        <v>3</v>
      </c>
      <c r="V2526" s="216">
        <f t="shared" si="5641"/>
        <v>2521</v>
      </c>
      <c r="W2526" s="16">
        <f t="shared" si="5648"/>
        <v>6.9068493150684933</v>
      </c>
      <c r="X2526" s="16" t="e">
        <f>IF(Template!$F$7="Linear interpolation",LinInterp($I$5:$I$22,$G$5:$G$22,W2526),CubicSpline($I$5:$I$22,$G$5:$G$22,W2526))</f>
        <v>#VALUE!</v>
      </c>
      <c r="Y2526" s="221" t="e">
        <f t="shared" si="5635"/>
        <v>#VALUE!</v>
      </c>
      <c r="Z2526" s="221" t="e">
        <f>Y2526/PRODUCT($AA$6:AA2525)</f>
        <v>#VALUE!</v>
      </c>
      <c r="AA2526" s="16" t="e">
        <f t="shared" si="5642"/>
        <v>#VALUE!</v>
      </c>
      <c r="AB2526" s="10" t="e">
        <f t="shared" si="5643"/>
        <v>#VALUE!</v>
      </c>
      <c r="AC2526" s="90">
        <f t="shared" si="5636"/>
        <v>2526</v>
      </c>
      <c r="AD2526" s="17">
        <f t="shared" si="5644"/>
        <v>48519</v>
      </c>
      <c r="AE2526" s="16" t="e">
        <f t="shared" si="5637"/>
        <v>#VALUE!</v>
      </c>
      <c r="AF2526" s="10">
        <f ca="1">IFERROR(AVERAGE(INDIRECT("AE"&amp;AC2526-Template!$F$10+1):INDIRECT("AE"&amp;AC2526)),0)</f>
        <v>0</v>
      </c>
      <c r="AG2526" s="35"/>
      <c r="AH2526" s="86"/>
      <c r="AI2526" s="35"/>
      <c r="AJ2526" s="35"/>
      <c r="AK2526" s="35"/>
      <c r="AL2526" s="35"/>
      <c r="AM2526" s="35"/>
      <c r="AN2526" s="35"/>
      <c r="AO2526" s="35"/>
      <c r="AP2526" s="35"/>
      <c r="AQ2526" s="35"/>
      <c r="AR2526" s="35"/>
      <c r="AS2526" s="35"/>
      <c r="AT2526" s="35"/>
      <c r="AU2526" s="35"/>
      <c r="AV2526" s="35"/>
      <c r="AW2526" s="35"/>
      <c r="AX2526" s="35"/>
      <c r="AY2526" s="35"/>
      <c r="AZ2526" s="17">
        <f t="shared" ref="AZ2526" si="5697">AZ2525+1</f>
        <v>48542</v>
      </c>
      <c r="BA2526" s="216">
        <f t="shared" si="5660"/>
        <v>3</v>
      </c>
      <c r="BB2526" s="216">
        <f t="shared" ref="BB2526" si="5698">BB2525+1</f>
        <v>2521</v>
      </c>
      <c r="BC2526" s="16">
        <f t="shared" si="5662"/>
        <v>6.9068493150684933</v>
      </c>
      <c r="BD2526" s="16">
        <f>IF(Template!$F$7="Linear interpolation",LinInterp($AO$5:$AO$18,$AM$5:$AM$18,BC2526),CubicSpline($AO$5:$AO$18,$AM$5:$AM$18,BC2526))</f>
        <v>14.150559156687111</v>
      </c>
      <c r="BE2526" s="221">
        <f t="shared" si="5597"/>
        <v>2.4945498275632905</v>
      </c>
      <c r="BF2526" s="221">
        <f>BE2526/PRODUCT($BG$6:BG2525)</f>
        <v>1.0003617092039325</v>
      </c>
      <c r="BG2526" s="16">
        <f t="shared" si="5663"/>
        <v>1.0003617092039325</v>
      </c>
      <c r="BH2526" s="10">
        <f t="shared" si="5664"/>
        <v>13.202385943537177</v>
      </c>
      <c r="BI2526" s="90"/>
      <c r="BJ2526" s="17">
        <f t="shared" si="5647"/>
        <v>48519</v>
      </c>
      <c r="BK2526" s="16">
        <f t="shared" si="5640"/>
        <v>13.212028042410617</v>
      </c>
      <c r="BL2526" s="10">
        <f ca="1">IFERROR(AVERAGE(INDIRECT("BK"&amp;AC2526-Template!$F$10+1):INDIRECT("BK"&amp;AC2526)),0)</f>
        <v>13.226948723869194</v>
      </c>
      <c r="BM2526" s="35"/>
      <c r="BN2526" s="86"/>
      <c r="BO2526" s="35"/>
      <c r="BP2526" s="35"/>
      <c r="BQ2526" s="35"/>
      <c r="BR2526" s="35"/>
      <c r="BS2526" s="35"/>
      <c r="BT2526" s="35"/>
      <c r="BU2526" s="35"/>
      <c r="BV2526" s="35"/>
      <c r="BW2526" s="35"/>
      <c r="BX2526" s="35"/>
      <c r="BY2526" s="35"/>
      <c r="BZ2526" s="35"/>
      <c r="CA2526" s="35"/>
      <c r="CB2526" s="35"/>
      <c r="CC2526" s="35"/>
      <c r="CD2526" s="35"/>
      <c r="CE2526" s="35"/>
      <c r="CF2526" s="35"/>
      <c r="CG2526" s="35"/>
      <c r="CH2526" s="35"/>
    </row>
    <row r="2527" spans="1:86" ht="15.6" x14ac:dyDescent="0.3">
      <c r="A2527" s="35"/>
      <c r="B2527" s="86"/>
      <c r="C2527" s="35"/>
      <c r="D2527" s="35"/>
      <c r="E2527" s="35"/>
      <c r="F2527" s="35"/>
      <c r="G2527" s="35"/>
      <c r="H2527" s="35"/>
      <c r="I2527" s="35"/>
      <c r="J2527" s="35"/>
      <c r="K2527" s="35"/>
      <c r="L2527" s="35"/>
      <c r="M2527" s="35"/>
      <c r="N2527" s="35"/>
      <c r="O2527" s="35"/>
      <c r="P2527" s="35"/>
      <c r="Q2527" s="35"/>
      <c r="R2527" s="35"/>
      <c r="S2527" s="35"/>
      <c r="T2527" s="17">
        <f t="shared" si="5641"/>
        <v>48543</v>
      </c>
      <c r="U2527" s="216">
        <f t="shared" si="5634"/>
        <v>4</v>
      </c>
      <c r="V2527" s="216">
        <f t="shared" si="5641"/>
        <v>2522</v>
      </c>
      <c r="W2527" s="16">
        <f t="shared" si="5648"/>
        <v>6.9095890410958907</v>
      </c>
      <c r="X2527" s="16" t="e">
        <f>IF(Template!$F$7="Linear interpolation",LinInterp($I$5:$I$22,$G$5:$G$22,W2527),CubicSpline($I$5:$I$22,$G$5:$G$22,W2527))</f>
        <v>#VALUE!</v>
      </c>
      <c r="Y2527" s="221" t="e">
        <f t="shared" si="5635"/>
        <v>#VALUE!</v>
      </c>
      <c r="Z2527" s="221" t="e">
        <f>Y2527/PRODUCT($AA$6:AA2526)</f>
        <v>#VALUE!</v>
      </c>
      <c r="AA2527" s="16" t="e">
        <f t="shared" si="5642"/>
        <v>#VALUE!</v>
      </c>
      <c r="AB2527" s="10" t="e">
        <f t="shared" si="5643"/>
        <v>#VALUE!</v>
      </c>
      <c r="AC2527" s="90">
        <f t="shared" si="5636"/>
        <v>2527</v>
      </c>
      <c r="AD2527" s="17">
        <f t="shared" si="5644"/>
        <v>48520</v>
      </c>
      <c r="AE2527" s="16" t="e">
        <f t="shared" si="5637"/>
        <v>#VALUE!</v>
      </c>
      <c r="AF2527" s="10">
        <f ca="1">IFERROR(AVERAGE(INDIRECT("AE"&amp;AC2527-Template!$F$10+1):INDIRECT("AE"&amp;AC2527)),0)</f>
        <v>0</v>
      </c>
      <c r="AG2527" s="35"/>
      <c r="AH2527" s="86"/>
      <c r="AI2527" s="35"/>
      <c r="AJ2527" s="35"/>
      <c r="AK2527" s="35"/>
      <c r="AL2527" s="35"/>
      <c r="AM2527" s="35"/>
      <c r="AN2527" s="35"/>
      <c r="AO2527" s="35"/>
      <c r="AP2527" s="35"/>
      <c r="AQ2527" s="35"/>
      <c r="AR2527" s="35"/>
      <c r="AS2527" s="35"/>
      <c r="AT2527" s="35"/>
      <c r="AU2527" s="35"/>
      <c r="AV2527" s="35"/>
      <c r="AW2527" s="35"/>
      <c r="AX2527" s="35"/>
      <c r="AY2527" s="35"/>
      <c r="AZ2527" s="17">
        <f t="shared" ref="AZ2527" si="5699">AZ2526+1</f>
        <v>48543</v>
      </c>
      <c r="BA2527" s="216">
        <f t="shared" si="5660"/>
        <v>4</v>
      </c>
      <c r="BB2527" s="216">
        <f t="shared" ref="BB2527" si="5700">BB2526+1</f>
        <v>2522</v>
      </c>
      <c r="BC2527" s="16">
        <f t="shared" si="5662"/>
        <v>6.9095890410958907</v>
      </c>
      <c r="BD2527" s="16">
        <f>IF(Template!$F$7="Linear interpolation",LinInterp($AO$5:$AO$18,$AM$5:$AM$18,BC2527),CubicSpline($AO$5:$AO$18,$AM$5:$AM$18,BC2527))</f>
        <v>14.150543261065216</v>
      </c>
      <c r="BE2527" s="221">
        <f t="shared" si="5597"/>
        <v>2.495452108037997</v>
      </c>
      <c r="BF2527" s="221">
        <f>BE2527/PRODUCT($BG$6:BG2526)</f>
        <v>1.0003617007224057</v>
      </c>
      <c r="BG2527" s="16">
        <f t="shared" si="5663"/>
        <v>1.0003617007224057</v>
      </c>
      <c r="BH2527" s="10">
        <f t="shared" si="5664"/>
        <v>13.202076367808457</v>
      </c>
      <c r="BI2527" s="90"/>
      <c r="BJ2527" s="17">
        <f t="shared" si="5647"/>
        <v>48520</v>
      </c>
      <c r="BK2527" s="16">
        <f t="shared" si="5640"/>
        <v>13.213572050227107</v>
      </c>
      <c r="BL2527" s="10">
        <f ca="1">IFERROR(AVERAGE(INDIRECT("BK"&amp;AC2527-Template!$F$10+1):INDIRECT("BK"&amp;AC2527)),0)</f>
        <v>13.225923241391286</v>
      </c>
      <c r="BM2527" s="35"/>
      <c r="BN2527" s="86"/>
      <c r="BO2527" s="35"/>
      <c r="BP2527" s="35"/>
      <c r="BQ2527" s="35"/>
      <c r="BR2527" s="35"/>
      <c r="BS2527" s="35"/>
      <c r="BT2527" s="35"/>
      <c r="BU2527" s="35"/>
      <c r="BV2527" s="35"/>
      <c r="BW2527" s="35"/>
      <c r="BX2527" s="35"/>
      <c r="BY2527" s="35"/>
      <c r="BZ2527" s="35"/>
      <c r="CA2527" s="35"/>
      <c r="CB2527" s="35"/>
      <c r="CC2527" s="35"/>
      <c r="CD2527" s="35"/>
      <c r="CE2527" s="35"/>
      <c r="CF2527" s="35"/>
      <c r="CG2527" s="35"/>
      <c r="CH2527" s="35"/>
    </row>
    <row r="2528" spans="1:86" ht="15.6" x14ac:dyDescent="0.3">
      <c r="A2528" s="35"/>
      <c r="B2528" s="86"/>
      <c r="C2528" s="35"/>
      <c r="D2528" s="35"/>
      <c r="E2528" s="35"/>
      <c r="F2528" s="35"/>
      <c r="G2528" s="35"/>
      <c r="H2528" s="35"/>
      <c r="I2528" s="35"/>
      <c r="J2528" s="35"/>
      <c r="K2528" s="35"/>
      <c r="L2528" s="35"/>
      <c r="M2528" s="35"/>
      <c r="N2528" s="35"/>
      <c r="O2528" s="35"/>
      <c r="P2528" s="35"/>
      <c r="Q2528" s="35"/>
      <c r="R2528" s="35"/>
      <c r="S2528" s="35"/>
      <c r="T2528" s="17">
        <f t="shared" si="5641"/>
        <v>48544</v>
      </c>
      <c r="U2528" s="216">
        <f t="shared" si="5634"/>
        <v>5</v>
      </c>
      <c r="V2528" s="216">
        <f t="shared" si="5641"/>
        <v>2523</v>
      </c>
      <c r="W2528" s="16">
        <f t="shared" si="5648"/>
        <v>6.912328767123288</v>
      </c>
      <c r="X2528" s="16" t="e">
        <f>IF(Template!$F$7="Linear interpolation",LinInterp($I$5:$I$22,$G$5:$G$22,W2528),CubicSpline($I$5:$I$22,$G$5:$G$22,W2528))</f>
        <v>#VALUE!</v>
      </c>
      <c r="Y2528" s="221" t="e">
        <f t="shared" si="5635"/>
        <v>#VALUE!</v>
      </c>
      <c r="Z2528" s="221" t="e">
        <f>Y2528/PRODUCT($AA$6:AA2527)</f>
        <v>#VALUE!</v>
      </c>
      <c r="AA2528" s="16" t="e">
        <f t="shared" si="5642"/>
        <v>#VALUE!</v>
      </c>
      <c r="AB2528" s="10" t="e">
        <f t="shared" si="5643"/>
        <v>#VALUE!</v>
      </c>
      <c r="AC2528" s="90">
        <f t="shared" si="5636"/>
        <v>2528</v>
      </c>
      <c r="AD2528" s="17">
        <f t="shared" si="5644"/>
        <v>48521</v>
      </c>
      <c r="AE2528" s="16" t="e">
        <f t="shared" si="5637"/>
        <v>#VALUE!</v>
      </c>
      <c r="AF2528" s="10">
        <f ca="1">IFERROR(AVERAGE(INDIRECT("AE"&amp;AC2528-Template!$F$10+1):INDIRECT("AE"&amp;AC2528)),0)</f>
        <v>0</v>
      </c>
      <c r="AG2528" s="35"/>
      <c r="AH2528" s="86"/>
      <c r="AI2528" s="35"/>
      <c r="AJ2528" s="35"/>
      <c r="AK2528" s="35"/>
      <c r="AL2528" s="35"/>
      <c r="AM2528" s="35"/>
      <c r="AN2528" s="35"/>
      <c r="AO2528" s="35"/>
      <c r="AP2528" s="35"/>
      <c r="AQ2528" s="35"/>
      <c r="AR2528" s="35"/>
      <c r="AS2528" s="35"/>
      <c r="AT2528" s="35"/>
      <c r="AU2528" s="35"/>
      <c r="AV2528" s="35"/>
      <c r="AW2528" s="35"/>
      <c r="AX2528" s="35"/>
      <c r="AY2528" s="35"/>
      <c r="AZ2528" s="17">
        <f t="shared" ref="AZ2528" si="5701">AZ2527+1</f>
        <v>48544</v>
      </c>
      <c r="BA2528" s="216">
        <f t="shared" si="5660"/>
        <v>5</v>
      </c>
      <c r="BB2528" s="216">
        <f t="shared" ref="BB2528" si="5702">BB2527+1</f>
        <v>2523</v>
      </c>
      <c r="BC2528" s="16">
        <f t="shared" si="5662"/>
        <v>6.912328767123288</v>
      </c>
      <c r="BD2528" s="16">
        <f>IF(Template!$F$7="Linear interpolation",LinInterp($AO$5:$AO$18,$AM$5:$AM$18,BC2528),CubicSpline($AO$5:$AO$18,$AM$5:$AM$18,BC2528))</f>
        <v>14.150527245956603</v>
      </c>
      <c r="BE2528" s="221">
        <f t="shared" si="5597"/>
        <v>2.4963546949008224</v>
      </c>
      <c r="BF2528" s="221">
        <f>BE2528/PRODUCT($BG$6:BG2527)</f>
        <v>1.0003616927208974</v>
      </c>
      <c r="BG2528" s="16">
        <f t="shared" si="5663"/>
        <v>1.0003616927208974</v>
      </c>
      <c r="BH2528" s="10">
        <f t="shared" si="5664"/>
        <v>13.201784312753873</v>
      </c>
      <c r="BI2528" s="90"/>
      <c r="BJ2528" s="17">
        <f t="shared" si="5647"/>
        <v>48521</v>
      </c>
      <c r="BK2528" s="16">
        <f t="shared" si="5640"/>
        <v>13.212884181597605</v>
      </c>
      <c r="BL2528" s="10">
        <f ca="1">IFERROR(AVERAGE(INDIRECT("BK"&amp;AC2528-Template!$F$10+1):INDIRECT("BK"&amp;AC2528)),0)</f>
        <v>13.225115427722288</v>
      </c>
      <c r="BM2528" s="35"/>
      <c r="BN2528" s="86"/>
      <c r="BO2528" s="35"/>
      <c r="BP2528" s="35"/>
      <c r="BQ2528" s="35"/>
      <c r="BR2528" s="35"/>
      <c r="BS2528" s="35"/>
      <c r="BT2528" s="35"/>
      <c r="BU2528" s="35"/>
      <c r="BV2528" s="35"/>
      <c r="BW2528" s="35"/>
      <c r="BX2528" s="35"/>
      <c r="BY2528" s="35"/>
      <c r="BZ2528" s="35"/>
      <c r="CA2528" s="35"/>
      <c r="CB2528" s="35"/>
      <c r="CC2528" s="35"/>
      <c r="CD2528" s="35"/>
      <c r="CE2528" s="35"/>
      <c r="CF2528" s="35"/>
      <c r="CG2528" s="35"/>
      <c r="CH2528" s="35"/>
    </row>
    <row r="2529" spans="1:86" ht="15.6" x14ac:dyDescent="0.3">
      <c r="A2529" s="35"/>
      <c r="B2529" s="86"/>
      <c r="C2529" s="35"/>
      <c r="D2529" s="35"/>
      <c r="E2529" s="35"/>
      <c r="F2529" s="35"/>
      <c r="G2529" s="35"/>
      <c r="H2529" s="35"/>
      <c r="I2529" s="35"/>
      <c r="J2529" s="35"/>
      <c r="K2529" s="35"/>
      <c r="L2529" s="35"/>
      <c r="M2529" s="35"/>
      <c r="N2529" s="35"/>
      <c r="O2529" s="35"/>
      <c r="P2529" s="35"/>
      <c r="Q2529" s="35"/>
      <c r="R2529" s="35"/>
      <c r="S2529" s="35"/>
      <c r="T2529" s="17">
        <f t="shared" si="5641"/>
        <v>48545</v>
      </c>
      <c r="U2529" s="216">
        <f t="shared" si="5634"/>
        <v>6</v>
      </c>
      <c r="V2529" s="216">
        <f t="shared" si="5641"/>
        <v>2524</v>
      </c>
      <c r="W2529" s="16">
        <f t="shared" si="5648"/>
        <v>6.9150684931506845</v>
      </c>
      <c r="X2529" s="16" t="e">
        <f>IF(Template!$F$7="Linear interpolation",LinInterp($I$5:$I$22,$G$5:$G$22,W2529),CubicSpline($I$5:$I$22,$G$5:$G$22,W2529))</f>
        <v>#VALUE!</v>
      </c>
      <c r="Y2529" s="221" t="e">
        <f t="shared" si="5635"/>
        <v>#VALUE!</v>
      </c>
      <c r="Z2529" s="221" t="e">
        <f>Y2529/PRODUCT($AA$6:AA2528)</f>
        <v>#VALUE!</v>
      </c>
      <c r="AA2529" s="16" t="e">
        <f t="shared" si="5642"/>
        <v>#VALUE!</v>
      </c>
      <c r="AB2529" s="10" t="e">
        <f t="shared" si="5643"/>
        <v>#VALUE!</v>
      </c>
      <c r="AC2529" s="90">
        <f t="shared" si="5636"/>
        <v>2529</v>
      </c>
      <c r="AD2529" s="17">
        <f t="shared" si="5644"/>
        <v>48522</v>
      </c>
      <c r="AE2529" s="16" t="e">
        <f t="shared" si="5637"/>
        <v>#VALUE!</v>
      </c>
      <c r="AF2529" s="10">
        <f ca="1">IFERROR(AVERAGE(INDIRECT("AE"&amp;AC2529-Template!$F$10+1):INDIRECT("AE"&amp;AC2529)),0)</f>
        <v>0</v>
      </c>
      <c r="AG2529" s="35"/>
      <c r="AH2529" s="86"/>
      <c r="AI2529" s="35"/>
      <c r="AJ2529" s="35"/>
      <c r="AK2529" s="35"/>
      <c r="AL2529" s="35"/>
      <c r="AM2529" s="35"/>
      <c r="AN2529" s="35"/>
      <c r="AO2529" s="35"/>
      <c r="AP2529" s="35"/>
      <c r="AQ2529" s="35"/>
      <c r="AR2529" s="35"/>
      <c r="AS2529" s="35"/>
      <c r="AT2529" s="35"/>
      <c r="AU2529" s="35"/>
      <c r="AV2529" s="35"/>
      <c r="AW2529" s="35"/>
      <c r="AX2529" s="35"/>
      <c r="AY2529" s="35"/>
      <c r="AZ2529" s="17">
        <f t="shared" ref="AZ2529" si="5703">AZ2528+1</f>
        <v>48545</v>
      </c>
      <c r="BA2529" s="216">
        <f t="shared" si="5660"/>
        <v>6</v>
      </c>
      <c r="BB2529" s="216">
        <f t="shared" ref="BB2529" si="5704">BB2528+1</f>
        <v>2524</v>
      </c>
      <c r="BC2529" s="16">
        <f t="shared" si="5662"/>
        <v>6.9150684931506845</v>
      </c>
      <c r="BD2529" s="16">
        <f>IF(Template!$F$7="Linear interpolation",LinInterp($AO$5:$AO$18,$AM$5:$AM$18,BC2529),CubicSpline($AO$5:$AO$18,$AM$5:$AM$18,BC2529))</f>
        <v>14.150511119437223</v>
      </c>
      <c r="BE2529" s="221">
        <f t="shared" si="5597"/>
        <v>2.4972575894483824</v>
      </c>
      <c r="BF2529" s="221">
        <f>BE2529/PRODUCT($BG$6:BG2528)</f>
        <v>1.0003616852001858</v>
      </c>
      <c r="BG2529" s="16">
        <f t="shared" si="5663"/>
        <v>1.0003616927208974</v>
      </c>
      <c r="BH2529" s="10">
        <f t="shared" si="5664"/>
        <v>13.201784312753873</v>
      </c>
      <c r="BI2529" s="90"/>
      <c r="BJ2529" s="17">
        <f t="shared" si="5647"/>
        <v>48522</v>
      </c>
      <c r="BK2529" s="16">
        <f t="shared" si="5640"/>
        <v>13.212213210882616</v>
      </c>
      <c r="BL2529" s="10">
        <f ca="1">IFERROR(AVERAGE(INDIRECT("BK"&amp;AC2529-Template!$F$10+1):INDIRECT("BK"&amp;AC2529)),0)</f>
        <v>13.22420326906235</v>
      </c>
      <c r="BM2529" s="35"/>
      <c r="BN2529" s="86"/>
      <c r="BO2529" s="35"/>
      <c r="BP2529" s="35"/>
      <c r="BQ2529" s="35"/>
      <c r="BR2529" s="35"/>
      <c r="BS2529" s="35"/>
      <c r="BT2529" s="35"/>
      <c r="BU2529" s="35"/>
      <c r="BV2529" s="35"/>
      <c r="BW2529" s="35"/>
      <c r="BX2529" s="35"/>
      <c r="BY2529" s="35"/>
      <c r="BZ2529" s="35"/>
      <c r="CA2529" s="35"/>
      <c r="CB2529" s="35"/>
      <c r="CC2529" s="35"/>
      <c r="CD2529" s="35"/>
      <c r="CE2529" s="35"/>
      <c r="CF2529" s="35"/>
      <c r="CG2529" s="35"/>
      <c r="CH2529" s="35"/>
    </row>
    <row r="2530" spans="1:86" ht="15.6" x14ac:dyDescent="0.3">
      <c r="A2530" s="35"/>
      <c r="B2530" s="86"/>
      <c r="C2530" s="35"/>
      <c r="D2530" s="35"/>
      <c r="E2530" s="35"/>
      <c r="F2530" s="35"/>
      <c r="G2530" s="35"/>
      <c r="H2530" s="35"/>
      <c r="I2530" s="35"/>
      <c r="J2530" s="35"/>
      <c r="K2530" s="35"/>
      <c r="L2530" s="35"/>
      <c r="M2530" s="35"/>
      <c r="N2530" s="35"/>
      <c r="O2530" s="35"/>
      <c r="P2530" s="35"/>
      <c r="Q2530" s="35"/>
      <c r="R2530" s="35"/>
      <c r="S2530" s="35"/>
      <c r="T2530" s="17">
        <f t="shared" si="5641"/>
        <v>48546</v>
      </c>
      <c r="U2530" s="216">
        <f t="shared" si="5634"/>
        <v>7</v>
      </c>
      <c r="V2530" s="216">
        <f t="shared" si="5641"/>
        <v>2525</v>
      </c>
      <c r="W2530" s="16">
        <f t="shared" si="5648"/>
        <v>6.9178082191780819</v>
      </c>
      <c r="X2530" s="16" t="e">
        <f>IF(Template!$F$7="Linear interpolation",LinInterp($I$5:$I$22,$G$5:$G$22,W2530),CubicSpline($I$5:$I$22,$G$5:$G$22,W2530))</f>
        <v>#VALUE!</v>
      </c>
      <c r="Y2530" s="221" t="e">
        <f t="shared" si="5635"/>
        <v>#VALUE!</v>
      </c>
      <c r="Z2530" s="221" t="e">
        <f>Y2530/PRODUCT($AA$6:AA2529)</f>
        <v>#VALUE!</v>
      </c>
      <c r="AA2530" s="16" t="e">
        <f t="shared" si="5642"/>
        <v>#VALUE!</v>
      </c>
      <c r="AB2530" s="10" t="e">
        <f t="shared" si="5643"/>
        <v>#VALUE!</v>
      </c>
      <c r="AC2530" s="90">
        <f t="shared" si="5636"/>
        <v>2530</v>
      </c>
      <c r="AD2530" s="17">
        <f t="shared" si="5644"/>
        <v>48523</v>
      </c>
      <c r="AE2530" s="16" t="e">
        <f t="shared" si="5637"/>
        <v>#VALUE!</v>
      </c>
      <c r="AF2530" s="10">
        <f ca="1">IFERROR(AVERAGE(INDIRECT("AE"&amp;AC2530-Template!$F$10+1):INDIRECT("AE"&amp;AC2530)),0)</f>
        <v>0</v>
      </c>
      <c r="AG2530" s="35"/>
      <c r="AH2530" s="86"/>
      <c r="AI2530" s="35"/>
      <c r="AJ2530" s="35"/>
      <c r="AK2530" s="35"/>
      <c r="AL2530" s="35"/>
      <c r="AM2530" s="35"/>
      <c r="AN2530" s="35"/>
      <c r="AO2530" s="35"/>
      <c r="AP2530" s="35"/>
      <c r="AQ2530" s="35"/>
      <c r="AR2530" s="35"/>
      <c r="AS2530" s="35"/>
      <c r="AT2530" s="35"/>
      <c r="AU2530" s="35"/>
      <c r="AV2530" s="35"/>
      <c r="AW2530" s="35"/>
      <c r="AX2530" s="35"/>
      <c r="AY2530" s="35"/>
      <c r="AZ2530" s="17">
        <f t="shared" ref="AZ2530" si="5705">AZ2529+1</f>
        <v>48546</v>
      </c>
      <c r="BA2530" s="216">
        <f t="shared" si="5660"/>
        <v>7</v>
      </c>
      <c r="BB2530" s="216">
        <f t="shared" ref="BB2530" si="5706">BB2529+1</f>
        <v>2525</v>
      </c>
      <c r="BC2530" s="16">
        <f t="shared" si="5662"/>
        <v>6.9178082191780819</v>
      </c>
      <c r="BD2530" s="16">
        <f>IF(Template!$F$7="Linear interpolation",LinInterp($AO$5:$AO$18,$AM$5:$AM$18,BC2530),CubicSpline($AO$5:$AO$18,$AM$5:$AM$18,BC2530))</f>
        <v>14.15049488958303</v>
      </c>
      <c r="BE2530" s="221">
        <f t="shared" si="5597"/>
        <v>2.4981607929809968</v>
      </c>
      <c r="BF2530" s="221">
        <f>BE2530/PRODUCT($BG$6:BG2529)</f>
        <v>1.0003616706403364</v>
      </c>
      <c r="BG2530" s="16">
        <f t="shared" si="5663"/>
        <v>1.0003616927208974</v>
      </c>
      <c r="BH2530" s="10">
        <f t="shared" si="5664"/>
        <v>13.201784312753873</v>
      </c>
      <c r="BI2530" s="90"/>
      <c r="BJ2530" s="17">
        <f t="shared" si="5647"/>
        <v>48523</v>
      </c>
      <c r="BK2530" s="16">
        <f t="shared" si="5640"/>
        <v>13.211559166286246</v>
      </c>
      <c r="BL2530" s="10">
        <f ca="1">IFERROR(AVERAGE(INDIRECT("BK"&amp;AC2530-Template!$F$10+1):INDIRECT("BK"&amp;AC2530)),0)</f>
        <v>13.223307626127788</v>
      </c>
      <c r="BM2530" s="35"/>
      <c r="BN2530" s="86"/>
      <c r="BO2530" s="35"/>
      <c r="BP2530" s="35"/>
      <c r="BQ2530" s="35"/>
      <c r="BR2530" s="35"/>
      <c r="BS2530" s="35"/>
      <c r="BT2530" s="35"/>
      <c r="BU2530" s="35"/>
      <c r="BV2530" s="35"/>
      <c r="BW2530" s="35"/>
      <c r="BX2530" s="35"/>
      <c r="BY2530" s="35"/>
      <c r="BZ2530" s="35"/>
      <c r="CA2530" s="35"/>
      <c r="CB2530" s="35"/>
      <c r="CC2530" s="35"/>
      <c r="CD2530" s="35"/>
      <c r="CE2530" s="35"/>
      <c r="CF2530" s="35"/>
      <c r="CG2530" s="35"/>
      <c r="CH2530" s="35"/>
    </row>
    <row r="2531" spans="1:86" ht="15.6" x14ac:dyDescent="0.3">
      <c r="A2531" s="35"/>
      <c r="B2531" s="86"/>
      <c r="C2531" s="35"/>
      <c r="D2531" s="35"/>
      <c r="E2531" s="35"/>
      <c r="F2531" s="35"/>
      <c r="G2531" s="35"/>
      <c r="H2531" s="35"/>
      <c r="I2531" s="35"/>
      <c r="J2531" s="35"/>
      <c r="K2531" s="35"/>
      <c r="L2531" s="35"/>
      <c r="M2531" s="35"/>
      <c r="N2531" s="35"/>
      <c r="O2531" s="35"/>
      <c r="P2531" s="35"/>
      <c r="Q2531" s="35"/>
      <c r="R2531" s="35"/>
      <c r="S2531" s="35"/>
      <c r="T2531" s="17">
        <f t="shared" si="5641"/>
        <v>48547</v>
      </c>
      <c r="U2531" s="216">
        <f t="shared" si="5634"/>
        <v>1</v>
      </c>
      <c r="V2531" s="216">
        <f t="shared" si="5641"/>
        <v>2526</v>
      </c>
      <c r="W2531" s="16">
        <f t="shared" si="5648"/>
        <v>6.9205479452054792</v>
      </c>
      <c r="X2531" s="16" t="e">
        <f>IF(Template!$F$7="Linear interpolation",LinInterp($I$5:$I$22,$G$5:$G$22,W2531),CubicSpline($I$5:$I$22,$G$5:$G$22,W2531))</f>
        <v>#VALUE!</v>
      </c>
      <c r="Y2531" s="221" t="e">
        <f t="shared" si="5635"/>
        <v>#VALUE!</v>
      </c>
      <c r="Z2531" s="221" t="e">
        <f>Y2531/PRODUCT($AA$6:AA2530)</f>
        <v>#VALUE!</v>
      </c>
      <c r="AA2531" s="16" t="e">
        <f t="shared" si="5642"/>
        <v>#VALUE!</v>
      </c>
      <c r="AB2531" s="10" t="e">
        <f t="shared" si="5643"/>
        <v>#VALUE!</v>
      </c>
      <c r="AC2531" s="90">
        <f t="shared" si="5636"/>
        <v>2531</v>
      </c>
      <c r="AD2531" s="17">
        <f t="shared" si="5644"/>
        <v>48524</v>
      </c>
      <c r="AE2531" s="16" t="e">
        <f t="shared" si="5637"/>
        <v>#VALUE!</v>
      </c>
      <c r="AF2531" s="10">
        <f ca="1">IFERROR(AVERAGE(INDIRECT("AE"&amp;AC2531-Template!$F$10+1):INDIRECT("AE"&amp;AC2531)),0)</f>
        <v>0</v>
      </c>
      <c r="AG2531" s="35"/>
      <c r="AH2531" s="86"/>
      <c r="AI2531" s="35"/>
      <c r="AJ2531" s="35"/>
      <c r="AK2531" s="35"/>
      <c r="AL2531" s="35"/>
      <c r="AM2531" s="35"/>
      <c r="AN2531" s="35"/>
      <c r="AO2531" s="35"/>
      <c r="AP2531" s="35"/>
      <c r="AQ2531" s="35"/>
      <c r="AR2531" s="35"/>
      <c r="AS2531" s="35"/>
      <c r="AT2531" s="35"/>
      <c r="AU2531" s="35"/>
      <c r="AV2531" s="35"/>
      <c r="AW2531" s="35"/>
      <c r="AX2531" s="35"/>
      <c r="AY2531" s="35"/>
      <c r="AZ2531" s="17">
        <f t="shared" ref="AZ2531" si="5707">AZ2530+1</f>
        <v>48547</v>
      </c>
      <c r="BA2531" s="216">
        <f t="shared" si="5660"/>
        <v>1</v>
      </c>
      <c r="BB2531" s="216">
        <f t="shared" ref="BB2531" si="5708">BB2530+1</f>
        <v>2526</v>
      </c>
      <c r="BC2531" s="16">
        <f t="shared" si="5662"/>
        <v>6.9205479452054792</v>
      </c>
      <c r="BD2531" s="16">
        <f>IF(Template!$F$7="Linear interpolation",LinInterp($AO$5:$AO$18,$AM$5:$AM$18,BC2531),CubicSpline($AO$5:$AO$18,$AM$5:$AM$18,BC2531))</f>
        <v>14.150478564469978</v>
      </c>
      <c r="BE2531" s="221">
        <f t="shared" si="5597"/>
        <v>2.4990643068026892</v>
      </c>
      <c r="BF2531" s="221">
        <f>BE2531/PRODUCT($BG$6:BG2530)</f>
        <v>1.0003616495236978</v>
      </c>
      <c r="BG2531" s="16">
        <f t="shared" si="5663"/>
        <v>1.0003616495236978</v>
      </c>
      <c r="BH2531" s="10">
        <f t="shared" si="5664"/>
        <v>13.200207614968651</v>
      </c>
      <c r="BI2531" s="90"/>
      <c r="BJ2531" s="17">
        <f t="shared" si="5647"/>
        <v>48524</v>
      </c>
      <c r="BK2531" s="16">
        <f t="shared" si="5640"/>
        <v>13.211559166286246</v>
      </c>
      <c r="BL2531" s="10">
        <f ca="1">IFERROR(AVERAGE(INDIRECT("BK"&amp;AC2531-Template!$F$10+1):INDIRECT("BK"&amp;AC2531)),0)</f>
        <v>13.22244976356026</v>
      </c>
      <c r="BM2531" s="35"/>
      <c r="BN2531" s="86"/>
      <c r="BO2531" s="35"/>
      <c r="BP2531" s="35"/>
      <c r="BQ2531" s="35"/>
      <c r="BR2531" s="35"/>
      <c r="BS2531" s="35"/>
      <c r="BT2531" s="35"/>
      <c r="BU2531" s="35"/>
      <c r="BV2531" s="35"/>
      <c r="BW2531" s="35"/>
      <c r="BX2531" s="35"/>
      <c r="BY2531" s="35"/>
      <c r="BZ2531" s="35"/>
      <c r="CA2531" s="35"/>
      <c r="CB2531" s="35"/>
      <c r="CC2531" s="35"/>
      <c r="CD2531" s="35"/>
      <c r="CE2531" s="35"/>
      <c r="CF2531" s="35"/>
      <c r="CG2531" s="35"/>
      <c r="CH2531" s="35"/>
    </row>
    <row r="2532" spans="1:86" ht="15.6" x14ac:dyDescent="0.3">
      <c r="A2532" s="35"/>
      <c r="B2532" s="86"/>
      <c r="C2532" s="35"/>
      <c r="D2532" s="35"/>
      <c r="E2532" s="35"/>
      <c r="F2532" s="35"/>
      <c r="G2532" s="35"/>
      <c r="H2532" s="35"/>
      <c r="I2532" s="35"/>
      <c r="J2532" s="35"/>
      <c r="K2532" s="35"/>
      <c r="L2532" s="35"/>
      <c r="M2532" s="35"/>
      <c r="N2532" s="35"/>
      <c r="O2532" s="35"/>
      <c r="P2532" s="35"/>
      <c r="Q2532" s="35"/>
      <c r="R2532" s="35"/>
      <c r="S2532" s="35"/>
      <c r="T2532" s="17">
        <f t="shared" si="5641"/>
        <v>48548</v>
      </c>
      <c r="U2532" s="216">
        <f t="shared" si="5634"/>
        <v>2</v>
      </c>
      <c r="V2532" s="216">
        <f t="shared" si="5641"/>
        <v>2527</v>
      </c>
      <c r="W2532" s="16">
        <f t="shared" si="5648"/>
        <v>6.9232876712328766</v>
      </c>
      <c r="X2532" s="16" t="e">
        <f>IF(Template!$F$7="Linear interpolation",LinInterp($I$5:$I$22,$G$5:$G$22,W2532),CubicSpline($I$5:$I$22,$G$5:$G$22,W2532))</f>
        <v>#VALUE!</v>
      </c>
      <c r="Y2532" s="221" t="e">
        <f t="shared" si="5635"/>
        <v>#VALUE!</v>
      </c>
      <c r="Z2532" s="221" t="e">
        <f>Y2532/PRODUCT($AA$6:AA2531)</f>
        <v>#VALUE!</v>
      </c>
      <c r="AA2532" s="16" t="e">
        <f t="shared" si="5642"/>
        <v>#VALUE!</v>
      </c>
      <c r="AB2532" s="10" t="e">
        <f t="shared" si="5643"/>
        <v>#VALUE!</v>
      </c>
      <c r="AC2532" s="90">
        <f t="shared" si="5636"/>
        <v>2532</v>
      </c>
      <c r="AD2532" s="17">
        <f t="shared" si="5644"/>
        <v>48525</v>
      </c>
      <c r="AE2532" s="16" t="e">
        <f t="shared" si="5637"/>
        <v>#VALUE!</v>
      </c>
      <c r="AF2532" s="10">
        <f ca="1">IFERROR(AVERAGE(INDIRECT("AE"&amp;AC2532-Template!$F$10+1):INDIRECT("AE"&amp;AC2532)),0)</f>
        <v>0</v>
      </c>
      <c r="AG2532" s="35"/>
      <c r="AH2532" s="86"/>
      <c r="AI2532" s="35"/>
      <c r="AJ2532" s="35"/>
      <c r="AK2532" s="35"/>
      <c r="AL2532" s="35"/>
      <c r="AM2532" s="35"/>
      <c r="AN2532" s="35"/>
      <c r="AO2532" s="35"/>
      <c r="AP2532" s="35"/>
      <c r="AQ2532" s="35"/>
      <c r="AR2532" s="35"/>
      <c r="AS2532" s="35"/>
      <c r="AT2532" s="35"/>
      <c r="AU2532" s="35"/>
      <c r="AV2532" s="35"/>
      <c r="AW2532" s="35"/>
      <c r="AX2532" s="35"/>
      <c r="AY2532" s="35"/>
      <c r="AZ2532" s="17">
        <f t="shared" ref="AZ2532" si="5709">AZ2531+1</f>
        <v>48548</v>
      </c>
      <c r="BA2532" s="216">
        <f t="shared" si="5660"/>
        <v>2</v>
      </c>
      <c r="BB2532" s="216">
        <f t="shared" ref="BB2532" si="5710">BB2531+1</f>
        <v>2527</v>
      </c>
      <c r="BC2532" s="16">
        <f t="shared" si="5662"/>
        <v>6.9232876712328766</v>
      </c>
      <c r="BD2532" s="16">
        <f>IF(Template!$F$7="Linear interpolation",LinInterp($AO$5:$AO$18,$AM$5:$AM$18,BC2532),CubicSpline($AO$5:$AO$18,$AM$5:$AM$18,BC2532))</f>
        <v>14.150462152174022</v>
      </c>
      <c r="BE2532" s="221">
        <f t="shared" si="5597"/>
        <v>2.4999681322211882</v>
      </c>
      <c r="BF2532" s="221">
        <f>BE2532/PRODUCT($BG$6:BG2531)</f>
        <v>1.0003616655305902</v>
      </c>
      <c r="BG2532" s="16">
        <f t="shared" si="5663"/>
        <v>1.0003616655305902</v>
      </c>
      <c r="BH2532" s="10">
        <f t="shared" si="5664"/>
        <v>13.200791866544105</v>
      </c>
      <c r="BI2532" s="90"/>
      <c r="BJ2532" s="17">
        <f t="shared" si="5647"/>
        <v>48525</v>
      </c>
      <c r="BK2532" s="16">
        <f t="shared" si="5640"/>
        <v>13.211559166286246</v>
      </c>
      <c r="BL2532" s="10">
        <f ca="1">IFERROR(AVERAGE(INDIRECT("BK"&amp;AC2532-Template!$F$10+1):INDIRECT("BK"&amp;AC2532)),0)</f>
        <v>13.221629143572839</v>
      </c>
      <c r="BM2532" s="35"/>
      <c r="BN2532" s="86"/>
      <c r="BO2532" s="35"/>
      <c r="BP2532" s="35"/>
      <c r="BQ2532" s="35"/>
      <c r="BR2532" s="35"/>
      <c r="BS2532" s="35"/>
      <c r="BT2532" s="35"/>
      <c r="BU2532" s="35"/>
      <c r="BV2532" s="35"/>
      <c r="BW2532" s="35"/>
      <c r="BX2532" s="35"/>
      <c r="BY2532" s="35"/>
      <c r="BZ2532" s="35"/>
      <c r="CA2532" s="35"/>
      <c r="CB2532" s="35"/>
      <c r="CC2532" s="35"/>
      <c r="CD2532" s="35"/>
      <c r="CE2532" s="35"/>
      <c r="CF2532" s="35"/>
      <c r="CG2532" s="35"/>
      <c r="CH2532" s="35"/>
    </row>
    <row r="2533" spans="1:86" ht="15.6" x14ac:dyDescent="0.3">
      <c r="A2533" s="35"/>
      <c r="B2533" s="86"/>
      <c r="C2533" s="35"/>
      <c r="D2533" s="35"/>
      <c r="E2533" s="35"/>
      <c r="F2533" s="35"/>
      <c r="G2533" s="35"/>
      <c r="H2533" s="35"/>
      <c r="I2533" s="35"/>
      <c r="J2533" s="35"/>
      <c r="K2533" s="35"/>
      <c r="L2533" s="35"/>
      <c r="M2533" s="35"/>
      <c r="N2533" s="35"/>
      <c r="O2533" s="35"/>
      <c r="P2533" s="35"/>
      <c r="Q2533" s="35"/>
      <c r="R2533" s="35"/>
      <c r="S2533" s="35"/>
      <c r="T2533" s="17">
        <f t="shared" si="5641"/>
        <v>48549</v>
      </c>
      <c r="U2533" s="216">
        <f t="shared" si="5634"/>
        <v>3</v>
      </c>
      <c r="V2533" s="216">
        <f t="shared" si="5641"/>
        <v>2528</v>
      </c>
      <c r="W2533" s="16">
        <f t="shared" si="5648"/>
        <v>6.9260273972602739</v>
      </c>
      <c r="X2533" s="16" t="e">
        <f>IF(Template!$F$7="Linear interpolation",LinInterp($I$5:$I$22,$G$5:$G$22,W2533),CubicSpline($I$5:$I$22,$G$5:$G$22,W2533))</f>
        <v>#VALUE!</v>
      </c>
      <c r="Y2533" s="221" t="e">
        <f t="shared" si="5635"/>
        <v>#VALUE!</v>
      </c>
      <c r="Z2533" s="221" t="e">
        <f>Y2533/PRODUCT($AA$6:AA2532)</f>
        <v>#VALUE!</v>
      </c>
      <c r="AA2533" s="16" t="e">
        <f t="shared" si="5642"/>
        <v>#VALUE!</v>
      </c>
      <c r="AB2533" s="10" t="e">
        <f t="shared" si="5643"/>
        <v>#VALUE!</v>
      </c>
      <c r="AC2533" s="90">
        <f t="shared" si="5636"/>
        <v>2533</v>
      </c>
      <c r="AD2533" s="17">
        <f t="shared" si="5644"/>
        <v>48526</v>
      </c>
      <c r="AE2533" s="16" t="e">
        <f t="shared" si="5637"/>
        <v>#VALUE!</v>
      </c>
      <c r="AF2533" s="10">
        <f ca="1">IFERROR(AVERAGE(INDIRECT("AE"&amp;AC2533-Template!$F$10+1):INDIRECT("AE"&amp;AC2533)),0)</f>
        <v>0</v>
      </c>
      <c r="AG2533" s="35"/>
      <c r="AH2533" s="86"/>
      <c r="AI2533" s="35"/>
      <c r="AJ2533" s="35"/>
      <c r="AK2533" s="35"/>
      <c r="AL2533" s="35"/>
      <c r="AM2533" s="35"/>
      <c r="AN2533" s="35"/>
      <c r="AO2533" s="35"/>
      <c r="AP2533" s="35"/>
      <c r="AQ2533" s="35"/>
      <c r="AR2533" s="35"/>
      <c r="AS2533" s="35"/>
      <c r="AT2533" s="35"/>
      <c r="AU2533" s="35"/>
      <c r="AV2533" s="35"/>
      <c r="AW2533" s="35"/>
      <c r="AX2533" s="35"/>
      <c r="AY2533" s="35"/>
      <c r="AZ2533" s="17">
        <f t="shared" ref="AZ2533" si="5711">AZ2532+1</f>
        <v>48549</v>
      </c>
      <c r="BA2533" s="216">
        <f t="shared" si="5660"/>
        <v>3</v>
      </c>
      <c r="BB2533" s="216">
        <f t="shared" ref="BB2533" si="5712">BB2532+1</f>
        <v>2528</v>
      </c>
      <c r="BC2533" s="16">
        <f t="shared" si="5662"/>
        <v>6.9260273972602739</v>
      </c>
      <c r="BD2533" s="16">
        <f>IF(Template!$F$7="Linear interpolation",LinInterp($AO$5:$AO$18,$AM$5:$AM$18,BC2533),CubicSpline($AO$5:$AO$18,$AM$5:$AM$18,BC2533))</f>
        <v>14.150445660771116</v>
      </c>
      <c r="BE2533" s="221">
        <f t="shared" si="5597"/>
        <v>2.5008722705479514</v>
      </c>
      <c r="BF2533" s="221">
        <f>BE2533/PRODUCT($BG$6:BG2532)</f>
        <v>1.0003616599408249</v>
      </c>
      <c r="BG2533" s="16">
        <f t="shared" si="5663"/>
        <v>1.0003616599408249</v>
      </c>
      <c r="BH2533" s="10">
        <f t="shared" si="5664"/>
        <v>13.200587840110023</v>
      </c>
      <c r="BI2533" s="90"/>
      <c r="BJ2533" s="17">
        <f t="shared" si="5647"/>
        <v>48526</v>
      </c>
      <c r="BK2533" s="16">
        <f t="shared" si="5640"/>
        <v>13.207804585192662</v>
      </c>
      <c r="BL2533" s="10">
        <f ca="1">IFERROR(AVERAGE(INDIRECT("BK"&amp;AC2533-Template!$F$10+1):INDIRECT("BK"&amp;AC2533)),0)</f>
        <v>13.220683370882302</v>
      </c>
      <c r="BM2533" s="35"/>
      <c r="BN2533" s="86"/>
      <c r="BO2533" s="35"/>
      <c r="BP2533" s="35"/>
      <c r="BQ2533" s="35"/>
      <c r="BR2533" s="35"/>
      <c r="BS2533" s="35"/>
      <c r="BT2533" s="35"/>
      <c r="BU2533" s="35"/>
      <c r="BV2533" s="35"/>
      <c r="BW2533" s="35"/>
      <c r="BX2533" s="35"/>
      <c r="BY2533" s="35"/>
      <c r="BZ2533" s="35"/>
      <c r="CA2533" s="35"/>
      <c r="CB2533" s="35"/>
      <c r="CC2533" s="35"/>
      <c r="CD2533" s="35"/>
      <c r="CE2533" s="35"/>
      <c r="CF2533" s="35"/>
      <c r="CG2533" s="35"/>
      <c r="CH2533" s="35"/>
    </row>
    <row r="2534" spans="1:86" ht="15.6" x14ac:dyDescent="0.3">
      <c r="A2534" s="35"/>
      <c r="B2534" s="86"/>
      <c r="C2534" s="35"/>
      <c r="D2534" s="35"/>
      <c r="E2534" s="35"/>
      <c r="F2534" s="35"/>
      <c r="G2534" s="35"/>
      <c r="H2534" s="35"/>
      <c r="I2534" s="35"/>
      <c r="J2534" s="35"/>
      <c r="K2534" s="35"/>
      <c r="L2534" s="35"/>
      <c r="M2534" s="35"/>
      <c r="N2534" s="35"/>
      <c r="O2534" s="35"/>
      <c r="P2534" s="35"/>
      <c r="Q2534" s="35"/>
      <c r="R2534" s="35"/>
      <c r="S2534" s="35"/>
      <c r="T2534" s="17">
        <f t="shared" si="5641"/>
        <v>48550</v>
      </c>
      <c r="U2534" s="216">
        <f t="shared" si="5634"/>
        <v>4</v>
      </c>
      <c r="V2534" s="216">
        <f t="shared" si="5641"/>
        <v>2529</v>
      </c>
      <c r="W2534" s="16">
        <f t="shared" si="5648"/>
        <v>6.9287671232876713</v>
      </c>
      <c r="X2534" s="16" t="e">
        <f>IF(Template!$F$7="Linear interpolation",LinInterp($I$5:$I$22,$G$5:$G$22,W2534),CubicSpline($I$5:$I$22,$G$5:$G$22,W2534))</f>
        <v>#VALUE!</v>
      </c>
      <c r="Y2534" s="221" t="e">
        <f t="shared" si="5635"/>
        <v>#VALUE!</v>
      </c>
      <c r="Z2534" s="221" t="e">
        <f>Y2534/PRODUCT($AA$6:AA2533)</f>
        <v>#VALUE!</v>
      </c>
      <c r="AA2534" s="16" t="e">
        <f t="shared" si="5642"/>
        <v>#VALUE!</v>
      </c>
      <c r="AB2534" s="10" t="e">
        <f t="shared" si="5643"/>
        <v>#VALUE!</v>
      </c>
      <c r="AC2534" s="90">
        <f t="shared" si="5636"/>
        <v>2534</v>
      </c>
      <c r="AD2534" s="17">
        <f t="shared" si="5644"/>
        <v>48527</v>
      </c>
      <c r="AE2534" s="16" t="e">
        <f t="shared" si="5637"/>
        <v>#VALUE!</v>
      </c>
      <c r="AF2534" s="10">
        <f ca="1">IFERROR(AVERAGE(INDIRECT("AE"&amp;AC2534-Template!$F$10+1):INDIRECT("AE"&amp;AC2534)),0)</f>
        <v>0</v>
      </c>
      <c r="AG2534" s="35"/>
      <c r="AH2534" s="86"/>
      <c r="AI2534" s="35"/>
      <c r="AJ2534" s="35"/>
      <c r="AK2534" s="35"/>
      <c r="AL2534" s="35"/>
      <c r="AM2534" s="35"/>
      <c r="AN2534" s="35"/>
      <c r="AO2534" s="35"/>
      <c r="AP2534" s="35"/>
      <c r="AQ2534" s="35"/>
      <c r="AR2534" s="35"/>
      <c r="AS2534" s="35"/>
      <c r="AT2534" s="35"/>
      <c r="AU2534" s="35"/>
      <c r="AV2534" s="35"/>
      <c r="AW2534" s="35"/>
      <c r="AX2534" s="35"/>
      <c r="AY2534" s="35"/>
      <c r="AZ2534" s="17">
        <f t="shared" ref="AZ2534" si="5713">AZ2533+1</f>
        <v>48550</v>
      </c>
      <c r="BA2534" s="216">
        <f t="shared" si="5660"/>
        <v>4</v>
      </c>
      <c r="BB2534" s="216">
        <f t="shared" ref="BB2534" si="5714">BB2533+1</f>
        <v>2529</v>
      </c>
      <c r="BC2534" s="16">
        <f t="shared" si="5662"/>
        <v>6.9287671232876713</v>
      </c>
      <c r="BD2534" s="16">
        <f>IF(Template!$F$7="Linear interpolation",LinInterp($AO$5:$AO$18,$AM$5:$AM$18,BC2534),CubicSpline($AO$5:$AO$18,$AM$5:$AM$18,BC2534))</f>
        <v>14.150429098337211</v>
      </c>
      <c r="BE2534" s="221">
        <f t="shared" si="5597"/>
        <v>2.5017767230981516</v>
      </c>
      <c r="BF2534" s="221">
        <f>BE2534/PRODUCT($BG$6:BG2533)</f>
        <v>1.0003616548357355</v>
      </c>
      <c r="BG2534" s="16">
        <f t="shared" si="5663"/>
        <v>1.0003616548357355</v>
      </c>
      <c r="BH2534" s="10">
        <f t="shared" si="5664"/>
        <v>13.200401504344651</v>
      </c>
      <c r="BI2534" s="90"/>
      <c r="BJ2534" s="17">
        <f t="shared" si="5647"/>
        <v>48527</v>
      </c>
      <c r="BK2534" s="16">
        <f t="shared" si="5640"/>
        <v>13.209112815738223</v>
      </c>
      <c r="BL2534" s="10">
        <f ca="1">IFERROR(AVERAGE(INDIRECT("BK"&amp;AC2534-Template!$F$10+1):INDIRECT("BK"&amp;AC2534)),0)</f>
        <v>13.219781205876616</v>
      </c>
      <c r="BM2534" s="35"/>
      <c r="BN2534" s="86"/>
      <c r="BO2534" s="35"/>
      <c r="BP2534" s="35"/>
      <c r="BQ2534" s="35"/>
      <c r="BR2534" s="35"/>
      <c r="BS2534" s="35"/>
      <c r="BT2534" s="35"/>
      <c r="BU2534" s="35"/>
      <c r="BV2534" s="35"/>
      <c r="BW2534" s="35"/>
      <c r="BX2534" s="35"/>
      <c r="BY2534" s="35"/>
      <c r="BZ2534" s="35"/>
      <c r="CA2534" s="35"/>
      <c r="CB2534" s="35"/>
      <c r="CC2534" s="35"/>
      <c r="CD2534" s="35"/>
      <c r="CE2534" s="35"/>
      <c r="CF2534" s="35"/>
      <c r="CG2534" s="35"/>
      <c r="CH2534" s="35"/>
    </row>
    <row r="2535" spans="1:86" ht="15.6" x14ac:dyDescent="0.3">
      <c r="A2535" s="35"/>
      <c r="B2535" s="86"/>
      <c r="C2535" s="35"/>
      <c r="D2535" s="35"/>
      <c r="E2535" s="35"/>
      <c r="F2535" s="35"/>
      <c r="G2535" s="35"/>
      <c r="H2535" s="35"/>
      <c r="I2535" s="35"/>
      <c r="J2535" s="35"/>
      <c r="K2535" s="35"/>
      <c r="L2535" s="35"/>
      <c r="M2535" s="35"/>
      <c r="N2535" s="35"/>
      <c r="O2535" s="35"/>
      <c r="P2535" s="35"/>
      <c r="Q2535" s="35"/>
      <c r="R2535" s="35"/>
      <c r="S2535" s="35"/>
      <c r="T2535" s="17">
        <f t="shared" si="5641"/>
        <v>48551</v>
      </c>
      <c r="U2535" s="216">
        <f t="shared" si="5634"/>
        <v>5</v>
      </c>
      <c r="V2535" s="216">
        <f t="shared" si="5641"/>
        <v>2530</v>
      </c>
      <c r="W2535" s="16">
        <f t="shared" si="5648"/>
        <v>6.9315068493150687</v>
      </c>
      <c r="X2535" s="16" t="e">
        <f>IF(Template!$F$7="Linear interpolation",LinInterp($I$5:$I$22,$G$5:$G$22,W2535),CubicSpline($I$5:$I$22,$G$5:$G$22,W2535))</f>
        <v>#VALUE!</v>
      </c>
      <c r="Y2535" s="221" t="e">
        <f t="shared" si="5635"/>
        <v>#VALUE!</v>
      </c>
      <c r="Z2535" s="221" t="e">
        <f>Y2535/PRODUCT($AA$6:AA2534)</f>
        <v>#VALUE!</v>
      </c>
      <c r="AA2535" s="16" t="e">
        <f t="shared" si="5642"/>
        <v>#VALUE!</v>
      </c>
      <c r="AB2535" s="10" t="e">
        <f t="shared" si="5643"/>
        <v>#VALUE!</v>
      </c>
      <c r="AC2535" s="90">
        <f t="shared" si="5636"/>
        <v>2535</v>
      </c>
      <c r="AD2535" s="17">
        <f t="shared" si="5644"/>
        <v>48528</v>
      </c>
      <c r="AE2535" s="16" t="e">
        <f t="shared" si="5637"/>
        <v>#VALUE!</v>
      </c>
      <c r="AF2535" s="10">
        <f ca="1">IFERROR(AVERAGE(INDIRECT("AE"&amp;AC2535-Template!$F$10+1):INDIRECT("AE"&amp;AC2535)),0)</f>
        <v>0</v>
      </c>
      <c r="AG2535" s="35"/>
      <c r="AH2535" s="86"/>
      <c r="AI2535" s="35"/>
      <c r="AJ2535" s="35"/>
      <c r="AK2535" s="35"/>
      <c r="AL2535" s="35"/>
      <c r="AM2535" s="35"/>
      <c r="AN2535" s="35"/>
      <c r="AO2535" s="35"/>
      <c r="AP2535" s="35"/>
      <c r="AQ2535" s="35"/>
      <c r="AR2535" s="35"/>
      <c r="AS2535" s="35"/>
      <c r="AT2535" s="35"/>
      <c r="AU2535" s="35"/>
      <c r="AV2535" s="35"/>
      <c r="AW2535" s="35"/>
      <c r="AX2535" s="35"/>
      <c r="AY2535" s="35"/>
      <c r="AZ2535" s="17">
        <f t="shared" ref="AZ2535" si="5715">AZ2534+1</f>
        <v>48551</v>
      </c>
      <c r="BA2535" s="216">
        <f t="shared" si="5660"/>
        <v>5</v>
      </c>
      <c r="BB2535" s="216">
        <f t="shared" ref="BB2535" si="5716">BB2534+1</f>
        <v>2530</v>
      </c>
      <c r="BC2535" s="16">
        <f t="shared" si="5662"/>
        <v>6.9315068493150687</v>
      </c>
      <c r="BD2535" s="16">
        <f>IF(Template!$F$7="Linear interpolation",LinInterp($AO$5:$AO$18,$AM$5:$AM$18,BC2535),CubicSpline($AO$5:$AO$18,$AM$5:$AM$18,BC2535))</f>
        <v>14.150412472948263</v>
      </c>
      <c r="BE2535" s="221">
        <f t="shared" si="5597"/>
        <v>2.5026814911906823</v>
      </c>
      <c r="BF2535" s="221">
        <f>BE2535/PRODUCT($BG$6:BG2534)</f>
        <v>1.0003616502160952</v>
      </c>
      <c r="BG2535" s="16">
        <f t="shared" si="5663"/>
        <v>1.0003616502160952</v>
      </c>
      <c r="BH2535" s="10">
        <f t="shared" si="5664"/>
        <v>13.200232887476403</v>
      </c>
      <c r="BI2535" s="90"/>
      <c r="BJ2535" s="17">
        <f t="shared" si="5647"/>
        <v>48528</v>
      </c>
      <c r="BK2535" s="16">
        <f t="shared" si="5640"/>
        <v>13.208543826539021</v>
      </c>
      <c r="BL2535" s="10">
        <f ca="1">IFERROR(AVERAGE(INDIRECT("BK"&amp;AC2535-Template!$F$10+1):INDIRECT("BK"&amp;AC2535)),0)</f>
        <v>13.219078137977013</v>
      </c>
      <c r="BM2535" s="35"/>
      <c r="BN2535" s="86"/>
      <c r="BO2535" s="35"/>
      <c r="BP2535" s="35"/>
      <c r="BQ2535" s="35"/>
      <c r="BR2535" s="35"/>
      <c r="BS2535" s="35"/>
      <c r="BT2535" s="35"/>
      <c r="BU2535" s="35"/>
      <c r="BV2535" s="35"/>
      <c r="BW2535" s="35"/>
      <c r="BX2535" s="35"/>
      <c r="BY2535" s="35"/>
      <c r="BZ2535" s="35"/>
      <c r="CA2535" s="35"/>
      <c r="CB2535" s="35"/>
      <c r="CC2535" s="35"/>
      <c r="CD2535" s="35"/>
      <c r="CE2535" s="35"/>
      <c r="CF2535" s="35"/>
      <c r="CG2535" s="35"/>
      <c r="CH2535" s="35"/>
    </row>
    <row r="2536" spans="1:86" ht="15.6" x14ac:dyDescent="0.3">
      <c r="A2536" s="35"/>
      <c r="B2536" s="86"/>
      <c r="C2536" s="35"/>
      <c r="D2536" s="35"/>
      <c r="E2536" s="35"/>
      <c r="F2536" s="35"/>
      <c r="G2536" s="35"/>
      <c r="H2536" s="35"/>
      <c r="I2536" s="35"/>
      <c r="J2536" s="35"/>
      <c r="K2536" s="35"/>
      <c r="L2536" s="35"/>
      <c r="M2536" s="35"/>
      <c r="N2536" s="35"/>
      <c r="O2536" s="35"/>
      <c r="P2536" s="35"/>
      <c r="Q2536" s="35"/>
      <c r="R2536" s="35"/>
      <c r="S2536" s="35"/>
      <c r="T2536" s="17">
        <f t="shared" si="5641"/>
        <v>48552</v>
      </c>
      <c r="U2536" s="216">
        <f t="shared" si="5634"/>
        <v>6</v>
      </c>
      <c r="V2536" s="216">
        <f t="shared" si="5641"/>
        <v>2531</v>
      </c>
      <c r="W2536" s="16">
        <f t="shared" si="5648"/>
        <v>6.934246575342466</v>
      </c>
      <c r="X2536" s="16" t="e">
        <f>IF(Template!$F$7="Linear interpolation",LinInterp($I$5:$I$22,$G$5:$G$22,W2536),CubicSpline($I$5:$I$22,$G$5:$G$22,W2536))</f>
        <v>#VALUE!</v>
      </c>
      <c r="Y2536" s="221" t="e">
        <f t="shared" si="5635"/>
        <v>#VALUE!</v>
      </c>
      <c r="Z2536" s="221" t="e">
        <f>Y2536/PRODUCT($AA$6:AA2535)</f>
        <v>#VALUE!</v>
      </c>
      <c r="AA2536" s="16" t="e">
        <f t="shared" si="5642"/>
        <v>#VALUE!</v>
      </c>
      <c r="AB2536" s="10" t="e">
        <f t="shared" si="5643"/>
        <v>#VALUE!</v>
      </c>
      <c r="AC2536" s="90">
        <f t="shared" si="5636"/>
        <v>2536</v>
      </c>
      <c r="AD2536" s="17">
        <f t="shared" si="5644"/>
        <v>48529</v>
      </c>
      <c r="AE2536" s="16" t="e">
        <f t="shared" si="5637"/>
        <v>#VALUE!</v>
      </c>
      <c r="AF2536" s="10">
        <f ca="1">IFERROR(AVERAGE(INDIRECT("AE"&amp;AC2536-Template!$F$10+1):INDIRECT("AE"&amp;AC2536)),0)</f>
        <v>0</v>
      </c>
      <c r="AG2536" s="35"/>
      <c r="AH2536" s="86"/>
      <c r="AI2536" s="35"/>
      <c r="AJ2536" s="35"/>
      <c r="AK2536" s="35"/>
      <c r="AL2536" s="35"/>
      <c r="AM2536" s="35"/>
      <c r="AN2536" s="35"/>
      <c r="AO2536" s="35"/>
      <c r="AP2536" s="35"/>
      <c r="AQ2536" s="35"/>
      <c r="AR2536" s="35"/>
      <c r="AS2536" s="35"/>
      <c r="AT2536" s="35"/>
      <c r="AU2536" s="35"/>
      <c r="AV2536" s="35"/>
      <c r="AW2536" s="35"/>
      <c r="AX2536" s="35"/>
      <c r="AY2536" s="35"/>
      <c r="AZ2536" s="17">
        <f t="shared" ref="AZ2536" si="5717">AZ2535+1</f>
        <v>48552</v>
      </c>
      <c r="BA2536" s="216">
        <f t="shared" si="5660"/>
        <v>6</v>
      </c>
      <c r="BB2536" s="216">
        <f t="shared" ref="BB2536" si="5718">BB2535+1</f>
        <v>2531</v>
      </c>
      <c r="BC2536" s="16">
        <f t="shared" si="5662"/>
        <v>6.934246575342466</v>
      </c>
      <c r="BD2536" s="16">
        <f>IF(Template!$F$7="Linear interpolation",LinInterp($AO$5:$AO$18,$AM$5:$AM$18,BC2536),CubicSpline($AO$5:$AO$18,$AM$5:$AM$18,BC2536))</f>
        <v>14.150395792680223</v>
      </c>
      <c r="BE2536" s="221">
        <f t="shared" si="5597"/>
        <v>2.5035865761481806</v>
      </c>
      <c r="BF2536" s="221">
        <f>BE2536/PRODUCT($BG$6:BG2535)</f>
        <v>1.0003616460826854</v>
      </c>
      <c r="BG2536" s="16">
        <f t="shared" si="5663"/>
        <v>1.0003616502160952</v>
      </c>
      <c r="BH2536" s="10">
        <f t="shared" si="5664"/>
        <v>13.200232887476403</v>
      </c>
      <c r="BI2536" s="90"/>
      <c r="BJ2536" s="17">
        <f t="shared" si="5647"/>
        <v>48529</v>
      </c>
      <c r="BK2536" s="16">
        <f t="shared" si="5640"/>
        <v>13.207991933412488</v>
      </c>
      <c r="BL2536" s="10">
        <f ca="1">IFERROR(AVERAGE(INDIRECT("BK"&amp;AC2536-Template!$F$10+1):INDIRECT("BK"&amp;AC2536)),0)</f>
        <v>13.218282183781376</v>
      </c>
      <c r="BM2536" s="35"/>
      <c r="BN2536" s="86"/>
      <c r="BO2536" s="35"/>
      <c r="BP2536" s="35"/>
      <c r="BQ2536" s="35"/>
      <c r="BR2536" s="35"/>
      <c r="BS2536" s="35"/>
      <c r="BT2536" s="35"/>
      <c r="BU2536" s="35"/>
      <c r="BV2536" s="35"/>
      <c r="BW2536" s="35"/>
      <c r="BX2536" s="35"/>
      <c r="BY2536" s="35"/>
      <c r="BZ2536" s="35"/>
      <c r="CA2536" s="35"/>
      <c r="CB2536" s="35"/>
      <c r="CC2536" s="35"/>
      <c r="CD2536" s="35"/>
      <c r="CE2536" s="35"/>
      <c r="CF2536" s="35"/>
      <c r="CG2536" s="35"/>
      <c r="CH2536" s="35"/>
    </row>
    <row r="2537" spans="1:86" ht="15.6" x14ac:dyDescent="0.3">
      <c r="A2537" s="35"/>
      <c r="B2537" s="86"/>
      <c r="C2537" s="35"/>
      <c r="D2537" s="35"/>
      <c r="E2537" s="35"/>
      <c r="F2537" s="35"/>
      <c r="G2537" s="35"/>
      <c r="H2537" s="35"/>
      <c r="I2537" s="35"/>
      <c r="J2537" s="35"/>
      <c r="K2537" s="35"/>
      <c r="L2537" s="35"/>
      <c r="M2537" s="35"/>
      <c r="N2537" s="35"/>
      <c r="O2537" s="35"/>
      <c r="P2537" s="35"/>
      <c r="Q2537" s="35"/>
      <c r="R2537" s="35"/>
      <c r="S2537" s="35"/>
      <c r="T2537" s="17">
        <f t="shared" si="5641"/>
        <v>48553</v>
      </c>
      <c r="U2537" s="216">
        <f t="shared" si="5634"/>
        <v>7</v>
      </c>
      <c r="V2537" s="216">
        <f t="shared" si="5641"/>
        <v>2532</v>
      </c>
      <c r="W2537" s="16">
        <f t="shared" si="5648"/>
        <v>6.9369863013698634</v>
      </c>
      <c r="X2537" s="16" t="e">
        <f>IF(Template!$F$7="Linear interpolation",LinInterp($I$5:$I$22,$G$5:$G$22,W2537),CubicSpline($I$5:$I$22,$G$5:$G$22,W2537))</f>
        <v>#VALUE!</v>
      </c>
      <c r="Y2537" s="221" t="e">
        <f t="shared" si="5635"/>
        <v>#VALUE!</v>
      </c>
      <c r="Z2537" s="221" t="e">
        <f>Y2537/PRODUCT($AA$6:AA2536)</f>
        <v>#VALUE!</v>
      </c>
      <c r="AA2537" s="16" t="e">
        <f t="shared" si="5642"/>
        <v>#VALUE!</v>
      </c>
      <c r="AB2537" s="10" t="e">
        <f t="shared" si="5643"/>
        <v>#VALUE!</v>
      </c>
      <c r="AC2537" s="90">
        <f t="shared" si="5636"/>
        <v>2537</v>
      </c>
      <c r="AD2537" s="17">
        <f t="shared" si="5644"/>
        <v>48530</v>
      </c>
      <c r="AE2537" s="16" t="e">
        <f t="shared" si="5637"/>
        <v>#VALUE!</v>
      </c>
      <c r="AF2537" s="10">
        <f ca="1">IFERROR(AVERAGE(INDIRECT("AE"&amp;AC2537-Template!$F$10+1):INDIRECT("AE"&amp;AC2537)),0)</f>
        <v>0</v>
      </c>
      <c r="AG2537" s="35"/>
      <c r="AH2537" s="86"/>
      <c r="AI2537" s="35"/>
      <c r="AJ2537" s="35"/>
      <c r="AK2537" s="35"/>
      <c r="AL2537" s="35"/>
      <c r="AM2537" s="35"/>
      <c r="AN2537" s="35"/>
      <c r="AO2537" s="35"/>
      <c r="AP2537" s="35"/>
      <c r="AQ2537" s="35"/>
      <c r="AR2537" s="35"/>
      <c r="AS2537" s="35"/>
      <c r="AT2537" s="35"/>
      <c r="AU2537" s="35"/>
      <c r="AV2537" s="35"/>
      <c r="AW2537" s="35"/>
      <c r="AX2537" s="35"/>
      <c r="AY2537" s="35"/>
      <c r="AZ2537" s="17">
        <f t="shared" ref="AZ2537" si="5719">AZ2536+1</f>
        <v>48553</v>
      </c>
      <c r="BA2537" s="216">
        <f t="shared" si="5660"/>
        <v>7</v>
      </c>
      <c r="BB2537" s="216">
        <f t="shared" ref="BB2537" si="5720">BB2536+1</f>
        <v>2532</v>
      </c>
      <c r="BC2537" s="16">
        <f t="shared" si="5662"/>
        <v>6.9369863013698634</v>
      </c>
      <c r="BD2537" s="16">
        <f>IF(Template!$F$7="Linear interpolation",LinInterp($AO$5:$AO$18,$AM$5:$AM$18,BC2537),CubicSpline($AO$5:$AO$18,$AM$5:$AM$18,BC2537))</f>
        <v>14.15037906560905</v>
      </c>
      <c r="BE2537" s="221">
        <f t="shared" si="5597"/>
        <v>2.50449197929701</v>
      </c>
      <c r="BF2537" s="221">
        <f>BE2537/PRODUCT($BG$6:BG2536)</f>
        <v>1.0003616383028675</v>
      </c>
      <c r="BG2537" s="16">
        <f t="shared" si="5663"/>
        <v>1.0003616502160952</v>
      </c>
      <c r="BH2537" s="10">
        <f t="shared" si="5664"/>
        <v>13.200232887476403</v>
      </c>
      <c r="BI2537" s="90"/>
      <c r="BJ2537" s="17">
        <f t="shared" si="5647"/>
        <v>48530</v>
      </c>
      <c r="BK2537" s="16">
        <f t="shared" si="5640"/>
        <v>13.207457164611359</v>
      </c>
      <c r="BL2537" s="10">
        <f ca="1">IFERROR(AVERAGE(INDIRECT("BK"&amp;AC2537-Template!$F$10+1):INDIRECT("BK"&amp;AC2537)),0)</f>
        <v>13.217502943444419</v>
      </c>
      <c r="BM2537" s="35"/>
      <c r="BN2537" s="86"/>
      <c r="BO2537" s="35"/>
      <c r="BP2537" s="35"/>
      <c r="BQ2537" s="35"/>
      <c r="BR2537" s="35"/>
      <c r="BS2537" s="35"/>
      <c r="BT2537" s="35"/>
      <c r="BU2537" s="35"/>
      <c r="BV2537" s="35"/>
      <c r="BW2537" s="35"/>
      <c r="BX2537" s="35"/>
      <c r="BY2537" s="35"/>
      <c r="BZ2537" s="35"/>
      <c r="CA2537" s="35"/>
      <c r="CB2537" s="35"/>
      <c r="CC2537" s="35"/>
      <c r="CD2537" s="35"/>
      <c r="CE2537" s="35"/>
      <c r="CF2537" s="35"/>
      <c r="CG2537" s="35"/>
      <c r="CH2537" s="35"/>
    </row>
    <row r="2538" spans="1:86" ht="15.6" x14ac:dyDescent="0.3">
      <c r="A2538" s="35"/>
      <c r="B2538" s="86"/>
      <c r="C2538" s="35"/>
      <c r="D2538" s="35"/>
      <c r="E2538" s="35"/>
      <c r="F2538" s="35"/>
      <c r="G2538" s="35"/>
      <c r="H2538" s="35"/>
      <c r="I2538" s="35"/>
      <c r="J2538" s="35"/>
      <c r="K2538" s="35"/>
      <c r="L2538" s="35"/>
      <c r="M2538" s="35"/>
      <c r="N2538" s="35"/>
      <c r="O2538" s="35"/>
      <c r="P2538" s="35"/>
      <c r="Q2538" s="35"/>
      <c r="R2538" s="35"/>
      <c r="S2538" s="35"/>
      <c r="T2538" s="17">
        <f t="shared" si="5641"/>
        <v>48554</v>
      </c>
      <c r="U2538" s="216">
        <f t="shared" si="5634"/>
        <v>1</v>
      </c>
      <c r="V2538" s="216">
        <f t="shared" si="5641"/>
        <v>2533</v>
      </c>
      <c r="W2538" s="16">
        <f t="shared" si="5648"/>
        <v>6.9397260273972599</v>
      </c>
      <c r="X2538" s="16" t="e">
        <f>IF(Template!$F$7="Linear interpolation",LinInterp($I$5:$I$22,$G$5:$G$22,W2538),CubicSpline($I$5:$I$22,$G$5:$G$22,W2538))</f>
        <v>#VALUE!</v>
      </c>
      <c r="Y2538" s="221" t="e">
        <f t="shared" si="5635"/>
        <v>#VALUE!</v>
      </c>
      <c r="Z2538" s="221" t="e">
        <f>Y2538/PRODUCT($AA$6:AA2537)</f>
        <v>#VALUE!</v>
      </c>
      <c r="AA2538" s="16" t="e">
        <f t="shared" si="5642"/>
        <v>#VALUE!</v>
      </c>
      <c r="AB2538" s="10" t="e">
        <f t="shared" si="5643"/>
        <v>#VALUE!</v>
      </c>
      <c r="AC2538" s="90">
        <f t="shared" si="5636"/>
        <v>2538</v>
      </c>
      <c r="AD2538" s="17">
        <f t="shared" si="5644"/>
        <v>48531</v>
      </c>
      <c r="AE2538" s="16" t="e">
        <f t="shared" si="5637"/>
        <v>#VALUE!</v>
      </c>
      <c r="AF2538" s="10">
        <f ca="1">IFERROR(AVERAGE(INDIRECT("AE"&amp;AC2538-Template!$F$10+1):INDIRECT("AE"&amp;AC2538)),0)</f>
        <v>0</v>
      </c>
      <c r="AG2538" s="35"/>
      <c r="AH2538" s="86"/>
      <c r="AI2538" s="35"/>
      <c r="AJ2538" s="35"/>
      <c r="AK2538" s="35"/>
      <c r="AL2538" s="35"/>
      <c r="AM2538" s="35"/>
      <c r="AN2538" s="35"/>
      <c r="AO2538" s="35"/>
      <c r="AP2538" s="35"/>
      <c r="AQ2538" s="35"/>
      <c r="AR2538" s="35"/>
      <c r="AS2538" s="35"/>
      <c r="AT2538" s="35"/>
      <c r="AU2538" s="35"/>
      <c r="AV2538" s="35"/>
      <c r="AW2538" s="35"/>
      <c r="AX2538" s="35"/>
      <c r="AY2538" s="35"/>
      <c r="AZ2538" s="17">
        <f t="shared" ref="AZ2538" si="5721">AZ2537+1</f>
        <v>48554</v>
      </c>
      <c r="BA2538" s="216">
        <f t="shared" si="5660"/>
        <v>1</v>
      </c>
      <c r="BB2538" s="216">
        <f t="shared" ref="BB2538" si="5722">BB2537+1</f>
        <v>2533</v>
      </c>
      <c r="BC2538" s="16">
        <f t="shared" si="5662"/>
        <v>6.9397260273972599</v>
      </c>
      <c r="BD2538" s="16">
        <f>IF(Template!$F$7="Linear interpolation",LinInterp($AO$5:$AO$18,$AM$5:$AM$18,BC2538),CubicSpline($AO$5:$AO$18,$AM$5:$AM$18,BC2538))</f>
        <v>14.150362299810693</v>
      </c>
      <c r="BE2538" s="221">
        <f t="shared" si="5597"/>
        <v>2.5053977019672815</v>
      </c>
      <c r="BF2538" s="221">
        <f>BE2538/PRODUCT($BG$6:BG2537)</f>
        <v>1.0003616273644216</v>
      </c>
      <c r="BG2538" s="16">
        <f t="shared" si="5663"/>
        <v>1.0003616273644216</v>
      </c>
      <c r="BH2538" s="10">
        <f t="shared" si="5664"/>
        <v>13.199398801387652</v>
      </c>
      <c r="BI2538" s="90"/>
      <c r="BJ2538" s="17">
        <f t="shared" si="5647"/>
        <v>48531</v>
      </c>
      <c r="BK2538" s="16">
        <f t="shared" si="5640"/>
        <v>13.207457164611359</v>
      </c>
      <c r="BL2538" s="10">
        <f ca="1">IFERROR(AVERAGE(INDIRECT("BK"&amp;AC2538-Template!$F$10+1):INDIRECT("BK"&amp;AC2538)),0)</f>
        <v>13.216757699140793</v>
      </c>
      <c r="BM2538" s="35"/>
      <c r="BN2538" s="86"/>
      <c r="BO2538" s="35"/>
      <c r="BP2538" s="35"/>
      <c r="BQ2538" s="35"/>
      <c r="BR2538" s="35"/>
      <c r="BS2538" s="35"/>
      <c r="BT2538" s="35"/>
      <c r="BU2538" s="35"/>
      <c r="BV2538" s="35"/>
      <c r="BW2538" s="35"/>
      <c r="BX2538" s="35"/>
      <c r="BY2538" s="35"/>
      <c r="BZ2538" s="35"/>
      <c r="CA2538" s="35"/>
      <c r="CB2538" s="35"/>
      <c r="CC2538" s="35"/>
      <c r="CD2538" s="35"/>
      <c r="CE2538" s="35"/>
      <c r="CF2538" s="35"/>
      <c r="CG2538" s="35"/>
      <c r="CH2538" s="35"/>
    </row>
    <row r="2539" spans="1:86" ht="15.6" x14ac:dyDescent="0.3">
      <c r="A2539" s="35"/>
      <c r="B2539" s="86"/>
      <c r="C2539" s="35"/>
      <c r="D2539" s="35"/>
      <c r="E2539" s="35"/>
      <c r="F2539" s="35"/>
      <c r="G2539" s="35"/>
      <c r="H2539" s="35"/>
      <c r="I2539" s="35"/>
      <c r="J2539" s="35"/>
      <c r="K2539" s="35"/>
      <c r="L2539" s="35"/>
      <c r="M2539" s="35"/>
      <c r="N2539" s="35"/>
      <c r="O2539" s="35"/>
      <c r="P2539" s="35"/>
      <c r="Q2539" s="35"/>
      <c r="R2539" s="35"/>
      <c r="S2539" s="35"/>
      <c r="T2539" s="17">
        <f t="shared" si="5641"/>
        <v>48555</v>
      </c>
      <c r="U2539" s="216">
        <f t="shared" si="5634"/>
        <v>2</v>
      </c>
      <c r="V2539" s="216">
        <f t="shared" si="5641"/>
        <v>2534</v>
      </c>
      <c r="W2539" s="16">
        <f t="shared" si="5648"/>
        <v>6.9424657534246572</v>
      </c>
      <c r="X2539" s="16" t="e">
        <f>IF(Template!$F$7="Linear interpolation",LinInterp($I$5:$I$22,$G$5:$G$22,W2539),CubicSpline($I$5:$I$22,$G$5:$G$22,W2539))</f>
        <v>#VALUE!</v>
      </c>
      <c r="Y2539" s="221" t="e">
        <f t="shared" si="5635"/>
        <v>#VALUE!</v>
      </c>
      <c r="Z2539" s="221" t="e">
        <f>Y2539/PRODUCT($AA$6:AA2538)</f>
        <v>#VALUE!</v>
      </c>
      <c r="AA2539" s="16" t="e">
        <f t="shared" si="5642"/>
        <v>#VALUE!</v>
      </c>
      <c r="AB2539" s="10" t="e">
        <f t="shared" si="5643"/>
        <v>#VALUE!</v>
      </c>
      <c r="AC2539" s="90">
        <f t="shared" si="5636"/>
        <v>2539</v>
      </c>
      <c r="AD2539" s="17">
        <f t="shared" si="5644"/>
        <v>48532</v>
      </c>
      <c r="AE2539" s="16" t="e">
        <f t="shared" si="5637"/>
        <v>#VALUE!</v>
      </c>
      <c r="AF2539" s="10">
        <f ca="1">IFERROR(AVERAGE(INDIRECT("AE"&amp;AC2539-Template!$F$10+1):INDIRECT("AE"&amp;AC2539)),0)</f>
        <v>0</v>
      </c>
      <c r="AG2539" s="35"/>
      <c r="AH2539" s="86"/>
      <c r="AI2539" s="35"/>
      <c r="AJ2539" s="35"/>
      <c r="AK2539" s="35"/>
      <c r="AL2539" s="35"/>
      <c r="AM2539" s="35"/>
      <c r="AN2539" s="35"/>
      <c r="AO2539" s="35"/>
      <c r="AP2539" s="35"/>
      <c r="AQ2539" s="35"/>
      <c r="AR2539" s="35"/>
      <c r="AS2539" s="35"/>
      <c r="AT2539" s="35"/>
      <c r="AU2539" s="35"/>
      <c r="AV2539" s="35"/>
      <c r="AW2539" s="35"/>
      <c r="AX2539" s="35"/>
      <c r="AY2539" s="35"/>
      <c r="AZ2539" s="17">
        <f t="shared" ref="AZ2539" si="5723">AZ2538+1</f>
        <v>48555</v>
      </c>
      <c r="BA2539" s="216">
        <f t="shared" si="5660"/>
        <v>2</v>
      </c>
      <c r="BB2539" s="216">
        <f t="shared" ref="BB2539" si="5724">BB2538+1</f>
        <v>2534</v>
      </c>
      <c r="BC2539" s="16">
        <f t="shared" si="5662"/>
        <v>6.9424657534246572</v>
      </c>
      <c r="BD2539" s="16">
        <f>IF(Template!$F$7="Linear interpolation",LinInterp($AO$5:$AO$18,$AM$5:$AM$18,BC2539),CubicSpline($AO$5:$AO$18,$AM$5:$AM$18,BC2539))</f>
        <v>14.150345503361107</v>
      </c>
      <c r="BE2539" s="221">
        <f t="shared" si="5597"/>
        <v>2.5063037454928456</v>
      </c>
      <c r="BF2539" s="221">
        <f>BE2539/PRODUCT($BG$6:BG2538)</f>
        <v>1.0003616366075745</v>
      </c>
      <c r="BG2539" s="16">
        <f t="shared" si="5663"/>
        <v>1.0003616366075745</v>
      </c>
      <c r="BH2539" s="10">
        <f t="shared" si="5664"/>
        <v>13.199736176468857</v>
      </c>
      <c r="BI2539" s="90"/>
      <c r="BJ2539" s="17">
        <f t="shared" si="5647"/>
        <v>48532</v>
      </c>
      <c r="BK2539" s="16">
        <f t="shared" si="5640"/>
        <v>13.207457164611359</v>
      </c>
      <c r="BL2539" s="10">
        <f ca="1">IFERROR(AVERAGE(INDIRECT("BK"&amp;AC2539-Template!$F$10+1):INDIRECT("BK"&amp;AC2539)),0)</f>
        <v>13.216045906480465</v>
      </c>
      <c r="BM2539" s="35"/>
      <c r="BN2539" s="86"/>
      <c r="BO2539" s="35"/>
      <c r="BP2539" s="35"/>
      <c r="BQ2539" s="35"/>
      <c r="BR2539" s="35"/>
      <c r="BS2539" s="35"/>
      <c r="BT2539" s="35"/>
      <c r="BU2539" s="35"/>
      <c r="BV2539" s="35"/>
      <c r="BW2539" s="35"/>
      <c r="BX2539" s="35"/>
      <c r="BY2539" s="35"/>
      <c r="BZ2539" s="35"/>
      <c r="CA2539" s="35"/>
      <c r="CB2539" s="35"/>
      <c r="CC2539" s="35"/>
      <c r="CD2539" s="35"/>
      <c r="CE2539" s="35"/>
      <c r="CF2539" s="35"/>
      <c r="CG2539" s="35"/>
      <c r="CH2539" s="35"/>
    </row>
    <row r="2540" spans="1:86" ht="15.6" x14ac:dyDescent="0.3">
      <c r="A2540" s="35"/>
      <c r="B2540" s="86"/>
      <c r="C2540" s="35"/>
      <c r="D2540" s="35"/>
      <c r="E2540" s="35"/>
      <c r="F2540" s="35"/>
      <c r="G2540" s="35"/>
      <c r="H2540" s="35"/>
      <c r="I2540" s="35"/>
      <c r="J2540" s="35"/>
      <c r="K2540" s="35"/>
      <c r="L2540" s="35"/>
      <c r="M2540" s="35"/>
      <c r="N2540" s="35"/>
      <c r="O2540" s="35"/>
      <c r="P2540" s="35"/>
      <c r="Q2540" s="35"/>
      <c r="R2540" s="35"/>
      <c r="S2540" s="35"/>
      <c r="T2540" s="17">
        <f t="shared" si="5641"/>
        <v>48556</v>
      </c>
      <c r="U2540" s="216">
        <f t="shared" si="5634"/>
        <v>3</v>
      </c>
      <c r="V2540" s="216">
        <f t="shared" si="5641"/>
        <v>2535</v>
      </c>
      <c r="W2540" s="16">
        <f t="shared" si="5648"/>
        <v>6.9452054794520546</v>
      </c>
      <c r="X2540" s="16" t="e">
        <f>IF(Template!$F$7="Linear interpolation",LinInterp($I$5:$I$22,$G$5:$G$22,W2540),CubicSpline($I$5:$I$22,$G$5:$G$22,W2540))</f>
        <v>#VALUE!</v>
      </c>
      <c r="Y2540" s="221" t="e">
        <f t="shared" si="5635"/>
        <v>#VALUE!</v>
      </c>
      <c r="Z2540" s="221" t="e">
        <f>Y2540/PRODUCT($AA$6:AA2539)</f>
        <v>#VALUE!</v>
      </c>
      <c r="AA2540" s="16" t="e">
        <f t="shared" si="5642"/>
        <v>#VALUE!</v>
      </c>
      <c r="AB2540" s="10" t="e">
        <f t="shared" si="5643"/>
        <v>#VALUE!</v>
      </c>
      <c r="AC2540" s="90">
        <f t="shared" si="5636"/>
        <v>2540</v>
      </c>
      <c r="AD2540" s="17">
        <f t="shared" si="5644"/>
        <v>48533</v>
      </c>
      <c r="AE2540" s="16" t="e">
        <f t="shared" si="5637"/>
        <v>#VALUE!</v>
      </c>
      <c r="AF2540" s="10">
        <f ca="1">IFERROR(AVERAGE(INDIRECT("AE"&amp;AC2540-Template!$F$10+1):INDIRECT("AE"&amp;AC2540)),0)</f>
        <v>0</v>
      </c>
      <c r="AG2540" s="35"/>
      <c r="AH2540" s="86"/>
      <c r="AI2540" s="35"/>
      <c r="AJ2540" s="35"/>
      <c r="AK2540" s="35"/>
      <c r="AL2540" s="35"/>
      <c r="AM2540" s="35"/>
      <c r="AN2540" s="35"/>
      <c r="AO2540" s="35"/>
      <c r="AP2540" s="35"/>
      <c r="AQ2540" s="35"/>
      <c r="AR2540" s="35"/>
      <c r="AS2540" s="35"/>
      <c r="AT2540" s="35"/>
      <c r="AU2540" s="35"/>
      <c r="AV2540" s="35"/>
      <c r="AW2540" s="35"/>
      <c r="AX2540" s="35"/>
      <c r="AY2540" s="35"/>
      <c r="AZ2540" s="17">
        <f t="shared" ref="AZ2540" si="5725">AZ2539+1</f>
        <v>48556</v>
      </c>
      <c r="BA2540" s="216">
        <f t="shared" si="5660"/>
        <v>3</v>
      </c>
      <c r="BB2540" s="216">
        <f t="shared" ref="BB2540" si="5726">BB2539+1</f>
        <v>2535</v>
      </c>
      <c r="BC2540" s="16">
        <f t="shared" si="5662"/>
        <v>6.9452054794520546</v>
      </c>
      <c r="BD2540" s="16">
        <f>IF(Template!$F$7="Linear interpolation",LinInterp($AO$5:$AO$18,$AM$5:$AM$18,BC2540),CubicSpline($AO$5:$AO$18,$AM$5:$AM$18,BC2540))</f>
        <v>14.150328684336246</v>
      </c>
      <c r="BE2540" s="221">
        <f t="shared" si="5597"/>
        <v>2.507210111211323</v>
      </c>
      <c r="BF2540" s="221">
        <f>BE2540/PRODUCT($BG$6:BG2539)</f>
        <v>1.0003616344268356</v>
      </c>
      <c r="BG2540" s="16">
        <f t="shared" si="5663"/>
        <v>1.0003616344268356</v>
      </c>
      <c r="BH2540" s="10">
        <f t="shared" si="5664"/>
        <v>13.199656579498175</v>
      </c>
      <c r="BI2540" s="90"/>
      <c r="BJ2540" s="17">
        <f t="shared" si="5647"/>
        <v>48533</v>
      </c>
      <c r="BK2540" s="16">
        <f t="shared" si="5640"/>
        <v>13.204420219943724</v>
      </c>
      <c r="BL2540" s="10">
        <f ca="1">IFERROR(AVERAGE(INDIRECT("BK"&amp;AC2540-Template!$F$10+1):INDIRECT("BK"&amp;AC2540)),0)</f>
        <v>13.215232882331215</v>
      </c>
      <c r="BM2540" s="35"/>
      <c r="BN2540" s="86"/>
      <c r="BO2540" s="35"/>
      <c r="BP2540" s="35"/>
      <c r="BQ2540" s="35"/>
      <c r="BR2540" s="35"/>
      <c r="BS2540" s="35"/>
      <c r="BT2540" s="35"/>
      <c r="BU2540" s="35"/>
      <c r="BV2540" s="35"/>
      <c r="BW2540" s="35"/>
      <c r="BX2540" s="35"/>
      <c r="BY2540" s="35"/>
      <c r="BZ2540" s="35"/>
      <c r="CA2540" s="35"/>
      <c r="CB2540" s="35"/>
      <c r="CC2540" s="35"/>
      <c r="CD2540" s="35"/>
      <c r="CE2540" s="35"/>
      <c r="CF2540" s="35"/>
      <c r="CG2540" s="35"/>
      <c r="CH2540" s="35"/>
    </row>
    <row r="2541" spans="1:86" ht="15.6" x14ac:dyDescent="0.3">
      <c r="A2541" s="35"/>
      <c r="B2541" s="86"/>
      <c r="C2541" s="35"/>
      <c r="D2541" s="35"/>
      <c r="E2541" s="35"/>
      <c r="F2541" s="35"/>
      <c r="G2541" s="35"/>
      <c r="H2541" s="35"/>
      <c r="I2541" s="35"/>
      <c r="J2541" s="35"/>
      <c r="K2541" s="35"/>
      <c r="L2541" s="35"/>
      <c r="M2541" s="35"/>
      <c r="N2541" s="35"/>
      <c r="O2541" s="35"/>
      <c r="P2541" s="35"/>
      <c r="Q2541" s="35"/>
      <c r="R2541" s="35"/>
      <c r="S2541" s="35"/>
      <c r="T2541" s="17">
        <f t="shared" si="5641"/>
        <v>48557</v>
      </c>
      <c r="U2541" s="216">
        <f t="shared" si="5634"/>
        <v>4</v>
      </c>
      <c r="V2541" s="216">
        <f t="shared" si="5641"/>
        <v>2536</v>
      </c>
      <c r="W2541" s="16">
        <f t="shared" si="5648"/>
        <v>6.9479452054794519</v>
      </c>
      <c r="X2541" s="16" t="e">
        <f>IF(Template!$F$7="Linear interpolation",LinInterp($I$5:$I$22,$G$5:$G$22,W2541),CubicSpline($I$5:$I$22,$G$5:$G$22,W2541))</f>
        <v>#VALUE!</v>
      </c>
      <c r="Y2541" s="221" t="e">
        <f t="shared" si="5635"/>
        <v>#VALUE!</v>
      </c>
      <c r="Z2541" s="221" t="e">
        <f>Y2541/PRODUCT($AA$6:AA2540)</f>
        <v>#VALUE!</v>
      </c>
      <c r="AA2541" s="16" t="e">
        <f t="shared" si="5642"/>
        <v>#VALUE!</v>
      </c>
      <c r="AB2541" s="10" t="e">
        <f t="shared" si="5643"/>
        <v>#VALUE!</v>
      </c>
      <c r="AC2541" s="90">
        <f t="shared" si="5636"/>
        <v>2541</v>
      </c>
      <c r="AD2541" s="17">
        <f t="shared" si="5644"/>
        <v>48534</v>
      </c>
      <c r="AE2541" s="16" t="e">
        <f t="shared" si="5637"/>
        <v>#VALUE!</v>
      </c>
      <c r="AF2541" s="10">
        <f ca="1">IFERROR(AVERAGE(INDIRECT("AE"&amp;AC2541-Template!$F$10+1):INDIRECT("AE"&amp;AC2541)),0)</f>
        <v>0</v>
      </c>
      <c r="AG2541" s="35"/>
      <c r="AH2541" s="86"/>
      <c r="AI2541" s="35"/>
      <c r="AJ2541" s="35"/>
      <c r="AK2541" s="35"/>
      <c r="AL2541" s="35"/>
      <c r="AM2541" s="35"/>
      <c r="AN2541" s="35"/>
      <c r="AO2541" s="35"/>
      <c r="AP2541" s="35"/>
      <c r="AQ2541" s="35"/>
      <c r="AR2541" s="35"/>
      <c r="AS2541" s="35"/>
      <c r="AT2541" s="35"/>
      <c r="AU2541" s="35"/>
      <c r="AV2541" s="35"/>
      <c r="AW2541" s="35"/>
      <c r="AX2541" s="35"/>
      <c r="AY2541" s="35"/>
      <c r="AZ2541" s="17">
        <f t="shared" ref="AZ2541" si="5727">AZ2540+1</f>
        <v>48557</v>
      </c>
      <c r="BA2541" s="216">
        <f t="shared" si="5660"/>
        <v>4</v>
      </c>
      <c r="BB2541" s="216">
        <f t="shared" ref="BB2541" si="5728">BB2540+1</f>
        <v>2536</v>
      </c>
      <c r="BC2541" s="16">
        <f t="shared" si="5662"/>
        <v>6.9479452054794519</v>
      </c>
      <c r="BD2541" s="16">
        <f>IF(Template!$F$7="Linear interpolation",LinInterp($AO$5:$AO$18,$AM$5:$AM$18,BC2541),CubicSpline($AO$5:$AO$18,$AM$5:$AM$18,BC2541))</f>
        <v>14.150311850812063</v>
      </c>
      <c r="BE2541" s="221">
        <f t="shared" si="5597"/>
        <v>2.5081168004640646</v>
      </c>
      <c r="BF2541" s="221">
        <f>BE2541/PRODUCT($BG$6:BG2540)</f>
        <v>1.0003616327361982</v>
      </c>
      <c r="BG2541" s="16">
        <f t="shared" si="5663"/>
        <v>1.0003616327361982</v>
      </c>
      <c r="BH2541" s="10">
        <f t="shared" si="5664"/>
        <v>13.19959487123279</v>
      </c>
      <c r="BI2541" s="90"/>
      <c r="BJ2541" s="17">
        <f t="shared" si="5647"/>
        <v>48534</v>
      </c>
      <c r="BK2541" s="16">
        <f t="shared" si="5640"/>
        <v>13.205489899036582</v>
      </c>
      <c r="BL2541" s="10">
        <f ca="1">IFERROR(AVERAGE(INDIRECT("BK"&amp;AC2541-Template!$F$10+1):INDIRECT("BK"&amp;AC2541)),0)</f>
        <v>13.214455514151728</v>
      </c>
      <c r="BM2541" s="35"/>
      <c r="BN2541" s="86"/>
      <c r="BO2541" s="35"/>
      <c r="BP2541" s="35"/>
      <c r="BQ2541" s="35"/>
      <c r="BR2541" s="35"/>
      <c r="BS2541" s="35"/>
      <c r="BT2541" s="35"/>
      <c r="BU2541" s="35"/>
      <c r="BV2541" s="35"/>
      <c r="BW2541" s="35"/>
      <c r="BX2541" s="35"/>
      <c r="BY2541" s="35"/>
      <c r="BZ2541" s="35"/>
      <c r="CA2541" s="35"/>
      <c r="CB2541" s="35"/>
      <c r="CC2541" s="35"/>
      <c r="CD2541" s="35"/>
      <c r="CE2541" s="35"/>
      <c r="CF2541" s="35"/>
      <c r="CG2541" s="35"/>
      <c r="CH2541" s="35"/>
    </row>
    <row r="2542" spans="1:86" ht="15.6" x14ac:dyDescent="0.3">
      <c r="A2542" s="35"/>
      <c r="B2542" s="86"/>
      <c r="C2542" s="35"/>
      <c r="D2542" s="35"/>
      <c r="E2542" s="35"/>
      <c r="F2542" s="35"/>
      <c r="G2542" s="35"/>
      <c r="H2542" s="35"/>
      <c r="I2542" s="35"/>
      <c r="J2542" s="35"/>
      <c r="K2542" s="35"/>
      <c r="L2542" s="35"/>
      <c r="M2542" s="35"/>
      <c r="N2542" s="35"/>
      <c r="O2542" s="35"/>
      <c r="P2542" s="35"/>
      <c r="Q2542" s="35"/>
      <c r="R2542" s="35"/>
      <c r="S2542" s="35"/>
      <c r="T2542" s="17">
        <f t="shared" si="5641"/>
        <v>48558</v>
      </c>
      <c r="U2542" s="216">
        <f t="shared" si="5634"/>
        <v>5</v>
      </c>
      <c r="V2542" s="216">
        <f t="shared" si="5641"/>
        <v>2537</v>
      </c>
      <c r="W2542" s="16">
        <f t="shared" si="5648"/>
        <v>6.9506849315068493</v>
      </c>
      <c r="X2542" s="16" t="e">
        <f>IF(Template!$F$7="Linear interpolation",LinInterp($I$5:$I$22,$G$5:$G$22,W2542),CubicSpline($I$5:$I$22,$G$5:$G$22,W2542))</f>
        <v>#VALUE!</v>
      </c>
      <c r="Y2542" s="221" t="e">
        <f t="shared" si="5635"/>
        <v>#VALUE!</v>
      </c>
      <c r="Z2542" s="221" t="e">
        <f>Y2542/PRODUCT($AA$6:AA2541)</f>
        <v>#VALUE!</v>
      </c>
      <c r="AA2542" s="16" t="e">
        <f t="shared" si="5642"/>
        <v>#VALUE!</v>
      </c>
      <c r="AB2542" s="10" t="e">
        <f t="shared" si="5643"/>
        <v>#VALUE!</v>
      </c>
      <c r="AC2542" s="90">
        <f t="shared" si="5636"/>
        <v>2542</v>
      </c>
      <c r="AD2542" s="17">
        <f t="shared" si="5644"/>
        <v>48535</v>
      </c>
      <c r="AE2542" s="16" t="e">
        <f t="shared" si="5637"/>
        <v>#VALUE!</v>
      </c>
      <c r="AF2542" s="10">
        <f ca="1">IFERROR(AVERAGE(INDIRECT("AE"&amp;AC2542-Template!$F$10+1):INDIRECT("AE"&amp;AC2542)),0)</f>
        <v>0</v>
      </c>
      <c r="AG2542" s="35"/>
      <c r="AH2542" s="86"/>
      <c r="AI2542" s="35"/>
      <c r="AJ2542" s="35"/>
      <c r="AK2542" s="35"/>
      <c r="AL2542" s="35"/>
      <c r="AM2542" s="35"/>
      <c r="AN2542" s="35"/>
      <c r="AO2542" s="35"/>
      <c r="AP2542" s="35"/>
      <c r="AQ2542" s="35"/>
      <c r="AR2542" s="35"/>
      <c r="AS2542" s="35"/>
      <c r="AT2542" s="35"/>
      <c r="AU2542" s="35"/>
      <c r="AV2542" s="35"/>
      <c r="AW2542" s="35"/>
      <c r="AX2542" s="35"/>
      <c r="AY2542" s="35"/>
      <c r="AZ2542" s="17">
        <f t="shared" ref="AZ2542" si="5729">AZ2541+1</f>
        <v>48558</v>
      </c>
      <c r="BA2542" s="216">
        <f t="shared" si="5660"/>
        <v>5</v>
      </c>
      <c r="BB2542" s="216">
        <f t="shared" ref="BB2542" si="5730">BB2541+1</f>
        <v>2537</v>
      </c>
      <c r="BC2542" s="16">
        <f t="shared" si="5662"/>
        <v>6.9506849315068493</v>
      </c>
      <c r="BD2542" s="16">
        <f>IF(Template!$F$7="Linear interpolation",LinInterp($AO$5:$AO$18,$AM$5:$AM$18,BC2542),CubicSpline($AO$5:$AO$18,$AM$5:$AM$18,BC2542))</f>
        <v>14.150295010864513</v>
      </c>
      <c r="BE2542" s="221">
        <f t="shared" si="5597"/>
        <v>2.5090238145962065</v>
      </c>
      <c r="BF2542" s="221">
        <f>BE2542/PRODUCT($BG$6:BG2541)</f>
        <v>1.0003616315364476</v>
      </c>
      <c r="BG2542" s="16">
        <f t="shared" si="5663"/>
        <v>1.0003616315364476</v>
      </c>
      <c r="BH2542" s="10">
        <f t="shared" si="5664"/>
        <v>13.199551080338768</v>
      </c>
      <c r="BI2542" s="90"/>
      <c r="BJ2542" s="17">
        <f t="shared" si="5647"/>
        <v>48535</v>
      </c>
      <c r="BK2542" s="16">
        <f t="shared" si="5640"/>
        <v>13.205041176617915</v>
      </c>
      <c r="BL2542" s="10">
        <f ca="1">IFERROR(AVERAGE(INDIRECT("BK"&amp;AC2542-Template!$F$10+1):INDIRECT("BK"&amp;AC2542)),0)</f>
        <v>13.213858440339552</v>
      </c>
      <c r="BM2542" s="35"/>
      <c r="BN2542" s="86"/>
      <c r="BO2542" s="35"/>
      <c r="BP2542" s="35"/>
      <c r="BQ2542" s="35"/>
      <c r="BR2542" s="35"/>
      <c r="BS2542" s="35"/>
      <c r="BT2542" s="35"/>
      <c r="BU2542" s="35"/>
      <c r="BV2542" s="35"/>
      <c r="BW2542" s="35"/>
      <c r="BX2542" s="35"/>
      <c r="BY2542" s="35"/>
      <c r="BZ2542" s="35"/>
      <c r="CA2542" s="35"/>
      <c r="CB2542" s="35"/>
      <c r="CC2542" s="35"/>
      <c r="CD2542" s="35"/>
      <c r="CE2542" s="35"/>
      <c r="CF2542" s="35"/>
      <c r="CG2542" s="35"/>
      <c r="CH2542" s="35"/>
    </row>
    <row r="2543" spans="1:86" ht="15.6" x14ac:dyDescent="0.3">
      <c r="A2543" s="35"/>
      <c r="B2543" s="86"/>
      <c r="C2543" s="35"/>
      <c r="D2543" s="35"/>
      <c r="E2543" s="35"/>
      <c r="F2543" s="35"/>
      <c r="G2543" s="35"/>
      <c r="H2543" s="35"/>
      <c r="I2543" s="35"/>
      <c r="J2543" s="35"/>
      <c r="K2543" s="35"/>
      <c r="L2543" s="35"/>
      <c r="M2543" s="35"/>
      <c r="N2543" s="35"/>
      <c r="O2543" s="35"/>
      <c r="P2543" s="35"/>
      <c r="Q2543" s="35"/>
      <c r="R2543" s="35"/>
      <c r="S2543" s="35"/>
      <c r="T2543" s="17">
        <f t="shared" si="5641"/>
        <v>48559</v>
      </c>
      <c r="U2543" s="216">
        <f t="shared" si="5634"/>
        <v>6</v>
      </c>
      <c r="V2543" s="216">
        <f t="shared" si="5641"/>
        <v>2538</v>
      </c>
      <c r="W2543" s="16">
        <f t="shared" si="5648"/>
        <v>6.9534246575342467</v>
      </c>
      <c r="X2543" s="16" t="e">
        <f>IF(Template!$F$7="Linear interpolation",LinInterp($I$5:$I$22,$G$5:$G$22,W2543),CubicSpline($I$5:$I$22,$G$5:$G$22,W2543))</f>
        <v>#VALUE!</v>
      </c>
      <c r="Y2543" s="221" t="e">
        <f t="shared" si="5635"/>
        <v>#VALUE!</v>
      </c>
      <c r="Z2543" s="221" t="e">
        <f>Y2543/PRODUCT($AA$6:AA2542)</f>
        <v>#VALUE!</v>
      </c>
      <c r="AA2543" s="16" t="e">
        <f t="shared" si="5642"/>
        <v>#VALUE!</v>
      </c>
      <c r="AB2543" s="10" t="e">
        <f t="shared" si="5643"/>
        <v>#VALUE!</v>
      </c>
      <c r="AC2543" s="90">
        <f t="shared" si="5636"/>
        <v>2543</v>
      </c>
      <c r="AD2543" s="17">
        <f t="shared" si="5644"/>
        <v>48536</v>
      </c>
      <c r="AE2543" s="16" t="e">
        <f t="shared" si="5637"/>
        <v>#VALUE!</v>
      </c>
      <c r="AF2543" s="10">
        <f ca="1">IFERROR(AVERAGE(INDIRECT("AE"&amp;AC2543-Template!$F$10+1):INDIRECT("AE"&amp;AC2543)),0)</f>
        <v>0</v>
      </c>
      <c r="AG2543" s="35"/>
      <c r="AH2543" s="86"/>
      <c r="AI2543" s="35"/>
      <c r="AJ2543" s="35"/>
      <c r="AK2543" s="35"/>
      <c r="AL2543" s="35"/>
      <c r="AM2543" s="35"/>
      <c r="AN2543" s="35"/>
      <c r="AO2543" s="35"/>
      <c r="AP2543" s="35"/>
      <c r="AQ2543" s="35"/>
      <c r="AR2543" s="35"/>
      <c r="AS2543" s="35"/>
      <c r="AT2543" s="35"/>
      <c r="AU2543" s="35"/>
      <c r="AV2543" s="35"/>
      <c r="AW2543" s="35"/>
      <c r="AX2543" s="35"/>
      <c r="AY2543" s="35"/>
      <c r="AZ2543" s="17">
        <f t="shared" ref="AZ2543" si="5731">AZ2542+1</f>
        <v>48559</v>
      </c>
      <c r="BA2543" s="216">
        <f t="shared" si="5660"/>
        <v>6</v>
      </c>
      <c r="BB2543" s="216">
        <f t="shared" ref="BB2543" si="5732">BB2542+1</f>
        <v>2538</v>
      </c>
      <c r="BC2543" s="16">
        <f t="shared" si="5662"/>
        <v>6.9534246575342467</v>
      </c>
      <c r="BD2543" s="16">
        <f>IF(Template!$F$7="Linear interpolation",LinInterp($AO$5:$AO$18,$AM$5:$AM$18,BC2543),CubicSpline($AO$5:$AO$18,$AM$5:$AM$18,BC2543))</f>
        <v>14.15027817256955</v>
      </c>
      <c r="BE2543" s="221">
        <f t="shared" si="5597"/>
        <v>2.5099311549566403</v>
      </c>
      <c r="BF2543" s="221">
        <f>BE2543/PRODUCT($BG$6:BG2542)</f>
        <v>1.0003616308283545</v>
      </c>
      <c r="BG2543" s="16">
        <f t="shared" si="5663"/>
        <v>1.0003616315364476</v>
      </c>
      <c r="BH2543" s="10">
        <f t="shared" si="5664"/>
        <v>13.199551080338768</v>
      </c>
      <c r="BI2543" s="90"/>
      <c r="BJ2543" s="17">
        <f t="shared" si="5647"/>
        <v>48536</v>
      </c>
      <c r="BK2543" s="16">
        <f t="shared" si="5640"/>
        <v>13.204609748389551</v>
      </c>
      <c r="BL2543" s="10">
        <f ca="1">IFERROR(AVERAGE(INDIRECT("BK"&amp;AC2543-Template!$F$10+1):INDIRECT("BK"&amp;AC2543)),0)</f>
        <v>13.213180077594558</v>
      </c>
      <c r="BM2543" s="35"/>
      <c r="BN2543" s="86"/>
      <c r="BO2543" s="35"/>
      <c r="BP2543" s="35"/>
      <c r="BQ2543" s="35"/>
      <c r="BR2543" s="35"/>
      <c r="BS2543" s="35"/>
      <c r="BT2543" s="35"/>
      <c r="BU2543" s="35"/>
      <c r="BV2543" s="35"/>
      <c r="BW2543" s="35"/>
      <c r="BX2543" s="35"/>
      <c r="BY2543" s="35"/>
      <c r="BZ2543" s="35"/>
      <c r="CA2543" s="35"/>
      <c r="CB2543" s="35"/>
      <c r="CC2543" s="35"/>
      <c r="CD2543" s="35"/>
      <c r="CE2543" s="35"/>
      <c r="CF2543" s="35"/>
      <c r="CG2543" s="35"/>
      <c r="CH2543" s="35"/>
    </row>
    <row r="2544" spans="1:86" ht="15.6" x14ac:dyDescent="0.3">
      <c r="A2544" s="35"/>
      <c r="B2544" s="86"/>
      <c r="C2544" s="35"/>
      <c r="D2544" s="35"/>
      <c r="E2544" s="35"/>
      <c r="F2544" s="35"/>
      <c r="G2544" s="35"/>
      <c r="H2544" s="35"/>
      <c r="I2544" s="35"/>
      <c r="J2544" s="35"/>
      <c r="K2544" s="35"/>
      <c r="L2544" s="35"/>
      <c r="M2544" s="35"/>
      <c r="N2544" s="35"/>
      <c r="O2544" s="35"/>
      <c r="P2544" s="35"/>
      <c r="Q2544" s="35"/>
      <c r="R2544" s="35"/>
      <c r="S2544" s="35"/>
      <c r="T2544" s="17">
        <f t="shared" si="5641"/>
        <v>48560</v>
      </c>
      <c r="U2544" s="216">
        <f t="shared" si="5634"/>
        <v>7</v>
      </c>
      <c r="V2544" s="216">
        <f t="shared" si="5641"/>
        <v>2539</v>
      </c>
      <c r="W2544" s="16">
        <f t="shared" si="5648"/>
        <v>6.956164383561644</v>
      </c>
      <c r="X2544" s="16" t="e">
        <f>IF(Template!$F$7="Linear interpolation",LinInterp($I$5:$I$22,$G$5:$G$22,W2544),CubicSpline($I$5:$I$22,$G$5:$G$22,W2544))</f>
        <v>#VALUE!</v>
      </c>
      <c r="Y2544" s="221" t="e">
        <f t="shared" si="5635"/>
        <v>#VALUE!</v>
      </c>
      <c r="Z2544" s="221" t="e">
        <f>Y2544/PRODUCT($AA$6:AA2543)</f>
        <v>#VALUE!</v>
      </c>
      <c r="AA2544" s="16" t="e">
        <f t="shared" si="5642"/>
        <v>#VALUE!</v>
      </c>
      <c r="AB2544" s="10" t="e">
        <f t="shared" si="5643"/>
        <v>#VALUE!</v>
      </c>
      <c r="AC2544" s="90">
        <f t="shared" si="5636"/>
        <v>2544</v>
      </c>
      <c r="AD2544" s="17">
        <f t="shared" si="5644"/>
        <v>48537</v>
      </c>
      <c r="AE2544" s="16" t="e">
        <f t="shared" si="5637"/>
        <v>#VALUE!</v>
      </c>
      <c r="AF2544" s="10">
        <f ca="1">IFERROR(AVERAGE(INDIRECT("AE"&amp;AC2544-Template!$F$10+1):INDIRECT("AE"&amp;AC2544)),0)</f>
        <v>0</v>
      </c>
      <c r="AG2544" s="35"/>
      <c r="AH2544" s="86"/>
      <c r="AI2544" s="35"/>
      <c r="AJ2544" s="35"/>
      <c r="AK2544" s="35"/>
      <c r="AL2544" s="35"/>
      <c r="AM2544" s="35"/>
      <c r="AN2544" s="35"/>
      <c r="AO2544" s="35"/>
      <c r="AP2544" s="35"/>
      <c r="AQ2544" s="35"/>
      <c r="AR2544" s="35"/>
      <c r="AS2544" s="35"/>
      <c r="AT2544" s="35"/>
      <c r="AU2544" s="35"/>
      <c r="AV2544" s="35"/>
      <c r="AW2544" s="35"/>
      <c r="AX2544" s="35"/>
      <c r="AY2544" s="35"/>
      <c r="AZ2544" s="17">
        <f t="shared" ref="AZ2544" si="5733">AZ2543+1</f>
        <v>48560</v>
      </c>
      <c r="BA2544" s="216">
        <f t="shared" si="5660"/>
        <v>7</v>
      </c>
      <c r="BB2544" s="216">
        <f t="shared" ref="BB2544" si="5734">BB2543+1</f>
        <v>2539</v>
      </c>
      <c r="BC2544" s="16">
        <f t="shared" si="5662"/>
        <v>6.956164383561644</v>
      </c>
      <c r="BD2544" s="16">
        <f>IF(Template!$F$7="Linear interpolation",LinInterp($AO$5:$AO$18,$AM$5:$AM$18,BC2544),CubicSpline($AO$5:$AO$18,$AM$5:$AM$18,BC2544))</f>
        <v>14.150261344003125</v>
      </c>
      <c r="BE2544" s="221">
        <f t="shared" si="5597"/>
        <v>2.5108388228980312</v>
      </c>
      <c r="BF2544" s="221">
        <f>BE2544/PRODUCT($BG$6:BG2543)</f>
        <v>1.0003616299046025</v>
      </c>
      <c r="BG2544" s="16">
        <f t="shared" si="5663"/>
        <v>1.0003616315364476</v>
      </c>
      <c r="BH2544" s="10">
        <f t="shared" si="5664"/>
        <v>13.199551080338768</v>
      </c>
      <c r="BI2544" s="90"/>
      <c r="BJ2544" s="17">
        <f t="shared" si="5647"/>
        <v>48537</v>
      </c>
      <c r="BK2544" s="16">
        <f t="shared" si="5640"/>
        <v>13.204195642709582</v>
      </c>
      <c r="BL2544" s="10">
        <f ca="1">IFERROR(AVERAGE(INDIRECT("BK"&amp;AC2544-Template!$F$10+1):INDIRECT("BK"&amp;AC2544)),0)</f>
        <v>13.212518626862074</v>
      </c>
      <c r="BM2544" s="35"/>
      <c r="BN2544" s="86"/>
      <c r="BO2544" s="35"/>
      <c r="BP2544" s="35"/>
      <c r="BQ2544" s="35"/>
      <c r="BR2544" s="35"/>
      <c r="BS2544" s="35"/>
      <c r="BT2544" s="35"/>
      <c r="BU2544" s="35"/>
      <c r="BV2544" s="35"/>
      <c r="BW2544" s="35"/>
      <c r="BX2544" s="35"/>
      <c r="BY2544" s="35"/>
      <c r="BZ2544" s="35"/>
      <c r="CA2544" s="35"/>
      <c r="CB2544" s="35"/>
      <c r="CC2544" s="35"/>
      <c r="CD2544" s="35"/>
      <c r="CE2544" s="35"/>
      <c r="CF2544" s="35"/>
      <c r="CG2544" s="35"/>
      <c r="CH2544" s="35"/>
    </row>
    <row r="2545" spans="1:86" ht="15.6" x14ac:dyDescent="0.3">
      <c r="A2545" s="35"/>
      <c r="B2545" s="86"/>
      <c r="C2545" s="35"/>
      <c r="D2545" s="35"/>
      <c r="E2545" s="35"/>
      <c r="F2545" s="35"/>
      <c r="G2545" s="35"/>
      <c r="H2545" s="35"/>
      <c r="I2545" s="35"/>
      <c r="J2545" s="35"/>
      <c r="K2545" s="35"/>
      <c r="L2545" s="35"/>
      <c r="M2545" s="35"/>
      <c r="N2545" s="35"/>
      <c r="O2545" s="35"/>
      <c r="P2545" s="35"/>
      <c r="Q2545" s="35"/>
      <c r="R2545" s="35"/>
      <c r="S2545" s="35"/>
      <c r="T2545" s="17">
        <f t="shared" si="5641"/>
        <v>48561</v>
      </c>
      <c r="U2545" s="216">
        <f t="shared" si="5634"/>
        <v>1</v>
      </c>
      <c r="V2545" s="216">
        <f t="shared" si="5641"/>
        <v>2540</v>
      </c>
      <c r="W2545" s="16">
        <f t="shared" si="5648"/>
        <v>6.9589041095890414</v>
      </c>
      <c r="X2545" s="16" t="e">
        <f>IF(Template!$F$7="Linear interpolation",LinInterp($I$5:$I$22,$G$5:$G$22,W2545),CubicSpline($I$5:$I$22,$G$5:$G$22,W2545))</f>
        <v>#VALUE!</v>
      </c>
      <c r="Y2545" s="221" t="e">
        <f t="shared" si="5635"/>
        <v>#VALUE!</v>
      </c>
      <c r="Z2545" s="221" t="e">
        <f>Y2545/PRODUCT($AA$6:AA2544)</f>
        <v>#VALUE!</v>
      </c>
      <c r="AA2545" s="16" t="e">
        <f t="shared" si="5642"/>
        <v>#VALUE!</v>
      </c>
      <c r="AB2545" s="10" t="e">
        <f t="shared" si="5643"/>
        <v>#VALUE!</v>
      </c>
      <c r="AC2545" s="90">
        <f t="shared" si="5636"/>
        <v>2545</v>
      </c>
      <c r="AD2545" s="17">
        <f t="shared" si="5644"/>
        <v>48538</v>
      </c>
      <c r="AE2545" s="16" t="e">
        <f t="shared" si="5637"/>
        <v>#VALUE!</v>
      </c>
      <c r="AF2545" s="10">
        <f ca="1">IFERROR(AVERAGE(INDIRECT("AE"&amp;AC2545-Template!$F$10+1):INDIRECT("AE"&amp;AC2545)),0)</f>
        <v>0</v>
      </c>
      <c r="AG2545" s="35"/>
      <c r="AH2545" s="86"/>
      <c r="AI2545" s="35"/>
      <c r="AJ2545" s="35"/>
      <c r="AK2545" s="35"/>
      <c r="AL2545" s="35"/>
      <c r="AM2545" s="35"/>
      <c r="AN2545" s="35"/>
      <c r="AO2545" s="35"/>
      <c r="AP2545" s="35"/>
      <c r="AQ2545" s="35"/>
      <c r="AR2545" s="35"/>
      <c r="AS2545" s="35"/>
      <c r="AT2545" s="35"/>
      <c r="AU2545" s="35"/>
      <c r="AV2545" s="35"/>
      <c r="AW2545" s="35"/>
      <c r="AX2545" s="35"/>
      <c r="AY2545" s="35"/>
      <c r="AZ2545" s="17">
        <f t="shared" ref="AZ2545" si="5735">AZ2544+1</f>
        <v>48561</v>
      </c>
      <c r="BA2545" s="216">
        <f t="shared" si="5660"/>
        <v>1</v>
      </c>
      <c r="BB2545" s="216">
        <f t="shared" ref="BB2545" si="5736">BB2544+1</f>
        <v>2540</v>
      </c>
      <c r="BC2545" s="16">
        <f t="shared" si="5662"/>
        <v>6.9589041095890414</v>
      </c>
      <c r="BD2545" s="16">
        <f>IF(Template!$F$7="Linear interpolation",LinInterp($AO$5:$AO$18,$AM$5:$AM$18,BC2545),CubicSpline($AO$5:$AO$18,$AM$5:$AM$18,BC2545))</f>
        <v>14.150244533241196</v>
      </c>
      <c r="BE2545" s="221">
        <f t="shared" si="5597"/>
        <v>2.5117468197768242</v>
      </c>
      <c r="BF2545" s="221">
        <f>BE2545/PRODUCT($BG$6:BG2544)</f>
        <v>1.0003616292584026</v>
      </c>
      <c r="BG2545" s="16">
        <f t="shared" si="5663"/>
        <v>1.0003616292584026</v>
      </c>
      <c r="BH2545" s="10">
        <f t="shared" si="5664"/>
        <v>13.199467931693132</v>
      </c>
      <c r="BI2545" s="90"/>
      <c r="BJ2545" s="17">
        <f t="shared" si="5647"/>
        <v>48538</v>
      </c>
      <c r="BK2545" s="16">
        <f t="shared" si="5640"/>
        <v>13.204195642709582</v>
      </c>
      <c r="BL2545" s="10">
        <f ca="1">IFERROR(AVERAGE(INDIRECT("BK"&amp;AC2545-Template!$F$10+1):INDIRECT("BK"&amp;AC2545)),0)</f>
        <v>13.211887341611225</v>
      </c>
      <c r="BM2545" s="35"/>
      <c r="BN2545" s="86"/>
      <c r="BO2545" s="35"/>
      <c r="BP2545" s="35"/>
      <c r="BQ2545" s="35"/>
      <c r="BR2545" s="35"/>
      <c r="BS2545" s="35"/>
      <c r="BT2545" s="35"/>
      <c r="BU2545" s="35"/>
      <c r="BV2545" s="35"/>
      <c r="BW2545" s="35"/>
      <c r="BX2545" s="35"/>
      <c r="BY2545" s="35"/>
      <c r="BZ2545" s="35"/>
      <c r="CA2545" s="35"/>
      <c r="CB2545" s="35"/>
      <c r="CC2545" s="35"/>
      <c r="CD2545" s="35"/>
      <c r="CE2545" s="35"/>
      <c r="CF2545" s="35"/>
      <c r="CG2545" s="35"/>
      <c r="CH2545" s="35"/>
    </row>
    <row r="2546" spans="1:86" ht="15.6" x14ac:dyDescent="0.3">
      <c r="A2546" s="35"/>
      <c r="B2546" s="86"/>
      <c r="C2546" s="35"/>
      <c r="D2546" s="35"/>
      <c r="E2546" s="35"/>
      <c r="F2546" s="35"/>
      <c r="G2546" s="35"/>
      <c r="H2546" s="35"/>
      <c r="I2546" s="35"/>
      <c r="J2546" s="35"/>
      <c r="K2546" s="35"/>
      <c r="L2546" s="35"/>
      <c r="M2546" s="35"/>
      <c r="N2546" s="35"/>
      <c r="O2546" s="35"/>
      <c r="P2546" s="35"/>
      <c r="Q2546" s="35"/>
      <c r="R2546" s="35"/>
      <c r="S2546" s="35"/>
      <c r="T2546" s="17">
        <f t="shared" si="5641"/>
        <v>48562</v>
      </c>
      <c r="U2546" s="216">
        <f t="shared" si="5634"/>
        <v>2</v>
      </c>
      <c r="V2546" s="216">
        <f t="shared" si="5641"/>
        <v>2541</v>
      </c>
      <c r="W2546" s="16">
        <f t="shared" si="5648"/>
        <v>6.9616438356164387</v>
      </c>
      <c r="X2546" s="16" t="e">
        <f>IF(Template!$F$7="Linear interpolation",LinInterp($I$5:$I$22,$G$5:$G$22,W2546),CubicSpline($I$5:$I$22,$G$5:$G$22,W2546))</f>
        <v>#VALUE!</v>
      </c>
      <c r="Y2546" s="221" t="e">
        <f t="shared" si="5635"/>
        <v>#VALUE!</v>
      </c>
      <c r="Z2546" s="221" t="e">
        <f>Y2546/PRODUCT($AA$6:AA2545)</f>
        <v>#VALUE!</v>
      </c>
      <c r="AA2546" s="16" t="e">
        <f t="shared" si="5642"/>
        <v>#VALUE!</v>
      </c>
      <c r="AB2546" s="10" t="e">
        <f t="shared" si="5643"/>
        <v>#VALUE!</v>
      </c>
      <c r="AC2546" s="90">
        <f t="shared" si="5636"/>
        <v>2546</v>
      </c>
      <c r="AD2546" s="17">
        <f t="shared" si="5644"/>
        <v>48539</v>
      </c>
      <c r="AE2546" s="16" t="e">
        <f t="shared" si="5637"/>
        <v>#VALUE!</v>
      </c>
      <c r="AF2546" s="10">
        <f ca="1">IFERROR(AVERAGE(INDIRECT("AE"&amp;AC2546-Template!$F$10+1):INDIRECT("AE"&amp;AC2546)),0)</f>
        <v>0</v>
      </c>
      <c r="AG2546" s="35"/>
      <c r="AH2546" s="86"/>
      <c r="AI2546" s="35"/>
      <c r="AJ2546" s="35"/>
      <c r="AK2546" s="35"/>
      <c r="AL2546" s="35"/>
      <c r="AM2546" s="35"/>
      <c r="AN2546" s="35"/>
      <c r="AO2546" s="35"/>
      <c r="AP2546" s="35"/>
      <c r="AQ2546" s="35"/>
      <c r="AR2546" s="35"/>
      <c r="AS2546" s="35"/>
      <c r="AT2546" s="35"/>
      <c r="AU2546" s="35"/>
      <c r="AV2546" s="35"/>
      <c r="AW2546" s="35"/>
      <c r="AX2546" s="35"/>
      <c r="AY2546" s="35"/>
      <c r="AZ2546" s="17">
        <f t="shared" ref="AZ2546" si="5737">AZ2545+1</f>
        <v>48562</v>
      </c>
      <c r="BA2546" s="216">
        <f t="shared" si="5660"/>
        <v>2</v>
      </c>
      <c r="BB2546" s="216">
        <f t="shared" ref="BB2546" si="5738">BB2545+1</f>
        <v>2541</v>
      </c>
      <c r="BC2546" s="16">
        <f t="shared" si="5662"/>
        <v>6.9616438356164387</v>
      </c>
      <c r="BD2546" s="16">
        <f>IF(Template!$F$7="Linear interpolation",LinInterp($AO$5:$AO$18,$AM$5:$AM$18,BC2546),CubicSpline($AO$5:$AO$18,$AM$5:$AM$18,BC2546))</f>
        <v>14.150227748359713</v>
      </c>
      <c r="BE2546" s="221">
        <f t="shared" si="5597"/>
        <v>2.5126551469532474</v>
      </c>
      <c r="BF2546" s="221">
        <f>BE2546/PRODUCT($BG$6:BG2545)</f>
        <v>1.0003616316617867</v>
      </c>
      <c r="BG2546" s="16">
        <f t="shared" si="5663"/>
        <v>1.0003616316617867</v>
      </c>
      <c r="BH2546" s="10">
        <f t="shared" si="5664"/>
        <v>13.199555655214912</v>
      </c>
      <c r="BI2546" s="90"/>
      <c r="BJ2546" s="17">
        <f t="shared" si="5647"/>
        <v>48539</v>
      </c>
      <c r="BK2546" s="16">
        <f t="shared" si="5640"/>
        <v>13.204195642709582</v>
      </c>
      <c r="BL2546" s="10">
        <f ca="1">IFERROR(AVERAGE(INDIRECT("BK"&amp;AC2546-Template!$F$10+1):INDIRECT("BK"&amp;AC2546)),0)</f>
        <v>13.211285670849684</v>
      </c>
      <c r="BM2546" s="35"/>
      <c r="BN2546" s="86"/>
      <c r="BO2546" s="35"/>
      <c r="BP2546" s="35"/>
      <c r="BQ2546" s="35"/>
      <c r="BR2546" s="35"/>
      <c r="BS2546" s="35"/>
      <c r="BT2546" s="35"/>
      <c r="BU2546" s="35"/>
      <c r="BV2546" s="35"/>
      <c r="BW2546" s="35"/>
      <c r="BX2546" s="35"/>
      <c r="BY2546" s="35"/>
      <c r="BZ2546" s="35"/>
      <c r="CA2546" s="35"/>
      <c r="CB2546" s="35"/>
      <c r="CC2546" s="35"/>
      <c r="CD2546" s="35"/>
      <c r="CE2546" s="35"/>
      <c r="CF2546" s="35"/>
      <c r="CG2546" s="35"/>
      <c r="CH2546" s="35"/>
    </row>
    <row r="2547" spans="1:86" ht="15.6" x14ac:dyDescent="0.3">
      <c r="A2547" s="35"/>
      <c r="B2547" s="86"/>
      <c r="C2547" s="35"/>
      <c r="D2547" s="35"/>
      <c r="E2547" s="35"/>
      <c r="F2547" s="35"/>
      <c r="G2547" s="35"/>
      <c r="H2547" s="35"/>
      <c r="I2547" s="35"/>
      <c r="J2547" s="35"/>
      <c r="K2547" s="35"/>
      <c r="L2547" s="35"/>
      <c r="M2547" s="35"/>
      <c r="N2547" s="35"/>
      <c r="O2547" s="35"/>
      <c r="P2547" s="35"/>
      <c r="Q2547" s="35"/>
      <c r="R2547" s="35"/>
      <c r="S2547" s="35"/>
      <c r="T2547" s="17">
        <f t="shared" si="5641"/>
        <v>48563</v>
      </c>
      <c r="U2547" s="216">
        <f t="shared" si="5634"/>
        <v>3</v>
      </c>
      <c r="V2547" s="216">
        <f t="shared" si="5641"/>
        <v>2542</v>
      </c>
      <c r="W2547" s="16">
        <f t="shared" si="5648"/>
        <v>6.9643835616438352</v>
      </c>
      <c r="X2547" s="16" t="e">
        <f>IF(Template!$F$7="Linear interpolation",LinInterp($I$5:$I$22,$G$5:$G$22,W2547),CubicSpline($I$5:$I$22,$G$5:$G$22,W2547))</f>
        <v>#VALUE!</v>
      </c>
      <c r="Y2547" s="221" t="e">
        <f t="shared" si="5635"/>
        <v>#VALUE!</v>
      </c>
      <c r="Z2547" s="221" t="e">
        <f>Y2547/PRODUCT($AA$6:AA2546)</f>
        <v>#VALUE!</v>
      </c>
      <c r="AA2547" s="16" t="e">
        <f t="shared" si="5642"/>
        <v>#VALUE!</v>
      </c>
      <c r="AB2547" s="10" t="e">
        <f t="shared" si="5643"/>
        <v>#VALUE!</v>
      </c>
      <c r="AC2547" s="90">
        <f t="shared" si="5636"/>
        <v>2547</v>
      </c>
      <c r="AD2547" s="17">
        <f t="shared" si="5644"/>
        <v>48540</v>
      </c>
      <c r="AE2547" s="16" t="e">
        <f t="shared" si="5637"/>
        <v>#VALUE!</v>
      </c>
      <c r="AF2547" s="10">
        <f ca="1">IFERROR(AVERAGE(INDIRECT("AE"&amp;AC2547-Template!$F$10+1):INDIRECT("AE"&amp;AC2547)),0)</f>
        <v>0</v>
      </c>
      <c r="AG2547" s="35"/>
      <c r="AH2547" s="86"/>
      <c r="AI2547" s="35"/>
      <c r="AJ2547" s="35"/>
      <c r="AK2547" s="35"/>
      <c r="AL2547" s="35"/>
      <c r="AM2547" s="35"/>
      <c r="AN2547" s="35"/>
      <c r="AO2547" s="35"/>
      <c r="AP2547" s="35"/>
      <c r="AQ2547" s="35"/>
      <c r="AR2547" s="35"/>
      <c r="AS2547" s="35"/>
      <c r="AT2547" s="35"/>
      <c r="AU2547" s="35"/>
      <c r="AV2547" s="35"/>
      <c r="AW2547" s="35"/>
      <c r="AX2547" s="35"/>
      <c r="AY2547" s="35"/>
      <c r="AZ2547" s="17">
        <f t="shared" ref="AZ2547" si="5739">AZ2546+1</f>
        <v>48563</v>
      </c>
      <c r="BA2547" s="216">
        <f t="shared" si="5660"/>
        <v>3</v>
      </c>
      <c r="BB2547" s="216">
        <f t="shared" ref="BB2547" si="5740">BB2546+1</f>
        <v>2542</v>
      </c>
      <c r="BC2547" s="16">
        <f t="shared" si="5662"/>
        <v>6.9643835616438352</v>
      </c>
      <c r="BD2547" s="16">
        <f>IF(Template!$F$7="Linear interpolation",LinInterp($AO$5:$AO$18,$AM$5:$AM$18,BC2547),CubicSpline($AO$5:$AO$18,$AM$5:$AM$18,BC2547))</f>
        <v>14.15021099743463</v>
      </c>
      <c r="BE2547" s="221">
        <f t="shared" ref="BE2547:BE2610" si="5741">(1+(BD2547/100))^BC2547</f>
        <v>2.5135638057913163</v>
      </c>
      <c r="BF2547" s="221">
        <f>BE2547/PRODUCT($BG$6:BG2546)</f>
        <v>1.0003616329280882</v>
      </c>
      <c r="BG2547" s="16">
        <f t="shared" si="5663"/>
        <v>1.0003616329280882</v>
      </c>
      <c r="BH2547" s="10">
        <f t="shared" si="5664"/>
        <v>13.199601875219958</v>
      </c>
      <c r="BI2547" s="90"/>
      <c r="BJ2547" s="17">
        <f t="shared" si="5647"/>
        <v>48540</v>
      </c>
      <c r="BK2547" s="16">
        <f t="shared" si="5640"/>
        <v>13.201884659015061</v>
      </c>
      <c r="BL2547" s="10">
        <f ca="1">IFERROR(AVERAGE(INDIRECT("BK"&amp;AC2547-Template!$F$10+1):INDIRECT("BK"&amp;AC2547)),0)</f>
        <v>13.210606967298324</v>
      </c>
      <c r="BM2547" s="35"/>
      <c r="BN2547" s="86"/>
      <c r="BO2547" s="35"/>
      <c r="BP2547" s="35"/>
      <c r="BQ2547" s="35"/>
      <c r="BR2547" s="35"/>
      <c r="BS2547" s="35"/>
      <c r="BT2547" s="35"/>
      <c r="BU2547" s="35"/>
      <c r="BV2547" s="35"/>
      <c r="BW2547" s="35"/>
      <c r="BX2547" s="35"/>
      <c r="BY2547" s="35"/>
      <c r="BZ2547" s="35"/>
      <c r="CA2547" s="35"/>
      <c r="CB2547" s="35"/>
      <c r="CC2547" s="35"/>
      <c r="CD2547" s="35"/>
      <c r="CE2547" s="35"/>
      <c r="CF2547" s="35"/>
      <c r="CG2547" s="35"/>
      <c r="CH2547" s="35"/>
    </row>
    <row r="2548" spans="1:86" ht="15.6" x14ac:dyDescent="0.3">
      <c r="A2548" s="35"/>
      <c r="B2548" s="86"/>
      <c r="C2548" s="35"/>
      <c r="D2548" s="35"/>
      <c r="E2548" s="35"/>
      <c r="F2548" s="35"/>
      <c r="G2548" s="35"/>
      <c r="H2548" s="35"/>
      <c r="I2548" s="35"/>
      <c r="J2548" s="35"/>
      <c r="K2548" s="35"/>
      <c r="L2548" s="35"/>
      <c r="M2548" s="35"/>
      <c r="N2548" s="35"/>
      <c r="O2548" s="35"/>
      <c r="P2548" s="35"/>
      <c r="Q2548" s="35"/>
      <c r="R2548" s="35"/>
      <c r="S2548" s="35"/>
      <c r="T2548" s="17">
        <f t="shared" si="5641"/>
        <v>48564</v>
      </c>
      <c r="U2548" s="216">
        <f t="shared" si="5634"/>
        <v>4</v>
      </c>
      <c r="V2548" s="216">
        <f t="shared" si="5641"/>
        <v>2543</v>
      </c>
      <c r="W2548" s="16">
        <f t="shared" si="5648"/>
        <v>6.9671232876712326</v>
      </c>
      <c r="X2548" s="16" t="e">
        <f>IF(Template!$F$7="Linear interpolation",LinInterp($I$5:$I$22,$G$5:$G$22,W2548),CubicSpline($I$5:$I$22,$G$5:$G$22,W2548))</f>
        <v>#VALUE!</v>
      </c>
      <c r="Y2548" s="221" t="e">
        <f t="shared" si="5635"/>
        <v>#VALUE!</v>
      </c>
      <c r="Z2548" s="221" t="e">
        <f>Y2548/PRODUCT($AA$6:AA2547)</f>
        <v>#VALUE!</v>
      </c>
      <c r="AA2548" s="16" t="e">
        <f t="shared" si="5642"/>
        <v>#VALUE!</v>
      </c>
      <c r="AB2548" s="10" t="e">
        <f t="shared" si="5643"/>
        <v>#VALUE!</v>
      </c>
      <c r="AC2548" s="90">
        <f t="shared" si="5636"/>
        <v>2548</v>
      </c>
      <c r="AD2548" s="17">
        <f t="shared" si="5644"/>
        <v>48541</v>
      </c>
      <c r="AE2548" s="16" t="e">
        <f t="shared" si="5637"/>
        <v>#VALUE!</v>
      </c>
      <c r="AF2548" s="10">
        <f ca="1">IFERROR(AVERAGE(INDIRECT("AE"&amp;AC2548-Template!$F$10+1):INDIRECT("AE"&amp;AC2548)),0)</f>
        <v>0</v>
      </c>
      <c r="AG2548" s="35"/>
      <c r="AH2548" s="86"/>
      <c r="AI2548" s="35"/>
      <c r="AJ2548" s="35"/>
      <c r="AK2548" s="35"/>
      <c r="AL2548" s="35"/>
      <c r="AM2548" s="35"/>
      <c r="AN2548" s="35"/>
      <c r="AO2548" s="35"/>
      <c r="AP2548" s="35"/>
      <c r="AQ2548" s="35"/>
      <c r="AR2548" s="35"/>
      <c r="AS2548" s="35"/>
      <c r="AT2548" s="35"/>
      <c r="AU2548" s="35"/>
      <c r="AV2548" s="35"/>
      <c r="AW2548" s="35"/>
      <c r="AX2548" s="35"/>
      <c r="AY2548" s="35"/>
      <c r="AZ2548" s="17">
        <f t="shared" ref="AZ2548" si="5742">AZ2547+1</f>
        <v>48564</v>
      </c>
      <c r="BA2548" s="216">
        <f t="shared" si="5660"/>
        <v>4</v>
      </c>
      <c r="BB2548" s="216">
        <f t="shared" ref="BB2548" si="5743">BB2547+1</f>
        <v>2543</v>
      </c>
      <c r="BC2548" s="16">
        <f t="shared" si="5662"/>
        <v>6.9671232876712326</v>
      </c>
      <c r="BD2548" s="16">
        <f>IF(Template!$F$7="Linear interpolation",LinInterp($AO$5:$AO$18,$AM$5:$AM$18,BC2548),CubicSpline($AO$5:$AO$18,$AM$5:$AM$18,BC2548))</f>
        <v>14.150194288541902</v>
      </c>
      <c r="BE2548" s="221">
        <f t="shared" si="5741"/>
        <v>2.5144727976588346</v>
      </c>
      <c r="BF2548" s="221">
        <f>BE2548/PRODUCT($BG$6:BG2547)</f>
        <v>1.0003616346899269</v>
      </c>
      <c r="BG2548" s="16">
        <f t="shared" si="5663"/>
        <v>1.0003616346899269</v>
      </c>
      <c r="BH2548" s="10">
        <f t="shared" si="5664"/>
        <v>13.199666182331594</v>
      </c>
      <c r="BI2548" s="90"/>
      <c r="BJ2548" s="17">
        <f t="shared" si="5647"/>
        <v>48541</v>
      </c>
      <c r="BK2548" s="16">
        <f t="shared" si="5640"/>
        <v>13.202713011833179</v>
      </c>
      <c r="BL2548" s="10">
        <f ca="1">IFERROR(AVERAGE(INDIRECT("BK"&amp;AC2548-Template!$F$10+1):INDIRECT("BK"&amp;AC2548)),0)</f>
        <v>13.209955875507568</v>
      </c>
      <c r="BM2548" s="35"/>
      <c r="BN2548" s="86"/>
      <c r="BO2548" s="35"/>
      <c r="BP2548" s="35"/>
      <c r="BQ2548" s="35"/>
      <c r="BR2548" s="35"/>
      <c r="BS2548" s="35"/>
      <c r="BT2548" s="35"/>
      <c r="BU2548" s="35"/>
      <c r="BV2548" s="35"/>
      <c r="BW2548" s="35"/>
      <c r="BX2548" s="35"/>
      <c r="BY2548" s="35"/>
      <c r="BZ2548" s="35"/>
      <c r="CA2548" s="35"/>
      <c r="CB2548" s="35"/>
      <c r="CC2548" s="35"/>
      <c r="CD2548" s="35"/>
      <c r="CE2548" s="35"/>
      <c r="CF2548" s="35"/>
      <c r="CG2548" s="35"/>
      <c r="CH2548" s="35"/>
    </row>
    <row r="2549" spans="1:86" ht="15.6" x14ac:dyDescent="0.3">
      <c r="A2549" s="35"/>
      <c r="B2549" s="86"/>
      <c r="C2549" s="35"/>
      <c r="D2549" s="35"/>
      <c r="E2549" s="35"/>
      <c r="F2549" s="35"/>
      <c r="G2549" s="35"/>
      <c r="H2549" s="35"/>
      <c r="I2549" s="35"/>
      <c r="J2549" s="35"/>
      <c r="K2549" s="35"/>
      <c r="L2549" s="35"/>
      <c r="M2549" s="35"/>
      <c r="N2549" s="35"/>
      <c r="O2549" s="35"/>
      <c r="P2549" s="35"/>
      <c r="Q2549" s="35"/>
      <c r="R2549" s="35"/>
      <c r="S2549" s="35"/>
      <c r="T2549" s="17">
        <f t="shared" si="5641"/>
        <v>48565</v>
      </c>
      <c r="U2549" s="216">
        <f t="shared" si="5634"/>
        <v>5</v>
      </c>
      <c r="V2549" s="216">
        <f t="shared" si="5641"/>
        <v>2544</v>
      </c>
      <c r="W2549" s="16">
        <f t="shared" si="5648"/>
        <v>6.9698630136986299</v>
      </c>
      <c r="X2549" s="16" t="e">
        <f>IF(Template!$F$7="Linear interpolation",LinInterp($I$5:$I$22,$G$5:$G$22,W2549),CubicSpline($I$5:$I$22,$G$5:$G$22,W2549))</f>
        <v>#VALUE!</v>
      </c>
      <c r="Y2549" s="221" t="e">
        <f t="shared" si="5635"/>
        <v>#VALUE!</v>
      </c>
      <c r="Z2549" s="221" t="e">
        <f>Y2549/PRODUCT($AA$6:AA2548)</f>
        <v>#VALUE!</v>
      </c>
      <c r="AA2549" s="16" t="e">
        <f t="shared" si="5642"/>
        <v>#VALUE!</v>
      </c>
      <c r="AB2549" s="10" t="e">
        <f t="shared" si="5643"/>
        <v>#VALUE!</v>
      </c>
      <c r="AC2549" s="90">
        <f t="shared" si="5636"/>
        <v>2549</v>
      </c>
      <c r="AD2549" s="17">
        <f t="shared" si="5644"/>
        <v>48542</v>
      </c>
      <c r="AE2549" s="16" t="e">
        <f t="shared" si="5637"/>
        <v>#VALUE!</v>
      </c>
      <c r="AF2549" s="10">
        <f ca="1">IFERROR(AVERAGE(INDIRECT("AE"&amp;AC2549-Template!$F$10+1):INDIRECT("AE"&amp;AC2549)),0)</f>
        <v>0</v>
      </c>
      <c r="AG2549" s="35"/>
      <c r="AH2549" s="86"/>
      <c r="AI2549" s="35"/>
      <c r="AJ2549" s="35"/>
      <c r="AK2549" s="35"/>
      <c r="AL2549" s="35"/>
      <c r="AM2549" s="35"/>
      <c r="AN2549" s="35"/>
      <c r="AO2549" s="35"/>
      <c r="AP2549" s="35"/>
      <c r="AQ2549" s="35"/>
      <c r="AR2549" s="35"/>
      <c r="AS2549" s="35"/>
      <c r="AT2549" s="35"/>
      <c r="AU2549" s="35"/>
      <c r="AV2549" s="35"/>
      <c r="AW2549" s="35"/>
      <c r="AX2549" s="35"/>
      <c r="AY2549" s="35"/>
      <c r="AZ2549" s="17">
        <f t="shared" ref="AZ2549" si="5744">AZ2548+1</f>
        <v>48565</v>
      </c>
      <c r="BA2549" s="216">
        <f t="shared" si="5660"/>
        <v>5</v>
      </c>
      <c r="BB2549" s="216">
        <f t="shared" ref="BB2549" si="5745">BB2548+1</f>
        <v>2544</v>
      </c>
      <c r="BC2549" s="16">
        <f t="shared" si="5662"/>
        <v>6.9698630136986299</v>
      </c>
      <c r="BD2549" s="16">
        <f>IF(Template!$F$7="Linear interpolation",LinInterp($AO$5:$AO$18,$AM$5:$AM$18,BC2549),CubicSpline($AO$5:$AO$18,$AM$5:$AM$18,BC2549))</f>
        <v>14.150177629757485</v>
      </c>
      <c r="BE2549" s="221">
        <f t="shared" si="5741"/>
        <v>2.5153821239274121</v>
      </c>
      <c r="BF2549" s="221">
        <f>BE2549/PRODUCT($BG$6:BG2548)</f>
        <v>1.0003616369480808</v>
      </c>
      <c r="BG2549" s="16">
        <f t="shared" si="5663"/>
        <v>1.0003616369480808</v>
      </c>
      <c r="BH2549" s="10">
        <f t="shared" si="5664"/>
        <v>13.199748604948436</v>
      </c>
      <c r="BI2549" s="90"/>
      <c r="BJ2549" s="17">
        <f t="shared" si="5647"/>
        <v>48542</v>
      </c>
      <c r="BK2549" s="16">
        <f t="shared" si="5640"/>
        <v>13.202385943537177</v>
      </c>
      <c r="BL2549" s="10">
        <f ca="1">IFERROR(AVERAGE(INDIRECT("BK"&amp;AC2549-Template!$F$10+1):INDIRECT("BK"&amp;AC2549)),0)</f>
        <v>13.209466044251883</v>
      </c>
      <c r="BM2549" s="35"/>
      <c r="BN2549" s="86"/>
      <c r="BO2549" s="35"/>
      <c r="BP2549" s="35"/>
      <c r="BQ2549" s="35"/>
      <c r="BR2549" s="35"/>
      <c r="BS2549" s="35"/>
      <c r="BT2549" s="35"/>
      <c r="BU2549" s="35"/>
      <c r="BV2549" s="35"/>
      <c r="BW2549" s="35"/>
      <c r="BX2549" s="35"/>
      <c r="BY2549" s="35"/>
      <c r="BZ2549" s="35"/>
      <c r="CA2549" s="35"/>
      <c r="CB2549" s="35"/>
      <c r="CC2549" s="35"/>
      <c r="CD2549" s="35"/>
      <c r="CE2549" s="35"/>
      <c r="CF2549" s="35"/>
      <c r="CG2549" s="35"/>
      <c r="CH2549" s="35"/>
    </row>
    <row r="2550" spans="1:86" ht="15.6" x14ac:dyDescent="0.3">
      <c r="A2550" s="35"/>
      <c r="B2550" s="86"/>
      <c r="C2550" s="35"/>
      <c r="D2550" s="35"/>
      <c r="E2550" s="35"/>
      <c r="F2550" s="35"/>
      <c r="G2550" s="35"/>
      <c r="H2550" s="35"/>
      <c r="I2550" s="35"/>
      <c r="J2550" s="35"/>
      <c r="K2550" s="35"/>
      <c r="L2550" s="35"/>
      <c r="M2550" s="35"/>
      <c r="N2550" s="35"/>
      <c r="O2550" s="35"/>
      <c r="P2550" s="35"/>
      <c r="Q2550" s="35"/>
      <c r="R2550" s="35"/>
      <c r="S2550" s="35"/>
      <c r="T2550" s="17">
        <f t="shared" si="5641"/>
        <v>48566</v>
      </c>
      <c r="U2550" s="216">
        <f t="shared" si="5634"/>
        <v>6</v>
      </c>
      <c r="V2550" s="216">
        <f t="shared" si="5641"/>
        <v>2545</v>
      </c>
      <c r="W2550" s="16">
        <f t="shared" si="5648"/>
        <v>6.9726027397260273</v>
      </c>
      <c r="X2550" s="16" t="e">
        <f>IF(Template!$F$7="Linear interpolation",LinInterp($I$5:$I$22,$G$5:$G$22,W2550),CubicSpline($I$5:$I$22,$G$5:$G$22,W2550))</f>
        <v>#VALUE!</v>
      </c>
      <c r="Y2550" s="221" t="e">
        <f t="shared" si="5635"/>
        <v>#VALUE!</v>
      </c>
      <c r="Z2550" s="221" t="e">
        <f>Y2550/PRODUCT($AA$6:AA2549)</f>
        <v>#VALUE!</v>
      </c>
      <c r="AA2550" s="16" t="e">
        <f t="shared" si="5642"/>
        <v>#VALUE!</v>
      </c>
      <c r="AB2550" s="10" t="e">
        <f t="shared" si="5643"/>
        <v>#VALUE!</v>
      </c>
      <c r="AC2550" s="90">
        <f t="shared" si="5636"/>
        <v>2550</v>
      </c>
      <c r="AD2550" s="17">
        <f t="shared" si="5644"/>
        <v>48543</v>
      </c>
      <c r="AE2550" s="16" t="e">
        <f t="shared" si="5637"/>
        <v>#VALUE!</v>
      </c>
      <c r="AF2550" s="10">
        <f ca="1">IFERROR(AVERAGE(INDIRECT("AE"&amp;AC2550-Template!$F$10+1):INDIRECT("AE"&amp;AC2550)),0)</f>
        <v>0</v>
      </c>
      <c r="AG2550" s="35"/>
      <c r="AH2550" s="86"/>
      <c r="AI2550" s="35"/>
      <c r="AJ2550" s="35"/>
      <c r="AK2550" s="35"/>
      <c r="AL2550" s="35"/>
      <c r="AM2550" s="35"/>
      <c r="AN2550" s="35"/>
      <c r="AO2550" s="35"/>
      <c r="AP2550" s="35"/>
      <c r="AQ2550" s="35"/>
      <c r="AR2550" s="35"/>
      <c r="AS2550" s="35"/>
      <c r="AT2550" s="35"/>
      <c r="AU2550" s="35"/>
      <c r="AV2550" s="35"/>
      <c r="AW2550" s="35"/>
      <c r="AX2550" s="35"/>
      <c r="AY2550" s="35"/>
      <c r="AZ2550" s="17">
        <f t="shared" ref="AZ2550" si="5746">AZ2549+1</f>
        <v>48566</v>
      </c>
      <c r="BA2550" s="216">
        <f t="shared" si="5660"/>
        <v>6</v>
      </c>
      <c r="BB2550" s="216">
        <f t="shared" ref="BB2550" si="5747">BB2549+1</f>
        <v>2545</v>
      </c>
      <c r="BC2550" s="16">
        <f t="shared" si="5662"/>
        <v>6.9726027397260273</v>
      </c>
      <c r="BD2550" s="16">
        <f>IF(Template!$F$7="Linear interpolation",LinInterp($AO$5:$AO$18,$AM$5:$AM$18,BC2550),CubicSpline($AO$5:$AO$18,$AM$5:$AM$18,BC2550))</f>
        <v>14.150161029157328</v>
      </c>
      <c r="BE2550" s="221">
        <f t="shared" si="5741"/>
        <v>2.5162917859724554</v>
      </c>
      <c r="BF2550" s="221">
        <f>BE2550/PRODUCT($BG$6:BG2549)</f>
        <v>1.0003616397033239</v>
      </c>
      <c r="BG2550" s="16">
        <f t="shared" si="5663"/>
        <v>1.0003616369480808</v>
      </c>
      <c r="BH2550" s="10">
        <f t="shared" si="5664"/>
        <v>13.199748604948436</v>
      </c>
      <c r="BI2550" s="90"/>
      <c r="BJ2550" s="17">
        <f t="shared" si="5647"/>
        <v>48543</v>
      </c>
      <c r="BK2550" s="16">
        <f t="shared" si="5640"/>
        <v>13.202076367808457</v>
      </c>
      <c r="BL2550" s="10">
        <f ca="1">IFERROR(AVERAGE(INDIRECT("BK"&amp;AC2550-Template!$F$10+1):INDIRECT("BK"&amp;AC2550)),0)</f>
        <v>13.208906660122437</v>
      </c>
      <c r="BM2550" s="35"/>
      <c r="BN2550" s="86"/>
      <c r="BO2550" s="35"/>
      <c r="BP2550" s="35"/>
      <c r="BQ2550" s="35"/>
      <c r="BR2550" s="35"/>
      <c r="BS2550" s="35"/>
      <c r="BT2550" s="35"/>
      <c r="BU2550" s="35"/>
      <c r="BV2550" s="35"/>
      <c r="BW2550" s="35"/>
      <c r="BX2550" s="35"/>
      <c r="BY2550" s="35"/>
      <c r="BZ2550" s="35"/>
      <c r="CA2550" s="35"/>
      <c r="CB2550" s="35"/>
      <c r="CC2550" s="35"/>
      <c r="CD2550" s="35"/>
      <c r="CE2550" s="35"/>
      <c r="CF2550" s="35"/>
      <c r="CG2550" s="35"/>
      <c r="CH2550" s="35"/>
    </row>
    <row r="2551" spans="1:86" ht="15.6" x14ac:dyDescent="0.3">
      <c r="A2551" s="35"/>
      <c r="B2551" s="86"/>
      <c r="C2551" s="35"/>
      <c r="D2551" s="35"/>
      <c r="E2551" s="35"/>
      <c r="F2551" s="35"/>
      <c r="G2551" s="35"/>
      <c r="H2551" s="35"/>
      <c r="I2551" s="35"/>
      <c r="J2551" s="35"/>
      <c r="K2551" s="35"/>
      <c r="L2551" s="35"/>
      <c r="M2551" s="35"/>
      <c r="N2551" s="35"/>
      <c r="O2551" s="35"/>
      <c r="P2551" s="35"/>
      <c r="Q2551" s="35"/>
      <c r="R2551" s="35"/>
      <c r="S2551" s="35"/>
      <c r="T2551" s="17">
        <f t="shared" si="5641"/>
        <v>48567</v>
      </c>
      <c r="U2551" s="216">
        <f t="shared" si="5634"/>
        <v>7</v>
      </c>
      <c r="V2551" s="216">
        <f t="shared" si="5641"/>
        <v>2546</v>
      </c>
      <c r="W2551" s="16">
        <f t="shared" si="5648"/>
        <v>6.9753424657534246</v>
      </c>
      <c r="X2551" s="16" t="e">
        <f>IF(Template!$F$7="Linear interpolation",LinInterp($I$5:$I$22,$G$5:$G$22,W2551),CubicSpline($I$5:$I$22,$G$5:$G$22,W2551))</f>
        <v>#VALUE!</v>
      </c>
      <c r="Y2551" s="221" t="e">
        <f t="shared" si="5635"/>
        <v>#VALUE!</v>
      </c>
      <c r="Z2551" s="221" t="e">
        <f>Y2551/PRODUCT($AA$6:AA2550)</f>
        <v>#VALUE!</v>
      </c>
      <c r="AA2551" s="16" t="e">
        <f t="shared" si="5642"/>
        <v>#VALUE!</v>
      </c>
      <c r="AB2551" s="10" t="e">
        <f t="shared" si="5643"/>
        <v>#VALUE!</v>
      </c>
      <c r="AC2551" s="90">
        <f t="shared" si="5636"/>
        <v>2551</v>
      </c>
      <c r="AD2551" s="17">
        <f t="shared" si="5644"/>
        <v>48544</v>
      </c>
      <c r="AE2551" s="16" t="e">
        <f t="shared" si="5637"/>
        <v>#VALUE!</v>
      </c>
      <c r="AF2551" s="10">
        <f ca="1">IFERROR(AVERAGE(INDIRECT("AE"&amp;AC2551-Template!$F$10+1):INDIRECT("AE"&amp;AC2551)),0)</f>
        <v>0</v>
      </c>
      <c r="AG2551" s="35"/>
      <c r="AH2551" s="86"/>
      <c r="AI2551" s="35"/>
      <c r="AJ2551" s="35"/>
      <c r="AK2551" s="35"/>
      <c r="AL2551" s="35"/>
      <c r="AM2551" s="35"/>
      <c r="AN2551" s="35"/>
      <c r="AO2551" s="35"/>
      <c r="AP2551" s="35"/>
      <c r="AQ2551" s="35"/>
      <c r="AR2551" s="35"/>
      <c r="AS2551" s="35"/>
      <c r="AT2551" s="35"/>
      <c r="AU2551" s="35"/>
      <c r="AV2551" s="35"/>
      <c r="AW2551" s="35"/>
      <c r="AX2551" s="35"/>
      <c r="AY2551" s="35"/>
      <c r="AZ2551" s="17">
        <f t="shared" ref="AZ2551" si="5748">AZ2550+1</f>
        <v>48567</v>
      </c>
      <c r="BA2551" s="216">
        <f t="shared" si="5660"/>
        <v>7</v>
      </c>
      <c r="BB2551" s="216">
        <f t="shared" ref="BB2551" si="5749">BB2550+1</f>
        <v>2546</v>
      </c>
      <c r="BC2551" s="16">
        <f t="shared" si="5662"/>
        <v>6.9753424657534246</v>
      </c>
      <c r="BD2551" s="16">
        <f>IF(Template!$F$7="Linear interpolation",LinInterp($AO$5:$AO$18,$AM$5:$AM$18,BC2551),CubicSpline($AO$5:$AO$18,$AM$5:$AM$18,BC2551))</f>
        <v>14.150144494817386</v>
      </c>
      <c r="BE2551" s="221">
        <f t="shared" si="5741"/>
        <v>2.5172017851731852</v>
      </c>
      <c r="BF2551" s="221">
        <f>BE2551/PRODUCT($BG$6:BG2550)</f>
        <v>1.0003616457116771</v>
      </c>
      <c r="BG2551" s="16">
        <f t="shared" si="5663"/>
        <v>1.0003616369480808</v>
      </c>
      <c r="BH2551" s="10">
        <f t="shared" si="5664"/>
        <v>13.199748604948436</v>
      </c>
      <c r="BI2551" s="90"/>
      <c r="BJ2551" s="17">
        <f t="shared" si="5647"/>
        <v>48544</v>
      </c>
      <c r="BK2551" s="16">
        <f t="shared" si="5640"/>
        <v>13.201784312753873</v>
      </c>
      <c r="BL2551" s="10">
        <f ca="1">IFERROR(AVERAGE(INDIRECT("BK"&amp;AC2551-Template!$F$10+1):INDIRECT("BK"&amp;AC2551)),0)</f>
        <v>13.208364386185814</v>
      </c>
      <c r="BM2551" s="35"/>
      <c r="BN2551" s="86"/>
      <c r="BO2551" s="35"/>
      <c r="BP2551" s="35"/>
      <c r="BQ2551" s="35"/>
      <c r="BR2551" s="35"/>
      <c r="BS2551" s="35"/>
      <c r="BT2551" s="35"/>
      <c r="BU2551" s="35"/>
      <c r="BV2551" s="35"/>
      <c r="BW2551" s="35"/>
      <c r="BX2551" s="35"/>
      <c r="BY2551" s="35"/>
      <c r="BZ2551" s="35"/>
      <c r="CA2551" s="35"/>
      <c r="CB2551" s="35"/>
      <c r="CC2551" s="35"/>
      <c r="CD2551" s="35"/>
      <c r="CE2551" s="35"/>
      <c r="CF2551" s="35"/>
      <c r="CG2551" s="35"/>
      <c r="CH2551" s="35"/>
    </row>
    <row r="2552" spans="1:86" ht="15.6" x14ac:dyDescent="0.3">
      <c r="A2552" s="35"/>
      <c r="B2552" s="86"/>
      <c r="C2552" s="35"/>
      <c r="D2552" s="35"/>
      <c r="E2552" s="35"/>
      <c r="F2552" s="35"/>
      <c r="G2552" s="35"/>
      <c r="H2552" s="35"/>
      <c r="I2552" s="35"/>
      <c r="J2552" s="35"/>
      <c r="K2552" s="35"/>
      <c r="L2552" s="35"/>
      <c r="M2552" s="35"/>
      <c r="N2552" s="35"/>
      <c r="O2552" s="35"/>
      <c r="P2552" s="35"/>
      <c r="Q2552" s="35"/>
      <c r="R2552" s="35"/>
      <c r="S2552" s="35"/>
      <c r="T2552" s="17">
        <f t="shared" si="5641"/>
        <v>48568</v>
      </c>
      <c r="U2552" s="216">
        <f t="shared" si="5634"/>
        <v>1</v>
      </c>
      <c r="V2552" s="216">
        <f t="shared" si="5641"/>
        <v>2547</v>
      </c>
      <c r="W2552" s="16">
        <f t="shared" si="5648"/>
        <v>6.978082191780822</v>
      </c>
      <c r="X2552" s="16" t="e">
        <f>IF(Template!$F$7="Linear interpolation",LinInterp($I$5:$I$22,$G$5:$G$22,W2552),CubicSpline($I$5:$I$22,$G$5:$G$22,W2552))</f>
        <v>#VALUE!</v>
      </c>
      <c r="Y2552" s="221" t="e">
        <f t="shared" si="5635"/>
        <v>#VALUE!</v>
      </c>
      <c r="Z2552" s="221" t="e">
        <f>Y2552/PRODUCT($AA$6:AA2551)</f>
        <v>#VALUE!</v>
      </c>
      <c r="AA2552" s="16" t="e">
        <f t="shared" si="5642"/>
        <v>#VALUE!</v>
      </c>
      <c r="AB2552" s="10" t="e">
        <f t="shared" si="5643"/>
        <v>#VALUE!</v>
      </c>
      <c r="AC2552" s="90">
        <f t="shared" si="5636"/>
        <v>2552</v>
      </c>
      <c r="AD2552" s="17">
        <f t="shared" si="5644"/>
        <v>48545</v>
      </c>
      <c r="AE2552" s="16" t="e">
        <f t="shared" si="5637"/>
        <v>#VALUE!</v>
      </c>
      <c r="AF2552" s="10">
        <f ca="1">IFERROR(AVERAGE(INDIRECT("AE"&amp;AC2552-Template!$F$10+1):INDIRECT("AE"&amp;AC2552)),0)</f>
        <v>0</v>
      </c>
      <c r="AG2552" s="35"/>
      <c r="AH2552" s="86"/>
      <c r="AI2552" s="35"/>
      <c r="AJ2552" s="35"/>
      <c r="AK2552" s="35"/>
      <c r="AL2552" s="35"/>
      <c r="AM2552" s="35"/>
      <c r="AN2552" s="35"/>
      <c r="AO2552" s="35"/>
      <c r="AP2552" s="35"/>
      <c r="AQ2552" s="35"/>
      <c r="AR2552" s="35"/>
      <c r="AS2552" s="35"/>
      <c r="AT2552" s="35"/>
      <c r="AU2552" s="35"/>
      <c r="AV2552" s="35"/>
      <c r="AW2552" s="35"/>
      <c r="AX2552" s="35"/>
      <c r="AY2552" s="35"/>
      <c r="AZ2552" s="17">
        <f t="shared" ref="AZ2552" si="5750">AZ2551+1</f>
        <v>48568</v>
      </c>
      <c r="BA2552" s="216">
        <f t="shared" si="5660"/>
        <v>1</v>
      </c>
      <c r="BB2552" s="216">
        <f t="shared" ref="BB2552" si="5751">BB2551+1</f>
        <v>2547</v>
      </c>
      <c r="BC2552" s="16">
        <f t="shared" si="5662"/>
        <v>6.978082191780822</v>
      </c>
      <c r="BD2552" s="16">
        <f>IF(Template!$F$7="Linear interpolation",LinInterp($AO$5:$AO$18,$AM$5:$AM$18,BC2552),CubicSpline($AO$5:$AO$18,$AM$5:$AM$18,BC2552))</f>
        <v>14.150128034813616</v>
      </c>
      <c r="BE2552" s="221">
        <f t="shared" si="5741"/>
        <v>2.5181121229126333</v>
      </c>
      <c r="BF2552" s="221">
        <f>BE2552/PRODUCT($BG$6:BG2551)</f>
        <v>1.0003616554717825</v>
      </c>
      <c r="BG2552" s="16">
        <f t="shared" si="5663"/>
        <v>1.0003616554717825</v>
      </c>
      <c r="BH2552" s="10">
        <f t="shared" si="5664"/>
        <v>13.200424720059889</v>
      </c>
      <c r="BI2552" s="90"/>
      <c r="BJ2552" s="17">
        <f t="shared" si="5647"/>
        <v>48545</v>
      </c>
      <c r="BK2552" s="16">
        <f t="shared" si="5640"/>
        <v>13.201784312753873</v>
      </c>
      <c r="BL2552" s="10">
        <f ca="1">IFERROR(AVERAGE(INDIRECT("BK"&amp;AC2552-Template!$F$10+1):INDIRECT("BK"&amp;AC2552)),0)</f>
        <v>13.207848400952493</v>
      </c>
      <c r="BM2552" s="35"/>
      <c r="BN2552" s="86"/>
      <c r="BO2552" s="35"/>
      <c r="BP2552" s="35"/>
      <c r="BQ2552" s="35"/>
      <c r="BR2552" s="35"/>
      <c r="BS2552" s="35"/>
      <c r="BT2552" s="35"/>
      <c r="BU2552" s="35"/>
      <c r="BV2552" s="35"/>
      <c r="BW2552" s="35"/>
      <c r="BX2552" s="35"/>
      <c r="BY2552" s="35"/>
      <c r="BZ2552" s="35"/>
      <c r="CA2552" s="35"/>
      <c r="CB2552" s="35"/>
      <c r="CC2552" s="35"/>
      <c r="CD2552" s="35"/>
      <c r="CE2552" s="35"/>
      <c r="CF2552" s="35"/>
      <c r="CG2552" s="35"/>
      <c r="CH2552" s="35"/>
    </row>
    <row r="2553" spans="1:86" ht="15.6" x14ac:dyDescent="0.3">
      <c r="A2553" s="35"/>
      <c r="B2553" s="86"/>
      <c r="C2553" s="35"/>
      <c r="D2553" s="35"/>
      <c r="E2553" s="35"/>
      <c r="F2553" s="35"/>
      <c r="G2553" s="35"/>
      <c r="H2553" s="35"/>
      <c r="I2553" s="35"/>
      <c r="J2553" s="35"/>
      <c r="K2553" s="35"/>
      <c r="L2553" s="35"/>
      <c r="M2553" s="35"/>
      <c r="N2553" s="35"/>
      <c r="O2553" s="35"/>
      <c r="P2553" s="35"/>
      <c r="Q2553" s="35"/>
      <c r="R2553" s="35"/>
      <c r="S2553" s="35"/>
      <c r="T2553" s="17">
        <f t="shared" si="5641"/>
        <v>48569</v>
      </c>
      <c r="U2553" s="216">
        <f t="shared" si="5634"/>
        <v>2</v>
      </c>
      <c r="V2553" s="216">
        <f t="shared" si="5641"/>
        <v>2548</v>
      </c>
      <c r="W2553" s="16">
        <f t="shared" si="5648"/>
        <v>6.9808219178082194</v>
      </c>
      <c r="X2553" s="16" t="e">
        <f>IF(Template!$F$7="Linear interpolation",LinInterp($I$5:$I$22,$G$5:$G$22,W2553),CubicSpline($I$5:$I$22,$G$5:$G$22,W2553))</f>
        <v>#VALUE!</v>
      </c>
      <c r="Y2553" s="221" t="e">
        <f t="shared" si="5635"/>
        <v>#VALUE!</v>
      </c>
      <c r="Z2553" s="221" t="e">
        <f>Y2553/PRODUCT($AA$6:AA2552)</f>
        <v>#VALUE!</v>
      </c>
      <c r="AA2553" s="16" t="e">
        <f t="shared" si="5642"/>
        <v>#VALUE!</v>
      </c>
      <c r="AB2553" s="10" t="e">
        <f t="shared" si="5643"/>
        <v>#VALUE!</v>
      </c>
      <c r="AC2553" s="90">
        <f t="shared" si="5636"/>
        <v>2553</v>
      </c>
      <c r="AD2553" s="17">
        <f t="shared" si="5644"/>
        <v>48546</v>
      </c>
      <c r="AE2553" s="16" t="e">
        <f t="shared" si="5637"/>
        <v>#VALUE!</v>
      </c>
      <c r="AF2553" s="10">
        <f ca="1">IFERROR(AVERAGE(INDIRECT("AE"&amp;AC2553-Template!$F$10+1):INDIRECT("AE"&amp;AC2553)),0)</f>
        <v>0</v>
      </c>
      <c r="AG2553" s="35"/>
      <c r="AH2553" s="86"/>
      <c r="AI2553" s="35"/>
      <c r="AJ2553" s="35"/>
      <c r="AK2553" s="35"/>
      <c r="AL2553" s="35"/>
      <c r="AM2553" s="35"/>
      <c r="AN2553" s="35"/>
      <c r="AO2553" s="35"/>
      <c r="AP2553" s="35"/>
      <c r="AQ2553" s="35"/>
      <c r="AR2553" s="35"/>
      <c r="AS2553" s="35"/>
      <c r="AT2553" s="35"/>
      <c r="AU2553" s="35"/>
      <c r="AV2553" s="35"/>
      <c r="AW2553" s="35"/>
      <c r="AX2553" s="35"/>
      <c r="AY2553" s="35"/>
      <c r="AZ2553" s="17">
        <f t="shared" ref="AZ2553" si="5752">AZ2552+1</f>
        <v>48569</v>
      </c>
      <c r="BA2553" s="216">
        <f t="shared" si="5660"/>
        <v>2</v>
      </c>
      <c r="BB2553" s="216">
        <f t="shared" ref="BB2553" si="5753">BB2552+1</f>
        <v>2548</v>
      </c>
      <c r="BC2553" s="16">
        <f t="shared" si="5662"/>
        <v>6.9808219178082194</v>
      </c>
      <c r="BD2553" s="16">
        <f>IF(Template!$F$7="Linear interpolation",LinInterp($AO$5:$AO$18,$AM$5:$AM$18,BC2553),CubicSpline($AO$5:$AO$18,$AM$5:$AM$18,BC2553))</f>
        <v>14.150111657221968</v>
      </c>
      <c r="BE2553" s="221">
        <f t="shared" si="5741"/>
        <v>2.5190228005776483</v>
      </c>
      <c r="BF2553" s="221">
        <f>BE2553/PRODUCT($BG$6:BG2552)</f>
        <v>1.0003616509593551</v>
      </c>
      <c r="BG2553" s="16">
        <f t="shared" si="5663"/>
        <v>1.0003616509593551</v>
      </c>
      <c r="BH2553" s="10">
        <f t="shared" si="5664"/>
        <v>13.200260016462684</v>
      </c>
      <c r="BI2553" s="90"/>
      <c r="BJ2553" s="17">
        <f t="shared" si="5647"/>
        <v>48546</v>
      </c>
      <c r="BK2553" s="16">
        <f t="shared" si="5640"/>
        <v>13.201784312753873</v>
      </c>
      <c r="BL2553" s="10">
        <f ca="1">IFERROR(AVERAGE(INDIRECT("BK"&amp;AC2553-Template!$F$10+1):INDIRECT("BK"&amp;AC2553)),0)</f>
        <v>13.207358146821361</v>
      </c>
      <c r="BM2553" s="35"/>
      <c r="BN2553" s="86"/>
      <c r="BO2553" s="35"/>
      <c r="BP2553" s="35"/>
      <c r="BQ2553" s="35"/>
      <c r="BR2553" s="35"/>
      <c r="BS2553" s="35"/>
      <c r="BT2553" s="35"/>
      <c r="BU2553" s="35"/>
      <c r="BV2553" s="35"/>
      <c r="BW2553" s="35"/>
      <c r="BX2553" s="35"/>
      <c r="BY2553" s="35"/>
      <c r="BZ2553" s="35"/>
      <c r="CA2553" s="35"/>
      <c r="CB2553" s="35"/>
      <c r="CC2553" s="35"/>
      <c r="CD2553" s="35"/>
      <c r="CE2553" s="35"/>
      <c r="CF2553" s="35"/>
      <c r="CG2553" s="35"/>
      <c r="CH2553" s="35"/>
    </row>
    <row r="2554" spans="1:86" ht="15.6" x14ac:dyDescent="0.3">
      <c r="A2554" s="35"/>
      <c r="B2554" s="86"/>
      <c r="C2554" s="35"/>
      <c r="D2554" s="35"/>
      <c r="E2554" s="35"/>
      <c r="F2554" s="35"/>
      <c r="G2554" s="35"/>
      <c r="H2554" s="35"/>
      <c r="I2554" s="35"/>
      <c r="J2554" s="35"/>
      <c r="K2554" s="35"/>
      <c r="L2554" s="35"/>
      <c r="M2554" s="35"/>
      <c r="N2554" s="35"/>
      <c r="O2554" s="35"/>
      <c r="P2554" s="35"/>
      <c r="Q2554" s="35"/>
      <c r="R2554" s="35"/>
      <c r="S2554" s="35"/>
      <c r="T2554" s="17">
        <f t="shared" si="5641"/>
        <v>48570</v>
      </c>
      <c r="U2554" s="216">
        <f t="shared" si="5634"/>
        <v>3</v>
      </c>
      <c r="V2554" s="216">
        <f t="shared" si="5641"/>
        <v>2549</v>
      </c>
      <c r="W2554" s="16">
        <f t="shared" si="5648"/>
        <v>6.9835616438356167</v>
      </c>
      <c r="X2554" s="16" t="e">
        <f>IF(Template!$F$7="Linear interpolation",LinInterp($I$5:$I$22,$G$5:$G$22,W2554),CubicSpline($I$5:$I$22,$G$5:$G$22,W2554))</f>
        <v>#VALUE!</v>
      </c>
      <c r="Y2554" s="221" t="e">
        <f t="shared" si="5635"/>
        <v>#VALUE!</v>
      </c>
      <c r="Z2554" s="221" t="e">
        <f>Y2554/PRODUCT($AA$6:AA2553)</f>
        <v>#VALUE!</v>
      </c>
      <c r="AA2554" s="16" t="e">
        <f t="shared" si="5642"/>
        <v>#VALUE!</v>
      </c>
      <c r="AB2554" s="10" t="e">
        <f t="shared" si="5643"/>
        <v>#VALUE!</v>
      </c>
      <c r="AC2554" s="90">
        <f t="shared" si="5636"/>
        <v>2554</v>
      </c>
      <c r="AD2554" s="17">
        <f t="shared" si="5644"/>
        <v>48547</v>
      </c>
      <c r="AE2554" s="16" t="e">
        <f t="shared" si="5637"/>
        <v>#VALUE!</v>
      </c>
      <c r="AF2554" s="10">
        <f ca="1">IFERROR(AVERAGE(INDIRECT("AE"&amp;AC2554-Template!$F$10+1):INDIRECT("AE"&amp;AC2554)),0)</f>
        <v>0</v>
      </c>
      <c r="AG2554" s="35"/>
      <c r="AH2554" s="86"/>
      <c r="AI2554" s="35"/>
      <c r="AJ2554" s="35"/>
      <c r="AK2554" s="35"/>
      <c r="AL2554" s="35"/>
      <c r="AM2554" s="35"/>
      <c r="AN2554" s="35"/>
      <c r="AO2554" s="35"/>
      <c r="AP2554" s="35"/>
      <c r="AQ2554" s="35"/>
      <c r="AR2554" s="35"/>
      <c r="AS2554" s="35"/>
      <c r="AT2554" s="35"/>
      <c r="AU2554" s="35"/>
      <c r="AV2554" s="35"/>
      <c r="AW2554" s="35"/>
      <c r="AX2554" s="35"/>
      <c r="AY2554" s="35"/>
      <c r="AZ2554" s="17">
        <f t="shared" ref="AZ2554" si="5754">AZ2553+1</f>
        <v>48570</v>
      </c>
      <c r="BA2554" s="216">
        <f t="shared" si="5660"/>
        <v>3</v>
      </c>
      <c r="BB2554" s="216">
        <f t="shared" ref="BB2554" si="5755">BB2553+1</f>
        <v>2549</v>
      </c>
      <c r="BC2554" s="16">
        <f t="shared" si="5662"/>
        <v>6.9835616438356167</v>
      </c>
      <c r="BD2554" s="16">
        <f>IF(Template!$F$7="Linear interpolation",LinInterp($AO$5:$AO$18,$AM$5:$AM$18,BC2554),CubicSpline($AO$5:$AO$18,$AM$5:$AM$18,BC2554))</f>
        <v>14.150095370118397</v>
      </c>
      <c r="BE2554" s="221">
        <f t="shared" si="5741"/>
        <v>2.5199338195589034</v>
      </c>
      <c r="BF2554" s="221">
        <f>BE2554/PRODUCT($BG$6:BG2553)</f>
        <v>1.0003616557107169</v>
      </c>
      <c r="BG2554" s="16">
        <f t="shared" si="5663"/>
        <v>1.0003616557107169</v>
      </c>
      <c r="BH2554" s="10">
        <f t="shared" si="5664"/>
        <v>13.200433441166503</v>
      </c>
      <c r="BI2554" s="90"/>
      <c r="BJ2554" s="17">
        <f t="shared" si="5647"/>
        <v>48547</v>
      </c>
      <c r="BK2554" s="16">
        <f t="shared" si="5640"/>
        <v>13.200207614968651</v>
      </c>
      <c r="BL2554" s="10">
        <f ca="1">IFERROR(AVERAGE(INDIRECT("BK"&amp;AC2554-Template!$F$10+1):INDIRECT("BK"&amp;AC2554)),0)</f>
        <v>13.206815336097389</v>
      </c>
      <c r="BM2554" s="35"/>
      <c r="BN2554" s="86"/>
      <c r="BO2554" s="35"/>
      <c r="BP2554" s="35"/>
      <c r="BQ2554" s="35"/>
      <c r="BR2554" s="35"/>
      <c r="BS2554" s="35"/>
      <c r="BT2554" s="35"/>
      <c r="BU2554" s="35"/>
      <c r="BV2554" s="35"/>
      <c r="BW2554" s="35"/>
      <c r="BX2554" s="35"/>
      <c r="BY2554" s="35"/>
      <c r="BZ2554" s="35"/>
      <c r="CA2554" s="35"/>
      <c r="CB2554" s="35"/>
      <c r="CC2554" s="35"/>
      <c r="CD2554" s="35"/>
      <c r="CE2554" s="35"/>
      <c r="CF2554" s="35"/>
      <c r="CG2554" s="35"/>
      <c r="CH2554" s="35"/>
    </row>
    <row r="2555" spans="1:86" ht="15.6" x14ac:dyDescent="0.3">
      <c r="A2555" s="35"/>
      <c r="B2555" s="86"/>
      <c r="C2555" s="35"/>
      <c r="D2555" s="35"/>
      <c r="E2555" s="35"/>
      <c r="F2555" s="35"/>
      <c r="G2555" s="35"/>
      <c r="H2555" s="35"/>
      <c r="I2555" s="35"/>
      <c r="J2555" s="35"/>
      <c r="K2555" s="35"/>
      <c r="L2555" s="35"/>
      <c r="M2555" s="35"/>
      <c r="N2555" s="35"/>
      <c r="O2555" s="35"/>
      <c r="P2555" s="35"/>
      <c r="Q2555" s="35"/>
      <c r="R2555" s="35"/>
      <c r="S2555" s="35"/>
      <c r="T2555" s="17">
        <f t="shared" si="5641"/>
        <v>48571</v>
      </c>
      <c r="U2555" s="216">
        <f t="shared" si="5634"/>
        <v>4</v>
      </c>
      <c r="V2555" s="216">
        <f t="shared" si="5641"/>
        <v>2550</v>
      </c>
      <c r="W2555" s="16">
        <f t="shared" si="5648"/>
        <v>6.9863013698630141</v>
      </c>
      <c r="X2555" s="16" t="e">
        <f>IF(Template!$F$7="Linear interpolation",LinInterp($I$5:$I$22,$G$5:$G$22,W2555),CubicSpline($I$5:$I$22,$G$5:$G$22,W2555))</f>
        <v>#VALUE!</v>
      </c>
      <c r="Y2555" s="221" t="e">
        <f t="shared" si="5635"/>
        <v>#VALUE!</v>
      </c>
      <c r="Z2555" s="221" t="e">
        <f>Y2555/PRODUCT($AA$6:AA2554)</f>
        <v>#VALUE!</v>
      </c>
      <c r="AA2555" s="16" t="e">
        <f t="shared" si="5642"/>
        <v>#VALUE!</v>
      </c>
      <c r="AB2555" s="10" t="e">
        <f t="shared" si="5643"/>
        <v>#VALUE!</v>
      </c>
      <c r="AC2555" s="90">
        <f t="shared" si="5636"/>
        <v>2555</v>
      </c>
      <c r="AD2555" s="17">
        <f t="shared" si="5644"/>
        <v>48548</v>
      </c>
      <c r="AE2555" s="16" t="e">
        <f t="shared" si="5637"/>
        <v>#VALUE!</v>
      </c>
      <c r="AF2555" s="10">
        <f ca="1">IFERROR(AVERAGE(INDIRECT("AE"&amp;AC2555-Template!$F$10+1):INDIRECT("AE"&amp;AC2555)),0)</f>
        <v>0</v>
      </c>
      <c r="AG2555" s="35"/>
      <c r="AH2555" s="86"/>
      <c r="AI2555" s="35"/>
      <c r="AJ2555" s="35"/>
      <c r="AK2555" s="35"/>
      <c r="AL2555" s="35"/>
      <c r="AM2555" s="35"/>
      <c r="AN2555" s="35"/>
      <c r="AO2555" s="35"/>
      <c r="AP2555" s="35"/>
      <c r="AQ2555" s="35"/>
      <c r="AR2555" s="35"/>
      <c r="AS2555" s="35"/>
      <c r="AT2555" s="35"/>
      <c r="AU2555" s="35"/>
      <c r="AV2555" s="35"/>
      <c r="AW2555" s="35"/>
      <c r="AX2555" s="35"/>
      <c r="AY2555" s="35"/>
      <c r="AZ2555" s="17">
        <f t="shared" ref="AZ2555" si="5756">AZ2554+1</f>
        <v>48571</v>
      </c>
      <c r="BA2555" s="216">
        <f t="shared" si="5660"/>
        <v>4</v>
      </c>
      <c r="BB2555" s="216">
        <f t="shared" ref="BB2555" si="5757">BB2554+1</f>
        <v>2550</v>
      </c>
      <c r="BC2555" s="16">
        <f t="shared" si="5662"/>
        <v>6.9863013698630141</v>
      </c>
      <c r="BD2555" s="16">
        <f>IF(Template!$F$7="Linear interpolation",LinInterp($AO$5:$AO$18,$AM$5:$AM$18,BC2555),CubicSpline($AO$5:$AO$18,$AM$5:$AM$18,BC2555))</f>
        <v>14.150079181578857</v>
      </c>
      <c r="BE2555" s="221">
        <f t="shared" si="5741"/>
        <v>2.5208451812509085</v>
      </c>
      <c r="BF2555" s="221">
        <f>BE2555/PRODUCT($BG$6:BG2554)</f>
        <v>1.0003616609630506</v>
      </c>
      <c r="BG2555" s="16">
        <f t="shared" si="5663"/>
        <v>1.0003616609630506</v>
      </c>
      <c r="BH2555" s="10">
        <f t="shared" si="5664"/>
        <v>13.20062515134579</v>
      </c>
      <c r="BI2555" s="90"/>
      <c r="BJ2555" s="17">
        <f t="shared" si="5647"/>
        <v>48548</v>
      </c>
      <c r="BK2555" s="16">
        <f t="shared" si="5640"/>
        <v>13.200791866544105</v>
      </c>
      <c r="BL2555" s="10">
        <f ca="1">IFERROR(AVERAGE(INDIRECT("BK"&amp;AC2555-Template!$F$10+1):INDIRECT("BK"&amp;AC2555)),0)</f>
        <v>13.206292000425929</v>
      </c>
      <c r="BM2555" s="35"/>
      <c r="BN2555" s="86"/>
      <c r="BO2555" s="35"/>
      <c r="BP2555" s="35"/>
      <c r="BQ2555" s="35"/>
      <c r="BR2555" s="35"/>
      <c r="BS2555" s="35"/>
      <c r="BT2555" s="35"/>
      <c r="BU2555" s="35"/>
      <c r="BV2555" s="35"/>
      <c r="BW2555" s="35"/>
      <c r="BX2555" s="35"/>
      <c r="BY2555" s="35"/>
      <c r="BZ2555" s="35"/>
      <c r="CA2555" s="35"/>
      <c r="CB2555" s="35"/>
      <c r="CC2555" s="35"/>
      <c r="CD2555" s="35"/>
      <c r="CE2555" s="35"/>
      <c r="CF2555" s="35"/>
      <c r="CG2555" s="35"/>
      <c r="CH2555" s="35"/>
    </row>
    <row r="2556" spans="1:86" ht="15.6" x14ac:dyDescent="0.3">
      <c r="A2556" s="35"/>
      <c r="B2556" s="86"/>
      <c r="C2556" s="35"/>
      <c r="D2556" s="35"/>
      <c r="E2556" s="35"/>
      <c r="F2556" s="35"/>
      <c r="G2556" s="35"/>
      <c r="H2556" s="35"/>
      <c r="I2556" s="35"/>
      <c r="J2556" s="35"/>
      <c r="K2556" s="35"/>
      <c r="L2556" s="35"/>
      <c r="M2556" s="35"/>
      <c r="N2556" s="35"/>
      <c r="O2556" s="35"/>
      <c r="P2556" s="35"/>
      <c r="Q2556" s="35"/>
      <c r="R2556" s="35"/>
      <c r="S2556" s="35"/>
      <c r="T2556" s="17">
        <f t="shared" si="5641"/>
        <v>48572</v>
      </c>
      <c r="U2556" s="216">
        <f t="shared" si="5634"/>
        <v>5</v>
      </c>
      <c r="V2556" s="216">
        <f t="shared" si="5641"/>
        <v>2551</v>
      </c>
      <c r="W2556" s="16">
        <f t="shared" si="5648"/>
        <v>6.9890410958904106</v>
      </c>
      <c r="X2556" s="16" t="e">
        <f>IF(Template!$F$7="Linear interpolation",LinInterp($I$5:$I$22,$G$5:$G$22,W2556),CubicSpline($I$5:$I$22,$G$5:$G$22,W2556))</f>
        <v>#VALUE!</v>
      </c>
      <c r="Y2556" s="221" t="e">
        <f t="shared" si="5635"/>
        <v>#VALUE!</v>
      </c>
      <c r="Z2556" s="221" t="e">
        <f>Y2556/PRODUCT($AA$6:AA2555)</f>
        <v>#VALUE!</v>
      </c>
      <c r="AA2556" s="16" t="e">
        <f t="shared" si="5642"/>
        <v>#VALUE!</v>
      </c>
      <c r="AB2556" s="10" t="e">
        <f t="shared" si="5643"/>
        <v>#VALUE!</v>
      </c>
      <c r="AC2556" s="90">
        <f t="shared" si="5636"/>
        <v>2556</v>
      </c>
      <c r="AD2556" s="17">
        <f t="shared" si="5644"/>
        <v>48549</v>
      </c>
      <c r="AE2556" s="16" t="e">
        <f t="shared" si="5637"/>
        <v>#VALUE!</v>
      </c>
      <c r="AF2556" s="10">
        <f ca="1">IFERROR(AVERAGE(INDIRECT("AE"&amp;AC2556-Template!$F$10+1):INDIRECT("AE"&amp;AC2556)),0)</f>
        <v>0</v>
      </c>
      <c r="AG2556" s="35"/>
      <c r="AH2556" s="86"/>
      <c r="AI2556" s="35"/>
      <c r="AJ2556" s="35"/>
      <c r="AK2556" s="35"/>
      <c r="AL2556" s="35"/>
      <c r="AM2556" s="35"/>
      <c r="AN2556" s="35"/>
      <c r="AO2556" s="35"/>
      <c r="AP2556" s="35"/>
      <c r="AQ2556" s="35"/>
      <c r="AR2556" s="35"/>
      <c r="AS2556" s="35"/>
      <c r="AT2556" s="35"/>
      <c r="AU2556" s="35"/>
      <c r="AV2556" s="35"/>
      <c r="AW2556" s="35"/>
      <c r="AX2556" s="35"/>
      <c r="AY2556" s="35"/>
      <c r="AZ2556" s="17">
        <f t="shared" ref="AZ2556" si="5758">AZ2555+1</f>
        <v>48572</v>
      </c>
      <c r="BA2556" s="216">
        <f t="shared" si="5660"/>
        <v>5</v>
      </c>
      <c r="BB2556" s="216">
        <f t="shared" ref="BB2556" si="5759">BB2555+1</f>
        <v>2551</v>
      </c>
      <c r="BC2556" s="16">
        <f t="shared" si="5662"/>
        <v>6.9890410958904106</v>
      </c>
      <c r="BD2556" s="16">
        <f>IF(Template!$F$7="Linear interpolation",LinInterp($AO$5:$AO$18,$AM$5:$AM$18,BC2556),CubicSpline($AO$5:$AO$18,$AM$5:$AM$18,BC2556))</f>
        <v>14.150063099679302</v>
      </c>
      <c r="BE2556" s="221">
        <f t="shared" si="5741"/>
        <v>2.5217568870519966</v>
      </c>
      <c r="BF2556" s="221">
        <f>BE2556/PRODUCT($BG$6:BG2555)</f>
        <v>1.0003616667171267</v>
      </c>
      <c r="BG2556" s="16">
        <f t="shared" si="5663"/>
        <v>1.0003616667171267</v>
      </c>
      <c r="BH2556" s="10">
        <f t="shared" si="5664"/>
        <v>13.200835175123604</v>
      </c>
      <c r="BI2556" s="90"/>
      <c r="BJ2556" s="17">
        <f t="shared" si="5647"/>
        <v>48549</v>
      </c>
      <c r="BK2556" s="16">
        <f t="shared" si="5640"/>
        <v>13.200587840110023</v>
      </c>
      <c r="BL2556" s="10">
        <f ca="1">IFERROR(AVERAGE(INDIRECT("BK"&amp;AC2556-Template!$F$10+1):INDIRECT("BK"&amp;AC2556)),0)</f>
        <v>13.205910660349245</v>
      </c>
      <c r="BM2556" s="35"/>
      <c r="BN2556" s="86"/>
      <c r="BO2556" s="35"/>
      <c r="BP2556" s="35"/>
      <c r="BQ2556" s="35"/>
      <c r="BR2556" s="35"/>
      <c r="BS2556" s="35"/>
      <c r="BT2556" s="35"/>
      <c r="BU2556" s="35"/>
      <c r="BV2556" s="35"/>
      <c r="BW2556" s="35"/>
      <c r="BX2556" s="35"/>
      <c r="BY2556" s="35"/>
      <c r="BZ2556" s="35"/>
      <c r="CA2556" s="35"/>
      <c r="CB2556" s="35"/>
      <c r="CC2556" s="35"/>
      <c r="CD2556" s="35"/>
      <c r="CE2556" s="35"/>
      <c r="CF2556" s="35"/>
      <c r="CG2556" s="35"/>
      <c r="CH2556" s="35"/>
    </row>
    <row r="2557" spans="1:86" ht="15.6" x14ac:dyDescent="0.3">
      <c r="A2557" s="35"/>
      <c r="B2557" s="86"/>
      <c r="C2557" s="35"/>
      <c r="D2557" s="35"/>
      <c r="E2557" s="35"/>
      <c r="F2557" s="35"/>
      <c r="G2557" s="35"/>
      <c r="H2557" s="35"/>
      <c r="I2557" s="35"/>
      <c r="J2557" s="35"/>
      <c r="K2557" s="35"/>
      <c r="L2557" s="35"/>
      <c r="M2557" s="35"/>
      <c r="N2557" s="35"/>
      <c r="O2557" s="35"/>
      <c r="P2557" s="35"/>
      <c r="Q2557" s="35"/>
      <c r="R2557" s="35"/>
      <c r="S2557" s="35"/>
      <c r="T2557" s="17">
        <f t="shared" si="5641"/>
        <v>48573</v>
      </c>
      <c r="U2557" s="216">
        <f t="shared" si="5634"/>
        <v>6</v>
      </c>
      <c r="V2557" s="216">
        <f t="shared" si="5641"/>
        <v>2552</v>
      </c>
      <c r="W2557" s="16">
        <f t="shared" si="5648"/>
        <v>6.9917808219178079</v>
      </c>
      <c r="X2557" s="16" t="e">
        <f>IF(Template!$F$7="Linear interpolation",LinInterp($I$5:$I$22,$G$5:$G$22,W2557),CubicSpline($I$5:$I$22,$G$5:$G$22,W2557))</f>
        <v>#VALUE!</v>
      </c>
      <c r="Y2557" s="221" t="e">
        <f t="shared" si="5635"/>
        <v>#VALUE!</v>
      </c>
      <c r="Z2557" s="221" t="e">
        <f>Y2557/PRODUCT($AA$6:AA2556)</f>
        <v>#VALUE!</v>
      </c>
      <c r="AA2557" s="16" t="e">
        <f t="shared" si="5642"/>
        <v>#VALUE!</v>
      </c>
      <c r="AB2557" s="10" t="e">
        <f t="shared" si="5643"/>
        <v>#VALUE!</v>
      </c>
      <c r="AC2557" s="90">
        <f t="shared" si="5636"/>
        <v>2557</v>
      </c>
      <c r="AD2557" s="17">
        <f t="shared" si="5644"/>
        <v>48550</v>
      </c>
      <c r="AE2557" s="16" t="e">
        <f t="shared" si="5637"/>
        <v>#VALUE!</v>
      </c>
      <c r="AF2557" s="10">
        <f ca="1">IFERROR(AVERAGE(INDIRECT("AE"&amp;AC2557-Template!$F$10+1):INDIRECT("AE"&amp;AC2557)),0)</f>
        <v>0</v>
      </c>
      <c r="AG2557" s="35"/>
      <c r="AH2557" s="86"/>
      <c r="AI2557" s="35"/>
      <c r="AJ2557" s="35"/>
      <c r="AK2557" s="35"/>
      <c r="AL2557" s="35"/>
      <c r="AM2557" s="35"/>
      <c r="AN2557" s="35"/>
      <c r="AO2557" s="35"/>
      <c r="AP2557" s="35"/>
      <c r="AQ2557" s="35"/>
      <c r="AR2557" s="35"/>
      <c r="AS2557" s="35"/>
      <c r="AT2557" s="35"/>
      <c r="AU2557" s="35"/>
      <c r="AV2557" s="35"/>
      <c r="AW2557" s="35"/>
      <c r="AX2557" s="35"/>
      <c r="AY2557" s="35"/>
      <c r="AZ2557" s="17">
        <f t="shared" ref="AZ2557" si="5760">AZ2556+1</f>
        <v>48573</v>
      </c>
      <c r="BA2557" s="216">
        <f t="shared" si="5660"/>
        <v>6</v>
      </c>
      <c r="BB2557" s="216">
        <f t="shared" ref="BB2557" si="5761">BB2556+1</f>
        <v>2552</v>
      </c>
      <c r="BC2557" s="16">
        <f t="shared" si="5662"/>
        <v>6.9917808219178079</v>
      </c>
      <c r="BD2557" s="16">
        <f>IF(Template!$F$7="Linear interpolation",LinInterp($AO$5:$AO$18,$AM$5:$AM$18,BC2557),CubicSpline($AO$5:$AO$18,$AM$5:$AM$18,BC2557))</f>
        <v>14.150047132495684</v>
      </c>
      <c r="BE2557" s="221">
        <f t="shared" si="5741"/>
        <v>2.5226689383643528</v>
      </c>
      <c r="BF2557" s="221">
        <f>BE2557/PRODUCT($BG$6:BG2556)</f>
        <v>1.0003616729737268</v>
      </c>
      <c r="BG2557" s="16">
        <f t="shared" si="5663"/>
        <v>1.0003616667171267</v>
      </c>
      <c r="BH2557" s="10">
        <f t="shared" si="5664"/>
        <v>13.200835175123604</v>
      </c>
      <c r="BI2557" s="90"/>
      <c r="BJ2557" s="17">
        <f t="shared" si="5647"/>
        <v>48550</v>
      </c>
      <c r="BK2557" s="16">
        <f t="shared" si="5640"/>
        <v>13.200401504344651</v>
      </c>
      <c r="BL2557" s="10">
        <f ca="1">IFERROR(AVERAGE(INDIRECT("BK"&amp;AC2557-Template!$F$10+1):INDIRECT("BK"&amp;AC2557)),0)</f>
        <v>13.205471642153162</v>
      </c>
      <c r="BM2557" s="35"/>
      <c r="BN2557" s="86"/>
      <c r="BO2557" s="35"/>
      <c r="BP2557" s="35"/>
      <c r="BQ2557" s="35"/>
      <c r="BR2557" s="35"/>
      <c r="BS2557" s="35"/>
      <c r="BT2557" s="35"/>
      <c r="BU2557" s="35"/>
      <c r="BV2557" s="35"/>
      <c r="BW2557" s="35"/>
      <c r="BX2557" s="35"/>
      <c r="BY2557" s="35"/>
      <c r="BZ2557" s="35"/>
      <c r="CA2557" s="35"/>
      <c r="CB2557" s="35"/>
      <c r="CC2557" s="35"/>
      <c r="CD2557" s="35"/>
      <c r="CE2557" s="35"/>
      <c r="CF2557" s="35"/>
      <c r="CG2557" s="35"/>
      <c r="CH2557" s="35"/>
    </row>
    <row r="2558" spans="1:86" ht="15.6" x14ac:dyDescent="0.3">
      <c r="A2558" s="35"/>
      <c r="B2558" s="86"/>
      <c r="C2558" s="35"/>
      <c r="D2558" s="35"/>
      <c r="E2558" s="35"/>
      <c r="F2558" s="35"/>
      <c r="G2558" s="35"/>
      <c r="H2558" s="35"/>
      <c r="I2558" s="35"/>
      <c r="J2558" s="35"/>
      <c r="K2558" s="35"/>
      <c r="L2558" s="35"/>
      <c r="M2558" s="35"/>
      <c r="N2558" s="35"/>
      <c r="O2558" s="35"/>
      <c r="P2558" s="35"/>
      <c r="Q2558" s="35"/>
      <c r="R2558" s="35"/>
      <c r="S2558" s="35"/>
      <c r="T2558" s="17">
        <f t="shared" si="5641"/>
        <v>48574</v>
      </c>
      <c r="U2558" s="216">
        <f t="shared" si="5634"/>
        <v>7</v>
      </c>
      <c r="V2558" s="216">
        <f t="shared" si="5641"/>
        <v>2553</v>
      </c>
      <c r="W2558" s="16">
        <f t="shared" si="5648"/>
        <v>6.9945205479452053</v>
      </c>
      <c r="X2558" s="16" t="e">
        <f>IF(Template!$F$7="Linear interpolation",LinInterp($I$5:$I$22,$G$5:$G$22,W2558),CubicSpline($I$5:$I$22,$G$5:$G$22,W2558))</f>
        <v>#VALUE!</v>
      </c>
      <c r="Y2558" s="221" t="e">
        <f t="shared" si="5635"/>
        <v>#VALUE!</v>
      </c>
      <c r="Z2558" s="221" t="e">
        <f>Y2558/PRODUCT($AA$6:AA2557)</f>
        <v>#VALUE!</v>
      </c>
      <c r="AA2558" s="16" t="e">
        <f t="shared" si="5642"/>
        <v>#VALUE!</v>
      </c>
      <c r="AB2558" s="10" t="e">
        <f t="shared" si="5643"/>
        <v>#VALUE!</v>
      </c>
      <c r="AC2558" s="90">
        <f t="shared" si="5636"/>
        <v>2558</v>
      </c>
      <c r="AD2558" s="17">
        <f t="shared" si="5644"/>
        <v>48551</v>
      </c>
      <c r="AE2558" s="16" t="e">
        <f t="shared" si="5637"/>
        <v>#VALUE!</v>
      </c>
      <c r="AF2558" s="10">
        <f ca="1">IFERROR(AVERAGE(INDIRECT("AE"&amp;AC2558-Template!$F$10+1):INDIRECT("AE"&amp;AC2558)),0)</f>
        <v>0</v>
      </c>
      <c r="AG2558" s="35"/>
      <c r="AH2558" s="86"/>
      <c r="AI2558" s="35"/>
      <c r="AJ2558" s="35"/>
      <c r="AK2558" s="35"/>
      <c r="AL2558" s="35"/>
      <c r="AM2558" s="35"/>
      <c r="AN2558" s="35"/>
      <c r="AO2558" s="35"/>
      <c r="AP2558" s="35"/>
      <c r="AQ2558" s="35"/>
      <c r="AR2558" s="35"/>
      <c r="AS2558" s="35"/>
      <c r="AT2558" s="35"/>
      <c r="AU2558" s="35"/>
      <c r="AV2558" s="35"/>
      <c r="AW2558" s="35"/>
      <c r="AX2558" s="35"/>
      <c r="AY2558" s="35"/>
      <c r="AZ2558" s="17">
        <f t="shared" ref="AZ2558" si="5762">AZ2557+1</f>
        <v>48574</v>
      </c>
      <c r="BA2558" s="216">
        <f t="shared" si="5660"/>
        <v>7</v>
      </c>
      <c r="BB2558" s="216">
        <f t="shared" ref="BB2558" si="5763">BB2557+1</f>
        <v>2553</v>
      </c>
      <c r="BC2558" s="16">
        <f t="shared" si="5662"/>
        <v>6.9945205479452053</v>
      </c>
      <c r="BD2558" s="16">
        <f>IF(Template!$F$7="Linear interpolation",LinInterp($AO$5:$AO$18,$AM$5:$AM$18,BC2558),CubicSpline($AO$5:$AO$18,$AM$5:$AM$18,BC2558))</f>
        <v>14.150031288103959</v>
      </c>
      <c r="BE2558" s="221">
        <f t="shared" si="5741"/>
        <v>2.5235813365939985</v>
      </c>
      <c r="BF2558" s="221">
        <f>BE2558/PRODUCT($BG$6:BG2557)</f>
        <v>1.0003616859902229</v>
      </c>
      <c r="BG2558" s="16">
        <f t="shared" si="5663"/>
        <v>1.0003616667171267</v>
      </c>
      <c r="BH2558" s="10">
        <f t="shared" si="5664"/>
        <v>13.200835175123604</v>
      </c>
      <c r="BI2558" s="90"/>
      <c r="BJ2558" s="17">
        <f t="shared" si="5647"/>
        <v>48551</v>
      </c>
      <c r="BK2558" s="16">
        <f t="shared" si="5640"/>
        <v>13.200232887476403</v>
      </c>
      <c r="BL2558" s="10">
        <f ca="1">IFERROR(AVERAGE(INDIRECT("BK"&amp;AC2558-Template!$F$10+1):INDIRECT("BK"&amp;AC2558)),0)</f>
        <v>13.205049932349121</v>
      </c>
      <c r="BM2558" s="35"/>
      <c r="BN2558" s="86"/>
      <c r="BO2558" s="35"/>
      <c r="BP2558" s="35"/>
      <c r="BQ2558" s="35"/>
      <c r="BR2558" s="35"/>
      <c r="BS2558" s="35"/>
      <c r="BT2558" s="35"/>
      <c r="BU2558" s="35"/>
      <c r="BV2558" s="35"/>
      <c r="BW2558" s="35"/>
      <c r="BX2558" s="35"/>
      <c r="BY2558" s="35"/>
      <c r="BZ2558" s="35"/>
      <c r="CA2558" s="35"/>
      <c r="CB2558" s="35"/>
      <c r="CC2558" s="35"/>
      <c r="CD2558" s="35"/>
      <c r="CE2558" s="35"/>
      <c r="CF2558" s="35"/>
      <c r="CG2558" s="35"/>
      <c r="CH2558" s="35"/>
    </row>
    <row r="2559" spans="1:86" ht="15.6" x14ac:dyDescent="0.3">
      <c r="A2559" s="35"/>
      <c r="B2559" s="86"/>
      <c r="C2559" s="35"/>
      <c r="D2559" s="35"/>
      <c r="E2559" s="35"/>
      <c r="F2559" s="35"/>
      <c r="G2559" s="35"/>
      <c r="H2559" s="35"/>
      <c r="I2559" s="35"/>
      <c r="J2559" s="35"/>
      <c r="K2559" s="35"/>
      <c r="L2559" s="35"/>
      <c r="M2559" s="35"/>
      <c r="N2559" s="35"/>
      <c r="O2559" s="35"/>
      <c r="P2559" s="35"/>
      <c r="Q2559" s="35"/>
      <c r="R2559" s="35"/>
      <c r="S2559" s="35"/>
      <c r="T2559" s="17">
        <f t="shared" si="5641"/>
        <v>48575</v>
      </c>
      <c r="U2559" s="216">
        <f t="shared" si="5634"/>
        <v>1</v>
      </c>
      <c r="V2559" s="216">
        <f t="shared" si="5641"/>
        <v>2554</v>
      </c>
      <c r="W2559" s="16">
        <f t="shared" si="5648"/>
        <v>6.9972602739726026</v>
      </c>
      <c r="X2559" s="16" t="e">
        <f>IF(Template!$F$7="Linear interpolation",LinInterp($I$5:$I$22,$G$5:$G$22,W2559),CubicSpline($I$5:$I$22,$G$5:$G$22,W2559))</f>
        <v>#VALUE!</v>
      </c>
      <c r="Y2559" s="221" t="e">
        <f t="shared" si="5635"/>
        <v>#VALUE!</v>
      </c>
      <c r="Z2559" s="221" t="e">
        <f>Y2559/PRODUCT($AA$6:AA2558)</f>
        <v>#VALUE!</v>
      </c>
      <c r="AA2559" s="16" t="e">
        <f t="shared" si="5642"/>
        <v>#VALUE!</v>
      </c>
      <c r="AB2559" s="10" t="e">
        <f t="shared" si="5643"/>
        <v>#VALUE!</v>
      </c>
      <c r="AC2559" s="90">
        <f t="shared" si="5636"/>
        <v>2559</v>
      </c>
      <c r="AD2559" s="17">
        <f t="shared" si="5644"/>
        <v>48552</v>
      </c>
      <c r="AE2559" s="16" t="e">
        <f t="shared" si="5637"/>
        <v>#VALUE!</v>
      </c>
      <c r="AF2559" s="10">
        <f ca="1">IFERROR(AVERAGE(INDIRECT("AE"&amp;AC2559-Template!$F$10+1):INDIRECT("AE"&amp;AC2559)),0)</f>
        <v>0</v>
      </c>
      <c r="AG2559" s="35"/>
      <c r="AH2559" s="86"/>
      <c r="AI2559" s="35"/>
      <c r="AJ2559" s="35"/>
      <c r="AK2559" s="35"/>
      <c r="AL2559" s="35"/>
      <c r="AM2559" s="35"/>
      <c r="AN2559" s="35"/>
      <c r="AO2559" s="35"/>
      <c r="AP2559" s="35"/>
      <c r="AQ2559" s="35"/>
      <c r="AR2559" s="35"/>
      <c r="AS2559" s="35"/>
      <c r="AT2559" s="35"/>
      <c r="AU2559" s="35"/>
      <c r="AV2559" s="35"/>
      <c r="AW2559" s="35"/>
      <c r="AX2559" s="35"/>
      <c r="AY2559" s="35"/>
      <c r="AZ2559" s="17">
        <f t="shared" ref="AZ2559" si="5764">AZ2558+1</f>
        <v>48575</v>
      </c>
      <c r="BA2559" s="216">
        <f t="shared" si="5660"/>
        <v>1</v>
      </c>
      <c r="BB2559" s="216">
        <f t="shared" ref="BB2559" si="5765">BB2558+1</f>
        <v>2554</v>
      </c>
      <c r="BC2559" s="16">
        <f t="shared" si="5662"/>
        <v>6.9972602739726026</v>
      </c>
      <c r="BD2559" s="16">
        <f>IF(Template!$F$7="Linear interpolation",LinInterp($AO$5:$AO$18,$AM$5:$AM$18,BC2559),CubicSpline($AO$5:$AO$18,$AM$5:$AM$18,BC2559))</f>
        <v>14.150015574580081</v>
      </c>
      <c r="BE2559" s="221">
        <f t="shared" si="5741"/>
        <v>2.5244940831508145</v>
      </c>
      <c r="BF2559" s="221">
        <f>BE2559/PRODUCT($BG$6:BG2558)</f>
        <v>1.0003617062706902</v>
      </c>
      <c r="BG2559" s="16">
        <f t="shared" si="5663"/>
        <v>1.0003617062706902</v>
      </c>
      <c r="BH2559" s="10">
        <f t="shared" si="5664"/>
        <v>13.202278880192653</v>
      </c>
      <c r="BI2559" s="90"/>
      <c r="BJ2559" s="17">
        <f t="shared" si="5647"/>
        <v>48552</v>
      </c>
      <c r="BK2559" s="16">
        <f t="shared" si="5640"/>
        <v>13.200232887476403</v>
      </c>
      <c r="BL2559" s="10">
        <f ca="1">IFERROR(AVERAGE(INDIRECT("BK"&amp;AC2559-Template!$F$10+1):INDIRECT("BK"&amp;AC2559)),0)</f>
        <v>13.204650588235582</v>
      </c>
      <c r="BM2559" s="35"/>
      <c r="BN2559" s="86"/>
      <c r="BO2559" s="35"/>
      <c r="BP2559" s="35"/>
      <c r="BQ2559" s="35"/>
      <c r="BR2559" s="35"/>
      <c r="BS2559" s="35"/>
      <c r="BT2559" s="35"/>
      <c r="BU2559" s="35"/>
      <c r="BV2559" s="35"/>
      <c r="BW2559" s="35"/>
      <c r="BX2559" s="35"/>
      <c r="BY2559" s="35"/>
      <c r="BZ2559" s="35"/>
      <c r="CA2559" s="35"/>
      <c r="CB2559" s="35"/>
      <c r="CC2559" s="35"/>
      <c r="CD2559" s="35"/>
      <c r="CE2559" s="35"/>
      <c r="CF2559" s="35"/>
      <c r="CG2559" s="35"/>
      <c r="CH2559" s="35"/>
    </row>
    <row r="2560" spans="1:86" ht="15.6" x14ac:dyDescent="0.3">
      <c r="A2560" s="35"/>
      <c r="B2560" s="86"/>
      <c r="C2560" s="35"/>
      <c r="D2560" s="35"/>
      <c r="E2560" s="35"/>
      <c r="F2560" s="35"/>
      <c r="G2560" s="35"/>
      <c r="H2560" s="35"/>
      <c r="I2560" s="35"/>
      <c r="J2560" s="35"/>
      <c r="K2560" s="35"/>
      <c r="L2560" s="35"/>
      <c r="M2560" s="35"/>
      <c r="N2560" s="35"/>
      <c r="O2560" s="35"/>
      <c r="P2560" s="35"/>
      <c r="Q2560" s="35"/>
      <c r="R2560" s="35"/>
      <c r="S2560" s="35"/>
      <c r="T2560" s="17">
        <f t="shared" si="5641"/>
        <v>48576</v>
      </c>
      <c r="U2560" s="216">
        <f t="shared" si="5634"/>
        <v>2</v>
      </c>
      <c r="V2560" s="216">
        <f t="shared" si="5641"/>
        <v>2555</v>
      </c>
      <c r="W2560" s="16">
        <f t="shared" si="5648"/>
        <v>7</v>
      </c>
      <c r="X2560" s="16" t="e">
        <f>IF(Template!$F$7="Linear interpolation",LinInterp($I$5:$I$22,$G$5:$G$22,W2560),CubicSpline($I$5:$I$22,$G$5:$G$22,W2560))</f>
        <v>#VALUE!</v>
      </c>
      <c r="Y2560" s="221" t="e">
        <f t="shared" si="5635"/>
        <v>#VALUE!</v>
      </c>
      <c r="Z2560" s="221" t="e">
        <f>Y2560/PRODUCT($AA$6:AA2559)</f>
        <v>#VALUE!</v>
      </c>
      <c r="AA2560" s="16" t="e">
        <f t="shared" si="5642"/>
        <v>#VALUE!</v>
      </c>
      <c r="AB2560" s="10" t="e">
        <f t="shared" si="5643"/>
        <v>#VALUE!</v>
      </c>
      <c r="AC2560" s="90">
        <f t="shared" si="5636"/>
        <v>2560</v>
      </c>
      <c r="AD2560" s="17">
        <f t="shared" si="5644"/>
        <v>48553</v>
      </c>
      <c r="AE2560" s="16" t="e">
        <f t="shared" si="5637"/>
        <v>#VALUE!</v>
      </c>
      <c r="AF2560" s="10">
        <f ca="1">IFERROR(AVERAGE(INDIRECT("AE"&amp;AC2560-Template!$F$10+1):INDIRECT("AE"&amp;AC2560)),0)</f>
        <v>0</v>
      </c>
      <c r="AG2560" s="35"/>
      <c r="AH2560" s="86"/>
      <c r="AI2560" s="35"/>
      <c r="AJ2560" s="35"/>
      <c r="AK2560" s="35"/>
      <c r="AL2560" s="35"/>
      <c r="AM2560" s="35"/>
      <c r="AN2560" s="35"/>
      <c r="AO2560" s="35"/>
      <c r="AP2560" s="35"/>
      <c r="AQ2560" s="35"/>
      <c r="AR2560" s="35"/>
      <c r="AS2560" s="35"/>
      <c r="AT2560" s="35"/>
      <c r="AU2560" s="35"/>
      <c r="AV2560" s="35"/>
      <c r="AW2560" s="35"/>
      <c r="AX2560" s="35"/>
      <c r="AY2560" s="35"/>
      <c r="AZ2560" s="17">
        <f t="shared" ref="AZ2560" si="5766">AZ2559+1</f>
        <v>48576</v>
      </c>
      <c r="BA2560" s="216">
        <f t="shared" si="5660"/>
        <v>2</v>
      </c>
      <c r="BB2560" s="216">
        <f t="shared" ref="BB2560" si="5767">BB2559+1</f>
        <v>2555</v>
      </c>
      <c r="BC2560" s="16">
        <f t="shared" si="5662"/>
        <v>7</v>
      </c>
      <c r="BD2560" s="16">
        <f>IF(Template!$F$7="Linear interpolation",LinInterp($AO$5:$AO$18,$AM$5:$AM$18,BC2560),CubicSpline($AO$5:$AO$18,$AM$5:$AM$18,BC2560))</f>
        <v>14.15</v>
      </c>
      <c r="BE2560" s="221">
        <f t="shared" si="5741"/>
        <v>2.5254071794485236</v>
      </c>
      <c r="BF2560" s="221">
        <f>BE2560/PRODUCT($BG$6:BG2559)</f>
        <v>1.0003616947664102</v>
      </c>
      <c r="BG2560" s="16">
        <f t="shared" si="5663"/>
        <v>1.0003616947664102</v>
      </c>
      <c r="BH2560" s="10">
        <f t="shared" si="5664"/>
        <v>13.201858973973636</v>
      </c>
      <c r="BI2560" s="90"/>
      <c r="BJ2560" s="17">
        <f t="shared" si="5647"/>
        <v>48553</v>
      </c>
      <c r="BK2560" s="16">
        <f t="shared" si="5640"/>
        <v>13.200232887476403</v>
      </c>
      <c r="BL2560" s="10">
        <f ca="1">IFERROR(AVERAGE(INDIRECT("BK"&amp;AC2560-Template!$F$10+1):INDIRECT("BK"&amp;AC2560)),0)</f>
        <v>13.204273045608586</v>
      </c>
      <c r="BM2560" s="35"/>
      <c r="BN2560" s="86"/>
      <c r="BO2560" s="35"/>
      <c r="BP2560" s="35"/>
      <c r="BQ2560" s="35"/>
      <c r="BR2560" s="35"/>
      <c r="BS2560" s="35"/>
      <c r="BT2560" s="35"/>
      <c r="BU2560" s="35"/>
      <c r="BV2560" s="35"/>
      <c r="BW2560" s="35"/>
      <c r="BX2560" s="35"/>
      <c r="BY2560" s="35"/>
      <c r="BZ2560" s="35"/>
      <c r="CA2560" s="35"/>
      <c r="CB2560" s="35"/>
      <c r="CC2560" s="35"/>
      <c r="CD2560" s="35"/>
      <c r="CE2560" s="35"/>
      <c r="CF2560" s="35"/>
      <c r="CG2560" s="35"/>
      <c r="CH2560" s="35"/>
    </row>
    <row r="2561" spans="1:86" ht="15.6" x14ac:dyDescent="0.3">
      <c r="A2561" s="35"/>
      <c r="B2561" s="86"/>
      <c r="C2561" s="35"/>
      <c r="D2561" s="35"/>
      <c r="E2561" s="35"/>
      <c r="F2561" s="35"/>
      <c r="G2561" s="35"/>
      <c r="H2561" s="35"/>
      <c r="I2561" s="35"/>
      <c r="J2561" s="35"/>
      <c r="K2561" s="35"/>
      <c r="L2561" s="35"/>
      <c r="M2561" s="35"/>
      <c r="N2561" s="35"/>
      <c r="O2561" s="35"/>
      <c r="P2561" s="35"/>
      <c r="Q2561" s="35"/>
      <c r="R2561" s="35"/>
      <c r="S2561" s="35"/>
      <c r="T2561" s="17">
        <f t="shared" si="5641"/>
        <v>48577</v>
      </c>
      <c r="U2561" s="216">
        <f t="shared" si="5634"/>
        <v>3</v>
      </c>
      <c r="V2561" s="216">
        <f t="shared" si="5641"/>
        <v>2556</v>
      </c>
      <c r="W2561" s="16">
        <f t="shared" si="5648"/>
        <v>7.0027397260273974</v>
      </c>
      <c r="X2561" s="16" t="e">
        <f>IF(Template!$F$7="Linear interpolation",LinInterp($I$5:$I$22,$G$5:$G$22,W2561),CubicSpline($I$5:$I$22,$G$5:$G$22,W2561))</f>
        <v>#VALUE!</v>
      </c>
      <c r="Y2561" s="221" t="e">
        <f t="shared" si="5635"/>
        <v>#VALUE!</v>
      </c>
      <c r="Z2561" s="221" t="e">
        <f>Y2561/PRODUCT($AA$6:AA2560)</f>
        <v>#VALUE!</v>
      </c>
      <c r="AA2561" s="16" t="e">
        <f t="shared" si="5642"/>
        <v>#VALUE!</v>
      </c>
      <c r="AB2561" s="10" t="e">
        <f t="shared" si="5643"/>
        <v>#VALUE!</v>
      </c>
      <c r="AC2561" s="90">
        <f t="shared" si="5636"/>
        <v>2561</v>
      </c>
      <c r="AD2561" s="17">
        <f t="shared" si="5644"/>
        <v>48554</v>
      </c>
      <c r="AE2561" s="16" t="e">
        <f t="shared" si="5637"/>
        <v>#VALUE!</v>
      </c>
      <c r="AF2561" s="10">
        <f ca="1">IFERROR(AVERAGE(INDIRECT("AE"&amp;AC2561-Template!$F$10+1):INDIRECT("AE"&amp;AC2561)),0)</f>
        <v>0</v>
      </c>
      <c r="AG2561" s="35"/>
      <c r="AH2561" s="86"/>
      <c r="AI2561" s="35"/>
      <c r="AJ2561" s="35"/>
      <c r="AK2561" s="35"/>
      <c r="AL2561" s="35"/>
      <c r="AM2561" s="35"/>
      <c r="AN2561" s="35"/>
      <c r="AO2561" s="35"/>
      <c r="AP2561" s="35"/>
      <c r="AQ2561" s="35"/>
      <c r="AR2561" s="35"/>
      <c r="AS2561" s="35"/>
      <c r="AT2561" s="35"/>
      <c r="AU2561" s="35"/>
      <c r="AV2561" s="35"/>
      <c r="AW2561" s="35"/>
      <c r="AX2561" s="35"/>
      <c r="AY2561" s="35"/>
      <c r="AZ2561" s="17">
        <f t="shared" ref="AZ2561" si="5768">AZ2560+1</f>
        <v>48577</v>
      </c>
      <c r="BA2561" s="216">
        <f t="shared" si="5660"/>
        <v>3</v>
      </c>
      <c r="BB2561" s="216">
        <f t="shared" ref="BB2561" si="5769">BB2560+1</f>
        <v>2556</v>
      </c>
      <c r="BC2561" s="16">
        <f t="shared" si="5662"/>
        <v>7.0027397260273974</v>
      </c>
      <c r="BD2561" s="16">
        <f>IF(Template!$F$7="Linear interpolation",LinInterp($AO$5:$AO$18,$AM$5:$AM$18,BC2561),CubicSpline($AO$5:$AO$18,$AM$5:$AM$18,BC2561))</f>
        <v>14.149984571008646</v>
      </c>
      <c r="BE2561" s="221">
        <f t="shared" si="5741"/>
        <v>2.5263206266829412</v>
      </c>
      <c r="BF2561" s="221">
        <f>BE2561/PRODUCT($BG$6:BG2560)</f>
        <v>1.0003617029530332</v>
      </c>
      <c r="BG2561" s="16">
        <f t="shared" si="5663"/>
        <v>1.0003617029530332</v>
      </c>
      <c r="BH2561" s="10">
        <f t="shared" si="5664"/>
        <v>13.202157785710767</v>
      </c>
      <c r="BI2561" s="90"/>
      <c r="BJ2561" s="17">
        <f t="shared" si="5647"/>
        <v>48554</v>
      </c>
      <c r="BK2561" s="16">
        <f t="shared" si="5640"/>
        <v>13.199398801387652</v>
      </c>
      <c r="BL2561" s="10">
        <f ca="1">IFERROR(AVERAGE(INDIRECT("BK"&amp;AC2561-Template!$F$10+1):INDIRECT("BK"&amp;AC2561)),0)</f>
        <v>13.203867700111969</v>
      </c>
      <c r="BM2561" s="35"/>
      <c r="BN2561" s="86"/>
      <c r="BO2561" s="35"/>
      <c r="BP2561" s="35"/>
      <c r="BQ2561" s="35"/>
      <c r="BR2561" s="35"/>
      <c r="BS2561" s="35"/>
      <c r="BT2561" s="35"/>
      <c r="BU2561" s="35"/>
      <c r="BV2561" s="35"/>
      <c r="BW2561" s="35"/>
      <c r="BX2561" s="35"/>
      <c r="BY2561" s="35"/>
      <c r="BZ2561" s="35"/>
      <c r="CA2561" s="35"/>
      <c r="CB2561" s="35"/>
      <c r="CC2561" s="35"/>
      <c r="CD2561" s="35"/>
      <c r="CE2561" s="35"/>
      <c r="CF2561" s="35"/>
      <c r="CG2561" s="35"/>
      <c r="CH2561" s="35"/>
    </row>
    <row r="2562" spans="1:86" ht="15.6" x14ac:dyDescent="0.3">
      <c r="A2562" s="35"/>
      <c r="B2562" s="86"/>
      <c r="C2562" s="35"/>
      <c r="D2562" s="35"/>
      <c r="E2562" s="35"/>
      <c r="F2562" s="35"/>
      <c r="G2562" s="35"/>
      <c r="H2562" s="35"/>
      <c r="I2562" s="35"/>
      <c r="J2562" s="35"/>
      <c r="K2562" s="35"/>
      <c r="L2562" s="35"/>
      <c r="M2562" s="35"/>
      <c r="N2562" s="35"/>
      <c r="O2562" s="35"/>
      <c r="P2562" s="35"/>
      <c r="Q2562" s="35"/>
      <c r="R2562" s="35"/>
      <c r="S2562" s="35"/>
      <c r="T2562" s="17">
        <f t="shared" si="5641"/>
        <v>48578</v>
      </c>
      <c r="U2562" s="216">
        <f t="shared" si="5634"/>
        <v>4</v>
      </c>
      <c r="V2562" s="216">
        <f t="shared" si="5641"/>
        <v>2557</v>
      </c>
      <c r="W2562" s="16">
        <f t="shared" si="5648"/>
        <v>7.0054794520547947</v>
      </c>
      <c r="X2562" s="16" t="e">
        <f>IF(Template!$F$7="Linear interpolation",LinInterp($I$5:$I$22,$G$5:$G$22,W2562),CubicSpline($I$5:$I$22,$G$5:$G$22,W2562))</f>
        <v>#VALUE!</v>
      </c>
      <c r="Y2562" s="221" t="e">
        <f t="shared" si="5635"/>
        <v>#VALUE!</v>
      </c>
      <c r="Z2562" s="221" t="e">
        <f>Y2562/PRODUCT($AA$6:AA2561)</f>
        <v>#VALUE!</v>
      </c>
      <c r="AA2562" s="16" t="e">
        <f t="shared" si="5642"/>
        <v>#VALUE!</v>
      </c>
      <c r="AB2562" s="10" t="e">
        <f t="shared" si="5643"/>
        <v>#VALUE!</v>
      </c>
      <c r="AC2562" s="90">
        <f t="shared" si="5636"/>
        <v>2562</v>
      </c>
      <c r="AD2562" s="17">
        <f t="shared" si="5644"/>
        <v>48555</v>
      </c>
      <c r="AE2562" s="16" t="e">
        <f t="shared" si="5637"/>
        <v>#VALUE!</v>
      </c>
      <c r="AF2562" s="10">
        <f ca="1">IFERROR(AVERAGE(INDIRECT("AE"&amp;AC2562-Template!$F$10+1):INDIRECT("AE"&amp;AC2562)),0)</f>
        <v>0</v>
      </c>
      <c r="AG2562" s="35"/>
      <c r="AH2562" s="86"/>
      <c r="AI2562" s="35"/>
      <c r="AJ2562" s="35"/>
      <c r="AK2562" s="35"/>
      <c r="AL2562" s="35"/>
      <c r="AM2562" s="35"/>
      <c r="AN2562" s="35"/>
      <c r="AO2562" s="35"/>
      <c r="AP2562" s="35"/>
      <c r="AQ2562" s="35"/>
      <c r="AR2562" s="35"/>
      <c r="AS2562" s="35"/>
      <c r="AT2562" s="35"/>
      <c r="AU2562" s="35"/>
      <c r="AV2562" s="35"/>
      <c r="AW2562" s="35"/>
      <c r="AX2562" s="35"/>
      <c r="AY2562" s="35"/>
      <c r="AZ2562" s="17">
        <f t="shared" ref="AZ2562" si="5770">AZ2561+1</f>
        <v>48578</v>
      </c>
      <c r="BA2562" s="216">
        <f t="shared" si="5660"/>
        <v>4</v>
      </c>
      <c r="BB2562" s="216">
        <f t="shared" ref="BB2562" si="5771">BB2561+1</f>
        <v>2557</v>
      </c>
      <c r="BC2562" s="16">
        <f t="shared" si="5662"/>
        <v>7.0054794520547947</v>
      </c>
      <c r="BD2562" s="16">
        <f>IF(Template!$F$7="Linear interpolation",LinInterp($AO$5:$AO$18,$AM$5:$AM$18,BC2562),CubicSpline($AO$5:$AO$18,$AM$5:$AM$18,BC2562))</f>
        <v>14.149969288526842</v>
      </c>
      <c r="BE2562" s="221">
        <f t="shared" si="5741"/>
        <v>2.5272344251652723</v>
      </c>
      <c r="BF2562" s="221">
        <f>BE2562/PRODUCT($BG$6:BG2561)</f>
        <v>1.0003617112066772</v>
      </c>
      <c r="BG2562" s="16">
        <f t="shared" si="5663"/>
        <v>1.0003617112066772</v>
      </c>
      <c r="BH2562" s="10">
        <f t="shared" si="5664"/>
        <v>13.20245904371642</v>
      </c>
      <c r="BI2562" s="90"/>
      <c r="BJ2562" s="17">
        <f t="shared" si="5647"/>
        <v>48555</v>
      </c>
      <c r="BK2562" s="16">
        <f t="shared" si="5640"/>
        <v>13.199736176468857</v>
      </c>
      <c r="BL2562" s="10">
        <f ca="1">IFERROR(AVERAGE(INDIRECT("BK"&amp;AC2562-Template!$F$10+1):INDIRECT("BK"&amp;AC2562)),0)</f>
        <v>13.203473600451387</v>
      </c>
      <c r="BM2562" s="35"/>
      <c r="BN2562" s="86"/>
      <c r="BO2562" s="35"/>
      <c r="BP2562" s="35"/>
      <c r="BQ2562" s="35"/>
      <c r="BR2562" s="35"/>
      <c r="BS2562" s="35"/>
      <c r="BT2562" s="35"/>
      <c r="BU2562" s="35"/>
      <c r="BV2562" s="35"/>
      <c r="BW2562" s="35"/>
      <c r="BX2562" s="35"/>
      <c r="BY2562" s="35"/>
      <c r="BZ2562" s="35"/>
      <c r="CA2562" s="35"/>
      <c r="CB2562" s="35"/>
      <c r="CC2562" s="35"/>
      <c r="CD2562" s="35"/>
      <c r="CE2562" s="35"/>
      <c r="CF2562" s="35"/>
      <c r="CG2562" s="35"/>
      <c r="CH2562" s="35"/>
    </row>
    <row r="2563" spans="1:86" ht="15.6" x14ac:dyDescent="0.3">
      <c r="A2563" s="35"/>
      <c r="B2563" s="86"/>
      <c r="C2563" s="35"/>
      <c r="D2563" s="35"/>
      <c r="E2563" s="35"/>
      <c r="F2563" s="35"/>
      <c r="G2563" s="35"/>
      <c r="H2563" s="35"/>
      <c r="I2563" s="35"/>
      <c r="J2563" s="35"/>
      <c r="K2563" s="35"/>
      <c r="L2563" s="35"/>
      <c r="M2563" s="35"/>
      <c r="N2563" s="35"/>
      <c r="O2563" s="35"/>
      <c r="P2563" s="35"/>
      <c r="Q2563" s="35"/>
      <c r="R2563" s="35"/>
      <c r="S2563" s="35"/>
      <c r="T2563" s="17">
        <f t="shared" si="5641"/>
        <v>48579</v>
      </c>
      <c r="U2563" s="216">
        <f t="shared" si="5634"/>
        <v>5</v>
      </c>
      <c r="V2563" s="216">
        <f t="shared" si="5641"/>
        <v>2558</v>
      </c>
      <c r="W2563" s="16">
        <f t="shared" si="5648"/>
        <v>7.0082191780821921</v>
      </c>
      <c r="X2563" s="16" t="e">
        <f>IF(Template!$F$7="Linear interpolation",LinInterp($I$5:$I$22,$G$5:$G$22,W2563),CubicSpline($I$5:$I$22,$G$5:$G$22,W2563))</f>
        <v>#VALUE!</v>
      </c>
      <c r="Y2563" s="221" t="e">
        <f t="shared" si="5635"/>
        <v>#VALUE!</v>
      </c>
      <c r="Z2563" s="221" t="e">
        <f>Y2563/PRODUCT($AA$6:AA2562)</f>
        <v>#VALUE!</v>
      </c>
      <c r="AA2563" s="16" t="e">
        <f t="shared" si="5642"/>
        <v>#VALUE!</v>
      </c>
      <c r="AB2563" s="10" t="e">
        <f t="shared" si="5643"/>
        <v>#VALUE!</v>
      </c>
      <c r="AC2563" s="90">
        <f t="shared" si="5636"/>
        <v>2563</v>
      </c>
      <c r="AD2563" s="17">
        <f t="shared" si="5644"/>
        <v>48556</v>
      </c>
      <c r="AE2563" s="16" t="e">
        <f t="shared" si="5637"/>
        <v>#VALUE!</v>
      </c>
      <c r="AF2563" s="10">
        <f ca="1">IFERROR(AVERAGE(INDIRECT("AE"&amp;AC2563-Template!$F$10+1):INDIRECT("AE"&amp;AC2563)),0)</f>
        <v>0</v>
      </c>
      <c r="AG2563" s="35"/>
      <c r="AH2563" s="86"/>
      <c r="AI2563" s="35"/>
      <c r="AJ2563" s="35"/>
      <c r="AK2563" s="35"/>
      <c r="AL2563" s="35"/>
      <c r="AM2563" s="35"/>
      <c r="AN2563" s="35"/>
      <c r="AO2563" s="35"/>
      <c r="AP2563" s="35"/>
      <c r="AQ2563" s="35"/>
      <c r="AR2563" s="35"/>
      <c r="AS2563" s="35"/>
      <c r="AT2563" s="35"/>
      <c r="AU2563" s="35"/>
      <c r="AV2563" s="35"/>
      <c r="AW2563" s="35"/>
      <c r="AX2563" s="35"/>
      <c r="AY2563" s="35"/>
      <c r="AZ2563" s="17">
        <f t="shared" ref="AZ2563" si="5772">AZ2562+1</f>
        <v>48579</v>
      </c>
      <c r="BA2563" s="216">
        <f t="shared" si="5660"/>
        <v>5</v>
      </c>
      <c r="BB2563" s="216">
        <f t="shared" ref="BB2563" si="5773">BB2562+1</f>
        <v>2558</v>
      </c>
      <c r="BC2563" s="16">
        <f t="shared" si="5662"/>
        <v>7.0082191780821921</v>
      </c>
      <c r="BD2563" s="16">
        <f>IF(Template!$F$7="Linear interpolation",LinInterp($AO$5:$AO$18,$AM$5:$AM$18,BC2563),CubicSpline($AO$5:$AO$18,$AM$5:$AM$18,BC2563))</f>
        <v>14.149954152044378</v>
      </c>
      <c r="BE2563" s="221">
        <f t="shared" si="5741"/>
        <v>2.5281485749851411</v>
      </c>
      <c r="BF2563" s="221">
        <f>BE2563/PRODUCT($BG$6:BG2562)</f>
        <v>1.0003617194395447</v>
      </c>
      <c r="BG2563" s="16">
        <f t="shared" si="5663"/>
        <v>1.0003617194395447</v>
      </c>
      <c r="BH2563" s="10">
        <f t="shared" si="5664"/>
        <v>13.202759543380127</v>
      </c>
      <c r="BI2563" s="90"/>
      <c r="BJ2563" s="17">
        <f t="shared" si="5647"/>
        <v>48556</v>
      </c>
      <c r="BK2563" s="16">
        <f t="shared" si="5640"/>
        <v>13.199656579498175</v>
      </c>
      <c r="BL2563" s="10">
        <f ca="1">IFERROR(AVERAGE(INDIRECT("BK"&amp;AC2563-Template!$F$10+1):INDIRECT("BK"&amp;AC2563)),0)</f>
        <v>13.203202000261571</v>
      </c>
      <c r="BM2563" s="35"/>
      <c r="BN2563" s="86"/>
      <c r="BO2563" s="35"/>
      <c r="BP2563" s="35"/>
      <c r="BQ2563" s="35"/>
      <c r="BR2563" s="35"/>
      <c r="BS2563" s="35"/>
      <c r="BT2563" s="35"/>
      <c r="BU2563" s="35"/>
      <c r="BV2563" s="35"/>
      <c r="BW2563" s="35"/>
      <c r="BX2563" s="35"/>
      <c r="BY2563" s="35"/>
      <c r="BZ2563" s="35"/>
      <c r="CA2563" s="35"/>
      <c r="CB2563" s="35"/>
      <c r="CC2563" s="35"/>
      <c r="CD2563" s="35"/>
      <c r="CE2563" s="35"/>
      <c r="CF2563" s="35"/>
      <c r="CG2563" s="35"/>
      <c r="CH2563" s="35"/>
    </row>
    <row r="2564" spans="1:86" ht="15.6" x14ac:dyDescent="0.3">
      <c r="A2564" s="35"/>
      <c r="B2564" s="86"/>
      <c r="C2564" s="35"/>
      <c r="D2564" s="35"/>
      <c r="E2564" s="35"/>
      <c r="F2564" s="35"/>
      <c r="G2564" s="35"/>
      <c r="H2564" s="35"/>
      <c r="I2564" s="35"/>
      <c r="J2564" s="35"/>
      <c r="K2564" s="35"/>
      <c r="L2564" s="35"/>
      <c r="M2564" s="35"/>
      <c r="N2564" s="35"/>
      <c r="O2564" s="35"/>
      <c r="P2564" s="35"/>
      <c r="Q2564" s="35"/>
      <c r="R2564" s="35"/>
      <c r="S2564" s="35"/>
      <c r="T2564" s="17">
        <f t="shared" si="5641"/>
        <v>48580</v>
      </c>
      <c r="U2564" s="216">
        <f t="shared" si="5634"/>
        <v>6</v>
      </c>
      <c r="V2564" s="216">
        <f t="shared" si="5641"/>
        <v>2559</v>
      </c>
      <c r="W2564" s="16">
        <f t="shared" si="5648"/>
        <v>7.0109589041095894</v>
      </c>
      <c r="X2564" s="16" t="e">
        <f>IF(Template!$F$7="Linear interpolation",LinInterp($I$5:$I$22,$G$5:$G$22,W2564),CubicSpline($I$5:$I$22,$G$5:$G$22,W2564))</f>
        <v>#VALUE!</v>
      </c>
      <c r="Y2564" s="221" t="e">
        <f t="shared" si="5635"/>
        <v>#VALUE!</v>
      </c>
      <c r="Z2564" s="221" t="e">
        <f>Y2564/PRODUCT($AA$6:AA2563)</f>
        <v>#VALUE!</v>
      </c>
      <c r="AA2564" s="16" t="e">
        <f t="shared" si="5642"/>
        <v>#VALUE!</v>
      </c>
      <c r="AB2564" s="10" t="e">
        <f t="shared" si="5643"/>
        <v>#VALUE!</v>
      </c>
      <c r="AC2564" s="90">
        <f t="shared" si="5636"/>
        <v>2564</v>
      </c>
      <c r="AD2564" s="17">
        <f t="shared" si="5644"/>
        <v>48557</v>
      </c>
      <c r="AE2564" s="16" t="e">
        <f t="shared" si="5637"/>
        <v>#VALUE!</v>
      </c>
      <c r="AF2564" s="10">
        <f ca="1">IFERROR(AVERAGE(INDIRECT("AE"&amp;AC2564-Template!$F$10+1):INDIRECT("AE"&amp;AC2564)),0)</f>
        <v>0</v>
      </c>
      <c r="AG2564" s="35"/>
      <c r="AH2564" s="86"/>
      <c r="AI2564" s="35"/>
      <c r="AJ2564" s="35"/>
      <c r="AK2564" s="35"/>
      <c r="AL2564" s="35"/>
      <c r="AM2564" s="35"/>
      <c r="AN2564" s="35"/>
      <c r="AO2564" s="35"/>
      <c r="AP2564" s="35"/>
      <c r="AQ2564" s="35"/>
      <c r="AR2564" s="35"/>
      <c r="AS2564" s="35"/>
      <c r="AT2564" s="35"/>
      <c r="AU2564" s="35"/>
      <c r="AV2564" s="35"/>
      <c r="AW2564" s="35"/>
      <c r="AX2564" s="35"/>
      <c r="AY2564" s="35"/>
      <c r="AZ2564" s="17">
        <f t="shared" ref="AZ2564" si="5774">AZ2563+1</f>
        <v>48580</v>
      </c>
      <c r="BA2564" s="216">
        <f t="shared" si="5660"/>
        <v>6</v>
      </c>
      <c r="BB2564" s="216">
        <f t="shared" ref="BB2564" si="5775">BB2563+1</f>
        <v>2559</v>
      </c>
      <c r="BC2564" s="16">
        <f t="shared" si="5662"/>
        <v>7.0109589041095894</v>
      </c>
      <c r="BD2564" s="16">
        <f>IF(Template!$F$7="Linear interpolation",LinInterp($AO$5:$AO$18,$AM$5:$AM$18,BC2564),CubicSpline($AO$5:$AO$18,$AM$5:$AM$18,BC2564))</f>
        <v>14.149939161051051</v>
      </c>
      <c r="BE2564" s="221">
        <f t="shared" si="5741"/>
        <v>2.5290630762320179</v>
      </c>
      <c r="BF2564" s="221">
        <f>BE2564/PRODUCT($BG$6:BG2563)</f>
        <v>1.0003617276515808</v>
      </c>
      <c r="BG2564" s="16">
        <f t="shared" si="5663"/>
        <v>1.0003617194395447</v>
      </c>
      <c r="BH2564" s="10">
        <f t="shared" si="5664"/>
        <v>13.202759543380127</v>
      </c>
      <c r="BI2564" s="90"/>
      <c r="BJ2564" s="17">
        <f t="shared" si="5647"/>
        <v>48557</v>
      </c>
      <c r="BK2564" s="16">
        <f t="shared" si="5640"/>
        <v>13.19959487123279</v>
      </c>
      <c r="BL2564" s="10">
        <f ca="1">IFERROR(AVERAGE(INDIRECT("BK"&amp;AC2564-Template!$F$10+1):INDIRECT("BK"&amp;AC2564)),0)</f>
        <v>13.202884735444725</v>
      </c>
      <c r="BM2564" s="35"/>
      <c r="BN2564" s="86"/>
      <c r="BO2564" s="35"/>
      <c r="BP2564" s="35"/>
      <c r="BQ2564" s="35"/>
      <c r="BR2564" s="35"/>
      <c r="BS2564" s="35"/>
      <c r="BT2564" s="35"/>
      <c r="BU2564" s="35"/>
      <c r="BV2564" s="35"/>
      <c r="BW2564" s="35"/>
      <c r="BX2564" s="35"/>
      <c r="BY2564" s="35"/>
      <c r="BZ2564" s="35"/>
      <c r="CA2564" s="35"/>
      <c r="CB2564" s="35"/>
      <c r="CC2564" s="35"/>
      <c r="CD2564" s="35"/>
      <c r="CE2564" s="35"/>
      <c r="CF2564" s="35"/>
      <c r="CG2564" s="35"/>
      <c r="CH2564" s="35"/>
    </row>
    <row r="2565" spans="1:86" ht="15.6" x14ac:dyDescent="0.3">
      <c r="A2565" s="35"/>
      <c r="B2565" s="86"/>
      <c r="C2565" s="35"/>
      <c r="D2565" s="35"/>
      <c r="E2565" s="35"/>
      <c r="F2565" s="35"/>
      <c r="G2565" s="35"/>
      <c r="H2565" s="35"/>
      <c r="I2565" s="35"/>
      <c r="J2565" s="35"/>
      <c r="K2565" s="35"/>
      <c r="L2565" s="35"/>
      <c r="M2565" s="35"/>
      <c r="N2565" s="35"/>
      <c r="O2565" s="35"/>
      <c r="P2565" s="35"/>
      <c r="Q2565" s="35"/>
      <c r="R2565" s="35"/>
      <c r="S2565" s="35"/>
      <c r="T2565" s="17">
        <f t="shared" si="5641"/>
        <v>48581</v>
      </c>
      <c r="U2565" s="216">
        <f t="shared" si="5634"/>
        <v>7</v>
      </c>
      <c r="V2565" s="216">
        <f t="shared" si="5641"/>
        <v>2560</v>
      </c>
      <c r="W2565" s="16">
        <f t="shared" si="5648"/>
        <v>7.0136986301369859</v>
      </c>
      <c r="X2565" s="16" t="e">
        <f>IF(Template!$F$7="Linear interpolation",LinInterp($I$5:$I$22,$G$5:$G$22,W2565),CubicSpline($I$5:$I$22,$G$5:$G$22,W2565))</f>
        <v>#VALUE!</v>
      </c>
      <c r="Y2565" s="221" t="e">
        <f t="shared" si="5635"/>
        <v>#VALUE!</v>
      </c>
      <c r="Z2565" s="221" t="e">
        <f>Y2565/PRODUCT($AA$6:AA2564)</f>
        <v>#VALUE!</v>
      </c>
      <c r="AA2565" s="16" t="e">
        <f t="shared" si="5642"/>
        <v>#VALUE!</v>
      </c>
      <c r="AB2565" s="10" t="e">
        <f t="shared" si="5643"/>
        <v>#VALUE!</v>
      </c>
      <c r="AC2565" s="90">
        <f t="shared" si="5636"/>
        <v>2565</v>
      </c>
      <c r="AD2565" s="17">
        <f t="shared" si="5644"/>
        <v>48558</v>
      </c>
      <c r="AE2565" s="16" t="e">
        <f t="shared" si="5637"/>
        <v>#VALUE!</v>
      </c>
      <c r="AF2565" s="10">
        <f ca="1">IFERROR(AVERAGE(INDIRECT("AE"&amp;AC2565-Template!$F$10+1):INDIRECT("AE"&amp;AC2565)),0)</f>
        <v>0</v>
      </c>
      <c r="AG2565" s="35"/>
      <c r="AH2565" s="86"/>
      <c r="AI2565" s="35"/>
      <c r="AJ2565" s="35"/>
      <c r="AK2565" s="35"/>
      <c r="AL2565" s="35"/>
      <c r="AM2565" s="35"/>
      <c r="AN2565" s="35"/>
      <c r="AO2565" s="35"/>
      <c r="AP2565" s="35"/>
      <c r="AQ2565" s="35"/>
      <c r="AR2565" s="35"/>
      <c r="AS2565" s="35"/>
      <c r="AT2565" s="35"/>
      <c r="AU2565" s="35"/>
      <c r="AV2565" s="35"/>
      <c r="AW2565" s="35"/>
      <c r="AX2565" s="35"/>
      <c r="AY2565" s="35"/>
      <c r="AZ2565" s="17">
        <f t="shared" ref="AZ2565" si="5776">AZ2564+1</f>
        <v>48581</v>
      </c>
      <c r="BA2565" s="216">
        <f t="shared" si="5660"/>
        <v>7</v>
      </c>
      <c r="BB2565" s="216">
        <f t="shared" ref="BB2565" si="5777">BB2564+1</f>
        <v>2560</v>
      </c>
      <c r="BC2565" s="16">
        <f t="shared" si="5662"/>
        <v>7.0136986301369859</v>
      </c>
      <c r="BD2565" s="16">
        <f>IF(Template!$F$7="Linear interpolation",LinInterp($AO$5:$AO$18,$AM$5:$AM$18,BC2565),CubicSpline($AO$5:$AO$18,$AM$5:$AM$18,BC2565))</f>
        <v>14.149924315036655</v>
      </c>
      <c r="BE2565" s="221">
        <f t="shared" si="5741"/>
        <v>2.5299779289952471</v>
      </c>
      <c r="BF2565" s="221">
        <f>BE2565/PRODUCT($BG$6:BG2564)</f>
        <v>1.0003617440547785</v>
      </c>
      <c r="BG2565" s="16">
        <f t="shared" si="5663"/>
        <v>1.0003617194395447</v>
      </c>
      <c r="BH2565" s="10">
        <f t="shared" si="5664"/>
        <v>13.202759543380127</v>
      </c>
      <c r="BI2565" s="90"/>
      <c r="BJ2565" s="17">
        <f t="shared" si="5647"/>
        <v>48558</v>
      </c>
      <c r="BK2565" s="16">
        <f t="shared" si="5640"/>
        <v>13.199551080338768</v>
      </c>
      <c r="BL2565" s="10">
        <f ca="1">IFERROR(AVERAGE(INDIRECT("BK"&amp;AC2565-Template!$F$10+1):INDIRECT("BK"&amp;AC2565)),0)</f>
        <v>13.202584977238052</v>
      </c>
      <c r="BM2565" s="35"/>
      <c r="BN2565" s="86"/>
      <c r="BO2565" s="35"/>
      <c r="BP2565" s="35"/>
      <c r="BQ2565" s="35"/>
      <c r="BR2565" s="35"/>
      <c r="BS2565" s="35"/>
      <c r="BT2565" s="35"/>
      <c r="BU2565" s="35"/>
      <c r="BV2565" s="35"/>
      <c r="BW2565" s="35"/>
      <c r="BX2565" s="35"/>
      <c r="BY2565" s="35"/>
      <c r="BZ2565" s="35"/>
      <c r="CA2565" s="35"/>
      <c r="CB2565" s="35"/>
      <c r="CC2565" s="35"/>
      <c r="CD2565" s="35"/>
      <c r="CE2565" s="35"/>
      <c r="CF2565" s="35"/>
      <c r="CG2565" s="35"/>
      <c r="CH2565" s="35"/>
    </row>
    <row r="2566" spans="1:86" ht="15.6" x14ac:dyDescent="0.3">
      <c r="A2566" s="35"/>
      <c r="B2566" s="86"/>
      <c r="C2566" s="35"/>
      <c r="D2566" s="35"/>
      <c r="E2566" s="35"/>
      <c r="F2566" s="35"/>
      <c r="G2566" s="35"/>
      <c r="H2566" s="35"/>
      <c r="I2566" s="35"/>
      <c r="J2566" s="35"/>
      <c r="K2566" s="35"/>
      <c r="L2566" s="35"/>
      <c r="M2566" s="35"/>
      <c r="N2566" s="35"/>
      <c r="O2566" s="35"/>
      <c r="P2566" s="35"/>
      <c r="Q2566" s="35"/>
      <c r="R2566" s="35"/>
      <c r="S2566" s="35"/>
      <c r="T2566" s="17">
        <f t="shared" si="5641"/>
        <v>48582</v>
      </c>
      <c r="U2566" s="216">
        <f t="shared" ref="U2566:U2629" si="5778">WEEKDAY(T2566,2)</f>
        <v>1</v>
      </c>
      <c r="V2566" s="216">
        <f t="shared" si="5641"/>
        <v>2561</v>
      </c>
      <c r="W2566" s="16">
        <f t="shared" si="5648"/>
        <v>7.0164383561643833</v>
      </c>
      <c r="X2566" s="16" t="e">
        <f>IF(Template!$F$7="Linear interpolation",LinInterp($I$5:$I$22,$G$5:$G$22,W2566),CubicSpline($I$5:$I$22,$G$5:$G$22,W2566))</f>
        <v>#VALUE!</v>
      </c>
      <c r="Y2566" s="221" t="e">
        <f t="shared" ref="Y2566:Y2629" si="5779">(1+(X2566/100))^W2566</f>
        <v>#VALUE!</v>
      </c>
      <c r="Z2566" s="221" t="e">
        <f>Y2566/PRODUCT($AA$6:AA2565)</f>
        <v>#VALUE!</v>
      </c>
      <c r="AA2566" s="16" t="e">
        <f t="shared" si="5642"/>
        <v>#VALUE!</v>
      </c>
      <c r="AB2566" s="10" t="e">
        <f t="shared" si="5643"/>
        <v>#VALUE!</v>
      </c>
      <c r="AC2566" s="90">
        <f t="shared" ref="AC2566:AC2629" si="5780">ROW(AD2566)</f>
        <v>2566</v>
      </c>
      <c r="AD2566" s="17">
        <f t="shared" si="5644"/>
        <v>48559</v>
      </c>
      <c r="AE2566" s="16" t="e">
        <f t="shared" ref="AE2566:AE2629" si="5781">IF(R2566&lt;&gt;0,R2566,VLOOKUP(AD2566,$T:$AB,9,FALSE))</f>
        <v>#VALUE!</v>
      </c>
      <c r="AF2566" s="10">
        <f ca="1">IFERROR(AVERAGE(INDIRECT("AE"&amp;AC2566-Template!$F$10+1):INDIRECT("AE"&amp;AC2566)),0)</f>
        <v>0</v>
      </c>
      <c r="AG2566" s="35"/>
      <c r="AH2566" s="86"/>
      <c r="AI2566" s="35"/>
      <c r="AJ2566" s="35"/>
      <c r="AK2566" s="35"/>
      <c r="AL2566" s="35"/>
      <c r="AM2566" s="35"/>
      <c r="AN2566" s="35"/>
      <c r="AO2566" s="35"/>
      <c r="AP2566" s="35"/>
      <c r="AQ2566" s="35"/>
      <c r="AR2566" s="35"/>
      <c r="AS2566" s="35"/>
      <c r="AT2566" s="35"/>
      <c r="AU2566" s="35"/>
      <c r="AV2566" s="35"/>
      <c r="AW2566" s="35"/>
      <c r="AX2566" s="35"/>
      <c r="AY2566" s="35"/>
      <c r="AZ2566" s="17">
        <f t="shared" ref="AZ2566" si="5782">AZ2565+1</f>
        <v>48582</v>
      </c>
      <c r="BA2566" s="216">
        <f t="shared" si="5660"/>
        <v>1</v>
      </c>
      <c r="BB2566" s="216">
        <f t="shared" ref="BB2566" si="5783">BB2565+1</f>
        <v>2561</v>
      </c>
      <c r="BC2566" s="16">
        <f t="shared" si="5662"/>
        <v>7.0164383561643833</v>
      </c>
      <c r="BD2566" s="16">
        <f>IF(Template!$F$7="Linear interpolation",LinInterp($AO$5:$AO$18,$AM$5:$AM$18,BC2566),CubicSpline($AO$5:$AO$18,$AM$5:$AM$18,BC2566))</f>
        <v>14.149909613490985</v>
      </c>
      <c r="BE2566" s="221">
        <f t="shared" si="5741"/>
        <v>2.5308931333640272</v>
      </c>
      <c r="BF2566" s="221">
        <f>BE2566/PRODUCT($BG$6:BG2565)</f>
        <v>1.0003617686282125</v>
      </c>
      <c r="BG2566" s="16">
        <f t="shared" si="5663"/>
        <v>1.0003617686282125</v>
      </c>
      <c r="BH2566" s="10">
        <f t="shared" si="5664"/>
        <v>13.20455492975503</v>
      </c>
      <c r="BI2566" s="90"/>
      <c r="BJ2566" s="17">
        <f t="shared" si="5647"/>
        <v>48559</v>
      </c>
      <c r="BK2566" s="16">
        <f t="shared" ref="BK2566:BK2629" si="5784">IF(AX2566&lt;&gt;0,AX2566,VLOOKUP(BJ2566,$AZ:$BH,9,FALSE))</f>
        <v>13.199551080338768</v>
      </c>
      <c r="BL2566" s="10">
        <f ca="1">IFERROR(AVERAGE(INDIRECT("BK"&amp;AC2566-Template!$F$10+1):INDIRECT("BK"&amp;AC2566)),0)</f>
        <v>13.20230361546893</v>
      </c>
      <c r="BM2566" s="35"/>
      <c r="BN2566" s="86"/>
      <c r="BO2566" s="35"/>
      <c r="BP2566" s="35"/>
      <c r="BQ2566" s="35"/>
      <c r="BR2566" s="35"/>
      <c r="BS2566" s="35"/>
      <c r="BT2566" s="35"/>
      <c r="BU2566" s="35"/>
      <c r="BV2566" s="35"/>
      <c r="BW2566" s="35"/>
      <c r="BX2566" s="35"/>
      <c r="BY2566" s="35"/>
      <c r="BZ2566" s="35"/>
      <c r="CA2566" s="35"/>
      <c r="CB2566" s="35"/>
      <c r="CC2566" s="35"/>
      <c r="CD2566" s="35"/>
      <c r="CE2566" s="35"/>
      <c r="CF2566" s="35"/>
      <c r="CG2566" s="35"/>
      <c r="CH2566" s="35"/>
    </row>
    <row r="2567" spans="1:86" ht="15.6" x14ac:dyDescent="0.3">
      <c r="A2567" s="35"/>
      <c r="B2567" s="86"/>
      <c r="C2567" s="35"/>
      <c r="D2567" s="35"/>
      <c r="E2567" s="35"/>
      <c r="F2567" s="35"/>
      <c r="G2567" s="35"/>
      <c r="H2567" s="35"/>
      <c r="I2567" s="35"/>
      <c r="J2567" s="35"/>
      <c r="K2567" s="35"/>
      <c r="L2567" s="35"/>
      <c r="M2567" s="35"/>
      <c r="N2567" s="35"/>
      <c r="O2567" s="35"/>
      <c r="P2567" s="35"/>
      <c r="Q2567" s="35"/>
      <c r="R2567" s="35"/>
      <c r="S2567" s="35"/>
      <c r="T2567" s="17">
        <f t="shared" ref="T2567:V2630" si="5785">T2566+1</f>
        <v>48583</v>
      </c>
      <c r="U2567" s="216">
        <f t="shared" si="5778"/>
        <v>2</v>
      </c>
      <c r="V2567" s="216">
        <f t="shared" si="5785"/>
        <v>2562</v>
      </c>
      <c r="W2567" s="16">
        <f t="shared" si="5648"/>
        <v>7.0191780821917806</v>
      </c>
      <c r="X2567" s="16" t="e">
        <f>IF(Template!$F$7="Linear interpolation",LinInterp($I$5:$I$22,$G$5:$G$22,W2567),CubicSpline($I$5:$I$22,$G$5:$G$22,W2567))</f>
        <v>#VALUE!</v>
      </c>
      <c r="Y2567" s="221" t="e">
        <f t="shared" si="5779"/>
        <v>#VALUE!</v>
      </c>
      <c r="Z2567" s="221" t="e">
        <f>Y2567/PRODUCT($AA$6:AA2566)</f>
        <v>#VALUE!</v>
      </c>
      <c r="AA2567" s="16" t="e">
        <f t="shared" ref="AA2567:AA2630" si="5786">1+AB2567/365/100</f>
        <v>#VALUE!</v>
      </c>
      <c r="AB2567" s="10" t="e">
        <f t="shared" ref="AB2567:AB2630" si="5787">IF(OR(U2567=6,U2567=7),AB2566,(Z2567-1)*365*100)</f>
        <v>#VALUE!</v>
      </c>
      <c r="AC2567" s="90">
        <f t="shared" si="5780"/>
        <v>2567</v>
      </c>
      <c r="AD2567" s="17">
        <f t="shared" ref="AD2567:AD2630" si="5788">AD2566+1</f>
        <v>48560</v>
      </c>
      <c r="AE2567" s="16" t="e">
        <f t="shared" si="5781"/>
        <v>#VALUE!</v>
      </c>
      <c r="AF2567" s="10">
        <f ca="1">IFERROR(AVERAGE(INDIRECT("AE"&amp;AC2567-Template!$F$10+1):INDIRECT("AE"&amp;AC2567)),0)</f>
        <v>0</v>
      </c>
      <c r="AG2567" s="35"/>
      <c r="AH2567" s="86"/>
      <c r="AI2567" s="35"/>
      <c r="AJ2567" s="35"/>
      <c r="AK2567" s="35"/>
      <c r="AL2567" s="35"/>
      <c r="AM2567" s="35"/>
      <c r="AN2567" s="35"/>
      <c r="AO2567" s="35"/>
      <c r="AP2567" s="35"/>
      <c r="AQ2567" s="35"/>
      <c r="AR2567" s="35"/>
      <c r="AS2567" s="35"/>
      <c r="AT2567" s="35"/>
      <c r="AU2567" s="35"/>
      <c r="AV2567" s="35"/>
      <c r="AW2567" s="35"/>
      <c r="AX2567" s="35"/>
      <c r="AY2567" s="35"/>
      <c r="AZ2567" s="17">
        <f t="shared" ref="AZ2567" si="5789">AZ2566+1</f>
        <v>48583</v>
      </c>
      <c r="BA2567" s="216">
        <f t="shared" si="5660"/>
        <v>2</v>
      </c>
      <c r="BB2567" s="216">
        <f t="shared" ref="BB2567" si="5790">BB2566+1</f>
        <v>2562</v>
      </c>
      <c r="BC2567" s="16">
        <f t="shared" si="5662"/>
        <v>7.0191780821917806</v>
      </c>
      <c r="BD2567" s="16">
        <f>IF(Template!$F$7="Linear interpolation",LinInterp($AO$5:$AO$18,$AM$5:$AM$18,BC2567),CubicSpline($AO$5:$AO$18,$AM$5:$AM$18,BC2567))</f>
        <v>14.149895055903833</v>
      </c>
      <c r="BE2567" s="221">
        <f t="shared" si="5741"/>
        <v>2.5318086894274132</v>
      </c>
      <c r="BF2567" s="221">
        <f>BE2567/PRODUCT($BG$6:BG2566)</f>
        <v>1.0003617521622372</v>
      </c>
      <c r="BG2567" s="16">
        <f t="shared" si="5663"/>
        <v>1.0003617521622372</v>
      </c>
      <c r="BH2567" s="10">
        <f t="shared" si="5664"/>
        <v>13.203953921658407</v>
      </c>
      <c r="BI2567" s="90"/>
      <c r="BJ2567" s="17">
        <f t="shared" ref="BJ2567:BJ2630" si="5791">BJ2566+1</f>
        <v>48560</v>
      </c>
      <c r="BK2567" s="16">
        <f t="shared" si="5784"/>
        <v>13.199551080338768</v>
      </c>
      <c r="BL2567" s="10">
        <f ca="1">IFERROR(AVERAGE(INDIRECT("BK"&amp;AC2567-Template!$F$10+1):INDIRECT("BK"&amp;AC2567)),0)</f>
        <v>13.202040079326506</v>
      </c>
      <c r="BM2567" s="35"/>
      <c r="BN2567" s="86"/>
      <c r="BO2567" s="35"/>
      <c r="BP2567" s="35"/>
      <c r="BQ2567" s="35"/>
      <c r="BR2567" s="35"/>
      <c r="BS2567" s="35"/>
      <c r="BT2567" s="35"/>
      <c r="BU2567" s="35"/>
      <c r="BV2567" s="35"/>
      <c r="BW2567" s="35"/>
      <c r="BX2567" s="35"/>
      <c r="BY2567" s="35"/>
      <c r="BZ2567" s="35"/>
      <c r="CA2567" s="35"/>
      <c r="CB2567" s="35"/>
      <c r="CC2567" s="35"/>
      <c r="CD2567" s="35"/>
      <c r="CE2567" s="35"/>
      <c r="CF2567" s="35"/>
      <c r="CG2567" s="35"/>
      <c r="CH2567" s="35"/>
    </row>
    <row r="2568" spans="1:86" ht="15.6" x14ac:dyDescent="0.3">
      <c r="A2568" s="35"/>
      <c r="B2568" s="86"/>
      <c r="C2568" s="35"/>
      <c r="D2568" s="35"/>
      <c r="E2568" s="35"/>
      <c r="F2568" s="35"/>
      <c r="G2568" s="35"/>
      <c r="H2568" s="35"/>
      <c r="I2568" s="35"/>
      <c r="J2568" s="35"/>
      <c r="K2568" s="35"/>
      <c r="L2568" s="35"/>
      <c r="M2568" s="35"/>
      <c r="N2568" s="35"/>
      <c r="O2568" s="35"/>
      <c r="P2568" s="35"/>
      <c r="Q2568" s="35"/>
      <c r="R2568" s="35"/>
      <c r="S2568" s="35"/>
      <c r="T2568" s="17">
        <f t="shared" si="5785"/>
        <v>48584</v>
      </c>
      <c r="U2568" s="216">
        <f t="shared" si="5778"/>
        <v>3</v>
      </c>
      <c r="V2568" s="216">
        <f t="shared" si="5785"/>
        <v>2563</v>
      </c>
      <c r="W2568" s="16">
        <f t="shared" ref="W2568:W2631" si="5792">YEARFRAC($T$5,T2568,3)</f>
        <v>7.021917808219178</v>
      </c>
      <c r="X2568" s="16" t="e">
        <f>IF(Template!$F$7="Linear interpolation",LinInterp($I$5:$I$22,$G$5:$G$22,W2568),CubicSpline($I$5:$I$22,$G$5:$G$22,W2568))</f>
        <v>#VALUE!</v>
      </c>
      <c r="Y2568" s="221" t="e">
        <f t="shared" si="5779"/>
        <v>#VALUE!</v>
      </c>
      <c r="Z2568" s="221" t="e">
        <f>Y2568/PRODUCT($AA$6:AA2567)</f>
        <v>#VALUE!</v>
      </c>
      <c r="AA2568" s="16" t="e">
        <f t="shared" si="5786"/>
        <v>#VALUE!</v>
      </c>
      <c r="AB2568" s="10" t="e">
        <f t="shared" si="5787"/>
        <v>#VALUE!</v>
      </c>
      <c r="AC2568" s="90">
        <f t="shared" si="5780"/>
        <v>2568</v>
      </c>
      <c r="AD2568" s="17">
        <f t="shared" si="5788"/>
        <v>48561</v>
      </c>
      <c r="AE2568" s="16" t="e">
        <f t="shared" si="5781"/>
        <v>#VALUE!</v>
      </c>
      <c r="AF2568" s="10">
        <f ca="1">IFERROR(AVERAGE(INDIRECT("AE"&amp;AC2568-Template!$F$10+1):INDIRECT("AE"&amp;AC2568)),0)</f>
        <v>0</v>
      </c>
      <c r="AG2568" s="35"/>
      <c r="AH2568" s="86"/>
      <c r="AI2568" s="35"/>
      <c r="AJ2568" s="35"/>
      <c r="AK2568" s="35"/>
      <c r="AL2568" s="35"/>
      <c r="AM2568" s="35"/>
      <c r="AN2568" s="35"/>
      <c r="AO2568" s="35"/>
      <c r="AP2568" s="35"/>
      <c r="AQ2568" s="35"/>
      <c r="AR2568" s="35"/>
      <c r="AS2568" s="35"/>
      <c r="AT2568" s="35"/>
      <c r="AU2568" s="35"/>
      <c r="AV2568" s="35"/>
      <c r="AW2568" s="35"/>
      <c r="AX2568" s="35"/>
      <c r="AY2568" s="35"/>
      <c r="AZ2568" s="17">
        <f t="shared" ref="AZ2568" si="5793">AZ2567+1</f>
        <v>48584</v>
      </c>
      <c r="BA2568" s="216">
        <f t="shared" si="5660"/>
        <v>3</v>
      </c>
      <c r="BB2568" s="216">
        <f t="shared" ref="BB2568" si="5794">BB2567+1</f>
        <v>2563</v>
      </c>
      <c r="BC2568" s="16">
        <f t="shared" si="5662"/>
        <v>7.021917808219178</v>
      </c>
      <c r="BD2568" s="16">
        <f>IF(Template!$F$7="Linear interpolation",LinInterp($AO$5:$AO$18,$AM$5:$AM$18,BC2568),CubicSpline($AO$5:$AO$18,$AM$5:$AM$18,BC2568))</f>
        <v>14.149880641764998</v>
      </c>
      <c r="BE2568" s="221">
        <f t="shared" si="5741"/>
        <v>2.5327245972743246</v>
      </c>
      <c r="BF2568" s="221">
        <f>BE2568/PRODUCT($BG$6:BG2567)</f>
        <v>1.000361760290474</v>
      </c>
      <c r="BG2568" s="16">
        <f t="shared" si="5663"/>
        <v>1.000361760290474</v>
      </c>
      <c r="BH2568" s="10">
        <f t="shared" si="5664"/>
        <v>13.204250602299794</v>
      </c>
      <c r="BI2568" s="90"/>
      <c r="BJ2568" s="17">
        <f t="shared" si="5791"/>
        <v>48561</v>
      </c>
      <c r="BK2568" s="16">
        <f t="shared" si="5784"/>
        <v>13.199467931693132</v>
      </c>
      <c r="BL2568" s="10">
        <f ca="1">IFERROR(AVERAGE(INDIRECT("BK"&amp;AC2568-Template!$F$10+1):INDIRECT("BK"&amp;AC2568)),0)</f>
        <v>13.201773771562564</v>
      </c>
      <c r="BM2568" s="35"/>
      <c r="BN2568" s="86"/>
      <c r="BO2568" s="35"/>
      <c r="BP2568" s="35"/>
      <c r="BQ2568" s="35"/>
      <c r="BR2568" s="35"/>
      <c r="BS2568" s="35"/>
      <c r="BT2568" s="35"/>
      <c r="BU2568" s="35"/>
      <c r="BV2568" s="35"/>
      <c r="BW2568" s="35"/>
      <c r="BX2568" s="35"/>
      <c r="BY2568" s="35"/>
      <c r="BZ2568" s="35"/>
      <c r="CA2568" s="35"/>
      <c r="CB2568" s="35"/>
      <c r="CC2568" s="35"/>
      <c r="CD2568" s="35"/>
      <c r="CE2568" s="35"/>
      <c r="CF2568" s="35"/>
      <c r="CG2568" s="35"/>
      <c r="CH2568" s="35"/>
    </row>
    <row r="2569" spans="1:86" ht="15.6" x14ac:dyDescent="0.3">
      <c r="A2569" s="35"/>
      <c r="B2569" s="86"/>
      <c r="C2569" s="35"/>
      <c r="D2569" s="35"/>
      <c r="E2569" s="35"/>
      <c r="F2569" s="35"/>
      <c r="G2569" s="35"/>
      <c r="H2569" s="35"/>
      <c r="I2569" s="35"/>
      <c r="J2569" s="35"/>
      <c r="K2569" s="35"/>
      <c r="L2569" s="35"/>
      <c r="M2569" s="35"/>
      <c r="N2569" s="35"/>
      <c r="O2569" s="35"/>
      <c r="P2569" s="35"/>
      <c r="Q2569" s="35"/>
      <c r="R2569" s="35"/>
      <c r="S2569" s="35"/>
      <c r="T2569" s="17">
        <f t="shared" si="5785"/>
        <v>48585</v>
      </c>
      <c r="U2569" s="216">
        <f t="shared" si="5778"/>
        <v>4</v>
      </c>
      <c r="V2569" s="216">
        <f t="shared" si="5785"/>
        <v>2564</v>
      </c>
      <c r="W2569" s="16">
        <f t="shared" si="5792"/>
        <v>7.0246575342465754</v>
      </c>
      <c r="X2569" s="16" t="e">
        <f>IF(Template!$F$7="Linear interpolation",LinInterp($I$5:$I$22,$G$5:$G$22,W2569),CubicSpline($I$5:$I$22,$G$5:$G$22,W2569))</f>
        <v>#VALUE!</v>
      </c>
      <c r="Y2569" s="221" t="e">
        <f t="shared" si="5779"/>
        <v>#VALUE!</v>
      </c>
      <c r="Z2569" s="221" t="e">
        <f>Y2569/PRODUCT($AA$6:AA2568)</f>
        <v>#VALUE!</v>
      </c>
      <c r="AA2569" s="16" t="e">
        <f t="shared" si="5786"/>
        <v>#VALUE!</v>
      </c>
      <c r="AB2569" s="10" t="e">
        <f t="shared" si="5787"/>
        <v>#VALUE!</v>
      </c>
      <c r="AC2569" s="90">
        <f t="shared" si="5780"/>
        <v>2569</v>
      </c>
      <c r="AD2569" s="17">
        <f t="shared" si="5788"/>
        <v>48562</v>
      </c>
      <c r="AE2569" s="16" t="e">
        <f t="shared" si="5781"/>
        <v>#VALUE!</v>
      </c>
      <c r="AF2569" s="10">
        <f ca="1">IFERROR(AVERAGE(INDIRECT("AE"&amp;AC2569-Template!$F$10+1):INDIRECT("AE"&amp;AC2569)),0)</f>
        <v>0</v>
      </c>
      <c r="AG2569" s="35"/>
      <c r="AH2569" s="86"/>
      <c r="AI2569" s="35"/>
      <c r="AJ2569" s="35"/>
      <c r="AK2569" s="35"/>
      <c r="AL2569" s="35"/>
      <c r="AM2569" s="35"/>
      <c r="AN2569" s="35"/>
      <c r="AO2569" s="35"/>
      <c r="AP2569" s="35"/>
      <c r="AQ2569" s="35"/>
      <c r="AR2569" s="35"/>
      <c r="AS2569" s="35"/>
      <c r="AT2569" s="35"/>
      <c r="AU2569" s="35"/>
      <c r="AV2569" s="35"/>
      <c r="AW2569" s="35"/>
      <c r="AX2569" s="35"/>
      <c r="AY2569" s="35"/>
      <c r="AZ2569" s="17">
        <f t="shared" ref="AZ2569" si="5795">AZ2568+1</f>
        <v>48585</v>
      </c>
      <c r="BA2569" s="216">
        <f t="shared" si="5660"/>
        <v>4</v>
      </c>
      <c r="BB2569" s="216">
        <f t="shared" ref="BB2569" si="5796">BB2568+1</f>
        <v>2564</v>
      </c>
      <c r="BC2569" s="16">
        <f t="shared" si="5662"/>
        <v>7.0246575342465754</v>
      </c>
      <c r="BD2569" s="16">
        <f>IF(Template!$F$7="Linear interpolation",LinInterp($AO$5:$AO$18,$AM$5:$AM$18,BC2569),CubicSpline($AO$5:$AO$18,$AM$5:$AM$18,BC2569))</f>
        <v>14.14986637056427</v>
      </c>
      <c r="BE2569" s="221">
        <f t="shared" si="5741"/>
        <v>2.5336408569935385</v>
      </c>
      <c r="BF2569" s="221">
        <f>BE2569/PRODUCT($BG$6:BG2568)</f>
        <v>1.0003617683976378</v>
      </c>
      <c r="BG2569" s="16">
        <f t="shared" si="5663"/>
        <v>1.0003617683976378</v>
      </c>
      <c r="BH2569" s="10">
        <f t="shared" si="5664"/>
        <v>13.204546513779558</v>
      </c>
      <c r="BI2569" s="90"/>
      <c r="BJ2569" s="17">
        <f t="shared" si="5791"/>
        <v>48562</v>
      </c>
      <c r="BK2569" s="16">
        <f t="shared" si="5784"/>
        <v>13.199555655214912</v>
      </c>
      <c r="BL2569" s="10">
        <f ca="1">IFERROR(AVERAGE(INDIRECT("BK"&amp;AC2569-Template!$F$10+1):INDIRECT("BK"&amp;AC2569)),0)</f>
        <v>13.201510387916016</v>
      </c>
      <c r="BM2569" s="35"/>
      <c r="BN2569" s="86"/>
      <c r="BO2569" s="35"/>
      <c r="BP2569" s="35"/>
      <c r="BQ2569" s="35"/>
      <c r="BR2569" s="35"/>
      <c r="BS2569" s="35"/>
      <c r="BT2569" s="35"/>
      <c r="BU2569" s="35"/>
      <c r="BV2569" s="35"/>
      <c r="BW2569" s="35"/>
      <c r="BX2569" s="35"/>
      <c r="BY2569" s="35"/>
      <c r="BZ2569" s="35"/>
      <c r="CA2569" s="35"/>
      <c r="CB2569" s="35"/>
      <c r="CC2569" s="35"/>
      <c r="CD2569" s="35"/>
      <c r="CE2569" s="35"/>
      <c r="CF2569" s="35"/>
      <c r="CG2569" s="35"/>
      <c r="CH2569" s="35"/>
    </row>
    <row r="2570" spans="1:86" ht="15.6" x14ac:dyDescent="0.3">
      <c r="A2570" s="35"/>
      <c r="B2570" s="86"/>
      <c r="C2570" s="35"/>
      <c r="D2570" s="35"/>
      <c r="E2570" s="35"/>
      <c r="F2570" s="35"/>
      <c r="G2570" s="35"/>
      <c r="H2570" s="35"/>
      <c r="I2570" s="35"/>
      <c r="J2570" s="35"/>
      <c r="K2570" s="35"/>
      <c r="L2570" s="35"/>
      <c r="M2570" s="35"/>
      <c r="N2570" s="35"/>
      <c r="O2570" s="35"/>
      <c r="P2570" s="35"/>
      <c r="Q2570" s="35"/>
      <c r="R2570" s="35"/>
      <c r="S2570" s="35"/>
      <c r="T2570" s="17">
        <f t="shared" si="5785"/>
        <v>48586</v>
      </c>
      <c r="U2570" s="216">
        <f t="shared" si="5778"/>
        <v>5</v>
      </c>
      <c r="V2570" s="216">
        <f t="shared" si="5785"/>
        <v>2565</v>
      </c>
      <c r="W2570" s="16">
        <f t="shared" si="5792"/>
        <v>7.0273972602739727</v>
      </c>
      <c r="X2570" s="16" t="e">
        <f>IF(Template!$F$7="Linear interpolation",LinInterp($I$5:$I$22,$G$5:$G$22,W2570),CubicSpline($I$5:$I$22,$G$5:$G$22,W2570))</f>
        <v>#VALUE!</v>
      </c>
      <c r="Y2570" s="221" t="e">
        <f t="shared" si="5779"/>
        <v>#VALUE!</v>
      </c>
      <c r="Z2570" s="221" t="e">
        <f>Y2570/PRODUCT($AA$6:AA2569)</f>
        <v>#VALUE!</v>
      </c>
      <c r="AA2570" s="16" t="e">
        <f t="shared" si="5786"/>
        <v>#VALUE!</v>
      </c>
      <c r="AB2570" s="10" t="e">
        <f t="shared" si="5787"/>
        <v>#VALUE!</v>
      </c>
      <c r="AC2570" s="90">
        <f t="shared" si="5780"/>
        <v>2570</v>
      </c>
      <c r="AD2570" s="17">
        <f t="shared" si="5788"/>
        <v>48563</v>
      </c>
      <c r="AE2570" s="16" t="e">
        <f t="shared" si="5781"/>
        <v>#VALUE!</v>
      </c>
      <c r="AF2570" s="10">
        <f ca="1">IFERROR(AVERAGE(INDIRECT("AE"&amp;AC2570-Template!$F$10+1):INDIRECT("AE"&amp;AC2570)),0)</f>
        <v>0</v>
      </c>
      <c r="AG2570" s="35"/>
      <c r="AH2570" s="86"/>
      <c r="AI2570" s="35"/>
      <c r="AJ2570" s="35"/>
      <c r="AK2570" s="35"/>
      <c r="AL2570" s="35"/>
      <c r="AM2570" s="35"/>
      <c r="AN2570" s="35"/>
      <c r="AO2570" s="35"/>
      <c r="AP2570" s="35"/>
      <c r="AQ2570" s="35"/>
      <c r="AR2570" s="35"/>
      <c r="AS2570" s="35"/>
      <c r="AT2570" s="35"/>
      <c r="AU2570" s="35"/>
      <c r="AV2570" s="35"/>
      <c r="AW2570" s="35"/>
      <c r="AX2570" s="35"/>
      <c r="AY2570" s="35"/>
      <c r="AZ2570" s="17">
        <f t="shared" ref="AZ2570" si="5797">AZ2569+1</f>
        <v>48586</v>
      </c>
      <c r="BA2570" s="216">
        <f t="shared" si="5660"/>
        <v>5</v>
      </c>
      <c r="BB2570" s="216">
        <f t="shared" ref="BB2570" si="5798">BB2569+1</f>
        <v>2565</v>
      </c>
      <c r="BC2570" s="16">
        <f t="shared" si="5662"/>
        <v>7.0273972602739727</v>
      </c>
      <c r="BD2570" s="16">
        <f>IF(Template!$F$7="Linear interpolation",LinInterp($AO$5:$AO$18,$AM$5:$AM$18,BC2570),CubicSpline($AO$5:$AO$18,$AM$5:$AM$18,BC2570))</f>
        <v>14.149852241791447</v>
      </c>
      <c r="BE2570" s="221">
        <f t="shared" si="5741"/>
        <v>2.5345574686736816</v>
      </c>
      <c r="BF2570" s="221">
        <f>BE2570/PRODUCT($BG$6:BG2569)</f>
        <v>1.0003617764836767</v>
      </c>
      <c r="BG2570" s="16">
        <f t="shared" si="5663"/>
        <v>1.0003617764836767</v>
      </c>
      <c r="BH2570" s="10">
        <f t="shared" si="5664"/>
        <v>13.204841654201216</v>
      </c>
      <c r="BI2570" s="90"/>
      <c r="BJ2570" s="17">
        <f t="shared" si="5791"/>
        <v>48563</v>
      </c>
      <c r="BK2570" s="16">
        <f t="shared" si="5784"/>
        <v>13.199601875219958</v>
      </c>
      <c r="BL2570" s="10">
        <f ca="1">IFERROR(AVERAGE(INDIRECT("BK"&amp;AC2570-Template!$F$10+1):INDIRECT("BK"&amp;AC2570)),0)</f>
        <v>13.201349776425225</v>
      </c>
      <c r="BM2570" s="35"/>
      <c r="BN2570" s="86"/>
      <c r="BO2570" s="35"/>
      <c r="BP2570" s="35"/>
      <c r="BQ2570" s="35"/>
      <c r="BR2570" s="35"/>
      <c r="BS2570" s="35"/>
      <c r="BT2570" s="35"/>
      <c r="BU2570" s="35"/>
      <c r="BV2570" s="35"/>
      <c r="BW2570" s="35"/>
      <c r="BX2570" s="35"/>
      <c r="BY2570" s="35"/>
      <c r="BZ2570" s="35"/>
      <c r="CA2570" s="35"/>
      <c r="CB2570" s="35"/>
      <c r="CC2570" s="35"/>
      <c r="CD2570" s="35"/>
      <c r="CE2570" s="35"/>
      <c r="CF2570" s="35"/>
      <c r="CG2570" s="35"/>
      <c r="CH2570" s="35"/>
    </row>
    <row r="2571" spans="1:86" ht="15.6" x14ac:dyDescent="0.3">
      <c r="A2571" s="35"/>
      <c r="B2571" s="86"/>
      <c r="C2571" s="35"/>
      <c r="D2571" s="35"/>
      <c r="E2571" s="35"/>
      <c r="F2571" s="35"/>
      <c r="G2571" s="35"/>
      <c r="H2571" s="35"/>
      <c r="I2571" s="35"/>
      <c r="J2571" s="35"/>
      <c r="K2571" s="35"/>
      <c r="L2571" s="35"/>
      <c r="M2571" s="35"/>
      <c r="N2571" s="35"/>
      <c r="O2571" s="35"/>
      <c r="P2571" s="35"/>
      <c r="Q2571" s="35"/>
      <c r="R2571" s="35"/>
      <c r="S2571" s="35"/>
      <c r="T2571" s="17">
        <f t="shared" si="5785"/>
        <v>48587</v>
      </c>
      <c r="U2571" s="216">
        <f t="shared" si="5778"/>
        <v>6</v>
      </c>
      <c r="V2571" s="216">
        <f t="shared" si="5785"/>
        <v>2566</v>
      </c>
      <c r="W2571" s="16">
        <f t="shared" si="5792"/>
        <v>7.0301369863013701</v>
      </c>
      <c r="X2571" s="16" t="e">
        <f>IF(Template!$F$7="Linear interpolation",LinInterp($I$5:$I$22,$G$5:$G$22,W2571),CubicSpline($I$5:$I$22,$G$5:$G$22,W2571))</f>
        <v>#VALUE!</v>
      </c>
      <c r="Y2571" s="221" t="e">
        <f t="shared" si="5779"/>
        <v>#VALUE!</v>
      </c>
      <c r="Z2571" s="221" t="e">
        <f>Y2571/PRODUCT($AA$6:AA2570)</f>
        <v>#VALUE!</v>
      </c>
      <c r="AA2571" s="16" t="e">
        <f t="shared" si="5786"/>
        <v>#VALUE!</v>
      </c>
      <c r="AB2571" s="10" t="e">
        <f t="shared" si="5787"/>
        <v>#VALUE!</v>
      </c>
      <c r="AC2571" s="90">
        <f t="shared" si="5780"/>
        <v>2571</v>
      </c>
      <c r="AD2571" s="17">
        <f t="shared" si="5788"/>
        <v>48564</v>
      </c>
      <c r="AE2571" s="16" t="e">
        <f t="shared" si="5781"/>
        <v>#VALUE!</v>
      </c>
      <c r="AF2571" s="10">
        <f ca="1">IFERROR(AVERAGE(INDIRECT("AE"&amp;AC2571-Template!$F$10+1):INDIRECT("AE"&amp;AC2571)),0)</f>
        <v>0</v>
      </c>
      <c r="AG2571" s="35"/>
      <c r="AH2571" s="86"/>
      <c r="AI2571" s="35"/>
      <c r="AJ2571" s="35"/>
      <c r="AK2571" s="35"/>
      <c r="AL2571" s="35"/>
      <c r="AM2571" s="35"/>
      <c r="AN2571" s="35"/>
      <c r="AO2571" s="35"/>
      <c r="AP2571" s="35"/>
      <c r="AQ2571" s="35"/>
      <c r="AR2571" s="35"/>
      <c r="AS2571" s="35"/>
      <c r="AT2571" s="35"/>
      <c r="AU2571" s="35"/>
      <c r="AV2571" s="35"/>
      <c r="AW2571" s="35"/>
      <c r="AX2571" s="35"/>
      <c r="AY2571" s="35"/>
      <c r="AZ2571" s="17">
        <f t="shared" ref="AZ2571" si="5799">AZ2570+1</f>
        <v>48587</v>
      </c>
      <c r="BA2571" s="216">
        <f t="shared" si="5660"/>
        <v>6</v>
      </c>
      <c r="BB2571" s="216">
        <f t="shared" ref="BB2571" si="5800">BB2570+1</f>
        <v>2566</v>
      </c>
      <c r="BC2571" s="16">
        <f t="shared" si="5662"/>
        <v>7.0301369863013701</v>
      </c>
      <c r="BD2571" s="16">
        <f>IF(Template!$F$7="Linear interpolation",LinInterp($AO$5:$AO$18,$AM$5:$AM$18,BC2571),CubicSpline($AO$5:$AO$18,$AM$5:$AM$18,BC2571))</f>
        <v>14.149838254936322</v>
      </c>
      <c r="BE2571" s="221">
        <f t="shared" si="5741"/>
        <v>2.5354744324032548</v>
      </c>
      <c r="BF2571" s="221">
        <f>BE2571/PRODUCT($BG$6:BG2570)</f>
        <v>1.0003617845485482</v>
      </c>
      <c r="BG2571" s="16">
        <f t="shared" si="5663"/>
        <v>1.0003617764836767</v>
      </c>
      <c r="BH2571" s="10">
        <f t="shared" si="5664"/>
        <v>13.204841654201216</v>
      </c>
      <c r="BI2571" s="90"/>
      <c r="BJ2571" s="17">
        <f t="shared" si="5791"/>
        <v>48564</v>
      </c>
      <c r="BK2571" s="16">
        <f t="shared" si="5784"/>
        <v>13.199666182331594</v>
      </c>
      <c r="BL2571" s="10">
        <f ca="1">IFERROR(AVERAGE(INDIRECT("BK"&amp;AC2571-Template!$F$10+1):INDIRECT("BK"&amp;AC2571)),0)</f>
        <v>13.201155652535059</v>
      </c>
      <c r="BM2571" s="35"/>
      <c r="BN2571" s="86"/>
      <c r="BO2571" s="35"/>
      <c r="BP2571" s="35"/>
      <c r="BQ2571" s="35"/>
      <c r="BR2571" s="35"/>
      <c r="BS2571" s="35"/>
      <c r="BT2571" s="35"/>
      <c r="BU2571" s="35"/>
      <c r="BV2571" s="35"/>
      <c r="BW2571" s="35"/>
      <c r="BX2571" s="35"/>
      <c r="BY2571" s="35"/>
      <c r="BZ2571" s="35"/>
      <c r="CA2571" s="35"/>
      <c r="CB2571" s="35"/>
      <c r="CC2571" s="35"/>
      <c r="CD2571" s="35"/>
      <c r="CE2571" s="35"/>
      <c r="CF2571" s="35"/>
      <c r="CG2571" s="35"/>
      <c r="CH2571" s="35"/>
    </row>
    <row r="2572" spans="1:86" ht="15.6" x14ac:dyDescent="0.3">
      <c r="A2572" s="35"/>
      <c r="B2572" s="86"/>
      <c r="C2572" s="35"/>
      <c r="D2572" s="35"/>
      <c r="E2572" s="35"/>
      <c r="F2572" s="35"/>
      <c r="G2572" s="35"/>
      <c r="H2572" s="35"/>
      <c r="I2572" s="35"/>
      <c r="J2572" s="35"/>
      <c r="K2572" s="35"/>
      <c r="L2572" s="35"/>
      <c r="M2572" s="35"/>
      <c r="N2572" s="35"/>
      <c r="O2572" s="35"/>
      <c r="P2572" s="35"/>
      <c r="Q2572" s="35"/>
      <c r="R2572" s="35"/>
      <c r="S2572" s="35"/>
      <c r="T2572" s="17">
        <f t="shared" si="5785"/>
        <v>48588</v>
      </c>
      <c r="U2572" s="216">
        <f t="shared" si="5778"/>
        <v>7</v>
      </c>
      <c r="V2572" s="216">
        <f t="shared" si="5785"/>
        <v>2567</v>
      </c>
      <c r="W2572" s="16">
        <f t="shared" si="5792"/>
        <v>7.0328767123287674</v>
      </c>
      <c r="X2572" s="16" t="e">
        <f>IF(Template!$F$7="Linear interpolation",LinInterp($I$5:$I$22,$G$5:$G$22,W2572),CubicSpline($I$5:$I$22,$G$5:$G$22,W2572))</f>
        <v>#VALUE!</v>
      </c>
      <c r="Y2572" s="221" t="e">
        <f t="shared" si="5779"/>
        <v>#VALUE!</v>
      </c>
      <c r="Z2572" s="221" t="e">
        <f>Y2572/PRODUCT($AA$6:AA2571)</f>
        <v>#VALUE!</v>
      </c>
      <c r="AA2572" s="16" t="e">
        <f t="shared" si="5786"/>
        <v>#VALUE!</v>
      </c>
      <c r="AB2572" s="10" t="e">
        <f t="shared" si="5787"/>
        <v>#VALUE!</v>
      </c>
      <c r="AC2572" s="90">
        <f t="shared" si="5780"/>
        <v>2572</v>
      </c>
      <c r="AD2572" s="17">
        <f t="shared" si="5788"/>
        <v>48565</v>
      </c>
      <c r="AE2572" s="16" t="e">
        <f t="shared" si="5781"/>
        <v>#VALUE!</v>
      </c>
      <c r="AF2572" s="10">
        <f ca="1">IFERROR(AVERAGE(INDIRECT("AE"&amp;AC2572-Template!$F$10+1):INDIRECT("AE"&amp;AC2572)),0)</f>
        <v>0</v>
      </c>
      <c r="AG2572" s="35"/>
      <c r="AH2572" s="86"/>
      <c r="AI2572" s="35"/>
      <c r="AJ2572" s="35"/>
      <c r="AK2572" s="35"/>
      <c r="AL2572" s="35"/>
      <c r="AM2572" s="35"/>
      <c r="AN2572" s="35"/>
      <c r="AO2572" s="35"/>
      <c r="AP2572" s="35"/>
      <c r="AQ2572" s="35"/>
      <c r="AR2572" s="35"/>
      <c r="AS2572" s="35"/>
      <c r="AT2572" s="35"/>
      <c r="AU2572" s="35"/>
      <c r="AV2572" s="35"/>
      <c r="AW2572" s="35"/>
      <c r="AX2572" s="35"/>
      <c r="AY2572" s="35"/>
      <c r="AZ2572" s="17">
        <f t="shared" ref="AZ2572" si="5801">AZ2571+1</f>
        <v>48588</v>
      </c>
      <c r="BA2572" s="216">
        <f t="shared" si="5660"/>
        <v>7</v>
      </c>
      <c r="BB2572" s="216">
        <f t="shared" ref="BB2572" si="5802">BB2571+1</f>
        <v>2567</v>
      </c>
      <c r="BC2572" s="16">
        <f t="shared" si="5662"/>
        <v>7.0328767123287674</v>
      </c>
      <c r="BD2572" s="16">
        <f>IF(Template!$F$7="Linear interpolation",LinInterp($AO$5:$AO$18,$AM$5:$AM$18,BC2572),CubicSpline($AO$5:$AO$18,$AM$5:$AM$18,BC2572))</f>
        <v>14.149824409488687</v>
      </c>
      <c r="BE2572" s="221">
        <f t="shared" si="5741"/>
        <v>2.5363917482706038</v>
      </c>
      <c r="BF2572" s="221">
        <f>BE2572/PRODUCT($BG$6:BG2571)</f>
        <v>1.0003618006570687</v>
      </c>
      <c r="BG2572" s="16">
        <f t="shared" si="5663"/>
        <v>1.0003617764836767</v>
      </c>
      <c r="BH2572" s="10">
        <f t="shared" si="5664"/>
        <v>13.204841654201216</v>
      </c>
      <c r="BI2572" s="90"/>
      <c r="BJ2572" s="17">
        <f t="shared" si="5791"/>
        <v>48565</v>
      </c>
      <c r="BK2572" s="16">
        <f t="shared" si="5784"/>
        <v>13.199748604948436</v>
      </c>
      <c r="BL2572" s="10">
        <f ca="1">IFERROR(AVERAGE(INDIRECT("BK"&amp;AC2572-Template!$F$10+1):INDIRECT("BK"&amp;AC2572)),0)</f>
        <v>13.20097923347941</v>
      </c>
      <c r="BM2572" s="35"/>
      <c r="BN2572" s="86"/>
      <c r="BO2572" s="35"/>
      <c r="BP2572" s="35"/>
      <c r="BQ2572" s="35"/>
      <c r="BR2572" s="35"/>
      <c r="BS2572" s="35"/>
      <c r="BT2572" s="35"/>
      <c r="BU2572" s="35"/>
      <c r="BV2572" s="35"/>
      <c r="BW2572" s="35"/>
      <c r="BX2572" s="35"/>
      <c r="BY2572" s="35"/>
      <c r="BZ2572" s="35"/>
      <c r="CA2572" s="35"/>
      <c r="CB2572" s="35"/>
      <c r="CC2572" s="35"/>
      <c r="CD2572" s="35"/>
      <c r="CE2572" s="35"/>
      <c r="CF2572" s="35"/>
      <c r="CG2572" s="35"/>
      <c r="CH2572" s="35"/>
    </row>
    <row r="2573" spans="1:86" ht="15.6" x14ac:dyDescent="0.3">
      <c r="A2573" s="35"/>
      <c r="B2573" s="86"/>
      <c r="C2573" s="35"/>
      <c r="D2573" s="35"/>
      <c r="E2573" s="35"/>
      <c r="F2573" s="35"/>
      <c r="G2573" s="35"/>
      <c r="H2573" s="35"/>
      <c r="I2573" s="35"/>
      <c r="J2573" s="35"/>
      <c r="K2573" s="35"/>
      <c r="L2573" s="35"/>
      <c r="M2573" s="35"/>
      <c r="N2573" s="35"/>
      <c r="O2573" s="35"/>
      <c r="P2573" s="35"/>
      <c r="Q2573" s="35"/>
      <c r="R2573" s="35"/>
      <c r="S2573" s="35"/>
      <c r="T2573" s="17">
        <f t="shared" si="5785"/>
        <v>48589</v>
      </c>
      <c r="U2573" s="216">
        <f t="shared" si="5778"/>
        <v>1</v>
      </c>
      <c r="V2573" s="216">
        <f t="shared" si="5785"/>
        <v>2568</v>
      </c>
      <c r="W2573" s="16">
        <f t="shared" si="5792"/>
        <v>7.0356164383561648</v>
      </c>
      <c r="X2573" s="16" t="e">
        <f>IF(Template!$F$7="Linear interpolation",LinInterp($I$5:$I$22,$G$5:$G$22,W2573),CubicSpline($I$5:$I$22,$G$5:$G$22,W2573))</f>
        <v>#VALUE!</v>
      </c>
      <c r="Y2573" s="221" t="e">
        <f t="shared" si="5779"/>
        <v>#VALUE!</v>
      </c>
      <c r="Z2573" s="221" t="e">
        <f>Y2573/PRODUCT($AA$6:AA2572)</f>
        <v>#VALUE!</v>
      </c>
      <c r="AA2573" s="16" t="e">
        <f t="shared" si="5786"/>
        <v>#VALUE!</v>
      </c>
      <c r="AB2573" s="10" t="e">
        <f t="shared" si="5787"/>
        <v>#VALUE!</v>
      </c>
      <c r="AC2573" s="90">
        <f t="shared" si="5780"/>
        <v>2573</v>
      </c>
      <c r="AD2573" s="17">
        <f t="shared" si="5788"/>
        <v>48566</v>
      </c>
      <c r="AE2573" s="16" t="e">
        <f t="shared" si="5781"/>
        <v>#VALUE!</v>
      </c>
      <c r="AF2573" s="10">
        <f ca="1">IFERROR(AVERAGE(INDIRECT("AE"&amp;AC2573-Template!$F$10+1):INDIRECT("AE"&amp;AC2573)),0)</f>
        <v>0</v>
      </c>
      <c r="AG2573" s="35"/>
      <c r="AH2573" s="86"/>
      <c r="AI2573" s="35"/>
      <c r="AJ2573" s="35"/>
      <c r="AK2573" s="35"/>
      <c r="AL2573" s="35"/>
      <c r="AM2573" s="35"/>
      <c r="AN2573" s="35"/>
      <c r="AO2573" s="35"/>
      <c r="AP2573" s="35"/>
      <c r="AQ2573" s="35"/>
      <c r="AR2573" s="35"/>
      <c r="AS2573" s="35"/>
      <c r="AT2573" s="35"/>
      <c r="AU2573" s="35"/>
      <c r="AV2573" s="35"/>
      <c r="AW2573" s="35"/>
      <c r="AX2573" s="35"/>
      <c r="AY2573" s="35"/>
      <c r="AZ2573" s="17">
        <f t="shared" ref="AZ2573" si="5803">AZ2572+1</f>
        <v>48589</v>
      </c>
      <c r="BA2573" s="216">
        <f t="shared" ref="BA2573:BA2636" si="5804">WEEKDAY(AZ2573,2)</f>
        <v>1</v>
      </c>
      <c r="BB2573" s="216">
        <f t="shared" ref="BB2573" si="5805">BB2572+1</f>
        <v>2568</v>
      </c>
      <c r="BC2573" s="16">
        <f t="shared" ref="BC2573:BC2636" si="5806">YEARFRAC($T$5,AZ2573,3)</f>
        <v>7.0356164383561648</v>
      </c>
      <c r="BD2573" s="16">
        <f>IF(Template!$F$7="Linear interpolation",LinInterp($AO$5:$AO$18,$AM$5:$AM$18,BC2573),CubicSpline($AO$5:$AO$18,$AM$5:$AM$18,BC2573))</f>
        <v>14.149810704938341</v>
      </c>
      <c r="BE2573" s="221">
        <f t="shared" si="5741"/>
        <v>2.5373094163639385</v>
      </c>
      <c r="BF2573" s="221">
        <f>BE2573/PRODUCT($BG$6:BG2572)</f>
        <v>1.0003618247879706</v>
      </c>
      <c r="BG2573" s="16">
        <f t="shared" ref="BG2573:BG2636" si="5807">1+BH2573/365/100</f>
        <v>1.0003618247879706</v>
      </c>
      <c r="BH2573" s="10">
        <f t="shared" ref="BH2573:BH2636" si="5808">IF(OR(BA2573=6,BA2573=7),BH2572,(BF2573-1)*365*100)</f>
        <v>13.206604760928498</v>
      </c>
      <c r="BI2573" s="90"/>
      <c r="BJ2573" s="17">
        <f t="shared" si="5791"/>
        <v>48566</v>
      </c>
      <c r="BK2573" s="16">
        <f t="shared" si="5784"/>
        <v>13.199748604948436</v>
      </c>
      <c r="BL2573" s="10">
        <f ca="1">IFERROR(AVERAGE(INDIRECT("BK"&amp;AC2573-Template!$F$10+1):INDIRECT("BK"&amp;AC2573)),0)</f>
        <v>13.200817195364705</v>
      </c>
      <c r="BM2573" s="35"/>
      <c r="BN2573" s="86"/>
      <c r="BO2573" s="35"/>
      <c r="BP2573" s="35"/>
      <c r="BQ2573" s="35"/>
      <c r="BR2573" s="35"/>
      <c r="BS2573" s="35"/>
      <c r="BT2573" s="35"/>
      <c r="BU2573" s="35"/>
      <c r="BV2573" s="35"/>
      <c r="BW2573" s="35"/>
      <c r="BX2573" s="35"/>
      <c r="BY2573" s="35"/>
      <c r="BZ2573" s="35"/>
      <c r="CA2573" s="35"/>
      <c r="CB2573" s="35"/>
      <c r="CC2573" s="35"/>
      <c r="CD2573" s="35"/>
      <c r="CE2573" s="35"/>
      <c r="CF2573" s="35"/>
      <c r="CG2573" s="35"/>
      <c r="CH2573" s="35"/>
    </row>
    <row r="2574" spans="1:86" ht="15.6" x14ac:dyDescent="0.3">
      <c r="A2574" s="35"/>
      <c r="B2574" s="86"/>
      <c r="C2574" s="35"/>
      <c r="D2574" s="35"/>
      <c r="E2574" s="35"/>
      <c r="F2574" s="35"/>
      <c r="G2574" s="35"/>
      <c r="H2574" s="35"/>
      <c r="I2574" s="35"/>
      <c r="J2574" s="35"/>
      <c r="K2574" s="35"/>
      <c r="L2574" s="35"/>
      <c r="M2574" s="35"/>
      <c r="N2574" s="35"/>
      <c r="O2574" s="35"/>
      <c r="P2574" s="35"/>
      <c r="Q2574" s="35"/>
      <c r="R2574" s="35"/>
      <c r="S2574" s="35"/>
      <c r="T2574" s="17">
        <f t="shared" si="5785"/>
        <v>48590</v>
      </c>
      <c r="U2574" s="216">
        <f t="shared" si="5778"/>
        <v>2</v>
      </c>
      <c r="V2574" s="216">
        <f t="shared" si="5785"/>
        <v>2569</v>
      </c>
      <c r="W2574" s="16">
        <f t="shared" si="5792"/>
        <v>7.0383561643835613</v>
      </c>
      <c r="X2574" s="16" t="e">
        <f>IF(Template!$F$7="Linear interpolation",LinInterp($I$5:$I$22,$G$5:$G$22,W2574),CubicSpline($I$5:$I$22,$G$5:$G$22,W2574))</f>
        <v>#VALUE!</v>
      </c>
      <c r="Y2574" s="221" t="e">
        <f t="shared" si="5779"/>
        <v>#VALUE!</v>
      </c>
      <c r="Z2574" s="221" t="e">
        <f>Y2574/PRODUCT($AA$6:AA2573)</f>
        <v>#VALUE!</v>
      </c>
      <c r="AA2574" s="16" t="e">
        <f t="shared" si="5786"/>
        <v>#VALUE!</v>
      </c>
      <c r="AB2574" s="10" t="e">
        <f t="shared" si="5787"/>
        <v>#VALUE!</v>
      </c>
      <c r="AC2574" s="90">
        <f t="shared" si="5780"/>
        <v>2574</v>
      </c>
      <c r="AD2574" s="17">
        <f t="shared" si="5788"/>
        <v>48567</v>
      </c>
      <c r="AE2574" s="16" t="e">
        <f t="shared" si="5781"/>
        <v>#VALUE!</v>
      </c>
      <c r="AF2574" s="10">
        <f ca="1">IFERROR(AVERAGE(INDIRECT("AE"&amp;AC2574-Template!$F$10+1):INDIRECT("AE"&amp;AC2574)),0)</f>
        <v>0</v>
      </c>
      <c r="AG2574" s="35"/>
      <c r="AH2574" s="86"/>
      <c r="AI2574" s="35"/>
      <c r="AJ2574" s="35"/>
      <c r="AK2574" s="35"/>
      <c r="AL2574" s="35"/>
      <c r="AM2574" s="35"/>
      <c r="AN2574" s="35"/>
      <c r="AO2574" s="35"/>
      <c r="AP2574" s="35"/>
      <c r="AQ2574" s="35"/>
      <c r="AR2574" s="35"/>
      <c r="AS2574" s="35"/>
      <c r="AT2574" s="35"/>
      <c r="AU2574" s="35"/>
      <c r="AV2574" s="35"/>
      <c r="AW2574" s="35"/>
      <c r="AX2574" s="35"/>
      <c r="AY2574" s="35"/>
      <c r="AZ2574" s="17">
        <f t="shared" ref="AZ2574" si="5809">AZ2573+1</f>
        <v>48590</v>
      </c>
      <c r="BA2574" s="216">
        <f t="shared" si="5804"/>
        <v>2</v>
      </c>
      <c r="BB2574" s="216">
        <f t="shared" ref="BB2574" si="5810">BB2573+1</f>
        <v>2569</v>
      </c>
      <c r="BC2574" s="16">
        <f t="shared" si="5806"/>
        <v>7.0383561643835613</v>
      </c>
      <c r="BD2574" s="16">
        <f>IF(Template!$F$7="Linear interpolation",LinInterp($AO$5:$AO$18,$AM$5:$AM$18,BC2574),CubicSpline($AO$5:$AO$18,$AM$5:$AM$18,BC2574))</f>
        <v>14.149797140775075</v>
      </c>
      <c r="BE2574" s="221">
        <f t="shared" si="5741"/>
        <v>2.53822743677132</v>
      </c>
      <c r="BF2574" s="221">
        <f>BE2574/PRODUCT($BG$6:BG2573)</f>
        <v>1.0003618086156387</v>
      </c>
      <c r="BG2574" s="16">
        <f t="shared" si="5807"/>
        <v>1.0003618086156387</v>
      </c>
      <c r="BH2574" s="10">
        <f t="shared" si="5808"/>
        <v>13.206014470813487</v>
      </c>
      <c r="BI2574" s="90"/>
      <c r="BJ2574" s="17">
        <f t="shared" si="5791"/>
        <v>48567</v>
      </c>
      <c r="BK2574" s="16">
        <f t="shared" si="5784"/>
        <v>13.199748604948436</v>
      </c>
      <c r="BL2574" s="10">
        <f ca="1">IFERROR(AVERAGE(INDIRECT("BK"&amp;AC2574-Template!$F$10+1):INDIRECT("BK"&amp;AC2574)),0)</f>
        <v>13.200668960772665</v>
      </c>
      <c r="BM2574" s="35"/>
      <c r="BN2574" s="86"/>
      <c r="BO2574" s="35"/>
      <c r="BP2574" s="35"/>
      <c r="BQ2574" s="35"/>
      <c r="BR2574" s="35"/>
      <c r="BS2574" s="35"/>
      <c r="BT2574" s="35"/>
      <c r="BU2574" s="35"/>
      <c r="BV2574" s="35"/>
      <c r="BW2574" s="35"/>
      <c r="BX2574" s="35"/>
      <c r="BY2574" s="35"/>
      <c r="BZ2574" s="35"/>
      <c r="CA2574" s="35"/>
      <c r="CB2574" s="35"/>
      <c r="CC2574" s="35"/>
      <c r="CD2574" s="35"/>
      <c r="CE2574" s="35"/>
      <c r="CF2574" s="35"/>
      <c r="CG2574" s="35"/>
      <c r="CH2574" s="35"/>
    </row>
    <row r="2575" spans="1:86" ht="15.6" x14ac:dyDescent="0.3">
      <c r="A2575" s="35"/>
      <c r="B2575" s="86"/>
      <c r="C2575" s="35"/>
      <c r="D2575" s="35"/>
      <c r="E2575" s="35"/>
      <c r="F2575" s="35"/>
      <c r="G2575" s="35"/>
      <c r="H2575" s="35"/>
      <c r="I2575" s="35"/>
      <c r="J2575" s="35"/>
      <c r="K2575" s="35"/>
      <c r="L2575" s="35"/>
      <c r="M2575" s="35"/>
      <c r="N2575" s="35"/>
      <c r="O2575" s="35"/>
      <c r="P2575" s="35"/>
      <c r="Q2575" s="35"/>
      <c r="R2575" s="35"/>
      <c r="S2575" s="35"/>
      <c r="T2575" s="17">
        <f t="shared" si="5785"/>
        <v>48591</v>
      </c>
      <c r="U2575" s="216">
        <f t="shared" si="5778"/>
        <v>3</v>
      </c>
      <c r="V2575" s="216">
        <f t="shared" si="5785"/>
        <v>2570</v>
      </c>
      <c r="W2575" s="16">
        <f t="shared" si="5792"/>
        <v>7.0410958904109586</v>
      </c>
      <c r="X2575" s="16" t="e">
        <f>IF(Template!$F$7="Linear interpolation",LinInterp($I$5:$I$22,$G$5:$G$22,W2575),CubicSpline($I$5:$I$22,$G$5:$G$22,W2575))</f>
        <v>#VALUE!</v>
      </c>
      <c r="Y2575" s="221" t="e">
        <f t="shared" si="5779"/>
        <v>#VALUE!</v>
      </c>
      <c r="Z2575" s="221" t="e">
        <f>Y2575/PRODUCT($AA$6:AA2574)</f>
        <v>#VALUE!</v>
      </c>
      <c r="AA2575" s="16" t="e">
        <f t="shared" si="5786"/>
        <v>#VALUE!</v>
      </c>
      <c r="AB2575" s="10" t="e">
        <f t="shared" si="5787"/>
        <v>#VALUE!</v>
      </c>
      <c r="AC2575" s="90">
        <f t="shared" si="5780"/>
        <v>2575</v>
      </c>
      <c r="AD2575" s="17">
        <f t="shared" si="5788"/>
        <v>48568</v>
      </c>
      <c r="AE2575" s="16" t="e">
        <f t="shared" si="5781"/>
        <v>#VALUE!</v>
      </c>
      <c r="AF2575" s="10">
        <f ca="1">IFERROR(AVERAGE(INDIRECT("AE"&amp;AC2575-Template!$F$10+1):INDIRECT("AE"&amp;AC2575)),0)</f>
        <v>0</v>
      </c>
      <c r="AG2575" s="35"/>
      <c r="AH2575" s="86"/>
      <c r="AI2575" s="35"/>
      <c r="AJ2575" s="35"/>
      <c r="AK2575" s="35"/>
      <c r="AL2575" s="35"/>
      <c r="AM2575" s="35"/>
      <c r="AN2575" s="35"/>
      <c r="AO2575" s="35"/>
      <c r="AP2575" s="35"/>
      <c r="AQ2575" s="35"/>
      <c r="AR2575" s="35"/>
      <c r="AS2575" s="35"/>
      <c r="AT2575" s="35"/>
      <c r="AU2575" s="35"/>
      <c r="AV2575" s="35"/>
      <c r="AW2575" s="35"/>
      <c r="AX2575" s="35"/>
      <c r="AY2575" s="35"/>
      <c r="AZ2575" s="17">
        <f t="shared" ref="AZ2575" si="5811">AZ2574+1</f>
        <v>48591</v>
      </c>
      <c r="BA2575" s="216">
        <f t="shared" si="5804"/>
        <v>3</v>
      </c>
      <c r="BB2575" s="216">
        <f t="shared" ref="BB2575" si="5812">BB2574+1</f>
        <v>2570</v>
      </c>
      <c r="BC2575" s="16">
        <f t="shared" si="5806"/>
        <v>7.0410958904109586</v>
      </c>
      <c r="BD2575" s="16">
        <f>IF(Template!$F$7="Linear interpolation",LinInterp($AO$5:$AO$18,$AM$5:$AM$18,BC2575),CubicSpline($AO$5:$AO$18,$AM$5:$AM$18,BC2575))</f>
        <v>14.149783716488685</v>
      </c>
      <c r="BE2575" s="221">
        <f t="shared" si="5741"/>
        <v>2.5391458095806789</v>
      </c>
      <c r="BF2575" s="221">
        <f>BE2575/PRODUCT($BG$6:BG2574)</f>
        <v>1.0003618165953352</v>
      </c>
      <c r="BG2575" s="16">
        <f t="shared" si="5807"/>
        <v>1.0003618165953352</v>
      </c>
      <c r="BH2575" s="10">
        <f t="shared" si="5808"/>
        <v>13.206305729734247</v>
      </c>
      <c r="BI2575" s="90"/>
      <c r="BJ2575" s="17">
        <f t="shared" si="5791"/>
        <v>48568</v>
      </c>
      <c r="BK2575" s="16">
        <f t="shared" si="5784"/>
        <v>13.200424720059889</v>
      </c>
      <c r="BL2575" s="10">
        <f ca="1">IFERROR(AVERAGE(INDIRECT("BK"&amp;AC2575-Template!$F$10+1):INDIRECT("BK"&amp;AC2575)),0)</f>
        <v>13.200543263351006</v>
      </c>
      <c r="BM2575" s="35"/>
      <c r="BN2575" s="86"/>
      <c r="BO2575" s="35"/>
      <c r="BP2575" s="35"/>
      <c r="BQ2575" s="35"/>
      <c r="BR2575" s="35"/>
      <c r="BS2575" s="35"/>
      <c r="BT2575" s="35"/>
      <c r="BU2575" s="35"/>
      <c r="BV2575" s="35"/>
      <c r="BW2575" s="35"/>
      <c r="BX2575" s="35"/>
      <c r="BY2575" s="35"/>
      <c r="BZ2575" s="35"/>
      <c r="CA2575" s="35"/>
      <c r="CB2575" s="35"/>
      <c r="CC2575" s="35"/>
      <c r="CD2575" s="35"/>
      <c r="CE2575" s="35"/>
      <c r="CF2575" s="35"/>
      <c r="CG2575" s="35"/>
      <c r="CH2575" s="35"/>
    </row>
    <row r="2576" spans="1:86" ht="15.6" x14ac:dyDescent="0.3">
      <c r="A2576" s="35"/>
      <c r="B2576" s="86"/>
      <c r="C2576" s="35"/>
      <c r="D2576" s="35"/>
      <c r="E2576" s="35"/>
      <c r="F2576" s="35"/>
      <c r="G2576" s="35"/>
      <c r="H2576" s="35"/>
      <c r="I2576" s="35"/>
      <c r="J2576" s="35"/>
      <c r="K2576" s="35"/>
      <c r="L2576" s="35"/>
      <c r="M2576" s="35"/>
      <c r="N2576" s="35"/>
      <c r="O2576" s="35"/>
      <c r="P2576" s="35"/>
      <c r="Q2576" s="35"/>
      <c r="R2576" s="35"/>
      <c r="S2576" s="35"/>
      <c r="T2576" s="17">
        <f t="shared" si="5785"/>
        <v>48592</v>
      </c>
      <c r="U2576" s="216">
        <f t="shared" si="5778"/>
        <v>4</v>
      </c>
      <c r="V2576" s="216">
        <f t="shared" si="5785"/>
        <v>2571</v>
      </c>
      <c r="W2576" s="16">
        <f t="shared" si="5792"/>
        <v>7.043835616438356</v>
      </c>
      <c r="X2576" s="16" t="e">
        <f>IF(Template!$F$7="Linear interpolation",LinInterp($I$5:$I$22,$G$5:$G$22,W2576),CubicSpline($I$5:$I$22,$G$5:$G$22,W2576))</f>
        <v>#VALUE!</v>
      </c>
      <c r="Y2576" s="221" t="e">
        <f t="shared" si="5779"/>
        <v>#VALUE!</v>
      </c>
      <c r="Z2576" s="221" t="e">
        <f>Y2576/PRODUCT($AA$6:AA2575)</f>
        <v>#VALUE!</v>
      </c>
      <c r="AA2576" s="16" t="e">
        <f t="shared" si="5786"/>
        <v>#VALUE!</v>
      </c>
      <c r="AB2576" s="10" t="e">
        <f t="shared" si="5787"/>
        <v>#VALUE!</v>
      </c>
      <c r="AC2576" s="90">
        <f t="shared" si="5780"/>
        <v>2576</v>
      </c>
      <c r="AD2576" s="17">
        <f t="shared" si="5788"/>
        <v>48569</v>
      </c>
      <c r="AE2576" s="16" t="e">
        <f t="shared" si="5781"/>
        <v>#VALUE!</v>
      </c>
      <c r="AF2576" s="10">
        <f ca="1">IFERROR(AVERAGE(INDIRECT("AE"&amp;AC2576-Template!$F$10+1):INDIRECT("AE"&amp;AC2576)),0)</f>
        <v>0</v>
      </c>
      <c r="AG2576" s="35"/>
      <c r="AH2576" s="86"/>
      <c r="AI2576" s="35"/>
      <c r="AJ2576" s="35"/>
      <c r="AK2576" s="35"/>
      <c r="AL2576" s="35"/>
      <c r="AM2576" s="35"/>
      <c r="AN2576" s="35"/>
      <c r="AO2576" s="35"/>
      <c r="AP2576" s="35"/>
      <c r="AQ2576" s="35"/>
      <c r="AR2576" s="35"/>
      <c r="AS2576" s="35"/>
      <c r="AT2576" s="35"/>
      <c r="AU2576" s="35"/>
      <c r="AV2576" s="35"/>
      <c r="AW2576" s="35"/>
      <c r="AX2576" s="35"/>
      <c r="AY2576" s="35"/>
      <c r="AZ2576" s="17">
        <f t="shared" ref="AZ2576" si="5813">AZ2575+1</f>
        <v>48592</v>
      </c>
      <c r="BA2576" s="216">
        <f t="shared" si="5804"/>
        <v>4</v>
      </c>
      <c r="BB2576" s="216">
        <f t="shared" ref="BB2576" si="5814">BB2575+1</f>
        <v>2571</v>
      </c>
      <c r="BC2576" s="16">
        <f t="shared" si="5806"/>
        <v>7.043835616438356</v>
      </c>
      <c r="BD2576" s="16">
        <f>IF(Template!$F$7="Linear interpolation",LinInterp($AO$5:$AO$18,$AM$5:$AM$18,BC2576),CubicSpline($AO$5:$AO$18,$AM$5:$AM$18,BC2576))</f>
        <v>14.149770431568964</v>
      </c>
      <c r="BE2576" s="221">
        <f t="shared" si="5741"/>
        <v>2.5400645348797846</v>
      </c>
      <c r="BF2576" s="221">
        <f>BE2576/PRODUCT($BG$6:BG2575)</f>
        <v>1.0003618245536114</v>
      </c>
      <c r="BG2576" s="16">
        <f t="shared" si="5807"/>
        <v>1.0003618245536114</v>
      </c>
      <c r="BH2576" s="10">
        <f t="shared" si="5808"/>
        <v>13.206596206817744</v>
      </c>
      <c r="BI2576" s="90"/>
      <c r="BJ2576" s="17">
        <f t="shared" si="5791"/>
        <v>48569</v>
      </c>
      <c r="BK2576" s="16">
        <f t="shared" si="5784"/>
        <v>13.200260016462684</v>
      </c>
      <c r="BL2576" s="10">
        <f ca="1">IFERROR(AVERAGE(INDIRECT("BK"&amp;AC2576-Template!$F$10+1):INDIRECT("BK"&amp;AC2576)),0)</f>
        <v>13.200412075809444</v>
      </c>
      <c r="BM2576" s="35"/>
      <c r="BN2576" s="86"/>
      <c r="BO2576" s="35"/>
      <c r="BP2576" s="35"/>
      <c r="BQ2576" s="35"/>
      <c r="BR2576" s="35"/>
      <c r="BS2576" s="35"/>
      <c r="BT2576" s="35"/>
      <c r="BU2576" s="35"/>
      <c r="BV2576" s="35"/>
      <c r="BW2576" s="35"/>
      <c r="BX2576" s="35"/>
      <c r="BY2576" s="35"/>
      <c r="BZ2576" s="35"/>
      <c r="CA2576" s="35"/>
      <c r="CB2576" s="35"/>
      <c r="CC2576" s="35"/>
      <c r="CD2576" s="35"/>
      <c r="CE2576" s="35"/>
      <c r="CF2576" s="35"/>
      <c r="CG2576" s="35"/>
      <c r="CH2576" s="35"/>
    </row>
    <row r="2577" spans="1:86" ht="15.6" x14ac:dyDescent="0.3">
      <c r="A2577" s="35"/>
      <c r="B2577" s="86"/>
      <c r="C2577" s="35"/>
      <c r="D2577" s="35"/>
      <c r="E2577" s="35"/>
      <c r="F2577" s="35"/>
      <c r="G2577" s="35"/>
      <c r="H2577" s="35"/>
      <c r="I2577" s="35"/>
      <c r="J2577" s="35"/>
      <c r="K2577" s="35"/>
      <c r="L2577" s="35"/>
      <c r="M2577" s="35"/>
      <c r="N2577" s="35"/>
      <c r="O2577" s="35"/>
      <c r="P2577" s="35"/>
      <c r="Q2577" s="35"/>
      <c r="R2577" s="35"/>
      <c r="S2577" s="35"/>
      <c r="T2577" s="17">
        <f t="shared" si="5785"/>
        <v>48593</v>
      </c>
      <c r="U2577" s="216">
        <f t="shared" si="5778"/>
        <v>5</v>
      </c>
      <c r="V2577" s="216">
        <f t="shared" si="5785"/>
        <v>2572</v>
      </c>
      <c r="W2577" s="16">
        <f t="shared" si="5792"/>
        <v>7.0465753424657533</v>
      </c>
      <c r="X2577" s="16" t="e">
        <f>IF(Template!$F$7="Linear interpolation",LinInterp($I$5:$I$22,$G$5:$G$22,W2577),CubicSpline($I$5:$I$22,$G$5:$G$22,W2577))</f>
        <v>#VALUE!</v>
      </c>
      <c r="Y2577" s="221" t="e">
        <f t="shared" si="5779"/>
        <v>#VALUE!</v>
      </c>
      <c r="Z2577" s="221" t="e">
        <f>Y2577/PRODUCT($AA$6:AA2576)</f>
        <v>#VALUE!</v>
      </c>
      <c r="AA2577" s="16" t="e">
        <f t="shared" si="5786"/>
        <v>#VALUE!</v>
      </c>
      <c r="AB2577" s="10" t="e">
        <f t="shared" si="5787"/>
        <v>#VALUE!</v>
      </c>
      <c r="AC2577" s="90">
        <f t="shared" si="5780"/>
        <v>2577</v>
      </c>
      <c r="AD2577" s="17">
        <f t="shared" si="5788"/>
        <v>48570</v>
      </c>
      <c r="AE2577" s="16" t="e">
        <f t="shared" si="5781"/>
        <v>#VALUE!</v>
      </c>
      <c r="AF2577" s="10">
        <f ca="1">IFERROR(AVERAGE(INDIRECT("AE"&amp;AC2577-Template!$F$10+1):INDIRECT("AE"&amp;AC2577)),0)</f>
        <v>0</v>
      </c>
      <c r="AG2577" s="35"/>
      <c r="AH2577" s="86"/>
      <c r="AI2577" s="35"/>
      <c r="AJ2577" s="35"/>
      <c r="AK2577" s="35"/>
      <c r="AL2577" s="35"/>
      <c r="AM2577" s="35"/>
      <c r="AN2577" s="35"/>
      <c r="AO2577" s="35"/>
      <c r="AP2577" s="35"/>
      <c r="AQ2577" s="35"/>
      <c r="AR2577" s="35"/>
      <c r="AS2577" s="35"/>
      <c r="AT2577" s="35"/>
      <c r="AU2577" s="35"/>
      <c r="AV2577" s="35"/>
      <c r="AW2577" s="35"/>
      <c r="AX2577" s="35"/>
      <c r="AY2577" s="35"/>
      <c r="AZ2577" s="17">
        <f t="shared" ref="AZ2577" si="5815">AZ2576+1</f>
        <v>48593</v>
      </c>
      <c r="BA2577" s="216">
        <f t="shared" si="5804"/>
        <v>5</v>
      </c>
      <c r="BB2577" s="216">
        <f t="shared" ref="BB2577" si="5816">BB2576+1</f>
        <v>2572</v>
      </c>
      <c r="BC2577" s="16">
        <f t="shared" si="5806"/>
        <v>7.0465753424657533</v>
      </c>
      <c r="BD2577" s="16">
        <f>IF(Template!$F$7="Linear interpolation",LinInterp($AO$5:$AO$18,$AM$5:$AM$18,BC2577),CubicSpline($AO$5:$AO$18,$AM$5:$AM$18,BC2577))</f>
        <v>14.149757285505709</v>
      </c>
      <c r="BE2577" s="221">
        <f t="shared" si="5741"/>
        <v>2.5409836127562841</v>
      </c>
      <c r="BF2577" s="221">
        <f>BE2577/PRODUCT($BG$6:BG2576)</f>
        <v>1.0003618324904264</v>
      </c>
      <c r="BG2577" s="16">
        <f t="shared" si="5807"/>
        <v>1.0003618324904264</v>
      </c>
      <c r="BH2577" s="10">
        <f t="shared" si="5808"/>
        <v>13.206885900564625</v>
      </c>
      <c r="BI2577" s="90"/>
      <c r="BJ2577" s="17">
        <f t="shared" si="5791"/>
        <v>48570</v>
      </c>
      <c r="BK2577" s="16">
        <f t="shared" si="5784"/>
        <v>13.200433441166503</v>
      </c>
      <c r="BL2577" s="10">
        <f ca="1">IFERROR(AVERAGE(INDIRECT("BK"&amp;AC2577-Template!$F$10+1):INDIRECT("BK"&amp;AC2577)),0)</f>
        <v>13.200363701881161</v>
      </c>
      <c r="BM2577" s="35"/>
      <c r="BN2577" s="86"/>
      <c r="BO2577" s="35"/>
      <c r="BP2577" s="35"/>
      <c r="BQ2577" s="35"/>
      <c r="BR2577" s="35"/>
      <c r="BS2577" s="35"/>
      <c r="BT2577" s="35"/>
      <c r="BU2577" s="35"/>
      <c r="BV2577" s="35"/>
      <c r="BW2577" s="35"/>
      <c r="BX2577" s="35"/>
      <c r="BY2577" s="35"/>
      <c r="BZ2577" s="35"/>
      <c r="CA2577" s="35"/>
      <c r="CB2577" s="35"/>
      <c r="CC2577" s="35"/>
      <c r="CD2577" s="35"/>
      <c r="CE2577" s="35"/>
      <c r="CF2577" s="35"/>
      <c r="CG2577" s="35"/>
      <c r="CH2577" s="35"/>
    </row>
    <row r="2578" spans="1:86" ht="15.6" x14ac:dyDescent="0.3">
      <c r="A2578" s="35"/>
      <c r="B2578" s="86"/>
      <c r="C2578" s="35"/>
      <c r="D2578" s="35"/>
      <c r="E2578" s="35"/>
      <c r="F2578" s="35"/>
      <c r="G2578" s="35"/>
      <c r="H2578" s="35"/>
      <c r="I2578" s="35"/>
      <c r="J2578" s="35"/>
      <c r="K2578" s="35"/>
      <c r="L2578" s="35"/>
      <c r="M2578" s="35"/>
      <c r="N2578" s="35"/>
      <c r="O2578" s="35"/>
      <c r="P2578" s="35"/>
      <c r="Q2578" s="35"/>
      <c r="R2578" s="35"/>
      <c r="S2578" s="35"/>
      <c r="T2578" s="17">
        <f t="shared" si="5785"/>
        <v>48594</v>
      </c>
      <c r="U2578" s="216">
        <f t="shared" si="5778"/>
        <v>6</v>
      </c>
      <c r="V2578" s="216">
        <f t="shared" si="5785"/>
        <v>2573</v>
      </c>
      <c r="W2578" s="16">
        <f t="shared" si="5792"/>
        <v>7.0493150684931507</v>
      </c>
      <c r="X2578" s="16" t="e">
        <f>IF(Template!$F$7="Linear interpolation",LinInterp($I$5:$I$22,$G$5:$G$22,W2578),CubicSpline($I$5:$I$22,$G$5:$G$22,W2578))</f>
        <v>#VALUE!</v>
      </c>
      <c r="Y2578" s="221" t="e">
        <f t="shared" si="5779"/>
        <v>#VALUE!</v>
      </c>
      <c r="Z2578" s="221" t="e">
        <f>Y2578/PRODUCT($AA$6:AA2577)</f>
        <v>#VALUE!</v>
      </c>
      <c r="AA2578" s="16" t="e">
        <f t="shared" si="5786"/>
        <v>#VALUE!</v>
      </c>
      <c r="AB2578" s="10" t="e">
        <f t="shared" si="5787"/>
        <v>#VALUE!</v>
      </c>
      <c r="AC2578" s="90">
        <f t="shared" si="5780"/>
        <v>2578</v>
      </c>
      <c r="AD2578" s="17">
        <f t="shared" si="5788"/>
        <v>48571</v>
      </c>
      <c r="AE2578" s="16" t="e">
        <f t="shared" si="5781"/>
        <v>#VALUE!</v>
      </c>
      <c r="AF2578" s="10">
        <f ca="1">IFERROR(AVERAGE(INDIRECT("AE"&amp;AC2578-Template!$F$10+1):INDIRECT("AE"&amp;AC2578)),0)</f>
        <v>0</v>
      </c>
      <c r="AG2578" s="35"/>
      <c r="AH2578" s="86"/>
      <c r="AI2578" s="35"/>
      <c r="AJ2578" s="35"/>
      <c r="AK2578" s="35"/>
      <c r="AL2578" s="35"/>
      <c r="AM2578" s="35"/>
      <c r="AN2578" s="35"/>
      <c r="AO2578" s="35"/>
      <c r="AP2578" s="35"/>
      <c r="AQ2578" s="35"/>
      <c r="AR2578" s="35"/>
      <c r="AS2578" s="35"/>
      <c r="AT2578" s="35"/>
      <c r="AU2578" s="35"/>
      <c r="AV2578" s="35"/>
      <c r="AW2578" s="35"/>
      <c r="AX2578" s="35"/>
      <c r="AY2578" s="35"/>
      <c r="AZ2578" s="17">
        <f t="shared" ref="AZ2578" si="5817">AZ2577+1</f>
        <v>48594</v>
      </c>
      <c r="BA2578" s="216">
        <f t="shared" si="5804"/>
        <v>6</v>
      </c>
      <c r="BB2578" s="216">
        <f t="shared" ref="BB2578" si="5818">BB2577+1</f>
        <v>2573</v>
      </c>
      <c r="BC2578" s="16">
        <f t="shared" si="5806"/>
        <v>7.0493150684931507</v>
      </c>
      <c r="BD2578" s="16">
        <f>IF(Template!$F$7="Linear interpolation",LinInterp($AO$5:$AO$18,$AM$5:$AM$18,BC2578),CubicSpline($AO$5:$AO$18,$AM$5:$AM$18,BC2578))</f>
        <v>14.149744277788713</v>
      </c>
      <c r="BE2578" s="221">
        <f t="shared" si="5741"/>
        <v>2.5419030432976593</v>
      </c>
      <c r="BF2578" s="221">
        <f>BE2578/PRODUCT($BG$6:BG2577)</f>
        <v>1.0003618404057228</v>
      </c>
      <c r="BG2578" s="16">
        <f t="shared" si="5807"/>
        <v>1.0003618324904264</v>
      </c>
      <c r="BH2578" s="10">
        <f t="shared" si="5808"/>
        <v>13.206885900564625</v>
      </c>
      <c r="BI2578" s="90"/>
      <c r="BJ2578" s="17">
        <f t="shared" si="5791"/>
        <v>48571</v>
      </c>
      <c r="BK2578" s="16">
        <f t="shared" si="5784"/>
        <v>13.20062515134579</v>
      </c>
      <c r="BL2578" s="10">
        <f ca="1">IFERROR(AVERAGE(INDIRECT("BK"&amp;AC2578-Template!$F$10+1):INDIRECT("BK"&amp;AC2578)),0)</f>
        <v>13.20029410653158</v>
      </c>
      <c r="BM2578" s="35"/>
      <c r="BN2578" s="86"/>
      <c r="BO2578" s="35"/>
      <c r="BP2578" s="35"/>
      <c r="BQ2578" s="35"/>
      <c r="BR2578" s="35"/>
      <c r="BS2578" s="35"/>
      <c r="BT2578" s="35"/>
      <c r="BU2578" s="35"/>
      <c r="BV2578" s="35"/>
      <c r="BW2578" s="35"/>
      <c r="BX2578" s="35"/>
      <c r="BY2578" s="35"/>
      <c r="BZ2578" s="35"/>
      <c r="CA2578" s="35"/>
      <c r="CB2578" s="35"/>
      <c r="CC2578" s="35"/>
      <c r="CD2578" s="35"/>
      <c r="CE2578" s="35"/>
      <c r="CF2578" s="35"/>
      <c r="CG2578" s="35"/>
      <c r="CH2578" s="35"/>
    </row>
    <row r="2579" spans="1:86" ht="15.6" x14ac:dyDescent="0.3">
      <c r="A2579" s="35"/>
      <c r="B2579" s="86"/>
      <c r="C2579" s="35"/>
      <c r="D2579" s="35"/>
      <c r="E2579" s="35"/>
      <c r="F2579" s="35"/>
      <c r="G2579" s="35"/>
      <c r="H2579" s="35"/>
      <c r="I2579" s="35"/>
      <c r="J2579" s="35"/>
      <c r="K2579" s="35"/>
      <c r="L2579" s="35"/>
      <c r="M2579" s="35"/>
      <c r="N2579" s="35"/>
      <c r="O2579" s="35"/>
      <c r="P2579" s="35"/>
      <c r="Q2579" s="35"/>
      <c r="R2579" s="35"/>
      <c r="S2579" s="35"/>
      <c r="T2579" s="17">
        <f t="shared" si="5785"/>
        <v>48595</v>
      </c>
      <c r="U2579" s="216">
        <f t="shared" si="5778"/>
        <v>7</v>
      </c>
      <c r="V2579" s="216">
        <f t="shared" si="5785"/>
        <v>2574</v>
      </c>
      <c r="W2579" s="16">
        <f t="shared" si="5792"/>
        <v>7.0520547945205481</v>
      </c>
      <c r="X2579" s="16" t="e">
        <f>IF(Template!$F$7="Linear interpolation",LinInterp($I$5:$I$22,$G$5:$G$22,W2579),CubicSpline($I$5:$I$22,$G$5:$G$22,W2579))</f>
        <v>#VALUE!</v>
      </c>
      <c r="Y2579" s="221" t="e">
        <f t="shared" si="5779"/>
        <v>#VALUE!</v>
      </c>
      <c r="Z2579" s="221" t="e">
        <f>Y2579/PRODUCT($AA$6:AA2578)</f>
        <v>#VALUE!</v>
      </c>
      <c r="AA2579" s="16" t="e">
        <f t="shared" si="5786"/>
        <v>#VALUE!</v>
      </c>
      <c r="AB2579" s="10" t="e">
        <f t="shared" si="5787"/>
        <v>#VALUE!</v>
      </c>
      <c r="AC2579" s="90">
        <f t="shared" si="5780"/>
        <v>2579</v>
      </c>
      <c r="AD2579" s="17">
        <f t="shared" si="5788"/>
        <v>48572</v>
      </c>
      <c r="AE2579" s="16" t="e">
        <f t="shared" si="5781"/>
        <v>#VALUE!</v>
      </c>
      <c r="AF2579" s="10">
        <f ca="1">IFERROR(AVERAGE(INDIRECT("AE"&amp;AC2579-Template!$F$10+1):INDIRECT("AE"&amp;AC2579)),0)</f>
        <v>0</v>
      </c>
      <c r="AG2579" s="35"/>
      <c r="AH2579" s="86"/>
      <c r="AI2579" s="35"/>
      <c r="AJ2579" s="35"/>
      <c r="AK2579" s="35"/>
      <c r="AL2579" s="35"/>
      <c r="AM2579" s="35"/>
      <c r="AN2579" s="35"/>
      <c r="AO2579" s="35"/>
      <c r="AP2579" s="35"/>
      <c r="AQ2579" s="35"/>
      <c r="AR2579" s="35"/>
      <c r="AS2579" s="35"/>
      <c r="AT2579" s="35"/>
      <c r="AU2579" s="35"/>
      <c r="AV2579" s="35"/>
      <c r="AW2579" s="35"/>
      <c r="AX2579" s="35"/>
      <c r="AY2579" s="35"/>
      <c r="AZ2579" s="17">
        <f t="shared" ref="AZ2579" si="5819">AZ2578+1</f>
        <v>48595</v>
      </c>
      <c r="BA2579" s="216">
        <f t="shared" si="5804"/>
        <v>7</v>
      </c>
      <c r="BB2579" s="216">
        <f t="shared" ref="BB2579" si="5820">BB2578+1</f>
        <v>2574</v>
      </c>
      <c r="BC2579" s="16">
        <f t="shared" si="5806"/>
        <v>7.0520547945205481</v>
      </c>
      <c r="BD2579" s="16">
        <f>IF(Template!$F$7="Linear interpolation",LinInterp($AO$5:$AO$18,$AM$5:$AM$18,BC2579),CubicSpline($AO$5:$AO$18,$AM$5:$AM$18,BC2579))</f>
        <v>14.149731407907769</v>
      </c>
      <c r="BE2579" s="221">
        <f t="shared" si="5741"/>
        <v>2.5428228265912671</v>
      </c>
      <c r="BF2579" s="221">
        <f>BE2579/PRODUCT($BG$6:BG2578)</f>
        <v>1.0003618562147558</v>
      </c>
      <c r="BG2579" s="16">
        <f t="shared" si="5807"/>
        <v>1.0003618324904264</v>
      </c>
      <c r="BH2579" s="10">
        <f t="shared" si="5808"/>
        <v>13.206885900564625</v>
      </c>
      <c r="BI2579" s="90"/>
      <c r="BJ2579" s="17">
        <f t="shared" si="5791"/>
        <v>48572</v>
      </c>
      <c r="BK2579" s="16">
        <f t="shared" si="5784"/>
        <v>13.200835175123604</v>
      </c>
      <c r="BL2579" s="10">
        <f ca="1">IFERROR(AVERAGE(INDIRECT("BK"&amp;AC2579-Template!$F$10+1):INDIRECT("BK"&amp;AC2579)),0)</f>
        <v>13.200242414251129</v>
      </c>
      <c r="BM2579" s="35"/>
      <c r="BN2579" s="86"/>
      <c r="BO2579" s="35"/>
      <c r="BP2579" s="35"/>
      <c r="BQ2579" s="35"/>
      <c r="BR2579" s="35"/>
      <c r="BS2579" s="35"/>
      <c r="BT2579" s="35"/>
      <c r="BU2579" s="35"/>
      <c r="BV2579" s="35"/>
      <c r="BW2579" s="35"/>
      <c r="BX2579" s="35"/>
      <c r="BY2579" s="35"/>
      <c r="BZ2579" s="35"/>
      <c r="CA2579" s="35"/>
      <c r="CB2579" s="35"/>
      <c r="CC2579" s="35"/>
      <c r="CD2579" s="35"/>
      <c r="CE2579" s="35"/>
      <c r="CF2579" s="35"/>
      <c r="CG2579" s="35"/>
      <c r="CH2579" s="35"/>
    </row>
    <row r="2580" spans="1:86" ht="15.6" x14ac:dyDescent="0.3">
      <c r="A2580" s="35"/>
      <c r="B2580" s="86"/>
      <c r="C2580" s="35"/>
      <c r="D2580" s="35"/>
      <c r="E2580" s="35"/>
      <c r="F2580" s="35"/>
      <c r="G2580" s="35"/>
      <c r="H2580" s="35"/>
      <c r="I2580" s="35"/>
      <c r="J2580" s="35"/>
      <c r="K2580" s="35"/>
      <c r="L2580" s="35"/>
      <c r="M2580" s="35"/>
      <c r="N2580" s="35"/>
      <c r="O2580" s="35"/>
      <c r="P2580" s="35"/>
      <c r="Q2580" s="35"/>
      <c r="R2580" s="35"/>
      <c r="S2580" s="35"/>
      <c r="T2580" s="17">
        <f t="shared" si="5785"/>
        <v>48596</v>
      </c>
      <c r="U2580" s="216">
        <f t="shared" si="5778"/>
        <v>1</v>
      </c>
      <c r="V2580" s="216">
        <f t="shared" si="5785"/>
        <v>2575</v>
      </c>
      <c r="W2580" s="16">
        <f t="shared" si="5792"/>
        <v>7.0547945205479454</v>
      </c>
      <c r="X2580" s="16" t="e">
        <f>IF(Template!$F$7="Linear interpolation",LinInterp($I$5:$I$22,$G$5:$G$22,W2580),CubicSpline($I$5:$I$22,$G$5:$G$22,W2580))</f>
        <v>#VALUE!</v>
      </c>
      <c r="Y2580" s="221" t="e">
        <f t="shared" si="5779"/>
        <v>#VALUE!</v>
      </c>
      <c r="Z2580" s="221" t="e">
        <f>Y2580/PRODUCT($AA$6:AA2579)</f>
        <v>#VALUE!</v>
      </c>
      <c r="AA2580" s="16" t="e">
        <f t="shared" si="5786"/>
        <v>#VALUE!</v>
      </c>
      <c r="AB2580" s="10" t="e">
        <f t="shared" si="5787"/>
        <v>#VALUE!</v>
      </c>
      <c r="AC2580" s="90">
        <f t="shared" si="5780"/>
        <v>2580</v>
      </c>
      <c r="AD2580" s="17">
        <f t="shared" si="5788"/>
        <v>48573</v>
      </c>
      <c r="AE2580" s="16" t="e">
        <f t="shared" si="5781"/>
        <v>#VALUE!</v>
      </c>
      <c r="AF2580" s="10">
        <f ca="1">IFERROR(AVERAGE(INDIRECT("AE"&amp;AC2580-Template!$F$10+1):INDIRECT("AE"&amp;AC2580)),0)</f>
        <v>0</v>
      </c>
      <c r="AG2580" s="35"/>
      <c r="AH2580" s="86"/>
      <c r="AI2580" s="35"/>
      <c r="AJ2580" s="35"/>
      <c r="AK2580" s="35"/>
      <c r="AL2580" s="35"/>
      <c r="AM2580" s="35"/>
      <c r="AN2580" s="35"/>
      <c r="AO2580" s="35"/>
      <c r="AP2580" s="35"/>
      <c r="AQ2580" s="35"/>
      <c r="AR2580" s="35"/>
      <c r="AS2580" s="35"/>
      <c r="AT2580" s="35"/>
      <c r="AU2580" s="35"/>
      <c r="AV2580" s="35"/>
      <c r="AW2580" s="35"/>
      <c r="AX2580" s="35"/>
      <c r="AY2580" s="35"/>
      <c r="AZ2580" s="17">
        <f t="shared" ref="AZ2580" si="5821">AZ2579+1</f>
        <v>48596</v>
      </c>
      <c r="BA2580" s="216">
        <f t="shared" si="5804"/>
        <v>1</v>
      </c>
      <c r="BB2580" s="216">
        <f t="shared" ref="BB2580" si="5822">BB2579+1</f>
        <v>2575</v>
      </c>
      <c r="BC2580" s="16">
        <f t="shared" si="5806"/>
        <v>7.0547945205479454</v>
      </c>
      <c r="BD2580" s="16">
        <f>IF(Template!$F$7="Linear interpolation",LinInterp($AO$5:$AO$18,$AM$5:$AM$18,BC2580),CubicSpline($AO$5:$AO$18,$AM$5:$AM$18,BC2580))</f>
        <v>14.149718675352675</v>
      </c>
      <c r="BE2580" s="221">
        <f t="shared" si="5741"/>
        <v>2.5437429627243064</v>
      </c>
      <c r="BF2580" s="221">
        <f>BE2580/PRODUCT($BG$6:BG2579)</f>
        <v>1.0003618798959111</v>
      </c>
      <c r="BG2580" s="16">
        <f t="shared" si="5807"/>
        <v>1.0003618798959111</v>
      </c>
      <c r="BH2580" s="10">
        <f t="shared" si="5808"/>
        <v>13.208616200754308</v>
      </c>
      <c r="BI2580" s="90"/>
      <c r="BJ2580" s="17">
        <f t="shared" si="5791"/>
        <v>48573</v>
      </c>
      <c r="BK2580" s="16">
        <f t="shared" si="5784"/>
        <v>13.200835175123604</v>
      </c>
      <c r="BL2580" s="10">
        <f ca="1">IFERROR(AVERAGE(INDIRECT("BK"&amp;AC2580-Template!$F$10+1):INDIRECT("BK"&amp;AC2580)),0)</f>
        <v>13.20020104116163</v>
      </c>
      <c r="BM2580" s="35"/>
      <c r="BN2580" s="86"/>
      <c r="BO2580" s="35"/>
      <c r="BP2580" s="35"/>
      <c r="BQ2580" s="35"/>
      <c r="BR2580" s="35"/>
      <c r="BS2580" s="35"/>
      <c r="BT2580" s="35"/>
      <c r="BU2580" s="35"/>
      <c r="BV2580" s="35"/>
      <c r="BW2580" s="35"/>
      <c r="BX2580" s="35"/>
      <c r="BY2580" s="35"/>
      <c r="BZ2580" s="35"/>
      <c r="CA2580" s="35"/>
      <c r="CB2580" s="35"/>
      <c r="CC2580" s="35"/>
      <c r="CD2580" s="35"/>
      <c r="CE2580" s="35"/>
      <c r="CF2580" s="35"/>
      <c r="CG2580" s="35"/>
      <c r="CH2580" s="35"/>
    </row>
    <row r="2581" spans="1:86" ht="15.6" x14ac:dyDescent="0.3">
      <c r="A2581" s="35"/>
      <c r="B2581" s="86"/>
      <c r="C2581" s="35"/>
      <c r="D2581" s="35"/>
      <c r="E2581" s="35"/>
      <c r="F2581" s="35"/>
      <c r="G2581" s="35"/>
      <c r="H2581" s="35"/>
      <c r="I2581" s="35"/>
      <c r="J2581" s="35"/>
      <c r="K2581" s="35"/>
      <c r="L2581" s="35"/>
      <c r="M2581" s="35"/>
      <c r="N2581" s="35"/>
      <c r="O2581" s="35"/>
      <c r="P2581" s="35"/>
      <c r="Q2581" s="35"/>
      <c r="R2581" s="35"/>
      <c r="S2581" s="35"/>
      <c r="T2581" s="17">
        <f t="shared" si="5785"/>
        <v>48597</v>
      </c>
      <c r="U2581" s="216">
        <f t="shared" si="5778"/>
        <v>2</v>
      </c>
      <c r="V2581" s="216">
        <f t="shared" si="5785"/>
        <v>2576</v>
      </c>
      <c r="W2581" s="16">
        <f t="shared" si="5792"/>
        <v>7.0575342465753428</v>
      </c>
      <c r="X2581" s="16" t="e">
        <f>IF(Template!$F$7="Linear interpolation",LinInterp($I$5:$I$22,$G$5:$G$22,W2581),CubicSpline($I$5:$I$22,$G$5:$G$22,W2581))</f>
        <v>#VALUE!</v>
      </c>
      <c r="Y2581" s="221" t="e">
        <f t="shared" si="5779"/>
        <v>#VALUE!</v>
      </c>
      <c r="Z2581" s="221" t="e">
        <f>Y2581/PRODUCT($AA$6:AA2580)</f>
        <v>#VALUE!</v>
      </c>
      <c r="AA2581" s="16" t="e">
        <f t="shared" si="5786"/>
        <v>#VALUE!</v>
      </c>
      <c r="AB2581" s="10" t="e">
        <f t="shared" si="5787"/>
        <v>#VALUE!</v>
      </c>
      <c r="AC2581" s="90">
        <f t="shared" si="5780"/>
        <v>2581</v>
      </c>
      <c r="AD2581" s="17">
        <f t="shared" si="5788"/>
        <v>48574</v>
      </c>
      <c r="AE2581" s="16" t="e">
        <f t="shared" si="5781"/>
        <v>#VALUE!</v>
      </c>
      <c r="AF2581" s="10">
        <f ca="1">IFERROR(AVERAGE(INDIRECT("AE"&amp;AC2581-Template!$F$10+1):INDIRECT("AE"&amp;AC2581)),0)</f>
        <v>0</v>
      </c>
      <c r="AG2581" s="35"/>
      <c r="AH2581" s="86"/>
      <c r="AI2581" s="35"/>
      <c r="AJ2581" s="35"/>
      <c r="AK2581" s="35"/>
      <c r="AL2581" s="35"/>
      <c r="AM2581" s="35"/>
      <c r="AN2581" s="35"/>
      <c r="AO2581" s="35"/>
      <c r="AP2581" s="35"/>
      <c r="AQ2581" s="35"/>
      <c r="AR2581" s="35"/>
      <c r="AS2581" s="35"/>
      <c r="AT2581" s="35"/>
      <c r="AU2581" s="35"/>
      <c r="AV2581" s="35"/>
      <c r="AW2581" s="35"/>
      <c r="AX2581" s="35"/>
      <c r="AY2581" s="35"/>
      <c r="AZ2581" s="17">
        <f t="shared" ref="AZ2581" si="5823">AZ2580+1</f>
        <v>48597</v>
      </c>
      <c r="BA2581" s="216">
        <f t="shared" si="5804"/>
        <v>2</v>
      </c>
      <c r="BB2581" s="216">
        <f t="shared" ref="BB2581" si="5824">BB2580+1</f>
        <v>2576</v>
      </c>
      <c r="BC2581" s="16">
        <f t="shared" si="5806"/>
        <v>7.0575342465753428</v>
      </c>
      <c r="BD2581" s="16">
        <f>IF(Template!$F$7="Linear interpolation",LinInterp($AO$5:$AO$18,$AM$5:$AM$18,BC2581),CubicSpline($AO$5:$AO$18,$AM$5:$AM$18,BC2581))</f>
        <v>14.149706079613223</v>
      </c>
      <c r="BE2581" s="221">
        <f t="shared" si="5741"/>
        <v>2.5446634517838436</v>
      </c>
      <c r="BF2581" s="221">
        <f>BE2581/PRODUCT($BG$6:BG2580)</f>
        <v>1.0003618640220437</v>
      </c>
      <c r="BG2581" s="16">
        <f t="shared" si="5807"/>
        <v>1.0003618640220437</v>
      </c>
      <c r="BH2581" s="10">
        <f t="shared" si="5808"/>
        <v>13.208036804596702</v>
      </c>
      <c r="BI2581" s="90"/>
      <c r="BJ2581" s="17">
        <f t="shared" si="5791"/>
        <v>48574</v>
      </c>
      <c r="BK2581" s="16">
        <f t="shared" si="5784"/>
        <v>13.200835175123604</v>
      </c>
      <c r="BL2581" s="10">
        <f ca="1">IFERROR(AVERAGE(INDIRECT("BK"&amp;AC2581-Template!$F$10+1):INDIRECT("BK"&amp;AC2581)),0)</f>
        <v>13.200169403240624</v>
      </c>
      <c r="BM2581" s="35"/>
      <c r="BN2581" s="86"/>
      <c r="BO2581" s="35"/>
      <c r="BP2581" s="35"/>
      <c r="BQ2581" s="35"/>
      <c r="BR2581" s="35"/>
      <c r="BS2581" s="35"/>
      <c r="BT2581" s="35"/>
      <c r="BU2581" s="35"/>
      <c r="BV2581" s="35"/>
      <c r="BW2581" s="35"/>
      <c r="BX2581" s="35"/>
      <c r="BY2581" s="35"/>
      <c r="BZ2581" s="35"/>
      <c r="CA2581" s="35"/>
      <c r="CB2581" s="35"/>
      <c r="CC2581" s="35"/>
      <c r="CD2581" s="35"/>
      <c r="CE2581" s="35"/>
      <c r="CF2581" s="35"/>
      <c r="CG2581" s="35"/>
      <c r="CH2581" s="35"/>
    </row>
    <row r="2582" spans="1:86" ht="15.6" x14ac:dyDescent="0.3">
      <c r="A2582" s="35"/>
      <c r="B2582" s="86"/>
      <c r="C2582" s="35"/>
      <c r="D2582" s="35"/>
      <c r="E2582" s="35"/>
      <c r="F2582" s="35"/>
      <c r="G2582" s="35"/>
      <c r="H2582" s="35"/>
      <c r="I2582" s="35"/>
      <c r="J2582" s="35"/>
      <c r="K2582" s="35"/>
      <c r="L2582" s="35"/>
      <c r="M2582" s="35"/>
      <c r="N2582" s="35"/>
      <c r="O2582" s="35"/>
      <c r="P2582" s="35"/>
      <c r="Q2582" s="35"/>
      <c r="R2582" s="35"/>
      <c r="S2582" s="35"/>
      <c r="T2582" s="17">
        <f t="shared" si="5785"/>
        <v>48598</v>
      </c>
      <c r="U2582" s="216">
        <f t="shared" si="5778"/>
        <v>3</v>
      </c>
      <c r="V2582" s="216">
        <f t="shared" si="5785"/>
        <v>2577</v>
      </c>
      <c r="W2582" s="16">
        <f t="shared" si="5792"/>
        <v>7.0602739726027401</v>
      </c>
      <c r="X2582" s="16" t="e">
        <f>IF(Template!$F$7="Linear interpolation",LinInterp($I$5:$I$22,$G$5:$G$22,W2582),CubicSpline($I$5:$I$22,$G$5:$G$22,W2582))</f>
        <v>#VALUE!</v>
      </c>
      <c r="Y2582" s="221" t="e">
        <f t="shared" si="5779"/>
        <v>#VALUE!</v>
      </c>
      <c r="Z2582" s="221" t="e">
        <f>Y2582/PRODUCT($AA$6:AA2581)</f>
        <v>#VALUE!</v>
      </c>
      <c r="AA2582" s="16" t="e">
        <f t="shared" si="5786"/>
        <v>#VALUE!</v>
      </c>
      <c r="AB2582" s="10" t="e">
        <f t="shared" si="5787"/>
        <v>#VALUE!</v>
      </c>
      <c r="AC2582" s="90">
        <f t="shared" si="5780"/>
        <v>2582</v>
      </c>
      <c r="AD2582" s="17">
        <f t="shared" si="5788"/>
        <v>48575</v>
      </c>
      <c r="AE2582" s="16" t="e">
        <f t="shared" si="5781"/>
        <v>#VALUE!</v>
      </c>
      <c r="AF2582" s="10">
        <f ca="1">IFERROR(AVERAGE(INDIRECT("AE"&amp;AC2582-Template!$F$10+1):INDIRECT("AE"&amp;AC2582)),0)</f>
        <v>0</v>
      </c>
      <c r="AG2582" s="35"/>
      <c r="AH2582" s="86"/>
      <c r="AI2582" s="35"/>
      <c r="AJ2582" s="35"/>
      <c r="AK2582" s="35"/>
      <c r="AL2582" s="35"/>
      <c r="AM2582" s="35"/>
      <c r="AN2582" s="35"/>
      <c r="AO2582" s="35"/>
      <c r="AP2582" s="35"/>
      <c r="AQ2582" s="35"/>
      <c r="AR2582" s="35"/>
      <c r="AS2582" s="35"/>
      <c r="AT2582" s="35"/>
      <c r="AU2582" s="35"/>
      <c r="AV2582" s="35"/>
      <c r="AW2582" s="35"/>
      <c r="AX2582" s="35"/>
      <c r="AY2582" s="35"/>
      <c r="AZ2582" s="17">
        <f t="shared" ref="AZ2582" si="5825">AZ2581+1</f>
        <v>48598</v>
      </c>
      <c r="BA2582" s="216">
        <f t="shared" si="5804"/>
        <v>3</v>
      </c>
      <c r="BB2582" s="216">
        <f t="shared" ref="BB2582" si="5826">BB2581+1</f>
        <v>2577</v>
      </c>
      <c r="BC2582" s="16">
        <f t="shared" si="5806"/>
        <v>7.0602739726027401</v>
      </c>
      <c r="BD2582" s="16">
        <f>IF(Template!$F$7="Linear interpolation",LinInterp($AO$5:$AO$18,$AM$5:$AM$18,BC2582),CubicSpline($AO$5:$AO$18,$AM$5:$AM$18,BC2582))</f>
        <v>14.149693620179207</v>
      </c>
      <c r="BE2582" s="221">
        <f t="shared" si="5741"/>
        <v>2.5455842938567845</v>
      </c>
      <c r="BF2582" s="221">
        <f>BE2582/PRODUCT($BG$6:BG2581)</f>
        <v>1.0003618718507927</v>
      </c>
      <c r="BG2582" s="16">
        <f t="shared" si="5807"/>
        <v>1.0003618718507927</v>
      </c>
      <c r="BH2582" s="10">
        <f t="shared" si="5808"/>
        <v>13.208322553934559</v>
      </c>
      <c r="BI2582" s="90"/>
      <c r="BJ2582" s="17">
        <f t="shared" si="5791"/>
        <v>48575</v>
      </c>
      <c r="BK2582" s="16">
        <f t="shared" si="5784"/>
        <v>13.202278880192653</v>
      </c>
      <c r="BL2582" s="10">
        <f ca="1">IFERROR(AVERAGE(INDIRECT("BK"&amp;AC2582-Template!$F$10+1):INDIRECT("BK"&amp;AC2582)),0)</f>
        <v>13.200185888821915</v>
      </c>
      <c r="BM2582" s="35"/>
      <c r="BN2582" s="86"/>
      <c r="BO2582" s="35"/>
      <c r="BP2582" s="35"/>
      <c r="BQ2582" s="35"/>
      <c r="BR2582" s="35"/>
      <c r="BS2582" s="35"/>
      <c r="BT2582" s="35"/>
      <c r="BU2582" s="35"/>
      <c r="BV2582" s="35"/>
      <c r="BW2582" s="35"/>
      <c r="BX2582" s="35"/>
      <c r="BY2582" s="35"/>
      <c r="BZ2582" s="35"/>
      <c r="CA2582" s="35"/>
      <c r="CB2582" s="35"/>
      <c r="CC2582" s="35"/>
      <c r="CD2582" s="35"/>
      <c r="CE2582" s="35"/>
      <c r="CF2582" s="35"/>
      <c r="CG2582" s="35"/>
      <c r="CH2582" s="35"/>
    </row>
    <row r="2583" spans="1:86" ht="15.6" x14ac:dyDescent="0.3">
      <c r="A2583" s="35"/>
      <c r="B2583" s="86"/>
      <c r="C2583" s="35"/>
      <c r="D2583" s="35"/>
      <c r="E2583" s="35"/>
      <c r="F2583" s="35"/>
      <c r="G2583" s="35"/>
      <c r="H2583" s="35"/>
      <c r="I2583" s="35"/>
      <c r="J2583" s="35"/>
      <c r="K2583" s="35"/>
      <c r="L2583" s="35"/>
      <c r="M2583" s="35"/>
      <c r="N2583" s="35"/>
      <c r="O2583" s="35"/>
      <c r="P2583" s="35"/>
      <c r="Q2583" s="35"/>
      <c r="R2583" s="35"/>
      <c r="S2583" s="35"/>
      <c r="T2583" s="17">
        <f t="shared" si="5785"/>
        <v>48599</v>
      </c>
      <c r="U2583" s="216">
        <f t="shared" si="5778"/>
        <v>4</v>
      </c>
      <c r="V2583" s="216">
        <f t="shared" si="5785"/>
        <v>2578</v>
      </c>
      <c r="W2583" s="16">
        <f t="shared" si="5792"/>
        <v>7.0630136986301366</v>
      </c>
      <c r="X2583" s="16" t="e">
        <f>IF(Template!$F$7="Linear interpolation",LinInterp($I$5:$I$22,$G$5:$G$22,W2583),CubicSpline($I$5:$I$22,$G$5:$G$22,W2583))</f>
        <v>#VALUE!</v>
      </c>
      <c r="Y2583" s="221" t="e">
        <f t="shared" si="5779"/>
        <v>#VALUE!</v>
      </c>
      <c r="Z2583" s="221" t="e">
        <f>Y2583/PRODUCT($AA$6:AA2582)</f>
        <v>#VALUE!</v>
      </c>
      <c r="AA2583" s="16" t="e">
        <f t="shared" si="5786"/>
        <v>#VALUE!</v>
      </c>
      <c r="AB2583" s="10" t="e">
        <f t="shared" si="5787"/>
        <v>#VALUE!</v>
      </c>
      <c r="AC2583" s="90">
        <f t="shared" si="5780"/>
        <v>2583</v>
      </c>
      <c r="AD2583" s="17">
        <f t="shared" si="5788"/>
        <v>48576</v>
      </c>
      <c r="AE2583" s="16" t="e">
        <f t="shared" si="5781"/>
        <v>#VALUE!</v>
      </c>
      <c r="AF2583" s="10">
        <f ca="1">IFERROR(AVERAGE(INDIRECT("AE"&amp;AC2583-Template!$F$10+1):INDIRECT("AE"&amp;AC2583)),0)</f>
        <v>0</v>
      </c>
      <c r="AG2583" s="35"/>
      <c r="AH2583" s="86"/>
      <c r="AI2583" s="35"/>
      <c r="AJ2583" s="35"/>
      <c r="AK2583" s="35"/>
      <c r="AL2583" s="35"/>
      <c r="AM2583" s="35"/>
      <c r="AN2583" s="35"/>
      <c r="AO2583" s="35"/>
      <c r="AP2583" s="35"/>
      <c r="AQ2583" s="35"/>
      <c r="AR2583" s="35"/>
      <c r="AS2583" s="35"/>
      <c r="AT2583" s="35"/>
      <c r="AU2583" s="35"/>
      <c r="AV2583" s="35"/>
      <c r="AW2583" s="35"/>
      <c r="AX2583" s="35"/>
      <c r="AY2583" s="35"/>
      <c r="AZ2583" s="17">
        <f t="shared" ref="AZ2583" si="5827">AZ2582+1</f>
        <v>48599</v>
      </c>
      <c r="BA2583" s="216">
        <f t="shared" si="5804"/>
        <v>4</v>
      </c>
      <c r="BB2583" s="216">
        <f t="shared" ref="BB2583" si="5828">BB2582+1</f>
        <v>2578</v>
      </c>
      <c r="BC2583" s="16">
        <f t="shared" si="5806"/>
        <v>7.0630136986301366</v>
      </c>
      <c r="BD2583" s="16">
        <f>IF(Template!$F$7="Linear interpolation",LinInterp($AO$5:$AO$18,$AM$5:$AM$18,BC2583),CubicSpline($AO$5:$AO$18,$AM$5:$AM$18,BC2583))</f>
        <v>14.149681296540424</v>
      </c>
      <c r="BE2583" s="221">
        <f t="shared" si="5741"/>
        <v>2.5465054890299008</v>
      </c>
      <c r="BF2583" s="221">
        <f>BE2583/PRODUCT($BG$6:BG2582)</f>
        <v>1.0003618796577818</v>
      </c>
      <c r="BG2583" s="16">
        <f t="shared" si="5807"/>
        <v>1.0003618796577818</v>
      </c>
      <c r="BH2583" s="10">
        <f t="shared" si="5808"/>
        <v>13.208607509035076</v>
      </c>
      <c r="BI2583" s="90"/>
      <c r="BJ2583" s="17">
        <f t="shared" si="5791"/>
        <v>48576</v>
      </c>
      <c r="BK2583" s="16">
        <f t="shared" si="5784"/>
        <v>13.201858973973636</v>
      </c>
      <c r="BL2583" s="10">
        <f ca="1">IFERROR(AVERAGE(INDIRECT("BK"&amp;AC2583-Template!$F$10+1):INDIRECT("BK"&amp;AC2583)),0)</f>
        <v>13.200188377529241</v>
      </c>
      <c r="BM2583" s="35"/>
      <c r="BN2583" s="86"/>
      <c r="BO2583" s="35"/>
      <c r="BP2583" s="35"/>
      <c r="BQ2583" s="35"/>
      <c r="BR2583" s="35"/>
      <c r="BS2583" s="35"/>
      <c r="BT2583" s="35"/>
      <c r="BU2583" s="35"/>
      <c r="BV2583" s="35"/>
      <c r="BW2583" s="35"/>
      <c r="BX2583" s="35"/>
      <c r="BY2583" s="35"/>
      <c r="BZ2583" s="35"/>
      <c r="CA2583" s="35"/>
      <c r="CB2583" s="35"/>
      <c r="CC2583" s="35"/>
      <c r="CD2583" s="35"/>
      <c r="CE2583" s="35"/>
      <c r="CF2583" s="35"/>
      <c r="CG2583" s="35"/>
      <c r="CH2583" s="35"/>
    </row>
    <row r="2584" spans="1:86" ht="15.6" x14ac:dyDescent="0.3">
      <c r="A2584" s="35"/>
      <c r="B2584" s="86"/>
      <c r="C2584" s="35"/>
      <c r="D2584" s="35"/>
      <c r="E2584" s="35"/>
      <c r="F2584" s="35"/>
      <c r="G2584" s="35"/>
      <c r="H2584" s="35"/>
      <c r="I2584" s="35"/>
      <c r="J2584" s="35"/>
      <c r="K2584" s="35"/>
      <c r="L2584" s="35"/>
      <c r="M2584" s="35"/>
      <c r="N2584" s="35"/>
      <c r="O2584" s="35"/>
      <c r="P2584" s="35"/>
      <c r="Q2584" s="35"/>
      <c r="R2584" s="35"/>
      <c r="S2584" s="35"/>
      <c r="T2584" s="17">
        <f t="shared" si="5785"/>
        <v>48600</v>
      </c>
      <c r="U2584" s="216">
        <f t="shared" si="5778"/>
        <v>5</v>
      </c>
      <c r="V2584" s="216">
        <f t="shared" si="5785"/>
        <v>2579</v>
      </c>
      <c r="W2584" s="16">
        <f t="shared" si="5792"/>
        <v>7.065753424657534</v>
      </c>
      <c r="X2584" s="16" t="e">
        <f>IF(Template!$F$7="Linear interpolation",LinInterp($I$5:$I$22,$G$5:$G$22,W2584),CubicSpline($I$5:$I$22,$G$5:$G$22,W2584))</f>
        <v>#VALUE!</v>
      </c>
      <c r="Y2584" s="221" t="e">
        <f t="shared" si="5779"/>
        <v>#VALUE!</v>
      </c>
      <c r="Z2584" s="221" t="e">
        <f>Y2584/PRODUCT($AA$6:AA2583)</f>
        <v>#VALUE!</v>
      </c>
      <c r="AA2584" s="16" t="e">
        <f t="shared" si="5786"/>
        <v>#VALUE!</v>
      </c>
      <c r="AB2584" s="10" t="e">
        <f t="shared" si="5787"/>
        <v>#VALUE!</v>
      </c>
      <c r="AC2584" s="90">
        <f t="shared" si="5780"/>
        <v>2584</v>
      </c>
      <c r="AD2584" s="17">
        <f t="shared" si="5788"/>
        <v>48577</v>
      </c>
      <c r="AE2584" s="16" t="e">
        <f t="shared" si="5781"/>
        <v>#VALUE!</v>
      </c>
      <c r="AF2584" s="10">
        <f ca="1">IFERROR(AVERAGE(INDIRECT("AE"&amp;AC2584-Template!$F$10+1):INDIRECT("AE"&amp;AC2584)),0)</f>
        <v>0</v>
      </c>
      <c r="AG2584" s="35"/>
      <c r="AH2584" s="86"/>
      <c r="AI2584" s="35"/>
      <c r="AJ2584" s="35"/>
      <c r="AK2584" s="35"/>
      <c r="AL2584" s="35"/>
      <c r="AM2584" s="35"/>
      <c r="AN2584" s="35"/>
      <c r="AO2584" s="35"/>
      <c r="AP2584" s="35"/>
      <c r="AQ2584" s="35"/>
      <c r="AR2584" s="35"/>
      <c r="AS2584" s="35"/>
      <c r="AT2584" s="35"/>
      <c r="AU2584" s="35"/>
      <c r="AV2584" s="35"/>
      <c r="AW2584" s="35"/>
      <c r="AX2584" s="35"/>
      <c r="AY2584" s="35"/>
      <c r="AZ2584" s="17">
        <f t="shared" ref="AZ2584" si="5829">AZ2583+1</f>
        <v>48600</v>
      </c>
      <c r="BA2584" s="216">
        <f t="shared" si="5804"/>
        <v>5</v>
      </c>
      <c r="BB2584" s="216">
        <f t="shared" ref="BB2584" si="5830">BB2583+1</f>
        <v>2579</v>
      </c>
      <c r="BC2584" s="16">
        <f t="shared" si="5806"/>
        <v>7.065753424657534</v>
      </c>
      <c r="BD2584" s="16">
        <f>IF(Template!$F$7="Linear interpolation",LinInterp($AO$5:$AO$18,$AM$5:$AM$18,BC2584),CubicSpline($AO$5:$AO$18,$AM$5:$AM$18,BC2584))</f>
        <v>14.149669108186664</v>
      </c>
      <c r="BE2584" s="221">
        <f t="shared" si="5741"/>
        <v>2.547427037389824</v>
      </c>
      <c r="BF2584" s="221">
        <f>BE2584/PRODUCT($BG$6:BG2583)</f>
        <v>1.0003618874429658</v>
      </c>
      <c r="BG2584" s="16">
        <f t="shared" si="5807"/>
        <v>1.0003618874429658</v>
      </c>
      <c r="BH2584" s="10">
        <f t="shared" si="5808"/>
        <v>13.20889166825301</v>
      </c>
      <c r="BI2584" s="90"/>
      <c r="BJ2584" s="17">
        <f t="shared" si="5791"/>
        <v>48577</v>
      </c>
      <c r="BK2584" s="16">
        <f t="shared" si="5784"/>
        <v>13.202157785710767</v>
      </c>
      <c r="BL2584" s="10">
        <f ca="1">IFERROR(AVERAGE(INDIRECT("BK"&amp;AC2584-Template!$F$10+1):INDIRECT("BK"&amp;AC2584)),0)</f>
        <v>13.200253383220646</v>
      </c>
      <c r="BM2584" s="35"/>
      <c r="BN2584" s="86"/>
      <c r="BO2584" s="35"/>
      <c r="BP2584" s="35"/>
      <c r="BQ2584" s="35"/>
      <c r="BR2584" s="35"/>
      <c r="BS2584" s="35"/>
      <c r="BT2584" s="35"/>
      <c r="BU2584" s="35"/>
      <c r="BV2584" s="35"/>
      <c r="BW2584" s="35"/>
      <c r="BX2584" s="35"/>
      <c r="BY2584" s="35"/>
      <c r="BZ2584" s="35"/>
      <c r="CA2584" s="35"/>
      <c r="CB2584" s="35"/>
      <c r="CC2584" s="35"/>
      <c r="CD2584" s="35"/>
      <c r="CE2584" s="35"/>
      <c r="CF2584" s="35"/>
      <c r="CG2584" s="35"/>
      <c r="CH2584" s="35"/>
    </row>
    <row r="2585" spans="1:86" ht="15.6" x14ac:dyDescent="0.3">
      <c r="A2585" s="35"/>
      <c r="B2585" s="86"/>
      <c r="C2585" s="35"/>
      <c r="D2585" s="35"/>
      <c r="E2585" s="35"/>
      <c r="F2585" s="35"/>
      <c r="G2585" s="35"/>
      <c r="H2585" s="35"/>
      <c r="I2585" s="35"/>
      <c r="J2585" s="35"/>
      <c r="K2585" s="35"/>
      <c r="L2585" s="35"/>
      <c r="M2585" s="35"/>
      <c r="N2585" s="35"/>
      <c r="O2585" s="35"/>
      <c r="P2585" s="35"/>
      <c r="Q2585" s="35"/>
      <c r="R2585" s="35"/>
      <c r="S2585" s="35"/>
      <c r="T2585" s="17">
        <f t="shared" si="5785"/>
        <v>48601</v>
      </c>
      <c r="U2585" s="216">
        <f t="shared" si="5778"/>
        <v>6</v>
      </c>
      <c r="V2585" s="216">
        <f t="shared" si="5785"/>
        <v>2580</v>
      </c>
      <c r="W2585" s="16">
        <f t="shared" si="5792"/>
        <v>7.0684931506849313</v>
      </c>
      <c r="X2585" s="16" t="e">
        <f>IF(Template!$F$7="Linear interpolation",LinInterp($I$5:$I$22,$G$5:$G$22,W2585),CubicSpline($I$5:$I$22,$G$5:$G$22,W2585))</f>
        <v>#VALUE!</v>
      </c>
      <c r="Y2585" s="221" t="e">
        <f t="shared" si="5779"/>
        <v>#VALUE!</v>
      </c>
      <c r="Z2585" s="221" t="e">
        <f>Y2585/PRODUCT($AA$6:AA2584)</f>
        <v>#VALUE!</v>
      </c>
      <c r="AA2585" s="16" t="e">
        <f t="shared" si="5786"/>
        <v>#VALUE!</v>
      </c>
      <c r="AB2585" s="10" t="e">
        <f t="shared" si="5787"/>
        <v>#VALUE!</v>
      </c>
      <c r="AC2585" s="90">
        <f t="shared" si="5780"/>
        <v>2585</v>
      </c>
      <c r="AD2585" s="17">
        <f t="shared" si="5788"/>
        <v>48578</v>
      </c>
      <c r="AE2585" s="16" t="e">
        <f t="shared" si="5781"/>
        <v>#VALUE!</v>
      </c>
      <c r="AF2585" s="10">
        <f ca="1">IFERROR(AVERAGE(INDIRECT("AE"&amp;AC2585-Template!$F$10+1):INDIRECT("AE"&amp;AC2585)),0)</f>
        <v>0</v>
      </c>
      <c r="AG2585" s="35"/>
      <c r="AH2585" s="86"/>
      <c r="AI2585" s="35"/>
      <c r="AJ2585" s="35"/>
      <c r="AK2585" s="35"/>
      <c r="AL2585" s="35"/>
      <c r="AM2585" s="35"/>
      <c r="AN2585" s="35"/>
      <c r="AO2585" s="35"/>
      <c r="AP2585" s="35"/>
      <c r="AQ2585" s="35"/>
      <c r="AR2585" s="35"/>
      <c r="AS2585" s="35"/>
      <c r="AT2585" s="35"/>
      <c r="AU2585" s="35"/>
      <c r="AV2585" s="35"/>
      <c r="AW2585" s="35"/>
      <c r="AX2585" s="35"/>
      <c r="AY2585" s="35"/>
      <c r="AZ2585" s="17">
        <f t="shared" ref="AZ2585" si="5831">AZ2584+1</f>
        <v>48601</v>
      </c>
      <c r="BA2585" s="216">
        <f t="shared" si="5804"/>
        <v>6</v>
      </c>
      <c r="BB2585" s="216">
        <f t="shared" ref="BB2585" si="5832">BB2584+1</f>
        <v>2580</v>
      </c>
      <c r="BC2585" s="16">
        <f t="shared" si="5806"/>
        <v>7.0684931506849313</v>
      </c>
      <c r="BD2585" s="16">
        <f>IF(Template!$F$7="Linear interpolation",LinInterp($AO$5:$AO$18,$AM$5:$AM$18,BC2585),CubicSpline($AO$5:$AO$18,$AM$5:$AM$18,BC2585))</f>
        <v>14.149657054607726</v>
      </c>
      <c r="BE2585" s="221">
        <f t="shared" si="5741"/>
        <v>2.5483489390230276</v>
      </c>
      <c r="BF2585" s="221">
        <f>BE2585/PRODUCT($BG$6:BG2584)</f>
        <v>1.0003618952062894</v>
      </c>
      <c r="BG2585" s="16">
        <f t="shared" si="5807"/>
        <v>1.0003618874429658</v>
      </c>
      <c r="BH2585" s="10">
        <f t="shared" si="5808"/>
        <v>13.20889166825301</v>
      </c>
      <c r="BI2585" s="90"/>
      <c r="BJ2585" s="17">
        <f t="shared" si="5791"/>
        <v>48578</v>
      </c>
      <c r="BK2585" s="16">
        <f t="shared" si="5784"/>
        <v>13.20245904371642</v>
      </c>
      <c r="BL2585" s="10">
        <f ca="1">IFERROR(AVERAGE(INDIRECT("BK"&amp;AC2585-Template!$F$10+1):INDIRECT("BK"&amp;AC2585)),0)</f>
        <v>13.200308955793055</v>
      </c>
      <c r="BM2585" s="35"/>
      <c r="BN2585" s="86"/>
      <c r="BO2585" s="35"/>
      <c r="BP2585" s="35"/>
      <c r="BQ2585" s="35"/>
      <c r="BR2585" s="35"/>
      <c r="BS2585" s="35"/>
      <c r="BT2585" s="35"/>
      <c r="BU2585" s="35"/>
      <c r="BV2585" s="35"/>
      <c r="BW2585" s="35"/>
      <c r="BX2585" s="35"/>
      <c r="BY2585" s="35"/>
      <c r="BZ2585" s="35"/>
      <c r="CA2585" s="35"/>
      <c r="CB2585" s="35"/>
      <c r="CC2585" s="35"/>
      <c r="CD2585" s="35"/>
      <c r="CE2585" s="35"/>
      <c r="CF2585" s="35"/>
      <c r="CG2585" s="35"/>
      <c r="CH2585" s="35"/>
    </row>
    <row r="2586" spans="1:86" ht="15.6" x14ac:dyDescent="0.3">
      <c r="A2586" s="35"/>
      <c r="B2586" s="86"/>
      <c r="C2586" s="35"/>
      <c r="D2586" s="35"/>
      <c r="E2586" s="35"/>
      <c r="F2586" s="35"/>
      <c r="G2586" s="35"/>
      <c r="H2586" s="35"/>
      <c r="I2586" s="35"/>
      <c r="J2586" s="35"/>
      <c r="K2586" s="35"/>
      <c r="L2586" s="35"/>
      <c r="M2586" s="35"/>
      <c r="N2586" s="35"/>
      <c r="O2586" s="35"/>
      <c r="P2586" s="35"/>
      <c r="Q2586" s="35"/>
      <c r="R2586" s="35"/>
      <c r="S2586" s="35"/>
      <c r="T2586" s="17">
        <f t="shared" si="5785"/>
        <v>48602</v>
      </c>
      <c r="U2586" s="216">
        <f t="shared" si="5778"/>
        <v>7</v>
      </c>
      <c r="V2586" s="216">
        <f t="shared" si="5785"/>
        <v>2581</v>
      </c>
      <c r="W2586" s="16">
        <f t="shared" si="5792"/>
        <v>7.0712328767123287</v>
      </c>
      <c r="X2586" s="16" t="e">
        <f>IF(Template!$F$7="Linear interpolation",LinInterp($I$5:$I$22,$G$5:$G$22,W2586),CubicSpline($I$5:$I$22,$G$5:$G$22,W2586))</f>
        <v>#VALUE!</v>
      </c>
      <c r="Y2586" s="221" t="e">
        <f t="shared" si="5779"/>
        <v>#VALUE!</v>
      </c>
      <c r="Z2586" s="221" t="e">
        <f>Y2586/PRODUCT($AA$6:AA2585)</f>
        <v>#VALUE!</v>
      </c>
      <c r="AA2586" s="16" t="e">
        <f t="shared" si="5786"/>
        <v>#VALUE!</v>
      </c>
      <c r="AB2586" s="10" t="e">
        <f t="shared" si="5787"/>
        <v>#VALUE!</v>
      </c>
      <c r="AC2586" s="90">
        <f t="shared" si="5780"/>
        <v>2586</v>
      </c>
      <c r="AD2586" s="17">
        <f t="shared" si="5788"/>
        <v>48579</v>
      </c>
      <c r="AE2586" s="16" t="e">
        <f t="shared" si="5781"/>
        <v>#VALUE!</v>
      </c>
      <c r="AF2586" s="10">
        <f ca="1">IFERROR(AVERAGE(INDIRECT("AE"&amp;AC2586-Template!$F$10+1):INDIRECT("AE"&amp;AC2586)),0)</f>
        <v>0</v>
      </c>
      <c r="AG2586" s="35"/>
      <c r="AH2586" s="86"/>
      <c r="AI2586" s="35"/>
      <c r="AJ2586" s="35"/>
      <c r="AK2586" s="35"/>
      <c r="AL2586" s="35"/>
      <c r="AM2586" s="35"/>
      <c r="AN2586" s="35"/>
      <c r="AO2586" s="35"/>
      <c r="AP2586" s="35"/>
      <c r="AQ2586" s="35"/>
      <c r="AR2586" s="35"/>
      <c r="AS2586" s="35"/>
      <c r="AT2586" s="35"/>
      <c r="AU2586" s="35"/>
      <c r="AV2586" s="35"/>
      <c r="AW2586" s="35"/>
      <c r="AX2586" s="35"/>
      <c r="AY2586" s="35"/>
      <c r="AZ2586" s="17">
        <f t="shared" ref="AZ2586" si="5833">AZ2585+1</f>
        <v>48602</v>
      </c>
      <c r="BA2586" s="216">
        <f t="shared" si="5804"/>
        <v>7</v>
      </c>
      <c r="BB2586" s="216">
        <f t="shared" ref="BB2586" si="5834">BB2585+1</f>
        <v>2581</v>
      </c>
      <c r="BC2586" s="16">
        <f t="shared" si="5806"/>
        <v>7.0712328767123287</v>
      </c>
      <c r="BD2586" s="16">
        <f>IF(Template!$F$7="Linear interpolation",LinInterp($AO$5:$AO$18,$AM$5:$AM$18,BC2586),CubicSpline($AO$5:$AO$18,$AM$5:$AM$18,BC2586))</f>
        <v>14.149645135293403</v>
      </c>
      <c r="BE2586" s="221">
        <f t="shared" si="5741"/>
        <v>2.5492711940158435</v>
      </c>
      <c r="BF2586" s="221">
        <f>BE2586/PRODUCT($BG$6:BG2585)</f>
        <v>1.0003619107110298</v>
      </c>
      <c r="BG2586" s="16">
        <f t="shared" si="5807"/>
        <v>1.0003618874429658</v>
      </c>
      <c r="BH2586" s="10">
        <f t="shared" si="5808"/>
        <v>13.20889166825301</v>
      </c>
      <c r="BI2586" s="90"/>
      <c r="BJ2586" s="17">
        <f t="shared" si="5791"/>
        <v>48579</v>
      </c>
      <c r="BK2586" s="16">
        <f t="shared" si="5784"/>
        <v>13.202759543380127</v>
      </c>
      <c r="BL2586" s="10">
        <f ca="1">IFERROR(AVERAGE(INDIRECT("BK"&amp;AC2586-Template!$F$10+1):INDIRECT("BK"&amp;AC2586)),0)</f>
        <v>13.200381345902059</v>
      </c>
      <c r="BM2586" s="35"/>
      <c r="BN2586" s="86"/>
      <c r="BO2586" s="35"/>
      <c r="BP2586" s="35"/>
      <c r="BQ2586" s="35"/>
      <c r="BR2586" s="35"/>
      <c r="BS2586" s="35"/>
      <c r="BT2586" s="35"/>
      <c r="BU2586" s="35"/>
      <c r="BV2586" s="35"/>
      <c r="BW2586" s="35"/>
      <c r="BX2586" s="35"/>
      <c r="BY2586" s="35"/>
      <c r="BZ2586" s="35"/>
      <c r="CA2586" s="35"/>
      <c r="CB2586" s="35"/>
      <c r="CC2586" s="35"/>
      <c r="CD2586" s="35"/>
      <c r="CE2586" s="35"/>
      <c r="CF2586" s="35"/>
      <c r="CG2586" s="35"/>
      <c r="CH2586" s="35"/>
    </row>
    <row r="2587" spans="1:86" ht="15.6" x14ac:dyDescent="0.3">
      <c r="A2587" s="35"/>
      <c r="B2587" s="86"/>
      <c r="C2587" s="35"/>
      <c r="D2587" s="35"/>
      <c r="E2587" s="35"/>
      <c r="F2587" s="35"/>
      <c r="G2587" s="35"/>
      <c r="H2587" s="35"/>
      <c r="I2587" s="35"/>
      <c r="J2587" s="35"/>
      <c r="K2587" s="35"/>
      <c r="L2587" s="35"/>
      <c r="M2587" s="35"/>
      <c r="N2587" s="35"/>
      <c r="O2587" s="35"/>
      <c r="P2587" s="35"/>
      <c r="Q2587" s="35"/>
      <c r="R2587" s="35"/>
      <c r="S2587" s="35"/>
      <c r="T2587" s="17">
        <f t="shared" si="5785"/>
        <v>48603</v>
      </c>
      <c r="U2587" s="216">
        <f t="shared" si="5778"/>
        <v>1</v>
      </c>
      <c r="V2587" s="216">
        <f t="shared" si="5785"/>
        <v>2582</v>
      </c>
      <c r="W2587" s="16">
        <f t="shared" si="5792"/>
        <v>7.0739726027397261</v>
      </c>
      <c r="X2587" s="16" t="e">
        <f>IF(Template!$F$7="Linear interpolation",LinInterp($I$5:$I$22,$G$5:$G$22,W2587),CubicSpline($I$5:$I$22,$G$5:$G$22,W2587))</f>
        <v>#VALUE!</v>
      </c>
      <c r="Y2587" s="221" t="e">
        <f t="shared" si="5779"/>
        <v>#VALUE!</v>
      </c>
      <c r="Z2587" s="221" t="e">
        <f>Y2587/PRODUCT($AA$6:AA2586)</f>
        <v>#VALUE!</v>
      </c>
      <c r="AA2587" s="16" t="e">
        <f t="shared" si="5786"/>
        <v>#VALUE!</v>
      </c>
      <c r="AB2587" s="10" t="e">
        <f t="shared" si="5787"/>
        <v>#VALUE!</v>
      </c>
      <c r="AC2587" s="90">
        <f t="shared" si="5780"/>
        <v>2587</v>
      </c>
      <c r="AD2587" s="17">
        <f t="shared" si="5788"/>
        <v>48580</v>
      </c>
      <c r="AE2587" s="16" t="e">
        <f t="shared" si="5781"/>
        <v>#VALUE!</v>
      </c>
      <c r="AF2587" s="10">
        <f ca="1">IFERROR(AVERAGE(INDIRECT("AE"&amp;AC2587-Template!$F$10+1):INDIRECT("AE"&amp;AC2587)),0)</f>
        <v>0</v>
      </c>
      <c r="AG2587" s="35"/>
      <c r="AH2587" s="86"/>
      <c r="AI2587" s="35"/>
      <c r="AJ2587" s="35"/>
      <c r="AK2587" s="35"/>
      <c r="AL2587" s="35"/>
      <c r="AM2587" s="35"/>
      <c r="AN2587" s="35"/>
      <c r="AO2587" s="35"/>
      <c r="AP2587" s="35"/>
      <c r="AQ2587" s="35"/>
      <c r="AR2587" s="35"/>
      <c r="AS2587" s="35"/>
      <c r="AT2587" s="35"/>
      <c r="AU2587" s="35"/>
      <c r="AV2587" s="35"/>
      <c r="AW2587" s="35"/>
      <c r="AX2587" s="35"/>
      <c r="AY2587" s="35"/>
      <c r="AZ2587" s="17">
        <f t="shared" ref="AZ2587" si="5835">AZ2586+1</f>
        <v>48603</v>
      </c>
      <c r="BA2587" s="216">
        <f t="shared" si="5804"/>
        <v>1</v>
      </c>
      <c r="BB2587" s="216">
        <f t="shared" ref="BB2587" si="5836">BB2586+1</f>
        <v>2582</v>
      </c>
      <c r="BC2587" s="16">
        <f t="shared" si="5806"/>
        <v>7.0739726027397261</v>
      </c>
      <c r="BD2587" s="16">
        <f>IF(Template!$F$7="Linear interpolation",LinInterp($AO$5:$AO$18,$AM$5:$AM$18,BC2587),CubicSpline($AO$5:$AO$18,$AM$5:$AM$18,BC2587))</f>
        <v>14.14963334973349</v>
      </c>
      <c r="BE2587" s="221">
        <f t="shared" si="5741"/>
        <v>2.5501938024544639</v>
      </c>
      <c r="BF2587" s="221">
        <f>BE2587/PRODUCT($BG$6:BG2586)</f>
        <v>1.0003619339352332</v>
      </c>
      <c r="BG2587" s="16">
        <f t="shared" si="5807"/>
        <v>1.0003619339352332</v>
      </c>
      <c r="BH2587" s="10">
        <f t="shared" si="5808"/>
        <v>13.210588636011988</v>
      </c>
      <c r="BI2587" s="90"/>
      <c r="BJ2587" s="17">
        <f t="shared" si="5791"/>
        <v>48580</v>
      </c>
      <c r="BK2587" s="16">
        <f t="shared" si="5784"/>
        <v>13.202759543380127</v>
      </c>
      <c r="BL2587" s="10">
        <f ca="1">IFERROR(AVERAGE(INDIRECT("BK"&amp;AC2587-Template!$F$10+1):INDIRECT("BK"&amp;AC2587)),0)</f>
        <v>13.200459947203241</v>
      </c>
      <c r="BM2587" s="35"/>
      <c r="BN2587" s="86"/>
      <c r="BO2587" s="35"/>
      <c r="BP2587" s="35"/>
      <c r="BQ2587" s="35"/>
      <c r="BR2587" s="35"/>
      <c r="BS2587" s="35"/>
      <c r="BT2587" s="35"/>
      <c r="BU2587" s="35"/>
      <c r="BV2587" s="35"/>
      <c r="BW2587" s="35"/>
      <c r="BX2587" s="35"/>
      <c r="BY2587" s="35"/>
      <c r="BZ2587" s="35"/>
      <c r="CA2587" s="35"/>
      <c r="CB2587" s="35"/>
      <c r="CC2587" s="35"/>
      <c r="CD2587" s="35"/>
      <c r="CE2587" s="35"/>
      <c r="CF2587" s="35"/>
      <c r="CG2587" s="35"/>
      <c r="CH2587" s="35"/>
    </row>
    <row r="2588" spans="1:86" ht="15.6" x14ac:dyDescent="0.3">
      <c r="A2588" s="35"/>
      <c r="B2588" s="86"/>
      <c r="C2588" s="35"/>
      <c r="D2588" s="35"/>
      <c r="E2588" s="35"/>
      <c r="F2588" s="35"/>
      <c r="G2588" s="35"/>
      <c r="H2588" s="35"/>
      <c r="I2588" s="35"/>
      <c r="J2588" s="35"/>
      <c r="K2588" s="35"/>
      <c r="L2588" s="35"/>
      <c r="M2588" s="35"/>
      <c r="N2588" s="35"/>
      <c r="O2588" s="35"/>
      <c r="P2588" s="35"/>
      <c r="Q2588" s="35"/>
      <c r="R2588" s="35"/>
      <c r="S2588" s="35"/>
      <c r="T2588" s="17">
        <f t="shared" si="5785"/>
        <v>48604</v>
      </c>
      <c r="U2588" s="216">
        <f t="shared" si="5778"/>
        <v>2</v>
      </c>
      <c r="V2588" s="216">
        <f t="shared" si="5785"/>
        <v>2583</v>
      </c>
      <c r="W2588" s="16">
        <f t="shared" si="5792"/>
        <v>7.0767123287671234</v>
      </c>
      <c r="X2588" s="16" t="e">
        <f>IF(Template!$F$7="Linear interpolation",LinInterp($I$5:$I$22,$G$5:$G$22,W2588),CubicSpline($I$5:$I$22,$G$5:$G$22,W2588))</f>
        <v>#VALUE!</v>
      </c>
      <c r="Y2588" s="221" t="e">
        <f t="shared" si="5779"/>
        <v>#VALUE!</v>
      </c>
      <c r="Z2588" s="221" t="e">
        <f>Y2588/PRODUCT($AA$6:AA2587)</f>
        <v>#VALUE!</v>
      </c>
      <c r="AA2588" s="16" t="e">
        <f t="shared" si="5786"/>
        <v>#VALUE!</v>
      </c>
      <c r="AB2588" s="10" t="e">
        <f t="shared" si="5787"/>
        <v>#VALUE!</v>
      </c>
      <c r="AC2588" s="90">
        <f t="shared" si="5780"/>
        <v>2588</v>
      </c>
      <c r="AD2588" s="17">
        <f t="shared" si="5788"/>
        <v>48581</v>
      </c>
      <c r="AE2588" s="16" t="e">
        <f t="shared" si="5781"/>
        <v>#VALUE!</v>
      </c>
      <c r="AF2588" s="10">
        <f ca="1">IFERROR(AVERAGE(INDIRECT("AE"&amp;AC2588-Template!$F$10+1):INDIRECT("AE"&amp;AC2588)),0)</f>
        <v>0</v>
      </c>
      <c r="AG2588" s="35"/>
      <c r="AH2588" s="86"/>
      <c r="AI2588" s="35"/>
      <c r="AJ2588" s="35"/>
      <c r="AK2588" s="35"/>
      <c r="AL2588" s="35"/>
      <c r="AM2588" s="35"/>
      <c r="AN2588" s="35"/>
      <c r="AO2588" s="35"/>
      <c r="AP2588" s="35"/>
      <c r="AQ2588" s="35"/>
      <c r="AR2588" s="35"/>
      <c r="AS2588" s="35"/>
      <c r="AT2588" s="35"/>
      <c r="AU2588" s="35"/>
      <c r="AV2588" s="35"/>
      <c r="AW2588" s="35"/>
      <c r="AX2588" s="35"/>
      <c r="AY2588" s="35"/>
      <c r="AZ2588" s="17">
        <f t="shared" ref="AZ2588" si="5837">AZ2587+1</f>
        <v>48604</v>
      </c>
      <c r="BA2588" s="216">
        <f t="shared" si="5804"/>
        <v>2</v>
      </c>
      <c r="BB2588" s="216">
        <f t="shared" ref="BB2588" si="5838">BB2587+1</f>
        <v>2583</v>
      </c>
      <c r="BC2588" s="16">
        <f t="shared" si="5806"/>
        <v>7.0767123287671234</v>
      </c>
      <c r="BD2588" s="16">
        <f>IF(Template!$F$7="Linear interpolation",LinInterp($AO$5:$AO$18,$AM$5:$AM$18,BC2588),CubicSpline($AO$5:$AO$18,$AM$5:$AM$18,BC2588))</f>
        <v>14.149621697417778</v>
      </c>
      <c r="BE2588" s="221">
        <f t="shared" si="5741"/>
        <v>2.5511167644249242</v>
      </c>
      <c r="BF2588" s="221">
        <f>BE2588/PRODUCT($BG$6:BG2587)</f>
        <v>1.0003619183646246</v>
      </c>
      <c r="BG2588" s="16">
        <f t="shared" si="5807"/>
        <v>1.0003619183646246</v>
      </c>
      <c r="BH2588" s="10">
        <f t="shared" si="5808"/>
        <v>13.210020308798809</v>
      </c>
      <c r="BI2588" s="90"/>
      <c r="BJ2588" s="17">
        <f t="shared" si="5791"/>
        <v>48581</v>
      </c>
      <c r="BK2588" s="16">
        <f t="shared" si="5784"/>
        <v>13.202759543380127</v>
      </c>
      <c r="BL2588" s="10">
        <f ca="1">IFERROR(AVERAGE(INDIRECT("BK"&amp;AC2588-Template!$F$10+1):INDIRECT("BK"&amp;AC2588)),0)</f>
        <v>13.200544169066697</v>
      </c>
      <c r="BM2588" s="35"/>
      <c r="BN2588" s="86"/>
      <c r="BO2588" s="35"/>
      <c r="BP2588" s="35"/>
      <c r="BQ2588" s="35"/>
      <c r="BR2588" s="35"/>
      <c r="BS2588" s="35"/>
      <c r="BT2588" s="35"/>
      <c r="BU2588" s="35"/>
      <c r="BV2588" s="35"/>
      <c r="BW2588" s="35"/>
      <c r="BX2588" s="35"/>
      <c r="BY2588" s="35"/>
      <c r="BZ2588" s="35"/>
      <c r="CA2588" s="35"/>
      <c r="CB2588" s="35"/>
      <c r="CC2588" s="35"/>
      <c r="CD2588" s="35"/>
      <c r="CE2588" s="35"/>
      <c r="CF2588" s="35"/>
      <c r="CG2588" s="35"/>
      <c r="CH2588" s="35"/>
    </row>
    <row r="2589" spans="1:86" ht="15.6" x14ac:dyDescent="0.3">
      <c r="A2589" s="35"/>
      <c r="B2589" s="86"/>
      <c r="C2589" s="35"/>
      <c r="D2589" s="35"/>
      <c r="E2589" s="35"/>
      <c r="F2589" s="35"/>
      <c r="G2589" s="35"/>
      <c r="H2589" s="35"/>
      <c r="I2589" s="35"/>
      <c r="J2589" s="35"/>
      <c r="K2589" s="35"/>
      <c r="L2589" s="35"/>
      <c r="M2589" s="35"/>
      <c r="N2589" s="35"/>
      <c r="O2589" s="35"/>
      <c r="P2589" s="35"/>
      <c r="Q2589" s="35"/>
      <c r="R2589" s="35"/>
      <c r="S2589" s="35"/>
      <c r="T2589" s="17">
        <f t="shared" si="5785"/>
        <v>48605</v>
      </c>
      <c r="U2589" s="216">
        <f t="shared" si="5778"/>
        <v>3</v>
      </c>
      <c r="V2589" s="216">
        <f t="shared" si="5785"/>
        <v>2584</v>
      </c>
      <c r="W2589" s="16">
        <f t="shared" si="5792"/>
        <v>7.0794520547945208</v>
      </c>
      <c r="X2589" s="16" t="e">
        <f>IF(Template!$F$7="Linear interpolation",LinInterp($I$5:$I$22,$G$5:$G$22,W2589),CubicSpline($I$5:$I$22,$G$5:$G$22,W2589))</f>
        <v>#VALUE!</v>
      </c>
      <c r="Y2589" s="221" t="e">
        <f t="shared" si="5779"/>
        <v>#VALUE!</v>
      </c>
      <c r="Z2589" s="221" t="e">
        <f>Y2589/PRODUCT($AA$6:AA2588)</f>
        <v>#VALUE!</v>
      </c>
      <c r="AA2589" s="16" t="e">
        <f t="shared" si="5786"/>
        <v>#VALUE!</v>
      </c>
      <c r="AB2589" s="10" t="e">
        <f t="shared" si="5787"/>
        <v>#VALUE!</v>
      </c>
      <c r="AC2589" s="90">
        <f t="shared" si="5780"/>
        <v>2589</v>
      </c>
      <c r="AD2589" s="17">
        <f t="shared" si="5788"/>
        <v>48582</v>
      </c>
      <c r="AE2589" s="16" t="e">
        <f t="shared" si="5781"/>
        <v>#VALUE!</v>
      </c>
      <c r="AF2589" s="10">
        <f ca="1">IFERROR(AVERAGE(INDIRECT("AE"&amp;AC2589-Template!$F$10+1):INDIRECT("AE"&amp;AC2589)),0)</f>
        <v>0</v>
      </c>
      <c r="AG2589" s="35"/>
      <c r="AH2589" s="86"/>
      <c r="AI2589" s="35"/>
      <c r="AJ2589" s="35"/>
      <c r="AK2589" s="35"/>
      <c r="AL2589" s="35"/>
      <c r="AM2589" s="35"/>
      <c r="AN2589" s="35"/>
      <c r="AO2589" s="35"/>
      <c r="AP2589" s="35"/>
      <c r="AQ2589" s="35"/>
      <c r="AR2589" s="35"/>
      <c r="AS2589" s="35"/>
      <c r="AT2589" s="35"/>
      <c r="AU2589" s="35"/>
      <c r="AV2589" s="35"/>
      <c r="AW2589" s="35"/>
      <c r="AX2589" s="35"/>
      <c r="AY2589" s="35"/>
      <c r="AZ2589" s="17">
        <f t="shared" ref="AZ2589" si="5839">AZ2588+1</f>
        <v>48605</v>
      </c>
      <c r="BA2589" s="216">
        <f t="shared" si="5804"/>
        <v>3</v>
      </c>
      <c r="BB2589" s="216">
        <f t="shared" ref="BB2589" si="5840">BB2588+1</f>
        <v>2584</v>
      </c>
      <c r="BC2589" s="16">
        <f t="shared" si="5806"/>
        <v>7.0794520547945208</v>
      </c>
      <c r="BD2589" s="16">
        <f>IF(Template!$F$7="Linear interpolation",LinInterp($AO$5:$AO$18,$AM$5:$AM$18,BC2589),CubicSpline($AO$5:$AO$18,$AM$5:$AM$18,BC2589))</f>
        <v>14.149610177836067</v>
      </c>
      <c r="BE2589" s="221">
        <f t="shared" si="5741"/>
        <v>2.5520400800131213</v>
      </c>
      <c r="BF2589" s="221">
        <f>BE2589/PRODUCT($BG$6:BG2588)</f>
        <v>1.0003619260400278</v>
      </c>
      <c r="BG2589" s="16">
        <f t="shared" si="5807"/>
        <v>1.0003619260400278</v>
      </c>
      <c r="BH2589" s="10">
        <f t="shared" si="5808"/>
        <v>13.210300461015677</v>
      </c>
      <c r="BI2589" s="90"/>
      <c r="BJ2589" s="17">
        <f t="shared" si="5791"/>
        <v>48582</v>
      </c>
      <c r="BK2589" s="16">
        <f t="shared" si="5784"/>
        <v>13.20455492975503</v>
      </c>
      <c r="BL2589" s="10">
        <f ca="1">IFERROR(AVERAGE(INDIRECT("BK"&amp;AC2589-Template!$F$10+1):INDIRECT("BK"&amp;AC2589)),0)</f>
        <v>13.200688237142653</v>
      </c>
      <c r="BM2589" s="35"/>
      <c r="BN2589" s="86"/>
      <c r="BO2589" s="35"/>
      <c r="BP2589" s="35"/>
      <c r="BQ2589" s="35"/>
      <c r="BR2589" s="35"/>
      <c r="BS2589" s="35"/>
      <c r="BT2589" s="35"/>
      <c r="BU2589" s="35"/>
      <c r="BV2589" s="35"/>
      <c r="BW2589" s="35"/>
      <c r="BX2589" s="35"/>
      <c r="BY2589" s="35"/>
      <c r="BZ2589" s="35"/>
      <c r="CA2589" s="35"/>
      <c r="CB2589" s="35"/>
      <c r="CC2589" s="35"/>
      <c r="CD2589" s="35"/>
      <c r="CE2589" s="35"/>
      <c r="CF2589" s="35"/>
      <c r="CG2589" s="35"/>
      <c r="CH2589" s="35"/>
    </row>
    <row r="2590" spans="1:86" ht="15.6" x14ac:dyDescent="0.3">
      <c r="A2590" s="35"/>
      <c r="B2590" s="86"/>
      <c r="C2590" s="35"/>
      <c r="D2590" s="35"/>
      <c r="E2590" s="35"/>
      <c r="F2590" s="35"/>
      <c r="G2590" s="35"/>
      <c r="H2590" s="35"/>
      <c r="I2590" s="35"/>
      <c r="J2590" s="35"/>
      <c r="K2590" s="35"/>
      <c r="L2590" s="35"/>
      <c r="M2590" s="35"/>
      <c r="N2590" s="35"/>
      <c r="O2590" s="35"/>
      <c r="P2590" s="35"/>
      <c r="Q2590" s="35"/>
      <c r="R2590" s="35"/>
      <c r="S2590" s="35"/>
      <c r="T2590" s="17">
        <f t="shared" si="5785"/>
        <v>48606</v>
      </c>
      <c r="U2590" s="216">
        <f t="shared" si="5778"/>
        <v>4</v>
      </c>
      <c r="V2590" s="216">
        <f t="shared" si="5785"/>
        <v>2585</v>
      </c>
      <c r="W2590" s="16">
        <f t="shared" si="5792"/>
        <v>7.0821917808219181</v>
      </c>
      <c r="X2590" s="16" t="e">
        <f>IF(Template!$F$7="Linear interpolation",LinInterp($I$5:$I$22,$G$5:$G$22,W2590),CubicSpline($I$5:$I$22,$G$5:$G$22,W2590))</f>
        <v>#VALUE!</v>
      </c>
      <c r="Y2590" s="221" t="e">
        <f t="shared" si="5779"/>
        <v>#VALUE!</v>
      </c>
      <c r="Z2590" s="221" t="e">
        <f>Y2590/PRODUCT($AA$6:AA2589)</f>
        <v>#VALUE!</v>
      </c>
      <c r="AA2590" s="16" t="e">
        <f t="shared" si="5786"/>
        <v>#VALUE!</v>
      </c>
      <c r="AB2590" s="10" t="e">
        <f t="shared" si="5787"/>
        <v>#VALUE!</v>
      </c>
      <c r="AC2590" s="90">
        <f t="shared" si="5780"/>
        <v>2590</v>
      </c>
      <c r="AD2590" s="17">
        <f t="shared" si="5788"/>
        <v>48583</v>
      </c>
      <c r="AE2590" s="16" t="e">
        <f t="shared" si="5781"/>
        <v>#VALUE!</v>
      </c>
      <c r="AF2590" s="10">
        <f ca="1">IFERROR(AVERAGE(INDIRECT("AE"&amp;AC2590-Template!$F$10+1):INDIRECT("AE"&amp;AC2590)),0)</f>
        <v>0</v>
      </c>
      <c r="AG2590" s="35"/>
      <c r="AH2590" s="86"/>
      <c r="AI2590" s="35"/>
      <c r="AJ2590" s="35"/>
      <c r="AK2590" s="35"/>
      <c r="AL2590" s="35"/>
      <c r="AM2590" s="35"/>
      <c r="AN2590" s="35"/>
      <c r="AO2590" s="35"/>
      <c r="AP2590" s="35"/>
      <c r="AQ2590" s="35"/>
      <c r="AR2590" s="35"/>
      <c r="AS2590" s="35"/>
      <c r="AT2590" s="35"/>
      <c r="AU2590" s="35"/>
      <c r="AV2590" s="35"/>
      <c r="AW2590" s="35"/>
      <c r="AX2590" s="35"/>
      <c r="AY2590" s="35"/>
      <c r="AZ2590" s="17">
        <f t="shared" ref="AZ2590" si="5841">AZ2589+1</f>
        <v>48606</v>
      </c>
      <c r="BA2590" s="216">
        <f t="shared" si="5804"/>
        <v>4</v>
      </c>
      <c r="BB2590" s="216">
        <f t="shared" ref="BB2590" si="5842">BB2589+1</f>
        <v>2585</v>
      </c>
      <c r="BC2590" s="16">
        <f t="shared" si="5806"/>
        <v>7.0821917808219181</v>
      </c>
      <c r="BD2590" s="16">
        <f>IF(Template!$F$7="Linear interpolation",LinInterp($AO$5:$AO$18,$AM$5:$AM$18,BC2590),CubicSpline($AO$5:$AO$18,$AM$5:$AM$18,BC2590))</f>
        <v>14.149598790478148</v>
      </c>
      <c r="BE2590" s="221">
        <f t="shared" si="5741"/>
        <v>2.5529637493047996</v>
      </c>
      <c r="BF2590" s="221">
        <f>BE2590/PRODUCT($BG$6:BG2589)</f>
        <v>1.0003619336933274</v>
      </c>
      <c r="BG2590" s="16">
        <f t="shared" si="5807"/>
        <v>1.0003619336933274</v>
      </c>
      <c r="BH2590" s="10">
        <f t="shared" si="5808"/>
        <v>13.210579806449241</v>
      </c>
      <c r="BI2590" s="90"/>
      <c r="BJ2590" s="17">
        <f t="shared" si="5791"/>
        <v>48583</v>
      </c>
      <c r="BK2590" s="16">
        <f t="shared" si="5784"/>
        <v>13.203953921658407</v>
      </c>
      <c r="BL2590" s="10">
        <f ca="1">IFERROR(AVERAGE(INDIRECT("BK"&amp;AC2590-Template!$F$10+1):INDIRECT("BK"&amp;AC2590)),0)</f>
        <v>13.200812271615387</v>
      </c>
      <c r="BM2590" s="35"/>
      <c r="BN2590" s="86"/>
      <c r="BO2590" s="35"/>
      <c r="BP2590" s="35"/>
      <c r="BQ2590" s="35"/>
      <c r="BR2590" s="35"/>
      <c r="BS2590" s="35"/>
      <c r="BT2590" s="35"/>
      <c r="BU2590" s="35"/>
      <c r="BV2590" s="35"/>
      <c r="BW2590" s="35"/>
      <c r="BX2590" s="35"/>
      <c r="BY2590" s="35"/>
      <c r="BZ2590" s="35"/>
      <c r="CA2590" s="35"/>
      <c r="CB2590" s="35"/>
      <c r="CC2590" s="35"/>
      <c r="CD2590" s="35"/>
      <c r="CE2590" s="35"/>
      <c r="CF2590" s="35"/>
      <c r="CG2590" s="35"/>
      <c r="CH2590" s="35"/>
    </row>
    <row r="2591" spans="1:86" ht="15.6" x14ac:dyDescent="0.3">
      <c r="A2591" s="35"/>
      <c r="B2591" s="86"/>
      <c r="C2591" s="35"/>
      <c r="D2591" s="35"/>
      <c r="E2591" s="35"/>
      <c r="F2591" s="35"/>
      <c r="G2591" s="35"/>
      <c r="H2591" s="35"/>
      <c r="I2591" s="35"/>
      <c r="J2591" s="35"/>
      <c r="K2591" s="35"/>
      <c r="L2591" s="35"/>
      <c r="M2591" s="35"/>
      <c r="N2591" s="35"/>
      <c r="O2591" s="35"/>
      <c r="P2591" s="35"/>
      <c r="Q2591" s="35"/>
      <c r="R2591" s="35"/>
      <c r="S2591" s="35"/>
      <c r="T2591" s="17">
        <f t="shared" si="5785"/>
        <v>48607</v>
      </c>
      <c r="U2591" s="216">
        <f t="shared" si="5778"/>
        <v>5</v>
      </c>
      <c r="V2591" s="216">
        <f t="shared" si="5785"/>
        <v>2586</v>
      </c>
      <c r="W2591" s="16">
        <f t="shared" si="5792"/>
        <v>7.0849315068493155</v>
      </c>
      <c r="X2591" s="16" t="e">
        <f>IF(Template!$F$7="Linear interpolation",LinInterp($I$5:$I$22,$G$5:$G$22,W2591),CubicSpline($I$5:$I$22,$G$5:$G$22,W2591))</f>
        <v>#VALUE!</v>
      </c>
      <c r="Y2591" s="221" t="e">
        <f t="shared" si="5779"/>
        <v>#VALUE!</v>
      </c>
      <c r="Z2591" s="221" t="e">
        <f>Y2591/PRODUCT($AA$6:AA2590)</f>
        <v>#VALUE!</v>
      </c>
      <c r="AA2591" s="16" t="e">
        <f t="shared" si="5786"/>
        <v>#VALUE!</v>
      </c>
      <c r="AB2591" s="10" t="e">
        <f t="shared" si="5787"/>
        <v>#VALUE!</v>
      </c>
      <c r="AC2591" s="90">
        <f t="shared" si="5780"/>
        <v>2591</v>
      </c>
      <c r="AD2591" s="17">
        <f t="shared" si="5788"/>
        <v>48584</v>
      </c>
      <c r="AE2591" s="16" t="e">
        <f t="shared" si="5781"/>
        <v>#VALUE!</v>
      </c>
      <c r="AF2591" s="10">
        <f ca="1">IFERROR(AVERAGE(INDIRECT("AE"&amp;AC2591-Template!$F$10+1):INDIRECT("AE"&amp;AC2591)),0)</f>
        <v>0</v>
      </c>
      <c r="AG2591" s="35"/>
      <c r="AH2591" s="86"/>
      <c r="AI2591" s="35"/>
      <c r="AJ2591" s="35"/>
      <c r="AK2591" s="35"/>
      <c r="AL2591" s="35"/>
      <c r="AM2591" s="35"/>
      <c r="AN2591" s="35"/>
      <c r="AO2591" s="35"/>
      <c r="AP2591" s="35"/>
      <c r="AQ2591" s="35"/>
      <c r="AR2591" s="35"/>
      <c r="AS2591" s="35"/>
      <c r="AT2591" s="35"/>
      <c r="AU2591" s="35"/>
      <c r="AV2591" s="35"/>
      <c r="AW2591" s="35"/>
      <c r="AX2591" s="35"/>
      <c r="AY2591" s="35"/>
      <c r="AZ2591" s="17">
        <f t="shared" ref="AZ2591" si="5843">AZ2590+1</f>
        <v>48607</v>
      </c>
      <c r="BA2591" s="216">
        <f t="shared" si="5804"/>
        <v>5</v>
      </c>
      <c r="BB2591" s="216">
        <f t="shared" ref="BB2591" si="5844">BB2590+1</f>
        <v>2586</v>
      </c>
      <c r="BC2591" s="16">
        <f t="shared" si="5806"/>
        <v>7.0849315068493155</v>
      </c>
      <c r="BD2591" s="16">
        <f>IF(Template!$F$7="Linear interpolation",LinInterp($AO$5:$AO$18,$AM$5:$AM$18,BC2591),CubicSpline($AO$5:$AO$18,$AM$5:$AM$18,BC2591))</f>
        <v>14.149587534833815</v>
      </c>
      <c r="BE2591" s="221">
        <f t="shared" si="5741"/>
        <v>2.5538877723855626</v>
      </c>
      <c r="BF2591" s="221">
        <f>BE2591/PRODUCT($BG$6:BG2590)</f>
        <v>1.0003619413244762</v>
      </c>
      <c r="BG2591" s="16">
        <f t="shared" si="5807"/>
        <v>1.0003619413244762</v>
      </c>
      <c r="BH2591" s="10">
        <f t="shared" si="5808"/>
        <v>13.210858343381314</v>
      </c>
      <c r="BI2591" s="90"/>
      <c r="BJ2591" s="17">
        <f t="shared" si="5791"/>
        <v>48584</v>
      </c>
      <c r="BK2591" s="16">
        <f t="shared" si="5784"/>
        <v>13.204250602299794</v>
      </c>
      <c r="BL2591" s="10">
        <f ca="1">IFERROR(AVERAGE(INDIRECT("BK"&amp;AC2591-Template!$F$10+1):INDIRECT("BK"&amp;AC2591)),0)</f>
        <v>13.20097399831246</v>
      </c>
      <c r="BM2591" s="35"/>
      <c r="BN2591" s="86"/>
      <c r="BO2591" s="35"/>
      <c r="BP2591" s="35"/>
      <c r="BQ2591" s="35"/>
      <c r="BR2591" s="35"/>
      <c r="BS2591" s="35"/>
      <c r="BT2591" s="35"/>
      <c r="BU2591" s="35"/>
      <c r="BV2591" s="35"/>
      <c r="BW2591" s="35"/>
      <c r="BX2591" s="35"/>
      <c r="BY2591" s="35"/>
      <c r="BZ2591" s="35"/>
      <c r="CA2591" s="35"/>
      <c r="CB2591" s="35"/>
      <c r="CC2591" s="35"/>
      <c r="CD2591" s="35"/>
      <c r="CE2591" s="35"/>
      <c r="CF2591" s="35"/>
      <c r="CG2591" s="35"/>
      <c r="CH2591" s="35"/>
    </row>
    <row r="2592" spans="1:86" ht="15.6" x14ac:dyDescent="0.3">
      <c r="A2592" s="35"/>
      <c r="B2592" s="86"/>
      <c r="C2592" s="35"/>
      <c r="D2592" s="35"/>
      <c r="E2592" s="35"/>
      <c r="F2592" s="35"/>
      <c r="G2592" s="35"/>
      <c r="H2592" s="35"/>
      <c r="I2592" s="35"/>
      <c r="J2592" s="35"/>
      <c r="K2592" s="35"/>
      <c r="L2592" s="35"/>
      <c r="M2592" s="35"/>
      <c r="N2592" s="35"/>
      <c r="O2592" s="35"/>
      <c r="P2592" s="35"/>
      <c r="Q2592" s="35"/>
      <c r="R2592" s="35"/>
      <c r="S2592" s="35"/>
      <c r="T2592" s="17">
        <f t="shared" si="5785"/>
        <v>48608</v>
      </c>
      <c r="U2592" s="216">
        <f t="shared" si="5778"/>
        <v>6</v>
      </c>
      <c r="V2592" s="216">
        <f t="shared" si="5785"/>
        <v>2587</v>
      </c>
      <c r="W2592" s="16">
        <f t="shared" si="5792"/>
        <v>7.087671232876712</v>
      </c>
      <c r="X2592" s="16" t="e">
        <f>IF(Template!$F$7="Linear interpolation",LinInterp($I$5:$I$22,$G$5:$G$22,W2592),CubicSpline($I$5:$I$22,$G$5:$G$22,W2592))</f>
        <v>#VALUE!</v>
      </c>
      <c r="Y2592" s="221" t="e">
        <f t="shared" si="5779"/>
        <v>#VALUE!</v>
      </c>
      <c r="Z2592" s="221" t="e">
        <f>Y2592/PRODUCT($AA$6:AA2591)</f>
        <v>#VALUE!</v>
      </c>
      <c r="AA2592" s="16" t="e">
        <f t="shared" si="5786"/>
        <v>#VALUE!</v>
      </c>
      <c r="AB2592" s="10" t="e">
        <f t="shared" si="5787"/>
        <v>#VALUE!</v>
      </c>
      <c r="AC2592" s="90">
        <f t="shared" si="5780"/>
        <v>2592</v>
      </c>
      <c r="AD2592" s="17">
        <f t="shared" si="5788"/>
        <v>48585</v>
      </c>
      <c r="AE2592" s="16" t="e">
        <f t="shared" si="5781"/>
        <v>#VALUE!</v>
      </c>
      <c r="AF2592" s="10">
        <f ca="1">IFERROR(AVERAGE(INDIRECT("AE"&amp;AC2592-Template!$F$10+1):INDIRECT("AE"&amp;AC2592)),0)</f>
        <v>0</v>
      </c>
      <c r="AG2592" s="35"/>
      <c r="AH2592" s="86"/>
      <c r="AI2592" s="35"/>
      <c r="AJ2592" s="35"/>
      <c r="AK2592" s="35"/>
      <c r="AL2592" s="35"/>
      <c r="AM2592" s="35"/>
      <c r="AN2592" s="35"/>
      <c r="AO2592" s="35"/>
      <c r="AP2592" s="35"/>
      <c r="AQ2592" s="35"/>
      <c r="AR2592" s="35"/>
      <c r="AS2592" s="35"/>
      <c r="AT2592" s="35"/>
      <c r="AU2592" s="35"/>
      <c r="AV2592" s="35"/>
      <c r="AW2592" s="35"/>
      <c r="AX2592" s="35"/>
      <c r="AY2592" s="35"/>
      <c r="AZ2592" s="17">
        <f t="shared" ref="AZ2592" si="5845">AZ2591+1</f>
        <v>48608</v>
      </c>
      <c r="BA2592" s="216">
        <f t="shared" si="5804"/>
        <v>6</v>
      </c>
      <c r="BB2592" s="216">
        <f t="shared" ref="BB2592" si="5846">BB2591+1</f>
        <v>2587</v>
      </c>
      <c r="BC2592" s="16">
        <f t="shared" si="5806"/>
        <v>7.087671232876712</v>
      </c>
      <c r="BD2592" s="16">
        <f>IF(Template!$F$7="Linear interpolation",LinInterp($AO$5:$AO$18,$AM$5:$AM$18,BC2592),CubicSpline($AO$5:$AO$18,$AM$5:$AM$18,BC2592))</f>
        <v>14.149576410392864</v>
      </c>
      <c r="BE2592" s="221">
        <f t="shared" si="5741"/>
        <v>2.5548121493408589</v>
      </c>
      <c r="BF2592" s="221">
        <f>BE2592/PRODUCT($BG$6:BG2591)</f>
        <v>1.0003619489334228</v>
      </c>
      <c r="BG2592" s="16">
        <f t="shared" si="5807"/>
        <v>1.0003619413244762</v>
      </c>
      <c r="BH2592" s="10">
        <f t="shared" si="5808"/>
        <v>13.210858343381314</v>
      </c>
      <c r="BI2592" s="90"/>
      <c r="BJ2592" s="17">
        <f t="shared" si="5791"/>
        <v>48585</v>
      </c>
      <c r="BK2592" s="16">
        <f t="shared" si="5784"/>
        <v>13.204546513779558</v>
      </c>
      <c r="BL2592" s="10">
        <f ca="1">IFERROR(AVERAGE(INDIRECT("BK"&amp;AC2592-Template!$F$10+1):INDIRECT("BK"&amp;AC2592)),0)</f>
        <v>13.201134342889485</v>
      </c>
      <c r="BM2592" s="35"/>
      <c r="BN2592" s="86"/>
      <c r="BO2592" s="35"/>
      <c r="BP2592" s="35"/>
      <c r="BQ2592" s="35"/>
      <c r="BR2592" s="35"/>
      <c r="BS2592" s="35"/>
      <c r="BT2592" s="35"/>
      <c r="BU2592" s="35"/>
      <c r="BV2592" s="35"/>
      <c r="BW2592" s="35"/>
      <c r="BX2592" s="35"/>
      <c r="BY2592" s="35"/>
      <c r="BZ2592" s="35"/>
      <c r="CA2592" s="35"/>
      <c r="CB2592" s="35"/>
      <c r="CC2592" s="35"/>
      <c r="CD2592" s="35"/>
      <c r="CE2592" s="35"/>
      <c r="CF2592" s="35"/>
      <c r="CG2592" s="35"/>
      <c r="CH2592" s="35"/>
    </row>
    <row r="2593" spans="1:86" ht="15.6" x14ac:dyDescent="0.3">
      <c r="A2593" s="35"/>
      <c r="B2593" s="86"/>
      <c r="C2593" s="35"/>
      <c r="D2593" s="35"/>
      <c r="E2593" s="35"/>
      <c r="F2593" s="35"/>
      <c r="G2593" s="35"/>
      <c r="H2593" s="35"/>
      <c r="I2593" s="35"/>
      <c r="J2593" s="35"/>
      <c r="K2593" s="35"/>
      <c r="L2593" s="35"/>
      <c r="M2593" s="35"/>
      <c r="N2593" s="35"/>
      <c r="O2593" s="35"/>
      <c r="P2593" s="35"/>
      <c r="Q2593" s="35"/>
      <c r="R2593" s="35"/>
      <c r="S2593" s="35"/>
      <c r="T2593" s="17">
        <f t="shared" si="5785"/>
        <v>48609</v>
      </c>
      <c r="U2593" s="216">
        <f t="shared" si="5778"/>
        <v>7</v>
      </c>
      <c r="V2593" s="216">
        <f t="shared" si="5785"/>
        <v>2588</v>
      </c>
      <c r="W2593" s="16">
        <f t="shared" si="5792"/>
        <v>7.0904109589041093</v>
      </c>
      <c r="X2593" s="16" t="e">
        <f>IF(Template!$F$7="Linear interpolation",LinInterp($I$5:$I$22,$G$5:$G$22,W2593),CubicSpline($I$5:$I$22,$G$5:$G$22,W2593))</f>
        <v>#VALUE!</v>
      </c>
      <c r="Y2593" s="221" t="e">
        <f t="shared" si="5779"/>
        <v>#VALUE!</v>
      </c>
      <c r="Z2593" s="221" t="e">
        <f>Y2593/PRODUCT($AA$6:AA2592)</f>
        <v>#VALUE!</v>
      </c>
      <c r="AA2593" s="16" t="e">
        <f t="shared" si="5786"/>
        <v>#VALUE!</v>
      </c>
      <c r="AB2593" s="10" t="e">
        <f t="shared" si="5787"/>
        <v>#VALUE!</v>
      </c>
      <c r="AC2593" s="90">
        <f t="shared" si="5780"/>
        <v>2593</v>
      </c>
      <c r="AD2593" s="17">
        <f t="shared" si="5788"/>
        <v>48586</v>
      </c>
      <c r="AE2593" s="16" t="e">
        <f t="shared" si="5781"/>
        <v>#VALUE!</v>
      </c>
      <c r="AF2593" s="10">
        <f ca="1">IFERROR(AVERAGE(INDIRECT("AE"&amp;AC2593-Template!$F$10+1):INDIRECT("AE"&amp;AC2593)),0)</f>
        <v>0</v>
      </c>
      <c r="AG2593" s="35"/>
      <c r="AH2593" s="86"/>
      <c r="AI2593" s="35"/>
      <c r="AJ2593" s="35"/>
      <c r="AK2593" s="35"/>
      <c r="AL2593" s="35"/>
      <c r="AM2593" s="35"/>
      <c r="AN2593" s="35"/>
      <c r="AO2593" s="35"/>
      <c r="AP2593" s="35"/>
      <c r="AQ2593" s="35"/>
      <c r="AR2593" s="35"/>
      <c r="AS2593" s="35"/>
      <c r="AT2593" s="35"/>
      <c r="AU2593" s="35"/>
      <c r="AV2593" s="35"/>
      <c r="AW2593" s="35"/>
      <c r="AX2593" s="35"/>
      <c r="AY2593" s="35"/>
      <c r="AZ2593" s="17">
        <f t="shared" ref="AZ2593" si="5847">AZ2592+1</f>
        <v>48609</v>
      </c>
      <c r="BA2593" s="216">
        <f t="shared" si="5804"/>
        <v>7</v>
      </c>
      <c r="BB2593" s="216">
        <f t="shared" ref="BB2593" si="5848">BB2592+1</f>
        <v>2588</v>
      </c>
      <c r="BC2593" s="16">
        <f t="shared" si="5806"/>
        <v>7.0904109589041093</v>
      </c>
      <c r="BD2593" s="16">
        <f>IF(Template!$F$7="Linear interpolation",LinInterp($AO$5:$AO$18,$AM$5:$AM$18,BC2593),CubicSpline($AO$5:$AO$18,$AM$5:$AM$18,BC2593))</f>
        <v>14.149565416645089</v>
      </c>
      <c r="BE2593" s="221">
        <f t="shared" si="5741"/>
        <v>2.5557368802559921</v>
      </c>
      <c r="BF2593" s="221">
        <f>BE2593/PRODUCT($BG$6:BG2592)</f>
        <v>1.0003619641290655</v>
      </c>
      <c r="BG2593" s="16">
        <f t="shared" si="5807"/>
        <v>1.0003619413244762</v>
      </c>
      <c r="BH2593" s="10">
        <f t="shared" si="5808"/>
        <v>13.210858343381314</v>
      </c>
      <c r="BI2593" s="90"/>
      <c r="BJ2593" s="17">
        <f t="shared" si="5791"/>
        <v>48586</v>
      </c>
      <c r="BK2593" s="16">
        <f t="shared" si="5784"/>
        <v>13.204841654201216</v>
      </c>
      <c r="BL2593" s="10">
        <f ca="1">IFERROR(AVERAGE(INDIRECT("BK"&amp;AC2593-Template!$F$10+1):INDIRECT("BK"&amp;AC2593)),0)</f>
        <v>13.20130717871292</v>
      </c>
      <c r="BM2593" s="35"/>
      <c r="BN2593" s="86"/>
      <c r="BO2593" s="35"/>
      <c r="BP2593" s="35"/>
      <c r="BQ2593" s="35"/>
      <c r="BR2593" s="35"/>
      <c r="BS2593" s="35"/>
      <c r="BT2593" s="35"/>
      <c r="BU2593" s="35"/>
      <c r="BV2593" s="35"/>
      <c r="BW2593" s="35"/>
      <c r="BX2593" s="35"/>
      <c r="BY2593" s="35"/>
      <c r="BZ2593" s="35"/>
      <c r="CA2593" s="35"/>
      <c r="CB2593" s="35"/>
      <c r="CC2593" s="35"/>
      <c r="CD2593" s="35"/>
      <c r="CE2593" s="35"/>
      <c r="CF2593" s="35"/>
      <c r="CG2593" s="35"/>
      <c r="CH2593" s="35"/>
    </row>
    <row r="2594" spans="1:86" ht="15.6" x14ac:dyDescent="0.3">
      <c r="A2594" s="35"/>
      <c r="B2594" s="86"/>
      <c r="C2594" s="35"/>
      <c r="D2594" s="35"/>
      <c r="E2594" s="35"/>
      <c r="F2594" s="35"/>
      <c r="G2594" s="35"/>
      <c r="H2594" s="35"/>
      <c r="I2594" s="35"/>
      <c r="J2594" s="35"/>
      <c r="K2594" s="35"/>
      <c r="L2594" s="35"/>
      <c r="M2594" s="35"/>
      <c r="N2594" s="35"/>
      <c r="O2594" s="35"/>
      <c r="P2594" s="35"/>
      <c r="Q2594" s="35"/>
      <c r="R2594" s="35"/>
      <c r="S2594" s="35"/>
      <c r="T2594" s="17">
        <f t="shared" si="5785"/>
        <v>48610</v>
      </c>
      <c r="U2594" s="216">
        <f t="shared" si="5778"/>
        <v>1</v>
      </c>
      <c r="V2594" s="216">
        <f t="shared" si="5785"/>
        <v>2589</v>
      </c>
      <c r="W2594" s="16">
        <f t="shared" si="5792"/>
        <v>7.0931506849315067</v>
      </c>
      <c r="X2594" s="16" t="e">
        <f>IF(Template!$F$7="Linear interpolation",LinInterp($I$5:$I$22,$G$5:$G$22,W2594),CubicSpline($I$5:$I$22,$G$5:$G$22,W2594))</f>
        <v>#VALUE!</v>
      </c>
      <c r="Y2594" s="221" t="e">
        <f t="shared" si="5779"/>
        <v>#VALUE!</v>
      </c>
      <c r="Z2594" s="221" t="e">
        <f>Y2594/PRODUCT($AA$6:AA2593)</f>
        <v>#VALUE!</v>
      </c>
      <c r="AA2594" s="16" t="e">
        <f t="shared" si="5786"/>
        <v>#VALUE!</v>
      </c>
      <c r="AB2594" s="10" t="e">
        <f t="shared" si="5787"/>
        <v>#VALUE!</v>
      </c>
      <c r="AC2594" s="90">
        <f t="shared" si="5780"/>
        <v>2594</v>
      </c>
      <c r="AD2594" s="17">
        <f t="shared" si="5788"/>
        <v>48587</v>
      </c>
      <c r="AE2594" s="16" t="e">
        <f t="shared" si="5781"/>
        <v>#VALUE!</v>
      </c>
      <c r="AF2594" s="10">
        <f ca="1">IFERROR(AVERAGE(INDIRECT("AE"&amp;AC2594-Template!$F$10+1):INDIRECT("AE"&amp;AC2594)),0)</f>
        <v>0</v>
      </c>
      <c r="AG2594" s="35"/>
      <c r="AH2594" s="86"/>
      <c r="AI2594" s="35"/>
      <c r="AJ2594" s="35"/>
      <c r="AK2594" s="35"/>
      <c r="AL2594" s="35"/>
      <c r="AM2594" s="35"/>
      <c r="AN2594" s="35"/>
      <c r="AO2594" s="35"/>
      <c r="AP2594" s="35"/>
      <c r="AQ2594" s="35"/>
      <c r="AR2594" s="35"/>
      <c r="AS2594" s="35"/>
      <c r="AT2594" s="35"/>
      <c r="AU2594" s="35"/>
      <c r="AV2594" s="35"/>
      <c r="AW2594" s="35"/>
      <c r="AX2594" s="35"/>
      <c r="AY2594" s="35"/>
      <c r="AZ2594" s="17">
        <f t="shared" ref="AZ2594" si="5849">AZ2593+1</f>
        <v>48610</v>
      </c>
      <c r="BA2594" s="216">
        <f t="shared" si="5804"/>
        <v>1</v>
      </c>
      <c r="BB2594" s="216">
        <f t="shared" ref="BB2594" si="5850">BB2593+1</f>
        <v>2589</v>
      </c>
      <c r="BC2594" s="16">
        <f t="shared" si="5806"/>
        <v>7.0931506849315067</v>
      </c>
      <c r="BD2594" s="16">
        <f>IF(Template!$F$7="Linear interpolation",LinInterp($AO$5:$AO$18,$AM$5:$AM$18,BC2594),CubicSpline($AO$5:$AO$18,$AM$5:$AM$18,BC2594))</f>
        <v>14.149554553080286</v>
      </c>
      <c r="BE2594" s="221">
        <f t="shared" si="5741"/>
        <v>2.5566619652161218</v>
      </c>
      <c r="BF2594" s="221">
        <f>BE2594/PRODUCT($BG$6:BG2593)</f>
        <v>1.0003619868891074</v>
      </c>
      <c r="BG2594" s="16">
        <f t="shared" si="5807"/>
        <v>1.0003619868891074</v>
      </c>
      <c r="BH2594" s="10">
        <f t="shared" si="5808"/>
        <v>13.212521452419356</v>
      </c>
      <c r="BI2594" s="90"/>
      <c r="BJ2594" s="17">
        <f t="shared" si="5791"/>
        <v>48587</v>
      </c>
      <c r="BK2594" s="16">
        <f t="shared" si="5784"/>
        <v>13.204841654201216</v>
      </c>
      <c r="BL2594" s="10">
        <f ca="1">IFERROR(AVERAGE(INDIRECT("BK"&amp;AC2594-Template!$F$10+1):INDIRECT("BK"&amp;AC2594)),0)</f>
        <v>13.201482071478535</v>
      </c>
      <c r="BM2594" s="35"/>
      <c r="BN2594" s="86"/>
      <c r="BO2594" s="35"/>
      <c r="BP2594" s="35"/>
      <c r="BQ2594" s="35"/>
      <c r="BR2594" s="35"/>
      <c r="BS2594" s="35"/>
      <c r="BT2594" s="35"/>
      <c r="BU2594" s="35"/>
      <c r="BV2594" s="35"/>
      <c r="BW2594" s="35"/>
      <c r="BX2594" s="35"/>
      <c r="BY2594" s="35"/>
      <c r="BZ2594" s="35"/>
      <c r="CA2594" s="35"/>
      <c r="CB2594" s="35"/>
      <c r="CC2594" s="35"/>
      <c r="CD2594" s="35"/>
      <c r="CE2594" s="35"/>
      <c r="CF2594" s="35"/>
      <c r="CG2594" s="35"/>
      <c r="CH2594" s="35"/>
    </row>
    <row r="2595" spans="1:86" ht="15.6" x14ac:dyDescent="0.3">
      <c r="A2595" s="35"/>
      <c r="B2595" s="86"/>
      <c r="C2595" s="35"/>
      <c r="D2595" s="35"/>
      <c r="E2595" s="35"/>
      <c r="F2595" s="35"/>
      <c r="G2595" s="35"/>
      <c r="H2595" s="35"/>
      <c r="I2595" s="35"/>
      <c r="J2595" s="35"/>
      <c r="K2595" s="35"/>
      <c r="L2595" s="35"/>
      <c r="M2595" s="35"/>
      <c r="N2595" s="35"/>
      <c r="O2595" s="35"/>
      <c r="P2595" s="35"/>
      <c r="Q2595" s="35"/>
      <c r="R2595" s="35"/>
      <c r="S2595" s="35"/>
      <c r="T2595" s="17">
        <f t="shared" si="5785"/>
        <v>48611</v>
      </c>
      <c r="U2595" s="216">
        <f t="shared" si="5778"/>
        <v>2</v>
      </c>
      <c r="V2595" s="216">
        <f t="shared" si="5785"/>
        <v>2590</v>
      </c>
      <c r="W2595" s="16">
        <f t="shared" si="5792"/>
        <v>7.095890410958904</v>
      </c>
      <c r="X2595" s="16" t="e">
        <f>IF(Template!$F$7="Linear interpolation",LinInterp($I$5:$I$22,$G$5:$G$22,W2595),CubicSpline($I$5:$I$22,$G$5:$G$22,W2595))</f>
        <v>#VALUE!</v>
      </c>
      <c r="Y2595" s="221" t="e">
        <f t="shared" si="5779"/>
        <v>#VALUE!</v>
      </c>
      <c r="Z2595" s="221" t="e">
        <f>Y2595/PRODUCT($AA$6:AA2594)</f>
        <v>#VALUE!</v>
      </c>
      <c r="AA2595" s="16" t="e">
        <f t="shared" si="5786"/>
        <v>#VALUE!</v>
      </c>
      <c r="AB2595" s="10" t="e">
        <f t="shared" si="5787"/>
        <v>#VALUE!</v>
      </c>
      <c r="AC2595" s="90">
        <f t="shared" si="5780"/>
        <v>2595</v>
      </c>
      <c r="AD2595" s="17">
        <f t="shared" si="5788"/>
        <v>48588</v>
      </c>
      <c r="AE2595" s="16" t="e">
        <f t="shared" si="5781"/>
        <v>#VALUE!</v>
      </c>
      <c r="AF2595" s="10">
        <f ca="1">IFERROR(AVERAGE(INDIRECT("AE"&amp;AC2595-Template!$F$10+1):INDIRECT("AE"&amp;AC2595)),0)</f>
        <v>0</v>
      </c>
      <c r="AG2595" s="35"/>
      <c r="AH2595" s="86"/>
      <c r="AI2595" s="35"/>
      <c r="AJ2595" s="35"/>
      <c r="AK2595" s="35"/>
      <c r="AL2595" s="35"/>
      <c r="AM2595" s="35"/>
      <c r="AN2595" s="35"/>
      <c r="AO2595" s="35"/>
      <c r="AP2595" s="35"/>
      <c r="AQ2595" s="35"/>
      <c r="AR2595" s="35"/>
      <c r="AS2595" s="35"/>
      <c r="AT2595" s="35"/>
      <c r="AU2595" s="35"/>
      <c r="AV2595" s="35"/>
      <c r="AW2595" s="35"/>
      <c r="AX2595" s="35"/>
      <c r="AY2595" s="35"/>
      <c r="AZ2595" s="17">
        <f t="shared" ref="AZ2595" si="5851">AZ2594+1</f>
        <v>48611</v>
      </c>
      <c r="BA2595" s="216">
        <f t="shared" si="5804"/>
        <v>2</v>
      </c>
      <c r="BB2595" s="216">
        <f t="shared" ref="BB2595" si="5852">BB2594+1</f>
        <v>2590</v>
      </c>
      <c r="BC2595" s="16">
        <f t="shared" si="5806"/>
        <v>7.095890410958904</v>
      </c>
      <c r="BD2595" s="16">
        <f>IF(Template!$F$7="Linear interpolation",LinInterp($AO$5:$AO$18,$AM$5:$AM$18,BC2595),CubicSpline($AO$5:$AO$18,$AM$5:$AM$18,BC2595))</f>
        <v>14.149543819188246</v>
      </c>
      <c r="BE2595" s="221">
        <f t="shared" si="5741"/>
        <v>2.5575874043062523</v>
      </c>
      <c r="BF2595" s="221">
        <f>BE2595/PRODUCT($BG$6:BG2594)</f>
        <v>1.0003619716265668</v>
      </c>
      <c r="BG2595" s="16">
        <f t="shared" si="5807"/>
        <v>1.0003619716265668</v>
      </c>
      <c r="BH2595" s="10">
        <f t="shared" si="5808"/>
        <v>13.211964369688744</v>
      </c>
      <c r="BI2595" s="90"/>
      <c r="BJ2595" s="17">
        <f t="shared" si="5791"/>
        <v>48588</v>
      </c>
      <c r="BK2595" s="16">
        <f t="shared" si="5784"/>
        <v>13.204841654201216</v>
      </c>
      <c r="BL2595" s="10">
        <f ca="1">IFERROR(AVERAGE(INDIRECT("BK"&amp;AC2595-Template!$F$10+1):INDIRECT("BK"&amp;AC2595)),0)</f>
        <v>13.201658423940618</v>
      </c>
      <c r="BM2595" s="35"/>
      <c r="BN2595" s="86"/>
      <c r="BO2595" s="35"/>
      <c r="BP2595" s="35"/>
      <c r="BQ2595" s="35"/>
      <c r="BR2595" s="35"/>
      <c r="BS2595" s="35"/>
      <c r="BT2595" s="35"/>
      <c r="BU2595" s="35"/>
      <c r="BV2595" s="35"/>
      <c r="BW2595" s="35"/>
      <c r="BX2595" s="35"/>
      <c r="BY2595" s="35"/>
      <c r="BZ2595" s="35"/>
      <c r="CA2595" s="35"/>
      <c r="CB2595" s="35"/>
      <c r="CC2595" s="35"/>
      <c r="CD2595" s="35"/>
      <c r="CE2595" s="35"/>
      <c r="CF2595" s="35"/>
      <c r="CG2595" s="35"/>
      <c r="CH2595" s="35"/>
    </row>
    <row r="2596" spans="1:86" ht="15.6" x14ac:dyDescent="0.3">
      <c r="A2596" s="35"/>
      <c r="B2596" s="86"/>
      <c r="C2596" s="35"/>
      <c r="D2596" s="35"/>
      <c r="E2596" s="35"/>
      <c r="F2596" s="35"/>
      <c r="G2596" s="35"/>
      <c r="H2596" s="35"/>
      <c r="I2596" s="35"/>
      <c r="J2596" s="35"/>
      <c r="K2596" s="35"/>
      <c r="L2596" s="35"/>
      <c r="M2596" s="35"/>
      <c r="N2596" s="35"/>
      <c r="O2596" s="35"/>
      <c r="P2596" s="35"/>
      <c r="Q2596" s="35"/>
      <c r="R2596" s="35"/>
      <c r="S2596" s="35"/>
      <c r="T2596" s="17">
        <f t="shared" si="5785"/>
        <v>48612</v>
      </c>
      <c r="U2596" s="216">
        <f t="shared" si="5778"/>
        <v>3</v>
      </c>
      <c r="V2596" s="216">
        <f t="shared" si="5785"/>
        <v>2591</v>
      </c>
      <c r="W2596" s="16">
        <f t="shared" si="5792"/>
        <v>7.0986301369863014</v>
      </c>
      <c r="X2596" s="16" t="e">
        <f>IF(Template!$F$7="Linear interpolation",LinInterp($I$5:$I$22,$G$5:$G$22,W2596),CubicSpline($I$5:$I$22,$G$5:$G$22,W2596))</f>
        <v>#VALUE!</v>
      </c>
      <c r="Y2596" s="221" t="e">
        <f t="shared" si="5779"/>
        <v>#VALUE!</v>
      </c>
      <c r="Z2596" s="221" t="e">
        <f>Y2596/PRODUCT($AA$6:AA2595)</f>
        <v>#VALUE!</v>
      </c>
      <c r="AA2596" s="16" t="e">
        <f t="shared" si="5786"/>
        <v>#VALUE!</v>
      </c>
      <c r="AB2596" s="10" t="e">
        <f t="shared" si="5787"/>
        <v>#VALUE!</v>
      </c>
      <c r="AC2596" s="90">
        <f t="shared" si="5780"/>
        <v>2596</v>
      </c>
      <c r="AD2596" s="17">
        <f t="shared" si="5788"/>
        <v>48589</v>
      </c>
      <c r="AE2596" s="16" t="e">
        <f t="shared" si="5781"/>
        <v>#VALUE!</v>
      </c>
      <c r="AF2596" s="10">
        <f ca="1">IFERROR(AVERAGE(INDIRECT("AE"&amp;AC2596-Template!$F$10+1):INDIRECT("AE"&amp;AC2596)),0)</f>
        <v>0</v>
      </c>
      <c r="AG2596" s="35"/>
      <c r="AH2596" s="86"/>
      <c r="AI2596" s="35"/>
      <c r="AJ2596" s="35"/>
      <c r="AK2596" s="35"/>
      <c r="AL2596" s="35"/>
      <c r="AM2596" s="35"/>
      <c r="AN2596" s="35"/>
      <c r="AO2596" s="35"/>
      <c r="AP2596" s="35"/>
      <c r="AQ2596" s="35"/>
      <c r="AR2596" s="35"/>
      <c r="AS2596" s="35"/>
      <c r="AT2596" s="35"/>
      <c r="AU2596" s="35"/>
      <c r="AV2596" s="35"/>
      <c r="AW2596" s="35"/>
      <c r="AX2596" s="35"/>
      <c r="AY2596" s="35"/>
      <c r="AZ2596" s="17">
        <f t="shared" ref="AZ2596" si="5853">AZ2595+1</f>
        <v>48612</v>
      </c>
      <c r="BA2596" s="216">
        <f t="shared" si="5804"/>
        <v>3</v>
      </c>
      <c r="BB2596" s="216">
        <f t="shared" ref="BB2596" si="5854">BB2595+1</f>
        <v>2591</v>
      </c>
      <c r="BC2596" s="16">
        <f t="shared" si="5806"/>
        <v>7.0986301369863014</v>
      </c>
      <c r="BD2596" s="16">
        <f>IF(Template!$F$7="Linear interpolation",LinInterp($AO$5:$AO$18,$AM$5:$AM$18,BC2596),CubicSpline($AO$5:$AO$18,$AM$5:$AM$18,BC2596))</f>
        <v>14.149533214458765</v>
      </c>
      <c r="BE2596" s="221">
        <f t="shared" si="5741"/>
        <v>2.5585131976112461</v>
      </c>
      <c r="BF2596" s="221">
        <f>BE2596/PRODUCT($BG$6:BG2595)</f>
        <v>1.0003619791462197</v>
      </c>
      <c r="BG2596" s="16">
        <f t="shared" si="5807"/>
        <v>1.0003619791462197</v>
      </c>
      <c r="BH2596" s="10">
        <f t="shared" si="5808"/>
        <v>13.212238837019608</v>
      </c>
      <c r="BI2596" s="90"/>
      <c r="BJ2596" s="17">
        <f t="shared" si="5791"/>
        <v>48589</v>
      </c>
      <c r="BK2596" s="16">
        <f t="shared" si="5784"/>
        <v>13.206604760928498</v>
      </c>
      <c r="BL2596" s="10">
        <f ca="1">IFERROR(AVERAGE(INDIRECT("BK"&amp;AC2596-Template!$F$10+1):INDIRECT("BK"&amp;AC2596)),0)</f>
        <v>13.201893546626941</v>
      </c>
      <c r="BM2596" s="35"/>
      <c r="BN2596" s="86"/>
      <c r="BO2596" s="35"/>
      <c r="BP2596" s="35"/>
      <c r="BQ2596" s="35"/>
      <c r="BR2596" s="35"/>
      <c r="BS2596" s="35"/>
      <c r="BT2596" s="35"/>
      <c r="BU2596" s="35"/>
      <c r="BV2596" s="35"/>
      <c r="BW2596" s="35"/>
      <c r="BX2596" s="35"/>
      <c r="BY2596" s="35"/>
      <c r="BZ2596" s="35"/>
      <c r="CA2596" s="35"/>
      <c r="CB2596" s="35"/>
      <c r="CC2596" s="35"/>
      <c r="CD2596" s="35"/>
      <c r="CE2596" s="35"/>
      <c r="CF2596" s="35"/>
      <c r="CG2596" s="35"/>
      <c r="CH2596" s="35"/>
    </row>
    <row r="2597" spans="1:86" ht="15.6" x14ac:dyDescent="0.3">
      <c r="A2597" s="35"/>
      <c r="B2597" s="86"/>
      <c r="C2597" s="35"/>
      <c r="D2597" s="35"/>
      <c r="E2597" s="35"/>
      <c r="F2597" s="35"/>
      <c r="G2597" s="35"/>
      <c r="H2597" s="35"/>
      <c r="I2597" s="35"/>
      <c r="J2597" s="35"/>
      <c r="K2597" s="35"/>
      <c r="L2597" s="35"/>
      <c r="M2597" s="35"/>
      <c r="N2597" s="35"/>
      <c r="O2597" s="35"/>
      <c r="P2597" s="35"/>
      <c r="Q2597" s="35"/>
      <c r="R2597" s="35"/>
      <c r="S2597" s="35"/>
      <c r="T2597" s="17">
        <f t="shared" si="5785"/>
        <v>48613</v>
      </c>
      <c r="U2597" s="216">
        <f t="shared" si="5778"/>
        <v>4</v>
      </c>
      <c r="V2597" s="216">
        <f t="shared" si="5785"/>
        <v>2592</v>
      </c>
      <c r="W2597" s="16">
        <f t="shared" si="5792"/>
        <v>7.1013698630136988</v>
      </c>
      <c r="X2597" s="16" t="e">
        <f>IF(Template!$F$7="Linear interpolation",LinInterp($I$5:$I$22,$G$5:$G$22,W2597),CubicSpline($I$5:$I$22,$G$5:$G$22,W2597))</f>
        <v>#VALUE!</v>
      </c>
      <c r="Y2597" s="221" t="e">
        <f t="shared" si="5779"/>
        <v>#VALUE!</v>
      </c>
      <c r="Z2597" s="221" t="e">
        <f>Y2597/PRODUCT($AA$6:AA2596)</f>
        <v>#VALUE!</v>
      </c>
      <c r="AA2597" s="16" t="e">
        <f t="shared" si="5786"/>
        <v>#VALUE!</v>
      </c>
      <c r="AB2597" s="10" t="e">
        <f t="shared" si="5787"/>
        <v>#VALUE!</v>
      </c>
      <c r="AC2597" s="90">
        <f t="shared" si="5780"/>
        <v>2597</v>
      </c>
      <c r="AD2597" s="17">
        <f t="shared" si="5788"/>
        <v>48590</v>
      </c>
      <c r="AE2597" s="16" t="e">
        <f t="shared" si="5781"/>
        <v>#VALUE!</v>
      </c>
      <c r="AF2597" s="10">
        <f ca="1">IFERROR(AVERAGE(INDIRECT("AE"&amp;AC2597-Template!$F$10+1):INDIRECT("AE"&amp;AC2597)),0)</f>
        <v>0</v>
      </c>
      <c r="AG2597" s="35"/>
      <c r="AH2597" s="86"/>
      <c r="AI2597" s="35"/>
      <c r="AJ2597" s="35"/>
      <c r="AK2597" s="35"/>
      <c r="AL2597" s="35"/>
      <c r="AM2597" s="35"/>
      <c r="AN2597" s="35"/>
      <c r="AO2597" s="35"/>
      <c r="AP2597" s="35"/>
      <c r="AQ2597" s="35"/>
      <c r="AR2597" s="35"/>
      <c r="AS2597" s="35"/>
      <c r="AT2597" s="35"/>
      <c r="AU2597" s="35"/>
      <c r="AV2597" s="35"/>
      <c r="AW2597" s="35"/>
      <c r="AX2597" s="35"/>
      <c r="AY2597" s="35"/>
      <c r="AZ2597" s="17">
        <f t="shared" ref="AZ2597" si="5855">AZ2596+1</f>
        <v>48613</v>
      </c>
      <c r="BA2597" s="216">
        <f t="shared" si="5804"/>
        <v>4</v>
      </c>
      <c r="BB2597" s="216">
        <f t="shared" ref="BB2597" si="5856">BB2596+1</f>
        <v>2592</v>
      </c>
      <c r="BC2597" s="16">
        <f t="shared" si="5806"/>
        <v>7.1013698630136988</v>
      </c>
      <c r="BD2597" s="16">
        <f>IF(Template!$F$7="Linear interpolation",LinInterp($AO$5:$AO$18,$AM$5:$AM$18,BC2597),CubicSpline($AO$5:$AO$18,$AM$5:$AM$18,BC2597))</f>
        <v>14.14952273838164</v>
      </c>
      <c r="BE2597" s="221">
        <f t="shared" si="5741"/>
        <v>2.5594393452158082</v>
      </c>
      <c r="BF2597" s="221">
        <f>BE2597/PRODUCT($BG$6:BG2596)</f>
        <v>1.0003619866434252</v>
      </c>
      <c r="BG2597" s="16">
        <f t="shared" si="5807"/>
        <v>1.0003619866434252</v>
      </c>
      <c r="BH2597" s="10">
        <f t="shared" si="5808"/>
        <v>13.2125124850212</v>
      </c>
      <c r="BI2597" s="90"/>
      <c r="BJ2597" s="17">
        <f t="shared" si="5791"/>
        <v>48590</v>
      </c>
      <c r="BK2597" s="16">
        <f t="shared" si="5784"/>
        <v>13.206014470813487</v>
      </c>
      <c r="BL2597" s="10">
        <f ca="1">IFERROR(AVERAGE(INDIRECT("BK"&amp;AC2597-Template!$F$10+1):INDIRECT("BK"&amp;AC2597)),0)</f>
        <v>13.202108992976099</v>
      </c>
      <c r="BM2597" s="35"/>
      <c r="BN2597" s="86"/>
      <c r="BO2597" s="35"/>
      <c r="BP2597" s="35"/>
      <c r="BQ2597" s="35"/>
      <c r="BR2597" s="35"/>
      <c r="BS2597" s="35"/>
      <c r="BT2597" s="35"/>
      <c r="BU2597" s="35"/>
      <c r="BV2597" s="35"/>
      <c r="BW2597" s="35"/>
      <c r="BX2597" s="35"/>
      <c r="BY2597" s="35"/>
      <c r="BZ2597" s="35"/>
      <c r="CA2597" s="35"/>
      <c r="CB2597" s="35"/>
      <c r="CC2597" s="35"/>
      <c r="CD2597" s="35"/>
      <c r="CE2597" s="35"/>
      <c r="CF2597" s="35"/>
      <c r="CG2597" s="35"/>
      <c r="CH2597" s="35"/>
    </row>
    <row r="2598" spans="1:86" ht="15.6" x14ac:dyDescent="0.3">
      <c r="A2598" s="35"/>
      <c r="B2598" s="86"/>
      <c r="C2598" s="35"/>
      <c r="D2598" s="35"/>
      <c r="E2598" s="35"/>
      <c r="F2598" s="35"/>
      <c r="G2598" s="35"/>
      <c r="H2598" s="35"/>
      <c r="I2598" s="35"/>
      <c r="J2598" s="35"/>
      <c r="K2598" s="35"/>
      <c r="L2598" s="35"/>
      <c r="M2598" s="35"/>
      <c r="N2598" s="35"/>
      <c r="O2598" s="35"/>
      <c r="P2598" s="35"/>
      <c r="Q2598" s="35"/>
      <c r="R2598" s="35"/>
      <c r="S2598" s="35"/>
      <c r="T2598" s="17">
        <f t="shared" si="5785"/>
        <v>48614</v>
      </c>
      <c r="U2598" s="216">
        <f t="shared" si="5778"/>
        <v>5</v>
      </c>
      <c r="V2598" s="216">
        <f t="shared" si="5785"/>
        <v>2593</v>
      </c>
      <c r="W2598" s="16">
        <f t="shared" si="5792"/>
        <v>7.1041095890410961</v>
      </c>
      <c r="X2598" s="16" t="e">
        <f>IF(Template!$F$7="Linear interpolation",LinInterp($I$5:$I$22,$G$5:$G$22,W2598),CubicSpline($I$5:$I$22,$G$5:$G$22,W2598))</f>
        <v>#VALUE!</v>
      </c>
      <c r="Y2598" s="221" t="e">
        <f t="shared" si="5779"/>
        <v>#VALUE!</v>
      </c>
      <c r="Z2598" s="221" t="e">
        <f>Y2598/PRODUCT($AA$6:AA2597)</f>
        <v>#VALUE!</v>
      </c>
      <c r="AA2598" s="16" t="e">
        <f t="shared" si="5786"/>
        <v>#VALUE!</v>
      </c>
      <c r="AB2598" s="10" t="e">
        <f t="shared" si="5787"/>
        <v>#VALUE!</v>
      </c>
      <c r="AC2598" s="90">
        <f t="shared" si="5780"/>
        <v>2598</v>
      </c>
      <c r="AD2598" s="17">
        <f t="shared" si="5788"/>
        <v>48591</v>
      </c>
      <c r="AE2598" s="16" t="e">
        <f t="shared" si="5781"/>
        <v>#VALUE!</v>
      </c>
      <c r="AF2598" s="10">
        <f ca="1">IFERROR(AVERAGE(INDIRECT("AE"&amp;AC2598-Template!$F$10+1):INDIRECT("AE"&amp;AC2598)),0)</f>
        <v>0</v>
      </c>
      <c r="AG2598" s="35"/>
      <c r="AH2598" s="86"/>
      <c r="AI2598" s="35"/>
      <c r="AJ2598" s="35"/>
      <c r="AK2598" s="35"/>
      <c r="AL2598" s="35"/>
      <c r="AM2598" s="35"/>
      <c r="AN2598" s="35"/>
      <c r="AO2598" s="35"/>
      <c r="AP2598" s="35"/>
      <c r="AQ2598" s="35"/>
      <c r="AR2598" s="35"/>
      <c r="AS2598" s="35"/>
      <c r="AT2598" s="35"/>
      <c r="AU2598" s="35"/>
      <c r="AV2598" s="35"/>
      <c r="AW2598" s="35"/>
      <c r="AX2598" s="35"/>
      <c r="AY2598" s="35"/>
      <c r="AZ2598" s="17">
        <f t="shared" ref="AZ2598" si="5857">AZ2597+1</f>
        <v>48614</v>
      </c>
      <c r="BA2598" s="216">
        <f t="shared" si="5804"/>
        <v>5</v>
      </c>
      <c r="BB2598" s="216">
        <f t="shared" ref="BB2598" si="5858">BB2597+1</f>
        <v>2593</v>
      </c>
      <c r="BC2598" s="16">
        <f t="shared" si="5806"/>
        <v>7.1041095890410961</v>
      </c>
      <c r="BD2598" s="16">
        <f>IF(Template!$F$7="Linear interpolation",LinInterp($AO$5:$AO$18,$AM$5:$AM$18,BC2598),CubicSpline($AO$5:$AO$18,$AM$5:$AM$18,BC2598))</f>
        <v>14.149512390446661</v>
      </c>
      <c r="BE2598" s="221">
        <f t="shared" si="5741"/>
        <v>2.5603658472045052</v>
      </c>
      <c r="BF2598" s="221">
        <f>BE2598/PRODUCT($BG$6:BG2597)</f>
        <v>1.0003619941181372</v>
      </c>
      <c r="BG2598" s="16">
        <f t="shared" si="5807"/>
        <v>1.0003619941181372</v>
      </c>
      <c r="BH2598" s="10">
        <f t="shared" si="5808"/>
        <v>13.212785312007757</v>
      </c>
      <c r="BI2598" s="90"/>
      <c r="BJ2598" s="17">
        <f t="shared" si="5791"/>
        <v>48591</v>
      </c>
      <c r="BK2598" s="16">
        <f t="shared" si="5784"/>
        <v>13.206305729734247</v>
      </c>
      <c r="BL2598" s="10">
        <f ca="1">IFERROR(AVERAGE(INDIRECT("BK"&amp;AC2598-Template!$F$10+1):INDIRECT("BK"&amp;AC2598)),0)</f>
        <v>13.202336919577471</v>
      </c>
      <c r="BM2598" s="35"/>
      <c r="BN2598" s="86"/>
      <c r="BO2598" s="35"/>
      <c r="BP2598" s="35"/>
      <c r="BQ2598" s="35"/>
      <c r="BR2598" s="35"/>
      <c r="BS2598" s="35"/>
      <c r="BT2598" s="35"/>
      <c r="BU2598" s="35"/>
      <c r="BV2598" s="35"/>
      <c r="BW2598" s="35"/>
      <c r="BX2598" s="35"/>
      <c r="BY2598" s="35"/>
      <c r="BZ2598" s="35"/>
      <c r="CA2598" s="35"/>
      <c r="CB2598" s="35"/>
      <c r="CC2598" s="35"/>
      <c r="CD2598" s="35"/>
      <c r="CE2598" s="35"/>
      <c r="CF2598" s="35"/>
      <c r="CG2598" s="35"/>
      <c r="CH2598" s="35"/>
    </row>
    <row r="2599" spans="1:86" ht="15.6" x14ac:dyDescent="0.3">
      <c r="A2599" s="35"/>
      <c r="B2599" s="86"/>
      <c r="C2599" s="35"/>
      <c r="D2599" s="35"/>
      <c r="E2599" s="35"/>
      <c r="F2599" s="35"/>
      <c r="G2599" s="35"/>
      <c r="H2599" s="35"/>
      <c r="I2599" s="35"/>
      <c r="J2599" s="35"/>
      <c r="K2599" s="35"/>
      <c r="L2599" s="35"/>
      <c r="M2599" s="35"/>
      <c r="N2599" s="35"/>
      <c r="O2599" s="35"/>
      <c r="P2599" s="35"/>
      <c r="Q2599" s="35"/>
      <c r="R2599" s="35"/>
      <c r="S2599" s="35"/>
      <c r="T2599" s="17">
        <f t="shared" si="5785"/>
        <v>48615</v>
      </c>
      <c r="U2599" s="216">
        <f t="shared" si="5778"/>
        <v>6</v>
      </c>
      <c r="V2599" s="216">
        <f t="shared" si="5785"/>
        <v>2594</v>
      </c>
      <c r="W2599" s="16">
        <f t="shared" si="5792"/>
        <v>7.1068493150684935</v>
      </c>
      <c r="X2599" s="16" t="e">
        <f>IF(Template!$F$7="Linear interpolation",LinInterp($I$5:$I$22,$G$5:$G$22,W2599),CubicSpline($I$5:$I$22,$G$5:$G$22,W2599))</f>
        <v>#VALUE!</v>
      </c>
      <c r="Y2599" s="221" t="e">
        <f t="shared" si="5779"/>
        <v>#VALUE!</v>
      </c>
      <c r="Z2599" s="221" t="e">
        <f>Y2599/PRODUCT($AA$6:AA2598)</f>
        <v>#VALUE!</v>
      </c>
      <c r="AA2599" s="16" t="e">
        <f t="shared" si="5786"/>
        <v>#VALUE!</v>
      </c>
      <c r="AB2599" s="10" t="e">
        <f t="shared" si="5787"/>
        <v>#VALUE!</v>
      </c>
      <c r="AC2599" s="90">
        <f t="shared" si="5780"/>
        <v>2599</v>
      </c>
      <c r="AD2599" s="17">
        <f t="shared" si="5788"/>
        <v>48592</v>
      </c>
      <c r="AE2599" s="16" t="e">
        <f t="shared" si="5781"/>
        <v>#VALUE!</v>
      </c>
      <c r="AF2599" s="10">
        <f ca="1">IFERROR(AVERAGE(INDIRECT("AE"&amp;AC2599-Template!$F$10+1):INDIRECT("AE"&amp;AC2599)),0)</f>
        <v>0</v>
      </c>
      <c r="AG2599" s="35"/>
      <c r="AH2599" s="86"/>
      <c r="AI2599" s="35"/>
      <c r="AJ2599" s="35"/>
      <c r="AK2599" s="35"/>
      <c r="AL2599" s="35"/>
      <c r="AM2599" s="35"/>
      <c r="AN2599" s="35"/>
      <c r="AO2599" s="35"/>
      <c r="AP2599" s="35"/>
      <c r="AQ2599" s="35"/>
      <c r="AR2599" s="35"/>
      <c r="AS2599" s="35"/>
      <c r="AT2599" s="35"/>
      <c r="AU2599" s="35"/>
      <c r="AV2599" s="35"/>
      <c r="AW2599" s="35"/>
      <c r="AX2599" s="35"/>
      <c r="AY2599" s="35"/>
      <c r="AZ2599" s="17">
        <f t="shared" ref="AZ2599" si="5859">AZ2598+1</f>
        <v>48615</v>
      </c>
      <c r="BA2599" s="216">
        <f t="shared" si="5804"/>
        <v>6</v>
      </c>
      <c r="BB2599" s="216">
        <f t="shared" ref="BB2599" si="5860">BB2598+1</f>
        <v>2594</v>
      </c>
      <c r="BC2599" s="16">
        <f t="shared" si="5806"/>
        <v>7.1068493150684935</v>
      </c>
      <c r="BD2599" s="16">
        <f>IF(Template!$F$7="Linear interpolation",LinInterp($AO$5:$AO$18,$AM$5:$AM$18,BC2599),CubicSpline($AO$5:$AO$18,$AM$5:$AM$18,BC2599))</f>
        <v>14.149502170143627</v>
      </c>
      <c r="BE2599" s="221">
        <f t="shared" si="5741"/>
        <v>2.561292703661747</v>
      </c>
      <c r="BF2599" s="221">
        <f>BE2599/PRODUCT($BG$6:BG2598)</f>
        <v>1.0003620015703043</v>
      </c>
      <c r="BG2599" s="16">
        <f t="shared" si="5807"/>
        <v>1.0003619941181372</v>
      </c>
      <c r="BH2599" s="10">
        <f t="shared" si="5808"/>
        <v>13.212785312007757</v>
      </c>
      <c r="BI2599" s="90"/>
      <c r="BJ2599" s="17">
        <f t="shared" si="5791"/>
        <v>48592</v>
      </c>
      <c r="BK2599" s="16">
        <f t="shared" si="5784"/>
        <v>13.206596206817744</v>
      </c>
      <c r="BL2599" s="10">
        <f ca="1">IFERROR(AVERAGE(INDIRECT("BK"&amp;AC2599-Template!$F$10+1):INDIRECT("BK"&amp;AC2599)),0)</f>
        <v>13.202571604630895</v>
      </c>
      <c r="BM2599" s="35"/>
      <c r="BN2599" s="86"/>
      <c r="BO2599" s="35"/>
      <c r="BP2599" s="35"/>
      <c r="BQ2599" s="35"/>
      <c r="BR2599" s="35"/>
      <c r="BS2599" s="35"/>
      <c r="BT2599" s="35"/>
      <c r="BU2599" s="35"/>
      <c r="BV2599" s="35"/>
      <c r="BW2599" s="35"/>
      <c r="BX2599" s="35"/>
      <c r="BY2599" s="35"/>
      <c r="BZ2599" s="35"/>
      <c r="CA2599" s="35"/>
      <c r="CB2599" s="35"/>
      <c r="CC2599" s="35"/>
      <c r="CD2599" s="35"/>
      <c r="CE2599" s="35"/>
      <c r="CF2599" s="35"/>
      <c r="CG2599" s="35"/>
      <c r="CH2599" s="35"/>
    </row>
    <row r="2600" spans="1:86" ht="15.6" x14ac:dyDescent="0.3">
      <c r="A2600" s="35"/>
      <c r="B2600" s="86"/>
      <c r="C2600" s="35"/>
      <c r="D2600" s="35"/>
      <c r="E2600" s="35"/>
      <c r="F2600" s="35"/>
      <c r="G2600" s="35"/>
      <c r="H2600" s="35"/>
      <c r="I2600" s="35"/>
      <c r="J2600" s="35"/>
      <c r="K2600" s="35"/>
      <c r="L2600" s="35"/>
      <c r="M2600" s="35"/>
      <c r="N2600" s="35"/>
      <c r="O2600" s="35"/>
      <c r="P2600" s="35"/>
      <c r="Q2600" s="35"/>
      <c r="R2600" s="35"/>
      <c r="S2600" s="35"/>
      <c r="T2600" s="17">
        <f t="shared" si="5785"/>
        <v>48616</v>
      </c>
      <c r="U2600" s="216">
        <f t="shared" si="5778"/>
        <v>7</v>
      </c>
      <c r="V2600" s="216">
        <f t="shared" si="5785"/>
        <v>2595</v>
      </c>
      <c r="W2600" s="16">
        <f t="shared" si="5792"/>
        <v>7.1095890410958908</v>
      </c>
      <c r="X2600" s="16" t="e">
        <f>IF(Template!$F$7="Linear interpolation",LinInterp($I$5:$I$22,$G$5:$G$22,W2600),CubicSpline($I$5:$I$22,$G$5:$G$22,W2600))</f>
        <v>#VALUE!</v>
      </c>
      <c r="Y2600" s="221" t="e">
        <f t="shared" si="5779"/>
        <v>#VALUE!</v>
      </c>
      <c r="Z2600" s="221" t="e">
        <f>Y2600/PRODUCT($AA$6:AA2599)</f>
        <v>#VALUE!</v>
      </c>
      <c r="AA2600" s="16" t="e">
        <f t="shared" si="5786"/>
        <v>#VALUE!</v>
      </c>
      <c r="AB2600" s="10" t="e">
        <f t="shared" si="5787"/>
        <v>#VALUE!</v>
      </c>
      <c r="AC2600" s="90">
        <f t="shared" si="5780"/>
        <v>2600</v>
      </c>
      <c r="AD2600" s="17">
        <f t="shared" si="5788"/>
        <v>48593</v>
      </c>
      <c r="AE2600" s="16" t="e">
        <f t="shared" si="5781"/>
        <v>#VALUE!</v>
      </c>
      <c r="AF2600" s="10">
        <f ca="1">IFERROR(AVERAGE(INDIRECT("AE"&amp;AC2600-Template!$F$10+1):INDIRECT("AE"&amp;AC2600)),0)</f>
        <v>0</v>
      </c>
      <c r="AG2600" s="35"/>
      <c r="AH2600" s="86"/>
      <c r="AI2600" s="35"/>
      <c r="AJ2600" s="35"/>
      <c r="AK2600" s="35"/>
      <c r="AL2600" s="35"/>
      <c r="AM2600" s="35"/>
      <c r="AN2600" s="35"/>
      <c r="AO2600" s="35"/>
      <c r="AP2600" s="35"/>
      <c r="AQ2600" s="35"/>
      <c r="AR2600" s="35"/>
      <c r="AS2600" s="35"/>
      <c r="AT2600" s="35"/>
      <c r="AU2600" s="35"/>
      <c r="AV2600" s="35"/>
      <c r="AW2600" s="35"/>
      <c r="AX2600" s="35"/>
      <c r="AY2600" s="35"/>
      <c r="AZ2600" s="17">
        <f t="shared" ref="AZ2600" si="5861">AZ2599+1</f>
        <v>48616</v>
      </c>
      <c r="BA2600" s="216">
        <f t="shared" si="5804"/>
        <v>7</v>
      </c>
      <c r="BB2600" s="216">
        <f t="shared" ref="BB2600" si="5862">BB2599+1</f>
        <v>2595</v>
      </c>
      <c r="BC2600" s="16">
        <f t="shared" si="5806"/>
        <v>7.1095890410958908</v>
      </c>
      <c r="BD2600" s="16">
        <f>IF(Template!$F$7="Linear interpolation",LinInterp($AO$5:$AO$18,$AM$5:$AM$18,BC2600),CubicSpline($AO$5:$AO$18,$AM$5:$AM$18,BC2600))</f>
        <v>14.149492076962328</v>
      </c>
      <c r="BE2600" s="221">
        <f t="shared" si="5741"/>
        <v>2.562219914671791</v>
      </c>
      <c r="BF2600" s="221">
        <f>BE2600/PRODUCT($BG$6:BG2599)</f>
        <v>1.0003620164520439</v>
      </c>
      <c r="BG2600" s="16">
        <f t="shared" si="5807"/>
        <v>1.0003619941181372</v>
      </c>
      <c r="BH2600" s="10">
        <f t="shared" si="5808"/>
        <v>13.212785312007757</v>
      </c>
      <c r="BI2600" s="90"/>
      <c r="BJ2600" s="17">
        <f t="shared" si="5791"/>
        <v>48593</v>
      </c>
      <c r="BK2600" s="16">
        <f t="shared" si="5784"/>
        <v>13.206885900564625</v>
      </c>
      <c r="BL2600" s="10">
        <f ca="1">IFERROR(AVERAGE(INDIRECT("BK"&amp;AC2600-Template!$F$10+1):INDIRECT("BK"&amp;AC2600)),0)</f>
        <v>13.202814405475717</v>
      </c>
      <c r="BM2600" s="35"/>
      <c r="BN2600" s="86"/>
      <c r="BO2600" s="35"/>
      <c r="BP2600" s="35"/>
      <c r="BQ2600" s="35"/>
      <c r="BR2600" s="35"/>
      <c r="BS2600" s="35"/>
      <c r="BT2600" s="35"/>
      <c r="BU2600" s="35"/>
      <c r="BV2600" s="35"/>
      <c r="BW2600" s="35"/>
      <c r="BX2600" s="35"/>
      <c r="BY2600" s="35"/>
      <c r="BZ2600" s="35"/>
      <c r="CA2600" s="35"/>
      <c r="CB2600" s="35"/>
      <c r="CC2600" s="35"/>
      <c r="CD2600" s="35"/>
      <c r="CE2600" s="35"/>
      <c r="CF2600" s="35"/>
      <c r="CG2600" s="35"/>
      <c r="CH2600" s="35"/>
    </row>
    <row r="2601" spans="1:86" ht="15.6" x14ac:dyDescent="0.3">
      <c r="A2601" s="35"/>
      <c r="B2601" s="86"/>
      <c r="C2601" s="35"/>
      <c r="D2601" s="35"/>
      <c r="E2601" s="35"/>
      <c r="F2601" s="35"/>
      <c r="G2601" s="35"/>
      <c r="H2601" s="35"/>
      <c r="I2601" s="35"/>
      <c r="J2601" s="35"/>
      <c r="K2601" s="35"/>
      <c r="L2601" s="35"/>
      <c r="M2601" s="35"/>
      <c r="N2601" s="35"/>
      <c r="O2601" s="35"/>
      <c r="P2601" s="35"/>
      <c r="Q2601" s="35"/>
      <c r="R2601" s="35"/>
      <c r="S2601" s="35"/>
      <c r="T2601" s="17">
        <f t="shared" si="5785"/>
        <v>48617</v>
      </c>
      <c r="U2601" s="216">
        <f t="shared" si="5778"/>
        <v>1</v>
      </c>
      <c r="V2601" s="216">
        <f t="shared" si="5785"/>
        <v>2596</v>
      </c>
      <c r="W2601" s="16">
        <f t="shared" si="5792"/>
        <v>7.1123287671232873</v>
      </c>
      <c r="X2601" s="16" t="e">
        <f>IF(Template!$F$7="Linear interpolation",LinInterp($I$5:$I$22,$G$5:$G$22,W2601),CubicSpline($I$5:$I$22,$G$5:$G$22,W2601))</f>
        <v>#VALUE!</v>
      </c>
      <c r="Y2601" s="221" t="e">
        <f t="shared" si="5779"/>
        <v>#VALUE!</v>
      </c>
      <c r="Z2601" s="221" t="e">
        <f>Y2601/PRODUCT($AA$6:AA2600)</f>
        <v>#VALUE!</v>
      </c>
      <c r="AA2601" s="16" t="e">
        <f t="shared" si="5786"/>
        <v>#VALUE!</v>
      </c>
      <c r="AB2601" s="10" t="e">
        <f t="shared" si="5787"/>
        <v>#VALUE!</v>
      </c>
      <c r="AC2601" s="90">
        <f t="shared" si="5780"/>
        <v>2601</v>
      </c>
      <c r="AD2601" s="17">
        <f t="shared" si="5788"/>
        <v>48594</v>
      </c>
      <c r="AE2601" s="16" t="e">
        <f t="shared" si="5781"/>
        <v>#VALUE!</v>
      </c>
      <c r="AF2601" s="10">
        <f ca="1">IFERROR(AVERAGE(INDIRECT("AE"&amp;AC2601-Template!$F$10+1):INDIRECT("AE"&amp;AC2601)),0)</f>
        <v>0</v>
      </c>
      <c r="AG2601" s="35"/>
      <c r="AH2601" s="86"/>
      <c r="AI2601" s="35"/>
      <c r="AJ2601" s="35"/>
      <c r="AK2601" s="35"/>
      <c r="AL2601" s="35"/>
      <c r="AM2601" s="35"/>
      <c r="AN2601" s="35"/>
      <c r="AO2601" s="35"/>
      <c r="AP2601" s="35"/>
      <c r="AQ2601" s="35"/>
      <c r="AR2601" s="35"/>
      <c r="AS2601" s="35"/>
      <c r="AT2601" s="35"/>
      <c r="AU2601" s="35"/>
      <c r="AV2601" s="35"/>
      <c r="AW2601" s="35"/>
      <c r="AX2601" s="35"/>
      <c r="AY2601" s="35"/>
      <c r="AZ2601" s="17">
        <f t="shared" ref="AZ2601" si="5863">AZ2600+1</f>
        <v>48617</v>
      </c>
      <c r="BA2601" s="216">
        <f t="shared" si="5804"/>
        <v>1</v>
      </c>
      <c r="BB2601" s="216">
        <f t="shared" ref="BB2601" si="5864">BB2600+1</f>
        <v>2596</v>
      </c>
      <c r="BC2601" s="16">
        <f t="shared" si="5806"/>
        <v>7.1123287671232873</v>
      </c>
      <c r="BD2601" s="16">
        <f>IF(Template!$F$7="Linear interpolation",LinInterp($AO$5:$AO$18,$AM$5:$AM$18,BC2601),CubicSpline($AO$5:$AO$18,$AM$5:$AM$18,BC2601))</f>
        <v>14.149482110392563</v>
      </c>
      <c r="BE2601" s="221">
        <f t="shared" si="5741"/>
        <v>2.5631474803187535</v>
      </c>
      <c r="BF2601" s="221">
        <f>BE2601/PRODUCT($BG$6:BG2600)</f>
        <v>1.0003620387407157</v>
      </c>
      <c r="BG2601" s="16">
        <f t="shared" si="5807"/>
        <v>1.0003620387407157</v>
      </c>
      <c r="BH2601" s="10">
        <f t="shared" si="5808"/>
        <v>13.214414036123777</v>
      </c>
      <c r="BI2601" s="90"/>
      <c r="BJ2601" s="17">
        <f t="shared" si="5791"/>
        <v>48594</v>
      </c>
      <c r="BK2601" s="16">
        <f t="shared" si="5784"/>
        <v>13.206885900564625</v>
      </c>
      <c r="BL2601" s="10">
        <f ca="1">IFERROR(AVERAGE(INDIRECT("BK"&amp;AC2601-Template!$F$10+1):INDIRECT("BK"&amp;AC2601)),0)</f>
        <v>13.203055062750149</v>
      </c>
      <c r="BM2601" s="35"/>
      <c r="BN2601" s="86"/>
      <c r="BO2601" s="35"/>
      <c r="BP2601" s="35"/>
      <c r="BQ2601" s="35"/>
      <c r="BR2601" s="35"/>
      <c r="BS2601" s="35"/>
      <c r="BT2601" s="35"/>
      <c r="BU2601" s="35"/>
      <c r="BV2601" s="35"/>
      <c r="BW2601" s="35"/>
      <c r="BX2601" s="35"/>
      <c r="BY2601" s="35"/>
      <c r="BZ2601" s="35"/>
      <c r="CA2601" s="35"/>
      <c r="CB2601" s="35"/>
      <c r="CC2601" s="35"/>
      <c r="CD2601" s="35"/>
      <c r="CE2601" s="35"/>
      <c r="CF2601" s="35"/>
      <c r="CG2601" s="35"/>
      <c r="CH2601" s="35"/>
    </row>
    <row r="2602" spans="1:86" ht="15.6" x14ac:dyDescent="0.3">
      <c r="A2602" s="35"/>
      <c r="B2602" s="86"/>
      <c r="C2602" s="35"/>
      <c r="D2602" s="35"/>
      <c r="E2602" s="35"/>
      <c r="F2602" s="35"/>
      <c r="G2602" s="35"/>
      <c r="H2602" s="35"/>
      <c r="I2602" s="35"/>
      <c r="J2602" s="35"/>
      <c r="K2602" s="35"/>
      <c r="L2602" s="35"/>
      <c r="M2602" s="35"/>
      <c r="N2602" s="35"/>
      <c r="O2602" s="35"/>
      <c r="P2602" s="35"/>
      <c r="Q2602" s="35"/>
      <c r="R2602" s="35"/>
      <c r="S2602" s="35"/>
      <c r="T2602" s="17">
        <f t="shared" si="5785"/>
        <v>48618</v>
      </c>
      <c r="U2602" s="216">
        <f t="shared" si="5778"/>
        <v>2</v>
      </c>
      <c r="V2602" s="216">
        <f t="shared" si="5785"/>
        <v>2597</v>
      </c>
      <c r="W2602" s="16">
        <f t="shared" si="5792"/>
        <v>7.1150684931506847</v>
      </c>
      <c r="X2602" s="16" t="e">
        <f>IF(Template!$F$7="Linear interpolation",LinInterp($I$5:$I$22,$G$5:$G$22,W2602),CubicSpline($I$5:$I$22,$G$5:$G$22,W2602))</f>
        <v>#VALUE!</v>
      </c>
      <c r="Y2602" s="221" t="e">
        <f t="shared" si="5779"/>
        <v>#VALUE!</v>
      </c>
      <c r="Z2602" s="221" t="e">
        <f>Y2602/PRODUCT($AA$6:AA2601)</f>
        <v>#VALUE!</v>
      </c>
      <c r="AA2602" s="16" t="e">
        <f t="shared" si="5786"/>
        <v>#VALUE!</v>
      </c>
      <c r="AB2602" s="10" t="e">
        <f t="shared" si="5787"/>
        <v>#VALUE!</v>
      </c>
      <c r="AC2602" s="90">
        <f t="shared" si="5780"/>
        <v>2602</v>
      </c>
      <c r="AD2602" s="17">
        <f t="shared" si="5788"/>
        <v>48595</v>
      </c>
      <c r="AE2602" s="16" t="e">
        <f t="shared" si="5781"/>
        <v>#VALUE!</v>
      </c>
      <c r="AF2602" s="10">
        <f ca="1">IFERROR(AVERAGE(INDIRECT("AE"&amp;AC2602-Template!$F$10+1):INDIRECT("AE"&amp;AC2602)),0)</f>
        <v>0</v>
      </c>
      <c r="AG2602" s="35"/>
      <c r="AH2602" s="86"/>
      <c r="AI2602" s="35"/>
      <c r="AJ2602" s="35"/>
      <c r="AK2602" s="35"/>
      <c r="AL2602" s="35"/>
      <c r="AM2602" s="35"/>
      <c r="AN2602" s="35"/>
      <c r="AO2602" s="35"/>
      <c r="AP2602" s="35"/>
      <c r="AQ2602" s="35"/>
      <c r="AR2602" s="35"/>
      <c r="AS2602" s="35"/>
      <c r="AT2602" s="35"/>
      <c r="AU2602" s="35"/>
      <c r="AV2602" s="35"/>
      <c r="AW2602" s="35"/>
      <c r="AX2602" s="35"/>
      <c r="AY2602" s="35"/>
      <c r="AZ2602" s="17">
        <f t="shared" ref="AZ2602" si="5865">AZ2601+1</f>
        <v>48618</v>
      </c>
      <c r="BA2602" s="216">
        <f t="shared" si="5804"/>
        <v>2</v>
      </c>
      <c r="BB2602" s="216">
        <f t="shared" ref="BB2602" si="5866">BB2601+1</f>
        <v>2597</v>
      </c>
      <c r="BC2602" s="16">
        <f t="shared" si="5806"/>
        <v>7.1150684931506847</v>
      </c>
      <c r="BD2602" s="16">
        <f>IF(Template!$F$7="Linear interpolation",LinInterp($AO$5:$AO$18,$AM$5:$AM$18,BC2602),CubicSpline($AO$5:$AO$18,$AM$5:$AM$18,BC2602))</f>
        <v>14.149472269924123</v>
      </c>
      <c r="BE2602" s="221">
        <f t="shared" si="5741"/>
        <v>2.5640754006865949</v>
      </c>
      <c r="BF2602" s="221">
        <f>BE2602/PRODUCT($BG$6:BG2601)</f>
        <v>1.0003620237910484</v>
      </c>
      <c r="BG2602" s="16">
        <f t="shared" si="5807"/>
        <v>1.0003620237910484</v>
      </c>
      <c r="BH2602" s="10">
        <f t="shared" si="5808"/>
        <v>13.213868373267989</v>
      </c>
      <c r="BI2602" s="90"/>
      <c r="BJ2602" s="17">
        <f t="shared" si="5791"/>
        <v>48595</v>
      </c>
      <c r="BK2602" s="16">
        <f t="shared" si="5784"/>
        <v>13.206885900564625</v>
      </c>
      <c r="BL2602" s="10">
        <f ca="1">IFERROR(AVERAGE(INDIRECT("BK"&amp;AC2602-Template!$F$10+1):INDIRECT("BK"&amp;AC2602)),0)</f>
        <v>13.203292972604023</v>
      </c>
      <c r="BM2602" s="35"/>
      <c r="BN2602" s="86"/>
      <c r="BO2602" s="35"/>
      <c r="BP2602" s="35"/>
      <c r="BQ2602" s="35"/>
      <c r="BR2602" s="35"/>
      <c r="BS2602" s="35"/>
      <c r="BT2602" s="35"/>
      <c r="BU2602" s="35"/>
      <c r="BV2602" s="35"/>
      <c r="BW2602" s="35"/>
      <c r="BX2602" s="35"/>
      <c r="BY2602" s="35"/>
      <c r="BZ2602" s="35"/>
      <c r="CA2602" s="35"/>
      <c r="CB2602" s="35"/>
      <c r="CC2602" s="35"/>
      <c r="CD2602" s="35"/>
      <c r="CE2602" s="35"/>
      <c r="CF2602" s="35"/>
      <c r="CG2602" s="35"/>
      <c r="CH2602" s="35"/>
    </row>
    <row r="2603" spans="1:86" ht="15.6" x14ac:dyDescent="0.3">
      <c r="A2603" s="35"/>
      <c r="B2603" s="86"/>
      <c r="C2603" s="35"/>
      <c r="D2603" s="35"/>
      <c r="E2603" s="35"/>
      <c r="F2603" s="35"/>
      <c r="G2603" s="35"/>
      <c r="H2603" s="35"/>
      <c r="I2603" s="35"/>
      <c r="J2603" s="35"/>
      <c r="K2603" s="35"/>
      <c r="L2603" s="35"/>
      <c r="M2603" s="35"/>
      <c r="N2603" s="35"/>
      <c r="O2603" s="35"/>
      <c r="P2603" s="35"/>
      <c r="Q2603" s="35"/>
      <c r="R2603" s="35"/>
      <c r="S2603" s="35"/>
      <c r="T2603" s="17">
        <f t="shared" si="5785"/>
        <v>48619</v>
      </c>
      <c r="U2603" s="216">
        <f t="shared" si="5778"/>
        <v>3</v>
      </c>
      <c r="V2603" s="216">
        <f t="shared" si="5785"/>
        <v>2598</v>
      </c>
      <c r="W2603" s="16">
        <f t="shared" si="5792"/>
        <v>7.117808219178082</v>
      </c>
      <c r="X2603" s="16" t="e">
        <f>IF(Template!$F$7="Linear interpolation",LinInterp($I$5:$I$22,$G$5:$G$22,W2603),CubicSpline($I$5:$I$22,$G$5:$G$22,W2603))</f>
        <v>#VALUE!</v>
      </c>
      <c r="Y2603" s="221" t="e">
        <f t="shared" si="5779"/>
        <v>#VALUE!</v>
      </c>
      <c r="Z2603" s="221" t="e">
        <f>Y2603/PRODUCT($AA$6:AA2602)</f>
        <v>#VALUE!</v>
      </c>
      <c r="AA2603" s="16" t="e">
        <f t="shared" si="5786"/>
        <v>#VALUE!</v>
      </c>
      <c r="AB2603" s="10" t="e">
        <f t="shared" si="5787"/>
        <v>#VALUE!</v>
      </c>
      <c r="AC2603" s="90">
        <f t="shared" si="5780"/>
        <v>2603</v>
      </c>
      <c r="AD2603" s="17">
        <f t="shared" si="5788"/>
        <v>48596</v>
      </c>
      <c r="AE2603" s="16" t="e">
        <f t="shared" si="5781"/>
        <v>#VALUE!</v>
      </c>
      <c r="AF2603" s="10">
        <f ca="1">IFERROR(AVERAGE(INDIRECT("AE"&amp;AC2603-Template!$F$10+1):INDIRECT("AE"&amp;AC2603)),0)</f>
        <v>0</v>
      </c>
      <c r="AG2603" s="35"/>
      <c r="AH2603" s="86"/>
      <c r="AI2603" s="35"/>
      <c r="AJ2603" s="35"/>
      <c r="AK2603" s="35"/>
      <c r="AL2603" s="35"/>
      <c r="AM2603" s="35"/>
      <c r="AN2603" s="35"/>
      <c r="AO2603" s="35"/>
      <c r="AP2603" s="35"/>
      <c r="AQ2603" s="35"/>
      <c r="AR2603" s="35"/>
      <c r="AS2603" s="35"/>
      <c r="AT2603" s="35"/>
      <c r="AU2603" s="35"/>
      <c r="AV2603" s="35"/>
      <c r="AW2603" s="35"/>
      <c r="AX2603" s="35"/>
      <c r="AY2603" s="35"/>
      <c r="AZ2603" s="17">
        <f t="shared" ref="AZ2603" si="5867">AZ2602+1</f>
        <v>48619</v>
      </c>
      <c r="BA2603" s="216">
        <f t="shared" si="5804"/>
        <v>3</v>
      </c>
      <c r="BB2603" s="216">
        <f t="shared" ref="BB2603" si="5868">BB2602+1</f>
        <v>2598</v>
      </c>
      <c r="BC2603" s="16">
        <f t="shared" si="5806"/>
        <v>7.117808219178082</v>
      </c>
      <c r="BD2603" s="16">
        <f>IF(Template!$F$7="Linear interpolation",LinInterp($AO$5:$AO$18,$AM$5:$AM$18,BC2603),CubicSpline($AO$5:$AO$18,$AM$5:$AM$18,BC2603))</f>
        <v>14.149462555046805</v>
      </c>
      <c r="BE2603" s="221">
        <f t="shared" si="5741"/>
        <v>2.5650036758591286</v>
      </c>
      <c r="BF2603" s="221">
        <f>BE2603/PRODUCT($BG$6:BG2602)</f>
        <v>1.0003620311525492</v>
      </c>
      <c r="BG2603" s="16">
        <f t="shared" si="5807"/>
        <v>1.0003620311525492</v>
      </c>
      <c r="BH2603" s="10">
        <f t="shared" si="5808"/>
        <v>13.214137068045083</v>
      </c>
      <c r="BI2603" s="90"/>
      <c r="BJ2603" s="17">
        <f t="shared" si="5791"/>
        <v>48596</v>
      </c>
      <c r="BK2603" s="16">
        <f t="shared" si="5784"/>
        <v>13.208616200754308</v>
      </c>
      <c r="BL2603" s="10">
        <f ca="1">IFERROR(AVERAGE(INDIRECT("BK"&amp;AC2603-Template!$F$10+1):INDIRECT("BK"&amp;AC2603)),0)</f>
        <v>13.203588559130884</v>
      </c>
      <c r="BM2603" s="35"/>
      <c r="BN2603" s="86"/>
      <c r="BO2603" s="35"/>
      <c r="BP2603" s="35"/>
      <c r="BQ2603" s="35"/>
      <c r="BR2603" s="35"/>
      <c r="BS2603" s="35"/>
      <c r="BT2603" s="35"/>
      <c r="BU2603" s="35"/>
      <c r="BV2603" s="35"/>
      <c r="BW2603" s="35"/>
      <c r="BX2603" s="35"/>
      <c r="BY2603" s="35"/>
      <c r="BZ2603" s="35"/>
      <c r="CA2603" s="35"/>
      <c r="CB2603" s="35"/>
      <c r="CC2603" s="35"/>
      <c r="CD2603" s="35"/>
      <c r="CE2603" s="35"/>
      <c r="CF2603" s="35"/>
      <c r="CG2603" s="35"/>
      <c r="CH2603" s="35"/>
    </row>
    <row r="2604" spans="1:86" ht="15.6" x14ac:dyDescent="0.3">
      <c r="A2604" s="35"/>
      <c r="B2604" s="86"/>
      <c r="C2604" s="35"/>
      <c r="D2604" s="35"/>
      <c r="E2604" s="35"/>
      <c r="F2604" s="35"/>
      <c r="G2604" s="35"/>
      <c r="H2604" s="35"/>
      <c r="I2604" s="35"/>
      <c r="J2604" s="35"/>
      <c r="K2604" s="35"/>
      <c r="L2604" s="35"/>
      <c r="M2604" s="35"/>
      <c r="N2604" s="35"/>
      <c r="O2604" s="35"/>
      <c r="P2604" s="35"/>
      <c r="Q2604" s="35"/>
      <c r="R2604" s="35"/>
      <c r="S2604" s="35"/>
      <c r="T2604" s="17">
        <f t="shared" si="5785"/>
        <v>48620</v>
      </c>
      <c r="U2604" s="216">
        <f t="shared" si="5778"/>
        <v>4</v>
      </c>
      <c r="V2604" s="216">
        <f t="shared" si="5785"/>
        <v>2599</v>
      </c>
      <c r="W2604" s="16">
        <f t="shared" si="5792"/>
        <v>7.1205479452054794</v>
      </c>
      <c r="X2604" s="16" t="e">
        <f>IF(Template!$F$7="Linear interpolation",LinInterp($I$5:$I$22,$G$5:$G$22,W2604),CubicSpline($I$5:$I$22,$G$5:$G$22,W2604))</f>
        <v>#VALUE!</v>
      </c>
      <c r="Y2604" s="221" t="e">
        <f t="shared" si="5779"/>
        <v>#VALUE!</v>
      </c>
      <c r="Z2604" s="221" t="e">
        <f>Y2604/PRODUCT($AA$6:AA2603)</f>
        <v>#VALUE!</v>
      </c>
      <c r="AA2604" s="16" t="e">
        <f t="shared" si="5786"/>
        <v>#VALUE!</v>
      </c>
      <c r="AB2604" s="10" t="e">
        <f t="shared" si="5787"/>
        <v>#VALUE!</v>
      </c>
      <c r="AC2604" s="90">
        <f t="shared" si="5780"/>
        <v>2604</v>
      </c>
      <c r="AD2604" s="17">
        <f t="shared" si="5788"/>
        <v>48597</v>
      </c>
      <c r="AE2604" s="16" t="e">
        <f t="shared" si="5781"/>
        <v>#VALUE!</v>
      </c>
      <c r="AF2604" s="10">
        <f ca="1">IFERROR(AVERAGE(INDIRECT("AE"&amp;AC2604-Template!$F$10+1):INDIRECT("AE"&amp;AC2604)),0)</f>
        <v>0</v>
      </c>
      <c r="AG2604" s="35"/>
      <c r="AH2604" s="86"/>
      <c r="AI2604" s="35"/>
      <c r="AJ2604" s="35"/>
      <c r="AK2604" s="35"/>
      <c r="AL2604" s="35"/>
      <c r="AM2604" s="35"/>
      <c r="AN2604" s="35"/>
      <c r="AO2604" s="35"/>
      <c r="AP2604" s="35"/>
      <c r="AQ2604" s="35"/>
      <c r="AR2604" s="35"/>
      <c r="AS2604" s="35"/>
      <c r="AT2604" s="35"/>
      <c r="AU2604" s="35"/>
      <c r="AV2604" s="35"/>
      <c r="AW2604" s="35"/>
      <c r="AX2604" s="35"/>
      <c r="AY2604" s="35"/>
      <c r="AZ2604" s="17">
        <f t="shared" ref="AZ2604" si="5869">AZ2603+1</f>
        <v>48620</v>
      </c>
      <c r="BA2604" s="216">
        <f t="shared" si="5804"/>
        <v>4</v>
      </c>
      <c r="BB2604" s="216">
        <f t="shared" ref="BB2604" si="5870">BB2603+1</f>
        <v>2599</v>
      </c>
      <c r="BC2604" s="16">
        <f t="shared" si="5806"/>
        <v>7.1205479452054794</v>
      </c>
      <c r="BD2604" s="16">
        <f>IF(Template!$F$7="Linear interpolation",LinInterp($AO$5:$AO$18,$AM$5:$AM$18,BC2604),CubicSpline($AO$5:$AO$18,$AM$5:$AM$18,BC2604))</f>
        <v>14.149452965250401</v>
      </c>
      <c r="BE2604" s="221">
        <f t="shared" si="5741"/>
        <v>2.565932305920009</v>
      </c>
      <c r="BF2604" s="221">
        <f>BE2604/PRODUCT($BG$6:BG2603)</f>
        <v>1.0003620384912584</v>
      </c>
      <c r="BG2604" s="16">
        <f t="shared" si="5807"/>
        <v>1.0003620384912584</v>
      </c>
      <c r="BH2604" s="10">
        <f t="shared" si="5808"/>
        <v>13.214404930930733</v>
      </c>
      <c r="BI2604" s="90"/>
      <c r="BJ2604" s="17">
        <f t="shared" si="5791"/>
        <v>48597</v>
      </c>
      <c r="BK2604" s="16">
        <f t="shared" si="5784"/>
        <v>13.208036804596702</v>
      </c>
      <c r="BL2604" s="10">
        <f ca="1">IFERROR(AVERAGE(INDIRECT("BK"&amp;AC2604-Template!$F$10+1):INDIRECT("BK"&amp;AC2604)),0)</f>
        <v>13.203864832452492</v>
      </c>
      <c r="BM2604" s="35"/>
      <c r="BN2604" s="86"/>
      <c r="BO2604" s="35"/>
      <c r="BP2604" s="35"/>
      <c r="BQ2604" s="35"/>
      <c r="BR2604" s="35"/>
      <c r="BS2604" s="35"/>
      <c r="BT2604" s="35"/>
      <c r="BU2604" s="35"/>
      <c r="BV2604" s="35"/>
      <c r="BW2604" s="35"/>
      <c r="BX2604" s="35"/>
      <c r="BY2604" s="35"/>
      <c r="BZ2604" s="35"/>
      <c r="CA2604" s="35"/>
      <c r="CB2604" s="35"/>
      <c r="CC2604" s="35"/>
      <c r="CD2604" s="35"/>
      <c r="CE2604" s="35"/>
      <c r="CF2604" s="35"/>
      <c r="CG2604" s="35"/>
      <c r="CH2604" s="35"/>
    </row>
    <row r="2605" spans="1:86" ht="15.6" x14ac:dyDescent="0.3">
      <c r="A2605" s="35"/>
      <c r="B2605" s="86"/>
      <c r="C2605" s="35"/>
      <c r="D2605" s="35"/>
      <c r="E2605" s="35"/>
      <c r="F2605" s="35"/>
      <c r="G2605" s="35"/>
      <c r="H2605" s="35"/>
      <c r="I2605" s="35"/>
      <c r="J2605" s="35"/>
      <c r="K2605" s="35"/>
      <c r="L2605" s="35"/>
      <c r="M2605" s="35"/>
      <c r="N2605" s="35"/>
      <c r="O2605" s="35"/>
      <c r="P2605" s="35"/>
      <c r="Q2605" s="35"/>
      <c r="R2605" s="35"/>
      <c r="S2605" s="35"/>
      <c r="T2605" s="17">
        <f t="shared" si="5785"/>
        <v>48621</v>
      </c>
      <c r="U2605" s="216">
        <f t="shared" si="5778"/>
        <v>5</v>
      </c>
      <c r="V2605" s="216">
        <f t="shared" si="5785"/>
        <v>2600</v>
      </c>
      <c r="W2605" s="16">
        <f t="shared" si="5792"/>
        <v>7.1232876712328768</v>
      </c>
      <c r="X2605" s="16" t="e">
        <f>IF(Template!$F$7="Linear interpolation",LinInterp($I$5:$I$22,$G$5:$G$22,W2605),CubicSpline($I$5:$I$22,$G$5:$G$22,W2605))</f>
        <v>#VALUE!</v>
      </c>
      <c r="Y2605" s="221" t="e">
        <f t="shared" si="5779"/>
        <v>#VALUE!</v>
      </c>
      <c r="Z2605" s="221" t="e">
        <f>Y2605/PRODUCT($AA$6:AA2604)</f>
        <v>#VALUE!</v>
      </c>
      <c r="AA2605" s="16" t="e">
        <f t="shared" si="5786"/>
        <v>#VALUE!</v>
      </c>
      <c r="AB2605" s="10" t="e">
        <f t="shared" si="5787"/>
        <v>#VALUE!</v>
      </c>
      <c r="AC2605" s="90">
        <f t="shared" si="5780"/>
        <v>2605</v>
      </c>
      <c r="AD2605" s="17">
        <f t="shared" si="5788"/>
        <v>48598</v>
      </c>
      <c r="AE2605" s="16" t="e">
        <f t="shared" si="5781"/>
        <v>#VALUE!</v>
      </c>
      <c r="AF2605" s="10">
        <f ca="1">IFERROR(AVERAGE(INDIRECT("AE"&amp;AC2605-Template!$F$10+1):INDIRECT("AE"&amp;AC2605)),0)</f>
        <v>0</v>
      </c>
      <c r="AG2605" s="35"/>
      <c r="AH2605" s="86"/>
      <c r="AI2605" s="35"/>
      <c r="AJ2605" s="35"/>
      <c r="AK2605" s="35"/>
      <c r="AL2605" s="35"/>
      <c r="AM2605" s="35"/>
      <c r="AN2605" s="35"/>
      <c r="AO2605" s="35"/>
      <c r="AP2605" s="35"/>
      <c r="AQ2605" s="35"/>
      <c r="AR2605" s="35"/>
      <c r="AS2605" s="35"/>
      <c r="AT2605" s="35"/>
      <c r="AU2605" s="35"/>
      <c r="AV2605" s="35"/>
      <c r="AW2605" s="35"/>
      <c r="AX2605" s="35"/>
      <c r="AY2605" s="35"/>
      <c r="AZ2605" s="17">
        <f t="shared" ref="AZ2605" si="5871">AZ2604+1</f>
        <v>48621</v>
      </c>
      <c r="BA2605" s="216">
        <f t="shared" si="5804"/>
        <v>5</v>
      </c>
      <c r="BB2605" s="216">
        <f t="shared" ref="BB2605" si="5872">BB2604+1</f>
        <v>2600</v>
      </c>
      <c r="BC2605" s="16">
        <f t="shared" si="5806"/>
        <v>7.1232876712328768</v>
      </c>
      <c r="BD2605" s="16">
        <f>IF(Template!$F$7="Linear interpolation",LinInterp($AO$5:$AO$18,$AM$5:$AM$18,BC2605),CubicSpline($AO$5:$AO$18,$AM$5:$AM$18,BC2605))</f>
        <v>14.149443500024706</v>
      </c>
      <c r="BE2605" s="221">
        <f t="shared" si="5741"/>
        <v>2.5668612909527462</v>
      </c>
      <c r="BF2605" s="221">
        <f>BE2605/PRODUCT($BG$6:BG2604)</f>
        <v>1.0003620458071298</v>
      </c>
      <c r="BG2605" s="16">
        <f t="shared" si="5807"/>
        <v>1.0003620458071298</v>
      </c>
      <c r="BH2605" s="10">
        <f t="shared" si="5808"/>
        <v>13.214671960239176</v>
      </c>
      <c r="BI2605" s="90"/>
      <c r="BJ2605" s="17">
        <f t="shared" si="5791"/>
        <v>48598</v>
      </c>
      <c r="BK2605" s="16">
        <f t="shared" si="5784"/>
        <v>13.208322553934559</v>
      </c>
      <c r="BL2605" s="10">
        <f ca="1">IFERROR(AVERAGE(INDIRECT("BK"&amp;AC2605-Template!$F$10+1):INDIRECT("BK"&amp;AC2605)),0)</f>
        <v>13.204128093581648</v>
      </c>
      <c r="BM2605" s="35"/>
      <c r="BN2605" s="86"/>
      <c r="BO2605" s="35"/>
      <c r="BP2605" s="35"/>
      <c r="BQ2605" s="35"/>
      <c r="BR2605" s="35"/>
      <c r="BS2605" s="35"/>
      <c r="BT2605" s="35"/>
      <c r="BU2605" s="35"/>
      <c r="BV2605" s="35"/>
      <c r="BW2605" s="35"/>
      <c r="BX2605" s="35"/>
      <c r="BY2605" s="35"/>
      <c r="BZ2605" s="35"/>
      <c r="CA2605" s="35"/>
      <c r="CB2605" s="35"/>
      <c r="CC2605" s="35"/>
      <c r="CD2605" s="35"/>
      <c r="CE2605" s="35"/>
      <c r="CF2605" s="35"/>
      <c r="CG2605" s="35"/>
      <c r="CH2605" s="35"/>
    </row>
    <row r="2606" spans="1:86" ht="15.6" x14ac:dyDescent="0.3">
      <c r="A2606" s="35"/>
      <c r="B2606" s="86"/>
      <c r="C2606" s="35"/>
      <c r="D2606" s="35"/>
      <c r="E2606" s="35"/>
      <c r="F2606" s="35"/>
      <c r="G2606" s="35"/>
      <c r="H2606" s="35"/>
      <c r="I2606" s="35"/>
      <c r="J2606" s="35"/>
      <c r="K2606" s="35"/>
      <c r="L2606" s="35"/>
      <c r="M2606" s="35"/>
      <c r="N2606" s="35"/>
      <c r="O2606" s="35"/>
      <c r="P2606" s="35"/>
      <c r="Q2606" s="35"/>
      <c r="R2606" s="35"/>
      <c r="S2606" s="35"/>
      <c r="T2606" s="17">
        <f t="shared" si="5785"/>
        <v>48622</v>
      </c>
      <c r="U2606" s="216">
        <f t="shared" si="5778"/>
        <v>6</v>
      </c>
      <c r="V2606" s="216">
        <f t="shared" si="5785"/>
        <v>2601</v>
      </c>
      <c r="W2606" s="16">
        <f t="shared" si="5792"/>
        <v>7.1260273972602741</v>
      </c>
      <c r="X2606" s="16" t="e">
        <f>IF(Template!$F$7="Linear interpolation",LinInterp($I$5:$I$22,$G$5:$G$22,W2606),CubicSpline($I$5:$I$22,$G$5:$G$22,W2606))</f>
        <v>#VALUE!</v>
      </c>
      <c r="Y2606" s="221" t="e">
        <f t="shared" si="5779"/>
        <v>#VALUE!</v>
      </c>
      <c r="Z2606" s="221" t="e">
        <f>Y2606/PRODUCT($AA$6:AA2605)</f>
        <v>#VALUE!</v>
      </c>
      <c r="AA2606" s="16" t="e">
        <f t="shared" si="5786"/>
        <v>#VALUE!</v>
      </c>
      <c r="AB2606" s="10" t="e">
        <f t="shared" si="5787"/>
        <v>#VALUE!</v>
      </c>
      <c r="AC2606" s="90">
        <f t="shared" si="5780"/>
        <v>2606</v>
      </c>
      <c r="AD2606" s="17">
        <f t="shared" si="5788"/>
        <v>48599</v>
      </c>
      <c r="AE2606" s="16" t="e">
        <f t="shared" si="5781"/>
        <v>#VALUE!</v>
      </c>
      <c r="AF2606" s="10">
        <f ca="1">IFERROR(AVERAGE(INDIRECT("AE"&amp;AC2606-Template!$F$10+1):INDIRECT("AE"&amp;AC2606)),0)</f>
        <v>0</v>
      </c>
      <c r="AG2606" s="35"/>
      <c r="AH2606" s="86"/>
      <c r="AI2606" s="35"/>
      <c r="AJ2606" s="35"/>
      <c r="AK2606" s="35"/>
      <c r="AL2606" s="35"/>
      <c r="AM2606" s="35"/>
      <c r="AN2606" s="35"/>
      <c r="AO2606" s="35"/>
      <c r="AP2606" s="35"/>
      <c r="AQ2606" s="35"/>
      <c r="AR2606" s="35"/>
      <c r="AS2606" s="35"/>
      <c r="AT2606" s="35"/>
      <c r="AU2606" s="35"/>
      <c r="AV2606" s="35"/>
      <c r="AW2606" s="35"/>
      <c r="AX2606" s="35"/>
      <c r="AY2606" s="35"/>
      <c r="AZ2606" s="17">
        <f t="shared" ref="AZ2606" si="5873">AZ2605+1</f>
        <v>48622</v>
      </c>
      <c r="BA2606" s="216">
        <f t="shared" si="5804"/>
        <v>6</v>
      </c>
      <c r="BB2606" s="216">
        <f t="shared" ref="BB2606" si="5874">BB2605+1</f>
        <v>2601</v>
      </c>
      <c r="BC2606" s="16">
        <f t="shared" si="5806"/>
        <v>7.1260273972602741</v>
      </c>
      <c r="BD2606" s="16">
        <f>IF(Template!$F$7="Linear interpolation",LinInterp($AO$5:$AO$18,$AM$5:$AM$18,BC2606),CubicSpline($AO$5:$AO$18,$AM$5:$AM$18,BC2606))</f>
        <v>14.149434158859515</v>
      </c>
      <c r="BE2606" s="221">
        <f t="shared" si="5741"/>
        <v>2.567790631040697</v>
      </c>
      <c r="BF2606" s="221">
        <f>BE2606/PRODUCT($BG$6:BG2605)</f>
        <v>1.0003620531001136</v>
      </c>
      <c r="BG2606" s="16">
        <f t="shared" si="5807"/>
        <v>1.0003620458071298</v>
      </c>
      <c r="BH2606" s="10">
        <f t="shared" si="5808"/>
        <v>13.214671960239176</v>
      </c>
      <c r="BI2606" s="90"/>
      <c r="BJ2606" s="17">
        <f t="shared" si="5791"/>
        <v>48599</v>
      </c>
      <c r="BK2606" s="16">
        <f t="shared" si="5784"/>
        <v>13.208607509035076</v>
      </c>
      <c r="BL2606" s="10">
        <f ca="1">IFERROR(AVERAGE(INDIRECT("BK"&amp;AC2606-Template!$F$10+1):INDIRECT("BK"&amp;AC2606)),0)</f>
        <v>13.204406343334059</v>
      </c>
      <c r="BM2606" s="35"/>
      <c r="BN2606" s="86"/>
      <c r="BO2606" s="35"/>
      <c r="BP2606" s="35"/>
      <c r="BQ2606" s="35"/>
      <c r="BR2606" s="35"/>
      <c r="BS2606" s="35"/>
      <c r="BT2606" s="35"/>
      <c r="BU2606" s="35"/>
      <c r="BV2606" s="35"/>
      <c r="BW2606" s="35"/>
      <c r="BX2606" s="35"/>
      <c r="BY2606" s="35"/>
      <c r="BZ2606" s="35"/>
      <c r="CA2606" s="35"/>
      <c r="CB2606" s="35"/>
      <c r="CC2606" s="35"/>
      <c r="CD2606" s="35"/>
      <c r="CE2606" s="35"/>
      <c r="CF2606" s="35"/>
      <c r="CG2606" s="35"/>
      <c r="CH2606" s="35"/>
    </row>
    <row r="2607" spans="1:86" ht="15.6" x14ac:dyDescent="0.3">
      <c r="A2607" s="35"/>
      <c r="B2607" s="86"/>
      <c r="C2607" s="35"/>
      <c r="D2607" s="35"/>
      <c r="E2607" s="35"/>
      <c r="F2607" s="35"/>
      <c r="G2607" s="35"/>
      <c r="H2607" s="35"/>
      <c r="I2607" s="35"/>
      <c r="J2607" s="35"/>
      <c r="K2607" s="35"/>
      <c r="L2607" s="35"/>
      <c r="M2607" s="35"/>
      <c r="N2607" s="35"/>
      <c r="O2607" s="35"/>
      <c r="P2607" s="35"/>
      <c r="Q2607" s="35"/>
      <c r="R2607" s="35"/>
      <c r="S2607" s="35"/>
      <c r="T2607" s="17">
        <f t="shared" si="5785"/>
        <v>48623</v>
      </c>
      <c r="U2607" s="216">
        <f t="shared" si="5778"/>
        <v>7</v>
      </c>
      <c r="V2607" s="216">
        <f t="shared" si="5785"/>
        <v>2602</v>
      </c>
      <c r="W2607" s="16">
        <f t="shared" si="5792"/>
        <v>7.1287671232876715</v>
      </c>
      <c r="X2607" s="16" t="e">
        <f>IF(Template!$F$7="Linear interpolation",LinInterp($I$5:$I$22,$G$5:$G$22,W2607),CubicSpline($I$5:$I$22,$G$5:$G$22,W2607))</f>
        <v>#VALUE!</v>
      </c>
      <c r="Y2607" s="221" t="e">
        <f t="shared" si="5779"/>
        <v>#VALUE!</v>
      </c>
      <c r="Z2607" s="221" t="e">
        <f>Y2607/PRODUCT($AA$6:AA2606)</f>
        <v>#VALUE!</v>
      </c>
      <c r="AA2607" s="16" t="e">
        <f t="shared" si="5786"/>
        <v>#VALUE!</v>
      </c>
      <c r="AB2607" s="10" t="e">
        <f t="shared" si="5787"/>
        <v>#VALUE!</v>
      </c>
      <c r="AC2607" s="90">
        <f t="shared" si="5780"/>
        <v>2607</v>
      </c>
      <c r="AD2607" s="17">
        <f t="shared" si="5788"/>
        <v>48600</v>
      </c>
      <c r="AE2607" s="16" t="e">
        <f t="shared" si="5781"/>
        <v>#VALUE!</v>
      </c>
      <c r="AF2607" s="10">
        <f ca="1">IFERROR(AVERAGE(INDIRECT("AE"&amp;AC2607-Template!$F$10+1):INDIRECT("AE"&amp;AC2607)),0)</f>
        <v>0</v>
      </c>
      <c r="AG2607" s="35"/>
      <c r="AH2607" s="86"/>
      <c r="AI2607" s="35"/>
      <c r="AJ2607" s="35"/>
      <c r="AK2607" s="35"/>
      <c r="AL2607" s="35"/>
      <c r="AM2607" s="35"/>
      <c r="AN2607" s="35"/>
      <c r="AO2607" s="35"/>
      <c r="AP2607" s="35"/>
      <c r="AQ2607" s="35"/>
      <c r="AR2607" s="35"/>
      <c r="AS2607" s="35"/>
      <c r="AT2607" s="35"/>
      <c r="AU2607" s="35"/>
      <c r="AV2607" s="35"/>
      <c r="AW2607" s="35"/>
      <c r="AX2607" s="35"/>
      <c r="AY2607" s="35"/>
      <c r="AZ2607" s="17">
        <f t="shared" ref="AZ2607" si="5875">AZ2606+1</f>
        <v>48623</v>
      </c>
      <c r="BA2607" s="216">
        <f t="shared" si="5804"/>
        <v>7</v>
      </c>
      <c r="BB2607" s="216">
        <f t="shared" ref="BB2607" si="5876">BB2606+1</f>
        <v>2602</v>
      </c>
      <c r="BC2607" s="16">
        <f t="shared" si="5806"/>
        <v>7.1287671232876715</v>
      </c>
      <c r="BD2607" s="16">
        <f>IF(Template!$F$7="Linear interpolation",LinInterp($AO$5:$AO$18,$AM$5:$AM$18,BC2607),CubicSpline($AO$5:$AO$18,$AM$5:$AM$18,BC2607))</f>
        <v>14.149424941244623</v>
      </c>
      <c r="BE2607" s="221">
        <f t="shared" si="5741"/>
        <v>2.5687203262670684</v>
      </c>
      <c r="BF2607" s="221">
        <f>BE2607/PRODUCT($BG$6:BG2606)</f>
        <v>1.0003620676631451</v>
      </c>
      <c r="BG2607" s="16">
        <f t="shared" si="5807"/>
        <v>1.0003620458071298</v>
      </c>
      <c r="BH2607" s="10">
        <f t="shared" si="5808"/>
        <v>13.214671960239176</v>
      </c>
      <c r="BI2607" s="90"/>
      <c r="BJ2607" s="17">
        <f t="shared" si="5791"/>
        <v>48600</v>
      </c>
      <c r="BK2607" s="16">
        <f t="shared" si="5784"/>
        <v>13.20889166825301</v>
      </c>
      <c r="BL2607" s="10">
        <f ca="1">IFERROR(AVERAGE(INDIRECT("BK"&amp;AC2607-Template!$F$10+1):INDIRECT("BK"&amp;AC2607)),0)</f>
        <v>13.204688284236941</v>
      </c>
      <c r="BM2607" s="35"/>
      <c r="BN2607" s="86"/>
      <c r="BO2607" s="35"/>
      <c r="BP2607" s="35"/>
      <c r="BQ2607" s="35"/>
      <c r="BR2607" s="35"/>
      <c r="BS2607" s="35"/>
      <c r="BT2607" s="35"/>
      <c r="BU2607" s="35"/>
      <c r="BV2607" s="35"/>
      <c r="BW2607" s="35"/>
      <c r="BX2607" s="35"/>
      <c r="BY2607" s="35"/>
      <c r="BZ2607" s="35"/>
      <c r="CA2607" s="35"/>
      <c r="CB2607" s="35"/>
      <c r="CC2607" s="35"/>
      <c r="CD2607" s="35"/>
      <c r="CE2607" s="35"/>
      <c r="CF2607" s="35"/>
      <c r="CG2607" s="35"/>
      <c r="CH2607" s="35"/>
    </row>
    <row r="2608" spans="1:86" ht="15.6" x14ac:dyDescent="0.3">
      <c r="A2608" s="35"/>
      <c r="B2608" s="86"/>
      <c r="C2608" s="35"/>
      <c r="D2608" s="35"/>
      <c r="E2608" s="35"/>
      <c r="F2608" s="35"/>
      <c r="G2608" s="35"/>
      <c r="H2608" s="35"/>
      <c r="I2608" s="35"/>
      <c r="J2608" s="35"/>
      <c r="K2608" s="35"/>
      <c r="L2608" s="35"/>
      <c r="M2608" s="35"/>
      <c r="N2608" s="35"/>
      <c r="O2608" s="35"/>
      <c r="P2608" s="35"/>
      <c r="Q2608" s="35"/>
      <c r="R2608" s="35"/>
      <c r="S2608" s="35"/>
      <c r="T2608" s="17">
        <f t="shared" si="5785"/>
        <v>48624</v>
      </c>
      <c r="U2608" s="216">
        <f t="shared" si="5778"/>
        <v>1</v>
      </c>
      <c r="V2608" s="216">
        <f t="shared" si="5785"/>
        <v>2603</v>
      </c>
      <c r="W2608" s="16">
        <f t="shared" si="5792"/>
        <v>7.1315068493150688</v>
      </c>
      <c r="X2608" s="16" t="e">
        <f>IF(Template!$F$7="Linear interpolation",LinInterp($I$5:$I$22,$G$5:$G$22,W2608),CubicSpline($I$5:$I$22,$G$5:$G$22,W2608))</f>
        <v>#VALUE!</v>
      </c>
      <c r="Y2608" s="221" t="e">
        <f t="shared" si="5779"/>
        <v>#VALUE!</v>
      </c>
      <c r="Z2608" s="221" t="e">
        <f>Y2608/PRODUCT($AA$6:AA2607)</f>
        <v>#VALUE!</v>
      </c>
      <c r="AA2608" s="16" t="e">
        <f t="shared" si="5786"/>
        <v>#VALUE!</v>
      </c>
      <c r="AB2608" s="10" t="e">
        <f t="shared" si="5787"/>
        <v>#VALUE!</v>
      </c>
      <c r="AC2608" s="90">
        <f t="shared" si="5780"/>
        <v>2608</v>
      </c>
      <c r="AD2608" s="17">
        <f t="shared" si="5788"/>
        <v>48601</v>
      </c>
      <c r="AE2608" s="16" t="e">
        <f t="shared" si="5781"/>
        <v>#VALUE!</v>
      </c>
      <c r="AF2608" s="10">
        <f ca="1">IFERROR(AVERAGE(INDIRECT("AE"&amp;AC2608-Template!$F$10+1):INDIRECT("AE"&amp;AC2608)),0)</f>
        <v>0</v>
      </c>
      <c r="AG2608" s="35"/>
      <c r="AH2608" s="86"/>
      <c r="AI2608" s="35"/>
      <c r="AJ2608" s="35"/>
      <c r="AK2608" s="35"/>
      <c r="AL2608" s="35"/>
      <c r="AM2608" s="35"/>
      <c r="AN2608" s="35"/>
      <c r="AO2608" s="35"/>
      <c r="AP2608" s="35"/>
      <c r="AQ2608" s="35"/>
      <c r="AR2608" s="35"/>
      <c r="AS2608" s="35"/>
      <c r="AT2608" s="35"/>
      <c r="AU2608" s="35"/>
      <c r="AV2608" s="35"/>
      <c r="AW2608" s="35"/>
      <c r="AX2608" s="35"/>
      <c r="AY2608" s="35"/>
      <c r="AZ2608" s="17">
        <f t="shared" ref="AZ2608" si="5877">AZ2607+1</f>
        <v>48624</v>
      </c>
      <c r="BA2608" s="216">
        <f t="shared" si="5804"/>
        <v>1</v>
      </c>
      <c r="BB2608" s="216">
        <f t="shared" ref="BB2608" si="5878">BB2607+1</f>
        <v>2603</v>
      </c>
      <c r="BC2608" s="16">
        <f t="shared" si="5806"/>
        <v>7.1315068493150688</v>
      </c>
      <c r="BD2608" s="16">
        <f>IF(Template!$F$7="Linear interpolation",LinInterp($AO$5:$AO$18,$AM$5:$AM$18,BC2608),CubicSpline($AO$5:$AO$18,$AM$5:$AM$18,BC2608))</f>
        <v>14.149415846669823</v>
      </c>
      <c r="BE2608" s="221">
        <f t="shared" si="5741"/>
        <v>2.5696503767149124</v>
      </c>
      <c r="BF2608" s="221">
        <f>BE2608/PRODUCT($BG$6:BG2607)</f>
        <v>1.0003620894732388</v>
      </c>
      <c r="BG2608" s="16">
        <f t="shared" si="5807"/>
        <v>1.0003620894732388</v>
      </c>
      <c r="BH2608" s="10">
        <f t="shared" si="5808"/>
        <v>13.216265773215884</v>
      </c>
      <c r="BI2608" s="90"/>
      <c r="BJ2608" s="17">
        <f t="shared" si="5791"/>
        <v>48601</v>
      </c>
      <c r="BK2608" s="16">
        <f t="shared" si="5784"/>
        <v>13.20889166825301</v>
      </c>
      <c r="BL2608" s="10">
        <f ca="1">IFERROR(AVERAGE(INDIRECT("BK"&amp;AC2608-Template!$F$10+1):INDIRECT("BK"&amp;AC2608)),0)</f>
        <v>13.204963834800514</v>
      </c>
      <c r="BM2608" s="35"/>
      <c r="BN2608" s="86"/>
      <c r="BO2608" s="35"/>
      <c r="BP2608" s="35"/>
      <c r="BQ2608" s="35"/>
      <c r="BR2608" s="35"/>
      <c r="BS2608" s="35"/>
      <c r="BT2608" s="35"/>
      <c r="BU2608" s="35"/>
      <c r="BV2608" s="35"/>
      <c r="BW2608" s="35"/>
      <c r="BX2608" s="35"/>
      <c r="BY2608" s="35"/>
      <c r="BZ2608" s="35"/>
      <c r="CA2608" s="35"/>
      <c r="CB2608" s="35"/>
      <c r="CC2608" s="35"/>
      <c r="CD2608" s="35"/>
      <c r="CE2608" s="35"/>
      <c r="CF2608" s="35"/>
      <c r="CG2608" s="35"/>
      <c r="CH2608" s="35"/>
    </row>
    <row r="2609" spans="1:86" ht="15.6" x14ac:dyDescent="0.3">
      <c r="A2609" s="35"/>
      <c r="B2609" s="86"/>
      <c r="C2609" s="35"/>
      <c r="D2609" s="35"/>
      <c r="E2609" s="35"/>
      <c r="F2609" s="35"/>
      <c r="G2609" s="35"/>
      <c r="H2609" s="35"/>
      <c r="I2609" s="35"/>
      <c r="J2609" s="35"/>
      <c r="K2609" s="35"/>
      <c r="L2609" s="35"/>
      <c r="M2609" s="35"/>
      <c r="N2609" s="35"/>
      <c r="O2609" s="35"/>
      <c r="P2609" s="35"/>
      <c r="Q2609" s="35"/>
      <c r="R2609" s="35"/>
      <c r="S2609" s="35"/>
      <c r="T2609" s="17">
        <f t="shared" si="5785"/>
        <v>48625</v>
      </c>
      <c r="U2609" s="216">
        <f t="shared" si="5778"/>
        <v>2</v>
      </c>
      <c r="V2609" s="216">
        <f t="shared" si="5785"/>
        <v>2604</v>
      </c>
      <c r="W2609" s="16">
        <f t="shared" si="5792"/>
        <v>7.1342465753424653</v>
      </c>
      <c r="X2609" s="16" t="e">
        <f>IF(Template!$F$7="Linear interpolation",LinInterp($I$5:$I$22,$G$5:$G$22,W2609),CubicSpline($I$5:$I$22,$G$5:$G$22,W2609))</f>
        <v>#VALUE!</v>
      </c>
      <c r="Y2609" s="221" t="e">
        <f t="shared" si="5779"/>
        <v>#VALUE!</v>
      </c>
      <c r="Z2609" s="221" t="e">
        <f>Y2609/PRODUCT($AA$6:AA2608)</f>
        <v>#VALUE!</v>
      </c>
      <c r="AA2609" s="16" t="e">
        <f t="shared" si="5786"/>
        <v>#VALUE!</v>
      </c>
      <c r="AB2609" s="10" t="e">
        <f t="shared" si="5787"/>
        <v>#VALUE!</v>
      </c>
      <c r="AC2609" s="90">
        <f t="shared" si="5780"/>
        <v>2609</v>
      </c>
      <c r="AD2609" s="17">
        <f t="shared" si="5788"/>
        <v>48602</v>
      </c>
      <c r="AE2609" s="16" t="e">
        <f t="shared" si="5781"/>
        <v>#VALUE!</v>
      </c>
      <c r="AF2609" s="10">
        <f ca="1">IFERROR(AVERAGE(INDIRECT("AE"&amp;AC2609-Template!$F$10+1):INDIRECT("AE"&amp;AC2609)),0)</f>
        <v>0</v>
      </c>
      <c r="AG2609" s="35"/>
      <c r="AH2609" s="86"/>
      <c r="AI2609" s="35"/>
      <c r="AJ2609" s="35"/>
      <c r="AK2609" s="35"/>
      <c r="AL2609" s="35"/>
      <c r="AM2609" s="35"/>
      <c r="AN2609" s="35"/>
      <c r="AO2609" s="35"/>
      <c r="AP2609" s="35"/>
      <c r="AQ2609" s="35"/>
      <c r="AR2609" s="35"/>
      <c r="AS2609" s="35"/>
      <c r="AT2609" s="35"/>
      <c r="AU2609" s="35"/>
      <c r="AV2609" s="35"/>
      <c r="AW2609" s="35"/>
      <c r="AX2609" s="35"/>
      <c r="AY2609" s="35"/>
      <c r="AZ2609" s="17">
        <f t="shared" ref="AZ2609" si="5879">AZ2608+1</f>
        <v>48625</v>
      </c>
      <c r="BA2609" s="216">
        <f t="shared" si="5804"/>
        <v>2</v>
      </c>
      <c r="BB2609" s="216">
        <f t="shared" ref="BB2609" si="5880">BB2608+1</f>
        <v>2604</v>
      </c>
      <c r="BC2609" s="16">
        <f t="shared" si="5806"/>
        <v>7.1342465753424653</v>
      </c>
      <c r="BD2609" s="16">
        <f>IF(Template!$F$7="Linear interpolation",LinInterp($AO$5:$AO$18,$AM$5:$AM$18,BC2609),CubicSpline($AO$5:$AO$18,$AM$5:$AM$18,BC2609))</f>
        <v>14.149406874624912</v>
      </c>
      <c r="BE2609" s="221">
        <f t="shared" si="5741"/>
        <v>2.5705807824671325</v>
      </c>
      <c r="BF2609" s="221">
        <f>BE2609/PRODUCT($BG$6:BG2608)</f>
        <v>1.0003620748412512</v>
      </c>
      <c r="BG2609" s="16">
        <f t="shared" si="5807"/>
        <v>1.0003620748412512</v>
      </c>
      <c r="BH2609" s="10">
        <f t="shared" si="5808"/>
        <v>13.2157317056677</v>
      </c>
      <c r="BI2609" s="90"/>
      <c r="BJ2609" s="17">
        <f t="shared" si="5791"/>
        <v>48602</v>
      </c>
      <c r="BK2609" s="16">
        <f t="shared" si="5784"/>
        <v>13.20889166825301</v>
      </c>
      <c r="BL2609" s="10">
        <f ca="1">IFERROR(AVERAGE(INDIRECT("BK"&amp;AC2609-Template!$F$10+1):INDIRECT("BK"&amp;AC2609)),0)</f>
        <v>13.205232384571495</v>
      </c>
      <c r="BM2609" s="35"/>
      <c r="BN2609" s="86"/>
      <c r="BO2609" s="35"/>
      <c r="BP2609" s="35"/>
      <c r="BQ2609" s="35"/>
      <c r="BR2609" s="35"/>
      <c r="BS2609" s="35"/>
      <c r="BT2609" s="35"/>
      <c r="BU2609" s="35"/>
      <c r="BV2609" s="35"/>
      <c r="BW2609" s="35"/>
      <c r="BX2609" s="35"/>
      <c r="BY2609" s="35"/>
      <c r="BZ2609" s="35"/>
      <c r="CA2609" s="35"/>
      <c r="CB2609" s="35"/>
      <c r="CC2609" s="35"/>
      <c r="CD2609" s="35"/>
      <c r="CE2609" s="35"/>
      <c r="CF2609" s="35"/>
      <c r="CG2609" s="35"/>
      <c r="CH2609" s="35"/>
    </row>
    <row r="2610" spans="1:86" ht="15.6" x14ac:dyDescent="0.3">
      <c r="A2610" s="35"/>
      <c r="B2610" s="86"/>
      <c r="C2610" s="35"/>
      <c r="D2610" s="35"/>
      <c r="E2610" s="35"/>
      <c r="F2610" s="35"/>
      <c r="G2610" s="35"/>
      <c r="H2610" s="35"/>
      <c r="I2610" s="35"/>
      <c r="J2610" s="35"/>
      <c r="K2610" s="35"/>
      <c r="L2610" s="35"/>
      <c r="M2610" s="35"/>
      <c r="N2610" s="35"/>
      <c r="O2610" s="35"/>
      <c r="P2610" s="35"/>
      <c r="Q2610" s="35"/>
      <c r="R2610" s="35"/>
      <c r="S2610" s="35"/>
      <c r="T2610" s="17">
        <f t="shared" si="5785"/>
        <v>48626</v>
      </c>
      <c r="U2610" s="216">
        <f t="shared" si="5778"/>
        <v>3</v>
      </c>
      <c r="V2610" s="216">
        <f t="shared" si="5785"/>
        <v>2605</v>
      </c>
      <c r="W2610" s="16">
        <f t="shared" si="5792"/>
        <v>7.1369863013698627</v>
      </c>
      <c r="X2610" s="16" t="e">
        <f>IF(Template!$F$7="Linear interpolation",LinInterp($I$5:$I$22,$G$5:$G$22,W2610),CubicSpline($I$5:$I$22,$G$5:$G$22,W2610))</f>
        <v>#VALUE!</v>
      </c>
      <c r="Y2610" s="221" t="e">
        <f t="shared" si="5779"/>
        <v>#VALUE!</v>
      </c>
      <c r="Z2610" s="221" t="e">
        <f>Y2610/PRODUCT($AA$6:AA2609)</f>
        <v>#VALUE!</v>
      </c>
      <c r="AA2610" s="16" t="e">
        <f t="shared" si="5786"/>
        <v>#VALUE!</v>
      </c>
      <c r="AB2610" s="10" t="e">
        <f t="shared" si="5787"/>
        <v>#VALUE!</v>
      </c>
      <c r="AC2610" s="90">
        <f t="shared" si="5780"/>
        <v>2610</v>
      </c>
      <c r="AD2610" s="17">
        <f t="shared" si="5788"/>
        <v>48603</v>
      </c>
      <c r="AE2610" s="16" t="e">
        <f t="shared" si="5781"/>
        <v>#VALUE!</v>
      </c>
      <c r="AF2610" s="10">
        <f ca="1">IFERROR(AVERAGE(INDIRECT("AE"&amp;AC2610-Template!$F$10+1):INDIRECT("AE"&amp;AC2610)),0)</f>
        <v>0</v>
      </c>
      <c r="AG2610" s="35"/>
      <c r="AH2610" s="86"/>
      <c r="AI2610" s="35"/>
      <c r="AJ2610" s="35"/>
      <c r="AK2610" s="35"/>
      <c r="AL2610" s="35"/>
      <c r="AM2610" s="35"/>
      <c r="AN2610" s="35"/>
      <c r="AO2610" s="35"/>
      <c r="AP2610" s="35"/>
      <c r="AQ2610" s="35"/>
      <c r="AR2610" s="35"/>
      <c r="AS2610" s="35"/>
      <c r="AT2610" s="35"/>
      <c r="AU2610" s="35"/>
      <c r="AV2610" s="35"/>
      <c r="AW2610" s="35"/>
      <c r="AX2610" s="35"/>
      <c r="AY2610" s="35"/>
      <c r="AZ2610" s="17">
        <f t="shared" ref="AZ2610" si="5881">AZ2609+1</f>
        <v>48626</v>
      </c>
      <c r="BA2610" s="216">
        <f t="shared" si="5804"/>
        <v>3</v>
      </c>
      <c r="BB2610" s="216">
        <f t="shared" ref="BB2610" si="5882">BB2609+1</f>
        <v>2605</v>
      </c>
      <c r="BC2610" s="16">
        <f t="shared" si="5806"/>
        <v>7.1369863013698627</v>
      </c>
      <c r="BD2610" s="16">
        <f>IF(Template!$F$7="Linear interpolation",LinInterp($AO$5:$AO$18,$AM$5:$AM$18,BC2610),CubicSpline($AO$5:$AO$18,$AM$5:$AM$18,BC2610))</f>
        <v>14.149398024599684</v>
      </c>
      <c r="BE2610" s="221">
        <f t="shared" si="5741"/>
        <v>2.571511543606475</v>
      </c>
      <c r="BF2610" s="221">
        <f>BE2610/PRODUCT($BG$6:BG2609)</f>
        <v>1.0003620820421948</v>
      </c>
      <c r="BG2610" s="16">
        <f t="shared" si="5807"/>
        <v>1.0003620820421948</v>
      </c>
      <c r="BH2610" s="10">
        <f t="shared" si="5808"/>
        <v>13.215994540109799</v>
      </c>
      <c r="BI2610" s="90"/>
      <c r="BJ2610" s="17">
        <f t="shared" si="5791"/>
        <v>48603</v>
      </c>
      <c r="BK2610" s="16">
        <f t="shared" si="5784"/>
        <v>13.210588636011988</v>
      </c>
      <c r="BL2610" s="10">
        <f ca="1">IFERROR(AVERAGE(INDIRECT("BK"&amp;AC2610-Template!$F$10+1):INDIRECT("BK"&amp;AC2610)),0)</f>
        <v>13.205557499934441</v>
      </c>
      <c r="BM2610" s="35"/>
      <c r="BN2610" s="86"/>
      <c r="BO2610" s="35"/>
      <c r="BP2610" s="35"/>
      <c r="BQ2610" s="35"/>
      <c r="BR2610" s="35"/>
      <c r="BS2610" s="35"/>
      <c r="BT2610" s="35"/>
      <c r="BU2610" s="35"/>
      <c r="BV2610" s="35"/>
      <c r="BW2610" s="35"/>
      <c r="BX2610" s="35"/>
      <c r="BY2610" s="35"/>
      <c r="BZ2610" s="35"/>
      <c r="CA2610" s="35"/>
      <c r="CB2610" s="35"/>
      <c r="CC2610" s="35"/>
      <c r="CD2610" s="35"/>
      <c r="CE2610" s="35"/>
      <c r="CF2610" s="35"/>
      <c r="CG2610" s="35"/>
      <c r="CH2610" s="35"/>
    </row>
    <row r="2611" spans="1:86" ht="15.6" x14ac:dyDescent="0.3">
      <c r="A2611" s="35"/>
      <c r="B2611" s="86"/>
      <c r="C2611" s="35"/>
      <c r="D2611" s="35"/>
      <c r="E2611" s="35"/>
      <c r="F2611" s="35"/>
      <c r="G2611" s="35"/>
      <c r="H2611" s="35"/>
      <c r="I2611" s="35"/>
      <c r="J2611" s="35"/>
      <c r="K2611" s="35"/>
      <c r="L2611" s="35"/>
      <c r="M2611" s="35"/>
      <c r="N2611" s="35"/>
      <c r="O2611" s="35"/>
      <c r="P2611" s="35"/>
      <c r="Q2611" s="35"/>
      <c r="R2611" s="35"/>
      <c r="S2611" s="35"/>
      <c r="T2611" s="17">
        <f t="shared" si="5785"/>
        <v>48627</v>
      </c>
      <c r="U2611" s="216">
        <f t="shared" si="5778"/>
        <v>4</v>
      </c>
      <c r="V2611" s="216">
        <f t="shared" si="5785"/>
        <v>2606</v>
      </c>
      <c r="W2611" s="16">
        <f t="shared" si="5792"/>
        <v>7.13972602739726</v>
      </c>
      <c r="X2611" s="16" t="e">
        <f>IF(Template!$F$7="Linear interpolation",LinInterp($I$5:$I$22,$G$5:$G$22,W2611),CubicSpline($I$5:$I$22,$G$5:$G$22,W2611))</f>
        <v>#VALUE!</v>
      </c>
      <c r="Y2611" s="221" t="e">
        <f t="shared" si="5779"/>
        <v>#VALUE!</v>
      </c>
      <c r="Z2611" s="221" t="e">
        <f>Y2611/PRODUCT($AA$6:AA2610)</f>
        <v>#VALUE!</v>
      </c>
      <c r="AA2611" s="16" t="e">
        <f t="shared" si="5786"/>
        <v>#VALUE!</v>
      </c>
      <c r="AB2611" s="10" t="e">
        <f t="shared" si="5787"/>
        <v>#VALUE!</v>
      </c>
      <c r="AC2611" s="90">
        <f t="shared" si="5780"/>
        <v>2611</v>
      </c>
      <c r="AD2611" s="17">
        <f t="shared" si="5788"/>
        <v>48604</v>
      </c>
      <c r="AE2611" s="16" t="e">
        <f t="shared" si="5781"/>
        <v>#VALUE!</v>
      </c>
      <c r="AF2611" s="10">
        <f ca="1">IFERROR(AVERAGE(INDIRECT("AE"&amp;AC2611-Template!$F$10+1):INDIRECT("AE"&amp;AC2611)),0)</f>
        <v>0</v>
      </c>
      <c r="AG2611" s="35"/>
      <c r="AH2611" s="86"/>
      <c r="AI2611" s="35"/>
      <c r="AJ2611" s="35"/>
      <c r="AK2611" s="35"/>
      <c r="AL2611" s="35"/>
      <c r="AM2611" s="35"/>
      <c r="AN2611" s="35"/>
      <c r="AO2611" s="35"/>
      <c r="AP2611" s="35"/>
      <c r="AQ2611" s="35"/>
      <c r="AR2611" s="35"/>
      <c r="AS2611" s="35"/>
      <c r="AT2611" s="35"/>
      <c r="AU2611" s="35"/>
      <c r="AV2611" s="35"/>
      <c r="AW2611" s="35"/>
      <c r="AX2611" s="35"/>
      <c r="AY2611" s="35"/>
      <c r="AZ2611" s="17">
        <f t="shared" ref="AZ2611" si="5883">AZ2610+1</f>
        <v>48627</v>
      </c>
      <c r="BA2611" s="216">
        <f t="shared" si="5804"/>
        <v>4</v>
      </c>
      <c r="BB2611" s="216">
        <f t="shared" ref="BB2611" si="5884">BB2610+1</f>
        <v>2606</v>
      </c>
      <c r="BC2611" s="16">
        <f t="shared" si="5806"/>
        <v>7.13972602739726</v>
      </c>
      <c r="BD2611" s="16">
        <f>IF(Template!$F$7="Linear interpolation",LinInterp($AO$5:$AO$18,$AM$5:$AM$18,BC2611),CubicSpline($AO$5:$AO$18,$AM$5:$AM$18,BC2611))</f>
        <v>14.14938929608393</v>
      </c>
      <c r="BE2611" s="221">
        <f t="shared" ref="BE2611:BE2674" si="5885">(1+(BD2611/100))^BC2611</f>
        <v>2.5724426602155348</v>
      </c>
      <c r="BF2611" s="221">
        <f>BE2611/PRODUCT($BG$6:BG2610)</f>
        <v>1.0003620892200056</v>
      </c>
      <c r="BG2611" s="16">
        <f t="shared" si="5807"/>
        <v>1.0003620892200056</v>
      </c>
      <c r="BH2611" s="10">
        <f t="shared" si="5808"/>
        <v>13.216256530203641</v>
      </c>
      <c r="BI2611" s="90"/>
      <c r="BJ2611" s="17">
        <f t="shared" si="5791"/>
        <v>48604</v>
      </c>
      <c r="BK2611" s="16">
        <f t="shared" si="5784"/>
        <v>13.210020308798809</v>
      </c>
      <c r="BL2611" s="10">
        <f ca="1">IFERROR(AVERAGE(INDIRECT("BK"&amp;AC2611-Template!$F$10+1):INDIRECT("BK"&amp;AC2611)),0)</f>
        <v>13.205863671056949</v>
      </c>
      <c r="BM2611" s="35"/>
      <c r="BN2611" s="86"/>
      <c r="BO2611" s="35"/>
      <c r="BP2611" s="35"/>
      <c r="BQ2611" s="35"/>
      <c r="BR2611" s="35"/>
      <c r="BS2611" s="35"/>
      <c r="BT2611" s="35"/>
      <c r="BU2611" s="35"/>
      <c r="BV2611" s="35"/>
      <c r="BW2611" s="35"/>
      <c r="BX2611" s="35"/>
      <c r="BY2611" s="35"/>
      <c r="BZ2611" s="35"/>
      <c r="CA2611" s="35"/>
      <c r="CB2611" s="35"/>
      <c r="CC2611" s="35"/>
      <c r="CD2611" s="35"/>
      <c r="CE2611" s="35"/>
      <c r="CF2611" s="35"/>
      <c r="CG2611" s="35"/>
      <c r="CH2611" s="35"/>
    </row>
    <row r="2612" spans="1:86" ht="15.6" x14ac:dyDescent="0.3">
      <c r="A2612" s="35"/>
      <c r="B2612" s="86"/>
      <c r="C2612" s="35"/>
      <c r="D2612" s="35"/>
      <c r="E2612" s="35"/>
      <c r="F2612" s="35"/>
      <c r="G2612" s="35"/>
      <c r="H2612" s="35"/>
      <c r="I2612" s="35"/>
      <c r="J2612" s="35"/>
      <c r="K2612" s="35"/>
      <c r="L2612" s="35"/>
      <c r="M2612" s="35"/>
      <c r="N2612" s="35"/>
      <c r="O2612" s="35"/>
      <c r="P2612" s="35"/>
      <c r="Q2612" s="35"/>
      <c r="R2612" s="35"/>
      <c r="S2612" s="35"/>
      <c r="T2612" s="17">
        <f t="shared" si="5785"/>
        <v>48628</v>
      </c>
      <c r="U2612" s="216">
        <f t="shared" si="5778"/>
        <v>5</v>
      </c>
      <c r="V2612" s="216">
        <f t="shared" si="5785"/>
        <v>2607</v>
      </c>
      <c r="W2612" s="16">
        <f t="shared" si="5792"/>
        <v>7.1424657534246574</v>
      </c>
      <c r="X2612" s="16" t="e">
        <f>IF(Template!$F$7="Linear interpolation",LinInterp($I$5:$I$22,$G$5:$G$22,W2612),CubicSpline($I$5:$I$22,$G$5:$G$22,W2612))</f>
        <v>#VALUE!</v>
      </c>
      <c r="Y2612" s="221" t="e">
        <f t="shared" si="5779"/>
        <v>#VALUE!</v>
      </c>
      <c r="Z2612" s="221" t="e">
        <f>Y2612/PRODUCT($AA$6:AA2611)</f>
        <v>#VALUE!</v>
      </c>
      <c r="AA2612" s="16" t="e">
        <f t="shared" si="5786"/>
        <v>#VALUE!</v>
      </c>
      <c r="AB2612" s="10" t="e">
        <f t="shared" si="5787"/>
        <v>#VALUE!</v>
      </c>
      <c r="AC2612" s="90">
        <f t="shared" si="5780"/>
        <v>2612</v>
      </c>
      <c r="AD2612" s="17">
        <f t="shared" si="5788"/>
        <v>48605</v>
      </c>
      <c r="AE2612" s="16" t="e">
        <f t="shared" si="5781"/>
        <v>#VALUE!</v>
      </c>
      <c r="AF2612" s="10">
        <f ca="1">IFERROR(AVERAGE(INDIRECT("AE"&amp;AC2612-Template!$F$10+1):INDIRECT("AE"&amp;AC2612)),0)</f>
        <v>0</v>
      </c>
      <c r="AG2612" s="35"/>
      <c r="AH2612" s="86"/>
      <c r="AI2612" s="35"/>
      <c r="AJ2612" s="35"/>
      <c r="AK2612" s="35"/>
      <c r="AL2612" s="35"/>
      <c r="AM2612" s="35"/>
      <c r="AN2612" s="35"/>
      <c r="AO2612" s="35"/>
      <c r="AP2612" s="35"/>
      <c r="AQ2612" s="35"/>
      <c r="AR2612" s="35"/>
      <c r="AS2612" s="35"/>
      <c r="AT2612" s="35"/>
      <c r="AU2612" s="35"/>
      <c r="AV2612" s="35"/>
      <c r="AW2612" s="35"/>
      <c r="AX2612" s="35"/>
      <c r="AY2612" s="35"/>
      <c r="AZ2612" s="17">
        <f t="shared" ref="AZ2612" si="5886">AZ2611+1</f>
        <v>48628</v>
      </c>
      <c r="BA2612" s="216">
        <f t="shared" si="5804"/>
        <v>5</v>
      </c>
      <c r="BB2612" s="216">
        <f t="shared" ref="BB2612" si="5887">BB2611+1</f>
        <v>2607</v>
      </c>
      <c r="BC2612" s="16">
        <f t="shared" si="5806"/>
        <v>7.1424657534246574</v>
      </c>
      <c r="BD2612" s="16">
        <f>IF(Template!$F$7="Linear interpolation",LinInterp($AO$5:$AO$18,$AM$5:$AM$18,BC2612),CubicSpline($AO$5:$AO$18,$AM$5:$AM$18,BC2612))</f>
        <v>14.149380688567447</v>
      </c>
      <c r="BE2612" s="221">
        <f t="shared" si="5885"/>
        <v>2.5733741323767529</v>
      </c>
      <c r="BF2612" s="221">
        <f>BE2612/PRODUCT($BG$6:BG2611)</f>
        <v>1.000362096374634</v>
      </c>
      <c r="BG2612" s="16">
        <f t="shared" si="5807"/>
        <v>1.000362096374634</v>
      </c>
      <c r="BH2612" s="10">
        <f t="shared" si="5808"/>
        <v>13.216517674141892</v>
      </c>
      <c r="BI2612" s="90"/>
      <c r="BJ2612" s="17">
        <f t="shared" si="5791"/>
        <v>48605</v>
      </c>
      <c r="BK2612" s="16">
        <f t="shared" si="5784"/>
        <v>13.210300461015677</v>
      </c>
      <c r="BL2612" s="10">
        <f ca="1">IFERROR(AVERAGE(INDIRECT("BK"&amp;AC2612-Template!$F$10+1):INDIRECT("BK"&amp;AC2612)),0)</f>
        <v>13.206131057084384</v>
      </c>
      <c r="BM2612" s="35"/>
      <c r="BN2612" s="86"/>
      <c r="BO2612" s="35"/>
      <c r="BP2612" s="35"/>
      <c r="BQ2612" s="35"/>
      <c r="BR2612" s="35"/>
      <c r="BS2612" s="35"/>
      <c r="BT2612" s="35"/>
      <c r="BU2612" s="35"/>
      <c r="BV2612" s="35"/>
      <c r="BW2612" s="35"/>
      <c r="BX2612" s="35"/>
      <c r="BY2612" s="35"/>
      <c r="BZ2612" s="35"/>
      <c r="CA2612" s="35"/>
      <c r="CB2612" s="35"/>
      <c r="CC2612" s="35"/>
      <c r="CD2612" s="35"/>
      <c r="CE2612" s="35"/>
      <c r="CF2612" s="35"/>
      <c r="CG2612" s="35"/>
      <c r="CH2612" s="35"/>
    </row>
    <row r="2613" spans="1:86" ht="15.6" x14ac:dyDescent="0.3">
      <c r="A2613" s="35"/>
      <c r="B2613" s="86"/>
      <c r="C2613" s="35"/>
      <c r="D2613" s="35"/>
      <c r="E2613" s="35"/>
      <c r="F2613" s="35"/>
      <c r="G2613" s="35"/>
      <c r="H2613" s="35"/>
      <c r="I2613" s="35"/>
      <c r="J2613" s="35"/>
      <c r="K2613" s="35"/>
      <c r="L2613" s="35"/>
      <c r="M2613" s="35"/>
      <c r="N2613" s="35"/>
      <c r="O2613" s="35"/>
      <c r="P2613" s="35"/>
      <c r="Q2613" s="35"/>
      <c r="R2613" s="35"/>
      <c r="S2613" s="35"/>
      <c r="T2613" s="17">
        <f t="shared" si="5785"/>
        <v>48629</v>
      </c>
      <c r="U2613" s="216">
        <f t="shared" si="5778"/>
        <v>6</v>
      </c>
      <c r="V2613" s="216">
        <f t="shared" si="5785"/>
        <v>2608</v>
      </c>
      <c r="W2613" s="16">
        <f t="shared" si="5792"/>
        <v>7.1452054794520548</v>
      </c>
      <c r="X2613" s="16" t="e">
        <f>IF(Template!$F$7="Linear interpolation",LinInterp($I$5:$I$22,$G$5:$G$22,W2613),CubicSpline($I$5:$I$22,$G$5:$G$22,W2613))</f>
        <v>#VALUE!</v>
      </c>
      <c r="Y2613" s="221" t="e">
        <f t="shared" si="5779"/>
        <v>#VALUE!</v>
      </c>
      <c r="Z2613" s="221" t="e">
        <f>Y2613/PRODUCT($AA$6:AA2612)</f>
        <v>#VALUE!</v>
      </c>
      <c r="AA2613" s="16" t="e">
        <f t="shared" si="5786"/>
        <v>#VALUE!</v>
      </c>
      <c r="AB2613" s="10" t="e">
        <f t="shared" si="5787"/>
        <v>#VALUE!</v>
      </c>
      <c r="AC2613" s="90">
        <f t="shared" si="5780"/>
        <v>2613</v>
      </c>
      <c r="AD2613" s="17">
        <f t="shared" si="5788"/>
        <v>48606</v>
      </c>
      <c r="AE2613" s="16" t="e">
        <f t="shared" si="5781"/>
        <v>#VALUE!</v>
      </c>
      <c r="AF2613" s="10">
        <f ca="1">IFERROR(AVERAGE(INDIRECT("AE"&amp;AC2613-Template!$F$10+1):INDIRECT("AE"&amp;AC2613)),0)</f>
        <v>0</v>
      </c>
      <c r="AG2613" s="35"/>
      <c r="AH2613" s="86"/>
      <c r="AI2613" s="35"/>
      <c r="AJ2613" s="35"/>
      <c r="AK2613" s="35"/>
      <c r="AL2613" s="35"/>
      <c r="AM2613" s="35"/>
      <c r="AN2613" s="35"/>
      <c r="AO2613" s="35"/>
      <c r="AP2613" s="35"/>
      <c r="AQ2613" s="35"/>
      <c r="AR2613" s="35"/>
      <c r="AS2613" s="35"/>
      <c r="AT2613" s="35"/>
      <c r="AU2613" s="35"/>
      <c r="AV2613" s="35"/>
      <c r="AW2613" s="35"/>
      <c r="AX2613" s="35"/>
      <c r="AY2613" s="35"/>
      <c r="AZ2613" s="17">
        <f t="shared" ref="AZ2613" si="5888">AZ2612+1</f>
        <v>48629</v>
      </c>
      <c r="BA2613" s="216">
        <f t="shared" si="5804"/>
        <v>6</v>
      </c>
      <c r="BB2613" s="216">
        <f t="shared" ref="BB2613" si="5889">BB2612+1</f>
        <v>2608</v>
      </c>
      <c r="BC2613" s="16">
        <f t="shared" si="5806"/>
        <v>7.1452054794520548</v>
      </c>
      <c r="BD2613" s="16">
        <f>IF(Template!$F$7="Linear interpolation",LinInterp($AO$5:$AO$18,$AM$5:$AM$18,BC2613),CubicSpline($AO$5:$AO$18,$AM$5:$AM$18,BC2613))</f>
        <v>14.149372201540031</v>
      </c>
      <c r="BE2613" s="221">
        <f t="shared" si="5885"/>
        <v>2.5743059601724236</v>
      </c>
      <c r="BF2613" s="221">
        <f>BE2613/PRODUCT($BG$6:BG2612)</f>
        <v>1.0003621035060339</v>
      </c>
      <c r="BG2613" s="16">
        <f t="shared" si="5807"/>
        <v>1.000362096374634</v>
      </c>
      <c r="BH2613" s="10">
        <f t="shared" si="5808"/>
        <v>13.216517674141892</v>
      </c>
      <c r="BI2613" s="90"/>
      <c r="BJ2613" s="17">
        <f t="shared" si="5791"/>
        <v>48606</v>
      </c>
      <c r="BK2613" s="16">
        <f t="shared" si="5784"/>
        <v>13.210579806449241</v>
      </c>
      <c r="BL2613" s="10">
        <f ca="1">IFERROR(AVERAGE(INDIRECT("BK"&amp;AC2613-Template!$F$10+1):INDIRECT("BK"&amp;AC2613)),0)</f>
        <v>13.20642175150024</v>
      </c>
      <c r="BM2613" s="35"/>
      <c r="BN2613" s="86"/>
      <c r="BO2613" s="35"/>
      <c r="BP2613" s="35"/>
      <c r="BQ2613" s="35"/>
      <c r="BR2613" s="35"/>
      <c r="BS2613" s="35"/>
      <c r="BT2613" s="35"/>
      <c r="BU2613" s="35"/>
      <c r="BV2613" s="35"/>
      <c r="BW2613" s="35"/>
      <c r="BX2613" s="35"/>
      <c r="BY2613" s="35"/>
      <c r="BZ2613" s="35"/>
      <c r="CA2613" s="35"/>
      <c r="CB2613" s="35"/>
      <c r="CC2613" s="35"/>
      <c r="CD2613" s="35"/>
      <c r="CE2613" s="35"/>
      <c r="CF2613" s="35"/>
      <c r="CG2613" s="35"/>
      <c r="CH2613" s="35"/>
    </row>
    <row r="2614" spans="1:86" ht="15.6" x14ac:dyDescent="0.3">
      <c r="A2614" s="35"/>
      <c r="B2614" s="86"/>
      <c r="C2614" s="35"/>
      <c r="D2614" s="35"/>
      <c r="E2614" s="35"/>
      <c r="F2614" s="35"/>
      <c r="G2614" s="35"/>
      <c r="H2614" s="35"/>
      <c r="I2614" s="35"/>
      <c r="J2614" s="35"/>
      <c r="K2614" s="35"/>
      <c r="L2614" s="35"/>
      <c r="M2614" s="35"/>
      <c r="N2614" s="35"/>
      <c r="O2614" s="35"/>
      <c r="P2614" s="35"/>
      <c r="Q2614" s="35"/>
      <c r="R2614" s="35"/>
      <c r="S2614" s="35"/>
      <c r="T2614" s="17">
        <f t="shared" si="5785"/>
        <v>48630</v>
      </c>
      <c r="U2614" s="216">
        <f t="shared" si="5778"/>
        <v>7</v>
      </c>
      <c r="V2614" s="216">
        <f t="shared" si="5785"/>
        <v>2609</v>
      </c>
      <c r="W2614" s="16">
        <f t="shared" si="5792"/>
        <v>7.1479452054794521</v>
      </c>
      <c r="X2614" s="16" t="e">
        <f>IF(Template!$F$7="Linear interpolation",LinInterp($I$5:$I$22,$G$5:$G$22,W2614),CubicSpline($I$5:$I$22,$G$5:$G$22,W2614))</f>
        <v>#VALUE!</v>
      </c>
      <c r="Y2614" s="221" t="e">
        <f t="shared" si="5779"/>
        <v>#VALUE!</v>
      </c>
      <c r="Z2614" s="221" t="e">
        <f>Y2614/PRODUCT($AA$6:AA2613)</f>
        <v>#VALUE!</v>
      </c>
      <c r="AA2614" s="16" t="e">
        <f t="shared" si="5786"/>
        <v>#VALUE!</v>
      </c>
      <c r="AB2614" s="10" t="e">
        <f t="shared" si="5787"/>
        <v>#VALUE!</v>
      </c>
      <c r="AC2614" s="90">
        <f t="shared" si="5780"/>
        <v>2614</v>
      </c>
      <c r="AD2614" s="17">
        <f t="shared" si="5788"/>
        <v>48607</v>
      </c>
      <c r="AE2614" s="16" t="e">
        <f t="shared" si="5781"/>
        <v>#VALUE!</v>
      </c>
      <c r="AF2614" s="10">
        <f ca="1">IFERROR(AVERAGE(INDIRECT("AE"&amp;AC2614-Template!$F$10+1):INDIRECT("AE"&amp;AC2614)),0)</f>
        <v>0</v>
      </c>
      <c r="AG2614" s="35"/>
      <c r="AH2614" s="86"/>
      <c r="AI2614" s="35"/>
      <c r="AJ2614" s="35"/>
      <c r="AK2614" s="35"/>
      <c r="AL2614" s="35"/>
      <c r="AM2614" s="35"/>
      <c r="AN2614" s="35"/>
      <c r="AO2614" s="35"/>
      <c r="AP2614" s="35"/>
      <c r="AQ2614" s="35"/>
      <c r="AR2614" s="35"/>
      <c r="AS2614" s="35"/>
      <c r="AT2614" s="35"/>
      <c r="AU2614" s="35"/>
      <c r="AV2614" s="35"/>
      <c r="AW2614" s="35"/>
      <c r="AX2614" s="35"/>
      <c r="AY2614" s="35"/>
      <c r="AZ2614" s="17">
        <f t="shared" ref="AZ2614" si="5890">AZ2613+1</f>
        <v>48630</v>
      </c>
      <c r="BA2614" s="216">
        <f t="shared" si="5804"/>
        <v>7</v>
      </c>
      <c r="BB2614" s="216">
        <f t="shared" ref="BB2614" si="5891">BB2613+1</f>
        <v>2609</v>
      </c>
      <c r="BC2614" s="16">
        <f t="shared" si="5806"/>
        <v>7.1479452054794521</v>
      </c>
      <c r="BD2614" s="16">
        <f>IF(Template!$F$7="Linear interpolation",LinInterp($AO$5:$AO$18,$AM$5:$AM$18,BC2614),CubicSpline($AO$5:$AO$18,$AM$5:$AM$18,BC2614))</f>
        <v>14.149363834491473</v>
      </c>
      <c r="BE2614" s="221">
        <f t="shared" si="5885"/>
        <v>2.5752381436846807</v>
      </c>
      <c r="BF2614" s="221">
        <f>BE2614/PRODUCT($BG$6:BG2613)</f>
        <v>1.0003621177455535</v>
      </c>
      <c r="BG2614" s="16">
        <f t="shared" si="5807"/>
        <v>1.000362096374634</v>
      </c>
      <c r="BH2614" s="10">
        <f t="shared" si="5808"/>
        <v>13.216517674141892</v>
      </c>
      <c r="BI2614" s="90"/>
      <c r="BJ2614" s="17">
        <f t="shared" si="5791"/>
        <v>48607</v>
      </c>
      <c r="BK2614" s="16">
        <f t="shared" si="5784"/>
        <v>13.210858343381314</v>
      </c>
      <c r="BL2614" s="10">
        <f ca="1">IFERROR(AVERAGE(INDIRECT("BK"&amp;AC2614-Template!$F$10+1):INDIRECT("BK"&amp;AC2614)),0)</f>
        <v>13.206711770089258</v>
      </c>
      <c r="BM2614" s="35"/>
      <c r="BN2614" s="86"/>
      <c r="BO2614" s="35"/>
      <c r="BP2614" s="35"/>
      <c r="BQ2614" s="35"/>
      <c r="BR2614" s="35"/>
      <c r="BS2614" s="35"/>
      <c r="BT2614" s="35"/>
      <c r="BU2614" s="35"/>
      <c r="BV2614" s="35"/>
      <c r="BW2614" s="35"/>
      <c r="BX2614" s="35"/>
      <c r="BY2614" s="35"/>
      <c r="BZ2614" s="35"/>
      <c r="CA2614" s="35"/>
      <c r="CB2614" s="35"/>
      <c r="CC2614" s="35"/>
      <c r="CD2614" s="35"/>
      <c r="CE2614" s="35"/>
      <c r="CF2614" s="35"/>
      <c r="CG2614" s="35"/>
      <c r="CH2614" s="35"/>
    </row>
    <row r="2615" spans="1:86" ht="15.6" x14ac:dyDescent="0.3">
      <c r="A2615" s="35"/>
      <c r="B2615" s="86"/>
      <c r="C2615" s="35"/>
      <c r="D2615" s="35"/>
      <c r="E2615" s="35"/>
      <c r="F2615" s="35"/>
      <c r="G2615" s="35"/>
      <c r="H2615" s="35"/>
      <c r="I2615" s="35"/>
      <c r="J2615" s="35"/>
      <c r="K2615" s="35"/>
      <c r="L2615" s="35"/>
      <c r="M2615" s="35"/>
      <c r="N2615" s="35"/>
      <c r="O2615" s="35"/>
      <c r="P2615" s="35"/>
      <c r="Q2615" s="35"/>
      <c r="R2615" s="35"/>
      <c r="S2615" s="35"/>
      <c r="T2615" s="17">
        <f t="shared" si="5785"/>
        <v>48631</v>
      </c>
      <c r="U2615" s="216">
        <f t="shared" si="5778"/>
        <v>1</v>
      </c>
      <c r="V2615" s="216">
        <f t="shared" si="5785"/>
        <v>2610</v>
      </c>
      <c r="W2615" s="16">
        <f t="shared" si="5792"/>
        <v>7.1506849315068495</v>
      </c>
      <c r="X2615" s="16" t="e">
        <f>IF(Template!$F$7="Linear interpolation",LinInterp($I$5:$I$22,$G$5:$G$22,W2615),CubicSpline($I$5:$I$22,$G$5:$G$22,W2615))</f>
        <v>#VALUE!</v>
      </c>
      <c r="Y2615" s="221" t="e">
        <f t="shared" si="5779"/>
        <v>#VALUE!</v>
      </c>
      <c r="Z2615" s="221" t="e">
        <f>Y2615/PRODUCT($AA$6:AA2614)</f>
        <v>#VALUE!</v>
      </c>
      <c r="AA2615" s="16" t="e">
        <f t="shared" si="5786"/>
        <v>#VALUE!</v>
      </c>
      <c r="AB2615" s="10" t="e">
        <f t="shared" si="5787"/>
        <v>#VALUE!</v>
      </c>
      <c r="AC2615" s="90">
        <f t="shared" si="5780"/>
        <v>2615</v>
      </c>
      <c r="AD2615" s="17">
        <f t="shared" si="5788"/>
        <v>48608</v>
      </c>
      <c r="AE2615" s="16" t="e">
        <f t="shared" si="5781"/>
        <v>#VALUE!</v>
      </c>
      <c r="AF2615" s="10">
        <f ca="1">IFERROR(AVERAGE(INDIRECT("AE"&amp;AC2615-Template!$F$10+1):INDIRECT("AE"&amp;AC2615)),0)</f>
        <v>0</v>
      </c>
      <c r="AG2615" s="35"/>
      <c r="AH2615" s="86"/>
      <c r="AI2615" s="35"/>
      <c r="AJ2615" s="35"/>
      <c r="AK2615" s="35"/>
      <c r="AL2615" s="35"/>
      <c r="AM2615" s="35"/>
      <c r="AN2615" s="35"/>
      <c r="AO2615" s="35"/>
      <c r="AP2615" s="35"/>
      <c r="AQ2615" s="35"/>
      <c r="AR2615" s="35"/>
      <c r="AS2615" s="35"/>
      <c r="AT2615" s="35"/>
      <c r="AU2615" s="35"/>
      <c r="AV2615" s="35"/>
      <c r="AW2615" s="35"/>
      <c r="AX2615" s="35"/>
      <c r="AY2615" s="35"/>
      <c r="AZ2615" s="17">
        <f t="shared" ref="AZ2615" si="5892">AZ2614+1</f>
        <v>48631</v>
      </c>
      <c r="BA2615" s="216">
        <f t="shared" si="5804"/>
        <v>1</v>
      </c>
      <c r="BB2615" s="216">
        <f t="shared" ref="BB2615" si="5893">BB2614+1</f>
        <v>2610</v>
      </c>
      <c r="BC2615" s="16">
        <f t="shared" si="5806"/>
        <v>7.1506849315068495</v>
      </c>
      <c r="BD2615" s="16">
        <f>IF(Template!$F$7="Linear interpolation",LinInterp($AO$5:$AO$18,$AM$5:$AM$18,BC2615),CubicSpline($AO$5:$AO$18,$AM$5:$AM$18,BC2615))</f>
        <v>14.14935558691157</v>
      </c>
      <c r="BE2615" s="221">
        <f t="shared" si="5885"/>
        <v>2.5761706829955013</v>
      </c>
      <c r="BF2615" s="221">
        <f>BE2615/PRODUCT($BG$6:BG2614)</f>
        <v>1.0003621390698627</v>
      </c>
      <c r="BG2615" s="16">
        <f t="shared" si="5807"/>
        <v>1.0003621390698627</v>
      </c>
      <c r="BH2615" s="10">
        <f t="shared" si="5808"/>
        <v>13.218076049988925</v>
      </c>
      <c r="BI2615" s="90"/>
      <c r="BJ2615" s="17">
        <f t="shared" si="5791"/>
        <v>48608</v>
      </c>
      <c r="BK2615" s="16">
        <f t="shared" si="5784"/>
        <v>13.210858343381314</v>
      </c>
      <c r="BL2615" s="10">
        <f ca="1">IFERROR(AVERAGE(INDIRECT("BK"&amp;AC2615-Template!$F$10+1):INDIRECT("BK"&amp;AC2615)),0)</f>
        <v>13.206991746744754</v>
      </c>
      <c r="BM2615" s="35"/>
      <c r="BN2615" s="86"/>
      <c r="BO2615" s="35"/>
      <c r="BP2615" s="35"/>
      <c r="BQ2615" s="35"/>
      <c r="BR2615" s="35"/>
      <c r="BS2615" s="35"/>
      <c r="BT2615" s="35"/>
      <c r="BU2615" s="35"/>
      <c r="BV2615" s="35"/>
      <c r="BW2615" s="35"/>
      <c r="BX2615" s="35"/>
      <c r="BY2615" s="35"/>
      <c r="BZ2615" s="35"/>
      <c r="CA2615" s="35"/>
      <c r="CB2615" s="35"/>
      <c r="CC2615" s="35"/>
      <c r="CD2615" s="35"/>
      <c r="CE2615" s="35"/>
      <c r="CF2615" s="35"/>
      <c r="CG2615" s="35"/>
      <c r="CH2615" s="35"/>
    </row>
    <row r="2616" spans="1:86" ht="15.6" x14ac:dyDescent="0.3">
      <c r="A2616" s="35"/>
      <c r="B2616" s="86"/>
      <c r="C2616" s="35"/>
      <c r="D2616" s="35"/>
      <c r="E2616" s="35"/>
      <c r="F2616" s="35"/>
      <c r="G2616" s="35"/>
      <c r="H2616" s="35"/>
      <c r="I2616" s="35"/>
      <c r="J2616" s="35"/>
      <c r="K2616" s="35"/>
      <c r="L2616" s="35"/>
      <c r="M2616" s="35"/>
      <c r="N2616" s="35"/>
      <c r="O2616" s="35"/>
      <c r="P2616" s="35"/>
      <c r="Q2616" s="35"/>
      <c r="R2616" s="35"/>
      <c r="S2616" s="35"/>
      <c r="T2616" s="17">
        <f t="shared" si="5785"/>
        <v>48632</v>
      </c>
      <c r="U2616" s="216">
        <f t="shared" si="5778"/>
        <v>2</v>
      </c>
      <c r="V2616" s="216">
        <f t="shared" si="5785"/>
        <v>2611</v>
      </c>
      <c r="W2616" s="16">
        <f t="shared" si="5792"/>
        <v>7.1534246575342468</v>
      </c>
      <c r="X2616" s="16" t="e">
        <f>IF(Template!$F$7="Linear interpolation",LinInterp($I$5:$I$22,$G$5:$G$22,W2616),CubicSpline($I$5:$I$22,$G$5:$G$22,W2616))</f>
        <v>#VALUE!</v>
      </c>
      <c r="Y2616" s="221" t="e">
        <f t="shared" si="5779"/>
        <v>#VALUE!</v>
      </c>
      <c r="Z2616" s="221" t="e">
        <f>Y2616/PRODUCT($AA$6:AA2615)</f>
        <v>#VALUE!</v>
      </c>
      <c r="AA2616" s="16" t="e">
        <f t="shared" si="5786"/>
        <v>#VALUE!</v>
      </c>
      <c r="AB2616" s="10" t="e">
        <f t="shared" si="5787"/>
        <v>#VALUE!</v>
      </c>
      <c r="AC2616" s="90">
        <f t="shared" si="5780"/>
        <v>2616</v>
      </c>
      <c r="AD2616" s="17">
        <f t="shared" si="5788"/>
        <v>48609</v>
      </c>
      <c r="AE2616" s="16" t="e">
        <f t="shared" si="5781"/>
        <v>#VALUE!</v>
      </c>
      <c r="AF2616" s="10">
        <f ca="1">IFERROR(AVERAGE(INDIRECT("AE"&amp;AC2616-Template!$F$10+1):INDIRECT("AE"&amp;AC2616)),0)</f>
        <v>0</v>
      </c>
      <c r="AG2616" s="35"/>
      <c r="AH2616" s="86"/>
      <c r="AI2616" s="35"/>
      <c r="AJ2616" s="35"/>
      <c r="AK2616" s="35"/>
      <c r="AL2616" s="35"/>
      <c r="AM2616" s="35"/>
      <c r="AN2616" s="35"/>
      <c r="AO2616" s="35"/>
      <c r="AP2616" s="35"/>
      <c r="AQ2616" s="35"/>
      <c r="AR2616" s="35"/>
      <c r="AS2616" s="35"/>
      <c r="AT2616" s="35"/>
      <c r="AU2616" s="35"/>
      <c r="AV2616" s="35"/>
      <c r="AW2616" s="35"/>
      <c r="AX2616" s="35"/>
      <c r="AY2616" s="35"/>
      <c r="AZ2616" s="17">
        <f t="shared" ref="AZ2616" si="5894">AZ2615+1</f>
        <v>48632</v>
      </c>
      <c r="BA2616" s="216">
        <f t="shared" si="5804"/>
        <v>2</v>
      </c>
      <c r="BB2616" s="216">
        <f t="shared" ref="BB2616" si="5895">BB2615+1</f>
        <v>2611</v>
      </c>
      <c r="BC2616" s="16">
        <f t="shared" si="5806"/>
        <v>7.1534246575342468</v>
      </c>
      <c r="BD2616" s="16">
        <f>IF(Template!$F$7="Linear interpolation",LinInterp($AO$5:$AO$18,$AM$5:$AM$18,BC2616),CubicSpline($AO$5:$AO$18,$AM$5:$AM$18,BC2616))</f>
        <v>14.149347458290116</v>
      </c>
      <c r="BE2616" s="221">
        <f t="shared" si="5885"/>
        <v>2.5771035781867133</v>
      </c>
      <c r="BF2616" s="221">
        <f>BE2616/PRODUCT($BG$6:BG2615)</f>
        <v>1.0003621247603545</v>
      </c>
      <c r="BG2616" s="16">
        <f t="shared" si="5807"/>
        <v>1.0003621247603545</v>
      </c>
      <c r="BH2616" s="10">
        <f t="shared" si="5808"/>
        <v>13.217553752937983</v>
      </c>
      <c r="BI2616" s="90"/>
      <c r="BJ2616" s="17">
        <f t="shared" si="5791"/>
        <v>48609</v>
      </c>
      <c r="BK2616" s="16">
        <f t="shared" si="5784"/>
        <v>13.210858343381314</v>
      </c>
      <c r="BL2616" s="10">
        <f ca="1">IFERROR(AVERAGE(INDIRECT("BK"&amp;AC2616-Template!$F$10+1):INDIRECT("BK"&amp;AC2616)),0)</f>
        <v>13.207261706744791</v>
      </c>
      <c r="BM2616" s="35"/>
      <c r="BN2616" s="86"/>
      <c r="BO2616" s="35"/>
      <c r="BP2616" s="35"/>
      <c r="BQ2616" s="35"/>
      <c r="BR2616" s="35"/>
      <c r="BS2616" s="35"/>
      <c r="BT2616" s="35"/>
      <c r="BU2616" s="35"/>
      <c r="BV2616" s="35"/>
      <c r="BW2616" s="35"/>
      <c r="BX2616" s="35"/>
      <c r="BY2616" s="35"/>
      <c r="BZ2616" s="35"/>
      <c r="CA2616" s="35"/>
      <c r="CB2616" s="35"/>
      <c r="CC2616" s="35"/>
      <c r="CD2616" s="35"/>
      <c r="CE2616" s="35"/>
      <c r="CF2616" s="35"/>
      <c r="CG2616" s="35"/>
      <c r="CH2616" s="35"/>
    </row>
    <row r="2617" spans="1:86" ht="15.6" x14ac:dyDescent="0.3">
      <c r="A2617" s="35"/>
      <c r="B2617" s="86"/>
      <c r="C2617" s="35"/>
      <c r="D2617" s="35"/>
      <c r="E2617" s="35"/>
      <c r="F2617" s="35"/>
      <c r="G2617" s="35"/>
      <c r="H2617" s="35"/>
      <c r="I2617" s="35"/>
      <c r="J2617" s="35"/>
      <c r="K2617" s="35"/>
      <c r="L2617" s="35"/>
      <c r="M2617" s="35"/>
      <c r="N2617" s="35"/>
      <c r="O2617" s="35"/>
      <c r="P2617" s="35"/>
      <c r="Q2617" s="35"/>
      <c r="R2617" s="35"/>
      <c r="S2617" s="35"/>
      <c r="T2617" s="17">
        <f t="shared" si="5785"/>
        <v>48633</v>
      </c>
      <c r="U2617" s="216">
        <f t="shared" si="5778"/>
        <v>3</v>
      </c>
      <c r="V2617" s="216">
        <f t="shared" si="5785"/>
        <v>2612</v>
      </c>
      <c r="W2617" s="16">
        <f t="shared" si="5792"/>
        <v>7.1561643835616442</v>
      </c>
      <c r="X2617" s="16" t="e">
        <f>IF(Template!$F$7="Linear interpolation",LinInterp($I$5:$I$22,$G$5:$G$22,W2617),CubicSpline($I$5:$I$22,$G$5:$G$22,W2617))</f>
        <v>#VALUE!</v>
      </c>
      <c r="Y2617" s="221" t="e">
        <f t="shared" si="5779"/>
        <v>#VALUE!</v>
      </c>
      <c r="Z2617" s="221" t="e">
        <f>Y2617/PRODUCT($AA$6:AA2616)</f>
        <v>#VALUE!</v>
      </c>
      <c r="AA2617" s="16" t="e">
        <f t="shared" si="5786"/>
        <v>#VALUE!</v>
      </c>
      <c r="AB2617" s="10" t="e">
        <f t="shared" si="5787"/>
        <v>#VALUE!</v>
      </c>
      <c r="AC2617" s="90">
        <f t="shared" si="5780"/>
        <v>2617</v>
      </c>
      <c r="AD2617" s="17">
        <f t="shared" si="5788"/>
        <v>48610</v>
      </c>
      <c r="AE2617" s="16" t="e">
        <f t="shared" si="5781"/>
        <v>#VALUE!</v>
      </c>
      <c r="AF2617" s="10">
        <f ca="1">IFERROR(AVERAGE(INDIRECT("AE"&amp;AC2617-Template!$F$10+1):INDIRECT("AE"&amp;AC2617)),0)</f>
        <v>0</v>
      </c>
      <c r="AG2617" s="35"/>
      <c r="AH2617" s="86"/>
      <c r="AI2617" s="35"/>
      <c r="AJ2617" s="35"/>
      <c r="AK2617" s="35"/>
      <c r="AL2617" s="35"/>
      <c r="AM2617" s="35"/>
      <c r="AN2617" s="35"/>
      <c r="AO2617" s="35"/>
      <c r="AP2617" s="35"/>
      <c r="AQ2617" s="35"/>
      <c r="AR2617" s="35"/>
      <c r="AS2617" s="35"/>
      <c r="AT2617" s="35"/>
      <c r="AU2617" s="35"/>
      <c r="AV2617" s="35"/>
      <c r="AW2617" s="35"/>
      <c r="AX2617" s="35"/>
      <c r="AY2617" s="35"/>
      <c r="AZ2617" s="17">
        <f t="shared" ref="AZ2617" si="5896">AZ2616+1</f>
        <v>48633</v>
      </c>
      <c r="BA2617" s="216">
        <f t="shared" si="5804"/>
        <v>3</v>
      </c>
      <c r="BB2617" s="216">
        <f t="shared" ref="BB2617" si="5897">BB2616+1</f>
        <v>2612</v>
      </c>
      <c r="BC2617" s="16">
        <f t="shared" si="5806"/>
        <v>7.1561643835616442</v>
      </c>
      <c r="BD2617" s="16">
        <f>IF(Template!$F$7="Linear interpolation",LinInterp($AO$5:$AO$18,$AM$5:$AM$18,BC2617),CubicSpline($AO$5:$AO$18,$AM$5:$AM$18,BC2617))</f>
        <v>14.149339448116905</v>
      </c>
      <c r="BE2617" s="221">
        <f t="shared" si="5885"/>
        <v>2.5780368293399953</v>
      </c>
      <c r="BF2617" s="221">
        <f>BE2617/PRODUCT($BG$6:BG2616)</f>
        <v>1.0003621317983418</v>
      </c>
      <c r="BG2617" s="16">
        <f t="shared" si="5807"/>
        <v>1.0003621317983418</v>
      </c>
      <c r="BH2617" s="10">
        <f t="shared" si="5808"/>
        <v>13.217810639474582</v>
      </c>
      <c r="BI2617" s="90"/>
      <c r="BJ2617" s="17">
        <f t="shared" si="5791"/>
        <v>48610</v>
      </c>
      <c r="BK2617" s="16">
        <f t="shared" si="5784"/>
        <v>13.212521452419356</v>
      </c>
      <c r="BL2617" s="10">
        <f ca="1">IFERROR(AVERAGE(INDIRECT("BK"&amp;AC2617-Template!$F$10+1):INDIRECT("BK"&amp;AC2617)),0)</f>
        <v>13.207587103712767</v>
      </c>
      <c r="BM2617" s="35"/>
      <c r="BN2617" s="86"/>
      <c r="BO2617" s="35"/>
      <c r="BP2617" s="35"/>
      <c r="BQ2617" s="35"/>
      <c r="BR2617" s="35"/>
      <c r="BS2617" s="35"/>
      <c r="BT2617" s="35"/>
      <c r="BU2617" s="35"/>
      <c r="BV2617" s="35"/>
      <c r="BW2617" s="35"/>
      <c r="BX2617" s="35"/>
      <c r="BY2617" s="35"/>
      <c r="BZ2617" s="35"/>
      <c r="CA2617" s="35"/>
      <c r="CB2617" s="35"/>
      <c r="CC2617" s="35"/>
      <c r="CD2617" s="35"/>
      <c r="CE2617" s="35"/>
      <c r="CF2617" s="35"/>
      <c r="CG2617" s="35"/>
      <c r="CH2617" s="35"/>
    </row>
    <row r="2618" spans="1:86" ht="15.6" x14ac:dyDescent="0.3">
      <c r="A2618" s="35"/>
      <c r="B2618" s="86"/>
      <c r="C2618" s="35"/>
      <c r="D2618" s="35"/>
      <c r="E2618" s="35"/>
      <c r="F2618" s="35"/>
      <c r="G2618" s="35"/>
      <c r="H2618" s="35"/>
      <c r="I2618" s="35"/>
      <c r="J2618" s="35"/>
      <c r="K2618" s="35"/>
      <c r="L2618" s="35"/>
      <c r="M2618" s="35"/>
      <c r="N2618" s="35"/>
      <c r="O2618" s="35"/>
      <c r="P2618" s="35"/>
      <c r="Q2618" s="35"/>
      <c r="R2618" s="35"/>
      <c r="S2618" s="35"/>
      <c r="T2618" s="17">
        <f t="shared" si="5785"/>
        <v>48634</v>
      </c>
      <c r="U2618" s="216">
        <f t="shared" si="5778"/>
        <v>4</v>
      </c>
      <c r="V2618" s="216">
        <f t="shared" si="5785"/>
        <v>2613</v>
      </c>
      <c r="W2618" s="16">
        <f t="shared" si="5792"/>
        <v>7.1589041095890407</v>
      </c>
      <c r="X2618" s="16" t="e">
        <f>IF(Template!$F$7="Linear interpolation",LinInterp($I$5:$I$22,$G$5:$G$22,W2618),CubicSpline($I$5:$I$22,$G$5:$G$22,W2618))</f>
        <v>#VALUE!</v>
      </c>
      <c r="Y2618" s="221" t="e">
        <f t="shared" si="5779"/>
        <v>#VALUE!</v>
      </c>
      <c r="Z2618" s="221" t="e">
        <f>Y2618/PRODUCT($AA$6:AA2617)</f>
        <v>#VALUE!</v>
      </c>
      <c r="AA2618" s="16" t="e">
        <f t="shared" si="5786"/>
        <v>#VALUE!</v>
      </c>
      <c r="AB2618" s="10" t="e">
        <f t="shared" si="5787"/>
        <v>#VALUE!</v>
      </c>
      <c r="AC2618" s="90">
        <f t="shared" si="5780"/>
        <v>2618</v>
      </c>
      <c r="AD2618" s="17">
        <f t="shared" si="5788"/>
        <v>48611</v>
      </c>
      <c r="AE2618" s="16" t="e">
        <f t="shared" si="5781"/>
        <v>#VALUE!</v>
      </c>
      <c r="AF2618" s="10">
        <f ca="1">IFERROR(AVERAGE(INDIRECT("AE"&amp;AC2618-Template!$F$10+1):INDIRECT("AE"&amp;AC2618)),0)</f>
        <v>0</v>
      </c>
      <c r="AG2618" s="35"/>
      <c r="AH2618" s="86"/>
      <c r="AI2618" s="35"/>
      <c r="AJ2618" s="35"/>
      <c r="AK2618" s="35"/>
      <c r="AL2618" s="35"/>
      <c r="AM2618" s="35"/>
      <c r="AN2618" s="35"/>
      <c r="AO2618" s="35"/>
      <c r="AP2618" s="35"/>
      <c r="AQ2618" s="35"/>
      <c r="AR2618" s="35"/>
      <c r="AS2618" s="35"/>
      <c r="AT2618" s="35"/>
      <c r="AU2618" s="35"/>
      <c r="AV2618" s="35"/>
      <c r="AW2618" s="35"/>
      <c r="AX2618" s="35"/>
      <c r="AY2618" s="35"/>
      <c r="AZ2618" s="17">
        <f t="shared" ref="AZ2618" si="5898">AZ2617+1</f>
        <v>48634</v>
      </c>
      <c r="BA2618" s="216">
        <f t="shared" si="5804"/>
        <v>4</v>
      </c>
      <c r="BB2618" s="216">
        <f t="shared" ref="BB2618" si="5899">BB2617+1</f>
        <v>2613</v>
      </c>
      <c r="BC2618" s="16">
        <f t="shared" si="5806"/>
        <v>7.1589041095890407</v>
      </c>
      <c r="BD2618" s="16">
        <f>IF(Template!$F$7="Linear interpolation",LinInterp($AO$5:$AO$18,$AM$5:$AM$18,BC2618),CubicSpline($AO$5:$AO$18,$AM$5:$AM$18,BC2618))</f>
        <v>14.14933155588173</v>
      </c>
      <c r="BE2618" s="221">
        <f t="shared" si="5885"/>
        <v>2.578970436536856</v>
      </c>
      <c r="BF2618" s="221">
        <f>BE2618/PRODUCT($BG$6:BG2617)</f>
        <v>1.0003621388128501</v>
      </c>
      <c r="BG2618" s="16">
        <f t="shared" si="5807"/>
        <v>1.0003621388128501</v>
      </c>
      <c r="BH2618" s="10">
        <f t="shared" si="5808"/>
        <v>13.218066669027806</v>
      </c>
      <c r="BI2618" s="90"/>
      <c r="BJ2618" s="17">
        <f t="shared" si="5791"/>
        <v>48611</v>
      </c>
      <c r="BK2618" s="16">
        <f t="shared" si="5784"/>
        <v>13.211964369688744</v>
      </c>
      <c r="BL2618" s="10">
        <f ca="1">IFERROR(AVERAGE(INDIRECT("BK"&amp;AC2618-Template!$F$10+1):INDIRECT("BK"&amp;AC2618)),0)</f>
        <v>13.207893931256388</v>
      </c>
      <c r="BM2618" s="35"/>
      <c r="BN2618" s="86"/>
      <c r="BO2618" s="35"/>
      <c r="BP2618" s="35"/>
      <c r="BQ2618" s="35"/>
      <c r="BR2618" s="35"/>
      <c r="BS2618" s="35"/>
      <c r="BT2618" s="35"/>
      <c r="BU2618" s="35"/>
      <c r="BV2618" s="35"/>
      <c r="BW2618" s="35"/>
      <c r="BX2618" s="35"/>
      <c r="BY2618" s="35"/>
      <c r="BZ2618" s="35"/>
      <c r="CA2618" s="35"/>
      <c r="CB2618" s="35"/>
      <c r="CC2618" s="35"/>
      <c r="CD2618" s="35"/>
      <c r="CE2618" s="35"/>
      <c r="CF2618" s="35"/>
      <c r="CG2618" s="35"/>
      <c r="CH2618" s="35"/>
    </row>
    <row r="2619" spans="1:86" ht="15.6" x14ac:dyDescent="0.3">
      <c r="A2619" s="35"/>
      <c r="B2619" s="86"/>
      <c r="C2619" s="35"/>
      <c r="D2619" s="35"/>
      <c r="E2619" s="35"/>
      <c r="F2619" s="35"/>
      <c r="G2619" s="35"/>
      <c r="H2619" s="35"/>
      <c r="I2619" s="35"/>
      <c r="J2619" s="35"/>
      <c r="K2619" s="35"/>
      <c r="L2619" s="35"/>
      <c r="M2619" s="35"/>
      <c r="N2619" s="35"/>
      <c r="O2619" s="35"/>
      <c r="P2619" s="35"/>
      <c r="Q2619" s="35"/>
      <c r="R2619" s="35"/>
      <c r="S2619" s="35"/>
      <c r="T2619" s="17">
        <f t="shared" si="5785"/>
        <v>48635</v>
      </c>
      <c r="U2619" s="216">
        <f t="shared" si="5778"/>
        <v>5</v>
      </c>
      <c r="V2619" s="216">
        <f t="shared" si="5785"/>
        <v>2614</v>
      </c>
      <c r="W2619" s="16">
        <f t="shared" si="5792"/>
        <v>7.161643835616438</v>
      </c>
      <c r="X2619" s="16" t="e">
        <f>IF(Template!$F$7="Linear interpolation",LinInterp($I$5:$I$22,$G$5:$G$22,W2619),CubicSpline($I$5:$I$22,$G$5:$G$22,W2619))</f>
        <v>#VALUE!</v>
      </c>
      <c r="Y2619" s="221" t="e">
        <f t="shared" si="5779"/>
        <v>#VALUE!</v>
      </c>
      <c r="Z2619" s="221" t="e">
        <f>Y2619/PRODUCT($AA$6:AA2618)</f>
        <v>#VALUE!</v>
      </c>
      <c r="AA2619" s="16" t="e">
        <f t="shared" si="5786"/>
        <v>#VALUE!</v>
      </c>
      <c r="AB2619" s="10" t="e">
        <f t="shared" si="5787"/>
        <v>#VALUE!</v>
      </c>
      <c r="AC2619" s="90">
        <f t="shared" si="5780"/>
        <v>2619</v>
      </c>
      <c r="AD2619" s="17">
        <f t="shared" si="5788"/>
        <v>48612</v>
      </c>
      <c r="AE2619" s="16" t="e">
        <f t="shared" si="5781"/>
        <v>#VALUE!</v>
      </c>
      <c r="AF2619" s="10">
        <f ca="1">IFERROR(AVERAGE(INDIRECT("AE"&amp;AC2619-Template!$F$10+1):INDIRECT("AE"&amp;AC2619)),0)</f>
        <v>0</v>
      </c>
      <c r="AG2619" s="35"/>
      <c r="AH2619" s="86"/>
      <c r="AI2619" s="35"/>
      <c r="AJ2619" s="35"/>
      <c r="AK2619" s="35"/>
      <c r="AL2619" s="35"/>
      <c r="AM2619" s="35"/>
      <c r="AN2619" s="35"/>
      <c r="AO2619" s="35"/>
      <c r="AP2619" s="35"/>
      <c r="AQ2619" s="35"/>
      <c r="AR2619" s="35"/>
      <c r="AS2619" s="35"/>
      <c r="AT2619" s="35"/>
      <c r="AU2619" s="35"/>
      <c r="AV2619" s="35"/>
      <c r="AW2619" s="35"/>
      <c r="AX2619" s="35"/>
      <c r="AY2619" s="35"/>
      <c r="AZ2619" s="17">
        <f t="shared" ref="AZ2619" si="5900">AZ2618+1</f>
        <v>48635</v>
      </c>
      <c r="BA2619" s="216">
        <f t="shared" si="5804"/>
        <v>5</v>
      </c>
      <c r="BB2619" s="216">
        <f t="shared" ref="BB2619" si="5901">BB2618+1</f>
        <v>2614</v>
      </c>
      <c r="BC2619" s="16">
        <f t="shared" si="5806"/>
        <v>7.161643835616438</v>
      </c>
      <c r="BD2619" s="16">
        <f>IF(Template!$F$7="Linear interpolation",LinInterp($AO$5:$AO$18,$AM$5:$AM$18,BC2619),CubicSpline($AO$5:$AO$18,$AM$5:$AM$18,BC2619))</f>
        <v>14.14932378107439</v>
      </c>
      <c r="BE2619" s="221">
        <f t="shared" si="5885"/>
        <v>2.5799043998586604</v>
      </c>
      <c r="BF2619" s="221">
        <f>BE2619/PRODUCT($BG$6:BG2618)</f>
        <v>1.0003621458038343</v>
      </c>
      <c r="BG2619" s="16">
        <f t="shared" si="5807"/>
        <v>1.0003621458038343</v>
      </c>
      <c r="BH2619" s="10">
        <f t="shared" si="5808"/>
        <v>13.218321839952418</v>
      </c>
      <c r="BI2619" s="90"/>
      <c r="BJ2619" s="17">
        <f t="shared" si="5791"/>
        <v>48612</v>
      </c>
      <c r="BK2619" s="16">
        <f t="shared" si="5784"/>
        <v>13.212238837019608</v>
      </c>
      <c r="BL2619" s="10">
        <f ca="1">IFERROR(AVERAGE(INDIRECT("BK"&amp;AC2619-Template!$F$10+1):INDIRECT("BK"&amp;AC2619)),0)</f>
        <v>13.208150061498539</v>
      </c>
      <c r="BM2619" s="35"/>
      <c r="BN2619" s="86"/>
      <c r="BO2619" s="35"/>
      <c r="BP2619" s="35"/>
      <c r="BQ2619" s="35"/>
      <c r="BR2619" s="35"/>
      <c r="BS2619" s="35"/>
      <c r="BT2619" s="35"/>
      <c r="BU2619" s="35"/>
      <c r="BV2619" s="35"/>
      <c r="BW2619" s="35"/>
      <c r="BX2619" s="35"/>
      <c r="BY2619" s="35"/>
      <c r="BZ2619" s="35"/>
      <c r="CA2619" s="35"/>
      <c r="CB2619" s="35"/>
      <c r="CC2619" s="35"/>
      <c r="CD2619" s="35"/>
      <c r="CE2619" s="35"/>
      <c r="CF2619" s="35"/>
      <c r="CG2619" s="35"/>
      <c r="CH2619" s="35"/>
    </row>
    <row r="2620" spans="1:86" ht="15.6" x14ac:dyDescent="0.3">
      <c r="A2620" s="35"/>
      <c r="B2620" s="86"/>
      <c r="C2620" s="35"/>
      <c r="D2620" s="35"/>
      <c r="E2620" s="35"/>
      <c r="F2620" s="35"/>
      <c r="G2620" s="35"/>
      <c r="H2620" s="35"/>
      <c r="I2620" s="35"/>
      <c r="J2620" s="35"/>
      <c r="K2620" s="35"/>
      <c r="L2620" s="35"/>
      <c r="M2620" s="35"/>
      <c r="N2620" s="35"/>
      <c r="O2620" s="35"/>
      <c r="P2620" s="35"/>
      <c r="Q2620" s="35"/>
      <c r="R2620" s="35"/>
      <c r="S2620" s="35"/>
      <c r="T2620" s="17">
        <f t="shared" si="5785"/>
        <v>48636</v>
      </c>
      <c r="U2620" s="216">
        <f t="shared" si="5778"/>
        <v>6</v>
      </c>
      <c r="V2620" s="216">
        <f t="shared" si="5785"/>
        <v>2615</v>
      </c>
      <c r="W2620" s="16">
        <f t="shared" si="5792"/>
        <v>7.1643835616438354</v>
      </c>
      <c r="X2620" s="16" t="e">
        <f>IF(Template!$F$7="Linear interpolation",LinInterp($I$5:$I$22,$G$5:$G$22,W2620),CubicSpline($I$5:$I$22,$G$5:$G$22,W2620))</f>
        <v>#VALUE!</v>
      </c>
      <c r="Y2620" s="221" t="e">
        <f t="shared" si="5779"/>
        <v>#VALUE!</v>
      </c>
      <c r="Z2620" s="221" t="e">
        <f>Y2620/PRODUCT($AA$6:AA2619)</f>
        <v>#VALUE!</v>
      </c>
      <c r="AA2620" s="16" t="e">
        <f t="shared" si="5786"/>
        <v>#VALUE!</v>
      </c>
      <c r="AB2620" s="10" t="e">
        <f t="shared" si="5787"/>
        <v>#VALUE!</v>
      </c>
      <c r="AC2620" s="90">
        <f t="shared" si="5780"/>
        <v>2620</v>
      </c>
      <c r="AD2620" s="17">
        <f t="shared" si="5788"/>
        <v>48613</v>
      </c>
      <c r="AE2620" s="16" t="e">
        <f t="shared" si="5781"/>
        <v>#VALUE!</v>
      </c>
      <c r="AF2620" s="10">
        <f ca="1">IFERROR(AVERAGE(INDIRECT("AE"&amp;AC2620-Template!$F$10+1):INDIRECT("AE"&amp;AC2620)),0)</f>
        <v>0</v>
      </c>
      <c r="AG2620" s="35"/>
      <c r="AH2620" s="86"/>
      <c r="AI2620" s="35"/>
      <c r="AJ2620" s="35"/>
      <c r="AK2620" s="35"/>
      <c r="AL2620" s="35"/>
      <c r="AM2620" s="35"/>
      <c r="AN2620" s="35"/>
      <c r="AO2620" s="35"/>
      <c r="AP2620" s="35"/>
      <c r="AQ2620" s="35"/>
      <c r="AR2620" s="35"/>
      <c r="AS2620" s="35"/>
      <c r="AT2620" s="35"/>
      <c r="AU2620" s="35"/>
      <c r="AV2620" s="35"/>
      <c r="AW2620" s="35"/>
      <c r="AX2620" s="35"/>
      <c r="AY2620" s="35"/>
      <c r="AZ2620" s="17">
        <f t="shared" ref="AZ2620" si="5902">AZ2619+1</f>
        <v>48636</v>
      </c>
      <c r="BA2620" s="216">
        <f t="shared" si="5804"/>
        <v>6</v>
      </c>
      <c r="BB2620" s="216">
        <f t="shared" ref="BB2620" si="5903">BB2619+1</f>
        <v>2615</v>
      </c>
      <c r="BC2620" s="16">
        <f t="shared" si="5806"/>
        <v>7.1643835616438354</v>
      </c>
      <c r="BD2620" s="16">
        <f>IF(Template!$F$7="Linear interpolation",LinInterp($AO$5:$AO$18,$AM$5:$AM$18,BC2620),CubicSpline($AO$5:$AO$18,$AM$5:$AM$18,BC2620))</f>
        <v>14.149316123184674</v>
      </c>
      <c r="BE2620" s="221">
        <f t="shared" si="5885"/>
        <v>2.5808387193866165</v>
      </c>
      <c r="BF2620" s="221">
        <f>BE2620/PRODUCT($BG$6:BG2619)</f>
        <v>1.000362152771245</v>
      </c>
      <c r="BG2620" s="16">
        <f t="shared" si="5807"/>
        <v>1.0003621458038343</v>
      </c>
      <c r="BH2620" s="10">
        <f t="shared" si="5808"/>
        <v>13.218321839952418</v>
      </c>
      <c r="BI2620" s="90"/>
      <c r="BJ2620" s="17">
        <f t="shared" si="5791"/>
        <v>48613</v>
      </c>
      <c r="BK2620" s="16">
        <f t="shared" si="5784"/>
        <v>13.2125124850212</v>
      </c>
      <c r="BL2620" s="10">
        <f ca="1">IFERROR(AVERAGE(INDIRECT("BK"&amp;AC2620-Template!$F$10+1):INDIRECT("BK"&amp;AC2620)),0)</f>
        <v>13.208435346943965</v>
      </c>
      <c r="BM2620" s="35"/>
      <c r="BN2620" s="86"/>
      <c r="BO2620" s="35"/>
      <c r="BP2620" s="35"/>
      <c r="BQ2620" s="35"/>
      <c r="BR2620" s="35"/>
      <c r="BS2620" s="35"/>
      <c r="BT2620" s="35"/>
      <c r="BU2620" s="35"/>
      <c r="BV2620" s="35"/>
      <c r="BW2620" s="35"/>
      <c r="BX2620" s="35"/>
      <c r="BY2620" s="35"/>
      <c r="BZ2620" s="35"/>
      <c r="CA2620" s="35"/>
      <c r="CB2620" s="35"/>
      <c r="CC2620" s="35"/>
      <c r="CD2620" s="35"/>
      <c r="CE2620" s="35"/>
      <c r="CF2620" s="35"/>
      <c r="CG2620" s="35"/>
      <c r="CH2620" s="35"/>
    </row>
    <row r="2621" spans="1:86" ht="15.6" x14ac:dyDescent="0.3">
      <c r="A2621" s="35"/>
      <c r="B2621" s="86"/>
      <c r="C2621" s="35"/>
      <c r="D2621" s="35"/>
      <c r="E2621" s="35"/>
      <c r="F2621" s="35"/>
      <c r="G2621" s="35"/>
      <c r="H2621" s="35"/>
      <c r="I2621" s="35"/>
      <c r="J2621" s="35"/>
      <c r="K2621" s="35"/>
      <c r="L2621" s="35"/>
      <c r="M2621" s="35"/>
      <c r="N2621" s="35"/>
      <c r="O2621" s="35"/>
      <c r="P2621" s="35"/>
      <c r="Q2621" s="35"/>
      <c r="R2621" s="35"/>
      <c r="S2621" s="35"/>
      <c r="T2621" s="17">
        <f t="shared" si="5785"/>
        <v>48637</v>
      </c>
      <c r="U2621" s="216">
        <f t="shared" si="5778"/>
        <v>7</v>
      </c>
      <c r="V2621" s="216">
        <f t="shared" si="5785"/>
        <v>2616</v>
      </c>
      <c r="W2621" s="16">
        <f t="shared" si="5792"/>
        <v>7.1671232876712327</v>
      </c>
      <c r="X2621" s="16" t="e">
        <f>IF(Template!$F$7="Linear interpolation",LinInterp($I$5:$I$22,$G$5:$G$22,W2621),CubicSpline($I$5:$I$22,$G$5:$G$22,W2621))</f>
        <v>#VALUE!</v>
      </c>
      <c r="Y2621" s="221" t="e">
        <f t="shared" si="5779"/>
        <v>#VALUE!</v>
      </c>
      <c r="Z2621" s="221" t="e">
        <f>Y2621/PRODUCT($AA$6:AA2620)</f>
        <v>#VALUE!</v>
      </c>
      <c r="AA2621" s="16" t="e">
        <f t="shared" si="5786"/>
        <v>#VALUE!</v>
      </c>
      <c r="AB2621" s="10" t="e">
        <f t="shared" si="5787"/>
        <v>#VALUE!</v>
      </c>
      <c r="AC2621" s="90">
        <f t="shared" si="5780"/>
        <v>2621</v>
      </c>
      <c r="AD2621" s="17">
        <f t="shared" si="5788"/>
        <v>48614</v>
      </c>
      <c r="AE2621" s="16" t="e">
        <f t="shared" si="5781"/>
        <v>#VALUE!</v>
      </c>
      <c r="AF2621" s="10">
        <f ca="1">IFERROR(AVERAGE(INDIRECT("AE"&amp;AC2621-Template!$F$10+1):INDIRECT("AE"&amp;AC2621)),0)</f>
        <v>0</v>
      </c>
      <c r="AG2621" s="35"/>
      <c r="AH2621" s="86"/>
      <c r="AI2621" s="35"/>
      <c r="AJ2621" s="35"/>
      <c r="AK2621" s="35"/>
      <c r="AL2621" s="35"/>
      <c r="AM2621" s="35"/>
      <c r="AN2621" s="35"/>
      <c r="AO2621" s="35"/>
      <c r="AP2621" s="35"/>
      <c r="AQ2621" s="35"/>
      <c r="AR2621" s="35"/>
      <c r="AS2621" s="35"/>
      <c r="AT2621" s="35"/>
      <c r="AU2621" s="35"/>
      <c r="AV2621" s="35"/>
      <c r="AW2621" s="35"/>
      <c r="AX2621" s="35"/>
      <c r="AY2621" s="35"/>
      <c r="AZ2621" s="17">
        <f t="shared" ref="AZ2621" si="5904">AZ2620+1</f>
        <v>48637</v>
      </c>
      <c r="BA2621" s="216">
        <f t="shared" si="5804"/>
        <v>7</v>
      </c>
      <c r="BB2621" s="216">
        <f t="shared" ref="BB2621" si="5905">BB2620+1</f>
        <v>2616</v>
      </c>
      <c r="BC2621" s="16">
        <f t="shared" si="5806"/>
        <v>7.1671232876712327</v>
      </c>
      <c r="BD2621" s="16">
        <f>IF(Template!$F$7="Linear interpolation",LinInterp($AO$5:$AO$18,$AM$5:$AM$18,BC2621),CubicSpline($AO$5:$AO$18,$AM$5:$AM$18,BC2621))</f>
        <v>14.14930858170238</v>
      </c>
      <c r="BE2621" s="221">
        <f t="shared" si="5885"/>
        <v>2.581773395201779</v>
      </c>
      <c r="BF2621" s="221">
        <f>BE2621/PRODUCT($BG$6:BG2620)</f>
        <v>1.0003621666824452</v>
      </c>
      <c r="BG2621" s="16">
        <f t="shared" si="5807"/>
        <v>1.0003621458038343</v>
      </c>
      <c r="BH2621" s="10">
        <f t="shared" si="5808"/>
        <v>13.218321839952418</v>
      </c>
      <c r="BI2621" s="90"/>
      <c r="BJ2621" s="17">
        <f t="shared" si="5791"/>
        <v>48614</v>
      </c>
      <c r="BK2621" s="16">
        <f t="shared" si="5784"/>
        <v>13.212785312007757</v>
      </c>
      <c r="BL2621" s="10">
        <f ca="1">IFERROR(AVERAGE(INDIRECT("BK"&amp;AC2621-Template!$F$10+1):INDIRECT("BK"&amp;AC2621)),0)</f>
        <v>13.208719837267564</v>
      </c>
      <c r="BM2621" s="35"/>
      <c r="BN2621" s="86"/>
      <c r="BO2621" s="35"/>
      <c r="BP2621" s="35"/>
      <c r="BQ2621" s="35"/>
      <c r="BR2621" s="35"/>
      <c r="BS2621" s="35"/>
      <c r="BT2621" s="35"/>
      <c r="BU2621" s="35"/>
      <c r="BV2621" s="35"/>
      <c r="BW2621" s="35"/>
      <c r="BX2621" s="35"/>
      <c r="BY2621" s="35"/>
      <c r="BZ2621" s="35"/>
      <c r="CA2621" s="35"/>
      <c r="CB2621" s="35"/>
      <c r="CC2621" s="35"/>
      <c r="CD2621" s="35"/>
      <c r="CE2621" s="35"/>
      <c r="CF2621" s="35"/>
      <c r="CG2621" s="35"/>
      <c r="CH2621" s="35"/>
    </row>
    <row r="2622" spans="1:86" ht="15.6" x14ac:dyDescent="0.3">
      <c r="A2622" s="35"/>
      <c r="B2622" s="86"/>
      <c r="C2622" s="35"/>
      <c r="D2622" s="35"/>
      <c r="E2622" s="35"/>
      <c r="F2622" s="35"/>
      <c r="G2622" s="35"/>
      <c r="H2622" s="35"/>
      <c r="I2622" s="35"/>
      <c r="J2622" s="35"/>
      <c r="K2622" s="35"/>
      <c r="L2622" s="35"/>
      <c r="M2622" s="35"/>
      <c r="N2622" s="35"/>
      <c r="O2622" s="35"/>
      <c r="P2622" s="35"/>
      <c r="Q2622" s="35"/>
      <c r="R2622" s="35"/>
      <c r="S2622" s="35"/>
      <c r="T2622" s="17">
        <f t="shared" si="5785"/>
        <v>48638</v>
      </c>
      <c r="U2622" s="216">
        <f t="shared" si="5778"/>
        <v>1</v>
      </c>
      <c r="V2622" s="216">
        <f t="shared" si="5785"/>
        <v>2617</v>
      </c>
      <c r="W2622" s="16">
        <f t="shared" si="5792"/>
        <v>7.1698630136986301</v>
      </c>
      <c r="X2622" s="16" t="e">
        <f>IF(Template!$F$7="Linear interpolation",LinInterp($I$5:$I$22,$G$5:$G$22,W2622),CubicSpline($I$5:$I$22,$G$5:$G$22,W2622))</f>
        <v>#VALUE!</v>
      </c>
      <c r="Y2622" s="221" t="e">
        <f t="shared" si="5779"/>
        <v>#VALUE!</v>
      </c>
      <c r="Z2622" s="221" t="e">
        <f>Y2622/PRODUCT($AA$6:AA2621)</f>
        <v>#VALUE!</v>
      </c>
      <c r="AA2622" s="16" t="e">
        <f t="shared" si="5786"/>
        <v>#VALUE!</v>
      </c>
      <c r="AB2622" s="10" t="e">
        <f t="shared" si="5787"/>
        <v>#VALUE!</v>
      </c>
      <c r="AC2622" s="90">
        <f t="shared" si="5780"/>
        <v>2622</v>
      </c>
      <c r="AD2622" s="17">
        <f t="shared" si="5788"/>
        <v>48615</v>
      </c>
      <c r="AE2622" s="16" t="e">
        <f t="shared" si="5781"/>
        <v>#VALUE!</v>
      </c>
      <c r="AF2622" s="10">
        <f ca="1">IFERROR(AVERAGE(INDIRECT("AE"&amp;AC2622-Template!$F$10+1):INDIRECT("AE"&amp;AC2622)),0)</f>
        <v>0</v>
      </c>
      <c r="AG2622" s="35"/>
      <c r="AH2622" s="86"/>
      <c r="AI2622" s="35"/>
      <c r="AJ2622" s="35"/>
      <c r="AK2622" s="35"/>
      <c r="AL2622" s="35"/>
      <c r="AM2622" s="35"/>
      <c r="AN2622" s="35"/>
      <c r="AO2622" s="35"/>
      <c r="AP2622" s="35"/>
      <c r="AQ2622" s="35"/>
      <c r="AR2622" s="35"/>
      <c r="AS2622" s="35"/>
      <c r="AT2622" s="35"/>
      <c r="AU2622" s="35"/>
      <c r="AV2622" s="35"/>
      <c r="AW2622" s="35"/>
      <c r="AX2622" s="35"/>
      <c r="AY2622" s="35"/>
      <c r="AZ2622" s="17">
        <f t="shared" ref="AZ2622" si="5906">AZ2621+1</f>
        <v>48638</v>
      </c>
      <c r="BA2622" s="216">
        <f t="shared" si="5804"/>
        <v>1</v>
      </c>
      <c r="BB2622" s="216">
        <f t="shared" ref="BB2622" si="5907">BB2621+1</f>
        <v>2617</v>
      </c>
      <c r="BC2622" s="16">
        <f t="shared" si="5806"/>
        <v>7.1698630136986301</v>
      </c>
      <c r="BD2622" s="16">
        <f>IF(Template!$F$7="Linear interpolation",LinInterp($AO$5:$AO$18,$AM$5:$AM$18,BC2622),CubicSpline($AO$5:$AO$18,$AM$5:$AM$18,BC2622))</f>
        <v>14.149301156117302</v>
      </c>
      <c r="BE2622" s="221">
        <f t="shared" si="5885"/>
        <v>2.5827084273850365</v>
      </c>
      <c r="BF2622" s="221">
        <f>BE2622/PRODUCT($BG$6:BG2621)</f>
        <v>1.0003621875137603</v>
      </c>
      <c r="BG2622" s="16">
        <f t="shared" si="5807"/>
        <v>1.0003621875137603</v>
      </c>
      <c r="BH2622" s="10">
        <f t="shared" si="5808"/>
        <v>13.219844252249867</v>
      </c>
      <c r="BI2622" s="90"/>
      <c r="BJ2622" s="17">
        <f t="shared" si="5791"/>
        <v>48615</v>
      </c>
      <c r="BK2622" s="16">
        <f t="shared" si="5784"/>
        <v>13.212785312007757</v>
      </c>
      <c r="BL2622" s="10">
        <f ca="1">IFERROR(AVERAGE(INDIRECT("BK"&amp;AC2622-Template!$F$10+1):INDIRECT("BK"&amp;AC2622)),0)</f>
        <v>13.208994463875175</v>
      </c>
      <c r="BM2622" s="35"/>
      <c r="BN2622" s="86"/>
      <c r="BO2622" s="35"/>
      <c r="BP2622" s="35"/>
      <c r="BQ2622" s="35"/>
      <c r="BR2622" s="35"/>
      <c r="BS2622" s="35"/>
      <c r="BT2622" s="35"/>
      <c r="BU2622" s="35"/>
      <c r="BV2622" s="35"/>
      <c r="BW2622" s="35"/>
      <c r="BX2622" s="35"/>
      <c r="BY2622" s="35"/>
      <c r="BZ2622" s="35"/>
      <c r="CA2622" s="35"/>
      <c r="CB2622" s="35"/>
      <c r="CC2622" s="35"/>
      <c r="CD2622" s="35"/>
      <c r="CE2622" s="35"/>
      <c r="CF2622" s="35"/>
      <c r="CG2622" s="35"/>
      <c r="CH2622" s="35"/>
    </row>
    <row r="2623" spans="1:86" ht="15.6" x14ac:dyDescent="0.3">
      <c r="A2623" s="35"/>
      <c r="B2623" s="86"/>
      <c r="C2623" s="35"/>
      <c r="D2623" s="35"/>
      <c r="E2623" s="35"/>
      <c r="F2623" s="35"/>
      <c r="G2623" s="35"/>
      <c r="H2623" s="35"/>
      <c r="I2623" s="35"/>
      <c r="J2623" s="35"/>
      <c r="K2623" s="35"/>
      <c r="L2623" s="35"/>
      <c r="M2623" s="35"/>
      <c r="N2623" s="35"/>
      <c r="O2623" s="35"/>
      <c r="P2623" s="35"/>
      <c r="Q2623" s="35"/>
      <c r="R2623" s="35"/>
      <c r="S2623" s="35"/>
      <c r="T2623" s="17">
        <f t="shared" si="5785"/>
        <v>48639</v>
      </c>
      <c r="U2623" s="216">
        <f t="shared" si="5778"/>
        <v>2</v>
      </c>
      <c r="V2623" s="216">
        <f t="shared" si="5785"/>
        <v>2618</v>
      </c>
      <c r="W2623" s="16">
        <f t="shared" si="5792"/>
        <v>7.1726027397260275</v>
      </c>
      <c r="X2623" s="16" t="e">
        <f>IF(Template!$F$7="Linear interpolation",LinInterp($I$5:$I$22,$G$5:$G$22,W2623),CubicSpline($I$5:$I$22,$G$5:$G$22,W2623))</f>
        <v>#VALUE!</v>
      </c>
      <c r="Y2623" s="221" t="e">
        <f t="shared" si="5779"/>
        <v>#VALUE!</v>
      </c>
      <c r="Z2623" s="221" t="e">
        <f>Y2623/PRODUCT($AA$6:AA2622)</f>
        <v>#VALUE!</v>
      </c>
      <c r="AA2623" s="16" t="e">
        <f t="shared" si="5786"/>
        <v>#VALUE!</v>
      </c>
      <c r="AB2623" s="10" t="e">
        <f t="shared" si="5787"/>
        <v>#VALUE!</v>
      </c>
      <c r="AC2623" s="90">
        <f t="shared" si="5780"/>
        <v>2623</v>
      </c>
      <c r="AD2623" s="17">
        <f t="shared" si="5788"/>
        <v>48616</v>
      </c>
      <c r="AE2623" s="16" t="e">
        <f t="shared" si="5781"/>
        <v>#VALUE!</v>
      </c>
      <c r="AF2623" s="10">
        <f ca="1">IFERROR(AVERAGE(INDIRECT("AE"&amp;AC2623-Template!$F$10+1):INDIRECT("AE"&amp;AC2623)),0)</f>
        <v>0</v>
      </c>
      <c r="AG2623" s="35"/>
      <c r="AH2623" s="86"/>
      <c r="AI2623" s="35"/>
      <c r="AJ2623" s="35"/>
      <c r="AK2623" s="35"/>
      <c r="AL2623" s="35"/>
      <c r="AM2623" s="35"/>
      <c r="AN2623" s="35"/>
      <c r="AO2623" s="35"/>
      <c r="AP2623" s="35"/>
      <c r="AQ2623" s="35"/>
      <c r="AR2623" s="35"/>
      <c r="AS2623" s="35"/>
      <c r="AT2623" s="35"/>
      <c r="AU2623" s="35"/>
      <c r="AV2623" s="35"/>
      <c r="AW2623" s="35"/>
      <c r="AX2623" s="35"/>
      <c r="AY2623" s="35"/>
      <c r="AZ2623" s="17">
        <f t="shared" ref="AZ2623" si="5908">AZ2622+1</f>
        <v>48639</v>
      </c>
      <c r="BA2623" s="216">
        <f t="shared" si="5804"/>
        <v>2</v>
      </c>
      <c r="BB2623" s="216">
        <f t="shared" ref="BB2623" si="5909">BB2622+1</f>
        <v>2618</v>
      </c>
      <c r="BC2623" s="16">
        <f t="shared" si="5806"/>
        <v>7.1726027397260275</v>
      </c>
      <c r="BD2623" s="16">
        <f>IF(Template!$F$7="Linear interpolation",LinInterp($AO$5:$AO$18,$AM$5:$AM$18,BC2623),CubicSpline($AO$5:$AO$18,$AM$5:$AM$18,BC2623))</f>
        <v>14.149293845919233</v>
      </c>
      <c r="BE2623" s="221">
        <f t="shared" si="5885"/>
        <v>2.5836438160171302</v>
      </c>
      <c r="BF2623" s="221">
        <f>BE2623/PRODUCT($BG$6:BG2622)</f>
        <v>1.0003621735315438</v>
      </c>
      <c r="BG2623" s="16">
        <f t="shared" si="5807"/>
        <v>1.0003621735315438</v>
      </c>
      <c r="BH2623" s="10">
        <f t="shared" si="5808"/>
        <v>13.219333901347774</v>
      </c>
      <c r="BI2623" s="90"/>
      <c r="BJ2623" s="17">
        <f t="shared" si="5791"/>
        <v>48616</v>
      </c>
      <c r="BK2623" s="16">
        <f t="shared" si="5784"/>
        <v>13.212785312007757</v>
      </c>
      <c r="BL2623" s="10">
        <f ca="1">IFERROR(AVERAGE(INDIRECT("BK"&amp;AC2623-Template!$F$10+1):INDIRECT("BK"&amp;AC2623)),0)</f>
        <v>13.209259252468728</v>
      </c>
      <c r="BM2623" s="35"/>
      <c r="BN2623" s="86"/>
      <c r="BO2623" s="35"/>
      <c r="BP2623" s="35"/>
      <c r="BQ2623" s="35"/>
      <c r="BR2623" s="35"/>
      <c r="BS2623" s="35"/>
      <c r="BT2623" s="35"/>
      <c r="BU2623" s="35"/>
      <c r="BV2623" s="35"/>
      <c r="BW2623" s="35"/>
      <c r="BX2623" s="35"/>
      <c r="BY2623" s="35"/>
      <c r="BZ2623" s="35"/>
      <c r="CA2623" s="35"/>
      <c r="CB2623" s="35"/>
      <c r="CC2623" s="35"/>
      <c r="CD2623" s="35"/>
      <c r="CE2623" s="35"/>
      <c r="CF2623" s="35"/>
      <c r="CG2623" s="35"/>
      <c r="CH2623" s="35"/>
    </row>
    <row r="2624" spans="1:86" ht="15.6" x14ac:dyDescent="0.3">
      <c r="A2624" s="35"/>
      <c r="B2624" s="86"/>
      <c r="C2624" s="35"/>
      <c r="D2624" s="35"/>
      <c r="E2624" s="35"/>
      <c r="F2624" s="35"/>
      <c r="G2624" s="35"/>
      <c r="H2624" s="35"/>
      <c r="I2624" s="35"/>
      <c r="J2624" s="35"/>
      <c r="K2624" s="35"/>
      <c r="L2624" s="35"/>
      <c r="M2624" s="35"/>
      <c r="N2624" s="35"/>
      <c r="O2624" s="35"/>
      <c r="P2624" s="35"/>
      <c r="Q2624" s="35"/>
      <c r="R2624" s="35"/>
      <c r="S2624" s="35"/>
      <c r="T2624" s="17">
        <f t="shared" si="5785"/>
        <v>48640</v>
      </c>
      <c r="U2624" s="216">
        <f t="shared" si="5778"/>
        <v>3</v>
      </c>
      <c r="V2624" s="216">
        <f t="shared" si="5785"/>
        <v>2619</v>
      </c>
      <c r="W2624" s="16">
        <f t="shared" si="5792"/>
        <v>7.1753424657534248</v>
      </c>
      <c r="X2624" s="16" t="e">
        <f>IF(Template!$F$7="Linear interpolation",LinInterp($I$5:$I$22,$G$5:$G$22,W2624),CubicSpline($I$5:$I$22,$G$5:$G$22,W2624))</f>
        <v>#VALUE!</v>
      </c>
      <c r="Y2624" s="221" t="e">
        <f t="shared" si="5779"/>
        <v>#VALUE!</v>
      </c>
      <c r="Z2624" s="221" t="e">
        <f>Y2624/PRODUCT($AA$6:AA2623)</f>
        <v>#VALUE!</v>
      </c>
      <c r="AA2624" s="16" t="e">
        <f t="shared" si="5786"/>
        <v>#VALUE!</v>
      </c>
      <c r="AB2624" s="10" t="e">
        <f t="shared" si="5787"/>
        <v>#VALUE!</v>
      </c>
      <c r="AC2624" s="90">
        <f t="shared" si="5780"/>
        <v>2624</v>
      </c>
      <c r="AD2624" s="17">
        <f t="shared" si="5788"/>
        <v>48617</v>
      </c>
      <c r="AE2624" s="16" t="e">
        <f t="shared" si="5781"/>
        <v>#VALUE!</v>
      </c>
      <c r="AF2624" s="10">
        <f ca="1">IFERROR(AVERAGE(INDIRECT("AE"&amp;AC2624-Template!$F$10+1):INDIRECT("AE"&amp;AC2624)),0)</f>
        <v>0</v>
      </c>
      <c r="AG2624" s="35"/>
      <c r="AH2624" s="86"/>
      <c r="AI2624" s="35"/>
      <c r="AJ2624" s="35"/>
      <c r="AK2624" s="35"/>
      <c r="AL2624" s="35"/>
      <c r="AM2624" s="35"/>
      <c r="AN2624" s="35"/>
      <c r="AO2624" s="35"/>
      <c r="AP2624" s="35"/>
      <c r="AQ2624" s="35"/>
      <c r="AR2624" s="35"/>
      <c r="AS2624" s="35"/>
      <c r="AT2624" s="35"/>
      <c r="AU2624" s="35"/>
      <c r="AV2624" s="35"/>
      <c r="AW2624" s="35"/>
      <c r="AX2624" s="35"/>
      <c r="AY2624" s="35"/>
      <c r="AZ2624" s="17">
        <f t="shared" ref="AZ2624" si="5910">AZ2623+1</f>
        <v>48640</v>
      </c>
      <c r="BA2624" s="216">
        <f t="shared" si="5804"/>
        <v>3</v>
      </c>
      <c r="BB2624" s="216">
        <f t="shared" ref="BB2624" si="5911">BB2623+1</f>
        <v>2619</v>
      </c>
      <c r="BC2624" s="16">
        <f t="shared" si="5806"/>
        <v>7.1753424657534248</v>
      </c>
      <c r="BD2624" s="16">
        <f>IF(Template!$F$7="Linear interpolation",LinInterp($AO$5:$AO$18,$AM$5:$AM$18,BC2624),CubicSpline($AO$5:$AO$18,$AM$5:$AM$18,BC2624))</f>
        <v>14.149286650597968</v>
      </c>
      <c r="BE2624" s="221">
        <f t="shared" si="5885"/>
        <v>2.5845795611786455</v>
      </c>
      <c r="BF2624" s="221">
        <f>BE2624/PRODUCT($BG$6:BG2623)</f>
        <v>1.0003621804041696</v>
      </c>
      <c r="BG2624" s="16">
        <f t="shared" si="5807"/>
        <v>1.0003621804041696</v>
      </c>
      <c r="BH2624" s="10">
        <f t="shared" si="5808"/>
        <v>13.21958475218954</v>
      </c>
      <c r="BI2624" s="90"/>
      <c r="BJ2624" s="17">
        <f t="shared" si="5791"/>
        <v>48617</v>
      </c>
      <c r="BK2624" s="16">
        <f t="shared" si="5784"/>
        <v>13.214414036123777</v>
      </c>
      <c r="BL2624" s="10">
        <f ca="1">IFERROR(AVERAGE(INDIRECT("BK"&amp;AC2624-Template!$F$10+1):INDIRECT("BK"&amp;AC2624)),0)</f>
        <v>13.209578331866146</v>
      </c>
      <c r="BM2624" s="35"/>
      <c r="BN2624" s="86"/>
      <c r="BO2624" s="35"/>
      <c r="BP2624" s="35"/>
      <c r="BQ2624" s="35"/>
      <c r="BR2624" s="35"/>
      <c r="BS2624" s="35"/>
      <c r="BT2624" s="35"/>
      <c r="BU2624" s="35"/>
      <c r="BV2624" s="35"/>
      <c r="BW2624" s="35"/>
      <c r="BX2624" s="35"/>
      <c r="BY2624" s="35"/>
      <c r="BZ2624" s="35"/>
      <c r="CA2624" s="35"/>
      <c r="CB2624" s="35"/>
      <c r="CC2624" s="35"/>
      <c r="CD2624" s="35"/>
      <c r="CE2624" s="35"/>
      <c r="CF2624" s="35"/>
      <c r="CG2624" s="35"/>
      <c r="CH2624" s="35"/>
    </row>
    <row r="2625" spans="1:86" ht="15.6" x14ac:dyDescent="0.3">
      <c r="A2625" s="35"/>
      <c r="B2625" s="86"/>
      <c r="C2625" s="35"/>
      <c r="D2625" s="35"/>
      <c r="E2625" s="35"/>
      <c r="F2625" s="35"/>
      <c r="G2625" s="35"/>
      <c r="H2625" s="35"/>
      <c r="I2625" s="35"/>
      <c r="J2625" s="35"/>
      <c r="K2625" s="35"/>
      <c r="L2625" s="35"/>
      <c r="M2625" s="35"/>
      <c r="N2625" s="35"/>
      <c r="O2625" s="35"/>
      <c r="P2625" s="35"/>
      <c r="Q2625" s="35"/>
      <c r="R2625" s="35"/>
      <c r="S2625" s="35"/>
      <c r="T2625" s="17">
        <f t="shared" si="5785"/>
        <v>48641</v>
      </c>
      <c r="U2625" s="216">
        <f t="shared" si="5778"/>
        <v>4</v>
      </c>
      <c r="V2625" s="216">
        <f t="shared" si="5785"/>
        <v>2620</v>
      </c>
      <c r="W2625" s="16">
        <f t="shared" si="5792"/>
        <v>7.1780821917808222</v>
      </c>
      <c r="X2625" s="16" t="e">
        <f>IF(Template!$F$7="Linear interpolation",LinInterp($I$5:$I$22,$G$5:$G$22,W2625),CubicSpline($I$5:$I$22,$G$5:$G$22,W2625))</f>
        <v>#VALUE!</v>
      </c>
      <c r="Y2625" s="221" t="e">
        <f t="shared" si="5779"/>
        <v>#VALUE!</v>
      </c>
      <c r="Z2625" s="221" t="e">
        <f>Y2625/PRODUCT($AA$6:AA2624)</f>
        <v>#VALUE!</v>
      </c>
      <c r="AA2625" s="16" t="e">
        <f t="shared" si="5786"/>
        <v>#VALUE!</v>
      </c>
      <c r="AB2625" s="10" t="e">
        <f t="shared" si="5787"/>
        <v>#VALUE!</v>
      </c>
      <c r="AC2625" s="90">
        <f t="shared" si="5780"/>
        <v>2625</v>
      </c>
      <c r="AD2625" s="17">
        <f t="shared" si="5788"/>
        <v>48618</v>
      </c>
      <c r="AE2625" s="16" t="e">
        <f t="shared" si="5781"/>
        <v>#VALUE!</v>
      </c>
      <c r="AF2625" s="10">
        <f ca="1">IFERROR(AVERAGE(INDIRECT("AE"&amp;AC2625-Template!$F$10+1):INDIRECT("AE"&amp;AC2625)),0)</f>
        <v>0</v>
      </c>
      <c r="AG2625" s="35"/>
      <c r="AH2625" s="86"/>
      <c r="AI2625" s="35"/>
      <c r="AJ2625" s="35"/>
      <c r="AK2625" s="35"/>
      <c r="AL2625" s="35"/>
      <c r="AM2625" s="35"/>
      <c r="AN2625" s="35"/>
      <c r="AO2625" s="35"/>
      <c r="AP2625" s="35"/>
      <c r="AQ2625" s="35"/>
      <c r="AR2625" s="35"/>
      <c r="AS2625" s="35"/>
      <c r="AT2625" s="35"/>
      <c r="AU2625" s="35"/>
      <c r="AV2625" s="35"/>
      <c r="AW2625" s="35"/>
      <c r="AX2625" s="35"/>
      <c r="AY2625" s="35"/>
      <c r="AZ2625" s="17">
        <f t="shared" ref="AZ2625" si="5912">AZ2624+1</f>
        <v>48641</v>
      </c>
      <c r="BA2625" s="216">
        <f t="shared" si="5804"/>
        <v>4</v>
      </c>
      <c r="BB2625" s="216">
        <f t="shared" ref="BB2625" si="5913">BB2624+1</f>
        <v>2620</v>
      </c>
      <c r="BC2625" s="16">
        <f t="shared" si="5806"/>
        <v>7.1780821917808222</v>
      </c>
      <c r="BD2625" s="16">
        <f>IF(Template!$F$7="Linear interpolation",LinInterp($AO$5:$AO$18,$AM$5:$AM$18,BC2625),CubicSpline($AO$5:$AO$18,$AM$5:$AM$18,BC2625))</f>
        <v>14.149279569643303</v>
      </c>
      <c r="BE2625" s="221">
        <f t="shared" si="5885"/>
        <v>2.585515662950002</v>
      </c>
      <c r="BF2625" s="221">
        <f>BE2625/PRODUCT($BG$6:BG2624)</f>
        <v>1.0003621872529742</v>
      </c>
      <c r="BG2625" s="16">
        <f t="shared" si="5807"/>
        <v>1.0003621872529742</v>
      </c>
      <c r="BH2625" s="10">
        <f t="shared" si="5808"/>
        <v>13.219834733558699</v>
      </c>
      <c r="BI2625" s="90"/>
      <c r="BJ2625" s="17">
        <f t="shared" si="5791"/>
        <v>48618</v>
      </c>
      <c r="BK2625" s="16">
        <f t="shared" si="5784"/>
        <v>13.213868373267989</v>
      </c>
      <c r="BL2625" s="10">
        <f ca="1">IFERROR(AVERAGE(INDIRECT("BK"&amp;AC2625-Template!$F$10+1):INDIRECT("BK"&amp;AC2625)),0)</f>
        <v>13.209879222501709</v>
      </c>
      <c r="BM2625" s="35"/>
      <c r="BN2625" s="86"/>
      <c r="BO2625" s="35"/>
      <c r="BP2625" s="35"/>
      <c r="BQ2625" s="35"/>
      <c r="BR2625" s="35"/>
      <c r="BS2625" s="35"/>
      <c r="BT2625" s="35"/>
      <c r="BU2625" s="35"/>
      <c r="BV2625" s="35"/>
      <c r="BW2625" s="35"/>
      <c r="BX2625" s="35"/>
      <c r="BY2625" s="35"/>
      <c r="BZ2625" s="35"/>
      <c r="CA2625" s="35"/>
      <c r="CB2625" s="35"/>
      <c r="CC2625" s="35"/>
      <c r="CD2625" s="35"/>
      <c r="CE2625" s="35"/>
      <c r="CF2625" s="35"/>
      <c r="CG2625" s="35"/>
      <c r="CH2625" s="35"/>
    </row>
    <row r="2626" spans="1:86" ht="15.6" x14ac:dyDescent="0.3">
      <c r="A2626" s="35"/>
      <c r="B2626" s="86"/>
      <c r="C2626" s="35"/>
      <c r="D2626" s="35"/>
      <c r="E2626" s="35"/>
      <c r="F2626" s="35"/>
      <c r="G2626" s="35"/>
      <c r="H2626" s="35"/>
      <c r="I2626" s="35"/>
      <c r="J2626" s="35"/>
      <c r="K2626" s="35"/>
      <c r="L2626" s="35"/>
      <c r="M2626" s="35"/>
      <c r="N2626" s="35"/>
      <c r="O2626" s="35"/>
      <c r="P2626" s="35"/>
      <c r="Q2626" s="35"/>
      <c r="R2626" s="35"/>
      <c r="S2626" s="35"/>
      <c r="T2626" s="17">
        <f t="shared" si="5785"/>
        <v>48642</v>
      </c>
      <c r="U2626" s="216">
        <f t="shared" si="5778"/>
        <v>5</v>
      </c>
      <c r="V2626" s="216">
        <f t="shared" si="5785"/>
        <v>2621</v>
      </c>
      <c r="W2626" s="16">
        <f t="shared" si="5792"/>
        <v>7.1808219178082195</v>
      </c>
      <c r="X2626" s="16" t="e">
        <f>IF(Template!$F$7="Linear interpolation",LinInterp($I$5:$I$22,$G$5:$G$22,W2626),CubicSpline($I$5:$I$22,$G$5:$G$22,W2626))</f>
        <v>#VALUE!</v>
      </c>
      <c r="Y2626" s="221" t="e">
        <f t="shared" si="5779"/>
        <v>#VALUE!</v>
      </c>
      <c r="Z2626" s="221" t="e">
        <f>Y2626/PRODUCT($AA$6:AA2625)</f>
        <v>#VALUE!</v>
      </c>
      <c r="AA2626" s="16" t="e">
        <f t="shared" si="5786"/>
        <v>#VALUE!</v>
      </c>
      <c r="AB2626" s="10" t="e">
        <f t="shared" si="5787"/>
        <v>#VALUE!</v>
      </c>
      <c r="AC2626" s="90">
        <f t="shared" si="5780"/>
        <v>2626</v>
      </c>
      <c r="AD2626" s="17">
        <f t="shared" si="5788"/>
        <v>48619</v>
      </c>
      <c r="AE2626" s="16" t="e">
        <f t="shared" si="5781"/>
        <v>#VALUE!</v>
      </c>
      <c r="AF2626" s="10">
        <f ca="1">IFERROR(AVERAGE(INDIRECT("AE"&amp;AC2626-Template!$F$10+1):INDIRECT("AE"&amp;AC2626)),0)</f>
        <v>0</v>
      </c>
      <c r="AG2626" s="35"/>
      <c r="AH2626" s="86"/>
      <c r="AI2626" s="35"/>
      <c r="AJ2626" s="35"/>
      <c r="AK2626" s="35"/>
      <c r="AL2626" s="35"/>
      <c r="AM2626" s="35"/>
      <c r="AN2626" s="35"/>
      <c r="AO2626" s="35"/>
      <c r="AP2626" s="35"/>
      <c r="AQ2626" s="35"/>
      <c r="AR2626" s="35"/>
      <c r="AS2626" s="35"/>
      <c r="AT2626" s="35"/>
      <c r="AU2626" s="35"/>
      <c r="AV2626" s="35"/>
      <c r="AW2626" s="35"/>
      <c r="AX2626" s="35"/>
      <c r="AY2626" s="35"/>
      <c r="AZ2626" s="17">
        <f t="shared" ref="AZ2626" si="5914">AZ2625+1</f>
        <v>48642</v>
      </c>
      <c r="BA2626" s="216">
        <f t="shared" si="5804"/>
        <v>5</v>
      </c>
      <c r="BB2626" s="216">
        <f t="shared" ref="BB2626" si="5915">BB2625+1</f>
        <v>2621</v>
      </c>
      <c r="BC2626" s="16">
        <f t="shared" si="5806"/>
        <v>7.1808219178082195</v>
      </c>
      <c r="BD2626" s="16">
        <f>IF(Template!$F$7="Linear interpolation",LinInterp($AO$5:$AO$18,$AM$5:$AM$18,BC2626),CubicSpline($AO$5:$AO$18,$AM$5:$AM$18,BC2626))</f>
        <v>14.149272602545031</v>
      </c>
      <c r="BE2626" s="221">
        <f t="shared" si="5885"/>
        <v>2.5864521214114702</v>
      </c>
      <c r="BF2626" s="221">
        <f>BE2626/PRODUCT($BG$6:BG2625)</f>
        <v>1.0003621940779115</v>
      </c>
      <c r="BG2626" s="16">
        <f t="shared" si="5807"/>
        <v>1.0003621940779115</v>
      </c>
      <c r="BH2626" s="10">
        <f t="shared" si="5808"/>
        <v>13.220083843769492</v>
      </c>
      <c r="BI2626" s="90"/>
      <c r="BJ2626" s="17">
        <f t="shared" si="5791"/>
        <v>48619</v>
      </c>
      <c r="BK2626" s="16">
        <f t="shared" si="5784"/>
        <v>13.214137068045083</v>
      </c>
      <c r="BL2626" s="10">
        <f ca="1">IFERROR(AVERAGE(INDIRECT("BK"&amp;AC2626-Template!$F$10+1):INDIRECT("BK"&amp;AC2626)),0)</f>
        <v>13.210130299405593</v>
      </c>
      <c r="BM2626" s="35"/>
      <c r="BN2626" s="86"/>
      <c r="BO2626" s="35"/>
      <c r="BP2626" s="35"/>
      <c r="BQ2626" s="35"/>
      <c r="BR2626" s="35"/>
      <c r="BS2626" s="35"/>
      <c r="BT2626" s="35"/>
      <c r="BU2626" s="35"/>
      <c r="BV2626" s="35"/>
      <c r="BW2626" s="35"/>
      <c r="BX2626" s="35"/>
      <c r="BY2626" s="35"/>
      <c r="BZ2626" s="35"/>
      <c r="CA2626" s="35"/>
      <c r="CB2626" s="35"/>
      <c r="CC2626" s="35"/>
      <c r="CD2626" s="35"/>
      <c r="CE2626" s="35"/>
      <c r="CF2626" s="35"/>
      <c r="CG2626" s="35"/>
      <c r="CH2626" s="35"/>
    </row>
    <row r="2627" spans="1:86" ht="15.6" x14ac:dyDescent="0.3">
      <c r="A2627" s="35"/>
      <c r="B2627" s="86"/>
      <c r="C2627" s="35"/>
      <c r="D2627" s="35"/>
      <c r="E2627" s="35"/>
      <c r="F2627" s="35"/>
      <c r="G2627" s="35"/>
      <c r="H2627" s="35"/>
      <c r="I2627" s="35"/>
      <c r="J2627" s="35"/>
      <c r="K2627" s="35"/>
      <c r="L2627" s="35"/>
      <c r="M2627" s="35"/>
      <c r="N2627" s="35"/>
      <c r="O2627" s="35"/>
      <c r="P2627" s="35"/>
      <c r="Q2627" s="35"/>
      <c r="R2627" s="35"/>
      <c r="S2627" s="35"/>
      <c r="T2627" s="17">
        <f t="shared" si="5785"/>
        <v>48643</v>
      </c>
      <c r="U2627" s="216">
        <f t="shared" si="5778"/>
        <v>6</v>
      </c>
      <c r="V2627" s="216">
        <f t="shared" si="5785"/>
        <v>2622</v>
      </c>
      <c r="W2627" s="16">
        <f t="shared" si="5792"/>
        <v>7.183561643835616</v>
      </c>
      <c r="X2627" s="16" t="e">
        <f>IF(Template!$F$7="Linear interpolation",LinInterp($I$5:$I$22,$G$5:$G$22,W2627),CubicSpline($I$5:$I$22,$G$5:$G$22,W2627))</f>
        <v>#VALUE!</v>
      </c>
      <c r="Y2627" s="221" t="e">
        <f t="shared" si="5779"/>
        <v>#VALUE!</v>
      </c>
      <c r="Z2627" s="221" t="e">
        <f>Y2627/PRODUCT($AA$6:AA2626)</f>
        <v>#VALUE!</v>
      </c>
      <c r="AA2627" s="16" t="e">
        <f t="shared" si="5786"/>
        <v>#VALUE!</v>
      </c>
      <c r="AB2627" s="10" t="e">
        <f t="shared" si="5787"/>
        <v>#VALUE!</v>
      </c>
      <c r="AC2627" s="90">
        <f t="shared" si="5780"/>
        <v>2627</v>
      </c>
      <c r="AD2627" s="17">
        <f t="shared" si="5788"/>
        <v>48620</v>
      </c>
      <c r="AE2627" s="16" t="e">
        <f t="shared" si="5781"/>
        <v>#VALUE!</v>
      </c>
      <c r="AF2627" s="10">
        <f ca="1">IFERROR(AVERAGE(INDIRECT("AE"&amp;AC2627-Template!$F$10+1):INDIRECT("AE"&amp;AC2627)),0)</f>
        <v>0</v>
      </c>
      <c r="AG2627" s="35"/>
      <c r="AH2627" s="86"/>
      <c r="AI2627" s="35"/>
      <c r="AJ2627" s="35"/>
      <c r="AK2627" s="35"/>
      <c r="AL2627" s="35"/>
      <c r="AM2627" s="35"/>
      <c r="AN2627" s="35"/>
      <c r="AO2627" s="35"/>
      <c r="AP2627" s="35"/>
      <c r="AQ2627" s="35"/>
      <c r="AR2627" s="35"/>
      <c r="AS2627" s="35"/>
      <c r="AT2627" s="35"/>
      <c r="AU2627" s="35"/>
      <c r="AV2627" s="35"/>
      <c r="AW2627" s="35"/>
      <c r="AX2627" s="35"/>
      <c r="AY2627" s="35"/>
      <c r="AZ2627" s="17">
        <f t="shared" ref="AZ2627" si="5916">AZ2626+1</f>
        <v>48643</v>
      </c>
      <c r="BA2627" s="216">
        <f t="shared" si="5804"/>
        <v>6</v>
      </c>
      <c r="BB2627" s="216">
        <f t="shared" ref="BB2627" si="5917">BB2626+1</f>
        <v>2622</v>
      </c>
      <c r="BC2627" s="16">
        <f t="shared" si="5806"/>
        <v>7.183561643835616</v>
      </c>
      <c r="BD2627" s="16">
        <f>IF(Template!$F$7="Linear interpolation",LinInterp($AO$5:$AO$18,$AM$5:$AM$18,BC2627),CubicSpline($AO$5:$AO$18,$AM$5:$AM$18,BC2627))</f>
        <v>14.149265748792947</v>
      </c>
      <c r="BE2627" s="221">
        <f t="shared" si="5885"/>
        <v>2.5873889366431579</v>
      </c>
      <c r="BF2627" s="221">
        <f>BE2627/PRODUCT($BG$6:BG2626)</f>
        <v>1.000362200878931</v>
      </c>
      <c r="BG2627" s="16">
        <f t="shared" si="5807"/>
        <v>1.0003621940779115</v>
      </c>
      <c r="BH2627" s="10">
        <f t="shared" si="5808"/>
        <v>13.220083843769492</v>
      </c>
      <c r="BI2627" s="90"/>
      <c r="BJ2627" s="17">
        <f t="shared" si="5791"/>
        <v>48620</v>
      </c>
      <c r="BK2627" s="16">
        <f t="shared" si="5784"/>
        <v>13.214404930930733</v>
      </c>
      <c r="BL2627" s="10">
        <f ca="1">IFERROR(AVERAGE(INDIRECT("BK"&amp;AC2627-Template!$F$10+1):INDIRECT("BK"&amp;AC2627)),0)</f>
        <v>13.210409981409502</v>
      </c>
      <c r="BM2627" s="35"/>
      <c r="BN2627" s="86"/>
      <c r="BO2627" s="35"/>
      <c r="BP2627" s="35"/>
      <c r="BQ2627" s="35"/>
      <c r="BR2627" s="35"/>
      <c r="BS2627" s="35"/>
      <c r="BT2627" s="35"/>
      <c r="BU2627" s="35"/>
      <c r="BV2627" s="35"/>
      <c r="BW2627" s="35"/>
      <c r="BX2627" s="35"/>
      <c r="BY2627" s="35"/>
      <c r="BZ2627" s="35"/>
      <c r="CA2627" s="35"/>
      <c r="CB2627" s="35"/>
      <c r="CC2627" s="35"/>
      <c r="CD2627" s="35"/>
      <c r="CE2627" s="35"/>
      <c r="CF2627" s="35"/>
      <c r="CG2627" s="35"/>
      <c r="CH2627" s="35"/>
    </row>
    <row r="2628" spans="1:86" ht="15.6" x14ac:dyDescent="0.3">
      <c r="A2628" s="35"/>
      <c r="B2628" s="86"/>
      <c r="C2628" s="35"/>
      <c r="D2628" s="35"/>
      <c r="E2628" s="35"/>
      <c r="F2628" s="35"/>
      <c r="G2628" s="35"/>
      <c r="H2628" s="35"/>
      <c r="I2628" s="35"/>
      <c r="J2628" s="35"/>
      <c r="K2628" s="35"/>
      <c r="L2628" s="35"/>
      <c r="M2628" s="35"/>
      <c r="N2628" s="35"/>
      <c r="O2628" s="35"/>
      <c r="P2628" s="35"/>
      <c r="Q2628" s="35"/>
      <c r="R2628" s="35"/>
      <c r="S2628" s="35"/>
      <c r="T2628" s="17">
        <f t="shared" si="5785"/>
        <v>48644</v>
      </c>
      <c r="U2628" s="216">
        <f t="shared" si="5778"/>
        <v>7</v>
      </c>
      <c r="V2628" s="216">
        <f t="shared" si="5785"/>
        <v>2623</v>
      </c>
      <c r="W2628" s="16">
        <f t="shared" si="5792"/>
        <v>7.1863013698630134</v>
      </c>
      <c r="X2628" s="16" t="e">
        <f>IF(Template!$F$7="Linear interpolation",LinInterp($I$5:$I$22,$G$5:$G$22,W2628),CubicSpline($I$5:$I$22,$G$5:$G$22,W2628))</f>
        <v>#VALUE!</v>
      </c>
      <c r="Y2628" s="221" t="e">
        <f t="shared" si="5779"/>
        <v>#VALUE!</v>
      </c>
      <c r="Z2628" s="221" t="e">
        <f>Y2628/PRODUCT($AA$6:AA2627)</f>
        <v>#VALUE!</v>
      </c>
      <c r="AA2628" s="16" t="e">
        <f t="shared" si="5786"/>
        <v>#VALUE!</v>
      </c>
      <c r="AB2628" s="10" t="e">
        <f t="shared" si="5787"/>
        <v>#VALUE!</v>
      </c>
      <c r="AC2628" s="90">
        <f t="shared" si="5780"/>
        <v>2628</v>
      </c>
      <c r="AD2628" s="17">
        <f t="shared" si="5788"/>
        <v>48621</v>
      </c>
      <c r="AE2628" s="16" t="e">
        <f t="shared" si="5781"/>
        <v>#VALUE!</v>
      </c>
      <c r="AF2628" s="10">
        <f ca="1">IFERROR(AVERAGE(INDIRECT("AE"&amp;AC2628-Template!$F$10+1):INDIRECT("AE"&amp;AC2628)),0)</f>
        <v>0</v>
      </c>
      <c r="AG2628" s="35"/>
      <c r="AH2628" s="86"/>
      <c r="AI2628" s="35"/>
      <c r="AJ2628" s="35"/>
      <c r="AK2628" s="35"/>
      <c r="AL2628" s="35"/>
      <c r="AM2628" s="35"/>
      <c r="AN2628" s="35"/>
      <c r="AO2628" s="35"/>
      <c r="AP2628" s="35"/>
      <c r="AQ2628" s="35"/>
      <c r="AR2628" s="35"/>
      <c r="AS2628" s="35"/>
      <c r="AT2628" s="35"/>
      <c r="AU2628" s="35"/>
      <c r="AV2628" s="35"/>
      <c r="AW2628" s="35"/>
      <c r="AX2628" s="35"/>
      <c r="AY2628" s="35"/>
      <c r="AZ2628" s="17">
        <f t="shared" ref="AZ2628" si="5918">AZ2627+1</f>
        <v>48644</v>
      </c>
      <c r="BA2628" s="216">
        <f t="shared" si="5804"/>
        <v>7</v>
      </c>
      <c r="BB2628" s="216">
        <f t="shared" ref="BB2628" si="5919">BB2627+1</f>
        <v>2623</v>
      </c>
      <c r="BC2628" s="16">
        <f t="shared" si="5806"/>
        <v>7.1863013698630134</v>
      </c>
      <c r="BD2628" s="16">
        <f>IF(Template!$F$7="Linear interpolation",LinInterp($AO$5:$AO$18,$AM$5:$AM$18,BC2628),CubicSpline($AO$5:$AO$18,$AM$5:$AM$18,BC2628))</f>
        <v>14.149259007876845</v>
      </c>
      <c r="BE2628" s="221">
        <f t="shared" si="5885"/>
        <v>2.5883261087250253</v>
      </c>
      <c r="BF2628" s="221">
        <f>BE2628/PRODUCT($BG$6:BG2627)</f>
        <v>1.0003622144570063</v>
      </c>
      <c r="BG2628" s="16">
        <f t="shared" si="5807"/>
        <v>1.0003621940779115</v>
      </c>
      <c r="BH2628" s="10">
        <f t="shared" si="5808"/>
        <v>13.220083843769492</v>
      </c>
      <c r="BI2628" s="90"/>
      <c r="BJ2628" s="17">
        <f t="shared" si="5791"/>
        <v>48621</v>
      </c>
      <c r="BK2628" s="16">
        <f t="shared" si="5784"/>
        <v>13.214671960239176</v>
      </c>
      <c r="BL2628" s="10">
        <f ca="1">IFERROR(AVERAGE(INDIRECT("BK"&amp;AC2628-Template!$F$10+1):INDIRECT("BK"&amp;AC2628)),0)</f>
        <v>13.210688855759665</v>
      </c>
      <c r="BM2628" s="35"/>
      <c r="BN2628" s="86"/>
      <c r="BO2628" s="35"/>
      <c r="BP2628" s="35"/>
      <c r="BQ2628" s="35"/>
      <c r="BR2628" s="35"/>
      <c r="BS2628" s="35"/>
      <c r="BT2628" s="35"/>
      <c r="BU2628" s="35"/>
      <c r="BV2628" s="35"/>
      <c r="BW2628" s="35"/>
      <c r="BX2628" s="35"/>
      <c r="BY2628" s="35"/>
      <c r="BZ2628" s="35"/>
      <c r="CA2628" s="35"/>
      <c r="CB2628" s="35"/>
      <c r="CC2628" s="35"/>
      <c r="CD2628" s="35"/>
      <c r="CE2628" s="35"/>
      <c r="CF2628" s="35"/>
      <c r="CG2628" s="35"/>
      <c r="CH2628" s="35"/>
    </row>
    <row r="2629" spans="1:86" ht="15.6" x14ac:dyDescent="0.3">
      <c r="A2629" s="35"/>
      <c r="B2629" s="86"/>
      <c r="C2629" s="35"/>
      <c r="D2629" s="35"/>
      <c r="E2629" s="35"/>
      <c r="F2629" s="35"/>
      <c r="G2629" s="35"/>
      <c r="H2629" s="35"/>
      <c r="I2629" s="35"/>
      <c r="J2629" s="35"/>
      <c r="K2629" s="35"/>
      <c r="L2629" s="35"/>
      <c r="M2629" s="35"/>
      <c r="N2629" s="35"/>
      <c r="O2629" s="35"/>
      <c r="P2629" s="35"/>
      <c r="Q2629" s="35"/>
      <c r="R2629" s="35"/>
      <c r="S2629" s="35"/>
      <c r="T2629" s="17">
        <f t="shared" si="5785"/>
        <v>48645</v>
      </c>
      <c r="U2629" s="216">
        <f t="shared" si="5778"/>
        <v>1</v>
      </c>
      <c r="V2629" s="216">
        <f t="shared" si="5785"/>
        <v>2624</v>
      </c>
      <c r="W2629" s="16">
        <f t="shared" si="5792"/>
        <v>7.1890410958904107</v>
      </c>
      <c r="X2629" s="16" t="e">
        <f>IF(Template!$F$7="Linear interpolation",LinInterp($I$5:$I$22,$G$5:$G$22,W2629),CubicSpline($I$5:$I$22,$G$5:$G$22,W2629))</f>
        <v>#VALUE!</v>
      </c>
      <c r="Y2629" s="221" t="e">
        <f t="shared" si="5779"/>
        <v>#VALUE!</v>
      </c>
      <c r="Z2629" s="221" t="e">
        <f>Y2629/PRODUCT($AA$6:AA2628)</f>
        <v>#VALUE!</v>
      </c>
      <c r="AA2629" s="16" t="e">
        <f t="shared" si="5786"/>
        <v>#VALUE!</v>
      </c>
      <c r="AB2629" s="10" t="e">
        <f t="shared" si="5787"/>
        <v>#VALUE!</v>
      </c>
      <c r="AC2629" s="90">
        <f t="shared" si="5780"/>
        <v>2629</v>
      </c>
      <c r="AD2629" s="17">
        <f t="shared" si="5788"/>
        <v>48622</v>
      </c>
      <c r="AE2629" s="16" t="e">
        <f t="shared" si="5781"/>
        <v>#VALUE!</v>
      </c>
      <c r="AF2629" s="10">
        <f ca="1">IFERROR(AVERAGE(INDIRECT("AE"&amp;AC2629-Template!$F$10+1):INDIRECT("AE"&amp;AC2629)),0)</f>
        <v>0</v>
      </c>
      <c r="AG2629" s="35"/>
      <c r="AH2629" s="86"/>
      <c r="AI2629" s="35"/>
      <c r="AJ2629" s="35"/>
      <c r="AK2629" s="35"/>
      <c r="AL2629" s="35"/>
      <c r="AM2629" s="35"/>
      <c r="AN2629" s="35"/>
      <c r="AO2629" s="35"/>
      <c r="AP2629" s="35"/>
      <c r="AQ2629" s="35"/>
      <c r="AR2629" s="35"/>
      <c r="AS2629" s="35"/>
      <c r="AT2629" s="35"/>
      <c r="AU2629" s="35"/>
      <c r="AV2629" s="35"/>
      <c r="AW2629" s="35"/>
      <c r="AX2629" s="35"/>
      <c r="AY2629" s="35"/>
      <c r="AZ2629" s="17">
        <f t="shared" ref="AZ2629" si="5920">AZ2628+1</f>
        <v>48645</v>
      </c>
      <c r="BA2629" s="216">
        <f t="shared" si="5804"/>
        <v>1</v>
      </c>
      <c r="BB2629" s="216">
        <f t="shared" ref="BB2629" si="5921">BB2628+1</f>
        <v>2624</v>
      </c>
      <c r="BC2629" s="16">
        <f t="shared" si="5806"/>
        <v>7.1890410958904107</v>
      </c>
      <c r="BD2629" s="16">
        <f>IF(Template!$F$7="Linear interpolation",LinInterp($AO$5:$AO$18,$AM$5:$AM$18,BC2629),CubicSpline($AO$5:$AO$18,$AM$5:$AM$18,BC2629))</f>
        <v>14.149252379286519</v>
      </c>
      <c r="BE2629" s="221">
        <f t="shared" si="5885"/>
        <v>2.5892636377368627</v>
      </c>
      <c r="BF2629" s="221">
        <f>BE2629/PRODUCT($BG$6:BG2628)</f>
        <v>1.0003622347881209</v>
      </c>
      <c r="BG2629" s="16">
        <f t="shared" si="5807"/>
        <v>1.0003622347881209</v>
      </c>
      <c r="BH2629" s="10">
        <f t="shared" si="5808"/>
        <v>13.221569766413532</v>
      </c>
      <c r="BI2629" s="90"/>
      <c r="BJ2629" s="17">
        <f t="shared" si="5791"/>
        <v>48622</v>
      </c>
      <c r="BK2629" s="16">
        <f t="shared" si="5784"/>
        <v>13.214671960239176</v>
      </c>
      <c r="BL2629" s="10">
        <f ca="1">IFERROR(AVERAGE(INDIRECT("BK"&amp;AC2629-Template!$F$10+1):INDIRECT("BK"&amp;AC2629)),0)</f>
        <v>13.21095804754038</v>
      </c>
      <c r="BM2629" s="35"/>
      <c r="BN2629" s="86"/>
      <c r="BO2629" s="35"/>
      <c r="BP2629" s="35"/>
      <c r="BQ2629" s="35"/>
      <c r="BR2629" s="35"/>
      <c r="BS2629" s="35"/>
      <c r="BT2629" s="35"/>
      <c r="BU2629" s="35"/>
      <c r="BV2629" s="35"/>
      <c r="BW2629" s="35"/>
      <c r="BX2629" s="35"/>
      <c r="BY2629" s="35"/>
      <c r="BZ2629" s="35"/>
      <c r="CA2629" s="35"/>
      <c r="CB2629" s="35"/>
      <c r="CC2629" s="35"/>
      <c r="CD2629" s="35"/>
      <c r="CE2629" s="35"/>
      <c r="CF2629" s="35"/>
      <c r="CG2629" s="35"/>
      <c r="CH2629" s="35"/>
    </row>
    <row r="2630" spans="1:86" ht="15.6" x14ac:dyDescent="0.3">
      <c r="A2630" s="35"/>
      <c r="B2630" s="86"/>
      <c r="C2630" s="35"/>
      <c r="D2630" s="35"/>
      <c r="E2630" s="35"/>
      <c r="F2630" s="35"/>
      <c r="G2630" s="35"/>
      <c r="H2630" s="35"/>
      <c r="I2630" s="35"/>
      <c r="J2630" s="35"/>
      <c r="K2630" s="35"/>
      <c r="L2630" s="35"/>
      <c r="M2630" s="35"/>
      <c r="N2630" s="35"/>
      <c r="O2630" s="35"/>
      <c r="P2630" s="35"/>
      <c r="Q2630" s="35"/>
      <c r="R2630" s="35"/>
      <c r="S2630" s="35"/>
      <c r="T2630" s="17">
        <f t="shared" si="5785"/>
        <v>48646</v>
      </c>
      <c r="U2630" s="216">
        <f t="shared" ref="U2630:U2693" si="5922">WEEKDAY(T2630,2)</f>
        <v>2</v>
      </c>
      <c r="V2630" s="216">
        <f t="shared" si="5785"/>
        <v>2625</v>
      </c>
      <c r="W2630" s="16">
        <f t="shared" si="5792"/>
        <v>7.1917808219178081</v>
      </c>
      <c r="X2630" s="16" t="e">
        <f>IF(Template!$F$7="Linear interpolation",LinInterp($I$5:$I$22,$G$5:$G$22,W2630),CubicSpline($I$5:$I$22,$G$5:$G$22,W2630))</f>
        <v>#VALUE!</v>
      </c>
      <c r="Y2630" s="221" t="e">
        <f t="shared" ref="Y2630:Y2693" si="5923">(1+(X2630/100))^W2630</f>
        <v>#VALUE!</v>
      </c>
      <c r="Z2630" s="221" t="e">
        <f>Y2630/PRODUCT($AA$6:AA2629)</f>
        <v>#VALUE!</v>
      </c>
      <c r="AA2630" s="16" t="e">
        <f t="shared" si="5786"/>
        <v>#VALUE!</v>
      </c>
      <c r="AB2630" s="10" t="e">
        <f t="shared" si="5787"/>
        <v>#VALUE!</v>
      </c>
      <c r="AC2630" s="90">
        <f t="shared" ref="AC2630:AC2693" si="5924">ROW(AD2630)</f>
        <v>2630</v>
      </c>
      <c r="AD2630" s="17">
        <f t="shared" si="5788"/>
        <v>48623</v>
      </c>
      <c r="AE2630" s="16" t="e">
        <f t="shared" ref="AE2630:AE2693" si="5925">IF(R2630&lt;&gt;0,R2630,VLOOKUP(AD2630,$T:$AB,9,FALSE))</f>
        <v>#VALUE!</v>
      </c>
      <c r="AF2630" s="10">
        <f ca="1">IFERROR(AVERAGE(INDIRECT("AE"&amp;AC2630-Template!$F$10+1):INDIRECT("AE"&amp;AC2630)),0)</f>
        <v>0</v>
      </c>
      <c r="AG2630" s="35"/>
      <c r="AH2630" s="86"/>
      <c r="AI2630" s="35"/>
      <c r="AJ2630" s="35"/>
      <c r="AK2630" s="35"/>
      <c r="AL2630" s="35"/>
      <c r="AM2630" s="35"/>
      <c r="AN2630" s="35"/>
      <c r="AO2630" s="35"/>
      <c r="AP2630" s="35"/>
      <c r="AQ2630" s="35"/>
      <c r="AR2630" s="35"/>
      <c r="AS2630" s="35"/>
      <c r="AT2630" s="35"/>
      <c r="AU2630" s="35"/>
      <c r="AV2630" s="35"/>
      <c r="AW2630" s="35"/>
      <c r="AX2630" s="35"/>
      <c r="AY2630" s="35"/>
      <c r="AZ2630" s="17">
        <f t="shared" ref="AZ2630" si="5926">AZ2629+1</f>
        <v>48646</v>
      </c>
      <c r="BA2630" s="216">
        <f t="shared" si="5804"/>
        <v>2</v>
      </c>
      <c r="BB2630" s="216">
        <f t="shared" ref="BB2630" si="5927">BB2629+1</f>
        <v>2625</v>
      </c>
      <c r="BC2630" s="16">
        <f t="shared" si="5806"/>
        <v>7.1917808219178081</v>
      </c>
      <c r="BD2630" s="16">
        <f>IF(Template!$F$7="Linear interpolation",LinInterp($AO$5:$AO$18,$AM$5:$AM$18,BC2630),CubicSpline($AO$5:$AO$18,$AM$5:$AM$18,BC2630))</f>
        <v>14.149245862511766</v>
      </c>
      <c r="BE2630" s="221">
        <f t="shared" si="5885"/>
        <v>2.5902015237583038</v>
      </c>
      <c r="BF2630" s="221">
        <f>BE2630/PRODUCT($BG$6:BG2629)</f>
        <v>1.0003622211379992</v>
      </c>
      <c r="BG2630" s="16">
        <f t="shared" si="5807"/>
        <v>1.0003622211379992</v>
      </c>
      <c r="BH2630" s="10">
        <f t="shared" si="5808"/>
        <v>13.221071536971497</v>
      </c>
      <c r="BI2630" s="90"/>
      <c r="BJ2630" s="17">
        <f t="shared" si="5791"/>
        <v>48623</v>
      </c>
      <c r="BK2630" s="16">
        <f t="shared" ref="BK2630:BK2693" si="5928">IF(AX2630&lt;&gt;0,AX2630,VLOOKUP(BJ2630,$AZ:$BH,9,FALSE))</f>
        <v>13.214671960239176</v>
      </c>
      <c r="BL2630" s="10">
        <f ca="1">IFERROR(AVERAGE(INDIRECT("BK"&amp;AC2630-Template!$F$10+1):INDIRECT("BK"&amp;AC2630)),0)</f>
        <v>13.211217582862867</v>
      </c>
      <c r="BM2630" s="35"/>
      <c r="BN2630" s="86"/>
      <c r="BO2630" s="35"/>
      <c r="BP2630" s="35"/>
      <c r="BQ2630" s="35"/>
      <c r="BR2630" s="35"/>
      <c r="BS2630" s="35"/>
      <c r="BT2630" s="35"/>
      <c r="BU2630" s="35"/>
      <c r="BV2630" s="35"/>
      <c r="BW2630" s="35"/>
      <c r="BX2630" s="35"/>
      <c r="BY2630" s="35"/>
      <c r="BZ2630" s="35"/>
      <c r="CA2630" s="35"/>
      <c r="CB2630" s="35"/>
      <c r="CC2630" s="35"/>
      <c r="CD2630" s="35"/>
      <c r="CE2630" s="35"/>
      <c r="CF2630" s="35"/>
      <c r="CG2630" s="35"/>
      <c r="CH2630" s="35"/>
    </row>
    <row r="2631" spans="1:86" ht="15.6" x14ac:dyDescent="0.3">
      <c r="A2631" s="35"/>
      <c r="B2631" s="86"/>
      <c r="C2631" s="35"/>
      <c r="D2631" s="35"/>
      <c r="E2631" s="35"/>
      <c r="F2631" s="35"/>
      <c r="G2631" s="35"/>
      <c r="H2631" s="35"/>
      <c r="I2631" s="35"/>
      <c r="J2631" s="35"/>
      <c r="K2631" s="35"/>
      <c r="L2631" s="35"/>
      <c r="M2631" s="35"/>
      <c r="N2631" s="35"/>
      <c r="O2631" s="35"/>
      <c r="P2631" s="35"/>
      <c r="Q2631" s="35"/>
      <c r="R2631" s="35"/>
      <c r="S2631" s="35"/>
      <c r="T2631" s="17">
        <f t="shared" ref="T2631:V2694" si="5929">T2630+1</f>
        <v>48647</v>
      </c>
      <c r="U2631" s="216">
        <f t="shared" si="5922"/>
        <v>3</v>
      </c>
      <c r="V2631" s="216">
        <f t="shared" si="5929"/>
        <v>2626</v>
      </c>
      <c r="W2631" s="16">
        <f t="shared" si="5792"/>
        <v>7.1945205479452055</v>
      </c>
      <c r="X2631" s="16" t="e">
        <f>IF(Template!$F$7="Linear interpolation",LinInterp($I$5:$I$22,$G$5:$G$22,W2631),CubicSpline($I$5:$I$22,$G$5:$G$22,W2631))</f>
        <v>#VALUE!</v>
      </c>
      <c r="Y2631" s="221" t="e">
        <f t="shared" si="5923"/>
        <v>#VALUE!</v>
      </c>
      <c r="Z2631" s="221" t="e">
        <f>Y2631/PRODUCT($AA$6:AA2630)</f>
        <v>#VALUE!</v>
      </c>
      <c r="AA2631" s="16" t="e">
        <f t="shared" ref="AA2631:AA2694" si="5930">1+AB2631/365/100</f>
        <v>#VALUE!</v>
      </c>
      <c r="AB2631" s="10" t="e">
        <f t="shared" ref="AB2631:AB2694" si="5931">IF(OR(U2631=6,U2631=7),AB2630,(Z2631-1)*365*100)</f>
        <v>#VALUE!</v>
      </c>
      <c r="AC2631" s="90">
        <f t="shared" si="5924"/>
        <v>2631</v>
      </c>
      <c r="AD2631" s="17">
        <f t="shared" ref="AD2631:AD2694" si="5932">AD2630+1</f>
        <v>48624</v>
      </c>
      <c r="AE2631" s="16" t="e">
        <f t="shared" si="5925"/>
        <v>#VALUE!</v>
      </c>
      <c r="AF2631" s="10">
        <f ca="1">IFERROR(AVERAGE(INDIRECT("AE"&amp;AC2631-Template!$F$10+1):INDIRECT("AE"&amp;AC2631)),0)</f>
        <v>0</v>
      </c>
      <c r="AG2631" s="35"/>
      <c r="AH2631" s="86"/>
      <c r="AI2631" s="35"/>
      <c r="AJ2631" s="35"/>
      <c r="AK2631" s="35"/>
      <c r="AL2631" s="35"/>
      <c r="AM2631" s="35"/>
      <c r="AN2631" s="35"/>
      <c r="AO2631" s="35"/>
      <c r="AP2631" s="35"/>
      <c r="AQ2631" s="35"/>
      <c r="AR2631" s="35"/>
      <c r="AS2631" s="35"/>
      <c r="AT2631" s="35"/>
      <c r="AU2631" s="35"/>
      <c r="AV2631" s="35"/>
      <c r="AW2631" s="35"/>
      <c r="AX2631" s="35"/>
      <c r="AY2631" s="35"/>
      <c r="AZ2631" s="17">
        <f t="shared" ref="AZ2631" si="5933">AZ2630+1</f>
        <v>48647</v>
      </c>
      <c r="BA2631" s="216">
        <f t="shared" si="5804"/>
        <v>3</v>
      </c>
      <c r="BB2631" s="216">
        <f t="shared" ref="BB2631" si="5934">BB2630+1</f>
        <v>2626</v>
      </c>
      <c r="BC2631" s="16">
        <f t="shared" si="5806"/>
        <v>7.1945205479452055</v>
      </c>
      <c r="BD2631" s="16">
        <f>IF(Template!$F$7="Linear interpolation",LinInterp($AO$5:$AO$18,$AM$5:$AM$18,BC2631),CubicSpline($AO$5:$AO$18,$AM$5:$AM$18,BC2631))</f>
        <v>14.149239457042377</v>
      </c>
      <c r="BE2631" s="221">
        <f t="shared" si="5885"/>
        <v>2.5911397668688334</v>
      </c>
      <c r="BF2631" s="221">
        <f>BE2631/PRODUCT($BG$6:BG2630)</f>
        <v>1.0003622278428623</v>
      </c>
      <c r="BG2631" s="16">
        <f t="shared" si="5807"/>
        <v>1.0003622278428623</v>
      </c>
      <c r="BH2631" s="10">
        <f t="shared" si="5808"/>
        <v>13.22131626447498</v>
      </c>
      <c r="BI2631" s="90"/>
      <c r="BJ2631" s="17">
        <f t="shared" ref="BJ2631:BJ2694" si="5935">BJ2630+1</f>
        <v>48624</v>
      </c>
      <c r="BK2631" s="16">
        <f t="shared" si="5928"/>
        <v>13.216265773215884</v>
      </c>
      <c r="BL2631" s="10">
        <f ca="1">IFERROR(AVERAGE(INDIRECT("BK"&amp;AC2631-Template!$F$10+1):INDIRECT("BK"&amp;AC2631)),0)</f>
        <v>13.211530245284573</v>
      </c>
      <c r="BM2631" s="35"/>
      <c r="BN2631" s="86"/>
      <c r="BO2631" s="35"/>
      <c r="BP2631" s="35"/>
      <c r="BQ2631" s="35"/>
      <c r="BR2631" s="35"/>
      <c r="BS2631" s="35"/>
      <c r="BT2631" s="35"/>
      <c r="BU2631" s="35"/>
      <c r="BV2631" s="35"/>
      <c r="BW2631" s="35"/>
      <c r="BX2631" s="35"/>
      <c r="BY2631" s="35"/>
      <c r="BZ2631" s="35"/>
      <c r="CA2631" s="35"/>
      <c r="CB2631" s="35"/>
      <c r="CC2631" s="35"/>
      <c r="CD2631" s="35"/>
      <c r="CE2631" s="35"/>
      <c r="CF2631" s="35"/>
      <c r="CG2631" s="35"/>
      <c r="CH2631" s="35"/>
    </row>
    <row r="2632" spans="1:86" ht="15.6" x14ac:dyDescent="0.3">
      <c r="A2632" s="35"/>
      <c r="B2632" s="86"/>
      <c r="C2632" s="35"/>
      <c r="D2632" s="35"/>
      <c r="E2632" s="35"/>
      <c r="F2632" s="35"/>
      <c r="G2632" s="35"/>
      <c r="H2632" s="35"/>
      <c r="I2632" s="35"/>
      <c r="J2632" s="35"/>
      <c r="K2632" s="35"/>
      <c r="L2632" s="35"/>
      <c r="M2632" s="35"/>
      <c r="N2632" s="35"/>
      <c r="O2632" s="35"/>
      <c r="P2632" s="35"/>
      <c r="Q2632" s="35"/>
      <c r="R2632" s="35"/>
      <c r="S2632" s="35"/>
      <c r="T2632" s="17">
        <f t="shared" si="5929"/>
        <v>48648</v>
      </c>
      <c r="U2632" s="216">
        <f t="shared" si="5922"/>
        <v>4</v>
      </c>
      <c r="V2632" s="216">
        <f t="shared" si="5929"/>
        <v>2627</v>
      </c>
      <c r="W2632" s="16">
        <f t="shared" ref="W2632:W2695" si="5936">YEARFRAC($T$5,T2632,3)</f>
        <v>7.1972602739726028</v>
      </c>
      <c r="X2632" s="16" t="e">
        <f>IF(Template!$F$7="Linear interpolation",LinInterp($I$5:$I$22,$G$5:$G$22,W2632),CubicSpline($I$5:$I$22,$G$5:$G$22,W2632))</f>
        <v>#VALUE!</v>
      </c>
      <c r="Y2632" s="221" t="e">
        <f t="shared" si="5923"/>
        <v>#VALUE!</v>
      </c>
      <c r="Z2632" s="221" t="e">
        <f>Y2632/PRODUCT($AA$6:AA2631)</f>
        <v>#VALUE!</v>
      </c>
      <c r="AA2632" s="16" t="e">
        <f t="shared" si="5930"/>
        <v>#VALUE!</v>
      </c>
      <c r="AB2632" s="10" t="e">
        <f t="shared" si="5931"/>
        <v>#VALUE!</v>
      </c>
      <c r="AC2632" s="90">
        <f t="shared" si="5924"/>
        <v>2632</v>
      </c>
      <c r="AD2632" s="17">
        <f t="shared" si="5932"/>
        <v>48625</v>
      </c>
      <c r="AE2632" s="16" t="e">
        <f t="shared" si="5925"/>
        <v>#VALUE!</v>
      </c>
      <c r="AF2632" s="10">
        <f ca="1">IFERROR(AVERAGE(INDIRECT("AE"&amp;AC2632-Template!$F$10+1):INDIRECT("AE"&amp;AC2632)),0)</f>
        <v>0</v>
      </c>
      <c r="AG2632" s="35"/>
      <c r="AH2632" s="86"/>
      <c r="AI2632" s="35"/>
      <c r="AJ2632" s="35"/>
      <c r="AK2632" s="35"/>
      <c r="AL2632" s="35"/>
      <c r="AM2632" s="35"/>
      <c r="AN2632" s="35"/>
      <c r="AO2632" s="35"/>
      <c r="AP2632" s="35"/>
      <c r="AQ2632" s="35"/>
      <c r="AR2632" s="35"/>
      <c r="AS2632" s="35"/>
      <c r="AT2632" s="35"/>
      <c r="AU2632" s="35"/>
      <c r="AV2632" s="35"/>
      <c r="AW2632" s="35"/>
      <c r="AX2632" s="35"/>
      <c r="AY2632" s="35"/>
      <c r="AZ2632" s="17">
        <f t="shared" ref="AZ2632" si="5937">AZ2631+1</f>
        <v>48648</v>
      </c>
      <c r="BA2632" s="216">
        <f t="shared" si="5804"/>
        <v>4</v>
      </c>
      <c r="BB2632" s="216">
        <f t="shared" ref="BB2632" si="5938">BB2631+1</f>
        <v>2627</v>
      </c>
      <c r="BC2632" s="16">
        <f t="shared" si="5806"/>
        <v>7.1972602739726028</v>
      </c>
      <c r="BD2632" s="16">
        <f>IF(Template!$F$7="Linear interpolation",LinInterp($AO$5:$AO$18,$AM$5:$AM$18,BC2632),CubicSpline($AO$5:$AO$18,$AM$5:$AM$18,BC2632))</f>
        <v>14.149233162368148</v>
      </c>
      <c r="BE2632" s="221">
        <f t="shared" si="5885"/>
        <v>2.592078367147761</v>
      </c>
      <c r="BF2632" s="221">
        <f>BE2632/PRODUCT($BG$6:BG2631)</f>
        <v>1.0003622345235594</v>
      </c>
      <c r="BG2632" s="16">
        <f t="shared" si="5807"/>
        <v>1.0003622345235594</v>
      </c>
      <c r="BH2632" s="10">
        <f t="shared" si="5808"/>
        <v>13.221560109919373</v>
      </c>
      <c r="BI2632" s="90"/>
      <c r="BJ2632" s="17">
        <f t="shared" si="5935"/>
        <v>48625</v>
      </c>
      <c r="BK2632" s="16">
        <f t="shared" si="5928"/>
        <v>13.2157317056677</v>
      </c>
      <c r="BL2632" s="10">
        <f ca="1">IFERROR(AVERAGE(INDIRECT("BK"&amp;AC2632-Template!$F$10+1):INDIRECT("BK"&amp;AC2632)),0)</f>
        <v>13.211825105454674</v>
      </c>
      <c r="BM2632" s="35"/>
      <c r="BN2632" s="86"/>
      <c r="BO2632" s="35"/>
      <c r="BP2632" s="35"/>
      <c r="BQ2632" s="35"/>
      <c r="BR2632" s="35"/>
      <c r="BS2632" s="35"/>
      <c r="BT2632" s="35"/>
      <c r="BU2632" s="35"/>
      <c r="BV2632" s="35"/>
      <c r="BW2632" s="35"/>
      <c r="BX2632" s="35"/>
      <c r="BY2632" s="35"/>
      <c r="BZ2632" s="35"/>
      <c r="CA2632" s="35"/>
      <c r="CB2632" s="35"/>
      <c r="CC2632" s="35"/>
      <c r="CD2632" s="35"/>
      <c r="CE2632" s="35"/>
      <c r="CF2632" s="35"/>
      <c r="CG2632" s="35"/>
      <c r="CH2632" s="35"/>
    </row>
    <row r="2633" spans="1:86" ht="15.6" x14ac:dyDescent="0.3">
      <c r="A2633" s="35"/>
      <c r="B2633" s="86"/>
      <c r="C2633" s="35"/>
      <c r="D2633" s="35"/>
      <c r="E2633" s="35"/>
      <c r="F2633" s="35"/>
      <c r="G2633" s="35"/>
      <c r="H2633" s="35"/>
      <c r="I2633" s="35"/>
      <c r="J2633" s="35"/>
      <c r="K2633" s="35"/>
      <c r="L2633" s="35"/>
      <c r="M2633" s="35"/>
      <c r="N2633" s="35"/>
      <c r="O2633" s="35"/>
      <c r="P2633" s="35"/>
      <c r="Q2633" s="35"/>
      <c r="R2633" s="35"/>
      <c r="S2633" s="35"/>
      <c r="T2633" s="17">
        <f t="shared" si="5929"/>
        <v>48649</v>
      </c>
      <c r="U2633" s="216">
        <f t="shared" si="5922"/>
        <v>5</v>
      </c>
      <c r="V2633" s="216">
        <f t="shared" si="5929"/>
        <v>2628</v>
      </c>
      <c r="W2633" s="16">
        <f t="shared" si="5936"/>
        <v>7.2</v>
      </c>
      <c r="X2633" s="16" t="e">
        <f>IF(Template!$F$7="Linear interpolation",LinInterp($I$5:$I$22,$G$5:$G$22,W2633),CubicSpline($I$5:$I$22,$G$5:$G$22,W2633))</f>
        <v>#VALUE!</v>
      </c>
      <c r="Y2633" s="221" t="e">
        <f t="shared" si="5923"/>
        <v>#VALUE!</v>
      </c>
      <c r="Z2633" s="221" t="e">
        <f>Y2633/PRODUCT($AA$6:AA2632)</f>
        <v>#VALUE!</v>
      </c>
      <c r="AA2633" s="16" t="e">
        <f t="shared" si="5930"/>
        <v>#VALUE!</v>
      </c>
      <c r="AB2633" s="10" t="e">
        <f t="shared" si="5931"/>
        <v>#VALUE!</v>
      </c>
      <c r="AC2633" s="90">
        <f t="shared" si="5924"/>
        <v>2633</v>
      </c>
      <c r="AD2633" s="17">
        <f t="shared" si="5932"/>
        <v>48626</v>
      </c>
      <c r="AE2633" s="16" t="e">
        <f t="shared" si="5925"/>
        <v>#VALUE!</v>
      </c>
      <c r="AF2633" s="10">
        <f ca="1">IFERROR(AVERAGE(INDIRECT("AE"&amp;AC2633-Template!$F$10+1):INDIRECT("AE"&amp;AC2633)),0)</f>
        <v>0</v>
      </c>
      <c r="AG2633" s="35"/>
      <c r="AH2633" s="86"/>
      <c r="AI2633" s="35"/>
      <c r="AJ2633" s="35"/>
      <c r="AK2633" s="35"/>
      <c r="AL2633" s="35"/>
      <c r="AM2633" s="35"/>
      <c r="AN2633" s="35"/>
      <c r="AO2633" s="35"/>
      <c r="AP2633" s="35"/>
      <c r="AQ2633" s="35"/>
      <c r="AR2633" s="35"/>
      <c r="AS2633" s="35"/>
      <c r="AT2633" s="35"/>
      <c r="AU2633" s="35"/>
      <c r="AV2633" s="35"/>
      <c r="AW2633" s="35"/>
      <c r="AX2633" s="35"/>
      <c r="AY2633" s="35"/>
      <c r="AZ2633" s="17">
        <f t="shared" ref="AZ2633" si="5939">AZ2632+1</f>
        <v>48649</v>
      </c>
      <c r="BA2633" s="216">
        <f t="shared" si="5804"/>
        <v>5</v>
      </c>
      <c r="BB2633" s="216">
        <f t="shared" ref="BB2633" si="5940">BB2632+1</f>
        <v>2628</v>
      </c>
      <c r="BC2633" s="16">
        <f t="shared" si="5806"/>
        <v>7.2</v>
      </c>
      <c r="BD2633" s="16">
        <f>IF(Template!$F$7="Linear interpolation",LinInterp($AO$5:$AO$18,$AM$5:$AM$18,BC2633),CubicSpline($AO$5:$AO$18,$AM$5:$AM$18,BC2633))</f>
        <v>14.149226977978875</v>
      </c>
      <c r="BE2633" s="221">
        <f t="shared" si="5885"/>
        <v>2.5930173246742561</v>
      </c>
      <c r="BF2633" s="221">
        <f>BE2633/PRODUCT($BG$6:BG2632)</f>
        <v>1.000362241180049</v>
      </c>
      <c r="BG2633" s="16">
        <f t="shared" si="5807"/>
        <v>1.000362241180049</v>
      </c>
      <c r="BH2633" s="10">
        <f t="shared" si="5808"/>
        <v>13.221803071789108</v>
      </c>
      <c r="BI2633" s="90"/>
      <c r="BJ2633" s="17">
        <f t="shared" si="5935"/>
        <v>48626</v>
      </c>
      <c r="BK2633" s="16">
        <f t="shared" si="5928"/>
        <v>13.215994540109799</v>
      </c>
      <c r="BL2633" s="10">
        <f ca="1">IFERROR(AVERAGE(INDIRECT("BK"&amp;AC2633-Template!$F$10+1):INDIRECT("BK"&amp;AC2633)),0)</f>
        <v>13.212071050099858</v>
      </c>
      <c r="BM2633" s="35"/>
      <c r="BN2633" s="86"/>
      <c r="BO2633" s="35"/>
      <c r="BP2633" s="35"/>
      <c r="BQ2633" s="35"/>
      <c r="BR2633" s="35"/>
      <c r="BS2633" s="35"/>
      <c r="BT2633" s="35"/>
      <c r="BU2633" s="35"/>
      <c r="BV2633" s="35"/>
      <c r="BW2633" s="35"/>
      <c r="BX2633" s="35"/>
      <c r="BY2633" s="35"/>
      <c r="BZ2633" s="35"/>
      <c r="CA2633" s="35"/>
      <c r="CB2633" s="35"/>
      <c r="CC2633" s="35"/>
      <c r="CD2633" s="35"/>
      <c r="CE2633" s="35"/>
      <c r="CF2633" s="35"/>
      <c r="CG2633" s="35"/>
      <c r="CH2633" s="35"/>
    </row>
    <row r="2634" spans="1:86" ht="15.6" x14ac:dyDescent="0.3">
      <c r="A2634" s="35"/>
      <c r="B2634" s="86"/>
      <c r="C2634" s="35"/>
      <c r="D2634" s="35"/>
      <c r="E2634" s="35"/>
      <c r="F2634" s="35"/>
      <c r="G2634" s="35"/>
      <c r="H2634" s="35"/>
      <c r="I2634" s="35"/>
      <c r="J2634" s="35"/>
      <c r="K2634" s="35"/>
      <c r="L2634" s="35"/>
      <c r="M2634" s="35"/>
      <c r="N2634" s="35"/>
      <c r="O2634" s="35"/>
      <c r="P2634" s="35"/>
      <c r="Q2634" s="35"/>
      <c r="R2634" s="35"/>
      <c r="S2634" s="35"/>
      <c r="T2634" s="17">
        <f t="shared" si="5929"/>
        <v>48650</v>
      </c>
      <c r="U2634" s="216">
        <f t="shared" si="5922"/>
        <v>6</v>
      </c>
      <c r="V2634" s="216">
        <f t="shared" si="5929"/>
        <v>2629</v>
      </c>
      <c r="W2634" s="16">
        <f t="shared" si="5936"/>
        <v>7.2027397260273975</v>
      </c>
      <c r="X2634" s="16" t="e">
        <f>IF(Template!$F$7="Linear interpolation",LinInterp($I$5:$I$22,$G$5:$G$22,W2634),CubicSpline($I$5:$I$22,$G$5:$G$22,W2634))</f>
        <v>#VALUE!</v>
      </c>
      <c r="Y2634" s="221" t="e">
        <f t="shared" si="5923"/>
        <v>#VALUE!</v>
      </c>
      <c r="Z2634" s="221" t="e">
        <f>Y2634/PRODUCT($AA$6:AA2633)</f>
        <v>#VALUE!</v>
      </c>
      <c r="AA2634" s="16" t="e">
        <f t="shared" si="5930"/>
        <v>#VALUE!</v>
      </c>
      <c r="AB2634" s="10" t="e">
        <f t="shared" si="5931"/>
        <v>#VALUE!</v>
      </c>
      <c r="AC2634" s="90">
        <f t="shared" si="5924"/>
        <v>2634</v>
      </c>
      <c r="AD2634" s="17">
        <f t="shared" si="5932"/>
        <v>48627</v>
      </c>
      <c r="AE2634" s="16" t="e">
        <f t="shared" si="5925"/>
        <v>#VALUE!</v>
      </c>
      <c r="AF2634" s="10">
        <f ca="1">IFERROR(AVERAGE(INDIRECT("AE"&amp;AC2634-Template!$F$10+1):INDIRECT("AE"&amp;AC2634)),0)</f>
        <v>0</v>
      </c>
      <c r="AG2634" s="35"/>
      <c r="AH2634" s="86"/>
      <c r="AI2634" s="35"/>
      <c r="AJ2634" s="35"/>
      <c r="AK2634" s="35"/>
      <c r="AL2634" s="35"/>
      <c r="AM2634" s="35"/>
      <c r="AN2634" s="35"/>
      <c r="AO2634" s="35"/>
      <c r="AP2634" s="35"/>
      <c r="AQ2634" s="35"/>
      <c r="AR2634" s="35"/>
      <c r="AS2634" s="35"/>
      <c r="AT2634" s="35"/>
      <c r="AU2634" s="35"/>
      <c r="AV2634" s="35"/>
      <c r="AW2634" s="35"/>
      <c r="AX2634" s="35"/>
      <c r="AY2634" s="35"/>
      <c r="AZ2634" s="17">
        <f t="shared" ref="AZ2634" si="5941">AZ2633+1</f>
        <v>48650</v>
      </c>
      <c r="BA2634" s="216">
        <f t="shared" si="5804"/>
        <v>6</v>
      </c>
      <c r="BB2634" s="216">
        <f t="shared" ref="BB2634" si="5942">BB2633+1</f>
        <v>2629</v>
      </c>
      <c r="BC2634" s="16">
        <f t="shared" si="5806"/>
        <v>7.2027397260273975</v>
      </c>
      <c r="BD2634" s="16">
        <f>IF(Template!$F$7="Linear interpolation",LinInterp($AO$5:$AO$18,$AM$5:$AM$18,BC2634),CubicSpline($AO$5:$AO$18,$AM$5:$AM$18,BC2634))</f>
        <v>14.14922090336435</v>
      </c>
      <c r="BE2634" s="221">
        <f t="shared" si="5885"/>
        <v>2.5939566395273137</v>
      </c>
      <c r="BF2634" s="221">
        <f>BE2634/PRODUCT($BG$6:BG2633)</f>
        <v>1.0003622478122762</v>
      </c>
      <c r="BG2634" s="16">
        <f t="shared" si="5807"/>
        <v>1.000362241180049</v>
      </c>
      <c r="BH2634" s="10">
        <f t="shared" si="5808"/>
        <v>13.221803071789108</v>
      </c>
      <c r="BI2634" s="90"/>
      <c r="BJ2634" s="17">
        <f t="shared" si="5935"/>
        <v>48627</v>
      </c>
      <c r="BK2634" s="16">
        <f t="shared" si="5928"/>
        <v>13.216256530203641</v>
      </c>
      <c r="BL2634" s="10">
        <f ca="1">IFERROR(AVERAGE(INDIRECT("BK"&amp;AC2634-Template!$F$10+1):INDIRECT("BK"&amp;AC2634)),0)</f>
        <v>13.212345040953421</v>
      </c>
      <c r="BM2634" s="35"/>
      <c r="BN2634" s="86"/>
      <c r="BO2634" s="35"/>
      <c r="BP2634" s="35"/>
      <c r="BQ2634" s="35"/>
      <c r="BR2634" s="35"/>
      <c r="BS2634" s="35"/>
      <c r="BT2634" s="35"/>
      <c r="BU2634" s="35"/>
      <c r="BV2634" s="35"/>
      <c r="BW2634" s="35"/>
      <c r="BX2634" s="35"/>
      <c r="BY2634" s="35"/>
      <c r="BZ2634" s="35"/>
      <c r="CA2634" s="35"/>
      <c r="CB2634" s="35"/>
      <c r="CC2634" s="35"/>
      <c r="CD2634" s="35"/>
      <c r="CE2634" s="35"/>
      <c r="CF2634" s="35"/>
      <c r="CG2634" s="35"/>
      <c r="CH2634" s="35"/>
    </row>
    <row r="2635" spans="1:86" ht="15.6" x14ac:dyDescent="0.3">
      <c r="A2635" s="35"/>
      <c r="B2635" s="86"/>
      <c r="C2635" s="35"/>
      <c r="D2635" s="35"/>
      <c r="E2635" s="35"/>
      <c r="F2635" s="35"/>
      <c r="G2635" s="35"/>
      <c r="H2635" s="35"/>
      <c r="I2635" s="35"/>
      <c r="J2635" s="35"/>
      <c r="K2635" s="35"/>
      <c r="L2635" s="35"/>
      <c r="M2635" s="35"/>
      <c r="N2635" s="35"/>
      <c r="O2635" s="35"/>
      <c r="P2635" s="35"/>
      <c r="Q2635" s="35"/>
      <c r="R2635" s="35"/>
      <c r="S2635" s="35"/>
      <c r="T2635" s="17">
        <f t="shared" si="5929"/>
        <v>48651</v>
      </c>
      <c r="U2635" s="216">
        <f t="shared" si="5922"/>
        <v>7</v>
      </c>
      <c r="V2635" s="216">
        <f t="shared" si="5929"/>
        <v>2630</v>
      </c>
      <c r="W2635" s="16">
        <f t="shared" si="5936"/>
        <v>7.2054794520547949</v>
      </c>
      <c r="X2635" s="16" t="e">
        <f>IF(Template!$F$7="Linear interpolation",LinInterp($I$5:$I$22,$G$5:$G$22,W2635),CubicSpline($I$5:$I$22,$G$5:$G$22,W2635))</f>
        <v>#VALUE!</v>
      </c>
      <c r="Y2635" s="221" t="e">
        <f t="shared" si="5923"/>
        <v>#VALUE!</v>
      </c>
      <c r="Z2635" s="221" t="e">
        <f>Y2635/PRODUCT($AA$6:AA2634)</f>
        <v>#VALUE!</v>
      </c>
      <c r="AA2635" s="16" t="e">
        <f t="shared" si="5930"/>
        <v>#VALUE!</v>
      </c>
      <c r="AB2635" s="10" t="e">
        <f t="shared" si="5931"/>
        <v>#VALUE!</v>
      </c>
      <c r="AC2635" s="90">
        <f t="shared" si="5924"/>
        <v>2635</v>
      </c>
      <c r="AD2635" s="17">
        <f t="shared" si="5932"/>
        <v>48628</v>
      </c>
      <c r="AE2635" s="16" t="e">
        <f t="shared" si="5925"/>
        <v>#VALUE!</v>
      </c>
      <c r="AF2635" s="10">
        <f ca="1">IFERROR(AVERAGE(INDIRECT("AE"&amp;AC2635-Template!$F$10+1):INDIRECT("AE"&amp;AC2635)),0)</f>
        <v>0</v>
      </c>
      <c r="AG2635" s="35"/>
      <c r="AH2635" s="86"/>
      <c r="AI2635" s="35"/>
      <c r="AJ2635" s="35"/>
      <c r="AK2635" s="35"/>
      <c r="AL2635" s="35"/>
      <c r="AM2635" s="35"/>
      <c r="AN2635" s="35"/>
      <c r="AO2635" s="35"/>
      <c r="AP2635" s="35"/>
      <c r="AQ2635" s="35"/>
      <c r="AR2635" s="35"/>
      <c r="AS2635" s="35"/>
      <c r="AT2635" s="35"/>
      <c r="AU2635" s="35"/>
      <c r="AV2635" s="35"/>
      <c r="AW2635" s="35"/>
      <c r="AX2635" s="35"/>
      <c r="AY2635" s="35"/>
      <c r="AZ2635" s="17">
        <f t="shared" ref="AZ2635" si="5943">AZ2634+1</f>
        <v>48651</v>
      </c>
      <c r="BA2635" s="216">
        <f t="shared" si="5804"/>
        <v>7</v>
      </c>
      <c r="BB2635" s="216">
        <f t="shared" ref="BB2635" si="5944">BB2634+1</f>
        <v>2630</v>
      </c>
      <c r="BC2635" s="16">
        <f t="shared" si="5806"/>
        <v>7.2054794520547949</v>
      </c>
      <c r="BD2635" s="16">
        <f>IF(Template!$F$7="Linear interpolation",LinInterp($AO$5:$AO$18,$AM$5:$AM$18,BC2635),CubicSpline($AO$5:$AO$18,$AM$5:$AM$18,BC2635))</f>
        <v>14.149214938014369</v>
      </c>
      <c r="BE2635" s="221">
        <f t="shared" si="5885"/>
        <v>2.5948963117857775</v>
      </c>
      <c r="BF2635" s="221">
        <f>BE2635/PRODUCT($BG$6:BG2634)</f>
        <v>1.0003622610524225</v>
      </c>
      <c r="BG2635" s="16">
        <f t="shared" si="5807"/>
        <v>1.000362241180049</v>
      </c>
      <c r="BH2635" s="10">
        <f t="shared" si="5808"/>
        <v>13.221803071789108</v>
      </c>
      <c r="BI2635" s="90"/>
      <c r="BJ2635" s="17">
        <f t="shared" si="5935"/>
        <v>48628</v>
      </c>
      <c r="BK2635" s="16">
        <f t="shared" si="5928"/>
        <v>13.216517674141892</v>
      </c>
      <c r="BL2635" s="10">
        <f ca="1">IFERROR(AVERAGE(INDIRECT("BK"&amp;AC2635-Template!$F$10+1):INDIRECT("BK"&amp;AC2635)),0)</f>
        <v>13.212618211626998</v>
      </c>
      <c r="BM2635" s="35"/>
      <c r="BN2635" s="86"/>
      <c r="BO2635" s="35"/>
      <c r="BP2635" s="35"/>
      <c r="BQ2635" s="35"/>
      <c r="BR2635" s="35"/>
      <c r="BS2635" s="35"/>
      <c r="BT2635" s="35"/>
      <c r="BU2635" s="35"/>
      <c r="BV2635" s="35"/>
      <c r="BW2635" s="35"/>
      <c r="BX2635" s="35"/>
      <c r="BY2635" s="35"/>
      <c r="BZ2635" s="35"/>
      <c r="CA2635" s="35"/>
      <c r="CB2635" s="35"/>
      <c r="CC2635" s="35"/>
      <c r="CD2635" s="35"/>
      <c r="CE2635" s="35"/>
      <c r="CF2635" s="35"/>
      <c r="CG2635" s="35"/>
      <c r="CH2635" s="35"/>
    </row>
    <row r="2636" spans="1:86" ht="15.6" x14ac:dyDescent="0.3">
      <c r="A2636" s="35"/>
      <c r="B2636" s="86"/>
      <c r="C2636" s="35"/>
      <c r="D2636" s="35"/>
      <c r="E2636" s="35"/>
      <c r="F2636" s="35"/>
      <c r="G2636" s="35"/>
      <c r="H2636" s="35"/>
      <c r="I2636" s="35"/>
      <c r="J2636" s="35"/>
      <c r="K2636" s="35"/>
      <c r="L2636" s="35"/>
      <c r="M2636" s="35"/>
      <c r="N2636" s="35"/>
      <c r="O2636" s="35"/>
      <c r="P2636" s="35"/>
      <c r="Q2636" s="35"/>
      <c r="R2636" s="35"/>
      <c r="S2636" s="35"/>
      <c r="T2636" s="17">
        <f t="shared" si="5929"/>
        <v>48652</v>
      </c>
      <c r="U2636" s="216">
        <f t="shared" si="5922"/>
        <v>1</v>
      </c>
      <c r="V2636" s="216">
        <f t="shared" si="5929"/>
        <v>2631</v>
      </c>
      <c r="W2636" s="16">
        <f t="shared" si="5936"/>
        <v>7.2082191780821914</v>
      </c>
      <c r="X2636" s="16" t="e">
        <f>IF(Template!$F$7="Linear interpolation",LinInterp($I$5:$I$22,$G$5:$G$22,W2636),CubicSpline($I$5:$I$22,$G$5:$G$22,W2636))</f>
        <v>#VALUE!</v>
      </c>
      <c r="Y2636" s="221" t="e">
        <f t="shared" si="5923"/>
        <v>#VALUE!</v>
      </c>
      <c r="Z2636" s="221" t="e">
        <f>Y2636/PRODUCT($AA$6:AA2635)</f>
        <v>#VALUE!</v>
      </c>
      <c r="AA2636" s="16" t="e">
        <f t="shared" si="5930"/>
        <v>#VALUE!</v>
      </c>
      <c r="AB2636" s="10" t="e">
        <f t="shared" si="5931"/>
        <v>#VALUE!</v>
      </c>
      <c r="AC2636" s="90">
        <f t="shared" si="5924"/>
        <v>2636</v>
      </c>
      <c r="AD2636" s="17">
        <f t="shared" si="5932"/>
        <v>48629</v>
      </c>
      <c r="AE2636" s="16" t="e">
        <f t="shared" si="5925"/>
        <v>#VALUE!</v>
      </c>
      <c r="AF2636" s="10">
        <f ca="1">IFERROR(AVERAGE(INDIRECT("AE"&amp;AC2636-Template!$F$10+1):INDIRECT("AE"&amp;AC2636)),0)</f>
        <v>0</v>
      </c>
      <c r="AG2636" s="35"/>
      <c r="AH2636" s="86"/>
      <c r="AI2636" s="35"/>
      <c r="AJ2636" s="35"/>
      <c r="AK2636" s="35"/>
      <c r="AL2636" s="35"/>
      <c r="AM2636" s="35"/>
      <c r="AN2636" s="35"/>
      <c r="AO2636" s="35"/>
      <c r="AP2636" s="35"/>
      <c r="AQ2636" s="35"/>
      <c r="AR2636" s="35"/>
      <c r="AS2636" s="35"/>
      <c r="AT2636" s="35"/>
      <c r="AU2636" s="35"/>
      <c r="AV2636" s="35"/>
      <c r="AW2636" s="35"/>
      <c r="AX2636" s="35"/>
      <c r="AY2636" s="35"/>
      <c r="AZ2636" s="17">
        <f t="shared" ref="AZ2636" si="5945">AZ2635+1</f>
        <v>48652</v>
      </c>
      <c r="BA2636" s="216">
        <f t="shared" si="5804"/>
        <v>1</v>
      </c>
      <c r="BB2636" s="216">
        <f t="shared" ref="BB2636" si="5946">BB2635+1</f>
        <v>2631</v>
      </c>
      <c r="BC2636" s="16">
        <f t="shared" si="5806"/>
        <v>7.2082191780821914</v>
      </c>
      <c r="BD2636" s="16">
        <f>IF(Template!$F$7="Linear interpolation",LinInterp($AO$5:$AO$18,$AM$5:$AM$18,BC2636),CubicSpline($AO$5:$AO$18,$AM$5:$AM$18,BC2636))</f>
        <v>14.149209081418725</v>
      </c>
      <c r="BE2636" s="221">
        <f t="shared" si="5885"/>
        <v>2.5958363415283214</v>
      </c>
      <c r="BF2636" s="221">
        <f>BE2636/PRODUCT($BG$6:BG2635)</f>
        <v>1.0003622808761277</v>
      </c>
      <c r="BG2636" s="16">
        <f t="shared" si="5807"/>
        <v>1.0003622808761277</v>
      </c>
      <c r="BH2636" s="10">
        <f t="shared" si="5808"/>
        <v>13.2232519786597</v>
      </c>
      <c r="BI2636" s="90"/>
      <c r="BJ2636" s="17">
        <f t="shared" si="5935"/>
        <v>48629</v>
      </c>
      <c r="BK2636" s="16">
        <f t="shared" si="5928"/>
        <v>13.216517674141892</v>
      </c>
      <c r="BL2636" s="10">
        <f ca="1">IFERROR(AVERAGE(INDIRECT("BK"&amp;AC2636-Template!$F$10+1):INDIRECT("BK"&amp;AC2636)),0)</f>
        <v>13.212881883797223</v>
      </c>
      <c r="BM2636" s="35"/>
      <c r="BN2636" s="86"/>
      <c r="BO2636" s="35"/>
      <c r="BP2636" s="35"/>
      <c r="BQ2636" s="35"/>
      <c r="BR2636" s="35"/>
      <c r="BS2636" s="35"/>
      <c r="BT2636" s="35"/>
      <c r="BU2636" s="35"/>
      <c r="BV2636" s="35"/>
      <c r="BW2636" s="35"/>
      <c r="BX2636" s="35"/>
      <c r="BY2636" s="35"/>
      <c r="BZ2636" s="35"/>
      <c r="CA2636" s="35"/>
      <c r="CB2636" s="35"/>
      <c r="CC2636" s="35"/>
      <c r="CD2636" s="35"/>
      <c r="CE2636" s="35"/>
      <c r="CF2636" s="35"/>
      <c r="CG2636" s="35"/>
      <c r="CH2636" s="35"/>
    </row>
    <row r="2637" spans="1:86" ht="15.6" x14ac:dyDescent="0.3">
      <c r="A2637" s="35"/>
      <c r="B2637" s="86"/>
      <c r="C2637" s="35"/>
      <c r="D2637" s="35"/>
      <c r="E2637" s="35"/>
      <c r="F2637" s="35"/>
      <c r="G2637" s="35"/>
      <c r="H2637" s="35"/>
      <c r="I2637" s="35"/>
      <c r="J2637" s="35"/>
      <c r="K2637" s="35"/>
      <c r="L2637" s="35"/>
      <c r="M2637" s="35"/>
      <c r="N2637" s="35"/>
      <c r="O2637" s="35"/>
      <c r="P2637" s="35"/>
      <c r="Q2637" s="35"/>
      <c r="R2637" s="35"/>
      <c r="S2637" s="35"/>
      <c r="T2637" s="17">
        <f t="shared" si="5929"/>
        <v>48653</v>
      </c>
      <c r="U2637" s="216">
        <f t="shared" si="5922"/>
        <v>2</v>
      </c>
      <c r="V2637" s="216">
        <f t="shared" si="5929"/>
        <v>2632</v>
      </c>
      <c r="W2637" s="16">
        <f t="shared" si="5936"/>
        <v>7.2109589041095887</v>
      </c>
      <c r="X2637" s="16" t="e">
        <f>IF(Template!$F$7="Linear interpolation",LinInterp($I$5:$I$22,$G$5:$G$22,W2637),CubicSpline($I$5:$I$22,$G$5:$G$22,W2637))</f>
        <v>#VALUE!</v>
      </c>
      <c r="Y2637" s="221" t="e">
        <f t="shared" si="5923"/>
        <v>#VALUE!</v>
      </c>
      <c r="Z2637" s="221" t="e">
        <f>Y2637/PRODUCT($AA$6:AA2636)</f>
        <v>#VALUE!</v>
      </c>
      <c r="AA2637" s="16" t="e">
        <f t="shared" si="5930"/>
        <v>#VALUE!</v>
      </c>
      <c r="AB2637" s="10" t="e">
        <f t="shared" si="5931"/>
        <v>#VALUE!</v>
      </c>
      <c r="AC2637" s="90">
        <f t="shared" si="5924"/>
        <v>2637</v>
      </c>
      <c r="AD2637" s="17">
        <f t="shared" si="5932"/>
        <v>48630</v>
      </c>
      <c r="AE2637" s="16" t="e">
        <f t="shared" si="5925"/>
        <v>#VALUE!</v>
      </c>
      <c r="AF2637" s="10">
        <f ca="1">IFERROR(AVERAGE(INDIRECT("AE"&amp;AC2637-Template!$F$10+1):INDIRECT("AE"&amp;AC2637)),0)</f>
        <v>0</v>
      </c>
      <c r="AG2637" s="35"/>
      <c r="AH2637" s="86"/>
      <c r="AI2637" s="35"/>
      <c r="AJ2637" s="35"/>
      <c r="AK2637" s="35"/>
      <c r="AL2637" s="35"/>
      <c r="AM2637" s="35"/>
      <c r="AN2637" s="35"/>
      <c r="AO2637" s="35"/>
      <c r="AP2637" s="35"/>
      <c r="AQ2637" s="35"/>
      <c r="AR2637" s="35"/>
      <c r="AS2637" s="35"/>
      <c r="AT2637" s="35"/>
      <c r="AU2637" s="35"/>
      <c r="AV2637" s="35"/>
      <c r="AW2637" s="35"/>
      <c r="AX2637" s="35"/>
      <c r="AY2637" s="35"/>
      <c r="AZ2637" s="17">
        <f t="shared" ref="AZ2637" si="5947">AZ2636+1</f>
        <v>48653</v>
      </c>
      <c r="BA2637" s="216">
        <f t="shared" ref="BA2637:BA2700" si="5948">WEEKDAY(AZ2637,2)</f>
        <v>2</v>
      </c>
      <c r="BB2637" s="216">
        <f t="shared" ref="BB2637" si="5949">BB2636+1</f>
        <v>2632</v>
      </c>
      <c r="BC2637" s="16">
        <f t="shared" ref="BC2637:BC2700" si="5950">YEARFRAC($T$5,AZ2637,3)</f>
        <v>7.2109589041095887</v>
      </c>
      <c r="BD2637" s="16">
        <f>IF(Template!$F$7="Linear interpolation",LinInterp($AO$5:$AO$18,$AM$5:$AM$18,BC2637),CubicSpline($AO$5:$AO$18,$AM$5:$AM$18,BC2637))</f>
        <v>14.149203333067215</v>
      </c>
      <c r="BE2637" s="221">
        <f t="shared" si="5885"/>
        <v>2.5967767288334729</v>
      </c>
      <c r="BF2637" s="221">
        <f>BE2637/PRODUCT($BG$6:BG2636)</f>
        <v>1.0003622675629071</v>
      </c>
      <c r="BG2637" s="16">
        <f t="shared" ref="BG2637:BG2700" si="5951">1+BH2637/365/100</f>
        <v>1.0003622675629071</v>
      </c>
      <c r="BH2637" s="10">
        <f t="shared" ref="BH2637:BH2700" si="5952">IF(OR(BA2637=6,BA2637=7),BH2636,(BF2637-1)*365*100)</f>
        <v>13.2227660461105</v>
      </c>
      <c r="BI2637" s="90"/>
      <c r="BJ2637" s="17">
        <f t="shared" si="5935"/>
        <v>48630</v>
      </c>
      <c r="BK2637" s="16">
        <f t="shared" si="5928"/>
        <v>13.216517674141892</v>
      </c>
      <c r="BL2637" s="10">
        <f ca="1">IFERROR(AVERAGE(INDIRECT("BK"&amp;AC2637-Template!$F$10+1):INDIRECT("BK"&amp;AC2637)),0)</f>
        <v>13.213136083993517</v>
      </c>
      <c r="BM2637" s="35"/>
      <c r="BN2637" s="86"/>
      <c r="BO2637" s="35"/>
      <c r="BP2637" s="35"/>
      <c r="BQ2637" s="35"/>
      <c r="BR2637" s="35"/>
      <c r="BS2637" s="35"/>
      <c r="BT2637" s="35"/>
      <c r="BU2637" s="35"/>
      <c r="BV2637" s="35"/>
      <c r="BW2637" s="35"/>
      <c r="BX2637" s="35"/>
      <c r="BY2637" s="35"/>
      <c r="BZ2637" s="35"/>
      <c r="CA2637" s="35"/>
      <c r="CB2637" s="35"/>
      <c r="CC2637" s="35"/>
      <c r="CD2637" s="35"/>
      <c r="CE2637" s="35"/>
      <c r="CF2637" s="35"/>
      <c r="CG2637" s="35"/>
      <c r="CH2637" s="35"/>
    </row>
    <row r="2638" spans="1:86" ht="15.6" x14ac:dyDescent="0.3">
      <c r="A2638" s="35"/>
      <c r="B2638" s="86"/>
      <c r="C2638" s="35"/>
      <c r="D2638" s="35"/>
      <c r="E2638" s="35"/>
      <c r="F2638" s="35"/>
      <c r="G2638" s="35"/>
      <c r="H2638" s="35"/>
      <c r="I2638" s="35"/>
      <c r="J2638" s="35"/>
      <c r="K2638" s="35"/>
      <c r="L2638" s="35"/>
      <c r="M2638" s="35"/>
      <c r="N2638" s="35"/>
      <c r="O2638" s="35"/>
      <c r="P2638" s="35"/>
      <c r="Q2638" s="35"/>
      <c r="R2638" s="35"/>
      <c r="S2638" s="35"/>
      <c r="T2638" s="17">
        <f t="shared" si="5929"/>
        <v>48654</v>
      </c>
      <c r="U2638" s="216">
        <f t="shared" si="5922"/>
        <v>3</v>
      </c>
      <c r="V2638" s="216">
        <f t="shared" si="5929"/>
        <v>2633</v>
      </c>
      <c r="W2638" s="16">
        <f t="shared" si="5936"/>
        <v>7.2136986301369861</v>
      </c>
      <c r="X2638" s="16" t="e">
        <f>IF(Template!$F$7="Linear interpolation",LinInterp($I$5:$I$22,$G$5:$G$22,W2638),CubicSpline($I$5:$I$22,$G$5:$G$22,W2638))</f>
        <v>#VALUE!</v>
      </c>
      <c r="Y2638" s="221" t="e">
        <f t="shared" si="5923"/>
        <v>#VALUE!</v>
      </c>
      <c r="Z2638" s="221" t="e">
        <f>Y2638/PRODUCT($AA$6:AA2637)</f>
        <v>#VALUE!</v>
      </c>
      <c r="AA2638" s="16" t="e">
        <f t="shared" si="5930"/>
        <v>#VALUE!</v>
      </c>
      <c r="AB2638" s="10" t="e">
        <f t="shared" si="5931"/>
        <v>#VALUE!</v>
      </c>
      <c r="AC2638" s="90">
        <f t="shared" si="5924"/>
        <v>2638</v>
      </c>
      <c r="AD2638" s="17">
        <f t="shared" si="5932"/>
        <v>48631</v>
      </c>
      <c r="AE2638" s="16" t="e">
        <f t="shared" si="5925"/>
        <v>#VALUE!</v>
      </c>
      <c r="AF2638" s="10">
        <f ca="1">IFERROR(AVERAGE(INDIRECT("AE"&amp;AC2638-Template!$F$10+1):INDIRECT("AE"&amp;AC2638)),0)</f>
        <v>0</v>
      </c>
      <c r="AG2638" s="35"/>
      <c r="AH2638" s="86"/>
      <c r="AI2638" s="35"/>
      <c r="AJ2638" s="35"/>
      <c r="AK2638" s="35"/>
      <c r="AL2638" s="35"/>
      <c r="AM2638" s="35"/>
      <c r="AN2638" s="35"/>
      <c r="AO2638" s="35"/>
      <c r="AP2638" s="35"/>
      <c r="AQ2638" s="35"/>
      <c r="AR2638" s="35"/>
      <c r="AS2638" s="35"/>
      <c r="AT2638" s="35"/>
      <c r="AU2638" s="35"/>
      <c r="AV2638" s="35"/>
      <c r="AW2638" s="35"/>
      <c r="AX2638" s="35"/>
      <c r="AY2638" s="35"/>
      <c r="AZ2638" s="17">
        <f t="shared" ref="AZ2638" si="5953">AZ2637+1</f>
        <v>48654</v>
      </c>
      <c r="BA2638" s="216">
        <f t="shared" si="5948"/>
        <v>3</v>
      </c>
      <c r="BB2638" s="216">
        <f t="shared" ref="BB2638" si="5954">BB2637+1</f>
        <v>2633</v>
      </c>
      <c r="BC2638" s="16">
        <f t="shared" si="5950"/>
        <v>7.2136986301369861</v>
      </c>
      <c r="BD2638" s="16">
        <f>IF(Template!$F$7="Linear interpolation",LinInterp($AO$5:$AO$18,$AM$5:$AM$18,BC2638),CubicSpline($AO$5:$AO$18,$AM$5:$AM$18,BC2638))</f>
        <v>14.149197692449631</v>
      </c>
      <c r="BE2638" s="221">
        <f t="shared" si="5885"/>
        <v>2.5977174737795852</v>
      </c>
      <c r="BF2638" s="221">
        <f>BE2638/PRODUCT($BG$6:BG2637)</f>
        <v>1.0003622740976019</v>
      </c>
      <c r="BG2638" s="16">
        <f t="shared" si="5951"/>
        <v>1.0003622740976019</v>
      </c>
      <c r="BH2638" s="10">
        <f t="shared" si="5952"/>
        <v>13.223004562470164</v>
      </c>
      <c r="BI2638" s="90"/>
      <c r="BJ2638" s="17">
        <f t="shared" si="5935"/>
        <v>48631</v>
      </c>
      <c r="BK2638" s="16">
        <f t="shared" si="5928"/>
        <v>13.218076049988925</v>
      </c>
      <c r="BL2638" s="10">
        <f ca="1">IFERROR(AVERAGE(INDIRECT("BK"&amp;AC2638-Template!$F$10+1):INDIRECT("BK"&amp;AC2638)),0)</f>
        <v>13.213442230051383</v>
      </c>
      <c r="BM2638" s="35"/>
      <c r="BN2638" s="86"/>
      <c r="BO2638" s="35"/>
      <c r="BP2638" s="35"/>
      <c r="BQ2638" s="35"/>
      <c r="BR2638" s="35"/>
      <c r="BS2638" s="35"/>
      <c r="BT2638" s="35"/>
      <c r="BU2638" s="35"/>
      <c r="BV2638" s="35"/>
      <c r="BW2638" s="35"/>
      <c r="BX2638" s="35"/>
      <c r="BY2638" s="35"/>
      <c r="BZ2638" s="35"/>
      <c r="CA2638" s="35"/>
      <c r="CB2638" s="35"/>
      <c r="CC2638" s="35"/>
      <c r="CD2638" s="35"/>
      <c r="CE2638" s="35"/>
      <c r="CF2638" s="35"/>
      <c r="CG2638" s="35"/>
      <c r="CH2638" s="35"/>
    </row>
    <row r="2639" spans="1:86" ht="15.6" x14ac:dyDescent="0.3">
      <c r="A2639" s="35"/>
      <c r="B2639" s="86"/>
      <c r="C2639" s="35"/>
      <c r="D2639" s="35"/>
      <c r="E2639" s="35"/>
      <c r="F2639" s="35"/>
      <c r="G2639" s="35"/>
      <c r="H2639" s="35"/>
      <c r="I2639" s="35"/>
      <c r="J2639" s="35"/>
      <c r="K2639" s="35"/>
      <c r="L2639" s="35"/>
      <c r="M2639" s="35"/>
      <c r="N2639" s="35"/>
      <c r="O2639" s="35"/>
      <c r="P2639" s="35"/>
      <c r="Q2639" s="35"/>
      <c r="R2639" s="35"/>
      <c r="S2639" s="35"/>
      <c r="T2639" s="17">
        <f t="shared" si="5929"/>
        <v>48655</v>
      </c>
      <c r="U2639" s="216">
        <f t="shared" si="5922"/>
        <v>4</v>
      </c>
      <c r="V2639" s="216">
        <f t="shared" si="5929"/>
        <v>2634</v>
      </c>
      <c r="W2639" s="16">
        <f t="shared" si="5936"/>
        <v>7.2164383561643834</v>
      </c>
      <c r="X2639" s="16" t="e">
        <f>IF(Template!$F$7="Linear interpolation",LinInterp($I$5:$I$22,$G$5:$G$22,W2639),CubicSpline($I$5:$I$22,$G$5:$G$22,W2639))</f>
        <v>#VALUE!</v>
      </c>
      <c r="Y2639" s="221" t="e">
        <f t="shared" si="5923"/>
        <v>#VALUE!</v>
      </c>
      <c r="Z2639" s="221" t="e">
        <f>Y2639/PRODUCT($AA$6:AA2638)</f>
        <v>#VALUE!</v>
      </c>
      <c r="AA2639" s="16" t="e">
        <f t="shared" si="5930"/>
        <v>#VALUE!</v>
      </c>
      <c r="AB2639" s="10" t="e">
        <f t="shared" si="5931"/>
        <v>#VALUE!</v>
      </c>
      <c r="AC2639" s="90">
        <f t="shared" si="5924"/>
        <v>2639</v>
      </c>
      <c r="AD2639" s="17">
        <f t="shared" si="5932"/>
        <v>48632</v>
      </c>
      <c r="AE2639" s="16" t="e">
        <f t="shared" si="5925"/>
        <v>#VALUE!</v>
      </c>
      <c r="AF2639" s="10">
        <f ca="1">IFERROR(AVERAGE(INDIRECT("AE"&amp;AC2639-Template!$F$10+1):INDIRECT("AE"&amp;AC2639)),0)</f>
        <v>0</v>
      </c>
      <c r="AG2639" s="35"/>
      <c r="AH2639" s="86"/>
      <c r="AI2639" s="35"/>
      <c r="AJ2639" s="35"/>
      <c r="AK2639" s="35"/>
      <c r="AL2639" s="35"/>
      <c r="AM2639" s="35"/>
      <c r="AN2639" s="35"/>
      <c r="AO2639" s="35"/>
      <c r="AP2639" s="35"/>
      <c r="AQ2639" s="35"/>
      <c r="AR2639" s="35"/>
      <c r="AS2639" s="35"/>
      <c r="AT2639" s="35"/>
      <c r="AU2639" s="35"/>
      <c r="AV2639" s="35"/>
      <c r="AW2639" s="35"/>
      <c r="AX2639" s="35"/>
      <c r="AY2639" s="35"/>
      <c r="AZ2639" s="17">
        <f t="shared" ref="AZ2639" si="5955">AZ2638+1</f>
        <v>48655</v>
      </c>
      <c r="BA2639" s="216">
        <f t="shared" si="5948"/>
        <v>4</v>
      </c>
      <c r="BB2639" s="216">
        <f t="shared" ref="BB2639" si="5956">BB2638+1</f>
        <v>2634</v>
      </c>
      <c r="BC2639" s="16">
        <f t="shared" si="5950"/>
        <v>7.2164383561643834</v>
      </c>
      <c r="BD2639" s="16">
        <f>IF(Template!$F$7="Linear interpolation",LinInterp($AO$5:$AO$18,$AM$5:$AM$18,BC2639),CubicSpline($AO$5:$AO$18,$AM$5:$AM$18,BC2639))</f>
        <v>14.149192159055769</v>
      </c>
      <c r="BE2639" s="221">
        <f t="shared" si="5885"/>
        <v>2.5986585764448633</v>
      </c>
      <c r="BF2639" s="221">
        <f>BE2639/PRODUCT($BG$6:BG2638)</f>
        <v>1.0003622806077941</v>
      </c>
      <c r="BG2639" s="16">
        <f t="shared" si="5951"/>
        <v>1.0003622806077941</v>
      </c>
      <c r="BH2639" s="10">
        <f t="shared" si="5952"/>
        <v>13.223242184484118</v>
      </c>
      <c r="BI2639" s="90"/>
      <c r="BJ2639" s="17">
        <f t="shared" si="5935"/>
        <v>48632</v>
      </c>
      <c r="BK2639" s="16">
        <f t="shared" si="5928"/>
        <v>13.217553752937983</v>
      </c>
      <c r="BL2639" s="10">
        <f ca="1">IFERROR(AVERAGE(INDIRECT("BK"&amp;AC2639-Template!$F$10+1):INDIRECT("BK"&amp;AC2639)),0)</f>
        <v>13.213730966207548</v>
      </c>
      <c r="BM2639" s="35"/>
      <c r="BN2639" s="86"/>
      <c r="BO2639" s="35"/>
      <c r="BP2639" s="35"/>
      <c r="BQ2639" s="35"/>
      <c r="BR2639" s="35"/>
      <c r="BS2639" s="35"/>
      <c r="BT2639" s="35"/>
      <c r="BU2639" s="35"/>
      <c r="BV2639" s="35"/>
      <c r="BW2639" s="35"/>
      <c r="BX2639" s="35"/>
      <c r="BY2639" s="35"/>
      <c r="BZ2639" s="35"/>
      <c r="CA2639" s="35"/>
      <c r="CB2639" s="35"/>
      <c r="CC2639" s="35"/>
      <c r="CD2639" s="35"/>
      <c r="CE2639" s="35"/>
      <c r="CF2639" s="35"/>
      <c r="CG2639" s="35"/>
      <c r="CH2639" s="35"/>
    </row>
    <row r="2640" spans="1:86" ht="15.6" x14ac:dyDescent="0.3">
      <c r="A2640" s="35"/>
      <c r="B2640" s="86"/>
      <c r="C2640" s="35"/>
      <c r="D2640" s="35"/>
      <c r="E2640" s="35"/>
      <c r="F2640" s="35"/>
      <c r="G2640" s="35"/>
      <c r="H2640" s="35"/>
      <c r="I2640" s="35"/>
      <c r="J2640" s="35"/>
      <c r="K2640" s="35"/>
      <c r="L2640" s="35"/>
      <c r="M2640" s="35"/>
      <c r="N2640" s="35"/>
      <c r="O2640" s="35"/>
      <c r="P2640" s="35"/>
      <c r="Q2640" s="35"/>
      <c r="R2640" s="35"/>
      <c r="S2640" s="35"/>
      <c r="T2640" s="17">
        <f t="shared" si="5929"/>
        <v>48656</v>
      </c>
      <c r="U2640" s="216">
        <f t="shared" si="5922"/>
        <v>5</v>
      </c>
      <c r="V2640" s="216">
        <f t="shared" si="5929"/>
        <v>2635</v>
      </c>
      <c r="W2640" s="16">
        <f t="shared" si="5936"/>
        <v>7.2191780821917808</v>
      </c>
      <c r="X2640" s="16" t="e">
        <f>IF(Template!$F$7="Linear interpolation",LinInterp($I$5:$I$22,$G$5:$G$22,W2640),CubicSpline($I$5:$I$22,$G$5:$G$22,W2640))</f>
        <v>#VALUE!</v>
      </c>
      <c r="Y2640" s="221" t="e">
        <f t="shared" si="5923"/>
        <v>#VALUE!</v>
      </c>
      <c r="Z2640" s="221" t="e">
        <f>Y2640/PRODUCT($AA$6:AA2639)</f>
        <v>#VALUE!</v>
      </c>
      <c r="AA2640" s="16" t="e">
        <f t="shared" si="5930"/>
        <v>#VALUE!</v>
      </c>
      <c r="AB2640" s="10" t="e">
        <f t="shared" si="5931"/>
        <v>#VALUE!</v>
      </c>
      <c r="AC2640" s="90">
        <f t="shared" si="5924"/>
        <v>2640</v>
      </c>
      <c r="AD2640" s="17">
        <f t="shared" si="5932"/>
        <v>48633</v>
      </c>
      <c r="AE2640" s="16" t="e">
        <f t="shared" si="5925"/>
        <v>#VALUE!</v>
      </c>
      <c r="AF2640" s="10">
        <f ca="1">IFERROR(AVERAGE(INDIRECT("AE"&amp;AC2640-Template!$F$10+1):INDIRECT("AE"&amp;AC2640)),0)</f>
        <v>0</v>
      </c>
      <c r="AG2640" s="35"/>
      <c r="AH2640" s="86"/>
      <c r="AI2640" s="35"/>
      <c r="AJ2640" s="35"/>
      <c r="AK2640" s="35"/>
      <c r="AL2640" s="35"/>
      <c r="AM2640" s="35"/>
      <c r="AN2640" s="35"/>
      <c r="AO2640" s="35"/>
      <c r="AP2640" s="35"/>
      <c r="AQ2640" s="35"/>
      <c r="AR2640" s="35"/>
      <c r="AS2640" s="35"/>
      <c r="AT2640" s="35"/>
      <c r="AU2640" s="35"/>
      <c r="AV2640" s="35"/>
      <c r="AW2640" s="35"/>
      <c r="AX2640" s="35"/>
      <c r="AY2640" s="35"/>
      <c r="AZ2640" s="17">
        <f t="shared" ref="AZ2640" si="5957">AZ2639+1</f>
        <v>48656</v>
      </c>
      <c r="BA2640" s="216">
        <f t="shared" si="5948"/>
        <v>5</v>
      </c>
      <c r="BB2640" s="216">
        <f t="shared" ref="BB2640" si="5958">BB2639+1</f>
        <v>2635</v>
      </c>
      <c r="BC2640" s="16">
        <f t="shared" si="5950"/>
        <v>7.2191780821917808</v>
      </c>
      <c r="BD2640" s="16">
        <f>IF(Template!$F$7="Linear interpolation",LinInterp($AO$5:$AO$18,$AM$5:$AM$18,BC2640),CubicSpline($AO$5:$AO$18,$AM$5:$AM$18,BC2640))</f>
        <v>14.149186732375421</v>
      </c>
      <c r="BE2640" s="221">
        <f t="shared" si="5885"/>
        <v>2.5996000369073387</v>
      </c>
      <c r="BF2640" s="221">
        <f>BE2640/PRODUCT($BG$6:BG2639)</f>
        <v>1.0003622870934292</v>
      </c>
      <c r="BG2640" s="16">
        <f t="shared" si="5951"/>
        <v>1.0003622870934292</v>
      </c>
      <c r="BH2640" s="10">
        <f t="shared" si="5952"/>
        <v>13.22347891016673</v>
      </c>
      <c r="BI2640" s="90"/>
      <c r="BJ2640" s="17">
        <f t="shared" si="5935"/>
        <v>48633</v>
      </c>
      <c r="BK2640" s="16">
        <f t="shared" si="5928"/>
        <v>13.217810639474582</v>
      </c>
      <c r="BL2640" s="10">
        <f ca="1">IFERROR(AVERAGE(INDIRECT("BK"&amp;AC2640-Template!$F$10+1):INDIRECT("BK"&amp;AC2640)),0)</f>
        <v>13.213971699656302</v>
      </c>
      <c r="BM2640" s="35"/>
      <c r="BN2640" s="86"/>
      <c r="BO2640" s="35"/>
      <c r="BP2640" s="35"/>
      <c r="BQ2640" s="35"/>
      <c r="BR2640" s="35"/>
      <c r="BS2640" s="35"/>
      <c r="BT2640" s="35"/>
      <c r="BU2640" s="35"/>
      <c r="BV2640" s="35"/>
      <c r="BW2640" s="35"/>
      <c r="BX2640" s="35"/>
      <c r="BY2640" s="35"/>
      <c r="BZ2640" s="35"/>
      <c r="CA2640" s="35"/>
      <c r="CB2640" s="35"/>
      <c r="CC2640" s="35"/>
      <c r="CD2640" s="35"/>
      <c r="CE2640" s="35"/>
      <c r="CF2640" s="35"/>
      <c r="CG2640" s="35"/>
      <c r="CH2640" s="35"/>
    </row>
    <row r="2641" spans="1:86" ht="15.6" x14ac:dyDescent="0.3">
      <c r="A2641" s="35"/>
      <c r="B2641" s="86"/>
      <c r="C2641" s="35"/>
      <c r="D2641" s="35"/>
      <c r="E2641" s="35"/>
      <c r="F2641" s="35"/>
      <c r="G2641" s="35"/>
      <c r="H2641" s="35"/>
      <c r="I2641" s="35"/>
      <c r="J2641" s="35"/>
      <c r="K2641" s="35"/>
      <c r="L2641" s="35"/>
      <c r="M2641" s="35"/>
      <c r="N2641" s="35"/>
      <c r="O2641" s="35"/>
      <c r="P2641" s="35"/>
      <c r="Q2641" s="35"/>
      <c r="R2641" s="35"/>
      <c r="S2641" s="35"/>
      <c r="T2641" s="17">
        <f t="shared" si="5929"/>
        <v>48657</v>
      </c>
      <c r="U2641" s="216">
        <f t="shared" si="5922"/>
        <v>6</v>
      </c>
      <c r="V2641" s="216">
        <f t="shared" si="5929"/>
        <v>2636</v>
      </c>
      <c r="W2641" s="16">
        <f t="shared" si="5936"/>
        <v>7.2219178082191782</v>
      </c>
      <c r="X2641" s="16" t="e">
        <f>IF(Template!$F$7="Linear interpolation",LinInterp($I$5:$I$22,$G$5:$G$22,W2641),CubicSpline($I$5:$I$22,$G$5:$G$22,W2641))</f>
        <v>#VALUE!</v>
      </c>
      <c r="Y2641" s="221" t="e">
        <f t="shared" si="5923"/>
        <v>#VALUE!</v>
      </c>
      <c r="Z2641" s="221" t="e">
        <f>Y2641/PRODUCT($AA$6:AA2640)</f>
        <v>#VALUE!</v>
      </c>
      <c r="AA2641" s="16" t="e">
        <f t="shared" si="5930"/>
        <v>#VALUE!</v>
      </c>
      <c r="AB2641" s="10" t="e">
        <f t="shared" si="5931"/>
        <v>#VALUE!</v>
      </c>
      <c r="AC2641" s="90">
        <f t="shared" si="5924"/>
        <v>2641</v>
      </c>
      <c r="AD2641" s="17">
        <f t="shared" si="5932"/>
        <v>48634</v>
      </c>
      <c r="AE2641" s="16" t="e">
        <f t="shared" si="5925"/>
        <v>#VALUE!</v>
      </c>
      <c r="AF2641" s="10">
        <f ca="1">IFERROR(AVERAGE(INDIRECT("AE"&amp;AC2641-Template!$F$10+1):INDIRECT("AE"&amp;AC2641)),0)</f>
        <v>0</v>
      </c>
      <c r="AG2641" s="35"/>
      <c r="AH2641" s="86"/>
      <c r="AI2641" s="35"/>
      <c r="AJ2641" s="35"/>
      <c r="AK2641" s="35"/>
      <c r="AL2641" s="35"/>
      <c r="AM2641" s="35"/>
      <c r="AN2641" s="35"/>
      <c r="AO2641" s="35"/>
      <c r="AP2641" s="35"/>
      <c r="AQ2641" s="35"/>
      <c r="AR2641" s="35"/>
      <c r="AS2641" s="35"/>
      <c r="AT2641" s="35"/>
      <c r="AU2641" s="35"/>
      <c r="AV2641" s="35"/>
      <c r="AW2641" s="35"/>
      <c r="AX2641" s="35"/>
      <c r="AY2641" s="35"/>
      <c r="AZ2641" s="17">
        <f t="shared" ref="AZ2641" si="5959">AZ2640+1</f>
        <v>48657</v>
      </c>
      <c r="BA2641" s="216">
        <f t="shared" si="5948"/>
        <v>6</v>
      </c>
      <c r="BB2641" s="216">
        <f t="shared" ref="BB2641" si="5960">BB2640+1</f>
        <v>2636</v>
      </c>
      <c r="BC2641" s="16">
        <f t="shared" si="5950"/>
        <v>7.2219178082191782</v>
      </c>
      <c r="BD2641" s="16">
        <f>IF(Template!$F$7="Linear interpolation",LinInterp($AO$5:$AO$18,$AM$5:$AM$18,BC2641),CubicSpline($AO$5:$AO$18,$AM$5:$AM$18,BC2641))</f>
        <v>14.149181411898384</v>
      </c>
      <c r="BE2641" s="221">
        <f t="shared" si="5885"/>
        <v>2.6005418552448893</v>
      </c>
      <c r="BF2641" s="221">
        <f>BE2641/PRODUCT($BG$6:BG2640)</f>
        <v>1.000362293554462</v>
      </c>
      <c r="BG2641" s="16">
        <f t="shared" si="5951"/>
        <v>1.0003622870934292</v>
      </c>
      <c r="BH2641" s="10">
        <f t="shared" si="5952"/>
        <v>13.22347891016673</v>
      </c>
      <c r="BI2641" s="90"/>
      <c r="BJ2641" s="17">
        <f t="shared" si="5935"/>
        <v>48634</v>
      </c>
      <c r="BK2641" s="16">
        <f t="shared" si="5928"/>
        <v>13.218066669027806</v>
      </c>
      <c r="BL2641" s="10">
        <f ca="1">IFERROR(AVERAGE(INDIRECT("BK"&amp;AC2641-Template!$F$10+1):INDIRECT("BK"&amp;AC2641)),0)</f>
        <v>13.214239911663935</v>
      </c>
      <c r="BM2641" s="35"/>
      <c r="BN2641" s="86"/>
      <c r="BO2641" s="35"/>
      <c r="BP2641" s="35"/>
      <c r="BQ2641" s="35"/>
      <c r="BR2641" s="35"/>
      <c r="BS2641" s="35"/>
      <c r="BT2641" s="35"/>
      <c r="BU2641" s="35"/>
      <c r="BV2641" s="35"/>
      <c r="BW2641" s="35"/>
      <c r="BX2641" s="35"/>
      <c r="BY2641" s="35"/>
      <c r="BZ2641" s="35"/>
      <c r="CA2641" s="35"/>
      <c r="CB2641" s="35"/>
      <c r="CC2641" s="35"/>
      <c r="CD2641" s="35"/>
      <c r="CE2641" s="35"/>
      <c r="CF2641" s="35"/>
      <c r="CG2641" s="35"/>
      <c r="CH2641" s="35"/>
    </row>
    <row r="2642" spans="1:86" ht="15.6" x14ac:dyDescent="0.3">
      <c r="A2642" s="35"/>
      <c r="B2642" s="86"/>
      <c r="C2642" s="35"/>
      <c r="D2642" s="35"/>
      <c r="E2642" s="35"/>
      <c r="F2642" s="35"/>
      <c r="G2642" s="35"/>
      <c r="H2642" s="35"/>
      <c r="I2642" s="35"/>
      <c r="J2642" s="35"/>
      <c r="K2642" s="35"/>
      <c r="L2642" s="35"/>
      <c r="M2642" s="35"/>
      <c r="N2642" s="35"/>
      <c r="O2642" s="35"/>
      <c r="P2642" s="35"/>
      <c r="Q2642" s="35"/>
      <c r="R2642" s="35"/>
      <c r="S2642" s="35"/>
      <c r="T2642" s="17">
        <f t="shared" si="5929"/>
        <v>48658</v>
      </c>
      <c r="U2642" s="216">
        <f t="shared" si="5922"/>
        <v>7</v>
      </c>
      <c r="V2642" s="216">
        <f t="shared" si="5929"/>
        <v>2637</v>
      </c>
      <c r="W2642" s="16">
        <f t="shared" si="5936"/>
        <v>7.2246575342465755</v>
      </c>
      <c r="X2642" s="16" t="e">
        <f>IF(Template!$F$7="Linear interpolation",LinInterp($I$5:$I$22,$G$5:$G$22,W2642),CubicSpline($I$5:$I$22,$G$5:$G$22,W2642))</f>
        <v>#VALUE!</v>
      </c>
      <c r="Y2642" s="221" t="e">
        <f t="shared" si="5923"/>
        <v>#VALUE!</v>
      </c>
      <c r="Z2642" s="221" t="e">
        <f>Y2642/PRODUCT($AA$6:AA2641)</f>
        <v>#VALUE!</v>
      </c>
      <c r="AA2642" s="16" t="e">
        <f t="shared" si="5930"/>
        <v>#VALUE!</v>
      </c>
      <c r="AB2642" s="10" t="e">
        <f t="shared" si="5931"/>
        <v>#VALUE!</v>
      </c>
      <c r="AC2642" s="90">
        <f t="shared" si="5924"/>
        <v>2642</v>
      </c>
      <c r="AD2642" s="17">
        <f t="shared" si="5932"/>
        <v>48635</v>
      </c>
      <c r="AE2642" s="16" t="e">
        <f t="shared" si="5925"/>
        <v>#VALUE!</v>
      </c>
      <c r="AF2642" s="10">
        <f ca="1">IFERROR(AVERAGE(INDIRECT("AE"&amp;AC2642-Template!$F$10+1):INDIRECT("AE"&amp;AC2642)),0)</f>
        <v>0</v>
      </c>
      <c r="AG2642" s="35"/>
      <c r="AH2642" s="86"/>
      <c r="AI2642" s="35"/>
      <c r="AJ2642" s="35"/>
      <c r="AK2642" s="35"/>
      <c r="AL2642" s="35"/>
      <c r="AM2642" s="35"/>
      <c r="AN2642" s="35"/>
      <c r="AO2642" s="35"/>
      <c r="AP2642" s="35"/>
      <c r="AQ2642" s="35"/>
      <c r="AR2642" s="35"/>
      <c r="AS2642" s="35"/>
      <c r="AT2642" s="35"/>
      <c r="AU2642" s="35"/>
      <c r="AV2642" s="35"/>
      <c r="AW2642" s="35"/>
      <c r="AX2642" s="35"/>
      <c r="AY2642" s="35"/>
      <c r="AZ2642" s="17">
        <f t="shared" ref="AZ2642" si="5961">AZ2641+1</f>
        <v>48658</v>
      </c>
      <c r="BA2642" s="216">
        <f t="shared" si="5948"/>
        <v>7</v>
      </c>
      <c r="BB2642" s="216">
        <f t="shared" ref="BB2642" si="5962">BB2641+1</f>
        <v>2637</v>
      </c>
      <c r="BC2642" s="16">
        <f t="shared" si="5950"/>
        <v>7.2246575342465755</v>
      </c>
      <c r="BD2642" s="16">
        <f>IF(Template!$F$7="Linear interpolation",LinInterp($AO$5:$AO$18,$AM$5:$AM$18,BC2642),CubicSpline($AO$5:$AO$18,$AM$5:$AM$18,BC2642))</f>
        <v>14.149176197114453</v>
      </c>
      <c r="BE2642" s="221">
        <f t="shared" si="5885"/>
        <v>2.6014840315352323</v>
      </c>
      <c r="BF2642" s="221">
        <f>BE2642/PRODUCT($BG$6:BG2641)</f>
        <v>1.0003623064518761</v>
      </c>
      <c r="BG2642" s="16">
        <f t="shared" si="5951"/>
        <v>1.0003622870934292</v>
      </c>
      <c r="BH2642" s="10">
        <f t="shared" si="5952"/>
        <v>13.22347891016673</v>
      </c>
      <c r="BI2642" s="90"/>
      <c r="BJ2642" s="17">
        <f t="shared" si="5935"/>
        <v>48635</v>
      </c>
      <c r="BK2642" s="16">
        <f t="shared" si="5928"/>
        <v>13.218321839952418</v>
      </c>
      <c r="BL2642" s="10">
        <f ca="1">IFERROR(AVERAGE(INDIRECT("BK"&amp;AC2642-Template!$F$10+1):INDIRECT("BK"&amp;AC2642)),0)</f>
        <v>13.214507290961826</v>
      </c>
      <c r="BM2642" s="35"/>
      <c r="BN2642" s="86"/>
      <c r="BO2642" s="35"/>
      <c r="BP2642" s="35"/>
      <c r="BQ2642" s="35"/>
      <c r="BR2642" s="35"/>
      <c r="BS2642" s="35"/>
      <c r="BT2642" s="35"/>
      <c r="BU2642" s="35"/>
      <c r="BV2642" s="35"/>
      <c r="BW2642" s="35"/>
      <c r="BX2642" s="35"/>
      <c r="BY2642" s="35"/>
      <c r="BZ2642" s="35"/>
      <c r="CA2642" s="35"/>
      <c r="CB2642" s="35"/>
      <c r="CC2642" s="35"/>
      <c r="CD2642" s="35"/>
      <c r="CE2642" s="35"/>
      <c r="CF2642" s="35"/>
      <c r="CG2642" s="35"/>
      <c r="CH2642" s="35"/>
    </row>
    <row r="2643" spans="1:86" ht="15.6" x14ac:dyDescent="0.3">
      <c r="A2643" s="35"/>
      <c r="B2643" s="86"/>
      <c r="C2643" s="35"/>
      <c r="D2643" s="35"/>
      <c r="E2643" s="35"/>
      <c r="F2643" s="35"/>
      <c r="G2643" s="35"/>
      <c r="H2643" s="35"/>
      <c r="I2643" s="35"/>
      <c r="J2643" s="35"/>
      <c r="K2643" s="35"/>
      <c r="L2643" s="35"/>
      <c r="M2643" s="35"/>
      <c r="N2643" s="35"/>
      <c r="O2643" s="35"/>
      <c r="P2643" s="35"/>
      <c r="Q2643" s="35"/>
      <c r="R2643" s="35"/>
      <c r="S2643" s="35"/>
      <c r="T2643" s="17">
        <f t="shared" si="5929"/>
        <v>48659</v>
      </c>
      <c r="U2643" s="216">
        <f t="shared" si="5922"/>
        <v>1</v>
      </c>
      <c r="V2643" s="216">
        <f t="shared" si="5929"/>
        <v>2638</v>
      </c>
      <c r="W2643" s="16">
        <f t="shared" si="5936"/>
        <v>7.2273972602739729</v>
      </c>
      <c r="X2643" s="16" t="e">
        <f>IF(Template!$F$7="Linear interpolation",LinInterp($I$5:$I$22,$G$5:$G$22,W2643),CubicSpline($I$5:$I$22,$G$5:$G$22,W2643))</f>
        <v>#VALUE!</v>
      </c>
      <c r="Y2643" s="221" t="e">
        <f t="shared" si="5923"/>
        <v>#VALUE!</v>
      </c>
      <c r="Z2643" s="221" t="e">
        <f>Y2643/PRODUCT($AA$6:AA2642)</f>
        <v>#VALUE!</v>
      </c>
      <c r="AA2643" s="16" t="e">
        <f t="shared" si="5930"/>
        <v>#VALUE!</v>
      </c>
      <c r="AB2643" s="10" t="e">
        <f t="shared" si="5931"/>
        <v>#VALUE!</v>
      </c>
      <c r="AC2643" s="90">
        <f t="shared" si="5924"/>
        <v>2643</v>
      </c>
      <c r="AD2643" s="17">
        <f t="shared" si="5932"/>
        <v>48636</v>
      </c>
      <c r="AE2643" s="16" t="e">
        <f t="shared" si="5925"/>
        <v>#VALUE!</v>
      </c>
      <c r="AF2643" s="10">
        <f ca="1">IFERROR(AVERAGE(INDIRECT("AE"&amp;AC2643-Template!$F$10+1):INDIRECT("AE"&amp;AC2643)),0)</f>
        <v>0</v>
      </c>
      <c r="AG2643" s="35"/>
      <c r="AH2643" s="86"/>
      <c r="AI2643" s="35"/>
      <c r="AJ2643" s="35"/>
      <c r="AK2643" s="35"/>
      <c r="AL2643" s="35"/>
      <c r="AM2643" s="35"/>
      <c r="AN2643" s="35"/>
      <c r="AO2643" s="35"/>
      <c r="AP2643" s="35"/>
      <c r="AQ2643" s="35"/>
      <c r="AR2643" s="35"/>
      <c r="AS2643" s="35"/>
      <c r="AT2643" s="35"/>
      <c r="AU2643" s="35"/>
      <c r="AV2643" s="35"/>
      <c r="AW2643" s="35"/>
      <c r="AX2643" s="35"/>
      <c r="AY2643" s="35"/>
      <c r="AZ2643" s="17">
        <f t="shared" ref="AZ2643" si="5963">AZ2642+1</f>
        <v>48659</v>
      </c>
      <c r="BA2643" s="216">
        <f t="shared" si="5948"/>
        <v>1</v>
      </c>
      <c r="BB2643" s="216">
        <f t="shared" ref="BB2643" si="5964">BB2642+1</f>
        <v>2638</v>
      </c>
      <c r="BC2643" s="16">
        <f t="shared" si="5950"/>
        <v>7.2273972602739729</v>
      </c>
      <c r="BD2643" s="16">
        <f>IF(Template!$F$7="Linear interpolation",LinInterp($AO$5:$AO$18,$AM$5:$AM$18,BC2643),CubicSpline($AO$5:$AO$18,$AM$5:$AM$18,BC2643))</f>
        <v>14.14917108751342</v>
      </c>
      <c r="BE2643" s="221">
        <f t="shared" si="5885"/>
        <v>2.6024265658559096</v>
      </c>
      <c r="BF2643" s="221">
        <f>BE2643/PRODUCT($BG$6:BG2642)</f>
        <v>1.0003623257609666</v>
      </c>
      <c r="BG2643" s="16">
        <f t="shared" si="5951"/>
        <v>1.0003623257609666</v>
      </c>
      <c r="BH2643" s="10">
        <f t="shared" si="5952"/>
        <v>13.22489027528162</v>
      </c>
      <c r="BI2643" s="90"/>
      <c r="BJ2643" s="17">
        <f t="shared" si="5935"/>
        <v>48636</v>
      </c>
      <c r="BK2643" s="16">
        <f t="shared" si="5928"/>
        <v>13.218321839952418</v>
      </c>
      <c r="BL2643" s="10">
        <f ca="1">IFERROR(AVERAGE(INDIRECT("BK"&amp;AC2643-Template!$F$10+1):INDIRECT("BK"&amp;AC2643)),0)</f>
        <v>13.214765358745266</v>
      </c>
      <c r="BM2643" s="35"/>
      <c r="BN2643" s="86"/>
      <c r="BO2643" s="35"/>
      <c r="BP2643" s="35"/>
      <c r="BQ2643" s="35"/>
      <c r="BR2643" s="35"/>
      <c r="BS2643" s="35"/>
      <c r="BT2643" s="35"/>
      <c r="BU2643" s="35"/>
      <c r="BV2643" s="35"/>
      <c r="BW2643" s="35"/>
      <c r="BX2643" s="35"/>
      <c r="BY2643" s="35"/>
      <c r="BZ2643" s="35"/>
      <c r="CA2643" s="35"/>
      <c r="CB2643" s="35"/>
      <c r="CC2643" s="35"/>
      <c r="CD2643" s="35"/>
      <c r="CE2643" s="35"/>
      <c r="CF2643" s="35"/>
      <c r="CG2643" s="35"/>
      <c r="CH2643" s="35"/>
    </row>
    <row r="2644" spans="1:86" ht="15.6" x14ac:dyDescent="0.3">
      <c r="A2644" s="35"/>
      <c r="B2644" s="86"/>
      <c r="C2644" s="35"/>
      <c r="D2644" s="35"/>
      <c r="E2644" s="35"/>
      <c r="F2644" s="35"/>
      <c r="G2644" s="35"/>
      <c r="H2644" s="35"/>
      <c r="I2644" s="35"/>
      <c r="J2644" s="35"/>
      <c r="K2644" s="35"/>
      <c r="L2644" s="35"/>
      <c r="M2644" s="35"/>
      <c r="N2644" s="35"/>
      <c r="O2644" s="35"/>
      <c r="P2644" s="35"/>
      <c r="Q2644" s="35"/>
      <c r="R2644" s="35"/>
      <c r="S2644" s="35"/>
      <c r="T2644" s="17">
        <f t="shared" si="5929"/>
        <v>48660</v>
      </c>
      <c r="U2644" s="216">
        <f t="shared" si="5922"/>
        <v>2</v>
      </c>
      <c r="V2644" s="216">
        <f t="shared" si="5929"/>
        <v>2639</v>
      </c>
      <c r="W2644" s="16">
        <f t="shared" si="5936"/>
        <v>7.2301369863013702</v>
      </c>
      <c r="X2644" s="16" t="e">
        <f>IF(Template!$F$7="Linear interpolation",LinInterp($I$5:$I$22,$G$5:$G$22,W2644),CubicSpline($I$5:$I$22,$G$5:$G$22,W2644))</f>
        <v>#VALUE!</v>
      </c>
      <c r="Y2644" s="221" t="e">
        <f t="shared" si="5923"/>
        <v>#VALUE!</v>
      </c>
      <c r="Z2644" s="221" t="e">
        <f>Y2644/PRODUCT($AA$6:AA2643)</f>
        <v>#VALUE!</v>
      </c>
      <c r="AA2644" s="16" t="e">
        <f t="shared" si="5930"/>
        <v>#VALUE!</v>
      </c>
      <c r="AB2644" s="10" t="e">
        <f t="shared" si="5931"/>
        <v>#VALUE!</v>
      </c>
      <c r="AC2644" s="90">
        <f t="shared" si="5924"/>
        <v>2644</v>
      </c>
      <c r="AD2644" s="17">
        <f t="shared" si="5932"/>
        <v>48637</v>
      </c>
      <c r="AE2644" s="16" t="e">
        <f t="shared" si="5925"/>
        <v>#VALUE!</v>
      </c>
      <c r="AF2644" s="10">
        <f ca="1">IFERROR(AVERAGE(INDIRECT("AE"&amp;AC2644-Template!$F$10+1):INDIRECT("AE"&amp;AC2644)),0)</f>
        <v>0</v>
      </c>
      <c r="AG2644" s="35"/>
      <c r="AH2644" s="86"/>
      <c r="AI2644" s="35"/>
      <c r="AJ2644" s="35"/>
      <c r="AK2644" s="35"/>
      <c r="AL2644" s="35"/>
      <c r="AM2644" s="35"/>
      <c r="AN2644" s="35"/>
      <c r="AO2644" s="35"/>
      <c r="AP2644" s="35"/>
      <c r="AQ2644" s="35"/>
      <c r="AR2644" s="35"/>
      <c r="AS2644" s="35"/>
      <c r="AT2644" s="35"/>
      <c r="AU2644" s="35"/>
      <c r="AV2644" s="35"/>
      <c r="AW2644" s="35"/>
      <c r="AX2644" s="35"/>
      <c r="AY2644" s="35"/>
      <c r="AZ2644" s="17">
        <f t="shared" ref="AZ2644" si="5965">AZ2643+1</f>
        <v>48660</v>
      </c>
      <c r="BA2644" s="216">
        <f t="shared" si="5948"/>
        <v>2</v>
      </c>
      <c r="BB2644" s="216">
        <f t="shared" ref="BB2644" si="5966">BB2643+1</f>
        <v>2639</v>
      </c>
      <c r="BC2644" s="16">
        <f t="shared" si="5950"/>
        <v>7.2301369863013702</v>
      </c>
      <c r="BD2644" s="16">
        <f>IF(Template!$F$7="Linear interpolation",LinInterp($AO$5:$AO$18,$AM$5:$AM$18,BC2644),CubicSpline($AO$5:$AO$18,$AM$5:$AM$18,BC2644))</f>
        <v>14.149166082585081</v>
      </c>
      <c r="BE2644" s="221">
        <f t="shared" si="5885"/>
        <v>2.6033694582843205</v>
      </c>
      <c r="BF2644" s="221">
        <f>BE2644/PRODUCT($BG$6:BG2643)</f>
        <v>1.0003623127894488</v>
      </c>
      <c r="BG2644" s="16">
        <f t="shared" si="5951"/>
        <v>1.0003623127894488</v>
      </c>
      <c r="BH2644" s="10">
        <f t="shared" si="5952"/>
        <v>13.224416814879735</v>
      </c>
      <c r="BI2644" s="90"/>
      <c r="BJ2644" s="17">
        <f t="shared" si="5935"/>
        <v>48637</v>
      </c>
      <c r="BK2644" s="16">
        <f t="shared" si="5928"/>
        <v>13.218321839952418</v>
      </c>
      <c r="BL2644" s="10">
        <f ca="1">IFERROR(AVERAGE(INDIRECT("BK"&amp;AC2644-Template!$F$10+1):INDIRECT("BK"&amp;AC2644)),0)</f>
        <v>13.215014141964302</v>
      </c>
      <c r="BM2644" s="35"/>
      <c r="BN2644" s="86"/>
      <c r="BO2644" s="35"/>
      <c r="BP2644" s="35"/>
      <c r="BQ2644" s="35"/>
      <c r="BR2644" s="35"/>
      <c r="BS2644" s="35"/>
      <c r="BT2644" s="35"/>
      <c r="BU2644" s="35"/>
      <c r="BV2644" s="35"/>
      <c r="BW2644" s="35"/>
      <c r="BX2644" s="35"/>
      <c r="BY2644" s="35"/>
      <c r="BZ2644" s="35"/>
      <c r="CA2644" s="35"/>
      <c r="CB2644" s="35"/>
      <c r="CC2644" s="35"/>
      <c r="CD2644" s="35"/>
      <c r="CE2644" s="35"/>
      <c r="CF2644" s="35"/>
      <c r="CG2644" s="35"/>
      <c r="CH2644" s="35"/>
    </row>
    <row r="2645" spans="1:86" ht="15.6" x14ac:dyDescent="0.3">
      <c r="A2645" s="35"/>
      <c r="B2645" s="86"/>
      <c r="C2645" s="35"/>
      <c r="D2645" s="35"/>
      <c r="E2645" s="35"/>
      <c r="F2645" s="35"/>
      <c r="G2645" s="35"/>
      <c r="H2645" s="35"/>
      <c r="I2645" s="35"/>
      <c r="J2645" s="35"/>
      <c r="K2645" s="35"/>
      <c r="L2645" s="35"/>
      <c r="M2645" s="35"/>
      <c r="N2645" s="35"/>
      <c r="O2645" s="35"/>
      <c r="P2645" s="35"/>
      <c r="Q2645" s="35"/>
      <c r="R2645" s="35"/>
      <c r="S2645" s="35"/>
      <c r="T2645" s="17">
        <f t="shared" si="5929"/>
        <v>48661</v>
      </c>
      <c r="U2645" s="216">
        <f t="shared" si="5922"/>
        <v>3</v>
      </c>
      <c r="V2645" s="216">
        <f t="shared" si="5929"/>
        <v>2640</v>
      </c>
      <c r="W2645" s="16">
        <f t="shared" si="5936"/>
        <v>7.2328767123287667</v>
      </c>
      <c r="X2645" s="16" t="e">
        <f>IF(Template!$F$7="Linear interpolation",LinInterp($I$5:$I$22,$G$5:$G$22,W2645),CubicSpline($I$5:$I$22,$G$5:$G$22,W2645))</f>
        <v>#VALUE!</v>
      </c>
      <c r="Y2645" s="221" t="e">
        <f t="shared" si="5923"/>
        <v>#VALUE!</v>
      </c>
      <c r="Z2645" s="221" t="e">
        <f>Y2645/PRODUCT($AA$6:AA2644)</f>
        <v>#VALUE!</v>
      </c>
      <c r="AA2645" s="16" t="e">
        <f t="shared" si="5930"/>
        <v>#VALUE!</v>
      </c>
      <c r="AB2645" s="10" t="e">
        <f t="shared" si="5931"/>
        <v>#VALUE!</v>
      </c>
      <c r="AC2645" s="90">
        <f t="shared" si="5924"/>
        <v>2645</v>
      </c>
      <c r="AD2645" s="17">
        <f t="shared" si="5932"/>
        <v>48638</v>
      </c>
      <c r="AE2645" s="16" t="e">
        <f t="shared" si="5925"/>
        <v>#VALUE!</v>
      </c>
      <c r="AF2645" s="10">
        <f ca="1">IFERROR(AVERAGE(INDIRECT("AE"&amp;AC2645-Template!$F$10+1):INDIRECT("AE"&amp;AC2645)),0)</f>
        <v>0</v>
      </c>
      <c r="AG2645" s="35"/>
      <c r="AH2645" s="86"/>
      <c r="AI2645" s="35"/>
      <c r="AJ2645" s="35"/>
      <c r="AK2645" s="35"/>
      <c r="AL2645" s="35"/>
      <c r="AM2645" s="35"/>
      <c r="AN2645" s="35"/>
      <c r="AO2645" s="35"/>
      <c r="AP2645" s="35"/>
      <c r="AQ2645" s="35"/>
      <c r="AR2645" s="35"/>
      <c r="AS2645" s="35"/>
      <c r="AT2645" s="35"/>
      <c r="AU2645" s="35"/>
      <c r="AV2645" s="35"/>
      <c r="AW2645" s="35"/>
      <c r="AX2645" s="35"/>
      <c r="AY2645" s="35"/>
      <c r="AZ2645" s="17">
        <f t="shared" ref="AZ2645" si="5967">AZ2644+1</f>
        <v>48661</v>
      </c>
      <c r="BA2645" s="216">
        <f t="shared" si="5948"/>
        <v>3</v>
      </c>
      <c r="BB2645" s="216">
        <f t="shared" ref="BB2645" si="5968">BB2644+1</f>
        <v>2640</v>
      </c>
      <c r="BC2645" s="16">
        <f t="shared" si="5950"/>
        <v>7.2328767123287667</v>
      </c>
      <c r="BD2645" s="16">
        <f>IF(Template!$F$7="Linear interpolation",LinInterp($AO$5:$AO$18,$AM$5:$AM$18,BC2645),CubicSpline($AO$5:$AO$18,$AM$5:$AM$18,BC2645))</f>
        <v>14.149161181819231</v>
      </c>
      <c r="BE2645" s="221">
        <f t="shared" si="5885"/>
        <v>2.6043127088976892</v>
      </c>
      <c r="BF2645" s="221">
        <f>BE2645/PRODUCT($BG$6:BG2644)</f>
        <v>1.0003623191515776</v>
      </c>
      <c r="BG2645" s="16">
        <f t="shared" si="5951"/>
        <v>1.0003623191515776</v>
      </c>
      <c r="BH2645" s="10">
        <f t="shared" si="5952"/>
        <v>13.224649032581803</v>
      </c>
      <c r="BI2645" s="90"/>
      <c r="BJ2645" s="17">
        <f t="shared" si="5935"/>
        <v>48638</v>
      </c>
      <c r="BK2645" s="16">
        <f t="shared" si="5928"/>
        <v>13.219844252249867</v>
      </c>
      <c r="BL2645" s="10">
        <f ca="1">IFERROR(AVERAGE(INDIRECT("BK"&amp;AC2645-Template!$F$10+1):INDIRECT("BK"&amp;AC2645)),0)</f>
        <v>13.215313672259921</v>
      </c>
      <c r="BM2645" s="35"/>
      <c r="BN2645" s="86"/>
      <c r="BO2645" s="35"/>
      <c r="BP2645" s="35"/>
      <c r="BQ2645" s="35"/>
      <c r="BR2645" s="35"/>
      <c r="BS2645" s="35"/>
      <c r="BT2645" s="35"/>
      <c r="BU2645" s="35"/>
      <c r="BV2645" s="35"/>
      <c r="BW2645" s="35"/>
      <c r="BX2645" s="35"/>
      <c r="BY2645" s="35"/>
      <c r="BZ2645" s="35"/>
      <c r="CA2645" s="35"/>
      <c r="CB2645" s="35"/>
      <c r="CC2645" s="35"/>
      <c r="CD2645" s="35"/>
      <c r="CE2645" s="35"/>
      <c r="CF2645" s="35"/>
      <c r="CG2645" s="35"/>
      <c r="CH2645" s="35"/>
    </row>
    <row r="2646" spans="1:86" ht="15.6" x14ac:dyDescent="0.3">
      <c r="A2646" s="35"/>
      <c r="B2646" s="86"/>
      <c r="C2646" s="35"/>
      <c r="D2646" s="35"/>
      <c r="E2646" s="35"/>
      <c r="F2646" s="35"/>
      <c r="G2646" s="35"/>
      <c r="H2646" s="35"/>
      <c r="I2646" s="35"/>
      <c r="J2646" s="35"/>
      <c r="K2646" s="35"/>
      <c r="L2646" s="35"/>
      <c r="M2646" s="35"/>
      <c r="N2646" s="35"/>
      <c r="O2646" s="35"/>
      <c r="P2646" s="35"/>
      <c r="Q2646" s="35"/>
      <c r="R2646" s="35"/>
      <c r="S2646" s="35"/>
      <c r="T2646" s="17">
        <f t="shared" si="5929"/>
        <v>48662</v>
      </c>
      <c r="U2646" s="216">
        <f t="shared" si="5922"/>
        <v>4</v>
      </c>
      <c r="V2646" s="216">
        <f t="shared" si="5929"/>
        <v>2641</v>
      </c>
      <c r="W2646" s="16">
        <f t="shared" si="5936"/>
        <v>7.2356164383561641</v>
      </c>
      <c r="X2646" s="16" t="e">
        <f>IF(Template!$F$7="Linear interpolation",LinInterp($I$5:$I$22,$G$5:$G$22,W2646),CubicSpline($I$5:$I$22,$G$5:$G$22,W2646))</f>
        <v>#VALUE!</v>
      </c>
      <c r="Y2646" s="221" t="e">
        <f t="shared" si="5923"/>
        <v>#VALUE!</v>
      </c>
      <c r="Z2646" s="221" t="e">
        <f>Y2646/PRODUCT($AA$6:AA2645)</f>
        <v>#VALUE!</v>
      </c>
      <c r="AA2646" s="16" t="e">
        <f t="shared" si="5930"/>
        <v>#VALUE!</v>
      </c>
      <c r="AB2646" s="10" t="e">
        <f t="shared" si="5931"/>
        <v>#VALUE!</v>
      </c>
      <c r="AC2646" s="90">
        <f t="shared" si="5924"/>
        <v>2646</v>
      </c>
      <c r="AD2646" s="17">
        <f t="shared" si="5932"/>
        <v>48639</v>
      </c>
      <c r="AE2646" s="16" t="e">
        <f t="shared" si="5925"/>
        <v>#VALUE!</v>
      </c>
      <c r="AF2646" s="10">
        <f ca="1">IFERROR(AVERAGE(INDIRECT("AE"&amp;AC2646-Template!$F$10+1):INDIRECT("AE"&amp;AC2646)),0)</f>
        <v>0</v>
      </c>
      <c r="AG2646" s="35"/>
      <c r="AH2646" s="86"/>
      <c r="AI2646" s="35"/>
      <c r="AJ2646" s="35"/>
      <c r="AK2646" s="35"/>
      <c r="AL2646" s="35"/>
      <c r="AM2646" s="35"/>
      <c r="AN2646" s="35"/>
      <c r="AO2646" s="35"/>
      <c r="AP2646" s="35"/>
      <c r="AQ2646" s="35"/>
      <c r="AR2646" s="35"/>
      <c r="AS2646" s="35"/>
      <c r="AT2646" s="35"/>
      <c r="AU2646" s="35"/>
      <c r="AV2646" s="35"/>
      <c r="AW2646" s="35"/>
      <c r="AX2646" s="35"/>
      <c r="AY2646" s="35"/>
      <c r="AZ2646" s="17">
        <f t="shared" ref="AZ2646" si="5969">AZ2645+1</f>
        <v>48662</v>
      </c>
      <c r="BA2646" s="216">
        <f t="shared" si="5948"/>
        <v>4</v>
      </c>
      <c r="BB2646" s="216">
        <f t="shared" ref="BB2646" si="5970">BB2645+1</f>
        <v>2641</v>
      </c>
      <c r="BC2646" s="16">
        <f t="shared" si="5950"/>
        <v>7.2356164383561641</v>
      </c>
      <c r="BD2646" s="16">
        <f>IF(Template!$F$7="Linear interpolation",LinInterp($AO$5:$AO$18,$AM$5:$AM$18,BC2646),CubicSpline($AO$5:$AO$18,$AM$5:$AM$18,BC2646))</f>
        <v>14.149156384705663</v>
      </c>
      <c r="BE2646" s="221">
        <f t="shared" si="5885"/>
        <v>2.6052563177730756</v>
      </c>
      <c r="BF2646" s="221">
        <f>BE2646/PRODUCT($BG$6:BG2645)</f>
        <v>1.0003623254888565</v>
      </c>
      <c r="BG2646" s="16">
        <f t="shared" si="5951"/>
        <v>1.0003623254888565</v>
      </c>
      <c r="BH2646" s="10">
        <f t="shared" si="5952"/>
        <v>13.224880343262523</v>
      </c>
      <c r="BI2646" s="90"/>
      <c r="BJ2646" s="17">
        <f t="shared" si="5935"/>
        <v>48639</v>
      </c>
      <c r="BK2646" s="16">
        <f t="shared" si="5928"/>
        <v>13.219333901347774</v>
      </c>
      <c r="BL2646" s="10">
        <f ca="1">IFERROR(AVERAGE(INDIRECT("BK"&amp;AC2646-Template!$F$10+1):INDIRECT("BK"&amp;AC2646)),0)</f>
        <v>13.215596190858806</v>
      </c>
      <c r="BM2646" s="35"/>
      <c r="BN2646" s="86"/>
      <c r="BO2646" s="35"/>
      <c r="BP2646" s="35"/>
      <c r="BQ2646" s="35"/>
      <c r="BR2646" s="35"/>
      <c r="BS2646" s="35"/>
      <c r="BT2646" s="35"/>
      <c r="BU2646" s="35"/>
      <c r="BV2646" s="35"/>
      <c r="BW2646" s="35"/>
      <c r="BX2646" s="35"/>
      <c r="BY2646" s="35"/>
      <c r="BZ2646" s="35"/>
      <c r="CA2646" s="35"/>
      <c r="CB2646" s="35"/>
      <c r="CC2646" s="35"/>
      <c r="CD2646" s="35"/>
      <c r="CE2646" s="35"/>
      <c r="CF2646" s="35"/>
      <c r="CG2646" s="35"/>
      <c r="CH2646" s="35"/>
    </row>
    <row r="2647" spans="1:86" ht="15.6" x14ac:dyDescent="0.3">
      <c r="A2647" s="35"/>
      <c r="B2647" s="86"/>
      <c r="C2647" s="35"/>
      <c r="D2647" s="35"/>
      <c r="E2647" s="35"/>
      <c r="F2647" s="35"/>
      <c r="G2647" s="35"/>
      <c r="H2647" s="35"/>
      <c r="I2647" s="35"/>
      <c r="J2647" s="35"/>
      <c r="K2647" s="35"/>
      <c r="L2647" s="35"/>
      <c r="M2647" s="35"/>
      <c r="N2647" s="35"/>
      <c r="O2647" s="35"/>
      <c r="P2647" s="35"/>
      <c r="Q2647" s="35"/>
      <c r="R2647" s="35"/>
      <c r="S2647" s="35"/>
      <c r="T2647" s="17">
        <f t="shared" si="5929"/>
        <v>48663</v>
      </c>
      <c r="U2647" s="216">
        <f t="shared" si="5922"/>
        <v>5</v>
      </c>
      <c r="V2647" s="216">
        <f t="shared" si="5929"/>
        <v>2642</v>
      </c>
      <c r="W2647" s="16">
        <f t="shared" si="5936"/>
        <v>7.2383561643835614</v>
      </c>
      <c r="X2647" s="16" t="e">
        <f>IF(Template!$F$7="Linear interpolation",LinInterp($I$5:$I$22,$G$5:$G$22,W2647),CubicSpline($I$5:$I$22,$G$5:$G$22,W2647))</f>
        <v>#VALUE!</v>
      </c>
      <c r="Y2647" s="221" t="e">
        <f t="shared" si="5923"/>
        <v>#VALUE!</v>
      </c>
      <c r="Z2647" s="221" t="e">
        <f>Y2647/PRODUCT($AA$6:AA2646)</f>
        <v>#VALUE!</v>
      </c>
      <c r="AA2647" s="16" t="e">
        <f t="shared" si="5930"/>
        <v>#VALUE!</v>
      </c>
      <c r="AB2647" s="10" t="e">
        <f t="shared" si="5931"/>
        <v>#VALUE!</v>
      </c>
      <c r="AC2647" s="90">
        <f t="shared" si="5924"/>
        <v>2647</v>
      </c>
      <c r="AD2647" s="17">
        <f t="shared" si="5932"/>
        <v>48640</v>
      </c>
      <c r="AE2647" s="16" t="e">
        <f t="shared" si="5925"/>
        <v>#VALUE!</v>
      </c>
      <c r="AF2647" s="10">
        <f ca="1">IFERROR(AVERAGE(INDIRECT("AE"&amp;AC2647-Template!$F$10+1):INDIRECT("AE"&amp;AC2647)),0)</f>
        <v>0</v>
      </c>
      <c r="AG2647" s="35"/>
      <c r="AH2647" s="86"/>
      <c r="AI2647" s="35"/>
      <c r="AJ2647" s="35"/>
      <c r="AK2647" s="35"/>
      <c r="AL2647" s="35"/>
      <c r="AM2647" s="35"/>
      <c r="AN2647" s="35"/>
      <c r="AO2647" s="35"/>
      <c r="AP2647" s="35"/>
      <c r="AQ2647" s="35"/>
      <c r="AR2647" s="35"/>
      <c r="AS2647" s="35"/>
      <c r="AT2647" s="35"/>
      <c r="AU2647" s="35"/>
      <c r="AV2647" s="35"/>
      <c r="AW2647" s="35"/>
      <c r="AX2647" s="35"/>
      <c r="AY2647" s="35"/>
      <c r="AZ2647" s="17">
        <f t="shared" ref="AZ2647" si="5971">AZ2646+1</f>
        <v>48663</v>
      </c>
      <c r="BA2647" s="216">
        <f t="shared" si="5948"/>
        <v>5</v>
      </c>
      <c r="BB2647" s="216">
        <f t="shared" ref="BB2647" si="5972">BB2646+1</f>
        <v>2642</v>
      </c>
      <c r="BC2647" s="16">
        <f t="shared" si="5950"/>
        <v>7.2383561643835614</v>
      </c>
      <c r="BD2647" s="16">
        <f>IF(Template!$F$7="Linear interpolation",LinInterp($AO$5:$AO$18,$AM$5:$AM$18,BC2647),CubicSpline($AO$5:$AO$18,$AM$5:$AM$18,BC2647))</f>
        <v>14.149151690734172</v>
      </c>
      <c r="BE2647" s="221">
        <f t="shared" si="5885"/>
        <v>2.606200284987382</v>
      </c>
      <c r="BF2647" s="221">
        <f>BE2647/PRODUCT($BG$6:BG2646)</f>
        <v>1.0003623318012385</v>
      </c>
      <c r="BG2647" s="16">
        <f t="shared" si="5951"/>
        <v>1.0003623318012385</v>
      </c>
      <c r="BH2647" s="10">
        <f t="shared" si="5952"/>
        <v>13.225110745203716</v>
      </c>
      <c r="BI2647" s="90"/>
      <c r="BJ2647" s="17">
        <f t="shared" si="5935"/>
        <v>48640</v>
      </c>
      <c r="BK2647" s="16">
        <f t="shared" si="5928"/>
        <v>13.21958475218954</v>
      </c>
      <c r="BL2647" s="10">
        <f ca="1">IFERROR(AVERAGE(INDIRECT("BK"&amp;AC2647-Template!$F$10+1):INDIRECT("BK"&amp;AC2647)),0)</f>
        <v>13.215831634184477</v>
      </c>
      <c r="BM2647" s="35"/>
      <c r="BN2647" s="86"/>
      <c r="BO2647" s="35"/>
      <c r="BP2647" s="35"/>
      <c r="BQ2647" s="35"/>
      <c r="BR2647" s="35"/>
      <c r="BS2647" s="35"/>
      <c r="BT2647" s="35"/>
      <c r="BU2647" s="35"/>
      <c r="BV2647" s="35"/>
      <c r="BW2647" s="35"/>
      <c r="BX2647" s="35"/>
      <c r="BY2647" s="35"/>
      <c r="BZ2647" s="35"/>
      <c r="CA2647" s="35"/>
      <c r="CB2647" s="35"/>
      <c r="CC2647" s="35"/>
      <c r="CD2647" s="35"/>
      <c r="CE2647" s="35"/>
      <c r="CF2647" s="35"/>
      <c r="CG2647" s="35"/>
      <c r="CH2647" s="35"/>
    </row>
    <row r="2648" spans="1:86" ht="15.6" x14ac:dyDescent="0.3">
      <c r="A2648" s="35"/>
      <c r="B2648" s="86"/>
      <c r="C2648" s="35"/>
      <c r="D2648" s="35"/>
      <c r="E2648" s="35"/>
      <c r="F2648" s="35"/>
      <c r="G2648" s="35"/>
      <c r="H2648" s="35"/>
      <c r="I2648" s="35"/>
      <c r="J2648" s="35"/>
      <c r="K2648" s="35"/>
      <c r="L2648" s="35"/>
      <c r="M2648" s="35"/>
      <c r="N2648" s="35"/>
      <c r="O2648" s="35"/>
      <c r="P2648" s="35"/>
      <c r="Q2648" s="35"/>
      <c r="R2648" s="35"/>
      <c r="S2648" s="35"/>
      <c r="T2648" s="17">
        <f t="shared" si="5929"/>
        <v>48664</v>
      </c>
      <c r="U2648" s="216">
        <f t="shared" si="5922"/>
        <v>6</v>
      </c>
      <c r="V2648" s="216">
        <f t="shared" si="5929"/>
        <v>2643</v>
      </c>
      <c r="W2648" s="16">
        <f t="shared" si="5936"/>
        <v>7.2410958904109588</v>
      </c>
      <c r="X2648" s="16" t="e">
        <f>IF(Template!$F$7="Linear interpolation",LinInterp($I$5:$I$22,$G$5:$G$22,W2648),CubicSpline($I$5:$I$22,$G$5:$G$22,W2648))</f>
        <v>#VALUE!</v>
      </c>
      <c r="Y2648" s="221" t="e">
        <f t="shared" si="5923"/>
        <v>#VALUE!</v>
      </c>
      <c r="Z2648" s="221" t="e">
        <f>Y2648/PRODUCT($AA$6:AA2647)</f>
        <v>#VALUE!</v>
      </c>
      <c r="AA2648" s="16" t="e">
        <f t="shared" si="5930"/>
        <v>#VALUE!</v>
      </c>
      <c r="AB2648" s="10" t="e">
        <f t="shared" si="5931"/>
        <v>#VALUE!</v>
      </c>
      <c r="AC2648" s="90">
        <f t="shared" si="5924"/>
        <v>2648</v>
      </c>
      <c r="AD2648" s="17">
        <f t="shared" si="5932"/>
        <v>48641</v>
      </c>
      <c r="AE2648" s="16" t="e">
        <f t="shared" si="5925"/>
        <v>#VALUE!</v>
      </c>
      <c r="AF2648" s="10">
        <f ca="1">IFERROR(AVERAGE(INDIRECT("AE"&amp;AC2648-Template!$F$10+1):INDIRECT("AE"&amp;AC2648)),0)</f>
        <v>0</v>
      </c>
      <c r="AG2648" s="35"/>
      <c r="AH2648" s="86"/>
      <c r="AI2648" s="35"/>
      <c r="AJ2648" s="35"/>
      <c r="AK2648" s="35"/>
      <c r="AL2648" s="35"/>
      <c r="AM2648" s="35"/>
      <c r="AN2648" s="35"/>
      <c r="AO2648" s="35"/>
      <c r="AP2648" s="35"/>
      <c r="AQ2648" s="35"/>
      <c r="AR2648" s="35"/>
      <c r="AS2648" s="35"/>
      <c r="AT2648" s="35"/>
      <c r="AU2648" s="35"/>
      <c r="AV2648" s="35"/>
      <c r="AW2648" s="35"/>
      <c r="AX2648" s="35"/>
      <c r="AY2648" s="35"/>
      <c r="AZ2648" s="17">
        <f t="shared" ref="AZ2648" si="5973">AZ2647+1</f>
        <v>48664</v>
      </c>
      <c r="BA2648" s="216">
        <f t="shared" si="5948"/>
        <v>6</v>
      </c>
      <c r="BB2648" s="216">
        <f t="shared" ref="BB2648" si="5974">BB2647+1</f>
        <v>2643</v>
      </c>
      <c r="BC2648" s="16">
        <f t="shared" si="5950"/>
        <v>7.2410958904109588</v>
      </c>
      <c r="BD2648" s="16">
        <f>IF(Template!$F$7="Linear interpolation",LinInterp($AO$5:$AO$18,$AM$5:$AM$18,BC2648),CubicSpline($AO$5:$AO$18,$AM$5:$AM$18,BC2648))</f>
        <v>14.149147099394552</v>
      </c>
      <c r="BE2648" s="221">
        <f t="shared" si="5885"/>
        <v>2.6071446106173468</v>
      </c>
      <c r="BF2648" s="221">
        <f>BE2648/PRODUCT($BG$6:BG2647)</f>
        <v>1.0003623380886741</v>
      </c>
      <c r="BG2648" s="16">
        <f t="shared" si="5951"/>
        <v>1.0003623318012385</v>
      </c>
      <c r="BH2648" s="10">
        <f t="shared" si="5952"/>
        <v>13.225110745203716</v>
      </c>
      <c r="BI2648" s="90"/>
      <c r="BJ2648" s="17">
        <f t="shared" si="5935"/>
        <v>48641</v>
      </c>
      <c r="BK2648" s="16">
        <f t="shared" si="5928"/>
        <v>13.219834733558699</v>
      </c>
      <c r="BL2648" s="10">
        <f ca="1">IFERROR(AVERAGE(INDIRECT("BK"&amp;AC2648-Template!$F$10+1):INDIRECT("BK"&amp;AC2648)),0)</f>
        <v>13.216093979646811</v>
      </c>
      <c r="BM2648" s="35"/>
      <c r="BN2648" s="86"/>
      <c r="BO2648" s="35"/>
      <c r="BP2648" s="35"/>
      <c r="BQ2648" s="35"/>
      <c r="BR2648" s="35"/>
      <c r="BS2648" s="35"/>
      <c r="BT2648" s="35"/>
      <c r="BU2648" s="35"/>
      <c r="BV2648" s="35"/>
      <c r="BW2648" s="35"/>
      <c r="BX2648" s="35"/>
      <c r="BY2648" s="35"/>
      <c r="BZ2648" s="35"/>
      <c r="CA2648" s="35"/>
      <c r="CB2648" s="35"/>
      <c r="CC2648" s="35"/>
      <c r="CD2648" s="35"/>
      <c r="CE2648" s="35"/>
      <c r="CF2648" s="35"/>
      <c r="CG2648" s="35"/>
      <c r="CH2648" s="35"/>
    </row>
    <row r="2649" spans="1:86" ht="15.6" x14ac:dyDescent="0.3">
      <c r="A2649" s="35"/>
      <c r="B2649" s="86"/>
      <c r="C2649" s="35"/>
      <c r="D2649" s="35"/>
      <c r="E2649" s="35"/>
      <c r="F2649" s="35"/>
      <c r="G2649" s="35"/>
      <c r="H2649" s="35"/>
      <c r="I2649" s="35"/>
      <c r="J2649" s="35"/>
      <c r="K2649" s="35"/>
      <c r="L2649" s="35"/>
      <c r="M2649" s="35"/>
      <c r="N2649" s="35"/>
      <c r="O2649" s="35"/>
      <c r="P2649" s="35"/>
      <c r="Q2649" s="35"/>
      <c r="R2649" s="35"/>
      <c r="S2649" s="35"/>
      <c r="T2649" s="17">
        <f t="shared" si="5929"/>
        <v>48665</v>
      </c>
      <c r="U2649" s="216">
        <f t="shared" si="5922"/>
        <v>7</v>
      </c>
      <c r="V2649" s="216">
        <f t="shared" si="5929"/>
        <v>2644</v>
      </c>
      <c r="W2649" s="16">
        <f t="shared" si="5936"/>
        <v>7.2438356164383562</v>
      </c>
      <c r="X2649" s="16" t="e">
        <f>IF(Template!$F$7="Linear interpolation",LinInterp($I$5:$I$22,$G$5:$G$22,W2649),CubicSpline($I$5:$I$22,$G$5:$G$22,W2649))</f>
        <v>#VALUE!</v>
      </c>
      <c r="Y2649" s="221" t="e">
        <f t="shared" si="5923"/>
        <v>#VALUE!</v>
      </c>
      <c r="Z2649" s="221" t="e">
        <f>Y2649/PRODUCT($AA$6:AA2648)</f>
        <v>#VALUE!</v>
      </c>
      <c r="AA2649" s="16" t="e">
        <f t="shared" si="5930"/>
        <v>#VALUE!</v>
      </c>
      <c r="AB2649" s="10" t="e">
        <f t="shared" si="5931"/>
        <v>#VALUE!</v>
      </c>
      <c r="AC2649" s="90">
        <f t="shared" si="5924"/>
        <v>2649</v>
      </c>
      <c r="AD2649" s="17">
        <f t="shared" si="5932"/>
        <v>48642</v>
      </c>
      <c r="AE2649" s="16" t="e">
        <f t="shared" si="5925"/>
        <v>#VALUE!</v>
      </c>
      <c r="AF2649" s="10">
        <f ca="1">IFERROR(AVERAGE(INDIRECT("AE"&amp;AC2649-Template!$F$10+1):INDIRECT("AE"&amp;AC2649)),0)</f>
        <v>0</v>
      </c>
      <c r="AG2649" s="35"/>
      <c r="AH2649" s="86"/>
      <c r="AI2649" s="35"/>
      <c r="AJ2649" s="35"/>
      <c r="AK2649" s="35"/>
      <c r="AL2649" s="35"/>
      <c r="AM2649" s="35"/>
      <c r="AN2649" s="35"/>
      <c r="AO2649" s="35"/>
      <c r="AP2649" s="35"/>
      <c r="AQ2649" s="35"/>
      <c r="AR2649" s="35"/>
      <c r="AS2649" s="35"/>
      <c r="AT2649" s="35"/>
      <c r="AU2649" s="35"/>
      <c r="AV2649" s="35"/>
      <c r="AW2649" s="35"/>
      <c r="AX2649" s="35"/>
      <c r="AY2649" s="35"/>
      <c r="AZ2649" s="17">
        <f t="shared" ref="AZ2649" si="5975">AZ2648+1</f>
        <v>48665</v>
      </c>
      <c r="BA2649" s="216">
        <f t="shared" si="5948"/>
        <v>7</v>
      </c>
      <c r="BB2649" s="216">
        <f t="shared" ref="BB2649" si="5976">BB2648+1</f>
        <v>2644</v>
      </c>
      <c r="BC2649" s="16">
        <f t="shared" si="5950"/>
        <v>7.2438356164383562</v>
      </c>
      <c r="BD2649" s="16">
        <f>IF(Template!$F$7="Linear interpolation",LinInterp($AO$5:$AO$18,$AM$5:$AM$18,BC2649),CubicSpline($AO$5:$AO$18,$AM$5:$AM$18,BC2649))</f>
        <v>14.149142610176598</v>
      </c>
      <c r="BE2649" s="221">
        <f t="shared" si="5885"/>
        <v>2.6080892947395413</v>
      </c>
      <c r="BF2649" s="221">
        <f>BE2649/PRODUCT($BG$6:BG2648)</f>
        <v>1.0003623506385497</v>
      </c>
      <c r="BG2649" s="16">
        <f t="shared" si="5951"/>
        <v>1.0003623318012385</v>
      </c>
      <c r="BH2649" s="10">
        <f t="shared" si="5952"/>
        <v>13.225110745203716</v>
      </c>
      <c r="BI2649" s="90"/>
      <c r="BJ2649" s="17">
        <f t="shared" si="5935"/>
        <v>48642</v>
      </c>
      <c r="BK2649" s="16">
        <f t="shared" si="5928"/>
        <v>13.220083843769492</v>
      </c>
      <c r="BL2649" s="10">
        <f ca="1">IFERROR(AVERAGE(INDIRECT("BK"&amp;AC2649-Template!$F$10+1):INDIRECT("BK"&amp;AC2649)),0)</f>
        <v>13.216355479871805</v>
      </c>
      <c r="BM2649" s="35"/>
      <c r="BN2649" s="86"/>
      <c r="BO2649" s="35"/>
      <c r="BP2649" s="35"/>
      <c r="BQ2649" s="35"/>
      <c r="BR2649" s="35"/>
      <c r="BS2649" s="35"/>
      <c r="BT2649" s="35"/>
      <c r="BU2649" s="35"/>
      <c r="BV2649" s="35"/>
      <c r="BW2649" s="35"/>
      <c r="BX2649" s="35"/>
      <c r="BY2649" s="35"/>
      <c r="BZ2649" s="35"/>
      <c r="CA2649" s="35"/>
      <c r="CB2649" s="35"/>
      <c r="CC2649" s="35"/>
      <c r="CD2649" s="35"/>
      <c r="CE2649" s="35"/>
      <c r="CF2649" s="35"/>
      <c r="CG2649" s="35"/>
      <c r="CH2649" s="35"/>
    </row>
    <row r="2650" spans="1:86" ht="15.6" x14ac:dyDescent="0.3">
      <c r="A2650" s="35"/>
      <c r="B2650" s="86"/>
      <c r="C2650" s="35"/>
      <c r="D2650" s="35"/>
      <c r="E2650" s="35"/>
      <c r="F2650" s="35"/>
      <c r="G2650" s="35"/>
      <c r="H2650" s="35"/>
      <c r="I2650" s="35"/>
      <c r="J2650" s="35"/>
      <c r="K2650" s="35"/>
      <c r="L2650" s="35"/>
      <c r="M2650" s="35"/>
      <c r="N2650" s="35"/>
      <c r="O2650" s="35"/>
      <c r="P2650" s="35"/>
      <c r="Q2650" s="35"/>
      <c r="R2650" s="35"/>
      <c r="S2650" s="35"/>
      <c r="T2650" s="17">
        <f t="shared" si="5929"/>
        <v>48666</v>
      </c>
      <c r="U2650" s="216">
        <f t="shared" si="5922"/>
        <v>1</v>
      </c>
      <c r="V2650" s="216">
        <f t="shared" si="5929"/>
        <v>2645</v>
      </c>
      <c r="W2650" s="16">
        <f t="shared" si="5936"/>
        <v>7.2465753424657535</v>
      </c>
      <c r="X2650" s="16" t="e">
        <f>IF(Template!$F$7="Linear interpolation",LinInterp($I$5:$I$22,$G$5:$G$22,W2650),CubicSpline($I$5:$I$22,$G$5:$G$22,W2650))</f>
        <v>#VALUE!</v>
      </c>
      <c r="Y2650" s="221" t="e">
        <f t="shared" si="5923"/>
        <v>#VALUE!</v>
      </c>
      <c r="Z2650" s="221" t="e">
        <f>Y2650/PRODUCT($AA$6:AA2649)</f>
        <v>#VALUE!</v>
      </c>
      <c r="AA2650" s="16" t="e">
        <f t="shared" si="5930"/>
        <v>#VALUE!</v>
      </c>
      <c r="AB2650" s="10" t="e">
        <f t="shared" si="5931"/>
        <v>#VALUE!</v>
      </c>
      <c r="AC2650" s="90">
        <f t="shared" si="5924"/>
        <v>2650</v>
      </c>
      <c r="AD2650" s="17">
        <f t="shared" si="5932"/>
        <v>48643</v>
      </c>
      <c r="AE2650" s="16" t="e">
        <f t="shared" si="5925"/>
        <v>#VALUE!</v>
      </c>
      <c r="AF2650" s="10">
        <f ca="1">IFERROR(AVERAGE(INDIRECT("AE"&amp;AC2650-Template!$F$10+1):INDIRECT("AE"&amp;AC2650)),0)</f>
        <v>0</v>
      </c>
      <c r="AG2650" s="35"/>
      <c r="AH2650" s="86"/>
      <c r="AI2650" s="35"/>
      <c r="AJ2650" s="35"/>
      <c r="AK2650" s="35"/>
      <c r="AL2650" s="35"/>
      <c r="AM2650" s="35"/>
      <c r="AN2650" s="35"/>
      <c r="AO2650" s="35"/>
      <c r="AP2650" s="35"/>
      <c r="AQ2650" s="35"/>
      <c r="AR2650" s="35"/>
      <c r="AS2650" s="35"/>
      <c r="AT2650" s="35"/>
      <c r="AU2650" s="35"/>
      <c r="AV2650" s="35"/>
      <c r="AW2650" s="35"/>
      <c r="AX2650" s="35"/>
      <c r="AY2650" s="35"/>
      <c r="AZ2650" s="17">
        <f t="shared" ref="AZ2650" si="5977">AZ2649+1</f>
        <v>48666</v>
      </c>
      <c r="BA2650" s="216">
        <f t="shared" si="5948"/>
        <v>1</v>
      </c>
      <c r="BB2650" s="216">
        <f t="shared" ref="BB2650" si="5978">BB2649+1</f>
        <v>2645</v>
      </c>
      <c r="BC2650" s="16">
        <f t="shared" si="5950"/>
        <v>7.2465753424657535</v>
      </c>
      <c r="BD2650" s="16">
        <f>IF(Template!$F$7="Linear interpolation",LinInterp($AO$5:$AO$18,$AM$5:$AM$18,BC2650),CubicSpline($AO$5:$AO$18,$AM$5:$AM$18,BC2650))</f>
        <v>14.149138222570105</v>
      </c>
      <c r="BE2650" s="221">
        <f t="shared" si="5885"/>
        <v>2.6090343374303768</v>
      </c>
      <c r="BF2650" s="221">
        <f>BE2650/PRODUCT($BG$6:BG2649)</f>
        <v>1.0003623694258217</v>
      </c>
      <c r="BG2650" s="16">
        <f t="shared" si="5951"/>
        <v>1.0003623694258217</v>
      </c>
      <c r="BH2650" s="10">
        <f t="shared" si="5952"/>
        <v>13.226484042491492</v>
      </c>
      <c r="BI2650" s="90"/>
      <c r="BJ2650" s="17">
        <f t="shared" si="5935"/>
        <v>48643</v>
      </c>
      <c r="BK2650" s="16">
        <f t="shared" si="5928"/>
        <v>13.220083843769492</v>
      </c>
      <c r="BL2650" s="10">
        <f ca="1">IFERROR(AVERAGE(INDIRECT("BK"&amp;AC2650-Template!$F$10+1):INDIRECT("BK"&amp;AC2650)),0)</f>
        <v>13.216607858496749</v>
      </c>
      <c r="BM2650" s="35"/>
      <c r="BN2650" s="86"/>
      <c r="BO2650" s="35"/>
      <c r="BP2650" s="35"/>
      <c r="BQ2650" s="35"/>
      <c r="BR2650" s="35"/>
      <c r="BS2650" s="35"/>
      <c r="BT2650" s="35"/>
      <c r="BU2650" s="35"/>
      <c r="BV2650" s="35"/>
      <c r="BW2650" s="35"/>
      <c r="BX2650" s="35"/>
      <c r="BY2650" s="35"/>
      <c r="BZ2650" s="35"/>
      <c r="CA2650" s="35"/>
      <c r="CB2650" s="35"/>
      <c r="CC2650" s="35"/>
      <c r="CD2650" s="35"/>
      <c r="CE2650" s="35"/>
      <c r="CF2650" s="35"/>
      <c r="CG2650" s="35"/>
      <c r="CH2650" s="35"/>
    </row>
    <row r="2651" spans="1:86" ht="15.6" x14ac:dyDescent="0.3">
      <c r="A2651" s="35"/>
      <c r="B2651" s="86"/>
      <c r="C2651" s="35"/>
      <c r="D2651" s="35"/>
      <c r="E2651" s="35"/>
      <c r="F2651" s="35"/>
      <c r="G2651" s="35"/>
      <c r="H2651" s="35"/>
      <c r="I2651" s="35"/>
      <c r="J2651" s="35"/>
      <c r="K2651" s="35"/>
      <c r="L2651" s="35"/>
      <c r="M2651" s="35"/>
      <c r="N2651" s="35"/>
      <c r="O2651" s="35"/>
      <c r="P2651" s="35"/>
      <c r="Q2651" s="35"/>
      <c r="R2651" s="35"/>
      <c r="S2651" s="35"/>
      <c r="T2651" s="17">
        <f t="shared" si="5929"/>
        <v>48667</v>
      </c>
      <c r="U2651" s="216">
        <f t="shared" si="5922"/>
        <v>2</v>
      </c>
      <c r="V2651" s="216">
        <f t="shared" si="5929"/>
        <v>2646</v>
      </c>
      <c r="W2651" s="16">
        <f t="shared" si="5936"/>
        <v>7.2493150684931509</v>
      </c>
      <c r="X2651" s="16" t="e">
        <f>IF(Template!$F$7="Linear interpolation",LinInterp($I$5:$I$22,$G$5:$G$22,W2651),CubicSpline($I$5:$I$22,$G$5:$G$22,W2651))</f>
        <v>#VALUE!</v>
      </c>
      <c r="Y2651" s="221" t="e">
        <f t="shared" si="5923"/>
        <v>#VALUE!</v>
      </c>
      <c r="Z2651" s="221" t="e">
        <f>Y2651/PRODUCT($AA$6:AA2650)</f>
        <v>#VALUE!</v>
      </c>
      <c r="AA2651" s="16" t="e">
        <f t="shared" si="5930"/>
        <v>#VALUE!</v>
      </c>
      <c r="AB2651" s="10" t="e">
        <f t="shared" si="5931"/>
        <v>#VALUE!</v>
      </c>
      <c r="AC2651" s="90">
        <f t="shared" si="5924"/>
        <v>2651</v>
      </c>
      <c r="AD2651" s="17">
        <f t="shared" si="5932"/>
        <v>48644</v>
      </c>
      <c r="AE2651" s="16" t="e">
        <f t="shared" si="5925"/>
        <v>#VALUE!</v>
      </c>
      <c r="AF2651" s="10">
        <f ca="1">IFERROR(AVERAGE(INDIRECT("AE"&amp;AC2651-Template!$F$10+1):INDIRECT("AE"&amp;AC2651)),0)</f>
        <v>0</v>
      </c>
      <c r="AG2651" s="35"/>
      <c r="AH2651" s="86"/>
      <c r="AI2651" s="35"/>
      <c r="AJ2651" s="35"/>
      <c r="AK2651" s="35"/>
      <c r="AL2651" s="35"/>
      <c r="AM2651" s="35"/>
      <c r="AN2651" s="35"/>
      <c r="AO2651" s="35"/>
      <c r="AP2651" s="35"/>
      <c r="AQ2651" s="35"/>
      <c r="AR2651" s="35"/>
      <c r="AS2651" s="35"/>
      <c r="AT2651" s="35"/>
      <c r="AU2651" s="35"/>
      <c r="AV2651" s="35"/>
      <c r="AW2651" s="35"/>
      <c r="AX2651" s="35"/>
      <c r="AY2651" s="35"/>
      <c r="AZ2651" s="17">
        <f t="shared" ref="AZ2651" si="5979">AZ2650+1</f>
        <v>48667</v>
      </c>
      <c r="BA2651" s="216">
        <f t="shared" si="5948"/>
        <v>2</v>
      </c>
      <c r="BB2651" s="216">
        <f t="shared" ref="BB2651" si="5980">BB2650+1</f>
        <v>2646</v>
      </c>
      <c r="BC2651" s="16">
        <f t="shared" si="5950"/>
        <v>7.2493150684931509</v>
      </c>
      <c r="BD2651" s="16">
        <f>IF(Template!$F$7="Linear interpolation",LinInterp($AO$5:$AO$18,$AM$5:$AM$18,BC2651),CubicSpline($AO$5:$AO$18,$AM$5:$AM$18,BC2651))</f>
        <v>14.149133936064867</v>
      </c>
      <c r="BE2651" s="221">
        <f t="shared" si="5885"/>
        <v>2.6099797387660923</v>
      </c>
      <c r="BF2651" s="221">
        <f>BE2651/PRODUCT($BG$6:BG2650)</f>
        <v>1.0003623568008102</v>
      </c>
      <c r="BG2651" s="16">
        <f t="shared" si="5951"/>
        <v>1.0003623568008102</v>
      </c>
      <c r="BH2651" s="10">
        <f t="shared" si="5952"/>
        <v>13.226023229572448</v>
      </c>
      <c r="BI2651" s="90"/>
      <c r="BJ2651" s="17">
        <f t="shared" si="5935"/>
        <v>48644</v>
      </c>
      <c r="BK2651" s="16">
        <f t="shared" si="5928"/>
        <v>13.220083843769492</v>
      </c>
      <c r="BL2651" s="10">
        <f ca="1">IFERROR(AVERAGE(INDIRECT("BK"&amp;AC2651-Template!$F$10+1):INDIRECT("BK"&amp;AC2651)),0)</f>
        <v>13.216851142888805</v>
      </c>
      <c r="BM2651" s="35"/>
      <c r="BN2651" s="86"/>
      <c r="BO2651" s="35"/>
      <c r="BP2651" s="35"/>
      <c r="BQ2651" s="35"/>
      <c r="BR2651" s="35"/>
      <c r="BS2651" s="35"/>
      <c r="BT2651" s="35"/>
      <c r="BU2651" s="35"/>
      <c r="BV2651" s="35"/>
      <c r="BW2651" s="35"/>
      <c r="BX2651" s="35"/>
      <c r="BY2651" s="35"/>
      <c r="BZ2651" s="35"/>
      <c r="CA2651" s="35"/>
      <c r="CB2651" s="35"/>
      <c r="CC2651" s="35"/>
      <c r="CD2651" s="35"/>
      <c r="CE2651" s="35"/>
      <c r="CF2651" s="35"/>
      <c r="CG2651" s="35"/>
      <c r="CH2651" s="35"/>
    </row>
    <row r="2652" spans="1:86" ht="15.6" x14ac:dyDescent="0.3">
      <c r="A2652" s="35"/>
      <c r="B2652" s="86"/>
      <c r="C2652" s="35"/>
      <c r="D2652" s="35"/>
      <c r="E2652" s="35"/>
      <c r="F2652" s="35"/>
      <c r="G2652" s="35"/>
      <c r="H2652" s="35"/>
      <c r="I2652" s="35"/>
      <c r="J2652" s="35"/>
      <c r="K2652" s="35"/>
      <c r="L2652" s="35"/>
      <c r="M2652" s="35"/>
      <c r="N2652" s="35"/>
      <c r="O2652" s="35"/>
      <c r="P2652" s="35"/>
      <c r="Q2652" s="35"/>
      <c r="R2652" s="35"/>
      <c r="S2652" s="35"/>
      <c r="T2652" s="17">
        <f t="shared" si="5929"/>
        <v>48668</v>
      </c>
      <c r="U2652" s="216">
        <f t="shared" si="5922"/>
        <v>3</v>
      </c>
      <c r="V2652" s="216">
        <f t="shared" si="5929"/>
        <v>2647</v>
      </c>
      <c r="W2652" s="16">
        <f t="shared" si="5936"/>
        <v>7.2520547945205482</v>
      </c>
      <c r="X2652" s="16" t="e">
        <f>IF(Template!$F$7="Linear interpolation",LinInterp($I$5:$I$22,$G$5:$G$22,W2652),CubicSpline($I$5:$I$22,$G$5:$G$22,W2652))</f>
        <v>#VALUE!</v>
      </c>
      <c r="Y2652" s="221" t="e">
        <f t="shared" si="5923"/>
        <v>#VALUE!</v>
      </c>
      <c r="Z2652" s="221" t="e">
        <f>Y2652/PRODUCT($AA$6:AA2651)</f>
        <v>#VALUE!</v>
      </c>
      <c r="AA2652" s="16" t="e">
        <f t="shared" si="5930"/>
        <v>#VALUE!</v>
      </c>
      <c r="AB2652" s="10" t="e">
        <f t="shared" si="5931"/>
        <v>#VALUE!</v>
      </c>
      <c r="AC2652" s="90">
        <f t="shared" si="5924"/>
        <v>2652</v>
      </c>
      <c r="AD2652" s="17">
        <f t="shared" si="5932"/>
        <v>48645</v>
      </c>
      <c r="AE2652" s="16" t="e">
        <f t="shared" si="5925"/>
        <v>#VALUE!</v>
      </c>
      <c r="AF2652" s="10">
        <f ca="1">IFERROR(AVERAGE(INDIRECT("AE"&amp;AC2652-Template!$F$10+1):INDIRECT("AE"&amp;AC2652)),0)</f>
        <v>0</v>
      </c>
      <c r="AG2652" s="35"/>
      <c r="AH2652" s="86"/>
      <c r="AI2652" s="35"/>
      <c r="AJ2652" s="35"/>
      <c r="AK2652" s="35"/>
      <c r="AL2652" s="35"/>
      <c r="AM2652" s="35"/>
      <c r="AN2652" s="35"/>
      <c r="AO2652" s="35"/>
      <c r="AP2652" s="35"/>
      <c r="AQ2652" s="35"/>
      <c r="AR2652" s="35"/>
      <c r="AS2652" s="35"/>
      <c r="AT2652" s="35"/>
      <c r="AU2652" s="35"/>
      <c r="AV2652" s="35"/>
      <c r="AW2652" s="35"/>
      <c r="AX2652" s="35"/>
      <c r="AY2652" s="35"/>
      <c r="AZ2652" s="17">
        <f t="shared" ref="AZ2652" si="5981">AZ2651+1</f>
        <v>48668</v>
      </c>
      <c r="BA2652" s="216">
        <f t="shared" si="5948"/>
        <v>3</v>
      </c>
      <c r="BB2652" s="216">
        <f t="shared" ref="BB2652" si="5982">BB2651+1</f>
        <v>2647</v>
      </c>
      <c r="BC2652" s="16">
        <f t="shared" si="5950"/>
        <v>7.2520547945205482</v>
      </c>
      <c r="BD2652" s="16">
        <f>IF(Template!$F$7="Linear interpolation",LinInterp($AO$5:$AO$18,$AM$5:$AM$18,BC2652),CubicSpline($AO$5:$AO$18,$AM$5:$AM$18,BC2652))</f>
        <v>14.149129750150678</v>
      </c>
      <c r="BE2652" s="221">
        <f t="shared" si="5885"/>
        <v>2.6109254988227688</v>
      </c>
      <c r="BF2652" s="221">
        <f>BE2652/PRODUCT($BG$6:BG2651)</f>
        <v>1.0003623629879685</v>
      </c>
      <c r="BG2652" s="16">
        <f t="shared" si="5951"/>
        <v>1.0003623629879685</v>
      </c>
      <c r="BH2652" s="10">
        <f t="shared" si="5952"/>
        <v>13.226249060851902</v>
      </c>
      <c r="BI2652" s="90"/>
      <c r="BJ2652" s="17">
        <f t="shared" si="5935"/>
        <v>48645</v>
      </c>
      <c r="BK2652" s="16">
        <f t="shared" si="5928"/>
        <v>13.221569766413532</v>
      </c>
      <c r="BL2652" s="10">
        <f ca="1">IFERROR(AVERAGE(INDIRECT("BK"&amp;AC2652-Template!$F$10+1):INDIRECT("BK"&amp;AC2652)),0)</f>
        <v>13.217143958035667</v>
      </c>
      <c r="BM2652" s="35"/>
      <c r="BN2652" s="86"/>
      <c r="BO2652" s="35"/>
      <c r="BP2652" s="35"/>
      <c r="BQ2652" s="35"/>
      <c r="BR2652" s="35"/>
      <c r="BS2652" s="35"/>
      <c r="BT2652" s="35"/>
      <c r="BU2652" s="35"/>
      <c r="BV2652" s="35"/>
      <c r="BW2652" s="35"/>
      <c r="BX2652" s="35"/>
      <c r="BY2652" s="35"/>
      <c r="BZ2652" s="35"/>
      <c r="CA2652" s="35"/>
      <c r="CB2652" s="35"/>
      <c r="CC2652" s="35"/>
      <c r="CD2652" s="35"/>
      <c r="CE2652" s="35"/>
      <c r="CF2652" s="35"/>
      <c r="CG2652" s="35"/>
      <c r="CH2652" s="35"/>
    </row>
    <row r="2653" spans="1:86" ht="15.6" x14ac:dyDescent="0.3">
      <c r="A2653" s="35"/>
      <c r="B2653" s="86"/>
      <c r="C2653" s="35"/>
      <c r="D2653" s="35"/>
      <c r="E2653" s="35"/>
      <c r="F2653" s="35"/>
      <c r="G2653" s="35"/>
      <c r="H2653" s="35"/>
      <c r="I2653" s="35"/>
      <c r="J2653" s="35"/>
      <c r="K2653" s="35"/>
      <c r="L2653" s="35"/>
      <c r="M2653" s="35"/>
      <c r="N2653" s="35"/>
      <c r="O2653" s="35"/>
      <c r="P2653" s="35"/>
      <c r="Q2653" s="35"/>
      <c r="R2653" s="35"/>
      <c r="S2653" s="35"/>
      <c r="T2653" s="17">
        <f t="shared" si="5929"/>
        <v>48669</v>
      </c>
      <c r="U2653" s="216">
        <f t="shared" si="5922"/>
        <v>4</v>
      </c>
      <c r="V2653" s="216">
        <f t="shared" si="5929"/>
        <v>2648</v>
      </c>
      <c r="W2653" s="16">
        <f t="shared" si="5936"/>
        <v>7.2547945205479456</v>
      </c>
      <c r="X2653" s="16" t="e">
        <f>IF(Template!$F$7="Linear interpolation",LinInterp($I$5:$I$22,$G$5:$G$22,W2653),CubicSpline($I$5:$I$22,$G$5:$G$22,W2653))</f>
        <v>#VALUE!</v>
      </c>
      <c r="Y2653" s="221" t="e">
        <f t="shared" si="5923"/>
        <v>#VALUE!</v>
      </c>
      <c r="Z2653" s="221" t="e">
        <f>Y2653/PRODUCT($AA$6:AA2652)</f>
        <v>#VALUE!</v>
      </c>
      <c r="AA2653" s="16" t="e">
        <f t="shared" si="5930"/>
        <v>#VALUE!</v>
      </c>
      <c r="AB2653" s="10" t="e">
        <f t="shared" si="5931"/>
        <v>#VALUE!</v>
      </c>
      <c r="AC2653" s="90">
        <f t="shared" si="5924"/>
        <v>2653</v>
      </c>
      <c r="AD2653" s="17">
        <f t="shared" si="5932"/>
        <v>48646</v>
      </c>
      <c r="AE2653" s="16" t="e">
        <f t="shared" si="5925"/>
        <v>#VALUE!</v>
      </c>
      <c r="AF2653" s="10">
        <f ca="1">IFERROR(AVERAGE(INDIRECT("AE"&amp;AC2653-Template!$F$10+1):INDIRECT("AE"&amp;AC2653)),0)</f>
        <v>0</v>
      </c>
      <c r="AG2653" s="35"/>
      <c r="AH2653" s="86"/>
      <c r="AI2653" s="35"/>
      <c r="AJ2653" s="35"/>
      <c r="AK2653" s="35"/>
      <c r="AL2653" s="35"/>
      <c r="AM2653" s="35"/>
      <c r="AN2653" s="35"/>
      <c r="AO2653" s="35"/>
      <c r="AP2653" s="35"/>
      <c r="AQ2653" s="35"/>
      <c r="AR2653" s="35"/>
      <c r="AS2653" s="35"/>
      <c r="AT2653" s="35"/>
      <c r="AU2653" s="35"/>
      <c r="AV2653" s="35"/>
      <c r="AW2653" s="35"/>
      <c r="AX2653" s="35"/>
      <c r="AY2653" s="35"/>
      <c r="AZ2653" s="17">
        <f t="shared" ref="AZ2653" si="5983">AZ2652+1</f>
        <v>48669</v>
      </c>
      <c r="BA2653" s="216">
        <f t="shared" si="5948"/>
        <v>4</v>
      </c>
      <c r="BB2653" s="216">
        <f t="shared" ref="BB2653" si="5984">BB2652+1</f>
        <v>2648</v>
      </c>
      <c r="BC2653" s="16">
        <f t="shared" si="5950"/>
        <v>7.2547945205479456</v>
      </c>
      <c r="BD2653" s="16">
        <f>IF(Template!$F$7="Linear interpolation",LinInterp($AO$5:$AO$18,$AM$5:$AM$18,BC2653),CubicSpline($AO$5:$AO$18,$AM$5:$AM$18,BC2653))</f>
        <v>14.149125664317333</v>
      </c>
      <c r="BE2653" s="221">
        <f t="shared" si="5885"/>
        <v>2.6118716176763241</v>
      </c>
      <c r="BF2653" s="221">
        <f>BE2653/PRODUCT($BG$6:BG2652)</f>
        <v>1.0003623691499364</v>
      </c>
      <c r="BG2653" s="16">
        <f t="shared" si="5951"/>
        <v>1.0003623691499364</v>
      </c>
      <c r="BH2653" s="10">
        <f t="shared" si="5952"/>
        <v>13.22647397267751</v>
      </c>
      <c r="BI2653" s="90"/>
      <c r="BJ2653" s="17">
        <f t="shared" si="5935"/>
        <v>48646</v>
      </c>
      <c r="BK2653" s="16">
        <f t="shared" si="5928"/>
        <v>13.221071536971497</v>
      </c>
      <c r="BL2653" s="10">
        <f ca="1">IFERROR(AVERAGE(INDIRECT("BK"&amp;AC2653-Template!$F$10+1):INDIRECT("BK"&amp;AC2653)),0)</f>
        <v>13.217420165534458</v>
      </c>
      <c r="BM2653" s="35"/>
      <c r="BN2653" s="86"/>
      <c r="BO2653" s="35"/>
      <c r="BP2653" s="35"/>
      <c r="BQ2653" s="35"/>
      <c r="BR2653" s="35"/>
      <c r="BS2653" s="35"/>
      <c r="BT2653" s="35"/>
      <c r="BU2653" s="35"/>
      <c r="BV2653" s="35"/>
      <c r="BW2653" s="35"/>
      <c r="BX2653" s="35"/>
      <c r="BY2653" s="35"/>
      <c r="BZ2653" s="35"/>
      <c r="CA2653" s="35"/>
      <c r="CB2653" s="35"/>
      <c r="CC2653" s="35"/>
      <c r="CD2653" s="35"/>
      <c r="CE2653" s="35"/>
      <c r="CF2653" s="35"/>
      <c r="CG2653" s="35"/>
      <c r="CH2653" s="35"/>
    </row>
    <row r="2654" spans="1:86" ht="15.6" x14ac:dyDescent="0.3">
      <c r="A2654" s="35"/>
      <c r="B2654" s="86"/>
      <c r="C2654" s="35"/>
      <c r="D2654" s="35"/>
      <c r="E2654" s="35"/>
      <c r="F2654" s="35"/>
      <c r="G2654" s="35"/>
      <c r="H2654" s="35"/>
      <c r="I2654" s="35"/>
      <c r="J2654" s="35"/>
      <c r="K2654" s="35"/>
      <c r="L2654" s="35"/>
      <c r="M2654" s="35"/>
      <c r="N2654" s="35"/>
      <c r="O2654" s="35"/>
      <c r="P2654" s="35"/>
      <c r="Q2654" s="35"/>
      <c r="R2654" s="35"/>
      <c r="S2654" s="35"/>
      <c r="T2654" s="17">
        <f t="shared" si="5929"/>
        <v>48670</v>
      </c>
      <c r="U2654" s="216">
        <f t="shared" si="5922"/>
        <v>5</v>
      </c>
      <c r="V2654" s="216">
        <f t="shared" si="5929"/>
        <v>2649</v>
      </c>
      <c r="W2654" s="16">
        <f t="shared" si="5936"/>
        <v>7.2575342465753421</v>
      </c>
      <c r="X2654" s="16" t="e">
        <f>IF(Template!$F$7="Linear interpolation",LinInterp($I$5:$I$22,$G$5:$G$22,W2654),CubicSpline($I$5:$I$22,$G$5:$G$22,W2654))</f>
        <v>#VALUE!</v>
      </c>
      <c r="Y2654" s="221" t="e">
        <f t="shared" si="5923"/>
        <v>#VALUE!</v>
      </c>
      <c r="Z2654" s="221" t="e">
        <f>Y2654/PRODUCT($AA$6:AA2653)</f>
        <v>#VALUE!</v>
      </c>
      <c r="AA2654" s="16" t="e">
        <f t="shared" si="5930"/>
        <v>#VALUE!</v>
      </c>
      <c r="AB2654" s="10" t="e">
        <f t="shared" si="5931"/>
        <v>#VALUE!</v>
      </c>
      <c r="AC2654" s="90">
        <f t="shared" si="5924"/>
        <v>2654</v>
      </c>
      <c r="AD2654" s="17">
        <f t="shared" si="5932"/>
        <v>48647</v>
      </c>
      <c r="AE2654" s="16" t="e">
        <f t="shared" si="5925"/>
        <v>#VALUE!</v>
      </c>
      <c r="AF2654" s="10">
        <f ca="1">IFERROR(AVERAGE(INDIRECT("AE"&amp;AC2654-Template!$F$10+1):INDIRECT("AE"&amp;AC2654)),0)</f>
        <v>0</v>
      </c>
      <c r="AG2654" s="35"/>
      <c r="AH2654" s="86"/>
      <c r="AI2654" s="35"/>
      <c r="AJ2654" s="35"/>
      <c r="AK2654" s="35"/>
      <c r="AL2654" s="35"/>
      <c r="AM2654" s="35"/>
      <c r="AN2654" s="35"/>
      <c r="AO2654" s="35"/>
      <c r="AP2654" s="35"/>
      <c r="AQ2654" s="35"/>
      <c r="AR2654" s="35"/>
      <c r="AS2654" s="35"/>
      <c r="AT2654" s="35"/>
      <c r="AU2654" s="35"/>
      <c r="AV2654" s="35"/>
      <c r="AW2654" s="35"/>
      <c r="AX2654" s="35"/>
      <c r="AY2654" s="35"/>
      <c r="AZ2654" s="17">
        <f t="shared" ref="AZ2654" si="5985">AZ2653+1</f>
        <v>48670</v>
      </c>
      <c r="BA2654" s="216">
        <f t="shared" si="5948"/>
        <v>5</v>
      </c>
      <c r="BB2654" s="216">
        <f t="shared" ref="BB2654" si="5986">BB2653+1</f>
        <v>2649</v>
      </c>
      <c r="BC2654" s="16">
        <f t="shared" si="5950"/>
        <v>7.2575342465753421</v>
      </c>
      <c r="BD2654" s="16">
        <f>IF(Template!$F$7="Linear interpolation",LinInterp($AO$5:$AO$18,$AM$5:$AM$18,BC2654),CubicSpline($AO$5:$AO$18,$AM$5:$AM$18,BC2654))</f>
        <v>14.149121678054627</v>
      </c>
      <c r="BE2654" s="221">
        <f t="shared" si="5885"/>
        <v>2.6128180954025004</v>
      </c>
      <c r="BF2654" s="221">
        <f>BE2654/PRODUCT($BG$6:BG2653)</f>
        <v>1.0003623752866606</v>
      </c>
      <c r="BG2654" s="16">
        <f t="shared" si="5951"/>
        <v>1.0003623752866606</v>
      </c>
      <c r="BH2654" s="10">
        <f t="shared" si="5952"/>
        <v>13.226697963112265</v>
      </c>
      <c r="BI2654" s="90"/>
      <c r="BJ2654" s="17">
        <f t="shared" si="5935"/>
        <v>48647</v>
      </c>
      <c r="BK2654" s="16">
        <f t="shared" si="5928"/>
        <v>13.22131626447498</v>
      </c>
      <c r="BL2654" s="10">
        <f ca="1">IFERROR(AVERAGE(INDIRECT("BK"&amp;AC2654-Template!$F$10+1):INDIRECT("BK"&amp;AC2654)),0)</f>
        <v>13.21765023981283</v>
      </c>
      <c r="BM2654" s="35"/>
      <c r="BN2654" s="86"/>
      <c r="BO2654" s="35"/>
      <c r="BP2654" s="35"/>
      <c r="BQ2654" s="35"/>
      <c r="BR2654" s="35"/>
      <c r="BS2654" s="35"/>
      <c r="BT2654" s="35"/>
      <c r="BU2654" s="35"/>
      <c r="BV2654" s="35"/>
      <c r="BW2654" s="35"/>
      <c r="BX2654" s="35"/>
      <c r="BY2654" s="35"/>
      <c r="BZ2654" s="35"/>
      <c r="CA2654" s="35"/>
      <c r="CB2654" s="35"/>
      <c r="CC2654" s="35"/>
      <c r="CD2654" s="35"/>
      <c r="CE2654" s="35"/>
      <c r="CF2654" s="35"/>
      <c r="CG2654" s="35"/>
      <c r="CH2654" s="35"/>
    </row>
    <row r="2655" spans="1:86" ht="15.6" x14ac:dyDescent="0.3">
      <c r="A2655" s="35"/>
      <c r="B2655" s="86"/>
      <c r="C2655" s="35"/>
      <c r="D2655" s="35"/>
      <c r="E2655" s="35"/>
      <c r="F2655" s="35"/>
      <c r="G2655" s="35"/>
      <c r="H2655" s="35"/>
      <c r="I2655" s="35"/>
      <c r="J2655" s="35"/>
      <c r="K2655" s="35"/>
      <c r="L2655" s="35"/>
      <c r="M2655" s="35"/>
      <c r="N2655" s="35"/>
      <c r="O2655" s="35"/>
      <c r="P2655" s="35"/>
      <c r="Q2655" s="35"/>
      <c r="R2655" s="35"/>
      <c r="S2655" s="35"/>
      <c r="T2655" s="17">
        <f t="shared" si="5929"/>
        <v>48671</v>
      </c>
      <c r="U2655" s="216">
        <f t="shared" si="5922"/>
        <v>6</v>
      </c>
      <c r="V2655" s="216">
        <f t="shared" si="5929"/>
        <v>2650</v>
      </c>
      <c r="W2655" s="16">
        <f t="shared" si="5936"/>
        <v>7.2602739726027394</v>
      </c>
      <c r="X2655" s="16" t="e">
        <f>IF(Template!$F$7="Linear interpolation",LinInterp($I$5:$I$22,$G$5:$G$22,W2655),CubicSpline($I$5:$I$22,$G$5:$G$22,W2655))</f>
        <v>#VALUE!</v>
      </c>
      <c r="Y2655" s="221" t="e">
        <f t="shared" si="5923"/>
        <v>#VALUE!</v>
      </c>
      <c r="Z2655" s="221" t="e">
        <f>Y2655/PRODUCT($AA$6:AA2654)</f>
        <v>#VALUE!</v>
      </c>
      <c r="AA2655" s="16" t="e">
        <f t="shared" si="5930"/>
        <v>#VALUE!</v>
      </c>
      <c r="AB2655" s="10" t="e">
        <f t="shared" si="5931"/>
        <v>#VALUE!</v>
      </c>
      <c r="AC2655" s="90">
        <f t="shared" si="5924"/>
        <v>2655</v>
      </c>
      <c r="AD2655" s="17">
        <f t="shared" si="5932"/>
        <v>48648</v>
      </c>
      <c r="AE2655" s="16" t="e">
        <f t="shared" si="5925"/>
        <v>#VALUE!</v>
      </c>
      <c r="AF2655" s="10">
        <f ca="1">IFERROR(AVERAGE(INDIRECT("AE"&amp;AC2655-Template!$F$10+1):INDIRECT("AE"&amp;AC2655)),0)</f>
        <v>0</v>
      </c>
      <c r="AG2655" s="35"/>
      <c r="AH2655" s="86"/>
      <c r="AI2655" s="35"/>
      <c r="AJ2655" s="35"/>
      <c r="AK2655" s="35"/>
      <c r="AL2655" s="35"/>
      <c r="AM2655" s="35"/>
      <c r="AN2655" s="35"/>
      <c r="AO2655" s="35"/>
      <c r="AP2655" s="35"/>
      <c r="AQ2655" s="35"/>
      <c r="AR2655" s="35"/>
      <c r="AS2655" s="35"/>
      <c r="AT2655" s="35"/>
      <c r="AU2655" s="35"/>
      <c r="AV2655" s="35"/>
      <c r="AW2655" s="35"/>
      <c r="AX2655" s="35"/>
      <c r="AY2655" s="35"/>
      <c r="AZ2655" s="17">
        <f t="shared" ref="AZ2655" si="5987">AZ2654+1</f>
        <v>48671</v>
      </c>
      <c r="BA2655" s="216">
        <f t="shared" si="5948"/>
        <v>6</v>
      </c>
      <c r="BB2655" s="216">
        <f t="shared" ref="BB2655" si="5988">BB2654+1</f>
        <v>2650</v>
      </c>
      <c r="BC2655" s="16">
        <f t="shared" si="5950"/>
        <v>7.2602739726027394</v>
      </c>
      <c r="BD2655" s="16">
        <f>IF(Template!$F$7="Linear interpolation",LinInterp($AO$5:$AO$18,$AM$5:$AM$18,BC2655),CubicSpline($AO$5:$AO$18,$AM$5:$AM$18,BC2655))</f>
        <v>14.149117790852353</v>
      </c>
      <c r="BE2655" s="221">
        <f t="shared" si="5885"/>
        <v>2.6137649320768879</v>
      </c>
      <c r="BF2655" s="221">
        <f>BE2655/PRODUCT($BG$6:BG2654)</f>
        <v>1.000362381398098</v>
      </c>
      <c r="BG2655" s="16">
        <f t="shared" si="5951"/>
        <v>1.0003623752866606</v>
      </c>
      <c r="BH2655" s="10">
        <f t="shared" si="5952"/>
        <v>13.226697963112265</v>
      </c>
      <c r="BI2655" s="90"/>
      <c r="BJ2655" s="17">
        <f t="shared" si="5935"/>
        <v>48648</v>
      </c>
      <c r="BK2655" s="16">
        <f t="shared" si="5928"/>
        <v>13.221560109919373</v>
      </c>
      <c r="BL2655" s="10">
        <f ca="1">IFERROR(AVERAGE(INDIRECT("BK"&amp;AC2655-Template!$F$10+1):INDIRECT("BK"&amp;AC2655)),0)</f>
        <v>13.217906631034543</v>
      </c>
      <c r="BM2655" s="35"/>
      <c r="BN2655" s="86"/>
      <c r="BO2655" s="35"/>
      <c r="BP2655" s="35"/>
      <c r="BQ2655" s="35"/>
      <c r="BR2655" s="35"/>
      <c r="BS2655" s="35"/>
      <c r="BT2655" s="35"/>
      <c r="BU2655" s="35"/>
      <c r="BV2655" s="35"/>
      <c r="BW2655" s="35"/>
      <c r="BX2655" s="35"/>
      <c r="BY2655" s="35"/>
      <c r="BZ2655" s="35"/>
      <c r="CA2655" s="35"/>
      <c r="CB2655" s="35"/>
      <c r="CC2655" s="35"/>
      <c r="CD2655" s="35"/>
      <c r="CE2655" s="35"/>
      <c r="CF2655" s="35"/>
      <c r="CG2655" s="35"/>
      <c r="CH2655" s="35"/>
    </row>
    <row r="2656" spans="1:86" ht="15.6" x14ac:dyDescent="0.3">
      <c r="A2656" s="35"/>
      <c r="B2656" s="86"/>
      <c r="C2656" s="35"/>
      <c r="D2656" s="35"/>
      <c r="E2656" s="35"/>
      <c r="F2656" s="35"/>
      <c r="G2656" s="35"/>
      <c r="H2656" s="35"/>
      <c r="I2656" s="35"/>
      <c r="J2656" s="35"/>
      <c r="K2656" s="35"/>
      <c r="L2656" s="35"/>
      <c r="M2656" s="35"/>
      <c r="N2656" s="35"/>
      <c r="O2656" s="35"/>
      <c r="P2656" s="35"/>
      <c r="Q2656" s="35"/>
      <c r="R2656" s="35"/>
      <c r="S2656" s="35"/>
      <c r="T2656" s="17">
        <f t="shared" si="5929"/>
        <v>48672</v>
      </c>
      <c r="U2656" s="216">
        <f t="shared" si="5922"/>
        <v>7</v>
      </c>
      <c r="V2656" s="216">
        <f t="shared" si="5929"/>
        <v>2651</v>
      </c>
      <c r="W2656" s="16">
        <f t="shared" si="5936"/>
        <v>7.2630136986301368</v>
      </c>
      <c r="X2656" s="16" t="e">
        <f>IF(Template!$F$7="Linear interpolation",LinInterp($I$5:$I$22,$G$5:$G$22,W2656),CubicSpline($I$5:$I$22,$G$5:$G$22,W2656))</f>
        <v>#VALUE!</v>
      </c>
      <c r="Y2656" s="221" t="e">
        <f t="shared" si="5923"/>
        <v>#VALUE!</v>
      </c>
      <c r="Z2656" s="221" t="e">
        <f>Y2656/PRODUCT($AA$6:AA2655)</f>
        <v>#VALUE!</v>
      </c>
      <c r="AA2656" s="16" t="e">
        <f t="shared" si="5930"/>
        <v>#VALUE!</v>
      </c>
      <c r="AB2656" s="10" t="e">
        <f t="shared" si="5931"/>
        <v>#VALUE!</v>
      </c>
      <c r="AC2656" s="90">
        <f t="shared" si="5924"/>
        <v>2656</v>
      </c>
      <c r="AD2656" s="17">
        <f t="shared" si="5932"/>
        <v>48649</v>
      </c>
      <c r="AE2656" s="16" t="e">
        <f t="shared" si="5925"/>
        <v>#VALUE!</v>
      </c>
      <c r="AF2656" s="10">
        <f ca="1">IFERROR(AVERAGE(INDIRECT("AE"&amp;AC2656-Template!$F$10+1):INDIRECT("AE"&amp;AC2656)),0)</f>
        <v>0</v>
      </c>
      <c r="AG2656" s="35"/>
      <c r="AH2656" s="86"/>
      <c r="AI2656" s="35"/>
      <c r="AJ2656" s="35"/>
      <c r="AK2656" s="35"/>
      <c r="AL2656" s="35"/>
      <c r="AM2656" s="35"/>
      <c r="AN2656" s="35"/>
      <c r="AO2656" s="35"/>
      <c r="AP2656" s="35"/>
      <c r="AQ2656" s="35"/>
      <c r="AR2656" s="35"/>
      <c r="AS2656" s="35"/>
      <c r="AT2656" s="35"/>
      <c r="AU2656" s="35"/>
      <c r="AV2656" s="35"/>
      <c r="AW2656" s="35"/>
      <c r="AX2656" s="35"/>
      <c r="AY2656" s="35"/>
      <c r="AZ2656" s="17">
        <f t="shared" ref="AZ2656" si="5989">AZ2655+1</f>
        <v>48672</v>
      </c>
      <c r="BA2656" s="216">
        <f t="shared" si="5948"/>
        <v>7</v>
      </c>
      <c r="BB2656" s="216">
        <f t="shared" ref="BB2656" si="5990">BB2655+1</f>
        <v>2651</v>
      </c>
      <c r="BC2656" s="16">
        <f t="shared" si="5950"/>
        <v>7.2630136986301368</v>
      </c>
      <c r="BD2656" s="16">
        <f>IF(Template!$F$7="Linear interpolation",LinInterp($AO$5:$AO$18,$AM$5:$AM$18,BC2656),CubicSpline($AO$5:$AO$18,$AM$5:$AM$18,BC2656))</f>
        <v>14.149114002200307</v>
      </c>
      <c r="BE2656" s="221">
        <f t="shared" si="5885"/>
        <v>2.6147121277749026</v>
      </c>
      <c r="BF2656" s="221">
        <f>BE2656/PRODUCT($BG$6:BG2655)</f>
        <v>1.0003623935956332</v>
      </c>
      <c r="BG2656" s="16">
        <f t="shared" si="5951"/>
        <v>1.0003623752866606</v>
      </c>
      <c r="BH2656" s="10">
        <f t="shared" si="5952"/>
        <v>13.226697963112265</v>
      </c>
      <c r="BI2656" s="90"/>
      <c r="BJ2656" s="17">
        <f t="shared" si="5935"/>
        <v>48649</v>
      </c>
      <c r="BK2656" s="16">
        <f t="shared" si="5928"/>
        <v>13.221803071789108</v>
      </c>
      <c r="BL2656" s="10">
        <f ca="1">IFERROR(AVERAGE(INDIRECT("BK"&amp;AC2656-Template!$F$10+1):INDIRECT("BK"&amp;AC2656)),0)</f>
        <v>13.218162164492679</v>
      </c>
      <c r="BM2656" s="35"/>
      <c r="BN2656" s="86"/>
      <c r="BO2656" s="35"/>
      <c r="BP2656" s="35"/>
      <c r="BQ2656" s="35"/>
      <c r="BR2656" s="35"/>
      <c r="BS2656" s="35"/>
      <c r="BT2656" s="35"/>
      <c r="BU2656" s="35"/>
      <c r="BV2656" s="35"/>
      <c r="BW2656" s="35"/>
      <c r="BX2656" s="35"/>
      <c r="BY2656" s="35"/>
      <c r="BZ2656" s="35"/>
      <c r="CA2656" s="35"/>
      <c r="CB2656" s="35"/>
      <c r="CC2656" s="35"/>
      <c r="CD2656" s="35"/>
      <c r="CE2656" s="35"/>
      <c r="CF2656" s="35"/>
      <c r="CG2656" s="35"/>
      <c r="CH2656" s="35"/>
    </row>
    <row r="2657" spans="1:86" ht="15.6" x14ac:dyDescent="0.3">
      <c r="A2657" s="35"/>
      <c r="B2657" s="86"/>
      <c r="C2657" s="35"/>
      <c r="D2657" s="35"/>
      <c r="E2657" s="35"/>
      <c r="F2657" s="35"/>
      <c r="G2657" s="35"/>
      <c r="H2657" s="35"/>
      <c r="I2657" s="35"/>
      <c r="J2657" s="35"/>
      <c r="K2657" s="35"/>
      <c r="L2657" s="35"/>
      <c r="M2657" s="35"/>
      <c r="N2657" s="35"/>
      <c r="O2657" s="35"/>
      <c r="P2657" s="35"/>
      <c r="Q2657" s="35"/>
      <c r="R2657" s="35"/>
      <c r="S2657" s="35"/>
      <c r="T2657" s="17">
        <f t="shared" si="5929"/>
        <v>48673</v>
      </c>
      <c r="U2657" s="216">
        <f t="shared" si="5922"/>
        <v>1</v>
      </c>
      <c r="V2657" s="216">
        <f t="shared" si="5929"/>
        <v>2652</v>
      </c>
      <c r="W2657" s="16">
        <f t="shared" si="5936"/>
        <v>7.2657534246575342</v>
      </c>
      <c r="X2657" s="16" t="e">
        <f>IF(Template!$F$7="Linear interpolation",LinInterp($I$5:$I$22,$G$5:$G$22,W2657),CubicSpline($I$5:$I$22,$G$5:$G$22,W2657))</f>
        <v>#VALUE!</v>
      </c>
      <c r="Y2657" s="221" t="e">
        <f t="shared" si="5923"/>
        <v>#VALUE!</v>
      </c>
      <c r="Z2657" s="221" t="e">
        <f>Y2657/PRODUCT($AA$6:AA2656)</f>
        <v>#VALUE!</v>
      </c>
      <c r="AA2657" s="16" t="e">
        <f t="shared" si="5930"/>
        <v>#VALUE!</v>
      </c>
      <c r="AB2657" s="10" t="e">
        <f t="shared" si="5931"/>
        <v>#VALUE!</v>
      </c>
      <c r="AC2657" s="90">
        <f t="shared" si="5924"/>
        <v>2657</v>
      </c>
      <c r="AD2657" s="17">
        <f t="shared" si="5932"/>
        <v>48650</v>
      </c>
      <c r="AE2657" s="16" t="e">
        <f t="shared" si="5925"/>
        <v>#VALUE!</v>
      </c>
      <c r="AF2657" s="10">
        <f ca="1">IFERROR(AVERAGE(INDIRECT("AE"&amp;AC2657-Template!$F$10+1):INDIRECT("AE"&amp;AC2657)),0)</f>
        <v>0</v>
      </c>
      <c r="AG2657" s="35"/>
      <c r="AH2657" s="86"/>
      <c r="AI2657" s="35"/>
      <c r="AJ2657" s="35"/>
      <c r="AK2657" s="35"/>
      <c r="AL2657" s="35"/>
      <c r="AM2657" s="35"/>
      <c r="AN2657" s="35"/>
      <c r="AO2657" s="35"/>
      <c r="AP2657" s="35"/>
      <c r="AQ2657" s="35"/>
      <c r="AR2657" s="35"/>
      <c r="AS2657" s="35"/>
      <c r="AT2657" s="35"/>
      <c r="AU2657" s="35"/>
      <c r="AV2657" s="35"/>
      <c r="AW2657" s="35"/>
      <c r="AX2657" s="35"/>
      <c r="AY2657" s="35"/>
      <c r="AZ2657" s="17">
        <f t="shared" ref="AZ2657" si="5991">AZ2656+1</f>
        <v>48673</v>
      </c>
      <c r="BA2657" s="216">
        <f t="shared" si="5948"/>
        <v>1</v>
      </c>
      <c r="BB2657" s="216">
        <f t="shared" ref="BB2657" si="5992">BB2656+1</f>
        <v>2652</v>
      </c>
      <c r="BC2657" s="16">
        <f t="shared" si="5950"/>
        <v>7.2657534246575342</v>
      </c>
      <c r="BD2657" s="16">
        <f>IF(Template!$F$7="Linear interpolation",LinInterp($AO$5:$AO$18,$AM$5:$AM$18,BC2657),CubicSpline($AO$5:$AO$18,$AM$5:$AM$18,BC2657))</f>
        <v>14.149110311588281</v>
      </c>
      <c r="BE2657" s="221">
        <f t="shared" si="5885"/>
        <v>2.6156596825717897</v>
      </c>
      <c r="BF2657" s="221">
        <f>BE2657/PRODUCT($BG$6:BG2656)</f>
        <v>1.0003624118538768</v>
      </c>
      <c r="BG2657" s="16">
        <f t="shared" si="5951"/>
        <v>1.0003624118538768</v>
      </c>
      <c r="BH2657" s="10">
        <f t="shared" si="5952"/>
        <v>13.228032666501521</v>
      </c>
      <c r="BI2657" s="90"/>
      <c r="BJ2657" s="17">
        <f t="shared" si="5935"/>
        <v>48650</v>
      </c>
      <c r="BK2657" s="16">
        <f t="shared" si="5928"/>
        <v>13.221803071789108</v>
      </c>
      <c r="BL2657" s="10">
        <f ca="1">IFERROR(AVERAGE(INDIRECT("BK"&amp;AC2657-Template!$F$10+1):INDIRECT("BK"&amp;AC2657)),0)</f>
        <v>13.218408769187958</v>
      </c>
      <c r="BM2657" s="35"/>
      <c r="BN2657" s="86"/>
      <c r="BO2657" s="35"/>
      <c r="BP2657" s="35"/>
      <c r="BQ2657" s="35"/>
      <c r="BR2657" s="35"/>
      <c r="BS2657" s="35"/>
      <c r="BT2657" s="35"/>
      <c r="BU2657" s="35"/>
      <c r="BV2657" s="35"/>
      <c r="BW2657" s="35"/>
      <c r="BX2657" s="35"/>
      <c r="BY2657" s="35"/>
      <c r="BZ2657" s="35"/>
      <c r="CA2657" s="35"/>
      <c r="CB2657" s="35"/>
      <c r="CC2657" s="35"/>
      <c r="CD2657" s="35"/>
      <c r="CE2657" s="35"/>
      <c r="CF2657" s="35"/>
      <c r="CG2657" s="35"/>
      <c r="CH2657" s="35"/>
    </row>
    <row r="2658" spans="1:86" ht="15.6" x14ac:dyDescent="0.3">
      <c r="A2658" s="35"/>
      <c r="B2658" s="86"/>
      <c r="C2658" s="35"/>
      <c r="D2658" s="35"/>
      <c r="E2658" s="35"/>
      <c r="F2658" s="35"/>
      <c r="G2658" s="35"/>
      <c r="H2658" s="35"/>
      <c r="I2658" s="35"/>
      <c r="J2658" s="35"/>
      <c r="K2658" s="35"/>
      <c r="L2658" s="35"/>
      <c r="M2658" s="35"/>
      <c r="N2658" s="35"/>
      <c r="O2658" s="35"/>
      <c r="P2658" s="35"/>
      <c r="Q2658" s="35"/>
      <c r="R2658" s="35"/>
      <c r="S2658" s="35"/>
      <c r="T2658" s="17">
        <f t="shared" si="5929"/>
        <v>48674</v>
      </c>
      <c r="U2658" s="216">
        <f t="shared" si="5922"/>
        <v>2</v>
      </c>
      <c r="V2658" s="216">
        <f t="shared" si="5929"/>
        <v>2653</v>
      </c>
      <c r="W2658" s="16">
        <f t="shared" si="5936"/>
        <v>7.2684931506849315</v>
      </c>
      <c r="X2658" s="16" t="e">
        <f>IF(Template!$F$7="Linear interpolation",LinInterp($I$5:$I$22,$G$5:$G$22,W2658),CubicSpline($I$5:$I$22,$G$5:$G$22,W2658))</f>
        <v>#VALUE!</v>
      </c>
      <c r="Y2658" s="221" t="e">
        <f t="shared" si="5923"/>
        <v>#VALUE!</v>
      </c>
      <c r="Z2658" s="221" t="e">
        <f>Y2658/PRODUCT($AA$6:AA2657)</f>
        <v>#VALUE!</v>
      </c>
      <c r="AA2658" s="16" t="e">
        <f t="shared" si="5930"/>
        <v>#VALUE!</v>
      </c>
      <c r="AB2658" s="10" t="e">
        <f t="shared" si="5931"/>
        <v>#VALUE!</v>
      </c>
      <c r="AC2658" s="90">
        <f t="shared" si="5924"/>
        <v>2658</v>
      </c>
      <c r="AD2658" s="17">
        <f t="shared" si="5932"/>
        <v>48651</v>
      </c>
      <c r="AE2658" s="16" t="e">
        <f t="shared" si="5925"/>
        <v>#VALUE!</v>
      </c>
      <c r="AF2658" s="10">
        <f ca="1">IFERROR(AVERAGE(INDIRECT("AE"&amp;AC2658-Template!$F$10+1):INDIRECT("AE"&amp;AC2658)),0)</f>
        <v>0</v>
      </c>
      <c r="AG2658" s="35"/>
      <c r="AH2658" s="86"/>
      <c r="AI2658" s="35"/>
      <c r="AJ2658" s="35"/>
      <c r="AK2658" s="35"/>
      <c r="AL2658" s="35"/>
      <c r="AM2658" s="35"/>
      <c r="AN2658" s="35"/>
      <c r="AO2658" s="35"/>
      <c r="AP2658" s="35"/>
      <c r="AQ2658" s="35"/>
      <c r="AR2658" s="35"/>
      <c r="AS2658" s="35"/>
      <c r="AT2658" s="35"/>
      <c r="AU2658" s="35"/>
      <c r="AV2658" s="35"/>
      <c r="AW2658" s="35"/>
      <c r="AX2658" s="35"/>
      <c r="AY2658" s="35"/>
      <c r="AZ2658" s="17">
        <f t="shared" ref="AZ2658" si="5993">AZ2657+1</f>
        <v>48674</v>
      </c>
      <c r="BA2658" s="216">
        <f t="shared" si="5948"/>
        <v>2</v>
      </c>
      <c r="BB2658" s="216">
        <f t="shared" ref="BB2658" si="5994">BB2657+1</f>
        <v>2653</v>
      </c>
      <c r="BC2658" s="16">
        <f t="shared" si="5950"/>
        <v>7.2684931506849315</v>
      </c>
      <c r="BD2658" s="16">
        <f>IF(Template!$F$7="Linear interpolation",LinInterp($AO$5:$AO$18,$AM$5:$AM$18,BC2658),CubicSpline($AO$5:$AO$18,$AM$5:$AM$18,BC2658))</f>
        <v>14.149106718506072</v>
      </c>
      <c r="BE2658" s="221">
        <f t="shared" si="5885"/>
        <v>2.6166075965426399</v>
      </c>
      <c r="BF2658" s="221">
        <f>BE2658/PRODUCT($BG$6:BG2657)</f>
        <v>1.0003623995801771</v>
      </c>
      <c r="BG2658" s="16">
        <f t="shared" si="5951"/>
        <v>1.0003623995801771</v>
      </c>
      <c r="BH2658" s="10">
        <f t="shared" si="5952"/>
        <v>13.227584676465675</v>
      </c>
      <c r="BI2658" s="90"/>
      <c r="BJ2658" s="17">
        <f t="shared" si="5935"/>
        <v>48651</v>
      </c>
      <c r="BK2658" s="16">
        <f t="shared" si="5928"/>
        <v>13.221803071789108</v>
      </c>
      <c r="BL2658" s="10">
        <f ca="1">IFERROR(AVERAGE(INDIRECT("BK"&amp;AC2658-Template!$F$10+1):INDIRECT("BK"&amp;AC2658)),0)</f>
        <v>13.21864647290629</v>
      </c>
      <c r="BM2658" s="35"/>
      <c r="BN2658" s="86"/>
      <c r="BO2658" s="35"/>
      <c r="BP2658" s="35"/>
      <c r="BQ2658" s="35"/>
      <c r="BR2658" s="35"/>
      <c r="BS2658" s="35"/>
      <c r="BT2658" s="35"/>
      <c r="BU2658" s="35"/>
      <c r="BV2658" s="35"/>
      <c r="BW2658" s="35"/>
      <c r="BX2658" s="35"/>
      <c r="BY2658" s="35"/>
      <c r="BZ2658" s="35"/>
      <c r="CA2658" s="35"/>
      <c r="CB2658" s="35"/>
      <c r="CC2658" s="35"/>
      <c r="CD2658" s="35"/>
      <c r="CE2658" s="35"/>
      <c r="CF2658" s="35"/>
      <c r="CG2658" s="35"/>
      <c r="CH2658" s="35"/>
    </row>
    <row r="2659" spans="1:86" ht="15.6" x14ac:dyDescent="0.3">
      <c r="A2659" s="35"/>
      <c r="B2659" s="86"/>
      <c r="C2659" s="35"/>
      <c r="D2659" s="35"/>
      <c r="E2659" s="35"/>
      <c r="F2659" s="35"/>
      <c r="G2659" s="35"/>
      <c r="H2659" s="35"/>
      <c r="I2659" s="35"/>
      <c r="J2659" s="35"/>
      <c r="K2659" s="35"/>
      <c r="L2659" s="35"/>
      <c r="M2659" s="35"/>
      <c r="N2659" s="35"/>
      <c r="O2659" s="35"/>
      <c r="P2659" s="35"/>
      <c r="Q2659" s="35"/>
      <c r="R2659" s="35"/>
      <c r="S2659" s="35"/>
      <c r="T2659" s="17">
        <f t="shared" si="5929"/>
        <v>48675</v>
      </c>
      <c r="U2659" s="216">
        <f t="shared" si="5922"/>
        <v>3</v>
      </c>
      <c r="V2659" s="216">
        <f t="shared" si="5929"/>
        <v>2654</v>
      </c>
      <c r="W2659" s="16">
        <f t="shared" si="5936"/>
        <v>7.2712328767123289</v>
      </c>
      <c r="X2659" s="16" t="e">
        <f>IF(Template!$F$7="Linear interpolation",LinInterp($I$5:$I$22,$G$5:$G$22,W2659),CubicSpline($I$5:$I$22,$G$5:$G$22,W2659))</f>
        <v>#VALUE!</v>
      </c>
      <c r="Y2659" s="221" t="e">
        <f t="shared" si="5923"/>
        <v>#VALUE!</v>
      </c>
      <c r="Z2659" s="221" t="e">
        <f>Y2659/PRODUCT($AA$6:AA2658)</f>
        <v>#VALUE!</v>
      </c>
      <c r="AA2659" s="16" t="e">
        <f t="shared" si="5930"/>
        <v>#VALUE!</v>
      </c>
      <c r="AB2659" s="10" t="e">
        <f t="shared" si="5931"/>
        <v>#VALUE!</v>
      </c>
      <c r="AC2659" s="90">
        <f t="shared" si="5924"/>
        <v>2659</v>
      </c>
      <c r="AD2659" s="17">
        <f t="shared" si="5932"/>
        <v>48652</v>
      </c>
      <c r="AE2659" s="16" t="e">
        <f t="shared" si="5925"/>
        <v>#VALUE!</v>
      </c>
      <c r="AF2659" s="10">
        <f ca="1">IFERROR(AVERAGE(INDIRECT("AE"&amp;AC2659-Template!$F$10+1):INDIRECT("AE"&amp;AC2659)),0)</f>
        <v>0</v>
      </c>
      <c r="AG2659" s="35"/>
      <c r="AH2659" s="86"/>
      <c r="AI2659" s="35"/>
      <c r="AJ2659" s="35"/>
      <c r="AK2659" s="35"/>
      <c r="AL2659" s="35"/>
      <c r="AM2659" s="35"/>
      <c r="AN2659" s="35"/>
      <c r="AO2659" s="35"/>
      <c r="AP2659" s="35"/>
      <c r="AQ2659" s="35"/>
      <c r="AR2659" s="35"/>
      <c r="AS2659" s="35"/>
      <c r="AT2659" s="35"/>
      <c r="AU2659" s="35"/>
      <c r="AV2659" s="35"/>
      <c r="AW2659" s="35"/>
      <c r="AX2659" s="35"/>
      <c r="AY2659" s="35"/>
      <c r="AZ2659" s="17">
        <f t="shared" ref="AZ2659" si="5995">AZ2658+1</f>
        <v>48675</v>
      </c>
      <c r="BA2659" s="216">
        <f t="shared" si="5948"/>
        <v>3</v>
      </c>
      <c r="BB2659" s="216">
        <f t="shared" ref="BB2659" si="5996">BB2658+1</f>
        <v>2654</v>
      </c>
      <c r="BC2659" s="16">
        <f t="shared" si="5950"/>
        <v>7.2712328767123289</v>
      </c>
      <c r="BD2659" s="16">
        <f>IF(Template!$F$7="Linear interpolation",LinInterp($AO$5:$AO$18,$AM$5:$AM$18,BC2659),CubicSpline($AO$5:$AO$18,$AM$5:$AM$18,BC2659))</f>
        <v>14.149103222443474</v>
      </c>
      <c r="BE2659" s="221">
        <f t="shared" si="5885"/>
        <v>2.6175558697623691</v>
      </c>
      <c r="BF2659" s="221">
        <f>BE2659/PRODUCT($BG$6:BG2658)</f>
        <v>1.000362405589964</v>
      </c>
      <c r="BG2659" s="16">
        <f t="shared" si="5951"/>
        <v>1.000362405589964</v>
      </c>
      <c r="BH2659" s="10">
        <f t="shared" si="5952"/>
        <v>13.227804033687175</v>
      </c>
      <c r="BI2659" s="90"/>
      <c r="BJ2659" s="17">
        <f t="shared" si="5935"/>
        <v>48652</v>
      </c>
      <c r="BK2659" s="16">
        <f t="shared" si="5928"/>
        <v>13.2232519786597</v>
      </c>
      <c r="BL2659" s="10">
        <f ca="1">IFERROR(AVERAGE(INDIRECT("BK"&amp;AC2659-Template!$F$10+1):INDIRECT("BK"&amp;AC2659)),0)</f>
        <v>13.218932473520306</v>
      </c>
      <c r="BM2659" s="35"/>
      <c r="BN2659" s="86"/>
      <c r="BO2659" s="35"/>
      <c r="BP2659" s="35"/>
      <c r="BQ2659" s="35"/>
      <c r="BR2659" s="35"/>
      <c r="BS2659" s="35"/>
      <c r="BT2659" s="35"/>
      <c r="BU2659" s="35"/>
      <c r="BV2659" s="35"/>
      <c r="BW2659" s="35"/>
      <c r="BX2659" s="35"/>
      <c r="BY2659" s="35"/>
      <c r="BZ2659" s="35"/>
      <c r="CA2659" s="35"/>
      <c r="CB2659" s="35"/>
      <c r="CC2659" s="35"/>
      <c r="CD2659" s="35"/>
      <c r="CE2659" s="35"/>
      <c r="CF2659" s="35"/>
      <c r="CG2659" s="35"/>
      <c r="CH2659" s="35"/>
    </row>
    <row r="2660" spans="1:86" ht="15.6" x14ac:dyDescent="0.3">
      <c r="A2660" s="35"/>
      <c r="B2660" s="86"/>
      <c r="C2660" s="35"/>
      <c r="D2660" s="35"/>
      <c r="E2660" s="35"/>
      <c r="F2660" s="35"/>
      <c r="G2660" s="35"/>
      <c r="H2660" s="35"/>
      <c r="I2660" s="35"/>
      <c r="J2660" s="35"/>
      <c r="K2660" s="35"/>
      <c r="L2660" s="35"/>
      <c r="M2660" s="35"/>
      <c r="N2660" s="35"/>
      <c r="O2660" s="35"/>
      <c r="P2660" s="35"/>
      <c r="Q2660" s="35"/>
      <c r="R2660" s="35"/>
      <c r="S2660" s="35"/>
      <c r="T2660" s="17">
        <f t="shared" si="5929"/>
        <v>48676</v>
      </c>
      <c r="U2660" s="216">
        <f t="shared" si="5922"/>
        <v>4</v>
      </c>
      <c r="V2660" s="216">
        <f t="shared" si="5929"/>
        <v>2655</v>
      </c>
      <c r="W2660" s="16">
        <f t="shared" si="5936"/>
        <v>7.2739726027397262</v>
      </c>
      <c r="X2660" s="16" t="e">
        <f>IF(Template!$F$7="Linear interpolation",LinInterp($I$5:$I$22,$G$5:$G$22,W2660),CubicSpline($I$5:$I$22,$G$5:$G$22,W2660))</f>
        <v>#VALUE!</v>
      </c>
      <c r="Y2660" s="221" t="e">
        <f t="shared" si="5923"/>
        <v>#VALUE!</v>
      </c>
      <c r="Z2660" s="221" t="e">
        <f>Y2660/PRODUCT($AA$6:AA2659)</f>
        <v>#VALUE!</v>
      </c>
      <c r="AA2660" s="16" t="e">
        <f t="shared" si="5930"/>
        <v>#VALUE!</v>
      </c>
      <c r="AB2660" s="10" t="e">
        <f t="shared" si="5931"/>
        <v>#VALUE!</v>
      </c>
      <c r="AC2660" s="90">
        <f t="shared" si="5924"/>
        <v>2660</v>
      </c>
      <c r="AD2660" s="17">
        <f t="shared" si="5932"/>
        <v>48653</v>
      </c>
      <c r="AE2660" s="16" t="e">
        <f t="shared" si="5925"/>
        <v>#VALUE!</v>
      </c>
      <c r="AF2660" s="10">
        <f ca="1">IFERROR(AVERAGE(INDIRECT("AE"&amp;AC2660-Template!$F$10+1):INDIRECT("AE"&amp;AC2660)),0)</f>
        <v>0</v>
      </c>
      <c r="AG2660" s="35"/>
      <c r="AH2660" s="86"/>
      <c r="AI2660" s="35"/>
      <c r="AJ2660" s="35"/>
      <c r="AK2660" s="35"/>
      <c r="AL2660" s="35"/>
      <c r="AM2660" s="35"/>
      <c r="AN2660" s="35"/>
      <c r="AO2660" s="35"/>
      <c r="AP2660" s="35"/>
      <c r="AQ2660" s="35"/>
      <c r="AR2660" s="35"/>
      <c r="AS2660" s="35"/>
      <c r="AT2660" s="35"/>
      <c r="AU2660" s="35"/>
      <c r="AV2660" s="35"/>
      <c r="AW2660" s="35"/>
      <c r="AX2660" s="35"/>
      <c r="AY2660" s="35"/>
      <c r="AZ2660" s="17">
        <f t="shared" ref="AZ2660" si="5997">AZ2659+1</f>
        <v>48676</v>
      </c>
      <c r="BA2660" s="216">
        <f t="shared" si="5948"/>
        <v>4</v>
      </c>
      <c r="BB2660" s="216">
        <f t="shared" ref="BB2660" si="5998">BB2659+1</f>
        <v>2655</v>
      </c>
      <c r="BC2660" s="16">
        <f t="shared" si="5950"/>
        <v>7.2739726027397262</v>
      </c>
      <c r="BD2660" s="16">
        <f>IF(Template!$F$7="Linear interpolation",LinInterp($AO$5:$AO$18,$AM$5:$AM$18,BC2660),CubicSpline($AO$5:$AO$18,$AM$5:$AM$18,BC2660))</f>
        <v>14.149099822890282</v>
      </c>
      <c r="BE2660" s="221">
        <f t="shared" si="5885"/>
        <v>2.6185045023057274</v>
      </c>
      <c r="BF2660" s="221">
        <f>BE2660/PRODUCT($BG$6:BG2659)</f>
        <v>1.0003624115742158</v>
      </c>
      <c r="BG2660" s="16">
        <f t="shared" si="5951"/>
        <v>1.0003624115742158</v>
      </c>
      <c r="BH2660" s="10">
        <f t="shared" si="5952"/>
        <v>13.228022458876442</v>
      </c>
      <c r="BI2660" s="90"/>
      <c r="BJ2660" s="17">
        <f t="shared" si="5935"/>
        <v>48653</v>
      </c>
      <c r="BK2660" s="16">
        <f t="shared" si="5928"/>
        <v>13.2227660461105</v>
      </c>
      <c r="BL2660" s="10">
        <f ca="1">IFERROR(AVERAGE(INDIRECT("BK"&amp;AC2660-Template!$F$10+1):INDIRECT("BK"&amp;AC2660)),0)</f>
        <v>13.219202276382683</v>
      </c>
      <c r="BM2660" s="35"/>
      <c r="BN2660" s="86"/>
      <c r="BO2660" s="35"/>
      <c r="BP2660" s="35"/>
      <c r="BQ2660" s="35"/>
      <c r="BR2660" s="35"/>
      <c r="BS2660" s="35"/>
      <c r="BT2660" s="35"/>
      <c r="BU2660" s="35"/>
      <c r="BV2660" s="35"/>
      <c r="BW2660" s="35"/>
      <c r="BX2660" s="35"/>
      <c r="BY2660" s="35"/>
      <c r="BZ2660" s="35"/>
      <c r="CA2660" s="35"/>
      <c r="CB2660" s="35"/>
      <c r="CC2660" s="35"/>
      <c r="CD2660" s="35"/>
      <c r="CE2660" s="35"/>
      <c r="CF2660" s="35"/>
      <c r="CG2660" s="35"/>
      <c r="CH2660" s="35"/>
    </row>
    <row r="2661" spans="1:86" ht="15.6" x14ac:dyDescent="0.3">
      <c r="A2661" s="35"/>
      <c r="B2661" s="86"/>
      <c r="C2661" s="35"/>
      <c r="D2661" s="35"/>
      <c r="E2661" s="35"/>
      <c r="F2661" s="35"/>
      <c r="G2661" s="35"/>
      <c r="H2661" s="35"/>
      <c r="I2661" s="35"/>
      <c r="J2661" s="35"/>
      <c r="K2661" s="35"/>
      <c r="L2661" s="35"/>
      <c r="M2661" s="35"/>
      <c r="N2661" s="35"/>
      <c r="O2661" s="35"/>
      <c r="P2661" s="35"/>
      <c r="Q2661" s="35"/>
      <c r="R2661" s="35"/>
      <c r="S2661" s="35"/>
      <c r="T2661" s="17">
        <f t="shared" si="5929"/>
        <v>48677</v>
      </c>
      <c r="U2661" s="216">
        <f t="shared" si="5922"/>
        <v>5</v>
      </c>
      <c r="V2661" s="216">
        <f t="shared" si="5929"/>
        <v>2656</v>
      </c>
      <c r="W2661" s="16">
        <f t="shared" si="5936"/>
        <v>7.2767123287671236</v>
      </c>
      <c r="X2661" s="16" t="e">
        <f>IF(Template!$F$7="Linear interpolation",LinInterp($I$5:$I$22,$G$5:$G$22,W2661),CubicSpline($I$5:$I$22,$G$5:$G$22,W2661))</f>
        <v>#VALUE!</v>
      </c>
      <c r="Y2661" s="221" t="e">
        <f t="shared" si="5923"/>
        <v>#VALUE!</v>
      </c>
      <c r="Z2661" s="221" t="e">
        <f>Y2661/PRODUCT($AA$6:AA2660)</f>
        <v>#VALUE!</v>
      </c>
      <c r="AA2661" s="16" t="e">
        <f t="shared" si="5930"/>
        <v>#VALUE!</v>
      </c>
      <c r="AB2661" s="10" t="e">
        <f t="shared" si="5931"/>
        <v>#VALUE!</v>
      </c>
      <c r="AC2661" s="90">
        <f t="shared" si="5924"/>
        <v>2661</v>
      </c>
      <c r="AD2661" s="17">
        <f t="shared" si="5932"/>
        <v>48654</v>
      </c>
      <c r="AE2661" s="16" t="e">
        <f t="shared" si="5925"/>
        <v>#VALUE!</v>
      </c>
      <c r="AF2661" s="10">
        <f ca="1">IFERROR(AVERAGE(INDIRECT("AE"&amp;AC2661-Template!$F$10+1):INDIRECT("AE"&amp;AC2661)),0)</f>
        <v>0</v>
      </c>
      <c r="AG2661" s="35"/>
      <c r="AH2661" s="86"/>
      <c r="AI2661" s="35"/>
      <c r="AJ2661" s="35"/>
      <c r="AK2661" s="35"/>
      <c r="AL2661" s="35"/>
      <c r="AM2661" s="35"/>
      <c r="AN2661" s="35"/>
      <c r="AO2661" s="35"/>
      <c r="AP2661" s="35"/>
      <c r="AQ2661" s="35"/>
      <c r="AR2661" s="35"/>
      <c r="AS2661" s="35"/>
      <c r="AT2661" s="35"/>
      <c r="AU2661" s="35"/>
      <c r="AV2661" s="35"/>
      <c r="AW2661" s="35"/>
      <c r="AX2661" s="35"/>
      <c r="AY2661" s="35"/>
      <c r="AZ2661" s="17">
        <f t="shared" ref="AZ2661" si="5999">AZ2660+1</f>
        <v>48677</v>
      </c>
      <c r="BA2661" s="216">
        <f t="shared" si="5948"/>
        <v>5</v>
      </c>
      <c r="BB2661" s="216">
        <f t="shared" ref="BB2661" si="6000">BB2660+1</f>
        <v>2656</v>
      </c>
      <c r="BC2661" s="16">
        <f t="shared" si="5950"/>
        <v>7.2767123287671236</v>
      </c>
      <c r="BD2661" s="16">
        <f>IF(Template!$F$7="Linear interpolation",LinInterp($AO$5:$AO$18,$AM$5:$AM$18,BC2661),CubicSpline($AO$5:$AO$18,$AM$5:$AM$18,BC2661))</f>
        <v>14.149096519336288</v>
      </c>
      <c r="BE2661" s="221">
        <f t="shared" si="5885"/>
        <v>2.6194534942472987</v>
      </c>
      <c r="BF2661" s="221">
        <f>BE2661/PRODUCT($BG$6:BG2660)</f>
        <v>1.000362417532884</v>
      </c>
      <c r="BG2661" s="16">
        <f t="shared" si="5951"/>
        <v>1.000362417532884</v>
      </c>
      <c r="BH2661" s="10">
        <f t="shared" si="5952"/>
        <v>13.228239950266673</v>
      </c>
      <c r="BI2661" s="90"/>
      <c r="BJ2661" s="17">
        <f t="shared" si="5935"/>
        <v>48654</v>
      </c>
      <c r="BK2661" s="16">
        <f t="shared" si="5928"/>
        <v>13.223004562470164</v>
      </c>
      <c r="BL2661" s="10">
        <f ca="1">IFERROR(AVERAGE(INDIRECT("BK"&amp;AC2661-Template!$F$10+1):INDIRECT("BK"&amp;AC2661)),0)</f>
        <v>13.219426902691159</v>
      </c>
      <c r="BM2661" s="35"/>
      <c r="BN2661" s="86"/>
      <c r="BO2661" s="35"/>
      <c r="BP2661" s="35"/>
      <c r="BQ2661" s="35"/>
      <c r="BR2661" s="35"/>
      <c r="BS2661" s="35"/>
      <c r="BT2661" s="35"/>
      <c r="BU2661" s="35"/>
      <c r="BV2661" s="35"/>
      <c r="BW2661" s="35"/>
      <c r="BX2661" s="35"/>
      <c r="BY2661" s="35"/>
      <c r="BZ2661" s="35"/>
      <c r="CA2661" s="35"/>
      <c r="CB2661" s="35"/>
      <c r="CC2661" s="35"/>
      <c r="CD2661" s="35"/>
      <c r="CE2661" s="35"/>
      <c r="CF2661" s="35"/>
      <c r="CG2661" s="35"/>
      <c r="CH2661" s="35"/>
    </row>
    <row r="2662" spans="1:86" ht="15.6" x14ac:dyDescent="0.3">
      <c r="A2662" s="35"/>
      <c r="B2662" s="86"/>
      <c r="C2662" s="35"/>
      <c r="D2662" s="35"/>
      <c r="E2662" s="35"/>
      <c r="F2662" s="35"/>
      <c r="G2662" s="35"/>
      <c r="H2662" s="35"/>
      <c r="I2662" s="35"/>
      <c r="J2662" s="35"/>
      <c r="K2662" s="35"/>
      <c r="L2662" s="35"/>
      <c r="M2662" s="35"/>
      <c r="N2662" s="35"/>
      <c r="O2662" s="35"/>
      <c r="P2662" s="35"/>
      <c r="Q2662" s="35"/>
      <c r="R2662" s="35"/>
      <c r="S2662" s="35"/>
      <c r="T2662" s="17">
        <f t="shared" si="5929"/>
        <v>48678</v>
      </c>
      <c r="U2662" s="216">
        <f t="shared" si="5922"/>
        <v>6</v>
      </c>
      <c r="V2662" s="216">
        <f t="shared" si="5929"/>
        <v>2657</v>
      </c>
      <c r="W2662" s="16">
        <f t="shared" si="5936"/>
        <v>7.279452054794521</v>
      </c>
      <c r="X2662" s="16" t="e">
        <f>IF(Template!$F$7="Linear interpolation",LinInterp($I$5:$I$22,$G$5:$G$22,W2662),CubicSpline($I$5:$I$22,$G$5:$G$22,W2662))</f>
        <v>#VALUE!</v>
      </c>
      <c r="Y2662" s="221" t="e">
        <f t="shared" si="5923"/>
        <v>#VALUE!</v>
      </c>
      <c r="Z2662" s="221" t="e">
        <f>Y2662/PRODUCT($AA$6:AA2661)</f>
        <v>#VALUE!</v>
      </c>
      <c r="AA2662" s="16" t="e">
        <f t="shared" si="5930"/>
        <v>#VALUE!</v>
      </c>
      <c r="AB2662" s="10" t="e">
        <f t="shared" si="5931"/>
        <v>#VALUE!</v>
      </c>
      <c r="AC2662" s="90">
        <f t="shared" si="5924"/>
        <v>2662</v>
      </c>
      <c r="AD2662" s="17">
        <f t="shared" si="5932"/>
        <v>48655</v>
      </c>
      <c r="AE2662" s="16" t="e">
        <f t="shared" si="5925"/>
        <v>#VALUE!</v>
      </c>
      <c r="AF2662" s="10">
        <f ca="1">IFERROR(AVERAGE(INDIRECT("AE"&amp;AC2662-Template!$F$10+1):INDIRECT("AE"&amp;AC2662)),0)</f>
        <v>0</v>
      </c>
      <c r="AG2662" s="35"/>
      <c r="AH2662" s="86"/>
      <c r="AI2662" s="35"/>
      <c r="AJ2662" s="35"/>
      <c r="AK2662" s="35"/>
      <c r="AL2662" s="35"/>
      <c r="AM2662" s="35"/>
      <c r="AN2662" s="35"/>
      <c r="AO2662" s="35"/>
      <c r="AP2662" s="35"/>
      <c r="AQ2662" s="35"/>
      <c r="AR2662" s="35"/>
      <c r="AS2662" s="35"/>
      <c r="AT2662" s="35"/>
      <c r="AU2662" s="35"/>
      <c r="AV2662" s="35"/>
      <c r="AW2662" s="35"/>
      <c r="AX2662" s="35"/>
      <c r="AY2662" s="35"/>
      <c r="AZ2662" s="17">
        <f t="shared" ref="AZ2662" si="6001">AZ2661+1</f>
        <v>48678</v>
      </c>
      <c r="BA2662" s="216">
        <f t="shared" si="5948"/>
        <v>6</v>
      </c>
      <c r="BB2662" s="216">
        <f t="shared" ref="BB2662" si="6002">BB2661+1</f>
        <v>2657</v>
      </c>
      <c r="BC2662" s="16">
        <f t="shared" si="5950"/>
        <v>7.279452054794521</v>
      </c>
      <c r="BD2662" s="16">
        <f>IF(Template!$F$7="Linear interpolation",LinInterp($AO$5:$AO$18,$AM$5:$AM$18,BC2662),CubicSpline($AO$5:$AO$18,$AM$5:$AM$18,BC2662))</f>
        <v>14.149093311271288</v>
      </c>
      <c r="BE2662" s="221">
        <f t="shared" si="5885"/>
        <v>2.6204028456614972</v>
      </c>
      <c r="BF2662" s="221">
        <f>BE2662/PRODUCT($BG$6:BG2661)</f>
        <v>1.000362423465919</v>
      </c>
      <c r="BG2662" s="16">
        <f t="shared" si="5951"/>
        <v>1.000362417532884</v>
      </c>
      <c r="BH2662" s="10">
        <f t="shared" si="5952"/>
        <v>13.228239950266673</v>
      </c>
      <c r="BI2662" s="90"/>
      <c r="BJ2662" s="17">
        <f t="shared" si="5935"/>
        <v>48655</v>
      </c>
      <c r="BK2662" s="16">
        <f t="shared" si="5928"/>
        <v>13.223242184484118</v>
      </c>
      <c r="BL2662" s="10">
        <f ca="1">IFERROR(AVERAGE(INDIRECT("BK"&amp;AC2662-Template!$F$10+1):INDIRECT("BK"&amp;AC2662)),0)</f>
        <v>13.21967725198504</v>
      </c>
      <c r="BM2662" s="35"/>
      <c r="BN2662" s="86"/>
      <c r="BO2662" s="35"/>
      <c r="BP2662" s="35"/>
      <c r="BQ2662" s="35"/>
      <c r="BR2662" s="35"/>
      <c r="BS2662" s="35"/>
      <c r="BT2662" s="35"/>
      <c r="BU2662" s="35"/>
      <c r="BV2662" s="35"/>
      <c r="BW2662" s="35"/>
      <c r="BX2662" s="35"/>
      <c r="BY2662" s="35"/>
      <c r="BZ2662" s="35"/>
      <c r="CA2662" s="35"/>
      <c r="CB2662" s="35"/>
      <c r="CC2662" s="35"/>
      <c r="CD2662" s="35"/>
      <c r="CE2662" s="35"/>
      <c r="CF2662" s="35"/>
      <c r="CG2662" s="35"/>
      <c r="CH2662" s="35"/>
    </row>
    <row r="2663" spans="1:86" ht="15.6" x14ac:dyDescent="0.3">
      <c r="A2663" s="35"/>
      <c r="B2663" s="86"/>
      <c r="C2663" s="35"/>
      <c r="D2663" s="35"/>
      <c r="E2663" s="35"/>
      <c r="F2663" s="35"/>
      <c r="G2663" s="35"/>
      <c r="H2663" s="35"/>
      <c r="I2663" s="35"/>
      <c r="J2663" s="35"/>
      <c r="K2663" s="35"/>
      <c r="L2663" s="35"/>
      <c r="M2663" s="35"/>
      <c r="N2663" s="35"/>
      <c r="O2663" s="35"/>
      <c r="P2663" s="35"/>
      <c r="Q2663" s="35"/>
      <c r="R2663" s="35"/>
      <c r="S2663" s="35"/>
      <c r="T2663" s="17">
        <f t="shared" si="5929"/>
        <v>48679</v>
      </c>
      <c r="U2663" s="216">
        <f t="shared" si="5922"/>
        <v>7</v>
      </c>
      <c r="V2663" s="216">
        <f t="shared" si="5929"/>
        <v>2658</v>
      </c>
      <c r="W2663" s="16">
        <f t="shared" si="5936"/>
        <v>7.2821917808219174</v>
      </c>
      <c r="X2663" s="16" t="e">
        <f>IF(Template!$F$7="Linear interpolation",LinInterp($I$5:$I$22,$G$5:$G$22,W2663),CubicSpline($I$5:$I$22,$G$5:$G$22,W2663))</f>
        <v>#VALUE!</v>
      </c>
      <c r="Y2663" s="221" t="e">
        <f t="shared" si="5923"/>
        <v>#VALUE!</v>
      </c>
      <c r="Z2663" s="221" t="e">
        <f>Y2663/PRODUCT($AA$6:AA2662)</f>
        <v>#VALUE!</v>
      </c>
      <c r="AA2663" s="16" t="e">
        <f t="shared" si="5930"/>
        <v>#VALUE!</v>
      </c>
      <c r="AB2663" s="10" t="e">
        <f t="shared" si="5931"/>
        <v>#VALUE!</v>
      </c>
      <c r="AC2663" s="90">
        <f t="shared" si="5924"/>
        <v>2663</v>
      </c>
      <c r="AD2663" s="17">
        <f t="shared" si="5932"/>
        <v>48656</v>
      </c>
      <c r="AE2663" s="16" t="e">
        <f t="shared" si="5925"/>
        <v>#VALUE!</v>
      </c>
      <c r="AF2663" s="10">
        <f ca="1">IFERROR(AVERAGE(INDIRECT("AE"&amp;AC2663-Template!$F$10+1):INDIRECT("AE"&amp;AC2663)),0)</f>
        <v>0</v>
      </c>
      <c r="AG2663" s="35"/>
      <c r="AH2663" s="86"/>
      <c r="AI2663" s="35"/>
      <c r="AJ2663" s="35"/>
      <c r="AK2663" s="35"/>
      <c r="AL2663" s="35"/>
      <c r="AM2663" s="35"/>
      <c r="AN2663" s="35"/>
      <c r="AO2663" s="35"/>
      <c r="AP2663" s="35"/>
      <c r="AQ2663" s="35"/>
      <c r="AR2663" s="35"/>
      <c r="AS2663" s="35"/>
      <c r="AT2663" s="35"/>
      <c r="AU2663" s="35"/>
      <c r="AV2663" s="35"/>
      <c r="AW2663" s="35"/>
      <c r="AX2663" s="35"/>
      <c r="AY2663" s="35"/>
      <c r="AZ2663" s="17">
        <f t="shared" ref="AZ2663" si="6003">AZ2662+1</f>
        <v>48679</v>
      </c>
      <c r="BA2663" s="216">
        <f t="shared" si="5948"/>
        <v>7</v>
      </c>
      <c r="BB2663" s="216">
        <f t="shared" ref="BB2663" si="6004">BB2662+1</f>
        <v>2658</v>
      </c>
      <c r="BC2663" s="16">
        <f t="shared" si="5950"/>
        <v>7.2821917808219174</v>
      </c>
      <c r="BD2663" s="16">
        <f>IF(Template!$F$7="Linear interpolation",LinInterp($AO$5:$AO$18,$AM$5:$AM$18,BC2663),CubicSpline($AO$5:$AO$18,$AM$5:$AM$18,BC2663))</f>
        <v>14.149090198185077</v>
      </c>
      <c r="BE2663" s="221">
        <f t="shared" si="5885"/>
        <v>2.6213525566225644</v>
      </c>
      <c r="BF2663" s="221">
        <f>BE2663/PRODUCT($BG$6:BG2662)</f>
        <v>1.0003624353063048</v>
      </c>
      <c r="BG2663" s="16">
        <f t="shared" si="5951"/>
        <v>1.000362417532884</v>
      </c>
      <c r="BH2663" s="10">
        <f t="shared" si="5952"/>
        <v>13.228239950266673</v>
      </c>
      <c r="BI2663" s="90"/>
      <c r="BJ2663" s="17">
        <f t="shared" si="5935"/>
        <v>48656</v>
      </c>
      <c r="BK2663" s="16">
        <f t="shared" si="5928"/>
        <v>13.22347891016673</v>
      </c>
      <c r="BL2663" s="10">
        <f ca="1">IFERROR(AVERAGE(INDIRECT("BK"&amp;AC2663-Template!$F$10+1):INDIRECT("BK"&amp;AC2663)),0)</f>
        <v>13.219926730986936</v>
      </c>
      <c r="BM2663" s="35"/>
      <c r="BN2663" s="86"/>
      <c r="BO2663" s="35"/>
      <c r="BP2663" s="35"/>
      <c r="BQ2663" s="35"/>
      <c r="BR2663" s="35"/>
      <c r="BS2663" s="35"/>
      <c r="BT2663" s="35"/>
      <c r="BU2663" s="35"/>
      <c r="BV2663" s="35"/>
      <c r="BW2663" s="35"/>
      <c r="BX2663" s="35"/>
      <c r="BY2663" s="35"/>
      <c r="BZ2663" s="35"/>
      <c r="CA2663" s="35"/>
      <c r="CB2663" s="35"/>
      <c r="CC2663" s="35"/>
      <c r="CD2663" s="35"/>
      <c r="CE2663" s="35"/>
      <c r="CF2663" s="35"/>
      <c r="CG2663" s="35"/>
      <c r="CH2663" s="35"/>
    </row>
    <row r="2664" spans="1:86" ht="15.6" x14ac:dyDescent="0.3">
      <c r="A2664" s="35"/>
      <c r="B2664" s="86"/>
      <c r="C2664" s="35"/>
      <c r="D2664" s="35"/>
      <c r="E2664" s="35"/>
      <c r="F2664" s="35"/>
      <c r="G2664" s="35"/>
      <c r="H2664" s="35"/>
      <c r="I2664" s="35"/>
      <c r="J2664" s="35"/>
      <c r="K2664" s="35"/>
      <c r="L2664" s="35"/>
      <c r="M2664" s="35"/>
      <c r="N2664" s="35"/>
      <c r="O2664" s="35"/>
      <c r="P2664" s="35"/>
      <c r="Q2664" s="35"/>
      <c r="R2664" s="35"/>
      <c r="S2664" s="35"/>
      <c r="T2664" s="17">
        <f t="shared" si="5929"/>
        <v>48680</v>
      </c>
      <c r="U2664" s="216">
        <f t="shared" si="5922"/>
        <v>1</v>
      </c>
      <c r="V2664" s="216">
        <f t="shared" si="5929"/>
        <v>2659</v>
      </c>
      <c r="W2664" s="16">
        <f t="shared" si="5936"/>
        <v>7.2849315068493148</v>
      </c>
      <c r="X2664" s="16" t="e">
        <f>IF(Template!$F$7="Linear interpolation",LinInterp($I$5:$I$22,$G$5:$G$22,W2664),CubicSpline($I$5:$I$22,$G$5:$G$22,W2664))</f>
        <v>#VALUE!</v>
      </c>
      <c r="Y2664" s="221" t="e">
        <f t="shared" si="5923"/>
        <v>#VALUE!</v>
      </c>
      <c r="Z2664" s="221" t="e">
        <f>Y2664/PRODUCT($AA$6:AA2663)</f>
        <v>#VALUE!</v>
      </c>
      <c r="AA2664" s="16" t="e">
        <f t="shared" si="5930"/>
        <v>#VALUE!</v>
      </c>
      <c r="AB2664" s="10" t="e">
        <f t="shared" si="5931"/>
        <v>#VALUE!</v>
      </c>
      <c r="AC2664" s="90">
        <f t="shared" si="5924"/>
        <v>2664</v>
      </c>
      <c r="AD2664" s="17">
        <f t="shared" si="5932"/>
        <v>48657</v>
      </c>
      <c r="AE2664" s="16" t="e">
        <f t="shared" si="5925"/>
        <v>#VALUE!</v>
      </c>
      <c r="AF2664" s="10">
        <f ca="1">IFERROR(AVERAGE(INDIRECT("AE"&amp;AC2664-Template!$F$10+1):INDIRECT("AE"&amp;AC2664)),0)</f>
        <v>0</v>
      </c>
      <c r="AG2664" s="35"/>
      <c r="AH2664" s="86"/>
      <c r="AI2664" s="35"/>
      <c r="AJ2664" s="35"/>
      <c r="AK2664" s="35"/>
      <c r="AL2664" s="35"/>
      <c r="AM2664" s="35"/>
      <c r="AN2664" s="35"/>
      <c r="AO2664" s="35"/>
      <c r="AP2664" s="35"/>
      <c r="AQ2664" s="35"/>
      <c r="AR2664" s="35"/>
      <c r="AS2664" s="35"/>
      <c r="AT2664" s="35"/>
      <c r="AU2664" s="35"/>
      <c r="AV2664" s="35"/>
      <c r="AW2664" s="35"/>
      <c r="AX2664" s="35"/>
      <c r="AY2664" s="35"/>
      <c r="AZ2664" s="17">
        <f t="shared" ref="AZ2664" si="6005">AZ2663+1</f>
        <v>48680</v>
      </c>
      <c r="BA2664" s="216">
        <f t="shared" si="5948"/>
        <v>1</v>
      </c>
      <c r="BB2664" s="216">
        <f t="shared" ref="BB2664" si="6006">BB2663+1</f>
        <v>2659</v>
      </c>
      <c r="BC2664" s="16">
        <f t="shared" si="5950"/>
        <v>7.2849315068493148</v>
      </c>
      <c r="BD2664" s="16">
        <f>IF(Template!$F$7="Linear interpolation",LinInterp($AO$5:$AO$18,$AM$5:$AM$18,BC2664),CubicSpline($AO$5:$AO$18,$AM$5:$AM$18,BC2664))</f>
        <v>14.149087179567449</v>
      </c>
      <c r="BE2664" s="221">
        <f t="shared" si="5885"/>
        <v>2.62230262720459</v>
      </c>
      <c r="BF2664" s="221">
        <f>BE2664/PRODUCT($BG$6:BG2663)</f>
        <v>1.0003624530283146</v>
      </c>
      <c r="BG2664" s="16">
        <f t="shared" si="5951"/>
        <v>1.0003624530283146</v>
      </c>
      <c r="BH2664" s="10">
        <f t="shared" si="5952"/>
        <v>13.229535533483382</v>
      </c>
      <c r="BI2664" s="90"/>
      <c r="BJ2664" s="17">
        <f t="shared" si="5935"/>
        <v>48657</v>
      </c>
      <c r="BK2664" s="16">
        <f t="shared" si="5928"/>
        <v>13.22347891016673</v>
      </c>
      <c r="BL2664" s="10">
        <f ca="1">IFERROR(AVERAGE(INDIRECT("BK"&amp;AC2664-Template!$F$10+1):INDIRECT("BK"&amp;AC2664)),0)</f>
        <v>13.220167476985704</v>
      </c>
      <c r="BM2664" s="35"/>
      <c r="BN2664" s="86"/>
      <c r="BO2664" s="35"/>
      <c r="BP2664" s="35"/>
      <c r="BQ2664" s="35"/>
      <c r="BR2664" s="35"/>
      <c r="BS2664" s="35"/>
      <c r="BT2664" s="35"/>
      <c r="BU2664" s="35"/>
      <c r="BV2664" s="35"/>
      <c r="BW2664" s="35"/>
      <c r="BX2664" s="35"/>
      <c r="BY2664" s="35"/>
      <c r="BZ2664" s="35"/>
      <c r="CA2664" s="35"/>
      <c r="CB2664" s="35"/>
      <c r="CC2664" s="35"/>
      <c r="CD2664" s="35"/>
      <c r="CE2664" s="35"/>
      <c r="CF2664" s="35"/>
      <c r="CG2664" s="35"/>
      <c r="CH2664" s="35"/>
    </row>
    <row r="2665" spans="1:86" ht="15.6" x14ac:dyDescent="0.3">
      <c r="A2665" s="35"/>
      <c r="B2665" s="86"/>
      <c r="C2665" s="35"/>
      <c r="D2665" s="35"/>
      <c r="E2665" s="35"/>
      <c r="F2665" s="35"/>
      <c r="G2665" s="35"/>
      <c r="H2665" s="35"/>
      <c r="I2665" s="35"/>
      <c r="J2665" s="35"/>
      <c r="K2665" s="35"/>
      <c r="L2665" s="35"/>
      <c r="M2665" s="35"/>
      <c r="N2665" s="35"/>
      <c r="O2665" s="35"/>
      <c r="P2665" s="35"/>
      <c r="Q2665" s="35"/>
      <c r="R2665" s="35"/>
      <c r="S2665" s="35"/>
      <c r="T2665" s="17">
        <f t="shared" si="5929"/>
        <v>48681</v>
      </c>
      <c r="U2665" s="216">
        <f t="shared" si="5922"/>
        <v>2</v>
      </c>
      <c r="V2665" s="216">
        <f t="shared" si="5929"/>
        <v>2660</v>
      </c>
      <c r="W2665" s="16">
        <f t="shared" si="5936"/>
        <v>7.2876712328767121</v>
      </c>
      <c r="X2665" s="16" t="e">
        <f>IF(Template!$F$7="Linear interpolation",LinInterp($I$5:$I$22,$G$5:$G$22,W2665),CubicSpline($I$5:$I$22,$G$5:$G$22,W2665))</f>
        <v>#VALUE!</v>
      </c>
      <c r="Y2665" s="221" t="e">
        <f t="shared" si="5923"/>
        <v>#VALUE!</v>
      </c>
      <c r="Z2665" s="221" t="e">
        <f>Y2665/PRODUCT($AA$6:AA2664)</f>
        <v>#VALUE!</v>
      </c>
      <c r="AA2665" s="16" t="e">
        <f t="shared" si="5930"/>
        <v>#VALUE!</v>
      </c>
      <c r="AB2665" s="10" t="e">
        <f t="shared" si="5931"/>
        <v>#VALUE!</v>
      </c>
      <c r="AC2665" s="90">
        <f t="shared" si="5924"/>
        <v>2665</v>
      </c>
      <c r="AD2665" s="17">
        <f t="shared" si="5932"/>
        <v>48658</v>
      </c>
      <c r="AE2665" s="16" t="e">
        <f t="shared" si="5925"/>
        <v>#VALUE!</v>
      </c>
      <c r="AF2665" s="10">
        <f ca="1">IFERROR(AVERAGE(INDIRECT("AE"&amp;AC2665-Template!$F$10+1):INDIRECT("AE"&amp;AC2665)),0)</f>
        <v>0</v>
      </c>
      <c r="AG2665" s="35"/>
      <c r="AH2665" s="86"/>
      <c r="AI2665" s="35"/>
      <c r="AJ2665" s="35"/>
      <c r="AK2665" s="35"/>
      <c r="AL2665" s="35"/>
      <c r="AM2665" s="35"/>
      <c r="AN2665" s="35"/>
      <c r="AO2665" s="35"/>
      <c r="AP2665" s="35"/>
      <c r="AQ2665" s="35"/>
      <c r="AR2665" s="35"/>
      <c r="AS2665" s="35"/>
      <c r="AT2665" s="35"/>
      <c r="AU2665" s="35"/>
      <c r="AV2665" s="35"/>
      <c r="AW2665" s="35"/>
      <c r="AX2665" s="35"/>
      <c r="AY2665" s="35"/>
      <c r="AZ2665" s="17">
        <f t="shared" ref="AZ2665" si="6007">AZ2664+1</f>
        <v>48681</v>
      </c>
      <c r="BA2665" s="216">
        <f t="shared" si="5948"/>
        <v>2</v>
      </c>
      <c r="BB2665" s="216">
        <f t="shared" ref="BB2665" si="6008">BB2664+1</f>
        <v>2660</v>
      </c>
      <c r="BC2665" s="16">
        <f t="shared" si="5950"/>
        <v>7.2876712328767121</v>
      </c>
      <c r="BD2665" s="16">
        <f>IF(Template!$F$7="Linear interpolation",LinInterp($AO$5:$AO$18,$AM$5:$AM$18,BC2665),CubicSpline($AO$5:$AO$18,$AM$5:$AM$18,BC2665))</f>
        <v>14.149084254908198</v>
      </c>
      <c r="BE2665" s="221">
        <f t="shared" si="5885"/>
        <v>2.6232530574814779</v>
      </c>
      <c r="BF2665" s="221">
        <f>BE2665/PRODUCT($BG$6:BG2664)</f>
        <v>1.0003624411107352</v>
      </c>
      <c r="BG2665" s="16">
        <f t="shared" si="5951"/>
        <v>1.0003624411107352</v>
      </c>
      <c r="BH2665" s="10">
        <f t="shared" si="5952"/>
        <v>13.229100541836459</v>
      </c>
      <c r="BI2665" s="90"/>
      <c r="BJ2665" s="17">
        <f t="shared" si="5935"/>
        <v>48658</v>
      </c>
      <c r="BK2665" s="16">
        <f t="shared" si="5928"/>
        <v>13.22347891016673</v>
      </c>
      <c r="BL2665" s="10">
        <f ca="1">IFERROR(AVERAGE(INDIRECT("BK"&amp;AC2665-Template!$F$10+1):INDIRECT("BK"&amp;AC2665)),0)</f>
        <v>13.220399518186532</v>
      </c>
      <c r="BM2665" s="35"/>
      <c r="BN2665" s="86"/>
      <c r="BO2665" s="35"/>
      <c r="BP2665" s="35"/>
      <c r="BQ2665" s="35"/>
      <c r="BR2665" s="35"/>
      <c r="BS2665" s="35"/>
      <c r="BT2665" s="35"/>
      <c r="BU2665" s="35"/>
      <c r="BV2665" s="35"/>
      <c r="BW2665" s="35"/>
      <c r="BX2665" s="35"/>
      <c r="BY2665" s="35"/>
      <c r="BZ2665" s="35"/>
      <c r="CA2665" s="35"/>
      <c r="CB2665" s="35"/>
      <c r="CC2665" s="35"/>
      <c r="CD2665" s="35"/>
      <c r="CE2665" s="35"/>
      <c r="CF2665" s="35"/>
      <c r="CG2665" s="35"/>
      <c r="CH2665" s="35"/>
    </row>
    <row r="2666" spans="1:86" ht="15.6" x14ac:dyDescent="0.3">
      <c r="A2666" s="35"/>
      <c r="B2666" s="86"/>
      <c r="C2666" s="35"/>
      <c r="D2666" s="35"/>
      <c r="E2666" s="35"/>
      <c r="F2666" s="35"/>
      <c r="G2666" s="35"/>
      <c r="H2666" s="35"/>
      <c r="I2666" s="35"/>
      <c r="J2666" s="35"/>
      <c r="K2666" s="35"/>
      <c r="L2666" s="35"/>
      <c r="M2666" s="35"/>
      <c r="N2666" s="35"/>
      <c r="O2666" s="35"/>
      <c r="P2666" s="35"/>
      <c r="Q2666" s="35"/>
      <c r="R2666" s="35"/>
      <c r="S2666" s="35"/>
      <c r="T2666" s="17">
        <f t="shared" si="5929"/>
        <v>48682</v>
      </c>
      <c r="U2666" s="216">
        <f t="shared" si="5922"/>
        <v>3</v>
      </c>
      <c r="V2666" s="216">
        <f t="shared" si="5929"/>
        <v>2661</v>
      </c>
      <c r="W2666" s="16">
        <f t="shared" si="5936"/>
        <v>7.2904109589041095</v>
      </c>
      <c r="X2666" s="16" t="e">
        <f>IF(Template!$F$7="Linear interpolation",LinInterp($I$5:$I$22,$G$5:$G$22,W2666),CubicSpline($I$5:$I$22,$G$5:$G$22,W2666))</f>
        <v>#VALUE!</v>
      </c>
      <c r="Y2666" s="221" t="e">
        <f t="shared" si="5923"/>
        <v>#VALUE!</v>
      </c>
      <c r="Z2666" s="221" t="e">
        <f>Y2666/PRODUCT($AA$6:AA2665)</f>
        <v>#VALUE!</v>
      </c>
      <c r="AA2666" s="16" t="e">
        <f t="shared" si="5930"/>
        <v>#VALUE!</v>
      </c>
      <c r="AB2666" s="10" t="e">
        <f t="shared" si="5931"/>
        <v>#VALUE!</v>
      </c>
      <c r="AC2666" s="90">
        <f t="shared" si="5924"/>
        <v>2666</v>
      </c>
      <c r="AD2666" s="17">
        <f t="shared" si="5932"/>
        <v>48659</v>
      </c>
      <c r="AE2666" s="16" t="e">
        <f t="shared" si="5925"/>
        <v>#VALUE!</v>
      </c>
      <c r="AF2666" s="10">
        <f ca="1">IFERROR(AVERAGE(INDIRECT("AE"&amp;AC2666-Template!$F$10+1):INDIRECT("AE"&amp;AC2666)),0)</f>
        <v>0</v>
      </c>
      <c r="AG2666" s="35"/>
      <c r="AH2666" s="86"/>
      <c r="AI2666" s="35"/>
      <c r="AJ2666" s="35"/>
      <c r="AK2666" s="35"/>
      <c r="AL2666" s="35"/>
      <c r="AM2666" s="35"/>
      <c r="AN2666" s="35"/>
      <c r="AO2666" s="35"/>
      <c r="AP2666" s="35"/>
      <c r="AQ2666" s="35"/>
      <c r="AR2666" s="35"/>
      <c r="AS2666" s="35"/>
      <c r="AT2666" s="35"/>
      <c r="AU2666" s="35"/>
      <c r="AV2666" s="35"/>
      <c r="AW2666" s="35"/>
      <c r="AX2666" s="35"/>
      <c r="AY2666" s="35"/>
      <c r="AZ2666" s="17">
        <f t="shared" ref="AZ2666" si="6009">AZ2665+1</f>
        <v>48682</v>
      </c>
      <c r="BA2666" s="216">
        <f t="shared" si="5948"/>
        <v>3</v>
      </c>
      <c r="BB2666" s="216">
        <f t="shared" ref="BB2666" si="6010">BB2665+1</f>
        <v>2661</v>
      </c>
      <c r="BC2666" s="16">
        <f t="shared" si="5950"/>
        <v>7.2904109589041095</v>
      </c>
      <c r="BD2666" s="16">
        <f>IF(Template!$F$7="Linear interpolation",LinInterp($AO$5:$AO$18,$AM$5:$AM$18,BC2666),CubicSpline($AO$5:$AO$18,$AM$5:$AM$18,BC2666))</f>
        <v>14.149081423697121</v>
      </c>
      <c r="BE2666" s="221">
        <f t="shared" si="5885"/>
        <v>2.6242038475269722</v>
      </c>
      <c r="BF2666" s="221">
        <f>BE2666/PRODUCT($BG$6:BG2665)</f>
        <v>1.0003624469407488</v>
      </c>
      <c r="BG2666" s="16">
        <f t="shared" si="5951"/>
        <v>1.0003624469407488</v>
      </c>
      <c r="BH2666" s="10">
        <f t="shared" si="5952"/>
        <v>13.229313337332238</v>
      </c>
      <c r="BI2666" s="90"/>
      <c r="BJ2666" s="17">
        <f t="shared" si="5935"/>
        <v>48659</v>
      </c>
      <c r="BK2666" s="16">
        <f t="shared" si="5928"/>
        <v>13.22489027528162</v>
      </c>
      <c r="BL2666" s="10">
        <f ca="1">IFERROR(AVERAGE(INDIRECT("BK"&amp;AC2666-Template!$F$10+1):INDIRECT("BK"&amp;AC2666)),0)</f>
        <v>13.220678604891191</v>
      </c>
      <c r="BM2666" s="35"/>
      <c r="BN2666" s="86"/>
      <c r="BO2666" s="35"/>
      <c r="BP2666" s="35"/>
      <c r="BQ2666" s="35"/>
      <c r="BR2666" s="35"/>
      <c r="BS2666" s="35"/>
      <c r="BT2666" s="35"/>
      <c r="BU2666" s="35"/>
      <c r="BV2666" s="35"/>
      <c r="BW2666" s="35"/>
      <c r="BX2666" s="35"/>
      <c r="BY2666" s="35"/>
      <c r="BZ2666" s="35"/>
      <c r="CA2666" s="35"/>
      <c r="CB2666" s="35"/>
      <c r="CC2666" s="35"/>
      <c r="CD2666" s="35"/>
      <c r="CE2666" s="35"/>
      <c r="CF2666" s="35"/>
      <c r="CG2666" s="35"/>
      <c r="CH2666" s="35"/>
    </row>
    <row r="2667" spans="1:86" ht="15.6" x14ac:dyDescent="0.3">
      <c r="A2667" s="35"/>
      <c r="B2667" s="86"/>
      <c r="C2667" s="35"/>
      <c r="D2667" s="35"/>
      <c r="E2667" s="35"/>
      <c r="F2667" s="35"/>
      <c r="G2667" s="35"/>
      <c r="H2667" s="35"/>
      <c r="I2667" s="35"/>
      <c r="J2667" s="35"/>
      <c r="K2667" s="35"/>
      <c r="L2667" s="35"/>
      <c r="M2667" s="35"/>
      <c r="N2667" s="35"/>
      <c r="O2667" s="35"/>
      <c r="P2667" s="35"/>
      <c r="Q2667" s="35"/>
      <c r="R2667" s="35"/>
      <c r="S2667" s="35"/>
      <c r="T2667" s="17">
        <f t="shared" si="5929"/>
        <v>48683</v>
      </c>
      <c r="U2667" s="216">
        <f t="shared" si="5922"/>
        <v>4</v>
      </c>
      <c r="V2667" s="216">
        <f t="shared" si="5929"/>
        <v>2662</v>
      </c>
      <c r="W2667" s="16">
        <f t="shared" si="5936"/>
        <v>7.2931506849315069</v>
      </c>
      <c r="X2667" s="16" t="e">
        <f>IF(Template!$F$7="Linear interpolation",LinInterp($I$5:$I$22,$G$5:$G$22,W2667),CubicSpline($I$5:$I$22,$G$5:$G$22,W2667))</f>
        <v>#VALUE!</v>
      </c>
      <c r="Y2667" s="221" t="e">
        <f t="shared" si="5923"/>
        <v>#VALUE!</v>
      </c>
      <c r="Z2667" s="221" t="e">
        <f>Y2667/PRODUCT($AA$6:AA2666)</f>
        <v>#VALUE!</v>
      </c>
      <c r="AA2667" s="16" t="e">
        <f t="shared" si="5930"/>
        <v>#VALUE!</v>
      </c>
      <c r="AB2667" s="10" t="e">
        <f t="shared" si="5931"/>
        <v>#VALUE!</v>
      </c>
      <c r="AC2667" s="90">
        <f t="shared" si="5924"/>
        <v>2667</v>
      </c>
      <c r="AD2667" s="17">
        <f t="shared" si="5932"/>
        <v>48660</v>
      </c>
      <c r="AE2667" s="16" t="e">
        <f t="shared" si="5925"/>
        <v>#VALUE!</v>
      </c>
      <c r="AF2667" s="10">
        <f ca="1">IFERROR(AVERAGE(INDIRECT("AE"&amp;AC2667-Template!$F$10+1):INDIRECT("AE"&amp;AC2667)),0)</f>
        <v>0</v>
      </c>
      <c r="AG2667" s="35"/>
      <c r="AH2667" s="86"/>
      <c r="AI2667" s="35"/>
      <c r="AJ2667" s="35"/>
      <c r="AK2667" s="35"/>
      <c r="AL2667" s="35"/>
      <c r="AM2667" s="35"/>
      <c r="AN2667" s="35"/>
      <c r="AO2667" s="35"/>
      <c r="AP2667" s="35"/>
      <c r="AQ2667" s="35"/>
      <c r="AR2667" s="35"/>
      <c r="AS2667" s="35"/>
      <c r="AT2667" s="35"/>
      <c r="AU2667" s="35"/>
      <c r="AV2667" s="35"/>
      <c r="AW2667" s="35"/>
      <c r="AX2667" s="35"/>
      <c r="AY2667" s="35"/>
      <c r="AZ2667" s="17">
        <f t="shared" ref="AZ2667" si="6011">AZ2666+1</f>
        <v>48683</v>
      </c>
      <c r="BA2667" s="216">
        <f t="shared" si="5948"/>
        <v>4</v>
      </c>
      <c r="BB2667" s="216">
        <f t="shared" ref="BB2667" si="6012">BB2666+1</f>
        <v>2662</v>
      </c>
      <c r="BC2667" s="16">
        <f t="shared" si="5950"/>
        <v>7.2931506849315069</v>
      </c>
      <c r="BD2667" s="16">
        <f>IF(Template!$F$7="Linear interpolation",LinInterp($AO$5:$AO$18,$AM$5:$AM$18,BC2667),CubicSpline($AO$5:$AO$18,$AM$5:$AM$18,BC2667))</f>
        <v>14.149078685424007</v>
      </c>
      <c r="BE2667" s="221">
        <f t="shared" si="5885"/>
        <v>2.62515499741464</v>
      </c>
      <c r="BF2667" s="221">
        <f>BE2667/PRODUCT($BG$6:BG2666)</f>
        <v>1.0003624527448827</v>
      </c>
      <c r="BG2667" s="16">
        <f t="shared" si="5951"/>
        <v>1.0003624527448827</v>
      </c>
      <c r="BH2667" s="10">
        <f t="shared" si="5952"/>
        <v>13.229525188217405</v>
      </c>
      <c r="BI2667" s="90"/>
      <c r="BJ2667" s="17">
        <f t="shared" si="5935"/>
        <v>48660</v>
      </c>
      <c r="BK2667" s="16">
        <f t="shared" si="5928"/>
        <v>13.224416814879735</v>
      </c>
      <c r="BL2667" s="10">
        <f ca="1">IFERROR(AVERAGE(INDIRECT("BK"&amp;AC2667-Template!$F$10+1):INDIRECT("BK"&amp;AC2667)),0)</f>
        <v>13.220941909582452</v>
      </c>
      <c r="BM2667" s="35"/>
      <c r="BN2667" s="86"/>
      <c r="BO2667" s="35"/>
      <c r="BP2667" s="35"/>
      <c r="BQ2667" s="35"/>
      <c r="BR2667" s="35"/>
      <c r="BS2667" s="35"/>
      <c r="BT2667" s="35"/>
      <c r="BU2667" s="35"/>
      <c r="BV2667" s="35"/>
      <c r="BW2667" s="35"/>
      <c r="BX2667" s="35"/>
      <c r="BY2667" s="35"/>
      <c r="BZ2667" s="35"/>
      <c r="CA2667" s="35"/>
      <c r="CB2667" s="35"/>
      <c r="CC2667" s="35"/>
      <c r="CD2667" s="35"/>
      <c r="CE2667" s="35"/>
      <c r="CF2667" s="35"/>
      <c r="CG2667" s="35"/>
      <c r="CH2667" s="35"/>
    </row>
    <row r="2668" spans="1:86" ht="15.6" x14ac:dyDescent="0.3">
      <c r="A2668" s="35"/>
      <c r="B2668" s="86"/>
      <c r="C2668" s="35"/>
      <c r="D2668" s="35"/>
      <c r="E2668" s="35"/>
      <c r="F2668" s="35"/>
      <c r="G2668" s="35"/>
      <c r="H2668" s="35"/>
      <c r="I2668" s="35"/>
      <c r="J2668" s="35"/>
      <c r="K2668" s="35"/>
      <c r="L2668" s="35"/>
      <c r="M2668" s="35"/>
      <c r="N2668" s="35"/>
      <c r="O2668" s="35"/>
      <c r="P2668" s="35"/>
      <c r="Q2668" s="35"/>
      <c r="R2668" s="35"/>
      <c r="S2668" s="35"/>
      <c r="T2668" s="17">
        <f t="shared" si="5929"/>
        <v>48684</v>
      </c>
      <c r="U2668" s="216">
        <f t="shared" si="5922"/>
        <v>5</v>
      </c>
      <c r="V2668" s="216">
        <f t="shared" si="5929"/>
        <v>2663</v>
      </c>
      <c r="W2668" s="16">
        <f t="shared" si="5936"/>
        <v>7.2958904109589042</v>
      </c>
      <c r="X2668" s="16" t="e">
        <f>IF(Template!$F$7="Linear interpolation",LinInterp($I$5:$I$22,$G$5:$G$22,W2668),CubicSpline($I$5:$I$22,$G$5:$G$22,W2668))</f>
        <v>#VALUE!</v>
      </c>
      <c r="Y2668" s="221" t="e">
        <f t="shared" si="5923"/>
        <v>#VALUE!</v>
      </c>
      <c r="Z2668" s="221" t="e">
        <f>Y2668/PRODUCT($AA$6:AA2667)</f>
        <v>#VALUE!</v>
      </c>
      <c r="AA2668" s="16" t="e">
        <f t="shared" si="5930"/>
        <v>#VALUE!</v>
      </c>
      <c r="AB2668" s="10" t="e">
        <f t="shared" si="5931"/>
        <v>#VALUE!</v>
      </c>
      <c r="AC2668" s="90">
        <f t="shared" si="5924"/>
        <v>2668</v>
      </c>
      <c r="AD2668" s="17">
        <f t="shared" si="5932"/>
        <v>48661</v>
      </c>
      <c r="AE2668" s="16" t="e">
        <f t="shared" si="5925"/>
        <v>#VALUE!</v>
      </c>
      <c r="AF2668" s="10">
        <f ca="1">IFERROR(AVERAGE(INDIRECT("AE"&amp;AC2668-Template!$F$10+1):INDIRECT("AE"&amp;AC2668)),0)</f>
        <v>0</v>
      </c>
      <c r="AG2668" s="35"/>
      <c r="AH2668" s="86"/>
      <c r="AI2668" s="35"/>
      <c r="AJ2668" s="35"/>
      <c r="AK2668" s="35"/>
      <c r="AL2668" s="35"/>
      <c r="AM2668" s="35"/>
      <c r="AN2668" s="35"/>
      <c r="AO2668" s="35"/>
      <c r="AP2668" s="35"/>
      <c r="AQ2668" s="35"/>
      <c r="AR2668" s="35"/>
      <c r="AS2668" s="35"/>
      <c r="AT2668" s="35"/>
      <c r="AU2668" s="35"/>
      <c r="AV2668" s="35"/>
      <c r="AW2668" s="35"/>
      <c r="AX2668" s="35"/>
      <c r="AY2668" s="35"/>
      <c r="AZ2668" s="17">
        <f t="shared" ref="AZ2668" si="6013">AZ2667+1</f>
        <v>48684</v>
      </c>
      <c r="BA2668" s="216">
        <f t="shared" si="5948"/>
        <v>5</v>
      </c>
      <c r="BB2668" s="216">
        <f t="shared" ref="BB2668" si="6014">BB2667+1</f>
        <v>2663</v>
      </c>
      <c r="BC2668" s="16">
        <f t="shared" si="5950"/>
        <v>7.2958904109589042</v>
      </c>
      <c r="BD2668" s="16">
        <f>IF(Template!$F$7="Linear interpolation",LinInterp($AO$5:$AO$18,$AM$5:$AM$18,BC2668),CubicSpline($AO$5:$AO$18,$AM$5:$AM$18,BC2668))</f>
        <v>14.149076039578656</v>
      </c>
      <c r="BE2668" s="221">
        <f t="shared" si="5885"/>
        <v>2.6261065072178846</v>
      </c>
      <c r="BF2668" s="221">
        <f>BE2668/PRODUCT($BG$6:BG2667)</f>
        <v>1.0003624585230897</v>
      </c>
      <c r="BG2668" s="16">
        <f t="shared" si="5951"/>
        <v>1.0003624585230897</v>
      </c>
      <c r="BH2668" s="10">
        <f t="shared" si="5952"/>
        <v>13.229736092773781</v>
      </c>
      <c r="BI2668" s="90"/>
      <c r="BJ2668" s="17">
        <f t="shared" si="5935"/>
        <v>48661</v>
      </c>
      <c r="BK2668" s="16">
        <f t="shared" si="5928"/>
        <v>13.224649032581803</v>
      </c>
      <c r="BL2668" s="10">
        <f ca="1">IFERROR(AVERAGE(INDIRECT("BK"&amp;AC2668-Template!$F$10+1):INDIRECT("BK"&amp;AC2668)),0)</f>
        <v>13.221161009002213</v>
      </c>
      <c r="BM2668" s="35"/>
      <c r="BN2668" s="86"/>
      <c r="BO2668" s="35"/>
      <c r="BP2668" s="35"/>
      <c r="BQ2668" s="35"/>
      <c r="BR2668" s="35"/>
      <c r="BS2668" s="35"/>
      <c r="BT2668" s="35"/>
      <c r="BU2668" s="35"/>
      <c r="BV2668" s="35"/>
      <c r="BW2668" s="35"/>
      <c r="BX2668" s="35"/>
      <c r="BY2668" s="35"/>
      <c r="BZ2668" s="35"/>
      <c r="CA2668" s="35"/>
      <c r="CB2668" s="35"/>
      <c r="CC2668" s="35"/>
      <c r="CD2668" s="35"/>
      <c r="CE2668" s="35"/>
      <c r="CF2668" s="35"/>
      <c r="CG2668" s="35"/>
      <c r="CH2668" s="35"/>
    </row>
    <row r="2669" spans="1:86" ht="15.6" x14ac:dyDescent="0.3">
      <c r="A2669" s="35"/>
      <c r="B2669" s="86"/>
      <c r="C2669" s="35"/>
      <c r="D2669" s="35"/>
      <c r="E2669" s="35"/>
      <c r="F2669" s="35"/>
      <c r="G2669" s="35"/>
      <c r="H2669" s="35"/>
      <c r="I2669" s="35"/>
      <c r="J2669" s="35"/>
      <c r="K2669" s="35"/>
      <c r="L2669" s="35"/>
      <c r="M2669" s="35"/>
      <c r="N2669" s="35"/>
      <c r="O2669" s="35"/>
      <c r="P2669" s="35"/>
      <c r="Q2669" s="35"/>
      <c r="R2669" s="35"/>
      <c r="S2669" s="35"/>
      <c r="T2669" s="17">
        <f t="shared" si="5929"/>
        <v>48685</v>
      </c>
      <c r="U2669" s="216">
        <f t="shared" si="5922"/>
        <v>6</v>
      </c>
      <c r="V2669" s="216">
        <f t="shared" si="5929"/>
        <v>2664</v>
      </c>
      <c r="W2669" s="16">
        <f t="shared" si="5936"/>
        <v>7.2986301369863016</v>
      </c>
      <c r="X2669" s="16" t="e">
        <f>IF(Template!$F$7="Linear interpolation",LinInterp($I$5:$I$22,$G$5:$G$22,W2669),CubicSpline($I$5:$I$22,$G$5:$G$22,W2669))</f>
        <v>#VALUE!</v>
      </c>
      <c r="Y2669" s="221" t="e">
        <f t="shared" si="5923"/>
        <v>#VALUE!</v>
      </c>
      <c r="Z2669" s="221" t="e">
        <f>Y2669/PRODUCT($AA$6:AA2668)</f>
        <v>#VALUE!</v>
      </c>
      <c r="AA2669" s="16" t="e">
        <f t="shared" si="5930"/>
        <v>#VALUE!</v>
      </c>
      <c r="AB2669" s="10" t="e">
        <f t="shared" si="5931"/>
        <v>#VALUE!</v>
      </c>
      <c r="AC2669" s="90">
        <f t="shared" si="5924"/>
        <v>2669</v>
      </c>
      <c r="AD2669" s="17">
        <f t="shared" si="5932"/>
        <v>48662</v>
      </c>
      <c r="AE2669" s="16" t="e">
        <f t="shared" si="5925"/>
        <v>#VALUE!</v>
      </c>
      <c r="AF2669" s="10">
        <f ca="1">IFERROR(AVERAGE(INDIRECT("AE"&amp;AC2669-Template!$F$10+1):INDIRECT("AE"&amp;AC2669)),0)</f>
        <v>0</v>
      </c>
      <c r="AG2669" s="35"/>
      <c r="AH2669" s="86"/>
      <c r="AI2669" s="35"/>
      <c r="AJ2669" s="35"/>
      <c r="AK2669" s="35"/>
      <c r="AL2669" s="35"/>
      <c r="AM2669" s="35"/>
      <c r="AN2669" s="35"/>
      <c r="AO2669" s="35"/>
      <c r="AP2669" s="35"/>
      <c r="AQ2669" s="35"/>
      <c r="AR2669" s="35"/>
      <c r="AS2669" s="35"/>
      <c r="AT2669" s="35"/>
      <c r="AU2669" s="35"/>
      <c r="AV2669" s="35"/>
      <c r="AW2669" s="35"/>
      <c r="AX2669" s="35"/>
      <c r="AY2669" s="35"/>
      <c r="AZ2669" s="17">
        <f t="shared" ref="AZ2669" si="6015">AZ2668+1</f>
        <v>48685</v>
      </c>
      <c r="BA2669" s="216">
        <f t="shared" si="5948"/>
        <v>6</v>
      </c>
      <c r="BB2669" s="216">
        <f t="shared" ref="BB2669" si="6016">BB2668+1</f>
        <v>2664</v>
      </c>
      <c r="BC2669" s="16">
        <f t="shared" si="5950"/>
        <v>7.2986301369863016</v>
      </c>
      <c r="BD2669" s="16">
        <f>IF(Template!$F$7="Linear interpolation",LinInterp($AO$5:$AO$18,$AM$5:$AM$18,BC2669),CubicSpline($AO$5:$AO$18,$AM$5:$AM$18,BC2669))</f>
        <v>14.14907348565086</v>
      </c>
      <c r="BE2669" s="221">
        <f t="shared" si="5885"/>
        <v>2.6270583770099463</v>
      </c>
      <c r="BF2669" s="221">
        <f>BE2669/PRODUCT($BG$6:BG2668)</f>
        <v>1.0003624642753237</v>
      </c>
      <c r="BG2669" s="16">
        <f t="shared" si="5951"/>
        <v>1.0003624585230897</v>
      </c>
      <c r="BH2669" s="10">
        <f t="shared" si="5952"/>
        <v>13.229736092773781</v>
      </c>
      <c r="BI2669" s="90"/>
      <c r="BJ2669" s="17">
        <f t="shared" si="5935"/>
        <v>48662</v>
      </c>
      <c r="BK2669" s="16">
        <f t="shared" si="5928"/>
        <v>13.224880343262523</v>
      </c>
      <c r="BL2669" s="10">
        <f ca="1">IFERROR(AVERAGE(INDIRECT("BK"&amp;AC2669-Template!$F$10+1):INDIRECT("BK"&amp;AC2669)),0)</f>
        <v>13.221405228679698</v>
      </c>
      <c r="BM2669" s="35"/>
      <c r="BN2669" s="86"/>
      <c r="BO2669" s="35"/>
      <c r="BP2669" s="35"/>
      <c r="BQ2669" s="35"/>
      <c r="BR2669" s="35"/>
      <c r="BS2669" s="35"/>
      <c r="BT2669" s="35"/>
      <c r="BU2669" s="35"/>
      <c r="BV2669" s="35"/>
      <c r="BW2669" s="35"/>
      <c r="BX2669" s="35"/>
      <c r="BY2669" s="35"/>
      <c r="BZ2669" s="35"/>
      <c r="CA2669" s="35"/>
      <c r="CB2669" s="35"/>
      <c r="CC2669" s="35"/>
      <c r="CD2669" s="35"/>
      <c r="CE2669" s="35"/>
      <c r="CF2669" s="35"/>
      <c r="CG2669" s="35"/>
      <c r="CH2669" s="35"/>
    </row>
    <row r="2670" spans="1:86" ht="15.6" x14ac:dyDescent="0.3">
      <c r="A2670" s="35"/>
      <c r="B2670" s="86"/>
      <c r="C2670" s="35"/>
      <c r="D2670" s="35"/>
      <c r="E2670" s="35"/>
      <c r="F2670" s="35"/>
      <c r="G2670" s="35"/>
      <c r="H2670" s="35"/>
      <c r="I2670" s="35"/>
      <c r="J2670" s="35"/>
      <c r="K2670" s="35"/>
      <c r="L2670" s="35"/>
      <c r="M2670" s="35"/>
      <c r="N2670" s="35"/>
      <c r="O2670" s="35"/>
      <c r="P2670" s="35"/>
      <c r="Q2670" s="35"/>
      <c r="R2670" s="35"/>
      <c r="S2670" s="35"/>
      <c r="T2670" s="17">
        <f t="shared" si="5929"/>
        <v>48686</v>
      </c>
      <c r="U2670" s="216">
        <f t="shared" si="5922"/>
        <v>7</v>
      </c>
      <c r="V2670" s="216">
        <f t="shared" si="5929"/>
        <v>2665</v>
      </c>
      <c r="W2670" s="16">
        <f t="shared" si="5936"/>
        <v>7.3013698630136989</v>
      </c>
      <c r="X2670" s="16" t="e">
        <f>IF(Template!$F$7="Linear interpolation",LinInterp($I$5:$I$22,$G$5:$G$22,W2670),CubicSpline($I$5:$I$22,$G$5:$G$22,W2670))</f>
        <v>#VALUE!</v>
      </c>
      <c r="Y2670" s="221" t="e">
        <f t="shared" si="5923"/>
        <v>#VALUE!</v>
      </c>
      <c r="Z2670" s="221" t="e">
        <f>Y2670/PRODUCT($AA$6:AA2669)</f>
        <v>#VALUE!</v>
      </c>
      <c r="AA2670" s="16" t="e">
        <f t="shared" si="5930"/>
        <v>#VALUE!</v>
      </c>
      <c r="AB2670" s="10" t="e">
        <f t="shared" si="5931"/>
        <v>#VALUE!</v>
      </c>
      <c r="AC2670" s="90">
        <f t="shared" si="5924"/>
        <v>2670</v>
      </c>
      <c r="AD2670" s="17">
        <f t="shared" si="5932"/>
        <v>48663</v>
      </c>
      <c r="AE2670" s="16" t="e">
        <f t="shared" si="5925"/>
        <v>#VALUE!</v>
      </c>
      <c r="AF2670" s="10">
        <f ca="1">IFERROR(AVERAGE(INDIRECT("AE"&amp;AC2670-Template!$F$10+1):INDIRECT("AE"&amp;AC2670)),0)</f>
        <v>0</v>
      </c>
      <c r="AG2670" s="35"/>
      <c r="AH2670" s="86"/>
      <c r="AI2670" s="35"/>
      <c r="AJ2670" s="35"/>
      <c r="AK2670" s="35"/>
      <c r="AL2670" s="35"/>
      <c r="AM2670" s="35"/>
      <c r="AN2670" s="35"/>
      <c r="AO2670" s="35"/>
      <c r="AP2670" s="35"/>
      <c r="AQ2670" s="35"/>
      <c r="AR2670" s="35"/>
      <c r="AS2670" s="35"/>
      <c r="AT2670" s="35"/>
      <c r="AU2670" s="35"/>
      <c r="AV2670" s="35"/>
      <c r="AW2670" s="35"/>
      <c r="AX2670" s="35"/>
      <c r="AY2670" s="35"/>
      <c r="AZ2670" s="17">
        <f t="shared" ref="AZ2670" si="6017">AZ2669+1</f>
        <v>48686</v>
      </c>
      <c r="BA2670" s="216">
        <f t="shared" si="5948"/>
        <v>7</v>
      </c>
      <c r="BB2670" s="216">
        <f t="shared" ref="BB2670" si="6018">BB2669+1</f>
        <v>2665</v>
      </c>
      <c r="BC2670" s="16">
        <f t="shared" si="5950"/>
        <v>7.3013698630136989</v>
      </c>
      <c r="BD2670" s="16">
        <f>IF(Template!$F$7="Linear interpolation",LinInterp($AO$5:$AO$18,$AM$5:$AM$18,BC2670),CubicSpline($AO$5:$AO$18,$AM$5:$AM$18,BC2670))</f>
        <v>14.149071023130412</v>
      </c>
      <c r="BE2670" s="221">
        <f t="shared" si="5885"/>
        <v>2.6280106068638758</v>
      </c>
      <c r="BF2670" s="221">
        <f>BE2670/PRODUCT($BG$6:BG2669)</f>
        <v>1.0003624757537624</v>
      </c>
      <c r="BG2670" s="16">
        <f t="shared" si="5951"/>
        <v>1.0003624585230897</v>
      </c>
      <c r="BH2670" s="10">
        <f t="shared" si="5952"/>
        <v>13.229736092773781</v>
      </c>
      <c r="BI2670" s="90"/>
      <c r="BJ2670" s="17">
        <f t="shared" si="5935"/>
        <v>48663</v>
      </c>
      <c r="BK2670" s="16">
        <f t="shared" si="5928"/>
        <v>13.225110745203716</v>
      </c>
      <c r="BL2670" s="10">
        <f ca="1">IFERROR(AVERAGE(INDIRECT("BK"&amp;AC2670-Template!$F$10+1):INDIRECT("BK"&amp;AC2670)),0)</f>
        <v>13.221648565537338</v>
      </c>
      <c r="BM2670" s="35"/>
      <c r="BN2670" s="86"/>
      <c r="BO2670" s="35"/>
      <c r="BP2670" s="35"/>
      <c r="BQ2670" s="35"/>
      <c r="BR2670" s="35"/>
      <c r="BS2670" s="35"/>
      <c r="BT2670" s="35"/>
      <c r="BU2670" s="35"/>
      <c r="BV2670" s="35"/>
      <c r="BW2670" s="35"/>
      <c r="BX2670" s="35"/>
      <c r="BY2670" s="35"/>
      <c r="BZ2670" s="35"/>
      <c r="CA2670" s="35"/>
      <c r="CB2670" s="35"/>
      <c r="CC2670" s="35"/>
      <c r="CD2670" s="35"/>
      <c r="CE2670" s="35"/>
      <c r="CF2670" s="35"/>
      <c r="CG2670" s="35"/>
      <c r="CH2670" s="35"/>
    </row>
    <row r="2671" spans="1:86" ht="15.6" x14ac:dyDescent="0.3">
      <c r="A2671" s="35"/>
      <c r="B2671" s="86"/>
      <c r="C2671" s="35"/>
      <c r="D2671" s="35"/>
      <c r="E2671" s="35"/>
      <c r="F2671" s="35"/>
      <c r="G2671" s="35"/>
      <c r="H2671" s="35"/>
      <c r="I2671" s="35"/>
      <c r="J2671" s="35"/>
      <c r="K2671" s="35"/>
      <c r="L2671" s="35"/>
      <c r="M2671" s="35"/>
      <c r="N2671" s="35"/>
      <c r="O2671" s="35"/>
      <c r="P2671" s="35"/>
      <c r="Q2671" s="35"/>
      <c r="R2671" s="35"/>
      <c r="S2671" s="35"/>
      <c r="T2671" s="17">
        <f t="shared" si="5929"/>
        <v>48687</v>
      </c>
      <c r="U2671" s="216">
        <f t="shared" si="5922"/>
        <v>1</v>
      </c>
      <c r="V2671" s="216">
        <f t="shared" si="5929"/>
        <v>2666</v>
      </c>
      <c r="W2671" s="16">
        <f t="shared" si="5936"/>
        <v>7.3041095890410963</v>
      </c>
      <c r="X2671" s="16" t="e">
        <f>IF(Template!$F$7="Linear interpolation",LinInterp($I$5:$I$22,$G$5:$G$22,W2671),CubicSpline($I$5:$I$22,$G$5:$G$22,W2671))</f>
        <v>#VALUE!</v>
      </c>
      <c r="Y2671" s="221" t="e">
        <f t="shared" si="5923"/>
        <v>#VALUE!</v>
      </c>
      <c r="Z2671" s="221" t="e">
        <f>Y2671/PRODUCT($AA$6:AA2670)</f>
        <v>#VALUE!</v>
      </c>
      <c r="AA2671" s="16" t="e">
        <f t="shared" si="5930"/>
        <v>#VALUE!</v>
      </c>
      <c r="AB2671" s="10" t="e">
        <f t="shared" si="5931"/>
        <v>#VALUE!</v>
      </c>
      <c r="AC2671" s="90">
        <f t="shared" si="5924"/>
        <v>2671</v>
      </c>
      <c r="AD2671" s="17">
        <f t="shared" si="5932"/>
        <v>48664</v>
      </c>
      <c r="AE2671" s="16" t="e">
        <f t="shared" si="5925"/>
        <v>#VALUE!</v>
      </c>
      <c r="AF2671" s="10">
        <f ca="1">IFERROR(AVERAGE(INDIRECT("AE"&amp;AC2671-Template!$F$10+1):INDIRECT("AE"&amp;AC2671)),0)</f>
        <v>0</v>
      </c>
      <c r="AG2671" s="35"/>
      <c r="AH2671" s="86"/>
      <c r="AI2671" s="35"/>
      <c r="AJ2671" s="35"/>
      <c r="AK2671" s="35"/>
      <c r="AL2671" s="35"/>
      <c r="AM2671" s="35"/>
      <c r="AN2671" s="35"/>
      <c r="AO2671" s="35"/>
      <c r="AP2671" s="35"/>
      <c r="AQ2671" s="35"/>
      <c r="AR2671" s="35"/>
      <c r="AS2671" s="35"/>
      <c r="AT2671" s="35"/>
      <c r="AU2671" s="35"/>
      <c r="AV2671" s="35"/>
      <c r="AW2671" s="35"/>
      <c r="AX2671" s="35"/>
      <c r="AY2671" s="35"/>
      <c r="AZ2671" s="17">
        <f t="shared" ref="AZ2671" si="6019">AZ2670+1</f>
        <v>48687</v>
      </c>
      <c r="BA2671" s="216">
        <f t="shared" si="5948"/>
        <v>1</v>
      </c>
      <c r="BB2671" s="216">
        <f t="shared" ref="BB2671" si="6020">BB2670+1</f>
        <v>2666</v>
      </c>
      <c r="BC2671" s="16">
        <f t="shared" si="5950"/>
        <v>7.3041095890410963</v>
      </c>
      <c r="BD2671" s="16">
        <f>IF(Template!$F$7="Linear interpolation",LinInterp($AO$5:$AO$18,$AM$5:$AM$18,BC2671),CubicSpline($AO$5:$AO$18,$AM$5:$AM$18,BC2671))</f>
        <v>14.149068651507111</v>
      </c>
      <c r="BE2671" s="221">
        <f t="shared" si="5885"/>
        <v>2.628963196852574</v>
      </c>
      <c r="BF2671" s="221">
        <f>BE2671/PRODUCT($BG$6:BG2670)</f>
        <v>1.0003624929323349</v>
      </c>
      <c r="BG2671" s="16">
        <f t="shared" si="5951"/>
        <v>1.0003624929323349</v>
      </c>
      <c r="BH2671" s="10">
        <f t="shared" si="5952"/>
        <v>13.230992030224709</v>
      </c>
      <c r="BI2671" s="90"/>
      <c r="BJ2671" s="17">
        <f t="shared" si="5935"/>
        <v>48664</v>
      </c>
      <c r="BK2671" s="16">
        <f t="shared" si="5928"/>
        <v>13.225110745203716</v>
      </c>
      <c r="BL2671" s="10">
        <f ca="1">IFERROR(AVERAGE(INDIRECT("BK"&amp;AC2671-Template!$F$10+1):INDIRECT("BK"&amp;AC2671)),0)</f>
        <v>13.221883368076535</v>
      </c>
      <c r="BM2671" s="35"/>
      <c r="BN2671" s="86"/>
      <c r="BO2671" s="35"/>
      <c r="BP2671" s="35"/>
      <c r="BQ2671" s="35"/>
      <c r="BR2671" s="35"/>
      <c r="BS2671" s="35"/>
      <c r="BT2671" s="35"/>
      <c r="BU2671" s="35"/>
      <c r="BV2671" s="35"/>
      <c r="BW2671" s="35"/>
      <c r="BX2671" s="35"/>
      <c r="BY2671" s="35"/>
      <c r="BZ2671" s="35"/>
      <c r="CA2671" s="35"/>
      <c r="CB2671" s="35"/>
      <c r="CC2671" s="35"/>
      <c r="CD2671" s="35"/>
      <c r="CE2671" s="35"/>
      <c r="CF2671" s="35"/>
      <c r="CG2671" s="35"/>
      <c r="CH2671" s="35"/>
    </row>
    <row r="2672" spans="1:86" ht="15.6" x14ac:dyDescent="0.3">
      <c r="A2672" s="35"/>
      <c r="B2672" s="86"/>
      <c r="C2672" s="35"/>
      <c r="D2672" s="35"/>
      <c r="E2672" s="35"/>
      <c r="F2672" s="35"/>
      <c r="G2672" s="35"/>
      <c r="H2672" s="35"/>
      <c r="I2672" s="35"/>
      <c r="J2672" s="35"/>
      <c r="K2672" s="35"/>
      <c r="L2672" s="35"/>
      <c r="M2672" s="35"/>
      <c r="N2672" s="35"/>
      <c r="O2672" s="35"/>
      <c r="P2672" s="35"/>
      <c r="Q2672" s="35"/>
      <c r="R2672" s="35"/>
      <c r="S2672" s="35"/>
      <c r="T2672" s="17">
        <f t="shared" si="5929"/>
        <v>48688</v>
      </c>
      <c r="U2672" s="216">
        <f t="shared" si="5922"/>
        <v>2</v>
      </c>
      <c r="V2672" s="216">
        <f t="shared" si="5929"/>
        <v>2667</v>
      </c>
      <c r="W2672" s="16">
        <f t="shared" si="5936"/>
        <v>7.3068493150684928</v>
      </c>
      <c r="X2672" s="16" t="e">
        <f>IF(Template!$F$7="Linear interpolation",LinInterp($I$5:$I$22,$G$5:$G$22,W2672),CubicSpline($I$5:$I$22,$G$5:$G$22,W2672))</f>
        <v>#VALUE!</v>
      </c>
      <c r="Y2672" s="221" t="e">
        <f t="shared" si="5923"/>
        <v>#VALUE!</v>
      </c>
      <c r="Z2672" s="221" t="e">
        <f>Y2672/PRODUCT($AA$6:AA2671)</f>
        <v>#VALUE!</v>
      </c>
      <c r="AA2672" s="16" t="e">
        <f t="shared" si="5930"/>
        <v>#VALUE!</v>
      </c>
      <c r="AB2672" s="10" t="e">
        <f t="shared" si="5931"/>
        <v>#VALUE!</v>
      </c>
      <c r="AC2672" s="90">
        <f t="shared" si="5924"/>
        <v>2672</v>
      </c>
      <c r="AD2672" s="17">
        <f t="shared" si="5932"/>
        <v>48665</v>
      </c>
      <c r="AE2672" s="16" t="e">
        <f t="shared" si="5925"/>
        <v>#VALUE!</v>
      </c>
      <c r="AF2672" s="10">
        <f ca="1">IFERROR(AVERAGE(INDIRECT("AE"&amp;AC2672-Template!$F$10+1):INDIRECT("AE"&amp;AC2672)),0)</f>
        <v>0</v>
      </c>
      <c r="AG2672" s="35"/>
      <c r="AH2672" s="86"/>
      <c r="AI2672" s="35"/>
      <c r="AJ2672" s="35"/>
      <c r="AK2672" s="35"/>
      <c r="AL2672" s="35"/>
      <c r="AM2672" s="35"/>
      <c r="AN2672" s="35"/>
      <c r="AO2672" s="35"/>
      <c r="AP2672" s="35"/>
      <c r="AQ2672" s="35"/>
      <c r="AR2672" s="35"/>
      <c r="AS2672" s="35"/>
      <c r="AT2672" s="35"/>
      <c r="AU2672" s="35"/>
      <c r="AV2672" s="35"/>
      <c r="AW2672" s="35"/>
      <c r="AX2672" s="35"/>
      <c r="AY2672" s="35"/>
      <c r="AZ2672" s="17">
        <f t="shared" ref="AZ2672" si="6021">AZ2671+1</f>
        <v>48688</v>
      </c>
      <c r="BA2672" s="216">
        <f t="shared" si="5948"/>
        <v>2</v>
      </c>
      <c r="BB2672" s="216">
        <f t="shared" ref="BB2672" si="6022">BB2671+1</f>
        <v>2667</v>
      </c>
      <c r="BC2672" s="16">
        <f t="shared" si="5950"/>
        <v>7.3068493150684928</v>
      </c>
      <c r="BD2672" s="16">
        <f>IF(Template!$F$7="Linear interpolation",LinInterp($AO$5:$AO$18,$AM$5:$AM$18,BC2672),CubicSpline($AO$5:$AO$18,$AM$5:$AM$18,BC2672))</f>
        <v>14.149066370270747</v>
      </c>
      <c r="BE2672" s="221">
        <f t="shared" si="5885"/>
        <v>2.6299161470487582</v>
      </c>
      <c r="BF2672" s="221">
        <f>BE2672/PRODUCT($BG$6:BG2671)</f>
        <v>1.0003624813756713</v>
      </c>
      <c r="BG2672" s="16">
        <f t="shared" si="5951"/>
        <v>1.0003624813756713</v>
      </c>
      <c r="BH2672" s="10">
        <f t="shared" si="5952"/>
        <v>13.230570212002357</v>
      </c>
      <c r="BI2672" s="90"/>
      <c r="BJ2672" s="17">
        <f t="shared" si="5935"/>
        <v>48665</v>
      </c>
      <c r="BK2672" s="16">
        <f t="shared" si="5928"/>
        <v>13.225110745203716</v>
      </c>
      <c r="BL2672" s="10">
        <f ca="1">IFERROR(AVERAGE(INDIRECT("BK"&amp;AC2672-Template!$F$10+1):INDIRECT("BK"&amp;AC2672)),0)</f>
        <v>13.222109664918243</v>
      </c>
      <c r="BM2672" s="35"/>
      <c r="BN2672" s="86"/>
      <c r="BO2672" s="35"/>
      <c r="BP2672" s="35"/>
      <c r="BQ2672" s="35"/>
      <c r="BR2672" s="35"/>
      <c r="BS2672" s="35"/>
      <c r="BT2672" s="35"/>
      <c r="BU2672" s="35"/>
      <c r="BV2672" s="35"/>
      <c r="BW2672" s="35"/>
      <c r="BX2672" s="35"/>
      <c r="BY2672" s="35"/>
      <c r="BZ2672" s="35"/>
      <c r="CA2672" s="35"/>
      <c r="CB2672" s="35"/>
      <c r="CC2672" s="35"/>
      <c r="CD2672" s="35"/>
      <c r="CE2672" s="35"/>
      <c r="CF2672" s="35"/>
      <c r="CG2672" s="35"/>
      <c r="CH2672" s="35"/>
    </row>
    <row r="2673" spans="1:86" ht="15.6" x14ac:dyDescent="0.3">
      <c r="A2673" s="35"/>
      <c r="B2673" s="86"/>
      <c r="C2673" s="35"/>
      <c r="D2673" s="35"/>
      <c r="E2673" s="35"/>
      <c r="F2673" s="35"/>
      <c r="G2673" s="35"/>
      <c r="H2673" s="35"/>
      <c r="I2673" s="35"/>
      <c r="J2673" s="35"/>
      <c r="K2673" s="35"/>
      <c r="L2673" s="35"/>
      <c r="M2673" s="35"/>
      <c r="N2673" s="35"/>
      <c r="O2673" s="35"/>
      <c r="P2673" s="35"/>
      <c r="Q2673" s="35"/>
      <c r="R2673" s="35"/>
      <c r="S2673" s="35"/>
      <c r="T2673" s="17">
        <f t="shared" si="5929"/>
        <v>48689</v>
      </c>
      <c r="U2673" s="216">
        <f t="shared" si="5922"/>
        <v>3</v>
      </c>
      <c r="V2673" s="216">
        <f t="shared" si="5929"/>
        <v>2668</v>
      </c>
      <c r="W2673" s="16">
        <f t="shared" si="5936"/>
        <v>7.3095890410958901</v>
      </c>
      <c r="X2673" s="16" t="e">
        <f>IF(Template!$F$7="Linear interpolation",LinInterp($I$5:$I$22,$G$5:$G$22,W2673),CubicSpline($I$5:$I$22,$G$5:$G$22,W2673))</f>
        <v>#VALUE!</v>
      </c>
      <c r="Y2673" s="221" t="e">
        <f t="shared" si="5923"/>
        <v>#VALUE!</v>
      </c>
      <c r="Z2673" s="221" t="e">
        <f>Y2673/PRODUCT($AA$6:AA2672)</f>
        <v>#VALUE!</v>
      </c>
      <c r="AA2673" s="16" t="e">
        <f t="shared" si="5930"/>
        <v>#VALUE!</v>
      </c>
      <c r="AB2673" s="10" t="e">
        <f t="shared" si="5931"/>
        <v>#VALUE!</v>
      </c>
      <c r="AC2673" s="90">
        <f t="shared" si="5924"/>
        <v>2673</v>
      </c>
      <c r="AD2673" s="17">
        <f t="shared" si="5932"/>
        <v>48666</v>
      </c>
      <c r="AE2673" s="16" t="e">
        <f t="shared" si="5925"/>
        <v>#VALUE!</v>
      </c>
      <c r="AF2673" s="10">
        <f ca="1">IFERROR(AVERAGE(INDIRECT("AE"&amp;AC2673-Template!$F$10+1):INDIRECT("AE"&amp;AC2673)),0)</f>
        <v>0</v>
      </c>
      <c r="AG2673" s="35"/>
      <c r="AH2673" s="86"/>
      <c r="AI2673" s="35"/>
      <c r="AJ2673" s="35"/>
      <c r="AK2673" s="35"/>
      <c r="AL2673" s="35"/>
      <c r="AM2673" s="35"/>
      <c r="AN2673" s="35"/>
      <c r="AO2673" s="35"/>
      <c r="AP2673" s="35"/>
      <c r="AQ2673" s="35"/>
      <c r="AR2673" s="35"/>
      <c r="AS2673" s="35"/>
      <c r="AT2673" s="35"/>
      <c r="AU2673" s="35"/>
      <c r="AV2673" s="35"/>
      <c r="AW2673" s="35"/>
      <c r="AX2673" s="35"/>
      <c r="AY2673" s="35"/>
      <c r="AZ2673" s="17">
        <f t="shared" ref="AZ2673" si="6023">AZ2672+1</f>
        <v>48689</v>
      </c>
      <c r="BA2673" s="216">
        <f t="shared" si="5948"/>
        <v>3</v>
      </c>
      <c r="BB2673" s="216">
        <f t="shared" ref="BB2673" si="6024">BB2672+1</f>
        <v>2668</v>
      </c>
      <c r="BC2673" s="16">
        <f t="shared" si="5950"/>
        <v>7.3095890410958901</v>
      </c>
      <c r="BD2673" s="16">
        <f>IF(Template!$F$7="Linear interpolation",LinInterp($AO$5:$AO$18,$AM$5:$AM$18,BC2673),CubicSpline($AO$5:$AO$18,$AM$5:$AM$18,BC2673))</f>
        <v>14.149064178911116</v>
      </c>
      <c r="BE2673" s="221">
        <f t="shared" si="5885"/>
        <v>2.6308694575249745</v>
      </c>
      <c r="BF2673" s="221">
        <f>BE2673/PRODUCT($BG$6:BG2672)</f>
        <v>1.0003624870235068</v>
      </c>
      <c r="BG2673" s="16">
        <f t="shared" si="5951"/>
        <v>1.0003624870235068</v>
      </c>
      <c r="BH2673" s="10">
        <f t="shared" si="5952"/>
        <v>13.230776357999297</v>
      </c>
      <c r="BI2673" s="90"/>
      <c r="BJ2673" s="17">
        <f t="shared" si="5935"/>
        <v>48666</v>
      </c>
      <c r="BK2673" s="16">
        <f t="shared" si="5928"/>
        <v>13.226484042491492</v>
      </c>
      <c r="BL2673" s="10">
        <f ca="1">IFERROR(AVERAGE(INDIRECT("BK"&amp;AC2673-Template!$F$10+1):INDIRECT("BK"&amp;AC2673)),0)</f>
        <v>13.222381738336216</v>
      </c>
      <c r="BM2673" s="35"/>
      <c r="BN2673" s="86"/>
      <c r="BO2673" s="35"/>
      <c r="BP2673" s="35"/>
      <c r="BQ2673" s="35"/>
      <c r="BR2673" s="35"/>
      <c r="BS2673" s="35"/>
      <c r="BT2673" s="35"/>
      <c r="BU2673" s="35"/>
      <c r="BV2673" s="35"/>
      <c r="BW2673" s="35"/>
      <c r="BX2673" s="35"/>
      <c r="BY2673" s="35"/>
      <c r="BZ2673" s="35"/>
      <c r="CA2673" s="35"/>
      <c r="CB2673" s="35"/>
      <c r="CC2673" s="35"/>
      <c r="CD2673" s="35"/>
      <c r="CE2673" s="35"/>
      <c r="CF2673" s="35"/>
      <c r="CG2673" s="35"/>
      <c r="CH2673" s="35"/>
    </row>
    <row r="2674" spans="1:86" ht="15.6" x14ac:dyDescent="0.3">
      <c r="A2674" s="35"/>
      <c r="B2674" s="86"/>
      <c r="C2674" s="35"/>
      <c r="D2674" s="35"/>
      <c r="E2674" s="35"/>
      <c r="F2674" s="35"/>
      <c r="G2674" s="35"/>
      <c r="H2674" s="35"/>
      <c r="I2674" s="35"/>
      <c r="J2674" s="35"/>
      <c r="K2674" s="35"/>
      <c r="L2674" s="35"/>
      <c r="M2674" s="35"/>
      <c r="N2674" s="35"/>
      <c r="O2674" s="35"/>
      <c r="P2674" s="35"/>
      <c r="Q2674" s="35"/>
      <c r="R2674" s="35"/>
      <c r="S2674" s="35"/>
      <c r="T2674" s="17">
        <f t="shared" si="5929"/>
        <v>48690</v>
      </c>
      <c r="U2674" s="216">
        <f t="shared" si="5922"/>
        <v>4</v>
      </c>
      <c r="V2674" s="216">
        <f t="shared" si="5929"/>
        <v>2669</v>
      </c>
      <c r="W2674" s="16">
        <f t="shared" si="5936"/>
        <v>7.3123287671232875</v>
      </c>
      <c r="X2674" s="16" t="e">
        <f>IF(Template!$F$7="Linear interpolation",LinInterp($I$5:$I$22,$G$5:$G$22,W2674),CubicSpline($I$5:$I$22,$G$5:$G$22,W2674))</f>
        <v>#VALUE!</v>
      </c>
      <c r="Y2674" s="221" t="e">
        <f t="shared" si="5923"/>
        <v>#VALUE!</v>
      </c>
      <c r="Z2674" s="221" t="e">
        <f>Y2674/PRODUCT($AA$6:AA2673)</f>
        <v>#VALUE!</v>
      </c>
      <c r="AA2674" s="16" t="e">
        <f t="shared" si="5930"/>
        <v>#VALUE!</v>
      </c>
      <c r="AB2674" s="10" t="e">
        <f t="shared" si="5931"/>
        <v>#VALUE!</v>
      </c>
      <c r="AC2674" s="90">
        <f t="shared" si="5924"/>
        <v>2674</v>
      </c>
      <c r="AD2674" s="17">
        <f t="shared" si="5932"/>
        <v>48667</v>
      </c>
      <c r="AE2674" s="16" t="e">
        <f t="shared" si="5925"/>
        <v>#VALUE!</v>
      </c>
      <c r="AF2674" s="10">
        <f ca="1">IFERROR(AVERAGE(INDIRECT("AE"&amp;AC2674-Template!$F$10+1):INDIRECT("AE"&amp;AC2674)),0)</f>
        <v>0</v>
      </c>
      <c r="AG2674" s="35"/>
      <c r="AH2674" s="86"/>
      <c r="AI2674" s="35"/>
      <c r="AJ2674" s="35"/>
      <c r="AK2674" s="35"/>
      <c r="AL2674" s="35"/>
      <c r="AM2674" s="35"/>
      <c r="AN2674" s="35"/>
      <c r="AO2674" s="35"/>
      <c r="AP2674" s="35"/>
      <c r="AQ2674" s="35"/>
      <c r="AR2674" s="35"/>
      <c r="AS2674" s="35"/>
      <c r="AT2674" s="35"/>
      <c r="AU2674" s="35"/>
      <c r="AV2674" s="35"/>
      <c r="AW2674" s="35"/>
      <c r="AX2674" s="35"/>
      <c r="AY2674" s="35"/>
      <c r="AZ2674" s="17">
        <f t="shared" ref="AZ2674" si="6025">AZ2673+1</f>
        <v>48690</v>
      </c>
      <c r="BA2674" s="216">
        <f t="shared" si="5948"/>
        <v>4</v>
      </c>
      <c r="BB2674" s="216">
        <f t="shared" ref="BB2674" si="6026">BB2673+1</f>
        <v>2669</v>
      </c>
      <c r="BC2674" s="16">
        <f t="shared" si="5950"/>
        <v>7.3123287671232875</v>
      </c>
      <c r="BD2674" s="16">
        <f>IF(Template!$F$7="Linear interpolation",LinInterp($AO$5:$AO$18,$AM$5:$AM$18,BC2674),CubicSpline($AO$5:$AO$18,$AM$5:$AM$18,BC2674))</f>
        <v>14.149062076918014</v>
      </c>
      <c r="BE2674" s="221">
        <f t="shared" si="5885"/>
        <v>2.6318231283536115</v>
      </c>
      <c r="BF2674" s="221">
        <f>BE2674/PRODUCT($BG$6:BG2673)</f>
        <v>1.0003624926451251</v>
      </c>
      <c r="BG2674" s="16">
        <f t="shared" si="5951"/>
        <v>1.0003624926451251</v>
      </c>
      <c r="BH2674" s="10">
        <f t="shared" si="5952"/>
        <v>13.230981547066589</v>
      </c>
      <c r="BI2674" s="90"/>
      <c r="BJ2674" s="17">
        <f t="shared" si="5935"/>
        <v>48667</v>
      </c>
      <c r="BK2674" s="16">
        <f t="shared" si="5928"/>
        <v>13.226023229572448</v>
      </c>
      <c r="BL2674" s="10">
        <f ca="1">IFERROR(AVERAGE(INDIRECT("BK"&amp;AC2674-Template!$F$10+1):INDIRECT("BK"&amp;AC2674)),0)</f>
        <v>13.222638451323549</v>
      </c>
      <c r="BM2674" s="35"/>
      <c r="BN2674" s="86"/>
      <c r="BO2674" s="35"/>
      <c r="BP2674" s="35"/>
      <c r="BQ2674" s="35"/>
      <c r="BR2674" s="35"/>
      <c r="BS2674" s="35"/>
      <c r="BT2674" s="35"/>
      <c r="BU2674" s="35"/>
      <c r="BV2674" s="35"/>
      <c r="BW2674" s="35"/>
      <c r="BX2674" s="35"/>
      <c r="BY2674" s="35"/>
      <c r="BZ2674" s="35"/>
      <c r="CA2674" s="35"/>
      <c r="CB2674" s="35"/>
      <c r="CC2674" s="35"/>
      <c r="CD2674" s="35"/>
      <c r="CE2674" s="35"/>
      <c r="CF2674" s="35"/>
      <c r="CG2674" s="35"/>
      <c r="CH2674" s="35"/>
    </row>
    <row r="2675" spans="1:86" ht="15.6" x14ac:dyDescent="0.3">
      <c r="A2675" s="35"/>
      <c r="B2675" s="86"/>
      <c r="C2675" s="35"/>
      <c r="D2675" s="35"/>
      <c r="E2675" s="35"/>
      <c r="F2675" s="35"/>
      <c r="G2675" s="35"/>
      <c r="H2675" s="35"/>
      <c r="I2675" s="35"/>
      <c r="J2675" s="35"/>
      <c r="K2675" s="35"/>
      <c r="L2675" s="35"/>
      <c r="M2675" s="35"/>
      <c r="N2675" s="35"/>
      <c r="O2675" s="35"/>
      <c r="P2675" s="35"/>
      <c r="Q2675" s="35"/>
      <c r="R2675" s="35"/>
      <c r="S2675" s="35"/>
      <c r="T2675" s="17">
        <f t="shared" si="5929"/>
        <v>48691</v>
      </c>
      <c r="U2675" s="216">
        <f t="shared" si="5922"/>
        <v>5</v>
      </c>
      <c r="V2675" s="216">
        <f t="shared" si="5929"/>
        <v>2670</v>
      </c>
      <c r="W2675" s="16">
        <f t="shared" si="5936"/>
        <v>7.3150684931506849</v>
      </c>
      <c r="X2675" s="16" t="e">
        <f>IF(Template!$F$7="Linear interpolation",LinInterp($I$5:$I$22,$G$5:$G$22,W2675),CubicSpline($I$5:$I$22,$G$5:$G$22,W2675))</f>
        <v>#VALUE!</v>
      </c>
      <c r="Y2675" s="221" t="e">
        <f t="shared" si="5923"/>
        <v>#VALUE!</v>
      </c>
      <c r="Z2675" s="221" t="e">
        <f>Y2675/PRODUCT($AA$6:AA2674)</f>
        <v>#VALUE!</v>
      </c>
      <c r="AA2675" s="16" t="e">
        <f t="shared" si="5930"/>
        <v>#VALUE!</v>
      </c>
      <c r="AB2675" s="10" t="e">
        <f t="shared" si="5931"/>
        <v>#VALUE!</v>
      </c>
      <c r="AC2675" s="90">
        <f t="shared" si="5924"/>
        <v>2675</v>
      </c>
      <c r="AD2675" s="17">
        <f t="shared" si="5932"/>
        <v>48668</v>
      </c>
      <c r="AE2675" s="16" t="e">
        <f t="shared" si="5925"/>
        <v>#VALUE!</v>
      </c>
      <c r="AF2675" s="10">
        <f ca="1">IFERROR(AVERAGE(INDIRECT("AE"&amp;AC2675-Template!$F$10+1):INDIRECT("AE"&amp;AC2675)),0)</f>
        <v>0</v>
      </c>
      <c r="AG2675" s="35"/>
      <c r="AH2675" s="86"/>
      <c r="AI2675" s="35"/>
      <c r="AJ2675" s="35"/>
      <c r="AK2675" s="35"/>
      <c r="AL2675" s="35"/>
      <c r="AM2675" s="35"/>
      <c r="AN2675" s="35"/>
      <c r="AO2675" s="35"/>
      <c r="AP2675" s="35"/>
      <c r="AQ2675" s="35"/>
      <c r="AR2675" s="35"/>
      <c r="AS2675" s="35"/>
      <c r="AT2675" s="35"/>
      <c r="AU2675" s="35"/>
      <c r="AV2675" s="35"/>
      <c r="AW2675" s="35"/>
      <c r="AX2675" s="35"/>
      <c r="AY2675" s="35"/>
      <c r="AZ2675" s="17">
        <f t="shared" ref="AZ2675" si="6027">AZ2674+1</f>
        <v>48691</v>
      </c>
      <c r="BA2675" s="216">
        <f t="shared" si="5948"/>
        <v>5</v>
      </c>
      <c r="BB2675" s="216">
        <f t="shared" ref="BB2675" si="6028">BB2674+1</f>
        <v>2670</v>
      </c>
      <c r="BC2675" s="16">
        <f t="shared" si="5950"/>
        <v>7.3150684931506849</v>
      </c>
      <c r="BD2675" s="16">
        <f>IF(Template!$F$7="Linear interpolation",LinInterp($AO$5:$AO$18,$AM$5:$AM$18,BC2675),CubicSpline($AO$5:$AO$18,$AM$5:$AM$18,BC2675))</f>
        <v>14.149060063781233</v>
      </c>
      <c r="BE2675" s="221">
        <f t="shared" ref="BE2675:BE2738" si="6029">(1+(BD2675/100))^BC2675</f>
        <v>2.6327771596068663</v>
      </c>
      <c r="BF2675" s="221">
        <f>BE2675/PRODUCT($BG$6:BG2674)</f>
        <v>1.0003624982404693</v>
      </c>
      <c r="BG2675" s="16">
        <f t="shared" si="5951"/>
        <v>1.0003624982404693</v>
      </c>
      <c r="BH2675" s="10">
        <f t="shared" si="5952"/>
        <v>13.231185777129451</v>
      </c>
      <c r="BI2675" s="90"/>
      <c r="BJ2675" s="17">
        <f t="shared" si="5935"/>
        <v>48668</v>
      </c>
      <c r="BK2675" s="16">
        <f t="shared" si="5928"/>
        <v>13.226249060851902</v>
      </c>
      <c r="BL2675" s="10">
        <f ca="1">IFERROR(AVERAGE(INDIRECT("BK"&amp;AC2675-Template!$F$10+1):INDIRECT("BK"&amp;AC2675)),0)</f>
        <v>13.222851944943617</v>
      </c>
      <c r="BM2675" s="35"/>
      <c r="BN2675" s="86"/>
      <c r="BO2675" s="35"/>
      <c r="BP2675" s="35"/>
      <c r="BQ2675" s="35"/>
      <c r="BR2675" s="35"/>
      <c r="BS2675" s="35"/>
      <c r="BT2675" s="35"/>
      <c r="BU2675" s="35"/>
      <c r="BV2675" s="35"/>
      <c r="BW2675" s="35"/>
      <c r="BX2675" s="35"/>
      <c r="BY2675" s="35"/>
      <c r="BZ2675" s="35"/>
      <c r="CA2675" s="35"/>
      <c r="CB2675" s="35"/>
      <c r="CC2675" s="35"/>
      <c r="CD2675" s="35"/>
      <c r="CE2675" s="35"/>
      <c r="CF2675" s="35"/>
      <c r="CG2675" s="35"/>
      <c r="CH2675" s="35"/>
    </row>
    <row r="2676" spans="1:86" ht="15.6" x14ac:dyDescent="0.3">
      <c r="A2676" s="35"/>
      <c r="B2676" s="86"/>
      <c r="C2676" s="35"/>
      <c r="D2676" s="35"/>
      <c r="E2676" s="35"/>
      <c r="F2676" s="35"/>
      <c r="G2676" s="35"/>
      <c r="H2676" s="35"/>
      <c r="I2676" s="35"/>
      <c r="J2676" s="35"/>
      <c r="K2676" s="35"/>
      <c r="L2676" s="35"/>
      <c r="M2676" s="35"/>
      <c r="N2676" s="35"/>
      <c r="O2676" s="35"/>
      <c r="P2676" s="35"/>
      <c r="Q2676" s="35"/>
      <c r="R2676" s="35"/>
      <c r="S2676" s="35"/>
      <c r="T2676" s="17">
        <f t="shared" si="5929"/>
        <v>48692</v>
      </c>
      <c r="U2676" s="216">
        <f t="shared" si="5922"/>
        <v>6</v>
      </c>
      <c r="V2676" s="216">
        <f t="shared" si="5929"/>
        <v>2671</v>
      </c>
      <c r="W2676" s="16">
        <f t="shared" si="5936"/>
        <v>7.3178082191780822</v>
      </c>
      <c r="X2676" s="16" t="e">
        <f>IF(Template!$F$7="Linear interpolation",LinInterp($I$5:$I$22,$G$5:$G$22,W2676),CubicSpline($I$5:$I$22,$G$5:$G$22,W2676))</f>
        <v>#VALUE!</v>
      </c>
      <c r="Y2676" s="221" t="e">
        <f t="shared" si="5923"/>
        <v>#VALUE!</v>
      </c>
      <c r="Z2676" s="221" t="e">
        <f>Y2676/PRODUCT($AA$6:AA2675)</f>
        <v>#VALUE!</v>
      </c>
      <c r="AA2676" s="16" t="e">
        <f t="shared" si="5930"/>
        <v>#VALUE!</v>
      </c>
      <c r="AB2676" s="10" t="e">
        <f t="shared" si="5931"/>
        <v>#VALUE!</v>
      </c>
      <c r="AC2676" s="90">
        <f t="shared" si="5924"/>
        <v>2676</v>
      </c>
      <c r="AD2676" s="17">
        <f t="shared" si="5932"/>
        <v>48669</v>
      </c>
      <c r="AE2676" s="16" t="e">
        <f t="shared" si="5925"/>
        <v>#VALUE!</v>
      </c>
      <c r="AF2676" s="10">
        <f ca="1">IFERROR(AVERAGE(INDIRECT("AE"&amp;AC2676-Template!$F$10+1):INDIRECT("AE"&amp;AC2676)),0)</f>
        <v>0</v>
      </c>
      <c r="AG2676" s="35"/>
      <c r="AH2676" s="86"/>
      <c r="AI2676" s="35"/>
      <c r="AJ2676" s="35"/>
      <c r="AK2676" s="35"/>
      <c r="AL2676" s="35"/>
      <c r="AM2676" s="35"/>
      <c r="AN2676" s="35"/>
      <c r="AO2676" s="35"/>
      <c r="AP2676" s="35"/>
      <c r="AQ2676" s="35"/>
      <c r="AR2676" s="35"/>
      <c r="AS2676" s="35"/>
      <c r="AT2676" s="35"/>
      <c r="AU2676" s="35"/>
      <c r="AV2676" s="35"/>
      <c r="AW2676" s="35"/>
      <c r="AX2676" s="35"/>
      <c r="AY2676" s="35"/>
      <c r="AZ2676" s="17">
        <f t="shared" ref="AZ2676" si="6030">AZ2675+1</f>
        <v>48692</v>
      </c>
      <c r="BA2676" s="216">
        <f t="shared" si="5948"/>
        <v>6</v>
      </c>
      <c r="BB2676" s="216">
        <f t="shared" ref="BB2676" si="6031">BB2675+1</f>
        <v>2671</v>
      </c>
      <c r="BC2676" s="16">
        <f t="shared" si="5950"/>
        <v>7.3178082191780822</v>
      </c>
      <c r="BD2676" s="16">
        <f>IF(Template!$F$7="Linear interpolation",LinInterp($AO$5:$AO$18,$AM$5:$AM$18,BC2676),CubicSpline($AO$5:$AO$18,$AM$5:$AM$18,BC2676))</f>
        <v>14.149058138990569</v>
      </c>
      <c r="BE2676" s="221">
        <f t="shared" si="6029"/>
        <v>2.6337315513567798</v>
      </c>
      <c r="BF2676" s="221">
        <f>BE2676/PRODUCT($BG$6:BG2675)</f>
        <v>1.0003625038094968</v>
      </c>
      <c r="BG2676" s="16">
        <f t="shared" si="5951"/>
        <v>1.0003624982404693</v>
      </c>
      <c r="BH2676" s="10">
        <f t="shared" si="5952"/>
        <v>13.231185777129451</v>
      </c>
      <c r="BI2676" s="90"/>
      <c r="BJ2676" s="17">
        <f t="shared" si="5935"/>
        <v>48669</v>
      </c>
      <c r="BK2676" s="16">
        <f t="shared" si="5928"/>
        <v>13.22647397267751</v>
      </c>
      <c r="BL2676" s="10">
        <f ca="1">IFERROR(AVERAGE(INDIRECT("BK"&amp;AC2676-Template!$F$10+1):INDIRECT("BK"&amp;AC2676)),0)</f>
        <v>13.223089947321277</v>
      </c>
      <c r="BM2676" s="35"/>
      <c r="BN2676" s="86"/>
      <c r="BO2676" s="35"/>
      <c r="BP2676" s="35"/>
      <c r="BQ2676" s="35"/>
      <c r="BR2676" s="35"/>
      <c r="BS2676" s="35"/>
      <c r="BT2676" s="35"/>
      <c r="BU2676" s="35"/>
      <c r="BV2676" s="35"/>
      <c r="BW2676" s="35"/>
      <c r="BX2676" s="35"/>
      <c r="BY2676" s="35"/>
      <c r="BZ2676" s="35"/>
      <c r="CA2676" s="35"/>
      <c r="CB2676" s="35"/>
      <c r="CC2676" s="35"/>
      <c r="CD2676" s="35"/>
      <c r="CE2676" s="35"/>
      <c r="CF2676" s="35"/>
      <c r="CG2676" s="35"/>
      <c r="CH2676" s="35"/>
    </row>
    <row r="2677" spans="1:86" ht="15.6" x14ac:dyDescent="0.3">
      <c r="A2677" s="35"/>
      <c r="B2677" s="86"/>
      <c r="C2677" s="35"/>
      <c r="D2677" s="35"/>
      <c r="E2677" s="35"/>
      <c r="F2677" s="35"/>
      <c r="G2677" s="35"/>
      <c r="H2677" s="35"/>
      <c r="I2677" s="35"/>
      <c r="J2677" s="35"/>
      <c r="K2677" s="35"/>
      <c r="L2677" s="35"/>
      <c r="M2677" s="35"/>
      <c r="N2677" s="35"/>
      <c r="O2677" s="35"/>
      <c r="P2677" s="35"/>
      <c r="Q2677" s="35"/>
      <c r="R2677" s="35"/>
      <c r="S2677" s="35"/>
      <c r="T2677" s="17">
        <f t="shared" si="5929"/>
        <v>48693</v>
      </c>
      <c r="U2677" s="216">
        <f t="shared" si="5922"/>
        <v>7</v>
      </c>
      <c r="V2677" s="216">
        <f t="shared" si="5929"/>
        <v>2672</v>
      </c>
      <c r="W2677" s="16">
        <f t="shared" si="5936"/>
        <v>7.3205479452054796</v>
      </c>
      <c r="X2677" s="16" t="e">
        <f>IF(Template!$F$7="Linear interpolation",LinInterp($I$5:$I$22,$G$5:$G$22,W2677),CubicSpline($I$5:$I$22,$G$5:$G$22,W2677))</f>
        <v>#VALUE!</v>
      </c>
      <c r="Y2677" s="221" t="e">
        <f t="shared" si="5923"/>
        <v>#VALUE!</v>
      </c>
      <c r="Z2677" s="221" t="e">
        <f>Y2677/PRODUCT($AA$6:AA2676)</f>
        <v>#VALUE!</v>
      </c>
      <c r="AA2677" s="16" t="e">
        <f t="shared" si="5930"/>
        <v>#VALUE!</v>
      </c>
      <c r="AB2677" s="10" t="e">
        <f t="shared" si="5931"/>
        <v>#VALUE!</v>
      </c>
      <c r="AC2677" s="90">
        <f t="shared" si="5924"/>
        <v>2677</v>
      </c>
      <c r="AD2677" s="17">
        <f t="shared" si="5932"/>
        <v>48670</v>
      </c>
      <c r="AE2677" s="16" t="e">
        <f t="shared" si="5925"/>
        <v>#VALUE!</v>
      </c>
      <c r="AF2677" s="10">
        <f ca="1">IFERROR(AVERAGE(INDIRECT("AE"&amp;AC2677-Template!$F$10+1):INDIRECT("AE"&amp;AC2677)),0)</f>
        <v>0</v>
      </c>
      <c r="AG2677" s="35"/>
      <c r="AH2677" s="86"/>
      <c r="AI2677" s="35"/>
      <c r="AJ2677" s="35"/>
      <c r="AK2677" s="35"/>
      <c r="AL2677" s="35"/>
      <c r="AM2677" s="35"/>
      <c r="AN2677" s="35"/>
      <c r="AO2677" s="35"/>
      <c r="AP2677" s="35"/>
      <c r="AQ2677" s="35"/>
      <c r="AR2677" s="35"/>
      <c r="AS2677" s="35"/>
      <c r="AT2677" s="35"/>
      <c r="AU2677" s="35"/>
      <c r="AV2677" s="35"/>
      <c r="AW2677" s="35"/>
      <c r="AX2677" s="35"/>
      <c r="AY2677" s="35"/>
      <c r="AZ2677" s="17">
        <f t="shared" ref="AZ2677" si="6032">AZ2676+1</f>
        <v>48693</v>
      </c>
      <c r="BA2677" s="216">
        <f t="shared" si="5948"/>
        <v>7</v>
      </c>
      <c r="BB2677" s="216">
        <f t="shared" ref="BB2677" si="6033">BB2676+1</f>
        <v>2672</v>
      </c>
      <c r="BC2677" s="16">
        <f t="shared" si="5950"/>
        <v>7.3205479452054796</v>
      </c>
      <c r="BD2677" s="16">
        <f>IF(Template!$F$7="Linear interpolation",LinInterp($AO$5:$AO$18,$AM$5:$AM$18,BC2677),CubicSpline($AO$5:$AO$18,$AM$5:$AM$18,BC2677))</f>
        <v>14.149056302035815</v>
      </c>
      <c r="BE2677" s="221">
        <f t="shared" si="6029"/>
        <v>2.6346863036752151</v>
      </c>
      <c r="BF2677" s="221">
        <f>BE2677/PRODUCT($BG$6:BG2676)</f>
        <v>1.0003625149211834</v>
      </c>
      <c r="BG2677" s="16">
        <f t="shared" si="5951"/>
        <v>1.0003624982404693</v>
      </c>
      <c r="BH2677" s="10">
        <f t="shared" si="5952"/>
        <v>13.231185777129451</v>
      </c>
      <c r="BI2677" s="90"/>
      <c r="BJ2677" s="17">
        <f t="shared" si="5935"/>
        <v>48670</v>
      </c>
      <c r="BK2677" s="16">
        <f t="shared" si="5928"/>
        <v>13.226697963112265</v>
      </c>
      <c r="BL2677" s="10">
        <f ca="1">IFERROR(AVERAGE(INDIRECT("BK"&amp;AC2677-Template!$F$10+1):INDIRECT("BK"&amp;AC2677)),0)</f>
        <v>13.223327054352033</v>
      </c>
      <c r="BM2677" s="35"/>
      <c r="BN2677" s="86"/>
      <c r="BO2677" s="35"/>
      <c r="BP2677" s="35"/>
      <c r="BQ2677" s="35"/>
      <c r="BR2677" s="35"/>
      <c r="BS2677" s="35"/>
      <c r="BT2677" s="35"/>
      <c r="BU2677" s="35"/>
      <c r="BV2677" s="35"/>
      <c r="BW2677" s="35"/>
      <c r="BX2677" s="35"/>
      <c r="BY2677" s="35"/>
      <c r="BZ2677" s="35"/>
      <c r="CA2677" s="35"/>
      <c r="CB2677" s="35"/>
      <c r="CC2677" s="35"/>
      <c r="CD2677" s="35"/>
      <c r="CE2677" s="35"/>
      <c r="CF2677" s="35"/>
      <c r="CG2677" s="35"/>
      <c r="CH2677" s="35"/>
    </row>
    <row r="2678" spans="1:86" ht="15.6" x14ac:dyDescent="0.3">
      <c r="A2678" s="35"/>
      <c r="B2678" s="86"/>
      <c r="C2678" s="35"/>
      <c r="D2678" s="35"/>
      <c r="E2678" s="35"/>
      <c r="F2678" s="35"/>
      <c r="G2678" s="35"/>
      <c r="H2678" s="35"/>
      <c r="I2678" s="35"/>
      <c r="J2678" s="35"/>
      <c r="K2678" s="35"/>
      <c r="L2678" s="35"/>
      <c r="M2678" s="35"/>
      <c r="N2678" s="35"/>
      <c r="O2678" s="35"/>
      <c r="P2678" s="35"/>
      <c r="Q2678" s="35"/>
      <c r="R2678" s="35"/>
      <c r="S2678" s="35"/>
      <c r="T2678" s="17">
        <f t="shared" si="5929"/>
        <v>48694</v>
      </c>
      <c r="U2678" s="216">
        <f t="shared" si="5922"/>
        <v>1</v>
      </c>
      <c r="V2678" s="216">
        <f t="shared" si="5929"/>
        <v>2673</v>
      </c>
      <c r="W2678" s="16">
        <f t="shared" si="5936"/>
        <v>7.3232876712328769</v>
      </c>
      <c r="X2678" s="16" t="e">
        <f>IF(Template!$F$7="Linear interpolation",LinInterp($I$5:$I$22,$G$5:$G$22,W2678),CubicSpline($I$5:$I$22,$G$5:$G$22,W2678))</f>
        <v>#VALUE!</v>
      </c>
      <c r="Y2678" s="221" t="e">
        <f t="shared" si="5923"/>
        <v>#VALUE!</v>
      </c>
      <c r="Z2678" s="221" t="e">
        <f>Y2678/PRODUCT($AA$6:AA2677)</f>
        <v>#VALUE!</v>
      </c>
      <c r="AA2678" s="16" t="e">
        <f t="shared" si="5930"/>
        <v>#VALUE!</v>
      </c>
      <c r="AB2678" s="10" t="e">
        <f t="shared" si="5931"/>
        <v>#VALUE!</v>
      </c>
      <c r="AC2678" s="90">
        <f t="shared" si="5924"/>
        <v>2678</v>
      </c>
      <c r="AD2678" s="17">
        <f t="shared" si="5932"/>
        <v>48671</v>
      </c>
      <c r="AE2678" s="16" t="e">
        <f t="shared" si="5925"/>
        <v>#VALUE!</v>
      </c>
      <c r="AF2678" s="10">
        <f ca="1">IFERROR(AVERAGE(INDIRECT("AE"&amp;AC2678-Template!$F$10+1):INDIRECT("AE"&amp;AC2678)),0)</f>
        <v>0</v>
      </c>
      <c r="AG2678" s="35"/>
      <c r="AH2678" s="86"/>
      <c r="AI2678" s="35"/>
      <c r="AJ2678" s="35"/>
      <c r="AK2678" s="35"/>
      <c r="AL2678" s="35"/>
      <c r="AM2678" s="35"/>
      <c r="AN2678" s="35"/>
      <c r="AO2678" s="35"/>
      <c r="AP2678" s="35"/>
      <c r="AQ2678" s="35"/>
      <c r="AR2678" s="35"/>
      <c r="AS2678" s="35"/>
      <c r="AT2678" s="35"/>
      <c r="AU2678" s="35"/>
      <c r="AV2678" s="35"/>
      <c r="AW2678" s="35"/>
      <c r="AX2678" s="35"/>
      <c r="AY2678" s="35"/>
      <c r="AZ2678" s="17">
        <f t="shared" ref="AZ2678" si="6034">AZ2677+1</f>
        <v>48694</v>
      </c>
      <c r="BA2678" s="216">
        <f t="shared" si="5948"/>
        <v>1</v>
      </c>
      <c r="BB2678" s="216">
        <f t="shared" ref="BB2678" si="6035">BB2677+1</f>
        <v>2673</v>
      </c>
      <c r="BC2678" s="16">
        <f t="shared" si="5950"/>
        <v>7.3232876712328769</v>
      </c>
      <c r="BD2678" s="16">
        <f>IF(Template!$F$7="Linear interpolation",LinInterp($AO$5:$AO$18,$AM$5:$AM$18,BC2678),CubicSpline($AO$5:$AO$18,$AM$5:$AM$18,BC2678))</f>
        <v>14.149054552406767</v>
      </c>
      <c r="BE2678" s="221">
        <f t="shared" si="6029"/>
        <v>2.6356414166338547</v>
      </c>
      <c r="BF2678" s="221">
        <f>BE2678/PRODUCT($BG$6:BG2677)</f>
        <v>1.0003625315491096</v>
      </c>
      <c r="BG2678" s="16">
        <f t="shared" si="5951"/>
        <v>1.0003625315491096</v>
      </c>
      <c r="BH2678" s="10">
        <f t="shared" si="5952"/>
        <v>13.23240154250005</v>
      </c>
      <c r="BI2678" s="90"/>
      <c r="BJ2678" s="17">
        <f t="shared" si="5935"/>
        <v>48671</v>
      </c>
      <c r="BK2678" s="16">
        <f t="shared" si="5928"/>
        <v>13.226697963112265</v>
      </c>
      <c r="BL2678" s="10">
        <f ca="1">IFERROR(AVERAGE(INDIRECT("BK"&amp;AC2678-Template!$F$10+1):INDIRECT("BK"&amp;AC2678)),0)</f>
        <v>13.223555828670486</v>
      </c>
      <c r="BM2678" s="35"/>
      <c r="BN2678" s="86"/>
      <c r="BO2678" s="35"/>
      <c r="BP2678" s="35"/>
      <c r="BQ2678" s="35"/>
      <c r="BR2678" s="35"/>
      <c r="BS2678" s="35"/>
      <c r="BT2678" s="35"/>
      <c r="BU2678" s="35"/>
      <c r="BV2678" s="35"/>
      <c r="BW2678" s="35"/>
      <c r="BX2678" s="35"/>
      <c r="BY2678" s="35"/>
      <c r="BZ2678" s="35"/>
      <c r="CA2678" s="35"/>
      <c r="CB2678" s="35"/>
      <c r="CC2678" s="35"/>
      <c r="CD2678" s="35"/>
      <c r="CE2678" s="35"/>
      <c r="CF2678" s="35"/>
      <c r="CG2678" s="35"/>
      <c r="CH2678" s="35"/>
    </row>
    <row r="2679" spans="1:86" ht="15.6" x14ac:dyDescent="0.3">
      <c r="A2679" s="35"/>
      <c r="B2679" s="86"/>
      <c r="C2679" s="35"/>
      <c r="D2679" s="35"/>
      <c r="E2679" s="35"/>
      <c r="F2679" s="35"/>
      <c r="G2679" s="35"/>
      <c r="H2679" s="35"/>
      <c r="I2679" s="35"/>
      <c r="J2679" s="35"/>
      <c r="K2679" s="35"/>
      <c r="L2679" s="35"/>
      <c r="M2679" s="35"/>
      <c r="N2679" s="35"/>
      <c r="O2679" s="35"/>
      <c r="P2679" s="35"/>
      <c r="Q2679" s="35"/>
      <c r="R2679" s="35"/>
      <c r="S2679" s="35"/>
      <c r="T2679" s="17">
        <f t="shared" si="5929"/>
        <v>48695</v>
      </c>
      <c r="U2679" s="216">
        <f t="shared" si="5922"/>
        <v>2</v>
      </c>
      <c r="V2679" s="216">
        <f t="shared" si="5929"/>
        <v>2674</v>
      </c>
      <c r="W2679" s="16">
        <f t="shared" si="5936"/>
        <v>7.3260273972602743</v>
      </c>
      <c r="X2679" s="16" t="e">
        <f>IF(Template!$F$7="Linear interpolation",LinInterp($I$5:$I$22,$G$5:$G$22,W2679),CubicSpline($I$5:$I$22,$G$5:$G$22,W2679))</f>
        <v>#VALUE!</v>
      </c>
      <c r="Y2679" s="221" t="e">
        <f t="shared" si="5923"/>
        <v>#VALUE!</v>
      </c>
      <c r="Z2679" s="221" t="e">
        <f>Y2679/PRODUCT($AA$6:AA2678)</f>
        <v>#VALUE!</v>
      </c>
      <c r="AA2679" s="16" t="e">
        <f t="shared" si="5930"/>
        <v>#VALUE!</v>
      </c>
      <c r="AB2679" s="10" t="e">
        <f t="shared" si="5931"/>
        <v>#VALUE!</v>
      </c>
      <c r="AC2679" s="90">
        <f t="shared" si="5924"/>
        <v>2679</v>
      </c>
      <c r="AD2679" s="17">
        <f t="shared" si="5932"/>
        <v>48672</v>
      </c>
      <c r="AE2679" s="16" t="e">
        <f t="shared" si="5925"/>
        <v>#VALUE!</v>
      </c>
      <c r="AF2679" s="10">
        <f ca="1">IFERROR(AVERAGE(INDIRECT("AE"&amp;AC2679-Template!$F$10+1):INDIRECT("AE"&amp;AC2679)),0)</f>
        <v>0</v>
      </c>
      <c r="AG2679" s="35"/>
      <c r="AH2679" s="86"/>
      <c r="AI2679" s="35"/>
      <c r="AJ2679" s="35"/>
      <c r="AK2679" s="35"/>
      <c r="AL2679" s="35"/>
      <c r="AM2679" s="35"/>
      <c r="AN2679" s="35"/>
      <c r="AO2679" s="35"/>
      <c r="AP2679" s="35"/>
      <c r="AQ2679" s="35"/>
      <c r="AR2679" s="35"/>
      <c r="AS2679" s="35"/>
      <c r="AT2679" s="35"/>
      <c r="AU2679" s="35"/>
      <c r="AV2679" s="35"/>
      <c r="AW2679" s="35"/>
      <c r="AX2679" s="35"/>
      <c r="AY2679" s="35"/>
      <c r="AZ2679" s="17">
        <f t="shared" ref="AZ2679" si="6036">AZ2678+1</f>
        <v>48695</v>
      </c>
      <c r="BA2679" s="216">
        <f t="shared" si="5948"/>
        <v>2</v>
      </c>
      <c r="BB2679" s="216">
        <f t="shared" ref="BB2679" si="6037">BB2678+1</f>
        <v>2674</v>
      </c>
      <c r="BC2679" s="16">
        <f t="shared" si="5950"/>
        <v>7.3260273972602743</v>
      </c>
      <c r="BD2679" s="16">
        <f>IF(Template!$F$7="Linear interpolation",LinInterp($AO$5:$AO$18,$AM$5:$AM$18,BC2679),CubicSpline($AO$5:$AO$18,$AM$5:$AM$18,BC2679))</f>
        <v>14.149052889593218</v>
      </c>
      <c r="BE2679" s="221">
        <f t="shared" si="6029"/>
        <v>2.6365968903042236</v>
      </c>
      <c r="BF2679" s="221">
        <f>BE2679/PRODUCT($BG$6:BG2678)</f>
        <v>1.0003625203581714</v>
      </c>
      <c r="BG2679" s="16">
        <f t="shared" si="5951"/>
        <v>1.0003625203581714</v>
      </c>
      <c r="BH2679" s="10">
        <f t="shared" si="5952"/>
        <v>13.231993073256621</v>
      </c>
      <c r="BI2679" s="90"/>
      <c r="BJ2679" s="17">
        <f t="shared" si="5935"/>
        <v>48672</v>
      </c>
      <c r="BK2679" s="16">
        <f t="shared" si="5928"/>
        <v>13.226697963112265</v>
      </c>
      <c r="BL2679" s="10">
        <f ca="1">IFERROR(AVERAGE(INDIRECT("BK"&amp;AC2679-Template!$F$10+1):INDIRECT("BK"&amp;AC2679)),0)</f>
        <v>13.223776299315244</v>
      </c>
      <c r="BM2679" s="35"/>
      <c r="BN2679" s="86"/>
      <c r="BO2679" s="35"/>
      <c r="BP2679" s="35"/>
      <c r="BQ2679" s="35"/>
      <c r="BR2679" s="35"/>
      <c r="BS2679" s="35"/>
      <c r="BT2679" s="35"/>
      <c r="BU2679" s="35"/>
      <c r="BV2679" s="35"/>
      <c r="BW2679" s="35"/>
      <c r="BX2679" s="35"/>
      <c r="BY2679" s="35"/>
      <c r="BZ2679" s="35"/>
      <c r="CA2679" s="35"/>
      <c r="CB2679" s="35"/>
      <c r="CC2679" s="35"/>
      <c r="CD2679" s="35"/>
      <c r="CE2679" s="35"/>
      <c r="CF2679" s="35"/>
      <c r="CG2679" s="35"/>
      <c r="CH2679" s="35"/>
    </row>
    <row r="2680" spans="1:86" ht="15.6" x14ac:dyDescent="0.3">
      <c r="A2680" s="35"/>
      <c r="B2680" s="86"/>
      <c r="C2680" s="35"/>
      <c r="D2680" s="35"/>
      <c r="E2680" s="35"/>
      <c r="F2680" s="35"/>
      <c r="G2680" s="35"/>
      <c r="H2680" s="35"/>
      <c r="I2680" s="35"/>
      <c r="J2680" s="35"/>
      <c r="K2680" s="35"/>
      <c r="L2680" s="35"/>
      <c r="M2680" s="35"/>
      <c r="N2680" s="35"/>
      <c r="O2680" s="35"/>
      <c r="P2680" s="35"/>
      <c r="Q2680" s="35"/>
      <c r="R2680" s="35"/>
      <c r="S2680" s="35"/>
      <c r="T2680" s="17">
        <f t="shared" si="5929"/>
        <v>48696</v>
      </c>
      <c r="U2680" s="216">
        <f t="shared" si="5922"/>
        <v>3</v>
      </c>
      <c r="V2680" s="216">
        <f t="shared" si="5929"/>
        <v>2675</v>
      </c>
      <c r="W2680" s="16">
        <f t="shared" si="5936"/>
        <v>7.3287671232876717</v>
      </c>
      <c r="X2680" s="16" t="e">
        <f>IF(Template!$F$7="Linear interpolation",LinInterp($I$5:$I$22,$G$5:$G$22,W2680),CubicSpline($I$5:$I$22,$G$5:$G$22,W2680))</f>
        <v>#VALUE!</v>
      </c>
      <c r="Y2680" s="221" t="e">
        <f t="shared" si="5923"/>
        <v>#VALUE!</v>
      </c>
      <c r="Z2680" s="221" t="e">
        <f>Y2680/PRODUCT($AA$6:AA2679)</f>
        <v>#VALUE!</v>
      </c>
      <c r="AA2680" s="16" t="e">
        <f t="shared" si="5930"/>
        <v>#VALUE!</v>
      </c>
      <c r="AB2680" s="10" t="e">
        <f t="shared" si="5931"/>
        <v>#VALUE!</v>
      </c>
      <c r="AC2680" s="90">
        <f t="shared" si="5924"/>
        <v>2680</v>
      </c>
      <c r="AD2680" s="17">
        <f t="shared" si="5932"/>
        <v>48673</v>
      </c>
      <c r="AE2680" s="16" t="e">
        <f t="shared" si="5925"/>
        <v>#VALUE!</v>
      </c>
      <c r="AF2680" s="10">
        <f ca="1">IFERROR(AVERAGE(INDIRECT("AE"&amp;AC2680-Template!$F$10+1):INDIRECT("AE"&amp;AC2680)),0)</f>
        <v>0</v>
      </c>
      <c r="AG2680" s="35"/>
      <c r="AH2680" s="86"/>
      <c r="AI2680" s="35"/>
      <c r="AJ2680" s="35"/>
      <c r="AK2680" s="35"/>
      <c r="AL2680" s="35"/>
      <c r="AM2680" s="35"/>
      <c r="AN2680" s="35"/>
      <c r="AO2680" s="35"/>
      <c r="AP2680" s="35"/>
      <c r="AQ2680" s="35"/>
      <c r="AR2680" s="35"/>
      <c r="AS2680" s="35"/>
      <c r="AT2680" s="35"/>
      <c r="AU2680" s="35"/>
      <c r="AV2680" s="35"/>
      <c r="AW2680" s="35"/>
      <c r="AX2680" s="35"/>
      <c r="AY2680" s="35"/>
      <c r="AZ2680" s="17">
        <f t="shared" ref="AZ2680" si="6038">AZ2679+1</f>
        <v>48696</v>
      </c>
      <c r="BA2680" s="216">
        <f t="shared" si="5948"/>
        <v>3</v>
      </c>
      <c r="BB2680" s="216">
        <f t="shared" ref="BB2680" si="6039">BB2679+1</f>
        <v>2675</v>
      </c>
      <c r="BC2680" s="16">
        <f t="shared" si="5950"/>
        <v>7.3287671232876717</v>
      </c>
      <c r="BD2680" s="16">
        <f>IF(Template!$F$7="Linear interpolation",LinInterp($AO$5:$AO$18,$AM$5:$AM$18,BC2680),CubicSpline($AO$5:$AO$18,$AM$5:$AM$18,BC2680))</f>
        <v>14.149051313084964</v>
      </c>
      <c r="BE2680" s="221">
        <f t="shared" si="6029"/>
        <v>2.6375527247576671</v>
      </c>
      <c r="BF2680" s="221">
        <f>BE2680/PRODUCT($BG$6:BG2679)</f>
        <v>1.0003625258214324</v>
      </c>
      <c r="BG2680" s="16">
        <f t="shared" si="5951"/>
        <v>1.0003625258214324</v>
      </c>
      <c r="BH2680" s="10">
        <f t="shared" si="5952"/>
        <v>13.232192482281469</v>
      </c>
      <c r="BI2680" s="90"/>
      <c r="BJ2680" s="17">
        <f t="shared" si="5935"/>
        <v>48673</v>
      </c>
      <c r="BK2680" s="16">
        <f t="shared" si="5928"/>
        <v>13.228032666501521</v>
      </c>
      <c r="BL2680" s="10">
        <f ca="1">IFERROR(AVERAGE(INDIRECT("BK"&amp;AC2680-Template!$F$10+1):INDIRECT("BK"&amp;AC2680)),0)</f>
        <v>13.224041260072978</v>
      </c>
      <c r="BM2680" s="35"/>
      <c r="BN2680" s="86"/>
      <c r="BO2680" s="35"/>
      <c r="BP2680" s="35"/>
      <c r="BQ2680" s="35"/>
      <c r="BR2680" s="35"/>
      <c r="BS2680" s="35"/>
      <c r="BT2680" s="35"/>
      <c r="BU2680" s="35"/>
      <c r="BV2680" s="35"/>
      <c r="BW2680" s="35"/>
      <c r="BX2680" s="35"/>
      <c r="BY2680" s="35"/>
      <c r="BZ2680" s="35"/>
      <c r="CA2680" s="35"/>
      <c r="CB2680" s="35"/>
      <c r="CC2680" s="35"/>
      <c r="CD2680" s="35"/>
      <c r="CE2680" s="35"/>
      <c r="CF2680" s="35"/>
      <c r="CG2680" s="35"/>
      <c r="CH2680" s="35"/>
    </row>
    <row r="2681" spans="1:86" ht="15.6" x14ac:dyDescent="0.3">
      <c r="A2681" s="35"/>
      <c r="B2681" s="86"/>
      <c r="C2681" s="35"/>
      <c r="D2681" s="35"/>
      <c r="E2681" s="35"/>
      <c r="F2681" s="35"/>
      <c r="G2681" s="35"/>
      <c r="H2681" s="35"/>
      <c r="I2681" s="35"/>
      <c r="J2681" s="35"/>
      <c r="K2681" s="35"/>
      <c r="L2681" s="35"/>
      <c r="M2681" s="35"/>
      <c r="N2681" s="35"/>
      <c r="O2681" s="35"/>
      <c r="P2681" s="35"/>
      <c r="Q2681" s="35"/>
      <c r="R2681" s="35"/>
      <c r="S2681" s="35"/>
      <c r="T2681" s="17">
        <f t="shared" si="5929"/>
        <v>48697</v>
      </c>
      <c r="U2681" s="216">
        <f t="shared" si="5922"/>
        <v>4</v>
      </c>
      <c r="V2681" s="216">
        <f t="shared" si="5929"/>
        <v>2676</v>
      </c>
      <c r="W2681" s="16">
        <f t="shared" si="5936"/>
        <v>7.3315068493150681</v>
      </c>
      <c r="X2681" s="16" t="e">
        <f>IF(Template!$F$7="Linear interpolation",LinInterp($I$5:$I$22,$G$5:$G$22,W2681),CubicSpline($I$5:$I$22,$G$5:$G$22,W2681))</f>
        <v>#VALUE!</v>
      </c>
      <c r="Y2681" s="221" t="e">
        <f t="shared" si="5923"/>
        <v>#VALUE!</v>
      </c>
      <c r="Z2681" s="221" t="e">
        <f>Y2681/PRODUCT($AA$6:AA2680)</f>
        <v>#VALUE!</v>
      </c>
      <c r="AA2681" s="16" t="e">
        <f t="shared" si="5930"/>
        <v>#VALUE!</v>
      </c>
      <c r="AB2681" s="10" t="e">
        <f t="shared" si="5931"/>
        <v>#VALUE!</v>
      </c>
      <c r="AC2681" s="90">
        <f t="shared" si="5924"/>
        <v>2681</v>
      </c>
      <c r="AD2681" s="17">
        <f t="shared" si="5932"/>
        <v>48674</v>
      </c>
      <c r="AE2681" s="16" t="e">
        <f t="shared" si="5925"/>
        <v>#VALUE!</v>
      </c>
      <c r="AF2681" s="10">
        <f ca="1">IFERROR(AVERAGE(INDIRECT("AE"&amp;AC2681-Template!$F$10+1):INDIRECT("AE"&amp;AC2681)),0)</f>
        <v>0</v>
      </c>
      <c r="AG2681" s="35"/>
      <c r="AH2681" s="86"/>
      <c r="AI2681" s="35"/>
      <c r="AJ2681" s="35"/>
      <c r="AK2681" s="35"/>
      <c r="AL2681" s="35"/>
      <c r="AM2681" s="35"/>
      <c r="AN2681" s="35"/>
      <c r="AO2681" s="35"/>
      <c r="AP2681" s="35"/>
      <c r="AQ2681" s="35"/>
      <c r="AR2681" s="35"/>
      <c r="AS2681" s="35"/>
      <c r="AT2681" s="35"/>
      <c r="AU2681" s="35"/>
      <c r="AV2681" s="35"/>
      <c r="AW2681" s="35"/>
      <c r="AX2681" s="35"/>
      <c r="AY2681" s="35"/>
      <c r="AZ2681" s="17">
        <f t="shared" ref="AZ2681" si="6040">AZ2680+1</f>
        <v>48697</v>
      </c>
      <c r="BA2681" s="216">
        <f t="shared" si="5948"/>
        <v>4</v>
      </c>
      <c r="BB2681" s="216">
        <f t="shared" ref="BB2681" si="6041">BB2680+1</f>
        <v>2676</v>
      </c>
      <c r="BC2681" s="16">
        <f t="shared" si="5950"/>
        <v>7.3315068493150681</v>
      </c>
      <c r="BD2681" s="16">
        <f>IF(Template!$F$7="Linear interpolation",LinInterp($AO$5:$AO$18,$AM$5:$AM$18,BC2681),CubicSpline($AO$5:$AO$18,$AM$5:$AM$18,BC2681))</f>
        <v>14.149049822371801</v>
      </c>
      <c r="BE2681" s="221">
        <f t="shared" si="6029"/>
        <v>2.6385089200653464</v>
      </c>
      <c r="BF2681" s="221">
        <f>BE2681/PRODUCT($BG$6:BG2680)</f>
        <v>1.0003625312581257</v>
      </c>
      <c r="BG2681" s="16">
        <f t="shared" si="5951"/>
        <v>1.0003625312581257</v>
      </c>
      <c r="BH2681" s="10">
        <f t="shared" si="5952"/>
        <v>13.232390921587566</v>
      </c>
      <c r="BI2681" s="90"/>
      <c r="BJ2681" s="17">
        <f t="shared" si="5935"/>
        <v>48674</v>
      </c>
      <c r="BK2681" s="16">
        <f t="shared" si="5928"/>
        <v>13.227584676465675</v>
      </c>
      <c r="BL2681" s="10">
        <f ca="1">IFERROR(AVERAGE(INDIRECT("BK"&amp;AC2681-Template!$F$10+1):INDIRECT("BK"&amp;AC2681)),0)</f>
        <v>13.224291287829518</v>
      </c>
      <c r="BM2681" s="35"/>
      <c r="BN2681" s="86"/>
      <c r="BO2681" s="35"/>
      <c r="BP2681" s="35"/>
      <c r="BQ2681" s="35"/>
      <c r="BR2681" s="35"/>
      <c r="BS2681" s="35"/>
      <c r="BT2681" s="35"/>
      <c r="BU2681" s="35"/>
      <c r="BV2681" s="35"/>
      <c r="BW2681" s="35"/>
      <c r="BX2681" s="35"/>
      <c r="BY2681" s="35"/>
      <c r="BZ2681" s="35"/>
      <c r="CA2681" s="35"/>
      <c r="CB2681" s="35"/>
      <c r="CC2681" s="35"/>
      <c r="CD2681" s="35"/>
      <c r="CE2681" s="35"/>
      <c r="CF2681" s="35"/>
      <c r="CG2681" s="35"/>
      <c r="CH2681" s="35"/>
    </row>
    <row r="2682" spans="1:86" ht="15.6" x14ac:dyDescent="0.3">
      <c r="A2682" s="35"/>
      <c r="B2682" s="86"/>
      <c r="C2682" s="35"/>
      <c r="D2682" s="35"/>
      <c r="E2682" s="35"/>
      <c r="F2682" s="35"/>
      <c r="G2682" s="35"/>
      <c r="H2682" s="35"/>
      <c r="I2682" s="35"/>
      <c r="J2682" s="35"/>
      <c r="K2682" s="35"/>
      <c r="L2682" s="35"/>
      <c r="M2682" s="35"/>
      <c r="N2682" s="35"/>
      <c r="O2682" s="35"/>
      <c r="P2682" s="35"/>
      <c r="Q2682" s="35"/>
      <c r="R2682" s="35"/>
      <c r="S2682" s="35"/>
      <c r="T2682" s="17">
        <f t="shared" si="5929"/>
        <v>48698</v>
      </c>
      <c r="U2682" s="216">
        <f t="shared" si="5922"/>
        <v>5</v>
      </c>
      <c r="V2682" s="216">
        <f t="shared" si="5929"/>
        <v>2677</v>
      </c>
      <c r="W2682" s="16">
        <f t="shared" si="5936"/>
        <v>7.3342465753424655</v>
      </c>
      <c r="X2682" s="16" t="e">
        <f>IF(Template!$F$7="Linear interpolation",LinInterp($I$5:$I$22,$G$5:$G$22,W2682),CubicSpline($I$5:$I$22,$G$5:$G$22,W2682))</f>
        <v>#VALUE!</v>
      </c>
      <c r="Y2682" s="221" t="e">
        <f t="shared" si="5923"/>
        <v>#VALUE!</v>
      </c>
      <c r="Z2682" s="221" t="e">
        <f>Y2682/PRODUCT($AA$6:AA2681)</f>
        <v>#VALUE!</v>
      </c>
      <c r="AA2682" s="16" t="e">
        <f t="shared" si="5930"/>
        <v>#VALUE!</v>
      </c>
      <c r="AB2682" s="10" t="e">
        <f t="shared" si="5931"/>
        <v>#VALUE!</v>
      </c>
      <c r="AC2682" s="90">
        <f t="shared" si="5924"/>
        <v>2682</v>
      </c>
      <c r="AD2682" s="17">
        <f t="shared" si="5932"/>
        <v>48675</v>
      </c>
      <c r="AE2682" s="16" t="e">
        <f t="shared" si="5925"/>
        <v>#VALUE!</v>
      </c>
      <c r="AF2682" s="10">
        <f ca="1">IFERROR(AVERAGE(INDIRECT("AE"&amp;AC2682-Template!$F$10+1):INDIRECT("AE"&amp;AC2682)),0)</f>
        <v>0</v>
      </c>
      <c r="AG2682" s="35"/>
      <c r="AH2682" s="86"/>
      <c r="AI2682" s="35"/>
      <c r="AJ2682" s="35"/>
      <c r="AK2682" s="35"/>
      <c r="AL2682" s="35"/>
      <c r="AM2682" s="35"/>
      <c r="AN2682" s="35"/>
      <c r="AO2682" s="35"/>
      <c r="AP2682" s="35"/>
      <c r="AQ2682" s="35"/>
      <c r="AR2682" s="35"/>
      <c r="AS2682" s="35"/>
      <c r="AT2682" s="35"/>
      <c r="AU2682" s="35"/>
      <c r="AV2682" s="35"/>
      <c r="AW2682" s="35"/>
      <c r="AX2682" s="35"/>
      <c r="AY2682" s="35"/>
      <c r="AZ2682" s="17">
        <f t="shared" ref="AZ2682" si="6042">AZ2681+1</f>
        <v>48698</v>
      </c>
      <c r="BA2682" s="216">
        <f t="shared" si="5948"/>
        <v>5</v>
      </c>
      <c r="BB2682" s="216">
        <f t="shared" ref="BB2682" si="6043">BB2681+1</f>
        <v>2677</v>
      </c>
      <c r="BC2682" s="16">
        <f t="shared" si="5950"/>
        <v>7.3342465753424655</v>
      </c>
      <c r="BD2682" s="16">
        <f>IF(Template!$F$7="Linear interpolation",LinInterp($AO$5:$AO$18,$AM$5:$AM$18,BC2682),CubicSpline($AO$5:$AO$18,$AM$5:$AM$18,BC2682))</f>
        <v>14.149048416943518</v>
      </c>
      <c r="BE2682" s="221">
        <f t="shared" si="6029"/>
        <v>2.6394654762982657</v>
      </c>
      <c r="BF2682" s="221">
        <f>BE2682/PRODUCT($BG$6:BG2681)</f>
        <v>1.0003625366682087</v>
      </c>
      <c r="BG2682" s="16">
        <f t="shared" si="5951"/>
        <v>1.0003625366682087</v>
      </c>
      <c r="BH2682" s="10">
        <f t="shared" si="5952"/>
        <v>13.232588389618826</v>
      </c>
      <c r="BI2682" s="90"/>
      <c r="BJ2682" s="17">
        <f t="shared" si="5935"/>
        <v>48675</v>
      </c>
      <c r="BK2682" s="16">
        <f t="shared" si="5928"/>
        <v>13.227804033687175</v>
      </c>
      <c r="BL2682" s="10">
        <f ca="1">IFERROR(AVERAGE(INDIRECT("BK"&amp;AC2682-Template!$F$10+1):INDIRECT("BK"&amp;AC2682)),0)</f>
        <v>13.224499096738638</v>
      </c>
      <c r="BM2682" s="35"/>
      <c r="BN2682" s="86"/>
      <c r="BO2682" s="35"/>
      <c r="BP2682" s="35"/>
      <c r="BQ2682" s="35"/>
      <c r="BR2682" s="35"/>
      <c r="BS2682" s="35"/>
      <c r="BT2682" s="35"/>
      <c r="BU2682" s="35"/>
      <c r="BV2682" s="35"/>
      <c r="BW2682" s="35"/>
      <c r="BX2682" s="35"/>
      <c r="BY2682" s="35"/>
      <c r="BZ2682" s="35"/>
      <c r="CA2682" s="35"/>
      <c r="CB2682" s="35"/>
      <c r="CC2682" s="35"/>
      <c r="CD2682" s="35"/>
      <c r="CE2682" s="35"/>
      <c r="CF2682" s="35"/>
      <c r="CG2682" s="35"/>
      <c r="CH2682" s="35"/>
    </row>
    <row r="2683" spans="1:86" ht="15.6" x14ac:dyDescent="0.3">
      <c r="A2683" s="35"/>
      <c r="B2683" s="86"/>
      <c r="C2683" s="35"/>
      <c r="D2683" s="35"/>
      <c r="E2683" s="35"/>
      <c r="F2683" s="35"/>
      <c r="G2683" s="35"/>
      <c r="H2683" s="35"/>
      <c r="I2683" s="35"/>
      <c r="J2683" s="35"/>
      <c r="K2683" s="35"/>
      <c r="L2683" s="35"/>
      <c r="M2683" s="35"/>
      <c r="N2683" s="35"/>
      <c r="O2683" s="35"/>
      <c r="P2683" s="35"/>
      <c r="Q2683" s="35"/>
      <c r="R2683" s="35"/>
      <c r="S2683" s="35"/>
      <c r="T2683" s="17">
        <f t="shared" si="5929"/>
        <v>48699</v>
      </c>
      <c r="U2683" s="216">
        <f t="shared" si="5922"/>
        <v>6</v>
      </c>
      <c r="V2683" s="216">
        <f t="shared" si="5929"/>
        <v>2678</v>
      </c>
      <c r="W2683" s="16">
        <f t="shared" si="5936"/>
        <v>7.3369863013698629</v>
      </c>
      <c r="X2683" s="16" t="e">
        <f>IF(Template!$F$7="Linear interpolation",LinInterp($I$5:$I$22,$G$5:$G$22,W2683),CubicSpline($I$5:$I$22,$G$5:$G$22,W2683))</f>
        <v>#VALUE!</v>
      </c>
      <c r="Y2683" s="221" t="e">
        <f t="shared" si="5923"/>
        <v>#VALUE!</v>
      </c>
      <c r="Z2683" s="221" t="e">
        <f>Y2683/PRODUCT($AA$6:AA2682)</f>
        <v>#VALUE!</v>
      </c>
      <c r="AA2683" s="16" t="e">
        <f t="shared" si="5930"/>
        <v>#VALUE!</v>
      </c>
      <c r="AB2683" s="10" t="e">
        <f t="shared" si="5931"/>
        <v>#VALUE!</v>
      </c>
      <c r="AC2683" s="90">
        <f t="shared" si="5924"/>
        <v>2683</v>
      </c>
      <c r="AD2683" s="17">
        <f t="shared" si="5932"/>
        <v>48676</v>
      </c>
      <c r="AE2683" s="16" t="e">
        <f t="shared" si="5925"/>
        <v>#VALUE!</v>
      </c>
      <c r="AF2683" s="10">
        <f ca="1">IFERROR(AVERAGE(INDIRECT("AE"&amp;AC2683-Template!$F$10+1):INDIRECT("AE"&amp;AC2683)),0)</f>
        <v>0</v>
      </c>
      <c r="AG2683" s="35"/>
      <c r="AH2683" s="86"/>
      <c r="AI2683" s="35"/>
      <c r="AJ2683" s="35"/>
      <c r="AK2683" s="35"/>
      <c r="AL2683" s="35"/>
      <c r="AM2683" s="35"/>
      <c r="AN2683" s="35"/>
      <c r="AO2683" s="35"/>
      <c r="AP2683" s="35"/>
      <c r="AQ2683" s="35"/>
      <c r="AR2683" s="35"/>
      <c r="AS2683" s="35"/>
      <c r="AT2683" s="35"/>
      <c r="AU2683" s="35"/>
      <c r="AV2683" s="35"/>
      <c r="AW2683" s="35"/>
      <c r="AX2683" s="35"/>
      <c r="AY2683" s="35"/>
      <c r="AZ2683" s="17">
        <f t="shared" ref="AZ2683" si="6044">AZ2682+1</f>
        <v>48699</v>
      </c>
      <c r="BA2683" s="216">
        <f t="shared" si="5948"/>
        <v>6</v>
      </c>
      <c r="BB2683" s="216">
        <f t="shared" ref="BB2683" si="6045">BB2682+1</f>
        <v>2678</v>
      </c>
      <c r="BC2683" s="16">
        <f t="shared" si="5950"/>
        <v>7.3369863013698629</v>
      </c>
      <c r="BD2683" s="16">
        <f>IF(Template!$F$7="Linear interpolation",LinInterp($AO$5:$AO$18,$AM$5:$AM$18,BC2683),CubicSpline($AO$5:$AO$18,$AM$5:$AM$18,BC2683))</f>
        <v>14.149047096289914</v>
      </c>
      <c r="BE2683" s="221">
        <f t="shared" si="6029"/>
        <v>2.6404223935272451</v>
      </c>
      <c r="BF2683" s="221">
        <f>BE2683/PRODUCT($BG$6:BG2682)</f>
        <v>1.0003625420516282</v>
      </c>
      <c r="BG2683" s="16">
        <f t="shared" si="5951"/>
        <v>1.0003625366682087</v>
      </c>
      <c r="BH2683" s="10">
        <f t="shared" si="5952"/>
        <v>13.232588389618826</v>
      </c>
      <c r="BI2683" s="90"/>
      <c r="BJ2683" s="17">
        <f t="shared" si="5935"/>
        <v>48676</v>
      </c>
      <c r="BK2683" s="16">
        <f t="shared" si="5928"/>
        <v>13.228022458876442</v>
      </c>
      <c r="BL2683" s="10">
        <f ca="1">IFERROR(AVERAGE(INDIRECT("BK"&amp;AC2683-Template!$F$10+1):INDIRECT("BK"&amp;AC2683)),0)</f>
        <v>13.224730794135469</v>
      </c>
      <c r="BM2683" s="35"/>
      <c r="BN2683" s="86"/>
      <c r="BO2683" s="35"/>
      <c r="BP2683" s="35"/>
      <c r="BQ2683" s="35"/>
      <c r="BR2683" s="35"/>
      <c r="BS2683" s="35"/>
      <c r="BT2683" s="35"/>
      <c r="BU2683" s="35"/>
      <c r="BV2683" s="35"/>
      <c r="BW2683" s="35"/>
      <c r="BX2683" s="35"/>
      <c r="BY2683" s="35"/>
      <c r="BZ2683" s="35"/>
      <c r="CA2683" s="35"/>
      <c r="CB2683" s="35"/>
      <c r="CC2683" s="35"/>
      <c r="CD2683" s="35"/>
      <c r="CE2683" s="35"/>
      <c r="CF2683" s="35"/>
      <c r="CG2683" s="35"/>
      <c r="CH2683" s="35"/>
    </row>
    <row r="2684" spans="1:86" ht="15.6" x14ac:dyDescent="0.3">
      <c r="A2684" s="35"/>
      <c r="B2684" s="86"/>
      <c r="C2684" s="35"/>
      <c r="D2684" s="35"/>
      <c r="E2684" s="35"/>
      <c r="F2684" s="35"/>
      <c r="G2684" s="35"/>
      <c r="H2684" s="35"/>
      <c r="I2684" s="35"/>
      <c r="J2684" s="35"/>
      <c r="K2684" s="35"/>
      <c r="L2684" s="35"/>
      <c r="M2684" s="35"/>
      <c r="N2684" s="35"/>
      <c r="O2684" s="35"/>
      <c r="P2684" s="35"/>
      <c r="Q2684" s="35"/>
      <c r="R2684" s="35"/>
      <c r="S2684" s="35"/>
      <c r="T2684" s="17">
        <f t="shared" si="5929"/>
        <v>48700</v>
      </c>
      <c r="U2684" s="216">
        <f t="shared" si="5922"/>
        <v>7</v>
      </c>
      <c r="V2684" s="216">
        <f t="shared" si="5929"/>
        <v>2679</v>
      </c>
      <c r="W2684" s="16">
        <f t="shared" si="5936"/>
        <v>7.3397260273972602</v>
      </c>
      <c r="X2684" s="16" t="e">
        <f>IF(Template!$F$7="Linear interpolation",LinInterp($I$5:$I$22,$G$5:$G$22,W2684),CubicSpline($I$5:$I$22,$G$5:$G$22,W2684))</f>
        <v>#VALUE!</v>
      </c>
      <c r="Y2684" s="221" t="e">
        <f t="shared" si="5923"/>
        <v>#VALUE!</v>
      </c>
      <c r="Z2684" s="221" t="e">
        <f>Y2684/PRODUCT($AA$6:AA2683)</f>
        <v>#VALUE!</v>
      </c>
      <c r="AA2684" s="16" t="e">
        <f t="shared" si="5930"/>
        <v>#VALUE!</v>
      </c>
      <c r="AB2684" s="10" t="e">
        <f t="shared" si="5931"/>
        <v>#VALUE!</v>
      </c>
      <c r="AC2684" s="90">
        <f t="shared" si="5924"/>
        <v>2684</v>
      </c>
      <c r="AD2684" s="17">
        <f t="shared" si="5932"/>
        <v>48677</v>
      </c>
      <c r="AE2684" s="16" t="e">
        <f t="shared" si="5925"/>
        <v>#VALUE!</v>
      </c>
      <c r="AF2684" s="10">
        <f ca="1">IFERROR(AVERAGE(INDIRECT("AE"&amp;AC2684-Template!$F$10+1):INDIRECT("AE"&amp;AC2684)),0)</f>
        <v>0</v>
      </c>
      <c r="AG2684" s="35"/>
      <c r="AH2684" s="86"/>
      <c r="AI2684" s="35"/>
      <c r="AJ2684" s="35"/>
      <c r="AK2684" s="35"/>
      <c r="AL2684" s="35"/>
      <c r="AM2684" s="35"/>
      <c r="AN2684" s="35"/>
      <c r="AO2684" s="35"/>
      <c r="AP2684" s="35"/>
      <c r="AQ2684" s="35"/>
      <c r="AR2684" s="35"/>
      <c r="AS2684" s="35"/>
      <c r="AT2684" s="35"/>
      <c r="AU2684" s="35"/>
      <c r="AV2684" s="35"/>
      <c r="AW2684" s="35"/>
      <c r="AX2684" s="35"/>
      <c r="AY2684" s="35"/>
      <c r="AZ2684" s="17">
        <f t="shared" ref="AZ2684" si="6046">AZ2683+1</f>
        <v>48700</v>
      </c>
      <c r="BA2684" s="216">
        <f t="shared" si="5948"/>
        <v>7</v>
      </c>
      <c r="BB2684" s="216">
        <f t="shared" ref="BB2684" si="6047">BB2683+1</f>
        <v>2679</v>
      </c>
      <c r="BC2684" s="16">
        <f t="shared" si="5950"/>
        <v>7.3397260273972602</v>
      </c>
      <c r="BD2684" s="16">
        <f>IF(Template!$F$7="Linear interpolation",LinInterp($AO$5:$AO$18,$AM$5:$AM$18,BC2684),CubicSpline($AO$5:$AO$18,$AM$5:$AM$18,BC2684))</f>
        <v>14.149045859900783</v>
      </c>
      <c r="BE2684" s="221">
        <f t="shared" si="6029"/>
        <v>2.6413796718229348</v>
      </c>
      <c r="BF2684" s="221">
        <f>BE2684/PRODUCT($BG$6:BG2683)</f>
        <v>1.000362552791757</v>
      </c>
      <c r="BG2684" s="16">
        <f t="shared" si="5951"/>
        <v>1.0003625366682087</v>
      </c>
      <c r="BH2684" s="10">
        <f t="shared" si="5952"/>
        <v>13.232588389618826</v>
      </c>
      <c r="BI2684" s="90"/>
      <c r="BJ2684" s="17">
        <f t="shared" si="5935"/>
        <v>48677</v>
      </c>
      <c r="BK2684" s="16">
        <f t="shared" si="5928"/>
        <v>13.228239950266673</v>
      </c>
      <c r="BL2684" s="10">
        <f ca="1">IFERROR(AVERAGE(INDIRECT("BK"&amp;AC2684-Template!$F$10+1):INDIRECT("BK"&amp;AC2684)),0)</f>
        <v>13.224961583661861</v>
      </c>
      <c r="BM2684" s="35"/>
      <c r="BN2684" s="86"/>
      <c r="BO2684" s="35"/>
      <c r="BP2684" s="35"/>
      <c r="BQ2684" s="35"/>
      <c r="BR2684" s="35"/>
      <c r="BS2684" s="35"/>
      <c r="BT2684" s="35"/>
      <c r="BU2684" s="35"/>
      <c r="BV2684" s="35"/>
      <c r="BW2684" s="35"/>
      <c r="BX2684" s="35"/>
      <c r="BY2684" s="35"/>
      <c r="BZ2684" s="35"/>
      <c r="CA2684" s="35"/>
      <c r="CB2684" s="35"/>
      <c r="CC2684" s="35"/>
      <c r="CD2684" s="35"/>
      <c r="CE2684" s="35"/>
      <c r="CF2684" s="35"/>
      <c r="CG2684" s="35"/>
      <c r="CH2684" s="35"/>
    </row>
    <row r="2685" spans="1:86" ht="15.6" x14ac:dyDescent="0.3">
      <c r="A2685" s="35"/>
      <c r="B2685" s="86"/>
      <c r="C2685" s="35"/>
      <c r="D2685" s="35"/>
      <c r="E2685" s="35"/>
      <c r="F2685" s="35"/>
      <c r="G2685" s="35"/>
      <c r="H2685" s="35"/>
      <c r="I2685" s="35"/>
      <c r="J2685" s="35"/>
      <c r="K2685" s="35"/>
      <c r="L2685" s="35"/>
      <c r="M2685" s="35"/>
      <c r="N2685" s="35"/>
      <c r="O2685" s="35"/>
      <c r="P2685" s="35"/>
      <c r="Q2685" s="35"/>
      <c r="R2685" s="35"/>
      <c r="S2685" s="35"/>
      <c r="T2685" s="17">
        <f t="shared" si="5929"/>
        <v>48701</v>
      </c>
      <c r="U2685" s="216">
        <f t="shared" si="5922"/>
        <v>1</v>
      </c>
      <c r="V2685" s="216">
        <f t="shared" si="5929"/>
        <v>2680</v>
      </c>
      <c r="W2685" s="16">
        <f t="shared" si="5936"/>
        <v>7.3424657534246576</v>
      </c>
      <c r="X2685" s="16" t="e">
        <f>IF(Template!$F$7="Linear interpolation",LinInterp($I$5:$I$22,$G$5:$G$22,W2685),CubicSpline($I$5:$I$22,$G$5:$G$22,W2685))</f>
        <v>#VALUE!</v>
      </c>
      <c r="Y2685" s="221" t="e">
        <f t="shared" si="5923"/>
        <v>#VALUE!</v>
      </c>
      <c r="Z2685" s="221" t="e">
        <f>Y2685/PRODUCT($AA$6:AA2684)</f>
        <v>#VALUE!</v>
      </c>
      <c r="AA2685" s="16" t="e">
        <f t="shared" si="5930"/>
        <v>#VALUE!</v>
      </c>
      <c r="AB2685" s="10" t="e">
        <f t="shared" si="5931"/>
        <v>#VALUE!</v>
      </c>
      <c r="AC2685" s="90">
        <f t="shared" si="5924"/>
        <v>2685</v>
      </c>
      <c r="AD2685" s="17">
        <f t="shared" si="5932"/>
        <v>48678</v>
      </c>
      <c r="AE2685" s="16" t="e">
        <f t="shared" si="5925"/>
        <v>#VALUE!</v>
      </c>
      <c r="AF2685" s="10">
        <f ca="1">IFERROR(AVERAGE(INDIRECT("AE"&amp;AC2685-Template!$F$10+1):INDIRECT("AE"&amp;AC2685)),0)</f>
        <v>0</v>
      </c>
      <c r="AG2685" s="35"/>
      <c r="AH2685" s="86"/>
      <c r="AI2685" s="35"/>
      <c r="AJ2685" s="35"/>
      <c r="AK2685" s="35"/>
      <c r="AL2685" s="35"/>
      <c r="AM2685" s="35"/>
      <c r="AN2685" s="35"/>
      <c r="AO2685" s="35"/>
      <c r="AP2685" s="35"/>
      <c r="AQ2685" s="35"/>
      <c r="AR2685" s="35"/>
      <c r="AS2685" s="35"/>
      <c r="AT2685" s="35"/>
      <c r="AU2685" s="35"/>
      <c r="AV2685" s="35"/>
      <c r="AW2685" s="35"/>
      <c r="AX2685" s="35"/>
      <c r="AY2685" s="35"/>
      <c r="AZ2685" s="17">
        <f t="shared" ref="AZ2685" si="6048">AZ2684+1</f>
        <v>48701</v>
      </c>
      <c r="BA2685" s="216">
        <f t="shared" si="5948"/>
        <v>1</v>
      </c>
      <c r="BB2685" s="216">
        <f t="shared" ref="BB2685" si="6049">BB2684+1</f>
        <v>2680</v>
      </c>
      <c r="BC2685" s="16">
        <f t="shared" si="5950"/>
        <v>7.3424657534246576</v>
      </c>
      <c r="BD2685" s="16">
        <f>IF(Template!$F$7="Linear interpolation",LinInterp($AO$5:$AO$18,$AM$5:$AM$18,BC2685),CubicSpline($AO$5:$AO$18,$AM$5:$AM$18,BC2685))</f>
        <v>14.149044707265919</v>
      </c>
      <c r="BE2685" s="221">
        <f t="shared" si="6029"/>
        <v>2.6423373112558077</v>
      </c>
      <c r="BF2685" s="221">
        <f>BE2685/PRODUCT($BG$6:BG2684)</f>
        <v>1.0003625688618347</v>
      </c>
      <c r="BG2685" s="16">
        <f t="shared" si="5951"/>
        <v>1.0003625688618347</v>
      </c>
      <c r="BH2685" s="10">
        <f t="shared" si="5952"/>
        <v>13.233763456967363</v>
      </c>
      <c r="BI2685" s="90"/>
      <c r="BJ2685" s="17">
        <f t="shared" si="5935"/>
        <v>48678</v>
      </c>
      <c r="BK2685" s="16">
        <f t="shared" si="5928"/>
        <v>13.228239950266673</v>
      </c>
      <c r="BL2685" s="10">
        <f ca="1">IFERROR(AVERAGE(INDIRECT("BK"&amp;AC2685-Template!$F$10+1):INDIRECT("BK"&amp;AC2685)),0)</f>
        <v>13.225184245006771</v>
      </c>
      <c r="BM2685" s="35"/>
      <c r="BN2685" s="86"/>
      <c r="BO2685" s="35"/>
      <c r="BP2685" s="35"/>
      <c r="BQ2685" s="35"/>
      <c r="BR2685" s="35"/>
      <c r="BS2685" s="35"/>
      <c r="BT2685" s="35"/>
      <c r="BU2685" s="35"/>
      <c r="BV2685" s="35"/>
      <c r="BW2685" s="35"/>
      <c r="BX2685" s="35"/>
      <c r="BY2685" s="35"/>
      <c r="BZ2685" s="35"/>
      <c r="CA2685" s="35"/>
      <c r="CB2685" s="35"/>
      <c r="CC2685" s="35"/>
      <c r="CD2685" s="35"/>
      <c r="CE2685" s="35"/>
      <c r="CF2685" s="35"/>
      <c r="CG2685" s="35"/>
      <c r="CH2685" s="35"/>
    </row>
    <row r="2686" spans="1:86" ht="15.6" x14ac:dyDescent="0.3">
      <c r="A2686" s="35"/>
      <c r="B2686" s="86"/>
      <c r="C2686" s="35"/>
      <c r="D2686" s="35"/>
      <c r="E2686" s="35"/>
      <c r="F2686" s="35"/>
      <c r="G2686" s="35"/>
      <c r="H2686" s="35"/>
      <c r="I2686" s="35"/>
      <c r="J2686" s="35"/>
      <c r="K2686" s="35"/>
      <c r="L2686" s="35"/>
      <c r="M2686" s="35"/>
      <c r="N2686" s="35"/>
      <c r="O2686" s="35"/>
      <c r="P2686" s="35"/>
      <c r="Q2686" s="35"/>
      <c r="R2686" s="35"/>
      <c r="S2686" s="35"/>
      <c r="T2686" s="17">
        <f t="shared" si="5929"/>
        <v>48702</v>
      </c>
      <c r="U2686" s="216">
        <f t="shared" si="5922"/>
        <v>2</v>
      </c>
      <c r="V2686" s="216">
        <f t="shared" si="5929"/>
        <v>2681</v>
      </c>
      <c r="W2686" s="16">
        <f t="shared" si="5936"/>
        <v>7.3452054794520549</v>
      </c>
      <c r="X2686" s="16" t="e">
        <f>IF(Template!$F$7="Linear interpolation",LinInterp($I$5:$I$22,$G$5:$G$22,W2686),CubicSpline($I$5:$I$22,$G$5:$G$22,W2686))</f>
        <v>#VALUE!</v>
      </c>
      <c r="Y2686" s="221" t="e">
        <f t="shared" si="5923"/>
        <v>#VALUE!</v>
      </c>
      <c r="Z2686" s="221" t="e">
        <f>Y2686/PRODUCT($AA$6:AA2685)</f>
        <v>#VALUE!</v>
      </c>
      <c r="AA2686" s="16" t="e">
        <f t="shared" si="5930"/>
        <v>#VALUE!</v>
      </c>
      <c r="AB2686" s="10" t="e">
        <f t="shared" si="5931"/>
        <v>#VALUE!</v>
      </c>
      <c r="AC2686" s="90">
        <f t="shared" si="5924"/>
        <v>2686</v>
      </c>
      <c r="AD2686" s="17">
        <f t="shared" si="5932"/>
        <v>48679</v>
      </c>
      <c r="AE2686" s="16" t="e">
        <f t="shared" si="5925"/>
        <v>#VALUE!</v>
      </c>
      <c r="AF2686" s="10">
        <f ca="1">IFERROR(AVERAGE(INDIRECT("AE"&amp;AC2686-Template!$F$10+1):INDIRECT("AE"&amp;AC2686)),0)</f>
        <v>0</v>
      </c>
      <c r="AG2686" s="35"/>
      <c r="AH2686" s="86"/>
      <c r="AI2686" s="35"/>
      <c r="AJ2686" s="35"/>
      <c r="AK2686" s="35"/>
      <c r="AL2686" s="35"/>
      <c r="AM2686" s="35"/>
      <c r="AN2686" s="35"/>
      <c r="AO2686" s="35"/>
      <c r="AP2686" s="35"/>
      <c r="AQ2686" s="35"/>
      <c r="AR2686" s="35"/>
      <c r="AS2686" s="35"/>
      <c r="AT2686" s="35"/>
      <c r="AU2686" s="35"/>
      <c r="AV2686" s="35"/>
      <c r="AW2686" s="35"/>
      <c r="AX2686" s="35"/>
      <c r="AY2686" s="35"/>
      <c r="AZ2686" s="17">
        <f t="shared" ref="AZ2686" si="6050">AZ2685+1</f>
        <v>48702</v>
      </c>
      <c r="BA2686" s="216">
        <f t="shared" si="5948"/>
        <v>2</v>
      </c>
      <c r="BB2686" s="216">
        <f t="shared" ref="BB2686" si="6051">BB2685+1</f>
        <v>2681</v>
      </c>
      <c r="BC2686" s="16">
        <f t="shared" si="5950"/>
        <v>7.3452054794520549</v>
      </c>
      <c r="BD2686" s="16">
        <f>IF(Template!$F$7="Linear interpolation",LinInterp($AO$5:$AO$18,$AM$5:$AM$18,BC2686),CubicSpline($AO$5:$AO$18,$AM$5:$AM$18,BC2686))</f>
        <v>14.149043637875115</v>
      </c>
      <c r="BE2686" s="221">
        <f t="shared" si="6029"/>
        <v>2.6432953118961566</v>
      </c>
      <c r="BF2686" s="221">
        <f>BE2686/PRODUCT($BG$6:BG2685)</f>
        <v>1.0003625580414235</v>
      </c>
      <c r="BG2686" s="16">
        <f t="shared" si="5951"/>
        <v>1.0003625580414235</v>
      </c>
      <c r="BH2686" s="10">
        <f t="shared" si="5952"/>
        <v>13.233368511957334</v>
      </c>
      <c r="BI2686" s="90"/>
      <c r="BJ2686" s="17">
        <f t="shared" si="5935"/>
        <v>48679</v>
      </c>
      <c r="BK2686" s="16">
        <f t="shared" si="5928"/>
        <v>13.228239950266673</v>
      </c>
      <c r="BL2686" s="10">
        <f ca="1">IFERROR(AVERAGE(INDIRECT("BK"&amp;AC2686-Template!$F$10+1):INDIRECT("BK"&amp;AC2686)),0)</f>
        <v>13.225398807622692</v>
      </c>
      <c r="BM2686" s="35"/>
      <c r="BN2686" s="86"/>
      <c r="BO2686" s="35"/>
      <c r="BP2686" s="35"/>
      <c r="BQ2686" s="35"/>
      <c r="BR2686" s="35"/>
      <c r="BS2686" s="35"/>
      <c r="BT2686" s="35"/>
      <c r="BU2686" s="35"/>
      <c r="BV2686" s="35"/>
      <c r="BW2686" s="35"/>
      <c r="BX2686" s="35"/>
      <c r="BY2686" s="35"/>
      <c r="BZ2686" s="35"/>
      <c r="CA2686" s="35"/>
      <c r="CB2686" s="35"/>
      <c r="CC2686" s="35"/>
      <c r="CD2686" s="35"/>
      <c r="CE2686" s="35"/>
      <c r="CF2686" s="35"/>
      <c r="CG2686" s="35"/>
      <c r="CH2686" s="35"/>
    </row>
    <row r="2687" spans="1:86" ht="15.6" x14ac:dyDescent="0.3">
      <c r="A2687" s="35"/>
      <c r="B2687" s="86"/>
      <c r="C2687" s="35"/>
      <c r="D2687" s="35"/>
      <c r="E2687" s="35"/>
      <c r="F2687" s="35"/>
      <c r="G2687" s="35"/>
      <c r="H2687" s="35"/>
      <c r="I2687" s="35"/>
      <c r="J2687" s="35"/>
      <c r="K2687" s="35"/>
      <c r="L2687" s="35"/>
      <c r="M2687" s="35"/>
      <c r="N2687" s="35"/>
      <c r="O2687" s="35"/>
      <c r="P2687" s="35"/>
      <c r="Q2687" s="35"/>
      <c r="R2687" s="35"/>
      <c r="S2687" s="35"/>
      <c r="T2687" s="17">
        <f t="shared" si="5929"/>
        <v>48703</v>
      </c>
      <c r="U2687" s="216">
        <f t="shared" si="5922"/>
        <v>3</v>
      </c>
      <c r="V2687" s="216">
        <f t="shared" si="5929"/>
        <v>2682</v>
      </c>
      <c r="W2687" s="16">
        <f t="shared" si="5936"/>
        <v>7.3479452054794523</v>
      </c>
      <c r="X2687" s="16" t="e">
        <f>IF(Template!$F$7="Linear interpolation",LinInterp($I$5:$I$22,$G$5:$G$22,W2687),CubicSpline($I$5:$I$22,$G$5:$G$22,W2687))</f>
        <v>#VALUE!</v>
      </c>
      <c r="Y2687" s="221" t="e">
        <f t="shared" si="5923"/>
        <v>#VALUE!</v>
      </c>
      <c r="Z2687" s="221" t="e">
        <f>Y2687/PRODUCT($AA$6:AA2686)</f>
        <v>#VALUE!</v>
      </c>
      <c r="AA2687" s="16" t="e">
        <f t="shared" si="5930"/>
        <v>#VALUE!</v>
      </c>
      <c r="AB2687" s="10" t="e">
        <f t="shared" si="5931"/>
        <v>#VALUE!</v>
      </c>
      <c r="AC2687" s="90">
        <f t="shared" si="5924"/>
        <v>2687</v>
      </c>
      <c r="AD2687" s="17">
        <f t="shared" si="5932"/>
        <v>48680</v>
      </c>
      <c r="AE2687" s="16" t="e">
        <f t="shared" si="5925"/>
        <v>#VALUE!</v>
      </c>
      <c r="AF2687" s="10">
        <f ca="1">IFERROR(AVERAGE(INDIRECT("AE"&amp;AC2687-Template!$F$10+1):INDIRECT("AE"&amp;AC2687)),0)</f>
        <v>0</v>
      </c>
      <c r="AG2687" s="35"/>
      <c r="AH2687" s="86"/>
      <c r="AI2687" s="35"/>
      <c r="AJ2687" s="35"/>
      <c r="AK2687" s="35"/>
      <c r="AL2687" s="35"/>
      <c r="AM2687" s="35"/>
      <c r="AN2687" s="35"/>
      <c r="AO2687" s="35"/>
      <c r="AP2687" s="35"/>
      <c r="AQ2687" s="35"/>
      <c r="AR2687" s="35"/>
      <c r="AS2687" s="35"/>
      <c r="AT2687" s="35"/>
      <c r="AU2687" s="35"/>
      <c r="AV2687" s="35"/>
      <c r="AW2687" s="35"/>
      <c r="AX2687" s="35"/>
      <c r="AY2687" s="35"/>
      <c r="AZ2687" s="17">
        <f t="shared" ref="AZ2687" si="6052">AZ2686+1</f>
        <v>48703</v>
      </c>
      <c r="BA2687" s="216">
        <f t="shared" si="5948"/>
        <v>3</v>
      </c>
      <c r="BB2687" s="216">
        <f t="shared" ref="BB2687" si="6053">BB2686+1</f>
        <v>2682</v>
      </c>
      <c r="BC2687" s="16">
        <f t="shared" si="5950"/>
        <v>7.3479452054794523</v>
      </c>
      <c r="BD2687" s="16">
        <f>IF(Template!$F$7="Linear interpolation",LinInterp($AO$5:$AO$18,$AM$5:$AM$18,BC2687),CubicSpline($AO$5:$AO$18,$AM$5:$AM$18,BC2687))</f>
        <v>14.149042651218167</v>
      </c>
      <c r="BE2687" s="221">
        <f t="shared" si="6029"/>
        <v>2.6442536738141142</v>
      </c>
      <c r="BF2687" s="221">
        <f>BE2687/PRODUCT($BG$6:BG2686)</f>
        <v>1.000362563317706</v>
      </c>
      <c r="BG2687" s="16">
        <f t="shared" si="5951"/>
        <v>1.000362563317706</v>
      </c>
      <c r="BH2687" s="10">
        <f t="shared" si="5952"/>
        <v>13.233561096269387</v>
      </c>
      <c r="BI2687" s="90"/>
      <c r="BJ2687" s="17">
        <f t="shared" si="5935"/>
        <v>48680</v>
      </c>
      <c r="BK2687" s="16">
        <f t="shared" si="5928"/>
        <v>13.229535533483382</v>
      </c>
      <c r="BL2687" s="10">
        <f ca="1">IFERROR(AVERAGE(INDIRECT("BK"&amp;AC2687-Template!$F$10+1):INDIRECT("BK"&amp;AC2687)),0)</f>
        <v>13.225656556345834</v>
      </c>
      <c r="BM2687" s="35"/>
      <c r="BN2687" s="86"/>
      <c r="BO2687" s="35"/>
      <c r="BP2687" s="35"/>
      <c r="BQ2687" s="35"/>
      <c r="BR2687" s="35"/>
      <c r="BS2687" s="35"/>
      <c r="BT2687" s="35"/>
      <c r="BU2687" s="35"/>
      <c r="BV2687" s="35"/>
      <c r="BW2687" s="35"/>
      <c r="BX2687" s="35"/>
      <c r="BY2687" s="35"/>
      <c r="BZ2687" s="35"/>
      <c r="CA2687" s="35"/>
      <c r="CB2687" s="35"/>
      <c r="CC2687" s="35"/>
      <c r="CD2687" s="35"/>
      <c r="CE2687" s="35"/>
      <c r="CF2687" s="35"/>
      <c r="CG2687" s="35"/>
      <c r="CH2687" s="35"/>
    </row>
    <row r="2688" spans="1:86" ht="15.6" x14ac:dyDescent="0.3">
      <c r="A2688" s="35"/>
      <c r="B2688" s="86"/>
      <c r="C2688" s="35"/>
      <c r="D2688" s="35"/>
      <c r="E2688" s="35"/>
      <c r="F2688" s="35"/>
      <c r="G2688" s="35"/>
      <c r="H2688" s="35"/>
      <c r="I2688" s="35"/>
      <c r="J2688" s="35"/>
      <c r="K2688" s="35"/>
      <c r="L2688" s="35"/>
      <c r="M2688" s="35"/>
      <c r="N2688" s="35"/>
      <c r="O2688" s="35"/>
      <c r="P2688" s="35"/>
      <c r="Q2688" s="35"/>
      <c r="R2688" s="35"/>
      <c r="S2688" s="35"/>
      <c r="T2688" s="17">
        <f t="shared" si="5929"/>
        <v>48704</v>
      </c>
      <c r="U2688" s="216">
        <f t="shared" si="5922"/>
        <v>4</v>
      </c>
      <c r="V2688" s="216">
        <f t="shared" si="5929"/>
        <v>2683</v>
      </c>
      <c r="W2688" s="16">
        <f t="shared" si="5936"/>
        <v>7.3506849315068497</v>
      </c>
      <c r="X2688" s="16" t="e">
        <f>IF(Template!$F$7="Linear interpolation",LinInterp($I$5:$I$22,$G$5:$G$22,W2688),CubicSpline($I$5:$I$22,$G$5:$G$22,W2688))</f>
        <v>#VALUE!</v>
      </c>
      <c r="Y2688" s="221" t="e">
        <f t="shared" si="5923"/>
        <v>#VALUE!</v>
      </c>
      <c r="Z2688" s="221" t="e">
        <f>Y2688/PRODUCT($AA$6:AA2687)</f>
        <v>#VALUE!</v>
      </c>
      <c r="AA2688" s="16" t="e">
        <f t="shared" si="5930"/>
        <v>#VALUE!</v>
      </c>
      <c r="AB2688" s="10" t="e">
        <f t="shared" si="5931"/>
        <v>#VALUE!</v>
      </c>
      <c r="AC2688" s="90">
        <f t="shared" si="5924"/>
        <v>2688</v>
      </c>
      <c r="AD2688" s="17">
        <f t="shared" si="5932"/>
        <v>48681</v>
      </c>
      <c r="AE2688" s="16" t="e">
        <f t="shared" si="5925"/>
        <v>#VALUE!</v>
      </c>
      <c r="AF2688" s="10">
        <f ca="1">IFERROR(AVERAGE(INDIRECT("AE"&amp;AC2688-Template!$F$10+1):INDIRECT("AE"&amp;AC2688)),0)</f>
        <v>0</v>
      </c>
      <c r="AG2688" s="35"/>
      <c r="AH2688" s="86"/>
      <c r="AI2688" s="35"/>
      <c r="AJ2688" s="35"/>
      <c r="AK2688" s="35"/>
      <c r="AL2688" s="35"/>
      <c r="AM2688" s="35"/>
      <c r="AN2688" s="35"/>
      <c r="AO2688" s="35"/>
      <c r="AP2688" s="35"/>
      <c r="AQ2688" s="35"/>
      <c r="AR2688" s="35"/>
      <c r="AS2688" s="35"/>
      <c r="AT2688" s="35"/>
      <c r="AU2688" s="35"/>
      <c r="AV2688" s="35"/>
      <c r="AW2688" s="35"/>
      <c r="AX2688" s="35"/>
      <c r="AY2688" s="35"/>
      <c r="AZ2688" s="17">
        <f t="shared" ref="AZ2688" si="6054">AZ2687+1</f>
        <v>48704</v>
      </c>
      <c r="BA2688" s="216">
        <f t="shared" si="5948"/>
        <v>4</v>
      </c>
      <c r="BB2688" s="216">
        <f t="shared" ref="BB2688" si="6055">BB2687+1</f>
        <v>2683</v>
      </c>
      <c r="BC2688" s="16">
        <f t="shared" si="5950"/>
        <v>7.3506849315068497</v>
      </c>
      <c r="BD2688" s="16">
        <f>IF(Template!$F$7="Linear interpolation",LinInterp($AO$5:$AO$18,$AM$5:$AM$18,BC2688),CubicSpline($AO$5:$AO$18,$AM$5:$AM$18,BC2688))</f>
        <v>14.149041746784869</v>
      </c>
      <c r="BE2688" s="221">
        <f t="shared" si="6029"/>
        <v>2.6452123970796189</v>
      </c>
      <c r="BF2688" s="221">
        <f>BE2688/PRODUCT($BG$6:BG2687)</f>
        <v>1.0003625685670776</v>
      </c>
      <c r="BG2688" s="16">
        <f t="shared" si="5951"/>
        <v>1.0003625685670776</v>
      </c>
      <c r="BH2688" s="10">
        <f t="shared" si="5952"/>
        <v>13.233752698332935</v>
      </c>
      <c r="BI2688" s="90"/>
      <c r="BJ2688" s="17">
        <f t="shared" si="5935"/>
        <v>48681</v>
      </c>
      <c r="BK2688" s="16">
        <f t="shared" si="5928"/>
        <v>13.229100541836459</v>
      </c>
      <c r="BL2688" s="10">
        <f ca="1">IFERROR(AVERAGE(INDIRECT("BK"&amp;AC2688-Template!$F$10+1):INDIRECT("BK"&amp;AC2688)),0)</f>
        <v>13.225899805347414</v>
      </c>
      <c r="BM2688" s="35"/>
      <c r="BN2688" s="86"/>
      <c r="BO2688" s="35"/>
      <c r="BP2688" s="35"/>
      <c r="BQ2688" s="35"/>
      <c r="BR2688" s="35"/>
      <c r="BS2688" s="35"/>
      <c r="BT2688" s="35"/>
      <c r="BU2688" s="35"/>
      <c r="BV2688" s="35"/>
      <c r="BW2688" s="35"/>
      <c r="BX2688" s="35"/>
      <c r="BY2688" s="35"/>
      <c r="BZ2688" s="35"/>
      <c r="CA2688" s="35"/>
      <c r="CB2688" s="35"/>
      <c r="CC2688" s="35"/>
      <c r="CD2688" s="35"/>
      <c r="CE2688" s="35"/>
      <c r="CF2688" s="35"/>
      <c r="CG2688" s="35"/>
      <c r="CH2688" s="35"/>
    </row>
    <row r="2689" spans="1:86" ht="15.6" x14ac:dyDescent="0.3">
      <c r="A2689" s="35"/>
      <c r="B2689" s="86"/>
      <c r="C2689" s="35"/>
      <c r="D2689" s="35"/>
      <c r="E2689" s="35"/>
      <c r="F2689" s="35"/>
      <c r="G2689" s="35"/>
      <c r="H2689" s="35"/>
      <c r="I2689" s="35"/>
      <c r="J2689" s="35"/>
      <c r="K2689" s="35"/>
      <c r="L2689" s="35"/>
      <c r="M2689" s="35"/>
      <c r="N2689" s="35"/>
      <c r="O2689" s="35"/>
      <c r="P2689" s="35"/>
      <c r="Q2689" s="35"/>
      <c r="R2689" s="35"/>
      <c r="S2689" s="35"/>
      <c r="T2689" s="17">
        <f t="shared" si="5929"/>
        <v>48705</v>
      </c>
      <c r="U2689" s="216">
        <f t="shared" si="5922"/>
        <v>5</v>
      </c>
      <c r="V2689" s="216">
        <f t="shared" si="5929"/>
        <v>2684</v>
      </c>
      <c r="W2689" s="16">
        <f t="shared" si="5936"/>
        <v>7.353424657534247</v>
      </c>
      <c r="X2689" s="16" t="e">
        <f>IF(Template!$F$7="Linear interpolation",LinInterp($I$5:$I$22,$G$5:$G$22,W2689),CubicSpline($I$5:$I$22,$G$5:$G$22,W2689))</f>
        <v>#VALUE!</v>
      </c>
      <c r="Y2689" s="221" t="e">
        <f t="shared" si="5923"/>
        <v>#VALUE!</v>
      </c>
      <c r="Z2689" s="221" t="e">
        <f>Y2689/PRODUCT($AA$6:AA2688)</f>
        <v>#VALUE!</v>
      </c>
      <c r="AA2689" s="16" t="e">
        <f t="shared" si="5930"/>
        <v>#VALUE!</v>
      </c>
      <c r="AB2689" s="10" t="e">
        <f t="shared" si="5931"/>
        <v>#VALUE!</v>
      </c>
      <c r="AC2689" s="90">
        <f t="shared" si="5924"/>
        <v>2689</v>
      </c>
      <c r="AD2689" s="17">
        <f t="shared" si="5932"/>
        <v>48682</v>
      </c>
      <c r="AE2689" s="16" t="e">
        <f t="shared" si="5925"/>
        <v>#VALUE!</v>
      </c>
      <c r="AF2689" s="10">
        <f ca="1">IFERROR(AVERAGE(INDIRECT("AE"&amp;AC2689-Template!$F$10+1):INDIRECT("AE"&amp;AC2689)),0)</f>
        <v>0</v>
      </c>
      <c r="AG2689" s="35"/>
      <c r="AH2689" s="86"/>
      <c r="AI2689" s="35"/>
      <c r="AJ2689" s="35"/>
      <c r="AK2689" s="35"/>
      <c r="AL2689" s="35"/>
      <c r="AM2689" s="35"/>
      <c r="AN2689" s="35"/>
      <c r="AO2689" s="35"/>
      <c r="AP2689" s="35"/>
      <c r="AQ2689" s="35"/>
      <c r="AR2689" s="35"/>
      <c r="AS2689" s="35"/>
      <c r="AT2689" s="35"/>
      <c r="AU2689" s="35"/>
      <c r="AV2689" s="35"/>
      <c r="AW2689" s="35"/>
      <c r="AX2689" s="35"/>
      <c r="AY2689" s="35"/>
      <c r="AZ2689" s="17">
        <f t="shared" ref="AZ2689" si="6056">AZ2688+1</f>
        <v>48705</v>
      </c>
      <c r="BA2689" s="216">
        <f t="shared" si="5948"/>
        <v>5</v>
      </c>
      <c r="BB2689" s="216">
        <f t="shared" ref="BB2689" si="6057">BB2688+1</f>
        <v>2684</v>
      </c>
      <c r="BC2689" s="16">
        <f t="shared" si="5950"/>
        <v>7.353424657534247</v>
      </c>
      <c r="BD2689" s="16">
        <f>IF(Template!$F$7="Linear interpolation",LinInterp($AO$5:$AO$18,$AM$5:$AM$18,BC2689),CubicSpline($AO$5:$AO$18,$AM$5:$AM$18,BC2689))</f>
        <v>14.149040924065016</v>
      </c>
      <c r="BE2689" s="221">
        <f t="shared" si="6029"/>
        <v>2.646171481762448</v>
      </c>
      <c r="BF2689" s="221">
        <f>BE2689/PRODUCT($BG$6:BG2688)</f>
        <v>1.0003625737894952</v>
      </c>
      <c r="BG2689" s="16">
        <f t="shared" si="5951"/>
        <v>1.0003625737894952</v>
      </c>
      <c r="BH2689" s="10">
        <f t="shared" si="5952"/>
        <v>13.233943316575679</v>
      </c>
      <c r="BI2689" s="90"/>
      <c r="BJ2689" s="17">
        <f t="shared" si="5935"/>
        <v>48682</v>
      </c>
      <c r="BK2689" s="16">
        <f t="shared" si="5928"/>
        <v>13.229313337332238</v>
      </c>
      <c r="BL2689" s="10">
        <f ca="1">IFERROR(AVERAGE(INDIRECT("BK"&amp;AC2689-Template!$F$10+1):INDIRECT("BK"&amp;AC2689)),0)</f>
        <v>13.226101850636498</v>
      </c>
      <c r="BM2689" s="35"/>
      <c r="BN2689" s="86"/>
      <c r="BO2689" s="35"/>
      <c r="BP2689" s="35"/>
      <c r="BQ2689" s="35"/>
      <c r="BR2689" s="35"/>
      <c r="BS2689" s="35"/>
      <c r="BT2689" s="35"/>
      <c r="BU2689" s="35"/>
      <c r="BV2689" s="35"/>
      <c r="BW2689" s="35"/>
      <c r="BX2689" s="35"/>
      <c r="BY2689" s="35"/>
      <c r="BZ2689" s="35"/>
      <c r="CA2689" s="35"/>
      <c r="CB2689" s="35"/>
      <c r="CC2689" s="35"/>
      <c r="CD2689" s="35"/>
      <c r="CE2689" s="35"/>
      <c r="CF2689" s="35"/>
      <c r="CG2689" s="35"/>
      <c r="CH2689" s="35"/>
    </row>
    <row r="2690" spans="1:86" ht="15.6" x14ac:dyDescent="0.3">
      <c r="A2690" s="35"/>
      <c r="B2690" s="86"/>
      <c r="C2690" s="35"/>
      <c r="D2690" s="35"/>
      <c r="E2690" s="35"/>
      <c r="F2690" s="35"/>
      <c r="G2690" s="35"/>
      <c r="H2690" s="35"/>
      <c r="I2690" s="35"/>
      <c r="J2690" s="35"/>
      <c r="K2690" s="35"/>
      <c r="L2690" s="35"/>
      <c r="M2690" s="35"/>
      <c r="N2690" s="35"/>
      <c r="O2690" s="35"/>
      <c r="P2690" s="35"/>
      <c r="Q2690" s="35"/>
      <c r="R2690" s="35"/>
      <c r="S2690" s="35"/>
      <c r="T2690" s="17">
        <f t="shared" si="5929"/>
        <v>48706</v>
      </c>
      <c r="U2690" s="216">
        <f t="shared" si="5922"/>
        <v>6</v>
      </c>
      <c r="V2690" s="216">
        <f t="shared" si="5929"/>
        <v>2685</v>
      </c>
      <c r="W2690" s="16">
        <f t="shared" si="5936"/>
        <v>7.3561643835616435</v>
      </c>
      <c r="X2690" s="16" t="e">
        <f>IF(Template!$F$7="Linear interpolation",LinInterp($I$5:$I$22,$G$5:$G$22,W2690),CubicSpline($I$5:$I$22,$G$5:$G$22,W2690))</f>
        <v>#VALUE!</v>
      </c>
      <c r="Y2690" s="221" t="e">
        <f t="shared" si="5923"/>
        <v>#VALUE!</v>
      </c>
      <c r="Z2690" s="221" t="e">
        <f>Y2690/PRODUCT($AA$6:AA2689)</f>
        <v>#VALUE!</v>
      </c>
      <c r="AA2690" s="16" t="e">
        <f t="shared" si="5930"/>
        <v>#VALUE!</v>
      </c>
      <c r="AB2690" s="10" t="e">
        <f t="shared" si="5931"/>
        <v>#VALUE!</v>
      </c>
      <c r="AC2690" s="90">
        <f t="shared" si="5924"/>
        <v>2690</v>
      </c>
      <c r="AD2690" s="17">
        <f t="shared" si="5932"/>
        <v>48683</v>
      </c>
      <c r="AE2690" s="16" t="e">
        <f t="shared" si="5925"/>
        <v>#VALUE!</v>
      </c>
      <c r="AF2690" s="10">
        <f ca="1">IFERROR(AVERAGE(INDIRECT("AE"&amp;AC2690-Template!$F$10+1):INDIRECT("AE"&amp;AC2690)),0)</f>
        <v>0</v>
      </c>
      <c r="AG2690" s="35"/>
      <c r="AH2690" s="86"/>
      <c r="AI2690" s="35"/>
      <c r="AJ2690" s="35"/>
      <c r="AK2690" s="35"/>
      <c r="AL2690" s="35"/>
      <c r="AM2690" s="35"/>
      <c r="AN2690" s="35"/>
      <c r="AO2690" s="35"/>
      <c r="AP2690" s="35"/>
      <c r="AQ2690" s="35"/>
      <c r="AR2690" s="35"/>
      <c r="AS2690" s="35"/>
      <c r="AT2690" s="35"/>
      <c r="AU2690" s="35"/>
      <c r="AV2690" s="35"/>
      <c r="AW2690" s="35"/>
      <c r="AX2690" s="35"/>
      <c r="AY2690" s="35"/>
      <c r="AZ2690" s="17">
        <f t="shared" ref="AZ2690" si="6058">AZ2689+1</f>
        <v>48706</v>
      </c>
      <c r="BA2690" s="216">
        <f t="shared" si="5948"/>
        <v>6</v>
      </c>
      <c r="BB2690" s="216">
        <f t="shared" ref="BB2690" si="6059">BB2689+1</f>
        <v>2685</v>
      </c>
      <c r="BC2690" s="16">
        <f t="shared" si="5950"/>
        <v>7.3561643835616435</v>
      </c>
      <c r="BD2690" s="16">
        <f>IF(Template!$F$7="Linear interpolation",LinInterp($AO$5:$AO$18,$AM$5:$AM$18,BC2690),CubicSpline($AO$5:$AO$18,$AM$5:$AM$18,BC2690))</f>
        <v>14.149040182548401</v>
      </c>
      <c r="BE2690" s="221">
        <f t="shared" si="6029"/>
        <v>2.6471309279321948</v>
      </c>
      <c r="BF2690" s="221">
        <f>BE2690/PRODUCT($BG$6:BG2689)</f>
        <v>1.0003625789849071</v>
      </c>
      <c r="BG2690" s="16">
        <f t="shared" si="5951"/>
        <v>1.0003625737894952</v>
      </c>
      <c r="BH2690" s="10">
        <f t="shared" si="5952"/>
        <v>13.233943316575679</v>
      </c>
      <c r="BI2690" s="90"/>
      <c r="BJ2690" s="17">
        <f t="shared" si="5935"/>
        <v>48683</v>
      </c>
      <c r="BK2690" s="16">
        <f t="shared" si="5928"/>
        <v>13.229525188217405</v>
      </c>
      <c r="BL2690" s="10">
        <f ca="1">IFERROR(AVERAGE(INDIRECT("BK"&amp;AC2690-Template!$F$10+1):INDIRECT("BK"&amp;AC2690)),0)</f>
        <v>13.226327155373395</v>
      </c>
      <c r="BM2690" s="35"/>
      <c r="BN2690" s="86"/>
      <c r="BO2690" s="35"/>
      <c r="BP2690" s="35"/>
      <c r="BQ2690" s="35"/>
      <c r="BR2690" s="35"/>
      <c r="BS2690" s="35"/>
      <c r="BT2690" s="35"/>
      <c r="BU2690" s="35"/>
      <c r="BV2690" s="35"/>
      <c r="BW2690" s="35"/>
      <c r="BX2690" s="35"/>
      <c r="BY2690" s="35"/>
      <c r="BZ2690" s="35"/>
      <c r="CA2690" s="35"/>
      <c r="CB2690" s="35"/>
      <c r="CC2690" s="35"/>
      <c r="CD2690" s="35"/>
      <c r="CE2690" s="35"/>
      <c r="CF2690" s="35"/>
      <c r="CG2690" s="35"/>
      <c r="CH2690" s="35"/>
    </row>
    <row r="2691" spans="1:86" ht="15.6" x14ac:dyDescent="0.3">
      <c r="A2691" s="35"/>
      <c r="B2691" s="86"/>
      <c r="C2691" s="35"/>
      <c r="D2691" s="35"/>
      <c r="E2691" s="35"/>
      <c r="F2691" s="35"/>
      <c r="G2691" s="35"/>
      <c r="H2691" s="35"/>
      <c r="I2691" s="35"/>
      <c r="J2691" s="35"/>
      <c r="K2691" s="35"/>
      <c r="L2691" s="35"/>
      <c r="M2691" s="35"/>
      <c r="N2691" s="35"/>
      <c r="O2691" s="35"/>
      <c r="P2691" s="35"/>
      <c r="Q2691" s="35"/>
      <c r="R2691" s="35"/>
      <c r="S2691" s="35"/>
      <c r="T2691" s="17">
        <f t="shared" si="5929"/>
        <v>48707</v>
      </c>
      <c r="U2691" s="216">
        <f t="shared" si="5922"/>
        <v>7</v>
      </c>
      <c r="V2691" s="216">
        <f t="shared" si="5929"/>
        <v>2686</v>
      </c>
      <c r="W2691" s="16">
        <f t="shared" si="5936"/>
        <v>7.3589041095890408</v>
      </c>
      <c r="X2691" s="16" t="e">
        <f>IF(Template!$F$7="Linear interpolation",LinInterp($I$5:$I$22,$G$5:$G$22,W2691),CubicSpline($I$5:$I$22,$G$5:$G$22,W2691))</f>
        <v>#VALUE!</v>
      </c>
      <c r="Y2691" s="221" t="e">
        <f t="shared" si="5923"/>
        <v>#VALUE!</v>
      </c>
      <c r="Z2691" s="221" t="e">
        <f>Y2691/PRODUCT($AA$6:AA2690)</f>
        <v>#VALUE!</v>
      </c>
      <c r="AA2691" s="16" t="e">
        <f t="shared" si="5930"/>
        <v>#VALUE!</v>
      </c>
      <c r="AB2691" s="10" t="e">
        <f t="shared" si="5931"/>
        <v>#VALUE!</v>
      </c>
      <c r="AC2691" s="90">
        <f t="shared" si="5924"/>
        <v>2691</v>
      </c>
      <c r="AD2691" s="17">
        <f t="shared" si="5932"/>
        <v>48684</v>
      </c>
      <c r="AE2691" s="16" t="e">
        <f t="shared" si="5925"/>
        <v>#VALUE!</v>
      </c>
      <c r="AF2691" s="10">
        <f ca="1">IFERROR(AVERAGE(INDIRECT("AE"&amp;AC2691-Template!$F$10+1):INDIRECT("AE"&amp;AC2691)),0)</f>
        <v>0</v>
      </c>
      <c r="AG2691" s="35"/>
      <c r="AH2691" s="86"/>
      <c r="AI2691" s="35"/>
      <c r="AJ2691" s="35"/>
      <c r="AK2691" s="35"/>
      <c r="AL2691" s="35"/>
      <c r="AM2691" s="35"/>
      <c r="AN2691" s="35"/>
      <c r="AO2691" s="35"/>
      <c r="AP2691" s="35"/>
      <c r="AQ2691" s="35"/>
      <c r="AR2691" s="35"/>
      <c r="AS2691" s="35"/>
      <c r="AT2691" s="35"/>
      <c r="AU2691" s="35"/>
      <c r="AV2691" s="35"/>
      <c r="AW2691" s="35"/>
      <c r="AX2691" s="35"/>
      <c r="AY2691" s="35"/>
      <c r="AZ2691" s="17">
        <f t="shared" ref="AZ2691" si="6060">AZ2690+1</f>
        <v>48707</v>
      </c>
      <c r="BA2691" s="216">
        <f t="shared" si="5948"/>
        <v>7</v>
      </c>
      <c r="BB2691" s="216">
        <f t="shared" ref="BB2691" si="6061">BB2690+1</f>
        <v>2686</v>
      </c>
      <c r="BC2691" s="16">
        <f t="shared" si="5950"/>
        <v>7.3589041095890408</v>
      </c>
      <c r="BD2691" s="16">
        <f>IF(Template!$F$7="Linear interpolation",LinInterp($AO$5:$AO$18,$AM$5:$AM$18,BC2691),CubicSpline($AO$5:$AO$18,$AM$5:$AM$18,BC2691))</f>
        <v>14.14903952172482</v>
      </c>
      <c r="BE2691" s="221">
        <f t="shared" si="6029"/>
        <v>2.6480907356582741</v>
      </c>
      <c r="BF2691" s="221">
        <f>BE2691/PRODUCT($BG$6:BG2690)</f>
        <v>1.0003625893486743</v>
      </c>
      <c r="BG2691" s="16">
        <f t="shared" si="5951"/>
        <v>1.0003625737894952</v>
      </c>
      <c r="BH2691" s="10">
        <f t="shared" si="5952"/>
        <v>13.233943316575679</v>
      </c>
      <c r="BI2691" s="90"/>
      <c r="BJ2691" s="17">
        <f t="shared" si="5935"/>
        <v>48684</v>
      </c>
      <c r="BK2691" s="16">
        <f t="shared" si="5928"/>
        <v>13.229736092773781</v>
      </c>
      <c r="BL2691" s="10">
        <f ca="1">IFERROR(AVERAGE(INDIRECT("BK"&amp;AC2691-Template!$F$10+1):INDIRECT("BK"&amp;AC2691)),0)</f>
        <v>13.226551539716848</v>
      </c>
      <c r="BM2691" s="35"/>
      <c r="BN2691" s="86"/>
      <c r="BO2691" s="35"/>
      <c r="BP2691" s="35"/>
      <c r="BQ2691" s="35"/>
      <c r="BR2691" s="35"/>
      <c r="BS2691" s="35"/>
      <c r="BT2691" s="35"/>
      <c r="BU2691" s="35"/>
      <c r="BV2691" s="35"/>
      <c r="BW2691" s="35"/>
      <c r="BX2691" s="35"/>
      <c r="BY2691" s="35"/>
      <c r="BZ2691" s="35"/>
      <c r="CA2691" s="35"/>
      <c r="CB2691" s="35"/>
      <c r="CC2691" s="35"/>
      <c r="CD2691" s="35"/>
      <c r="CE2691" s="35"/>
      <c r="CF2691" s="35"/>
      <c r="CG2691" s="35"/>
      <c r="CH2691" s="35"/>
    </row>
    <row r="2692" spans="1:86" ht="15.6" x14ac:dyDescent="0.3">
      <c r="A2692" s="35"/>
      <c r="B2692" s="86"/>
      <c r="C2692" s="35"/>
      <c r="D2692" s="35"/>
      <c r="E2692" s="35"/>
      <c r="F2692" s="35"/>
      <c r="G2692" s="35"/>
      <c r="H2692" s="35"/>
      <c r="I2692" s="35"/>
      <c r="J2692" s="35"/>
      <c r="K2692" s="35"/>
      <c r="L2692" s="35"/>
      <c r="M2692" s="35"/>
      <c r="N2692" s="35"/>
      <c r="O2692" s="35"/>
      <c r="P2692" s="35"/>
      <c r="Q2692" s="35"/>
      <c r="R2692" s="35"/>
      <c r="S2692" s="35"/>
      <c r="T2692" s="17">
        <f t="shared" si="5929"/>
        <v>48708</v>
      </c>
      <c r="U2692" s="216">
        <f t="shared" si="5922"/>
        <v>1</v>
      </c>
      <c r="V2692" s="216">
        <f t="shared" si="5929"/>
        <v>2687</v>
      </c>
      <c r="W2692" s="16">
        <f t="shared" si="5936"/>
        <v>7.3616438356164382</v>
      </c>
      <c r="X2692" s="16" t="e">
        <f>IF(Template!$F$7="Linear interpolation",LinInterp($I$5:$I$22,$G$5:$G$22,W2692),CubicSpline($I$5:$I$22,$G$5:$G$22,W2692))</f>
        <v>#VALUE!</v>
      </c>
      <c r="Y2692" s="221" t="e">
        <f t="shared" si="5923"/>
        <v>#VALUE!</v>
      </c>
      <c r="Z2692" s="221" t="e">
        <f>Y2692/PRODUCT($AA$6:AA2691)</f>
        <v>#VALUE!</v>
      </c>
      <c r="AA2692" s="16" t="e">
        <f t="shared" si="5930"/>
        <v>#VALUE!</v>
      </c>
      <c r="AB2692" s="10" t="e">
        <f t="shared" si="5931"/>
        <v>#VALUE!</v>
      </c>
      <c r="AC2692" s="90">
        <f t="shared" si="5924"/>
        <v>2692</v>
      </c>
      <c r="AD2692" s="17">
        <f t="shared" si="5932"/>
        <v>48685</v>
      </c>
      <c r="AE2692" s="16" t="e">
        <f t="shared" si="5925"/>
        <v>#VALUE!</v>
      </c>
      <c r="AF2692" s="10">
        <f ca="1">IFERROR(AVERAGE(INDIRECT("AE"&amp;AC2692-Template!$F$10+1):INDIRECT("AE"&amp;AC2692)),0)</f>
        <v>0</v>
      </c>
      <c r="AG2692" s="35"/>
      <c r="AH2692" s="86"/>
      <c r="AI2692" s="35"/>
      <c r="AJ2692" s="35"/>
      <c r="AK2692" s="35"/>
      <c r="AL2692" s="35"/>
      <c r="AM2692" s="35"/>
      <c r="AN2692" s="35"/>
      <c r="AO2692" s="35"/>
      <c r="AP2692" s="35"/>
      <c r="AQ2692" s="35"/>
      <c r="AR2692" s="35"/>
      <c r="AS2692" s="35"/>
      <c r="AT2692" s="35"/>
      <c r="AU2692" s="35"/>
      <c r="AV2692" s="35"/>
      <c r="AW2692" s="35"/>
      <c r="AX2692" s="35"/>
      <c r="AY2692" s="35"/>
      <c r="AZ2692" s="17">
        <f t="shared" ref="AZ2692" si="6062">AZ2691+1</f>
        <v>48708</v>
      </c>
      <c r="BA2692" s="216">
        <f t="shared" si="5948"/>
        <v>1</v>
      </c>
      <c r="BB2692" s="216">
        <f t="shared" ref="BB2692" si="6063">BB2691+1</f>
        <v>2687</v>
      </c>
      <c r="BC2692" s="16">
        <f t="shared" si="5950"/>
        <v>7.3616438356164382</v>
      </c>
      <c r="BD2692" s="16">
        <f>IF(Template!$F$7="Linear interpolation",LinInterp($AO$5:$AO$18,$AM$5:$AM$18,BC2692),CubicSpline($AO$5:$AO$18,$AM$5:$AM$18,BC2692))</f>
        <v>14.149038941084067</v>
      </c>
      <c r="BE2692" s="221">
        <f t="shared" si="6029"/>
        <v>2.6490509050099322</v>
      </c>
      <c r="BF2692" s="221">
        <f>BE2692/PRODUCT($BG$6:BG2691)</f>
        <v>1.0003626048536958</v>
      </c>
      <c r="BG2692" s="16">
        <f t="shared" si="5951"/>
        <v>1.0003626048536958</v>
      </c>
      <c r="BH2692" s="10">
        <f t="shared" si="5952"/>
        <v>13.235077159895582</v>
      </c>
      <c r="BI2692" s="90"/>
      <c r="BJ2692" s="17">
        <f t="shared" si="5935"/>
        <v>48685</v>
      </c>
      <c r="BK2692" s="16">
        <f t="shared" si="5928"/>
        <v>13.229736092773781</v>
      </c>
      <c r="BL2692" s="10">
        <f ca="1">IFERROR(AVERAGE(INDIRECT("BK"&amp;AC2692-Template!$F$10+1):INDIRECT("BK"&amp;AC2692)),0)</f>
        <v>13.226768003326505</v>
      </c>
      <c r="BM2692" s="35"/>
      <c r="BN2692" s="86"/>
      <c r="BO2692" s="35"/>
      <c r="BP2692" s="35"/>
      <c r="BQ2692" s="35"/>
      <c r="BR2692" s="35"/>
      <c r="BS2692" s="35"/>
      <c r="BT2692" s="35"/>
      <c r="BU2692" s="35"/>
      <c r="BV2692" s="35"/>
      <c r="BW2692" s="35"/>
      <c r="BX2692" s="35"/>
      <c r="BY2692" s="35"/>
      <c r="BZ2692" s="35"/>
      <c r="CA2692" s="35"/>
      <c r="CB2692" s="35"/>
      <c r="CC2692" s="35"/>
      <c r="CD2692" s="35"/>
      <c r="CE2692" s="35"/>
      <c r="CF2692" s="35"/>
      <c r="CG2692" s="35"/>
      <c r="CH2692" s="35"/>
    </row>
    <row r="2693" spans="1:86" ht="15.6" x14ac:dyDescent="0.3">
      <c r="A2693" s="35"/>
      <c r="B2693" s="86"/>
      <c r="C2693" s="35"/>
      <c r="D2693" s="35"/>
      <c r="E2693" s="35"/>
      <c r="F2693" s="35"/>
      <c r="G2693" s="35"/>
      <c r="H2693" s="35"/>
      <c r="I2693" s="35"/>
      <c r="J2693" s="35"/>
      <c r="K2693" s="35"/>
      <c r="L2693" s="35"/>
      <c r="M2693" s="35"/>
      <c r="N2693" s="35"/>
      <c r="O2693" s="35"/>
      <c r="P2693" s="35"/>
      <c r="Q2693" s="35"/>
      <c r="R2693" s="35"/>
      <c r="S2693" s="35"/>
      <c r="T2693" s="17">
        <f t="shared" si="5929"/>
        <v>48709</v>
      </c>
      <c r="U2693" s="216">
        <f t="shared" si="5922"/>
        <v>2</v>
      </c>
      <c r="V2693" s="216">
        <f t="shared" si="5929"/>
        <v>2688</v>
      </c>
      <c r="W2693" s="16">
        <f t="shared" si="5936"/>
        <v>7.3643835616438356</v>
      </c>
      <c r="X2693" s="16" t="e">
        <f>IF(Template!$F$7="Linear interpolation",LinInterp($I$5:$I$22,$G$5:$G$22,W2693),CubicSpline($I$5:$I$22,$G$5:$G$22,W2693))</f>
        <v>#VALUE!</v>
      </c>
      <c r="Y2693" s="221" t="e">
        <f t="shared" si="5923"/>
        <v>#VALUE!</v>
      </c>
      <c r="Z2693" s="221" t="e">
        <f>Y2693/PRODUCT($AA$6:AA2692)</f>
        <v>#VALUE!</v>
      </c>
      <c r="AA2693" s="16" t="e">
        <f t="shared" si="5930"/>
        <v>#VALUE!</v>
      </c>
      <c r="AB2693" s="10" t="e">
        <f t="shared" si="5931"/>
        <v>#VALUE!</v>
      </c>
      <c r="AC2693" s="90">
        <f t="shared" si="5924"/>
        <v>2693</v>
      </c>
      <c r="AD2693" s="17">
        <f t="shared" si="5932"/>
        <v>48686</v>
      </c>
      <c r="AE2693" s="16" t="e">
        <f t="shared" si="5925"/>
        <v>#VALUE!</v>
      </c>
      <c r="AF2693" s="10">
        <f ca="1">IFERROR(AVERAGE(INDIRECT("AE"&amp;AC2693-Template!$F$10+1):INDIRECT("AE"&amp;AC2693)),0)</f>
        <v>0</v>
      </c>
      <c r="AG2693" s="35"/>
      <c r="AH2693" s="86"/>
      <c r="AI2693" s="35"/>
      <c r="AJ2693" s="35"/>
      <c r="AK2693" s="35"/>
      <c r="AL2693" s="35"/>
      <c r="AM2693" s="35"/>
      <c r="AN2693" s="35"/>
      <c r="AO2693" s="35"/>
      <c r="AP2693" s="35"/>
      <c r="AQ2693" s="35"/>
      <c r="AR2693" s="35"/>
      <c r="AS2693" s="35"/>
      <c r="AT2693" s="35"/>
      <c r="AU2693" s="35"/>
      <c r="AV2693" s="35"/>
      <c r="AW2693" s="35"/>
      <c r="AX2693" s="35"/>
      <c r="AY2693" s="35"/>
      <c r="AZ2693" s="17">
        <f t="shared" ref="AZ2693" si="6064">AZ2692+1</f>
        <v>48709</v>
      </c>
      <c r="BA2693" s="216">
        <f t="shared" si="5948"/>
        <v>2</v>
      </c>
      <c r="BB2693" s="216">
        <f t="shared" ref="BB2693" si="6065">BB2692+1</f>
        <v>2688</v>
      </c>
      <c r="BC2693" s="16">
        <f t="shared" si="5950"/>
        <v>7.3643835616438356</v>
      </c>
      <c r="BD2693" s="16">
        <f>IF(Template!$F$7="Linear interpolation",LinInterp($AO$5:$AO$18,$AM$5:$AM$18,BC2693),CubicSpline($AO$5:$AO$18,$AM$5:$AM$18,BC2693))</f>
        <v>14.149038440115936</v>
      </c>
      <c r="BE2693" s="221">
        <f t="shared" si="6029"/>
        <v>2.650011436056237</v>
      </c>
      <c r="BF2693" s="221">
        <f>BE2693/PRODUCT($BG$6:BG2692)</f>
        <v>1.0003625944086194</v>
      </c>
      <c r="BG2693" s="16">
        <f t="shared" si="5951"/>
        <v>1.0003625944086194</v>
      </c>
      <c r="BH2693" s="10">
        <f t="shared" si="5952"/>
        <v>13.234695914608462</v>
      </c>
      <c r="BI2693" s="90"/>
      <c r="BJ2693" s="17">
        <f t="shared" si="5935"/>
        <v>48686</v>
      </c>
      <c r="BK2693" s="16">
        <f t="shared" si="5928"/>
        <v>13.229736092773781</v>
      </c>
      <c r="BL2693" s="10">
        <f ca="1">IFERROR(AVERAGE(INDIRECT("BK"&amp;AC2693-Template!$F$10+1):INDIRECT("BK"&amp;AC2693)),0)</f>
        <v>13.226976576080075</v>
      </c>
      <c r="BM2693" s="35"/>
      <c r="BN2693" s="86"/>
      <c r="BO2693" s="35"/>
      <c r="BP2693" s="35"/>
      <c r="BQ2693" s="35"/>
      <c r="BR2693" s="35"/>
      <c r="BS2693" s="35"/>
      <c r="BT2693" s="35"/>
      <c r="BU2693" s="35"/>
      <c r="BV2693" s="35"/>
      <c r="BW2693" s="35"/>
      <c r="BX2693" s="35"/>
      <c r="BY2693" s="35"/>
      <c r="BZ2693" s="35"/>
      <c r="CA2693" s="35"/>
      <c r="CB2693" s="35"/>
      <c r="CC2693" s="35"/>
      <c r="CD2693" s="35"/>
      <c r="CE2693" s="35"/>
      <c r="CF2693" s="35"/>
      <c r="CG2693" s="35"/>
      <c r="CH2693" s="35"/>
    </row>
    <row r="2694" spans="1:86" ht="15.6" x14ac:dyDescent="0.3">
      <c r="A2694" s="35"/>
      <c r="B2694" s="86"/>
      <c r="C2694" s="35"/>
      <c r="D2694" s="35"/>
      <c r="E2694" s="35"/>
      <c r="F2694" s="35"/>
      <c r="G2694" s="35"/>
      <c r="H2694" s="35"/>
      <c r="I2694" s="35"/>
      <c r="J2694" s="35"/>
      <c r="K2694" s="35"/>
      <c r="L2694" s="35"/>
      <c r="M2694" s="35"/>
      <c r="N2694" s="35"/>
      <c r="O2694" s="35"/>
      <c r="P2694" s="35"/>
      <c r="Q2694" s="35"/>
      <c r="R2694" s="35"/>
      <c r="S2694" s="35"/>
      <c r="T2694" s="17">
        <f t="shared" si="5929"/>
        <v>48710</v>
      </c>
      <c r="U2694" s="216">
        <f t="shared" ref="U2694:U2757" si="6066">WEEKDAY(T2694,2)</f>
        <v>3</v>
      </c>
      <c r="V2694" s="216">
        <f t="shared" si="5929"/>
        <v>2689</v>
      </c>
      <c r="W2694" s="16">
        <f t="shared" si="5936"/>
        <v>7.3671232876712329</v>
      </c>
      <c r="X2694" s="16" t="e">
        <f>IF(Template!$F$7="Linear interpolation",LinInterp($I$5:$I$22,$G$5:$G$22,W2694),CubicSpline($I$5:$I$22,$G$5:$G$22,W2694))</f>
        <v>#VALUE!</v>
      </c>
      <c r="Y2694" s="221" t="e">
        <f t="shared" ref="Y2694:Y2757" si="6067">(1+(X2694/100))^W2694</f>
        <v>#VALUE!</v>
      </c>
      <c r="Z2694" s="221" t="e">
        <f>Y2694/PRODUCT($AA$6:AA2693)</f>
        <v>#VALUE!</v>
      </c>
      <c r="AA2694" s="16" t="e">
        <f t="shared" si="5930"/>
        <v>#VALUE!</v>
      </c>
      <c r="AB2694" s="10" t="e">
        <f t="shared" si="5931"/>
        <v>#VALUE!</v>
      </c>
      <c r="AC2694" s="90">
        <f t="shared" ref="AC2694:AC2757" si="6068">ROW(AD2694)</f>
        <v>2694</v>
      </c>
      <c r="AD2694" s="17">
        <f t="shared" si="5932"/>
        <v>48687</v>
      </c>
      <c r="AE2694" s="16" t="e">
        <f t="shared" ref="AE2694:AE2757" si="6069">IF(R2694&lt;&gt;0,R2694,VLOOKUP(AD2694,$T:$AB,9,FALSE))</f>
        <v>#VALUE!</v>
      </c>
      <c r="AF2694" s="10">
        <f ca="1">IFERROR(AVERAGE(INDIRECT("AE"&amp;AC2694-Template!$F$10+1):INDIRECT("AE"&amp;AC2694)),0)</f>
        <v>0</v>
      </c>
      <c r="AG2694" s="35"/>
      <c r="AH2694" s="86"/>
      <c r="AI2694" s="35"/>
      <c r="AJ2694" s="35"/>
      <c r="AK2694" s="35"/>
      <c r="AL2694" s="35"/>
      <c r="AM2694" s="35"/>
      <c r="AN2694" s="35"/>
      <c r="AO2694" s="35"/>
      <c r="AP2694" s="35"/>
      <c r="AQ2694" s="35"/>
      <c r="AR2694" s="35"/>
      <c r="AS2694" s="35"/>
      <c r="AT2694" s="35"/>
      <c r="AU2694" s="35"/>
      <c r="AV2694" s="35"/>
      <c r="AW2694" s="35"/>
      <c r="AX2694" s="35"/>
      <c r="AY2694" s="35"/>
      <c r="AZ2694" s="17">
        <f t="shared" ref="AZ2694" si="6070">AZ2693+1</f>
        <v>48710</v>
      </c>
      <c r="BA2694" s="216">
        <f t="shared" si="5948"/>
        <v>3</v>
      </c>
      <c r="BB2694" s="216">
        <f t="shared" ref="BB2694" si="6071">BB2693+1</f>
        <v>2689</v>
      </c>
      <c r="BC2694" s="16">
        <f t="shared" si="5950"/>
        <v>7.3671232876712329</v>
      </c>
      <c r="BD2694" s="16">
        <f>IF(Template!$F$7="Linear interpolation",LinInterp($AO$5:$AO$18,$AM$5:$AM$18,BC2694),CubicSpline($AO$5:$AO$18,$AM$5:$AM$18,BC2694))</f>
        <v>14.149038018310222</v>
      </c>
      <c r="BE2694" s="221">
        <f t="shared" si="6029"/>
        <v>2.6509723288660658</v>
      </c>
      <c r="BF2694" s="221">
        <f>BE2694/PRODUCT($BG$6:BG2693)</f>
        <v>1.0003625994955172</v>
      </c>
      <c r="BG2694" s="16">
        <f t="shared" si="5951"/>
        <v>1.0003625994955172</v>
      </c>
      <c r="BH2694" s="10">
        <f t="shared" si="5952"/>
        <v>13.234881586377867</v>
      </c>
      <c r="BI2694" s="90"/>
      <c r="BJ2694" s="17">
        <f t="shared" si="5935"/>
        <v>48687</v>
      </c>
      <c r="BK2694" s="16">
        <f t="shared" ref="BK2694:BK2757" si="6072">IF(AX2694&lt;&gt;0,AX2694,VLOOKUP(BJ2694,$AZ:$BH,9,FALSE))</f>
        <v>13.230992030224709</v>
      </c>
      <c r="BL2694" s="10">
        <f ca="1">IFERROR(AVERAGE(INDIRECT("BK"&amp;AC2694-Template!$F$10+1):INDIRECT("BK"&amp;AC2694)),0)</f>
        <v>13.227227013415341</v>
      </c>
      <c r="BM2694" s="35"/>
      <c r="BN2694" s="86"/>
      <c r="BO2694" s="35"/>
      <c r="BP2694" s="35"/>
      <c r="BQ2694" s="35"/>
      <c r="BR2694" s="35"/>
      <c r="BS2694" s="35"/>
      <c r="BT2694" s="35"/>
      <c r="BU2694" s="35"/>
      <c r="BV2694" s="35"/>
      <c r="BW2694" s="35"/>
      <c r="BX2694" s="35"/>
      <c r="BY2694" s="35"/>
      <c r="BZ2694" s="35"/>
      <c r="CA2694" s="35"/>
      <c r="CB2694" s="35"/>
      <c r="CC2694" s="35"/>
      <c r="CD2694" s="35"/>
      <c r="CE2694" s="35"/>
      <c r="CF2694" s="35"/>
      <c r="CG2694" s="35"/>
      <c r="CH2694" s="35"/>
    </row>
    <row r="2695" spans="1:86" ht="15.6" x14ac:dyDescent="0.3">
      <c r="A2695" s="35"/>
      <c r="B2695" s="86"/>
      <c r="C2695" s="35"/>
      <c r="D2695" s="35"/>
      <c r="E2695" s="35"/>
      <c r="F2695" s="35"/>
      <c r="G2695" s="35"/>
      <c r="H2695" s="35"/>
      <c r="I2695" s="35"/>
      <c r="J2695" s="35"/>
      <c r="K2695" s="35"/>
      <c r="L2695" s="35"/>
      <c r="M2695" s="35"/>
      <c r="N2695" s="35"/>
      <c r="O2695" s="35"/>
      <c r="P2695" s="35"/>
      <c r="Q2695" s="35"/>
      <c r="R2695" s="35"/>
      <c r="S2695" s="35"/>
      <c r="T2695" s="17">
        <f t="shared" ref="T2695:V2758" si="6073">T2694+1</f>
        <v>48711</v>
      </c>
      <c r="U2695" s="216">
        <f t="shared" si="6066"/>
        <v>4</v>
      </c>
      <c r="V2695" s="216">
        <f t="shared" si="6073"/>
        <v>2690</v>
      </c>
      <c r="W2695" s="16">
        <f t="shared" si="5936"/>
        <v>7.3698630136986303</v>
      </c>
      <c r="X2695" s="16" t="e">
        <f>IF(Template!$F$7="Linear interpolation",LinInterp($I$5:$I$22,$G$5:$G$22,W2695),CubicSpline($I$5:$I$22,$G$5:$G$22,W2695))</f>
        <v>#VALUE!</v>
      </c>
      <c r="Y2695" s="221" t="e">
        <f t="shared" si="6067"/>
        <v>#VALUE!</v>
      </c>
      <c r="Z2695" s="221" t="e">
        <f>Y2695/PRODUCT($AA$6:AA2694)</f>
        <v>#VALUE!</v>
      </c>
      <c r="AA2695" s="16" t="e">
        <f t="shared" ref="AA2695:AA2758" si="6074">1+AB2695/365/100</f>
        <v>#VALUE!</v>
      </c>
      <c r="AB2695" s="10" t="e">
        <f t="shared" ref="AB2695:AB2758" si="6075">IF(OR(U2695=6,U2695=7),AB2694,(Z2695-1)*365*100)</f>
        <v>#VALUE!</v>
      </c>
      <c r="AC2695" s="90">
        <f t="shared" si="6068"/>
        <v>2695</v>
      </c>
      <c r="AD2695" s="17">
        <f t="shared" ref="AD2695:AD2758" si="6076">AD2694+1</f>
        <v>48688</v>
      </c>
      <c r="AE2695" s="16" t="e">
        <f t="shared" si="6069"/>
        <v>#VALUE!</v>
      </c>
      <c r="AF2695" s="10">
        <f ca="1">IFERROR(AVERAGE(INDIRECT("AE"&amp;AC2695-Template!$F$10+1):INDIRECT("AE"&amp;AC2695)),0)</f>
        <v>0</v>
      </c>
      <c r="AG2695" s="35"/>
      <c r="AH2695" s="86"/>
      <c r="AI2695" s="35"/>
      <c r="AJ2695" s="35"/>
      <c r="AK2695" s="35"/>
      <c r="AL2695" s="35"/>
      <c r="AM2695" s="35"/>
      <c r="AN2695" s="35"/>
      <c r="AO2695" s="35"/>
      <c r="AP2695" s="35"/>
      <c r="AQ2695" s="35"/>
      <c r="AR2695" s="35"/>
      <c r="AS2695" s="35"/>
      <c r="AT2695" s="35"/>
      <c r="AU2695" s="35"/>
      <c r="AV2695" s="35"/>
      <c r="AW2695" s="35"/>
      <c r="AX2695" s="35"/>
      <c r="AY2695" s="35"/>
      <c r="AZ2695" s="17">
        <f t="shared" ref="AZ2695" si="6077">AZ2694+1</f>
        <v>48711</v>
      </c>
      <c r="BA2695" s="216">
        <f t="shared" si="5948"/>
        <v>4</v>
      </c>
      <c r="BB2695" s="216">
        <f t="shared" ref="BB2695" si="6078">BB2694+1</f>
        <v>2690</v>
      </c>
      <c r="BC2695" s="16">
        <f t="shared" si="5950"/>
        <v>7.3698630136986303</v>
      </c>
      <c r="BD2695" s="16">
        <f>IF(Template!$F$7="Linear interpolation",LinInterp($AO$5:$AO$18,$AM$5:$AM$18,BC2695),CubicSpline($AO$5:$AO$18,$AM$5:$AM$18,BC2695))</f>
        <v>14.14903767515672</v>
      </c>
      <c r="BE2695" s="221">
        <f t="shared" si="6029"/>
        <v>2.6519335835081339</v>
      </c>
      <c r="BF2695" s="221">
        <f>BE2695/PRODUCT($BG$6:BG2694)</f>
        <v>1.0003626045551668</v>
      </c>
      <c r="BG2695" s="16">
        <f t="shared" si="5951"/>
        <v>1.0003626045551668</v>
      </c>
      <c r="BH2695" s="10">
        <f t="shared" si="5952"/>
        <v>13.235066263587836</v>
      </c>
      <c r="BI2695" s="90"/>
      <c r="BJ2695" s="17">
        <f t="shared" ref="BJ2695:BJ2758" si="6079">BJ2694+1</f>
        <v>48688</v>
      </c>
      <c r="BK2695" s="16">
        <f t="shared" si="6072"/>
        <v>13.230570212002357</v>
      </c>
      <c r="BL2695" s="10">
        <f ca="1">IFERROR(AVERAGE(INDIRECT("BK"&amp;AC2695-Template!$F$10+1):INDIRECT("BK"&amp;AC2695)),0)</f>
        <v>13.227463390143193</v>
      </c>
      <c r="BM2695" s="35"/>
      <c r="BN2695" s="86"/>
      <c r="BO2695" s="35"/>
      <c r="BP2695" s="35"/>
      <c r="BQ2695" s="35"/>
      <c r="BR2695" s="35"/>
      <c r="BS2695" s="35"/>
      <c r="BT2695" s="35"/>
      <c r="BU2695" s="35"/>
      <c r="BV2695" s="35"/>
      <c r="BW2695" s="35"/>
      <c r="BX2695" s="35"/>
      <c r="BY2695" s="35"/>
      <c r="BZ2695" s="35"/>
      <c r="CA2695" s="35"/>
      <c r="CB2695" s="35"/>
      <c r="CC2695" s="35"/>
      <c r="CD2695" s="35"/>
      <c r="CE2695" s="35"/>
      <c r="CF2695" s="35"/>
      <c r="CG2695" s="35"/>
      <c r="CH2695" s="35"/>
    </row>
    <row r="2696" spans="1:86" ht="15.6" x14ac:dyDescent="0.3">
      <c r="A2696" s="35"/>
      <c r="B2696" s="86"/>
      <c r="C2696" s="35"/>
      <c r="D2696" s="35"/>
      <c r="E2696" s="35"/>
      <c r="F2696" s="35"/>
      <c r="G2696" s="35"/>
      <c r="H2696" s="35"/>
      <c r="I2696" s="35"/>
      <c r="J2696" s="35"/>
      <c r="K2696" s="35"/>
      <c r="L2696" s="35"/>
      <c r="M2696" s="35"/>
      <c r="N2696" s="35"/>
      <c r="O2696" s="35"/>
      <c r="P2696" s="35"/>
      <c r="Q2696" s="35"/>
      <c r="R2696" s="35"/>
      <c r="S2696" s="35"/>
      <c r="T2696" s="17">
        <f t="shared" si="6073"/>
        <v>48712</v>
      </c>
      <c r="U2696" s="216">
        <f t="shared" si="6066"/>
        <v>5</v>
      </c>
      <c r="V2696" s="216">
        <f t="shared" si="6073"/>
        <v>2691</v>
      </c>
      <c r="W2696" s="16">
        <f t="shared" ref="W2696:W2759" si="6080">YEARFRAC($T$5,T2696,3)</f>
        <v>7.3726027397260276</v>
      </c>
      <c r="X2696" s="16" t="e">
        <f>IF(Template!$F$7="Linear interpolation",LinInterp($I$5:$I$22,$G$5:$G$22,W2696),CubicSpline($I$5:$I$22,$G$5:$G$22,W2696))</f>
        <v>#VALUE!</v>
      </c>
      <c r="Y2696" s="221" t="e">
        <f t="shared" si="6067"/>
        <v>#VALUE!</v>
      </c>
      <c r="Z2696" s="221" t="e">
        <f>Y2696/PRODUCT($AA$6:AA2695)</f>
        <v>#VALUE!</v>
      </c>
      <c r="AA2696" s="16" t="e">
        <f t="shared" si="6074"/>
        <v>#VALUE!</v>
      </c>
      <c r="AB2696" s="10" t="e">
        <f t="shared" si="6075"/>
        <v>#VALUE!</v>
      </c>
      <c r="AC2696" s="90">
        <f t="shared" si="6068"/>
        <v>2696</v>
      </c>
      <c r="AD2696" s="17">
        <f t="shared" si="6076"/>
        <v>48689</v>
      </c>
      <c r="AE2696" s="16" t="e">
        <f t="shared" si="6069"/>
        <v>#VALUE!</v>
      </c>
      <c r="AF2696" s="10">
        <f ca="1">IFERROR(AVERAGE(INDIRECT("AE"&amp;AC2696-Template!$F$10+1):INDIRECT("AE"&amp;AC2696)),0)</f>
        <v>0</v>
      </c>
      <c r="AG2696" s="35"/>
      <c r="AH2696" s="86"/>
      <c r="AI2696" s="35"/>
      <c r="AJ2696" s="35"/>
      <c r="AK2696" s="35"/>
      <c r="AL2696" s="35"/>
      <c r="AM2696" s="35"/>
      <c r="AN2696" s="35"/>
      <c r="AO2696" s="35"/>
      <c r="AP2696" s="35"/>
      <c r="AQ2696" s="35"/>
      <c r="AR2696" s="35"/>
      <c r="AS2696" s="35"/>
      <c r="AT2696" s="35"/>
      <c r="AU2696" s="35"/>
      <c r="AV2696" s="35"/>
      <c r="AW2696" s="35"/>
      <c r="AX2696" s="35"/>
      <c r="AY2696" s="35"/>
      <c r="AZ2696" s="17">
        <f t="shared" ref="AZ2696" si="6081">AZ2695+1</f>
        <v>48712</v>
      </c>
      <c r="BA2696" s="216">
        <f t="shared" si="5948"/>
        <v>5</v>
      </c>
      <c r="BB2696" s="216">
        <f t="shared" ref="BB2696" si="6082">BB2695+1</f>
        <v>2691</v>
      </c>
      <c r="BC2696" s="16">
        <f t="shared" si="5950"/>
        <v>7.3726027397260276</v>
      </c>
      <c r="BD2696" s="16">
        <f>IF(Template!$F$7="Linear interpolation",LinInterp($AO$5:$AO$18,$AM$5:$AM$18,BC2696),CubicSpline($AO$5:$AO$18,$AM$5:$AM$18,BC2696))</f>
        <v>14.149037410145223</v>
      </c>
      <c r="BE2696" s="221">
        <f t="shared" si="6029"/>
        <v>2.6528952000509709</v>
      </c>
      <c r="BF2696" s="221">
        <f>BE2696/PRODUCT($BG$6:BG2695)</f>
        <v>1.0003626095875164</v>
      </c>
      <c r="BG2696" s="16">
        <f t="shared" si="5951"/>
        <v>1.0003626095875164</v>
      </c>
      <c r="BH2696" s="10">
        <f t="shared" si="5952"/>
        <v>13.235249944349992</v>
      </c>
      <c r="BI2696" s="90"/>
      <c r="BJ2696" s="17">
        <f t="shared" si="6079"/>
        <v>48689</v>
      </c>
      <c r="BK2696" s="16">
        <f t="shared" si="6072"/>
        <v>13.230776357999297</v>
      </c>
      <c r="BL2696" s="10">
        <f ca="1">IFERROR(AVERAGE(INDIRECT("BK"&amp;AC2696-Template!$F$10+1):INDIRECT("BK"&amp;AC2696)),0)</f>
        <v>13.227659592900448</v>
      </c>
      <c r="BM2696" s="35"/>
      <c r="BN2696" s="86"/>
      <c r="BO2696" s="35"/>
      <c r="BP2696" s="35"/>
      <c r="BQ2696" s="35"/>
      <c r="BR2696" s="35"/>
      <c r="BS2696" s="35"/>
      <c r="BT2696" s="35"/>
      <c r="BU2696" s="35"/>
      <c r="BV2696" s="35"/>
      <c r="BW2696" s="35"/>
      <c r="BX2696" s="35"/>
      <c r="BY2696" s="35"/>
      <c r="BZ2696" s="35"/>
      <c r="CA2696" s="35"/>
      <c r="CB2696" s="35"/>
      <c r="CC2696" s="35"/>
      <c r="CD2696" s="35"/>
      <c r="CE2696" s="35"/>
      <c r="CF2696" s="35"/>
      <c r="CG2696" s="35"/>
      <c r="CH2696" s="35"/>
    </row>
    <row r="2697" spans="1:86" ht="15.6" x14ac:dyDescent="0.3">
      <c r="A2697" s="35"/>
      <c r="B2697" s="86"/>
      <c r="C2697" s="35"/>
      <c r="D2697" s="35"/>
      <c r="E2697" s="35"/>
      <c r="F2697" s="35"/>
      <c r="G2697" s="35"/>
      <c r="H2697" s="35"/>
      <c r="I2697" s="35"/>
      <c r="J2697" s="35"/>
      <c r="K2697" s="35"/>
      <c r="L2697" s="35"/>
      <c r="M2697" s="35"/>
      <c r="N2697" s="35"/>
      <c r="O2697" s="35"/>
      <c r="P2697" s="35"/>
      <c r="Q2697" s="35"/>
      <c r="R2697" s="35"/>
      <c r="S2697" s="35"/>
      <c r="T2697" s="17">
        <f t="shared" si="6073"/>
        <v>48713</v>
      </c>
      <c r="U2697" s="216">
        <f t="shared" si="6066"/>
        <v>6</v>
      </c>
      <c r="V2697" s="216">
        <f t="shared" si="6073"/>
        <v>2692</v>
      </c>
      <c r="W2697" s="16">
        <f t="shared" si="6080"/>
        <v>7.375342465753425</v>
      </c>
      <c r="X2697" s="16" t="e">
        <f>IF(Template!$F$7="Linear interpolation",LinInterp($I$5:$I$22,$G$5:$G$22,W2697),CubicSpline($I$5:$I$22,$G$5:$G$22,W2697))</f>
        <v>#VALUE!</v>
      </c>
      <c r="Y2697" s="221" t="e">
        <f t="shared" si="6067"/>
        <v>#VALUE!</v>
      </c>
      <c r="Z2697" s="221" t="e">
        <f>Y2697/PRODUCT($AA$6:AA2696)</f>
        <v>#VALUE!</v>
      </c>
      <c r="AA2697" s="16" t="e">
        <f t="shared" si="6074"/>
        <v>#VALUE!</v>
      </c>
      <c r="AB2697" s="10" t="e">
        <f t="shared" si="6075"/>
        <v>#VALUE!</v>
      </c>
      <c r="AC2697" s="90">
        <f t="shared" si="6068"/>
        <v>2697</v>
      </c>
      <c r="AD2697" s="17">
        <f t="shared" si="6076"/>
        <v>48690</v>
      </c>
      <c r="AE2697" s="16" t="e">
        <f t="shared" si="6069"/>
        <v>#VALUE!</v>
      </c>
      <c r="AF2697" s="10">
        <f ca="1">IFERROR(AVERAGE(INDIRECT("AE"&amp;AC2697-Template!$F$10+1):INDIRECT("AE"&amp;AC2697)),0)</f>
        <v>0</v>
      </c>
      <c r="AG2697" s="35"/>
      <c r="AH2697" s="86"/>
      <c r="AI2697" s="35"/>
      <c r="AJ2697" s="35"/>
      <c r="AK2697" s="35"/>
      <c r="AL2697" s="35"/>
      <c r="AM2697" s="35"/>
      <c r="AN2697" s="35"/>
      <c r="AO2697" s="35"/>
      <c r="AP2697" s="35"/>
      <c r="AQ2697" s="35"/>
      <c r="AR2697" s="35"/>
      <c r="AS2697" s="35"/>
      <c r="AT2697" s="35"/>
      <c r="AU2697" s="35"/>
      <c r="AV2697" s="35"/>
      <c r="AW2697" s="35"/>
      <c r="AX2697" s="35"/>
      <c r="AY2697" s="35"/>
      <c r="AZ2697" s="17">
        <f t="shared" ref="AZ2697" si="6083">AZ2696+1</f>
        <v>48713</v>
      </c>
      <c r="BA2697" s="216">
        <f t="shared" si="5948"/>
        <v>6</v>
      </c>
      <c r="BB2697" s="216">
        <f t="shared" ref="BB2697" si="6084">BB2696+1</f>
        <v>2692</v>
      </c>
      <c r="BC2697" s="16">
        <f t="shared" si="5950"/>
        <v>7.375342465753425</v>
      </c>
      <c r="BD2697" s="16">
        <f>IF(Template!$F$7="Linear interpolation",LinInterp($AO$5:$AO$18,$AM$5:$AM$18,BC2697),CubicSpline($AO$5:$AO$18,$AM$5:$AM$18,BC2697))</f>
        <v>14.149037222765527</v>
      </c>
      <c r="BE2697" s="221">
        <f t="shared" si="6029"/>
        <v>2.6538571785629319</v>
      </c>
      <c r="BF2697" s="221">
        <f>BE2697/PRODUCT($BG$6:BG2696)</f>
        <v>1.0003626145925186</v>
      </c>
      <c r="BG2697" s="16">
        <f t="shared" si="5951"/>
        <v>1.0003626095875164</v>
      </c>
      <c r="BH2697" s="10">
        <f t="shared" si="5952"/>
        <v>13.235249944349992</v>
      </c>
      <c r="BI2697" s="90"/>
      <c r="BJ2697" s="17">
        <f t="shared" si="6079"/>
        <v>48690</v>
      </c>
      <c r="BK2697" s="16">
        <f t="shared" si="6072"/>
        <v>13.230981547066589</v>
      </c>
      <c r="BL2697" s="10">
        <f ca="1">IFERROR(AVERAGE(INDIRECT("BK"&amp;AC2697-Template!$F$10+1):INDIRECT("BK"&amp;AC2697)),0)</f>
        <v>13.227878417306671</v>
      </c>
      <c r="BM2697" s="35"/>
      <c r="BN2697" s="86"/>
      <c r="BO2697" s="35"/>
      <c r="BP2697" s="35"/>
      <c r="BQ2697" s="35"/>
      <c r="BR2697" s="35"/>
      <c r="BS2697" s="35"/>
      <c r="BT2697" s="35"/>
      <c r="BU2697" s="35"/>
      <c r="BV2697" s="35"/>
      <c r="BW2697" s="35"/>
      <c r="BX2697" s="35"/>
      <c r="BY2697" s="35"/>
      <c r="BZ2697" s="35"/>
      <c r="CA2697" s="35"/>
      <c r="CB2697" s="35"/>
      <c r="CC2697" s="35"/>
      <c r="CD2697" s="35"/>
      <c r="CE2697" s="35"/>
      <c r="CF2697" s="35"/>
      <c r="CG2697" s="35"/>
      <c r="CH2697" s="35"/>
    </row>
    <row r="2698" spans="1:86" ht="15.6" x14ac:dyDescent="0.3">
      <c r="A2698" s="35"/>
      <c r="B2698" s="86"/>
      <c r="C2698" s="35"/>
      <c r="D2698" s="35"/>
      <c r="E2698" s="35"/>
      <c r="F2698" s="35"/>
      <c r="G2698" s="35"/>
      <c r="H2698" s="35"/>
      <c r="I2698" s="35"/>
      <c r="J2698" s="35"/>
      <c r="K2698" s="35"/>
      <c r="L2698" s="35"/>
      <c r="M2698" s="35"/>
      <c r="N2698" s="35"/>
      <c r="O2698" s="35"/>
      <c r="P2698" s="35"/>
      <c r="Q2698" s="35"/>
      <c r="R2698" s="35"/>
      <c r="S2698" s="35"/>
      <c r="T2698" s="17">
        <f t="shared" si="6073"/>
        <v>48714</v>
      </c>
      <c r="U2698" s="216">
        <f t="shared" si="6066"/>
        <v>7</v>
      </c>
      <c r="V2698" s="216">
        <f t="shared" si="6073"/>
        <v>2693</v>
      </c>
      <c r="W2698" s="16">
        <f t="shared" si="6080"/>
        <v>7.3780821917808215</v>
      </c>
      <c r="X2698" s="16" t="e">
        <f>IF(Template!$F$7="Linear interpolation",LinInterp($I$5:$I$22,$G$5:$G$22,W2698),CubicSpline($I$5:$I$22,$G$5:$G$22,W2698))</f>
        <v>#VALUE!</v>
      </c>
      <c r="Y2698" s="221" t="e">
        <f t="shared" si="6067"/>
        <v>#VALUE!</v>
      </c>
      <c r="Z2698" s="221" t="e">
        <f>Y2698/PRODUCT($AA$6:AA2697)</f>
        <v>#VALUE!</v>
      </c>
      <c r="AA2698" s="16" t="e">
        <f t="shared" si="6074"/>
        <v>#VALUE!</v>
      </c>
      <c r="AB2698" s="10" t="e">
        <f t="shared" si="6075"/>
        <v>#VALUE!</v>
      </c>
      <c r="AC2698" s="90">
        <f t="shared" si="6068"/>
        <v>2698</v>
      </c>
      <c r="AD2698" s="17">
        <f t="shared" si="6076"/>
        <v>48691</v>
      </c>
      <c r="AE2698" s="16" t="e">
        <f t="shared" si="6069"/>
        <v>#VALUE!</v>
      </c>
      <c r="AF2698" s="10">
        <f ca="1">IFERROR(AVERAGE(INDIRECT("AE"&amp;AC2698-Template!$F$10+1):INDIRECT("AE"&amp;AC2698)),0)</f>
        <v>0</v>
      </c>
      <c r="AG2698" s="35"/>
      <c r="AH2698" s="86"/>
      <c r="AI2698" s="35"/>
      <c r="AJ2698" s="35"/>
      <c r="AK2698" s="35"/>
      <c r="AL2698" s="35"/>
      <c r="AM2698" s="35"/>
      <c r="AN2698" s="35"/>
      <c r="AO2698" s="35"/>
      <c r="AP2698" s="35"/>
      <c r="AQ2698" s="35"/>
      <c r="AR2698" s="35"/>
      <c r="AS2698" s="35"/>
      <c r="AT2698" s="35"/>
      <c r="AU2698" s="35"/>
      <c r="AV2698" s="35"/>
      <c r="AW2698" s="35"/>
      <c r="AX2698" s="35"/>
      <c r="AY2698" s="35"/>
      <c r="AZ2698" s="17">
        <f t="shared" ref="AZ2698" si="6085">AZ2697+1</f>
        <v>48714</v>
      </c>
      <c r="BA2698" s="216">
        <f t="shared" si="5948"/>
        <v>7</v>
      </c>
      <c r="BB2698" s="216">
        <f t="shared" ref="BB2698" si="6086">BB2697+1</f>
        <v>2693</v>
      </c>
      <c r="BC2698" s="16">
        <f t="shared" si="5950"/>
        <v>7.3780821917808215</v>
      </c>
      <c r="BD2698" s="16">
        <f>IF(Template!$F$7="Linear interpolation",LinInterp($AO$5:$AO$18,$AM$5:$AM$18,BC2698),CubicSpline($AO$5:$AO$18,$AM$5:$AM$18,BC2698))</f>
        <v>14.149037112507425</v>
      </c>
      <c r="BE2698" s="221">
        <f t="shared" si="6029"/>
        <v>2.6548195191121891</v>
      </c>
      <c r="BF2698" s="221">
        <f>BE2698/PRODUCT($BG$6:BG2697)</f>
        <v>1.0003626245751247</v>
      </c>
      <c r="BG2698" s="16">
        <f t="shared" si="5951"/>
        <v>1.0003626095875164</v>
      </c>
      <c r="BH2698" s="10">
        <f t="shared" si="5952"/>
        <v>13.235249944349992</v>
      </c>
      <c r="BI2698" s="90"/>
      <c r="BJ2698" s="17">
        <f t="shared" si="6079"/>
        <v>48691</v>
      </c>
      <c r="BK2698" s="16">
        <f t="shared" si="6072"/>
        <v>13.231185777129451</v>
      </c>
      <c r="BL2698" s="10">
        <f ca="1">IFERROR(AVERAGE(INDIRECT("BK"&amp;AC2698-Template!$F$10+1):INDIRECT("BK"&amp;AC2698)),0)</f>
        <v>13.228096308791596</v>
      </c>
      <c r="BM2698" s="35"/>
      <c r="BN2698" s="86"/>
      <c r="BO2698" s="35"/>
      <c r="BP2698" s="35"/>
      <c r="BQ2698" s="35"/>
      <c r="BR2698" s="35"/>
      <c r="BS2698" s="35"/>
      <c r="BT2698" s="35"/>
      <c r="BU2698" s="35"/>
      <c r="BV2698" s="35"/>
      <c r="BW2698" s="35"/>
      <c r="BX2698" s="35"/>
      <c r="BY2698" s="35"/>
      <c r="BZ2698" s="35"/>
      <c r="CA2698" s="35"/>
      <c r="CB2698" s="35"/>
      <c r="CC2698" s="35"/>
      <c r="CD2698" s="35"/>
      <c r="CE2698" s="35"/>
      <c r="CF2698" s="35"/>
      <c r="CG2698" s="35"/>
      <c r="CH2698" s="35"/>
    </row>
    <row r="2699" spans="1:86" ht="15.6" x14ac:dyDescent="0.3">
      <c r="A2699" s="35"/>
      <c r="B2699" s="86"/>
      <c r="C2699" s="35"/>
      <c r="D2699" s="35"/>
      <c r="E2699" s="35"/>
      <c r="F2699" s="35"/>
      <c r="G2699" s="35"/>
      <c r="H2699" s="35"/>
      <c r="I2699" s="35"/>
      <c r="J2699" s="35"/>
      <c r="K2699" s="35"/>
      <c r="L2699" s="35"/>
      <c r="M2699" s="35"/>
      <c r="N2699" s="35"/>
      <c r="O2699" s="35"/>
      <c r="P2699" s="35"/>
      <c r="Q2699" s="35"/>
      <c r="R2699" s="35"/>
      <c r="S2699" s="35"/>
      <c r="T2699" s="17">
        <f t="shared" si="6073"/>
        <v>48715</v>
      </c>
      <c r="U2699" s="216">
        <f t="shared" si="6066"/>
        <v>1</v>
      </c>
      <c r="V2699" s="216">
        <f t="shared" si="6073"/>
        <v>2694</v>
      </c>
      <c r="W2699" s="16">
        <f t="shared" si="6080"/>
        <v>7.3808219178082188</v>
      </c>
      <c r="X2699" s="16" t="e">
        <f>IF(Template!$F$7="Linear interpolation",LinInterp($I$5:$I$22,$G$5:$G$22,W2699),CubicSpline($I$5:$I$22,$G$5:$G$22,W2699))</f>
        <v>#VALUE!</v>
      </c>
      <c r="Y2699" s="221" t="e">
        <f t="shared" si="6067"/>
        <v>#VALUE!</v>
      </c>
      <c r="Z2699" s="221" t="e">
        <f>Y2699/PRODUCT($AA$6:AA2698)</f>
        <v>#VALUE!</v>
      </c>
      <c r="AA2699" s="16" t="e">
        <f t="shared" si="6074"/>
        <v>#VALUE!</v>
      </c>
      <c r="AB2699" s="10" t="e">
        <f t="shared" si="6075"/>
        <v>#VALUE!</v>
      </c>
      <c r="AC2699" s="90">
        <f t="shared" si="6068"/>
        <v>2699</v>
      </c>
      <c r="AD2699" s="17">
        <f t="shared" si="6076"/>
        <v>48692</v>
      </c>
      <c r="AE2699" s="16" t="e">
        <f t="shared" si="6069"/>
        <v>#VALUE!</v>
      </c>
      <c r="AF2699" s="10">
        <f ca="1">IFERROR(AVERAGE(INDIRECT("AE"&amp;AC2699-Template!$F$10+1):INDIRECT("AE"&amp;AC2699)),0)</f>
        <v>0</v>
      </c>
      <c r="AG2699" s="35"/>
      <c r="AH2699" s="86"/>
      <c r="AI2699" s="35"/>
      <c r="AJ2699" s="35"/>
      <c r="AK2699" s="35"/>
      <c r="AL2699" s="35"/>
      <c r="AM2699" s="35"/>
      <c r="AN2699" s="35"/>
      <c r="AO2699" s="35"/>
      <c r="AP2699" s="35"/>
      <c r="AQ2699" s="35"/>
      <c r="AR2699" s="35"/>
      <c r="AS2699" s="35"/>
      <c r="AT2699" s="35"/>
      <c r="AU2699" s="35"/>
      <c r="AV2699" s="35"/>
      <c r="AW2699" s="35"/>
      <c r="AX2699" s="35"/>
      <c r="AY2699" s="35"/>
      <c r="AZ2699" s="17">
        <f t="shared" ref="AZ2699" si="6087">AZ2698+1</f>
        <v>48715</v>
      </c>
      <c r="BA2699" s="216">
        <f t="shared" si="5948"/>
        <v>1</v>
      </c>
      <c r="BB2699" s="216">
        <f t="shared" ref="BB2699" si="6088">BB2698+1</f>
        <v>2694</v>
      </c>
      <c r="BC2699" s="16">
        <f t="shared" si="5950"/>
        <v>7.3808219178082188</v>
      </c>
      <c r="BD2699" s="16">
        <f>IF(Template!$F$7="Linear interpolation",LinInterp($AO$5:$AO$18,$AM$5:$AM$18,BC2699),CubicSpline($AO$5:$AO$18,$AM$5:$AM$18,BC2699))</f>
        <v>14.149037078860713</v>
      </c>
      <c r="BE2699" s="221">
        <f t="shared" si="6029"/>
        <v>2.6557822217667328</v>
      </c>
      <c r="BF2699" s="221">
        <f>BE2699/PRODUCT($BG$6:BG2698)</f>
        <v>1.0003626395078871</v>
      </c>
      <c r="BG2699" s="16">
        <f t="shared" si="5951"/>
        <v>1.0003626395078871</v>
      </c>
      <c r="BH2699" s="10">
        <f t="shared" si="5952"/>
        <v>13.236342037877824</v>
      </c>
      <c r="BI2699" s="90"/>
      <c r="BJ2699" s="17">
        <f t="shared" si="6079"/>
        <v>48692</v>
      </c>
      <c r="BK2699" s="16">
        <f t="shared" si="6072"/>
        <v>13.231185777129451</v>
      </c>
      <c r="BL2699" s="10">
        <f ca="1">IFERROR(AVERAGE(INDIRECT("BK"&amp;AC2699-Template!$F$10+1):INDIRECT("BK"&amp;AC2699)),0)</f>
        <v>13.228306489920492</v>
      </c>
      <c r="BM2699" s="35"/>
      <c r="BN2699" s="86"/>
      <c r="BO2699" s="35"/>
      <c r="BP2699" s="35"/>
      <c r="BQ2699" s="35"/>
      <c r="BR2699" s="35"/>
      <c r="BS2699" s="35"/>
      <c r="BT2699" s="35"/>
      <c r="BU2699" s="35"/>
      <c r="BV2699" s="35"/>
      <c r="BW2699" s="35"/>
      <c r="BX2699" s="35"/>
      <c r="BY2699" s="35"/>
      <c r="BZ2699" s="35"/>
      <c r="CA2699" s="35"/>
      <c r="CB2699" s="35"/>
      <c r="CC2699" s="35"/>
      <c r="CD2699" s="35"/>
      <c r="CE2699" s="35"/>
      <c r="CF2699" s="35"/>
      <c r="CG2699" s="35"/>
      <c r="CH2699" s="35"/>
    </row>
    <row r="2700" spans="1:86" ht="15.6" x14ac:dyDescent="0.3">
      <c r="A2700" s="35"/>
      <c r="B2700" s="86"/>
      <c r="C2700" s="35"/>
      <c r="D2700" s="35"/>
      <c r="E2700" s="35"/>
      <c r="F2700" s="35"/>
      <c r="G2700" s="35"/>
      <c r="H2700" s="35"/>
      <c r="I2700" s="35"/>
      <c r="J2700" s="35"/>
      <c r="K2700" s="35"/>
      <c r="L2700" s="35"/>
      <c r="M2700" s="35"/>
      <c r="N2700" s="35"/>
      <c r="O2700" s="35"/>
      <c r="P2700" s="35"/>
      <c r="Q2700" s="35"/>
      <c r="R2700" s="35"/>
      <c r="S2700" s="35"/>
      <c r="T2700" s="17">
        <f t="shared" si="6073"/>
        <v>48716</v>
      </c>
      <c r="U2700" s="216">
        <f t="shared" si="6066"/>
        <v>2</v>
      </c>
      <c r="V2700" s="216">
        <f t="shared" si="6073"/>
        <v>2695</v>
      </c>
      <c r="W2700" s="16">
        <f t="shared" si="6080"/>
        <v>7.3835616438356162</v>
      </c>
      <c r="X2700" s="16" t="e">
        <f>IF(Template!$F$7="Linear interpolation",LinInterp($I$5:$I$22,$G$5:$G$22,W2700),CubicSpline($I$5:$I$22,$G$5:$G$22,W2700))</f>
        <v>#VALUE!</v>
      </c>
      <c r="Y2700" s="221" t="e">
        <f t="shared" si="6067"/>
        <v>#VALUE!</v>
      </c>
      <c r="Z2700" s="221" t="e">
        <f>Y2700/PRODUCT($AA$6:AA2699)</f>
        <v>#VALUE!</v>
      </c>
      <c r="AA2700" s="16" t="e">
        <f t="shared" si="6074"/>
        <v>#VALUE!</v>
      </c>
      <c r="AB2700" s="10" t="e">
        <f t="shared" si="6075"/>
        <v>#VALUE!</v>
      </c>
      <c r="AC2700" s="90">
        <f t="shared" si="6068"/>
        <v>2700</v>
      </c>
      <c r="AD2700" s="17">
        <f t="shared" si="6076"/>
        <v>48693</v>
      </c>
      <c r="AE2700" s="16" t="e">
        <f t="shared" si="6069"/>
        <v>#VALUE!</v>
      </c>
      <c r="AF2700" s="10">
        <f ca="1">IFERROR(AVERAGE(INDIRECT("AE"&amp;AC2700-Template!$F$10+1):INDIRECT("AE"&amp;AC2700)),0)</f>
        <v>0</v>
      </c>
      <c r="AG2700" s="35"/>
      <c r="AH2700" s="86"/>
      <c r="AI2700" s="35"/>
      <c r="AJ2700" s="35"/>
      <c r="AK2700" s="35"/>
      <c r="AL2700" s="35"/>
      <c r="AM2700" s="35"/>
      <c r="AN2700" s="35"/>
      <c r="AO2700" s="35"/>
      <c r="AP2700" s="35"/>
      <c r="AQ2700" s="35"/>
      <c r="AR2700" s="35"/>
      <c r="AS2700" s="35"/>
      <c r="AT2700" s="35"/>
      <c r="AU2700" s="35"/>
      <c r="AV2700" s="35"/>
      <c r="AW2700" s="35"/>
      <c r="AX2700" s="35"/>
      <c r="AY2700" s="35"/>
      <c r="AZ2700" s="17">
        <f t="shared" ref="AZ2700" si="6089">AZ2699+1</f>
        <v>48716</v>
      </c>
      <c r="BA2700" s="216">
        <f t="shared" si="5948"/>
        <v>2</v>
      </c>
      <c r="BB2700" s="216">
        <f t="shared" ref="BB2700" si="6090">BB2699+1</f>
        <v>2695</v>
      </c>
      <c r="BC2700" s="16">
        <f t="shared" si="5950"/>
        <v>7.3835616438356162</v>
      </c>
      <c r="BD2700" s="16">
        <f>IF(Template!$F$7="Linear interpolation",LinInterp($AO$5:$AO$18,$AM$5:$AM$18,BC2700),CubicSpline($AO$5:$AO$18,$AM$5:$AM$18,BC2700))</f>
        <v>14.149037121315184</v>
      </c>
      <c r="BE2700" s="221">
        <f t="shared" si="6029"/>
        <v>2.6567452865943877</v>
      </c>
      <c r="BF2700" s="221">
        <f>BE2700/PRODUCT($BG$6:BG2699)</f>
        <v>1.000362629442942</v>
      </c>
      <c r="BG2700" s="16">
        <f t="shared" si="5951"/>
        <v>1.000362629442942</v>
      </c>
      <c r="BH2700" s="10">
        <f t="shared" si="5952"/>
        <v>13.23597466738169</v>
      </c>
      <c r="BI2700" s="90"/>
      <c r="BJ2700" s="17">
        <f t="shared" si="6079"/>
        <v>48693</v>
      </c>
      <c r="BK2700" s="16">
        <f t="shared" si="6072"/>
        <v>13.231185777129451</v>
      </c>
      <c r="BL2700" s="10">
        <f ca="1">IFERROR(AVERAGE(INDIRECT("BK"&amp;AC2700-Template!$F$10+1):INDIRECT("BK"&amp;AC2700)),0)</f>
        <v>13.228508990984682</v>
      </c>
      <c r="BM2700" s="35"/>
      <c r="BN2700" s="86"/>
      <c r="BO2700" s="35"/>
      <c r="BP2700" s="35"/>
      <c r="BQ2700" s="35"/>
      <c r="BR2700" s="35"/>
      <c r="BS2700" s="35"/>
      <c r="BT2700" s="35"/>
      <c r="BU2700" s="35"/>
      <c r="BV2700" s="35"/>
      <c r="BW2700" s="35"/>
      <c r="BX2700" s="35"/>
      <c r="BY2700" s="35"/>
      <c r="BZ2700" s="35"/>
      <c r="CA2700" s="35"/>
      <c r="CB2700" s="35"/>
      <c r="CC2700" s="35"/>
      <c r="CD2700" s="35"/>
      <c r="CE2700" s="35"/>
      <c r="CF2700" s="35"/>
      <c r="CG2700" s="35"/>
      <c r="CH2700" s="35"/>
    </row>
    <row r="2701" spans="1:86" ht="15.6" x14ac:dyDescent="0.3">
      <c r="A2701" s="35"/>
      <c r="B2701" s="86"/>
      <c r="C2701" s="35"/>
      <c r="D2701" s="35"/>
      <c r="E2701" s="35"/>
      <c r="F2701" s="35"/>
      <c r="G2701" s="35"/>
      <c r="H2701" s="35"/>
      <c r="I2701" s="35"/>
      <c r="J2701" s="35"/>
      <c r="K2701" s="35"/>
      <c r="L2701" s="35"/>
      <c r="M2701" s="35"/>
      <c r="N2701" s="35"/>
      <c r="O2701" s="35"/>
      <c r="P2701" s="35"/>
      <c r="Q2701" s="35"/>
      <c r="R2701" s="35"/>
      <c r="S2701" s="35"/>
      <c r="T2701" s="17">
        <f t="shared" si="6073"/>
        <v>48717</v>
      </c>
      <c r="U2701" s="216">
        <f t="shared" si="6066"/>
        <v>3</v>
      </c>
      <c r="V2701" s="216">
        <f t="shared" si="6073"/>
        <v>2696</v>
      </c>
      <c r="W2701" s="16">
        <f t="shared" si="6080"/>
        <v>7.3863013698630136</v>
      </c>
      <c r="X2701" s="16" t="e">
        <f>IF(Template!$F$7="Linear interpolation",LinInterp($I$5:$I$22,$G$5:$G$22,W2701),CubicSpline($I$5:$I$22,$G$5:$G$22,W2701))</f>
        <v>#VALUE!</v>
      </c>
      <c r="Y2701" s="221" t="e">
        <f t="shared" si="6067"/>
        <v>#VALUE!</v>
      </c>
      <c r="Z2701" s="221" t="e">
        <f>Y2701/PRODUCT($AA$6:AA2700)</f>
        <v>#VALUE!</v>
      </c>
      <c r="AA2701" s="16" t="e">
        <f t="shared" si="6074"/>
        <v>#VALUE!</v>
      </c>
      <c r="AB2701" s="10" t="e">
        <f t="shared" si="6075"/>
        <v>#VALUE!</v>
      </c>
      <c r="AC2701" s="90">
        <f t="shared" si="6068"/>
        <v>2701</v>
      </c>
      <c r="AD2701" s="17">
        <f t="shared" si="6076"/>
        <v>48694</v>
      </c>
      <c r="AE2701" s="16" t="e">
        <f t="shared" si="6069"/>
        <v>#VALUE!</v>
      </c>
      <c r="AF2701" s="10">
        <f ca="1">IFERROR(AVERAGE(INDIRECT("AE"&amp;AC2701-Template!$F$10+1):INDIRECT("AE"&amp;AC2701)),0)</f>
        <v>0</v>
      </c>
      <c r="AG2701" s="35"/>
      <c r="AH2701" s="86"/>
      <c r="AI2701" s="35"/>
      <c r="AJ2701" s="35"/>
      <c r="AK2701" s="35"/>
      <c r="AL2701" s="35"/>
      <c r="AM2701" s="35"/>
      <c r="AN2701" s="35"/>
      <c r="AO2701" s="35"/>
      <c r="AP2701" s="35"/>
      <c r="AQ2701" s="35"/>
      <c r="AR2701" s="35"/>
      <c r="AS2701" s="35"/>
      <c r="AT2701" s="35"/>
      <c r="AU2701" s="35"/>
      <c r="AV2701" s="35"/>
      <c r="AW2701" s="35"/>
      <c r="AX2701" s="35"/>
      <c r="AY2701" s="35"/>
      <c r="AZ2701" s="17">
        <f t="shared" ref="AZ2701" si="6091">AZ2700+1</f>
        <v>48717</v>
      </c>
      <c r="BA2701" s="216">
        <f t="shared" ref="BA2701:BA2764" si="6092">WEEKDAY(AZ2701,2)</f>
        <v>3</v>
      </c>
      <c r="BB2701" s="216">
        <f t="shared" ref="BB2701" si="6093">BB2700+1</f>
        <v>2696</v>
      </c>
      <c r="BC2701" s="16">
        <f t="shared" ref="BC2701:BC2764" si="6094">YEARFRAC($T$5,AZ2701,3)</f>
        <v>7.3863013698630136</v>
      </c>
      <c r="BD2701" s="16">
        <f>IF(Template!$F$7="Linear interpolation",LinInterp($AO$5:$AO$18,$AM$5:$AM$18,BC2701),CubicSpline($AO$5:$AO$18,$AM$5:$AM$18,BC2701))</f>
        <v>14.149037239360633</v>
      </c>
      <c r="BE2701" s="221">
        <f t="shared" si="6029"/>
        <v>2.6577087136627804</v>
      </c>
      <c r="BF2701" s="221">
        <f>BE2701/PRODUCT($BG$6:BG2700)</f>
        <v>1.0003626343380578</v>
      </c>
      <c r="BG2701" s="16">
        <f t="shared" ref="BG2701:BG2764" si="6095">1+BH2701/365/100</f>
        <v>1.0003626343380578</v>
      </c>
      <c r="BH2701" s="10">
        <f t="shared" ref="BH2701:BH2764" si="6096">IF(OR(BA2701=6,BA2701=7),BH2700,(BF2701-1)*365*100)</f>
        <v>13.236153339110878</v>
      </c>
      <c r="BI2701" s="90"/>
      <c r="BJ2701" s="17">
        <f t="shared" si="6079"/>
        <v>48694</v>
      </c>
      <c r="BK2701" s="16">
        <f t="shared" si="6072"/>
        <v>13.23240154250005</v>
      </c>
      <c r="BL2701" s="10">
        <f ca="1">IFERROR(AVERAGE(INDIRECT("BK"&amp;AC2701-Template!$F$10+1):INDIRECT("BK"&amp;AC2701)),0)</f>
        <v>13.228752017561225</v>
      </c>
      <c r="BM2701" s="35"/>
      <c r="BN2701" s="86"/>
      <c r="BO2701" s="35"/>
      <c r="BP2701" s="35"/>
      <c r="BQ2701" s="35"/>
      <c r="BR2701" s="35"/>
      <c r="BS2701" s="35"/>
      <c r="BT2701" s="35"/>
      <c r="BU2701" s="35"/>
      <c r="BV2701" s="35"/>
      <c r="BW2701" s="35"/>
      <c r="BX2701" s="35"/>
      <c r="BY2701" s="35"/>
      <c r="BZ2701" s="35"/>
      <c r="CA2701" s="35"/>
      <c r="CB2701" s="35"/>
      <c r="CC2701" s="35"/>
      <c r="CD2701" s="35"/>
      <c r="CE2701" s="35"/>
      <c r="CF2701" s="35"/>
      <c r="CG2701" s="35"/>
      <c r="CH2701" s="35"/>
    </row>
    <row r="2702" spans="1:86" ht="15.6" x14ac:dyDescent="0.3">
      <c r="A2702" s="35"/>
      <c r="B2702" s="86"/>
      <c r="C2702" s="35"/>
      <c r="D2702" s="35"/>
      <c r="E2702" s="35"/>
      <c r="F2702" s="35"/>
      <c r="G2702" s="35"/>
      <c r="H2702" s="35"/>
      <c r="I2702" s="35"/>
      <c r="J2702" s="35"/>
      <c r="K2702" s="35"/>
      <c r="L2702" s="35"/>
      <c r="M2702" s="35"/>
      <c r="N2702" s="35"/>
      <c r="O2702" s="35"/>
      <c r="P2702" s="35"/>
      <c r="Q2702" s="35"/>
      <c r="R2702" s="35"/>
      <c r="S2702" s="35"/>
      <c r="T2702" s="17">
        <f t="shared" si="6073"/>
        <v>48718</v>
      </c>
      <c r="U2702" s="216">
        <f t="shared" si="6066"/>
        <v>4</v>
      </c>
      <c r="V2702" s="216">
        <f t="shared" si="6073"/>
        <v>2697</v>
      </c>
      <c r="W2702" s="16">
        <f t="shared" si="6080"/>
        <v>7.3890410958904109</v>
      </c>
      <c r="X2702" s="16" t="e">
        <f>IF(Template!$F$7="Linear interpolation",LinInterp($I$5:$I$22,$G$5:$G$22,W2702),CubicSpline($I$5:$I$22,$G$5:$G$22,W2702))</f>
        <v>#VALUE!</v>
      </c>
      <c r="Y2702" s="221" t="e">
        <f t="shared" si="6067"/>
        <v>#VALUE!</v>
      </c>
      <c r="Z2702" s="221" t="e">
        <f>Y2702/PRODUCT($AA$6:AA2701)</f>
        <v>#VALUE!</v>
      </c>
      <c r="AA2702" s="16" t="e">
        <f t="shared" si="6074"/>
        <v>#VALUE!</v>
      </c>
      <c r="AB2702" s="10" t="e">
        <f t="shared" si="6075"/>
        <v>#VALUE!</v>
      </c>
      <c r="AC2702" s="90">
        <f t="shared" si="6068"/>
        <v>2702</v>
      </c>
      <c r="AD2702" s="17">
        <f t="shared" si="6076"/>
        <v>48695</v>
      </c>
      <c r="AE2702" s="16" t="e">
        <f t="shared" si="6069"/>
        <v>#VALUE!</v>
      </c>
      <c r="AF2702" s="10">
        <f ca="1">IFERROR(AVERAGE(INDIRECT("AE"&amp;AC2702-Template!$F$10+1):INDIRECT("AE"&amp;AC2702)),0)</f>
        <v>0</v>
      </c>
      <c r="AG2702" s="35"/>
      <c r="AH2702" s="86"/>
      <c r="AI2702" s="35"/>
      <c r="AJ2702" s="35"/>
      <c r="AK2702" s="35"/>
      <c r="AL2702" s="35"/>
      <c r="AM2702" s="35"/>
      <c r="AN2702" s="35"/>
      <c r="AO2702" s="35"/>
      <c r="AP2702" s="35"/>
      <c r="AQ2702" s="35"/>
      <c r="AR2702" s="35"/>
      <c r="AS2702" s="35"/>
      <c r="AT2702" s="35"/>
      <c r="AU2702" s="35"/>
      <c r="AV2702" s="35"/>
      <c r="AW2702" s="35"/>
      <c r="AX2702" s="35"/>
      <c r="AY2702" s="35"/>
      <c r="AZ2702" s="17">
        <f t="shared" ref="AZ2702" si="6097">AZ2701+1</f>
        <v>48718</v>
      </c>
      <c r="BA2702" s="216">
        <f t="shared" si="6092"/>
        <v>4</v>
      </c>
      <c r="BB2702" s="216">
        <f t="shared" ref="BB2702" si="6098">BB2701+1</f>
        <v>2697</v>
      </c>
      <c r="BC2702" s="16">
        <f t="shared" si="6094"/>
        <v>7.3890410958904109</v>
      </c>
      <c r="BD2702" s="16">
        <f>IF(Template!$F$7="Linear interpolation",LinInterp($AO$5:$AO$18,$AM$5:$AM$18,BC2702),CubicSpline($AO$5:$AO$18,$AM$5:$AM$18,BC2702))</f>
        <v>14.149037432486855</v>
      </c>
      <c r="BE2702" s="221">
        <f t="shared" si="6029"/>
        <v>2.658672503039373</v>
      </c>
      <c r="BF2702" s="221">
        <f>BE2702/PRODUCT($BG$6:BG2701)</f>
        <v>1.0003626392055827</v>
      </c>
      <c r="BG2702" s="16">
        <f t="shared" si="6095"/>
        <v>1.0003626392055827</v>
      </c>
      <c r="BH2702" s="10">
        <f t="shared" si="6096"/>
        <v>13.236331003767088</v>
      </c>
      <c r="BI2702" s="90"/>
      <c r="BJ2702" s="17">
        <f t="shared" si="6079"/>
        <v>48695</v>
      </c>
      <c r="BK2702" s="16">
        <f t="shared" si="6072"/>
        <v>13.231993073256621</v>
      </c>
      <c r="BL2702" s="10">
        <f ca="1">IFERROR(AVERAGE(INDIRECT("BK"&amp;AC2702-Template!$F$10+1):INDIRECT("BK"&amp;AC2702)),0)</f>
        <v>13.228981428496322</v>
      </c>
      <c r="BM2702" s="35"/>
      <c r="BN2702" s="86"/>
      <c r="BO2702" s="35"/>
      <c r="BP2702" s="35"/>
      <c r="BQ2702" s="35"/>
      <c r="BR2702" s="35"/>
      <c r="BS2702" s="35"/>
      <c r="BT2702" s="35"/>
      <c r="BU2702" s="35"/>
      <c r="BV2702" s="35"/>
      <c r="BW2702" s="35"/>
      <c r="BX2702" s="35"/>
      <c r="BY2702" s="35"/>
      <c r="BZ2702" s="35"/>
      <c r="CA2702" s="35"/>
      <c r="CB2702" s="35"/>
      <c r="CC2702" s="35"/>
      <c r="CD2702" s="35"/>
      <c r="CE2702" s="35"/>
      <c r="CF2702" s="35"/>
      <c r="CG2702" s="35"/>
      <c r="CH2702" s="35"/>
    </row>
    <row r="2703" spans="1:86" ht="15.6" x14ac:dyDescent="0.3">
      <c r="A2703" s="35"/>
      <c r="B2703" s="86"/>
      <c r="C2703" s="35"/>
      <c r="D2703" s="35"/>
      <c r="E2703" s="35"/>
      <c r="F2703" s="35"/>
      <c r="G2703" s="35"/>
      <c r="H2703" s="35"/>
      <c r="I2703" s="35"/>
      <c r="J2703" s="35"/>
      <c r="K2703" s="35"/>
      <c r="L2703" s="35"/>
      <c r="M2703" s="35"/>
      <c r="N2703" s="35"/>
      <c r="O2703" s="35"/>
      <c r="P2703" s="35"/>
      <c r="Q2703" s="35"/>
      <c r="R2703" s="35"/>
      <c r="S2703" s="35"/>
      <c r="T2703" s="17">
        <f t="shared" si="6073"/>
        <v>48719</v>
      </c>
      <c r="U2703" s="216">
        <f t="shared" si="6066"/>
        <v>5</v>
      </c>
      <c r="V2703" s="216">
        <f t="shared" si="6073"/>
        <v>2698</v>
      </c>
      <c r="W2703" s="16">
        <f t="shared" si="6080"/>
        <v>7.3917808219178083</v>
      </c>
      <c r="X2703" s="16" t="e">
        <f>IF(Template!$F$7="Linear interpolation",LinInterp($I$5:$I$22,$G$5:$G$22,W2703),CubicSpline($I$5:$I$22,$G$5:$G$22,W2703))</f>
        <v>#VALUE!</v>
      </c>
      <c r="Y2703" s="221" t="e">
        <f t="shared" si="6067"/>
        <v>#VALUE!</v>
      </c>
      <c r="Z2703" s="221" t="e">
        <f>Y2703/PRODUCT($AA$6:AA2702)</f>
        <v>#VALUE!</v>
      </c>
      <c r="AA2703" s="16" t="e">
        <f t="shared" si="6074"/>
        <v>#VALUE!</v>
      </c>
      <c r="AB2703" s="10" t="e">
        <f t="shared" si="6075"/>
        <v>#VALUE!</v>
      </c>
      <c r="AC2703" s="90">
        <f t="shared" si="6068"/>
        <v>2703</v>
      </c>
      <c r="AD2703" s="17">
        <f t="shared" si="6076"/>
        <v>48696</v>
      </c>
      <c r="AE2703" s="16" t="e">
        <f t="shared" si="6069"/>
        <v>#VALUE!</v>
      </c>
      <c r="AF2703" s="10">
        <f ca="1">IFERROR(AVERAGE(INDIRECT("AE"&amp;AC2703-Template!$F$10+1):INDIRECT("AE"&amp;AC2703)),0)</f>
        <v>0</v>
      </c>
      <c r="AG2703" s="35"/>
      <c r="AH2703" s="86"/>
      <c r="AI2703" s="35"/>
      <c r="AJ2703" s="35"/>
      <c r="AK2703" s="35"/>
      <c r="AL2703" s="35"/>
      <c r="AM2703" s="35"/>
      <c r="AN2703" s="35"/>
      <c r="AO2703" s="35"/>
      <c r="AP2703" s="35"/>
      <c r="AQ2703" s="35"/>
      <c r="AR2703" s="35"/>
      <c r="AS2703" s="35"/>
      <c r="AT2703" s="35"/>
      <c r="AU2703" s="35"/>
      <c r="AV2703" s="35"/>
      <c r="AW2703" s="35"/>
      <c r="AX2703" s="35"/>
      <c r="AY2703" s="35"/>
      <c r="AZ2703" s="17">
        <f t="shared" ref="AZ2703" si="6099">AZ2702+1</f>
        <v>48719</v>
      </c>
      <c r="BA2703" s="216">
        <f t="shared" si="6092"/>
        <v>5</v>
      </c>
      <c r="BB2703" s="216">
        <f t="shared" ref="BB2703" si="6100">BB2702+1</f>
        <v>2698</v>
      </c>
      <c r="BC2703" s="16">
        <f t="shared" si="6094"/>
        <v>7.3917808219178083</v>
      </c>
      <c r="BD2703" s="16">
        <f>IF(Template!$F$7="Linear interpolation",LinInterp($AO$5:$AO$18,$AM$5:$AM$18,BC2703),CubicSpline($AO$5:$AO$18,$AM$5:$AM$18,BC2703))</f>
        <v>14.149037700183644</v>
      </c>
      <c r="BE2703" s="221">
        <f t="shared" si="6029"/>
        <v>2.6596366547914396</v>
      </c>
      <c r="BF2703" s="221">
        <f>BE2703/PRODUCT($BG$6:BG2702)</f>
        <v>1.0003626440454643</v>
      </c>
      <c r="BG2703" s="16">
        <f t="shared" si="6095"/>
        <v>1.0003626440454643</v>
      </c>
      <c r="BH2703" s="10">
        <f t="shared" si="6096"/>
        <v>13.236507659445728</v>
      </c>
      <c r="BI2703" s="90"/>
      <c r="BJ2703" s="17">
        <f t="shared" si="6079"/>
        <v>48696</v>
      </c>
      <c r="BK2703" s="16">
        <f t="shared" si="6072"/>
        <v>13.232192482281469</v>
      </c>
      <c r="BL2703" s="10">
        <f ca="1">IFERROR(AVERAGE(INDIRECT("BK"&amp;AC2703-Template!$F$10+1):INDIRECT("BK"&amp;AC2703)),0)</f>
        <v>13.229171709822653</v>
      </c>
      <c r="BM2703" s="35"/>
      <c r="BN2703" s="86"/>
      <c r="BO2703" s="35"/>
      <c r="BP2703" s="35"/>
      <c r="BQ2703" s="35"/>
      <c r="BR2703" s="35"/>
      <c r="BS2703" s="35"/>
      <c r="BT2703" s="35"/>
      <c r="BU2703" s="35"/>
      <c r="BV2703" s="35"/>
      <c r="BW2703" s="35"/>
      <c r="BX2703" s="35"/>
      <c r="BY2703" s="35"/>
      <c r="BZ2703" s="35"/>
      <c r="CA2703" s="35"/>
      <c r="CB2703" s="35"/>
      <c r="CC2703" s="35"/>
      <c r="CD2703" s="35"/>
      <c r="CE2703" s="35"/>
      <c r="CF2703" s="35"/>
      <c r="CG2703" s="35"/>
      <c r="CH2703" s="35"/>
    </row>
    <row r="2704" spans="1:86" ht="15.6" x14ac:dyDescent="0.3">
      <c r="A2704" s="35"/>
      <c r="B2704" s="86"/>
      <c r="C2704" s="35"/>
      <c r="D2704" s="35"/>
      <c r="E2704" s="35"/>
      <c r="F2704" s="35"/>
      <c r="G2704" s="35"/>
      <c r="H2704" s="35"/>
      <c r="I2704" s="35"/>
      <c r="J2704" s="35"/>
      <c r="K2704" s="35"/>
      <c r="L2704" s="35"/>
      <c r="M2704" s="35"/>
      <c r="N2704" s="35"/>
      <c r="O2704" s="35"/>
      <c r="P2704" s="35"/>
      <c r="Q2704" s="35"/>
      <c r="R2704" s="35"/>
      <c r="S2704" s="35"/>
      <c r="T2704" s="17">
        <f t="shared" si="6073"/>
        <v>48720</v>
      </c>
      <c r="U2704" s="216">
        <f t="shared" si="6066"/>
        <v>6</v>
      </c>
      <c r="V2704" s="216">
        <f t="shared" si="6073"/>
        <v>2699</v>
      </c>
      <c r="W2704" s="16">
        <f t="shared" si="6080"/>
        <v>7.3945205479452056</v>
      </c>
      <c r="X2704" s="16" t="e">
        <f>IF(Template!$F$7="Linear interpolation",LinInterp($I$5:$I$22,$G$5:$G$22,W2704),CubicSpline($I$5:$I$22,$G$5:$G$22,W2704))</f>
        <v>#VALUE!</v>
      </c>
      <c r="Y2704" s="221" t="e">
        <f t="shared" si="6067"/>
        <v>#VALUE!</v>
      </c>
      <c r="Z2704" s="221" t="e">
        <f>Y2704/PRODUCT($AA$6:AA2703)</f>
        <v>#VALUE!</v>
      </c>
      <c r="AA2704" s="16" t="e">
        <f t="shared" si="6074"/>
        <v>#VALUE!</v>
      </c>
      <c r="AB2704" s="10" t="e">
        <f t="shared" si="6075"/>
        <v>#VALUE!</v>
      </c>
      <c r="AC2704" s="90">
        <f t="shared" si="6068"/>
        <v>2704</v>
      </c>
      <c r="AD2704" s="17">
        <f t="shared" si="6076"/>
        <v>48697</v>
      </c>
      <c r="AE2704" s="16" t="e">
        <f t="shared" si="6069"/>
        <v>#VALUE!</v>
      </c>
      <c r="AF2704" s="10">
        <f ca="1">IFERROR(AVERAGE(INDIRECT("AE"&amp;AC2704-Template!$F$10+1):INDIRECT("AE"&amp;AC2704)),0)</f>
        <v>0</v>
      </c>
      <c r="AG2704" s="35"/>
      <c r="AH2704" s="86"/>
      <c r="AI2704" s="35"/>
      <c r="AJ2704" s="35"/>
      <c r="AK2704" s="35"/>
      <c r="AL2704" s="35"/>
      <c r="AM2704" s="35"/>
      <c r="AN2704" s="35"/>
      <c r="AO2704" s="35"/>
      <c r="AP2704" s="35"/>
      <c r="AQ2704" s="35"/>
      <c r="AR2704" s="35"/>
      <c r="AS2704" s="35"/>
      <c r="AT2704" s="35"/>
      <c r="AU2704" s="35"/>
      <c r="AV2704" s="35"/>
      <c r="AW2704" s="35"/>
      <c r="AX2704" s="35"/>
      <c r="AY2704" s="35"/>
      <c r="AZ2704" s="17">
        <f t="shared" ref="AZ2704" si="6101">AZ2703+1</f>
        <v>48720</v>
      </c>
      <c r="BA2704" s="216">
        <f t="shared" si="6092"/>
        <v>6</v>
      </c>
      <c r="BB2704" s="216">
        <f t="shared" ref="BB2704" si="6102">BB2703+1</f>
        <v>2699</v>
      </c>
      <c r="BC2704" s="16">
        <f t="shared" si="6094"/>
        <v>7.3945205479452056</v>
      </c>
      <c r="BD2704" s="16">
        <f>IF(Template!$F$7="Linear interpolation",LinInterp($AO$5:$AO$18,$AM$5:$AM$18,BC2704),CubicSpline($AO$5:$AO$18,$AM$5:$AM$18,BC2704))</f>
        <v>14.149038041940795</v>
      </c>
      <c r="BE2704" s="221">
        <f t="shared" si="6029"/>
        <v>2.6606011689860689</v>
      </c>
      <c r="BF2704" s="221">
        <f>BE2704/PRODUCT($BG$6:BG2703)</f>
        <v>1.000362648857652</v>
      </c>
      <c r="BG2704" s="16">
        <f t="shared" si="6095"/>
        <v>1.0003626440454643</v>
      </c>
      <c r="BH2704" s="10">
        <f t="shared" si="6096"/>
        <v>13.236507659445728</v>
      </c>
      <c r="BI2704" s="90"/>
      <c r="BJ2704" s="17">
        <f t="shared" si="6079"/>
        <v>48697</v>
      </c>
      <c r="BK2704" s="16">
        <f t="shared" si="6072"/>
        <v>13.232390921587566</v>
      </c>
      <c r="BL2704" s="10">
        <f ca="1">IFERROR(AVERAGE(INDIRECT("BK"&amp;AC2704-Template!$F$10+1):INDIRECT("BK"&amp;AC2704)),0)</f>
        <v>13.229383966223159</v>
      </c>
      <c r="BM2704" s="35"/>
      <c r="BN2704" s="86"/>
      <c r="BO2704" s="35"/>
      <c r="BP2704" s="35"/>
      <c r="BQ2704" s="35"/>
      <c r="BR2704" s="35"/>
      <c r="BS2704" s="35"/>
      <c r="BT2704" s="35"/>
      <c r="BU2704" s="35"/>
      <c r="BV2704" s="35"/>
      <c r="BW2704" s="35"/>
      <c r="BX2704" s="35"/>
      <c r="BY2704" s="35"/>
      <c r="BZ2704" s="35"/>
      <c r="CA2704" s="35"/>
      <c r="CB2704" s="35"/>
      <c r="CC2704" s="35"/>
      <c r="CD2704" s="35"/>
      <c r="CE2704" s="35"/>
      <c r="CF2704" s="35"/>
      <c r="CG2704" s="35"/>
      <c r="CH2704" s="35"/>
    </row>
    <row r="2705" spans="1:86" ht="15.6" x14ac:dyDescent="0.3">
      <c r="A2705" s="35"/>
      <c r="B2705" s="86"/>
      <c r="C2705" s="35"/>
      <c r="D2705" s="35"/>
      <c r="E2705" s="35"/>
      <c r="F2705" s="35"/>
      <c r="G2705" s="35"/>
      <c r="H2705" s="35"/>
      <c r="I2705" s="35"/>
      <c r="J2705" s="35"/>
      <c r="K2705" s="35"/>
      <c r="L2705" s="35"/>
      <c r="M2705" s="35"/>
      <c r="N2705" s="35"/>
      <c r="O2705" s="35"/>
      <c r="P2705" s="35"/>
      <c r="Q2705" s="35"/>
      <c r="R2705" s="35"/>
      <c r="S2705" s="35"/>
      <c r="T2705" s="17">
        <f t="shared" si="6073"/>
        <v>48721</v>
      </c>
      <c r="U2705" s="216">
        <f t="shared" si="6066"/>
        <v>7</v>
      </c>
      <c r="V2705" s="216">
        <f t="shared" si="6073"/>
        <v>2700</v>
      </c>
      <c r="W2705" s="16">
        <f t="shared" si="6080"/>
        <v>7.397260273972603</v>
      </c>
      <c r="X2705" s="16" t="e">
        <f>IF(Template!$F$7="Linear interpolation",LinInterp($I$5:$I$22,$G$5:$G$22,W2705),CubicSpline($I$5:$I$22,$G$5:$G$22,W2705))</f>
        <v>#VALUE!</v>
      </c>
      <c r="Y2705" s="221" t="e">
        <f t="shared" si="6067"/>
        <v>#VALUE!</v>
      </c>
      <c r="Z2705" s="221" t="e">
        <f>Y2705/PRODUCT($AA$6:AA2704)</f>
        <v>#VALUE!</v>
      </c>
      <c r="AA2705" s="16" t="e">
        <f t="shared" si="6074"/>
        <v>#VALUE!</v>
      </c>
      <c r="AB2705" s="10" t="e">
        <f t="shared" si="6075"/>
        <v>#VALUE!</v>
      </c>
      <c r="AC2705" s="90">
        <f t="shared" si="6068"/>
        <v>2705</v>
      </c>
      <c r="AD2705" s="17">
        <f t="shared" si="6076"/>
        <v>48698</v>
      </c>
      <c r="AE2705" s="16" t="e">
        <f t="shared" si="6069"/>
        <v>#VALUE!</v>
      </c>
      <c r="AF2705" s="10">
        <f ca="1">IFERROR(AVERAGE(INDIRECT("AE"&amp;AC2705-Template!$F$10+1):INDIRECT("AE"&amp;AC2705)),0)</f>
        <v>0</v>
      </c>
      <c r="AG2705" s="35"/>
      <c r="AH2705" s="86"/>
      <c r="AI2705" s="35"/>
      <c r="AJ2705" s="35"/>
      <c r="AK2705" s="35"/>
      <c r="AL2705" s="35"/>
      <c r="AM2705" s="35"/>
      <c r="AN2705" s="35"/>
      <c r="AO2705" s="35"/>
      <c r="AP2705" s="35"/>
      <c r="AQ2705" s="35"/>
      <c r="AR2705" s="35"/>
      <c r="AS2705" s="35"/>
      <c r="AT2705" s="35"/>
      <c r="AU2705" s="35"/>
      <c r="AV2705" s="35"/>
      <c r="AW2705" s="35"/>
      <c r="AX2705" s="35"/>
      <c r="AY2705" s="35"/>
      <c r="AZ2705" s="17">
        <f t="shared" ref="AZ2705" si="6103">AZ2704+1</f>
        <v>48721</v>
      </c>
      <c r="BA2705" s="216">
        <f t="shared" si="6092"/>
        <v>7</v>
      </c>
      <c r="BB2705" s="216">
        <f t="shared" ref="BB2705" si="6104">BB2704+1</f>
        <v>2700</v>
      </c>
      <c r="BC2705" s="16">
        <f t="shared" si="6094"/>
        <v>7.397260273972603</v>
      </c>
      <c r="BD2705" s="16">
        <f>IF(Template!$F$7="Linear interpolation",LinInterp($AO$5:$AO$18,$AM$5:$AM$18,BC2705),CubicSpline($AO$5:$AO$18,$AM$5:$AM$18,BC2705))</f>
        <v>14.149038457248102</v>
      </c>
      <c r="BE2705" s="221">
        <f t="shared" si="6029"/>
        <v>2.661566045690186</v>
      </c>
      <c r="BF2705" s="221">
        <f>BE2705/PRODUCT($BG$6:BG2704)</f>
        <v>1.0003626584542911</v>
      </c>
      <c r="BG2705" s="16">
        <f t="shared" si="6095"/>
        <v>1.0003626440454643</v>
      </c>
      <c r="BH2705" s="10">
        <f t="shared" si="6096"/>
        <v>13.236507659445728</v>
      </c>
      <c r="BI2705" s="90"/>
      <c r="BJ2705" s="17">
        <f t="shared" si="6079"/>
        <v>48698</v>
      </c>
      <c r="BK2705" s="16">
        <f t="shared" si="6072"/>
        <v>13.232588389618826</v>
      </c>
      <c r="BL2705" s="10">
        <f ca="1">IFERROR(AVERAGE(INDIRECT("BK"&amp;AC2705-Template!$F$10+1):INDIRECT("BK"&amp;AC2705)),0)</f>
        <v>13.229595277182057</v>
      </c>
      <c r="BM2705" s="35"/>
      <c r="BN2705" s="86"/>
      <c r="BO2705" s="35"/>
      <c r="BP2705" s="35"/>
      <c r="BQ2705" s="35"/>
      <c r="BR2705" s="35"/>
      <c r="BS2705" s="35"/>
      <c r="BT2705" s="35"/>
      <c r="BU2705" s="35"/>
      <c r="BV2705" s="35"/>
      <c r="BW2705" s="35"/>
      <c r="BX2705" s="35"/>
      <c r="BY2705" s="35"/>
      <c r="BZ2705" s="35"/>
      <c r="CA2705" s="35"/>
      <c r="CB2705" s="35"/>
      <c r="CC2705" s="35"/>
      <c r="CD2705" s="35"/>
      <c r="CE2705" s="35"/>
      <c r="CF2705" s="35"/>
      <c r="CG2705" s="35"/>
      <c r="CH2705" s="35"/>
    </row>
    <row r="2706" spans="1:86" ht="15.6" x14ac:dyDescent="0.3">
      <c r="A2706" s="35"/>
      <c r="B2706" s="86"/>
      <c r="C2706" s="35"/>
      <c r="D2706" s="35"/>
      <c r="E2706" s="35"/>
      <c r="F2706" s="35"/>
      <c r="G2706" s="35"/>
      <c r="H2706" s="35"/>
      <c r="I2706" s="35"/>
      <c r="J2706" s="35"/>
      <c r="K2706" s="35"/>
      <c r="L2706" s="35"/>
      <c r="M2706" s="35"/>
      <c r="N2706" s="35"/>
      <c r="O2706" s="35"/>
      <c r="P2706" s="35"/>
      <c r="Q2706" s="35"/>
      <c r="R2706" s="35"/>
      <c r="S2706" s="35"/>
      <c r="T2706" s="17">
        <f t="shared" si="6073"/>
        <v>48722</v>
      </c>
      <c r="U2706" s="216">
        <f t="shared" si="6066"/>
        <v>1</v>
      </c>
      <c r="V2706" s="216">
        <f t="shared" si="6073"/>
        <v>2701</v>
      </c>
      <c r="W2706" s="16">
        <f t="shared" si="6080"/>
        <v>7.4</v>
      </c>
      <c r="X2706" s="16" t="e">
        <f>IF(Template!$F$7="Linear interpolation",LinInterp($I$5:$I$22,$G$5:$G$22,W2706),CubicSpline($I$5:$I$22,$G$5:$G$22,W2706))</f>
        <v>#VALUE!</v>
      </c>
      <c r="Y2706" s="221" t="e">
        <f t="shared" si="6067"/>
        <v>#VALUE!</v>
      </c>
      <c r="Z2706" s="221" t="e">
        <f>Y2706/PRODUCT($AA$6:AA2705)</f>
        <v>#VALUE!</v>
      </c>
      <c r="AA2706" s="16" t="e">
        <f t="shared" si="6074"/>
        <v>#VALUE!</v>
      </c>
      <c r="AB2706" s="10" t="e">
        <f t="shared" si="6075"/>
        <v>#VALUE!</v>
      </c>
      <c r="AC2706" s="90">
        <f t="shared" si="6068"/>
        <v>2706</v>
      </c>
      <c r="AD2706" s="17">
        <f t="shared" si="6076"/>
        <v>48699</v>
      </c>
      <c r="AE2706" s="16" t="e">
        <f t="shared" si="6069"/>
        <v>#VALUE!</v>
      </c>
      <c r="AF2706" s="10">
        <f ca="1">IFERROR(AVERAGE(INDIRECT("AE"&amp;AC2706-Template!$F$10+1):INDIRECT("AE"&amp;AC2706)),0)</f>
        <v>0</v>
      </c>
      <c r="AG2706" s="35"/>
      <c r="AH2706" s="86"/>
      <c r="AI2706" s="35"/>
      <c r="AJ2706" s="35"/>
      <c r="AK2706" s="35"/>
      <c r="AL2706" s="35"/>
      <c r="AM2706" s="35"/>
      <c r="AN2706" s="35"/>
      <c r="AO2706" s="35"/>
      <c r="AP2706" s="35"/>
      <c r="AQ2706" s="35"/>
      <c r="AR2706" s="35"/>
      <c r="AS2706" s="35"/>
      <c r="AT2706" s="35"/>
      <c r="AU2706" s="35"/>
      <c r="AV2706" s="35"/>
      <c r="AW2706" s="35"/>
      <c r="AX2706" s="35"/>
      <c r="AY2706" s="35"/>
      <c r="AZ2706" s="17">
        <f t="shared" ref="AZ2706" si="6105">AZ2705+1</f>
        <v>48722</v>
      </c>
      <c r="BA2706" s="216">
        <f t="shared" si="6092"/>
        <v>1</v>
      </c>
      <c r="BB2706" s="216">
        <f t="shared" ref="BB2706" si="6106">BB2705+1</f>
        <v>2701</v>
      </c>
      <c r="BC2706" s="16">
        <f t="shared" si="6094"/>
        <v>7.4</v>
      </c>
      <c r="BD2706" s="16">
        <f>IF(Template!$F$7="Linear interpolation",LinInterp($AO$5:$AO$18,$AM$5:$AM$18,BC2706),CubicSpline($AO$5:$AO$18,$AM$5:$AM$18,BC2706))</f>
        <v>14.149038945595358</v>
      </c>
      <c r="BE2706" s="221">
        <f t="shared" si="6029"/>
        <v>2.6625312849705143</v>
      </c>
      <c r="BF2706" s="221">
        <f>BE2706/PRODUCT($BG$6:BG2705)</f>
        <v>1.0003626728075887</v>
      </c>
      <c r="BG2706" s="16">
        <f t="shared" si="6095"/>
        <v>1.0003626728075887</v>
      </c>
      <c r="BH2706" s="10">
        <f t="shared" si="6096"/>
        <v>13.237557476988515</v>
      </c>
      <c r="BI2706" s="90"/>
      <c r="BJ2706" s="17">
        <f t="shared" si="6079"/>
        <v>48699</v>
      </c>
      <c r="BK2706" s="16">
        <f t="shared" si="6072"/>
        <v>13.232588389618826</v>
      </c>
      <c r="BL2706" s="10">
        <f ca="1">IFERROR(AVERAGE(INDIRECT("BK"&amp;AC2706-Template!$F$10+1):INDIRECT("BK"&amp;AC2706)),0)</f>
        <v>13.2297990910801</v>
      </c>
      <c r="BM2706" s="35"/>
      <c r="BN2706" s="86"/>
      <c r="BO2706" s="35"/>
      <c r="BP2706" s="35"/>
      <c r="BQ2706" s="35"/>
      <c r="BR2706" s="35"/>
      <c r="BS2706" s="35"/>
      <c r="BT2706" s="35"/>
      <c r="BU2706" s="35"/>
      <c r="BV2706" s="35"/>
      <c r="BW2706" s="35"/>
      <c r="BX2706" s="35"/>
      <c r="BY2706" s="35"/>
      <c r="BZ2706" s="35"/>
      <c r="CA2706" s="35"/>
      <c r="CB2706" s="35"/>
      <c r="CC2706" s="35"/>
      <c r="CD2706" s="35"/>
      <c r="CE2706" s="35"/>
      <c r="CF2706" s="35"/>
      <c r="CG2706" s="35"/>
      <c r="CH2706" s="35"/>
    </row>
    <row r="2707" spans="1:86" ht="15.6" x14ac:dyDescent="0.3">
      <c r="A2707" s="35"/>
      <c r="B2707" s="86"/>
      <c r="C2707" s="35"/>
      <c r="D2707" s="35"/>
      <c r="E2707" s="35"/>
      <c r="F2707" s="35"/>
      <c r="G2707" s="35"/>
      <c r="H2707" s="35"/>
      <c r="I2707" s="35"/>
      <c r="J2707" s="35"/>
      <c r="K2707" s="35"/>
      <c r="L2707" s="35"/>
      <c r="M2707" s="35"/>
      <c r="N2707" s="35"/>
      <c r="O2707" s="35"/>
      <c r="P2707" s="35"/>
      <c r="Q2707" s="35"/>
      <c r="R2707" s="35"/>
      <c r="S2707" s="35"/>
      <c r="T2707" s="17">
        <f t="shared" si="6073"/>
        <v>48723</v>
      </c>
      <c r="U2707" s="216">
        <f t="shared" si="6066"/>
        <v>2</v>
      </c>
      <c r="V2707" s="216">
        <f t="shared" si="6073"/>
        <v>2702</v>
      </c>
      <c r="W2707" s="16">
        <f t="shared" si="6080"/>
        <v>7.4027397260273968</v>
      </c>
      <c r="X2707" s="16" t="e">
        <f>IF(Template!$F$7="Linear interpolation",LinInterp($I$5:$I$22,$G$5:$G$22,W2707),CubicSpline($I$5:$I$22,$G$5:$G$22,W2707))</f>
        <v>#VALUE!</v>
      </c>
      <c r="Y2707" s="221" t="e">
        <f t="shared" si="6067"/>
        <v>#VALUE!</v>
      </c>
      <c r="Z2707" s="221" t="e">
        <f>Y2707/PRODUCT($AA$6:AA2706)</f>
        <v>#VALUE!</v>
      </c>
      <c r="AA2707" s="16" t="e">
        <f t="shared" si="6074"/>
        <v>#VALUE!</v>
      </c>
      <c r="AB2707" s="10" t="e">
        <f t="shared" si="6075"/>
        <v>#VALUE!</v>
      </c>
      <c r="AC2707" s="90">
        <f t="shared" si="6068"/>
        <v>2707</v>
      </c>
      <c r="AD2707" s="17">
        <f t="shared" si="6076"/>
        <v>48700</v>
      </c>
      <c r="AE2707" s="16" t="e">
        <f t="shared" si="6069"/>
        <v>#VALUE!</v>
      </c>
      <c r="AF2707" s="10">
        <f ca="1">IFERROR(AVERAGE(INDIRECT("AE"&amp;AC2707-Template!$F$10+1):INDIRECT("AE"&amp;AC2707)),0)</f>
        <v>0</v>
      </c>
      <c r="AG2707" s="35"/>
      <c r="AH2707" s="86"/>
      <c r="AI2707" s="35"/>
      <c r="AJ2707" s="35"/>
      <c r="AK2707" s="35"/>
      <c r="AL2707" s="35"/>
      <c r="AM2707" s="35"/>
      <c r="AN2707" s="35"/>
      <c r="AO2707" s="35"/>
      <c r="AP2707" s="35"/>
      <c r="AQ2707" s="35"/>
      <c r="AR2707" s="35"/>
      <c r="AS2707" s="35"/>
      <c r="AT2707" s="35"/>
      <c r="AU2707" s="35"/>
      <c r="AV2707" s="35"/>
      <c r="AW2707" s="35"/>
      <c r="AX2707" s="35"/>
      <c r="AY2707" s="35"/>
      <c r="AZ2707" s="17">
        <f t="shared" ref="AZ2707" si="6107">AZ2706+1</f>
        <v>48723</v>
      </c>
      <c r="BA2707" s="216">
        <f t="shared" si="6092"/>
        <v>2</v>
      </c>
      <c r="BB2707" s="216">
        <f t="shared" ref="BB2707" si="6108">BB2706+1</f>
        <v>2702</v>
      </c>
      <c r="BC2707" s="16">
        <f t="shared" si="6094"/>
        <v>7.4027397260273968</v>
      </c>
      <c r="BD2707" s="16">
        <f>IF(Template!$F$7="Linear interpolation",LinInterp($AO$5:$AO$18,$AM$5:$AM$18,BC2707),CubicSpline($AO$5:$AO$18,$AM$5:$AM$18,BC2707))</f>
        <v>14.149039506472359</v>
      </c>
      <c r="BE2707" s="221">
        <f t="shared" si="6029"/>
        <v>2.6634968868936109</v>
      </c>
      <c r="BF2707" s="221">
        <f>BE2707/PRODUCT($BG$6:BG2706)</f>
        <v>1.0003626631275837</v>
      </c>
      <c r="BG2707" s="16">
        <f t="shared" si="6095"/>
        <v>1.0003626631275837</v>
      </c>
      <c r="BH2707" s="10">
        <f t="shared" si="6096"/>
        <v>13.237204156805294</v>
      </c>
      <c r="BI2707" s="90"/>
      <c r="BJ2707" s="17">
        <f t="shared" si="6079"/>
        <v>48700</v>
      </c>
      <c r="BK2707" s="16">
        <f t="shared" si="6072"/>
        <v>13.232588389618826</v>
      </c>
      <c r="BL2707" s="10">
        <f ca="1">IFERROR(AVERAGE(INDIRECT("BK"&amp;AC2707-Template!$F$10+1):INDIRECT("BK"&amp;AC2707)),0)</f>
        <v>13.22999543863032</v>
      </c>
      <c r="BM2707" s="35"/>
      <c r="BN2707" s="86"/>
      <c r="BO2707" s="35"/>
      <c r="BP2707" s="35"/>
      <c r="BQ2707" s="35"/>
      <c r="BR2707" s="35"/>
      <c r="BS2707" s="35"/>
      <c r="BT2707" s="35"/>
      <c r="BU2707" s="35"/>
      <c r="BV2707" s="35"/>
      <c r="BW2707" s="35"/>
      <c r="BX2707" s="35"/>
      <c r="BY2707" s="35"/>
      <c r="BZ2707" s="35"/>
      <c r="CA2707" s="35"/>
      <c r="CB2707" s="35"/>
      <c r="CC2707" s="35"/>
      <c r="CD2707" s="35"/>
      <c r="CE2707" s="35"/>
      <c r="CF2707" s="35"/>
      <c r="CG2707" s="35"/>
      <c r="CH2707" s="35"/>
    </row>
    <row r="2708" spans="1:86" ht="15.6" x14ac:dyDescent="0.3">
      <c r="A2708" s="35"/>
      <c r="B2708" s="86"/>
      <c r="C2708" s="35"/>
      <c r="D2708" s="35"/>
      <c r="E2708" s="35"/>
      <c r="F2708" s="35"/>
      <c r="G2708" s="35"/>
      <c r="H2708" s="35"/>
      <c r="I2708" s="35"/>
      <c r="J2708" s="35"/>
      <c r="K2708" s="35"/>
      <c r="L2708" s="35"/>
      <c r="M2708" s="35"/>
      <c r="N2708" s="35"/>
      <c r="O2708" s="35"/>
      <c r="P2708" s="35"/>
      <c r="Q2708" s="35"/>
      <c r="R2708" s="35"/>
      <c r="S2708" s="35"/>
      <c r="T2708" s="17">
        <f t="shared" si="6073"/>
        <v>48724</v>
      </c>
      <c r="U2708" s="216">
        <f t="shared" si="6066"/>
        <v>3</v>
      </c>
      <c r="V2708" s="216">
        <f t="shared" si="6073"/>
        <v>2703</v>
      </c>
      <c r="W2708" s="16">
        <f t="shared" si="6080"/>
        <v>7.4054794520547942</v>
      </c>
      <c r="X2708" s="16" t="e">
        <f>IF(Template!$F$7="Linear interpolation",LinInterp($I$5:$I$22,$G$5:$G$22,W2708),CubicSpline($I$5:$I$22,$G$5:$G$22,W2708))</f>
        <v>#VALUE!</v>
      </c>
      <c r="Y2708" s="221" t="e">
        <f t="shared" si="6067"/>
        <v>#VALUE!</v>
      </c>
      <c r="Z2708" s="221" t="e">
        <f>Y2708/PRODUCT($AA$6:AA2707)</f>
        <v>#VALUE!</v>
      </c>
      <c r="AA2708" s="16" t="e">
        <f t="shared" si="6074"/>
        <v>#VALUE!</v>
      </c>
      <c r="AB2708" s="10" t="e">
        <f t="shared" si="6075"/>
        <v>#VALUE!</v>
      </c>
      <c r="AC2708" s="90">
        <f t="shared" si="6068"/>
        <v>2708</v>
      </c>
      <c r="AD2708" s="17">
        <f t="shared" si="6076"/>
        <v>48701</v>
      </c>
      <c r="AE2708" s="16" t="e">
        <f t="shared" si="6069"/>
        <v>#VALUE!</v>
      </c>
      <c r="AF2708" s="10">
        <f ca="1">IFERROR(AVERAGE(INDIRECT("AE"&amp;AC2708-Template!$F$10+1):INDIRECT("AE"&amp;AC2708)),0)</f>
        <v>0</v>
      </c>
      <c r="AG2708" s="35"/>
      <c r="AH2708" s="86"/>
      <c r="AI2708" s="35"/>
      <c r="AJ2708" s="35"/>
      <c r="AK2708" s="35"/>
      <c r="AL2708" s="35"/>
      <c r="AM2708" s="35"/>
      <c r="AN2708" s="35"/>
      <c r="AO2708" s="35"/>
      <c r="AP2708" s="35"/>
      <c r="AQ2708" s="35"/>
      <c r="AR2708" s="35"/>
      <c r="AS2708" s="35"/>
      <c r="AT2708" s="35"/>
      <c r="AU2708" s="35"/>
      <c r="AV2708" s="35"/>
      <c r="AW2708" s="35"/>
      <c r="AX2708" s="35"/>
      <c r="AY2708" s="35"/>
      <c r="AZ2708" s="17">
        <f t="shared" ref="AZ2708" si="6109">AZ2707+1</f>
        <v>48724</v>
      </c>
      <c r="BA2708" s="216">
        <f t="shared" si="6092"/>
        <v>3</v>
      </c>
      <c r="BB2708" s="216">
        <f t="shared" ref="BB2708" si="6110">BB2707+1</f>
        <v>2703</v>
      </c>
      <c r="BC2708" s="16">
        <f t="shared" si="6094"/>
        <v>7.4054794520547942</v>
      </c>
      <c r="BD2708" s="16">
        <f>IF(Template!$F$7="Linear interpolation",LinInterp($AO$5:$AO$18,$AM$5:$AM$18,BC2708),CubicSpline($AO$5:$AO$18,$AM$5:$AM$18,BC2708))</f>
        <v>14.1490401393689</v>
      </c>
      <c r="BE2708" s="221">
        <f t="shared" si="6029"/>
        <v>2.6644628515258391</v>
      </c>
      <c r="BF2708" s="221">
        <f>BE2708/PRODUCT($BG$6:BG2707)</f>
        <v>1.0003626678285156</v>
      </c>
      <c r="BG2708" s="16">
        <f t="shared" si="6095"/>
        <v>1.0003626678285156</v>
      </c>
      <c r="BH2708" s="10">
        <f t="shared" si="6096"/>
        <v>13.237375740818402</v>
      </c>
      <c r="BI2708" s="90"/>
      <c r="BJ2708" s="17">
        <f t="shared" si="6079"/>
        <v>48701</v>
      </c>
      <c r="BK2708" s="16">
        <f t="shared" si="6072"/>
        <v>13.233763456967363</v>
      </c>
      <c r="BL2708" s="10">
        <f ca="1">IFERROR(AVERAGE(INDIRECT("BK"&amp;AC2708-Template!$F$10+1):INDIRECT("BK"&amp;AC2708)),0)</f>
        <v>13.230230955092161</v>
      </c>
      <c r="BM2708" s="35"/>
      <c r="BN2708" s="86"/>
      <c r="BO2708" s="35"/>
      <c r="BP2708" s="35"/>
      <c r="BQ2708" s="35"/>
      <c r="BR2708" s="35"/>
      <c r="BS2708" s="35"/>
      <c r="BT2708" s="35"/>
      <c r="BU2708" s="35"/>
      <c r="BV2708" s="35"/>
      <c r="BW2708" s="35"/>
      <c r="BX2708" s="35"/>
      <c r="BY2708" s="35"/>
      <c r="BZ2708" s="35"/>
      <c r="CA2708" s="35"/>
      <c r="CB2708" s="35"/>
      <c r="CC2708" s="35"/>
      <c r="CD2708" s="35"/>
      <c r="CE2708" s="35"/>
      <c r="CF2708" s="35"/>
      <c r="CG2708" s="35"/>
      <c r="CH2708" s="35"/>
    </row>
    <row r="2709" spans="1:86" ht="15.6" x14ac:dyDescent="0.3">
      <c r="A2709" s="35"/>
      <c r="B2709" s="86"/>
      <c r="C2709" s="35"/>
      <c r="D2709" s="35"/>
      <c r="E2709" s="35"/>
      <c r="F2709" s="35"/>
      <c r="G2709" s="35"/>
      <c r="H2709" s="35"/>
      <c r="I2709" s="35"/>
      <c r="J2709" s="35"/>
      <c r="K2709" s="35"/>
      <c r="L2709" s="35"/>
      <c r="M2709" s="35"/>
      <c r="N2709" s="35"/>
      <c r="O2709" s="35"/>
      <c r="P2709" s="35"/>
      <c r="Q2709" s="35"/>
      <c r="R2709" s="35"/>
      <c r="S2709" s="35"/>
      <c r="T2709" s="17">
        <f t="shared" si="6073"/>
        <v>48725</v>
      </c>
      <c r="U2709" s="216">
        <f t="shared" si="6066"/>
        <v>4</v>
      </c>
      <c r="V2709" s="216">
        <f t="shared" si="6073"/>
        <v>2704</v>
      </c>
      <c r="W2709" s="16">
        <f t="shared" si="6080"/>
        <v>7.4082191780821915</v>
      </c>
      <c r="X2709" s="16" t="e">
        <f>IF(Template!$F$7="Linear interpolation",LinInterp($I$5:$I$22,$G$5:$G$22,W2709),CubicSpline($I$5:$I$22,$G$5:$G$22,W2709))</f>
        <v>#VALUE!</v>
      </c>
      <c r="Y2709" s="221" t="e">
        <f t="shared" si="6067"/>
        <v>#VALUE!</v>
      </c>
      <c r="Z2709" s="221" t="e">
        <f>Y2709/PRODUCT($AA$6:AA2708)</f>
        <v>#VALUE!</v>
      </c>
      <c r="AA2709" s="16" t="e">
        <f t="shared" si="6074"/>
        <v>#VALUE!</v>
      </c>
      <c r="AB2709" s="10" t="e">
        <f t="shared" si="6075"/>
        <v>#VALUE!</v>
      </c>
      <c r="AC2709" s="90">
        <f t="shared" si="6068"/>
        <v>2709</v>
      </c>
      <c r="AD2709" s="17">
        <f t="shared" si="6076"/>
        <v>48702</v>
      </c>
      <c r="AE2709" s="16" t="e">
        <f t="shared" si="6069"/>
        <v>#VALUE!</v>
      </c>
      <c r="AF2709" s="10">
        <f ca="1">IFERROR(AVERAGE(INDIRECT("AE"&amp;AC2709-Template!$F$10+1):INDIRECT("AE"&amp;AC2709)),0)</f>
        <v>0</v>
      </c>
      <c r="AG2709" s="35"/>
      <c r="AH2709" s="86"/>
      <c r="AI2709" s="35"/>
      <c r="AJ2709" s="35"/>
      <c r="AK2709" s="35"/>
      <c r="AL2709" s="35"/>
      <c r="AM2709" s="35"/>
      <c r="AN2709" s="35"/>
      <c r="AO2709" s="35"/>
      <c r="AP2709" s="35"/>
      <c r="AQ2709" s="35"/>
      <c r="AR2709" s="35"/>
      <c r="AS2709" s="35"/>
      <c r="AT2709" s="35"/>
      <c r="AU2709" s="35"/>
      <c r="AV2709" s="35"/>
      <c r="AW2709" s="35"/>
      <c r="AX2709" s="35"/>
      <c r="AY2709" s="35"/>
      <c r="AZ2709" s="17">
        <f t="shared" ref="AZ2709" si="6111">AZ2708+1</f>
        <v>48725</v>
      </c>
      <c r="BA2709" s="216">
        <f t="shared" si="6092"/>
        <v>4</v>
      </c>
      <c r="BB2709" s="216">
        <f t="shared" ref="BB2709" si="6112">BB2708+1</f>
        <v>2704</v>
      </c>
      <c r="BC2709" s="16">
        <f t="shared" si="6094"/>
        <v>7.4082191780821915</v>
      </c>
      <c r="BD2709" s="16">
        <f>IF(Template!$F$7="Linear interpolation",LinInterp($AO$5:$AO$18,$AM$5:$AM$18,BC2709),CubicSpline($AO$5:$AO$18,$AM$5:$AM$18,BC2709))</f>
        <v>14.149040843774776</v>
      </c>
      <c r="BE2709" s="221">
        <f t="shared" si="6029"/>
        <v>2.6654291789333895</v>
      </c>
      <c r="BF2709" s="221">
        <f>BE2709/PRODUCT($BG$6:BG2708)</f>
        <v>1.0003626725015127</v>
      </c>
      <c r="BG2709" s="16">
        <f t="shared" si="6095"/>
        <v>1.0003626725015127</v>
      </c>
      <c r="BH2709" s="10">
        <f t="shared" si="6096"/>
        <v>13.237546305212566</v>
      </c>
      <c r="BI2709" s="90"/>
      <c r="BJ2709" s="17">
        <f t="shared" si="6079"/>
        <v>48702</v>
      </c>
      <c r="BK2709" s="16">
        <f t="shared" si="6072"/>
        <v>13.233368511957334</v>
      </c>
      <c r="BL2709" s="10">
        <f ca="1">IFERROR(AVERAGE(INDIRECT("BK"&amp;AC2709-Template!$F$10+1):INDIRECT("BK"&amp;AC2709)),0)</f>
        <v>13.230453306720328</v>
      </c>
      <c r="BM2709" s="35"/>
      <c r="BN2709" s="86"/>
      <c r="BO2709" s="35"/>
      <c r="BP2709" s="35"/>
      <c r="BQ2709" s="35"/>
      <c r="BR2709" s="35"/>
      <c r="BS2709" s="35"/>
      <c r="BT2709" s="35"/>
      <c r="BU2709" s="35"/>
      <c r="BV2709" s="35"/>
      <c r="BW2709" s="35"/>
      <c r="BX2709" s="35"/>
      <c r="BY2709" s="35"/>
      <c r="BZ2709" s="35"/>
      <c r="CA2709" s="35"/>
      <c r="CB2709" s="35"/>
      <c r="CC2709" s="35"/>
      <c r="CD2709" s="35"/>
      <c r="CE2709" s="35"/>
      <c r="CF2709" s="35"/>
      <c r="CG2709" s="35"/>
      <c r="CH2709" s="35"/>
    </row>
    <row r="2710" spans="1:86" ht="15.6" x14ac:dyDescent="0.3">
      <c r="A2710" s="35"/>
      <c r="B2710" s="86"/>
      <c r="C2710" s="35"/>
      <c r="D2710" s="35"/>
      <c r="E2710" s="35"/>
      <c r="F2710" s="35"/>
      <c r="G2710" s="35"/>
      <c r="H2710" s="35"/>
      <c r="I2710" s="35"/>
      <c r="J2710" s="35"/>
      <c r="K2710" s="35"/>
      <c r="L2710" s="35"/>
      <c r="M2710" s="35"/>
      <c r="N2710" s="35"/>
      <c r="O2710" s="35"/>
      <c r="P2710" s="35"/>
      <c r="Q2710" s="35"/>
      <c r="R2710" s="35"/>
      <c r="S2710" s="35"/>
      <c r="T2710" s="17">
        <f t="shared" si="6073"/>
        <v>48726</v>
      </c>
      <c r="U2710" s="216">
        <f t="shared" si="6066"/>
        <v>5</v>
      </c>
      <c r="V2710" s="216">
        <f t="shared" si="6073"/>
        <v>2705</v>
      </c>
      <c r="W2710" s="16">
        <f t="shared" si="6080"/>
        <v>7.4109589041095889</v>
      </c>
      <c r="X2710" s="16" t="e">
        <f>IF(Template!$F$7="Linear interpolation",LinInterp($I$5:$I$22,$G$5:$G$22,W2710),CubicSpline($I$5:$I$22,$G$5:$G$22,W2710))</f>
        <v>#VALUE!</v>
      </c>
      <c r="Y2710" s="221" t="e">
        <f t="shared" si="6067"/>
        <v>#VALUE!</v>
      </c>
      <c r="Z2710" s="221" t="e">
        <f>Y2710/PRODUCT($AA$6:AA2709)</f>
        <v>#VALUE!</v>
      </c>
      <c r="AA2710" s="16" t="e">
        <f t="shared" si="6074"/>
        <v>#VALUE!</v>
      </c>
      <c r="AB2710" s="10" t="e">
        <f t="shared" si="6075"/>
        <v>#VALUE!</v>
      </c>
      <c r="AC2710" s="90">
        <f t="shared" si="6068"/>
        <v>2710</v>
      </c>
      <c r="AD2710" s="17">
        <f t="shared" si="6076"/>
        <v>48703</v>
      </c>
      <c r="AE2710" s="16" t="e">
        <f t="shared" si="6069"/>
        <v>#VALUE!</v>
      </c>
      <c r="AF2710" s="10">
        <f ca="1">IFERROR(AVERAGE(INDIRECT("AE"&amp;AC2710-Template!$F$10+1):INDIRECT("AE"&amp;AC2710)),0)</f>
        <v>0</v>
      </c>
      <c r="AG2710" s="35"/>
      <c r="AH2710" s="86"/>
      <c r="AI2710" s="35"/>
      <c r="AJ2710" s="35"/>
      <c r="AK2710" s="35"/>
      <c r="AL2710" s="35"/>
      <c r="AM2710" s="35"/>
      <c r="AN2710" s="35"/>
      <c r="AO2710" s="35"/>
      <c r="AP2710" s="35"/>
      <c r="AQ2710" s="35"/>
      <c r="AR2710" s="35"/>
      <c r="AS2710" s="35"/>
      <c r="AT2710" s="35"/>
      <c r="AU2710" s="35"/>
      <c r="AV2710" s="35"/>
      <c r="AW2710" s="35"/>
      <c r="AX2710" s="35"/>
      <c r="AY2710" s="35"/>
      <c r="AZ2710" s="17">
        <f t="shared" ref="AZ2710" si="6113">AZ2709+1</f>
        <v>48726</v>
      </c>
      <c r="BA2710" s="216">
        <f t="shared" si="6092"/>
        <v>5</v>
      </c>
      <c r="BB2710" s="216">
        <f t="shared" ref="BB2710" si="6114">BB2709+1</f>
        <v>2705</v>
      </c>
      <c r="BC2710" s="16">
        <f t="shared" si="6094"/>
        <v>7.4109589041095889</v>
      </c>
      <c r="BD2710" s="16">
        <f>IF(Template!$F$7="Linear interpolation",LinInterp($AO$5:$AO$18,$AM$5:$AM$18,BC2710),CubicSpline($AO$5:$AO$18,$AM$5:$AM$18,BC2710))</f>
        <v>14.149041619179778</v>
      </c>
      <c r="BE2710" s="221">
        <f t="shared" si="6029"/>
        <v>2.6663958691822676</v>
      </c>
      <c r="BF2710" s="221">
        <f>BE2710/PRODUCT($BG$6:BG2709)</f>
        <v>1.0003626771465242</v>
      </c>
      <c r="BG2710" s="16">
        <f t="shared" si="6095"/>
        <v>1.0003626771465242</v>
      </c>
      <c r="BH2710" s="10">
        <f t="shared" si="6096"/>
        <v>13.237715848131826</v>
      </c>
      <c r="BI2710" s="90"/>
      <c r="BJ2710" s="17">
        <f t="shared" si="6079"/>
        <v>48703</v>
      </c>
      <c r="BK2710" s="16">
        <f t="shared" si="6072"/>
        <v>13.233561096269387</v>
      </c>
      <c r="BL2710" s="10">
        <f ca="1">IFERROR(AVERAGE(INDIRECT("BK"&amp;AC2710-Template!$F$10+1):INDIRECT("BK"&amp;AC2710)),0)</f>
        <v>13.230637587712591</v>
      </c>
      <c r="BM2710" s="35"/>
      <c r="BN2710" s="86"/>
      <c r="BO2710" s="35"/>
      <c r="BP2710" s="35"/>
      <c r="BQ2710" s="35"/>
      <c r="BR2710" s="35"/>
      <c r="BS2710" s="35"/>
      <c r="BT2710" s="35"/>
      <c r="BU2710" s="35"/>
      <c r="BV2710" s="35"/>
      <c r="BW2710" s="35"/>
      <c r="BX2710" s="35"/>
      <c r="BY2710" s="35"/>
      <c r="BZ2710" s="35"/>
      <c r="CA2710" s="35"/>
      <c r="CB2710" s="35"/>
      <c r="CC2710" s="35"/>
      <c r="CD2710" s="35"/>
      <c r="CE2710" s="35"/>
      <c r="CF2710" s="35"/>
      <c r="CG2710" s="35"/>
      <c r="CH2710" s="35"/>
    </row>
    <row r="2711" spans="1:86" ht="15.6" x14ac:dyDescent="0.3">
      <c r="A2711" s="35"/>
      <c r="B2711" s="86"/>
      <c r="C2711" s="35"/>
      <c r="D2711" s="35"/>
      <c r="E2711" s="35"/>
      <c r="F2711" s="35"/>
      <c r="G2711" s="35"/>
      <c r="H2711" s="35"/>
      <c r="I2711" s="35"/>
      <c r="J2711" s="35"/>
      <c r="K2711" s="35"/>
      <c r="L2711" s="35"/>
      <c r="M2711" s="35"/>
      <c r="N2711" s="35"/>
      <c r="O2711" s="35"/>
      <c r="P2711" s="35"/>
      <c r="Q2711" s="35"/>
      <c r="R2711" s="35"/>
      <c r="S2711" s="35"/>
      <c r="T2711" s="17">
        <f t="shared" si="6073"/>
        <v>48727</v>
      </c>
      <c r="U2711" s="216">
        <f t="shared" si="6066"/>
        <v>6</v>
      </c>
      <c r="V2711" s="216">
        <f t="shared" si="6073"/>
        <v>2706</v>
      </c>
      <c r="W2711" s="16">
        <f t="shared" si="6080"/>
        <v>7.4136986301369863</v>
      </c>
      <c r="X2711" s="16" t="e">
        <f>IF(Template!$F$7="Linear interpolation",LinInterp($I$5:$I$22,$G$5:$G$22,W2711),CubicSpline($I$5:$I$22,$G$5:$G$22,W2711))</f>
        <v>#VALUE!</v>
      </c>
      <c r="Y2711" s="221" t="e">
        <f t="shared" si="6067"/>
        <v>#VALUE!</v>
      </c>
      <c r="Z2711" s="221" t="e">
        <f>Y2711/PRODUCT($AA$6:AA2710)</f>
        <v>#VALUE!</v>
      </c>
      <c r="AA2711" s="16" t="e">
        <f t="shared" si="6074"/>
        <v>#VALUE!</v>
      </c>
      <c r="AB2711" s="10" t="e">
        <f t="shared" si="6075"/>
        <v>#VALUE!</v>
      </c>
      <c r="AC2711" s="90">
        <f t="shared" si="6068"/>
        <v>2711</v>
      </c>
      <c r="AD2711" s="17">
        <f t="shared" si="6076"/>
        <v>48704</v>
      </c>
      <c r="AE2711" s="16" t="e">
        <f t="shared" si="6069"/>
        <v>#VALUE!</v>
      </c>
      <c r="AF2711" s="10">
        <f ca="1">IFERROR(AVERAGE(INDIRECT("AE"&amp;AC2711-Template!$F$10+1):INDIRECT("AE"&amp;AC2711)),0)</f>
        <v>0</v>
      </c>
      <c r="AG2711" s="35"/>
      <c r="AH2711" s="86"/>
      <c r="AI2711" s="35"/>
      <c r="AJ2711" s="35"/>
      <c r="AK2711" s="35"/>
      <c r="AL2711" s="35"/>
      <c r="AM2711" s="35"/>
      <c r="AN2711" s="35"/>
      <c r="AO2711" s="35"/>
      <c r="AP2711" s="35"/>
      <c r="AQ2711" s="35"/>
      <c r="AR2711" s="35"/>
      <c r="AS2711" s="35"/>
      <c r="AT2711" s="35"/>
      <c r="AU2711" s="35"/>
      <c r="AV2711" s="35"/>
      <c r="AW2711" s="35"/>
      <c r="AX2711" s="35"/>
      <c r="AY2711" s="35"/>
      <c r="AZ2711" s="17">
        <f t="shared" ref="AZ2711" si="6115">AZ2710+1</f>
        <v>48727</v>
      </c>
      <c r="BA2711" s="216">
        <f t="shared" si="6092"/>
        <v>6</v>
      </c>
      <c r="BB2711" s="216">
        <f t="shared" ref="BB2711" si="6116">BB2710+1</f>
        <v>2706</v>
      </c>
      <c r="BC2711" s="16">
        <f t="shared" si="6094"/>
        <v>7.4136986301369863</v>
      </c>
      <c r="BD2711" s="16">
        <f>IF(Template!$F$7="Linear interpolation",LinInterp($AO$5:$AO$18,$AM$5:$AM$18,BC2711),CubicSpline($AO$5:$AO$18,$AM$5:$AM$18,BC2711))</f>
        <v>14.149042465073705</v>
      </c>
      <c r="BE2711" s="221">
        <f t="shared" si="6029"/>
        <v>2.6673629223382962</v>
      </c>
      <c r="BF2711" s="221">
        <f>BE2711/PRODUCT($BG$6:BG2710)</f>
        <v>1.0003626817635018</v>
      </c>
      <c r="BG2711" s="16">
        <f t="shared" si="6095"/>
        <v>1.0003626771465242</v>
      </c>
      <c r="BH2711" s="10">
        <f t="shared" si="6096"/>
        <v>13.237715848131826</v>
      </c>
      <c r="BI2711" s="90"/>
      <c r="BJ2711" s="17">
        <f t="shared" si="6079"/>
        <v>48704</v>
      </c>
      <c r="BK2711" s="16">
        <f t="shared" si="6072"/>
        <v>13.233752698332935</v>
      </c>
      <c r="BL2711" s="10">
        <f ca="1">IFERROR(AVERAGE(INDIRECT("BK"&amp;AC2711-Template!$F$10+1):INDIRECT("BK"&amp;AC2711)),0)</f>
        <v>13.230843188441501</v>
      </c>
      <c r="BM2711" s="35"/>
      <c r="BN2711" s="86"/>
      <c r="BO2711" s="35"/>
      <c r="BP2711" s="35"/>
      <c r="BQ2711" s="35"/>
      <c r="BR2711" s="35"/>
      <c r="BS2711" s="35"/>
      <c r="BT2711" s="35"/>
      <c r="BU2711" s="35"/>
      <c r="BV2711" s="35"/>
      <c r="BW2711" s="35"/>
      <c r="BX2711" s="35"/>
      <c r="BY2711" s="35"/>
      <c r="BZ2711" s="35"/>
      <c r="CA2711" s="35"/>
      <c r="CB2711" s="35"/>
      <c r="CC2711" s="35"/>
      <c r="CD2711" s="35"/>
      <c r="CE2711" s="35"/>
      <c r="CF2711" s="35"/>
      <c r="CG2711" s="35"/>
      <c r="CH2711" s="35"/>
    </row>
    <row r="2712" spans="1:86" ht="15.6" x14ac:dyDescent="0.3">
      <c r="A2712" s="35"/>
      <c r="B2712" s="86"/>
      <c r="C2712" s="35"/>
      <c r="D2712" s="35"/>
      <c r="E2712" s="35"/>
      <c r="F2712" s="35"/>
      <c r="G2712" s="35"/>
      <c r="H2712" s="35"/>
      <c r="I2712" s="35"/>
      <c r="J2712" s="35"/>
      <c r="K2712" s="35"/>
      <c r="L2712" s="35"/>
      <c r="M2712" s="35"/>
      <c r="N2712" s="35"/>
      <c r="O2712" s="35"/>
      <c r="P2712" s="35"/>
      <c r="Q2712" s="35"/>
      <c r="R2712" s="35"/>
      <c r="S2712" s="35"/>
      <c r="T2712" s="17">
        <f t="shared" si="6073"/>
        <v>48728</v>
      </c>
      <c r="U2712" s="216">
        <f t="shared" si="6066"/>
        <v>7</v>
      </c>
      <c r="V2712" s="216">
        <f t="shared" si="6073"/>
        <v>2707</v>
      </c>
      <c r="W2712" s="16">
        <f t="shared" si="6080"/>
        <v>7.4164383561643836</v>
      </c>
      <c r="X2712" s="16" t="e">
        <f>IF(Template!$F$7="Linear interpolation",LinInterp($I$5:$I$22,$G$5:$G$22,W2712),CubicSpline($I$5:$I$22,$G$5:$G$22,W2712))</f>
        <v>#VALUE!</v>
      </c>
      <c r="Y2712" s="221" t="e">
        <f t="shared" si="6067"/>
        <v>#VALUE!</v>
      </c>
      <c r="Z2712" s="221" t="e">
        <f>Y2712/PRODUCT($AA$6:AA2711)</f>
        <v>#VALUE!</v>
      </c>
      <c r="AA2712" s="16" t="e">
        <f t="shared" si="6074"/>
        <v>#VALUE!</v>
      </c>
      <c r="AB2712" s="10" t="e">
        <f t="shared" si="6075"/>
        <v>#VALUE!</v>
      </c>
      <c r="AC2712" s="90">
        <f t="shared" si="6068"/>
        <v>2712</v>
      </c>
      <c r="AD2712" s="17">
        <f t="shared" si="6076"/>
        <v>48705</v>
      </c>
      <c r="AE2712" s="16" t="e">
        <f t="shared" si="6069"/>
        <v>#VALUE!</v>
      </c>
      <c r="AF2712" s="10">
        <f ca="1">IFERROR(AVERAGE(INDIRECT("AE"&amp;AC2712-Template!$F$10+1):INDIRECT("AE"&amp;AC2712)),0)</f>
        <v>0</v>
      </c>
      <c r="AG2712" s="35"/>
      <c r="AH2712" s="86"/>
      <c r="AI2712" s="35"/>
      <c r="AJ2712" s="35"/>
      <c r="AK2712" s="35"/>
      <c r="AL2712" s="35"/>
      <c r="AM2712" s="35"/>
      <c r="AN2712" s="35"/>
      <c r="AO2712" s="35"/>
      <c r="AP2712" s="35"/>
      <c r="AQ2712" s="35"/>
      <c r="AR2712" s="35"/>
      <c r="AS2712" s="35"/>
      <c r="AT2712" s="35"/>
      <c r="AU2712" s="35"/>
      <c r="AV2712" s="35"/>
      <c r="AW2712" s="35"/>
      <c r="AX2712" s="35"/>
      <c r="AY2712" s="35"/>
      <c r="AZ2712" s="17">
        <f t="shared" ref="AZ2712" si="6117">AZ2711+1</f>
        <v>48728</v>
      </c>
      <c r="BA2712" s="216">
        <f t="shared" si="6092"/>
        <v>7</v>
      </c>
      <c r="BB2712" s="216">
        <f t="shared" ref="BB2712" si="6118">BB2711+1</f>
        <v>2707</v>
      </c>
      <c r="BC2712" s="16">
        <f t="shared" si="6094"/>
        <v>7.4164383561643836</v>
      </c>
      <c r="BD2712" s="16">
        <f>IF(Template!$F$7="Linear interpolation",LinInterp($AO$5:$AO$18,$AM$5:$AM$18,BC2712),CubicSpline($AO$5:$AO$18,$AM$5:$AM$18,BC2712))</f>
        <v>14.149043380946347</v>
      </c>
      <c r="BE2712" s="221">
        <f t="shared" si="6029"/>
        <v>2.6683303384671095</v>
      </c>
      <c r="BF2712" s="221">
        <f>BE2712/PRODUCT($BG$6:BG2711)</f>
        <v>1.0003626909693715</v>
      </c>
      <c r="BG2712" s="16">
        <f t="shared" si="6095"/>
        <v>1.0003626771465242</v>
      </c>
      <c r="BH2712" s="10">
        <f t="shared" si="6096"/>
        <v>13.237715848131826</v>
      </c>
      <c r="BI2712" s="90"/>
      <c r="BJ2712" s="17">
        <f t="shared" si="6079"/>
        <v>48705</v>
      </c>
      <c r="BK2712" s="16">
        <f t="shared" si="6072"/>
        <v>13.233943316575679</v>
      </c>
      <c r="BL2712" s="10">
        <f ca="1">IFERROR(AVERAGE(INDIRECT("BK"&amp;AC2712-Template!$F$10+1):INDIRECT("BK"&amp;AC2712)),0)</f>
        <v>13.231047831204449</v>
      </c>
      <c r="BM2712" s="35"/>
      <c r="BN2712" s="86"/>
      <c r="BO2712" s="35"/>
      <c r="BP2712" s="35"/>
      <c r="BQ2712" s="35"/>
      <c r="BR2712" s="35"/>
      <c r="BS2712" s="35"/>
      <c r="BT2712" s="35"/>
      <c r="BU2712" s="35"/>
      <c r="BV2712" s="35"/>
      <c r="BW2712" s="35"/>
      <c r="BX2712" s="35"/>
      <c r="BY2712" s="35"/>
      <c r="BZ2712" s="35"/>
      <c r="CA2712" s="35"/>
      <c r="CB2712" s="35"/>
      <c r="CC2712" s="35"/>
      <c r="CD2712" s="35"/>
      <c r="CE2712" s="35"/>
      <c r="CF2712" s="35"/>
      <c r="CG2712" s="35"/>
      <c r="CH2712" s="35"/>
    </row>
    <row r="2713" spans="1:86" ht="15.6" x14ac:dyDescent="0.3">
      <c r="A2713" s="35"/>
      <c r="B2713" s="86"/>
      <c r="C2713" s="35"/>
      <c r="D2713" s="35"/>
      <c r="E2713" s="35"/>
      <c r="F2713" s="35"/>
      <c r="G2713" s="35"/>
      <c r="H2713" s="35"/>
      <c r="I2713" s="35"/>
      <c r="J2713" s="35"/>
      <c r="K2713" s="35"/>
      <c r="L2713" s="35"/>
      <c r="M2713" s="35"/>
      <c r="N2713" s="35"/>
      <c r="O2713" s="35"/>
      <c r="P2713" s="35"/>
      <c r="Q2713" s="35"/>
      <c r="R2713" s="35"/>
      <c r="S2713" s="35"/>
      <c r="T2713" s="17">
        <f t="shared" si="6073"/>
        <v>48729</v>
      </c>
      <c r="U2713" s="216">
        <f t="shared" si="6066"/>
        <v>1</v>
      </c>
      <c r="V2713" s="216">
        <f t="shared" si="6073"/>
        <v>2708</v>
      </c>
      <c r="W2713" s="16">
        <f t="shared" si="6080"/>
        <v>7.419178082191781</v>
      </c>
      <c r="X2713" s="16" t="e">
        <f>IF(Template!$F$7="Linear interpolation",LinInterp($I$5:$I$22,$G$5:$G$22,W2713),CubicSpline($I$5:$I$22,$G$5:$G$22,W2713))</f>
        <v>#VALUE!</v>
      </c>
      <c r="Y2713" s="221" t="e">
        <f t="shared" si="6067"/>
        <v>#VALUE!</v>
      </c>
      <c r="Z2713" s="221" t="e">
        <f>Y2713/PRODUCT($AA$6:AA2712)</f>
        <v>#VALUE!</v>
      </c>
      <c r="AA2713" s="16" t="e">
        <f t="shared" si="6074"/>
        <v>#VALUE!</v>
      </c>
      <c r="AB2713" s="10" t="e">
        <f t="shared" si="6075"/>
        <v>#VALUE!</v>
      </c>
      <c r="AC2713" s="90">
        <f t="shared" si="6068"/>
        <v>2713</v>
      </c>
      <c r="AD2713" s="17">
        <f t="shared" si="6076"/>
        <v>48706</v>
      </c>
      <c r="AE2713" s="16" t="e">
        <f t="shared" si="6069"/>
        <v>#VALUE!</v>
      </c>
      <c r="AF2713" s="10">
        <f ca="1">IFERROR(AVERAGE(INDIRECT("AE"&amp;AC2713-Template!$F$10+1):INDIRECT("AE"&amp;AC2713)),0)</f>
        <v>0</v>
      </c>
      <c r="AG2713" s="35"/>
      <c r="AH2713" s="86"/>
      <c r="AI2713" s="35"/>
      <c r="AJ2713" s="35"/>
      <c r="AK2713" s="35"/>
      <c r="AL2713" s="35"/>
      <c r="AM2713" s="35"/>
      <c r="AN2713" s="35"/>
      <c r="AO2713" s="35"/>
      <c r="AP2713" s="35"/>
      <c r="AQ2713" s="35"/>
      <c r="AR2713" s="35"/>
      <c r="AS2713" s="35"/>
      <c r="AT2713" s="35"/>
      <c r="AU2713" s="35"/>
      <c r="AV2713" s="35"/>
      <c r="AW2713" s="35"/>
      <c r="AX2713" s="35"/>
      <c r="AY2713" s="35"/>
      <c r="AZ2713" s="17">
        <f t="shared" ref="AZ2713" si="6119">AZ2712+1</f>
        <v>48729</v>
      </c>
      <c r="BA2713" s="216">
        <f t="shared" si="6092"/>
        <v>1</v>
      </c>
      <c r="BB2713" s="216">
        <f t="shared" ref="BB2713" si="6120">BB2712+1</f>
        <v>2708</v>
      </c>
      <c r="BC2713" s="16">
        <f t="shared" si="6094"/>
        <v>7.419178082191781</v>
      </c>
      <c r="BD2713" s="16">
        <f>IF(Template!$F$7="Linear interpolation",LinInterp($AO$5:$AO$18,$AM$5:$AM$18,BC2713),CubicSpline($AO$5:$AO$18,$AM$5:$AM$18,BC2713))</f>
        <v>14.149044366287503</v>
      </c>
      <c r="BE2713" s="221">
        <f t="shared" si="6029"/>
        <v>2.6692981176341628</v>
      </c>
      <c r="BF2713" s="221">
        <f>BE2713/PRODUCT($BG$6:BG2712)</f>
        <v>1.0003627047360009</v>
      </c>
      <c r="BG2713" s="16">
        <f t="shared" si="6095"/>
        <v>1.0003627047360009</v>
      </c>
      <c r="BH2713" s="10">
        <f t="shared" si="6096"/>
        <v>13.238722864031494</v>
      </c>
      <c r="BI2713" s="90"/>
      <c r="BJ2713" s="17">
        <f t="shared" si="6079"/>
        <v>48706</v>
      </c>
      <c r="BK2713" s="16">
        <f t="shared" si="6072"/>
        <v>13.233943316575679</v>
      </c>
      <c r="BL2713" s="10">
        <f ca="1">IFERROR(AVERAGE(INDIRECT("BK"&amp;AC2713-Template!$F$10+1):INDIRECT("BK"&amp;AC2713)),0)</f>
        <v>13.23124519312776</v>
      </c>
      <c r="BM2713" s="35"/>
      <c r="BN2713" s="86"/>
      <c r="BO2713" s="35"/>
      <c r="BP2713" s="35"/>
      <c r="BQ2713" s="35"/>
      <c r="BR2713" s="35"/>
      <c r="BS2713" s="35"/>
      <c r="BT2713" s="35"/>
      <c r="BU2713" s="35"/>
      <c r="BV2713" s="35"/>
      <c r="BW2713" s="35"/>
      <c r="BX2713" s="35"/>
      <c r="BY2713" s="35"/>
      <c r="BZ2713" s="35"/>
      <c r="CA2713" s="35"/>
      <c r="CB2713" s="35"/>
      <c r="CC2713" s="35"/>
      <c r="CD2713" s="35"/>
      <c r="CE2713" s="35"/>
      <c r="CF2713" s="35"/>
      <c r="CG2713" s="35"/>
      <c r="CH2713" s="35"/>
    </row>
    <row r="2714" spans="1:86" ht="15.6" x14ac:dyDescent="0.3">
      <c r="A2714" s="35"/>
      <c r="B2714" s="86"/>
      <c r="C2714" s="35"/>
      <c r="D2714" s="35"/>
      <c r="E2714" s="35"/>
      <c r="F2714" s="35"/>
      <c r="G2714" s="35"/>
      <c r="H2714" s="35"/>
      <c r="I2714" s="35"/>
      <c r="J2714" s="35"/>
      <c r="K2714" s="35"/>
      <c r="L2714" s="35"/>
      <c r="M2714" s="35"/>
      <c r="N2714" s="35"/>
      <c r="O2714" s="35"/>
      <c r="P2714" s="35"/>
      <c r="Q2714" s="35"/>
      <c r="R2714" s="35"/>
      <c r="S2714" s="35"/>
      <c r="T2714" s="17">
        <f t="shared" si="6073"/>
        <v>48730</v>
      </c>
      <c r="U2714" s="216">
        <f t="shared" si="6066"/>
        <v>2</v>
      </c>
      <c r="V2714" s="216">
        <f t="shared" si="6073"/>
        <v>2709</v>
      </c>
      <c r="W2714" s="16">
        <f t="shared" si="6080"/>
        <v>7.4219178082191783</v>
      </c>
      <c r="X2714" s="16" t="e">
        <f>IF(Template!$F$7="Linear interpolation",LinInterp($I$5:$I$22,$G$5:$G$22,W2714),CubicSpline($I$5:$I$22,$G$5:$G$22,W2714))</f>
        <v>#VALUE!</v>
      </c>
      <c r="Y2714" s="221" t="e">
        <f t="shared" si="6067"/>
        <v>#VALUE!</v>
      </c>
      <c r="Z2714" s="221" t="e">
        <f>Y2714/PRODUCT($AA$6:AA2713)</f>
        <v>#VALUE!</v>
      </c>
      <c r="AA2714" s="16" t="e">
        <f t="shared" si="6074"/>
        <v>#VALUE!</v>
      </c>
      <c r="AB2714" s="10" t="e">
        <f t="shared" si="6075"/>
        <v>#VALUE!</v>
      </c>
      <c r="AC2714" s="90">
        <f t="shared" si="6068"/>
        <v>2714</v>
      </c>
      <c r="AD2714" s="17">
        <f t="shared" si="6076"/>
        <v>48707</v>
      </c>
      <c r="AE2714" s="16" t="e">
        <f t="shared" si="6069"/>
        <v>#VALUE!</v>
      </c>
      <c r="AF2714" s="10">
        <f ca="1">IFERROR(AVERAGE(INDIRECT("AE"&amp;AC2714-Template!$F$10+1):INDIRECT("AE"&amp;AC2714)),0)</f>
        <v>0</v>
      </c>
      <c r="AG2714" s="35"/>
      <c r="AH2714" s="86"/>
      <c r="AI2714" s="35"/>
      <c r="AJ2714" s="35"/>
      <c r="AK2714" s="35"/>
      <c r="AL2714" s="35"/>
      <c r="AM2714" s="35"/>
      <c r="AN2714" s="35"/>
      <c r="AO2714" s="35"/>
      <c r="AP2714" s="35"/>
      <c r="AQ2714" s="35"/>
      <c r="AR2714" s="35"/>
      <c r="AS2714" s="35"/>
      <c r="AT2714" s="35"/>
      <c r="AU2714" s="35"/>
      <c r="AV2714" s="35"/>
      <c r="AW2714" s="35"/>
      <c r="AX2714" s="35"/>
      <c r="AY2714" s="35"/>
      <c r="AZ2714" s="17">
        <f t="shared" ref="AZ2714" si="6121">AZ2713+1</f>
        <v>48730</v>
      </c>
      <c r="BA2714" s="216">
        <f t="shared" si="6092"/>
        <v>2</v>
      </c>
      <c r="BB2714" s="216">
        <f t="shared" ref="BB2714" si="6122">BB2713+1</f>
        <v>2709</v>
      </c>
      <c r="BC2714" s="16">
        <f t="shared" si="6094"/>
        <v>7.4219178082191783</v>
      </c>
      <c r="BD2714" s="16">
        <f>IF(Template!$F$7="Linear interpolation",LinInterp($AO$5:$AO$18,$AM$5:$AM$18,BC2714),CubicSpline($AO$5:$AO$18,$AM$5:$AM$18,BC2714))</f>
        <v>14.149045420586964</v>
      </c>
      <c r="BE2714" s="221">
        <f t="shared" si="6029"/>
        <v>2.670266259904734</v>
      </c>
      <c r="BF2714" s="221">
        <f>BE2714/PRODUCT($BG$6:BG2713)</f>
        <v>1.0003626954457336</v>
      </c>
      <c r="BG2714" s="16">
        <f t="shared" si="6095"/>
        <v>1.0003626954457336</v>
      </c>
      <c r="BH2714" s="10">
        <f t="shared" si="6096"/>
        <v>13.238383769277885</v>
      </c>
      <c r="BI2714" s="90"/>
      <c r="BJ2714" s="17">
        <f t="shared" si="6079"/>
        <v>48707</v>
      </c>
      <c r="BK2714" s="16">
        <f t="shared" si="6072"/>
        <v>13.233943316575679</v>
      </c>
      <c r="BL2714" s="10">
        <f ca="1">IFERROR(AVERAGE(INDIRECT("BK"&amp;AC2714-Template!$F$10+1):INDIRECT("BK"&amp;AC2714)),0)</f>
        <v>13.23143530533806</v>
      </c>
      <c r="BM2714" s="35"/>
      <c r="BN2714" s="86"/>
      <c r="BO2714" s="35"/>
      <c r="BP2714" s="35"/>
      <c r="BQ2714" s="35"/>
      <c r="BR2714" s="35"/>
      <c r="BS2714" s="35"/>
      <c r="BT2714" s="35"/>
      <c r="BU2714" s="35"/>
      <c r="BV2714" s="35"/>
      <c r="BW2714" s="35"/>
      <c r="BX2714" s="35"/>
      <c r="BY2714" s="35"/>
      <c r="BZ2714" s="35"/>
      <c r="CA2714" s="35"/>
      <c r="CB2714" s="35"/>
      <c r="CC2714" s="35"/>
      <c r="CD2714" s="35"/>
      <c r="CE2714" s="35"/>
      <c r="CF2714" s="35"/>
      <c r="CG2714" s="35"/>
      <c r="CH2714" s="35"/>
    </row>
    <row r="2715" spans="1:86" ht="15.6" x14ac:dyDescent="0.3">
      <c r="A2715" s="35"/>
      <c r="B2715" s="86"/>
      <c r="C2715" s="35"/>
      <c r="D2715" s="35"/>
      <c r="E2715" s="35"/>
      <c r="F2715" s="35"/>
      <c r="G2715" s="35"/>
      <c r="H2715" s="35"/>
      <c r="I2715" s="35"/>
      <c r="J2715" s="35"/>
      <c r="K2715" s="35"/>
      <c r="L2715" s="35"/>
      <c r="M2715" s="35"/>
      <c r="N2715" s="35"/>
      <c r="O2715" s="35"/>
      <c r="P2715" s="35"/>
      <c r="Q2715" s="35"/>
      <c r="R2715" s="35"/>
      <c r="S2715" s="35"/>
      <c r="T2715" s="17">
        <f t="shared" si="6073"/>
        <v>48731</v>
      </c>
      <c r="U2715" s="216">
        <f t="shared" si="6066"/>
        <v>3</v>
      </c>
      <c r="V2715" s="216">
        <f t="shared" si="6073"/>
        <v>2710</v>
      </c>
      <c r="W2715" s="16">
        <f t="shared" si="6080"/>
        <v>7.4246575342465757</v>
      </c>
      <c r="X2715" s="16" t="e">
        <f>IF(Template!$F$7="Linear interpolation",LinInterp($I$5:$I$22,$G$5:$G$22,W2715),CubicSpline($I$5:$I$22,$G$5:$G$22,W2715))</f>
        <v>#VALUE!</v>
      </c>
      <c r="Y2715" s="221" t="e">
        <f t="shared" si="6067"/>
        <v>#VALUE!</v>
      </c>
      <c r="Z2715" s="221" t="e">
        <f>Y2715/PRODUCT($AA$6:AA2714)</f>
        <v>#VALUE!</v>
      </c>
      <c r="AA2715" s="16" t="e">
        <f t="shared" si="6074"/>
        <v>#VALUE!</v>
      </c>
      <c r="AB2715" s="10" t="e">
        <f t="shared" si="6075"/>
        <v>#VALUE!</v>
      </c>
      <c r="AC2715" s="90">
        <f t="shared" si="6068"/>
        <v>2715</v>
      </c>
      <c r="AD2715" s="17">
        <f t="shared" si="6076"/>
        <v>48708</v>
      </c>
      <c r="AE2715" s="16" t="e">
        <f t="shared" si="6069"/>
        <v>#VALUE!</v>
      </c>
      <c r="AF2715" s="10">
        <f ca="1">IFERROR(AVERAGE(INDIRECT("AE"&amp;AC2715-Template!$F$10+1):INDIRECT("AE"&amp;AC2715)),0)</f>
        <v>0</v>
      </c>
      <c r="AG2715" s="35"/>
      <c r="AH2715" s="86"/>
      <c r="AI2715" s="35"/>
      <c r="AJ2715" s="35"/>
      <c r="AK2715" s="35"/>
      <c r="AL2715" s="35"/>
      <c r="AM2715" s="35"/>
      <c r="AN2715" s="35"/>
      <c r="AO2715" s="35"/>
      <c r="AP2715" s="35"/>
      <c r="AQ2715" s="35"/>
      <c r="AR2715" s="35"/>
      <c r="AS2715" s="35"/>
      <c r="AT2715" s="35"/>
      <c r="AU2715" s="35"/>
      <c r="AV2715" s="35"/>
      <c r="AW2715" s="35"/>
      <c r="AX2715" s="35"/>
      <c r="AY2715" s="35"/>
      <c r="AZ2715" s="17">
        <f t="shared" ref="AZ2715" si="6123">AZ2714+1</f>
        <v>48731</v>
      </c>
      <c r="BA2715" s="216">
        <f t="shared" si="6092"/>
        <v>3</v>
      </c>
      <c r="BB2715" s="216">
        <f t="shared" ref="BB2715" si="6124">BB2714+1</f>
        <v>2710</v>
      </c>
      <c r="BC2715" s="16">
        <f t="shared" si="6094"/>
        <v>7.4246575342465757</v>
      </c>
      <c r="BD2715" s="16">
        <f>IF(Template!$F$7="Linear interpolation",LinInterp($AO$5:$AO$18,$AM$5:$AM$18,BC2715),CubicSpline($AO$5:$AO$18,$AM$5:$AM$18,BC2715))</f>
        <v>14.149046543334526</v>
      </c>
      <c r="BE2715" s="221">
        <f t="shared" si="6029"/>
        <v>2.6712347653439039</v>
      </c>
      <c r="BF2715" s="221">
        <f>BE2715/PRODUCT($BG$6:BG2714)</f>
        <v>1.0003626999500808</v>
      </c>
      <c r="BG2715" s="16">
        <f t="shared" si="6095"/>
        <v>1.0003626999500808</v>
      </c>
      <c r="BH2715" s="10">
        <f t="shared" si="6096"/>
        <v>13.238548177947674</v>
      </c>
      <c r="BI2715" s="90"/>
      <c r="BJ2715" s="17">
        <f t="shared" si="6079"/>
        <v>48708</v>
      </c>
      <c r="BK2715" s="16">
        <f t="shared" si="6072"/>
        <v>13.235077159895582</v>
      </c>
      <c r="BL2715" s="10">
        <f ca="1">IFERROR(AVERAGE(INDIRECT("BK"&amp;AC2715-Template!$F$10+1):INDIRECT("BK"&amp;AC2715)),0)</f>
        <v>13.231663212325689</v>
      </c>
      <c r="BM2715" s="35"/>
      <c r="BN2715" s="86"/>
      <c r="BO2715" s="35"/>
      <c r="BP2715" s="35"/>
      <c r="BQ2715" s="35"/>
      <c r="BR2715" s="35"/>
      <c r="BS2715" s="35"/>
      <c r="BT2715" s="35"/>
      <c r="BU2715" s="35"/>
      <c r="BV2715" s="35"/>
      <c r="BW2715" s="35"/>
      <c r="BX2715" s="35"/>
      <c r="BY2715" s="35"/>
      <c r="BZ2715" s="35"/>
      <c r="CA2715" s="35"/>
      <c r="CB2715" s="35"/>
      <c r="CC2715" s="35"/>
      <c r="CD2715" s="35"/>
      <c r="CE2715" s="35"/>
      <c r="CF2715" s="35"/>
      <c r="CG2715" s="35"/>
      <c r="CH2715" s="35"/>
    </row>
    <row r="2716" spans="1:86" ht="15.6" x14ac:dyDescent="0.3">
      <c r="A2716" s="35"/>
      <c r="B2716" s="86"/>
      <c r="C2716" s="35"/>
      <c r="D2716" s="35"/>
      <c r="E2716" s="35"/>
      <c r="F2716" s="35"/>
      <c r="G2716" s="35"/>
      <c r="H2716" s="35"/>
      <c r="I2716" s="35"/>
      <c r="J2716" s="35"/>
      <c r="K2716" s="35"/>
      <c r="L2716" s="35"/>
      <c r="M2716" s="35"/>
      <c r="N2716" s="35"/>
      <c r="O2716" s="35"/>
      <c r="P2716" s="35"/>
      <c r="Q2716" s="35"/>
      <c r="R2716" s="35"/>
      <c r="S2716" s="35"/>
      <c r="T2716" s="17">
        <f t="shared" si="6073"/>
        <v>48732</v>
      </c>
      <c r="U2716" s="216">
        <f t="shared" si="6066"/>
        <v>4</v>
      </c>
      <c r="V2716" s="216">
        <f t="shared" si="6073"/>
        <v>2711</v>
      </c>
      <c r="W2716" s="16">
        <f t="shared" si="6080"/>
        <v>7.4273972602739722</v>
      </c>
      <c r="X2716" s="16" t="e">
        <f>IF(Template!$F$7="Linear interpolation",LinInterp($I$5:$I$22,$G$5:$G$22,W2716),CubicSpline($I$5:$I$22,$G$5:$G$22,W2716))</f>
        <v>#VALUE!</v>
      </c>
      <c r="Y2716" s="221" t="e">
        <f t="shared" si="6067"/>
        <v>#VALUE!</v>
      </c>
      <c r="Z2716" s="221" t="e">
        <f>Y2716/PRODUCT($AA$6:AA2715)</f>
        <v>#VALUE!</v>
      </c>
      <c r="AA2716" s="16" t="e">
        <f t="shared" si="6074"/>
        <v>#VALUE!</v>
      </c>
      <c r="AB2716" s="10" t="e">
        <f t="shared" si="6075"/>
        <v>#VALUE!</v>
      </c>
      <c r="AC2716" s="90">
        <f t="shared" si="6068"/>
        <v>2716</v>
      </c>
      <c r="AD2716" s="17">
        <f t="shared" si="6076"/>
        <v>48709</v>
      </c>
      <c r="AE2716" s="16" t="e">
        <f t="shared" si="6069"/>
        <v>#VALUE!</v>
      </c>
      <c r="AF2716" s="10">
        <f ca="1">IFERROR(AVERAGE(INDIRECT("AE"&amp;AC2716-Template!$F$10+1):INDIRECT("AE"&amp;AC2716)),0)</f>
        <v>0</v>
      </c>
      <c r="AG2716" s="35"/>
      <c r="AH2716" s="86"/>
      <c r="AI2716" s="35"/>
      <c r="AJ2716" s="35"/>
      <c r="AK2716" s="35"/>
      <c r="AL2716" s="35"/>
      <c r="AM2716" s="35"/>
      <c r="AN2716" s="35"/>
      <c r="AO2716" s="35"/>
      <c r="AP2716" s="35"/>
      <c r="AQ2716" s="35"/>
      <c r="AR2716" s="35"/>
      <c r="AS2716" s="35"/>
      <c r="AT2716" s="35"/>
      <c r="AU2716" s="35"/>
      <c r="AV2716" s="35"/>
      <c r="AW2716" s="35"/>
      <c r="AX2716" s="35"/>
      <c r="AY2716" s="35"/>
      <c r="AZ2716" s="17">
        <f t="shared" ref="AZ2716" si="6125">AZ2715+1</f>
        <v>48732</v>
      </c>
      <c r="BA2716" s="216">
        <f t="shared" si="6092"/>
        <v>4</v>
      </c>
      <c r="BB2716" s="216">
        <f t="shared" ref="BB2716" si="6126">BB2715+1</f>
        <v>2711</v>
      </c>
      <c r="BC2716" s="16">
        <f t="shared" si="6094"/>
        <v>7.4273972602739722</v>
      </c>
      <c r="BD2716" s="16">
        <f>IF(Template!$F$7="Linear interpolation",LinInterp($AO$5:$AO$18,$AM$5:$AM$18,BC2716),CubicSpline($AO$5:$AO$18,$AM$5:$AM$18,BC2716))</f>
        <v>14.149047734019982</v>
      </c>
      <c r="BE2716" s="221">
        <f t="shared" si="6029"/>
        <v>2.6722036340165798</v>
      </c>
      <c r="BF2716" s="221">
        <f>BE2716/PRODUCT($BG$6:BG2715)</f>
        <v>1.0003627044261501</v>
      </c>
      <c r="BG2716" s="16">
        <f t="shared" si="6095"/>
        <v>1.0003627044261501</v>
      </c>
      <c r="BH2716" s="10">
        <f t="shared" si="6096"/>
        <v>13.238711554476868</v>
      </c>
      <c r="BI2716" s="90"/>
      <c r="BJ2716" s="17">
        <f t="shared" si="6079"/>
        <v>48709</v>
      </c>
      <c r="BK2716" s="16">
        <f t="shared" si="6072"/>
        <v>13.234695914608462</v>
      </c>
      <c r="BL2716" s="10">
        <f ca="1">IFERROR(AVERAGE(INDIRECT("BK"&amp;AC2716-Template!$F$10+1):INDIRECT("BK"&amp;AC2716)),0)</f>
        <v>13.23187841113708</v>
      </c>
      <c r="BM2716" s="35"/>
      <c r="BN2716" s="86"/>
      <c r="BO2716" s="35"/>
      <c r="BP2716" s="35"/>
      <c r="BQ2716" s="35"/>
      <c r="BR2716" s="35"/>
      <c r="BS2716" s="35"/>
      <c r="BT2716" s="35"/>
      <c r="BU2716" s="35"/>
      <c r="BV2716" s="35"/>
      <c r="BW2716" s="35"/>
      <c r="BX2716" s="35"/>
      <c r="BY2716" s="35"/>
      <c r="BZ2716" s="35"/>
      <c r="CA2716" s="35"/>
      <c r="CB2716" s="35"/>
      <c r="CC2716" s="35"/>
      <c r="CD2716" s="35"/>
      <c r="CE2716" s="35"/>
      <c r="CF2716" s="35"/>
      <c r="CG2716" s="35"/>
      <c r="CH2716" s="35"/>
    </row>
    <row r="2717" spans="1:86" ht="15.6" x14ac:dyDescent="0.3">
      <c r="A2717" s="35"/>
      <c r="B2717" s="86"/>
      <c r="C2717" s="35"/>
      <c r="D2717" s="35"/>
      <c r="E2717" s="35"/>
      <c r="F2717" s="35"/>
      <c r="G2717" s="35"/>
      <c r="H2717" s="35"/>
      <c r="I2717" s="35"/>
      <c r="J2717" s="35"/>
      <c r="K2717" s="35"/>
      <c r="L2717" s="35"/>
      <c r="M2717" s="35"/>
      <c r="N2717" s="35"/>
      <c r="O2717" s="35"/>
      <c r="P2717" s="35"/>
      <c r="Q2717" s="35"/>
      <c r="R2717" s="35"/>
      <c r="S2717" s="35"/>
      <c r="T2717" s="17">
        <f t="shared" si="6073"/>
        <v>48733</v>
      </c>
      <c r="U2717" s="216">
        <f t="shared" si="6066"/>
        <v>5</v>
      </c>
      <c r="V2717" s="216">
        <f t="shared" si="6073"/>
        <v>2712</v>
      </c>
      <c r="W2717" s="16">
        <f t="shared" si="6080"/>
        <v>7.4301369863013695</v>
      </c>
      <c r="X2717" s="16" t="e">
        <f>IF(Template!$F$7="Linear interpolation",LinInterp($I$5:$I$22,$G$5:$G$22,W2717),CubicSpline($I$5:$I$22,$G$5:$G$22,W2717))</f>
        <v>#VALUE!</v>
      </c>
      <c r="Y2717" s="221" t="e">
        <f t="shared" si="6067"/>
        <v>#VALUE!</v>
      </c>
      <c r="Z2717" s="221" t="e">
        <f>Y2717/PRODUCT($AA$6:AA2716)</f>
        <v>#VALUE!</v>
      </c>
      <c r="AA2717" s="16" t="e">
        <f t="shared" si="6074"/>
        <v>#VALUE!</v>
      </c>
      <c r="AB2717" s="10" t="e">
        <f t="shared" si="6075"/>
        <v>#VALUE!</v>
      </c>
      <c r="AC2717" s="90">
        <f t="shared" si="6068"/>
        <v>2717</v>
      </c>
      <c r="AD2717" s="17">
        <f t="shared" si="6076"/>
        <v>48710</v>
      </c>
      <c r="AE2717" s="16" t="e">
        <f t="shared" si="6069"/>
        <v>#VALUE!</v>
      </c>
      <c r="AF2717" s="10">
        <f ca="1">IFERROR(AVERAGE(INDIRECT("AE"&amp;AC2717-Template!$F$10+1):INDIRECT("AE"&amp;AC2717)),0)</f>
        <v>0</v>
      </c>
      <c r="AG2717" s="35"/>
      <c r="AH2717" s="86"/>
      <c r="AI2717" s="35"/>
      <c r="AJ2717" s="35"/>
      <c r="AK2717" s="35"/>
      <c r="AL2717" s="35"/>
      <c r="AM2717" s="35"/>
      <c r="AN2717" s="35"/>
      <c r="AO2717" s="35"/>
      <c r="AP2717" s="35"/>
      <c r="AQ2717" s="35"/>
      <c r="AR2717" s="35"/>
      <c r="AS2717" s="35"/>
      <c r="AT2717" s="35"/>
      <c r="AU2717" s="35"/>
      <c r="AV2717" s="35"/>
      <c r="AW2717" s="35"/>
      <c r="AX2717" s="35"/>
      <c r="AY2717" s="35"/>
      <c r="AZ2717" s="17">
        <f t="shared" ref="AZ2717" si="6127">AZ2716+1</f>
        <v>48733</v>
      </c>
      <c r="BA2717" s="216">
        <f t="shared" si="6092"/>
        <v>5</v>
      </c>
      <c r="BB2717" s="216">
        <f t="shared" ref="BB2717" si="6128">BB2716+1</f>
        <v>2712</v>
      </c>
      <c r="BC2717" s="16">
        <f t="shared" si="6094"/>
        <v>7.4301369863013695</v>
      </c>
      <c r="BD2717" s="16">
        <f>IF(Template!$F$7="Linear interpolation",LinInterp($AO$5:$AO$18,$AM$5:$AM$18,BC2717),CubicSpline($AO$5:$AO$18,$AM$5:$AM$18,BC2717))</f>
        <v>14.149048992133128</v>
      </c>
      <c r="BE2717" s="221">
        <f t="shared" si="6029"/>
        <v>2.6731728659874721</v>
      </c>
      <c r="BF2717" s="221">
        <f>BE2717/PRODUCT($BG$6:BG2716)</f>
        <v>1.0003627088738873</v>
      </c>
      <c r="BG2717" s="16">
        <f t="shared" si="6095"/>
        <v>1.0003627088738873</v>
      </c>
      <c r="BH2717" s="10">
        <f t="shared" si="6096"/>
        <v>13.238873896887938</v>
      </c>
      <c r="BI2717" s="90"/>
      <c r="BJ2717" s="17">
        <f t="shared" si="6079"/>
        <v>48710</v>
      </c>
      <c r="BK2717" s="16">
        <f t="shared" si="6072"/>
        <v>13.234881586377867</v>
      </c>
      <c r="BL2717" s="10">
        <f ca="1">IFERROR(AVERAGE(INDIRECT("BK"&amp;AC2717-Template!$F$10+1):INDIRECT("BK"&amp;AC2717)),0)</f>
        <v>13.23205661290023</v>
      </c>
      <c r="BM2717" s="35"/>
      <c r="BN2717" s="86"/>
      <c r="BO2717" s="35"/>
      <c r="BP2717" s="35"/>
      <c r="BQ2717" s="35"/>
      <c r="BR2717" s="35"/>
      <c r="BS2717" s="35"/>
      <c r="BT2717" s="35"/>
      <c r="BU2717" s="35"/>
      <c r="BV2717" s="35"/>
      <c r="BW2717" s="35"/>
      <c r="BX2717" s="35"/>
      <c r="BY2717" s="35"/>
      <c r="BZ2717" s="35"/>
      <c r="CA2717" s="35"/>
      <c r="CB2717" s="35"/>
      <c r="CC2717" s="35"/>
      <c r="CD2717" s="35"/>
      <c r="CE2717" s="35"/>
      <c r="CF2717" s="35"/>
      <c r="CG2717" s="35"/>
      <c r="CH2717" s="35"/>
    </row>
    <row r="2718" spans="1:86" ht="15.6" x14ac:dyDescent="0.3">
      <c r="A2718" s="35"/>
      <c r="B2718" s="86"/>
      <c r="C2718" s="35"/>
      <c r="D2718" s="35"/>
      <c r="E2718" s="35"/>
      <c r="F2718" s="35"/>
      <c r="G2718" s="35"/>
      <c r="H2718" s="35"/>
      <c r="I2718" s="35"/>
      <c r="J2718" s="35"/>
      <c r="K2718" s="35"/>
      <c r="L2718" s="35"/>
      <c r="M2718" s="35"/>
      <c r="N2718" s="35"/>
      <c r="O2718" s="35"/>
      <c r="P2718" s="35"/>
      <c r="Q2718" s="35"/>
      <c r="R2718" s="35"/>
      <c r="S2718" s="35"/>
      <c r="T2718" s="17">
        <f t="shared" si="6073"/>
        <v>48734</v>
      </c>
      <c r="U2718" s="216">
        <f t="shared" si="6066"/>
        <v>6</v>
      </c>
      <c r="V2718" s="216">
        <f t="shared" si="6073"/>
        <v>2713</v>
      </c>
      <c r="W2718" s="16">
        <f t="shared" si="6080"/>
        <v>7.4328767123287669</v>
      </c>
      <c r="X2718" s="16" t="e">
        <f>IF(Template!$F$7="Linear interpolation",LinInterp($I$5:$I$22,$G$5:$G$22,W2718),CubicSpline($I$5:$I$22,$G$5:$G$22,W2718))</f>
        <v>#VALUE!</v>
      </c>
      <c r="Y2718" s="221" t="e">
        <f t="shared" si="6067"/>
        <v>#VALUE!</v>
      </c>
      <c r="Z2718" s="221" t="e">
        <f>Y2718/PRODUCT($AA$6:AA2717)</f>
        <v>#VALUE!</v>
      </c>
      <c r="AA2718" s="16" t="e">
        <f t="shared" si="6074"/>
        <v>#VALUE!</v>
      </c>
      <c r="AB2718" s="10" t="e">
        <f t="shared" si="6075"/>
        <v>#VALUE!</v>
      </c>
      <c r="AC2718" s="90">
        <f t="shared" si="6068"/>
        <v>2718</v>
      </c>
      <c r="AD2718" s="17">
        <f t="shared" si="6076"/>
        <v>48711</v>
      </c>
      <c r="AE2718" s="16" t="e">
        <f t="shared" si="6069"/>
        <v>#VALUE!</v>
      </c>
      <c r="AF2718" s="10">
        <f ca="1">IFERROR(AVERAGE(INDIRECT("AE"&amp;AC2718-Template!$F$10+1):INDIRECT("AE"&amp;AC2718)),0)</f>
        <v>0</v>
      </c>
      <c r="AG2718" s="35"/>
      <c r="AH2718" s="86"/>
      <c r="AI2718" s="35"/>
      <c r="AJ2718" s="35"/>
      <c r="AK2718" s="35"/>
      <c r="AL2718" s="35"/>
      <c r="AM2718" s="35"/>
      <c r="AN2718" s="35"/>
      <c r="AO2718" s="35"/>
      <c r="AP2718" s="35"/>
      <c r="AQ2718" s="35"/>
      <c r="AR2718" s="35"/>
      <c r="AS2718" s="35"/>
      <c r="AT2718" s="35"/>
      <c r="AU2718" s="35"/>
      <c r="AV2718" s="35"/>
      <c r="AW2718" s="35"/>
      <c r="AX2718" s="35"/>
      <c r="AY2718" s="35"/>
      <c r="AZ2718" s="17">
        <f t="shared" ref="AZ2718" si="6129">AZ2717+1</f>
        <v>48734</v>
      </c>
      <c r="BA2718" s="216">
        <f t="shared" si="6092"/>
        <v>6</v>
      </c>
      <c r="BB2718" s="216">
        <f t="shared" ref="BB2718" si="6130">BB2717+1</f>
        <v>2713</v>
      </c>
      <c r="BC2718" s="16">
        <f t="shared" si="6094"/>
        <v>7.4328767123287669</v>
      </c>
      <c r="BD2718" s="16">
        <f>IF(Template!$F$7="Linear interpolation",LinInterp($AO$5:$AO$18,$AM$5:$AM$18,BC2718),CubicSpline($AO$5:$AO$18,$AM$5:$AM$18,BC2718))</f>
        <v>14.149050317163759</v>
      </c>
      <c r="BE2718" s="221">
        <f t="shared" si="6029"/>
        <v>2.6741424613211264</v>
      </c>
      <c r="BF2718" s="221">
        <f>BE2718/PRODUCT($BG$6:BG2717)</f>
        <v>1.000362713293252</v>
      </c>
      <c r="BG2718" s="16">
        <f t="shared" si="6095"/>
        <v>1.0003627088738873</v>
      </c>
      <c r="BH2718" s="10">
        <f t="shared" si="6096"/>
        <v>13.238873896887938</v>
      </c>
      <c r="BI2718" s="90"/>
      <c r="BJ2718" s="17">
        <f t="shared" si="6079"/>
        <v>48711</v>
      </c>
      <c r="BK2718" s="16">
        <f t="shared" si="6072"/>
        <v>13.235066263587836</v>
      </c>
      <c r="BL2718" s="10">
        <f ca="1">IFERROR(AVERAGE(INDIRECT("BK"&amp;AC2718-Template!$F$10+1):INDIRECT("BK"&amp;AC2718)),0)</f>
        <v>13.232255470291941</v>
      </c>
      <c r="BM2718" s="35"/>
      <c r="BN2718" s="86"/>
      <c r="BO2718" s="35"/>
      <c r="BP2718" s="35"/>
      <c r="BQ2718" s="35"/>
      <c r="BR2718" s="35"/>
      <c r="BS2718" s="35"/>
      <c r="BT2718" s="35"/>
      <c r="BU2718" s="35"/>
      <c r="BV2718" s="35"/>
      <c r="BW2718" s="35"/>
      <c r="BX2718" s="35"/>
      <c r="BY2718" s="35"/>
      <c r="BZ2718" s="35"/>
      <c r="CA2718" s="35"/>
      <c r="CB2718" s="35"/>
      <c r="CC2718" s="35"/>
      <c r="CD2718" s="35"/>
      <c r="CE2718" s="35"/>
      <c r="CF2718" s="35"/>
      <c r="CG2718" s="35"/>
      <c r="CH2718" s="35"/>
    </row>
    <row r="2719" spans="1:86" ht="15.6" x14ac:dyDescent="0.3">
      <c r="A2719" s="35"/>
      <c r="B2719" s="86"/>
      <c r="C2719" s="35"/>
      <c r="D2719" s="35"/>
      <c r="E2719" s="35"/>
      <c r="F2719" s="35"/>
      <c r="G2719" s="35"/>
      <c r="H2719" s="35"/>
      <c r="I2719" s="35"/>
      <c r="J2719" s="35"/>
      <c r="K2719" s="35"/>
      <c r="L2719" s="35"/>
      <c r="M2719" s="35"/>
      <c r="N2719" s="35"/>
      <c r="O2719" s="35"/>
      <c r="P2719" s="35"/>
      <c r="Q2719" s="35"/>
      <c r="R2719" s="35"/>
      <c r="S2719" s="35"/>
      <c r="T2719" s="17">
        <f t="shared" si="6073"/>
        <v>48735</v>
      </c>
      <c r="U2719" s="216">
        <f t="shared" si="6066"/>
        <v>7</v>
      </c>
      <c r="V2719" s="216">
        <f t="shared" si="6073"/>
        <v>2714</v>
      </c>
      <c r="W2719" s="16">
        <f t="shared" si="6080"/>
        <v>7.4356164383561643</v>
      </c>
      <c r="X2719" s="16" t="e">
        <f>IF(Template!$F$7="Linear interpolation",LinInterp($I$5:$I$22,$G$5:$G$22,W2719),CubicSpline($I$5:$I$22,$G$5:$G$22,W2719))</f>
        <v>#VALUE!</v>
      </c>
      <c r="Y2719" s="221" t="e">
        <f t="shared" si="6067"/>
        <v>#VALUE!</v>
      </c>
      <c r="Z2719" s="221" t="e">
        <f>Y2719/PRODUCT($AA$6:AA2718)</f>
        <v>#VALUE!</v>
      </c>
      <c r="AA2719" s="16" t="e">
        <f t="shared" si="6074"/>
        <v>#VALUE!</v>
      </c>
      <c r="AB2719" s="10" t="e">
        <f t="shared" si="6075"/>
        <v>#VALUE!</v>
      </c>
      <c r="AC2719" s="90">
        <f t="shared" si="6068"/>
        <v>2719</v>
      </c>
      <c r="AD2719" s="17">
        <f t="shared" si="6076"/>
        <v>48712</v>
      </c>
      <c r="AE2719" s="16" t="e">
        <f t="shared" si="6069"/>
        <v>#VALUE!</v>
      </c>
      <c r="AF2719" s="10">
        <f ca="1">IFERROR(AVERAGE(INDIRECT("AE"&amp;AC2719-Template!$F$10+1):INDIRECT("AE"&amp;AC2719)),0)</f>
        <v>0</v>
      </c>
      <c r="AG2719" s="35"/>
      <c r="AH2719" s="86"/>
      <c r="AI2719" s="35"/>
      <c r="AJ2719" s="35"/>
      <c r="AK2719" s="35"/>
      <c r="AL2719" s="35"/>
      <c r="AM2719" s="35"/>
      <c r="AN2719" s="35"/>
      <c r="AO2719" s="35"/>
      <c r="AP2719" s="35"/>
      <c r="AQ2719" s="35"/>
      <c r="AR2719" s="35"/>
      <c r="AS2719" s="35"/>
      <c r="AT2719" s="35"/>
      <c r="AU2719" s="35"/>
      <c r="AV2719" s="35"/>
      <c r="AW2719" s="35"/>
      <c r="AX2719" s="35"/>
      <c r="AY2719" s="35"/>
      <c r="AZ2719" s="17">
        <f t="shared" ref="AZ2719" si="6131">AZ2718+1</f>
        <v>48735</v>
      </c>
      <c r="BA2719" s="216">
        <f t="shared" si="6092"/>
        <v>7</v>
      </c>
      <c r="BB2719" s="216">
        <f t="shared" ref="BB2719" si="6132">BB2718+1</f>
        <v>2714</v>
      </c>
      <c r="BC2719" s="16">
        <f t="shared" si="6094"/>
        <v>7.4356164383561643</v>
      </c>
      <c r="BD2719" s="16">
        <f>IF(Template!$F$7="Linear interpolation",LinInterp($AO$5:$AO$18,$AM$5:$AM$18,BC2719),CubicSpline($AO$5:$AO$18,$AM$5:$AM$18,BC2719))</f>
        <v>14.149051708601668</v>
      </c>
      <c r="BE2719" s="221">
        <f t="shared" si="6029"/>
        <v>2.6751124200818839</v>
      </c>
      <c r="BF2719" s="221">
        <f>BE2719/PRODUCT($BG$6:BG2718)</f>
        <v>1.0003627221035523</v>
      </c>
      <c r="BG2719" s="16">
        <f t="shared" si="6095"/>
        <v>1.0003627088738873</v>
      </c>
      <c r="BH2719" s="10">
        <f t="shared" si="6096"/>
        <v>13.238873896887938</v>
      </c>
      <c r="BI2719" s="90"/>
      <c r="BJ2719" s="17">
        <f t="shared" si="6079"/>
        <v>48712</v>
      </c>
      <c r="BK2719" s="16">
        <f t="shared" si="6072"/>
        <v>13.235249944349992</v>
      </c>
      <c r="BL2719" s="10">
        <f ca="1">IFERROR(AVERAGE(INDIRECT("BK"&amp;AC2719-Template!$F$10+1):INDIRECT("BK"&amp;AC2719)),0)</f>
        <v>13.232453357192533</v>
      </c>
      <c r="BM2719" s="35"/>
      <c r="BN2719" s="86"/>
      <c r="BO2719" s="35"/>
      <c r="BP2719" s="35"/>
      <c r="BQ2719" s="35"/>
      <c r="BR2719" s="35"/>
      <c r="BS2719" s="35"/>
      <c r="BT2719" s="35"/>
      <c r="BU2719" s="35"/>
      <c r="BV2719" s="35"/>
      <c r="BW2719" s="35"/>
      <c r="BX2719" s="35"/>
      <c r="BY2719" s="35"/>
      <c r="BZ2719" s="35"/>
      <c r="CA2719" s="35"/>
      <c r="CB2719" s="35"/>
      <c r="CC2719" s="35"/>
      <c r="CD2719" s="35"/>
      <c r="CE2719" s="35"/>
      <c r="CF2719" s="35"/>
      <c r="CG2719" s="35"/>
      <c r="CH2719" s="35"/>
    </row>
    <row r="2720" spans="1:86" ht="15.6" x14ac:dyDescent="0.3">
      <c r="A2720" s="35"/>
      <c r="B2720" s="86"/>
      <c r="C2720" s="35"/>
      <c r="D2720" s="35"/>
      <c r="E2720" s="35"/>
      <c r="F2720" s="35"/>
      <c r="G2720" s="35"/>
      <c r="H2720" s="35"/>
      <c r="I2720" s="35"/>
      <c r="J2720" s="35"/>
      <c r="K2720" s="35"/>
      <c r="L2720" s="35"/>
      <c r="M2720" s="35"/>
      <c r="N2720" s="35"/>
      <c r="O2720" s="35"/>
      <c r="P2720" s="35"/>
      <c r="Q2720" s="35"/>
      <c r="R2720" s="35"/>
      <c r="S2720" s="35"/>
      <c r="T2720" s="17">
        <f t="shared" si="6073"/>
        <v>48736</v>
      </c>
      <c r="U2720" s="216">
        <f t="shared" si="6066"/>
        <v>1</v>
      </c>
      <c r="V2720" s="216">
        <f t="shared" si="6073"/>
        <v>2715</v>
      </c>
      <c r="W2720" s="16">
        <f t="shared" si="6080"/>
        <v>7.4383561643835616</v>
      </c>
      <c r="X2720" s="16" t="e">
        <f>IF(Template!$F$7="Linear interpolation",LinInterp($I$5:$I$22,$G$5:$G$22,W2720),CubicSpline($I$5:$I$22,$G$5:$G$22,W2720))</f>
        <v>#VALUE!</v>
      </c>
      <c r="Y2720" s="221" t="e">
        <f t="shared" si="6067"/>
        <v>#VALUE!</v>
      </c>
      <c r="Z2720" s="221" t="e">
        <f>Y2720/PRODUCT($AA$6:AA2719)</f>
        <v>#VALUE!</v>
      </c>
      <c r="AA2720" s="16" t="e">
        <f t="shared" si="6074"/>
        <v>#VALUE!</v>
      </c>
      <c r="AB2720" s="10" t="e">
        <f t="shared" si="6075"/>
        <v>#VALUE!</v>
      </c>
      <c r="AC2720" s="90">
        <f t="shared" si="6068"/>
        <v>2720</v>
      </c>
      <c r="AD2720" s="17">
        <f t="shared" si="6076"/>
        <v>48713</v>
      </c>
      <c r="AE2720" s="16" t="e">
        <f t="shared" si="6069"/>
        <v>#VALUE!</v>
      </c>
      <c r="AF2720" s="10">
        <f ca="1">IFERROR(AVERAGE(INDIRECT("AE"&amp;AC2720-Template!$F$10+1):INDIRECT("AE"&amp;AC2720)),0)</f>
        <v>0</v>
      </c>
      <c r="AG2720" s="35"/>
      <c r="AH2720" s="86"/>
      <c r="AI2720" s="35"/>
      <c r="AJ2720" s="35"/>
      <c r="AK2720" s="35"/>
      <c r="AL2720" s="35"/>
      <c r="AM2720" s="35"/>
      <c r="AN2720" s="35"/>
      <c r="AO2720" s="35"/>
      <c r="AP2720" s="35"/>
      <c r="AQ2720" s="35"/>
      <c r="AR2720" s="35"/>
      <c r="AS2720" s="35"/>
      <c r="AT2720" s="35"/>
      <c r="AU2720" s="35"/>
      <c r="AV2720" s="35"/>
      <c r="AW2720" s="35"/>
      <c r="AX2720" s="35"/>
      <c r="AY2720" s="35"/>
      <c r="AZ2720" s="17">
        <f t="shared" ref="AZ2720" si="6133">AZ2719+1</f>
        <v>48736</v>
      </c>
      <c r="BA2720" s="216">
        <f t="shared" si="6092"/>
        <v>1</v>
      </c>
      <c r="BB2720" s="216">
        <f t="shared" ref="BB2720" si="6134">BB2719+1</f>
        <v>2715</v>
      </c>
      <c r="BC2720" s="16">
        <f t="shared" si="6094"/>
        <v>7.4383561643835616</v>
      </c>
      <c r="BD2720" s="16">
        <f>IF(Template!$F$7="Linear interpolation",LinInterp($AO$5:$AO$18,$AM$5:$AM$18,BC2720),CubicSpline($AO$5:$AO$18,$AM$5:$AM$18,BC2720))</f>
        <v>14.14905316593665</v>
      </c>
      <c r="BE2720" s="221">
        <f t="shared" si="6029"/>
        <v>2.6760827423339024</v>
      </c>
      <c r="BF2720" s="221">
        <f>BE2720/PRODUCT($BG$6:BG2719)</f>
        <v>1.0003627352763103</v>
      </c>
      <c r="BG2720" s="16">
        <f t="shared" si="6095"/>
        <v>1.0003627352763103</v>
      </c>
      <c r="BH2720" s="10">
        <f t="shared" si="6096"/>
        <v>13.23983758532432</v>
      </c>
      <c r="BI2720" s="90"/>
      <c r="BJ2720" s="17">
        <f t="shared" si="6079"/>
        <v>48713</v>
      </c>
      <c r="BK2720" s="16">
        <f t="shared" si="6072"/>
        <v>13.235249944349992</v>
      </c>
      <c r="BL2720" s="10">
        <f ca="1">IFERROR(AVERAGE(INDIRECT("BK"&amp;AC2720-Template!$F$10+1):INDIRECT("BK"&amp;AC2720)),0)</f>
        <v>13.232644182396955</v>
      </c>
      <c r="BM2720" s="35"/>
      <c r="BN2720" s="86"/>
      <c r="BO2720" s="35"/>
      <c r="BP2720" s="35"/>
      <c r="BQ2720" s="35"/>
      <c r="BR2720" s="35"/>
      <c r="BS2720" s="35"/>
      <c r="BT2720" s="35"/>
      <c r="BU2720" s="35"/>
      <c r="BV2720" s="35"/>
      <c r="BW2720" s="35"/>
      <c r="BX2720" s="35"/>
      <c r="BY2720" s="35"/>
      <c r="BZ2720" s="35"/>
      <c r="CA2720" s="35"/>
      <c r="CB2720" s="35"/>
      <c r="CC2720" s="35"/>
      <c r="CD2720" s="35"/>
      <c r="CE2720" s="35"/>
      <c r="CF2720" s="35"/>
      <c r="CG2720" s="35"/>
      <c r="CH2720" s="35"/>
    </row>
    <row r="2721" spans="1:86" ht="15.6" x14ac:dyDescent="0.3">
      <c r="A2721" s="35"/>
      <c r="B2721" s="86"/>
      <c r="C2721" s="35"/>
      <c r="D2721" s="35"/>
      <c r="E2721" s="35"/>
      <c r="F2721" s="35"/>
      <c r="G2721" s="35"/>
      <c r="H2721" s="35"/>
      <c r="I2721" s="35"/>
      <c r="J2721" s="35"/>
      <c r="K2721" s="35"/>
      <c r="L2721" s="35"/>
      <c r="M2721" s="35"/>
      <c r="N2721" s="35"/>
      <c r="O2721" s="35"/>
      <c r="P2721" s="35"/>
      <c r="Q2721" s="35"/>
      <c r="R2721" s="35"/>
      <c r="S2721" s="35"/>
      <c r="T2721" s="17">
        <f t="shared" si="6073"/>
        <v>48737</v>
      </c>
      <c r="U2721" s="216">
        <f t="shared" si="6066"/>
        <v>2</v>
      </c>
      <c r="V2721" s="216">
        <f t="shared" si="6073"/>
        <v>2716</v>
      </c>
      <c r="W2721" s="16">
        <f t="shared" si="6080"/>
        <v>7.441095890410959</v>
      </c>
      <c r="X2721" s="16" t="e">
        <f>IF(Template!$F$7="Linear interpolation",LinInterp($I$5:$I$22,$G$5:$G$22,W2721),CubicSpline($I$5:$I$22,$G$5:$G$22,W2721))</f>
        <v>#VALUE!</v>
      </c>
      <c r="Y2721" s="221" t="e">
        <f t="shared" si="6067"/>
        <v>#VALUE!</v>
      </c>
      <c r="Z2721" s="221" t="e">
        <f>Y2721/PRODUCT($AA$6:AA2720)</f>
        <v>#VALUE!</v>
      </c>
      <c r="AA2721" s="16" t="e">
        <f t="shared" si="6074"/>
        <v>#VALUE!</v>
      </c>
      <c r="AB2721" s="10" t="e">
        <f t="shared" si="6075"/>
        <v>#VALUE!</v>
      </c>
      <c r="AC2721" s="90">
        <f t="shared" si="6068"/>
        <v>2721</v>
      </c>
      <c r="AD2721" s="17">
        <f t="shared" si="6076"/>
        <v>48714</v>
      </c>
      <c r="AE2721" s="16" t="e">
        <f t="shared" si="6069"/>
        <v>#VALUE!</v>
      </c>
      <c r="AF2721" s="10">
        <f ca="1">IFERROR(AVERAGE(INDIRECT("AE"&amp;AC2721-Template!$F$10+1):INDIRECT("AE"&amp;AC2721)),0)</f>
        <v>0</v>
      </c>
      <c r="AG2721" s="35"/>
      <c r="AH2721" s="86"/>
      <c r="AI2721" s="35"/>
      <c r="AJ2721" s="35"/>
      <c r="AK2721" s="35"/>
      <c r="AL2721" s="35"/>
      <c r="AM2721" s="35"/>
      <c r="AN2721" s="35"/>
      <c r="AO2721" s="35"/>
      <c r="AP2721" s="35"/>
      <c r="AQ2721" s="35"/>
      <c r="AR2721" s="35"/>
      <c r="AS2721" s="35"/>
      <c r="AT2721" s="35"/>
      <c r="AU2721" s="35"/>
      <c r="AV2721" s="35"/>
      <c r="AW2721" s="35"/>
      <c r="AX2721" s="35"/>
      <c r="AY2721" s="35"/>
      <c r="AZ2721" s="17">
        <f t="shared" ref="AZ2721" si="6135">AZ2720+1</f>
        <v>48737</v>
      </c>
      <c r="BA2721" s="216">
        <f t="shared" si="6092"/>
        <v>2</v>
      </c>
      <c r="BB2721" s="216">
        <f t="shared" ref="BB2721" si="6136">BB2720+1</f>
        <v>2716</v>
      </c>
      <c r="BC2721" s="16">
        <f t="shared" si="6094"/>
        <v>7.441095890410959</v>
      </c>
      <c r="BD2721" s="16">
        <f>IF(Template!$F$7="Linear interpolation",LinInterp($AO$5:$AO$18,$AM$5:$AM$18,BC2721),CubicSpline($AO$5:$AO$18,$AM$5:$AM$18,BC2721))</f>
        <v>14.149054688658499</v>
      </c>
      <c r="BE2721" s="221">
        <f t="shared" si="6029"/>
        <v>2.6770534281411669</v>
      </c>
      <c r="BF2721" s="221">
        <f>BE2721/PRODUCT($BG$6:BG2720)</f>
        <v>1.0003627263805819</v>
      </c>
      <c r="BG2721" s="16">
        <f t="shared" si="6095"/>
        <v>1.0003627263805819</v>
      </c>
      <c r="BH2721" s="10">
        <f t="shared" si="6096"/>
        <v>13.239512891238592</v>
      </c>
      <c r="BI2721" s="90"/>
      <c r="BJ2721" s="17">
        <f t="shared" si="6079"/>
        <v>48714</v>
      </c>
      <c r="BK2721" s="16">
        <f t="shared" si="6072"/>
        <v>13.235249944349992</v>
      </c>
      <c r="BL2721" s="10">
        <f ca="1">IFERROR(AVERAGE(INDIRECT("BK"&amp;AC2721-Template!$F$10+1):INDIRECT("BK"&amp;AC2721)),0)</f>
        <v>13.232827977449496</v>
      </c>
      <c r="BM2721" s="35"/>
      <c r="BN2721" s="86"/>
      <c r="BO2721" s="35"/>
      <c r="BP2721" s="35"/>
      <c r="BQ2721" s="35"/>
      <c r="BR2721" s="35"/>
      <c r="BS2721" s="35"/>
      <c r="BT2721" s="35"/>
      <c r="BU2721" s="35"/>
      <c r="BV2721" s="35"/>
      <c r="BW2721" s="35"/>
      <c r="BX2721" s="35"/>
      <c r="BY2721" s="35"/>
      <c r="BZ2721" s="35"/>
      <c r="CA2721" s="35"/>
      <c r="CB2721" s="35"/>
      <c r="CC2721" s="35"/>
      <c r="CD2721" s="35"/>
      <c r="CE2721" s="35"/>
      <c r="CF2721" s="35"/>
      <c r="CG2721" s="35"/>
      <c r="CH2721" s="35"/>
    </row>
    <row r="2722" spans="1:86" ht="15.6" x14ac:dyDescent="0.3">
      <c r="A2722" s="35"/>
      <c r="B2722" s="86"/>
      <c r="C2722" s="35"/>
      <c r="D2722" s="35"/>
      <c r="E2722" s="35"/>
      <c r="F2722" s="35"/>
      <c r="G2722" s="35"/>
      <c r="H2722" s="35"/>
      <c r="I2722" s="35"/>
      <c r="J2722" s="35"/>
      <c r="K2722" s="35"/>
      <c r="L2722" s="35"/>
      <c r="M2722" s="35"/>
      <c r="N2722" s="35"/>
      <c r="O2722" s="35"/>
      <c r="P2722" s="35"/>
      <c r="Q2722" s="35"/>
      <c r="R2722" s="35"/>
      <c r="S2722" s="35"/>
      <c r="T2722" s="17">
        <f t="shared" si="6073"/>
        <v>48738</v>
      </c>
      <c r="U2722" s="216">
        <f t="shared" si="6066"/>
        <v>3</v>
      </c>
      <c r="V2722" s="216">
        <f t="shared" si="6073"/>
        <v>2717</v>
      </c>
      <c r="W2722" s="16">
        <f t="shared" si="6080"/>
        <v>7.4438356164383563</v>
      </c>
      <c r="X2722" s="16" t="e">
        <f>IF(Template!$F$7="Linear interpolation",LinInterp($I$5:$I$22,$G$5:$G$22,W2722),CubicSpline($I$5:$I$22,$G$5:$G$22,W2722))</f>
        <v>#VALUE!</v>
      </c>
      <c r="Y2722" s="221" t="e">
        <f t="shared" si="6067"/>
        <v>#VALUE!</v>
      </c>
      <c r="Z2722" s="221" t="e">
        <f>Y2722/PRODUCT($AA$6:AA2721)</f>
        <v>#VALUE!</v>
      </c>
      <c r="AA2722" s="16" t="e">
        <f t="shared" si="6074"/>
        <v>#VALUE!</v>
      </c>
      <c r="AB2722" s="10" t="e">
        <f t="shared" si="6075"/>
        <v>#VALUE!</v>
      </c>
      <c r="AC2722" s="90">
        <f t="shared" si="6068"/>
        <v>2722</v>
      </c>
      <c r="AD2722" s="17">
        <f t="shared" si="6076"/>
        <v>48715</v>
      </c>
      <c r="AE2722" s="16" t="e">
        <f t="shared" si="6069"/>
        <v>#VALUE!</v>
      </c>
      <c r="AF2722" s="10">
        <f ca="1">IFERROR(AVERAGE(INDIRECT("AE"&amp;AC2722-Template!$F$10+1):INDIRECT("AE"&amp;AC2722)),0)</f>
        <v>0</v>
      </c>
      <c r="AG2722" s="35"/>
      <c r="AH2722" s="86"/>
      <c r="AI2722" s="35"/>
      <c r="AJ2722" s="35"/>
      <c r="AK2722" s="35"/>
      <c r="AL2722" s="35"/>
      <c r="AM2722" s="35"/>
      <c r="AN2722" s="35"/>
      <c r="AO2722" s="35"/>
      <c r="AP2722" s="35"/>
      <c r="AQ2722" s="35"/>
      <c r="AR2722" s="35"/>
      <c r="AS2722" s="35"/>
      <c r="AT2722" s="35"/>
      <c r="AU2722" s="35"/>
      <c r="AV2722" s="35"/>
      <c r="AW2722" s="35"/>
      <c r="AX2722" s="35"/>
      <c r="AY2722" s="35"/>
      <c r="AZ2722" s="17">
        <f t="shared" ref="AZ2722" si="6137">AZ2721+1</f>
        <v>48738</v>
      </c>
      <c r="BA2722" s="216">
        <f t="shared" si="6092"/>
        <v>3</v>
      </c>
      <c r="BB2722" s="216">
        <f t="shared" ref="BB2722" si="6138">BB2721+1</f>
        <v>2717</v>
      </c>
      <c r="BC2722" s="16">
        <f t="shared" si="6094"/>
        <v>7.4438356164383563</v>
      </c>
      <c r="BD2722" s="16">
        <f>IF(Template!$F$7="Linear interpolation",LinInterp($AO$5:$AO$18,$AM$5:$AM$18,BC2722),CubicSpline($AO$5:$AO$18,$AM$5:$AM$18,BC2722))</f>
        <v>14.149056276257008</v>
      </c>
      <c r="BE2722" s="221">
        <f t="shared" si="6029"/>
        <v>2.67802447756746</v>
      </c>
      <c r="BF2722" s="221">
        <f>BE2722/PRODUCT($BG$6:BG2721)</f>
        <v>1.0003627306859419</v>
      </c>
      <c r="BG2722" s="16">
        <f t="shared" si="6095"/>
        <v>1.0003627306859419</v>
      </c>
      <c r="BH2722" s="10">
        <f t="shared" si="6096"/>
        <v>13.23967003688109</v>
      </c>
      <c r="BI2722" s="90"/>
      <c r="BJ2722" s="17">
        <f t="shared" si="6079"/>
        <v>48715</v>
      </c>
      <c r="BK2722" s="16">
        <f t="shared" si="6072"/>
        <v>13.236342037877824</v>
      </c>
      <c r="BL2722" s="10">
        <f ca="1">IFERROR(AVERAGE(INDIRECT("BK"&amp;AC2722-Template!$F$10+1):INDIRECT("BK"&amp;AC2722)),0)</f>
        <v>13.233048175619631</v>
      </c>
      <c r="BM2722" s="35"/>
      <c r="BN2722" s="86"/>
      <c r="BO2722" s="35"/>
      <c r="BP2722" s="35"/>
      <c r="BQ2722" s="35"/>
      <c r="BR2722" s="35"/>
      <c r="BS2722" s="35"/>
      <c r="BT2722" s="35"/>
      <c r="BU2722" s="35"/>
      <c r="BV2722" s="35"/>
      <c r="BW2722" s="35"/>
      <c r="BX2722" s="35"/>
      <c r="BY2722" s="35"/>
      <c r="BZ2722" s="35"/>
      <c r="CA2722" s="35"/>
      <c r="CB2722" s="35"/>
      <c r="CC2722" s="35"/>
      <c r="CD2722" s="35"/>
      <c r="CE2722" s="35"/>
      <c r="CF2722" s="35"/>
      <c r="CG2722" s="35"/>
      <c r="CH2722" s="35"/>
    </row>
    <row r="2723" spans="1:86" ht="15.6" x14ac:dyDescent="0.3">
      <c r="A2723" s="35"/>
      <c r="B2723" s="86"/>
      <c r="C2723" s="35"/>
      <c r="D2723" s="35"/>
      <c r="E2723" s="35"/>
      <c r="F2723" s="35"/>
      <c r="G2723" s="35"/>
      <c r="H2723" s="35"/>
      <c r="I2723" s="35"/>
      <c r="J2723" s="35"/>
      <c r="K2723" s="35"/>
      <c r="L2723" s="35"/>
      <c r="M2723" s="35"/>
      <c r="N2723" s="35"/>
      <c r="O2723" s="35"/>
      <c r="P2723" s="35"/>
      <c r="Q2723" s="35"/>
      <c r="R2723" s="35"/>
      <c r="S2723" s="35"/>
      <c r="T2723" s="17">
        <f t="shared" si="6073"/>
        <v>48739</v>
      </c>
      <c r="U2723" s="216">
        <f t="shared" si="6066"/>
        <v>4</v>
      </c>
      <c r="V2723" s="216">
        <f t="shared" si="6073"/>
        <v>2718</v>
      </c>
      <c r="W2723" s="16">
        <f t="shared" si="6080"/>
        <v>7.4465753424657537</v>
      </c>
      <c r="X2723" s="16" t="e">
        <f>IF(Template!$F$7="Linear interpolation",LinInterp($I$5:$I$22,$G$5:$G$22,W2723),CubicSpline($I$5:$I$22,$G$5:$G$22,W2723))</f>
        <v>#VALUE!</v>
      </c>
      <c r="Y2723" s="221" t="e">
        <f t="shared" si="6067"/>
        <v>#VALUE!</v>
      </c>
      <c r="Z2723" s="221" t="e">
        <f>Y2723/PRODUCT($AA$6:AA2722)</f>
        <v>#VALUE!</v>
      </c>
      <c r="AA2723" s="16" t="e">
        <f t="shared" si="6074"/>
        <v>#VALUE!</v>
      </c>
      <c r="AB2723" s="10" t="e">
        <f t="shared" si="6075"/>
        <v>#VALUE!</v>
      </c>
      <c r="AC2723" s="90">
        <f t="shared" si="6068"/>
        <v>2723</v>
      </c>
      <c r="AD2723" s="17">
        <f t="shared" si="6076"/>
        <v>48716</v>
      </c>
      <c r="AE2723" s="16" t="e">
        <f t="shared" si="6069"/>
        <v>#VALUE!</v>
      </c>
      <c r="AF2723" s="10">
        <f ca="1">IFERROR(AVERAGE(INDIRECT("AE"&amp;AC2723-Template!$F$10+1):INDIRECT("AE"&amp;AC2723)),0)</f>
        <v>0</v>
      </c>
      <c r="AG2723" s="35"/>
      <c r="AH2723" s="86"/>
      <c r="AI2723" s="35"/>
      <c r="AJ2723" s="35"/>
      <c r="AK2723" s="35"/>
      <c r="AL2723" s="35"/>
      <c r="AM2723" s="35"/>
      <c r="AN2723" s="35"/>
      <c r="AO2723" s="35"/>
      <c r="AP2723" s="35"/>
      <c r="AQ2723" s="35"/>
      <c r="AR2723" s="35"/>
      <c r="AS2723" s="35"/>
      <c r="AT2723" s="35"/>
      <c r="AU2723" s="35"/>
      <c r="AV2723" s="35"/>
      <c r="AW2723" s="35"/>
      <c r="AX2723" s="35"/>
      <c r="AY2723" s="35"/>
      <c r="AZ2723" s="17">
        <f t="shared" ref="AZ2723" si="6139">AZ2722+1</f>
        <v>48739</v>
      </c>
      <c r="BA2723" s="216">
        <f t="shared" si="6092"/>
        <v>4</v>
      </c>
      <c r="BB2723" s="216">
        <f t="shared" ref="BB2723" si="6140">BB2722+1</f>
        <v>2718</v>
      </c>
      <c r="BC2723" s="16">
        <f t="shared" si="6094"/>
        <v>7.4465753424657537</v>
      </c>
      <c r="BD2723" s="16">
        <f>IF(Template!$F$7="Linear interpolation",LinInterp($AO$5:$AO$18,$AM$5:$AM$18,BC2723),CubicSpline($AO$5:$AO$18,$AM$5:$AM$18,BC2723))</f>
        <v>14.149057928221977</v>
      </c>
      <c r="BE2723" s="221">
        <f t="shared" si="6029"/>
        <v>2.67899589067639</v>
      </c>
      <c r="BF2723" s="221">
        <f>BE2723/PRODUCT($BG$6:BG2722)</f>
        <v>1.0003627349626814</v>
      </c>
      <c r="BG2723" s="16">
        <f t="shared" si="6095"/>
        <v>1.0003627349626814</v>
      </c>
      <c r="BH2723" s="10">
        <f t="shared" si="6096"/>
        <v>13.239826137869448</v>
      </c>
      <c r="BI2723" s="90"/>
      <c r="BJ2723" s="17">
        <f t="shared" si="6079"/>
        <v>48716</v>
      </c>
      <c r="BK2723" s="16">
        <f t="shared" si="6072"/>
        <v>13.23597466738169</v>
      </c>
      <c r="BL2723" s="10">
        <f ca="1">IFERROR(AVERAGE(INDIRECT("BK"&amp;AC2723-Template!$F$10+1):INDIRECT("BK"&amp;AC2723)),0)</f>
        <v>13.233256128106559</v>
      </c>
      <c r="BM2723" s="35"/>
      <c r="BN2723" s="86"/>
      <c r="BO2723" s="35"/>
      <c r="BP2723" s="35"/>
      <c r="BQ2723" s="35"/>
      <c r="BR2723" s="35"/>
      <c r="BS2723" s="35"/>
      <c r="BT2723" s="35"/>
      <c r="BU2723" s="35"/>
      <c r="BV2723" s="35"/>
      <c r="BW2723" s="35"/>
      <c r="BX2723" s="35"/>
      <c r="BY2723" s="35"/>
      <c r="BZ2723" s="35"/>
      <c r="CA2723" s="35"/>
      <c r="CB2723" s="35"/>
      <c r="CC2723" s="35"/>
      <c r="CD2723" s="35"/>
      <c r="CE2723" s="35"/>
      <c r="CF2723" s="35"/>
      <c r="CG2723" s="35"/>
      <c r="CH2723" s="35"/>
    </row>
    <row r="2724" spans="1:86" ht="15.6" x14ac:dyDescent="0.3">
      <c r="A2724" s="35"/>
      <c r="B2724" s="86"/>
      <c r="C2724" s="35"/>
      <c r="D2724" s="35"/>
      <c r="E2724" s="35"/>
      <c r="F2724" s="35"/>
      <c r="G2724" s="35"/>
      <c r="H2724" s="35"/>
      <c r="I2724" s="35"/>
      <c r="J2724" s="35"/>
      <c r="K2724" s="35"/>
      <c r="L2724" s="35"/>
      <c r="M2724" s="35"/>
      <c r="N2724" s="35"/>
      <c r="O2724" s="35"/>
      <c r="P2724" s="35"/>
      <c r="Q2724" s="35"/>
      <c r="R2724" s="35"/>
      <c r="S2724" s="35"/>
      <c r="T2724" s="17">
        <f t="shared" si="6073"/>
        <v>48740</v>
      </c>
      <c r="U2724" s="216">
        <f t="shared" si="6066"/>
        <v>5</v>
      </c>
      <c r="V2724" s="216">
        <f t="shared" si="6073"/>
        <v>2719</v>
      </c>
      <c r="W2724" s="16">
        <f t="shared" si="6080"/>
        <v>7.4493150684931511</v>
      </c>
      <c r="X2724" s="16" t="e">
        <f>IF(Template!$F$7="Linear interpolation",LinInterp($I$5:$I$22,$G$5:$G$22,W2724),CubicSpline($I$5:$I$22,$G$5:$G$22,W2724))</f>
        <v>#VALUE!</v>
      </c>
      <c r="Y2724" s="221" t="e">
        <f t="shared" si="6067"/>
        <v>#VALUE!</v>
      </c>
      <c r="Z2724" s="221" t="e">
        <f>Y2724/PRODUCT($AA$6:AA2723)</f>
        <v>#VALUE!</v>
      </c>
      <c r="AA2724" s="16" t="e">
        <f t="shared" si="6074"/>
        <v>#VALUE!</v>
      </c>
      <c r="AB2724" s="10" t="e">
        <f t="shared" si="6075"/>
        <v>#VALUE!</v>
      </c>
      <c r="AC2724" s="90">
        <f t="shared" si="6068"/>
        <v>2724</v>
      </c>
      <c r="AD2724" s="17">
        <f t="shared" si="6076"/>
        <v>48717</v>
      </c>
      <c r="AE2724" s="16" t="e">
        <f t="shared" si="6069"/>
        <v>#VALUE!</v>
      </c>
      <c r="AF2724" s="10">
        <f ca="1">IFERROR(AVERAGE(INDIRECT("AE"&amp;AC2724-Template!$F$10+1):INDIRECT("AE"&amp;AC2724)),0)</f>
        <v>0</v>
      </c>
      <c r="AG2724" s="35"/>
      <c r="AH2724" s="86"/>
      <c r="AI2724" s="35"/>
      <c r="AJ2724" s="35"/>
      <c r="AK2724" s="35"/>
      <c r="AL2724" s="35"/>
      <c r="AM2724" s="35"/>
      <c r="AN2724" s="35"/>
      <c r="AO2724" s="35"/>
      <c r="AP2724" s="35"/>
      <c r="AQ2724" s="35"/>
      <c r="AR2724" s="35"/>
      <c r="AS2724" s="35"/>
      <c r="AT2724" s="35"/>
      <c r="AU2724" s="35"/>
      <c r="AV2724" s="35"/>
      <c r="AW2724" s="35"/>
      <c r="AX2724" s="35"/>
      <c r="AY2724" s="35"/>
      <c r="AZ2724" s="17">
        <f t="shared" ref="AZ2724" si="6141">AZ2723+1</f>
        <v>48740</v>
      </c>
      <c r="BA2724" s="216">
        <f t="shared" si="6092"/>
        <v>5</v>
      </c>
      <c r="BB2724" s="216">
        <f t="shared" ref="BB2724" si="6142">BB2723+1</f>
        <v>2719</v>
      </c>
      <c r="BC2724" s="16">
        <f t="shared" si="6094"/>
        <v>7.4493150684931511</v>
      </c>
      <c r="BD2724" s="16">
        <f>IF(Template!$F$7="Linear interpolation",LinInterp($AO$5:$AO$18,$AM$5:$AM$18,BC2724),CubicSpline($AO$5:$AO$18,$AM$5:$AM$18,BC2724))</f>
        <v>14.149059644043193</v>
      </c>
      <c r="BE2724" s="221">
        <f t="shared" si="6029"/>
        <v>2.6799676675313724</v>
      </c>
      <c r="BF2724" s="221">
        <f>BE2724/PRODUCT($BG$6:BG2723)</f>
        <v>1.0003627392107486</v>
      </c>
      <c r="BG2724" s="16">
        <f t="shared" si="6095"/>
        <v>1.0003627392107486</v>
      </c>
      <c r="BH2724" s="10">
        <f t="shared" si="6096"/>
        <v>13.239981192323391</v>
      </c>
      <c r="BI2724" s="90"/>
      <c r="BJ2724" s="17">
        <f t="shared" si="6079"/>
        <v>48717</v>
      </c>
      <c r="BK2724" s="16">
        <f t="shared" si="6072"/>
        <v>13.236153339110878</v>
      </c>
      <c r="BL2724" s="10">
        <f ca="1">IFERROR(AVERAGE(INDIRECT("BK"&amp;AC2724-Template!$F$10+1):INDIRECT("BK"&amp;AC2724)),0)</f>
        <v>13.233428171736101</v>
      </c>
      <c r="BM2724" s="35"/>
      <c r="BN2724" s="86"/>
      <c r="BO2724" s="35"/>
      <c r="BP2724" s="35"/>
      <c r="BQ2724" s="35"/>
      <c r="BR2724" s="35"/>
      <c r="BS2724" s="35"/>
      <c r="BT2724" s="35"/>
      <c r="BU2724" s="35"/>
      <c r="BV2724" s="35"/>
      <c r="BW2724" s="35"/>
      <c r="BX2724" s="35"/>
      <c r="BY2724" s="35"/>
      <c r="BZ2724" s="35"/>
      <c r="CA2724" s="35"/>
      <c r="CB2724" s="35"/>
      <c r="CC2724" s="35"/>
      <c r="CD2724" s="35"/>
      <c r="CE2724" s="35"/>
      <c r="CF2724" s="35"/>
      <c r="CG2724" s="35"/>
      <c r="CH2724" s="35"/>
    </row>
    <row r="2725" spans="1:86" ht="15.6" x14ac:dyDescent="0.3">
      <c r="A2725" s="35"/>
      <c r="B2725" s="86"/>
      <c r="C2725" s="35"/>
      <c r="D2725" s="35"/>
      <c r="E2725" s="35"/>
      <c r="F2725" s="35"/>
      <c r="G2725" s="35"/>
      <c r="H2725" s="35"/>
      <c r="I2725" s="35"/>
      <c r="J2725" s="35"/>
      <c r="K2725" s="35"/>
      <c r="L2725" s="35"/>
      <c r="M2725" s="35"/>
      <c r="N2725" s="35"/>
      <c r="O2725" s="35"/>
      <c r="P2725" s="35"/>
      <c r="Q2725" s="35"/>
      <c r="R2725" s="35"/>
      <c r="S2725" s="35"/>
      <c r="T2725" s="17">
        <f t="shared" si="6073"/>
        <v>48741</v>
      </c>
      <c r="U2725" s="216">
        <f t="shared" si="6066"/>
        <v>6</v>
      </c>
      <c r="V2725" s="216">
        <f t="shared" si="6073"/>
        <v>2720</v>
      </c>
      <c r="W2725" s="16">
        <f t="shared" si="6080"/>
        <v>7.4520547945205475</v>
      </c>
      <c r="X2725" s="16" t="e">
        <f>IF(Template!$F$7="Linear interpolation",LinInterp($I$5:$I$22,$G$5:$G$22,W2725),CubicSpline($I$5:$I$22,$G$5:$G$22,W2725))</f>
        <v>#VALUE!</v>
      </c>
      <c r="Y2725" s="221" t="e">
        <f t="shared" si="6067"/>
        <v>#VALUE!</v>
      </c>
      <c r="Z2725" s="221" t="e">
        <f>Y2725/PRODUCT($AA$6:AA2724)</f>
        <v>#VALUE!</v>
      </c>
      <c r="AA2725" s="16" t="e">
        <f t="shared" si="6074"/>
        <v>#VALUE!</v>
      </c>
      <c r="AB2725" s="10" t="e">
        <f t="shared" si="6075"/>
        <v>#VALUE!</v>
      </c>
      <c r="AC2725" s="90">
        <f t="shared" si="6068"/>
        <v>2725</v>
      </c>
      <c r="AD2725" s="17">
        <f t="shared" si="6076"/>
        <v>48718</v>
      </c>
      <c r="AE2725" s="16" t="e">
        <f t="shared" si="6069"/>
        <v>#VALUE!</v>
      </c>
      <c r="AF2725" s="10">
        <f ca="1">IFERROR(AVERAGE(INDIRECT("AE"&amp;AC2725-Template!$F$10+1):INDIRECT("AE"&amp;AC2725)),0)</f>
        <v>0</v>
      </c>
      <c r="AG2725" s="35"/>
      <c r="AH2725" s="86"/>
      <c r="AI2725" s="35"/>
      <c r="AJ2725" s="35"/>
      <c r="AK2725" s="35"/>
      <c r="AL2725" s="35"/>
      <c r="AM2725" s="35"/>
      <c r="AN2725" s="35"/>
      <c r="AO2725" s="35"/>
      <c r="AP2725" s="35"/>
      <c r="AQ2725" s="35"/>
      <c r="AR2725" s="35"/>
      <c r="AS2725" s="35"/>
      <c r="AT2725" s="35"/>
      <c r="AU2725" s="35"/>
      <c r="AV2725" s="35"/>
      <c r="AW2725" s="35"/>
      <c r="AX2725" s="35"/>
      <c r="AY2725" s="35"/>
      <c r="AZ2725" s="17">
        <f t="shared" ref="AZ2725" si="6143">AZ2724+1</f>
        <v>48741</v>
      </c>
      <c r="BA2725" s="216">
        <f t="shared" si="6092"/>
        <v>6</v>
      </c>
      <c r="BB2725" s="216">
        <f t="shared" ref="BB2725" si="6144">BB2724+1</f>
        <v>2720</v>
      </c>
      <c r="BC2725" s="16">
        <f t="shared" si="6094"/>
        <v>7.4520547945205475</v>
      </c>
      <c r="BD2725" s="16">
        <f>IF(Template!$F$7="Linear interpolation",LinInterp($AO$5:$AO$18,$AM$5:$AM$18,BC2725),CubicSpline($AO$5:$AO$18,$AM$5:$AM$18,BC2725))</f>
        <v>14.149061423210457</v>
      </c>
      <c r="BE2725" s="221">
        <f t="shared" si="6029"/>
        <v>2.6809398081956384</v>
      </c>
      <c r="BF2725" s="221">
        <f>BE2725/PRODUCT($BG$6:BG2724)</f>
        <v>1.0003627434300957</v>
      </c>
      <c r="BG2725" s="16">
        <f t="shared" si="6095"/>
        <v>1.0003627392107486</v>
      </c>
      <c r="BH2725" s="10">
        <f t="shared" si="6096"/>
        <v>13.239981192323391</v>
      </c>
      <c r="BI2725" s="90"/>
      <c r="BJ2725" s="17">
        <f t="shared" si="6079"/>
        <v>48718</v>
      </c>
      <c r="BK2725" s="16">
        <f t="shared" si="6072"/>
        <v>13.236331003767088</v>
      </c>
      <c r="BL2725" s="10">
        <f ca="1">IFERROR(AVERAGE(INDIRECT("BK"&amp;AC2725-Template!$F$10+1):INDIRECT("BK"&amp;AC2725)),0)</f>
        <v>13.233620198128257</v>
      </c>
      <c r="BM2725" s="35"/>
      <c r="BN2725" s="86"/>
      <c r="BO2725" s="35"/>
      <c r="BP2725" s="35"/>
      <c r="BQ2725" s="35"/>
      <c r="BR2725" s="35"/>
      <c r="BS2725" s="35"/>
      <c r="BT2725" s="35"/>
      <c r="BU2725" s="35"/>
      <c r="BV2725" s="35"/>
      <c r="BW2725" s="35"/>
      <c r="BX2725" s="35"/>
      <c r="BY2725" s="35"/>
      <c r="BZ2725" s="35"/>
      <c r="CA2725" s="35"/>
      <c r="CB2725" s="35"/>
      <c r="CC2725" s="35"/>
      <c r="CD2725" s="35"/>
      <c r="CE2725" s="35"/>
      <c r="CF2725" s="35"/>
      <c r="CG2725" s="35"/>
      <c r="CH2725" s="35"/>
    </row>
    <row r="2726" spans="1:86" ht="15.6" x14ac:dyDescent="0.3">
      <c r="A2726" s="35"/>
      <c r="B2726" s="86"/>
      <c r="C2726" s="35"/>
      <c r="D2726" s="35"/>
      <c r="E2726" s="35"/>
      <c r="F2726" s="35"/>
      <c r="G2726" s="35"/>
      <c r="H2726" s="35"/>
      <c r="I2726" s="35"/>
      <c r="J2726" s="35"/>
      <c r="K2726" s="35"/>
      <c r="L2726" s="35"/>
      <c r="M2726" s="35"/>
      <c r="N2726" s="35"/>
      <c r="O2726" s="35"/>
      <c r="P2726" s="35"/>
      <c r="Q2726" s="35"/>
      <c r="R2726" s="35"/>
      <c r="S2726" s="35"/>
      <c r="T2726" s="17">
        <f t="shared" si="6073"/>
        <v>48742</v>
      </c>
      <c r="U2726" s="216">
        <f t="shared" si="6066"/>
        <v>7</v>
      </c>
      <c r="V2726" s="216">
        <f t="shared" si="6073"/>
        <v>2721</v>
      </c>
      <c r="W2726" s="16">
        <f t="shared" si="6080"/>
        <v>7.4547945205479449</v>
      </c>
      <c r="X2726" s="16" t="e">
        <f>IF(Template!$F$7="Linear interpolation",LinInterp($I$5:$I$22,$G$5:$G$22,W2726),CubicSpline($I$5:$I$22,$G$5:$G$22,W2726))</f>
        <v>#VALUE!</v>
      </c>
      <c r="Y2726" s="221" t="e">
        <f t="shared" si="6067"/>
        <v>#VALUE!</v>
      </c>
      <c r="Z2726" s="221" t="e">
        <f>Y2726/PRODUCT($AA$6:AA2725)</f>
        <v>#VALUE!</v>
      </c>
      <c r="AA2726" s="16" t="e">
        <f t="shared" si="6074"/>
        <v>#VALUE!</v>
      </c>
      <c r="AB2726" s="10" t="e">
        <f t="shared" si="6075"/>
        <v>#VALUE!</v>
      </c>
      <c r="AC2726" s="90">
        <f t="shared" si="6068"/>
        <v>2726</v>
      </c>
      <c r="AD2726" s="17">
        <f t="shared" si="6076"/>
        <v>48719</v>
      </c>
      <c r="AE2726" s="16" t="e">
        <f t="shared" si="6069"/>
        <v>#VALUE!</v>
      </c>
      <c r="AF2726" s="10">
        <f ca="1">IFERROR(AVERAGE(INDIRECT("AE"&amp;AC2726-Template!$F$10+1):INDIRECT("AE"&amp;AC2726)),0)</f>
        <v>0</v>
      </c>
      <c r="AG2726" s="35"/>
      <c r="AH2726" s="86"/>
      <c r="AI2726" s="35"/>
      <c r="AJ2726" s="35"/>
      <c r="AK2726" s="35"/>
      <c r="AL2726" s="35"/>
      <c r="AM2726" s="35"/>
      <c r="AN2726" s="35"/>
      <c r="AO2726" s="35"/>
      <c r="AP2726" s="35"/>
      <c r="AQ2726" s="35"/>
      <c r="AR2726" s="35"/>
      <c r="AS2726" s="35"/>
      <c r="AT2726" s="35"/>
      <c r="AU2726" s="35"/>
      <c r="AV2726" s="35"/>
      <c r="AW2726" s="35"/>
      <c r="AX2726" s="35"/>
      <c r="AY2726" s="35"/>
      <c r="AZ2726" s="17">
        <f t="shared" ref="AZ2726" si="6145">AZ2725+1</f>
        <v>48742</v>
      </c>
      <c r="BA2726" s="216">
        <f t="shared" si="6092"/>
        <v>7</v>
      </c>
      <c r="BB2726" s="216">
        <f t="shared" ref="BB2726" si="6146">BB2725+1</f>
        <v>2721</v>
      </c>
      <c r="BC2726" s="16">
        <f t="shared" si="6094"/>
        <v>7.4547945205479449</v>
      </c>
      <c r="BD2726" s="16">
        <f>IF(Template!$F$7="Linear interpolation",LinInterp($AO$5:$AO$18,$AM$5:$AM$18,BC2726),CubicSpline($AO$5:$AO$18,$AM$5:$AM$18,BC2726))</f>
        <v>14.14906326521356</v>
      </c>
      <c r="BE2726" s="221">
        <f t="shared" si="6029"/>
        <v>2.6819123127322246</v>
      </c>
      <c r="BF2726" s="221">
        <f>BE2726/PRODUCT($BG$6:BG2725)</f>
        <v>1.0003627518400187</v>
      </c>
      <c r="BG2726" s="16">
        <f t="shared" si="6095"/>
        <v>1.0003627392107486</v>
      </c>
      <c r="BH2726" s="10">
        <f t="shared" si="6096"/>
        <v>13.239981192323391</v>
      </c>
      <c r="BI2726" s="90"/>
      <c r="BJ2726" s="17">
        <f t="shared" si="6079"/>
        <v>48719</v>
      </c>
      <c r="BK2726" s="16">
        <f t="shared" si="6072"/>
        <v>13.236507659445728</v>
      </c>
      <c r="BL2726" s="10">
        <f ca="1">IFERROR(AVERAGE(INDIRECT("BK"&amp;AC2726-Template!$F$10+1):INDIRECT("BK"&amp;AC2726)),0)</f>
        <v>13.233811241509805</v>
      </c>
      <c r="BM2726" s="35"/>
      <c r="BN2726" s="86"/>
      <c r="BO2726" s="35"/>
      <c r="BP2726" s="35"/>
      <c r="BQ2726" s="35"/>
      <c r="BR2726" s="35"/>
      <c r="BS2726" s="35"/>
      <c r="BT2726" s="35"/>
      <c r="BU2726" s="35"/>
      <c r="BV2726" s="35"/>
      <c r="BW2726" s="35"/>
      <c r="BX2726" s="35"/>
      <c r="BY2726" s="35"/>
      <c r="BZ2726" s="35"/>
      <c r="CA2726" s="35"/>
      <c r="CB2726" s="35"/>
      <c r="CC2726" s="35"/>
      <c r="CD2726" s="35"/>
      <c r="CE2726" s="35"/>
      <c r="CF2726" s="35"/>
      <c r="CG2726" s="35"/>
      <c r="CH2726" s="35"/>
    </row>
    <row r="2727" spans="1:86" ht="15.6" x14ac:dyDescent="0.3">
      <c r="A2727" s="35"/>
      <c r="B2727" s="86"/>
      <c r="C2727" s="35"/>
      <c r="D2727" s="35"/>
      <c r="E2727" s="35"/>
      <c r="F2727" s="35"/>
      <c r="G2727" s="35"/>
      <c r="H2727" s="35"/>
      <c r="I2727" s="35"/>
      <c r="J2727" s="35"/>
      <c r="K2727" s="35"/>
      <c r="L2727" s="35"/>
      <c r="M2727" s="35"/>
      <c r="N2727" s="35"/>
      <c r="O2727" s="35"/>
      <c r="P2727" s="35"/>
      <c r="Q2727" s="35"/>
      <c r="R2727" s="35"/>
      <c r="S2727" s="35"/>
      <c r="T2727" s="17">
        <f t="shared" si="6073"/>
        <v>48743</v>
      </c>
      <c r="U2727" s="216">
        <f t="shared" si="6066"/>
        <v>1</v>
      </c>
      <c r="V2727" s="216">
        <f t="shared" si="6073"/>
        <v>2722</v>
      </c>
      <c r="W2727" s="16">
        <f t="shared" si="6080"/>
        <v>7.4575342465753423</v>
      </c>
      <c r="X2727" s="16" t="e">
        <f>IF(Template!$F$7="Linear interpolation",LinInterp($I$5:$I$22,$G$5:$G$22,W2727),CubicSpline($I$5:$I$22,$G$5:$G$22,W2727))</f>
        <v>#VALUE!</v>
      </c>
      <c r="Y2727" s="221" t="e">
        <f t="shared" si="6067"/>
        <v>#VALUE!</v>
      </c>
      <c r="Z2727" s="221" t="e">
        <f>Y2727/PRODUCT($AA$6:AA2726)</f>
        <v>#VALUE!</v>
      </c>
      <c r="AA2727" s="16" t="e">
        <f t="shared" si="6074"/>
        <v>#VALUE!</v>
      </c>
      <c r="AB2727" s="10" t="e">
        <f t="shared" si="6075"/>
        <v>#VALUE!</v>
      </c>
      <c r="AC2727" s="90">
        <f t="shared" si="6068"/>
        <v>2727</v>
      </c>
      <c r="AD2727" s="17">
        <f t="shared" si="6076"/>
        <v>48720</v>
      </c>
      <c r="AE2727" s="16" t="e">
        <f t="shared" si="6069"/>
        <v>#VALUE!</v>
      </c>
      <c r="AF2727" s="10">
        <f ca="1">IFERROR(AVERAGE(INDIRECT("AE"&amp;AC2727-Template!$F$10+1):INDIRECT("AE"&amp;AC2727)),0)</f>
        <v>0</v>
      </c>
      <c r="AG2727" s="35"/>
      <c r="AH2727" s="86"/>
      <c r="AI2727" s="35"/>
      <c r="AJ2727" s="35"/>
      <c r="AK2727" s="35"/>
      <c r="AL2727" s="35"/>
      <c r="AM2727" s="35"/>
      <c r="AN2727" s="35"/>
      <c r="AO2727" s="35"/>
      <c r="AP2727" s="35"/>
      <c r="AQ2727" s="35"/>
      <c r="AR2727" s="35"/>
      <c r="AS2727" s="35"/>
      <c r="AT2727" s="35"/>
      <c r="AU2727" s="35"/>
      <c r="AV2727" s="35"/>
      <c r="AW2727" s="35"/>
      <c r="AX2727" s="35"/>
      <c r="AY2727" s="35"/>
      <c r="AZ2727" s="17">
        <f t="shared" ref="AZ2727" si="6147">AZ2726+1</f>
        <v>48743</v>
      </c>
      <c r="BA2727" s="216">
        <f t="shared" si="6092"/>
        <v>1</v>
      </c>
      <c r="BB2727" s="216">
        <f t="shared" ref="BB2727" si="6148">BB2726+1</f>
        <v>2722</v>
      </c>
      <c r="BC2727" s="16">
        <f t="shared" si="6094"/>
        <v>7.4575342465753423</v>
      </c>
      <c r="BD2727" s="16">
        <f>IF(Template!$F$7="Linear interpolation",LinInterp($AO$5:$AO$18,$AM$5:$AM$18,BC2727),CubicSpline($AO$5:$AO$18,$AM$5:$AM$18,BC2727))</f>
        <v>14.149065169542297</v>
      </c>
      <c r="BE2727" s="221">
        <f t="shared" si="6029"/>
        <v>2.6828851812039862</v>
      </c>
      <c r="BF2727" s="221">
        <f>BE2727/PRODUCT($BG$6:BG2726)</f>
        <v>1.000362764411699</v>
      </c>
      <c r="BG2727" s="16">
        <f t="shared" si="6095"/>
        <v>1.000362764411699</v>
      </c>
      <c r="BH2727" s="10">
        <f t="shared" si="6096"/>
        <v>13.240901027014363</v>
      </c>
      <c r="BI2727" s="90"/>
      <c r="BJ2727" s="17">
        <f t="shared" si="6079"/>
        <v>48720</v>
      </c>
      <c r="BK2727" s="16">
        <f t="shared" si="6072"/>
        <v>13.236507659445728</v>
      </c>
      <c r="BL2727" s="10">
        <f ca="1">IFERROR(AVERAGE(INDIRECT("BK"&amp;AC2727-Template!$F$10+1):INDIRECT("BK"&amp;AC2727)),0)</f>
        <v>13.233995445255779</v>
      </c>
      <c r="BM2727" s="35"/>
      <c r="BN2727" s="86"/>
      <c r="BO2727" s="35"/>
      <c r="BP2727" s="35"/>
      <c r="BQ2727" s="35"/>
      <c r="BR2727" s="35"/>
      <c r="BS2727" s="35"/>
      <c r="BT2727" s="35"/>
      <c r="BU2727" s="35"/>
      <c r="BV2727" s="35"/>
      <c r="BW2727" s="35"/>
      <c r="BX2727" s="35"/>
      <c r="BY2727" s="35"/>
      <c r="BZ2727" s="35"/>
      <c r="CA2727" s="35"/>
      <c r="CB2727" s="35"/>
      <c r="CC2727" s="35"/>
      <c r="CD2727" s="35"/>
      <c r="CE2727" s="35"/>
      <c r="CF2727" s="35"/>
      <c r="CG2727" s="35"/>
      <c r="CH2727" s="35"/>
    </row>
    <row r="2728" spans="1:86" ht="15.6" x14ac:dyDescent="0.3">
      <c r="A2728" s="35"/>
      <c r="B2728" s="86"/>
      <c r="C2728" s="35"/>
      <c r="D2728" s="35"/>
      <c r="E2728" s="35"/>
      <c r="F2728" s="35"/>
      <c r="G2728" s="35"/>
      <c r="H2728" s="35"/>
      <c r="I2728" s="35"/>
      <c r="J2728" s="35"/>
      <c r="K2728" s="35"/>
      <c r="L2728" s="35"/>
      <c r="M2728" s="35"/>
      <c r="N2728" s="35"/>
      <c r="O2728" s="35"/>
      <c r="P2728" s="35"/>
      <c r="Q2728" s="35"/>
      <c r="R2728" s="35"/>
      <c r="S2728" s="35"/>
      <c r="T2728" s="17">
        <f t="shared" si="6073"/>
        <v>48744</v>
      </c>
      <c r="U2728" s="216">
        <f t="shared" si="6066"/>
        <v>2</v>
      </c>
      <c r="V2728" s="216">
        <f t="shared" si="6073"/>
        <v>2723</v>
      </c>
      <c r="W2728" s="16">
        <f t="shared" si="6080"/>
        <v>7.4602739726027396</v>
      </c>
      <c r="X2728" s="16" t="e">
        <f>IF(Template!$F$7="Linear interpolation",LinInterp($I$5:$I$22,$G$5:$G$22,W2728),CubicSpline($I$5:$I$22,$G$5:$G$22,W2728))</f>
        <v>#VALUE!</v>
      </c>
      <c r="Y2728" s="221" t="e">
        <f t="shared" si="6067"/>
        <v>#VALUE!</v>
      </c>
      <c r="Z2728" s="221" t="e">
        <f>Y2728/PRODUCT($AA$6:AA2727)</f>
        <v>#VALUE!</v>
      </c>
      <c r="AA2728" s="16" t="e">
        <f t="shared" si="6074"/>
        <v>#VALUE!</v>
      </c>
      <c r="AB2728" s="10" t="e">
        <f t="shared" si="6075"/>
        <v>#VALUE!</v>
      </c>
      <c r="AC2728" s="90">
        <f t="shared" si="6068"/>
        <v>2728</v>
      </c>
      <c r="AD2728" s="17">
        <f t="shared" si="6076"/>
        <v>48721</v>
      </c>
      <c r="AE2728" s="16" t="e">
        <f t="shared" si="6069"/>
        <v>#VALUE!</v>
      </c>
      <c r="AF2728" s="10">
        <f ca="1">IFERROR(AVERAGE(INDIRECT("AE"&amp;AC2728-Template!$F$10+1):INDIRECT("AE"&amp;AC2728)),0)</f>
        <v>0</v>
      </c>
      <c r="AG2728" s="35"/>
      <c r="AH2728" s="86"/>
      <c r="AI2728" s="35"/>
      <c r="AJ2728" s="35"/>
      <c r="AK2728" s="35"/>
      <c r="AL2728" s="35"/>
      <c r="AM2728" s="35"/>
      <c r="AN2728" s="35"/>
      <c r="AO2728" s="35"/>
      <c r="AP2728" s="35"/>
      <c r="AQ2728" s="35"/>
      <c r="AR2728" s="35"/>
      <c r="AS2728" s="35"/>
      <c r="AT2728" s="35"/>
      <c r="AU2728" s="35"/>
      <c r="AV2728" s="35"/>
      <c r="AW2728" s="35"/>
      <c r="AX2728" s="35"/>
      <c r="AY2728" s="35"/>
      <c r="AZ2728" s="17">
        <f t="shared" ref="AZ2728" si="6149">AZ2727+1</f>
        <v>48744</v>
      </c>
      <c r="BA2728" s="216">
        <f t="shared" si="6092"/>
        <v>2</v>
      </c>
      <c r="BB2728" s="216">
        <f t="shared" ref="BB2728" si="6150">BB2727+1</f>
        <v>2723</v>
      </c>
      <c r="BC2728" s="16">
        <f t="shared" si="6094"/>
        <v>7.4602739726027396</v>
      </c>
      <c r="BD2728" s="16">
        <f>IF(Template!$F$7="Linear interpolation",LinInterp($AO$5:$AO$18,$AM$5:$AM$18,BC2728),CubicSpline($AO$5:$AO$18,$AM$5:$AM$18,BC2728))</f>
        <v>14.149067135686463</v>
      </c>
      <c r="BE2728" s="221">
        <f t="shared" si="6029"/>
        <v>2.683858413673589</v>
      </c>
      <c r="BF2728" s="221">
        <f>BE2728/PRODUCT($BG$6:BG2727)</f>
        <v>1.0003627559153188</v>
      </c>
      <c r="BG2728" s="16">
        <f t="shared" si="6095"/>
        <v>1.0003627559153188</v>
      </c>
      <c r="BH2728" s="10">
        <f t="shared" si="6096"/>
        <v>13.240590909134653</v>
      </c>
      <c r="BI2728" s="90"/>
      <c r="BJ2728" s="17">
        <f t="shared" si="6079"/>
        <v>48721</v>
      </c>
      <c r="BK2728" s="16">
        <f t="shared" si="6072"/>
        <v>13.236507659445728</v>
      </c>
      <c r="BL2728" s="10">
        <f ca="1">IFERROR(AVERAGE(INDIRECT("BK"&amp;AC2728-Template!$F$10+1):INDIRECT("BK"&amp;AC2728)),0)</f>
        <v>13.234172841332988</v>
      </c>
      <c r="BM2728" s="35"/>
      <c r="BN2728" s="86"/>
      <c r="BO2728" s="35"/>
      <c r="BP2728" s="35"/>
      <c r="BQ2728" s="35"/>
      <c r="BR2728" s="35"/>
      <c r="BS2728" s="35"/>
      <c r="BT2728" s="35"/>
      <c r="BU2728" s="35"/>
      <c r="BV2728" s="35"/>
      <c r="BW2728" s="35"/>
      <c r="BX2728" s="35"/>
      <c r="BY2728" s="35"/>
      <c r="BZ2728" s="35"/>
      <c r="CA2728" s="35"/>
      <c r="CB2728" s="35"/>
      <c r="CC2728" s="35"/>
      <c r="CD2728" s="35"/>
      <c r="CE2728" s="35"/>
      <c r="CF2728" s="35"/>
      <c r="CG2728" s="35"/>
      <c r="CH2728" s="35"/>
    </row>
    <row r="2729" spans="1:86" ht="15.6" x14ac:dyDescent="0.3">
      <c r="A2729" s="35"/>
      <c r="B2729" s="86"/>
      <c r="C2729" s="35"/>
      <c r="D2729" s="35"/>
      <c r="E2729" s="35"/>
      <c r="F2729" s="35"/>
      <c r="G2729" s="35"/>
      <c r="H2729" s="35"/>
      <c r="I2729" s="35"/>
      <c r="J2729" s="35"/>
      <c r="K2729" s="35"/>
      <c r="L2729" s="35"/>
      <c r="M2729" s="35"/>
      <c r="N2729" s="35"/>
      <c r="O2729" s="35"/>
      <c r="P2729" s="35"/>
      <c r="Q2729" s="35"/>
      <c r="R2729" s="35"/>
      <c r="S2729" s="35"/>
      <c r="T2729" s="17">
        <f t="shared" si="6073"/>
        <v>48745</v>
      </c>
      <c r="U2729" s="216">
        <f t="shared" si="6066"/>
        <v>3</v>
      </c>
      <c r="V2729" s="216">
        <f t="shared" si="6073"/>
        <v>2724</v>
      </c>
      <c r="W2729" s="16">
        <f t="shared" si="6080"/>
        <v>7.463013698630137</v>
      </c>
      <c r="X2729" s="16" t="e">
        <f>IF(Template!$F$7="Linear interpolation",LinInterp($I$5:$I$22,$G$5:$G$22,W2729),CubicSpline($I$5:$I$22,$G$5:$G$22,W2729))</f>
        <v>#VALUE!</v>
      </c>
      <c r="Y2729" s="221" t="e">
        <f t="shared" si="6067"/>
        <v>#VALUE!</v>
      </c>
      <c r="Z2729" s="221" t="e">
        <f>Y2729/PRODUCT($AA$6:AA2728)</f>
        <v>#VALUE!</v>
      </c>
      <c r="AA2729" s="16" t="e">
        <f t="shared" si="6074"/>
        <v>#VALUE!</v>
      </c>
      <c r="AB2729" s="10" t="e">
        <f t="shared" si="6075"/>
        <v>#VALUE!</v>
      </c>
      <c r="AC2729" s="90">
        <f t="shared" si="6068"/>
        <v>2729</v>
      </c>
      <c r="AD2729" s="17">
        <f t="shared" si="6076"/>
        <v>48722</v>
      </c>
      <c r="AE2729" s="16" t="e">
        <f t="shared" si="6069"/>
        <v>#VALUE!</v>
      </c>
      <c r="AF2729" s="10">
        <f ca="1">IFERROR(AVERAGE(INDIRECT("AE"&amp;AC2729-Template!$F$10+1):INDIRECT("AE"&amp;AC2729)),0)</f>
        <v>0</v>
      </c>
      <c r="AG2729" s="35"/>
      <c r="AH2729" s="86"/>
      <c r="AI2729" s="35"/>
      <c r="AJ2729" s="35"/>
      <c r="AK2729" s="35"/>
      <c r="AL2729" s="35"/>
      <c r="AM2729" s="35"/>
      <c r="AN2729" s="35"/>
      <c r="AO2729" s="35"/>
      <c r="AP2729" s="35"/>
      <c r="AQ2729" s="35"/>
      <c r="AR2729" s="35"/>
      <c r="AS2729" s="35"/>
      <c r="AT2729" s="35"/>
      <c r="AU2729" s="35"/>
      <c r="AV2729" s="35"/>
      <c r="AW2729" s="35"/>
      <c r="AX2729" s="35"/>
      <c r="AY2729" s="35"/>
      <c r="AZ2729" s="17">
        <f t="shared" ref="AZ2729" si="6151">AZ2728+1</f>
        <v>48745</v>
      </c>
      <c r="BA2729" s="216">
        <f t="shared" si="6092"/>
        <v>3</v>
      </c>
      <c r="BB2729" s="216">
        <f t="shared" ref="BB2729" si="6152">BB2728+1</f>
        <v>2724</v>
      </c>
      <c r="BC2729" s="16">
        <f t="shared" si="6094"/>
        <v>7.463013698630137</v>
      </c>
      <c r="BD2729" s="16">
        <f>IF(Template!$F$7="Linear interpolation",LinInterp($AO$5:$AO$18,$AM$5:$AM$18,BC2729),CubicSpline($AO$5:$AO$18,$AM$5:$AM$18,BC2729))</f>
        <v>14.149069163135852</v>
      </c>
      <c r="BE2729" s="221">
        <f t="shared" si="6029"/>
        <v>2.684832010203511</v>
      </c>
      <c r="BF2729" s="221">
        <f>BE2729/PRODUCT($BG$6:BG2728)</f>
        <v>1.0003627600192924</v>
      </c>
      <c r="BG2729" s="16">
        <f t="shared" si="6095"/>
        <v>1.0003627600192924</v>
      </c>
      <c r="BH2729" s="10">
        <f t="shared" si="6096"/>
        <v>13.24074070417125</v>
      </c>
      <c r="BI2729" s="90"/>
      <c r="BJ2729" s="17">
        <f t="shared" si="6079"/>
        <v>48722</v>
      </c>
      <c r="BK2729" s="16">
        <f t="shared" si="6072"/>
        <v>13.237557476988515</v>
      </c>
      <c r="BL2729" s="10">
        <f ca="1">IFERROR(AVERAGE(INDIRECT("BK"&amp;AC2729-Template!$F$10+1):INDIRECT("BK"&amp;AC2729)),0)</f>
        <v>13.234385231328291</v>
      </c>
      <c r="BM2729" s="35"/>
      <c r="BN2729" s="86"/>
      <c r="BO2729" s="35"/>
      <c r="BP2729" s="35"/>
      <c r="BQ2729" s="35"/>
      <c r="BR2729" s="35"/>
      <c r="BS2729" s="35"/>
      <c r="BT2729" s="35"/>
      <c r="BU2729" s="35"/>
      <c r="BV2729" s="35"/>
      <c r="BW2729" s="35"/>
      <c r="BX2729" s="35"/>
      <c r="BY2729" s="35"/>
      <c r="BZ2729" s="35"/>
      <c r="CA2729" s="35"/>
      <c r="CB2729" s="35"/>
      <c r="CC2729" s="35"/>
      <c r="CD2729" s="35"/>
      <c r="CE2729" s="35"/>
      <c r="CF2729" s="35"/>
      <c r="CG2729" s="35"/>
      <c r="CH2729" s="35"/>
    </row>
    <row r="2730" spans="1:86" ht="15.6" x14ac:dyDescent="0.3">
      <c r="A2730" s="35"/>
      <c r="B2730" s="86"/>
      <c r="C2730" s="35"/>
      <c r="D2730" s="35"/>
      <c r="E2730" s="35"/>
      <c r="F2730" s="35"/>
      <c r="G2730" s="35"/>
      <c r="H2730" s="35"/>
      <c r="I2730" s="35"/>
      <c r="J2730" s="35"/>
      <c r="K2730" s="35"/>
      <c r="L2730" s="35"/>
      <c r="M2730" s="35"/>
      <c r="N2730" s="35"/>
      <c r="O2730" s="35"/>
      <c r="P2730" s="35"/>
      <c r="Q2730" s="35"/>
      <c r="R2730" s="35"/>
      <c r="S2730" s="35"/>
      <c r="T2730" s="17">
        <f t="shared" si="6073"/>
        <v>48746</v>
      </c>
      <c r="U2730" s="216">
        <f t="shared" si="6066"/>
        <v>4</v>
      </c>
      <c r="V2730" s="216">
        <f t="shared" si="6073"/>
        <v>2725</v>
      </c>
      <c r="W2730" s="16">
        <f t="shared" si="6080"/>
        <v>7.4657534246575343</v>
      </c>
      <c r="X2730" s="16" t="e">
        <f>IF(Template!$F$7="Linear interpolation",LinInterp($I$5:$I$22,$G$5:$G$22,W2730),CubicSpline($I$5:$I$22,$G$5:$G$22,W2730))</f>
        <v>#VALUE!</v>
      </c>
      <c r="Y2730" s="221" t="e">
        <f t="shared" si="6067"/>
        <v>#VALUE!</v>
      </c>
      <c r="Z2730" s="221" t="e">
        <f>Y2730/PRODUCT($AA$6:AA2729)</f>
        <v>#VALUE!</v>
      </c>
      <c r="AA2730" s="16" t="e">
        <f t="shared" si="6074"/>
        <v>#VALUE!</v>
      </c>
      <c r="AB2730" s="10" t="e">
        <f t="shared" si="6075"/>
        <v>#VALUE!</v>
      </c>
      <c r="AC2730" s="90">
        <f t="shared" si="6068"/>
        <v>2730</v>
      </c>
      <c r="AD2730" s="17">
        <f t="shared" si="6076"/>
        <v>48723</v>
      </c>
      <c r="AE2730" s="16" t="e">
        <f t="shared" si="6069"/>
        <v>#VALUE!</v>
      </c>
      <c r="AF2730" s="10">
        <f ca="1">IFERROR(AVERAGE(INDIRECT("AE"&amp;AC2730-Template!$F$10+1):INDIRECT("AE"&amp;AC2730)),0)</f>
        <v>0</v>
      </c>
      <c r="AG2730" s="35"/>
      <c r="AH2730" s="86"/>
      <c r="AI2730" s="35"/>
      <c r="AJ2730" s="35"/>
      <c r="AK2730" s="35"/>
      <c r="AL2730" s="35"/>
      <c r="AM2730" s="35"/>
      <c r="AN2730" s="35"/>
      <c r="AO2730" s="35"/>
      <c r="AP2730" s="35"/>
      <c r="AQ2730" s="35"/>
      <c r="AR2730" s="35"/>
      <c r="AS2730" s="35"/>
      <c r="AT2730" s="35"/>
      <c r="AU2730" s="35"/>
      <c r="AV2730" s="35"/>
      <c r="AW2730" s="35"/>
      <c r="AX2730" s="35"/>
      <c r="AY2730" s="35"/>
      <c r="AZ2730" s="17">
        <f t="shared" ref="AZ2730" si="6153">AZ2729+1</f>
        <v>48746</v>
      </c>
      <c r="BA2730" s="216">
        <f t="shared" si="6092"/>
        <v>4</v>
      </c>
      <c r="BB2730" s="216">
        <f t="shared" ref="BB2730" si="6154">BB2729+1</f>
        <v>2725</v>
      </c>
      <c r="BC2730" s="16">
        <f t="shared" si="6094"/>
        <v>7.4657534246575343</v>
      </c>
      <c r="BD2730" s="16">
        <f>IF(Template!$F$7="Linear interpolation",LinInterp($AO$5:$AO$18,$AM$5:$AM$18,BC2730),CubicSpline($AO$5:$AO$18,$AM$5:$AM$18,BC2730))</f>
        <v>14.149071251380258</v>
      </c>
      <c r="BE2730" s="221">
        <f t="shared" si="6029"/>
        <v>2.6858059708560393</v>
      </c>
      <c r="BF2730" s="221">
        <f>BE2730/PRODUCT($BG$6:BG2729)</f>
        <v>1.0003627640942998</v>
      </c>
      <c r="BG2730" s="16">
        <f t="shared" si="6095"/>
        <v>1.0003627640942998</v>
      </c>
      <c r="BH2730" s="10">
        <f t="shared" si="6096"/>
        <v>13.240889441942905</v>
      </c>
      <c r="BI2730" s="90"/>
      <c r="BJ2730" s="17">
        <f t="shared" si="6079"/>
        <v>48723</v>
      </c>
      <c r="BK2730" s="16">
        <f t="shared" si="6072"/>
        <v>13.237204156805294</v>
      </c>
      <c r="BL2730" s="10">
        <f ca="1">IFERROR(AVERAGE(INDIRECT("BK"&amp;AC2730-Template!$F$10+1):INDIRECT("BK"&amp;AC2730)),0)</f>
        <v>13.234585843984153</v>
      </c>
      <c r="BM2730" s="35"/>
      <c r="BN2730" s="86"/>
      <c r="BO2730" s="35"/>
      <c r="BP2730" s="35"/>
      <c r="BQ2730" s="35"/>
      <c r="BR2730" s="35"/>
      <c r="BS2730" s="35"/>
      <c r="BT2730" s="35"/>
      <c r="BU2730" s="35"/>
      <c r="BV2730" s="35"/>
      <c r="BW2730" s="35"/>
      <c r="BX2730" s="35"/>
      <c r="BY2730" s="35"/>
      <c r="BZ2730" s="35"/>
      <c r="CA2730" s="35"/>
      <c r="CB2730" s="35"/>
      <c r="CC2730" s="35"/>
      <c r="CD2730" s="35"/>
      <c r="CE2730" s="35"/>
      <c r="CF2730" s="35"/>
      <c r="CG2730" s="35"/>
      <c r="CH2730" s="35"/>
    </row>
    <row r="2731" spans="1:86" ht="15.6" x14ac:dyDescent="0.3">
      <c r="A2731" s="35"/>
      <c r="B2731" s="86"/>
      <c r="C2731" s="35"/>
      <c r="D2731" s="35"/>
      <c r="E2731" s="35"/>
      <c r="F2731" s="35"/>
      <c r="G2731" s="35"/>
      <c r="H2731" s="35"/>
      <c r="I2731" s="35"/>
      <c r="J2731" s="35"/>
      <c r="K2731" s="35"/>
      <c r="L2731" s="35"/>
      <c r="M2731" s="35"/>
      <c r="N2731" s="35"/>
      <c r="O2731" s="35"/>
      <c r="P2731" s="35"/>
      <c r="Q2731" s="35"/>
      <c r="R2731" s="35"/>
      <c r="S2731" s="35"/>
      <c r="T2731" s="17">
        <f t="shared" si="6073"/>
        <v>48747</v>
      </c>
      <c r="U2731" s="216">
        <f t="shared" si="6066"/>
        <v>5</v>
      </c>
      <c r="V2731" s="216">
        <f t="shared" si="6073"/>
        <v>2726</v>
      </c>
      <c r="W2731" s="16">
        <f t="shared" si="6080"/>
        <v>7.4684931506849317</v>
      </c>
      <c r="X2731" s="16" t="e">
        <f>IF(Template!$F$7="Linear interpolation",LinInterp($I$5:$I$22,$G$5:$G$22,W2731),CubicSpline($I$5:$I$22,$G$5:$G$22,W2731))</f>
        <v>#VALUE!</v>
      </c>
      <c r="Y2731" s="221" t="e">
        <f t="shared" si="6067"/>
        <v>#VALUE!</v>
      </c>
      <c r="Z2731" s="221" t="e">
        <f>Y2731/PRODUCT($AA$6:AA2730)</f>
        <v>#VALUE!</v>
      </c>
      <c r="AA2731" s="16" t="e">
        <f t="shared" si="6074"/>
        <v>#VALUE!</v>
      </c>
      <c r="AB2731" s="10" t="e">
        <f t="shared" si="6075"/>
        <v>#VALUE!</v>
      </c>
      <c r="AC2731" s="90">
        <f t="shared" si="6068"/>
        <v>2731</v>
      </c>
      <c r="AD2731" s="17">
        <f t="shared" si="6076"/>
        <v>48724</v>
      </c>
      <c r="AE2731" s="16" t="e">
        <f t="shared" si="6069"/>
        <v>#VALUE!</v>
      </c>
      <c r="AF2731" s="10">
        <f ca="1">IFERROR(AVERAGE(INDIRECT("AE"&amp;AC2731-Template!$F$10+1):INDIRECT("AE"&amp;AC2731)),0)</f>
        <v>0</v>
      </c>
      <c r="AG2731" s="35"/>
      <c r="AH2731" s="86"/>
      <c r="AI2731" s="35"/>
      <c r="AJ2731" s="35"/>
      <c r="AK2731" s="35"/>
      <c r="AL2731" s="35"/>
      <c r="AM2731" s="35"/>
      <c r="AN2731" s="35"/>
      <c r="AO2731" s="35"/>
      <c r="AP2731" s="35"/>
      <c r="AQ2731" s="35"/>
      <c r="AR2731" s="35"/>
      <c r="AS2731" s="35"/>
      <c r="AT2731" s="35"/>
      <c r="AU2731" s="35"/>
      <c r="AV2731" s="35"/>
      <c r="AW2731" s="35"/>
      <c r="AX2731" s="35"/>
      <c r="AY2731" s="35"/>
      <c r="AZ2731" s="17">
        <f t="shared" ref="AZ2731" si="6155">AZ2730+1</f>
        <v>48747</v>
      </c>
      <c r="BA2731" s="216">
        <f t="shared" si="6092"/>
        <v>5</v>
      </c>
      <c r="BB2731" s="216">
        <f t="shared" ref="BB2731" si="6156">BB2730+1</f>
        <v>2726</v>
      </c>
      <c r="BC2731" s="16">
        <f t="shared" si="6094"/>
        <v>7.4684931506849317</v>
      </c>
      <c r="BD2731" s="16">
        <f>IF(Template!$F$7="Linear interpolation",LinInterp($AO$5:$AO$18,$AM$5:$AM$18,BC2731),CubicSpline($AO$5:$AO$18,$AM$5:$AM$18,BC2731))</f>
        <v>14.149073399909478</v>
      </c>
      <c r="BE2731" s="221">
        <f t="shared" si="6029"/>
        <v>2.6867802956932745</v>
      </c>
      <c r="BF2731" s="221">
        <f>BE2731/PRODUCT($BG$6:BG2730)</f>
        <v>1.0003627681402927</v>
      </c>
      <c r="BG2731" s="16">
        <f t="shared" si="6095"/>
        <v>1.0003627681402927</v>
      </c>
      <c r="BH2731" s="10">
        <f t="shared" si="6096"/>
        <v>13.241037120682808</v>
      </c>
      <c r="BI2731" s="90"/>
      <c r="BJ2731" s="17">
        <f t="shared" si="6079"/>
        <v>48724</v>
      </c>
      <c r="BK2731" s="16">
        <f t="shared" si="6072"/>
        <v>13.237375740818402</v>
      </c>
      <c r="BL2731" s="10">
        <f ca="1">IFERROR(AVERAGE(INDIRECT("BK"&amp;AC2731-Template!$F$10+1):INDIRECT("BK"&amp;AC2731)),0)</f>
        <v>13.234751650594763</v>
      </c>
      <c r="BM2731" s="35"/>
      <c r="BN2731" s="86"/>
      <c r="BO2731" s="35"/>
      <c r="BP2731" s="35"/>
      <c r="BQ2731" s="35"/>
      <c r="BR2731" s="35"/>
      <c r="BS2731" s="35"/>
      <c r="BT2731" s="35"/>
      <c r="BU2731" s="35"/>
      <c r="BV2731" s="35"/>
      <c r="BW2731" s="35"/>
      <c r="BX2731" s="35"/>
      <c r="BY2731" s="35"/>
      <c r="BZ2731" s="35"/>
      <c r="CA2731" s="35"/>
      <c r="CB2731" s="35"/>
      <c r="CC2731" s="35"/>
      <c r="CD2731" s="35"/>
      <c r="CE2731" s="35"/>
      <c r="CF2731" s="35"/>
      <c r="CG2731" s="35"/>
      <c r="CH2731" s="35"/>
    </row>
    <row r="2732" spans="1:86" ht="15.6" x14ac:dyDescent="0.3">
      <c r="A2732" s="35"/>
      <c r="B2732" s="86"/>
      <c r="C2732" s="35"/>
      <c r="D2732" s="35"/>
      <c r="E2732" s="35"/>
      <c r="F2732" s="35"/>
      <c r="G2732" s="35"/>
      <c r="H2732" s="35"/>
      <c r="I2732" s="35"/>
      <c r="J2732" s="35"/>
      <c r="K2732" s="35"/>
      <c r="L2732" s="35"/>
      <c r="M2732" s="35"/>
      <c r="N2732" s="35"/>
      <c r="O2732" s="35"/>
      <c r="P2732" s="35"/>
      <c r="Q2732" s="35"/>
      <c r="R2732" s="35"/>
      <c r="S2732" s="35"/>
      <c r="T2732" s="17">
        <f t="shared" si="6073"/>
        <v>48748</v>
      </c>
      <c r="U2732" s="216">
        <f t="shared" si="6066"/>
        <v>6</v>
      </c>
      <c r="V2732" s="216">
        <f t="shared" si="6073"/>
        <v>2727</v>
      </c>
      <c r="W2732" s="16">
        <f t="shared" si="6080"/>
        <v>7.4712328767123291</v>
      </c>
      <c r="X2732" s="16" t="e">
        <f>IF(Template!$F$7="Linear interpolation",LinInterp($I$5:$I$22,$G$5:$G$22,W2732),CubicSpline($I$5:$I$22,$G$5:$G$22,W2732))</f>
        <v>#VALUE!</v>
      </c>
      <c r="Y2732" s="221" t="e">
        <f t="shared" si="6067"/>
        <v>#VALUE!</v>
      </c>
      <c r="Z2732" s="221" t="e">
        <f>Y2732/PRODUCT($AA$6:AA2731)</f>
        <v>#VALUE!</v>
      </c>
      <c r="AA2732" s="16" t="e">
        <f t="shared" si="6074"/>
        <v>#VALUE!</v>
      </c>
      <c r="AB2732" s="10" t="e">
        <f t="shared" si="6075"/>
        <v>#VALUE!</v>
      </c>
      <c r="AC2732" s="90">
        <f t="shared" si="6068"/>
        <v>2732</v>
      </c>
      <c r="AD2732" s="17">
        <f t="shared" si="6076"/>
        <v>48725</v>
      </c>
      <c r="AE2732" s="16" t="e">
        <f t="shared" si="6069"/>
        <v>#VALUE!</v>
      </c>
      <c r="AF2732" s="10">
        <f ca="1">IFERROR(AVERAGE(INDIRECT("AE"&amp;AC2732-Template!$F$10+1):INDIRECT("AE"&amp;AC2732)),0)</f>
        <v>0</v>
      </c>
      <c r="AG2732" s="35"/>
      <c r="AH2732" s="86"/>
      <c r="AI2732" s="35"/>
      <c r="AJ2732" s="35"/>
      <c r="AK2732" s="35"/>
      <c r="AL2732" s="35"/>
      <c r="AM2732" s="35"/>
      <c r="AN2732" s="35"/>
      <c r="AO2732" s="35"/>
      <c r="AP2732" s="35"/>
      <c r="AQ2732" s="35"/>
      <c r="AR2732" s="35"/>
      <c r="AS2732" s="35"/>
      <c r="AT2732" s="35"/>
      <c r="AU2732" s="35"/>
      <c r="AV2732" s="35"/>
      <c r="AW2732" s="35"/>
      <c r="AX2732" s="35"/>
      <c r="AY2732" s="35"/>
      <c r="AZ2732" s="17">
        <f t="shared" ref="AZ2732" si="6157">AZ2731+1</f>
        <v>48748</v>
      </c>
      <c r="BA2732" s="216">
        <f t="shared" si="6092"/>
        <v>6</v>
      </c>
      <c r="BB2732" s="216">
        <f t="shared" ref="BB2732" si="6158">BB2731+1</f>
        <v>2727</v>
      </c>
      <c r="BC2732" s="16">
        <f t="shared" si="6094"/>
        <v>7.4712328767123291</v>
      </c>
      <c r="BD2732" s="16">
        <f>IF(Template!$F$7="Linear interpolation",LinInterp($AO$5:$AO$18,$AM$5:$AM$18,BC2732),CubicSpline($AO$5:$AO$18,$AM$5:$AM$18,BC2732))</f>
        <v>14.149075608213302</v>
      </c>
      <c r="BE2732" s="221">
        <f t="shared" si="6029"/>
        <v>2.6877549847771256</v>
      </c>
      <c r="BF2732" s="221">
        <f>BE2732/PRODUCT($BG$6:BG2731)</f>
        <v>1.0003627721572226</v>
      </c>
      <c r="BG2732" s="16">
        <f t="shared" si="6095"/>
        <v>1.0003627681402927</v>
      </c>
      <c r="BH2732" s="10">
        <f t="shared" si="6096"/>
        <v>13.241037120682808</v>
      </c>
      <c r="BI2732" s="90"/>
      <c r="BJ2732" s="17">
        <f t="shared" si="6079"/>
        <v>48725</v>
      </c>
      <c r="BK2732" s="16">
        <f t="shared" si="6072"/>
        <v>13.237546305212566</v>
      </c>
      <c r="BL2732" s="10">
        <f ca="1">IFERROR(AVERAGE(INDIRECT("BK"&amp;AC2732-Template!$F$10+1):INDIRECT("BK"&amp;AC2732)),0)</f>
        <v>13.234936758326628</v>
      </c>
      <c r="BM2732" s="35"/>
      <c r="BN2732" s="86"/>
      <c r="BO2732" s="35"/>
      <c r="BP2732" s="35"/>
      <c r="BQ2732" s="35"/>
      <c r="BR2732" s="35"/>
      <c r="BS2732" s="35"/>
      <c r="BT2732" s="35"/>
      <c r="BU2732" s="35"/>
      <c r="BV2732" s="35"/>
      <c r="BW2732" s="35"/>
      <c r="BX2732" s="35"/>
      <c r="BY2732" s="35"/>
      <c r="BZ2732" s="35"/>
      <c r="CA2732" s="35"/>
      <c r="CB2732" s="35"/>
      <c r="CC2732" s="35"/>
      <c r="CD2732" s="35"/>
      <c r="CE2732" s="35"/>
      <c r="CF2732" s="35"/>
      <c r="CG2732" s="35"/>
      <c r="CH2732" s="35"/>
    </row>
    <row r="2733" spans="1:86" ht="15.6" x14ac:dyDescent="0.3">
      <c r="A2733" s="35"/>
      <c r="B2733" s="86"/>
      <c r="C2733" s="35"/>
      <c r="D2733" s="35"/>
      <c r="E2733" s="35"/>
      <c r="F2733" s="35"/>
      <c r="G2733" s="35"/>
      <c r="H2733" s="35"/>
      <c r="I2733" s="35"/>
      <c r="J2733" s="35"/>
      <c r="K2733" s="35"/>
      <c r="L2733" s="35"/>
      <c r="M2733" s="35"/>
      <c r="N2733" s="35"/>
      <c r="O2733" s="35"/>
      <c r="P2733" s="35"/>
      <c r="Q2733" s="35"/>
      <c r="R2733" s="35"/>
      <c r="S2733" s="35"/>
      <c r="T2733" s="17">
        <f t="shared" si="6073"/>
        <v>48749</v>
      </c>
      <c r="U2733" s="216">
        <f t="shared" si="6066"/>
        <v>7</v>
      </c>
      <c r="V2733" s="216">
        <f t="shared" si="6073"/>
        <v>2728</v>
      </c>
      <c r="W2733" s="16">
        <f t="shared" si="6080"/>
        <v>7.4739726027397264</v>
      </c>
      <c r="X2733" s="16" t="e">
        <f>IF(Template!$F$7="Linear interpolation",LinInterp($I$5:$I$22,$G$5:$G$22,W2733),CubicSpline($I$5:$I$22,$G$5:$G$22,W2733))</f>
        <v>#VALUE!</v>
      </c>
      <c r="Y2733" s="221" t="e">
        <f t="shared" si="6067"/>
        <v>#VALUE!</v>
      </c>
      <c r="Z2733" s="221" t="e">
        <f>Y2733/PRODUCT($AA$6:AA2732)</f>
        <v>#VALUE!</v>
      </c>
      <c r="AA2733" s="16" t="e">
        <f t="shared" si="6074"/>
        <v>#VALUE!</v>
      </c>
      <c r="AB2733" s="10" t="e">
        <f t="shared" si="6075"/>
        <v>#VALUE!</v>
      </c>
      <c r="AC2733" s="90">
        <f t="shared" si="6068"/>
        <v>2733</v>
      </c>
      <c r="AD2733" s="17">
        <f t="shared" si="6076"/>
        <v>48726</v>
      </c>
      <c r="AE2733" s="16" t="e">
        <f t="shared" si="6069"/>
        <v>#VALUE!</v>
      </c>
      <c r="AF2733" s="10">
        <f ca="1">IFERROR(AVERAGE(INDIRECT("AE"&amp;AC2733-Template!$F$10+1):INDIRECT("AE"&amp;AC2733)),0)</f>
        <v>0</v>
      </c>
      <c r="AG2733" s="35"/>
      <c r="AH2733" s="86"/>
      <c r="AI2733" s="35"/>
      <c r="AJ2733" s="35"/>
      <c r="AK2733" s="35"/>
      <c r="AL2733" s="35"/>
      <c r="AM2733" s="35"/>
      <c r="AN2733" s="35"/>
      <c r="AO2733" s="35"/>
      <c r="AP2733" s="35"/>
      <c r="AQ2733" s="35"/>
      <c r="AR2733" s="35"/>
      <c r="AS2733" s="35"/>
      <c r="AT2733" s="35"/>
      <c r="AU2733" s="35"/>
      <c r="AV2733" s="35"/>
      <c r="AW2733" s="35"/>
      <c r="AX2733" s="35"/>
      <c r="AY2733" s="35"/>
      <c r="AZ2733" s="17">
        <f t="shared" ref="AZ2733" si="6159">AZ2732+1</f>
        <v>48749</v>
      </c>
      <c r="BA2733" s="216">
        <f t="shared" si="6092"/>
        <v>7</v>
      </c>
      <c r="BB2733" s="216">
        <f t="shared" ref="BB2733" si="6160">BB2732+1</f>
        <v>2728</v>
      </c>
      <c r="BC2733" s="16">
        <f t="shared" si="6094"/>
        <v>7.4739726027397264</v>
      </c>
      <c r="BD2733" s="16">
        <f>IF(Template!$F$7="Linear interpolation",LinInterp($AO$5:$AO$18,$AM$5:$AM$18,BC2733),CubicSpline($AO$5:$AO$18,$AM$5:$AM$18,BC2733))</f>
        <v>14.149077875781527</v>
      </c>
      <c r="BE2733" s="221">
        <f t="shared" si="6029"/>
        <v>2.6887300381693104</v>
      </c>
      <c r="BF2733" s="221">
        <f>BE2733/PRODUCT($BG$6:BG2732)</f>
        <v>1.0003627801619681</v>
      </c>
      <c r="BG2733" s="16">
        <f t="shared" si="6095"/>
        <v>1.0003627681402927</v>
      </c>
      <c r="BH2733" s="10">
        <f t="shared" si="6096"/>
        <v>13.241037120682808</v>
      </c>
      <c r="BI2733" s="90"/>
      <c r="BJ2733" s="17">
        <f t="shared" si="6079"/>
        <v>48726</v>
      </c>
      <c r="BK2733" s="16">
        <f t="shared" si="6072"/>
        <v>13.237715848131826</v>
      </c>
      <c r="BL2733" s="10">
        <f ca="1">IFERROR(AVERAGE(INDIRECT("BK"&amp;AC2733-Template!$F$10+1):INDIRECT("BK"&amp;AC2733)),0)</f>
        <v>13.235120870521637</v>
      </c>
      <c r="BM2733" s="35"/>
      <c r="BN2733" s="86"/>
      <c r="BO2733" s="35"/>
      <c r="BP2733" s="35"/>
      <c r="BQ2733" s="35"/>
      <c r="BR2733" s="35"/>
      <c r="BS2733" s="35"/>
      <c r="BT2733" s="35"/>
      <c r="BU2733" s="35"/>
      <c r="BV2733" s="35"/>
      <c r="BW2733" s="35"/>
      <c r="BX2733" s="35"/>
      <c r="BY2733" s="35"/>
      <c r="BZ2733" s="35"/>
      <c r="CA2733" s="35"/>
      <c r="CB2733" s="35"/>
      <c r="CC2733" s="35"/>
      <c r="CD2733" s="35"/>
      <c r="CE2733" s="35"/>
      <c r="CF2733" s="35"/>
      <c r="CG2733" s="35"/>
      <c r="CH2733" s="35"/>
    </row>
    <row r="2734" spans="1:86" ht="15.6" x14ac:dyDescent="0.3">
      <c r="A2734" s="35"/>
      <c r="B2734" s="86"/>
      <c r="C2734" s="35"/>
      <c r="D2734" s="35"/>
      <c r="E2734" s="35"/>
      <c r="F2734" s="35"/>
      <c r="G2734" s="35"/>
      <c r="H2734" s="35"/>
      <c r="I2734" s="35"/>
      <c r="J2734" s="35"/>
      <c r="K2734" s="35"/>
      <c r="L2734" s="35"/>
      <c r="M2734" s="35"/>
      <c r="N2734" s="35"/>
      <c r="O2734" s="35"/>
      <c r="P2734" s="35"/>
      <c r="Q2734" s="35"/>
      <c r="R2734" s="35"/>
      <c r="S2734" s="35"/>
      <c r="T2734" s="17">
        <f t="shared" si="6073"/>
        <v>48750</v>
      </c>
      <c r="U2734" s="216">
        <f t="shared" si="6066"/>
        <v>1</v>
      </c>
      <c r="V2734" s="216">
        <f t="shared" si="6073"/>
        <v>2729</v>
      </c>
      <c r="W2734" s="16">
        <f t="shared" si="6080"/>
        <v>7.4767123287671229</v>
      </c>
      <c r="X2734" s="16" t="e">
        <f>IF(Template!$F$7="Linear interpolation",LinInterp($I$5:$I$22,$G$5:$G$22,W2734),CubicSpline($I$5:$I$22,$G$5:$G$22,W2734))</f>
        <v>#VALUE!</v>
      </c>
      <c r="Y2734" s="221" t="e">
        <f t="shared" si="6067"/>
        <v>#VALUE!</v>
      </c>
      <c r="Z2734" s="221" t="e">
        <f>Y2734/PRODUCT($AA$6:AA2733)</f>
        <v>#VALUE!</v>
      </c>
      <c r="AA2734" s="16" t="e">
        <f t="shared" si="6074"/>
        <v>#VALUE!</v>
      </c>
      <c r="AB2734" s="10" t="e">
        <f t="shared" si="6075"/>
        <v>#VALUE!</v>
      </c>
      <c r="AC2734" s="90">
        <f t="shared" si="6068"/>
        <v>2734</v>
      </c>
      <c r="AD2734" s="17">
        <f t="shared" si="6076"/>
        <v>48727</v>
      </c>
      <c r="AE2734" s="16" t="e">
        <f t="shared" si="6069"/>
        <v>#VALUE!</v>
      </c>
      <c r="AF2734" s="10">
        <f ca="1">IFERROR(AVERAGE(INDIRECT("AE"&amp;AC2734-Template!$F$10+1):INDIRECT("AE"&amp;AC2734)),0)</f>
        <v>0</v>
      </c>
      <c r="AG2734" s="35"/>
      <c r="AH2734" s="86"/>
      <c r="AI2734" s="35"/>
      <c r="AJ2734" s="35"/>
      <c r="AK2734" s="35"/>
      <c r="AL2734" s="35"/>
      <c r="AM2734" s="35"/>
      <c r="AN2734" s="35"/>
      <c r="AO2734" s="35"/>
      <c r="AP2734" s="35"/>
      <c r="AQ2734" s="35"/>
      <c r="AR2734" s="35"/>
      <c r="AS2734" s="35"/>
      <c r="AT2734" s="35"/>
      <c r="AU2734" s="35"/>
      <c r="AV2734" s="35"/>
      <c r="AW2734" s="35"/>
      <c r="AX2734" s="35"/>
      <c r="AY2734" s="35"/>
      <c r="AZ2734" s="17">
        <f t="shared" ref="AZ2734" si="6161">AZ2733+1</f>
        <v>48750</v>
      </c>
      <c r="BA2734" s="216">
        <f t="shared" si="6092"/>
        <v>1</v>
      </c>
      <c r="BB2734" s="216">
        <f t="shared" ref="BB2734" si="6162">BB2733+1</f>
        <v>2729</v>
      </c>
      <c r="BC2734" s="16">
        <f t="shared" si="6094"/>
        <v>7.4767123287671229</v>
      </c>
      <c r="BD2734" s="16">
        <f>IF(Template!$F$7="Linear interpolation",LinInterp($AO$5:$AO$18,$AM$5:$AM$18,BC2734),CubicSpline($AO$5:$AO$18,$AM$5:$AM$18,BC2734))</f>
        <v>14.149080202103949</v>
      </c>
      <c r="BE2734" s="221">
        <f t="shared" si="6029"/>
        <v>2.6897054559313602</v>
      </c>
      <c r="BF2734" s="221">
        <f>BE2734/PRODUCT($BG$6:BG2733)</f>
        <v>1.0003627921253686</v>
      </c>
      <c r="BG2734" s="16">
        <f t="shared" si="6095"/>
        <v>1.0003627921253686</v>
      </c>
      <c r="BH2734" s="10">
        <f t="shared" si="6096"/>
        <v>13.241912575954085</v>
      </c>
      <c r="BI2734" s="90"/>
      <c r="BJ2734" s="17">
        <f t="shared" si="6079"/>
        <v>48727</v>
      </c>
      <c r="BK2734" s="16">
        <f t="shared" si="6072"/>
        <v>13.237715848131826</v>
      </c>
      <c r="BL2734" s="10">
        <f ca="1">IFERROR(AVERAGE(INDIRECT("BK"&amp;AC2734-Template!$F$10+1):INDIRECT("BK"&amp;AC2734)),0)</f>
        <v>13.235298368073112</v>
      </c>
      <c r="BM2734" s="35"/>
      <c r="BN2734" s="86"/>
      <c r="BO2734" s="35"/>
      <c r="BP2734" s="35"/>
      <c r="BQ2734" s="35"/>
      <c r="BR2734" s="35"/>
      <c r="BS2734" s="35"/>
      <c r="BT2734" s="35"/>
      <c r="BU2734" s="35"/>
      <c r="BV2734" s="35"/>
      <c r="BW2734" s="35"/>
      <c r="BX2734" s="35"/>
      <c r="BY2734" s="35"/>
      <c r="BZ2734" s="35"/>
      <c r="CA2734" s="35"/>
      <c r="CB2734" s="35"/>
      <c r="CC2734" s="35"/>
      <c r="CD2734" s="35"/>
      <c r="CE2734" s="35"/>
      <c r="CF2734" s="35"/>
      <c r="CG2734" s="35"/>
      <c r="CH2734" s="35"/>
    </row>
    <row r="2735" spans="1:86" ht="15.6" x14ac:dyDescent="0.3">
      <c r="A2735" s="35"/>
      <c r="B2735" s="86"/>
      <c r="C2735" s="35"/>
      <c r="D2735" s="35"/>
      <c r="E2735" s="35"/>
      <c r="F2735" s="35"/>
      <c r="G2735" s="35"/>
      <c r="H2735" s="35"/>
      <c r="I2735" s="35"/>
      <c r="J2735" s="35"/>
      <c r="K2735" s="35"/>
      <c r="L2735" s="35"/>
      <c r="M2735" s="35"/>
      <c r="N2735" s="35"/>
      <c r="O2735" s="35"/>
      <c r="P2735" s="35"/>
      <c r="Q2735" s="35"/>
      <c r="R2735" s="35"/>
      <c r="S2735" s="35"/>
      <c r="T2735" s="17">
        <f t="shared" si="6073"/>
        <v>48751</v>
      </c>
      <c r="U2735" s="216">
        <f t="shared" si="6066"/>
        <v>2</v>
      </c>
      <c r="V2735" s="216">
        <f t="shared" si="6073"/>
        <v>2730</v>
      </c>
      <c r="W2735" s="16">
        <f t="shared" si="6080"/>
        <v>7.4794520547945202</v>
      </c>
      <c r="X2735" s="16" t="e">
        <f>IF(Template!$F$7="Linear interpolation",LinInterp($I$5:$I$22,$G$5:$G$22,W2735),CubicSpline($I$5:$I$22,$G$5:$G$22,W2735))</f>
        <v>#VALUE!</v>
      </c>
      <c r="Y2735" s="221" t="e">
        <f t="shared" si="6067"/>
        <v>#VALUE!</v>
      </c>
      <c r="Z2735" s="221" t="e">
        <f>Y2735/PRODUCT($AA$6:AA2734)</f>
        <v>#VALUE!</v>
      </c>
      <c r="AA2735" s="16" t="e">
        <f t="shared" si="6074"/>
        <v>#VALUE!</v>
      </c>
      <c r="AB2735" s="10" t="e">
        <f t="shared" si="6075"/>
        <v>#VALUE!</v>
      </c>
      <c r="AC2735" s="90">
        <f t="shared" si="6068"/>
        <v>2735</v>
      </c>
      <c r="AD2735" s="17">
        <f t="shared" si="6076"/>
        <v>48728</v>
      </c>
      <c r="AE2735" s="16" t="e">
        <f t="shared" si="6069"/>
        <v>#VALUE!</v>
      </c>
      <c r="AF2735" s="10">
        <f ca="1">IFERROR(AVERAGE(INDIRECT("AE"&amp;AC2735-Template!$F$10+1):INDIRECT("AE"&amp;AC2735)),0)</f>
        <v>0</v>
      </c>
      <c r="AG2735" s="35"/>
      <c r="AH2735" s="86"/>
      <c r="AI2735" s="35"/>
      <c r="AJ2735" s="35"/>
      <c r="AK2735" s="35"/>
      <c r="AL2735" s="35"/>
      <c r="AM2735" s="35"/>
      <c r="AN2735" s="35"/>
      <c r="AO2735" s="35"/>
      <c r="AP2735" s="35"/>
      <c r="AQ2735" s="35"/>
      <c r="AR2735" s="35"/>
      <c r="AS2735" s="35"/>
      <c r="AT2735" s="35"/>
      <c r="AU2735" s="35"/>
      <c r="AV2735" s="35"/>
      <c r="AW2735" s="35"/>
      <c r="AX2735" s="35"/>
      <c r="AY2735" s="35"/>
      <c r="AZ2735" s="17">
        <f t="shared" ref="AZ2735" si="6163">AZ2734+1</f>
        <v>48751</v>
      </c>
      <c r="BA2735" s="216">
        <f t="shared" si="6092"/>
        <v>2</v>
      </c>
      <c r="BB2735" s="216">
        <f t="shared" ref="BB2735" si="6164">BB2734+1</f>
        <v>2730</v>
      </c>
      <c r="BC2735" s="16">
        <f t="shared" si="6094"/>
        <v>7.4794520547945202</v>
      </c>
      <c r="BD2735" s="16">
        <f>IF(Template!$F$7="Linear interpolation",LinInterp($AO$5:$AO$18,$AM$5:$AM$18,BC2735),CubicSpline($AO$5:$AO$18,$AM$5:$AM$18,BC2735))</f>
        <v>14.14908258667036</v>
      </c>
      <c r="BE2735" s="221">
        <f t="shared" si="6029"/>
        <v>2.6906812381246135</v>
      </c>
      <c r="BF2735" s="221">
        <f>BE2735/PRODUCT($BG$6:BG2734)</f>
        <v>1.0003627840331371</v>
      </c>
      <c r="BG2735" s="16">
        <f t="shared" si="6095"/>
        <v>1.0003627840331371</v>
      </c>
      <c r="BH2735" s="10">
        <f t="shared" si="6096"/>
        <v>13.241617209502454</v>
      </c>
      <c r="BI2735" s="90"/>
      <c r="BJ2735" s="17">
        <f t="shared" si="6079"/>
        <v>48728</v>
      </c>
      <c r="BK2735" s="16">
        <f t="shared" si="6072"/>
        <v>13.237715848131826</v>
      </c>
      <c r="BL2735" s="10">
        <f ca="1">IFERROR(AVERAGE(INDIRECT("BK"&amp;AC2735-Template!$F$10+1):INDIRECT("BK"&amp;AC2735)),0)</f>
        <v>13.235469283356879</v>
      </c>
      <c r="BM2735" s="35"/>
      <c r="BN2735" s="86"/>
      <c r="BO2735" s="35"/>
      <c r="BP2735" s="35"/>
      <c r="BQ2735" s="35"/>
      <c r="BR2735" s="35"/>
      <c r="BS2735" s="35"/>
      <c r="BT2735" s="35"/>
      <c r="BU2735" s="35"/>
      <c r="BV2735" s="35"/>
      <c r="BW2735" s="35"/>
      <c r="BX2735" s="35"/>
      <c r="BY2735" s="35"/>
      <c r="BZ2735" s="35"/>
      <c r="CA2735" s="35"/>
      <c r="CB2735" s="35"/>
      <c r="CC2735" s="35"/>
      <c r="CD2735" s="35"/>
      <c r="CE2735" s="35"/>
      <c r="CF2735" s="35"/>
      <c r="CG2735" s="35"/>
      <c r="CH2735" s="35"/>
    </row>
    <row r="2736" spans="1:86" ht="15.6" x14ac:dyDescent="0.3">
      <c r="A2736" s="35"/>
      <c r="B2736" s="86"/>
      <c r="C2736" s="35"/>
      <c r="D2736" s="35"/>
      <c r="E2736" s="35"/>
      <c r="F2736" s="35"/>
      <c r="G2736" s="35"/>
      <c r="H2736" s="35"/>
      <c r="I2736" s="35"/>
      <c r="J2736" s="35"/>
      <c r="K2736" s="35"/>
      <c r="L2736" s="35"/>
      <c r="M2736" s="35"/>
      <c r="N2736" s="35"/>
      <c r="O2736" s="35"/>
      <c r="P2736" s="35"/>
      <c r="Q2736" s="35"/>
      <c r="R2736" s="35"/>
      <c r="S2736" s="35"/>
      <c r="T2736" s="17">
        <f t="shared" si="6073"/>
        <v>48752</v>
      </c>
      <c r="U2736" s="216">
        <f t="shared" si="6066"/>
        <v>3</v>
      </c>
      <c r="V2736" s="216">
        <f t="shared" si="6073"/>
        <v>2731</v>
      </c>
      <c r="W2736" s="16">
        <f t="shared" si="6080"/>
        <v>7.4821917808219176</v>
      </c>
      <c r="X2736" s="16" t="e">
        <f>IF(Template!$F$7="Linear interpolation",LinInterp($I$5:$I$22,$G$5:$G$22,W2736),CubicSpline($I$5:$I$22,$G$5:$G$22,W2736))</f>
        <v>#VALUE!</v>
      </c>
      <c r="Y2736" s="221" t="e">
        <f t="shared" si="6067"/>
        <v>#VALUE!</v>
      </c>
      <c r="Z2736" s="221" t="e">
        <f>Y2736/PRODUCT($AA$6:AA2735)</f>
        <v>#VALUE!</v>
      </c>
      <c r="AA2736" s="16" t="e">
        <f t="shared" si="6074"/>
        <v>#VALUE!</v>
      </c>
      <c r="AB2736" s="10" t="e">
        <f t="shared" si="6075"/>
        <v>#VALUE!</v>
      </c>
      <c r="AC2736" s="90">
        <f t="shared" si="6068"/>
        <v>2736</v>
      </c>
      <c r="AD2736" s="17">
        <f t="shared" si="6076"/>
        <v>48729</v>
      </c>
      <c r="AE2736" s="16" t="e">
        <f t="shared" si="6069"/>
        <v>#VALUE!</v>
      </c>
      <c r="AF2736" s="10">
        <f ca="1">IFERROR(AVERAGE(INDIRECT("AE"&amp;AC2736-Template!$F$10+1):INDIRECT("AE"&amp;AC2736)),0)</f>
        <v>0</v>
      </c>
      <c r="AG2736" s="35"/>
      <c r="AH2736" s="86"/>
      <c r="AI2736" s="35"/>
      <c r="AJ2736" s="35"/>
      <c r="AK2736" s="35"/>
      <c r="AL2736" s="35"/>
      <c r="AM2736" s="35"/>
      <c r="AN2736" s="35"/>
      <c r="AO2736" s="35"/>
      <c r="AP2736" s="35"/>
      <c r="AQ2736" s="35"/>
      <c r="AR2736" s="35"/>
      <c r="AS2736" s="35"/>
      <c r="AT2736" s="35"/>
      <c r="AU2736" s="35"/>
      <c r="AV2736" s="35"/>
      <c r="AW2736" s="35"/>
      <c r="AX2736" s="35"/>
      <c r="AY2736" s="35"/>
      <c r="AZ2736" s="17">
        <f t="shared" ref="AZ2736" si="6165">AZ2735+1</f>
        <v>48752</v>
      </c>
      <c r="BA2736" s="216">
        <f t="shared" si="6092"/>
        <v>3</v>
      </c>
      <c r="BB2736" s="216">
        <f t="shared" ref="BB2736" si="6166">BB2735+1</f>
        <v>2731</v>
      </c>
      <c r="BC2736" s="16">
        <f t="shared" si="6094"/>
        <v>7.4821917808219176</v>
      </c>
      <c r="BD2736" s="16">
        <f>IF(Template!$F$7="Linear interpolation",LinInterp($AO$5:$AO$18,$AM$5:$AM$18,BC2736),CubicSpline($AO$5:$AO$18,$AM$5:$AM$18,BC2736))</f>
        <v>14.149085028970555</v>
      </c>
      <c r="BE2736" s="221">
        <f t="shared" si="6029"/>
        <v>2.6916573848102159</v>
      </c>
      <c r="BF2736" s="221">
        <f>BE2736/PRODUCT($BG$6:BG2735)</f>
        <v>1.0003627879333199</v>
      </c>
      <c r="BG2736" s="16">
        <f t="shared" si="6095"/>
        <v>1.0003627879333199</v>
      </c>
      <c r="BH2736" s="10">
        <f t="shared" si="6096"/>
        <v>13.241759566176237</v>
      </c>
      <c r="BI2736" s="90"/>
      <c r="BJ2736" s="17">
        <f t="shared" si="6079"/>
        <v>48729</v>
      </c>
      <c r="BK2736" s="16">
        <f t="shared" si="6072"/>
        <v>13.238722864031494</v>
      </c>
      <c r="BL2736" s="10">
        <f ca="1">IFERROR(AVERAGE(INDIRECT("BK"&amp;AC2736-Template!$F$10+1):INDIRECT("BK"&amp;AC2736)),0)</f>
        <v>13.2356737658373</v>
      </c>
      <c r="BM2736" s="35"/>
      <c r="BN2736" s="86"/>
      <c r="BO2736" s="35"/>
      <c r="BP2736" s="35"/>
      <c r="BQ2736" s="35"/>
      <c r="BR2736" s="35"/>
      <c r="BS2736" s="35"/>
      <c r="BT2736" s="35"/>
      <c r="BU2736" s="35"/>
      <c r="BV2736" s="35"/>
      <c r="BW2736" s="35"/>
      <c r="BX2736" s="35"/>
      <c r="BY2736" s="35"/>
      <c r="BZ2736" s="35"/>
      <c r="CA2736" s="35"/>
      <c r="CB2736" s="35"/>
      <c r="CC2736" s="35"/>
      <c r="CD2736" s="35"/>
      <c r="CE2736" s="35"/>
      <c r="CF2736" s="35"/>
      <c r="CG2736" s="35"/>
      <c r="CH2736" s="35"/>
    </row>
    <row r="2737" spans="1:86" ht="15.6" x14ac:dyDescent="0.3">
      <c r="A2737" s="35"/>
      <c r="B2737" s="86"/>
      <c r="C2737" s="35"/>
      <c r="D2737" s="35"/>
      <c r="E2737" s="35"/>
      <c r="F2737" s="35"/>
      <c r="G2737" s="35"/>
      <c r="H2737" s="35"/>
      <c r="I2737" s="35"/>
      <c r="J2737" s="35"/>
      <c r="K2737" s="35"/>
      <c r="L2737" s="35"/>
      <c r="M2737" s="35"/>
      <c r="N2737" s="35"/>
      <c r="O2737" s="35"/>
      <c r="P2737" s="35"/>
      <c r="Q2737" s="35"/>
      <c r="R2737" s="35"/>
      <c r="S2737" s="35"/>
      <c r="T2737" s="17">
        <f t="shared" si="6073"/>
        <v>48753</v>
      </c>
      <c r="U2737" s="216">
        <f t="shared" si="6066"/>
        <v>4</v>
      </c>
      <c r="V2737" s="216">
        <f t="shared" si="6073"/>
        <v>2732</v>
      </c>
      <c r="W2737" s="16">
        <f t="shared" si="6080"/>
        <v>7.484931506849315</v>
      </c>
      <c r="X2737" s="16" t="e">
        <f>IF(Template!$F$7="Linear interpolation",LinInterp($I$5:$I$22,$G$5:$G$22,W2737),CubicSpline($I$5:$I$22,$G$5:$G$22,W2737))</f>
        <v>#VALUE!</v>
      </c>
      <c r="Y2737" s="221" t="e">
        <f t="shared" si="6067"/>
        <v>#VALUE!</v>
      </c>
      <c r="Z2737" s="221" t="e">
        <f>Y2737/PRODUCT($AA$6:AA2736)</f>
        <v>#VALUE!</v>
      </c>
      <c r="AA2737" s="16" t="e">
        <f t="shared" si="6074"/>
        <v>#VALUE!</v>
      </c>
      <c r="AB2737" s="10" t="e">
        <f t="shared" si="6075"/>
        <v>#VALUE!</v>
      </c>
      <c r="AC2737" s="90">
        <f t="shared" si="6068"/>
        <v>2737</v>
      </c>
      <c r="AD2737" s="17">
        <f t="shared" si="6076"/>
        <v>48730</v>
      </c>
      <c r="AE2737" s="16" t="e">
        <f t="shared" si="6069"/>
        <v>#VALUE!</v>
      </c>
      <c r="AF2737" s="10">
        <f ca="1">IFERROR(AVERAGE(INDIRECT("AE"&amp;AC2737-Template!$F$10+1):INDIRECT("AE"&amp;AC2737)),0)</f>
        <v>0</v>
      </c>
      <c r="AG2737" s="35"/>
      <c r="AH2737" s="86"/>
      <c r="AI2737" s="35"/>
      <c r="AJ2737" s="35"/>
      <c r="AK2737" s="35"/>
      <c r="AL2737" s="35"/>
      <c r="AM2737" s="35"/>
      <c r="AN2737" s="35"/>
      <c r="AO2737" s="35"/>
      <c r="AP2737" s="35"/>
      <c r="AQ2737" s="35"/>
      <c r="AR2737" s="35"/>
      <c r="AS2737" s="35"/>
      <c r="AT2737" s="35"/>
      <c r="AU2737" s="35"/>
      <c r="AV2737" s="35"/>
      <c r="AW2737" s="35"/>
      <c r="AX2737" s="35"/>
      <c r="AY2737" s="35"/>
      <c r="AZ2737" s="17">
        <f t="shared" ref="AZ2737" si="6167">AZ2736+1</f>
        <v>48753</v>
      </c>
      <c r="BA2737" s="216">
        <f t="shared" si="6092"/>
        <v>4</v>
      </c>
      <c r="BB2737" s="216">
        <f t="shared" ref="BB2737" si="6168">BB2736+1</f>
        <v>2732</v>
      </c>
      <c r="BC2737" s="16">
        <f t="shared" si="6094"/>
        <v>7.484931506849315</v>
      </c>
      <c r="BD2737" s="16">
        <f>IF(Template!$F$7="Linear interpolation",LinInterp($AO$5:$AO$18,$AM$5:$AM$18,BC2737),CubicSpline($AO$5:$AO$18,$AM$5:$AM$18,BC2737))</f>
        <v>14.149087528494331</v>
      </c>
      <c r="BE2737" s="221">
        <f t="shared" si="6029"/>
        <v>2.6926338960491321</v>
      </c>
      <c r="BF2737" s="221">
        <f>BE2737/PRODUCT($BG$6:BG2736)</f>
        <v>1.0003627918041973</v>
      </c>
      <c r="BG2737" s="16">
        <f t="shared" si="6095"/>
        <v>1.0003627918041973</v>
      </c>
      <c r="BH2737" s="10">
        <f t="shared" si="6096"/>
        <v>13.241900853201205</v>
      </c>
      <c r="BI2737" s="90"/>
      <c r="BJ2737" s="17">
        <f t="shared" si="6079"/>
        <v>48730</v>
      </c>
      <c r="BK2737" s="16">
        <f t="shared" si="6072"/>
        <v>13.238383769277885</v>
      </c>
      <c r="BL2737" s="10">
        <f ca="1">IFERROR(AVERAGE(INDIRECT("BK"&amp;AC2737-Template!$F$10+1):INDIRECT("BK"&amp;AC2737)),0)</f>
        <v>13.235866945159268</v>
      </c>
      <c r="BM2737" s="35"/>
      <c r="BN2737" s="86"/>
      <c r="BO2737" s="35"/>
      <c r="BP2737" s="35"/>
      <c r="BQ2737" s="35"/>
      <c r="BR2737" s="35"/>
      <c r="BS2737" s="35"/>
      <c r="BT2737" s="35"/>
      <c r="BU2737" s="35"/>
      <c r="BV2737" s="35"/>
      <c r="BW2737" s="35"/>
      <c r="BX2737" s="35"/>
      <c r="BY2737" s="35"/>
      <c r="BZ2737" s="35"/>
      <c r="CA2737" s="35"/>
      <c r="CB2737" s="35"/>
      <c r="CC2737" s="35"/>
      <c r="CD2737" s="35"/>
      <c r="CE2737" s="35"/>
      <c r="CF2737" s="35"/>
      <c r="CG2737" s="35"/>
      <c r="CH2737" s="35"/>
    </row>
    <row r="2738" spans="1:86" ht="15.6" x14ac:dyDescent="0.3">
      <c r="A2738" s="35"/>
      <c r="B2738" s="86"/>
      <c r="C2738" s="35"/>
      <c r="D2738" s="35"/>
      <c r="E2738" s="35"/>
      <c r="F2738" s="35"/>
      <c r="G2738" s="35"/>
      <c r="H2738" s="35"/>
      <c r="I2738" s="35"/>
      <c r="J2738" s="35"/>
      <c r="K2738" s="35"/>
      <c r="L2738" s="35"/>
      <c r="M2738" s="35"/>
      <c r="N2738" s="35"/>
      <c r="O2738" s="35"/>
      <c r="P2738" s="35"/>
      <c r="Q2738" s="35"/>
      <c r="R2738" s="35"/>
      <c r="S2738" s="35"/>
      <c r="T2738" s="17">
        <f t="shared" si="6073"/>
        <v>48754</v>
      </c>
      <c r="U2738" s="216">
        <f t="shared" si="6066"/>
        <v>5</v>
      </c>
      <c r="V2738" s="216">
        <f t="shared" si="6073"/>
        <v>2733</v>
      </c>
      <c r="W2738" s="16">
        <f t="shared" si="6080"/>
        <v>7.4876712328767123</v>
      </c>
      <c r="X2738" s="16" t="e">
        <f>IF(Template!$F$7="Linear interpolation",LinInterp($I$5:$I$22,$G$5:$G$22,W2738),CubicSpline($I$5:$I$22,$G$5:$G$22,W2738))</f>
        <v>#VALUE!</v>
      </c>
      <c r="Y2738" s="221" t="e">
        <f t="shared" si="6067"/>
        <v>#VALUE!</v>
      </c>
      <c r="Z2738" s="221" t="e">
        <f>Y2738/PRODUCT($AA$6:AA2737)</f>
        <v>#VALUE!</v>
      </c>
      <c r="AA2738" s="16" t="e">
        <f t="shared" si="6074"/>
        <v>#VALUE!</v>
      </c>
      <c r="AB2738" s="10" t="e">
        <f t="shared" si="6075"/>
        <v>#VALUE!</v>
      </c>
      <c r="AC2738" s="90">
        <f t="shared" si="6068"/>
        <v>2738</v>
      </c>
      <c r="AD2738" s="17">
        <f t="shared" si="6076"/>
        <v>48731</v>
      </c>
      <c r="AE2738" s="16" t="e">
        <f t="shared" si="6069"/>
        <v>#VALUE!</v>
      </c>
      <c r="AF2738" s="10">
        <f ca="1">IFERROR(AVERAGE(INDIRECT("AE"&amp;AC2738-Template!$F$10+1):INDIRECT("AE"&amp;AC2738)),0)</f>
        <v>0</v>
      </c>
      <c r="AG2738" s="35"/>
      <c r="AH2738" s="86"/>
      <c r="AI2738" s="35"/>
      <c r="AJ2738" s="35"/>
      <c r="AK2738" s="35"/>
      <c r="AL2738" s="35"/>
      <c r="AM2738" s="35"/>
      <c r="AN2738" s="35"/>
      <c r="AO2738" s="35"/>
      <c r="AP2738" s="35"/>
      <c r="AQ2738" s="35"/>
      <c r="AR2738" s="35"/>
      <c r="AS2738" s="35"/>
      <c r="AT2738" s="35"/>
      <c r="AU2738" s="35"/>
      <c r="AV2738" s="35"/>
      <c r="AW2738" s="35"/>
      <c r="AX2738" s="35"/>
      <c r="AY2738" s="35"/>
      <c r="AZ2738" s="17">
        <f t="shared" ref="AZ2738" si="6169">AZ2737+1</f>
        <v>48754</v>
      </c>
      <c r="BA2738" s="216">
        <f t="shared" si="6092"/>
        <v>5</v>
      </c>
      <c r="BB2738" s="216">
        <f t="shared" ref="BB2738" si="6170">BB2737+1</f>
        <v>2733</v>
      </c>
      <c r="BC2738" s="16">
        <f t="shared" si="6094"/>
        <v>7.4876712328767123</v>
      </c>
      <c r="BD2738" s="16">
        <f>IF(Template!$F$7="Linear interpolation",LinInterp($AO$5:$AO$18,$AM$5:$AM$18,BC2738),CubicSpline($AO$5:$AO$18,$AM$5:$AM$18,BC2738))</f>
        <v>14.149090084731478</v>
      </c>
      <c r="BE2738" s="221">
        <f t="shared" si="6029"/>
        <v>2.6936107719021218</v>
      </c>
      <c r="BF2738" s="221">
        <f>BE2738/PRODUCT($BG$6:BG2737)</f>
        <v>1.0003627956457144</v>
      </c>
      <c r="BG2738" s="16">
        <f t="shared" si="6095"/>
        <v>1.0003627956457144</v>
      </c>
      <c r="BH2738" s="10">
        <f t="shared" si="6096"/>
        <v>13.242041068575517</v>
      </c>
      <c r="BI2738" s="90"/>
      <c r="BJ2738" s="17">
        <f t="shared" si="6079"/>
        <v>48731</v>
      </c>
      <c r="BK2738" s="16">
        <f t="shared" si="6072"/>
        <v>13.238548177947674</v>
      </c>
      <c r="BL2738" s="10">
        <f ca="1">IFERROR(AVERAGE(INDIRECT("BK"&amp;AC2738-Template!$F$10+1):INDIRECT("BK"&amp;AC2738)),0)</f>
        <v>13.23602643585861</v>
      </c>
      <c r="BM2738" s="35"/>
      <c r="BN2738" s="86"/>
      <c r="BO2738" s="35"/>
      <c r="BP2738" s="35"/>
      <c r="BQ2738" s="35"/>
      <c r="BR2738" s="35"/>
      <c r="BS2738" s="35"/>
      <c r="BT2738" s="35"/>
      <c r="BU2738" s="35"/>
      <c r="BV2738" s="35"/>
      <c r="BW2738" s="35"/>
      <c r="BX2738" s="35"/>
      <c r="BY2738" s="35"/>
      <c r="BZ2738" s="35"/>
      <c r="CA2738" s="35"/>
      <c r="CB2738" s="35"/>
      <c r="CC2738" s="35"/>
      <c r="CD2738" s="35"/>
      <c r="CE2738" s="35"/>
      <c r="CF2738" s="35"/>
      <c r="CG2738" s="35"/>
      <c r="CH2738" s="35"/>
    </row>
    <row r="2739" spans="1:86" ht="15.6" x14ac:dyDescent="0.3">
      <c r="A2739" s="35"/>
      <c r="B2739" s="86"/>
      <c r="C2739" s="35"/>
      <c r="D2739" s="35"/>
      <c r="E2739" s="35"/>
      <c r="F2739" s="35"/>
      <c r="G2739" s="35"/>
      <c r="H2739" s="35"/>
      <c r="I2739" s="35"/>
      <c r="J2739" s="35"/>
      <c r="K2739" s="35"/>
      <c r="L2739" s="35"/>
      <c r="M2739" s="35"/>
      <c r="N2739" s="35"/>
      <c r="O2739" s="35"/>
      <c r="P2739" s="35"/>
      <c r="Q2739" s="35"/>
      <c r="R2739" s="35"/>
      <c r="S2739" s="35"/>
      <c r="T2739" s="17">
        <f t="shared" si="6073"/>
        <v>48755</v>
      </c>
      <c r="U2739" s="216">
        <f t="shared" si="6066"/>
        <v>6</v>
      </c>
      <c r="V2739" s="216">
        <f t="shared" si="6073"/>
        <v>2734</v>
      </c>
      <c r="W2739" s="16">
        <f t="shared" si="6080"/>
        <v>7.4904109589041097</v>
      </c>
      <c r="X2739" s="16" t="e">
        <f>IF(Template!$F$7="Linear interpolation",LinInterp($I$5:$I$22,$G$5:$G$22,W2739),CubicSpline($I$5:$I$22,$G$5:$G$22,W2739))</f>
        <v>#VALUE!</v>
      </c>
      <c r="Y2739" s="221" t="e">
        <f t="shared" si="6067"/>
        <v>#VALUE!</v>
      </c>
      <c r="Z2739" s="221" t="e">
        <f>Y2739/PRODUCT($AA$6:AA2738)</f>
        <v>#VALUE!</v>
      </c>
      <c r="AA2739" s="16" t="e">
        <f t="shared" si="6074"/>
        <v>#VALUE!</v>
      </c>
      <c r="AB2739" s="10" t="e">
        <f t="shared" si="6075"/>
        <v>#VALUE!</v>
      </c>
      <c r="AC2739" s="90">
        <f t="shared" si="6068"/>
        <v>2739</v>
      </c>
      <c r="AD2739" s="17">
        <f t="shared" si="6076"/>
        <v>48732</v>
      </c>
      <c r="AE2739" s="16" t="e">
        <f t="shared" si="6069"/>
        <v>#VALUE!</v>
      </c>
      <c r="AF2739" s="10">
        <f ca="1">IFERROR(AVERAGE(INDIRECT("AE"&amp;AC2739-Template!$F$10+1):INDIRECT("AE"&amp;AC2739)),0)</f>
        <v>0</v>
      </c>
      <c r="AG2739" s="35"/>
      <c r="AH2739" s="86"/>
      <c r="AI2739" s="35"/>
      <c r="AJ2739" s="35"/>
      <c r="AK2739" s="35"/>
      <c r="AL2739" s="35"/>
      <c r="AM2739" s="35"/>
      <c r="AN2739" s="35"/>
      <c r="AO2739" s="35"/>
      <c r="AP2739" s="35"/>
      <c r="AQ2739" s="35"/>
      <c r="AR2739" s="35"/>
      <c r="AS2739" s="35"/>
      <c r="AT2739" s="35"/>
      <c r="AU2739" s="35"/>
      <c r="AV2739" s="35"/>
      <c r="AW2739" s="35"/>
      <c r="AX2739" s="35"/>
      <c r="AY2739" s="35"/>
      <c r="AZ2739" s="17">
        <f t="shared" ref="AZ2739" si="6171">AZ2738+1</f>
        <v>48755</v>
      </c>
      <c r="BA2739" s="216">
        <f t="shared" si="6092"/>
        <v>6</v>
      </c>
      <c r="BB2739" s="216">
        <f t="shared" ref="BB2739" si="6172">BB2738+1</f>
        <v>2734</v>
      </c>
      <c r="BC2739" s="16">
        <f t="shared" si="6094"/>
        <v>7.4904109589041097</v>
      </c>
      <c r="BD2739" s="16">
        <f>IF(Template!$F$7="Linear interpolation",LinInterp($AO$5:$AO$18,$AM$5:$AM$18,BC2739),CubicSpline($AO$5:$AO$18,$AM$5:$AM$18,BC2739))</f>
        <v>14.149092697171794</v>
      </c>
      <c r="BE2739" s="221">
        <f t="shared" ref="BE2739:BE2802" si="6173">(1+(BD2739/100))^BC2739</f>
        <v>2.6945880124297572</v>
      </c>
      <c r="BF2739" s="221">
        <f>BE2739/PRODUCT($BG$6:BG2738)</f>
        <v>1.0003627994578241</v>
      </c>
      <c r="BG2739" s="16">
        <f t="shared" si="6095"/>
        <v>1.0003627956457144</v>
      </c>
      <c r="BH2739" s="10">
        <f t="shared" si="6096"/>
        <v>13.242041068575517</v>
      </c>
      <c r="BI2739" s="90"/>
      <c r="BJ2739" s="17">
        <f t="shared" si="6079"/>
        <v>48732</v>
      </c>
      <c r="BK2739" s="16">
        <f t="shared" si="6072"/>
        <v>13.238711554476868</v>
      </c>
      <c r="BL2739" s="10">
        <f ca="1">IFERROR(AVERAGE(INDIRECT("BK"&amp;AC2739-Template!$F$10+1):INDIRECT("BK"&amp;AC2739)),0)</f>
        <v>13.236204537275931</v>
      </c>
      <c r="BM2739" s="35"/>
      <c r="BN2739" s="86"/>
      <c r="BO2739" s="35"/>
      <c r="BP2739" s="35"/>
      <c r="BQ2739" s="35"/>
      <c r="BR2739" s="35"/>
      <c r="BS2739" s="35"/>
      <c r="BT2739" s="35"/>
      <c r="BU2739" s="35"/>
      <c r="BV2739" s="35"/>
      <c r="BW2739" s="35"/>
      <c r="BX2739" s="35"/>
      <c r="BY2739" s="35"/>
      <c r="BZ2739" s="35"/>
      <c r="CA2739" s="35"/>
      <c r="CB2739" s="35"/>
      <c r="CC2739" s="35"/>
      <c r="CD2739" s="35"/>
      <c r="CE2739" s="35"/>
      <c r="CF2739" s="35"/>
      <c r="CG2739" s="35"/>
      <c r="CH2739" s="35"/>
    </row>
    <row r="2740" spans="1:86" ht="15.6" x14ac:dyDescent="0.3">
      <c r="A2740" s="35"/>
      <c r="B2740" s="86"/>
      <c r="C2740" s="35"/>
      <c r="D2740" s="35"/>
      <c r="E2740" s="35"/>
      <c r="F2740" s="35"/>
      <c r="G2740" s="35"/>
      <c r="H2740" s="35"/>
      <c r="I2740" s="35"/>
      <c r="J2740" s="35"/>
      <c r="K2740" s="35"/>
      <c r="L2740" s="35"/>
      <c r="M2740" s="35"/>
      <c r="N2740" s="35"/>
      <c r="O2740" s="35"/>
      <c r="P2740" s="35"/>
      <c r="Q2740" s="35"/>
      <c r="R2740" s="35"/>
      <c r="S2740" s="35"/>
      <c r="T2740" s="17">
        <f t="shared" si="6073"/>
        <v>48756</v>
      </c>
      <c r="U2740" s="216">
        <f t="shared" si="6066"/>
        <v>7</v>
      </c>
      <c r="V2740" s="216">
        <f t="shared" si="6073"/>
        <v>2735</v>
      </c>
      <c r="W2740" s="16">
        <f t="shared" si="6080"/>
        <v>7.493150684931507</v>
      </c>
      <c r="X2740" s="16" t="e">
        <f>IF(Template!$F$7="Linear interpolation",LinInterp($I$5:$I$22,$G$5:$G$22,W2740),CubicSpline($I$5:$I$22,$G$5:$G$22,W2740))</f>
        <v>#VALUE!</v>
      </c>
      <c r="Y2740" s="221" t="e">
        <f t="shared" si="6067"/>
        <v>#VALUE!</v>
      </c>
      <c r="Z2740" s="221" t="e">
        <f>Y2740/PRODUCT($AA$6:AA2739)</f>
        <v>#VALUE!</v>
      </c>
      <c r="AA2740" s="16" t="e">
        <f t="shared" si="6074"/>
        <v>#VALUE!</v>
      </c>
      <c r="AB2740" s="10" t="e">
        <f t="shared" si="6075"/>
        <v>#VALUE!</v>
      </c>
      <c r="AC2740" s="90">
        <f t="shared" si="6068"/>
        <v>2740</v>
      </c>
      <c r="AD2740" s="17">
        <f t="shared" si="6076"/>
        <v>48733</v>
      </c>
      <c r="AE2740" s="16" t="e">
        <f t="shared" si="6069"/>
        <v>#VALUE!</v>
      </c>
      <c r="AF2740" s="10">
        <f ca="1">IFERROR(AVERAGE(INDIRECT("AE"&amp;AC2740-Template!$F$10+1):INDIRECT("AE"&amp;AC2740)),0)</f>
        <v>0</v>
      </c>
      <c r="AG2740" s="35"/>
      <c r="AH2740" s="86"/>
      <c r="AI2740" s="35"/>
      <c r="AJ2740" s="35"/>
      <c r="AK2740" s="35"/>
      <c r="AL2740" s="35"/>
      <c r="AM2740" s="35"/>
      <c r="AN2740" s="35"/>
      <c r="AO2740" s="35"/>
      <c r="AP2740" s="35"/>
      <c r="AQ2740" s="35"/>
      <c r="AR2740" s="35"/>
      <c r="AS2740" s="35"/>
      <c r="AT2740" s="35"/>
      <c r="AU2740" s="35"/>
      <c r="AV2740" s="35"/>
      <c r="AW2740" s="35"/>
      <c r="AX2740" s="35"/>
      <c r="AY2740" s="35"/>
      <c r="AZ2740" s="17">
        <f t="shared" ref="AZ2740" si="6174">AZ2739+1</f>
        <v>48756</v>
      </c>
      <c r="BA2740" s="216">
        <f t="shared" si="6092"/>
        <v>7</v>
      </c>
      <c r="BB2740" s="216">
        <f t="shared" ref="BB2740" si="6175">BB2739+1</f>
        <v>2735</v>
      </c>
      <c r="BC2740" s="16">
        <f t="shared" si="6094"/>
        <v>7.493150684931507</v>
      </c>
      <c r="BD2740" s="16">
        <f>IF(Template!$F$7="Linear interpolation",LinInterp($AO$5:$AO$18,$AM$5:$AM$18,BC2740),CubicSpline($AO$5:$AO$18,$AM$5:$AM$18,BC2740))</f>
        <v>14.149095365305071</v>
      </c>
      <c r="BE2740" s="221">
        <f t="shared" si="6173"/>
        <v>2.6955656176924236</v>
      </c>
      <c r="BF2740" s="221">
        <f>BE2740/PRODUCT($BG$6:BG2739)</f>
        <v>1.0003628070525892</v>
      </c>
      <c r="BG2740" s="16">
        <f t="shared" si="6095"/>
        <v>1.0003627956457144</v>
      </c>
      <c r="BH2740" s="10">
        <f t="shared" si="6096"/>
        <v>13.242041068575517</v>
      </c>
      <c r="BI2740" s="90"/>
      <c r="BJ2740" s="17">
        <f t="shared" si="6079"/>
        <v>48733</v>
      </c>
      <c r="BK2740" s="16">
        <f t="shared" si="6072"/>
        <v>13.238873896887938</v>
      </c>
      <c r="BL2740" s="10">
        <f ca="1">IFERROR(AVERAGE(INDIRECT("BK"&amp;AC2740-Template!$F$10+1):INDIRECT("BK"&amp;AC2740)),0)</f>
        <v>13.23638163062988</v>
      </c>
      <c r="BM2740" s="35"/>
      <c r="BN2740" s="86"/>
      <c r="BO2740" s="35"/>
      <c r="BP2740" s="35"/>
      <c r="BQ2740" s="35"/>
      <c r="BR2740" s="35"/>
      <c r="BS2740" s="35"/>
      <c r="BT2740" s="35"/>
      <c r="BU2740" s="35"/>
      <c r="BV2740" s="35"/>
      <c r="BW2740" s="35"/>
      <c r="BX2740" s="35"/>
      <c r="BY2740" s="35"/>
      <c r="BZ2740" s="35"/>
      <c r="CA2740" s="35"/>
      <c r="CB2740" s="35"/>
      <c r="CC2740" s="35"/>
      <c r="CD2740" s="35"/>
      <c r="CE2740" s="35"/>
      <c r="CF2740" s="35"/>
      <c r="CG2740" s="35"/>
      <c r="CH2740" s="35"/>
    </row>
    <row r="2741" spans="1:86" ht="15.6" x14ac:dyDescent="0.3">
      <c r="A2741" s="35"/>
      <c r="B2741" s="86"/>
      <c r="C2741" s="35"/>
      <c r="D2741" s="35"/>
      <c r="E2741" s="35"/>
      <c r="F2741" s="35"/>
      <c r="G2741" s="35"/>
      <c r="H2741" s="35"/>
      <c r="I2741" s="35"/>
      <c r="J2741" s="35"/>
      <c r="K2741" s="35"/>
      <c r="L2741" s="35"/>
      <c r="M2741" s="35"/>
      <c r="N2741" s="35"/>
      <c r="O2741" s="35"/>
      <c r="P2741" s="35"/>
      <c r="Q2741" s="35"/>
      <c r="R2741" s="35"/>
      <c r="S2741" s="35"/>
      <c r="T2741" s="17">
        <f t="shared" si="6073"/>
        <v>48757</v>
      </c>
      <c r="U2741" s="216">
        <f t="shared" si="6066"/>
        <v>1</v>
      </c>
      <c r="V2741" s="216">
        <f t="shared" si="6073"/>
        <v>2736</v>
      </c>
      <c r="W2741" s="16">
        <f t="shared" si="6080"/>
        <v>7.4958904109589044</v>
      </c>
      <c r="X2741" s="16" t="e">
        <f>IF(Template!$F$7="Linear interpolation",LinInterp($I$5:$I$22,$G$5:$G$22,W2741),CubicSpline($I$5:$I$22,$G$5:$G$22,W2741))</f>
        <v>#VALUE!</v>
      </c>
      <c r="Y2741" s="221" t="e">
        <f t="shared" si="6067"/>
        <v>#VALUE!</v>
      </c>
      <c r="Z2741" s="221" t="e">
        <f>Y2741/PRODUCT($AA$6:AA2740)</f>
        <v>#VALUE!</v>
      </c>
      <c r="AA2741" s="16" t="e">
        <f t="shared" si="6074"/>
        <v>#VALUE!</v>
      </c>
      <c r="AB2741" s="10" t="e">
        <f t="shared" si="6075"/>
        <v>#VALUE!</v>
      </c>
      <c r="AC2741" s="90">
        <f t="shared" si="6068"/>
        <v>2741</v>
      </c>
      <c r="AD2741" s="17">
        <f t="shared" si="6076"/>
        <v>48734</v>
      </c>
      <c r="AE2741" s="16" t="e">
        <f t="shared" si="6069"/>
        <v>#VALUE!</v>
      </c>
      <c r="AF2741" s="10">
        <f ca="1">IFERROR(AVERAGE(INDIRECT("AE"&amp;AC2741-Template!$F$10+1):INDIRECT("AE"&amp;AC2741)),0)</f>
        <v>0</v>
      </c>
      <c r="AG2741" s="35"/>
      <c r="AH2741" s="86"/>
      <c r="AI2741" s="35"/>
      <c r="AJ2741" s="35"/>
      <c r="AK2741" s="35"/>
      <c r="AL2741" s="35"/>
      <c r="AM2741" s="35"/>
      <c r="AN2741" s="35"/>
      <c r="AO2741" s="35"/>
      <c r="AP2741" s="35"/>
      <c r="AQ2741" s="35"/>
      <c r="AR2741" s="35"/>
      <c r="AS2741" s="35"/>
      <c r="AT2741" s="35"/>
      <c r="AU2741" s="35"/>
      <c r="AV2741" s="35"/>
      <c r="AW2741" s="35"/>
      <c r="AX2741" s="35"/>
      <c r="AY2741" s="35"/>
      <c r="AZ2741" s="17">
        <f t="shared" ref="AZ2741" si="6176">AZ2740+1</f>
        <v>48757</v>
      </c>
      <c r="BA2741" s="216">
        <f t="shared" si="6092"/>
        <v>1</v>
      </c>
      <c r="BB2741" s="216">
        <f t="shared" ref="BB2741" si="6177">BB2740+1</f>
        <v>2736</v>
      </c>
      <c r="BC2741" s="16">
        <f t="shared" si="6094"/>
        <v>7.4958904109589044</v>
      </c>
      <c r="BD2741" s="16">
        <f>IF(Template!$F$7="Linear interpolation",LinInterp($AO$5:$AO$18,$AM$5:$AM$18,BC2741),CubicSpline($AO$5:$AO$18,$AM$5:$AM$18,BC2741))</f>
        <v>14.149098088621106</v>
      </c>
      <c r="BE2741" s="221">
        <f t="shared" si="6173"/>
        <v>2.6965435877503112</v>
      </c>
      <c r="BF2741" s="221">
        <f>BE2741/PRODUCT($BG$6:BG2740)</f>
        <v>1.0003628184005051</v>
      </c>
      <c r="BG2741" s="16">
        <f t="shared" si="6095"/>
        <v>1.0003628184005051</v>
      </c>
      <c r="BH2741" s="10">
        <f t="shared" si="6096"/>
        <v>13.242871618436736</v>
      </c>
      <c r="BI2741" s="90"/>
      <c r="BJ2741" s="17">
        <f t="shared" si="6079"/>
        <v>48734</v>
      </c>
      <c r="BK2741" s="16">
        <f t="shared" si="6072"/>
        <v>13.238873896887938</v>
      </c>
      <c r="BL2741" s="10">
        <f ca="1">IFERROR(AVERAGE(INDIRECT("BK"&amp;AC2741-Template!$F$10+1):INDIRECT("BK"&amp;AC2741)),0)</f>
        <v>13.23655233724838</v>
      </c>
      <c r="BM2741" s="35"/>
      <c r="BN2741" s="86"/>
      <c r="BO2741" s="35"/>
      <c r="BP2741" s="35"/>
      <c r="BQ2741" s="35"/>
      <c r="BR2741" s="35"/>
      <c r="BS2741" s="35"/>
      <c r="BT2741" s="35"/>
      <c r="BU2741" s="35"/>
      <c r="BV2741" s="35"/>
      <c r="BW2741" s="35"/>
      <c r="BX2741" s="35"/>
      <c r="BY2741" s="35"/>
      <c r="BZ2741" s="35"/>
      <c r="CA2741" s="35"/>
      <c r="CB2741" s="35"/>
      <c r="CC2741" s="35"/>
      <c r="CD2741" s="35"/>
      <c r="CE2741" s="35"/>
      <c r="CF2741" s="35"/>
      <c r="CG2741" s="35"/>
      <c r="CH2741" s="35"/>
    </row>
    <row r="2742" spans="1:86" ht="15.6" x14ac:dyDescent="0.3">
      <c r="A2742" s="35"/>
      <c r="B2742" s="86"/>
      <c r="C2742" s="35"/>
      <c r="D2742" s="35"/>
      <c r="E2742" s="35"/>
      <c r="F2742" s="35"/>
      <c r="G2742" s="35"/>
      <c r="H2742" s="35"/>
      <c r="I2742" s="35"/>
      <c r="J2742" s="35"/>
      <c r="K2742" s="35"/>
      <c r="L2742" s="35"/>
      <c r="M2742" s="35"/>
      <c r="N2742" s="35"/>
      <c r="O2742" s="35"/>
      <c r="P2742" s="35"/>
      <c r="Q2742" s="35"/>
      <c r="R2742" s="35"/>
      <c r="S2742" s="35"/>
      <c r="T2742" s="17">
        <f t="shared" si="6073"/>
        <v>48758</v>
      </c>
      <c r="U2742" s="216">
        <f t="shared" si="6066"/>
        <v>2</v>
      </c>
      <c r="V2742" s="216">
        <f t="shared" si="6073"/>
        <v>2737</v>
      </c>
      <c r="W2742" s="16">
        <f t="shared" si="6080"/>
        <v>7.4986301369863018</v>
      </c>
      <c r="X2742" s="16" t="e">
        <f>IF(Template!$F$7="Linear interpolation",LinInterp($I$5:$I$22,$G$5:$G$22,W2742),CubicSpline($I$5:$I$22,$G$5:$G$22,W2742))</f>
        <v>#VALUE!</v>
      </c>
      <c r="Y2742" s="221" t="e">
        <f t="shared" si="6067"/>
        <v>#VALUE!</v>
      </c>
      <c r="Z2742" s="221" t="e">
        <f>Y2742/PRODUCT($AA$6:AA2741)</f>
        <v>#VALUE!</v>
      </c>
      <c r="AA2742" s="16" t="e">
        <f t="shared" si="6074"/>
        <v>#VALUE!</v>
      </c>
      <c r="AB2742" s="10" t="e">
        <f t="shared" si="6075"/>
        <v>#VALUE!</v>
      </c>
      <c r="AC2742" s="90">
        <f t="shared" si="6068"/>
        <v>2742</v>
      </c>
      <c r="AD2742" s="17">
        <f t="shared" si="6076"/>
        <v>48735</v>
      </c>
      <c r="AE2742" s="16" t="e">
        <f t="shared" si="6069"/>
        <v>#VALUE!</v>
      </c>
      <c r="AF2742" s="10">
        <f ca="1">IFERROR(AVERAGE(INDIRECT("AE"&amp;AC2742-Template!$F$10+1):INDIRECT("AE"&amp;AC2742)),0)</f>
        <v>0</v>
      </c>
      <c r="AG2742" s="35"/>
      <c r="AH2742" s="86"/>
      <c r="AI2742" s="35"/>
      <c r="AJ2742" s="35"/>
      <c r="AK2742" s="35"/>
      <c r="AL2742" s="35"/>
      <c r="AM2742" s="35"/>
      <c r="AN2742" s="35"/>
      <c r="AO2742" s="35"/>
      <c r="AP2742" s="35"/>
      <c r="AQ2742" s="35"/>
      <c r="AR2742" s="35"/>
      <c r="AS2742" s="35"/>
      <c r="AT2742" s="35"/>
      <c r="AU2742" s="35"/>
      <c r="AV2742" s="35"/>
      <c r="AW2742" s="35"/>
      <c r="AX2742" s="35"/>
      <c r="AY2742" s="35"/>
      <c r="AZ2742" s="17">
        <f t="shared" ref="AZ2742" si="6178">AZ2741+1</f>
        <v>48758</v>
      </c>
      <c r="BA2742" s="216">
        <f t="shared" si="6092"/>
        <v>2</v>
      </c>
      <c r="BB2742" s="216">
        <f t="shared" ref="BB2742" si="6179">BB2741+1</f>
        <v>2737</v>
      </c>
      <c r="BC2742" s="16">
        <f t="shared" si="6094"/>
        <v>7.4986301369863018</v>
      </c>
      <c r="BD2742" s="16">
        <f>IF(Template!$F$7="Linear interpolation",LinInterp($AO$5:$AO$18,$AM$5:$AM$18,BC2742),CubicSpline($AO$5:$AO$18,$AM$5:$AM$18,BC2742))</f>
        <v>14.14910086660969</v>
      </c>
      <c r="BE2742" s="221">
        <f t="shared" si="6173"/>
        <v>2.6975219226634177</v>
      </c>
      <c r="BF2742" s="221">
        <f>BE2742/PRODUCT($BG$6:BG2741)</f>
        <v>1.0003628107172273</v>
      </c>
      <c r="BG2742" s="16">
        <f t="shared" si="6095"/>
        <v>1.0003628107172273</v>
      </c>
      <c r="BH2742" s="10">
        <f t="shared" si="6096"/>
        <v>13.242591178797337</v>
      </c>
      <c r="BI2742" s="90"/>
      <c r="BJ2742" s="17">
        <f t="shared" si="6079"/>
        <v>48735</v>
      </c>
      <c r="BK2742" s="16">
        <f t="shared" si="6072"/>
        <v>13.238873896887938</v>
      </c>
      <c r="BL2742" s="10">
        <f ca="1">IFERROR(AVERAGE(INDIRECT("BK"&amp;AC2742-Template!$F$10+1):INDIRECT("BK"&amp;AC2742)),0)</f>
        <v>13.236716689925455</v>
      </c>
      <c r="BM2742" s="35"/>
      <c r="BN2742" s="86"/>
      <c r="BO2742" s="35"/>
      <c r="BP2742" s="35"/>
      <c r="BQ2742" s="35"/>
      <c r="BR2742" s="35"/>
      <c r="BS2742" s="35"/>
      <c r="BT2742" s="35"/>
      <c r="BU2742" s="35"/>
      <c r="BV2742" s="35"/>
      <c r="BW2742" s="35"/>
      <c r="BX2742" s="35"/>
      <c r="BY2742" s="35"/>
      <c r="BZ2742" s="35"/>
      <c r="CA2742" s="35"/>
      <c r="CB2742" s="35"/>
      <c r="CC2742" s="35"/>
      <c r="CD2742" s="35"/>
      <c r="CE2742" s="35"/>
      <c r="CF2742" s="35"/>
      <c r="CG2742" s="35"/>
      <c r="CH2742" s="35"/>
    </row>
    <row r="2743" spans="1:86" ht="15.6" x14ac:dyDescent="0.3">
      <c r="A2743" s="35"/>
      <c r="B2743" s="86"/>
      <c r="C2743" s="35"/>
      <c r="D2743" s="35"/>
      <c r="E2743" s="35"/>
      <c r="F2743" s="35"/>
      <c r="G2743" s="35"/>
      <c r="H2743" s="35"/>
      <c r="I2743" s="35"/>
      <c r="J2743" s="35"/>
      <c r="K2743" s="35"/>
      <c r="L2743" s="35"/>
      <c r="M2743" s="35"/>
      <c r="N2743" s="35"/>
      <c r="O2743" s="35"/>
      <c r="P2743" s="35"/>
      <c r="Q2743" s="35"/>
      <c r="R2743" s="35"/>
      <c r="S2743" s="35"/>
      <c r="T2743" s="17">
        <f t="shared" si="6073"/>
        <v>48759</v>
      </c>
      <c r="U2743" s="216">
        <f t="shared" si="6066"/>
        <v>3</v>
      </c>
      <c r="V2743" s="216">
        <f t="shared" si="6073"/>
        <v>2738</v>
      </c>
      <c r="W2743" s="16">
        <f t="shared" si="6080"/>
        <v>7.5013698630136982</v>
      </c>
      <c r="X2743" s="16" t="e">
        <f>IF(Template!$F$7="Linear interpolation",LinInterp($I$5:$I$22,$G$5:$G$22,W2743),CubicSpline($I$5:$I$22,$G$5:$G$22,W2743))</f>
        <v>#VALUE!</v>
      </c>
      <c r="Y2743" s="221" t="e">
        <f t="shared" si="6067"/>
        <v>#VALUE!</v>
      </c>
      <c r="Z2743" s="221" t="e">
        <f>Y2743/PRODUCT($AA$6:AA2742)</f>
        <v>#VALUE!</v>
      </c>
      <c r="AA2743" s="16" t="e">
        <f t="shared" si="6074"/>
        <v>#VALUE!</v>
      </c>
      <c r="AB2743" s="10" t="e">
        <f t="shared" si="6075"/>
        <v>#VALUE!</v>
      </c>
      <c r="AC2743" s="90">
        <f t="shared" si="6068"/>
        <v>2743</v>
      </c>
      <c r="AD2743" s="17">
        <f t="shared" si="6076"/>
        <v>48736</v>
      </c>
      <c r="AE2743" s="16" t="e">
        <f t="shared" si="6069"/>
        <v>#VALUE!</v>
      </c>
      <c r="AF2743" s="10">
        <f ca="1">IFERROR(AVERAGE(INDIRECT("AE"&amp;AC2743-Template!$F$10+1):INDIRECT("AE"&amp;AC2743)),0)</f>
        <v>0</v>
      </c>
      <c r="AG2743" s="35"/>
      <c r="AH2743" s="86"/>
      <c r="AI2743" s="35"/>
      <c r="AJ2743" s="35"/>
      <c r="AK2743" s="35"/>
      <c r="AL2743" s="35"/>
      <c r="AM2743" s="35"/>
      <c r="AN2743" s="35"/>
      <c r="AO2743" s="35"/>
      <c r="AP2743" s="35"/>
      <c r="AQ2743" s="35"/>
      <c r="AR2743" s="35"/>
      <c r="AS2743" s="35"/>
      <c r="AT2743" s="35"/>
      <c r="AU2743" s="35"/>
      <c r="AV2743" s="35"/>
      <c r="AW2743" s="35"/>
      <c r="AX2743" s="35"/>
      <c r="AY2743" s="35"/>
      <c r="AZ2743" s="17">
        <f t="shared" ref="AZ2743" si="6180">AZ2742+1</f>
        <v>48759</v>
      </c>
      <c r="BA2743" s="216">
        <f t="shared" si="6092"/>
        <v>3</v>
      </c>
      <c r="BB2743" s="216">
        <f t="shared" ref="BB2743" si="6181">BB2742+1</f>
        <v>2738</v>
      </c>
      <c r="BC2743" s="16">
        <f t="shared" si="6094"/>
        <v>7.5013698630136982</v>
      </c>
      <c r="BD2743" s="16">
        <f>IF(Template!$F$7="Linear interpolation",LinInterp($AO$5:$AO$18,$AM$5:$AM$18,BC2743),CubicSpline($AO$5:$AO$18,$AM$5:$AM$18,BC2743))</f>
        <v>14.149103698760621</v>
      </c>
      <c r="BE2743" s="221">
        <f t="shared" si="6173"/>
        <v>2.6985006224915384</v>
      </c>
      <c r="BF2743" s="221">
        <f>BE2743/PRODUCT($BG$6:BG2742)</f>
        <v>1.0003628144112187</v>
      </c>
      <c r="BG2743" s="16">
        <f t="shared" si="6095"/>
        <v>1.0003628144112187</v>
      </c>
      <c r="BH2743" s="10">
        <f t="shared" si="6096"/>
        <v>13.242726009481064</v>
      </c>
      <c r="BI2743" s="90"/>
      <c r="BJ2743" s="17">
        <f t="shared" si="6079"/>
        <v>48736</v>
      </c>
      <c r="BK2743" s="16">
        <f t="shared" si="6072"/>
        <v>13.23983758532432</v>
      </c>
      <c r="BL2743" s="10">
        <f ca="1">IFERROR(AVERAGE(INDIRECT("BK"&amp;AC2743-Template!$F$10+1):INDIRECT("BK"&amp;AC2743)),0)</f>
        <v>13.23691316555041</v>
      </c>
      <c r="BM2743" s="35"/>
      <c r="BN2743" s="86"/>
      <c r="BO2743" s="35"/>
      <c r="BP2743" s="35"/>
      <c r="BQ2743" s="35"/>
      <c r="BR2743" s="35"/>
      <c r="BS2743" s="35"/>
      <c r="BT2743" s="35"/>
      <c r="BU2743" s="35"/>
      <c r="BV2743" s="35"/>
      <c r="BW2743" s="35"/>
      <c r="BX2743" s="35"/>
      <c r="BY2743" s="35"/>
      <c r="BZ2743" s="35"/>
      <c r="CA2743" s="35"/>
      <c r="CB2743" s="35"/>
      <c r="CC2743" s="35"/>
      <c r="CD2743" s="35"/>
      <c r="CE2743" s="35"/>
      <c r="CF2743" s="35"/>
      <c r="CG2743" s="35"/>
      <c r="CH2743" s="35"/>
    </row>
    <row r="2744" spans="1:86" ht="15.6" x14ac:dyDescent="0.3">
      <c r="A2744" s="35"/>
      <c r="B2744" s="86"/>
      <c r="C2744" s="35"/>
      <c r="D2744" s="35"/>
      <c r="E2744" s="35"/>
      <c r="F2744" s="35"/>
      <c r="G2744" s="35"/>
      <c r="H2744" s="35"/>
      <c r="I2744" s="35"/>
      <c r="J2744" s="35"/>
      <c r="K2744" s="35"/>
      <c r="L2744" s="35"/>
      <c r="M2744" s="35"/>
      <c r="N2744" s="35"/>
      <c r="O2744" s="35"/>
      <c r="P2744" s="35"/>
      <c r="Q2744" s="35"/>
      <c r="R2744" s="35"/>
      <c r="S2744" s="35"/>
      <c r="T2744" s="17">
        <f t="shared" si="6073"/>
        <v>48760</v>
      </c>
      <c r="U2744" s="216">
        <f t="shared" si="6066"/>
        <v>4</v>
      </c>
      <c r="V2744" s="216">
        <f t="shared" si="6073"/>
        <v>2739</v>
      </c>
      <c r="W2744" s="16">
        <f t="shared" si="6080"/>
        <v>7.5041095890410956</v>
      </c>
      <c r="X2744" s="16" t="e">
        <f>IF(Template!$F$7="Linear interpolation",LinInterp($I$5:$I$22,$G$5:$G$22,W2744),CubicSpline($I$5:$I$22,$G$5:$G$22,W2744))</f>
        <v>#VALUE!</v>
      </c>
      <c r="Y2744" s="221" t="e">
        <f t="shared" si="6067"/>
        <v>#VALUE!</v>
      </c>
      <c r="Z2744" s="221" t="e">
        <f>Y2744/PRODUCT($AA$6:AA2743)</f>
        <v>#VALUE!</v>
      </c>
      <c r="AA2744" s="16" t="e">
        <f t="shared" si="6074"/>
        <v>#VALUE!</v>
      </c>
      <c r="AB2744" s="10" t="e">
        <f t="shared" si="6075"/>
        <v>#VALUE!</v>
      </c>
      <c r="AC2744" s="90">
        <f t="shared" si="6068"/>
        <v>2744</v>
      </c>
      <c r="AD2744" s="17">
        <f t="shared" si="6076"/>
        <v>48737</v>
      </c>
      <c r="AE2744" s="16" t="e">
        <f t="shared" si="6069"/>
        <v>#VALUE!</v>
      </c>
      <c r="AF2744" s="10">
        <f ca="1">IFERROR(AVERAGE(INDIRECT("AE"&amp;AC2744-Template!$F$10+1):INDIRECT("AE"&amp;AC2744)),0)</f>
        <v>0</v>
      </c>
      <c r="AG2744" s="35"/>
      <c r="AH2744" s="86"/>
      <c r="AI2744" s="35"/>
      <c r="AJ2744" s="35"/>
      <c r="AK2744" s="35"/>
      <c r="AL2744" s="35"/>
      <c r="AM2744" s="35"/>
      <c r="AN2744" s="35"/>
      <c r="AO2744" s="35"/>
      <c r="AP2744" s="35"/>
      <c r="AQ2744" s="35"/>
      <c r="AR2744" s="35"/>
      <c r="AS2744" s="35"/>
      <c r="AT2744" s="35"/>
      <c r="AU2744" s="35"/>
      <c r="AV2744" s="35"/>
      <c r="AW2744" s="35"/>
      <c r="AX2744" s="35"/>
      <c r="AY2744" s="35"/>
      <c r="AZ2744" s="17">
        <f t="shared" ref="AZ2744" si="6182">AZ2743+1</f>
        <v>48760</v>
      </c>
      <c r="BA2744" s="216">
        <f t="shared" si="6092"/>
        <v>4</v>
      </c>
      <c r="BB2744" s="216">
        <f t="shared" ref="BB2744" si="6183">BB2743+1</f>
        <v>2739</v>
      </c>
      <c r="BC2744" s="16">
        <f t="shared" si="6094"/>
        <v>7.5041095890410956</v>
      </c>
      <c r="BD2744" s="16">
        <f>IF(Template!$F$7="Linear interpolation",LinInterp($AO$5:$AO$18,$AM$5:$AM$18,BC2744),CubicSpline($AO$5:$AO$18,$AM$5:$AM$18,BC2744))</f>
        <v>14.149106584563693</v>
      </c>
      <c r="BE2744" s="221">
        <f t="shared" si="6173"/>
        <v>2.6994796872942959</v>
      </c>
      <c r="BF2744" s="221">
        <f>BE2744/PRODUCT($BG$6:BG2743)</f>
        <v>1.0003628180755628</v>
      </c>
      <c r="BG2744" s="16">
        <f t="shared" si="6095"/>
        <v>1.0003628180755628</v>
      </c>
      <c r="BH2744" s="10">
        <f t="shared" si="6096"/>
        <v>13.242859758042957</v>
      </c>
      <c r="BI2744" s="90"/>
      <c r="BJ2744" s="17">
        <f t="shared" si="6079"/>
        <v>48737</v>
      </c>
      <c r="BK2744" s="16">
        <f t="shared" si="6072"/>
        <v>13.239512891238592</v>
      </c>
      <c r="BL2744" s="10">
        <f ca="1">IFERROR(AVERAGE(INDIRECT("BK"&amp;AC2744-Template!$F$10+1):INDIRECT("BK"&amp;AC2744)),0)</f>
        <v>13.237098818039174</v>
      </c>
      <c r="BM2744" s="35"/>
      <c r="BN2744" s="86"/>
      <c r="BO2744" s="35"/>
      <c r="BP2744" s="35"/>
      <c r="BQ2744" s="35"/>
      <c r="BR2744" s="35"/>
      <c r="BS2744" s="35"/>
      <c r="BT2744" s="35"/>
      <c r="BU2744" s="35"/>
      <c r="BV2744" s="35"/>
      <c r="BW2744" s="35"/>
      <c r="BX2744" s="35"/>
      <c r="BY2744" s="35"/>
      <c r="BZ2744" s="35"/>
      <c r="CA2744" s="35"/>
      <c r="CB2744" s="35"/>
      <c r="CC2744" s="35"/>
      <c r="CD2744" s="35"/>
      <c r="CE2744" s="35"/>
      <c r="CF2744" s="35"/>
      <c r="CG2744" s="35"/>
      <c r="CH2744" s="35"/>
    </row>
    <row r="2745" spans="1:86" ht="15.6" x14ac:dyDescent="0.3">
      <c r="A2745" s="35"/>
      <c r="B2745" s="86"/>
      <c r="C2745" s="35"/>
      <c r="D2745" s="35"/>
      <c r="E2745" s="35"/>
      <c r="F2745" s="35"/>
      <c r="G2745" s="35"/>
      <c r="H2745" s="35"/>
      <c r="I2745" s="35"/>
      <c r="J2745" s="35"/>
      <c r="K2745" s="35"/>
      <c r="L2745" s="35"/>
      <c r="M2745" s="35"/>
      <c r="N2745" s="35"/>
      <c r="O2745" s="35"/>
      <c r="P2745" s="35"/>
      <c r="Q2745" s="35"/>
      <c r="R2745" s="35"/>
      <c r="S2745" s="35"/>
      <c r="T2745" s="17">
        <f t="shared" si="6073"/>
        <v>48761</v>
      </c>
      <c r="U2745" s="216">
        <f t="shared" si="6066"/>
        <v>5</v>
      </c>
      <c r="V2745" s="216">
        <f t="shared" si="6073"/>
        <v>2740</v>
      </c>
      <c r="W2745" s="16">
        <f t="shared" si="6080"/>
        <v>7.506849315068493</v>
      </c>
      <c r="X2745" s="16" t="e">
        <f>IF(Template!$F$7="Linear interpolation",LinInterp($I$5:$I$22,$G$5:$G$22,W2745),CubicSpline($I$5:$I$22,$G$5:$G$22,W2745))</f>
        <v>#VALUE!</v>
      </c>
      <c r="Y2745" s="221" t="e">
        <f t="shared" si="6067"/>
        <v>#VALUE!</v>
      </c>
      <c r="Z2745" s="221" t="e">
        <f>Y2745/PRODUCT($AA$6:AA2744)</f>
        <v>#VALUE!</v>
      </c>
      <c r="AA2745" s="16" t="e">
        <f t="shared" si="6074"/>
        <v>#VALUE!</v>
      </c>
      <c r="AB2745" s="10" t="e">
        <f t="shared" si="6075"/>
        <v>#VALUE!</v>
      </c>
      <c r="AC2745" s="90">
        <f t="shared" si="6068"/>
        <v>2745</v>
      </c>
      <c r="AD2745" s="17">
        <f t="shared" si="6076"/>
        <v>48738</v>
      </c>
      <c r="AE2745" s="16" t="e">
        <f t="shared" si="6069"/>
        <v>#VALUE!</v>
      </c>
      <c r="AF2745" s="10">
        <f ca="1">IFERROR(AVERAGE(INDIRECT("AE"&amp;AC2745-Template!$F$10+1):INDIRECT("AE"&amp;AC2745)),0)</f>
        <v>0</v>
      </c>
      <c r="AG2745" s="35"/>
      <c r="AH2745" s="86"/>
      <c r="AI2745" s="35"/>
      <c r="AJ2745" s="35"/>
      <c r="AK2745" s="35"/>
      <c r="AL2745" s="35"/>
      <c r="AM2745" s="35"/>
      <c r="AN2745" s="35"/>
      <c r="AO2745" s="35"/>
      <c r="AP2745" s="35"/>
      <c r="AQ2745" s="35"/>
      <c r="AR2745" s="35"/>
      <c r="AS2745" s="35"/>
      <c r="AT2745" s="35"/>
      <c r="AU2745" s="35"/>
      <c r="AV2745" s="35"/>
      <c r="AW2745" s="35"/>
      <c r="AX2745" s="35"/>
      <c r="AY2745" s="35"/>
      <c r="AZ2745" s="17">
        <f t="shared" ref="AZ2745" si="6184">AZ2744+1</f>
        <v>48761</v>
      </c>
      <c r="BA2745" s="216">
        <f t="shared" si="6092"/>
        <v>5</v>
      </c>
      <c r="BB2745" s="216">
        <f t="shared" ref="BB2745" si="6185">BB2744+1</f>
        <v>2740</v>
      </c>
      <c r="BC2745" s="16">
        <f t="shared" si="6094"/>
        <v>7.506849315068493</v>
      </c>
      <c r="BD2745" s="16">
        <f>IF(Template!$F$7="Linear interpolation",LinInterp($AO$5:$AO$18,$AM$5:$AM$18,BC2745),CubicSpline($AO$5:$AO$18,$AM$5:$AM$18,BC2745))</f>
        <v>14.149109523508699</v>
      </c>
      <c r="BE2745" s="221">
        <f t="shared" si="6173"/>
        <v>2.7004591171310972</v>
      </c>
      <c r="BF2745" s="221">
        <f>BE2745/PRODUCT($BG$6:BG2744)</f>
        <v>1.0003628217102025</v>
      </c>
      <c r="BG2745" s="16">
        <f t="shared" si="6095"/>
        <v>1.0003628217102025</v>
      </c>
      <c r="BH2745" s="10">
        <f t="shared" si="6096"/>
        <v>13.242992422392019</v>
      </c>
      <c r="BI2745" s="90"/>
      <c r="BJ2745" s="17">
        <f t="shared" si="6079"/>
        <v>48738</v>
      </c>
      <c r="BK2745" s="16">
        <f t="shared" si="6072"/>
        <v>13.23967003688109</v>
      </c>
      <c r="BL2745" s="10">
        <f ca="1">IFERROR(AVERAGE(INDIRECT("BK"&amp;AC2745-Template!$F$10+1):INDIRECT("BK"&amp;AC2745)),0)</f>
        <v>13.237251913938689</v>
      </c>
      <c r="BM2745" s="35"/>
      <c r="BN2745" s="86"/>
      <c r="BO2745" s="35"/>
      <c r="BP2745" s="35"/>
      <c r="BQ2745" s="35"/>
      <c r="BR2745" s="35"/>
      <c r="BS2745" s="35"/>
      <c r="BT2745" s="35"/>
      <c r="BU2745" s="35"/>
      <c r="BV2745" s="35"/>
      <c r="BW2745" s="35"/>
      <c r="BX2745" s="35"/>
      <c r="BY2745" s="35"/>
      <c r="BZ2745" s="35"/>
      <c r="CA2745" s="35"/>
      <c r="CB2745" s="35"/>
      <c r="CC2745" s="35"/>
      <c r="CD2745" s="35"/>
      <c r="CE2745" s="35"/>
      <c r="CF2745" s="35"/>
      <c r="CG2745" s="35"/>
      <c r="CH2745" s="35"/>
    </row>
    <row r="2746" spans="1:86" ht="15.6" x14ac:dyDescent="0.3">
      <c r="A2746" s="35"/>
      <c r="B2746" s="86"/>
      <c r="C2746" s="35"/>
      <c r="D2746" s="35"/>
      <c r="E2746" s="35"/>
      <c r="F2746" s="35"/>
      <c r="G2746" s="35"/>
      <c r="H2746" s="35"/>
      <c r="I2746" s="35"/>
      <c r="J2746" s="35"/>
      <c r="K2746" s="35"/>
      <c r="L2746" s="35"/>
      <c r="M2746" s="35"/>
      <c r="N2746" s="35"/>
      <c r="O2746" s="35"/>
      <c r="P2746" s="35"/>
      <c r="Q2746" s="35"/>
      <c r="R2746" s="35"/>
      <c r="S2746" s="35"/>
      <c r="T2746" s="17">
        <f t="shared" si="6073"/>
        <v>48762</v>
      </c>
      <c r="U2746" s="216">
        <f t="shared" si="6066"/>
        <v>6</v>
      </c>
      <c r="V2746" s="216">
        <f t="shared" si="6073"/>
        <v>2741</v>
      </c>
      <c r="W2746" s="16">
        <f t="shared" si="6080"/>
        <v>7.5095890410958903</v>
      </c>
      <c r="X2746" s="16" t="e">
        <f>IF(Template!$F$7="Linear interpolation",LinInterp($I$5:$I$22,$G$5:$G$22,W2746),CubicSpline($I$5:$I$22,$G$5:$G$22,W2746))</f>
        <v>#VALUE!</v>
      </c>
      <c r="Y2746" s="221" t="e">
        <f t="shared" si="6067"/>
        <v>#VALUE!</v>
      </c>
      <c r="Z2746" s="221" t="e">
        <f>Y2746/PRODUCT($AA$6:AA2745)</f>
        <v>#VALUE!</v>
      </c>
      <c r="AA2746" s="16" t="e">
        <f t="shared" si="6074"/>
        <v>#VALUE!</v>
      </c>
      <c r="AB2746" s="10" t="e">
        <f t="shared" si="6075"/>
        <v>#VALUE!</v>
      </c>
      <c r="AC2746" s="90">
        <f t="shared" si="6068"/>
        <v>2746</v>
      </c>
      <c r="AD2746" s="17">
        <f t="shared" si="6076"/>
        <v>48739</v>
      </c>
      <c r="AE2746" s="16" t="e">
        <f t="shared" si="6069"/>
        <v>#VALUE!</v>
      </c>
      <c r="AF2746" s="10">
        <f ca="1">IFERROR(AVERAGE(INDIRECT("AE"&amp;AC2746-Template!$F$10+1):INDIRECT("AE"&amp;AC2746)),0)</f>
        <v>0</v>
      </c>
      <c r="AG2746" s="35"/>
      <c r="AH2746" s="86"/>
      <c r="AI2746" s="35"/>
      <c r="AJ2746" s="35"/>
      <c r="AK2746" s="35"/>
      <c r="AL2746" s="35"/>
      <c r="AM2746" s="35"/>
      <c r="AN2746" s="35"/>
      <c r="AO2746" s="35"/>
      <c r="AP2746" s="35"/>
      <c r="AQ2746" s="35"/>
      <c r="AR2746" s="35"/>
      <c r="AS2746" s="35"/>
      <c r="AT2746" s="35"/>
      <c r="AU2746" s="35"/>
      <c r="AV2746" s="35"/>
      <c r="AW2746" s="35"/>
      <c r="AX2746" s="35"/>
      <c r="AY2746" s="35"/>
      <c r="AZ2746" s="17">
        <f t="shared" ref="AZ2746" si="6186">AZ2745+1</f>
        <v>48762</v>
      </c>
      <c r="BA2746" s="216">
        <f t="shared" si="6092"/>
        <v>6</v>
      </c>
      <c r="BB2746" s="216">
        <f t="shared" ref="BB2746" si="6187">BB2745+1</f>
        <v>2741</v>
      </c>
      <c r="BC2746" s="16">
        <f t="shared" si="6094"/>
        <v>7.5095890410958903</v>
      </c>
      <c r="BD2746" s="16">
        <f>IF(Template!$F$7="Linear interpolation",LinInterp($AO$5:$AO$18,$AM$5:$AM$18,BC2746),CubicSpline($AO$5:$AO$18,$AM$5:$AM$18,BC2746))</f>
        <v>14.149112515085433</v>
      </c>
      <c r="BE2746" s="221">
        <f t="shared" si="6173"/>
        <v>2.701438912061171</v>
      </c>
      <c r="BF2746" s="221">
        <f>BE2746/PRODUCT($BG$6:BG2745)</f>
        <v>1.0003628253150949</v>
      </c>
      <c r="BG2746" s="16">
        <f t="shared" si="6095"/>
        <v>1.0003628217102025</v>
      </c>
      <c r="BH2746" s="10">
        <f t="shared" si="6096"/>
        <v>13.242992422392019</v>
      </c>
      <c r="BI2746" s="90"/>
      <c r="BJ2746" s="17">
        <f t="shared" si="6079"/>
        <v>48739</v>
      </c>
      <c r="BK2746" s="16">
        <f t="shared" si="6072"/>
        <v>13.239826137869448</v>
      </c>
      <c r="BL2746" s="10">
        <f ca="1">IFERROR(AVERAGE(INDIRECT("BK"&amp;AC2746-Template!$F$10+1):INDIRECT("BK"&amp;AC2746)),0)</f>
        <v>13.237422921380723</v>
      </c>
      <c r="BM2746" s="35"/>
      <c r="BN2746" s="86"/>
      <c r="BO2746" s="35"/>
      <c r="BP2746" s="35"/>
      <c r="BQ2746" s="35"/>
      <c r="BR2746" s="35"/>
      <c r="BS2746" s="35"/>
      <c r="BT2746" s="35"/>
      <c r="BU2746" s="35"/>
      <c r="BV2746" s="35"/>
      <c r="BW2746" s="35"/>
      <c r="BX2746" s="35"/>
      <c r="BY2746" s="35"/>
      <c r="BZ2746" s="35"/>
      <c r="CA2746" s="35"/>
      <c r="CB2746" s="35"/>
      <c r="CC2746" s="35"/>
      <c r="CD2746" s="35"/>
      <c r="CE2746" s="35"/>
      <c r="CF2746" s="35"/>
      <c r="CG2746" s="35"/>
      <c r="CH2746" s="35"/>
    </row>
    <row r="2747" spans="1:86" ht="15.6" x14ac:dyDescent="0.3">
      <c r="A2747" s="35"/>
      <c r="B2747" s="86"/>
      <c r="C2747" s="35"/>
      <c r="D2747" s="35"/>
      <c r="E2747" s="35"/>
      <c r="F2747" s="35"/>
      <c r="G2747" s="35"/>
      <c r="H2747" s="35"/>
      <c r="I2747" s="35"/>
      <c r="J2747" s="35"/>
      <c r="K2747" s="35"/>
      <c r="L2747" s="35"/>
      <c r="M2747" s="35"/>
      <c r="N2747" s="35"/>
      <c r="O2747" s="35"/>
      <c r="P2747" s="35"/>
      <c r="Q2747" s="35"/>
      <c r="R2747" s="35"/>
      <c r="S2747" s="35"/>
      <c r="T2747" s="17">
        <f t="shared" si="6073"/>
        <v>48763</v>
      </c>
      <c r="U2747" s="216">
        <f t="shared" si="6066"/>
        <v>7</v>
      </c>
      <c r="V2747" s="216">
        <f t="shared" si="6073"/>
        <v>2742</v>
      </c>
      <c r="W2747" s="16">
        <f t="shared" si="6080"/>
        <v>7.5123287671232877</v>
      </c>
      <c r="X2747" s="16" t="e">
        <f>IF(Template!$F$7="Linear interpolation",LinInterp($I$5:$I$22,$G$5:$G$22,W2747),CubicSpline($I$5:$I$22,$G$5:$G$22,W2747))</f>
        <v>#VALUE!</v>
      </c>
      <c r="Y2747" s="221" t="e">
        <f t="shared" si="6067"/>
        <v>#VALUE!</v>
      </c>
      <c r="Z2747" s="221" t="e">
        <f>Y2747/PRODUCT($AA$6:AA2746)</f>
        <v>#VALUE!</v>
      </c>
      <c r="AA2747" s="16" t="e">
        <f t="shared" si="6074"/>
        <v>#VALUE!</v>
      </c>
      <c r="AB2747" s="10" t="e">
        <f t="shared" si="6075"/>
        <v>#VALUE!</v>
      </c>
      <c r="AC2747" s="90">
        <f t="shared" si="6068"/>
        <v>2747</v>
      </c>
      <c r="AD2747" s="17">
        <f t="shared" si="6076"/>
        <v>48740</v>
      </c>
      <c r="AE2747" s="16" t="e">
        <f t="shared" si="6069"/>
        <v>#VALUE!</v>
      </c>
      <c r="AF2747" s="10">
        <f ca="1">IFERROR(AVERAGE(INDIRECT("AE"&amp;AC2747-Template!$F$10+1):INDIRECT("AE"&amp;AC2747)),0)</f>
        <v>0</v>
      </c>
      <c r="AG2747" s="35"/>
      <c r="AH2747" s="86"/>
      <c r="AI2747" s="35"/>
      <c r="AJ2747" s="35"/>
      <c r="AK2747" s="35"/>
      <c r="AL2747" s="35"/>
      <c r="AM2747" s="35"/>
      <c r="AN2747" s="35"/>
      <c r="AO2747" s="35"/>
      <c r="AP2747" s="35"/>
      <c r="AQ2747" s="35"/>
      <c r="AR2747" s="35"/>
      <c r="AS2747" s="35"/>
      <c r="AT2747" s="35"/>
      <c r="AU2747" s="35"/>
      <c r="AV2747" s="35"/>
      <c r="AW2747" s="35"/>
      <c r="AX2747" s="35"/>
      <c r="AY2747" s="35"/>
      <c r="AZ2747" s="17">
        <f t="shared" ref="AZ2747" si="6188">AZ2746+1</f>
        <v>48763</v>
      </c>
      <c r="BA2747" s="216">
        <f t="shared" si="6092"/>
        <v>7</v>
      </c>
      <c r="BB2747" s="216">
        <f t="shared" ref="BB2747" si="6189">BB2746+1</f>
        <v>2742</v>
      </c>
      <c r="BC2747" s="16">
        <f t="shared" si="6094"/>
        <v>7.5123287671232877</v>
      </c>
      <c r="BD2747" s="16">
        <f>IF(Template!$F$7="Linear interpolation",LinInterp($AO$5:$AO$18,$AM$5:$AM$18,BC2747),CubicSpline($AO$5:$AO$18,$AM$5:$AM$18,BC2747))</f>
        <v>14.149115558783691</v>
      </c>
      <c r="BE2747" s="221">
        <f t="shared" si="6173"/>
        <v>2.7024190721435399</v>
      </c>
      <c r="BF2747" s="221">
        <f>BE2747/PRODUCT($BG$6:BG2746)</f>
        <v>1.0003628324950786</v>
      </c>
      <c r="BG2747" s="16">
        <f t="shared" si="6095"/>
        <v>1.0003628217102025</v>
      </c>
      <c r="BH2747" s="10">
        <f t="shared" si="6096"/>
        <v>13.242992422392019</v>
      </c>
      <c r="BI2747" s="90"/>
      <c r="BJ2747" s="17">
        <f t="shared" si="6079"/>
        <v>48740</v>
      </c>
      <c r="BK2747" s="16">
        <f t="shared" si="6072"/>
        <v>13.239981192323391</v>
      </c>
      <c r="BL2747" s="10">
        <f ca="1">IFERROR(AVERAGE(INDIRECT("BK"&amp;AC2747-Template!$F$10+1):INDIRECT("BK"&amp;AC2747)),0)</f>
        <v>13.237592908245574</v>
      </c>
      <c r="BM2747" s="35"/>
      <c r="BN2747" s="86"/>
      <c r="BO2747" s="35"/>
      <c r="BP2747" s="35"/>
      <c r="BQ2747" s="35"/>
      <c r="BR2747" s="35"/>
      <c r="BS2747" s="35"/>
      <c r="BT2747" s="35"/>
      <c r="BU2747" s="35"/>
      <c r="BV2747" s="35"/>
      <c r="BW2747" s="35"/>
      <c r="BX2747" s="35"/>
      <c r="BY2747" s="35"/>
      <c r="BZ2747" s="35"/>
      <c r="CA2747" s="35"/>
      <c r="CB2747" s="35"/>
      <c r="CC2747" s="35"/>
      <c r="CD2747" s="35"/>
      <c r="CE2747" s="35"/>
      <c r="CF2747" s="35"/>
      <c r="CG2747" s="35"/>
      <c r="CH2747" s="35"/>
    </row>
    <row r="2748" spans="1:86" ht="15.6" x14ac:dyDescent="0.3">
      <c r="A2748" s="35"/>
      <c r="B2748" s="86"/>
      <c r="C2748" s="35"/>
      <c r="D2748" s="35"/>
      <c r="E2748" s="35"/>
      <c r="F2748" s="35"/>
      <c r="G2748" s="35"/>
      <c r="H2748" s="35"/>
      <c r="I2748" s="35"/>
      <c r="J2748" s="35"/>
      <c r="K2748" s="35"/>
      <c r="L2748" s="35"/>
      <c r="M2748" s="35"/>
      <c r="N2748" s="35"/>
      <c r="O2748" s="35"/>
      <c r="P2748" s="35"/>
      <c r="Q2748" s="35"/>
      <c r="R2748" s="35"/>
      <c r="S2748" s="35"/>
      <c r="T2748" s="17">
        <f t="shared" si="6073"/>
        <v>48764</v>
      </c>
      <c r="U2748" s="216">
        <f t="shared" si="6066"/>
        <v>1</v>
      </c>
      <c r="V2748" s="216">
        <f t="shared" si="6073"/>
        <v>2743</v>
      </c>
      <c r="W2748" s="16">
        <f t="shared" si="6080"/>
        <v>7.515068493150685</v>
      </c>
      <c r="X2748" s="16" t="e">
        <f>IF(Template!$F$7="Linear interpolation",LinInterp($I$5:$I$22,$G$5:$G$22,W2748),CubicSpline($I$5:$I$22,$G$5:$G$22,W2748))</f>
        <v>#VALUE!</v>
      </c>
      <c r="Y2748" s="221" t="e">
        <f t="shared" si="6067"/>
        <v>#VALUE!</v>
      </c>
      <c r="Z2748" s="221" t="e">
        <f>Y2748/PRODUCT($AA$6:AA2747)</f>
        <v>#VALUE!</v>
      </c>
      <c r="AA2748" s="16" t="e">
        <f t="shared" si="6074"/>
        <v>#VALUE!</v>
      </c>
      <c r="AB2748" s="10" t="e">
        <f t="shared" si="6075"/>
        <v>#VALUE!</v>
      </c>
      <c r="AC2748" s="90">
        <f t="shared" si="6068"/>
        <v>2748</v>
      </c>
      <c r="AD2748" s="17">
        <f t="shared" si="6076"/>
        <v>48741</v>
      </c>
      <c r="AE2748" s="16" t="e">
        <f t="shared" si="6069"/>
        <v>#VALUE!</v>
      </c>
      <c r="AF2748" s="10">
        <f ca="1">IFERROR(AVERAGE(INDIRECT("AE"&amp;AC2748-Template!$F$10+1):INDIRECT("AE"&amp;AC2748)),0)</f>
        <v>0</v>
      </c>
      <c r="AG2748" s="35"/>
      <c r="AH2748" s="86"/>
      <c r="AI2748" s="35"/>
      <c r="AJ2748" s="35"/>
      <c r="AK2748" s="35"/>
      <c r="AL2748" s="35"/>
      <c r="AM2748" s="35"/>
      <c r="AN2748" s="35"/>
      <c r="AO2748" s="35"/>
      <c r="AP2748" s="35"/>
      <c r="AQ2748" s="35"/>
      <c r="AR2748" s="35"/>
      <c r="AS2748" s="35"/>
      <c r="AT2748" s="35"/>
      <c r="AU2748" s="35"/>
      <c r="AV2748" s="35"/>
      <c r="AW2748" s="35"/>
      <c r="AX2748" s="35"/>
      <c r="AY2748" s="35"/>
      <c r="AZ2748" s="17">
        <f t="shared" ref="AZ2748" si="6190">AZ2747+1</f>
        <v>48764</v>
      </c>
      <c r="BA2748" s="216">
        <f t="shared" si="6092"/>
        <v>1</v>
      </c>
      <c r="BB2748" s="216">
        <f t="shared" ref="BB2748" si="6191">BB2747+1</f>
        <v>2743</v>
      </c>
      <c r="BC2748" s="16">
        <f t="shared" si="6094"/>
        <v>7.515068493150685</v>
      </c>
      <c r="BD2748" s="16">
        <f>IF(Template!$F$7="Linear interpolation",LinInterp($AO$5:$AO$18,$AM$5:$AM$18,BC2748),CubicSpline($AO$5:$AO$18,$AM$5:$AM$18,BC2748))</f>
        <v>14.149118654093266</v>
      </c>
      <c r="BE2748" s="221">
        <f t="shared" si="6173"/>
        <v>2.7033995974370439</v>
      </c>
      <c r="BF2748" s="221">
        <f>BE2748/PRODUCT($BG$6:BG2747)</f>
        <v>1.0003628432203084</v>
      </c>
      <c r="BG2748" s="16">
        <f t="shared" si="6095"/>
        <v>1.0003628432203084</v>
      </c>
      <c r="BH2748" s="10">
        <f t="shared" si="6096"/>
        <v>13.243777541258051</v>
      </c>
      <c r="BI2748" s="90"/>
      <c r="BJ2748" s="17">
        <f t="shared" si="6079"/>
        <v>48741</v>
      </c>
      <c r="BK2748" s="16">
        <f t="shared" si="6072"/>
        <v>13.239981192323391</v>
      </c>
      <c r="BL2748" s="10">
        <f ca="1">IFERROR(AVERAGE(INDIRECT("BK"&amp;AC2748-Template!$F$10+1):INDIRECT("BK"&amp;AC2748)),0)</f>
        <v>13.237756739203427</v>
      </c>
      <c r="BM2748" s="35"/>
      <c r="BN2748" s="86"/>
      <c r="BO2748" s="35"/>
      <c r="BP2748" s="35"/>
      <c r="BQ2748" s="35"/>
      <c r="BR2748" s="35"/>
      <c r="BS2748" s="35"/>
      <c r="BT2748" s="35"/>
      <c r="BU2748" s="35"/>
      <c r="BV2748" s="35"/>
      <c r="BW2748" s="35"/>
      <c r="BX2748" s="35"/>
      <c r="BY2748" s="35"/>
      <c r="BZ2748" s="35"/>
      <c r="CA2748" s="35"/>
      <c r="CB2748" s="35"/>
      <c r="CC2748" s="35"/>
      <c r="CD2748" s="35"/>
      <c r="CE2748" s="35"/>
      <c r="CF2748" s="35"/>
      <c r="CG2748" s="35"/>
      <c r="CH2748" s="35"/>
    </row>
    <row r="2749" spans="1:86" ht="15.6" x14ac:dyDescent="0.3">
      <c r="A2749" s="35"/>
      <c r="B2749" s="86"/>
      <c r="C2749" s="35"/>
      <c r="D2749" s="35"/>
      <c r="E2749" s="35"/>
      <c r="F2749" s="35"/>
      <c r="G2749" s="35"/>
      <c r="H2749" s="35"/>
      <c r="I2749" s="35"/>
      <c r="J2749" s="35"/>
      <c r="K2749" s="35"/>
      <c r="L2749" s="35"/>
      <c r="M2749" s="35"/>
      <c r="N2749" s="35"/>
      <c r="O2749" s="35"/>
      <c r="P2749" s="35"/>
      <c r="Q2749" s="35"/>
      <c r="R2749" s="35"/>
      <c r="S2749" s="35"/>
      <c r="T2749" s="17">
        <f t="shared" si="6073"/>
        <v>48765</v>
      </c>
      <c r="U2749" s="216">
        <f t="shared" si="6066"/>
        <v>2</v>
      </c>
      <c r="V2749" s="216">
        <f t="shared" si="6073"/>
        <v>2744</v>
      </c>
      <c r="W2749" s="16">
        <f t="shared" si="6080"/>
        <v>7.5178082191780824</v>
      </c>
      <c r="X2749" s="16" t="e">
        <f>IF(Template!$F$7="Linear interpolation",LinInterp($I$5:$I$22,$G$5:$G$22,W2749),CubicSpline($I$5:$I$22,$G$5:$G$22,W2749))</f>
        <v>#VALUE!</v>
      </c>
      <c r="Y2749" s="221" t="e">
        <f t="shared" si="6067"/>
        <v>#VALUE!</v>
      </c>
      <c r="Z2749" s="221" t="e">
        <f>Y2749/PRODUCT($AA$6:AA2748)</f>
        <v>#VALUE!</v>
      </c>
      <c r="AA2749" s="16" t="e">
        <f t="shared" si="6074"/>
        <v>#VALUE!</v>
      </c>
      <c r="AB2749" s="10" t="e">
        <f t="shared" si="6075"/>
        <v>#VALUE!</v>
      </c>
      <c r="AC2749" s="90">
        <f t="shared" si="6068"/>
        <v>2749</v>
      </c>
      <c r="AD2749" s="17">
        <f t="shared" si="6076"/>
        <v>48742</v>
      </c>
      <c r="AE2749" s="16" t="e">
        <f t="shared" si="6069"/>
        <v>#VALUE!</v>
      </c>
      <c r="AF2749" s="10">
        <f ca="1">IFERROR(AVERAGE(INDIRECT("AE"&amp;AC2749-Template!$F$10+1):INDIRECT("AE"&amp;AC2749)),0)</f>
        <v>0</v>
      </c>
      <c r="AG2749" s="35"/>
      <c r="AH2749" s="86"/>
      <c r="AI2749" s="35"/>
      <c r="AJ2749" s="35"/>
      <c r="AK2749" s="35"/>
      <c r="AL2749" s="35"/>
      <c r="AM2749" s="35"/>
      <c r="AN2749" s="35"/>
      <c r="AO2749" s="35"/>
      <c r="AP2749" s="35"/>
      <c r="AQ2749" s="35"/>
      <c r="AR2749" s="35"/>
      <c r="AS2749" s="35"/>
      <c r="AT2749" s="35"/>
      <c r="AU2749" s="35"/>
      <c r="AV2749" s="35"/>
      <c r="AW2749" s="35"/>
      <c r="AX2749" s="35"/>
      <c r="AY2749" s="35"/>
      <c r="AZ2749" s="17">
        <f t="shared" ref="AZ2749" si="6192">AZ2748+1</f>
        <v>48765</v>
      </c>
      <c r="BA2749" s="216">
        <f t="shared" si="6092"/>
        <v>2</v>
      </c>
      <c r="BB2749" s="216">
        <f t="shared" ref="BB2749" si="6193">BB2748+1</f>
        <v>2744</v>
      </c>
      <c r="BC2749" s="16">
        <f t="shared" si="6094"/>
        <v>7.5178082191780824</v>
      </c>
      <c r="BD2749" s="16">
        <f>IF(Template!$F$7="Linear interpolation",LinInterp($AO$5:$AO$18,$AM$5:$AM$18,BC2749),CubicSpline($AO$5:$AO$18,$AM$5:$AM$18,BC2749))</f>
        <v>14.149121800503956</v>
      </c>
      <c r="BE2749" s="221">
        <f t="shared" si="6173"/>
        <v>2.7043804880003166</v>
      </c>
      <c r="BF2749" s="221">
        <f>BE2749/PRODUCT($BG$6:BG2748)</f>
        <v>1.0003628359507795</v>
      </c>
      <c r="BG2749" s="16">
        <f t="shared" si="6095"/>
        <v>1.0003628359507795</v>
      </c>
      <c r="BH2749" s="10">
        <f t="shared" si="6096"/>
        <v>13.243512203450326</v>
      </c>
      <c r="BI2749" s="90"/>
      <c r="BJ2749" s="17">
        <f t="shared" si="6079"/>
        <v>48742</v>
      </c>
      <c r="BK2749" s="16">
        <f t="shared" si="6072"/>
        <v>13.239981192323391</v>
      </c>
      <c r="BL2749" s="10">
        <f ca="1">IFERROR(AVERAGE(INDIRECT("BK"&amp;AC2749-Template!$F$10+1):INDIRECT("BK"&amp;AC2749)),0)</f>
        <v>13.237914447469205</v>
      </c>
      <c r="BM2749" s="35"/>
      <c r="BN2749" s="86"/>
      <c r="BO2749" s="35"/>
      <c r="BP2749" s="35"/>
      <c r="BQ2749" s="35"/>
      <c r="BR2749" s="35"/>
      <c r="BS2749" s="35"/>
      <c r="BT2749" s="35"/>
      <c r="BU2749" s="35"/>
      <c r="BV2749" s="35"/>
      <c r="BW2749" s="35"/>
      <c r="BX2749" s="35"/>
      <c r="BY2749" s="35"/>
      <c r="BZ2749" s="35"/>
      <c r="CA2749" s="35"/>
      <c r="CB2749" s="35"/>
      <c r="CC2749" s="35"/>
      <c r="CD2749" s="35"/>
      <c r="CE2749" s="35"/>
      <c r="CF2749" s="35"/>
      <c r="CG2749" s="35"/>
      <c r="CH2749" s="35"/>
    </row>
    <row r="2750" spans="1:86" ht="15.6" x14ac:dyDescent="0.3">
      <c r="A2750" s="35"/>
      <c r="B2750" s="86"/>
      <c r="C2750" s="35"/>
      <c r="D2750" s="35"/>
      <c r="E2750" s="35"/>
      <c r="F2750" s="35"/>
      <c r="G2750" s="35"/>
      <c r="H2750" s="35"/>
      <c r="I2750" s="35"/>
      <c r="J2750" s="35"/>
      <c r="K2750" s="35"/>
      <c r="L2750" s="35"/>
      <c r="M2750" s="35"/>
      <c r="N2750" s="35"/>
      <c r="O2750" s="35"/>
      <c r="P2750" s="35"/>
      <c r="Q2750" s="35"/>
      <c r="R2750" s="35"/>
      <c r="S2750" s="35"/>
      <c r="T2750" s="17">
        <f t="shared" si="6073"/>
        <v>48766</v>
      </c>
      <c r="U2750" s="216">
        <f t="shared" si="6066"/>
        <v>3</v>
      </c>
      <c r="V2750" s="216">
        <f t="shared" si="6073"/>
        <v>2745</v>
      </c>
      <c r="W2750" s="16">
        <f t="shared" si="6080"/>
        <v>7.5205479452054798</v>
      </c>
      <c r="X2750" s="16" t="e">
        <f>IF(Template!$F$7="Linear interpolation",LinInterp($I$5:$I$22,$G$5:$G$22,W2750),CubicSpline($I$5:$I$22,$G$5:$G$22,W2750))</f>
        <v>#VALUE!</v>
      </c>
      <c r="Y2750" s="221" t="e">
        <f t="shared" si="6067"/>
        <v>#VALUE!</v>
      </c>
      <c r="Z2750" s="221" t="e">
        <f>Y2750/PRODUCT($AA$6:AA2749)</f>
        <v>#VALUE!</v>
      </c>
      <c r="AA2750" s="16" t="e">
        <f t="shared" si="6074"/>
        <v>#VALUE!</v>
      </c>
      <c r="AB2750" s="10" t="e">
        <f t="shared" si="6075"/>
        <v>#VALUE!</v>
      </c>
      <c r="AC2750" s="90">
        <f t="shared" si="6068"/>
        <v>2750</v>
      </c>
      <c r="AD2750" s="17">
        <f t="shared" si="6076"/>
        <v>48743</v>
      </c>
      <c r="AE2750" s="16" t="e">
        <f t="shared" si="6069"/>
        <v>#VALUE!</v>
      </c>
      <c r="AF2750" s="10">
        <f ca="1">IFERROR(AVERAGE(INDIRECT("AE"&amp;AC2750-Template!$F$10+1):INDIRECT("AE"&amp;AC2750)),0)</f>
        <v>0</v>
      </c>
      <c r="AG2750" s="35"/>
      <c r="AH2750" s="86"/>
      <c r="AI2750" s="35"/>
      <c r="AJ2750" s="35"/>
      <c r="AK2750" s="35"/>
      <c r="AL2750" s="35"/>
      <c r="AM2750" s="35"/>
      <c r="AN2750" s="35"/>
      <c r="AO2750" s="35"/>
      <c r="AP2750" s="35"/>
      <c r="AQ2750" s="35"/>
      <c r="AR2750" s="35"/>
      <c r="AS2750" s="35"/>
      <c r="AT2750" s="35"/>
      <c r="AU2750" s="35"/>
      <c r="AV2750" s="35"/>
      <c r="AW2750" s="35"/>
      <c r="AX2750" s="35"/>
      <c r="AY2750" s="35"/>
      <c r="AZ2750" s="17">
        <f t="shared" ref="AZ2750" si="6194">AZ2749+1</f>
        <v>48766</v>
      </c>
      <c r="BA2750" s="216">
        <f t="shared" si="6092"/>
        <v>3</v>
      </c>
      <c r="BB2750" s="216">
        <f t="shared" ref="BB2750" si="6195">BB2749+1</f>
        <v>2745</v>
      </c>
      <c r="BC2750" s="16">
        <f t="shared" si="6094"/>
        <v>7.5205479452054798</v>
      </c>
      <c r="BD2750" s="16">
        <f>IF(Template!$F$7="Linear interpolation",LinInterp($AO$5:$AO$18,$AM$5:$AM$18,BC2750),CubicSpline($AO$5:$AO$18,$AM$5:$AM$18,BC2750))</f>
        <v>14.149124997505551</v>
      </c>
      <c r="BE2750" s="221">
        <f t="shared" si="6173"/>
        <v>2.7053617438918036</v>
      </c>
      <c r="BF2750" s="221">
        <f>BE2750/PRODUCT($BG$6:BG2749)</f>
        <v>1.0003628394361819</v>
      </c>
      <c r="BG2750" s="16">
        <f t="shared" si="6095"/>
        <v>1.0003628394361819</v>
      </c>
      <c r="BH2750" s="10">
        <f t="shared" si="6096"/>
        <v>13.243639420638331</v>
      </c>
      <c r="BI2750" s="90"/>
      <c r="BJ2750" s="17">
        <f t="shared" si="6079"/>
        <v>48743</v>
      </c>
      <c r="BK2750" s="16">
        <f t="shared" si="6072"/>
        <v>13.240901027014363</v>
      </c>
      <c r="BL2750" s="10">
        <f ca="1">IFERROR(AVERAGE(INDIRECT("BK"&amp;AC2750-Template!$F$10+1):INDIRECT("BK"&amp;AC2750)),0)</f>
        <v>13.238102816891352</v>
      </c>
      <c r="BM2750" s="35"/>
      <c r="BN2750" s="86"/>
      <c r="BO2750" s="35"/>
      <c r="BP2750" s="35"/>
      <c r="BQ2750" s="35"/>
      <c r="BR2750" s="35"/>
      <c r="BS2750" s="35"/>
      <c r="BT2750" s="35"/>
      <c r="BU2750" s="35"/>
      <c r="BV2750" s="35"/>
      <c r="BW2750" s="35"/>
      <c r="BX2750" s="35"/>
      <c r="BY2750" s="35"/>
      <c r="BZ2750" s="35"/>
      <c r="CA2750" s="35"/>
      <c r="CB2750" s="35"/>
      <c r="CC2750" s="35"/>
      <c r="CD2750" s="35"/>
      <c r="CE2750" s="35"/>
      <c r="CF2750" s="35"/>
      <c r="CG2750" s="35"/>
      <c r="CH2750" s="35"/>
    </row>
    <row r="2751" spans="1:86" ht="15.6" x14ac:dyDescent="0.3">
      <c r="A2751" s="35"/>
      <c r="B2751" s="86"/>
      <c r="C2751" s="35"/>
      <c r="D2751" s="35"/>
      <c r="E2751" s="35"/>
      <c r="F2751" s="35"/>
      <c r="G2751" s="35"/>
      <c r="H2751" s="35"/>
      <c r="I2751" s="35"/>
      <c r="J2751" s="35"/>
      <c r="K2751" s="35"/>
      <c r="L2751" s="35"/>
      <c r="M2751" s="35"/>
      <c r="N2751" s="35"/>
      <c r="O2751" s="35"/>
      <c r="P2751" s="35"/>
      <c r="Q2751" s="35"/>
      <c r="R2751" s="35"/>
      <c r="S2751" s="35"/>
      <c r="T2751" s="17">
        <f t="shared" si="6073"/>
        <v>48767</v>
      </c>
      <c r="U2751" s="216">
        <f t="shared" si="6066"/>
        <v>4</v>
      </c>
      <c r="V2751" s="216">
        <f t="shared" si="6073"/>
        <v>2746</v>
      </c>
      <c r="W2751" s="16">
        <f t="shared" si="6080"/>
        <v>7.5232876712328771</v>
      </c>
      <c r="X2751" s="16" t="e">
        <f>IF(Template!$F$7="Linear interpolation",LinInterp($I$5:$I$22,$G$5:$G$22,W2751),CubicSpline($I$5:$I$22,$G$5:$G$22,W2751))</f>
        <v>#VALUE!</v>
      </c>
      <c r="Y2751" s="221" t="e">
        <f t="shared" si="6067"/>
        <v>#VALUE!</v>
      </c>
      <c r="Z2751" s="221" t="e">
        <f>Y2751/PRODUCT($AA$6:AA2750)</f>
        <v>#VALUE!</v>
      </c>
      <c r="AA2751" s="16" t="e">
        <f t="shared" si="6074"/>
        <v>#VALUE!</v>
      </c>
      <c r="AB2751" s="10" t="e">
        <f t="shared" si="6075"/>
        <v>#VALUE!</v>
      </c>
      <c r="AC2751" s="90">
        <f t="shared" si="6068"/>
        <v>2751</v>
      </c>
      <c r="AD2751" s="17">
        <f t="shared" si="6076"/>
        <v>48744</v>
      </c>
      <c r="AE2751" s="16" t="e">
        <f t="shared" si="6069"/>
        <v>#VALUE!</v>
      </c>
      <c r="AF2751" s="10">
        <f ca="1">IFERROR(AVERAGE(INDIRECT("AE"&amp;AC2751-Template!$F$10+1):INDIRECT("AE"&amp;AC2751)),0)</f>
        <v>0</v>
      </c>
      <c r="AG2751" s="35"/>
      <c r="AH2751" s="86"/>
      <c r="AI2751" s="35"/>
      <c r="AJ2751" s="35"/>
      <c r="AK2751" s="35"/>
      <c r="AL2751" s="35"/>
      <c r="AM2751" s="35"/>
      <c r="AN2751" s="35"/>
      <c r="AO2751" s="35"/>
      <c r="AP2751" s="35"/>
      <c r="AQ2751" s="35"/>
      <c r="AR2751" s="35"/>
      <c r="AS2751" s="35"/>
      <c r="AT2751" s="35"/>
      <c r="AU2751" s="35"/>
      <c r="AV2751" s="35"/>
      <c r="AW2751" s="35"/>
      <c r="AX2751" s="35"/>
      <c r="AY2751" s="35"/>
      <c r="AZ2751" s="17">
        <f t="shared" ref="AZ2751" si="6196">AZ2750+1</f>
        <v>48767</v>
      </c>
      <c r="BA2751" s="216">
        <f t="shared" si="6092"/>
        <v>4</v>
      </c>
      <c r="BB2751" s="216">
        <f t="shared" ref="BB2751" si="6197">BB2750+1</f>
        <v>2746</v>
      </c>
      <c r="BC2751" s="16">
        <f t="shared" si="6094"/>
        <v>7.5232876712328771</v>
      </c>
      <c r="BD2751" s="16">
        <f>IF(Template!$F$7="Linear interpolation",LinInterp($AO$5:$AO$18,$AM$5:$AM$18,BC2751),CubicSpline($AO$5:$AO$18,$AM$5:$AM$18,BC2751))</f>
        <v>14.149128244587846</v>
      </c>
      <c r="BE2751" s="221">
        <f t="shared" si="6173"/>
        <v>2.7063433651697504</v>
      </c>
      <c r="BF2751" s="221">
        <f>BE2751/PRODUCT($BG$6:BG2750)</f>
        <v>1.0003628428915885</v>
      </c>
      <c r="BG2751" s="16">
        <f t="shared" si="6095"/>
        <v>1.0003628428915885</v>
      </c>
      <c r="BH2751" s="10">
        <f t="shared" si="6096"/>
        <v>13.243765542980235</v>
      </c>
      <c r="BI2751" s="90"/>
      <c r="BJ2751" s="17">
        <f t="shared" si="6079"/>
        <v>48744</v>
      </c>
      <c r="BK2751" s="16">
        <f t="shared" si="6072"/>
        <v>13.240590909134653</v>
      </c>
      <c r="BL2751" s="10">
        <f ca="1">IFERROR(AVERAGE(INDIRECT("BK"&amp;AC2751-Template!$F$10+1):INDIRECT("BK"&amp;AC2751)),0)</f>
        <v>13.238280849050842</v>
      </c>
      <c r="BM2751" s="35"/>
      <c r="BN2751" s="86"/>
      <c r="BO2751" s="35"/>
      <c r="BP2751" s="35"/>
      <c r="BQ2751" s="35"/>
      <c r="BR2751" s="35"/>
      <c r="BS2751" s="35"/>
      <c r="BT2751" s="35"/>
      <c r="BU2751" s="35"/>
      <c r="BV2751" s="35"/>
      <c r="BW2751" s="35"/>
      <c r="BX2751" s="35"/>
      <c r="BY2751" s="35"/>
      <c r="BZ2751" s="35"/>
      <c r="CA2751" s="35"/>
      <c r="CB2751" s="35"/>
      <c r="CC2751" s="35"/>
      <c r="CD2751" s="35"/>
      <c r="CE2751" s="35"/>
      <c r="CF2751" s="35"/>
      <c r="CG2751" s="35"/>
      <c r="CH2751" s="35"/>
    </row>
    <row r="2752" spans="1:86" ht="15.6" x14ac:dyDescent="0.3">
      <c r="A2752" s="35"/>
      <c r="B2752" s="86"/>
      <c r="C2752" s="35"/>
      <c r="D2752" s="35"/>
      <c r="E2752" s="35"/>
      <c r="F2752" s="35"/>
      <c r="G2752" s="35"/>
      <c r="H2752" s="35"/>
      <c r="I2752" s="35"/>
      <c r="J2752" s="35"/>
      <c r="K2752" s="35"/>
      <c r="L2752" s="35"/>
      <c r="M2752" s="35"/>
      <c r="N2752" s="35"/>
      <c r="O2752" s="35"/>
      <c r="P2752" s="35"/>
      <c r="Q2752" s="35"/>
      <c r="R2752" s="35"/>
      <c r="S2752" s="35"/>
      <c r="T2752" s="17">
        <f t="shared" si="6073"/>
        <v>48768</v>
      </c>
      <c r="U2752" s="216">
        <f t="shared" si="6066"/>
        <v>5</v>
      </c>
      <c r="V2752" s="216">
        <f t="shared" si="6073"/>
        <v>2747</v>
      </c>
      <c r="W2752" s="16">
        <f t="shared" si="6080"/>
        <v>7.5260273972602736</v>
      </c>
      <c r="X2752" s="16" t="e">
        <f>IF(Template!$F$7="Linear interpolation",LinInterp($I$5:$I$22,$G$5:$G$22,W2752),CubicSpline($I$5:$I$22,$G$5:$G$22,W2752))</f>
        <v>#VALUE!</v>
      </c>
      <c r="Y2752" s="221" t="e">
        <f t="shared" si="6067"/>
        <v>#VALUE!</v>
      </c>
      <c r="Z2752" s="221" t="e">
        <f>Y2752/PRODUCT($AA$6:AA2751)</f>
        <v>#VALUE!</v>
      </c>
      <c r="AA2752" s="16" t="e">
        <f t="shared" si="6074"/>
        <v>#VALUE!</v>
      </c>
      <c r="AB2752" s="10" t="e">
        <f t="shared" si="6075"/>
        <v>#VALUE!</v>
      </c>
      <c r="AC2752" s="90">
        <f t="shared" si="6068"/>
        <v>2752</v>
      </c>
      <c r="AD2752" s="17">
        <f t="shared" si="6076"/>
        <v>48745</v>
      </c>
      <c r="AE2752" s="16" t="e">
        <f t="shared" si="6069"/>
        <v>#VALUE!</v>
      </c>
      <c r="AF2752" s="10">
        <f ca="1">IFERROR(AVERAGE(INDIRECT("AE"&amp;AC2752-Template!$F$10+1):INDIRECT("AE"&amp;AC2752)),0)</f>
        <v>0</v>
      </c>
      <c r="AG2752" s="35"/>
      <c r="AH2752" s="86"/>
      <c r="AI2752" s="35"/>
      <c r="AJ2752" s="35"/>
      <c r="AK2752" s="35"/>
      <c r="AL2752" s="35"/>
      <c r="AM2752" s="35"/>
      <c r="AN2752" s="35"/>
      <c r="AO2752" s="35"/>
      <c r="AP2752" s="35"/>
      <c r="AQ2752" s="35"/>
      <c r="AR2752" s="35"/>
      <c r="AS2752" s="35"/>
      <c r="AT2752" s="35"/>
      <c r="AU2752" s="35"/>
      <c r="AV2752" s="35"/>
      <c r="AW2752" s="35"/>
      <c r="AX2752" s="35"/>
      <c r="AY2752" s="35"/>
      <c r="AZ2752" s="17">
        <f t="shared" ref="AZ2752" si="6198">AZ2751+1</f>
        <v>48768</v>
      </c>
      <c r="BA2752" s="216">
        <f t="shared" si="6092"/>
        <v>5</v>
      </c>
      <c r="BB2752" s="216">
        <f t="shared" ref="BB2752" si="6199">BB2751+1</f>
        <v>2747</v>
      </c>
      <c r="BC2752" s="16">
        <f t="shared" si="6094"/>
        <v>7.5260273972602736</v>
      </c>
      <c r="BD2752" s="16">
        <f>IF(Template!$F$7="Linear interpolation",LinInterp($AO$5:$AO$18,$AM$5:$AM$18,BC2752),CubicSpline($AO$5:$AO$18,$AM$5:$AM$18,BC2752))</f>
        <v>14.149131541240639</v>
      </c>
      <c r="BE2752" s="221">
        <f t="shared" si="6173"/>
        <v>2.7073253518922105</v>
      </c>
      <c r="BF2752" s="221">
        <f>BE2752/PRODUCT($BG$6:BG2751)</f>
        <v>1.000362846316952</v>
      </c>
      <c r="BG2752" s="16">
        <f t="shared" si="6095"/>
        <v>1.000362846316952</v>
      </c>
      <c r="BH2752" s="10">
        <f t="shared" si="6096"/>
        <v>13.24389056874975</v>
      </c>
      <c r="BI2752" s="90"/>
      <c r="BJ2752" s="17">
        <f t="shared" si="6079"/>
        <v>48745</v>
      </c>
      <c r="BK2752" s="16">
        <f t="shared" si="6072"/>
        <v>13.24074070417125</v>
      </c>
      <c r="BL2752" s="10">
        <f ca="1">IFERROR(AVERAGE(INDIRECT("BK"&amp;AC2752-Template!$F$10+1):INDIRECT("BK"&amp;AC2752)),0)</f>
        <v>13.238427471260621</v>
      </c>
      <c r="BM2752" s="35"/>
      <c r="BN2752" s="86"/>
      <c r="BO2752" s="35"/>
      <c r="BP2752" s="35"/>
      <c r="BQ2752" s="35"/>
      <c r="BR2752" s="35"/>
      <c r="BS2752" s="35"/>
      <c r="BT2752" s="35"/>
      <c r="BU2752" s="35"/>
      <c r="BV2752" s="35"/>
      <c r="BW2752" s="35"/>
      <c r="BX2752" s="35"/>
      <c r="BY2752" s="35"/>
      <c r="BZ2752" s="35"/>
      <c r="CA2752" s="35"/>
      <c r="CB2752" s="35"/>
      <c r="CC2752" s="35"/>
      <c r="CD2752" s="35"/>
      <c r="CE2752" s="35"/>
      <c r="CF2752" s="35"/>
      <c r="CG2752" s="35"/>
      <c r="CH2752" s="35"/>
    </row>
    <row r="2753" spans="1:86" ht="15.6" x14ac:dyDescent="0.3">
      <c r="A2753" s="35"/>
      <c r="B2753" s="86"/>
      <c r="C2753" s="35"/>
      <c r="D2753" s="35"/>
      <c r="E2753" s="35"/>
      <c r="F2753" s="35"/>
      <c r="G2753" s="35"/>
      <c r="H2753" s="35"/>
      <c r="I2753" s="35"/>
      <c r="J2753" s="35"/>
      <c r="K2753" s="35"/>
      <c r="L2753" s="35"/>
      <c r="M2753" s="35"/>
      <c r="N2753" s="35"/>
      <c r="O2753" s="35"/>
      <c r="P2753" s="35"/>
      <c r="Q2753" s="35"/>
      <c r="R2753" s="35"/>
      <c r="S2753" s="35"/>
      <c r="T2753" s="17">
        <f t="shared" si="6073"/>
        <v>48769</v>
      </c>
      <c r="U2753" s="216">
        <f t="shared" si="6066"/>
        <v>6</v>
      </c>
      <c r="V2753" s="216">
        <f t="shared" si="6073"/>
        <v>2748</v>
      </c>
      <c r="W2753" s="16">
        <f t="shared" si="6080"/>
        <v>7.5287671232876709</v>
      </c>
      <c r="X2753" s="16" t="e">
        <f>IF(Template!$F$7="Linear interpolation",LinInterp($I$5:$I$22,$G$5:$G$22,W2753),CubicSpline($I$5:$I$22,$G$5:$G$22,W2753))</f>
        <v>#VALUE!</v>
      </c>
      <c r="Y2753" s="221" t="e">
        <f t="shared" si="6067"/>
        <v>#VALUE!</v>
      </c>
      <c r="Z2753" s="221" t="e">
        <f>Y2753/PRODUCT($AA$6:AA2752)</f>
        <v>#VALUE!</v>
      </c>
      <c r="AA2753" s="16" t="e">
        <f t="shared" si="6074"/>
        <v>#VALUE!</v>
      </c>
      <c r="AB2753" s="10" t="e">
        <f t="shared" si="6075"/>
        <v>#VALUE!</v>
      </c>
      <c r="AC2753" s="90">
        <f t="shared" si="6068"/>
        <v>2753</v>
      </c>
      <c r="AD2753" s="17">
        <f t="shared" si="6076"/>
        <v>48746</v>
      </c>
      <c r="AE2753" s="16" t="e">
        <f t="shared" si="6069"/>
        <v>#VALUE!</v>
      </c>
      <c r="AF2753" s="10">
        <f ca="1">IFERROR(AVERAGE(INDIRECT("AE"&amp;AC2753-Template!$F$10+1):INDIRECT("AE"&amp;AC2753)),0)</f>
        <v>0</v>
      </c>
      <c r="AG2753" s="35"/>
      <c r="AH2753" s="86"/>
      <c r="AI2753" s="35"/>
      <c r="AJ2753" s="35"/>
      <c r="AK2753" s="35"/>
      <c r="AL2753" s="35"/>
      <c r="AM2753" s="35"/>
      <c r="AN2753" s="35"/>
      <c r="AO2753" s="35"/>
      <c r="AP2753" s="35"/>
      <c r="AQ2753" s="35"/>
      <c r="AR2753" s="35"/>
      <c r="AS2753" s="35"/>
      <c r="AT2753" s="35"/>
      <c r="AU2753" s="35"/>
      <c r="AV2753" s="35"/>
      <c r="AW2753" s="35"/>
      <c r="AX2753" s="35"/>
      <c r="AY2753" s="35"/>
      <c r="AZ2753" s="17">
        <f t="shared" ref="AZ2753" si="6200">AZ2752+1</f>
        <v>48769</v>
      </c>
      <c r="BA2753" s="216">
        <f t="shared" si="6092"/>
        <v>6</v>
      </c>
      <c r="BB2753" s="216">
        <f t="shared" ref="BB2753" si="6201">BB2752+1</f>
        <v>2748</v>
      </c>
      <c r="BC2753" s="16">
        <f t="shared" si="6094"/>
        <v>7.5287671232876709</v>
      </c>
      <c r="BD2753" s="16">
        <f>IF(Template!$F$7="Linear interpolation",LinInterp($AO$5:$AO$18,$AM$5:$AM$18,BC2753),CubicSpline($AO$5:$AO$18,$AM$5:$AM$18,BC2753))</f>
        <v>14.149134886953721</v>
      </c>
      <c r="BE2753" s="221">
        <f t="shared" si="6173"/>
        <v>2.7083077041170389</v>
      </c>
      <c r="BF2753" s="221">
        <f>BE2753/PRODUCT($BG$6:BG2752)</f>
        <v>1.0003628497122232</v>
      </c>
      <c r="BG2753" s="16">
        <f t="shared" si="6095"/>
        <v>1.000362846316952</v>
      </c>
      <c r="BH2753" s="10">
        <f t="shared" si="6096"/>
        <v>13.24389056874975</v>
      </c>
      <c r="BI2753" s="90"/>
      <c r="BJ2753" s="17">
        <f t="shared" si="6079"/>
        <v>48746</v>
      </c>
      <c r="BK2753" s="16">
        <f t="shared" si="6072"/>
        <v>13.240889441942905</v>
      </c>
      <c r="BL2753" s="10">
        <f ca="1">IFERROR(AVERAGE(INDIRECT("BK"&amp;AC2753-Template!$F$10+1):INDIRECT("BK"&amp;AC2753)),0)</f>
        <v>13.23859129707933</v>
      </c>
      <c r="BM2753" s="35"/>
      <c r="BN2753" s="86"/>
      <c r="BO2753" s="35"/>
      <c r="BP2753" s="35"/>
      <c r="BQ2753" s="35"/>
      <c r="BR2753" s="35"/>
      <c r="BS2753" s="35"/>
      <c r="BT2753" s="35"/>
      <c r="BU2753" s="35"/>
      <c r="BV2753" s="35"/>
      <c r="BW2753" s="35"/>
      <c r="BX2753" s="35"/>
      <c r="BY2753" s="35"/>
      <c r="BZ2753" s="35"/>
      <c r="CA2753" s="35"/>
      <c r="CB2753" s="35"/>
      <c r="CC2753" s="35"/>
      <c r="CD2753" s="35"/>
      <c r="CE2753" s="35"/>
      <c r="CF2753" s="35"/>
      <c r="CG2753" s="35"/>
      <c r="CH2753" s="35"/>
    </row>
    <row r="2754" spans="1:86" ht="15.6" x14ac:dyDescent="0.3">
      <c r="A2754" s="35"/>
      <c r="B2754" s="86"/>
      <c r="C2754" s="35"/>
      <c r="D2754" s="35"/>
      <c r="E2754" s="35"/>
      <c r="F2754" s="35"/>
      <c r="G2754" s="35"/>
      <c r="H2754" s="35"/>
      <c r="I2754" s="35"/>
      <c r="J2754" s="35"/>
      <c r="K2754" s="35"/>
      <c r="L2754" s="35"/>
      <c r="M2754" s="35"/>
      <c r="N2754" s="35"/>
      <c r="O2754" s="35"/>
      <c r="P2754" s="35"/>
      <c r="Q2754" s="35"/>
      <c r="R2754" s="35"/>
      <c r="S2754" s="35"/>
      <c r="T2754" s="17">
        <f t="shared" si="6073"/>
        <v>48770</v>
      </c>
      <c r="U2754" s="216">
        <f t="shared" si="6066"/>
        <v>7</v>
      </c>
      <c r="V2754" s="216">
        <f t="shared" si="6073"/>
        <v>2749</v>
      </c>
      <c r="W2754" s="16">
        <f t="shared" si="6080"/>
        <v>7.5315068493150683</v>
      </c>
      <c r="X2754" s="16" t="e">
        <f>IF(Template!$F$7="Linear interpolation",LinInterp($I$5:$I$22,$G$5:$G$22,W2754),CubicSpline($I$5:$I$22,$G$5:$G$22,W2754))</f>
        <v>#VALUE!</v>
      </c>
      <c r="Y2754" s="221" t="e">
        <f t="shared" si="6067"/>
        <v>#VALUE!</v>
      </c>
      <c r="Z2754" s="221" t="e">
        <f>Y2754/PRODUCT($AA$6:AA2753)</f>
        <v>#VALUE!</v>
      </c>
      <c r="AA2754" s="16" t="e">
        <f t="shared" si="6074"/>
        <v>#VALUE!</v>
      </c>
      <c r="AB2754" s="10" t="e">
        <f t="shared" si="6075"/>
        <v>#VALUE!</v>
      </c>
      <c r="AC2754" s="90">
        <f t="shared" si="6068"/>
        <v>2754</v>
      </c>
      <c r="AD2754" s="17">
        <f t="shared" si="6076"/>
        <v>48747</v>
      </c>
      <c r="AE2754" s="16" t="e">
        <f t="shared" si="6069"/>
        <v>#VALUE!</v>
      </c>
      <c r="AF2754" s="10">
        <f ca="1">IFERROR(AVERAGE(INDIRECT("AE"&amp;AC2754-Template!$F$10+1):INDIRECT("AE"&amp;AC2754)),0)</f>
        <v>0</v>
      </c>
      <c r="AG2754" s="35"/>
      <c r="AH2754" s="86"/>
      <c r="AI2754" s="35"/>
      <c r="AJ2754" s="35"/>
      <c r="AK2754" s="35"/>
      <c r="AL2754" s="35"/>
      <c r="AM2754" s="35"/>
      <c r="AN2754" s="35"/>
      <c r="AO2754" s="35"/>
      <c r="AP2754" s="35"/>
      <c r="AQ2754" s="35"/>
      <c r="AR2754" s="35"/>
      <c r="AS2754" s="35"/>
      <c r="AT2754" s="35"/>
      <c r="AU2754" s="35"/>
      <c r="AV2754" s="35"/>
      <c r="AW2754" s="35"/>
      <c r="AX2754" s="35"/>
      <c r="AY2754" s="35"/>
      <c r="AZ2754" s="17">
        <f t="shared" ref="AZ2754" si="6202">AZ2753+1</f>
        <v>48770</v>
      </c>
      <c r="BA2754" s="216">
        <f t="shared" si="6092"/>
        <v>7</v>
      </c>
      <c r="BB2754" s="216">
        <f t="shared" ref="BB2754" si="6203">BB2753+1</f>
        <v>2749</v>
      </c>
      <c r="BC2754" s="16">
        <f t="shared" si="6094"/>
        <v>7.5315068493150683</v>
      </c>
      <c r="BD2754" s="16">
        <f>IF(Template!$F$7="Linear interpolation",LinInterp($AO$5:$AO$18,$AM$5:$AM$18,BC2754),CubicSpline($AO$5:$AO$18,$AM$5:$AM$18,BC2754))</f>
        <v>14.149138281216889</v>
      </c>
      <c r="BE2754" s="221">
        <f t="shared" si="6173"/>
        <v>2.7092904219018927</v>
      </c>
      <c r="BF2754" s="221">
        <f>BE2754/PRODUCT($BG$6:BG2753)</f>
        <v>1.0003628564726226</v>
      </c>
      <c r="BG2754" s="16">
        <f t="shared" si="6095"/>
        <v>1.000362846316952</v>
      </c>
      <c r="BH2754" s="10">
        <f t="shared" si="6096"/>
        <v>13.24389056874975</v>
      </c>
      <c r="BI2754" s="90"/>
      <c r="BJ2754" s="17">
        <f t="shared" si="6079"/>
        <v>48747</v>
      </c>
      <c r="BK2754" s="16">
        <f t="shared" si="6072"/>
        <v>13.241037120682808</v>
      </c>
      <c r="BL2754" s="10">
        <f ca="1">IFERROR(AVERAGE(INDIRECT("BK"&amp;AC2754-Template!$F$10+1):INDIRECT("BK"&amp;AC2754)),0)</f>
        <v>13.238754089798393</v>
      </c>
      <c r="BM2754" s="35"/>
      <c r="BN2754" s="86"/>
      <c r="BO2754" s="35"/>
      <c r="BP2754" s="35"/>
      <c r="BQ2754" s="35"/>
      <c r="BR2754" s="35"/>
      <c r="BS2754" s="35"/>
      <c r="BT2754" s="35"/>
      <c r="BU2754" s="35"/>
      <c r="BV2754" s="35"/>
      <c r="BW2754" s="35"/>
      <c r="BX2754" s="35"/>
      <c r="BY2754" s="35"/>
      <c r="BZ2754" s="35"/>
      <c r="CA2754" s="35"/>
      <c r="CB2754" s="35"/>
      <c r="CC2754" s="35"/>
      <c r="CD2754" s="35"/>
      <c r="CE2754" s="35"/>
      <c r="CF2754" s="35"/>
      <c r="CG2754" s="35"/>
      <c r="CH2754" s="35"/>
    </row>
    <row r="2755" spans="1:86" ht="15.6" x14ac:dyDescent="0.3">
      <c r="A2755" s="35"/>
      <c r="B2755" s="86"/>
      <c r="C2755" s="35"/>
      <c r="D2755" s="35"/>
      <c r="E2755" s="35"/>
      <c r="F2755" s="35"/>
      <c r="G2755" s="35"/>
      <c r="H2755" s="35"/>
      <c r="I2755" s="35"/>
      <c r="J2755" s="35"/>
      <c r="K2755" s="35"/>
      <c r="L2755" s="35"/>
      <c r="M2755" s="35"/>
      <c r="N2755" s="35"/>
      <c r="O2755" s="35"/>
      <c r="P2755" s="35"/>
      <c r="Q2755" s="35"/>
      <c r="R2755" s="35"/>
      <c r="S2755" s="35"/>
      <c r="T2755" s="17">
        <f t="shared" si="6073"/>
        <v>48771</v>
      </c>
      <c r="U2755" s="216">
        <f t="shared" si="6066"/>
        <v>1</v>
      </c>
      <c r="V2755" s="216">
        <f t="shared" si="6073"/>
        <v>2750</v>
      </c>
      <c r="W2755" s="16">
        <f t="shared" si="6080"/>
        <v>7.5342465753424657</v>
      </c>
      <c r="X2755" s="16" t="e">
        <f>IF(Template!$F$7="Linear interpolation",LinInterp($I$5:$I$22,$G$5:$G$22,W2755),CubicSpline($I$5:$I$22,$G$5:$G$22,W2755))</f>
        <v>#VALUE!</v>
      </c>
      <c r="Y2755" s="221" t="e">
        <f t="shared" si="6067"/>
        <v>#VALUE!</v>
      </c>
      <c r="Z2755" s="221" t="e">
        <f>Y2755/PRODUCT($AA$6:AA2754)</f>
        <v>#VALUE!</v>
      </c>
      <c r="AA2755" s="16" t="e">
        <f t="shared" si="6074"/>
        <v>#VALUE!</v>
      </c>
      <c r="AB2755" s="10" t="e">
        <f t="shared" si="6075"/>
        <v>#VALUE!</v>
      </c>
      <c r="AC2755" s="90">
        <f t="shared" si="6068"/>
        <v>2755</v>
      </c>
      <c r="AD2755" s="17">
        <f t="shared" si="6076"/>
        <v>48748</v>
      </c>
      <c r="AE2755" s="16" t="e">
        <f t="shared" si="6069"/>
        <v>#VALUE!</v>
      </c>
      <c r="AF2755" s="10">
        <f ca="1">IFERROR(AVERAGE(INDIRECT("AE"&amp;AC2755-Template!$F$10+1):INDIRECT("AE"&amp;AC2755)),0)</f>
        <v>0</v>
      </c>
      <c r="AG2755" s="35"/>
      <c r="AH2755" s="86"/>
      <c r="AI2755" s="35"/>
      <c r="AJ2755" s="35"/>
      <c r="AK2755" s="35"/>
      <c r="AL2755" s="35"/>
      <c r="AM2755" s="35"/>
      <c r="AN2755" s="35"/>
      <c r="AO2755" s="35"/>
      <c r="AP2755" s="35"/>
      <c r="AQ2755" s="35"/>
      <c r="AR2755" s="35"/>
      <c r="AS2755" s="35"/>
      <c r="AT2755" s="35"/>
      <c r="AU2755" s="35"/>
      <c r="AV2755" s="35"/>
      <c r="AW2755" s="35"/>
      <c r="AX2755" s="35"/>
      <c r="AY2755" s="35"/>
      <c r="AZ2755" s="17">
        <f t="shared" ref="AZ2755" si="6204">AZ2754+1</f>
        <v>48771</v>
      </c>
      <c r="BA2755" s="216">
        <f t="shared" si="6092"/>
        <v>1</v>
      </c>
      <c r="BB2755" s="216">
        <f t="shared" ref="BB2755" si="6205">BB2754+1</f>
        <v>2750</v>
      </c>
      <c r="BC2755" s="16">
        <f t="shared" si="6094"/>
        <v>7.5342465753424657</v>
      </c>
      <c r="BD2755" s="16">
        <f>IF(Template!$F$7="Linear interpolation",LinInterp($AO$5:$AO$18,$AM$5:$AM$18,BC2755),CubicSpline($AO$5:$AO$18,$AM$5:$AM$18,BC2755))</f>
        <v>14.149141723519936</v>
      </c>
      <c r="BE2755" s="221">
        <f t="shared" si="6173"/>
        <v>2.7102735053042353</v>
      </c>
      <c r="BF2755" s="221">
        <f>BE2755/PRODUCT($BG$6:BG2754)</f>
        <v>1.0003628665679605</v>
      </c>
      <c r="BG2755" s="16">
        <f t="shared" si="6095"/>
        <v>1.0003628665679605</v>
      </c>
      <c r="BH2755" s="10">
        <f t="shared" si="6096"/>
        <v>13.244629730557289</v>
      </c>
      <c r="BI2755" s="90"/>
      <c r="BJ2755" s="17">
        <f t="shared" si="6079"/>
        <v>48748</v>
      </c>
      <c r="BK2755" s="16">
        <f t="shared" si="6072"/>
        <v>13.241037120682808</v>
      </c>
      <c r="BL2755" s="10">
        <f ca="1">IFERROR(AVERAGE(INDIRECT("BK"&amp;AC2755-Template!$F$10+1):INDIRECT("BK"&amp;AC2755)),0)</f>
        <v>13.238910960362253</v>
      </c>
      <c r="BM2755" s="35"/>
      <c r="BN2755" s="86"/>
      <c r="BO2755" s="35"/>
      <c r="BP2755" s="35"/>
      <c r="BQ2755" s="35"/>
      <c r="BR2755" s="35"/>
      <c r="BS2755" s="35"/>
      <c r="BT2755" s="35"/>
      <c r="BU2755" s="35"/>
      <c r="BV2755" s="35"/>
      <c r="BW2755" s="35"/>
      <c r="BX2755" s="35"/>
      <c r="BY2755" s="35"/>
      <c r="BZ2755" s="35"/>
      <c r="CA2755" s="35"/>
      <c r="CB2755" s="35"/>
      <c r="CC2755" s="35"/>
      <c r="CD2755" s="35"/>
      <c r="CE2755" s="35"/>
      <c r="CF2755" s="35"/>
      <c r="CG2755" s="35"/>
      <c r="CH2755" s="35"/>
    </row>
    <row r="2756" spans="1:86" ht="15.6" x14ac:dyDescent="0.3">
      <c r="A2756" s="35"/>
      <c r="B2756" s="86"/>
      <c r="C2756" s="35"/>
      <c r="D2756" s="35"/>
      <c r="E2756" s="35"/>
      <c r="F2756" s="35"/>
      <c r="G2756" s="35"/>
      <c r="H2756" s="35"/>
      <c r="I2756" s="35"/>
      <c r="J2756" s="35"/>
      <c r="K2756" s="35"/>
      <c r="L2756" s="35"/>
      <c r="M2756" s="35"/>
      <c r="N2756" s="35"/>
      <c r="O2756" s="35"/>
      <c r="P2756" s="35"/>
      <c r="Q2756" s="35"/>
      <c r="R2756" s="35"/>
      <c r="S2756" s="35"/>
      <c r="T2756" s="17">
        <f t="shared" si="6073"/>
        <v>48772</v>
      </c>
      <c r="U2756" s="216">
        <f t="shared" si="6066"/>
        <v>2</v>
      </c>
      <c r="V2756" s="216">
        <f t="shared" si="6073"/>
        <v>2751</v>
      </c>
      <c r="W2756" s="16">
        <f t="shared" si="6080"/>
        <v>7.536986301369863</v>
      </c>
      <c r="X2756" s="16" t="e">
        <f>IF(Template!$F$7="Linear interpolation",LinInterp($I$5:$I$22,$G$5:$G$22,W2756),CubicSpline($I$5:$I$22,$G$5:$G$22,W2756))</f>
        <v>#VALUE!</v>
      </c>
      <c r="Y2756" s="221" t="e">
        <f t="shared" si="6067"/>
        <v>#VALUE!</v>
      </c>
      <c r="Z2756" s="221" t="e">
        <f>Y2756/PRODUCT($AA$6:AA2755)</f>
        <v>#VALUE!</v>
      </c>
      <c r="AA2756" s="16" t="e">
        <f t="shared" si="6074"/>
        <v>#VALUE!</v>
      </c>
      <c r="AB2756" s="10" t="e">
        <f t="shared" si="6075"/>
        <v>#VALUE!</v>
      </c>
      <c r="AC2756" s="90">
        <f t="shared" si="6068"/>
        <v>2756</v>
      </c>
      <c r="AD2756" s="17">
        <f t="shared" si="6076"/>
        <v>48749</v>
      </c>
      <c r="AE2756" s="16" t="e">
        <f t="shared" si="6069"/>
        <v>#VALUE!</v>
      </c>
      <c r="AF2756" s="10">
        <f ca="1">IFERROR(AVERAGE(INDIRECT("AE"&amp;AC2756-Template!$F$10+1):INDIRECT("AE"&amp;AC2756)),0)</f>
        <v>0</v>
      </c>
      <c r="AG2756" s="35"/>
      <c r="AH2756" s="86"/>
      <c r="AI2756" s="35"/>
      <c r="AJ2756" s="35"/>
      <c r="AK2756" s="35"/>
      <c r="AL2756" s="35"/>
      <c r="AM2756" s="35"/>
      <c r="AN2756" s="35"/>
      <c r="AO2756" s="35"/>
      <c r="AP2756" s="35"/>
      <c r="AQ2756" s="35"/>
      <c r="AR2756" s="35"/>
      <c r="AS2756" s="35"/>
      <c r="AT2756" s="35"/>
      <c r="AU2756" s="35"/>
      <c r="AV2756" s="35"/>
      <c r="AW2756" s="35"/>
      <c r="AX2756" s="35"/>
      <c r="AY2756" s="35"/>
      <c r="AZ2756" s="17">
        <f t="shared" ref="AZ2756" si="6206">AZ2755+1</f>
        <v>48772</v>
      </c>
      <c r="BA2756" s="216">
        <f t="shared" si="6092"/>
        <v>2</v>
      </c>
      <c r="BB2756" s="216">
        <f t="shared" ref="BB2756" si="6207">BB2755+1</f>
        <v>2751</v>
      </c>
      <c r="BC2756" s="16">
        <f t="shared" si="6094"/>
        <v>7.536986301369863</v>
      </c>
      <c r="BD2756" s="16">
        <f>IF(Template!$F$7="Linear interpolation",LinInterp($AO$5:$AO$18,$AM$5:$AM$18,BC2756),CubicSpline($AO$5:$AO$18,$AM$5:$AM$18,BC2756))</f>
        <v>14.149145213352655</v>
      </c>
      <c r="BE2756" s="221">
        <f t="shared" si="6173"/>
        <v>2.7112569543813292</v>
      </c>
      <c r="BF2756" s="221">
        <f>BE2756/PRODUCT($BG$6:BG2755)</f>
        <v>1.0003628597169876</v>
      </c>
      <c r="BG2756" s="16">
        <f t="shared" si="6095"/>
        <v>1.0003628597169876</v>
      </c>
      <c r="BH2756" s="10">
        <f t="shared" si="6096"/>
        <v>13.244379670046435</v>
      </c>
      <c r="BI2756" s="90"/>
      <c r="BJ2756" s="17">
        <f t="shared" si="6079"/>
        <v>48749</v>
      </c>
      <c r="BK2756" s="16">
        <f t="shared" si="6072"/>
        <v>13.241037120682808</v>
      </c>
      <c r="BL2756" s="10">
        <f ca="1">IFERROR(AVERAGE(INDIRECT("BK"&amp;AC2756-Template!$F$10+1):INDIRECT("BK"&amp;AC2756)),0)</f>
        <v>13.239061942403488</v>
      </c>
      <c r="BM2756" s="35"/>
      <c r="BN2756" s="86"/>
      <c r="BO2756" s="35"/>
      <c r="BP2756" s="35"/>
      <c r="BQ2756" s="35"/>
      <c r="BR2756" s="35"/>
      <c r="BS2756" s="35"/>
      <c r="BT2756" s="35"/>
      <c r="BU2756" s="35"/>
      <c r="BV2756" s="35"/>
      <c r="BW2756" s="35"/>
      <c r="BX2756" s="35"/>
      <c r="BY2756" s="35"/>
      <c r="BZ2756" s="35"/>
      <c r="CA2756" s="35"/>
      <c r="CB2756" s="35"/>
      <c r="CC2756" s="35"/>
      <c r="CD2756" s="35"/>
      <c r="CE2756" s="35"/>
      <c r="CF2756" s="35"/>
      <c r="CG2756" s="35"/>
      <c r="CH2756" s="35"/>
    </row>
    <row r="2757" spans="1:86" ht="15.6" x14ac:dyDescent="0.3">
      <c r="A2757" s="35"/>
      <c r="B2757" s="86"/>
      <c r="C2757" s="35"/>
      <c r="D2757" s="35"/>
      <c r="E2757" s="35"/>
      <c r="F2757" s="35"/>
      <c r="G2757" s="35"/>
      <c r="H2757" s="35"/>
      <c r="I2757" s="35"/>
      <c r="J2757" s="35"/>
      <c r="K2757" s="35"/>
      <c r="L2757" s="35"/>
      <c r="M2757" s="35"/>
      <c r="N2757" s="35"/>
      <c r="O2757" s="35"/>
      <c r="P2757" s="35"/>
      <c r="Q2757" s="35"/>
      <c r="R2757" s="35"/>
      <c r="S2757" s="35"/>
      <c r="T2757" s="17">
        <f t="shared" si="6073"/>
        <v>48773</v>
      </c>
      <c r="U2757" s="216">
        <f t="shared" si="6066"/>
        <v>3</v>
      </c>
      <c r="V2757" s="216">
        <f t="shared" si="6073"/>
        <v>2752</v>
      </c>
      <c r="W2757" s="16">
        <f t="shared" si="6080"/>
        <v>7.5397260273972604</v>
      </c>
      <c r="X2757" s="16" t="e">
        <f>IF(Template!$F$7="Linear interpolation",LinInterp($I$5:$I$22,$G$5:$G$22,W2757),CubicSpline($I$5:$I$22,$G$5:$G$22,W2757))</f>
        <v>#VALUE!</v>
      </c>
      <c r="Y2757" s="221" t="e">
        <f t="shared" si="6067"/>
        <v>#VALUE!</v>
      </c>
      <c r="Z2757" s="221" t="e">
        <f>Y2757/PRODUCT($AA$6:AA2756)</f>
        <v>#VALUE!</v>
      </c>
      <c r="AA2757" s="16" t="e">
        <f t="shared" si="6074"/>
        <v>#VALUE!</v>
      </c>
      <c r="AB2757" s="10" t="e">
        <f t="shared" si="6075"/>
        <v>#VALUE!</v>
      </c>
      <c r="AC2757" s="90">
        <f t="shared" si="6068"/>
        <v>2757</v>
      </c>
      <c r="AD2757" s="17">
        <f t="shared" si="6076"/>
        <v>48750</v>
      </c>
      <c r="AE2757" s="16" t="e">
        <f t="shared" si="6069"/>
        <v>#VALUE!</v>
      </c>
      <c r="AF2757" s="10">
        <f ca="1">IFERROR(AVERAGE(INDIRECT("AE"&amp;AC2757-Template!$F$10+1):INDIRECT("AE"&amp;AC2757)),0)</f>
        <v>0</v>
      </c>
      <c r="AG2757" s="35"/>
      <c r="AH2757" s="86"/>
      <c r="AI2757" s="35"/>
      <c r="AJ2757" s="35"/>
      <c r="AK2757" s="35"/>
      <c r="AL2757" s="35"/>
      <c r="AM2757" s="35"/>
      <c r="AN2757" s="35"/>
      <c r="AO2757" s="35"/>
      <c r="AP2757" s="35"/>
      <c r="AQ2757" s="35"/>
      <c r="AR2757" s="35"/>
      <c r="AS2757" s="35"/>
      <c r="AT2757" s="35"/>
      <c r="AU2757" s="35"/>
      <c r="AV2757" s="35"/>
      <c r="AW2757" s="35"/>
      <c r="AX2757" s="35"/>
      <c r="AY2757" s="35"/>
      <c r="AZ2757" s="17">
        <f t="shared" ref="AZ2757" si="6208">AZ2756+1</f>
        <v>48773</v>
      </c>
      <c r="BA2757" s="216">
        <f t="shared" si="6092"/>
        <v>3</v>
      </c>
      <c r="BB2757" s="216">
        <f t="shared" ref="BB2757" si="6209">BB2756+1</f>
        <v>2752</v>
      </c>
      <c r="BC2757" s="16">
        <f t="shared" si="6094"/>
        <v>7.5397260273972604</v>
      </c>
      <c r="BD2757" s="16">
        <f>IF(Template!$F$7="Linear interpolation",LinInterp($AO$5:$AO$18,$AM$5:$AM$18,BC2757),CubicSpline($AO$5:$AO$18,$AM$5:$AM$18,BC2757))</f>
        <v>14.149148750204843</v>
      </c>
      <c r="BE2757" s="221">
        <f t="shared" si="6173"/>
        <v>2.7122407691902439</v>
      </c>
      <c r="BF2757" s="221">
        <f>BE2757/PRODUCT($BG$6:BG2756)</f>
        <v>1.0003628629913979</v>
      </c>
      <c r="BG2757" s="16">
        <f t="shared" si="6095"/>
        <v>1.0003628629913979</v>
      </c>
      <c r="BH2757" s="10">
        <f t="shared" si="6096"/>
        <v>13.244499186022329</v>
      </c>
      <c r="BI2757" s="90"/>
      <c r="BJ2757" s="17">
        <f t="shared" si="6079"/>
        <v>48750</v>
      </c>
      <c r="BK2757" s="16">
        <f t="shared" si="6072"/>
        <v>13.241912575954085</v>
      </c>
      <c r="BL2757" s="10">
        <f ca="1">IFERROR(AVERAGE(INDIRECT("BK"&amp;AC2757-Template!$F$10+1):INDIRECT("BK"&amp;AC2757)),0)</f>
        <v>13.239242106287097</v>
      </c>
      <c r="BM2757" s="35"/>
      <c r="BN2757" s="86"/>
      <c r="BO2757" s="35"/>
      <c r="BP2757" s="35"/>
      <c r="BQ2757" s="35"/>
      <c r="BR2757" s="35"/>
      <c r="BS2757" s="35"/>
      <c r="BT2757" s="35"/>
      <c r="BU2757" s="35"/>
      <c r="BV2757" s="35"/>
      <c r="BW2757" s="35"/>
      <c r="BX2757" s="35"/>
      <c r="BY2757" s="35"/>
      <c r="BZ2757" s="35"/>
      <c r="CA2757" s="35"/>
      <c r="CB2757" s="35"/>
      <c r="CC2757" s="35"/>
      <c r="CD2757" s="35"/>
      <c r="CE2757" s="35"/>
      <c r="CF2757" s="35"/>
      <c r="CG2757" s="35"/>
      <c r="CH2757" s="35"/>
    </row>
    <row r="2758" spans="1:86" ht="15.6" x14ac:dyDescent="0.3">
      <c r="A2758" s="35"/>
      <c r="B2758" s="86"/>
      <c r="C2758" s="35"/>
      <c r="D2758" s="35"/>
      <c r="E2758" s="35"/>
      <c r="F2758" s="35"/>
      <c r="G2758" s="35"/>
      <c r="H2758" s="35"/>
      <c r="I2758" s="35"/>
      <c r="J2758" s="35"/>
      <c r="K2758" s="35"/>
      <c r="L2758" s="35"/>
      <c r="M2758" s="35"/>
      <c r="N2758" s="35"/>
      <c r="O2758" s="35"/>
      <c r="P2758" s="35"/>
      <c r="Q2758" s="35"/>
      <c r="R2758" s="35"/>
      <c r="S2758" s="35"/>
      <c r="T2758" s="17">
        <f t="shared" si="6073"/>
        <v>48774</v>
      </c>
      <c r="U2758" s="216">
        <f t="shared" ref="U2758:U2821" si="6210">WEEKDAY(T2758,2)</f>
        <v>4</v>
      </c>
      <c r="V2758" s="216">
        <f t="shared" si="6073"/>
        <v>2753</v>
      </c>
      <c r="W2758" s="16">
        <f t="shared" si="6080"/>
        <v>7.5424657534246577</v>
      </c>
      <c r="X2758" s="16" t="e">
        <f>IF(Template!$F$7="Linear interpolation",LinInterp($I$5:$I$22,$G$5:$G$22,W2758),CubicSpline($I$5:$I$22,$G$5:$G$22,W2758))</f>
        <v>#VALUE!</v>
      </c>
      <c r="Y2758" s="221" t="e">
        <f t="shared" ref="Y2758:Y2821" si="6211">(1+(X2758/100))^W2758</f>
        <v>#VALUE!</v>
      </c>
      <c r="Z2758" s="221" t="e">
        <f>Y2758/PRODUCT($AA$6:AA2757)</f>
        <v>#VALUE!</v>
      </c>
      <c r="AA2758" s="16" t="e">
        <f t="shared" si="6074"/>
        <v>#VALUE!</v>
      </c>
      <c r="AB2758" s="10" t="e">
        <f t="shared" si="6075"/>
        <v>#VALUE!</v>
      </c>
      <c r="AC2758" s="90">
        <f t="shared" ref="AC2758:AC2821" si="6212">ROW(AD2758)</f>
        <v>2758</v>
      </c>
      <c r="AD2758" s="17">
        <f t="shared" si="6076"/>
        <v>48751</v>
      </c>
      <c r="AE2758" s="16" t="e">
        <f t="shared" ref="AE2758:AE2821" si="6213">IF(R2758&lt;&gt;0,R2758,VLOOKUP(AD2758,$T:$AB,9,FALSE))</f>
        <v>#VALUE!</v>
      </c>
      <c r="AF2758" s="10">
        <f ca="1">IFERROR(AVERAGE(INDIRECT("AE"&amp;AC2758-Template!$F$10+1):INDIRECT("AE"&amp;AC2758)),0)</f>
        <v>0</v>
      </c>
      <c r="AG2758" s="35"/>
      <c r="AH2758" s="86"/>
      <c r="AI2758" s="35"/>
      <c r="AJ2758" s="35"/>
      <c r="AK2758" s="35"/>
      <c r="AL2758" s="35"/>
      <c r="AM2758" s="35"/>
      <c r="AN2758" s="35"/>
      <c r="AO2758" s="35"/>
      <c r="AP2758" s="35"/>
      <c r="AQ2758" s="35"/>
      <c r="AR2758" s="35"/>
      <c r="AS2758" s="35"/>
      <c r="AT2758" s="35"/>
      <c r="AU2758" s="35"/>
      <c r="AV2758" s="35"/>
      <c r="AW2758" s="35"/>
      <c r="AX2758" s="35"/>
      <c r="AY2758" s="35"/>
      <c r="AZ2758" s="17">
        <f t="shared" ref="AZ2758" si="6214">AZ2757+1</f>
        <v>48774</v>
      </c>
      <c r="BA2758" s="216">
        <f t="shared" si="6092"/>
        <v>4</v>
      </c>
      <c r="BB2758" s="216">
        <f t="shared" ref="BB2758" si="6215">BB2757+1</f>
        <v>2753</v>
      </c>
      <c r="BC2758" s="16">
        <f t="shared" si="6094"/>
        <v>7.5424657534246577</v>
      </c>
      <c r="BD2758" s="16">
        <f>IF(Template!$F$7="Linear interpolation",LinInterp($AO$5:$AO$18,$AM$5:$AM$18,BC2758),CubicSpline($AO$5:$AO$18,$AM$5:$AM$18,BC2758))</f>
        <v>14.149152333566294</v>
      </c>
      <c r="BE2758" s="221">
        <f t="shared" si="6173"/>
        <v>2.7132249497878504</v>
      </c>
      <c r="BF2758" s="221">
        <f>BE2758/PRODUCT($BG$6:BG2757)</f>
        <v>1.0003628662354709</v>
      </c>
      <c r="BG2758" s="16">
        <f t="shared" si="6095"/>
        <v>1.0003628662354709</v>
      </c>
      <c r="BH2758" s="10">
        <f t="shared" si="6096"/>
        <v>13.244617594687202</v>
      </c>
      <c r="BI2758" s="90"/>
      <c r="BJ2758" s="17">
        <f t="shared" si="6079"/>
        <v>48751</v>
      </c>
      <c r="BK2758" s="16">
        <f t="shared" ref="BK2758:BK2821" si="6216">IF(AX2758&lt;&gt;0,AX2758,VLOOKUP(BJ2758,$AZ:$BH,9,FALSE))</f>
        <v>13.241617209502454</v>
      </c>
      <c r="BL2758" s="10">
        <f ca="1">IFERROR(AVERAGE(INDIRECT("BK"&amp;AC2758-Template!$F$10+1):INDIRECT("BK"&amp;AC2758)),0)</f>
        <v>13.239412424622321</v>
      </c>
      <c r="BM2758" s="35"/>
      <c r="BN2758" s="86"/>
      <c r="BO2758" s="35"/>
      <c r="BP2758" s="35"/>
      <c r="BQ2758" s="35"/>
      <c r="BR2758" s="35"/>
      <c r="BS2758" s="35"/>
      <c r="BT2758" s="35"/>
      <c r="BU2758" s="35"/>
      <c r="BV2758" s="35"/>
      <c r="BW2758" s="35"/>
      <c r="BX2758" s="35"/>
      <c r="BY2758" s="35"/>
      <c r="BZ2758" s="35"/>
      <c r="CA2758" s="35"/>
      <c r="CB2758" s="35"/>
      <c r="CC2758" s="35"/>
      <c r="CD2758" s="35"/>
      <c r="CE2758" s="35"/>
      <c r="CF2758" s="35"/>
      <c r="CG2758" s="35"/>
      <c r="CH2758" s="35"/>
    </row>
    <row r="2759" spans="1:86" ht="15.6" x14ac:dyDescent="0.3">
      <c r="A2759" s="35"/>
      <c r="B2759" s="86"/>
      <c r="C2759" s="35"/>
      <c r="D2759" s="35"/>
      <c r="E2759" s="35"/>
      <c r="F2759" s="35"/>
      <c r="G2759" s="35"/>
      <c r="H2759" s="35"/>
      <c r="I2759" s="35"/>
      <c r="J2759" s="35"/>
      <c r="K2759" s="35"/>
      <c r="L2759" s="35"/>
      <c r="M2759" s="35"/>
      <c r="N2759" s="35"/>
      <c r="O2759" s="35"/>
      <c r="P2759" s="35"/>
      <c r="Q2759" s="35"/>
      <c r="R2759" s="35"/>
      <c r="S2759" s="35"/>
      <c r="T2759" s="17">
        <f t="shared" ref="T2759:V2822" si="6217">T2758+1</f>
        <v>48775</v>
      </c>
      <c r="U2759" s="216">
        <f t="shared" si="6210"/>
        <v>5</v>
      </c>
      <c r="V2759" s="216">
        <f t="shared" si="6217"/>
        <v>2754</v>
      </c>
      <c r="W2759" s="16">
        <f t="shared" si="6080"/>
        <v>7.5452054794520551</v>
      </c>
      <c r="X2759" s="16" t="e">
        <f>IF(Template!$F$7="Linear interpolation",LinInterp($I$5:$I$22,$G$5:$G$22,W2759),CubicSpline($I$5:$I$22,$G$5:$G$22,W2759))</f>
        <v>#VALUE!</v>
      </c>
      <c r="Y2759" s="221" t="e">
        <f t="shared" si="6211"/>
        <v>#VALUE!</v>
      </c>
      <c r="Z2759" s="221" t="e">
        <f>Y2759/PRODUCT($AA$6:AA2758)</f>
        <v>#VALUE!</v>
      </c>
      <c r="AA2759" s="16" t="e">
        <f t="shared" ref="AA2759:AA2822" si="6218">1+AB2759/365/100</f>
        <v>#VALUE!</v>
      </c>
      <c r="AB2759" s="10" t="e">
        <f t="shared" ref="AB2759:AB2822" si="6219">IF(OR(U2759=6,U2759=7),AB2758,(Z2759-1)*365*100)</f>
        <v>#VALUE!</v>
      </c>
      <c r="AC2759" s="90">
        <f t="shared" si="6212"/>
        <v>2759</v>
      </c>
      <c r="AD2759" s="17">
        <f t="shared" ref="AD2759:AD2822" si="6220">AD2758+1</f>
        <v>48752</v>
      </c>
      <c r="AE2759" s="16" t="e">
        <f t="shared" si="6213"/>
        <v>#VALUE!</v>
      </c>
      <c r="AF2759" s="10">
        <f ca="1">IFERROR(AVERAGE(INDIRECT("AE"&amp;AC2759-Template!$F$10+1):INDIRECT("AE"&amp;AC2759)),0)</f>
        <v>0</v>
      </c>
      <c r="AG2759" s="35"/>
      <c r="AH2759" s="86"/>
      <c r="AI2759" s="35"/>
      <c r="AJ2759" s="35"/>
      <c r="AK2759" s="35"/>
      <c r="AL2759" s="35"/>
      <c r="AM2759" s="35"/>
      <c r="AN2759" s="35"/>
      <c r="AO2759" s="35"/>
      <c r="AP2759" s="35"/>
      <c r="AQ2759" s="35"/>
      <c r="AR2759" s="35"/>
      <c r="AS2759" s="35"/>
      <c r="AT2759" s="35"/>
      <c r="AU2759" s="35"/>
      <c r="AV2759" s="35"/>
      <c r="AW2759" s="35"/>
      <c r="AX2759" s="35"/>
      <c r="AY2759" s="35"/>
      <c r="AZ2759" s="17">
        <f t="shared" ref="AZ2759" si="6221">AZ2758+1</f>
        <v>48775</v>
      </c>
      <c r="BA2759" s="216">
        <f t="shared" si="6092"/>
        <v>5</v>
      </c>
      <c r="BB2759" s="216">
        <f t="shared" ref="BB2759" si="6222">BB2758+1</f>
        <v>2754</v>
      </c>
      <c r="BC2759" s="16">
        <f t="shared" si="6094"/>
        <v>7.5452054794520551</v>
      </c>
      <c r="BD2759" s="16">
        <f>IF(Template!$F$7="Linear interpolation",LinInterp($AO$5:$AO$18,$AM$5:$AM$18,BC2759),CubicSpline($AO$5:$AO$18,$AM$5:$AM$18,BC2759))</f>
        <v>14.149155962926802</v>
      </c>
      <c r="BE2759" s="221">
        <f t="shared" si="6173"/>
        <v>2.7142094962308101</v>
      </c>
      <c r="BF2759" s="221">
        <f>BE2759/PRODUCT($BG$6:BG2758)</f>
        <v>1.0003628694491538</v>
      </c>
      <c r="BG2759" s="16">
        <f t="shared" si="6095"/>
        <v>1.0003628694491538</v>
      </c>
      <c r="BH2759" s="10">
        <f t="shared" si="6096"/>
        <v>13.244734894112153</v>
      </c>
      <c r="BI2759" s="90"/>
      <c r="BJ2759" s="17">
        <f t="shared" ref="BJ2759:BJ2822" si="6223">BJ2758+1</f>
        <v>48752</v>
      </c>
      <c r="BK2759" s="16">
        <f t="shared" si="6216"/>
        <v>13.241759566176237</v>
      </c>
      <c r="BL2759" s="10">
        <f ca="1">IFERROR(AVERAGE(INDIRECT("BK"&amp;AC2759-Template!$F$10+1):INDIRECT("BK"&amp;AC2759)),0)</f>
        <v>13.239552494261913</v>
      </c>
      <c r="BM2759" s="35"/>
      <c r="BN2759" s="86"/>
      <c r="BO2759" s="35"/>
      <c r="BP2759" s="35"/>
      <c r="BQ2759" s="35"/>
      <c r="BR2759" s="35"/>
      <c r="BS2759" s="35"/>
      <c r="BT2759" s="35"/>
      <c r="BU2759" s="35"/>
      <c r="BV2759" s="35"/>
      <c r="BW2759" s="35"/>
      <c r="BX2759" s="35"/>
      <c r="BY2759" s="35"/>
      <c r="BZ2759" s="35"/>
      <c r="CA2759" s="35"/>
      <c r="CB2759" s="35"/>
      <c r="CC2759" s="35"/>
      <c r="CD2759" s="35"/>
      <c r="CE2759" s="35"/>
      <c r="CF2759" s="35"/>
      <c r="CG2759" s="35"/>
      <c r="CH2759" s="35"/>
    </row>
    <row r="2760" spans="1:86" ht="15.6" x14ac:dyDescent="0.3">
      <c r="A2760" s="35"/>
      <c r="B2760" s="86"/>
      <c r="C2760" s="35"/>
      <c r="D2760" s="35"/>
      <c r="E2760" s="35"/>
      <c r="F2760" s="35"/>
      <c r="G2760" s="35"/>
      <c r="H2760" s="35"/>
      <c r="I2760" s="35"/>
      <c r="J2760" s="35"/>
      <c r="K2760" s="35"/>
      <c r="L2760" s="35"/>
      <c r="M2760" s="35"/>
      <c r="N2760" s="35"/>
      <c r="O2760" s="35"/>
      <c r="P2760" s="35"/>
      <c r="Q2760" s="35"/>
      <c r="R2760" s="35"/>
      <c r="S2760" s="35"/>
      <c r="T2760" s="17">
        <f t="shared" si="6217"/>
        <v>48776</v>
      </c>
      <c r="U2760" s="216">
        <f t="shared" si="6210"/>
        <v>6</v>
      </c>
      <c r="V2760" s="216">
        <f t="shared" si="6217"/>
        <v>2755</v>
      </c>
      <c r="W2760" s="16">
        <f t="shared" ref="W2760:W2823" si="6224">YEARFRAC($T$5,T2760,3)</f>
        <v>7.5479452054794525</v>
      </c>
      <c r="X2760" s="16" t="e">
        <f>IF(Template!$F$7="Linear interpolation",LinInterp($I$5:$I$22,$G$5:$G$22,W2760),CubicSpline($I$5:$I$22,$G$5:$G$22,W2760))</f>
        <v>#VALUE!</v>
      </c>
      <c r="Y2760" s="221" t="e">
        <f t="shared" si="6211"/>
        <v>#VALUE!</v>
      </c>
      <c r="Z2760" s="221" t="e">
        <f>Y2760/PRODUCT($AA$6:AA2759)</f>
        <v>#VALUE!</v>
      </c>
      <c r="AA2760" s="16" t="e">
        <f t="shared" si="6218"/>
        <v>#VALUE!</v>
      </c>
      <c r="AB2760" s="10" t="e">
        <f t="shared" si="6219"/>
        <v>#VALUE!</v>
      </c>
      <c r="AC2760" s="90">
        <f t="shared" si="6212"/>
        <v>2760</v>
      </c>
      <c r="AD2760" s="17">
        <f t="shared" si="6220"/>
        <v>48753</v>
      </c>
      <c r="AE2760" s="16" t="e">
        <f t="shared" si="6213"/>
        <v>#VALUE!</v>
      </c>
      <c r="AF2760" s="10">
        <f ca="1">IFERROR(AVERAGE(INDIRECT("AE"&amp;AC2760-Template!$F$10+1):INDIRECT("AE"&amp;AC2760)),0)</f>
        <v>0</v>
      </c>
      <c r="AG2760" s="35"/>
      <c r="AH2760" s="86"/>
      <c r="AI2760" s="35"/>
      <c r="AJ2760" s="35"/>
      <c r="AK2760" s="35"/>
      <c r="AL2760" s="35"/>
      <c r="AM2760" s="35"/>
      <c r="AN2760" s="35"/>
      <c r="AO2760" s="35"/>
      <c r="AP2760" s="35"/>
      <c r="AQ2760" s="35"/>
      <c r="AR2760" s="35"/>
      <c r="AS2760" s="35"/>
      <c r="AT2760" s="35"/>
      <c r="AU2760" s="35"/>
      <c r="AV2760" s="35"/>
      <c r="AW2760" s="35"/>
      <c r="AX2760" s="35"/>
      <c r="AY2760" s="35"/>
      <c r="AZ2760" s="17">
        <f t="shared" ref="AZ2760" si="6225">AZ2759+1</f>
        <v>48776</v>
      </c>
      <c r="BA2760" s="216">
        <f t="shared" si="6092"/>
        <v>6</v>
      </c>
      <c r="BB2760" s="216">
        <f t="shared" ref="BB2760" si="6226">BB2759+1</f>
        <v>2755</v>
      </c>
      <c r="BC2760" s="16">
        <f t="shared" si="6094"/>
        <v>7.5479452054794525</v>
      </c>
      <c r="BD2760" s="16">
        <f>IF(Template!$F$7="Linear interpolation",LinInterp($AO$5:$AO$18,$AM$5:$AM$18,BC2760),CubicSpline($AO$5:$AO$18,$AM$5:$AM$18,BC2760))</f>
        <v>14.14915963777616</v>
      </c>
      <c r="BE2760" s="221">
        <f t="shared" si="6173"/>
        <v>2.7151944085756017</v>
      </c>
      <c r="BF2760" s="221">
        <f>BE2760/PRODUCT($BG$6:BG2759)</f>
        <v>1.0003628726324034</v>
      </c>
      <c r="BG2760" s="16">
        <f t="shared" si="6095"/>
        <v>1.0003628694491538</v>
      </c>
      <c r="BH2760" s="10">
        <f t="shared" si="6096"/>
        <v>13.244734894112153</v>
      </c>
      <c r="BI2760" s="90"/>
      <c r="BJ2760" s="17">
        <f t="shared" si="6223"/>
        <v>48753</v>
      </c>
      <c r="BK2760" s="16">
        <f t="shared" si="6216"/>
        <v>13.241900853201205</v>
      </c>
      <c r="BL2760" s="10">
        <f ca="1">IFERROR(AVERAGE(INDIRECT("BK"&amp;AC2760-Template!$F$10+1):INDIRECT("BK"&amp;AC2760)),0)</f>
        <v>13.239709050808445</v>
      </c>
      <c r="BM2760" s="35"/>
      <c r="BN2760" s="86"/>
      <c r="BO2760" s="35"/>
      <c r="BP2760" s="35"/>
      <c r="BQ2760" s="35"/>
      <c r="BR2760" s="35"/>
      <c r="BS2760" s="35"/>
      <c r="BT2760" s="35"/>
      <c r="BU2760" s="35"/>
      <c r="BV2760" s="35"/>
      <c r="BW2760" s="35"/>
      <c r="BX2760" s="35"/>
      <c r="BY2760" s="35"/>
      <c r="BZ2760" s="35"/>
      <c r="CA2760" s="35"/>
      <c r="CB2760" s="35"/>
      <c r="CC2760" s="35"/>
      <c r="CD2760" s="35"/>
      <c r="CE2760" s="35"/>
      <c r="CF2760" s="35"/>
      <c r="CG2760" s="35"/>
      <c r="CH2760" s="35"/>
    </row>
    <row r="2761" spans="1:86" ht="15.6" x14ac:dyDescent="0.3">
      <c r="A2761" s="35"/>
      <c r="B2761" s="86"/>
      <c r="C2761" s="35"/>
      <c r="D2761" s="35"/>
      <c r="E2761" s="35"/>
      <c r="F2761" s="35"/>
      <c r="G2761" s="35"/>
      <c r="H2761" s="35"/>
      <c r="I2761" s="35"/>
      <c r="J2761" s="35"/>
      <c r="K2761" s="35"/>
      <c r="L2761" s="35"/>
      <c r="M2761" s="35"/>
      <c r="N2761" s="35"/>
      <c r="O2761" s="35"/>
      <c r="P2761" s="35"/>
      <c r="Q2761" s="35"/>
      <c r="R2761" s="35"/>
      <c r="S2761" s="35"/>
      <c r="T2761" s="17">
        <f t="shared" si="6217"/>
        <v>48777</v>
      </c>
      <c r="U2761" s="216">
        <f t="shared" si="6210"/>
        <v>7</v>
      </c>
      <c r="V2761" s="216">
        <f t="shared" si="6217"/>
        <v>2756</v>
      </c>
      <c r="W2761" s="16">
        <f t="shared" si="6224"/>
        <v>7.5506849315068489</v>
      </c>
      <c r="X2761" s="16" t="e">
        <f>IF(Template!$F$7="Linear interpolation",LinInterp($I$5:$I$22,$G$5:$G$22,W2761),CubicSpline($I$5:$I$22,$G$5:$G$22,W2761))</f>
        <v>#VALUE!</v>
      </c>
      <c r="Y2761" s="221" t="e">
        <f t="shared" si="6211"/>
        <v>#VALUE!</v>
      </c>
      <c r="Z2761" s="221" t="e">
        <f>Y2761/PRODUCT($AA$6:AA2760)</f>
        <v>#VALUE!</v>
      </c>
      <c r="AA2761" s="16" t="e">
        <f t="shared" si="6218"/>
        <v>#VALUE!</v>
      </c>
      <c r="AB2761" s="10" t="e">
        <f t="shared" si="6219"/>
        <v>#VALUE!</v>
      </c>
      <c r="AC2761" s="90">
        <f t="shared" si="6212"/>
        <v>2761</v>
      </c>
      <c r="AD2761" s="17">
        <f t="shared" si="6220"/>
        <v>48754</v>
      </c>
      <c r="AE2761" s="16" t="e">
        <f t="shared" si="6213"/>
        <v>#VALUE!</v>
      </c>
      <c r="AF2761" s="10">
        <f ca="1">IFERROR(AVERAGE(INDIRECT("AE"&amp;AC2761-Template!$F$10+1):INDIRECT("AE"&amp;AC2761)),0)</f>
        <v>0</v>
      </c>
      <c r="AG2761" s="35"/>
      <c r="AH2761" s="86"/>
      <c r="AI2761" s="35"/>
      <c r="AJ2761" s="35"/>
      <c r="AK2761" s="35"/>
      <c r="AL2761" s="35"/>
      <c r="AM2761" s="35"/>
      <c r="AN2761" s="35"/>
      <c r="AO2761" s="35"/>
      <c r="AP2761" s="35"/>
      <c r="AQ2761" s="35"/>
      <c r="AR2761" s="35"/>
      <c r="AS2761" s="35"/>
      <c r="AT2761" s="35"/>
      <c r="AU2761" s="35"/>
      <c r="AV2761" s="35"/>
      <c r="AW2761" s="35"/>
      <c r="AX2761" s="35"/>
      <c r="AY2761" s="35"/>
      <c r="AZ2761" s="17">
        <f t="shared" ref="AZ2761" si="6227">AZ2760+1</f>
        <v>48777</v>
      </c>
      <c r="BA2761" s="216">
        <f t="shared" si="6092"/>
        <v>7</v>
      </c>
      <c r="BB2761" s="216">
        <f t="shared" ref="BB2761" si="6228">BB2760+1</f>
        <v>2756</v>
      </c>
      <c r="BC2761" s="16">
        <f t="shared" si="6094"/>
        <v>7.5506849315068489</v>
      </c>
      <c r="BD2761" s="16">
        <f>IF(Template!$F$7="Linear interpolation",LinInterp($AO$5:$AO$18,$AM$5:$AM$18,BC2761),CubicSpline($AO$5:$AO$18,$AM$5:$AM$18,BC2761))</f>
        <v>14.149163357604166</v>
      </c>
      <c r="BE2761" s="221">
        <f t="shared" si="6173"/>
        <v>2.7161796868784949</v>
      </c>
      <c r="BF2761" s="221">
        <f>BE2761/PRODUCT($BG$6:BG2760)</f>
        <v>1.0003628789684167</v>
      </c>
      <c r="BG2761" s="16">
        <f t="shared" si="6095"/>
        <v>1.0003628694491538</v>
      </c>
      <c r="BH2761" s="10">
        <f t="shared" si="6096"/>
        <v>13.244734894112153</v>
      </c>
      <c r="BI2761" s="90"/>
      <c r="BJ2761" s="17">
        <f t="shared" si="6223"/>
        <v>48754</v>
      </c>
      <c r="BK2761" s="16">
        <f t="shared" si="6216"/>
        <v>13.242041068575517</v>
      </c>
      <c r="BL2761" s="10">
        <f ca="1">IFERROR(AVERAGE(INDIRECT("BK"&amp;AC2761-Template!$F$10+1):INDIRECT("BK"&amp;AC2761)),0)</f>
        <v>13.239864561733684</v>
      </c>
      <c r="BM2761" s="35"/>
      <c r="BN2761" s="86"/>
      <c r="BO2761" s="35"/>
      <c r="BP2761" s="35"/>
      <c r="BQ2761" s="35"/>
      <c r="BR2761" s="35"/>
      <c r="BS2761" s="35"/>
      <c r="BT2761" s="35"/>
      <c r="BU2761" s="35"/>
      <c r="BV2761" s="35"/>
      <c r="BW2761" s="35"/>
      <c r="BX2761" s="35"/>
      <c r="BY2761" s="35"/>
      <c r="BZ2761" s="35"/>
      <c r="CA2761" s="35"/>
      <c r="CB2761" s="35"/>
      <c r="CC2761" s="35"/>
      <c r="CD2761" s="35"/>
      <c r="CE2761" s="35"/>
      <c r="CF2761" s="35"/>
      <c r="CG2761" s="35"/>
      <c r="CH2761" s="35"/>
    </row>
    <row r="2762" spans="1:86" ht="15.6" x14ac:dyDescent="0.3">
      <c r="A2762" s="35"/>
      <c r="B2762" s="86"/>
      <c r="C2762" s="35"/>
      <c r="D2762" s="35"/>
      <c r="E2762" s="35"/>
      <c r="F2762" s="35"/>
      <c r="G2762" s="35"/>
      <c r="H2762" s="35"/>
      <c r="I2762" s="35"/>
      <c r="J2762" s="35"/>
      <c r="K2762" s="35"/>
      <c r="L2762" s="35"/>
      <c r="M2762" s="35"/>
      <c r="N2762" s="35"/>
      <c r="O2762" s="35"/>
      <c r="P2762" s="35"/>
      <c r="Q2762" s="35"/>
      <c r="R2762" s="35"/>
      <c r="S2762" s="35"/>
      <c r="T2762" s="17">
        <f t="shared" si="6217"/>
        <v>48778</v>
      </c>
      <c r="U2762" s="216">
        <f t="shared" si="6210"/>
        <v>1</v>
      </c>
      <c r="V2762" s="216">
        <f t="shared" si="6217"/>
        <v>2757</v>
      </c>
      <c r="W2762" s="16">
        <f t="shared" si="6224"/>
        <v>7.5534246575342463</v>
      </c>
      <c r="X2762" s="16" t="e">
        <f>IF(Template!$F$7="Linear interpolation",LinInterp($I$5:$I$22,$G$5:$G$22,W2762),CubicSpline($I$5:$I$22,$G$5:$G$22,W2762))</f>
        <v>#VALUE!</v>
      </c>
      <c r="Y2762" s="221" t="e">
        <f t="shared" si="6211"/>
        <v>#VALUE!</v>
      </c>
      <c r="Z2762" s="221" t="e">
        <f>Y2762/PRODUCT($AA$6:AA2761)</f>
        <v>#VALUE!</v>
      </c>
      <c r="AA2762" s="16" t="e">
        <f t="shared" si="6218"/>
        <v>#VALUE!</v>
      </c>
      <c r="AB2762" s="10" t="e">
        <f t="shared" si="6219"/>
        <v>#VALUE!</v>
      </c>
      <c r="AC2762" s="90">
        <f t="shared" si="6212"/>
        <v>2762</v>
      </c>
      <c r="AD2762" s="17">
        <f t="shared" si="6220"/>
        <v>48755</v>
      </c>
      <c r="AE2762" s="16" t="e">
        <f t="shared" si="6213"/>
        <v>#VALUE!</v>
      </c>
      <c r="AF2762" s="10">
        <f ca="1">IFERROR(AVERAGE(INDIRECT("AE"&amp;AC2762-Template!$F$10+1):INDIRECT("AE"&amp;AC2762)),0)</f>
        <v>0</v>
      </c>
      <c r="AG2762" s="35"/>
      <c r="AH2762" s="86"/>
      <c r="AI2762" s="35"/>
      <c r="AJ2762" s="35"/>
      <c r="AK2762" s="35"/>
      <c r="AL2762" s="35"/>
      <c r="AM2762" s="35"/>
      <c r="AN2762" s="35"/>
      <c r="AO2762" s="35"/>
      <c r="AP2762" s="35"/>
      <c r="AQ2762" s="35"/>
      <c r="AR2762" s="35"/>
      <c r="AS2762" s="35"/>
      <c r="AT2762" s="35"/>
      <c r="AU2762" s="35"/>
      <c r="AV2762" s="35"/>
      <c r="AW2762" s="35"/>
      <c r="AX2762" s="35"/>
      <c r="AY2762" s="35"/>
      <c r="AZ2762" s="17">
        <f t="shared" ref="AZ2762" si="6229">AZ2761+1</f>
        <v>48778</v>
      </c>
      <c r="BA2762" s="216">
        <f t="shared" si="6092"/>
        <v>1</v>
      </c>
      <c r="BB2762" s="216">
        <f t="shared" ref="BB2762" si="6230">BB2761+1</f>
        <v>2757</v>
      </c>
      <c r="BC2762" s="16">
        <f t="shared" si="6094"/>
        <v>7.5534246575342463</v>
      </c>
      <c r="BD2762" s="16">
        <f>IF(Template!$F$7="Linear interpolation",LinInterp($AO$5:$AO$18,$AM$5:$AM$18,BC2762),CubicSpline($AO$5:$AO$18,$AM$5:$AM$18,BC2762))</f>
        <v>14.149167121900611</v>
      </c>
      <c r="BE2762" s="221">
        <f t="shared" si="6173"/>
        <v>2.7171653311955666</v>
      </c>
      <c r="BF2762" s="221">
        <f>BE2762/PRODUCT($BG$6:BG2761)</f>
        <v>1.0003628884266613</v>
      </c>
      <c r="BG2762" s="16">
        <f t="shared" si="6095"/>
        <v>1.0003628884266613</v>
      </c>
      <c r="BH2762" s="10">
        <f t="shared" si="6096"/>
        <v>13.24542757313829</v>
      </c>
      <c r="BI2762" s="90"/>
      <c r="BJ2762" s="17">
        <f t="shared" si="6223"/>
        <v>48755</v>
      </c>
      <c r="BK2762" s="16">
        <f t="shared" si="6216"/>
        <v>13.242041068575517</v>
      </c>
      <c r="BL2762" s="10">
        <f ca="1">IFERROR(AVERAGE(INDIRECT("BK"&amp;AC2762-Template!$F$10+1):INDIRECT("BK"&amp;AC2762)),0)</f>
        <v>13.240014387179116</v>
      </c>
      <c r="BM2762" s="35"/>
      <c r="BN2762" s="86"/>
      <c r="BO2762" s="35"/>
      <c r="BP2762" s="35"/>
      <c r="BQ2762" s="35"/>
      <c r="BR2762" s="35"/>
      <c r="BS2762" s="35"/>
      <c r="BT2762" s="35"/>
      <c r="BU2762" s="35"/>
      <c r="BV2762" s="35"/>
      <c r="BW2762" s="35"/>
      <c r="BX2762" s="35"/>
      <c r="BY2762" s="35"/>
      <c r="BZ2762" s="35"/>
      <c r="CA2762" s="35"/>
      <c r="CB2762" s="35"/>
      <c r="CC2762" s="35"/>
      <c r="CD2762" s="35"/>
      <c r="CE2762" s="35"/>
      <c r="CF2762" s="35"/>
      <c r="CG2762" s="35"/>
      <c r="CH2762" s="35"/>
    </row>
    <row r="2763" spans="1:86" ht="15.6" x14ac:dyDescent="0.3">
      <c r="A2763" s="35"/>
      <c r="B2763" s="86"/>
      <c r="C2763" s="35"/>
      <c r="D2763" s="35"/>
      <c r="E2763" s="35"/>
      <c r="F2763" s="35"/>
      <c r="G2763" s="35"/>
      <c r="H2763" s="35"/>
      <c r="I2763" s="35"/>
      <c r="J2763" s="35"/>
      <c r="K2763" s="35"/>
      <c r="L2763" s="35"/>
      <c r="M2763" s="35"/>
      <c r="N2763" s="35"/>
      <c r="O2763" s="35"/>
      <c r="P2763" s="35"/>
      <c r="Q2763" s="35"/>
      <c r="R2763" s="35"/>
      <c r="S2763" s="35"/>
      <c r="T2763" s="17">
        <f t="shared" si="6217"/>
        <v>48779</v>
      </c>
      <c r="U2763" s="216">
        <f t="shared" si="6210"/>
        <v>2</v>
      </c>
      <c r="V2763" s="216">
        <f t="shared" si="6217"/>
        <v>2758</v>
      </c>
      <c r="W2763" s="16">
        <f t="shared" si="6224"/>
        <v>7.5561643835616437</v>
      </c>
      <c r="X2763" s="16" t="e">
        <f>IF(Template!$F$7="Linear interpolation",LinInterp($I$5:$I$22,$G$5:$G$22,W2763),CubicSpline($I$5:$I$22,$G$5:$G$22,W2763))</f>
        <v>#VALUE!</v>
      </c>
      <c r="Y2763" s="221" t="e">
        <f t="shared" si="6211"/>
        <v>#VALUE!</v>
      </c>
      <c r="Z2763" s="221" t="e">
        <f>Y2763/PRODUCT($AA$6:AA2762)</f>
        <v>#VALUE!</v>
      </c>
      <c r="AA2763" s="16" t="e">
        <f t="shared" si="6218"/>
        <v>#VALUE!</v>
      </c>
      <c r="AB2763" s="10" t="e">
        <f t="shared" si="6219"/>
        <v>#VALUE!</v>
      </c>
      <c r="AC2763" s="90">
        <f t="shared" si="6212"/>
        <v>2763</v>
      </c>
      <c r="AD2763" s="17">
        <f t="shared" si="6220"/>
        <v>48756</v>
      </c>
      <c r="AE2763" s="16" t="e">
        <f t="shared" si="6213"/>
        <v>#VALUE!</v>
      </c>
      <c r="AF2763" s="10">
        <f ca="1">IFERROR(AVERAGE(INDIRECT("AE"&amp;AC2763-Template!$F$10+1):INDIRECT("AE"&amp;AC2763)),0)</f>
        <v>0</v>
      </c>
      <c r="AG2763" s="35"/>
      <c r="AH2763" s="86"/>
      <c r="AI2763" s="35"/>
      <c r="AJ2763" s="35"/>
      <c r="AK2763" s="35"/>
      <c r="AL2763" s="35"/>
      <c r="AM2763" s="35"/>
      <c r="AN2763" s="35"/>
      <c r="AO2763" s="35"/>
      <c r="AP2763" s="35"/>
      <c r="AQ2763" s="35"/>
      <c r="AR2763" s="35"/>
      <c r="AS2763" s="35"/>
      <c r="AT2763" s="35"/>
      <c r="AU2763" s="35"/>
      <c r="AV2763" s="35"/>
      <c r="AW2763" s="35"/>
      <c r="AX2763" s="35"/>
      <c r="AY2763" s="35"/>
      <c r="AZ2763" s="17">
        <f t="shared" ref="AZ2763" si="6231">AZ2762+1</f>
        <v>48779</v>
      </c>
      <c r="BA2763" s="216">
        <f t="shared" si="6092"/>
        <v>2</v>
      </c>
      <c r="BB2763" s="216">
        <f t="shared" ref="BB2763" si="6232">BB2762+1</f>
        <v>2758</v>
      </c>
      <c r="BC2763" s="16">
        <f t="shared" si="6094"/>
        <v>7.5561643835616437</v>
      </c>
      <c r="BD2763" s="16">
        <f>IF(Template!$F$7="Linear interpolation",LinInterp($AO$5:$AO$18,$AM$5:$AM$18,BC2763),CubicSpline($AO$5:$AO$18,$AM$5:$AM$18,BC2763))</f>
        <v>14.149170930155291</v>
      </c>
      <c r="BE2763" s="221">
        <f t="shared" si="6173"/>
        <v>2.7181513415826855</v>
      </c>
      <c r="BF2763" s="221">
        <f>BE2763/PRODUCT($BG$6:BG2762)</f>
        <v>1.0003628819990447</v>
      </c>
      <c r="BG2763" s="16">
        <f t="shared" si="6095"/>
        <v>1.0003628819990447</v>
      </c>
      <c r="BH2763" s="10">
        <f t="shared" si="6096"/>
        <v>13.245192965130158</v>
      </c>
      <c r="BI2763" s="90"/>
      <c r="BJ2763" s="17">
        <f t="shared" si="6223"/>
        <v>48756</v>
      </c>
      <c r="BK2763" s="16">
        <f t="shared" si="6216"/>
        <v>13.242041068575517</v>
      </c>
      <c r="BL2763" s="10">
        <f ca="1">IFERROR(AVERAGE(INDIRECT("BK"&amp;AC2763-Template!$F$10+1):INDIRECT("BK"&amp;AC2763)),0)</f>
        <v>13.240158561193907</v>
      </c>
      <c r="BM2763" s="35"/>
      <c r="BN2763" s="86"/>
      <c r="BO2763" s="35"/>
      <c r="BP2763" s="35"/>
      <c r="BQ2763" s="35"/>
      <c r="BR2763" s="35"/>
      <c r="BS2763" s="35"/>
      <c r="BT2763" s="35"/>
      <c r="BU2763" s="35"/>
      <c r="BV2763" s="35"/>
      <c r="BW2763" s="35"/>
      <c r="BX2763" s="35"/>
      <c r="BY2763" s="35"/>
      <c r="BZ2763" s="35"/>
      <c r="CA2763" s="35"/>
      <c r="CB2763" s="35"/>
      <c r="CC2763" s="35"/>
      <c r="CD2763" s="35"/>
      <c r="CE2763" s="35"/>
      <c r="CF2763" s="35"/>
      <c r="CG2763" s="35"/>
      <c r="CH2763" s="35"/>
    </row>
    <row r="2764" spans="1:86" ht="15.6" x14ac:dyDescent="0.3">
      <c r="A2764" s="35"/>
      <c r="B2764" s="86"/>
      <c r="C2764" s="35"/>
      <c r="D2764" s="35"/>
      <c r="E2764" s="35"/>
      <c r="F2764" s="35"/>
      <c r="G2764" s="35"/>
      <c r="H2764" s="35"/>
      <c r="I2764" s="35"/>
      <c r="J2764" s="35"/>
      <c r="K2764" s="35"/>
      <c r="L2764" s="35"/>
      <c r="M2764" s="35"/>
      <c r="N2764" s="35"/>
      <c r="O2764" s="35"/>
      <c r="P2764" s="35"/>
      <c r="Q2764" s="35"/>
      <c r="R2764" s="35"/>
      <c r="S2764" s="35"/>
      <c r="T2764" s="17">
        <f t="shared" si="6217"/>
        <v>48780</v>
      </c>
      <c r="U2764" s="216">
        <f t="shared" si="6210"/>
        <v>3</v>
      </c>
      <c r="V2764" s="216">
        <f t="shared" si="6217"/>
        <v>2759</v>
      </c>
      <c r="W2764" s="16">
        <f t="shared" si="6224"/>
        <v>7.558904109589041</v>
      </c>
      <c r="X2764" s="16" t="e">
        <f>IF(Template!$F$7="Linear interpolation",LinInterp($I$5:$I$22,$G$5:$G$22,W2764),CubicSpline($I$5:$I$22,$G$5:$G$22,W2764))</f>
        <v>#VALUE!</v>
      </c>
      <c r="Y2764" s="221" t="e">
        <f t="shared" si="6211"/>
        <v>#VALUE!</v>
      </c>
      <c r="Z2764" s="221" t="e">
        <f>Y2764/PRODUCT($AA$6:AA2763)</f>
        <v>#VALUE!</v>
      </c>
      <c r="AA2764" s="16" t="e">
        <f t="shared" si="6218"/>
        <v>#VALUE!</v>
      </c>
      <c r="AB2764" s="10" t="e">
        <f t="shared" si="6219"/>
        <v>#VALUE!</v>
      </c>
      <c r="AC2764" s="90">
        <f t="shared" si="6212"/>
        <v>2764</v>
      </c>
      <c r="AD2764" s="17">
        <f t="shared" si="6220"/>
        <v>48757</v>
      </c>
      <c r="AE2764" s="16" t="e">
        <f t="shared" si="6213"/>
        <v>#VALUE!</v>
      </c>
      <c r="AF2764" s="10">
        <f ca="1">IFERROR(AVERAGE(INDIRECT("AE"&amp;AC2764-Template!$F$10+1):INDIRECT("AE"&amp;AC2764)),0)</f>
        <v>0</v>
      </c>
      <c r="AG2764" s="35"/>
      <c r="AH2764" s="86"/>
      <c r="AI2764" s="35"/>
      <c r="AJ2764" s="35"/>
      <c r="AK2764" s="35"/>
      <c r="AL2764" s="35"/>
      <c r="AM2764" s="35"/>
      <c r="AN2764" s="35"/>
      <c r="AO2764" s="35"/>
      <c r="AP2764" s="35"/>
      <c r="AQ2764" s="35"/>
      <c r="AR2764" s="35"/>
      <c r="AS2764" s="35"/>
      <c r="AT2764" s="35"/>
      <c r="AU2764" s="35"/>
      <c r="AV2764" s="35"/>
      <c r="AW2764" s="35"/>
      <c r="AX2764" s="35"/>
      <c r="AY2764" s="35"/>
      <c r="AZ2764" s="17">
        <f t="shared" ref="AZ2764" si="6233">AZ2763+1</f>
        <v>48780</v>
      </c>
      <c r="BA2764" s="216">
        <f t="shared" si="6092"/>
        <v>3</v>
      </c>
      <c r="BB2764" s="216">
        <f t="shared" ref="BB2764" si="6234">BB2763+1</f>
        <v>2759</v>
      </c>
      <c r="BC2764" s="16">
        <f t="shared" si="6094"/>
        <v>7.558904109589041</v>
      </c>
      <c r="BD2764" s="16">
        <f>IF(Template!$F$7="Linear interpolation",LinInterp($AO$5:$AO$18,$AM$5:$AM$18,BC2764),CubicSpline($AO$5:$AO$18,$AM$5:$AM$18,BC2764))</f>
        <v>14.149174781858001</v>
      </c>
      <c r="BE2764" s="221">
        <f t="shared" si="6173"/>
        <v>2.7191377180955323</v>
      </c>
      <c r="BF2764" s="221">
        <f>BE2764/PRODUCT($BG$6:BG2763)</f>
        <v>1.0003628850600614</v>
      </c>
      <c r="BG2764" s="16">
        <f t="shared" si="6095"/>
        <v>1.0003628850600614</v>
      </c>
      <c r="BH2764" s="10">
        <f t="shared" si="6096"/>
        <v>13.245304692242389</v>
      </c>
      <c r="BI2764" s="90"/>
      <c r="BJ2764" s="17">
        <f t="shared" si="6223"/>
        <v>48757</v>
      </c>
      <c r="BK2764" s="16">
        <f t="shared" si="6216"/>
        <v>13.242871618436736</v>
      </c>
      <c r="BL2764" s="10">
        <f ca="1">IFERROR(AVERAGE(INDIRECT("BK"&amp;AC2764-Template!$F$10+1):INDIRECT("BK"&amp;AC2764)),0)</f>
        <v>13.240330420204069</v>
      </c>
      <c r="BM2764" s="35"/>
      <c r="BN2764" s="86"/>
      <c r="BO2764" s="35"/>
      <c r="BP2764" s="35"/>
      <c r="BQ2764" s="35"/>
      <c r="BR2764" s="35"/>
      <c r="BS2764" s="35"/>
      <c r="BT2764" s="35"/>
      <c r="BU2764" s="35"/>
      <c r="BV2764" s="35"/>
      <c r="BW2764" s="35"/>
      <c r="BX2764" s="35"/>
      <c r="BY2764" s="35"/>
      <c r="BZ2764" s="35"/>
      <c r="CA2764" s="35"/>
      <c r="CB2764" s="35"/>
      <c r="CC2764" s="35"/>
      <c r="CD2764" s="35"/>
      <c r="CE2764" s="35"/>
      <c r="CF2764" s="35"/>
      <c r="CG2764" s="35"/>
      <c r="CH2764" s="35"/>
    </row>
    <row r="2765" spans="1:86" ht="15.6" x14ac:dyDescent="0.3">
      <c r="A2765" s="35"/>
      <c r="B2765" s="86"/>
      <c r="C2765" s="35"/>
      <c r="D2765" s="35"/>
      <c r="E2765" s="35"/>
      <c r="F2765" s="35"/>
      <c r="G2765" s="35"/>
      <c r="H2765" s="35"/>
      <c r="I2765" s="35"/>
      <c r="J2765" s="35"/>
      <c r="K2765" s="35"/>
      <c r="L2765" s="35"/>
      <c r="M2765" s="35"/>
      <c r="N2765" s="35"/>
      <c r="O2765" s="35"/>
      <c r="P2765" s="35"/>
      <c r="Q2765" s="35"/>
      <c r="R2765" s="35"/>
      <c r="S2765" s="35"/>
      <c r="T2765" s="17">
        <f t="shared" si="6217"/>
        <v>48781</v>
      </c>
      <c r="U2765" s="216">
        <f t="shared" si="6210"/>
        <v>4</v>
      </c>
      <c r="V2765" s="216">
        <f t="shared" si="6217"/>
        <v>2760</v>
      </c>
      <c r="W2765" s="16">
        <f t="shared" si="6224"/>
        <v>7.5616438356164384</v>
      </c>
      <c r="X2765" s="16" t="e">
        <f>IF(Template!$F$7="Linear interpolation",LinInterp($I$5:$I$22,$G$5:$G$22,W2765),CubicSpline($I$5:$I$22,$G$5:$G$22,W2765))</f>
        <v>#VALUE!</v>
      </c>
      <c r="Y2765" s="221" t="e">
        <f t="shared" si="6211"/>
        <v>#VALUE!</v>
      </c>
      <c r="Z2765" s="221" t="e">
        <f>Y2765/PRODUCT($AA$6:AA2764)</f>
        <v>#VALUE!</v>
      </c>
      <c r="AA2765" s="16" t="e">
        <f t="shared" si="6218"/>
        <v>#VALUE!</v>
      </c>
      <c r="AB2765" s="10" t="e">
        <f t="shared" si="6219"/>
        <v>#VALUE!</v>
      </c>
      <c r="AC2765" s="90">
        <f t="shared" si="6212"/>
        <v>2765</v>
      </c>
      <c r="AD2765" s="17">
        <f t="shared" si="6220"/>
        <v>48758</v>
      </c>
      <c r="AE2765" s="16" t="e">
        <f t="shared" si="6213"/>
        <v>#VALUE!</v>
      </c>
      <c r="AF2765" s="10">
        <f ca="1">IFERROR(AVERAGE(INDIRECT("AE"&amp;AC2765-Template!$F$10+1):INDIRECT("AE"&amp;AC2765)),0)</f>
        <v>0</v>
      </c>
      <c r="AG2765" s="35"/>
      <c r="AH2765" s="86"/>
      <c r="AI2765" s="35"/>
      <c r="AJ2765" s="35"/>
      <c r="AK2765" s="35"/>
      <c r="AL2765" s="35"/>
      <c r="AM2765" s="35"/>
      <c r="AN2765" s="35"/>
      <c r="AO2765" s="35"/>
      <c r="AP2765" s="35"/>
      <c r="AQ2765" s="35"/>
      <c r="AR2765" s="35"/>
      <c r="AS2765" s="35"/>
      <c r="AT2765" s="35"/>
      <c r="AU2765" s="35"/>
      <c r="AV2765" s="35"/>
      <c r="AW2765" s="35"/>
      <c r="AX2765" s="35"/>
      <c r="AY2765" s="35"/>
      <c r="AZ2765" s="17">
        <f t="shared" ref="AZ2765" si="6235">AZ2764+1</f>
        <v>48781</v>
      </c>
      <c r="BA2765" s="216">
        <f t="shared" ref="BA2765:BA2828" si="6236">WEEKDAY(AZ2765,2)</f>
        <v>4</v>
      </c>
      <c r="BB2765" s="216">
        <f t="shared" ref="BB2765" si="6237">BB2764+1</f>
        <v>2760</v>
      </c>
      <c r="BC2765" s="16">
        <f t="shared" ref="BC2765:BC2828" si="6238">YEARFRAC($T$5,AZ2765,3)</f>
        <v>7.5616438356164384</v>
      </c>
      <c r="BD2765" s="16">
        <f>IF(Template!$F$7="Linear interpolation",LinInterp($AO$5:$AO$18,$AM$5:$AM$18,BC2765),CubicSpline($AO$5:$AO$18,$AM$5:$AM$18,BC2765))</f>
        <v>14.149178676498535</v>
      </c>
      <c r="BE2765" s="221">
        <f t="shared" si="6173"/>
        <v>2.7201244607895783</v>
      </c>
      <c r="BF2765" s="221">
        <f>BE2765/PRODUCT($BG$6:BG2764)</f>
        <v>1.000362888090397</v>
      </c>
      <c r="BG2765" s="16">
        <f t="shared" ref="BG2765:BG2828" si="6239">1+BH2765/365/100</f>
        <v>1.000362888090397</v>
      </c>
      <c r="BH2765" s="10">
        <f t="shared" ref="BH2765:BH2828" si="6240">IF(OR(BA2765=6,BA2765=7),BH2764,(BF2765-1)*365*100)</f>
        <v>13.245415299489526</v>
      </c>
      <c r="BI2765" s="90"/>
      <c r="BJ2765" s="17">
        <f t="shared" si="6223"/>
        <v>48758</v>
      </c>
      <c r="BK2765" s="16">
        <f t="shared" si="6216"/>
        <v>13.242591178797337</v>
      </c>
      <c r="BL2765" s="10">
        <f ca="1">IFERROR(AVERAGE(INDIRECT("BK"&amp;AC2765-Template!$F$10+1):INDIRECT("BK"&amp;AC2765)),0)</f>
        <v>13.240492931226253</v>
      </c>
      <c r="BM2765" s="35"/>
      <c r="BN2765" s="86"/>
      <c r="BO2765" s="35"/>
      <c r="BP2765" s="35"/>
      <c r="BQ2765" s="35"/>
      <c r="BR2765" s="35"/>
      <c r="BS2765" s="35"/>
      <c r="BT2765" s="35"/>
      <c r="BU2765" s="35"/>
      <c r="BV2765" s="35"/>
      <c r="BW2765" s="35"/>
      <c r="BX2765" s="35"/>
      <c r="BY2765" s="35"/>
      <c r="BZ2765" s="35"/>
      <c r="CA2765" s="35"/>
      <c r="CB2765" s="35"/>
      <c r="CC2765" s="35"/>
      <c r="CD2765" s="35"/>
      <c r="CE2765" s="35"/>
      <c r="CF2765" s="35"/>
      <c r="CG2765" s="35"/>
      <c r="CH2765" s="35"/>
    </row>
    <row r="2766" spans="1:86" ht="15.6" x14ac:dyDescent="0.3">
      <c r="A2766" s="35"/>
      <c r="B2766" s="86"/>
      <c r="C2766" s="35"/>
      <c r="D2766" s="35"/>
      <c r="E2766" s="35"/>
      <c r="F2766" s="35"/>
      <c r="G2766" s="35"/>
      <c r="H2766" s="35"/>
      <c r="I2766" s="35"/>
      <c r="J2766" s="35"/>
      <c r="K2766" s="35"/>
      <c r="L2766" s="35"/>
      <c r="M2766" s="35"/>
      <c r="N2766" s="35"/>
      <c r="O2766" s="35"/>
      <c r="P2766" s="35"/>
      <c r="Q2766" s="35"/>
      <c r="R2766" s="35"/>
      <c r="S2766" s="35"/>
      <c r="T2766" s="17">
        <f t="shared" si="6217"/>
        <v>48782</v>
      </c>
      <c r="U2766" s="216">
        <f t="shared" si="6210"/>
        <v>5</v>
      </c>
      <c r="V2766" s="216">
        <f t="shared" si="6217"/>
        <v>2761</v>
      </c>
      <c r="W2766" s="16">
        <f t="shared" si="6224"/>
        <v>7.5643835616438357</v>
      </c>
      <c r="X2766" s="16" t="e">
        <f>IF(Template!$F$7="Linear interpolation",LinInterp($I$5:$I$22,$G$5:$G$22,W2766),CubicSpline($I$5:$I$22,$G$5:$G$22,W2766))</f>
        <v>#VALUE!</v>
      </c>
      <c r="Y2766" s="221" t="e">
        <f t="shared" si="6211"/>
        <v>#VALUE!</v>
      </c>
      <c r="Z2766" s="221" t="e">
        <f>Y2766/PRODUCT($AA$6:AA2765)</f>
        <v>#VALUE!</v>
      </c>
      <c r="AA2766" s="16" t="e">
        <f t="shared" si="6218"/>
        <v>#VALUE!</v>
      </c>
      <c r="AB2766" s="10" t="e">
        <f t="shared" si="6219"/>
        <v>#VALUE!</v>
      </c>
      <c r="AC2766" s="90">
        <f t="shared" si="6212"/>
        <v>2766</v>
      </c>
      <c r="AD2766" s="17">
        <f t="shared" si="6220"/>
        <v>48759</v>
      </c>
      <c r="AE2766" s="16" t="e">
        <f t="shared" si="6213"/>
        <v>#VALUE!</v>
      </c>
      <c r="AF2766" s="10">
        <f ca="1">IFERROR(AVERAGE(INDIRECT("AE"&amp;AC2766-Template!$F$10+1):INDIRECT("AE"&amp;AC2766)),0)</f>
        <v>0</v>
      </c>
      <c r="AG2766" s="35"/>
      <c r="AH2766" s="86"/>
      <c r="AI2766" s="35"/>
      <c r="AJ2766" s="35"/>
      <c r="AK2766" s="35"/>
      <c r="AL2766" s="35"/>
      <c r="AM2766" s="35"/>
      <c r="AN2766" s="35"/>
      <c r="AO2766" s="35"/>
      <c r="AP2766" s="35"/>
      <c r="AQ2766" s="35"/>
      <c r="AR2766" s="35"/>
      <c r="AS2766" s="35"/>
      <c r="AT2766" s="35"/>
      <c r="AU2766" s="35"/>
      <c r="AV2766" s="35"/>
      <c r="AW2766" s="35"/>
      <c r="AX2766" s="35"/>
      <c r="AY2766" s="35"/>
      <c r="AZ2766" s="17">
        <f t="shared" ref="AZ2766" si="6241">AZ2765+1</f>
        <v>48782</v>
      </c>
      <c r="BA2766" s="216">
        <f t="shared" si="6236"/>
        <v>5</v>
      </c>
      <c r="BB2766" s="216">
        <f t="shared" ref="BB2766" si="6242">BB2765+1</f>
        <v>2761</v>
      </c>
      <c r="BC2766" s="16">
        <f t="shared" si="6238"/>
        <v>7.5643835616438357</v>
      </c>
      <c r="BD2766" s="16">
        <f>IF(Template!$F$7="Linear interpolation",LinInterp($AO$5:$AO$18,$AM$5:$AM$18,BC2766),CubicSpline($AO$5:$AO$18,$AM$5:$AM$18,BC2766))</f>
        <v>14.149182613566687</v>
      </c>
      <c r="BE2766" s="221">
        <f t="shared" si="6173"/>
        <v>2.7211115697200916</v>
      </c>
      <c r="BF2766" s="221">
        <f>BE2766/PRODUCT($BG$6:BG2765)</f>
        <v>1.0003628910900006</v>
      </c>
      <c r="BG2766" s="16">
        <f t="shared" si="6239"/>
        <v>1.0003628910900006</v>
      </c>
      <c r="BH2766" s="10">
        <f t="shared" si="6240"/>
        <v>13.245524785023722</v>
      </c>
      <c r="BI2766" s="90"/>
      <c r="BJ2766" s="17">
        <f t="shared" si="6223"/>
        <v>48759</v>
      </c>
      <c r="BK2766" s="16">
        <f t="shared" si="6216"/>
        <v>13.242726009481064</v>
      </c>
      <c r="BL2766" s="10">
        <f ca="1">IFERROR(AVERAGE(INDIRECT("BK"&amp;AC2766-Template!$F$10+1):INDIRECT("BK"&amp;AC2766)),0)</f>
        <v>13.240626369407909</v>
      </c>
      <c r="BM2766" s="35"/>
      <c r="BN2766" s="86"/>
      <c r="BO2766" s="35"/>
      <c r="BP2766" s="35"/>
      <c r="BQ2766" s="35"/>
      <c r="BR2766" s="35"/>
      <c r="BS2766" s="35"/>
      <c r="BT2766" s="35"/>
      <c r="BU2766" s="35"/>
      <c r="BV2766" s="35"/>
      <c r="BW2766" s="35"/>
      <c r="BX2766" s="35"/>
      <c r="BY2766" s="35"/>
      <c r="BZ2766" s="35"/>
      <c r="CA2766" s="35"/>
      <c r="CB2766" s="35"/>
      <c r="CC2766" s="35"/>
      <c r="CD2766" s="35"/>
      <c r="CE2766" s="35"/>
      <c r="CF2766" s="35"/>
      <c r="CG2766" s="35"/>
      <c r="CH2766" s="35"/>
    </row>
    <row r="2767" spans="1:86" ht="15.6" x14ac:dyDescent="0.3">
      <c r="A2767" s="35"/>
      <c r="B2767" s="86"/>
      <c r="C2767" s="35"/>
      <c r="D2767" s="35"/>
      <c r="E2767" s="35"/>
      <c r="F2767" s="35"/>
      <c r="G2767" s="35"/>
      <c r="H2767" s="35"/>
      <c r="I2767" s="35"/>
      <c r="J2767" s="35"/>
      <c r="K2767" s="35"/>
      <c r="L2767" s="35"/>
      <c r="M2767" s="35"/>
      <c r="N2767" s="35"/>
      <c r="O2767" s="35"/>
      <c r="P2767" s="35"/>
      <c r="Q2767" s="35"/>
      <c r="R2767" s="35"/>
      <c r="S2767" s="35"/>
      <c r="T2767" s="17">
        <f t="shared" si="6217"/>
        <v>48783</v>
      </c>
      <c r="U2767" s="216">
        <f t="shared" si="6210"/>
        <v>6</v>
      </c>
      <c r="V2767" s="216">
        <f t="shared" si="6217"/>
        <v>2762</v>
      </c>
      <c r="W2767" s="16">
        <f t="shared" si="6224"/>
        <v>7.5671232876712331</v>
      </c>
      <c r="X2767" s="16" t="e">
        <f>IF(Template!$F$7="Linear interpolation",LinInterp($I$5:$I$22,$G$5:$G$22,W2767),CubicSpline($I$5:$I$22,$G$5:$G$22,W2767))</f>
        <v>#VALUE!</v>
      </c>
      <c r="Y2767" s="221" t="e">
        <f t="shared" si="6211"/>
        <v>#VALUE!</v>
      </c>
      <c r="Z2767" s="221" t="e">
        <f>Y2767/PRODUCT($AA$6:AA2766)</f>
        <v>#VALUE!</v>
      </c>
      <c r="AA2767" s="16" t="e">
        <f t="shared" si="6218"/>
        <v>#VALUE!</v>
      </c>
      <c r="AB2767" s="10" t="e">
        <f t="shared" si="6219"/>
        <v>#VALUE!</v>
      </c>
      <c r="AC2767" s="90">
        <f t="shared" si="6212"/>
        <v>2767</v>
      </c>
      <c r="AD2767" s="17">
        <f t="shared" si="6220"/>
        <v>48760</v>
      </c>
      <c r="AE2767" s="16" t="e">
        <f t="shared" si="6213"/>
        <v>#VALUE!</v>
      </c>
      <c r="AF2767" s="10">
        <f ca="1">IFERROR(AVERAGE(INDIRECT("AE"&amp;AC2767-Template!$F$10+1):INDIRECT("AE"&amp;AC2767)),0)</f>
        <v>0</v>
      </c>
      <c r="AG2767" s="35"/>
      <c r="AH2767" s="86"/>
      <c r="AI2767" s="35"/>
      <c r="AJ2767" s="35"/>
      <c r="AK2767" s="35"/>
      <c r="AL2767" s="35"/>
      <c r="AM2767" s="35"/>
      <c r="AN2767" s="35"/>
      <c r="AO2767" s="35"/>
      <c r="AP2767" s="35"/>
      <c r="AQ2767" s="35"/>
      <c r="AR2767" s="35"/>
      <c r="AS2767" s="35"/>
      <c r="AT2767" s="35"/>
      <c r="AU2767" s="35"/>
      <c r="AV2767" s="35"/>
      <c r="AW2767" s="35"/>
      <c r="AX2767" s="35"/>
      <c r="AY2767" s="35"/>
      <c r="AZ2767" s="17">
        <f t="shared" ref="AZ2767" si="6243">AZ2766+1</f>
        <v>48783</v>
      </c>
      <c r="BA2767" s="216">
        <f t="shared" si="6236"/>
        <v>6</v>
      </c>
      <c r="BB2767" s="216">
        <f t="shared" ref="BB2767" si="6244">BB2766+1</f>
        <v>2762</v>
      </c>
      <c r="BC2767" s="16">
        <f t="shared" si="6238"/>
        <v>7.5671232876712331</v>
      </c>
      <c r="BD2767" s="16">
        <f>IF(Template!$F$7="Linear interpolation",LinInterp($AO$5:$AO$18,$AM$5:$AM$18,BC2767),CubicSpline($AO$5:$AO$18,$AM$5:$AM$18,BC2767))</f>
        <v>14.149186592552251</v>
      </c>
      <c r="BE2767" s="221">
        <f t="shared" si="6173"/>
        <v>2.7220990449421505</v>
      </c>
      <c r="BF2767" s="221">
        <f>BE2767/PRODUCT($BG$6:BG2766)</f>
        <v>1.0003628940588278</v>
      </c>
      <c r="BG2767" s="16">
        <f t="shared" si="6239"/>
        <v>1.0003628910900006</v>
      </c>
      <c r="BH2767" s="10">
        <f t="shared" si="6240"/>
        <v>13.245524785023722</v>
      </c>
      <c r="BI2767" s="90"/>
      <c r="BJ2767" s="17">
        <f t="shared" si="6223"/>
        <v>48760</v>
      </c>
      <c r="BK2767" s="16">
        <f t="shared" si="6216"/>
        <v>13.242859758042957</v>
      </c>
      <c r="BL2767" s="10">
        <f ca="1">IFERROR(AVERAGE(INDIRECT("BK"&amp;AC2767-Template!$F$10+1):INDIRECT("BK"&amp;AC2767)),0)</f>
        <v>13.240775569033413</v>
      </c>
      <c r="BM2767" s="35"/>
      <c r="BN2767" s="86"/>
      <c r="BO2767" s="35"/>
      <c r="BP2767" s="35"/>
      <c r="BQ2767" s="35"/>
      <c r="BR2767" s="35"/>
      <c r="BS2767" s="35"/>
      <c r="BT2767" s="35"/>
      <c r="BU2767" s="35"/>
      <c r="BV2767" s="35"/>
      <c r="BW2767" s="35"/>
      <c r="BX2767" s="35"/>
      <c r="BY2767" s="35"/>
      <c r="BZ2767" s="35"/>
      <c r="CA2767" s="35"/>
      <c r="CB2767" s="35"/>
      <c r="CC2767" s="35"/>
      <c r="CD2767" s="35"/>
      <c r="CE2767" s="35"/>
      <c r="CF2767" s="35"/>
      <c r="CG2767" s="35"/>
      <c r="CH2767" s="35"/>
    </row>
    <row r="2768" spans="1:86" ht="15.6" x14ac:dyDescent="0.3">
      <c r="A2768" s="35"/>
      <c r="B2768" s="86"/>
      <c r="C2768" s="35"/>
      <c r="D2768" s="35"/>
      <c r="E2768" s="35"/>
      <c r="F2768" s="35"/>
      <c r="G2768" s="35"/>
      <c r="H2768" s="35"/>
      <c r="I2768" s="35"/>
      <c r="J2768" s="35"/>
      <c r="K2768" s="35"/>
      <c r="L2768" s="35"/>
      <c r="M2768" s="35"/>
      <c r="N2768" s="35"/>
      <c r="O2768" s="35"/>
      <c r="P2768" s="35"/>
      <c r="Q2768" s="35"/>
      <c r="R2768" s="35"/>
      <c r="S2768" s="35"/>
      <c r="T2768" s="17">
        <f t="shared" si="6217"/>
        <v>48784</v>
      </c>
      <c r="U2768" s="216">
        <f t="shared" si="6210"/>
        <v>7</v>
      </c>
      <c r="V2768" s="216">
        <f t="shared" si="6217"/>
        <v>2763</v>
      </c>
      <c r="W2768" s="16">
        <f t="shared" si="6224"/>
        <v>7.5698630136986305</v>
      </c>
      <c r="X2768" s="16" t="e">
        <f>IF(Template!$F$7="Linear interpolation",LinInterp($I$5:$I$22,$G$5:$G$22,W2768),CubicSpline($I$5:$I$22,$G$5:$G$22,W2768))</f>
        <v>#VALUE!</v>
      </c>
      <c r="Y2768" s="221" t="e">
        <f t="shared" si="6211"/>
        <v>#VALUE!</v>
      </c>
      <c r="Z2768" s="221" t="e">
        <f>Y2768/PRODUCT($AA$6:AA2767)</f>
        <v>#VALUE!</v>
      </c>
      <c r="AA2768" s="16" t="e">
        <f t="shared" si="6218"/>
        <v>#VALUE!</v>
      </c>
      <c r="AB2768" s="10" t="e">
        <f t="shared" si="6219"/>
        <v>#VALUE!</v>
      </c>
      <c r="AC2768" s="90">
        <f t="shared" si="6212"/>
        <v>2768</v>
      </c>
      <c r="AD2768" s="17">
        <f t="shared" si="6220"/>
        <v>48761</v>
      </c>
      <c r="AE2768" s="16" t="e">
        <f t="shared" si="6213"/>
        <v>#VALUE!</v>
      </c>
      <c r="AF2768" s="10">
        <f ca="1">IFERROR(AVERAGE(INDIRECT("AE"&amp;AC2768-Template!$F$10+1):INDIRECT("AE"&amp;AC2768)),0)</f>
        <v>0</v>
      </c>
      <c r="AG2768" s="35"/>
      <c r="AH2768" s="86"/>
      <c r="AI2768" s="35"/>
      <c r="AJ2768" s="35"/>
      <c r="AK2768" s="35"/>
      <c r="AL2768" s="35"/>
      <c r="AM2768" s="35"/>
      <c r="AN2768" s="35"/>
      <c r="AO2768" s="35"/>
      <c r="AP2768" s="35"/>
      <c r="AQ2768" s="35"/>
      <c r="AR2768" s="35"/>
      <c r="AS2768" s="35"/>
      <c r="AT2768" s="35"/>
      <c r="AU2768" s="35"/>
      <c r="AV2768" s="35"/>
      <c r="AW2768" s="35"/>
      <c r="AX2768" s="35"/>
      <c r="AY2768" s="35"/>
      <c r="AZ2768" s="17">
        <f t="shared" ref="AZ2768" si="6245">AZ2767+1</f>
        <v>48784</v>
      </c>
      <c r="BA2768" s="216">
        <f t="shared" si="6236"/>
        <v>7</v>
      </c>
      <c r="BB2768" s="216">
        <f t="shared" ref="BB2768" si="6246">BB2767+1</f>
        <v>2763</v>
      </c>
      <c r="BC2768" s="16">
        <f t="shared" si="6238"/>
        <v>7.5698630136986305</v>
      </c>
      <c r="BD2768" s="16">
        <f>IF(Template!$F$7="Linear interpolation",LinInterp($AO$5:$AO$18,$AM$5:$AM$18,BC2768),CubicSpline($AO$5:$AO$18,$AM$5:$AM$18,BC2768))</f>
        <v>14.149190612945024</v>
      </c>
      <c r="BE2768" s="221">
        <f t="shared" si="6173"/>
        <v>2.7230868865106239</v>
      </c>
      <c r="BF2768" s="221">
        <f>BE2768/PRODUCT($BG$6:BG2767)</f>
        <v>1.0003628999656535</v>
      </c>
      <c r="BG2768" s="16">
        <f t="shared" si="6239"/>
        <v>1.0003628910900006</v>
      </c>
      <c r="BH2768" s="10">
        <f t="shared" si="6240"/>
        <v>13.245524785023722</v>
      </c>
      <c r="BI2768" s="90"/>
      <c r="BJ2768" s="17">
        <f t="shared" si="6223"/>
        <v>48761</v>
      </c>
      <c r="BK2768" s="16">
        <f t="shared" si="6216"/>
        <v>13.242992422392019</v>
      </c>
      <c r="BL2768" s="10">
        <f ca="1">IFERROR(AVERAGE(INDIRECT("BK"&amp;AC2768-Template!$F$10+1):INDIRECT("BK"&amp;AC2768)),0)</f>
        <v>13.24092371051489</v>
      </c>
      <c r="BM2768" s="35"/>
      <c r="BN2768" s="86"/>
      <c r="BO2768" s="35"/>
      <c r="BP2768" s="35"/>
      <c r="BQ2768" s="35"/>
      <c r="BR2768" s="35"/>
      <c r="BS2768" s="35"/>
      <c r="BT2768" s="35"/>
      <c r="BU2768" s="35"/>
      <c r="BV2768" s="35"/>
      <c r="BW2768" s="35"/>
      <c r="BX2768" s="35"/>
      <c r="BY2768" s="35"/>
      <c r="BZ2768" s="35"/>
      <c r="CA2768" s="35"/>
      <c r="CB2768" s="35"/>
      <c r="CC2768" s="35"/>
      <c r="CD2768" s="35"/>
      <c r="CE2768" s="35"/>
      <c r="CF2768" s="35"/>
      <c r="CG2768" s="35"/>
      <c r="CH2768" s="35"/>
    </row>
    <row r="2769" spans="1:86" ht="15.6" x14ac:dyDescent="0.3">
      <c r="A2769" s="35"/>
      <c r="B2769" s="86"/>
      <c r="C2769" s="35"/>
      <c r="D2769" s="35"/>
      <c r="E2769" s="35"/>
      <c r="F2769" s="35"/>
      <c r="G2769" s="35"/>
      <c r="H2769" s="35"/>
      <c r="I2769" s="35"/>
      <c r="J2769" s="35"/>
      <c r="K2769" s="35"/>
      <c r="L2769" s="35"/>
      <c r="M2769" s="35"/>
      <c r="N2769" s="35"/>
      <c r="O2769" s="35"/>
      <c r="P2769" s="35"/>
      <c r="Q2769" s="35"/>
      <c r="R2769" s="35"/>
      <c r="S2769" s="35"/>
      <c r="T2769" s="17">
        <f t="shared" si="6217"/>
        <v>48785</v>
      </c>
      <c r="U2769" s="216">
        <f t="shared" si="6210"/>
        <v>1</v>
      </c>
      <c r="V2769" s="216">
        <f t="shared" si="6217"/>
        <v>2764</v>
      </c>
      <c r="W2769" s="16">
        <f t="shared" si="6224"/>
        <v>7.5726027397260278</v>
      </c>
      <c r="X2769" s="16" t="e">
        <f>IF(Template!$F$7="Linear interpolation",LinInterp($I$5:$I$22,$G$5:$G$22,W2769),CubicSpline($I$5:$I$22,$G$5:$G$22,W2769))</f>
        <v>#VALUE!</v>
      </c>
      <c r="Y2769" s="221" t="e">
        <f t="shared" si="6211"/>
        <v>#VALUE!</v>
      </c>
      <c r="Z2769" s="221" t="e">
        <f>Y2769/PRODUCT($AA$6:AA2768)</f>
        <v>#VALUE!</v>
      </c>
      <c r="AA2769" s="16" t="e">
        <f t="shared" si="6218"/>
        <v>#VALUE!</v>
      </c>
      <c r="AB2769" s="10" t="e">
        <f t="shared" si="6219"/>
        <v>#VALUE!</v>
      </c>
      <c r="AC2769" s="90">
        <f t="shared" si="6212"/>
        <v>2769</v>
      </c>
      <c r="AD2769" s="17">
        <f t="shared" si="6220"/>
        <v>48762</v>
      </c>
      <c r="AE2769" s="16" t="e">
        <f t="shared" si="6213"/>
        <v>#VALUE!</v>
      </c>
      <c r="AF2769" s="10">
        <f ca="1">IFERROR(AVERAGE(INDIRECT("AE"&amp;AC2769-Template!$F$10+1):INDIRECT("AE"&amp;AC2769)),0)</f>
        <v>0</v>
      </c>
      <c r="AG2769" s="35"/>
      <c r="AH2769" s="86"/>
      <c r="AI2769" s="35"/>
      <c r="AJ2769" s="35"/>
      <c r="AK2769" s="35"/>
      <c r="AL2769" s="35"/>
      <c r="AM2769" s="35"/>
      <c r="AN2769" s="35"/>
      <c r="AO2769" s="35"/>
      <c r="AP2769" s="35"/>
      <c r="AQ2769" s="35"/>
      <c r="AR2769" s="35"/>
      <c r="AS2769" s="35"/>
      <c r="AT2769" s="35"/>
      <c r="AU2769" s="35"/>
      <c r="AV2769" s="35"/>
      <c r="AW2769" s="35"/>
      <c r="AX2769" s="35"/>
      <c r="AY2769" s="35"/>
      <c r="AZ2769" s="17">
        <f t="shared" ref="AZ2769" si="6247">AZ2768+1</f>
        <v>48785</v>
      </c>
      <c r="BA2769" s="216">
        <f t="shared" si="6236"/>
        <v>1</v>
      </c>
      <c r="BB2769" s="216">
        <f t="shared" ref="BB2769" si="6248">BB2768+1</f>
        <v>2764</v>
      </c>
      <c r="BC2769" s="16">
        <f t="shared" si="6238"/>
        <v>7.5726027397260278</v>
      </c>
      <c r="BD2769" s="16">
        <f>IF(Template!$F$7="Linear interpolation",LinInterp($AO$5:$AO$18,$AM$5:$AM$18,BC2769),CubicSpline($AO$5:$AO$18,$AM$5:$AM$18,BC2769))</f>
        <v>14.149194674234796</v>
      </c>
      <c r="BE2769" s="221">
        <f t="shared" si="6173"/>
        <v>2.7240750944801806</v>
      </c>
      <c r="BF2769" s="221">
        <f>BE2769/PRODUCT($BG$6:BG2768)</f>
        <v>1.0003629087796009</v>
      </c>
      <c r="BG2769" s="16">
        <f t="shared" si="6239"/>
        <v>1.0003629087796009</v>
      </c>
      <c r="BH2769" s="10">
        <f t="shared" si="6240"/>
        <v>13.246170455432082</v>
      </c>
      <c r="BI2769" s="90"/>
      <c r="BJ2769" s="17">
        <f t="shared" si="6223"/>
        <v>48762</v>
      </c>
      <c r="BK2769" s="16">
        <f t="shared" si="6216"/>
        <v>13.242992422392019</v>
      </c>
      <c r="BL2769" s="10">
        <f ca="1">IFERROR(AVERAGE(INDIRECT("BK"&amp;AC2769-Template!$F$10+1):INDIRECT("BK"&amp;AC2769)),0)</f>
        <v>13.241066406112061</v>
      </c>
      <c r="BM2769" s="35"/>
      <c r="BN2769" s="86"/>
      <c r="BO2769" s="35"/>
      <c r="BP2769" s="35"/>
      <c r="BQ2769" s="35"/>
      <c r="BR2769" s="35"/>
      <c r="BS2769" s="35"/>
      <c r="BT2769" s="35"/>
      <c r="BU2769" s="35"/>
      <c r="BV2769" s="35"/>
      <c r="BW2769" s="35"/>
      <c r="BX2769" s="35"/>
      <c r="BY2769" s="35"/>
      <c r="BZ2769" s="35"/>
      <c r="CA2769" s="35"/>
      <c r="CB2769" s="35"/>
      <c r="CC2769" s="35"/>
      <c r="CD2769" s="35"/>
      <c r="CE2769" s="35"/>
      <c r="CF2769" s="35"/>
      <c r="CG2769" s="35"/>
      <c r="CH2769" s="35"/>
    </row>
    <row r="2770" spans="1:86" ht="15.6" x14ac:dyDescent="0.3">
      <c r="A2770" s="35"/>
      <c r="B2770" s="86"/>
      <c r="C2770" s="35"/>
      <c r="D2770" s="35"/>
      <c r="E2770" s="35"/>
      <c r="F2770" s="35"/>
      <c r="G2770" s="35"/>
      <c r="H2770" s="35"/>
      <c r="I2770" s="35"/>
      <c r="J2770" s="35"/>
      <c r="K2770" s="35"/>
      <c r="L2770" s="35"/>
      <c r="M2770" s="35"/>
      <c r="N2770" s="35"/>
      <c r="O2770" s="35"/>
      <c r="P2770" s="35"/>
      <c r="Q2770" s="35"/>
      <c r="R2770" s="35"/>
      <c r="S2770" s="35"/>
      <c r="T2770" s="17">
        <f t="shared" si="6217"/>
        <v>48786</v>
      </c>
      <c r="U2770" s="216">
        <f t="shared" si="6210"/>
        <v>2</v>
      </c>
      <c r="V2770" s="216">
        <f t="shared" si="6217"/>
        <v>2765</v>
      </c>
      <c r="W2770" s="16">
        <f t="shared" si="6224"/>
        <v>7.5753424657534243</v>
      </c>
      <c r="X2770" s="16" t="e">
        <f>IF(Template!$F$7="Linear interpolation",LinInterp($I$5:$I$22,$G$5:$G$22,W2770),CubicSpline($I$5:$I$22,$G$5:$G$22,W2770))</f>
        <v>#VALUE!</v>
      </c>
      <c r="Y2770" s="221" t="e">
        <f t="shared" si="6211"/>
        <v>#VALUE!</v>
      </c>
      <c r="Z2770" s="221" t="e">
        <f>Y2770/PRODUCT($AA$6:AA2769)</f>
        <v>#VALUE!</v>
      </c>
      <c r="AA2770" s="16" t="e">
        <f t="shared" si="6218"/>
        <v>#VALUE!</v>
      </c>
      <c r="AB2770" s="10" t="e">
        <f t="shared" si="6219"/>
        <v>#VALUE!</v>
      </c>
      <c r="AC2770" s="90">
        <f t="shared" si="6212"/>
        <v>2770</v>
      </c>
      <c r="AD2770" s="17">
        <f t="shared" si="6220"/>
        <v>48763</v>
      </c>
      <c r="AE2770" s="16" t="e">
        <f t="shared" si="6213"/>
        <v>#VALUE!</v>
      </c>
      <c r="AF2770" s="10">
        <f ca="1">IFERROR(AVERAGE(INDIRECT("AE"&amp;AC2770-Template!$F$10+1):INDIRECT("AE"&amp;AC2770)),0)</f>
        <v>0</v>
      </c>
      <c r="AG2770" s="35"/>
      <c r="AH2770" s="86"/>
      <c r="AI2770" s="35"/>
      <c r="AJ2770" s="35"/>
      <c r="AK2770" s="35"/>
      <c r="AL2770" s="35"/>
      <c r="AM2770" s="35"/>
      <c r="AN2770" s="35"/>
      <c r="AO2770" s="35"/>
      <c r="AP2770" s="35"/>
      <c r="AQ2770" s="35"/>
      <c r="AR2770" s="35"/>
      <c r="AS2770" s="35"/>
      <c r="AT2770" s="35"/>
      <c r="AU2770" s="35"/>
      <c r="AV2770" s="35"/>
      <c r="AW2770" s="35"/>
      <c r="AX2770" s="35"/>
      <c r="AY2770" s="35"/>
      <c r="AZ2770" s="17">
        <f t="shared" ref="AZ2770" si="6249">AZ2769+1</f>
        <v>48786</v>
      </c>
      <c r="BA2770" s="216">
        <f t="shared" si="6236"/>
        <v>2</v>
      </c>
      <c r="BB2770" s="216">
        <f t="shared" ref="BB2770" si="6250">BB2769+1</f>
        <v>2765</v>
      </c>
      <c r="BC2770" s="16">
        <f t="shared" si="6238"/>
        <v>7.5753424657534243</v>
      </c>
      <c r="BD2770" s="16">
        <f>IF(Template!$F$7="Linear interpolation",LinInterp($AO$5:$AO$18,$AM$5:$AM$18,BC2770),CubicSpline($AO$5:$AO$18,$AM$5:$AM$18,BC2770))</f>
        <v>14.149198775911366</v>
      </c>
      <c r="BE2770" s="221">
        <f t="shared" si="6173"/>
        <v>2.7250636689052903</v>
      </c>
      <c r="BF2770" s="221">
        <f>BE2770/PRODUCT($BG$6:BG2769)</f>
        <v>1.0003629027801446</v>
      </c>
      <c r="BG2770" s="16">
        <f t="shared" si="6239"/>
        <v>1.0003629027801446</v>
      </c>
      <c r="BH2770" s="10">
        <f t="shared" si="6240"/>
        <v>13.245951475278407</v>
      </c>
      <c r="BI2770" s="90"/>
      <c r="BJ2770" s="17">
        <f t="shared" si="6223"/>
        <v>48763</v>
      </c>
      <c r="BK2770" s="16">
        <f t="shared" si="6216"/>
        <v>13.242992422392019</v>
      </c>
      <c r="BL2770" s="10">
        <f ca="1">IFERROR(AVERAGE(INDIRECT("BK"&amp;AC2770-Template!$F$10+1):INDIRECT("BK"&amp;AC2770)),0)</f>
        <v>13.241203690295531</v>
      </c>
      <c r="BM2770" s="35"/>
      <c r="BN2770" s="86"/>
      <c r="BO2770" s="35"/>
      <c r="BP2770" s="35"/>
      <c r="BQ2770" s="35"/>
      <c r="BR2770" s="35"/>
      <c r="BS2770" s="35"/>
      <c r="BT2770" s="35"/>
      <c r="BU2770" s="35"/>
      <c r="BV2770" s="35"/>
      <c r="BW2770" s="35"/>
      <c r="BX2770" s="35"/>
      <c r="BY2770" s="35"/>
      <c r="BZ2770" s="35"/>
      <c r="CA2770" s="35"/>
      <c r="CB2770" s="35"/>
      <c r="CC2770" s="35"/>
      <c r="CD2770" s="35"/>
      <c r="CE2770" s="35"/>
      <c r="CF2770" s="35"/>
      <c r="CG2770" s="35"/>
      <c r="CH2770" s="35"/>
    </row>
    <row r="2771" spans="1:86" ht="15.6" x14ac:dyDescent="0.3">
      <c r="A2771" s="35"/>
      <c r="B2771" s="86"/>
      <c r="C2771" s="35"/>
      <c r="D2771" s="35"/>
      <c r="E2771" s="35"/>
      <c r="F2771" s="35"/>
      <c r="G2771" s="35"/>
      <c r="H2771" s="35"/>
      <c r="I2771" s="35"/>
      <c r="J2771" s="35"/>
      <c r="K2771" s="35"/>
      <c r="L2771" s="35"/>
      <c r="M2771" s="35"/>
      <c r="N2771" s="35"/>
      <c r="O2771" s="35"/>
      <c r="P2771" s="35"/>
      <c r="Q2771" s="35"/>
      <c r="R2771" s="35"/>
      <c r="S2771" s="35"/>
      <c r="T2771" s="17">
        <f t="shared" si="6217"/>
        <v>48787</v>
      </c>
      <c r="U2771" s="216">
        <f t="shared" si="6210"/>
        <v>3</v>
      </c>
      <c r="V2771" s="216">
        <f t="shared" si="6217"/>
        <v>2766</v>
      </c>
      <c r="W2771" s="16">
        <f t="shared" si="6224"/>
        <v>7.5780821917808217</v>
      </c>
      <c r="X2771" s="16" t="e">
        <f>IF(Template!$F$7="Linear interpolation",LinInterp($I$5:$I$22,$G$5:$G$22,W2771),CubicSpline($I$5:$I$22,$G$5:$G$22,W2771))</f>
        <v>#VALUE!</v>
      </c>
      <c r="Y2771" s="221" t="e">
        <f t="shared" si="6211"/>
        <v>#VALUE!</v>
      </c>
      <c r="Z2771" s="221" t="e">
        <f>Y2771/PRODUCT($AA$6:AA2770)</f>
        <v>#VALUE!</v>
      </c>
      <c r="AA2771" s="16" t="e">
        <f t="shared" si="6218"/>
        <v>#VALUE!</v>
      </c>
      <c r="AB2771" s="10" t="e">
        <f t="shared" si="6219"/>
        <v>#VALUE!</v>
      </c>
      <c r="AC2771" s="90">
        <f t="shared" si="6212"/>
        <v>2771</v>
      </c>
      <c r="AD2771" s="17">
        <f t="shared" si="6220"/>
        <v>48764</v>
      </c>
      <c r="AE2771" s="16" t="e">
        <f t="shared" si="6213"/>
        <v>#VALUE!</v>
      </c>
      <c r="AF2771" s="10">
        <f ca="1">IFERROR(AVERAGE(INDIRECT("AE"&amp;AC2771-Template!$F$10+1):INDIRECT("AE"&amp;AC2771)),0)</f>
        <v>0</v>
      </c>
      <c r="AG2771" s="35"/>
      <c r="AH2771" s="86"/>
      <c r="AI2771" s="35"/>
      <c r="AJ2771" s="35"/>
      <c r="AK2771" s="35"/>
      <c r="AL2771" s="35"/>
      <c r="AM2771" s="35"/>
      <c r="AN2771" s="35"/>
      <c r="AO2771" s="35"/>
      <c r="AP2771" s="35"/>
      <c r="AQ2771" s="35"/>
      <c r="AR2771" s="35"/>
      <c r="AS2771" s="35"/>
      <c r="AT2771" s="35"/>
      <c r="AU2771" s="35"/>
      <c r="AV2771" s="35"/>
      <c r="AW2771" s="35"/>
      <c r="AX2771" s="35"/>
      <c r="AY2771" s="35"/>
      <c r="AZ2771" s="17">
        <f t="shared" ref="AZ2771" si="6251">AZ2770+1</f>
        <v>48787</v>
      </c>
      <c r="BA2771" s="216">
        <f t="shared" si="6236"/>
        <v>3</v>
      </c>
      <c r="BB2771" s="216">
        <f t="shared" ref="BB2771" si="6252">BB2770+1</f>
        <v>2766</v>
      </c>
      <c r="BC2771" s="16">
        <f t="shared" si="6238"/>
        <v>7.5780821917808217</v>
      </c>
      <c r="BD2771" s="16">
        <f>IF(Template!$F$7="Linear interpolation",LinInterp($AO$5:$AO$18,$AM$5:$AM$18,BC2771),CubicSpline($AO$5:$AO$18,$AM$5:$AM$18,BC2771))</f>
        <v>14.149202917464526</v>
      </c>
      <c r="BE2771" s="221">
        <f t="shared" si="6173"/>
        <v>2.7260526098402158</v>
      </c>
      <c r="BF2771" s="221">
        <f>BE2771/PRODUCT($BG$6:BG2770)</f>
        <v>1.0003629056253658</v>
      </c>
      <c r="BG2771" s="16">
        <f t="shared" si="6239"/>
        <v>1.0003629056253658</v>
      </c>
      <c r="BH2771" s="10">
        <f t="shared" si="6240"/>
        <v>13.246055325851103</v>
      </c>
      <c r="BI2771" s="90"/>
      <c r="BJ2771" s="17">
        <f t="shared" si="6223"/>
        <v>48764</v>
      </c>
      <c r="BK2771" s="16">
        <f t="shared" si="6216"/>
        <v>13.243777541258051</v>
      </c>
      <c r="BL2771" s="10">
        <f ca="1">IFERROR(AVERAGE(INDIRECT("BK"&amp;AC2771-Template!$F$10+1):INDIRECT("BK"&amp;AC2771)),0)</f>
        <v>13.241367145107867</v>
      </c>
      <c r="BM2771" s="35"/>
      <c r="BN2771" s="86"/>
      <c r="BO2771" s="35"/>
      <c r="BP2771" s="35"/>
      <c r="BQ2771" s="35"/>
      <c r="BR2771" s="35"/>
      <c r="BS2771" s="35"/>
      <c r="BT2771" s="35"/>
      <c r="BU2771" s="35"/>
      <c r="BV2771" s="35"/>
      <c r="BW2771" s="35"/>
      <c r="BX2771" s="35"/>
      <c r="BY2771" s="35"/>
      <c r="BZ2771" s="35"/>
      <c r="CA2771" s="35"/>
      <c r="CB2771" s="35"/>
      <c r="CC2771" s="35"/>
      <c r="CD2771" s="35"/>
      <c r="CE2771" s="35"/>
      <c r="CF2771" s="35"/>
      <c r="CG2771" s="35"/>
      <c r="CH2771" s="35"/>
    </row>
    <row r="2772" spans="1:86" ht="15.6" x14ac:dyDescent="0.3">
      <c r="A2772" s="35"/>
      <c r="B2772" s="86"/>
      <c r="C2772" s="35"/>
      <c r="D2772" s="35"/>
      <c r="E2772" s="35"/>
      <c r="F2772" s="35"/>
      <c r="G2772" s="35"/>
      <c r="H2772" s="35"/>
      <c r="I2772" s="35"/>
      <c r="J2772" s="35"/>
      <c r="K2772" s="35"/>
      <c r="L2772" s="35"/>
      <c r="M2772" s="35"/>
      <c r="N2772" s="35"/>
      <c r="O2772" s="35"/>
      <c r="P2772" s="35"/>
      <c r="Q2772" s="35"/>
      <c r="R2772" s="35"/>
      <c r="S2772" s="35"/>
      <c r="T2772" s="17">
        <f t="shared" si="6217"/>
        <v>48788</v>
      </c>
      <c r="U2772" s="216">
        <f t="shared" si="6210"/>
        <v>4</v>
      </c>
      <c r="V2772" s="216">
        <f t="shared" si="6217"/>
        <v>2767</v>
      </c>
      <c r="W2772" s="16">
        <f t="shared" si="6224"/>
        <v>7.580821917808219</v>
      </c>
      <c r="X2772" s="16" t="e">
        <f>IF(Template!$F$7="Linear interpolation",LinInterp($I$5:$I$22,$G$5:$G$22,W2772),CubicSpline($I$5:$I$22,$G$5:$G$22,W2772))</f>
        <v>#VALUE!</v>
      </c>
      <c r="Y2772" s="221" t="e">
        <f t="shared" si="6211"/>
        <v>#VALUE!</v>
      </c>
      <c r="Z2772" s="221" t="e">
        <f>Y2772/PRODUCT($AA$6:AA2771)</f>
        <v>#VALUE!</v>
      </c>
      <c r="AA2772" s="16" t="e">
        <f t="shared" si="6218"/>
        <v>#VALUE!</v>
      </c>
      <c r="AB2772" s="10" t="e">
        <f t="shared" si="6219"/>
        <v>#VALUE!</v>
      </c>
      <c r="AC2772" s="90">
        <f t="shared" si="6212"/>
        <v>2772</v>
      </c>
      <c r="AD2772" s="17">
        <f t="shared" si="6220"/>
        <v>48765</v>
      </c>
      <c r="AE2772" s="16" t="e">
        <f t="shared" si="6213"/>
        <v>#VALUE!</v>
      </c>
      <c r="AF2772" s="10">
        <f ca="1">IFERROR(AVERAGE(INDIRECT("AE"&amp;AC2772-Template!$F$10+1):INDIRECT("AE"&amp;AC2772)),0)</f>
        <v>0</v>
      </c>
      <c r="AG2772" s="35"/>
      <c r="AH2772" s="86"/>
      <c r="AI2772" s="35"/>
      <c r="AJ2772" s="35"/>
      <c r="AK2772" s="35"/>
      <c r="AL2772" s="35"/>
      <c r="AM2772" s="35"/>
      <c r="AN2772" s="35"/>
      <c r="AO2772" s="35"/>
      <c r="AP2772" s="35"/>
      <c r="AQ2772" s="35"/>
      <c r="AR2772" s="35"/>
      <c r="AS2772" s="35"/>
      <c r="AT2772" s="35"/>
      <c r="AU2772" s="35"/>
      <c r="AV2772" s="35"/>
      <c r="AW2772" s="35"/>
      <c r="AX2772" s="35"/>
      <c r="AY2772" s="35"/>
      <c r="AZ2772" s="17">
        <f t="shared" ref="AZ2772" si="6253">AZ2771+1</f>
        <v>48788</v>
      </c>
      <c r="BA2772" s="216">
        <f t="shared" si="6236"/>
        <v>4</v>
      </c>
      <c r="BB2772" s="216">
        <f t="shared" ref="BB2772" si="6254">BB2771+1</f>
        <v>2767</v>
      </c>
      <c r="BC2772" s="16">
        <f t="shared" si="6238"/>
        <v>7.580821917808219</v>
      </c>
      <c r="BD2772" s="16">
        <f>IF(Template!$F$7="Linear interpolation",LinInterp($AO$5:$AO$18,$AM$5:$AM$18,BC2772),CubicSpline($AO$5:$AO$18,$AM$5:$AM$18,BC2772))</f>
        <v>14.149207098384071</v>
      </c>
      <c r="BE2772" s="221">
        <f t="shared" si="6173"/>
        <v>2.7270419173390184</v>
      </c>
      <c r="BF2772" s="221">
        <f>BE2772/PRODUCT($BG$6:BG2771)</f>
        <v>1.0003629084395627</v>
      </c>
      <c r="BG2772" s="16">
        <f t="shared" si="6239"/>
        <v>1.0003629084395627</v>
      </c>
      <c r="BH2772" s="10">
        <f t="shared" si="6240"/>
        <v>13.24615804403706</v>
      </c>
      <c r="BI2772" s="90"/>
      <c r="BJ2772" s="17">
        <f t="shared" si="6223"/>
        <v>48765</v>
      </c>
      <c r="BK2772" s="16">
        <f t="shared" si="6216"/>
        <v>13.243512203450326</v>
      </c>
      <c r="BL2772" s="10">
        <f ca="1">IFERROR(AVERAGE(INDIRECT("BK"&amp;AC2772-Template!$F$10+1):INDIRECT("BK"&amp;AC2772)),0)</f>
        <v>13.241521755326614</v>
      </c>
      <c r="BM2772" s="35"/>
      <c r="BN2772" s="86"/>
      <c r="BO2772" s="35"/>
      <c r="BP2772" s="35"/>
      <c r="BQ2772" s="35"/>
      <c r="BR2772" s="35"/>
      <c r="BS2772" s="35"/>
      <c r="BT2772" s="35"/>
      <c r="BU2772" s="35"/>
      <c r="BV2772" s="35"/>
      <c r="BW2772" s="35"/>
      <c r="BX2772" s="35"/>
      <c r="BY2772" s="35"/>
      <c r="BZ2772" s="35"/>
      <c r="CA2772" s="35"/>
      <c r="CB2772" s="35"/>
      <c r="CC2772" s="35"/>
      <c r="CD2772" s="35"/>
      <c r="CE2772" s="35"/>
      <c r="CF2772" s="35"/>
      <c r="CG2772" s="35"/>
      <c r="CH2772" s="35"/>
    </row>
    <row r="2773" spans="1:86" ht="15.6" x14ac:dyDescent="0.3">
      <c r="A2773" s="35"/>
      <c r="B2773" s="86"/>
      <c r="C2773" s="35"/>
      <c r="D2773" s="35"/>
      <c r="E2773" s="35"/>
      <c r="F2773" s="35"/>
      <c r="G2773" s="35"/>
      <c r="H2773" s="35"/>
      <c r="I2773" s="35"/>
      <c r="J2773" s="35"/>
      <c r="K2773" s="35"/>
      <c r="L2773" s="35"/>
      <c r="M2773" s="35"/>
      <c r="N2773" s="35"/>
      <c r="O2773" s="35"/>
      <c r="P2773" s="35"/>
      <c r="Q2773" s="35"/>
      <c r="R2773" s="35"/>
      <c r="S2773" s="35"/>
      <c r="T2773" s="17">
        <f t="shared" si="6217"/>
        <v>48789</v>
      </c>
      <c r="U2773" s="216">
        <f t="shared" si="6210"/>
        <v>5</v>
      </c>
      <c r="V2773" s="216">
        <f t="shared" si="6217"/>
        <v>2768</v>
      </c>
      <c r="W2773" s="16">
        <f t="shared" si="6224"/>
        <v>7.5835616438356164</v>
      </c>
      <c r="X2773" s="16" t="e">
        <f>IF(Template!$F$7="Linear interpolation",LinInterp($I$5:$I$22,$G$5:$G$22,W2773),CubicSpline($I$5:$I$22,$G$5:$G$22,W2773))</f>
        <v>#VALUE!</v>
      </c>
      <c r="Y2773" s="221" t="e">
        <f t="shared" si="6211"/>
        <v>#VALUE!</v>
      </c>
      <c r="Z2773" s="221" t="e">
        <f>Y2773/PRODUCT($AA$6:AA2772)</f>
        <v>#VALUE!</v>
      </c>
      <c r="AA2773" s="16" t="e">
        <f t="shared" si="6218"/>
        <v>#VALUE!</v>
      </c>
      <c r="AB2773" s="10" t="e">
        <f t="shared" si="6219"/>
        <v>#VALUE!</v>
      </c>
      <c r="AC2773" s="90">
        <f t="shared" si="6212"/>
        <v>2773</v>
      </c>
      <c r="AD2773" s="17">
        <f t="shared" si="6220"/>
        <v>48766</v>
      </c>
      <c r="AE2773" s="16" t="e">
        <f t="shared" si="6213"/>
        <v>#VALUE!</v>
      </c>
      <c r="AF2773" s="10">
        <f ca="1">IFERROR(AVERAGE(INDIRECT("AE"&amp;AC2773-Template!$F$10+1):INDIRECT("AE"&amp;AC2773)),0)</f>
        <v>0</v>
      </c>
      <c r="AG2773" s="35"/>
      <c r="AH2773" s="86"/>
      <c r="AI2773" s="35"/>
      <c r="AJ2773" s="35"/>
      <c r="AK2773" s="35"/>
      <c r="AL2773" s="35"/>
      <c r="AM2773" s="35"/>
      <c r="AN2773" s="35"/>
      <c r="AO2773" s="35"/>
      <c r="AP2773" s="35"/>
      <c r="AQ2773" s="35"/>
      <c r="AR2773" s="35"/>
      <c r="AS2773" s="35"/>
      <c r="AT2773" s="35"/>
      <c r="AU2773" s="35"/>
      <c r="AV2773" s="35"/>
      <c r="AW2773" s="35"/>
      <c r="AX2773" s="35"/>
      <c r="AY2773" s="35"/>
      <c r="AZ2773" s="17">
        <f t="shared" ref="AZ2773" si="6255">AZ2772+1</f>
        <v>48789</v>
      </c>
      <c r="BA2773" s="216">
        <f t="shared" si="6236"/>
        <v>5</v>
      </c>
      <c r="BB2773" s="216">
        <f t="shared" ref="BB2773" si="6256">BB2772+1</f>
        <v>2768</v>
      </c>
      <c r="BC2773" s="16">
        <f t="shared" si="6238"/>
        <v>7.5835616438356164</v>
      </c>
      <c r="BD2773" s="16">
        <f>IF(Template!$F$7="Linear interpolation",LinInterp($AO$5:$AO$18,$AM$5:$AM$18,BC2773),CubicSpline($AO$5:$AO$18,$AM$5:$AM$18,BC2773))</f>
        <v>14.149211318159796</v>
      </c>
      <c r="BE2773" s="221">
        <f t="shared" si="6173"/>
        <v>2.7280315914555597</v>
      </c>
      <c r="BF2773" s="221">
        <f>BE2773/PRODUCT($BG$6:BG2772)</f>
        <v>1.0003629112226873</v>
      </c>
      <c r="BG2773" s="16">
        <f t="shared" si="6239"/>
        <v>1.0003629112226873</v>
      </c>
      <c r="BH2773" s="10">
        <f t="shared" si="6240"/>
        <v>13.246259628085678</v>
      </c>
      <c r="BI2773" s="90"/>
      <c r="BJ2773" s="17">
        <f t="shared" si="6223"/>
        <v>48766</v>
      </c>
      <c r="BK2773" s="16">
        <f t="shared" si="6216"/>
        <v>13.243639420638331</v>
      </c>
      <c r="BL2773" s="10">
        <f ca="1">IFERROR(AVERAGE(INDIRECT("BK"&amp;AC2773-Template!$F$10+1):INDIRECT("BK"&amp;AC2773)),0)</f>
        <v>13.241648483170415</v>
      </c>
      <c r="BM2773" s="35"/>
      <c r="BN2773" s="86"/>
      <c r="BO2773" s="35"/>
      <c r="BP2773" s="35"/>
      <c r="BQ2773" s="35"/>
      <c r="BR2773" s="35"/>
      <c r="BS2773" s="35"/>
      <c r="BT2773" s="35"/>
      <c r="BU2773" s="35"/>
      <c r="BV2773" s="35"/>
      <c r="BW2773" s="35"/>
      <c r="BX2773" s="35"/>
      <c r="BY2773" s="35"/>
      <c r="BZ2773" s="35"/>
      <c r="CA2773" s="35"/>
      <c r="CB2773" s="35"/>
      <c r="CC2773" s="35"/>
      <c r="CD2773" s="35"/>
      <c r="CE2773" s="35"/>
      <c r="CF2773" s="35"/>
      <c r="CG2773" s="35"/>
      <c r="CH2773" s="35"/>
    </row>
    <row r="2774" spans="1:86" ht="15.6" x14ac:dyDescent="0.3">
      <c r="A2774" s="35"/>
      <c r="B2774" s="86"/>
      <c r="C2774" s="35"/>
      <c r="D2774" s="35"/>
      <c r="E2774" s="35"/>
      <c r="F2774" s="35"/>
      <c r="G2774" s="35"/>
      <c r="H2774" s="35"/>
      <c r="I2774" s="35"/>
      <c r="J2774" s="35"/>
      <c r="K2774" s="35"/>
      <c r="L2774" s="35"/>
      <c r="M2774" s="35"/>
      <c r="N2774" s="35"/>
      <c r="O2774" s="35"/>
      <c r="P2774" s="35"/>
      <c r="Q2774" s="35"/>
      <c r="R2774" s="35"/>
      <c r="S2774" s="35"/>
      <c r="T2774" s="17">
        <f t="shared" si="6217"/>
        <v>48790</v>
      </c>
      <c r="U2774" s="216">
        <f t="shared" si="6210"/>
        <v>6</v>
      </c>
      <c r="V2774" s="216">
        <f t="shared" si="6217"/>
        <v>2769</v>
      </c>
      <c r="W2774" s="16">
        <f t="shared" si="6224"/>
        <v>7.5863013698630137</v>
      </c>
      <c r="X2774" s="16" t="e">
        <f>IF(Template!$F$7="Linear interpolation",LinInterp($I$5:$I$22,$G$5:$G$22,W2774),CubicSpline($I$5:$I$22,$G$5:$G$22,W2774))</f>
        <v>#VALUE!</v>
      </c>
      <c r="Y2774" s="221" t="e">
        <f t="shared" si="6211"/>
        <v>#VALUE!</v>
      </c>
      <c r="Z2774" s="221" t="e">
        <f>Y2774/PRODUCT($AA$6:AA2773)</f>
        <v>#VALUE!</v>
      </c>
      <c r="AA2774" s="16" t="e">
        <f t="shared" si="6218"/>
        <v>#VALUE!</v>
      </c>
      <c r="AB2774" s="10" t="e">
        <f t="shared" si="6219"/>
        <v>#VALUE!</v>
      </c>
      <c r="AC2774" s="90">
        <f t="shared" si="6212"/>
        <v>2774</v>
      </c>
      <c r="AD2774" s="17">
        <f t="shared" si="6220"/>
        <v>48767</v>
      </c>
      <c r="AE2774" s="16" t="e">
        <f t="shared" si="6213"/>
        <v>#VALUE!</v>
      </c>
      <c r="AF2774" s="10">
        <f ca="1">IFERROR(AVERAGE(INDIRECT("AE"&amp;AC2774-Template!$F$10+1):INDIRECT("AE"&amp;AC2774)),0)</f>
        <v>0</v>
      </c>
      <c r="AG2774" s="35"/>
      <c r="AH2774" s="86"/>
      <c r="AI2774" s="35"/>
      <c r="AJ2774" s="35"/>
      <c r="AK2774" s="35"/>
      <c r="AL2774" s="35"/>
      <c r="AM2774" s="35"/>
      <c r="AN2774" s="35"/>
      <c r="AO2774" s="35"/>
      <c r="AP2774" s="35"/>
      <c r="AQ2774" s="35"/>
      <c r="AR2774" s="35"/>
      <c r="AS2774" s="35"/>
      <c r="AT2774" s="35"/>
      <c r="AU2774" s="35"/>
      <c r="AV2774" s="35"/>
      <c r="AW2774" s="35"/>
      <c r="AX2774" s="35"/>
      <c r="AY2774" s="35"/>
      <c r="AZ2774" s="17">
        <f t="shared" ref="AZ2774" si="6257">AZ2773+1</f>
        <v>48790</v>
      </c>
      <c r="BA2774" s="216">
        <f t="shared" si="6236"/>
        <v>6</v>
      </c>
      <c r="BB2774" s="216">
        <f t="shared" ref="BB2774" si="6258">BB2773+1</f>
        <v>2769</v>
      </c>
      <c r="BC2774" s="16">
        <f t="shared" si="6238"/>
        <v>7.5863013698630137</v>
      </c>
      <c r="BD2774" s="16">
        <f>IF(Template!$F$7="Linear interpolation",LinInterp($AO$5:$AO$18,$AM$5:$AM$18,BC2774),CubicSpline($AO$5:$AO$18,$AM$5:$AM$18,BC2774))</f>
        <v>14.149215576281494</v>
      </c>
      <c r="BE2774" s="221">
        <f t="shared" si="6173"/>
        <v>2.7290216322434944</v>
      </c>
      <c r="BF2774" s="221">
        <f>BE2774/PRODUCT($BG$6:BG2773)</f>
        <v>1.0003629139746899</v>
      </c>
      <c r="BG2774" s="16">
        <f t="shared" si="6239"/>
        <v>1.0003629112226873</v>
      </c>
      <c r="BH2774" s="10">
        <f t="shared" si="6240"/>
        <v>13.246259628085678</v>
      </c>
      <c r="BI2774" s="90"/>
      <c r="BJ2774" s="17">
        <f t="shared" si="6223"/>
        <v>48767</v>
      </c>
      <c r="BK2774" s="16">
        <f t="shared" si="6216"/>
        <v>13.243765542980235</v>
      </c>
      <c r="BL2774" s="10">
        <f ca="1">IFERROR(AVERAGE(INDIRECT("BK"&amp;AC2774-Template!$F$10+1):INDIRECT("BK"&amp;AC2774)),0)</f>
        <v>13.241790238228468</v>
      </c>
      <c r="BM2774" s="35"/>
      <c r="BN2774" s="86"/>
      <c r="BO2774" s="35"/>
      <c r="BP2774" s="35"/>
      <c r="BQ2774" s="35"/>
      <c r="BR2774" s="35"/>
      <c r="BS2774" s="35"/>
      <c r="BT2774" s="35"/>
      <c r="BU2774" s="35"/>
      <c r="BV2774" s="35"/>
      <c r="BW2774" s="35"/>
      <c r="BX2774" s="35"/>
      <c r="BY2774" s="35"/>
      <c r="BZ2774" s="35"/>
      <c r="CA2774" s="35"/>
      <c r="CB2774" s="35"/>
      <c r="CC2774" s="35"/>
      <c r="CD2774" s="35"/>
      <c r="CE2774" s="35"/>
      <c r="CF2774" s="35"/>
      <c r="CG2774" s="35"/>
      <c r="CH2774" s="35"/>
    </row>
    <row r="2775" spans="1:86" ht="15.6" x14ac:dyDescent="0.3">
      <c r="A2775" s="35"/>
      <c r="B2775" s="86"/>
      <c r="C2775" s="35"/>
      <c r="D2775" s="35"/>
      <c r="E2775" s="35"/>
      <c r="F2775" s="35"/>
      <c r="G2775" s="35"/>
      <c r="H2775" s="35"/>
      <c r="I2775" s="35"/>
      <c r="J2775" s="35"/>
      <c r="K2775" s="35"/>
      <c r="L2775" s="35"/>
      <c r="M2775" s="35"/>
      <c r="N2775" s="35"/>
      <c r="O2775" s="35"/>
      <c r="P2775" s="35"/>
      <c r="Q2775" s="35"/>
      <c r="R2775" s="35"/>
      <c r="S2775" s="35"/>
      <c r="T2775" s="17">
        <f t="shared" si="6217"/>
        <v>48791</v>
      </c>
      <c r="U2775" s="216">
        <f t="shared" si="6210"/>
        <v>7</v>
      </c>
      <c r="V2775" s="216">
        <f t="shared" si="6217"/>
        <v>2770</v>
      </c>
      <c r="W2775" s="16">
        <f t="shared" si="6224"/>
        <v>7.5890410958904111</v>
      </c>
      <c r="X2775" s="16" t="e">
        <f>IF(Template!$F$7="Linear interpolation",LinInterp($I$5:$I$22,$G$5:$G$22,W2775),CubicSpline($I$5:$I$22,$G$5:$G$22,W2775))</f>
        <v>#VALUE!</v>
      </c>
      <c r="Y2775" s="221" t="e">
        <f t="shared" si="6211"/>
        <v>#VALUE!</v>
      </c>
      <c r="Z2775" s="221" t="e">
        <f>Y2775/PRODUCT($AA$6:AA2774)</f>
        <v>#VALUE!</v>
      </c>
      <c r="AA2775" s="16" t="e">
        <f t="shared" si="6218"/>
        <v>#VALUE!</v>
      </c>
      <c r="AB2775" s="10" t="e">
        <f t="shared" si="6219"/>
        <v>#VALUE!</v>
      </c>
      <c r="AC2775" s="90">
        <f t="shared" si="6212"/>
        <v>2775</v>
      </c>
      <c r="AD2775" s="17">
        <f t="shared" si="6220"/>
        <v>48768</v>
      </c>
      <c r="AE2775" s="16" t="e">
        <f t="shared" si="6213"/>
        <v>#VALUE!</v>
      </c>
      <c r="AF2775" s="10">
        <f ca="1">IFERROR(AVERAGE(INDIRECT("AE"&amp;AC2775-Template!$F$10+1):INDIRECT("AE"&amp;AC2775)),0)</f>
        <v>0</v>
      </c>
      <c r="AG2775" s="35"/>
      <c r="AH2775" s="86"/>
      <c r="AI2775" s="35"/>
      <c r="AJ2775" s="35"/>
      <c r="AK2775" s="35"/>
      <c r="AL2775" s="35"/>
      <c r="AM2775" s="35"/>
      <c r="AN2775" s="35"/>
      <c r="AO2775" s="35"/>
      <c r="AP2775" s="35"/>
      <c r="AQ2775" s="35"/>
      <c r="AR2775" s="35"/>
      <c r="AS2775" s="35"/>
      <c r="AT2775" s="35"/>
      <c r="AU2775" s="35"/>
      <c r="AV2775" s="35"/>
      <c r="AW2775" s="35"/>
      <c r="AX2775" s="35"/>
      <c r="AY2775" s="35"/>
      <c r="AZ2775" s="17">
        <f t="shared" ref="AZ2775" si="6259">AZ2774+1</f>
        <v>48791</v>
      </c>
      <c r="BA2775" s="216">
        <f t="shared" si="6236"/>
        <v>7</v>
      </c>
      <c r="BB2775" s="216">
        <f t="shared" ref="BB2775" si="6260">BB2774+1</f>
        <v>2770</v>
      </c>
      <c r="BC2775" s="16">
        <f t="shared" si="6238"/>
        <v>7.5890410958904111</v>
      </c>
      <c r="BD2775" s="16">
        <f>IF(Template!$F$7="Linear interpolation",LinInterp($AO$5:$AO$18,$AM$5:$AM$18,BC2775),CubicSpline($AO$5:$AO$18,$AM$5:$AM$18,BC2775))</f>
        <v>14.149219872238961</v>
      </c>
      <c r="BE2775" s="221">
        <f t="shared" si="6173"/>
        <v>2.7300120397562746</v>
      </c>
      <c r="BF2775" s="221">
        <f>BE2775/PRODUCT($BG$6:BG2774)</f>
        <v>1.0003629194475241</v>
      </c>
      <c r="BG2775" s="16">
        <f t="shared" si="6239"/>
        <v>1.0003629112226873</v>
      </c>
      <c r="BH2775" s="10">
        <f t="shared" si="6240"/>
        <v>13.246259628085678</v>
      </c>
      <c r="BI2775" s="90"/>
      <c r="BJ2775" s="17">
        <f t="shared" si="6223"/>
        <v>48768</v>
      </c>
      <c r="BK2775" s="16">
        <f t="shared" si="6216"/>
        <v>13.24389056874975</v>
      </c>
      <c r="BL2775" s="10">
        <f ca="1">IFERROR(AVERAGE(INDIRECT("BK"&amp;AC2775-Template!$F$10+1):INDIRECT("BK"&amp;AC2775)),0)</f>
        <v>13.241930922624087</v>
      </c>
      <c r="BM2775" s="35"/>
      <c r="BN2775" s="86"/>
      <c r="BO2775" s="35"/>
      <c r="BP2775" s="35"/>
      <c r="BQ2775" s="35"/>
      <c r="BR2775" s="35"/>
      <c r="BS2775" s="35"/>
      <c r="BT2775" s="35"/>
      <c r="BU2775" s="35"/>
      <c r="BV2775" s="35"/>
      <c r="BW2775" s="35"/>
      <c r="BX2775" s="35"/>
      <c r="BY2775" s="35"/>
      <c r="BZ2775" s="35"/>
      <c r="CA2775" s="35"/>
      <c r="CB2775" s="35"/>
      <c r="CC2775" s="35"/>
      <c r="CD2775" s="35"/>
      <c r="CE2775" s="35"/>
      <c r="CF2775" s="35"/>
      <c r="CG2775" s="35"/>
      <c r="CH2775" s="35"/>
    </row>
    <row r="2776" spans="1:86" ht="15.6" x14ac:dyDescent="0.3">
      <c r="A2776" s="35"/>
      <c r="B2776" s="86"/>
      <c r="C2776" s="35"/>
      <c r="D2776" s="35"/>
      <c r="E2776" s="35"/>
      <c r="F2776" s="35"/>
      <c r="G2776" s="35"/>
      <c r="H2776" s="35"/>
      <c r="I2776" s="35"/>
      <c r="J2776" s="35"/>
      <c r="K2776" s="35"/>
      <c r="L2776" s="35"/>
      <c r="M2776" s="35"/>
      <c r="N2776" s="35"/>
      <c r="O2776" s="35"/>
      <c r="P2776" s="35"/>
      <c r="Q2776" s="35"/>
      <c r="R2776" s="35"/>
      <c r="S2776" s="35"/>
      <c r="T2776" s="17">
        <f t="shared" si="6217"/>
        <v>48792</v>
      </c>
      <c r="U2776" s="216">
        <f t="shared" si="6210"/>
        <v>1</v>
      </c>
      <c r="V2776" s="216">
        <f t="shared" si="6217"/>
        <v>2771</v>
      </c>
      <c r="W2776" s="16">
        <f t="shared" si="6224"/>
        <v>7.5917808219178085</v>
      </c>
      <c r="X2776" s="16" t="e">
        <f>IF(Template!$F$7="Linear interpolation",LinInterp($I$5:$I$22,$G$5:$G$22,W2776),CubicSpline($I$5:$I$22,$G$5:$G$22,W2776))</f>
        <v>#VALUE!</v>
      </c>
      <c r="Y2776" s="221" t="e">
        <f t="shared" si="6211"/>
        <v>#VALUE!</v>
      </c>
      <c r="Z2776" s="221" t="e">
        <f>Y2776/PRODUCT($AA$6:AA2775)</f>
        <v>#VALUE!</v>
      </c>
      <c r="AA2776" s="16" t="e">
        <f t="shared" si="6218"/>
        <v>#VALUE!</v>
      </c>
      <c r="AB2776" s="10" t="e">
        <f t="shared" si="6219"/>
        <v>#VALUE!</v>
      </c>
      <c r="AC2776" s="90">
        <f t="shared" si="6212"/>
        <v>2776</v>
      </c>
      <c r="AD2776" s="17">
        <f t="shared" si="6220"/>
        <v>48769</v>
      </c>
      <c r="AE2776" s="16" t="e">
        <f t="shared" si="6213"/>
        <v>#VALUE!</v>
      </c>
      <c r="AF2776" s="10">
        <f ca="1">IFERROR(AVERAGE(INDIRECT("AE"&amp;AC2776-Template!$F$10+1):INDIRECT("AE"&amp;AC2776)),0)</f>
        <v>0</v>
      </c>
      <c r="AG2776" s="35"/>
      <c r="AH2776" s="86"/>
      <c r="AI2776" s="35"/>
      <c r="AJ2776" s="35"/>
      <c r="AK2776" s="35"/>
      <c r="AL2776" s="35"/>
      <c r="AM2776" s="35"/>
      <c r="AN2776" s="35"/>
      <c r="AO2776" s="35"/>
      <c r="AP2776" s="35"/>
      <c r="AQ2776" s="35"/>
      <c r="AR2776" s="35"/>
      <c r="AS2776" s="35"/>
      <c r="AT2776" s="35"/>
      <c r="AU2776" s="35"/>
      <c r="AV2776" s="35"/>
      <c r="AW2776" s="35"/>
      <c r="AX2776" s="35"/>
      <c r="AY2776" s="35"/>
      <c r="AZ2776" s="17">
        <f t="shared" ref="AZ2776" si="6261">AZ2775+1</f>
        <v>48792</v>
      </c>
      <c r="BA2776" s="216">
        <f t="shared" si="6236"/>
        <v>1</v>
      </c>
      <c r="BB2776" s="216">
        <f t="shared" ref="BB2776" si="6262">BB2775+1</f>
        <v>2771</v>
      </c>
      <c r="BC2776" s="16">
        <f t="shared" si="6238"/>
        <v>7.5917808219178085</v>
      </c>
      <c r="BD2776" s="16">
        <f>IF(Template!$F$7="Linear interpolation",LinInterp($AO$5:$AO$18,$AM$5:$AM$18,BC2776),CubicSpline($AO$5:$AO$18,$AM$5:$AM$18,BC2776))</f>
        <v>14.149224205521991</v>
      </c>
      <c r="BE2776" s="221">
        <f t="shared" si="6173"/>
        <v>2.7310028140471498</v>
      </c>
      <c r="BF2776" s="221">
        <f>BE2776/PRODUCT($BG$6:BG2775)</f>
        <v>1.0003629276099701</v>
      </c>
      <c r="BG2776" s="16">
        <f t="shared" si="6239"/>
        <v>1.0003629276099701</v>
      </c>
      <c r="BH2776" s="10">
        <f t="shared" si="6240"/>
        <v>13.246857763910214</v>
      </c>
      <c r="BI2776" s="90"/>
      <c r="BJ2776" s="17">
        <f t="shared" si="6223"/>
        <v>48769</v>
      </c>
      <c r="BK2776" s="16">
        <f t="shared" si="6216"/>
        <v>13.24389056874975</v>
      </c>
      <c r="BL2776" s="10">
        <f ca="1">IFERROR(AVERAGE(INDIRECT("BK"&amp;AC2776-Template!$F$10+1):INDIRECT("BK"&amp;AC2776)),0)</f>
        <v>13.242066403653432</v>
      </c>
      <c r="BM2776" s="35"/>
      <c r="BN2776" s="86"/>
      <c r="BO2776" s="35"/>
      <c r="BP2776" s="35"/>
      <c r="BQ2776" s="35"/>
      <c r="BR2776" s="35"/>
      <c r="BS2776" s="35"/>
      <c r="BT2776" s="35"/>
      <c r="BU2776" s="35"/>
      <c r="BV2776" s="35"/>
      <c r="BW2776" s="35"/>
      <c r="BX2776" s="35"/>
      <c r="BY2776" s="35"/>
      <c r="BZ2776" s="35"/>
      <c r="CA2776" s="35"/>
      <c r="CB2776" s="35"/>
      <c r="CC2776" s="35"/>
      <c r="CD2776" s="35"/>
      <c r="CE2776" s="35"/>
      <c r="CF2776" s="35"/>
      <c r="CG2776" s="35"/>
      <c r="CH2776" s="35"/>
    </row>
    <row r="2777" spans="1:86" ht="15.6" x14ac:dyDescent="0.3">
      <c r="A2777" s="35"/>
      <c r="B2777" s="86"/>
      <c r="C2777" s="35"/>
      <c r="D2777" s="35"/>
      <c r="E2777" s="35"/>
      <c r="F2777" s="35"/>
      <c r="G2777" s="35"/>
      <c r="H2777" s="35"/>
      <c r="I2777" s="35"/>
      <c r="J2777" s="35"/>
      <c r="K2777" s="35"/>
      <c r="L2777" s="35"/>
      <c r="M2777" s="35"/>
      <c r="N2777" s="35"/>
      <c r="O2777" s="35"/>
      <c r="P2777" s="35"/>
      <c r="Q2777" s="35"/>
      <c r="R2777" s="35"/>
      <c r="S2777" s="35"/>
      <c r="T2777" s="17">
        <f t="shared" si="6217"/>
        <v>48793</v>
      </c>
      <c r="U2777" s="216">
        <f t="shared" si="6210"/>
        <v>2</v>
      </c>
      <c r="V2777" s="216">
        <f t="shared" si="6217"/>
        <v>2772</v>
      </c>
      <c r="W2777" s="16">
        <f t="shared" si="6224"/>
        <v>7.5945205479452058</v>
      </c>
      <c r="X2777" s="16" t="e">
        <f>IF(Template!$F$7="Linear interpolation",LinInterp($I$5:$I$22,$G$5:$G$22,W2777),CubicSpline($I$5:$I$22,$G$5:$G$22,W2777))</f>
        <v>#VALUE!</v>
      </c>
      <c r="Y2777" s="221" t="e">
        <f t="shared" si="6211"/>
        <v>#VALUE!</v>
      </c>
      <c r="Z2777" s="221" t="e">
        <f>Y2777/PRODUCT($AA$6:AA2776)</f>
        <v>#VALUE!</v>
      </c>
      <c r="AA2777" s="16" t="e">
        <f t="shared" si="6218"/>
        <v>#VALUE!</v>
      </c>
      <c r="AB2777" s="10" t="e">
        <f t="shared" si="6219"/>
        <v>#VALUE!</v>
      </c>
      <c r="AC2777" s="90">
        <f t="shared" si="6212"/>
        <v>2777</v>
      </c>
      <c r="AD2777" s="17">
        <f t="shared" si="6220"/>
        <v>48770</v>
      </c>
      <c r="AE2777" s="16" t="e">
        <f t="shared" si="6213"/>
        <v>#VALUE!</v>
      </c>
      <c r="AF2777" s="10">
        <f ca="1">IFERROR(AVERAGE(INDIRECT("AE"&amp;AC2777-Template!$F$10+1):INDIRECT("AE"&amp;AC2777)),0)</f>
        <v>0</v>
      </c>
      <c r="AG2777" s="35"/>
      <c r="AH2777" s="86"/>
      <c r="AI2777" s="35"/>
      <c r="AJ2777" s="35"/>
      <c r="AK2777" s="35"/>
      <c r="AL2777" s="35"/>
      <c r="AM2777" s="35"/>
      <c r="AN2777" s="35"/>
      <c r="AO2777" s="35"/>
      <c r="AP2777" s="35"/>
      <c r="AQ2777" s="35"/>
      <c r="AR2777" s="35"/>
      <c r="AS2777" s="35"/>
      <c r="AT2777" s="35"/>
      <c r="AU2777" s="35"/>
      <c r="AV2777" s="35"/>
      <c r="AW2777" s="35"/>
      <c r="AX2777" s="35"/>
      <c r="AY2777" s="35"/>
      <c r="AZ2777" s="17">
        <f t="shared" ref="AZ2777" si="6263">AZ2776+1</f>
        <v>48793</v>
      </c>
      <c r="BA2777" s="216">
        <f t="shared" si="6236"/>
        <v>2</v>
      </c>
      <c r="BB2777" s="216">
        <f t="shared" ref="BB2777" si="6264">BB2776+1</f>
        <v>2772</v>
      </c>
      <c r="BC2777" s="16">
        <f t="shared" si="6238"/>
        <v>7.5945205479452058</v>
      </c>
      <c r="BD2777" s="16">
        <f>IF(Template!$F$7="Linear interpolation",LinInterp($AO$5:$AO$18,$AM$5:$AM$18,BC2777),CubicSpline($AO$5:$AO$18,$AM$5:$AM$18,BC2777))</f>
        <v>14.149228575620379</v>
      </c>
      <c r="BE2777" s="221">
        <f t="shared" si="6173"/>
        <v>2.731993955169167</v>
      </c>
      <c r="BF2777" s="221">
        <f>BE2777/PRODUCT($BG$6:BG2776)</f>
        <v>1.0003629220434775</v>
      </c>
      <c r="BG2777" s="16">
        <f t="shared" si="6239"/>
        <v>1.0003629220434775</v>
      </c>
      <c r="BH2777" s="10">
        <f t="shared" si="6240"/>
        <v>13.246654586930307</v>
      </c>
      <c r="BI2777" s="90"/>
      <c r="BJ2777" s="17">
        <f t="shared" si="6223"/>
        <v>48770</v>
      </c>
      <c r="BK2777" s="16">
        <f t="shared" si="6216"/>
        <v>13.24389056874975</v>
      </c>
      <c r="BL2777" s="10">
        <f ca="1">IFERROR(AVERAGE(INDIRECT("BK"&amp;AC2777-Template!$F$10+1):INDIRECT("BK"&amp;AC2777)),0)</f>
        <v>13.242196716200976</v>
      </c>
      <c r="BM2777" s="35"/>
      <c r="BN2777" s="86"/>
      <c r="BO2777" s="35"/>
      <c r="BP2777" s="35"/>
      <c r="BQ2777" s="35"/>
      <c r="BR2777" s="35"/>
      <c r="BS2777" s="35"/>
      <c r="BT2777" s="35"/>
      <c r="BU2777" s="35"/>
      <c r="BV2777" s="35"/>
      <c r="BW2777" s="35"/>
      <c r="BX2777" s="35"/>
      <c r="BY2777" s="35"/>
      <c r="BZ2777" s="35"/>
      <c r="CA2777" s="35"/>
      <c r="CB2777" s="35"/>
      <c r="CC2777" s="35"/>
      <c r="CD2777" s="35"/>
      <c r="CE2777" s="35"/>
      <c r="CF2777" s="35"/>
      <c r="CG2777" s="35"/>
      <c r="CH2777" s="35"/>
    </row>
    <row r="2778" spans="1:86" ht="15.6" x14ac:dyDescent="0.3">
      <c r="A2778" s="35"/>
      <c r="B2778" s="86"/>
      <c r="C2778" s="35"/>
      <c r="D2778" s="35"/>
      <c r="E2778" s="35"/>
      <c r="F2778" s="35"/>
      <c r="G2778" s="35"/>
      <c r="H2778" s="35"/>
      <c r="I2778" s="35"/>
      <c r="J2778" s="35"/>
      <c r="K2778" s="35"/>
      <c r="L2778" s="35"/>
      <c r="M2778" s="35"/>
      <c r="N2778" s="35"/>
      <c r="O2778" s="35"/>
      <c r="P2778" s="35"/>
      <c r="Q2778" s="35"/>
      <c r="R2778" s="35"/>
      <c r="S2778" s="35"/>
      <c r="T2778" s="17">
        <f t="shared" si="6217"/>
        <v>48794</v>
      </c>
      <c r="U2778" s="216">
        <f t="shared" si="6210"/>
        <v>3</v>
      </c>
      <c r="V2778" s="216">
        <f t="shared" si="6217"/>
        <v>2773</v>
      </c>
      <c r="W2778" s="16">
        <f t="shared" si="6224"/>
        <v>7.5972602739726032</v>
      </c>
      <c r="X2778" s="16" t="e">
        <f>IF(Template!$F$7="Linear interpolation",LinInterp($I$5:$I$22,$G$5:$G$22,W2778),CubicSpline($I$5:$I$22,$G$5:$G$22,W2778))</f>
        <v>#VALUE!</v>
      </c>
      <c r="Y2778" s="221" t="e">
        <f t="shared" si="6211"/>
        <v>#VALUE!</v>
      </c>
      <c r="Z2778" s="221" t="e">
        <f>Y2778/PRODUCT($AA$6:AA2777)</f>
        <v>#VALUE!</v>
      </c>
      <c r="AA2778" s="16" t="e">
        <f t="shared" si="6218"/>
        <v>#VALUE!</v>
      </c>
      <c r="AB2778" s="10" t="e">
        <f t="shared" si="6219"/>
        <v>#VALUE!</v>
      </c>
      <c r="AC2778" s="90">
        <f t="shared" si="6212"/>
        <v>2778</v>
      </c>
      <c r="AD2778" s="17">
        <f t="shared" si="6220"/>
        <v>48771</v>
      </c>
      <c r="AE2778" s="16" t="e">
        <f t="shared" si="6213"/>
        <v>#VALUE!</v>
      </c>
      <c r="AF2778" s="10">
        <f ca="1">IFERROR(AVERAGE(INDIRECT("AE"&amp;AC2778-Template!$F$10+1):INDIRECT("AE"&amp;AC2778)),0)</f>
        <v>0</v>
      </c>
      <c r="AG2778" s="35"/>
      <c r="AH2778" s="86"/>
      <c r="AI2778" s="35"/>
      <c r="AJ2778" s="35"/>
      <c r="AK2778" s="35"/>
      <c r="AL2778" s="35"/>
      <c r="AM2778" s="35"/>
      <c r="AN2778" s="35"/>
      <c r="AO2778" s="35"/>
      <c r="AP2778" s="35"/>
      <c r="AQ2778" s="35"/>
      <c r="AR2778" s="35"/>
      <c r="AS2778" s="35"/>
      <c r="AT2778" s="35"/>
      <c r="AU2778" s="35"/>
      <c r="AV2778" s="35"/>
      <c r="AW2778" s="35"/>
      <c r="AX2778" s="35"/>
      <c r="AY2778" s="35"/>
      <c r="AZ2778" s="17">
        <f t="shared" ref="AZ2778" si="6265">AZ2777+1</f>
        <v>48794</v>
      </c>
      <c r="BA2778" s="216">
        <f t="shared" si="6236"/>
        <v>3</v>
      </c>
      <c r="BB2778" s="216">
        <f t="shared" ref="BB2778" si="6266">BB2777+1</f>
        <v>2773</v>
      </c>
      <c r="BC2778" s="16">
        <f t="shared" si="6238"/>
        <v>7.5972602739726032</v>
      </c>
      <c r="BD2778" s="16">
        <f>IF(Template!$F$7="Linear interpolation",LinInterp($AO$5:$AO$18,$AM$5:$AM$18,BC2778),CubicSpline($AO$5:$AO$18,$AM$5:$AM$18,BC2778))</f>
        <v>14.149232982023918</v>
      </c>
      <c r="BE2778" s="221">
        <f t="shared" si="6173"/>
        <v>2.732985463175162</v>
      </c>
      <c r="BF2778" s="221">
        <f>BE2778/PRODUCT($BG$6:BG2777)</f>
        <v>1.0003629246705028</v>
      </c>
      <c r="BG2778" s="16">
        <f t="shared" si="6239"/>
        <v>1.0003629246705028</v>
      </c>
      <c r="BH2778" s="10">
        <f t="shared" si="6240"/>
        <v>13.246750473352442</v>
      </c>
      <c r="BI2778" s="90"/>
      <c r="BJ2778" s="17">
        <f t="shared" si="6223"/>
        <v>48771</v>
      </c>
      <c r="BK2778" s="16">
        <f t="shared" si="6216"/>
        <v>13.244629730557289</v>
      </c>
      <c r="BL2778" s="10">
        <f ca="1">IFERROR(AVERAGE(INDIRECT("BK"&amp;AC2778-Template!$F$10+1):INDIRECT("BK"&amp;AC2778)),0)</f>
        <v>13.24235166747544</v>
      </c>
      <c r="BM2778" s="35"/>
      <c r="BN2778" s="86"/>
      <c r="BO2778" s="35"/>
      <c r="BP2778" s="35"/>
      <c r="BQ2778" s="35"/>
      <c r="BR2778" s="35"/>
      <c r="BS2778" s="35"/>
      <c r="BT2778" s="35"/>
      <c r="BU2778" s="35"/>
      <c r="BV2778" s="35"/>
      <c r="BW2778" s="35"/>
      <c r="BX2778" s="35"/>
      <c r="BY2778" s="35"/>
      <c r="BZ2778" s="35"/>
      <c r="CA2778" s="35"/>
      <c r="CB2778" s="35"/>
      <c r="CC2778" s="35"/>
      <c r="CD2778" s="35"/>
      <c r="CE2778" s="35"/>
      <c r="CF2778" s="35"/>
      <c r="CG2778" s="35"/>
      <c r="CH2778" s="35"/>
    </row>
    <row r="2779" spans="1:86" ht="15.6" x14ac:dyDescent="0.3">
      <c r="A2779" s="35"/>
      <c r="B2779" s="86"/>
      <c r="C2779" s="35"/>
      <c r="D2779" s="35"/>
      <c r="E2779" s="35"/>
      <c r="F2779" s="35"/>
      <c r="G2779" s="35"/>
      <c r="H2779" s="35"/>
      <c r="I2779" s="35"/>
      <c r="J2779" s="35"/>
      <c r="K2779" s="35"/>
      <c r="L2779" s="35"/>
      <c r="M2779" s="35"/>
      <c r="N2779" s="35"/>
      <c r="O2779" s="35"/>
      <c r="P2779" s="35"/>
      <c r="Q2779" s="35"/>
      <c r="R2779" s="35"/>
      <c r="S2779" s="35"/>
      <c r="T2779" s="17">
        <f t="shared" si="6217"/>
        <v>48795</v>
      </c>
      <c r="U2779" s="216">
        <f t="shared" si="6210"/>
        <v>4</v>
      </c>
      <c r="V2779" s="216">
        <f t="shared" si="6217"/>
        <v>2774</v>
      </c>
      <c r="W2779" s="16">
        <f t="shared" si="6224"/>
        <v>7.6</v>
      </c>
      <c r="X2779" s="16" t="e">
        <f>IF(Template!$F$7="Linear interpolation",LinInterp($I$5:$I$22,$G$5:$G$22,W2779),CubicSpline($I$5:$I$22,$G$5:$G$22,W2779))</f>
        <v>#VALUE!</v>
      </c>
      <c r="Y2779" s="221" t="e">
        <f t="shared" si="6211"/>
        <v>#VALUE!</v>
      </c>
      <c r="Z2779" s="221" t="e">
        <f>Y2779/PRODUCT($AA$6:AA2778)</f>
        <v>#VALUE!</v>
      </c>
      <c r="AA2779" s="16" t="e">
        <f t="shared" si="6218"/>
        <v>#VALUE!</v>
      </c>
      <c r="AB2779" s="10" t="e">
        <f t="shared" si="6219"/>
        <v>#VALUE!</v>
      </c>
      <c r="AC2779" s="90">
        <f t="shared" si="6212"/>
        <v>2779</v>
      </c>
      <c r="AD2779" s="17">
        <f t="shared" si="6220"/>
        <v>48772</v>
      </c>
      <c r="AE2779" s="16" t="e">
        <f t="shared" si="6213"/>
        <v>#VALUE!</v>
      </c>
      <c r="AF2779" s="10">
        <f ca="1">IFERROR(AVERAGE(INDIRECT("AE"&amp;AC2779-Template!$F$10+1):INDIRECT("AE"&amp;AC2779)),0)</f>
        <v>0</v>
      </c>
      <c r="AG2779" s="35"/>
      <c r="AH2779" s="86"/>
      <c r="AI2779" s="35"/>
      <c r="AJ2779" s="35"/>
      <c r="AK2779" s="35"/>
      <c r="AL2779" s="35"/>
      <c r="AM2779" s="35"/>
      <c r="AN2779" s="35"/>
      <c r="AO2779" s="35"/>
      <c r="AP2779" s="35"/>
      <c r="AQ2779" s="35"/>
      <c r="AR2779" s="35"/>
      <c r="AS2779" s="35"/>
      <c r="AT2779" s="35"/>
      <c r="AU2779" s="35"/>
      <c r="AV2779" s="35"/>
      <c r="AW2779" s="35"/>
      <c r="AX2779" s="35"/>
      <c r="AY2779" s="35"/>
      <c r="AZ2779" s="17">
        <f t="shared" ref="AZ2779" si="6267">AZ2778+1</f>
        <v>48795</v>
      </c>
      <c r="BA2779" s="216">
        <f t="shared" si="6236"/>
        <v>4</v>
      </c>
      <c r="BB2779" s="216">
        <f t="shared" ref="BB2779" si="6268">BB2778+1</f>
        <v>2774</v>
      </c>
      <c r="BC2779" s="16">
        <f t="shared" si="6238"/>
        <v>7.6</v>
      </c>
      <c r="BD2779" s="16">
        <f>IF(Template!$F$7="Linear interpolation",LinInterp($AO$5:$AO$18,$AM$5:$AM$18,BC2779),CubicSpline($AO$5:$AO$18,$AM$5:$AM$18,BC2779))</f>
        <v>14.149237424222404</v>
      </c>
      <c r="BE2779" s="221">
        <f t="shared" si="6173"/>
        <v>2.7339773381177737</v>
      </c>
      <c r="BF2779" s="221">
        <f>BE2779/PRODUCT($BG$6:BG2778)</f>
        <v>1.0003629272661623</v>
      </c>
      <c r="BG2779" s="16">
        <f t="shared" si="6239"/>
        <v>1.0003629272661623</v>
      </c>
      <c r="BH2779" s="10">
        <f t="shared" si="6240"/>
        <v>13.246845214922921</v>
      </c>
      <c r="BI2779" s="90"/>
      <c r="BJ2779" s="17">
        <f t="shared" si="6223"/>
        <v>48772</v>
      </c>
      <c r="BK2779" s="16">
        <f t="shared" si="6216"/>
        <v>13.244379670046435</v>
      </c>
      <c r="BL2779" s="10">
        <f ca="1">IFERROR(AVERAGE(INDIRECT("BK"&amp;AC2779-Template!$F$10+1):INDIRECT("BK"&amp;AC2779)),0)</f>
        <v>13.24249828339954</v>
      </c>
      <c r="BM2779" s="35"/>
      <c r="BN2779" s="86"/>
      <c r="BO2779" s="35"/>
      <c r="BP2779" s="35"/>
      <c r="BQ2779" s="35"/>
      <c r="BR2779" s="35"/>
      <c r="BS2779" s="35"/>
      <c r="BT2779" s="35"/>
      <c r="BU2779" s="35"/>
      <c r="BV2779" s="35"/>
      <c r="BW2779" s="35"/>
      <c r="BX2779" s="35"/>
      <c r="BY2779" s="35"/>
      <c r="BZ2779" s="35"/>
      <c r="CA2779" s="35"/>
      <c r="CB2779" s="35"/>
      <c r="CC2779" s="35"/>
      <c r="CD2779" s="35"/>
      <c r="CE2779" s="35"/>
      <c r="CF2779" s="35"/>
      <c r="CG2779" s="35"/>
      <c r="CH2779" s="35"/>
    </row>
    <row r="2780" spans="1:86" ht="15.6" x14ac:dyDescent="0.3">
      <c r="A2780" s="35"/>
      <c r="B2780" s="86"/>
      <c r="C2780" s="35"/>
      <c r="D2780" s="35"/>
      <c r="E2780" s="35"/>
      <c r="F2780" s="35"/>
      <c r="G2780" s="35"/>
      <c r="H2780" s="35"/>
      <c r="I2780" s="35"/>
      <c r="J2780" s="35"/>
      <c r="K2780" s="35"/>
      <c r="L2780" s="35"/>
      <c r="M2780" s="35"/>
      <c r="N2780" s="35"/>
      <c r="O2780" s="35"/>
      <c r="P2780" s="35"/>
      <c r="Q2780" s="35"/>
      <c r="R2780" s="35"/>
      <c r="S2780" s="35"/>
      <c r="T2780" s="17">
        <f t="shared" si="6217"/>
        <v>48796</v>
      </c>
      <c r="U2780" s="216">
        <f t="shared" si="6210"/>
        <v>5</v>
      </c>
      <c r="V2780" s="216">
        <f t="shared" si="6217"/>
        <v>2775</v>
      </c>
      <c r="W2780" s="16">
        <f t="shared" si="6224"/>
        <v>7.602739726027397</v>
      </c>
      <c r="X2780" s="16" t="e">
        <f>IF(Template!$F$7="Linear interpolation",LinInterp($I$5:$I$22,$G$5:$G$22,W2780),CubicSpline($I$5:$I$22,$G$5:$G$22,W2780))</f>
        <v>#VALUE!</v>
      </c>
      <c r="Y2780" s="221" t="e">
        <f t="shared" si="6211"/>
        <v>#VALUE!</v>
      </c>
      <c r="Z2780" s="221" t="e">
        <f>Y2780/PRODUCT($AA$6:AA2779)</f>
        <v>#VALUE!</v>
      </c>
      <c r="AA2780" s="16" t="e">
        <f t="shared" si="6218"/>
        <v>#VALUE!</v>
      </c>
      <c r="AB2780" s="10" t="e">
        <f t="shared" si="6219"/>
        <v>#VALUE!</v>
      </c>
      <c r="AC2780" s="90">
        <f t="shared" si="6212"/>
        <v>2780</v>
      </c>
      <c r="AD2780" s="17">
        <f t="shared" si="6220"/>
        <v>48773</v>
      </c>
      <c r="AE2780" s="16" t="e">
        <f t="shared" si="6213"/>
        <v>#VALUE!</v>
      </c>
      <c r="AF2780" s="10">
        <f ca="1">IFERROR(AVERAGE(INDIRECT("AE"&amp;AC2780-Template!$F$10+1):INDIRECT("AE"&amp;AC2780)),0)</f>
        <v>0</v>
      </c>
      <c r="AG2780" s="35"/>
      <c r="AH2780" s="86"/>
      <c r="AI2780" s="35"/>
      <c r="AJ2780" s="35"/>
      <c r="AK2780" s="35"/>
      <c r="AL2780" s="35"/>
      <c r="AM2780" s="35"/>
      <c r="AN2780" s="35"/>
      <c r="AO2780" s="35"/>
      <c r="AP2780" s="35"/>
      <c r="AQ2780" s="35"/>
      <c r="AR2780" s="35"/>
      <c r="AS2780" s="35"/>
      <c r="AT2780" s="35"/>
      <c r="AU2780" s="35"/>
      <c r="AV2780" s="35"/>
      <c r="AW2780" s="35"/>
      <c r="AX2780" s="35"/>
      <c r="AY2780" s="35"/>
      <c r="AZ2780" s="17">
        <f t="shared" ref="AZ2780" si="6269">AZ2779+1</f>
        <v>48796</v>
      </c>
      <c r="BA2780" s="216">
        <f t="shared" si="6236"/>
        <v>5</v>
      </c>
      <c r="BB2780" s="216">
        <f t="shared" ref="BB2780" si="6270">BB2779+1</f>
        <v>2775</v>
      </c>
      <c r="BC2780" s="16">
        <f t="shared" si="6238"/>
        <v>7.602739726027397</v>
      </c>
      <c r="BD2780" s="16">
        <f>IF(Template!$F$7="Linear interpolation",LinInterp($AO$5:$AO$18,$AM$5:$AM$18,BC2780),CubicSpline($AO$5:$AO$18,$AM$5:$AM$18,BC2780))</f>
        <v>14.149241901705629</v>
      </c>
      <c r="BE2780" s="221">
        <f t="shared" si="6173"/>
        <v>2.7349695800494276</v>
      </c>
      <c r="BF2780" s="221">
        <f>BE2780/PRODUCT($BG$6:BG2779)</f>
        <v>1.0003629298304051</v>
      </c>
      <c r="BG2780" s="16">
        <f t="shared" si="6239"/>
        <v>1.0003629298304051</v>
      </c>
      <c r="BH2780" s="10">
        <f t="shared" si="6240"/>
        <v>13.24693880978578</v>
      </c>
      <c r="BI2780" s="90"/>
      <c r="BJ2780" s="17">
        <f t="shared" si="6223"/>
        <v>48773</v>
      </c>
      <c r="BK2780" s="16">
        <f t="shared" si="6216"/>
        <v>13.244499186022329</v>
      </c>
      <c r="BL2780" s="10">
        <f ca="1">IFERROR(AVERAGE(INDIRECT("BK"&amp;AC2780-Template!$F$10+1):INDIRECT("BK"&amp;AC2780)),0)</f>
        <v>13.242618222033137</v>
      </c>
      <c r="BM2780" s="35"/>
      <c r="BN2780" s="86"/>
      <c r="BO2780" s="35"/>
      <c r="BP2780" s="35"/>
      <c r="BQ2780" s="35"/>
      <c r="BR2780" s="35"/>
      <c r="BS2780" s="35"/>
      <c r="BT2780" s="35"/>
      <c r="BU2780" s="35"/>
      <c r="BV2780" s="35"/>
      <c r="BW2780" s="35"/>
      <c r="BX2780" s="35"/>
      <c r="BY2780" s="35"/>
      <c r="BZ2780" s="35"/>
      <c r="CA2780" s="35"/>
      <c r="CB2780" s="35"/>
      <c r="CC2780" s="35"/>
      <c r="CD2780" s="35"/>
      <c r="CE2780" s="35"/>
      <c r="CF2780" s="35"/>
      <c r="CG2780" s="35"/>
      <c r="CH2780" s="35"/>
    </row>
    <row r="2781" spans="1:86" ht="15.6" x14ac:dyDescent="0.3">
      <c r="A2781" s="35"/>
      <c r="B2781" s="86"/>
      <c r="C2781" s="35"/>
      <c r="D2781" s="35"/>
      <c r="E2781" s="35"/>
      <c r="F2781" s="35"/>
      <c r="G2781" s="35"/>
      <c r="H2781" s="35"/>
      <c r="I2781" s="35"/>
      <c r="J2781" s="35"/>
      <c r="K2781" s="35"/>
      <c r="L2781" s="35"/>
      <c r="M2781" s="35"/>
      <c r="N2781" s="35"/>
      <c r="O2781" s="35"/>
      <c r="P2781" s="35"/>
      <c r="Q2781" s="35"/>
      <c r="R2781" s="35"/>
      <c r="S2781" s="35"/>
      <c r="T2781" s="17">
        <f t="shared" si="6217"/>
        <v>48797</v>
      </c>
      <c r="U2781" s="216">
        <f t="shared" si="6210"/>
        <v>6</v>
      </c>
      <c r="V2781" s="216">
        <f t="shared" si="6217"/>
        <v>2776</v>
      </c>
      <c r="W2781" s="16">
        <f t="shared" si="6224"/>
        <v>7.6054794520547944</v>
      </c>
      <c r="X2781" s="16" t="e">
        <f>IF(Template!$F$7="Linear interpolation",LinInterp($I$5:$I$22,$G$5:$G$22,W2781),CubicSpline($I$5:$I$22,$G$5:$G$22,W2781))</f>
        <v>#VALUE!</v>
      </c>
      <c r="Y2781" s="221" t="e">
        <f t="shared" si="6211"/>
        <v>#VALUE!</v>
      </c>
      <c r="Z2781" s="221" t="e">
        <f>Y2781/PRODUCT($AA$6:AA2780)</f>
        <v>#VALUE!</v>
      </c>
      <c r="AA2781" s="16" t="e">
        <f t="shared" si="6218"/>
        <v>#VALUE!</v>
      </c>
      <c r="AB2781" s="10" t="e">
        <f t="shared" si="6219"/>
        <v>#VALUE!</v>
      </c>
      <c r="AC2781" s="90">
        <f t="shared" si="6212"/>
        <v>2781</v>
      </c>
      <c r="AD2781" s="17">
        <f t="shared" si="6220"/>
        <v>48774</v>
      </c>
      <c r="AE2781" s="16" t="e">
        <f t="shared" si="6213"/>
        <v>#VALUE!</v>
      </c>
      <c r="AF2781" s="10">
        <f ca="1">IFERROR(AVERAGE(INDIRECT("AE"&amp;AC2781-Template!$F$10+1):INDIRECT("AE"&amp;AC2781)),0)</f>
        <v>0</v>
      </c>
      <c r="AG2781" s="35"/>
      <c r="AH2781" s="86"/>
      <c r="AI2781" s="35"/>
      <c r="AJ2781" s="35"/>
      <c r="AK2781" s="35"/>
      <c r="AL2781" s="35"/>
      <c r="AM2781" s="35"/>
      <c r="AN2781" s="35"/>
      <c r="AO2781" s="35"/>
      <c r="AP2781" s="35"/>
      <c r="AQ2781" s="35"/>
      <c r="AR2781" s="35"/>
      <c r="AS2781" s="35"/>
      <c r="AT2781" s="35"/>
      <c r="AU2781" s="35"/>
      <c r="AV2781" s="35"/>
      <c r="AW2781" s="35"/>
      <c r="AX2781" s="35"/>
      <c r="AY2781" s="35"/>
      <c r="AZ2781" s="17">
        <f t="shared" ref="AZ2781" si="6271">AZ2780+1</f>
        <v>48797</v>
      </c>
      <c r="BA2781" s="216">
        <f t="shared" si="6236"/>
        <v>6</v>
      </c>
      <c r="BB2781" s="216">
        <f t="shared" ref="BB2781" si="6272">BB2780+1</f>
        <v>2776</v>
      </c>
      <c r="BC2781" s="16">
        <f t="shared" si="6238"/>
        <v>7.6054794520547944</v>
      </c>
      <c r="BD2781" s="16">
        <f>IF(Template!$F$7="Linear interpolation",LinInterp($AO$5:$AO$18,$AM$5:$AM$18,BC2781),CubicSpline($AO$5:$AO$18,$AM$5:$AM$18,BC2781))</f>
        <v>14.149246413963391</v>
      </c>
      <c r="BE2781" s="221">
        <f t="shared" si="6173"/>
        <v>2.7359621890223456</v>
      </c>
      <c r="BF2781" s="221">
        <f>BE2781/PRODUCT($BG$6:BG2780)</f>
        <v>1.000362932363182</v>
      </c>
      <c r="BG2781" s="16">
        <f t="shared" si="6239"/>
        <v>1.0003629298304051</v>
      </c>
      <c r="BH2781" s="10">
        <f t="shared" si="6240"/>
        <v>13.24693880978578</v>
      </c>
      <c r="BI2781" s="90"/>
      <c r="BJ2781" s="17">
        <f t="shared" si="6223"/>
        <v>48774</v>
      </c>
      <c r="BK2781" s="16">
        <f t="shared" si="6216"/>
        <v>13.244617594687202</v>
      </c>
      <c r="BL2781" s="10">
        <f ca="1">IFERROR(AVERAGE(INDIRECT("BK"&amp;AC2781-Template!$F$10+1):INDIRECT("BK"&amp;AC2781)),0)</f>
        <v>13.242752444884889</v>
      </c>
      <c r="BM2781" s="35"/>
      <c r="BN2781" s="86"/>
      <c r="BO2781" s="35"/>
      <c r="BP2781" s="35"/>
      <c r="BQ2781" s="35"/>
      <c r="BR2781" s="35"/>
      <c r="BS2781" s="35"/>
      <c r="BT2781" s="35"/>
      <c r="BU2781" s="35"/>
      <c r="BV2781" s="35"/>
      <c r="BW2781" s="35"/>
      <c r="BX2781" s="35"/>
      <c r="BY2781" s="35"/>
      <c r="BZ2781" s="35"/>
      <c r="CA2781" s="35"/>
      <c r="CB2781" s="35"/>
      <c r="CC2781" s="35"/>
      <c r="CD2781" s="35"/>
      <c r="CE2781" s="35"/>
      <c r="CF2781" s="35"/>
      <c r="CG2781" s="35"/>
      <c r="CH2781" s="35"/>
    </row>
    <row r="2782" spans="1:86" ht="15.6" x14ac:dyDescent="0.3">
      <c r="A2782" s="35"/>
      <c r="B2782" s="86"/>
      <c r="C2782" s="35"/>
      <c r="D2782" s="35"/>
      <c r="E2782" s="35"/>
      <c r="F2782" s="35"/>
      <c r="G2782" s="35"/>
      <c r="H2782" s="35"/>
      <c r="I2782" s="35"/>
      <c r="J2782" s="35"/>
      <c r="K2782" s="35"/>
      <c r="L2782" s="35"/>
      <c r="M2782" s="35"/>
      <c r="N2782" s="35"/>
      <c r="O2782" s="35"/>
      <c r="P2782" s="35"/>
      <c r="Q2782" s="35"/>
      <c r="R2782" s="35"/>
      <c r="S2782" s="35"/>
      <c r="T2782" s="17">
        <f t="shared" si="6217"/>
        <v>48798</v>
      </c>
      <c r="U2782" s="216">
        <f t="shared" si="6210"/>
        <v>7</v>
      </c>
      <c r="V2782" s="216">
        <f t="shared" si="6217"/>
        <v>2777</v>
      </c>
      <c r="W2782" s="16">
        <f t="shared" si="6224"/>
        <v>7.6082191780821917</v>
      </c>
      <c r="X2782" s="16" t="e">
        <f>IF(Template!$F$7="Linear interpolation",LinInterp($I$5:$I$22,$G$5:$G$22,W2782),CubicSpline($I$5:$I$22,$G$5:$G$22,W2782))</f>
        <v>#VALUE!</v>
      </c>
      <c r="Y2782" s="221" t="e">
        <f t="shared" si="6211"/>
        <v>#VALUE!</v>
      </c>
      <c r="Z2782" s="221" t="e">
        <f>Y2782/PRODUCT($AA$6:AA2781)</f>
        <v>#VALUE!</v>
      </c>
      <c r="AA2782" s="16" t="e">
        <f t="shared" si="6218"/>
        <v>#VALUE!</v>
      </c>
      <c r="AB2782" s="10" t="e">
        <f t="shared" si="6219"/>
        <v>#VALUE!</v>
      </c>
      <c r="AC2782" s="90">
        <f t="shared" si="6212"/>
        <v>2782</v>
      </c>
      <c r="AD2782" s="17">
        <f t="shared" si="6220"/>
        <v>48775</v>
      </c>
      <c r="AE2782" s="16" t="e">
        <f t="shared" si="6213"/>
        <v>#VALUE!</v>
      </c>
      <c r="AF2782" s="10">
        <f ca="1">IFERROR(AVERAGE(INDIRECT("AE"&amp;AC2782-Template!$F$10+1):INDIRECT("AE"&amp;AC2782)),0)</f>
        <v>0</v>
      </c>
      <c r="AG2782" s="35"/>
      <c r="AH2782" s="86"/>
      <c r="AI2782" s="35"/>
      <c r="AJ2782" s="35"/>
      <c r="AK2782" s="35"/>
      <c r="AL2782" s="35"/>
      <c r="AM2782" s="35"/>
      <c r="AN2782" s="35"/>
      <c r="AO2782" s="35"/>
      <c r="AP2782" s="35"/>
      <c r="AQ2782" s="35"/>
      <c r="AR2782" s="35"/>
      <c r="AS2782" s="35"/>
      <c r="AT2782" s="35"/>
      <c r="AU2782" s="35"/>
      <c r="AV2782" s="35"/>
      <c r="AW2782" s="35"/>
      <c r="AX2782" s="35"/>
      <c r="AY2782" s="35"/>
      <c r="AZ2782" s="17">
        <f t="shared" ref="AZ2782" si="6273">AZ2781+1</f>
        <v>48798</v>
      </c>
      <c r="BA2782" s="216">
        <f t="shared" si="6236"/>
        <v>7</v>
      </c>
      <c r="BB2782" s="216">
        <f t="shared" ref="BB2782" si="6274">BB2781+1</f>
        <v>2777</v>
      </c>
      <c r="BC2782" s="16">
        <f t="shared" si="6238"/>
        <v>7.6082191780821917</v>
      </c>
      <c r="BD2782" s="16">
        <f>IF(Template!$F$7="Linear interpolation",LinInterp($AO$5:$AO$18,$AM$5:$AM$18,BC2782),CubicSpline($AO$5:$AO$18,$AM$5:$AM$18,BC2782))</f>
        <v>14.149250960485482</v>
      </c>
      <c r="BE2782" s="221">
        <f t="shared" si="6173"/>
        <v>2.7369551650885517</v>
      </c>
      <c r="BF2782" s="221">
        <f>BE2782/PRODUCT($BG$6:BG2781)</f>
        <v>1.0003629373972243</v>
      </c>
      <c r="BG2782" s="16">
        <f t="shared" si="6239"/>
        <v>1.0003629298304051</v>
      </c>
      <c r="BH2782" s="10">
        <f t="shared" si="6240"/>
        <v>13.24693880978578</v>
      </c>
      <c r="BI2782" s="90"/>
      <c r="BJ2782" s="17">
        <f t="shared" si="6223"/>
        <v>48775</v>
      </c>
      <c r="BK2782" s="16">
        <f t="shared" si="6216"/>
        <v>13.244734894112153</v>
      </c>
      <c r="BL2782" s="10">
        <f ca="1">IFERROR(AVERAGE(INDIRECT("BK"&amp;AC2782-Template!$F$10+1):INDIRECT("BK"&amp;AC2782)),0)</f>
        <v>13.242885584549585</v>
      </c>
      <c r="BM2782" s="35"/>
      <c r="BN2782" s="86"/>
      <c r="BO2782" s="35"/>
      <c r="BP2782" s="35"/>
      <c r="BQ2782" s="35"/>
      <c r="BR2782" s="35"/>
      <c r="BS2782" s="35"/>
      <c r="BT2782" s="35"/>
      <c r="BU2782" s="35"/>
      <c r="BV2782" s="35"/>
      <c r="BW2782" s="35"/>
      <c r="BX2782" s="35"/>
      <c r="BY2782" s="35"/>
      <c r="BZ2782" s="35"/>
      <c r="CA2782" s="35"/>
      <c r="CB2782" s="35"/>
      <c r="CC2782" s="35"/>
      <c r="CD2782" s="35"/>
      <c r="CE2782" s="35"/>
      <c r="CF2782" s="35"/>
      <c r="CG2782" s="35"/>
      <c r="CH2782" s="35"/>
    </row>
    <row r="2783" spans="1:86" ht="15.6" x14ac:dyDescent="0.3">
      <c r="A2783" s="35"/>
      <c r="B2783" s="86"/>
      <c r="C2783" s="35"/>
      <c r="D2783" s="35"/>
      <c r="E2783" s="35"/>
      <c r="F2783" s="35"/>
      <c r="G2783" s="35"/>
      <c r="H2783" s="35"/>
      <c r="I2783" s="35"/>
      <c r="J2783" s="35"/>
      <c r="K2783" s="35"/>
      <c r="L2783" s="35"/>
      <c r="M2783" s="35"/>
      <c r="N2783" s="35"/>
      <c r="O2783" s="35"/>
      <c r="P2783" s="35"/>
      <c r="Q2783" s="35"/>
      <c r="R2783" s="35"/>
      <c r="S2783" s="35"/>
      <c r="T2783" s="17">
        <f t="shared" si="6217"/>
        <v>48799</v>
      </c>
      <c r="U2783" s="216">
        <f t="shared" si="6210"/>
        <v>1</v>
      </c>
      <c r="V2783" s="216">
        <f t="shared" si="6217"/>
        <v>2778</v>
      </c>
      <c r="W2783" s="16">
        <f t="shared" si="6224"/>
        <v>7.6109589041095891</v>
      </c>
      <c r="X2783" s="16" t="e">
        <f>IF(Template!$F$7="Linear interpolation",LinInterp($I$5:$I$22,$G$5:$G$22,W2783),CubicSpline($I$5:$I$22,$G$5:$G$22,W2783))</f>
        <v>#VALUE!</v>
      </c>
      <c r="Y2783" s="221" t="e">
        <f t="shared" si="6211"/>
        <v>#VALUE!</v>
      </c>
      <c r="Z2783" s="221" t="e">
        <f>Y2783/PRODUCT($AA$6:AA2782)</f>
        <v>#VALUE!</v>
      </c>
      <c r="AA2783" s="16" t="e">
        <f t="shared" si="6218"/>
        <v>#VALUE!</v>
      </c>
      <c r="AB2783" s="10" t="e">
        <f t="shared" si="6219"/>
        <v>#VALUE!</v>
      </c>
      <c r="AC2783" s="90">
        <f t="shared" si="6212"/>
        <v>2783</v>
      </c>
      <c r="AD2783" s="17">
        <f t="shared" si="6220"/>
        <v>48776</v>
      </c>
      <c r="AE2783" s="16" t="e">
        <f t="shared" si="6213"/>
        <v>#VALUE!</v>
      </c>
      <c r="AF2783" s="10">
        <f ca="1">IFERROR(AVERAGE(INDIRECT("AE"&amp;AC2783-Template!$F$10+1):INDIRECT("AE"&amp;AC2783)),0)</f>
        <v>0</v>
      </c>
      <c r="AG2783" s="35"/>
      <c r="AH2783" s="86"/>
      <c r="AI2783" s="35"/>
      <c r="AJ2783" s="35"/>
      <c r="AK2783" s="35"/>
      <c r="AL2783" s="35"/>
      <c r="AM2783" s="35"/>
      <c r="AN2783" s="35"/>
      <c r="AO2783" s="35"/>
      <c r="AP2783" s="35"/>
      <c r="AQ2783" s="35"/>
      <c r="AR2783" s="35"/>
      <c r="AS2783" s="35"/>
      <c r="AT2783" s="35"/>
      <c r="AU2783" s="35"/>
      <c r="AV2783" s="35"/>
      <c r="AW2783" s="35"/>
      <c r="AX2783" s="35"/>
      <c r="AY2783" s="35"/>
      <c r="AZ2783" s="17">
        <f t="shared" ref="AZ2783" si="6275">AZ2782+1</f>
        <v>48799</v>
      </c>
      <c r="BA2783" s="216">
        <f t="shared" si="6236"/>
        <v>1</v>
      </c>
      <c r="BB2783" s="216">
        <f t="shared" ref="BB2783" si="6276">BB2782+1</f>
        <v>2778</v>
      </c>
      <c r="BC2783" s="16">
        <f t="shared" si="6238"/>
        <v>7.6109589041095891</v>
      </c>
      <c r="BD2783" s="16">
        <f>IF(Template!$F$7="Linear interpolation",LinInterp($AO$5:$AO$18,$AM$5:$AM$18,BC2783),CubicSpline($AO$5:$AO$18,$AM$5:$AM$18,BC2783))</f>
        <v>14.149255540761697</v>
      </c>
      <c r="BE2783" s="221">
        <f t="shared" si="6173"/>
        <v>2.7379485082998563</v>
      </c>
      <c r="BF2783" s="221">
        <f>BE2783/PRODUCT($BG$6:BG2782)</f>
        <v>1.0003629449009688</v>
      </c>
      <c r="BG2783" s="16">
        <f t="shared" si="6239"/>
        <v>1.0003629449009688</v>
      </c>
      <c r="BH2783" s="10">
        <f t="shared" si="6240"/>
        <v>13.247488885360315</v>
      </c>
      <c r="BI2783" s="90"/>
      <c r="BJ2783" s="17">
        <f t="shared" si="6223"/>
        <v>48776</v>
      </c>
      <c r="BK2783" s="16">
        <f t="shared" si="6216"/>
        <v>13.244734894112153</v>
      </c>
      <c r="BL2783" s="10">
        <f ca="1">IFERROR(AVERAGE(INDIRECT("BK"&amp;AC2783-Template!$F$10+1):INDIRECT("BK"&amp;AC2783)),0)</f>
        <v>13.243013766288559</v>
      </c>
      <c r="BM2783" s="35"/>
      <c r="BN2783" s="86"/>
      <c r="BO2783" s="35"/>
      <c r="BP2783" s="35"/>
      <c r="BQ2783" s="35"/>
      <c r="BR2783" s="35"/>
      <c r="BS2783" s="35"/>
      <c r="BT2783" s="35"/>
      <c r="BU2783" s="35"/>
      <c r="BV2783" s="35"/>
      <c r="BW2783" s="35"/>
      <c r="BX2783" s="35"/>
      <c r="BY2783" s="35"/>
      <c r="BZ2783" s="35"/>
      <c r="CA2783" s="35"/>
      <c r="CB2783" s="35"/>
      <c r="CC2783" s="35"/>
      <c r="CD2783" s="35"/>
      <c r="CE2783" s="35"/>
      <c r="CF2783" s="35"/>
      <c r="CG2783" s="35"/>
      <c r="CH2783" s="35"/>
    </row>
    <row r="2784" spans="1:86" ht="15.6" x14ac:dyDescent="0.3">
      <c r="A2784" s="35"/>
      <c r="B2784" s="86"/>
      <c r="C2784" s="35"/>
      <c r="D2784" s="35"/>
      <c r="E2784" s="35"/>
      <c r="F2784" s="35"/>
      <c r="G2784" s="35"/>
      <c r="H2784" s="35"/>
      <c r="I2784" s="35"/>
      <c r="J2784" s="35"/>
      <c r="K2784" s="35"/>
      <c r="L2784" s="35"/>
      <c r="M2784" s="35"/>
      <c r="N2784" s="35"/>
      <c r="O2784" s="35"/>
      <c r="P2784" s="35"/>
      <c r="Q2784" s="35"/>
      <c r="R2784" s="35"/>
      <c r="S2784" s="35"/>
      <c r="T2784" s="17">
        <f t="shared" si="6217"/>
        <v>48800</v>
      </c>
      <c r="U2784" s="216">
        <f t="shared" si="6210"/>
        <v>2</v>
      </c>
      <c r="V2784" s="216">
        <f t="shared" si="6217"/>
        <v>2779</v>
      </c>
      <c r="W2784" s="16">
        <f t="shared" si="6224"/>
        <v>7.6136986301369864</v>
      </c>
      <c r="X2784" s="16" t="e">
        <f>IF(Template!$F$7="Linear interpolation",LinInterp($I$5:$I$22,$G$5:$G$22,W2784),CubicSpline($I$5:$I$22,$G$5:$G$22,W2784))</f>
        <v>#VALUE!</v>
      </c>
      <c r="Y2784" s="221" t="e">
        <f t="shared" si="6211"/>
        <v>#VALUE!</v>
      </c>
      <c r="Z2784" s="221" t="e">
        <f>Y2784/PRODUCT($AA$6:AA2783)</f>
        <v>#VALUE!</v>
      </c>
      <c r="AA2784" s="16" t="e">
        <f t="shared" si="6218"/>
        <v>#VALUE!</v>
      </c>
      <c r="AB2784" s="10" t="e">
        <f t="shared" si="6219"/>
        <v>#VALUE!</v>
      </c>
      <c r="AC2784" s="90">
        <f t="shared" si="6212"/>
        <v>2784</v>
      </c>
      <c r="AD2784" s="17">
        <f t="shared" si="6220"/>
        <v>48777</v>
      </c>
      <c r="AE2784" s="16" t="e">
        <f t="shared" si="6213"/>
        <v>#VALUE!</v>
      </c>
      <c r="AF2784" s="10">
        <f ca="1">IFERROR(AVERAGE(INDIRECT("AE"&amp;AC2784-Template!$F$10+1):INDIRECT("AE"&amp;AC2784)),0)</f>
        <v>0</v>
      </c>
      <c r="AG2784" s="35"/>
      <c r="AH2784" s="86"/>
      <c r="AI2784" s="35"/>
      <c r="AJ2784" s="35"/>
      <c r="AK2784" s="35"/>
      <c r="AL2784" s="35"/>
      <c r="AM2784" s="35"/>
      <c r="AN2784" s="35"/>
      <c r="AO2784" s="35"/>
      <c r="AP2784" s="35"/>
      <c r="AQ2784" s="35"/>
      <c r="AR2784" s="35"/>
      <c r="AS2784" s="35"/>
      <c r="AT2784" s="35"/>
      <c r="AU2784" s="35"/>
      <c r="AV2784" s="35"/>
      <c r="AW2784" s="35"/>
      <c r="AX2784" s="35"/>
      <c r="AY2784" s="35"/>
      <c r="AZ2784" s="17">
        <f t="shared" ref="AZ2784" si="6277">AZ2783+1</f>
        <v>48800</v>
      </c>
      <c r="BA2784" s="216">
        <f t="shared" si="6236"/>
        <v>2</v>
      </c>
      <c r="BB2784" s="216">
        <f t="shared" ref="BB2784" si="6278">BB2783+1</f>
        <v>2779</v>
      </c>
      <c r="BC2784" s="16">
        <f t="shared" si="6238"/>
        <v>7.6136986301369864</v>
      </c>
      <c r="BD2784" s="16">
        <f>IF(Template!$F$7="Linear interpolation",LinInterp($AO$5:$AO$18,$AM$5:$AM$18,BC2784),CubicSpline($AO$5:$AO$18,$AM$5:$AM$18,BC2784))</f>
        <v>14.149260154281832</v>
      </c>
      <c r="BE2784" s="221">
        <f t="shared" si="6173"/>
        <v>2.7389422187078627</v>
      </c>
      <c r="BF2784" s="221">
        <f>BE2784/PRODUCT($BG$6:BG2783)</f>
        <v>1.0003629397722398</v>
      </c>
      <c r="BG2784" s="16">
        <f t="shared" si="6239"/>
        <v>1.0003629397722398</v>
      </c>
      <c r="BH2784" s="10">
        <f t="shared" si="6240"/>
        <v>13.247301686751921</v>
      </c>
      <c r="BI2784" s="90"/>
      <c r="BJ2784" s="17">
        <f t="shared" si="6223"/>
        <v>48777</v>
      </c>
      <c r="BK2784" s="16">
        <f t="shared" si="6216"/>
        <v>13.244734894112153</v>
      </c>
      <c r="BL2784" s="10">
        <f ca="1">IFERROR(AVERAGE(INDIRECT("BK"&amp;AC2784-Template!$F$10+1):INDIRECT("BK"&amp;AC2784)),0)</f>
        <v>13.243137025402868</v>
      </c>
      <c r="BM2784" s="35"/>
      <c r="BN2784" s="86"/>
      <c r="BO2784" s="35"/>
      <c r="BP2784" s="35"/>
      <c r="BQ2784" s="35"/>
      <c r="BR2784" s="35"/>
      <c r="BS2784" s="35"/>
      <c r="BT2784" s="35"/>
      <c r="BU2784" s="35"/>
      <c r="BV2784" s="35"/>
      <c r="BW2784" s="35"/>
      <c r="BX2784" s="35"/>
      <c r="BY2784" s="35"/>
      <c r="BZ2784" s="35"/>
      <c r="CA2784" s="35"/>
      <c r="CB2784" s="35"/>
      <c r="CC2784" s="35"/>
      <c r="CD2784" s="35"/>
      <c r="CE2784" s="35"/>
      <c r="CF2784" s="35"/>
      <c r="CG2784" s="35"/>
      <c r="CH2784" s="35"/>
    </row>
    <row r="2785" spans="1:86" ht="15.6" x14ac:dyDescent="0.3">
      <c r="A2785" s="35"/>
      <c r="B2785" s="86"/>
      <c r="C2785" s="35"/>
      <c r="D2785" s="35"/>
      <c r="E2785" s="35"/>
      <c r="F2785" s="35"/>
      <c r="G2785" s="35"/>
      <c r="H2785" s="35"/>
      <c r="I2785" s="35"/>
      <c r="J2785" s="35"/>
      <c r="K2785" s="35"/>
      <c r="L2785" s="35"/>
      <c r="M2785" s="35"/>
      <c r="N2785" s="35"/>
      <c r="O2785" s="35"/>
      <c r="P2785" s="35"/>
      <c r="Q2785" s="35"/>
      <c r="R2785" s="35"/>
      <c r="S2785" s="35"/>
      <c r="T2785" s="17">
        <f t="shared" si="6217"/>
        <v>48801</v>
      </c>
      <c r="U2785" s="216">
        <f t="shared" si="6210"/>
        <v>3</v>
      </c>
      <c r="V2785" s="216">
        <f t="shared" si="6217"/>
        <v>2780</v>
      </c>
      <c r="W2785" s="16">
        <f t="shared" si="6224"/>
        <v>7.6164383561643838</v>
      </c>
      <c r="X2785" s="16" t="e">
        <f>IF(Template!$F$7="Linear interpolation",LinInterp($I$5:$I$22,$G$5:$G$22,W2785),CubicSpline($I$5:$I$22,$G$5:$G$22,W2785))</f>
        <v>#VALUE!</v>
      </c>
      <c r="Y2785" s="221" t="e">
        <f t="shared" si="6211"/>
        <v>#VALUE!</v>
      </c>
      <c r="Z2785" s="221" t="e">
        <f>Y2785/PRODUCT($AA$6:AA2784)</f>
        <v>#VALUE!</v>
      </c>
      <c r="AA2785" s="16" t="e">
        <f t="shared" si="6218"/>
        <v>#VALUE!</v>
      </c>
      <c r="AB2785" s="10" t="e">
        <f t="shared" si="6219"/>
        <v>#VALUE!</v>
      </c>
      <c r="AC2785" s="90">
        <f t="shared" si="6212"/>
        <v>2785</v>
      </c>
      <c r="AD2785" s="17">
        <f t="shared" si="6220"/>
        <v>48778</v>
      </c>
      <c r="AE2785" s="16" t="e">
        <f t="shared" si="6213"/>
        <v>#VALUE!</v>
      </c>
      <c r="AF2785" s="10">
        <f ca="1">IFERROR(AVERAGE(INDIRECT("AE"&amp;AC2785-Template!$F$10+1):INDIRECT("AE"&amp;AC2785)),0)</f>
        <v>0</v>
      </c>
      <c r="AG2785" s="35"/>
      <c r="AH2785" s="86"/>
      <c r="AI2785" s="35"/>
      <c r="AJ2785" s="35"/>
      <c r="AK2785" s="35"/>
      <c r="AL2785" s="35"/>
      <c r="AM2785" s="35"/>
      <c r="AN2785" s="35"/>
      <c r="AO2785" s="35"/>
      <c r="AP2785" s="35"/>
      <c r="AQ2785" s="35"/>
      <c r="AR2785" s="35"/>
      <c r="AS2785" s="35"/>
      <c r="AT2785" s="35"/>
      <c r="AU2785" s="35"/>
      <c r="AV2785" s="35"/>
      <c r="AW2785" s="35"/>
      <c r="AX2785" s="35"/>
      <c r="AY2785" s="35"/>
      <c r="AZ2785" s="17">
        <f t="shared" ref="AZ2785" si="6279">AZ2784+1</f>
        <v>48801</v>
      </c>
      <c r="BA2785" s="216">
        <f t="shared" si="6236"/>
        <v>3</v>
      </c>
      <c r="BB2785" s="216">
        <f t="shared" ref="BB2785" si="6280">BB2784+1</f>
        <v>2780</v>
      </c>
      <c r="BC2785" s="16">
        <f t="shared" si="6238"/>
        <v>7.6164383561643838</v>
      </c>
      <c r="BD2785" s="16">
        <f>IF(Template!$F$7="Linear interpolation",LinInterp($AO$5:$AO$18,$AM$5:$AM$18,BC2785),CubicSpline($AO$5:$AO$18,$AM$5:$AM$18,BC2785))</f>
        <v>14.149264800535679</v>
      </c>
      <c r="BE2785" s="221">
        <f t="shared" si="6173"/>
        <v>2.739936296363966</v>
      </c>
      <c r="BF2785" s="221">
        <f>BE2785/PRODUCT($BG$6:BG2784)</f>
        <v>1.0003629421786679</v>
      </c>
      <c r="BG2785" s="16">
        <f t="shared" si="6239"/>
        <v>1.0003629421786679</v>
      </c>
      <c r="BH2785" s="10">
        <f t="shared" si="6240"/>
        <v>13.247389521380049</v>
      </c>
      <c r="BI2785" s="90"/>
      <c r="BJ2785" s="17">
        <f t="shared" si="6223"/>
        <v>48778</v>
      </c>
      <c r="BK2785" s="16">
        <f t="shared" si="6216"/>
        <v>13.24542757313829</v>
      </c>
      <c r="BL2785" s="10">
        <f ca="1">IFERROR(AVERAGE(INDIRECT("BK"&amp;AC2785-Template!$F$10+1):INDIRECT("BK"&amp;AC2785)),0)</f>
        <v>13.243283373818054</v>
      </c>
      <c r="BM2785" s="35"/>
      <c r="BN2785" s="86"/>
      <c r="BO2785" s="35"/>
      <c r="BP2785" s="35"/>
      <c r="BQ2785" s="35"/>
      <c r="BR2785" s="35"/>
      <c r="BS2785" s="35"/>
      <c r="BT2785" s="35"/>
      <c r="BU2785" s="35"/>
      <c r="BV2785" s="35"/>
      <c r="BW2785" s="35"/>
      <c r="BX2785" s="35"/>
      <c r="BY2785" s="35"/>
      <c r="BZ2785" s="35"/>
      <c r="CA2785" s="35"/>
      <c r="CB2785" s="35"/>
      <c r="CC2785" s="35"/>
      <c r="CD2785" s="35"/>
      <c r="CE2785" s="35"/>
      <c r="CF2785" s="35"/>
      <c r="CG2785" s="35"/>
      <c r="CH2785" s="35"/>
    </row>
    <row r="2786" spans="1:86" ht="15.6" x14ac:dyDescent="0.3">
      <c r="A2786" s="35"/>
      <c r="B2786" s="86"/>
      <c r="C2786" s="35"/>
      <c r="D2786" s="35"/>
      <c r="E2786" s="35"/>
      <c r="F2786" s="35"/>
      <c r="G2786" s="35"/>
      <c r="H2786" s="35"/>
      <c r="I2786" s="35"/>
      <c r="J2786" s="35"/>
      <c r="K2786" s="35"/>
      <c r="L2786" s="35"/>
      <c r="M2786" s="35"/>
      <c r="N2786" s="35"/>
      <c r="O2786" s="35"/>
      <c r="P2786" s="35"/>
      <c r="Q2786" s="35"/>
      <c r="R2786" s="35"/>
      <c r="S2786" s="35"/>
      <c r="T2786" s="17">
        <f t="shared" si="6217"/>
        <v>48802</v>
      </c>
      <c r="U2786" s="216">
        <f t="shared" si="6210"/>
        <v>4</v>
      </c>
      <c r="V2786" s="216">
        <f t="shared" si="6217"/>
        <v>2781</v>
      </c>
      <c r="W2786" s="16">
        <f t="shared" si="6224"/>
        <v>7.6191780821917812</v>
      </c>
      <c r="X2786" s="16" t="e">
        <f>IF(Template!$F$7="Linear interpolation",LinInterp($I$5:$I$22,$G$5:$G$22,W2786),CubicSpline($I$5:$I$22,$G$5:$G$22,W2786))</f>
        <v>#VALUE!</v>
      </c>
      <c r="Y2786" s="221" t="e">
        <f t="shared" si="6211"/>
        <v>#VALUE!</v>
      </c>
      <c r="Z2786" s="221" t="e">
        <f>Y2786/PRODUCT($AA$6:AA2785)</f>
        <v>#VALUE!</v>
      </c>
      <c r="AA2786" s="16" t="e">
        <f t="shared" si="6218"/>
        <v>#VALUE!</v>
      </c>
      <c r="AB2786" s="10" t="e">
        <f t="shared" si="6219"/>
        <v>#VALUE!</v>
      </c>
      <c r="AC2786" s="90">
        <f t="shared" si="6212"/>
        <v>2786</v>
      </c>
      <c r="AD2786" s="17">
        <f t="shared" si="6220"/>
        <v>48779</v>
      </c>
      <c r="AE2786" s="16" t="e">
        <f t="shared" si="6213"/>
        <v>#VALUE!</v>
      </c>
      <c r="AF2786" s="10">
        <f ca="1">IFERROR(AVERAGE(INDIRECT("AE"&amp;AC2786-Template!$F$10+1):INDIRECT("AE"&amp;AC2786)),0)</f>
        <v>0</v>
      </c>
      <c r="AG2786" s="35"/>
      <c r="AH2786" s="86"/>
      <c r="AI2786" s="35"/>
      <c r="AJ2786" s="35"/>
      <c r="AK2786" s="35"/>
      <c r="AL2786" s="35"/>
      <c r="AM2786" s="35"/>
      <c r="AN2786" s="35"/>
      <c r="AO2786" s="35"/>
      <c r="AP2786" s="35"/>
      <c r="AQ2786" s="35"/>
      <c r="AR2786" s="35"/>
      <c r="AS2786" s="35"/>
      <c r="AT2786" s="35"/>
      <c r="AU2786" s="35"/>
      <c r="AV2786" s="35"/>
      <c r="AW2786" s="35"/>
      <c r="AX2786" s="35"/>
      <c r="AY2786" s="35"/>
      <c r="AZ2786" s="17">
        <f t="shared" ref="AZ2786" si="6281">AZ2785+1</f>
        <v>48802</v>
      </c>
      <c r="BA2786" s="216">
        <f t="shared" si="6236"/>
        <v>4</v>
      </c>
      <c r="BB2786" s="216">
        <f t="shared" ref="BB2786" si="6282">BB2785+1</f>
        <v>2781</v>
      </c>
      <c r="BC2786" s="16">
        <f t="shared" si="6238"/>
        <v>7.6191780821917812</v>
      </c>
      <c r="BD2786" s="16">
        <f>IF(Template!$F$7="Linear interpolation",LinInterp($AO$5:$AO$18,$AM$5:$AM$18,BC2786),CubicSpline($AO$5:$AO$18,$AM$5:$AM$18,BC2786))</f>
        <v>14.149269479013034</v>
      </c>
      <c r="BE2786" s="221">
        <f t="shared" si="6173"/>
        <v>2.7409307413193571</v>
      </c>
      <c r="BF2786" s="221">
        <f>BE2786/PRODUCT($BG$6:BG2785)</f>
        <v>1.0003629445533864</v>
      </c>
      <c r="BG2786" s="16">
        <f t="shared" si="6239"/>
        <v>1.0003629445533864</v>
      </c>
      <c r="BH2786" s="10">
        <f t="shared" si="6240"/>
        <v>13.247476198602449</v>
      </c>
      <c r="BI2786" s="90"/>
      <c r="BJ2786" s="17">
        <f t="shared" si="6223"/>
        <v>48779</v>
      </c>
      <c r="BK2786" s="16">
        <f t="shared" si="6216"/>
        <v>13.245192965130158</v>
      </c>
      <c r="BL2786" s="10">
        <f ca="1">IFERROR(AVERAGE(INDIRECT("BK"&amp;AC2786-Template!$F$10+1):INDIRECT("BK"&amp;AC2786)),0)</f>
        <v>13.243421901966299</v>
      </c>
      <c r="BM2786" s="35"/>
      <c r="BN2786" s="86"/>
      <c r="BO2786" s="35"/>
      <c r="BP2786" s="35"/>
      <c r="BQ2786" s="35"/>
      <c r="BR2786" s="35"/>
      <c r="BS2786" s="35"/>
      <c r="BT2786" s="35"/>
      <c r="BU2786" s="35"/>
      <c r="BV2786" s="35"/>
      <c r="BW2786" s="35"/>
      <c r="BX2786" s="35"/>
      <c r="BY2786" s="35"/>
      <c r="BZ2786" s="35"/>
      <c r="CA2786" s="35"/>
      <c r="CB2786" s="35"/>
      <c r="CC2786" s="35"/>
      <c r="CD2786" s="35"/>
      <c r="CE2786" s="35"/>
      <c r="CF2786" s="35"/>
      <c r="CG2786" s="35"/>
      <c r="CH2786" s="35"/>
    </row>
    <row r="2787" spans="1:86" ht="15.6" x14ac:dyDescent="0.3">
      <c r="A2787" s="35"/>
      <c r="B2787" s="86"/>
      <c r="C2787" s="35"/>
      <c r="D2787" s="35"/>
      <c r="E2787" s="35"/>
      <c r="F2787" s="35"/>
      <c r="G2787" s="35"/>
      <c r="H2787" s="35"/>
      <c r="I2787" s="35"/>
      <c r="J2787" s="35"/>
      <c r="K2787" s="35"/>
      <c r="L2787" s="35"/>
      <c r="M2787" s="35"/>
      <c r="N2787" s="35"/>
      <c r="O2787" s="35"/>
      <c r="P2787" s="35"/>
      <c r="Q2787" s="35"/>
      <c r="R2787" s="35"/>
      <c r="S2787" s="35"/>
      <c r="T2787" s="17">
        <f t="shared" si="6217"/>
        <v>48803</v>
      </c>
      <c r="U2787" s="216">
        <f t="shared" si="6210"/>
        <v>5</v>
      </c>
      <c r="V2787" s="216">
        <f t="shared" si="6217"/>
        <v>2782</v>
      </c>
      <c r="W2787" s="16">
        <f t="shared" si="6224"/>
        <v>7.6219178082191785</v>
      </c>
      <c r="X2787" s="16" t="e">
        <f>IF(Template!$F$7="Linear interpolation",LinInterp($I$5:$I$22,$G$5:$G$22,W2787),CubicSpline($I$5:$I$22,$G$5:$G$22,W2787))</f>
        <v>#VALUE!</v>
      </c>
      <c r="Y2787" s="221" t="e">
        <f t="shared" si="6211"/>
        <v>#VALUE!</v>
      </c>
      <c r="Z2787" s="221" t="e">
        <f>Y2787/PRODUCT($AA$6:AA2786)</f>
        <v>#VALUE!</v>
      </c>
      <c r="AA2787" s="16" t="e">
        <f t="shared" si="6218"/>
        <v>#VALUE!</v>
      </c>
      <c r="AB2787" s="10" t="e">
        <f t="shared" si="6219"/>
        <v>#VALUE!</v>
      </c>
      <c r="AC2787" s="90">
        <f t="shared" si="6212"/>
        <v>2787</v>
      </c>
      <c r="AD2787" s="17">
        <f t="shared" si="6220"/>
        <v>48780</v>
      </c>
      <c r="AE2787" s="16" t="e">
        <f t="shared" si="6213"/>
        <v>#VALUE!</v>
      </c>
      <c r="AF2787" s="10">
        <f ca="1">IFERROR(AVERAGE(INDIRECT("AE"&amp;AC2787-Template!$F$10+1):INDIRECT("AE"&amp;AC2787)),0)</f>
        <v>0</v>
      </c>
      <c r="AG2787" s="35"/>
      <c r="AH2787" s="86"/>
      <c r="AI2787" s="35"/>
      <c r="AJ2787" s="35"/>
      <c r="AK2787" s="35"/>
      <c r="AL2787" s="35"/>
      <c r="AM2787" s="35"/>
      <c r="AN2787" s="35"/>
      <c r="AO2787" s="35"/>
      <c r="AP2787" s="35"/>
      <c r="AQ2787" s="35"/>
      <c r="AR2787" s="35"/>
      <c r="AS2787" s="35"/>
      <c r="AT2787" s="35"/>
      <c r="AU2787" s="35"/>
      <c r="AV2787" s="35"/>
      <c r="AW2787" s="35"/>
      <c r="AX2787" s="35"/>
      <c r="AY2787" s="35"/>
      <c r="AZ2787" s="17">
        <f t="shared" ref="AZ2787" si="6283">AZ2786+1</f>
        <v>48803</v>
      </c>
      <c r="BA2787" s="216">
        <f t="shared" si="6236"/>
        <v>5</v>
      </c>
      <c r="BB2787" s="216">
        <f t="shared" ref="BB2787" si="6284">BB2786+1</f>
        <v>2782</v>
      </c>
      <c r="BC2787" s="16">
        <f t="shared" si="6238"/>
        <v>7.6219178082191785</v>
      </c>
      <c r="BD2787" s="16">
        <f>IF(Template!$F$7="Linear interpolation",LinInterp($AO$5:$AO$18,$AM$5:$AM$18,BC2787),CubicSpline($AO$5:$AO$18,$AM$5:$AM$18,BC2787))</f>
        <v>14.149274189203689</v>
      </c>
      <c r="BE2787" s="221">
        <f t="shared" si="6173"/>
        <v>2.7419255536250242</v>
      </c>
      <c r="BF2787" s="221">
        <f>BE2787/PRODUCT($BG$6:BG2786)</f>
        <v>1.0003629468963482</v>
      </c>
      <c r="BG2787" s="16">
        <f t="shared" si="6239"/>
        <v>1.0003629468963482</v>
      </c>
      <c r="BH2787" s="10">
        <f t="shared" si="6240"/>
        <v>13.247561716709043</v>
      </c>
      <c r="BI2787" s="90"/>
      <c r="BJ2787" s="17">
        <f t="shared" si="6223"/>
        <v>48780</v>
      </c>
      <c r="BK2787" s="16">
        <f t="shared" si="6216"/>
        <v>13.245304692242389</v>
      </c>
      <c r="BL2787" s="10">
        <f ca="1">IFERROR(AVERAGE(INDIRECT("BK"&amp;AC2787-Template!$F$10+1):INDIRECT("BK"&amp;AC2787)),0)</f>
        <v>13.243534972509243</v>
      </c>
      <c r="BM2787" s="35"/>
      <c r="BN2787" s="86"/>
      <c r="BO2787" s="35"/>
      <c r="BP2787" s="35"/>
      <c r="BQ2787" s="35"/>
      <c r="BR2787" s="35"/>
      <c r="BS2787" s="35"/>
      <c r="BT2787" s="35"/>
      <c r="BU2787" s="35"/>
      <c r="BV2787" s="35"/>
      <c r="BW2787" s="35"/>
      <c r="BX2787" s="35"/>
      <c r="BY2787" s="35"/>
      <c r="BZ2787" s="35"/>
      <c r="CA2787" s="35"/>
      <c r="CB2787" s="35"/>
      <c r="CC2787" s="35"/>
      <c r="CD2787" s="35"/>
      <c r="CE2787" s="35"/>
      <c r="CF2787" s="35"/>
      <c r="CG2787" s="35"/>
      <c r="CH2787" s="35"/>
    </row>
    <row r="2788" spans="1:86" ht="15.6" x14ac:dyDescent="0.3">
      <c r="A2788" s="35"/>
      <c r="B2788" s="86"/>
      <c r="C2788" s="35"/>
      <c r="D2788" s="35"/>
      <c r="E2788" s="35"/>
      <c r="F2788" s="35"/>
      <c r="G2788" s="35"/>
      <c r="H2788" s="35"/>
      <c r="I2788" s="35"/>
      <c r="J2788" s="35"/>
      <c r="K2788" s="35"/>
      <c r="L2788" s="35"/>
      <c r="M2788" s="35"/>
      <c r="N2788" s="35"/>
      <c r="O2788" s="35"/>
      <c r="P2788" s="35"/>
      <c r="Q2788" s="35"/>
      <c r="R2788" s="35"/>
      <c r="S2788" s="35"/>
      <c r="T2788" s="17">
        <f t="shared" si="6217"/>
        <v>48804</v>
      </c>
      <c r="U2788" s="216">
        <f t="shared" si="6210"/>
        <v>6</v>
      </c>
      <c r="V2788" s="216">
        <f t="shared" si="6217"/>
        <v>2783</v>
      </c>
      <c r="W2788" s="16">
        <f t="shared" si="6224"/>
        <v>7.624657534246575</v>
      </c>
      <c r="X2788" s="16" t="e">
        <f>IF(Template!$F$7="Linear interpolation",LinInterp($I$5:$I$22,$G$5:$G$22,W2788),CubicSpline($I$5:$I$22,$G$5:$G$22,W2788))</f>
        <v>#VALUE!</v>
      </c>
      <c r="Y2788" s="221" t="e">
        <f t="shared" si="6211"/>
        <v>#VALUE!</v>
      </c>
      <c r="Z2788" s="221" t="e">
        <f>Y2788/PRODUCT($AA$6:AA2787)</f>
        <v>#VALUE!</v>
      </c>
      <c r="AA2788" s="16" t="e">
        <f t="shared" si="6218"/>
        <v>#VALUE!</v>
      </c>
      <c r="AB2788" s="10" t="e">
        <f t="shared" si="6219"/>
        <v>#VALUE!</v>
      </c>
      <c r="AC2788" s="90">
        <f t="shared" si="6212"/>
        <v>2788</v>
      </c>
      <c r="AD2788" s="17">
        <f t="shared" si="6220"/>
        <v>48781</v>
      </c>
      <c r="AE2788" s="16" t="e">
        <f t="shared" si="6213"/>
        <v>#VALUE!</v>
      </c>
      <c r="AF2788" s="10">
        <f ca="1">IFERROR(AVERAGE(INDIRECT("AE"&amp;AC2788-Template!$F$10+1):INDIRECT("AE"&amp;AC2788)),0)</f>
        <v>0</v>
      </c>
      <c r="AG2788" s="35"/>
      <c r="AH2788" s="86"/>
      <c r="AI2788" s="35"/>
      <c r="AJ2788" s="35"/>
      <c r="AK2788" s="35"/>
      <c r="AL2788" s="35"/>
      <c r="AM2788" s="35"/>
      <c r="AN2788" s="35"/>
      <c r="AO2788" s="35"/>
      <c r="AP2788" s="35"/>
      <c r="AQ2788" s="35"/>
      <c r="AR2788" s="35"/>
      <c r="AS2788" s="35"/>
      <c r="AT2788" s="35"/>
      <c r="AU2788" s="35"/>
      <c r="AV2788" s="35"/>
      <c r="AW2788" s="35"/>
      <c r="AX2788" s="35"/>
      <c r="AY2788" s="35"/>
      <c r="AZ2788" s="17">
        <f t="shared" ref="AZ2788" si="6285">AZ2787+1</f>
        <v>48804</v>
      </c>
      <c r="BA2788" s="216">
        <f t="shared" si="6236"/>
        <v>6</v>
      </c>
      <c r="BB2788" s="216">
        <f t="shared" ref="BB2788" si="6286">BB2787+1</f>
        <v>2783</v>
      </c>
      <c r="BC2788" s="16">
        <f t="shared" si="6238"/>
        <v>7.624657534246575</v>
      </c>
      <c r="BD2788" s="16">
        <f>IF(Template!$F$7="Linear interpolation",LinInterp($AO$5:$AO$18,$AM$5:$AM$18,BC2788),CubicSpline($AO$5:$AO$18,$AM$5:$AM$18,BC2788))</f>
        <v>14.149278930597443</v>
      </c>
      <c r="BE2788" s="221">
        <f t="shared" si="6173"/>
        <v>2.7429207333317365</v>
      </c>
      <c r="BF2788" s="221">
        <f>BE2788/PRODUCT($BG$6:BG2787)</f>
        <v>1.0003629492075001</v>
      </c>
      <c r="BG2788" s="16">
        <f t="shared" si="6239"/>
        <v>1.0003629468963482</v>
      </c>
      <c r="BH2788" s="10">
        <f t="shared" si="6240"/>
        <v>13.247561716709043</v>
      </c>
      <c r="BI2788" s="90"/>
      <c r="BJ2788" s="17">
        <f t="shared" si="6223"/>
        <v>48781</v>
      </c>
      <c r="BK2788" s="16">
        <f t="shared" si="6216"/>
        <v>13.245415299489526</v>
      </c>
      <c r="BL2788" s="10">
        <f ca="1">IFERROR(AVERAGE(INDIRECT("BK"&amp;AC2788-Template!$F$10+1):INDIRECT("BK"&amp;AC2788)),0)</f>
        <v>13.243661575508812</v>
      </c>
      <c r="BM2788" s="35"/>
      <c r="BN2788" s="86"/>
      <c r="BO2788" s="35"/>
      <c r="BP2788" s="35"/>
      <c r="BQ2788" s="35"/>
      <c r="BR2788" s="35"/>
      <c r="BS2788" s="35"/>
      <c r="BT2788" s="35"/>
      <c r="BU2788" s="35"/>
      <c r="BV2788" s="35"/>
      <c r="BW2788" s="35"/>
      <c r="BX2788" s="35"/>
      <c r="BY2788" s="35"/>
      <c r="BZ2788" s="35"/>
      <c r="CA2788" s="35"/>
      <c r="CB2788" s="35"/>
      <c r="CC2788" s="35"/>
      <c r="CD2788" s="35"/>
      <c r="CE2788" s="35"/>
      <c r="CF2788" s="35"/>
      <c r="CG2788" s="35"/>
      <c r="CH2788" s="35"/>
    </row>
    <row r="2789" spans="1:86" ht="15.6" x14ac:dyDescent="0.3">
      <c r="A2789" s="35"/>
      <c r="B2789" s="86"/>
      <c r="C2789" s="35"/>
      <c r="D2789" s="35"/>
      <c r="E2789" s="35"/>
      <c r="F2789" s="35"/>
      <c r="G2789" s="35"/>
      <c r="H2789" s="35"/>
      <c r="I2789" s="35"/>
      <c r="J2789" s="35"/>
      <c r="K2789" s="35"/>
      <c r="L2789" s="35"/>
      <c r="M2789" s="35"/>
      <c r="N2789" s="35"/>
      <c r="O2789" s="35"/>
      <c r="P2789" s="35"/>
      <c r="Q2789" s="35"/>
      <c r="R2789" s="35"/>
      <c r="S2789" s="35"/>
      <c r="T2789" s="17">
        <f t="shared" si="6217"/>
        <v>48805</v>
      </c>
      <c r="U2789" s="216">
        <f t="shared" si="6210"/>
        <v>7</v>
      </c>
      <c r="V2789" s="216">
        <f t="shared" si="6217"/>
        <v>2784</v>
      </c>
      <c r="W2789" s="16">
        <f t="shared" si="6224"/>
        <v>7.6273972602739724</v>
      </c>
      <c r="X2789" s="16" t="e">
        <f>IF(Template!$F$7="Linear interpolation",LinInterp($I$5:$I$22,$G$5:$G$22,W2789),CubicSpline($I$5:$I$22,$G$5:$G$22,W2789))</f>
        <v>#VALUE!</v>
      </c>
      <c r="Y2789" s="221" t="e">
        <f t="shared" si="6211"/>
        <v>#VALUE!</v>
      </c>
      <c r="Z2789" s="221" t="e">
        <f>Y2789/PRODUCT($AA$6:AA2788)</f>
        <v>#VALUE!</v>
      </c>
      <c r="AA2789" s="16" t="e">
        <f t="shared" si="6218"/>
        <v>#VALUE!</v>
      </c>
      <c r="AB2789" s="10" t="e">
        <f t="shared" si="6219"/>
        <v>#VALUE!</v>
      </c>
      <c r="AC2789" s="90">
        <f t="shared" si="6212"/>
        <v>2789</v>
      </c>
      <c r="AD2789" s="17">
        <f t="shared" si="6220"/>
        <v>48782</v>
      </c>
      <c r="AE2789" s="16" t="e">
        <f t="shared" si="6213"/>
        <v>#VALUE!</v>
      </c>
      <c r="AF2789" s="10">
        <f ca="1">IFERROR(AVERAGE(INDIRECT("AE"&amp;AC2789-Template!$F$10+1):INDIRECT("AE"&amp;AC2789)),0)</f>
        <v>0</v>
      </c>
      <c r="AG2789" s="35"/>
      <c r="AH2789" s="86"/>
      <c r="AI2789" s="35"/>
      <c r="AJ2789" s="35"/>
      <c r="AK2789" s="35"/>
      <c r="AL2789" s="35"/>
      <c r="AM2789" s="35"/>
      <c r="AN2789" s="35"/>
      <c r="AO2789" s="35"/>
      <c r="AP2789" s="35"/>
      <c r="AQ2789" s="35"/>
      <c r="AR2789" s="35"/>
      <c r="AS2789" s="35"/>
      <c r="AT2789" s="35"/>
      <c r="AU2789" s="35"/>
      <c r="AV2789" s="35"/>
      <c r="AW2789" s="35"/>
      <c r="AX2789" s="35"/>
      <c r="AY2789" s="35"/>
      <c r="AZ2789" s="17">
        <f t="shared" ref="AZ2789" si="6287">AZ2788+1</f>
        <v>48805</v>
      </c>
      <c r="BA2789" s="216">
        <f t="shared" si="6236"/>
        <v>7</v>
      </c>
      <c r="BB2789" s="216">
        <f t="shared" ref="BB2789" si="6288">BB2788+1</f>
        <v>2784</v>
      </c>
      <c r="BC2789" s="16">
        <f t="shared" si="6238"/>
        <v>7.6273972602739724</v>
      </c>
      <c r="BD2789" s="16">
        <f>IF(Template!$F$7="Linear interpolation",LinInterp($AO$5:$AO$18,$AM$5:$AM$18,BC2789),CubicSpline($AO$5:$AO$18,$AM$5:$AM$18,BC2789))</f>
        <v>14.149283702684087</v>
      </c>
      <c r="BE2789" s="221">
        <f t="shared" si="6173"/>
        <v>2.7439162804900668</v>
      </c>
      <c r="BF2789" s="221">
        <f>BE2789/PRODUCT($BG$6:BG2788)</f>
        <v>1.0003629537979493</v>
      </c>
      <c r="BG2789" s="16">
        <f t="shared" si="6239"/>
        <v>1.0003629468963482</v>
      </c>
      <c r="BH2789" s="10">
        <f t="shared" si="6240"/>
        <v>13.247561716709043</v>
      </c>
      <c r="BI2789" s="90"/>
      <c r="BJ2789" s="17">
        <f t="shared" si="6223"/>
        <v>48782</v>
      </c>
      <c r="BK2789" s="16">
        <f t="shared" si="6216"/>
        <v>13.245524785023722</v>
      </c>
      <c r="BL2789" s="10">
        <f ca="1">IFERROR(AVERAGE(INDIRECT("BK"&amp;AC2789-Template!$F$10+1):INDIRECT("BK"&amp;AC2789)),0)</f>
        <v>13.243787082803726</v>
      </c>
      <c r="BM2789" s="35"/>
      <c r="BN2789" s="86"/>
      <c r="BO2789" s="35"/>
      <c r="BP2789" s="35"/>
      <c r="BQ2789" s="35"/>
      <c r="BR2789" s="35"/>
      <c r="BS2789" s="35"/>
      <c r="BT2789" s="35"/>
      <c r="BU2789" s="35"/>
      <c r="BV2789" s="35"/>
      <c r="BW2789" s="35"/>
      <c r="BX2789" s="35"/>
      <c r="BY2789" s="35"/>
      <c r="BZ2789" s="35"/>
      <c r="CA2789" s="35"/>
      <c r="CB2789" s="35"/>
      <c r="CC2789" s="35"/>
      <c r="CD2789" s="35"/>
      <c r="CE2789" s="35"/>
      <c r="CF2789" s="35"/>
      <c r="CG2789" s="35"/>
      <c r="CH2789" s="35"/>
    </row>
    <row r="2790" spans="1:86" ht="15.6" x14ac:dyDescent="0.3">
      <c r="A2790" s="35"/>
      <c r="B2790" s="86"/>
      <c r="C2790" s="35"/>
      <c r="D2790" s="35"/>
      <c r="E2790" s="35"/>
      <c r="F2790" s="35"/>
      <c r="G2790" s="35"/>
      <c r="H2790" s="35"/>
      <c r="I2790" s="35"/>
      <c r="J2790" s="35"/>
      <c r="K2790" s="35"/>
      <c r="L2790" s="35"/>
      <c r="M2790" s="35"/>
      <c r="N2790" s="35"/>
      <c r="O2790" s="35"/>
      <c r="P2790" s="35"/>
      <c r="Q2790" s="35"/>
      <c r="R2790" s="35"/>
      <c r="S2790" s="35"/>
      <c r="T2790" s="17">
        <f t="shared" si="6217"/>
        <v>48806</v>
      </c>
      <c r="U2790" s="216">
        <f t="shared" si="6210"/>
        <v>1</v>
      </c>
      <c r="V2790" s="216">
        <f t="shared" si="6217"/>
        <v>2785</v>
      </c>
      <c r="W2790" s="16">
        <f t="shared" si="6224"/>
        <v>7.6301369863013697</v>
      </c>
      <c r="X2790" s="16" t="e">
        <f>IF(Template!$F$7="Linear interpolation",LinInterp($I$5:$I$22,$G$5:$G$22,W2790),CubicSpline($I$5:$I$22,$G$5:$G$22,W2790))</f>
        <v>#VALUE!</v>
      </c>
      <c r="Y2790" s="221" t="e">
        <f t="shared" si="6211"/>
        <v>#VALUE!</v>
      </c>
      <c r="Z2790" s="221" t="e">
        <f>Y2790/PRODUCT($AA$6:AA2789)</f>
        <v>#VALUE!</v>
      </c>
      <c r="AA2790" s="16" t="e">
        <f t="shared" si="6218"/>
        <v>#VALUE!</v>
      </c>
      <c r="AB2790" s="10" t="e">
        <f t="shared" si="6219"/>
        <v>#VALUE!</v>
      </c>
      <c r="AC2790" s="90">
        <f t="shared" si="6212"/>
        <v>2790</v>
      </c>
      <c r="AD2790" s="17">
        <f t="shared" si="6220"/>
        <v>48783</v>
      </c>
      <c r="AE2790" s="16" t="e">
        <f t="shared" si="6213"/>
        <v>#VALUE!</v>
      </c>
      <c r="AF2790" s="10">
        <f ca="1">IFERROR(AVERAGE(INDIRECT("AE"&amp;AC2790-Template!$F$10+1):INDIRECT("AE"&amp;AC2790)),0)</f>
        <v>0</v>
      </c>
      <c r="AG2790" s="35"/>
      <c r="AH2790" s="86"/>
      <c r="AI2790" s="35"/>
      <c r="AJ2790" s="35"/>
      <c r="AK2790" s="35"/>
      <c r="AL2790" s="35"/>
      <c r="AM2790" s="35"/>
      <c r="AN2790" s="35"/>
      <c r="AO2790" s="35"/>
      <c r="AP2790" s="35"/>
      <c r="AQ2790" s="35"/>
      <c r="AR2790" s="35"/>
      <c r="AS2790" s="35"/>
      <c r="AT2790" s="35"/>
      <c r="AU2790" s="35"/>
      <c r="AV2790" s="35"/>
      <c r="AW2790" s="35"/>
      <c r="AX2790" s="35"/>
      <c r="AY2790" s="35"/>
      <c r="AZ2790" s="17">
        <f t="shared" ref="AZ2790" si="6289">AZ2789+1</f>
        <v>48806</v>
      </c>
      <c r="BA2790" s="216">
        <f t="shared" si="6236"/>
        <v>1</v>
      </c>
      <c r="BB2790" s="216">
        <f t="shared" ref="BB2790" si="6290">BB2789+1</f>
        <v>2785</v>
      </c>
      <c r="BC2790" s="16">
        <f t="shared" si="6238"/>
        <v>7.6301369863013697</v>
      </c>
      <c r="BD2790" s="16">
        <f>IF(Template!$F$7="Linear interpolation",LinInterp($AO$5:$AO$18,$AM$5:$AM$18,BC2790),CubicSpline($AO$5:$AO$18,$AM$5:$AM$18,BC2790))</f>
        <v>14.149288504953416</v>
      </c>
      <c r="BE2790" s="221">
        <f t="shared" si="6173"/>
        <v>2.7449121951503654</v>
      </c>
      <c r="BF2790" s="221">
        <f>BE2790/PRODUCT($BG$6:BG2789)</f>
        <v>1.0003629606357876</v>
      </c>
      <c r="BG2790" s="16">
        <f t="shared" si="6239"/>
        <v>1.0003629606357876</v>
      </c>
      <c r="BH2790" s="10">
        <f t="shared" si="6240"/>
        <v>13.248063206245831</v>
      </c>
      <c r="BI2790" s="90"/>
      <c r="BJ2790" s="17">
        <f t="shared" si="6223"/>
        <v>48783</v>
      </c>
      <c r="BK2790" s="16">
        <f t="shared" si="6216"/>
        <v>13.245524785023722</v>
      </c>
      <c r="BL2790" s="10">
        <f ca="1">IFERROR(AVERAGE(INDIRECT("BK"&amp;AC2790-Template!$F$10+1):INDIRECT("BK"&amp;AC2790)),0)</f>
        <v>13.243907880531147</v>
      </c>
      <c r="BM2790" s="35"/>
      <c r="BN2790" s="86"/>
      <c r="BO2790" s="35"/>
      <c r="BP2790" s="35"/>
      <c r="BQ2790" s="35"/>
      <c r="BR2790" s="35"/>
      <c r="BS2790" s="35"/>
      <c r="BT2790" s="35"/>
      <c r="BU2790" s="35"/>
      <c r="BV2790" s="35"/>
      <c r="BW2790" s="35"/>
      <c r="BX2790" s="35"/>
      <c r="BY2790" s="35"/>
      <c r="BZ2790" s="35"/>
      <c r="CA2790" s="35"/>
      <c r="CB2790" s="35"/>
      <c r="CC2790" s="35"/>
      <c r="CD2790" s="35"/>
      <c r="CE2790" s="35"/>
      <c r="CF2790" s="35"/>
      <c r="CG2790" s="35"/>
      <c r="CH2790" s="35"/>
    </row>
    <row r="2791" spans="1:86" ht="15.6" x14ac:dyDescent="0.3">
      <c r="A2791" s="35"/>
      <c r="B2791" s="86"/>
      <c r="C2791" s="35"/>
      <c r="D2791" s="35"/>
      <c r="E2791" s="35"/>
      <c r="F2791" s="35"/>
      <c r="G2791" s="35"/>
      <c r="H2791" s="35"/>
      <c r="I2791" s="35"/>
      <c r="J2791" s="35"/>
      <c r="K2791" s="35"/>
      <c r="L2791" s="35"/>
      <c r="M2791" s="35"/>
      <c r="N2791" s="35"/>
      <c r="O2791" s="35"/>
      <c r="P2791" s="35"/>
      <c r="Q2791" s="35"/>
      <c r="R2791" s="35"/>
      <c r="S2791" s="35"/>
      <c r="T2791" s="17">
        <f t="shared" si="6217"/>
        <v>48807</v>
      </c>
      <c r="U2791" s="216">
        <f t="shared" si="6210"/>
        <v>2</v>
      </c>
      <c r="V2791" s="216">
        <f t="shared" si="6217"/>
        <v>2786</v>
      </c>
      <c r="W2791" s="16">
        <f t="shared" si="6224"/>
        <v>7.6328767123287671</v>
      </c>
      <c r="X2791" s="16" t="e">
        <f>IF(Template!$F$7="Linear interpolation",LinInterp($I$5:$I$22,$G$5:$G$22,W2791),CubicSpline($I$5:$I$22,$G$5:$G$22,W2791))</f>
        <v>#VALUE!</v>
      </c>
      <c r="Y2791" s="221" t="e">
        <f t="shared" si="6211"/>
        <v>#VALUE!</v>
      </c>
      <c r="Z2791" s="221" t="e">
        <f>Y2791/PRODUCT($AA$6:AA2790)</f>
        <v>#VALUE!</v>
      </c>
      <c r="AA2791" s="16" t="e">
        <f t="shared" si="6218"/>
        <v>#VALUE!</v>
      </c>
      <c r="AB2791" s="10" t="e">
        <f t="shared" si="6219"/>
        <v>#VALUE!</v>
      </c>
      <c r="AC2791" s="90">
        <f t="shared" si="6212"/>
        <v>2791</v>
      </c>
      <c r="AD2791" s="17">
        <f t="shared" si="6220"/>
        <v>48784</v>
      </c>
      <c r="AE2791" s="16" t="e">
        <f t="shared" si="6213"/>
        <v>#VALUE!</v>
      </c>
      <c r="AF2791" s="10">
        <f ca="1">IFERROR(AVERAGE(INDIRECT("AE"&amp;AC2791-Template!$F$10+1):INDIRECT("AE"&amp;AC2791)),0)</f>
        <v>0</v>
      </c>
      <c r="AG2791" s="35"/>
      <c r="AH2791" s="86"/>
      <c r="AI2791" s="35"/>
      <c r="AJ2791" s="35"/>
      <c r="AK2791" s="35"/>
      <c r="AL2791" s="35"/>
      <c r="AM2791" s="35"/>
      <c r="AN2791" s="35"/>
      <c r="AO2791" s="35"/>
      <c r="AP2791" s="35"/>
      <c r="AQ2791" s="35"/>
      <c r="AR2791" s="35"/>
      <c r="AS2791" s="35"/>
      <c r="AT2791" s="35"/>
      <c r="AU2791" s="35"/>
      <c r="AV2791" s="35"/>
      <c r="AW2791" s="35"/>
      <c r="AX2791" s="35"/>
      <c r="AY2791" s="35"/>
      <c r="AZ2791" s="17">
        <f t="shared" ref="AZ2791" si="6291">AZ2790+1</f>
        <v>48807</v>
      </c>
      <c r="BA2791" s="216">
        <f t="shared" si="6236"/>
        <v>2</v>
      </c>
      <c r="BB2791" s="216">
        <f t="shared" ref="BB2791" si="6292">BB2790+1</f>
        <v>2786</v>
      </c>
      <c r="BC2791" s="16">
        <f t="shared" si="6238"/>
        <v>7.6328767123287671</v>
      </c>
      <c r="BD2791" s="16">
        <f>IF(Template!$F$7="Linear interpolation",LinInterp($AO$5:$AO$18,$AM$5:$AM$18,BC2791),CubicSpline($AO$5:$AO$18,$AM$5:$AM$18,BC2791))</f>
        <v>14.149293336895225</v>
      </c>
      <c r="BE2791" s="221">
        <f t="shared" si="6173"/>
        <v>2.7459084773627893</v>
      </c>
      <c r="BF2791" s="221">
        <f>BE2791/PRODUCT($BG$6:BG2790)</f>
        <v>1.0003629559496234</v>
      </c>
      <c r="BG2791" s="16">
        <f t="shared" si="6239"/>
        <v>1.0003629559496234</v>
      </c>
      <c r="BH2791" s="10">
        <f t="shared" si="6240"/>
        <v>13.247892161255326</v>
      </c>
      <c r="BI2791" s="90"/>
      <c r="BJ2791" s="17">
        <f t="shared" si="6223"/>
        <v>48784</v>
      </c>
      <c r="BK2791" s="16">
        <f t="shared" si="6216"/>
        <v>13.245524785023722</v>
      </c>
      <c r="BL2791" s="10">
        <f ca="1">IFERROR(AVERAGE(INDIRECT("BK"&amp;AC2791-Template!$F$10+1):INDIRECT("BK"&amp;AC2791)),0)</f>
        <v>13.244024004412752</v>
      </c>
      <c r="BM2791" s="35"/>
      <c r="BN2791" s="86"/>
      <c r="BO2791" s="35"/>
      <c r="BP2791" s="35"/>
      <c r="BQ2791" s="35"/>
      <c r="BR2791" s="35"/>
      <c r="BS2791" s="35"/>
      <c r="BT2791" s="35"/>
      <c r="BU2791" s="35"/>
      <c r="BV2791" s="35"/>
      <c r="BW2791" s="35"/>
      <c r="BX2791" s="35"/>
      <c r="BY2791" s="35"/>
      <c r="BZ2791" s="35"/>
      <c r="CA2791" s="35"/>
      <c r="CB2791" s="35"/>
      <c r="CC2791" s="35"/>
      <c r="CD2791" s="35"/>
      <c r="CE2791" s="35"/>
      <c r="CF2791" s="35"/>
      <c r="CG2791" s="35"/>
      <c r="CH2791" s="35"/>
    </row>
    <row r="2792" spans="1:86" ht="15.6" x14ac:dyDescent="0.3">
      <c r="A2792" s="35"/>
      <c r="B2792" s="86"/>
      <c r="C2792" s="35"/>
      <c r="D2792" s="35"/>
      <c r="E2792" s="35"/>
      <c r="F2792" s="35"/>
      <c r="G2792" s="35"/>
      <c r="H2792" s="35"/>
      <c r="I2792" s="35"/>
      <c r="J2792" s="35"/>
      <c r="K2792" s="35"/>
      <c r="L2792" s="35"/>
      <c r="M2792" s="35"/>
      <c r="N2792" s="35"/>
      <c r="O2792" s="35"/>
      <c r="P2792" s="35"/>
      <c r="Q2792" s="35"/>
      <c r="R2792" s="35"/>
      <c r="S2792" s="35"/>
      <c r="T2792" s="17">
        <f t="shared" si="6217"/>
        <v>48808</v>
      </c>
      <c r="U2792" s="216">
        <f t="shared" si="6210"/>
        <v>3</v>
      </c>
      <c r="V2792" s="216">
        <f t="shared" si="6217"/>
        <v>2787</v>
      </c>
      <c r="W2792" s="16">
        <f t="shared" si="6224"/>
        <v>7.6356164383561644</v>
      </c>
      <c r="X2792" s="16" t="e">
        <f>IF(Template!$F$7="Linear interpolation",LinInterp($I$5:$I$22,$G$5:$G$22,W2792),CubicSpline($I$5:$I$22,$G$5:$G$22,W2792))</f>
        <v>#VALUE!</v>
      </c>
      <c r="Y2792" s="221" t="e">
        <f t="shared" si="6211"/>
        <v>#VALUE!</v>
      </c>
      <c r="Z2792" s="221" t="e">
        <f>Y2792/PRODUCT($AA$6:AA2791)</f>
        <v>#VALUE!</v>
      </c>
      <c r="AA2792" s="16" t="e">
        <f t="shared" si="6218"/>
        <v>#VALUE!</v>
      </c>
      <c r="AB2792" s="10" t="e">
        <f t="shared" si="6219"/>
        <v>#VALUE!</v>
      </c>
      <c r="AC2792" s="90">
        <f t="shared" si="6212"/>
        <v>2792</v>
      </c>
      <c r="AD2792" s="17">
        <f t="shared" si="6220"/>
        <v>48785</v>
      </c>
      <c r="AE2792" s="16" t="e">
        <f t="shared" si="6213"/>
        <v>#VALUE!</v>
      </c>
      <c r="AF2792" s="10">
        <f ca="1">IFERROR(AVERAGE(INDIRECT("AE"&amp;AC2792-Template!$F$10+1):INDIRECT("AE"&amp;AC2792)),0)</f>
        <v>0</v>
      </c>
      <c r="AG2792" s="35"/>
      <c r="AH2792" s="86"/>
      <c r="AI2792" s="35"/>
      <c r="AJ2792" s="35"/>
      <c r="AK2792" s="35"/>
      <c r="AL2792" s="35"/>
      <c r="AM2792" s="35"/>
      <c r="AN2792" s="35"/>
      <c r="AO2792" s="35"/>
      <c r="AP2792" s="35"/>
      <c r="AQ2792" s="35"/>
      <c r="AR2792" s="35"/>
      <c r="AS2792" s="35"/>
      <c r="AT2792" s="35"/>
      <c r="AU2792" s="35"/>
      <c r="AV2792" s="35"/>
      <c r="AW2792" s="35"/>
      <c r="AX2792" s="35"/>
      <c r="AY2792" s="35"/>
      <c r="AZ2792" s="17">
        <f t="shared" ref="AZ2792" si="6293">AZ2791+1</f>
        <v>48808</v>
      </c>
      <c r="BA2792" s="216">
        <f t="shared" si="6236"/>
        <v>3</v>
      </c>
      <c r="BB2792" s="216">
        <f t="shared" ref="BB2792" si="6294">BB2791+1</f>
        <v>2787</v>
      </c>
      <c r="BC2792" s="16">
        <f t="shared" si="6238"/>
        <v>7.6356164383561644</v>
      </c>
      <c r="BD2792" s="16">
        <f>IF(Template!$F$7="Linear interpolation",LinInterp($AO$5:$AO$18,$AM$5:$AM$18,BC2792),CubicSpline($AO$5:$AO$18,$AM$5:$AM$18,BC2792))</f>
        <v>14.149298197999309</v>
      </c>
      <c r="BE2792" s="221">
        <f t="shared" si="6173"/>
        <v>2.7469051271772695</v>
      </c>
      <c r="BF2792" s="221">
        <f>BE2792/PRODUCT($BG$6:BG2791)</f>
        <v>1.0003629581330538</v>
      </c>
      <c r="BG2792" s="16">
        <f t="shared" si="6239"/>
        <v>1.0003629581330538</v>
      </c>
      <c r="BH2792" s="10">
        <f t="shared" si="6240"/>
        <v>13.247971856462204</v>
      </c>
      <c r="BI2792" s="90"/>
      <c r="BJ2792" s="17">
        <f t="shared" si="6223"/>
        <v>48785</v>
      </c>
      <c r="BK2792" s="16">
        <f t="shared" si="6216"/>
        <v>13.246170455432082</v>
      </c>
      <c r="BL2792" s="10">
        <f ca="1">IFERROR(AVERAGE(INDIRECT("BK"&amp;AC2792-Template!$F$10+1):INDIRECT("BK"&amp;AC2792)),0)</f>
        <v>13.244161650641308</v>
      </c>
      <c r="BM2792" s="35"/>
      <c r="BN2792" s="86"/>
      <c r="BO2792" s="35"/>
      <c r="BP2792" s="35"/>
      <c r="BQ2792" s="35"/>
      <c r="BR2792" s="35"/>
      <c r="BS2792" s="35"/>
      <c r="BT2792" s="35"/>
      <c r="BU2792" s="35"/>
      <c r="BV2792" s="35"/>
      <c r="BW2792" s="35"/>
      <c r="BX2792" s="35"/>
      <c r="BY2792" s="35"/>
      <c r="BZ2792" s="35"/>
      <c r="CA2792" s="35"/>
      <c r="CB2792" s="35"/>
      <c r="CC2792" s="35"/>
      <c r="CD2792" s="35"/>
      <c r="CE2792" s="35"/>
      <c r="CF2792" s="35"/>
      <c r="CG2792" s="35"/>
      <c r="CH2792" s="35"/>
    </row>
    <row r="2793" spans="1:86" ht="15.6" x14ac:dyDescent="0.3">
      <c r="A2793" s="35"/>
      <c r="B2793" s="86"/>
      <c r="C2793" s="35"/>
      <c r="D2793" s="35"/>
      <c r="E2793" s="35"/>
      <c r="F2793" s="35"/>
      <c r="G2793" s="35"/>
      <c r="H2793" s="35"/>
      <c r="I2793" s="35"/>
      <c r="J2793" s="35"/>
      <c r="K2793" s="35"/>
      <c r="L2793" s="35"/>
      <c r="M2793" s="35"/>
      <c r="N2793" s="35"/>
      <c r="O2793" s="35"/>
      <c r="P2793" s="35"/>
      <c r="Q2793" s="35"/>
      <c r="R2793" s="35"/>
      <c r="S2793" s="35"/>
      <c r="T2793" s="17">
        <f t="shared" si="6217"/>
        <v>48809</v>
      </c>
      <c r="U2793" s="216">
        <f t="shared" si="6210"/>
        <v>4</v>
      </c>
      <c r="V2793" s="216">
        <f t="shared" si="6217"/>
        <v>2788</v>
      </c>
      <c r="W2793" s="16">
        <f t="shared" si="6224"/>
        <v>7.6383561643835618</v>
      </c>
      <c r="X2793" s="16" t="e">
        <f>IF(Template!$F$7="Linear interpolation",LinInterp($I$5:$I$22,$G$5:$G$22,W2793),CubicSpline($I$5:$I$22,$G$5:$G$22,W2793))</f>
        <v>#VALUE!</v>
      </c>
      <c r="Y2793" s="221" t="e">
        <f t="shared" si="6211"/>
        <v>#VALUE!</v>
      </c>
      <c r="Z2793" s="221" t="e">
        <f>Y2793/PRODUCT($AA$6:AA2792)</f>
        <v>#VALUE!</v>
      </c>
      <c r="AA2793" s="16" t="e">
        <f t="shared" si="6218"/>
        <v>#VALUE!</v>
      </c>
      <c r="AB2793" s="10" t="e">
        <f t="shared" si="6219"/>
        <v>#VALUE!</v>
      </c>
      <c r="AC2793" s="90">
        <f t="shared" si="6212"/>
        <v>2793</v>
      </c>
      <c r="AD2793" s="17">
        <f t="shared" si="6220"/>
        <v>48786</v>
      </c>
      <c r="AE2793" s="16" t="e">
        <f t="shared" si="6213"/>
        <v>#VALUE!</v>
      </c>
      <c r="AF2793" s="10">
        <f ca="1">IFERROR(AVERAGE(INDIRECT("AE"&amp;AC2793-Template!$F$10+1):INDIRECT("AE"&amp;AC2793)),0)</f>
        <v>0</v>
      </c>
      <c r="AG2793" s="35"/>
      <c r="AH2793" s="86"/>
      <c r="AI2793" s="35"/>
      <c r="AJ2793" s="35"/>
      <c r="AK2793" s="35"/>
      <c r="AL2793" s="35"/>
      <c r="AM2793" s="35"/>
      <c r="AN2793" s="35"/>
      <c r="AO2793" s="35"/>
      <c r="AP2793" s="35"/>
      <c r="AQ2793" s="35"/>
      <c r="AR2793" s="35"/>
      <c r="AS2793" s="35"/>
      <c r="AT2793" s="35"/>
      <c r="AU2793" s="35"/>
      <c r="AV2793" s="35"/>
      <c r="AW2793" s="35"/>
      <c r="AX2793" s="35"/>
      <c r="AY2793" s="35"/>
      <c r="AZ2793" s="17">
        <f t="shared" ref="AZ2793" si="6295">AZ2792+1</f>
        <v>48809</v>
      </c>
      <c r="BA2793" s="216">
        <f t="shared" si="6236"/>
        <v>4</v>
      </c>
      <c r="BB2793" s="216">
        <f t="shared" ref="BB2793" si="6296">BB2792+1</f>
        <v>2788</v>
      </c>
      <c r="BC2793" s="16">
        <f t="shared" si="6238"/>
        <v>7.6383561643835618</v>
      </c>
      <c r="BD2793" s="16">
        <f>IF(Template!$F$7="Linear interpolation",LinInterp($AO$5:$AO$18,$AM$5:$AM$18,BC2793),CubicSpline($AO$5:$AO$18,$AM$5:$AM$18,BC2793))</f>
        <v>14.149303087755461</v>
      </c>
      <c r="BE2793" s="221">
        <f t="shared" si="6173"/>
        <v>2.747902144643541</v>
      </c>
      <c r="BF2793" s="221">
        <f>BE2793/PRODUCT($BG$6:BG2792)</f>
        <v>1.0003629602844333</v>
      </c>
      <c r="BG2793" s="16">
        <f t="shared" si="6239"/>
        <v>1.0003629602844333</v>
      </c>
      <c r="BH2793" s="10">
        <f t="shared" si="6240"/>
        <v>13.248050381814647</v>
      </c>
      <c r="BI2793" s="90"/>
      <c r="BJ2793" s="17">
        <f t="shared" si="6223"/>
        <v>48786</v>
      </c>
      <c r="BK2793" s="16">
        <f t="shared" si="6216"/>
        <v>13.245951475278407</v>
      </c>
      <c r="BL2793" s="10">
        <f ca="1">IFERROR(AVERAGE(INDIRECT("BK"&amp;AC2793-Template!$F$10+1):INDIRECT("BK"&amp;AC2793)),0)</f>
        <v>13.244291997531404</v>
      </c>
      <c r="BM2793" s="35"/>
      <c r="BN2793" s="86"/>
      <c r="BO2793" s="35"/>
      <c r="BP2793" s="35"/>
      <c r="BQ2793" s="35"/>
      <c r="BR2793" s="35"/>
      <c r="BS2793" s="35"/>
      <c r="BT2793" s="35"/>
      <c r="BU2793" s="35"/>
      <c r="BV2793" s="35"/>
      <c r="BW2793" s="35"/>
      <c r="BX2793" s="35"/>
      <c r="BY2793" s="35"/>
      <c r="BZ2793" s="35"/>
      <c r="CA2793" s="35"/>
      <c r="CB2793" s="35"/>
      <c r="CC2793" s="35"/>
      <c r="CD2793" s="35"/>
      <c r="CE2793" s="35"/>
      <c r="CF2793" s="35"/>
      <c r="CG2793" s="35"/>
      <c r="CH2793" s="35"/>
    </row>
    <row r="2794" spans="1:86" ht="15.6" x14ac:dyDescent="0.3">
      <c r="A2794" s="35"/>
      <c r="B2794" s="86"/>
      <c r="C2794" s="35"/>
      <c r="D2794" s="35"/>
      <c r="E2794" s="35"/>
      <c r="F2794" s="35"/>
      <c r="G2794" s="35"/>
      <c r="H2794" s="35"/>
      <c r="I2794" s="35"/>
      <c r="J2794" s="35"/>
      <c r="K2794" s="35"/>
      <c r="L2794" s="35"/>
      <c r="M2794" s="35"/>
      <c r="N2794" s="35"/>
      <c r="O2794" s="35"/>
      <c r="P2794" s="35"/>
      <c r="Q2794" s="35"/>
      <c r="R2794" s="35"/>
      <c r="S2794" s="35"/>
      <c r="T2794" s="17">
        <f t="shared" si="6217"/>
        <v>48810</v>
      </c>
      <c r="U2794" s="216">
        <f t="shared" si="6210"/>
        <v>5</v>
      </c>
      <c r="V2794" s="216">
        <f t="shared" si="6217"/>
        <v>2789</v>
      </c>
      <c r="W2794" s="16">
        <f t="shared" si="6224"/>
        <v>7.6410958904109592</v>
      </c>
      <c r="X2794" s="16" t="e">
        <f>IF(Template!$F$7="Linear interpolation",LinInterp($I$5:$I$22,$G$5:$G$22,W2794),CubicSpline($I$5:$I$22,$G$5:$G$22,W2794))</f>
        <v>#VALUE!</v>
      </c>
      <c r="Y2794" s="221" t="e">
        <f t="shared" si="6211"/>
        <v>#VALUE!</v>
      </c>
      <c r="Z2794" s="221" t="e">
        <f>Y2794/PRODUCT($AA$6:AA2793)</f>
        <v>#VALUE!</v>
      </c>
      <c r="AA2794" s="16" t="e">
        <f t="shared" si="6218"/>
        <v>#VALUE!</v>
      </c>
      <c r="AB2794" s="10" t="e">
        <f t="shared" si="6219"/>
        <v>#VALUE!</v>
      </c>
      <c r="AC2794" s="90">
        <f t="shared" si="6212"/>
        <v>2794</v>
      </c>
      <c r="AD2794" s="17">
        <f t="shared" si="6220"/>
        <v>48787</v>
      </c>
      <c r="AE2794" s="16" t="e">
        <f t="shared" si="6213"/>
        <v>#VALUE!</v>
      </c>
      <c r="AF2794" s="10">
        <f ca="1">IFERROR(AVERAGE(INDIRECT("AE"&amp;AC2794-Template!$F$10+1):INDIRECT("AE"&amp;AC2794)),0)</f>
        <v>0</v>
      </c>
      <c r="AG2794" s="35"/>
      <c r="AH2794" s="86"/>
      <c r="AI2794" s="35"/>
      <c r="AJ2794" s="35"/>
      <c r="AK2794" s="35"/>
      <c r="AL2794" s="35"/>
      <c r="AM2794" s="35"/>
      <c r="AN2794" s="35"/>
      <c r="AO2794" s="35"/>
      <c r="AP2794" s="35"/>
      <c r="AQ2794" s="35"/>
      <c r="AR2794" s="35"/>
      <c r="AS2794" s="35"/>
      <c r="AT2794" s="35"/>
      <c r="AU2794" s="35"/>
      <c r="AV2794" s="35"/>
      <c r="AW2794" s="35"/>
      <c r="AX2794" s="35"/>
      <c r="AY2794" s="35"/>
      <c r="AZ2794" s="17">
        <f t="shared" ref="AZ2794" si="6297">AZ2793+1</f>
        <v>48810</v>
      </c>
      <c r="BA2794" s="216">
        <f t="shared" si="6236"/>
        <v>5</v>
      </c>
      <c r="BB2794" s="216">
        <f t="shared" ref="BB2794" si="6298">BB2793+1</f>
        <v>2789</v>
      </c>
      <c r="BC2794" s="16">
        <f t="shared" si="6238"/>
        <v>7.6410958904109592</v>
      </c>
      <c r="BD2794" s="16">
        <f>IF(Template!$F$7="Linear interpolation",LinInterp($AO$5:$AO$18,$AM$5:$AM$18,BC2794),CubicSpline($AO$5:$AO$18,$AM$5:$AM$18,BC2794))</f>
        <v>14.149308005653477</v>
      </c>
      <c r="BE2794" s="221">
        <f t="shared" si="6173"/>
        <v>2.7488995298111236</v>
      </c>
      <c r="BF2794" s="221">
        <f>BE2794/PRODUCT($BG$6:BG2793)</f>
        <v>1.0003629624037111</v>
      </c>
      <c r="BG2794" s="16">
        <f t="shared" si="6239"/>
        <v>1.0003629624037111</v>
      </c>
      <c r="BH2794" s="10">
        <f t="shared" si="6240"/>
        <v>13.248127735456695</v>
      </c>
      <c r="BI2794" s="90"/>
      <c r="BJ2794" s="17">
        <f t="shared" si="6223"/>
        <v>48787</v>
      </c>
      <c r="BK2794" s="16">
        <f t="shared" si="6216"/>
        <v>13.246055325851103</v>
      </c>
      <c r="BL2794" s="10">
        <f ca="1">IFERROR(AVERAGE(INDIRECT("BK"&amp;AC2794-Template!$F$10+1):INDIRECT("BK"&amp;AC2794)),0)</f>
        <v>13.244398121111884</v>
      </c>
      <c r="BM2794" s="35"/>
      <c r="BN2794" s="86"/>
      <c r="BO2794" s="35"/>
      <c r="BP2794" s="35"/>
      <c r="BQ2794" s="35"/>
      <c r="BR2794" s="35"/>
      <c r="BS2794" s="35"/>
      <c r="BT2794" s="35"/>
      <c r="BU2794" s="35"/>
      <c r="BV2794" s="35"/>
      <c r="BW2794" s="35"/>
      <c r="BX2794" s="35"/>
      <c r="BY2794" s="35"/>
      <c r="BZ2794" s="35"/>
      <c r="CA2794" s="35"/>
      <c r="CB2794" s="35"/>
      <c r="CC2794" s="35"/>
      <c r="CD2794" s="35"/>
      <c r="CE2794" s="35"/>
      <c r="CF2794" s="35"/>
      <c r="CG2794" s="35"/>
      <c r="CH2794" s="35"/>
    </row>
    <row r="2795" spans="1:86" ht="15.6" x14ac:dyDescent="0.3">
      <c r="A2795" s="35"/>
      <c r="B2795" s="86"/>
      <c r="C2795" s="35"/>
      <c r="D2795" s="35"/>
      <c r="E2795" s="35"/>
      <c r="F2795" s="35"/>
      <c r="G2795" s="35"/>
      <c r="H2795" s="35"/>
      <c r="I2795" s="35"/>
      <c r="J2795" s="35"/>
      <c r="K2795" s="35"/>
      <c r="L2795" s="35"/>
      <c r="M2795" s="35"/>
      <c r="N2795" s="35"/>
      <c r="O2795" s="35"/>
      <c r="P2795" s="35"/>
      <c r="Q2795" s="35"/>
      <c r="R2795" s="35"/>
      <c r="S2795" s="35"/>
      <c r="T2795" s="17">
        <f t="shared" si="6217"/>
        <v>48811</v>
      </c>
      <c r="U2795" s="216">
        <f t="shared" si="6210"/>
        <v>6</v>
      </c>
      <c r="V2795" s="216">
        <f t="shared" si="6217"/>
        <v>2790</v>
      </c>
      <c r="W2795" s="16">
        <f t="shared" si="6224"/>
        <v>7.6438356164383565</v>
      </c>
      <c r="X2795" s="16" t="e">
        <f>IF(Template!$F$7="Linear interpolation",LinInterp($I$5:$I$22,$G$5:$G$22,W2795),CubicSpline($I$5:$I$22,$G$5:$G$22,W2795))</f>
        <v>#VALUE!</v>
      </c>
      <c r="Y2795" s="221" t="e">
        <f t="shared" si="6211"/>
        <v>#VALUE!</v>
      </c>
      <c r="Z2795" s="221" t="e">
        <f>Y2795/PRODUCT($AA$6:AA2794)</f>
        <v>#VALUE!</v>
      </c>
      <c r="AA2795" s="16" t="e">
        <f t="shared" si="6218"/>
        <v>#VALUE!</v>
      </c>
      <c r="AB2795" s="10" t="e">
        <f t="shared" si="6219"/>
        <v>#VALUE!</v>
      </c>
      <c r="AC2795" s="90">
        <f t="shared" si="6212"/>
        <v>2795</v>
      </c>
      <c r="AD2795" s="17">
        <f t="shared" si="6220"/>
        <v>48788</v>
      </c>
      <c r="AE2795" s="16" t="e">
        <f t="shared" si="6213"/>
        <v>#VALUE!</v>
      </c>
      <c r="AF2795" s="10">
        <f ca="1">IFERROR(AVERAGE(INDIRECT("AE"&amp;AC2795-Template!$F$10+1):INDIRECT("AE"&amp;AC2795)),0)</f>
        <v>0</v>
      </c>
      <c r="AG2795" s="35"/>
      <c r="AH2795" s="86"/>
      <c r="AI2795" s="35"/>
      <c r="AJ2795" s="35"/>
      <c r="AK2795" s="35"/>
      <c r="AL2795" s="35"/>
      <c r="AM2795" s="35"/>
      <c r="AN2795" s="35"/>
      <c r="AO2795" s="35"/>
      <c r="AP2795" s="35"/>
      <c r="AQ2795" s="35"/>
      <c r="AR2795" s="35"/>
      <c r="AS2795" s="35"/>
      <c r="AT2795" s="35"/>
      <c r="AU2795" s="35"/>
      <c r="AV2795" s="35"/>
      <c r="AW2795" s="35"/>
      <c r="AX2795" s="35"/>
      <c r="AY2795" s="35"/>
      <c r="AZ2795" s="17">
        <f t="shared" ref="AZ2795" si="6299">AZ2794+1</f>
        <v>48811</v>
      </c>
      <c r="BA2795" s="216">
        <f t="shared" si="6236"/>
        <v>6</v>
      </c>
      <c r="BB2795" s="216">
        <f t="shared" ref="BB2795" si="6300">BB2794+1</f>
        <v>2790</v>
      </c>
      <c r="BC2795" s="16">
        <f t="shared" si="6238"/>
        <v>7.6438356164383565</v>
      </c>
      <c r="BD2795" s="16">
        <f>IF(Template!$F$7="Linear interpolation",LinInterp($AO$5:$AO$18,$AM$5:$AM$18,BC2795),CubicSpline($AO$5:$AO$18,$AM$5:$AM$18,BC2795))</f>
        <v>14.14931295118315</v>
      </c>
      <c r="BE2795" s="221">
        <f t="shared" si="6173"/>
        <v>2.7498972827293247</v>
      </c>
      <c r="BF2795" s="221">
        <f>BE2795/PRODUCT($BG$6:BG2794)</f>
        <v>1.0003629644908374</v>
      </c>
      <c r="BG2795" s="16">
        <f t="shared" si="6239"/>
        <v>1.0003629624037111</v>
      </c>
      <c r="BH2795" s="10">
        <f t="shared" si="6240"/>
        <v>13.248127735456695</v>
      </c>
      <c r="BI2795" s="90"/>
      <c r="BJ2795" s="17">
        <f t="shared" si="6223"/>
        <v>48788</v>
      </c>
      <c r="BK2795" s="16">
        <f t="shared" si="6216"/>
        <v>13.24615804403706</v>
      </c>
      <c r="BL2795" s="10">
        <f ca="1">IFERROR(AVERAGE(INDIRECT("BK"&amp;AC2795-Template!$F$10+1):INDIRECT("BK"&amp;AC2795)),0)</f>
        <v>13.244517016619875</v>
      </c>
      <c r="BM2795" s="35"/>
      <c r="BN2795" s="86"/>
      <c r="BO2795" s="35"/>
      <c r="BP2795" s="35"/>
      <c r="BQ2795" s="35"/>
      <c r="BR2795" s="35"/>
      <c r="BS2795" s="35"/>
      <c r="BT2795" s="35"/>
      <c r="BU2795" s="35"/>
      <c r="BV2795" s="35"/>
      <c r="BW2795" s="35"/>
      <c r="BX2795" s="35"/>
      <c r="BY2795" s="35"/>
      <c r="BZ2795" s="35"/>
      <c r="CA2795" s="35"/>
      <c r="CB2795" s="35"/>
      <c r="CC2795" s="35"/>
      <c r="CD2795" s="35"/>
      <c r="CE2795" s="35"/>
      <c r="CF2795" s="35"/>
      <c r="CG2795" s="35"/>
      <c r="CH2795" s="35"/>
    </row>
    <row r="2796" spans="1:86" ht="15.6" x14ac:dyDescent="0.3">
      <c r="A2796" s="35"/>
      <c r="B2796" s="86"/>
      <c r="C2796" s="35"/>
      <c r="D2796" s="35"/>
      <c r="E2796" s="35"/>
      <c r="F2796" s="35"/>
      <c r="G2796" s="35"/>
      <c r="H2796" s="35"/>
      <c r="I2796" s="35"/>
      <c r="J2796" s="35"/>
      <c r="K2796" s="35"/>
      <c r="L2796" s="35"/>
      <c r="M2796" s="35"/>
      <c r="N2796" s="35"/>
      <c r="O2796" s="35"/>
      <c r="P2796" s="35"/>
      <c r="Q2796" s="35"/>
      <c r="R2796" s="35"/>
      <c r="S2796" s="35"/>
      <c r="T2796" s="17">
        <f t="shared" si="6217"/>
        <v>48812</v>
      </c>
      <c r="U2796" s="216">
        <f t="shared" si="6210"/>
        <v>7</v>
      </c>
      <c r="V2796" s="216">
        <f t="shared" si="6217"/>
        <v>2791</v>
      </c>
      <c r="W2796" s="16">
        <f t="shared" si="6224"/>
        <v>7.646575342465753</v>
      </c>
      <c r="X2796" s="16" t="e">
        <f>IF(Template!$F$7="Linear interpolation",LinInterp($I$5:$I$22,$G$5:$G$22,W2796),CubicSpline($I$5:$I$22,$G$5:$G$22,W2796))</f>
        <v>#VALUE!</v>
      </c>
      <c r="Y2796" s="221" t="e">
        <f t="shared" si="6211"/>
        <v>#VALUE!</v>
      </c>
      <c r="Z2796" s="221" t="e">
        <f>Y2796/PRODUCT($AA$6:AA2795)</f>
        <v>#VALUE!</v>
      </c>
      <c r="AA2796" s="16" t="e">
        <f t="shared" si="6218"/>
        <v>#VALUE!</v>
      </c>
      <c r="AB2796" s="10" t="e">
        <f t="shared" si="6219"/>
        <v>#VALUE!</v>
      </c>
      <c r="AC2796" s="90">
        <f t="shared" si="6212"/>
        <v>2796</v>
      </c>
      <c r="AD2796" s="17">
        <f t="shared" si="6220"/>
        <v>48789</v>
      </c>
      <c r="AE2796" s="16" t="e">
        <f t="shared" si="6213"/>
        <v>#VALUE!</v>
      </c>
      <c r="AF2796" s="10">
        <f ca="1">IFERROR(AVERAGE(INDIRECT("AE"&amp;AC2796-Template!$F$10+1):INDIRECT("AE"&amp;AC2796)),0)</f>
        <v>0</v>
      </c>
      <c r="AG2796" s="35"/>
      <c r="AH2796" s="86"/>
      <c r="AI2796" s="35"/>
      <c r="AJ2796" s="35"/>
      <c r="AK2796" s="35"/>
      <c r="AL2796" s="35"/>
      <c r="AM2796" s="35"/>
      <c r="AN2796" s="35"/>
      <c r="AO2796" s="35"/>
      <c r="AP2796" s="35"/>
      <c r="AQ2796" s="35"/>
      <c r="AR2796" s="35"/>
      <c r="AS2796" s="35"/>
      <c r="AT2796" s="35"/>
      <c r="AU2796" s="35"/>
      <c r="AV2796" s="35"/>
      <c r="AW2796" s="35"/>
      <c r="AX2796" s="35"/>
      <c r="AY2796" s="35"/>
      <c r="AZ2796" s="17">
        <f t="shared" ref="AZ2796" si="6301">AZ2795+1</f>
        <v>48812</v>
      </c>
      <c r="BA2796" s="216">
        <f t="shared" si="6236"/>
        <v>7</v>
      </c>
      <c r="BB2796" s="216">
        <f t="shared" ref="BB2796" si="6302">BB2795+1</f>
        <v>2791</v>
      </c>
      <c r="BC2796" s="16">
        <f t="shared" si="6238"/>
        <v>7.646575342465753</v>
      </c>
      <c r="BD2796" s="16">
        <f>IF(Template!$F$7="Linear interpolation",LinInterp($AO$5:$AO$18,$AM$5:$AM$18,BC2796),CubicSpline($AO$5:$AO$18,$AM$5:$AM$18,BC2796))</f>
        <v>14.149317923834275</v>
      </c>
      <c r="BE2796" s="221">
        <f t="shared" si="6173"/>
        <v>2.7508954034472395</v>
      </c>
      <c r="BF2796" s="221">
        <f>BE2796/PRODUCT($BG$6:BG2795)</f>
        <v>1.0003629686328892</v>
      </c>
      <c r="BG2796" s="16">
        <f t="shared" si="6239"/>
        <v>1.0003629624037111</v>
      </c>
      <c r="BH2796" s="10">
        <f t="shared" si="6240"/>
        <v>13.248127735456695</v>
      </c>
      <c r="BI2796" s="90"/>
      <c r="BJ2796" s="17">
        <f t="shared" si="6223"/>
        <v>48789</v>
      </c>
      <c r="BK2796" s="16">
        <f t="shared" si="6216"/>
        <v>13.246259628085678</v>
      </c>
      <c r="BL2796" s="10">
        <f ca="1">IFERROR(AVERAGE(INDIRECT("BK"&amp;AC2796-Template!$F$10+1):INDIRECT("BK"&amp;AC2796)),0)</f>
        <v>13.244634803906695</v>
      </c>
      <c r="BM2796" s="35"/>
      <c r="BN2796" s="86"/>
      <c r="BO2796" s="35"/>
      <c r="BP2796" s="35"/>
      <c r="BQ2796" s="35"/>
      <c r="BR2796" s="35"/>
      <c r="BS2796" s="35"/>
      <c r="BT2796" s="35"/>
      <c r="BU2796" s="35"/>
      <c r="BV2796" s="35"/>
      <c r="BW2796" s="35"/>
      <c r="BX2796" s="35"/>
      <c r="BY2796" s="35"/>
      <c r="BZ2796" s="35"/>
      <c r="CA2796" s="35"/>
      <c r="CB2796" s="35"/>
      <c r="CC2796" s="35"/>
      <c r="CD2796" s="35"/>
      <c r="CE2796" s="35"/>
      <c r="CF2796" s="35"/>
      <c r="CG2796" s="35"/>
      <c r="CH2796" s="35"/>
    </row>
    <row r="2797" spans="1:86" ht="15.6" x14ac:dyDescent="0.3">
      <c r="A2797" s="35"/>
      <c r="B2797" s="86"/>
      <c r="C2797" s="35"/>
      <c r="D2797" s="35"/>
      <c r="E2797" s="35"/>
      <c r="F2797" s="35"/>
      <c r="G2797" s="35"/>
      <c r="H2797" s="35"/>
      <c r="I2797" s="35"/>
      <c r="J2797" s="35"/>
      <c r="K2797" s="35"/>
      <c r="L2797" s="35"/>
      <c r="M2797" s="35"/>
      <c r="N2797" s="35"/>
      <c r="O2797" s="35"/>
      <c r="P2797" s="35"/>
      <c r="Q2797" s="35"/>
      <c r="R2797" s="35"/>
      <c r="S2797" s="35"/>
      <c r="T2797" s="17">
        <f t="shared" si="6217"/>
        <v>48813</v>
      </c>
      <c r="U2797" s="216">
        <f t="shared" si="6210"/>
        <v>1</v>
      </c>
      <c r="V2797" s="216">
        <f t="shared" si="6217"/>
        <v>2792</v>
      </c>
      <c r="W2797" s="16">
        <f t="shared" si="6224"/>
        <v>7.6493150684931503</v>
      </c>
      <c r="X2797" s="16" t="e">
        <f>IF(Template!$F$7="Linear interpolation",LinInterp($I$5:$I$22,$G$5:$G$22,W2797),CubicSpline($I$5:$I$22,$G$5:$G$22,W2797))</f>
        <v>#VALUE!</v>
      </c>
      <c r="Y2797" s="221" t="e">
        <f t="shared" si="6211"/>
        <v>#VALUE!</v>
      </c>
      <c r="Z2797" s="221" t="e">
        <f>Y2797/PRODUCT($AA$6:AA2796)</f>
        <v>#VALUE!</v>
      </c>
      <c r="AA2797" s="16" t="e">
        <f t="shared" si="6218"/>
        <v>#VALUE!</v>
      </c>
      <c r="AB2797" s="10" t="e">
        <f t="shared" si="6219"/>
        <v>#VALUE!</v>
      </c>
      <c r="AC2797" s="90">
        <f t="shared" si="6212"/>
        <v>2797</v>
      </c>
      <c r="AD2797" s="17">
        <f t="shared" si="6220"/>
        <v>48790</v>
      </c>
      <c r="AE2797" s="16" t="e">
        <f t="shared" si="6213"/>
        <v>#VALUE!</v>
      </c>
      <c r="AF2797" s="10">
        <f ca="1">IFERROR(AVERAGE(INDIRECT("AE"&amp;AC2797-Template!$F$10+1):INDIRECT("AE"&amp;AC2797)),0)</f>
        <v>0</v>
      </c>
      <c r="AG2797" s="35"/>
      <c r="AH2797" s="86"/>
      <c r="AI2797" s="35"/>
      <c r="AJ2797" s="35"/>
      <c r="AK2797" s="35"/>
      <c r="AL2797" s="35"/>
      <c r="AM2797" s="35"/>
      <c r="AN2797" s="35"/>
      <c r="AO2797" s="35"/>
      <c r="AP2797" s="35"/>
      <c r="AQ2797" s="35"/>
      <c r="AR2797" s="35"/>
      <c r="AS2797" s="35"/>
      <c r="AT2797" s="35"/>
      <c r="AU2797" s="35"/>
      <c r="AV2797" s="35"/>
      <c r="AW2797" s="35"/>
      <c r="AX2797" s="35"/>
      <c r="AY2797" s="35"/>
      <c r="AZ2797" s="17">
        <f t="shared" ref="AZ2797" si="6303">AZ2796+1</f>
        <v>48813</v>
      </c>
      <c r="BA2797" s="216">
        <f t="shared" si="6236"/>
        <v>1</v>
      </c>
      <c r="BB2797" s="216">
        <f t="shared" ref="BB2797" si="6304">BB2796+1</f>
        <v>2792</v>
      </c>
      <c r="BC2797" s="16">
        <f t="shared" si="6238"/>
        <v>7.6493150684931503</v>
      </c>
      <c r="BD2797" s="16">
        <f>IF(Template!$F$7="Linear interpolation",LinInterp($AO$5:$AO$18,$AM$5:$AM$18,BC2797),CubicSpline($AO$5:$AO$18,$AM$5:$AM$18,BC2797))</f>
        <v>14.149322923096648</v>
      </c>
      <c r="BE2797" s="221">
        <f t="shared" si="6173"/>
        <v>2.751893892013765</v>
      </c>
      <c r="BF2797" s="221">
        <f>BE2797/PRODUCT($BG$6:BG2796)</f>
        <v>1.000362974797621</v>
      </c>
      <c r="BG2797" s="16">
        <f t="shared" si="6239"/>
        <v>1.000362974797621</v>
      </c>
      <c r="BH2797" s="10">
        <f t="shared" si="6240"/>
        <v>13.248580113167986</v>
      </c>
      <c r="BI2797" s="90"/>
      <c r="BJ2797" s="17">
        <f t="shared" si="6223"/>
        <v>48790</v>
      </c>
      <c r="BK2797" s="16">
        <f t="shared" si="6216"/>
        <v>13.246259628085678</v>
      </c>
      <c r="BL2797" s="10">
        <f ca="1">IFERROR(AVERAGE(INDIRECT("BK"&amp;AC2797-Template!$F$10+1):INDIRECT("BK"&amp;AC2797)),0)</f>
        <v>13.244748132908118</v>
      </c>
      <c r="BM2797" s="35"/>
      <c r="BN2797" s="86"/>
      <c r="BO2797" s="35"/>
      <c r="BP2797" s="35"/>
      <c r="BQ2797" s="35"/>
      <c r="BR2797" s="35"/>
      <c r="BS2797" s="35"/>
      <c r="BT2797" s="35"/>
      <c r="BU2797" s="35"/>
      <c r="BV2797" s="35"/>
      <c r="BW2797" s="35"/>
      <c r="BX2797" s="35"/>
      <c r="BY2797" s="35"/>
      <c r="BZ2797" s="35"/>
      <c r="CA2797" s="35"/>
      <c r="CB2797" s="35"/>
      <c r="CC2797" s="35"/>
      <c r="CD2797" s="35"/>
      <c r="CE2797" s="35"/>
      <c r="CF2797" s="35"/>
      <c r="CG2797" s="35"/>
      <c r="CH2797" s="35"/>
    </row>
    <row r="2798" spans="1:86" ht="15.6" x14ac:dyDescent="0.3">
      <c r="A2798" s="35"/>
      <c r="B2798" s="86"/>
      <c r="C2798" s="35"/>
      <c r="D2798" s="35"/>
      <c r="E2798" s="35"/>
      <c r="F2798" s="35"/>
      <c r="G2798" s="35"/>
      <c r="H2798" s="35"/>
      <c r="I2798" s="35"/>
      <c r="J2798" s="35"/>
      <c r="K2798" s="35"/>
      <c r="L2798" s="35"/>
      <c r="M2798" s="35"/>
      <c r="N2798" s="35"/>
      <c r="O2798" s="35"/>
      <c r="P2798" s="35"/>
      <c r="Q2798" s="35"/>
      <c r="R2798" s="35"/>
      <c r="S2798" s="35"/>
      <c r="T2798" s="17">
        <f t="shared" si="6217"/>
        <v>48814</v>
      </c>
      <c r="U2798" s="216">
        <f t="shared" si="6210"/>
        <v>2</v>
      </c>
      <c r="V2798" s="216">
        <f t="shared" si="6217"/>
        <v>2793</v>
      </c>
      <c r="W2798" s="16">
        <f t="shared" si="6224"/>
        <v>7.6520547945205477</v>
      </c>
      <c r="X2798" s="16" t="e">
        <f>IF(Template!$F$7="Linear interpolation",LinInterp($I$5:$I$22,$G$5:$G$22,W2798),CubicSpline($I$5:$I$22,$G$5:$G$22,W2798))</f>
        <v>#VALUE!</v>
      </c>
      <c r="Y2798" s="221" t="e">
        <f t="shared" si="6211"/>
        <v>#VALUE!</v>
      </c>
      <c r="Z2798" s="221" t="e">
        <f>Y2798/PRODUCT($AA$6:AA2797)</f>
        <v>#VALUE!</v>
      </c>
      <c r="AA2798" s="16" t="e">
        <f t="shared" si="6218"/>
        <v>#VALUE!</v>
      </c>
      <c r="AB2798" s="10" t="e">
        <f t="shared" si="6219"/>
        <v>#VALUE!</v>
      </c>
      <c r="AC2798" s="90">
        <f t="shared" si="6212"/>
        <v>2798</v>
      </c>
      <c r="AD2798" s="17">
        <f t="shared" si="6220"/>
        <v>48791</v>
      </c>
      <c r="AE2798" s="16" t="e">
        <f t="shared" si="6213"/>
        <v>#VALUE!</v>
      </c>
      <c r="AF2798" s="10">
        <f ca="1">IFERROR(AVERAGE(INDIRECT("AE"&amp;AC2798-Template!$F$10+1):INDIRECT("AE"&amp;AC2798)),0)</f>
        <v>0</v>
      </c>
      <c r="AG2798" s="35"/>
      <c r="AH2798" s="86"/>
      <c r="AI2798" s="35"/>
      <c r="AJ2798" s="35"/>
      <c r="AK2798" s="35"/>
      <c r="AL2798" s="35"/>
      <c r="AM2798" s="35"/>
      <c r="AN2798" s="35"/>
      <c r="AO2798" s="35"/>
      <c r="AP2798" s="35"/>
      <c r="AQ2798" s="35"/>
      <c r="AR2798" s="35"/>
      <c r="AS2798" s="35"/>
      <c r="AT2798" s="35"/>
      <c r="AU2798" s="35"/>
      <c r="AV2798" s="35"/>
      <c r="AW2798" s="35"/>
      <c r="AX2798" s="35"/>
      <c r="AY2798" s="35"/>
      <c r="AZ2798" s="17">
        <f t="shared" ref="AZ2798" si="6305">AZ2797+1</f>
        <v>48814</v>
      </c>
      <c r="BA2798" s="216">
        <f t="shared" si="6236"/>
        <v>2</v>
      </c>
      <c r="BB2798" s="216">
        <f t="shared" ref="BB2798" si="6306">BB2797+1</f>
        <v>2793</v>
      </c>
      <c r="BC2798" s="16">
        <f t="shared" si="6238"/>
        <v>7.6520547945205477</v>
      </c>
      <c r="BD2798" s="16">
        <f>IF(Template!$F$7="Linear interpolation",LinInterp($AO$5:$AO$18,$AM$5:$AM$18,BC2798),CubicSpline($AO$5:$AO$18,$AM$5:$AM$18,BC2798))</f>
        <v>14.14932794846006</v>
      </c>
      <c r="BE2798" s="221">
        <f t="shared" si="6173"/>
        <v>2.7528927484775689</v>
      </c>
      <c r="BF2798" s="221">
        <f>BE2798/PRODUCT($BG$6:BG2797)</f>
        <v>1.0003629705588222</v>
      </c>
      <c r="BG2798" s="16">
        <f t="shared" si="6239"/>
        <v>1.0003629705588222</v>
      </c>
      <c r="BH2798" s="10">
        <f t="shared" si="6240"/>
        <v>13.248425397009322</v>
      </c>
      <c r="BI2798" s="90"/>
      <c r="BJ2798" s="17">
        <f t="shared" si="6223"/>
        <v>48791</v>
      </c>
      <c r="BK2798" s="16">
        <f t="shared" si="6216"/>
        <v>13.246259628085678</v>
      </c>
      <c r="BL2798" s="10">
        <f ca="1">IFERROR(AVERAGE(INDIRECT("BK"&amp;AC2798-Template!$F$10+1):INDIRECT("BK"&amp;AC2798)),0)</f>
        <v>13.244857039764577</v>
      </c>
      <c r="BM2798" s="35"/>
      <c r="BN2798" s="86"/>
      <c r="BO2798" s="35"/>
      <c r="BP2798" s="35"/>
      <c r="BQ2798" s="35"/>
      <c r="BR2798" s="35"/>
      <c r="BS2798" s="35"/>
      <c r="BT2798" s="35"/>
      <c r="BU2798" s="35"/>
      <c r="BV2798" s="35"/>
      <c r="BW2798" s="35"/>
      <c r="BX2798" s="35"/>
      <c r="BY2798" s="35"/>
      <c r="BZ2798" s="35"/>
      <c r="CA2798" s="35"/>
      <c r="CB2798" s="35"/>
      <c r="CC2798" s="35"/>
      <c r="CD2798" s="35"/>
      <c r="CE2798" s="35"/>
      <c r="CF2798" s="35"/>
      <c r="CG2798" s="35"/>
      <c r="CH2798" s="35"/>
    </row>
    <row r="2799" spans="1:86" ht="15.6" x14ac:dyDescent="0.3">
      <c r="A2799" s="35"/>
      <c r="B2799" s="86"/>
      <c r="C2799" s="35"/>
      <c r="D2799" s="35"/>
      <c r="E2799" s="35"/>
      <c r="F2799" s="35"/>
      <c r="G2799" s="35"/>
      <c r="H2799" s="35"/>
      <c r="I2799" s="35"/>
      <c r="J2799" s="35"/>
      <c r="K2799" s="35"/>
      <c r="L2799" s="35"/>
      <c r="M2799" s="35"/>
      <c r="N2799" s="35"/>
      <c r="O2799" s="35"/>
      <c r="P2799" s="35"/>
      <c r="Q2799" s="35"/>
      <c r="R2799" s="35"/>
      <c r="S2799" s="35"/>
      <c r="T2799" s="17">
        <f t="shared" si="6217"/>
        <v>48815</v>
      </c>
      <c r="U2799" s="216">
        <f t="shared" si="6210"/>
        <v>3</v>
      </c>
      <c r="V2799" s="216">
        <f t="shared" si="6217"/>
        <v>2794</v>
      </c>
      <c r="W2799" s="16">
        <f t="shared" si="6224"/>
        <v>7.6547945205479451</v>
      </c>
      <c r="X2799" s="16" t="e">
        <f>IF(Template!$F$7="Linear interpolation",LinInterp($I$5:$I$22,$G$5:$G$22,W2799),CubicSpline($I$5:$I$22,$G$5:$G$22,W2799))</f>
        <v>#VALUE!</v>
      </c>
      <c r="Y2799" s="221" t="e">
        <f t="shared" si="6211"/>
        <v>#VALUE!</v>
      </c>
      <c r="Z2799" s="221" t="e">
        <f>Y2799/PRODUCT($AA$6:AA2798)</f>
        <v>#VALUE!</v>
      </c>
      <c r="AA2799" s="16" t="e">
        <f t="shared" si="6218"/>
        <v>#VALUE!</v>
      </c>
      <c r="AB2799" s="10" t="e">
        <f t="shared" si="6219"/>
        <v>#VALUE!</v>
      </c>
      <c r="AC2799" s="90">
        <f t="shared" si="6212"/>
        <v>2799</v>
      </c>
      <c r="AD2799" s="17">
        <f t="shared" si="6220"/>
        <v>48792</v>
      </c>
      <c r="AE2799" s="16" t="e">
        <f t="shared" si="6213"/>
        <v>#VALUE!</v>
      </c>
      <c r="AF2799" s="10">
        <f ca="1">IFERROR(AVERAGE(INDIRECT("AE"&amp;AC2799-Template!$F$10+1):INDIRECT("AE"&amp;AC2799)),0)</f>
        <v>0</v>
      </c>
      <c r="AG2799" s="35"/>
      <c r="AH2799" s="86"/>
      <c r="AI2799" s="35"/>
      <c r="AJ2799" s="35"/>
      <c r="AK2799" s="35"/>
      <c r="AL2799" s="35"/>
      <c r="AM2799" s="35"/>
      <c r="AN2799" s="35"/>
      <c r="AO2799" s="35"/>
      <c r="AP2799" s="35"/>
      <c r="AQ2799" s="35"/>
      <c r="AR2799" s="35"/>
      <c r="AS2799" s="35"/>
      <c r="AT2799" s="35"/>
      <c r="AU2799" s="35"/>
      <c r="AV2799" s="35"/>
      <c r="AW2799" s="35"/>
      <c r="AX2799" s="35"/>
      <c r="AY2799" s="35"/>
      <c r="AZ2799" s="17">
        <f t="shared" ref="AZ2799" si="6307">AZ2798+1</f>
        <v>48815</v>
      </c>
      <c r="BA2799" s="216">
        <f t="shared" si="6236"/>
        <v>3</v>
      </c>
      <c r="BB2799" s="216">
        <f t="shared" ref="BB2799" si="6308">BB2798+1</f>
        <v>2794</v>
      </c>
      <c r="BC2799" s="16">
        <f t="shared" si="6238"/>
        <v>7.6547945205479451</v>
      </c>
      <c r="BD2799" s="16">
        <f>IF(Template!$F$7="Linear interpolation",LinInterp($AO$5:$AO$18,$AM$5:$AM$18,BC2799),CubicSpline($AO$5:$AO$18,$AM$5:$AM$18,BC2799))</f>
        <v>14.149332999414311</v>
      </c>
      <c r="BE2799" s="221">
        <f t="shared" si="6173"/>
        <v>2.7538919728871192</v>
      </c>
      <c r="BF2799" s="221">
        <f>BE2799/PRODUCT($BG$6:BG2798)</f>
        <v>1.0003629725168564</v>
      </c>
      <c r="BG2799" s="16">
        <f t="shared" si="6239"/>
        <v>1.0003629725168564</v>
      </c>
      <c r="BH2799" s="10">
        <f t="shared" si="6240"/>
        <v>13.248496865256865</v>
      </c>
      <c r="BI2799" s="90"/>
      <c r="BJ2799" s="17">
        <f t="shared" si="6223"/>
        <v>48792</v>
      </c>
      <c r="BK2799" s="16">
        <f t="shared" si="6216"/>
        <v>13.246857763910214</v>
      </c>
      <c r="BL2799" s="10">
        <f ca="1">IFERROR(AVERAGE(INDIRECT("BK"&amp;AC2799-Template!$F$10+1):INDIRECT("BK"&amp;AC2799)),0)</f>
        <v>13.244985884481849</v>
      </c>
      <c r="BM2799" s="35"/>
      <c r="BN2799" s="86"/>
      <c r="BO2799" s="35"/>
      <c r="BP2799" s="35"/>
      <c r="BQ2799" s="35"/>
      <c r="BR2799" s="35"/>
      <c r="BS2799" s="35"/>
      <c r="BT2799" s="35"/>
      <c r="BU2799" s="35"/>
      <c r="BV2799" s="35"/>
      <c r="BW2799" s="35"/>
      <c r="BX2799" s="35"/>
      <c r="BY2799" s="35"/>
      <c r="BZ2799" s="35"/>
      <c r="CA2799" s="35"/>
      <c r="CB2799" s="35"/>
      <c r="CC2799" s="35"/>
      <c r="CD2799" s="35"/>
      <c r="CE2799" s="35"/>
      <c r="CF2799" s="35"/>
      <c r="CG2799" s="35"/>
      <c r="CH2799" s="35"/>
    </row>
    <row r="2800" spans="1:86" ht="15.6" x14ac:dyDescent="0.3">
      <c r="A2800" s="35"/>
      <c r="B2800" s="86"/>
      <c r="C2800" s="35"/>
      <c r="D2800" s="35"/>
      <c r="E2800" s="35"/>
      <c r="F2800" s="35"/>
      <c r="G2800" s="35"/>
      <c r="H2800" s="35"/>
      <c r="I2800" s="35"/>
      <c r="J2800" s="35"/>
      <c r="K2800" s="35"/>
      <c r="L2800" s="35"/>
      <c r="M2800" s="35"/>
      <c r="N2800" s="35"/>
      <c r="O2800" s="35"/>
      <c r="P2800" s="35"/>
      <c r="Q2800" s="35"/>
      <c r="R2800" s="35"/>
      <c r="S2800" s="35"/>
      <c r="T2800" s="17">
        <f t="shared" si="6217"/>
        <v>48816</v>
      </c>
      <c r="U2800" s="216">
        <f t="shared" si="6210"/>
        <v>4</v>
      </c>
      <c r="V2800" s="216">
        <f t="shared" si="6217"/>
        <v>2795</v>
      </c>
      <c r="W2800" s="16">
        <f t="shared" si="6224"/>
        <v>7.6575342465753424</v>
      </c>
      <c r="X2800" s="16" t="e">
        <f>IF(Template!$F$7="Linear interpolation",LinInterp($I$5:$I$22,$G$5:$G$22,W2800),CubicSpline($I$5:$I$22,$G$5:$G$22,W2800))</f>
        <v>#VALUE!</v>
      </c>
      <c r="Y2800" s="221" t="e">
        <f t="shared" si="6211"/>
        <v>#VALUE!</v>
      </c>
      <c r="Z2800" s="221" t="e">
        <f>Y2800/PRODUCT($AA$6:AA2799)</f>
        <v>#VALUE!</v>
      </c>
      <c r="AA2800" s="16" t="e">
        <f t="shared" si="6218"/>
        <v>#VALUE!</v>
      </c>
      <c r="AB2800" s="10" t="e">
        <f t="shared" si="6219"/>
        <v>#VALUE!</v>
      </c>
      <c r="AC2800" s="90">
        <f t="shared" si="6212"/>
        <v>2800</v>
      </c>
      <c r="AD2800" s="17">
        <f t="shared" si="6220"/>
        <v>48793</v>
      </c>
      <c r="AE2800" s="16" t="e">
        <f t="shared" si="6213"/>
        <v>#VALUE!</v>
      </c>
      <c r="AF2800" s="10">
        <f ca="1">IFERROR(AVERAGE(INDIRECT("AE"&amp;AC2800-Template!$F$10+1):INDIRECT("AE"&amp;AC2800)),0)</f>
        <v>0</v>
      </c>
      <c r="AG2800" s="35"/>
      <c r="AH2800" s="86"/>
      <c r="AI2800" s="35"/>
      <c r="AJ2800" s="35"/>
      <c r="AK2800" s="35"/>
      <c r="AL2800" s="35"/>
      <c r="AM2800" s="35"/>
      <c r="AN2800" s="35"/>
      <c r="AO2800" s="35"/>
      <c r="AP2800" s="35"/>
      <c r="AQ2800" s="35"/>
      <c r="AR2800" s="35"/>
      <c r="AS2800" s="35"/>
      <c r="AT2800" s="35"/>
      <c r="AU2800" s="35"/>
      <c r="AV2800" s="35"/>
      <c r="AW2800" s="35"/>
      <c r="AX2800" s="35"/>
      <c r="AY2800" s="35"/>
      <c r="AZ2800" s="17">
        <f t="shared" ref="AZ2800" si="6309">AZ2799+1</f>
        <v>48816</v>
      </c>
      <c r="BA2800" s="216">
        <f t="shared" si="6236"/>
        <v>4</v>
      </c>
      <c r="BB2800" s="216">
        <f t="shared" ref="BB2800" si="6310">BB2799+1</f>
        <v>2795</v>
      </c>
      <c r="BC2800" s="16">
        <f t="shared" si="6238"/>
        <v>7.6575342465753424</v>
      </c>
      <c r="BD2800" s="16">
        <f>IF(Template!$F$7="Linear interpolation",LinInterp($AO$5:$AO$18,$AM$5:$AM$18,BC2800),CubicSpline($AO$5:$AO$18,$AM$5:$AM$18,BC2800))</f>
        <v>14.149338075449188</v>
      </c>
      <c r="BE2800" s="221">
        <f t="shared" si="6173"/>
        <v>2.7548915652906629</v>
      </c>
      <c r="BF2800" s="221">
        <f>BE2800/PRODUCT($BG$6:BG2799)</f>
        <v>1.0003629744424924</v>
      </c>
      <c r="BG2800" s="16">
        <f t="shared" si="6239"/>
        <v>1.0003629744424924</v>
      </c>
      <c r="BH2800" s="10">
        <f t="shared" si="6240"/>
        <v>13.248567150974333</v>
      </c>
      <c r="BI2800" s="90"/>
      <c r="BJ2800" s="17">
        <f t="shared" si="6223"/>
        <v>48793</v>
      </c>
      <c r="BK2800" s="16">
        <f t="shared" si="6216"/>
        <v>13.246654586930307</v>
      </c>
      <c r="BL2800" s="10">
        <f ca="1">IFERROR(AVERAGE(INDIRECT("BK"&amp;AC2800-Template!$F$10+1):INDIRECT("BK"&amp;AC2800)),0)</f>
        <v>13.245107956633126</v>
      </c>
      <c r="BM2800" s="35"/>
      <c r="BN2800" s="86"/>
      <c r="BO2800" s="35"/>
      <c r="BP2800" s="35"/>
      <c r="BQ2800" s="35"/>
      <c r="BR2800" s="35"/>
      <c r="BS2800" s="35"/>
      <c r="BT2800" s="35"/>
      <c r="BU2800" s="35"/>
      <c r="BV2800" s="35"/>
      <c r="BW2800" s="35"/>
      <c r="BX2800" s="35"/>
      <c r="BY2800" s="35"/>
      <c r="BZ2800" s="35"/>
      <c r="CA2800" s="35"/>
      <c r="CB2800" s="35"/>
      <c r="CC2800" s="35"/>
      <c r="CD2800" s="35"/>
      <c r="CE2800" s="35"/>
      <c r="CF2800" s="35"/>
      <c r="CG2800" s="35"/>
      <c r="CH2800" s="35"/>
    </row>
    <row r="2801" spans="1:86" ht="15.6" x14ac:dyDescent="0.3">
      <c r="A2801" s="35"/>
      <c r="B2801" s="86"/>
      <c r="C2801" s="35"/>
      <c r="D2801" s="35"/>
      <c r="E2801" s="35"/>
      <c r="F2801" s="35"/>
      <c r="G2801" s="35"/>
      <c r="H2801" s="35"/>
      <c r="I2801" s="35"/>
      <c r="J2801" s="35"/>
      <c r="K2801" s="35"/>
      <c r="L2801" s="35"/>
      <c r="M2801" s="35"/>
      <c r="N2801" s="35"/>
      <c r="O2801" s="35"/>
      <c r="P2801" s="35"/>
      <c r="Q2801" s="35"/>
      <c r="R2801" s="35"/>
      <c r="S2801" s="35"/>
      <c r="T2801" s="17">
        <f t="shared" si="6217"/>
        <v>48817</v>
      </c>
      <c r="U2801" s="216">
        <f t="shared" si="6210"/>
        <v>5</v>
      </c>
      <c r="V2801" s="216">
        <f t="shared" si="6217"/>
        <v>2796</v>
      </c>
      <c r="W2801" s="16">
        <f t="shared" si="6224"/>
        <v>7.6602739726027398</v>
      </c>
      <c r="X2801" s="16" t="e">
        <f>IF(Template!$F$7="Linear interpolation",LinInterp($I$5:$I$22,$G$5:$G$22,W2801),CubicSpline($I$5:$I$22,$G$5:$G$22,W2801))</f>
        <v>#VALUE!</v>
      </c>
      <c r="Y2801" s="221" t="e">
        <f t="shared" si="6211"/>
        <v>#VALUE!</v>
      </c>
      <c r="Z2801" s="221" t="e">
        <f>Y2801/PRODUCT($AA$6:AA2800)</f>
        <v>#VALUE!</v>
      </c>
      <c r="AA2801" s="16" t="e">
        <f t="shared" si="6218"/>
        <v>#VALUE!</v>
      </c>
      <c r="AB2801" s="10" t="e">
        <f t="shared" si="6219"/>
        <v>#VALUE!</v>
      </c>
      <c r="AC2801" s="90">
        <f t="shared" si="6212"/>
        <v>2801</v>
      </c>
      <c r="AD2801" s="17">
        <f t="shared" si="6220"/>
        <v>48794</v>
      </c>
      <c r="AE2801" s="16" t="e">
        <f t="shared" si="6213"/>
        <v>#VALUE!</v>
      </c>
      <c r="AF2801" s="10">
        <f ca="1">IFERROR(AVERAGE(INDIRECT("AE"&amp;AC2801-Template!$F$10+1):INDIRECT("AE"&amp;AC2801)),0)</f>
        <v>0</v>
      </c>
      <c r="AG2801" s="35"/>
      <c r="AH2801" s="86"/>
      <c r="AI2801" s="35"/>
      <c r="AJ2801" s="35"/>
      <c r="AK2801" s="35"/>
      <c r="AL2801" s="35"/>
      <c r="AM2801" s="35"/>
      <c r="AN2801" s="35"/>
      <c r="AO2801" s="35"/>
      <c r="AP2801" s="35"/>
      <c r="AQ2801" s="35"/>
      <c r="AR2801" s="35"/>
      <c r="AS2801" s="35"/>
      <c r="AT2801" s="35"/>
      <c r="AU2801" s="35"/>
      <c r="AV2801" s="35"/>
      <c r="AW2801" s="35"/>
      <c r="AX2801" s="35"/>
      <c r="AY2801" s="35"/>
      <c r="AZ2801" s="17">
        <f t="shared" ref="AZ2801" si="6311">AZ2800+1</f>
        <v>48817</v>
      </c>
      <c r="BA2801" s="216">
        <f t="shared" si="6236"/>
        <v>5</v>
      </c>
      <c r="BB2801" s="216">
        <f t="shared" ref="BB2801" si="6312">BB2800+1</f>
        <v>2796</v>
      </c>
      <c r="BC2801" s="16">
        <f t="shared" si="6238"/>
        <v>7.6602739726027398</v>
      </c>
      <c r="BD2801" s="16">
        <f>IF(Template!$F$7="Linear interpolation",LinInterp($AO$5:$AO$18,$AM$5:$AM$18,BC2801),CubicSpline($AO$5:$AO$18,$AM$5:$AM$18,BC2801))</f>
        <v>14.149343176054492</v>
      </c>
      <c r="BE2801" s="221">
        <f t="shared" si="6173"/>
        <v>2.7558915257362497</v>
      </c>
      <c r="BF2801" s="221">
        <f>BE2801/PRODUCT($BG$6:BG2800)</f>
        <v>1.000362976335688</v>
      </c>
      <c r="BG2801" s="16">
        <f t="shared" si="6239"/>
        <v>1.000362976335688</v>
      </c>
      <c r="BH2801" s="10">
        <f t="shared" si="6240"/>
        <v>13.248636252613743</v>
      </c>
      <c r="BI2801" s="90"/>
      <c r="BJ2801" s="17">
        <f t="shared" si="6223"/>
        <v>48794</v>
      </c>
      <c r="BK2801" s="16">
        <f t="shared" si="6216"/>
        <v>13.246750473352442</v>
      </c>
      <c r="BL2801" s="10">
        <f ca="1">IFERROR(AVERAGE(INDIRECT("BK"&amp;AC2801-Template!$F$10+1):INDIRECT("BK"&amp;AC2801)),0)</f>
        <v>13.245207054369603</v>
      </c>
      <c r="BM2801" s="35"/>
      <c r="BN2801" s="86"/>
      <c r="BO2801" s="35"/>
      <c r="BP2801" s="35"/>
      <c r="BQ2801" s="35"/>
      <c r="BR2801" s="35"/>
      <c r="BS2801" s="35"/>
      <c r="BT2801" s="35"/>
      <c r="BU2801" s="35"/>
      <c r="BV2801" s="35"/>
      <c r="BW2801" s="35"/>
      <c r="BX2801" s="35"/>
      <c r="BY2801" s="35"/>
      <c r="BZ2801" s="35"/>
      <c r="CA2801" s="35"/>
      <c r="CB2801" s="35"/>
      <c r="CC2801" s="35"/>
      <c r="CD2801" s="35"/>
      <c r="CE2801" s="35"/>
      <c r="CF2801" s="35"/>
      <c r="CG2801" s="35"/>
      <c r="CH2801" s="35"/>
    </row>
    <row r="2802" spans="1:86" ht="15.6" x14ac:dyDescent="0.3">
      <c r="A2802" s="35"/>
      <c r="B2802" s="86"/>
      <c r="C2802" s="35"/>
      <c r="D2802" s="35"/>
      <c r="E2802" s="35"/>
      <c r="F2802" s="35"/>
      <c r="G2802" s="35"/>
      <c r="H2802" s="35"/>
      <c r="I2802" s="35"/>
      <c r="J2802" s="35"/>
      <c r="K2802" s="35"/>
      <c r="L2802" s="35"/>
      <c r="M2802" s="35"/>
      <c r="N2802" s="35"/>
      <c r="O2802" s="35"/>
      <c r="P2802" s="35"/>
      <c r="Q2802" s="35"/>
      <c r="R2802" s="35"/>
      <c r="S2802" s="35"/>
      <c r="T2802" s="17">
        <f t="shared" si="6217"/>
        <v>48818</v>
      </c>
      <c r="U2802" s="216">
        <f t="shared" si="6210"/>
        <v>6</v>
      </c>
      <c r="V2802" s="216">
        <f t="shared" si="6217"/>
        <v>2797</v>
      </c>
      <c r="W2802" s="16">
        <f t="shared" si="6224"/>
        <v>7.6630136986301371</v>
      </c>
      <c r="X2802" s="16" t="e">
        <f>IF(Template!$F$7="Linear interpolation",LinInterp($I$5:$I$22,$G$5:$G$22,W2802),CubicSpline($I$5:$I$22,$G$5:$G$22,W2802))</f>
        <v>#VALUE!</v>
      </c>
      <c r="Y2802" s="221" t="e">
        <f t="shared" si="6211"/>
        <v>#VALUE!</v>
      </c>
      <c r="Z2802" s="221" t="e">
        <f>Y2802/PRODUCT($AA$6:AA2801)</f>
        <v>#VALUE!</v>
      </c>
      <c r="AA2802" s="16" t="e">
        <f t="shared" si="6218"/>
        <v>#VALUE!</v>
      </c>
      <c r="AB2802" s="10" t="e">
        <f t="shared" si="6219"/>
        <v>#VALUE!</v>
      </c>
      <c r="AC2802" s="90">
        <f t="shared" si="6212"/>
        <v>2802</v>
      </c>
      <c r="AD2802" s="17">
        <f t="shared" si="6220"/>
        <v>48795</v>
      </c>
      <c r="AE2802" s="16" t="e">
        <f t="shared" si="6213"/>
        <v>#VALUE!</v>
      </c>
      <c r="AF2802" s="10">
        <f ca="1">IFERROR(AVERAGE(INDIRECT("AE"&amp;AC2802-Template!$F$10+1):INDIRECT("AE"&amp;AC2802)),0)</f>
        <v>0</v>
      </c>
      <c r="AG2802" s="35"/>
      <c r="AH2802" s="86"/>
      <c r="AI2802" s="35"/>
      <c r="AJ2802" s="35"/>
      <c r="AK2802" s="35"/>
      <c r="AL2802" s="35"/>
      <c r="AM2802" s="35"/>
      <c r="AN2802" s="35"/>
      <c r="AO2802" s="35"/>
      <c r="AP2802" s="35"/>
      <c r="AQ2802" s="35"/>
      <c r="AR2802" s="35"/>
      <c r="AS2802" s="35"/>
      <c r="AT2802" s="35"/>
      <c r="AU2802" s="35"/>
      <c r="AV2802" s="35"/>
      <c r="AW2802" s="35"/>
      <c r="AX2802" s="35"/>
      <c r="AY2802" s="35"/>
      <c r="AZ2802" s="17">
        <f t="shared" ref="AZ2802" si="6313">AZ2801+1</f>
        <v>48818</v>
      </c>
      <c r="BA2802" s="216">
        <f t="shared" si="6236"/>
        <v>6</v>
      </c>
      <c r="BB2802" s="216">
        <f t="shared" ref="BB2802" si="6314">BB2801+1</f>
        <v>2797</v>
      </c>
      <c r="BC2802" s="16">
        <f t="shared" si="6238"/>
        <v>7.6630136986301371</v>
      </c>
      <c r="BD2802" s="16">
        <f>IF(Template!$F$7="Linear interpolation",LinInterp($AO$5:$AO$18,$AM$5:$AM$18,BC2802),CubicSpline($AO$5:$AO$18,$AM$5:$AM$18,BC2802))</f>
        <v>14.149348300720014</v>
      </c>
      <c r="BE2802" s="221">
        <f t="shared" si="6173"/>
        <v>2.7568918542716965</v>
      </c>
      <c r="BF2802" s="221">
        <f>BE2802/PRODUCT($BG$6:BG2801)</f>
        <v>1.0003629781963856</v>
      </c>
      <c r="BG2802" s="16">
        <f t="shared" si="6239"/>
        <v>1.000362976335688</v>
      </c>
      <c r="BH2802" s="10">
        <f t="shared" si="6240"/>
        <v>13.248636252613743</v>
      </c>
      <c r="BI2802" s="90"/>
      <c r="BJ2802" s="17">
        <f t="shared" si="6223"/>
        <v>48795</v>
      </c>
      <c r="BK2802" s="16">
        <f t="shared" si="6216"/>
        <v>13.246845214922921</v>
      </c>
      <c r="BL2802" s="10">
        <f ca="1">IFERROR(AVERAGE(INDIRECT("BK"&amp;AC2802-Template!$F$10+1):INDIRECT("BK"&amp;AC2802)),0)</f>
        <v>13.245318154752022</v>
      </c>
      <c r="BM2802" s="35"/>
      <c r="BN2802" s="86"/>
      <c r="BO2802" s="35"/>
      <c r="BP2802" s="35"/>
      <c r="BQ2802" s="35"/>
      <c r="BR2802" s="35"/>
      <c r="BS2802" s="35"/>
      <c r="BT2802" s="35"/>
      <c r="BU2802" s="35"/>
      <c r="BV2802" s="35"/>
      <c r="BW2802" s="35"/>
      <c r="BX2802" s="35"/>
      <c r="BY2802" s="35"/>
      <c r="BZ2802" s="35"/>
      <c r="CA2802" s="35"/>
      <c r="CB2802" s="35"/>
      <c r="CC2802" s="35"/>
      <c r="CD2802" s="35"/>
      <c r="CE2802" s="35"/>
      <c r="CF2802" s="35"/>
      <c r="CG2802" s="35"/>
      <c r="CH2802" s="35"/>
    </row>
    <row r="2803" spans="1:86" ht="15.6" x14ac:dyDescent="0.3">
      <c r="A2803" s="35"/>
      <c r="B2803" s="86"/>
      <c r="C2803" s="35"/>
      <c r="D2803" s="35"/>
      <c r="E2803" s="35"/>
      <c r="F2803" s="35"/>
      <c r="G2803" s="35"/>
      <c r="H2803" s="35"/>
      <c r="I2803" s="35"/>
      <c r="J2803" s="35"/>
      <c r="K2803" s="35"/>
      <c r="L2803" s="35"/>
      <c r="M2803" s="35"/>
      <c r="N2803" s="35"/>
      <c r="O2803" s="35"/>
      <c r="P2803" s="35"/>
      <c r="Q2803" s="35"/>
      <c r="R2803" s="35"/>
      <c r="S2803" s="35"/>
      <c r="T2803" s="17">
        <f t="shared" si="6217"/>
        <v>48819</v>
      </c>
      <c r="U2803" s="216">
        <f t="shared" si="6210"/>
        <v>7</v>
      </c>
      <c r="V2803" s="216">
        <f t="shared" si="6217"/>
        <v>2798</v>
      </c>
      <c r="W2803" s="16">
        <f t="shared" si="6224"/>
        <v>7.6657534246575345</v>
      </c>
      <c r="X2803" s="16" t="e">
        <f>IF(Template!$F$7="Linear interpolation",LinInterp($I$5:$I$22,$G$5:$G$22,W2803),CubicSpline($I$5:$I$22,$G$5:$G$22,W2803))</f>
        <v>#VALUE!</v>
      </c>
      <c r="Y2803" s="221" t="e">
        <f t="shared" si="6211"/>
        <v>#VALUE!</v>
      </c>
      <c r="Z2803" s="221" t="e">
        <f>Y2803/PRODUCT($AA$6:AA2802)</f>
        <v>#VALUE!</v>
      </c>
      <c r="AA2803" s="16" t="e">
        <f t="shared" si="6218"/>
        <v>#VALUE!</v>
      </c>
      <c r="AB2803" s="10" t="e">
        <f t="shared" si="6219"/>
        <v>#VALUE!</v>
      </c>
      <c r="AC2803" s="90">
        <f t="shared" si="6212"/>
        <v>2803</v>
      </c>
      <c r="AD2803" s="17">
        <f t="shared" si="6220"/>
        <v>48796</v>
      </c>
      <c r="AE2803" s="16" t="e">
        <f t="shared" si="6213"/>
        <v>#VALUE!</v>
      </c>
      <c r="AF2803" s="10">
        <f ca="1">IFERROR(AVERAGE(INDIRECT("AE"&amp;AC2803-Template!$F$10+1):INDIRECT("AE"&amp;AC2803)),0)</f>
        <v>0</v>
      </c>
      <c r="AG2803" s="35"/>
      <c r="AH2803" s="86"/>
      <c r="AI2803" s="35"/>
      <c r="AJ2803" s="35"/>
      <c r="AK2803" s="35"/>
      <c r="AL2803" s="35"/>
      <c r="AM2803" s="35"/>
      <c r="AN2803" s="35"/>
      <c r="AO2803" s="35"/>
      <c r="AP2803" s="35"/>
      <c r="AQ2803" s="35"/>
      <c r="AR2803" s="35"/>
      <c r="AS2803" s="35"/>
      <c r="AT2803" s="35"/>
      <c r="AU2803" s="35"/>
      <c r="AV2803" s="35"/>
      <c r="AW2803" s="35"/>
      <c r="AX2803" s="35"/>
      <c r="AY2803" s="35"/>
      <c r="AZ2803" s="17">
        <f t="shared" ref="AZ2803" si="6315">AZ2802+1</f>
        <v>48819</v>
      </c>
      <c r="BA2803" s="216">
        <f t="shared" si="6236"/>
        <v>7</v>
      </c>
      <c r="BB2803" s="216">
        <f t="shared" ref="BB2803" si="6316">BB2802+1</f>
        <v>2798</v>
      </c>
      <c r="BC2803" s="16">
        <f t="shared" si="6238"/>
        <v>7.6657534246575345</v>
      </c>
      <c r="BD2803" s="16">
        <f>IF(Template!$F$7="Linear interpolation",LinInterp($AO$5:$AO$18,$AM$5:$AM$18,BC2803),CubicSpline($AO$5:$AO$18,$AM$5:$AM$18,BC2803))</f>
        <v>14.14935344893555</v>
      </c>
      <c r="BE2803" s="221">
        <f t="shared" ref="BE2803:BE2866" si="6317">(1+(BD2803/100))^BC2803</f>
        <v>2.757892550944625</v>
      </c>
      <c r="BF2803" s="221">
        <f>BE2803/PRODUCT($BG$6:BG2802)</f>
        <v>1.0003629818852415</v>
      </c>
      <c r="BG2803" s="16">
        <f t="shared" si="6239"/>
        <v>1.000362976335688</v>
      </c>
      <c r="BH2803" s="10">
        <f t="shared" si="6240"/>
        <v>13.248636252613743</v>
      </c>
      <c r="BI2803" s="90"/>
      <c r="BJ2803" s="17">
        <f t="shared" si="6223"/>
        <v>48796</v>
      </c>
      <c r="BK2803" s="16">
        <f t="shared" si="6216"/>
        <v>13.24693880978578</v>
      </c>
      <c r="BL2803" s="10">
        <f ca="1">IFERROR(AVERAGE(INDIRECT("BK"&amp;AC2803-Template!$F$10+1):INDIRECT("BK"&amp;AC2803)),0)</f>
        <v>13.245428134390272</v>
      </c>
      <c r="BM2803" s="35"/>
      <c r="BN2803" s="86"/>
      <c r="BO2803" s="35"/>
      <c r="BP2803" s="35"/>
      <c r="BQ2803" s="35"/>
      <c r="BR2803" s="35"/>
      <c r="BS2803" s="35"/>
      <c r="BT2803" s="35"/>
      <c r="BU2803" s="35"/>
      <c r="BV2803" s="35"/>
      <c r="BW2803" s="35"/>
      <c r="BX2803" s="35"/>
      <c r="BY2803" s="35"/>
      <c r="BZ2803" s="35"/>
      <c r="CA2803" s="35"/>
      <c r="CB2803" s="35"/>
      <c r="CC2803" s="35"/>
      <c r="CD2803" s="35"/>
      <c r="CE2803" s="35"/>
      <c r="CF2803" s="35"/>
      <c r="CG2803" s="35"/>
      <c r="CH2803" s="35"/>
    </row>
    <row r="2804" spans="1:86" ht="15.6" x14ac:dyDescent="0.3">
      <c r="A2804" s="35"/>
      <c r="B2804" s="86"/>
      <c r="C2804" s="35"/>
      <c r="D2804" s="35"/>
      <c r="E2804" s="35"/>
      <c r="F2804" s="35"/>
      <c r="G2804" s="35"/>
      <c r="H2804" s="35"/>
      <c r="I2804" s="35"/>
      <c r="J2804" s="35"/>
      <c r="K2804" s="35"/>
      <c r="L2804" s="35"/>
      <c r="M2804" s="35"/>
      <c r="N2804" s="35"/>
      <c r="O2804" s="35"/>
      <c r="P2804" s="35"/>
      <c r="Q2804" s="35"/>
      <c r="R2804" s="35"/>
      <c r="S2804" s="35"/>
      <c r="T2804" s="17">
        <f t="shared" si="6217"/>
        <v>48820</v>
      </c>
      <c r="U2804" s="216">
        <f t="shared" si="6210"/>
        <v>1</v>
      </c>
      <c r="V2804" s="216">
        <f t="shared" si="6217"/>
        <v>2799</v>
      </c>
      <c r="W2804" s="16">
        <f t="shared" si="6224"/>
        <v>7.6684931506849319</v>
      </c>
      <c r="X2804" s="16" t="e">
        <f>IF(Template!$F$7="Linear interpolation",LinInterp($I$5:$I$22,$G$5:$G$22,W2804),CubicSpline($I$5:$I$22,$G$5:$G$22,W2804))</f>
        <v>#VALUE!</v>
      </c>
      <c r="Y2804" s="221" t="e">
        <f t="shared" si="6211"/>
        <v>#VALUE!</v>
      </c>
      <c r="Z2804" s="221" t="e">
        <f>Y2804/PRODUCT($AA$6:AA2803)</f>
        <v>#VALUE!</v>
      </c>
      <c r="AA2804" s="16" t="e">
        <f t="shared" si="6218"/>
        <v>#VALUE!</v>
      </c>
      <c r="AB2804" s="10" t="e">
        <f t="shared" si="6219"/>
        <v>#VALUE!</v>
      </c>
      <c r="AC2804" s="90">
        <f t="shared" si="6212"/>
        <v>2804</v>
      </c>
      <c r="AD2804" s="17">
        <f t="shared" si="6220"/>
        <v>48797</v>
      </c>
      <c r="AE2804" s="16" t="e">
        <f t="shared" si="6213"/>
        <v>#VALUE!</v>
      </c>
      <c r="AF2804" s="10">
        <f ca="1">IFERROR(AVERAGE(INDIRECT("AE"&amp;AC2804-Template!$F$10+1):INDIRECT("AE"&amp;AC2804)),0)</f>
        <v>0</v>
      </c>
      <c r="AG2804" s="35"/>
      <c r="AH2804" s="86"/>
      <c r="AI2804" s="35"/>
      <c r="AJ2804" s="35"/>
      <c r="AK2804" s="35"/>
      <c r="AL2804" s="35"/>
      <c r="AM2804" s="35"/>
      <c r="AN2804" s="35"/>
      <c r="AO2804" s="35"/>
      <c r="AP2804" s="35"/>
      <c r="AQ2804" s="35"/>
      <c r="AR2804" s="35"/>
      <c r="AS2804" s="35"/>
      <c r="AT2804" s="35"/>
      <c r="AU2804" s="35"/>
      <c r="AV2804" s="35"/>
      <c r="AW2804" s="35"/>
      <c r="AX2804" s="35"/>
      <c r="AY2804" s="35"/>
      <c r="AZ2804" s="17">
        <f t="shared" ref="AZ2804" si="6318">AZ2803+1</f>
        <v>48820</v>
      </c>
      <c r="BA2804" s="216">
        <f t="shared" si="6236"/>
        <v>1</v>
      </c>
      <c r="BB2804" s="216">
        <f t="shared" ref="BB2804" si="6319">BB2803+1</f>
        <v>2799</v>
      </c>
      <c r="BC2804" s="16">
        <f t="shared" si="6238"/>
        <v>7.6684931506849319</v>
      </c>
      <c r="BD2804" s="16">
        <f>IF(Template!$F$7="Linear interpolation",LinInterp($AO$5:$AO$18,$AM$5:$AM$18,BC2804),CubicSpline($AO$5:$AO$18,$AM$5:$AM$18,BC2804))</f>
        <v>14.149358620190894</v>
      </c>
      <c r="BE2804" s="221">
        <f t="shared" si="6317"/>
        <v>2.7588936158024291</v>
      </c>
      <c r="BF2804" s="221">
        <f>BE2804/PRODUCT($BG$6:BG2803)</f>
        <v>1.0003629873696616</v>
      </c>
      <c r="BG2804" s="16">
        <f t="shared" si="6239"/>
        <v>1.0003629873696616</v>
      </c>
      <c r="BH2804" s="10">
        <f t="shared" si="6240"/>
        <v>13.249038992646955</v>
      </c>
      <c r="BI2804" s="90"/>
      <c r="BJ2804" s="17">
        <f t="shared" si="6223"/>
        <v>48797</v>
      </c>
      <c r="BK2804" s="16">
        <f t="shared" si="6216"/>
        <v>13.24693880978578</v>
      </c>
      <c r="BL2804" s="10">
        <f ca="1">IFERROR(AVERAGE(INDIRECT("BK"&amp;AC2804-Template!$F$10+1):INDIRECT("BK"&amp;AC2804)),0)</f>
        <v>13.245533909950458</v>
      </c>
      <c r="BM2804" s="35"/>
      <c r="BN2804" s="86"/>
      <c r="BO2804" s="35"/>
      <c r="BP2804" s="35"/>
      <c r="BQ2804" s="35"/>
      <c r="BR2804" s="35"/>
      <c r="BS2804" s="35"/>
      <c r="BT2804" s="35"/>
      <c r="BU2804" s="35"/>
      <c r="BV2804" s="35"/>
      <c r="BW2804" s="35"/>
      <c r="BX2804" s="35"/>
      <c r="BY2804" s="35"/>
      <c r="BZ2804" s="35"/>
      <c r="CA2804" s="35"/>
      <c r="CB2804" s="35"/>
      <c r="CC2804" s="35"/>
      <c r="CD2804" s="35"/>
      <c r="CE2804" s="35"/>
      <c r="CF2804" s="35"/>
      <c r="CG2804" s="35"/>
      <c r="CH2804" s="35"/>
    </row>
    <row r="2805" spans="1:86" ht="15.6" x14ac:dyDescent="0.3">
      <c r="A2805" s="35"/>
      <c r="B2805" s="86"/>
      <c r="C2805" s="35"/>
      <c r="D2805" s="35"/>
      <c r="E2805" s="35"/>
      <c r="F2805" s="35"/>
      <c r="G2805" s="35"/>
      <c r="H2805" s="35"/>
      <c r="I2805" s="35"/>
      <c r="J2805" s="35"/>
      <c r="K2805" s="35"/>
      <c r="L2805" s="35"/>
      <c r="M2805" s="35"/>
      <c r="N2805" s="35"/>
      <c r="O2805" s="35"/>
      <c r="P2805" s="35"/>
      <c r="Q2805" s="35"/>
      <c r="R2805" s="35"/>
      <c r="S2805" s="35"/>
      <c r="T2805" s="17">
        <f t="shared" si="6217"/>
        <v>48821</v>
      </c>
      <c r="U2805" s="216">
        <f t="shared" si="6210"/>
        <v>2</v>
      </c>
      <c r="V2805" s="216">
        <f t="shared" si="6217"/>
        <v>2800</v>
      </c>
      <c r="W2805" s="16">
        <f t="shared" si="6224"/>
        <v>7.6712328767123283</v>
      </c>
      <c r="X2805" s="16" t="e">
        <f>IF(Template!$F$7="Linear interpolation",LinInterp($I$5:$I$22,$G$5:$G$22,W2805),CubicSpline($I$5:$I$22,$G$5:$G$22,W2805))</f>
        <v>#VALUE!</v>
      </c>
      <c r="Y2805" s="221" t="e">
        <f t="shared" si="6211"/>
        <v>#VALUE!</v>
      </c>
      <c r="Z2805" s="221" t="e">
        <f>Y2805/PRODUCT($AA$6:AA2804)</f>
        <v>#VALUE!</v>
      </c>
      <c r="AA2805" s="16" t="e">
        <f t="shared" si="6218"/>
        <v>#VALUE!</v>
      </c>
      <c r="AB2805" s="10" t="e">
        <f t="shared" si="6219"/>
        <v>#VALUE!</v>
      </c>
      <c r="AC2805" s="90">
        <f t="shared" si="6212"/>
        <v>2805</v>
      </c>
      <c r="AD2805" s="17">
        <f t="shared" si="6220"/>
        <v>48798</v>
      </c>
      <c r="AE2805" s="16" t="e">
        <f t="shared" si="6213"/>
        <v>#VALUE!</v>
      </c>
      <c r="AF2805" s="10">
        <f ca="1">IFERROR(AVERAGE(INDIRECT("AE"&amp;AC2805-Template!$F$10+1):INDIRECT("AE"&amp;AC2805)),0)</f>
        <v>0</v>
      </c>
      <c r="AG2805" s="35"/>
      <c r="AH2805" s="86"/>
      <c r="AI2805" s="35"/>
      <c r="AJ2805" s="35"/>
      <c r="AK2805" s="35"/>
      <c r="AL2805" s="35"/>
      <c r="AM2805" s="35"/>
      <c r="AN2805" s="35"/>
      <c r="AO2805" s="35"/>
      <c r="AP2805" s="35"/>
      <c r="AQ2805" s="35"/>
      <c r="AR2805" s="35"/>
      <c r="AS2805" s="35"/>
      <c r="AT2805" s="35"/>
      <c r="AU2805" s="35"/>
      <c r="AV2805" s="35"/>
      <c r="AW2805" s="35"/>
      <c r="AX2805" s="35"/>
      <c r="AY2805" s="35"/>
      <c r="AZ2805" s="17">
        <f t="shared" ref="AZ2805" si="6320">AZ2804+1</f>
        <v>48821</v>
      </c>
      <c r="BA2805" s="216">
        <f t="shared" si="6236"/>
        <v>2</v>
      </c>
      <c r="BB2805" s="216">
        <f t="shared" ref="BB2805" si="6321">BB2804+1</f>
        <v>2800</v>
      </c>
      <c r="BC2805" s="16">
        <f t="shared" si="6238"/>
        <v>7.6712328767123283</v>
      </c>
      <c r="BD2805" s="16">
        <f>IF(Template!$F$7="Linear interpolation",LinInterp($AO$5:$AO$18,$AM$5:$AM$18,BC2805),CubicSpline($AO$5:$AO$18,$AM$5:$AM$18,BC2805))</f>
        <v>14.149363813975841</v>
      </c>
      <c r="BE2805" s="221">
        <f t="shared" si="6317"/>
        <v>2.7598950488923006</v>
      </c>
      <c r="BF2805" s="221">
        <f>BE2805/PRODUCT($BG$6:BG2804)</f>
        <v>1.0003629835830332</v>
      </c>
      <c r="BG2805" s="16">
        <f t="shared" si="6239"/>
        <v>1.0003629835830332</v>
      </c>
      <c r="BH2805" s="10">
        <f t="shared" si="6240"/>
        <v>13.248900780712392</v>
      </c>
      <c r="BI2805" s="90"/>
      <c r="BJ2805" s="17">
        <f t="shared" si="6223"/>
        <v>48798</v>
      </c>
      <c r="BK2805" s="16">
        <f t="shared" si="6216"/>
        <v>13.24693880978578</v>
      </c>
      <c r="BL2805" s="10">
        <f ca="1">IFERROR(AVERAGE(INDIRECT("BK"&amp;AC2805-Template!$F$10+1):INDIRECT("BK"&amp;AC2805)),0)</f>
        <v>13.245635517984992</v>
      </c>
      <c r="BM2805" s="35"/>
      <c r="BN2805" s="86"/>
      <c r="BO2805" s="35"/>
      <c r="BP2805" s="35"/>
      <c r="BQ2805" s="35"/>
      <c r="BR2805" s="35"/>
      <c r="BS2805" s="35"/>
      <c r="BT2805" s="35"/>
      <c r="BU2805" s="35"/>
      <c r="BV2805" s="35"/>
      <c r="BW2805" s="35"/>
      <c r="BX2805" s="35"/>
      <c r="BY2805" s="35"/>
      <c r="BZ2805" s="35"/>
      <c r="CA2805" s="35"/>
      <c r="CB2805" s="35"/>
      <c r="CC2805" s="35"/>
      <c r="CD2805" s="35"/>
      <c r="CE2805" s="35"/>
      <c r="CF2805" s="35"/>
      <c r="CG2805" s="35"/>
      <c r="CH2805" s="35"/>
    </row>
    <row r="2806" spans="1:86" ht="15.6" x14ac:dyDescent="0.3">
      <c r="A2806" s="35"/>
      <c r="B2806" s="86"/>
      <c r="C2806" s="35"/>
      <c r="D2806" s="35"/>
      <c r="E2806" s="35"/>
      <c r="F2806" s="35"/>
      <c r="G2806" s="35"/>
      <c r="H2806" s="35"/>
      <c r="I2806" s="35"/>
      <c r="J2806" s="35"/>
      <c r="K2806" s="35"/>
      <c r="L2806" s="35"/>
      <c r="M2806" s="35"/>
      <c r="N2806" s="35"/>
      <c r="O2806" s="35"/>
      <c r="P2806" s="35"/>
      <c r="Q2806" s="35"/>
      <c r="R2806" s="35"/>
      <c r="S2806" s="35"/>
      <c r="T2806" s="17">
        <f t="shared" si="6217"/>
        <v>48822</v>
      </c>
      <c r="U2806" s="216">
        <f t="shared" si="6210"/>
        <v>3</v>
      </c>
      <c r="V2806" s="216">
        <f t="shared" si="6217"/>
        <v>2801</v>
      </c>
      <c r="W2806" s="16">
        <f t="shared" si="6224"/>
        <v>7.6739726027397257</v>
      </c>
      <c r="X2806" s="16" t="e">
        <f>IF(Template!$F$7="Linear interpolation",LinInterp($I$5:$I$22,$G$5:$G$22,W2806),CubicSpline($I$5:$I$22,$G$5:$G$22,W2806))</f>
        <v>#VALUE!</v>
      </c>
      <c r="Y2806" s="221" t="e">
        <f t="shared" si="6211"/>
        <v>#VALUE!</v>
      </c>
      <c r="Z2806" s="221" t="e">
        <f>Y2806/PRODUCT($AA$6:AA2805)</f>
        <v>#VALUE!</v>
      </c>
      <c r="AA2806" s="16" t="e">
        <f t="shared" si="6218"/>
        <v>#VALUE!</v>
      </c>
      <c r="AB2806" s="10" t="e">
        <f t="shared" si="6219"/>
        <v>#VALUE!</v>
      </c>
      <c r="AC2806" s="90">
        <f t="shared" si="6212"/>
        <v>2806</v>
      </c>
      <c r="AD2806" s="17">
        <f t="shared" si="6220"/>
        <v>48799</v>
      </c>
      <c r="AE2806" s="16" t="e">
        <f t="shared" si="6213"/>
        <v>#VALUE!</v>
      </c>
      <c r="AF2806" s="10">
        <f ca="1">IFERROR(AVERAGE(INDIRECT("AE"&amp;AC2806-Template!$F$10+1):INDIRECT("AE"&amp;AC2806)),0)</f>
        <v>0</v>
      </c>
      <c r="AG2806" s="35"/>
      <c r="AH2806" s="86"/>
      <c r="AI2806" s="35"/>
      <c r="AJ2806" s="35"/>
      <c r="AK2806" s="35"/>
      <c r="AL2806" s="35"/>
      <c r="AM2806" s="35"/>
      <c r="AN2806" s="35"/>
      <c r="AO2806" s="35"/>
      <c r="AP2806" s="35"/>
      <c r="AQ2806" s="35"/>
      <c r="AR2806" s="35"/>
      <c r="AS2806" s="35"/>
      <c r="AT2806" s="35"/>
      <c r="AU2806" s="35"/>
      <c r="AV2806" s="35"/>
      <c r="AW2806" s="35"/>
      <c r="AX2806" s="35"/>
      <c r="AY2806" s="35"/>
      <c r="AZ2806" s="17">
        <f t="shared" ref="AZ2806" si="6322">AZ2805+1</f>
        <v>48822</v>
      </c>
      <c r="BA2806" s="216">
        <f t="shared" si="6236"/>
        <v>3</v>
      </c>
      <c r="BB2806" s="216">
        <f t="shared" ref="BB2806" si="6323">BB2805+1</f>
        <v>2801</v>
      </c>
      <c r="BC2806" s="16">
        <f t="shared" si="6238"/>
        <v>7.6739726027397257</v>
      </c>
      <c r="BD2806" s="16">
        <f>IF(Template!$F$7="Linear interpolation",LinInterp($AO$5:$AO$18,$AM$5:$AM$18,BC2806),CubicSpline($AO$5:$AO$18,$AM$5:$AM$18,BC2806))</f>
        <v>14.149369029780184</v>
      </c>
      <c r="BE2806" s="221">
        <f t="shared" si="6317"/>
        <v>2.7608968502612079</v>
      </c>
      <c r="BF2806" s="221">
        <f>BE2806/PRODUCT($BG$6:BG2805)</f>
        <v>1.0003629853132674</v>
      </c>
      <c r="BG2806" s="16">
        <f t="shared" si="6239"/>
        <v>1.0003629853132674</v>
      </c>
      <c r="BH2806" s="10">
        <f t="shared" si="6240"/>
        <v>13.248963934259894</v>
      </c>
      <c r="BI2806" s="90"/>
      <c r="BJ2806" s="17">
        <f t="shared" si="6223"/>
        <v>48799</v>
      </c>
      <c r="BK2806" s="16">
        <f t="shared" si="6216"/>
        <v>13.247488885360315</v>
      </c>
      <c r="BL2806" s="10">
        <f ca="1">IFERROR(AVERAGE(INDIRECT("BK"&amp;AC2806-Template!$F$10+1):INDIRECT("BK"&amp;AC2806)),0)</f>
        <v>13.24575546187201</v>
      </c>
      <c r="BM2806" s="35"/>
      <c r="BN2806" s="86"/>
      <c r="BO2806" s="35"/>
      <c r="BP2806" s="35"/>
      <c r="BQ2806" s="35"/>
      <c r="BR2806" s="35"/>
      <c r="BS2806" s="35"/>
      <c r="BT2806" s="35"/>
      <c r="BU2806" s="35"/>
      <c r="BV2806" s="35"/>
      <c r="BW2806" s="35"/>
      <c r="BX2806" s="35"/>
      <c r="BY2806" s="35"/>
      <c r="BZ2806" s="35"/>
      <c r="CA2806" s="35"/>
      <c r="CB2806" s="35"/>
      <c r="CC2806" s="35"/>
      <c r="CD2806" s="35"/>
      <c r="CE2806" s="35"/>
      <c r="CF2806" s="35"/>
      <c r="CG2806" s="35"/>
      <c r="CH2806" s="35"/>
    </row>
    <row r="2807" spans="1:86" ht="15.6" x14ac:dyDescent="0.3">
      <c r="A2807" s="35"/>
      <c r="B2807" s="86"/>
      <c r="C2807" s="35"/>
      <c r="D2807" s="35"/>
      <c r="E2807" s="35"/>
      <c r="F2807" s="35"/>
      <c r="G2807" s="35"/>
      <c r="H2807" s="35"/>
      <c r="I2807" s="35"/>
      <c r="J2807" s="35"/>
      <c r="K2807" s="35"/>
      <c r="L2807" s="35"/>
      <c r="M2807" s="35"/>
      <c r="N2807" s="35"/>
      <c r="O2807" s="35"/>
      <c r="P2807" s="35"/>
      <c r="Q2807" s="35"/>
      <c r="R2807" s="35"/>
      <c r="S2807" s="35"/>
      <c r="T2807" s="17">
        <f t="shared" si="6217"/>
        <v>48823</v>
      </c>
      <c r="U2807" s="216">
        <f t="shared" si="6210"/>
        <v>4</v>
      </c>
      <c r="V2807" s="216">
        <f t="shared" si="6217"/>
        <v>2802</v>
      </c>
      <c r="W2807" s="16">
        <f t="shared" si="6224"/>
        <v>7.6767123287671231</v>
      </c>
      <c r="X2807" s="16" t="e">
        <f>IF(Template!$F$7="Linear interpolation",LinInterp($I$5:$I$22,$G$5:$G$22,W2807),CubicSpline($I$5:$I$22,$G$5:$G$22,W2807))</f>
        <v>#VALUE!</v>
      </c>
      <c r="Y2807" s="221" t="e">
        <f t="shared" si="6211"/>
        <v>#VALUE!</v>
      </c>
      <c r="Z2807" s="221" t="e">
        <f>Y2807/PRODUCT($AA$6:AA2806)</f>
        <v>#VALUE!</v>
      </c>
      <c r="AA2807" s="16" t="e">
        <f t="shared" si="6218"/>
        <v>#VALUE!</v>
      </c>
      <c r="AB2807" s="10" t="e">
        <f t="shared" si="6219"/>
        <v>#VALUE!</v>
      </c>
      <c r="AC2807" s="90">
        <f t="shared" si="6212"/>
        <v>2807</v>
      </c>
      <c r="AD2807" s="17">
        <f t="shared" si="6220"/>
        <v>48800</v>
      </c>
      <c r="AE2807" s="16" t="e">
        <f t="shared" si="6213"/>
        <v>#VALUE!</v>
      </c>
      <c r="AF2807" s="10">
        <f ca="1">IFERROR(AVERAGE(INDIRECT("AE"&amp;AC2807-Template!$F$10+1):INDIRECT("AE"&amp;AC2807)),0)</f>
        <v>0</v>
      </c>
      <c r="AG2807" s="35"/>
      <c r="AH2807" s="86"/>
      <c r="AI2807" s="35"/>
      <c r="AJ2807" s="35"/>
      <c r="AK2807" s="35"/>
      <c r="AL2807" s="35"/>
      <c r="AM2807" s="35"/>
      <c r="AN2807" s="35"/>
      <c r="AO2807" s="35"/>
      <c r="AP2807" s="35"/>
      <c r="AQ2807" s="35"/>
      <c r="AR2807" s="35"/>
      <c r="AS2807" s="35"/>
      <c r="AT2807" s="35"/>
      <c r="AU2807" s="35"/>
      <c r="AV2807" s="35"/>
      <c r="AW2807" s="35"/>
      <c r="AX2807" s="35"/>
      <c r="AY2807" s="35"/>
      <c r="AZ2807" s="17">
        <f t="shared" ref="AZ2807" si="6324">AZ2806+1</f>
        <v>48823</v>
      </c>
      <c r="BA2807" s="216">
        <f t="shared" si="6236"/>
        <v>4</v>
      </c>
      <c r="BB2807" s="216">
        <f t="shared" ref="BB2807" si="6325">BB2806+1</f>
        <v>2802</v>
      </c>
      <c r="BC2807" s="16">
        <f t="shared" si="6238"/>
        <v>7.6767123287671231</v>
      </c>
      <c r="BD2807" s="16">
        <f>IF(Template!$F$7="Linear interpolation",LinInterp($AO$5:$AO$18,$AM$5:$AM$18,BC2807),CubicSpline($AO$5:$AO$18,$AM$5:$AM$18,BC2807))</f>
        <v>14.149374267093718</v>
      </c>
      <c r="BE2807" s="221">
        <f t="shared" si="6317"/>
        <v>2.7618990199559112</v>
      </c>
      <c r="BF2807" s="221">
        <f>BE2807/PRODUCT($BG$6:BG2806)</f>
        <v>1.0003629870107638</v>
      </c>
      <c r="BG2807" s="16">
        <f t="shared" si="6239"/>
        <v>1.0003629870107638</v>
      </c>
      <c r="BH2807" s="10">
        <f t="shared" si="6240"/>
        <v>13.249025892877242</v>
      </c>
      <c r="BI2807" s="90"/>
      <c r="BJ2807" s="17">
        <f t="shared" si="6223"/>
        <v>48800</v>
      </c>
      <c r="BK2807" s="16">
        <f t="shared" si="6216"/>
        <v>13.247301686751921</v>
      </c>
      <c r="BL2807" s="10">
        <f ca="1">IFERROR(AVERAGE(INDIRECT("BK"&amp;AC2807-Template!$F$10+1):INDIRECT("BK"&amp;AC2807)),0)</f>
        <v>13.245869165805415</v>
      </c>
      <c r="BM2807" s="35"/>
      <c r="BN2807" s="86"/>
      <c r="BO2807" s="35"/>
      <c r="BP2807" s="35"/>
      <c r="BQ2807" s="35"/>
      <c r="BR2807" s="35"/>
      <c r="BS2807" s="35"/>
      <c r="BT2807" s="35"/>
      <c r="BU2807" s="35"/>
      <c r="BV2807" s="35"/>
      <c r="BW2807" s="35"/>
      <c r="BX2807" s="35"/>
      <c r="BY2807" s="35"/>
      <c r="BZ2807" s="35"/>
      <c r="CA2807" s="35"/>
      <c r="CB2807" s="35"/>
      <c r="CC2807" s="35"/>
      <c r="CD2807" s="35"/>
      <c r="CE2807" s="35"/>
      <c r="CF2807" s="35"/>
      <c r="CG2807" s="35"/>
      <c r="CH2807" s="35"/>
    </row>
    <row r="2808" spans="1:86" ht="15.6" x14ac:dyDescent="0.3">
      <c r="A2808" s="35"/>
      <c r="B2808" s="86"/>
      <c r="C2808" s="35"/>
      <c r="D2808" s="35"/>
      <c r="E2808" s="35"/>
      <c r="F2808" s="35"/>
      <c r="G2808" s="35"/>
      <c r="H2808" s="35"/>
      <c r="I2808" s="35"/>
      <c r="J2808" s="35"/>
      <c r="K2808" s="35"/>
      <c r="L2808" s="35"/>
      <c r="M2808" s="35"/>
      <c r="N2808" s="35"/>
      <c r="O2808" s="35"/>
      <c r="P2808" s="35"/>
      <c r="Q2808" s="35"/>
      <c r="R2808" s="35"/>
      <c r="S2808" s="35"/>
      <c r="T2808" s="17">
        <f t="shared" si="6217"/>
        <v>48824</v>
      </c>
      <c r="U2808" s="216">
        <f t="shared" si="6210"/>
        <v>5</v>
      </c>
      <c r="V2808" s="216">
        <f t="shared" si="6217"/>
        <v>2803</v>
      </c>
      <c r="W2808" s="16">
        <f t="shared" si="6224"/>
        <v>7.6794520547945204</v>
      </c>
      <c r="X2808" s="16" t="e">
        <f>IF(Template!$F$7="Linear interpolation",LinInterp($I$5:$I$22,$G$5:$G$22,W2808),CubicSpline($I$5:$I$22,$G$5:$G$22,W2808))</f>
        <v>#VALUE!</v>
      </c>
      <c r="Y2808" s="221" t="e">
        <f t="shared" si="6211"/>
        <v>#VALUE!</v>
      </c>
      <c r="Z2808" s="221" t="e">
        <f>Y2808/PRODUCT($AA$6:AA2807)</f>
        <v>#VALUE!</v>
      </c>
      <c r="AA2808" s="16" t="e">
        <f t="shared" si="6218"/>
        <v>#VALUE!</v>
      </c>
      <c r="AB2808" s="10" t="e">
        <f t="shared" si="6219"/>
        <v>#VALUE!</v>
      </c>
      <c r="AC2808" s="90">
        <f t="shared" si="6212"/>
        <v>2808</v>
      </c>
      <c r="AD2808" s="17">
        <f t="shared" si="6220"/>
        <v>48801</v>
      </c>
      <c r="AE2808" s="16" t="e">
        <f t="shared" si="6213"/>
        <v>#VALUE!</v>
      </c>
      <c r="AF2808" s="10">
        <f ca="1">IFERROR(AVERAGE(INDIRECT("AE"&amp;AC2808-Template!$F$10+1):INDIRECT("AE"&amp;AC2808)),0)</f>
        <v>0</v>
      </c>
      <c r="AG2808" s="35"/>
      <c r="AH2808" s="86"/>
      <c r="AI2808" s="35"/>
      <c r="AJ2808" s="35"/>
      <c r="AK2808" s="35"/>
      <c r="AL2808" s="35"/>
      <c r="AM2808" s="35"/>
      <c r="AN2808" s="35"/>
      <c r="AO2808" s="35"/>
      <c r="AP2808" s="35"/>
      <c r="AQ2808" s="35"/>
      <c r="AR2808" s="35"/>
      <c r="AS2808" s="35"/>
      <c r="AT2808" s="35"/>
      <c r="AU2808" s="35"/>
      <c r="AV2808" s="35"/>
      <c r="AW2808" s="35"/>
      <c r="AX2808" s="35"/>
      <c r="AY2808" s="35"/>
      <c r="AZ2808" s="17">
        <f t="shared" ref="AZ2808" si="6326">AZ2807+1</f>
        <v>48824</v>
      </c>
      <c r="BA2808" s="216">
        <f t="shared" si="6236"/>
        <v>5</v>
      </c>
      <c r="BB2808" s="216">
        <f t="shared" ref="BB2808" si="6327">BB2807+1</f>
        <v>2803</v>
      </c>
      <c r="BC2808" s="16">
        <f t="shared" si="6238"/>
        <v>7.6794520547945204</v>
      </c>
      <c r="BD2808" s="16">
        <f>IF(Template!$F$7="Linear interpolation",LinInterp($AO$5:$AO$18,$AM$5:$AM$18,BC2808),CubicSpline($AO$5:$AO$18,$AM$5:$AM$18,BC2808))</f>
        <v>14.149379525406237</v>
      </c>
      <c r="BE2808" s="221">
        <f t="shared" si="6317"/>
        <v>2.7629015580229481</v>
      </c>
      <c r="BF2808" s="221">
        <f>BE2808/PRODUCT($BG$6:BG2807)</f>
        <v>1.0003629886754704</v>
      </c>
      <c r="BG2808" s="16">
        <f t="shared" si="6239"/>
        <v>1.0003629886754704</v>
      </c>
      <c r="BH2808" s="10">
        <f t="shared" si="6240"/>
        <v>13.249086654667952</v>
      </c>
      <c r="BI2808" s="90"/>
      <c r="BJ2808" s="17">
        <f t="shared" si="6223"/>
        <v>48801</v>
      </c>
      <c r="BK2808" s="16">
        <f t="shared" si="6216"/>
        <v>13.247389521380049</v>
      </c>
      <c r="BL2808" s="10">
        <f ca="1">IFERROR(AVERAGE(INDIRECT("BK"&amp;AC2808-Template!$F$10+1):INDIRECT("BK"&amp;AC2808)),0)</f>
        <v>13.245961158832841</v>
      </c>
      <c r="BM2808" s="35"/>
      <c r="BN2808" s="86"/>
      <c r="BO2808" s="35"/>
      <c r="BP2808" s="35"/>
      <c r="BQ2808" s="35"/>
      <c r="BR2808" s="35"/>
      <c r="BS2808" s="35"/>
      <c r="BT2808" s="35"/>
      <c r="BU2808" s="35"/>
      <c r="BV2808" s="35"/>
      <c r="BW2808" s="35"/>
      <c r="BX2808" s="35"/>
      <c r="BY2808" s="35"/>
      <c r="BZ2808" s="35"/>
      <c r="CA2808" s="35"/>
      <c r="CB2808" s="35"/>
      <c r="CC2808" s="35"/>
      <c r="CD2808" s="35"/>
      <c r="CE2808" s="35"/>
      <c r="CF2808" s="35"/>
      <c r="CG2808" s="35"/>
      <c r="CH2808" s="35"/>
    </row>
    <row r="2809" spans="1:86" ht="15.6" x14ac:dyDescent="0.3">
      <c r="A2809" s="35"/>
      <c r="B2809" s="86"/>
      <c r="C2809" s="35"/>
      <c r="D2809" s="35"/>
      <c r="E2809" s="35"/>
      <c r="F2809" s="35"/>
      <c r="G2809" s="35"/>
      <c r="H2809" s="35"/>
      <c r="I2809" s="35"/>
      <c r="J2809" s="35"/>
      <c r="K2809" s="35"/>
      <c r="L2809" s="35"/>
      <c r="M2809" s="35"/>
      <c r="N2809" s="35"/>
      <c r="O2809" s="35"/>
      <c r="P2809" s="35"/>
      <c r="Q2809" s="35"/>
      <c r="R2809" s="35"/>
      <c r="S2809" s="35"/>
      <c r="T2809" s="17">
        <f t="shared" si="6217"/>
        <v>48825</v>
      </c>
      <c r="U2809" s="216">
        <f t="shared" si="6210"/>
        <v>6</v>
      </c>
      <c r="V2809" s="216">
        <f t="shared" si="6217"/>
        <v>2804</v>
      </c>
      <c r="W2809" s="16">
        <f t="shared" si="6224"/>
        <v>7.6821917808219178</v>
      </c>
      <c r="X2809" s="16" t="e">
        <f>IF(Template!$F$7="Linear interpolation",LinInterp($I$5:$I$22,$G$5:$G$22,W2809),CubicSpline($I$5:$I$22,$G$5:$G$22,W2809))</f>
        <v>#VALUE!</v>
      </c>
      <c r="Y2809" s="221" t="e">
        <f t="shared" si="6211"/>
        <v>#VALUE!</v>
      </c>
      <c r="Z2809" s="221" t="e">
        <f>Y2809/PRODUCT($AA$6:AA2808)</f>
        <v>#VALUE!</v>
      </c>
      <c r="AA2809" s="16" t="e">
        <f t="shared" si="6218"/>
        <v>#VALUE!</v>
      </c>
      <c r="AB2809" s="10" t="e">
        <f t="shared" si="6219"/>
        <v>#VALUE!</v>
      </c>
      <c r="AC2809" s="90">
        <f t="shared" si="6212"/>
        <v>2809</v>
      </c>
      <c r="AD2809" s="17">
        <f t="shared" si="6220"/>
        <v>48802</v>
      </c>
      <c r="AE2809" s="16" t="e">
        <f t="shared" si="6213"/>
        <v>#VALUE!</v>
      </c>
      <c r="AF2809" s="10">
        <f ca="1">IFERROR(AVERAGE(INDIRECT("AE"&amp;AC2809-Template!$F$10+1):INDIRECT("AE"&amp;AC2809)),0)</f>
        <v>0</v>
      </c>
      <c r="AG2809" s="35"/>
      <c r="AH2809" s="86"/>
      <c r="AI2809" s="35"/>
      <c r="AJ2809" s="35"/>
      <c r="AK2809" s="35"/>
      <c r="AL2809" s="35"/>
      <c r="AM2809" s="35"/>
      <c r="AN2809" s="35"/>
      <c r="AO2809" s="35"/>
      <c r="AP2809" s="35"/>
      <c r="AQ2809" s="35"/>
      <c r="AR2809" s="35"/>
      <c r="AS2809" s="35"/>
      <c r="AT2809" s="35"/>
      <c r="AU2809" s="35"/>
      <c r="AV2809" s="35"/>
      <c r="AW2809" s="35"/>
      <c r="AX2809" s="35"/>
      <c r="AY2809" s="35"/>
      <c r="AZ2809" s="17">
        <f t="shared" ref="AZ2809" si="6328">AZ2808+1</f>
        <v>48825</v>
      </c>
      <c r="BA2809" s="216">
        <f t="shared" si="6236"/>
        <v>6</v>
      </c>
      <c r="BB2809" s="216">
        <f t="shared" ref="BB2809" si="6329">BB2808+1</f>
        <v>2804</v>
      </c>
      <c r="BC2809" s="16">
        <f t="shared" si="6238"/>
        <v>7.6821917808219178</v>
      </c>
      <c r="BD2809" s="16">
        <f>IF(Template!$F$7="Linear interpolation",LinInterp($AO$5:$AO$18,$AM$5:$AM$18,BC2809),CubicSpline($AO$5:$AO$18,$AM$5:$AM$18,BC2809))</f>
        <v>14.149384804207537</v>
      </c>
      <c r="BE2809" s="221">
        <f t="shared" si="6317"/>
        <v>2.7639044645086557</v>
      </c>
      <c r="BF2809" s="221">
        <f>BE2809/PRODUCT($BG$6:BG2808)</f>
        <v>1.0003629903073439</v>
      </c>
      <c r="BG2809" s="16">
        <f t="shared" si="6239"/>
        <v>1.0003629886754704</v>
      </c>
      <c r="BH2809" s="10">
        <f t="shared" si="6240"/>
        <v>13.249086654667952</v>
      </c>
      <c r="BI2809" s="90"/>
      <c r="BJ2809" s="17">
        <f t="shared" si="6223"/>
        <v>48802</v>
      </c>
      <c r="BK2809" s="16">
        <f t="shared" si="6216"/>
        <v>13.247476198602449</v>
      </c>
      <c r="BL2809" s="10">
        <f ca="1">IFERROR(AVERAGE(INDIRECT("BK"&amp;AC2809-Template!$F$10+1):INDIRECT("BK"&amp;AC2809)),0)</f>
        <v>13.246064376451375</v>
      </c>
      <c r="BM2809" s="35"/>
      <c r="BN2809" s="86"/>
      <c r="BO2809" s="35"/>
      <c r="BP2809" s="35"/>
      <c r="BQ2809" s="35"/>
      <c r="BR2809" s="35"/>
      <c r="BS2809" s="35"/>
      <c r="BT2809" s="35"/>
      <c r="BU2809" s="35"/>
      <c r="BV2809" s="35"/>
      <c r="BW2809" s="35"/>
      <c r="BX2809" s="35"/>
      <c r="BY2809" s="35"/>
      <c r="BZ2809" s="35"/>
      <c r="CA2809" s="35"/>
      <c r="CB2809" s="35"/>
      <c r="CC2809" s="35"/>
      <c r="CD2809" s="35"/>
      <c r="CE2809" s="35"/>
      <c r="CF2809" s="35"/>
      <c r="CG2809" s="35"/>
      <c r="CH2809" s="35"/>
    </row>
    <row r="2810" spans="1:86" ht="15.6" x14ac:dyDescent="0.3">
      <c r="A2810" s="35"/>
      <c r="B2810" s="86"/>
      <c r="C2810" s="35"/>
      <c r="D2810" s="35"/>
      <c r="E2810" s="35"/>
      <c r="F2810" s="35"/>
      <c r="G2810" s="35"/>
      <c r="H2810" s="35"/>
      <c r="I2810" s="35"/>
      <c r="J2810" s="35"/>
      <c r="K2810" s="35"/>
      <c r="L2810" s="35"/>
      <c r="M2810" s="35"/>
      <c r="N2810" s="35"/>
      <c r="O2810" s="35"/>
      <c r="P2810" s="35"/>
      <c r="Q2810" s="35"/>
      <c r="R2810" s="35"/>
      <c r="S2810" s="35"/>
      <c r="T2810" s="17">
        <f t="shared" si="6217"/>
        <v>48826</v>
      </c>
      <c r="U2810" s="216">
        <f t="shared" si="6210"/>
        <v>7</v>
      </c>
      <c r="V2810" s="216">
        <f t="shared" si="6217"/>
        <v>2805</v>
      </c>
      <c r="W2810" s="16">
        <f t="shared" si="6224"/>
        <v>7.6849315068493151</v>
      </c>
      <c r="X2810" s="16" t="e">
        <f>IF(Template!$F$7="Linear interpolation",LinInterp($I$5:$I$22,$G$5:$G$22,W2810),CubicSpline($I$5:$I$22,$G$5:$G$22,W2810))</f>
        <v>#VALUE!</v>
      </c>
      <c r="Y2810" s="221" t="e">
        <f t="shared" si="6211"/>
        <v>#VALUE!</v>
      </c>
      <c r="Z2810" s="221" t="e">
        <f>Y2810/PRODUCT($AA$6:AA2809)</f>
        <v>#VALUE!</v>
      </c>
      <c r="AA2810" s="16" t="e">
        <f t="shared" si="6218"/>
        <v>#VALUE!</v>
      </c>
      <c r="AB2810" s="10" t="e">
        <f t="shared" si="6219"/>
        <v>#VALUE!</v>
      </c>
      <c r="AC2810" s="90">
        <f t="shared" si="6212"/>
        <v>2810</v>
      </c>
      <c r="AD2810" s="17">
        <f t="shared" si="6220"/>
        <v>48803</v>
      </c>
      <c r="AE2810" s="16" t="e">
        <f t="shared" si="6213"/>
        <v>#VALUE!</v>
      </c>
      <c r="AF2810" s="10">
        <f ca="1">IFERROR(AVERAGE(INDIRECT("AE"&amp;AC2810-Template!$F$10+1):INDIRECT("AE"&amp;AC2810)),0)</f>
        <v>0</v>
      </c>
      <c r="AG2810" s="35"/>
      <c r="AH2810" s="86"/>
      <c r="AI2810" s="35"/>
      <c r="AJ2810" s="35"/>
      <c r="AK2810" s="35"/>
      <c r="AL2810" s="35"/>
      <c r="AM2810" s="35"/>
      <c r="AN2810" s="35"/>
      <c r="AO2810" s="35"/>
      <c r="AP2810" s="35"/>
      <c r="AQ2810" s="35"/>
      <c r="AR2810" s="35"/>
      <c r="AS2810" s="35"/>
      <c r="AT2810" s="35"/>
      <c r="AU2810" s="35"/>
      <c r="AV2810" s="35"/>
      <c r="AW2810" s="35"/>
      <c r="AX2810" s="35"/>
      <c r="AY2810" s="35"/>
      <c r="AZ2810" s="17">
        <f t="shared" ref="AZ2810" si="6330">AZ2809+1</f>
        <v>48826</v>
      </c>
      <c r="BA2810" s="216">
        <f t="shared" si="6236"/>
        <v>7</v>
      </c>
      <c r="BB2810" s="216">
        <f t="shared" ref="BB2810" si="6331">BB2809+1</f>
        <v>2805</v>
      </c>
      <c r="BC2810" s="16">
        <f t="shared" si="6238"/>
        <v>7.6849315068493151</v>
      </c>
      <c r="BD2810" s="16">
        <f>IF(Template!$F$7="Linear interpolation",LinInterp($AO$5:$AO$18,$AM$5:$AM$18,BC2810),CubicSpline($AO$5:$AO$18,$AM$5:$AM$18,BC2810))</f>
        <v>14.149390102987411</v>
      </c>
      <c r="BE2810" s="221">
        <f t="shared" si="6317"/>
        <v>2.7649077394591406</v>
      </c>
      <c r="BF2810" s="221">
        <f>BE2810/PRODUCT($BG$6:BG2809)</f>
        <v>1.000362993538203</v>
      </c>
      <c r="BG2810" s="16">
        <f t="shared" si="6239"/>
        <v>1.0003629886754704</v>
      </c>
      <c r="BH2810" s="10">
        <f t="shared" si="6240"/>
        <v>13.249086654667952</v>
      </c>
      <c r="BI2810" s="90"/>
      <c r="BJ2810" s="17">
        <f t="shared" si="6223"/>
        <v>48803</v>
      </c>
      <c r="BK2810" s="16">
        <f t="shared" si="6216"/>
        <v>13.247561716709043</v>
      </c>
      <c r="BL2810" s="10">
        <f ca="1">IFERROR(AVERAGE(INDIRECT("BK"&amp;AC2810-Template!$F$10+1):INDIRECT("BK"&amp;AC2810)),0)</f>
        <v>13.246166460807599</v>
      </c>
      <c r="BM2810" s="35"/>
      <c r="BN2810" s="86"/>
      <c r="BO2810" s="35"/>
      <c r="BP2810" s="35"/>
      <c r="BQ2810" s="35"/>
      <c r="BR2810" s="35"/>
      <c r="BS2810" s="35"/>
      <c r="BT2810" s="35"/>
      <c r="BU2810" s="35"/>
      <c r="BV2810" s="35"/>
      <c r="BW2810" s="35"/>
      <c r="BX2810" s="35"/>
      <c r="BY2810" s="35"/>
      <c r="BZ2810" s="35"/>
      <c r="CA2810" s="35"/>
      <c r="CB2810" s="35"/>
      <c r="CC2810" s="35"/>
      <c r="CD2810" s="35"/>
      <c r="CE2810" s="35"/>
      <c r="CF2810" s="35"/>
      <c r="CG2810" s="35"/>
      <c r="CH2810" s="35"/>
    </row>
    <row r="2811" spans="1:86" ht="15.6" x14ac:dyDescent="0.3">
      <c r="A2811" s="35"/>
      <c r="B2811" s="86"/>
      <c r="C2811" s="35"/>
      <c r="D2811" s="35"/>
      <c r="E2811" s="35"/>
      <c r="F2811" s="35"/>
      <c r="G2811" s="35"/>
      <c r="H2811" s="35"/>
      <c r="I2811" s="35"/>
      <c r="J2811" s="35"/>
      <c r="K2811" s="35"/>
      <c r="L2811" s="35"/>
      <c r="M2811" s="35"/>
      <c r="N2811" s="35"/>
      <c r="O2811" s="35"/>
      <c r="P2811" s="35"/>
      <c r="Q2811" s="35"/>
      <c r="R2811" s="35"/>
      <c r="S2811" s="35"/>
      <c r="T2811" s="17">
        <f t="shared" si="6217"/>
        <v>48827</v>
      </c>
      <c r="U2811" s="216">
        <f t="shared" si="6210"/>
        <v>1</v>
      </c>
      <c r="V2811" s="216">
        <f t="shared" si="6217"/>
        <v>2806</v>
      </c>
      <c r="W2811" s="16">
        <f t="shared" si="6224"/>
        <v>7.6876712328767125</v>
      </c>
      <c r="X2811" s="16" t="e">
        <f>IF(Template!$F$7="Linear interpolation",LinInterp($I$5:$I$22,$G$5:$G$22,W2811),CubicSpline($I$5:$I$22,$G$5:$G$22,W2811))</f>
        <v>#VALUE!</v>
      </c>
      <c r="Y2811" s="221" t="e">
        <f t="shared" si="6211"/>
        <v>#VALUE!</v>
      </c>
      <c r="Z2811" s="221" t="e">
        <f>Y2811/PRODUCT($AA$6:AA2810)</f>
        <v>#VALUE!</v>
      </c>
      <c r="AA2811" s="16" t="e">
        <f t="shared" si="6218"/>
        <v>#VALUE!</v>
      </c>
      <c r="AB2811" s="10" t="e">
        <f t="shared" si="6219"/>
        <v>#VALUE!</v>
      </c>
      <c r="AC2811" s="90">
        <f t="shared" si="6212"/>
        <v>2811</v>
      </c>
      <c r="AD2811" s="17">
        <f t="shared" si="6220"/>
        <v>48804</v>
      </c>
      <c r="AE2811" s="16" t="e">
        <f t="shared" si="6213"/>
        <v>#VALUE!</v>
      </c>
      <c r="AF2811" s="10">
        <f ca="1">IFERROR(AVERAGE(INDIRECT("AE"&amp;AC2811-Template!$F$10+1):INDIRECT("AE"&amp;AC2811)),0)</f>
        <v>0</v>
      </c>
      <c r="AG2811" s="35"/>
      <c r="AH2811" s="86"/>
      <c r="AI2811" s="35"/>
      <c r="AJ2811" s="35"/>
      <c r="AK2811" s="35"/>
      <c r="AL2811" s="35"/>
      <c r="AM2811" s="35"/>
      <c r="AN2811" s="35"/>
      <c r="AO2811" s="35"/>
      <c r="AP2811" s="35"/>
      <c r="AQ2811" s="35"/>
      <c r="AR2811" s="35"/>
      <c r="AS2811" s="35"/>
      <c r="AT2811" s="35"/>
      <c r="AU2811" s="35"/>
      <c r="AV2811" s="35"/>
      <c r="AW2811" s="35"/>
      <c r="AX2811" s="35"/>
      <c r="AY2811" s="35"/>
      <c r="AZ2811" s="17">
        <f t="shared" ref="AZ2811" si="6332">AZ2810+1</f>
        <v>48827</v>
      </c>
      <c r="BA2811" s="216">
        <f t="shared" si="6236"/>
        <v>1</v>
      </c>
      <c r="BB2811" s="216">
        <f t="shared" ref="BB2811" si="6333">BB2810+1</f>
        <v>2806</v>
      </c>
      <c r="BC2811" s="16">
        <f t="shared" si="6238"/>
        <v>7.6876712328767125</v>
      </c>
      <c r="BD2811" s="16">
        <f>IF(Template!$F$7="Linear interpolation",LinInterp($AO$5:$AO$18,$AM$5:$AM$18,BC2811),CubicSpline($AO$5:$AO$18,$AM$5:$AM$18,BC2811))</f>
        <v>14.149395421235656</v>
      </c>
      <c r="BE2811" s="221">
        <f t="shared" si="6317"/>
        <v>2.765911382920299</v>
      </c>
      <c r="BF2811" s="221">
        <f>BE2811/PRODUCT($BG$6:BG2810)</f>
        <v>1.0003629983351134</v>
      </c>
      <c r="BG2811" s="16">
        <f t="shared" si="6239"/>
        <v>1.0003629983351134</v>
      </c>
      <c r="BH2811" s="10">
        <f t="shared" si="6240"/>
        <v>13.249439231640569</v>
      </c>
      <c r="BI2811" s="90"/>
      <c r="BJ2811" s="17">
        <f t="shared" si="6223"/>
        <v>48804</v>
      </c>
      <c r="BK2811" s="16">
        <f t="shared" si="6216"/>
        <v>13.247561716709043</v>
      </c>
      <c r="BL2811" s="10">
        <f ca="1">IFERROR(AVERAGE(INDIRECT("BK"&amp;AC2811-Template!$F$10+1):INDIRECT("BK"&amp;AC2811)),0)</f>
        <v>13.246264598208324</v>
      </c>
      <c r="BM2811" s="35"/>
      <c r="BN2811" s="86"/>
      <c r="BO2811" s="35"/>
      <c r="BP2811" s="35"/>
      <c r="BQ2811" s="35"/>
      <c r="BR2811" s="35"/>
      <c r="BS2811" s="35"/>
      <c r="BT2811" s="35"/>
      <c r="BU2811" s="35"/>
      <c r="BV2811" s="35"/>
      <c r="BW2811" s="35"/>
      <c r="BX2811" s="35"/>
      <c r="BY2811" s="35"/>
      <c r="BZ2811" s="35"/>
      <c r="CA2811" s="35"/>
      <c r="CB2811" s="35"/>
      <c r="CC2811" s="35"/>
      <c r="CD2811" s="35"/>
      <c r="CE2811" s="35"/>
      <c r="CF2811" s="35"/>
      <c r="CG2811" s="35"/>
      <c r="CH2811" s="35"/>
    </row>
    <row r="2812" spans="1:86" ht="15.6" x14ac:dyDescent="0.3">
      <c r="A2812" s="35"/>
      <c r="B2812" s="86"/>
      <c r="C2812" s="35"/>
      <c r="D2812" s="35"/>
      <c r="E2812" s="35"/>
      <c r="F2812" s="35"/>
      <c r="G2812" s="35"/>
      <c r="H2812" s="35"/>
      <c r="I2812" s="35"/>
      <c r="J2812" s="35"/>
      <c r="K2812" s="35"/>
      <c r="L2812" s="35"/>
      <c r="M2812" s="35"/>
      <c r="N2812" s="35"/>
      <c r="O2812" s="35"/>
      <c r="P2812" s="35"/>
      <c r="Q2812" s="35"/>
      <c r="R2812" s="35"/>
      <c r="S2812" s="35"/>
      <c r="T2812" s="17">
        <f t="shared" si="6217"/>
        <v>48828</v>
      </c>
      <c r="U2812" s="216">
        <f t="shared" si="6210"/>
        <v>2</v>
      </c>
      <c r="V2812" s="216">
        <f t="shared" si="6217"/>
        <v>2807</v>
      </c>
      <c r="W2812" s="16">
        <f t="shared" si="6224"/>
        <v>7.6904109589041099</v>
      </c>
      <c r="X2812" s="16" t="e">
        <f>IF(Template!$F$7="Linear interpolation",LinInterp($I$5:$I$22,$G$5:$G$22,W2812),CubicSpline($I$5:$I$22,$G$5:$G$22,W2812))</f>
        <v>#VALUE!</v>
      </c>
      <c r="Y2812" s="221" t="e">
        <f t="shared" si="6211"/>
        <v>#VALUE!</v>
      </c>
      <c r="Z2812" s="221" t="e">
        <f>Y2812/PRODUCT($AA$6:AA2811)</f>
        <v>#VALUE!</v>
      </c>
      <c r="AA2812" s="16" t="e">
        <f t="shared" si="6218"/>
        <v>#VALUE!</v>
      </c>
      <c r="AB2812" s="10" t="e">
        <f t="shared" si="6219"/>
        <v>#VALUE!</v>
      </c>
      <c r="AC2812" s="90">
        <f t="shared" si="6212"/>
        <v>2812</v>
      </c>
      <c r="AD2812" s="17">
        <f t="shared" si="6220"/>
        <v>48805</v>
      </c>
      <c r="AE2812" s="16" t="e">
        <f t="shared" si="6213"/>
        <v>#VALUE!</v>
      </c>
      <c r="AF2812" s="10">
        <f ca="1">IFERROR(AVERAGE(INDIRECT("AE"&amp;AC2812-Template!$F$10+1):INDIRECT("AE"&amp;AC2812)),0)</f>
        <v>0</v>
      </c>
      <c r="AG2812" s="35"/>
      <c r="AH2812" s="86"/>
      <c r="AI2812" s="35"/>
      <c r="AJ2812" s="35"/>
      <c r="AK2812" s="35"/>
      <c r="AL2812" s="35"/>
      <c r="AM2812" s="35"/>
      <c r="AN2812" s="35"/>
      <c r="AO2812" s="35"/>
      <c r="AP2812" s="35"/>
      <c r="AQ2812" s="35"/>
      <c r="AR2812" s="35"/>
      <c r="AS2812" s="35"/>
      <c r="AT2812" s="35"/>
      <c r="AU2812" s="35"/>
      <c r="AV2812" s="35"/>
      <c r="AW2812" s="35"/>
      <c r="AX2812" s="35"/>
      <c r="AY2812" s="35"/>
      <c r="AZ2812" s="17">
        <f t="shared" ref="AZ2812" si="6334">AZ2811+1</f>
        <v>48828</v>
      </c>
      <c r="BA2812" s="216">
        <f t="shared" si="6236"/>
        <v>2</v>
      </c>
      <c r="BB2812" s="216">
        <f t="shared" ref="BB2812" si="6335">BB2811+1</f>
        <v>2807</v>
      </c>
      <c r="BC2812" s="16">
        <f t="shared" si="6238"/>
        <v>7.6904109589041099</v>
      </c>
      <c r="BD2812" s="16">
        <f>IF(Template!$F$7="Linear interpolation",LinInterp($AO$5:$AO$18,$AM$5:$AM$18,BC2812),CubicSpline($AO$5:$AO$18,$AM$5:$AM$18,BC2812))</f>
        <v>14.149400758442063</v>
      </c>
      <c r="BE2812" s="221">
        <f t="shared" si="6317"/>
        <v>2.7669153949378122</v>
      </c>
      <c r="BF2812" s="221">
        <f>BE2812/PRODUCT($BG$6:BG2811)</f>
        <v>1.0003629950054485</v>
      </c>
      <c r="BG2812" s="16">
        <f t="shared" si="6239"/>
        <v>1.0003629950054485</v>
      </c>
      <c r="BH2812" s="10">
        <f t="shared" si="6240"/>
        <v>13.249317698868502</v>
      </c>
      <c r="BI2812" s="90"/>
      <c r="BJ2812" s="17">
        <f t="shared" si="6223"/>
        <v>48805</v>
      </c>
      <c r="BK2812" s="16">
        <f t="shared" si="6216"/>
        <v>13.247561716709043</v>
      </c>
      <c r="BL2812" s="10">
        <f ca="1">IFERROR(AVERAGE(INDIRECT("BK"&amp;AC2812-Template!$F$10+1):INDIRECT("BK"&amp;AC2812)),0)</f>
        <v>13.246358825628219</v>
      </c>
      <c r="BM2812" s="35"/>
      <c r="BN2812" s="86"/>
      <c r="BO2812" s="35"/>
      <c r="BP2812" s="35"/>
      <c r="BQ2812" s="35"/>
      <c r="BR2812" s="35"/>
      <c r="BS2812" s="35"/>
      <c r="BT2812" s="35"/>
      <c r="BU2812" s="35"/>
      <c r="BV2812" s="35"/>
      <c r="BW2812" s="35"/>
      <c r="BX2812" s="35"/>
      <c r="BY2812" s="35"/>
      <c r="BZ2812" s="35"/>
      <c r="CA2812" s="35"/>
      <c r="CB2812" s="35"/>
      <c r="CC2812" s="35"/>
      <c r="CD2812" s="35"/>
      <c r="CE2812" s="35"/>
      <c r="CF2812" s="35"/>
      <c r="CG2812" s="35"/>
      <c r="CH2812" s="35"/>
    </row>
    <row r="2813" spans="1:86" ht="15.6" x14ac:dyDescent="0.3">
      <c r="A2813" s="35"/>
      <c r="B2813" s="86"/>
      <c r="C2813" s="35"/>
      <c r="D2813" s="35"/>
      <c r="E2813" s="35"/>
      <c r="F2813" s="35"/>
      <c r="G2813" s="35"/>
      <c r="H2813" s="35"/>
      <c r="I2813" s="35"/>
      <c r="J2813" s="35"/>
      <c r="K2813" s="35"/>
      <c r="L2813" s="35"/>
      <c r="M2813" s="35"/>
      <c r="N2813" s="35"/>
      <c r="O2813" s="35"/>
      <c r="P2813" s="35"/>
      <c r="Q2813" s="35"/>
      <c r="R2813" s="35"/>
      <c r="S2813" s="35"/>
      <c r="T2813" s="17">
        <f t="shared" si="6217"/>
        <v>48829</v>
      </c>
      <c r="U2813" s="216">
        <f t="shared" si="6210"/>
        <v>3</v>
      </c>
      <c r="V2813" s="216">
        <f t="shared" si="6217"/>
        <v>2808</v>
      </c>
      <c r="W2813" s="16">
        <f t="shared" si="6224"/>
        <v>7.6931506849315072</v>
      </c>
      <c r="X2813" s="16" t="e">
        <f>IF(Template!$F$7="Linear interpolation",LinInterp($I$5:$I$22,$G$5:$G$22,W2813),CubicSpline($I$5:$I$22,$G$5:$G$22,W2813))</f>
        <v>#VALUE!</v>
      </c>
      <c r="Y2813" s="221" t="e">
        <f t="shared" si="6211"/>
        <v>#VALUE!</v>
      </c>
      <c r="Z2813" s="221" t="e">
        <f>Y2813/PRODUCT($AA$6:AA2812)</f>
        <v>#VALUE!</v>
      </c>
      <c r="AA2813" s="16" t="e">
        <f t="shared" si="6218"/>
        <v>#VALUE!</v>
      </c>
      <c r="AB2813" s="10" t="e">
        <f t="shared" si="6219"/>
        <v>#VALUE!</v>
      </c>
      <c r="AC2813" s="90">
        <f t="shared" si="6212"/>
        <v>2813</v>
      </c>
      <c r="AD2813" s="17">
        <f t="shared" si="6220"/>
        <v>48806</v>
      </c>
      <c r="AE2813" s="16" t="e">
        <f t="shared" si="6213"/>
        <v>#VALUE!</v>
      </c>
      <c r="AF2813" s="10">
        <f ca="1">IFERROR(AVERAGE(INDIRECT("AE"&amp;AC2813-Template!$F$10+1):INDIRECT("AE"&amp;AC2813)),0)</f>
        <v>0</v>
      </c>
      <c r="AG2813" s="35"/>
      <c r="AH2813" s="86"/>
      <c r="AI2813" s="35"/>
      <c r="AJ2813" s="35"/>
      <c r="AK2813" s="35"/>
      <c r="AL2813" s="35"/>
      <c r="AM2813" s="35"/>
      <c r="AN2813" s="35"/>
      <c r="AO2813" s="35"/>
      <c r="AP2813" s="35"/>
      <c r="AQ2813" s="35"/>
      <c r="AR2813" s="35"/>
      <c r="AS2813" s="35"/>
      <c r="AT2813" s="35"/>
      <c r="AU2813" s="35"/>
      <c r="AV2813" s="35"/>
      <c r="AW2813" s="35"/>
      <c r="AX2813" s="35"/>
      <c r="AY2813" s="35"/>
      <c r="AZ2813" s="17">
        <f t="shared" ref="AZ2813" si="6336">AZ2812+1</f>
        <v>48829</v>
      </c>
      <c r="BA2813" s="216">
        <f t="shared" si="6236"/>
        <v>3</v>
      </c>
      <c r="BB2813" s="216">
        <f t="shared" ref="BB2813" si="6337">BB2812+1</f>
        <v>2808</v>
      </c>
      <c r="BC2813" s="16">
        <f t="shared" si="6238"/>
        <v>7.6931506849315072</v>
      </c>
      <c r="BD2813" s="16">
        <f>IF(Template!$F$7="Linear interpolation",LinInterp($AO$5:$AO$18,$AM$5:$AM$18,BC2813),CubicSpline($AO$5:$AO$18,$AM$5:$AM$18,BC2813))</f>
        <v>14.149406114096429</v>
      </c>
      <c r="BE2813" s="221">
        <f t="shared" si="6317"/>
        <v>2.7679197755571425</v>
      </c>
      <c r="BF2813" s="221">
        <f>BE2813/PRODUCT($BG$6:BG2812)</f>
        <v>1.0003629965054832</v>
      </c>
      <c r="BG2813" s="16">
        <f t="shared" si="6239"/>
        <v>1.0003629965054832</v>
      </c>
      <c r="BH2813" s="10">
        <f t="shared" si="6240"/>
        <v>13.249372450137354</v>
      </c>
      <c r="BI2813" s="90"/>
      <c r="BJ2813" s="17">
        <f t="shared" si="6223"/>
        <v>48806</v>
      </c>
      <c r="BK2813" s="16">
        <f t="shared" si="6216"/>
        <v>13.248063206245831</v>
      </c>
      <c r="BL2813" s="10">
        <f ca="1">IFERROR(AVERAGE(INDIRECT("BK"&amp;AC2813-Template!$F$10+1):INDIRECT("BK"&amp;AC2813)),0)</f>
        <v>13.246469769366007</v>
      </c>
      <c r="BM2813" s="35"/>
      <c r="BN2813" s="86"/>
      <c r="BO2813" s="35"/>
      <c r="BP2813" s="35"/>
      <c r="BQ2813" s="35"/>
      <c r="BR2813" s="35"/>
      <c r="BS2813" s="35"/>
      <c r="BT2813" s="35"/>
      <c r="BU2813" s="35"/>
      <c r="BV2813" s="35"/>
      <c r="BW2813" s="35"/>
      <c r="BX2813" s="35"/>
      <c r="BY2813" s="35"/>
      <c r="BZ2813" s="35"/>
      <c r="CA2813" s="35"/>
      <c r="CB2813" s="35"/>
      <c r="CC2813" s="35"/>
      <c r="CD2813" s="35"/>
      <c r="CE2813" s="35"/>
      <c r="CF2813" s="35"/>
      <c r="CG2813" s="35"/>
      <c r="CH2813" s="35"/>
    </row>
    <row r="2814" spans="1:86" ht="15.6" x14ac:dyDescent="0.3">
      <c r="A2814" s="35"/>
      <c r="B2814" s="86"/>
      <c r="C2814" s="35"/>
      <c r="D2814" s="35"/>
      <c r="E2814" s="35"/>
      <c r="F2814" s="35"/>
      <c r="G2814" s="35"/>
      <c r="H2814" s="35"/>
      <c r="I2814" s="35"/>
      <c r="J2814" s="35"/>
      <c r="K2814" s="35"/>
      <c r="L2814" s="35"/>
      <c r="M2814" s="35"/>
      <c r="N2814" s="35"/>
      <c r="O2814" s="35"/>
      <c r="P2814" s="35"/>
      <c r="Q2814" s="35"/>
      <c r="R2814" s="35"/>
      <c r="S2814" s="35"/>
      <c r="T2814" s="17">
        <f t="shared" si="6217"/>
        <v>48830</v>
      </c>
      <c r="U2814" s="216">
        <f t="shared" si="6210"/>
        <v>4</v>
      </c>
      <c r="V2814" s="216">
        <f t="shared" si="6217"/>
        <v>2809</v>
      </c>
      <c r="W2814" s="16">
        <f t="shared" si="6224"/>
        <v>7.6958904109589037</v>
      </c>
      <c r="X2814" s="16" t="e">
        <f>IF(Template!$F$7="Linear interpolation",LinInterp($I$5:$I$22,$G$5:$G$22,W2814),CubicSpline($I$5:$I$22,$G$5:$G$22,W2814))</f>
        <v>#VALUE!</v>
      </c>
      <c r="Y2814" s="221" t="e">
        <f t="shared" si="6211"/>
        <v>#VALUE!</v>
      </c>
      <c r="Z2814" s="221" t="e">
        <f>Y2814/PRODUCT($AA$6:AA2813)</f>
        <v>#VALUE!</v>
      </c>
      <c r="AA2814" s="16" t="e">
        <f t="shared" si="6218"/>
        <v>#VALUE!</v>
      </c>
      <c r="AB2814" s="10" t="e">
        <f t="shared" si="6219"/>
        <v>#VALUE!</v>
      </c>
      <c r="AC2814" s="90">
        <f t="shared" si="6212"/>
        <v>2814</v>
      </c>
      <c r="AD2814" s="17">
        <f t="shared" si="6220"/>
        <v>48807</v>
      </c>
      <c r="AE2814" s="16" t="e">
        <f t="shared" si="6213"/>
        <v>#VALUE!</v>
      </c>
      <c r="AF2814" s="10">
        <f ca="1">IFERROR(AVERAGE(INDIRECT("AE"&amp;AC2814-Template!$F$10+1):INDIRECT("AE"&amp;AC2814)),0)</f>
        <v>0</v>
      </c>
      <c r="AG2814" s="35"/>
      <c r="AH2814" s="86"/>
      <c r="AI2814" s="35"/>
      <c r="AJ2814" s="35"/>
      <c r="AK2814" s="35"/>
      <c r="AL2814" s="35"/>
      <c r="AM2814" s="35"/>
      <c r="AN2814" s="35"/>
      <c r="AO2814" s="35"/>
      <c r="AP2814" s="35"/>
      <c r="AQ2814" s="35"/>
      <c r="AR2814" s="35"/>
      <c r="AS2814" s="35"/>
      <c r="AT2814" s="35"/>
      <c r="AU2814" s="35"/>
      <c r="AV2814" s="35"/>
      <c r="AW2814" s="35"/>
      <c r="AX2814" s="35"/>
      <c r="AY2814" s="35"/>
      <c r="AZ2814" s="17">
        <f t="shared" ref="AZ2814" si="6338">AZ2813+1</f>
        <v>48830</v>
      </c>
      <c r="BA2814" s="216">
        <f t="shared" si="6236"/>
        <v>4</v>
      </c>
      <c r="BB2814" s="216">
        <f t="shared" ref="BB2814" si="6339">BB2813+1</f>
        <v>2809</v>
      </c>
      <c r="BC2814" s="16">
        <f t="shared" si="6238"/>
        <v>7.6958904109589037</v>
      </c>
      <c r="BD2814" s="16">
        <f>IF(Template!$F$7="Linear interpolation",LinInterp($AO$5:$AO$18,$AM$5:$AM$18,BC2814),CubicSpline($AO$5:$AO$18,$AM$5:$AM$18,BC2814))</f>
        <v>14.149411487688546</v>
      </c>
      <c r="BE2814" s="221">
        <f t="shared" si="6317"/>
        <v>2.7689245248235381</v>
      </c>
      <c r="BF2814" s="221">
        <f>BE2814/PRODUCT($BG$6:BG2813)</f>
        <v>1.0003629979724371</v>
      </c>
      <c r="BG2814" s="16">
        <f t="shared" si="6239"/>
        <v>1.0003629979724371</v>
      </c>
      <c r="BH2814" s="10">
        <f t="shared" si="6240"/>
        <v>13.2494259939544</v>
      </c>
      <c r="BI2814" s="90"/>
      <c r="BJ2814" s="17">
        <f t="shared" si="6223"/>
        <v>48807</v>
      </c>
      <c r="BK2814" s="16">
        <f t="shared" si="6216"/>
        <v>13.247892161255326</v>
      </c>
      <c r="BL2814" s="10">
        <f ca="1">IFERROR(AVERAGE(INDIRECT("BK"&amp;AC2814-Template!$F$10+1):INDIRECT("BK"&amp;AC2814)),0)</f>
        <v>13.246575011604115</v>
      </c>
      <c r="BM2814" s="35"/>
      <c r="BN2814" s="86"/>
      <c r="BO2814" s="35"/>
      <c r="BP2814" s="35"/>
      <c r="BQ2814" s="35"/>
      <c r="BR2814" s="35"/>
      <c r="BS2814" s="35"/>
      <c r="BT2814" s="35"/>
      <c r="BU2814" s="35"/>
      <c r="BV2814" s="35"/>
      <c r="BW2814" s="35"/>
      <c r="BX2814" s="35"/>
      <c r="BY2814" s="35"/>
      <c r="BZ2814" s="35"/>
      <c r="CA2814" s="35"/>
      <c r="CB2814" s="35"/>
      <c r="CC2814" s="35"/>
      <c r="CD2814" s="35"/>
      <c r="CE2814" s="35"/>
      <c r="CF2814" s="35"/>
      <c r="CG2814" s="35"/>
      <c r="CH2814" s="35"/>
    </row>
    <row r="2815" spans="1:86" ht="15.6" x14ac:dyDescent="0.3">
      <c r="A2815" s="35"/>
      <c r="B2815" s="86"/>
      <c r="C2815" s="35"/>
      <c r="D2815" s="35"/>
      <c r="E2815" s="35"/>
      <c r="F2815" s="35"/>
      <c r="G2815" s="35"/>
      <c r="H2815" s="35"/>
      <c r="I2815" s="35"/>
      <c r="J2815" s="35"/>
      <c r="K2815" s="35"/>
      <c r="L2815" s="35"/>
      <c r="M2815" s="35"/>
      <c r="N2815" s="35"/>
      <c r="O2815" s="35"/>
      <c r="P2815" s="35"/>
      <c r="Q2815" s="35"/>
      <c r="R2815" s="35"/>
      <c r="S2815" s="35"/>
      <c r="T2815" s="17">
        <f t="shared" si="6217"/>
        <v>48831</v>
      </c>
      <c r="U2815" s="216">
        <f t="shared" si="6210"/>
        <v>5</v>
      </c>
      <c r="V2815" s="216">
        <f t="shared" si="6217"/>
        <v>2810</v>
      </c>
      <c r="W2815" s="16">
        <f t="shared" si="6224"/>
        <v>7.6986301369863011</v>
      </c>
      <c r="X2815" s="16" t="e">
        <f>IF(Template!$F$7="Linear interpolation",LinInterp($I$5:$I$22,$G$5:$G$22,W2815),CubicSpline($I$5:$I$22,$G$5:$G$22,W2815))</f>
        <v>#VALUE!</v>
      </c>
      <c r="Y2815" s="221" t="e">
        <f t="shared" si="6211"/>
        <v>#VALUE!</v>
      </c>
      <c r="Z2815" s="221" t="e">
        <f>Y2815/PRODUCT($AA$6:AA2814)</f>
        <v>#VALUE!</v>
      </c>
      <c r="AA2815" s="16" t="e">
        <f t="shared" si="6218"/>
        <v>#VALUE!</v>
      </c>
      <c r="AB2815" s="10" t="e">
        <f t="shared" si="6219"/>
        <v>#VALUE!</v>
      </c>
      <c r="AC2815" s="90">
        <f t="shared" si="6212"/>
        <v>2815</v>
      </c>
      <c r="AD2815" s="17">
        <f t="shared" si="6220"/>
        <v>48808</v>
      </c>
      <c r="AE2815" s="16" t="e">
        <f t="shared" si="6213"/>
        <v>#VALUE!</v>
      </c>
      <c r="AF2815" s="10">
        <f ca="1">IFERROR(AVERAGE(INDIRECT("AE"&amp;AC2815-Template!$F$10+1):INDIRECT("AE"&amp;AC2815)),0)</f>
        <v>0</v>
      </c>
      <c r="AG2815" s="35"/>
      <c r="AH2815" s="86"/>
      <c r="AI2815" s="35"/>
      <c r="AJ2815" s="35"/>
      <c r="AK2815" s="35"/>
      <c r="AL2815" s="35"/>
      <c r="AM2815" s="35"/>
      <c r="AN2815" s="35"/>
      <c r="AO2815" s="35"/>
      <c r="AP2815" s="35"/>
      <c r="AQ2815" s="35"/>
      <c r="AR2815" s="35"/>
      <c r="AS2815" s="35"/>
      <c r="AT2815" s="35"/>
      <c r="AU2815" s="35"/>
      <c r="AV2815" s="35"/>
      <c r="AW2815" s="35"/>
      <c r="AX2815" s="35"/>
      <c r="AY2815" s="35"/>
      <c r="AZ2815" s="17">
        <f t="shared" ref="AZ2815" si="6340">AZ2814+1</f>
        <v>48831</v>
      </c>
      <c r="BA2815" s="216">
        <f t="shared" si="6236"/>
        <v>5</v>
      </c>
      <c r="BB2815" s="216">
        <f t="shared" ref="BB2815" si="6341">BB2814+1</f>
        <v>2810</v>
      </c>
      <c r="BC2815" s="16">
        <f t="shared" si="6238"/>
        <v>7.6986301369863011</v>
      </c>
      <c r="BD2815" s="16">
        <f>IF(Template!$F$7="Linear interpolation",LinInterp($AO$5:$AO$18,$AM$5:$AM$18,BC2815),CubicSpline($AO$5:$AO$18,$AM$5:$AM$18,BC2815))</f>
        <v>14.149416878708212</v>
      </c>
      <c r="BE2815" s="221">
        <f t="shared" si="6317"/>
        <v>2.7699296427820244</v>
      </c>
      <c r="BF2815" s="221">
        <f>BE2815/PRODUCT($BG$6:BG2814)</f>
        <v>1.0003629994062588</v>
      </c>
      <c r="BG2815" s="16">
        <f t="shared" si="6239"/>
        <v>1.0003629994062588</v>
      </c>
      <c r="BH2815" s="10">
        <f t="shared" si="6240"/>
        <v>13.249478328447474</v>
      </c>
      <c r="BI2815" s="90"/>
      <c r="BJ2815" s="17">
        <f t="shared" si="6223"/>
        <v>48808</v>
      </c>
      <c r="BK2815" s="16">
        <f t="shared" si="6216"/>
        <v>13.247971856462204</v>
      </c>
      <c r="BL2815" s="10">
        <f ca="1">IFERROR(AVERAGE(INDIRECT("BK"&amp;AC2815-Template!$F$10+1):INDIRECT("BK"&amp;AC2815)),0)</f>
        <v>13.246659821048246</v>
      </c>
      <c r="BM2815" s="35"/>
      <c r="BN2815" s="86"/>
      <c r="BO2815" s="35"/>
      <c r="BP2815" s="35"/>
      <c r="BQ2815" s="35"/>
      <c r="BR2815" s="35"/>
      <c r="BS2815" s="35"/>
      <c r="BT2815" s="35"/>
      <c r="BU2815" s="35"/>
      <c r="BV2815" s="35"/>
      <c r="BW2815" s="35"/>
      <c r="BX2815" s="35"/>
      <c r="BY2815" s="35"/>
      <c r="BZ2815" s="35"/>
      <c r="CA2815" s="35"/>
      <c r="CB2815" s="35"/>
      <c r="CC2815" s="35"/>
      <c r="CD2815" s="35"/>
      <c r="CE2815" s="35"/>
      <c r="CF2815" s="35"/>
      <c r="CG2815" s="35"/>
      <c r="CH2815" s="35"/>
    </row>
    <row r="2816" spans="1:86" ht="15.6" x14ac:dyDescent="0.3">
      <c r="A2816" s="35"/>
      <c r="B2816" s="86"/>
      <c r="C2816" s="35"/>
      <c r="D2816" s="35"/>
      <c r="E2816" s="35"/>
      <c r="F2816" s="35"/>
      <c r="G2816" s="35"/>
      <c r="H2816" s="35"/>
      <c r="I2816" s="35"/>
      <c r="J2816" s="35"/>
      <c r="K2816" s="35"/>
      <c r="L2816" s="35"/>
      <c r="M2816" s="35"/>
      <c r="N2816" s="35"/>
      <c r="O2816" s="35"/>
      <c r="P2816" s="35"/>
      <c r="Q2816" s="35"/>
      <c r="R2816" s="35"/>
      <c r="S2816" s="35"/>
      <c r="T2816" s="17">
        <f t="shared" si="6217"/>
        <v>48832</v>
      </c>
      <c r="U2816" s="216">
        <f t="shared" si="6210"/>
        <v>6</v>
      </c>
      <c r="V2816" s="216">
        <f t="shared" si="6217"/>
        <v>2811</v>
      </c>
      <c r="W2816" s="16">
        <f t="shared" si="6224"/>
        <v>7.7013698630136984</v>
      </c>
      <c r="X2816" s="16" t="e">
        <f>IF(Template!$F$7="Linear interpolation",LinInterp($I$5:$I$22,$G$5:$G$22,W2816),CubicSpline($I$5:$I$22,$G$5:$G$22,W2816))</f>
        <v>#VALUE!</v>
      </c>
      <c r="Y2816" s="221" t="e">
        <f t="shared" si="6211"/>
        <v>#VALUE!</v>
      </c>
      <c r="Z2816" s="221" t="e">
        <f>Y2816/PRODUCT($AA$6:AA2815)</f>
        <v>#VALUE!</v>
      </c>
      <c r="AA2816" s="16" t="e">
        <f t="shared" si="6218"/>
        <v>#VALUE!</v>
      </c>
      <c r="AB2816" s="10" t="e">
        <f t="shared" si="6219"/>
        <v>#VALUE!</v>
      </c>
      <c r="AC2816" s="90">
        <f t="shared" si="6212"/>
        <v>2816</v>
      </c>
      <c r="AD2816" s="17">
        <f t="shared" si="6220"/>
        <v>48809</v>
      </c>
      <c r="AE2816" s="16" t="e">
        <f t="shared" si="6213"/>
        <v>#VALUE!</v>
      </c>
      <c r="AF2816" s="10">
        <f ca="1">IFERROR(AVERAGE(INDIRECT("AE"&amp;AC2816-Template!$F$10+1):INDIRECT("AE"&amp;AC2816)),0)</f>
        <v>0</v>
      </c>
      <c r="AG2816" s="35"/>
      <c r="AH2816" s="86"/>
      <c r="AI2816" s="35"/>
      <c r="AJ2816" s="35"/>
      <c r="AK2816" s="35"/>
      <c r="AL2816" s="35"/>
      <c r="AM2816" s="35"/>
      <c r="AN2816" s="35"/>
      <c r="AO2816" s="35"/>
      <c r="AP2816" s="35"/>
      <c r="AQ2816" s="35"/>
      <c r="AR2816" s="35"/>
      <c r="AS2816" s="35"/>
      <c r="AT2816" s="35"/>
      <c r="AU2816" s="35"/>
      <c r="AV2816" s="35"/>
      <c r="AW2816" s="35"/>
      <c r="AX2816" s="35"/>
      <c r="AY2816" s="35"/>
      <c r="AZ2816" s="17">
        <f t="shared" ref="AZ2816" si="6342">AZ2815+1</f>
        <v>48832</v>
      </c>
      <c r="BA2816" s="216">
        <f t="shared" si="6236"/>
        <v>6</v>
      </c>
      <c r="BB2816" s="216">
        <f t="shared" ref="BB2816" si="6343">BB2815+1</f>
        <v>2811</v>
      </c>
      <c r="BC2816" s="16">
        <f t="shared" si="6238"/>
        <v>7.7013698630136984</v>
      </c>
      <c r="BD2816" s="16">
        <f>IF(Template!$F$7="Linear interpolation",LinInterp($AO$5:$AO$18,$AM$5:$AM$18,BC2816),CubicSpline($AO$5:$AO$18,$AM$5:$AM$18,BC2816))</f>
        <v>14.149422286645219</v>
      </c>
      <c r="BE2816" s="221">
        <f t="shared" si="6317"/>
        <v>2.7709351294774165</v>
      </c>
      <c r="BF2816" s="221">
        <f>BE2816/PRODUCT($BG$6:BG2815)</f>
        <v>1.000363000806902</v>
      </c>
      <c r="BG2816" s="16">
        <f t="shared" si="6239"/>
        <v>1.0003629994062588</v>
      </c>
      <c r="BH2816" s="10">
        <f t="shared" si="6240"/>
        <v>13.249478328447474</v>
      </c>
      <c r="BI2816" s="90"/>
      <c r="BJ2816" s="17">
        <f t="shared" si="6223"/>
        <v>48809</v>
      </c>
      <c r="BK2816" s="16">
        <f t="shared" si="6216"/>
        <v>13.248050381814647</v>
      </c>
      <c r="BL2816" s="10">
        <f ca="1">IFERROR(AVERAGE(INDIRECT("BK"&amp;AC2816-Template!$F$10+1):INDIRECT("BK"&amp;AC2816)),0)</f>
        <v>13.246755068271058</v>
      </c>
      <c r="BM2816" s="35"/>
      <c r="BN2816" s="86"/>
      <c r="BO2816" s="35"/>
      <c r="BP2816" s="35"/>
      <c r="BQ2816" s="35"/>
      <c r="BR2816" s="35"/>
      <c r="BS2816" s="35"/>
      <c r="BT2816" s="35"/>
      <c r="BU2816" s="35"/>
      <c r="BV2816" s="35"/>
      <c r="BW2816" s="35"/>
      <c r="BX2816" s="35"/>
      <c r="BY2816" s="35"/>
      <c r="BZ2816" s="35"/>
      <c r="CA2816" s="35"/>
      <c r="CB2816" s="35"/>
      <c r="CC2816" s="35"/>
      <c r="CD2816" s="35"/>
      <c r="CE2816" s="35"/>
      <c r="CF2816" s="35"/>
      <c r="CG2816" s="35"/>
      <c r="CH2816" s="35"/>
    </row>
    <row r="2817" spans="1:86" ht="15.6" x14ac:dyDescent="0.3">
      <c r="A2817" s="35"/>
      <c r="B2817" s="86"/>
      <c r="C2817" s="35"/>
      <c r="D2817" s="35"/>
      <c r="E2817" s="35"/>
      <c r="F2817" s="35"/>
      <c r="G2817" s="35"/>
      <c r="H2817" s="35"/>
      <c r="I2817" s="35"/>
      <c r="J2817" s="35"/>
      <c r="K2817" s="35"/>
      <c r="L2817" s="35"/>
      <c r="M2817" s="35"/>
      <c r="N2817" s="35"/>
      <c r="O2817" s="35"/>
      <c r="P2817" s="35"/>
      <c r="Q2817" s="35"/>
      <c r="R2817" s="35"/>
      <c r="S2817" s="35"/>
      <c r="T2817" s="17">
        <f t="shared" si="6217"/>
        <v>48833</v>
      </c>
      <c r="U2817" s="216">
        <f t="shared" si="6210"/>
        <v>7</v>
      </c>
      <c r="V2817" s="216">
        <f t="shared" si="6217"/>
        <v>2812</v>
      </c>
      <c r="W2817" s="16">
        <f t="shared" si="6224"/>
        <v>7.7041095890410958</v>
      </c>
      <c r="X2817" s="16" t="e">
        <f>IF(Template!$F$7="Linear interpolation",LinInterp($I$5:$I$22,$G$5:$G$22,W2817),CubicSpline($I$5:$I$22,$G$5:$G$22,W2817))</f>
        <v>#VALUE!</v>
      </c>
      <c r="Y2817" s="221" t="e">
        <f t="shared" si="6211"/>
        <v>#VALUE!</v>
      </c>
      <c r="Z2817" s="221" t="e">
        <f>Y2817/PRODUCT($AA$6:AA2816)</f>
        <v>#VALUE!</v>
      </c>
      <c r="AA2817" s="16" t="e">
        <f t="shared" si="6218"/>
        <v>#VALUE!</v>
      </c>
      <c r="AB2817" s="10" t="e">
        <f t="shared" si="6219"/>
        <v>#VALUE!</v>
      </c>
      <c r="AC2817" s="90">
        <f t="shared" si="6212"/>
        <v>2817</v>
      </c>
      <c r="AD2817" s="17">
        <f t="shared" si="6220"/>
        <v>48810</v>
      </c>
      <c r="AE2817" s="16" t="e">
        <f t="shared" si="6213"/>
        <v>#VALUE!</v>
      </c>
      <c r="AF2817" s="10">
        <f ca="1">IFERROR(AVERAGE(INDIRECT("AE"&amp;AC2817-Template!$F$10+1):INDIRECT("AE"&amp;AC2817)),0)</f>
        <v>0</v>
      </c>
      <c r="AG2817" s="35"/>
      <c r="AH2817" s="86"/>
      <c r="AI2817" s="35"/>
      <c r="AJ2817" s="35"/>
      <c r="AK2817" s="35"/>
      <c r="AL2817" s="35"/>
      <c r="AM2817" s="35"/>
      <c r="AN2817" s="35"/>
      <c r="AO2817" s="35"/>
      <c r="AP2817" s="35"/>
      <c r="AQ2817" s="35"/>
      <c r="AR2817" s="35"/>
      <c r="AS2817" s="35"/>
      <c r="AT2817" s="35"/>
      <c r="AU2817" s="35"/>
      <c r="AV2817" s="35"/>
      <c r="AW2817" s="35"/>
      <c r="AX2817" s="35"/>
      <c r="AY2817" s="35"/>
      <c r="AZ2817" s="17">
        <f t="shared" ref="AZ2817" si="6344">AZ2816+1</f>
        <v>48833</v>
      </c>
      <c r="BA2817" s="216">
        <f t="shared" si="6236"/>
        <v>7</v>
      </c>
      <c r="BB2817" s="216">
        <f t="shared" ref="BB2817" si="6345">BB2816+1</f>
        <v>2812</v>
      </c>
      <c r="BC2817" s="16">
        <f t="shared" si="6238"/>
        <v>7.7041095890410958</v>
      </c>
      <c r="BD2817" s="16">
        <f>IF(Template!$F$7="Linear interpolation",LinInterp($AO$5:$AO$18,$AM$5:$AM$18,BC2817),CubicSpline($AO$5:$AO$18,$AM$5:$AM$18,BC2817))</f>
        <v>14.149427710989361</v>
      </c>
      <c r="BE2817" s="221">
        <f t="shared" si="6317"/>
        <v>2.7719409849543055</v>
      </c>
      <c r="BF2817" s="221">
        <f>BE2817/PRODUCT($BG$6:BG2816)</f>
        <v>1.0003630035749593</v>
      </c>
      <c r="BG2817" s="16">
        <f t="shared" si="6239"/>
        <v>1.0003629994062588</v>
      </c>
      <c r="BH2817" s="10">
        <f t="shared" si="6240"/>
        <v>13.249478328447474</v>
      </c>
      <c r="BI2817" s="90"/>
      <c r="BJ2817" s="17">
        <f t="shared" si="6223"/>
        <v>48810</v>
      </c>
      <c r="BK2817" s="16">
        <f t="shared" si="6216"/>
        <v>13.248127735456695</v>
      </c>
      <c r="BL2817" s="10">
        <f ca="1">IFERROR(AVERAGE(INDIRECT("BK"&amp;AC2817-Template!$F$10+1):INDIRECT("BK"&amp;AC2817)),0)</f>
        <v>13.246849169711536</v>
      </c>
      <c r="BM2817" s="35"/>
      <c r="BN2817" s="86"/>
      <c r="BO2817" s="35"/>
      <c r="BP2817" s="35"/>
      <c r="BQ2817" s="35"/>
      <c r="BR2817" s="35"/>
      <c r="BS2817" s="35"/>
      <c r="BT2817" s="35"/>
      <c r="BU2817" s="35"/>
      <c r="BV2817" s="35"/>
      <c r="BW2817" s="35"/>
      <c r="BX2817" s="35"/>
      <c r="BY2817" s="35"/>
      <c r="BZ2817" s="35"/>
      <c r="CA2817" s="35"/>
      <c r="CB2817" s="35"/>
      <c r="CC2817" s="35"/>
      <c r="CD2817" s="35"/>
      <c r="CE2817" s="35"/>
      <c r="CF2817" s="35"/>
      <c r="CG2817" s="35"/>
      <c r="CH2817" s="35"/>
    </row>
    <row r="2818" spans="1:86" ht="15.6" x14ac:dyDescent="0.3">
      <c r="A2818" s="35"/>
      <c r="B2818" s="86"/>
      <c r="C2818" s="35"/>
      <c r="D2818" s="35"/>
      <c r="E2818" s="35"/>
      <c r="F2818" s="35"/>
      <c r="G2818" s="35"/>
      <c r="H2818" s="35"/>
      <c r="I2818" s="35"/>
      <c r="J2818" s="35"/>
      <c r="K2818" s="35"/>
      <c r="L2818" s="35"/>
      <c r="M2818" s="35"/>
      <c r="N2818" s="35"/>
      <c r="O2818" s="35"/>
      <c r="P2818" s="35"/>
      <c r="Q2818" s="35"/>
      <c r="R2818" s="35"/>
      <c r="S2818" s="35"/>
      <c r="T2818" s="17">
        <f t="shared" si="6217"/>
        <v>48834</v>
      </c>
      <c r="U2818" s="216">
        <f t="shared" si="6210"/>
        <v>1</v>
      </c>
      <c r="V2818" s="216">
        <f t="shared" si="6217"/>
        <v>2813</v>
      </c>
      <c r="W2818" s="16">
        <f t="shared" si="6224"/>
        <v>7.7068493150684931</v>
      </c>
      <c r="X2818" s="16" t="e">
        <f>IF(Template!$F$7="Linear interpolation",LinInterp($I$5:$I$22,$G$5:$G$22,W2818),CubicSpline($I$5:$I$22,$G$5:$G$22,W2818))</f>
        <v>#VALUE!</v>
      </c>
      <c r="Y2818" s="221" t="e">
        <f t="shared" si="6211"/>
        <v>#VALUE!</v>
      </c>
      <c r="Z2818" s="221" t="e">
        <f>Y2818/PRODUCT($AA$6:AA2817)</f>
        <v>#VALUE!</v>
      </c>
      <c r="AA2818" s="16" t="e">
        <f t="shared" si="6218"/>
        <v>#VALUE!</v>
      </c>
      <c r="AB2818" s="10" t="e">
        <f t="shared" si="6219"/>
        <v>#VALUE!</v>
      </c>
      <c r="AC2818" s="90">
        <f t="shared" si="6212"/>
        <v>2818</v>
      </c>
      <c r="AD2818" s="17">
        <f t="shared" si="6220"/>
        <v>48811</v>
      </c>
      <c r="AE2818" s="16" t="e">
        <f t="shared" si="6213"/>
        <v>#VALUE!</v>
      </c>
      <c r="AF2818" s="10">
        <f ca="1">IFERROR(AVERAGE(INDIRECT("AE"&amp;AC2818-Template!$F$10+1):INDIRECT("AE"&amp;AC2818)),0)</f>
        <v>0</v>
      </c>
      <c r="AG2818" s="35"/>
      <c r="AH2818" s="86"/>
      <c r="AI2818" s="35"/>
      <c r="AJ2818" s="35"/>
      <c r="AK2818" s="35"/>
      <c r="AL2818" s="35"/>
      <c r="AM2818" s="35"/>
      <c r="AN2818" s="35"/>
      <c r="AO2818" s="35"/>
      <c r="AP2818" s="35"/>
      <c r="AQ2818" s="35"/>
      <c r="AR2818" s="35"/>
      <c r="AS2818" s="35"/>
      <c r="AT2818" s="35"/>
      <c r="AU2818" s="35"/>
      <c r="AV2818" s="35"/>
      <c r="AW2818" s="35"/>
      <c r="AX2818" s="35"/>
      <c r="AY2818" s="35"/>
      <c r="AZ2818" s="17">
        <f t="shared" ref="AZ2818" si="6346">AZ2817+1</f>
        <v>48834</v>
      </c>
      <c r="BA2818" s="216">
        <f t="shared" si="6236"/>
        <v>1</v>
      </c>
      <c r="BB2818" s="216">
        <f t="shared" ref="BB2818" si="6347">BB2817+1</f>
        <v>2813</v>
      </c>
      <c r="BC2818" s="16">
        <f t="shared" si="6238"/>
        <v>7.7068493150684931</v>
      </c>
      <c r="BD2818" s="16">
        <f>IF(Template!$F$7="Linear interpolation",LinInterp($AO$5:$AO$18,$AM$5:$AM$18,BC2818),CubicSpline($AO$5:$AO$18,$AM$5:$AM$18,BC2818))</f>
        <v>14.149433151230435</v>
      </c>
      <c r="BE2818" s="221">
        <f t="shared" si="6317"/>
        <v>2.7729472092570715</v>
      </c>
      <c r="BF2818" s="221">
        <f>BE2818/PRODUCT($BG$6:BG2817)</f>
        <v>1.0003630076771546</v>
      </c>
      <c r="BG2818" s="16">
        <f t="shared" si="6239"/>
        <v>1.0003630076771546</v>
      </c>
      <c r="BH2818" s="10">
        <f t="shared" si="6240"/>
        <v>13.249780216142204</v>
      </c>
      <c r="BI2818" s="90"/>
      <c r="BJ2818" s="17">
        <f t="shared" si="6223"/>
        <v>48811</v>
      </c>
      <c r="BK2818" s="16">
        <f t="shared" si="6216"/>
        <v>13.248127735456695</v>
      </c>
      <c r="BL2818" s="10">
        <f ca="1">IFERROR(AVERAGE(INDIRECT("BK"&amp;AC2818-Template!$F$10+1):INDIRECT("BK"&amp;AC2818)),0)</f>
        <v>13.246939584243774</v>
      </c>
      <c r="BM2818" s="35"/>
      <c r="BN2818" s="86"/>
      <c r="BO2818" s="35"/>
      <c r="BP2818" s="35"/>
      <c r="BQ2818" s="35"/>
      <c r="BR2818" s="35"/>
      <c r="BS2818" s="35"/>
      <c r="BT2818" s="35"/>
      <c r="BU2818" s="35"/>
      <c r="BV2818" s="35"/>
      <c r="BW2818" s="35"/>
      <c r="BX2818" s="35"/>
      <c r="BY2818" s="35"/>
      <c r="BZ2818" s="35"/>
      <c r="CA2818" s="35"/>
      <c r="CB2818" s="35"/>
      <c r="CC2818" s="35"/>
      <c r="CD2818" s="35"/>
      <c r="CE2818" s="35"/>
      <c r="CF2818" s="35"/>
      <c r="CG2818" s="35"/>
      <c r="CH2818" s="35"/>
    </row>
    <row r="2819" spans="1:86" ht="15.6" x14ac:dyDescent="0.3">
      <c r="A2819" s="35"/>
      <c r="B2819" s="86"/>
      <c r="C2819" s="35"/>
      <c r="D2819" s="35"/>
      <c r="E2819" s="35"/>
      <c r="F2819" s="35"/>
      <c r="G2819" s="35"/>
      <c r="H2819" s="35"/>
      <c r="I2819" s="35"/>
      <c r="J2819" s="35"/>
      <c r="K2819" s="35"/>
      <c r="L2819" s="35"/>
      <c r="M2819" s="35"/>
      <c r="N2819" s="35"/>
      <c r="O2819" s="35"/>
      <c r="P2819" s="35"/>
      <c r="Q2819" s="35"/>
      <c r="R2819" s="35"/>
      <c r="S2819" s="35"/>
      <c r="T2819" s="17">
        <f t="shared" si="6217"/>
        <v>48835</v>
      </c>
      <c r="U2819" s="216">
        <f t="shared" si="6210"/>
        <v>2</v>
      </c>
      <c r="V2819" s="216">
        <f t="shared" si="6217"/>
        <v>2814</v>
      </c>
      <c r="W2819" s="16">
        <f t="shared" si="6224"/>
        <v>7.7095890410958905</v>
      </c>
      <c r="X2819" s="16" t="e">
        <f>IF(Template!$F$7="Linear interpolation",LinInterp($I$5:$I$22,$G$5:$G$22,W2819),CubicSpline($I$5:$I$22,$G$5:$G$22,W2819))</f>
        <v>#VALUE!</v>
      </c>
      <c r="Y2819" s="221" t="e">
        <f t="shared" si="6211"/>
        <v>#VALUE!</v>
      </c>
      <c r="Z2819" s="221" t="e">
        <f>Y2819/PRODUCT($AA$6:AA2818)</f>
        <v>#VALUE!</v>
      </c>
      <c r="AA2819" s="16" t="e">
        <f t="shared" si="6218"/>
        <v>#VALUE!</v>
      </c>
      <c r="AB2819" s="10" t="e">
        <f t="shared" si="6219"/>
        <v>#VALUE!</v>
      </c>
      <c r="AC2819" s="90">
        <f t="shared" si="6212"/>
        <v>2819</v>
      </c>
      <c r="AD2819" s="17">
        <f t="shared" si="6220"/>
        <v>48812</v>
      </c>
      <c r="AE2819" s="16" t="e">
        <f t="shared" si="6213"/>
        <v>#VALUE!</v>
      </c>
      <c r="AF2819" s="10">
        <f ca="1">IFERROR(AVERAGE(INDIRECT("AE"&amp;AC2819-Template!$F$10+1):INDIRECT("AE"&amp;AC2819)),0)</f>
        <v>0</v>
      </c>
      <c r="AG2819" s="35"/>
      <c r="AH2819" s="86"/>
      <c r="AI2819" s="35"/>
      <c r="AJ2819" s="35"/>
      <c r="AK2819" s="35"/>
      <c r="AL2819" s="35"/>
      <c r="AM2819" s="35"/>
      <c r="AN2819" s="35"/>
      <c r="AO2819" s="35"/>
      <c r="AP2819" s="35"/>
      <c r="AQ2819" s="35"/>
      <c r="AR2819" s="35"/>
      <c r="AS2819" s="35"/>
      <c r="AT2819" s="35"/>
      <c r="AU2819" s="35"/>
      <c r="AV2819" s="35"/>
      <c r="AW2819" s="35"/>
      <c r="AX2819" s="35"/>
      <c r="AY2819" s="35"/>
      <c r="AZ2819" s="17">
        <f t="shared" ref="AZ2819" si="6348">AZ2818+1</f>
        <v>48835</v>
      </c>
      <c r="BA2819" s="216">
        <f t="shared" si="6236"/>
        <v>2</v>
      </c>
      <c r="BB2819" s="216">
        <f t="shared" ref="BB2819" si="6349">BB2818+1</f>
        <v>2814</v>
      </c>
      <c r="BC2819" s="16">
        <f t="shared" si="6238"/>
        <v>7.7095890410958905</v>
      </c>
      <c r="BD2819" s="16">
        <f>IF(Template!$F$7="Linear interpolation",LinInterp($AO$5:$AO$18,$AM$5:$AM$18,BC2819),CubicSpline($AO$5:$AO$18,$AM$5:$AM$18,BC2819))</f>
        <v>14.149438606858231</v>
      </c>
      <c r="BE2819" s="221">
        <f t="shared" si="6317"/>
        <v>2.7739538024298658</v>
      </c>
      <c r="BF2819" s="221">
        <f>BE2819/PRODUCT($BG$6:BG2818)</f>
        <v>1.0003630048092635</v>
      </c>
      <c r="BG2819" s="16">
        <f t="shared" si="6239"/>
        <v>1.0003630048092635</v>
      </c>
      <c r="BH2819" s="10">
        <f t="shared" si="6240"/>
        <v>13.249675538119398</v>
      </c>
      <c r="BI2819" s="90"/>
      <c r="BJ2819" s="17">
        <f t="shared" si="6223"/>
        <v>48812</v>
      </c>
      <c r="BK2819" s="16">
        <f t="shared" si="6216"/>
        <v>13.248127735456695</v>
      </c>
      <c r="BL2819" s="10">
        <f ca="1">IFERROR(AVERAGE(INDIRECT("BK"&amp;AC2819-Template!$F$10+1):INDIRECT("BK"&amp;AC2819)),0)</f>
        <v>13.24702634925821</v>
      </c>
      <c r="BM2819" s="35"/>
      <c r="BN2819" s="86"/>
      <c r="BO2819" s="35"/>
      <c r="BP2819" s="35"/>
      <c r="BQ2819" s="35"/>
      <c r="BR2819" s="35"/>
      <c r="BS2819" s="35"/>
      <c r="BT2819" s="35"/>
      <c r="BU2819" s="35"/>
      <c r="BV2819" s="35"/>
      <c r="BW2819" s="35"/>
      <c r="BX2819" s="35"/>
      <c r="BY2819" s="35"/>
      <c r="BZ2819" s="35"/>
      <c r="CA2819" s="35"/>
      <c r="CB2819" s="35"/>
      <c r="CC2819" s="35"/>
      <c r="CD2819" s="35"/>
      <c r="CE2819" s="35"/>
      <c r="CF2819" s="35"/>
      <c r="CG2819" s="35"/>
      <c r="CH2819" s="35"/>
    </row>
    <row r="2820" spans="1:86" ht="15.6" x14ac:dyDescent="0.3">
      <c r="A2820" s="35"/>
      <c r="B2820" s="86"/>
      <c r="C2820" s="35"/>
      <c r="D2820" s="35"/>
      <c r="E2820" s="35"/>
      <c r="F2820" s="35"/>
      <c r="G2820" s="35"/>
      <c r="H2820" s="35"/>
      <c r="I2820" s="35"/>
      <c r="J2820" s="35"/>
      <c r="K2820" s="35"/>
      <c r="L2820" s="35"/>
      <c r="M2820" s="35"/>
      <c r="N2820" s="35"/>
      <c r="O2820" s="35"/>
      <c r="P2820" s="35"/>
      <c r="Q2820" s="35"/>
      <c r="R2820" s="35"/>
      <c r="S2820" s="35"/>
      <c r="T2820" s="17">
        <f t="shared" si="6217"/>
        <v>48836</v>
      </c>
      <c r="U2820" s="216">
        <f t="shared" si="6210"/>
        <v>3</v>
      </c>
      <c r="V2820" s="216">
        <f t="shared" si="6217"/>
        <v>2815</v>
      </c>
      <c r="W2820" s="16">
        <f t="shared" si="6224"/>
        <v>7.7123287671232879</v>
      </c>
      <c r="X2820" s="16" t="e">
        <f>IF(Template!$F$7="Linear interpolation",LinInterp($I$5:$I$22,$G$5:$G$22,W2820),CubicSpline($I$5:$I$22,$G$5:$G$22,W2820))</f>
        <v>#VALUE!</v>
      </c>
      <c r="Y2820" s="221" t="e">
        <f t="shared" si="6211"/>
        <v>#VALUE!</v>
      </c>
      <c r="Z2820" s="221" t="e">
        <f>Y2820/PRODUCT($AA$6:AA2819)</f>
        <v>#VALUE!</v>
      </c>
      <c r="AA2820" s="16" t="e">
        <f t="shared" si="6218"/>
        <v>#VALUE!</v>
      </c>
      <c r="AB2820" s="10" t="e">
        <f t="shared" si="6219"/>
        <v>#VALUE!</v>
      </c>
      <c r="AC2820" s="90">
        <f t="shared" si="6212"/>
        <v>2820</v>
      </c>
      <c r="AD2820" s="17">
        <f t="shared" si="6220"/>
        <v>48813</v>
      </c>
      <c r="AE2820" s="16" t="e">
        <f t="shared" si="6213"/>
        <v>#VALUE!</v>
      </c>
      <c r="AF2820" s="10">
        <f ca="1">IFERROR(AVERAGE(INDIRECT("AE"&amp;AC2820-Template!$F$10+1):INDIRECT("AE"&amp;AC2820)),0)</f>
        <v>0</v>
      </c>
      <c r="AG2820" s="35"/>
      <c r="AH2820" s="86"/>
      <c r="AI2820" s="35"/>
      <c r="AJ2820" s="35"/>
      <c r="AK2820" s="35"/>
      <c r="AL2820" s="35"/>
      <c r="AM2820" s="35"/>
      <c r="AN2820" s="35"/>
      <c r="AO2820" s="35"/>
      <c r="AP2820" s="35"/>
      <c r="AQ2820" s="35"/>
      <c r="AR2820" s="35"/>
      <c r="AS2820" s="35"/>
      <c r="AT2820" s="35"/>
      <c r="AU2820" s="35"/>
      <c r="AV2820" s="35"/>
      <c r="AW2820" s="35"/>
      <c r="AX2820" s="35"/>
      <c r="AY2820" s="35"/>
      <c r="AZ2820" s="17">
        <f t="shared" ref="AZ2820" si="6350">AZ2819+1</f>
        <v>48836</v>
      </c>
      <c r="BA2820" s="216">
        <f t="shared" si="6236"/>
        <v>3</v>
      </c>
      <c r="BB2820" s="216">
        <f t="shared" ref="BB2820" si="6351">BB2819+1</f>
        <v>2815</v>
      </c>
      <c r="BC2820" s="16">
        <f t="shared" si="6238"/>
        <v>7.7123287671232879</v>
      </c>
      <c r="BD2820" s="16">
        <f>IF(Template!$F$7="Linear interpolation",LinInterp($AO$5:$AO$18,$AM$5:$AM$18,BC2820),CubicSpline($AO$5:$AO$18,$AM$5:$AM$18,BC2820))</f>
        <v>14.149444077362549</v>
      </c>
      <c r="BE2820" s="221">
        <f t="shared" si="6317"/>
        <v>2.7749607645166279</v>
      </c>
      <c r="BF2820" s="221">
        <f>BE2820/PRODUCT($BG$6:BG2819)</f>
        <v>1.0003630060766981</v>
      </c>
      <c r="BG2820" s="16">
        <f t="shared" si="6239"/>
        <v>1.0003630060766981</v>
      </c>
      <c r="BH2820" s="10">
        <f t="shared" si="6240"/>
        <v>13.249721799482362</v>
      </c>
      <c r="BI2820" s="90"/>
      <c r="BJ2820" s="17">
        <f t="shared" si="6223"/>
        <v>48813</v>
      </c>
      <c r="BK2820" s="16">
        <f t="shared" si="6216"/>
        <v>13.248580113167986</v>
      </c>
      <c r="BL2820" s="10">
        <f ca="1">IFERROR(AVERAGE(INDIRECT("BK"&amp;AC2820-Template!$F$10+1):INDIRECT("BK"&amp;AC2820)),0)</f>
        <v>13.247128193529685</v>
      </c>
      <c r="BM2820" s="35"/>
      <c r="BN2820" s="86"/>
      <c r="BO2820" s="35"/>
      <c r="BP2820" s="35"/>
      <c r="BQ2820" s="35"/>
      <c r="BR2820" s="35"/>
      <c r="BS2820" s="35"/>
      <c r="BT2820" s="35"/>
      <c r="BU2820" s="35"/>
      <c r="BV2820" s="35"/>
      <c r="BW2820" s="35"/>
      <c r="BX2820" s="35"/>
      <c r="BY2820" s="35"/>
      <c r="BZ2820" s="35"/>
      <c r="CA2820" s="35"/>
      <c r="CB2820" s="35"/>
      <c r="CC2820" s="35"/>
      <c r="CD2820" s="35"/>
      <c r="CE2820" s="35"/>
      <c r="CF2820" s="35"/>
      <c r="CG2820" s="35"/>
      <c r="CH2820" s="35"/>
    </row>
    <row r="2821" spans="1:86" ht="15.6" x14ac:dyDescent="0.3">
      <c r="A2821" s="35"/>
      <c r="B2821" s="86"/>
      <c r="C2821" s="35"/>
      <c r="D2821" s="35"/>
      <c r="E2821" s="35"/>
      <c r="F2821" s="35"/>
      <c r="G2821" s="35"/>
      <c r="H2821" s="35"/>
      <c r="I2821" s="35"/>
      <c r="J2821" s="35"/>
      <c r="K2821" s="35"/>
      <c r="L2821" s="35"/>
      <c r="M2821" s="35"/>
      <c r="N2821" s="35"/>
      <c r="O2821" s="35"/>
      <c r="P2821" s="35"/>
      <c r="Q2821" s="35"/>
      <c r="R2821" s="35"/>
      <c r="S2821" s="35"/>
      <c r="T2821" s="17">
        <f t="shared" si="6217"/>
        <v>48837</v>
      </c>
      <c r="U2821" s="216">
        <f t="shared" si="6210"/>
        <v>4</v>
      </c>
      <c r="V2821" s="216">
        <f t="shared" si="6217"/>
        <v>2816</v>
      </c>
      <c r="W2821" s="16">
        <f t="shared" si="6224"/>
        <v>7.7150684931506852</v>
      </c>
      <c r="X2821" s="16" t="e">
        <f>IF(Template!$F$7="Linear interpolation",LinInterp($I$5:$I$22,$G$5:$G$22,W2821),CubicSpline($I$5:$I$22,$G$5:$G$22,W2821))</f>
        <v>#VALUE!</v>
      </c>
      <c r="Y2821" s="221" t="e">
        <f t="shared" si="6211"/>
        <v>#VALUE!</v>
      </c>
      <c r="Z2821" s="221" t="e">
        <f>Y2821/PRODUCT($AA$6:AA2820)</f>
        <v>#VALUE!</v>
      </c>
      <c r="AA2821" s="16" t="e">
        <f t="shared" si="6218"/>
        <v>#VALUE!</v>
      </c>
      <c r="AB2821" s="10" t="e">
        <f t="shared" si="6219"/>
        <v>#VALUE!</v>
      </c>
      <c r="AC2821" s="90">
        <f t="shared" si="6212"/>
        <v>2821</v>
      </c>
      <c r="AD2821" s="17">
        <f t="shared" si="6220"/>
        <v>48814</v>
      </c>
      <c r="AE2821" s="16" t="e">
        <f t="shared" si="6213"/>
        <v>#VALUE!</v>
      </c>
      <c r="AF2821" s="10">
        <f ca="1">IFERROR(AVERAGE(INDIRECT("AE"&amp;AC2821-Template!$F$10+1):INDIRECT("AE"&amp;AC2821)),0)</f>
        <v>0</v>
      </c>
      <c r="AG2821" s="35"/>
      <c r="AH2821" s="86"/>
      <c r="AI2821" s="35"/>
      <c r="AJ2821" s="35"/>
      <c r="AK2821" s="35"/>
      <c r="AL2821" s="35"/>
      <c r="AM2821" s="35"/>
      <c r="AN2821" s="35"/>
      <c r="AO2821" s="35"/>
      <c r="AP2821" s="35"/>
      <c r="AQ2821" s="35"/>
      <c r="AR2821" s="35"/>
      <c r="AS2821" s="35"/>
      <c r="AT2821" s="35"/>
      <c r="AU2821" s="35"/>
      <c r="AV2821" s="35"/>
      <c r="AW2821" s="35"/>
      <c r="AX2821" s="35"/>
      <c r="AY2821" s="35"/>
      <c r="AZ2821" s="17">
        <f t="shared" ref="AZ2821" si="6352">AZ2820+1</f>
        <v>48837</v>
      </c>
      <c r="BA2821" s="216">
        <f t="shared" si="6236"/>
        <v>4</v>
      </c>
      <c r="BB2821" s="216">
        <f t="shared" ref="BB2821" si="6353">BB2820+1</f>
        <v>2816</v>
      </c>
      <c r="BC2821" s="16">
        <f t="shared" si="6238"/>
        <v>7.7150684931506852</v>
      </c>
      <c r="BD2821" s="16">
        <f>IF(Template!$F$7="Linear interpolation",LinInterp($AO$5:$AO$18,$AM$5:$AM$18,BC2821),CubicSpline($AO$5:$AO$18,$AM$5:$AM$18,BC2821))</f>
        <v>14.14944956223318</v>
      </c>
      <c r="BE2821" s="221">
        <f t="shared" si="6317"/>
        <v>2.7759680955610788</v>
      </c>
      <c r="BF2821" s="221">
        <f>BE2821/PRODUCT($BG$6:BG2820)</f>
        <v>1.0003630073107093</v>
      </c>
      <c r="BG2821" s="16">
        <f t="shared" si="6239"/>
        <v>1.0003630073107093</v>
      </c>
      <c r="BH2821" s="10">
        <f t="shared" si="6240"/>
        <v>13.249766840888078</v>
      </c>
      <c r="BI2821" s="90"/>
      <c r="BJ2821" s="17">
        <f t="shared" si="6223"/>
        <v>48814</v>
      </c>
      <c r="BK2821" s="16">
        <f t="shared" si="6216"/>
        <v>13.248425397009322</v>
      </c>
      <c r="BL2821" s="10">
        <f ca="1">IFERROR(AVERAGE(INDIRECT("BK"&amp;AC2821-Template!$F$10+1):INDIRECT("BK"&amp;AC2821)),0)</f>
        <v>13.247224880595873</v>
      </c>
      <c r="BM2821" s="35"/>
      <c r="BN2821" s="86"/>
      <c r="BO2821" s="35"/>
      <c r="BP2821" s="35"/>
      <c r="BQ2821" s="35"/>
      <c r="BR2821" s="35"/>
      <c r="BS2821" s="35"/>
      <c r="BT2821" s="35"/>
      <c r="BU2821" s="35"/>
      <c r="BV2821" s="35"/>
      <c r="BW2821" s="35"/>
      <c r="BX2821" s="35"/>
      <c r="BY2821" s="35"/>
      <c r="BZ2821" s="35"/>
      <c r="CA2821" s="35"/>
      <c r="CB2821" s="35"/>
      <c r="CC2821" s="35"/>
      <c r="CD2821" s="35"/>
      <c r="CE2821" s="35"/>
      <c r="CF2821" s="35"/>
      <c r="CG2821" s="35"/>
      <c r="CH2821" s="35"/>
    </row>
    <row r="2822" spans="1:86" ht="15.6" x14ac:dyDescent="0.3">
      <c r="A2822" s="35"/>
      <c r="B2822" s="86"/>
      <c r="C2822" s="35"/>
      <c r="D2822" s="35"/>
      <c r="E2822" s="35"/>
      <c r="F2822" s="35"/>
      <c r="G2822" s="35"/>
      <c r="H2822" s="35"/>
      <c r="I2822" s="35"/>
      <c r="J2822" s="35"/>
      <c r="K2822" s="35"/>
      <c r="L2822" s="35"/>
      <c r="M2822" s="35"/>
      <c r="N2822" s="35"/>
      <c r="O2822" s="35"/>
      <c r="P2822" s="35"/>
      <c r="Q2822" s="35"/>
      <c r="R2822" s="35"/>
      <c r="S2822" s="35"/>
      <c r="T2822" s="17">
        <f t="shared" si="6217"/>
        <v>48838</v>
      </c>
      <c r="U2822" s="216">
        <f t="shared" ref="U2822:U2885" si="6354">WEEKDAY(T2822,2)</f>
        <v>5</v>
      </c>
      <c r="V2822" s="216">
        <f t="shared" si="6217"/>
        <v>2817</v>
      </c>
      <c r="W2822" s="16">
        <f t="shared" si="6224"/>
        <v>7.7178082191780826</v>
      </c>
      <c r="X2822" s="16" t="e">
        <f>IF(Template!$F$7="Linear interpolation",LinInterp($I$5:$I$22,$G$5:$G$22,W2822),CubicSpline($I$5:$I$22,$G$5:$G$22,W2822))</f>
        <v>#VALUE!</v>
      </c>
      <c r="Y2822" s="221" t="e">
        <f t="shared" ref="Y2822:Y2885" si="6355">(1+(X2822/100))^W2822</f>
        <v>#VALUE!</v>
      </c>
      <c r="Z2822" s="221" t="e">
        <f>Y2822/PRODUCT($AA$6:AA2821)</f>
        <v>#VALUE!</v>
      </c>
      <c r="AA2822" s="16" t="e">
        <f t="shared" si="6218"/>
        <v>#VALUE!</v>
      </c>
      <c r="AB2822" s="10" t="e">
        <f t="shared" si="6219"/>
        <v>#VALUE!</v>
      </c>
      <c r="AC2822" s="90">
        <f t="shared" ref="AC2822:AC2885" si="6356">ROW(AD2822)</f>
        <v>2822</v>
      </c>
      <c r="AD2822" s="17">
        <f t="shared" si="6220"/>
        <v>48815</v>
      </c>
      <c r="AE2822" s="16" t="e">
        <f t="shared" ref="AE2822:AE2885" si="6357">IF(R2822&lt;&gt;0,R2822,VLOOKUP(AD2822,$T:$AB,9,FALSE))</f>
        <v>#VALUE!</v>
      </c>
      <c r="AF2822" s="10">
        <f ca="1">IFERROR(AVERAGE(INDIRECT("AE"&amp;AC2822-Template!$F$10+1):INDIRECT("AE"&amp;AC2822)),0)</f>
        <v>0</v>
      </c>
      <c r="AG2822" s="35"/>
      <c r="AH2822" s="86"/>
      <c r="AI2822" s="35"/>
      <c r="AJ2822" s="35"/>
      <c r="AK2822" s="35"/>
      <c r="AL2822" s="35"/>
      <c r="AM2822" s="35"/>
      <c r="AN2822" s="35"/>
      <c r="AO2822" s="35"/>
      <c r="AP2822" s="35"/>
      <c r="AQ2822" s="35"/>
      <c r="AR2822" s="35"/>
      <c r="AS2822" s="35"/>
      <c r="AT2822" s="35"/>
      <c r="AU2822" s="35"/>
      <c r="AV2822" s="35"/>
      <c r="AW2822" s="35"/>
      <c r="AX2822" s="35"/>
      <c r="AY2822" s="35"/>
      <c r="AZ2822" s="17">
        <f t="shared" ref="AZ2822" si="6358">AZ2821+1</f>
        <v>48838</v>
      </c>
      <c r="BA2822" s="216">
        <f t="shared" si="6236"/>
        <v>5</v>
      </c>
      <c r="BB2822" s="216">
        <f t="shared" ref="BB2822" si="6359">BB2821+1</f>
        <v>2817</v>
      </c>
      <c r="BC2822" s="16">
        <f t="shared" si="6238"/>
        <v>7.7178082191780826</v>
      </c>
      <c r="BD2822" s="16">
        <f>IF(Template!$F$7="Linear interpolation",LinInterp($AO$5:$AO$18,$AM$5:$AM$18,BC2822),CubicSpline($AO$5:$AO$18,$AM$5:$AM$18,BC2822))</f>
        <v>14.149455060959919</v>
      </c>
      <c r="BE2822" s="221">
        <f t="shared" si="6317"/>
        <v>2.7769757956067114</v>
      </c>
      <c r="BF2822" s="221">
        <f>BE2822/PRODUCT($BG$6:BG2821)</f>
        <v>1.0003630085112447</v>
      </c>
      <c r="BG2822" s="16">
        <f t="shared" si="6239"/>
        <v>1.0003630085112447</v>
      </c>
      <c r="BH2822" s="10">
        <f t="shared" si="6240"/>
        <v>13.24981066043196</v>
      </c>
      <c r="BI2822" s="90"/>
      <c r="BJ2822" s="17">
        <f t="shared" si="6223"/>
        <v>48815</v>
      </c>
      <c r="BK2822" s="16">
        <f t="shared" ref="BK2822:BK2885" si="6360">IF(AX2822&lt;&gt;0,AX2822,VLOOKUP(BJ2822,$AZ:$BH,9,FALSE))</f>
        <v>13.248496865256865</v>
      </c>
      <c r="BL2822" s="10">
        <f ca="1">IFERROR(AVERAGE(INDIRECT("BK"&amp;AC2822-Template!$F$10+1):INDIRECT("BK"&amp;AC2822)),0)</f>
        <v>13.247302427590032</v>
      </c>
      <c r="BM2822" s="35"/>
      <c r="BN2822" s="86"/>
      <c r="BO2822" s="35"/>
      <c r="BP2822" s="35"/>
      <c r="BQ2822" s="35"/>
      <c r="BR2822" s="35"/>
      <c r="BS2822" s="35"/>
      <c r="BT2822" s="35"/>
      <c r="BU2822" s="35"/>
      <c r="BV2822" s="35"/>
      <c r="BW2822" s="35"/>
      <c r="BX2822" s="35"/>
      <c r="BY2822" s="35"/>
      <c r="BZ2822" s="35"/>
      <c r="CA2822" s="35"/>
      <c r="CB2822" s="35"/>
      <c r="CC2822" s="35"/>
      <c r="CD2822" s="35"/>
      <c r="CE2822" s="35"/>
      <c r="CF2822" s="35"/>
      <c r="CG2822" s="35"/>
      <c r="CH2822" s="35"/>
    </row>
    <row r="2823" spans="1:86" ht="15.6" x14ac:dyDescent="0.3">
      <c r="A2823" s="35"/>
      <c r="B2823" s="86"/>
      <c r="C2823" s="35"/>
      <c r="D2823" s="35"/>
      <c r="E2823" s="35"/>
      <c r="F2823" s="35"/>
      <c r="G2823" s="35"/>
      <c r="H2823" s="35"/>
      <c r="I2823" s="35"/>
      <c r="J2823" s="35"/>
      <c r="K2823" s="35"/>
      <c r="L2823" s="35"/>
      <c r="M2823" s="35"/>
      <c r="N2823" s="35"/>
      <c r="O2823" s="35"/>
      <c r="P2823" s="35"/>
      <c r="Q2823" s="35"/>
      <c r="R2823" s="35"/>
      <c r="S2823" s="35"/>
      <c r="T2823" s="17">
        <f t="shared" ref="T2823:V2886" si="6361">T2822+1</f>
        <v>48839</v>
      </c>
      <c r="U2823" s="216">
        <f t="shared" si="6354"/>
        <v>6</v>
      </c>
      <c r="V2823" s="216">
        <f t="shared" si="6361"/>
        <v>2818</v>
      </c>
      <c r="W2823" s="16">
        <f t="shared" si="6224"/>
        <v>7.720547945205479</v>
      </c>
      <c r="X2823" s="16" t="e">
        <f>IF(Template!$F$7="Linear interpolation",LinInterp($I$5:$I$22,$G$5:$G$22,W2823),CubicSpline($I$5:$I$22,$G$5:$G$22,W2823))</f>
        <v>#VALUE!</v>
      </c>
      <c r="Y2823" s="221" t="e">
        <f t="shared" si="6355"/>
        <v>#VALUE!</v>
      </c>
      <c r="Z2823" s="221" t="e">
        <f>Y2823/PRODUCT($AA$6:AA2822)</f>
        <v>#VALUE!</v>
      </c>
      <c r="AA2823" s="16" t="e">
        <f t="shared" ref="AA2823:AA2886" si="6362">1+AB2823/365/100</f>
        <v>#VALUE!</v>
      </c>
      <c r="AB2823" s="10" t="e">
        <f t="shared" ref="AB2823:AB2886" si="6363">IF(OR(U2823=6,U2823=7),AB2822,(Z2823-1)*365*100)</f>
        <v>#VALUE!</v>
      </c>
      <c r="AC2823" s="90">
        <f t="shared" si="6356"/>
        <v>2823</v>
      </c>
      <c r="AD2823" s="17">
        <f t="shared" ref="AD2823:AD2886" si="6364">AD2822+1</f>
        <v>48816</v>
      </c>
      <c r="AE2823" s="16" t="e">
        <f t="shared" si="6357"/>
        <v>#VALUE!</v>
      </c>
      <c r="AF2823" s="10">
        <f ca="1">IFERROR(AVERAGE(INDIRECT("AE"&amp;AC2823-Template!$F$10+1):INDIRECT("AE"&amp;AC2823)),0)</f>
        <v>0</v>
      </c>
      <c r="AG2823" s="35"/>
      <c r="AH2823" s="86"/>
      <c r="AI2823" s="35"/>
      <c r="AJ2823" s="35"/>
      <c r="AK2823" s="35"/>
      <c r="AL2823" s="35"/>
      <c r="AM2823" s="35"/>
      <c r="AN2823" s="35"/>
      <c r="AO2823" s="35"/>
      <c r="AP2823" s="35"/>
      <c r="AQ2823" s="35"/>
      <c r="AR2823" s="35"/>
      <c r="AS2823" s="35"/>
      <c r="AT2823" s="35"/>
      <c r="AU2823" s="35"/>
      <c r="AV2823" s="35"/>
      <c r="AW2823" s="35"/>
      <c r="AX2823" s="35"/>
      <c r="AY2823" s="35"/>
      <c r="AZ2823" s="17">
        <f t="shared" ref="AZ2823" si="6365">AZ2822+1</f>
        <v>48839</v>
      </c>
      <c r="BA2823" s="216">
        <f t="shared" si="6236"/>
        <v>6</v>
      </c>
      <c r="BB2823" s="216">
        <f t="shared" ref="BB2823" si="6366">BB2822+1</f>
        <v>2818</v>
      </c>
      <c r="BC2823" s="16">
        <f t="shared" si="6238"/>
        <v>7.720547945205479</v>
      </c>
      <c r="BD2823" s="16">
        <f>IF(Template!$F$7="Linear interpolation",LinInterp($AO$5:$AO$18,$AM$5:$AM$18,BC2823),CubicSpline($AO$5:$AO$18,$AM$5:$AM$18,BC2823))</f>
        <v>14.149460573032561</v>
      </c>
      <c r="BE2823" s="221">
        <f t="shared" si="6317"/>
        <v>2.7779838646968051</v>
      </c>
      <c r="BF2823" s="221">
        <f>BE2823/PRODUCT($BG$6:BG2822)</f>
        <v>1.0003630096782581</v>
      </c>
      <c r="BG2823" s="16">
        <f t="shared" si="6239"/>
        <v>1.0003630085112447</v>
      </c>
      <c r="BH2823" s="10">
        <f t="shared" si="6240"/>
        <v>13.24981066043196</v>
      </c>
      <c r="BI2823" s="90"/>
      <c r="BJ2823" s="17">
        <f t="shared" ref="BJ2823:BJ2886" si="6367">BJ2822+1</f>
        <v>48816</v>
      </c>
      <c r="BK2823" s="16">
        <f t="shared" si="6360"/>
        <v>13.248567150974333</v>
      </c>
      <c r="BL2823" s="10">
        <f ca="1">IFERROR(AVERAGE(INDIRECT("BK"&amp;AC2823-Template!$F$10+1):INDIRECT("BK"&amp;AC2823)),0)</f>
        <v>13.247389616779897</v>
      </c>
      <c r="BM2823" s="35"/>
      <c r="BN2823" s="86"/>
      <c r="BO2823" s="35"/>
      <c r="BP2823" s="35"/>
      <c r="BQ2823" s="35"/>
      <c r="BR2823" s="35"/>
      <c r="BS2823" s="35"/>
      <c r="BT2823" s="35"/>
      <c r="BU2823" s="35"/>
      <c r="BV2823" s="35"/>
      <c r="BW2823" s="35"/>
      <c r="BX2823" s="35"/>
      <c r="BY2823" s="35"/>
      <c r="BZ2823" s="35"/>
      <c r="CA2823" s="35"/>
      <c r="CB2823" s="35"/>
      <c r="CC2823" s="35"/>
      <c r="CD2823" s="35"/>
      <c r="CE2823" s="35"/>
      <c r="CF2823" s="35"/>
      <c r="CG2823" s="35"/>
      <c r="CH2823" s="35"/>
    </row>
    <row r="2824" spans="1:86" ht="15.6" x14ac:dyDescent="0.3">
      <c r="A2824" s="35"/>
      <c r="B2824" s="86"/>
      <c r="C2824" s="35"/>
      <c r="D2824" s="35"/>
      <c r="E2824" s="35"/>
      <c r="F2824" s="35"/>
      <c r="G2824" s="35"/>
      <c r="H2824" s="35"/>
      <c r="I2824" s="35"/>
      <c r="J2824" s="35"/>
      <c r="K2824" s="35"/>
      <c r="L2824" s="35"/>
      <c r="M2824" s="35"/>
      <c r="N2824" s="35"/>
      <c r="O2824" s="35"/>
      <c r="P2824" s="35"/>
      <c r="Q2824" s="35"/>
      <c r="R2824" s="35"/>
      <c r="S2824" s="35"/>
      <c r="T2824" s="17">
        <f t="shared" si="6361"/>
        <v>48840</v>
      </c>
      <c r="U2824" s="216">
        <f t="shared" si="6354"/>
        <v>7</v>
      </c>
      <c r="V2824" s="216">
        <f t="shared" si="6361"/>
        <v>2819</v>
      </c>
      <c r="W2824" s="16">
        <f t="shared" ref="W2824:W2887" si="6368">YEARFRAC($T$5,T2824,3)</f>
        <v>7.7232876712328764</v>
      </c>
      <c r="X2824" s="16" t="e">
        <f>IF(Template!$F$7="Linear interpolation",LinInterp($I$5:$I$22,$G$5:$G$22,W2824),CubicSpline($I$5:$I$22,$G$5:$G$22,W2824))</f>
        <v>#VALUE!</v>
      </c>
      <c r="Y2824" s="221" t="e">
        <f t="shared" si="6355"/>
        <v>#VALUE!</v>
      </c>
      <c r="Z2824" s="221" t="e">
        <f>Y2824/PRODUCT($AA$6:AA2823)</f>
        <v>#VALUE!</v>
      </c>
      <c r="AA2824" s="16" t="e">
        <f t="shared" si="6362"/>
        <v>#VALUE!</v>
      </c>
      <c r="AB2824" s="10" t="e">
        <f t="shared" si="6363"/>
        <v>#VALUE!</v>
      </c>
      <c r="AC2824" s="90">
        <f t="shared" si="6356"/>
        <v>2824</v>
      </c>
      <c r="AD2824" s="17">
        <f t="shared" si="6364"/>
        <v>48817</v>
      </c>
      <c r="AE2824" s="16" t="e">
        <f t="shared" si="6357"/>
        <v>#VALUE!</v>
      </c>
      <c r="AF2824" s="10">
        <f ca="1">IFERROR(AVERAGE(INDIRECT("AE"&amp;AC2824-Template!$F$10+1):INDIRECT("AE"&amp;AC2824)),0)</f>
        <v>0</v>
      </c>
      <c r="AG2824" s="35"/>
      <c r="AH2824" s="86"/>
      <c r="AI2824" s="35"/>
      <c r="AJ2824" s="35"/>
      <c r="AK2824" s="35"/>
      <c r="AL2824" s="35"/>
      <c r="AM2824" s="35"/>
      <c r="AN2824" s="35"/>
      <c r="AO2824" s="35"/>
      <c r="AP2824" s="35"/>
      <c r="AQ2824" s="35"/>
      <c r="AR2824" s="35"/>
      <c r="AS2824" s="35"/>
      <c r="AT2824" s="35"/>
      <c r="AU2824" s="35"/>
      <c r="AV2824" s="35"/>
      <c r="AW2824" s="35"/>
      <c r="AX2824" s="35"/>
      <c r="AY2824" s="35"/>
      <c r="AZ2824" s="17">
        <f t="shared" ref="AZ2824" si="6369">AZ2823+1</f>
        <v>48840</v>
      </c>
      <c r="BA2824" s="216">
        <f t="shared" si="6236"/>
        <v>7</v>
      </c>
      <c r="BB2824" s="216">
        <f t="shared" ref="BB2824" si="6370">BB2823+1</f>
        <v>2819</v>
      </c>
      <c r="BC2824" s="16">
        <f t="shared" si="6238"/>
        <v>7.7232876712328764</v>
      </c>
      <c r="BD2824" s="16">
        <f>IF(Template!$F$7="Linear interpolation",LinInterp($AO$5:$AO$18,$AM$5:$AM$18,BC2824),CubicSpline($AO$5:$AO$18,$AM$5:$AM$18,BC2824))</f>
        <v>14.1494660979409</v>
      </c>
      <c r="BE2824" s="221">
        <f t="shared" si="6317"/>
        <v>2.7789923028744181</v>
      </c>
      <c r="BF2824" s="221">
        <f>BE2824/PRODUCT($BG$6:BG2823)</f>
        <v>1.0003630119787135</v>
      </c>
      <c r="BG2824" s="16">
        <f t="shared" si="6239"/>
        <v>1.0003630085112447</v>
      </c>
      <c r="BH2824" s="10">
        <f t="shared" si="6240"/>
        <v>13.24981066043196</v>
      </c>
      <c r="BI2824" s="90"/>
      <c r="BJ2824" s="17">
        <f t="shared" si="6367"/>
        <v>48817</v>
      </c>
      <c r="BK2824" s="16">
        <f t="shared" si="6360"/>
        <v>13.248636252613743</v>
      </c>
      <c r="BL2824" s="10">
        <f ca="1">IFERROR(AVERAGE(INDIRECT("BK"&amp;AC2824-Template!$F$10+1):INDIRECT("BK"&amp;AC2824)),0)</f>
        <v>13.247475647671985</v>
      </c>
      <c r="BM2824" s="35"/>
      <c r="BN2824" s="86"/>
      <c r="BO2824" s="35"/>
      <c r="BP2824" s="35"/>
      <c r="BQ2824" s="35"/>
      <c r="BR2824" s="35"/>
      <c r="BS2824" s="35"/>
      <c r="BT2824" s="35"/>
      <c r="BU2824" s="35"/>
      <c r="BV2824" s="35"/>
      <c r="BW2824" s="35"/>
      <c r="BX2824" s="35"/>
      <c r="BY2824" s="35"/>
      <c r="BZ2824" s="35"/>
      <c r="CA2824" s="35"/>
      <c r="CB2824" s="35"/>
      <c r="CC2824" s="35"/>
      <c r="CD2824" s="35"/>
      <c r="CE2824" s="35"/>
      <c r="CF2824" s="35"/>
      <c r="CG2824" s="35"/>
      <c r="CH2824" s="35"/>
    </row>
    <row r="2825" spans="1:86" ht="15.6" x14ac:dyDescent="0.3">
      <c r="A2825" s="35"/>
      <c r="B2825" s="86"/>
      <c r="C2825" s="35"/>
      <c r="D2825" s="35"/>
      <c r="E2825" s="35"/>
      <c r="F2825" s="35"/>
      <c r="G2825" s="35"/>
      <c r="H2825" s="35"/>
      <c r="I2825" s="35"/>
      <c r="J2825" s="35"/>
      <c r="K2825" s="35"/>
      <c r="L2825" s="35"/>
      <c r="M2825" s="35"/>
      <c r="N2825" s="35"/>
      <c r="O2825" s="35"/>
      <c r="P2825" s="35"/>
      <c r="Q2825" s="35"/>
      <c r="R2825" s="35"/>
      <c r="S2825" s="35"/>
      <c r="T2825" s="17">
        <f t="shared" si="6361"/>
        <v>48841</v>
      </c>
      <c r="U2825" s="216">
        <f t="shared" si="6354"/>
        <v>1</v>
      </c>
      <c r="V2825" s="216">
        <f t="shared" si="6361"/>
        <v>2820</v>
      </c>
      <c r="W2825" s="16">
        <f t="shared" si="6368"/>
        <v>7.7260273972602738</v>
      </c>
      <c r="X2825" s="16" t="e">
        <f>IF(Template!$F$7="Linear interpolation",LinInterp($I$5:$I$22,$G$5:$G$22,W2825),CubicSpline($I$5:$I$22,$G$5:$G$22,W2825))</f>
        <v>#VALUE!</v>
      </c>
      <c r="Y2825" s="221" t="e">
        <f t="shared" si="6355"/>
        <v>#VALUE!</v>
      </c>
      <c r="Z2825" s="221" t="e">
        <f>Y2825/PRODUCT($AA$6:AA2824)</f>
        <v>#VALUE!</v>
      </c>
      <c r="AA2825" s="16" t="e">
        <f t="shared" si="6362"/>
        <v>#VALUE!</v>
      </c>
      <c r="AB2825" s="10" t="e">
        <f t="shared" si="6363"/>
        <v>#VALUE!</v>
      </c>
      <c r="AC2825" s="90">
        <f t="shared" si="6356"/>
        <v>2825</v>
      </c>
      <c r="AD2825" s="17">
        <f t="shared" si="6364"/>
        <v>48818</v>
      </c>
      <c r="AE2825" s="16" t="e">
        <f t="shared" si="6357"/>
        <v>#VALUE!</v>
      </c>
      <c r="AF2825" s="10">
        <f ca="1">IFERROR(AVERAGE(INDIRECT("AE"&amp;AC2825-Template!$F$10+1):INDIRECT("AE"&amp;AC2825)),0)</f>
        <v>0</v>
      </c>
      <c r="AG2825" s="35"/>
      <c r="AH2825" s="86"/>
      <c r="AI2825" s="35"/>
      <c r="AJ2825" s="35"/>
      <c r="AK2825" s="35"/>
      <c r="AL2825" s="35"/>
      <c r="AM2825" s="35"/>
      <c r="AN2825" s="35"/>
      <c r="AO2825" s="35"/>
      <c r="AP2825" s="35"/>
      <c r="AQ2825" s="35"/>
      <c r="AR2825" s="35"/>
      <c r="AS2825" s="35"/>
      <c r="AT2825" s="35"/>
      <c r="AU2825" s="35"/>
      <c r="AV2825" s="35"/>
      <c r="AW2825" s="35"/>
      <c r="AX2825" s="35"/>
      <c r="AY2825" s="35"/>
      <c r="AZ2825" s="17">
        <f t="shared" ref="AZ2825" si="6371">AZ2824+1</f>
        <v>48841</v>
      </c>
      <c r="BA2825" s="216">
        <f t="shared" si="6236"/>
        <v>1</v>
      </c>
      <c r="BB2825" s="216">
        <f t="shared" ref="BB2825" si="6372">BB2824+1</f>
        <v>2820</v>
      </c>
      <c r="BC2825" s="16">
        <f t="shared" si="6238"/>
        <v>7.7260273972602738</v>
      </c>
      <c r="BD2825" s="16">
        <f>IF(Template!$F$7="Linear interpolation",LinInterp($AO$5:$AO$18,$AM$5:$AM$18,BC2825),CubicSpline($AO$5:$AO$18,$AM$5:$AM$18,BC2825))</f>
        <v>14.149471635174731</v>
      </c>
      <c r="BE2825" s="221">
        <f t="shared" si="6317"/>
        <v>2.7800011101823889</v>
      </c>
      <c r="BF2825" s="221">
        <f>BE2825/PRODUCT($BG$6:BG2824)</f>
        <v>1.0003630153789904</v>
      </c>
      <c r="BG2825" s="16">
        <f t="shared" si="6239"/>
        <v>1.0003630153789904</v>
      </c>
      <c r="BH2825" s="10">
        <f t="shared" si="6240"/>
        <v>13.25006133315021</v>
      </c>
      <c r="BI2825" s="90"/>
      <c r="BJ2825" s="17">
        <f t="shared" si="6367"/>
        <v>48818</v>
      </c>
      <c r="BK2825" s="16">
        <f t="shared" si="6360"/>
        <v>13.248636252613743</v>
      </c>
      <c r="BL2825" s="10">
        <f ca="1">IFERROR(AVERAGE(INDIRECT("BK"&amp;AC2825-Template!$F$10+1):INDIRECT("BK"&amp;AC2825)),0)</f>
        <v>13.24755825462454</v>
      </c>
      <c r="BM2825" s="35"/>
      <c r="BN2825" s="86"/>
      <c r="BO2825" s="35"/>
      <c r="BP2825" s="35"/>
      <c r="BQ2825" s="35"/>
      <c r="BR2825" s="35"/>
      <c r="BS2825" s="35"/>
      <c r="BT2825" s="35"/>
      <c r="BU2825" s="35"/>
      <c r="BV2825" s="35"/>
      <c r="BW2825" s="35"/>
      <c r="BX2825" s="35"/>
      <c r="BY2825" s="35"/>
      <c r="BZ2825" s="35"/>
      <c r="CA2825" s="35"/>
      <c r="CB2825" s="35"/>
      <c r="CC2825" s="35"/>
      <c r="CD2825" s="35"/>
      <c r="CE2825" s="35"/>
      <c r="CF2825" s="35"/>
      <c r="CG2825" s="35"/>
      <c r="CH2825" s="35"/>
    </row>
    <row r="2826" spans="1:86" ht="15.6" x14ac:dyDescent="0.3">
      <c r="A2826" s="35"/>
      <c r="B2826" s="86"/>
      <c r="C2826" s="35"/>
      <c r="D2826" s="35"/>
      <c r="E2826" s="35"/>
      <c r="F2826" s="35"/>
      <c r="G2826" s="35"/>
      <c r="H2826" s="35"/>
      <c r="I2826" s="35"/>
      <c r="J2826" s="35"/>
      <c r="K2826" s="35"/>
      <c r="L2826" s="35"/>
      <c r="M2826" s="35"/>
      <c r="N2826" s="35"/>
      <c r="O2826" s="35"/>
      <c r="P2826" s="35"/>
      <c r="Q2826" s="35"/>
      <c r="R2826" s="35"/>
      <c r="S2826" s="35"/>
      <c r="T2826" s="17">
        <f t="shared" si="6361"/>
        <v>48842</v>
      </c>
      <c r="U2826" s="216">
        <f t="shared" si="6354"/>
        <v>2</v>
      </c>
      <c r="V2826" s="216">
        <f t="shared" si="6361"/>
        <v>2821</v>
      </c>
      <c r="W2826" s="16">
        <f t="shared" si="6368"/>
        <v>7.7287671232876711</v>
      </c>
      <c r="X2826" s="16" t="e">
        <f>IF(Template!$F$7="Linear interpolation",LinInterp($I$5:$I$22,$G$5:$G$22,W2826),CubicSpline($I$5:$I$22,$G$5:$G$22,W2826))</f>
        <v>#VALUE!</v>
      </c>
      <c r="Y2826" s="221" t="e">
        <f t="shared" si="6355"/>
        <v>#VALUE!</v>
      </c>
      <c r="Z2826" s="221" t="e">
        <f>Y2826/PRODUCT($AA$6:AA2825)</f>
        <v>#VALUE!</v>
      </c>
      <c r="AA2826" s="16" t="e">
        <f t="shared" si="6362"/>
        <v>#VALUE!</v>
      </c>
      <c r="AB2826" s="10" t="e">
        <f t="shared" si="6363"/>
        <v>#VALUE!</v>
      </c>
      <c r="AC2826" s="90">
        <f t="shared" si="6356"/>
        <v>2826</v>
      </c>
      <c r="AD2826" s="17">
        <f t="shared" si="6364"/>
        <v>48819</v>
      </c>
      <c r="AE2826" s="16" t="e">
        <f t="shared" si="6357"/>
        <v>#VALUE!</v>
      </c>
      <c r="AF2826" s="10">
        <f ca="1">IFERROR(AVERAGE(INDIRECT("AE"&amp;AC2826-Template!$F$10+1):INDIRECT("AE"&amp;AC2826)),0)</f>
        <v>0</v>
      </c>
      <c r="AG2826" s="35"/>
      <c r="AH2826" s="86"/>
      <c r="AI2826" s="35"/>
      <c r="AJ2826" s="35"/>
      <c r="AK2826" s="35"/>
      <c r="AL2826" s="35"/>
      <c r="AM2826" s="35"/>
      <c r="AN2826" s="35"/>
      <c r="AO2826" s="35"/>
      <c r="AP2826" s="35"/>
      <c r="AQ2826" s="35"/>
      <c r="AR2826" s="35"/>
      <c r="AS2826" s="35"/>
      <c r="AT2826" s="35"/>
      <c r="AU2826" s="35"/>
      <c r="AV2826" s="35"/>
      <c r="AW2826" s="35"/>
      <c r="AX2826" s="35"/>
      <c r="AY2826" s="35"/>
      <c r="AZ2826" s="17">
        <f t="shared" ref="AZ2826" si="6373">AZ2825+1</f>
        <v>48842</v>
      </c>
      <c r="BA2826" s="216">
        <f t="shared" si="6236"/>
        <v>2</v>
      </c>
      <c r="BB2826" s="216">
        <f t="shared" ref="BB2826" si="6374">BB2825+1</f>
        <v>2821</v>
      </c>
      <c r="BC2826" s="16">
        <f t="shared" si="6238"/>
        <v>7.7287671232876711</v>
      </c>
      <c r="BD2826" s="16">
        <f>IF(Template!$F$7="Linear interpolation",LinInterp($AO$5:$AO$18,$AM$5:$AM$18,BC2826),CubicSpline($AO$5:$AO$18,$AM$5:$AM$18,BC2826))</f>
        <v>14.149477184223848</v>
      </c>
      <c r="BE2826" s="221">
        <f t="shared" si="6317"/>
        <v>2.7810102866633319</v>
      </c>
      <c r="BF2826" s="221">
        <f>BE2826/PRODUCT($BG$6:BG2825)</f>
        <v>1.0003630129776737</v>
      </c>
      <c r="BG2826" s="16">
        <f t="shared" si="6239"/>
        <v>1.0003630129776737</v>
      </c>
      <c r="BH2826" s="10">
        <f t="shared" si="6240"/>
        <v>13.249973685090621</v>
      </c>
      <c r="BI2826" s="90"/>
      <c r="BJ2826" s="17">
        <f t="shared" si="6367"/>
        <v>48819</v>
      </c>
      <c r="BK2826" s="16">
        <f t="shared" si="6360"/>
        <v>13.248636252613743</v>
      </c>
      <c r="BL2826" s="10">
        <f ca="1">IFERROR(AVERAGE(INDIRECT("BK"&amp;AC2826-Template!$F$10+1):INDIRECT("BK"&amp;AC2826)),0)</f>
        <v>13.24763747544214</v>
      </c>
      <c r="BM2826" s="35"/>
      <c r="BN2826" s="86"/>
      <c r="BO2826" s="35"/>
      <c r="BP2826" s="35"/>
      <c r="BQ2826" s="35"/>
      <c r="BR2826" s="35"/>
      <c r="BS2826" s="35"/>
      <c r="BT2826" s="35"/>
      <c r="BU2826" s="35"/>
      <c r="BV2826" s="35"/>
      <c r="BW2826" s="35"/>
      <c r="BX2826" s="35"/>
      <c r="BY2826" s="35"/>
      <c r="BZ2826" s="35"/>
      <c r="CA2826" s="35"/>
      <c r="CB2826" s="35"/>
      <c r="CC2826" s="35"/>
      <c r="CD2826" s="35"/>
      <c r="CE2826" s="35"/>
      <c r="CF2826" s="35"/>
      <c r="CG2826" s="35"/>
      <c r="CH2826" s="35"/>
    </row>
    <row r="2827" spans="1:86" ht="15.6" x14ac:dyDescent="0.3">
      <c r="A2827" s="35"/>
      <c r="B2827" s="86"/>
      <c r="C2827" s="35"/>
      <c r="D2827" s="35"/>
      <c r="E2827" s="35"/>
      <c r="F2827" s="35"/>
      <c r="G2827" s="35"/>
      <c r="H2827" s="35"/>
      <c r="I2827" s="35"/>
      <c r="J2827" s="35"/>
      <c r="K2827" s="35"/>
      <c r="L2827" s="35"/>
      <c r="M2827" s="35"/>
      <c r="N2827" s="35"/>
      <c r="O2827" s="35"/>
      <c r="P2827" s="35"/>
      <c r="Q2827" s="35"/>
      <c r="R2827" s="35"/>
      <c r="S2827" s="35"/>
      <c r="T2827" s="17">
        <f t="shared" si="6361"/>
        <v>48843</v>
      </c>
      <c r="U2827" s="216">
        <f t="shared" si="6354"/>
        <v>3</v>
      </c>
      <c r="V2827" s="216">
        <f t="shared" si="6361"/>
        <v>2822</v>
      </c>
      <c r="W2827" s="16">
        <f t="shared" si="6368"/>
        <v>7.7315068493150685</v>
      </c>
      <c r="X2827" s="16" t="e">
        <f>IF(Template!$F$7="Linear interpolation",LinInterp($I$5:$I$22,$G$5:$G$22,W2827),CubicSpline($I$5:$I$22,$G$5:$G$22,W2827))</f>
        <v>#VALUE!</v>
      </c>
      <c r="Y2827" s="221" t="e">
        <f t="shared" si="6355"/>
        <v>#VALUE!</v>
      </c>
      <c r="Z2827" s="221" t="e">
        <f>Y2827/PRODUCT($AA$6:AA2826)</f>
        <v>#VALUE!</v>
      </c>
      <c r="AA2827" s="16" t="e">
        <f t="shared" si="6362"/>
        <v>#VALUE!</v>
      </c>
      <c r="AB2827" s="10" t="e">
        <f t="shared" si="6363"/>
        <v>#VALUE!</v>
      </c>
      <c r="AC2827" s="90">
        <f t="shared" si="6356"/>
        <v>2827</v>
      </c>
      <c r="AD2827" s="17">
        <f t="shared" si="6364"/>
        <v>48820</v>
      </c>
      <c r="AE2827" s="16" t="e">
        <f t="shared" si="6357"/>
        <v>#VALUE!</v>
      </c>
      <c r="AF2827" s="10">
        <f ca="1">IFERROR(AVERAGE(INDIRECT("AE"&amp;AC2827-Template!$F$10+1):INDIRECT("AE"&amp;AC2827)),0)</f>
        <v>0</v>
      </c>
      <c r="AG2827" s="35"/>
      <c r="AH2827" s="86"/>
      <c r="AI2827" s="35"/>
      <c r="AJ2827" s="35"/>
      <c r="AK2827" s="35"/>
      <c r="AL2827" s="35"/>
      <c r="AM2827" s="35"/>
      <c r="AN2827" s="35"/>
      <c r="AO2827" s="35"/>
      <c r="AP2827" s="35"/>
      <c r="AQ2827" s="35"/>
      <c r="AR2827" s="35"/>
      <c r="AS2827" s="35"/>
      <c r="AT2827" s="35"/>
      <c r="AU2827" s="35"/>
      <c r="AV2827" s="35"/>
      <c r="AW2827" s="35"/>
      <c r="AX2827" s="35"/>
      <c r="AY2827" s="35"/>
      <c r="AZ2827" s="17">
        <f t="shared" ref="AZ2827" si="6375">AZ2826+1</f>
        <v>48843</v>
      </c>
      <c r="BA2827" s="216">
        <f t="shared" si="6236"/>
        <v>3</v>
      </c>
      <c r="BB2827" s="216">
        <f t="shared" ref="BB2827" si="6376">BB2826+1</f>
        <v>2822</v>
      </c>
      <c r="BC2827" s="16">
        <f t="shared" si="6238"/>
        <v>7.7315068493150685</v>
      </c>
      <c r="BD2827" s="16">
        <f>IF(Template!$F$7="Linear interpolation",LinInterp($AO$5:$AO$18,$AM$5:$AM$18,BC2827),CubicSpline($AO$5:$AO$18,$AM$5:$AM$18,BC2827))</f>
        <v>14.149482744578044</v>
      </c>
      <c r="BE2827" s="221">
        <f t="shared" si="6317"/>
        <v>2.7820198323596483</v>
      </c>
      <c r="BF2827" s="221">
        <f>BE2827/PRODUCT($BG$6:BG2826)</f>
        <v>1.0003630140101092</v>
      </c>
      <c r="BG2827" s="16">
        <f t="shared" si="6239"/>
        <v>1.0003630140101092</v>
      </c>
      <c r="BH2827" s="10">
        <f t="shared" si="6240"/>
        <v>13.250011368985293</v>
      </c>
      <c r="BI2827" s="90"/>
      <c r="BJ2827" s="17">
        <f t="shared" si="6367"/>
        <v>48820</v>
      </c>
      <c r="BK2827" s="16">
        <f t="shared" si="6360"/>
        <v>13.249038992646955</v>
      </c>
      <c r="BL2827" s="10">
        <f ca="1">IFERROR(AVERAGE(INDIRECT("BK"&amp;AC2827-Template!$F$10+1):INDIRECT("BK"&amp;AC2827)),0)</f>
        <v>13.247730120927516</v>
      </c>
      <c r="BM2827" s="35"/>
      <c r="BN2827" s="86"/>
      <c r="BO2827" s="35"/>
      <c r="BP2827" s="35"/>
      <c r="BQ2827" s="35"/>
      <c r="BR2827" s="35"/>
      <c r="BS2827" s="35"/>
      <c r="BT2827" s="35"/>
      <c r="BU2827" s="35"/>
      <c r="BV2827" s="35"/>
      <c r="BW2827" s="35"/>
      <c r="BX2827" s="35"/>
      <c r="BY2827" s="35"/>
      <c r="BZ2827" s="35"/>
      <c r="CA2827" s="35"/>
      <c r="CB2827" s="35"/>
      <c r="CC2827" s="35"/>
      <c r="CD2827" s="35"/>
      <c r="CE2827" s="35"/>
      <c r="CF2827" s="35"/>
      <c r="CG2827" s="35"/>
      <c r="CH2827" s="35"/>
    </row>
    <row r="2828" spans="1:86" ht="15.6" x14ac:dyDescent="0.3">
      <c r="A2828" s="35"/>
      <c r="B2828" s="86"/>
      <c r="C2828" s="35"/>
      <c r="D2828" s="35"/>
      <c r="E2828" s="35"/>
      <c r="F2828" s="35"/>
      <c r="G2828" s="35"/>
      <c r="H2828" s="35"/>
      <c r="I2828" s="35"/>
      <c r="J2828" s="35"/>
      <c r="K2828" s="35"/>
      <c r="L2828" s="35"/>
      <c r="M2828" s="35"/>
      <c r="N2828" s="35"/>
      <c r="O2828" s="35"/>
      <c r="P2828" s="35"/>
      <c r="Q2828" s="35"/>
      <c r="R2828" s="35"/>
      <c r="S2828" s="35"/>
      <c r="T2828" s="17">
        <f t="shared" si="6361"/>
        <v>48844</v>
      </c>
      <c r="U2828" s="216">
        <f t="shared" si="6354"/>
        <v>4</v>
      </c>
      <c r="V2828" s="216">
        <f t="shared" si="6361"/>
        <v>2823</v>
      </c>
      <c r="W2828" s="16">
        <f t="shared" si="6368"/>
        <v>7.7342465753424658</v>
      </c>
      <c r="X2828" s="16" t="e">
        <f>IF(Template!$F$7="Linear interpolation",LinInterp($I$5:$I$22,$G$5:$G$22,W2828),CubicSpline($I$5:$I$22,$G$5:$G$22,W2828))</f>
        <v>#VALUE!</v>
      </c>
      <c r="Y2828" s="221" t="e">
        <f t="shared" si="6355"/>
        <v>#VALUE!</v>
      </c>
      <c r="Z2828" s="221" t="e">
        <f>Y2828/PRODUCT($AA$6:AA2827)</f>
        <v>#VALUE!</v>
      </c>
      <c r="AA2828" s="16" t="e">
        <f t="shared" si="6362"/>
        <v>#VALUE!</v>
      </c>
      <c r="AB2828" s="10" t="e">
        <f t="shared" si="6363"/>
        <v>#VALUE!</v>
      </c>
      <c r="AC2828" s="90">
        <f t="shared" si="6356"/>
        <v>2828</v>
      </c>
      <c r="AD2828" s="17">
        <f t="shared" si="6364"/>
        <v>48821</v>
      </c>
      <c r="AE2828" s="16" t="e">
        <f t="shared" si="6357"/>
        <v>#VALUE!</v>
      </c>
      <c r="AF2828" s="10">
        <f ca="1">IFERROR(AVERAGE(INDIRECT("AE"&amp;AC2828-Template!$F$10+1):INDIRECT("AE"&amp;AC2828)),0)</f>
        <v>0</v>
      </c>
      <c r="AG2828" s="35"/>
      <c r="AH2828" s="86"/>
      <c r="AI2828" s="35"/>
      <c r="AJ2828" s="35"/>
      <c r="AK2828" s="35"/>
      <c r="AL2828" s="35"/>
      <c r="AM2828" s="35"/>
      <c r="AN2828" s="35"/>
      <c r="AO2828" s="35"/>
      <c r="AP2828" s="35"/>
      <c r="AQ2828" s="35"/>
      <c r="AR2828" s="35"/>
      <c r="AS2828" s="35"/>
      <c r="AT2828" s="35"/>
      <c r="AU2828" s="35"/>
      <c r="AV2828" s="35"/>
      <c r="AW2828" s="35"/>
      <c r="AX2828" s="35"/>
      <c r="AY2828" s="35"/>
      <c r="AZ2828" s="17">
        <f t="shared" ref="AZ2828" si="6377">AZ2827+1</f>
        <v>48844</v>
      </c>
      <c r="BA2828" s="216">
        <f t="shared" si="6236"/>
        <v>4</v>
      </c>
      <c r="BB2828" s="216">
        <f t="shared" ref="BB2828" si="6378">BB2827+1</f>
        <v>2823</v>
      </c>
      <c r="BC2828" s="16">
        <f t="shared" si="6238"/>
        <v>7.7342465753424658</v>
      </c>
      <c r="BD2828" s="16">
        <f>IF(Template!$F$7="Linear interpolation",LinInterp($AO$5:$AO$18,$AM$5:$AM$18,BC2828),CubicSpline($AO$5:$AO$18,$AM$5:$AM$18,BC2828))</f>
        <v>14.149488315727117</v>
      </c>
      <c r="BE2828" s="221">
        <f t="shared" si="6317"/>
        <v>2.7830297473134955</v>
      </c>
      <c r="BF2828" s="221">
        <f>BE2828/PRODUCT($BG$6:BG2827)</f>
        <v>1.0003630150087717</v>
      </c>
      <c r="BG2828" s="16">
        <f t="shared" si="6239"/>
        <v>1.0003630150087717</v>
      </c>
      <c r="BH2828" s="10">
        <f t="shared" si="6240"/>
        <v>13.250047820166033</v>
      </c>
      <c r="BI2828" s="90"/>
      <c r="BJ2828" s="17">
        <f t="shared" si="6367"/>
        <v>48821</v>
      </c>
      <c r="BK2828" s="16">
        <f t="shared" si="6360"/>
        <v>13.248900780712392</v>
      </c>
      <c r="BL2828" s="10">
        <f ca="1">IFERROR(AVERAGE(INDIRECT("BK"&amp;AC2828-Template!$F$10+1):INDIRECT("BK"&amp;AC2828)),0)</f>
        <v>13.247818159348407</v>
      </c>
      <c r="BM2828" s="35"/>
      <c r="BN2828" s="86"/>
      <c r="BO2828" s="35"/>
      <c r="BP2828" s="35"/>
      <c r="BQ2828" s="35"/>
      <c r="BR2828" s="35"/>
      <c r="BS2828" s="35"/>
      <c r="BT2828" s="35"/>
      <c r="BU2828" s="35"/>
      <c r="BV2828" s="35"/>
      <c r="BW2828" s="35"/>
      <c r="BX2828" s="35"/>
      <c r="BY2828" s="35"/>
      <c r="BZ2828" s="35"/>
      <c r="CA2828" s="35"/>
      <c r="CB2828" s="35"/>
      <c r="CC2828" s="35"/>
      <c r="CD2828" s="35"/>
      <c r="CE2828" s="35"/>
      <c r="CF2828" s="35"/>
      <c r="CG2828" s="35"/>
      <c r="CH2828" s="35"/>
    </row>
    <row r="2829" spans="1:86" ht="15.6" x14ac:dyDescent="0.3">
      <c r="A2829" s="35"/>
      <c r="B2829" s="86"/>
      <c r="C2829" s="35"/>
      <c r="D2829" s="35"/>
      <c r="E2829" s="35"/>
      <c r="F2829" s="35"/>
      <c r="G2829" s="35"/>
      <c r="H2829" s="35"/>
      <c r="I2829" s="35"/>
      <c r="J2829" s="35"/>
      <c r="K2829" s="35"/>
      <c r="L2829" s="35"/>
      <c r="M2829" s="35"/>
      <c r="N2829" s="35"/>
      <c r="O2829" s="35"/>
      <c r="P2829" s="35"/>
      <c r="Q2829" s="35"/>
      <c r="R2829" s="35"/>
      <c r="S2829" s="35"/>
      <c r="T2829" s="17">
        <f t="shared" si="6361"/>
        <v>48845</v>
      </c>
      <c r="U2829" s="216">
        <f t="shared" si="6354"/>
        <v>5</v>
      </c>
      <c r="V2829" s="216">
        <f t="shared" si="6361"/>
        <v>2824</v>
      </c>
      <c r="W2829" s="16">
        <f t="shared" si="6368"/>
        <v>7.7369863013698632</v>
      </c>
      <c r="X2829" s="16" t="e">
        <f>IF(Template!$F$7="Linear interpolation",LinInterp($I$5:$I$22,$G$5:$G$22,W2829),CubicSpline($I$5:$I$22,$G$5:$G$22,W2829))</f>
        <v>#VALUE!</v>
      </c>
      <c r="Y2829" s="221" t="e">
        <f t="shared" si="6355"/>
        <v>#VALUE!</v>
      </c>
      <c r="Z2829" s="221" t="e">
        <f>Y2829/PRODUCT($AA$6:AA2828)</f>
        <v>#VALUE!</v>
      </c>
      <c r="AA2829" s="16" t="e">
        <f t="shared" si="6362"/>
        <v>#VALUE!</v>
      </c>
      <c r="AB2829" s="10" t="e">
        <f t="shared" si="6363"/>
        <v>#VALUE!</v>
      </c>
      <c r="AC2829" s="90">
        <f t="shared" si="6356"/>
        <v>2829</v>
      </c>
      <c r="AD2829" s="17">
        <f t="shared" si="6364"/>
        <v>48822</v>
      </c>
      <c r="AE2829" s="16" t="e">
        <f t="shared" si="6357"/>
        <v>#VALUE!</v>
      </c>
      <c r="AF2829" s="10">
        <f ca="1">IFERROR(AVERAGE(INDIRECT("AE"&amp;AC2829-Template!$F$10+1):INDIRECT("AE"&amp;AC2829)),0)</f>
        <v>0</v>
      </c>
      <c r="AG2829" s="35"/>
      <c r="AH2829" s="86"/>
      <c r="AI2829" s="35"/>
      <c r="AJ2829" s="35"/>
      <c r="AK2829" s="35"/>
      <c r="AL2829" s="35"/>
      <c r="AM2829" s="35"/>
      <c r="AN2829" s="35"/>
      <c r="AO2829" s="35"/>
      <c r="AP2829" s="35"/>
      <c r="AQ2829" s="35"/>
      <c r="AR2829" s="35"/>
      <c r="AS2829" s="35"/>
      <c r="AT2829" s="35"/>
      <c r="AU2829" s="35"/>
      <c r="AV2829" s="35"/>
      <c r="AW2829" s="35"/>
      <c r="AX2829" s="35"/>
      <c r="AY2829" s="35"/>
      <c r="AZ2829" s="17">
        <f t="shared" ref="AZ2829" si="6379">AZ2828+1</f>
        <v>48845</v>
      </c>
      <c r="BA2829" s="216">
        <f t="shared" ref="BA2829:BA2892" si="6380">WEEKDAY(AZ2829,2)</f>
        <v>5</v>
      </c>
      <c r="BB2829" s="216">
        <f t="shared" ref="BB2829" si="6381">BB2828+1</f>
        <v>2824</v>
      </c>
      <c r="BC2829" s="16">
        <f t="shared" ref="BC2829:BC2892" si="6382">YEARFRAC($T$5,AZ2829,3)</f>
        <v>7.7369863013698632</v>
      </c>
      <c r="BD2829" s="16">
        <f>IF(Template!$F$7="Linear interpolation",LinInterp($AO$5:$AO$18,$AM$5:$AM$18,BC2829),CubicSpline($AO$5:$AO$18,$AM$5:$AM$18,BC2829))</f>
        <v>14.149493897160859</v>
      </c>
      <c r="BE2829" s="221">
        <f t="shared" si="6317"/>
        <v>2.7840400315668408</v>
      </c>
      <c r="BF2829" s="221">
        <f>BE2829/PRODUCT($BG$6:BG2828)</f>
        <v>1.0003630159736239</v>
      </c>
      <c r="BG2829" s="16">
        <f t="shared" ref="BG2829:BG2892" si="6383">1+BH2829/365/100</f>
        <v>1.0003630159736239</v>
      </c>
      <c r="BH2829" s="10">
        <f t="shared" ref="BH2829:BH2892" si="6384">IF(OR(BA2829=6,BA2829=7),BH2828,(BF2829-1)*365*100)</f>
        <v>13.250083037271265</v>
      </c>
      <c r="BI2829" s="90"/>
      <c r="BJ2829" s="17">
        <f t="shared" si="6367"/>
        <v>48822</v>
      </c>
      <c r="BK2829" s="16">
        <f t="shared" si="6360"/>
        <v>13.248963934259894</v>
      </c>
      <c r="BL2829" s="10">
        <f ca="1">IFERROR(AVERAGE(INDIRECT("BK"&amp;AC2829-Template!$F$10+1):INDIRECT("BK"&amp;AC2829)),0)</f>
        <v>13.24788836502673</v>
      </c>
      <c r="BM2829" s="35"/>
      <c r="BN2829" s="86"/>
      <c r="BO2829" s="35"/>
      <c r="BP2829" s="35"/>
      <c r="BQ2829" s="35"/>
      <c r="BR2829" s="35"/>
      <c r="BS2829" s="35"/>
      <c r="BT2829" s="35"/>
      <c r="BU2829" s="35"/>
      <c r="BV2829" s="35"/>
      <c r="BW2829" s="35"/>
      <c r="BX2829" s="35"/>
      <c r="BY2829" s="35"/>
      <c r="BZ2829" s="35"/>
      <c r="CA2829" s="35"/>
      <c r="CB2829" s="35"/>
      <c r="CC2829" s="35"/>
      <c r="CD2829" s="35"/>
      <c r="CE2829" s="35"/>
      <c r="CF2829" s="35"/>
      <c r="CG2829" s="35"/>
      <c r="CH2829" s="35"/>
    </row>
    <row r="2830" spans="1:86" ht="15.6" x14ac:dyDescent="0.3">
      <c r="A2830" s="35"/>
      <c r="B2830" s="86"/>
      <c r="C2830" s="35"/>
      <c r="D2830" s="35"/>
      <c r="E2830" s="35"/>
      <c r="F2830" s="35"/>
      <c r="G2830" s="35"/>
      <c r="H2830" s="35"/>
      <c r="I2830" s="35"/>
      <c r="J2830" s="35"/>
      <c r="K2830" s="35"/>
      <c r="L2830" s="35"/>
      <c r="M2830" s="35"/>
      <c r="N2830" s="35"/>
      <c r="O2830" s="35"/>
      <c r="P2830" s="35"/>
      <c r="Q2830" s="35"/>
      <c r="R2830" s="35"/>
      <c r="S2830" s="35"/>
      <c r="T2830" s="17">
        <f t="shared" si="6361"/>
        <v>48846</v>
      </c>
      <c r="U2830" s="216">
        <f t="shared" si="6354"/>
        <v>6</v>
      </c>
      <c r="V2830" s="216">
        <f t="shared" si="6361"/>
        <v>2825</v>
      </c>
      <c r="W2830" s="16">
        <f t="shared" si="6368"/>
        <v>7.7397260273972606</v>
      </c>
      <c r="X2830" s="16" t="e">
        <f>IF(Template!$F$7="Linear interpolation",LinInterp($I$5:$I$22,$G$5:$G$22,W2830),CubicSpline($I$5:$I$22,$G$5:$G$22,W2830))</f>
        <v>#VALUE!</v>
      </c>
      <c r="Y2830" s="221" t="e">
        <f t="shared" si="6355"/>
        <v>#VALUE!</v>
      </c>
      <c r="Z2830" s="221" t="e">
        <f>Y2830/PRODUCT($AA$6:AA2829)</f>
        <v>#VALUE!</v>
      </c>
      <c r="AA2830" s="16" t="e">
        <f t="shared" si="6362"/>
        <v>#VALUE!</v>
      </c>
      <c r="AB2830" s="10" t="e">
        <f t="shared" si="6363"/>
        <v>#VALUE!</v>
      </c>
      <c r="AC2830" s="90">
        <f t="shared" si="6356"/>
        <v>2830</v>
      </c>
      <c r="AD2830" s="17">
        <f t="shared" si="6364"/>
        <v>48823</v>
      </c>
      <c r="AE2830" s="16" t="e">
        <f t="shared" si="6357"/>
        <v>#VALUE!</v>
      </c>
      <c r="AF2830" s="10">
        <f ca="1">IFERROR(AVERAGE(INDIRECT("AE"&amp;AC2830-Template!$F$10+1):INDIRECT("AE"&amp;AC2830)),0)</f>
        <v>0</v>
      </c>
      <c r="AG2830" s="35"/>
      <c r="AH2830" s="86"/>
      <c r="AI2830" s="35"/>
      <c r="AJ2830" s="35"/>
      <c r="AK2830" s="35"/>
      <c r="AL2830" s="35"/>
      <c r="AM2830" s="35"/>
      <c r="AN2830" s="35"/>
      <c r="AO2830" s="35"/>
      <c r="AP2830" s="35"/>
      <c r="AQ2830" s="35"/>
      <c r="AR2830" s="35"/>
      <c r="AS2830" s="35"/>
      <c r="AT2830" s="35"/>
      <c r="AU2830" s="35"/>
      <c r="AV2830" s="35"/>
      <c r="AW2830" s="35"/>
      <c r="AX2830" s="35"/>
      <c r="AY2830" s="35"/>
      <c r="AZ2830" s="17">
        <f t="shared" ref="AZ2830" si="6385">AZ2829+1</f>
        <v>48846</v>
      </c>
      <c r="BA2830" s="216">
        <f t="shared" si="6380"/>
        <v>6</v>
      </c>
      <c r="BB2830" s="216">
        <f t="shared" ref="BB2830" si="6386">BB2829+1</f>
        <v>2825</v>
      </c>
      <c r="BC2830" s="16">
        <f t="shared" si="6382"/>
        <v>7.7397260273972606</v>
      </c>
      <c r="BD2830" s="16">
        <f>IF(Template!$F$7="Linear interpolation",LinInterp($AO$5:$AO$18,$AM$5:$AM$18,BC2830),CubicSpline($AO$5:$AO$18,$AM$5:$AM$18,BC2830))</f>
        <v>14.149499488369065</v>
      </c>
      <c r="BE2830" s="221">
        <f t="shared" si="6317"/>
        <v>2.7850506851614001</v>
      </c>
      <c r="BF2830" s="221">
        <f>BE2830/PRODUCT($BG$6:BG2829)</f>
        <v>1.0003630169046063</v>
      </c>
      <c r="BG2830" s="16">
        <f t="shared" si="6383"/>
        <v>1.0003630159736239</v>
      </c>
      <c r="BH2830" s="10">
        <f t="shared" si="6384"/>
        <v>13.250083037271265</v>
      </c>
      <c r="BI2830" s="90"/>
      <c r="BJ2830" s="17">
        <f t="shared" si="6367"/>
        <v>48823</v>
      </c>
      <c r="BK2830" s="16">
        <f t="shared" si="6360"/>
        <v>13.249025892877242</v>
      </c>
      <c r="BL2830" s="10">
        <f ca="1">IFERROR(AVERAGE(INDIRECT("BK"&amp;AC2830-Template!$F$10+1):INDIRECT("BK"&amp;AC2830)),0)</f>
        <v>13.247967408558294</v>
      </c>
      <c r="BM2830" s="35"/>
      <c r="BN2830" s="86"/>
      <c r="BO2830" s="35"/>
      <c r="BP2830" s="35"/>
      <c r="BQ2830" s="35"/>
      <c r="BR2830" s="35"/>
      <c r="BS2830" s="35"/>
      <c r="BT2830" s="35"/>
      <c r="BU2830" s="35"/>
      <c r="BV2830" s="35"/>
      <c r="BW2830" s="35"/>
      <c r="BX2830" s="35"/>
      <c r="BY2830" s="35"/>
      <c r="BZ2830" s="35"/>
      <c r="CA2830" s="35"/>
      <c r="CB2830" s="35"/>
      <c r="CC2830" s="35"/>
      <c r="CD2830" s="35"/>
      <c r="CE2830" s="35"/>
      <c r="CF2830" s="35"/>
      <c r="CG2830" s="35"/>
      <c r="CH2830" s="35"/>
    </row>
    <row r="2831" spans="1:86" ht="15.6" x14ac:dyDescent="0.3">
      <c r="A2831" s="35"/>
      <c r="B2831" s="86"/>
      <c r="C2831" s="35"/>
      <c r="D2831" s="35"/>
      <c r="E2831" s="35"/>
      <c r="F2831" s="35"/>
      <c r="G2831" s="35"/>
      <c r="H2831" s="35"/>
      <c r="I2831" s="35"/>
      <c r="J2831" s="35"/>
      <c r="K2831" s="35"/>
      <c r="L2831" s="35"/>
      <c r="M2831" s="35"/>
      <c r="N2831" s="35"/>
      <c r="O2831" s="35"/>
      <c r="P2831" s="35"/>
      <c r="Q2831" s="35"/>
      <c r="R2831" s="35"/>
      <c r="S2831" s="35"/>
      <c r="T2831" s="17">
        <f t="shared" si="6361"/>
        <v>48847</v>
      </c>
      <c r="U2831" s="216">
        <f t="shared" si="6354"/>
        <v>7</v>
      </c>
      <c r="V2831" s="216">
        <f t="shared" si="6361"/>
        <v>2826</v>
      </c>
      <c r="W2831" s="16">
        <f t="shared" si="6368"/>
        <v>7.7424657534246579</v>
      </c>
      <c r="X2831" s="16" t="e">
        <f>IF(Template!$F$7="Linear interpolation",LinInterp($I$5:$I$22,$G$5:$G$22,W2831),CubicSpline($I$5:$I$22,$G$5:$G$22,W2831))</f>
        <v>#VALUE!</v>
      </c>
      <c r="Y2831" s="221" t="e">
        <f t="shared" si="6355"/>
        <v>#VALUE!</v>
      </c>
      <c r="Z2831" s="221" t="e">
        <f>Y2831/PRODUCT($AA$6:AA2830)</f>
        <v>#VALUE!</v>
      </c>
      <c r="AA2831" s="16" t="e">
        <f t="shared" si="6362"/>
        <v>#VALUE!</v>
      </c>
      <c r="AB2831" s="10" t="e">
        <f t="shared" si="6363"/>
        <v>#VALUE!</v>
      </c>
      <c r="AC2831" s="90">
        <f t="shared" si="6356"/>
        <v>2831</v>
      </c>
      <c r="AD2831" s="17">
        <f t="shared" si="6364"/>
        <v>48824</v>
      </c>
      <c r="AE2831" s="16" t="e">
        <f t="shared" si="6357"/>
        <v>#VALUE!</v>
      </c>
      <c r="AF2831" s="10">
        <f ca="1">IFERROR(AVERAGE(INDIRECT("AE"&amp;AC2831-Template!$F$10+1):INDIRECT("AE"&amp;AC2831)),0)</f>
        <v>0</v>
      </c>
      <c r="AG2831" s="35"/>
      <c r="AH2831" s="86"/>
      <c r="AI2831" s="35"/>
      <c r="AJ2831" s="35"/>
      <c r="AK2831" s="35"/>
      <c r="AL2831" s="35"/>
      <c r="AM2831" s="35"/>
      <c r="AN2831" s="35"/>
      <c r="AO2831" s="35"/>
      <c r="AP2831" s="35"/>
      <c r="AQ2831" s="35"/>
      <c r="AR2831" s="35"/>
      <c r="AS2831" s="35"/>
      <c r="AT2831" s="35"/>
      <c r="AU2831" s="35"/>
      <c r="AV2831" s="35"/>
      <c r="AW2831" s="35"/>
      <c r="AX2831" s="35"/>
      <c r="AY2831" s="35"/>
      <c r="AZ2831" s="17">
        <f t="shared" ref="AZ2831" si="6387">AZ2830+1</f>
        <v>48847</v>
      </c>
      <c r="BA2831" s="216">
        <f t="shared" si="6380"/>
        <v>7</v>
      </c>
      <c r="BB2831" s="216">
        <f t="shared" ref="BB2831" si="6388">BB2830+1</f>
        <v>2826</v>
      </c>
      <c r="BC2831" s="16">
        <f t="shared" si="6382"/>
        <v>7.7424657534246579</v>
      </c>
      <c r="BD2831" s="16">
        <f>IF(Template!$F$7="Linear interpolation",LinInterp($AO$5:$AO$18,$AM$5:$AM$18,BC2831),CubicSpline($AO$5:$AO$18,$AM$5:$AM$18,BC2831))</f>
        <v>14.149505088841527</v>
      </c>
      <c r="BE2831" s="221">
        <f t="shared" si="6317"/>
        <v>2.786061708138678</v>
      </c>
      <c r="BF2831" s="221">
        <f>BE2831/PRODUCT($BG$6:BG2830)</f>
        <v>1.0003630187326562</v>
      </c>
      <c r="BG2831" s="16">
        <f t="shared" si="6383"/>
        <v>1.0003630159736239</v>
      </c>
      <c r="BH2831" s="10">
        <f t="shared" si="6384"/>
        <v>13.250083037271265</v>
      </c>
      <c r="BI2831" s="90"/>
      <c r="BJ2831" s="17">
        <f t="shared" si="6367"/>
        <v>48824</v>
      </c>
      <c r="BK2831" s="16">
        <f t="shared" si="6360"/>
        <v>13.249086654667952</v>
      </c>
      <c r="BL2831" s="10">
        <f ca="1">IFERROR(AVERAGE(INDIRECT("BK"&amp;AC2831-Template!$F$10+1):INDIRECT("BK"&amp;AC2831)),0)</f>
        <v>13.248045281268812</v>
      </c>
      <c r="BM2831" s="35"/>
      <c r="BN2831" s="86"/>
      <c r="BO2831" s="35"/>
      <c r="BP2831" s="35"/>
      <c r="BQ2831" s="35"/>
      <c r="BR2831" s="35"/>
      <c r="BS2831" s="35"/>
      <c r="BT2831" s="35"/>
      <c r="BU2831" s="35"/>
      <c r="BV2831" s="35"/>
      <c r="BW2831" s="35"/>
      <c r="BX2831" s="35"/>
      <c r="BY2831" s="35"/>
      <c r="BZ2831" s="35"/>
      <c r="CA2831" s="35"/>
      <c r="CB2831" s="35"/>
      <c r="CC2831" s="35"/>
      <c r="CD2831" s="35"/>
      <c r="CE2831" s="35"/>
      <c r="CF2831" s="35"/>
      <c r="CG2831" s="35"/>
      <c r="CH2831" s="35"/>
    </row>
    <row r="2832" spans="1:86" ht="15.6" x14ac:dyDescent="0.3">
      <c r="A2832" s="35"/>
      <c r="B2832" s="86"/>
      <c r="C2832" s="35"/>
      <c r="D2832" s="35"/>
      <c r="E2832" s="35"/>
      <c r="F2832" s="35"/>
      <c r="G2832" s="35"/>
      <c r="H2832" s="35"/>
      <c r="I2832" s="35"/>
      <c r="J2832" s="35"/>
      <c r="K2832" s="35"/>
      <c r="L2832" s="35"/>
      <c r="M2832" s="35"/>
      <c r="N2832" s="35"/>
      <c r="O2832" s="35"/>
      <c r="P2832" s="35"/>
      <c r="Q2832" s="35"/>
      <c r="R2832" s="35"/>
      <c r="S2832" s="35"/>
      <c r="T2832" s="17">
        <f t="shared" si="6361"/>
        <v>48848</v>
      </c>
      <c r="U2832" s="216">
        <f t="shared" si="6354"/>
        <v>1</v>
      </c>
      <c r="V2832" s="216">
        <f t="shared" si="6361"/>
        <v>2827</v>
      </c>
      <c r="W2832" s="16">
        <f t="shared" si="6368"/>
        <v>7.7452054794520544</v>
      </c>
      <c r="X2832" s="16" t="e">
        <f>IF(Template!$F$7="Linear interpolation",LinInterp($I$5:$I$22,$G$5:$G$22,W2832),CubicSpline($I$5:$I$22,$G$5:$G$22,W2832))</f>
        <v>#VALUE!</v>
      </c>
      <c r="Y2832" s="221" t="e">
        <f t="shared" si="6355"/>
        <v>#VALUE!</v>
      </c>
      <c r="Z2832" s="221" t="e">
        <f>Y2832/PRODUCT($AA$6:AA2831)</f>
        <v>#VALUE!</v>
      </c>
      <c r="AA2832" s="16" t="e">
        <f t="shared" si="6362"/>
        <v>#VALUE!</v>
      </c>
      <c r="AB2832" s="10" t="e">
        <f t="shared" si="6363"/>
        <v>#VALUE!</v>
      </c>
      <c r="AC2832" s="90">
        <f t="shared" si="6356"/>
        <v>2832</v>
      </c>
      <c r="AD2832" s="17">
        <f t="shared" si="6364"/>
        <v>48825</v>
      </c>
      <c r="AE2832" s="16" t="e">
        <f t="shared" si="6357"/>
        <v>#VALUE!</v>
      </c>
      <c r="AF2832" s="10">
        <f ca="1">IFERROR(AVERAGE(INDIRECT("AE"&amp;AC2832-Template!$F$10+1):INDIRECT("AE"&amp;AC2832)),0)</f>
        <v>0</v>
      </c>
      <c r="AG2832" s="35"/>
      <c r="AH2832" s="86"/>
      <c r="AI2832" s="35"/>
      <c r="AJ2832" s="35"/>
      <c r="AK2832" s="35"/>
      <c r="AL2832" s="35"/>
      <c r="AM2832" s="35"/>
      <c r="AN2832" s="35"/>
      <c r="AO2832" s="35"/>
      <c r="AP2832" s="35"/>
      <c r="AQ2832" s="35"/>
      <c r="AR2832" s="35"/>
      <c r="AS2832" s="35"/>
      <c r="AT2832" s="35"/>
      <c r="AU2832" s="35"/>
      <c r="AV2832" s="35"/>
      <c r="AW2832" s="35"/>
      <c r="AX2832" s="35"/>
      <c r="AY2832" s="35"/>
      <c r="AZ2832" s="17">
        <f t="shared" ref="AZ2832" si="6389">AZ2831+1</f>
        <v>48848</v>
      </c>
      <c r="BA2832" s="216">
        <f t="shared" si="6380"/>
        <v>1</v>
      </c>
      <c r="BB2832" s="216">
        <f t="shared" ref="BB2832" si="6390">BB2831+1</f>
        <v>2827</v>
      </c>
      <c r="BC2832" s="16">
        <f t="shared" si="6382"/>
        <v>7.7452054794520544</v>
      </c>
      <c r="BD2832" s="16">
        <f>IF(Template!$F$7="Linear interpolation",LinInterp($AO$5:$AO$18,$AM$5:$AM$18,BC2832),CubicSpline($AO$5:$AO$18,$AM$5:$AM$18,BC2832))</f>
        <v>14.149510698068045</v>
      </c>
      <c r="BE2832" s="221">
        <f t="shared" si="6317"/>
        <v>2.7870731005399656</v>
      </c>
      <c r="BF2832" s="221">
        <f>BE2832/PRODUCT($BG$6:BG2831)</f>
        <v>1.0003630214238142</v>
      </c>
      <c r="BG2832" s="16">
        <f t="shared" si="6383"/>
        <v>1.0003630214238142</v>
      </c>
      <c r="BH2832" s="10">
        <f t="shared" si="6384"/>
        <v>13.25028196921718</v>
      </c>
      <c r="BI2832" s="90"/>
      <c r="BJ2832" s="17">
        <f t="shared" si="6367"/>
        <v>48825</v>
      </c>
      <c r="BK2832" s="16">
        <f t="shared" si="6360"/>
        <v>13.249086654667952</v>
      </c>
      <c r="BL2832" s="10">
        <f ca="1">IFERROR(AVERAGE(INDIRECT("BK"&amp;AC2832-Template!$F$10+1):INDIRECT("BK"&amp;AC2832)),0)</f>
        <v>13.248119995926979</v>
      </c>
      <c r="BM2832" s="35"/>
      <c r="BN2832" s="86"/>
      <c r="BO2832" s="35"/>
      <c r="BP2832" s="35"/>
      <c r="BQ2832" s="35"/>
      <c r="BR2832" s="35"/>
      <c r="BS2832" s="35"/>
      <c r="BT2832" s="35"/>
      <c r="BU2832" s="35"/>
      <c r="BV2832" s="35"/>
      <c r="BW2832" s="35"/>
      <c r="BX2832" s="35"/>
      <c r="BY2832" s="35"/>
      <c r="BZ2832" s="35"/>
      <c r="CA2832" s="35"/>
      <c r="CB2832" s="35"/>
      <c r="CC2832" s="35"/>
      <c r="CD2832" s="35"/>
      <c r="CE2832" s="35"/>
      <c r="CF2832" s="35"/>
      <c r="CG2832" s="35"/>
      <c r="CH2832" s="35"/>
    </row>
    <row r="2833" spans="1:86" ht="15.6" x14ac:dyDescent="0.3">
      <c r="A2833" s="35"/>
      <c r="B2833" s="86"/>
      <c r="C2833" s="35"/>
      <c r="D2833" s="35"/>
      <c r="E2833" s="35"/>
      <c r="F2833" s="35"/>
      <c r="G2833" s="35"/>
      <c r="H2833" s="35"/>
      <c r="I2833" s="35"/>
      <c r="J2833" s="35"/>
      <c r="K2833" s="35"/>
      <c r="L2833" s="35"/>
      <c r="M2833" s="35"/>
      <c r="N2833" s="35"/>
      <c r="O2833" s="35"/>
      <c r="P2833" s="35"/>
      <c r="Q2833" s="35"/>
      <c r="R2833" s="35"/>
      <c r="S2833" s="35"/>
      <c r="T2833" s="17">
        <f t="shared" si="6361"/>
        <v>48849</v>
      </c>
      <c r="U2833" s="216">
        <f t="shared" si="6354"/>
        <v>2</v>
      </c>
      <c r="V2833" s="216">
        <f t="shared" si="6361"/>
        <v>2828</v>
      </c>
      <c r="W2833" s="16">
        <f t="shared" si="6368"/>
        <v>7.7479452054794518</v>
      </c>
      <c r="X2833" s="16" t="e">
        <f>IF(Template!$F$7="Linear interpolation",LinInterp($I$5:$I$22,$G$5:$G$22,W2833),CubicSpline($I$5:$I$22,$G$5:$G$22,W2833))</f>
        <v>#VALUE!</v>
      </c>
      <c r="Y2833" s="221" t="e">
        <f t="shared" si="6355"/>
        <v>#VALUE!</v>
      </c>
      <c r="Z2833" s="221" t="e">
        <f>Y2833/PRODUCT($AA$6:AA2832)</f>
        <v>#VALUE!</v>
      </c>
      <c r="AA2833" s="16" t="e">
        <f t="shared" si="6362"/>
        <v>#VALUE!</v>
      </c>
      <c r="AB2833" s="10" t="e">
        <f t="shared" si="6363"/>
        <v>#VALUE!</v>
      </c>
      <c r="AC2833" s="90">
        <f t="shared" si="6356"/>
        <v>2833</v>
      </c>
      <c r="AD2833" s="17">
        <f t="shared" si="6364"/>
        <v>48826</v>
      </c>
      <c r="AE2833" s="16" t="e">
        <f t="shared" si="6357"/>
        <v>#VALUE!</v>
      </c>
      <c r="AF2833" s="10">
        <f ca="1">IFERROR(AVERAGE(INDIRECT("AE"&amp;AC2833-Template!$F$10+1):INDIRECT("AE"&amp;AC2833)),0)</f>
        <v>0</v>
      </c>
      <c r="AG2833" s="35"/>
      <c r="AH2833" s="86"/>
      <c r="AI2833" s="35"/>
      <c r="AJ2833" s="35"/>
      <c r="AK2833" s="35"/>
      <c r="AL2833" s="35"/>
      <c r="AM2833" s="35"/>
      <c r="AN2833" s="35"/>
      <c r="AO2833" s="35"/>
      <c r="AP2833" s="35"/>
      <c r="AQ2833" s="35"/>
      <c r="AR2833" s="35"/>
      <c r="AS2833" s="35"/>
      <c r="AT2833" s="35"/>
      <c r="AU2833" s="35"/>
      <c r="AV2833" s="35"/>
      <c r="AW2833" s="35"/>
      <c r="AX2833" s="35"/>
      <c r="AY2833" s="35"/>
      <c r="AZ2833" s="17">
        <f t="shared" ref="AZ2833" si="6391">AZ2832+1</f>
        <v>48849</v>
      </c>
      <c r="BA2833" s="216">
        <f t="shared" si="6380"/>
        <v>2</v>
      </c>
      <c r="BB2833" s="216">
        <f t="shared" ref="BB2833" si="6392">BB2832+1</f>
        <v>2828</v>
      </c>
      <c r="BC2833" s="16">
        <f t="shared" si="6382"/>
        <v>7.7479452054794518</v>
      </c>
      <c r="BD2833" s="16">
        <f>IF(Template!$F$7="Linear interpolation",LinInterp($AO$5:$AO$18,$AM$5:$AM$18,BC2833),CubicSpline($AO$5:$AO$18,$AM$5:$AM$18,BC2833))</f>
        <v>14.14951631553841</v>
      </c>
      <c r="BE2833" s="221">
        <f t="shared" si="6317"/>
        <v>2.7880848624063121</v>
      </c>
      <c r="BF2833" s="221">
        <f>BE2833/PRODUCT($BG$6:BG2832)</f>
        <v>1.0003630194938735</v>
      </c>
      <c r="BG2833" s="16">
        <f t="shared" si="6383"/>
        <v>1.0003630194938735</v>
      </c>
      <c r="BH2833" s="10">
        <f t="shared" si="6384"/>
        <v>13.250211526383392</v>
      </c>
      <c r="BI2833" s="90"/>
      <c r="BJ2833" s="17">
        <f t="shared" si="6367"/>
        <v>48826</v>
      </c>
      <c r="BK2833" s="16">
        <f t="shared" si="6360"/>
        <v>13.249086654667952</v>
      </c>
      <c r="BL2833" s="10">
        <f ca="1">IFERROR(AVERAGE(INDIRECT("BK"&amp;AC2833-Template!$F$10+1):INDIRECT("BK"&amp;AC2833)),0)</f>
        <v>13.248191590756386</v>
      </c>
      <c r="BM2833" s="35"/>
      <c r="BN2833" s="86"/>
      <c r="BO2833" s="35"/>
      <c r="BP2833" s="35"/>
      <c r="BQ2833" s="35"/>
      <c r="BR2833" s="35"/>
      <c r="BS2833" s="35"/>
      <c r="BT2833" s="35"/>
      <c r="BU2833" s="35"/>
      <c r="BV2833" s="35"/>
      <c r="BW2833" s="35"/>
      <c r="BX2833" s="35"/>
      <c r="BY2833" s="35"/>
      <c r="BZ2833" s="35"/>
      <c r="CA2833" s="35"/>
      <c r="CB2833" s="35"/>
      <c r="CC2833" s="35"/>
      <c r="CD2833" s="35"/>
      <c r="CE2833" s="35"/>
      <c r="CF2833" s="35"/>
      <c r="CG2833" s="35"/>
      <c r="CH2833" s="35"/>
    </row>
    <row r="2834" spans="1:86" ht="15.6" x14ac:dyDescent="0.3">
      <c r="A2834" s="35"/>
      <c r="B2834" s="86"/>
      <c r="C2834" s="35"/>
      <c r="D2834" s="35"/>
      <c r="E2834" s="35"/>
      <c r="F2834" s="35"/>
      <c r="G2834" s="35"/>
      <c r="H2834" s="35"/>
      <c r="I2834" s="35"/>
      <c r="J2834" s="35"/>
      <c r="K2834" s="35"/>
      <c r="L2834" s="35"/>
      <c r="M2834" s="35"/>
      <c r="N2834" s="35"/>
      <c r="O2834" s="35"/>
      <c r="P2834" s="35"/>
      <c r="Q2834" s="35"/>
      <c r="R2834" s="35"/>
      <c r="S2834" s="35"/>
      <c r="T2834" s="17">
        <f t="shared" si="6361"/>
        <v>48850</v>
      </c>
      <c r="U2834" s="216">
        <f t="shared" si="6354"/>
        <v>3</v>
      </c>
      <c r="V2834" s="216">
        <f t="shared" si="6361"/>
        <v>2829</v>
      </c>
      <c r="W2834" s="16">
        <f t="shared" si="6368"/>
        <v>7.7506849315068491</v>
      </c>
      <c r="X2834" s="16" t="e">
        <f>IF(Template!$F$7="Linear interpolation",LinInterp($I$5:$I$22,$G$5:$G$22,W2834),CubicSpline($I$5:$I$22,$G$5:$G$22,W2834))</f>
        <v>#VALUE!</v>
      </c>
      <c r="Y2834" s="221" t="e">
        <f t="shared" si="6355"/>
        <v>#VALUE!</v>
      </c>
      <c r="Z2834" s="221" t="e">
        <f>Y2834/PRODUCT($AA$6:AA2833)</f>
        <v>#VALUE!</v>
      </c>
      <c r="AA2834" s="16" t="e">
        <f t="shared" si="6362"/>
        <v>#VALUE!</v>
      </c>
      <c r="AB2834" s="10" t="e">
        <f t="shared" si="6363"/>
        <v>#VALUE!</v>
      </c>
      <c r="AC2834" s="90">
        <f t="shared" si="6356"/>
        <v>2834</v>
      </c>
      <c r="AD2834" s="17">
        <f t="shared" si="6364"/>
        <v>48827</v>
      </c>
      <c r="AE2834" s="16" t="e">
        <f t="shared" si="6357"/>
        <v>#VALUE!</v>
      </c>
      <c r="AF2834" s="10">
        <f ca="1">IFERROR(AVERAGE(INDIRECT("AE"&amp;AC2834-Template!$F$10+1):INDIRECT("AE"&amp;AC2834)),0)</f>
        <v>0</v>
      </c>
      <c r="AG2834" s="35"/>
      <c r="AH2834" s="86"/>
      <c r="AI2834" s="35"/>
      <c r="AJ2834" s="35"/>
      <c r="AK2834" s="35"/>
      <c r="AL2834" s="35"/>
      <c r="AM2834" s="35"/>
      <c r="AN2834" s="35"/>
      <c r="AO2834" s="35"/>
      <c r="AP2834" s="35"/>
      <c r="AQ2834" s="35"/>
      <c r="AR2834" s="35"/>
      <c r="AS2834" s="35"/>
      <c r="AT2834" s="35"/>
      <c r="AU2834" s="35"/>
      <c r="AV2834" s="35"/>
      <c r="AW2834" s="35"/>
      <c r="AX2834" s="35"/>
      <c r="AY2834" s="35"/>
      <c r="AZ2834" s="17">
        <f t="shared" ref="AZ2834" si="6393">AZ2833+1</f>
        <v>48850</v>
      </c>
      <c r="BA2834" s="216">
        <f t="shared" si="6380"/>
        <v>3</v>
      </c>
      <c r="BB2834" s="216">
        <f t="shared" ref="BB2834" si="6394">BB2833+1</f>
        <v>2829</v>
      </c>
      <c r="BC2834" s="16">
        <f t="shared" si="6382"/>
        <v>7.7506849315068491</v>
      </c>
      <c r="BD2834" s="16">
        <f>IF(Template!$F$7="Linear interpolation",LinInterp($AO$5:$AO$18,$AM$5:$AM$18,BC2834),CubicSpline($AO$5:$AO$18,$AM$5:$AM$18,BC2834))</f>
        <v>14.149521940742416</v>
      </c>
      <c r="BE2834" s="221">
        <f t="shared" si="6317"/>
        <v>2.7890969937785579</v>
      </c>
      <c r="BF2834" s="221">
        <f>BE2834/PRODUCT($BG$6:BG2833)</f>
        <v>1.0003630202889062</v>
      </c>
      <c r="BG2834" s="16">
        <f t="shared" si="6383"/>
        <v>1.0003630202889062</v>
      </c>
      <c r="BH2834" s="10">
        <f t="shared" si="6384"/>
        <v>13.250240545077174</v>
      </c>
      <c r="BI2834" s="90"/>
      <c r="BJ2834" s="17">
        <f t="shared" si="6367"/>
        <v>48827</v>
      </c>
      <c r="BK2834" s="16">
        <f t="shared" si="6360"/>
        <v>13.249439231640569</v>
      </c>
      <c r="BL2834" s="10">
        <f ca="1">IFERROR(AVERAGE(INDIRECT("BK"&amp;AC2834-Template!$F$10+1):INDIRECT("BK"&amp;AC2834)),0)</f>
        <v>13.248274938151546</v>
      </c>
      <c r="BM2834" s="35"/>
      <c r="BN2834" s="86"/>
      <c r="BO2834" s="35"/>
      <c r="BP2834" s="35"/>
      <c r="BQ2834" s="35"/>
      <c r="BR2834" s="35"/>
      <c r="BS2834" s="35"/>
      <c r="BT2834" s="35"/>
      <c r="BU2834" s="35"/>
      <c r="BV2834" s="35"/>
      <c r="BW2834" s="35"/>
      <c r="BX2834" s="35"/>
      <c r="BY2834" s="35"/>
      <c r="BZ2834" s="35"/>
      <c r="CA2834" s="35"/>
      <c r="CB2834" s="35"/>
      <c r="CC2834" s="35"/>
      <c r="CD2834" s="35"/>
      <c r="CE2834" s="35"/>
      <c r="CF2834" s="35"/>
      <c r="CG2834" s="35"/>
      <c r="CH2834" s="35"/>
    </row>
    <row r="2835" spans="1:86" ht="15.6" x14ac:dyDescent="0.3">
      <c r="A2835" s="35"/>
      <c r="B2835" s="86"/>
      <c r="C2835" s="35"/>
      <c r="D2835" s="35"/>
      <c r="E2835" s="35"/>
      <c r="F2835" s="35"/>
      <c r="G2835" s="35"/>
      <c r="H2835" s="35"/>
      <c r="I2835" s="35"/>
      <c r="J2835" s="35"/>
      <c r="K2835" s="35"/>
      <c r="L2835" s="35"/>
      <c r="M2835" s="35"/>
      <c r="N2835" s="35"/>
      <c r="O2835" s="35"/>
      <c r="P2835" s="35"/>
      <c r="Q2835" s="35"/>
      <c r="R2835" s="35"/>
      <c r="S2835" s="35"/>
      <c r="T2835" s="17">
        <f t="shared" si="6361"/>
        <v>48851</v>
      </c>
      <c r="U2835" s="216">
        <f t="shared" si="6354"/>
        <v>4</v>
      </c>
      <c r="V2835" s="216">
        <f t="shared" si="6361"/>
        <v>2830</v>
      </c>
      <c r="W2835" s="16">
        <f t="shared" si="6368"/>
        <v>7.7534246575342465</v>
      </c>
      <c r="X2835" s="16" t="e">
        <f>IF(Template!$F$7="Linear interpolation",LinInterp($I$5:$I$22,$G$5:$G$22,W2835),CubicSpline($I$5:$I$22,$G$5:$G$22,W2835))</f>
        <v>#VALUE!</v>
      </c>
      <c r="Y2835" s="221" t="e">
        <f t="shared" si="6355"/>
        <v>#VALUE!</v>
      </c>
      <c r="Z2835" s="221" t="e">
        <f>Y2835/PRODUCT($AA$6:AA2834)</f>
        <v>#VALUE!</v>
      </c>
      <c r="AA2835" s="16" t="e">
        <f t="shared" si="6362"/>
        <v>#VALUE!</v>
      </c>
      <c r="AB2835" s="10" t="e">
        <f t="shared" si="6363"/>
        <v>#VALUE!</v>
      </c>
      <c r="AC2835" s="90">
        <f t="shared" si="6356"/>
        <v>2835</v>
      </c>
      <c r="AD2835" s="17">
        <f t="shared" si="6364"/>
        <v>48828</v>
      </c>
      <c r="AE2835" s="16" t="e">
        <f t="shared" si="6357"/>
        <v>#VALUE!</v>
      </c>
      <c r="AF2835" s="10">
        <f ca="1">IFERROR(AVERAGE(INDIRECT("AE"&amp;AC2835-Template!$F$10+1):INDIRECT("AE"&amp;AC2835)),0)</f>
        <v>0</v>
      </c>
      <c r="AG2835" s="35"/>
      <c r="AH2835" s="86"/>
      <c r="AI2835" s="35"/>
      <c r="AJ2835" s="35"/>
      <c r="AK2835" s="35"/>
      <c r="AL2835" s="35"/>
      <c r="AM2835" s="35"/>
      <c r="AN2835" s="35"/>
      <c r="AO2835" s="35"/>
      <c r="AP2835" s="35"/>
      <c r="AQ2835" s="35"/>
      <c r="AR2835" s="35"/>
      <c r="AS2835" s="35"/>
      <c r="AT2835" s="35"/>
      <c r="AU2835" s="35"/>
      <c r="AV2835" s="35"/>
      <c r="AW2835" s="35"/>
      <c r="AX2835" s="35"/>
      <c r="AY2835" s="35"/>
      <c r="AZ2835" s="17">
        <f t="shared" ref="AZ2835" si="6395">AZ2834+1</f>
        <v>48851</v>
      </c>
      <c r="BA2835" s="216">
        <f t="shared" si="6380"/>
        <v>4</v>
      </c>
      <c r="BB2835" s="216">
        <f t="shared" ref="BB2835" si="6396">BB2834+1</f>
        <v>2830</v>
      </c>
      <c r="BC2835" s="16">
        <f t="shared" si="6382"/>
        <v>7.7534246575342465</v>
      </c>
      <c r="BD2835" s="16">
        <f>IF(Template!$F$7="Linear interpolation",LinInterp($AO$5:$AO$18,$AM$5:$AM$18,BC2835),CubicSpline($AO$5:$AO$18,$AM$5:$AM$18,BC2835))</f>
        <v>14.149527573169859</v>
      </c>
      <c r="BE2835" s="221">
        <f t="shared" si="6317"/>
        <v>2.7901094946973064</v>
      </c>
      <c r="BF2835" s="221">
        <f>BE2835/PRODUCT($BG$6:BG2834)</f>
        <v>1.0003630210498262</v>
      </c>
      <c r="BG2835" s="16">
        <f t="shared" si="6383"/>
        <v>1.0003630210498262</v>
      </c>
      <c r="BH2835" s="10">
        <f t="shared" si="6384"/>
        <v>13.250268318656943</v>
      </c>
      <c r="BI2835" s="90"/>
      <c r="BJ2835" s="17">
        <f t="shared" si="6367"/>
        <v>48828</v>
      </c>
      <c r="BK2835" s="16">
        <f t="shared" si="6360"/>
        <v>13.249317698868502</v>
      </c>
      <c r="BL2835" s="10">
        <f ca="1">IFERROR(AVERAGE(INDIRECT("BK"&amp;AC2835-Template!$F$10+1):INDIRECT("BK"&amp;AC2835)),0)</f>
        <v>13.248354234454304</v>
      </c>
      <c r="BM2835" s="35"/>
      <c r="BN2835" s="86"/>
      <c r="BO2835" s="35"/>
      <c r="BP2835" s="35"/>
      <c r="BQ2835" s="35"/>
      <c r="BR2835" s="35"/>
      <c r="BS2835" s="35"/>
      <c r="BT2835" s="35"/>
      <c r="BU2835" s="35"/>
      <c r="BV2835" s="35"/>
      <c r="BW2835" s="35"/>
      <c r="BX2835" s="35"/>
      <c r="BY2835" s="35"/>
      <c r="BZ2835" s="35"/>
      <c r="CA2835" s="35"/>
      <c r="CB2835" s="35"/>
      <c r="CC2835" s="35"/>
      <c r="CD2835" s="35"/>
      <c r="CE2835" s="35"/>
      <c r="CF2835" s="35"/>
      <c r="CG2835" s="35"/>
      <c r="CH2835" s="35"/>
    </row>
    <row r="2836" spans="1:86" ht="15.6" x14ac:dyDescent="0.3">
      <c r="A2836" s="35"/>
      <c r="B2836" s="86"/>
      <c r="C2836" s="35"/>
      <c r="D2836" s="35"/>
      <c r="E2836" s="35"/>
      <c r="F2836" s="35"/>
      <c r="G2836" s="35"/>
      <c r="H2836" s="35"/>
      <c r="I2836" s="35"/>
      <c r="J2836" s="35"/>
      <c r="K2836" s="35"/>
      <c r="L2836" s="35"/>
      <c r="M2836" s="35"/>
      <c r="N2836" s="35"/>
      <c r="O2836" s="35"/>
      <c r="P2836" s="35"/>
      <c r="Q2836" s="35"/>
      <c r="R2836" s="35"/>
      <c r="S2836" s="35"/>
      <c r="T2836" s="17">
        <f t="shared" si="6361"/>
        <v>48852</v>
      </c>
      <c r="U2836" s="216">
        <f t="shared" si="6354"/>
        <v>5</v>
      </c>
      <c r="V2836" s="216">
        <f t="shared" si="6361"/>
        <v>2831</v>
      </c>
      <c r="W2836" s="16">
        <f t="shared" si="6368"/>
        <v>7.7561643835616438</v>
      </c>
      <c r="X2836" s="16" t="e">
        <f>IF(Template!$F$7="Linear interpolation",LinInterp($I$5:$I$22,$G$5:$G$22,W2836),CubicSpline($I$5:$I$22,$G$5:$G$22,W2836))</f>
        <v>#VALUE!</v>
      </c>
      <c r="Y2836" s="221" t="e">
        <f t="shared" si="6355"/>
        <v>#VALUE!</v>
      </c>
      <c r="Z2836" s="221" t="e">
        <f>Y2836/PRODUCT($AA$6:AA2835)</f>
        <v>#VALUE!</v>
      </c>
      <c r="AA2836" s="16" t="e">
        <f t="shared" si="6362"/>
        <v>#VALUE!</v>
      </c>
      <c r="AB2836" s="10" t="e">
        <f t="shared" si="6363"/>
        <v>#VALUE!</v>
      </c>
      <c r="AC2836" s="90">
        <f t="shared" si="6356"/>
        <v>2836</v>
      </c>
      <c r="AD2836" s="17">
        <f t="shared" si="6364"/>
        <v>48829</v>
      </c>
      <c r="AE2836" s="16" t="e">
        <f t="shared" si="6357"/>
        <v>#VALUE!</v>
      </c>
      <c r="AF2836" s="10">
        <f ca="1">IFERROR(AVERAGE(INDIRECT("AE"&amp;AC2836-Template!$F$10+1):INDIRECT("AE"&amp;AC2836)),0)</f>
        <v>0</v>
      </c>
      <c r="AG2836" s="35"/>
      <c r="AH2836" s="86"/>
      <c r="AI2836" s="35"/>
      <c r="AJ2836" s="35"/>
      <c r="AK2836" s="35"/>
      <c r="AL2836" s="35"/>
      <c r="AM2836" s="35"/>
      <c r="AN2836" s="35"/>
      <c r="AO2836" s="35"/>
      <c r="AP2836" s="35"/>
      <c r="AQ2836" s="35"/>
      <c r="AR2836" s="35"/>
      <c r="AS2836" s="35"/>
      <c r="AT2836" s="35"/>
      <c r="AU2836" s="35"/>
      <c r="AV2836" s="35"/>
      <c r="AW2836" s="35"/>
      <c r="AX2836" s="35"/>
      <c r="AY2836" s="35"/>
      <c r="AZ2836" s="17">
        <f t="shared" ref="AZ2836" si="6397">AZ2835+1</f>
        <v>48852</v>
      </c>
      <c r="BA2836" s="216">
        <f t="shared" si="6380"/>
        <v>5</v>
      </c>
      <c r="BB2836" s="216">
        <f t="shared" ref="BB2836" si="6398">BB2835+1</f>
        <v>2831</v>
      </c>
      <c r="BC2836" s="16">
        <f t="shared" si="6382"/>
        <v>7.7561643835616438</v>
      </c>
      <c r="BD2836" s="16">
        <f>IF(Template!$F$7="Linear interpolation",LinInterp($AO$5:$AO$18,$AM$5:$AM$18,BC2836),CubicSpline($AO$5:$AO$18,$AM$5:$AM$18,BC2836))</f>
        <v>14.149533212310532</v>
      </c>
      <c r="BE2836" s="221">
        <f t="shared" si="6317"/>
        <v>2.7911223652029502</v>
      </c>
      <c r="BF2836" s="221">
        <f>BE2836/PRODUCT($BG$6:BG2835)</f>
        <v>1.0003630217765893</v>
      </c>
      <c r="BG2836" s="16">
        <f t="shared" si="6383"/>
        <v>1.0003630217765893</v>
      </c>
      <c r="BH2836" s="10">
        <f t="shared" si="6384"/>
        <v>13.250294845509881</v>
      </c>
      <c r="BI2836" s="90"/>
      <c r="BJ2836" s="17">
        <f t="shared" si="6367"/>
        <v>48829</v>
      </c>
      <c r="BK2836" s="16">
        <f t="shared" si="6360"/>
        <v>13.249372450137354</v>
      </c>
      <c r="BL2836" s="10">
        <f ca="1">IFERROR(AVERAGE(INDIRECT("BK"&amp;AC2836-Template!$F$10+1):INDIRECT("BK"&amp;AC2836)),0)</f>
        <v>13.248417019946872</v>
      </c>
      <c r="BM2836" s="35"/>
      <c r="BN2836" s="86"/>
      <c r="BO2836" s="35"/>
      <c r="BP2836" s="35"/>
      <c r="BQ2836" s="35"/>
      <c r="BR2836" s="35"/>
      <c r="BS2836" s="35"/>
      <c r="BT2836" s="35"/>
      <c r="BU2836" s="35"/>
      <c r="BV2836" s="35"/>
      <c r="BW2836" s="35"/>
      <c r="BX2836" s="35"/>
      <c r="BY2836" s="35"/>
      <c r="BZ2836" s="35"/>
      <c r="CA2836" s="35"/>
      <c r="CB2836" s="35"/>
      <c r="CC2836" s="35"/>
      <c r="CD2836" s="35"/>
      <c r="CE2836" s="35"/>
      <c r="CF2836" s="35"/>
      <c r="CG2836" s="35"/>
      <c r="CH2836" s="35"/>
    </row>
    <row r="2837" spans="1:86" ht="15.6" x14ac:dyDescent="0.3">
      <c r="A2837" s="35"/>
      <c r="B2837" s="86"/>
      <c r="C2837" s="35"/>
      <c r="D2837" s="35"/>
      <c r="E2837" s="35"/>
      <c r="F2837" s="35"/>
      <c r="G2837" s="35"/>
      <c r="H2837" s="35"/>
      <c r="I2837" s="35"/>
      <c r="J2837" s="35"/>
      <c r="K2837" s="35"/>
      <c r="L2837" s="35"/>
      <c r="M2837" s="35"/>
      <c r="N2837" s="35"/>
      <c r="O2837" s="35"/>
      <c r="P2837" s="35"/>
      <c r="Q2837" s="35"/>
      <c r="R2837" s="35"/>
      <c r="S2837" s="35"/>
      <c r="T2837" s="17">
        <f t="shared" si="6361"/>
        <v>48853</v>
      </c>
      <c r="U2837" s="216">
        <f t="shared" si="6354"/>
        <v>6</v>
      </c>
      <c r="V2837" s="216">
        <f t="shared" si="6361"/>
        <v>2832</v>
      </c>
      <c r="W2837" s="16">
        <f t="shared" si="6368"/>
        <v>7.7589041095890412</v>
      </c>
      <c r="X2837" s="16" t="e">
        <f>IF(Template!$F$7="Linear interpolation",LinInterp($I$5:$I$22,$G$5:$G$22,W2837),CubicSpline($I$5:$I$22,$G$5:$G$22,W2837))</f>
        <v>#VALUE!</v>
      </c>
      <c r="Y2837" s="221" t="e">
        <f t="shared" si="6355"/>
        <v>#VALUE!</v>
      </c>
      <c r="Z2837" s="221" t="e">
        <f>Y2837/PRODUCT($AA$6:AA2836)</f>
        <v>#VALUE!</v>
      </c>
      <c r="AA2837" s="16" t="e">
        <f t="shared" si="6362"/>
        <v>#VALUE!</v>
      </c>
      <c r="AB2837" s="10" t="e">
        <f t="shared" si="6363"/>
        <v>#VALUE!</v>
      </c>
      <c r="AC2837" s="90">
        <f t="shared" si="6356"/>
        <v>2837</v>
      </c>
      <c r="AD2837" s="17">
        <f t="shared" si="6364"/>
        <v>48830</v>
      </c>
      <c r="AE2837" s="16" t="e">
        <f t="shared" si="6357"/>
        <v>#VALUE!</v>
      </c>
      <c r="AF2837" s="10">
        <f ca="1">IFERROR(AVERAGE(INDIRECT("AE"&amp;AC2837-Template!$F$10+1):INDIRECT("AE"&amp;AC2837)),0)</f>
        <v>0</v>
      </c>
      <c r="AG2837" s="35"/>
      <c r="AH2837" s="86"/>
      <c r="AI2837" s="35"/>
      <c r="AJ2837" s="35"/>
      <c r="AK2837" s="35"/>
      <c r="AL2837" s="35"/>
      <c r="AM2837" s="35"/>
      <c r="AN2837" s="35"/>
      <c r="AO2837" s="35"/>
      <c r="AP2837" s="35"/>
      <c r="AQ2837" s="35"/>
      <c r="AR2837" s="35"/>
      <c r="AS2837" s="35"/>
      <c r="AT2837" s="35"/>
      <c r="AU2837" s="35"/>
      <c r="AV2837" s="35"/>
      <c r="AW2837" s="35"/>
      <c r="AX2837" s="35"/>
      <c r="AY2837" s="35"/>
      <c r="AZ2837" s="17">
        <f t="shared" ref="AZ2837" si="6399">AZ2836+1</f>
        <v>48853</v>
      </c>
      <c r="BA2837" s="216">
        <f t="shared" si="6380"/>
        <v>6</v>
      </c>
      <c r="BB2837" s="216">
        <f t="shared" ref="BB2837" si="6400">BB2836+1</f>
        <v>2832</v>
      </c>
      <c r="BC2837" s="16">
        <f t="shared" si="6382"/>
        <v>7.7589041095890412</v>
      </c>
      <c r="BD2837" s="16">
        <f>IF(Template!$F$7="Linear interpolation",LinInterp($AO$5:$AO$18,$AM$5:$AM$18,BC2837),CubicSpline($AO$5:$AO$18,$AM$5:$AM$18,BC2837))</f>
        <v>14.14953885765423</v>
      </c>
      <c r="BE2837" s="221">
        <f t="shared" si="6317"/>
        <v>2.7921356053356425</v>
      </c>
      <c r="BF2837" s="221">
        <f>BE2837/PRODUCT($BG$6:BG2836)</f>
        <v>1.0003630224691415</v>
      </c>
      <c r="BG2837" s="16">
        <f t="shared" si="6383"/>
        <v>1.0003630217765893</v>
      </c>
      <c r="BH2837" s="10">
        <f t="shared" si="6384"/>
        <v>13.250294845509881</v>
      </c>
      <c r="BI2837" s="90"/>
      <c r="BJ2837" s="17">
        <f t="shared" si="6367"/>
        <v>48830</v>
      </c>
      <c r="BK2837" s="16">
        <f t="shared" si="6360"/>
        <v>13.2494259939544</v>
      </c>
      <c r="BL2837" s="10">
        <f ca="1">IFERROR(AVERAGE(INDIRECT("BK"&amp;AC2837-Template!$F$10+1):INDIRECT("BK"&amp;AC2837)),0)</f>
        <v>13.248487830186955</v>
      </c>
      <c r="BM2837" s="35"/>
      <c r="BN2837" s="86"/>
      <c r="BO2837" s="35"/>
      <c r="BP2837" s="35"/>
      <c r="BQ2837" s="35"/>
      <c r="BR2837" s="35"/>
      <c r="BS2837" s="35"/>
      <c r="BT2837" s="35"/>
      <c r="BU2837" s="35"/>
      <c r="BV2837" s="35"/>
      <c r="BW2837" s="35"/>
      <c r="BX2837" s="35"/>
      <c r="BY2837" s="35"/>
      <c r="BZ2837" s="35"/>
      <c r="CA2837" s="35"/>
      <c r="CB2837" s="35"/>
      <c r="CC2837" s="35"/>
      <c r="CD2837" s="35"/>
      <c r="CE2837" s="35"/>
      <c r="CF2837" s="35"/>
      <c r="CG2837" s="35"/>
      <c r="CH2837" s="35"/>
    </row>
    <row r="2838" spans="1:86" ht="15.6" x14ac:dyDescent="0.3">
      <c r="A2838" s="35"/>
      <c r="B2838" s="86"/>
      <c r="C2838" s="35"/>
      <c r="D2838" s="35"/>
      <c r="E2838" s="35"/>
      <c r="F2838" s="35"/>
      <c r="G2838" s="35"/>
      <c r="H2838" s="35"/>
      <c r="I2838" s="35"/>
      <c r="J2838" s="35"/>
      <c r="K2838" s="35"/>
      <c r="L2838" s="35"/>
      <c r="M2838" s="35"/>
      <c r="N2838" s="35"/>
      <c r="O2838" s="35"/>
      <c r="P2838" s="35"/>
      <c r="Q2838" s="35"/>
      <c r="R2838" s="35"/>
      <c r="S2838" s="35"/>
      <c r="T2838" s="17">
        <f t="shared" si="6361"/>
        <v>48854</v>
      </c>
      <c r="U2838" s="216">
        <f t="shared" si="6354"/>
        <v>7</v>
      </c>
      <c r="V2838" s="216">
        <f t="shared" si="6361"/>
        <v>2833</v>
      </c>
      <c r="W2838" s="16">
        <f t="shared" si="6368"/>
        <v>7.7616438356164386</v>
      </c>
      <c r="X2838" s="16" t="e">
        <f>IF(Template!$F$7="Linear interpolation",LinInterp($I$5:$I$22,$G$5:$G$22,W2838),CubicSpline($I$5:$I$22,$G$5:$G$22,W2838))</f>
        <v>#VALUE!</v>
      </c>
      <c r="Y2838" s="221" t="e">
        <f t="shared" si="6355"/>
        <v>#VALUE!</v>
      </c>
      <c r="Z2838" s="221" t="e">
        <f>Y2838/PRODUCT($AA$6:AA2837)</f>
        <v>#VALUE!</v>
      </c>
      <c r="AA2838" s="16" t="e">
        <f t="shared" si="6362"/>
        <v>#VALUE!</v>
      </c>
      <c r="AB2838" s="10" t="e">
        <f t="shared" si="6363"/>
        <v>#VALUE!</v>
      </c>
      <c r="AC2838" s="90">
        <f t="shared" si="6356"/>
        <v>2838</v>
      </c>
      <c r="AD2838" s="17">
        <f t="shared" si="6364"/>
        <v>48831</v>
      </c>
      <c r="AE2838" s="16" t="e">
        <f t="shared" si="6357"/>
        <v>#VALUE!</v>
      </c>
      <c r="AF2838" s="10">
        <f ca="1">IFERROR(AVERAGE(INDIRECT("AE"&amp;AC2838-Template!$F$10+1):INDIRECT("AE"&amp;AC2838)),0)</f>
        <v>0</v>
      </c>
      <c r="AG2838" s="35"/>
      <c r="AH2838" s="86"/>
      <c r="AI2838" s="35"/>
      <c r="AJ2838" s="35"/>
      <c r="AK2838" s="35"/>
      <c r="AL2838" s="35"/>
      <c r="AM2838" s="35"/>
      <c r="AN2838" s="35"/>
      <c r="AO2838" s="35"/>
      <c r="AP2838" s="35"/>
      <c r="AQ2838" s="35"/>
      <c r="AR2838" s="35"/>
      <c r="AS2838" s="35"/>
      <c r="AT2838" s="35"/>
      <c r="AU2838" s="35"/>
      <c r="AV2838" s="35"/>
      <c r="AW2838" s="35"/>
      <c r="AX2838" s="35"/>
      <c r="AY2838" s="35"/>
      <c r="AZ2838" s="17">
        <f t="shared" ref="AZ2838" si="6401">AZ2837+1</f>
        <v>48854</v>
      </c>
      <c r="BA2838" s="216">
        <f t="shared" si="6380"/>
        <v>7</v>
      </c>
      <c r="BB2838" s="216">
        <f t="shared" ref="BB2838" si="6402">BB2837+1</f>
        <v>2833</v>
      </c>
      <c r="BC2838" s="16">
        <f t="shared" si="6382"/>
        <v>7.7616438356164386</v>
      </c>
      <c r="BD2838" s="16">
        <f>IF(Template!$F$7="Linear interpolation",LinInterp($AO$5:$AO$18,$AM$5:$AM$18,BC2838),CubicSpline($AO$5:$AO$18,$AM$5:$AM$18,BC2838))</f>
        <v>14.149544508690749</v>
      </c>
      <c r="BE2838" s="221">
        <f t="shared" si="6317"/>
        <v>2.7931492151353177</v>
      </c>
      <c r="BF2838" s="221">
        <f>BE2838/PRODUCT($BG$6:BG2837)</f>
        <v>1.0003630238199885</v>
      </c>
      <c r="BG2838" s="16">
        <f t="shared" si="6383"/>
        <v>1.0003630217765893</v>
      </c>
      <c r="BH2838" s="10">
        <f t="shared" si="6384"/>
        <v>13.250294845509881</v>
      </c>
      <c r="BI2838" s="90"/>
      <c r="BJ2838" s="17">
        <f t="shared" si="6367"/>
        <v>48831</v>
      </c>
      <c r="BK2838" s="16">
        <f t="shared" si="6360"/>
        <v>13.249478328447474</v>
      </c>
      <c r="BL2838" s="10">
        <f ca="1">IFERROR(AVERAGE(INDIRECT("BK"&amp;AC2838-Template!$F$10+1):INDIRECT("BK"&amp;AC2838)),0)</f>
        <v>13.2485574570892</v>
      </c>
      <c r="BM2838" s="35"/>
      <c r="BN2838" s="86"/>
      <c r="BO2838" s="35"/>
      <c r="BP2838" s="35"/>
      <c r="BQ2838" s="35"/>
      <c r="BR2838" s="35"/>
      <c r="BS2838" s="35"/>
      <c r="BT2838" s="35"/>
      <c r="BU2838" s="35"/>
      <c r="BV2838" s="35"/>
      <c r="BW2838" s="35"/>
      <c r="BX2838" s="35"/>
      <c r="BY2838" s="35"/>
      <c r="BZ2838" s="35"/>
      <c r="CA2838" s="35"/>
      <c r="CB2838" s="35"/>
      <c r="CC2838" s="35"/>
      <c r="CD2838" s="35"/>
      <c r="CE2838" s="35"/>
      <c r="CF2838" s="35"/>
      <c r="CG2838" s="35"/>
      <c r="CH2838" s="35"/>
    </row>
    <row r="2839" spans="1:86" ht="15.6" x14ac:dyDescent="0.3">
      <c r="A2839" s="35"/>
      <c r="B2839" s="86"/>
      <c r="C2839" s="35"/>
      <c r="D2839" s="35"/>
      <c r="E2839" s="35"/>
      <c r="F2839" s="35"/>
      <c r="G2839" s="35"/>
      <c r="H2839" s="35"/>
      <c r="I2839" s="35"/>
      <c r="J2839" s="35"/>
      <c r="K2839" s="35"/>
      <c r="L2839" s="35"/>
      <c r="M2839" s="35"/>
      <c r="N2839" s="35"/>
      <c r="O2839" s="35"/>
      <c r="P2839" s="35"/>
      <c r="Q2839" s="35"/>
      <c r="R2839" s="35"/>
      <c r="S2839" s="35"/>
      <c r="T2839" s="17">
        <f t="shared" si="6361"/>
        <v>48855</v>
      </c>
      <c r="U2839" s="216">
        <f t="shared" si="6354"/>
        <v>1</v>
      </c>
      <c r="V2839" s="216">
        <f t="shared" si="6361"/>
        <v>2834</v>
      </c>
      <c r="W2839" s="16">
        <f t="shared" si="6368"/>
        <v>7.7643835616438359</v>
      </c>
      <c r="X2839" s="16" t="e">
        <f>IF(Template!$F$7="Linear interpolation",LinInterp($I$5:$I$22,$G$5:$G$22,W2839),CubicSpline($I$5:$I$22,$G$5:$G$22,W2839))</f>
        <v>#VALUE!</v>
      </c>
      <c r="Y2839" s="221" t="e">
        <f t="shared" si="6355"/>
        <v>#VALUE!</v>
      </c>
      <c r="Z2839" s="221" t="e">
        <f>Y2839/PRODUCT($AA$6:AA2838)</f>
        <v>#VALUE!</v>
      </c>
      <c r="AA2839" s="16" t="e">
        <f t="shared" si="6362"/>
        <v>#VALUE!</v>
      </c>
      <c r="AB2839" s="10" t="e">
        <f t="shared" si="6363"/>
        <v>#VALUE!</v>
      </c>
      <c r="AC2839" s="90">
        <f t="shared" si="6356"/>
        <v>2839</v>
      </c>
      <c r="AD2839" s="17">
        <f t="shared" si="6364"/>
        <v>48832</v>
      </c>
      <c r="AE2839" s="16" t="e">
        <f t="shared" si="6357"/>
        <v>#VALUE!</v>
      </c>
      <c r="AF2839" s="10">
        <f ca="1">IFERROR(AVERAGE(INDIRECT("AE"&amp;AC2839-Template!$F$10+1):INDIRECT("AE"&amp;AC2839)),0)</f>
        <v>0</v>
      </c>
      <c r="AG2839" s="35"/>
      <c r="AH2839" s="86"/>
      <c r="AI2839" s="35"/>
      <c r="AJ2839" s="35"/>
      <c r="AK2839" s="35"/>
      <c r="AL2839" s="35"/>
      <c r="AM2839" s="35"/>
      <c r="AN2839" s="35"/>
      <c r="AO2839" s="35"/>
      <c r="AP2839" s="35"/>
      <c r="AQ2839" s="35"/>
      <c r="AR2839" s="35"/>
      <c r="AS2839" s="35"/>
      <c r="AT2839" s="35"/>
      <c r="AU2839" s="35"/>
      <c r="AV2839" s="35"/>
      <c r="AW2839" s="35"/>
      <c r="AX2839" s="35"/>
      <c r="AY2839" s="35"/>
      <c r="AZ2839" s="17">
        <f t="shared" ref="AZ2839" si="6403">AZ2838+1</f>
        <v>48855</v>
      </c>
      <c r="BA2839" s="216">
        <f t="shared" si="6380"/>
        <v>1</v>
      </c>
      <c r="BB2839" s="216">
        <f t="shared" ref="BB2839" si="6404">BB2838+1</f>
        <v>2834</v>
      </c>
      <c r="BC2839" s="16">
        <f t="shared" si="6382"/>
        <v>7.7643835616438359</v>
      </c>
      <c r="BD2839" s="16">
        <f>IF(Template!$F$7="Linear interpolation",LinInterp($AO$5:$AO$18,$AM$5:$AM$18,BC2839),CubicSpline($AO$5:$AO$18,$AM$5:$AM$18,BC2839))</f>
        <v>14.149550164909881</v>
      </c>
      <c r="BE2839" s="221">
        <f t="shared" si="6317"/>
        <v>2.7941631946416892</v>
      </c>
      <c r="BF2839" s="221">
        <f>BE2839/PRODUCT($BG$6:BG2838)</f>
        <v>1.0003630257948253</v>
      </c>
      <c r="BG2839" s="16">
        <f t="shared" si="6383"/>
        <v>1.0003630257948253</v>
      </c>
      <c r="BH2839" s="10">
        <f t="shared" si="6384"/>
        <v>13.250441511122645</v>
      </c>
      <c r="BI2839" s="90"/>
      <c r="BJ2839" s="17">
        <f t="shared" si="6367"/>
        <v>48832</v>
      </c>
      <c r="BK2839" s="16">
        <f t="shared" si="6360"/>
        <v>13.249478328447474</v>
      </c>
      <c r="BL2839" s="10">
        <f ca="1">IFERROR(AVERAGE(INDIRECT("BK"&amp;AC2839-Template!$F$10+1):INDIRECT("BK"&amp;AC2839)),0)</f>
        <v>13.248624194750702</v>
      </c>
      <c r="BM2839" s="35"/>
      <c r="BN2839" s="86"/>
      <c r="BO2839" s="35"/>
      <c r="BP2839" s="35"/>
      <c r="BQ2839" s="35"/>
      <c r="BR2839" s="35"/>
      <c r="BS2839" s="35"/>
      <c r="BT2839" s="35"/>
      <c r="BU2839" s="35"/>
      <c r="BV2839" s="35"/>
      <c r="BW2839" s="35"/>
      <c r="BX2839" s="35"/>
      <c r="BY2839" s="35"/>
      <c r="BZ2839" s="35"/>
      <c r="CA2839" s="35"/>
      <c r="CB2839" s="35"/>
      <c r="CC2839" s="35"/>
      <c r="CD2839" s="35"/>
      <c r="CE2839" s="35"/>
      <c r="CF2839" s="35"/>
      <c r="CG2839" s="35"/>
      <c r="CH2839" s="35"/>
    </row>
    <row r="2840" spans="1:86" ht="15.6" x14ac:dyDescent="0.3">
      <c r="A2840" s="35"/>
      <c r="B2840" s="86"/>
      <c r="C2840" s="35"/>
      <c r="D2840" s="35"/>
      <c r="E2840" s="35"/>
      <c r="F2840" s="35"/>
      <c r="G2840" s="35"/>
      <c r="H2840" s="35"/>
      <c r="I2840" s="35"/>
      <c r="J2840" s="35"/>
      <c r="K2840" s="35"/>
      <c r="L2840" s="35"/>
      <c r="M2840" s="35"/>
      <c r="N2840" s="35"/>
      <c r="O2840" s="35"/>
      <c r="P2840" s="35"/>
      <c r="Q2840" s="35"/>
      <c r="R2840" s="35"/>
      <c r="S2840" s="35"/>
      <c r="T2840" s="17">
        <f t="shared" si="6361"/>
        <v>48856</v>
      </c>
      <c r="U2840" s="216">
        <f t="shared" si="6354"/>
        <v>2</v>
      </c>
      <c r="V2840" s="216">
        <f t="shared" si="6361"/>
        <v>2835</v>
      </c>
      <c r="W2840" s="16">
        <f t="shared" si="6368"/>
        <v>7.7671232876712333</v>
      </c>
      <c r="X2840" s="16" t="e">
        <f>IF(Template!$F$7="Linear interpolation",LinInterp($I$5:$I$22,$G$5:$G$22,W2840),CubicSpline($I$5:$I$22,$G$5:$G$22,W2840))</f>
        <v>#VALUE!</v>
      </c>
      <c r="Y2840" s="221" t="e">
        <f t="shared" si="6355"/>
        <v>#VALUE!</v>
      </c>
      <c r="Z2840" s="221" t="e">
        <f>Y2840/PRODUCT($AA$6:AA2839)</f>
        <v>#VALUE!</v>
      </c>
      <c r="AA2840" s="16" t="e">
        <f t="shared" si="6362"/>
        <v>#VALUE!</v>
      </c>
      <c r="AB2840" s="10" t="e">
        <f t="shared" si="6363"/>
        <v>#VALUE!</v>
      </c>
      <c r="AC2840" s="90">
        <f t="shared" si="6356"/>
        <v>2840</v>
      </c>
      <c r="AD2840" s="17">
        <f t="shared" si="6364"/>
        <v>48833</v>
      </c>
      <c r="AE2840" s="16" t="e">
        <f t="shared" si="6357"/>
        <v>#VALUE!</v>
      </c>
      <c r="AF2840" s="10">
        <f ca="1">IFERROR(AVERAGE(INDIRECT("AE"&amp;AC2840-Template!$F$10+1):INDIRECT("AE"&amp;AC2840)),0)</f>
        <v>0</v>
      </c>
      <c r="AG2840" s="35"/>
      <c r="AH2840" s="86"/>
      <c r="AI2840" s="35"/>
      <c r="AJ2840" s="35"/>
      <c r="AK2840" s="35"/>
      <c r="AL2840" s="35"/>
      <c r="AM2840" s="35"/>
      <c r="AN2840" s="35"/>
      <c r="AO2840" s="35"/>
      <c r="AP2840" s="35"/>
      <c r="AQ2840" s="35"/>
      <c r="AR2840" s="35"/>
      <c r="AS2840" s="35"/>
      <c r="AT2840" s="35"/>
      <c r="AU2840" s="35"/>
      <c r="AV2840" s="35"/>
      <c r="AW2840" s="35"/>
      <c r="AX2840" s="35"/>
      <c r="AY2840" s="35"/>
      <c r="AZ2840" s="17">
        <f t="shared" ref="AZ2840" si="6405">AZ2839+1</f>
        <v>48856</v>
      </c>
      <c r="BA2840" s="216">
        <f t="shared" si="6380"/>
        <v>2</v>
      </c>
      <c r="BB2840" s="216">
        <f t="shared" ref="BB2840" si="6406">BB2839+1</f>
        <v>2835</v>
      </c>
      <c r="BC2840" s="16">
        <f t="shared" si="6382"/>
        <v>7.7671232876712333</v>
      </c>
      <c r="BD2840" s="16">
        <f>IF(Template!$F$7="Linear interpolation",LinInterp($AO$5:$AO$18,$AM$5:$AM$18,BC2840),CubicSpline($AO$5:$AO$18,$AM$5:$AM$18,BC2840))</f>
        <v>14.149555825801421</v>
      </c>
      <c r="BE2840" s="221">
        <f t="shared" si="6317"/>
        <v>2.7951775438942343</v>
      </c>
      <c r="BF2840" s="221">
        <f>BE2840/PRODUCT($BG$6:BG2839)</f>
        <v>1.0003630243410588</v>
      </c>
      <c r="BG2840" s="16">
        <f t="shared" si="6383"/>
        <v>1.0003630243410588</v>
      </c>
      <c r="BH2840" s="10">
        <f t="shared" si="6384"/>
        <v>13.250388448647566</v>
      </c>
      <c r="BI2840" s="90"/>
      <c r="BJ2840" s="17">
        <f t="shared" si="6367"/>
        <v>48833</v>
      </c>
      <c r="BK2840" s="16">
        <f t="shared" si="6360"/>
        <v>13.249478328447474</v>
      </c>
      <c r="BL2840" s="10">
        <f ca="1">IFERROR(AVERAGE(INDIRECT("BK"&amp;AC2840-Template!$F$10+1):INDIRECT("BK"&amp;AC2840)),0)</f>
        <v>13.24868808180865</v>
      </c>
      <c r="BM2840" s="35"/>
      <c r="BN2840" s="86"/>
      <c r="BO2840" s="35"/>
      <c r="BP2840" s="35"/>
      <c r="BQ2840" s="35"/>
      <c r="BR2840" s="35"/>
      <c r="BS2840" s="35"/>
      <c r="BT2840" s="35"/>
      <c r="BU2840" s="35"/>
      <c r="BV2840" s="35"/>
      <c r="BW2840" s="35"/>
      <c r="BX2840" s="35"/>
      <c r="BY2840" s="35"/>
      <c r="BZ2840" s="35"/>
      <c r="CA2840" s="35"/>
      <c r="CB2840" s="35"/>
      <c r="CC2840" s="35"/>
      <c r="CD2840" s="35"/>
      <c r="CE2840" s="35"/>
      <c r="CF2840" s="35"/>
      <c r="CG2840" s="35"/>
      <c r="CH2840" s="35"/>
    </row>
    <row r="2841" spans="1:86" ht="15.6" x14ac:dyDescent="0.3">
      <c r="A2841" s="35"/>
      <c r="B2841" s="86"/>
      <c r="C2841" s="35"/>
      <c r="D2841" s="35"/>
      <c r="E2841" s="35"/>
      <c r="F2841" s="35"/>
      <c r="G2841" s="35"/>
      <c r="H2841" s="35"/>
      <c r="I2841" s="35"/>
      <c r="J2841" s="35"/>
      <c r="K2841" s="35"/>
      <c r="L2841" s="35"/>
      <c r="M2841" s="35"/>
      <c r="N2841" s="35"/>
      <c r="O2841" s="35"/>
      <c r="P2841" s="35"/>
      <c r="Q2841" s="35"/>
      <c r="R2841" s="35"/>
      <c r="S2841" s="35"/>
      <c r="T2841" s="17">
        <f t="shared" si="6361"/>
        <v>48857</v>
      </c>
      <c r="U2841" s="216">
        <f t="shared" si="6354"/>
        <v>3</v>
      </c>
      <c r="V2841" s="216">
        <f t="shared" si="6361"/>
        <v>2836</v>
      </c>
      <c r="W2841" s="16">
        <f t="shared" si="6368"/>
        <v>7.7698630136986298</v>
      </c>
      <c r="X2841" s="16" t="e">
        <f>IF(Template!$F$7="Linear interpolation",LinInterp($I$5:$I$22,$G$5:$G$22,W2841),CubicSpline($I$5:$I$22,$G$5:$G$22,W2841))</f>
        <v>#VALUE!</v>
      </c>
      <c r="Y2841" s="221" t="e">
        <f t="shared" si="6355"/>
        <v>#VALUE!</v>
      </c>
      <c r="Z2841" s="221" t="e">
        <f>Y2841/PRODUCT($AA$6:AA2840)</f>
        <v>#VALUE!</v>
      </c>
      <c r="AA2841" s="16" t="e">
        <f t="shared" si="6362"/>
        <v>#VALUE!</v>
      </c>
      <c r="AB2841" s="10" t="e">
        <f t="shared" si="6363"/>
        <v>#VALUE!</v>
      </c>
      <c r="AC2841" s="90">
        <f t="shared" si="6356"/>
        <v>2841</v>
      </c>
      <c r="AD2841" s="17">
        <f t="shared" si="6364"/>
        <v>48834</v>
      </c>
      <c r="AE2841" s="16" t="e">
        <f t="shared" si="6357"/>
        <v>#VALUE!</v>
      </c>
      <c r="AF2841" s="10">
        <f ca="1">IFERROR(AVERAGE(INDIRECT("AE"&amp;AC2841-Template!$F$10+1):INDIRECT("AE"&amp;AC2841)),0)</f>
        <v>0</v>
      </c>
      <c r="AG2841" s="35"/>
      <c r="AH2841" s="86"/>
      <c r="AI2841" s="35"/>
      <c r="AJ2841" s="35"/>
      <c r="AK2841" s="35"/>
      <c r="AL2841" s="35"/>
      <c r="AM2841" s="35"/>
      <c r="AN2841" s="35"/>
      <c r="AO2841" s="35"/>
      <c r="AP2841" s="35"/>
      <c r="AQ2841" s="35"/>
      <c r="AR2841" s="35"/>
      <c r="AS2841" s="35"/>
      <c r="AT2841" s="35"/>
      <c r="AU2841" s="35"/>
      <c r="AV2841" s="35"/>
      <c r="AW2841" s="35"/>
      <c r="AX2841" s="35"/>
      <c r="AY2841" s="35"/>
      <c r="AZ2841" s="17">
        <f t="shared" ref="AZ2841" si="6407">AZ2840+1</f>
        <v>48857</v>
      </c>
      <c r="BA2841" s="216">
        <f t="shared" si="6380"/>
        <v>3</v>
      </c>
      <c r="BB2841" s="216">
        <f t="shared" ref="BB2841" si="6408">BB2840+1</f>
        <v>2836</v>
      </c>
      <c r="BC2841" s="16">
        <f t="shared" si="6382"/>
        <v>7.7698630136986298</v>
      </c>
      <c r="BD2841" s="16">
        <f>IF(Template!$F$7="Linear interpolation",LinInterp($AO$5:$AO$18,$AM$5:$AM$18,BC2841),CubicSpline($AO$5:$AO$18,$AM$5:$AM$18,BC2841))</f>
        <v>14.149561490855165</v>
      </c>
      <c r="BE2841" s="221">
        <f t="shared" si="6317"/>
        <v>2.7961922629322125</v>
      </c>
      <c r="BF2841" s="221">
        <f>BE2841/PRODUCT($BG$6:BG2840)</f>
        <v>1.0003630248962878</v>
      </c>
      <c r="BG2841" s="16">
        <f t="shared" si="6383"/>
        <v>1.0003630248962878</v>
      </c>
      <c r="BH2841" s="10">
        <f t="shared" si="6384"/>
        <v>13.250408714505113</v>
      </c>
      <c r="BI2841" s="90"/>
      <c r="BJ2841" s="17">
        <f t="shared" si="6367"/>
        <v>48834</v>
      </c>
      <c r="BK2841" s="16">
        <f t="shared" si="6360"/>
        <v>13.249780216142204</v>
      </c>
      <c r="BL2841" s="10">
        <f ca="1">IFERROR(AVERAGE(INDIRECT("BK"&amp;AC2841-Template!$F$10+1):INDIRECT("BK"&amp;AC2841)),0)</f>
        <v>13.248762031789758</v>
      </c>
      <c r="BM2841" s="35"/>
      <c r="BN2841" s="86"/>
      <c r="BO2841" s="35"/>
      <c r="BP2841" s="35"/>
      <c r="BQ2841" s="35"/>
      <c r="BR2841" s="35"/>
      <c r="BS2841" s="35"/>
      <c r="BT2841" s="35"/>
      <c r="BU2841" s="35"/>
      <c r="BV2841" s="35"/>
      <c r="BW2841" s="35"/>
      <c r="BX2841" s="35"/>
      <c r="BY2841" s="35"/>
      <c r="BZ2841" s="35"/>
      <c r="CA2841" s="35"/>
      <c r="CB2841" s="35"/>
      <c r="CC2841" s="35"/>
      <c r="CD2841" s="35"/>
      <c r="CE2841" s="35"/>
      <c r="CF2841" s="35"/>
      <c r="CG2841" s="35"/>
      <c r="CH2841" s="35"/>
    </row>
    <row r="2842" spans="1:86" ht="15.6" x14ac:dyDescent="0.3">
      <c r="A2842" s="35"/>
      <c r="B2842" s="86"/>
      <c r="C2842" s="35"/>
      <c r="D2842" s="35"/>
      <c r="E2842" s="35"/>
      <c r="F2842" s="35"/>
      <c r="G2842" s="35"/>
      <c r="H2842" s="35"/>
      <c r="I2842" s="35"/>
      <c r="J2842" s="35"/>
      <c r="K2842" s="35"/>
      <c r="L2842" s="35"/>
      <c r="M2842" s="35"/>
      <c r="N2842" s="35"/>
      <c r="O2842" s="35"/>
      <c r="P2842" s="35"/>
      <c r="Q2842" s="35"/>
      <c r="R2842" s="35"/>
      <c r="S2842" s="35"/>
      <c r="T2842" s="17">
        <f t="shared" si="6361"/>
        <v>48858</v>
      </c>
      <c r="U2842" s="216">
        <f t="shared" si="6354"/>
        <v>4</v>
      </c>
      <c r="V2842" s="216">
        <f t="shared" si="6361"/>
        <v>2837</v>
      </c>
      <c r="W2842" s="16">
        <f t="shared" si="6368"/>
        <v>7.7726027397260271</v>
      </c>
      <c r="X2842" s="16" t="e">
        <f>IF(Template!$F$7="Linear interpolation",LinInterp($I$5:$I$22,$G$5:$G$22,W2842),CubicSpline($I$5:$I$22,$G$5:$G$22,W2842))</f>
        <v>#VALUE!</v>
      </c>
      <c r="Y2842" s="221" t="e">
        <f t="shared" si="6355"/>
        <v>#VALUE!</v>
      </c>
      <c r="Z2842" s="221" t="e">
        <f>Y2842/PRODUCT($AA$6:AA2841)</f>
        <v>#VALUE!</v>
      </c>
      <c r="AA2842" s="16" t="e">
        <f t="shared" si="6362"/>
        <v>#VALUE!</v>
      </c>
      <c r="AB2842" s="10" t="e">
        <f t="shared" si="6363"/>
        <v>#VALUE!</v>
      </c>
      <c r="AC2842" s="90">
        <f t="shared" si="6356"/>
        <v>2842</v>
      </c>
      <c r="AD2842" s="17">
        <f t="shared" si="6364"/>
        <v>48835</v>
      </c>
      <c r="AE2842" s="16" t="e">
        <f t="shared" si="6357"/>
        <v>#VALUE!</v>
      </c>
      <c r="AF2842" s="10">
        <f ca="1">IFERROR(AVERAGE(INDIRECT("AE"&amp;AC2842-Template!$F$10+1):INDIRECT("AE"&amp;AC2842)),0)</f>
        <v>0</v>
      </c>
      <c r="AG2842" s="35"/>
      <c r="AH2842" s="86"/>
      <c r="AI2842" s="35"/>
      <c r="AJ2842" s="35"/>
      <c r="AK2842" s="35"/>
      <c r="AL2842" s="35"/>
      <c r="AM2842" s="35"/>
      <c r="AN2842" s="35"/>
      <c r="AO2842" s="35"/>
      <c r="AP2842" s="35"/>
      <c r="AQ2842" s="35"/>
      <c r="AR2842" s="35"/>
      <c r="AS2842" s="35"/>
      <c r="AT2842" s="35"/>
      <c r="AU2842" s="35"/>
      <c r="AV2842" s="35"/>
      <c r="AW2842" s="35"/>
      <c r="AX2842" s="35"/>
      <c r="AY2842" s="35"/>
      <c r="AZ2842" s="17">
        <f t="shared" ref="AZ2842" si="6409">AZ2841+1</f>
        <v>48858</v>
      </c>
      <c r="BA2842" s="216">
        <f t="shared" si="6380"/>
        <v>4</v>
      </c>
      <c r="BB2842" s="216">
        <f t="shared" ref="BB2842" si="6410">BB2841+1</f>
        <v>2837</v>
      </c>
      <c r="BC2842" s="16">
        <f t="shared" si="6382"/>
        <v>7.7726027397260271</v>
      </c>
      <c r="BD2842" s="16">
        <f>IF(Template!$F$7="Linear interpolation",LinInterp($AO$5:$AO$18,$AM$5:$AM$18,BC2842),CubicSpline($AO$5:$AO$18,$AM$5:$AM$18,BC2842))</f>
        <v>14.149567159560906</v>
      </c>
      <c r="BE2842" s="221">
        <f t="shared" si="6317"/>
        <v>2.7972073517946563</v>
      </c>
      <c r="BF2842" s="221">
        <f>BE2842/PRODUCT($BG$6:BG2841)</f>
        <v>1.0003630254170646</v>
      </c>
      <c r="BG2842" s="16">
        <f t="shared" si="6383"/>
        <v>1.0003630254170646</v>
      </c>
      <c r="BH2842" s="10">
        <f t="shared" si="6384"/>
        <v>13.250427722856672</v>
      </c>
      <c r="BI2842" s="90"/>
      <c r="BJ2842" s="17">
        <f t="shared" si="6367"/>
        <v>48835</v>
      </c>
      <c r="BK2842" s="16">
        <f t="shared" si="6360"/>
        <v>13.249675538119398</v>
      </c>
      <c r="BL2842" s="10">
        <f ca="1">IFERROR(AVERAGE(INDIRECT("BK"&amp;AC2842-Template!$F$10+1):INDIRECT("BK"&amp;AC2842)),0)</f>
        <v>13.248832492503434</v>
      </c>
      <c r="BM2842" s="35"/>
      <c r="BN2842" s="86"/>
      <c r="BO2842" s="35"/>
      <c r="BP2842" s="35"/>
      <c r="BQ2842" s="35"/>
      <c r="BR2842" s="35"/>
      <c r="BS2842" s="35"/>
      <c r="BT2842" s="35"/>
      <c r="BU2842" s="35"/>
      <c r="BV2842" s="35"/>
      <c r="BW2842" s="35"/>
      <c r="BX2842" s="35"/>
      <c r="BY2842" s="35"/>
      <c r="BZ2842" s="35"/>
      <c r="CA2842" s="35"/>
      <c r="CB2842" s="35"/>
      <c r="CC2842" s="35"/>
      <c r="CD2842" s="35"/>
      <c r="CE2842" s="35"/>
      <c r="CF2842" s="35"/>
      <c r="CG2842" s="35"/>
      <c r="CH2842" s="35"/>
    </row>
    <row r="2843" spans="1:86" ht="15.6" x14ac:dyDescent="0.3">
      <c r="A2843" s="35"/>
      <c r="B2843" s="86"/>
      <c r="C2843" s="35"/>
      <c r="D2843" s="35"/>
      <c r="E2843" s="35"/>
      <c r="F2843" s="35"/>
      <c r="G2843" s="35"/>
      <c r="H2843" s="35"/>
      <c r="I2843" s="35"/>
      <c r="J2843" s="35"/>
      <c r="K2843" s="35"/>
      <c r="L2843" s="35"/>
      <c r="M2843" s="35"/>
      <c r="N2843" s="35"/>
      <c r="O2843" s="35"/>
      <c r="P2843" s="35"/>
      <c r="Q2843" s="35"/>
      <c r="R2843" s="35"/>
      <c r="S2843" s="35"/>
      <c r="T2843" s="17">
        <f t="shared" si="6361"/>
        <v>48859</v>
      </c>
      <c r="U2843" s="216">
        <f t="shared" si="6354"/>
        <v>5</v>
      </c>
      <c r="V2843" s="216">
        <f t="shared" si="6361"/>
        <v>2838</v>
      </c>
      <c r="W2843" s="16">
        <f t="shared" si="6368"/>
        <v>7.7753424657534245</v>
      </c>
      <c r="X2843" s="16" t="e">
        <f>IF(Template!$F$7="Linear interpolation",LinInterp($I$5:$I$22,$G$5:$G$22,W2843),CubicSpline($I$5:$I$22,$G$5:$G$22,W2843))</f>
        <v>#VALUE!</v>
      </c>
      <c r="Y2843" s="221" t="e">
        <f t="shared" si="6355"/>
        <v>#VALUE!</v>
      </c>
      <c r="Z2843" s="221" t="e">
        <f>Y2843/PRODUCT($AA$6:AA2842)</f>
        <v>#VALUE!</v>
      </c>
      <c r="AA2843" s="16" t="e">
        <f t="shared" si="6362"/>
        <v>#VALUE!</v>
      </c>
      <c r="AB2843" s="10" t="e">
        <f t="shared" si="6363"/>
        <v>#VALUE!</v>
      </c>
      <c r="AC2843" s="90">
        <f t="shared" si="6356"/>
        <v>2843</v>
      </c>
      <c r="AD2843" s="17">
        <f t="shared" si="6364"/>
        <v>48836</v>
      </c>
      <c r="AE2843" s="16" t="e">
        <f t="shared" si="6357"/>
        <v>#VALUE!</v>
      </c>
      <c r="AF2843" s="10">
        <f ca="1">IFERROR(AVERAGE(INDIRECT("AE"&amp;AC2843-Template!$F$10+1):INDIRECT("AE"&amp;AC2843)),0)</f>
        <v>0</v>
      </c>
      <c r="AG2843" s="35"/>
      <c r="AH2843" s="86"/>
      <c r="AI2843" s="35"/>
      <c r="AJ2843" s="35"/>
      <c r="AK2843" s="35"/>
      <c r="AL2843" s="35"/>
      <c r="AM2843" s="35"/>
      <c r="AN2843" s="35"/>
      <c r="AO2843" s="35"/>
      <c r="AP2843" s="35"/>
      <c r="AQ2843" s="35"/>
      <c r="AR2843" s="35"/>
      <c r="AS2843" s="35"/>
      <c r="AT2843" s="35"/>
      <c r="AU2843" s="35"/>
      <c r="AV2843" s="35"/>
      <c r="AW2843" s="35"/>
      <c r="AX2843" s="35"/>
      <c r="AY2843" s="35"/>
      <c r="AZ2843" s="17">
        <f t="shared" ref="AZ2843" si="6411">AZ2842+1</f>
        <v>48859</v>
      </c>
      <c r="BA2843" s="216">
        <f t="shared" si="6380"/>
        <v>5</v>
      </c>
      <c r="BB2843" s="216">
        <f t="shared" ref="BB2843" si="6412">BB2842+1</f>
        <v>2838</v>
      </c>
      <c r="BC2843" s="16">
        <f t="shared" si="6382"/>
        <v>7.7753424657534245</v>
      </c>
      <c r="BD2843" s="16">
        <f>IF(Template!$F$7="Linear interpolation",LinInterp($AO$5:$AO$18,$AM$5:$AM$18,BC2843),CubicSpline($AO$5:$AO$18,$AM$5:$AM$18,BC2843))</f>
        <v>14.14957283140844</v>
      </c>
      <c r="BE2843" s="221">
        <f t="shared" si="6317"/>
        <v>2.798222810520365</v>
      </c>
      <c r="BF2843" s="221">
        <f>BE2843/PRODUCT($BG$6:BG2842)</f>
        <v>1.000363025903338</v>
      </c>
      <c r="BG2843" s="16">
        <f t="shared" si="6383"/>
        <v>1.000363025903338</v>
      </c>
      <c r="BH2843" s="10">
        <f t="shared" si="6384"/>
        <v>13.25044547183818</v>
      </c>
      <c r="BI2843" s="90"/>
      <c r="BJ2843" s="17">
        <f t="shared" si="6367"/>
        <v>48836</v>
      </c>
      <c r="BK2843" s="16">
        <f t="shared" si="6360"/>
        <v>13.249721799482362</v>
      </c>
      <c r="BL2843" s="10">
        <f ca="1">IFERROR(AVERAGE(INDIRECT("BK"&amp;AC2843-Template!$F$10+1):INDIRECT("BK"&amp;AC2843)),0)</f>
        <v>13.248887778944653</v>
      </c>
      <c r="BM2843" s="35"/>
      <c r="BN2843" s="86"/>
      <c r="BO2843" s="35"/>
      <c r="BP2843" s="35"/>
      <c r="BQ2843" s="35"/>
      <c r="BR2843" s="35"/>
      <c r="BS2843" s="35"/>
      <c r="BT2843" s="35"/>
      <c r="BU2843" s="35"/>
      <c r="BV2843" s="35"/>
      <c r="BW2843" s="35"/>
      <c r="BX2843" s="35"/>
      <c r="BY2843" s="35"/>
      <c r="BZ2843" s="35"/>
      <c r="CA2843" s="35"/>
      <c r="CB2843" s="35"/>
      <c r="CC2843" s="35"/>
      <c r="CD2843" s="35"/>
      <c r="CE2843" s="35"/>
      <c r="CF2843" s="35"/>
      <c r="CG2843" s="35"/>
      <c r="CH2843" s="35"/>
    </row>
    <row r="2844" spans="1:86" ht="15.6" x14ac:dyDescent="0.3">
      <c r="A2844" s="35"/>
      <c r="B2844" s="86"/>
      <c r="C2844" s="35"/>
      <c r="D2844" s="35"/>
      <c r="E2844" s="35"/>
      <c r="F2844" s="35"/>
      <c r="G2844" s="35"/>
      <c r="H2844" s="35"/>
      <c r="I2844" s="35"/>
      <c r="J2844" s="35"/>
      <c r="K2844" s="35"/>
      <c r="L2844" s="35"/>
      <c r="M2844" s="35"/>
      <c r="N2844" s="35"/>
      <c r="O2844" s="35"/>
      <c r="P2844" s="35"/>
      <c r="Q2844" s="35"/>
      <c r="R2844" s="35"/>
      <c r="S2844" s="35"/>
      <c r="T2844" s="17">
        <f t="shared" si="6361"/>
        <v>48860</v>
      </c>
      <c r="U2844" s="216">
        <f t="shared" si="6354"/>
        <v>6</v>
      </c>
      <c r="V2844" s="216">
        <f t="shared" si="6361"/>
        <v>2839</v>
      </c>
      <c r="W2844" s="16">
        <f t="shared" si="6368"/>
        <v>7.7780821917808218</v>
      </c>
      <c r="X2844" s="16" t="e">
        <f>IF(Template!$F$7="Linear interpolation",LinInterp($I$5:$I$22,$G$5:$G$22,W2844),CubicSpline($I$5:$I$22,$G$5:$G$22,W2844))</f>
        <v>#VALUE!</v>
      </c>
      <c r="Y2844" s="221" t="e">
        <f t="shared" si="6355"/>
        <v>#VALUE!</v>
      </c>
      <c r="Z2844" s="221" t="e">
        <f>Y2844/PRODUCT($AA$6:AA2843)</f>
        <v>#VALUE!</v>
      </c>
      <c r="AA2844" s="16" t="e">
        <f t="shared" si="6362"/>
        <v>#VALUE!</v>
      </c>
      <c r="AB2844" s="10" t="e">
        <f t="shared" si="6363"/>
        <v>#VALUE!</v>
      </c>
      <c r="AC2844" s="90">
        <f t="shared" si="6356"/>
        <v>2844</v>
      </c>
      <c r="AD2844" s="17">
        <f t="shared" si="6364"/>
        <v>48837</v>
      </c>
      <c r="AE2844" s="16" t="e">
        <f t="shared" si="6357"/>
        <v>#VALUE!</v>
      </c>
      <c r="AF2844" s="10">
        <f ca="1">IFERROR(AVERAGE(INDIRECT("AE"&amp;AC2844-Template!$F$10+1):INDIRECT("AE"&amp;AC2844)),0)</f>
        <v>0</v>
      </c>
      <c r="AG2844" s="35"/>
      <c r="AH2844" s="86"/>
      <c r="AI2844" s="35"/>
      <c r="AJ2844" s="35"/>
      <c r="AK2844" s="35"/>
      <c r="AL2844" s="35"/>
      <c r="AM2844" s="35"/>
      <c r="AN2844" s="35"/>
      <c r="AO2844" s="35"/>
      <c r="AP2844" s="35"/>
      <c r="AQ2844" s="35"/>
      <c r="AR2844" s="35"/>
      <c r="AS2844" s="35"/>
      <c r="AT2844" s="35"/>
      <c r="AU2844" s="35"/>
      <c r="AV2844" s="35"/>
      <c r="AW2844" s="35"/>
      <c r="AX2844" s="35"/>
      <c r="AY2844" s="35"/>
      <c r="AZ2844" s="17">
        <f t="shared" ref="AZ2844" si="6413">AZ2843+1</f>
        <v>48860</v>
      </c>
      <c r="BA2844" s="216">
        <f t="shared" si="6380"/>
        <v>6</v>
      </c>
      <c r="BB2844" s="216">
        <f t="shared" ref="BB2844" si="6414">BB2843+1</f>
        <v>2839</v>
      </c>
      <c r="BC2844" s="16">
        <f t="shared" si="6382"/>
        <v>7.7780821917808218</v>
      </c>
      <c r="BD2844" s="16">
        <f>IF(Template!$F$7="Linear interpolation",LinInterp($AO$5:$AO$18,$AM$5:$AM$18,BC2844),CubicSpline($AO$5:$AO$18,$AM$5:$AM$18,BC2844))</f>
        <v>14.149578505887559</v>
      </c>
      <c r="BE2844" s="221">
        <f t="shared" si="6317"/>
        <v>2.7992386391479087</v>
      </c>
      <c r="BF2844" s="221">
        <f>BE2844/PRODUCT($BG$6:BG2843)</f>
        <v>1.000363026355058</v>
      </c>
      <c r="BG2844" s="16">
        <f t="shared" si="6383"/>
        <v>1.000363025903338</v>
      </c>
      <c r="BH2844" s="10">
        <f t="shared" si="6384"/>
        <v>13.25044547183818</v>
      </c>
      <c r="BI2844" s="90"/>
      <c r="BJ2844" s="17">
        <f t="shared" si="6367"/>
        <v>48837</v>
      </c>
      <c r="BK2844" s="16">
        <f t="shared" si="6360"/>
        <v>13.249766840888078</v>
      </c>
      <c r="BL2844" s="10">
        <f ca="1">IFERROR(AVERAGE(INDIRECT("BK"&amp;AC2844-Template!$F$10+1):INDIRECT("BK"&amp;AC2844)),0)</f>
        <v>13.248950268265743</v>
      </c>
      <c r="BM2844" s="35"/>
      <c r="BN2844" s="86"/>
      <c r="BO2844" s="35"/>
      <c r="BP2844" s="35"/>
      <c r="BQ2844" s="35"/>
      <c r="BR2844" s="35"/>
      <c r="BS2844" s="35"/>
      <c r="BT2844" s="35"/>
      <c r="BU2844" s="35"/>
      <c r="BV2844" s="35"/>
      <c r="BW2844" s="35"/>
      <c r="BX2844" s="35"/>
      <c r="BY2844" s="35"/>
      <c r="BZ2844" s="35"/>
      <c r="CA2844" s="35"/>
      <c r="CB2844" s="35"/>
      <c r="CC2844" s="35"/>
      <c r="CD2844" s="35"/>
      <c r="CE2844" s="35"/>
      <c r="CF2844" s="35"/>
      <c r="CG2844" s="35"/>
      <c r="CH2844" s="35"/>
    </row>
    <row r="2845" spans="1:86" ht="15.6" x14ac:dyDescent="0.3">
      <c r="A2845" s="35"/>
      <c r="B2845" s="86"/>
      <c r="C2845" s="35"/>
      <c r="D2845" s="35"/>
      <c r="E2845" s="35"/>
      <c r="F2845" s="35"/>
      <c r="G2845" s="35"/>
      <c r="H2845" s="35"/>
      <c r="I2845" s="35"/>
      <c r="J2845" s="35"/>
      <c r="K2845" s="35"/>
      <c r="L2845" s="35"/>
      <c r="M2845" s="35"/>
      <c r="N2845" s="35"/>
      <c r="O2845" s="35"/>
      <c r="P2845" s="35"/>
      <c r="Q2845" s="35"/>
      <c r="R2845" s="35"/>
      <c r="S2845" s="35"/>
      <c r="T2845" s="17">
        <f t="shared" si="6361"/>
        <v>48861</v>
      </c>
      <c r="U2845" s="216">
        <f t="shared" si="6354"/>
        <v>7</v>
      </c>
      <c r="V2845" s="216">
        <f t="shared" si="6361"/>
        <v>2840</v>
      </c>
      <c r="W2845" s="16">
        <f t="shared" si="6368"/>
        <v>7.7808219178082192</v>
      </c>
      <c r="X2845" s="16" t="e">
        <f>IF(Template!$F$7="Linear interpolation",LinInterp($I$5:$I$22,$G$5:$G$22,W2845),CubicSpline($I$5:$I$22,$G$5:$G$22,W2845))</f>
        <v>#VALUE!</v>
      </c>
      <c r="Y2845" s="221" t="e">
        <f t="shared" si="6355"/>
        <v>#VALUE!</v>
      </c>
      <c r="Z2845" s="221" t="e">
        <f>Y2845/PRODUCT($AA$6:AA2844)</f>
        <v>#VALUE!</v>
      </c>
      <c r="AA2845" s="16" t="e">
        <f t="shared" si="6362"/>
        <v>#VALUE!</v>
      </c>
      <c r="AB2845" s="10" t="e">
        <f t="shared" si="6363"/>
        <v>#VALUE!</v>
      </c>
      <c r="AC2845" s="90">
        <f t="shared" si="6356"/>
        <v>2845</v>
      </c>
      <c r="AD2845" s="17">
        <f t="shared" si="6364"/>
        <v>48838</v>
      </c>
      <c r="AE2845" s="16" t="e">
        <f t="shared" si="6357"/>
        <v>#VALUE!</v>
      </c>
      <c r="AF2845" s="10">
        <f ca="1">IFERROR(AVERAGE(INDIRECT("AE"&amp;AC2845-Template!$F$10+1):INDIRECT("AE"&amp;AC2845)),0)</f>
        <v>0</v>
      </c>
      <c r="AG2845" s="35"/>
      <c r="AH2845" s="86"/>
      <c r="AI2845" s="35"/>
      <c r="AJ2845" s="35"/>
      <c r="AK2845" s="35"/>
      <c r="AL2845" s="35"/>
      <c r="AM2845" s="35"/>
      <c r="AN2845" s="35"/>
      <c r="AO2845" s="35"/>
      <c r="AP2845" s="35"/>
      <c r="AQ2845" s="35"/>
      <c r="AR2845" s="35"/>
      <c r="AS2845" s="35"/>
      <c r="AT2845" s="35"/>
      <c r="AU2845" s="35"/>
      <c r="AV2845" s="35"/>
      <c r="AW2845" s="35"/>
      <c r="AX2845" s="35"/>
      <c r="AY2845" s="35"/>
      <c r="AZ2845" s="17">
        <f t="shared" ref="AZ2845" si="6415">AZ2844+1</f>
        <v>48861</v>
      </c>
      <c r="BA2845" s="216">
        <f t="shared" si="6380"/>
        <v>7</v>
      </c>
      <c r="BB2845" s="216">
        <f t="shared" ref="BB2845" si="6416">BB2844+1</f>
        <v>2840</v>
      </c>
      <c r="BC2845" s="16">
        <f t="shared" si="6382"/>
        <v>7.7808219178082192</v>
      </c>
      <c r="BD2845" s="16">
        <f>IF(Template!$F$7="Linear interpolation",LinInterp($AO$5:$AO$18,$AM$5:$AM$18,BC2845),CubicSpline($AO$5:$AO$18,$AM$5:$AM$18,BC2845))</f>
        <v>14.149584182488061</v>
      </c>
      <c r="BE2845" s="221">
        <f t="shared" si="6317"/>
        <v>2.8002548377156402</v>
      </c>
      <c r="BF2845" s="221">
        <f>BE2845/PRODUCT($BG$6:BG2844)</f>
        <v>1.0003630272238999</v>
      </c>
      <c r="BG2845" s="16">
        <f t="shared" si="6383"/>
        <v>1.000363025903338</v>
      </c>
      <c r="BH2845" s="10">
        <f t="shared" si="6384"/>
        <v>13.25044547183818</v>
      </c>
      <c r="BI2845" s="90"/>
      <c r="BJ2845" s="17">
        <f t="shared" si="6367"/>
        <v>48838</v>
      </c>
      <c r="BK2845" s="16">
        <f t="shared" si="6360"/>
        <v>13.24981066043196</v>
      </c>
      <c r="BL2845" s="10">
        <f ca="1">IFERROR(AVERAGE(INDIRECT("BK"&amp;AC2845-Template!$F$10+1):INDIRECT("BK"&amp;AC2845)),0)</f>
        <v>13.249011561731402</v>
      </c>
      <c r="BM2845" s="35"/>
      <c r="BN2845" s="86"/>
      <c r="BO2845" s="35"/>
      <c r="BP2845" s="35"/>
      <c r="BQ2845" s="35"/>
      <c r="BR2845" s="35"/>
      <c r="BS2845" s="35"/>
      <c r="BT2845" s="35"/>
      <c r="BU2845" s="35"/>
      <c r="BV2845" s="35"/>
      <c r="BW2845" s="35"/>
      <c r="BX2845" s="35"/>
      <c r="BY2845" s="35"/>
      <c r="BZ2845" s="35"/>
      <c r="CA2845" s="35"/>
      <c r="CB2845" s="35"/>
      <c r="CC2845" s="35"/>
      <c r="CD2845" s="35"/>
      <c r="CE2845" s="35"/>
      <c r="CF2845" s="35"/>
      <c r="CG2845" s="35"/>
      <c r="CH2845" s="35"/>
    </row>
    <row r="2846" spans="1:86" ht="15.6" x14ac:dyDescent="0.3">
      <c r="A2846" s="35"/>
      <c r="B2846" s="86"/>
      <c r="C2846" s="35"/>
      <c r="D2846" s="35"/>
      <c r="E2846" s="35"/>
      <c r="F2846" s="35"/>
      <c r="G2846" s="35"/>
      <c r="H2846" s="35"/>
      <c r="I2846" s="35"/>
      <c r="J2846" s="35"/>
      <c r="K2846" s="35"/>
      <c r="L2846" s="35"/>
      <c r="M2846" s="35"/>
      <c r="N2846" s="35"/>
      <c r="O2846" s="35"/>
      <c r="P2846" s="35"/>
      <c r="Q2846" s="35"/>
      <c r="R2846" s="35"/>
      <c r="S2846" s="35"/>
      <c r="T2846" s="17">
        <f t="shared" si="6361"/>
        <v>48862</v>
      </c>
      <c r="U2846" s="216">
        <f t="shared" si="6354"/>
        <v>1</v>
      </c>
      <c r="V2846" s="216">
        <f t="shared" si="6361"/>
        <v>2841</v>
      </c>
      <c r="W2846" s="16">
        <f t="shared" si="6368"/>
        <v>7.7835616438356166</v>
      </c>
      <c r="X2846" s="16" t="e">
        <f>IF(Template!$F$7="Linear interpolation",LinInterp($I$5:$I$22,$G$5:$G$22,W2846),CubicSpline($I$5:$I$22,$G$5:$G$22,W2846))</f>
        <v>#VALUE!</v>
      </c>
      <c r="Y2846" s="221" t="e">
        <f t="shared" si="6355"/>
        <v>#VALUE!</v>
      </c>
      <c r="Z2846" s="221" t="e">
        <f>Y2846/PRODUCT($AA$6:AA2845)</f>
        <v>#VALUE!</v>
      </c>
      <c r="AA2846" s="16" t="e">
        <f t="shared" si="6362"/>
        <v>#VALUE!</v>
      </c>
      <c r="AB2846" s="10" t="e">
        <f t="shared" si="6363"/>
        <v>#VALUE!</v>
      </c>
      <c r="AC2846" s="90">
        <f t="shared" si="6356"/>
        <v>2846</v>
      </c>
      <c r="AD2846" s="17">
        <f t="shared" si="6364"/>
        <v>48839</v>
      </c>
      <c r="AE2846" s="16" t="e">
        <f t="shared" si="6357"/>
        <v>#VALUE!</v>
      </c>
      <c r="AF2846" s="10">
        <f ca="1">IFERROR(AVERAGE(INDIRECT("AE"&amp;AC2846-Template!$F$10+1):INDIRECT("AE"&amp;AC2846)),0)</f>
        <v>0</v>
      </c>
      <c r="AG2846" s="35"/>
      <c r="AH2846" s="86"/>
      <c r="AI2846" s="35"/>
      <c r="AJ2846" s="35"/>
      <c r="AK2846" s="35"/>
      <c r="AL2846" s="35"/>
      <c r="AM2846" s="35"/>
      <c r="AN2846" s="35"/>
      <c r="AO2846" s="35"/>
      <c r="AP2846" s="35"/>
      <c r="AQ2846" s="35"/>
      <c r="AR2846" s="35"/>
      <c r="AS2846" s="35"/>
      <c r="AT2846" s="35"/>
      <c r="AU2846" s="35"/>
      <c r="AV2846" s="35"/>
      <c r="AW2846" s="35"/>
      <c r="AX2846" s="35"/>
      <c r="AY2846" s="35"/>
      <c r="AZ2846" s="17">
        <f t="shared" ref="AZ2846" si="6417">AZ2845+1</f>
        <v>48862</v>
      </c>
      <c r="BA2846" s="216">
        <f t="shared" si="6380"/>
        <v>1</v>
      </c>
      <c r="BB2846" s="216">
        <f t="shared" ref="BB2846" si="6418">BB2845+1</f>
        <v>2841</v>
      </c>
      <c r="BC2846" s="16">
        <f t="shared" si="6382"/>
        <v>7.7835616438356166</v>
      </c>
      <c r="BD2846" s="16">
        <f>IF(Template!$F$7="Linear interpolation",LinInterp($AO$5:$AO$18,$AM$5:$AM$18,BC2846),CubicSpline($AO$5:$AO$18,$AM$5:$AM$18,BC2846))</f>
        <v>14.149589860699736</v>
      </c>
      <c r="BE2846" s="221">
        <f t="shared" si="6317"/>
        <v>2.8012714062616757</v>
      </c>
      <c r="BF2846" s="221">
        <f>BE2846/PRODUCT($BG$6:BG2845)</f>
        <v>1.0003630284752136</v>
      </c>
      <c r="BG2846" s="16">
        <f t="shared" si="6383"/>
        <v>1.0003630284752136</v>
      </c>
      <c r="BH2846" s="10">
        <f t="shared" si="6384"/>
        <v>13.250539345297629</v>
      </c>
      <c r="BI2846" s="90"/>
      <c r="BJ2846" s="17">
        <f t="shared" si="6367"/>
        <v>48839</v>
      </c>
      <c r="BK2846" s="16">
        <f t="shared" si="6360"/>
        <v>13.24981066043196</v>
      </c>
      <c r="BL2846" s="10">
        <f ca="1">IFERROR(AVERAGE(INDIRECT("BK"&amp;AC2846-Template!$F$10+1):INDIRECT("BK"&amp;AC2846)),0)</f>
        <v>13.249070237685313</v>
      </c>
      <c r="BM2846" s="35"/>
      <c r="BN2846" s="86"/>
      <c r="BO2846" s="35"/>
      <c r="BP2846" s="35"/>
      <c r="BQ2846" s="35"/>
      <c r="BR2846" s="35"/>
      <c r="BS2846" s="35"/>
      <c r="BT2846" s="35"/>
      <c r="BU2846" s="35"/>
      <c r="BV2846" s="35"/>
      <c r="BW2846" s="35"/>
      <c r="BX2846" s="35"/>
      <c r="BY2846" s="35"/>
      <c r="BZ2846" s="35"/>
      <c r="CA2846" s="35"/>
      <c r="CB2846" s="35"/>
      <c r="CC2846" s="35"/>
      <c r="CD2846" s="35"/>
      <c r="CE2846" s="35"/>
      <c r="CF2846" s="35"/>
      <c r="CG2846" s="35"/>
      <c r="CH2846" s="35"/>
    </row>
    <row r="2847" spans="1:86" ht="15.6" x14ac:dyDescent="0.3">
      <c r="A2847" s="35"/>
      <c r="B2847" s="86"/>
      <c r="C2847" s="35"/>
      <c r="D2847" s="35"/>
      <c r="E2847" s="35"/>
      <c r="F2847" s="35"/>
      <c r="G2847" s="35"/>
      <c r="H2847" s="35"/>
      <c r="I2847" s="35"/>
      <c r="J2847" s="35"/>
      <c r="K2847" s="35"/>
      <c r="L2847" s="35"/>
      <c r="M2847" s="35"/>
      <c r="N2847" s="35"/>
      <c r="O2847" s="35"/>
      <c r="P2847" s="35"/>
      <c r="Q2847" s="35"/>
      <c r="R2847" s="35"/>
      <c r="S2847" s="35"/>
      <c r="T2847" s="17">
        <f t="shared" si="6361"/>
        <v>48863</v>
      </c>
      <c r="U2847" s="216">
        <f t="shared" si="6354"/>
        <v>2</v>
      </c>
      <c r="V2847" s="216">
        <f t="shared" si="6361"/>
        <v>2842</v>
      </c>
      <c r="W2847" s="16">
        <f t="shared" si="6368"/>
        <v>7.7863013698630139</v>
      </c>
      <c r="X2847" s="16" t="e">
        <f>IF(Template!$F$7="Linear interpolation",LinInterp($I$5:$I$22,$G$5:$G$22,W2847),CubicSpline($I$5:$I$22,$G$5:$G$22,W2847))</f>
        <v>#VALUE!</v>
      </c>
      <c r="Y2847" s="221" t="e">
        <f t="shared" si="6355"/>
        <v>#VALUE!</v>
      </c>
      <c r="Z2847" s="221" t="e">
        <f>Y2847/PRODUCT($AA$6:AA2846)</f>
        <v>#VALUE!</v>
      </c>
      <c r="AA2847" s="16" t="e">
        <f t="shared" si="6362"/>
        <v>#VALUE!</v>
      </c>
      <c r="AB2847" s="10" t="e">
        <f t="shared" si="6363"/>
        <v>#VALUE!</v>
      </c>
      <c r="AC2847" s="90">
        <f t="shared" si="6356"/>
        <v>2847</v>
      </c>
      <c r="AD2847" s="17">
        <f t="shared" si="6364"/>
        <v>48840</v>
      </c>
      <c r="AE2847" s="16" t="e">
        <f t="shared" si="6357"/>
        <v>#VALUE!</v>
      </c>
      <c r="AF2847" s="10">
        <f ca="1">IFERROR(AVERAGE(INDIRECT("AE"&amp;AC2847-Template!$F$10+1):INDIRECT("AE"&amp;AC2847)),0)</f>
        <v>0</v>
      </c>
      <c r="AG2847" s="35"/>
      <c r="AH2847" s="86"/>
      <c r="AI2847" s="35"/>
      <c r="AJ2847" s="35"/>
      <c r="AK2847" s="35"/>
      <c r="AL2847" s="35"/>
      <c r="AM2847" s="35"/>
      <c r="AN2847" s="35"/>
      <c r="AO2847" s="35"/>
      <c r="AP2847" s="35"/>
      <c r="AQ2847" s="35"/>
      <c r="AR2847" s="35"/>
      <c r="AS2847" s="35"/>
      <c r="AT2847" s="35"/>
      <c r="AU2847" s="35"/>
      <c r="AV2847" s="35"/>
      <c r="AW2847" s="35"/>
      <c r="AX2847" s="35"/>
      <c r="AY2847" s="35"/>
      <c r="AZ2847" s="17">
        <f t="shared" ref="AZ2847" si="6419">AZ2846+1</f>
        <v>48863</v>
      </c>
      <c r="BA2847" s="216">
        <f t="shared" si="6380"/>
        <v>2</v>
      </c>
      <c r="BB2847" s="216">
        <f t="shared" ref="BB2847" si="6420">BB2846+1</f>
        <v>2842</v>
      </c>
      <c r="BC2847" s="16">
        <f t="shared" si="6382"/>
        <v>7.7863013698630139</v>
      </c>
      <c r="BD2847" s="16">
        <f>IF(Template!$F$7="Linear interpolation",LinInterp($AO$5:$AO$18,$AM$5:$AM$18,BC2847),CubicSpline($AO$5:$AO$18,$AM$5:$AM$18,BC2847))</f>
        <v>14.149595540012383</v>
      </c>
      <c r="BE2847" s="221">
        <f t="shared" si="6317"/>
        <v>2.8022883448239044</v>
      </c>
      <c r="BF2847" s="221">
        <f>BE2847/PRODUCT($BG$6:BG2846)</f>
        <v>1.0003630275024247</v>
      </c>
      <c r="BG2847" s="16">
        <f t="shared" si="6383"/>
        <v>1.0003630275024247</v>
      </c>
      <c r="BH2847" s="10">
        <f t="shared" si="6384"/>
        <v>13.25050383850057</v>
      </c>
      <c r="BI2847" s="90"/>
      <c r="BJ2847" s="17">
        <f t="shared" si="6367"/>
        <v>48840</v>
      </c>
      <c r="BK2847" s="16">
        <f t="shared" si="6360"/>
        <v>13.24981066043196</v>
      </c>
      <c r="BL2847" s="10">
        <f ca="1">IFERROR(AVERAGE(INDIRECT("BK"&amp;AC2847-Template!$F$10+1):INDIRECT("BK"&amp;AC2847)),0)</f>
        <v>13.249126335184487</v>
      </c>
      <c r="BM2847" s="35"/>
      <c r="BN2847" s="86"/>
      <c r="BO2847" s="35"/>
      <c r="BP2847" s="35"/>
      <c r="BQ2847" s="35"/>
      <c r="BR2847" s="35"/>
      <c r="BS2847" s="35"/>
      <c r="BT2847" s="35"/>
      <c r="BU2847" s="35"/>
      <c r="BV2847" s="35"/>
      <c r="BW2847" s="35"/>
      <c r="BX2847" s="35"/>
      <c r="BY2847" s="35"/>
      <c r="BZ2847" s="35"/>
      <c r="CA2847" s="35"/>
      <c r="CB2847" s="35"/>
      <c r="CC2847" s="35"/>
      <c r="CD2847" s="35"/>
      <c r="CE2847" s="35"/>
      <c r="CF2847" s="35"/>
      <c r="CG2847" s="35"/>
      <c r="CH2847" s="35"/>
    </row>
    <row r="2848" spans="1:86" ht="15.6" x14ac:dyDescent="0.3">
      <c r="A2848" s="35"/>
      <c r="B2848" s="86"/>
      <c r="C2848" s="35"/>
      <c r="D2848" s="35"/>
      <c r="E2848" s="35"/>
      <c r="F2848" s="35"/>
      <c r="G2848" s="35"/>
      <c r="H2848" s="35"/>
      <c r="I2848" s="35"/>
      <c r="J2848" s="35"/>
      <c r="K2848" s="35"/>
      <c r="L2848" s="35"/>
      <c r="M2848" s="35"/>
      <c r="N2848" s="35"/>
      <c r="O2848" s="35"/>
      <c r="P2848" s="35"/>
      <c r="Q2848" s="35"/>
      <c r="R2848" s="35"/>
      <c r="S2848" s="35"/>
      <c r="T2848" s="17">
        <f t="shared" si="6361"/>
        <v>48864</v>
      </c>
      <c r="U2848" s="216">
        <f t="shared" si="6354"/>
        <v>3</v>
      </c>
      <c r="V2848" s="216">
        <f t="shared" si="6361"/>
        <v>2843</v>
      </c>
      <c r="W2848" s="16">
        <f t="shared" si="6368"/>
        <v>7.7890410958904113</v>
      </c>
      <c r="X2848" s="16" t="e">
        <f>IF(Template!$F$7="Linear interpolation",LinInterp($I$5:$I$22,$G$5:$G$22,W2848),CubicSpline($I$5:$I$22,$G$5:$G$22,W2848))</f>
        <v>#VALUE!</v>
      </c>
      <c r="Y2848" s="221" t="e">
        <f t="shared" si="6355"/>
        <v>#VALUE!</v>
      </c>
      <c r="Z2848" s="221" t="e">
        <f>Y2848/PRODUCT($AA$6:AA2847)</f>
        <v>#VALUE!</v>
      </c>
      <c r="AA2848" s="16" t="e">
        <f t="shared" si="6362"/>
        <v>#VALUE!</v>
      </c>
      <c r="AB2848" s="10" t="e">
        <f t="shared" si="6363"/>
        <v>#VALUE!</v>
      </c>
      <c r="AC2848" s="90">
        <f t="shared" si="6356"/>
        <v>2848</v>
      </c>
      <c r="AD2848" s="17">
        <f t="shared" si="6364"/>
        <v>48841</v>
      </c>
      <c r="AE2848" s="16" t="e">
        <f t="shared" si="6357"/>
        <v>#VALUE!</v>
      </c>
      <c r="AF2848" s="10">
        <f ca="1">IFERROR(AVERAGE(INDIRECT("AE"&amp;AC2848-Template!$F$10+1):INDIRECT("AE"&amp;AC2848)),0)</f>
        <v>0</v>
      </c>
      <c r="AG2848" s="35"/>
      <c r="AH2848" s="86"/>
      <c r="AI2848" s="35"/>
      <c r="AJ2848" s="35"/>
      <c r="AK2848" s="35"/>
      <c r="AL2848" s="35"/>
      <c r="AM2848" s="35"/>
      <c r="AN2848" s="35"/>
      <c r="AO2848" s="35"/>
      <c r="AP2848" s="35"/>
      <c r="AQ2848" s="35"/>
      <c r="AR2848" s="35"/>
      <c r="AS2848" s="35"/>
      <c r="AT2848" s="35"/>
      <c r="AU2848" s="35"/>
      <c r="AV2848" s="35"/>
      <c r="AW2848" s="35"/>
      <c r="AX2848" s="35"/>
      <c r="AY2848" s="35"/>
      <c r="AZ2848" s="17">
        <f t="shared" ref="AZ2848" si="6421">AZ2847+1</f>
        <v>48864</v>
      </c>
      <c r="BA2848" s="216">
        <f t="shared" si="6380"/>
        <v>3</v>
      </c>
      <c r="BB2848" s="216">
        <f t="shared" ref="BB2848" si="6422">BB2847+1</f>
        <v>2843</v>
      </c>
      <c r="BC2848" s="16">
        <f t="shared" si="6382"/>
        <v>7.7890410958904113</v>
      </c>
      <c r="BD2848" s="16">
        <f>IF(Template!$F$7="Linear interpolation",LinInterp($AO$5:$AO$18,$AM$5:$AM$18,BC2848),CubicSpline($AO$5:$AO$18,$AM$5:$AM$18,BC2848))</f>
        <v>14.149601219915793</v>
      </c>
      <c r="BE2848" s="221">
        <f t="shared" si="6317"/>
        <v>2.8033056534399901</v>
      </c>
      <c r="BF2848" s="221">
        <f>BE2848/PRODUCT($BG$6:BG2847)</f>
        <v>1.0003630278154512</v>
      </c>
      <c r="BG2848" s="16">
        <f t="shared" si="6383"/>
        <v>1.0003630278154512</v>
      </c>
      <c r="BH2848" s="10">
        <f t="shared" si="6384"/>
        <v>13.250515263967589</v>
      </c>
      <c r="BI2848" s="90"/>
      <c r="BJ2848" s="17">
        <f t="shared" si="6367"/>
        <v>48841</v>
      </c>
      <c r="BK2848" s="16">
        <f t="shared" si="6360"/>
        <v>13.25006133315021</v>
      </c>
      <c r="BL2848" s="10">
        <f ca="1">IFERROR(AVERAGE(INDIRECT("BK"&amp;AC2848-Template!$F$10+1):INDIRECT("BK"&amp;AC2848)),0)</f>
        <v>13.249190788440934</v>
      </c>
      <c r="BM2848" s="35"/>
      <c r="BN2848" s="86"/>
      <c r="BO2848" s="35"/>
      <c r="BP2848" s="35"/>
      <c r="BQ2848" s="35"/>
      <c r="BR2848" s="35"/>
      <c r="BS2848" s="35"/>
      <c r="BT2848" s="35"/>
      <c r="BU2848" s="35"/>
      <c r="BV2848" s="35"/>
      <c r="BW2848" s="35"/>
      <c r="BX2848" s="35"/>
      <c r="BY2848" s="35"/>
      <c r="BZ2848" s="35"/>
      <c r="CA2848" s="35"/>
      <c r="CB2848" s="35"/>
      <c r="CC2848" s="35"/>
      <c r="CD2848" s="35"/>
      <c r="CE2848" s="35"/>
      <c r="CF2848" s="35"/>
      <c r="CG2848" s="35"/>
      <c r="CH2848" s="35"/>
    </row>
    <row r="2849" spans="1:86" ht="15.6" x14ac:dyDescent="0.3">
      <c r="A2849" s="35"/>
      <c r="B2849" s="86"/>
      <c r="C2849" s="35"/>
      <c r="D2849" s="35"/>
      <c r="E2849" s="35"/>
      <c r="F2849" s="35"/>
      <c r="G2849" s="35"/>
      <c r="H2849" s="35"/>
      <c r="I2849" s="35"/>
      <c r="J2849" s="35"/>
      <c r="K2849" s="35"/>
      <c r="L2849" s="35"/>
      <c r="M2849" s="35"/>
      <c r="N2849" s="35"/>
      <c r="O2849" s="35"/>
      <c r="P2849" s="35"/>
      <c r="Q2849" s="35"/>
      <c r="R2849" s="35"/>
      <c r="S2849" s="35"/>
      <c r="T2849" s="17">
        <f t="shared" si="6361"/>
        <v>48865</v>
      </c>
      <c r="U2849" s="216">
        <f t="shared" si="6354"/>
        <v>4</v>
      </c>
      <c r="V2849" s="216">
        <f t="shared" si="6361"/>
        <v>2844</v>
      </c>
      <c r="W2849" s="16">
        <f t="shared" si="6368"/>
        <v>7.7917808219178086</v>
      </c>
      <c r="X2849" s="16" t="e">
        <f>IF(Template!$F$7="Linear interpolation",LinInterp($I$5:$I$22,$G$5:$G$22,W2849),CubicSpline($I$5:$I$22,$G$5:$G$22,W2849))</f>
        <v>#VALUE!</v>
      </c>
      <c r="Y2849" s="221" t="e">
        <f t="shared" si="6355"/>
        <v>#VALUE!</v>
      </c>
      <c r="Z2849" s="221" t="e">
        <f>Y2849/PRODUCT($AA$6:AA2848)</f>
        <v>#VALUE!</v>
      </c>
      <c r="AA2849" s="16" t="e">
        <f t="shared" si="6362"/>
        <v>#VALUE!</v>
      </c>
      <c r="AB2849" s="10" t="e">
        <f t="shared" si="6363"/>
        <v>#VALUE!</v>
      </c>
      <c r="AC2849" s="90">
        <f t="shared" si="6356"/>
        <v>2849</v>
      </c>
      <c r="AD2849" s="17">
        <f t="shared" si="6364"/>
        <v>48842</v>
      </c>
      <c r="AE2849" s="16" t="e">
        <f t="shared" si="6357"/>
        <v>#VALUE!</v>
      </c>
      <c r="AF2849" s="10">
        <f ca="1">IFERROR(AVERAGE(INDIRECT("AE"&amp;AC2849-Template!$F$10+1):INDIRECT("AE"&amp;AC2849)),0)</f>
        <v>0</v>
      </c>
      <c r="AG2849" s="35"/>
      <c r="AH2849" s="86"/>
      <c r="AI2849" s="35"/>
      <c r="AJ2849" s="35"/>
      <c r="AK2849" s="35"/>
      <c r="AL2849" s="35"/>
      <c r="AM2849" s="35"/>
      <c r="AN2849" s="35"/>
      <c r="AO2849" s="35"/>
      <c r="AP2849" s="35"/>
      <c r="AQ2849" s="35"/>
      <c r="AR2849" s="35"/>
      <c r="AS2849" s="35"/>
      <c r="AT2849" s="35"/>
      <c r="AU2849" s="35"/>
      <c r="AV2849" s="35"/>
      <c r="AW2849" s="35"/>
      <c r="AX2849" s="35"/>
      <c r="AY2849" s="35"/>
      <c r="AZ2849" s="17">
        <f t="shared" ref="AZ2849" si="6423">AZ2848+1</f>
        <v>48865</v>
      </c>
      <c r="BA2849" s="216">
        <f t="shared" si="6380"/>
        <v>4</v>
      </c>
      <c r="BB2849" s="216">
        <f t="shared" ref="BB2849" si="6424">BB2848+1</f>
        <v>2844</v>
      </c>
      <c r="BC2849" s="16">
        <f t="shared" si="6382"/>
        <v>7.7917808219178086</v>
      </c>
      <c r="BD2849" s="16">
        <f>IF(Template!$F$7="Linear interpolation",LinInterp($AO$5:$AO$18,$AM$5:$AM$18,BC2849),CubicSpline($AO$5:$AO$18,$AM$5:$AM$18,BC2849))</f>
        <v>14.149606899899762</v>
      </c>
      <c r="BE2849" s="221">
        <f t="shared" si="6317"/>
        <v>2.8043233321473622</v>
      </c>
      <c r="BF2849" s="221">
        <f>BE2849/PRODUCT($BG$6:BG2848)</f>
        <v>1.0003630280936806</v>
      </c>
      <c r="BG2849" s="16">
        <f t="shared" si="6383"/>
        <v>1.0003630280936806</v>
      </c>
      <c r="BH2849" s="10">
        <f t="shared" si="6384"/>
        <v>13.250525419342129</v>
      </c>
      <c r="BI2849" s="90"/>
      <c r="BJ2849" s="17">
        <f t="shared" si="6367"/>
        <v>48842</v>
      </c>
      <c r="BK2849" s="16">
        <f t="shared" si="6360"/>
        <v>13.249973685090621</v>
      </c>
      <c r="BL2849" s="10">
        <f ca="1">IFERROR(AVERAGE(INDIRECT("BK"&amp;AC2849-Template!$F$10+1):INDIRECT("BK"&amp;AC2849)),0)</f>
        <v>13.249252320095398</v>
      </c>
      <c r="BM2849" s="35"/>
      <c r="BN2849" s="86"/>
      <c r="BO2849" s="35"/>
      <c r="BP2849" s="35"/>
      <c r="BQ2849" s="35"/>
      <c r="BR2849" s="35"/>
      <c r="BS2849" s="35"/>
      <c r="BT2849" s="35"/>
      <c r="BU2849" s="35"/>
      <c r="BV2849" s="35"/>
      <c r="BW2849" s="35"/>
      <c r="BX2849" s="35"/>
      <c r="BY2849" s="35"/>
      <c r="BZ2849" s="35"/>
      <c r="CA2849" s="35"/>
      <c r="CB2849" s="35"/>
      <c r="CC2849" s="35"/>
      <c r="CD2849" s="35"/>
      <c r="CE2849" s="35"/>
      <c r="CF2849" s="35"/>
      <c r="CG2849" s="35"/>
      <c r="CH2849" s="35"/>
    </row>
    <row r="2850" spans="1:86" ht="15.6" x14ac:dyDescent="0.3">
      <c r="A2850" s="35"/>
      <c r="B2850" s="86"/>
      <c r="C2850" s="35"/>
      <c r="D2850" s="35"/>
      <c r="E2850" s="35"/>
      <c r="F2850" s="35"/>
      <c r="G2850" s="35"/>
      <c r="H2850" s="35"/>
      <c r="I2850" s="35"/>
      <c r="J2850" s="35"/>
      <c r="K2850" s="35"/>
      <c r="L2850" s="35"/>
      <c r="M2850" s="35"/>
      <c r="N2850" s="35"/>
      <c r="O2850" s="35"/>
      <c r="P2850" s="35"/>
      <c r="Q2850" s="35"/>
      <c r="R2850" s="35"/>
      <c r="S2850" s="35"/>
      <c r="T2850" s="17">
        <f t="shared" si="6361"/>
        <v>48866</v>
      </c>
      <c r="U2850" s="216">
        <f t="shared" si="6354"/>
        <v>5</v>
      </c>
      <c r="V2850" s="216">
        <f t="shared" si="6361"/>
        <v>2845</v>
      </c>
      <c r="W2850" s="16">
        <f t="shared" si="6368"/>
        <v>7.7945205479452051</v>
      </c>
      <c r="X2850" s="16" t="e">
        <f>IF(Template!$F$7="Linear interpolation",LinInterp($I$5:$I$22,$G$5:$G$22,W2850),CubicSpline($I$5:$I$22,$G$5:$G$22,W2850))</f>
        <v>#VALUE!</v>
      </c>
      <c r="Y2850" s="221" t="e">
        <f t="shared" si="6355"/>
        <v>#VALUE!</v>
      </c>
      <c r="Z2850" s="221" t="e">
        <f>Y2850/PRODUCT($AA$6:AA2849)</f>
        <v>#VALUE!</v>
      </c>
      <c r="AA2850" s="16" t="e">
        <f t="shared" si="6362"/>
        <v>#VALUE!</v>
      </c>
      <c r="AB2850" s="10" t="e">
        <f t="shared" si="6363"/>
        <v>#VALUE!</v>
      </c>
      <c r="AC2850" s="90">
        <f t="shared" si="6356"/>
        <v>2850</v>
      </c>
      <c r="AD2850" s="17">
        <f t="shared" si="6364"/>
        <v>48843</v>
      </c>
      <c r="AE2850" s="16" t="e">
        <f t="shared" si="6357"/>
        <v>#VALUE!</v>
      </c>
      <c r="AF2850" s="10">
        <f ca="1">IFERROR(AVERAGE(INDIRECT("AE"&amp;AC2850-Template!$F$10+1):INDIRECT("AE"&amp;AC2850)),0)</f>
        <v>0</v>
      </c>
      <c r="AG2850" s="35"/>
      <c r="AH2850" s="86"/>
      <c r="AI2850" s="35"/>
      <c r="AJ2850" s="35"/>
      <c r="AK2850" s="35"/>
      <c r="AL2850" s="35"/>
      <c r="AM2850" s="35"/>
      <c r="AN2850" s="35"/>
      <c r="AO2850" s="35"/>
      <c r="AP2850" s="35"/>
      <c r="AQ2850" s="35"/>
      <c r="AR2850" s="35"/>
      <c r="AS2850" s="35"/>
      <c r="AT2850" s="35"/>
      <c r="AU2850" s="35"/>
      <c r="AV2850" s="35"/>
      <c r="AW2850" s="35"/>
      <c r="AX2850" s="35"/>
      <c r="AY2850" s="35"/>
      <c r="AZ2850" s="17">
        <f t="shared" ref="AZ2850" si="6425">AZ2849+1</f>
        <v>48866</v>
      </c>
      <c r="BA2850" s="216">
        <f t="shared" si="6380"/>
        <v>5</v>
      </c>
      <c r="BB2850" s="216">
        <f t="shared" ref="BB2850" si="6426">BB2849+1</f>
        <v>2845</v>
      </c>
      <c r="BC2850" s="16">
        <f t="shared" si="6382"/>
        <v>7.7945205479452051</v>
      </c>
      <c r="BD2850" s="16">
        <f>IF(Template!$F$7="Linear interpolation",LinInterp($AO$5:$AO$18,$AM$5:$AM$18,BC2850),CubicSpline($AO$5:$AO$18,$AM$5:$AM$18,BC2850))</f>
        <v>14.149612579454084</v>
      </c>
      <c r="BE2850" s="221">
        <f t="shared" si="6317"/>
        <v>2.8053413809832199</v>
      </c>
      <c r="BF2850" s="221">
        <f>BE2850/PRODUCT($BG$6:BG2849)</f>
        <v>1.0003630283370633</v>
      </c>
      <c r="BG2850" s="16">
        <f t="shared" si="6383"/>
        <v>1.0003630283370633</v>
      </c>
      <c r="BH2850" s="10">
        <f t="shared" si="6384"/>
        <v>13.250534302808759</v>
      </c>
      <c r="BI2850" s="90"/>
      <c r="BJ2850" s="17">
        <f t="shared" si="6367"/>
        <v>48843</v>
      </c>
      <c r="BK2850" s="16">
        <f t="shared" si="6360"/>
        <v>13.250011368985293</v>
      </c>
      <c r="BL2850" s="10">
        <f ca="1">IFERROR(AVERAGE(INDIRECT("BK"&amp;AC2850-Template!$F$10+1):INDIRECT("BK"&amp;AC2850)),0)</f>
        <v>13.24930002862264</v>
      </c>
      <c r="BM2850" s="35"/>
      <c r="BN2850" s="86"/>
      <c r="BO2850" s="35"/>
      <c r="BP2850" s="35"/>
      <c r="BQ2850" s="35"/>
      <c r="BR2850" s="35"/>
      <c r="BS2850" s="35"/>
      <c r="BT2850" s="35"/>
      <c r="BU2850" s="35"/>
      <c r="BV2850" s="35"/>
      <c r="BW2850" s="35"/>
      <c r="BX2850" s="35"/>
      <c r="BY2850" s="35"/>
      <c r="BZ2850" s="35"/>
      <c r="CA2850" s="35"/>
      <c r="CB2850" s="35"/>
      <c r="CC2850" s="35"/>
      <c r="CD2850" s="35"/>
      <c r="CE2850" s="35"/>
      <c r="CF2850" s="35"/>
      <c r="CG2850" s="35"/>
      <c r="CH2850" s="35"/>
    </row>
    <row r="2851" spans="1:86" ht="15.6" x14ac:dyDescent="0.3">
      <c r="A2851" s="35"/>
      <c r="B2851" s="86"/>
      <c r="C2851" s="35"/>
      <c r="D2851" s="35"/>
      <c r="E2851" s="35"/>
      <c r="F2851" s="35"/>
      <c r="G2851" s="35"/>
      <c r="H2851" s="35"/>
      <c r="I2851" s="35"/>
      <c r="J2851" s="35"/>
      <c r="K2851" s="35"/>
      <c r="L2851" s="35"/>
      <c r="M2851" s="35"/>
      <c r="N2851" s="35"/>
      <c r="O2851" s="35"/>
      <c r="P2851" s="35"/>
      <c r="Q2851" s="35"/>
      <c r="R2851" s="35"/>
      <c r="S2851" s="35"/>
      <c r="T2851" s="17">
        <f t="shared" si="6361"/>
        <v>48867</v>
      </c>
      <c r="U2851" s="216">
        <f t="shared" si="6354"/>
        <v>6</v>
      </c>
      <c r="V2851" s="216">
        <f t="shared" si="6361"/>
        <v>2846</v>
      </c>
      <c r="W2851" s="16">
        <f t="shared" si="6368"/>
        <v>7.7972602739726025</v>
      </c>
      <c r="X2851" s="16" t="e">
        <f>IF(Template!$F$7="Linear interpolation",LinInterp($I$5:$I$22,$G$5:$G$22,W2851),CubicSpline($I$5:$I$22,$G$5:$G$22,W2851))</f>
        <v>#VALUE!</v>
      </c>
      <c r="Y2851" s="221" t="e">
        <f t="shared" si="6355"/>
        <v>#VALUE!</v>
      </c>
      <c r="Z2851" s="221" t="e">
        <f>Y2851/PRODUCT($AA$6:AA2850)</f>
        <v>#VALUE!</v>
      </c>
      <c r="AA2851" s="16" t="e">
        <f t="shared" si="6362"/>
        <v>#VALUE!</v>
      </c>
      <c r="AB2851" s="10" t="e">
        <f t="shared" si="6363"/>
        <v>#VALUE!</v>
      </c>
      <c r="AC2851" s="90">
        <f t="shared" si="6356"/>
        <v>2851</v>
      </c>
      <c r="AD2851" s="17">
        <f t="shared" si="6364"/>
        <v>48844</v>
      </c>
      <c r="AE2851" s="16" t="e">
        <f t="shared" si="6357"/>
        <v>#VALUE!</v>
      </c>
      <c r="AF2851" s="10">
        <f ca="1">IFERROR(AVERAGE(INDIRECT("AE"&amp;AC2851-Template!$F$10+1):INDIRECT("AE"&amp;AC2851)),0)</f>
        <v>0</v>
      </c>
      <c r="AG2851" s="35"/>
      <c r="AH2851" s="86"/>
      <c r="AI2851" s="35"/>
      <c r="AJ2851" s="35"/>
      <c r="AK2851" s="35"/>
      <c r="AL2851" s="35"/>
      <c r="AM2851" s="35"/>
      <c r="AN2851" s="35"/>
      <c r="AO2851" s="35"/>
      <c r="AP2851" s="35"/>
      <c r="AQ2851" s="35"/>
      <c r="AR2851" s="35"/>
      <c r="AS2851" s="35"/>
      <c r="AT2851" s="35"/>
      <c r="AU2851" s="35"/>
      <c r="AV2851" s="35"/>
      <c r="AW2851" s="35"/>
      <c r="AX2851" s="35"/>
      <c r="AY2851" s="35"/>
      <c r="AZ2851" s="17">
        <f t="shared" ref="AZ2851" si="6427">AZ2850+1</f>
        <v>48867</v>
      </c>
      <c r="BA2851" s="216">
        <f t="shared" si="6380"/>
        <v>6</v>
      </c>
      <c r="BB2851" s="216">
        <f t="shared" ref="BB2851" si="6428">BB2850+1</f>
        <v>2846</v>
      </c>
      <c r="BC2851" s="16">
        <f t="shared" si="6382"/>
        <v>7.7972602739726025</v>
      </c>
      <c r="BD2851" s="16">
        <f>IF(Template!$F$7="Linear interpolation",LinInterp($AO$5:$AO$18,$AM$5:$AM$18,BC2851),CubicSpline($AO$5:$AO$18,$AM$5:$AM$18,BC2851))</f>
        <v>14.149618258068553</v>
      </c>
      <c r="BE2851" s="221">
        <f t="shared" si="6317"/>
        <v>2.80635979998454</v>
      </c>
      <c r="BF2851" s="221">
        <f>BE2851/PRODUCT($BG$6:BG2850)</f>
        <v>1.0003630285455538</v>
      </c>
      <c r="BG2851" s="16">
        <f t="shared" si="6383"/>
        <v>1.0003630283370633</v>
      </c>
      <c r="BH2851" s="10">
        <f t="shared" si="6384"/>
        <v>13.250534302808759</v>
      </c>
      <c r="BI2851" s="90"/>
      <c r="BJ2851" s="17">
        <f t="shared" si="6367"/>
        <v>48844</v>
      </c>
      <c r="BK2851" s="16">
        <f t="shared" si="6360"/>
        <v>13.250047820166033</v>
      </c>
      <c r="BL2851" s="10">
        <f ca="1">IFERROR(AVERAGE(INDIRECT("BK"&amp;AC2851-Template!$F$10+1):INDIRECT("BK"&amp;AC2851)),0)</f>
        <v>13.249354109394535</v>
      </c>
      <c r="BM2851" s="35"/>
      <c r="BN2851" s="86"/>
      <c r="BO2851" s="35"/>
      <c r="BP2851" s="35"/>
      <c r="BQ2851" s="35"/>
      <c r="BR2851" s="35"/>
      <c r="BS2851" s="35"/>
      <c r="BT2851" s="35"/>
      <c r="BU2851" s="35"/>
      <c r="BV2851" s="35"/>
      <c r="BW2851" s="35"/>
      <c r="BX2851" s="35"/>
      <c r="BY2851" s="35"/>
      <c r="BZ2851" s="35"/>
      <c r="CA2851" s="35"/>
      <c r="CB2851" s="35"/>
      <c r="CC2851" s="35"/>
      <c r="CD2851" s="35"/>
      <c r="CE2851" s="35"/>
      <c r="CF2851" s="35"/>
      <c r="CG2851" s="35"/>
      <c r="CH2851" s="35"/>
    </row>
    <row r="2852" spans="1:86" ht="15.6" x14ac:dyDescent="0.3">
      <c r="A2852" s="35"/>
      <c r="B2852" s="86"/>
      <c r="C2852" s="35"/>
      <c r="D2852" s="35"/>
      <c r="E2852" s="35"/>
      <c r="F2852" s="35"/>
      <c r="G2852" s="35"/>
      <c r="H2852" s="35"/>
      <c r="I2852" s="35"/>
      <c r="J2852" s="35"/>
      <c r="K2852" s="35"/>
      <c r="L2852" s="35"/>
      <c r="M2852" s="35"/>
      <c r="N2852" s="35"/>
      <c r="O2852" s="35"/>
      <c r="P2852" s="35"/>
      <c r="Q2852" s="35"/>
      <c r="R2852" s="35"/>
      <c r="S2852" s="35"/>
      <c r="T2852" s="17">
        <f t="shared" si="6361"/>
        <v>48868</v>
      </c>
      <c r="U2852" s="216">
        <f t="shared" si="6354"/>
        <v>7</v>
      </c>
      <c r="V2852" s="216">
        <f t="shared" si="6361"/>
        <v>2847</v>
      </c>
      <c r="W2852" s="16">
        <f t="shared" si="6368"/>
        <v>7.8</v>
      </c>
      <c r="X2852" s="16" t="e">
        <f>IF(Template!$F$7="Linear interpolation",LinInterp($I$5:$I$22,$G$5:$G$22,W2852),CubicSpline($I$5:$I$22,$G$5:$G$22,W2852))</f>
        <v>#VALUE!</v>
      </c>
      <c r="Y2852" s="221" t="e">
        <f t="shared" si="6355"/>
        <v>#VALUE!</v>
      </c>
      <c r="Z2852" s="221" t="e">
        <f>Y2852/PRODUCT($AA$6:AA2851)</f>
        <v>#VALUE!</v>
      </c>
      <c r="AA2852" s="16" t="e">
        <f t="shared" si="6362"/>
        <v>#VALUE!</v>
      </c>
      <c r="AB2852" s="10" t="e">
        <f t="shared" si="6363"/>
        <v>#VALUE!</v>
      </c>
      <c r="AC2852" s="90">
        <f t="shared" si="6356"/>
        <v>2852</v>
      </c>
      <c r="AD2852" s="17">
        <f t="shared" si="6364"/>
        <v>48845</v>
      </c>
      <c r="AE2852" s="16" t="e">
        <f t="shared" si="6357"/>
        <v>#VALUE!</v>
      </c>
      <c r="AF2852" s="10">
        <f ca="1">IFERROR(AVERAGE(INDIRECT("AE"&amp;AC2852-Template!$F$10+1):INDIRECT("AE"&amp;AC2852)),0)</f>
        <v>0</v>
      </c>
      <c r="AG2852" s="35"/>
      <c r="AH2852" s="86"/>
      <c r="AI2852" s="35"/>
      <c r="AJ2852" s="35"/>
      <c r="AK2852" s="35"/>
      <c r="AL2852" s="35"/>
      <c r="AM2852" s="35"/>
      <c r="AN2852" s="35"/>
      <c r="AO2852" s="35"/>
      <c r="AP2852" s="35"/>
      <c r="AQ2852" s="35"/>
      <c r="AR2852" s="35"/>
      <c r="AS2852" s="35"/>
      <c r="AT2852" s="35"/>
      <c r="AU2852" s="35"/>
      <c r="AV2852" s="35"/>
      <c r="AW2852" s="35"/>
      <c r="AX2852" s="35"/>
      <c r="AY2852" s="35"/>
      <c r="AZ2852" s="17">
        <f t="shared" ref="AZ2852" si="6429">AZ2851+1</f>
        <v>48868</v>
      </c>
      <c r="BA2852" s="216">
        <f t="shared" si="6380"/>
        <v>7</v>
      </c>
      <c r="BB2852" s="216">
        <f t="shared" ref="BB2852" si="6430">BB2851+1</f>
        <v>2847</v>
      </c>
      <c r="BC2852" s="16">
        <f t="shared" si="6382"/>
        <v>7.8</v>
      </c>
      <c r="BD2852" s="16">
        <f>IF(Template!$F$7="Linear interpolation",LinInterp($AO$5:$AO$18,$AM$5:$AM$18,BC2852),CubicSpline($AO$5:$AO$18,$AM$5:$AM$18,BC2852))</f>
        <v>14.149623935232967</v>
      </c>
      <c r="BE2852" s="221">
        <f t="shared" si="6317"/>
        <v>2.8073785891880609</v>
      </c>
      <c r="BF2852" s="221">
        <f>BE2852/PRODUCT($BG$6:BG2851)</f>
        <v>1.00036302892759</v>
      </c>
      <c r="BG2852" s="16">
        <f t="shared" si="6383"/>
        <v>1.0003630283370633</v>
      </c>
      <c r="BH2852" s="10">
        <f t="shared" si="6384"/>
        <v>13.250534302808759</v>
      </c>
      <c r="BI2852" s="90"/>
      <c r="BJ2852" s="17">
        <f t="shared" si="6367"/>
        <v>48845</v>
      </c>
      <c r="BK2852" s="16">
        <f t="shared" si="6360"/>
        <v>13.250083037271265</v>
      </c>
      <c r="BL2852" s="10">
        <f ca="1">IFERROR(AVERAGE(INDIRECT("BK"&amp;AC2852-Template!$F$10+1):INDIRECT("BK"&amp;AC2852)),0)</f>
        <v>13.249406981795012</v>
      </c>
      <c r="BM2852" s="35"/>
      <c r="BN2852" s="86"/>
      <c r="BO2852" s="35"/>
      <c r="BP2852" s="35"/>
      <c r="BQ2852" s="35"/>
      <c r="BR2852" s="35"/>
      <c r="BS2852" s="35"/>
      <c r="BT2852" s="35"/>
      <c r="BU2852" s="35"/>
      <c r="BV2852" s="35"/>
      <c r="BW2852" s="35"/>
      <c r="BX2852" s="35"/>
      <c r="BY2852" s="35"/>
      <c r="BZ2852" s="35"/>
      <c r="CA2852" s="35"/>
      <c r="CB2852" s="35"/>
      <c r="CC2852" s="35"/>
      <c r="CD2852" s="35"/>
      <c r="CE2852" s="35"/>
      <c r="CF2852" s="35"/>
      <c r="CG2852" s="35"/>
      <c r="CH2852" s="35"/>
    </row>
    <row r="2853" spans="1:86" ht="15.6" x14ac:dyDescent="0.3">
      <c r="A2853" s="35"/>
      <c r="B2853" s="86"/>
      <c r="C2853" s="35"/>
      <c r="D2853" s="35"/>
      <c r="E2853" s="35"/>
      <c r="F2853" s="35"/>
      <c r="G2853" s="35"/>
      <c r="H2853" s="35"/>
      <c r="I2853" s="35"/>
      <c r="J2853" s="35"/>
      <c r="K2853" s="35"/>
      <c r="L2853" s="35"/>
      <c r="M2853" s="35"/>
      <c r="N2853" s="35"/>
      <c r="O2853" s="35"/>
      <c r="P2853" s="35"/>
      <c r="Q2853" s="35"/>
      <c r="R2853" s="35"/>
      <c r="S2853" s="35"/>
      <c r="T2853" s="17">
        <f t="shared" si="6361"/>
        <v>48869</v>
      </c>
      <c r="U2853" s="216">
        <f t="shared" si="6354"/>
        <v>1</v>
      </c>
      <c r="V2853" s="216">
        <f t="shared" si="6361"/>
        <v>2848</v>
      </c>
      <c r="W2853" s="16">
        <f t="shared" si="6368"/>
        <v>7.8027397260273972</v>
      </c>
      <c r="X2853" s="16" t="e">
        <f>IF(Template!$F$7="Linear interpolation",LinInterp($I$5:$I$22,$G$5:$G$22,W2853),CubicSpline($I$5:$I$22,$G$5:$G$22,W2853))</f>
        <v>#VALUE!</v>
      </c>
      <c r="Y2853" s="221" t="e">
        <f t="shared" si="6355"/>
        <v>#VALUE!</v>
      </c>
      <c r="Z2853" s="221" t="e">
        <f>Y2853/PRODUCT($AA$6:AA2852)</f>
        <v>#VALUE!</v>
      </c>
      <c r="AA2853" s="16" t="e">
        <f t="shared" si="6362"/>
        <v>#VALUE!</v>
      </c>
      <c r="AB2853" s="10" t="e">
        <f t="shared" si="6363"/>
        <v>#VALUE!</v>
      </c>
      <c r="AC2853" s="90">
        <f t="shared" si="6356"/>
        <v>2853</v>
      </c>
      <c r="AD2853" s="17">
        <f t="shared" si="6364"/>
        <v>48846</v>
      </c>
      <c r="AE2853" s="16" t="e">
        <f t="shared" si="6357"/>
        <v>#VALUE!</v>
      </c>
      <c r="AF2853" s="10">
        <f ca="1">IFERROR(AVERAGE(INDIRECT("AE"&amp;AC2853-Template!$F$10+1):INDIRECT("AE"&amp;AC2853)),0)</f>
        <v>0</v>
      </c>
      <c r="AG2853" s="35"/>
      <c r="AH2853" s="86"/>
      <c r="AI2853" s="35"/>
      <c r="AJ2853" s="35"/>
      <c r="AK2853" s="35"/>
      <c r="AL2853" s="35"/>
      <c r="AM2853" s="35"/>
      <c r="AN2853" s="35"/>
      <c r="AO2853" s="35"/>
      <c r="AP2853" s="35"/>
      <c r="AQ2853" s="35"/>
      <c r="AR2853" s="35"/>
      <c r="AS2853" s="35"/>
      <c r="AT2853" s="35"/>
      <c r="AU2853" s="35"/>
      <c r="AV2853" s="35"/>
      <c r="AW2853" s="35"/>
      <c r="AX2853" s="35"/>
      <c r="AY2853" s="35"/>
      <c r="AZ2853" s="17">
        <f t="shared" ref="AZ2853" si="6431">AZ2852+1</f>
        <v>48869</v>
      </c>
      <c r="BA2853" s="216">
        <f t="shared" si="6380"/>
        <v>1</v>
      </c>
      <c r="BB2853" s="216">
        <f t="shared" ref="BB2853" si="6432">BB2852+1</f>
        <v>2848</v>
      </c>
      <c r="BC2853" s="16">
        <f t="shared" si="6382"/>
        <v>7.8027397260273972</v>
      </c>
      <c r="BD2853" s="16">
        <f>IF(Template!$F$7="Linear interpolation",LinInterp($AO$5:$AO$18,$AM$5:$AM$18,BC2853),CubicSpline($AO$5:$AO$18,$AM$5:$AM$18,BC2853))</f>
        <v>14.149629610437115</v>
      </c>
      <c r="BE2853" s="221">
        <f t="shared" si="6317"/>
        <v>2.8083977486302967</v>
      </c>
      <c r="BF2853" s="221">
        <f>BE2853/PRODUCT($BG$6:BG2852)</f>
        <v>1.0003630294481809</v>
      </c>
      <c r="BG2853" s="16">
        <f t="shared" si="6383"/>
        <v>1.0003630294481809</v>
      </c>
      <c r="BH2853" s="10">
        <f t="shared" si="6384"/>
        <v>13.250574858602704</v>
      </c>
      <c r="BI2853" s="90"/>
      <c r="BJ2853" s="17">
        <f t="shared" si="6367"/>
        <v>48846</v>
      </c>
      <c r="BK2853" s="16">
        <f t="shared" si="6360"/>
        <v>13.250083037271265</v>
      </c>
      <c r="BL2853" s="10">
        <f ca="1">IFERROR(AVERAGE(INDIRECT("BK"&amp;AC2853-Template!$F$10+1):INDIRECT("BK"&amp;AC2853)),0)</f>
        <v>13.249457511338244</v>
      </c>
      <c r="BM2853" s="35"/>
      <c r="BN2853" s="86"/>
      <c r="BO2853" s="35"/>
      <c r="BP2853" s="35"/>
      <c r="BQ2853" s="35"/>
      <c r="BR2853" s="35"/>
      <c r="BS2853" s="35"/>
      <c r="BT2853" s="35"/>
      <c r="BU2853" s="35"/>
      <c r="BV2853" s="35"/>
      <c r="BW2853" s="35"/>
      <c r="BX2853" s="35"/>
      <c r="BY2853" s="35"/>
      <c r="BZ2853" s="35"/>
      <c r="CA2853" s="35"/>
      <c r="CB2853" s="35"/>
      <c r="CC2853" s="35"/>
      <c r="CD2853" s="35"/>
      <c r="CE2853" s="35"/>
      <c r="CF2853" s="35"/>
      <c r="CG2853" s="35"/>
      <c r="CH2853" s="35"/>
    </row>
    <row r="2854" spans="1:86" ht="15.6" x14ac:dyDescent="0.3">
      <c r="A2854" s="35"/>
      <c r="B2854" s="86"/>
      <c r="C2854" s="35"/>
      <c r="D2854" s="35"/>
      <c r="E2854" s="35"/>
      <c r="F2854" s="35"/>
      <c r="G2854" s="35"/>
      <c r="H2854" s="35"/>
      <c r="I2854" s="35"/>
      <c r="J2854" s="35"/>
      <c r="K2854" s="35"/>
      <c r="L2854" s="35"/>
      <c r="M2854" s="35"/>
      <c r="N2854" s="35"/>
      <c r="O2854" s="35"/>
      <c r="P2854" s="35"/>
      <c r="Q2854" s="35"/>
      <c r="R2854" s="35"/>
      <c r="S2854" s="35"/>
      <c r="T2854" s="17">
        <f t="shared" si="6361"/>
        <v>48870</v>
      </c>
      <c r="U2854" s="216">
        <f t="shared" si="6354"/>
        <v>2</v>
      </c>
      <c r="V2854" s="216">
        <f t="shared" si="6361"/>
        <v>2849</v>
      </c>
      <c r="W2854" s="16">
        <f t="shared" si="6368"/>
        <v>7.8054794520547945</v>
      </c>
      <c r="X2854" s="16" t="e">
        <f>IF(Template!$F$7="Linear interpolation",LinInterp($I$5:$I$22,$G$5:$G$22,W2854),CubicSpline($I$5:$I$22,$G$5:$G$22,W2854))</f>
        <v>#VALUE!</v>
      </c>
      <c r="Y2854" s="221" t="e">
        <f t="shared" si="6355"/>
        <v>#VALUE!</v>
      </c>
      <c r="Z2854" s="221" t="e">
        <f>Y2854/PRODUCT($AA$6:AA2853)</f>
        <v>#VALUE!</v>
      </c>
      <c r="AA2854" s="16" t="e">
        <f t="shared" si="6362"/>
        <v>#VALUE!</v>
      </c>
      <c r="AB2854" s="10" t="e">
        <f t="shared" si="6363"/>
        <v>#VALUE!</v>
      </c>
      <c r="AC2854" s="90">
        <f t="shared" si="6356"/>
        <v>2854</v>
      </c>
      <c r="AD2854" s="17">
        <f t="shared" si="6364"/>
        <v>48847</v>
      </c>
      <c r="AE2854" s="16" t="e">
        <f t="shared" si="6357"/>
        <v>#VALUE!</v>
      </c>
      <c r="AF2854" s="10">
        <f ca="1">IFERROR(AVERAGE(INDIRECT("AE"&amp;AC2854-Template!$F$10+1):INDIRECT("AE"&amp;AC2854)),0)</f>
        <v>0</v>
      </c>
      <c r="AG2854" s="35"/>
      <c r="AH2854" s="86"/>
      <c r="AI2854" s="35"/>
      <c r="AJ2854" s="35"/>
      <c r="AK2854" s="35"/>
      <c r="AL2854" s="35"/>
      <c r="AM2854" s="35"/>
      <c r="AN2854" s="35"/>
      <c r="AO2854" s="35"/>
      <c r="AP2854" s="35"/>
      <c r="AQ2854" s="35"/>
      <c r="AR2854" s="35"/>
      <c r="AS2854" s="35"/>
      <c r="AT2854" s="35"/>
      <c r="AU2854" s="35"/>
      <c r="AV2854" s="35"/>
      <c r="AW2854" s="35"/>
      <c r="AX2854" s="35"/>
      <c r="AY2854" s="35"/>
      <c r="AZ2854" s="17">
        <f t="shared" ref="AZ2854" si="6433">AZ2853+1</f>
        <v>48870</v>
      </c>
      <c r="BA2854" s="216">
        <f t="shared" si="6380"/>
        <v>2</v>
      </c>
      <c r="BB2854" s="216">
        <f t="shared" ref="BB2854" si="6434">BB2853+1</f>
        <v>2849</v>
      </c>
      <c r="BC2854" s="16">
        <f t="shared" si="6382"/>
        <v>7.8054794520547945</v>
      </c>
      <c r="BD2854" s="16">
        <f>IF(Template!$F$7="Linear interpolation",LinInterp($AO$5:$AO$18,$AM$5:$AM$18,BC2854),CubicSpline($AO$5:$AO$18,$AM$5:$AM$18,BC2854))</f>
        <v>14.149635283170795</v>
      </c>
      <c r="BE2854" s="221">
        <f t="shared" si="6317"/>
        <v>2.8094172783475235</v>
      </c>
      <c r="BF2854" s="221">
        <f>BE2854/PRODUCT($BG$6:BG2853)</f>
        <v>1.0003630289611662</v>
      </c>
      <c r="BG2854" s="16">
        <f t="shared" si="6383"/>
        <v>1.0003630289611662</v>
      </c>
      <c r="BH2854" s="10">
        <f t="shared" si="6384"/>
        <v>13.250557082567948</v>
      </c>
      <c r="BI2854" s="90"/>
      <c r="BJ2854" s="17">
        <f t="shared" si="6367"/>
        <v>48847</v>
      </c>
      <c r="BK2854" s="16">
        <f t="shared" si="6360"/>
        <v>13.250083037271265</v>
      </c>
      <c r="BL2854" s="10">
        <f ca="1">IFERROR(AVERAGE(INDIRECT("BK"&amp;AC2854-Template!$F$10+1):INDIRECT("BK"&amp;AC2854)),0)</f>
        <v>13.249505737493497</v>
      </c>
      <c r="BM2854" s="35"/>
      <c r="BN2854" s="86"/>
      <c r="BO2854" s="35"/>
      <c r="BP2854" s="35"/>
      <c r="BQ2854" s="35"/>
      <c r="BR2854" s="35"/>
      <c r="BS2854" s="35"/>
      <c r="BT2854" s="35"/>
      <c r="BU2854" s="35"/>
      <c r="BV2854" s="35"/>
      <c r="BW2854" s="35"/>
      <c r="BX2854" s="35"/>
      <c r="BY2854" s="35"/>
      <c r="BZ2854" s="35"/>
      <c r="CA2854" s="35"/>
      <c r="CB2854" s="35"/>
      <c r="CC2854" s="35"/>
      <c r="CD2854" s="35"/>
      <c r="CE2854" s="35"/>
      <c r="CF2854" s="35"/>
      <c r="CG2854" s="35"/>
      <c r="CH2854" s="35"/>
    </row>
    <row r="2855" spans="1:86" ht="15.6" x14ac:dyDescent="0.3">
      <c r="A2855" s="35"/>
      <c r="B2855" s="86"/>
      <c r="C2855" s="35"/>
      <c r="D2855" s="35"/>
      <c r="E2855" s="35"/>
      <c r="F2855" s="35"/>
      <c r="G2855" s="35"/>
      <c r="H2855" s="35"/>
      <c r="I2855" s="35"/>
      <c r="J2855" s="35"/>
      <c r="K2855" s="35"/>
      <c r="L2855" s="35"/>
      <c r="M2855" s="35"/>
      <c r="N2855" s="35"/>
      <c r="O2855" s="35"/>
      <c r="P2855" s="35"/>
      <c r="Q2855" s="35"/>
      <c r="R2855" s="35"/>
      <c r="S2855" s="35"/>
      <c r="T2855" s="17">
        <f t="shared" si="6361"/>
        <v>48871</v>
      </c>
      <c r="U2855" s="216">
        <f t="shared" si="6354"/>
        <v>3</v>
      </c>
      <c r="V2855" s="216">
        <f t="shared" si="6361"/>
        <v>2850</v>
      </c>
      <c r="W2855" s="16">
        <f t="shared" si="6368"/>
        <v>7.8082191780821919</v>
      </c>
      <c r="X2855" s="16" t="e">
        <f>IF(Template!$F$7="Linear interpolation",LinInterp($I$5:$I$22,$G$5:$G$22,W2855),CubicSpline($I$5:$I$22,$G$5:$G$22,W2855))</f>
        <v>#VALUE!</v>
      </c>
      <c r="Y2855" s="221" t="e">
        <f t="shared" si="6355"/>
        <v>#VALUE!</v>
      </c>
      <c r="Z2855" s="221" t="e">
        <f>Y2855/PRODUCT($AA$6:AA2854)</f>
        <v>#VALUE!</v>
      </c>
      <c r="AA2855" s="16" t="e">
        <f t="shared" si="6362"/>
        <v>#VALUE!</v>
      </c>
      <c r="AB2855" s="10" t="e">
        <f t="shared" si="6363"/>
        <v>#VALUE!</v>
      </c>
      <c r="AC2855" s="90">
        <f t="shared" si="6356"/>
        <v>2855</v>
      </c>
      <c r="AD2855" s="17">
        <f t="shared" si="6364"/>
        <v>48848</v>
      </c>
      <c r="AE2855" s="16" t="e">
        <f t="shared" si="6357"/>
        <v>#VALUE!</v>
      </c>
      <c r="AF2855" s="10">
        <f ca="1">IFERROR(AVERAGE(INDIRECT("AE"&amp;AC2855-Template!$F$10+1):INDIRECT("AE"&amp;AC2855)),0)</f>
        <v>0</v>
      </c>
      <c r="AG2855" s="35"/>
      <c r="AH2855" s="86"/>
      <c r="AI2855" s="35"/>
      <c r="AJ2855" s="35"/>
      <c r="AK2855" s="35"/>
      <c r="AL2855" s="35"/>
      <c r="AM2855" s="35"/>
      <c r="AN2855" s="35"/>
      <c r="AO2855" s="35"/>
      <c r="AP2855" s="35"/>
      <c r="AQ2855" s="35"/>
      <c r="AR2855" s="35"/>
      <c r="AS2855" s="35"/>
      <c r="AT2855" s="35"/>
      <c r="AU2855" s="35"/>
      <c r="AV2855" s="35"/>
      <c r="AW2855" s="35"/>
      <c r="AX2855" s="35"/>
      <c r="AY2855" s="35"/>
      <c r="AZ2855" s="17">
        <f t="shared" ref="AZ2855" si="6435">AZ2854+1</f>
        <v>48871</v>
      </c>
      <c r="BA2855" s="216">
        <f t="shared" si="6380"/>
        <v>3</v>
      </c>
      <c r="BB2855" s="216">
        <f t="shared" ref="BB2855" si="6436">BB2854+1</f>
        <v>2850</v>
      </c>
      <c r="BC2855" s="16">
        <f t="shared" si="6382"/>
        <v>7.8082191780821919</v>
      </c>
      <c r="BD2855" s="16">
        <f>IF(Template!$F$7="Linear interpolation",LinInterp($AO$5:$AO$18,$AM$5:$AM$18,BC2855),CubicSpline($AO$5:$AO$18,$AM$5:$AM$18,BC2855))</f>
        <v>14.1496409529238</v>
      </c>
      <c r="BE2855" s="221">
        <f t="shared" si="6317"/>
        <v>2.8104371783757891</v>
      </c>
      <c r="BF2855" s="221">
        <f>BE2855/PRODUCT($BG$6:BG2854)</f>
        <v>1.0003630290295877</v>
      </c>
      <c r="BG2855" s="16">
        <f t="shared" si="6383"/>
        <v>1.0003630290295877</v>
      </c>
      <c r="BH2855" s="10">
        <f t="shared" si="6384"/>
        <v>13.250559579952359</v>
      </c>
      <c r="BI2855" s="90"/>
      <c r="BJ2855" s="17">
        <f t="shared" si="6367"/>
        <v>48848</v>
      </c>
      <c r="BK2855" s="16">
        <f t="shared" si="6360"/>
        <v>13.25028196921718</v>
      </c>
      <c r="BL2855" s="10">
        <f ca="1">IFERROR(AVERAGE(INDIRECT("BK"&amp;AC2855-Template!$F$10+1):INDIRECT("BK"&amp;AC2855)),0)</f>
        <v>13.249560594713609</v>
      </c>
      <c r="BM2855" s="35"/>
      <c r="BN2855" s="86"/>
      <c r="BO2855" s="35"/>
      <c r="BP2855" s="35"/>
      <c r="BQ2855" s="35"/>
      <c r="BR2855" s="35"/>
      <c r="BS2855" s="35"/>
      <c r="BT2855" s="35"/>
      <c r="BU2855" s="35"/>
      <c r="BV2855" s="35"/>
      <c r="BW2855" s="35"/>
      <c r="BX2855" s="35"/>
      <c r="BY2855" s="35"/>
      <c r="BZ2855" s="35"/>
      <c r="CA2855" s="35"/>
      <c r="CB2855" s="35"/>
      <c r="CC2855" s="35"/>
      <c r="CD2855" s="35"/>
      <c r="CE2855" s="35"/>
      <c r="CF2855" s="35"/>
      <c r="CG2855" s="35"/>
      <c r="CH2855" s="35"/>
    </row>
    <row r="2856" spans="1:86" ht="15.6" x14ac:dyDescent="0.3">
      <c r="A2856" s="35"/>
      <c r="B2856" s="86"/>
      <c r="C2856" s="35"/>
      <c r="D2856" s="35"/>
      <c r="E2856" s="35"/>
      <c r="F2856" s="35"/>
      <c r="G2856" s="35"/>
      <c r="H2856" s="35"/>
      <c r="I2856" s="35"/>
      <c r="J2856" s="35"/>
      <c r="K2856" s="35"/>
      <c r="L2856" s="35"/>
      <c r="M2856" s="35"/>
      <c r="N2856" s="35"/>
      <c r="O2856" s="35"/>
      <c r="P2856" s="35"/>
      <c r="Q2856" s="35"/>
      <c r="R2856" s="35"/>
      <c r="S2856" s="35"/>
      <c r="T2856" s="17">
        <f t="shared" si="6361"/>
        <v>48872</v>
      </c>
      <c r="U2856" s="216">
        <f t="shared" si="6354"/>
        <v>4</v>
      </c>
      <c r="V2856" s="216">
        <f t="shared" si="6361"/>
        <v>2851</v>
      </c>
      <c r="W2856" s="16">
        <f t="shared" si="6368"/>
        <v>7.8109589041095893</v>
      </c>
      <c r="X2856" s="16" t="e">
        <f>IF(Template!$F$7="Linear interpolation",LinInterp($I$5:$I$22,$G$5:$G$22,W2856),CubicSpline($I$5:$I$22,$G$5:$G$22,W2856))</f>
        <v>#VALUE!</v>
      </c>
      <c r="Y2856" s="221" t="e">
        <f t="shared" si="6355"/>
        <v>#VALUE!</v>
      </c>
      <c r="Z2856" s="221" t="e">
        <f>Y2856/PRODUCT($AA$6:AA2855)</f>
        <v>#VALUE!</v>
      </c>
      <c r="AA2856" s="16" t="e">
        <f t="shared" si="6362"/>
        <v>#VALUE!</v>
      </c>
      <c r="AB2856" s="10" t="e">
        <f t="shared" si="6363"/>
        <v>#VALUE!</v>
      </c>
      <c r="AC2856" s="90">
        <f t="shared" si="6356"/>
        <v>2856</v>
      </c>
      <c r="AD2856" s="17">
        <f t="shared" si="6364"/>
        <v>48849</v>
      </c>
      <c r="AE2856" s="16" t="e">
        <f t="shared" si="6357"/>
        <v>#VALUE!</v>
      </c>
      <c r="AF2856" s="10">
        <f ca="1">IFERROR(AVERAGE(INDIRECT("AE"&amp;AC2856-Template!$F$10+1):INDIRECT("AE"&amp;AC2856)),0)</f>
        <v>0</v>
      </c>
      <c r="AG2856" s="35"/>
      <c r="AH2856" s="86"/>
      <c r="AI2856" s="35"/>
      <c r="AJ2856" s="35"/>
      <c r="AK2856" s="35"/>
      <c r="AL2856" s="35"/>
      <c r="AM2856" s="35"/>
      <c r="AN2856" s="35"/>
      <c r="AO2856" s="35"/>
      <c r="AP2856" s="35"/>
      <c r="AQ2856" s="35"/>
      <c r="AR2856" s="35"/>
      <c r="AS2856" s="35"/>
      <c r="AT2856" s="35"/>
      <c r="AU2856" s="35"/>
      <c r="AV2856" s="35"/>
      <c r="AW2856" s="35"/>
      <c r="AX2856" s="35"/>
      <c r="AY2856" s="35"/>
      <c r="AZ2856" s="17">
        <f t="shared" ref="AZ2856" si="6437">AZ2855+1</f>
        <v>48872</v>
      </c>
      <c r="BA2856" s="216">
        <f t="shared" si="6380"/>
        <v>4</v>
      </c>
      <c r="BB2856" s="216">
        <f t="shared" ref="BB2856" si="6438">BB2855+1</f>
        <v>2851</v>
      </c>
      <c r="BC2856" s="16">
        <f t="shared" si="6382"/>
        <v>7.8109589041095893</v>
      </c>
      <c r="BD2856" s="16">
        <f>IF(Template!$F$7="Linear interpolation",LinInterp($AO$5:$AO$18,$AM$5:$AM$18,BC2856),CubicSpline($AO$5:$AO$18,$AM$5:$AM$18,BC2856))</f>
        <v>14.149646619185926</v>
      </c>
      <c r="BE2856" s="221">
        <f t="shared" si="6317"/>
        <v>2.8114574487509136</v>
      </c>
      <c r="BF2856" s="221">
        <f>BE2856/PRODUCT($BG$6:BG2855)</f>
        <v>1.0003630290628713</v>
      </c>
      <c r="BG2856" s="16">
        <f t="shared" si="6383"/>
        <v>1.0003630290628713</v>
      </c>
      <c r="BH2856" s="10">
        <f t="shared" si="6384"/>
        <v>13.25056079480369</v>
      </c>
      <c r="BI2856" s="90"/>
      <c r="BJ2856" s="17">
        <f t="shared" si="6367"/>
        <v>48849</v>
      </c>
      <c r="BK2856" s="16">
        <f t="shared" si="6360"/>
        <v>13.250211526383392</v>
      </c>
      <c r="BL2856" s="10">
        <f ca="1">IFERROR(AVERAGE(INDIRECT("BK"&amp;AC2856-Template!$F$10+1):INDIRECT("BK"&amp;AC2856)),0)</f>
        <v>13.249613103839264</v>
      </c>
      <c r="BM2856" s="35"/>
      <c r="BN2856" s="86"/>
      <c r="BO2856" s="35"/>
      <c r="BP2856" s="35"/>
      <c r="BQ2856" s="35"/>
      <c r="BR2856" s="35"/>
      <c r="BS2856" s="35"/>
      <c r="BT2856" s="35"/>
      <c r="BU2856" s="35"/>
      <c r="BV2856" s="35"/>
      <c r="BW2856" s="35"/>
      <c r="BX2856" s="35"/>
      <c r="BY2856" s="35"/>
      <c r="BZ2856" s="35"/>
      <c r="CA2856" s="35"/>
      <c r="CB2856" s="35"/>
      <c r="CC2856" s="35"/>
      <c r="CD2856" s="35"/>
      <c r="CE2856" s="35"/>
      <c r="CF2856" s="35"/>
      <c r="CG2856" s="35"/>
      <c r="CH2856" s="35"/>
    </row>
    <row r="2857" spans="1:86" ht="15.6" x14ac:dyDescent="0.3">
      <c r="A2857" s="35"/>
      <c r="B2857" s="86"/>
      <c r="C2857" s="35"/>
      <c r="D2857" s="35"/>
      <c r="E2857" s="35"/>
      <c r="F2857" s="35"/>
      <c r="G2857" s="35"/>
      <c r="H2857" s="35"/>
      <c r="I2857" s="35"/>
      <c r="J2857" s="35"/>
      <c r="K2857" s="35"/>
      <c r="L2857" s="35"/>
      <c r="M2857" s="35"/>
      <c r="N2857" s="35"/>
      <c r="O2857" s="35"/>
      <c r="P2857" s="35"/>
      <c r="Q2857" s="35"/>
      <c r="R2857" s="35"/>
      <c r="S2857" s="35"/>
      <c r="T2857" s="17">
        <f t="shared" si="6361"/>
        <v>48873</v>
      </c>
      <c r="U2857" s="216">
        <f t="shared" si="6354"/>
        <v>5</v>
      </c>
      <c r="V2857" s="216">
        <f t="shared" si="6361"/>
        <v>2852</v>
      </c>
      <c r="W2857" s="16">
        <f t="shared" si="6368"/>
        <v>7.8136986301369866</v>
      </c>
      <c r="X2857" s="16" t="e">
        <f>IF(Template!$F$7="Linear interpolation",LinInterp($I$5:$I$22,$G$5:$G$22,W2857),CubicSpline($I$5:$I$22,$G$5:$G$22,W2857))</f>
        <v>#VALUE!</v>
      </c>
      <c r="Y2857" s="221" t="e">
        <f t="shared" si="6355"/>
        <v>#VALUE!</v>
      </c>
      <c r="Z2857" s="221" t="e">
        <f>Y2857/PRODUCT($AA$6:AA2856)</f>
        <v>#VALUE!</v>
      </c>
      <c r="AA2857" s="16" t="e">
        <f t="shared" si="6362"/>
        <v>#VALUE!</v>
      </c>
      <c r="AB2857" s="10" t="e">
        <f t="shared" si="6363"/>
        <v>#VALUE!</v>
      </c>
      <c r="AC2857" s="90">
        <f t="shared" si="6356"/>
        <v>2857</v>
      </c>
      <c r="AD2857" s="17">
        <f t="shared" si="6364"/>
        <v>48850</v>
      </c>
      <c r="AE2857" s="16" t="e">
        <f t="shared" si="6357"/>
        <v>#VALUE!</v>
      </c>
      <c r="AF2857" s="10">
        <f ca="1">IFERROR(AVERAGE(INDIRECT("AE"&amp;AC2857-Template!$F$10+1):INDIRECT("AE"&amp;AC2857)),0)</f>
        <v>0</v>
      </c>
      <c r="AG2857" s="35"/>
      <c r="AH2857" s="86"/>
      <c r="AI2857" s="35"/>
      <c r="AJ2857" s="35"/>
      <c r="AK2857" s="35"/>
      <c r="AL2857" s="35"/>
      <c r="AM2857" s="35"/>
      <c r="AN2857" s="35"/>
      <c r="AO2857" s="35"/>
      <c r="AP2857" s="35"/>
      <c r="AQ2857" s="35"/>
      <c r="AR2857" s="35"/>
      <c r="AS2857" s="35"/>
      <c r="AT2857" s="35"/>
      <c r="AU2857" s="35"/>
      <c r="AV2857" s="35"/>
      <c r="AW2857" s="35"/>
      <c r="AX2857" s="35"/>
      <c r="AY2857" s="35"/>
      <c r="AZ2857" s="17">
        <f t="shared" ref="AZ2857" si="6439">AZ2856+1</f>
        <v>48873</v>
      </c>
      <c r="BA2857" s="216">
        <f t="shared" si="6380"/>
        <v>5</v>
      </c>
      <c r="BB2857" s="216">
        <f t="shared" ref="BB2857" si="6440">BB2856+1</f>
        <v>2852</v>
      </c>
      <c r="BC2857" s="16">
        <f t="shared" si="6382"/>
        <v>7.8136986301369866</v>
      </c>
      <c r="BD2857" s="16">
        <f>IF(Template!$F$7="Linear interpolation",LinInterp($AO$5:$AO$18,$AM$5:$AM$18,BC2857),CubicSpline($AO$5:$AO$18,$AM$5:$AM$18,BC2857))</f>
        <v>14.149652281446965</v>
      </c>
      <c r="BE2857" s="221">
        <f t="shared" si="6317"/>
        <v>2.8124780895084762</v>
      </c>
      <c r="BF2857" s="221">
        <f>BE2857/PRODUCT($BG$6:BG2856)</f>
        <v>1.0003630290609649</v>
      </c>
      <c r="BG2857" s="16">
        <f t="shared" si="6383"/>
        <v>1.0003630290609649</v>
      </c>
      <c r="BH2857" s="10">
        <f t="shared" si="6384"/>
        <v>13.250560725217353</v>
      </c>
      <c r="BI2857" s="90"/>
      <c r="BJ2857" s="17">
        <f t="shared" si="6367"/>
        <v>48850</v>
      </c>
      <c r="BK2857" s="16">
        <f t="shared" si="6360"/>
        <v>13.250240545077174</v>
      </c>
      <c r="BL2857" s="10">
        <f ca="1">IFERROR(AVERAGE(INDIRECT("BK"&amp;AC2857-Template!$F$10+1):INDIRECT("BK"&amp;AC2857)),0)</f>
        <v>13.249653155586941</v>
      </c>
      <c r="BM2857" s="35"/>
      <c r="BN2857" s="86"/>
      <c r="BO2857" s="35"/>
      <c r="BP2857" s="35"/>
      <c r="BQ2857" s="35"/>
      <c r="BR2857" s="35"/>
      <c r="BS2857" s="35"/>
      <c r="BT2857" s="35"/>
      <c r="BU2857" s="35"/>
      <c r="BV2857" s="35"/>
      <c r="BW2857" s="35"/>
      <c r="BX2857" s="35"/>
      <c r="BY2857" s="35"/>
      <c r="BZ2857" s="35"/>
      <c r="CA2857" s="35"/>
      <c r="CB2857" s="35"/>
      <c r="CC2857" s="35"/>
      <c r="CD2857" s="35"/>
      <c r="CE2857" s="35"/>
      <c r="CF2857" s="35"/>
      <c r="CG2857" s="35"/>
      <c r="CH2857" s="35"/>
    </row>
    <row r="2858" spans="1:86" ht="15.6" x14ac:dyDescent="0.3">
      <c r="A2858" s="35"/>
      <c r="B2858" s="86"/>
      <c r="C2858" s="35"/>
      <c r="D2858" s="35"/>
      <c r="E2858" s="35"/>
      <c r="F2858" s="35"/>
      <c r="G2858" s="35"/>
      <c r="H2858" s="35"/>
      <c r="I2858" s="35"/>
      <c r="J2858" s="35"/>
      <c r="K2858" s="35"/>
      <c r="L2858" s="35"/>
      <c r="M2858" s="35"/>
      <c r="N2858" s="35"/>
      <c r="O2858" s="35"/>
      <c r="P2858" s="35"/>
      <c r="Q2858" s="35"/>
      <c r="R2858" s="35"/>
      <c r="S2858" s="35"/>
      <c r="T2858" s="17">
        <f t="shared" si="6361"/>
        <v>48874</v>
      </c>
      <c r="U2858" s="216">
        <f t="shared" si="6354"/>
        <v>6</v>
      </c>
      <c r="V2858" s="216">
        <f t="shared" si="6361"/>
        <v>2853</v>
      </c>
      <c r="W2858" s="16">
        <f t="shared" si="6368"/>
        <v>7.816438356164384</v>
      </c>
      <c r="X2858" s="16" t="e">
        <f>IF(Template!$F$7="Linear interpolation",LinInterp($I$5:$I$22,$G$5:$G$22,W2858),CubicSpline($I$5:$I$22,$G$5:$G$22,W2858))</f>
        <v>#VALUE!</v>
      </c>
      <c r="Y2858" s="221" t="e">
        <f t="shared" si="6355"/>
        <v>#VALUE!</v>
      </c>
      <c r="Z2858" s="221" t="e">
        <f>Y2858/PRODUCT($AA$6:AA2857)</f>
        <v>#VALUE!</v>
      </c>
      <c r="AA2858" s="16" t="e">
        <f t="shared" si="6362"/>
        <v>#VALUE!</v>
      </c>
      <c r="AB2858" s="10" t="e">
        <f t="shared" si="6363"/>
        <v>#VALUE!</v>
      </c>
      <c r="AC2858" s="90">
        <f t="shared" si="6356"/>
        <v>2858</v>
      </c>
      <c r="AD2858" s="17">
        <f t="shared" si="6364"/>
        <v>48851</v>
      </c>
      <c r="AE2858" s="16" t="e">
        <f t="shared" si="6357"/>
        <v>#VALUE!</v>
      </c>
      <c r="AF2858" s="10">
        <f ca="1">IFERROR(AVERAGE(INDIRECT("AE"&amp;AC2858-Template!$F$10+1):INDIRECT("AE"&amp;AC2858)),0)</f>
        <v>0</v>
      </c>
      <c r="AG2858" s="35"/>
      <c r="AH2858" s="86"/>
      <c r="AI2858" s="35"/>
      <c r="AJ2858" s="35"/>
      <c r="AK2858" s="35"/>
      <c r="AL2858" s="35"/>
      <c r="AM2858" s="35"/>
      <c r="AN2858" s="35"/>
      <c r="AO2858" s="35"/>
      <c r="AP2858" s="35"/>
      <c r="AQ2858" s="35"/>
      <c r="AR2858" s="35"/>
      <c r="AS2858" s="35"/>
      <c r="AT2858" s="35"/>
      <c r="AU2858" s="35"/>
      <c r="AV2858" s="35"/>
      <c r="AW2858" s="35"/>
      <c r="AX2858" s="35"/>
      <c r="AY2858" s="35"/>
      <c r="AZ2858" s="17">
        <f t="shared" ref="AZ2858" si="6441">AZ2857+1</f>
        <v>48874</v>
      </c>
      <c r="BA2858" s="216">
        <f t="shared" si="6380"/>
        <v>6</v>
      </c>
      <c r="BB2858" s="216">
        <f t="shared" ref="BB2858" si="6442">BB2857+1</f>
        <v>2853</v>
      </c>
      <c r="BC2858" s="16">
        <f t="shared" si="6382"/>
        <v>7.816438356164384</v>
      </c>
      <c r="BD2858" s="16">
        <f>IF(Template!$F$7="Linear interpolation",LinInterp($AO$5:$AO$18,$AM$5:$AM$18,BC2858),CubicSpline($AO$5:$AO$18,$AM$5:$AM$18,BC2858))</f>
        <v>14.149657939196715</v>
      </c>
      <c r="BE2858" s="221">
        <f t="shared" si="6317"/>
        <v>2.8134991006838326</v>
      </c>
      <c r="BF2858" s="221">
        <f>BE2858/PRODUCT($BG$6:BG2857)</f>
        <v>1.0003630290238226</v>
      </c>
      <c r="BG2858" s="16">
        <f t="shared" si="6383"/>
        <v>1.0003630290609649</v>
      </c>
      <c r="BH2858" s="10">
        <f t="shared" si="6384"/>
        <v>13.250560725217353</v>
      </c>
      <c r="BI2858" s="90"/>
      <c r="BJ2858" s="17">
        <f t="shared" si="6367"/>
        <v>48851</v>
      </c>
      <c r="BK2858" s="16">
        <f t="shared" si="6360"/>
        <v>13.250268318656943</v>
      </c>
      <c r="BL2858" s="10">
        <f ca="1">IFERROR(AVERAGE(INDIRECT("BK"&amp;AC2858-Template!$F$10+1):INDIRECT("BK"&amp;AC2858)),0)</f>
        <v>13.249698740185094</v>
      </c>
      <c r="BM2858" s="35"/>
      <c r="BN2858" s="86"/>
      <c r="BO2858" s="35"/>
      <c r="BP2858" s="35"/>
      <c r="BQ2858" s="35"/>
      <c r="BR2858" s="35"/>
      <c r="BS2858" s="35"/>
      <c r="BT2858" s="35"/>
      <c r="BU2858" s="35"/>
      <c r="BV2858" s="35"/>
      <c r="BW2858" s="35"/>
      <c r="BX2858" s="35"/>
      <c r="BY2858" s="35"/>
      <c r="BZ2858" s="35"/>
      <c r="CA2858" s="35"/>
      <c r="CB2858" s="35"/>
      <c r="CC2858" s="35"/>
      <c r="CD2858" s="35"/>
      <c r="CE2858" s="35"/>
      <c r="CF2858" s="35"/>
      <c r="CG2858" s="35"/>
      <c r="CH2858" s="35"/>
    </row>
    <row r="2859" spans="1:86" ht="15.6" x14ac:dyDescent="0.3">
      <c r="A2859" s="35"/>
      <c r="B2859" s="86"/>
      <c r="C2859" s="35"/>
      <c r="D2859" s="35"/>
      <c r="E2859" s="35"/>
      <c r="F2859" s="35"/>
      <c r="G2859" s="35"/>
      <c r="H2859" s="35"/>
      <c r="I2859" s="35"/>
      <c r="J2859" s="35"/>
      <c r="K2859" s="35"/>
      <c r="L2859" s="35"/>
      <c r="M2859" s="35"/>
      <c r="N2859" s="35"/>
      <c r="O2859" s="35"/>
      <c r="P2859" s="35"/>
      <c r="Q2859" s="35"/>
      <c r="R2859" s="35"/>
      <c r="S2859" s="35"/>
      <c r="T2859" s="17">
        <f t="shared" si="6361"/>
        <v>48875</v>
      </c>
      <c r="U2859" s="216">
        <f t="shared" si="6354"/>
        <v>7</v>
      </c>
      <c r="V2859" s="216">
        <f t="shared" si="6361"/>
        <v>2854</v>
      </c>
      <c r="W2859" s="16">
        <f t="shared" si="6368"/>
        <v>7.8191780821917805</v>
      </c>
      <c r="X2859" s="16" t="e">
        <f>IF(Template!$F$7="Linear interpolation",LinInterp($I$5:$I$22,$G$5:$G$22,W2859),CubicSpline($I$5:$I$22,$G$5:$G$22,W2859))</f>
        <v>#VALUE!</v>
      </c>
      <c r="Y2859" s="221" t="e">
        <f t="shared" si="6355"/>
        <v>#VALUE!</v>
      </c>
      <c r="Z2859" s="221" t="e">
        <f>Y2859/PRODUCT($AA$6:AA2858)</f>
        <v>#VALUE!</v>
      </c>
      <c r="AA2859" s="16" t="e">
        <f t="shared" si="6362"/>
        <v>#VALUE!</v>
      </c>
      <c r="AB2859" s="10" t="e">
        <f t="shared" si="6363"/>
        <v>#VALUE!</v>
      </c>
      <c r="AC2859" s="90">
        <f t="shared" si="6356"/>
        <v>2859</v>
      </c>
      <c r="AD2859" s="17">
        <f t="shared" si="6364"/>
        <v>48852</v>
      </c>
      <c r="AE2859" s="16" t="e">
        <f t="shared" si="6357"/>
        <v>#VALUE!</v>
      </c>
      <c r="AF2859" s="10">
        <f ca="1">IFERROR(AVERAGE(INDIRECT("AE"&amp;AC2859-Template!$F$10+1):INDIRECT("AE"&amp;AC2859)),0)</f>
        <v>0</v>
      </c>
      <c r="AG2859" s="35"/>
      <c r="AH2859" s="86"/>
      <c r="AI2859" s="35"/>
      <c r="AJ2859" s="35"/>
      <c r="AK2859" s="35"/>
      <c r="AL2859" s="35"/>
      <c r="AM2859" s="35"/>
      <c r="AN2859" s="35"/>
      <c r="AO2859" s="35"/>
      <c r="AP2859" s="35"/>
      <c r="AQ2859" s="35"/>
      <c r="AR2859" s="35"/>
      <c r="AS2859" s="35"/>
      <c r="AT2859" s="35"/>
      <c r="AU2859" s="35"/>
      <c r="AV2859" s="35"/>
      <c r="AW2859" s="35"/>
      <c r="AX2859" s="35"/>
      <c r="AY2859" s="35"/>
      <c r="AZ2859" s="17">
        <f t="shared" ref="AZ2859" si="6443">AZ2858+1</f>
        <v>48875</v>
      </c>
      <c r="BA2859" s="216">
        <f t="shared" si="6380"/>
        <v>7</v>
      </c>
      <c r="BB2859" s="216">
        <f t="shared" ref="BB2859" si="6444">BB2858+1</f>
        <v>2854</v>
      </c>
      <c r="BC2859" s="16">
        <f t="shared" si="6382"/>
        <v>7.8191780821917805</v>
      </c>
      <c r="BD2859" s="16">
        <f>IF(Template!$F$7="Linear interpolation",LinInterp($AO$5:$AO$18,$AM$5:$AM$18,BC2859),CubicSpline($AO$5:$AO$18,$AM$5:$AM$18,BC2859))</f>
        <v>14.149663591924966</v>
      </c>
      <c r="BE2859" s="221">
        <f t="shared" si="6317"/>
        <v>2.8145204823121004</v>
      </c>
      <c r="BF2859" s="221">
        <f>BE2859/PRODUCT($BG$6:BG2858)</f>
        <v>1.0003630289142511</v>
      </c>
      <c r="BG2859" s="16">
        <f t="shared" si="6383"/>
        <v>1.0003630290609649</v>
      </c>
      <c r="BH2859" s="10">
        <f t="shared" si="6384"/>
        <v>13.250560725217353</v>
      </c>
      <c r="BI2859" s="90"/>
      <c r="BJ2859" s="17">
        <f t="shared" si="6367"/>
        <v>48852</v>
      </c>
      <c r="BK2859" s="16">
        <f t="shared" si="6360"/>
        <v>13.250294845509881</v>
      </c>
      <c r="BL2859" s="10">
        <f ca="1">IFERROR(AVERAGE(INDIRECT("BK"&amp;AC2859-Template!$F$10+1):INDIRECT("BK"&amp;AC2859)),0)</f>
        <v>13.249743103893426</v>
      </c>
      <c r="BM2859" s="35"/>
      <c r="BN2859" s="86"/>
      <c r="BO2859" s="35"/>
      <c r="BP2859" s="35"/>
      <c r="BQ2859" s="35"/>
      <c r="BR2859" s="35"/>
      <c r="BS2859" s="35"/>
      <c r="BT2859" s="35"/>
      <c r="BU2859" s="35"/>
      <c r="BV2859" s="35"/>
      <c r="BW2859" s="35"/>
      <c r="BX2859" s="35"/>
      <c r="BY2859" s="35"/>
      <c r="BZ2859" s="35"/>
      <c r="CA2859" s="35"/>
      <c r="CB2859" s="35"/>
      <c r="CC2859" s="35"/>
      <c r="CD2859" s="35"/>
      <c r="CE2859" s="35"/>
      <c r="CF2859" s="35"/>
      <c r="CG2859" s="35"/>
      <c r="CH2859" s="35"/>
    </row>
    <row r="2860" spans="1:86" ht="15.6" x14ac:dyDescent="0.3">
      <c r="A2860" s="35"/>
      <c r="B2860" s="86"/>
      <c r="C2860" s="35"/>
      <c r="D2860" s="35"/>
      <c r="E2860" s="35"/>
      <c r="F2860" s="35"/>
      <c r="G2860" s="35"/>
      <c r="H2860" s="35"/>
      <c r="I2860" s="35"/>
      <c r="J2860" s="35"/>
      <c r="K2860" s="35"/>
      <c r="L2860" s="35"/>
      <c r="M2860" s="35"/>
      <c r="N2860" s="35"/>
      <c r="O2860" s="35"/>
      <c r="P2860" s="35"/>
      <c r="Q2860" s="35"/>
      <c r="R2860" s="35"/>
      <c r="S2860" s="35"/>
      <c r="T2860" s="17">
        <f t="shared" si="6361"/>
        <v>48876</v>
      </c>
      <c r="U2860" s="216">
        <f t="shared" si="6354"/>
        <v>1</v>
      </c>
      <c r="V2860" s="216">
        <f t="shared" si="6361"/>
        <v>2855</v>
      </c>
      <c r="W2860" s="16">
        <f t="shared" si="6368"/>
        <v>7.8219178082191778</v>
      </c>
      <c r="X2860" s="16" t="e">
        <f>IF(Template!$F$7="Linear interpolation",LinInterp($I$5:$I$22,$G$5:$G$22,W2860),CubicSpline($I$5:$I$22,$G$5:$G$22,W2860))</f>
        <v>#VALUE!</v>
      </c>
      <c r="Y2860" s="221" t="e">
        <f t="shared" si="6355"/>
        <v>#VALUE!</v>
      </c>
      <c r="Z2860" s="221" t="e">
        <f>Y2860/PRODUCT($AA$6:AA2859)</f>
        <v>#VALUE!</v>
      </c>
      <c r="AA2860" s="16" t="e">
        <f t="shared" si="6362"/>
        <v>#VALUE!</v>
      </c>
      <c r="AB2860" s="10" t="e">
        <f t="shared" si="6363"/>
        <v>#VALUE!</v>
      </c>
      <c r="AC2860" s="90">
        <f t="shared" si="6356"/>
        <v>2860</v>
      </c>
      <c r="AD2860" s="17">
        <f t="shared" si="6364"/>
        <v>48853</v>
      </c>
      <c r="AE2860" s="16" t="e">
        <f t="shared" si="6357"/>
        <v>#VALUE!</v>
      </c>
      <c r="AF2860" s="10">
        <f ca="1">IFERROR(AVERAGE(INDIRECT("AE"&amp;AC2860-Template!$F$10+1):INDIRECT("AE"&amp;AC2860)),0)</f>
        <v>0</v>
      </c>
      <c r="AG2860" s="35"/>
      <c r="AH2860" s="86"/>
      <c r="AI2860" s="35"/>
      <c r="AJ2860" s="35"/>
      <c r="AK2860" s="35"/>
      <c r="AL2860" s="35"/>
      <c r="AM2860" s="35"/>
      <c r="AN2860" s="35"/>
      <c r="AO2860" s="35"/>
      <c r="AP2860" s="35"/>
      <c r="AQ2860" s="35"/>
      <c r="AR2860" s="35"/>
      <c r="AS2860" s="35"/>
      <c r="AT2860" s="35"/>
      <c r="AU2860" s="35"/>
      <c r="AV2860" s="35"/>
      <c r="AW2860" s="35"/>
      <c r="AX2860" s="35"/>
      <c r="AY2860" s="35"/>
      <c r="AZ2860" s="17">
        <f t="shared" ref="AZ2860" si="6445">AZ2859+1</f>
        <v>48876</v>
      </c>
      <c r="BA2860" s="216">
        <f t="shared" si="6380"/>
        <v>1</v>
      </c>
      <c r="BB2860" s="216">
        <f t="shared" ref="BB2860" si="6446">BB2859+1</f>
        <v>2855</v>
      </c>
      <c r="BC2860" s="16">
        <f t="shared" si="6382"/>
        <v>7.8219178082191778</v>
      </c>
      <c r="BD2860" s="16">
        <f>IF(Template!$F$7="Linear interpolation",LinInterp($AO$5:$AO$18,$AM$5:$AM$18,BC2860),CubicSpline($AO$5:$AO$18,$AM$5:$AM$18,BC2860))</f>
        <v>14.149669239121517</v>
      </c>
      <c r="BE2860" s="221">
        <f t="shared" si="6317"/>
        <v>2.8155422344281571</v>
      </c>
      <c r="BF2860" s="221">
        <f>BE2860/PRODUCT($BG$6:BG2859)</f>
        <v>1.0003630286969127</v>
      </c>
      <c r="BG2860" s="16">
        <f t="shared" si="6383"/>
        <v>1.0003630286969127</v>
      </c>
      <c r="BH2860" s="10">
        <f t="shared" si="6384"/>
        <v>13.250547437314907</v>
      </c>
      <c r="BI2860" s="90"/>
      <c r="BJ2860" s="17">
        <f t="shared" si="6367"/>
        <v>48853</v>
      </c>
      <c r="BK2860" s="16">
        <f t="shared" si="6360"/>
        <v>13.250294845509881</v>
      </c>
      <c r="BL2860" s="10">
        <f ca="1">IFERROR(AVERAGE(INDIRECT("BK"&amp;AC2860-Template!$F$10+1):INDIRECT("BK"&amp;AC2860)),0)</f>
        <v>13.249785402314517</v>
      </c>
      <c r="BM2860" s="35"/>
      <c r="BN2860" s="86"/>
      <c r="BO2860" s="35"/>
      <c r="BP2860" s="35"/>
      <c r="BQ2860" s="35"/>
      <c r="BR2860" s="35"/>
      <c r="BS2860" s="35"/>
      <c r="BT2860" s="35"/>
      <c r="BU2860" s="35"/>
      <c r="BV2860" s="35"/>
      <c r="BW2860" s="35"/>
      <c r="BX2860" s="35"/>
      <c r="BY2860" s="35"/>
      <c r="BZ2860" s="35"/>
      <c r="CA2860" s="35"/>
      <c r="CB2860" s="35"/>
      <c r="CC2860" s="35"/>
      <c r="CD2860" s="35"/>
      <c r="CE2860" s="35"/>
      <c r="CF2860" s="35"/>
      <c r="CG2860" s="35"/>
      <c r="CH2860" s="35"/>
    </row>
    <row r="2861" spans="1:86" ht="15.6" x14ac:dyDescent="0.3">
      <c r="A2861" s="35"/>
      <c r="B2861" s="86"/>
      <c r="C2861" s="35"/>
      <c r="D2861" s="35"/>
      <c r="E2861" s="35"/>
      <c r="F2861" s="35"/>
      <c r="G2861" s="35"/>
      <c r="H2861" s="35"/>
      <c r="I2861" s="35"/>
      <c r="J2861" s="35"/>
      <c r="K2861" s="35"/>
      <c r="L2861" s="35"/>
      <c r="M2861" s="35"/>
      <c r="N2861" s="35"/>
      <c r="O2861" s="35"/>
      <c r="P2861" s="35"/>
      <c r="Q2861" s="35"/>
      <c r="R2861" s="35"/>
      <c r="S2861" s="35"/>
      <c r="T2861" s="17">
        <f t="shared" si="6361"/>
        <v>48877</v>
      </c>
      <c r="U2861" s="216">
        <f t="shared" si="6354"/>
        <v>2</v>
      </c>
      <c r="V2861" s="216">
        <f t="shared" si="6361"/>
        <v>2856</v>
      </c>
      <c r="W2861" s="16">
        <f t="shared" si="6368"/>
        <v>7.8246575342465752</v>
      </c>
      <c r="X2861" s="16" t="e">
        <f>IF(Template!$F$7="Linear interpolation",LinInterp($I$5:$I$22,$G$5:$G$22,W2861),CubicSpline($I$5:$I$22,$G$5:$G$22,W2861))</f>
        <v>#VALUE!</v>
      </c>
      <c r="Y2861" s="221" t="e">
        <f t="shared" si="6355"/>
        <v>#VALUE!</v>
      </c>
      <c r="Z2861" s="221" t="e">
        <f>Y2861/PRODUCT($AA$6:AA2860)</f>
        <v>#VALUE!</v>
      </c>
      <c r="AA2861" s="16" t="e">
        <f t="shared" si="6362"/>
        <v>#VALUE!</v>
      </c>
      <c r="AB2861" s="10" t="e">
        <f t="shared" si="6363"/>
        <v>#VALUE!</v>
      </c>
      <c r="AC2861" s="90">
        <f t="shared" si="6356"/>
        <v>2861</v>
      </c>
      <c r="AD2861" s="17">
        <f t="shared" si="6364"/>
        <v>48854</v>
      </c>
      <c r="AE2861" s="16" t="e">
        <f t="shared" si="6357"/>
        <v>#VALUE!</v>
      </c>
      <c r="AF2861" s="10">
        <f ca="1">IFERROR(AVERAGE(INDIRECT("AE"&amp;AC2861-Template!$F$10+1):INDIRECT("AE"&amp;AC2861)),0)</f>
        <v>0</v>
      </c>
      <c r="AG2861" s="35"/>
      <c r="AH2861" s="86"/>
      <c r="AI2861" s="35"/>
      <c r="AJ2861" s="35"/>
      <c r="AK2861" s="35"/>
      <c r="AL2861" s="35"/>
      <c r="AM2861" s="35"/>
      <c r="AN2861" s="35"/>
      <c r="AO2861" s="35"/>
      <c r="AP2861" s="35"/>
      <c r="AQ2861" s="35"/>
      <c r="AR2861" s="35"/>
      <c r="AS2861" s="35"/>
      <c r="AT2861" s="35"/>
      <c r="AU2861" s="35"/>
      <c r="AV2861" s="35"/>
      <c r="AW2861" s="35"/>
      <c r="AX2861" s="35"/>
      <c r="AY2861" s="35"/>
      <c r="AZ2861" s="17">
        <f t="shared" ref="AZ2861" si="6447">AZ2860+1</f>
        <v>48877</v>
      </c>
      <c r="BA2861" s="216">
        <f t="shared" si="6380"/>
        <v>2</v>
      </c>
      <c r="BB2861" s="216">
        <f t="shared" ref="BB2861" si="6448">BB2860+1</f>
        <v>2856</v>
      </c>
      <c r="BC2861" s="16">
        <f t="shared" si="6382"/>
        <v>7.8246575342465752</v>
      </c>
      <c r="BD2861" s="16">
        <f>IF(Template!$F$7="Linear interpolation",LinInterp($AO$5:$AO$18,$AM$5:$AM$18,BC2861),CubicSpline($AO$5:$AO$18,$AM$5:$AM$18,BC2861))</f>
        <v>14.149674880276159</v>
      </c>
      <c r="BE2861" s="221">
        <f t="shared" si="6317"/>
        <v>2.8165643570666661</v>
      </c>
      <c r="BF2861" s="221">
        <f>BE2861/PRODUCT($BG$6:BG2860)</f>
        <v>1.0003630287004792</v>
      </c>
      <c r="BG2861" s="16">
        <f t="shared" si="6383"/>
        <v>1.0003630287004792</v>
      </c>
      <c r="BH2861" s="10">
        <f t="shared" si="6384"/>
        <v>13.250547567491445</v>
      </c>
      <c r="BI2861" s="90"/>
      <c r="BJ2861" s="17">
        <f t="shared" si="6367"/>
        <v>48854</v>
      </c>
      <c r="BK2861" s="16">
        <f t="shared" si="6360"/>
        <v>13.250294845509881</v>
      </c>
      <c r="BL2861" s="10">
        <f ca="1">IFERROR(AVERAGE(INDIRECT("BK"&amp;AC2861-Template!$F$10+1):INDIRECT("BK"&amp;AC2861)),0)</f>
        <v>13.24982567534258</v>
      </c>
      <c r="BM2861" s="35"/>
      <c r="BN2861" s="86"/>
      <c r="BO2861" s="35"/>
      <c r="BP2861" s="35"/>
      <c r="BQ2861" s="35"/>
      <c r="BR2861" s="35"/>
      <c r="BS2861" s="35"/>
      <c r="BT2861" s="35"/>
      <c r="BU2861" s="35"/>
      <c r="BV2861" s="35"/>
      <c r="BW2861" s="35"/>
      <c r="BX2861" s="35"/>
      <c r="BY2861" s="35"/>
      <c r="BZ2861" s="35"/>
      <c r="CA2861" s="35"/>
      <c r="CB2861" s="35"/>
      <c r="CC2861" s="35"/>
      <c r="CD2861" s="35"/>
      <c r="CE2861" s="35"/>
      <c r="CF2861" s="35"/>
      <c r="CG2861" s="35"/>
      <c r="CH2861" s="35"/>
    </row>
    <row r="2862" spans="1:86" ht="15.6" x14ac:dyDescent="0.3">
      <c r="A2862" s="35"/>
      <c r="B2862" s="86"/>
      <c r="C2862" s="35"/>
      <c r="D2862" s="35"/>
      <c r="E2862" s="35"/>
      <c r="F2862" s="35"/>
      <c r="G2862" s="35"/>
      <c r="H2862" s="35"/>
      <c r="I2862" s="35"/>
      <c r="J2862" s="35"/>
      <c r="K2862" s="35"/>
      <c r="L2862" s="35"/>
      <c r="M2862" s="35"/>
      <c r="N2862" s="35"/>
      <c r="O2862" s="35"/>
      <c r="P2862" s="35"/>
      <c r="Q2862" s="35"/>
      <c r="R2862" s="35"/>
      <c r="S2862" s="35"/>
      <c r="T2862" s="17">
        <f t="shared" si="6361"/>
        <v>48878</v>
      </c>
      <c r="U2862" s="216">
        <f t="shared" si="6354"/>
        <v>3</v>
      </c>
      <c r="V2862" s="216">
        <f t="shared" si="6361"/>
        <v>2857</v>
      </c>
      <c r="W2862" s="16">
        <f t="shared" si="6368"/>
        <v>7.8273972602739725</v>
      </c>
      <c r="X2862" s="16" t="e">
        <f>IF(Template!$F$7="Linear interpolation",LinInterp($I$5:$I$22,$G$5:$G$22,W2862),CubicSpline($I$5:$I$22,$G$5:$G$22,W2862))</f>
        <v>#VALUE!</v>
      </c>
      <c r="Y2862" s="221" t="e">
        <f t="shared" si="6355"/>
        <v>#VALUE!</v>
      </c>
      <c r="Z2862" s="221" t="e">
        <f>Y2862/PRODUCT($AA$6:AA2861)</f>
        <v>#VALUE!</v>
      </c>
      <c r="AA2862" s="16" t="e">
        <f t="shared" si="6362"/>
        <v>#VALUE!</v>
      </c>
      <c r="AB2862" s="10" t="e">
        <f t="shared" si="6363"/>
        <v>#VALUE!</v>
      </c>
      <c r="AC2862" s="90">
        <f t="shared" si="6356"/>
        <v>2862</v>
      </c>
      <c r="AD2862" s="17">
        <f t="shared" si="6364"/>
        <v>48855</v>
      </c>
      <c r="AE2862" s="16" t="e">
        <f t="shared" si="6357"/>
        <v>#VALUE!</v>
      </c>
      <c r="AF2862" s="10">
        <f ca="1">IFERROR(AVERAGE(INDIRECT("AE"&amp;AC2862-Template!$F$10+1):INDIRECT("AE"&amp;AC2862)),0)</f>
        <v>0</v>
      </c>
      <c r="AG2862" s="35"/>
      <c r="AH2862" s="86"/>
      <c r="AI2862" s="35"/>
      <c r="AJ2862" s="35"/>
      <c r="AK2862" s="35"/>
      <c r="AL2862" s="35"/>
      <c r="AM2862" s="35"/>
      <c r="AN2862" s="35"/>
      <c r="AO2862" s="35"/>
      <c r="AP2862" s="35"/>
      <c r="AQ2862" s="35"/>
      <c r="AR2862" s="35"/>
      <c r="AS2862" s="35"/>
      <c r="AT2862" s="35"/>
      <c r="AU2862" s="35"/>
      <c r="AV2862" s="35"/>
      <c r="AW2862" s="35"/>
      <c r="AX2862" s="35"/>
      <c r="AY2862" s="35"/>
      <c r="AZ2862" s="17">
        <f t="shared" ref="AZ2862" si="6449">AZ2861+1</f>
        <v>48878</v>
      </c>
      <c r="BA2862" s="216">
        <f t="shared" si="6380"/>
        <v>3</v>
      </c>
      <c r="BB2862" s="216">
        <f t="shared" ref="BB2862" si="6450">BB2861+1</f>
        <v>2857</v>
      </c>
      <c r="BC2862" s="16">
        <f t="shared" si="6382"/>
        <v>7.8273972602739725</v>
      </c>
      <c r="BD2862" s="16">
        <f>IF(Template!$F$7="Linear interpolation",LinInterp($AO$5:$AO$18,$AM$5:$AM$18,BC2862),CubicSpline($AO$5:$AO$18,$AM$5:$AM$18,BC2862))</f>
        <v>14.149680514878689</v>
      </c>
      <c r="BE2862" s="221">
        <f t="shared" si="6317"/>
        <v>2.8175868502620354</v>
      </c>
      <c r="BF2862" s="221">
        <f>BE2862/PRODUCT($BG$6:BG2861)</f>
        <v>1.0003630285218952</v>
      </c>
      <c r="BG2862" s="16">
        <f t="shared" si="6383"/>
        <v>1.0003630285218952</v>
      </c>
      <c r="BH2862" s="10">
        <f t="shared" si="6384"/>
        <v>13.250541049174114</v>
      </c>
      <c r="BI2862" s="90"/>
      <c r="BJ2862" s="17">
        <f t="shared" si="6367"/>
        <v>48855</v>
      </c>
      <c r="BK2862" s="16">
        <f t="shared" si="6360"/>
        <v>13.250441511122645</v>
      </c>
      <c r="BL2862" s="10">
        <f ca="1">IFERROR(AVERAGE(INDIRECT("BK"&amp;AC2862-Template!$F$10+1):INDIRECT("BK"&amp;AC2862)),0)</f>
        <v>13.2498708372244</v>
      </c>
      <c r="BM2862" s="35"/>
      <c r="BN2862" s="86"/>
      <c r="BO2862" s="35"/>
      <c r="BP2862" s="35"/>
      <c r="BQ2862" s="35"/>
      <c r="BR2862" s="35"/>
      <c r="BS2862" s="35"/>
      <c r="BT2862" s="35"/>
      <c r="BU2862" s="35"/>
      <c r="BV2862" s="35"/>
      <c r="BW2862" s="35"/>
      <c r="BX2862" s="35"/>
      <c r="BY2862" s="35"/>
      <c r="BZ2862" s="35"/>
      <c r="CA2862" s="35"/>
      <c r="CB2862" s="35"/>
      <c r="CC2862" s="35"/>
      <c r="CD2862" s="35"/>
      <c r="CE2862" s="35"/>
      <c r="CF2862" s="35"/>
      <c r="CG2862" s="35"/>
      <c r="CH2862" s="35"/>
    </row>
    <row r="2863" spans="1:86" ht="15.6" x14ac:dyDescent="0.3">
      <c r="A2863" s="35"/>
      <c r="B2863" s="86"/>
      <c r="C2863" s="35"/>
      <c r="D2863" s="35"/>
      <c r="E2863" s="35"/>
      <c r="F2863" s="35"/>
      <c r="G2863" s="35"/>
      <c r="H2863" s="35"/>
      <c r="I2863" s="35"/>
      <c r="J2863" s="35"/>
      <c r="K2863" s="35"/>
      <c r="L2863" s="35"/>
      <c r="M2863" s="35"/>
      <c r="N2863" s="35"/>
      <c r="O2863" s="35"/>
      <c r="P2863" s="35"/>
      <c r="Q2863" s="35"/>
      <c r="R2863" s="35"/>
      <c r="S2863" s="35"/>
      <c r="T2863" s="17">
        <f t="shared" si="6361"/>
        <v>48879</v>
      </c>
      <c r="U2863" s="216">
        <f t="shared" si="6354"/>
        <v>4</v>
      </c>
      <c r="V2863" s="216">
        <f t="shared" si="6361"/>
        <v>2858</v>
      </c>
      <c r="W2863" s="16">
        <f t="shared" si="6368"/>
        <v>7.8301369863013699</v>
      </c>
      <c r="X2863" s="16" t="e">
        <f>IF(Template!$F$7="Linear interpolation",LinInterp($I$5:$I$22,$G$5:$G$22,W2863),CubicSpline($I$5:$I$22,$G$5:$G$22,W2863))</f>
        <v>#VALUE!</v>
      </c>
      <c r="Y2863" s="221" t="e">
        <f t="shared" si="6355"/>
        <v>#VALUE!</v>
      </c>
      <c r="Z2863" s="221" t="e">
        <f>Y2863/PRODUCT($AA$6:AA2862)</f>
        <v>#VALUE!</v>
      </c>
      <c r="AA2863" s="16" t="e">
        <f t="shared" si="6362"/>
        <v>#VALUE!</v>
      </c>
      <c r="AB2863" s="10" t="e">
        <f t="shared" si="6363"/>
        <v>#VALUE!</v>
      </c>
      <c r="AC2863" s="90">
        <f t="shared" si="6356"/>
        <v>2863</v>
      </c>
      <c r="AD2863" s="17">
        <f t="shared" si="6364"/>
        <v>48856</v>
      </c>
      <c r="AE2863" s="16" t="e">
        <f t="shared" si="6357"/>
        <v>#VALUE!</v>
      </c>
      <c r="AF2863" s="10">
        <f ca="1">IFERROR(AVERAGE(INDIRECT("AE"&amp;AC2863-Template!$F$10+1):INDIRECT("AE"&amp;AC2863)),0)</f>
        <v>0</v>
      </c>
      <c r="AG2863" s="35"/>
      <c r="AH2863" s="86"/>
      <c r="AI2863" s="35"/>
      <c r="AJ2863" s="35"/>
      <c r="AK2863" s="35"/>
      <c r="AL2863" s="35"/>
      <c r="AM2863" s="35"/>
      <c r="AN2863" s="35"/>
      <c r="AO2863" s="35"/>
      <c r="AP2863" s="35"/>
      <c r="AQ2863" s="35"/>
      <c r="AR2863" s="35"/>
      <c r="AS2863" s="35"/>
      <c r="AT2863" s="35"/>
      <c r="AU2863" s="35"/>
      <c r="AV2863" s="35"/>
      <c r="AW2863" s="35"/>
      <c r="AX2863" s="35"/>
      <c r="AY2863" s="35"/>
      <c r="AZ2863" s="17">
        <f t="shared" ref="AZ2863" si="6451">AZ2862+1</f>
        <v>48879</v>
      </c>
      <c r="BA2863" s="216">
        <f t="shared" si="6380"/>
        <v>4</v>
      </c>
      <c r="BB2863" s="216">
        <f t="shared" ref="BB2863" si="6452">BB2862+1</f>
        <v>2858</v>
      </c>
      <c r="BC2863" s="16">
        <f t="shared" si="6382"/>
        <v>7.8301369863013699</v>
      </c>
      <c r="BD2863" s="16">
        <f>IF(Template!$F$7="Linear interpolation",LinInterp($AO$5:$AO$18,$AM$5:$AM$18,BC2863),CubicSpline($AO$5:$AO$18,$AM$5:$AM$18,BC2863))</f>
        <v>14.149686142418899</v>
      </c>
      <c r="BE2863" s="221">
        <f t="shared" si="6317"/>
        <v>2.8186097140484541</v>
      </c>
      <c r="BF2863" s="221">
        <f>BE2863/PRODUCT($BG$6:BG2862)</f>
        <v>1.0003630283078315</v>
      </c>
      <c r="BG2863" s="16">
        <f t="shared" si="6383"/>
        <v>1.0003630283078315</v>
      </c>
      <c r="BH2863" s="10">
        <f t="shared" si="6384"/>
        <v>13.250533235850682</v>
      </c>
      <c r="BI2863" s="90"/>
      <c r="BJ2863" s="17">
        <f t="shared" si="6367"/>
        <v>48856</v>
      </c>
      <c r="BK2863" s="16">
        <f t="shared" si="6360"/>
        <v>13.250388448647566</v>
      </c>
      <c r="BL2863" s="10">
        <f ca="1">IFERROR(AVERAGE(INDIRECT("BK"&amp;AC2863-Template!$F$10+1):INDIRECT("BK"&amp;AC2863)),0)</f>
        <v>13.249914230357055</v>
      </c>
      <c r="BM2863" s="35"/>
      <c r="BN2863" s="86"/>
      <c r="BO2863" s="35"/>
      <c r="BP2863" s="35"/>
      <c r="BQ2863" s="35"/>
      <c r="BR2863" s="35"/>
      <c r="BS2863" s="35"/>
      <c r="BT2863" s="35"/>
      <c r="BU2863" s="35"/>
      <c r="BV2863" s="35"/>
      <c r="BW2863" s="35"/>
      <c r="BX2863" s="35"/>
      <c r="BY2863" s="35"/>
      <c r="BZ2863" s="35"/>
      <c r="CA2863" s="35"/>
      <c r="CB2863" s="35"/>
      <c r="CC2863" s="35"/>
      <c r="CD2863" s="35"/>
      <c r="CE2863" s="35"/>
      <c r="CF2863" s="35"/>
      <c r="CG2863" s="35"/>
      <c r="CH2863" s="35"/>
    </row>
    <row r="2864" spans="1:86" ht="15.6" x14ac:dyDescent="0.3">
      <c r="A2864" s="35"/>
      <c r="B2864" s="86"/>
      <c r="C2864" s="35"/>
      <c r="D2864" s="35"/>
      <c r="E2864" s="35"/>
      <c r="F2864" s="35"/>
      <c r="G2864" s="35"/>
      <c r="H2864" s="35"/>
      <c r="I2864" s="35"/>
      <c r="J2864" s="35"/>
      <c r="K2864" s="35"/>
      <c r="L2864" s="35"/>
      <c r="M2864" s="35"/>
      <c r="N2864" s="35"/>
      <c r="O2864" s="35"/>
      <c r="P2864" s="35"/>
      <c r="Q2864" s="35"/>
      <c r="R2864" s="35"/>
      <c r="S2864" s="35"/>
      <c r="T2864" s="17">
        <f t="shared" si="6361"/>
        <v>48880</v>
      </c>
      <c r="U2864" s="216">
        <f t="shared" si="6354"/>
        <v>5</v>
      </c>
      <c r="V2864" s="216">
        <f t="shared" si="6361"/>
        <v>2859</v>
      </c>
      <c r="W2864" s="16">
        <f t="shared" si="6368"/>
        <v>7.8328767123287673</v>
      </c>
      <c r="X2864" s="16" t="e">
        <f>IF(Template!$F$7="Linear interpolation",LinInterp($I$5:$I$22,$G$5:$G$22,W2864),CubicSpline($I$5:$I$22,$G$5:$G$22,W2864))</f>
        <v>#VALUE!</v>
      </c>
      <c r="Y2864" s="221" t="e">
        <f t="shared" si="6355"/>
        <v>#VALUE!</v>
      </c>
      <c r="Z2864" s="221" t="e">
        <f>Y2864/PRODUCT($AA$6:AA2863)</f>
        <v>#VALUE!</v>
      </c>
      <c r="AA2864" s="16" t="e">
        <f t="shared" si="6362"/>
        <v>#VALUE!</v>
      </c>
      <c r="AB2864" s="10" t="e">
        <f t="shared" si="6363"/>
        <v>#VALUE!</v>
      </c>
      <c r="AC2864" s="90">
        <f t="shared" si="6356"/>
        <v>2864</v>
      </c>
      <c r="AD2864" s="17">
        <f t="shared" si="6364"/>
        <v>48857</v>
      </c>
      <c r="AE2864" s="16" t="e">
        <f t="shared" si="6357"/>
        <v>#VALUE!</v>
      </c>
      <c r="AF2864" s="10">
        <f ca="1">IFERROR(AVERAGE(INDIRECT("AE"&amp;AC2864-Template!$F$10+1):INDIRECT("AE"&amp;AC2864)),0)</f>
        <v>0</v>
      </c>
      <c r="AG2864" s="35"/>
      <c r="AH2864" s="86"/>
      <c r="AI2864" s="35"/>
      <c r="AJ2864" s="35"/>
      <c r="AK2864" s="35"/>
      <c r="AL2864" s="35"/>
      <c r="AM2864" s="35"/>
      <c r="AN2864" s="35"/>
      <c r="AO2864" s="35"/>
      <c r="AP2864" s="35"/>
      <c r="AQ2864" s="35"/>
      <c r="AR2864" s="35"/>
      <c r="AS2864" s="35"/>
      <c r="AT2864" s="35"/>
      <c r="AU2864" s="35"/>
      <c r="AV2864" s="35"/>
      <c r="AW2864" s="35"/>
      <c r="AX2864" s="35"/>
      <c r="AY2864" s="35"/>
      <c r="AZ2864" s="17">
        <f t="shared" ref="AZ2864" si="6453">AZ2863+1</f>
        <v>48880</v>
      </c>
      <c r="BA2864" s="216">
        <f t="shared" si="6380"/>
        <v>5</v>
      </c>
      <c r="BB2864" s="216">
        <f t="shared" ref="BB2864" si="6454">BB2863+1</f>
        <v>2859</v>
      </c>
      <c r="BC2864" s="16">
        <f t="shared" si="6382"/>
        <v>7.8328767123287673</v>
      </c>
      <c r="BD2864" s="16">
        <f>IF(Template!$F$7="Linear interpolation",LinInterp($AO$5:$AO$18,$AM$5:$AM$18,BC2864),CubicSpline($AO$5:$AO$18,$AM$5:$AM$18,BC2864))</f>
        <v>14.149691762386585</v>
      </c>
      <c r="BE2864" s="221">
        <f t="shared" si="6317"/>
        <v>2.8196329484598688</v>
      </c>
      <c r="BF2864" s="221">
        <f>BE2864/PRODUCT($BG$6:BG2863)</f>
        <v>1.0003630280582354</v>
      </c>
      <c r="BG2864" s="16">
        <f t="shared" si="6383"/>
        <v>1.0003630280582354</v>
      </c>
      <c r="BH2864" s="10">
        <f t="shared" si="6384"/>
        <v>13.250524125592245</v>
      </c>
      <c r="BI2864" s="90"/>
      <c r="BJ2864" s="17">
        <f t="shared" si="6367"/>
        <v>48857</v>
      </c>
      <c r="BK2864" s="16">
        <f t="shared" si="6360"/>
        <v>13.250408714505113</v>
      </c>
      <c r="BL2864" s="10">
        <f ca="1">IFERROR(AVERAGE(INDIRECT("BK"&amp;AC2864-Template!$F$10+1):INDIRECT("BK"&amp;AC2864)),0)</f>
        <v>13.249946546452538</v>
      </c>
      <c r="BM2864" s="35"/>
      <c r="BN2864" s="86"/>
      <c r="BO2864" s="35"/>
      <c r="BP2864" s="35"/>
      <c r="BQ2864" s="35"/>
      <c r="BR2864" s="35"/>
      <c r="BS2864" s="35"/>
      <c r="BT2864" s="35"/>
      <c r="BU2864" s="35"/>
      <c r="BV2864" s="35"/>
      <c r="BW2864" s="35"/>
      <c r="BX2864" s="35"/>
      <c r="BY2864" s="35"/>
      <c r="BZ2864" s="35"/>
      <c r="CA2864" s="35"/>
      <c r="CB2864" s="35"/>
      <c r="CC2864" s="35"/>
      <c r="CD2864" s="35"/>
      <c r="CE2864" s="35"/>
      <c r="CF2864" s="35"/>
      <c r="CG2864" s="35"/>
      <c r="CH2864" s="35"/>
    </row>
    <row r="2865" spans="1:86" ht="15.6" x14ac:dyDescent="0.3">
      <c r="A2865" s="35"/>
      <c r="B2865" s="86"/>
      <c r="C2865" s="35"/>
      <c r="D2865" s="35"/>
      <c r="E2865" s="35"/>
      <c r="F2865" s="35"/>
      <c r="G2865" s="35"/>
      <c r="H2865" s="35"/>
      <c r="I2865" s="35"/>
      <c r="J2865" s="35"/>
      <c r="K2865" s="35"/>
      <c r="L2865" s="35"/>
      <c r="M2865" s="35"/>
      <c r="N2865" s="35"/>
      <c r="O2865" s="35"/>
      <c r="P2865" s="35"/>
      <c r="Q2865" s="35"/>
      <c r="R2865" s="35"/>
      <c r="S2865" s="35"/>
      <c r="T2865" s="17">
        <f t="shared" si="6361"/>
        <v>48881</v>
      </c>
      <c r="U2865" s="216">
        <f t="shared" si="6354"/>
        <v>6</v>
      </c>
      <c r="V2865" s="216">
        <f t="shared" si="6361"/>
        <v>2860</v>
      </c>
      <c r="W2865" s="16">
        <f t="shared" si="6368"/>
        <v>7.8356164383561646</v>
      </c>
      <c r="X2865" s="16" t="e">
        <f>IF(Template!$F$7="Linear interpolation",LinInterp($I$5:$I$22,$G$5:$G$22,W2865),CubicSpline($I$5:$I$22,$G$5:$G$22,W2865))</f>
        <v>#VALUE!</v>
      </c>
      <c r="Y2865" s="221" t="e">
        <f t="shared" si="6355"/>
        <v>#VALUE!</v>
      </c>
      <c r="Z2865" s="221" t="e">
        <f>Y2865/PRODUCT($AA$6:AA2864)</f>
        <v>#VALUE!</v>
      </c>
      <c r="AA2865" s="16" t="e">
        <f t="shared" si="6362"/>
        <v>#VALUE!</v>
      </c>
      <c r="AB2865" s="10" t="e">
        <f t="shared" si="6363"/>
        <v>#VALUE!</v>
      </c>
      <c r="AC2865" s="90">
        <f t="shared" si="6356"/>
        <v>2865</v>
      </c>
      <c r="AD2865" s="17">
        <f t="shared" si="6364"/>
        <v>48858</v>
      </c>
      <c r="AE2865" s="16" t="e">
        <f t="shared" si="6357"/>
        <v>#VALUE!</v>
      </c>
      <c r="AF2865" s="10">
        <f ca="1">IFERROR(AVERAGE(INDIRECT("AE"&amp;AC2865-Template!$F$10+1):INDIRECT("AE"&amp;AC2865)),0)</f>
        <v>0</v>
      </c>
      <c r="AG2865" s="35"/>
      <c r="AH2865" s="86"/>
      <c r="AI2865" s="35"/>
      <c r="AJ2865" s="35"/>
      <c r="AK2865" s="35"/>
      <c r="AL2865" s="35"/>
      <c r="AM2865" s="35"/>
      <c r="AN2865" s="35"/>
      <c r="AO2865" s="35"/>
      <c r="AP2865" s="35"/>
      <c r="AQ2865" s="35"/>
      <c r="AR2865" s="35"/>
      <c r="AS2865" s="35"/>
      <c r="AT2865" s="35"/>
      <c r="AU2865" s="35"/>
      <c r="AV2865" s="35"/>
      <c r="AW2865" s="35"/>
      <c r="AX2865" s="35"/>
      <c r="AY2865" s="35"/>
      <c r="AZ2865" s="17">
        <f t="shared" ref="AZ2865" si="6455">AZ2864+1</f>
        <v>48881</v>
      </c>
      <c r="BA2865" s="216">
        <f t="shared" si="6380"/>
        <v>6</v>
      </c>
      <c r="BB2865" s="216">
        <f t="shared" ref="BB2865" si="6456">BB2864+1</f>
        <v>2860</v>
      </c>
      <c r="BC2865" s="16">
        <f t="shared" si="6382"/>
        <v>7.8356164383561646</v>
      </c>
      <c r="BD2865" s="16">
        <f>IF(Template!$F$7="Linear interpolation",LinInterp($AO$5:$AO$18,$AM$5:$AM$18,BC2865),CubicSpline($AO$5:$AO$18,$AM$5:$AM$18,BC2865))</f>
        <v>14.149697374271542</v>
      </c>
      <c r="BE2865" s="221">
        <f t="shared" si="6317"/>
        <v>2.8206565535299912</v>
      </c>
      <c r="BF2865" s="221">
        <f>BE2865/PRODUCT($BG$6:BG2864)</f>
        <v>1.0003630277730589</v>
      </c>
      <c r="BG2865" s="16">
        <f t="shared" si="6383"/>
        <v>1.0003630280582354</v>
      </c>
      <c r="BH2865" s="10">
        <f t="shared" si="6384"/>
        <v>13.250524125592245</v>
      </c>
      <c r="BI2865" s="90"/>
      <c r="BJ2865" s="17">
        <f t="shared" si="6367"/>
        <v>48858</v>
      </c>
      <c r="BK2865" s="16">
        <f t="shared" si="6360"/>
        <v>13.250427722856672</v>
      </c>
      <c r="BL2865" s="10">
        <f ca="1">IFERROR(AVERAGE(INDIRECT("BK"&amp;AC2865-Template!$F$10+1):INDIRECT("BK"&amp;AC2865)),0)</f>
        <v>13.249983547252144</v>
      </c>
      <c r="BM2865" s="35"/>
      <c r="BN2865" s="86"/>
      <c r="BO2865" s="35"/>
      <c r="BP2865" s="35"/>
      <c r="BQ2865" s="35"/>
      <c r="BR2865" s="35"/>
      <c r="BS2865" s="35"/>
      <c r="BT2865" s="35"/>
      <c r="BU2865" s="35"/>
      <c r="BV2865" s="35"/>
      <c r="BW2865" s="35"/>
      <c r="BX2865" s="35"/>
      <c r="BY2865" s="35"/>
      <c r="BZ2865" s="35"/>
      <c r="CA2865" s="35"/>
      <c r="CB2865" s="35"/>
      <c r="CC2865" s="35"/>
      <c r="CD2865" s="35"/>
      <c r="CE2865" s="35"/>
      <c r="CF2865" s="35"/>
      <c r="CG2865" s="35"/>
      <c r="CH2865" s="35"/>
    </row>
    <row r="2866" spans="1:86" ht="15.6" x14ac:dyDescent="0.3">
      <c r="A2866" s="35"/>
      <c r="B2866" s="86"/>
      <c r="C2866" s="35"/>
      <c r="D2866" s="35"/>
      <c r="E2866" s="35"/>
      <c r="F2866" s="35"/>
      <c r="G2866" s="35"/>
      <c r="H2866" s="35"/>
      <c r="I2866" s="35"/>
      <c r="J2866" s="35"/>
      <c r="K2866" s="35"/>
      <c r="L2866" s="35"/>
      <c r="M2866" s="35"/>
      <c r="N2866" s="35"/>
      <c r="O2866" s="35"/>
      <c r="P2866" s="35"/>
      <c r="Q2866" s="35"/>
      <c r="R2866" s="35"/>
      <c r="S2866" s="35"/>
      <c r="T2866" s="17">
        <f t="shared" si="6361"/>
        <v>48882</v>
      </c>
      <c r="U2866" s="216">
        <f t="shared" si="6354"/>
        <v>7</v>
      </c>
      <c r="V2866" s="216">
        <f t="shared" si="6361"/>
        <v>2861</v>
      </c>
      <c r="W2866" s="16">
        <f t="shared" si="6368"/>
        <v>7.838356164383562</v>
      </c>
      <c r="X2866" s="16" t="e">
        <f>IF(Template!$F$7="Linear interpolation",LinInterp($I$5:$I$22,$G$5:$G$22,W2866),CubicSpline($I$5:$I$22,$G$5:$G$22,W2866))</f>
        <v>#VALUE!</v>
      </c>
      <c r="Y2866" s="221" t="e">
        <f t="shared" si="6355"/>
        <v>#VALUE!</v>
      </c>
      <c r="Z2866" s="221" t="e">
        <f>Y2866/PRODUCT($AA$6:AA2865)</f>
        <v>#VALUE!</v>
      </c>
      <c r="AA2866" s="16" t="e">
        <f t="shared" si="6362"/>
        <v>#VALUE!</v>
      </c>
      <c r="AB2866" s="10" t="e">
        <f t="shared" si="6363"/>
        <v>#VALUE!</v>
      </c>
      <c r="AC2866" s="90">
        <f t="shared" si="6356"/>
        <v>2866</v>
      </c>
      <c r="AD2866" s="17">
        <f t="shared" si="6364"/>
        <v>48859</v>
      </c>
      <c r="AE2866" s="16" t="e">
        <f t="shared" si="6357"/>
        <v>#VALUE!</v>
      </c>
      <c r="AF2866" s="10">
        <f ca="1">IFERROR(AVERAGE(INDIRECT("AE"&amp;AC2866-Template!$F$10+1):INDIRECT("AE"&amp;AC2866)),0)</f>
        <v>0</v>
      </c>
      <c r="AG2866" s="35"/>
      <c r="AH2866" s="86"/>
      <c r="AI2866" s="35"/>
      <c r="AJ2866" s="35"/>
      <c r="AK2866" s="35"/>
      <c r="AL2866" s="35"/>
      <c r="AM2866" s="35"/>
      <c r="AN2866" s="35"/>
      <c r="AO2866" s="35"/>
      <c r="AP2866" s="35"/>
      <c r="AQ2866" s="35"/>
      <c r="AR2866" s="35"/>
      <c r="AS2866" s="35"/>
      <c r="AT2866" s="35"/>
      <c r="AU2866" s="35"/>
      <c r="AV2866" s="35"/>
      <c r="AW2866" s="35"/>
      <c r="AX2866" s="35"/>
      <c r="AY2866" s="35"/>
      <c r="AZ2866" s="17">
        <f t="shared" ref="AZ2866" si="6457">AZ2865+1</f>
        <v>48882</v>
      </c>
      <c r="BA2866" s="216">
        <f t="shared" si="6380"/>
        <v>7</v>
      </c>
      <c r="BB2866" s="216">
        <f t="shared" ref="BB2866" si="6458">BB2865+1</f>
        <v>2861</v>
      </c>
      <c r="BC2866" s="16">
        <f t="shared" si="6382"/>
        <v>7.838356164383562</v>
      </c>
      <c r="BD2866" s="16">
        <f>IF(Template!$F$7="Linear interpolation",LinInterp($AO$5:$AO$18,$AM$5:$AM$18,BC2866),CubicSpline($AO$5:$AO$18,$AM$5:$AM$18,BC2866))</f>
        <v>14.149702977563562</v>
      </c>
      <c r="BE2866" s="221">
        <f t="shared" si="6317"/>
        <v>2.8216805292922977</v>
      </c>
      <c r="BF2866" s="221">
        <f>BE2866/PRODUCT($BG$6:BG2865)</f>
        <v>1.0003630271670756</v>
      </c>
      <c r="BG2866" s="16">
        <f t="shared" si="6383"/>
        <v>1.0003630280582354</v>
      </c>
      <c r="BH2866" s="10">
        <f t="shared" si="6384"/>
        <v>13.250524125592245</v>
      </c>
      <c r="BI2866" s="90"/>
      <c r="BJ2866" s="17">
        <f t="shared" si="6367"/>
        <v>48859</v>
      </c>
      <c r="BK2866" s="16">
        <f t="shared" si="6360"/>
        <v>13.25044547183818</v>
      </c>
      <c r="BL2866" s="10">
        <f ca="1">IFERROR(AVERAGE(INDIRECT("BK"&amp;AC2866-Template!$F$10+1):INDIRECT("BK"&amp;AC2866)),0)</f>
        <v>13.250019314642172</v>
      </c>
      <c r="BM2866" s="35"/>
      <c r="BN2866" s="86"/>
      <c r="BO2866" s="35"/>
      <c r="BP2866" s="35"/>
      <c r="BQ2866" s="35"/>
      <c r="BR2866" s="35"/>
      <c r="BS2866" s="35"/>
      <c r="BT2866" s="35"/>
      <c r="BU2866" s="35"/>
      <c r="BV2866" s="35"/>
      <c r="BW2866" s="35"/>
      <c r="BX2866" s="35"/>
      <c r="BY2866" s="35"/>
      <c r="BZ2866" s="35"/>
      <c r="CA2866" s="35"/>
      <c r="CB2866" s="35"/>
      <c r="CC2866" s="35"/>
      <c r="CD2866" s="35"/>
      <c r="CE2866" s="35"/>
      <c r="CF2866" s="35"/>
      <c r="CG2866" s="35"/>
      <c r="CH2866" s="35"/>
    </row>
    <row r="2867" spans="1:86" ht="15.6" x14ac:dyDescent="0.3">
      <c r="A2867" s="35"/>
      <c r="B2867" s="86"/>
      <c r="C2867" s="35"/>
      <c r="D2867" s="35"/>
      <c r="E2867" s="35"/>
      <c r="F2867" s="35"/>
      <c r="G2867" s="35"/>
      <c r="H2867" s="35"/>
      <c r="I2867" s="35"/>
      <c r="J2867" s="35"/>
      <c r="K2867" s="35"/>
      <c r="L2867" s="35"/>
      <c r="M2867" s="35"/>
      <c r="N2867" s="35"/>
      <c r="O2867" s="35"/>
      <c r="P2867" s="35"/>
      <c r="Q2867" s="35"/>
      <c r="R2867" s="35"/>
      <c r="S2867" s="35"/>
      <c r="T2867" s="17">
        <f t="shared" si="6361"/>
        <v>48883</v>
      </c>
      <c r="U2867" s="216">
        <f t="shared" si="6354"/>
        <v>1</v>
      </c>
      <c r="V2867" s="216">
        <f t="shared" si="6361"/>
        <v>2862</v>
      </c>
      <c r="W2867" s="16">
        <f t="shared" si="6368"/>
        <v>7.8410958904109593</v>
      </c>
      <c r="X2867" s="16" t="e">
        <f>IF(Template!$F$7="Linear interpolation",LinInterp($I$5:$I$22,$G$5:$G$22,W2867),CubicSpline($I$5:$I$22,$G$5:$G$22,W2867))</f>
        <v>#VALUE!</v>
      </c>
      <c r="Y2867" s="221" t="e">
        <f t="shared" si="6355"/>
        <v>#VALUE!</v>
      </c>
      <c r="Z2867" s="221" t="e">
        <f>Y2867/PRODUCT($AA$6:AA2866)</f>
        <v>#VALUE!</v>
      </c>
      <c r="AA2867" s="16" t="e">
        <f t="shared" si="6362"/>
        <v>#VALUE!</v>
      </c>
      <c r="AB2867" s="10" t="e">
        <f t="shared" si="6363"/>
        <v>#VALUE!</v>
      </c>
      <c r="AC2867" s="90">
        <f t="shared" si="6356"/>
        <v>2867</v>
      </c>
      <c r="AD2867" s="17">
        <f t="shared" si="6364"/>
        <v>48860</v>
      </c>
      <c r="AE2867" s="16" t="e">
        <f t="shared" si="6357"/>
        <v>#VALUE!</v>
      </c>
      <c r="AF2867" s="10">
        <f ca="1">IFERROR(AVERAGE(INDIRECT("AE"&amp;AC2867-Template!$F$10+1):INDIRECT("AE"&amp;AC2867)),0)</f>
        <v>0</v>
      </c>
      <c r="AG2867" s="35"/>
      <c r="AH2867" s="86"/>
      <c r="AI2867" s="35"/>
      <c r="AJ2867" s="35"/>
      <c r="AK2867" s="35"/>
      <c r="AL2867" s="35"/>
      <c r="AM2867" s="35"/>
      <c r="AN2867" s="35"/>
      <c r="AO2867" s="35"/>
      <c r="AP2867" s="35"/>
      <c r="AQ2867" s="35"/>
      <c r="AR2867" s="35"/>
      <c r="AS2867" s="35"/>
      <c r="AT2867" s="35"/>
      <c r="AU2867" s="35"/>
      <c r="AV2867" s="35"/>
      <c r="AW2867" s="35"/>
      <c r="AX2867" s="35"/>
      <c r="AY2867" s="35"/>
      <c r="AZ2867" s="17">
        <f t="shared" ref="AZ2867" si="6459">AZ2866+1</f>
        <v>48883</v>
      </c>
      <c r="BA2867" s="216">
        <f t="shared" si="6380"/>
        <v>1</v>
      </c>
      <c r="BB2867" s="216">
        <f t="shared" ref="BB2867" si="6460">BB2866+1</f>
        <v>2862</v>
      </c>
      <c r="BC2867" s="16">
        <f t="shared" si="6382"/>
        <v>7.8410958904109593</v>
      </c>
      <c r="BD2867" s="16">
        <f>IF(Template!$F$7="Linear interpolation",LinInterp($AO$5:$AO$18,$AM$5:$AM$18,BC2867),CubicSpline($AO$5:$AO$18,$AM$5:$AM$18,BC2867))</f>
        <v>14.149708571752443</v>
      </c>
      <c r="BE2867" s="221">
        <f t="shared" ref="BE2867:BE2930" si="6461">(1+(BD2867/100))^BC2867</f>
        <v>2.8227048757800359</v>
      </c>
      <c r="BF2867" s="221">
        <f>BE2867/PRODUCT($BG$6:BG2866)</f>
        <v>1.0003630262046097</v>
      </c>
      <c r="BG2867" s="16">
        <f t="shared" si="6383"/>
        <v>1.0003630262046097</v>
      </c>
      <c r="BH2867" s="10">
        <f t="shared" si="6384"/>
        <v>13.25045646825429</v>
      </c>
      <c r="BI2867" s="90"/>
      <c r="BJ2867" s="17">
        <f t="shared" si="6367"/>
        <v>48860</v>
      </c>
      <c r="BK2867" s="16">
        <f t="shared" si="6360"/>
        <v>13.25044547183818</v>
      </c>
      <c r="BL2867" s="10">
        <f ca="1">IFERROR(AVERAGE(INDIRECT("BK"&amp;AC2867-Template!$F$10+1):INDIRECT("BK"&amp;AC2867)),0)</f>
        <v>13.250053297238299</v>
      </c>
      <c r="BM2867" s="35"/>
      <c r="BN2867" s="86"/>
      <c r="BO2867" s="35"/>
      <c r="BP2867" s="35"/>
      <c r="BQ2867" s="35"/>
      <c r="BR2867" s="35"/>
      <c r="BS2867" s="35"/>
      <c r="BT2867" s="35"/>
      <c r="BU2867" s="35"/>
      <c r="BV2867" s="35"/>
      <c r="BW2867" s="35"/>
      <c r="BX2867" s="35"/>
      <c r="BY2867" s="35"/>
      <c r="BZ2867" s="35"/>
      <c r="CA2867" s="35"/>
      <c r="CB2867" s="35"/>
      <c r="CC2867" s="35"/>
      <c r="CD2867" s="35"/>
      <c r="CE2867" s="35"/>
      <c r="CF2867" s="35"/>
      <c r="CG2867" s="35"/>
      <c r="CH2867" s="35"/>
    </row>
    <row r="2868" spans="1:86" ht="15.6" x14ac:dyDescent="0.3">
      <c r="A2868" s="35"/>
      <c r="B2868" s="86"/>
      <c r="C2868" s="35"/>
      <c r="D2868" s="35"/>
      <c r="E2868" s="35"/>
      <c r="F2868" s="35"/>
      <c r="G2868" s="35"/>
      <c r="H2868" s="35"/>
      <c r="I2868" s="35"/>
      <c r="J2868" s="35"/>
      <c r="K2868" s="35"/>
      <c r="L2868" s="35"/>
      <c r="M2868" s="35"/>
      <c r="N2868" s="35"/>
      <c r="O2868" s="35"/>
      <c r="P2868" s="35"/>
      <c r="Q2868" s="35"/>
      <c r="R2868" s="35"/>
      <c r="S2868" s="35"/>
      <c r="T2868" s="17">
        <f t="shared" si="6361"/>
        <v>48884</v>
      </c>
      <c r="U2868" s="216">
        <f t="shared" si="6354"/>
        <v>2</v>
      </c>
      <c r="V2868" s="216">
        <f t="shared" si="6361"/>
        <v>2863</v>
      </c>
      <c r="W2868" s="16">
        <f t="shared" si="6368"/>
        <v>7.8438356164383558</v>
      </c>
      <c r="X2868" s="16" t="e">
        <f>IF(Template!$F$7="Linear interpolation",LinInterp($I$5:$I$22,$G$5:$G$22,W2868),CubicSpline($I$5:$I$22,$G$5:$G$22,W2868))</f>
        <v>#VALUE!</v>
      </c>
      <c r="Y2868" s="221" t="e">
        <f t="shared" si="6355"/>
        <v>#VALUE!</v>
      </c>
      <c r="Z2868" s="221" t="e">
        <f>Y2868/PRODUCT($AA$6:AA2867)</f>
        <v>#VALUE!</v>
      </c>
      <c r="AA2868" s="16" t="e">
        <f t="shared" si="6362"/>
        <v>#VALUE!</v>
      </c>
      <c r="AB2868" s="10" t="e">
        <f t="shared" si="6363"/>
        <v>#VALUE!</v>
      </c>
      <c r="AC2868" s="90">
        <f t="shared" si="6356"/>
        <v>2868</v>
      </c>
      <c r="AD2868" s="17">
        <f t="shared" si="6364"/>
        <v>48861</v>
      </c>
      <c r="AE2868" s="16" t="e">
        <f t="shared" si="6357"/>
        <v>#VALUE!</v>
      </c>
      <c r="AF2868" s="10">
        <f ca="1">IFERROR(AVERAGE(INDIRECT("AE"&amp;AC2868-Template!$F$10+1):INDIRECT("AE"&amp;AC2868)),0)</f>
        <v>0</v>
      </c>
      <c r="AG2868" s="35"/>
      <c r="AH2868" s="86"/>
      <c r="AI2868" s="35"/>
      <c r="AJ2868" s="35"/>
      <c r="AK2868" s="35"/>
      <c r="AL2868" s="35"/>
      <c r="AM2868" s="35"/>
      <c r="AN2868" s="35"/>
      <c r="AO2868" s="35"/>
      <c r="AP2868" s="35"/>
      <c r="AQ2868" s="35"/>
      <c r="AR2868" s="35"/>
      <c r="AS2868" s="35"/>
      <c r="AT2868" s="35"/>
      <c r="AU2868" s="35"/>
      <c r="AV2868" s="35"/>
      <c r="AW2868" s="35"/>
      <c r="AX2868" s="35"/>
      <c r="AY2868" s="35"/>
      <c r="AZ2868" s="17">
        <f t="shared" ref="AZ2868" si="6462">AZ2867+1</f>
        <v>48884</v>
      </c>
      <c r="BA2868" s="216">
        <f t="shared" si="6380"/>
        <v>2</v>
      </c>
      <c r="BB2868" s="216">
        <f t="shared" ref="BB2868" si="6463">BB2867+1</f>
        <v>2863</v>
      </c>
      <c r="BC2868" s="16">
        <f t="shared" si="6382"/>
        <v>7.8438356164383558</v>
      </c>
      <c r="BD2868" s="16">
        <f>IF(Template!$F$7="Linear interpolation",LinInterp($AO$5:$AO$18,$AM$5:$AM$18,BC2868),CubicSpline($AO$5:$AO$18,$AM$5:$AM$18,BC2868))</f>
        <v>14.149714156327976</v>
      </c>
      <c r="BE2868" s="221">
        <f t="shared" si="6461"/>
        <v>2.8237295930262061</v>
      </c>
      <c r="BF2868" s="221">
        <f>BE2868/PRODUCT($BG$6:BG2867)</f>
        <v>1.0003630267035575</v>
      </c>
      <c r="BG2868" s="16">
        <f t="shared" si="6383"/>
        <v>1.0003630267035575</v>
      </c>
      <c r="BH2868" s="10">
        <f t="shared" si="6384"/>
        <v>13.250474679847969</v>
      </c>
      <c r="BI2868" s="90"/>
      <c r="BJ2868" s="17">
        <f t="shared" si="6367"/>
        <v>48861</v>
      </c>
      <c r="BK2868" s="16">
        <f t="shared" si="6360"/>
        <v>13.25044547183818</v>
      </c>
      <c r="BL2868" s="10">
        <f ca="1">IFERROR(AVERAGE(INDIRECT("BK"&amp;AC2868-Template!$F$10+1):INDIRECT("BK"&amp;AC2868)),0)</f>
        <v>13.250085535351323</v>
      </c>
      <c r="BM2868" s="35"/>
      <c r="BN2868" s="86"/>
      <c r="BO2868" s="35"/>
      <c r="BP2868" s="35"/>
      <c r="BQ2868" s="35"/>
      <c r="BR2868" s="35"/>
      <c r="BS2868" s="35"/>
      <c r="BT2868" s="35"/>
      <c r="BU2868" s="35"/>
      <c r="BV2868" s="35"/>
      <c r="BW2868" s="35"/>
      <c r="BX2868" s="35"/>
      <c r="BY2868" s="35"/>
      <c r="BZ2868" s="35"/>
      <c r="CA2868" s="35"/>
      <c r="CB2868" s="35"/>
      <c r="CC2868" s="35"/>
      <c r="CD2868" s="35"/>
      <c r="CE2868" s="35"/>
      <c r="CF2868" s="35"/>
      <c r="CG2868" s="35"/>
      <c r="CH2868" s="35"/>
    </row>
    <row r="2869" spans="1:86" ht="15.6" x14ac:dyDescent="0.3">
      <c r="A2869" s="35"/>
      <c r="B2869" s="86"/>
      <c r="C2869" s="35"/>
      <c r="D2869" s="35"/>
      <c r="E2869" s="35"/>
      <c r="F2869" s="35"/>
      <c r="G2869" s="35"/>
      <c r="H2869" s="35"/>
      <c r="I2869" s="35"/>
      <c r="J2869" s="35"/>
      <c r="K2869" s="35"/>
      <c r="L2869" s="35"/>
      <c r="M2869" s="35"/>
      <c r="N2869" s="35"/>
      <c r="O2869" s="35"/>
      <c r="P2869" s="35"/>
      <c r="Q2869" s="35"/>
      <c r="R2869" s="35"/>
      <c r="S2869" s="35"/>
      <c r="T2869" s="17">
        <f t="shared" si="6361"/>
        <v>48885</v>
      </c>
      <c r="U2869" s="216">
        <f t="shared" si="6354"/>
        <v>3</v>
      </c>
      <c r="V2869" s="216">
        <f t="shared" si="6361"/>
        <v>2864</v>
      </c>
      <c r="W2869" s="16">
        <f t="shared" si="6368"/>
        <v>7.8465753424657532</v>
      </c>
      <c r="X2869" s="16" t="e">
        <f>IF(Template!$F$7="Linear interpolation",LinInterp($I$5:$I$22,$G$5:$G$22,W2869),CubicSpline($I$5:$I$22,$G$5:$G$22,W2869))</f>
        <v>#VALUE!</v>
      </c>
      <c r="Y2869" s="221" t="e">
        <f t="shared" si="6355"/>
        <v>#VALUE!</v>
      </c>
      <c r="Z2869" s="221" t="e">
        <f>Y2869/PRODUCT($AA$6:AA2868)</f>
        <v>#VALUE!</v>
      </c>
      <c r="AA2869" s="16" t="e">
        <f t="shared" si="6362"/>
        <v>#VALUE!</v>
      </c>
      <c r="AB2869" s="10" t="e">
        <f t="shared" si="6363"/>
        <v>#VALUE!</v>
      </c>
      <c r="AC2869" s="90">
        <f t="shared" si="6356"/>
        <v>2869</v>
      </c>
      <c r="AD2869" s="17">
        <f t="shared" si="6364"/>
        <v>48862</v>
      </c>
      <c r="AE2869" s="16" t="e">
        <f t="shared" si="6357"/>
        <v>#VALUE!</v>
      </c>
      <c r="AF2869" s="10">
        <f ca="1">IFERROR(AVERAGE(INDIRECT("AE"&amp;AC2869-Template!$F$10+1):INDIRECT("AE"&amp;AC2869)),0)</f>
        <v>0</v>
      </c>
      <c r="AG2869" s="35"/>
      <c r="AH2869" s="86"/>
      <c r="AI2869" s="35"/>
      <c r="AJ2869" s="35"/>
      <c r="AK2869" s="35"/>
      <c r="AL2869" s="35"/>
      <c r="AM2869" s="35"/>
      <c r="AN2869" s="35"/>
      <c r="AO2869" s="35"/>
      <c r="AP2869" s="35"/>
      <c r="AQ2869" s="35"/>
      <c r="AR2869" s="35"/>
      <c r="AS2869" s="35"/>
      <c r="AT2869" s="35"/>
      <c r="AU2869" s="35"/>
      <c r="AV2869" s="35"/>
      <c r="AW2869" s="35"/>
      <c r="AX2869" s="35"/>
      <c r="AY2869" s="35"/>
      <c r="AZ2869" s="17">
        <f t="shared" ref="AZ2869" si="6464">AZ2868+1</f>
        <v>48885</v>
      </c>
      <c r="BA2869" s="216">
        <f t="shared" si="6380"/>
        <v>3</v>
      </c>
      <c r="BB2869" s="216">
        <f t="shared" ref="BB2869" si="6465">BB2868+1</f>
        <v>2864</v>
      </c>
      <c r="BC2869" s="16">
        <f t="shared" si="6382"/>
        <v>7.8465753424657532</v>
      </c>
      <c r="BD2869" s="16">
        <f>IF(Template!$F$7="Linear interpolation",LinInterp($AO$5:$AO$18,$AM$5:$AM$18,BC2869),CubicSpline($AO$5:$AO$18,$AM$5:$AM$18,BC2869))</f>
        <v>14.149719730779958</v>
      </c>
      <c r="BE2869" s="221">
        <f t="shared" si="6461"/>
        <v>2.8247546810635802</v>
      </c>
      <c r="BF2869" s="221">
        <f>BE2869/PRODUCT($BG$6:BG2868)</f>
        <v>1.0003630262755703</v>
      </c>
      <c r="BG2869" s="16">
        <f t="shared" si="6383"/>
        <v>1.0003630262755703</v>
      </c>
      <c r="BH2869" s="10">
        <f t="shared" si="6384"/>
        <v>13.250459058315123</v>
      </c>
      <c r="BI2869" s="90"/>
      <c r="BJ2869" s="17">
        <f t="shared" si="6367"/>
        <v>48862</v>
      </c>
      <c r="BK2869" s="16">
        <f t="shared" si="6360"/>
        <v>13.250539345297629</v>
      </c>
      <c r="BL2869" s="10">
        <f ca="1">IFERROR(AVERAGE(INDIRECT("BK"&amp;AC2869-Template!$F$10+1):INDIRECT("BK"&amp;AC2869)),0)</f>
        <v>13.25012090257966</v>
      </c>
      <c r="BM2869" s="35"/>
      <c r="BN2869" s="86"/>
      <c r="BO2869" s="35"/>
      <c r="BP2869" s="35"/>
      <c r="BQ2869" s="35"/>
      <c r="BR2869" s="35"/>
      <c r="BS2869" s="35"/>
      <c r="BT2869" s="35"/>
      <c r="BU2869" s="35"/>
      <c r="BV2869" s="35"/>
      <c r="BW2869" s="35"/>
      <c r="BX2869" s="35"/>
      <c r="BY2869" s="35"/>
      <c r="BZ2869" s="35"/>
      <c r="CA2869" s="35"/>
      <c r="CB2869" s="35"/>
      <c r="CC2869" s="35"/>
      <c r="CD2869" s="35"/>
      <c r="CE2869" s="35"/>
      <c r="CF2869" s="35"/>
      <c r="CG2869" s="35"/>
      <c r="CH2869" s="35"/>
    </row>
    <row r="2870" spans="1:86" ht="15.6" x14ac:dyDescent="0.3">
      <c r="A2870" s="35"/>
      <c r="B2870" s="86"/>
      <c r="C2870" s="35"/>
      <c r="D2870" s="35"/>
      <c r="E2870" s="35"/>
      <c r="F2870" s="35"/>
      <c r="G2870" s="35"/>
      <c r="H2870" s="35"/>
      <c r="I2870" s="35"/>
      <c r="J2870" s="35"/>
      <c r="K2870" s="35"/>
      <c r="L2870" s="35"/>
      <c r="M2870" s="35"/>
      <c r="N2870" s="35"/>
      <c r="O2870" s="35"/>
      <c r="P2870" s="35"/>
      <c r="Q2870" s="35"/>
      <c r="R2870" s="35"/>
      <c r="S2870" s="35"/>
      <c r="T2870" s="17">
        <f t="shared" si="6361"/>
        <v>48886</v>
      </c>
      <c r="U2870" s="216">
        <f t="shared" si="6354"/>
        <v>4</v>
      </c>
      <c r="V2870" s="216">
        <f t="shared" si="6361"/>
        <v>2865</v>
      </c>
      <c r="W2870" s="16">
        <f t="shared" si="6368"/>
        <v>7.8493150684931505</v>
      </c>
      <c r="X2870" s="16" t="e">
        <f>IF(Template!$F$7="Linear interpolation",LinInterp($I$5:$I$22,$G$5:$G$22,W2870),CubicSpline($I$5:$I$22,$G$5:$G$22,W2870))</f>
        <v>#VALUE!</v>
      </c>
      <c r="Y2870" s="221" t="e">
        <f t="shared" si="6355"/>
        <v>#VALUE!</v>
      </c>
      <c r="Z2870" s="221" t="e">
        <f>Y2870/PRODUCT($AA$6:AA2869)</f>
        <v>#VALUE!</v>
      </c>
      <c r="AA2870" s="16" t="e">
        <f t="shared" si="6362"/>
        <v>#VALUE!</v>
      </c>
      <c r="AB2870" s="10" t="e">
        <f t="shared" si="6363"/>
        <v>#VALUE!</v>
      </c>
      <c r="AC2870" s="90">
        <f t="shared" si="6356"/>
        <v>2870</v>
      </c>
      <c r="AD2870" s="17">
        <f t="shared" si="6364"/>
        <v>48863</v>
      </c>
      <c r="AE2870" s="16" t="e">
        <f t="shared" si="6357"/>
        <v>#VALUE!</v>
      </c>
      <c r="AF2870" s="10">
        <f ca="1">IFERROR(AVERAGE(INDIRECT("AE"&amp;AC2870-Template!$F$10+1):INDIRECT("AE"&amp;AC2870)),0)</f>
        <v>0</v>
      </c>
      <c r="AG2870" s="35"/>
      <c r="AH2870" s="86"/>
      <c r="AI2870" s="35"/>
      <c r="AJ2870" s="35"/>
      <c r="AK2870" s="35"/>
      <c r="AL2870" s="35"/>
      <c r="AM2870" s="35"/>
      <c r="AN2870" s="35"/>
      <c r="AO2870" s="35"/>
      <c r="AP2870" s="35"/>
      <c r="AQ2870" s="35"/>
      <c r="AR2870" s="35"/>
      <c r="AS2870" s="35"/>
      <c r="AT2870" s="35"/>
      <c r="AU2870" s="35"/>
      <c r="AV2870" s="35"/>
      <c r="AW2870" s="35"/>
      <c r="AX2870" s="35"/>
      <c r="AY2870" s="35"/>
      <c r="AZ2870" s="17">
        <f t="shared" ref="AZ2870" si="6466">AZ2869+1</f>
        <v>48886</v>
      </c>
      <c r="BA2870" s="216">
        <f t="shared" si="6380"/>
        <v>4</v>
      </c>
      <c r="BB2870" s="216">
        <f t="shared" ref="BB2870" si="6467">BB2869+1</f>
        <v>2865</v>
      </c>
      <c r="BC2870" s="16">
        <f t="shared" si="6382"/>
        <v>7.8493150684931505</v>
      </c>
      <c r="BD2870" s="16">
        <f>IF(Template!$F$7="Linear interpolation",LinInterp($AO$5:$AO$18,$AM$5:$AM$18,BC2870),CubicSpline($AO$5:$AO$18,$AM$5:$AM$18,BC2870))</f>
        <v>14.149725294598182</v>
      </c>
      <c r="BE2870" s="221">
        <f t="shared" si="6461"/>
        <v>2.8257801399246838</v>
      </c>
      <c r="BF2870" s="221">
        <f>BE2870/PRODUCT($BG$6:BG2869)</f>
        <v>1.0003630258117557</v>
      </c>
      <c r="BG2870" s="16">
        <f t="shared" si="6383"/>
        <v>1.0003630258117557</v>
      </c>
      <c r="BH2870" s="10">
        <f t="shared" si="6384"/>
        <v>13.250442129084327</v>
      </c>
      <c r="BI2870" s="90"/>
      <c r="BJ2870" s="17">
        <f t="shared" si="6367"/>
        <v>48863</v>
      </c>
      <c r="BK2870" s="16">
        <f t="shared" si="6360"/>
        <v>13.25050383850057</v>
      </c>
      <c r="BL2870" s="10">
        <f ca="1">IFERROR(AVERAGE(INDIRECT("BK"&amp;AC2870-Template!$F$10+1):INDIRECT("BK"&amp;AC2870)),0)</f>
        <v>13.250155086248096</v>
      </c>
      <c r="BM2870" s="35"/>
      <c r="BN2870" s="86"/>
      <c r="BO2870" s="35"/>
      <c r="BP2870" s="35"/>
      <c r="BQ2870" s="35"/>
      <c r="BR2870" s="35"/>
      <c r="BS2870" s="35"/>
      <c r="BT2870" s="35"/>
      <c r="BU2870" s="35"/>
      <c r="BV2870" s="35"/>
      <c r="BW2870" s="35"/>
      <c r="BX2870" s="35"/>
      <c r="BY2870" s="35"/>
      <c r="BZ2870" s="35"/>
      <c r="CA2870" s="35"/>
      <c r="CB2870" s="35"/>
      <c r="CC2870" s="35"/>
      <c r="CD2870" s="35"/>
      <c r="CE2870" s="35"/>
      <c r="CF2870" s="35"/>
      <c r="CG2870" s="35"/>
      <c r="CH2870" s="35"/>
    </row>
    <row r="2871" spans="1:86" ht="15.6" x14ac:dyDescent="0.3">
      <c r="A2871" s="35"/>
      <c r="B2871" s="86"/>
      <c r="C2871" s="35"/>
      <c r="D2871" s="35"/>
      <c r="E2871" s="35"/>
      <c r="F2871" s="35"/>
      <c r="G2871" s="35"/>
      <c r="H2871" s="35"/>
      <c r="I2871" s="35"/>
      <c r="J2871" s="35"/>
      <c r="K2871" s="35"/>
      <c r="L2871" s="35"/>
      <c r="M2871" s="35"/>
      <c r="N2871" s="35"/>
      <c r="O2871" s="35"/>
      <c r="P2871" s="35"/>
      <c r="Q2871" s="35"/>
      <c r="R2871" s="35"/>
      <c r="S2871" s="35"/>
      <c r="T2871" s="17">
        <f t="shared" si="6361"/>
        <v>48887</v>
      </c>
      <c r="U2871" s="216">
        <f t="shared" si="6354"/>
        <v>5</v>
      </c>
      <c r="V2871" s="216">
        <f t="shared" si="6361"/>
        <v>2866</v>
      </c>
      <c r="W2871" s="16">
        <f t="shared" si="6368"/>
        <v>7.8520547945205479</v>
      </c>
      <c r="X2871" s="16" t="e">
        <f>IF(Template!$F$7="Linear interpolation",LinInterp($I$5:$I$22,$G$5:$G$22,W2871),CubicSpline($I$5:$I$22,$G$5:$G$22,W2871))</f>
        <v>#VALUE!</v>
      </c>
      <c r="Y2871" s="221" t="e">
        <f t="shared" si="6355"/>
        <v>#VALUE!</v>
      </c>
      <c r="Z2871" s="221" t="e">
        <f>Y2871/PRODUCT($AA$6:AA2870)</f>
        <v>#VALUE!</v>
      </c>
      <c r="AA2871" s="16" t="e">
        <f t="shared" si="6362"/>
        <v>#VALUE!</v>
      </c>
      <c r="AB2871" s="10" t="e">
        <f t="shared" si="6363"/>
        <v>#VALUE!</v>
      </c>
      <c r="AC2871" s="90">
        <f t="shared" si="6356"/>
        <v>2871</v>
      </c>
      <c r="AD2871" s="17">
        <f t="shared" si="6364"/>
        <v>48864</v>
      </c>
      <c r="AE2871" s="16" t="e">
        <f t="shared" si="6357"/>
        <v>#VALUE!</v>
      </c>
      <c r="AF2871" s="10">
        <f ca="1">IFERROR(AVERAGE(INDIRECT("AE"&amp;AC2871-Template!$F$10+1):INDIRECT("AE"&amp;AC2871)),0)</f>
        <v>0</v>
      </c>
      <c r="AG2871" s="35"/>
      <c r="AH2871" s="86"/>
      <c r="AI2871" s="35"/>
      <c r="AJ2871" s="35"/>
      <c r="AK2871" s="35"/>
      <c r="AL2871" s="35"/>
      <c r="AM2871" s="35"/>
      <c r="AN2871" s="35"/>
      <c r="AO2871" s="35"/>
      <c r="AP2871" s="35"/>
      <c r="AQ2871" s="35"/>
      <c r="AR2871" s="35"/>
      <c r="AS2871" s="35"/>
      <c r="AT2871" s="35"/>
      <c r="AU2871" s="35"/>
      <c r="AV2871" s="35"/>
      <c r="AW2871" s="35"/>
      <c r="AX2871" s="35"/>
      <c r="AY2871" s="35"/>
      <c r="AZ2871" s="17">
        <f t="shared" ref="AZ2871" si="6468">AZ2870+1</f>
        <v>48887</v>
      </c>
      <c r="BA2871" s="216">
        <f t="shared" si="6380"/>
        <v>5</v>
      </c>
      <c r="BB2871" s="216">
        <f t="shared" ref="BB2871" si="6469">BB2870+1</f>
        <v>2866</v>
      </c>
      <c r="BC2871" s="16">
        <f t="shared" si="6382"/>
        <v>7.8520547945205479</v>
      </c>
      <c r="BD2871" s="16">
        <f>IF(Template!$F$7="Linear interpolation",LinInterp($AO$5:$AO$18,$AM$5:$AM$18,BC2871),CubicSpline($AO$5:$AO$18,$AM$5:$AM$18,BC2871))</f>
        <v>14.149730847272444</v>
      </c>
      <c r="BE2871" s="221">
        <f t="shared" si="6461"/>
        <v>2.8268059696418235</v>
      </c>
      <c r="BF2871" s="221">
        <f>BE2871/PRODUCT($BG$6:BG2870)</f>
        <v>1.0003630253120708</v>
      </c>
      <c r="BG2871" s="16">
        <f t="shared" si="6383"/>
        <v>1.0003630253120708</v>
      </c>
      <c r="BH2871" s="10">
        <f t="shared" si="6384"/>
        <v>13.250423890583285</v>
      </c>
      <c r="BI2871" s="90"/>
      <c r="BJ2871" s="17">
        <f t="shared" si="6367"/>
        <v>48864</v>
      </c>
      <c r="BK2871" s="16">
        <f t="shared" si="6360"/>
        <v>13.250515263967589</v>
      </c>
      <c r="BL2871" s="10">
        <f ca="1">IFERROR(AVERAGE(INDIRECT("BK"&amp;AC2871-Template!$F$10+1):INDIRECT("BK"&amp;AC2871)),0)</f>
        <v>13.250179587842275</v>
      </c>
      <c r="BM2871" s="35"/>
      <c r="BN2871" s="86"/>
      <c r="BO2871" s="35"/>
      <c r="BP2871" s="35"/>
      <c r="BQ2871" s="35"/>
      <c r="BR2871" s="35"/>
      <c r="BS2871" s="35"/>
      <c r="BT2871" s="35"/>
      <c r="BU2871" s="35"/>
      <c r="BV2871" s="35"/>
      <c r="BW2871" s="35"/>
      <c r="BX2871" s="35"/>
      <c r="BY2871" s="35"/>
      <c r="BZ2871" s="35"/>
      <c r="CA2871" s="35"/>
      <c r="CB2871" s="35"/>
      <c r="CC2871" s="35"/>
      <c r="CD2871" s="35"/>
      <c r="CE2871" s="35"/>
      <c r="CF2871" s="35"/>
      <c r="CG2871" s="35"/>
      <c r="CH2871" s="35"/>
    </row>
    <row r="2872" spans="1:86" ht="15.6" x14ac:dyDescent="0.3">
      <c r="A2872" s="35"/>
      <c r="B2872" s="86"/>
      <c r="C2872" s="35"/>
      <c r="D2872" s="35"/>
      <c r="E2872" s="35"/>
      <c r="F2872" s="35"/>
      <c r="G2872" s="35"/>
      <c r="H2872" s="35"/>
      <c r="I2872" s="35"/>
      <c r="J2872" s="35"/>
      <c r="K2872" s="35"/>
      <c r="L2872" s="35"/>
      <c r="M2872" s="35"/>
      <c r="N2872" s="35"/>
      <c r="O2872" s="35"/>
      <c r="P2872" s="35"/>
      <c r="Q2872" s="35"/>
      <c r="R2872" s="35"/>
      <c r="S2872" s="35"/>
      <c r="T2872" s="17">
        <f t="shared" si="6361"/>
        <v>48888</v>
      </c>
      <c r="U2872" s="216">
        <f t="shared" si="6354"/>
        <v>6</v>
      </c>
      <c r="V2872" s="216">
        <f t="shared" si="6361"/>
        <v>2867</v>
      </c>
      <c r="W2872" s="16">
        <f t="shared" si="6368"/>
        <v>7.8547945205479452</v>
      </c>
      <c r="X2872" s="16" t="e">
        <f>IF(Template!$F$7="Linear interpolation",LinInterp($I$5:$I$22,$G$5:$G$22,W2872),CubicSpline($I$5:$I$22,$G$5:$G$22,W2872))</f>
        <v>#VALUE!</v>
      </c>
      <c r="Y2872" s="221" t="e">
        <f t="shared" si="6355"/>
        <v>#VALUE!</v>
      </c>
      <c r="Z2872" s="221" t="e">
        <f>Y2872/PRODUCT($AA$6:AA2871)</f>
        <v>#VALUE!</v>
      </c>
      <c r="AA2872" s="16" t="e">
        <f t="shared" si="6362"/>
        <v>#VALUE!</v>
      </c>
      <c r="AB2872" s="10" t="e">
        <f t="shared" si="6363"/>
        <v>#VALUE!</v>
      </c>
      <c r="AC2872" s="90">
        <f t="shared" si="6356"/>
        <v>2872</v>
      </c>
      <c r="AD2872" s="17">
        <f t="shared" si="6364"/>
        <v>48865</v>
      </c>
      <c r="AE2872" s="16" t="e">
        <f t="shared" si="6357"/>
        <v>#VALUE!</v>
      </c>
      <c r="AF2872" s="10">
        <f ca="1">IFERROR(AVERAGE(INDIRECT("AE"&amp;AC2872-Template!$F$10+1):INDIRECT("AE"&amp;AC2872)),0)</f>
        <v>0</v>
      </c>
      <c r="AG2872" s="35"/>
      <c r="AH2872" s="86"/>
      <c r="AI2872" s="35"/>
      <c r="AJ2872" s="35"/>
      <c r="AK2872" s="35"/>
      <c r="AL2872" s="35"/>
      <c r="AM2872" s="35"/>
      <c r="AN2872" s="35"/>
      <c r="AO2872" s="35"/>
      <c r="AP2872" s="35"/>
      <c r="AQ2872" s="35"/>
      <c r="AR2872" s="35"/>
      <c r="AS2872" s="35"/>
      <c r="AT2872" s="35"/>
      <c r="AU2872" s="35"/>
      <c r="AV2872" s="35"/>
      <c r="AW2872" s="35"/>
      <c r="AX2872" s="35"/>
      <c r="AY2872" s="35"/>
      <c r="AZ2872" s="17">
        <f t="shared" ref="AZ2872" si="6470">AZ2871+1</f>
        <v>48888</v>
      </c>
      <c r="BA2872" s="216">
        <f t="shared" si="6380"/>
        <v>6</v>
      </c>
      <c r="BB2872" s="216">
        <f t="shared" ref="BB2872" si="6471">BB2871+1</f>
        <v>2867</v>
      </c>
      <c r="BC2872" s="16">
        <f t="shared" si="6382"/>
        <v>7.8547945205479452</v>
      </c>
      <c r="BD2872" s="16">
        <f>IF(Template!$F$7="Linear interpolation",LinInterp($AO$5:$AO$18,$AM$5:$AM$18,BC2872),CubicSpline($AO$5:$AO$18,$AM$5:$AM$18,BC2872))</f>
        <v>14.149736388292537</v>
      </c>
      <c r="BE2872" s="221">
        <f t="shared" si="6461"/>
        <v>2.8278321702470457</v>
      </c>
      <c r="BF2872" s="221">
        <f>BE2872/PRODUCT($BG$6:BG2871)</f>
        <v>1.000363024776459</v>
      </c>
      <c r="BG2872" s="16">
        <f t="shared" si="6383"/>
        <v>1.0003630253120708</v>
      </c>
      <c r="BH2872" s="10">
        <f t="shared" si="6384"/>
        <v>13.250423890583285</v>
      </c>
      <c r="BI2872" s="90"/>
      <c r="BJ2872" s="17">
        <f t="shared" si="6367"/>
        <v>48865</v>
      </c>
      <c r="BK2872" s="16">
        <f t="shared" si="6360"/>
        <v>13.250525419342129</v>
      </c>
      <c r="BL2872" s="10">
        <f ca="1">IFERROR(AVERAGE(INDIRECT("BK"&amp;AC2872-Template!$F$10+1):INDIRECT("BK"&amp;AC2872)),0)</f>
        <v>13.250207917216366</v>
      </c>
      <c r="BM2872" s="35"/>
      <c r="BN2872" s="86"/>
      <c r="BO2872" s="35"/>
      <c r="BP2872" s="35"/>
      <c r="BQ2872" s="35"/>
      <c r="BR2872" s="35"/>
      <c r="BS2872" s="35"/>
      <c r="BT2872" s="35"/>
      <c r="BU2872" s="35"/>
      <c r="BV2872" s="35"/>
      <c r="BW2872" s="35"/>
      <c r="BX2872" s="35"/>
      <c r="BY2872" s="35"/>
      <c r="BZ2872" s="35"/>
      <c r="CA2872" s="35"/>
      <c r="CB2872" s="35"/>
      <c r="CC2872" s="35"/>
      <c r="CD2872" s="35"/>
      <c r="CE2872" s="35"/>
      <c r="CF2872" s="35"/>
      <c r="CG2872" s="35"/>
      <c r="CH2872" s="35"/>
    </row>
    <row r="2873" spans="1:86" ht="15.6" x14ac:dyDescent="0.3">
      <c r="A2873" s="35"/>
      <c r="B2873" s="86"/>
      <c r="C2873" s="35"/>
      <c r="D2873" s="35"/>
      <c r="E2873" s="35"/>
      <c r="F2873" s="35"/>
      <c r="G2873" s="35"/>
      <c r="H2873" s="35"/>
      <c r="I2873" s="35"/>
      <c r="J2873" s="35"/>
      <c r="K2873" s="35"/>
      <c r="L2873" s="35"/>
      <c r="M2873" s="35"/>
      <c r="N2873" s="35"/>
      <c r="O2873" s="35"/>
      <c r="P2873" s="35"/>
      <c r="Q2873" s="35"/>
      <c r="R2873" s="35"/>
      <c r="S2873" s="35"/>
      <c r="T2873" s="17">
        <f t="shared" si="6361"/>
        <v>48889</v>
      </c>
      <c r="U2873" s="216">
        <f t="shared" si="6354"/>
        <v>7</v>
      </c>
      <c r="V2873" s="216">
        <f t="shared" si="6361"/>
        <v>2868</v>
      </c>
      <c r="W2873" s="16">
        <f t="shared" si="6368"/>
        <v>7.8575342465753426</v>
      </c>
      <c r="X2873" s="16" t="e">
        <f>IF(Template!$F$7="Linear interpolation",LinInterp($I$5:$I$22,$G$5:$G$22,W2873),CubicSpline($I$5:$I$22,$G$5:$G$22,W2873))</f>
        <v>#VALUE!</v>
      </c>
      <c r="Y2873" s="221" t="e">
        <f t="shared" si="6355"/>
        <v>#VALUE!</v>
      </c>
      <c r="Z2873" s="221" t="e">
        <f>Y2873/PRODUCT($AA$6:AA2872)</f>
        <v>#VALUE!</v>
      </c>
      <c r="AA2873" s="16" t="e">
        <f t="shared" si="6362"/>
        <v>#VALUE!</v>
      </c>
      <c r="AB2873" s="10" t="e">
        <f t="shared" si="6363"/>
        <v>#VALUE!</v>
      </c>
      <c r="AC2873" s="90">
        <f t="shared" si="6356"/>
        <v>2873</v>
      </c>
      <c r="AD2873" s="17">
        <f t="shared" si="6364"/>
        <v>48866</v>
      </c>
      <c r="AE2873" s="16" t="e">
        <f t="shared" si="6357"/>
        <v>#VALUE!</v>
      </c>
      <c r="AF2873" s="10">
        <f ca="1">IFERROR(AVERAGE(INDIRECT("AE"&amp;AC2873-Template!$F$10+1):INDIRECT("AE"&amp;AC2873)),0)</f>
        <v>0</v>
      </c>
      <c r="AG2873" s="35"/>
      <c r="AH2873" s="86"/>
      <c r="AI2873" s="35"/>
      <c r="AJ2873" s="35"/>
      <c r="AK2873" s="35"/>
      <c r="AL2873" s="35"/>
      <c r="AM2873" s="35"/>
      <c r="AN2873" s="35"/>
      <c r="AO2873" s="35"/>
      <c r="AP2873" s="35"/>
      <c r="AQ2873" s="35"/>
      <c r="AR2873" s="35"/>
      <c r="AS2873" s="35"/>
      <c r="AT2873" s="35"/>
      <c r="AU2873" s="35"/>
      <c r="AV2873" s="35"/>
      <c r="AW2873" s="35"/>
      <c r="AX2873" s="35"/>
      <c r="AY2873" s="35"/>
      <c r="AZ2873" s="17">
        <f t="shared" ref="AZ2873" si="6472">AZ2872+1</f>
        <v>48889</v>
      </c>
      <c r="BA2873" s="216">
        <f t="shared" si="6380"/>
        <v>7</v>
      </c>
      <c r="BB2873" s="216">
        <f t="shared" ref="BB2873" si="6473">BB2872+1</f>
        <v>2868</v>
      </c>
      <c r="BC2873" s="16">
        <f t="shared" si="6382"/>
        <v>7.8575342465753426</v>
      </c>
      <c r="BD2873" s="16">
        <f>IF(Template!$F$7="Linear interpolation",LinInterp($AO$5:$AO$18,$AM$5:$AM$18,BC2873),CubicSpline($AO$5:$AO$18,$AM$5:$AM$18,BC2873))</f>
        <v>14.149741917148255</v>
      </c>
      <c r="BE2873" s="221">
        <f t="shared" si="6461"/>
        <v>2.8288587417721756</v>
      </c>
      <c r="BF2873" s="221">
        <f>BE2873/PRODUCT($BG$6:BG2872)</f>
        <v>1.0003630236692653</v>
      </c>
      <c r="BG2873" s="16">
        <f t="shared" si="6383"/>
        <v>1.0003630253120708</v>
      </c>
      <c r="BH2873" s="10">
        <f t="shared" si="6384"/>
        <v>13.250423890583285</v>
      </c>
      <c r="BI2873" s="90"/>
      <c r="BJ2873" s="17">
        <f t="shared" si="6367"/>
        <v>48866</v>
      </c>
      <c r="BK2873" s="16">
        <f t="shared" si="6360"/>
        <v>13.250534302808759</v>
      </c>
      <c r="BL2873" s="10">
        <f ca="1">IFERROR(AVERAGE(INDIRECT("BK"&amp;AC2873-Template!$F$10+1):INDIRECT("BK"&amp;AC2873)),0)</f>
        <v>13.250235000660581</v>
      </c>
      <c r="BM2873" s="35"/>
      <c r="BN2873" s="86"/>
      <c r="BO2873" s="35"/>
      <c r="BP2873" s="35"/>
      <c r="BQ2873" s="35"/>
      <c r="BR2873" s="35"/>
      <c r="BS2873" s="35"/>
      <c r="BT2873" s="35"/>
      <c r="BU2873" s="35"/>
      <c r="BV2873" s="35"/>
      <c r="BW2873" s="35"/>
      <c r="BX2873" s="35"/>
      <c r="BY2873" s="35"/>
      <c r="BZ2873" s="35"/>
      <c r="CA2873" s="35"/>
      <c r="CB2873" s="35"/>
      <c r="CC2873" s="35"/>
      <c r="CD2873" s="35"/>
      <c r="CE2873" s="35"/>
      <c r="CF2873" s="35"/>
      <c r="CG2873" s="35"/>
      <c r="CH2873" s="35"/>
    </row>
    <row r="2874" spans="1:86" ht="15.6" x14ac:dyDescent="0.3">
      <c r="A2874" s="35"/>
      <c r="B2874" s="86"/>
      <c r="C2874" s="35"/>
      <c r="D2874" s="35"/>
      <c r="E2874" s="35"/>
      <c r="F2874" s="35"/>
      <c r="G2874" s="35"/>
      <c r="H2874" s="35"/>
      <c r="I2874" s="35"/>
      <c r="J2874" s="35"/>
      <c r="K2874" s="35"/>
      <c r="L2874" s="35"/>
      <c r="M2874" s="35"/>
      <c r="N2874" s="35"/>
      <c r="O2874" s="35"/>
      <c r="P2874" s="35"/>
      <c r="Q2874" s="35"/>
      <c r="R2874" s="35"/>
      <c r="S2874" s="35"/>
      <c r="T2874" s="17">
        <f t="shared" si="6361"/>
        <v>48890</v>
      </c>
      <c r="U2874" s="216">
        <f t="shared" si="6354"/>
        <v>1</v>
      </c>
      <c r="V2874" s="216">
        <f t="shared" si="6361"/>
        <v>2869</v>
      </c>
      <c r="W2874" s="16">
        <f t="shared" si="6368"/>
        <v>7.86027397260274</v>
      </c>
      <c r="X2874" s="16" t="e">
        <f>IF(Template!$F$7="Linear interpolation",LinInterp($I$5:$I$22,$G$5:$G$22,W2874),CubicSpline($I$5:$I$22,$G$5:$G$22,W2874))</f>
        <v>#VALUE!</v>
      </c>
      <c r="Y2874" s="221" t="e">
        <f t="shared" si="6355"/>
        <v>#VALUE!</v>
      </c>
      <c r="Z2874" s="221" t="e">
        <f>Y2874/PRODUCT($AA$6:AA2873)</f>
        <v>#VALUE!</v>
      </c>
      <c r="AA2874" s="16" t="e">
        <f t="shared" si="6362"/>
        <v>#VALUE!</v>
      </c>
      <c r="AB2874" s="10" t="e">
        <f t="shared" si="6363"/>
        <v>#VALUE!</v>
      </c>
      <c r="AC2874" s="90">
        <f t="shared" si="6356"/>
        <v>2874</v>
      </c>
      <c r="AD2874" s="17">
        <f t="shared" si="6364"/>
        <v>48867</v>
      </c>
      <c r="AE2874" s="16" t="e">
        <f t="shared" si="6357"/>
        <v>#VALUE!</v>
      </c>
      <c r="AF2874" s="10">
        <f ca="1">IFERROR(AVERAGE(INDIRECT("AE"&amp;AC2874-Template!$F$10+1):INDIRECT("AE"&amp;AC2874)),0)</f>
        <v>0</v>
      </c>
      <c r="AG2874" s="35"/>
      <c r="AH2874" s="86"/>
      <c r="AI2874" s="35"/>
      <c r="AJ2874" s="35"/>
      <c r="AK2874" s="35"/>
      <c r="AL2874" s="35"/>
      <c r="AM2874" s="35"/>
      <c r="AN2874" s="35"/>
      <c r="AO2874" s="35"/>
      <c r="AP2874" s="35"/>
      <c r="AQ2874" s="35"/>
      <c r="AR2874" s="35"/>
      <c r="AS2874" s="35"/>
      <c r="AT2874" s="35"/>
      <c r="AU2874" s="35"/>
      <c r="AV2874" s="35"/>
      <c r="AW2874" s="35"/>
      <c r="AX2874" s="35"/>
      <c r="AY2874" s="35"/>
      <c r="AZ2874" s="17">
        <f t="shared" ref="AZ2874" si="6474">AZ2873+1</f>
        <v>48890</v>
      </c>
      <c r="BA2874" s="216">
        <f t="shared" si="6380"/>
        <v>1</v>
      </c>
      <c r="BB2874" s="216">
        <f t="shared" ref="BB2874" si="6475">BB2873+1</f>
        <v>2869</v>
      </c>
      <c r="BC2874" s="16">
        <f t="shared" si="6382"/>
        <v>7.86027397260274</v>
      </c>
      <c r="BD2874" s="16">
        <f>IF(Template!$F$7="Linear interpolation",LinInterp($AO$5:$AO$18,$AM$5:$AM$18,BC2874),CubicSpline($AO$5:$AO$18,$AM$5:$AM$18,BC2874))</f>
        <v>14.149747433329395</v>
      </c>
      <c r="BE2874" s="221">
        <f t="shared" si="6461"/>
        <v>2.8298856842487887</v>
      </c>
      <c r="BF2874" s="221">
        <f>BE2874/PRODUCT($BG$6:BG2873)</f>
        <v>1.0003630219544668</v>
      </c>
      <c r="BG2874" s="16">
        <f t="shared" si="6383"/>
        <v>1.0003630219544668</v>
      </c>
      <c r="BH2874" s="10">
        <f t="shared" si="6384"/>
        <v>13.250301338038284</v>
      </c>
      <c r="BI2874" s="90"/>
      <c r="BJ2874" s="17">
        <f t="shared" si="6367"/>
        <v>48867</v>
      </c>
      <c r="BK2874" s="16">
        <f t="shared" si="6360"/>
        <v>13.250534302808759</v>
      </c>
      <c r="BL2874" s="10">
        <f ca="1">IFERROR(AVERAGE(INDIRECT("BK"&amp;AC2874-Template!$F$10+1):INDIRECT("BK"&amp;AC2874)),0)</f>
        <v>13.250260582724602</v>
      </c>
      <c r="BM2874" s="35"/>
      <c r="BN2874" s="86"/>
      <c r="BO2874" s="35"/>
      <c r="BP2874" s="35"/>
      <c r="BQ2874" s="35"/>
      <c r="BR2874" s="35"/>
      <c r="BS2874" s="35"/>
      <c r="BT2874" s="35"/>
      <c r="BU2874" s="35"/>
      <c r="BV2874" s="35"/>
      <c r="BW2874" s="35"/>
      <c r="BX2874" s="35"/>
      <c r="BY2874" s="35"/>
      <c r="BZ2874" s="35"/>
      <c r="CA2874" s="35"/>
      <c r="CB2874" s="35"/>
      <c r="CC2874" s="35"/>
      <c r="CD2874" s="35"/>
      <c r="CE2874" s="35"/>
      <c r="CF2874" s="35"/>
      <c r="CG2874" s="35"/>
      <c r="CH2874" s="35"/>
    </row>
    <row r="2875" spans="1:86" ht="15.6" x14ac:dyDescent="0.3">
      <c r="A2875" s="35"/>
      <c r="B2875" s="86"/>
      <c r="C2875" s="35"/>
      <c r="D2875" s="35"/>
      <c r="E2875" s="35"/>
      <c r="F2875" s="35"/>
      <c r="G2875" s="35"/>
      <c r="H2875" s="35"/>
      <c r="I2875" s="35"/>
      <c r="J2875" s="35"/>
      <c r="K2875" s="35"/>
      <c r="L2875" s="35"/>
      <c r="M2875" s="35"/>
      <c r="N2875" s="35"/>
      <c r="O2875" s="35"/>
      <c r="P2875" s="35"/>
      <c r="Q2875" s="35"/>
      <c r="R2875" s="35"/>
      <c r="S2875" s="35"/>
      <c r="T2875" s="17">
        <f t="shared" si="6361"/>
        <v>48891</v>
      </c>
      <c r="U2875" s="216">
        <f t="shared" si="6354"/>
        <v>2</v>
      </c>
      <c r="V2875" s="216">
        <f t="shared" si="6361"/>
        <v>2870</v>
      </c>
      <c r="W2875" s="16">
        <f t="shared" si="6368"/>
        <v>7.8630136986301373</v>
      </c>
      <c r="X2875" s="16" t="e">
        <f>IF(Template!$F$7="Linear interpolation",LinInterp($I$5:$I$22,$G$5:$G$22,W2875),CubicSpline($I$5:$I$22,$G$5:$G$22,W2875))</f>
        <v>#VALUE!</v>
      </c>
      <c r="Y2875" s="221" t="e">
        <f t="shared" si="6355"/>
        <v>#VALUE!</v>
      </c>
      <c r="Z2875" s="221" t="e">
        <f>Y2875/PRODUCT($AA$6:AA2874)</f>
        <v>#VALUE!</v>
      </c>
      <c r="AA2875" s="16" t="e">
        <f t="shared" si="6362"/>
        <v>#VALUE!</v>
      </c>
      <c r="AB2875" s="10" t="e">
        <f t="shared" si="6363"/>
        <v>#VALUE!</v>
      </c>
      <c r="AC2875" s="90">
        <f t="shared" si="6356"/>
        <v>2875</v>
      </c>
      <c r="AD2875" s="17">
        <f t="shared" si="6364"/>
        <v>48868</v>
      </c>
      <c r="AE2875" s="16" t="e">
        <f t="shared" si="6357"/>
        <v>#VALUE!</v>
      </c>
      <c r="AF2875" s="10">
        <f ca="1">IFERROR(AVERAGE(INDIRECT("AE"&amp;AC2875-Template!$F$10+1):INDIRECT("AE"&amp;AC2875)),0)</f>
        <v>0</v>
      </c>
      <c r="AG2875" s="35"/>
      <c r="AH2875" s="86"/>
      <c r="AI2875" s="35"/>
      <c r="AJ2875" s="35"/>
      <c r="AK2875" s="35"/>
      <c r="AL2875" s="35"/>
      <c r="AM2875" s="35"/>
      <c r="AN2875" s="35"/>
      <c r="AO2875" s="35"/>
      <c r="AP2875" s="35"/>
      <c r="AQ2875" s="35"/>
      <c r="AR2875" s="35"/>
      <c r="AS2875" s="35"/>
      <c r="AT2875" s="35"/>
      <c r="AU2875" s="35"/>
      <c r="AV2875" s="35"/>
      <c r="AW2875" s="35"/>
      <c r="AX2875" s="35"/>
      <c r="AY2875" s="35"/>
      <c r="AZ2875" s="17">
        <f t="shared" ref="AZ2875" si="6476">AZ2874+1</f>
        <v>48891</v>
      </c>
      <c r="BA2875" s="216">
        <f t="shared" si="6380"/>
        <v>2</v>
      </c>
      <c r="BB2875" s="216">
        <f t="shared" ref="BB2875" si="6477">BB2874+1</f>
        <v>2870</v>
      </c>
      <c r="BC2875" s="16">
        <f t="shared" si="6382"/>
        <v>7.8630136986301373</v>
      </c>
      <c r="BD2875" s="16">
        <f>IF(Template!$F$7="Linear interpolation",LinInterp($AO$5:$AO$18,$AM$5:$AM$18,BC2875),CubicSpline($AO$5:$AO$18,$AM$5:$AM$18,BC2875))</f>
        <v>14.149752936325749</v>
      </c>
      <c r="BE2875" s="221">
        <f t="shared" si="6461"/>
        <v>2.8309129977082295</v>
      </c>
      <c r="BF2875" s="221">
        <f>BE2875/PRODUCT($BG$6:BG2874)</f>
        <v>1.000363022953598</v>
      </c>
      <c r="BG2875" s="16">
        <f t="shared" si="6383"/>
        <v>1.000363022953598</v>
      </c>
      <c r="BH2875" s="10">
        <f t="shared" si="6384"/>
        <v>13.250337806327895</v>
      </c>
      <c r="BI2875" s="90"/>
      <c r="BJ2875" s="17">
        <f t="shared" si="6367"/>
        <v>48868</v>
      </c>
      <c r="BK2875" s="16">
        <f t="shared" si="6360"/>
        <v>13.250534302808759</v>
      </c>
      <c r="BL2875" s="10">
        <f ca="1">IFERROR(AVERAGE(INDIRECT("BK"&amp;AC2875-Template!$F$10+1):INDIRECT("BK"&amp;AC2875)),0)</f>
        <v>13.250284704137165</v>
      </c>
      <c r="BM2875" s="35"/>
      <c r="BN2875" s="86"/>
      <c r="BO2875" s="35"/>
      <c r="BP2875" s="35"/>
      <c r="BQ2875" s="35"/>
      <c r="BR2875" s="35"/>
      <c r="BS2875" s="35"/>
      <c r="BT2875" s="35"/>
      <c r="BU2875" s="35"/>
      <c r="BV2875" s="35"/>
      <c r="BW2875" s="35"/>
      <c r="BX2875" s="35"/>
      <c r="BY2875" s="35"/>
      <c r="BZ2875" s="35"/>
      <c r="CA2875" s="35"/>
      <c r="CB2875" s="35"/>
      <c r="CC2875" s="35"/>
      <c r="CD2875" s="35"/>
      <c r="CE2875" s="35"/>
      <c r="CF2875" s="35"/>
      <c r="CG2875" s="35"/>
      <c r="CH2875" s="35"/>
    </row>
    <row r="2876" spans="1:86" ht="15.6" x14ac:dyDescent="0.3">
      <c r="A2876" s="35"/>
      <c r="B2876" s="86"/>
      <c r="C2876" s="35"/>
      <c r="D2876" s="35"/>
      <c r="E2876" s="35"/>
      <c r="F2876" s="35"/>
      <c r="G2876" s="35"/>
      <c r="H2876" s="35"/>
      <c r="I2876" s="35"/>
      <c r="J2876" s="35"/>
      <c r="K2876" s="35"/>
      <c r="L2876" s="35"/>
      <c r="M2876" s="35"/>
      <c r="N2876" s="35"/>
      <c r="O2876" s="35"/>
      <c r="P2876" s="35"/>
      <c r="Q2876" s="35"/>
      <c r="R2876" s="35"/>
      <c r="S2876" s="35"/>
      <c r="T2876" s="17">
        <f t="shared" si="6361"/>
        <v>48892</v>
      </c>
      <c r="U2876" s="216">
        <f t="shared" si="6354"/>
        <v>3</v>
      </c>
      <c r="V2876" s="216">
        <f t="shared" si="6361"/>
        <v>2871</v>
      </c>
      <c r="W2876" s="16">
        <f t="shared" si="6368"/>
        <v>7.8657534246575347</v>
      </c>
      <c r="X2876" s="16" t="e">
        <f>IF(Template!$F$7="Linear interpolation",LinInterp($I$5:$I$22,$G$5:$G$22,W2876),CubicSpline($I$5:$I$22,$G$5:$G$22,W2876))</f>
        <v>#VALUE!</v>
      </c>
      <c r="Y2876" s="221" t="e">
        <f t="shared" si="6355"/>
        <v>#VALUE!</v>
      </c>
      <c r="Z2876" s="221" t="e">
        <f>Y2876/PRODUCT($AA$6:AA2875)</f>
        <v>#VALUE!</v>
      </c>
      <c r="AA2876" s="16" t="e">
        <f t="shared" si="6362"/>
        <v>#VALUE!</v>
      </c>
      <c r="AB2876" s="10" t="e">
        <f t="shared" si="6363"/>
        <v>#VALUE!</v>
      </c>
      <c r="AC2876" s="90">
        <f t="shared" si="6356"/>
        <v>2876</v>
      </c>
      <c r="AD2876" s="17">
        <f t="shared" si="6364"/>
        <v>48869</v>
      </c>
      <c r="AE2876" s="16" t="e">
        <f t="shared" si="6357"/>
        <v>#VALUE!</v>
      </c>
      <c r="AF2876" s="10">
        <f ca="1">IFERROR(AVERAGE(INDIRECT("AE"&amp;AC2876-Template!$F$10+1):INDIRECT("AE"&amp;AC2876)),0)</f>
        <v>0</v>
      </c>
      <c r="AG2876" s="35"/>
      <c r="AH2876" s="86"/>
      <c r="AI2876" s="35"/>
      <c r="AJ2876" s="35"/>
      <c r="AK2876" s="35"/>
      <c r="AL2876" s="35"/>
      <c r="AM2876" s="35"/>
      <c r="AN2876" s="35"/>
      <c r="AO2876" s="35"/>
      <c r="AP2876" s="35"/>
      <c r="AQ2876" s="35"/>
      <c r="AR2876" s="35"/>
      <c r="AS2876" s="35"/>
      <c r="AT2876" s="35"/>
      <c r="AU2876" s="35"/>
      <c r="AV2876" s="35"/>
      <c r="AW2876" s="35"/>
      <c r="AX2876" s="35"/>
      <c r="AY2876" s="35"/>
      <c r="AZ2876" s="17">
        <f t="shared" ref="AZ2876" si="6478">AZ2875+1</f>
        <v>48892</v>
      </c>
      <c r="BA2876" s="216">
        <f t="shared" si="6380"/>
        <v>3</v>
      </c>
      <c r="BB2876" s="216">
        <f t="shared" ref="BB2876" si="6479">BB2875+1</f>
        <v>2871</v>
      </c>
      <c r="BC2876" s="16">
        <f t="shared" si="6382"/>
        <v>7.8657534246575347</v>
      </c>
      <c r="BD2876" s="16">
        <f>IF(Template!$F$7="Linear interpolation",LinInterp($AO$5:$AO$18,$AM$5:$AM$18,BC2876),CubicSpline($AO$5:$AO$18,$AM$5:$AM$18,BC2876))</f>
        <v>14.149758425627111</v>
      </c>
      <c r="BE2876" s="221">
        <f t="shared" si="6461"/>
        <v>2.8319406821816022</v>
      </c>
      <c r="BF2876" s="221">
        <f>BE2876/PRODUCT($BG$6:BG2875)</f>
        <v>1.0003630222738051</v>
      </c>
      <c r="BG2876" s="16">
        <f t="shared" si="6383"/>
        <v>1.0003630222738051</v>
      </c>
      <c r="BH2876" s="10">
        <f t="shared" si="6384"/>
        <v>13.250312993887459</v>
      </c>
      <c r="BI2876" s="90"/>
      <c r="BJ2876" s="17">
        <f t="shared" si="6367"/>
        <v>48869</v>
      </c>
      <c r="BK2876" s="16">
        <f t="shared" si="6360"/>
        <v>13.250574858602704</v>
      </c>
      <c r="BL2876" s="10">
        <f ca="1">IFERROR(AVERAGE(INDIRECT("BK"&amp;AC2876-Template!$F$10+1):INDIRECT("BK"&amp;AC2876)),0)</f>
        <v>13.250310177409521</v>
      </c>
      <c r="BM2876" s="35"/>
      <c r="BN2876" s="86"/>
      <c r="BO2876" s="35"/>
      <c r="BP2876" s="35"/>
      <c r="BQ2876" s="35"/>
      <c r="BR2876" s="35"/>
      <c r="BS2876" s="35"/>
      <c r="BT2876" s="35"/>
      <c r="BU2876" s="35"/>
      <c r="BV2876" s="35"/>
      <c r="BW2876" s="35"/>
      <c r="BX2876" s="35"/>
      <c r="BY2876" s="35"/>
      <c r="BZ2876" s="35"/>
      <c r="CA2876" s="35"/>
      <c r="CB2876" s="35"/>
      <c r="CC2876" s="35"/>
      <c r="CD2876" s="35"/>
      <c r="CE2876" s="35"/>
      <c r="CF2876" s="35"/>
      <c r="CG2876" s="35"/>
      <c r="CH2876" s="35"/>
    </row>
    <row r="2877" spans="1:86" ht="15.6" x14ac:dyDescent="0.3">
      <c r="A2877" s="35"/>
      <c r="B2877" s="86"/>
      <c r="C2877" s="35"/>
      <c r="D2877" s="35"/>
      <c r="E2877" s="35"/>
      <c r="F2877" s="35"/>
      <c r="G2877" s="35"/>
      <c r="H2877" s="35"/>
      <c r="I2877" s="35"/>
      <c r="J2877" s="35"/>
      <c r="K2877" s="35"/>
      <c r="L2877" s="35"/>
      <c r="M2877" s="35"/>
      <c r="N2877" s="35"/>
      <c r="O2877" s="35"/>
      <c r="P2877" s="35"/>
      <c r="Q2877" s="35"/>
      <c r="R2877" s="35"/>
      <c r="S2877" s="35"/>
      <c r="T2877" s="17">
        <f t="shared" si="6361"/>
        <v>48893</v>
      </c>
      <c r="U2877" s="216">
        <f t="shared" si="6354"/>
        <v>4</v>
      </c>
      <c r="V2877" s="216">
        <f t="shared" si="6361"/>
        <v>2872</v>
      </c>
      <c r="W2877" s="16">
        <f t="shared" si="6368"/>
        <v>7.8684931506849312</v>
      </c>
      <c r="X2877" s="16" t="e">
        <f>IF(Template!$F$7="Linear interpolation",LinInterp($I$5:$I$22,$G$5:$G$22,W2877),CubicSpline($I$5:$I$22,$G$5:$G$22,W2877))</f>
        <v>#VALUE!</v>
      </c>
      <c r="Y2877" s="221" t="e">
        <f t="shared" si="6355"/>
        <v>#VALUE!</v>
      </c>
      <c r="Z2877" s="221" t="e">
        <f>Y2877/PRODUCT($AA$6:AA2876)</f>
        <v>#VALUE!</v>
      </c>
      <c r="AA2877" s="16" t="e">
        <f t="shared" si="6362"/>
        <v>#VALUE!</v>
      </c>
      <c r="AB2877" s="10" t="e">
        <f t="shared" si="6363"/>
        <v>#VALUE!</v>
      </c>
      <c r="AC2877" s="90">
        <f t="shared" si="6356"/>
        <v>2877</v>
      </c>
      <c r="AD2877" s="17">
        <f t="shared" si="6364"/>
        <v>48870</v>
      </c>
      <c r="AE2877" s="16" t="e">
        <f t="shared" si="6357"/>
        <v>#VALUE!</v>
      </c>
      <c r="AF2877" s="10">
        <f ca="1">IFERROR(AVERAGE(INDIRECT("AE"&amp;AC2877-Template!$F$10+1):INDIRECT("AE"&amp;AC2877)),0)</f>
        <v>0</v>
      </c>
      <c r="AG2877" s="35"/>
      <c r="AH2877" s="86"/>
      <c r="AI2877" s="35"/>
      <c r="AJ2877" s="35"/>
      <c r="AK2877" s="35"/>
      <c r="AL2877" s="35"/>
      <c r="AM2877" s="35"/>
      <c r="AN2877" s="35"/>
      <c r="AO2877" s="35"/>
      <c r="AP2877" s="35"/>
      <c r="AQ2877" s="35"/>
      <c r="AR2877" s="35"/>
      <c r="AS2877" s="35"/>
      <c r="AT2877" s="35"/>
      <c r="AU2877" s="35"/>
      <c r="AV2877" s="35"/>
      <c r="AW2877" s="35"/>
      <c r="AX2877" s="35"/>
      <c r="AY2877" s="35"/>
      <c r="AZ2877" s="17">
        <f t="shared" ref="AZ2877" si="6480">AZ2876+1</f>
        <v>48893</v>
      </c>
      <c r="BA2877" s="216">
        <f t="shared" si="6380"/>
        <v>4</v>
      </c>
      <c r="BB2877" s="216">
        <f t="shared" ref="BB2877" si="6481">BB2876+1</f>
        <v>2872</v>
      </c>
      <c r="BC2877" s="16">
        <f t="shared" si="6382"/>
        <v>7.8684931506849312</v>
      </c>
      <c r="BD2877" s="16">
        <f>IF(Template!$F$7="Linear interpolation",LinInterp($AO$5:$AO$18,$AM$5:$AM$18,BC2877),CubicSpline($AO$5:$AO$18,$AM$5:$AM$18,BC2877))</f>
        <v>14.149763900723279</v>
      </c>
      <c r="BE2877" s="221">
        <f t="shared" si="6461"/>
        <v>2.8329687376997645</v>
      </c>
      <c r="BF2877" s="221">
        <f>BE2877/PRODUCT($BG$6:BG2876)</f>
        <v>1.0003630215578423</v>
      </c>
      <c r="BG2877" s="16">
        <f t="shared" si="6383"/>
        <v>1.0003630215578423</v>
      </c>
      <c r="BH2877" s="10">
        <f t="shared" si="6384"/>
        <v>13.250286861243632</v>
      </c>
      <c r="BI2877" s="90"/>
      <c r="BJ2877" s="17">
        <f t="shared" si="6367"/>
        <v>48870</v>
      </c>
      <c r="BK2877" s="16">
        <f t="shared" si="6360"/>
        <v>13.250557082567948</v>
      </c>
      <c r="BL2877" s="10">
        <f ca="1">IFERROR(AVERAGE(INDIRECT("BK"&amp;AC2877-Template!$F$10+1):INDIRECT("BK"&amp;AC2877)),0)</f>
        <v>13.250335058147387</v>
      </c>
      <c r="BM2877" s="35"/>
      <c r="BN2877" s="86"/>
      <c r="BO2877" s="35"/>
      <c r="BP2877" s="35"/>
      <c r="BQ2877" s="35"/>
      <c r="BR2877" s="35"/>
      <c r="BS2877" s="35"/>
      <c r="BT2877" s="35"/>
      <c r="BU2877" s="35"/>
      <c r="BV2877" s="35"/>
      <c r="BW2877" s="35"/>
      <c r="BX2877" s="35"/>
      <c r="BY2877" s="35"/>
      <c r="BZ2877" s="35"/>
      <c r="CA2877" s="35"/>
      <c r="CB2877" s="35"/>
      <c r="CC2877" s="35"/>
      <c r="CD2877" s="35"/>
      <c r="CE2877" s="35"/>
      <c r="CF2877" s="35"/>
      <c r="CG2877" s="35"/>
      <c r="CH2877" s="35"/>
    </row>
    <row r="2878" spans="1:86" ht="15.6" x14ac:dyDescent="0.3">
      <c r="A2878" s="35"/>
      <c r="B2878" s="86"/>
      <c r="C2878" s="35"/>
      <c r="D2878" s="35"/>
      <c r="E2878" s="35"/>
      <c r="F2878" s="35"/>
      <c r="G2878" s="35"/>
      <c r="H2878" s="35"/>
      <c r="I2878" s="35"/>
      <c r="J2878" s="35"/>
      <c r="K2878" s="35"/>
      <c r="L2878" s="35"/>
      <c r="M2878" s="35"/>
      <c r="N2878" s="35"/>
      <c r="O2878" s="35"/>
      <c r="P2878" s="35"/>
      <c r="Q2878" s="35"/>
      <c r="R2878" s="35"/>
      <c r="S2878" s="35"/>
      <c r="T2878" s="17">
        <f t="shared" si="6361"/>
        <v>48894</v>
      </c>
      <c r="U2878" s="216">
        <f t="shared" si="6354"/>
        <v>5</v>
      </c>
      <c r="V2878" s="216">
        <f t="shared" si="6361"/>
        <v>2873</v>
      </c>
      <c r="W2878" s="16">
        <f t="shared" si="6368"/>
        <v>7.8712328767123285</v>
      </c>
      <c r="X2878" s="16" t="e">
        <f>IF(Template!$F$7="Linear interpolation",LinInterp($I$5:$I$22,$G$5:$G$22,W2878),CubicSpline($I$5:$I$22,$G$5:$G$22,W2878))</f>
        <v>#VALUE!</v>
      </c>
      <c r="Y2878" s="221" t="e">
        <f t="shared" si="6355"/>
        <v>#VALUE!</v>
      </c>
      <c r="Z2878" s="221" t="e">
        <f>Y2878/PRODUCT($AA$6:AA2877)</f>
        <v>#VALUE!</v>
      </c>
      <c r="AA2878" s="16" t="e">
        <f t="shared" si="6362"/>
        <v>#VALUE!</v>
      </c>
      <c r="AB2878" s="10" t="e">
        <f t="shared" si="6363"/>
        <v>#VALUE!</v>
      </c>
      <c r="AC2878" s="90">
        <f t="shared" si="6356"/>
        <v>2878</v>
      </c>
      <c r="AD2878" s="17">
        <f t="shared" si="6364"/>
        <v>48871</v>
      </c>
      <c r="AE2878" s="16" t="e">
        <f t="shared" si="6357"/>
        <v>#VALUE!</v>
      </c>
      <c r="AF2878" s="10">
        <f ca="1">IFERROR(AVERAGE(INDIRECT("AE"&amp;AC2878-Template!$F$10+1):INDIRECT("AE"&amp;AC2878)),0)</f>
        <v>0</v>
      </c>
      <c r="AG2878" s="35"/>
      <c r="AH2878" s="86"/>
      <c r="AI2878" s="35"/>
      <c r="AJ2878" s="35"/>
      <c r="AK2878" s="35"/>
      <c r="AL2878" s="35"/>
      <c r="AM2878" s="35"/>
      <c r="AN2878" s="35"/>
      <c r="AO2878" s="35"/>
      <c r="AP2878" s="35"/>
      <c r="AQ2878" s="35"/>
      <c r="AR2878" s="35"/>
      <c r="AS2878" s="35"/>
      <c r="AT2878" s="35"/>
      <c r="AU2878" s="35"/>
      <c r="AV2878" s="35"/>
      <c r="AW2878" s="35"/>
      <c r="AX2878" s="35"/>
      <c r="AY2878" s="35"/>
      <c r="AZ2878" s="17">
        <f t="shared" ref="AZ2878" si="6482">AZ2877+1</f>
        <v>48894</v>
      </c>
      <c r="BA2878" s="216">
        <f t="shared" si="6380"/>
        <v>5</v>
      </c>
      <c r="BB2878" s="216">
        <f t="shared" ref="BB2878" si="6483">BB2877+1</f>
        <v>2873</v>
      </c>
      <c r="BC2878" s="16">
        <f t="shared" si="6382"/>
        <v>7.8712328767123285</v>
      </c>
      <c r="BD2878" s="16">
        <f>IF(Template!$F$7="Linear interpolation",LinInterp($AO$5:$AO$18,$AM$5:$AM$18,BC2878),CubicSpline($AO$5:$AO$18,$AM$5:$AM$18,BC2878))</f>
        <v>14.149769361104044</v>
      </c>
      <c r="BE2878" s="221">
        <f t="shared" si="6461"/>
        <v>2.833997164293347</v>
      </c>
      <c r="BF2878" s="221">
        <f>BE2878/PRODUCT($BG$6:BG2877)</f>
        <v>1.0003630208056646</v>
      </c>
      <c r="BG2878" s="16">
        <f t="shared" si="6383"/>
        <v>1.0003630208056646</v>
      </c>
      <c r="BH2878" s="10">
        <f t="shared" si="6384"/>
        <v>13.25025940675928</v>
      </c>
      <c r="BI2878" s="90"/>
      <c r="BJ2878" s="17">
        <f t="shared" si="6367"/>
        <v>48871</v>
      </c>
      <c r="BK2878" s="16">
        <f t="shared" si="6360"/>
        <v>13.250559579952359</v>
      </c>
      <c r="BL2878" s="10">
        <f ca="1">IFERROR(AVERAGE(INDIRECT("BK"&amp;AC2878-Template!$F$10+1):INDIRECT("BK"&amp;AC2878)),0)</f>
        <v>13.250351666374126</v>
      </c>
      <c r="BM2878" s="35"/>
      <c r="BN2878" s="86"/>
      <c r="BO2878" s="35"/>
      <c r="BP2878" s="35"/>
      <c r="BQ2878" s="35"/>
      <c r="BR2878" s="35"/>
      <c r="BS2878" s="35"/>
      <c r="BT2878" s="35"/>
      <c r="BU2878" s="35"/>
      <c r="BV2878" s="35"/>
      <c r="BW2878" s="35"/>
      <c r="BX2878" s="35"/>
      <c r="BY2878" s="35"/>
      <c r="BZ2878" s="35"/>
      <c r="CA2878" s="35"/>
      <c r="CB2878" s="35"/>
      <c r="CC2878" s="35"/>
      <c r="CD2878" s="35"/>
      <c r="CE2878" s="35"/>
      <c r="CF2878" s="35"/>
      <c r="CG2878" s="35"/>
      <c r="CH2878" s="35"/>
    </row>
    <row r="2879" spans="1:86" ht="15.6" x14ac:dyDescent="0.3">
      <c r="A2879" s="35"/>
      <c r="B2879" s="86"/>
      <c r="C2879" s="35"/>
      <c r="D2879" s="35"/>
      <c r="E2879" s="35"/>
      <c r="F2879" s="35"/>
      <c r="G2879" s="35"/>
      <c r="H2879" s="35"/>
      <c r="I2879" s="35"/>
      <c r="J2879" s="35"/>
      <c r="K2879" s="35"/>
      <c r="L2879" s="35"/>
      <c r="M2879" s="35"/>
      <c r="N2879" s="35"/>
      <c r="O2879" s="35"/>
      <c r="P2879" s="35"/>
      <c r="Q2879" s="35"/>
      <c r="R2879" s="35"/>
      <c r="S2879" s="35"/>
      <c r="T2879" s="17">
        <f t="shared" si="6361"/>
        <v>48895</v>
      </c>
      <c r="U2879" s="216">
        <f t="shared" si="6354"/>
        <v>6</v>
      </c>
      <c r="V2879" s="216">
        <f t="shared" si="6361"/>
        <v>2874</v>
      </c>
      <c r="W2879" s="16">
        <f t="shared" si="6368"/>
        <v>7.8739726027397259</v>
      </c>
      <c r="X2879" s="16" t="e">
        <f>IF(Template!$F$7="Linear interpolation",LinInterp($I$5:$I$22,$G$5:$G$22,W2879),CubicSpline($I$5:$I$22,$G$5:$G$22,W2879))</f>
        <v>#VALUE!</v>
      </c>
      <c r="Y2879" s="221" t="e">
        <f t="shared" si="6355"/>
        <v>#VALUE!</v>
      </c>
      <c r="Z2879" s="221" t="e">
        <f>Y2879/PRODUCT($AA$6:AA2878)</f>
        <v>#VALUE!</v>
      </c>
      <c r="AA2879" s="16" t="e">
        <f t="shared" si="6362"/>
        <v>#VALUE!</v>
      </c>
      <c r="AB2879" s="10" t="e">
        <f t="shared" si="6363"/>
        <v>#VALUE!</v>
      </c>
      <c r="AC2879" s="90">
        <f t="shared" si="6356"/>
        <v>2879</v>
      </c>
      <c r="AD2879" s="17">
        <f t="shared" si="6364"/>
        <v>48872</v>
      </c>
      <c r="AE2879" s="16" t="e">
        <f t="shared" si="6357"/>
        <v>#VALUE!</v>
      </c>
      <c r="AF2879" s="10">
        <f ca="1">IFERROR(AVERAGE(INDIRECT("AE"&amp;AC2879-Template!$F$10+1):INDIRECT("AE"&amp;AC2879)),0)</f>
        <v>0</v>
      </c>
      <c r="AG2879" s="35"/>
      <c r="AH2879" s="86"/>
      <c r="AI2879" s="35"/>
      <c r="AJ2879" s="35"/>
      <c r="AK2879" s="35"/>
      <c r="AL2879" s="35"/>
      <c r="AM2879" s="35"/>
      <c r="AN2879" s="35"/>
      <c r="AO2879" s="35"/>
      <c r="AP2879" s="35"/>
      <c r="AQ2879" s="35"/>
      <c r="AR2879" s="35"/>
      <c r="AS2879" s="35"/>
      <c r="AT2879" s="35"/>
      <c r="AU2879" s="35"/>
      <c r="AV2879" s="35"/>
      <c r="AW2879" s="35"/>
      <c r="AX2879" s="35"/>
      <c r="AY2879" s="35"/>
      <c r="AZ2879" s="17">
        <f t="shared" ref="AZ2879" si="6484">AZ2878+1</f>
        <v>48895</v>
      </c>
      <c r="BA2879" s="216">
        <f t="shared" si="6380"/>
        <v>6</v>
      </c>
      <c r="BB2879" s="216">
        <f t="shared" ref="BB2879" si="6485">BB2878+1</f>
        <v>2874</v>
      </c>
      <c r="BC2879" s="16">
        <f t="shared" si="6382"/>
        <v>7.8739726027397259</v>
      </c>
      <c r="BD2879" s="16">
        <f>IF(Template!$F$7="Linear interpolation",LinInterp($AO$5:$AO$18,$AM$5:$AM$18,BC2879),CubicSpline($AO$5:$AO$18,$AM$5:$AM$18,BC2879))</f>
        <v>14.149774806259201</v>
      </c>
      <c r="BE2879" s="221">
        <f t="shared" si="6461"/>
        <v>2.8350259619927307</v>
      </c>
      <c r="BF2879" s="221">
        <f>BE2879/PRODUCT($BG$6:BG2878)</f>
        <v>1.0003630200172202</v>
      </c>
      <c r="BG2879" s="16">
        <f t="shared" si="6383"/>
        <v>1.0003630208056646</v>
      </c>
      <c r="BH2879" s="10">
        <f t="shared" si="6384"/>
        <v>13.25025940675928</v>
      </c>
      <c r="BI2879" s="90"/>
      <c r="BJ2879" s="17">
        <f t="shared" si="6367"/>
        <v>48872</v>
      </c>
      <c r="BK2879" s="16">
        <f t="shared" si="6360"/>
        <v>13.25056079480369</v>
      </c>
      <c r="BL2879" s="10">
        <f ca="1">IFERROR(AVERAGE(INDIRECT("BK"&amp;AC2879-Template!$F$10+1):INDIRECT("BK"&amp;AC2879)),0)</f>
        <v>13.250371236697898</v>
      </c>
      <c r="BM2879" s="35"/>
      <c r="BN2879" s="86"/>
      <c r="BO2879" s="35"/>
      <c r="BP2879" s="35"/>
      <c r="BQ2879" s="35"/>
      <c r="BR2879" s="35"/>
      <c r="BS2879" s="35"/>
      <c r="BT2879" s="35"/>
      <c r="BU2879" s="35"/>
      <c r="BV2879" s="35"/>
      <c r="BW2879" s="35"/>
      <c r="BX2879" s="35"/>
      <c r="BY2879" s="35"/>
      <c r="BZ2879" s="35"/>
      <c r="CA2879" s="35"/>
      <c r="CB2879" s="35"/>
      <c r="CC2879" s="35"/>
      <c r="CD2879" s="35"/>
      <c r="CE2879" s="35"/>
      <c r="CF2879" s="35"/>
      <c r="CG2879" s="35"/>
      <c r="CH2879" s="35"/>
    </row>
    <row r="2880" spans="1:86" ht="15.6" x14ac:dyDescent="0.3">
      <c r="A2880" s="35"/>
      <c r="B2880" s="86"/>
      <c r="C2880" s="35"/>
      <c r="D2880" s="35"/>
      <c r="E2880" s="35"/>
      <c r="F2880" s="35"/>
      <c r="G2880" s="35"/>
      <c r="H2880" s="35"/>
      <c r="I2880" s="35"/>
      <c r="J2880" s="35"/>
      <c r="K2880" s="35"/>
      <c r="L2880" s="35"/>
      <c r="M2880" s="35"/>
      <c r="N2880" s="35"/>
      <c r="O2880" s="35"/>
      <c r="P2880" s="35"/>
      <c r="Q2880" s="35"/>
      <c r="R2880" s="35"/>
      <c r="S2880" s="35"/>
      <c r="T2880" s="17">
        <f t="shared" si="6361"/>
        <v>48896</v>
      </c>
      <c r="U2880" s="216">
        <f t="shared" si="6354"/>
        <v>7</v>
      </c>
      <c r="V2880" s="216">
        <f t="shared" si="6361"/>
        <v>2875</v>
      </c>
      <c r="W2880" s="16">
        <f t="shared" si="6368"/>
        <v>7.8767123287671232</v>
      </c>
      <c r="X2880" s="16" t="e">
        <f>IF(Template!$F$7="Linear interpolation",LinInterp($I$5:$I$22,$G$5:$G$22,W2880),CubicSpline($I$5:$I$22,$G$5:$G$22,W2880))</f>
        <v>#VALUE!</v>
      </c>
      <c r="Y2880" s="221" t="e">
        <f t="shared" si="6355"/>
        <v>#VALUE!</v>
      </c>
      <c r="Z2880" s="221" t="e">
        <f>Y2880/PRODUCT($AA$6:AA2879)</f>
        <v>#VALUE!</v>
      </c>
      <c r="AA2880" s="16" t="e">
        <f t="shared" si="6362"/>
        <v>#VALUE!</v>
      </c>
      <c r="AB2880" s="10" t="e">
        <f t="shared" si="6363"/>
        <v>#VALUE!</v>
      </c>
      <c r="AC2880" s="90">
        <f t="shared" si="6356"/>
        <v>2880</v>
      </c>
      <c r="AD2880" s="17">
        <f t="shared" si="6364"/>
        <v>48873</v>
      </c>
      <c r="AE2880" s="16" t="e">
        <f t="shared" si="6357"/>
        <v>#VALUE!</v>
      </c>
      <c r="AF2880" s="10">
        <f ca="1">IFERROR(AVERAGE(INDIRECT("AE"&amp;AC2880-Template!$F$10+1):INDIRECT("AE"&amp;AC2880)),0)</f>
        <v>0</v>
      </c>
      <c r="AG2880" s="35"/>
      <c r="AH2880" s="86"/>
      <c r="AI2880" s="35"/>
      <c r="AJ2880" s="35"/>
      <c r="AK2880" s="35"/>
      <c r="AL2880" s="35"/>
      <c r="AM2880" s="35"/>
      <c r="AN2880" s="35"/>
      <c r="AO2880" s="35"/>
      <c r="AP2880" s="35"/>
      <c r="AQ2880" s="35"/>
      <c r="AR2880" s="35"/>
      <c r="AS2880" s="35"/>
      <c r="AT2880" s="35"/>
      <c r="AU2880" s="35"/>
      <c r="AV2880" s="35"/>
      <c r="AW2880" s="35"/>
      <c r="AX2880" s="35"/>
      <c r="AY2880" s="35"/>
      <c r="AZ2880" s="17">
        <f t="shared" ref="AZ2880" si="6486">AZ2879+1</f>
        <v>48896</v>
      </c>
      <c r="BA2880" s="216">
        <f t="shared" si="6380"/>
        <v>7</v>
      </c>
      <c r="BB2880" s="216">
        <f t="shared" ref="BB2880" si="6487">BB2879+1</f>
        <v>2875</v>
      </c>
      <c r="BC2880" s="16">
        <f t="shared" si="6382"/>
        <v>7.8767123287671232</v>
      </c>
      <c r="BD2880" s="16">
        <f>IF(Template!$F$7="Linear interpolation",LinInterp($AO$5:$AO$18,$AM$5:$AM$18,BC2880),CubicSpline($AO$5:$AO$18,$AM$5:$AM$18,BC2880))</f>
        <v>14.149780235678547</v>
      </c>
      <c r="BE2880" s="221">
        <f t="shared" si="6461"/>
        <v>2.8360551308280511</v>
      </c>
      <c r="BF2880" s="221">
        <f>BE2880/PRODUCT($BG$6:BG2879)</f>
        <v>1.0003630184040135</v>
      </c>
      <c r="BG2880" s="16">
        <f t="shared" si="6383"/>
        <v>1.0003630208056646</v>
      </c>
      <c r="BH2880" s="10">
        <f t="shared" si="6384"/>
        <v>13.25025940675928</v>
      </c>
      <c r="BI2880" s="90"/>
      <c r="BJ2880" s="17">
        <f t="shared" si="6367"/>
        <v>48873</v>
      </c>
      <c r="BK2880" s="16">
        <f t="shared" si="6360"/>
        <v>13.250560725217353</v>
      </c>
      <c r="BL2880" s="10">
        <f ca="1">IFERROR(AVERAGE(INDIRECT("BK"&amp;AC2880-Template!$F$10+1):INDIRECT("BK"&amp;AC2880)),0)</f>
        <v>13.250389548572299</v>
      </c>
      <c r="BM2880" s="35"/>
      <c r="BN2880" s="86"/>
      <c r="BO2880" s="35"/>
      <c r="BP2880" s="35"/>
      <c r="BQ2880" s="35"/>
      <c r="BR2880" s="35"/>
      <c r="BS2880" s="35"/>
      <c r="BT2880" s="35"/>
      <c r="BU2880" s="35"/>
      <c r="BV2880" s="35"/>
      <c r="BW2880" s="35"/>
      <c r="BX2880" s="35"/>
      <c r="BY2880" s="35"/>
      <c r="BZ2880" s="35"/>
      <c r="CA2880" s="35"/>
      <c r="CB2880" s="35"/>
      <c r="CC2880" s="35"/>
      <c r="CD2880" s="35"/>
      <c r="CE2880" s="35"/>
      <c r="CF2880" s="35"/>
      <c r="CG2880" s="35"/>
      <c r="CH2880" s="35"/>
    </row>
    <row r="2881" spans="1:86" ht="15.6" x14ac:dyDescent="0.3">
      <c r="A2881" s="35"/>
      <c r="B2881" s="86"/>
      <c r="C2881" s="35"/>
      <c r="D2881" s="35"/>
      <c r="E2881" s="35"/>
      <c r="F2881" s="35"/>
      <c r="G2881" s="35"/>
      <c r="H2881" s="35"/>
      <c r="I2881" s="35"/>
      <c r="J2881" s="35"/>
      <c r="K2881" s="35"/>
      <c r="L2881" s="35"/>
      <c r="M2881" s="35"/>
      <c r="N2881" s="35"/>
      <c r="O2881" s="35"/>
      <c r="P2881" s="35"/>
      <c r="Q2881" s="35"/>
      <c r="R2881" s="35"/>
      <c r="S2881" s="35"/>
      <c r="T2881" s="17">
        <f t="shared" si="6361"/>
        <v>48897</v>
      </c>
      <c r="U2881" s="216">
        <f t="shared" si="6354"/>
        <v>1</v>
      </c>
      <c r="V2881" s="216">
        <f t="shared" si="6361"/>
        <v>2876</v>
      </c>
      <c r="W2881" s="16">
        <f t="shared" si="6368"/>
        <v>7.8794520547945206</v>
      </c>
      <c r="X2881" s="16" t="e">
        <f>IF(Template!$F$7="Linear interpolation",LinInterp($I$5:$I$22,$G$5:$G$22,W2881),CubicSpline($I$5:$I$22,$G$5:$G$22,W2881))</f>
        <v>#VALUE!</v>
      </c>
      <c r="Y2881" s="221" t="e">
        <f t="shared" si="6355"/>
        <v>#VALUE!</v>
      </c>
      <c r="Z2881" s="221" t="e">
        <f>Y2881/PRODUCT($AA$6:AA2880)</f>
        <v>#VALUE!</v>
      </c>
      <c r="AA2881" s="16" t="e">
        <f t="shared" si="6362"/>
        <v>#VALUE!</v>
      </c>
      <c r="AB2881" s="10" t="e">
        <f t="shared" si="6363"/>
        <v>#VALUE!</v>
      </c>
      <c r="AC2881" s="90">
        <f t="shared" si="6356"/>
        <v>2881</v>
      </c>
      <c r="AD2881" s="17">
        <f t="shared" si="6364"/>
        <v>48874</v>
      </c>
      <c r="AE2881" s="16" t="e">
        <f t="shared" si="6357"/>
        <v>#VALUE!</v>
      </c>
      <c r="AF2881" s="10">
        <f ca="1">IFERROR(AVERAGE(INDIRECT("AE"&amp;AC2881-Template!$F$10+1):INDIRECT("AE"&amp;AC2881)),0)</f>
        <v>0</v>
      </c>
      <c r="AG2881" s="35"/>
      <c r="AH2881" s="86"/>
      <c r="AI2881" s="35"/>
      <c r="AJ2881" s="35"/>
      <c r="AK2881" s="35"/>
      <c r="AL2881" s="35"/>
      <c r="AM2881" s="35"/>
      <c r="AN2881" s="35"/>
      <c r="AO2881" s="35"/>
      <c r="AP2881" s="35"/>
      <c r="AQ2881" s="35"/>
      <c r="AR2881" s="35"/>
      <c r="AS2881" s="35"/>
      <c r="AT2881" s="35"/>
      <c r="AU2881" s="35"/>
      <c r="AV2881" s="35"/>
      <c r="AW2881" s="35"/>
      <c r="AX2881" s="35"/>
      <c r="AY2881" s="35"/>
      <c r="AZ2881" s="17">
        <f t="shared" ref="AZ2881" si="6488">AZ2880+1</f>
        <v>48897</v>
      </c>
      <c r="BA2881" s="216">
        <f t="shared" si="6380"/>
        <v>1</v>
      </c>
      <c r="BB2881" s="216">
        <f t="shared" ref="BB2881" si="6489">BB2880+1</f>
        <v>2876</v>
      </c>
      <c r="BC2881" s="16">
        <f t="shared" si="6382"/>
        <v>7.8794520547945206</v>
      </c>
      <c r="BD2881" s="16">
        <f>IF(Template!$F$7="Linear interpolation",LinInterp($AO$5:$AO$18,$AM$5:$AM$18,BC2881),CubicSpline($AO$5:$AO$18,$AM$5:$AM$18,BC2881))</f>
        <v>14.149785648851873</v>
      </c>
      <c r="BE2881" s="221">
        <f t="shared" si="6461"/>
        <v>2.837084670829217</v>
      </c>
      <c r="BF2881" s="221">
        <f>BE2881/PRODUCT($BG$6:BG2880)</f>
        <v>1.0003630159296835</v>
      </c>
      <c r="BG2881" s="16">
        <f t="shared" si="6383"/>
        <v>1.0003630159296835</v>
      </c>
      <c r="BH2881" s="10">
        <f t="shared" si="6384"/>
        <v>13.250081433446415</v>
      </c>
      <c r="BI2881" s="90"/>
      <c r="BJ2881" s="17">
        <f t="shared" si="6367"/>
        <v>48874</v>
      </c>
      <c r="BK2881" s="16">
        <f t="shared" si="6360"/>
        <v>13.250560725217353</v>
      </c>
      <c r="BL2881" s="10">
        <f ca="1">IFERROR(AVERAGE(INDIRECT("BK"&amp;AC2881-Template!$F$10+1):INDIRECT("BK"&amp;AC2881)),0)</f>
        <v>13.250406645407342</v>
      </c>
      <c r="BM2881" s="35"/>
      <c r="BN2881" s="86"/>
      <c r="BO2881" s="35"/>
      <c r="BP2881" s="35"/>
      <c r="BQ2881" s="35"/>
      <c r="BR2881" s="35"/>
      <c r="BS2881" s="35"/>
      <c r="BT2881" s="35"/>
      <c r="BU2881" s="35"/>
      <c r="BV2881" s="35"/>
      <c r="BW2881" s="35"/>
      <c r="BX2881" s="35"/>
      <c r="BY2881" s="35"/>
      <c r="BZ2881" s="35"/>
      <c r="CA2881" s="35"/>
      <c r="CB2881" s="35"/>
      <c r="CC2881" s="35"/>
      <c r="CD2881" s="35"/>
      <c r="CE2881" s="35"/>
      <c r="CF2881" s="35"/>
      <c r="CG2881" s="35"/>
      <c r="CH2881" s="35"/>
    </row>
    <row r="2882" spans="1:86" ht="15.6" x14ac:dyDescent="0.3">
      <c r="A2882" s="35"/>
      <c r="B2882" s="86"/>
      <c r="C2882" s="35"/>
      <c r="D2882" s="35"/>
      <c r="E2882" s="35"/>
      <c r="F2882" s="35"/>
      <c r="G2882" s="35"/>
      <c r="H2882" s="35"/>
      <c r="I2882" s="35"/>
      <c r="J2882" s="35"/>
      <c r="K2882" s="35"/>
      <c r="L2882" s="35"/>
      <c r="M2882" s="35"/>
      <c r="N2882" s="35"/>
      <c r="O2882" s="35"/>
      <c r="P2882" s="35"/>
      <c r="Q2882" s="35"/>
      <c r="R2882" s="35"/>
      <c r="S2882" s="35"/>
      <c r="T2882" s="17">
        <f t="shared" si="6361"/>
        <v>48898</v>
      </c>
      <c r="U2882" s="216">
        <f t="shared" si="6354"/>
        <v>2</v>
      </c>
      <c r="V2882" s="216">
        <f t="shared" si="6361"/>
        <v>2877</v>
      </c>
      <c r="W2882" s="16">
        <f t="shared" si="6368"/>
        <v>7.882191780821918</v>
      </c>
      <c r="X2882" s="16" t="e">
        <f>IF(Template!$F$7="Linear interpolation",LinInterp($I$5:$I$22,$G$5:$G$22,W2882),CubicSpline($I$5:$I$22,$G$5:$G$22,W2882))</f>
        <v>#VALUE!</v>
      </c>
      <c r="Y2882" s="221" t="e">
        <f t="shared" si="6355"/>
        <v>#VALUE!</v>
      </c>
      <c r="Z2882" s="221" t="e">
        <f>Y2882/PRODUCT($AA$6:AA2881)</f>
        <v>#VALUE!</v>
      </c>
      <c r="AA2882" s="16" t="e">
        <f t="shared" si="6362"/>
        <v>#VALUE!</v>
      </c>
      <c r="AB2882" s="10" t="e">
        <f t="shared" si="6363"/>
        <v>#VALUE!</v>
      </c>
      <c r="AC2882" s="90">
        <f t="shared" si="6356"/>
        <v>2882</v>
      </c>
      <c r="AD2882" s="17">
        <f t="shared" si="6364"/>
        <v>48875</v>
      </c>
      <c r="AE2882" s="16" t="e">
        <f t="shared" si="6357"/>
        <v>#VALUE!</v>
      </c>
      <c r="AF2882" s="10">
        <f ca="1">IFERROR(AVERAGE(INDIRECT("AE"&amp;AC2882-Template!$F$10+1):INDIRECT("AE"&amp;AC2882)),0)</f>
        <v>0</v>
      </c>
      <c r="AG2882" s="35"/>
      <c r="AH2882" s="86"/>
      <c r="AI2882" s="35"/>
      <c r="AJ2882" s="35"/>
      <c r="AK2882" s="35"/>
      <c r="AL2882" s="35"/>
      <c r="AM2882" s="35"/>
      <c r="AN2882" s="35"/>
      <c r="AO2882" s="35"/>
      <c r="AP2882" s="35"/>
      <c r="AQ2882" s="35"/>
      <c r="AR2882" s="35"/>
      <c r="AS2882" s="35"/>
      <c r="AT2882" s="35"/>
      <c r="AU2882" s="35"/>
      <c r="AV2882" s="35"/>
      <c r="AW2882" s="35"/>
      <c r="AX2882" s="35"/>
      <c r="AY2882" s="35"/>
      <c r="AZ2882" s="17">
        <f t="shared" ref="AZ2882" si="6490">AZ2881+1</f>
        <v>48898</v>
      </c>
      <c r="BA2882" s="216">
        <f t="shared" si="6380"/>
        <v>2</v>
      </c>
      <c r="BB2882" s="216">
        <f t="shared" ref="BB2882" si="6491">BB2881+1</f>
        <v>2877</v>
      </c>
      <c r="BC2882" s="16">
        <f t="shared" si="6382"/>
        <v>7.882191780821918</v>
      </c>
      <c r="BD2882" s="16">
        <f>IF(Template!$F$7="Linear interpolation",LinInterp($AO$5:$AO$18,$AM$5:$AM$18,BC2882),CubicSpline($AO$5:$AO$18,$AM$5:$AM$18,BC2882))</f>
        <v>14.149791045268975</v>
      </c>
      <c r="BE2882" s="221">
        <f t="shared" si="6461"/>
        <v>2.8381145820258831</v>
      </c>
      <c r="BF2882" s="221">
        <f>BE2882/PRODUCT($BG$6:BG2881)</f>
        <v>1.0003630174337961</v>
      </c>
      <c r="BG2882" s="16">
        <f t="shared" si="6383"/>
        <v>1.0003630174337961</v>
      </c>
      <c r="BH2882" s="10">
        <f t="shared" si="6384"/>
        <v>13.25013633355676</v>
      </c>
      <c r="BI2882" s="90"/>
      <c r="BJ2882" s="17">
        <f t="shared" si="6367"/>
        <v>48875</v>
      </c>
      <c r="BK2882" s="16">
        <f t="shared" si="6360"/>
        <v>13.250560725217353</v>
      </c>
      <c r="BL2882" s="10">
        <f ca="1">IFERROR(AVERAGE(INDIRECT("BK"&amp;AC2882-Template!$F$10+1):INDIRECT("BK"&amp;AC2882)),0)</f>
        <v>13.250422568338879</v>
      </c>
      <c r="BM2882" s="35"/>
      <c r="BN2882" s="86"/>
      <c r="BO2882" s="35"/>
      <c r="BP2882" s="35"/>
      <c r="BQ2882" s="35"/>
      <c r="BR2882" s="35"/>
      <c r="BS2882" s="35"/>
      <c r="BT2882" s="35"/>
      <c r="BU2882" s="35"/>
      <c r="BV2882" s="35"/>
      <c r="BW2882" s="35"/>
      <c r="BX2882" s="35"/>
      <c r="BY2882" s="35"/>
      <c r="BZ2882" s="35"/>
      <c r="CA2882" s="35"/>
      <c r="CB2882" s="35"/>
      <c r="CC2882" s="35"/>
      <c r="CD2882" s="35"/>
      <c r="CE2882" s="35"/>
      <c r="CF2882" s="35"/>
      <c r="CG2882" s="35"/>
      <c r="CH2882" s="35"/>
    </row>
    <row r="2883" spans="1:86" ht="15.6" x14ac:dyDescent="0.3">
      <c r="A2883" s="35"/>
      <c r="B2883" s="86"/>
      <c r="C2883" s="35"/>
      <c r="D2883" s="35"/>
      <c r="E2883" s="35"/>
      <c r="F2883" s="35"/>
      <c r="G2883" s="35"/>
      <c r="H2883" s="35"/>
      <c r="I2883" s="35"/>
      <c r="J2883" s="35"/>
      <c r="K2883" s="35"/>
      <c r="L2883" s="35"/>
      <c r="M2883" s="35"/>
      <c r="N2883" s="35"/>
      <c r="O2883" s="35"/>
      <c r="P2883" s="35"/>
      <c r="Q2883" s="35"/>
      <c r="R2883" s="35"/>
      <c r="S2883" s="35"/>
      <c r="T2883" s="17">
        <f t="shared" si="6361"/>
        <v>48899</v>
      </c>
      <c r="U2883" s="216">
        <f t="shared" si="6354"/>
        <v>3</v>
      </c>
      <c r="V2883" s="216">
        <f t="shared" si="6361"/>
        <v>2878</v>
      </c>
      <c r="W2883" s="16">
        <f t="shared" si="6368"/>
        <v>7.8849315068493153</v>
      </c>
      <c r="X2883" s="16" t="e">
        <f>IF(Template!$F$7="Linear interpolation",LinInterp($I$5:$I$22,$G$5:$G$22,W2883),CubicSpline($I$5:$I$22,$G$5:$G$22,W2883))</f>
        <v>#VALUE!</v>
      </c>
      <c r="Y2883" s="221" t="e">
        <f t="shared" si="6355"/>
        <v>#VALUE!</v>
      </c>
      <c r="Z2883" s="221" t="e">
        <f>Y2883/PRODUCT($AA$6:AA2882)</f>
        <v>#VALUE!</v>
      </c>
      <c r="AA2883" s="16" t="e">
        <f t="shared" si="6362"/>
        <v>#VALUE!</v>
      </c>
      <c r="AB2883" s="10" t="e">
        <f t="shared" si="6363"/>
        <v>#VALUE!</v>
      </c>
      <c r="AC2883" s="90">
        <f t="shared" si="6356"/>
        <v>2883</v>
      </c>
      <c r="AD2883" s="17">
        <f t="shared" si="6364"/>
        <v>48876</v>
      </c>
      <c r="AE2883" s="16" t="e">
        <f t="shared" si="6357"/>
        <v>#VALUE!</v>
      </c>
      <c r="AF2883" s="10">
        <f ca="1">IFERROR(AVERAGE(INDIRECT("AE"&amp;AC2883-Template!$F$10+1):INDIRECT("AE"&amp;AC2883)),0)</f>
        <v>0</v>
      </c>
      <c r="AG2883" s="35"/>
      <c r="AH2883" s="86"/>
      <c r="AI2883" s="35"/>
      <c r="AJ2883" s="35"/>
      <c r="AK2883" s="35"/>
      <c r="AL2883" s="35"/>
      <c r="AM2883" s="35"/>
      <c r="AN2883" s="35"/>
      <c r="AO2883" s="35"/>
      <c r="AP2883" s="35"/>
      <c r="AQ2883" s="35"/>
      <c r="AR2883" s="35"/>
      <c r="AS2883" s="35"/>
      <c r="AT2883" s="35"/>
      <c r="AU2883" s="35"/>
      <c r="AV2883" s="35"/>
      <c r="AW2883" s="35"/>
      <c r="AX2883" s="35"/>
      <c r="AY2883" s="35"/>
      <c r="AZ2883" s="17">
        <f t="shared" ref="AZ2883" si="6492">AZ2882+1</f>
        <v>48899</v>
      </c>
      <c r="BA2883" s="216">
        <f t="shared" si="6380"/>
        <v>3</v>
      </c>
      <c r="BB2883" s="216">
        <f t="shared" ref="BB2883" si="6493">BB2882+1</f>
        <v>2878</v>
      </c>
      <c r="BC2883" s="16">
        <f t="shared" si="6382"/>
        <v>7.8849315068493153</v>
      </c>
      <c r="BD2883" s="16">
        <f>IF(Template!$F$7="Linear interpolation",LinInterp($AO$5:$AO$18,$AM$5:$AM$18,BC2883),CubicSpline($AO$5:$AO$18,$AM$5:$AM$18,BC2883))</f>
        <v>14.149796424419648</v>
      </c>
      <c r="BE2883" s="221">
        <f t="shared" si="6461"/>
        <v>2.8391448644474724</v>
      </c>
      <c r="BF2883" s="221">
        <f>BE2883/PRODUCT($BG$6:BG2882)</f>
        <v>1.0003630164997968</v>
      </c>
      <c r="BG2883" s="16">
        <f t="shared" si="6383"/>
        <v>1.0003630164997968</v>
      </c>
      <c r="BH2883" s="10">
        <f t="shared" si="6384"/>
        <v>13.250102242581496</v>
      </c>
      <c r="BI2883" s="90"/>
      <c r="BJ2883" s="17">
        <f t="shared" si="6367"/>
        <v>48876</v>
      </c>
      <c r="BK2883" s="16">
        <f t="shared" si="6360"/>
        <v>13.250547437314907</v>
      </c>
      <c r="BL2883" s="10">
        <f ca="1">IFERROR(AVERAGE(INDIRECT("BK"&amp;AC2883-Template!$F$10+1):INDIRECT("BK"&amp;AC2883)),0)</f>
        <v>13.250438048340333</v>
      </c>
      <c r="BM2883" s="35"/>
      <c r="BN2883" s="86"/>
      <c r="BO2883" s="35"/>
      <c r="BP2883" s="35"/>
      <c r="BQ2883" s="35"/>
      <c r="BR2883" s="35"/>
      <c r="BS2883" s="35"/>
      <c r="BT2883" s="35"/>
      <c r="BU2883" s="35"/>
      <c r="BV2883" s="35"/>
      <c r="BW2883" s="35"/>
      <c r="BX2883" s="35"/>
      <c r="BY2883" s="35"/>
      <c r="BZ2883" s="35"/>
      <c r="CA2883" s="35"/>
      <c r="CB2883" s="35"/>
      <c r="CC2883" s="35"/>
      <c r="CD2883" s="35"/>
      <c r="CE2883" s="35"/>
      <c r="CF2883" s="35"/>
      <c r="CG2883" s="35"/>
      <c r="CH2883" s="35"/>
    </row>
    <row r="2884" spans="1:86" ht="15.6" x14ac:dyDescent="0.3">
      <c r="A2884" s="35"/>
      <c r="B2884" s="86"/>
      <c r="C2884" s="35"/>
      <c r="D2884" s="35"/>
      <c r="E2884" s="35"/>
      <c r="F2884" s="35"/>
      <c r="G2884" s="35"/>
      <c r="H2884" s="35"/>
      <c r="I2884" s="35"/>
      <c r="J2884" s="35"/>
      <c r="K2884" s="35"/>
      <c r="L2884" s="35"/>
      <c r="M2884" s="35"/>
      <c r="N2884" s="35"/>
      <c r="O2884" s="35"/>
      <c r="P2884" s="35"/>
      <c r="Q2884" s="35"/>
      <c r="R2884" s="35"/>
      <c r="S2884" s="35"/>
      <c r="T2884" s="17">
        <f t="shared" si="6361"/>
        <v>48900</v>
      </c>
      <c r="U2884" s="216">
        <f t="shared" si="6354"/>
        <v>4</v>
      </c>
      <c r="V2884" s="216">
        <f t="shared" si="6361"/>
        <v>2879</v>
      </c>
      <c r="W2884" s="16">
        <f t="shared" si="6368"/>
        <v>7.8876712328767127</v>
      </c>
      <c r="X2884" s="16" t="e">
        <f>IF(Template!$F$7="Linear interpolation",LinInterp($I$5:$I$22,$G$5:$G$22,W2884),CubicSpline($I$5:$I$22,$G$5:$G$22,W2884))</f>
        <v>#VALUE!</v>
      </c>
      <c r="Y2884" s="221" t="e">
        <f t="shared" si="6355"/>
        <v>#VALUE!</v>
      </c>
      <c r="Z2884" s="221" t="e">
        <f>Y2884/PRODUCT($AA$6:AA2883)</f>
        <v>#VALUE!</v>
      </c>
      <c r="AA2884" s="16" t="e">
        <f t="shared" si="6362"/>
        <v>#VALUE!</v>
      </c>
      <c r="AB2884" s="10" t="e">
        <f t="shared" si="6363"/>
        <v>#VALUE!</v>
      </c>
      <c r="AC2884" s="90">
        <f t="shared" si="6356"/>
        <v>2884</v>
      </c>
      <c r="AD2884" s="17">
        <f t="shared" si="6364"/>
        <v>48877</v>
      </c>
      <c r="AE2884" s="16" t="e">
        <f t="shared" si="6357"/>
        <v>#VALUE!</v>
      </c>
      <c r="AF2884" s="10">
        <f ca="1">IFERROR(AVERAGE(INDIRECT("AE"&amp;AC2884-Template!$F$10+1):INDIRECT("AE"&amp;AC2884)),0)</f>
        <v>0</v>
      </c>
      <c r="AG2884" s="35"/>
      <c r="AH2884" s="86"/>
      <c r="AI2884" s="35"/>
      <c r="AJ2884" s="35"/>
      <c r="AK2884" s="35"/>
      <c r="AL2884" s="35"/>
      <c r="AM2884" s="35"/>
      <c r="AN2884" s="35"/>
      <c r="AO2884" s="35"/>
      <c r="AP2884" s="35"/>
      <c r="AQ2884" s="35"/>
      <c r="AR2884" s="35"/>
      <c r="AS2884" s="35"/>
      <c r="AT2884" s="35"/>
      <c r="AU2884" s="35"/>
      <c r="AV2884" s="35"/>
      <c r="AW2884" s="35"/>
      <c r="AX2884" s="35"/>
      <c r="AY2884" s="35"/>
      <c r="AZ2884" s="17">
        <f t="shared" ref="AZ2884" si="6494">AZ2883+1</f>
        <v>48900</v>
      </c>
      <c r="BA2884" s="216">
        <f t="shared" si="6380"/>
        <v>4</v>
      </c>
      <c r="BB2884" s="216">
        <f t="shared" ref="BB2884" si="6495">BB2883+1</f>
        <v>2879</v>
      </c>
      <c r="BC2884" s="16">
        <f t="shared" si="6382"/>
        <v>7.8876712328767127</v>
      </c>
      <c r="BD2884" s="16">
        <f>IF(Template!$F$7="Linear interpolation",LinInterp($AO$5:$AO$18,$AM$5:$AM$18,BC2884),CubicSpline($AO$5:$AO$18,$AM$5:$AM$18,BC2884))</f>
        <v>14.149801785793686</v>
      </c>
      <c r="BE2884" s="221">
        <f t="shared" si="6461"/>
        <v>2.8401755181231567</v>
      </c>
      <c r="BF2884" s="221">
        <f>BE2884/PRODUCT($BG$6:BG2883)</f>
        <v>1.0003630155292851</v>
      </c>
      <c r="BG2884" s="16">
        <f t="shared" si="6383"/>
        <v>1.0003630155292851</v>
      </c>
      <c r="BH2884" s="10">
        <f t="shared" si="6384"/>
        <v>13.250066818905504</v>
      </c>
      <c r="BI2884" s="90"/>
      <c r="BJ2884" s="17">
        <f t="shared" si="6367"/>
        <v>48877</v>
      </c>
      <c r="BK2884" s="16">
        <f t="shared" si="6360"/>
        <v>13.250547567491445</v>
      </c>
      <c r="BL2884" s="10">
        <f ca="1">IFERROR(AVERAGE(INDIRECT("BK"&amp;AC2884-Template!$F$10+1):INDIRECT("BK"&amp;AC2884)),0)</f>
        <v>13.250453532681004</v>
      </c>
      <c r="BM2884" s="35"/>
      <c r="BN2884" s="86"/>
      <c r="BO2884" s="35"/>
      <c r="BP2884" s="35"/>
      <c r="BQ2884" s="35"/>
      <c r="BR2884" s="35"/>
      <c r="BS2884" s="35"/>
      <c r="BT2884" s="35"/>
      <c r="BU2884" s="35"/>
      <c r="BV2884" s="35"/>
      <c r="BW2884" s="35"/>
      <c r="BX2884" s="35"/>
      <c r="BY2884" s="35"/>
      <c r="BZ2884" s="35"/>
      <c r="CA2884" s="35"/>
      <c r="CB2884" s="35"/>
      <c r="CC2884" s="35"/>
      <c r="CD2884" s="35"/>
      <c r="CE2884" s="35"/>
      <c r="CF2884" s="35"/>
      <c r="CG2884" s="35"/>
      <c r="CH2884" s="35"/>
    </row>
    <row r="2885" spans="1:86" ht="15.6" x14ac:dyDescent="0.3">
      <c r="A2885" s="35"/>
      <c r="B2885" s="86"/>
      <c r="C2885" s="35"/>
      <c r="D2885" s="35"/>
      <c r="E2885" s="35"/>
      <c r="F2885" s="35"/>
      <c r="G2885" s="35"/>
      <c r="H2885" s="35"/>
      <c r="I2885" s="35"/>
      <c r="J2885" s="35"/>
      <c r="K2885" s="35"/>
      <c r="L2885" s="35"/>
      <c r="M2885" s="35"/>
      <c r="N2885" s="35"/>
      <c r="O2885" s="35"/>
      <c r="P2885" s="35"/>
      <c r="Q2885" s="35"/>
      <c r="R2885" s="35"/>
      <c r="S2885" s="35"/>
      <c r="T2885" s="17">
        <f t="shared" si="6361"/>
        <v>48901</v>
      </c>
      <c r="U2885" s="216">
        <f t="shared" si="6354"/>
        <v>5</v>
      </c>
      <c r="V2885" s="216">
        <f t="shared" si="6361"/>
        <v>2880</v>
      </c>
      <c r="W2885" s="16">
        <f t="shared" si="6368"/>
        <v>7.8904109589041092</v>
      </c>
      <c r="X2885" s="16" t="e">
        <f>IF(Template!$F$7="Linear interpolation",LinInterp($I$5:$I$22,$G$5:$G$22,W2885),CubicSpline($I$5:$I$22,$G$5:$G$22,W2885))</f>
        <v>#VALUE!</v>
      </c>
      <c r="Y2885" s="221" t="e">
        <f t="shared" si="6355"/>
        <v>#VALUE!</v>
      </c>
      <c r="Z2885" s="221" t="e">
        <f>Y2885/PRODUCT($AA$6:AA2884)</f>
        <v>#VALUE!</v>
      </c>
      <c r="AA2885" s="16" t="e">
        <f t="shared" si="6362"/>
        <v>#VALUE!</v>
      </c>
      <c r="AB2885" s="10" t="e">
        <f t="shared" si="6363"/>
        <v>#VALUE!</v>
      </c>
      <c r="AC2885" s="90">
        <f t="shared" si="6356"/>
        <v>2885</v>
      </c>
      <c r="AD2885" s="17">
        <f t="shared" si="6364"/>
        <v>48878</v>
      </c>
      <c r="AE2885" s="16" t="e">
        <f t="shared" si="6357"/>
        <v>#VALUE!</v>
      </c>
      <c r="AF2885" s="10">
        <f ca="1">IFERROR(AVERAGE(INDIRECT("AE"&amp;AC2885-Template!$F$10+1):INDIRECT("AE"&amp;AC2885)),0)</f>
        <v>0</v>
      </c>
      <c r="AG2885" s="35"/>
      <c r="AH2885" s="86"/>
      <c r="AI2885" s="35"/>
      <c r="AJ2885" s="35"/>
      <c r="AK2885" s="35"/>
      <c r="AL2885" s="35"/>
      <c r="AM2885" s="35"/>
      <c r="AN2885" s="35"/>
      <c r="AO2885" s="35"/>
      <c r="AP2885" s="35"/>
      <c r="AQ2885" s="35"/>
      <c r="AR2885" s="35"/>
      <c r="AS2885" s="35"/>
      <c r="AT2885" s="35"/>
      <c r="AU2885" s="35"/>
      <c r="AV2885" s="35"/>
      <c r="AW2885" s="35"/>
      <c r="AX2885" s="35"/>
      <c r="AY2885" s="35"/>
      <c r="AZ2885" s="17">
        <f t="shared" ref="AZ2885" si="6496">AZ2884+1</f>
        <v>48901</v>
      </c>
      <c r="BA2885" s="216">
        <f t="shared" si="6380"/>
        <v>5</v>
      </c>
      <c r="BB2885" s="216">
        <f t="shared" ref="BB2885" si="6497">BB2884+1</f>
        <v>2880</v>
      </c>
      <c r="BC2885" s="16">
        <f t="shared" si="6382"/>
        <v>7.8904109589041092</v>
      </c>
      <c r="BD2885" s="16">
        <f>IF(Template!$F$7="Linear interpolation",LinInterp($AO$5:$AO$18,$AM$5:$AM$18,BC2885),CubicSpline($AO$5:$AO$18,$AM$5:$AM$18,BC2885))</f>
        <v>14.149807128880884</v>
      </c>
      <c r="BE2885" s="221">
        <f t="shared" si="6461"/>
        <v>2.841206543081872</v>
      </c>
      <c r="BF2885" s="221">
        <f>BE2885/PRODUCT($BG$6:BG2884)</f>
        <v>1.000363014522214</v>
      </c>
      <c r="BG2885" s="16">
        <f t="shared" si="6383"/>
        <v>1.000363014522214</v>
      </c>
      <c r="BH2885" s="10">
        <f t="shared" si="6384"/>
        <v>13.250030060810602</v>
      </c>
      <c r="BI2885" s="90"/>
      <c r="BJ2885" s="17">
        <f t="shared" si="6367"/>
        <v>48878</v>
      </c>
      <c r="BK2885" s="16">
        <f t="shared" si="6360"/>
        <v>13.250541049174114</v>
      </c>
      <c r="BL2885" s="10">
        <f ca="1">IFERROR(AVERAGE(INDIRECT("BK"&amp;AC2885-Template!$F$10+1):INDIRECT("BK"&amp;AC2885)),0)</f>
        <v>13.25046216867957</v>
      </c>
      <c r="BM2885" s="35"/>
      <c r="BN2885" s="86"/>
      <c r="BO2885" s="35"/>
      <c r="BP2885" s="35"/>
      <c r="BQ2885" s="35"/>
      <c r="BR2885" s="35"/>
      <c r="BS2885" s="35"/>
      <c r="BT2885" s="35"/>
      <c r="BU2885" s="35"/>
      <c r="BV2885" s="35"/>
      <c r="BW2885" s="35"/>
      <c r="BX2885" s="35"/>
      <c r="BY2885" s="35"/>
      <c r="BZ2885" s="35"/>
      <c r="CA2885" s="35"/>
      <c r="CB2885" s="35"/>
      <c r="CC2885" s="35"/>
      <c r="CD2885" s="35"/>
      <c r="CE2885" s="35"/>
      <c r="CF2885" s="35"/>
      <c r="CG2885" s="35"/>
      <c r="CH2885" s="35"/>
    </row>
    <row r="2886" spans="1:86" ht="15.6" x14ac:dyDescent="0.3">
      <c r="A2886" s="35"/>
      <c r="B2886" s="86"/>
      <c r="C2886" s="35"/>
      <c r="D2886" s="35"/>
      <c r="E2886" s="35"/>
      <c r="F2886" s="35"/>
      <c r="G2886" s="35"/>
      <c r="H2886" s="35"/>
      <c r="I2886" s="35"/>
      <c r="J2886" s="35"/>
      <c r="K2886" s="35"/>
      <c r="L2886" s="35"/>
      <c r="M2886" s="35"/>
      <c r="N2886" s="35"/>
      <c r="O2886" s="35"/>
      <c r="P2886" s="35"/>
      <c r="Q2886" s="35"/>
      <c r="R2886" s="35"/>
      <c r="S2886" s="35"/>
      <c r="T2886" s="17">
        <f t="shared" si="6361"/>
        <v>48902</v>
      </c>
      <c r="U2886" s="216">
        <f t="shared" ref="U2886:U2949" si="6498">WEEKDAY(T2886,2)</f>
        <v>6</v>
      </c>
      <c r="V2886" s="216">
        <f t="shared" si="6361"/>
        <v>2881</v>
      </c>
      <c r="W2886" s="16">
        <f t="shared" si="6368"/>
        <v>7.8931506849315065</v>
      </c>
      <c r="X2886" s="16" t="e">
        <f>IF(Template!$F$7="Linear interpolation",LinInterp($I$5:$I$22,$G$5:$G$22,W2886),CubicSpline($I$5:$I$22,$G$5:$G$22,W2886))</f>
        <v>#VALUE!</v>
      </c>
      <c r="Y2886" s="221" t="e">
        <f t="shared" ref="Y2886:Y2949" si="6499">(1+(X2886/100))^W2886</f>
        <v>#VALUE!</v>
      </c>
      <c r="Z2886" s="221" t="e">
        <f>Y2886/PRODUCT($AA$6:AA2885)</f>
        <v>#VALUE!</v>
      </c>
      <c r="AA2886" s="16" t="e">
        <f t="shared" si="6362"/>
        <v>#VALUE!</v>
      </c>
      <c r="AB2886" s="10" t="e">
        <f t="shared" si="6363"/>
        <v>#VALUE!</v>
      </c>
      <c r="AC2886" s="90">
        <f t="shared" ref="AC2886:AC2949" si="6500">ROW(AD2886)</f>
        <v>2886</v>
      </c>
      <c r="AD2886" s="17">
        <f t="shared" si="6364"/>
        <v>48879</v>
      </c>
      <c r="AE2886" s="16" t="e">
        <f t="shared" ref="AE2886:AE2949" si="6501">IF(R2886&lt;&gt;0,R2886,VLOOKUP(AD2886,$T:$AB,9,FALSE))</f>
        <v>#VALUE!</v>
      </c>
      <c r="AF2886" s="10">
        <f ca="1">IFERROR(AVERAGE(INDIRECT("AE"&amp;AC2886-Template!$F$10+1):INDIRECT("AE"&amp;AC2886)),0)</f>
        <v>0</v>
      </c>
      <c r="AG2886" s="35"/>
      <c r="AH2886" s="86"/>
      <c r="AI2886" s="35"/>
      <c r="AJ2886" s="35"/>
      <c r="AK2886" s="35"/>
      <c r="AL2886" s="35"/>
      <c r="AM2886" s="35"/>
      <c r="AN2886" s="35"/>
      <c r="AO2886" s="35"/>
      <c r="AP2886" s="35"/>
      <c r="AQ2886" s="35"/>
      <c r="AR2886" s="35"/>
      <c r="AS2886" s="35"/>
      <c r="AT2886" s="35"/>
      <c r="AU2886" s="35"/>
      <c r="AV2886" s="35"/>
      <c r="AW2886" s="35"/>
      <c r="AX2886" s="35"/>
      <c r="AY2886" s="35"/>
      <c r="AZ2886" s="17">
        <f t="shared" ref="AZ2886" si="6502">AZ2885+1</f>
        <v>48902</v>
      </c>
      <c r="BA2886" s="216">
        <f t="shared" si="6380"/>
        <v>6</v>
      </c>
      <c r="BB2886" s="216">
        <f t="shared" ref="BB2886" si="6503">BB2885+1</f>
        <v>2881</v>
      </c>
      <c r="BC2886" s="16">
        <f t="shared" si="6382"/>
        <v>7.8931506849315065</v>
      </c>
      <c r="BD2886" s="16">
        <f>IF(Template!$F$7="Linear interpolation",LinInterp($AO$5:$AO$18,$AM$5:$AM$18,BC2886),CubicSpline($AO$5:$AO$18,$AM$5:$AM$18,BC2886))</f>
        <v>14.149812453171036</v>
      </c>
      <c r="BE2886" s="221">
        <f t="shared" si="6461"/>
        <v>2.8422379393523105</v>
      </c>
      <c r="BF2886" s="221">
        <f>BE2886/PRODUCT($BG$6:BG2885)</f>
        <v>1.0003630134785342</v>
      </c>
      <c r="BG2886" s="16">
        <f t="shared" si="6383"/>
        <v>1.000363014522214</v>
      </c>
      <c r="BH2886" s="10">
        <f t="shared" si="6384"/>
        <v>13.250030060810602</v>
      </c>
      <c r="BI2886" s="90"/>
      <c r="BJ2886" s="17">
        <f t="shared" si="6367"/>
        <v>48879</v>
      </c>
      <c r="BK2886" s="16">
        <f t="shared" ref="BK2886:BK2949" si="6504">IF(AX2886&lt;&gt;0,AX2886,VLOOKUP(BJ2886,$AZ:$BH,9,FALSE))</f>
        <v>13.250533235850682</v>
      </c>
      <c r="BL2886" s="10">
        <f ca="1">IFERROR(AVERAGE(INDIRECT("BK"&amp;AC2886-Template!$F$10+1):INDIRECT("BK"&amp;AC2886)),0)</f>
        <v>13.25047289232848</v>
      </c>
      <c r="BM2886" s="35"/>
      <c r="BN2886" s="86"/>
      <c r="BO2886" s="35"/>
      <c r="BP2886" s="35"/>
      <c r="BQ2886" s="35"/>
      <c r="BR2886" s="35"/>
      <c r="BS2886" s="35"/>
      <c r="BT2886" s="35"/>
      <c r="BU2886" s="35"/>
      <c r="BV2886" s="35"/>
      <c r="BW2886" s="35"/>
      <c r="BX2886" s="35"/>
      <c r="BY2886" s="35"/>
      <c r="BZ2886" s="35"/>
      <c r="CA2886" s="35"/>
      <c r="CB2886" s="35"/>
      <c r="CC2886" s="35"/>
      <c r="CD2886" s="35"/>
      <c r="CE2886" s="35"/>
      <c r="CF2886" s="35"/>
      <c r="CG2886" s="35"/>
      <c r="CH2886" s="35"/>
    </row>
    <row r="2887" spans="1:86" ht="15.6" x14ac:dyDescent="0.3">
      <c r="A2887" s="35"/>
      <c r="B2887" s="86"/>
      <c r="C2887" s="35"/>
      <c r="D2887" s="35"/>
      <c r="E2887" s="35"/>
      <c r="F2887" s="35"/>
      <c r="G2887" s="35"/>
      <c r="H2887" s="35"/>
      <c r="I2887" s="35"/>
      <c r="J2887" s="35"/>
      <c r="K2887" s="35"/>
      <c r="L2887" s="35"/>
      <c r="M2887" s="35"/>
      <c r="N2887" s="35"/>
      <c r="O2887" s="35"/>
      <c r="P2887" s="35"/>
      <c r="Q2887" s="35"/>
      <c r="R2887" s="35"/>
      <c r="S2887" s="35"/>
      <c r="T2887" s="17">
        <f t="shared" ref="T2887:V2950" si="6505">T2886+1</f>
        <v>48903</v>
      </c>
      <c r="U2887" s="216">
        <f t="shared" si="6498"/>
        <v>7</v>
      </c>
      <c r="V2887" s="216">
        <f t="shared" si="6505"/>
        <v>2882</v>
      </c>
      <c r="W2887" s="16">
        <f t="shared" si="6368"/>
        <v>7.8958904109589039</v>
      </c>
      <c r="X2887" s="16" t="e">
        <f>IF(Template!$F$7="Linear interpolation",LinInterp($I$5:$I$22,$G$5:$G$22,W2887),CubicSpline($I$5:$I$22,$G$5:$G$22,W2887))</f>
        <v>#VALUE!</v>
      </c>
      <c r="Y2887" s="221" t="e">
        <f t="shared" si="6499"/>
        <v>#VALUE!</v>
      </c>
      <c r="Z2887" s="221" t="e">
        <f>Y2887/PRODUCT($AA$6:AA2886)</f>
        <v>#VALUE!</v>
      </c>
      <c r="AA2887" s="16" t="e">
        <f t="shared" ref="AA2887:AA2950" si="6506">1+AB2887/365/100</f>
        <v>#VALUE!</v>
      </c>
      <c r="AB2887" s="10" t="e">
        <f t="shared" ref="AB2887:AB2950" si="6507">IF(OR(U2887=6,U2887=7),AB2886,(Z2887-1)*365*100)</f>
        <v>#VALUE!</v>
      </c>
      <c r="AC2887" s="90">
        <f t="shared" si="6500"/>
        <v>2887</v>
      </c>
      <c r="AD2887" s="17">
        <f t="shared" ref="AD2887:AD2950" si="6508">AD2886+1</f>
        <v>48880</v>
      </c>
      <c r="AE2887" s="16" t="e">
        <f t="shared" si="6501"/>
        <v>#VALUE!</v>
      </c>
      <c r="AF2887" s="10">
        <f ca="1">IFERROR(AVERAGE(INDIRECT("AE"&amp;AC2887-Template!$F$10+1):INDIRECT("AE"&amp;AC2887)),0)</f>
        <v>0</v>
      </c>
      <c r="AG2887" s="35"/>
      <c r="AH2887" s="86"/>
      <c r="AI2887" s="35"/>
      <c r="AJ2887" s="35"/>
      <c r="AK2887" s="35"/>
      <c r="AL2887" s="35"/>
      <c r="AM2887" s="35"/>
      <c r="AN2887" s="35"/>
      <c r="AO2887" s="35"/>
      <c r="AP2887" s="35"/>
      <c r="AQ2887" s="35"/>
      <c r="AR2887" s="35"/>
      <c r="AS2887" s="35"/>
      <c r="AT2887" s="35"/>
      <c r="AU2887" s="35"/>
      <c r="AV2887" s="35"/>
      <c r="AW2887" s="35"/>
      <c r="AX2887" s="35"/>
      <c r="AY2887" s="35"/>
      <c r="AZ2887" s="17">
        <f t="shared" ref="AZ2887" si="6509">AZ2886+1</f>
        <v>48903</v>
      </c>
      <c r="BA2887" s="216">
        <f t="shared" si="6380"/>
        <v>7</v>
      </c>
      <c r="BB2887" s="216">
        <f t="shared" ref="BB2887" si="6510">BB2886+1</f>
        <v>2882</v>
      </c>
      <c r="BC2887" s="16">
        <f t="shared" si="6382"/>
        <v>7.8958904109589039</v>
      </c>
      <c r="BD2887" s="16">
        <f>IF(Template!$F$7="Linear interpolation",LinInterp($AO$5:$AO$18,$AM$5:$AM$18,BC2887),CubicSpline($AO$5:$AO$18,$AM$5:$AM$18,BC2887))</f>
        <v>14.149817758153937</v>
      </c>
      <c r="BE2887" s="221">
        <f t="shared" si="6461"/>
        <v>2.8432697069629151</v>
      </c>
      <c r="BF2887" s="221">
        <f>BE2887/PRODUCT($BG$6:BG2886)</f>
        <v>1.000363011354515</v>
      </c>
      <c r="BG2887" s="16">
        <f t="shared" si="6383"/>
        <v>1.000363014522214</v>
      </c>
      <c r="BH2887" s="10">
        <f t="shared" si="6384"/>
        <v>13.250030060810602</v>
      </c>
      <c r="BI2887" s="90"/>
      <c r="BJ2887" s="17">
        <f t="shared" ref="BJ2887:BJ2950" si="6511">BJ2886+1</f>
        <v>48880</v>
      </c>
      <c r="BK2887" s="16">
        <f t="shared" si="6504"/>
        <v>13.250524125592245</v>
      </c>
      <c r="BL2887" s="10">
        <f ca="1">IFERROR(AVERAGE(INDIRECT("BK"&amp;AC2887-Template!$F$10+1):INDIRECT("BK"&amp;AC2887)),0)</f>
        <v>13.250482345012314</v>
      </c>
      <c r="BM2887" s="35"/>
      <c r="BN2887" s="86"/>
      <c r="BO2887" s="35"/>
      <c r="BP2887" s="35"/>
      <c r="BQ2887" s="35"/>
      <c r="BR2887" s="35"/>
      <c r="BS2887" s="35"/>
      <c r="BT2887" s="35"/>
      <c r="BU2887" s="35"/>
      <c r="BV2887" s="35"/>
      <c r="BW2887" s="35"/>
      <c r="BX2887" s="35"/>
      <c r="BY2887" s="35"/>
      <c r="BZ2887" s="35"/>
      <c r="CA2887" s="35"/>
      <c r="CB2887" s="35"/>
      <c r="CC2887" s="35"/>
      <c r="CD2887" s="35"/>
      <c r="CE2887" s="35"/>
      <c r="CF2887" s="35"/>
      <c r="CG2887" s="35"/>
      <c r="CH2887" s="35"/>
    </row>
    <row r="2888" spans="1:86" ht="15.6" x14ac:dyDescent="0.3">
      <c r="A2888" s="35"/>
      <c r="B2888" s="86"/>
      <c r="C2888" s="35"/>
      <c r="D2888" s="35"/>
      <c r="E2888" s="35"/>
      <c r="F2888" s="35"/>
      <c r="G2888" s="35"/>
      <c r="H2888" s="35"/>
      <c r="I2888" s="35"/>
      <c r="J2888" s="35"/>
      <c r="K2888" s="35"/>
      <c r="L2888" s="35"/>
      <c r="M2888" s="35"/>
      <c r="N2888" s="35"/>
      <c r="O2888" s="35"/>
      <c r="P2888" s="35"/>
      <c r="Q2888" s="35"/>
      <c r="R2888" s="35"/>
      <c r="S2888" s="35"/>
      <c r="T2888" s="17">
        <f t="shared" si="6505"/>
        <v>48904</v>
      </c>
      <c r="U2888" s="216">
        <f t="shared" si="6498"/>
        <v>1</v>
      </c>
      <c r="V2888" s="216">
        <f t="shared" si="6505"/>
        <v>2883</v>
      </c>
      <c r="W2888" s="16">
        <f t="shared" ref="W2888:W2951" si="6512">YEARFRAC($T$5,T2888,3)</f>
        <v>7.8986301369863012</v>
      </c>
      <c r="X2888" s="16" t="e">
        <f>IF(Template!$F$7="Linear interpolation",LinInterp($I$5:$I$22,$G$5:$G$22,W2888),CubicSpline($I$5:$I$22,$G$5:$G$22,W2888))</f>
        <v>#VALUE!</v>
      </c>
      <c r="Y2888" s="221" t="e">
        <f t="shared" si="6499"/>
        <v>#VALUE!</v>
      </c>
      <c r="Z2888" s="221" t="e">
        <f>Y2888/PRODUCT($AA$6:AA2887)</f>
        <v>#VALUE!</v>
      </c>
      <c r="AA2888" s="16" t="e">
        <f t="shared" si="6506"/>
        <v>#VALUE!</v>
      </c>
      <c r="AB2888" s="10" t="e">
        <f t="shared" si="6507"/>
        <v>#VALUE!</v>
      </c>
      <c r="AC2888" s="90">
        <f t="shared" si="6500"/>
        <v>2888</v>
      </c>
      <c r="AD2888" s="17">
        <f t="shared" si="6508"/>
        <v>48881</v>
      </c>
      <c r="AE2888" s="16" t="e">
        <f t="shared" si="6501"/>
        <v>#VALUE!</v>
      </c>
      <c r="AF2888" s="10">
        <f ca="1">IFERROR(AVERAGE(INDIRECT("AE"&amp;AC2888-Template!$F$10+1):INDIRECT("AE"&amp;AC2888)),0)</f>
        <v>0</v>
      </c>
      <c r="AG2888" s="35"/>
      <c r="AH2888" s="86"/>
      <c r="AI2888" s="35"/>
      <c r="AJ2888" s="35"/>
      <c r="AK2888" s="35"/>
      <c r="AL2888" s="35"/>
      <c r="AM2888" s="35"/>
      <c r="AN2888" s="35"/>
      <c r="AO2888" s="35"/>
      <c r="AP2888" s="35"/>
      <c r="AQ2888" s="35"/>
      <c r="AR2888" s="35"/>
      <c r="AS2888" s="35"/>
      <c r="AT2888" s="35"/>
      <c r="AU2888" s="35"/>
      <c r="AV2888" s="35"/>
      <c r="AW2888" s="35"/>
      <c r="AX2888" s="35"/>
      <c r="AY2888" s="35"/>
      <c r="AZ2888" s="17">
        <f t="shared" ref="AZ2888" si="6513">AZ2887+1</f>
        <v>48904</v>
      </c>
      <c r="BA2888" s="216">
        <f t="shared" si="6380"/>
        <v>1</v>
      </c>
      <c r="BB2888" s="216">
        <f t="shared" ref="BB2888" si="6514">BB2887+1</f>
        <v>2883</v>
      </c>
      <c r="BC2888" s="16">
        <f t="shared" si="6382"/>
        <v>7.8986301369863012</v>
      </c>
      <c r="BD2888" s="16">
        <f>IF(Template!$F$7="Linear interpolation",LinInterp($AO$5:$AO$18,$AM$5:$AM$18,BC2888),CubicSpline($AO$5:$AO$18,$AM$5:$AM$18,BC2888))</f>
        <v>14.14982304331938</v>
      </c>
      <c r="BE2888" s="221">
        <f t="shared" si="6461"/>
        <v>2.8443018459418918</v>
      </c>
      <c r="BF2888" s="221">
        <f>BE2888/PRODUCT($BG$6:BG2887)</f>
        <v>1.00036300811345</v>
      </c>
      <c r="BG2888" s="16">
        <f t="shared" si="6383"/>
        <v>1.00036300811345</v>
      </c>
      <c r="BH2888" s="10">
        <f t="shared" si="6384"/>
        <v>13.249796140925918</v>
      </c>
      <c r="BI2888" s="90"/>
      <c r="BJ2888" s="17">
        <f t="shared" si="6511"/>
        <v>48881</v>
      </c>
      <c r="BK2888" s="16">
        <f t="shared" si="6504"/>
        <v>13.250524125592245</v>
      </c>
      <c r="BL2888" s="10">
        <f ca="1">IFERROR(AVERAGE(INDIRECT("BK"&amp;AC2888-Template!$F$10+1):INDIRECT("BK"&amp;AC2888)),0)</f>
        <v>13.250490871910154</v>
      </c>
      <c r="BM2888" s="35"/>
      <c r="BN2888" s="86"/>
      <c r="BO2888" s="35"/>
      <c r="BP2888" s="35"/>
      <c r="BQ2888" s="35"/>
      <c r="BR2888" s="35"/>
      <c r="BS2888" s="35"/>
      <c r="BT2888" s="35"/>
      <c r="BU2888" s="35"/>
      <c r="BV2888" s="35"/>
      <c r="BW2888" s="35"/>
      <c r="BX2888" s="35"/>
      <c r="BY2888" s="35"/>
      <c r="BZ2888" s="35"/>
      <c r="CA2888" s="35"/>
      <c r="CB2888" s="35"/>
      <c r="CC2888" s="35"/>
      <c r="CD2888" s="35"/>
      <c r="CE2888" s="35"/>
      <c r="CF2888" s="35"/>
      <c r="CG2888" s="35"/>
      <c r="CH2888" s="35"/>
    </row>
    <row r="2889" spans="1:86" ht="15.6" x14ac:dyDescent="0.3">
      <c r="A2889" s="35"/>
      <c r="B2889" s="86"/>
      <c r="C2889" s="35"/>
      <c r="D2889" s="35"/>
      <c r="E2889" s="35"/>
      <c r="F2889" s="35"/>
      <c r="G2889" s="35"/>
      <c r="H2889" s="35"/>
      <c r="I2889" s="35"/>
      <c r="J2889" s="35"/>
      <c r="K2889" s="35"/>
      <c r="L2889" s="35"/>
      <c r="M2889" s="35"/>
      <c r="N2889" s="35"/>
      <c r="O2889" s="35"/>
      <c r="P2889" s="35"/>
      <c r="Q2889" s="35"/>
      <c r="R2889" s="35"/>
      <c r="S2889" s="35"/>
      <c r="T2889" s="17">
        <f t="shared" si="6505"/>
        <v>48905</v>
      </c>
      <c r="U2889" s="216">
        <f t="shared" si="6498"/>
        <v>2</v>
      </c>
      <c r="V2889" s="216">
        <f t="shared" si="6505"/>
        <v>2884</v>
      </c>
      <c r="W2889" s="16">
        <f t="shared" si="6512"/>
        <v>7.9013698630136986</v>
      </c>
      <c r="X2889" s="16" t="e">
        <f>IF(Template!$F$7="Linear interpolation",LinInterp($I$5:$I$22,$G$5:$G$22,W2889),CubicSpline($I$5:$I$22,$G$5:$G$22,W2889))</f>
        <v>#VALUE!</v>
      </c>
      <c r="Y2889" s="221" t="e">
        <f t="shared" si="6499"/>
        <v>#VALUE!</v>
      </c>
      <c r="Z2889" s="221" t="e">
        <f>Y2889/PRODUCT($AA$6:AA2888)</f>
        <v>#VALUE!</v>
      </c>
      <c r="AA2889" s="16" t="e">
        <f t="shared" si="6506"/>
        <v>#VALUE!</v>
      </c>
      <c r="AB2889" s="10" t="e">
        <f t="shared" si="6507"/>
        <v>#VALUE!</v>
      </c>
      <c r="AC2889" s="90">
        <f t="shared" si="6500"/>
        <v>2889</v>
      </c>
      <c r="AD2889" s="17">
        <f t="shared" si="6508"/>
        <v>48882</v>
      </c>
      <c r="AE2889" s="16" t="e">
        <f t="shared" si="6501"/>
        <v>#VALUE!</v>
      </c>
      <c r="AF2889" s="10">
        <f ca="1">IFERROR(AVERAGE(INDIRECT("AE"&amp;AC2889-Template!$F$10+1):INDIRECT("AE"&amp;AC2889)),0)</f>
        <v>0</v>
      </c>
      <c r="AG2889" s="35"/>
      <c r="AH2889" s="86"/>
      <c r="AI2889" s="35"/>
      <c r="AJ2889" s="35"/>
      <c r="AK2889" s="35"/>
      <c r="AL2889" s="35"/>
      <c r="AM2889" s="35"/>
      <c r="AN2889" s="35"/>
      <c r="AO2889" s="35"/>
      <c r="AP2889" s="35"/>
      <c r="AQ2889" s="35"/>
      <c r="AR2889" s="35"/>
      <c r="AS2889" s="35"/>
      <c r="AT2889" s="35"/>
      <c r="AU2889" s="35"/>
      <c r="AV2889" s="35"/>
      <c r="AW2889" s="35"/>
      <c r="AX2889" s="35"/>
      <c r="AY2889" s="35"/>
      <c r="AZ2889" s="17">
        <f t="shared" ref="AZ2889" si="6515">AZ2888+1</f>
        <v>48905</v>
      </c>
      <c r="BA2889" s="216">
        <f t="shared" si="6380"/>
        <v>2</v>
      </c>
      <c r="BB2889" s="216">
        <f t="shared" ref="BB2889" si="6516">BB2888+1</f>
        <v>2884</v>
      </c>
      <c r="BC2889" s="16">
        <f t="shared" si="6382"/>
        <v>7.9013698630136986</v>
      </c>
      <c r="BD2889" s="16">
        <f>IF(Template!$F$7="Linear interpolation",LinInterp($AO$5:$AO$18,$AM$5:$AM$18,BC2889),CubicSpline($AO$5:$AO$18,$AM$5:$AM$18,BC2889))</f>
        <v>14.14982830815716</v>
      </c>
      <c r="BE2889" s="221">
        <f t="shared" si="6461"/>
        <v>2.8453343563172027</v>
      </c>
      <c r="BF2889" s="221">
        <f>BE2889/PRODUCT($BG$6:BG2888)</f>
        <v>1.0003630101273477</v>
      </c>
      <c r="BG2889" s="16">
        <f t="shared" si="6383"/>
        <v>1.0003630101273477</v>
      </c>
      <c r="BH2889" s="10">
        <f t="shared" si="6384"/>
        <v>13.249869648192526</v>
      </c>
      <c r="BI2889" s="90"/>
      <c r="BJ2889" s="17">
        <f t="shared" si="6511"/>
        <v>48882</v>
      </c>
      <c r="BK2889" s="16">
        <f t="shared" si="6504"/>
        <v>13.250524125592245</v>
      </c>
      <c r="BL2889" s="10">
        <f ca="1">IFERROR(AVERAGE(INDIRECT("BK"&amp;AC2889-Template!$F$10+1):INDIRECT("BK"&amp;AC2889)),0)</f>
        <v>13.250498514579565</v>
      </c>
      <c r="BM2889" s="35"/>
      <c r="BN2889" s="86"/>
      <c r="BO2889" s="35"/>
      <c r="BP2889" s="35"/>
      <c r="BQ2889" s="35"/>
      <c r="BR2889" s="35"/>
      <c r="BS2889" s="35"/>
      <c r="BT2889" s="35"/>
      <c r="BU2889" s="35"/>
      <c r="BV2889" s="35"/>
      <c r="BW2889" s="35"/>
      <c r="BX2889" s="35"/>
      <c r="BY2889" s="35"/>
      <c r="BZ2889" s="35"/>
      <c r="CA2889" s="35"/>
      <c r="CB2889" s="35"/>
      <c r="CC2889" s="35"/>
      <c r="CD2889" s="35"/>
      <c r="CE2889" s="35"/>
      <c r="CF2889" s="35"/>
      <c r="CG2889" s="35"/>
      <c r="CH2889" s="35"/>
    </row>
    <row r="2890" spans="1:86" ht="15.6" x14ac:dyDescent="0.3">
      <c r="A2890" s="35"/>
      <c r="B2890" s="86"/>
      <c r="C2890" s="35"/>
      <c r="D2890" s="35"/>
      <c r="E2890" s="35"/>
      <c r="F2890" s="35"/>
      <c r="G2890" s="35"/>
      <c r="H2890" s="35"/>
      <c r="I2890" s="35"/>
      <c r="J2890" s="35"/>
      <c r="K2890" s="35"/>
      <c r="L2890" s="35"/>
      <c r="M2890" s="35"/>
      <c r="N2890" s="35"/>
      <c r="O2890" s="35"/>
      <c r="P2890" s="35"/>
      <c r="Q2890" s="35"/>
      <c r="R2890" s="35"/>
      <c r="S2890" s="35"/>
      <c r="T2890" s="17">
        <f t="shared" si="6505"/>
        <v>48906</v>
      </c>
      <c r="U2890" s="216">
        <f t="shared" si="6498"/>
        <v>3</v>
      </c>
      <c r="V2890" s="216">
        <f t="shared" si="6505"/>
        <v>2885</v>
      </c>
      <c r="W2890" s="16">
        <f t="shared" si="6512"/>
        <v>7.904109589041096</v>
      </c>
      <c r="X2890" s="16" t="e">
        <f>IF(Template!$F$7="Linear interpolation",LinInterp($I$5:$I$22,$G$5:$G$22,W2890),CubicSpline($I$5:$I$22,$G$5:$G$22,W2890))</f>
        <v>#VALUE!</v>
      </c>
      <c r="Y2890" s="221" t="e">
        <f t="shared" si="6499"/>
        <v>#VALUE!</v>
      </c>
      <c r="Z2890" s="221" t="e">
        <f>Y2890/PRODUCT($AA$6:AA2889)</f>
        <v>#VALUE!</v>
      </c>
      <c r="AA2890" s="16" t="e">
        <f t="shared" si="6506"/>
        <v>#VALUE!</v>
      </c>
      <c r="AB2890" s="10" t="e">
        <f t="shared" si="6507"/>
        <v>#VALUE!</v>
      </c>
      <c r="AC2890" s="90">
        <f t="shared" si="6500"/>
        <v>2890</v>
      </c>
      <c r="AD2890" s="17">
        <f t="shared" si="6508"/>
        <v>48883</v>
      </c>
      <c r="AE2890" s="16" t="e">
        <f t="shared" si="6501"/>
        <v>#VALUE!</v>
      </c>
      <c r="AF2890" s="10">
        <f ca="1">IFERROR(AVERAGE(INDIRECT("AE"&amp;AC2890-Template!$F$10+1):INDIRECT("AE"&amp;AC2890)),0)</f>
        <v>0</v>
      </c>
      <c r="AG2890" s="35"/>
      <c r="AH2890" s="86"/>
      <c r="AI2890" s="35"/>
      <c r="AJ2890" s="35"/>
      <c r="AK2890" s="35"/>
      <c r="AL2890" s="35"/>
      <c r="AM2890" s="35"/>
      <c r="AN2890" s="35"/>
      <c r="AO2890" s="35"/>
      <c r="AP2890" s="35"/>
      <c r="AQ2890" s="35"/>
      <c r="AR2890" s="35"/>
      <c r="AS2890" s="35"/>
      <c r="AT2890" s="35"/>
      <c r="AU2890" s="35"/>
      <c r="AV2890" s="35"/>
      <c r="AW2890" s="35"/>
      <c r="AX2890" s="35"/>
      <c r="AY2890" s="35"/>
      <c r="AZ2890" s="17">
        <f t="shared" ref="AZ2890" si="6517">AZ2889+1</f>
        <v>48906</v>
      </c>
      <c r="BA2890" s="216">
        <f t="shared" si="6380"/>
        <v>3</v>
      </c>
      <c r="BB2890" s="216">
        <f t="shared" ref="BB2890" si="6518">BB2889+1</f>
        <v>2885</v>
      </c>
      <c r="BC2890" s="16">
        <f t="shared" si="6382"/>
        <v>7.904109589041096</v>
      </c>
      <c r="BD2890" s="16">
        <f>IF(Template!$F$7="Linear interpolation",LinInterp($AO$5:$AO$18,$AM$5:$AM$18,BC2890),CubicSpline($AO$5:$AO$18,$AM$5:$AM$18,BC2890))</f>
        <v>14.149833552157071</v>
      </c>
      <c r="BE2890" s="221">
        <f t="shared" si="6461"/>
        <v>2.8463672381165575</v>
      </c>
      <c r="BF2890" s="221">
        <f>BE2890/PRODUCT($BG$6:BG2889)</f>
        <v>1.0003630089367395</v>
      </c>
      <c r="BG2890" s="16">
        <f t="shared" si="6383"/>
        <v>1.0003630089367395</v>
      </c>
      <c r="BH2890" s="10">
        <f t="shared" si="6384"/>
        <v>13.249826190990355</v>
      </c>
      <c r="BI2890" s="90"/>
      <c r="BJ2890" s="17">
        <f t="shared" si="6511"/>
        <v>48883</v>
      </c>
      <c r="BK2890" s="16">
        <f t="shared" si="6504"/>
        <v>13.25045646825429</v>
      </c>
      <c r="BL2890" s="10">
        <f ca="1">IFERROR(AVERAGE(INDIRECT("BK"&amp;AC2890-Template!$F$10+1):INDIRECT("BK"&amp;AC2890)),0)</f>
        <v>13.250503902004379</v>
      </c>
      <c r="BM2890" s="35"/>
      <c r="BN2890" s="86"/>
      <c r="BO2890" s="35"/>
      <c r="BP2890" s="35"/>
      <c r="BQ2890" s="35"/>
      <c r="BR2890" s="35"/>
      <c r="BS2890" s="35"/>
      <c r="BT2890" s="35"/>
      <c r="BU2890" s="35"/>
      <c r="BV2890" s="35"/>
      <c r="BW2890" s="35"/>
      <c r="BX2890" s="35"/>
      <c r="BY2890" s="35"/>
      <c r="BZ2890" s="35"/>
      <c r="CA2890" s="35"/>
      <c r="CB2890" s="35"/>
      <c r="CC2890" s="35"/>
      <c r="CD2890" s="35"/>
      <c r="CE2890" s="35"/>
      <c r="CF2890" s="35"/>
      <c r="CG2890" s="35"/>
      <c r="CH2890" s="35"/>
    </row>
    <row r="2891" spans="1:86" ht="15.6" x14ac:dyDescent="0.3">
      <c r="A2891" s="35"/>
      <c r="B2891" s="86"/>
      <c r="C2891" s="35"/>
      <c r="D2891" s="35"/>
      <c r="E2891" s="35"/>
      <c r="F2891" s="35"/>
      <c r="G2891" s="35"/>
      <c r="H2891" s="35"/>
      <c r="I2891" s="35"/>
      <c r="J2891" s="35"/>
      <c r="K2891" s="35"/>
      <c r="L2891" s="35"/>
      <c r="M2891" s="35"/>
      <c r="N2891" s="35"/>
      <c r="O2891" s="35"/>
      <c r="P2891" s="35"/>
      <c r="Q2891" s="35"/>
      <c r="R2891" s="35"/>
      <c r="S2891" s="35"/>
      <c r="T2891" s="17">
        <f t="shared" si="6505"/>
        <v>48907</v>
      </c>
      <c r="U2891" s="216">
        <f t="shared" si="6498"/>
        <v>4</v>
      </c>
      <c r="V2891" s="216">
        <f t="shared" si="6505"/>
        <v>2886</v>
      </c>
      <c r="W2891" s="16">
        <f t="shared" si="6512"/>
        <v>7.9068493150684933</v>
      </c>
      <c r="X2891" s="16" t="e">
        <f>IF(Template!$F$7="Linear interpolation",LinInterp($I$5:$I$22,$G$5:$G$22,W2891),CubicSpline($I$5:$I$22,$G$5:$G$22,W2891))</f>
        <v>#VALUE!</v>
      </c>
      <c r="Y2891" s="221" t="e">
        <f t="shared" si="6499"/>
        <v>#VALUE!</v>
      </c>
      <c r="Z2891" s="221" t="e">
        <f>Y2891/PRODUCT($AA$6:AA2890)</f>
        <v>#VALUE!</v>
      </c>
      <c r="AA2891" s="16" t="e">
        <f t="shared" si="6506"/>
        <v>#VALUE!</v>
      </c>
      <c r="AB2891" s="10" t="e">
        <f t="shared" si="6507"/>
        <v>#VALUE!</v>
      </c>
      <c r="AC2891" s="90">
        <f t="shared" si="6500"/>
        <v>2891</v>
      </c>
      <c r="AD2891" s="17">
        <f t="shared" si="6508"/>
        <v>48884</v>
      </c>
      <c r="AE2891" s="16" t="e">
        <f t="shared" si="6501"/>
        <v>#VALUE!</v>
      </c>
      <c r="AF2891" s="10">
        <f ca="1">IFERROR(AVERAGE(INDIRECT("AE"&amp;AC2891-Template!$F$10+1):INDIRECT("AE"&amp;AC2891)),0)</f>
        <v>0</v>
      </c>
      <c r="AG2891" s="35"/>
      <c r="AH2891" s="86"/>
      <c r="AI2891" s="35"/>
      <c r="AJ2891" s="35"/>
      <c r="AK2891" s="35"/>
      <c r="AL2891" s="35"/>
      <c r="AM2891" s="35"/>
      <c r="AN2891" s="35"/>
      <c r="AO2891" s="35"/>
      <c r="AP2891" s="35"/>
      <c r="AQ2891" s="35"/>
      <c r="AR2891" s="35"/>
      <c r="AS2891" s="35"/>
      <c r="AT2891" s="35"/>
      <c r="AU2891" s="35"/>
      <c r="AV2891" s="35"/>
      <c r="AW2891" s="35"/>
      <c r="AX2891" s="35"/>
      <c r="AY2891" s="35"/>
      <c r="AZ2891" s="17">
        <f t="shared" ref="AZ2891" si="6519">AZ2890+1</f>
        <v>48907</v>
      </c>
      <c r="BA2891" s="216">
        <f t="shared" si="6380"/>
        <v>4</v>
      </c>
      <c r="BB2891" s="216">
        <f t="shared" ref="BB2891" si="6520">BB2890+1</f>
        <v>2886</v>
      </c>
      <c r="BC2891" s="16">
        <f t="shared" si="6382"/>
        <v>7.9068493150684933</v>
      </c>
      <c r="BD2891" s="16">
        <f>IF(Template!$F$7="Linear interpolation",LinInterp($AO$5:$AO$18,$AM$5:$AM$18,BC2891),CubicSpline($AO$5:$AO$18,$AM$5:$AM$18,BC2891))</f>
        <v>14.149838774808909</v>
      </c>
      <c r="BE2891" s="221">
        <f t="shared" si="6461"/>
        <v>2.8474004913674333</v>
      </c>
      <c r="BF2891" s="221">
        <f>BE2891/PRODUCT($BG$6:BG2890)</f>
        <v>1.0003630077092791</v>
      </c>
      <c r="BG2891" s="16">
        <f t="shared" si="6383"/>
        <v>1.0003630077092791</v>
      </c>
      <c r="BH2891" s="10">
        <f t="shared" si="6384"/>
        <v>13.249781388687376</v>
      </c>
      <c r="BI2891" s="90"/>
      <c r="BJ2891" s="17">
        <f t="shared" si="6511"/>
        <v>48884</v>
      </c>
      <c r="BK2891" s="16">
        <f t="shared" si="6504"/>
        <v>13.250474679847969</v>
      </c>
      <c r="BL2891" s="10">
        <f ca="1">IFERROR(AVERAGE(INDIRECT("BK"&amp;AC2891-Template!$F$10+1):INDIRECT("BK"&amp;AC2891)),0)</f>
        <v>13.250509896482317</v>
      </c>
      <c r="BM2891" s="35"/>
      <c r="BN2891" s="86"/>
      <c r="BO2891" s="35"/>
      <c r="BP2891" s="35"/>
      <c r="BQ2891" s="35"/>
      <c r="BR2891" s="35"/>
      <c r="BS2891" s="35"/>
      <c r="BT2891" s="35"/>
      <c r="BU2891" s="35"/>
      <c r="BV2891" s="35"/>
      <c r="BW2891" s="35"/>
      <c r="BX2891" s="35"/>
      <c r="BY2891" s="35"/>
      <c r="BZ2891" s="35"/>
      <c r="CA2891" s="35"/>
      <c r="CB2891" s="35"/>
      <c r="CC2891" s="35"/>
      <c r="CD2891" s="35"/>
      <c r="CE2891" s="35"/>
      <c r="CF2891" s="35"/>
      <c r="CG2891" s="35"/>
      <c r="CH2891" s="35"/>
    </row>
    <row r="2892" spans="1:86" ht="15.6" x14ac:dyDescent="0.3">
      <c r="A2892" s="35"/>
      <c r="B2892" s="86"/>
      <c r="C2892" s="35"/>
      <c r="D2892" s="35"/>
      <c r="E2892" s="35"/>
      <c r="F2892" s="35"/>
      <c r="G2892" s="35"/>
      <c r="H2892" s="35"/>
      <c r="I2892" s="35"/>
      <c r="J2892" s="35"/>
      <c r="K2892" s="35"/>
      <c r="L2892" s="35"/>
      <c r="M2892" s="35"/>
      <c r="N2892" s="35"/>
      <c r="O2892" s="35"/>
      <c r="P2892" s="35"/>
      <c r="Q2892" s="35"/>
      <c r="R2892" s="35"/>
      <c r="S2892" s="35"/>
      <c r="T2892" s="17">
        <f t="shared" si="6505"/>
        <v>48908</v>
      </c>
      <c r="U2892" s="216">
        <f t="shared" si="6498"/>
        <v>5</v>
      </c>
      <c r="V2892" s="216">
        <f t="shared" si="6505"/>
        <v>2887</v>
      </c>
      <c r="W2892" s="16">
        <f t="shared" si="6512"/>
        <v>7.9095890410958907</v>
      </c>
      <c r="X2892" s="16" t="e">
        <f>IF(Template!$F$7="Linear interpolation",LinInterp($I$5:$I$22,$G$5:$G$22,W2892),CubicSpline($I$5:$I$22,$G$5:$G$22,W2892))</f>
        <v>#VALUE!</v>
      </c>
      <c r="Y2892" s="221" t="e">
        <f t="shared" si="6499"/>
        <v>#VALUE!</v>
      </c>
      <c r="Z2892" s="221" t="e">
        <f>Y2892/PRODUCT($AA$6:AA2891)</f>
        <v>#VALUE!</v>
      </c>
      <c r="AA2892" s="16" t="e">
        <f t="shared" si="6506"/>
        <v>#VALUE!</v>
      </c>
      <c r="AB2892" s="10" t="e">
        <f t="shared" si="6507"/>
        <v>#VALUE!</v>
      </c>
      <c r="AC2892" s="90">
        <f t="shared" si="6500"/>
        <v>2892</v>
      </c>
      <c r="AD2892" s="17">
        <f t="shared" si="6508"/>
        <v>48885</v>
      </c>
      <c r="AE2892" s="16" t="e">
        <f t="shared" si="6501"/>
        <v>#VALUE!</v>
      </c>
      <c r="AF2892" s="10">
        <f ca="1">IFERROR(AVERAGE(INDIRECT("AE"&amp;AC2892-Template!$F$10+1):INDIRECT("AE"&amp;AC2892)),0)</f>
        <v>0</v>
      </c>
      <c r="AG2892" s="35"/>
      <c r="AH2892" s="86"/>
      <c r="AI2892" s="35"/>
      <c r="AJ2892" s="35"/>
      <c r="AK2892" s="35"/>
      <c r="AL2892" s="35"/>
      <c r="AM2892" s="35"/>
      <c r="AN2892" s="35"/>
      <c r="AO2892" s="35"/>
      <c r="AP2892" s="35"/>
      <c r="AQ2892" s="35"/>
      <c r="AR2892" s="35"/>
      <c r="AS2892" s="35"/>
      <c r="AT2892" s="35"/>
      <c r="AU2892" s="35"/>
      <c r="AV2892" s="35"/>
      <c r="AW2892" s="35"/>
      <c r="AX2892" s="35"/>
      <c r="AY2892" s="35"/>
      <c r="AZ2892" s="17">
        <f t="shared" ref="AZ2892" si="6521">AZ2891+1</f>
        <v>48908</v>
      </c>
      <c r="BA2892" s="216">
        <f t="shared" si="6380"/>
        <v>5</v>
      </c>
      <c r="BB2892" s="216">
        <f t="shared" ref="BB2892" si="6522">BB2891+1</f>
        <v>2887</v>
      </c>
      <c r="BC2892" s="16">
        <f t="shared" si="6382"/>
        <v>7.9095890410958907</v>
      </c>
      <c r="BD2892" s="16">
        <f>IF(Template!$F$7="Linear interpolation",LinInterp($AO$5:$AO$18,$AM$5:$AM$18,BC2892),CubicSpline($AO$5:$AO$18,$AM$5:$AM$18,BC2892))</f>
        <v>14.149843975602469</v>
      </c>
      <c r="BE2892" s="221">
        <f t="shared" si="6461"/>
        <v>2.8484341160970512</v>
      </c>
      <c r="BF2892" s="221">
        <f>BE2892/PRODUCT($BG$6:BG2891)</f>
        <v>1.000363006444914</v>
      </c>
      <c r="BG2892" s="16">
        <f t="shared" si="6383"/>
        <v>1.000363006444914</v>
      </c>
      <c r="BH2892" s="10">
        <f t="shared" si="6384"/>
        <v>13.249735239362792</v>
      </c>
      <c r="BI2892" s="90"/>
      <c r="BJ2892" s="17">
        <f t="shared" si="6511"/>
        <v>48885</v>
      </c>
      <c r="BK2892" s="16">
        <f t="shared" si="6504"/>
        <v>13.250459058315123</v>
      </c>
      <c r="BL2892" s="10">
        <f ca="1">IFERROR(AVERAGE(INDIRECT("BK"&amp;AC2892-Template!$F$10+1):INDIRECT("BK"&amp;AC2892)),0)</f>
        <v>13.250510481388734</v>
      </c>
      <c r="BM2892" s="35"/>
      <c r="BN2892" s="86"/>
      <c r="BO2892" s="35"/>
      <c r="BP2892" s="35"/>
      <c r="BQ2892" s="35"/>
      <c r="BR2892" s="35"/>
      <c r="BS2892" s="35"/>
      <c r="BT2892" s="35"/>
      <c r="BU2892" s="35"/>
      <c r="BV2892" s="35"/>
      <c r="BW2892" s="35"/>
      <c r="BX2892" s="35"/>
      <c r="BY2892" s="35"/>
      <c r="BZ2892" s="35"/>
      <c r="CA2892" s="35"/>
      <c r="CB2892" s="35"/>
      <c r="CC2892" s="35"/>
      <c r="CD2892" s="35"/>
      <c r="CE2892" s="35"/>
      <c r="CF2892" s="35"/>
      <c r="CG2892" s="35"/>
      <c r="CH2892" s="35"/>
    </row>
    <row r="2893" spans="1:86" ht="15.6" x14ac:dyDescent="0.3">
      <c r="A2893" s="35"/>
      <c r="B2893" s="86"/>
      <c r="C2893" s="35"/>
      <c r="D2893" s="35"/>
      <c r="E2893" s="35"/>
      <c r="F2893" s="35"/>
      <c r="G2893" s="35"/>
      <c r="H2893" s="35"/>
      <c r="I2893" s="35"/>
      <c r="J2893" s="35"/>
      <c r="K2893" s="35"/>
      <c r="L2893" s="35"/>
      <c r="M2893" s="35"/>
      <c r="N2893" s="35"/>
      <c r="O2893" s="35"/>
      <c r="P2893" s="35"/>
      <c r="Q2893" s="35"/>
      <c r="R2893" s="35"/>
      <c r="S2893" s="35"/>
      <c r="T2893" s="17">
        <f t="shared" si="6505"/>
        <v>48909</v>
      </c>
      <c r="U2893" s="216">
        <f t="shared" si="6498"/>
        <v>6</v>
      </c>
      <c r="V2893" s="216">
        <f t="shared" si="6505"/>
        <v>2888</v>
      </c>
      <c r="W2893" s="16">
        <f t="shared" si="6512"/>
        <v>7.912328767123288</v>
      </c>
      <c r="X2893" s="16" t="e">
        <f>IF(Template!$F$7="Linear interpolation",LinInterp($I$5:$I$22,$G$5:$G$22,W2893),CubicSpline($I$5:$I$22,$G$5:$G$22,W2893))</f>
        <v>#VALUE!</v>
      </c>
      <c r="Y2893" s="221" t="e">
        <f t="shared" si="6499"/>
        <v>#VALUE!</v>
      </c>
      <c r="Z2893" s="221" t="e">
        <f>Y2893/PRODUCT($AA$6:AA2892)</f>
        <v>#VALUE!</v>
      </c>
      <c r="AA2893" s="16" t="e">
        <f t="shared" si="6506"/>
        <v>#VALUE!</v>
      </c>
      <c r="AB2893" s="10" t="e">
        <f t="shared" si="6507"/>
        <v>#VALUE!</v>
      </c>
      <c r="AC2893" s="90">
        <f t="shared" si="6500"/>
        <v>2893</v>
      </c>
      <c r="AD2893" s="17">
        <f t="shared" si="6508"/>
        <v>48886</v>
      </c>
      <c r="AE2893" s="16" t="e">
        <f t="shared" si="6501"/>
        <v>#VALUE!</v>
      </c>
      <c r="AF2893" s="10">
        <f ca="1">IFERROR(AVERAGE(INDIRECT("AE"&amp;AC2893-Template!$F$10+1):INDIRECT("AE"&amp;AC2893)),0)</f>
        <v>0</v>
      </c>
      <c r="AG2893" s="35"/>
      <c r="AH2893" s="86"/>
      <c r="AI2893" s="35"/>
      <c r="AJ2893" s="35"/>
      <c r="AK2893" s="35"/>
      <c r="AL2893" s="35"/>
      <c r="AM2893" s="35"/>
      <c r="AN2893" s="35"/>
      <c r="AO2893" s="35"/>
      <c r="AP2893" s="35"/>
      <c r="AQ2893" s="35"/>
      <c r="AR2893" s="35"/>
      <c r="AS2893" s="35"/>
      <c r="AT2893" s="35"/>
      <c r="AU2893" s="35"/>
      <c r="AV2893" s="35"/>
      <c r="AW2893" s="35"/>
      <c r="AX2893" s="35"/>
      <c r="AY2893" s="35"/>
      <c r="AZ2893" s="17">
        <f t="shared" ref="AZ2893" si="6523">AZ2892+1</f>
        <v>48909</v>
      </c>
      <c r="BA2893" s="216">
        <f t="shared" ref="BA2893:BA2956" si="6524">WEEKDAY(AZ2893,2)</f>
        <v>6</v>
      </c>
      <c r="BB2893" s="216">
        <f t="shared" ref="BB2893" si="6525">BB2892+1</f>
        <v>2888</v>
      </c>
      <c r="BC2893" s="16">
        <f t="shared" ref="BC2893:BC2956" si="6526">YEARFRAC($T$5,AZ2893,3)</f>
        <v>7.912328767123288</v>
      </c>
      <c r="BD2893" s="16">
        <f>IF(Template!$F$7="Linear interpolation",LinInterp($AO$5:$AO$18,$AM$5:$AM$18,BC2893),CubicSpline($AO$5:$AO$18,$AM$5:$AM$18,BC2893))</f>
        <v>14.149849154027542</v>
      </c>
      <c r="BE2893" s="221">
        <f t="shared" si="6461"/>
        <v>2.8494681123323966</v>
      </c>
      <c r="BF2893" s="221">
        <f>BE2893/PRODUCT($BG$6:BG2892)</f>
        <v>1.0003630051435988</v>
      </c>
      <c r="BG2893" s="16">
        <f t="shared" ref="BG2893:BG2956" si="6527">1+BH2893/365/100</f>
        <v>1.000363006444914</v>
      </c>
      <c r="BH2893" s="10">
        <f t="shared" ref="BH2893:BH2956" si="6528">IF(OR(BA2893=6,BA2893=7),BH2892,(BF2893-1)*365*100)</f>
        <v>13.249735239362792</v>
      </c>
      <c r="BI2893" s="90"/>
      <c r="BJ2893" s="17">
        <f t="shared" si="6511"/>
        <v>48886</v>
      </c>
      <c r="BK2893" s="16">
        <f t="shared" si="6504"/>
        <v>13.250442129084327</v>
      </c>
      <c r="BL2893" s="10">
        <f ca="1">IFERROR(AVERAGE(INDIRECT("BK"&amp;AC2893-Template!$F$10+1):INDIRECT("BK"&amp;AC2893)),0)</f>
        <v>13.250512270736627</v>
      </c>
      <c r="BM2893" s="35"/>
      <c r="BN2893" s="86"/>
      <c r="BO2893" s="35"/>
      <c r="BP2893" s="35"/>
      <c r="BQ2893" s="35"/>
      <c r="BR2893" s="35"/>
      <c r="BS2893" s="35"/>
      <c r="BT2893" s="35"/>
      <c r="BU2893" s="35"/>
      <c r="BV2893" s="35"/>
      <c r="BW2893" s="35"/>
      <c r="BX2893" s="35"/>
      <c r="BY2893" s="35"/>
      <c r="BZ2893" s="35"/>
      <c r="CA2893" s="35"/>
      <c r="CB2893" s="35"/>
      <c r="CC2893" s="35"/>
      <c r="CD2893" s="35"/>
      <c r="CE2893" s="35"/>
      <c r="CF2893" s="35"/>
      <c r="CG2893" s="35"/>
      <c r="CH2893" s="35"/>
    </row>
    <row r="2894" spans="1:86" ht="15.6" x14ac:dyDescent="0.3">
      <c r="A2894" s="35"/>
      <c r="B2894" s="86"/>
      <c r="C2894" s="35"/>
      <c r="D2894" s="35"/>
      <c r="E2894" s="35"/>
      <c r="F2894" s="35"/>
      <c r="G2894" s="35"/>
      <c r="H2894" s="35"/>
      <c r="I2894" s="35"/>
      <c r="J2894" s="35"/>
      <c r="K2894" s="35"/>
      <c r="L2894" s="35"/>
      <c r="M2894" s="35"/>
      <c r="N2894" s="35"/>
      <c r="O2894" s="35"/>
      <c r="P2894" s="35"/>
      <c r="Q2894" s="35"/>
      <c r="R2894" s="35"/>
      <c r="S2894" s="35"/>
      <c r="T2894" s="17">
        <f t="shared" si="6505"/>
        <v>48910</v>
      </c>
      <c r="U2894" s="216">
        <f t="shared" si="6498"/>
        <v>7</v>
      </c>
      <c r="V2894" s="216">
        <f t="shared" si="6505"/>
        <v>2889</v>
      </c>
      <c r="W2894" s="16">
        <f t="shared" si="6512"/>
        <v>7.9150684931506845</v>
      </c>
      <c r="X2894" s="16" t="e">
        <f>IF(Template!$F$7="Linear interpolation",LinInterp($I$5:$I$22,$G$5:$G$22,W2894),CubicSpline($I$5:$I$22,$G$5:$G$22,W2894))</f>
        <v>#VALUE!</v>
      </c>
      <c r="Y2894" s="221" t="e">
        <f t="shared" si="6499"/>
        <v>#VALUE!</v>
      </c>
      <c r="Z2894" s="221" t="e">
        <f>Y2894/PRODUCT($AA$6:AA2893)</f>
        <v>#VALUE!</v>
      </c>
      <c r="AA2894" s="16" t="e">
        <f t="shared" si="6506"/>
        <v>#VALUE!</v>
      </c>
      <c r="AB2894" s="10" t="e">
        <f t="shared" si="6507"/>
        <v>#VALUE!</v>
      </c>
      <c r="AC2894" s="90">
        <f t="shared" si="6500"/>
        <v>2894</v>
      </c>
      <c r="AD2894" s="17">
        <f t="shared" si="6508"/>
        <v>48887</v>
      </c>
      <c r="AE2894" s="16" t="e">
        <f t="shared" si="6501"/>
        <v>#VALUE!</v>
      </c>
      <c r="AF2894" s="10">
        <f ca="1">IFERROR(AVERAGE(INDIRECT("AE"&amp;AC2894-Template!$F$10+1):INDIRECT("AE"&amp;AC2894)),0)</f>
        <v>0</v>
      </c>
      <c r="AG2894" s="35"/>
      <c r="AH2894" s="86"/>
      <c r="AI2894" s="35"/>
      <c r="AJ2894" s="35"/>
      <c r="AK2894" s="35"/>
      <c r="AL2894" s="35"/>
      <c r="AM2894" s="35"/>
      <c r="AN2894" s="35"/>
      <c r="AO2894" s="35"/>
      <c r="AP2894" s="35"/>
      <c r="AQ2894" s="35"/>
      <c r="AR2894" s="35"/>
      <c r="AS2894" s="35"/>
      <c r="AT2894" s="35"/>
      <c r="AU2894" s="35"/>
      <c r="AV2894" s="35"/>
      <c r="AW2894" s="35"/>
      <c r="AX2894" s="35"/>
      <c r="AY2894" s="35"/>
      <c r="AZ2894" s="17">
        <f t="shared" ref="AZ2894" si="6529">AZ2893+1</f>
        <v>48910</v>
      </c>
      <c r="BA2894" s="216">
        <f t="shared" si="6524"/>
        <v>7</v>
      </c>
      <c r="BB2894" s="216">
        <f t="shared" ref="BB2894" si="6530">BB2893+1</f>
        <v>2889</v>
      </c>
      <c r="BC2894" s="16">
        <f t="shared" si="6526"/>
        <v>7.9150684931506845</v>
      </c>
      <c r="BD2894" s="16">
        <f>IF(Template!$F$7="Linear interpolation",LinInterp($AO$5:$AO$18,$AM$5:$AM$18,BC2894),CubicSpline($AO$5:$AO$18,$AM$5:$AM$18,BC2894))</f>
        <v>14.149854309573927</v>
      </c>
      <c r="BE2894" s="221">
        <f t="shared" si="6461"/>
        <v>2.8505024801001992</v>
      </c>
      <c r="BF2894" s="221">
        <f>BE2894/PRODUCT($BG$6:BG2893)</f>
        <v>1.0003630025039654</v>
      </c>
      <c r="BG2894" s="16">
        <f t="shared" si="6527"/>
        <v>1.000363006444914</v>
      </c>
      <c r="BH2894" s="10">
        <f t="shared" si="6528"/>
        <v>13.249735239362792</v>
      </c>
      <c r="BI2894" s="90"/>
      <c r="BJ2894" s="17">
        <f t="shared" si="6511"/>
        <v>48887</v>
      </c>
      <c r="BK2894" s="16">
        <f t="shared" si="6504"/>
        <v>13.250423890583285</v>
      </c>
      <c r="BL2894" s="10">
        <f ca="1">IFERROR(AVERAGE(INDIRECT("BK"&amp;AC2894-Template!$F$10+1):INDIRECT("BK"&amp;AC2894)),0)</f>
        <v>13.250512776605898</v>
      </c>
      <c r="BM2894" s="35"/>
      <c r="BN2894" s="86"/>
      <c r="BO2894" s="35"/>
      <c r="BP2894" s="35"/>
      <c r="BQ2894" s="35"/>
      <c r="BR2894" s="35"/>
      <c r="BS2894" s="35"/>
      <c r="BT2894" s="35"/>
      <c r="BU2894" s="35"/>
      <c r="BV2894" s="35"/>
      <c r="BW2894" s="35"/>
      <c r="BX2894" s="35"/>
      <c r="BY2894" s="35"/>
      <c r="BZ2894" s="35"/>
      <c r="CA2894" s="35"/>
      <c r="CB2894" s="35"/>
      <c r="CC2894" s="35"/>
      <c r="CD2894" s="35"/>
      <c r="CE2894" s="35"/>
      <c r="CF2894" s="35"/>
      <c r="CG2894" s="35"/>
      <c r="CH2894" s="35"/>
    </row>
    <row r="2895" spans="1:86" ht="15.6" x14ac:dyDescent="0.3">
      <c r="A2895" s="35"/>
      <c r="B2895" s="86"/>
      <c r="C2895" s="35"/>
      <c r="D2895" s="35"/>
      <c r="E2895" s="35"/>
      <c r="F2895" s="35"/>
      <c r="G2895" s="35"/>
      <c r="H2895" s="35"/>
      <c r="I2895" s="35"/>
      <c r="J2895" s="35"/>
      <c r="K2895" s="35"/>
      <c r="L2895" s="35"/>
      <c r="M2895" s="35"/>
      <c r="N2895" s="35"/>
      <c r="O2895" s="35"/>
      <c r="P2895" s="35"/>
      <c r="Q2895" s="35"/>
      <c r="R2895" s="35"/>
      <c r="S2895" s="35"/>
      <c r="T2895" s="17">
        <f t="shared" si="6505"/>
        <v>48911</v>
      </c>
      <c r="U2895" s="216">
        <f t="shared" si="6498"/>
        <v>1</v>
      </c>
      <c r="V2895" s="216">
        <f t="shared" si="6505"/>
        <v>2890</v>
      </c>
      <c r="W2895" s="16">
        <f t="shared" si="6512"/>
        <v>7.9178082191780819</v>
      </c>
      <c r="X2895" s="16" t="e">
        <f>IF(Template!$F$7="Linear interpolation",LinInterp($I$5:$I$22,$G$5:$G$22,W2895),CubicSpline($I$5:$I$22,$G$5:$G$22,W2895))</f>
        <v>#VALUE!</v>
      </c>
      <c r="Y2895" s="221" t="e">
        <f t="shared" si="6499"/>
        <v>#VALUE!</v>
      </c>
      <c r="Z2895" s="221" t="e">
        <f>Y2895/PRODUCT($AA$6:AA2894)</f>
        <v>#VALUE!</v>
      </c>
      <c r="AA2895" s="16" t="e">
        <f t="shared" si="6506"/>
        <v>#VALUE!</v>
      </c>
      <c r="AB2895" s="10" t="e">
        <f t="shared" si="6507"/>
        <v>#VALUE!</v>
      </c>
      <c r="AC2895" s="90">
        <f t="shared" si="6500"/>
        <v>2895</v>
      </c>
      <c r="AD2895" s="17">
        <f t="shared" si="6508"/>
        <v>48888</v>
      </c>
      <c r="AE2895" s="16" t="e">
        <f t="shared" si="6501"/>
        <v>#VALUE!</v>
      </c>
      <c r="AF2895" s="10">
        <f ca="1">IFERROR(AVERAGE(INDIRECT("AE"&amp;AC2895-Template!$F$10+1):INDIRECT("AE"&amp;AC2895)),0)</f>
        <v>0</v>
      </c>
      <c r="AG2895" s="35"/>
      <c r="AH2895" s="86"/>
      <c r="AI2895" s="35"/>
      <c r="AJ2895" s="35"/>
      <c r="AK2895" s="35"/>
      <c r="AL2895" s="35"/>
      <c r="AM2895" s="35"/>
      <c r="AN2895" s="35"/>
      <c r="AO2895" s="35"/>
      <c r="AP2895" s="35"/>
      <c r="AQ2895" s="35"/>
      <c r="AR2895" s="35"/>
      <c r="AS2895" s="35"/>
      <c r="AT2895" s="35"/>
      <c r="AU2895" s="35"/>
      <c r="AV2895" s="35"/>
      <c r="AW2895" s="35"/>
      <c r="AX2895" s="35"/>
      <c r="AY2895" s="35"/>
      <c r="AZ2895" s="17">
        <f t="shared" ref="AZ2895" si="6531">AZ2894+1</f>
        <v>48911</v>
      </c>
      <c r="BA2895" s="216">
        <f t="shared" si="6524"/>
        <v>1</v>
      </c>
      <c r="BB2895" s="216">
        <f t="shared" ref="BB2895" si="6532">BB2894+1</f>
        <v>2890</v>
      </c>
      <c r="BC2895" s="16">
        <f t="shared" si="6526"/>
        <v>7.9178082191780819</v>
      </c>
      <c r="BD2895" s="16">
        <f>IF(Template!$F$7="Linear interpolation",LinInterp($AO$5:$AO$18,$AM$5:$AM$18,BC2895),CubicSpline($AO$5:$AO$18,$AM$5:$AM$18,BC2895))</f>
        <v>14.149859441731413</v>
      </c>
      <c r="BE2895" s="221">
        <f t="shared" si="6461"/>
        <v>2.8515372194269455</v>
      </c>
      <c r="BF2895" s="221">
        <f>BE2895/PRODUCT($BG$6:BG2894)</f>
        <v>1.0003629984889633</v>
      </c>
      <c r="BG2895" s="16">
        <f t="shared" si="6527"/>
        <v>1.0003629984889633</v>
      </c>
      <c r="BH2895" s="10">
        <f t="shared" si="6528"/>
        <v>13.249444847159065</v>
      </c>
      <c r="BI2895" s="90"/>
      <c r="BJ2895" s="17">
        <f t="shared" si="6511"/>
        <v>48888</v>
      </c>
      <c r="BK2895" s="16">
        <f t="shared" si="6504"/>
        <v>13.250423890583285</v>
      </c>
      <c r="BL2895" s="10">
        <f ca="1">IFERROR(AVERAGE(INDIRECT("BK"&amp;AC2895-Template!$F$10+1):INDIRECT("BK"&amp;AC2895)),0)</f>
        <v>13.250512648863456</v>
      </c>
      <c r="BM2895" s="35"/>
      <c r="BN2895" s="86"/>
      <c r="BO2895" s="35"/>
      <c r="BP2895" s="35"/>
      <c r="BQ2895" s="35"/>
      <c r="BR2895" s="35"/>
      <c r="BS2895" s="35"/>
      <c r="BT2895" s="35"/>
      <c r="BU2895" s="35"/>
      <c r="BV2895" s="35"/>
      <c r="BW2895" s="35"/>
      <c r="BX2895" s="35"/>
      <c r="BY2895" s="35"/>
      <c r="BZ2895" s="35"/>
      <c r="CA2895" s="35"/>
      <c r="CB2895" s="35"/>
      <c r="CC2895" s="35"/>
      <c r="CD2895" s="35"/>
      <c r="CE2895" s="35"/>
      <c r="CF2895" s="35"/>
      <c r="CG2895" s="35"/>
      <c r="CH2895" s="35"/>
    </row>
    <row r="2896" spans="1:86" ht="15.6" x14ac:dyDescent="0.3">
      <c r="A2896" s="35"/>
      <c r="B2896" s="86"/>
      <c r="C2896" s="35"/>
      <c r="D2896" s="35"/>
      <c r="E2896" s="35"/>
      <c r="F2896" s="35"/>
      <c r="G2896" s="35"/>
      <c r="H2896" s="35"/>
      <c r="I2896" s="35"/>
      <c r="J2896" s="35"/>
      <c r="K2896" s="35"/>
      <c r="L2896" s="35"/>
      <c r="M2896" s="35"/>
      <c r="N2896" s="35"/>
      <c r="O2896" s="35"/>
      <c r="P2896" s="35"/>
      <c r="Q2896" s="35"/>
      <c r="R2896" s="35"/>
      <c r="S2896" s="35"/>
      <c r="T2896" s="17">
        <f t="shared" si="6505"/>
        <v>48912</v>
      </c>
      <c r="U2896" s="216">
        <f t="shared" si="6498"/>
        <v>2</v>
      </c>
      <c r="V2896" s="216">
        <f t="shared" si="6505"/>
        <v>2891</v>
      </c>
      <c r="W2896" s="16">
        <f t="shared" si="6512"/>
        <v>7.9205479452054792</v>
      </c>
      <c r="X2896" s="16" t="e">
        <f>IF(Template!$F$7="Linear interpolation",LinInterp($I$5:$I$22,$G$5:$G$22,W2896),CubicSpline($I$5:$I$22,$G$5:$G$22,W2896))</f>
        <v>#VALUE!</v>
      </c>
      <c r="Y2896" s="221" t="e">
        <f t="shared" si="6499"/>
        <v>#VALUE!</v>
      </c>
      <c r="Z2896" s="221" t="e">
        <f>Y2896/PRODUCT($AA$6:AA2895)</f>
        <v>#VALUE!</v>
      </c>
      <c r="AA2896" s="16" t="e">
        <f t="shared" si="6506"/>
        <v>#VALUE!</v>
      </c>
      <c r="AB2896" s="10" t="e">
        <f t="shared" si="6507"/>
        <v>#VALUE!</v>
      </c>
      <c r="AC2896" s="90">
        <f t="shared" si="6500"/>
        <v>2896</v>
      </c>
      <c r="AD2896" s="17">
        <f t="shared" si="6508"/>
        <v>48889</v>
      </c>
      <c r="AE2896" s="16" t="e">
        <f t="shared" si="6501"/>
        <v>#VALUE!</v>
      </c>
      <c r="AF2896" s="10">
        <f ca="1">IFERROR(AVERAGE(INDIRECT("AE"&amp;AC2896-Template!$F$10+1):INDIRECT("AE"&amp;AC2896)),0)</f>
        <v>0</v>
      </c>
      <c r="AG2896" s="35"/>
      <c r="AH2896" s="86"/>
      <c r="AI2896" s="35"/>
      <c r="AJ2896" s="35"/>
      <c r="AK2896" s="35"/>
      <c r="AL2896" s="35"/>
      <c r="AM2896" s="35"/>
      <c r="AN2896" s="35"/>
      <c r="AO2896" s="35"/>
      <c r="AP2896" s="35"/>
      <c r="AQ2896" s="35"/>
      <c r="AR2896" s="35"/>
      <c r="AS2896" s="35"/>
      <c r="AT2896" s="35"/>
      <c r="AU2896" s="35"/>
      <c r="AV2896" s="35"/>
      <c r="AW2896" s="35"/>
      <c r="AX2896" s="35"/>
      <c r="AY2896" s="35"/>
      <c r="AZ2896" s="17">
        <f t="shared" ref="AZ2896" si="6533">AZ2895+1</f>
        <v>48912</v>
      </c>
      <c r="BA2896" s="216">
        <f t="shared" si="6524"/>
        <v>2</v>
      </c>
      <c r="BB2896" s="216">
        <f t="shared" ref="BB2896" si="6534">BB2895+1</f>
        <v>2891</v>
      </c>
      <c r="BC2896" s="16">
        <f t="shared" si="6526"/>
        <v>7.9205479452054792</v>
      </c>
      <c r="BD2896" s="16">
        <f>IF(Template!$F$7="Linear interpolation",LinInterp($AO$5:$AO$18,$AM$5:$AM$18,BC2896),CubicSpline($AO$5:$AO$18,$AM$5:$AM$18,BC2896))</f>
        <v>14.1498645499898</v>
      </c>
      <c r="BE2896" s="221">
        <f t="shared" si="6461"/>
        <v>2.8525723303388792</v>
      </c>
      <c r="BF2896" s="221">
        <f>BE2896/PRODUCT($BG$6:BG2895)</f>
        <v>1.0003630010174449</v>
      </c>
      <c r="BG2896" s="16">
        <f t="shared" si="6527"/>
        <v>1.0003630010174449</v>
      </c>
      <c r="BH2896" s="10">
        <f t="shared" si="6528"/>
        <v>13.249537136739153</v>
      </c>
      <c r="BI2896" s="90"/>
      <c r="BJ2896" s="17">
        <f t="shared" si="6511"/>
        <v>48889</v>
      </c>
      <c r="BK2896" s="16">
        <f t="shared" si="6504"/>
        <v>13.250423890583285</v>
      </c>
      <c r="BL2896" s="10">
        <f ca="1">IFERROR(AVERAGE(INDIRECT("BK"&amp;AC2896-Template!$F$10+1):INDIRECT("BK"&amp;AC2896)),0)</f>
        <v>13.25051192948829</v>
      </c>
      <c r="BM2896" s="35"/>
      <c r="BN2896" s="86"/>
      <c r="BO2896" s="35"/>
      <c r="BP2896" s="35"/>
      <c r="BQ2896" s="35"/>
      <c r="BR2896" s="35"/>
      <c r="BS2896" s="35"/>
      <c r="BT2896" s="35"/>
      <c r="BU2896" s="35"/>
      <c r="BV2896" s="35"/>
      <c r="BW2896" s="35"/>
      <c r="BX2896" s="35"/>
      <c r="BY2896" s="35"/>
      <c r="BZ2896" s="35"/>
      <c r="CA2896" s="35"/>
      <c r="CB2896" s="35"/>
      <c r="CC2896" s="35"/>
      <c r="CD2896" s="35"/>
      <c r="CE2896" s="35"/>
      <c r="CF2896" s="35"/>
      <c r="CG2896" s="35"/>
      <c r="CH2896" s="35"/>
    </row>
    <row r="2897" spans="1:86" ht="15.6" x14ac:dyDescent="0.3">
      <c r="A2897" s="35"/>
      <c r="B2897" s="86"/>
      <c r="C2897" s="35"/>
      <c r="D2897" s="35"/>
      <c r="E2897" s="35"/>
      <c r="F2897" s="35"/>
      <c r="G2897" s="35"/>
      <c r="H2897" s="35"/>
      <c r="I2897" s="35"/>
      <c r="J2897" s="35"/>
      <c r="K2897" s="35"/>
      <c r="L2897" s="35"/>
      <c r="M2897" s="35"/>
      <c r="N2897" s="35"/>
      <c r="O2897" s="35"/>
      <c r="P2897" s="35"/>
      <c r="Q2897" s="35"/>
      <c r="R2897" s="35"/>
      <c r="S2897" s="35"/>
      <c r="T2897" s="17">
        <f t="shared" si="6505"/>
        <v>48913</v>
      </c>
      <c r="U2897" s="216">
        <f t="shared" si="6498"/>
        <v>3</v>
      </c>
      <c r="V2897" s="216">
        <f t="shared" si="6505"/>
        <v>2892</v>
      </c>
      <c r="W2897" s="16">
        <f t="shared" si="6512"/>
        <v>7.9232876712328766</v>
      </c>
      <c r="X2897" s="16" t="e">
        <f>IF(Template!$F$7="Linear interpolation",LinInterp($I$5:$I$22,$G$5:$G$22,W2897),CubicSpline($I$5:$I$22,$G$5:$G$22,W2897))</f>
        <v>#VALUE!</v>
      </c>
      <c r="Y2897" s="221" t="e">
        <f t="shared" si="6499"/>
        <v>#VALUE!</v>
      </c>
      <c r="Z2897" s="221" t="e">
        <f>Y2897/PRODUCT($AA$6:AA2896)</f>
        <v>#VALUE!</v>
      </c>
      <c r="AA2897" s="16" t="e">
        <f t="shared" si="6506"/>
        <v>#VALUE!</v>
      </c>
      <c r="AB2897" s="10" t="e">
        <f t="shared" si="6507"/>
        <v>#VALUE!</v>
      </c>
      <c r="AC2897" s="90">
        <f t="shared" si="6500"/>
        <v>2897</v>
      </c>
      <c r="AD2897" s="17">
        <f t="shared" si="6508"/>
        <v>48890</v>
      </c>
      <c r="AE2897" s="16" t="e">
        <f t="shared" si="6501"/>
        <v>#VALUE!</v>
      </c>
      <c r="AF2897" s="10">
        <f ca="1">IFERROR(AVERAGE(INDIRECT("AE"&amp;AC2897-Template!$F$10+1):INDIRECT("AE"&amp;AC2897)),0)</f>
        <v>0</v>
      </c>
      <c r="AG2897" s="35"/>
      <c r="AH2897" s="86"/>
      <c r="AI2897" s="35"/>
      <c r="AJ2897" s="35"/>
      <c r="AK2897" s="35"/>
      <c r="AL2897" s="35"/>
      <c r="AM2897" s="35"/>
      <c r="AN2897" s="35"/>
      <c r="AO2897" s="35"/>
      <c r="AP2897" s="35"/>
      <c r="AQ2897" s="35"/>
      <c r="AR2897" s="35"/>
      <c r="AS2897" s="35"/>
      <c r="AT2897" s="35"/>
      <c r="AU2897" s="35"/>
      <c r="AV2897" s="35"/>
      <c r="AW2897" s="35"/>
      <c r="AX2897" s="35"/>
      <c r="AY2897" s="35"/>
      <c r="AZ2897" s="17">
        <f t="shared" ref="AZ2897" si="6535">AZ2896+1</f>
        <v>48913</v>
      </c>
      <c r="BA2897" s="216">
        <f t="shared" si="6524"/>
        <v>3</v>
      </c>
      <c r="BB2897" s="216">
        <f t="shared" ref="BB2897" si="6536">BB2896+1</f>
        <v>2892</v>
      </c>
      <c r="BC2897" s="16">
        <f t="shared" si="6526"/>
        <v>7.9232876712328766</v>
      </c>
      <c r="BD2897" s="16">
        <f>IF(Template!$F$7="Linear interpolation",LinInterp($AO$5:$AO$18,$AM$5:$AM$18,BC2897),CubicSpline($AO$5:$AO$18,$AM$5:$AM$18,BC2897))</f>
        <v>14.149869633838881</v>
      </c>
      <c r="BE2897" s="221">
        <f t="shared" si="6461"/>
        <v>2.8536078128620019</v>
      </c>
      <c r="BF2897" s="221">
        <f>BE2897/PRODUCT($BG$6:BG2896)</f>
        <v>1.0003629995678318</v>
      </c>
      <c r="BG2897" s="16">
        <f t="shared" si="6527"/>
        <v>1.0003629995678318</v>
      </c>
      <c r="BH2897" s="10">
        <f t="shared" si="6528"/>
        <v>13.249484225861142</v>
      </c>
      <c r="BI2897" s="90"/>
      <c r="BJ2897" s="17">
        <f t="shared" si="6511"/>
        <v>48890</v>
      </c>
      <c r="BK2897" s="16">
        <f t="shared" si="6504"/>
        <v>13.250301338038284</v>
      </c>
      <c r="BL2897" s="10">
        <f ca="1">IFERROR(AVERAGE(INDIRECT("BK"&amp;AC2897-Template!$F$10+1):INDIRECT("BK"&amp;AC2897)),0)</f>
        <v>13.250507125028294</v>
      </c>
      <c r="BM2897" s="35"/>
      <c r="BN2897" s="86"/>
      <c r="BO2897" s="35"/>
      <c r="BP2897" s="35"/>
      <c r="BQ2897" s="35"/>
      <c r="BR2897" s="35"/>
      <c r="BS2897" s="35"/>
      <c r="BT2897" s="35"/>
      <c r="BU2897" s="35"/>
      <c r="BV2897" s="35"/>
      <c r="BW2897" s="35"/>
      <c r="BX2897" s="35"/>
      <c r="BY2897" s="35"/>
      <c r="BZ2897" s="35"/>
      <c r="CA2897" s="35"/>
      <c r="CB2897" s="35"/>
      <c r="CC2897" s="35"/>
      <c r="CD2897" s="35"/>
      <c r="CE2897" s="35"/>
      <c r="CF2897" s="35"/>
      <c r="CG2897" s="35"/>
      <c r="CH2897" s="35"/>
    </row>
    <row r="2898" spans="1:86" ht="15.6" x14ac:dyDescent="0.3">
      <c r="A2898" s="35"/>
      <c r="B2898" s="86"/>
      <c r="C2898" s="35"/>
      <c r="D2898" s="35"/>
      <c r="E2898" s="35"/>
      <c r="F2898" s="35"/>
      <c r="G2898" s="35"/>
      <c r="H2898" s="35"/>
      <c r="I2898" s="35"/>
      <c r="J2898" s="35"/>
      <c r="K2898" s="35"/>
      <c r="L2898" s="35"/>
      <c r="M2898" s="35"/>
      <c r="N2898" s="35"/>
      <c r="O2898" s="35"/>
      <c r="P2898" s="35"/>
      <c r="Q2898" s="35"/>
      <c r="R2898" s="35"/>
      <c r="S2898" s="35"/>
      <c r="T2898" s="17">
        <f t="shared" si="6505"/>
        <v>48914</v>
      </c>
      <c r="U2898" s="216">
        <f t="shared" si="6498"/>
        <v>4</v>
      </c>
      <c r="V2898" s="216">
        <f t="shared" si="6505"/>
        <v>2893</v>
      </c>
      <c r="W2898" s="16">
        <f t="shared" si="6512"/>
        <v>7.9260273972602739</v>
      </c>
      <c r="X2898" s="16" t="e">
        <f>IF(Template!$F$7="Linear interpolation",LinInterp($I$5:$I$22,$G$5:$G$22,W2898),CubicSpline($I$5:$I$22,$G$5:$G$22,W2898))</f>
        <v>#VALUE!</v>
      </c>
      <c r="Y2898" s="221" t="e">
        <f t="shared" si="6499"/>
        <v>#VALUE!</v>
      </c>
      <c r="Z2898" s="221" t="e">
        <f>Y2898/PRODUCT($AA$6:AA2897)</f>
        <v>#VALUE!</v>
      </c>
      <c r="AA2898" s="16" t="e">
        <f t="shared" si="6506"/>
        <v>#VALUE!</v>
      </c>
      <c r="AB2898" s="10" t="e">
        <f t="shared" si="6507"/>
        <v>#VALUE!</v>
      </c>
      <c r="AC2898" s="90">
        <f t="shared" si="6500"/>
        <v>2898</v>
      </c>
      <c r="AD2898" s="17">
        <f t="shared" si="6508"/>
        <v>48891</v>
      </c>
      <c r="AE2898" s="16" t="e">
        <f t="shared" si="6501"/>
        <v>#VALUE!</v>
      </c>
      <c r="AF2898" s="10">
        <f ca="1">IFERROR(AVERAGE(INDIRECT("AE"&amp;AC2898-Template!$F$10+1):INDIRECT("AE"&amp;AC2898)),0)</f>
        <v>0</v>
      </c>
      <c r="AG2898" s="35"/>
      <c r="AH2898" s="86"/>
      <c r="AI2898" s="35"/>
      <c r="AJ2898" s="35"/>
      <c r="AK2898" s="35"/>
      <c r="AL2898" s="35"/>
      <c r="AM2898" s="35"/>
      <c r="AN2898" s="35"/>
      <c r="AO2898" s="35"/>
      <c r="AP2898" s="35"/>
      <c r="AQ2898" s="35"/>
      <c r="AR2898" s="35"/>
      <c r="AS2898" s="35"/>
      <c r="AT2898" s="35"/>
      <c r="AU2898" s="35"/>
      <c r="AV2898" s="35"/>
      <c r="AW2898" s="35"/>
      <c r="AX2898" s="35"/>
      <c r="AY2898" s="35"/>
      <c r="AZ2898" s="17">
        <f t="shared" ref="AZ2898" si="6537">AZ2897+1</f>
        <v>48914</v>
      </c>
      <c r="BA2898" s="216">
        <f t="shared" si="6524"/>
        <v>4</v>
      </c>
      <c r="BB2898" s="216">
        <f t="shared" ref="BB2898" si="6538">BB2897+1</f>
        <v>2893</v>
      </c>
      <c r="BC2898" s="16">
        <f t="shared" si="6526"/>
        <v>7.9260273972602739</v>
      </c>
      <c r="BD2898" s="16">
        <f>IF(Template!$F$7="Linear interpolation",LinInterp($AO$5:$AO$18,$AM$5:$AM$18,BC2898),CubicSpline($AO$5:$AO$18,$AM$5:$AM$18,BC2898))</f>
        <v>14.149874692768448</v>
      </c>
      <c r="BE2898" s="221">
        <f t="shared" si="6461"/>
        <v>2.8546436670220499</v>
      </c>
      <c r="BF2898" s="221">
        <f>BE2898/PRODUCT($BG$6:BG2897)</f>
        <v>1.0003629980810185</v>
      </c>
      <c r="BG2898" s="16">
        <f t="shared" si="6527"/>
        <v>1.0003629980810185</v>
      </c>
      <c r="BH2898" s="10">
        <f t="shared" si="6528"/>
        <v>13.249429957174264</v>
      </c>
      <c r="BI2898" s="90"/>
      <c r="BJ2898" s="17">
        <f t="shared" si="6511"/>
        <v>48891</v>
      </c>
      <c r="BK2898" s="16">
        <f t="shared" si="6504"/>
        <v>13.250337806327895</v>
      </c>
      <c r="BL2898" s="10">
        <f ca="1">IFERROR(AVERAGE(INDIRECT("BK"&amp;AC2898-Template!$F$10+1):INDIRECT("BK"&amp;AC2898)),0)</f>
        <v>13.250503536177954</v>
      </c>
      <c r="BM2898" s="35"/>
      <c r="BN2898" s="86"/>
      <c r="BO2898" s="35"/>
      <c r="BP2898" s="35"/>
      <c r="BQ2898" s="35"/>
      <c r="BR2898" s="35"/>
      <c r="BS2898" s="35"/>
      <c r="BT2898" s="35"/>
      <c r="BU2898" s="35"/>
      <c r="BV2898" s="35"/>
      <c r="BW2898" s="35"/>
      <c r="BX2898" s="35"/>
      <c r="BY2898" s="35"/>
      <c r="BZ2898" s="35"/>
      <c r="CA2898" s="35"/>
      <c r="CB2898" s="35"/>
      <c r="CC2898" s="35"/>
      <c r="CD2898" s="35"/>
      <c r="CE2898" s="35"/>
      <c r="CF2898" s="35"/>
      <c r="CG2898" s="35"/>
      <c r="CH2898" s="35"/>
    </row>
    <row r="2899" spans="1:86" ht="15.6" x14ac:dyDescent="0.3">
      <c r="A2899" s="35"/>
      <c r="B2899" s="86"/>
      <c r="C2899" s="35"/>
      <c r="D2899" s="35"/>
      <c r="E2899" s="35"/>
      <c r="F2899" s="35"/>
      <c r="G2899" s="35"/>
      <c r="H2899" s="35"/>
      <c r="I2899" s="35"/>
      <c r="J2899" s="35"/>
      <c r="K2899" s="35"/>
      <c r="L2899" s="35"/>
      <c r="M2899" s="35"/>
      <c r="N2899" s="35"/>
      <c r="O2899" s="35"/>
      <c r="P2899" s="35"/>
      <c r="Q2899" s="35"/>
      <c r="R2899" s="35"/>
      <c r="S2899" s="35"/>
      <c r="T2899" s="17">
        <f t="shared" si="6505"/>
        <v>48915</v>
      </c>
      <c r="U2899" s="216">
        <f t="shared" si="6498"/>
        <v>5</v>
      </c>
      <c r="V2899" s="216">
        <f t="shared" si="6505"/>
        <v>2894</v>
      </c>
      <c r="W2899" s="16">
        <f t="shared" si="6512"/>
        <v>7.9287671232876713</v>
      </c>
      <c r="X2899" s="16" t="e">
        <f>IF(Template!$F$7="Linear interpolation",LinInterp($I$5:$I$22,$G$5:$G$22,W2899),CubicSpline($I$5:$I$22,$G$5:$G$22,W2899))</f>
        <v>#VALUE!</v>
      </c>
      <c r="Y2899" s="221" t="e">
        <f t="shared" si="6499"/>
        <v>#VALUE!</v>
      </c>
      <c r="Z2899" s="221" t="e">
        <f>Y2899/PRODUCT($AA$6:AA2898)</f>
        <v>#VALUE!</v>
      </c>
      <c r="AA2899" s="16" t="e">
        <f t="shared" si="6506"/>
        <v>#VALUE!</v>
      </c>
      <c r="AB2899" s="10" t="e">
        <f t="shared" si="6507"/>
        <v>#VALUE!</v>
      </c>
      <c r="AC2899" s="90">
        <f t="shared" si="6500"/>
        <v>2899</v>
      </c>
      <c r="AD2899" s="17">
        <f t="shared" si="6508"/>
        <v>48892</v>
      </c>
      <c r="AE2899" s="16" t="e">
        <f t="shared" si="6501"/>
        <v>#VALUE!</v>
      </c>
      <c r="AF2899" s="10">
        <f ca="1">IFERROR(AVERAGE(INDIRECT("AE"&amp;AC2899-Template!$F$10+1):INDIRECT("AE"&amp;AC2899)),0)</f>
        <v>0</v>
      </c>
      <c r="AG2899" s="35"/>
      <c r="AH2899" s="86"/>
      <c r="AI2899" s="35"/>
      <c r="AJ2899" s="35"/>
      <c r="AK2899" s="35"/>
      <c r="AL2899" s="35"/>
      <c r="AM2899" s="35"/>
      <c r="AN2899" s="35"/>
      <c r="AO2899" s="35"/>
      <c r="AP2899" s="35"/>
      <c r="AQ2899" s="35"/>
      <c r="AR2899" s="35"/>
      <c r="AS2899" s="35"/>
      <c r="AT2899" s="35"/>
      <c r="AU2899" s="35"/>
      <c r="AV2899" s="35"/>
      <c r="AW2899" s="35"/>
      <c r="AX2899" s="35"/>
      <c r="AY2899" s="35"/>
      <c r="AZ2899" s="17">
        <f t="shared" ref="AZ2899" si="6539">AZ2898+1</f>
        <v>48915</v>
      </c>
      <c r="BA2899" s="216">
        <f t="shared" si="6524"/>
        <v>5</v>
      </c>
      <c r="BB2899" s="216">
        <f t="shared" ref="BB2899" si="6540">BB2898+1</f>
        <v>2894</v>
      </c>
      <c r="BC2899" s="16">
        <f t="shared" si="6526"/>
        <v>7.9287671232876713</v>
      </c>
      <c r="BD2899" s="16">
        <f>IF(Template!$F$7="Linear interpolation",LinInterp($AO$5:$AO$18,$AM$5:$AM$18,BC2899),CubicSpline($AO$5:$AO$18,$AM$5:$AM$18,BC2899))</f>
        <v>14.149879726268296</v>
      </c>
      <c r="BE2899" s="221">
        <f t="shared" si="6461"/>
        <v>2.8556798928445262</v>
      </c>
      <c r="BF2899" s="221">
        <f>BE2899/PRODUCT($BG$6:BG2898)</f>
        <v>1.0003629965569598</v>
      </c>
      <c r="BG2899" s="16">
        <f t="shared" si="6527"/>
        <v>1.0003629965569598</v>
      </c>
      <c r="BH2899" s="10">
        <f t="shared" si="6528"/>
        <v>13.24937432903328</v>
      </c>
      <c r="BI2899" s="90"/>
      <c r="BJ2899" s="17">
        <f t="shared" si="6511"/>
        <v>48892</v>
      </c>
      <c r="BK2899" s="16">
        <f t="shared" si="6504"/>
        <v>13.250312993887459</v>
      </c>
      <c r="BL2899" s="10">
        <f ca="1">IFERROR(AVERAGE(INDIRECT("BK"&amp;AC2899-Template!$F$10+1):INDIRECT("BK"&amp;AC2899)),0)</f>
        <v>13.250495991130949</v>
      </c>
      <c r="BM2899" s="35"/>
      <c r="BN2899" s="86"/>
      <c r="BO2899" s="35"/>
      <c r="BP2899" s="35"/>
      <c r="BQ2899" s="35"/>
      <c r="BR2899" s="35"/>
      <c r="BS2899" s="35"/>
      <c r="BT2899" s="35"/>
      <c r="BU2899" s="35"/>
      <c r="BV2899" s="35"/>
      <c r="BW2899" s="35"/>
      <c r="BX2899" s="35"/>
      <c r="BY2899" s="35"/>
      <c r="BZ2899" s="35"/>
      <c r="CA2899" s="35"/>
      <c r="CB2899" s="35"/>
      <c r="CC2899" s="35"/>
      <c r="CD2899" s="35"/>
      <c r="CE2899" s="35"/>
      <c r="CF2899" s="35"/>
      <c r="CG2899" s="35"/>
      <c r="CH2899" s="35"/>
    </row>
    <row r="2900" spans="1:86" ht="15.6" x14ac:dyDescent="0.3">
      <c r="A2900" s="35"/>
      <c r="B2900" s="86"/>
      <c r="C2900" s="35"/>
      <c r="D2900" s="35"/>
      <c r="E2900" s="35"/>
      <c r="F2900" s="35"/>
      <c r="G2900" s="35"/>
      <c r="H2900" s="35"/>
      <c r="I2900" s="35"/>
      <c r="J2900" s="35"/>
      <c r="K2900" s="35"/>
      <c r="L2900" s="35"/>
      <c r="M2900" s="35"/>
      <c r="N2900" s="35"/>
      <c r="O2900" s="35"/>
      <c r="P2900" s="35"/>
      <c r="Q2900" s="35"/>
      <c r="R2900" s="35"/>
      <c r="S2900" s="35"/>
      <c r="T2900" s="17">
        <f t="shared" si="6505"/>
        <v>48916</v>
      </c>
      <c r="U2900" s="216">
        <f t="shared" si="6498"/>
        <v>6</v>
      </c>
      <c r="V2900" s="216">
        <f t="shared" si="6505"/>
        <v>2895</v>
      </c>
      <c r="W2900" s="16">
        <f t="shared" si="6512"/>
        <v>7.9315068493150687</v>
      </c>
      <c r="X2900" s="16" t="e">
        <f>IF(Template!$F$7="Linear interpolation",LinInterp($I$5:$I$22,$G$5:$G$22,W2900),CubicSpline($I$5:$I$22,$G$5:$G$22,W2900))</f>
        <v>#VALUE!</v>
      </c>
      <c r="Y2900" s="221" t="e">
        <f t="shared" si="6499"/>
        <v>#VALUE!</v>
      </c>
      <c r="Z2900" s="221" t="e">
        <f>Y2900/PRODUCT($AA$6:AA2899)</f>
        <v>#VALUE!</v>
      </c>
      <c r="AA2900" s="16" t="e">
        <f t="shared" si="6506"/>
        <v>#VALUE!</v>
      </c>
      <c r="AB2900" s="10" t="e">
        <f t="shared" si="6507"/>
        <v>#VALUE!</v>
      </c>
      <c r="AC2900" s="90">
        <f t="shared" si="6500"/>
        <v>2900</v>
      </c>
      <c r="AD2900" s="17">
        <f t="shared" si="6508"/>
        <v>48893</v>
      </c>
      <c r="AE2900" s="16" t="e">
        <f t="shared" si="6501"/>
        <v>#VALUE!</v>
      </c>
      <c r="AF2900" s="10">
        <f ca="1">IFERROR(AVERAGE(INDIRECT("AE"&amp;AC2900-Template!$F$10+1):INDIRECT("AE"&amp;AC2900)),0)</f>
        <v>0</v>
      </c>
      <c r="AG2900" s="35"/>
      <c r="AH2900" s="86"/>
      <c r="AI2900" s="35"/>
      <c r="AJ2900" s="35"/>
      <c r="AK2900" s="35"/>
      <c r="AL2900" s="35"/>
      <c r="AM2900" s="35"/>
      <c r="AN2900" s="35"/>
      <c r="AO2900" s="35"/>
      <c r="AP2900" s="35"/>
      <c r="AQ2900" s="35"/>
      <c r="AR2900" s="35"/>
      <c r="AS2900" s="35"/>
      <c r="AT2900" s="35"/>
      <c r="AU2900" s="35"/>
      <c r="AV2900" s="35"/>
      <c r="AW2900" s="35"/>
      <c r="AX2900" s="35"/>
      <c r="AY2900" s="35"/>
      <c r="AZ2900" s="17">
        <f t="shared" ref="AZ2900" si="6541">AZ2899+1</f>
        <v>48916</v>
      </c>
      <c r="BA2900" s="216">
        <f t="shared" si="6524"/>
        <v>6</v>
      </c>
      <c r="BB2900" s="216">
        <f t="shared" ref="BB2900" si="6542">BB2899+1</f>
        <v>2895</v>
      </c>
      <c r="BC2900" s="16">
        <f t="shared" si="6526"/>
        <v>7.9315068493150687</v>
      </c>
      <c r="BD2900" s="16">
        <f>IF(Template!$F$7="Linear interpolation",LinInterp($AO$5:$AO$18,$AM$5:$AM$18,BC2900),CubicSpline($AO$5:$AO$18,$AM$5:$AM$18,BC2900))</f>
        <v>14.149884733828221</v>
      </c>
      <c r="BE2900" s="221">
        <f t="shared" si="6461"/>
        <v>2.8567164903546844</v>
      </c>
      <c r="BF2900" s="221">
        <f>BE2900/PRODUCT($BG$6:BG2899)</f>
        <v>1.000362994995607</v>
      </c>
      <c r="BG2900" s="16">
        <f t="shared" si="6527"/>
        <v>1.0003629965569598</v>
      </c>
      <c r="BH2900" s="10">
        <f t="shared" si="6528"/>
        <v>13.24937432903328</v>
      </c>
      <c r="BI2900" s="90"/>
      <c r="BJ2900" s="17">
        <f t="shared" si="6511"/>
        <v>48893</v>
      </c>
      <c r="BK2900" s="16">
        <f t="shared" si="6504"/>
        <v>13.250286861243632</v>
      </c>
      <c r="BL2900" s="10">
        <f ca="1">IFERROR(AVERAGE(INDIRECT("BK"&amp;AC2900-Template!$F$10+1):INDIRECT("BK"&amp;AC2900)),0)</f>
        <v>13.250488758555717</v>
      </c>
      <c r="BM2900" s="35"/>
      <c r="BN2900" s="86"/>
      <c r="BO2900" s="35"/>
      <c r="BP2900" s="35"/>
      <c r="BQ2900" s="35"/>
      <c r="BR2900" s="35"/>
      <c r="BS2900" s="35"/>
      <c r="BT2900" s="35"/>
      <c r="BU2900" s="35"/>
      <c r="BV2900" s="35"/>
      <c r="BW2900" s="35"/>
      <c r="BX2900" s="35"/>
      <c r="BY2900" s="35"/>
      <c r="BZ2900" s="35"/>
      <c r="CA2900" s="35"/>
      <c r="CB2900" s="35"/>
      <c r="CC2900" s="35"/>
      <c r="CD2900" s="35"/>
      <c r="CE2900" s="35"/>
      <c r="CF2900" s="35"/>
      <c r="CG2900" s="35"/>
      <c r="CH2900" s="35"/>
    </row>
    <row r="2901" spans="1:86" ht="15.6" x14ac:dyDescent="0.3">
      <c r="A2901" s="35"/>
      <c r="B2901" s="86"/>
      <c r="C2901" s="35"/>
      <c r="D2901" s="35"/>
      <c r="E2901" s="35"/>
      <c r="F2901" s="35"/>
      <c r="G2901" s="35"/>
      <c r="H2901" s="35"/>
      <c r="I2901" s="35"/>
      <c r="J2901" s="35"/>
      <c r="K2901" s="35"/>
      <c r="L2901" s="35"/>
      <c r="M2901" s="35"/>
      <c r="N2901" s="35"/>
      <c r="O2901" s="35"/>
      <c r="P2901" s="35"/>
      <c r="Q2901" s="35"/>
      <c r="R2901" s="35"/>
      <c r="S2901" s="35"/>
      <c r="T2901" s="17">
        <f t="shared" si="6505"/>
        <v>48917</v>
      </c>
      <c r="U2901" s="216">
        <f t="shared" si="6498"/>
        <v>7</v>
      </c>
      <c r="V2901" s="216">
        <f t="shared" si="6505"/>
        <v>2896</v>
      </c>
      <c r="W2901" s="16">
        <f t="shared" si="6512"/>
        <v>7.934246575342466</v>
      </c>
      <c r="X2901" s="16" t="e">
        <f>IF(Template!$F$7="Linear interpolation",LinInterp($I$5:$I$22,$G$5:$G$22,W2901),CubicSpline($I$5:$I$22,$G$5:$G$22,W2901))</f>
        <v>#VALUE!</v>
      </c>
      <c r="Y2901" s="221" t="e">
        <f t="shared" si="6499"/>
        <v>#VALUE!</v>
      </c>
      <c r="Z2901" s="221" t="e">
        <f>Y2901/PRODUCT($AA$6:AA2900)</f>
        <v>#VALUE!</v>
      </c>
      <c r="AA2901" s="16" t="e">
        <f t="shared" si="6506"/>
        <v>#VALUE!</v>
      </c>
      <c r="AB2901" s="10" t="e">
        <f t="shared" si="6507"/>
        <v>#VALUE!</v>
      </c>
      <c r="AC2901" s="90">
        <f t="shared" si="6500"/>
        <v>2901</v>
      </c>
      <c r="AD2901" s="17">
        <f t="shared" si="6508"/>
        <v>48894</v>
      </c>
      <c r="AE2901" s="16" t="e">
        <f t="shared" si="6501"/>
        <v>#VALUE!</v>
      </c>
      <c r="AF2901" s="10">
        <f ca="1">IFERROR(AVERAGE(INDIRECT("AE"&amp;AC2901-Template!$F$10+1):INDIRECT("AE"&amp;AC2901)),0)</f>
        <v>0</v>
      </c>
      <c r="AG2901" s="35"/>
      <c r="AH2901" s="86"/>
      <c r="AI2901" s="35"/>
      <c r="AJ2901" s="35"/>
      <c r="AK2901" s="35"/>
      <c r="AL2901" s="35"/>
      <c r="AM2901" s="35"/>
      <c r="AN2901" s="35"/>
      <c r="AO2901" s="35"/>
      <c r="AP2901" s="35"/>
      <c r="AQ2901" s="35"/>
      <c r="AR2901" s="35"/>
      <c r="AS2901" s="35"/>
      <c r="AT2901" s="35"/>
      <c r="AU2901" s="35"/>
      <c r="AV2901" s="35"/>
      <c r="AW2901" s="35"/>
      <c r="AX2901" s="35"/>
      <c r="AY2901" s="35"/>
      <c r="AZ2901" s="17">
        <f t="shared" ref="AZ2901" si="6543">AZ2900+1</f>
        <v>48917</v>
      </c>
      <c r="BA2901" s="216">
        <f t="shared" si="6524"/>
        <v>7</v>
      </c>
      <c r="BB2901" s="216">
        <f t="shared" ref="BB2901" si="6544">BB2900+1</f>
        <v>2896</v>
      </c>
      <c r="BC2901" s="16">
        <f t="shared" si="6526"/>
        <v>7.934246575342466</v>
      </c>
      <c r="BD2901" s="16">
        <f>IF(Template!$F$7="Linear interpolation",LinInterp($AO$5:$AO$18,$AM$5:$AM$18,BC2901),CubicSpline($AO$5:$AO$18,$AM$5:$AM$18,BC2901))</f>
        <v>14.149889714938018</v>
      </c>
      <c r="BE2901" s="221">
        <f t="shared" si="6461"/>
        <v>2.8577534595775309</v>
      </c>
      <c r="BF2901" s="221">
        <f>BE2901/PRODUCT($BG$6:BG2900)</f>
        <v>1.0003629918355585</v>
      </c>
      <c r="BG2901" s="16">
        <f t="shared" si="6527"/>
        <v>1.0003629965569598</v>
      </c>
      <c r="BH2901" s="10">
        <f t="shared" si="6528"/>
        <v>13.24937432903328</v>
      </c>
      <c r="BI2901" s="90"/>
      <c r="BJ2901" s="17">
        <f t="shared" si="6511"/>
        <v>48894</v>
      </c>
      <c r="BK2901" s="16">
        <f t="shared" si="6504"/>
        <v>13.25025940675928</v>
      </c>
      <c r="BL2901" s="10">
        <f ca="1">IFERROR(AVERAGE(INDIRECT("BK"&amp;AC2901-Template!$F$10+1):INDIRECT("BK"&amp;AC2901)),0)</f>
        <v>13.250480229982109</v>
      </c>
      <c r="BM2901" s="35"/>
      <c r="BN2901" s="86"/>
      <c r="BO2901" s="35"/>
      <c r="BP2901" s="35"/>
      <c r="BQ2901" s="35"/>
      <c r="BR2901" s="35"/>
      <c r="BS2901" s="35"/>
      <c r="BT2901" s="35"/>
      <c r="BU2901" s="35"/>
      <c r="BV2901" s="35"/>
      <c r="BW2901" s="35"/>
      <c r="BX2901" s="35"/>
      <c r="BY2901" s="35"/>
      <c r="BZ2901" s="35"/>
      <c r="CA2901" s="35"/>
      <c r="CB2901" s="35"/>
      <c r="CC2901" s="35"/>
      <c r="CD2901" s="35"/>
      <c r="CE2901" s="35"/>
      <c r="CF2901" s="35"/>
      <c r="CG2901" s="35"/>
      <c r="CH2901" s="35"/>
    </row>
    <row r="2902" spans="1:86" ht="15.6" x14ac:dyDescent="0.3">
      <c r="A2902" s="35"/>
      <c r="B2902" s="86"/>
      <c r="C2902" s="35"/>
      <c r="D2902" s="35"/>
      <c r="E2902" s="35"/>
      <c r="F2902" s="35"/>
      <c r="G2902" s="35"/>
      <c r="H2902" s="35"/>
      <c r="I2902" s="35"/>
      <c r="J2902" s="35"/>
      <c r="K2902" s="35"/>
      <c r="L2902" s="35"/>
      <c r="M2902" s="35"/>
      <c r="N2902" s="35"/>
      <c r="O2902" s="35"/>
      <c r="P2902" s="35"/>
      <c r="Q2902" s="35"/>
      <c r="R2902" s="35"/>
      <c r="S2902" s="35"/>
      <c r="T2902" s="17">
        <f t="shared" si="6505"/>
        <v>48918</v>
      </c>
      <c r="U2902" s="216">
        <f t="shared" si="6498"/>
        <v>1</v>
      </c>
      <c r="V2902" s="216">
        <f t="shared" si="6505"/>
        <v>2897</v>
      </c>
      <c r="W2902" s="16">
        <f t="shared" si="6512"/>
        <v>7.9369863013698634</v>
      </c>
      <c r="X2902" s="16" t="e">
        <f>IF(Template!$F$7="Linear interpolation",LinInterp($I$5:$I$22,$G$5:$G$22,W2902),CubicSpline($I$5:$I$22,$G$5:$G$22,W2902))</f>
        <v>#VALUE!</v>
      </c>
      <c r="Y2902" s="221" t="e">
        <f t="shared" si="6499"/>
        <v>#VALUE!</v>
      </c>
      <c r="Z2902" s="221" t="e">
        <f>Y2902/PRODUCT($AA$6:AA2901)</f>
        <v>#VALUE!</v>
      </c>
      <c r="AA2902" s="16" t="e">
        <f t="shared" si="6506"/>
        <v>#VALUE!</v>
      </c>
      <c r="AB2902" s="10" t="e">
        <f t="shared" si="6507"/>
        <v>#VALUE!</v>
      </c>
      <c r="AC2902" s="90">
        <f t="shared" si="6500"/>
        <v>2902</v>
      </c>
      <c r="AD2902" s="17">
        <f t="shared" si="6508"/>
        <v>48895</v>
      </c>
      <c r="AE2902" s="16" t="e">
        <f t="shared" si="6501"/>
        <v>#VALUE!</v>
      </c>
      <c r="AF2902" s="10">
        <f ca="1">IFERROR(AVERAGE(INDIRECT("AE"&amp;AC2902-Template!$F$10+1):INDIRECT("AE"&amp;AC2902)),0)</f>
        <v>0</v>
      </c>
      <c r="AG2902" s="35"/>
      <c r="AH2902" s="86"/>
      <c r="AI2902" s="35"/>
      <c r="AJ2902" s="35"/>
      <c r="AK2902" s="35"/>
      <c r="AL2902" s="35"/>
      <c r="AM2902" s="35"/>
      <c r="AN2902" s="35"/>
      <c r="AO2902" s="35"/>
      <c r="AP2902" s="35"/>
      <c r="AQ2902" s="35"/>
      <c r="AR2902" s="35"/>
      <c r="AS2902" s="35"/>
      <c r="AT2902" s="35"/>
      <c r="AU2902" s="35"/>
      <c r="AV2902" s="35"/>
      <c r="AW2902" s="35"/>
      <c r="AX2902" s="35"/>
      <c r="AY2902" s="35"/>
      <c r="AZ2902" s="17">
        <f t="shared" ref="AZ2902" si="6545">AZ2901+1</f>
        <v>48918</v>
      </c>
      <c r="BA2902" s="216">
        <f t="shared" si="6524"/>
        <v>1</v>
      </c>
      <c r="BB2902" s="216">
        <f t="shared" ref="BB2902" si="6546">BB2901+1</f>
        <v>2897</v>
      </c>
      <c r="BC2902" s="16">
        <f t="shared" si="6526"/>
        <v>7.9369863013698634</v>
      </c>
      <c r="BD2902" s="16">
        <f>IF(Template!$F$7="Linear interpolation",LinInterp($AO$5:$AO$18,$AM$5:$AM$18,BC2902),CubicSpline($AO$5:$AO$18,$AM$5:$AM$18,BC2902))</f>
        <v>14.149894669087479</v>
      </c>
      <c r="BE2902" s="221">
        <f t="shared" si="6461"/>
        <v>2.8587908005378084</v>
      </c>
      <c r="BF2902" s="221">
        <f>BE2902/PRODUCT($BG$6:BG2901)</f>
        <v>1.0003629870394175</v>
      </c>
      <c r="BG2902" s="16">
        <f t="shared" si="6527"/>
        <v>1.0003629870394175</v>
      </c>
      <c r="BH2902" s="10">
        <f t="shared" si="6528"/>
        <v>13.249026938738972</v>
      </c>
      <c r="BI2902" s="90"/>
      <c r="BJ2902" s="17">
        <f t="shared" si="6511"/>
        <v>48895</v>
      </c>
      <c r="BK2902" s="16">
        <f t="shared" si="6504"/>
        <v>13.25025940675928</v>
      </c>
      <c r="BL2902" s="10">
        <f ca="1">IFERROR(AVERAGE(INDIRECT("BK"&amp;AC2902-Template!$F$10+1):INDIRECT("BK"&amp;AC2902)),0)</f>
        <v>13.250471362896011</v>
      </c>
      <c r="BM2902" s="35"/>
      <c r="BN2902" s="86"/>
      <c r="BO2902" s="35"/>
      <c r="BP2902" s="35"/>
      <c r="BQ2902" s="35"/>
      <c r="BR2902" s="35"/>
      <c r="BS2902" s="35"/>
      <c r="BT2902" s="35"/>
      <c r="BU2902" s="35"/>
      <c r="BV2902" s="35"/>
      <c r="BW2902" s="35"/>
      <c r="BX2902" s="35"/>
      <c r="BY2902" s="35"/>
      <c r="BZ2902" s="35"/>
      <c r="CA2902" s="35"/>
      <c r="CB2902" s="35"/>
      <c r="CC2902" s="35"/>
      <c r="CD2902" s="35"/>
      <c r="CE2902" s="35"/>
      <c r="CF2902" s="35"/>
      <c r="CG2902" s="35"/>
      <c r="CH2902" s="35"/>
    </row>
    <row r="2903" spans="1:86" ht="15.6" x14ac:dyDescent="0.3">
      <c r="A2903" s="35"/>
      <c r="B2903" s="86"/>
      <c r="C2903" s="35"/>
      <c r="D2903" s="35"/>
      <c r="E2903" s="35"/>
      <c r="F2903" s="35"/>
      <c r="G2903" s="35"/>
      <c r="H2903" s="35"/>
      <c r="I2903" s="35"/>
      <c r="J2903" s="35"/>
      <c r="K2903" s="35"/>
      <c r="L2903" s="35"/>
      <c r="M2903" s="35"/>
      <c r="N2903" s="35"/>
      <c r="O2903" s="35"/>
      <c r="P2903" s="35"/>
      <c r="Q2903" s="35"/>
      <c r="R2903" s="35"/>
      <c r="S2903" s="35"/>
      <c r="T2903" s="17">
        <f t="shared" si="6505"/>
        <v>48919</v>
      </c>
      <c r="U2903" s="216">
        <f t="shared" si="6498"/>
        <v>2</v>
      </c>
      <c r="V2903" s="216">
        <f t="shared" si="6505"/>
        <v>2898</v>
      </c>
      <c r="W2903" s="16">
        <f t="shared" si="6512"/>
        <v>7.9397260273972599</v>
      </c>
      <c r="X2903" s="16" t="e">
        <f>IF(Template!$F$7="Linear interpolation",LinInterp($I$5:$I$22,$G$5:$G$22,W2903),CubicSpline($I$5:$I$22,$G$5:$G$22,W2903))</f>
        <v>#VALUE!</v>
      </c>
      <c r="Y2903" s="221" t="e">
        <f t="shared" si="6499"/>
        <v>#VALUE!</v>
      </c>
      <c r="Z2903" s="221" t="e">
        <f>Y2903/PRODUCT($AA$6:AA2902)</f>
        <v>#VALUE!</v>
      </c>
      <c r="AA2903" s="16" t="e">
        <f t="shared" si="6506"/>
        <v>#VALUE!</v>
      </c>
      <c r="AB2903" s="10" t="e">
        <f t="shared" si="6507"/>
        <v>#VALUE!</v>
      </c>
      <c r="AC2903" s="90">
        <f t="shared" si="6500"/>
        <v>2903</v>
      </c>
      <c r="AD2903" s="17">
        <f t="shared" si="6508"/>
        <v>48896</v>
      </c>
      <c r="AE2903" s="16" t="e">
        <f t="shared" si="6501"/>
        <v>#VALUE!</v>
      </c>
      <c r="AF2903" s="10">
        <f ca="1">IFERROR(AVERAGE(INDIRECT("AE"&amp;AC2903-Template!$F$10+1):INDIRECT("AE"&amp;AC2903)),0)</f>
        <v>0</v>
      </c>
      <c r="AG2903" s="35"/>
      <c r="AH2903" s="86"/>
      <c r="AI2903" s="35"/>
      <c r="AJ2903" s="35"/>
      <c r="AK2903" s="35"/>
      <c r="AL2903" s="35"/>
      <c r="AM2903" s="35"/>
      <c r="AN2903" s="35"/>
      <c r="AO2903" s="35"/>
      <c r="AP2903" s="35"/>
      <c r="AQ2903" s="35"/>
      <c r="AR2903" s="35"/>
      <c r="AS2903" s="35"/>
      <c r="AT2903" s="35"/>
      <c r="AU2903" s="35"/>
      <c r="AV2903" s="35"/>
      <c r="AW2903" s="35"/>
      <c r="AX2903" s="35"/>
      <c r="AY2903" s="35"/>
      <c r="AZ2903" s="17">
        <f t="shared" ref="AZ2903" si="6547">AZ2902+1</f>
        <v>48919</v>
      </c>
      <c r="BA2903" s="216">
        <f t="shared" si="6524"/>
        <v>2</v>
      </c>
      <c r="BB2903" s="216">
        <f t="shared" ref="BB2903" si="6548">BB2902+1</f>
        <v>2898</v>
      </c>
      <c r="BC2903" s="16">
        <f t="shared" si="6526"/>
        <v>7.9397260273972599</v>
      </c>
      <c r="BD2903" s="16">
        <f>IF(Template!$F$7="Linear interpolation",LinInterp($AO$5:$AO$18,$AM$5:$AM$18,BC2903),CubicSpline($AO$5:$AO$18,$AM$5:$AM$18,BC2903))</f>
        <v>14.149899595766401</v>
      </c>
      <c r="BE2903" s="221">
        <f t="shared" si="6461"/>
        <v>2.859828513260033</v>
      </c>
      <c r="BF2903" s="221">
        <f>BE2903/PRODUCT($BG$6:BG2902)</f>
        <v>1.0003629900872875</v>
      </c>
      <c r="BG2903" s="16">
        <f t="shared" si="6527"/>
        <v>1.0003629900872875</v>
      </c>
      <c r="BH2903" s="10">
        <f t="shared" si="6528"/>
        <v>13.249138185992383</v>
      </c>
      <c r="BI2903" s="90"/>
      <c r="BJ2903" s="17">
        <f t="shared" si="6511"/>
        <v>48896</v>
      </c>
      <c r="BK2903" s="16">
        <f t="shared" si="6504"/>
        <v>13.25025940675928</v>
      </c>
      <c r="BL2903" s="10">
        <f ca="1">IFERROR(AVERAGE(INDIRECT("BK"&amp;AC2903-Template!$F$10+1):INDIRECT("BK"&amp;AC2903)),0)</f>
        <v>13.250462199694363</v>
      </c>
      <c r="BM2903" s="35"/>
      <c r="BN2903" s="86"/>
      <c r="BO2903" s="35"/>
      <c r="BP2903" s="35"/>
      <c r="BQ2903" s="35"/>
      <c r="BR2903" s="35"/>
      <c r="BS2903" s="35"/>
      <c r="BT2903" s="35"/>
      <c r="BU2903" s="35"/>
      <c r="BV2903" s="35"/>
      <c r="BW2903" s="35"/>
      <c r="BX2903" s="35"/>
      <c r="BY2903" s="35"/>
      <c r="BZ2903" s="35"/>
      <c r="CA2903" s="35"/>
      <c r="CB2903" s="35"/>
      <c r="CC2903" s="35"/>
      <c r="CD2903" s="35"/>
      <c r="CE2903" s="35"/>
      <c r="CF2903" s="35"/>
      <c r="CG2903" s="35"/>
      <c r="CH2903" s="35"/>
    </row>
    <row r="2904" spans="1:86" ht="15.6" x14ac:dyDescent="0.3">
      <c r="A2904" s="35"/>
      <c r="B2904" s="86"/>
      <c r="C2904" s="35"/>
      <c r="D2904" s="35"/>
      <c r="E2904" s="35"/>
      <c r="F2904" s="35"/>
      <c r="G2904" s="35"/>
      <c r="H2904" s="35"/>
      <c r="I2904" s="35"/>
      <c r="J2904" s="35"/>
      <c r="K2904" s="35"/>
      <c r="L2904" s="35"/>
      <c r="M2904" s="35"/>
      <c r="N2904" s="35"/>
      <c r="O2904" s="35"/>
      <c r="P2904" s="35"/>
      <c r="Q2904" s="35"/>
      <c r="R2904" s="35"/>
      <c r="S2904" s="35"/>
      <c r="T2904" s="17">
        <f t="shared" si="6505"/>
        <v>48920</v>
      </c>
      <c r="U2904" s="216">
        <f t="shared" si="6498"/>
        <v>3</v>
      </c>
      <c r="V2904" s="216">
        <f t="shared" si="6505"/>
        <v>2899</v>
      </c>
      <c r="W2904" s="16">
        <f t="shared" si="6512"/>
        <v>7.9424657534246572</v>
      </c>
      <c r="X2904" s="16" t="e">
        <f>IF(Template!$F$7="Linear interpolation",LinInterp($I$5:$I$22,$G$5:$G$22,W2904),CubicSpline($I$5:$I$22,$G$5:$G$22,W2904))</f>
        <v>#VALUE!</v>
      </c>
      <c r="Y2904" s="221" t="e">
        <f t="shared" si="6499"/>
        <v>#VALUE!</v>
      </c>
      <c r="Z2904" s="221" t="e">
        <f>Y2904/PRODUCT($AA$6:AA2903)</f>
        <v>#VALUE!</v>
      </c>
      <c r="AA2904" s="16" t="e">
        <f t="shared" si="6506"/>
        <v>#VALUE!</v>
      </c>
      <c r="AB2904" s="10" t="e">
        <f t="shared" si="6507"/>
        <v>#VALUE!</v>
      </c>
      <c r="AC2904" s="90">
        <f t="shared" si="6500"/>
        <v>2904</v>
      </c>
      <c r="AD2904" s="17">
        <f t="shared" si="6508"/>
        <v>48897</v>
      </c>
      <c r="AE2904" s="16" t="e">
        <f t="shared" si="6501"/>
        <v>#VALUE!</v>
      </c>
      <c r="AF2904" s="10">
        <f ca="1">IFERROR(AVERAGE(INDIRECT("AE"&amp;AC2904-Template!$F$10+1):INDIRECT("AE"&amp;AC2904)),0)</f>
        <v>0</v>
      </c>
      <c r="AG2904" s="35"/>
      <c r="AH2904" s="86"/>
      <c r="AI2904" s="35"/>
      <c r="AJ2904" s="35"/>
      <c r="AK2904" s="35"/>
      <c r="AL2904" s="35"/>
      <c r="AM2904" s="35"/>
      <c r="AN2904" s="35"/>
      <c r="AO2904" s="35"/>
      <c r="AP2904" s="35"/>
      <c r="AQ2904" s="35"/>
      <c r="AR2904" s="35"/>
      <c r="AS2904" s="35"/>
      <c r="AT2904" s="35"/>
      <c r="AU2904" s="35"/>
      <c r="AV2904" s="35"/>
      <c r="AW2904" s="35"/>
      <c r="AX2904" s="35"/>
      <c r="AY2904" s="35"/>
      <c r="AZ2904" s="17">
        <f t="shared" ref="AZ2904" si="6549">AZ2903+1</f>
        <v>48920</v>
      </c>
      <c r="BA2904" s="216">
        <f t="shared" si="6524"/>
        <v>3</v>
      </c>
      <c r="BB2904" s="216">
        <f t="shared" ref="BB2904" si="6550">BB2903+1</f>
        <v>2899</v>
      </c>
      <c r="BC2904" s="16">
        <f t="shared" si="6526"/>
        <v>7.9424657534246572</v>
      </c>
      <c r="BD2904" s="16">
        <f>IF(Template!$F$7="Linear interpolation",LinInterp($AO$5:$AO$18,$AM$5:$AM$18,BC2904),CubicSpline($AO$5:$AO$18,$AM$5:$AM$18,BC2904))</f>
        <v>14.149904494464575</v>
      </c>
      <c r="BE2904" s="221">
        <f t="shared" si="6461"/>
        <v>2.8608665977684544</v>
      </c>
      <c r="BF2904" s="221">
        <f>BE2904/PRODUCT($BG$6:BG2903)</f>
        <v>1.0003629883762641</v>
      </c>
      <c r="BG2904" s="16">
        <f t="shared" si="6527"/>
        <v>1.0003629883762641</v>
      </c>
      <c r="BH2904" s="10">
        <f t="shared" si="6528"/>
        <v>13.249075733641092</v>
      </c>
      <c r="BI2904" s="90"/>
      <c r="BJ2904" s="17">
        <f t="shared" si="6511"/>
        <v>48897</v>
      </c>
      <c r="BK2904" s="16">
        <f t="shared" si="6504"/>
        <v>13.250081433446415</v>
      </c>
      <c r="BL2904" s="10">
        <f ca="1">IFERROR(AVERAGE(INDIRECT("BK"&amp;AC2904-Template!$F$10+1):INDIRECT("BK"&amp;AC2904)),0)</f>
        <v>13.25044710404895</v>
      </c>
      <c r="BM2904" s="35"/>
      <c r="BN2904" s="86"/>
      <c r="BO2904" s="35"/>
      <c r="BP2904" s="35"/>
      <c r="BQ2904" s="35"/>
      <c r="BR2904" s="35"/>
      <c r="BS2904" s="35"/>
      <c r="BT2904" s="35"/>
      <c r="BU2904" s="35"/>
      <c r="BV2904" s="35"/>
      <c r="BW2904" s="35"/>
      <c r="BX2904" s="35"/>
      <c r="BY2904" s="35"/>
      <c r="BZ2904" s="35"/>
      <c r="CA2904" s="35"/>
      <c r="CB2904" s="35"/>
      <c r="CC2904" s="35"/>
      <c r="CD2904" s="35"/>
      <c r="CE2904" s="35"/>
      <c r="CF2904" s="35"/>
      <c r="CG2904" s="35"/>
      <c r="CH2904" s="35"/>
    </row>
    <row r="2905" spans="1:86" ht="15.6" x14ac:dyDescent="0.3">
      <c r="A2905" s="35"/>
      <c r="B2905" s="86"/>
      <c r="C2905" s="35"/>
      <c r="D2905" s="35"/>
      <c r="E2905" s="35"/>
      <c r="F2905" s="35"/>
      <c r="G2905" s="35"/>
      <c r="H2905" s="35"/>
      <c r="I2905" s="35"/>
      <c r="J2905" s="35"/>
      <c r="K2905" s="35"/>
      <c r="L2905" s="35"/>
      <c r="M2905" s="35"/>
      <c r="N2905" s="35"/>
      <c r="O2905" s="35"/>
      <c r="P2905" s="35"/>
      <c r="Q2905" s="35"/>
      <c r="R2905" s="35"/>
      <c r="S2905" s="35"/>
      <c r="T2905" s="17">
        <f t="shared" si="6505"/>
        <v>48921</v>
      </c>
      <c r="U2905" s="216">
        <f t="shared" si="6498"/>
        <v>4</v>
      </c>
      <c r="V2905" s="216">
        <f t="shared" si="6505"/>
        <v>2900</v>
      </c>
      <c r="W2905" s="16">
        <f t="shared" si="6512"/>
        <v>7.9452054794520546</v>
      </c>
      <c r="X2905" s="16" t="e">
        <f>IF(Template!$F$7="Linear interpolation",LinInterp($I$5:$I$22,$G$5:$G$22,W2905),CubicSpline($I$5:$I$22,$G$5:$G$22,W2905))</f>
        <v>#VALUE!</v>
      </c>
      <c r="Y2905" s="221" t="e">
        <f t="shared" si="6499"/>
        <v>#VALUE!</v>
      </c>
      <c r="Z2905" s="221" t="e">
        <f>Y2905/PRODUCT($AA$6:AA2904)</f>
        <v>#VALUE!</v>
      </c>
      <c r="AA2905" s="16" t="e">
        <f t="shared" si="6506"/>
        <v>#VALUE!</v>
      </c>
      <c r="AB2905" s="10" t="e">
        <f t="shared" si="6507"/>
        <v>#VALUE!</v>
      </c>
      <c r="AC2905" s="90">
        <f t="shared" si="6500"/>
        <v>2905</v>
      </c>
      <c r="AD2905" s="17">
        <f t="shared" si="6508"/>
        <v>48898</v>
      </c>
      <c r="AE2905" s="16" t="e">
        <f t="shared" si="6501"/>
        <v>#VALUE!</v>
      </c>
      <c r="AF2905" s="10">
        <f ca="1">IFERROR(AVERAGE(INDIRECT("AE"&amp;AC2905-Template!$F$10+1):INDIRECT("AE"&amp;AC2905)),0)</f>
        <v>0</v>
      </c>
      <c r="AG2905" s="35"/>
      <c r="AH2905" s="86"/>
      <c r="AI2905" s="35"/>
      <c r="AJ2905" s="35"/>
      <c r="AK2905" s="35"/>
      <c r="AL2905" s="35"/>
      <c r="AM2905" s="35"/>
      <c r="AN2905" s="35"/>
      <c r="AO2905" s="35"/>
      <c r="AP2905" s="35"/>
      <c r="AQ2905" s="35"/>
      <c r="AR2905" s="35"/>
      <c r="AS2905" s="35"/>
      <c r="AT2905" s="35"/>
      <c r="AU2905" s="35"/>
      <c r="AV2905" s="35"/>
      <c r="AW2905" s="35"/>
      <c r="AX2905" s="35"/>
      <c r="AY2905" s="35"/>
      <c r="AZ2905" s="17">
        <f t="shared" ref="AZ2905" si="6551">AZ2904+1</f>
        <v>48921</v>
      </c>
      <c r="BA2905" s="216">
        <f t="shared" si="6524"/>
        <v>4</v>
      </c>
      <c r="BB2905" s="216">
        <f t="shared" ref="BB2905" si="6552">BB2904+1</f>
        <v>2900</v>
      </c>
      <c r="BC2905" s="16">
        <f t="shared" si="6526"/>
        <v>7.9452054794520546</v>
      </c>
      <c r="BD2905" s="16">
        <f>IF(Template!$F$7="Linear interpolation",LinInterp($AO$5:$AO$18,$AM$5:$AM$18,BC2905),CubicSpline($AO$5:$AO$18,$AM$5:$AM$18,BC2905))</f>
        <v>14.149909364671801</v>
      </c>
      <c r="BE2905" s="221">
        <f t="shared" si="6461"/>
        <v>2.8619050540870767</v>
      </c>
      <c r="BF2905" s="221">
        <f>BE2905/PRODUCT($BG$6:BG2904)</f>
        <v>1.0003629866276995</v>
      </c>
      <c r="BG2905" s="16">
        <f t="shared" si="6527"/>
        <v>1.0003629866276995</v>
      </c>
      <c r="BH2905" s="10">
        <f t="shared" si="6528"/>
        <v>13.249011911032227</v>
      </c>
      <c r="BI2905" s="90"/>
      <c r="BJ2905" s="17">
        <f t="shared" si="6511"/>
        <v>48898</v>
      </c>
      <c r="BK2905" s="16">
        <f t="shared" si="6504"/>
        <v>13.25013633355676</v>
      </c>
      <c r="BL2905" s="10">
        <f ca="1">IFERROR(AVERAGE(INDIRECT("BK"&amp;AC2905-Template!$F$10+1):INDIRECT("BK"&amp;AC2905)),0)</f>
        <v>13.250433838407217</v>
      </c>
      <c r="BM2905" s="35"/>
      <c r="BN2905" s="86"/>
      <c r="BO2905" s="35"/>
      <c r="BP2905" s="35"/>
      <c r="BQ2905" s="35"/>
      <c r="BR2905" s="35"/>
      <c r="BS2905" s="35"/>
      <c r="BT2905" s="35"/>
      <c r="BU2905" s="35"/>
      <c r="BV2905" s="35"/>
      <c r="BW2905" s="35"/>
      <c r="BX2905" s="35"/>
      <c r="BY2905" s="35"/>
      <c r="BZ2905" s="35"/>
      <c r="CA2905" s="35"/>
      <c r="CB2905" s="35"/>
      <c r="CC2905" s="35"/>
      <c r="CD2905" s="35"/>
      <c r="CE2905" s="35"/>
      <c r="CF2905" s="35"/>
      <c r="CG2905" s="35"/>
      <c r="CH2905" s="35"/>
    </row>
    <row r="2906" spans="1:86" ht="15.6" x14ac:dyDescent="0.3">
      <c r="A2906" s="35"/>
      <c r="B2906" s="86"/>
      <c r="C2906" s="35"/>
      <c r="D2906" s="35"/>
      <c r="E2906" s="35"/>
      <c r="F2906" s="35"/>
      <c r="G2906" s="35"/>
      <c r="H2906" s="35"/>
      <c r="I2906" s="35"/>
      <c r="J2906" s="35"/>
      <c r="K2906" s="35"/>
      <c r="L2906" s="35"/>
      <c r="M2906" s="35"/>
      <c r="N2906" s="35"/>
      <c r="O2906" s="35"/>
      <c r="P2906" s="35"/>
      <c r="Q2906" s="35"/>
      <c r="R2906" s="35"/>
      <c r="S2906" s="35"/>
      <c r="T2906" s="17">
        <f t="shared" si="6505"/>
        <v>48922</v>
      </c>
      <c r="U2906" s="216">
        <f t="shared" si="6498"/>
        <v>5</v>
      </c>
      <c r="V2906" s="216">
        <f t="shared" si="6505"/>
        <v>2901</v>
      </c>
      <c r="W2906" s="16">
        <f t="shared" si="6512"/>
        <v>7.9479452054794519</v>
      </c>
      <c r="X2906" s="16" t="e">
        <f>IF(Template!$F$7="Linear interpolation",LinInterp($I$5:$I$22,$G$5:$G$22,W2906),CubicSpline($I$5:$I$22,$G$5:$G$22,W2906))</f>
        <v>#VALUE!</v>
      </c>
      <c r="Y2906" s="221" t="e">
        <f t="shared" si="6499"/>
        <v>#VALUE!</v>
      </c>
      <c r="Z2906" s="221" t="e">
        <f>Y2906/PRODUCT($AA$6:AA2905)</f>
        <v>#VALUE!</v>
      </c>
      <c r="AA2906" s="16" t="e">
        <f t="shared" si="6506"/>
        <v>#VALUE!</v>
      </c>
      <c r="AB2906" s="10" t="e">
        <f t="shared" si="6507"/>
        <v>#VALUE!</v>
      </c>
      <c r="AC2906" s="90">
        <f t="shared" si="6500"/>
        <v>2906</v>
      </c>
      <c r="AD2906" s="17">
        <f t="shared" si="6508"/>
        <v>48899</v>
      </c>
      <c r="AE2906" s="16" t="e">
        <f t="shared" si="6501"/>
        <v>#VALUE!</v>
      </c>
      <c r="AF2906" s="10">
        <f ca="1">IFERROR(AVERAGE(INDIRECT("AE"&amp;AC2906-Template!$F$10+1):INDIRECT("AE"&amp;AC2906)),0)</f>
        <v>0</v>
      </c>
      <c r="AG2906" s="35"/>
      <c r="AH2906" s="86"/>
      <c r="AI2906" s="35"/>
      <c r="AJ2906" s="35"/>
      <c r="AK2906" s="35"/>
      <c r="AL2906" s="35"/>
      <c r="AM2906" s="35"/>
      <c r="AN2906" s="35"/>
      <c r="AO2906" s="35"/>
      <c r="AP2906" s="35"/>
      <c r="AQ2906" s="35"/>
      <c r="AR2906" s="35"/>
      <c r="AS2906" s="35"/>
      <c r="AT2906" s="35"/>
      <c r="AU2906" s="35"/>
      <c r="AV2906" s="35"/>
      <c r="AW2906" s="35"/>
      <c r="AX2906" s="35"/>
      <c r="AY2906" s="35"/>
      <c r="AZ2906" s="17">
        <f t="shared" ref="AZ2906" si="6553">AZ2905+1</f>
        <v>48922</v>
      </c>
      <c r="BA2906" s="216">
        <f t="shared" si="6524"/>
        <v>5</v>
      </c>
      <c r="BB2906" s="216">
        <f t="shared" ref="BB2906" si="6554">BB2905+1</f>
        <v>2901</v>
      </c>
      <c r="BC2906" s="16">
        <f t="shared" si="6526"/>
        <v>7.9479452054794519</v>
      </c>
      <c r="BD2906" s="16">
        <f>IF(Template!$F$7="Linear interpolation",LinInterp($AO$5:$AO$18,$AM$5:$AM$18,BC2906),CubicSpline($AO$5:$AO$18,$AM$5:$AM$18,BC2906))</f>
        <v>14.149914205877868</v>
      </c>
      <c r="BE2906" s="221">
        <f t="shared" si="6461"/>
        <v>2.862943882239656</v>
      </c>
      <c r="BF2906" s="221">
        <f>BE2906/PRODUCT($BG$6:BG2905)</f>
        <v>1.0003629848415465</v>
      </c>
      <c r="BG2906" s="16">
        <f t="shared" si="6527"/>
        <v>1.0003629848415465</v>
      </c>
      <c r="BH2906" s="10">
        <f t="shared" si="6528"/>
        <v>13.248946716447607</v>
      </c>
      <c r="BI2906" s="90"/>
      <c r="BJ2906" s="17">
        <f t="shared" si="6511"/>
        <v>48899</v>
      </c>
      <c r="BK2906" s="16">
        <f t="shared" si="6504"/>
        <v>13.250102242581496</v>
      </c>
      <c r="BL2906" s="10">
        <f ca="1">IFERROR(AVERAGE(INDIRECT("BK"&amp;AC2906-Template!$F$10+1):INDIRECT("BK"&amp;AC2906)),0)</f>
        <v>13.250418084539842</v>
      </c>
      <c r="BM2906" s="35"/>
      <c r="BN2906" s="86"/>
      <c r="BO2906" s="35"/>
      <c r="BP2906" s="35"/>
      <c r="BQ2906" s="35"/>
      <c r="BR2906" s="35"/>
      <c r="BS2906" s="35"/>
      <c r="BT2906" s="35"/>
      <c r="BU2906" s="35"/>
      <c r="BV2906" s="35"/>
      <c r="BW2906" s="35"/>
      <c r="BX2906" s="35"/>
      <c r="BY2906" s="35"/>
      <c r="BZ2906" s="35"/>
      <c r="CA2906" s="35"/>
      <c r="CB2906" s="35"/>
      <c r="CC2906" s="35"/>
      <c r="CD2906" s="35"/>
      <c r="CE2906" s="35"/>
      <c r="CF2906" s="35"/>
      <c r="CG2906" s="35"/>
      <c r="CH2906" s="35"/>
    </row>
    <row r="2907" spans="1:86" ht="15.6" x14ac:dyDescent="0.3">
      <c r="A2907" s="35"/>
      <c r="B2907" s="86"/>
      <c r="C2907" s="35"/>
      <c r="D2907" s="35"/>
      <c r="E2907" s="35"/>
      <c r="F2907" s="35"/>
      <c r="G2907" s="35"/>
      <c r="H2907" s="35"/>
      <c r="I2907" s="35"/>
      <c r="J2907" s="35"/>
      <c r="K2907" s="35"/>
      <c r="L2907" s="35"/>
      <c r="M2907" s="35"/>
      <c r="N2907" s="35"/>
      <c r="O2907" s="35"/>
      <c r="P2907" s="35"/>
      <c r="Q2907" s="35"/>
      <c r="R2907" s="35"/>
      <c r="S2907" s="35"/>
      <c r="T2907" s="17">
        <f t="shared" si="6505"/>
        <v>48923</v>
      </c>
      <c r="U2907" s="216">
        <f t="shared" si="6498"/>
        <v>6</v>
      </c>
      <c r="V2907" s="216">
        <f t="shared" si="6505"/>
        <v>2902</v>
      </c>
      <c r="W2907" s="16">
        <f t="shared" si="6512"/>
        <v>7.9506849315068493</v>
      </c>
      <c r="X2907" s="16" t="e">
        <f>IF(Template!$F$7="Linear interpolation",LinInterp($I$5:$I$22,$G$5:$G$22,W2907),CubicSpline($I$5:$I$22,$G$5:$G$22,W2907))</f>
        <v>#VALUE!</v>
      </c>
      <c r="Y2907" s="221" t="e">
        <f t="shared" si="6499"/>
        <v>#VALUE!</v>
      </c>
      <c r="Z2907" s="221" t="e">
        <f>Y2907/PRODUCT($AA$6:AA2906)</f>
        <v>#VALUE!</v>
      </c>
      <c r="AA2907" s="16" t="e">
        <f t="shared" si="6506"/>
        <v>#VALUE!</v>
      </c>
      <c r="AB2907" s="10" t="e">
        <f t="shared" si="6507"/>
        <v>#VALUE!</v>
      </c>
      <c r="AC2907" s="90">
        <f t="shared" si="6500"/>
        <v>2907</v>
      </c>
      <c r="AD2907" s="17">
        <f t="shared" si="6508"/>
        <v>48900</v>
      </c>
      <c r="AE2907" s="16" t="e">
        <f t="shared" si="6501"/>
        <v>#VALUE!</v>
      </c>
      <c r="AF2907" s="10">
        <f ca="1">IFERROR(AVERAGE(INDIRECT("AE"&amp;AC2907-Template!$F$10+1):INDIRECT("AE"&amp;AC2907)),0)</f>
        <v>0</v>
      </c>
      <c r="AG2907" s="35"/>
      <c r="AH2907" s="86"/>
      <c r="AI2907" s="35"/>
      <c r="AJ2907" s="35"/>
      <c r="AK2907" s="35"/>
      <c r="AL2907" s="35"/>
      <c r="AM2907" s="35"/>
      <c r="AN2907" s="35"/>
      <c r="AO2907" s="35"/>
      <c r="AP2907" s="35"/>
      <c r="AQ2907" s="35"/>
      <c r="AR2907" s="35"/>
      <c r="AS2907" s="35"/>
      <c r="AT2907" s="35"/>
      <c r="AU2907" s="35"/>
      <c r="AV2907" s="35"/>
      <c r="AW2907" s="35"/>
      <c r="AX2907" s="35"/>
      <c r="AY2907" s="35"/>
      <c r="AZ2907" s="17">
        <f t="shared" ref="AZ2907" si="6555">AZ2906+1</f>
        <v>48923</v>
      </c>
      <c r="BA2907" s="216">
        <f t="shared" si="6524"/>
        <v>6</v>
      </c>
      <c r="BB2907" s="216">
        <f t="shared" ref="BB2907" si="6556">BB2906+1</f>
        <v>2902</v>
      </c>
      <c r="BC2907" s="16">
        <f t="shared" si="6526"/>
        <v>7.9506849315068493</v>
      </c>
      <c r="BD2907" s="16">
        <f>IF(Template!$F$7="Linear interpolation",LinInterp($AO$5:$AO$18,$AM$5:$AM$18,BC2907),CubicSpline($AO$5:$AO$18,$AM$5:$AM$18,BC2907))</f>
        <v>14.149919017572573</v>
      </c>
      <c r="BE2907" s="221">
        <f t="shared" si="6461"/>
        <v>2.8639830822497006</v>
      </c>
      <c r="BF2907" s="221">
        <f>BE2907/PRODUCT($BG$6:BG2906)</f>
        <v>1.0003629830177572</v>
      </c>
      <c r="BG2907" s="16">
        <f t="shared" si="6527"/>
        <v>1.0003629848415465</v>
      </c>
      <c r="BH2907" s="10">
        <f t="shared" si="6528"/>
        <v>13.248946716447607</v>
      </c>
      <c r="BI2907" s="90"/>
      <c r="BJ2907" s="17">
        <f t="shared" si="6511"/>
        <v>48900</v>
      </c>
      <c r="BK2907" s="16">
        <f t="shared" si="6504"/>
        <v>13.250066818905504</v>
      </c>
      <c r="BL2907" s="10">
        <f ca="1">IFERROR(AVERAGE(INDIRECT("BK"&amp;AC2907-Template!$F$10+1):INDIRECT("BK"&amp;AC2907)),0)</f>
        <v>13.250401742417759</v>
      </c>
      <c r="BM2907" s="35"/>
      <c r="BN2907" s="86"/>
      <c r="BO2907" s="35"/>
      <c r="BP2907" s="35"/>
      <c r="BQ2907" s="35"/>
      <c r="BR2907" s="35"/>
      <c r="BS2907" s="35"/>
      <c r="BT2907" s="35"/>
      <c r="BU2907" s="35"/>
      <c r="BV2907" s="35"/>
      <c r="BW2907" s="35"/>
      <c r="BX2907" s="35"/>
      <c r="BY2907" s="35"/>
      <c r="BZ2907" s="35"/>
      <c r="CA2907" s="35"/>
      <c r="CB2907" s="35"/>
      <c r="CC2907" s="35"/>
      <c r="CD2907" s="35"/>
      <c r="CE2907" s="35"/>
      <c r="CF2907" s="35"/>
      <c r="CG2907" s="35"/>
      <c r="CH2907" s="35"/>
    </row>
    <row r="2908" spans="1:86" ht="15.6" x14ac:dyDescent="0.3">
      <c r="A2908" s="35"/>
      <c r="B2908" s="86"/>
      <c r="C2908" s="35"/>
      <c r="D2908" s="35"/>
      <c r="E2908" s="35"/>
      <c r="F2908" s="35"/>
      <c r="G2908" s="35"/>
      <c r="H2908" s="35"/>
      <c r="I2908" s="35"/>
      <c r="J2908" s="35"/>
      <c r="K2908" s="35"/>
      <c r="L2908" s="35"/>
      <c r="M2908" s="35"/>
      <c r="N2908" s="35"/>
      <c r="O2908" s="35"/>
      <c r="P2908" s="35"/>
      <c r="Q2908" s="35"/>
      <c r="R2908" s="35"/>
      <c r="S2908" s="35"/>
      <c r="T2908" s="17">
        <f t="shared" si="6505"/>
        <v>48924</v>
      </c>
      <c r="U2908" s="216">
        <f t="shared" si="6498"/>
        <v>7</v>
      </c>
      <c r="V2908" s="216">
        <f t="shared" si="6505"/>
        <v>2903</v>
      </c>
      <c r="W2908" s="16">
        <f t="shared" si="6512"/>
        <v>7.9534246575342467</v>
      </c>
      <c r="X2908" s="16" t="e">
        <f>IF(Template!$F$7="Linear interpolation",LinInterp($I$5:$I$22,$G$5:$G$22,W2908),CubicSpline($I$5:$I$22,$G$5:$G$22,W2908))</f>
        <v>#VALUE!</v>
      </c>
      <c r="Y2908" s="221" t="e">
        <f t="shared" si="6499"/>
        <v>#VALUE!</v>
      </c>
      <c r="Z2908" s="221" t="e">
        <f>Y2908/PRODUCT($AA$6:AA2907)</f>
        <v>#VALUE!</v>
      </c>
      <c r="AA2908" s="16" t="e">
        <f t="shared" si="6506"/>
        <v>#VALUE!</v>
      </c>
      <c r="AB2908" s="10" t="e">
        <f t="shared" si="6507"/>
        <v>#VALUE!</v>
      </c>
      <c r="AC2908" s="90">
        <f t="shared" si="6500"/>
        <v>2908</v>
      </c>
      <c r="AD2908" s="17">
        <f t="shared" si="6508"/>
        <v>48901</v>
      </c>
      <c r="AE2908" s="16" t="e">
        <f t="shared" si="6501"/>
        <v>#VALUE!</v>
      </c>
      <c r="AF2908" s="10">
        <f ca="1">IFERROR(AVERAGE(INDIRECT("AE"&amp;AC2908-Template!$F$10+1):INDIRECT("AE"&amp;AC2908)),0)</f>
        <v>0</v>
      </c>
      <c r="AG2908" s="35"/>
      <c r="AH2908" s="86"/>
      <c r="AI2908" s="35"/>
      <c r="AJ2908" s="35"/>
      <c r="AK2908" s="35"/>
      <c r="AL2908" s="35"/>
      <c r="AM2908" s="35"/>
      <c r="AN2908" s="35"/>
      <c r="AO2908" s="35"/>
      <c r="AP2908" s="35"/>
      <c r="AQ2908" s="35"/>
      <c r="AR2908" s="35"/>
      <c r="AS2908" s="35"/>
      <c r="AT2908" s="35"/>
      <c r="AU2908" s="35"/>
      <c r="AV2908" s="35"/>
      <c r="AW2908" s="35"/>
      <c r="AX2908" s="35"/>
      <c r="AY2908" s="35"/>
      <c r="AZ2908" s="17">
        <f t="shared" ref="AZ2908" si="6557">AZ2907+1</f>
        <v>48924</v>
      </c>
      <c r="BA2908" s="216">
        <f t="shared" si="6524"/>
        <v>7</v>
      </c>
      <c r="BB2908" s="216">
        <f t="shared" ref="BB2908" si="6558">BB2907+1</f>
        <v>2903</v>
      </c>
      <c r="BC2908" s="16">
        <f t="shared" si="6526"/>
        <v>7.9534246575342467</v>
      </c>
      <c r="BD2908" s="16">
        <f>IF(Template!$F$7="Linear interpolation",LinInterp($AO$5:$AO$18,$AM$5:$AM$18,BC2908),CubicSpline($AO$5:$AO$18,$AM$5:$AM$18,BC2908))</f>
        <v>14.149923799245711</v>
      </c>
      <c r="BE2908" s="221">
        <f t="shared" si="6461"/>
        <v>2.8650226541404611</v>
      </c>
      <c r="BF2908" s="221">
        <f>BE2908/PRODUCT($BG$6:BG2907)</f>
        <v>1.0003629793324902</v>
      </c>
      <c r="BG2908" s="16">
        <f t="shared" si="6527"/>
        <v>1.0003629848415465</v>
      </c>
      <c r="BH2908" s="10">
        <f t="shared" si="6528"/>
        <v>13.248946716447607</v>
      </c>
      <c r="BI2908" s="90"/>
      <c r="BJ2908" s="17">
        <f t="shared" si="6511"/>
        <v>48901</v>
      </c>
      <c r="BK2908" s="16">
        <f t="shared" si="6504"/>
        <v>13.250030060810602</v>
      </c>
      <c r="BL2908" s="10">
        <f ca="1">IFERROR(AVERAGE(INDIRECT("BK"&amp;AC2908-Template!$F$10+1):INDIRECT("BK"&amp;AC2908)),0)</f>
        <v>13.250384091779701</v>
      </c>
      <c r="BM2908" s="35"/>
      <c r="BN2908" s="86"/>
      <c r="BO2908" s="35"/>
      <c r="BP2908" s="35"/>
      <c r="BQ2908" s="35"/>
      <c r="BR2908" s="35"/>
      <c r="BS2908" s="35"/>
      <c r="BT2908" s="35"/>
      <c r="BU2908" s="35"/>
      <c r="BV2908" s="35"/>
      <c r="BW2908" s="35"/>
      <c r="BX2908" s="35"/>
      <c r="BY2908" s="35"/>
      <c r="BZ2908" s="35"/>
      <c r="CA2908" s="35"/>
      <c r="CB2908" s="35"/>
      <c r="CC2908" s="35"/>
      <c r="CD2908" s="35"/>
      <c r="CE2908" s="35"/>
      <c r="CF2908" s="35"/>
      <c r="CG2908" s="35"/>
      <c r="CH2908" s="35"/>
    </row>
    <row r="2909" spans="1:86" ht="15.6" x14ac:dyDescent="0.3">
      <c r="A2909" s="35"/>
      <c r="B2909" s="86"/>
      <c r="C2909" s="35"/>
      <c r="D2909" s="35"/>
      <c r="E2909" s="35"/>
      <c r="F2909" s="35"/>
      <c r="G2909" s="35"/>
      <c r="H2909" s="35"/>
      <c r="I2909" s="35"/>
      <c r="J2909" s="35"/>
      <c r="K2909" s="35"/>
      <c r="L2909" s="35"/>
      <c r="M2909" s="35"/>
      <c r="N2909" s="35"/>
      <c r="O2909" s="35"/>
      <c r="P2909" s="35"/>
      <c r="Q2909" s="35"/>
      <c r="R2909" s="35"/>
      <c r="S2909" s="35"/>
      <c r="T2909" s="17">
        <f t="shared" si="6505"/>
        <v>48925</v>
      </c>
      <c r="U2909" s="216">
        <f t="shared" si="6498"/>
        <v>1</v>
      </c>
      <c r="V2909" s="216">
        <f t="shared" si="6505"/>
        <v>2904</v>
      </c>
      <c r="W2909" s="16">
        <f t="shared" si="6512"/>
        <v>7.956164383561644</v>
      </c>
      <c r="X2909" s="16" t="e">
        <f>IF(Template!$F$7="Linear interpolation",LinInterp($I$5:$I$22,$G$5:$G$22,W2909),CubicSpline($I$5:$I$22,$G$5:$G$22,W2909))</f>
        <v>#VALUE!</v>
      </c>
      <c r="Y2909" s="221" t="e">
        <f t="shared" si="6499"/>
        <v>#VALUE!</v>
      </c>
      <c r="Z2909" s="221" t="e">
        <f>Y2909/PRODUCT($AA$6:AA2908)</f>
        <v>#VALUE!</v>
      </c>
      <c r="AA2909" s="16" t="e">
        <f t="shared" si="6506"/>
        <v>#VALUE!</v>
      </c>
      <c r="AB2909" s="10" t="e">
        <f t="shared" si="6507"/>
        <v>#VALUE!</v>
      </c>
      <c r="AC2909" s="90">
        <f t="shared" si="6500"/>
        <v>2909</v>
      </c>
      <c r="AD2909" s="17">
        <f t="shared" si="6508"/>
        <v>48902</v>
      </c>
      <c r="AE2909" s="16" t="e">
        <f t="shared" si="6501"/>
        <v>#VALUE!</v>
      </c>
      <c r="AF2909" s="10">
        <f ca="1">IFERROR(AVERAGE(INDIRECT("AE"&amp;AC2909-Template!$F$10+1):INDIRECT("AE"&amp;AC2909)),0)</f>
        <v>0</v>
      </c>
      <c r="AG2909" s="35"/>
      <c r="AH2909" s="86"/>
      <c r="AI2909" s="35"/>
      <c r="AJ2909" s="35"/>
      <c r="AK2909" s="35"/>
      <c r="AL2909" s="35"/>
      <c r="AM2909" s="35"/>
      <c r="AN2909" s="35"/>
      <c r="AO2909" s="35"/>
      <c r="AP2909" s="35"/>
      <c r="AQ2909" s="35"/>
      <c r="AR2909" s="35"/>
      <c r="AS2909" s="35"/>
      <c r="AT2909" s="35"/>
      <c r="AU2909" s="35"/>
      <c r="AV2909" s="35"/>
      <c r="AW2909" s="35"/>
      <c r="AX2909" s="35"/>
      <c r="AY2909" s="35"/>
      <c r="AZ2909" s="17">
        <f t="shared" ref="AZ2909" si="6559">AZ2908+1</f>
        <v>48925</v>
      </c>
      <c r="BA2909" s="216">
        <f t="shared" si="6524"/>
        <v>1</v>
      </c>
      <c r="BB2909" s="216">
        <f t="shared" ref="BB2909" si="6560">BB2908+1</f>
        <v>2904</v>
      </c>
      <c r="BC2909" s="16">
        <f t="shared" si="6526"/>
        <v>7.956164383561644</v>
      </c>
      <c r="BD2909" s="16">
        <f>IF(Template!$F$7="Linear interpolation",LinInterp($AO$5:$AO$18,$AM$5:$AM$18,BC2909),CubicSpline($AO$5:$AO$18,$AM$5:$AM$18,BC2909))</f>
        <v>14.149928550387076</v>
      </c>
      <c r="BE2909" s="221">
        <f t="shared" si="6461"/>
        <v>2.8660625979349375</v>
      </c>
      <c r="BF2909" s="221">
        <f>BE2909/PRODUCT($BG$6:BG2908)</f>
        <v>1.0003629737480095</v>
      </c>
      <c r="BG2909" s="16">
        <f t="shared" si="6527"/>
        <v>1.0003629737480095</v>
      </c>
      <c r="BH2909" s="10">
        <f t="shared" si="6528"/>
        <v>13.248541802347912</v>
      </c>
      <c r="BI2909" s="90"/>
      <c r="BJ2909" s="17">
        <f t="shared" si="6511"/>
        <v>48902</v>
      </c>
      <c r="BK2909" s="16">
        <f t="shared" si="6504"/>
        <v>13.250030060810602</v>
      </c>
      <c r="BL2909" s="10">
        <f ca="1">IFERROR(AVERAGE(INDIRECT("BK"&amp;AC2909-Template!$F$10+1):INDIRECT("BK"&amp;AC2909)),0)</f>
        <v>13.2503664006466</v>
      </c>
      <c r="BM2909" s="35"/>
      <c r="BN2909" s="86"/>
      <c r="BO2909" s="35"/>
      <c r="BP2909" s="35"/>
      <c r="BQ2909" s="35"/>
      <c r="BR2909" s="35"/>
      <c r="BS2909" s="35"/>
      <c r="BT2909" s="35"/>
      <c r="BU2909" s="35"/>
      <c r="BV2909" s="35"/>
      <c r="BW2909" s="35"/>
      <c r="BX2909" s="35"/>
      <c r="BY2909" s="35"/>
      <c r="BZ2909" s="35"/>
      <c r="CA2909" s="35"/>
      <c r="CB2909" s="35"/>
      <c r="CC2909" s="35"/>
      <c r="CD2909" s="35"/>
      <c r="CE2909" s="35"/>
      <c r="CF2909" s="35"/>
      <c r="CG2909" s="35"/>
      <c r="CH2909" s="35"/>
    </row>
    <row r="2910" spans="1:86" ht="15.6" x14ac:dyDescent="0.3">
      <c r="A2910" s="35"/>
      <c r="B2910" s="86"/>
      <c r="C2910" s="35"/>
      <c r="D2910" s="35"/>
      <c r="E2910" s="35"/>
      <c r="F2910" s="35"/>
      <c r="G2910" s="35"/>
      <c r="H2910" s="35"/>
      <c r="I2910" s="35"/>
      <c r="J2910" s="35"/>
      <c r="K2910" s="35"/>
      <c r="L2910" s="35"/>
      <c r="M2910" s="35"/>
      <c r="N2910" s="35"/>
      <c r="O2910" s="35"/>
      <c r="P2910" s="35"/>
      <c r="Q2910" s="35"/>
      <c r="R2910" s="35"/>
      <c r="S2910" s="35"/>
      <c r="T2910" s="17">
        <f t="shared" si="6505"/>
        <v>48926</v>
      </c>
      <c r="U2910" s="216">
        <f t="shared" si="6498"/>
        <v>2</v>
      </c>
      <c r="V2910" s="216">
        <f t="shared" si="6505"/>
        <v>2905</v>
      </c>
      <c r="W2910" s="16">
        <f t="shared" si="6512"/>
        <v>7.9589041095890414</v>
      </c>
      <c r="X2910" s="16" t="e">
        <f>IF(Template!$F$7="Linear interpolation",LinInterp($I$5:$I$22,$G$5:$G$22,W2910),CubicSpline($I$5:$I$22,$G$5:$G$22,W2910))</f>
        <v>#VALUE!</v>
      </c>
      <c r="Y2910" s="221" t="e">
        <f t="shared" si="6499"/>
        <v>#VALUE!</v>
      </c>
      <c r="Z2910" s="221" t="e">
        <f>Y2910/PRODUCT($AA$6:AA2909)</f>
        <v>#VALUE!</v>
      </c>
      <c r="AA2910" s="16" t="e">
        <f t="shared" si="6506"/>
        <v>#VALUE!</v>
      </c>
      <c r="AB2910" s="10" t="e">
        <f t="shared" si="6507"/>
        <v>#VALUE!</v>
      </c>
      <c r="AC2910" s="90">
        <f t="shared" si="6500"/>
        <v>2910</v>
      </c>
      <c r="AD2910" s="17">
        <f t="shared" si="6508"/>
        <v>48903</v>
      </c>
      <c r="AE2910" s="16" t="e">
        <f t="shared" si="6501"/>
        <v>#VALUE!</v>
      </c>
      <c r="AF2910" s="10">
        <f ca="1">IFERROR(AVERAGE(INDIRECT("AE"&amp;AC2910-Template!$F$10+1):INDIRECT("AE"&amp;AC2910)),0)</f>
        <v>0</v>
      </c>
      <c r="AG2910" s="35"/>
      <c r="AH2910" s="86"/>
      <c r="AI2910" s="35"/>
      <c r="AJ2910" s="35"/>
      <c r="AK2910" s="35"/>
      <c r="AL2910" s="35"/>
      <c r="AM2910" s="35"/>
      <c r="AN2910" s="35"/>
      <c r="AO2910" s="35"/>
      <c r="AP2910" s="35"/>
      <c r="AQ2910" s="35"/>
      <c r="AR2910" s="35"/>
      <c r="AS2910" s="35"/>
      <c r="AT2910" s="35"/>
      <c r="AU2910" s="35"/>
      <c r="AV2910" s="35"/>
      <c r="AW2910" s="35"/>
      <c r="AX2910" s="35"/>
      <c r="AY2910" s="35"/>
      <c r="AZ2910" s="17">
        <f t="shared" ref="AZ2910" si="6561">AZ2909+1</f>
        <v>48926</v>
      </c>
      <c r="BA2910" s="216">
        <f t="shared" si="6524"/>
        <v>2</v>
      </c>
      <c r="BB2910" s="216">
        <f t="shared" ref="BB2910" si="6562">BB2909+1</f>
        <v>2905</v>
      </c>
      <c r="BC2910" s="16">
        <f t="shared" si="6526"/>
        <v>7.9589041095890414</v>
      </c>
      <c r="BD2910" s="16">
        <f>IF(Template!$F$7="Linear interpolation",LinInterp($AO$5:$AO$18,$AM$5:$AM$18,BC2910),CubicSpline($AO$5:$AO$18,$AM$5:$AM$18,BC2910))</f>
        <v>14.149933270486461</v>
      </c>
      <c r="BE2910" s="221">
        <f t="shared" si="6461"/>
        <v>2.8671029136558768</v>
      </c>
      <c r="BF2910" s="221">
        <f>BE2910/PRODUCT($BG$6:BG2909)</f>
        <v>1.0003629773200657</v>
      </c>
      <c r="BG2910" s="16">
        <f t="shared" si="6527"/>
        <v>1.0003629773200657</v>
      </c>
      <c r="BH2910" s="10">
        <f t="shared" si="6528"/>
        <v>13.248672182399446</v>
      </c>
      <c r="BI2910" s="90"/>
      <c r="BJ2910" s="17">
        <f t="shared" si="6511"/>
        <v>48903</v>
      </c>
      <c r="BK2910" s="16">
        <f t="shared" si="6504"/>
        <v>13.250030060810602</v>
      </c>
      <c r="BL2910" s="10">
        <f ca="1">IFERROR(AVERAGE(INDIRECT("BK"&amp;AC2910-Template!$F$10+1):INDIRECT("BK"&amp;AC2910)),0)</f>
        <v>13.250348711833039</v>
      </c>
      <c r="BM2910" s="35"/>
      <c r="BN2910" s="86"/>
      <c r="BO2910" s="35"/>
      <c r="BP2910" s="35"/>
      <c r="BQ2910" s="35"/>
      <c r="BR2910" s="35"/>
      <c r="BS2910" s="35"/>
      <c r="BT2910" s="35"/>
      <c r="BU2910" s="35"/>
      <c r="BV2910" s="35"/>
      <c r="BW2910" s="35"/>
      <c r="BX2910" s="35"/>
      <c r="BY2910" s="35"/>
      <c r="BZ2910" s="35"/>
      <c r="CA2910" s="35"/>
      <c r="CB2910" s="35"/>
      <c r="CC2910" s="35"/>
      <c r="CD2910" s="35"/>
      <c r="CE2910" s="35"/>
      <c r="CF2910" s="35"/>
      <c r="CG2910" s="35"/>
      <c r="CH2910" s="35"/>
    </row>
    <row r="2911" spans="1:86" ht="15.6" x14ac:dyDescent="0.3">
      <c r="A2911" s="35"/>
      <c r="B2911" s="86"/>
      <c r="C2911" s="35"/>
      <c r="D2911" s="35"/>
      <c r="E2911" s="35"/>
      <c r="F2911" s="35"/>
      <c r="G2911" s="35"/>
      <c r="H2911" s="35"/>
      <c r="I2911" s="35"/>
      <c r="J2911" s="35"/>
      <c r="K2911" s="35"/>
      <c r="L2911" s="35"/>
      <c r="M2911" s="35"/>
      <c r="N2911" s="35"/>
      <c r="O2911" s="35"/>
      <c r="P2911" s="35"/>
      <c r="Q2911" s="35"/>
      <c r="R2911" s="35"/>
      <c r="S2911" s="35"/>
      <c r="T2911" s="17">
        <f t="shared" si="6505"/>
        <v>48927</v>
      </c>
      <c r="U2911" s="216">
        <f t="shared" si="6498"/>
        <v>3</v>
      </c>
      <c r="V2911" s="216">
        <f t="shared" si="6505"/>
        <v>2906</v>
      </c>
      <c r="W2911" s="16">
        <f t="shared" si="6512"/>
        <v>7.9616438356164387</v>
      </c>
      <c r="X2911" s="16" t="e">
        <f>IF(Template!$F$7="Linear interpolation",LinInterp($I$5:$I$22,$G$5:$G$22,W2911),CubicSpline($I$5:$I$22,$G$5:$G$22,W2911))</f>
        <v>#VALUE!</v>
      </c>
      <c r="Y2911" s="221" t="e">
        <f t="shared" si="6499"/>
        <v>#VALUE!</v>
      </c>
      <c r="Z2911" s="221" t="e">
        <f>Y2911/PRODUCT($AA$6:AA2910)</f>
        <v>#VALUE!</v>
      </c>
      <c r="AA2911" s="16" t="e">
        <f t="shared" si="6506"/>
        <v>#VALUE!</v>
      </c>
      <c r="AB2911" s="10" t="e">
        <f t="shared" si="6507"/>
        <v>#VALUE!</v>
      </c>
      <c r="AC2911" s="90">
        <f t="shared" si="6500"/>
        <v>2911</v>
      </c>
      <c r="AD2911" s="17">
        <f t="shared" si="6508"/>
        <v>48904</v>
      </c>
      <c r="AE2911" s="16" t="e">
        <f t="shared" si="6501"/>
        <v>#VALUE!</v>
      </c>
      <c r="AF2911" s="10">
        <f ca="1">IFERROR(AVERAGE(INDIRECT("AE"&amp;AC2911-Template!$F$10+1):INDIRECT("AE"&amp;AC2911)),0)</f>
        <v>0</v>
      </c>
      <c r="AG2911" s="35"/>
      <c r="AH2911" s="86"/>
      <c r="AI2911" s="35"/>
      <c r="AJ2911" s="35"/>
      <c r="AK2911" s="35"/>
      <c r="AL2911" s="35"/>
      <c r="AM2911" s="35"/>
      <c r="AN2911" s="35"/>
      <c r="AO2911" s="35"/>
      <c r="AP2911" s="35"/>
      <c r="AQ2911" s="35"/>
      <c r="AR2911" s="35"/>
      <c r="AS2911" s="35"/>
      <c r="AT2911" s="35"/>
      <c r="AU2911" s="35"/>
      <c r="AV2911" s="35"/>
      <c r="AW2911" s="35"/>
      <c r="AX2911" s="35"/>
      <c r="AY2911" s="35"/>
      <c r="AZ2911" s="17">
        <f t="shared" ref="AZ2911" si="6563">AZ2910+1</f>
        <v>48927</v>
      </c>
      <c r="BA2911" s="216">
        <f t="shared" si="6524"/>
        <v>3</v>
      </c>
      <c r="BB2911" s="216">
        <f t="shared" ref="BB2911" si="6564">BB2910+1</f>
        <v>2906</v>
      </c>
      <c r="BC2911" s="16">
        <f t="shared" si="6526"/>
        <v>7.9616438356164387</v>
      </c>
      <c r="BD2911" s="16">
        <f>IF(Template!$F$7="Linear interpolation",LinInterp($AO$5:$AO$18,$AM$5:$AM$18,BC2911),CubicSpline($AO$5:$AO$18,$AM$5:$AM$18,BC2911))</f>
        <v>14.149937959033661</v>
      </c>
      <c r="BE2911" s="221">
        <f t="shared" si="6461"/>
        <v>2.8681436013257802</v>
      </c>
      <c r="BF2911" s="221">
        <f>BE2911/PRODUCT($BG$6:BG2910)</f>
        <v>1.0003629753452334</v>
      </c>
      <c r="BG2911" s="16">
        <f t="shared" si="6527"/>
        <v>1.0003629753452334</v>
      </c>
      <c r="BH2911" s="10">
        <f t="shared" si="6528"/>
        <v>13.24860010102058</v>
      </c>
      <c r="BI2911" s="90"/>
      <c r="BJ2911" s="17">
        <f t="shared" si="6511"/>
        <v>48904</v>
      </c>
      <c r="BK2911" s="16">
        <f t="shared" si="6504"/>
        <v>13.249796140925918</v>
      </c>
      <c r="BL2911" s="10">
        <f ca="1">IFERROR(AVERAGE(INDIRECT("BK"&amp;AC2911-Template!$F$10+1):INDIRECT("BK"&amp;AC2911)),0)</f>
        <v>13.250323225689995</v>
      </c>
      <c r="BM2911" s="35"/>
      <c r="BN2911" s="86"/>
      <c r="BO2911" s="35"/>
      <c r="BP2911" s="35"/>
      <c r="BQ2911" s="35"/>
      <c r="BR2911" s="35"/>
      <c r="BS2911" s="35"/>
      <c r="BT2911" s="35"/>
      <c r="BU2911" s="35"/>
      <c r="BV2911" s="35"/>
      <c r="BW2911" s="35"/>
      <c r="BX2911" s="35"/>
      <c r="BY2911" s="35"/>
      <c r="BZ2911" s="35"/>
      <c r="CA2911" s="35"/>
      <c r="CB2911" s="35"/>
      <c r="CC2911" s="35"/>
      <c r="CD2911" s="35"/>
      <c r="CE2911" s="35"/>
      <c r="CF2911" s="35"/>
      <c r="CG2911" s="35"/>
      <c r="CH2911" s="35"/>
    </row>
    <row r="2912" spans="1:86" ht="15.6" x14ac:dyDescent="0.3">
      <c r="A2912" s="35"/>
      <c r="B2912" s="86"/>
      <c r="C2912" s="35"/>
      <c r="D2912" s="35"/>
      <c r="E2912" s="35"/>
      <c r="F2912" s="35"/>
      <c r="G2912" s="35"/>
      <c r="H2912" s="35"/>
      <c r="I2912" s="35"/>
      <c r="J2912" s="35"/>
      <c r="K2912" s="35"/>
      <c r="L2912" s="35"/>
      <c r="M2912" s="35"/>
      <c r="N2912" s="35"/>
      <c r="O2912" s="35"/>
      <c r="P2912" s="35"/>
      <c r="Q2912" s="35"/>
      <c r="R2912" s="35"/>
      <c r="S2912" s="35"/>
      <c r="T2912" s="17">
        <f t="shared" si="6505"/>
        <v>48928</v>
      </c>
      <c r="U2912" s="216">
        <f t="shared" si="6498"/>
        <v>4</v>
      </c>
      <c r="V2912" s="216">
        <f t="shared" si="6505"/>
        <v>2907</v>
      </c>
      <c r="W2912" s="16">
        <f t="shared" si="6512"/>
        <v>7.9643835616438352</v>
      </c>
      <c r="X2912" s="16" t="e">
        <f>IF(Template!$F$7="Linear interpolation",LinInterp($I$5:$I$22,$G$5:$G$22,W2912),CubicSpline($I$5:$I$22,$G$5:$G$22,W2912))</f>
        <v>#VALUE!</v>
      </c>
      <c r="Y2912" s="221" t="e">
        <f t="shared" si="6499"/>
        <v>#VALUE!</v>
      </c>
      <c r="Z2912" s="221" t="e">
        <f>Y2912/PRODUCT($AA$6:AA2911)</f>
        <v>#VALUE!</v>
      </c>
      <c r="AA2912" s="16" t="e">
        <f t="shared" si="6506"/>
        <v>#VALUE!</v>
      </c>
      <c r="AB2912" s="10" t="e">
        <f t="shared" si="6507"/>
        <v>#VALUE!</v>
      </c>
      <c r="AC2912" s="90">
        <f t="shared" si="6500"/>
        <v>2912</v>
      </c>
      <c r="AD2912" s="17">
        <f t="shared" si="6508"/>
        <v>48905</v>
      </c>
      <c r="AE2912" s="16" t="e">
        <f t="shared" si="6501"/>
        <v>#VALUE!</v>
      </c>
      <c r="AF2912" s="10">
        <f ca="1">IFERROR(AVERAGE(INDIRECT("AE"&amp;AC2912-Template!$F$10+1):INDIRECT("AE"&amp;AC2912)),0)</f>
        <v>0</v>
      </c>
      <c r="AG2912" s="35"/>
      <c r="AH2912" s="86"/>
      <c r="AI2912" s="35"/>
      <c r="AJ2912" s="35"/>
      <c r="AK2912" s="35"/>
      <c r="AL2912" s="35"/>
      <c r="AM2912" s="35"/>
      <c r="AN2912" s="35"/>
      <c r="AO2912" s="35"/>
      <c r="AP2912" s="35"/>
      <c r="AQ2912" s="35"/>
      <c r="AR2912" s="35"/>
      <c r="AS2912" s="35"/>
      <c r="AT2912" s="35"/>
      <c r="AU2912" s="35"/>
      <c r="AV2912" s="35"/>
      <c r="AW2912" s="35"/>
      <c r="AX2912" s="35"/>
      <c r="AY2912" s="35"/>
      <c r="AZ2912" s="17">
        <f t="shared" ref="AZ2912" si="6565">AZ2911+1</f>
        <v>48928</v>
      </c>
      <c r="BA2912" s="216">
        <f t="shared" si="6524"/>
        <v>4</v>
      </c>
      <c r="BB2912" s="216">
        <f t="shared" ref="BB2912" si="6566">BB2911+1</f>
        <v>2907</v>
      </c>
      <c r="BC2912" s="16">
        <f t="shared" si="6526"/>
        <v>7.9643835616438352</v>
      </c>
      <c r="BD2912" s="16">
        <f>IF(Template!$F$7="Linear interpolation",LinInterp($AO$5:$AO$18,$AM$5:$AM$18,BC2912),CubicSpline($AO$5:$AO$18,$AM$5:$AM$18,BC2912))</f>
        <v>14.149942615518471</v>
      </c>
      <c r="BE2912" s="221">
        <f t="shared" si="6461"/>
        <v>2.8691846609668943</v>
      </c>
      <c r="BF2912" s="221">
        <f>BE2912/PRODUCT($BG$6:BG2911)</f>
        <v>1.0003629733325183</v>
      </c>
      <c r="BG2912" s="16">
        <f t="shared" si="6527"/>
        <v>1.0003629733325183</v>
      </c>
      <c r="BH2912" s="10">
        <f t="shared" si="6528"/>
        <v>13.248526636919223</v>
      </c>
      <c r="BI2912" s="90"/>
      <c r="BJ2912" s="17">
        <f t="shared" si="6511"/>
        <v>48905</v>
      </c>
      <c r="BK2912" s="16">
        <f t="shared" si="6504"/>
        <v>13.249869648192526</v>
      </c>
      <c r="BL2912" s="10">
        <f ca="1">IFERROR(AVERAGE(INDIRECT("BK"&amp;AC2912-Template!$F$10+1):INDIRECT("BK"&amp;AC2912)),0)</f>
        <v>13.250300189789167</v>
      </c>
      <c r="BM2912" s="35"/>
      <c r="BN2912" s="86"/>
      <c r="BO2912" s="35"/>
      <c r="BP2912" s="35"/>
      <c r="BQ2912" s="35"/>
      <c r="BR2912" s="35"/>
      <c r="BS2912" s="35"/>
      <c r="BT2912" s="35"/>
      <c r="BU2912" s="35"/>
      <c r="BV2912" s="35"/>
      <c r="BW2912" s="35"/>
      <c r="BX2912" s="35"/>
      <c r="BY2912" s="35"/>
      <c r="BZ2912" s="35"/>
      <c r="CA2912" s="35"/>
      <c r="CB2912" s="35"/>
      <c r="CC2912" s="35"/>
      <c r="CD2912" s="35"/>
      <c r="CE2912" s="35"/>
      <c r="CF2912" s="35"/>
      <c r="CG2912" s="35"/>
      <c r="CH2912" s="35"/>
    </row>
    <row r="2913" spans="1:86" ht="15.6" x14ac:dyDescent="0.3">
      <c r="A2913" s="35"/>
      <c r="B2913" s="86"/>
      <c r="C2913" s="35"/>
      <c r="D2913" s="35"/>
      <c r="E2913" s="35"/>
      <c r="F2913" s="35"/>
      <c r="G2913" s="35"/>
      <c r="H2913" s="35"/>
      <c r="I2913" s="35"/>
      <c r="J2913" s="35"/>
      <c r="K2913" s="35"/>
      <c r="L2913" s="35"/>
      <c r="M2913" s="35"/>
      <c r="N2913" s="35"/>
      <c r="O2913" s="35"/>
      <c r="P2913" s="35"/>
      <c r="Q2913" s="35"/>
      <c r="R2913" s="35"/>
      <c r="S2913" s="35"/>
      <c r="T2913" s="17">
        <f t="shared" si="6505"/>
        <v>48929</v>
      </c>
      <c r="U2913" s="216">
        <f t="shared" si="6498"/>
        <v>5</v>
      </c>
      <c r="V2913" s="216">
        <f t="shared" si="6505"/>
        <v>2908</v>
      </c>
      <c r="W2913" s="16">
        <f t="shared" si="6512"/>
        <v>7.9671232876712326</v>
      </c>
      <c r="X2913" s="16" t="e">
        <f>IF(Template!$F$7="Linear interpolation",LinInterp($I$5:$I$22,$G$5:$G$22,W2913),CubicSpline($I$5:$I$22,$G$5:$G$22,W2913))</f>
        <v>#VALUE!</v>
      </c>
      <c r="Y2913" s="221" t="e">
        <f t="shared" si="6499"/>
        <v>#VALUE!</v>
      </c>
      <c r="Z2913" s="221" t="e">
        <f>Y2913/PRODUCT($AA$6:AA2912)</f>
        <v>#VALUE!</v>
      </c>
      <c r="AA2913" s="16" t="e">
        <f t="shared" si="6506"/>
        <v>#VALUE!</v>
      </c>
      <c r="AB2913" s="10" t="e">
        <f t="shared" si="6507"/>
        <v>#VALUE!</v>
      </c>
      <c r="AC2913" s="90">
        <f t="shared" si="6500"/>
        <v>2913</v>
      </c>
      <c r="AD2913" s="17">
        <f t="shared" si="6508"/>
        <v>48906</v>
      </c>
      <c r="AE2913" s="16" t="e">
        <f t="shared" si="6501"/>
        <v>#VALUE!</v>
      </c>
      <c r="AF2913" s="10">
        <f ca="1">IFERROR(AVERAGE(INDIRECT("AE"&amp;AC2913-Template!$F$10+1):INDIRECT("AE"&amp;AC2913)),0)</f>
        <v>0</v>
      </c>
      <c r="AG2913" s="35"/>
      <c r="AH2913" s="86"/>
      <c r="AI2913" s="35"/>
      <c r="AJ2913" s="35"/>
      <c r="AK2913" s="35"/>
      <c r="AL2913" s="35"/>
      <c r="AM2913" s="35"/>
      <c r="AN2913" s="35"/>
      <c r="AO2913" s="35"/>
      <c r="AP2913" s="35"/>
      <c r="AQ2913" s="35"/>
      <c r="AR2913" s="35"/>
      <c r="AS2913" s="35"/>
      <c r="AT2913" s="35"/>
      <c r="AU2913" s="35"/>
      <c r="AV2913" s="35"/>
      <c r="AW2913" s="35"/>
      <c r="AX2913" s="35"/>
      <c r="AY2913" s="35"/>
      <c r="AZ2913" s="17">
        <f t="shared" ref="AZ2913" si="6567">AZ2912+1</f>
        <v>48929</v>
      </c>
      <c r="BA2913" s="216">
        <f t="shared" si="6524"/>
        <v>5</v>
      </c>
      <c r="BB2913" s="216">
        <f t="shared" ref="BB2913" si="6568">BB2912+1</f>
        <v>2908</v>
      </c>
      <c r="BC2913" s="16">
        <f t="shared" si="6526"/>
        <v>7.9671232876712326</v>
      </c>
      <c r="BD2913" s="16">
        <f>IF(Template!$F$7="Linear interpolation",LinInterp($AO$5:$AO$18,$AM$5:$AM$18,BC2913),CubicSpline($AO$5:$AO$18,$AM$5:$AM$18,BC2913))</f>
        <v>14.149947239430686</v>
      </c>
      <c r="BE2913" s="221">
        <f t="shared" si="6461"/>
        <v>2.870226092601206</v>
      </c>
      <c r="BF2913" s="221">
        <f>BE2913/PRODUCT($BG$6:BG2912)</f>
        <v>1.0003629712818694</v>
      </c>
      <c r="BG2913" s="16">
        <f t="shared" si="6527"/>
        <v>1.0003629712818694</v>
      </c>
      <c r="BH2913" s="10">
        <f t="shared" si="6528"/>
        <v>13.248451788231307</v>
      </c>
      <c r="BI2913" s="90"/>
      <c r="BJ2913" s="17">
        <f t="shared" si="6511"/>
        <v>48906</v>
      </c>
      <c r="BK2913" s="16">
        <f t="shared" si="6504"/>
        <v>13.249826190990355</v>
      </c>
      <c r="BL2913" s="10">
        <f ca="1">IFERROR(AVERAGE(INDIRECT("BK"&amp;AC2913-Template!$F$10+1):INDIRECT("BK"&amp;AC2913)),0)</f>
        <v>13.250276148245016</v>
      </c>
      <c r="BM2913" s="35"/>
      <c r="BN2913" s="86"/>
      <c r="BO2913" s="35"/>
      <c r="BP2913" s="35"/>
      <c r="BQ2913" s="35"/>
      <c r="BR2913" s="35"/>
      <c r="BS2913" s="35"/>
      <c r="BT2913" s="35"/>
      <c r="BU2913" s="35"/>
      <c r="BV2913" s="35"/>
      <c r="BW2913" s="35"/>
      <c r="BX2913" s="35"/>
      <c r="BY2913" s="35"/>
      <c r="BZ2913" s="35"/>
      <c r="CA2913" s="35"/>
      <c r="CB2913" s="35"/>
      <c r="CC2913" s="35"/>
      <c r="CD2913" s="35"/>
      <c r="CE2913" s="35"/>
      <c r="CF2913" s="35"/>
      <c r="CG2913" s="35"/>
      <c r="CH2913" s="35"/>
    </row>
    <row r="2914" spans="1:86" ht="15.6" x14ac:dyDescent="0.3">
      <c r="A2914" s="35"/>
      <c r="B2914" s="86"/>
      <c r="C2914" s="35"/>
      <c r="D2914" s="35"/>
      <c r="E2914" s="35"/>
      <c r="F2914" s="35"/>
      <c r="G2914" s="35"/>
      <c r="H2914" s="35"/>
      <c r="I2914" s="35"/>
      <c r="J2914" s="35"/>
      <c r="K2914" s="35"/>
      <c r="L2914" s="35"/>
      <c r="M2914" s="35"/>
      <c r="N2914" s="35"/>
      <c r="O2914" s="35"/>
      <c r="P2914" s="35"/>
      <c r="Q2914" s="35"/>
      <c r="R2914" s="35"/>
      <c r="S2914" s="35"/>
      <c r="T2914" s="17">
        <f t="shared" si="6505"/>
        <v>48930</v>
      </c>
      <c r="U2914" s="216">
        <f t="shared" si="6498"/>
        <v>6</v>
      </c>
      <c r="V2914" s="216">
        <f t="shared" si="6505"/>
        <v>2909</v>
      </c>
      <c r="W2914" s="16">
        <f t="shared" si="6512"/>
        <v>7.9698630136986299</v>
      </c>
      <c r="X2914" s="16" t="e">
        <f>IF(Template!$F$7="Linear interpolation",LinInterp($I$5:$I$22,$G$5:$G$22,W2914),CubicSpline($I$5:$I$22,$G$5:$G$22,W2914))</f>
        <v>#VALUE!</v>
      </c>
      <c r="Y2914" s="221" t="e">
        <f t="shared" si="6499"/>
        <v>#VALUE!</v>
      </c>
      <c r="Z2914" s="221" t="e">
        <f>Y2914/PRODUCT($AA$6:AA2913)</f>
        <v>#VALUE!</v>
      </c>
      <c r="AA2914" s="16" t="e">
        <f t="shared" si="6506"/>
        <v>#VALUE!</v>
      </c>
      <c r="AB2914" s="10" t="e">
        <f t="shared" si="6507"/>
        <v>#VALUE!</v>
      </c>
      <c r="AC2914" s="90">
        <f t="shared" si="6500"/>
        <v>2914</v>
      </c>
      <c r="AD2914" s="17">
        <f t="shared" si="6508"/>
        <v>48907</v>
      </c>
      <c r="AE2914" s="16" t="e">
        <f t="shared" si="6501"/>
        <v>#VALUE!</v>
      </c>
      <c r="AF2914" s="10">
        <f ca="1">IFERROR(AVERAGE(INDIRECT("AE"&amp;AC2914-Template!$F$10+1):INDIRECT("AE"&amp;AC2914)),0)</f>
        <v>0</v>
      </c>
      <c r="AG2914" s="35"/>
      <c r="AH2914" s="86"/>
      <c r="AI2914" s="35"/>
      <c r="AJ2914" s="35"/>
      <c r="AK2914" s="35"/>
      <c r="AL2914" s="35"/>
      <c r="AM2914" s="35"/>
      <c r="AN2914" s="35"/>
      <c r="AO2914" s="35"/>
      <c r="AP2914" s="35"/>
      <c r="AQ2914" s="35"/>
      <c r="AR2914" s="35"/>
      <c r="AS2914" s="35"/>
      <c r="AT2914" s="35"/>
      <c r="AU2914" s="35"/>
      <c r="AV2914" s="35"/>
      <c r="AW2914" s="35"/>
      <c r="AX2914" s="35"/>
      <c r="AY2914" s="35"/>
      <c r="AZ2914" s="17">
        <f t="shared" ref="AZ2914" si="6569">AZ2913+1</f>
        <v>48930</v>
      </c>
      <c r="BA2914" s="216">
        <f t="shared" si="6524"/>
        <v>6</v>
      </c>
      <c r="BB2914" s="216">
        <f t="shared" ref="BB2914" si="6570">BB2913+1</f>
        <v>2909</v>
      </c>
      <c r="BC2914" s="16">
        <f t="shared" si="6526"/>
        <v>7.9698630136986299</v>
      </c>
      <c r="BD2914" s="16">
        <f>IF(Template!$F$7="Linear interpolation",LinInterp($AO$5:$AO$18,$AM$5:$AM$18,BC2914),CubicSpline($AO$5:$AO$18,$AM$5:$AM$18,BC2914))</f>
        <v>14.1499518302601</v>
      </c>
      <c r="BE2914" s="221">
        <f t="shared" si="6461"/>
        <v>2.8712678962504561</v>
      </c>
      <c r="BF2914" s="221">
        <f>BE2914/PRODUCT($BG$6:BG2913)</f>
        <v>1.0003629691932407</v>
      </c>
      <c r="BG2914" s="16">
        <f t="shared" si="6527"/>
        <v>1.0003629712818694</v>
      </c>
      <c r="BH2914" s="10">
        <f t="shared" si="6528"/>
        <v>13.248451788231307</v>
      </c>
      <c r="BI2914" s="90"/>
      <c r="BJ2914" s="17">
        <f t="shared" si="6511"/>
        <v>48907</v>
      </c>
      <c r="BK2914" s="16">
        <f t="shared" si="6504"/>
        <v>13.249781388687376</v>
      </c>
      <c r="BL2914" s="10">
        <f ca="1">IFERROR(AVERAGE(INDIRECT("BK"&amp;AC2914-Template!$F$10+1):INDIRECT("BK"&amp;AC2914)),0)</f>
        <v>13.250250608951548</v>
      </c>
      <c r="BM2914" s="35"/>
      <c r="BN2914" s="86"/>
      <c r="BO2914" s="35"/>
      <c r="BP2914" s="35"/>
      <c r="BQ2914" s="35"/>
      <c r="BR2914" s="35"/>
      <c r="BS2914" s="35"/>
      <c r="BT2914" s="35"/>
      <c r="BU2914" s="35"/>
      <c r="BV2914" s="35"/>
      <c r="BW2914" s="35"/>
      <c r="BX2914" s="35"/>
      <c r="BY2914" s="35"/>
      <c r="BZ2914" s="35"/>
      <c r="CA2914" s="35"/>
      <c r="CB2914" s="35"/>
      <c r="CC2914" s="35"/>
      <c r="CD2914" s="35"/>
      <c r="CE2914" s="35"/>
      <c r="CF2914" s="35"/>
      <c r="CG2914" s="35"/>
      <c r="CH2914" s="35"/>
    </row>
    <row r="2915" spans="1:86" ht="15.6" x14ac:dyDescent="0.3">
      <c r="A2915" s="35"/>
      <c r="B2915" s="86"/>
      <c r="C2915" s="35"/>
      <c r="D2915" s="35"/>
      <c r="E2915" s="35"/>
      <c r="F2915" s="35"/>
      <c r="G2915" s="35"/>
      <c r="H2915" s="35"/>
      <c r="I2915" s="35"/>
      <c r="J2915" s="35"/>
      <c r="K2915" s="35"/>
      <c r="L2915" s="35"/>
      <c r="M2915" s="35"/>
      <c r="N2915" s="35"/>
      <c r="O2915" s="35"/>
      <c r="P2915" s="35"/>
      <c r="Q2915" s="35"/>
      <c r="R2915" s="35"/>
      <c r="S2915" s="35"/>
      <c r="T2915" s="17">
        <f t="shared" si="6505"/>
        <v>48931</v>
      </c>
      <c r="U2915" s="216">
        <f t="shared" si="6498"/>
        <v>7</v>
      </c>
      <c r="V2915" s="216">
        <f t="shared" si="6505"/>
        <v>2910</v>
      </c>
      <c r="W2915" s="16">
        <f t="shared" si="6512"/>
        <v>7.9726027397260273</v>
      </c>
      <c r="X2915" s="16" t="e">
        <f>IF(Template!$F$7="Linear interpolation",LinInterp($I$5:$I$22,$G$5:$G$22,W2915),CubicSpline($I$5:$I$22,$G$5:$G$22,W2915))</f>
        <v>#VALUE!</v>
      </c>
      <c r="Y2915" s="221" t="e">
        <f t="shared" si="6499"/>
        <v>#VALUE!</v>
      </c>
      <c r="Z2915" s="221" t="e">
        <f>Y2915/PRODUCT($AA$6:AA2914)</f>
        <v>#VALUE!</v>
      </c>
      <c r="AA2915" s="16" t="e">
        <f t="shared" si="6506"/>
        <v>#VALUE!</v>
      </c>
      <c r="AB2915" s="10" t="e">
        <f t="shared" si="6507"/>
        <v>#VALUE!</v>
      </c>
      <c r="AC2915" s="90">
        <f t="shared" si="6500"/>
        <v>2915</v>
      </c>
      <c r="AD2915" s="17">
        <f t="shared" si="6508"/>
        <v>48908</v>
      </c>
      <c r="AE2915" s="16" t="e">
        <f t="shared" si="6501"/>
        <v>#VALUE!</v>
      </c>
      <c r="AF2915" s="10">
        <f ca="1">IFERROR(AVERAGE(INDIRECT("AE"&amp;AC2915-Template!$F$10+1):INDIRECT("AE"&amp;AC2915)),0)</f>
        <v>0</v>
      </c>
      <c r="AG2915" s="35"/>
      <c r="AH2915" s="86"/>
      <c r="AI2915" s="35"/>
      <c r="AJ2915" s="35"/>
      <c r="AK2915" s="35"/>
      <c r="AL2915" s="35"/>
      <c r="AM2915" s="35"/>
      <c r="AN2915" s="35"/>
      <c r="AO2915" s="35"/>
      <c r="AP2915" s="35"/>
      <c r="AQ2915" s="35"/>
      <c r="AR2915" s="35"/>
      <c r="AS2915" s="35"/>
      <c r="AT2915" s="35"/>
      <c r="AU2915" s="35"/>
      <c r="AV2915" s="35"/>
      <c r="AW2915" s="35"/>
      <c r="AX2915" s="35"/>
      <c r="AY2915" s="35"/>
      <c r="AZ2915" s="17">
        <f t="shared" ref="AZ2915" si="6571">AZ2914+1</f>
        <v>48931</v>
      </c>
      <c r="BA2915" s="216">
        <f t="shared" si="6524"/>
        <v>7</v>
      </c>
      <c r="BB2915" s="216">
        <f t="shared" ref="BB2915" si="6572">BB2914+1</f>
        <v>2910</v>
      </c>
      <c r="BC2915" s="16">
        <f t="shared" si="6526"/>
        <v>7.9726027397260273</v>
      </c>
      <c r="BD2915" s="16">
        <f>IF(Template!$F$7="Linear interpolation",LinInterp($AO$5:$AO$18,$AM$5:$AM$18,BC2915),CubicSpline($AO$5:$AO$18,$AM$5:$AM$18,BC2915))</f>
        <v>14.149956387496507</v>
      </c>
      <c r="BE2915" s="221">
        <f t="shared" si="6461"/>
        <v>2.8723100719361301</v>
      </c>
      <c r="BF2915" s="221">
        <f>BE2915/PRODUCT($BG$6:BG2914)</f>
        <v>1.0003629649779537</v>
      </c>
      <c r="BG2915" s="16">
        <f t="shared" si="6527"/>
        <v>1.0003629712818694</v>
      </c>
      <c r="BH2915" s="10">
        <f t="shared" si="6528"/>
        <v>13.248451788231307</v>
      </c>
      <c r="BI2915" s="90"/>
      <c r="BJ2915" s="17">
        <f t="shared" si="6511"/>
        <v>48908</v>
      </c>
      <c r="BK2915" s="16">
        <f t="shared" si="6504"/>
        <v>13.249735239362792</v>
      </c>
      <c r="BL2915" s="10">
        <f ca="1">IFERROR(AVERAGE(INDIRECT("BK"&amp;AC2915-Template!$F$10+1):INDIRECT("BK"&amp;AC2915)),0)</f>
        <v>13.250223748624503</v>
      </c>
      <c r="BM2915" s="35"/>
      <c r="BN2915" s="86"/>
      <c r="BO2915" s="35"/>
      <c r="BP2915" s="35"/>
      <c r="BQ2915" s="35"/>
      <c r="BR2915" s="35"/>
      <c r="BS2915" s="35"/>
      <c r="BT2915" s="35"/>
      <c r="BU2915" s="35"/>
      <c r="BV2915" s="35"/>
      <c r="BW2915" s="35"/>
      <c r="BX2915" s="35"/>
      <c r="BY2915" s="35"/>
      <c r="BZ2915" s="35"/>
      <c r="CA2915" s="35"/>
      <c r="CB2915" s="35"/>
      <c r="CC2915" s="35"/>
      <c r="CD2915" s="35"/>
      <c r="CE2915" s="35"/>
      <c r="CF2915" s="35"/>
      <c r="CG2915" s="35"/>
      <c r="CH2915" s="35"/>
    </row>
    <row r="2916" spans="1:86" ht="15.6" x14ac:dyDescent="0.3">
      <c r="A2916" s="35"/>
      <c r="B2916" s="86"/>
      <c r="C2916" s="35"/>
      <c r="D2916" s="35"/>
      <c r="E2916" s="35"/>
      <c r="F2916" s="35"/>
      <c r="G2916" s="35"/>
      <c r="H2916" s="35"/>
      <c r="I2916" s="35"/>
      <c r="J2916" s="35"/>
      <c r="K2916" s="35"/>
      <c r="L2916" s="35"/>
      <c r="M2916" s="35"/>
      <c r="N2916" s="35"/>
      <c r="O2916" s="35"/>
      <c r="P2916" s="35"/>
      <c r="Q2916" s="35"/>
      <c r="R2916" s="35"/>
      <c r="S2916" s="35"/>
      <c r="T2916" s="17">
        <f t="shared" si="6505"/>
        <v>48932</v>
      </c>
      <c r="U2916" s="216">
        <f t="shared" si="6498"/>
        <v>1</v>
      </c>
      <c r="V2916" s="216">
        <f t="shared" si="6505"/>
        <v>2911</v>
      </c>
      <c r="W2916" s="16">
        <f t="shared" si="6512"/>
        <v>7.9753424657534246</v>
      </c>
      <c r="X2916" s="16" t="e">
        <f>IF(Template!$F$7="Linear interpolation",LinInterp($I$5:$I$22,$G$5:$G$22,W2916),CubicSpline($I$5:$I$22,$G$5:$G$22,W2916))</f>
        <v>#VALUE!</v>
      </c>
      <c r="Y2916" s="221" t="e">
        <f t="shared" si="6499"/>
        <v>#VALUE!</v>
      </c>
      <c r="Z2916" s="221" t="e">
        <f>Y2916/PRODUCT($AA$6:AA2915)</f>
        <v>#VALUE!</v>
      </c>
      <c r="AA2916" s="16" t="e">
        <f t="shared" si="6506"/>
        <v>#VALUE!</v>
      </c>
      <c r="AB2916" s="10" t="e">
        <f t="shared" si="6507"/>
        <v>#VALUE!</v>
      </c>
      <c r="AC2916" s="90">
        <f t="shared" si="6500"/>
        <v>2916</v>
      </c>
      <c r="AD2916" s="17">
        <f t="shared" si="6508"/>
        <v>48909</v>
      </c>
      <c r="AE2916" s="16" t="e">
        <f t="shared" si="6501"/>
        <v>#VALUE!</v>
      </c>
      <c r="AF2916" s="10">
        <f ca="1">IFERROR(AVERAGE(INDIRECT("AE"&amp;AC2916-Template!$F$10+1):INDIRECT("AE"&amp;AC2916)),0)</f>
        <v>0</v>
      </c>
      <c r="AG2916" s="35"/>
      <c r="AH2916" s="86"/>
      <c r="AI2916" s="35"/>
      <c r="AJ2916" s="35"/>
      <c r="AK2916" s="35"/>
      <c r="AL2916" s="35"/>
      <c r="AM2916" s="35"/>
      <c r="AN2916" s="35"/>
      <c r="AO2916" s="35"/>
      <c r="AP2916" s="35"/>
      <c r="AQ2916" s="35"/>
      <c r="AR2916" s="35"/>
      <c r="AS2916" s="35"/>
      <c r="AT2916" s="35"/>
      <c r="AU2916" s="35"/>
      <c r="AV2916" s="35"/>
      <c r="AW2916" s="35"/>
      <c r="AX2916" s="35"/>
      <c r="AY2916" s="35"/>
      <c r="AZ2916" s="17">
        <f t="shared" ref="AZ2916" si="6573">AZ2915+1</f>
        <v>48932</v>
      </c>
      <c r="BA2916" s="216">
        <f t="shared" si="6524"/>
        <v>1</v>
      </c>
      <c r="BB2916" s="216">
        <f t="shared" ref="BB2916" si="6574">BB2915+1</f>
        <v>2911</v>
      </c>
      <c r="BC2916" s="16">
        <f t="shared" si="6526"/>
        <v>7.9753424657534246</v>
      </c>
      <c r="BD2916" s="16">
        <f>IF(Template!$F$7="Linear interpolation",LinInterp($AO$5:$AO$18,$AM$5:$AM$18,BC2916),CubicSpline($AO$5:$AO$18,$AM$5:$AM$18,BC2916))</f>
        <v>14.149960910629703</v>
      </c>
      <c r="BE2916" s="221">
        <f t="shared" si="6461"/>
        <v>2.8733526196794581</v>
      </c>
      <c r="BF2916" s="221">
        <f>BE2916/PRODUCT($BG$6:BG2915)</f>
        <v>1.0003629585979292</v>
      </c>
      <c r="BG2916" s="16">
        <f t="shared" si="6527"/>
        <v>1.0003629585979292</v>
      </c>
      <c r="BH2916" s="10">
        <f t="shared" si="6528"/>
        <v>13.247988824416911</v>
      </c>
      <c r="BI2916" s="90"/>
      <c r="BJ2916" s="17">
        <f t="shared" si="6511"/>
        <v>48909</v>
      </c>
      <c r="BK2916" s="16">
        <f t="shared" si="6504"/>
        <v>13.249735239362792</v>
      </c>
      <c r="BL2916" s="10">
        <f ca="1">IFERROR(AVERAGE(INDIRECT("BK"&amp;AC2916-Template!$F$10+1):INDIRECT("BK"&amp;AC2916)),0)</f>
        <v>13.250197148741572</v>
      </c>
      <c r="BM2916" s="35"/>
      <c r="BN2916" s="86"/>
      <c r="BO2916" s="35"/>
      <c r="BP2916" s="35"/>
      <c r="BQ2916" s="35"/>
      <c r="BR2916" s="35"/>
      <c r="BS2916" s="35"/>
      <c r="BT2916" s="35"/>
      <c r="BU2916" s="35"/>
      <c r="BV2916" s="35"/>
      <c r="BW2916" s="35"/>
      <c r="BX2916" s="35"/>
      <c r="BY2916" s="35"/>
      <c r="BZ2916" s="35"/>
      <c r="CA2916" s="35"/>
      <c r="CB2916" s="35"/>
      <c r="CC2916" s="35"/>
      <c r="CD2916" s="35"/>
      <c r="CE2916" s="35"/>
      <c r="CF2916" s="35"/>
      <c r="CG2916" s="35"/>
      <c r="CH2916" s="35"/>
    </row>
    <row r="2917" spans="1:86" ht="15.6" x14ac:dyDescent="0.3">
      <c r="A2917" s="35"/>
      <c r="B2917" s="86"/>
      <c r="C2917" s="35"/>
      <c r="D2917" s="35"/>
      <c r="E2917" s="35"/>
      <c r="F2917" s="35"/>
      <c r="G2917" s="35"/>
      <c r="H2917" s="35"/>
      <c r="I2917" s="35"/>
      <c r="J2917" s="35"/>
      <c r="K2917" s="35"/>
      <c r="L2917" s="35"/>
      <c r="M2917" s="35"/>
      <c r="N2917" s="35"/>
      <c r="O2917" s="35"/>
      <c r="P2917" s="35"/>
      <c r="Q2917" s="35"/>
      <c r="R2917" s="35"/>
      <c r="S2917" s="35"/>
      <c r="T2917" s="17">
        <f t="shared" si="6505"/>
        <v>48933</v>
      </c>
      <c r="U2917" s="216">
        <f t="shared" si="6498"/>
        <v>2</v>
      </c>
      <c r="V2917" s="216">
        <f t="shared" si="6505"/>
        <v>2912</v>
      </c>
      <c r="W2917" s="16">
        <f t="shared" si="6512"/>
        <v>7.978082191780822</v>
      </c>
      <c r="X2917" s="16" t="e">
        <f>IF(Template!$F$7="Linear interpolation",LinInterp($I$5:$I$22,$G$5:$G$22,W2917),CubicSpline($I$5:$I$22,$G$5:$G$22,W2917))</f>
        <v>#VALUE!</v>
      </c>
      <c r="Y2917" s="221" t="e">
        <f t="shared" si="6499"/>
        <v>#VALUE!</v>
      </c>
      <c r="Z2917" s="221" t="e">
        <f>Y2917/PRODUCT($AA$6:AA2916)</f>
        <v>#VALUE!</v>
      </c>
      <c r="AA2917" s="16" t="e">
        <f t="shared" si="6506"/>
        <v>#VALUE!</v>
      </c>
      <c r="AB2917" s="10" t="e">
        <f t="shared" si="6507"/>
        <v>#VALUE!</v>
      </c>
      <c r="AC2917" s="90">
        <f t="shared" si="6500"/>
        <v>2917</v>
      </c>
      <c r="AD2917" s="17">
        <f t="shared" si="6508"/>
        <v>48910</v>
      </c>
      <c r="AE2917" s="16" t="e">
        <f t="shared" si="6501"/>
        <v>#VALUE!</v>
      </c>
      <c r="AF2917" s="10">
        <f ca="1">IFERROR(AVERAGE(INDIRECT("AE"&amp;AC2917-Template!$F$10+1):INDIRECT("AE"&amp;AC2917)),0)</f>
        <v>0</v>
      </c>
      <c r="AG2917" s="35"/>
      <c r="AH2917" s="86"/>
      <c r="AI2917" s="35"/>
      <c r="AJ2917" s="35"/>
      <c r="AK2917" s="35"/>
      <c r="AL2917" s="35"/>
      <c r="AM2917" s="35"/>
      <c r="AN2917" s="35"/>
      <c r="AO2917" s="35"/>
      <c r="AP2917" s="35"/>
      <c r="AQ2917" s="35"/>
      <c r="AR2917" s="35"/>
      <c r="AS2917" s="35"/>
      <c r="AT2917" s="35"/>
      <c r="AU2917" s="35"/>
      <c r="AV2917" s="35"/>
      <c r="AW2917" s="35"/>
      <c r="AX2917" s="35"/>
      <c r="AY2917" s="35"/>
      <c r="AZ2917" s="17">
        <f t="shared" ref="AZ2917" si="6575">AZ2916+1</f>
        <v>48933</v>
      </c>
      <c r="BA2917" s="216">
        <f t="shared" si="6524"/>
        <v>2</v>
      </c>
      <c r="BB2917" s="216">
        <f t="shared" ref="BB2917" si="6576">BB2916+1</f>
        <v>2912</v>
      </c>
      <c r="BC2917" s="16">
        <f t="shared" si="6526"/>
        <v>7.978082191780822</v>
      </c>
      <c r="BD2917" s="16">
        <f>IF(Template!$F$7="Linear interpolation",LinInterp($AO$5:$AO$18,$AM$5:$AM$18,BC2917),CubicSpline($AO$5:$AO$18,$AM$5:$AM$18,BC2917))</f>
        <v>14.149965399149481</v>
      </c>
      <c r="BE2917" s="221">
        <f t="shared" si="6461"/>
        <v>2.8743955395014136</v>
      </c>
      <c r="BF2917" s="221">
        <f>BE2917/PRODUCT($BG$6:BG2916)</f>
        <v>1.0003629626989783</v>
      </c>
      <c r="BG2917" s="16">
        <f t="shared" si="6527"/>
        <v>1.0003629626989783</v>
      </c>
      <c r="BH2917" s="10">
        <f t="shared" si="6528"/>
        <v>13.248138512707452</v>
      </c>
      <c r="BI2917" s="90"/>
      <c r="BJ2917" s="17">
        <f t="shared" si="6511"/>
        <v>48910</v>
      </c>
      <c r="BK2917" s="16">
        <f t="shared" si="6504"/>
        <v>13.249735239362792</v>
      </c>
      <c r="BL2917" s="10">
        <f ca="1">IFERROR(AVERAGE(INDIRECT("BK"&amp;AC2917-Template!$F$10+1):INDIRECT("BK"&amp;AC2917)),0)</f>
        <v>13.250170852533925</v>
      </c>
      <c r="BM2917" s="35"/>
      <c r="BN2917" s="86"/>
      <c r="BO2917" s="35"/>
      <c r="BP2917" s="35"/>
      <c r="BQ2917" s="35"/>
      <c r="BR2917" s="35"/>
      <c r="BS2917" s="35"/>
      <c r="BT2917" s="35"/>
      <c r="BU2917" s="35"/>
      <c r="BV2917" s="35"/>
      <c r="BW2917" s="35"/>
      <c r="BX2917" s="35"/>
      <c r="BY2917" s="35"/>
      <c r="BZ2917" s="35"/>
      <c r="CA2917" s="35"/>
      <c r="CB2917" s="35"/>
      <c r="CC2917" s="35"/>
      <c r="CD2917" s="35"/>
      <c r="CE2917" s="35"/>
      <c r="CF2917" s="35"/>
      <c r="CG2917" s="35"/>
      <c r="CH2917" s="35"/>
    </row>
    <row r="2918" spans="1:86" ht="15.6" x14ac:dyDescent="0.3">
      <c r="A2918" s="35"/>
      <c r="B2918" s="86"/>
      <c r="C2918" s="35"/>
      <c r="D2918" s="35"/>
      <c r="E2918" s="35"/>
      <c r="F2918" s="35"/>
      <c r="G2918" s="35"/>
      <c r="H2918" s="35"/>
      <c r="I2918" s="35"/>
      <c r="J2918" s="35"/>
      <c r="K2918" s="35"/>
      <c r="L2918" s="35"/>
      <c r="M2918" s="35"/>
      <c r="N2918" s="35"/>
      <c r="O2918" s="35"/>
      <c r="P2918" s="35"/>
      <c r="Q2918" s="35"/>
      <c r="R2918" s="35"/>
      <c r="S2918" s="35"/>
      <c r="T2918" s="17">
        <f t="shared" si="6505"/>
        <v>48934</v>
      </c>
      <c r="U2918" s="216">
        <f t="shared" si="6498"/>
        <v>3</v>
      </c>
      <c r="V2918" s="216">
        <f t="shared" si="6505"/>
        <v>2913</v>
      </c>
      <c r="W2918" s="16">
        <f t="shared" si="6512"/>
        <v>7.9808219178082194</v>
      </c>
      <c r="X2918" s="16" t="e">
        <f>IF(Template!$F$7="Linear interpolation",LinInterp($I$5:$I$22,$G$5:$G$22,W2918),CubicSpline($I$5:$I$22,$G$5:$G$22,W2918))</f>
        <v>#VALUE!</v>
      </c>
      <c r="Y2918" s="221" t="e">
        <f t="shared" si="6499"/>
        <v>#VALUE!</v>
      </c>
      <c r="Z2918" s="221" t="e">
        <f>Y2918/PRODUCT($AA$6:AA2917)</f>
        <v>#VALUE!</v>
      </c>
      <c r="AA2918" s="16" t="e">
        <f t="shared" si="6506"/>
        <v>#VALUE!</v>
      </c>
      <c r="AB2918" s="10" t="e">
        <f t="shared" si="6507"/>
        <v>#VALUE!</v>
      </c>
      <c r="AC2918" s="90">
        <f t="shared" si="6500"/>
        <v>2918</v>
      </c>
      <c r="AD2918" s="17">
        <f t="shared" si="6508"/>
        <v>48911</v>
      </c>
      <c r="AE2918" s="16" t="e">
        <f t="shared" si="6501"/>
        <v>#VALUE!</v>
      </c>
      <c r="AF2918" s="10">
        <f ca="1">IFERROR(AVERAGE(INDIRECT("AE"&amp;AC2918-Template!$F$10+1):INDIRECT("AE"&amp;AC2918)),0)</f>
        <v>0</v>
      </c>
      <c r="AG2918" s="35"/>
      <c r="AH2918" s="86"/>
      <c r="AI2918" s="35"/>
      <c r="AJ2918" s="35"/>
      <c r="AK2918" s="35"/>
      <c r="AL2918" s="35"/>
      <c r="AM2918" s="35"/>
      <c r="AN2918" s="35"/>
      <c r="AO2918" s="35"/>
      <c r="AP2918" s="35"/>
      <c r="AQ2918" s="35"/>
      <c r="AR2918" s="35"/>
      <c r="AS2918" s="35"/>
      <c r="AT2918" s="35"/>
      <c r="AU2918" s="35"/>
      <c r="AV2918" s="35"/>
      <c r="AW2918" s="35"/>
      <c r="AX2918" s="35"/>
      <c r="AY2918" s="35"/>
      <c r="AZ2918" s="17">
        <f t="shared" ref="AZ2918" si="6577">AZ2917+1</f>
        <v>48934</v>
      </c>
      <c r="BA2918" s="216">
        <f t="shared" si="6524"/>
        <v>3</v>
      </c>
      <c r="BB2918" s="216">
        <f t="shared" ref="BB2918" si="6578">BB2917+1</f>
        <v>2913</v>
      </c>
      <c r="BC2918" s="16">
        <f t="shared" si="6526"/>
        <v>7.9808219178082194</v>
      </c>
      <c r="BD2918" s="16">
        <f>IF(Template!$F$7="Linear interpolation",LinInterp($AO$5:$AO$18,$AM$5:$AM$18,BC2918),CubicSpline($AO$5:$AO$18,$AM$5:$AM$18,BC2918))</f>
        <v>14.149969852545635</v>
      </c>
      <c r="BE2918" s="221">
        <f t="shared" si="6461"/>
        <v>2.8754388314227204</v>
      </c>
      <c r="BF2918" s="221">
        <f>BE2918/PRODUCT($BG$6:BG2917)</f>
        <v>1.0003629604579363</v>
      </c>
      <c r="BG2918" s="16">
        <f t="shared" si="6527"/>
        <v>1.0003629604579363</v>
      </c>
      <c r="BH2918" s="10">
        <f t="shared" si="6528"/>
        <v>13.248056714673773</v>
      </c>
      <c r="BI2918" s="90"/>
      <c r="BJ2918" s="17">
        <f t="shared" si="6511"/>
        <v>48911</v>
      </c>
      <c r="BK2918" s="16">
        <f t="shared" si="6504"/>
        <v>13.249444847159065</v>
      </c>
      <c r="BL2918" s="10">
        <f ca="1">IFERROR(AVERAGE(INDIRECT("BK"&amp;AC2918-Template!$F$10+1):INDIRECT("BK"&amp;AC2918)),0)</f>
        <v>13.250134876586152</v>
      </c>
      <c r="BM2918" s="35"/>
      <c r="BN2918" s="86"/>
      <c r="BO2918" s="35"/>
      <c r="BP2918" s="35"/>
      <c r="BQ2918" s="35"/>
      <c r="BR2918" s="35"/>
      <c r="BS2918" s="35"/>
      <c r="BT2918" s="35"/>
      <c r="BU2918" s="35"/>
      <c r="BV2918" s="35"/>
      <c r="BW2918" s="35"/>
      <c r="BX2918" s="35"/>
      <c r="BY2918" s="35"/>
      <c r="BZ2918" s="35"/>
      <c r="CA2918" s="35"/>
      <c r="CB2918" s="35"/>
      <c r="CC2918" s="35"/>
      <c r="CD2918" s="35"/>
      <c r="CE2918" s="35"/>
      <c r="CF2918" s="35"/>
      <c r="CG2918" s="35"/>
      <c r="CH2918" s="35"/>
    </row>
    <row r="2919" spans="1:86" ht="15.6" x14ac:dyDescent="0.3">
      <c r="A2919" s="35"/>
      <c r="B2919" s="86"/>
      <c r="C2919" s="35"/>
      <c r="D2919" s="35"/>
      <c r="E2919" s="35"/>
      <c r="F2919" s="35"/>
      <c r="G2919" s="35"/>
      <c r="H2919" s="35"/>
      <c r="I2919" s="35"/>
      <c r="J2919" s="35"/>
      <c r="K2919" s="35"/>
      <c r="L2919" s="35"/>
      <c r="M2919" s="35"/>
      <c r="N2919" s="35"/>
      <c r="O2919" s="35"/>
      <c r="P2919" s="35"/>
      <c r="Q2919" s="35"/>
      <c r="R2919" s="35"/>
      <c r="S2919" s="35"/>
      <c r="T2919" s="17">
        <f t="shared" si="6505"/>
        <v>48935</v>
      </c>
      <c r="U2919" s="216">
        <f t="shared" si="6498"/>
        <v>4</v>
      </c>
      <c r="V2919" s="216">
        <f t="shared" si="6505"/>
        <v>2914</v>
      </c>
      <c r="W2919" s="16">
        <f t="shared" si="6512"/>
        <v>7.9835616438356167</v>
      </c>
      <c r="X2919" s="16" t="e">
        <f>IF(Template!$F$7="Linear interpolation",LinInterp($I$5:$I$22,$G$5:$G$22,W2919),CubicSpline($I$5:$I$22,$G$5:$G$22,W2919))</f>
        <v>#VALUE!</v>
      </c>
      <c r="Y2919" s="221" t="e">
        <f t="shared" si="6499"/>
        <v>#VALUE!</v>
      </c>
      <c r="Z2919" s="221" t="e">
        <f>Y2919/PRODUCT($AA$6:AA2918)</f>
        <v>#VALUE!</v>
      </c>
      <c r="AA2919" s="16" t="e">
        <f t="shared" si="6506"/>
        <v>#VALUE!</v>
      </c>
      <c r="AB2919" s="10" t="e">
        <f t="shared" si="6507"/>
        <v>#VALUE!</v>
      </c>
      <c r="AC2919" s="90">
        <f t="shared" si="6500"/>
        <v>2919</v>
      </c>
      <c r="AD2919" s="17">
        <f t="shared" si="6508"/>
        <v>48912</v>
      </c>
      <c r="AE2919" s="16" t="e">
        <f t="shared" si="6501"/>
        <v>#VALUE!</v>
      </c>
      <c r="AF2919" s="10">
        <f ca="1">IFERROR(AVERAGE(INDIRECT("AE"&amp;AC2919-Template!$F$10+1):INDIRECT("AE"&amp;AC2919)),0)</f>
        <v>0</v>
      </c>
      <c r="AG2919" s="35"/>
      <c r="AH2919" s="86"/>
      <c r="AI2919" s="35"/>
      <c r="AJ2919" s="35"/>
      <c r="AK2919" s="35"/>
      <c r="AL2919" s="35"/>
      <c r="AM2919" s="35"/>
      <c r="AN2919" s="35"/>
      <c r="AO2919" s="35"/>
      <c r="AP2919" s="35"/>
      <c r="AQ2919" s="35"/>
      <c r="AR2919" s="35"/>
      <c r="AS2919" s="35"/>
      <c r="AT2919" s="35"/>
      <c r="AU2919" s="35"/>
      <c r="AV2919" s="35"/>
      <c r="AW2919" s="35"/>
      <c r="AX2919" s="35"/>
      <c r="AY2919" s="35"/>
      <c r="AZ2919" s="17">
        <f t="shared" ref="AZ2919" si="6579">AZ2918+1</f>
        <v>48935</v>
      </c>
      <c r="BA2919" s="216">
        <f t="shared" si="6524"/>
        <v>4</v>
      </c>
      <c r="BB2919" s="216">
        <f t="shared" ref="BB2919" si="6580">BB2918+1</f>
        <v>2914</v>
      </c>
      <c r="BC2919" s="16">
        <f t="shared" si="6526"/>
        <v>7.9835616438356167</v>
      </c>
      <c r="BD2919" s="16">
        <f>IF(Template!$F$7="Linear interpolation",LinInterp($AO$5:$AO$18,$AM$5:$AM$18,BC2919),CubicSpline($AO$5:$AO$18,$AM$5:$AM$18,BC2919))</f>
        <v>14.149974270307961</v>
      </c>
      <c r="BE2919" s="221">
        <f t="shared" si="6461"/>
        <v>2.8764824954638386</v>
      </c>
      <c r="BF2919" s="221">
        <f>BE2919/PRODUCT($BG$6:BG2918)</f>
        <v>1.0003629581786659</v>
      </c>
      <c r="BG2919" s="16">
        <f t="shared" si="6527"/>
        <v>1.0003629581786659</v>
      </c>
      <c r="BH2919" s="10">
        <f t="shared" si="6528"/>
        <v>13.2479735213068</v>
      </c>
      <c r="BI2919" s="90"/>
      <c r="BJ2919" s="17">
        <f t="shared" si="6511"/>
        <v>48912</v>
      </c>
      <c r="BK2919" s="16">
        <f t="shared" si="6504"/>
        <v>13.249537136739153</v>
      </c>
      <c r="BL2919" s="10">
        <f ca="1">IFERROR(AVERAGE(INDIRECT("BK"&amp;AC2919-Template!$F$10+1):INDIRECT("BK"&amp;AC2919)),0)</f>
        <v>13.250101976957716</v>
      </c>
      <c r="BM2919" s="35"/>
      <c r="BN2919" s="86"/>
      <c r="BO2919" s="35"/>
      <c r="BP2919" s="35"/>
      <c r="BQ2919" s="35"/>
      <c r="BR2919" s="35"/>
      <c r="BS2919" s="35"/>
      <c r="BT2919" s="35"/>
      <c r="BU2919" s="35"/>
      <c r="BV2919" s="35"/>
      <c r="BW2919" s="35"/>
      <c r="BX2919" s="35"/>
      <c r="BY2919" s="35"/>
      <c r="BZ2919" s="35"/>
      <c r="CA2919" s="35"/>
      <c r="CB2919" s="35"/>
      <c r="CC2919" s="35"/>
      <c r="CD2919" s="35"/>
      <c r="CE2919" s="35"/>
      <c r="CF2919" s="35"/>
      <c r="CG2919" s="35"/>
      <c r="CH2919" s="35"/>
    </row>
    <row r="2920" spans="1:86" ht="15.6" x14ac:dyDescent="0.3">
      <c r="A2920" s="35"/>
      <c r="B2920" s="86"/>
      <c r="C2920" s="35"/>
      <c r="D2920" s="35"/>
      <c r="E2920" s="35"/>
      <c r="F2920" s="35"/>
      <c r="G2920" s="35"/>
      <c r="H2920" s="35"/>
      <c r="I2920" s="35"/>
      <c r="J2920" s="35"/>
      <c r="K2920" s="35"/>
      <c r="L2920" s="35"/>
      <c r="M2920" s="35"/>
      <c r="N2920" s="35"/>
      <c r="O2920" s="35"/>
      <c r="P2920" s="35"/>
      <c r="Q2920" s="35"/>
      <c r="R2920" s="35"/>
      <c r="S2920" s="35"/>
      <c r="T2920" s="17">
        <f t="shared" si="6505"/>
        <v>48936</v>
      </c>
      <c r="U2920" s="216">
        <f t="shared" si="6498"/>
        <v>5</v>
      </c>
      <c r="V2920" s="216">
        <f t="shared" si="6505"/>
        <v>2915</v>
      </c>
      <c r="W2920" s="16">
        <f t="shared" si="6512"/>
        <v>7.9863013698630141</v>
      </c>
      <c r="X2920" s="16" t="e">
        <f>IF(Template!$F$7="Linear interpolation",LinInterp($I$5:$I$22,$G$5:$G$22,W2920),CubicSpline($I$5:$I$22,$G$5:$G$22,W2920))</f>
        <v>#VALUE!</v>
      </c>
      <c r="Y2920" s="221" t="e">
        <f t="shared" si="6499"/>
        <v>#VALUE!</v>
      </c>
      <c r="Z2920" s="221" t="e">
        <f>Y2920/PRODUCT($AA$6:AA2919)</f>
        <v>#VALUE!</v>
      </c>
      <c r="AA2920" s="16" t="e">
        <f t="shared" si="6506"/>
        <v>#VALUE!</v>
      </c>
      <c r="AB2920" s="10" t="e">
        <f t="shared" si="6507"/>
        <v>#VALUE!</v>
      </c>
      <c r="AC2920" s="90">
        <f t="shared" si="6500"/>
        <v>2920</v>
      </c>
      <c r="AD2920" s="17">
        <f t="shared" si="6508"/>
        <v>48913</v>
      </c>
      <c r="AE2920" s="16" t="e">
        <f t="shared" si="6501"/>
        <v>#VALUE!</v>
      </c>
      <c r="AF2920" s="10">
        <f ca="1">IFERROR(AVERAGE(INDIRECT("AE"&amp;AC2920-Template!$F$10+1):INDIRECT("AE"&amp;AC2920)),0)</f>
        <v>0</v>
      </c>
      <c r="AG2920" s="35"/>
      <c r="AH2920" s="86"/>
      <c r="AI2920" s="35"/>
      <c r="AJ2920" s="35"/>
      <c r="AK2920" s="35"/>
      <c r="AL2920" s="35"/>
      <c r="AM2920" s="35"/>
      <c r="AN2920" s="35"/>
      <c r="AO2920" s="35"/>
      <c r="AP2920" s="35"/>
      <c r="AQ2920" s="35"/>
      <c r="AR2920" s="35"/>
      <c r="AS2920" s="35"/>
      <c r="AT2920" s="35"/>
      <c r="AU2920" s="35"/>
      <c r="AV2920" s="35"/>
      <c r="AW2920" s="35"/>
      <c r="AX2920" s="35"/>
      <c r="AY2920" s="35"/>
      <c r="AZ2920" s="17">
        <f t="shared" ref="AZ2920" si="6581">AZ2919+1</f>
        <v>48936</v>
      </c>
      <c r="BA2920" s="216">
        <f t="shared" si="6524"/>
        <v>5</v>
      </c>
      <c r="BB2920" s="216">
        <f t="shared" ref="BB2920" si="6582">BB2919+1</f>
        <v>2915</v>
      </c>
      <c r="BC2920" s="16">
        <f t="shared" si="6526"/>
        <v>7.9863013698630141</v>
      </c>
      <c r="BD2920" s="16">
        <f>IF(Template!$F$7="Linear interpolation",LinInterp($AO$5:$AO$18,$AM$5:$AM$18,BC2920),CubicSpline($AO$5:$AO$18,$AM$5:$AM$18,BC2920))</f>
        <v>14.149978651926252</v>
      </c>
      <c r="BE2920" s="221">
        <f t="shared" si="6461"/>
        <v>2.8775265316449889</v>
      </c>
      <c r="BF2920" s="221">
        <f>BE2920/PRODUCT($BG$6:BG2919)</f>
        <v>1.0003629558611242</v>
      </c>
      <c r="BG2920" s="16">
        <f t="shared" si="6527"/>
        <v>1.0003629558611242</v>
      </c>
      <c r="BH2920" s="10">
        <f t="shared" si="6528"/>
        <v>13.247888931034236</v>
      </c>
      <c r="BI2920" s="90"/>
      <c r="BJ2920" s="17">
        <f t="shared" si="6511"/>
        <v>48913</v>
      </c>
      <c r="BK2920" s="16">
        <f t="shared" si="6504"/>
        <v>13.249484225861142</v>
      </c>
      <c r="BL2920" s="10">
        <f ca="1">IFERROR(AVERAGE(INDIRECT("BK"&amp;AC2920-Template!$F$10+1):INDIRECT("BK"&amp;AC2920)),0)</f>
        <v>13.250069568877944</v>
      </c>
      <c r="BM2920" s="35"/>
      <c r="BN2920" s="86"/>
      <c r="BO2920" s="35"/>
      <c r="BP2920" s="35"/>
      <c r="BQ2920" s="35"/>
      <c r="BR2920" s="35"/>
      <c r="BS2920" s="35"/>
      <c r="BT2920" s="35"/>
      <c r="BU2920" s="35"/>
      <c r="BV2920" s="35"/>
      <c r="BW2920" s="35"/>
      <c r="BX2920" s="35"/>
      <c r="BY2920" s="35"/>
      <c r="BZ2920" s="35"/>
      <c r="CA2920" s="35"/>
      <c r="CB2920" s="35"/>
      <c r="CC2920" s="35"/>
      <c r="CD2920" s="35"/>
      <c r="CE2920" s="35"/>
      <c r="CF2920" s="35"/>
      <c r="CG2920" s="35"/>
      <c r="CH2920" s="35"/>
    </row>
    <row r="2921" spans="1:86" ht="15.6" x14ac:dyDescent="0.3">
      <c r="A2921" s="35"/>
      <c r="B2921" s="86"/>
      <c r="C2921" s="35"/>
      <c r="D2921" s="35"/>
      <c r="E2921" s="35"/>
      <c r="F2921" s="35"/>
      <c r="G2921" s="35"/>
      <c r="H2921" s="35"/>
      <c r="I2921" s="35"/>
      <c r="J2921" s="35"/>
      <c r="K2921" s="35"/>
      <c r="L2921" s="35"/>
      <c r="M2921" s="35"/>
      <c r="N2921" s="35"/>
      <c r="O2921" s="35"/>
      <c r="P2921" s="35"/>
      <c r="Q2921" s="35"/>
      <c r="R2921" s="35"/>
      <c r="S2921" s="35"/>
      <c r="T2921" s="17">
        <f t="shared" si="6505"/>
        <v>48937</v>
      </c>
      <c r="U2921" s="216">
        <f t="shared" si="6498"/>
        <v>6</v>
      </c>
      <c r="V2921" s="216">
        <f t="shared" si="6505"/>
        <v>2916</v>
      </c>
      <c r="W2921" s="16">
        <f t="shared" si="6512"/>
        <v>7.9890410958904106</v>
      </c>
      <c r="X2921" s="16" t="e">
        <f>IF(Template!$F$7="Linear interpolation",LinInterp($I$5:$I$22,$G$5:$G$22,W2921),CubicSpline($I$5:$I$22,$G$5:$G$22,W2921))</f>
        <v>#VALUE!</v>
      </c>
      <c r="Y2921" s="221" t="e">
        <f t="shared" si="6499"/>
        <v>#VALUE!</v>
      </c>
      <c r="Z2921" s="221" t="e">
        <f>Y2921/PRODUCT($AA$6:AA2920)</f>
        <v>#VALUE!</v>
      </c>
      <c r="AA2921" s="16" t="e">
        <f t="shared" si="6506"/>
        <v>#VALUE!</v>
      </c>
      <c r="AB2921" s="10" t="e">
        <f t="shared" si="6507"/>
        <v>#VALUE!</v>
      </c>
      <c r="AC2921" s="90">
        <f t="shared" si="6500"/>
        <v>2921</v>
      </c>
      <c r="AD2921" s="17">
        <f t="shared" si="6508"/>
        <v>48914</v>
      </c>
      <c r="AE2921" s="16" t="e">
        <f t="shared" si="6501"/>
        <v>#VALUE!</v>
      </c>
      <c r="AF2921" s="10">
        <f ca="1">IFERROR(AVERAGE(INDIRECT("AE"&amp;AC2921-Template!$F$10+1):INDIRECT("AE"&amp;AC2921)),0)</f>
        <v>0</v>
      </c>
      <c r="AG2921" s="35"/>
      <c r="AH2921" s="86"/>
      <c r="AI2921" s="35"/>
      <c r="AJ2921" s="35"/>
      <c r="AK2921" s="35"/>
      <c r="AL2921" s="35"/>
      <c r="AM2921" s="35"/>
      <c r="AN2921" s="35"/>
      <c r="AO2921" s="35"/>
      <c r="AP2921" s="35"/>
      <c r="AQ2921" s="35"/>
      <c r="AR2921" s="35"/>
      <c r="AS2921" s="35"/>
      <c r="AT2921" s="35"/>
      <c r="AU2921" s="35"/>
      <c r="AV2921" s="35"/>
      <c r="AW2921" s="35"/>
      <c r="AX2921" s="35"/>
      <c r="AY2921" s="35"/>
      <c r="AZ2921" s="17">
        <f t="shared" ref="AZ2921" si="6583">AZ2920+1</f>
        <v>48937</v>
      </c>
      <c r="BA2921" s="216">
        <f t="shared" si="6524"/>
        <v>6</v>
      </c>
      <c r="BB2921" s="216">
        <f t="shared" ref="BB2921" si="6584">BB2920+1</f>
        <v>2916</v>
      </c>
      <c r="BC2921" s="16">
        <f t="shared" si="6526"/>
        <v>7.9890410958904106</v>
      </c>
      <c r="BD2921" s="16">
        <f>IF(Template!$F$7="Linear interpolation",LinInterp($AO$5:$AO$18,$AM$5:$AM$18,BC2921),CubicSpline($AO$5:$AO$18,$AM$5:$AM$18,BC2921))</f>
        <v>14.149982996890303</v>
      </c>
      <c r="BE2921" s="221">
        <f t="shared" si="6461"/>
        <v>2.8785709399861092</v>
      </c>
      <c r="BF2921" s="221">
        <f>BE2921/PRODUCT($BG$6:BG2920)</f>
        <v>1.0003629535052534</v>
      </c>
      <c r="BG2921" s="16">
        <f t="shared" si="6527"/>
        <v>1.0003629558611242</v>
      </c>
      <c r="BH2921" s="10">
        <f t="shared" si="6528"/>
        <v>13.247888931034236</v>
      </c>
      <c r="BI2921" s="90"/>
      <c r="BJ2921" s="17">
        <f t="shared" si="6511"/>
        <v>48914</v>
      </c>
      <c r="BK2921" s="16">
        <f t="shared" si="6504"/>
        <v>13.249429957174264</v>
      </c>
      <c r="BL2921" s="10">
        <f ca="1">IFERROR(AVERAGE(INDIRECT("BK"&amp;AC2921-Template!$F$10+1):INDIRECT("BK"&amp;AC2921)),0)</f>
        <v>13.25003474478882</v>
      </c>
      <c r="BM2921" s="35"/>
      <c r="BN2921" s="86"/>
      <c r="BO2921" s="35"/>
      <c r="BP2921" s="35"/>
      <c r="BQ2921" s="35"/>
      <c r="BR2921" s="35"/>
      <c r="BS2921" s="35"/>
      <c r="BT2921" s="35"/>
      <c r="BU2921" s="35"/>
      <c r="BV2921" s="35"/>
      <c r="BW2921" s="35"/>
      <c r="BX2921" s="35"/>
      <c r="BY2921" s="35"/>
      <c r="BZ2921" s="35"/>
      <c r="CA2921" s="35"/>
      <c r="CB2921" s="35"/>
      <c r="CC2921" s="35"/>
      <c r="CD2921" s="35"/>
      <c r="CE2921" s="35"/>
      <c r="CF2921" s="35"/>
      <c r="CG2921" s="35"/>
      <c r="CH2921" s="35"/>
    </row>
    <row r="2922" spans="1:86" ht="15.6" x14ac:dyDescent="0.3">
      <c r="A2922" s="35"/>
      <c r="B2922" s="86"/>
      <c r="C2922" s="35"/>
      <c r="D2922" s="35"/>
      <c r="E2922" s="35"/>
      <c r="F2922" s="35"/>
      <c r="G2922" s="35"/>
      <c r="H2922" s="35"/>
      <c r="I2922" s="35"/>
      <c r="J2922" s="35"/>
      <c r="K2922" s="35"/>
      <c r="L2922" s="35"/>
      <c r="M2922" s="35"/>
      <c r="N2922" s="35"/>
      <c r="O2922" s="35"/>
      <c r="P2922" s="35"/>
      <c r="Q2922" s="35"/>
      <c r="R2922" s="35"/>
      <c r="S2922" s="35"/>
      <c r="T2922" s="17">
        <f t="shared" si="6505"/>
        <v>48938</v>
      </c>
      <c r="U2922" s="216">
        <f t="shared" si="6498"/>
        <v>7</v>
      </c>
      <c r="V2922" s="216">
        <f t="shared" si="6505"/>
        <v>2917</v>
      </c>
      <c r="W2922" s="16">
        <f t="shared" si="6512"/>
        <v>7.9917808219178079</v>
      </c>
      <c r="X2922" s="16" t="e">
        <f>IF(Template!$F$7="Linear interpolation",LinInterp($I$5:$I$22,$G$5:$G$22,W2922),CubicSpline($I$5:$I$22,$G$5:$G$22,W2922))</f>
        <v>#VALUE!</v>
      </c>
      <c r="Y2922" s="221" t="e">
        <f t="shared" si="6499"/>
        <v>#VALUE!</v>
      </c>
      <c r="Z2922" s="221" t="e">
        <f>Y2922/PRODUCT($AA$6:AA2921)</f>
        <v>#VALUE!</v>
      </c>
      <c r="AA2922" s="16" t="e">
        <f t="shared" si="6506"/>
        <v>#VALUE!</v>
      </c>
      <c r="AB2922" s="10" t="e">
        <f t="shared" si="6507"/>
        <v>#VALUE!</v>
      </c>
      <c r="AC2922" s="90">
        <f t="shared" si="6500"/>
        <v>2922</v>
      </c>
      <c r="AD2922" s="17">
        <f t="shared" si="6508"/>
        <v>48915</v>
      </c>
      <c r="AE2922" s="16" t="e">
        <f t="shared" si="6501"/>
        <v>#VALUE!</v>
      </c>
      <c r="AF2922" s="10">
        <f ca="1">IFERROR(AVERAGE(INDIRECT("AE"&amp;AC2922-Template!$F$10+1):INDIRECT("AE"&amp;AC2922)),0)</f>
        <v>0</v>
      </c>
      <c r="AG2922" s="35"/>
      <c r="AH2922" s="86"/>
      <c r="AI2922" s="35"/>
      <c r="AJ2922" s="35"/>
      <c r="AK2922" s="35"/>
      <c r="AL2922" s="35"/>
      <c r="AM2922" s="35"/>
      <c r="AN2922" s="35"/>
      <c r="AO2922" s="35"/>
      <c r="AP2922" s="35"/>
      <c r="AQ2922" s="35"/>
      <c r="AR2922" s="35"/>
      <c r="AS2922" s="35"/>
      <c r="AT2922" s="35"/>
      <c r="AU2922" s="35"/>
      <c r="AV2922" s="35"/>
      <c r="AW2922" s="35"/>
      <c r="AX2922" s="35"/>
      <c r="AY2922" s="35"/>
      <c r="AZ2922" s="17">
        <f t="shared" ref="AZ2922" si="6585">AZ2921+1</f>
        <v>48938</v>
      </c>
      <c r="BA2922" s="216">
        <f t="shared" si="6524"/>
        <v>7</v>
      </c>
      <c r="BB2922" s="216">
        <f t="shared" ref="BB2922" si="6586">BB2921+1</f>
        <v>2917</v>
      </c>
      <c r="BC2922" s="16">
        <f t="shared" si="6526"/>
        <v>7.9917808219178079</v>
      </c>
      <c r="BD2922" s="16">
        <f>IF(Template!$F$7="Linear interpolation",LinInterp($AO$5:$AO$18,$AM$5:$AM$18,BC2922),CubicSpline($AO$5:$AO$18,$AM$5:$AM$18,BC2922))</f>
        <v>14.14998730468991</v>
      </c>
      <c r="BE2922" s="221">
        <f t="shared" si="6461"/>
        <v>2.8796157205069099</v>
      </c>
      <c r="BF2922" s="221">
        <f>BE2922/PRODUCT($BG$6:BG2921)</f>
        <v>1.0003629487551433</v>
      </c>
      <c r="BG2922" s="16">
        <f t="shared" si="6527"/>
        <v>1.0003629558611242</v>
      </c>
      <c r="BH2922" s="10">
        <f t="shared" si="6528"/>
        <v>13.247888931034236</v>
      </c>
      <c r="BI2922" s="90"/>
      <c r="BJ2922" s="17">
        <f t="shared" si="6511"/>
        <v>48915</v>
      </c>
      <c r="BK2922" s="16">
        <f t="shared" si="6504"/>
        <v>13.24937432903328</v>
      </c>
      <c r="BL2922" s="10">
        <f ca="1">IFERROR(AVERAGE(INDIRECT("BK"&amp;AC2922-Template!$F$10+1):INDIRECT("BK"&amp;AC2922)),0)</f>
        <v>13.249998587146091</v>
      </c>
      <c r="BM2922" s="35"/>
      <c r="BN2922" s="86"/>
      <c r="BO2922" s="35"/>
      <c r="BP2922" s="35"/>
      <c r="BQ2922" s="35"/>
      <c r="BR2922" s="35"/>
      <c r="BS2922" s="35"/>
      <c r="BT2922" s="35"/>
      <c r="BU2922" s="35"/>
      <c r="BV2922" s="35"/>
      <c r="BW2922" s="35"/>
      <c r="BX2922" s="35"/>
      <c r="BY2922" s="35"/>
      <c r="BZ2922" s="35"/>
      <c r="CA2922" s="35"/>
      <c r="CB2922" s="35"/>
      <c r="CC2922" s="35"/>
      <c r="CD2922" s="35"/>
      <c r="CE2922" s="35"/>
      <c r="CF2922" s="35"/>
      <c r="CG2922" s="35"/>
      <c r="CH2922" s="35"/>
    </row>
    <row r="2923" spans="1:86" ht="15.6" x14ac:dyDescent="0.3">
      <c r="A2923" s="35"/>
      <c r="B2923" s="86"/>
      <c r="C2923" s="35"/>
      <c r="D2923" s="35"/>
      <c r="E2923" s="35"/>
      <c r="F2923" s="35"/>
      <c r="G2923" s="35"/>
      <c r="H2923" s="35"/>
      <c r="I2923" s="35"/>
      <c r="J2923" s="35"/>
      <c r="K2923" s="35"/>
      <c r="L2923" s="35"/>
      <c r="M2923" s="35"/>
      <c r="N2923" s="35"/>
      <c r="O2923" s="35"/>
      <c r="P2923" s="35"/>
      <c r="Q2923" s="35"/>
      <c r="R2923" s="35"/>
      <c r="S2923" s="35"/>
      <c r="T2923" s="17">
        <f t="shared" si="6505"/>
        <v>48939</v>
      </c>
      <c r="U2923" s="216">
        <f t="shared" si="6498"/>
        <v>1</v>
      </c>
      <c r="V2923" s="216">
        <f t="shared" si="6505"/>
        <v>2918</v>
      </c>
      <c r="W2923" s="16">
        <f t="shared" si="6512"/>
        <v>7.9945205479452053</v>
      </c>
      <c r="X2923" s="16" t="e">
        <f>IF(Template!$F$7="Linear interpolation",LinInterp($I$5:$I$22,$G$5:$G$22,W2923),CubicSpline($I$5:$I$22,$G$5:$G$22,W2923))</f>
        <v>#VALUE!</v>
      </c>
      <c r="Y2923" s="221" t="e">
        <f t="shared" si="6499"/>
        <v>#VALUE!</v>
      </c>
      <c r="Z2923" s="221" t="e">
        <f>Y2923/PRODUCT($AA$6:AA2922)</f>
        <v>#VALUE!</v>
      </c>
      <c r="AA2923" s="16" t="e">
        <f t="shared" si="6506"/>
        <v>#VALUE!</v>
      </c>
      <c r="AB2923" s="10" t="e">
        <f t="shared" si="6507"/>
        <v>#VALUE!</v>
      </c>
      <c r="AC2923" s="90">
        <f t="shared" si="6500"/>
        <v>2923</v>
      </c>
      <c r="AD2923" s="17">
        <f t="shared" si="6508"/>
        <v>48916</v>
      </c>
      <c r="AE2923" s="16" t="e">
        <f t="shared" si="6501"/>
        <v>#VALUE!</v>
      </c>
      <c r="AF2923" s="10">
        <f ca="1">IFERROR(AVERAGE(INDIRECT("AE"&amp;AC2923-Template!$F$10+1):INDIRECT("AE"&amp;AC2923)),0)</f>
        <v>0</v>
      </c>
      <c r="AG2923" s="35"/>
      <c r="AH2923" s="86"/>
      <c r="AI2923" s="35"/>
      <c r="AJ2923" s="35"/>
      <c r="AK2923" s="35"/>
      <c r="AL2923" s="35"/>
      <c r="AM2923" s="35"/>
      <c r="AN2923" s="35"/>
      <c r="AO2923" s="35"/>
      <c r="AP2923" s="35"/>
      <c r="AQ2923" s="35"/>
      <c r="AR2923" s="35"/>
      <c r="AS2923" s="35"/>
      <c r="AT2923" s="35"/>
      <c r="AU2923" s="35"/>
      <c r="AV2923" s="35"/>
      <c r="AW2923" s="35"/>
      <c r="AX2923" s="35"/>
      <c r="AY2923" s="35"/>
      <c r="AZ2923" s="17">
        <f t="shared" ref="AZ2923" si="6587">AZ2922+1</f>
        <v>48939</v>
      </c>
      <c r="BA2923" s="216">
        <f t="shared" si="6524"/>
        <v>1</v>
      </c>
      <c r="BB2923" s="216">
        <f t="shared" ref="BB2923" si="6588">BB2922+1</f>
        <v>2918</v>
      </c>
      <c r="BC2923" s="16">
        <f t="shared" si="6526"/>
        <v>7.9945205479452053</v>
      </c>
      <c r="BD2923" s="16">
        <f>IF(Template!$F$7="Linear interpolation",LinInterp($AO$5:$AO$18,$AM$5:$AM$18,BC2923),CubicSpline($AO$5:$AO$18,$AM$5:$AM$18,BC2923))</f>
        <v>14.149991574814864</v>
      </c>
      <c r="BE2923" s="221">
        <f t="shared" si="6461"/>
        <v>2.8806608732268297</v>
      </c>
      <c r="BF2923" s="221">
        <f>BE2923/PRODUCT($BG$6:BG2922)</f>
        <v>1.0003629415723712</v>
      </c>
      <c r="BG2923" s="16">
        <f t="shared" si="6527"/>
        <v>1.0003629415723712</v>
      </c>
      <c r="BH2923" s="10">
        <f t="shared" si="6528"/>
        <v>13.247367391547193</v>
      </c>
      <c r="BI2923" s="90"/>
      <c r="BJ2923" s="17">
        <f t="shared" si="6511"/>
        <v>48916</v>
      </c>
      <c r="BK2923" s="16">
        <f t="shared" si="6504"/>
        <v>13.24937432903328</v>
      </c>
      <c r="BL2923" s="10">
        <f ca="1">IFERROR(AVERAGE(INDIRECT("BK"&amp;AC2923-Template!$F$10+1):INDIRECT("BK"&amp;AC2923)),0)</f>
        <v>13.249962993811058</v>
      </c>
      <c r="BM2923" s="35"/>
      <c r="BN2923" s="86"/>
      <c r="BO2923" s="35"/>
      <c r="BP2923" s="35"/>
      <c r="BQ2923" s="35"/>
      <c r="BR2923" s="35"/>
      <c r="BS2923" s="35"/>
      <c r="BT2923" s="35"/>
      <c r="BU2923" s="35"/>
      <c r="BV2923" s="35"/>
      <c r="BW2923" s="35"/>
      <c r="BX2923" s="35"/>
      <c r="BY2923" s="35"/>
      <c r="BZ2923" s="35"/>
      <c r="CA2923" s="35"/>
      <c r="CB2923" s="35"/>
      <c r="CC2923" s="35"/>
      <c r="CD2923" s="35"/>
      <c r="CE2923" s="35"/>
      <c r="CF2923" s="35"/>
      <c r="CG2923" s="35"/>
      <c r="CH2923" s="35"/>
    </row>
    <row r="2924" spans="1:86" ht="15.6" x14ac:dyDescent="0.3">
      <c r="A2924" s="35"/>
      <c r="B2924" s="86"/>
      <c r="C2924" s="35"/>
      <c r="D2924" s="35"/>
      <c r="E2924" s="35"/>
      <c r="F2924" s="35"/>
      <c r="G2924" s="35"/>
      <c r="H2924" s="35"/>
      <c r="I2924" s="35"/>
      <c r="J2924" s="35"/>
      <c r="K2924" s="35"/>
      <c r="L2924" s="35"/>
      <c r="M2924" s="35"/>
      <c r="N2924" s="35"/>
      <c r="O2924" s="35"/>
      <c r="P2924" s="35"/>
      <c r="Q2924" s="35"/>
      <c r="R2924" s="35"/>
      <c r="S2924" s="35"/>
      <c r="T2924" s="17">
        <f t="shared" si="6505"/>
        <v>48940</v>
      </c>
      <c r="U2924" s="216">
        <f t="shared" si="6498"/>
        <v>2</v>
      </c>
      <c r="V2924" s="216">
        <f t="shared" si="6505"/>
        <v>2919</v>
      </c>
      <c r="W2924" s="16">
        <f t="shared" si="6512"/>
        <v>7.9972602739726026</v>
      </c>
      <c r="X2924" s="16" t="e">
        <f>IF(Template!$F$7="Linear interpolation",LinInterp($I$5:$I$22,$G$5:$G$22,W2924),CubicSpline($I$5:$I$22,$G$5:$G$22,W2924))</f>
        <v>#VALUE!</v>
      </c>
      <c r="Y2924" s="221" t="e">
        <f t="shared" si="6499"/>
        <v>#VALUE!</v>
      </c>
      <c r="Z2924" s="221" t="e">
        <f>Y2924/PRODUCT($AA$6:AA2923)</f>
        <v>#VALUE!</v>
      </c>
      <c r="AA2924" s="16" t="e">
        <f t="shared" si="6506"/>
        <v>#VALUE!</v>
      </c>
      <c r="AB2924" s="10" t="e">
        <f t="shared" si="6507"/>
        <v>#VALUE!</v>
      </c>
      <c r="AC2924" s="90">
        <f t="shared" si="6500"/>
        <v>2924</v>
      </c>
      <c r="AD2924" s="17">
        <f t="shared" si="6508"/>
        <v>48917</v>
      </c>
      <c r="AE2924" s="16" t="e">
        <f t="shared" si="6501"/>
        <v>#VALUE!</v>
      </c>
      <c r="AF2924" s="10">
        <f ca="1">IFERROR(AVERAGE(INDIRECT("AE"&amp;AC2924-Template!$F$10+1):INDIRECT("AE"&amp;AC2924)),0)</f>
        <v>0</v>
      </c>
      <c r="AG2924" s="35"/>
      <c r="AH2924" s="86"/>
      <c r="AI2924" s="35"/>
      <c r="AJ2924" s="35"/>
      <c r="AK2924" s="35"/>
      <c r="AL2924" s="35"/>
      <c r="AM2924" s="35"/>
      <c r="AN2924" s="35"/>
      <c r="AO2924" s="35"/>
      <c r="AP2924" s="35"/>
      <c r="AQ2924" s="35"/>
      <c r="AR2924" s="35"/>
      <c r="AS2924" s="35"/>
      <c r="AT2924" s="35"/>
      <c r="AU2924" s="35"/>
      <c r="AV2924" s="35"/>
      <c r="AW2924" s="35"/>
      <c r="AX2924" s="35"/>
      <c r="AY2924" s="35"/>
      <c r="AZ2924" s="17">
        <f t="shared" ref="AZ2924" si="6589">AZ2923+1</f>
        <v>48940</v>
      </c>
      <c r="BA2924" s="216">
        <f t="shared" si="6524"/>
        <v>2</v>
      </c>
      <c r="BB2924" s="216">
        <f t="shared" ref="BB2924" si="6590">BB2923+1</f>
        <v>2919</v>
      </c>
      <c r="BC2924" s="16">
        <f t="shared" si="6526"/>
        <v>7.9972602739726026</v>
      </c>
      <c r="BD2924" s="16">
        <f>IF(Template!$F$7="Linear interpolation",LinInterp($AO$5:$AO$18,$AM$5:$AM$18,BC2924),CubicSpline($AO$5:$AO$18,$AM$5:$AM$18,BC2924))</f>
        <v>14.149995806754964</v>
      </c>
      <c r="BE2924" s="221">
        <f t="shared" si="6461"/>
        <v>2.8817063981650453</v>
      </c>
      <c r="BF2924" s="221">
        <f>BE2924/PRODUCT($BG$6:BG2923)</f>
        <v>1.0003629462072168</v>
      </c>
      <c r="BG2924" s="16">
        <f t="shared" si="6527"/>
        <v>1.0003629462072168</v>
      </c>
      <c r="BH2924" s="10">
        <f t="shared" si="6528"/>
        <v>13.247536563412265</v>
      </c>
      <c r="BI2924" s="90"/>
      <c r="BJ2924" s="17">
        <f t="shared" si="6511"/>
        <v>48917</v>
      </c>
      <c r="BK2924" s="16">
        <f t="shared" si="6504"/>
        <v>13.24937432903328</v>
      </c>
      <c r="BL2924" s="10">
        <f ca="1">IFERROR(AVERAGE(INDIRECT("BK"&amp;AC2924-Template!$F$10+1):INDIRECT("BK"&amp;AC2924)),0)</f>
        <v>13.249928008426055</v>
      </c>
      <c r="BM2924" s="35"/>
      <c r="BN2924" s="86"/>
      <c r="BO2924" s="35"/>
      <c r="BP2924" s="35"/>
      <c r="BQ2924" s="35"/>
      <c r="BR2924" s="35"/>
      <c r="BS2924" s="35"/>
      <c r="BT2924" s="35"/>
      <c r="BU2924" s="35"/>
      <c r="BV2924" s="35"/>
      <c r="BW2924" s="35"/>
      <c r="BX2924" s="35"/>
      <c r="BY2924" s="35"/>
      <c r="BZ2924" s="35"/>
      <c r="CA2924" s="35"/>
      <c r="CB2924" s="35"/>
      <c r="CC2924" s="35"/>
      <c r="CD2924" s="35"/>
      <c r="CE2924" s="35"/>
      <c r="CF2924" s="35"/>
      <c r="CG2924" s="35"/>
      <c r="CH2924" s="35"/>
    </row>
    <row r="2925" spans="1:86" ht="15.6" x14ac:dyDescent="0.3">
      <c r="A2925" s="35"/>
      <c r="B2925" s="86"/>
      <c r="C2925" s="35"/>
      <c r="D2925" s="35"/>
      <c r="E2925" s="35"/>
      <c r="F2925" s="35"/>
      <c r="G2925" s="35"/>
      <c r="H2925" s="35"/>
      <c r="I2925" s="35"/>
      <c r="J2925" s="35"/>
      <c r="K2925" s="35"/>
      <c r="L2925" s="35"/>
      <c r="M2925" s="35"/>
      <c r="N2925" s="35"/>
      <c r="O2925" s="35"/>
      <c r="P2925" s="35"/>
      <c r="Q2925" s="35"/>
      <c r="R2925" s="35"/>
      <c r="S2925" s="35"/>
      <c r="T2925" s="17">
        <f t="shared" si="6505"/>
        <v>48941</v>
      </c>
      <c r="U2925" s="216">
        <f t="shared" si="6498"/>
        <v>3</v>
      </c>
      <c r="V2925" s="216">
        <f t="shared" si="6505"/>
        <v>2920</v>
      </c>
      <c r="W2925" s="16">
        <f t="shared" si="6512"/>
        <v>8</v>
      </c>
      <c r="X2925" s="16" t="e">
        <f>IF(Template!$F$7="Linear interpolation",LinInterp($I$5:$I$22,$G$5:$G$22,W2925),CubicSpline($I$5:$I$22,$G$5:$G$22,W2925))</f>
        <v>#VALUE!</v>
      </c>
      <c r="Y2925" s="221" t="e">
        <f t="shared" si="6499"/>
        <v>#VALUE!</v>
      </c>
      <c r="Z2925" s="221" t="e">
        <f>Y2925/PRODUCT($AA$6:AA2924)</f>
        <v>#VALUE!</v>
      </c>
      <c r="AA2925" s="16" t="e">
        <f t="shared" si="6506"/>
        <v>#VALUE!</v>
      </c>
      <c r="AB2925" s="10" t="e">
        <f t="shared" si="6507"/>
        <v>#VALUE!</v>
      </c>
      <c r="AC2925" s="90">
        <f t="shared" si="6500"/>
        <v>2925</v>
      </c>
      <c r="AD2925" s="17">
        <f t="shared" si="6508"/>
        <v>48918</v>
      </c>
      <c r="AE2925" s="16" t="e">
        <f t="shared" si="6501"/>
        <v>#VALUE!</v>
      </c>
      <c r="AF2925" s="10">
        <f ca="1">IFERROR(AVERAGE(INDIRECT("AE"&amp;AC2925-Template!$F$10+1):INDIRECT("AE"&amp;AC2925)),0)</f>
        <v>0</v>
      </c>
      <c r="AG2925" s="35"/>
      <c r="AH2925" s="86"/>
      <c r="AI2925" s="35"/>
      <c r="AJ2925" s="35"/>
      <c r="AK2925" s="35"/>
      <c r="AL2925" s="35"/>
      <c r="AM2925" s="35"/>
      <c r="AN2925" s="35"/>
      <c r="AO2925" s="35"/>
      <c r="AP2925" s="35"/>
      <c r="AQ2925" s="35"/>
      <c r="AR2925" s="35"/>
      <c r="AS2925" s="35"/>
      <c r="AT2925" s="35"/>
      <c r="AU2925" s="35"/>
      <c r="AV2925" s="35"/>
      <c r="AW2925" s="35"/>
      <c r="AX2925" s="35"/>
      <c r="AY2925" s="35"/>
      <c r="AZ2925" s="17">
        <f t="shared" ref="AZ2925" si="6591">AZ2924+1</f>
        <v>48941</v>
      </c>
      <c r="BA2925" s="216">
        <f t="shared" si="6524"/>
        <v>3</v>
      </c>
      <c r="BB2925" s="216">
        <f t="shared" ref="BB2925" si="6592">BB2924+1</f>
        <v>2920</v>
      </c>
      <c r="BC2925" s="16">
        <f t="shared" si="6526"/>
        <v>8</v>
      </c>
      <c r="BD2925" s="16">
        <f>IF(Template!$F$7="Linear interpolation",LinInterp($AO$5:$AO$18,$AM$5:$AM$18,BC2925),CubicSpline($AO$5:$AO$18,$AM$5:$AM$18,BC2925))</f>
        <v>14.15</v>
      </c>
      <c r="BE2925" s="221">
        <f t="shared" si="6461"/>
        <v>2.8827522953404894</v>
      </c>
      <c r="BF2925" s="221">
        <f>BE2925/PRODUCT($BG$6:BG2924)</f>
        <v>1.0003629436975641</v>
      </c>
      <c r="BG2925" s="16">
        <f t="shared" si="6527"/>
        <v>1.0003629436975641</v>
      </c>
      <c r="BH2925" s="10">
        <f t="shared" si="6528"/>
        <v>13.247444961088428</v>
      </c>
      <c r="BI2925" s="90"/>
      <c r="BJ2925" s="17">
        <f t="shared" si="6511"/>
        <v>48918</v>
      </c>
      <c r="BK2925" s="16">
        <f t="shared" si="6504"/>
        <v>13.249026938738972</v>
      </c>
      <c r="BL2925" s="10">
        <f ca="1">IFERROR(AVERAGE(INDIRECT("BK"&amp;AC2925-Template!$F$10+1):INDIRECT("BK"&amp;AC2925)),0)</f>
        <v>13.249881443364581</v>
      </c>
      <c r="BM2925" s="35"/>
      <c r="BN2925" s="86"/>
      <c r="BO2925" s="35"/>
      <c r="BP2925" s="35"/>
      <c r="BQ2925" s="35"/>
      <c r="BR2925" s="35"/>
      <c r="BS2925" s="35"/>
      <c r="BT2925" s="35"/>
      <c r="BU2925" s="35"/>
      <c r="BV2925" s="35"/>
      <c r="BW2925" s="35"/>
      <c r="BX2925" s="35"/>
      <c r="BY2925" s="35"/>
      <c r="BZ2925" s="35"/>
      <c r="CA2925" s="35"/>
      <c r="CB2925" s="35"/>
      <c r="CC2925" s="35"/>
      <c r="CD2925" s="35"/>
      <c r="CE2925" s="35"/>
      <c r="CF2925" s="35"/>
      <c r="CG2925" s="35"/>
      <c r="CH2925" s="35"/>
    </row>
    <row r="2926" spans="1:86" ht="15.6" x14ac:dyDescent="0.3">
      <c r="A2926" s="35"/>
      <c r="B2926" s="86"/>
      <c r="C2926" s="35"/>
      <c r="D2926" s="35"/>
      <c r="E2926" s="35"/>
      <c r="F2926" s="35"/>
      <c r="G2926" s="35"/>
      <c r="H2926" s="35"/>
      <c r="I2926" s="35"/>
      <c r="J2926" s="35"/>
      <c r="K2926" s="35"/>
      <c r="L2926" s="35"/>
      <c r="M2926" s="35"/>
      <c r="N2926" s="35"/>
      <c r="O2926" s="35"/>
      <c r="P2926" s="35"/>
      <c r="Q2926" s="35"/>
      <c r="R2926" s="35"/>
      <c r="S2926" s="35"/>
      <c r="T2926" s="17">
        <f t="shared" si="6505"/>
        <v>48942</v>
      </c>
      <c r="U2926" s="216">
        <f t="shared" si="6498"/>
        <v>4</v>
      </c>
      <c r="V2926" s="216">
        <f t="shared" si="6505"/>
        <v>2921</v>
      </c>
      <c r="W2926" s="16">
        <f t="shared" si="6512"/>
        <v>8.0027397260273965</v>
      </c>
      <c r="X2926" s="16" t="e">
        <f>IF(Template!$F$7="Linear interpolation",LinInterp($I$5:$I$22,$G$5:$G$22,W2926),CubicSpline($I$5:$I$22,$G$5:$G$22,W2926))</f>
        <v>#VALUE!</v>
      </c>
      <c r="Y2926" s="221" t="e">
        <f t="shared" si="6499"/>
        <v>#VALUE!</v>
      </c>
      <c r="Z2926" s="221" t="e">
        <f>Y2926/PRODUCT($AA$6:AA2925)</f>
        <v>#VALUE!</v>
      </c>
      <c r="AA2926" s="16" t="e">
        <f t="shared" si="6506"/>
        <v>#VALUE!</v>
      </c>
      <c r="AB2926" s="10" t="e">
        <f t="shared" si="6507"/>
        <v>#VALUE!</v>
      </c>
      <c r="AC2926" s="90">
        <f t="shared" si="6500"/>
        <v>2926</v>
      </c>
      <c r="AD2926" s="17">
        <f t="shared" si="6508"/>
        <v>48919</v>
      </c>
      <c r="AE2926" s="16" t="e">
        <f t="shared" si="6501"/>
        <v>#VALUE!</v>
      </c>
      <c r="AF2926" s="10">
        <f ca="1">IFERROR(AVERAGE(INDIRECT("AE"&amp;AC2926-Template!$F$10+1):INDIRECT("AE"&amp;AC2926)),0)</f>
        <v>0</v>
      </c>
      <c r="AG2926" s="35"/>
      <c r="AH2926" s="86"/>
      <c r="AI2926" s="35"/>
      <c r="AJ2926" s="35"/>
      <c r="AK2926" s="35"/>
      <c r="AL2926" s="35"/>
      <c r="AM2926" s="35"/>
      <c r="AN2926" s="35"/>
      <c r="AO2926" s="35"/>
      <c r="AP2926" s="35"/>
      <c r="AQ2926" s="35"/>
      <c r="AR2926" s="35"/>
      <c r="AS2926" s="35"/>
      <c r="AT2926" s="35"/>
      <c r="AU2926" s="35"/>
      <c r="AV2926" s="35"/>
      <c r="AW2926" s="35"/>
      <c r="AX2926" s="35"/>
      <c r="AY2926" s="35"/>
      <c r="AZ2926" s="17">
        <f t="shared" ref="AZ2926" si="6593">AZ2925+1</f>
        <v>48942</v>
      </c>
      <c r="BA2926" s="216">
        <f t="shared" si="6524"/>
        <v>4</v>
      </c>
      <c r="BB2926" s="216">
        <f t="shared" ref="BB2926" si="6594">BB2925+1</f>
        <v>2921</v>
      </c>
      <c r="BC2926" s="16">
        <f t="shared" si="6526"/>
        <v>8.0027397260273965</v>
      </c>
      <c r="BD2926" s="16">
        <f>IF(Template!$F$7="Linear interpolation",LinInterp($AO$5:$AO$18,$AM$5:$AM$18,BC2926),CubicSpline($AO$5:$AO$18,$AM$5:$AM$18,BC2926))</f>
        <v>14.150004154147181</v>
      </c>
      <c r="BE2926" s="221">
        <f t="shared" si="6461"/>
        <v>2.8837985647935418</v>
      </c>
      <c r="BF2926" s="221">
        <f>BE2926/PRODUCT($BG$6:BG2925)</f>
        <v>1.0003629411568742</v>
      </c>
      <c r="BG2926" s="16">
        <f t="shared" si="6527"/>
        <v>1.0003629411568742</v>
      </c>
      <c r="BH2926" s="10">
        <f t="shared" si="6528"/>
        <v>13.247352225907782</v>
      </c>
      <c r="BI2926" s="90"/>
      <c r="BJ2926" s="17">
        <f t="shared" si="6511"/>
        <v>48919</v>
      </c>
      <c r="BK2926" s="16">
        <f t="shared" si="6504"/>
        <v>13.249138185992383</v>
      </c>
      <c r="BL2926" s="10">
        <f ca="1">IFERROR(AVERAGE(INDIRECT("BK"&amp;AC2926-Template!$F$10+1):INDIRECT("BK"&amp;AC2926)),0)</f>
        <v>13.249838586544881</v>
      </c>
      <c r="BM2926" s="35"/>
      <c r="BN2926" s="86"/>
      <c r="BO2926" s="35"/>
      <c r="BP2926" s="35"/>
      <c r="BQ2926" s="35"/>
      <c r="BR2926" s="35"/>
      <c r="BS2926" s="35"/>
      <c r="BT2926" s="35"/>
      <c r="BU2926" s="35"/>
      <c r="BV2926" s="35"/>
      <c r="BW2926" s="35"/>
      <c r="BX2926" s="35"/>
      <c r="BY2926" s="35"/>
      <c r="BZ2926" s="35"/>
      <c r="CA2926" s="35"/>
      <c r="CB2926" s="35"/>
      <c r="CC2926" s="35"/>
      <c r="CD2926" s="35"/>
      <c r="CE2926" s="35"/>
      <c r="CF2926" s="35"/>
      <c r="CG2926" s="35"/>
      <c r="CH2926" s="35"/>
    </row>
    <row r="2927" spans="1:86" ht="15.6" x14ac:dyDescent="0.3">
      <c r="A2927" s="35"/>
      <c r="B2927" s="86"/>
      <c r="C2927" s="35"/>
      <c r="D2927" s="35"/>
      <c r="E2927" s="35"/>
      <c r="F2927" s="35"/>
      <c r="G2927" s="35"/>
      <c r="H2927" s="35"/>
      <c r="I2927" s="35"/>
      <c r="J2927" s="35"/>
      <c r="K2927" s="35"/>
      <c r="L2927" s="35"/>
      <c r="M2927" s="35"/>
      <c r="N2927" s="35"/>
      <c r="O2927" s="35"/>
      <c r="P2927" s="35"/>
      <c r="Q2927" s="35"/>
      <c r="R2927" s="35"/>
      <c r="S2927" s="35"/>
      <c r="T2927" s="17">
        <f t="shared" si="6505"/>
        <v>48943</v>
      </c>
      <c r="U2927" s="216">
        <f t="shared" si="6498"/>
        <v>5</v>
      </c>
      <c r="V2927" s="216">
        <f t="shared" si="6505"/>
        <v>2922</v>
      </c>
      <c r="W2927" s="16">
        <f t="shared" si="6512"/>
        <v>8.0054794520547947</v>
      </c>
      <c r="X2927" s="16" t="e">
        <f>IF(Template!$F$7="Linear interpolation",LinInterp($I$5:$I$22,$G$5:$G$22,W2927),CubicSpline($I$5:$I$22,$G$5:$G$22,W2927))</f>
        <v>#VALUE!</v>
      </c>
      <c r="Y2927" s="221" t="e">
        <f t="shared" si="6499"/>
        <v>#VALUE!</v>
      </c>
      <c r="Z2927" s="221" t="e">
        <f>Y2927/PRODUCT($AA$6:AA2926)</f>
        <v>#VALUE!</v>
      </c>
      <c r="AA2927" s="16" t="e">
        <f t="shared" si="6506"/>
        <v>#VALUE!</v>
      </c>
      <c r="AB2927" s="10" t="e">
        <f t="shared" si="6507"/>
        <v>#VALUE!</v>
      </c>
      <c r="AC2927" s="90">
        <f t="shared" si="6500"/>
        <v>2927</v>
      </c>
      <c r="AD2927" s="17">
        <f t="shared" si="6508"/>
        <v>48920</v>
      </c>
      <c r="AE2927" s="16" t="e">
        <f t="shared" si="6501"/>
        <v>#VALUE!</v>
      </c>
      <c r="AF2927" s="10">
        <f ca="1">IFERROR(AVERAGE(INDIRECT("AE"&amp;AC2927-Template!$F$10+1):INDIRECT("AE"&amp;AC2927)),0)</f>
        <v>0</v>
      </c>
      <c r="AG2927" s="35"/>
      <c r="AH2927" s="86"/>
      <c r="AI2927" s="35"/>
      <c r="AJ2927" s="35"/>
      <c r="AK2927" s="35"/>
      <c r="AL2927" s="35"/>
      <c r="AM2927" s="35"/>
      <c r="AN2927" s="35"/>
      <c r="AO2927" s="35"/>
      <c r="AP2927" s="35"/>
      <c r="AQ2927" s="35"/>
      <c r="AR2927" s="35"/>
      <c r="AS2927" s="35"/>
      <c r="AT2927" s="35"/>
      <c r="AU2927" s="35"/>
      <c r="AV2927" s="35"/>
      <c r="AW2927" s="35"/>
      <c r="AX2927" s="35"/>
      <c r="AY2927" s="35"/>
      <c r="AZ2927" s="17">
        <f t="shared" ref="AZ2927" si="6595">AZ2926+1</f>
        <v>48943</v>
      </c>
      <c r="BA2927" s="216">
        <f t="shared" si="6524"/>
        <v>5</v>
      </c>
      <c r="BB2927" s="216">
        <f t="shared" ref="BB2927" si="6596">BB2926+1</f>
        <v>2922</v>
      </c>
      <c r="BC2927" s="16">
        <f t="shared" si="6526"/>
        <v>8.0054794520547947</v>
      </c>
      <c r="BD2927" s="16">
        <f>IF(Template!$F$7="Linear interpolation",LinInterp($AO$5:$AO$18,$AM$5:$AM$18,BC2927),CubicSpline($AO$5:$AO$18,$AM$5:$AM$18,BC2927))</f>
        <v>14.15000826922336</v>
      </c>
      <c r="BE2927" s="221">
        <f t="shared" si="6461"/>
        <v>2.8848452066513177</v>
      </c>
      <c r="BF2927" s="221">
        <f>BE2927/PRODUCT($BG$6:BG2926)</f>
        <v>1.0003629386152535</v>
      </c>
      <c r="BG2927" s="16">
        <f t="shared" si="6527"/>
        <v>1.0003629386152535</v>
      </c>
      <c r="BH2927" s="10">
        <f t="shared" si="6528"/>
        <v>13.247259456752536</v>
      </c>
      <c r="BI2927" s="90"/>
      <c r="BJ2927" s="17">
        <f t="shared" si="6511"/>
        <v>48920</v>
      </c>
      <c r="BK2927" s="16">
        <f t="shared" si="6504"/>
        <v>13.249075733641092</v>
      </c>
      <c r="BL2927" s="10">
        <f ca="1">IFERROR(AVERAGE(INDIRECT("BK"&amp;AC2927-Template!$F$10+1):INDIRECT("BK"&amp;AC2927)),0)</f>
        <v>13.249797733064971</v>
      </c>
      <c r="BM2927" s="35"/>
      <c r="BN2927" s="86"/>
      <c r="BO2927" s="35"/>
      <c r="BP2927" s="35"/>
      <c r="BQ2927" s="35"/>
      <c r="BR2927" s="35"/>
      <c r="BS2927" s="35"/>
      <c r="BT2927" s="35"/>
      <c r="BU2927" s="35"/>
      <c r="BV2927" s="35"/>
      <c r="BW2927" s="35"/>
      <c r="BX2927" s="35"/>
      <c r="BY2927" s="35"/>
      <c r="BZ2927" s="35"/>
      <c r="CA2927" s="35"/>
      <c r="CB2927" s="35"/>
      <c r="CC2927" s="35"/>
      <c r="CD2927" s="35"/>
      <c r="CE2927" s="35"/>
      <c r="CF2927" s="35"/>
      <c r="CG2927" s="35"/>
      <c r="CH2927" s="35"/>
    </row>
    <row r="2928" spans="1:86" ht="15.6" x14ac:dyDescent="0.3">
      <c r="A2928" s="35"/>
      <c r="B2928" s="86"/>
      <c r="C2928" s="35"/>
      <c r="D2928" s="35"/>
      <c r="E2928" s="35"/>
      <c r="F2928" s="35"/>
      <c r="G2928" s="35"/>
      <c r="H2928" s="35"/>
      <c r="I2928" s="35"/>
      <c r="J2928" s="35"/>
      <c r="K2928" s="35"/>
      <c r="L2928" s="35"/>
      <c r="M2928" s="35"/>
      <c r="N2928" s="35"/>
      <c r="O2928" s="35"/>
      <c r="P2928" s="35"/>
      <c r="Q2928" s="35"/>
      <c r="R2928" s="35"/>
      <c r="S2928" s="35"/>
      <c r="T2928" s="17">
        <f t="shared" si="6505"/>
        <v>48944</v>
      </c>
      <c r="U2928" s="216">
        <f t="shared" si="6498"/>
        <v>6</v>
      </c>
      <c r="V2928" s="216">
        <f t="shared" si="6505"/>
        <v>2923</v>
      </c>
      <c r="W2928" s="16">
        <f t="shared" si="6512"/>
        <v>8.0082191780821912</v>
      </c>
      <c r="X2928" s="16" t="e">
        <f>IF(Template!$F$7="Linear interpolation",LinInterp($I$5:$I$22,$G$5:$G$22,W2928),CubicSpline($I$5:$I$22,$G$5:$G$22,W2928))</f>
        <v>#VALUE!</v>
      </c>
      <c r="Y2928" s="221" t="e">
        <f t="shared" si="6499"/>
        <v>#VALUE!</v>
      </c>
      <c r="Z2928" s="221" t="e">
        <f>Y2928/PRODUCT($AA$6:AA2927)</f>
        <v>#VALUE!</v>
      </c>
      <c r="AA2928" s="16" t="e">
        <f t="shared" si="6506"/>
        <v>#VALUE!</v>
      </c>
      <c r="AB2928" s="10" t="e">
        <f t="shared" si="6507"/>
        <v>#VALUE!</v>
      </c>
      <c r="AC2928" s="90">
        <f t="shared" si="6500"/>
        <v>2928</v>
      </c>
      <c r="AD2928" s="17">
        <f t="shared" si="6508"/>
        <v>48921</v>
      </c>
      <c r="AE2928" s="16" t="e">
        <f t="shared" si="6501"/>
        <v>#VALUE!</v>
      </c>
      <c r="AF2928" s="10">
        <f ca="1">IFERROR(AVERAGE(INDIRECT("AE"&amp;AC2928-Template!$F$10+1):INDIRECT("AE"&amp;AC2928)),0)</f>
        <v>0</v>
      </c>
      <c r="AG2928" s="35"/>
      <c r="AH2928" s="86"/>
      <c r="AI2928" s="35"/>
      <c r="AJ2928" s="35"/>
      <c r="AK2928" s="35"/>
      <c r="AL2928" s="35"/>
      <c r="AM2928" s="35"/>
      <c r="AN2928" s="35"/>
      <c r="AO2928" s="35"/>
      <c r="AP2928" s="35"/>
      <c r="AQ2928" s="35"/>
      <c r="AR2928" s="35"/>
      <c r="AS2928" s="35"/>
      <c r="AT2928" s="35"/>
      <c r="AU2928" s="35"/>
      <c r="AV2928" s="35"/>
      <c r="AW2928" s="35"/>
      <c r="AX2928" s="35"/>
      <c r="AY2928" s="35"/>
      <c r="AZ2928" s="17">
        <f t="shared" ref="AZ2928" si="6597">AZ2927+1</f>
        <v>48944</v>
      </c>
      <c r="BA2928" s="216">
        <f t="shared" si="6524"/>
        <v>6</v>
      </c>
      <c r="BB2928" s="216">
        <f t="shared" ref="BB2928" si="6598">BB2927+1</f>
        <v>2923</v>
      </c>
      <c r="BC2928" s="16">
        <f t="shared" si="6526"/>
        <v>8.0082191780821912</v>
      </c>
      <c r="BD2928" s="16">
        <f>IF(Template!$F$7="Linear interpolation",LinInterp($AO$5:$AO$18,$AM$5:$AM$18,BC2928),CubicSpline($AO$5:$AO$18,$AM$5:$AM$18,BC2928))</f>
        <v>14.1500123453628</v>
      </c>
      <c r="BE2928" s="221">
        <f t="shared" si="6461"/>
        <v>2.8858922210627149</v>
      </c>
      <c r="BF2928" s="221">
        <f>BE2928/PRODUCT($BG$6:BG2927)</f>
        <v>1.0003629360802384</v>
      </c>
      <c r="BG2928" s="16">
        <f t="shared" si="6527"/>
        <v>1.0003629386152535</v>
      </c>
      <c r="BH2928" s="10">
        <f t="shared" si="6528"/>
        <v>13.247259456752536</v>
      </c>
      <c r="BI2928" s="90"/>
      <c r="BJ2928" s="17">
        <f t="shared" si="6511"/>
        <v>48921</v>
      </c>
      <c r="BK2928" s="16">
        <f t="shared" si="6504"/>
        <v>13.249011911032227</v>
      </c>
      <c r="BL2928" s="10">
        <f ca="1">IFERROR(AVERAGE(INDIRECT("BK"&amp;AC2928-Template!$F$10+1):INDIRECT("BK"&amp;AC2928)),0)</f>
        <v>13.249753536555117</v>
      </c>
      <c r="BM2928" s="35"/>
      <c r="BN2928" s="86"/>
      <c r="BO2928" s="35"/>
      <c r="BP2928" s="35"/>
      <c r="BQ2928" s="35"/>
      <c r="BR2928" s="35"/>
      <c r="BS2928" s="35"/>
      <c r="BT2928" s="35"/>
      <c r="BU2928" s="35"/>
      <c r="BV2928" s="35"/>
      <c r="BW2928" s="35"/>
      <c r="BX2928" s="35"/>
      <c r="BY2928" s="35"/>
      <c r="BZ2928" s="35"/>
      <c r="CA2928" s="35"/>
      <c r="CB2928" s="35"/>
      <c r="CC2928" s="35"/>
      <c r="CD2928" s="35"/>
      <c r="CE2928" s="35"/>
      <c r="CF2928" s="35"/>
      <c r="CG2928" s="35"/>
      <c r="CH2928" s="35"/>
    </row>
    <row r="2929" spans="1:86" ht="15.6" x14ac:dyDescent="0.3">
      <c r="A2929" s="35"/>
      <c r="B2929" s="86"/>
      <c r="C2929" s="35"/>
      <c r="D2929" s="35"/>
      <c r="E2929" s="35"/>
      <c r="F2929" s="35"/>
      <c r="G2929" s="35"/>
      <c r="H2929" s="35"/>
      <c r="I2929" s="35"/>
      <c r="J2929" s="35"/>
      <c r="K2929" s="35"/>
      <c r="L2929" s="35"/>
      <c r="M2929" s="35"/>
      <c r="N2929" s="35"/>
      <c r="O2929" s="35"/>
      <c r="P2929" s="35"/>
      <c r="Q2929" s="35"/>
      <c r="R2929" s="35"/>
      <c r="S2929" s="35"/>
      <c r="T2929" s="17">
        <f t="shared" si="6505"/>
        <v>48945</v>
      </c>
      <c r="U2929" s="216">
        <f t="shared" si="6498"/>
        <v>7</v>
      </c>
      <c r="V2929" s="216">
        <f t="shared" si="6505"/>
        <v>2924</v>
      </c>
      <c r="W2929" s="16">
        <f t="shared" si="6512"/>
        <v>8.0109589041095894</v>
      </c>
      <c r="X2929" s="16" t="e">
        <f>IF(Template!$F$7="Linear interpolation",LinInterp($I$5:$I$22,$G$5:$G$22,W2929),CubicSpline($I$5:$I$22,$G$5:$G$22,W2929))</f>
        <v>#VALUE!</v>
      </c>
      <c r="Y2929" s="221" t="e">
        <f t="shared" si="6499"/>
        <v>#VALUE!</v>
      </c>
      <c r="Z2929" s="221" t="e">
        <f>Y2929/PRODUCT($AA$6:AA2928)</f>
        <v>#VALUE!</v>
      </c>
      <c r="AA2929" s="16" t="e">
        <f t="shared" si="6506"/>
        <v>#VALUE!</v>
      </c>
      <c r="AB2929" s="10" t="e">
        <f t="shared" si="6507"/>
        <v>#VALUE!</v>
      </c>
      <c r="AC2929" s="90">
        <f t="shared" si="6500"/>
        <v>2929</v>
      </c>
      <c r="AD2929" s="17">
        <f t="shared" si="6508"/>
        <v>48922</v>
      </c>
      <c r="AE2929" s="16" t="e">
        <f t="shared" si="6501"/>
        <v>#VALUE!</v>
      </c>
      <c r="AF2929" s="10">
        <f ca="1">IFERROR(AVERAGE(INDIRECT("AE"&amp;AC2929-Template!$F$10+1):INDIRECT("AE"&amp;AC2929)),0)</f>
        <v>0</v>
      </c>
      <c r="AG2929" s="35"/>
      <c r="AH2929" s="86"/>
      <c r="AI2929" s="35"/>
      <c r="AJ2929" s="35"/>
      <c r="AK2929" s="35"/>
      <c r="AL2929" s="35"/>
      <c r="AM2929" s="35"/>
      <c r="AN2929" s="35"/>
      <c r="AO2929" s="35"/>
      <c r="AP2929" s="35"/>
      <c r="AQ2929" s="35"/>
      <c r="AR2929" s="35"/>
      <c r="AS2929" s="35"/>
      <c r="AT2929" s="35"/>
      <c r="AU2929" s="35"/>
      <c r="AV2929" s="35"/>
      <c r="AW2929" s="35"/>
      <c r="AX2929" s="35"/>
      <c r="AY2929" s="35"/>
      <c r="AZ2929" s="17">
        <f t="shared" ref="AZ2929" si="6599">AZ2928+1</f>
        <v>48945</v>
      </c>
      <c r="BA2929" s="216">
        <f t="shared" si="6524"/>
        <v>7</v>
      </c>
      <c r="BB2929" s="216">
        <f t="shared" ref="BB2929" si="6600">BB2928+1</f>
        <v>2924</v>
      </c>
      <c r="BC2929" s="16">
        <f t="shared" si="6526"/>
        <v>8.0109589041095894</v>
      </c>
      <c r="BD2929" s="16">
        <f>IF(Template!$F$7="Linear interpolation",LinInterp($AO$5:$AO$18,$AM$5:$AM$18,BC2929),CubicSpline($AO$5:$AO$18,$AM$5:$AM$18,BC2929))</f>
        <v>14.150016382699766</v>
      </c>
      <c r="BE2929" s="221">
        <f t="shared" si="6461"/>
        <v>2.8869396081767604</v>
      </c>
      <c r="BF2929" s="221">
        <f>BE2929/PRODUCT($BG$6:BG2928)</f>
        <v>1.0003629310168345</v>
      </c>
      <c r="BG2929" s="16">
        <f t="shared" si="6527"/>
        <v>1.0003629386152535</v>
      </c>
      <c r="BH2929" s="10">
        <f t="shared" si="6528"/>
        <v>13.247259456752536</v>
      </c>
      <c r="BI2929" s="90"/>
      <c r="BJ2929" s="17">
        <f t="shared" si="6511"/>
        <v>48922</v>
      </c>
      <c r="BK2929" s="16">
        <f t="shared" si="6504"/>
        <v>13.248946716447607</v>
      </c>
      <c r="BL2929" s="10">
        <f ca="1">IFERROR(AVERAGE(INDIRECT("BK"&amp;AC2929-Template!$F$10+1):INDIRECT("BK"&amp;AC2929)),0)</f>
        <v>13.249707993973791</v>
      </c>
      <c r="BM2929" s="35"/>
      <c r="BN2929" s="86"/>
      <c r="BO2929" s="35"/>
      <c r="BP2929" s="35"/>
      <c r="BQ2929" s="35"/>
      <c r="BR2929" s="35"/>
      <c r="BS2929" s="35"/>
      <c r="BT2929" s="35"/>
      <c r="BU2929" s="35"/>
      <c r="BV2929" s="35"/>
      <c r="BW2929" s="35"/>
      <c r="BX2929" s="35"/>
      <c r="BY2929" s="35"/>
      <c r="BZ2929" s="35"/>
      <c r="CA2929" s="35"/>
      <c r="CB2929" s="35"/>
      <c r="CC2929" s="35"/>
      <c r="CD2929" s="35"/>
      <c r="CE2929" s="35"/>
      <c r="CF2929" s="35"/>
      <c r="CG2929" s="35"/>
      <c r="CH2929" s="35"/>
    </row>
    <row r="2930" spans="1:86" ht="15.6" x14ac:dyDescent="0.3">
      <c r="A2930" s="35"/>
      <c r="B2930" s="86"/>
      <c r="C2930" s="35"/>
      <c r="D2930" s="35"/>
      <c r="E2930" s="35"/>
      <c r="F2930" s="35"/>
      <c r="G2930" s="35"/>
      <c r="H2930" s="35"/>
      <c r="I2930" s="35"/>
      <c r="J2930" s="35"/>
      <c r="K2930" s="35"/>
      <c r="L2930" s="35"/>
      <c r="M2930" s="35"/>
      <c r="N2930" s="35"/>
      <c r="O2930" s="35"/>
      <c r="P2930" s="35"/>
      <c r="Q2930" s="35"/>
      <c r="R2930" s="35"/>
      <c r="S2930" s="35"/>
      <c r="T2930" s="17">
        <f t="shared" si="6505"/>
        <v>48946</v>
      </c>
      <c r="U2930" s="216">
        <f t="shared" si="6498"/>
        <v>1</v>
      </c>
      <c r="V2930" s="216">
        <f t="shared" si="6505"/>
        <v>2925</v>
      </c>
      <c r="W2930" s="16">
        <f t="shared" si="6512"/>
        <v>8.0136986301369859</v>
      </c>
      <c r="X2930" s="16" t="e">
        <f>IF(Template!$F$7="Linear interpolation",LinInterp($I$5:$I$22,$G$5:$G$22,W2930),CubicSpline($I$5:$I$22,$G$5:$G$22,W2930))</f>
        <v>#VALUE!</v>
      </c>
      <c r="Y2930" s="221" t="e">
        <f t="shared" si="6499"/>
        <v>#VALUE!</v>
      </c>
      <c r="Z2930" s="221" t="e">
        <f>Y2930/PRODUCT($AA$6:AA2929)</f>
        <v>#VALUE!</v>
      </c>
      <c r="AA2930" s="16" t="e">
        <f t="shared" si="6506"/>
        <v>#VALUE!</v>
      </c>
      <c r="AB2930" s="10" t="e">
        <f t="shared" si="6507"/>
        <v>#VALUE!</v>
      </c>
      <c r="AC2930" s="90">
        <f t="shared" si="6500"/>
        <v>2930</v>
      </c>
      <c r="AD2930" s="17">
        <f t="shared" si="6508"/>
        <v>48923</v>
      </c>
      <c r="AE2930" s="16" t="e">
        <f t="shared" si="6501"/>
        <v>#VALUE!</v>
      </c>
      <c r="AF2930" s="10">
        <f ca="1">IFERROR(AVERAGE(INDIRECT("AE"&amp;AC2930-Template!$F$10+1):INDIRECT("AE"&amp;AC2930)),0)</f>
        <v>0</v>
      </c>
      <c r="AG2930" s="35"/>
      <c r="AH2930" s="86"/>
      <c r="AI2930" s="35"/>
      <c r="AJ2930" s="35"/>
      <c r="AK2930" s="35"/>
      <c r="AL2930" s="35"/>
      <c r="AM2930" s="35"/>
      <c r="AN2930" s="35"/>
      <c r="AO2930" s="35"/>
      <c r="AP2930" s="35"/>
      <c r="AQ2930" s="35"/>
      <c r="AR2930" s="35"/>
      <c r="AS2930" s="35"/>
      <c r="AT2930" s="35"/>
      <c r="AU2930" s="35"/>
      <c r="AV2930" s="35"/>
      <c r="AW2930" s="35"/>
      <c r="AX2930" s="35"/>
      <c r="AY2930" s="35"/>
      <c r="AZ2930" s="17">
        <f t="shared" ref="AZ2930" si="6601">AZ2929+1</f>
        <v>48946</v>
      </c>
      <c r="BA2930" s="216">
        <f t="shared" si="6524"/>
        <v>1</v>
      </c>
      <c r="BB2930" s="216">
        <f t="shared" ref="BB2930" si="6602">BB2929+1</f>
        <v>2925</v>
      </c>
      <c r="BC2930" s="16">
        <f t="shared" si="6526"/>
        <v>8.0136986301369859</v>
      </c>
      <c r="BD2930" s="16">
        <f>IF(Template!$F$7="Linear interpolation",LinInterp($AO$5:$AO$18,$AM$5:$AM$18,BC2930),CubicSpline($AO$5:$AO$18,$AM$5:$AM$18,BC2930))</f>
        <v>14.150020381368522</v>
      </c>
      <c r="BE2930" s="221">
        <f t="shared" si="6461"/>
        <v>2.8879873681425683</v>
      </c>
      <c r="BF2930" s="221">
        <f>BE2930/PRODUCT($BG$6:BG2929)</f>
        <v>1.0003629234316727</v>
      </c>
      <c r="BG2930" s="16">
        <f t="shared" si="6527"/>
        <v>1.0003629234316727</v>
      </c>
      <c r="BH2930" s="10">
        <f t="shared" si="6528"/>
        <v>13.246705256051982</v>
      </c>
      <c r="BI2930" s="90"/>
      <c r="BJ2930" s="17">
        <f t="shared" si="6511"/>
        <v>48923</v>
      </c>
      <c r="BK2930" s="16">
        <f t="shared" si="6504"/>
        <v>13.248946716447607</v>
      </c>
      <c r="BL2930" s="10">
        <f ca="1">IFERROR(AVERAGE(INDIRECT("BK"&amp;AC2930-Template!$F$10+1):INDIRECT("BK"&amp;AC2930)),0)</f>
        <v>13.249663322480588</v>
      </c>
      <c r="BM2930" s="35"/>
      <c r="BN2930" s="86"/>
      <c r="BO2930" s="35"/>
      <c r="BP2930" s="35"/>
      <c r="BQ2930" s="35"/>
      <c r="BR2930" s="35"/>
      <c r="BS2930" s="35"/>
      <c r="BT2930" s="35"/>
      <c r="BU2930" s="35"/>
      <c r="BV2930" s="35"/>
      <c r="BW2930" s="35"/>
      <c r="BX2930" s="35"/>
      <c r="BY2930" s="35"/>
      <c r="BZ2930" s="35"/>
      <c r="CA2930" s="35"/>
      <c r="CB2930" s="35"/>
      <c r="CC2930" s="35"/>
      <c r="CD2930" s="35"/>
      <c r="CE2930" s="35"/>
      <c r="CF2930" s="35"/>
      <c r="CG2930" s="35"/>
      <c r="CH2930" s="35"/>
    </row>
    <row r="2931" spans="1:86" ht="15.6" x14ac:dyDescent="0.3">
      <c r="A2931" s="35"/>
      <c r="B2931" s="86"/>
      <c r="C2931" s="35"/>
      <c r="D2931" s="35"/>
      <c r="E2931" s="35"/>
      <c r="F2931" s="35"/>
      <c r="G2931" s="35"/>
      <c r="H2931" s="35"/>
      <c r="I2931" s="35"/>
      <c r="J2931" s="35"/>
      <c r="K2931" s="35"/>
      <c r="L2931" s="35"/>
      <c r="M2931" s="35"/>
      <c r="N2931" s="35"/>
      <c r="O2931" s="35"/>
      <c r="P2931" s="35"/>
      <c r="Q2931" s="35"/>
      <c r="R2931" s="35"/>
      <c r="S2931" s="35"/>
      <c r="T2931" s="17">
        <f t="shared" si="6505"/>
        <v>48947</v>
      </c>
      <c r="U2931" s="216">
        <f t="shared" si="6498"/>
        <v>2</v>
      </c>
      <c r="V2931" s="216">
        <f t="shared" si="6505"/>
        <v>2926</v>
      </c>
      <c r="W2931" s="16">
        <f t="shared" si="6512"/>
        <v>8.0164383561643842</v>
      </c>
      <c r="X2931" s="16" t="e">
        <f>IF(Template!$F$7="Linear interpolation",LinInterp($I$5:$I$22,$G$5:$G$22,W2931),CubicSpline($I$5:$I$22,$G$5:$G$22,W2931))</f>
        <v>#VALUE!</v>
      </c>
      <c r="Y2931" s="221" t="e">
        <f t="shared" si="6499"/>
        <v>#VALUE!</v>
      </c>
      <c r="Z2931" s="221" t="e">
        <f>Y2931/PRODUCT($AA$6:AA2930)</f>
        <v>#VALUE!</v>
      </c>
      <c r="AA2931" s="16" t="e">
        <f t="shared" si="6506"/>
        <v>#VALUE!</v>
      </c>
      <c r="AB2931" s="10" t="e">
        <f t="shared" si="6507"/>
        <v>#VALUE!</v>
      </c>
      <c r="AC2931" s="90">
        <f t="shared" si="6500"/>
        <v>2931</v>
      </c>
      <c r="AD2931" s="17">
        <f t="shared" si="6508"/>
        <v>48924</v>
      </c>
      <c r="AE2931" s="16" t="e">
        <f t="shared" si="6501"/>
        <v>#VALUE!</v>
      </c>
      <c r="AF2931" s="10">
        <f ca="1">IFERROR(AVERAGE(INDIRECT("AE"&amp;AC2931-Template!$F$10+1):INDIRECT("AE"&amp;AC2931)),0)</f>
        <v>0</v>
      </c>
      <c r="AG2931" s="35"/>
      <c r="AH2931" s="86"/>
      <c r="AI2931" s="35"/>
      <c r="AJ2931" s="35"/>
      <c r="AK2931" s="35"/>
      <c r="AL2931" s="35"/>
      <c r="AM2931" s="35"/>
      <c r="AN2931" s="35"/>
      <c r="AO2931" s="35"/>
      <c r="AP2931" s="35"/>
      <c r="AQ2931" s="35"/>
      <c r="AR2931" s="35"/>
      <c r="AS2931" s="35"/>
      <c r="AT2931" s="35"/>
      <c r="AU2931" s="35"/>
      <c r="AV2931" s="35"/>
      <c r="AW2931" s="35"/>
      <c r="AX2931" s="35"/>
      <c r="AY2931" s="35"/>
      <c r="AZ2931" s="17">
        <f t="shared" ref="AZ2931" si="6603">AZ2930+1</f>
        <v>48947</v>
      </c>
      <c r="BA2931" s="216">
        <f t="shared" si="6524"/>
        <v>2</v>
      </c>
      <c r="BB2931" s="216">
        <f t="shared" ref="BB2931" si="6604">BB2930+1</f>
        <v>2926</v>
      </c>
      <c r="BC2931" s="16">
        <f t="shared" si="6526"/>
        <v>8.0164383561643842</v>
      </c>
      <c r="BD2931" s="16">
        <f>IF(Template!$F$7="Linear interpolation",LinInterp($AO$5:$AO$18,$AM$5:$AM$18,BC2931),CubicSpline($AO$5:$AO$18,$AM$5:$AM$18,BC2931))</f>
        <v>14.150024341503334</v>
      </c>
      <c r="BE2931" s="221">
        <f t="shared" ref="BE2931:BE2994" si="6605">(1+(BD2931/100))^BC2931</f>
        <v>2.88903550110938</v>
      </c>
      <c r="BF2931" s="221">
        <f>BE2931/PRODUCT($BG$6:BG2930)</f>
        <v>1.0003629285149838</v>
      </c>
      <c r="BG2931" s="16">
        <f t="shared" si="6527"/>
        <v>1.0003629285149838</v>
      </c>
      <c r="BH2931" s="10">
        <f t="shared" si="6528"/>
        <v>13.24689079690733</v>
      </c>
      <c r="BI2931" s="90"/>
      <c r="BJ2931" s="17">
        <f t="shared" si="6511"/>
        <v>48924</v>
      </c>
      <c r="BK2931" s="16">
        <f t="shared" si="6504"/>
        <v>13.248946716447607</v>
      </c>
      <c r="BL2931" s="10">
        <f ca="1">IFERROR(AVERAGE(INDIRECT("BK"&amp;AC2931-Template!$F$10+1):INDIRECT("BK"&amp;AC2931)),0)</f>
        <v>13.249619566136866</v>
      </c>
      <c r="BM2931" s="35"/>
      <c r="BN2931" s="86"/>
      <c r="BO2931" s="35"/>
      <c r="BP2931" s="35"/>
      <c r="BQ2931" s="35"/>
      <c r="BR2931" s="35"/>
      <c r="BS2931" s="35"/>
      <c r="BT2931" s="35"/>
      <c r="BU2931" s="35"/>
      <c r="BV2931" s="35"/>
      <c r="BW2931" s="35"/>
      <c r="BX2931" s="35"/>
      <c r="BY2931" s="35"/>
      <c r="BZ2931" s="35"/>
      <c r="CA2931" s="35"/>
      <c r="CB2931" s="35"/>
      <c r="CC2931" s="35"/>
      <c r="CD2931" s="35"/>
      <c r="CE2931" s="35"/>
      <c r="CF2931" s="35"/>
      <c r="CG2931" s="35"/>
      <c r="CH2931" s="35"/>
    </row>
    <row r="2932" spans="1:86" ht="15.6" x14ac:dyDescent="0.3">
      <c r="A2932" s="35"/>
      <c r="B2932" s="86"/>
      <c r="C2932" s="35"/>
      <c r="D2932" s="35"/>
      <c r="E2932" s="35"/>
      <c r="F2932" s="35"/>
      <c r="G2932" s="35"/>
      <c r="H2932" s="35"/>
      <c r="I2932" s="35"/>
      <c r="J2932" s="35"/>
      <c r="K2932" s="35"/>
      <c r="L2932" s="35"/>
      <c r="M2932" s="35"/>
      <c r="N2932" s="35"/>
      <c r="O2932" s="35"/>
      <c r="P2932" s="35"/>
      <c r="Q2932" s="35"/>
      <c r="R2932" s="35"/>
      <c r="S2932" s="35"/>
      <c r="T2932" s="17">
        <f t="shared" si="6505"/>
        <v>48948</v>
      </c>
      <c r="U2932" s="216">
        <f t="shared" si="6498"/>
        <v>3</v>
      </c>
      <c r="V2932" s="216">
        <f t="shared" si="6505"/>
        <v>2927</v>
      </c>
      <c r="W2932" s="16">
        <f t="shared" si="6512"/>
        <v>8.0191780821917806</v>
      </c>
      <c r="X2932" s="16" t="e">
        <f>IF(Template!$F$7="Linear interpolation",LinInterp($I$5:$I$22,$G$5:$G$22,W2932),CubicSpline($I$5:$I$22,$G$5:$G$22,W2932))</f>
        <v>#VALUE!</v>
      </c>
      <c r="Y2932" s="221" t="e">
        <f t="shared" si="6499"/>
        <v>#VALUE!</v>
      </c>
      <c r="Z2932" s="221" t="e">
        <f>Y2932/PRODUCT($AA$6:AA2931)</f>
        <v>#VALUE!</v>
      </c>
      <c r="AA2932" s="16" t="e">
        <f t="shared" si="6506"/>
        <v>#VALUE!</v>
      </c>
      <c r="AB2932" s="10" t="e">
        <f t="shared" si="6507"/>
        <v>#VALUE!</v>
      </c>
      <c r="AC2932" s="90">
        <f t="shared" si="6500"/>
        <v>2932</v>
      </c>
      <c r="AD2932" s="17">
        <f t="shared" si="6508"/>
        <v>48925</v>
      </c>
      <c r="AE2932" s="16" t="e">
        <f t="shared" si="6501"/>
        <v>#VALUE!</v>
      </c>
      <c r="AF2932" s="10">
        <f ca="1">IFERROR(AVERAGE(INDIRECT("AE"&amp;AC2932-Template!$F$10+1):INDIRECT("AE"&amp;AC2932)),0)</f>
        <v>0</v>
      </c>
      <c r="AG2932" s="35"/>
      <c r="AH2932" s="86"/>
      <c r="AI2932" s="35"/>
      <c r="AJ2932" s="35"/>
      <c r="AK2932" s="35"/>
      <c r="AL2932" s="35"/>
      <c r="AM2932" s="35"/>
      <c r="AN2932" s="35"/>
      <c r="AO2932" s="35"/>
      <c r="AP2932" s="35"/>
      <c r="AQ2932" s="35"/>
      <c r="AR2932" s="35"/>
      <c r="AS2932" s="35"/>
      <c r="AT2932" s="35"/>
      <c r="AU2932" s="35"/>
      <c r="AV2932" s="35"/>
      <c r="AW2932" s="35"/>
      <c r="AX2932" s="35"/>
      <c r="AY2932" s="35"/>
      <c r="AZ2932" s="17">
        <f t="shared" ref="AZ2932" si="6606">AZ2931+1</f>
        <v>48948</v>
      </c>
      <c r="BA2932" s="216">
        <f t="shared" si="6524"/>
        <v>3</v>
      </c>
      <c r="BB2932" s="216">
        <f t="shared" ref="BB2932" si="6607">BB2931+1</f>
        <v>2927</v>
      </c>
      <c r="BC2932" s="16">
        <f t="shared" si="6526"/>
        <v>8.0191780821917806</v>
      </c>
      <c r="BD2932" s="16">
        <f>IF(Template!$F$7="Linear interpolation",LinInterp($AO$5:$AO$18,$AM$5:$AM$18,BC2932),CubicSpline($AO$5:$AO$18,$AM$5:$AM$18,BC2932))</f>
        <v>14.150028263238468</v>
      </c>
      <c r="BE2932" s="221">
        <f t="shared" si="6605"/>
        <v>2.8900840072265344</v>
      </c>
      <c r="BF2932" s="221">
        <f>BE2932/PRODUCT($BG$6:BG2931)</f>
        <v>1.0003629260065345</v>
      </c>
      <c r="BG2932" s="16">
        <f t="shared" si="6527"/>
        <v>1.0003629260065345</v>
      </c>
      <c r="BH2932" s="10">
        <f t="shared" si="6528"/>
        <v>13.246799238510576</v>
      </c>
      <c r="BI2932" s="90"/>
      <c r="BJ2932" s="17">
        <f t="shared" si="6511"/>
        <v>48925</v>
      </c>
      <c r="BK2932" s="16">
        <f t="shared" si="6504"/>
        <v>13.248541802347912</v>
      </c>
      <c r="BL2932" s="10">
        <f ca="1">IFERROR(AVERAGE(INDIRECT("BK"&amp;AC2932-Template!$F$10+1):INDIRECT("BK"&amp;AC2932)),0)</f>
        <v>13.249562312656488</v>
      </c>
      <c r="BM2932" s="35"/>
      <c r="BN2932" s="86"/>
      <c r="BO2932" s="35"/>
      <c r="BP2932" s="35"/>
      <c r="BQ2932" s="35"/>
      <c r="BR2932" s="35"/>
      <c r="BS2932" s="35"/>
      <c r="BT2932" s="35"/>
      <c r="BU2932" s="35"/>
      <c r="BV2932" s="35"/>
      <c r="BW2932" s="35"/>
      <c r="BX2932" s="35"/>
      <c r="BY2932" s="35"/>
      <c r="BZ2932" s="35"/>
      <c r="CA2932" s="35"/>
      <c r="CB2932" s="35"/>
      <c r="CC2932" s="35"/>
      <c r="CD2932" s="35"/>
      <c r="CE2932" s="35"/>
      <c r="CF2932" s="35"/>
      <c r="CG2932" s="35"/>
      <c r="CH2932" s="35"/>
    </row>
    <row r="2933" spans="1:86" ht="15.6" x14ac:dyDescent="0.3">
      <c r="A2933" s="35"/>
      <c r="B2933" s="86"/>
      <c r="C2933" s="35"/>
      <c r="D2933" s="35"/>
      <c r="E2933" s="35"/>
      <c r="F2933" s="35"/>
      <c r="G2933" s="35"/>
      <c r="H2933" s="35"/>
      <c r="I2933" s="35"/>
      <c r="J2933" s="35"/>
      <c r="K2933" s="35"/>
      <c r="L2933" s="35"/>
      <c r="M2933" s="35"/>
      <c r="N2933" s="35"/>
      <c r="O2933" s="35"/>
      <c r="P2933" s="35"/>
      <c r="Q2933" s="35"/>
      <c r="R2933" s="35"/>
      <c r="S2933" s="35"/>
      <c r="T2933" s="17">
        <f t="shared" si="6505"/>
        <v>48949</v>
      </c>
      <c r="U2933" s="216">
        <f t="shared" si="6498"/>
        <v>4</v>
      </c>
      <c r="V2933" s="216">
        <f t="shared" si="6505"/>
        <v>2928</v>
      </c>
      <c r="W2933" s="16">
        <f t="shared" si="6512"/>
        <v>8.0219178082191789</v>
      </c>
      <c r="X2933" s="16" t="e">
        <f>IF(Template!$F$7="Linear interpolation",LinInterp($I$5:$I$22,$G$5:$G$22,W2933),CubicSpline($I$5:$I$22,$G$5:$G$22,W2933))</f>
        <v>#VALUE!</v>
      </c>
      <c r="Y2933" s="221" t="e">
        <f t="shared" si="6499"/>
        <v>#VALUE!</v>
      </c>
      <c r="Z2933" s="221" t="e">
        <f>Y2933/PRODUCT($AA$6:AA2932)</f>
        <v>#VALUE!</v>
      </c>
      <c r="AA2933" s="16" t="e">
        <f t="shared" si="6506"/>
        <v>#VALUE!</v>
      </c>
      <c r="AB2933" s="10" t="e">
        <f t="shared" si="6507"/>
        <v>#VALUE!</v>
      </c>
      <c r="AC2933" s="90">
        <f t="shared" si="6500"/>
        <v>2933</v>
      </c>
      <c r="AD2933" s="17">
        <f t="shared" si="6508"/>
        <v>48926</v>
      </c>
      <c r="AE2933" s="16" t="e">
        <f t="shared" si="6501"/>
        <v>#VALUE!</v>
      </c>
      <c r="AF2933" s="10">
        <f ca="1">IFERROR(AVERAGE(INDIRECT("AE"&amp;AC2933-Template!$F$10+1):INDIRECT("AE"&amp;AC2933)),0)</f>
        <v>0</v>
      </c>
      <c r="AG2933" s="35"/>
      <c r="AH2933" s="86"/>
      <c r="AI2933" s="35"/>
      <c r="AJ2933" s="35"/>
      <c r="AK2933" s="35"/>
      <c r="AL2933" s="35"/>
      <c r="AM2933" s="35"/>
      <c r="AN2933" s="35"/>
      <c r="AO2933" s="35"/>
      <c r="AP2933" s="35"/>
      <c r="AQ2933" s="35"/>
      <c r="AR2933" s="35"/>
      <c r="AS2933" s="35"/>
      <c r="AT2933" s="35"/>
      <c r="AU2933" s="35"/>
      <c r="AV2933" s="35"/>
      <c r="AW2933" s="35"/>
      <c r="AX2933" s="35"/>
      <c r="AY2933" s="35"/>
      <c r="AZ2933" s="17">
        <f t="shared" ref="AZ2933" si="6608">AZ2932+1</f>
        <v>48949</v>
      </c>
      <c r="BA2933" s="216">
        <f t="shared" si="6524"/>
        <v>4</v>
      </c>
      <c r="BB2933" s="216">
        <f t="shared" ref="BB2933" si="6609">BB2932+1</f>
        <v>2928</v>
      </c>
      <c r="BC2933" s="16">
        <f t="shared" si="6526"/>
        <v>8.0219178082191789</v>
      </c>
      <c r="BD2933" s="16">
        <f>IF(Template!$F$7="Linear interpolation",LinInterp($AO$5:$AO$18,$AM$5:$AM$18,BC2933),CubicSpline($AO$5:$AO$18,$AM$5:$AM$18,BC2933))</f>
        <v>14.150032146708185</v>
      </c>
      <c r="BE2933" s="221">
        <f t="shared" si="6605"/>
        <v>2.891132886643482</v>
      </c>
      <c r="BF2933" s="221">
        <f>BE2933/PRODUCT($BG$6:BG2932)</f>
        <v>1.000362923504758</v>
      </c>
      <c r="BG2933" s="16">
        <f t="shared" si="6527"/>
        <v>1.000362923504758</v>
      </c>
      <c r="BH2933" s="10">
        <f t="shared" si="6528"/>
        <v>13.246707923666001</v>
      </c>
      <c r="BI2933" s="90"/>
      <c r="BJ2933" s="17">
        <f t="shared" si="6511"/>
        <v>48926</v>
      </c>
      <c r="BK2933" s="16">
        <f t="shared" si="6504"/>
        <v>13.248672182399446</v>
      </c>
      <c r="BL2933" s="10">
        <f ca="1">IFERROR(AVERAGE(INDIRECT("BK"&amp;AC2933-Template!$F$10+1):INDIRECT("BK"&amp;AC2933)),0)</f>
        <v>13.249509405177829</v>
      </c>
      <c r="BM2933" s="35"/>
      <c r="BN2933" s="86"/>
      <c r="BO2933" s="35"/>
      <c r="BP2933" s="35"/>
      <c r="BQ2933" s="35"/>
      <c r="BR2933" s="35"/>
      <c r="BS2933" s="35"/>
      <c r="BT2933" s="35"/>
      <c r="BU2933" s="35"/>
      <c r="BV2933" s="35"/>
      <c r="BW2933" s="35"/>
      <c r="BX2933" s="35"/>
      <c r="BY2933" s="35"/>
      <c r="BZ2933" s="35"/>
      <c r="CA2933" s="35"/>
      <c r="CB2933" s="35"/>
      <c r="CC2933" s="35"/>
      <c r="CD2933" s="35"/>
      <c r="CE2933" s="35"/>
      <c r="CF2933" s="35"/>
      <c r="CG2933" s="35"/>
      <c r="CH2933" s="35"/>
    </row>
    <row r="2934" spans="1:86" ht="15.6" x14ac:dyDescent="0.3">
      <c r="A2934" s="35"/>
      <c r="B2934" s="86"/>
      <c r="C2934" s="35"/>
      <c r="D2934" s="35"/>
      <c r="E2934" s="35"/>
      <c r="F2934" s="35"/>
      <c r="G2934" s="35"/>
      <c r="H2934" s="35"/>
      <c r="I2934" s="35"/>
      <c r="J2934" s="35"/>
      <c r="K2934" s="35"/>
      <c r="L2934" s="35"/>
      <c r="M2934" s="35"/>
      <c r="N2934" s="35"/>
      <c r="O2934" s="35"/>
      <c r="P2934" s="35"/>
      <c r="Q2934" s="35"/>
      <c r="R2934" s="35"/>
      <c r="S2934" s="35"/>
      <c r="T2934" s="17">
        <f t="shared" si="6505"/>
        <v>48950</v>
      </c>
      <c r="U2934" s="216">
        <f t="shared" si="6498"/>
        <v>5</v>
      </c>
      <c r="V2934" s="216">
        <f t="shared" si="6505"/>
        <v>2929</v>
      </c>
      <c r="W2934" s="16">
        <f t="shared" si="6512"/>
        <v>8.0246575342465754</v>
      </c>
      <c r="X2934" s="16" t="e">
        <f>IF(Template!$F$7="Linear interpolation",LinInterp($I$5:$I$22,$G$5:$G$22,W2934),CubicSpline($I$5:$I$22,$G$5:$G$22,W2934))</f>
        <v>#VALUE!</v>
      </c>
      <c r="Y2934" s="221" t="e">
        <f t="shared" si="6499"/>
        <v>#VALUE!</v>
      </c>
      <c r="Z2934" s="221" t="e">
        <f>Y2934/PRODUCT($AA$6:AA2933)</f>
        <v>#VALUE!</v>
      </c>
      <c r="AA2934" s="16" t="e">
        <f t="shared" si="6506"/>
        <v>#VALUE!</v>
      </c>
      <c r="AB2934" s="10" t="e">
        <f t="shared" si="6507"/>
        <v>#VALUE!</v>
      </c>
      <c r="AC2934" s="90">
        <f t="shared" si="6500"/>
        <v>2934</v>
      </c>
      <c r="AD2934" s="17">
        <f t="shared" si="6508"/>
        <v>48927</v>
      </c>
      <c r="AE2934" s="16" t="e">
        <f t="shared" si="6501"/>
        <v>#VALUE!</v>
      </c>
      <c r="AF2934" s="10">
        <f ca="1">IFERROR(AVERAGE(INDIRECT("AE"&amp;AC2934-Template!$F$10+1):INDIRECT("AE"&amp;AC2934)),0)</f>
        <v>0</v>
      </c>
      <c r="AG2934" s="35"/>
      <c r="AH2934" s="86"/>
      <c r="AI2934" s="35"/>
      <c r="AJ2934" s="35"/>
      <c r="AK2934" s="35"/>
      <c r="AL2934" s="35"/>
      <c r="AM2934" s="35"/>
      <c r="AN2934" s="35"/>
      <c r="AO2934" s="35"/>
      <c r="AP2934" s="35"/>
      <c r="AQ2934" s="35"/>
      <c r="AR2934" s="35"/>
      <c r="AS2934" s="35"/>
      <c r="AT2934" s="35"/>
      <c r="AU2934" s="35"/>
      <c r="AV2934" s="35"/>
      <c r="AW2934" s="35"/>
      <c r="AX2934" s="35"/>
      <c r="AY2934" s="35"/>
      <c r="AZ2934" s="17">
        <f t="shared" ref="AZ2934" si="6610">AZ2933+1</f>
        <v>48950</v>
      </c>
      <c r="BA2934" s="216">
        <f t="shared" si="6524"/>
        <v>5</v>
      </c>
      <c r="BB2934" s="216">
        <f t="shared" ref="BB2934" si="6611">BB2933+1</f>
        <v>2929</v>
      </c>
      <c r="BC2934" s="16">
        <f t="shared" si="6526"/>
        <v>8.0246575342465754</v>
      </c>
      <c r="BD2934" s="16">
        <f>IF(Template!$F$7="Linear interpolation",LinInterp($AO$5:$AO$18,$AM$5:$AM$18,BC2934),CubicSpline($AO$5:$AO$18,$AM$5:$AM$18,BC2934))</f>
        <v>14.150035992046753</v>
      </c>
      <c r="BE2934" s="221">
        <f t="shared" si="6605"/>
        <v>2.8921821395097944</v>
      </c>
      <c r="BF2934" s="221">
        <f>BE2934/PRODUCT($BG$6:BG2933)</f>
        <v>1.0003629210096705</v>
      </c>
      <c r="BG2934" s="16">
        <f t="shared" si="6527"/>
        <v>1.0003629210096705</v>
      </c>
      <c r="BH2934" s="10">
        <f t="shared" si="6528"/>
        <v>13.246616852973347</v>
      </c>
      <c r="BI2934" s="90"/>
      <c r="BJ2934" s="17">
        <f t="shared" si="6511"/>
        <v>48927</v>
      </c>
      <c r="BK2934" s="16">
        <f t="shared" si="6504"/>
        <v>13.24860010102058</v>
      </c>
      <c r="BL2934" s="10">
        <f ca="1">IFERROR(AVERAGE(INDIRECT("BK"&amp;AC2934-Template!$F$10+1):INDIRECT("BK"&amp;AC2934)),0)</f>
        <v>13.249460027430301</v>
      </c>
      <c r="BM2934" s="35"/>
      <c r="BN2934" s="86"/>
      <c r="BO2934" s="35"/>
      <c r="BP2934" s="35"/>
      <c r="BQ2934" s="35"/>
      <c r="BR2934" s="35"/>
      <c r="BS2934" s="35"/>
      <c r="BT2934" s="35"/>
      <c r="BU2934" s="35"/>
      <c r="BV2934" s="35"/>
      <c r="BW2934" s="35"/>
      <c r="BX2934" s="35"/>
      <c r="BY2934" s="35"/>
      <c r="BZ2934" s="35"/>
      <c r="CA2934" s="35"/>
      <c r="CB2934" s="35"/>
      <c r="CC2934" s="35"/>
      <c r="CD2934" s="35"/>
      <c r="CE2934" s="35"/>
      <c r="CF2934" s="35"/>
      <c r="CG2934" s="35"/>
      <c r="CH2934" s="35"/>
    </row>
    <row r="2935" spans="1:86" ht="15.6" x14ac:dyDescent="0.3">
      <c r="A2935" s="35"/>
      <c r="B2935" s="86"/>
      <c r="C2935" s="35"/>
      <c r="D2935" s="35"/>
      <c r="E2935" s="35"/>
      <c r="F2935" s="35"/>
      <c r="G2935" s="35"/>
      <c r="H2935" s="35"/>
      <c r="I2935" s="35"/>
      <c r="J2935" s="35"/>
      <c r="K2935" s="35"/>
      <c r="L2935" s="35"/>
      <c r="M2935" s="35"/>
      <c r="N2935" s="35"/>
      <c r="O2935" s="35"/>
      <c r="P2935" s="35"/>
      <c r="Q2935" s="35"/>
      <c r="R2935" s="35"/>
      <c r="S2935" s="35"/>
      <c r="T2935" s="17">
        <f t="shared" si="6505"/>
        <v>48951</v>
      </c>
      <c r="U2935" s="216">
        <f t="shared" si="6498"/>
        <v>6</v>
      </c>
      <c r="V2935" s="216">
        <f t="shared" si="6505"/>
        <v>2930</v>
      </c>
      <c r="W2935" s="16">
        <f t="shared" si="6512"/>
        <v>8.0273972602739718</v>
      </c>
      <c r="X2935" s="16" t="e">
        <f>IF(Template!$F$7="Linear interpolation",LinInterp($I$5:$I$22,$G$5:$G$22,W2935),CubicSpline($I$5:$I$22,$G$5:$G$22,W2935))</f>
        <v>#VALUE!</v>
      </c>
      <c r="Y2935" s="221" t="e">
        <f t="shared" si="6499"/>
        <v>#VALUE!</v>
      </c>
      <c r="Z2935" s="221" t="e">
        <f>Y2935/PRODUCT($AA$6:AA2934)</f>
        <v>#VALUE!</v>
      </c>
      <c r="AA2935" s="16" t="e">
        <f t="shared" si="6506"/>
        <v>#VALUE!</v>
      </c>
      <c r="AB2935" s="10" t="e">
        <f t="shared" si="6507"/>
        <v>#VALUE!</v>
      </c>
      <c r="AC2935" s="90">
        <f t="shared" si="6500"/>
        <v>2935</v>
      </c>
      <c r="AD2935" s="17">
        <f t="shared" si="6508"/>
        <v>48928</v>
      </c>
      <c r="AE2935" s="16" t="e">
        <f t="shared" si="6501"/>
        <v>#VALUE!</v>
      </c>
      <c r="AF2935" s="10">
        <f ca="1">IFERROR(AVERAGE(INDIRECT("AE"&amp;AC2935-Template!$F$10+1):INDIRECT("AE"&amp;AC2935)),0)</f>
        <v>0</v>
      </c>
      <c r="AG2935" s="35"/>
      <c r="AH2935" s="86"/>
      <c r="AI2935" s="35"/>
      <c r="AJ2935" s="35"/>
      <c r="AK2935" s="35"/>
      <c r="AL2935" s="35"/>
      <c r="AM2935" s="35"/>
      <c r="AN2935" s="35"/>
      <c r="AO2935" s="35"/>
      <c r="AP2935" s="35"/>
      <c r="AQ2935" s="35"/>
      <c r="AR2935" s="35"/>
      <c r="AS2935" s="35"/>
      <c r="AT2935" s="35"/>
      <c r="AU2935" s="35"/>
      <c r="AV2935" s="35"/>
      <c r="AW2935" s="35"/>
      <c r="AX2935" s="35"/>
      <c r="AY2935" s="35"/>
      <c r="AZ2935" s="17">
        <f t="shared" ref="AZ2935" si="6612">AZ2934+1</f>
        <v>48951</v>
      </c>
      <c r="BA2935" s="216">
        <f t="shared" si="6524"/>
        <v>6</v>
      </c>
      <c r="BB2935" s="216">
        <f t="shared" ref="BB2935" si="6613">BB2934+1</f>
        <v>2930</v>
      </c>
      <c r="BC2935" s="16">
        <f t="shared" si="6526"/>
        <v>8.0273972602739718</v>
      </c>
      <c r="BD2935" s="16">
        <f>IF(Template!$F$7="Linear interpolation",LinInterp($AO$5:$AO$18,$AM$5:$AM$18,BC2935),CubicSpline($AO$5:$AO$18,$AM$5:$AM$18,BC2935))</f>
        <v>14.150039799388434</v>
      </c>
      <c r="BE2935" s="221">
        <f t="shared" si="6605"/>
        <v>2.8932317659751323</v>
      </c>
      <c r="BF2935" s="221">
        <f>BE2935/PRODUCT($BG$6:BG2934)</f>
        <v>1.0003629185212781</v>
      </c>
      <c r="BG2935" s="16">
        <f t="shared" si="6527"/>
        <v>1.0003629210096705</v>
      </c>
      <c r="BH2935" s="10">
        <f t="shared" si="6528"/>
        <v>13.246616852973347</v>
      </c>
      <c r="BI2935" s="90"/>
      <c r="BJ2935" s="17">
        <f t="shared" si="6511"/>
        <v>48928</v>
      </c>
      <c r="BK2935" s="16">
        <f t="shared" si="6504"/>
        <v>13.248526636919223</v>
      </c>
      <c r="BL2935" s="10">
        <f ca="1">IFERROR(AVERAGE(INDIRECT("BK"&amp;AC2935-Template!$F$10+1):INDIRECT("BK"&amp;AC2935)),0)</f>
        <v>13.249406370875716</v>
      </c>
      <c r="BM2935" s="35"/>
      <c r="BN2935" s="86"/>
      <c r="BO2935" s="35"/>
      <c r="BP2935" s="35"/>
      <c r="BQ2935" s="35"/>
      <c r="BR2935" s="35"/>
      <c r="BS2935" s="35"/>
      <c r="BT2935" s="35"/>
      <c r="BU2935" s="35"/>
      <c r="BV2935" s="35"/>
      <c r="BW2935" s="35"/>
      <c r="BX2935" s="35"/>
      <c r="BY2935" s="35"/>
      <c r="BZ2935" s="35"/>
      <c r="CA2935" s="35"/>
      <c r="CB2935" s="35"/>
      <c r="CC2935" s="35"/>
      <c r="CD2935" s="35"/>
      <c r="CE2935" s="35"/>
      <c r="CF2935" s="35"/>
      <c r="CG2935" s="35"/>
      <c r="CH2935" s="35"/>
    </row>
    <row r="2936" spans="1:86" ht="15.6" x14ac:dyDescent="0.3">
      <c r="A2936" s="35"/>
      <c r="B2936" s="86"/>
      <c r="C2936" s="35"/>
      <c r="D2936" s="35"/>
      <c r="E2936" s="35"/>
      <c r="F2936" s="35"/>
      <c r="G2936" s="35"/>
      <c r="H2936" s="35"/>
      <c r="I2936" s="35"/>
      <c r="J2936" s="35"/>
      <c r="K2936" s="35"/>
      <c r="L2936" s="35"/>
      <c r="M2936" s="35"/>
      <c r="N2936" s="35"/>
      <c r="O2936" s="35"/>
      <c r="P2936" s="35"/>
      <c r="Q2936" s="35"/>
      <c r="R2936" s="35"/>
      <c r="S2936" s="35"/>
      <c r="T2936" s="17">
        <f t="shared" si="6505"/>
        <v>48952</v>
      </c>
      <c r="U2936" s="216">
        <f t="shared" si="6498"/>
        <v>7</v>
      </c>
      <c r="V2936" s="216">
        <f t="shared" si="6505"/>
        <v>2931</v>
      </c>
      <c r="W2936" s="16">
        <f t="shared" si="6512"/>
        <v>8.0301369863013701</v>
      </c>
      <c r="X2936" s="16" t="e">
        <f>IF(Template!$F$7="Linear interpolation",LinInterp($I$5:$I$22,$G$5:$G$22,W2936),CubicSpline($I$5:$I$22,$G$5:$G$22,W2936))</f>
        <v>#VALUE!</v>
      </c>
      <c r="Y2936" s="221" t="e">
        <f t="shared" si="6499"/>
        <v>#VALUE!</v>
      </c>
      <c r="Z2936" s="221" t="e">
        <f>Y2936/PRODUCT($AA$6:AA2935)</f>
        <v>#VALUE!</v>
      </c>
      <c r="AA2936" s="16" t="e">
        <f t="shared" si="6506"/>
        <v>#VALUE!</v>
      </c>
      <c r="AB2936" s="10" t="e">
        <f t="shared" si="6507"/>
        <v>#VALUE!</v>
      </c>
      <c r="AC2936" s="90">
        <f t="shared" si="6500"/>
        <v>2936</v>
      </c>
      <c r="AD2936" s="17">
        <f t="shared" si="6508"/>
        <v>48929</v>
      </c>
      <c r="AE2936" s="16" t="e">
        <f t="shared" si="6501"/>
        <v>#VALUE!</v>
      </c>
      <c r="AF2936" s="10">
        <f ca="1">IFERROR(AVERAGE(INDIRECT("AE"&amp;AC2936-Template!$F$10+1):INDIRECT("AE"&amp;AC2936)),0)</f>
        <v>0</v>
      </c>
      <c r="AG2936" s="35"/>
      <c r="AH2936" s="86"/>
      <c r="AI2936" s="35"/>
      <c r="AJ2936" s="35"/>
      <c r="AK2936" s="35"/>
      <c r="AL2936" s="35"/>
      <c r="AM2936" s="35"/>
      <c r="AN2936" s="35"/>
      <c r="AO2936" s="35"/>
      <c r="AP2936" s="35"/>
      <c r="AQ2936" s="35"/>
      <c r="AR2936" s="35"/>
      <c r="AS2936" s="35"/>
      <c r="AT2936" s="35"/>
      <c r="AU2936" s="35"/>
      <c r="AV2936" s="35"/>
      <c r="AW2936" s="35"/>
      <c r="AX2936" s="35"/>
      <c r="AY2936" s="35"/>
      <c r="AZ2936" s="17">
        <f t="shared" ref="AZ2936" si="6614">AZ2935+1</f>
        <v>48952</v>
      </c>
      <c r="BA2936" s="216">
        <f t="shared" si="6524"/>
        <v>7</v>
      </c>
      <c r="BB2936" s="216">
        <f t="shared" ref="BB2936" si="6615">BB2935+1</f>
        <v>2931</v>
      </c>
      <c r="BC2936" s="16">
        <f t="shared" si="6526"/>
        <v>8.0301369863013701</v>
      </c>
      <c r="BD2936" s="16">
        <f>IF(Template!$F$7="Linear interpolation",LinInterp($AO$5:$AO$18,$AM$5:$AM$18,BC2936),CubicSpline($AO$5:$AO$18,$AM$5:$AM$18,BC2936))</f>
        <v>14.150043568867494</v>
      </c>
      <c r="BE2936" s="221">
        <f t="shared" si="6605"/>
        <v>2.8942817661892901</v>
      </c>
      <c r="BF2936" s="221">
        <f>BE2936/PRODUCT($BG$6:BG2935)</f>
        <v>1.0003629135512095</v>
      </c>
      <c r="BG2936" s="16">
        <f t="shared" si="6527"/>
        <v>1.0003629210096705</v>
      </c>
      <c r="BH2936" s="10">
        <f t="shared" si="6528"/>
        <v>13.246616852973347</v>
      </c>
      <c r="BI2936" s="90"/>
      <c r="BJ2936" s="17">
        <f t="shared" si="6511"/>
        <v>48929</v>
      </c>
      <c r="BK2936" s="16">
        <f t="shared" si="6504"/>
        <v>13.248451788231307</v>
      </c>
      <c r="BL2936" s="10">
        <f ca="1">IFERROR(AVERAGE(INDIRECT("BK"&amp;AC2936-Template!$F$10+1):INDIRECT("BK"&amp;AC2936)),0)</f>
        <v>13.249351355730713</v>
      </c>
      <c r="BM2936" s="35"/>
      <c r="BN2936" s="86"/>
      <c r="BO2936" s="35"/>
      <c r="BP2936" s="35"/>
      <c r="BQ2936" s="35"/>
      <c r="BR2936" s="35"/>
      <c r="BS2936" s="35"/>
      <c r="BT2936" s="35"/>
      <c r="BU2936" s="35"/>
      <c r="BV2936" s="35"/>
      <c r="BW2936" s="35"/>
      <c r="BX2936" s="35"/>
      <c r="BY2936" s="35"/>
      <c r="BZ2936" s="35"/>
      <c r="CA2936" s="35"/>
      <c r="CB2936" s="35"/>
      <c r="CC2936" s="35"/>
      <c r="CD2936" s="35"/>
      <c r="CE2936" s="35"/>
      <c r="CF2936" s="35"/>
      <c r="CG2936" s="35"/>
      <c r="CH2936" s="35"/>
    </row>
    <row r="2937" spans="1:86" ht="15.6" x14ac:dyDescent="0.3">
      <c r="A2937" s="35"/>
      <c r="B2937" s="86"/>
      <c r="C2937" s="35"/>
      <c r="D2937" s="35"/>
      <c r="E2937" s="35"/>
      <c r="F2937" s="35"/>
      <c r="G2937" s="35"/>
      <c r="H2937" s="35"/>
      <c r="I2937" s="35"/>
      <c r="J2937" s="35"/>
      <c r="K2937" s="35"/>
      <c r="L2937" s="35"/>
      <c r="M2937" s="35"/>
      <c r="N2937" s="35"/>
      <c r="O2937" s="35"/>
      <c r="P2937" s="35"/>
      <c r="Q2937" s="35"/>
      <c r="R2937" s="35"/>
      <c r="S2937" s="35"/>
      <c r="T2937" s="17">
        <f t="shared" si="6505"/>
        <v>48953</v>
      </c>
      <c r="U2937" s="216">
        <f t="shared" si="6498"/>
        <v>1</v>
      </c>
      <c r="V2937" s="216">
        <f t="shared" si="6505"/>
        <v>2932</v>
      </c>
      <c r="W2937" s="16">
        <f t="shared" si="6512"/>
        <v>8.0328767123287665</v>
      </c>
      <c r="X2937" s="16" t="e">
        <f>IF(Template!$F$7="Linear interpolation",LinInterp($I$5:$I$22,$G$5:$G$22,W2937),CubicSpline($I$5:$I$22,$G$5:$G$22,W2937))</f>
        <v>#VALUE!</v>
      </c>
      <c r="Y2937" s="221" t="e">
        <f t="shared" si="6499"/>
        <v>#VALUE!</v>
      </c>
      <c r="Z2937" s="221" t="e">
        <f>Y2937/PRODUCT($AA$6:AA2936)</f>
        <v>#VALUE!</v>
      </c>
      <c r="AA2937" s="16" t="e">
        <f t="shared" si="6506"/>
        <v>#VALUE!</v>
      </c>
      <c r="AB2937" s="10" t="e">
        <f t="shared" si="6507"/>
        <v>#VALUE!</v>
      </c>
      <c r="AC2937" s="90">
        <f t="shared" si="6500"/>
        <v>2937</v>
      </c>
      <c r="AD2937" s="17">
        <f t="shared" si="6508"/>
        <v>48930</v>
      </c>
      <c r="AE2937" s="16" t="e">
        <f t="shared" si="6501"/>
        <v>#VALUE!</v>
      </c>
      <c r="AF2937" s="10">
        <f ca="1">IFERROR(AVERAGE(INDIRECT("AE"&amp;AC2937-Template!$F$10+1):INDIRECT("AE"&amp;AC2937)),0)</f>
        <v>0</v>
      </c>
      <c r="AG2937" s="35"/>
      <c r="AH2937" s="86"/>
      <c r="AI2937" s="35"/>
      <c r="AJ2937" s="35"/>
      <c r="AK2937" s="35"/>
      <c r="AL2937" s="35"/>
      <c r="AM2937" s="35"/>
      <c r="AN2937" s="35"/>
      <c r="AO2937" s="35"/>
      <c r="AP2937" s="35"/>
      <c r="AQ2937" s="35"/>
      <c r="AR2937" s="35"/>
      <c r="AS2937" s="35"/>
      <c r="AT2937" s="35"/>
      <c r="AU2937" s="35"/>
      <c r="AV2937" s="35"/>
      <c r="AW2937" s="35"/>
      <c r="AX2937" s="35"/>
      <c r="AY2937" s="35"/>
      <c r="AZ2937" s="17">
        <f t="shared" ref="AZ2937" si="6616">AZ2936+1</f>
        <v>48953</v>
      </c>
      <c r="BA2937" s="216">
        <f t="shared" si="6524"/>
        <v>1</v>
      </c>
      <c r="BB2937" s="216">
        <f t="shared" ref="BB2937" si="6617">BB2936+1</f>
        <v>2932</v>
      </c>
      <c r="BC2937" s="16">
        <f t="shared" si="6526"/>
        <v>8.0328767123287665</v>
      </c>
      <c r="BD2937" s="16">
        <f>IF(Template!$F$7="Linear interpolation",LinInterp($AO$5:$AO$18,$AM$5:$AM$18,BC2937),CubicSpline($AO$5:$AO$18,$AM$5:$AM$18,BC2937))</f>
        <v>14.150047300618196</v>
      </c>
      <c r="BE2937" s="221">
        <f t="shared" si="6605"/>
        <v>2.8953321403021541</v>
      </c>
      <c r="BF2937" s="221">
        <f>BE2937/PRODUCT($BG$6:BG2936)</f>
        <v>1.0003629061061872</v>
      </c>
      <c r="BG2937" s="16">
        <f t="shared" si="6527"/>
        <v>1.0003629061061872</v>
      </c>
      <c r="BH2937" s="10">
        <f t="shared" si="6528"/>
        <v>13.246072875831572</v>
      </c>
      <c r="BI2937" s="90"/>
      <c r="BJ2937" s="17">
        <f t="shared" si="6511"/>
        <v>48930</v>
      </c>
      <c r="BK2937" s="16">
        <f t="shared" si="6504"/>
        <v>13.248451788231307</v>
      </c>
      <c r="BL2937" s="10">
        <f ca="1">IFERROR(AVERAGE(INDIRECT("BK"&amp;AC2937-Template!$F$10+1):INDIRECT("BK"&amp;AC2937)),0)</f>
        <v>13.249297521374904</v>
      </c>
      <c r="BM2937" s="35"/>
      <c r="BN2937" s="86"/>
      <c r="BO2937" s="35"/>
      <c r="BP2937" s="35"/>
      <c r="BQ2937" s="35"/>
      <c r="BR2937" s="35"/>
      <c r="BS2937" s="35"/>
      <c r="BT2937" s="35"/>
      <c r="BU2937" s="35"/>
      <c r="BV2937" s="35"/>
      <c r="BW2937" s="35"/>
      <c r="BX2937" s="35"/>
      <c r="BY2937" s="35"/>
      <c r="BZ2937" s="35"/>
      <c r="CA2937" s="35"/>
      <c r="CB2937" s="35"/>
      <c r="CC2937" s="35"/>
      <c r="CD2937" s="35"/>
      <c r="CE2937" s="35"/>
      <c r="CF2937" s="35"/>
      <c r="CG2937" s="35"/>
      <c r="CH2937" s="35"/>
    </row>
    <row r="2938" spans="1:86" ht="15.6" x14ac:dyDescent="0.3">
      <c r="A2938" s="35"/>
      <c r="B2938" s="86"/>
      <c r="C2938" s="35"/>
      <c r="D2938" s="35"/>
      <c r="E2938" s="35"/>
      <c r="F2938" s="35"/>
      <c r="G2938" s="35"/>
      <c r="H2938" s="35"/>
      <c r="I2938" s="35"/>
      <c r="J2938" s="35"/>
      <c r="K2938" s="35"/>
      <c r="L2938" s="35"/>
      <c r="M2938" s="35"/>
      <c r="N2938" s="35"/>
      <c r="O2938" s="35"/>
      <c r="P2938" s="35"/>
      <c r="Q2938" s="35"/>
      <c r="R2938" s="35"/>
      <c r="S2938" s="35"/>
      <c r="T2938" s="17">
        <f t="shared" si="6505"/>
        <v>48954</v>
      </c>
      <c r="U2938" s="216">
        <f t="shared" si="6498"/>
        <v>2</v>
      </c>
      <c r="V2938" s="216">
        <f t="shared" si="6505"/>
        <v>2933</v>
      </c>
      <c r="W2938" s="16">
        <f t="shared" si="6512"/>
        <v>8.0356164383561648</v>
      </c>
      <c r="X2938" s="16" t="e">
        <f>IF(Template!$F$7="Linear interpolation",LinInterp($I$5:$I$22,$G$5:$G$22,W2938),CubicSpline($I$5:$I$22,$G$5:$G$22,W2938))</f>
        <v>#VALUE!</v>
      </c>
      <c r="Y2938" s="221" t="e">
        <f t="shared" si="6499"/>
        <v>#VALUE!</v>
      </c>
      <c r="Z2938" s="221" t="e">
        <f>Y2938/PRODUCT($AA$6:AA2937)</f>
        <v>#VALUE!</v>
      </c>
      <c r="AA2938" s="16" t="e">
        <f t="shared" si="6506"/>
        <v>#VALUE!</v>
      </c>
      <c r="AB2938" s="10" t="e">
        <f t="shared" si="6507"/>
        <v>#VALUE!</v>
      </c>
      <c r="AC2938" s="90">
        <f t="shared" si="6500"/>
        <v>2938</v>
      </c>
      <c r="AD2938" s="17">
        <f t="shared" si="6508"/>
        <v>48931</v>
      </c>
      <c r="AE2938" s="16" t="e">
        <f t="shared" si="6501"/>
        <v>#VALUE!</v>
      </c>
      <c r="AF2938" s="10">
        <f ca="1">IFERROR(AVERAGE(INDIRECT("AE"&amp;AC2938-Template!$F$10+1):INDIRECT("AE"&amp;AC2938)),0)</f>
        <v>0</v>
      </c>
      <c r="AG2938" s="35"/>
      <c r="AH2938" s="86"/>
      <c r="AI2938" s="35"/>
      <c r="AJ2938" s="35"/>
      <c r="AK2938" s="35"/>
      <c r="AL2938" s="35"/>
      <c r="AM2938" s="35"/>
      <c r="AN2938" s="35"/>
      <c r="AO2938" s="35"/>
      <c r="AP2938" s="35"/>
      <c r="AQ2938" s="35"/>
      <c r="AR2938" s="35"/>
      <c r="AS2938" s="35"/>
      <c r="AT2938" s="35"/>
      <c r="AU2938" s="35"/>
      <c r="AV2938" s="35"/>
      <c r="AW2938" s="35"/>
      <c r="AX2938" s="35"/>
      <c r="AY2938" s="35"/>
      <c r="AZ2938" s="17">
        <f t="shared" ref="AZ2938" si="6618">AZ2937+1</f>
        <v>48954</v>
      </c>
      <c r="BA2938" s="216">
        <f t="shared" si="6524"/>
        <v>2</v>
      </c>
      <c r="BB2938" s="216">
        <f t="shared" ref="BB2938" si="6619">BB2937+1</f>
        <v>2933</v>
      </c>
      <c r="BC2938" s="16">
        <f t="shared" si="6526"/>
        <v>8.0356164383561648</v>
      </c>
      <c r="BD2938" s="16">
        <f>IF(Template!$F$7="Linear interpolation",LinInterp($AO$5:$AO$18,$AM$5:$AM$18,BC2938),CubicSpline($AO$5:$AO$18,$AM$5:$AM$18,BC2938))</f>
        <v>14.150050994774807</v>
      </c>
      <c r="BE2938" s="221">
        <f t="shared" si="6605"/>
        <v>2.8963828884637257</v>
      </c>
      <c r="BF2938" s="221">
        <f>BE2938/PRODUCT($BG$6:BG2937)</f>
        <v>1.0003629110964318</v>
      </c>
      <c r="BG2938" s="16">
        <f t="shared" si="6527"/>
        <v>1.0003629110964318</v>
      </c>
      <c r="BH2938" s="10">
        <f t="shared" si="6528"/>
        <v>13.246255019761733</v>
      </c>
      <c r="BI2938" s="90"/>
      <c r="BJ2938" s="17">
        <f t="shared" si="6511"/>
        <v>48931</v>
      </c>
      <c r="BK2938" s="16">
        <f t="shared" si="6504"/>
        <v>13.248451788231307</v>
      </c>
      <c r="BL2938" s="10">
        <f ca="1">IFERROR(AVERAGE(INDIRECT("BK"&amp;AC2938-Template!$F$10+1):INDIRECT("BK"&amp;AC2938)),0)</f>
        <v>13.24924491228893</v>
      </c>
      <c r="BM2938" s="35"/>
      <c r="BN2938" s="86"/>
      <c r="BO2938" s="35"/>
      <c r="BP2938" s="35"/>
      <c r="BQ2938" s="35"/>
      <c r="BR2938" s="35"/>
      <c r="BS2938" s="35"/>
      <c r="BT2938" s="35"/>
      <c r="BU2938" s="35"/>
      <c r="BV2938" s="35"/>
      <c r="BW2938" s="35"/>
      <c r="BX2938" s="35"/>
      <c r="BY2938" s="35"/>
      <c r="BZ2938" s="35"/>
      <c r="CA2938" s="35"/>
      <c r="CB2938" s="35"/>
      <c r="CC2938" s="35"/>
      <c r="CD2938" s="35"/>
      <c r="CE2938" s="35"/>
      <c r="CF2938" s="35"/>
      <c r="CG2938" s="35"/>
      <c r="CH2938" s="35"/>
    </row>
    <row r="2939" spans="1:86" ht="15.6" x14ac:dyDescent="0.3">
      <c r="A2939" s="35"/>
      <c r="B2939" s="86"/>
      <c r="C2939" s="35"/>
      <c r="D2939" s="35"/>
      <c r="E2939" s="35"/>
      <c r="F2939" s="35"/>
      <c r="G2939" s="35"/>
      <c r="H2939" s="35"/>
      <c r="I2939" s="35"/>
      <c r="J2939" s="35"/>
      <c r="K2939" s="35"/>
      <c r="L2939" s="35"/>
      <c r="M2939" s="35"/>
      <c r="N2939" s="35"/>
      <c r="O2939" s="35"/>
      <c r="P2939" s="35"/>
      <c r="Q2939" s="35"/>
      <c r="R2939" s="35"/>
      <c r="S2939" s="35"/>
      <c r="T2939" s="17">
        <f t="shared" si="6505"/>
        <v>48955</v>
      </c>
      <c r="U2939" s="216">
        <f t="shared" si="6498"/>
        <v>3</v>
      </c>
      <c r="V2939" s="216">
        <f t="shared" si="6505"/>
        <v>2934</v>
      </c>
      <c r="W2939" s="16">
        <f t="shared" si="6512"/>
        <v>8.0383561643835613</v>
      </c>
      <c r="X2939" s="16" t="e">
        <f>IF(Template!$F$7="Linear interpolation",LinInterp($I$5:$I$22,$G$5:$G$22,W2939),CubicSpline($I$5:$I$22,$G$5:$G$22,W2939))</f>
        <v>#VALUE!</v>
      </c>
      <c r="Y2939" s="221" t="e">
        <f t="shared" si="6499"/>
        <v>#VALUE!</v>
      </c>
      <c r="Z2939" s="221" t="e">
        <f>Y2939/PRODUCT($AA$6:AA2938)</f>
        <v>#VALUE!</v>
      </c>
      <c r="AA2939" s="16" t="e">
        <f t="shared" si="6506"/>
        <v>#VALUE!</v>
      </c>
      <c r="AB2939" s="10" t="e">
        <f t="shared" si="6507"/>
        <v>#VALUE!</v>
      </c>
      <c r="AC2939" s="90">
        <f t="shared" si="6500"/>
        <v>2939</v>
      </c>
      <c r="AD2939" s="17">
        <f t="shared" si="6508"/>
        <v>48932</v>
      </c>
      <c r="AE2939" s="16" t="e">
        <f t="shared" si="6501"/>
        <v>#VALUE!</v>
      </c>
      <c r="AF2939" s="10">
        <f ca="1">IFERROR(AVERAGE(INDIRECT("AE"&amp;AC2939-Template!$F$10+1):INDIRECT("AE"&amp;AC2939)),0)</f>
        <v>0</v>
      </c>
      <c r="AG2939" s="35"/>
      <c r="AH2939" s="86"/>
      <c r="AI2939" s="35"/>
      <c r="AJ2939" s="35"/>
      <c r="AK2939" s="35"/>
      <c r="AL2939" s="35"/>
      <c r="AM2939" s="35"/>
      <c r="AN2939" s="35"/>
      <c r="AO2939" s="35"/>
      <c r="AP2939" s="35"/>
      <c r="AQ2939" s="35"/>
      <c r="AR2939" s="35"/>
      <c r="AS2939" s="35"/>
      <c r="AT2939" s="35"/>
      <c r="AU2939" s="35"/>
      <c r="AV2939" s="35"/>
      <c r="AW2939" s="35"/>
      <c r="AX2939" s="35"/>
      <c r="AY2939" s="35"/>
      <c r="AZ2939" s="17">
        <f t="shared" ref="AZ2939" si="6620">AZ2938+1</f>
        <v>48955</v>
      </c>
      <c r="BA2939" s="216">
        <f t="shared" si="6524"/>
        <v>3</v>
      </c>
      <c r="BB2939" s="216">
        <f t="shared" ref="BB2939" si="6621">BB2938+1</f>
        <v>2934</v>
      </c>
      <c r="BC2939" s="16">
        <f t="shared" si="6526"/>
        <v>8.0383561643835613</v>
      </c>
      <c r="BD2939" s="16">
        <f>IF(Template!$F$7="Linear interpolation",LinInterp($AO$5:$AO$18,$AM$5:$AM$18,BC2939),CubicSpline($AO$5:$AO$18,$AM$5:$AM$18,BC2939))</f>
        <v>14.15005465147159</v>
      </c>
      <c r="BE2939" s="221">
        <f t="shared" si="6605"/>
        <v>2.8974340108241212</v>
      </c>
      <c r="BF2939" s="221">
        <f>BE2939/PRODUCT($BG$6:BG2938)</f>
        <v>1.0003629086349675</v>
      </c>
      <c r="BG2939" s="16">
        <f t="shared" si="6527"/>
        <v>1.0003629086349675</v>
      </c>
      <c r="BH2939" s="10">
        <f t="shared" si="6528"/>
        <v>13.246165176312385</v>
      </c>
      <c r="BI2939" s="90"/>
      <c r="BJ2939" s="17">
        <f t="shared" si="6511"/>
        <v>48932</v>
      </c>
      <c r="BK2939" s="16">
        <f t="shared" si="6504"/>
        <v>13.247988824416911</v>
      </c>
      <c r="BL2939" s="10">
        <f ca="1">IFERROR(AVERAGE(INDIRECT("BK"&amp;AC2939-Template!$F$10+1):INDIRECT("BK"&amp;AC2939)),0)</f>
        <v>13.249176871075806</v>
      </c>
      <c r="BM2939" s="35"/>
      <c r="BN2939" s="86"/>
      <c r="BO2939" s="35"/>
      <c r="BP2939" s="35"/>
      <c r="BQ2939" s="35"/>
      <c r="BR2939" s="35"/>
      <c r="BS2939" s="35"/>
      <c r="BT2939" s="35"/>
      <c r="BU2939" s="35"/>
      <c r="BV2939" s="35"/>
      <c r="BW2939" s="35"/>
      <c r="BX2939" s="35"/>
      <c r="BY2939" s="35"/>
      <c r="BZ2939" s="35"/>
      <c r="CA2939" s="35"/>
      <c r="CB2939" s="35"/>
      <c r="CC2939" s="35"/>
      <c r="CD2939" s="35"/>
      <c r="CE2939" s="35"/>
      <c r="CF2939" s="35"/>
      <c r="CG2939" s="35"/>
      <c r="CH2939" s="35"/>
    </row>
    <row r="2940" spans="1:86" ht="15.6" x14ac:dyDescent="0.3">
      <c r="A2940" s="35"/>
      <c r="B2940" s="86"/>
      <c r="C2940" s="35"/>
      <c r="D2940" s="35"/>
      <c r="E2940" s="35"/>
      <c r="F2940" s="35"/>
      <c r="G2940" s="35"/>
      <c r="H2940" s="35"/>
      <c r="I2940" s="35"/>
      <c r="J2940" s="35"/>
      <c r="K2940" s="35"/>
      <c r="L2940" s="35"/>
      <c r="M2940" s="35"/>
      <c r="N2940" s="35"/>
      <c r="O2940" s="35"/>
      <c r="P2940" s="35"/>
      <c r="Q2940" s="35"/>
      <c r="R2940" s="35"/>
      <c r="S2940" s="35"/>
      <c r="T2940" s="17">
        <f t="shared" si="6505"/>
        <v>48956</v>
      </c>
      <c r="U2940" s="216">
        <f t="shared" si="6498"/>
        <v>4</v>
      </c>
      <c r="V2940" s="216">
        <f t="shared" si="6505"/>
        <v>2935</v>
      </c>
      <c r="W2940" s="16">
        <f t="shared" si="6512"/>
        <v>8.0410958904109595</v>
      </c>
      <c r="X2940" s="16" t="e">
        <f>IF(Template!$F$7="Linear interpolation",LinInterp($I$5:$I$22,$G$5:$G$22,W2940),CubicSpline($I$5:$I$22,$G$5:$G$22,W2940))</f>
        <v>#VALUE!</v>
      </c>
      <c r="Y2940" s="221" t="e">
        <f t="shared" si="6499"/>
        <v>#VALUE!</v>
      </c>
      <c r="Z2940" s="221" t="e">
        <f>Y2940/PRODUCT($AA$6:AA2939)</f>
        <v>#VALUE!</v>
      </c>
      <c r="AA2940" s="16" t="e">
        <f t="shared" si="6506"/>
        <v>#VALUE!</v>
      </c>
      <c r="AB2940" s="10" t="e">
        <f t="shared" si="6507"/>
        <v>#VALUE!</v>
      </c>
      <c r="AC2940" s="90">
        <f t="shared" si="6500"/>
        <v>2940</v>
      </c>
      <c r="AD2940" s="17">
        <f t="shared" si="6508"/>
        <v>48933</v>
      </c>
      <c r="AE2940" s="16" t="e">
        <f t="shared" si="6501"/>
        <v>#VALUE!</v>
      </c>
      <c r="AF2940" s="10">
        <f ca="1">IFERROR(AVERAGE(INDIRECT("AE"&amp;AC2940-Template!$F$10+1):INDIRECT("AE"&amp;AC2940)),0)</f>
        <v>0</v>
      </c>
      <c r="AG2940" s="35"/>
      <c r="AH2940" s="86"/>
      <c r="AI2940" s="35"/>
      <c r="AJ2940" s="35"/>
      <c r="AK2940" s="35"/>
      <c r="AL2940" s="35"/>
      <c r="AM2940" s="35"/>
      <c r="AN2940" s="35"/>
      <c r="AO2940" s="35"/>
      <c r="AP2940" s="35"/>
      <c r="AQ2940" s="35"/>
      <c r="AR2940" s="35"/>
      <c r="AS2940" s="35"/>
      <c r="AT2940" s="35"/>
      <c r="AU2940" s="35"/>
      <c r="AV2940" s="35"/>
      <c r="AW2940" s="35"/>
      <c r="AX2940" s="35"/>
      <c r="AY2940" s="35"/>
      <c r="AZ2940" s="17">
        <f t="shared" ref="AZ2940" si="6622">AZ2939+1</f>
        <v>48956</v>
      </c>
      <c r="BA2940" s="216">
        <f t="shared" si="6524"/>
        <v>4</v>
      </c>
      <c r="BB2940" s="216">
        <f t="shared" ref="BB2940" si="6623">BB2939+1</f>
        <v>2935</v>
      </c>
      <c r="BC2940" s="16">
        <f t="shared" si="6526"/>
        <v>8.0410958904109595</v>
      </c>
      <c r="BD2940" s="16">
        <f>IF(Template!$F$7="Linear interpolation",LinInterp($AO$5:$AO$18,$AM$5:$AM$18,BC2940),CubicSpline($AO$5:$AO$18,$AM$5:$AM$18,BC2940))</f>
        <v>14.150058270842811</v>
      </c>
      <c r="BE2940" s="221">
        <f t="shared" si="6605"/>
        <v>2.8984855075335627</v>
      </c>
      <c r="BF2940" s="221">
        <f>BE2940/PRODUCT($BG$6:BG2939)</f>
        <v>1.0003629061802661</v>
      </c>
      <c r="BG2940" s="16">
        <f t="shared" si="6527"/>
        <v>1.0003629061802661</v>
      </c>
      <c r="BH2940" s="10">
        <f t="shared" si="6528"/>
        <v>13.2460755797138</v>
      </c>
      <c r="BI2940" s="90"/>
      <c r="BJ2940" s="17">
        <f t="shared" si="6511"/>
        <v>48933</v>
      </c>
      <c r="BK2940" s="16">
        <f t="shared" si="6504"/>
        <v>13.248138512707452</v>
      </c>
      <c r="BL2940" s="10">
        <f ca="1">IFERROR(AVERAGE(INDIRECT("BK"&amp;AC2940-Template!$F$10+1):INDIRECT("BK"&amp;AC2940)),0)</f>
        <v>13.249113819472367</v>
      </c>
      <c r="BM2940" s="35"/>
      <c r="BN2940" s="86"/>
      <c r="BO2940" s="35"/>
      <c r="BP2940" s="35"/>
      <c r="BQ2940" s="35"/>
      <c r="BR2940" s="35"/>
      <c r="BS2940" s="35"/>
      <c r="BT2940" s="35"/>
      <c r="BU2940" s="35"/>
      <c r="BV2940" s="35"/>
      <c r="BW2940" s="35"/>
      <c r="BX2940" s="35"/>
      <c r="BY2940" s="35"/>
      <c r="BZ2940" s="35"/>
      <c r="CA2940" s="35"/>
      <c r="CB2940" s="35"/>
      <c r="CC2940" s="35"/>
      <c r="CD2940" s="35"/>
      <c r="CE2940" s="35"/>
      <c r="CF2940" s="35"/>
      <c r="CG2940" s="35"/>
      <c r="CH2940" s="35"/>
    </row>
    <row r="2941" spans="1:86" ht="15.6" x14ac:dyDescent="0.3">
      <c r="A2941" s="35"/>
      <c r="B2941" s="86"/>
      <c r="C2941" s="35"/>
      <c r="D2941" s="35"/>
      <c r="E2941" s="35"/>
      <c r="F2941" s="35"/>
      <c r="G2941" s="35"/>
      <c r="H2941" s="35"/>
      <c r="I2941" s="35"/>
      <c r="J2941" s="35"/>
      <c r="K2941" s="35"/>
      <c r="L2941" s="35"/>
      <c r="M2941" s="35"/>
      <c r="N2941" s="35"/>
      <c r="O2941" s="35"/>
      <c r="P2941" s="35"/>
      <c r="Q2941" s="35"/>
      <c r="R2941" s="35"/>
      <c r="S2941" s="35"/>
      <c r="T2941" s="17">
        <f t="shared" si="6505"/>
        <v>48957</v>
      </c>
      <c r="U2941" s="216">
        <f t="shared" si="6498"/>
        <v>5</v>
      </c>
      <c r="V2941" s="216">
        <f t="shared" si="6505"/>
        <v>2936</v>
      </c>
      <c r="W2941" s="16">
        <f t="shared" si="6512"/>
        <v>8.043835616438356</v>
      </c>
      <c r="X2941" s="16" t="e">
        <f>IF(Template!$F$7="Linear interpolation",LinInterp($I$5:$I$22,$G$5:$G$22,W2941),CubicSpline($I$5:$I$22,$G$5:$G$22,W2941))</f>
        <v>#VALUE!</v>
      </c>
      <c r="Y2941" s="221" t="e">
        <f t="shared" si="6499"/>
        <v>#VALUE!</v>
      </c>
      <c r="Z2941" s="221" t="e">
        <f>Y2941/PRODUCT($AA$6:AA2940)</f>
        <v>#VALUE!</v>
      </c>
      <c r="AA2941" s="16" t="e">
        <f t="shared" si="6506"/>
        <v>#VALUE!</v>
      </c>
      <c r="AB2941" s="10" t="e">
        <f t="shared" si="6507"/>
        <v>#VALUE!</v>
      </c>
      <c r="AC2941" s="90">
        <f t="shared" si="6500"/>
        <v>2941</v>
      </c>
      <c r="AD2941" s="17">
        <f t="shared" si="6508"/>
        <v>48934</v>
      </c>
      <c r="AE2941" s="16" t="e">
        <f t="shared" si="6501"/>
        <v>#VALUE!</v>
      </c>
      <c r="AF2941" s="10">
        <f ca="1">IFERROR(AVERAGE(INDIRECT("AE"&amp;AC2941-Template!$F$10+1):INDIRECT("AE"&amp;AC2941)),0)</f>
        <v>0</v>
      </c>
      <c r="AG2941" s="35"/>
      <c r="AH2941" s="86"/>
      <c r="AI2941" s="35"/>
      <c r="AJ2941" s="35"/>
      <c r="AK2941" s="35"/>
      <c r="AL2941" s="35"/>
      <c r="AM2941" s="35"/>
      <c r="AN2941" s="35"/>
      <c r="AO2941" s="35"/>
      <c r="AP2941" s="35"/>
      <c r="AQ2941" s="35"/>
      <c r="AR2941" s="35"/>
      <c r="AS2941" s="35"/>
      <c r="AT2941" s="35"/>
      <c r="AU2941" s="35"/>
      <c r="AV2941" s="35"/>
      <c r="AW2941" s="35"/>
      <c r="AX2941" s="35"/>
      <c r="AY2941" s="35"/>
      <c r="AZ2941" s="17">
        <f t="shared" ref="AZ2941" si="6624">AZ2940+1</f>
        <v>48957</v>
      </c>
      <c r="BA2941" s="216">
        <f t="shared" si="6524"/>
        <v>5</v>
      </c>
      <c r="BB2941" s="216">
        <f t="shared" ref="BB2941" si="6625">BB2940+1</f>
        <v>2936</v>
      </c>
      <c r="BC2941" s="16">
        <f t="shared" si="6526"/>
        <v>8.043835616438356</v>
      </c>
      <c r="BD2941" s="16">
        <f>IF(Template!$F$7="Linear interpolation",LinInterp($AO$5:$AO$18,$AM$5:$AM$18,BC2941),CubicSpline($AO$5:$AO$18,$AM$5:$AM$18,BC2941))</f>
        <v>14.150061853022732</v>
      </c>
      <c r="BE2941" s="221">
        <f t="shared" si="6605"/>
        <v>2.8995373787423779</v>
      </c>
      <c r="BF2941" s="221">
        <f>BE2941/PRODUCT($BG$6:BG2940)</f>
        <v>1.0003629037323394</v>
      </c>
      <c r="BG2941" s="16">
        <f t="shared" si="6527"/>
        <v>1.0003629037323394</v>
      </c>
      <c r="BH2941" s="10">
        <f t="shared" si="6528"/>
        <v>13.24598623038742</v>
      </c>
      <c r="BI2941" s="90"/>
      <c r="BJ2941" s="17">
        <f t="shared" si="6511"/>
        <v>48934</v>
      </c>
      <c r="BK2941" s="16">
        <f t="shared" si="6504"/>
        <v>13.248056714673773</v>
      </c>
      <c r="BL2941" s="10">
        <f ca="1">IFERROR(AVERAGE(INDIRECT("BK"&amp;AC2941-Template!$F$10+1):INDIRECT("BK"&amp;AC2941)),0)</f>
        <v>13.249055838597295</v>
      </c>
      <c r="BM2941" s="35"/>
      <c r="BN2941" s="86"/>
      <c r="BO2941" s="35"/>
      <c r="BP2941" s="35"/>
      <c r="BQ2941" s="35"/>
      <c r="BR2941" s="35"/>
      <c r="BS2941" s="35"/>
      <c r="BT2941" s="35"/>
      <c r="BU2941" s="35"/>
      <c r="BV2941" s="35"/>
      <c r="BW2941" s="35"/>
      <c r="BX2941" s="35"/>
      <c r="BY2941" s="35"/>
      <c r="BZ2941" s="35"/>
      <c r="CA2941" s="35"/>
      <c r="CB2941" s="35"/>
      <c r="CC2941" s="35"/>
      <c r="CD2941" s="35"/>
      <c r="CE2941" s="35"/>
      <c r="CF2941" s="35"/>
      <c r="CG2941" s="35"/>
      <c r="CH2941" s="35"/>
    </row>
    <row r="2942" spans="1:86" ht="15.6" x14ac:dyDescent="0.3">
      <c r="A2942" s="35"/>
      <c r="B2942" s="86"/>
      <c r="C2942" s="35"/>
      <c r="D2942" s="35"/>
      <c r="E2942" s="35"/>
      <c r="F2942" s="35"/>
      <c r="G2942" s="35"/>
      <c r="H2942" s="35"/>
      <c r="I2942" s="35"/>
      <c r="J2942" s="35"/>
      <c r="K2942" s="35"/>
      <c r="L2942" s="35"/>
      <c r="M2942" s="35"/>
      <c r="N2942" s="35"/>
      <c r="O2942" s="35"/>
      <c r="P2942" s="35"/>
      <c r="Q2942" s="35"/>
      <c r="R2942" s="35"/>
      <c r="S2942" s="35"/>
      <c r="T2942" s="17">
        <f t="shared" si="6505"/>
        <v>48958</v>
      </c>
      <c r="U2942" s="216">
        <f t="shared" si="6498"/>
        <v>6</v>
      </c>
      <c r="V2942" s="216">
        <f t="shared" si="6505"/>
        <v>2937</v>
      </c>
      <c r="W2942" s="16">
        <f t="shared" si="6512"/>
        <v>8.0465753424657542</v>
      </c>
      <c r="X2942" s="16" t="e">
        <f>IF(Template!$F$7="Linear interpolation",LinInterp($I$5:$I$22,$G$5:$G$22,W2942),CubicSpline($I$5:$I$22,$G$5:$G$22,W2942))</f>
        <v>#VALUE!</v>
      </c>
      <c r="Y2942" s="221" t="e">
        <f t="shared" si="6499"/>
        <v>#VALUE!</v>
      </c>
      <c r="Z2942" s="221" t="e">
        <f>Y2942/PRODUCT($AA$6:AA2941)</f>
        <v>#VALUE!</v>
      </c>
      <c r="AA2942" s="16" t="e">
        <f t="shared" si="6506"/>
        <v>#VALUE!</v>
      </c>
      <c r="AB2942" s="10" t="e">
        <f t="shared" si="6507"/>
        <v>#VALUE!</v>
      </c>
      <c r="AC2942" s="90">
        <f t="shared" si="6500"/>
        <v>2942</v>
      </c>
      <c r="AD2942" s="17">
        <f t="shared" si="6508"/>
        <v>48935</v>
      </c>
      <c r="AE2942" s="16" t="e">
        <f t="shared" si="6501"/>
        <v>#VALUE!</v>
      </c>
      <c r="AF2942" s="10">
        <f ca="1">IFERROR(AVERAGE(INDIRECT("AE"&amp;AC2942-Template!$F$10+1):INDIRECT("AE"&amp;AC2942)),0)</f>
        <v>0</v>
      </c>
      <c r="AG2942" s="35"/>
      <c r="AH2942" s="86"/>
      <c r="AI2942" s="35"/>
      <c r="AJ2942" s="35"/>
      <c r="AK2942" s="35"/>
      <c r="AL2942" s="35"/>
      <c r="AM2942" s="35"/>
      <c r="AN2942" s="35"/>
      <c r="AO2942" s="35"/>
      <c r="AP2942" s="35"/>
      <c r="AQ2942" s="35"/>
      <c r="AR2942" s="35"/>
      <c r="AS2942" s="35"/>
      <c r="AT2942" s="35"/>
      <c r="AU2942" s="35"/>
      <c r="AV2942" s="35"/>
      <c r="AW2942" s="35"/>
      <c r="AX2942" s="35"/>
      <c r="AY2942" s="35"/>
      <c r="AZ2942" s="17">
        <f t="shared" ref="AZ2942" si="6626">AZ2941+1</f>
        <v>48958</v>
      </c>
      <c r="BA2942" s="216">
        <f t="shared" si="6524"/>
        <v>6</v>
      </c>
      <c r="BB2942" s="216">
        <f t="shared" ref="BB2942" si="6627">BB2941+1</f>
        <v>2937</v>
      </c>
      <c r="BC2942" s="16">
        <f t="shared" si="6526"/>
        <v>8.0465753424657542</v>
      </c>
      <c r="BD2942" s="16">
        <f>IF(Template!$F$7="Linear interpolation",LinInterp($AO$5:$AO$18,$AM$5:$AM$18,BC2942),CubicSpline($AO$5:$AO$18,$AM$5:$AM$18,BC2942))</f>
        <v>14.150065398145621</v>
      </c>
      <c r="BE2942" s="221">
        <f t="shared" si="6605"/>
        <v>2.9005896246010234</v>
      </c>
      <c r="BF2942" s="221">
        <f>BE2942/PRODUCT($BG$6:BG2941)</f>
        <v>1.0003629012912059</v>
      </c>
      <c r="BG2942" s="16">
        <f t="shared" si="6527"/>
        <v>1.0003629037323394</v>
      </c>
      <c r="BH2942" s="10">
        <f t="shared" si="6528"/>
        <v>13.24598623038742</v>
      </c>
      <c r="BI2942" s="90"/>
      <c r="BJ2942" s="17">
        <f t="shared" si="6511"/>
        <v>48935</v>
      </c>
      <c r="BK2942" s="16">
        <f t="shared" si="6504"/>
        <v>13.2479735213068</v>
      </c>
      <c r="BL2942" s="10">
        <f ca="1">IFERROR(AVERAGE(INDIRECT("BK"&amp;AC2942-Template!$F$10+1):INDIRECT("BK"&amp;AC2942)),0)</f>
        <v>13.248992634367772</v>
      </c>
      <c r="BM2942" s="35"/>
      <c r="BN2942" s="86"/>
      <c r="BO2942" s="35"/>
      <c r="BP2942" s="35"/>
      <c r="BQ2942" s="35"/>
      <c r="BR2942" s="35"/>
      <c r="BS2942" s="35"/>
      <c r="BT2942" s="35"/>
      <c r="BU2942" s="35"/>
      <c r="BV2942" s="35"/>
      <c r="BW2942" s="35"/>
      <c r="BX2942" s="35"/>
      <c r="BY2942" s="35"/>
      <c r="BZ2942" s="35"/>
      <c r="CA2942" s="35"/>
      <c r="CB2942" s="35"/>
      <c r="CC2942" s="35"/>
      <c r="CD2942" s="35"/>
      <c r="CE2942" s="35"/>
      <c r="CF2942" s="35"/>
      <c r="CG2942" s="35"/>
      <c r="CH2942" s="35"/>
    </row>
    <row r="2943" spans="1:86" ht="15.6" x14ac:dyDescent="0.3">
      <c r="A2943" s="35"/>
      <c r="B2943" s="86"/>
      <c r="C2943" s="35"/>
      <c r="D2943" s="35"/>
      <c r="E2943" s="35"/>
      <c r="F2943" s="35"/>
      <c r="G2943" s="35"/>
      <c r="H2943" s="35"/>
      <c r="I2943" s="35"/>
      <c r="J2943" s="35"/>
      <c r="K2943" s="35"/>
      <c r="L2943" s="35"/>
      <c r="M2943" s="35"/>
      <c r="N2943" s="35"/>
      <c r="O2943" s="35"/>
      <c r="P2943" s="35"/>
      <c r="Q2943" s="35"/>
      <c r="R2943" s="35"/>
      <c r="S2943" s="35"/>
      <c r="T2943" s="17">
        <f t="shared" si="6505"/>
        <v>48959</v>
      </c>
      <c r="U2943" s="216">
        <f t="shared" si="6498"/>
        <v>7</v>
      </c>
      <c r="V2943" s="216">
        <f t="shared" si="6505"/>
        <v>2938</v>
      </c>
      <c r="W2943" s="16">
        <f t="shared" si="6512"/>
        <v>8.0493150684931507</v>
      </c>
      <c r="X2943" s="16" t="e">
        <f>IF(Template!$F$7="Linear interpolation",LinInterp($I$5:$I$22,$G$5:$G$22,W2943),CubicSpline($I$5:$I$22,$G$5:$G$22,W2943))</f>
        <v>#VALUE!</v>
      </c>
      <c r="Y2943" s="221" t="e">
        <f t="shared" si="6499"/>
        <v>#VALUE!</v>
      </c>
      <c r="Z2943" s="221" t="e">
        <f>Y2943/PRODUCT($AA$6:AA2942)</f>
        <v>#VALUE!</v>
      </c>
      <c r="AA2943" s="16" t="e">
        <f t="shared" si="6506"/>
        <v>#VALUE!</v>
      </c>
      <c r="AB2943" s="10" t="e">
        <f t="shared" si="6507"/>
        <v>#VALUE!</v>
      </c>
      <c r="AC2943" s="90">
        <f t="shared" si="6500"/>
        <v>2943</v>
      </c>
      <c r="AD2943" s="17">
        <f t="shared" si="6508"/>
        <v>48936</v>
      </c>
      <c r="AE2943" s="16" t="e">
        <f t="shared" si="6501"/>
        <v>#VALUE!</v>
      </c>
      <c r="AF2943" s="10">
        <f ca="1">IFERROR(AVERAGE(INDIRECT("AE"&amp;AC2943-Template!$F$10+1):INDIRECT("AE"&amp;AC2943)),0)</f>
        <v>0</v>
      </c>
      <c r="AG2943" s="35"/>
      <c r="AH2943" s="86"/>
      <c r="AI2943" s="35"/>
      <c r="AJ2943" s="35"/>
      <c r="AK2943" s="35"/>
      <c r="AL2943" s="35"/>
      <c r="AM2943" s="35"/>
      <c r="AN2943" s="35"/>
      <c r="AO2943" s="35"/>
      <c r="AP2943" s="35"/>
      <c r="AQ2943" s="35"/>
      <c r="AR2943" s="35"/>
      <c r="AS2943" s="35"/>
      <c r="AT2943" s="35"/>
      <c r="AU2943" s="35"/>
      <c r="AV2943" s="35"/>
      <c r="AW2943" s="35"/>
      <c r="AX2943" s="35"/>
      <c r="AY2943" s="35"/>
      <c r="AZ2943" s="17">
        <f t="shared" ref="AZ2943" si="6628">AZ2942+1</f>
        <v>48959</v>
      </c>
      <c r="BA2943" s="216">
        <f t="shared" si="6524"/>
        <v>7</v>
      </c>
      <c r="BB2943" s="216">
        <f t="shared" ref="BB2943" si="6629">BB2942+1</f>
        <v>2938</v>
      </c>
      <c r="BC2943" s="16">
        <f t="shared" si="6526"/>
        <v>8.0493150684931507</v>
      </c>
      <c r="BD2943" s="16">
        <f>IF(Template!$F$7="Linear interpolation",LinInterp($AO$5:$AO$18,$AM$5:$AM$18,BC2943),CubicSpline($AO$5:$AO$18,$AM$5:$AM$18,BC2943))</f>
        <v>14.150068906345739</v>
      </c>
      <c r="BE2943" s="221">
        <f t="shared" si="6605"/>
        <v>2.9016422452600401</v>
      </c>
      <c r="BF2943" s="221">
        <f>BE2943/PRODUCT($BG$6:BG2942)</f>
        <v>1.0003628964157365</v>
      </c>
      <c r="BG2943" s="16">
        <f t="shared" si="6527"/>
        <v>1.0003629037323394</v>
      </c>
      <c r="BH2943" s="10">
        <f t="shared" si="6528"/>
        <v>13.24598623038742</v>
      </c>
      <c r="BI2943" s="90"/>
      <c r="BJ2943" s="17">
        <f t="shared" si="6511"/>
        <v>48936</v>
      </c>
      <c r="BK2943" s="16">
        <f t="shared" si="6504"/>
        <v>13.247888931034236</v>
      </c>
      <c r="BL2943" s="10">
        <f ca="1">IFERROR(AVERAGE(INDIRECT("BK"&amp;AC2943-Template!$F$10+1):INDIRECT("BK"&amp;AC2943)),0)</f>
        <v>13.248928059035901</v>
      </c>
      <c r="BM2943" s="35"/>
      <c r="BN2943" s="86"/>
      <c r="BO2943" s="35"/>
      <c r="BP2943" s="35"/>
      <c r="BQ2943" s="35"/>
      <c r="BR2943" s="35"/>
      <c r="BS2943" s="35"/>
      <c r="BT2943" s="35"/>
      <c r="BU2943" s="35"/>
      <c r="BV2943" s="35"/>
      <c r="BW2943" s="35"/>
      <c r="BX2943" s="35"/>
      <c r="BY2943" s="35"/>
      <c r="BZ2943" s="35"/>
      <c r="CA2943" s="35"/>
      <c r="CB2943" s="35"/>
      <c r="CC2943" s="35"/>
      <c r="CD2943" s="35"/>
      <c r="CE2943" s="35"/>
      <c r="CF2943" s="35"/>
      <c r="CG2943" s="35"/>
      <c r="CH2943" s="35"/>
    </row>
    <row r="2944" spans="1:86" ht="15.6" x14ac:dyDescent="0.3">
      <c r="A2944" s="35"/>
      <c r="B2944" s="86"/>
      <c r="C2944" s="35"/>
      <c r="D2944" s="35"/>
      <c r="E2944" s="35"/>
      <c r="F2944" s="35"/>
      <c r="G2944" s="35"/>
      <c r="H2944" s="35"/>
      <c r="I2944" s="35"/>
      <c r="J2944" s="35"/>
      <c r="K2944" s="35"/>
      <c r="L2944" s="35"/>
      <c r="M2944" s="35"/>
      <c r="N2944" s="35"/>
      <c r="O2944" s="35"/>
      <c r="P2944" s="35"/>
      <c r="Q2944" s="35"/>
      <c r="R2944" s="35"/>
      <c r="S2944" s="35"/>
      <c r="T2944" s="17">
        <f t="shared" si="6505"/>
        <v>48960</v>
      </c>
      <c r="U2944" s="216">
        <f t="shared" si="6498"/>
        <v>1</v>
      </c>
      <c r="V2944" s="216">
        <f t="shared" si="6505"/>
        <v>2939</v>
      </c>
      <c r="W2944" s="16">
        <f t="shared" si="6512"/>
        <v>8.0520547945205472</v>
      </c>
      <c r="X2944" s="16" t="e">
        <f>IF(Template!$F$7="Linear interpolation",LinInterp($I$5:$I$22,$G$5:$G$22,W2944),CubicSpline($I$5:$I$22,$G$5:$G$22,W2944))</f>
        <v>#VALUE!</v>
      </c>
      <c r="Y2944" s="221" t="e">
        <f t="shared" si="6499"/>
        <v>#VALUE!</v>
      </c>
      <c r="Z2944" s="221" t="e">
        <f>Y2944/PRODUCT($AA$6:AA2943)</f>
        <v>#VALUE!</v>
      </c>
      <c r="AA2944" s="16" t="e">
        <f t="shared" si="6506"/>
        <v>#VALUE!</v>
      </c>
      <c r="AB2944" s="10" t="e">
        <f t="shared" si="6507"/>
        <v>#VALUE!</v>
      </c>
      <c r="AC2944" s="90">
        <f t="shared" si="6500"/>
        <v>2944</v>
      </c>
      <c r="AD2944" s="17">
        <f t="shared" si="6508"/>
        <v>48937</v>
      </c>
      <c r="AE2944" s="16" t="e">
        <f t="shared" si="6501"/>
        <v>#VALUE!</v>
      </c>
      <c r="AF2944" s="10">
        <f ca="1">IFERROR(AVERAGE(INDIRECT("AE"&amp;AC2944-Template!$F$10+1):INDIRECT("AE"&amp;AC2944)),0)</f>
        <v>0</v>
      </c>
      <c r="AG2944" s="35"/>
      <c r="AH2944" s="86"/>
      <c r="AI2944" s="35"/>
      <c r="AJ2944" s="35"/>
      <c r="AK2944" s="35"/>
      <c r="AL2944" s="35"/>
      <c r="AM2944" s="35"/>
      <c r="AN2944" s="35"/>
      <c r="AO2944" s="35"/>
      <c r="AP2944" s="35"/>
      <c r="AQ2944" s="35"/>
      <c r="AR2944" s="35"/>
      <c r="AS2944" s="35"/>
      <c r="AT2944" s="35"/>
      <c r="AU2944" s="35"/>
      <c r="AV2944" s="35"/>
      <c r="AW2944" s="35"/>
      <c r="AX2944" s="35"/>
      <c r="AY2944" s="35"/>
      <c r="AZ2944" s="17">
        <f t="shared" ref="AZ2944" si="6630">AZ2943+1</f>
        <v>48960</v>
      </c>
      <c r="BA2944" s="216">
        <f t="shared" si="6524"/>
        <v>1</v>
      </c>
      <c r="BB2944" s="216">
        <f t="shared" ref="BB2944" si="6631">BB2943+1</f>
        <v>2939</v>
      </c>
      <c r="BC2944" s="16">
        <f t="shared" si="6526"/>
        <v>8.0520547945205472</v>
      </c>
      <c r="BD2944" s="16">
        <f>IF(Template!$F$7="Linear interpolation",LinInterp($AO$5:$AO$18,$AM$5:$AM$18,BC2944),CubicSpline($AO$5:$AO$18,$AM$5:$AM$18,BC2944))</f>
        <v>14.150072377757354</v>
      </c>
      <c r="BE2944" s="221">
        <f t="shared" si="6605"/>
        <v>2.9026952408701034</v>
      </c>
      <c r="BF2944" s="221">
        <f>BE2944/PRODUCT($BG$6:BG2943)</f>
        <v>1.0003628891127496</v>
      </c>
      <c r="BG2944" s="16">
        <f t="shared" si="6527"/>
        <v>1.0003628891127496</v>
      </c>
      <c r="BH2944" s="10">
        <f t="shared" si="6528"/>
        <v>13.245452615361142</v>
      </c>
      <c r="BI2944" s="90"/>
      <c r="BJ2944" s="17">
        <f t="shared" si="6511"/>
        <v>48937</v>
      </c>
      <c r="BK2944" s="16">
        <f t="shared" si="6504"/>
        <v>13.247888931034236</v>
      </c>
      <c r="BL2944" s="10">
        <f ca="1">IFERROR(AVERAGE(INDIRECT("BK"&amp;AC2944-Template!$F$10+1):INDIRECT("BK"&amp;AC2944)),0)</f>
        <v>13.248864977114131</v>
      </c>
      <c r="BM2944" s="35"/>
      <c r="BN2944" s="86"/>
      <c r="BO2944" s="35"/>
      <c r="BP2944" s="35"/>
      <c r="BQ2944" s="35"/>
      <c r="BR2944" s="35"/>
      <c r="BS2944" s="35"/>
      <c r="BT2944" s="35"/>
      <c r="BU2944" s="35"/>
      <c r="BV2944" s="35"/>
      <c r="BW2944" s="35"/>
      <c r="BX2944" s="35"/>
      <c r="BY2944" s="35"/>
      <c r="BZ2944" s="35"/>
      <c r="CA2944" s="35"/>
      <c r="CB2944" s="35"/>
      <c r="CC2944" s="35"/>
      <c r="CD2944" s="35"/>
      <c r="CE2944" s="35"/>
      <c r="CF2944" s="35"/>
      <c r="CG2944" s="35"/>
      <c r="CH2944" s="35"/>
    </row>
    <row r="2945" spans="1:86" ht="15.6" x14ac:dyDescent="0.3">
      <c r="A2945" s="35"/>
      <c r="B2945" s="86"/>
      <c r="C2945" s="35"/>
      <c r="D2945" s="35"/>
      <c r="E2945" s="35"/>
      <c r="F2945" s="35"/>
      <c r="G2945" s="35"/>
      <c r="H2945" s="35"/>
      <c r="I2945" s="35"/>
      <c r="J2945" s="35"/>
      <c r="K2945" s="35"/>
      <c r="L2945" s="35"/>
      <c r="M2945" s="35"/>
      <c r="N2945" s="35"/>
      <c r="O2945" s="35"/>
      <c r="P2945" s="35"/>
      <c r="Q2945" s="35"/>
      <c r="R2945" s="35"/>
      <c r="S2945" s="35"/>
      <c r="T2945" s="17">
        <f t="shared" si="6505"/>
        <v>48961</v>
      </c>
      <c r="U2945" s="216">
        <f t="shared" si="6498"/>
        <v>2</v>
      </c>
      <c r="V2945" s="216">
        <f t="shared" si="6505"/>
        <v>2940</v>
      </c>
      <c r="W2945" s="16">
        <f t="shared" si="6512"/>
        <v>8.0547945205479454</v>
      </c>
      <c r="X2945" s="16" t="e">
        <f>IF(Template!$F$7="Linear interpolation",LinInterp($I$5:$I$22,$G$5:$G$22,W2945),CubicSpline($I$5:$I$22,$G$5:$G$22,W2945))</f>
        <v>#VALUE!</v>
      </c>
      <c r="Y2945" s="221" t="e">
        <f t="shared" si="6499"/>
        <v>#VALUE!</v>
      </c>
      <c r="Z2945" s="221" t="e">
        <f>Y2945/PRODUCT($AA$6:AA2944)</f>
        <v>#VALUE!</v>
      </c>
      <c r="AA2945" s="16" t="e">
        <f t="shared" si="6506"/>
        <v>#VALUE!</v>
      </c>
      <c r="AB2945" s="10" t="e">
        <f t="shared" si="6507"/>
        <v>#VALUE!</v>
      </c>
      <c r="AC2945" s="90">
        <f t="shared" si="6500"/>
        <v>2945</v>
      </c>
      <c r="AD2945" s="17">
        <f t="shared" si="6508"/>
        <v>48938</v>
      </c>
      <c r="AE2945" s="16" t="e">
        <f t="shared" si="6501"/>
        <v>#VALUE!</v>
      </c>
      <c r="AF2945" s="10">
        <f ca="1">IFERROR(AVERAGE(INDIRECT("AE"&amp;AC2945-Template!$F$10+1):INDIRECT("AE"&amp;AC2945)),0)</f>
        <v>0</v>
      </c>
      <c r="AG2945" s="35"/>
      <c r="AH2945" s="86"/>
      <c r="AI2945" s="35"/>
      <c r="AJ2945" s="35"/>
      <c r="AK2945" s="35"/>
      <c r="AL2945" s="35"/>
      <c r="AM2945" s="35"/>
      <c r="AN2945" s="35"/>
      <c r="AO2945" s="35"/>
      <c r="AP2945" s="35"/>
      <c r="AQ2945" s="35"/>
      <c r="AR2945" s="35"/>
      <c r="AS2945" s="35"/>
      <c r="AT2945" s="35"/>
      <c r="AU2945" s="35"/>
      <c r="AV2945" s="35"/>
      <c r="AW2945" s="35"/>
      <c r="AX2945" s="35"/>
      <c r="AY2945" s="35"/>
      <c r="AZ2945" s="17">
        <f t="shared" ref="AZ2945" si="6632">AZ2944+1</f>
        <v>48961</v>
      </c>
      <c r="BA2945" s="216">
        <f t="shared" si="6524"/>
        <v>2</v>
      </c>
      <c r="BB2945" s="216">
        <f t="shared" ref="BB2945" si="6633">BB2944+1</f>
        <v>2940</v>
      </c>
      <c r="BC2945" s="16">
        <f t="shared" si="6526"/>
        <v>8.0547945205479454</v>
      </c>
      <c r="BD2945" s="16">
        <f>IF(Template!$F$7="Linear interpolation",LinInterp($AO$5:$AO$18,$AM$5:$AM$18,BC2945),CubicSpline($AO$5:$AO$18,$AM$5:$AM$18,BC2945))</f>
        <v>14.15007581251473</v>
      </c>
      <c r="BE2945" s="221">
        <f t="shared" si="6605"/>
        <v>2.9037486115819844</v>
      </c>
      <c r="BF2945" s="221">
        <f>BE2945/PRODUCT($BG$6:BG2944)</f>
        <v>1.0003628940086613</v>
      </c>
      <c r="BG2945" s="16">
        <f t="shared" si="6527"/>
        <v>1.0003628940086613</v>
      </c>
      <c r="BH2945" s="10">
        <f t="shared" si="6528"/>
        <v>13.245631316137318</v>
      </c>
      <c r="BI2945" s="90"/>
      <c r="BJ2945" s="17">
        <f t="shared" si="6511"/>
        <v>48938</v>
      </c>
      <c r="BK2945" s="16">
        <f t="shared" si="6504"/>
        <v>13.247888931034236</v>
      </c>
      <c r="BL2945" s="10">
        <f ca="1">IFERROR(AVERAGE(INDIRECT("BK"&amp;AC2945-Template!$F$10+1):INDIRECT("BK"&amp;AC2945)),0)</f>
        <v>13.248803433503181</v>
      </c>
      <c r="BM2945" s="35"/>
      <c r="BN2945" s="86"/>
      <c r="BO2945" s="35"/>
      <c r="BP2945" s="35"/>
      <c r="BQ2945" s="35"/>
      <c r="BR2945" s="35"/>
      <c r="BS2945" s="35"/>
      <c r="BT2945" s="35"/>
      <c r="BU2945" s="35"/>
      <c r="BV2945" s="35"/>
      <c r="BW2945" s="35"/>
      <c r="BX2945" s="35"/>
      <c r="BY2945" s="35"/>
      <c r="BZ2945" s="35"/>
      <c r="CA2945" s="35"/>
      <c r="CB2945" s="35"/>
      <c r="CC2945" s="35"/>
      <c r="CD2945" s="35"/>
      <c r="CE2945" s="35"/>
      <c r="CF2945" s="35"/>
      <c r="CG2945" s="35"/>
      <c r="CH2945" s="35"/>
    </row>
    <row r="2946" spans="1:86" ht="15.6" x14ac:dyDescent="0.3">
      <c r="A2946" s="35"/>
      <c r="B2946" s="86"/>
      <c r="C2946" s="35"/>
      <c r="D2946" s="35"/>
      <c r="E2946" s="35"/>
      <c r="F2946" s="35"/>
      <c r="G2946" s="35"/>
      <c r="H2946" s="35"/>
      <c r="I2946" s="35"/>
      <c r="J2946" s="35"/>
      <c r="K2946" s="35"/>
      <c r="L2946" s="35"/>
      <c r="M2946" s="35"/>
      <c r="N2946" s="35"/>
      <c r="O2946" s="35"/>
      <c r="P2946" s="35"/>
      <c r="Q2946" s="35"/>
      <c r="R2946" s="35"/>
      <c r="S2946" s="35"/>
      <c r="T2946" s="17">
        <f t="shared" si="6505"/>
        <v>48962</v>
      </c>
      <c r="U2946" s="216">
        <f t="shared" si="6498"/>
        <v>3</v>
      </c>
      <c r="V2946" s="216">
        <f t="shared" si="6505"/>
        <v>2941</v>
      </c>
      <c r="W2946" s="16">
        <f t="shared" si="6512"/>
        <v>8.0575342465753419</v>
      </c>
      <c r="X2946" s="16" t="e">
        <f>IF(Template!$F$7="Linear interpolation",LinInterp($I$5:$I$22,$G$5:$G$22,W2946),CubicSpline($I$5:$I$22,$G$5:$G$22,W2946))</f>
        <v>#VALUE!</v>
      </c>
      <c r="Y2946" s="221" t="e">
        <f t="shared" si="6499"/>
        <v>#VALUE!</v>
      </c>
      <c r="Z2946" s="221" t="e">
        <f>Y2946/PRODUCT($AA$6:AA2945)</f>
        <v>#VALUE!</v>
      </c>
      <c r="AA2946" s="16" t="e">
        <f t="shared" si="6506"/>
        <v>#VALUE!</v>
      </c>
      <c r="AB2946" s="10" t="e">
        <f t="shared" si="6507"/>
        <v>#VALUE!</v>
      </c>
      <c r="AC2946" s="90">
        <f t="shared" si="6500"/>
        <v>2946</v>
      </c>
      <c r="AD2946" s="17">
        <f t="shared" si="6508"/>
        <v>48939</v>
      </c>
      <c r="AE2946" s="16" t="e">
        <f t="shared" si="6501"/>
        <v>#VALUE!</v>
      </c>
      <c r="AF2946" s="10">
        <f ca="1">IFERROR(AVERAGE(INDIRECT("AE"&amp;AC2946-Template!$F$10+1):INDIRECT("AE"&amp;AC2946)),0)</f>
        <v>0</v>
      </c>
      <c r="AG2946" s="35"/>
      <c r="AH2946" s="86"/>
      <c r="AI2946" s="35"/>
      <c r="AJ2946" s="35"/>
      <c r="AK2946" s="35"/>
      <c r="AL2946" s="35"/>
      <c r="AM2946" s="35"/>
      <c r="AN2946" s="35"/>
      <c r="AO2946" s="35"/>
      <c r="AP2946" s="35"/>
      <c r="AQ2946" s="35"/>
      <c r="AR2946" s="35"/>
      <c r="AS2946" s="35"/>
      <c r="AT2946" s="35"/>
      <c r="AU2946" s="35"/>
      <c r="AV2946" s="35"/>
      <c r="AW2946" s="35"/>
      <c r="AX2946" s="35"/>
      <c r="AY2946" s="35"/>
      <c r="AZ2946" s="17">
        <f t="shared" ref="AZ2946" si="6634">AZ2945+1</f>
        <v>48962</v>
      </c>
      <c r="BA2946" s="216">
        <f t="shared" si="6524"/>
        <v>3</v>
      </c>
      <c r="BB2946" s="216">
        <f t="shared" ref="BB2946" si="6635">BB2945+1</f>
        <v>2941</v>
      </c>
      <c r="BC2946" s="16">
        <f t="shared" si="6526"/>
        <v>8.0575342465753419</v>
      </c>
      <c r="BD2946" s="16">
        <f>IF(Template!$F$7="Linear interpolation",LinInterp($AO$5:$AO$18,$AM$5:$AM$18,BC2946),CubicSpline($AO$5:$AO$18,$AM$5:$AM$18,BC2946))</f>
        <v>14.15007921075213</v>
      </c>
      <c r="BE2946" s="221">
        <f t="shared" si="6605"/>
        <v>2.9048023575465738</v>
      </c>
      <c r="BF2946" s="221">
        <f>BE2946/PRODUCT($BG$6:BG2945)</f>
        <v>1.0003628915948117</v>
      </c>
      <c r="BG2946" s="16">
        <f t="shared" si="6527"/>
        <v>1.0003628915948117</v>
      </c>
      <c r="BH2946" s="10">
        <f t="shared" si="6528"/>
        <v>13.245543210628208</v>
      </c>
      <c r="BI2946" s="90"/>
      <c r="BJ2946" s="17">
        <f t="shared" si="6511"/>
        <v>48939</v>
      </c>
      <c r="BK2946" s="16">
        <f t="shared" si="6504"/>
        <v>13.247367391547193</v>
      </c>
      <c r="BL2946" s="10">
        <f ca="1">IFERROR(AVERAGE(INDIRECT("BK"&amp;AC2946-Template!$F$10+1):INDIRECT("BK"&amp;AC2946)),0)</f>
        <v>13.248724505242659</v>
      </c>
      <c r="BM2946" s="35"/>
      <c r="BN2946" s="86"/>
      <c r="BO2946" s="35"/>
      <c r="BP2946" s="35"/>
      <c r="BQ2946" s="35"/>
      <c r="BR2946" s="35"/>
      <c r="BS2946" s="35"/>
      <c r="BT2946" s="35"/>
      <c r="BU2946" s="35"/>
      <c r="BV2946" s="35"/>
      <c r="BW2946" s="35"/>
      <c r="BX2946" s="35"/>
      <c r="BY2946" s="35"/>
      <c r="BZ2946" s="35"/>
      <c r="CA2946" s="35"/>
      <c r="CB2946" s="35"/>
      <c r="CC2946" s="35"/>
      <c r="CD2946" s="35"/>
      <c r="CE2946" s="35"/>
      <c r="CF2946" s="35"/>
      <c r="CG2946" s="35"/>
      <c r="CH2946" s="35"/>
    </row>
    <row r="2947" spans="1:86" ht="15.6" x14ac:dyDescent="0.3">
      <c r="A2947" s="35"/>
      <c r="B2947" s="86"/>
      <c r="C2947" s="35"/>
      <c r="D2947" s="35"/>
      <c r="E2947" s="35"/>
      <c r="F2947" s="35"/>
      <c r="G2947" s="35"/>
      <c r="H2947" s="35"/>
      <c r="I2947" s="35"/>
      <c r="J2947" s="35"/>
      <c r="K2947" s="35"/>
      <c r="L2947" s="35"/>
      <c r="M2947" s="35"/>
      <c r="N2947" s="35"/>
      <c r="O2947" s="35"/>
      <c r="P2947" s="35"/>
      <c r="Q2947" s="35"/>
      <c r="R2947" s="35"/>
      <c r="S2947" s="35"/>
      <c r="T2947" s="17">
        <f t="shared" si="6505"/>
        <v>48963</v>
      </c>
      <c r="U2947" s="216">
        <f t="shared" si="6498"/>
        <v>4</v>
      </c>
      <c r="V2947" s="216">
        <f t="shared" si="6505"/>
        <v>2942</v>
      </c>
      <c r="W2947" s="16">
        <f t="shared" si="6512"/>
        <v>8.0602739726027401</v>
      </c>
      <c r="X2947" s="16" t="e">
        <f>IF(Template!$F$7="Linear interpolation",LinInterp($I$5:$I$22,$G$5:$G$22,W2947),CubicSpline($I$5:$I$22,$G$5:$G$22,W2947))</f>
        <v>#VALUE!</v>
      </c>
      <c r="Y2947" s="221" t="e">
        <f t="shared" si="6499"/>
        <v>#VALUE!</v>
      </c>
      <c r="Z2947" s="221" t="e">
        <f>Y2947/PRODUCT($AA$6:AA2946)</f>
        <v>#VALUE!</v>
      </c>
      <c r="AA2947" s="16" t="e">
        <f t="shared" si="6506"/>
        <v>#VALUE!</v>
      </c>
      <c r="AB2947" s="10" t="e">
        <f t="shared" si="6507"/>
        <v>#VALUE!</v>
      </c>
      <c r="AC2947" s="90">
        <f t="shared" si="6500"/>
        <v>2947</v>
      </c>
      <c r="AD2947" s="17">
        <f t="shared" si="6508"/>
        <v>48940</v>
      </c>
      <c r="AE2947" s="16" t="e">
        <f t="shared" si="6501"/>
        <v>#VALUE!</v>
      </c>
      <c r="AF2947" s="10">
        <f ca="1">IFERROR(AVERAGE(INDIRECT("AE"&amp;AC2947-Template!$F$10+1):INDIRECT("AE"&amp;AC2947)),0)</f>
        <v>0</v>
      </c>
      <c r="AG2947" s="35"/>
      <c r="AH2947" s="86"/>
      <c r="AI2947" s="35"/>
      <c r="AJ2947" s="35"/>
      <c r="AK2947" s="35"/>
      <c r="AL2947" s="35"/>
      <c r="AM2947" s="35"/>
      <c r="AN2947" s="35"/>
      <c r="AO2947" s="35"/>
      <c r="AP2947" s="35"/>
      <c r="AQ2947" s="35"/>
      <c r="AR2947" s="35"/>
      <c r="AS2947" s="35"/>
      <c r="AT2947" s="35"/>
      <c r="AU2947" s="35"/>
      <c r="AV2947" s="35"/>
      <c r="AW2947" s="35"/>
      <c r="AX2947" s="35"/>
      <c r="AY2947" s="35"/>
      <c r="AZ2947" s="17">
        <f t="shared" ref="AZ2947" si="6636">AZ2946+1</f>
        <v>48963</v>
      </c>
      <c r="BA2947" s="216">
        <f t="shared" si="6524"/>
        <v>4</v>
      </c>
      <c r="BB2947" s="216">
        <f t="shared" ref="BB2947" si="6637">BB2946+1</f>
        <v>2942</v>
      </c>
      <c r="BC2947" s="16">
        <f t="shared" si="6526"/>
        <v>8.0602739726027401</v>
      </c>
      <c r="BD2947" s="16">
        <f>IF(Template!$F$7="Linear interpolation",LinInterp($AO$5:$AO$18,$AM$5:$AM$18,BC2947),CubicSpline($AO$5:$AO$18,$AM$5:$AM$18,BC2947))</f>
        <v>14.150082572603818</v>
      </c>
      <c r="BE2947" s="221">
        <f t="shared" si="6605"/>
        <v>2.9058564789148682</v>
      </c>
      <c r="BF2947" s="221">
        <f>BE2947/PRODUCT($BG$6:BG2946)</f>
        <v>1.0003628891878154</v>
      </c>
      <c r="BG2947" s="16">
        <f t="shared" si="6527"/>
        <v>1.0003628891878154</v>
      </c>
      <c r="BH2947" s="10">
        <f t="shared" si="6528"/>
        <v>13.245455355260338</v>
      </c>
      <c r="BI2947" s="90"/>
      <c r="BJ2947" s="17">
        <f t="shared" si="6511"/>
        <v>48940</v>
      </c>
      <c r="BK2947" s="16">
        <f t="shared" si="6504"/>
        <v>13.247536563412265</v>
      </c>
      <c r="BL2947" s="10">
        <f ca="1">IFERROR(AVERAGE(INDIRECT("BK"&amp;AC2947-Template!$F$10+1):INDIRECT("BK"&amp;AC2947)),0)</f>
        <v>13.248651216044307</v>
      </c>
      <c r="BM2947" s="35"/>
      <c r="BN2947" s="86"/>
      <c r="BO2947" s="35"/>
      <c r="BP2947" s="35"/>
      <c r="BQ2947" s="35"/>
      <c r="BR2947" s="35"/>
      <c r="BS2947" s="35"/>
      <c r="BT2947" s="35"/>
      <c r="BU2947" s="35"/>
      <c r="BV2947" s="35"/>
      <c r="BW2947" s="35"/>
      <c r="BX2947" s="35"/>
      <c r="BY2947" s="35"/>
      <c r="BZ2947" s="35"/>
      <c r="CA2947" s="35"/>
      <c r="CB2947" s="35"/>
      <c r="CC2947" s="35"/>
      <c r="CD2947" s="35"/>
      <c r="CE2947" s="35"/>
      <c r="CF2947" s="35"/>
      <c r="CG2947" s="35"/>
      <c r="CH2947" s="35"/>
    </row>
    <row r="2948" spans="1:86" ht="15.6" x14ac:dyDescent="0.3">
      <c r="A2948" s="35"/>
      <c r="B2948" s="86"/>
      <c r="C2948" s="35"/>
      <c r="D2948" s="35"/>
      <c r="E2948" s="35"/>
      <c r="F2948" s="35"/>
      <c r="G2948" s="35"/>
      <c r="H2948" s="35"/>
      <c r="I2948" s="35"/>
      <c r="J2948" s="35"/>
      <c r="K2948" s="35"/>
      <c r="L2948" s="35"/>
      <c r="M2948" s="35"/>
      <c r="N2948" s="35"/>
      <c r="O2948" s="35"/>
      <c r="P2948" s="35"/>
      <c r="Q2948" s="35"/>
      <c r="R2948" s="35"/>
      <c r="S2948" s="35"/>
      <c r="T2948" s="17">
        <f t="shared" si="6505"/>
        <v>48964</v>
      </c>
      <c r="U2948" s="216">
        <f t="shared" si="6498"/>
        <v>5</v>
      </c>
      <c r="V2948" s="216">
        <f t="shared" si="6505"/>
        <v>2943</v>
      </c>
      <c r="W2948" s="16">
        <f t="shared" si="6512"/>
        <v>8.0630136986301366</v>
      </c>
      <c r="X2948" s="16" t="e">
        <f>IF(Template!$F$7="Linear interpolation",LinInterp($I$5:$I$22,$G$5:$G$22,W2948),CubicSpline($I$5:$I$22,$G$5:$G$22,W2948))</f>
        <v>#VALUE!</v>
      </c>
      <c r="Y2948" s="221" t="e">
        <f t="shared" si="6499"/>
        <v>#VALUE!</v>
      </c>
      <c r="Z2948" s="221" t="e">
        <f>Y2948/PRODUCT($AA$6:AA2947)</f>
        <v>#VALUE!</v>
      </c>
      <c r="AA2948" s="16" t="e">
        <f t="shared" si="6506"/>
        <v>#VALUE!</v>
      </c>
      <c r="AB2948" s="10" t="e">
        <f t="shared" si="6507"/>
        <v>#VALUE!</v>
      </c>
      <c r="AC2948" s="90">
        <f t="shared" si="6500"/>
        <v>2948</v>
      </c>
      <c r="AD2948" s="17">
        <f t="shared" si="6508"/>
        <v>48941</v>
      </c>
      <c r="AE2948" s="16" t="e">
        <f t="shared" si="6501"/>
        <v>#VALUE!</v>
      </c>
      <c r="AF2948" s="10">
        <f ca="1">IFERROR(AVERAGE(INDIRECT("AE"&amp;AC2948-Template!$F$10+1):INDIRECT("AE"&amp;AC2948)),0)</f>
        <v>0</v>
      </c>
      <c r="AG2948" s="35"/>
      <c r="AH2948" s="86"/>
      <c r="AI2948" s="35"/>
      <c r="AJ2948" s="35"/>
      <c r="AK2948" s="35"/>
      <c r="AL2948" s="35"/>
      <c r="AM2948" s="35"/>
      <c r="AN2948" s="35"/>
      <c r="AO2948" s="35"/>
      <c r="AP2948" s="35"/>
      <c r="AQ2948" s="35"/>
      <c r="AR2948" s="35"/>
      <c r="AS2948" s="35"/>
      <c r="AT2948" s="35"/>
      <c r="AU2948" s="35"/>
      <c r="AV2948" s="35"/>
      <c r="AW2948" s="35"/>
      <c r="AX2948" s="35"/>
      <c r="AY2948" s="35"/>
      <c r="AZ2948" s="17">
        <f t="shared" ref="AZ2948" si="6638">AZ2947+1</f>
        <v>48964</v>
      </c>
      <c r="BA2948" s="216">
        <f t="shared" si="6524"/>
        <v>5</v>
      </c>
      <c r="BB2948" s="216">
        <f t="shared" ref="BB2948" si="6639">BB2947+1</f>
        <v>2943</v>
      </c>
      <c r="BC2948" s="16">
        <f t="shared" si="6526"/>
        <v>8.0630136986301366</v>
      </c>
      <c r="BD2948" s="16">
        <f>IF(Template!$F$7="Linear interpolation",LinInterp($AO$5:$AO$18,$AM$5:$AM$18,BC2948),CubicSpline($AO$5:$AO$18,$AM$5:$AM$18,BC2948))</f>
        <v>14.150085898204061</v>
      </c>
      <c r="BE2948" s="221">
        <f t="shared" si="6605"/>
        <v>2.906910975837977</v>
      </c>
      <c r="BF2948" s="221">
        <f>BE2948/PRODUCT($BG$6:BG2947)</f>
        <v>1.0003628867876855</v>
      </c>
      <c r="BG2948" s="16">
        <f t="shared" si="6527"/>
        <v>1.0003628867876855</v>
      </c>
      <c r="BH2948" s="10">
        <f t="shared" si="6528"/>
        <v>13.245367750519987</v>
      </c>
      <c r="BI2948" s="90"/>
      <c r="BJ2948" s="17">
        <f t="shared" si="6511"/>
        <v>48941</v>
      </c>
      <c r="BK2948" s="16">
        <f t="shared" si="6504"/>
        <v>13.247444961088428</v>
      </c>
      <c r="BL2948" s="10">
        <f ca="1">IFERROR(AVERAGE(INDIRECT("BK"&amp;AC2948-Template!$F$10+1):INDIRECT("BK"&amp;AC2948)),0)</f>
        <v>13.248584553175284</v>
      </c>
      <c r="BM2948" s="35"/>
      <c r="BN2948" s="86"/>
      <c r="BO2948" s="35"/>
      <c r="BP2948" s="35"/>
      <c r="BQ2948" s="35"/>
      <c r="BR2948" s="35"/>
      <c r="BS2948" s="35"/>
      <c r="BT2948" s="35"/>
      <c r="BU2948" s="35"/>
      <c r="BV2948" s="35"/>
      <c r="BW2948" s="35"/>
      <c r="BX2948" s="35"/>
      <c r="BY2948" s="35"/>
      <c r="BZ2948" s="35"/>
      <c r="CA2948" s="35"/>
      <c r="CB2948" s="35"/>
      <c r="CC2948" s="35"/>
      <c r="CD2948" s="35"/>
      <c r="CE2948" s="35"/>
      <c r="CF2948" s="35"/>
      <c r="CG2948" s="35"/>
      <c r="CH2948" s="35"/>
    </row>
    <row r="2949" spans="1:86" ht="15.6" x14ac:dyDescent="0.3">
      <c r="A2949" s="35"/>
      <c r="B2949" s="86"/>
      <c r="C2949" s="35"/>
      <c r="D2949" s="35"/>
      <c r="E2949" s="35"/>
      <c r="F2949" s="35"/>
      <c r="G2949" s="35"/>
      <c r="H2949" s="35"/>
      <c r="I2949" s="35"/>
      <c r="J2949" s="35"/>
      <c r="K2949" s="35"/>
      <c r="L2949" s="35"/>
      <c r="M2949" s="35"/>
      <c r="N2949" s="35"/>
      <c r="O2949" s="35"/>
      <c r="P2949" s="35"/>
      <c r="Q2949" s="35"/>
      <c r="R2949" s="35"/>
      <c r="S2949" s="35"/>
      <c r="T2949" s="17">
        <f t="shared" si="6505"/>
        <v>48965</v>
      </c>
      <c r="U2949" s="216">
        <f t="shared" si="6498"/>
        <v>6</v>
      </c>
      <c r="V2949" s="216">
        <f t="shared" si="6505"/>
        <v>2944</v>
      </c>
      <c r="W2949" s="16">
        <f t="shared" si="6512"/>
        <v>8.0657534246575349</v>
      </c>
      <c r="X2949" s="16" t="e">
        <f>IF(Template!$F$7="Linear interpolation",LinInterp($I$5:$I$22,$G$5:$G$22,W2949),CubicSpline($I$5:$I$22,$G$5:$G$22,W2949))</f>
        <v>#VALUE!</v>
      </c>
      <c r="Y2949" s="221" t="e">
        <f t="shared" si="6499"/>
        <v>#VALUE!</v>
      </c>
      <c r="Z2949" s="221" t="e">
        <f>Y2949/PRODUCT($AA$6:AA2948)</f>
        <v>#VALUE!</v>
      </c>
      <c r="AA2949" s="16" t="e">
        <f t="shared" si="6506"/>
        <v>#VALUE!</v>
      </c>
      <c r="AB2949" s="10" t="e">
        <f t="shared" si="6507"/>
        <v>#VALUE!</v>
      </c>
      <c r="AC2949" s="90">
        <f t="shared" si="6500"/>
        <v>2949</v>
      </c>
      <c r="AD2949" s="17">
        <f t="shared" si="6508"/>
        <v>48942</v>
      </c>
      <c r="AE2949" s="16" t="e">
        <f t="shared" si="6501"/>
        <v>#VALUE!</v>
      </c>
      <c r="AF2949" s="10">
        <f ca="1">IFERROR(AVERAGE(INDIRECT("AE"&amp;AC2949-Template!$F$10+1):INDIRECT("AE"&amp;AC2949)),0)</f>
        <v>0</v>
      </c>
      <c r="AG2949" s="35"/>
      <c r="AH2949" s="86"/>
      <c r="AI2949" s="35"/>
      <c r="AJ2949" s="35"/>
      <c r="AK2949" s="35"/>
      <c r="AL2949" s="35"/>
      <c r="AM2949" s="35"/>
      <c r="AN2949" s="35"/>
      <c r="AO2949" s="35"/>
      <c r="AP2949" s="35"/>
      <c r="AQ2949" s="35"/>
      <c r="AR2949" s="35"/>
      <c r="AS2949" s="35"/>
      <c r="AT2949" s="35"/>
      <c r="AU2949" s="35"/>
      <c r="AV2949" s="35"/>
      <c r="AW2949" s="35"/>
      <c r="AX2949" s="35"/>
      <c r="AY2949" s="35"/>
      <c r="AZ2949" s="17">
        <f t="shared" ref="AZ2949" si="6640">AZ2948+1</f>
        <v>48965</v>
      </c>
      <c r="BA2949" s="216">
        <f t="shared" si="6524"/>
        <v>6</v>
      </c>
      <c r="BB2949" s="216">
        <f t="shared" ref="BB2949" si="6641">BB2948+1</f>
        <v>2944</v>
      </c>
      <c r="BC2949" s="16">
        <f t="shared" si="6526"/>
        <v>8.0657534246575349</v>
      </c>
      <c r="BD2949" s="16">
        <f>IF(Template!$F$7="Linear interpolation",LinInterp($AO$5:$AO$18,$AM$5:$AM$18,BC2949),CubicSpline($AO$5:$AO$18,$AM$5:$AM$18,BC2949))</f>
        <v>14.150089187687124</v>
      </c>
      <c r="BE2949" s="221">
        <f t="shared" si="6605"/>
        <v>2.9079658484671249</v>
      </c>
      <c r="BF2949" s="221">
        <f>BE2949/PRODUCT($BG$6:BG2948)</f>
        <v>1.0003628843944368</v>
      </c>
      <c r="BG2949" s="16">
        <f t="shared" si="6527"/>
        <v>1.0003628867876855</v>
      </c>
      <c r="BH2949" s="10">
        <f t="shared" si="6528"/>
        <v>13.245367750519987</v>
      </c>
      <c r="BI2949" s="90"/>
      <c r="BJ2949" s="17">
        <f t="shared" si="6511"/>
        <v>48942</v>
      </c>
      <c r="BK2949" s="16">
        <f t="shared" si="6504"/>
        <v>13.247352225907782</v>
      </c>
      <c r="BL2949" s="10">
        <f ca="1">IFERROR(AVERAGE(INDIRECT("BK"&amp;AC2949-Template!$F$10+1):INDIRECT("BK"&amp;AC2949)),0)</f>
        <v>13.248511722814239</v>
      </c>
      <c r="BM2949" s="35"/>
      <c r="BN2949" s="86"/>
      <c r="BO2949" s="35"/>
      <c r="BP2949" s="35"/>
      <c r="BQ2949" s="35"/>
      <c r="BR2949" s="35"/>
      <c r="BS2949" s="35"/>
      <c r="BT2949" s="35"/>
      <c r="BU2949" s="35"/>
      <c r="BV2949" s="35"/>
      <c r="BW2949" s="35"/>
      <c r="BX2949" s="35"/>
      <c r="BY2949" s="35"/>
      <c r="BZ2949" s="35"/>
      <c r="CA2949" s="35"/>
      <c r="CB2949" s="35"/>
      <c r="CC2949" s="35"/>
      <c r="CD2949" s="35"/>
      <c r="CE2949" s="35"/>
      <c r="CF2949" s="35"/>
      <c r="CG2949" s="35"/>
      <c r="CH2949" s="35"/>
    </row>
    <row r="2950" spans="1:86" ht="15.6" x14ac:dyDescent="0.3">
      <c r="A2950" s="35"/>
      <c r="B2950" s="86"/>
      <c r="C2950" s="35"/>
      <c r="D2950" s="35"/>
      <c r="E2950" s="35"/>
      <c r="F2950" s="35"/>
      <c r="G2950" s="35"/>
      <c r="H2950" s="35"/>
      <c r="I2950" s="35"/>
      <c r="J2950" s="35"/>
      <c r="K2950" s="35"/>
      <c r="L2950" s="35"/>
      <c r="M2950" s="35"/>
      <c r="N2950" s="35"/>
      <c r="O2950" s="35"/>
      <c r="P2950" s="35"/>
      <c r="Q2950" s="35"/>
      <c r="R2950" s="35"/>
      <c r="S2950" s="35"/>
      <c r="T2950" s="17">
        <f t="shared" si="6505"/>
        <v>48966</v>
      </c>
      <c r="U2950" s="216">
        <f t="shared" ref="U2950:U3013" si="6642">WEEKDAY(T2950,2)</f>
        <v>7</v>
      </c>
      <c r="V2950" s="216">
        <f t="shared" si="6505"/>
        <v>2945</v>
      </c>
      <c r="W2950" s="16">
        <f t="shared" si="6512"/>
        <v>8.0684931506849313</v>
      </c>
      <c r="X2950" s="16" t="e">
        <f>IF(Template!$F$7="Linear interpolation",LinInterp($I$5:$I$22,$G$5:$G$22,W2950),CubicSpline($I$5:$I$22,$G$5:$G$22,W2950))</f>
        <v>#VALUE!</v>
      </c>
      <c r="Y2950" s="221" t="e">
        <f t="shared" ref="Y2950:Y3013" si="6643">(1+(X2950/100))^W2950</f>
        <v>#VALUE!</v>
      </c>
      <c r="Z2950" s="221" t="e">
        <f>Y2950/PRODUCT($AA$6:AA2949)</f>
        <v>#VALUE!</v>
      </c>
      <c r="AA2950" s="16" t="e">
        <f t="shared" si="6506"/>
        <v>#VALUE!</v>
      </c>
      <c r="AB2950" s="10" t="e">
        <f t="shared" si="6507"/>
        <v>#VALUE!</v>
      </c>
      <c r="AC2950" s="90">
        <f t="shared" ref="AC2950:AC3013" si="6644">ROW(AD2950)</f>
        <v>2950</v>
      </c>
      <c r="AD2950" s="17">
        <f t="shared" si="6508"/>
        <v>48943</v>
      </c>
      <c r="AE2950" s="16" t="e">
        <f t="shared" ref="AE2950:AE3013" si="6645">IF(R2950&lt;&gt;0,R2950,VLOOKUP(AD2950,$T:$AB,9,FALSE))</f>
        <v>#VALUE!</v>
      </c>
      <c r="AF2950" s="10">
        <f ca="1">IFERROR(AVERAGE(INDIRECT("AE"&amp;AC2950-Template!$F$10+1):INDIRECT("AE"&amp;AC2950)),0)</f>
        <v>0</v>
      </c>
      <c r="AG2950" s="35"/>
      <c r="AH2950" s="86"/>
      <c r="AI2950" s="35"/>
      <c r="AJ2950" s="35"/>
      <c r="AK2950" s="35"/>
      <c r="AL2950" s="35"/>
      <c r="AM2950" s="35"/>
      <c r="AN2950" s="35"/>
      <c r="AO2950" s="35"/>
      <c r="AP2950" s="35"/>
      <c r="AQ2950" s="35"/>
      <c r="AR2950" s="35"/>
      <c r="AS2950" s="35"/>
      <c r="AT2950" s="35"/>
      <c r="AU2950" s="35"/>
      <c r="AV2950" s="35"/>
      <c r="AW2950" s="35"/>
      <c r="AX2950" s="35"/>
      <c r="AY2950" s="35"/>
      <c r="AZ2950" s="17">
        <f t="shared" ref="AZ2950" si="6646">AZ2949+1</f>
        <v>48966</v>
      </c>
      <c r="BA2950" s="216">
        <f t="shared" si="6524"/>
        <v>7</v>
      </c>
      <c r="BB2950" s="216">
        <f t="shared" ref="BB2950" si="6647">BB2949+1</f>
        <v>2945</v>
      </c>
      <c r="BC2950" s="16">
        <f t="shared" si="6526"/>
        <v>8.0684931506849313</v>
      </c>
      <c r="BD2950" s="16">
        <f>IF(Template!$F$7="Linear interpolation",LinInterp($AO$5:$AO$18,$AM$5:$AM$18,BC2950),CubicSpline($AO$5:$AO$18,$AM$5:$AM$18,BC2950))</f>
        <v>14.150092441187269</v>
      </c>
      <c r="BE2950" s="221">
        <f t="shared" si="6605"/>
        <v>2.9090210969536385</v>
      </c>
      <c r="BF2950" s="221">
        <f>BE2950/PRODUCT($BG$6:BG2949)</f>
        <v>1.0003628796148292</v>
      </c>
      <c r="BG2950" s="16">
        <f t="shared" si="6527"/>
        <v>1.0003628867876855</v>
      </c>
      <c r="BH2950" s="10">
        <f t="shared" si="6528"/>
        <v>13.245367750519987</v>
      </c>
      <c r="BI2950" s="90"/>
      <c r="BJ2950" s="17">
        <f t="shared" si="6511"/>
        <v>48943</v>
      </c>
      <c r="BK2950" s="16">
        <f t="shared" ref="BK2950:BK3013" si="6648">IF(AX2950&lt;&gt;0,AX2950,VLOOKUP(BJ2950,$AZ:$BH,9,FALSE))</f>
        <v>13.247259456752536</v>
      </c>
      <c r="BL2950" s="10">
        <f ca="1">IFERROR(AVERAGE(INDIRECT("BK"&amp;AC2950-Template!$F$10+1):INDIRECT("BK"&amp;AC2950)),0)</f>
        <v>13.248437563843956</v>
      </c>
      <c r="BM2950" s="35"/>
      <c r="BN2950" s="86"/>
      <c r="BO2950" s="35"/>
      <c r="BP2950" s="35"/>
      <c r="BQ2950" s="35"/>
      <c r="BR2950" s="35"/>
      <c r="BS2950" s="35"/>
      <c r="BT2950" s="35"/>
      <c r="BU2950" s="35"/>
      <c r="BV2950" s="35"/>
      <c r="BW2950" s="35"/>
      <c r="BX2950" s="35"/>
      <c r="BY2950" s="35"/>
      <c r="BZ2950" s="35"/>
      <c r="CA2950" s="35"/>
      <c r="CB2950" s="35"/>
      <c r="CC2950" s="35"/>
      <c r="CD2950" s="35"/>
      <c r="CE2950" s="35"/>
      <c r="CF2950" s="35"/>
      <c r="CG2950" s="35"/>
      <c r="CH2950" s="35"/>
    </row>
    <row r="2951" spans="1:86" ht="15.6" x14ac:dyDescent="0.3">
      <c r="A2951" s="35"/>
      <c r="B2951" s="86"/>
      <c r="C2951" s="35"/>
      <c r="D2951" s="35"/>
      <c r="E2951" s="35"/>
      <c r="F2951" s="35"/>
      <c r="G2951" s="35"/>
      <c r="H2951" s="35"/>
      <c r="I2951" s="35"/>
      <c r="J2951" s="35"/>
      <c r="K2951" s="35"/>
      <c r="L2951" s="35"/>
      <c r="M2951" s="35"/>
      <c r="N2951" s="35"/>
      <c r="O2951" s="35"/>
      <c r="P2951" s="35"/>
      <c r="Q2951" s="35"/>
      <c r="R2951" s="35"/>
      <c r="S2951" s="35"/>
      <c r="T2951" s="17">
        <f t="shared" ref="T2951:V3014" si="6649">T2950+1</f>
        <v>48967</v>
      </c>
      <c r="U2951" s="216">
        <f t="shared" si="6642"/>
        <v>1</v>
      </c>
      <c r="V2951" s="216">
        <f t="shared" si="6649"/>
        <v>2946</v>
      </c>
      <c r="W2951" s="16">
        <f t="shared" si="6512"/>
        <v>8.0712328767123296</v>
      </c>
      <c r="X2951" s="16" t="e">
        <f>IF(Template!$F$7="Linear interpolation",LinInterp($I$5:$I$22,$G$5:$G$22,W2951),CubicSpline($I$5:$I$22,$G$5:$G$22,W2951))</f>
        <v>#VALUE!</v>
      </c>
      <c r="Y2951" s="221" t="e">
        <f t="shared" si="6643"/>
        <v>#VALUE!</v>
      </c>
      <c r="Z2951" s="221" t="e">
        <f>Y2951/PRODUCT($AA$6:AA2950)</f>
        <v>#VALUE!</v>
      </c>
      <c r="AA2951" s="16" t="e">
        <f t="shared" ref="AA2951:AA3014" si="6650">1+AB2951/365/100</f>
        <v>#VALUE!</v>
      </c>
      <c r="AB2951" s="10" t="e">
        <f t="shared" ref="AB2951:AB3014" si="6651">IF(OR(U2951=6,U2951=7),AB2950,(Z2951-1)*365*100)</f>
        <v>#VALUE!</v>
      </c>
      <c r="AC2951" s="90">
        <f t="shared" si="6644"/>
        <v>2951</v>
      </c>
      <c r="AD2951" s="17">
        <f t="shared" ref="AD2951:AD3014" si="6652">AD2950+1</f>
        <v>48944</v>
      </c>
      <c r="AE2951" s="16" t="e">
        <f t="shared" si="6645"/>
        <v>#VALUE!</v>
      </c>
      <c r="AF2951" s="10">
        <f ca="1">IFERROR(AVERAGE(INDIRECT("AE"&amp;AC2951-Template!$F$10+1):INDIRECT("AE"&amp;AC2951)),0)</f>
        <v>0</v>
      </c>
      <c r="AG2951" s="35"/>
      <c r="AH2951" s="86"/>
      <c r="AI2951" s="35"/>
      <c r="AJ2951" s="35"/>
      <c r="AK2951" s="35"/>
      <c r="AL2951" s="35"/>
      <c r="AM2951" s="35"/>
      <c r="AN2951" s="35"/>
      <c r="AO2951" s="35"/>
      <c r="AP2951" s="35"/>
      <c r="AQ2951" s="35"/>
      <c r="AR2951" s="35"/>
      <c r="AS2951" s="35"/>
      <c r="AT2951" s="35"/>
      <c r="AU2951" s="35"/>
      <c r="AV2951" s="35"/>
      <c r="AW2951" s="35"/>
      <c r="AX2951" s="35"/>
      <c r="AY2951" s="35"/>
      <c r="AZ2951" s="17">
        <f t="shared" ref="AZ2951" si="6653">AZ2950+1</f>
        <v>48967</v>
      </c>
      <c r="BA2951" s="216">
        <f t="shared" si="6524"/>
        <v>1</v>
      </c>
      <c r="BB2951" s="216">
        <f t="shared" ref="BB2951" si="6654">BB2950+1</f>
        <v>2946</v>
      </c>
      <c r="BC2951" s="16">
        <f t="shared" si="6526"/>
        <v>8.0712328767123296</v>
      </c>
      <c r="BD2951" s="16">
        <f>IF(Template!$F$7="Linear interpolation",LinInterp($AO$5:$AO$18,$AM$5:$AM$18,BC2951),CubicSpline($AO$5:$AO$18,$AM$5:$AM$18,BC2951))</f>
        <v>14.150095658838762</v>
      </c>
      <c r="BE2951" s="221">
        <f t="shared" si="6605"/>
        <v>2.9100767214489687</v>
      </c>
      <c r="BF2951" s="221">
        <f>BE2951/PRODUCT($BG$6:BG2950)</f>
        <v>1.0003628724557705</v>
      </c>
      <c r="BG2951" s="16">
        <f t="shared" si="6527"/>
        <v>1.0003628724557705</v>
      </c>
      <c r="BH2951" s="10">
        <f t="shared" si="6528"/>
        <v>13.244844635622922</v>
      </c>
      <c r="BI2951" s="90"/>
      <c r="BJ2951" s="17">
        <f t="shared" ref="BJ2951:BJ3014" si="6655">BJ2950+1</f>
        <v>48944</v>
      </c>
      <c r="BK2951" s="16">
        <f t="shared" si="6648"/>
        <v>13.247259456752536</v>
      </c>
      <c r="BL2951" s="10">
        <f ca="1">IFERROR(AVERAGE(INDIRECT("BK"&amp;AC2951-Template!$F$10+1):INDIRECT("BK"&amp;AC2951)),0)</f>
        <v>13.248365213829894</v>
      </c>
      <c r="BM2951" s="35"/>
      <c r="BN2951" s="86"/>
      <c r="BO2951" s="35"/>
      <c r="BP2951" s="35"/>
      <c r="BQ2951" s="35"/>
      <c r="BR2951" s="35"/>
      <c r="BS2951" s="35"/>
      <c r="BT2951" s="35"/>
      <c r="BU2951" s="35"/>
      <c r="BV2951" s="35"/>
      <c r="BW2951" s="35"/>
      <c r="BX2951" s="35"/>
      <c r="BY2951" s="35"/>
      <c r="BZ2951" s="35"/>
      <c r="CA2951" s="35"/>
      <c r="CB2951" s="35"/>
      <c r="CC2951" s="35"/>
      <c r="CD2951" s="35"/>
      <c r="CE2951" s="35"/>
      <c r="CF2951" s="35"/>
      <c r="CG2951" s="35"/>
      <c r="CH2951" s="35"/>
    </row>
    <row r="2952" spans="1:86" ht="15.6" x14ac:dyDescent="0.3">
      <c r="A2952" s="35"/>
      <c r="B2952" s="86"/>
      <c r="C2952" s="35"/>
      <c r="D2952" s="35"/>
      <c r="E2952" s="35"/>
      <c r="F2952" s="35"/>
      <c r="G2952" s="35"/>
      <c r="H2952" s="35"/>
      <c r="I2952" s="35"/>
      <c r="J2952" s="35"/>
      <c r="K2952" s="35"/>
      <c r="L2952" s="35"/>
      <c r="M2952" s="35"/>
      <c r="N2952" s="35"/>
      <c r="O2952" s="35"/>
      <c r="P2952" s="35"/>
      <c r="Q2952" s="35"/>
      <c r="R2952" s="35"/>
      <c r="S2952" s="35"/>
      <c r="T2952" s="17">
        <f t="shared" si="6649"/>
        <v>48968</v>
      </c>
      <c r="U2952" s="216">
        <f t="shared" si="6642"/>
        <v>2</v>
      </c>
      <c r="V2952" s="216">
        <f t="shared" si="6649"/>
        <v>2947</v>
      </c>
      <c r="W2952" s="16">
        <f t="shared" ref="W2952:W3015" si="6656">YEARFRAC($T$5,T2952,3)</f>
        <v>8.0739726027397261</v>
      </c>
      <c r="X2952" s="16" t="e">
        <f>IF(Template!$F$7="Linear interpolation",LinInterp($I$5:$I$22,$G$5:$G$22,W2952),CubicSpline($I$5:$I$22,$G$5:$G$22,W2952))</f>
        <v>#VALUE!</v>
      </c>
      <c r="Y2952" s="221" t="e">
        <f t="shared" si="6643"/>
        <v>#VALUE!</v>
      </c>
      <c r="Z2952" s="221" t="e">
        <f>Y2952/PRODUCT($AA$6:AA2951)</f>
        <v>#VALUE!</v>
      </c>
      <c r="AA2952" s="16" t="e">
        <f t="shared" si="6650"/>
        <v>#VALUE!</v>
      </c>
      <c r="AB2952" s="10" t="e">
        <f t="shared" si="6651"/>
        <v>#VALUE!</v>
      </c>
      <c r="AC2952" s="90">
        <f t="shared" si="6644"/>
        <v>2952</v>
      </c>
      <c r="AD2952" s="17">
        <f t="shared" si="6652"/>
        <v>48945</v>
      </c>
      <c r="AE2952" s="16" t="e">
        <f t="shared" si="6645"/>
        <v>#VALUE!</v>
      </c>
      <c r="AF2952" s="10">
        <f ca="1">IFERROR(AVERAGE(INDIRECT("AE"&amp;AC2952-Template!$F$10+1):INDIRECT("AE"&amp;AC2952)),0)</f>
        <v>0</v>
      </c>
      <c r="AG2952" s="35"/>
      <c r="AH2952" s="86"/>
      <c r="AI2952" s="35"/>
      <c r="AJ2952" s="35"/>
      <c r="AK2952" s="35"/>
      <c r="AL2952" s="35"/>
      <c r="AM2952" s="35"/>
      <c r="AN2952" s="35"/>
      <c r="AO2952" s="35"/>
      <c r="AP2952" s="35"/>
      <c r="AQ2952" s="35"/>
      <c r="AR2952" s="35"/>
      <c r="AS2952" s="35"/>
      <c r="AT2952" s="35"/>
      <c r="AU2952" s="35"/>
      <c r="AV2952" s="35"/>
      <c r="AW2952" s="35"/>
      <c r="AX2952" s="35"/>
      <c r="AY2952" s="35"/>
      <c r="AZ2952" s="17">
        <f t="shared" ref="AZ2952" si="6657">AZ2951+1</f>
        <v>48968</v>
      </c>
      <c r="BA2952" s="216">
        <f t="shared" si="6524"/>
        <v>2</v>
      </c>
      <c r="BB2952" s="216">
        <f t="shared" ref="BB2952" si="6658">BB2951+1</f>
        <v>2947</v>
      </c>
      <c r="BC2952" s="16">
        <f t="shared" si="6526"/>
        <v>8.0739726027397261</v>
      </c>
      <c r="BD2952" s="16">
        <f>IF(Template!$F$7="Linear interpolation",LinInterp($AO$5:$AO$18,$AM$5:$AM$18,BC2952),CubicSpline($AO$5:$AO$18,$AM$5:$AM$18,BC2952))</f>
        <v>14.150098840775867</v>
      </c>
      <c r="BE2952" s="221">
        <f t="shared" si="6605"/>
        <v>2.9111327221046688</v>
      </c>
      <c r="BF2952" s="221">
        <f>BE2952/PRODUCT($BG$6:BG2951)</f>
        <v>1.0003628772560933</v>
      </c>
      <c r="BG2952" s="16">
        <f t="shared" si="6527"/>
        <v>1.0003628772560933</v>
      </c>
      <c r="BH2952" s="10">
        <f t="shared" si="6528"/>
        <v>13.245019847405338</v>
      </c>
      <c r="BI2952" s="90"/>
      <c r="BJ2952" s="17">
        <f t="shared" si="6655"/>
        <v>48945</v>
      </c>
      <c r="BK2952" s="16">
        <f t="shared" si="6648"/>
        <v>13.247259456752536</v>
      </c>
      <c r="BL2952" s="10">
        <f ca="1">IFERROR(AVERAGE(INDIRECT("BK"&amp;AC2952-Template!$F$10+1):INDIRECT("BK"&amp;AC2952)),0)</f>
        <v>13.248294718087203</v>
      </c>
      <c r="BM2952" s="35"/>
      <c r="BN2952" s="86"/>
      <c r="BO2952" s="35"/>
      <c r="BP2952" s="35"/>
      <c r="BQ2952" s="35"/>
      <c r="BR2952" s="35"/>
      <c r="BS2952" s="35"/>
      <c r="BT2952" s="35"/>
      <c r="BU2952" s="35"/>
      <c r="BV2952" s="35"/>
      <c r="BW2952" s="35"/>
      <c r="BX2952" s="35"/>
      <c r="BY2952" s="35"/>
      <c r="BZ2952" s="35"/>
      <c r="CA2952" s="35"/>
      <c r="CB2952" s="35"/>
      <c r="CC2952" s="35"/>
      <c r="CD2952" s="35"/>
      <c r="CE2952" s="35"/>
      <c r="CF2952" s="35"/>
      <c r="CG2952" s="35"/>
      <c r="CH2952" s="35"/>
    </row>
    <row r="2953" spans="1:86" ht="15.6" x14ac:dyDescent="0.3">
      <c r="A2953" s="35"/>
      <c r="B2953" s="86"/>
      <c r="C2953" s="35"/>
      <c r="D2953" s="35"/>
      <c r="E2953" s="35"/>
      <c r="F2953" s="35"/>
      <c r="G2953" s="35"/>
      <c r="H2953" s="35"/>
      <c r="I2953" s="35"/>
      <c r="J2953" s="35"/>
      <c r="K2953" s="35"/>
      <c r="L2953" s="35"/>
      <c r="M2953" s="35"/>
      <c r="N2953" s="35"/>
      <c r="O2953" s="35"/>
      <c r="P2953" s="35"/>
      <c r="Q2953" s="35"/>
      <c r="R2953" s="35"/>
      <c r="S2953" s="35"/>
      <c r="T2953" s="17">
        <f t="shared" si="6649"/>
        <v>48969</v>
      </c>
      <c r="U2953" s="216">
        <f t="shared" si="6642"/>
        <v>3</v>
      </c>
      <c r="V2953" s="216">
        <f t="shared" si="6649"/>
        <v>2948</v>
      </c>
      <c r="W2953" s="16">
        <f t="shared" si="6656"/>
        <v>8.0767123287671225</v>
      </c>
      <c r="X2953" s="16" t="e">
        <f>IF(Template!$F$7="Linear interpolation",LinInterp($I$5:$I$22,$G$5:$G$22,W2953),CubicSpline($I$5:$I$22,$G$5:$G$22,W2953))</f>
        <v>#VALUE!</v>
      </c>
      <c r="Y2953" s="221" t="e">
        <f t="shared" si="6643"/>
        <v>#VALUE!</v>
      </c>
      <c r="Z2953" s="221" t="e">
        <f>Y2953/PRODUCT($AA$6:AA2952)</f>
        <v>#VALUE!</v>
      </c>
      <c r="AA2953" s="16" t="e">
        <f t="shared" si="6650"/>
        <v>#VALUE!</v>
      </c>
      <c r="AB2953" s="10" t="e">
        <f t="shared" si="6651"/>
        <v>#VALUE!</v>
      </c>
      <c r="AC2953" s="90">
        <f t="shared" si="6644"/>
        <v>2953</v>
      </c>
      <c r="AD2953" s="17">
        <f t="shared" si="6652"/>
        <v>48946</v>
      </c>
      <c r="AE2953" s="16" t="e">
        <f t="shared" si="6645"/>
        <v>#VALUE!</v>
      </c>
      <c r="AF2953" s="10">
        <f ca="1">IFERROR(AVERAGE(INDIRECT("AE"&amp;AC2953-Template!$F$10+1):INDIRECT("AE"&amp;AC2953)),0)</f>
        <v>0</v>
      </c>
      <c r="AG2953" s="35"/>
      <c r="AH2953" s="86"/>
      <c r="AI2953" s="35"/>
      <c r="AJ2953" s="35"/>
      <c r="AK2953" s="35"/>
      <c r="AL2953" s="35"/>
      <c r="AM2953" s="35"/>
      <c r="AN2953" s="35"/>
      <c r="AO2953" s="35"/>
      <c r="AP2953" s="35"/>
      <c r="AQ2953" s="35"/>
      <c r="AR2953" s="35"/>
      <c r="AS2953" s="35"/>
      <c r="AT2953" s="35"/>
      <c r="AU2953" s="35"/>
      <c r="AV2953" s="35"/>
      <c r="AW2953" s="35"/>
      <c r="AX2953" s="35"/>
      <c r="AY2953" s="35"/>
      <c r="AZ2953" s="17">
        <f t="shared" ref="AZ2953" si="6659">AZ2952+1</f>
        <v>48969</v>
      </c>
      <c r="BA2953" s="216">
        <f t="shared" si="6524"/>
        <v>3</v>
      </c>
      <c r="BB2953" s="216">
        <f t="shared" ref="BB2953" si="6660">BB2952+1</f>
        <v>2948</v>
      </c>
      <c r="BC2953" s="16">
        <f t="shared" si="6526"/>
        <v>8.0767123287671225</v>
      </c>
      <c r="BD2953" s="16">
        <f>IF(Template!$F$7="Linear interpolation",LinInterp($AO$5:$AO$18,$AM$5:$AM$18,BC2953),CubicSpline($AO$5:$AO$18,$AM$5:$AM$18,BC2953))</f>
        <v>14.15010198713285</v>
      </c>
      <c r="BE2953" s="221">
        <f t="shared" si="6605"/>
        <v>2.9121890990724006</v>
      </c>
      <c r="BF2953" s="221">
        <f>BE2953/PRODUCT($BG$6:BG2952)</f>
        <v>1.0003628748904885</v>
      </c>
      <c r="BG2953" s="16">
        <f t="shared" si="6527"/>
        <v>1.0003628748904885</v>
      </c>
      <c r="BH2953" s="10">
        <f t="shared" si="6528"/>
        <v>13.244933502829292</v>
      </c>
      <c r="BI2953" s="90"/>
      <c r="BJ2953" s="17">
        <f t="shared" si="6655"/>
        <v>48946</v>
      </c>
      <c r="BK2953" s="16">
        <f t="shared" si="6648"/>
        <v>13.246705256051982</v>
      </c>
      <c r="BL2953" s="10">
        <f ca="1">IFERROR(AVERAGE(INDIRECT("BK"&amp;AC2953-Template!$F$10+1):INDIRECT("BK"&amp;AC2953)),0)</f>
        <v>13.248205748987827</v>
      </c>
      <c r="BM2953" s="35"/>
      <c r="BN2953" s="86"/>
      <c r="BO2953" s="35"/>
      <c r="BP2953" s="35"/>
      <c r="BQ2953" s="35"/>
      <c r="BR2953" s="35"/>
      <c r="BS2953" s="35"/>
      <c r="BT2953" s="35"/>
      <c r="BU2953" s="35"/>
      <c r="BV2953" s="35"/>
      <c r="BW2953" s="35"/>
      <c r="BX2953" s="35"/>
      <c r="BY2953" s="35"/>
      <c r="BZ2953" s="35"/>
      <c r="CA2953" s="35"/>
      <c r="CB2953" s="35"/>
      <c r="CC2953" s="35"/>
      <c r="CD2953" s="35"/>
      <c r="CE2953" s="35"/>
      <c r="CF2953" s="35"/>
      <c r="CG2953" s="35"/>
      <c r="CH2953" s="35"/>
    </row>
    <row r="2954" spans="1:86" ht="15.6" x14ac:dyDescent="0.3">
      <c r="A2954" s="35"/>
      <c r="B2954" s="86"/>
      <c r="C2954" s="35"/>
      <c r="D2954" s="35"/>
      <c r="E2954" s="35"/>
      <c r="F2954" s="35"/>
      <c r="G2954" s="35"/>
      <c r="H2954" s="35"/>
      <c r="I2954" s="35"/>
      <c r="J2954" s="35"/>
      <c r="K2954" s="35"/>
      <c r="L2954" s="35"/>
      <c r="M2954" s="35"/>
      <c r="N2954" s="35"/>
      <c r="O2954" s="35"/>
      <c r="P2954" s="35"/>
      <c r="Q2954" s="35"/>
      <c r="R2954" s="35"/>
      <c r="S2954" s="35"/>
      <c r="T2954" s="17">
        <f t="shared" si="6649"/>
        <v>48970</v>
      </c>
      <c r="U2954" s="216">
        <f t="shared" si="6642"/>
        <v>4</v>
      </c>
      <c r="V2954" s="216">
        <f t="shared" si="6649"/>
        <v>2949</v>
      </c>
      <c r="W2954" s="16">
        <f t="shared" si="6656"/>
        <v>8.0794520547945208</v>
      </c>
      <c r="X2954" s="16" t="e">
        <f>IF(Template!$F$7="Linear interpolation",LinInterp($I$5:$I$22,$G$5:$G$22,W2954),CubicSpline($I$5:$I$22,$G$5:$G$22,W2954))</f>
        <v>#VALUE!</v>
      </c>
      <c r="Y2954" s="221" t="e">
        <f t="shared" si="6643"/>
        <v>#VALUE!</v>
      </c>
      <c r="Z2954" s="221" t="e">
        <f>Y2954/PRODUCT($AA$6:AA2953)</f>
        <v>#VALUE!</v>
      </c>
      <c r="AA2954" s="16" t="e">
        <f t="shared" si="6650"/>
        <v>#VALUE!</v>
      </c>
      <c r="AB2954" s="10" t="e">
        <f t="shared" si="6651"/>
        <v>#VALUE!</v>
      </c>
      <c r="AC2954" s="90">
        <f t="shared" si="6644"/>
        <v>2954</v>
      </c>
      <c r="AD2954" s="17">
        <f t="shared" si="6652"/>
        <v>48947</v>
      </c>
      <c r="AE2954" s="16" t="e">
        <f t="shared" si="6645"/>
        <v>#VALUE!</v>
      </c>
      <c r="AF2954" s="10">
        <f ca="1">IFERROR(AVERAGE(INDIRECT("AE"&amp;AC2954-Template!$F$10+1):INDIRECT("AE"&amp;AC2954)),0)</f>
        <v>0</v>
      </c>
      <c r="AG2954" s="35"/>
      <c r="AH2954" s="86"/>
      <c r="AI2954" s="35"/>
      <c r="AJ2954" s="35"/>
      <c r="AK2954" s="35"/>
      <c r="AL2954" s="35"/>
      <c r="AM2954" s="35"/>
      <c r="AN2954" s="35"/>
      <c r="AO2954" s="35"/>
      <c r="AP2954" s="35"/>
      <c r="AQ2954" s="35"/>
      <c r="AR2954" s="35"/>
      <c r="AS2954" s="35"/>
      <c r="AT2954" s="35"/>
      <c r="AU2954" s="35"/>
      <c r="AV2954" s="35"/>
      <c r="AW2954" s="35"/>
      <c r="AX2954" s="35"/>
      <c r="AY2954" s="35"/>
      <c r="AZ2954" s="17">
        <f t="shared" ref="AZ2954" si="6661">AZ2953+1</f>
        <v>48970</v>
      </c>
      <c r="BA2954" s="216">
        <f t="shared" si="6524"/>
        <v>4</v>
      </c>
      <c r="BB2954" s="216">
        <f t="shared" ref="BB2954" si="6662">BB2953+1</f>
        <v>2949</v>
      </c>
      <c r="BC2954" s="16">
        <f t="shared" si="6526"/>
        <v>8.0794520547945208</v>
      </c>
      <c r="BD2954" s="16">
        <f>IF(Template!$F$7="Linear interpolation",LinInterp($AO$5:$AO$18,$AM$5:$AM$18,BC2954),CubicSpline($AO$5:$AO$18,$AM$5:$AM$18,BC2954))</f>
        <v>14.150105098043975</v>
      </c>
      <c r="BE2954" s="221">
        <f t="shared" si="6605"/>
        <v>2.9132458525039517</v>
      </c>
      <c r="BF2954" s="221">
        <f>BE2954/PRODUCT($BG$6:BG2953)</f>
        <v>1.0003628725318312</v>
      </c>
      <c r="BG2954" s="16">
        <f t="shared" si="6527"/>
        <v>1.0003628725318312</v>
      </c>
      <c r="BH2954" s="10">
        <f t="shared" si="6528"/>
        <v>13.244847411838956</v>
      </c>
      <c r="BI2954" s="90"/>
      <c r="BJ2954" s="17">
        <f t="shared" si="6655"/>
        <v>48947</v>
      </c>
      <c r="BK2954" s="16">
        <f t="shared" si="6648"/>
        <v>13.24689079690733</v>
      </c>
      <c r="BL2954" s="10">
        <f ca="1">IFERROR(AVERAGE(INDIRECT("BK"&amp;AC2954-Template!$F$10+1):INDIRECT("BK"&amp;AC2954)),0)</f>
        <v>13.248122964583628</v>
      </c>
      <c r="BM2954" s="35"/>
      <c r="BN2954" s="86"/>
      <c r="BO2954" s="35"/>
      <c r="BP2954" s="35"/>
      <c r="BQ2954" s="35"/>
      <c r="BR2954" s="35"/>
      <c r="BS2954" s="35"/>
      <c r="BT2954" s="35"/>
      <c r="BU2954" s="35"/>
      <c r="BV2954" s="35"/>
      <c r="BW2954" s="35"/>
      <c r="BX2954" s="35"/>
      <c r="BY2954" s="35"/>
      <c r="BZ2954" s="35"/>
      <c r="CA2954" s="35"/>
      <c r="CB2954" s="35"/>
      <c r="CC2954" s="35"/>
      <c r="CD2954" s="35"/>
      <c r="CE2954" s="35"/>
      <c r="CF2954" s="35"/>
      <c r="CG2954" s="35"/>
      <c r="CH2954" s="35"/>
    </row>
    <row r="2955" spans="1:86" ht="15.6" x14ac:dyDescent="0.3">
      <c r="A2955" s="35"/>
      <c r="B2955" s="86"/>
      <c r="C2955" s="35"/>
      <c r="D2955" s="35"/>
      <c r="E2955" s="35"/>
      <c r="F2955" s="35"/>
      <c r="G2955" s="35"/>
      <c r="H2955" s="35"/>
      <c r="I2955" s="35"/>
      <c r="J2955" s="35"/>
      <c r="K2955" s="35"/>
      <c r="L2955" s="35"/>
      <c r="M2955" s="35"/>
      <c r="N2955" s="35"/>
      <c r="O2955" s="35"/>
      <c r="P2955" s="35"/>
      <c r="Q2955" s="35"/>
      <c r="R2955" s="35"/>
      <c r="S2955" s="35"/>
      <c r="T2955" s="17">
        <f t="shared" si="6649"/>
        <v>48971</v>
      </c>
      <c r="U2955" s="216">
        <f t="shared" si="6642"/>
        <v>5</v>
      </c>
      <c r="V2955" s="216">
        <f t="shared" si="6649"/>
        <v>2950</v>
      </c>
      <c r="W2955" s="16">
        <f t="shared" si="6656"/>
        <v>8.0821917808219172</v>
      </c>
      <c r="X2955" s="16" t="e">
        <f>IF(Template!$F$7="Linear interpolation",LinInterp($I$5:$I$22,$G$5:$G$22,W2955),CubicSpline($I$5:$I$22,$G$5:$G$22,W2955))</f>
        <v>#VALUE!</v>
      </c>
      <c r="Y2955" s="221" t="e">
        <f t="shared" si="6643"/>
        <v>#VALUE!</v>
      </c>
      <c r="Z2955" s="221" t="e">
        <f>Y2955/PRODUCT($AA$6:AA2954)</f>
        <v>#VALUE!</v>
      </c>
      <c r="AA2955" s="16" t="e">
        <f t="shared" si="6650"/>
        <v>#VALUE!</v>
      </c>
      <c r="AB2955" s="10" t="e">
        <f t="shared" si="6651"/>
        <v>#VALUE!</v>
      </c>
      <c r="AC2955" s="90">
        <f t="shared" si="6644"/>
        <v>2955</v>
      </c>
      <c r="AD2955" s="17">
        <f t="shared" si="6652"/>
        <v>48948</v>
      </c>
      <c r="AE2955" s="16" t="e">
        <f t="shared" si="6645"/>
        <v>#VALUE!</v>
      </c>
      <c r="AF2955" s="10">
        <f ca="1">IFERROR(AVERAGE(INDIRECT("AE"&amp;AC2955-Template!$F$10+1):INDIRECT("AE"&amp;AC2955)),0)</f>
        <v>0</v>
      </c>
      <c r="AG2955" s="35"/>
      <c r="AH2955" s="86"/>
      <c r="AI2955" s="35"/>
      <c r="AJ2955" s="35"/>
      <c r="AK2955" s="35"/>
      <c r="AL2955" s="35"/>
      <c r="AM2955" s="35"/>
      <c r="AN2955" s="35"/>
      <c r="AO2955" s="35"/>
      <c r="AP2955" s="35"/>
      <c r="AQ2955" s="35"/>
      <c r="AR2955" s="35"/>
      <c r="AS2955" s="35"/>
      <c r="AT2955" s="35"/>
      <c r="AU2955" s="35"/>
      <c r="AV2955" s="35"/>
      <c r="AW2955" s="35"/>
      <c r="AX2955" s="35"/>
      <c r="AY2955" s="35"/>
      <c r="AZ2955" s="17">
        <f t="shared" ref="AZ2955" si="6663">AZ2954+1</f>
        <v>48971</v>
      </c>
      <c r="BA2955" s="216">
        <f t="shared" si="6524"/>
        <v>5</v>
      </c>
      <c r="BB2955" s="216">
        <f t="shared" ref="BB2955" si="6664">BB2954+1</f>
        <v>2950</v>
      </c>
      <c r="BC2955" s="16">
        <f t="shared" si="6526"/>
        <v>8.0821917808219172</v>
      </c>
      <c r="BD2955" s="16">
        <f>IF(Template!$F$7="Linear interpolation",LinInterp($AO$5:$AO$18,$AM$5:$AM$18,BC2955),CubicSpline($AO$5:$AO$18,$AM$5:$AM$18,BC2955))</f>
        <v>14.150108173643504</v>
      </c>
      <c r="BE2955" s="221">
        <f t="shared" si="6605"/>
        <v>2.9143029825512081</v>
      </c>
      <c r="BF2955" s="221">
        <f>BE2955/PRODUCT($BG$6:BG2954)</f>
        <v>1.0003628701801284</v>
      </c>
      <c r="BG2955" s="16">
        <f t="shared" si="6527"/>
        <v>1.0003628701801284</v>
      </c>
      <c r="BH2955" s="10">
        <f t="shared" si="6528"/>
        <v>13.244761574685571</v>
      </c>
      <c r="BI2955" s="90"/>
      <c r="BJ2955" s="17">
        <f t="shared" si="6655"/>
        <v>48948</v>
      </c>
      <c r="BK2955" s="16">
        <f t="shared" si="6648"/>
        <v>13.246799238510576</v>
      </c>
      <c r="BL2955" s="10">
        <f ca="1">IFERROR(AVERAGE(INDIRECT("BK"&amp;AC2955-Template!$F$10+1):INDIRECT("BK"&amp;AC2955)),0)</f>
        <v>13.248048707909346</v>
      </c>
      <c r="BM2955" s="35"/>
      <c r="BN2955" s="86"/>
      <c r="BO2955" s="35"/>
      <c r="BP2955" s="35"/>
      <c r="BQ2955" s="35"/>
      <c r="BR2955" s="35"/>
      <c r="BS2955" s="35"/>
      <c r="BT2955" s="35"/>
      <c r="BU2955" s="35"/>
      <c r="BV2955" s="35"/>
      <c r="BW2955" s="35"/>
      <c r="BX2955" s="35"/>
      <c r="BY2955" s="35"/>
      <c r="BZ2955" s="35"/>
      <c r="CA2955" s="35"/>
      <c r="CB2955" s="35"/>
      <c r="CC2955" s="35"/>
      <c r="CD2955" s="35"/>
      <c r="CE2955" s="35"/>
      <c r="CF2955" s="35"/>
      <c r="CG2955" s="35"/>
      <c r="CH2955" s="35"/>
    </row>
    <row r="2956" spans="1:86" ht="15.6" x14ac:dyDescent="0.3">
      <c r="A2956" s="35"/>
      <c r="B2956" s="86"/>
      <c r="C2956" s="35"/>
      <c r="D2956" s="35"/>
      <c r="E2956" s="35"/>
      <c r="F2956" s="35"/>
      <c r="G2956" s="35"/>
      <c r="H2956" s="35"/>
      <c r="I2956" s="35"/>
      <c r="J2956" s="35"/>
      <c r="K2956" s="35"/>
      <c r="L2956" s="35"/>
      <c r="M2956" s="35"/>
      <c r="N2956" s="35"/>
      <c r="O2956" s="35"/>
      <c r="P2956" s="35"/>
      <c r="Q2956" s="35"/>
      <c r="R2956" s="35"/>
      <c r="S2956" s="35"/>
      <c r="T2956" s="17">
        <f t="shared" si="6649"/>
        <v>48972</v>
      </c>
      <c r="U2956" s="216">
        <f t="shared" si="6642"/>
        <v>6</v>
      </c>
      <c r="V2956" s="216">
        <f t="shared" si="6649"/>
        <v>2951</v>
      </c>
      <c r="W2956" s="16">
        <f t="shared" si="6656"/>
        <v>8.0849315068493155</v>
      </c>
      <c r="X2956" s="16" t="e">
        <f>IF(Template!$F$7="Linear interpolation",LinInterp($I$5:$I$22,$G$5:$G$22,W2956),CubicSpline($I$5:$I$22,$G$5:$G$22,W2956))</f>
        <v>#VALUE!</v>
      </c>
      <c r="Y2956" s="221" t="e">
        <f t="shared" si="6643"/>
        <v>#VALUE!</v>
      </c>
      <c r="Z2956" s="221" t="e">
        <f>Y2956/PRODUCT($AA$6:AA2955)</f>
        <v>#VALUE!</v>
      </c>
      <c r="AA2956" s="16" t="e">
        <f t="shared" si="6650"/>
        <v>#VALUE!</v>
      </c>
      <c r="AB2956" s="10" t="e">
        <f t="shared" si="6651"/>
        <v>#VALUE!</v>
      </c>
      <c r="AC2956" s="90">
        <f t="shared" si="6644"/>
        <v>2956</v>
      </c>
      <c r="AD2956" s="17">
        <f t="shared" si="6652"/>
        <v>48949</v>
      </c>
      <c r="AE2956" s="16" t="e">
        <f t="shared" si="6645"/>
        <v>#VALUE!</v>
      </c>
      <c r="AF2956" s="10">
        <f ca="1">IFERROR(AVERAGE(INDIRECT("AE"&amp;AC2956-Template!$F$10+1):INDIRECT("AE"&amp;AC2956)),0)</f>
        <v>0</v>
      </c>
      <c r="AG2956" s="35"/>
      <c r="AH2956" s="86"/>
      <c r="AI2956" s="35"/>
      <c r="AJ2956" s="35"/>
      <c r="AK2956" s="35"/>
      <c r="AL2956" s="35"/>
      <c r="AM2956" s="35"/>
      <c r="AN2956" s="35"/>
      <c r="AO2956" s="35"/>
      <c r="AP2956" s="35"/>
      <c r="AQ2956" s="35"/>
      <c r="AR2956" s="35"/>
      <c r="AS2956" s="35"/>
      <c r="AT2956" s="35"/>
      <c r="AU2956" s="35"/>
      <c r="AV2956" s="35"/>
      <c r="AW2956" s="35"/>
      <c r="AX2956" s="35"/>
      <c r="AY2956" s="35"/>
      <c r="AZ2956" s="17">
        <f t="shared" ref="AZ2956" si="6665">AZ2955+1</f>
        <v>48972</v>
      </c>
      <c r="BA2956" s="216">
        <f t="shared" si="6524"/>
        <v>6</v>
      </c>
      <c r="BB2956" s="216">
        <f t="shared" ref="BB2956" si="6666">BB2955+1</f>
        <v>2951</v>
      </c>
      <c r="BC2956" s="16">
        <f t="shared" si="6526"/>
        <v>8.0849315068493155</v>
      </c>
      <c r="BD2956" s="16">
        <f>IF(Template!$F$7="Linear interpolation",LinInterp($AO$5:$AO$18,$AM$5:$AM$18,BC2956),CubicSpline($AO$5:$AO$18,$AM$5:$AM$18,BC2956))</f>
        <v>14.150111214065706</v>
      </c>
      <c r="BE2956" s="221">
        <f t="shared" si="6605"/>
        <v>2.9153604893661753</v>
      </c>
      <c r="BF2956" s="221">
        <f>BE2956/PRODUCT($BG$6:BG2955)</f>
        <v>1.0003628678353962</v>
      </c>
      <c r="BG2956" s="16">
        <f t="shared" si="6527"/>
        <v>1.0003628701801284</v>
      </c>
      <c r="BH2956" s="10">
        <f t="shared" si="6528"/>
        <v>13.244761574685571</v>
      </c>
      <c r="BI2956" s="90"/>
      <c r="BJ2956" s="17">
        <f t="shared" si="6655"/>
        <v>48949</v>
      </c>
      <c r="BK2956" s="16">
        <f t="shared" si="6648"/>
        <v>13.246707923666001</v>
      </c>
      <c r="BL2956" s="10">
        <f ca="1">IFERROR(AVERAGE(INDIRECT("BK"&amp;AC2956-Template!$F$10+1):INDIRECT("BK"&amp;AC2956)),0)</f>
        <v>13.247967699165136</v>
      </c>
      <c r="BM2956" s="35"/>
      <c r="BN2956" s="86"/>
      <c r="BO2956" s="35"/>
      <c r="BP2956" s="35"/>
      <c r="BQ2956" s="35"/>
      <c r="BR2956" s="35"/>
      <c r="BS2956" s="35"/>
      <c r="BT2956" s="35"/>
      <c r="BU2956" s="35"/>
      <c r="BV2956" s="35"/>
      <c r="BW2956" s="35"/>
      <c r="BX2956" s="35"/>
      <c r="BY2956" s="35"/>
      <c r="BZ2956" s="35"/>
      <c r="CA2956" s="35"/>
      <c r="CB2956" s="35"/>
      <c r="CC2956" s="35"/>
      <c r="CD2956" s="35"/>
      <c r="CE2956" s="35"/>
      <c r="CF2956" s="35"/>
      <c r="CG2956" s="35"/>
      <c r="CH2956" s="35"/>
    </row>
    <row r="2957" spans="1:86" ht="15.6" x14ac:dyDescent="0.3">
      <c r="A2957" s="35"/>
      <c r="B2957" s="86"/>
      <c r="C2957" s="35"/>
      <c r="D2957" s="35"/>
      <c r="E2957" s="35"/>
      <c r="F2957" s="35"/>
      <c r="G2957" s="35"/>
      <c r="H2957" s="35"/>
      <c r="I2957" s="35"/>
      <c r="J2957" s="35"/>
      <c r="K2957" s="35"/>
      <c r="L2957" s="35"/>
      <c r="M2957" s="35"/>
      <c r="N2957" s="35"/>
      <c r="O2957" s="35"/>
      <c r="P2957" s="35"/>
      <c r="Q2957" s="35"/>
      <c r="R2957" s="35"/>
      <c r="S2957" s="35"/>
      <c r="T2957" s="17">
        <f t="shared" si="6649"/>
        <v>48973</v>
      </c>
      <c r="U2957" s="216">
        <f t="shared" si="6642"/>
        <v>7</v>
      </c>
      <c r="V2957" s="216">
        <f t="shared" si="6649"/>
        <v>2952</v>
      </c>
      <c r="W2957" s="16">
        <f t="shared" si="6656"/>
        <v>8.087671232876712</v>
      </c>
      <c r="X2957" s="16" t="e">
        <f>IF(Template!$F$7="Linear interpolation",LinInterp($I$5:$I$22,$G$5:$G$22,W2957),CubicSpline($I$5:$I$22,$G$5:$G$22,W2957))</f>
        <v>#VALUE!</v>
      </c>
      <c r="Y2957" s="221" t="e">
        <f t="shared" si="6643"/>
        <v>#VALUE!</v>
      </c>
      <c r="Z2957" s="221" t="e">
        <f>Y2957/PRODUCT($AA$6:AA2956)</f>
        <v>#VALUE!</v>
      </c>
      <c r="AA2957" s="16" t="e">
        <f t="shared" si="6650"/>
        <v>#VALUE!</v>
      </c>
      <c r="AB2957" s="10" t="e">
        <f t="shared" si="6651"/>
        <v>#VALUE!</v>
      </c>
      <c r="AC2957" s="90">
        <f t="shared" si="6644"/>
        <v>2957</v>
      </c>
      <c r="AD2957" s="17">
        <f t="shared" si="6652"/>
        <v>48950</v>
      </c>
      <c r="AE2957" s="16" t="e">
        <f t="shared" si="6645"/>
        <v>#VALUE!</v>
      </c>
      <c r="AF2957" s="10">
        <f ca="1">IFERROR(AVERAGE(INDIRECT("AE"&amp;AC2957-Template!$F$10+1):INDIRECT("AE"&amp;AC2957)),0)</f>
        <v>0</v>
      </c>
      <c r="AG2957" s="35"/>
      <c r="AH2957" s="86"/>
      <c r="AI2957" s="35"/>
      <c r="AJ2957" s="35"/>
      <c r="AK2957" s="35"/>
      <c r="AL2957" s="35"/>
      <c r="AM2957" s="35"/>
      <c r="AN2957" s="35"/>
      <c r="AO2957" s="35"/>
      <c r="AP2957" s="35"/>
      <c r="AQ2957" s="35"/>
      <c r="AR2957" s="35"/>
      <c r="AS2957" s="35"/>
      <c r="AT2957" s="35"/>
      <c r="AU2957" s="35"/>
      <c r="AV2957" s="35"/>
      <c r="AW2957" s="35"/>
      <c r="AX2957" s="35"/>
      <c r="AY2957" s="35"/>
      <c r="AZ2957" s="17">
        <f t="shared" ref="AZ2957" si="6667">AZ2956+1</f>
        <v>48973</v>
      </c>
      <c r="BA2957" s="216">
        <f t="shared" ref="BA2957:BA3020" si="6668">WEEKDAY(AZ2957,2)</f>
        <v>7</v>
      </c>
      <c r="BB2957" s="216">
        <f t="shared" ref="BB2957" si="6669">BB2956+1</f>
        <v>2952</v>
      </c>
      <c r="BC2957" s="16">
        <f t="shared" ref="BC2957:BC3020" si="6670">YEARFRAC($T$5,AZ2957,3)</f>
        <v>8.087671232876712</v>
      </c>
      <c r="BD2957" s="16">
        <f>IF(Template!$F$7="Linear interpolation",LinInterp($AO$5:$AO$18,$AM$5:$AM$18,BC2957),CubicSpline($AO$5:$AO$18,$AM$5:$AM$18,BC2957))</f>
        <v>14.150114219444843</v>
      </c>
      <c r="BE2957" s="221">
        <f t="shared" si="6605"/>
        <v>2.9164183731009699</v>
      </c>
      <c r="BF2957" s="221">
        <f>BE2957/PRODUCT($BG$6:BG2956)</f>
        <v>1.0003628631529151</v>
      </c>
      <c r="BG2957" s="16">
        <f t="shared" ref="BG2957:BG3020" si="6671">1+BH2957/365/100</f>
        <v>1.0003628701801284</v>
      </c>
      <c r="BH2957" s="10">
        <f t="shared" ref="BH2957:BH3020" si="6672">IF(OR(BA2957=6,BA2957=7),BH2956,(BF2957-1)*365*100)</f>
        <v>13.244761574685571</v>
      </c>
      <c r="BI2957" s="90"/>
      <c r="BJ2957" s="17">
        <f t="shared" si="6655"/>
        <v>48950</v>
      </c>
      <c r="BK2957" s="16">
        <f t="shared" si="6648"/>
        <v>13.246616852973347</v>
      </c>
      <c r="BL2957" s="10">
        <f ca="1">IFERROR(AVERAGE(INDIRECT("BK"&amp;AC2957-Template!$F$10+1):INDIRECT("BK"&amp;AC2957)),0)</f>
        <v>13.247885736476208</v>
      </c>
      <c r="BM2957" s="35"/>
      <c r="BN2957" s="86"/>
      <c r="BO2957" s="35"/>
      <c r="BP2957" s="35"/>
      <c r="BQ2957" s="35"/>
      <c r="BR2957" s="35"/>
      <c r="BS2957" s="35"/>
      <c r="BT2957" s="35"/>
      <c r="BU2957" s="35"/>
      <c r="BV2957" s="35"/>
      <c r="BW2957" s="35"/>
      <c r="BX2957" s="35"/>
      <c r="BY2957" s="35"/>
      <c r="BZ2957" s="35"/>
      <c r="CA2957" s="35"/>
      <c r="CB2957" s="35"/>
      <c r="CC2957" s="35"/>
      <c r="CD2957" s="35"/>
      <c r="CE2957" s="35"/>
      <c r="CF2957" s="35"/>
      <c r="CG2957" s="35"/>
      <c r="CH2957" s="35"/>
    </row>
    <row r="2958" spans="1:86" ht="15.6" x14ac:dyDescent="0.3">
      <c r="A2958" s="35"/>
      <c r="B2958" s="86"/>
      <c r="C2958" s="35"/>
      <c r="D2958" s="35"/>
      <c r="E2958" s="35"/>
      <c r="F2958" s="35"/>
      <c r="G2958" s="35"/>
      <c r="H2958" s="35"/>
      <c r="I2958" s="35"/>
      <c r="J2958" s="35"/>
      <c r="K2958" s="35"/>
      <c r="L2958" s="35"/>
      <c r="M2958" s="35"/>
      <c r="N2958" s="35"/>
      <c r="O2958" s="35"/>
      <c r="P2958" s="35"/>
      <c r="Q2958" s="35"/>
      <c r="R2958" s="35"/>
      <c r="S2958" s="35"/>
      <c r="T2958" s="17">
        <f t="shared" si="6649"/>
        <v>48974</v>
      </c>
      <c r="U2958" s="216">
        <f t="shared" si="6642"/>
        <v>1</v>
      </c>
      <c r="V2958" s="216">
        <f t="shared" si="6649"/>
        <v>2953</v>
      </c>
      <c r="W2958" s="16">
        <f t="shared" si="6656"/>
        <v>8.0904109589041102</v>
      </c>
      <c r="X2958" s="16" t="e">
        <f>IF(Template!$F$7="Linear interpolation",LinInterp($I$5:$I$22,$G$5:$G$22,W2958),CubicSpline($I$5:$I$22,$G$5:$G$22,W2958))</f>
        <v>#VALUE!</v>
      </c>
      <c r="Y2958" s="221" t="e">
        <f t="shared" si="6643"/>
        <v>#VALUE!</v>
      </c>
      <c r="Z2958" s="221" t="e">
        <f>Y2958/PRODUCT($AA$6:AA2957)</f>
        <v>#VALUE!</v>
      </c>
      <c r="AA2958" s="16" t="e">
        <f t="shared" si="6650"/>
        <v>#VALUE!</v>
      </c>
      <c r="AB2958" s="10" t="e">
        <f t="shared" si="6651"/>
        <v>#VALUE!</v>
      </c>
      <c r="AC2958" s="90">
        <f t="shared" si="6644"/>
        <v>2958</v>
      </c>
      <c r="AD2958" s="17">
        <f t="shared" si="6652"/>
        <v>48951</v>
      </c>
      <c r="AE2958" s="16" t="e">
        <f t="shared" si="6645"/>
        <v>#VALUE!</v>
      </c>
      <c r="AF2958" s="10">
        <f ca="1">IFERROR(AVERAGE(INDIRECT("AE"&amp;AC2958-Template!$F$10+1):INDIRECT("AE"&amp;AC2958)),0)</f>
        <v>0</v>
      </c>
      <c r="AG2958" s="35"/>
      <c r="AH2958" s="86"/>
      <c r="AI2958" s="35"/>
      <c r="AJ2958" s="35"/>
      <c r="AK2958" s="35"/>
      <c r="AL2958" s="35"/>
      <c r="AM2958" s="35"/>
      <c r="AN2958" s="35"/>
      <c r="AO2958" s="35"/>
      <c r="AP2958" s="35"/>
      <c r="AQ2958" s="35"/>
      <c r="AR2958" s="35"/>
      <c r="AS2958" s="35"/>
      <c r="AT2958" s="35"/>
      <c r="AU2958" s="35"/>
      <c r="AV2958" s="35"/>
      <c r="AW2958" s="35"/>
      <c r="AX2958" s="35"/>
      <c r="AY2958" s="35"/>
      <c r="AZ2958" s="17">
        <f t="shared" ref="AZ2958" si="6673">AZ2957+1</f>
        <v>48974</v>
      </c>
      <c r="BA2958" s="216">
        <f t="shared" si="6668"/>
        <v>1</v>
      </c>
      <c r="BB2958" s="216">
        <f t="shared" ref="BB2958" si="6674">BB2957+1</f>
        <v>2953</v>
      </c>
      <c r="BC2958" s="16">
        <f t="shared" si="6670"/>
        <v>8.0904109589041102</v>
      </c>
      <c r="BD2958" s="16">
        <f>IF(Template!$F$7="Linear interpolation",LinInterp($AO$5:$AO$18,$AM$5:$AM$18,BC2958),CubicSpline($AO$5:$AO$18,$AM$5:$AM$18,BC2958))</f>
        <v>14.15011718991518</v>
      </c>
      <c r="BE2958" s="221">
        <f t="shared" si="6605"/>
        <v>2.9174766339078126</v>
      </c>
      <c r="BF2958" s="221">
        <f>BE2958/PRODUCT($BG$6:BG2957)</f>
        <v>1.0003628561396778</v>
      </c>
      <c r="BG2958" s="16">
        <f t="shared" si="6671"/>
        <v>1.0003628561396778</v>
      </c>
      <c r="BH2958" s="10">
        <f t="shared" si="6672"/>
        <v>13.244249098239402</v>
      </c>
      <c r="BI2958" s="90"/>
      <c r="BJ2958" s="17">
        <f t="shared" si="6655"/>
        <v>48951</v>
      </c>
      <c r="BK2958" s="16">
        <f t="shared" si="6648"/>
        <v>13.246616852973347</v>
      </c>
      <c r="BL2958" s="10">
        <f ca="1">IFERROR(AVERAGE(INDIRECT("BK"&amp;AC2958-Template!$F$10+1):INDIRECT("BK"&amp;AC2958)),0)</f>
        <v>13.247805901207581</v>
      </c>
      <c r="BM2958" s="35"/>
      <c r="BN2958" s="86"/>
      <c r="BO2958" s="35"/>
      <c r="BP2958" s="35"/>
      <c r="BQ2958" s="35"/>
      <c r="BR2958" s="35"/>
      <c r="BS2958" s="35"/>
      <c r="BT2958" s="35"/>
      <c r="BU2958" s="35"/>
      <c r="BV2958" s="35"/>
      <c r="BW2958" s="35"/>
      <c r="BX2958" s="35"/>
      <c r="BY2958" s="35"/>
      <c r="BZ2958" s="35"/>
      <c r="CA2958" s="35"/>
      <c r="CB2958" s="35"/>
      <c r="CC2958" s="35"/>
      <c r="CD2958" s="35"/>
      <c r="CE2958" s="35"/>
      <c r="CF2958" s="35"/>
      <c r="CG2958" s="35"/>
      <c r="CH2958" s="35"/>
    </row>
    <row r="2959" spans="1:86" ht="15.6" x14ac:dyDescent="0.3">
      <c r="A2959" s="35"/>
      <c r="B2959" s="86"/>
      <c r="C2959" s="35"/>
      <c r="D2959" s="35"/>
      <c r="E2959" s="35"/>
      <c r="F2959" s="35"/>
      <c r="G2959" s="35"/>
      <c r="H2959" s="35"/>
      <c r="I2959" s="35"/>
      <c r="J2959" s="35"/>
      <c r="K2959" s="35"/>
      <c r="L2959" s="35"/>
      <c r="M2959" s="35"/>
      <c r="N2959" s="35"/>
      <c r="O2959" s="35"/>
      <c r="P2959" s="35"/>
      <c r="Q2959" s="35"/>
      <c r="R2959" s="35"/>
      <c r="S2959" s="35"/>
      <c r="T2959" s="17">
        <f t="shared" si="6649"/>
        <v>48975</v>
      </c>
      <c r="U2959" s="216">
        <f t="shared" si="6642"/>
        <v>2</v>
      </c>
      <c r="V2959" s="216">
        <f t="shared" si="6649"/>
        <v>2954</v>
      </c>
      <c r="W2959" s="16">
        <f t="shared" si="6656"/>
        <v>8.0931506849315067</v>
      </c>
      <c r="X2959" s="16" t="e">
        <f>IF(Template!$F$7="Linear interpolation",LinInterp($I$5:$I$22,$G$5:$G$22,W2959),CubicSpline($I$5:$I$22,$G$5:$G$22,W2959))</f>
        <v>#VALUE!</v>
      </c>
      <c r="Y2959" s="221" t="e">
        <f t="shared" si="6643"/>
        <v>#VALUE!</v>
      </c>
      <c r="Z2959" s="221" t="e">
        <f>Y2959/PRODUCT($AA$6:AA2958)</f>
        <v>#VALUE!</v>
      </c>
      <c r="AA2959" s="16" t="e">
        <f t="shared" si="6650"/>
        <v>#VALUE!</v>
      </c>
      <c r="AB2959" s="10" t="e">
        <f t="shared" si="6651"/>
        <v>#VALUE!</v>
      </c>
      <c r="AC2959" s="90">
        <f t="shared" si="6644"/>
        <v>2959</v>
      </c>
      <c r="AD2959" s="17">
        <f t="shared" si="6652"/>
        <v>48952</v>
      </c>
      <c r="AE2959" s="16" t="e">
        <f t="shared" si="6645"/>
        <v>#VALUE!</v>
      </c>
      <c r="AF2959" s="10">
        <f ca="1">IFERROR(AVERAGE(INDIRECT("AE"&amp;AC2959-Template!$F$10+1):INDIRECT("AE"&amp;AC2959)),0)</f>
        <v>0</v>
      </c>
      <c r="AG2959" s="35"/>
      <c r="AH2959" s="86"/>
      <c r="AI2959" s="35"/>
      <c r="AJ2959" s="35"/>
      <c r="AK2959" s="35"/>
      <c r="AL2959" s="35"/>
      <c r="AM2959" s="35"/>
      <c r="AN2959" s="35"/>
      <c r="AO2959" s="35"/>
      <c r="AP2959" s="35"/>
      <c r="AQ2959" s="35"/>
      <c r="AR2959" s="35"/>
      <c r="AS2959" s="35"/>
      <c r="AT2959" s="35"/>
      <c r="AU2959" s="35"/>
      <c r="AV2959" s="35"/>
      <c r="AW2959" s="35"/>
      <c r="AX2959" s="35"/>
      <c r="AY2959" s="35"/>
      <c r="AZ2959" s="17">
        <f t="shared" ref="AZ2959" si="6675">AZ2958+1</f>
        <v>48975</v>
      </c>
      <c r="BA2959" s="216">
        <f t="shared" si="6668"/>
        <v>2</v>
      </c>
      <c r="BB2959" s="216">
        <f t="shared" ref="BB2959" si="6676">BB2958+1</f>
        <v>2954</v>
      </c>
      <c r="BC2959" s="16">
        <f t="shared" si="6670"/>
        <v>8.0931506849315067</v>
      </c>
      <c r="BD2959" s="16">
        <f>IF(Template!$F$7="Linear interpolation",LinInterp($AO$5:$AO$18,$AM$5:$AM$18,BC2959),CubicSpline($AO$5:$AO$18,$AM$5:$AM$18,BC2959))</f>
        <v>14.150120125610982</v>
      </c>
      <c r="BE2959" s="221">
        <f t="shared" si="6605"/>
        <v>2.9185352719390565</v>
      </c>
      <c r="BF2959" s="221">
        <f>BE2959/PRODUCT($BG$6:BG2958)</f>
        <v>1.0003628608431478</v>
      </c>
      <c r="BG2959" s="16">
        <f t="shared" si="6671"/>
        <v>1.0003628608431478</v>
      </c>
      <c r="BH2959" s="10">
        <f t="shared" si="6672"/>
        <v>13.244420774896515</v>
      </c>
      <c r="BI2959" s="90"/>
      <c r="BJ2959" s="17">
        <f t="shared" si="6655"/>
        <v>48952</v>
      </c>
      <c r="BK2959" s="16">
        <f t="shared" si="6648"/>
        <v>13.246616852973347</v>
      </c>
      <c r="BL2959" s="10">
        <f ca="1">IFERROR(AVERAGE(INDIRECT("BK"&amp;AC2959-Template!$F$10+1):INDIRECT("BK"&amp;AC2959)),0)</f>
        <v>13.247728239091774</v>
      </c>
      <c r="BM2959" s="35"/>
      <c r="BN2959" s="86"/>
      <c r="BO2959" s="35"/>
      <c r="BP2959" s="35"/>
      <c r="BQ2959" s="35"/>
      <c r="BR2959" s="35"/>
      <c r="BS2959" s="35"/>
      <c r="BT2959" s="35"/>
      <c r="BU2959" s="35"/>
      <c r="BV2959" s="35"/>
      <c r="BW2959" s="35"/>
      <c r="BX2959" s="35"/>
      <c r="BY2959" s="35"/>
      <c r="BZ2959" s="35"/>
      <c r="CA2959" s="35"/>
      <c r="CB2959" s="35"/>
      <c r="CC2959" s="35"/>
      <c r="CD2959" s="35"/>
      <c r="CE2959" s="35"/>
      <c r="CF2959" s="35"/>
      <c r="CG2959" s="35"/>
      <c r="CH2959" s="35"/>
    </row>
    <row r="2960" spans="1:86" ht="15.6" x14ac:dyDescent="0.3">
      <c r="A2960" s="35"/>
      <c r="B2960" s="86"/>
      <c r="C2960" s="35"/>
      <c r="D2960" s="35"/>
      <c r="E2960" s="35"/>
      <c r="F2960" s="35"/>
      <c r="G2960" s="35"/>
      <c r="H2960" s="35"/>
      <c r="I2960" s="35"/>
      <c r="J2960" s="35"/>
      <c r="K2960" s="35"/>
      <c r="L2960" s="35"/>
      <c r="M2960" s="35"/>
      <c r="N2960" s="35"/>
      <c r="O2960" s="35"/>
      <c r="P2960" s="35"/>
      <c r="Q2960" s="35"/>
      <c r="R2960" s="35"/>
      <c r="S2960" s="35"/>
      <c r="T2960" s="17">
        <f t="shared" si="6649"/>
        <v>48976</v>
      </c>
      <c r="U2960" s="216">
        <f t="shared" si="6642"/>
        <v>3</v>
      </c>
      <c r="V2960" s="216">
        <f t="shared" si="6649"/>
        <v>2955</v>
      </c>
      <c r="W2960" s="16">
        <f t="shared" si="6656"/>
        <v>8.0958904109589049</v>
      </c>
      <c r="X2960" s="16" t="e">
        <f>IF(Template!$F$7="Linear interpolation",LinInterp($I$5:$I$22,$G$5:$G$22,W2960),CubicSpline($I$5:$I$22,$G$5:$G$22,W2960))</f>
        <v>#VALUE!</v>
      </c>
      <c r="Y2960" s="221" t="e">
        <f t="shared" si="6643"/>
        <v>#VALUE!</v>
      </c>
      <c r="Z2960" s="221" t="e">
        <f>Y2960/PRODUCT($AA$6:AA2959)</f>
        <v>#VALUE!</v>
      </c>
      <c r="AA2960" s="16" t="e">
        <f t="shared" si="6650"/>
        <v>#VALUE!</v>
      </c>
      <c r="AB2960" s="10" t="e">
        <f t="shared" si="6651"/>
        <v>#VALUE!</v>
      </c>
      <c r="AC2960" s="90">
        <f t="shared" si="6644"/>
        <v>2960</v>
      </c>
      <c r="AD2960" s="17">
        <f t="shared" si="6652"/>
        <v>48953</v>
      </c>
      <c r="AE2960" s="16" t="e">
        <f t="shared" si="6645"/>
        <v>#VALUE!</v>
      </c>
      <c r="AF2960" s="10">
        <f ca="1">IFERROR(AVERAGE(INDIRECT("AE"&amp;AC2960-Template!$F$10+1):INDIRECT("AE"&amp;AC2960)),0)</f>
        <v>0</v>
      </c>
      <c r="AG2960" s="35"/>
      <c r="AH2960" s="86"/>
      <c r="AI2960" s="35"/>
      <c r="AJ2960" s="35"/>
      <c r="AK2960" s="35"/>
      <c r="AL2960" s="35"/>
      <c r="AM2960" s="35"/>
      <c r="AN2960" s="35"/>
      <c r="AO2960" s="35"/>
      <c r="AP2960" s="35"/>
      <c r="AQ2960" s="35"/>
      <c r="AR2960" s="35"/>
      <c r="AS2960" s="35"/>
      <c r="AT2960" s="35"/>
      <c r="AU2960" s="35"/>
      <c r="AV2960" s="35"/>
      <c r="AW2960" s="35"/>
      <c r="AX2960" s="35"/>
      <c r="AY2960" s="35"/>
      <c r="AZ2960" s="17">
        <f t="shared" ref="AZ2960" si="6677">AZ2959+1</f>
        <v>48976</v>
      </c>
      <c r="BA2960" s="216">
        <f t="shared" si="6668"/>
        <v>3</v>
      </c>
      <c r="BB2960" s="216">
        <f t="shared" ref="BB2960" si="6678">BB2959+1</f>
        <v>2955</v>
      </c>
      <c r="BC2960" s="16">
        <f t="shared" si="6670"/>
        <v>8.0958904109589049</v>
      </c>
      <c r="BD2960" s="16">
        <f>IF(Template!$F$7="Linear interpolation",LinInterp($AO$5:$AO$18,$AM$5:$AM$18,BC2960),CubicSpline($AO$5:$AO$18,$AM$5:$AM$18,BC2960))</f>
        <v>14.150123026666513</v>
      </c>
      <c r="BE2960" s="221">
        <f t="shared" si="6605"/>
        <v>2.9195942873471439</v>
      </c>
      <c r="BF2960" s="221">
        <f>BE2960/PRODUCT($BG$6:BG2959)</f>
        <v>1.0003628585264224</v>
      </c>
      <c r="BG2960" s="16">
        <f t="shared" si="6671"/>
        <v>1.0003628585264224</v>
      </c>
      <c r="BH2960" s="10">
        <f t="shared" si="6672"/>
        <v>13.244336214416563</v>
      </c>
      <c r="BI2960" s="90"/>
      <c r="BJ2960" s="17">
        <f t="shared" si="6655"/>
        <v>48953</v>
      </c>
      <c r="BK2960" s="16">
        <f t="shared" si="6648"/>
        <v>13.246072875831572</v>
      </c>
      <c r="BL2960" s="10">
        <f ca="1">IFERROR(AVERAGE(INDIRECT("BK"&amp;AC2960-Template!$F$10+1):INDIRECT("BK"&amp;AC2960)),0)</f>
        <v>13.247632444404571</v>
      </c>
      <c r="BM2960" s="35"/>
      <c r="BN2960" s="86"/>
      <c r="BO2960" s="35"/>
      <c r="BP2960" s="35"/>
      <c r="BQ2960" s="35"/>
      <c r="BR2960" s="35"/>
      <c r="BS2960" s="35"/>
      <c r="BT2960" s="35"/>
      <c r="BU2960" s="35"/>
      <c r="BV2960" s="35"/>
      <c r="BW2960" s="35"/>
      <c r="BX2960" s="35"/>
      <c r="BY2960" s="35"/>
      <c r="BZ2960" s="35"/>
      <c r="CA2960" s="35"/>
      <c r="CB2960" s="35"/>
      <c r="CC2960" s="35"/>
      <c r="CD2960" s="35"/>
      <c r="CE2960" s="35"/>
      <c r="CF2960" s="35"/>
      <c r="CG2960" s="35"/>
      <c r="CH2960" s="35"/>
    </row>
    <row r="2961" spans="1:86" ht="15.6" x14ac:dyDescent="0.3">
      <c r="A2961" s="35"/>
      <c r="B2961" s="86"/>
      <c r="C2961" s="35"/>
      <c r="D2961" s="35"/>
      <c r="E2961" s="35"/>
      <c r="F2961" s="35"/>
      <c r="G2961" s="35"/>
      <c r="H2961" s="35"/>
      <c r="I2961" s="35"/>
      <c r="J2961" s="35"/>
      <c r="K2961" s="35"/>
      <c r="L2961" s="35"/>
      <c r="M2961" s="35"/>
      <c r="N2961" s="35"/>
      <c r="O2961" s="35"/>
      <c r="P2961" s="35"/>
      <c r="Q2961" s="35"/>
      <c r="R2961" s="35"/>
      <c r="S2961" s="35"/>
      <c r="T2961" s="17">
        <f t="shared" si="6649"/>
        <v>48977</v>
      </c>
      <c r="U2961" s="216">
        <f t="shared" si="6642"/>
        <v>4</v>
      </c>
      <c r="V2961" s="216">
        <f t="shared" si="6649"/>
        <v>2956</v>
      </c>
      <c r="W2961" s="16">
        <f t="shared" si="6656"/>
        <v>8.0986301369863014</v>
      </c>
      <c r="X2961" s="16" t="e">
        <f>IF(Template!$F$7="Linear interpolation",LinInterp($I$5:$I$22,$G$5:$G$22,W2961),CubicSpline($I$5:$I$22,$G$5:$G$22,W2961))</f>
        <v>#VALUE!</v>
      </c>
      <c r="Y2961" s="221" t="e">
        <f t="shared" si="6643"/>
        <v>#VALUE!</v>
      </c>
      <c r="Z2961" s="221" t="e">
        <f>Y2961/PRODUCT($AA$6:AA2960)</f>
        <v>#VALUE!</v>
      </c>
      <c r="AA2961" s="16" t="e">
        <f t="shared" si="6650"/>
        <v>#VALUE!</v>
      </c>
      <c r="AB2961" s="10" t="e">
        <f t="shared" si="6651"/>
        <v>#VALUE!</v>
      </c>
      <c r="AC2961" s="90">
        <f t="shared" si="6644"/>
        <v>2961</v>
      </c>
      <c r="AD2961" s="17">
        <f t="shared" si="6652"/>
        <v>48954</v>
      </c>
      <c r="AE2961" s="16" t="e">
        <f t="shared" si="6645"/>
        <v>#VALUE!</v>
      </c>
      <c r="AF2961" s="10">
        <f ca="1">IFERROR(AVERAGE(INDIRECT("AE"&amp;AC2961-Template!$F$10+1):INDIRECT("AE"&amp;AC2961)),0)</f>
        <v>0</v>
      </c>
      <c r="AG2961" s="35"/>
      <c r="AH2961" s="86"/>
      <c r="AI2961" s="35"/>
      <c r="AJ2961" s="35"/>
      <c r="AK2961" s="35"/>
      <c r="AL2961" s="35"/>
      <c r="AM2961" s="35"/>
      <c r="AN2961" s="35"/>
      <c r="AO2961" s="35"/>
      <c r="AP2961" s="35"/>
      <c r="AQ2961" s="35"/>
      <c r="AR2961" s="35"/>
      <c r="AS2961" s="35"/>
      <c r="AT2961" s="35"/>
      <c r="AU2961" s="35"/>
      <c r="AV2961" s="35"/>
      <c r="AW2961" s="35"/>
      <c r="AX2961" s="35"/>
      <c r="AY2961" s="35"/>
      <c r="AZ2961" s="17">
        <f t="shared" ref="AZ2961" si="6679">AZ2960+1</f>
        <v>48977</v>
      </c>
      <c r="BA2961" s="216">
        <f t="shared" si="6668"/>
        <v>4</v>
      </c>
      <c r="BB2961" s="216">
        <f t="shared" ref="BB2961" si="6680">BB2960+1</f>
        <v>2956</v>
      </c>
      <c r="BC2961" s="16">
        <f t="shared" si="6670"/>
        <v>8.0986301369863014</v>
      </c>
      <c r="BD2961" s="16">
        <f>IF(Template!$F$7="Linear interpolation",LinInterp($AO$5:$AO$18,$AM$5:$AM$18,BC2961),CubicSpline($AO$5:$AO$18,$AM$5:$AM$18,BC2961))</f>
        <v>14.150125893216039</v>
      </c>
      <c r="BE2961" s="221">
        <f t="shared" si="6605"/>
        <v>2.9206536802846452</v>
      </c>
      <c r="BF2961" s="221">
        <f>BE2961/PRODUCT($BG$6:BG2960)</f>
        <v>1.0003628562167328</v>
      </c>
      <c r="BG2961" s="16">
        <f t="shared" si="6671"/>
        <v>1.0003628562167328</v>
      </c>
      <c r="BH2961" s="10">
        <f t="shared" si="6672"/>
        <v>13.244251910747963</v>
      </c>
      <c r="BI2961" s="90"/>
      <c r="BJ2961" s="17">
        <f t="shared" si="6655"/>
        <v>48954</v>
      </c>
      <c r="BK2961" s="16">
        <f t="shared" si="6648"/>
        <v>13.246255019761733</v>
      </c>
      <c r="BL2961" s="10">
        <f ca="1">IFERROR(AVERAGE(INDIRECT("BK"&amp;AC2961-Template!$F$10+1):INDIRECT("BK"&amp;AC2961)),0)</f>
        <v>13.247542721181711</v>
      </c>
      <c r="BM2961" s="35"/>
      <c r="BN2961" s="86"/>
      <c r="BO2961" s="35"/>
      <c r="BP2961" s="35"/>
      <c r="BQ2961" s="35"/>
      <c r="BR2961" s="35"/>
      <c r="BS2961" s="35"/>
      <c r="BT2961" s="35"/>
      <c r="BU2961" s="35"/>
      <c r="BV2961" s="35"/>
      <c r="BW2961" s="35"/>
      <c r="BX2961" s="35"/>
      <c r="BY2961" s="35"/>
      <c r="BZ2961" s="35"/>
      <c r="CA2961" s="35"/>
      <c r="CB2961" s="35"/>
      <c r="CC2961" s="35"/>
      <c r="CD2961" s="35"/>
      <c r="CE2961" s="35"/>
      <c r="CF2961" s="35"/>
      <c r="CG2961" s="35"/>
      <c r="CH2961" s="35"/>
    </row>
    <row r="2962" spans="1:86" ht="15.6" x14ac:dyDescent="0.3">
      <c r="A2962" s="35"/>
      <c r="B2962" s="86"/>
      <c r="C2962" s="35"/>
      <c r="D2962" s="35"/>
      <c r="E2962" s="35"/>
      <c r="F2962" s="35"/>
      <c r="G2962" s="35"/>
      <c r="H2962" s="35"/>
      <c r="I2962" s="35"/>
      <c r="J2962" s="35"/>
      <c r="K2962" s="35"/>
      <c r="L2962" s="35"/>
      <c r="M2962" s="35"/>
      <c r="N2962" s="35"/>
      <c r="O2962" s="35"/>
      <c r="P2962" s="35"/>
      <c r="Q2962" s="35"/>
      <c r="R2962" s="35"/>
      <c r="S2962" s="35"/>
      <c r="T2962" s="17">
        <f t="shared" si="6649"/>
        <v>48978</v>
      </c>
      <c r="U2962" s="216">
        <f t="shared" si="6642"/>
        <v>5</v>
      </c>
      <c r="V2962" s="216">
        <f t="shared" si="6649"/>
        <v>2957</v>
      </c>
      <c r="W2962" s="16">
        <f t="shared" si="6656"/>
        <v>8.1013698630136979</v>
      </c>
      <c r="X2962" s="16" t="e">
        <f>IF(Template!$F$7="Linear interpolation",LinInterp($I$5:$I$22,$G$5:$G$22,W2962),CubicSpline($I$5:$I$22,$G$5:$G$22,W2962))</f>
        <v>#VALUE!</v>
      </c>
      <c r="Y2962" s="221" t="e">
        <f t="shared" si="6643"/>
        <v>#VALUE!</v>
      </c>
      <c r="Z2962" s="221" t="e">
        <f>Y2962/PRODUCT($AA$6:AA2961)</f>
        <v>#VALUE!</v>
      </c>
      <c r="AA2962" s="16" t="e">
        <f t="shared" si="6650"/>
        <v>#VALUE!</v>
      </c>
      <c r="AB2962" s="10" t="e">
        <f t="shared" si="6651"/>
        <v>#VALUE!</v>
      </c>
      <c r="AC2962" s="90">
        <f t="shared" si="6644"/>
        <v>2962</v>
      </c>
      <c r="AD2962" s="17">
        <f t="shared" si="6652"/>
        <v>48955</v>
      </c>
      <c r="AE2962" s="16" t="e">
        <f t="shared" si="6645"/>
        <v>#VALUE!</v>
      </c>
      <c r="AF2962" s="10">
        <f ca="1">IFERROR(AVERAGE(INDIRECT("AE"&amp;AC2962-Template!$F$10+1):INDIRECT("AE"&amp;AC2962)),0)</f>
        <v>0</v>
      </c>
      <c r="AG2962" s="35"/>
      <c r="AH2962" s="86"/>
      <c r="AI2962" s="35"/>
      <c r="AJ2962" s="35"/>
      <c r="AK2962" s="35"/>
      <c r="AL2962" s="35"/>
      <c r="AM2962" s="35"/>
      <c r="AN2962" s="35"/>
      <c r="AO2962" s="35"/>
      <c r="AP2962" s="35"/>
      <c r="AQ2962" s="35"/>
      <c r="AR2962" s="35"/>
      <c r="AS2962" s="35"/>
      <c r="AT2962" s="35"/>
      <c r="AU2962" s="35"/>
      <c r="AV2962" s="35"/>
      <c r="AW2962" s="35"/>
      <c r="AX2962" s="35"/>
      <c r="AY2962" s="35"/>
      <c r="AZ2962" s="17">
        <f t="shared" ref="AZ2962" si="6681">AZ2961+1</f>
        <v>48978</v>
      </c>
      <c r="BA2962" s="216">
        <f t="shared" si="6668"/>
        <v>5</v>
      </c>
      <c r="BB2962" s="216">
        <f t="shared" ref="BB2962" si="6682">BB2961+1</f>
        <v>2957</v>
      </c>
      <c r="BC2962" s="16">
        <f t="shared" si="6670"/>
        <v>8.1013698630136979</v>
      </c>
      <c r="BD2962" s="16">
        <f>IF(Template!$F$7="Linear interpolation",LinInterp($AO$5:$AO$18,$AM$5:$AM$18,BC2962),CubicSpline($AO$5:$AO$18,$AM$5:$AM$18,BC2962))</f>
        <v>14.150128725393822</v>
      </c>
      <c r="BE2962" s="221">
        <f t="shared" si="6605"/>
        <v>2.9217134509042353</v>
      </c>
      <c r="BF2962" s="221">
        <f>BE2962/PRODUCT($BG$6:BG2961)</f>
        <v>1.0003628539140892</v>
      </c>
      <c r="BG2962" s="16">
        <f t="shared" si="6671"/>
        <v>1.0003628539140892</v>
      </c>
      <c r="BH2962" s="10">
        <f t="shared" si="6672"/>
        <v>13.244167864255418</v>
      </c>
      <c r="BI2962" s="90"/>
      <c r="BJ2962" s="17">
        <f t="shared" si="6655"/>
        <v>48955</v>
      </c>
      <c r="BK2962" s="16">
        <f t="shared" si="6648"/>
        <v>13.246165176312385</v>
      </c>
      <c r="BL2962" s="10">
        <f ca="1">IFERROR(AVERAGE(INDIRECT("BK"&amp;AC2962-Template!$F$10+1):INDIRECT("BK"&amp;AC2962)),0)</f>
        <v>13.247463500313859</v>
      </c>
      <c r="BM2962" s="35"/>
      <c r="BN2962" s="86"/>
      <c r="BO2962" s="35"/>
      <c r="BP2962" s="35"/>
      <c r="BQ2962" s="35"/>
      <c r="BR2962" s="35"/>
      <c r="BS2962" s="35"/>
      <c r="BT2962" s="35"/>
      <c r="BU2962" s="35"/>
      <c r="BV2962" s="35"/>
      <c r="BW2962" s="35"/>
      <c r="BX2962" s="35"/>
      <c r="BY2962" s="35"/>
      <c r="BZ2962" s="35"/>
      <c r="CA2962" s="35"/>
      <c r="CB2962" s="35"/>
      <c r="CC2962" s="35"/>
      <c r="CD2962" s="35"/>
      <c r="CE2962" s="35"/>
      <c r="CF2962" s="35"/>
      <c r="CG2962" s="35"/>
      <c r="CH2962" s="35"/>
    </row>
    <row r="2963" spans="1:86" ht="15.6" x14ac:dyDescent="0.3">
      <c r="A2963" s="35"/>
      <c r="B2963" s="86"/>
      <c r="C2963" s="35"/>
      <c r="D2963" s="35"/>
      <c r="E2963" s="35"/>
      <c r="F2963" s="35"/>
      <c r="G2963" s="35"/>
      <c r="H2963" s="35"/>
      <c r="I2963" s="35"/>
      <c r="J2963" s="35"/>
      <c r="K2963" s="35"/>
      <c r="L2963" s="35"/>
      <c r="M2963" s="35"/>
      <c r="N2963" s="35"/>
      <c r="O2963" s="35"/>
      <c r="P2963" s="35"/>
      <c r="Q2963" s="35"/>
      <c r="R2963" s="35"/>
      <c r="S2963" s="35"/>
      <c r="T2963" s="17">
        <f t="shared" si="6649"/>
        <v>48979</v>
      </c>
      <c r="U2963" s="216">
        <f t="shared" si="6642"/>
        <v>6</v>
      </c>
      <c r="V2963" s="216">
        <f t="shared" si="6649"/>
        <v>2958</v>
      </c>
      <c r="W2963" s="16">
        <f t="shared" si="6656"/>
        <v>8.1041095890410961</v>
      </c>
      <c r="X2963" s="16" t="e">
        <f>IF(Template!$F$7="Linear interpolation",LinInterp($I$5:$I$22,$G$5:$G$22,W2963),CubicSpline($I$5:$I$22,$G$5:$G$22,W2963))</f>
        <v>#VALUE!</v>
      </c>
      <c r="Y2963" s="221" t="e">
        <f t="shared" si="6643"/>
        <v>#VALUE!</v>
      </c>
      <c r="Z2963" s="221" t="e">
        <f>Y2963/PRODUCT($AA$6:AA2962)</f>
        <v>#VALUE!</v>
      </c>
      <c r="AA2963" s="16" t="e">
        <f t="shared" si="6650"/>
        <v>#VALUE!</v>
      </c>
      <c r="AB2963" s="10" t="e">
        <f t="shared" si="6651"/>
        <v>#VALUE!</v>
      </c>
      <c r="AC2963" s="90">
        <f t="shared" si="6644"/>
        <v>2963</v>
      </c>
      <c r="AD2963" s="17">
        <f t="shared" si="6652"/>
        <v>48956</v>
      </c>
      <c r="AE2963" s="16" t="e">
        <f t="shared" si="6645"/>
        <v>#VALUE!</v>
      </c>
      <c r="AF2963" s="10">
        <f ca="1">IFERROR(AVERAGE(INDIRECT("AE"&amp;AC2963-Template!$F$10+1):INDIRECT("AE"&amp;AC2963)),0)</f>
        <v>0</v>
      </c>
      <c r="AG2963" s="35"/>
      <c r="AH2963" s="86"/>
      <c r="AI2963" s="35"/>
      <c r="AJ2963" s="35"/>
      <c r="AK2963" s="35"/>
      <c r="AL2963" s="35"/>
      <c r="AM2963" s="35"/>
      <c r="AN2963" s="35"/>
      <c r="AO2963" s="35"/>
      <c r="AP2963" s="35"/>
      <c r="AQ2963" s="35"/>
      <c r="AR2963" s="35"/>
      <c r="AS2963" s="35"/>
      <c r="AT2963" s="35"/>
      <c r="AU2963" s="35"/>
      <c r="AV2963" s="35"/>
      <c r="AW2963" s="35"/>
      <c r="AX2963" s="35"/>
      <c r="AY2963" s="35"/>
      <c r="AZ2963" s="17">
        <f t="shared" ref="AZ2963" si="6683">AZ2962+1</f>
        <v>48979</v>
      </c>
      <c r="BA2963" s="216">
        <f t="shared" si="6668"/>
        <v>6</v>
      </c>
      <c r="BB2963" s="216">
        <f t="shared" ref="BB2963" si="6684">BB2962+1</f>
        <v>2958</v>
      </c>
      <c r="BC2963" s="16">
        <f t="shared" si="6670"/>
        <v>8.1041095890410961</v>
      </c>
      <c r="BD2963" s="16">
        <f>IF(Template!$F$7="Linear interpolation",LinInterp($AO$5:$AO$18,$AM$5:$AM$18,BC2963),CubicSpline($AO$5:$AO$18,$AM$5:$AM$18,BC2963))</f>
        <v>14.15013152333413</v>
      </c>
      <c r="BE2963" s="221">
        <f t="shared" si="6605"/>
        <v>2.9227735993587074</v>
      </c>
      <c r="BF2963" s="221">
        <f>BE2963/PRODUCT($BG$6:BG2962)</f>
        <v>1.0003628516185064</v>
      </c>
      <c r="BG2963" s="16">
        <f t="shared" si="6671"/>
        <v>1.0003628539140892</v>
      </c>
      <c r="BH2963" s="10">
        <f t="shared" si="6672"/>
        <v>13.244167864255418</v>
      </c>
      <c r="BI2963" s="90"/>
      <c r="BJ2963" s="17">
        <f t="shared" si="6655"/>
        <v>48956</v>
      </c>
      <c r="BK2963" s="16">
        <f t="shared" si="6648"/>
        <v>13.2460755797138</v>
      </c>
      <c r="BL2963" s="10">
        <f ca="1">IFERROR(AVERAGE(INDIRECT("BK"&amp;AC2963-Template!$F$10+1):INDIRECT("BK"&amp;AC2963)),0)</f>
        <v>13.247376946891004</v>
      </c>
      <c r="BM2963" s="35"/>
      <c r="BN2963" s="86"/>
      <c r="BO2963" s="35"/>
      <c r="BP2963" s="35"/>
      <c r="BQ2963" s="35"/>
      <c r="BR2963" s="35"/>
      <c r="BS2963" s="35"/>
      <c r="BT2963" s="35"/>
      <c r="BU2963" s="35"/>
      <c r="BV2963" s="35"/>
      <c r="BW2963" s="35"/>
      <c r="BX2963" s="35"/>
      <c r="BY2963" s="35"/>
      <c r="BZ2963" s="35"/>
      <c r="CA2963" s="35"/>
      <c r="CB2963" s="35"/>
      <c r="CC2963" s="35"/>
      <c r="CD2963" s="35"/>
      <c r="CE2963" s="35"/>
      <c r="CF2963" s="35"/>
      <c r="CG2963" s="35"/>
      <c r="CH2963" s="35"/>
    </row>
    <row r="2964" spans="1:86" ht="15.6" x14ac:dyDescent="0.3">
      <c r="A2964" s="35"/>
      <c r="B2964" s="86"/>
      <c r="C2964" s="35"/>
      <c r="D2964" s="35"/>
      <c r="E2964" s="35"/>
      <c r="F2964" s="35"/>
      <c r="G2964" s="35"/>
      <c r="H2964" s="35"/>
      <c r="I2964" s="35"/>
      <c r="J2964" s="35"/>
      <c r="K2964" s="35"/>
      <c r="L2964" s="35"/>
      <c r="M2964" s="35"/>
      <c r="N2964" s="35"/>
      <c r="O2964" s="35"/>
      <c r="P2964" s="35"/>
      <c r="Q2964" s="35"/>
      <c r="R2964" s="35"/>
      <c r="S2964" s="35"/>
      <c r="T2964" s="17">
        <f t="shared" si="6649"/>
        <v>48980</v>
      </c>
      <c r="U2964" s="216">
        <f t="shared" si="6642"/>
        <v>7</v>
      </c>
      <c r="V2964" s="216">
        <f t="shared" si="6649"/>
        <v>2959</v>
      </c>
      <c r="W2964" s="16">
        <f t="shared" si="6656"/>
        <v>8.1068493150684926</v>
      </c>
      <c r="X2964" s="16" t="e">
        <f>IF(Template!$F$7="Linear interpolation",LinInterp($I$5:$I$22,$G$5:$G$22,W2964),CubicSpline($I$5:$I$22,$G$5:$G$22,W2964))</f>
        <v>#VALUE!</v>
      </c>
      <c r="Y2964" s="221" t="e">
        <f t="shared" si="6643"/>
        <v>#VALUE!</v>
      </c>
      <c r="Z2964" s="221" t="e">
        <f>Y2964/PRODUCT($AA$6:AA2963)</f>
        <v>#VALUE!</v>
      </c>
      <c r="AA2964" s="16" t="e">
        <f t="shared" si="6650"/>
        <v>#VALUE!</v>
      </c>
      <c r="AB2964" s="10" t="e">
        <f t="shared" si="6651"/>
        <v>#VALUE!</v>
      </c>
      <c r="AC2964" s="90">
        <f t="shared" si="6644"/>
        <v>2964</v>
      </c>
      <c r="AD2964" s="17">
        <f t="shared" si="6652"/>
        <v>48957</v>
      </c>
      <c r="AE2964" s="16" t="e">
        <f t="shared" si="6645"/>
        <v>#VALUE!</v>
      </c>
      <c r="AF2964" s="10">
        <f ca="1">IFERROR(AVERAGE(INDIRECT("AE"&amp;AC2964-Template!$F$10+1):INDIRECT("AE"&amp;AC2964)),0)</f>
        <v>0</v>
      </c>
      <c r="AG2964" s="35"/>
      <c r="AH2964" s="86"/>
      <c r="AI2964" s="35"/>
      <c r="AJ2964" s="35"/>
      <c r="AK2964" s="35"/>
      <c r="AL2964" s="35"/>
      <c r="AM2964" s="35"/>
      <c r="AN2964" s="35"/>
      <c r="AO2964" s="35"/>
      <c r="AP2964" s="35"/>
      <c r="AQ2964" s="35"/>
      <c r="AR2964" s="35"/>
      <c r="AS2964" s="35"/>
      <c r="AT2964" s="35"/>
      <c r="AU2964" s="35"/>
      <c r="AV2964" s="35"/>
      <c r="AW2964" s="35"/>
      <c r="AX2964" s="35"/>
      <c r="AY2964" s="35"/>
      <c r="AZ2964" s="17">
        <f t="shared" ref="AZ2964" si="6685">AZ2963+1</f>
        <v>48980</v>
      </c>
      <c r="BA2964" s="216">
        <f t="shared" si="6668"/>
        <v>7</v>
      </c>
      <c r="BB2964" s="216">
        <f t="shared" ref="BB2964" si="6686">BB2963+1</f>
        <v>2959</v>
      </c>
      <c r="BC2964" s="16">
        <f t="shared" si="6670"/>
        <v>8.1068493150684926</v>
      </c>
      <c r="BD2964" s="16">
        <f>IF(Template!$F$7="Linear interpolation",LinInterp($AO$5:$AO$18,$AM$5:$AM$18,BC2964),CubicSpline($AO$5:$AO$18,$AM$5:$AM$18,BC2964))</f>
        <v>14.150134287171225</v>
      </c>
      <c r="BE2964" s="221">
        <f t="shared" si="6605"/>
        <v>2.9238341258009646</v>
      </c>
      <c r="BF2964" s="221">
        <f>BE2964/PRODUCT($BG$6:BG2963)</f>
        <v>1.000362847034413</v>
      </c>
      <c r="BG2964" s="16">
        <f t="shared" si="6671"/>
        <v>1.0003628539140892</v>
      </c>
      <c r="BH2964" s="10">
        <f t="shared" si="6672"/>
        <v>13.244167864255418</v>
      </c>
      <c r="BI2964" s="90"/>
      <c r="BJ2964" s="17">
        <f t="shared" si="6655"/>
        <v>48957</v>
      </c>
      <c r="BK2964" s="16">
        <f t="shared" si="6648"/>
        <v>13.24598623038742</v>
      </c>
      <c r="BL2964" s="10">
        <f ca="1">IFERROR(AVERAGE(INDIRECT("BK"&amp;AC2964-Template!$F$10+1):INDIRECT("BK"&amp;AC2964)),0)</f>
        <v>13.2472898178699</v>
      </c>
      <c r="BM2964" s="35"/>
      <c r="BN2964" s="86"/>
      <c r="BO2964" s="35"/>
      <c r="BP2964" s="35"/>
      <c r="BQ2964" s="35"/>
      <c r="BR2964" s="35"/>
      <c r="BS2964" s="35"/>
      <c r="BT2964" s="35"/>
      <c r="BU2964" s="35"/>
      <c r="BV2964" s="35"/>
      <c r="BW2964" s="35"/>
      <c r="BX2964" s="35"/>
      <c r="BY2964" s="35"/>
      <c r="BZ2964" s="35"/>
      <c r="CA2964" s="35"/>
      <c r="CB2964" s="35"/>
      <c r="CC2964" s="35"/>
      <c r="CD2964" s="35"/>
      <c r="CE2964" s="35"/>
      <c r="CF2964" s="35"/>
      <c r="CG2964" s="35"/>
      <c r="CH2964" s="35"/>
    </row>
    <row r="2965" spans="1:86" ht="15.6" x14ac:dyDescent="0.3">
      <c r="A2965" s="35"/>
      <c r="B2965" s="86"/>
      <c r="C2965" s="35"/>
      <c r="D2965" s="35"/>
      <c r="E2965" s="35"/>
      <c r="F2965" s="35"/>
      <c r="G2965" s="35"/>
      <c r="H2965" s="35"/>
      <c r="I2965" s="35"/>
      <c r="J2965" s="35"/>
      <c r="K2965" s="35"/>
      <c r="L2965" s="35"/>
      <c r="M2965" s="35"/>
      <c r="N2965" s="35"/>
      <c r="O2965" s="35"/>
      <c r="P2965" s="35"/>
      <c r="Q2965" s="35"/>
      <c r="R2965" s="35"/>
      <c r="S2965" s="35"/>
      <c r="T2965" s="17">
        <f t="shared" si="6649"/>
        <v>48981</v>
      </c>
      <c r="U2965" s="216">
        <f t="shared" si="6642"/>
        <v>1</v>
      </c>
      <c r="V2965" s="216">
        <f t="shared" si="6649"/>
        <v>2960</v>
      </c>
      <c r="W2965" s="16">
        <f t="shared" si="6656"/>
        <v>8.1095890410958908</v>
      </c>
      <c r="X2965" s="16" t="e">
        <f>IF(Template!$F$7="Linear interpolation",LinInterp($I$5:$I$22,$G$5:$G$22,W2965),CubicSpline($I$5:$I$22,$G$5:$G$22,W2965))</f>
        <v>#VALUE!</v>
      </c>
      <c r="Y2965" s="221" t="e">
        <f t="shared" si="6643"/>
        <v>#VALUE!</v>
      </c>
      <c r="Z2965" s="221" t="e">
        <f>Y2965/PRODUCT($AA$6:AA2964)</f>
        <v>#VALUE!</v>
      </c>
      <c r="AA2965" s="16" t="e">
        <f t="shared" si="6650"/>
        <v>#VALUE!</v>
      </c>
      <c r="AB2965" s="10" t="e">
        <f t="shared" si="6651"/>
        <v>#VALUE!</v>
      </c>
      <c r="AC2965" s="90">
        <f t="shared" si="6644"/>
        <v>2965</v>
      </c>
      <c r="AD2965" s="17">
        <f t="shared" si="6652"/>
        <v>48958</v>
      </c>
      <c r="AE2965" s="16" t="e">
        <f t="shared" si="6645"/>
        <v>#VALUE!</v>
      </c>
      <c r="AF2965" s="10">
        <f ca="1">IFERROR(AVERAGE(INDIRECT("AE"&amp;AC2965-Template!$F$10+1):INDIRECT("AE"&amp;AC2965)),0)</f>
        <v>0</v>
      </c>
      <c r="AG2965" s="35"/>
      <c r="AH2965" s="86"/>
      <c r="AI2965" s="35"/>
      <c r="AJ2965" s="35"/>
      <c r="AK2965" s="35"/>
      <c r="AL2965" s="35"/>
      <c r="AM2965" s="35"/>
      <c r="AN2965" s="35"/>
      <c r="AO2965" s="35"/>
      <c r="AP2965" s="35"/>
      <c r="AQ2965" s="35"/>
      <c r="AR2965" s="35"/>
      <c r="AS2965" s="35"/>
      <c r="AT2965" s="35"/>
      <c r="AU2965" s="35"/>
      <c r="AV2965" s="35"/>
      <c r="AW2965" s="35"/>
      <c r="AX2965" s="35"/>
      <c r="AY2965" s="35"/>
      <c r="AZ2965" s="17">
        <f t="shared" ref="AZ2965" si="6687">AZ2964+1</f>
        <v>48981</v>
      </c>
      <c r="BA2965" s="216">
        <f t="shared" si="6668"/>
        <v>1</v>
      </c>
      <c r="BB2965" s="216">
        <f t="shared" ref="BB2965" si="6688">BB2964+1</f>
        <v>2960</v>
      </c>
      <c r="BC2965" s="16">
        <f t="shared" si="6670"/>
        <v>8.1095890410958908</v>
      </c>
      <c r="BD2965" s="16">
        <f>IF(Template!$F$7="Linear interpolation",LinInterp($AO$5:$AO$18,$AM$5:$AM$18,BC2965),CubicSpline($AO$5:$AO$18,$AM$5:$AM$18,BC2965))</f>
        <v>14.150137017039372</v>
      </c>
      <c r="BE2965" s="221">
        <f t="shared" si="6605"/>
        <v>2.9248950303840271</v>
      </c>
      <c r="BF2965" s="221">
        <f>BE2965/PRODUCT($BG$6:BG2964)</f>
        <v>1.0003628401688964</v>
      </c>
      <c r="BG2965" s="16">
        <f t="shared" si="6671"/>
        <v>1.0003628401688964</v>
      </c>
      <c r="BH2965" s="10">
        <f t="shared" si="6672"/>
        <v>13.243666164719613</v>
      </c>
      <c r="BI2965" s="90"/>
      <c r="BJ2965" s="17">
        <f t="shared" si="6655"/>
        <v>48958</v>
      </c>
      <c r="BK2965" s="16">
        <f t="shared" si="6648"/>
        <v>13.24598623038742</v>
      </c>
      <c r="BL2965" s="10">
        <f ca="1">IFERROR(AVERAGE(INDIRECT("BK"&amp;AC2965-Template!$F$10+1):INDIRECT("BK"&amp;AC2965)),0)</f>
        <v>13.247205137652173</v>
      </c>
      <c r="BM2965" s="35"/>
      <c r="BN2965" s="86"/>
      <c r="BO2965" s="35"/>
      <c r="BP2965" s="35"/>
      <c r="BQ2965" s="35"/>
      <c r="BR2965" s="35"/>
      <c r="BS2965" s="35"/>
      <c r="BT2965" s="35"/>
      <c r="BU2965" s="35"/>
      <c r="BV2965" s="35"/>
      <c r="BW2965" s="35"/>
      <c r="BX2965" s="35"/>
      <c r="BY2965" s="35"/>
      <c r="BZ2965" s="35"/>
      <c r="CA2965" s="35"/>
      <c r="CB2965" s="35"/>
      <c r="CC2965" s="35"/>
      <c r="CD2965" s="35"/>
      <c r="CE2965" s="35"/>
      <c r="CF2965" s="35"/>
      <c r="CG2965" s="35"/>
      <c r="CH2965" s="35"/>
    </row>
    <row r="2966" spans="1:86" ht="15.6" x14ac:dyDescent="0.3">
      <c r="A2966" s="35"/>
      <c r="B2966" s="86"/>
      <c r="C2966" s="35"/>
      <c r="D2966" s="35"/>
      <c r="E2966" s="35"/>
      <c r="F2966" s="35"/>
      <c r="G2966" s="35"/>
      <c r="H2966" s="35"/>
      <c r="I2966" s="35"/>
      <c r="J2966" s="35"/>
      <c r="K2966" s="35"/>
      <c r="L2966" s="35"/>
      <c r="M2966" s="35"/>
      <c r="N2966" s="35"/>
      <c r="O2966" s="35"/>
      <c r="P2966" s="35"/>
      <c r="Q2966" s="35"/>
      <c r="R2966" s="35"/>
      <c r="S2966" s="35"/>
      <c r="T2966" s="17">
        <f t="shared" si="6649"/>
        <v>48982</v>
      </c>
      <c r="U2966" s="216">
        <f t="shared" si="6642"/>
        <v>2</v>
      </c>
      <c r="V2966" s="216">
        <f t="shared" si="6649"/>
        <v>2961</v>
      </c>
      <c r="W2966" s="16">
        <f t="shared" si="6656"/>
        <v>8.1123287671232873</v>
      </c>
      <c r="X2966" s="16" t="e">
        <f>IF(Template!$F$7="Linear interpolation",LinInterp($I$5:$I$22,$G$5:$G$22,W2966),CubicSpline($I$5:$I$22,$G$5:$G$22,W2966))</f>
        <v>#VALUE!</v>
      </c>
      <c r="Y2966" s="221" t="e">
        <f t="shared" si="6643"/>
        <v>#VALUE!</v>
      </c>
      <c r="Z2966" s="221" t="e">
        <f>Y2966/PRODUCT($AA$6:AA2965)</f>
        <v>#VALUE!</v>
      </c>
      <c r="AA2966" s="16" t="e">
        <f t="shared" si="6650"/>
        <v>#VALUE!</v>
      </c>
      <c r="AB2966" s="10" t="e">
        <f t="shared" si="6651"/>
        <v>#VALUE!</v>
      </c>
      <c r="AC2966" s="90">
        <f t="shared" si="6644"/>
        <v>2966</v>
      </c>
      <c r="AD2966" s="17">
        <f t="shared" si="6652"/>
        <v>48959</v>
      </c>
      <c r="AE2966" s="16" t="e">
        <f t="shared" si="6645"/>
        <v>#VALUE!</v>
      </c>
      <c r="AF2966" s="10">
        <f ca="1">IFERROR(AVERAGE(INDIRECT("AE"&amp;AC2966-Template!$F$10+1):INDIRECT("AE"&amp;AC2966)),0)</f>
        <v>0</v>
      </c>
      <c r="AG2966" s="35"/>
      <c r="AH2966" s="86"/>
      <c r="AI2966" s="35"/>
      <c r="AJ2966" s="35"/>
      <c r="AK2966" s="35"/>
      <c r="AL2966" s="35"/>
      <c r="AM2966" s="35"/>
      <c r="AN2966" s="35"/>
      <c r="AO2966" s="35"/>
      <c r="AP2966" s="35"/>
      <c r="AQ2966" s="35"/>
      <c r="AR2966" s="35"/>
      <c r="AS2966" s="35"/>
      <c r="AT2966" s="35"/>
      <c r="AU2966" s="35"/>
      <c r="AV2966" s="35"/>
      <c r="AW2966" s="35"/>
      <c r="AX2966" s="35"/>
      <c r="AY2966" s="35"/>
      <c r="AZ2966" s="17">
        <f t="shared" ref="AZ2966" si="6689">AZ2965+1</f>
        <v>48982</v>
      </c>
      <c r="BA2966" s="216">
        <f t="shared" si="6668"/>
        <v>2</v>
      </c>
      <c r="BB2966" s="216">
        <f t="shared" ref="BB2966" si="6690">BB2965+1</f>
        <v>2961</v>
      </c>
      <c r="BC2966" s="16">
        <f t="shared" si="6670"/>
        <v>8.1123287671232873</v>
      </c>
      <c r="BD2966" s="16">
        <f>IF(Template!$F$7="Linear interpolation",LinInterp($AO$5:$AO$18,$AM$5:$AM$18,BC2966),CubicSpline($AO$5:$AO$18,$AM$5:$AM$18,BC2966))</f>
        <v>14.150139713072837</v>
      </c>
      <c r="BE2966" s="221">
        <f t="shared" si="6605"/>
        <v>2.9259563132610218</v>
      </c>
      <c r="BF2966" s="221">
        <f>BE2966/PRODUCT($BG$6:BG2965)</f>
        <v>1.0003628447742465</v>
      </c>
      <c r="BG2966" s="16">
        <f t="shared" si="6671"/>
        <v>1.0003628447742465</v>
      </c>
      <c r="BH2966" s="10">
        <f t="shared" si="6672"/>
        <v>13.243834259998311</v>
      </c>
      <c r="BI2966" s="90"/>
      <c r="BJ2966" s="17">
        <f t="shared" si="6655"/>
        <v>48959</v>
      </c>
      <c r="BK2966" s="16">
        <f t="shared" si="6648"/>
        <v>13.24598623038742</v>
      </c>
      <c r="BL2966" s="10">
        <f ca="1">IFERROR(AVERAGE(INDIRECT("BK"&amp;AC2966-Template!$F$10+1):INDIRECT("BK"&amp;AC2966)),0)</f>
        <v>13.247122952390713</v>
      </c>
      <c r="BM2966" s="35"/>
      <c r="BN2966" s="86"/>
      <c r="BO2966" s="35"/>
      <c r="BP2966" s="35"/>
      <c r="BQ2966" s="35"/>
      <c r="BR2966" s="35"/>
      <c r="BS2966" s="35"/>
      <c r="BT2966" s="35"/>
      <c r="BU2966" s="35"/>
      <c r="BV2966" s="35"/>
      <c r="BW2966" s="35"/>
      <c r="BX2966" s="35"/>
      <c r="BY2966" s="35"/>
      <c r="BZ2966" s="35"/>
      <c r="CA2966" s="35"/>
      <c r="CB2966" s="35"/>
      <c r="CC2966" s="35"/>
      <c r="CD2966" s="35"/>
      <c r="CE2966" s="35"/>
      <c r="CF2966" s="35"/>
      <c r="CG2966" s="35"/>
      <c r="CH2966" s="35"/>
    </row>
    <row r="2967" spans="1:86" ht="15.6" x14ac:dyDescent="0.3">
      <c r="A2967" s="35"/>
      <c r="B2967" s="86"/>
      <c r="C2967" s="35"/>
      <c r="D2967" s="35"/>
      <c r="E2967" s="35"/>
      <c r="F2967" s="35"/>
      <c r="G2967" s="35"/>
      <c r="H2967" s="35"/>
      <c r="I2967" s="35"/>
      <c r="J2967" s="35"/>
      <c r="K2967" s="35"/>
      <c r="L2967" s="35"/>
      <c r="M2967" s="35"/>
      <c r="N2967" s="35"/>
      <c r="O2967" s="35"/>
      <c r="P2967" s="35"/>
      <c r="Q2967" s="35"/>
      <c r="R2967" s="35"/>
      <c r="S2967" s="35"/>
      <c r="T2967" s="17">
        <f t="shared" si="6649"/>
        <v>48983</v>
      </c>
      <c r="U2967" s="216">
        <f t="shared" si="6642"/>
        <v>3</v>
      </c>
      <c r="V2967" s="216">
        <f t="shared" si="6649"/>
        <v>2962</v>
      </c>
      <c r="W2967" s="16">
        <f t="shared" si="6656"/>
        <v>8.1150684931506856</v>
      </c>
      <c r="X2967" s="16" t="e">
        <f>IF(Template!$F$7="Linear interpolation",LinInterp($I$5:$I$22,$G$5:$G$22,W2967),CubicSpline($I$5:$I$22,$G$5:$G$22,W2967))</f>
        <v>#VALUE!</v>
      </c>
      <c r="Y2967" s="221" t="e">
        <f t="shared" si="6643"/>
        <v>#VALUE!</v>
      </c>
      <c r="Z2967" s="221" t="e">
        <f>Y2967/PRODUCT($AA$6:AA2966)</f>
        <v>#VALUE!</v>
      </c>
      <c r="AA2967" s="16" t="e">
        <f t="shared" si="6650"/>
        <v>#VALUE!</v>
      </c>
      <c r="AB2967" s="10" t="e">
        <f t="shared" si="6651"/>
        <v>#VALUE!</v>
      </c>
      <c r="AC2967" s="90">
        <f t="shared" si="6644"/>
        <v>2967</v>
      </c>
      <c r="AD2967" s="17">
        <f t="shared" si="6652"/>
        <v>48960</v>
      </c>
      <c r="AE2967" s="16" t="e">
        <f t="shared" si="6645"/>
        <v>#VALUE!</v>
      </c>
      <c r="AF2967" s="10">
        <f ca="1">IFERROR(AVERAGE(INDIRECT("AE"&amp;AC2967-Template!$F$10+1):INDIRECT("AE"&amp;AC2967)),0)</f>
        <v>0</v>
      </c>
      <c r="AG2967" s="35"/>
      <c r="AH2967" s="86"/>
      <c r="AI2967" s="35"/>
      <c r="AJ2967" s="35"/>
      <c r="AK2967" s="35"/>
      <c r="AL2967" s="35"/>
      <c r="AM2967" s="35"/>
      <c r="AN2967" s="35"/>
      <c r="AO2967" s="35"/>
      <c r="AP2967" s="35"/>
      <c r="AQ2967" s="35"/>
      <c r="AR2967" s="35"/>
      <c r="AS2967" s="35"/>
      <c r="AT2967" s="35"/>
      <c r="AU2967" s="35"/>
      <c r="AV2967" s="35"/>
      <c r="AW2967" s="35"/>
      <c r="AX2967" s="35"/>
      <c r="AY2967" s="35"/>
      <c r="AZ2967" s="17">
        <f t="shared" ref="AZ2967" si="6691">AZ2966+1</f>
        <v>48983</v>
      </c>
      <c r="BA2967" s="216">
        <f t="shared" si="6668"/>
        <v>3</v>
      </c>
      <c r="BB2967" s="216">
        <f t="shared" ref="BB2967" si="6692">BB2966+1</f>
        <v>2962</v>
      </c>
      <c r="BC2967" s="16">
        <f t="shared" si="6670"/>
        <v>8.1150684931506856</v>
      </c>
      <c r="BD2967" s="16">
        <f>IF(Template!$F$7="Linear interpolation",LinInterp($AO$5:$AO$18,$AM$5:$AM$18,BC2967),CubicSpline($AO$5:$AO$18,$AM$5:$AM$18,BC2967))</f>
        <v>14.150142375405883</v>
      </c>
      <c r="BE2967" s="221">
        <f t="shared" si="6605"/>
        <v>2.9270179745851923</v>
      </c>
      <c r="BF2967" s="221">
        <f>BE2967/PRODUCT($BG$6:BG2966)</f>
        <v>1.0003628425070323</v>
      </c>
      <c r="BG2967" s="16">
        <f t="shared" si="6671"/>
        <v>1.0003628425070323</v>
      </c>
      <c r="BH2967" s="10">
        <f t="shared" si="6672"/>
        <v>13.243751506680223</v>
      </c>
      <c r="BI2967" s="90"/>
      <c r="BJ2967" s="17">
        <f t="shared" si="6655"/>
        <v>48960</v>
      </c>
      <c r="BK2967" s="16">
        <f t="shared" si="6648"/>
        <v>13.245452615361142</v>
      </c>
      <c r="BL2967" s="10">
        <f ca="1">IFERROR(AVERAGE(INDIRECT("BK"&amp;AC2967-Template!$F$10+1):INDIRECT("BK"&amp;AC2967)),0)</f>
        <v>13.247022979961706</v>
      </c>
      <c r="BM2967" s="35"/>
      <c r="BN2967" s="86"/>
      <c r="BO2967" s="35"/>
      <c r="BP2967" s="35"/>
      <c r="BQ2967" s="35"/>
      <c r="BR2967" s="35"/>
      <c r="BS2967" s="35"/>
      <c r="BT2967" s="35"/>
      <c r="BU2967" s="35"/>
      <c r="BV2967" s="35"/>
      <c r="BW2967" s="35"/>
      <c r="BX2967" s="35"/>
      <c r="BY2967" s="35"/>
      <c r="BZ2967" s="35"/>
      <c r="CA2967" s="35"/>
      <c r="CB2967" s="35"/>
      <c r="CC2967" s="35"/>
      <c r="CD2967" s="35"/>
      <c r="CE2967" s="35"/>
      <c r="CF2967" s="35"/>
      <c r="CG2967" s="35"/>
      <c r="CH2967" s="35"/>
    </row>
    <row r="2968" spans="1:86" ht="15.6" x14ac:dyDescent="0.3">
      <c r="A2968" s="35"/>
      <c r="B2968" s="86"/>
      <c r="C2968" s="35"/>
      <c r="D2968" s="35"/>
      <c r="E2968" s="35"/>
      <c r="F2968" s="35"/>
      <c r="G2968" s="35"/>
      <c r="H2968" s="35"/>
      <c r="I2968" s="35"/>
      <c r="J2968" s="35"/>
      <c r="K2968" s="35"/>
      <c r="L2968" s="35"/>
      <c r="M2968" s="35"/>
      <c r="N2968" s="35"/>
      <c r="O2968" s="35"/>
      <c r="P2968" s="35"/>
      <c r="Q2968" s="35"/>
      <c r="R2968" s="35"/>
      <c r="S2968" s="35"/>
      <c r="T2968" s="17">
        <f t="shared" si="6649"/>
        <v>48984</v>
      </c>
      <c r="U2968" s="216">
        <f t="shared" si="6642"/>
        <v>4</v>
      </c>
      <c r="V2968" s="216">
        <f t="shared" si="6649"/>
        <v>2963</v>
      </c>
      <c r="W2968" s="16">
        <f t="shared" si="6656"/>
        <v>8.117808219178082</v>
      </c>
      <c r="X2968" s="16" t="e">
        <f>IF(Template!$F$7="Linear interpolation",LinInterp($I$5:$I$22,$G$5:$G$22,W2968),CubicSpline($I$5:$I$22,$G$5:$G$22,W2968))</f>
        <v>#VALUE!</v>
      </c>
      <c r="Y2968" s="221" t="e">
        <f t="shared" si="6643"/>
        <v>#VALUE!</v>
      </c>
      <c r="Z2968" s="221" t="e">
        <f>Y2968/PRODUCT($AA$6:AA2967)</f>
        <v>#VALUE!</v>
      </c>
      <c r="AA2968" s="16" t="e">
        <f t="shared" si="6650"/>
        <v>#VALUE!</v>
      </c>
      <c r="AB2968" s="10" t="e">
        <f t="shared" si="6651"/>
        <v>#VALUE!</v>
      </c>
      <c r="AC2968" s="90">
        <f t="shared" si="6644"/>
        <v>2968</v>
      </c>
      <c r="AD2968" s="17">
        <f t="shared" si="6652"/>
        <v>48961</v>
      </c>
      <c r="AE2968" s="16" t="e">
        <f t="shared" si="6645"/>
        <v>#VALUE!</v>
      </c>
      <c r="AF2968" s="10">
        <f ca="1">IFERROR(AVERAGE(INDIRECT("AE"&amp;AC2968-Template!$F$10+1):INDIRECT("AE"&amp;AC2968)),0)</f>
        <v>0</v>
      </c>
      <c r="AG2968" s="35"/>
      <c r="AH2968" s="86"/>
      <c r="AI2968" s="35"/>
      <c r="AJ2968" s="35"/>
      <c r="AK2968" s="35"/>
      <c r="AL2968" s="35"/>
      <c r="AM2968" s="35"/>
      <c r="AN2968" s="35"/>
      <c r="AO2968" s="35"/>
      <c r="AP2968" s="35"/>
      <c r="AQ2968" s="35"/>
      <c r="AR2968" s="35"/>
      <c r="AS2968" s="35"/>
      <c r="AT2968" s="35"/>
      <c r="AU2968" s="35"/>
      <c r="AV2968" s="35"/>
      <c r="AW2968" s="35"/>
      <c r="AX2968" s="35"/>
      <c r="AY2968" s="35"/>
      <c r="AZ2968" s="17">
        <f t="shared" ref="AZ2968" si="6693">AZ2967+1</f>
        <v>48984</v>
      </c>
      <c r="BA2968" s="216">
        <f t="shared" si="6668"/>
        <v>4</v>
      </c>
      <c r="BB2968" s="216">
        <f t="shared" ref="BB2968" si="6694">BB2967+1</f>
        <v>2963</v>
      </c>
      <c r="BC2968" s="16">
        <f t="shared" si="6670"/>
        <v>8.117808219178082</v>
      </c>
      <c r="BD2968" s="16">
        <f>IF(Template!$F$7="Linear interpolation",LinInterp($AO$5:$AO$18,$AM$5:$AM$18,BC2968),CubicSpline($AO$5:$AO$18,$AM$5:$AM$18,BC2968))</f>
        <v>14.150145004172776</v>
      </c>
      <c r="BE2968" s="221">
        <f t="shared" si="6605"/>
        <v>2.9280800145098969</v>
      </c>
      <c r="BF2968" s="221">
        <f>BE2968/PRODUCT($BG$6:BG2967)</f>
        <v>1.0003628402469429</v>
      </c>
      <c r="BG2968" s="16">
        <f t="shared" si="6671"/>
        <v>1.0003628402469429</v>
      </c>
      <c r="BH2968" s="10">
        <f t="shared" si="6672"/>
        <v>13.243669013415339</v>
      </c>
      <c r="BI2968" s="90"/>
      <c r="BJ2968" s="17">
        <f t="shared" si="6655"/>
        <v>48961</v>
      </c>
      <c r="BK2968" s="16">
        <f t="shared" si="6648"/>
        <v>13.245631316137318</v>
      </c>
      <c r="BL2968" s="10">
        <f ca="1">IFERROR(AVERAGE(INDIRECT("BK"&amp;AC2968-Template!$F$10+1):INDIRECT("BK"&amp;AC2968)),0)</f>
        <v>13.246928964225237</v>
      </c>
      <c r="BM2968" s="35"/>
      <c r="BN2968" s="86"/>
      <c r="BO2968" s="35"/>
      <c r="BP2968" s="35"/>
      <c r="BQ2968" s="35"/>
      <c r="BR2968" s="35"/>
      <c r="BS2968" s="35"/>
      <c r="BT2968" s="35"/>
      <c r="BU2968" s="35"/>
      <c r="BV2968" s="35"/>
      <c r="BW2968" s="35"/>
      <c r="BX2968" s="35"/>
      <c r="BY2968" s="35"/>
      <c r="BZ2968" s="35"/>
      <c r="CA2968" s="35"/>
      <c r="CB2968" s="35"/>
      <c r="CC2968" s="35"/>
      <c r="CD2968" s="35"/>
      <c r="CE2968" s="35"/>
      <c r="CF2968" s="35"/>
      <c r="CG2968" s="35"/>
      <c r="CH2968" s="35"/>
    </row>
    <row r="2969" spans="1:86" ht="15.6" x14ac:dyDescent="0.3">
      <c r="A2969" s="35"/>
      <c r="B2969" s="86"/>
      <c r="C2969" s="35"/>
      <c r="D2969" s="35"/>
      <c r="E2969" s="35"/>
      <c r="F2969" s="35"/>
      <c r="G2969" s="35"/>
      <c r="H2969" s="35"/>
      <c r="I2969" s="35"/>
      <c r="J2969" s="35"/>
      <c r="K2969" s="35"/>
      <c r="L2969" s="35"/>
      <c r="M2969" s="35"/>
      <c r="N2969" s="35"/>
      <c r="O2969" s="35"/>
      <c r="P2969" s="35"/>
      <c r="Q2969" s="35"/>
      <c r="R2969" s="35"/>
      <c r="S2969" s="35"/>
      <c r="T2969" s="17">
        <f t="shared" si="6649"/>
        <v>48985</v>
      </c>
      <c r="U2969" s="216">
        <f t="shared" si="6642"/>
        <v>5</v>
      </c>
      <c r="V2969" s="216">
        <f t="shared" si="6649"/>
        <v>2964</v>
      </c>
      <c r="W2969" s="16">
        <f t="shared" si="6656"/>
        <v>8.1205479452054803</v>
      </c>
      <c r="X2969" s="16" t="e">
        <f>IF(Template!$F$7="Linear interpolation",LinInterp($I$5:$I$22,$G$5:$G$22,W2969),CubicSpline($I$5:$I$22,$G$5:$G$22,W2969))</f>
        <v>#VALUE!</v>
      </c>
      <c r="Y2969" s="221" t="e">
        <f t="shared" si="6643"/>
        <v>#VALUE!</v>
      </c>
      <c r="Z2969" s="221" t="e">
        <f>Y2969/PRODUCT($AA$6:AA2968)</f>
        <v>#VALUE!</v>
      </c>
      <c r="AA2969" s="16" t="e">
        <f t="shared" si="6650"/>
        <v>#VALUE!</v>
      </c>
      <c r="AB2969" s="10" t="e">
        <f t="shared" si="6651"/>
        <v>#VALUE!</v>
      </c>
      <c r="AC2969" s="90">
        <f t="shared" si="6644"/>
        <v>2969</v>
      </c>
      <c r="AD2969" s="17">
        <f t="shared" si="6652"/>
        <v>48962</v>
      </c>
      <c r="AE2969" s="16" t="e">
        <f t="shared" si="6645"/>
        <v>#VALUE!</v>
      </c>
      <c r="AF2969" s="10">
        <f ca="1">IFERROR(AVERAGE(INDIRECT("AE"&amp;AC2969-Template!$F$10+1):INDIRECT("AE"&amp;AC2969)),0)</f>
        <v>0</v>
      </c>
      <c r="AG2969" s="35"/>
      <c r="AH2969" s="86"/>
      <c r="AI2969" s="35"/>
      <c r="AJ2969" s="35"/>
      <c r="AK2969" s="35"/>
      <c r="AL2969" s="35"/>
      <c r="AM2969" s="35"/>
      <c r="AN2969" s="35"/>
      <c r="AO2969" s="35"/>
      <c r="AP2969" s="35"/>
      <c r="AQ2969" s="35"/>
      <c r="AR2969" s="35"/>
      <c r="AS2969" s="35"/>
      <c r="AT2969" s="35"/>
      <c r="AU2969" s="35"/>
      <c r="AV2969" s="35"/>
      <c r="AW2969" s="35"/>
      <c r="AX2969" s="35"/>
      <c r="AY2969" s="35"/>
      <c r="AZ2969" s="17">
        <f t="shared" ref="AZ2969" si="6695">AZ2968+1</f>
        <v>48985</v>
      </c>
      <c r="BA2969" s="216">
        <f t="shared" si="6668"/>
        <v>5</v>
      </c>
      <c r="BB2969" s="216">
        <f t="shared" ref="BB2969" si="6696">BB2968+1</f>
        <v>2964</v>
      </c>
      <c r="BC2969" s="16">
        <f t="shared" si="6670"/>
        <v>8.1205479452054803</v>
      </c>
      <c r="BD2969" s="16">
        <f>IF(Template!$F$7="Linear interpolation",LinInterp($AO$5:$AO$18,$AM$5:$AM$18,BC2969),CubicSpline($AO$5:$AO$18,$AM$5:$AM$18,BC2969))</f>
        <v>14.150147599507779</v>
      </c>
      <c r="BE2969" s="221">
        <f t="shared" si="6605"/>
        <v>2.9291424331886082</v>
      </c>
      <c r="BF2969" s="221">
        <f>BE2969/PRODUCT($BG$6:BG2968)</f>
        <v>1.0003628379939915</v>
      </c>
      <c r="BG2969" s="16">
        <f t="shared" si="6671"/>
        <v>1.0003628379939915</v>
      </c>
      <c r="BH2969" s="10">
        <f t="shared" si="6672"/>
        <v>13.243586780689931</v>
      </c>
      <c r="BI2969" s="90"/>
      <c r="BJ2969" s="17">
        <f t="shared" si="6655"/>
        <v>48962</v>
      </c>
      <c r="BK2969" s="16">
        <f t="shared" si="6648"/>
        <v>13.245543210628208</v>
      </c>
      <c r="BL2969" s="10">
        <f ca="1">IFERROR(AVERAGE(INDIRECT("BK"&amp;AC2969-Template!$F$10+1):INDIRECT("BK"&amp;AC2969)),0)</f>
        <v>13.246847443765613</v>
      </c>
      <c r="BM2969" s="35"/>
      <c r="BN2969" s="86"/>
      <c r="BO2969" s="35"/>
      <c r="BP2969" s="35"/>
      <c r="BQ2969" s="35"/>
      <c r="BR2969" s="35"/>
      <c r="BS2969" s="35"/>
      <c r="BT2969" s="35"/>
      <c r="BU2969" s="35"/>
      <c r="BV2969" s="35"/>
      <c r="BW2969" s="35"/>
      <c r="BX2969" s="35"/>
      <c r="BY2969" s="35"/>
      <c r="BZ2969" s="35"/>
      <c r="CA2969" s="35"/>
      <c r="CB2969" s="35"/>
      <c r="CC2969" s="35"/>
      <c r="CD2969" s="35"/>
      <c r="CE2969" s="35"/>
      <c r="CF2969" s="35"/>
      <c r="CG2969" s="35"/>
      <c r="CH2969" s="35"/>
    </row>
    <row r="2970" spans="1:86" ht="15.6" x14ac:dyDescent="0.3">
      <c r="A2970" s="35"/>
      <c r="B2970" s="86"/>
      <c r="C2970" s="35"/>
      <c r="D2970" s="35"/>
      <c r="E2970" s="35"/>
      <c r="F2970" s="35"/>
      <c r="G2970" s="35"/>
      <c r="H2970" s="35"/>
      <c r="I2970" s="35"/>
      <c r="J2970" s="35"/>
      <c r="K2970" s="35"/>
      <c r="L2970" s="35"/>
      <c r="M2970" s="35"/>
      <c r="N2970" s="35"/>
      <c r="O2970" s="35"/>
      <c r="P2970" s="35"/>
      <c r="Q2970" s="35"/>
      <c r="R2970" s="35"/>
      <c r="S2970" s="35"/>
      <c r="T2970" s="17">
        <f t="shared" si="6649"/>
        <v>48986</v>
      </c>
      <c r="U2970" s="216">
        <f t="shared" si="6642"/>
        <v>6</v>
      </c>
      <c r="V2970" s="216">
        <f t="shared" si="6649"/>
        <v>2965</v>
      </c>
      <c r="W2970" s="16">
        <f t="shared" si="6656"/>
        <v>8.1232876712328768</v>
      </c>
      <c r="X2970" s="16" t="e">
        <f>IF(Template!$F$7="Linear interpolation",LinInterp($I$5:$I$22,$G$5:$G$22,W2970),CubicSpline($I$5:$I$22,$G$5:$G$22,W2970))</f>
        <v>#VALUE!</v>
      </c>
      <c r="Y2970" s="221" t="e">
        <f t="shared" si="6643"/>
        <v>#VALUE!</v>
      </c>
      <c r="Z2970" s="221" t="e">
        <f>Y2970/PRODUCT($AA$6:AA2969)</f>
        <v>#VALUE!</v>
      </c>
      <c r="AA2970" s="16" t="e">
        <f t="shared" si="6650"/>
        <v>#VALUE!</v>
      </c>
      <c r="AB2970" s="10" t="e">
        <f t="shared" si="6651"/>
        <v>#VALUE!</v>
      </c>
      <c r="AC2970" s="90">
        <f t="shared" si="6644"/>
        <v>2970</v>
      </c>
      <c r="AD2970" s="17">
        <f t="shared" si="6652"/>
        <v>48963</v>
      </c>
      <c r="AE2970" s="16" t="e">
        <f t="shared" si="6645"/>
        <v>#VALUE!</v>
      </c>
      <c r="AF2970" s="10">
        <f ca="1">IFERROR(AVERAGE(INDIRECT("AE"&amp;AC2970-Template!$F$10+1):INDIRECT("AE"&amp;AC2970)),0)</f>
        <v>0</v>
      </c>
      <c r="AG2970" s="35"/>
      <c r="AH2970" s="86"/>
      <c r="AI2970" s="35"/>
      <c r="AJ2970" s="35"/>
      <c r="AK2970" s="35"/>
      <c r="AL2970" s="35"/>
      <c r="AM2970" s="35"/>
      <c r="AN2970" s="35"/>
      <c r="AO2970" s="35"/>
      <c r="AP2970" s="35"/>
      <c r="AQ2970" s="35"/>
      <c r="AR2970" s="35"/>
      <c r="AS2970" s="35"/>
      <c r="AT2970" s="35"/>
      <c r="AU2970" s="35"/>
      <c r="AV2970" s="35"/>
      <c r="AW2970" s="35"/>
      <c r="AX2970" s="35"/>
      <c r="AY2970" s="35"/>
      <c r="AZ2970" s="17">
        <f t="shared" ref="AZ2970" si="6697">AZ2969+1</f>
        <v>48986</v>
      </c>
      <c r="BA2970" s="216">
        <f t="shared" si="6668"/>
        <v>6</v>
      </c>
      <c r="BB2970" s="216">
        <f t="shared" ref="BB2970" si="6698">BB2969+1</f>
        <v>2965</v>
      </c>
      <c r="BC2970" s="16">
        <f t="shared" si="6670"/>
        <v>8.1232876712328768</v>
      </c>
      <c r="BD2970" s="16">
        <f>IF(Template!$F$7="Linear interpolation",LinInterp($AO$5:$AO$18,$AM$5:$AM$18,BC2970),CubicSpline($AO$5:$AO$18,$AM$5:$AM$18,BC2970))</f>
        <v>14.150150161545158</v>
      </c>
      <c r="BE2970" s="221">
        <f t="shared" si="6605"/>
        <v>2.9302052307749014</v>
      </c>
      <c r="BF2970" s="221">
        <f>BE2970/PRODUCT($BG$6:BG2969)</f>
        <v>1.0003628357481873</v>
      </c>
      <c r="BG2970" s="16">
        <f t="shared" si="6671"/>
        <v>1.0003628379939915</v>
      </c>
      <c r="BH2970" s="10">
        <f t="shared" si="6672"/>
        <v>13.243586780689931</v>
      </c>
      <c r="BI2970" s="90"/>
      <c r="BJ2970" s="17">
        <f t="shared" si="6655"/>
        <v>48963</v>
      </c>
      <c r="BK2970" s="16">
        <f t="shared" si="6648"/>
        <v>13.245455355260338</v>
      </c>
      <c r="BL2970" s="10">
        <f ca="1">IFERROR(AVERAGE(INDIRECT("BK"&amp;AC2970-Template!$F$10+1):INDIRECT("BK"&amp;AC2970)),0)</f>
        <v>13.246758005184043</v>
      </c>
      <c r="BM2970" s="35"/>
      <c r="BN2970" s="86"/>
      <c r="BO2970" s="35"/>
      <c r="BP2970" s="35"/>
      <c r="BQ2970" s="35"/>
      <c r="BR2970" s="35"/>
      <c r="BS2970" s="35"/>
      <c r="BT2970" s="35"/>
      <c r="BU2970" s="35"/>
      <c r="BV2970" s="35"/>
      <c r="BW2970" s="35"/>
      <c r="BX2970" s="35"/>
      <c r="BY2970" s="35"/>
      <c r="BZ2970" s="35"/>
      <c r="CA2970" s="35"/>
      <c r="CB2970" s="35"/>
      <c r="CC2970" s="35"/>
      <c r="CD2970" s="35"/>
      <c r="CE2970" s="35"/>
      <c r="CF2970" s="35"/>
      <c r="CG2970" s="35"/>
      <c r="CH2970" s="35"/>
    </row>
    <row r="2971" spans="1:86" ht="15.6" x14ac:dyDescent="0.3">
      <c r="A2971" s="35"/>
      <c r="B2971" s="86"/>
      <c r="C2971" s="35"/>
      <c r="D2971" s="35"/>
      <c r="E2971" s="35"/>
      <c r="F2971" s="35"/>
      <c r="G2971" s="35"/>
      <c r="H2971" s="35"/>
      <c r="I2971" s="35"/>
      <c r="J2971" s="35"/>
      <c r="K2971" s="35"/>
      <c r="L2971" s="35"/>
      <c r="M2971" s="35"/>
      <c r="N2971" s="35"/>
      <c r="O2971" s="35"/>
      <c r="P2971" s="35"/>
      <c r="Q2971" s="35"/>
      <c r="R2971" s="35"/>
      <c r="S2971" s="35"/>
      <c r="T2971" s="17">
        <f t="shared" si="6649"/>
        <v>48987</v>
      </c>
      <c r="U2971" s="216">
        <f t="shared" si="6642"/>
        <v>7</v>
      </c>
      <c r="V2971" s="216">
        <f t="shared" si="6649"/>
        <v>2966</v>
      </c>
      <c r="W2971" s="16">
        <f t="shared" si="6656"/>
        <v>8.1260273972602732</v>
      </c>
      <c r="X2971" s="16" t="e">
        <f>IF(Template!$F$7="Linear interpolation",LinInterp($I$5:$I$22,$G$5:$G$22,W2971),CubicSpline($I$5:$I$22,$G$5:$G$22,W2971))</f>
        <v>#VALUE!</v>
      </c>
      <c r="Y2971" s="221" t="e">
        <f t="shared" si="6643"/>
        <v>#VALUE!</v>
      </c>
      <c r="Z2971" s="221" t="e">
        <f>Y2971/PRODUCT($AA$6:AA2970)</f>
        <v>#VALUE!</v>
      </c>
      <c r="AA2971" s="16" t="e">
        <f t="shared" si="6650"/>
        <v>#VALUE!</v>
      </c>
      <c r="AB2971" s="10" t="e">
        <f t="shared" si="6651"/>
        <v>#VALUE!</v>
      </c>
      <c r="AC2971" s="90">
        <f t="shared" si="6644"/>
        <v>2971</v>
      </c>
      <c r="AD2971" s="17">
        <f t="shared" si="6652"/>
        <v>48964</v>
      </c>
      <c r="AE2971" s="16" t="e">
        <f t="shared" si="6645"/>
        <v>#VALUE!</v>
      </c>
      <c r="AF2971" s="10">
        <f ca="1">IFERROR(AVERAGE(INDIRECT("AE"&amp;AC2971-Template!$F$10+1):INDIRECT("AE"&amp;AC2971)),0)</f>
        <v>0</v>
      </c>
      <c r="AG2971" s="35"/>
      <c r="AH2971" s="86"/>
      <c r="AI2971" s="35"/>
      <c r="AJ2971" s="35"/>
      <c r="AK2971" s="35"/>
      <c r="AL2971" s="35"/>
      <c r="AM2971" s="35"/>
      <c r="AN2971" s="35"/>
      <c r="AO2971" s="35"/>
      <c r="AP2971" s="35"/>
      <c r="AQ2971" s="35"/>
      <c r="AR2971" s="35"/>
      <c r="AS2971" s="35"/>
      <c r="AT2971" s="35"/>
      <c r="AU2971" s="35"/>
      <c r="AV2971" s="35"/>
      <c r="AW2971" s="35"/>
      <c r="AX2971" s="35"/>
      <c r="AY2971" s="35"/>
      <c r="AZ2971" s="17">
        <f t="shared" ref="AZ2971" si="6699">AZ2970+1</f>
        <v>48987</v>
      </c>
      <c r="BA2971" s="216">
        <f t="shared" si="6668"/>
        <v>7</v>
      </c>
      <c r="BB2971" s="216">
        <f t="shared" ref="BB2971" si="6700">BB2970+1</f>
        <v>2966</v>
      </c>
      <c r="BC2971" s="16">
        <f t="shared" si="6670"/>
        <v>8.1260273972602732</v>
      </c>
      <c r="BD2971" s="16">
        <f>IF(Template!$F$7="Linear interpolation",LinInterp($AO$5:$AO$18,$AM$5:$AM$18,BC2971),CubicSpline($AO$5:$AO$18,$AM$5:$AM$18,BC2971))</f>
        <v>14.150152690419178</v>
      </c>
      <c r="BE2971" s="221">
        <f t="shared" si="6605"/>
        <v>2.9312684074224853</v>
      </c>
      <c r="BF2971" s="221">
        <f>BE2971/PRODUCT($BG$6:BG2970)</f>
        <v>1.0003628312637458</v>
      </c>
      <c r="BG2971" s="16">
        <f t="shared" si="6671"/>
        <v>1.0003628379939915</v>
      </c>
      <c r="BH2971" s="10">
        <f t="shared" si="6672"/>
        <v>13.243586780689931</v>
      </c>
      <c r="BI2971" s="90"/>
      <c r="BJ2971" s="17">
        <f t="shared" si="6655"/>
        <v>48964</v>
      </c>
      <c r="BK2971" s="16">
        <f t="shared" si="6648"/>
        <v>13.245367750519987</v>
      </c>
      <c r="BL2971" s="10">
        <f ca="1">IFERROR(AVERAGE(INDIRECT("BK"&amp;AC2971-Template!$F$10+1):INDIRECT("BK"&amp;AC2971)),0)</f>
        <v>13.246668373045583</v>
      </c>
      <c r="BM2971" s="35"/>
      <c r="BN2971" s="86"/>
      <c r="BO2971" s="35"/>
      <c r="BP2971" s="35"/>
      <c r="BQ2971" s="35"/>
      <c r="BR2971" s="35"/>
      <c r="BS2971" s="35"/>
      <c r="BT2971" s="35"/>
      <c r="BU2971" s="35"/>
      <c r="BV2971" s="35"/>
      <c r="BW2971" s="35"/>
      <c r="BX2971" s="35"/>
      <c r="BY2971" s="35"/>
      <c r="BZ2971" s="35"/>
      <c r="CA2971" s="35"/>
      <c r="CB2971" s="35"/>
      <c r="CC2971" s="35"/>
      <c r="CD2971" s="35"/>
      <c r="CE2971" s="35"/>
      <c r="CF2971" s="35"/>
      <c r="CG2971" s="35"/>
      <c r="CH2971" s="35"/>
    </row>
    <row r="2972" spans="1:86" ht="15.6" x14ac:dyDescent="0.3">
      <c r="A2972" s="35"/>
      <c r="B2972" s="86"/>
      <c r="C2972" s="35"/>
      <c r="D2972" s="35"/>
      <c r="E2972" s="35"/>
      <c r="F2972" s="35"/>
      <c r="G2972" s="35"/>
      <c r="H2972" s="35"/>
      <c r="I2972" s="35"/>
      <c r="J2972" s="35"/>
      <c r="K2972" s="35"/>
      <c r="L2972" s="35"/>
      <c r="M2972" s="35"/>
      <c r="N2972" s="35"/>
      <c r="O2972" s="35"/>
      <c r="P2972" s="35"/>
      <c r="Q2972" s="35"/>
      <c r="R2972" s="35"/>
      <c r="S2972" s="35"/>
      <c r="T2972" s="17">
        <f t="shared" si="6649"/>
        <v>48988</v>
      </c>
      <c r="U2972" s="216">
        <f t="shared" si="6642"/>
        <v>1</v>
      </c>
      <c r="V2972" s="216">
        <f t="shared" si="6649"/>
        <v>2967</v>
      </c>
      <c r="W2972" s="16">
        <f t="shared" si="6656"/>
        <v>8.1287671232876715</v>
      </c>
      <c r="X2972" s="16" t="e">
        <f>IF(Template!$F$7="Linear interpolation",LinInterp($I$5:$I$22,$G$5:$G$22,W2972),CubicSpline($I$5:$I$22,$G$5:$G$22,W2972))</f>
        <v>#VALUE!</v>
      </c>
      <c r="Y2972" s="221" t="e">
        <f t="shared" si="6643"/>
        <v>#VALUE!</v>
      </c>
      <c r="Z2972" s="221" t="e">
        <f>Y2972/PRODUCT($AA$6:AA2971)</f>
        <v>#VALUE!</v>
      </c>
      <c r="AA2972" s="16" t="e">
        <f t="shared" si="6650"/>
        <v>#VALUE!</v>
      </c>
      <c r="AB2972" s="10" t="e">
        <f t="shared" si="6651"/>
        <v>#VALUE!</v>
      </c>
      <c r="AC2972" s="90">
        <f t="shared" si="6644"/>
        <v>2972</v>
      </c>
      <c r="AD2972" s="17">
        <f t="shared" si="6652"/>
        <v>48965</v>
      </c>
      <c r="AE2972" s="16" t="e">
        <f t="shared" si="6645"/>
        <v>#VALUE!</v>
      </c>
      <c r="AF2972" s="10">
        <f ca="1">IFERROR(AVERAGE(INDIRECT("AE"&amp;AC2972-Template!$F$10+1):INDIRECT("AE"&amp;AC2972)),0)</f>
        <v>0</v>
      </c>
      <c r="AG2972" s="35"/>
      <c r="AH2972" s="86"/>
      <c r="AI2972" s="35"/>
      <c r="AJ2972" s="35"/>
      <c r="AK2972" s="35"/>
      <c r="AL2972" s="35"/>
      <c r="AM2972" s="35"/>
      <c r="AN2972" s="35"/>
      <c r="AO2972" s="35"/>
      <c r="AP2972" s="35"/>
      <c r="AQ2972" s="35"/>
      <c r="AR2972" s="35"/>
      <c r="AS2972" s="35"/>
      <c r="AT2972" s="35"/>
      <c r="AU2972" s="35"/>
      <c r="AV2972" s="35"/>
      <c r="AW2972" s="35"/>
      <c r="AX2972" s="35"/>
      <c r="AY2972" s="35"/>
      <c r="AZ2972" s="17">
        <f t="shared" ref="AZ2972" si="6701">AZ2971+1</f>
        <v>48988</v>
      </c>
      <c r="BA2972" s="216">
        <f t="shared" si="6668"/>
        <v>1</v>
      </c>
      <c r="BB2972" s="216">
        <f t="shared" ref="BB2972" si="6702">BB2971+1</f>
        <v>2967</v>
      </c>
      <c r="BC2972" s="16">
        <f t="shared" si="6670"/>
        <v>8.1287671232876715</v>
      </c>
      <c r="BD2972" s="16">
        <f>IF(Template!$F$7="Linear interpolation",LinInterp($AO$5:$AO$18,$AM$5:$AM$18,BC2972),CubicSpline($AO$5:$AO$18,$AM$5:$AM$18,BC2972))</f>
        <v>14.150155186264101</v>
      </c>
      <c r="BE2972" s="221">
        <f t="shared" si="6605"/>
        <v>2.932331963285169</v>
      </c>
      <c r="BF2972" s="221">
        <f>BE2972/PRODUCT($BG$6:BG2971)</f>
        <v>1.0003628245478422</v>
      </c>
      <c r="BG2972" s="16">
        <f t="shared" si="6671"/>
        <v>1.0003628245478422</v>
      </c>
      <c r="BH2972" s="10">
        <f t="shared" si="6672"/>
        <v>13.243095996240296</v>
      </c>
      <c r="BI2972" s="90"/>
      <c r="BJ2972" s="17">
        <f t="shared" si="6655"/>
        <v>48965</v>
      </c>
      <c r="BK2972" s="16">
        <f t="shared" si="6648"/>
        <v>13.245367750519987</v>
      </c>
      <c r="BL2972" s="10">
        <f ca="1">IFERROR(AVERAGE(INDIRECT("BK"&amp;AC2972-Template!$F$10+1):INDIRECT("BK"&amp;AC2972)),0)</f>
        <v>13.246581514019352</v>
      </c>
      <c r="BM2972" s="35"/>
      <c r="BN2972" s="86"/>
      <c r="BO2972" s="35"/>
      <c r="BP2972" s="35"/>
      <c r="BQ2972" s="35"/>
      <c r="BR2972" s="35"/>
      <c r="BS2972" s="35"/>
      <c r="BT2972" s="35"/>
      <c r="BU2972" s="35"/>
      <c r="BV2972" s="35"/>
      <c r="BW2972" s="35"/>
      <c r="BX2972" s="35"/>
      <c r="BY2972" s="35"/>
      <c r="BZ2972" s="35"/>
      <c r="CA2972" s="35"/>
      <c r="CB2972" s="35"/>
      <c r="CC2972" s="35"/>
      <c r="CD2972" s="35"/>
      <c r="CE2972" s="35"/>
      <c r="CF2972" s="35"/>
      <c r="CG2972" s="35"/>
      <c r="CH2972" s="35"/>
    </row>
    <row r="2973" spans="1:86" ht="15.6" x14ac:dyDescent="0.3">
      <c r="A2973" s="35"/>
      <c r="B2973" s="86"/>
      <c r="C2973" s="35"/>
      <c r="D2973" s="35"/>
      <c r="E2973" s="35"/>
      <c r="F2973" s="35"/>
      <c r="G2973" s="35"/>
      <c r="H2973" s="35"/>
      <c r="I2973" s="35"/>
      <c r="J2973" s="35"/>
      <c r="K2973" s="35"/>
      <c r="L2973" s="35"/>
      <c r="M2973" s="35"/>
      <c r="N2973" s="35"/>
      <c r="O2973" s="35"/>
      <c r="P2973" s="35"/>
      <c r="Q2973" s="35"/>
      <c r="R2973" s="35"/>
      <c r="S2973" s="35"/>
      <c r="T2973" s="17">
        <f t="shared" si="6649"/>
        <v>48989</v>
      </c>
      <c r="U2973" s="216">
        <f t="shared" si="6642"/>
        <v>2</v>
      </c>
      <c r="V2973" s="216">
        <f t="shared" si="6649"/>
        <v>2968</v>
      </c>
      <c r="W2973" s="16">
        <f t="shared" si="6656"/>
        <v>8.131506849315068</v>
      </c>
      <c r="X2973" s="16" t="e">
        <f>IF(Template!$F$7="Linear interpolation",LinInterp($I$5:$I$22,$G$5:$G$22,W2973),CubicSpline($I$5:$I$22,$G$5:$G$22,W2973))</f>
        <v>#VALUE!</v>
      </c>
      <c r="Y2973" s="221" t="e">
        <f t="shared" si="6643"/>
        <v>#VALUE!</v>
      </c>
      <c r="Z2973" s="221" t="e">
        <f>Y2973/PRODUCT($AA$6:AA2972)</f>
        <v>#VALUE!</v>
      </c>
      <c r="AA2973" s="16" t="e">
        <f t="shared" si="6650"/>
        <v>#VALUE!</v>
      </c>
      <c r="AB2973" s="10" t="e">
        <f t="shared" si="6651"/>
        <v>#VALUE!</v>
      </c>
      <c r="AC2973" s="90">
        <f t="shared" si="6644"/>
        <v>2973</v>
      </c>
      <c r="AD2973" s="17">
        <f t="shared" si="6652"/>
        <v>48966</v>
      </c>
      <c r="AE2973" s="16" t="e">
        <f t="shared" si="6645"/>
        <v>#VALUE!</v>
      </c>
      <c r="AF2973" s="10">
        <f ca="1">IFERROR(AVERAGE(INDIRECT("AE"&amp;AC2973-Template!$F$10+1):INDIRECT("AE"&amp;AC2973)),0)</f>
        <v>0</v>
      </c>
      <c r="AG2973" s="35"/>
      <c r="AH2973" s="86"/>
      <c r="AI2973" s="35"/>
      <c r="AJ2973" s="35"/>
      <c r="AK2973" s="35"/>
      <c r="AL2973" s="35"/>
      <c r="AM2973" s="35"/>
      <c r="AN2973" s="35"/>
      <c r="AO2973" s="35"/>
      <c r="AP2973" s="35"/>
      <c r="AQ2973" s="35"/>
      <c r="AR2973" s="35"/>
      <c r="AS2973" s="35"/>
      <c r="AT2973" s="35"/>
      <c r="AU2973" s="35"/>
      <c r="AV2973" s="35"/>
      <c r="AW2973" s="35"/>
      <c r="AX2973" s="35"/>
      <c r="AY2973" s="35"/>
      <c r="AZ2973" s="17">
        <f t="shared" ref="AZ2973" si="6703">AZ2972+1</f>
        <v>48989</v>
      </c>
      <c r="BA2973" s="216">
        <f t="shared" si="6668"/>
        <v>2</v>
      </c>
      <c r="BB2973" s="216">
        <f t="shared" ref="BB2973" si="6704">BB2972+1</f>
        <v>2968</v>
      </c>
      <c r="BC2973" s="16">
        <f t="shared" si="6670"/>
        <v>8.131506849315068</v>
      </c>
      <c r="BD2973" s="16">
        <f>IF(Template!$F$7="Linear interpolation",LinInterp($AO$5:$AO$18,$AM$5:$AM$18,BC2973),CubicSpline($AO$5:$AO$18,$AM$5:$AM$18,BC2973))</f>
        <v>14.150157649214195</v>
      </c>
      <c r="BE2973" s="221">
        <f t="shared" si="6605"/>
        <v>2.9333958985168724</v>
      </c>
      <c r="BF2973" s="221">
        <f>BE2973/PRODUCT($BG$6:BG2972)</f>
        <v>1.0003628290538127</v>
      </c>
      <c r="BG2973" s="16">
        <f t="shared" si="6671"/>
        <v>1.0003628290538127</v>
      </c>
      <c r="BH2973" s="10">
        <f t="shared" si="6672"/>
        <v>13.24326046416302</v>
      </c>
      <c r="BI2973" s="90"/>
      <c r="BJ2973" s="17">
        <f t="shared" si="6655"/>
        <v>48966</v>
      </c>
      <c r="BK2973" s="16">
        <f t="shared" si="6648"/>
        <v>13.245367750519987</v>
      </c>
      <c r="BL2973" s="10">
        <f ca="1">IFERROR(AVERAGE(INDIRECT("BK"&amp;AC2973-Template!$F$10+1):INDIRECT("BK"&amp;AC2973)),0)</f>
        <v>13.246497474668878</v>
      </c>
      <c r="BM2973" s="35"/>
      <c r="BN2973" s="86"/>
      <c r="BO2973" s="35"/>
      <c r="BP2973" s="35"/>
      <c r="BQ2973" s="35"/>
      <c r="BR2973" s="35"/>
      <c r="BS2973" s="35"/>
      <c r="BT2973" s="35"/>
      <c r="BU2973" s="35"/>
      <c r="BV2973" s="35"/>
      <c r="BW2973" s="35"/>
      <c r="BX2973" s="35"/>
      <c r="BY2973" s="35"/>
      <c r="BZ2973" s="35"/>
      <c r="CA2973" s="35"/>
      <c r="CB2973" s="35"/>
      <c r="CC2973" s="35"/>
      <c r="CD2973" s="35"/>
      <c r="CE2973" s="35"/>
      <c r="CF2973" s="35"/>
      <c r="CG2973" s="35"/>
      <c r="CH2973" s="35"/>
    </row>
    <row r="2974" spans="1:86" ht="15.6" x14ac:dyDescent="0.3">
      <c r="A2974" s="35"/>
      <c r="B2974" s="86"/>
      <c r="C2974" s="35"/>
      <c r="D2974" s="35"/>
      <c r="E2974" s="35"/>
      <c r="F2974" s="35"/>
      <c r="G2974" s="35"/>
      <c r="H2974" s="35"/>
      <c r="I2974" s="35"/>
      <c r="J2974" s="35"/>
      <c r="K2974" s="35"/>
      <c r="L2974" s="35"/>
      <c r="M2974" s="35"/>
      <c r="N2974" s="35"/>
      <c r="O2974" s="35"/>
      <c r="P2974" s="35"/>
      <c r="Q2974" s="35"/>
      <c r="R2974" s="35"/>
      <c r="S2974" s="35"/>
      <c r="T2974" s="17">
        <f t="shared" si="6649"/>
        <v>48990</v>
      </c>
      <c r="U2974" s="216">
        <f t="shared" si="6642"/>
        <v>3</v>
      </c>
      <c r="V2974" s="216">
        <f t="shared" si="6649"/>
        <v>2969</v>
      </c>
      <c r="W2974" s="16">
        <f t="shared" si="6656"/>
        <v>8.1342465753424662</v>
      </c>
      <c r="X2974" s="16" t="e">
        <f>IF(Template!$F$7="Linear interpolation",LinInterp($I$5:$I$22,$G$5:$G$22,W2974),CubicSpline($I$5:$I$22,$G$5:$G$22,W2974))</f>
        <v>#VALUE!</v>
      </c>
      <c r="Y2974" s="221" t="e">
        <f t="shared" si="6643"/>
        <v>#VALUE!</v>
      </c>
      <c r="Z2974" s="221" t="e">
        <f>Y2974/PRODUCT($AA$6:AA2973)</f>
        <v>#VALUE!</v>
      </c>
      <c r="AA2974" s="16" t="e">
        <f t="shared" si="6650"/>
        <v>#VALUE!</v>
      </c>
      <c r="AB2974" s="10" t="e">
        <f t="shared" si="6651"/>
        <v>#VALUE!</v>
      </c>
      <c r="AC2974" s="90">
        <f t="shared" si="6644"/>
        <v>2974</v>
      </c>
      <c r="AD2974" s="17">
        <f t="shared" si="6652"/>
        <v>48967</v>
      </c>
      <c r="AE2974" s="16" t="e">
        <f t="shared" si="6645"/>
        <v>#VALUE!</v>
      </c>
      <c r="AF2974" s="10">
        <f ca="1">IFERROR(AVERAGE(INDIRECT("AE"&amp;AC2974-Template!$F$10+1):INDIRECT("AE"&amp;AC2974)),0)</f>
        <v>0</v>
      </c>
      <c r="AG2974" s="35"/>
      <c r="AH2974" s="86"/>
      <c r="AI2974" s="35"/>
      <c r="AJ2974" s="35"/>
      <c r="AK2974" s="35"/>
      <c r="AL2974" s="35"/>
      <c r="AM2974" s="35"/>
      <c r="AN2974" s="35"/>
      <c r="AO2974" s="35"/>
      <c r="AP2974" s="35"/>
      <c r="AQ2974" s="35"/>
      <c r="AR2974" s="35"/>
      <c r="AS2974" s="35"/>
      <c r="AT2974" s="35"/>
      <c r="AU2974" s="35"/>
      <c r="AV2974" s="35"/>
      <c r="AW2974" s="35"/>
      <c r="AX2974" s="35"/>
      <c r="AY2974" s="35"/>
      <c r="AZ2974" s="17">
        <f t="shared" ref="AZ2974" si="6705">AZ2973+1</f>
        <v>48990</v>
      </c>
      <c r="BA2974" s="216">
        <f t="shared" si="6668"/>
        <v>3</v>
      </c>
      <c r="BB2974" s="216">
        <f t="shared" ref="BB2974" si="6706">BB2973+1</f>
        <v>2969</v>
      </c>
      <c r="BC2974" s="16">
        <f t="shared" si="6670"/>
        <v>8.1342465753424662</v>
      </c>
      <c r="BD2974" s="16">
        <f>IF(Template!$F$7="Linear interpolation",LinInterp($AO$5:$AO$18,$AM$5:$AM$18,BC2974),CubicSpline($AO$5:$AO$18,$AM$5:$AM$18,BC2974))</f>
        <v>14.150160079403722</v>
      </c>
      <c r="BE2974" s="221">
        <f t="shared" si="6605"/>
        <v>2.934460213271644</v>
      </c>
      <c r="BF2974" s="221">
        <f>BE2974/PRODUCT($BG$6:BG2973)</f>
        <v>1.0003628268367422</v>
      </c>
      <c r="BG2974" s="16">
        <f t="shared" si="6671"/>
        <v>1.0003628268367422</v>
      </c>
      <c r="BH2974" s="10">
        <f t="shared" si="6672"/>
        <v>13.243179541088779</v>
      </c>
      <c r="BI2974" s="90"/>
      <c r="BJ2974" s="17">
        <f t="shared" si="6655"/>
        <v>48967</v>
      </c>
      <c r="BK2974" s="16">
        <f t="shared" si="6648"/>
        <v>13.244844635622922</v>
      </c>
      <c r="BL2974" s="10">
        <f ca="1">IFERROR(AVERAGE(INDIRECT("BK"&amp;AC2974-Template!$F$10+1):INDIRECT("BK"&amp;AC2974)),0)</f>
        <v>13.246395998155169</v>
      </c>
      <c r="BM2974" s="35"/>
      <c r="BN2974" s="86"/>
      <c r="BO2974" s="35"/>
      <c r="BP2974" s="35"/>
      <c r="BQ2974" s="35"/>
      <c r="BR2974" s="35"/>
      <c r="BS2974" s="35"/>
      <c r="BT2974" s="35"/>
      <c r="BU2974" s="35"/>
      <c r="BV2974" s="35"/>
      <c r="BW2974" s="35"/>
      <c r="BX2974" s="35"/>
      <c r="BY2974" s="35"/>
      <c r="BZ2974" s="35"/>
      <c r="CA2974" s="35"/>
      <c r="CB2974" s="35"/>
      <c r="CC2974" s="35"/>
      <c r="CD2974" s="35"/>
      <c r="CE2974" s="35"/>
      <c r="CF2974" s="35"/>
      <c r="CG2974" s="35"/>
      <c r="CH2974" s="35"/>
    </row>
    <row r="2975" spans="1:86" ht="15.6" x14ac:dyDescent="0.3">
      <c r="A2975" s="35"/>
      <c r="B2975" s="86"/>
      <c r="C2975" s="35"/>
      <c r="D2975" s="35"/>
      <c r="E2975" s="35"/>
      <c r="F2975" s="35"/>
      <c r="G2975" s="35"/>
      <c r="H2975" s="35"/>
      <c r="I2975" s="35"/>
      <c r="J2975" s="35"/>
      <c r="K2975" s="35"/>
      <c r="L2975" s="35"/>
      <c r="M2975" s="35"/>
      <c r="N2975" s="35"/>
      <c r="O2975" s="35"/>
      <c r="P2975" s="35"/>
      <c r="Q2975" s="35"/>
      <c r="R2975" s="35"/>
      <c r="S2975" s="35"/>
      <c r="T2975" s="17">
        <f t="shared" si="6649"/>
        <v>48991</v>
      </c>
      <c r="U2975" s="216">
        <f t="shared" si="6642"/>
        <v>4</v>
      </c>
      <c r="V2975" s="216">
        <f t="shared" si="6649"/>
        <v>2970</v>
      </c>
      <c r="W2975" s="16">
        <f t="shared" si="6656"/>
        <v>8.1369863013698627</v>
      </c>
      <c r="X2975" s="16" t="e">
        <f>IF(Template!$F$7="Linear interpolation",LinInterp($I$5:$I$22,$G$5:$G$22,W2975),CubicSpline($I$5:$I$22,$G$5:$G$22,W2975))</f>
        <v>#VALUE!</v>
      </c>
      <c r="Y2975" s="221" t="e">
        <f t="shared" si="6643"/>
        <v>#VALUE!</v>
      </c>
      <c r="Z2975" s="221" t="e">
        <f>Y2975/PRODUCT($AA$6:AA2974)</f>
        <v>#VALUE!</v>
      </c>
      <c r="AA2975" s="16" t="e">
        <f t="shared" si="6650"/>
        <v>#VALUE!</v>
      </c>
      <c r="AB2975" s="10" t="e">
        <f t="shared" si="6651"/>
        <v>#VALUE!</v>
      </c>
      <c r="AC2975" s="90">
        <f t="shared" si="6644"/>
        <v>2975</v>
      </c>
      <c r="AD2975" s="17">
        <f t="shared" si="6652"/>
        <v>48968</v>
      </c>
      <c r="AE2975" s="16" t="e">
        <f t="shared" si="6645"/>
        <v>#VALUE!</v>
      </c>
      <c r="AF2975" s="10">
        <f ca="1">IFERROR(AVERAGE(INDIRECT("AE"&amp;AC2975-Template!$F$10+1):INDIRECT("AE"&amp;AC2975)),0)</f>
        <v>0</v>
      </c>
      <c r="AG2975" s="35"/>
      <c r="AH2975" s="86"/>
      <c r="AI2975" s="35"/>
      <c r="AJ2975" s="35"/>
      <c r="AK2975" s="35"/>
      <c r="AL2975" s="35"/>
      <c r="AM2975" s="35"/>
      <c r="AN2975" s="35"/>
      <c r="AO2975" s="35"/>
      <c r="AP2975" s="35"/>
      <c r="AQ2975" s="35"/>
      <c r="AR2975" s="35"/>
      <c r="AS2975" s="35"/>
      <c r="AT2975" s="35"/>
      <c r="AU2975" s="35"/>
      <c r="AV2975" s="35"/>
      <c r="AW2975" s="35"/>
      <c r="AX2975" s="35"/>
      <c r="AY2975" s="35"/>
      <c r="AZ2975" s="17">
        <f t="shared" ref="AZ2975" si="6707">AZ2974+1</f>
        <v>48991</v>
      </c>
      <c r="BA2975" s="216">
        <f t="shared" si="6668"/>
        <v>4</v>
      </c>
      <c r="BB2975" s="216">
        <f t="shared" ref="BB2975" si="6708">BB2974+1</f>
        <v>2970</v>
      </c>
      <c r="BC2975" s="16">
        <f t="shared" si="6670"/>
        <v>8.1369863013698627</v>
      </c>
      <c r="BD2975" s="16">
        <f>IF(Template!$F$7="Linear interpolation",LinInterp($AO$5:$AO$18,$AM$5:$AM$18,BC2975),CubicSpline($AO$5:$AO$18,$AM$5:$AM$18,BC2975))</f>
        <v>14.150162476966948</v>
      </c>
      <c r="BE2975" s="221">
        <f t="shared" si="6605"/>
        <v>2.9355249077036274</v>
      </c>
      <c r="BF2975" s="221">
        <f>BE2975/PRODUCT($BG$6:BG2974)</f>
        <v>1.0003628246268832</v>
      </c>
      <c r="BG2975" s="16">
        <f t="shared" si="6671"/>
        <v>1.0003628246268832</v>
      </c>
      <c r="BH2975" s="10">
        <f t="shared" si="6672"/>
        <v>13.243098881236648</v>
      </c>
      <c r="BI2975" s="90"/>
      <c r="BJ2975" s="17">
        <f t="shared" si="6655"/>
        <v>48968</v>
      </c>
      <c r="BK2975" s="16">
        <f t="shared" si="6648"/>
        <v>13.245019847405338</v>
      </c>
      <c r="BL2975" s="10">
        <f ca="1">IFERROR(AVERAGE(INDIRECT("BK"&amp;AC2975-Template!$F$10+1):INDIRECT("BK"&amp;AC2975)),0)</f>
        <v>13.246300362034203</v>
      </c>
      <c r="BM2975" s="35"/>
      <c r="BN2975" s="86"/>
      <c r="BO2975" s="35"/>
      <c r="BP2975" s="35"/>
      <c r="BQ2975" s="35"/>
      <c r="BR2975" s="35"/>
      <c r="BS2975" s="35"/>
      <c r="BT2975" s="35"/>
      <c r="BU2975" s="35"/>
      <c r="BV2975" s="35"/>
      <c r="BW2975" s="35"/>
      <c r="BX2975" s="35"/>
      <c r="BY2975" s="35"/>
      <c r="BZ2975" s="35"/>
      <c r="CA2975" s="35"/>
      <c r="CB2975" s="35"/>
      <c r="CC2975" s="35"/>
      <c r="CD2975" s="35"/>
      <c r="CE2975" s="35"/>
      <c r="CF2975" s="35"/>
      <c r="CG2975" s="35"/>
      <c r="CH2975" s="35"/>
    </row>
    <row r="2976" spans="1:86" ht="15.6" x14ac:dyDescent="0.3">
      <c r="A2976" s="35"/>
      <c r="B2976" s="86"/>
      <c r="C2976" s="35"/>
      <c r="D2976" s="35"/>
      <c r="E2976" s="35"/>
      <c r="F2976" s="35"/>
      <c r="G2976" s="35"/>
      <c r="H2976" s="35"/>
      <c r="I2976" s="35"/>
      <c r="J2976" s="35"/>
      <c r="K2976" s="35"/>
      <c r="L2976" s="35"/>
      <c r="M2976" s="35"/>
      <c r="N2976" s="35"/>
      <c r="O2976" s="35"/>
      <c r="P2976" s="35"/>
      <c r="Q2976" s="35"/>
      <c r="R2976" s="35"/>
      <c r="S2976" s="35"/>
      <c r="T2976" s="17">
        <f t="shared" si="6649"/>
        <v>48992</v>
      </c>
      <c r="U2976" s="216">
        <f t="shared" si="6642"/>
        <v>5</v>
      </c>
      <c r="V2976" s="216">
        <f t="shared" si="6649"/>
        <v>2971</v>
      </c>
      <c r="W2976" s="16">
        <f t="shared" si="6656"/>
        <v>8.1397260273972609</v>
      </c>
      <c r="X2976" s="16" t="e">
        <f>IF(Template!$F$7="Linear interpolation",LinInterp($I$5:$I$22,$G$5:$G$22,W2976),CubicSpline($I$5:$I$22,$G$5:$G$22,W2976))</f>
        <v>#VALUE!</v>
      </c>
      <c r="Y2976" s="221" t="e">
        <f t="shared" si="6643"/>
        <v>#VALUE!</v>
      </c>
      <c r="Z2976" s="221" t="e">
        <f>Y2976/PRODUCT($AA$6:AA2975)</f>
        <v>#VALUE!</v>
      </c>
      <c r="AA2976" s="16" t="e">
        <f t="shared" si="6650"/>
        <v>#VALUE!</v>
      </c>
      <c r="AB2976" s="10" t="e">
        <f t="shared" si="6651"/>
        <v>#VALUE!</v>
      </c>
      <c r="AC2976" s="90">
        <f t="shared" si="6644"/>
        <v>2976</v>
      </c>
      <c r="AD2976" s="17">
        <f t="shared" si="6652"/>
        <v>48969</v>
      </c>
      <c r="AE2976" s="16" t="e">
        <f t="shared" si="6645"/>
        <v>#VALUE!</v>
      </c>
      <c r="AF2976" s="10">
        <f ca="1">IFERROR(AVERAGE(INDIRECT("AE"&amp;AC2976-Template!$F$10+1):INDIRECT("AE"&amp;AC2976)),0)</f>
        <v>0</v>
      </c>
      <c r="AG2976" s="35"/>
      <c r="AH2976" s="86"/>
      <c r="AI2976" s="35"/>
      <c r="AJ2976" s="35"/>
      <c r="AK2976" s="35"/>
      <c r="AL2976" s="35"/>
      <c r="AM2976" s="35"/>
      <c r="AN2976" s="35"/>
      <c r="AO2976" s="35"/>
      <c r="AP2976" s="35"/>
      <c r="AQ2976" s="35"/>
      <c r="AR2976" s="35"/>
      <c r="AS2976" s="35"/>
      <c r="AT2976" s="35"/>
      <c r="AU2976" s="35"/>
      <c r="AV2976" s="35"/>
      <c r="AW2976" s="35"/>
      <c r="AX2976" s="35"/>
      <c r="AY2976" s="35"/>
      <c r="AZ2976" s="17">
        <f t="shared" ref="AZ2976" si="6709">AZ2975+1</f>
        <v>48992</v>
      </c>
      <c r="BA2976" s="216">
        <f t="shared" si="6668"/>
        <v>5</v>
      </c>
      <c r="BB2976" s="216">
        <f t="shared" ref="BB2976" si="6710">BB2975+1</f>
        <v>2971</v>
      </c>
      <c r="BC2976" s="16">
        <f t="shared" si="6670"/>
        <v>8.1397260273972609</v>
      </c>
      <c r="BD2976" s="16">
        <f>IF(Template!$F$7="Linear interpolation",LinInterp($AO$5:$AO$18,$AM$5:$AM$18,BC2976),CubicSpline($AO$5:$AO$18,$AM$5:$AM$18,BC2976))</f>
        <v>14.150164842038137</v>
      </c>
      <c r="BE2976" s="221">
        <f t="shared" si="6605"/>
        <v>2.936589981967098</v>
      </c>
      <c r="BF2976" s="221">
        <f>BE2976/PRODUCT($BG$6:BG2975)</f>
        <v>1.0003628224242538</v>
      </c>
      <c r="BG2976" s="16">
        <f t="shared" si="6671"/>
        <v>1.0003628224242538</v>
      </c>
      <c r="BH2976" s="10">
        <f t="shared" si="6672"/>
        <v>13.243018485263104</v>
      </c>
      <c r="BI2976" s="90"/>
      <c r="BJ2976" s="17">
        <f t="shared" si="6655"/>
        <v>48969</v>
      </c>
      <c r="BK2976" s="16">
        <f t="shared" si="6648"/>
        <v>13.244933502829292</v>
      </c>
      <c r="BL2976" s="10">
        <f ca="1">IFERROR(AVERAGE(INDIRECT("BK"&amp;AC2976-Template!$F$10+1):INDIRECT("BK"&amp;AC2976)),0)</f>
        <v>13.246219232410274</v>
      </c>
      <c r="BM2976" s="35"/>
      <c r="BN2976" s="86"/>
      <c r="BO2976" s="35"/>
      <c r="BP2976" s="35"/>
      <c r="BQ2976" s="35"/>
      <c r="BR2976" s="35"/>
      <c r="BS2976" s="35"/>
      <c r="BT2976" s="35"/>
      <c r="BU2976" s="35"/>
      <c r="BV2976" s="35"/>
      <c r="BW2976" s="35"/>
      <c r="BX2976" s="35"/>
      <c r="BY2976" s="35"/>
      <c r="BZ2976" s="35"/>
      <c r="CA2976" s="35"/>
      <c r="CB2976" s="35"/>
      <c r="CC2976" s="35"/>
      <c r="CD2976" s="35"/>
      <c r="CE2976" s="35"/>
      <c r="CF2976" s="35"/>
      <c r="CG2976" s="35"/>
      <c r="CH2976" s="35"/>
    </row>
    <row r="2977" spans="1:86" ht="15.6" x14ac:dyDescent="0.3">
      <c r="A2977" s="35"/>
      <c r="B2977" s="86"/>
      <c r="C2977" s="35"/>
      <c r="D2977" s="35"/>
      <c r="E2977" s="35"/>
      <c r="F2977" s="35"/>
      <c r="G2977" s="35"/>
      <c r="H2977" s="35"/>
      <c r="I2977" s="35"/>
      <c r="J2977" s="35"/>
      <c r="K2977" s="35"/>
      <c r="L2977" s="35"/>
      <c r="M2977" s="35"/>
      <c r="N2977" s="35"/>
      <c r="O2977" s="35"/>
      <c r="P2977" s="35"/>
      <c r="Q2977" s="35"/>
      <c r="R2977" s="35"/>
      <c r="S2977" s="35"/>
      <c r="T2977" s="17">
        <f t="shared" si="6649"/>
        <v>48993</v>
      </c>
      <c r="U2977" s="216">
        <f t="shared" si="6642"/>
        <v>6</v>
      </c>
      <c r="V2977" s="216">
        <f t="shared" si="6649"/>
        <v>2972</v>
      </c>
      <c r="W2977" s="16">
        <f t="shared" si="6656"/>
        <v>8.1424657534246574</v>
      </c>
      <c r="X2977" s="16" t="e">
        <f>IF(Template!$F$7="Linear interpolation",LinInterp($I$5:$I$22,$G$5:$G$22,W2977),CubicSpline($I$5:$I$22,$G$5:$G$22,W2977))</f>
        <v>#VALUE!</v>
      </c>
      <c r="Y2977" s="221" t="e">
        <f t="shared" si="6643"/>
        <v>#VALUE!</v>
      </c>
      <c r="Z2977" s="221" t="e">
        <f>Y2977/PRODUCT($AA$6:AA2976)</f>
        <v>#VALUE!</v>
      </c>
      <c r="AA2977" s="16" t="e">
        <f t="shared" si="6650"/>
        <v>#VALUE!</v>
      </c>
      <c r="AB2977" s="10" t="e">
        <f t="shared" si="6651"/>
        <v>#VALUE!</v>
      </c>
      <c r="AC2977" s="90">
        <f t="shared" si="6644"/>
        <v>2977</v>
      </c>
      <c r="AD2977" s="17">
        <f t="shared" si="6652"/>
        <v>48970</v>
      </c>
      <c r="AE2977" s="16" t="e">
        <f t="shared" si="6645"/>
        <v>#VALUE!</v>
      </c>
      <c r="AF2977" s="10">
        <f ca="1">IFERROR(AVERAGE(INDIRECT("AE"&amp;AC2977-Template!$F$10+1):INDIRECT("AE"&amp;AC2977)),0)</f>
        <v>0</v>
      </c>
      <c r="AG2977" s="35"/>
      <c r="AH2977" s="86"/>
      <c r="AI2977" s="35"/>
      <c r="AJ2977" s="35"/>
      <c r="AK2977" s="35"/>
      <c r="AL2977" s="35"/>
      <c r="AM2977" s="35"/>
      <c r="AN2977" s="35"/>
      <c r="AO2977" s="35"/>
      <c r="AP2977" s="35"/>
      <c r="AQ2977" s="35"/>
      <c r="AR2977" s="35"/>
      <c r="AS2977" s="35"/>
      <c r="AT2977" s="35"/>
      <c r="AU2977" s="35"/>
      <c r="AV2977" s="35"/>
      <c r="AW2977" s="35"/>
      <c r="AX2977" s="35"/>
      <c r="AY2977" s="35"/>
      <c r="AZ2977" s="17">
        <f t="shared" ref="AZ2977" si="6711">AZ2976+1</f>
        <v>48993</v>
      </c>
      <c r="BA2977" s="216">
        <f t="shared" si="6668"/>
        <v>6</v>
      </c>
      <c r="BB2977" s="216">
        <f t="shared" ref="BB2977" si="6712">BB2976+1</f>
        <v>2972</v>
      </c>
      <c r="BC2977" s="16">
        <f t="shared" si="6670"/>
        <v>8.1424657534246574</v>
      </c>
      <c r="BD2977" s="16">
        <f>IF(Template!$F$7="Linear interpolation",LinInterp($AO$5:$AO$18,$AM$5:$AM$18,BC2977),CubicSpline($AO$5:$AO$18,$AM$5:$AM$18,BC2977))</f>
        <v>14.150167174751553</v>
      </c>
      <c r="BE2977" s="221">
        <f t="shared" si="6605"/>
        <v>2.9376554362164384</v>
      </c>
      <c r="BF2977" s="221">
        <f>BE2977/PRODUCT($BG$6:BG2976)</f>
        <v>1.0003628202288652</v>
      </c>
      <c r="BG2977" s="16">
        <f t="shared" si="6671"/>
        <v>1.0003628224242538</v>
      </c>
      <c r="BH2977" s="10">
        <f t="shared" si="6672"/>
        <v>13.243018485263104</v>
      </c>
      <c r="BI2977" s="90"/>
      <c r="BJ2977" s="17">
        <f t="shared" si="6655"/>
        <v>48970</v>
      </c>
      <c r="BK2977" s="16">
        <f t="shared" si="6648"/>
        <v>13.244847411838956</v>
      </c>
      <c r="BL2977" s="10">
        <f ca="1">IFERROR(AVERAGE(INDIRECT("BK"&amp;AC2977-Template!$F$10+1):INDIRECT("BK"&amp;AC2977)),0)</f>
        <v>13.246129594024495</v>
      </c>
      <c r="BM2977" s="35"/>
      <c r="BN2977" s="86"/>
      <c r="BO2977" s="35"/>
      <c r="BP2977" s="35"/>
      <c r="BQ2977" s="35"/>
      <c r="BR2977" s="35"/>
      <c r="BS2977" s="35"/>
      <c r="BT2977" s="35"/>
      <c r="BU2977" s="35"/>
      <c r="BV2977" s="35"/>
      <c r="BW2977" s="35"/>
      <c r="BX2977" s="35"/>
      <c r="BY2977" s="35"/>
      <c r="BZ2977" s="35"/>
      <c r="CA2977" s="35"/>
      <c r="CB2977" s="35"/>
      <c r="CC2977" s="35"/>
      <c r="CD2977" s="35"/>
      <c r="CE2977" s="35"/>
      <c r="CF2977" s="35"/>
      <c r="CG2977" s="35"/>
      <c r="CH2977" s="35"/>
    </row>
    <row r="2978" spans="1:86" ht="15.6" x14ac:dyDescent="0.3">
      <c r="A2978" s="35"/>
      <c r="B2978" s="86"/>
      <c r="C2978" s="35"/>
      <c r="D2978" s="35"/>
      <c r="E2978" s="35"/>
      <c r="F2978" s="35"/>
      <c r="G2978" s="35"/>
      <c r="H2978" s="35"/>
      <c r="I2978" s="35"/>
      <c r="J2978" s="35"/>
      <c r="K2978" s="35"/>
      <c r="L2978" s="35"/>
      <c r="M2978" s="35"/>
      <c r="N2978" s="35"/>
      <c r="O2978" s="35"/>
      <c r="P2978" s="35"/>
      <c r="Q2978" s="35"/>
      <c r="R2978" s="35"/>
      <c r="S2978" s="35"/>
      <c r="T2978" s="17">
        <f t="shared" si="6649"/>
        <v>48994</v>
      </c>
      <c r="U2978" s="216">
        <f t="shared" si="6642"/>
        <v>7</v>
      </c>
      <c r="V2978" s="216">
        <f t="shared" si="6649"/>
        <v>2973</v>
      </c>
      <c r="W2978" s="16">
        <f t="shared" si="6656"/>
        <v>8.1452054794520556</v>
      </c>
      <c r="X2978" s="16" t="e">
        <f>IF(Template!$F$7="Linear interpolation",LinInterp($I$5:$I$22,$G$5:$G$22,W2978),CubicSpline($I$5:$I$22,$G$5:$G$22,W2978))</f>
        <v>#VALUE!</v>
      </c>
      <c r="Y2978" s="221" t="e">
        <f t="shared" si="6643"/>
        <v>#VALUE!</v>
      </c>
      <c r="Z2978" s="221" t="e">
        <f>Y2978/PRODUCT($AA$6:AA2977)</f>
        <v>#VALUE!</v>
      </c>
      <c r="AA2978" s="16" t="e">
        <f t="shared" si="6650"/>
        <v>#VALUE!</v>
      </c>
      <c r="AB2978" s="10" t="e">
        <f t="shared" si="6651"/>
        <v>#VALUE!</v>
      </c>
      <c r="AC2978" s="90">
        <f t="shared" si="6644"/>
        <v>2978</v>
      </c>
      <c r="AD2978" s="17">
        <f t="shared" si="6652"/>
        <v>48971</v>
      </c>
      <c r="AE2978" s="16" t="e">
        <f t="shared" si="6645"/>
        <v>#VALUE!</v>
      </c>
      <c r="AF2978" s="10">
        <f ca="1">IFERROR(AVERAGE(INDIRECT("AE"&amp;AC2978-Template!$F$10+1):INDIRECT("AE"&amp;AC2978)),0)</f>
        <v>0</v>
      </c>
      <c r="AG2978" s="35"/>
      <c r="AH2978" s="86"/>
      <c r="AI2978" s="35"/>
      <c r="AJ2978" s="35"/>
      <c r="AK2978" s="35"/>
      <c r="AL2978" s="35"/>
      <c r="AM2978" s="35"/>
      <c r="AN2978" s="35"/>
      <c r="AO2978" s="35"/>
      <c r="AP2978" s="35"/>
      <c r="AQ2978" s="35"/>
      <c r="AR2978" s="35"/>
      <c r="AS2978" s="35"/>
      <c r="AT2978" s="35"/>
      <c r="AU2978" s="35"/>
      <c r="AV2978" s="35"/>
      <c r="AW2978" s="35"/>
      <c r="AX2978" s="35"/>
      <c r="AY2978" s="35"/>
      <c r="AZ2978" s="17">
        <f t="shared" ref="AZ2978" si="6713">AZ2977+1</f>
        <v>48994</v>
      </c>
      <c r="BA2978" s="216">
        <f t="shared" si="6668"/>
        <v>7</v>
      </c>
      <c r="BB2978" s="216">
        <f t="shared" ref="BB2978" si="6714">BB2977+1</f>
        <v>2973</v>
      </c>
      <c r="BC2978" s="16">
        <f t="shared" si="6670"/>
        <v>8.1452054794520556</v>
      </c>
      <c r="BD2978" s="16">
        <f>IF(Template!$F$7="Linear interpolation",LinInterp($AO$5:$AO$18,$AM$5:$AM$18,BC2978),CubicSpline($AO$5:$AO$18,$AM$5:$AM$18,BC2978))</f>
        <v>14.150169475241464</v>
      </c>
      <c r="BE2978" s="221">
        <f t="shared" si="6605"/>
        <v>2.9387212706061452</v>
      </c>
      <c r="BF2978" s="221">
        <f>BE2978/PRODUCT($BG$6:BG2977)</f>
        <v>1.000362815845341</v>
      </c>
      <c r="BG2978" s="16">
        <f t="shared" si="6671"/>
        <v>1.0003628224242538</v>
      </c>
      <c r="BH2978" s="10">
        <f t="shared" si="6672"/>
        <v>13.243018485263104</v>
      </c>
      <c r="BI2978" s="90"/>
      <c r="BJ2978" s="17">
        <f t="shared" si="6655"/>
        <v>48971</v>
      </c>
      <c r="BK2978" s="16">
        <f t="shared" si="6648"/>
        <v>13.244761574685571</v>
      </c>
      <c r="BL2978" s="10">
        <f ca="1">IFERROR(AVERAGE(INDIRECT("BK"&amp;AC2978-Template!$F$10+1):INDIRECT("BK"&amp;AC2978)),0)</f>
        <v>13.246040147811067</v>
      </c>
      <c r="BM2978" s="35"/>
      <c r="BN2978" s="86"/>
      <c r="BO2978" s="35"/>
      <c r="BP2978" s="35"/>
      <c r="BQ2978" s="35"/>
      <c r="BR2978" s="35"/>
      <c r="BS2978" s="35"/>
      <c r="BT2978" s="35"/>
      <c r="BU2978" s="35"/>
      <c r="BV2978" s="35"/>
      <c r="BW2978" s="35"/>
      <c r="BX2978" s="35"/>
      <c r="BY2978" s="35"/>
      <c r="BZ2978" s="35"/>
      <c r="CA2978" s="35"/>
      <c r="CB2978" s="35"/>
      <c r="CC2978" s="35"/>
      <c r="CD2978" s="35"/>
      <c r="CE2978" s="35"/>
      <c r="CF2978" s="35"/>
      <c r="CG2978" s="35"/>
      <c r="CH2978" s="35"/>
    </row>
    <row r="2979" spans="1:86" ht="15.6" x14ac:dyDescent="0.3">
      <c r="A2979" s="35"/>
      <c r="B2979" s="86"/>
      <c r="C2979" s="35"/>
      <c r="D2979" s="35"/>
      <c r="E2979" s="35"/>
      <c r="F2979" s="35"/>
      <c r="G2979" s="35"/>
      <c r="H2979" s="35"/>
      <c r="I2979" s="35"/>
      <c r="J2979" s="35"/>
      <c r="K2979" s="35"/>
      <c r="L2979" s="35"/>
      <c r="M2979" s="35"/>
      <c r="N2979" s="35"/>
      <c r="O2979" s="35"/>
      <c r="P2979" s="35"/>
      <c r="Q2979" s="35"/>
      <c r="R2979" s="35"/>
      <c r="S2979" s="35"/>
      <c r="T2979" s="17">
        <f t="shared" si="6649"/>
        <v>48995</v>
      </c>
      <c r="U2979" s="216">
        <f t="shared" si="6642"/>
        <v>1</v>
      </c>
      <c r="V2979" s="216">
        <f t="shared" si="6649"/>
        <v>2974</v>
      </c>
      <c r="W2979" s="16">
        <f t="shared" si="6656"/>
        <v>8.1479452054794521</v>
      </c>
      <c r="X2979" s="16" t="e">
        <f>IF(Template!$F$7="Linear interpolation",LinInterp($I$5:$I$22,$G$5:$G$22,W2979),CubicSpline($I$5:$I$22,$G$5:$G$22,W2979))</f>
        <v>#VALUE!</v>
      </c>
      <c r="Y2979" s="221" t="e">
        <f t="shared" si="6643"/>
        <v>#VALUE!</v>
      </c>
      <c r="Z2979" s="221" t="e">
        <f>Y2979/PRODUCT($AA$6:AA2978)</f>
        <v>#VALUE!</v>
      </c>
      <c r="AA2979" s="16" t="e">
        <f t="shared" si="6650"/>
        <v>#VALUE!</v>
      </c>
      <c r="AB2979" s="10" t="e">
        <f t="shared" si="6651"/>
        <v>#VALUE!</v>
      </c>
      <c r="AC2979" s="90">
        <f t="shared" si="6644"/>
        <v>2979</v>
      </c>
      <c r="AD2979" s="17">
        <f t="shared" si="6652"/>
        <v>48972</v>
      </c>
      <c r="AE2979" s="16" t="e">
        <f t="shared" si="6645"/>
        <v>#VALUE!</v>
      </c>
      <c r="AF2979" s="10">
        <f ca="1">IFERROR(AVERAGE(INDIRECT("AE"&amp;AC2979-Template!$F$10+1):INDIRECT("AE"&amp;AC2979)),0)</f>
        <v>0</v>
      </c>
      <c r="AG2979" s="35"/>
      <c r="AH2979" s="86"/>
      <c r="AI2979" s="35"/>
      <c r="AJ2979" s="35"/>
      <c r="AK2979" s="35"/>
      <c r="AL2979" s="35"/>
      <c r="AM2979" s="35"/>
      <c r="AN2979" s="35"/>
      <c r="AO2979" s="35"/>
      <c r="AP2979" s="35"/>
      <c r="AQ2979" s="35"/>
      <c r="AR2979" s="35"/>
      <c r="AS2979" s="35"/>
      <c r="AT2979" s="35"/>
      <c r="AU2979" s="35"/>
      <c r="AV2979" s="35"/>
      <c r="AW2979" s="35"/>
      <c r="AX2979" s="35"/>
      <c r="AY2979" s="35"/>
      <c r="AZ2979" s="17">
        <f t="shared" ref="AZ2979" si="6715">AZ2978+1</f>
        <v>48995</v>
      </c>
      <c r="BA2979" s="216">
        <f t="shared" si="6668"/>
        <v>1</v>
      </c>
      <c r="BB2979" s="216">
        <f t="shared" ref="BB2979" si="6716">BB2978+1</f>
        <v>2974</v>
      </c>
      <c r="BC2979" s="16">
        <f t="shared" si="6670"/>
        <v>8.1479452054794521</v>
      </c>
      <c r="BD2979" s="16">
        <f>IF(Template!$F$7="Linear interpolation",LinInterp($AO$5:$AO$18,$AM$5:$AM$18,BC2979),CubicSpline($AO$5:$AO$18,$AM$5:$AM$18,BC2979))</f>
        <v>14.150171743642129</v>
      </c>
      <c r="BE2979" s="221">
        <f t="shared" si="6605"/>
        <v>2.9397874852908275</v>
      </c>
      <c r="BF2979" s="221">
        <f>BE2979/PRODUCT($BG$6:BG2978)</f>
        <v>1.0003628092809467</v>
      </c>
      <c r="BG2979" s="16">
        <f t="shared" si="6671"/>
        <v>1.0003628092809467</v>
      </c>
      <c r="BH2979" s="10">
        <f t="shared" si="6672"/>
        <v>13.242538754553612</v>
      </c>
      <c r="BI2979" s="90"/>
      <c r="BJ2979" s="17">
        <f t="shared" si="6655"/>
        <v>48972</v>
      </c>
      <c r="BK2979" s="16">
        <f t="shared" si="6648"/>
        <v>13.244761574685571</v>
      </c>
      <c r="BL2979" s="10">
        <f ca="1">IFERROR(AVERAGE(INDIRECT("BK"&amp;AC2979-Template!$F$10+1):INDIRECT("BK"&amp;AC2979)),0)</f>
        <v>13.245953792770328</v>
      </c>
      <c r="BM2979" s="35"/>
      <c r="BN2979" s="86"/>
      <c r="BO2979" s="35"/>
      <c r="BP2979" s="35"/>
      <c r="BQ2979" s="35"/>
      <c r="BR2979" s="35"/>
      <c r="BS2979" s="35"/>
      <c r="BT2979" s="35"/>
      <c r="BU2979" s="35"/>
      <c r="BV2979" s="35"/>
      <c r="BW2979" s="35"/>
      <c r="BX2979" s="35"/>
      <c r="BY2979" s="35"/>
      <c r="BZ2979" s="35"/>
      <c r="CA2979" s="35"/>
      <c r="CB2979" s="35"/>
      <c r="CC2979" s="35"/>
      <c r="CD2979" s="35"/>
      <c r="CE2979" s="35"/>
      <c r="CF2979" s="35"/>
      <c r="CG2979" s="35"/>
      <c r="CH2979" s="35"/>
    </row>
    <row r="2980" spans="1:86" ht="15.6" x14ac:dyDescent="0.3">
      <c r="A2980" s="35"/>
      <c r="B2980" s="86"/>
      <c r="C2980" s="35"/>
      <c r="D2980" s="35"/>
      <c r="E2980" s="35"/>
      <c r="F2980" s="35"/>
      <c r="G2980" s="35"/>
      <c r="H2980" s="35"/>
      <c r="I2980" s="35"/>
      <c r="J2980" s="35"/>
      <c r="K2980" s="35"/>
      <c r="L2980" s="35"/>
      <c r="M2980" s="35"/>
      <c r="N2980" s="35"/>
      <c r="O2980" s="35"/>
      <c r="P2980" s="35"/>
      <c r="Q2980" s="35"/>
      <c r="R2980" s="35"/>
      <c r="S2980" s="35"/>
      <c r="T2980" s="17">
        <f t="shared" si="6649"/>
        <v>48996</v>
      </c>
      <c r="U2980" s="216">
        <f t="shared" si="6642"/>
        <v>2</v>
      </c>
      <c r="V2980" s="216">
        <f t="shared" si="6649"/>
        <v>2975</v>
      </c>
      <c r="W2980" s="16">
        <f t="shared" si="6656"/>
        <v>8.1506849315068486</v>
      </c>
      <c r="X2980" s="16" t="e">
        <f>IF(Template!$F$7="Linear interpolation",LinInterp($I$5:$I$22,$G$5:$G$22,W2980),CubicSpline($I$5:$I$22,$G$5:$G$22,W2980))</f>
        <v>#VALUE!</v>
      </c>
      <c r="Y2980" s="221" t="e">
        <f t="shared" si="6643"/>
        <v>#VALUE!</v>
      </c>
      <c r="Z2980" s="221" t="e">
        <f>Y2980/PRODUCT($AA$6:AA2979)</f>
        <v>#VALUE!</v>
      </c>
      <c r="AA2980" s="16" t="e">
        <f t="shared" si="6650"/>
        <v>#VALUE!</v>
      </c>
      <c r="AB2980" s="10" t="e">
        <f t="shared" si="6651"/>
        <v>#VALUE!</v>
      </c>
      <c r="AC2980" s="90">
        <f t="shared" si="6644"/>
        <v>2980</v>
      </c>
      <c r="AD2980" s="17">
        <f t="shared" si="6652"/>
        <v>48973</v>
      </c>
      <c r="AE2980" s="16" t="e">
        <f t="shared" si="6645"/>
        <v>#VALUE!</v>
      </c>
      <c r="AF2980" s="10">
        <f ca="1">IFERROR(AVERAGE(INDIRECT("AE"&amp;AC2980-Template!$F$10+1):INDIRECT("AE"&amp;AC2980)),0)</f>
        <v>0</v>
      </c>
      <c r="AG2980" s="35"/>
      <c r="AH2980" s="86"/>
      <c r="AI2980" s="35"/>
      <c r="AJ2980" s="35"/>
      <c r="AK2980" s="35"/>
      <c r="AL2980" s="35"/>
      <c r="AM2980" s="35"/>
      <c r="AN2980" s="35"/>
      <c r="AO2980" s="35"/>
      <c r="AP2980" s="35"/>
      <c r="AQ2980" s="35"/>
      <c r="AR2980" s="35"/>
      <c r="AS2980" s="35"/>
      <c r="AT2980" s="35"/>
      <c r="AU2980" s="35"/>
      <c r="AV2980" s="35"/>
      <c r="AW2980" s="35"/>
      <c r="AX2980" s="35"/>
      <c r="AY2980" s="35"/>
      <c r="AZ2980" s="17">
        <f t="shared" ref="AZ2980" si="6717">AZ2979+1</f>
        <v>48996</v>
      </c>
      <c r="BA2980" s="216">
        <f t="shared" si="6668"/>
        <v>2</v>
      </c>
      <c r="BB2980" s="216">
        <f t="shared" ref="BB2980" si="6718">BB2979+1</f>
        <v>2975</v>
      </c>
      <c r="BC2980" s="16">
        <f t="shared" si="6670"/>
        <v>8.1506849315068486</v>
      </c>
      <c r="BD2980" s="16">
        <f>IF(Template!$F$7="Linear interpolation",LinInterp($AO$5:$AO$18,$AM$5:$AM$18,BC2980),CubicSpline($AO$5:$AO$18,$AM$5:$AM$18,BC2980))</f>
        <v>14.150173980087818</v>
      </c>
      <c r="BE2980" s="221">
        <f t="shared" si="6605"/>
        <v>2.9408540804252148</v>
      </c>
      <c r="BF2980" s="221">
        <f>BE2980/PRODUCT($BG$6:BG2979)</f>
        <v>1.0003628136862694</v>
      </c>
      <c r="BG2980" s="16">
        <f t="shared" si="6671"/>
        <v>1.0003628136862694</v>
      </c>
      <c r="BH2980" s="10">
        <f t="shared" si="6672"/>
        <v>13.242699548834835</v>
      </c>
      <c r="BI2980" s="90"/>
      <c r="BJ2980" s="17">
        <f t="shared" si="6655"/>
        <v>48973</v>
      </c>
      <c r="BK2980" s="16">
        <f t="shared" si="6648"/>
        <v>13.244761574685571</v>
      </c>
      <c r="BL2980" s="10">
        <f ca="1">IFERROR(AVERAGE(INDIRECT("BK"&amp;AC2980-Template!$F$10+1):INDIRECT("BK"&amp;AC2980)),0)</f>
        <v>13.245870530034761</v>
      </c>
      <c r="BM2980" s="35"/>
      <c r="BN2980" s="86"/>
      <c r="BO2980" s="35"/>
      <c r="BP2980" s="35"/>
      <c r="BQ2980" s="35"/>
      <c r="BR2980" s="35"/>
      <c r="BS2980" s="35"/>
      <c r="BT2980" s="35"/>
      <c r="BU2980" s="35"/>
      <c r="BV2980" s="35"/>
      <c r="BW2980" s="35"/>
      <c r="BX2980" s="35"/>
      <c r="BY2980" s="35"/>
      <c r="BZ2980" s="35"/>
      <c r="CA2980" s="35"/>
      <c r="CB2980" s="35"/>
      <c r="CC2980" s="35"/>
      <c r="CD2980" s="35"/>
      <c r="CE2980" s="35"/>
      <c r="CF2980" s="35"/>
      <c r="CG2980" s="35"/>
      <c r="CH2980" s="35"/>
    </row>
    <row r="2981" spans="1:86" ht="15.6" x14ac:dyDescent="0.3">
      <c r="A2981" s="35"/>
      <c r="B2981" s="86"/>
      <c r="C2981" s="35"/>
      <c r="D2981" s="35"/>
      <c r="E2981" s="35"/>
      <c r="F2981" s="35"/>
      <c r="G2981" s="35"/>
      <c r="H2981" s="35"/>
      <c r="I2981" s="35"/>
      <c r="J2981" s="35"/>
      <c r="K2981" s="35"/>
      <c r="L2981" s="35"/>
      <c r="M2981" s="35"/>
      <c r="N2981" s="35"/>
      <c r="O2981" s="35"/>
      <c r="P2981" s="35"/>
      <c r="Q2981" s="35"/>
      <c r="R2981" s="35"/>
      <c r="S2981" s="35"/>
      <c r="T2981" s="17">
        <f t="shared" si="6649"/>
        <v>48997</v>
      </c>
      <c r="U2981" s="216">
        <f t="shared" si="6642"/>
        <v>3</v>
      </c>
      <c r="V2981" s="216">
        <f t="shared" si="6649"/>
        <v>2976</v>
      </c>
      <c r="W2981" s="16">
        <f t="shared" si="6656"/>
        <v>8.1534246575342468</v>
      </c>
      <c r="X2981" s="16" t="e">
        <f>IF(Template!$F$7="Linear interpolation",LinInterp($I$5:$I$22,$G$5:$G$22,W2981),CubicSpline($I$5:$I$22,$G$5:$G$22,W2981))</f>
        <v>#VALUE!</v>
      </c>
      <c r="Y2981" s="221" t="e">
        <f t="shared" si="6643"/>
        <v>#VALUE!</v>
      </c>
      <c r="Z2981" s="221" t="e">
        <f>Y2981/PRODUCT($AA$6:AA2980)</f>
        <v>#VALUE!</v>
      </c>
      <c r="AA2981" s="16" t="e">
        <f t="shared" si="6650"/>
        <v>#VALUE!</v>
      </c>
      <c r="AB2981" s="10" t="e">
        <f t="shared" si="6651"/>
        <v>#VALUE!</v>
      </c>
      <c r="AC2981" s="90">
        <f t="shared" si="6644"/>
        <v>2981</v>
      </c>
      <c r="AD2981" s="17">
        <f t="shared" si="6652"/>
        <v>48974</v>
      </c>
      <c r="AE2981" s="16" t="e">
        <f t="shared" si="6645"/>
        <v>#VALUE!</v>
      </c>
      <c r="AF2981" s="10">
        <f ca="1">IFERROR(AVERAGE(INDIRECT("AE"&amp;AC2981-Template!$F$10+1):INDIRECT("AE"&amp;AC2981)),0)</f>
        <v>0</v>
      </c>
      <c r="AG2981" s="35"/>
      <c r="AH2981" s="86"/>
      <c r="AI2981" s="35"/>
      <c r="AJ2981" s="35"/>
      <c r="AK2981" s="35"/>
      <c r="AL2981" s="35"/>
      <c r="AM2981" s="35"/>
      <c r="AN2981" s="35"/>
      <c r="AO2981" s="35"/>
      <c r="AP2981" s="35"/>
      <c r="AQ2981" s="35"/>
      <c r="AR2981" s="35"/>
      <c r="AS2981" s="35"/>
      <c r="AT2981" s="35"/>
      <c r="AU2981" s="35"/>
      <c r="AV2981" s="35"/>
      <c r="AW2981" s="35"/>
      <c r="AX2981" s="35"/>
      <c r="AY2981" s="35"/>
      <c r="AZ2981" s="17">
        <f t="shared" ref="AZ2981" si="6719">AZ2980+1</f>
        <v>48997</v>
      </c>
      <c r="BA2981" s="216">
        <f t="shared" si="6668"/>
        <v>3</v>
      </c>
      <c r="BB2981" s="216">
        <f t="shared" ref="BB2981" si="6720">BB2980+1</f>
        <v>2976</v>
      </c>
      <c r="BC2981" s="16">
        <f t="shared" si="6670"/>
        <v>8.1534246575342468</v>
      </c>
      <c r="BD2981" s="16">
        <f>IF(Template!$F$7="Linear interpolation",LinInterp($AO$5:$AO$18,$AM$5:$AM$18,BC2981),CubicSpline($AO$5:$AO$18,$AM$5:$AM$18,BC2981))</f>
        <v>14.150176184712793</v>
      </c>
      <c r="BE2981" s="221">
        <f t="shared" si="6605"/>
        <v>2.941921056164146</v>
      </c>
      <c r="BF2981" s="221">
        <f>BE2981/PRODUCT($BG$6:BG2980)</f>
        <v>1.0003628115199708</v>
      </c>
      <c r="BG2981" s="16">
        <f t="shared" si="6671"/>
        <v>1.0003628115199708</v>
      </c>
      <c r="BH2981" s="10">
        <f t="shared" si="6672"/>
        <v>13.242620478932432</v>
      </c>
      <c r="BI2981" s="90"/>
      <c r="BJ2981" s="17">
        <f t="shared" si="6655"/>
        <v>48974</v>
      </c>
      <c r="BK2981" s="16">
        <f t="shared" si="6648"/>
        <v>13.244249098239402</v>
      </c>
      <c r="BL2981" s="10">
        <f ca="1">IFERROR(AVERAGE(INDIRECT("BK"&amp;AC2981-Template!$F$10+1):INDIRECT("BK"&amp;AC2981)),0)</f>
        <v>13.24577018475099</v>
      </c>
      <c r="BM2981" s="35"/>
      <c r="BN2981" s="86"/>
      <c r="BO2981" s="35"/>
      <c r="BP2981" s="35"/>
      <c r="BQ2981" s="35"/>
      <c r="BR2981" s="35"/>
      <c r="BS2981" s="35"/>
      <c r="BT2981" s="35"/>
      <c r="BU2981" s="35"/>
      <c r="BV2981" s="35"/>
      <c r="BW2981" s="35"/>
      <c r="BX2981" s="35"/>
      <c r="BY2981" s="35"/>
      <c r="BZ2981" s="35"/>
      <c r="CA2981" s="35"/>
      <c r="CB2981" s="35"/>
      <c r="CC2981" s="35"/>
      <c r="CD2981" s="35"/>
      <c r="CE2981" s="35"/>
      <c r="CF2981" s="35"/>
      <c r="CG2981" s="35"/>
      <c r="CH2981" s="35"/>
    </row>
    <row r="2982" spans="1:86" ht="15.6" x14ac:dyDescent="0.3">
      <c r="A2982" s="35"/>
      <c r="B2982" s="86"/>
      <c r="C2982" s="35"/>
      <c r="D2982" s="35"/>
      <c r="E2982" s="35"/>
      <c r="F2982" s="35"/>
      <c r="G2982" s="35"/>
      <c r="H2982" s="35"/>
      <c r="I2982" s="35"/>
      <c r="J2982" s="35"/>
      <c r="K2982" s="35"/>
      <c r="L2982" s="35"/>
      <c r="M2982" s="35"/>
      <c r="N2982" s="35"/>
      <c r="O2982" s="35"/>
      <c r="P2982" s="35"/>
      <c r="Q2982" s="35"/>
      <c r="R2982" s="35"/>
      <c r="S2982" s="35"/>
      <c r="T2982" s="17">
        <f t="shared" si="6649"/>
        <v>48998</v>
      </c>
      <c r="U2982" s="216">
        <f t="shared" si="6642"/>
        <v>4</v>
      </c>
      <c r="V2982" s="216">
        <f t="shared" si="6649"/>
        <v>2977</v>
      </c>
      <c r="W2982" s="16">
        <f t="shared" si="6656"/>
        <v>8.1561643835616433</v>
      </c>
      <c r="X2982" s="16" t="e">
        <f>IF(Template!$F$7="Linear interpolation",LinInterp($I$5:$I$22,$G$5:$G$22,W2982),CubicSpline($I$5:$I$22,$G$5:$G$22,W2982))</f>
        <v>#VALUE!</v>
      </c>
      <c r="Y2982" s="221" t="e">
        <f t="shared" si="6643"/>
        <v>#VALUE!</v>
      </c>
      <c r="Z2982" s="221" t="e">
        <f>Y2982/PRODUCT($AA$6:AA2981)</f>
        <v>#VALUE!</v>
      </c>
      <c r="AA2982" s="16" t="e">
        <f t="shared" si="6650"/>
        <v>#VALUE!</v>
      </c>
      <c r="AB2982" s="10" t="e">
        <f t="shared" si="6651"/>
        <v>#VALUE!</v>
      </c>
      <c r="AC2982" s="90">
        <f t="shared" si="6644"/>
        <v>2982</v>
      </c>
      <c r="AD2982" s="17">
        <f t="shared" si="6652"/>
        <v>48975</v>
      </c>
      <c r="AE2982" s="16" t="e">
        <f t="shared" si="6645"/>
        <v>#VALUE!</v>
      </c>
      <c r="AF2982" s="10">
        <f ca="1">IFERROR(AVERAGE(INDIRECT("AE"&amp;AC2982-Template!$F$10+1):INDIRECT("AE"&amp;AC2982)),0)</f>
        <v>0</v>
      </c>
      <c r="AG2982" s="35"/>
      <c r="AH2982" s="86"/>
      <c r="AI2982" s="35"/>
      <c r="AJ2982" s="35"/>
      <c r="AK2982" s="35"/>
      <c r="AL2982" s="35"/>
      <c r="AM2982" s="35"/>
      <c r="AN2982" s="35"/>
      <c r="AO2982" s="35"/>
      <c r="AP2982" s="35"/>
      <c r="AQ2982" s="35"/>
      <c r="AR2982" s="35"/>
      <c r="AS2982" s="35"/>
      <c r="AT2982" s="35"/>
      <c r="AU2982" s="35"/>
      <c r="AV2982" s="35"/>
      <c r="AW2982" s="35"/>
      <c r="AX2982" s="35"/>
      <c r="AY2982" s="35"/>
      <c r="AZ2982" s="17">
        <f t="shared" ref="AZ2982" si="6721">AZ2981+1</f>
        <v>48998</v>
      </c>
      <c r="BA2982" s="216">
        <f t="shared" si="6668"/>
        <v>4</v>
      </c>
      <c r="BB2982" s="216">
        <f t="shared" ref="BB2982" si="6722">BB2981+1</f>
        <v>2977</v>
      </c>
      <c r="BC2982" s="16">
        <f t="shared" si="6670"/>
        <v>8.1561643835616433</v>
      </c>
      <c r="BD2982" s="16">
        <f>IF(Template!$F$7="Linear interpolation",LinInterp($AO$5:$AO$18,$AM$5:$AM$18,BC2982),CubicSpline($AO$5:$AO$18,$AM$5:$AM$18,BC2982))</f>
        <v>14.150178357651319</v>
      </c>
      <c r="BE2982" s="221">
        <f t="shared" si="6605"/>
        <v>2.9429884126625772</v>
      </c>
      <c r="BF2982" s="221">
        <f>BE2982/PRODUCT($BG$6:BG2981)</f>
        <v>1.0003628093609769</v>
      </c>
      <c r="BG2982" s="16">
        <f t="shared" si="6671"/>
        <v>1.0003628093609769</v>
      </c>
      <c r="BH2982" s="10">
        <f t="shared" si="6672"/>
        <v>13.242541675656083</v>
      </c>
      <c r="BI2982" s="90"/>
      <c r="BJ2982" s="17">
        <f t="shared" si="6655"/>
        <v>48975</v>
      </c>
      <c r="BK2982" s="16">
        <f t="shared" si="6648"/>
        <v>13.244420774896515</v>
      </c>
      <c r="BL2982" s="10">
        <f ca="1">IFERROR(AVERAGE(INDIRECT("BK"&amp;AC2982-Template!$F$10+1):INDIRECT("BK"&amp;AC2982)),0)</f>
        <v>13.245675562022457</v>
      </c>
      <c r="BM2982" s="35"/>
      <c r="BN2982" s="86"/>
      <c r="BO2982" s="35"/>
      <c r="BP2982" s="35"/>
      <c r="BQ2982" s="35"/>
      <c r="BR2982" s="35"/>
      <c r="BS2982" s="35"/>
      <c r="BT2982" s="35"/>
      <c r="BU2982" s="35"/>
      <c r="BV2982" s="35"/>
      <c r="BW2982" s="35"/>
      <c r="BX2982" s="35"/>
      <c r="BY2982" s="35"/>
      <c r="BZ2982" s="35"/>
      <c r="CA2982" s="35"/>
      <c r="CB2982" s="35"/>
      <c r="CC2982" s="35"/>
      <c r="CD2982" s="35"/>
      <c r="CE2982" s="35"/>
      <c r="CF2982" s="35"/>
      <c r="CG2982" s="35"/>
      <c r="CH2982" s="35"/>
    </row>
    <row r="2983" spans="1:86" ht="15.6" x14ac:dyDescent="0.3">
      <c r="A2983" s="35"/>
      <c r="B2983" s="86"/>
      <c r="C2983" s="35"/>
      <c r="D2983" s="35"/>
      <c r="E2983" s="35"/>
      <c r="F2983" s="35"/>
      <c r="G2983" s="35"/>
      <c r="H2983" s="35"/>
      <c r="I2983" s="35"/>
      <c r="J2983" s="35"/>
      <c r="K2983" s="35"/>
      <c r="L2983" s="35"/>
      <c r="M2983" s="35"/>
      <c r="N2983" s="35"/>
      <c r="O2983" s="35"/>
      <c r="P2983" s="35"/>
      <c r="Q2983" s="35"/>
      <c r="R2983" s="35"/>
      <c r="S2983" s="35"/>
      <c r="T2983" s="17">
        <f t="shared" si="6649"/>
        <v>48999</v>
      </c>
      <c r="U2983" s="216">
        <f t="shared" si="6642"/>
        <v>5</v>
      </c>
      <c r="V2983" s="216">
        <f t="shared" si="6649"/>
        <v>2978</v>
      </c>
      <c r="W2983" s="16">
        <f t="shared" si="6656"/>
        <v>8.1589041095890416</v>
      </c>
      <c r="X2983" s="16" t="e">
        <f>IF(Template!$F$7="Linear interpolation",LinInterp($I$5:$I$22,$G$5:$G$22,W2983),CubicSpline($I$5:$I$22,$G$5:$G$22,W2983))</f>
        <v>#VALUE!</v>
      </c>
      <c r="Y2983" s="221" t="e">
        <f t="shared" si="6643"/>
        <v>#VALUE!</v>
      </c>
      <c r="Z2983" s="221" t="e">
        <f>Y2983/PRODUCT($AA$6:AA2982)</f>
        <v>#VALUE!</v>
      </c>
      <c r="AA2983" s="16" t="e">
        <f t="shared" si="6650"/>
        <v>#VALUE!</v>
      </c>
      <c r="AB2983" s="10" t="e">
        <f t="shared" si="6651"/>
        <v>#VALUE!</v>
      </c>
      <c r="AC2983" s="90">
        <f t="shared" si="6644"/>
        <v>2983</v>
      </c>
      <c r="AD2983" s="17">
        <f t="shared" si="6652"/>
        <v>48976</v>
      </c>
      <c r="AE2983" s="16" t="e">
        <f t="shared" si="6645"/>
        <v>#VALUE!</v>
      </c>
      <c r="AF2983" s="10">
        <f ca="1">IFERROR(AVERAGE(INDIRECT("AE"&amp;AC2983-Template!$F$10+1):INDIRECT("AE"&amp;AC2983)),0)</f>
        <v>0</v>
      </c>
      <c r="AG2983" s="35"/>
      <c r="AH2983" s="86"/>
      <c r="AI2983" s="35"/>
      <c r="AJ2983" s="35"/>
      <c r="AK2983" s="35"/>
      <c r="AL2983" s="35"/>
      <c r="AM2983" s="35"/>
      <c r="AN2983" s="35"/>
      <c r="AO2983" s="35"/>
      <c r="AP2983" s="35"/>
      <c r="AQ2983" s="35"/>
      <c r="AR2983" s="35"/>
      <c r="AS2983" s="35"/>
      <c r="AT2983" s="35"/>
      <c r="AU2983" s="35"/>
      <c r="AV2983" s="35"/>
      <c r="AW2983" s="35"/>
      <c r="AX2983" s="35"/>
      <c r="AY2983" s="35"/>
      <c r="AZ2983" s="17">
        <f t="shared" ref="AZ2983" si="6723">AZ2982+1</f>
        <v>48999</v>
      </c>
      <c r="BA2983" s="216">
        <f t="shared" si="6668"/>
        <v>5</v>
      </c>
      <c r="BB2983" s="216">
        <f t="shared" ref="BB2983" si="6724">BB2982+1</f>
        <v>2978</v>
      </c>
      <c r="BC2983" s="16">
        <f t="shared" si="6670"/>
        <v>8.1589041095890416</v>
      </c>
      <c r="BD2983" s="16">
        <f>IF(Template!$F$7="Linear interpolation",LinInterp($AO$5:$AO$18,$AM$5:$AM$18,BC2983),CubicSpline($AO$5:$AO$18,$AM$5:$AM$18,BC2983))</f>
        <v>14.15018049903766</v>
      </c>
      <c r="BE2983" s="221">
        <f t="shared" si="6605"/>
        <v>2.9440561500755873</v>
      </c>
      <c r="BF2983" s="221">
        <f>BE2983/PRODUCT($BG$6:BG2982)</f>
        <v>1.0003628072093034</v>
      </c>
      <c r="BG2983" s="16">
        <f t="shared" si="6671"/>
        <v>1.0003628072093034</v>
      </c>
      <c r="BH2983" s="10">
        <f t="shared" si="6672"/>
        <v>13.242463139573113</v>
      </c>
      <c r="BI2983" s="90"/>
      <c r="BJ2983" s="17">
        <f t="shared" si="6655"/>
        <v>48976</v>
      </c>
      <c r="BK2983" s="16">
        <f t="shared" si="6648"/>
        <v>13.244336214416563</v>
      </c>
      <c r="BL2983" s="10">
        <f ca="1">IFERROR(AVERAGE(INDIRECT("BK"&amp;AC2983-Template!$F$10+1):INDIRECT("BK"&amp;AC2983)),0)</f>
        <v>13.245596593967946</v>
      </c>
      <c r="BM2983" s="35"/>
      <c r="BN2983" s="86"/>
      <c r="BO2983" s="35"/>
      <c r="BP2983" s="35"/>
      <c r="BQ2983" s="35"/>
      <c r="BR2983" s="35"/>
      <c r="BS2983" s="35"/>
      <c r="BT2983" s="35"/>
      <c r="BU2983" s="35"/>
      <c r="BV2983" s="35"/>
      <c r="BW2983" s="35"/>
      <c r="BX2983" s="35"/>
      <c r="BY2983" s="35"/>
      <c r="BZ2983" s="35"/>
      <c r="CA2983" s="35"/>
      <c r="CB2983" s="35"/>
      <c r="CC2983" s="35"/>
      <c r="CD2983" s="35"/>
      <c r="CE2983" s="35"/>
      <c r="CF2983" s="35"/>
      <c r="CG2983" s="35"/>
      <c r="CH2983" s="35"/>
    </row>
    <row r="2984" spans="1:86" ht="15.6" x14ac:dyDescent="0.3">
      <c r="A2984" s="35"/>
      <c r="B2984" s="86"/>
      <c r="C2984" s="35"/>
      <c r="D2984" s="35"/>
      <c r="E2984" s="35"/>
      <c r="F2984" s="35"/>
      <c r="G2984" s="35"/>
      <c r="H2984" s="35"/>
      <c r="I2984" s="35"/>
      <c r="J2984" s="35"/>
      <c r="K2984" s="35"/>
      <c r="L2984" s="35"/>
      <c r="M2984" s="35"/>
      <c r="N2984" s="35"/>
      <c r="O2984" s="35"/>
      <c r="P2984" s="35"/>
      <c r="Q2984" s="35"/>
      <c r="R2984" s="35"/>
      <c r="S2984" s="35"/>
      <c r="T2984" s="17">
        <f t="shared" si="6649"/>
        <v>49000</v>
      </c>
      <c r="U2984" s="216">
        <f t="shared" si="6642"/>
        <v>6</v>
      </c>
      <c r="V2984" s="216">
        <f t="shared" si="6649"/>
        <v>2979</v>
      </c>
      <c r="W2984" s="16">
        <f t="shared" si="6656"/>
        <v>8.161643835616438</v>
      </c>
      <c r="X2984" s="16" t="e">
        <f>IF(Template!$F$7="Linear interpolation",LinInterp($I$5:$I$22,$G$5:$G$22,W2984),CubicSpline($I$5:$I$22,$G$5:$G$22,W2984))</f>
        <v>#VALUE!</v>
      </c>
      <c r="Y2984" s="221" t="e">
        <f t="shared" si="6643"/>
        <v>#VALUE!</v>
      </c>
      <c r="Z2984" s="221" t="e">
        <f>Y2984/PRODUCT($AA$6:AA2983)</f>
        <v>#VALUE!</v>
      </c>
      <c r="AA2984" s="16" t="e">
        <f t="shared" si="6650"/>
        <v>#VALUE!</v>
      </c>
      <c r="AB2984" s="10" t="e">
        <f t="shared" si="6651"/>
        <v>#VALUE!</v>
      </c>
      <c r="AC2984" s="90">
        <f t="shared" si="6644"/>
        <v>2984</v>
      </c>
      <c r="AD2984" s="17">
        <f t="shared" si="6652"/>
        <v>48977</v>
      </c>
      <c r="AE2984" s="16" t="e">
        <f t="shared" si="6645"/>
        <v>#VALUE!</v>
      </c>
      <c r="AF2984" s="10">
        <f ca="1">IFERROR(AVERAGE(INDIRECT("AE"&amp;AC2984-Template!$F$10+1):INDIRECT("AE"&amp;AC2984)),0)</f>
        <v>0</v>
      </c>
      <c r="AG2984" s="35"/>
      <c r="AH2984" s="86"/>
      <c r="AI2984" s="35"/>
      <c r="AJ2984" s="35"/>
      <c r="AK2984" s="35"/>
      <c r="AL2984" s="35"/>
      <c r="AM2984" s="35"/>
      <c r="AN2984" s="35"/>
      <c r="AO2984" s="35"/>
      <c r="AP2984" s="35"/>
      <c r="AQ2984" s="35"/>
      <c r="AR2984" s="35"/>
      <c r="AS2984" s="35"/>
      <c r="AT2984" s="35"/>
      <c r="AU2984" s="35"/>
      <c r="AV2984" s="35"/>
      <c r="AW2984" s="35"/>
      <c r="AX2984" s="35"/>
      <c r="AY2984" s="35"/>
      <c r="AZ2984" s="17">
        <f t="shared" ref="AZ2984" si="6725">AZ2983+1</f>
        <v>49000</v>
      </c>
      <c r="BA2984" s="216">
        <f t="shared" si="6668"/>
        <v>6</v>
      </c>
      <c r="BB2984" s="216">
        <f t="shared" ref="BB2984" si="6726">BB2983+1</f>
        <v>2979</v>
      </c>
      <c r="BC2984" s="16">
        <f t="shared" si="6670"/>
        <v>8.161643835616438</v>
      </c>
      <c r="BD2984" s="16">
        <f>IF(Template!$F$7="Linear interpolation",LinInterp($AO$5:$AO$18,$AM$5:$AM$18,BC2984),CubicSpline($AO$5:$AO$18,$AM$5:$AM$18,BC2984))</f>
        <v>14.15018260900608</v>
      </c>
      <c r="BE2984" s="221">
        <f t="shared" si="6605"/>
        <v>2.9451242685583483</v>
      </c>
      <c r="BF2984" s="221">
        <f>BE2984/PRODUCT($BG$6:BG2983)</f>
        <v>1.0003628050649556</v>
      </c>
      <c r="BG2984" s="16">
        <f t="shared" si="6671"/>
        <v>1.0003628072093034</v>
      </c>
      <c r="BH2984" s="10">
        <f t="shared" si="6672"/>
        <v>13.242463139573113</v>
      </c>
      <c r="BI2984" s="90"/>
      <c r="BJ2984" s="17">
        <f t="shared" si="6655"/>
        <v>48977</v>
      </c>
      <c r="BK2984" s="16">
        <f t="shared" si="6648"/>
        <v>13.244251910747963</v>
      </c>
      <c r="BL2984" s="10">
        <f ca="1">IFERROR(AVERAGE(INDIRECT("BK"&amp;AC2984-Template!$F$10+1):INDIRECT("BK"&amp;AC2984)),0)</f>
        <v>13.245508631095966</v>
      </c>
      <c r="BM2984" s="35"/>
      <c r="BN2984" s="86"/>
      <c r="BO2984" s="35"/>
      <c r="BP2984" s="35"/>
      <c r="BQ2984" s="35"/>
      <c r="BR2984" s="35"/>
      <c r="BS2984" s="35"/>
      <c r="BT2984" s="35"/>
      <c r="BU2984" s="35"/>
      <c r="BV2984" s="35"/>
      <c r="BW2984" s="35"/>
      <c r="BX2984" s="35"/>
      <c r="BY2984" s="35"/>
      <c r="BZ2984" s="35"/>
      <c r="CA2984" s="35"/>
      <c r="CB2984" s="35"/>
      <c r="CC2984" s="35"/>
      <c r="CD2984" s="35"/>
      <c r="CE2984" s="35"/>
      <c r="CF2984" s="35"/>
      <c r="CG2984" s="35"/>
      <c r="CH2984" s="35"/>
    </row>
    <row r="2985" spans="1:86" ht="15.6" x14ac:dyDescent="0.3">
      <c r="A2985" s="35"/>
      <c r="B2985" s="86"/>
      <c r="C2985" s="35"/>
      <c r="D2985" s="35"/>
      <c r="E2985" s="35"/>
      <c r="F2985" s="35"/>
      <c r="G2985" s="35"/>
      <c r="H2985" s="35"/>
      <c r="I2985" s="35"/>
      <c r="J2985" s="35"/>
      <c r="K2985" s="35"/>
      <c r="L2985" s="35"/>
      <c r="M2985" s="35"/>
      <c r="N2985" s="35"/>
      <c r="O2985" s="35"/>
      <c r="P2985" s="35"/>
      <c r="Q2985" s="35"/>
      <c r="R2985" s="35"/>
      <c r="S2985" s="35"/>
      <c r="T2985" s="17">
        <f t="shared" si="6649"/>
        <v>49001</v>
      </c>
      <c r="U2985" s="216">
        <f t="shared" si="6642"/>
        <v>7</v>
      </c>
      <c r="V2985" s="216">
        <f t="shared" si="6649"/>
        <v>2980</v>
      </c>
      <c r="W2985" s="16">
        <f t="shared" si="6656"/>
        <v>8.1643835616438363</v>
      </c>
      <c r="X2985" s="16" t="e">
        <f>IF(Template!$F$7="Linear interpolation",LinInterp($I$5:$I$22,$G$5:$G$22,W2985),CubicSpline($I$5:$I$22,$G$5:$G$22,W2985))</f>
        <v>#VALUE!</v>
      </c>
      <c r="Y2985" s="221" t="e">
        <f t="shared" si="6643"/>
        <v>#VALUE!</v>
      </c>
      <c r="Z2985" s="221" t="e">
        <f>Y2985/PRODUCT($AA$6:AA2984)</f>
        <v>#VALUE!</v>
      </c>
      <c r="AA2985" s="16" t="e">
        <f t="shared" si="6650"/>
        <v>#VALUE!</v>
      </c>
      <c r="AB2985" s="10" t="e">
        <f t="shared" si="6651"/>
        <v>#VALUE!</v>
      </c>
      <c r="AC2985" s="90">
        <f t="shared" si="6644"/>
        <v>2985</v>
      </c>
      <c r="AD2985" s="17">
        <f t="shared" si="6652"/>
        <v>48978</v>
      </c>
      <c r="AE2985" s="16" t="e">
        <f t="shared" si="6645"/>
        <v>#VALUE!</v>
      </c>
      <c r="AF2985" s="10">
        <f ca="1">IFERROR(AVERAGE(INDIRECT("AE"&amp;AC2985-Template!$F$10+1):INDIRECT("AE"&amp;AC2985)),0)</f>
        <v>0</v>
      </c>
      <c r="AG2985" s="35"/>
      <c r="AH2985" s="86"/>
      <c r="AI2985" s="35"/>
      <c r="AJ2985" s="35"/>
      <c r="AK2985" s="35"/>
      <c r="AL2985" s="35"/>
      <c r="AM2985" s="35"/>
      <c r="AN2985" s="35"/>
      <c r="AO2985" s="35"/>
      <c r="AP2985" s="35"/>
      <c r="AQ2985" s="35"/>
      <c r="AR2985" s="35"/>
      <c r="AS2985" s="35"/>
      <c r="AT2985" s="35"/>
      <c r="AU2985" s="35"/>
      <c r="AV2985" s="35"/>
      <c r="AW2985" s="35"/>
      <c r="AX2985" s="35"/>
      <c r="AY2985" s="35"/>
      <c r="AZ2985" s="17">
        <f t="shared" ref="AZ2985" si="6727">AZ2984+1</f>
        <v>49001</v>
      </c>
      <c r="BA2985" s="216">
        <f t="shared" si="6668"/>
        <v>7</v>
      </c>
      <c r="BB2985" s="216">
        <f t="shared" ref="BB2985" si="6728">BB2984+1</f>
        <v>2980</v>
      </c>
      <c r="BC2985" s="16">
        <f t="shared" si="6670"/>
        <v>8.1643835616438363</v>
      </c>
      <c r="BD2985" s="16">
        <f>IF(Template!$F$7="Linear interpolation",LinInterp($AO$5:$AO$18,$AM$5:$AM$18,BC2985),CubicSpline($AO$5:$AO$18,$AM$5:$AM$18,BC2985))</f>
        <v>14.150184687690846</v>
      </c>
      <c r="BE2985" s="221">
        <f t="shared" si="6605"/>
        <v>2.946192768266179</v>
      </c>
      <c r="BF2985" s="221">
        <f>BE2985/PRODUCT($BG$6:BG2984)</f>
        <v>1.0003628007836094</v>
      </c>
      <c r="BG2985" s="16">
        <f t="shared" si="6671"/>
        <v>1.0003628072093034</v>
      </c>
      <c r="BH2985" s="10">
        <f t="shared" si="6672"/>
        <v>13.242463139573113</v>
      </c>
      <c r="BI2985" s="90"/>
      <c r="BJ2985" s="17">
        <f t="shared" si="6655"/>
        <v>48978</v>
      </c>
      <c r="BK2985" s="16">
        <f t="shared" si="6648"/>
        <v>13.244167864255418</v>
      </c>
      <c r="BL2985" s="10">
        <f ca="1">IFERROR(AVERAGE(INDIRECT("BK"&amp;AC2985-Template!$F$10+1):INDIRECT("BK"&amp;AC2985)),0)</f>
        <v>13.245420918620795</v>
      </c>
      <c r="BM2985" s="35"/>
      <c r="BN2985" s="86"/>
      <c r="BO2985" s="35"/>
      <c r="BP2985" s="35"/>
      <c r="BQ2985" s="35"/>
      <c r="BR2985" s="35"/>
      <c r="BS2985" s="35"/>
      <c r="BT2985" s="35"/>
      <c r="BU2985" s="35"/>
      <c r="BV2985" s="35"/>
      <c r="BW2985" s="35"/>
      <c r="BX2985" s="35"/>
      <c r="BY2985" s="35"/>
      <c r="BZ2985" s="35"/>
      <c r="CA2985" s="35"/>
      <c r="CB2985" s="35"/>
      <c r="CC2985" s="35"/>
      <c r="CD2985" s="35"/>
      <c r="CE2985" s="35"/>
      <c r="CF2985" s="35"/>
      <c r="CG2985" s="35"/>
      <c r="CH2985" s="35"/>
    </row>
    <row r="2986" spans="1:86" ht="15.6" x14ac:dyDescent="0.3">
      <c r="A2986" s="35"/>
      <c r="B2986" s="86"/>
      <c r="C2986" s="35"/>
      <c r="D2986" s="35"/>
      <c r="E2986" s="35"/>
      <c r="F2986" s="35"/>
      <c r="G2986" s="35"/>
      <c r="H2986" s="35"/>
      <c r="I2986" s="35"/>
      <c r="J2986" s="35"/>
      <c r="K2986" s="35"/>
      <c r="L2986" s="35"/>
      <c r="M2986" s="35"/>
      <c r="N2986" s="35"/>
      <c r="O2986" s="35"/>
      <c r="P2986" s="35"/>
      <c r="Q2986" s="35"/>
      <c r="R2986" s="35"/>
      <c r="S2986" s="35"/>
      <c r="T2986" s="17">
        <f t="shared" si="6649"/>
        <v>49002</v>
      </c>
      <c r="U2986" s="216">
        <f t="shared" si="6642"/>
        <v>1</v>
      </c>
      <c r="V2986" s="216">
        <f t="shared" si="6649"/>
        <v>2981</v>
      </c>
      <c r="W2986" s="16">
        <f t="shared" si="6656"/>
        <v>8.1671232876712327</v>
      </c>
      <c r="X2986" s="16" t="e">
        <f>IF(Template!$F$7="Linear interpolation",LinInterp($I$5:$I$22,$G$5:$G$22,W2986),CubicSpline($I$5:$I$22,$G$5:$G$22,W2986))</f>
        <v>#VALUE!</v>
      </c>
      <c r="Y2986" s="221" t="e">
        <f t="shared" si="6643"/>
        <v>#VALUE!</v>
      </c>
      <c r="Z2986" s="221" t="e">
        <f>Y2986/PRODUCT($AA$6:AA2985)</f>
        <v>#VALUE!</v>
      </c>
      <c r="AA2986" s="16" t="e">
        <f t="shared" si="6650"/>
        <v>#VALUE!</v>
      </c>
      <c r="AB2986" s="10" t="e">
        <f t="shared" si="6651"/>
        <v>#VALUE!</v>
      </c>
      <c r="AC2986" s="90">
        <f t="shared" si="6644"/>
        <v>2986</v>
      </c>
      <c r="AD2986" s="17">
        <f t="shared" si="6652"/>
        <v>48979</v>
      </c>
      <c r="AE2986" s="16" t="e">
        <f t="shared" si="6645"/>
        <v>#VALUE!</v>
      </c>
      <c r="AF2986" s="10">
        <f ca="1">IFERROR(AVERAGE(INDIRECT("AE"&amp;AC2986-Template!$F$10+1):INDIRECT("AE"&amp;AC2986)),0)</f>
        <v>0</v>
      </c>
      <c r="AG2986" s="35"/>
      <c r="AH2986" s="86"/>
      <c r="AI2986" s="35"/>
      <c r="AJ2986" s="35"/>
      <c r="AK2986" s="35"/>
      <c r="AL2986" s="35"/>
      <c r="AM2986" s="35"/>
      <c r="AN2986" s="35"/>
      <c r="AO2986" s="35"/>
      <c r="AP2986" s="35"/>
      <c r="AQ2986" s="35"/>
      <c r="AR2986" s="35"/>
      <c r="AS2986" s="35"/>
      <c r="AT2986" s="35"/>
      <c r="AU2986" s="35"/>
      <c r="AV2986" s="35"/>
      <c r="AW2986" s="35"/>
      <c r="AX2986" s="35"/>
      <c r="AY2986" s="35"/>
      <c r="AZ2986" s="17">
        <f t="shared" ref="AZ2986" si="6729">AZ2985+1</f>
        <v>49002</v>
      </c>
      <c r="BA2986" s="216">
        <f t="shared" si="6668"/>
        <v>1</v>
      </c>
      <c r="BB2986" s="216">
        <f t="shared" ref="BB2986" si="6730">BB2985+1</f>
        <v>2981</v>
      </c>
      <c r="BC2986" s="16">
        <f t="shared" si="6670"/>
        <v>8.1671232876712327</v>
      </c>
      <c r="BD2986" s="16">
        <f>IF(Template!$F$7="Linear interpolation",LinInterp($AO$5:$AO$18,$AM$5:$AM$18,BC2986),CubicSpline($AO$5:$AO$18,$AM$5:$AM$18,BC2986))</f>
        <v>14.150186735226221</v>
      </c>
      <c r="BE2986" s="221">
        <f t="shared" si="6605"/>
        <v>2.9472616493544863</v>
      </c>
      <c r="BF2986" s="221">
        <f>BE2986/PRODUCT($BG$6:BG2985)</f>
        <v>1.0003627943726179</v>
      </c>
      <c r="BG2986" s="16">
        <f t="shared" si="6671"/>
        <v>1.0003627943726179</v>
      </c>
      <c r="BH2986" s="10">
        <f t="shared" si="6672"/>
        <v>13.241994600552642</v>
      </c>
      <c r="BI2986" s="90"/>
      <c r="BJ2986" s="17">
        <f t="shared" si="6655"/>
        <v>48979</v>
      </c>
      <c r="BK2986" s="16">
        <f t="shared" si="6648"/>
        <v>13.244167864255418</v>
      </c>
      <c r="BL2986" s="10">
        <f ca="1">IFERROR(AVERAGE(INDIRECT("BK"&amp;AC2986-Template!$F$10+1):INDIRECT("BK"&amp;AC2986)),0)</f>
        <v>13.245336249973775</v>
      </c>
      <c r="BM2986" s="35"/>
      <c r="BN2986" s="86"/>
      <c r="BO2986" s="35"/>
      <c r="BP2986" s="35"/>
      <c r="BQ2986" s="35"/>
      <c r="BR2986" s="35"/>
      <c r="BS2986" s="35"/>
      <c r="BT2986" s="35"/>
      <c r="BU2986" s="35"/>
      <c r="BV2986" s="35"/>
      <c r="BW2986" s="35"/>
      <c r="BX2986" s="35"/>
      <c r="BY2986" s="35"/>
      <c r="BZ2986" s="35"/>
      <c r="CA2986" s="35"/>
      <c r="CB2986" s="35"/>
      <c r="CC2986" s="35"/>
      <c r="CD2986" s="35"/>
      <c r="CE2986" s="35"/>
      <c r="CF2986" s="35"/>
      <c r="CG2986" s="35"/>
      <c r="CH2986" s="35"/>
    </row>
    <row r="2987" spans="1:86" ht="15.6" x14ac:dyDescent="0.3">
      <c r="A2987" s="35"/>
      <c r="B2987" s="86"/>
      <c r="C2987" s="35"/>
      <c r="D2987" s="35"/>
      <c r="E2987" s="35"/>
      <c r="F2987" s="35"/>
      <c r="G2987" s="35"/>
      <c r="H2987" s="35"/>
      <c r="I2987" s="35"/>
      <c r="J2987" s="35"/>
      <c r="K2987" s="35"/>
      <c r="L2987" s="35"/>
      <c r="M2987" s="35"/>
      <c r="N2987" s="35"/>
      <c r="O2987" s="35"/>
      <c r="P2987" s="35"/>
      <c r="Q2987" s="35"/>
      <c r="R2987" s="35"/>
      <c r="S2987" s="35"/>
      <c r="T2987" s="17">
        <f t="shared" si="6649"/>
        <v>49003</v>
      </c>
      <c r="U2987" s="216">
        <f t="shared" si="6642"/>
        <v>2</v>
      </c>
      <c r="V2987" s="216">
        <f t="shared" si="6649"/>
        <v>2982</v>
      </c>
      <c r="W2987" s="16">
        <f t="shared" si="6656"/>
        <v>8.169863013698631</v>
      </c>
      <c r="X2987" s="16" t="e">
        <f>IF(Template!$F$7="Linear interpolation",LinInterp($I$5:$I$22,$G$5:$G$22,W2987),CubicSpline($I$5:$I$22,$G$5:$G$22,W2987))</f>
        <v>#VALUE!</v>
      </c>
      <c r="Y2987" s="221" t="e">
        <f t="shared" si="6643"/>
        <v>#VALUE!</v>
      </c>
      <c r="Z2987" s="221" t="e">
        <f>Y2987/PRODUCT($AA$6:AA2986)</f>
        <v>#VALUE!</v>
      </c>
      <c r="AA2987" s="16" t="e">
        <f t="shared" si="6650"/>
        <v>#VALUE!</v>
      </c>
      <c r="AB2987" s="10" t="e">
        <f t="shared" si="6651"/>
        <v>#VALUE!</v>
      </c>
      <c r="AC2987" s="90">
        <f t="shared" si="6644"/>
        <v>2987</v>
      </c>
      <c r="AD2987" s="17">
        <f t="shared" si="6652"/>
        <v>48980</v>
      </c>
      <c r="AE2987" s="16" t="e">
        <f t="shared" si="6645"/>
        <v>#VALUE!</v>
      </c>
      <c r="AF2987" s="10">
        <f ca="1">IFERROR(AVERAGE(INDIRECT("AE"&amp;AC2987-Template!$F$10+1):INDIRECT("AE"&amp;AC2987)),0)</f>
        <v>0</v>
      </c>
      <c r="AG2987" s="35"/>
      <c r="AH2987" s="86"/>
      <c r="AI2987" s="35"/>
      <c r="AJ2987" s="35"/>
      <c r="AK2987" s="35"/>
      <c r="AL2987" s="35"/>
      <c r="AM2987" s="35"/>
      <c r="AN2987" s="35"/>
      <c r="AO2987" s="35"/>
      <c r="AP2987" s="35"/>
      <c r="AQ2987" s="35"/>
      <c r="AR2987" s="35"/>
      <c r="AS2987" s="35"/>
      <c r="AT2987" s="35"/>
      <c r="AU2987" s="35"/>
      <c r="AV2987" s="35"/>
      <c r="AW2987" s="35"/>
      <c r="AX2987" s="35"/>
      <c r="AY2987" s="35"/>
      <c r="AZ2987" s="17">
        <f t="shared" ref="AZ2987" si="6731">AZ2986+1</f>
        <v>49003</v>
      </c>
      <c r="BA2987" s="216">
        <f t="shared" si="6668"/>
        <v>2</v>
      </c>
      <c r="BB2987" s="216">
        <f t="shared" ref="BB2987" si="6732">BB2986+1</f>
        <v>2982</v>
      </c>
      <c r="BC2987" s="16">
        <f t="shared" si="6670"/>
        <v>8.169863013698631</v>
      </c>
      <c r="BD2987" s="16">
        <f>IF(Template!$F$7="Linear interpolation",LinInterp($AO$5:$AO$18,$AM$5:$AM$18,BC2987),CubicSpline($AO$5:$AO$18,$AM$5:$AM$18,BC2987))</f>
        <v>14.150188751746471</v>
      </c>
      <c r="BE2987" s="221">
        <f t="shared" si="6605"/>
        <v>2.9483309119788026</v>
      </c>
      <c r="BF2987" s="221">
        <f>BE2987/PRODUCT($BG$6:BG2986)</f>
        <v>1.0003627986760355</v>
      </c>
      <c r="BG2987" s="16">
        <f t="shared" si="6671"/>
        <v>1.0003627986760355</v>
      </c>
      <c r="BH2987" s="10">
        <f t="shared" si="6672"/>
        <v>13.242151675295855</v>
      </c>
      <c r="BI2987" s="90"/>
      <c r="BJ2987" s="17">
        <f t="shared" si="6655"/>
        <v>48980</v>
      </c>
      <c r="BK2987" s="16">
        <f t="shared" si="6648"/>
        <v>13.244167864255418</v>
      </c>
      <c r="BL2987" s="10">
        <f ca="1">IFERROR(AVERAGE(INDIRECT("BK"&amp;AC2987-Template!$F$10+1):INDIRECT("BK"&amp;AC2987)),0)</f>
        <v>13.24525461701651</v>
      </c>
      <c r="BM2987" s="35"/>
      <c r="BN2987" s="86"/>
      <c r="BO2987" s="35"/>
      <c r="BP2987" s="35"/>
      <c r="BQ2987" s="35"/>
      <c r="BR2987" s="35"/>
      <c r="BS2987" s="35"/>
      <c r="BT2987" s="35"/>
      <c r="BU2987" s="35"/>
      <c r="BV2987" s="35"/>
      <c r="BW2987" s="35"/>
      <c r="BX2987" s="35"/>
      <c r="BY2987" s="35"/>
      <c r="BZ2987" s="35"/>
      <c r="CA2987" s="35"/>
      <c r="CB2987" s="35"/>
      <c r="CC2987" s="35"/>
      <c r="CD2987" s="35"/>
      <c r="CE2987" s="35"/>
      <c r="CF2987" s="35"/>
      <c r="CG2987" s="35"/>
      <c r="CH2987" s="35"/>
    </row>
    <row r="2988" spans="1:86" ht="15.6" x14ac:dyDescent="0.3">
      <c r="A2988" s="35"/>
      <c r="B2988" s="86"/>
      <c r="C2988" s="35"/>
      <c r="D2988" s="35"/>
      <c r="E2988" s="35"/>
      <c r="F2988" s="35"/>
      <c r="G2988" s="35"/>
      <c r="H2988" s="35"/>
      <c r="I2988" s="35"/>
      <c r="J2988" s="35"/>
      <c r="K2988" s="35"/>
      <c r="L2988" s="35"/>
      <c r="M2988" s="35"/>
      <c r="N2988" s="35"/>
      <c r="O2988" s="35"/>
      <c r="P2988" s="35"/>
      <c r="Q2988" s="35"/>
      <c r="R2988" s="35"/>
      <c r="S2988" s="35"/>
      <c r="T2988" s="17">
        <f t="shared" si="6649"/>
        <v>49004</v>
      </c>
      <c r="U2988" s="216">
        <f t="shared" si="6642"/>
        <v>3</v>
      </c>
      <c r="V2988" s="216">
        <f t="shared" si="6649"/>
        <v>2983</v>
      </c>
      <c r="W2988" s="16">
        <f t="shared" si="6656"/>
        <v>8.1726027397260275</v>
      </c>
      <c r="X2988" s="16" t="e">
        <f>IF(Template!$F$7="Linear interpolation",LinInterp($I$5:$I$22,$G$5:$G$22,W2988),CubicSpline($I$5:$I$22,$G$5:$G$22,W2988))</f>
        <v>#VALUE!</v>
      </c>
      <c r="Y2988" s="221" t="e">
        <f t="shared" si="6643"/>
        <v>#VALUE!</v>
      </c>
      <c r="Z2988" s="221" t="e">
        <f>Y2988/PRODUCT($AA$6:AA2987)</f>
        <v>#VALUE!</v>
      </c>
      <c r="AA2988" s="16" t="e">
        <f t="shared" si="6650"/>
        <v>#VALUE!</v>
      </c>
      <c r="AB2988" s="10" t="e">
        <f t="shared" si="6651"/>
        <v>#VALUE!</v>
      </c>
      <c r="AC2988" s="90">
        <f t="shared" si="6644"/>
        <v>2988</v>
      </c>
      <c r="AD2988" s="17">
        <f t="shared" si="6652"/>
        <v>48981</v>
      </c>
      <c r="AE2988" s="16" t="e">
        <f t="shared" si="6645"/>
        <v>#VALUE!</v>
      </c>
      <c r="AF2988" s="10">
        <f ca="1">IFERROR(AVERAGE(INDIRECT("AE"&amp;AC2988-Template!$F$10+1):INDIRECT("AE"&amp;AC2988)),0)</f>
        <v>0</v>
      </c>
      <c r="AG2988" s="35"/>
      <c r="AH2988" s="86"/>
      <c r="AI2988" s="35"/>
      <c r="AJ2988" s="35"/>
      <c r="AK2988" s="35"/>
      <c r="AL2988" s="35"/>
      <c r="AM2988" s="35"/>
      <c r="AN2988" s="35"/>
      <c r="AO2988" s="35"/>
      <c r="AP2988" s="35"/>
      <c r="AQ2988" s="35"/>
      <c r="AR2988" s="35"/>
      <c r="AS2988" s="35"/>
      <c r="AT2988" s="35"/>
      <c r="AU2988" s="35"/>
      <c r="AV2988" s="35"/>
      <c r="AW2988" s="35"/>
      <c r="AX2988" s="35"/>
      <c r="AY2988" s="35"/>
      <c r="AZ2988" s="17">
        <f t="shared" ref="AZ2988" si="6733">AZ2987+1</f>
        <v>49004</v>
      </c>
      <c r="BA2988" s="216">
        <f t="shared" si="6668"/>
        <v>3</v>
      </c>
      <c r="BB2988" s="216">
        <f t="shared" ref="BB2988" si="6734">BB2987+1</f>
        <v>2983</v>
      </c>
      <c r="BC2988" s="16">
        <f t="shared" si="6670"/>
        <v>8.1726027397260275</v>
      </c>
      <c r="BD2988" s="16">
        <f>IF(Template!$F$7="Linear interpolation",LinInterp($AO$5:$AO$18,$AM$5:$AM$18,BC2988),CubicSpline($AO$5:$AO$18,$AM$5:$AM$18,BC2988))</f>
        <v>14.150190737385858</v>
      </c>
      <c r="BE2988" s="221">
        <f t="shared" si="6605"/>
        <v>2.9494005562947807</v>
      </c>
      <c r="BF2988" s="221">
        <f>BE2988/PRODUCT($BG$6:BG2987)</f>
        <v>1.0003627965611435</v>
      </c>
      <c r="BG2988" s="16">
        <f t="shared" si="6671"/>
        <v>1.0003627965611435</v>
      </c>
      <c r="BH2988" s="10">
        <f t="shared" si="6672"/>
        <v>13.24207448173642</v>
      </c>
      <c r="BI2988" s="90"/>
      <c r="BJ2988" s="17">
        <f t="shared" si="6655"/>
        <v>48981</v>
      </c>
      <c r="BK2988" s="16">
        <f t="shared" si="6648"/>
        <v>13.243666164719613</v>
      </c>
      <c r="BL2988" s="10">
        <f ca="1">IFERROR(AVERAGE(INDIRECT("BK"&amp;AC2988-Template!$F$10+1):INDIRECT("BK"&amp;AC2988)),0)</f>
        <v>13.245156260741386</v>
      </c>
      <c r="BM2988" s="35"/>
      <c r="BN2988" s="86"/>
      <c r="BO2988" s="35"/>
      <c r="BP2988" s="35"/>
      <c r="BQ2988" s="35"/>
      <c r="BR2988" s="35"/>
      <c r="BS2988" s="35"/>
      <c r="BT2988" s="35"/>
      <c r="BU2988" s="35"/>
      <c r="BV2988" s="35"/>
      <c r="BW2988" s="35"/>
      <c r="BX2988" s="35"/>
      <c r="BY2988" s="35"/>
      <c r="BZ2988" s="35"/>
      <c r="CA2988" s="35"/>
      <c r="CB2988" s="35"/>
      <c r="CC2988" s="35"/>
      <c r="CD2988" s="35"/>
      <c r="CE2988" s="35"/>
      <c r="CF2988" s="35"/>
      <c r="CG2988" s="35"/>
      <c r="CH2988" s="35"/>
    </row>
    <row r="2989" spans="1:86" ht="15.6" x14ac:dyDescent="0.3">
      <c r="A2989" s="35"/>
      <c r="B2989" s="86"/>
      <c r="C2989" s="35"/>
      <c r="D2989" s="35"/>
      <c r="E2989" s="35"/>
      <c r="F2989" s="35"/>
      <c r="G2989" s="35"/>
      <c r="H2989" s="35"/>
      <c r="I2989" s="35"/>
      <c r="J2989" s="35"/>
      <c r="K2989" s="35"/>
      <c r="L2989" s="35"/>
      <c r="M2989" s="35"/>
      <c r="N2989" s="35"/>
      <c r="O2989" s="35"/>
      <c r="P2989" s="35"/>
      <c r="Q2989" s="35"/>
      <c r="R2989" s="35"/>
      <c r="S2989" s="35"/>
      <c r="T2989" s="17">
        <f t="shared" si="6649"/>
        <v>49005</v>
      </c>
      <c r="U2989" s="216">
        <f t="shared" si="6642"/>
        <v>4</v>
      </c>
      <c r="V2989" s="216">
        <f t="shared" si="6649"/>
        <v>2984</v>
      </c>
      <c r="W2989" s="16">
        <f t="shared" si="6656"/>
        <v>8.1753424657534239</v>
      </c>
      <c r="X2989" s="16" t="e">
        <f>IF(Template!$F$7="Linear interpolation",LinInterp($I$5:$I$22,$G$5:$G$22,W2989),CubicSpline($I$5:$I$22,$G$5:$G$22,W2989))</f>
        <v>#VALUE!</v>
      </c>
      <c r="Y2989" s="221" t="e">
        <f t="shared" si="6643"/>
        <v>#VALUE!</v>
      </c>
      <c r="Z2989" s="221" t="e">
        <f>Y2989/PRODUCT($AA$6:AA2988)</f>
        <v>#VALUE!</v>
      </c>
      <c r="AA2989" s="16" t="e">
        <f t="shared" si="6650"/>
        <v>#VALUE!</v>
      </c>
      <c r="AB2989" s="10" t="e">
        <f t="shared" si="6651"/>
        <v>#VALUE!</v>
      </c>
      <c r="AC2989" s="90">
        <f t="shared" si="6644"/>
        <v>2989</v>
      </c>
      <c r="AD2989" s="17">
        <f t="shared" si="6652"/>
        <v>48982</v>
      </c>
      <c r="AE2989" s="16" t="e">
        <f t="shared" si="6645"/>
        <v>#VALUE!</v>
      </c>
      <c r="AF2989" s="10">
        <f ca="1">IFERROR(AVERAGE(INDIRECT("AE"&amp;AC2989-Template!$F$10+1):INDIRECT("AE"&amp;AC2989)),0)</f>
        <v>0</v>
      </c>
      <c r="AG2989" s="35"/>
      <c r="AH2989" s="86"/>
      <c r="AI2989" s="35"/>
      <c r="AJ2989" s="35"/>
      <c r="AK2989" s="35"/>
      <c r="AL2989" s="35"/>
      <c r="AM2989" s="35"/>
      <c r="AN2989" s="35"/>
      <c r="AO2989" s="35"/>
      <c r="AP2989" s="35"/>
      <c r="AQ2989" s="35"/>
      <c r="AR2989" s="35"/>
      <c r="AS2989" s="35"/>
      <c r="AT2989" s="35"/>
      <c r="AU2989" s="35"/>
      <c r="AV2989" s="35"/>
      <c r="AW2989" s="35"/>
      <c r="AX2989" s="35"/>
      <c r="AY2989" s="35"/>
      <c r="AZ2989" s="17">
        <f t="shared" ref="AZ2989" si="6735">AZ2988+1</f>
        <v>49005</v>
      </c>
      <c r="BA2989" s="216">
        <f t="shared" si="6668"/>
        <v>4</v>
      </c>
      <c r="BB2989" s="216">
        <f t="shared" ref="BB2989" si="6736">BB2988+1</f>
        <v>2984</v>
      </c>
      <c r="BC2989" s="16">
        <f t="shared" si="6670"/>
        <v>8.1753424657534239</v>
      </c>
      <c r="BD2989" s="16">
        <f>IF(Template!$F$7="Linear interpolation",LinInterp($AO$5:$AO$18,$AM$5:$AM$18,BC2989),CubicSpline($AO$5:$AO$18,$AM$5:$AM$18,BC2989))</f>
        <v>14.150192692278649</v>
      </c>
      <c r="BE2989" s="221">
        <f t="shared" si="6605"/>
        <v>2.9504705824581805</v>
      </c>
      <c r="BF2989" s="221">
        <f>BE2989/PRODUCT($BG$6:BG2988)</f>
        <v>1.0003627944536444</v>
      </c>
      <c r="BG2989" s="16">
        <f t="shared" si="6671"/>
        <v>1.0003627944536444</v>
      </c>
      <c r="BH2989" s="10">
        <f t="shared" si="6672"/>
        <v>13.241997558020579</v>
      </c>
      <c r="BI2989" s="90"/>
      <c r="BJ2989" s="17">
        <f t="shared" si="6655"/>
        <v>48982</v>
      </c>
      <c r="BK2989" s="16">
        <f t="shared" si="6648"/>
        <v>13.243834259998311</v>
      </c>
      <c r="BL2989" s="10">
        <f ca="1">IFERROR(AVERAGE(INDIRECT("BK"&amp;AC2989-Template!$F$10+1):INDIRECT("BK"&amp;AC2989)),0)</f>
        <v>13.24506350764222</v>
      </c>
      <c r="BM2989" s="35"/>
      <c r="BN2989" s="86"/>
      <c r="BO2989" s="35"/>
      <c r="BP2989" s="35"/>
      <c r="BQ2989" s="35"/>
      <c r="BR2989" s="35"/>
      <c r="BS2989" s="35"/>
      <c r="BT2989" s="35"/>
      <c r="BU2989" s="35"/>
      <c r="BV2989" s="35"/>
      <c r="BW2989" s="35"/>
      <c r="BX2989" s="35"/>
      <c r="BY2989" s="35"/>
      <c r="BZ2989" s="35"/>
      <c r="CA2989" s="35"/>
      <c r="CB2989" s="35"/>
      <c r="CC2989" s="35"/>
      <c r="CD2989" s="35"/>
      <c r="CE2989" s="35"/>
      <c r="CF2989" s="35"/>
      <c r="CG2989" s="35"/>
      <c r="CH2989" s="35"/>
    </row>
    <row r="2990" spans="1:86" ht="15.6" x14ac:dyDescent="0.3">
      <c r="A2990" s="35"/>
      <c r="B2990" s="86"/>
      <c r="C2990" s="35"/>
      <c r="D2990" s="35"/>
      <c r="E2990" s="35"/>
      <c r="F2990" s="35"/>
      <c r="G2990" s="35"/>
      <c r="H2990" s="35"/>
      <c r="I2990" s="35"/>
      <c r="J2990" s="35"/>
      <c r="K2990" s="35"/>
      <c r="L2990" s="35"/>
      <c r="M2990" s="35"/>
      <c r="N2990" s="35"/>
      <c r="O2990" s="35"/>
      <c r="P2990" s="35"/>
      <c r="Q2990" s="35"/>
      <c r="R2990" s="35"/>
      <c r="S2990" s="35"/>
      <c r="T2990" s="17">
        <f t="shared" si="6649"/>
        <v>49006</v>
      </c>
      <c r="U2990" s="216">
        <f t="shared" si="6642"/>
        <v>5</v>
      </c>
      <c r="V2990" s="216">
        <f t="shared" si="6649"/>
        <v>2985</v>
      </c>
      <c r="W2990" s="16">
        <f t="shared" si="6656"/>
        <v>8.1780821917808222</v>
      </c>
      <c r="X2990" s="16" t="e">
        <f>IF(Template!$F$7="Linear interpolation",LinInterp($I$5:$I$22,$G$5:$G$22,W2990),CubicSpline($I$5:$I$22,$G$5:$G$22,W2990))</f>
        <v>#VALUE!</v>
      </c>
      <c r="Y2990" s="221" t="e">
        <f t="shared" si="6643"/>
        <v>#VALUE!</v>
      </c>
      <c r="Z2990" s="221" t="e">
        <f>Y2990/PRODUCT($AA$6:AA2989)</f>
        <v>#VALUE!</v>
      </c>
      <c r="AA2990" s="16" t="e">
        <f t="shared" si="6650"/>
        <v>#VALUE!</v>
      </c>
      <c r="AB2990" s="10" t="e">
        <f t="shared" si="6651"/>
        <v>#VALUE!</v>
      </c>
      <c r="AC2990" s="90">
        <f t="shared" si="6644"/>
        <v>2990</v>
      </c>
      <c r="AD2990" s="17">
        <f t="shared" si="6652"/>
        <v>48983</v>
      </c>
      <c r="AE2990" s="16" t="e">
        <f t="shared" si="6645"/>
        <v>#VALUE!</v>
      </c>
      <c r="AF2990" s="10">
        <f ca="1">IFERROR(AVERAGE(INDIRECT("AE"&amp;AC2990-Template!$F$10+1):INDIRECT("AE"&amp;AC2990)),0)</f>
        <v>0</v>
      </c>
      <c r="AG2990" s="35"/>
      <c r="AH2990" s="86"/>
      <c r="AI2990" s="35"/>
      <c r="AJ2990" s="35"/>
      <c r="AK2990" s="35"/>
      <c r="AL2990" s="35"/>
      <c r="AM2990" s="35"/>
      <c r="AN2990" s="35"/>
      <c r="AO2990" s="35"/>
      <c r="AP2990" s="35"/>
      <c r="AQ2990" s="35"/>
      <c r="AR2990" s="35"/>
      <c r="AS2990" s="35"/>
      <c r="AT2990" s="35"/>
      <c r="AU2990" s="35"/>
      <c r="AV2990" s="35"/>
      <c r="AW2990" s="35"/>
      <c r="AX2990" s="35"/>
      <c r="AY2990" s="35"/>
      <c r="AZ2990" s="17">
        <f t="shared" ref="AZ2990" si="6737">AZ2989+1</f>
        <v>49006</v>
      </c>
      <c r="BA2990" s="216">
        <f t="shared" si="6668"/>
        <v>5</v>
      </c>
      <c r="BB2990" s="216">
        <f t="shared" ref="BB2990" si="6738">BB2989+1</f>
        <v>2985</v>
      </c>
      <c r="BC2990" s="16">
        <f t="shared" si="6670"/>
        <v>8.1780821917808222</v>
      </c>
      <c r="BD2990" s="16">
        <f>IF(Template!$F$7="Linear interpolation",LinInterp($AO$5:$AO$18,$AM$5:$AM$18,BC2990),CubicSpline($AO$5:$AO$18,$AM$5:$AM$18,BC2990))</f>
        <v>14.150194616559109</v>
      </c>
      <c r="BE2990" s="221">
        <f t="shared" si="6605"/>
        <v>2.9515409906248897</v>
      </c>
      <c r="BF2990" s="221">
        <f>BE2990/PRODUCT($BG$6:BG2989)</f>
        <v>1.0003627923535565</v>
      </c>
      <c r="BG2990" s="16">
        <f t="shared" si="6671"/>
        <v>1.0003627923535565</v>
      </c>
      <c r="BH2990" s="10">
        <f t="shared" si="6672"/>
        <v>13.241920904812909</v>
      </c>
      <c r="BI2990" s="90"/>
      <c r="BJ2990" s="17">
        <f t="shared" si="6655"/>
        <v>48983</v>
      </c>
      <c r="BK2990" s="16">
        <f t="shared" si="6648"/>
        <v>13.243751506680223</v>
      </c>
      <c r="BL2990" s="10">
        <f ca="1">IFERROR(AVERAGE(INDIRECT("BK"&amp;AC2990-Template!$F$10+1):INDIRECT("BK"&amp;AC2990)),0)</f>
        <v>13.244986128670508</v>
      </c>
      <c r="BM2990" s="35"/>
      <c r="BN2990" s="86"/>
      <c r="BO2990" s="35"/>
      <c r="BP2990" s="35"/>
      <c r="BQ2990" s="35"/>
      <c r="BR2990" s="35"/>
      <c r="BS2990" s="35"/>
      <c r="BT2990" s="35"/>
      <c r="BU2990" s="35"/>
      <c r="BV2990" s="35"/>
      <c r="BW2990" s="35"/>
      <c r="BX2990" s="35"/>
      <c r="BY2990" s="35"/>
      <c r="BZ2990" s="35"/>
      <c r="CA2990" s="35"/>
      <c r="CB2990" s="35"/>
      <c r="CC2990" s="35"/>
      <c r="CD2990" s="35"/>
      <c r="CE2990" s="35"/>
      <c r="CF2990" s="35"/>
      <c r="CG2990" s="35"/>
      <c r="CH2990" s="35"/>
    </row>
    <row r="2991" spans="1:86" ht="15.6" x14ac:dyDescent="0.3">
      <c r="A2991" s="35"/>
      <c r="B2991" s="86"/>
      <c r="C2991" s="35"/>
      <c r="D2991" s="35"/>
      <c r="E2991" s="35"/>
      <c r="F2991" s="35"/>
      <c r="G2991" s="35"/>
      <c r="H2991" s="35"/>
      <c r="I2991" s="35"/>
      <c r="J2991" s="35"/>
      <c r="K2991" s="35"/>
      <c r="L2991" s="35"/>
      <c r="M2991" s="35"/>
      <c r="N2991" s="35"/>
      <c r="O2991" s="35"/>
      <c r="P2991" s="35"/>
      <c r="Q2991" s="35"/>
      <c r="R2991" s="35"/>
      <c r="S2991" s="35"/>
      <c r="T2991" s="17">
        <f t="shared" si="6649"/>
        <v>49007</v>
      </c>
      <c r="U2991" s="216">
        <f t="shared" si="6642"/>
        <v>6</v>
      </c>
      <c r="V2991" s="216">
        <f t="shared" si="6649"/>
        <v>2986</v>
      </c>
      <c r="W2991" s="16">
        <f t="shared" si="6656"/>
        <v>8.1808219178082187</v>
      </c>
      <c r="X2991" s="16" t="e">
        <f>IF(Template!$F$7="Linear interpolation",LinInterp($I$5:$I$22,$G$5:$G$22,W2991),CubicSpline($I$5:$I$22,$G$5:$G$22,W2991))</f>
        <v>#VALUE!</v>
      </c>
      <c r="Y2991" s="221" t="e">
        <f t="shared" si="6643"/>
        <v>#VALUE!</v>
      </c>
      <c r="Z2991" s="221" t="e">
        <f>Y2991/PRODUCT($AA$6:AA2990)</f>
        <v>#VALUE!</v>
      </c>
      <c r="AA2991" s="16" t="e">
        <f t="shared" si="6650"/>
        <v>#VALUE!</v>
      </c>
      <c r="AB2991" s="10" t="e">
        <f t="shared" si="6651"/>
        <v>#VALUE!</v>
      </c>
      <c r="AC2991" s="90">
        <f t="shared" si="6644"/>
        <v>2991</v>
      </c>
      <c r="AD2991" s="17">
        <f t="shared" si="6652"/>
        <v>48984</v>
      </c>
      <c r="AE2991" s="16" t="e">
        <f t="shared" si="6645"/>
        <v>#VALUE!</v>
      </c>
      <c r="AF2991" s="10">
        <f ca="1">IFERROR(AVERAGE(INDIRECT("AE"&amp;AC2991-Template!$F$10+1):INDIRECT("AE"&amp;AC2991)),0)</f>
        <v>0</v>
      </c>
      <c r="AG2991" s="35"/>
      <c r="AH2991" s="86"/>
      <c r="AI2991" s="35"/>
      <c r="AJ2991" s="35"/>
      <c r="AK2991" s="35"/>
      <c r="AL2991" s="35"/>
      <c r="AM2991" s="35"/>
      <c r="AN2991" s="35"/>
      <c r="AO2991" s="35"/>
      <c r="AP2991" s="35"/>
      <c r="AQ2991" s="35"/>
      <c r="AR2991" s="35"/>
      <c r="AS2991" s="35"/>
      <c r="AT2991" s="35"/>
      <c r="AU2991" s="35"/>
      <c r="AV2991" s="35"/>
      <c r="AW2991" s="35"/>
      <c r="AX2991" s="35"/>
      <c r="AY2991" s="35"/>
      <c r="AZ2991" s="17">
        <f t="shared" ref="AZ2991" si="6739">AZ2990+1</f>
        <v>49007</v>
      </c>
      <c r="BA2991" s="216">
        <f t="shared" si="6668"/>
        <v>6</v>
      </c>
      <c r="BB2991" s="216">
        <f t="shared" ref="BB2991" si="6740">BB2990+1</f>
        <v>2986</v>
      </c>
      <c r="BC2991" s="16">
        <f t="shared" si="6670"/>
        <v>8.1808219178082187</v>
      </c>
      <c r="BD2991" s="16">
        <f>IF(Template!$F$7="Linear interpolation",LinInterp($AO$5:$AO$18,$AM$5:$AM$18,BC2991),CubicSpline($AO$5:$AO$18,$AM$5:$AM$18,BC2991))</f>
        <v>14.1501965103615</v>
      </c>
      <c r="BE2991" s="221">
        <f t="shared" si="6605"/>
        <v>2.9526117809509005</v>
      </c>
      <c r="BF2991" s="221">
        <f>BE2991/PRODUCT($BG$6:BG2990)</f>
        <v>1.000362790260888</v>
      </c>
      <c r="BG2991" s="16">
        <f t="shared" si="6671"/>
        <v>1.0003627923535565</v>
      </c>
      <c r="BH2991" s="10">
        <f t="shared" si="6672"/>
        <v>13.241920904812909</v>
      </c>
      <c r="BI2991" s="90"/>
      <c r="BJ2991" s="17">
        <f t="shared" si="6655"/>
        <v>48984</v>
      </c>
      <c r="BK2991" s="16">
        <f t="shared" si="6648"/>
        <v>13.243669013415339</v>
      </c>
      <c r="BL2991" s="10">
        <f ca="1">IFERROR(AVERAGE(INDIRECT("BK"&amp;AC2991-Template!$F$10+1):INDIRECT("BK"&amp;AC2991)),0)</f>
        <v>13.24489992845896</v>
      </c>
      <c r="BM2991" s="35"/>
      <c r="BN2991" s="86"/>
      <c r="BO2991" s="35"/>
      <c r="BP2991" s="35"/>
      <c r="BQ2991" s="35"/>
      <c r="BR2991" s="35"/>
      <c r="BS2991" s="35"/>
      <c r="BT2991" s="35"/>
      <c r="BU2991" s="35"/>
      <c r="BV2991" s="35"/>
      <c r="BW2991" s="35"/>
      <c r="BX2991" s="35"/>
      <c r="BY2991" s="35"/>
      <c r="BZ2991" s="35"/>
      <c r="CA2991" s="35"/>
      <c r="CB2991" s="35"/>
      <c r="CC2991" s="35"/>
      <c r="CD2991" s="35"/>
      <c r="CE2991" s="35"/>
      <c r="CF2991" s="35"/>
      <c r="CG2991" s="35"/>
      <c r="CH2991" s="35"/>
    </row>
    <row r="2992" spans="1:86" ht="15.6" x14ac:dyDescent="0.3">
      <c r="A2992" s="35"/>
      <c r="B2992" s="86"/>
      <c r="C2992" s="35"/>
      <c r="D2992" s="35"/>
      <c r="E2992" s="35"/>
      <c r="F2992" s="35"/>
      <c r="G2992" s="35"/>
      <c r="H2992" s="35"/>
      <c r="I2992" s="35"/>
      <c r="J2992" s="35"/>
      <c r="K2992" s="35"/>
      <c r="L2992" s="35"/>
      <c r="M2992" s="35"/>
      <c r="N2992" s="35"/>
      <c r="O2992" s="35"/>
      <c r="P2992" s="35"/>
      <c r="Q2992" s="35"/>
      <c r="R2992" s="35"/>
      <c r="S2992" s="35"/>
      <c r="T2992" s="17">
        <f t="shared" si="6649"/>
        <v>49008</v>
      </c>
      <c r="U2992" s="216">
        <f t="shared" si="6642"/>
        <v>7</v>
      </c>
      <c r="V2992" s="216">
        <f t="shared" si="6649"/>
        <v>2987</v>
      </c>
      <c r="W2992" s="16">
        <f t="shared" si="6656"/>
        <v>8.1835616438356169</v>
      </c>
      <c r="X2992" s="16" t="e">
        <f>IF(Template!$F$7="Linear interpolation",LinInterp($I$5:$I$22,$G$5:$G$22,W2992),CubicSpline($I$5:$I$22,$G$5:$G$22,W2992))</f>
        <v>#VALUE!</v>
      </c>
      <c r="Y2992" s="221" t="e">
        <f t="shared" si="6643"/>
        <v>#VALUE!</v>
      </c>
      <c r="Z2992" s="221" t="e">
        <f>Y2992/PRODUCT($AA$6:AA2991)</f>
        <v>#VALUE!</v>
      </c>
      <c r="AA2992" s="16" t="e">
        <f t="shared" si="6650"/>
        <v>#VALUE!</v>
      </c>
      <c r="AB2992" s="10" t="e">
        <f t="shared" si="6651"/>
        <v>#VALUE!</v>
      </c>
      <c r="AC2992" s="90">
        <f t="shared" si="6644"/>
        <v>2992</v>
      </c>
      <c r="AD2992" s="17">
        <f t="shared" si="6652"/>
        <v>48985</v>
      </c>
      <c r="AE2992" s="16" t="e">
        <f t="shared" si="6645"/>
        <v>#VALUE!</v>
      </c>
      <c r="AF2992" s="10">
        <f ca="1">IFERROR(AVERAGE(INDIRECT("AE"&amp;AC2992-Template!$F$10+1):INDIRECT("AE"&amp;AC2992)),0)</f>
        <v>0</v>
      </c>
      <c r="AG2992" s="35"/>
      <c r="AH2992" s="86"/>
      <c r="AI2992" s="35"/>
      <c r="AJ2992" s="35"/>
      <c r="AK2992" s="35"/>
      <c r="AL2992" s="35"/>
      <c r="AM2992" s="35"/>
      <c r="AN2992" s="35"/>
      <c r="AO2992" s="35"/>
      <c r="AP2992" s="35"/>
      <c r="AQ2992" s="35"/>
      <c r="AR2992" s="35"/>
      <c r="AS2992" s="35"/>
      <c r="AT2992" s="35"/>
      <c r="AU2992" s="35"/>
      <c r="AV2992" s="35"/>
      <c r="AW2992" s="35"/>
      <c r="AX2992" s="35"/>
      <c r="AY2992" s="35"/>
      <c r="AZ2992" s="17">
        <f t="shared" ref="AZ2992" si="6741">AZ2991+1</f>
        <v>49008</v>
      </c>
      <c r="BA2992" s="216">
        <f t="shared" si="6668"/>
        <v>7</v>
      </c>
      <c r="BB2992" s="216">
        <f t="shared" ref="BB2992" si="6742">BB2991+1</f>
        <v>2987</v>
      </c>
      <c r="BC2992" s="16">
        <f t="shared" si="6670"/>
        <v>8.1835616438356169</v>
      </c>
      <c r="BD2992" s="16">
        <f>IF(Template!$F$7="Linear interpolation",LinInterp($AO$5:$AO$18,$AM$5:$AM$18,BC2992),CubicSpline($AO$5:$AO$18,$AM$5:$AM$18,BC2992))</f>
        <v>14.150198373820087</v>
      </c>
      <c r="BE2992" s="221">
        <f t="shared" si="6605"/>
        <v>2.9536829535923212</v>
      </c>
      <c r="BF2992" s="221">
        <f>BE2992/PRODUCT($BG$6:BG2991)</f>
        <v>1.000362786082984</v>
      </c>
      <c r="BG2992" s="16">
        <f t="shared" si="6671"/>
        <v>1.0003627923535565</v>
      </c>
      <c r="BH2992" s="10">
        <f t="shared" si="6672"/>
        <v>13.241920904812909</v>
      </c>
      <c r="BI2992" s="90"/>
      <c r="BJ2992" s="17">
        <f t="shared" si="6655"/>
        <v>48985</v>
      </c>
      <c r="BK2992" s="16">
        <f t="shared" si="6648"/>
        <v>13.243586780689931</v>
      </c>
      <c r="BL2992" s="10">
        <f ca="1">IFERROR(AVERAGE(INDIRECT("BK"&amp;AC2992-Template!$F$10+1):INDIRECT("BK"&amp;AC2992)),0)</f>
        <v>13.244813981938213</v>
      </c>
      <c r="BM2992" s="35"/>
      <c r="BN2992" s="86"/>
      <c r="BO2992" s="35"/>
      <c r="BP2992" s="35"/>
      <c r="BQ2992" s="35"/>
      <c r="BR2992" s="35"/>
      <c r="BS2992" s="35"/>
      <c r="BT2992" s="35"/>
      <c r="BU2992" s="35"/>
      <c r="BV2992" s="35"/>
      <c r="BW2992" s="35"/>
      <c r="BX2992" s="35"/>
      <c r="BY2992" s="35"/>
      <c r="BZ2992" s="35"/>
      <c r="CA2992" s="35"/>
      <c r="CB2992" s="35"/>
      <c r="CC2992" s="35"/>
      <c r="CD2992" s="35"/>
      <c r="CE2992" s="35"/>
      <c r="CF2992" s="35"/>
      <c r="CG2992" s="35"/>
      <c r="CH2992" s="35"/>
    </row>
    <row r="2993" spans="1:86" ht="15.6" x14ac:dyDescent="0.3">
      <c r="A2993" s="35"/>
      <c r="B2993" s="86"/>
      <c r="C2993" s="35"/>
      <c r="D2993" s="35"/>
      <c r="E2993" s="35"/>
      <c r="F2993" s="35"/>
      <c r="G2993" s="35"/>
      <c r="H2993" s="35"/>
      <c r="I2993" s="35"/>
      <c r="J2993" s="35"/>
      <c r="K2993" s="35"/>
      <c r="L2993" s="35"/>
      <c r="M2993" s="35"/>
      <c r="N2993" s="35"/>
      <c r="O2993" s="35"/>
      <c r="P2993" s="35"/>
      <c r="Q2993" s="35"/>
      <c r="R2993" s="35"/>
      <c r="S2993" s="35"/>
      <c r="T2993" s="17">
        <f t="shared" si="6649"/>
        <v>49009</v>
      </c>
      <c r="U2993" s="216">
        <f t="shared" si="6642"/>
        <v>1</v>
      </c>
      <c r="V2993" s="216">
        <f t="shared" si="6649"/>
        <v>2988</v>
      </c>
      <c r="W2993" s="16">
        <f t="shared" si="6656"/>
        <v>8.1863013698630134</v>
      </c>
      <c r="X2993" s="16" t="e">
        <f>IF(Template!$F$7="Linear interpolation",LinInterp($I$5:$I$22,$G$5:$G$22,W2993),CubicSpline($I$5:$I$22,$G$5:$G$22,W2993))</f>
        <v>#VALUE!</v>
      </c>
      <c r="Y2993" s="221" t="e">
        <f t="shared" si="6643"/>
        <v>#VALUE!</v>
      </c>
      <c r="Z2993" s="221" t="e">
        <f>Y2993/PRODUCT($AA$6:AA2992)</f>
        <v>#VALUE!</v>
      </c>
      <c r="AA2993" s="16" t="e">
        <f t="shared" si="6650"/>
        <v>#VALUE!</v>
      </c>
      <c r="AB2993" s="10" t="e">
        <f t="shared" si="6651"/>
        <v>#VALUE!</v>
      </c>
      <c r="AC2993" s="90">
        <f t="shared" si="6644"/>
        <v>2993</v>
      </c>
      <c r="AD2993" s="17">
        <f t="shared" si="6652"/>
        <v>48986</v>
      </c>
      <c r="AE2993" s="16" t="e">
        <f t="shared" si="6645"/>
        <v>#VALUE!</v>
      </c>
      <c r="AF2993" s="10">
        <f ca="1">IFERROR(AVERAGE(INDIRECT("AE"&amp;AC2993-Template!$F$10+1):INDIRECT("AE"&amp;AC2993)),0)</f>
        <v>0</v>
      </c>
      <c r="AG2993" s="35"/>
      <c r="AH2993" s="86"/>
      <c r="AI2993" s="35"/>
      <c r="AJ2993" s="35"/>
      <c r="AK2993" s="35"/>
      <c r="AL2993" s="35"/>
      <c r="AM2993" s="35"/>
      <c r="AN2993" s="35"/>
      <c r="AO2993" s="35"/>
      <c r="AP2993" s="35"/>
      <c r="AQ2993" s="35"/>
      <c r="AR2993" s="35"/>
      <c r="AS2993" s="35"/>
      <c r="AT2993" s="35"/>
      <c r="AU2993" s="35"/>
      <c r="AV2993" s="35"/>
      <c r="AW2993" s="35"/>
      <c r="AX2993" s="35"/>
      <c r="AY2993" s="35"/>
      <c r="AZ2993" s="17">
        <f t="shared" ref="AZ2993" si="6743">AZ2992+1</f>
        <v>49009</v>
      </c>
      <c r="BA2993" s="216">
        <f t="shared" si="6668"/>
        <v>1</v>
      </c>
      <c r="BB2993" s="216">
        <f t="shared" ref="BB2993" si="6744">BB2992+1</f>
        <v>2988</v>
      </c>
      <c r="BC2993" s="16">
        <f t="shared" si="6670"/>
        <v>8.1863013698630134</v>
      </c>
      <c r="BD2993" s="16">
        <f>IF(Template!$F$7="Linear interpolation",LinInterp($AO$5:$AO$18,$AM$5:$AM$18,BC2993),CubicSpline($AO$5:$AO$18,$AM$5:$AM$18,BC2993))</f>
        <v>14.150200207069139</v>
      </c>
      <c r="BE2993" s="221">
        <f t="shared" si="6605"/>
        <v>2.9547545087053813</v>
      </c>
      <c r="BF2993" s="221">
        <f>BE2993/PRODUCT($BG$6:BG2992)</f>
        <v>1.0003627798272912</v>
      </c>
      <c r="BG2993" s="16">
        <f t="shared" si="6671"/>
        <v>1.0003627798272912</v>
      </c>
      <c r="BH2993" s="10">
        <f t="shared" si="6672"/>
        <v>13.241463696127331</v>
      </c>
      <c r="BI2993" s="90"/>
      <c r="BJ2993" s="17">
        <f t="shared" si="6655"/>
        <v>48986</v>
      </c>
      <c r="BK2993" s="16">
        <f t="shared" si="6648"/>
        <v>13.243586780689931</v>
      </c>
      <c r="BL2993" s="10">
        <f ca="1">IFERROR(AVERAGE(INDIRECT("BK"&amp;AC2993-Template!$F$10+1):INDIRECT("BK"&amp;AC2993)),0)</f>
        <v>13.244731021970752</v>
      </c>
      <c r="BM2993" s="35"/>
      <c r="BN2993" s="86"/>
      <c r="BO2993" s="35"/>
      <c r="BP2993" s="35"/>
      <c r="BQ2993" s="35"/>
      <c r="BR2993" s="35"/>
      <c r="BS2993" s="35"/>
      <c r="BT2993" s="35"/>
      <c r="BU2993" s="35"/>
      <c r="BV2993" s="35"/>
      <c r="BW2993" s="35"/>
      <c r="BX2993" s="35"/>
      <c r="BY2993" s="35"/>
      <c r="BZ2993" s="35"/>
      <c r="CA2993" s="35"/>
      <c r="CB2993" s="35"/>
      <c r="CC2993" s="35"/>
      <c r="CD2993" s="35"/>
      <c r="CE2993" s="35"/>
      <c r="CF2993" s="35"/>
      <c r="CG2993" s="35"/>
      <c r="CH2993" s="35"/>
    </row>
    <row r="2994" spans="1:86" ht="15.6" x14ac:dyDescent="0.3">
      <c r="A2994" s="35"/>
      <c r="B2994" s="86"/>
      <c r="C2994" s="35"/>
      <c r="D2994" s="35"/>
      <c r="E2994" s="35"/>
      <c r="F2994" s="35"/>
      <c r="G2994" s="35"/>
      <c r="H2994" s="35"/>
      <c r="I2994" s="35"/>
      <c r="J2994" s="35"/>
      <c r="K2994" s="35"/>
      <c r="L2994" s="35"/>
      <c r="M2994" s="35"/>
      <c r="N2994" s="35"/>
      <c r="O2994" s="35"/>
      <c r="P2994" s="35"/>
      <c r="Q2994" s="35"/>
      <c r="R2994" s="35"/>
      <c r="S2994" s="35"/>
      <c r="T2994" s="17">
        <f t="shared" si="6649"/>
        <v>49010</v>
      </c>
      <c r="U2994" s="216">
        <f t="shared" si="6642"/>
        <v>2</v>
      </c>
      <c r="V2994" s="216">
        <f t="shared" si="6649"/>
        <v>2989</v>
      </c>
      <c r="W2994" s="16">
        <f t="shared" si="6656"/>
        <v>8.1890410958904116</v>
      </c>
      <c r="X2994" s="16" t="e">
        <f>IF(Template!$F$7="Linear interpolation",LinInterp($I$5:$I$22,$G$5:$G$22,W2994),CubicSpline($I$5:$I$22,$G$5:$G$22,W2994))</f>
        <v>#VALUE!</v>
      </c>
      <c r="Y2994" s="221" t="e">
        <f t="shared" si="6643"/>
        <v>#VALUE!</v>
      </c>
      <c r="Z2994" s="221" t="e">
        <f>Y2994/PRODUCT($AA$6:AA2993)</f>
        <v>#VALUE!</v>
      </c>
      <c r="AA2994" s="16" t="e">
        <f t="shared" si="6650"/>
        <v>#VALUE!</v>
      </c>
      <c r="AB2994" s="10" t="e">
        <f t="shared" si="6651"/>
        <v>#VALUE!</v>
      </c>
      <c r="AC2994" s="90">
        <f t="shared" si="6644"/>
        <v>2994</v>
      </c>
      <c r="AD2994" s="17">
        <f t="shared" si="6652"/>
        <v>48987</v>
      </c>
      <c r="AE2994" s="16" t="e">
        <f t="shared" si="6645"/>
        <v>#VALUE!</v>
      </c>
      <c r="AF2994" s="10">
        <f ca="1">IFERROR(AVERAGE(INDIRECT("AE"&amp;AC2994-Template!$F$10+1):INDIRECT("AE"&amp;AC2994)),0)</f>
        <v>0</v>
      </c>
      <c r="AG2994" s="35"/>
      <c r="AH2994" s="86"/>
      <c r="AI2994" s="35"/>
      <c r="AJ2994" s="35"/>
      <c r="AK2994" s="35"/>
      <c r="AL2994" s="35"/>
      <c r="AM2994" s="35"/>
      <c r="AN2994" s="35"/>
      <c r="AO2994" s="35"/>
      <c r="AP2994" s="35"/>
      <c r="AQ2994" s="35"/>
      <c r="AR2994" s="35"/>
      <c r="AS2994" s="35"/>
      <c r="AT2994" s="35"/>
      <c r="AU2994" s="35"/>
      <c r="AV2994" s="35"/>
      <c r="AW2994" s="35"/>
      <c r="AX2994" s="35"/>
      <c r="AY2994" s="35"/>
      <c r="AZ2994" s="17">
        <f t="shared" ref="AZ2994" si="6745">AZ2993+1</f>
        <v>49010</v>
      </c>
      <c r="BA2994" s="216">
        <f t="shared" si="6668"/>
        <v>2</v>
      </c>
      <c r="BB2994" s="216">
        <f t="shared" ref="BB2994" si="6746">BB2993+1</f>
        <v>2989</v>
      </c>
      <c r="BC2994" s="16">
        <f t="shared" si="6670"/>
        <v>8.1890410958904116</v>
      </c>
      <c r="BD2994" s="16">
        <f>IF(Template!$F$7="Linear interpolation",LinInterp($AO$5:$AO$18,$AM$5:$AM$18,BC2994),CubicSpline($AO$5:$AO$18,$AM$5:$AM$18,BC2994))</f>
        <v>14.150202010242914</v>
      </c>
      <c r="BE2994" s="221">
        <f t="shared" si="6605"/>
        <v>2.9558264464464279</v>
      </c>
      <c r="BF2994" s="221">
        <f>BE2994/PRODUCT($BG$6:BG2993)</f>
        <v>1.0003627840275355</v>
      </c>
      <c r="BG2994" s="16">
        <f t="shared" si="6671"/>
        <v>1.0003627840275355</v>
      </c>
      <c r="BH2994" s="10">
        <f t="shared" si="6672"/>
        <v>13.241617005047001</v>
      </c>
      <c r="BI2994" s="90"/>
      <c r="BJ2994" s="17">
        <f t="shared" si="6655"/>
        <v>48987</v>
      </c>
      <c r="BK2994" s="16">
        <f t="shared" si="6648"/>
        <v>13.243586780689931</v>
      </c>
      <c r="BL2994" s="10">
        <f ca="1">IFERROR(AVERAGE(INDIRECT("BK"&amp;AC2994-Template!$F$10+1):INDIRECT("BK"&amp;AC2994)),0)</f>
        <v>13.244651040314171</v>
      </c>
      <c r="BM2994" s="35"/>
      <c r="BN2994" s="86"/>
      <c r="BO2994" s="35"/>
      <c r="BP2994" s="35"/>
      <c r="BQ2994" s="35"/>
      <c r="BR2994" s="35"/>
      <c r="BS2994" s="35"/>
      <c r="BT2994" s="35"/>
      <c r="BU2994" s="35"/>
      <c r="BV2994" s="35"/>
      <c r="BW2994" s="35"/>
      <c r="BX2994" s="35"/>
      <c r="BY2994" s="35"/>
      <c r="BZ2994" s="35"/>
      <c r="CA2994" s="35"/>
      <c r="CB2994" s="35"/>
      <c r="CC2994" s="35"/>
      <c r="CD2994" s="35"/>
      <c r="CE2994" s="35"/>
      <c r="CF2994" s="35"/>
      <c r="CG2994" s="35"/>
      <c r="CH2994" s="35"/>
    </row>
    <row r="2995" spans="1:86" ht="15.6" x14ac:dyDescent="0.3">
      <c r="A2995" s="35"/>
      <c r="B2995" s="86"/>
      <c r="C2995" s="35"/>
      <c r="D2995" s="35"/>
      <c r="E2995" s="35"/>
      <c r="F2995" s="35"/>
      <c r="G2995" s="35"/>
      <c r="H2995" s="35"/>
      <c r="I2995" s="35"/>
      <c r="J2995" s="35"/>
      <c r="K2995" s="35"/>
      <c r="L2995" s="35"/>
      <c r="M2995" s="35"/>
      <c r="N2995" s="35"/>
      <c r="O2995" s="35"/>
      <c r="P2995" s="35"/>
      <c r="Q2995" s="35"/>
      <c r="R2995" s="35"/>
      <c r="S2995" s="35"/>
      <c r="T2995" s="17">
        <f t="shared" si="6649"/>
        <v>49011</v>
      </c>
      <c r="U2995" s="216">
        <f t="shared" si="6642"/>
        <v>3</v>
      </c>
      <c r="V2995" s="216">
        <f t="shared" si="6649"/>
        <v>2990</v>
      </c>
      <c r="W2995" s="16">
        <f t="shared" si="6656"/>
        <v>8.1917808219178081</v>
      </c>
      <c r="X2995" s="16" t="e">
        <f>IF(Template!$F$7="Linear interpolation",LinInterp($I$5:$I$22,$G$5:$G$22,W2995),CubicSpline($I$5:$I$22,$G$5:$G$22,W2995))</f>
        <v>#VALUE!</v>
      </c>
      <c r="Y2995" s="221" t="e">
        <f t="shared" si="6643"/>
        <v>#VALUE!</v>
      </c>
      <c r="Z2995" s="221" t="e">
        <f>Y2995/PRODUCT($AA$6:AA2994)</f>
        <v>#VALUE!</v>
      </c>
      <c r="AA2995" s="16" t="e">
        <f t="shared" si="6650"/>
        <v>#VALUE!</v>
      </c>
      <c r="AB2995" s="10" t="e">
        <f t="shared" si="6651"/>
        <v>#VALUE!</v>
      </c>
      <c r="AC2995" s="90">
        <f t="shared" si="6644"/>
        <v>2995</v>
      </c>
      <c r="AD2995" s="17">
        <f t="shared" si="6652"/>
        <v>48988</v>
      </c>
      <c r="AE2995" s="16" t="e">
        <f t="shared" si="6645"/>
        <v>#VALUE!</v>
      </c>
      <c r="AF2995" s="10">
        <f ca="1">IFERROR(AVERAGE(INDIRECT("AE"&amp;AC2995-Template!$F$10+1):INDIRECT("AE"&amp;AC2995)),0)</f>
        <v>0</v>
      </c>
      <c r="AG2995" s="35"/>
      <c r="AH2995" s="86"/>
      <c r="AI2995" s="35"/>
      <c r="AJ2995" s="35"/>
      <c r="AK2995" s="35"/>
      <c r="AL2995" s="35"/>
      <c r="AM2995" s="35"/>
      <c r="AN2995" s="35"/>
      <c r="AO2995" s="35"/>
      <c r="AP2995" s="35"/>
      <c r="AQ2995" s="35"/>
      <c r="AR2995" s="35"/>
      <c r="AS2995" s="35"/>
      <c r="AT2995" s="35"/>
      <c r="AU2995" s="35"/>
      <c r="AV2995" s="35"/>
      <c r="AW2995" s="35"/>
      <c r="AX2995" s="35"/>
      <c r="AY2995" s="35"/>
      <c r="AZ2995" s="17">
        <f t="shared" ref="AZ2995" si="6747">AZ2994+1</f>
        <v>49011</v>
      </c>
      <c r="BA2995" s="216">
        <f t="shared" si="6668"/>
        <v>3</v>
      </c>
      <c r="BB2995" s="216">
        <f t="shared" ref="BB2995" si="6748">BB2994+1</f>
        <v>2990</v>
      </c>
      <c r="BC2995" s="16">
        <f t="shared" si="6670"/>
        <v>8.1917808219178081</v>
      </c>
      <c r="BD2995" s="16">
        <f>IF(Template!$F$7="Linear interpolation",LinInterp($AO$5:$AO$18,$AM$5:$AM$18,BC2995),CubicSpline($AO$5:$AO$18,$AM$5:$AM$18,BC2995))</f>
        <v>14.150203783475682</v>
      </c>
      <c r="BE2995" s="221">
        <f t="shared" ref="BE2995:BE3058" si="6749">(1+(BD2995/100))^BC2995</f>
        <v>2.9568987669719271</v>
      </c>
      <c r="BF2995" s="221">
        <f>BE2995/PRODUCT($BG$6:BG2994)</f>
        <v>1.0003627819646812</v>
      </c>
      <c r="BG2995" s="16">
        <f t="shared" si="6671"/>
        <v>1.0003627819646812</v>
      </c>
      <c r="BH2995" s="10">
        <f t="shared" si="6672"/>
        <v>13.241541710863892</v>
      </c>
      <c r="BI2995" s="90"/>
      <c r="BJ2995" s="17">
        <f t="shared" si="6655"/>
        <v>48988</v>
      </c>
      <c r="BK2995" s="16">
        <f t="shared" si="6648"/>
        <v>13.243095996240296</v>
      </c>
      <c r="BL2995" s="10">
        <f ca="1">IFERROR(AVERAGE(INDIRECT("BK"&amp;AC2995-Template!$F$10+1):INDIRECT("BK"&amp;AC2995)),0)</f>
        <v>13.244554699175934</v>
      </c>
      <c r="BM2995" s="35"/>
      <c r="BN2995" s="86"/>
      <c r="BO2995" s="35"/>
      <c r="BP2995" s="35"/>
      <c r="BQ2995" s="35"/>
      <c r="BR2995" s="35"/>
      <c r="BS2995" s="35"/>
      <c r="BT2995" s="35"/>
      <c r="BU2995" s="35"/>
      <c r="BV2995" s="35"/>
      <c r="BW2995" s="35"/>
      <c r="BX2995" s="35"/>
      <c r="BY2995" s="35"/>
      <c r="BZ2995" s="35"/>
      <c r="CA2995" s="35"/>
      <c r="CB2995" s="35"/>
      <c r="CC2995" s="35"/>
      <c r="CD2995" s="35"/>
      <c r="CE2995" s="35"/>
      <c r="CF2995" s="35"/>
      <c r="CG2995" s="35"/>
      <c r="CH2995" s="35"/>
    </row>
    <row r="2996" spans="1:86" ht="15.6" x14ac:dyDescent="0.3">
      <c r="A2996" s="35"/>
      <c r="B2996" s="86"/>
      <c r="C2996" s="35"/>
      <c r="D2996" s="35"/>
      <c r="E2996" s="35"/>
      <c r="F2996" s="35"/>
      <c r="G2996" s="35"/>
      <c r="H2996" s="35"/>
      <c r="I2996" s="35"/>
      <c r="J2996" s="35"/>
      <c r="K2996" s="35"/>
      <c r="L2996" s="35"/>
      <c r="M2996" s="35"/>
      <c r="N2996" s="35"/>
      <c r="O2996" s="35"/>
      <c r="P2996" s="35"/>
      <c r="Q2996" s="35"/>
      <c r="R2996" s="35"/>
      <c r="S2996" s="35"/>
      <c r="T2996" s="17">
        <f t="shared" si="6649"/>
        <v>49012</v>
      </c>
      <c r="U2996" s="216">
        <f t="shared" si="6642"/>
        <v>4</v>
      </c>
      <c r="V2996" s="216">
        <f t="shared" si="6649"/>
        <v>2991</v>
      </c>
      <c r="W2996" s="16">
        <f t="shared" si="6656"/>
        <v>8.1945205479452063</v>
      </c>
      <c r="X2996" s="16" t="e">
        <f>IF(Template!$F$7="Linear interpolation",LinInterp($I$5:$I$22,$G$5:$G$22,W2996),CubicSpline($I$5:$I$22,$G$5:$G$22,W2996))</f>
        <v>#VALUE!</v>
      </c>
      <c r="Y2996" s="221" t="e">
        <f t="shared" si="6643"/>
        <v>#VALUE!</v>
      </c>
      <c r="Z2996" s="221" t="e">
        <f>Y2996/PRODUCT($AA$6:AA2995)</f>
        <v>#VALUE!</v>
      </c>
      <c r="AA2996" s="16" t="e">
        <f t="shared" si="6650"/>
        <v>#VALUE!</v>
      </c>
      <c r="AB2996" s="10" t="e">
        <f t="shared" si="6651"/>
        <v>#VALUE!</v>
      </c>
      <c r="AC2996" s="90">
        <f t="shared" si="6644"/>
        <v>2996</v>
      </c>
      <c r="AD2996" s="17">
        <f t="shared" si="6652"/>
        <v>48989</v>
      </c>
      <c r="AE2996" s="16" t="e">
        <f t="shared" si="6645"/>
        <v>#VALUE!</v>
      </c>
      <c r="AF2996" s="10">
        <f ca="1">IFERROR(AVERAGE(INDIRECT("AE"&amp;AC2996-Template!$F$10+1):INDIRECT("AE"&amp;AC2996)),0)</f>
        <v>0</v>
      </c>
      <c r="AG2996" s="35"/>
      <c r="AH2996" s="86"/>
      <c r="AI2996" s="35"/>
      <c r="AJ2996" s="35"/>
      <c r="AK2996" s="35"/>
      <c r="AL2996" s="35"/>
      <c r="AM2996" s="35"/>
      <c r="AN2996" s="35"/>
      <c r="AO2996" s="35"/>
      <c r="AP2996" s="35"/>
      <c r="AQ2996" s="35"/>
      <c r="AR2996" s="35"/>
      <c r="AS2996" s="35"/>
      <c r="AT2996" s="35"/>
      <c r="AU2996" s="35"/>
      <c r="AV2996" s="35"/>
      <c r="AW2996" s="35"/>
      <c r="AX2996" s="35"/>
      <c r="AY2996" s="35"/>
      <c r="AZ2996" s="17">
        <f t="shared" ref="AZ2996" si="6750">AZ2995+1</f>
        <v>49012</v>
      </c>
      <c r="BA2996" s="216">
        <f t="shared" si="6668"/>
        <v>4</v>
      </c>
      <c r="BB2996" s="216">
        <f t="shared" ref="BB2996" si="6751">BB2995+1</f>
        <v>2991</v>
      </c>
      <c r="BC2996" s="16">
        <f t="shared" si="6670"/>
        <v>8.1945205479452063</v>
      </c>
      <c r="BD2996" s="16">
        <f>IF(Template!$F$7="Linear interpolation",LinInterp($AO$5:$AO$18,$AM$5:$AM$18,BC2996),CubicSpline($AO$5:$AO$18,$AM$5:$AM$18,BC2996))</f>
        <v>14.150205526901704</v>
      </c>
      <c r="BE2996" s="221">
        <f t="shared" si="6749"/>
        <v>2.9579714704384443</v>
      </c>
      <c r="BF2996" s="221">
        <f>BE2996/PRODUCT($BG$6:BG2995)</f>
        <v>1.0003627799093089</v>
      </c>
      <c r="BG2996" s="16">
        <f t="shared" si="6671"/>
        <v>1.0003627799093089</v>
      </c>
      <c r="BH2996" s="10">
        <f t="shared" si="6672"/>
        <v>13.241466689774327</v>
      </c>
      <c r="BI2996" s="90"/>
      <c r="BJ2996" s="17">
        <f t="shared" si="6655"/>
        <v>48989</v>
      </c>
      <c r="BK2996" s="16">
        <f t="shared" si="6648"/>
        <v>13.24326046416302</v>
      </c>
      <c r="BL2996" s="10">
        <f ca="1">IFERROR(AVERAGE(INDIRECT("BK"&amp;AC2996-Template!$F$10+1):INDIRECT("BK"&amp;AC2996)),0)</f>
        <v>13.244463840301787</v>
      </c>
      <c r="BM2996" s="35"/>
      <c r="BN2996" s="86"/>
      <c r="BO2996" s="35"/>
      <c r="BP2996" s="35"/>
      <c r="BQ2996" s="35"/>
      <c r="BR2996" s="35"/>
      <c r="BS2996" s="35"/>
      <c r="BT2996" s="35"/>
      <c r="BU2996" s="35"/>
      <c r="BV2996" s="35"/>
      <c r="BW2996" s="35"/>
      <c r="BX2996" s="35"/>
      <c r="BY2996" s="35"/>
      <c r="BZ2996" s="35"/>
      <c r="CA2996" s="35"/>
      <c r="CB2996" s="35"/>
      <c r="CC2996" s="35"/>
      <c r="CD2996" s="35"/>
      <c r="CE2996" s="35"/>
      <c r="CF2996" s="35"/>
      <c r="CG2996" s="35"/>
      <c r="CH2996" s="35"/>
    </row>
    <row r="2997" spans="1:86" ht="15.6" x14ac:dyDescent="0.3">
      <c r="A2997" s="35"/>
      <c r="B2997" s="86"/>
      <c r="C2997" s="35"/>
      <c r="D2997" s="35"/>
      <c r="E2997" s="35"/>
      <c r="F2997" s="35"/>
      <c r="G2997" s="35"/>
      <c r="H2997" s="35"/>
      <c r="I2997" s="35"/>
      <c r="J2997" s="35"/>
      <c r="K2997" s="35"/>
      <c r="L2997" s="35"/>
      <c r="M2997" s="35"/>
      <c r="N2997" s="35"/>
      <c r="O2997" s="35"/>
      <c r="P2997" s="35"/>
      <c r="Q2997" s="35"/>
      <c r="R2997" s="35"/>
      <c r="S2997" s="35"/>
      <c r="T2997" s="17">
        <f t="shared" si="6649"/>
        <v>49013</v>
      </c>
      <c r="U2997" s="216">
        <f t="shared" si="6642"/>
        <v>5</v>
      </c>
      <c r="V2997" s="216">
        <f t="shared" si="6649"/>
        <v>2992</v>
      </c>
      <c r="W2997" s="16">
        <f t="shared" si="6656"/>
        <v>8.1972602739726028</v>
      </c>
      <c r="X2997" s="16" t="e">
        <f>IF(Template!$F$7="Linear interpolation",LinInterp($I$5:$I$22,$G$5:$G$22,W2997),CubicSpline($I$5:$I$22,$G$5:$G$22,W2997))</f>
        <v>#VALUE!</v>
      </c>
      <c r="Y2997" s="221" t="e">
        <f t="shared" si="6643"/>
        <v>#VALUE!</v>
      </c>
      <c r="Z2997" s="221" t="e">
        <f>Y2997/PRODUCT($AA$6:AA2996)</f>
        <v>#VALUE!</v>
      </c>
      <c r="AA2997" s="16" t="e">
        <f t="shared" si="6650"/>
        <v>#VALUE!</v>
      </c>
      <c r="AB2997" s="10" t="e">
        <f t="shared" si="6651"/>
        <v>#VALUE!</v>
      </c>
      <c r="AC2997" s="90">
        <f t="shared" si="6644"/>
        <v>2997</v>
      </c>
      <c r="AD2997" s="17">
        <f t="shared" si="6652"/>
        <v>48990</v>
      </c>
      <c r="AE2997" s="16" t="e">
        <f t="shared" si="6645"/>
        <v>#VALUE!</v>
      </c>
      <c r="AF2997" s="10">
        <f ca="1">IFERROR(AVERAGE(INDIRECT("AE"&amp;AC2997-Template!$F$10+1):INDIRECT("AE"&amp;AC2997)),0)</f>
        <v>0</v>
      </c>
      <c r="AG2997" s="35"/>
      <c r="AH2997" s="86"/>
      <c r="AI2997" s="35"/>
      <c r="AJ2997" s="35"/>
      <c r="AK2997" s="35"/>
      <c r="AL2997" s="35"/>
      <c r="AM2997" s="35"/>
      <c r="AN2997" s="35"/>
      <c r="AO2997" s="35"/>
      <c r="AP2997" s="35"/>
      <c r="AQ2997" s="35"/>
      <c r="AR2997" s="35"/>
      <c r="AS2997" s="35"/>
      <c r="AT2997" s="35"/>
      <c r="AU2997" s="35"/>
      <c r="AV2997" s="35"/>
      <c r="AW2997" s="35"/>
      <c r="AX2997" s="35"/>
      <c r="AY2997" s="35"/>
      <c r="AZ2997" s="17">
        <f t="shared" ref="AZ2997" si="6752">AZ2996+1</f>
        <v>49013</v>
      </c>
      <c r="BA2997" s="216">
        <f t="shared" si="6668"/>
        <v>5</v>
      </c>
      <c r="BB2997" s="216">
        <f t="shared" ref="BB2997" si="6753">BB2996+1</f>
        <v>2992</v>
      </c>
      <c r="BC2997" s="16">
        <f t="shared" si="6670"/>
        <v>8.1972602739726028</v>
      </c>
      <c r="BD2997" s="16">
        <f>IF(Template!$F$7="Linear interpolation",LinInterp($AO$5:$AO$18,$AM$5:$AM$18,BC2997),CubicSpline($AO$5:$AO$18,$AM$5:$AM$18,BC2997))</f>
        <v>14.150207240655247</v>
      </c>
      <c r="BE2997" s="221">
        <f t="shared" si="6749"/>
        <v>2.9590445570026875</v>
      </c>
      <c r="BF2997" s="221">
        <f>BE2997/PRODUCT($BG$6:BG2996)</f>
        <v>1.000362777861439</v>
      </c>
      <c r="BG2997" s="16">
        <f t="shared" si="6671"/>
        <v>1.000362777861439</v>
      </c>
      <c r="BH2997" s="10">
        <f t="shared" si="6672"/>
        <v>13.24139194252394</v>
      </c>
      <c r="BI2997" s="90"/>
      <c r="BJ2997" s="17">
        <f t="shared" si="6655"/>
        <v>48990</v>
      </c>
      <c r="BK2997" s="16">
        <f t="shared" si="6648"/>
        <v>13.243179541088779</v>
      </c>
      <c r="BL2997" s="10">
        <f ca="1">IFERROR(AVERAGE(INDIRECT("BK"&amp;AC2997-Template!$F$10+1):INDIRECT("BK"&amp;AC2997)),0)</f>
        <v>13.244388071159376</v>
      </c>
      <c r="BM2997" s="35"/>
      <c r="BN2997" s="86"/>
      <c r="BO2997" s="35"/>
      <c r="BP2997" s="35"/>
      <c r="BQ2997" s="35"/>
      <c r="BR2997" s="35"/>
      <c r="BS2997" s="35"/>
      <c r="BT2997" s="35"/>
      <c r="BU2997" s="35"/>
      <c r="BV2997" s="35"/>
      <c r="BW2997" s="35"/>
      <c r="BX2997" s="35"/>
      <c r="BY2997" s="35"/>
      <c r="BZ2997" s="35"/>
      <c r="CA2997" s="35"/>
      <c r="CB2997" s="35"/>
      <c r="CC2997" s="35"/>
      <c r="CD2997" s="35"/>
      <c r="CE2997" s="35"/>
      <c r="CF2997" s="35"/>
      <c r="CG2997" s="35"/>
      <c r="CH2997" s="35"/>
    </row>
    <row r="2998" spans="1:86" ht="15.6" x14ac:dyDescent="0.3">
      <c r="A2998" s="35"/>
      <c r="B2998" s="86"/>
      <c r="C2998" s="35"/>
      <c r="D2998" s="35"/>
      <c r="E2998" s="35"/>
      <c r="F2998" s="35"/>
      <c r="G2998" s="35"/>
      <c r="H2998" s="35"/>
      <c r="I2998" s="35"/>
      <c r="J2998" s="35"/>
      <c r="K2998" s="35"/>
      <c r="L2998" s="35"/>
      <c r="M2998" s="35"/>
      <c r="N2998" s="35"/>
      <c r="O2998" s="35"/>
      <c r="P2998" s="35"/>
      <c r="Q2998" s="35"/>
      <c r="R2998" s="35"/>
      <c r="S2998" s="35"/>
      <c r="T2998" s="17">
        <f t="shared" si="6649"/>
        <v>49014</v>
      </c>
      <c r="U2998" s="216">
        <f t="shared" si="6642"/>
        <v>6</v>
      </c>
      <c r="V2998" s="216">
        <f t="shared" si="6649"/>
        <v>2993</v>
      </c>
      <c r="W2998" s="16">
        <f t="shared" si="6656"/>
        <v>8.1999999999999993</v>
      </c>
      <c r="X2998" s="16" t="e">
        <f>IF(Template!$F$7="Linear interpolation",LinInterp($I$5:$I$22,$G$5:$G$22,W2998),CubicSpline($I$5:$I$22,$G$5:$G$22,W2998))</f>
        <v>#VALUE!</v>
      </c>
      <c r="Y2998" s="221" t="e">
        <f t="shared" si="6643"/>
        <v>#VALUE!</v>
      </c>
      <c r="Z2998" s="221" t="e">
        <f>Y2998/PRODUCT($AA$6:AA2997)</f>
        <v>#VALUE!</v>
      </c>
      <c r="AA2998" s="16" t="e">
        <f t="shared" si="6650"/>
        <v>#VALUE!</v>
      </c>
      <c r="AB2998" s="10" t="e">
        <f t="shared" si="6651"/>
        <v>#VALUE!</v>
      </c>
      <c r="AC2998" s="90">
        <f t="shared" si="6644"/>
        <v>2998</v>
      </c>
      <c r="AD2998" s="17">
        <f t="shared" si="6652"/>
        <v>48991</v>
      </c>
      <c r="AE2998" s="16" t="e">
        <f t="shared" si="6645"/>
        <v>#VALUE!</v>
      </c>
      <c r="AF2998" s="10">
        <f ca="1">IFERROR(AVERAGE(INDIRECT("AE"&amp;AC2998-Template!$F$10+1):INDIRECT("AE"&amp;AC2998)),0)</f>
        <v>0</v>
      </c>
      <c r="AG2998" s="35"/>
      <c r="AH2998" s="86"/>
      <c r="AI2998" s="35"/>
      <c r="AJ2998" s="35"/>
      <c r="AK2998" s="35"/>
      <c r="AL2998" s="35"/>
      <c r="AM2998" s="35"/>
      <c r="AN2998" s="35"/>
      <c r="AO2998" s="35"/>
      <c r="AP2998" s="35"/>
      <c r="AQ2998" s="35"/>
      <c r="AR2998" s="35"/>
      <c r="AS2998" s="35"/>
      <c r="AT2998" s="35"/>
      <c r="AU2998" s="35"/>
      <c r="AV2998" s="35"/>
      <c r="AW2998" s="35"/>
      <c r="AX2998" s="35"/>
      <c r="AY2998" s="35"/>
      <c r="AZ2998" s="17">
        <f t="shared" ref="AZ2998" si="6754">AZ2997+1</f>
        <v>49014</v>
      </c>
      <c r="BA2998" s="216">
        <f t="shared" si="6668"/>
        <v>6</v>
      </c>
      <c r="BB2998" s="216">
        <f t="shared" ref="BB2998" si="6755">BB2997+1</f>
        <v>2993</v>
      </c>
      <c r="BC2998" s="16">
        <f t="shared" si="6670"/>
        <v>8.1999999999999993</v>
      </c>
      <c r="BD2998" s="16">
        <f>IF(Template!$F$7="Linear interpolation",LinInterp($AO$5:$AO$18,$AM$5:$AM$18,BC2998),CubicSpline($AO$5:$AO$18,$AM$5:$AM$18,BC2998))</f>
        <v>14.150208924870574</v>
      </c>
      <c r="BE2998" s="221">
        <f t="shared" si="6749"/>
        <v>2.9601180268214575</v>
      </c>
      <c r="BF2998" s="221">
        <f>BE2998/PRODUCT($BG$6:BG2997)</f>
        <v>1.0003627758210769</v>
      </c>
      <c r="BG2998" s="16">
        <f t="shared" si="6671"/>
        <v>1.000362777861439</v>
      </c>
      <c r="BH2998" s="10">
        <f t="shared" si="6672"/>
        <v>13.24139194252394</v>
      </c>
      <c r="BI2998" s="90"/>
      <c r="BJ2998" s="17">
        <f t="shared" si="6655"/>
        <v>48991</v>
      </c>
      <c r="BK2998" s="16">
        <f t="shared" si="6648"/>
        <v>13.243098881236648</v>
      </c>
      <c r="BL2998" s="10">
        <f ca="1">IFERROR(AVERAGE(INDIRECT("BK"&amp;AC2998-Template!$F$10+1):INDIRECT("BK"&amp;AC2998)),0)</f>
        <v>13.244303656662684</v>
      </c>
      <c r="BM2998" s="35"/>
      <c r="BN2998" s="86"/>
      <c r="BO2998" s="35"/>
      <c r="BP2998" s="35"/>
      <c r="BQ2998" s="35"/>
      <c r="BR2998" s="35"/>
      <c r="BS2998" s="35"/>
      <c r="BT2998" s="35"/>
      <c r="BU2998" s="35"/>
      <c r="BV2998" s="35"/>
      <c r="BW2998" s="35"/>
      <c r="BX2998" s="35"/>
      <c r="BY2998" s="35"/>
      <c r="BZ2998" s="35"/>
      <c r="CA2998" s="35"/>
      <c r="CB2998" s="35"/>
      <c r="CC2998" s="35"/>
      <c r="CD2998" s="35"/>
      <c r="CE2998" s="35"/>
      <c r="CF2998" s="35"/>
      <c r="CG2998" s="35"/>
      <c r="CH2998" s="35"/>
    </row>
    <row r="2999" spans="1:86" ht="15.6" x14ac:dyDescent="0.3">
      <c r="A2999" s="35"/>
      <c r="B2999" s="86"/>
      <c r="C2999" s="35"/>
      <c r="D2999" s="35"/>
      <c r="E2999" s="35"/>
      <c r="F2999" s="35"/>
      <c r="G2999" s="35"/>
      <c r="H2999" s="35"/>
      <c r="I2999" s="35"/>
      <c r="J2999" s="35"/>
      <c r="K2999" s="35"/>
      <c r="L2999" s="35"/>
      <c r="M2999" s="35"/>
      <c r="N2999" s="35"/>
      <c r="O2999" s="35"/>
      <c r="P2999" s="35"/>
      <c r="Q2999" s="35"/>
      <c r="R2999" s="35"/>
      <c r="S2999" s="35"/>
      <c r="T2999" s="17">
        <f t="shared" si="6649"/>
        <v>49015</v>
      </c>
      <c r="U2999" s="216">
        <f t="shared" si="6642"/>
        <v>7</v>
      </c>
      <c r="V2999" s="216">
        <f t="shared" si="6649"/>
        <v>2994</v>
      </c>
      <c r="W2999" s="16">
        <f t="shared" si="6656"/>
        <v>8.2027397260273975</v>
      </c>
      <c r="X2999" s="16" t="e">
        <f>IF(Template!$F$7="Linear interpolation",LinInterp($I$5:$I$22,$G$5:$G$22,W2999),CubicSpline($I$5:$I$22,$G$5:$G$22,W2999))</f>
        <v>#VALUE!</v>
      </c>
      <c r="Y2999" s="221" t="e">
        <f t="shared" si="6643"/>
        <v>#VALUE!</v>
      </c>
      <c r="Z2999" s="221" t="e">
        <f>Y2999/PRODUCT($AA$6:AA2998)</f>
        <v>#VALUE!</v>
      </c>
      <c r="AA2999" s="16" t="e">
        <f t="shared" si="6650"/>
        <v>#VALUE!</v>
      </c>
      <c r="AB2999" s="10" t="e">
        <f t="shared" si="6651"/>
        <v>#VALUE!</v>
      </c>
      <c r="AC2999" s="90">
        <f t="shared" si="6644"/>
        <v>2999</v>
      </c>
      <c r="AD2999" s="17">
        <f t="shared" si="6652"/>
        <v>48992</v>
      </c>
      <c r="AE2999" s="16" t="e">
        <f t="shared" si="6645"/>
        <v>#VALUE!</v>
      </c>
      <c r="AF2999" s="10">
        <f ca="1">IFERROR(AVERAGE(INDIRECT("AE"&amp;AC2999-Template!$F$10+1):INDIRECT("AE"&amp;AC2999)),0)</f>
        <v>0</v>
      </c>
      <c r="AG2999" s="35"/>
      <c r="AH2999" s="86"/>
      <c r="AI2999" s="35"/>
      <c r="AJ2999" s="35"/>
      <c r="AK2999" s="35"/>
      <c r="AL2999" s="35"/>
      <c r="AM2999" s="35"/>
      <c r="AN2999" s="35"/>
      <c r="AO2999" s="35"/>
      <c r="AP2999" s="35"/>
      <c r="AQ2999" s="35"/>
      <c r="AR2999" s="35"/>
      <c r="AS2999" s="35"/>
      <c r="AT2999" s="35"/>
      <c r="AU2999" s="35"/>
      <c r="AV2999" s="35"/>
      <c r="AW2999" s="35"/>
      <c r="AX2999" s="35"/>
      <c r="AY2999" s="35"/>
      <c r="AZ2999" s="17">
        <f t="shared" ref="AZ2999" si="6756">AZ2998+1</f>
        <v>49015</v>
      </c>
      <c r="BA2999" s="216">
        <f t="shared" si="6668"/>
        <v>7</v>
      </c>
      <c r="BB2999" s="216">
        <f t="shared" ref="BB2999" si="6757">BB2998+1</f>
        <v>2994</v>
      </c>
      <c r="BC2999" s="16">
        <f t="shared" si="6670"/>
        <v>8.2027397260273975</v>
      </c>
      <c r="BD2999" s="16">
        <f>IF(Template!$F$7="Linear interpolation",LinInterp($AO$5:$AO$18,$AM$5:$AM$18,BC2999),CubicSpline($AO$5:$AO$18,$AM$5:$AM$18,BC2999))</f>
        <v>14.150210579681952</v>
      </c>
      <c r="BE2999" s="221">
        <f t="shared" si="6749"/>
        <v>2.9611918800516865</v>
      </c>
      <c r="BF2999" s="221">
        <f>BE2999/PRODUCT($BG$6:BG2998)</f>
        <v>1.0003627717478785</v>
      </c>
      <c r="BG2999" s="16">
        <f t="shared" si="6671"/>
        <v>1.000362777861439</v>
      </c>
      <c r="BH2999" s="10">
        <f t="shared" si="6672"/>
        <v>13.24139194252394</v>
      </c>
      <c r="BI2999" s="90"/>
      <c r="BJ2999" s="17">
        <f t="shared" si="6655"/>
        <v>48992</v>
      </c>
      <c r="BK2999" s="16">
        <f t="shared" si="6648"/>
        <v>13.243018485263104</v>
      </c>
      <c r="BL2999" s="10">
        <f ca="1">IFERROR(AVERAGE(INDIRECT("BK"&amp;AC2999-Template!$F$10+1):INDIRECT("BK"&amp;AC2999)),0)</f>
        <v>13.244219499150516</v>
      </c>
      <c r="BM2999" s="35"/>
      <c r="BN2999" s="86"/>
      <c r="BO2999" s="35"/>
      <c r="BP2999" s="35"/>
      <c r="BQ2999" s="35"/>
      <c r="BR2999" s="35"/>
      <c r="BS2999" s="35"/>
      <c r="BT2999" s="35"/>
      <c r="BU2999" s="35"/>
      <c r="BV2999" s="35"/>
      <c r="BW2999" s="35"/>
      <c r="BX2999" s="35"/>
      <c r="BY2999" s="35"/>
      <c r="BZ2999" s="35"/>
      <c r="CA2999" s="35"/>
      <c r="CB2999" s="35"/>
      <c r="CC2999" s="35"/>
      <c r="CD2999" s="35"/>
      <c r="CE2999" s="35"/>
      <c r="CF2999" s="35"/>
      <c r="CG2999" s="35"/>
      <c r="CH2999" s="35"/>
    </row>
    <row r="3000" spans="1:86" ht="15.6" x14ac:dyDescent="0.3">
      <c r="A3000" s="35"/>
      <c r="B3000" s="86"/>
      <c r="C3000" s="35"/>
      <c r="D3000" s="35"/>
      <c r="E3000" s="35"/>
      <c r="F3000" s="35"/>
      <c r="G3000" s="35"/>
      <c r="H3000" s="35"/>
      <c r="I3000" s="35"/>
      <c r="J3000" s="35"/>
      <c r="K3000" s="35"/>
      <c r="L3000" s="35"/>
      <c r="M3000" s="35"/>
      <c r="N3000" s="35"/>
      <c r="O3000" s="35"/>
      <c r="P3000" s="35"/>
      <c r="Q3000" s="35"/>
      <c r="R3000" s="35"/>
      <c r="S3000" s="35"/>
      <c r="T3000" s="17">
        <f t="shared" si="6649"/>
        <v>49016</v>
      </c>
      <c r="U3000" s="216">
        <f t="shared" si="6642"/>
        <v>1</v>
      </c>
      <c r="V3000" s="216">
        <f t="shared" si="6649"/>
        <v>2995</v>
      </c>
      <c r="W3000" s="16">
        <f t="shared" si="6656"/>
        <v>8.205479452054794</v>
      </c>
      <c r="X3000" s="16" t="e">
        <f>IF(Template!$F$7="Linear interpolation",LinInterp($I$5:$I$22,$G$5:$G$22,W3000),CubicSpline($I$5:$I$22,$G$5:$G$22,W3000))</f>
        <v>#VALUE!</v>
      </c>
      <c r="Y3000" s="221" t="e">
        <f t="shared" si="6643"/>
        <v>#VALUE!</v>
      </c>
      <c r="Z3000" s="221" t="e">
        <f>Y3000/PRODUCT($AA$6:AA2999)</f>
        <v>#VALUE!</v>
      </c>
      <c r="AA3000" s="16" t="e">
        <f t="shared" si="6650"/>
        <v>#VALUE!</v>
      </c>
      <c r="AB3000" s="10" t="e">
        <f t="shared" si="6651"/>
        <v>#VALUE!</v>
      </c>
      <c r="AC3000" s="90">
        <f t="shared" si="6644"/>
        <v>3000</v>
      </c>
      <c r="AD3000" s="17">
        <f t="shared" si="6652"/>
        <v>48993</v>
      </c>
      <c r="AE3000" s="16" t="e">
        <f t="shared" si="6645"/>
        <v>#VALUE!</v>
      </c>
      <c r="AF3000" s="10">
        <f ca="1">IFERROR(AVERAGE(INDIRECT("AE"&amp;AC3000-Template!$F$10+1):INDIRECT("AE"&amp;AC3000)),0)</f>
        <v>0</v>
      </c>
      <c r="AG3000" s="35"/>
      <c r="AH3000" s="86"/>
      <c r="AI3000" s="35"/>
      <c r="AJ3000" s="35"/>
      <c r="AK3000" s="35"/>
      <c r="AL3000" s="35"/>
      <c r="AM3000" s="35"/>
      <c r="AN3000" s="35"/>
      <c r="AO3000" s="35"/>
      <c r="AP3000" s="35"/>
      <c r="AQ3000" s="35"/>
      <c r="AR3000" s="35"/>
      <c r="AS3000" s="35"/>
      <c r="AT3000" s="35"/>
      <c r="AU3000" s="35"/>
      <c r="AV3000" s="35"/>
      <c r="AW3000" s="35"/>
      <c r="AX3000" s="35"/>
      <c r="AY3000" s="35"/>
      <c r="AZ3000" s="17">
        <f t="shared" ref="AZ3000" si="6758">AZ2999+1</f>
        <v>49016</v>
      </c>
      <c r="BA3000" s="216">
        <f t="shared" si="6668"/>
        <v>1</v>
      </c>
      <c r="BB3000" s="216">
        <f t="shared" ref="BB3000" si="6759">BB2999+1</f>
        <v>2995</v>
      </c>
      <c r="BC3000" s="16">
        <f t="shared" si="6670"/>
        <v>8.205479452054794</v>
      </c>
      <c r="BD3000" s="16">
        <f>IF(Template!$F$7="Linear interpolation",LinInterp($AO$5:$AO$18,$AM$5:$AM$18,BC3000),CubicSpline($AO$5:$AO$18,$AM$5:$AM$18,BC3000))</f>
        <v>14.150212205223642</v>
      </c>
      <c r="BE3000" s="221">
        <f t="shared" si="6749"/>
        <v>2.9622661168504161</v>
      </c>
      <c r="BF3000" s="221">
        <f>BE3000/PRODUCT($BG$6:BG2999)</f>
        <v>1.0003627656493794</v>
      </c>
      <c r="BG3000" s="16">
        <f t="shared" si="6671"/>
        <v>1.0003627656493794</v>
      </c>
      <c r="BH3000" s="10">
        <f t="shared" si="6672"/>
        <v>13.240946202349058</v>
      </c>
      <c r="BI3000" s="90"/>
      <c r="BJ3000" s="17">
        <f t="shared" si="6655"/>
        <v>48993</v>
      </c>
      <c r="BK3000" s="16">
        <f t="shared" si="6648"/>
        <v>13.243018485263104</v>
      </c>
      <c r="BL3000" s="10">
        <f ca="1">IFERROR(AVERAGE(INDIRECT("BK"&amp;AC3000-Template!$F$10+1):INDIRECT("BK"&amp;AC3000)),0)</f>
        <v>13.244138270150609</v>
      </c>
      <c r="BM3000" s="35"/>
      <c r="BN3000" s="86"/>
      <c r="BO3000" s="35"/>
      <c r="BP3000" s="35"/>
      <c r="BQ3000" s="35"/>
      <c r="BR3000" s="35"/>
      <c r="BS3000" s="35"/>
      <c r="BT3000" s="35"/>
      <c r="BU3000" s="35"/>
      <c r="BV3000" s="35"/>
      <c r="BW3000" s="35"/>
      <c r="BX3000" s="35"/>
      <c r="BY3000" s="35"/>
      <c r="BZ3000" s="35"/>
      <c r="CA3000" s="35"/>
      <c r="CB3000" s="35"/>
      <c r="CC3000" s="35"/>
      <c r="CD3000" s="35"/>
      <c r="CE3000" s="35"/>
      <c r="CF3000" s="35"/>
      <c r="CG3000" s="35"/>
      <c r="CH3000" s="35"/>
    </row>
    <row r="3001" spans="1:86" ht="15.6" x14ac:dyDescent="0.3">
      <c r="A3001" s="35"/>
      <c r="B3001" s="86"/>
      <c r="C3001" s="35"/>
      <c r="D3001" s="35"/>
      <c r="E3001" s="35"/>
      <c r="F3001" s="35"/>
      <c r="G3001" s="35"/>
      <c r="H3001" s="35"/>
      <c r="I3001" s="35"/>
      <c r="J3001" s="35"/>
      <c r="K3001" s="35"/>
      <c r="L3001" s="35"/>
      <c r="M3001" s="35"/>
      <c r="N3001" s="35"/>
      <c r="O3001" s="35"/>
      <c r="P3001" s="35"/>
      <c r="Q3001" s="35"/>
      <c r="R3001" s="35"/>
      <c r="S3001" s="35"/>
      <c r="T3001" s="17">
        <f t="shared" si="6649"/>
        <v>49017</v>
      </c>
      <c r="U3001" s="216">
        <f t="shared" si="6642"/>
        <v>2</v>
      </c>
      <c r="V3001" s="216">
        <f t="shared" si="6649"/>
        <v>2996</v>
      </c>
      <c r="W3001" s="16">
        <f t="shared" si="6656"/>
        <v>8.2082191780821923</v>
      </c>
      <c r="X3001" s="16" t="e">
        <f>IF(Template!$F$7="Linear interpolation",LinInterp($I$5:$I$22,$G$5:$G$22,W3001),CubicSpline($I$5:$I$22,$G$5:$G$22,W3001))</f>
        <v>#VALUE!</v>
      </c>
      <c r="Y3001" s="221" t="e">
        <f t="shared" si="6643"/>
        <v>#VALUE!</v>
      </c>
      <c r="Z3001" s="221" t="e">
        <f>Y3001/PRODUCT($AA$6:AA3000)</f>
        <v>#VALUE!</v>
      </c>
      <c r="AA3001" s="16" t="e">
        <f t="shared" si="6650"/>
        <v>#VALUE!</v>
      </c>
      <c r="AB3001" s="10" t="e">
        <f t="shared" si="6651"/>
        <v>#VALUE!</v>
      </c>
      <c r="AC3001" s="90">
        <f t="shared" si="6644"/>
        <v>3001</v>
      </c>
      <c r="AD3001" s="17">
        <f t="shared" si="6652"/>
        <v>48994</v>
      </c>
      <c r="AE3001" s="16" t="e">
        <f t="shared" si="6645"/>
        <v>#VALUE!</v>
      </c>
      <c r="AF3001" s="10">
        <f ca="1">IFERROR(AVERAGE(INDIRECT("AE"&amp;AC3001-Template!$F$10+1):INDIRECT("AE"&amp;AC3001)),0)</f>
        <v>0</v>
      </c>
      <c r="AG3001" s="35"/>
      <c r="AH3001" s="86"/>
      <c r="AI3001" s="35"/>
      <c r="AJ3001" s="35"/>
      <c r="AK3001" s="35"/>
      <c r="AL3001" s="35"/>
      <c r="AM3001" s="35"/>
      <c r="AN3001" s="35"/>
      <c r="AO3001" s="35"/>
      <c r="AP3001" s="35"/>
      <c r="AQ3001" s="35"/>
      <c r="AR3001" s="35"/>
      <c r="AS3001" s="35"/>
      <c r="AT3001" s="35"/>
      <c r="AU3001" s="35"/>
      <c r="AV3001" s="35"/>
      <c r="AW3001" s="35"/>
      <c r="AX3001" s="35"/>
      <c r="AY3001" s="35"/>
      <c r="AZ3001" s="17">
        <f t="shared" ref="AZ3001" si="6760">AZ3000+1</f>
        <v>49017</v>
      </c>
      <c r="BA3001" s="216">
        <f t="shared" si="6668"/>
        <v>2</v>
      </c>
      <c r="BB3001" s="216">
        <f t="shared" ref="BB3001" si="6761">BB3000+1</f>
        <v>2996</v>
      </c>
      <c r="BC3001" s="16">
        <f t="shared" si="6670"/>
        <v>8.2082191780821923</v>
      </c>
      <c r="BD3001" s="16">
        <f>IF(Template!$F$7="Linear interpolation",LinInterp($AO$5:$AO$18,$AM$5:$AM$18,BC3001),CubicSpline($AO$5:$AO$18,$AM$5:$AM$18,BC3001))</f>
        <v>14.150213801629912</v>
      </c>
      <c r="BE3001" s="221">
        <f t="shared" si="6749"/>
        <v>2.963340737374816</v>
      </c>
      <c r="BF3001" s="221">
        <f>BE3001/PRODUCT($BG$6:BG3000)</f>
        <v>1.0003627697451918</v>
      </c>
      <c r="BG3001" s="16">
        <f t="shared" si="6671"/>
        <v>1.0003627697451918</v>
      </c>
      <c r="BH3001" s="10">
        <f t="shared" si="6672"/>
        <v>13.24109569950005</v>
      </c>
      <c r="BI3001" s="90"/>
      <c r="BJ3001" s="17">
        <f t="shared" si="6655"/>
        <v>48994</v>
      </c>
      <c r="BK3001" s="16">
        <f t="shared" si="6648"/>
        <v>13.243018485263104</v>
      </c>
      <c r="BL3001" s="10">
        <f ca="1">IFERROR(AVERAGE(INDIRECT("BK"&amp;AC3001-Template!$F$10+1):INDIRECT("BK"&amp;AC3001)),0)</f>
        <v>13.244059961308713</v>
      </c>
      <c r="BM3001" s="35"/>
      <c r="BN3001" s="86"/>
      <c r="BO3001" s="35"/>
      <c r="BP3001" s="35"/>
      <c r="BQ3001" s="35"/>
      <c r="BR3001" s="35"/>
      <c r="BS3001" s="35"/>
      <c r="BT3001" s="35"/>
      <c r="BU3001" s="35"/>
      <c r="BV3001" s="35"/>
      <c r="BW3001" s="35"/>
      <c r="BX3001" s="35"/>
      <c r="BY3001" s="35"/>
      <c r="BZ3001" s="35"/>
      <c r="CA3001" s="35"/>
      <c r="CB3001" s="35"/>
      <c r="CC3001" s="35"/>
      <c r="CD3001" s="35"/>
      <c r="CE3001" s="35"/>
      <c r="CF3001" s="35"/>
      <c r="CG3001" s="35"/>
      <c r="CH3001" s="35"/>
    </row>
    <row r="3002" spans="1:86" ht="15.6" x14ac:dyDescent="0.3">
      <c r="A3002" s="35"/>
      <c r="B3002" s="86"/>
      <c r="C3002" s="35"/>
      <c r="D3002" s="35"/>
      <c r="E3002" s="35"/>
      <c r="F3002" s="35"/>
      <c r="G3002" s="35"/>
      <c r="H3002" s="35"/>
      <c r="I3002" s="35"/>
      <c r="J3002" s="35"/>
      <c r="K3002" s="35"/>
      <c r="L3002" s="35"/>
      <c r="M3002" s="35"/>
      <c r="N3002" s="35"/>
      <c r="O3002" s="35"/>
      <c r="P3002" s="35"/>
      <c r="Q3002" s="35"/>
      <c r="R3002" s="35"/>
      <c r="S3002" s="35"/>
      <c r="T3002" s="17">
        <f t="shared" si="6649"/>
        <v>49018</v>
      </c>
      <c r="U3002" s="216">
        <f t="shared" si="6642"/>
        <v>3</v>
      </c>
      <c r="V3002" s="216">
        <f t="shared" si="6649"/>
        <v>2997</v>
      </c>
      <c r="W3002" s="16">
        <f t="shared" si="6656"/>
        <v>8.2109589041095887</v>
      </c>
      <c r="X3002" s="16" t="e">
        <f>IF(Template!$F$7="Linear interpolation",LinInterp($I$5:$I$22,$G$5:$G$22,W3002),CubicSpline($I$5:$I$22,$G$5:$G$22,W3002))</f>
        <v>#VALUE!</v>
      </c>
      <c r="Y3002" s="221" t="e">
        <f t="shared" si="6643"/>
        <v>#VALUE!</v>
      </c>
      <c r="Z3002" s="221" t="e">
        <f>Y3002/PRODUCT($AA$6:AA3001)</f>
        <v>#VALUE!</v>
      </c>
      <c r="AA3002" s="16" t="e">
        <f t="shared" si="6650"/>
        <v>#VALUE!</v>
      </c>
      <c r="AB3002" s="10" t="e">
        <f t="shared" si="6651"/>
        <v>#VALUE!</v>
      </c>
      <c r="AC3002" s="90">
        <f t="shared" si="6644"/>
        <v>3002</v>
      </c>
      <c r="AD3002" s="17">
        <f t="shared" si="6652"/>
        <v>48995</v>
      </c>
      <c r="AE3002" s="16" t="e">
        <f t="shared" si="6645"/>
        <v>#VALUE!</v>
      </c>
      <c r="AF3002" s="10">
        <f ca="1">IFERROR(AVERAGE(INDIRECT("AE"&amp;AC3002-Template!$F$10+1):INDIRECT("AE"&amp;AC3002)),0)</f>
        <v>0</v>
      </c>
      <c r="AG3002" s="35"/>
      <c r="AH3002" s="86"/>
      <c r="AI3002" s="35"/>
      <c r="AJ3002" s="35"/>
      <c r="AK3002" s="35"/>
      <c r="AL3002" s="35"/>
      <c r="AM3002" s="35"/>
      <c r="AN3002" s="35"/>
      <c r="AO3002" s="35"/>
      <c r="AP3002" s="35"/>
      <c r="AQ3002" s="35"/>
      <c r="AR3002" s="35"/>
      <c r="AS3002" s="35"/>
      <c r="AT3002" s="35"/>
      <c r="AU3002" s="35"/>
      <c r="AV3002" s="35"/>
      <c r="AW3002" s="35"/>
      <c r="AX3002" s="35"/>
      <c r="AY3002" s="35"/>
      <c r="AZ3002" s="17">
        <f t="shared" ref="AZ3002" si="6762">AZ3001+1</f>
        <v>49018</v>
      </c>
      <c r="BA3002" s="216">
        <f t="shared" si="6668"/>
        <v>3</v>
      </c>
      <c r="BB3002" s="216">
        <f t="shared" ref="BB3002" si="6763">BB3001+1</f>
        <v>2997</v>
      </c>
      <c r="BC3002" s="16">
        <f t="shared" si="6670"/>
        <v>8.2109589041095887</v>
      </c>
      <c r="BD3002" s="16">
        <f>IF(Template!$F$7="Linear interpolation",LinInterp($AO$5:$AO$18,$AM$5:$AM$18,BC3002),CubicSpline($AO$5:$AO$18,$AM$5:$AM$18,BC3002))</f>
        <v>14.150215369035026</v>
      </c>
      <c r="BE3002" s="221">
        <f t="shared" si="6749"/>
        <v>2.9644157417821595</v>
      </c>
      <c r="BF3002" s="221">
        <f>BE3002/PRODUCT($BG$6:BG3001)</f>
        <v>1.0003627677350044</v>
      </c>
      <c r="BG3002" s="16">
        <f t="shared" si="6671"/>
        <v>1.0003627677350044</v>
      </c>
      <c r="BH3002" s="10">
        <f t="shared" si="6672"/>
        <v>13.241022327661778</v>
      </c>
      <c r="BI3002" s="90"/>
      <c r="BJ3002" s="17">
        <f t="shared" si="6655"/>
        <v>48995</v>
      </c>
      <c r="BK3002" s="16">
        <f t="shared" si="6648"/>
        <v>13.242538754553612</v>
      </c>
      <c r="BL3002" s="10">
        <f ca="1">IFERROR(AVERAGE(INDIRECT("BK"&amp;AC3002-Template!$F$10+1):INDIRECT("BK"&amp;AC3002)),0)</f>
        <v>13.243965661443164</v>
      </c>
      <c r="BM3002" s="35"/>
      <c r="BN3002" s="86"/>
      <c r="BO3002" s="35"/>
      <c r="BP3002" s="35"/>
      <c r="BQ3002" s="35"/>
      <c r="BR3002" s="35"/>
      <c r="BS3002" s="35"/>
      <c r="BT3002" s="35"/>
      <c r="BU3002" s="35"/>
      <c r="BV3002" s="35"/>
      <c r="BW3002" s="35"/>
      <c r="BX3002" s="35"/>
      <c r="BY3002" s="35"/>
      <c r="BZ3002" s="35"/>
      <c r="CA3002" s="35"/>
      <c r="CB3002" s="35"/>
      <c r="CC3002" s="35"/>
      <c r="CD3002" s="35"/>
      <c r="CE3002" s="35"/>
      <c r="CF3002" s="35"/>
      <c r="CG3002" s="35"/>
      <c r="CH3002" s="35"/>
    </row>
    <row r="3003" spans="1:86" ht="15.6" x14ac:dyDescent="0.3">
      <c r="A3003" s="35"/>
      <c r="B3003" s="86"/>
      <c r="C3003" s="35"/>
      <c r="D3003" s="35"/>
      <c r="E3003" s="35"/>
      <c r="F3003" s="35"/>
      <c r="G3003" s="35"/>
      <c r="H3003" s="35"/>
      <c r="I3003" s="35"/>
      <c r="J3003" s="35"/>
      <c r="K3003" s="35"/>
      <c r="L3003" s="35"/>
      <c r="M3003" s="35"/>
      <c r="N3003" s="35"/>
      <c r="O3003" s="35"/>
      <c r="P3003" s="35"/>
      <c r="Q3003" s="35"/>
      <c r="R3003" s="35"/>
      <c r="S3003" s="35"/>
      <c r="T3003" s="17">
        <f t="shared" si="6649"/>
        <v>49019</v>
      </c>
      <c r="U3003" s="216">
        <f t="shared" si="6642"/>
        <v>4</v>
      </c>
      <c r="V3003" s="216">
        <f t="shared" si="6649"/>
        <v>2998</v>
      </c>
      <c r="W3003" s="16">
        <f t="shared" si="6656"/>
        <v>8.213698630136987</v>
      </c>
      <c r="X3003" s="16" t="e">
        <f>IF(Template!$F$7="Linear interpolation",LinInterp($I$5:$I$22,$G$5:$G$22,W3003),CubicSpline($I$5:$I$22,$G$5:$G$22,W3003))</f>
        <v>#VALUE!</v>
      </c>
      <c r="Y3003" s="221" t="e">
        <f t="shared" si="6643"/>
        <v>#VALUE!</v>
      </c>
      <c r="Z3003" s="221" t="e">
        <f>Y3003/PRODUCT($AA$6:AA3002)</f>
        <v>#VALUE!</v>
      </c>
      <c r="AA3003" s="16" t="e">
        <f t="shared" si="6650"/>
        <v>#VALUE!</v>
      </c>
      <c r="AB3003" s="10" t="e">
        <f t="shared" si="6651"/>
        <v>#VALUE!</v>
      </c>
      <c r="AC3003" s="90">
        <f t="shared" si="6644"/>
        <v>3003</v>
      </c>
      <c r="AD3003" s="17">
        <f t="shared" si="6652"/>
        <v>48996</v>
      </c>
      <c r="AE3003" s="16" t="e">
        <f t="shared" si="6645"/>
        <v>#VALUE!</v>
      </c>
      <c r="AF3003" s="10">
        <f ca="1">IFERROR(AVERAGE(INDIRECT("AE"&amp;AC3003-Template!$F$10+1):INDIRECT("AE"&amp;AC3003)),0)</f>
        <v>0</v>
      </c>
      <c r="AG3003" s="35"/>
      <c r="AH3003" s="86"/>
      <c r="AI3003" s="35"/>
      <c r="AJ3003" s="35"/>
      <c r="AK3003" s="35"/>
      <c r="AL3003" s="35"/>
      <c r="AM3003" s="35"/>
      <c r="AN3003" s="35"/>
      <c r="AO3003" s="35"/>
      <c r="AP3003" s="35"/>
      <c r="AQ3003" s="35"/>
      <c r="AR3003" s="35"/>
      <c r="AS3003" s="35"/>
      <c r="AT3003" s="35"/>
      <c r="AU3003" s="35"/>
      <c r="AV3003" s="35"/>
      <c r="AW3003" s="35"/>
      <c r="AX3003" s="35"/>
      <c r="AY3003" s="35"/>
      <c r="AZ3003" s="17">
        <f t="shared" ref="AZ3003" si="6764">AZ3002+1</f>
        <v>49019</v>
      </c>
      <c r="BA3003" s="216">
        <f t="shared" si="6668"/>
        <v>4</v>
      </c>
      <c r="BB3003" s="216">
        <f t="shared" ref="BB3003" si="6765">BB3002+1</f>
        <v>2998</v>
      </c>
      <c r="BC3003" s="16">
        <f t="shared" si="6670"/>
        <v>8.213698630136987</v>
      </c>
      <c r="BD3003" s="16">
        <f>IF(Template!$F$7="Linear interpolation",LinInterp($AO$5:$AO$18,$AM$5:$AM$18,BC3003),CubicSpline($AO$5:$AO$18,$AM$5:$AM$18,BC3003))</f>
        <v>14.150216907573245</v>
      </c>
      <c r="BE3003" s="221">
        <f t="shared" si="6749"/>
        <v>2.965491130229847</v>
      </c>
      <c r="BF3003" s="221">
        <f>BE3003/PRODUCT($BG$6:BG3002)</f>
        <v>1.0003627657323937</v>
      </c>
      <c r="BG3003" s="16">
        <f t="shared" si="6671"/>
        <v>1.0003627657323937</v>
      </c>
      <c r="BH3003" s="10">
        <f t="shared" si="6672"/>
        <v>13.240949232369626</v>
      </c>
      <c r="BI3003" s="90"/>
      <c r="BJ3003" s="17">
        <f t="shared" si="6655"/>
        <v>48996</v>
      </c>
      <c r="BK3003" s="16">
        <f t="shared" si="6648"/>
        <v>13.242699548834835</v>
      </c>
      <c r="BL3003" s="10">
        <f ca="1">IFERROR(AVERAGE(INDIRECT("BK"&amp;AC3003-Template!$F$10+1):INDIRECT("BK"&amp;AC3003)),0)</f>
        <v>13.243876721386991</v>
      </c>
      <c r="BM3003" s="35"/>
      <c r="BN3003" s="86"/>
      <c r="BO3003" s="35"/>
      <c r="BP3003" s="35"/>
      <c r="BQ3003" s="35"/>
      <c r="BR3003" s="35"/>
      <c r="BS3003" s="35"/>
      <c r="BT3003" s="35"/>
      <c r="BU3003" s="35"/>
      <c r="BV3003" s="35"/>
      <c r="BW3003" s="35"/>
      <c r="BX3003" s="35"/>
      <c r="BY3003" s="35"/>
      <c r="BZ3003" s="35"/>
      <c r="CA3003" s="35"/>
      <c r="CB3003" s="35"/>
      <c r="CC3003" s="35"/>
      <c r="CD3003" s="35"/>
      <c r="CE3003" s="35"/>
      <c r="CF3003" s="35"/>
      <c r="CG3003" s="35"/>
      <c r="CH3003" s="35"/>
    </row>
    <row r="3004" spans="1:86" ht="15.6" x14ac:dyDescent="0.3">
      <c r="A3004" s="35"/>
      <c r="B3004" s="86"/>
      <c r="C3004" s="35"/>
      <c r="D3004" s="35"/>
      <c r="E3004" s="35"/>
      <c r="F3004" s="35"/>
      <c r="G3004" s="35"/>
      <c r="H3004" s="35"/>
      <c r="I3004" s="35"/>
      <c r="J3004" s="35"/>
      <c r="K3004" s="35"/>
      <c r="L3004" s="35"/>
      <c r="M3004" s="35"/>
      <c r="N3004" s="35"/>
      <c r="O3004" s="35"/>
      <c r="P3004" s="35"/>
      <c r="Q3004" s="35"/>
      <c r="R3004" s="35"/>
      <c r="S3004" s="35"/>
      <c r="T3004" s="17">
        <f t="shared" si="6649"/>
        <v>49020</v>
      </c>
      <c r="U3004" s="216">
        <f t="shared" si="6642"/>
        <v>5</v>
      </c>
      <c r="V3004" s="216">
        <f t="shared" si="6649"/>
        <v>2999</v>
      </c>
      <c r="W3004" s="16">
        <f t="shared" si="6656"/>
        <v>8.2164383561643834</v>
      </c>
      <c r="X3004" s="16" t="e">
        <f>IF(Template!$F$7="Linear interpolation",LinInterp($I$5:$I$22,$G$5:$G$22,W3004),CubicSpline($I$5:$I$22,$G$5:$G$22,W3004))</f>
        <v>#VALUE!</v>
      </c>
      <c r="Y3004" s="221" t="e">
        <f t="shared" si="6643"/>
        <v>#VALUE!</v>
      </c>
      <c r="Z3004" s="221" t="e">
        <f>Y3004/PRODUCT($AA$6:AA3003)</f>
        <v>#VALUE!</v>
      </c>
      <c r="AA3004" s="16" t="e">
        <f t="shared" si="6650"/>
        <v>#VALUE!</v>
      </c>
      <c r="AB3004" s="10" t="e">
        <f t="shared" si="6651"/>
        <v>#VALUE!</v>
      </c>
      <c r="AC3004" s="90">
        <f t="shared" si="6644"/>
        <v>3004</v>
      </c>
      <c r="AD3004" s="17">
        <f t="shared" si="6652"/>
        <v>48997</v>
      </c>
      <c r="AE3004" s="16" t="e">
        <f t="shared" si="6645"/>
        <v>#VALUE!</v>
      </c>
      <c r="AF3004" s="10">
        <f ca="1">IFERROR(AVERAGE(INDIRECT("AE"&amp;AC3004-Template!$F$10+1):INDIRECT("AE"&amp;AC3004)),0)</f>
        <v>0</v>
      </c>
      <c r="AG3004" s="35"/>
      <c r="AH3004" s="86"/>
      <c r="AI3004" s="35"/>
      <c r="AJ3004" s="35"/>
      <c r="AK3004" s="35"/>
      <c r="AL3004" s="35"/>
      <c r="AM3004" s="35"/>
      <c r="AN3004" s="35"/>
      <c r="AO3004" s="35"/>
      <c r="AP3004" s="35"/>
      <c r="AQ3004" s="35"/>
      <c r="AR3004" s="35"/>
      <c r="AS3004" s="35"/>
      <c r="AT3004" s="35"/>
      <c r="AU3004" s="35"/>
      <c r="AV3004" s="35"/>
      <c r="AW3004" s="35"/>
      <c r="AX3004" s="35"/>
      <c r="AY3004" s="35"/>
      <c r="AZ3004" s="17">
        <f t="shared" ref="AZ3004" si="6766">AZ3003+1</f>
        <v>49020</v>
      </c>
      <c r="BA3004" s="216">
        <f t="shared" si="6668"/>
        <v>5</v>
      </c>
      <c r="BB3004" s="216">
        <f t="shared" ref="BB3004" si="6767">BB3003+1</f>
        <v>2999</v>
      </c>
      <c r="BC3004" s="16">
        <f t="shared" si="6670"/>
        <v>8.2164383561643834</v>
      </c>
      <c r="BD3004" s="16">
        <f>IF(Template!$F$7="Linear interpolation",LinInterp($AO$5:$AO$18,$AM$5:$AM$18,BC3004),CubicSpline($AO$5:$AO$18,$AM$5:$AM$18,BC3004))</f>
        <v>14.15021841737884</v>
      </c>
      <c r="BE3004" s="221">
        <f t="shared" si="6749"/>
        <v>2.9665669028753876</v>
      </c>
      <c r="BF3004" s="221">
        <f>BE3004/PRODUCT($BG$6:BG3003)</f>
        <v>1.0003627637373702</v>
      </c>
      <c r="BG3004" s="16">
        <f t="shared" si="6671"/>
        <v>1.0003627637373702</v>
      </c>
      <c r="BH3004" s="10">
        <f t="shared" si="6672"/>
        <v>13.240876414012615</v>
      </c>
      <c r="BI3004" s="90"/>
      <c r="BJ3004" s="17">
        <f t="shared" si="6655"/>
        <v>48997</v>
      </c>
      <c r="BK3004" s="16">
        <f t="shared" si="6648"/>
        <v>13.242620478932432</v>
      </c>
      <c r="BL3004" s="10">
        <f ca="1">IFERROR(AVERAGE(INDIRECT("BK"&amp;AC3004-Template!$F$10+1):INDIRECT("BK"&amp;AC3004)),0)</f>
        <v>13.243802582830643</v>
      </c>
      <c r="BM3004" s="35"/>
      <c r="BN3004" s="86"/>
      <c r="BO3004" s="35"/>
      <c r="BP3004" s="35"/>
      <c r="BQ3004" s="35"/>
      <c r="BR3004" s="35"/>
      <c r="BS3004" s="35"/>
      <c r="BT3004" s="35"/>
      <c r="BU3004" s="35"/>
      <c r="BV3004" s="35"/>
      <c r="BW3004" s="35"/>
      <c r="BX3004" s="35"/>
      <c r="BY3004" s="35"/>
      <c r="BZ3004" s="35"/>
      <c r="CA3004" s="35"/>
      <c r="CB3004" s="35"/>
      <c r="CC3004" s="35"/>
      <c r="CD3004" s="35"/>
      <c r="CE3004" s="35"/>
      <c r="CF3004" s="35"/>
      <c r="CG3004" s="35"/>
      <c r="CH3004" s="35"/>
    </row>
    <row r="3005" spans="1:86" ht="15.6" x14ac:dyDescent="0.3">
      <c r="A3005" s="35"/>
      <c r="B3005" s="86"/>
      <c r="C3005" s="35"/>
      <c r="D3005" s="35"/>
      <c r="E3005" s="35"/>
      <c r="F3005" s="35"/>
      <c r="G3005" s="35"/>
      <c r="H3005" s="35"/>
      <c r="I3005" s="35"/>
      <c r="J3005" s="35"/>
      <c r="K3005" s="35"/>
      <c r="L3005" s="35"/>
      <c r="M3005" s="35"/>
      <c r="N3005" s="35"/>
      <c r="O3005" s="35"/>
      <c r="P3005" s="35"/>
      <c r="Q3005" s="35"/>
      <c r="R3005" s="35"/>
      <c r="S3005" s="35"/>
      <c r="T3005" s="17">
        <f t="shared" si="6649"/>
        <v>49021</v>
      </c>
      <c r="U3005" s="216">
        <f t="shared" si="6642"/>
        <v>6</v>
      </c>
      <c r="V3005" s="216">
        <f t="shared" si="6649"/>
        <v>3000</v>
      </c>
      <c r="W3005" s="16">
        <f t="shared" si="6656"/>
        <v>8.2191780821917817</v>
      </c>
      <c r="X3005" s="16" t="e">
        <f>IF(Template!$F$7="Linear interpolation",LinInterp($I$5:$I$22,$G$5:$G$22,W3005),CubicSpline($I$5:$I$22,$G$5:$G$22,W3005))</f>
        <v>#VALUE!</v>
      </c>
      <c r="Y3005" s="221" t="e">
        <f t="shared" si="6643"/>
        <v>#VALUE!</v>
      </c>
      <c r="Z3005" s="221" t="e">
        <f>Y3005/PRODUCT($AA$6:AA3004)</f>
        <v>#VALUE!</v>
      </c>
      <c r="AA3005" s="16" t="e">
        <f t="shared" si="6650"/>
        <v>#VALUE!</v>
      </c>
      <c r="AB3005" s="10" t="e">
        <f t="shared" si="6651"/>
        <v>#VALUE!</v>
      </c>
      <c r="AC3005" s="90">
        <f t="shared" si="6644"/>
        <v>3005</v>
      </c>
      <c r="AD3005" s="17">
        <f t="shared" si="6652"/>
        <v>48998</v>
      </c>
      <c r="AE3005" s="16" t="e">
        <f t="shared" si="6645"/>
        <v>#VALUE!</v>
      </c>
      <c r="AF3005" s="10">
        <f ca="1">IFERROR(AVERAGE(INDIRECT("AE"&amp;AC3005-Template!$F$10+1):INDIRECT("AE"&amp;AC3005)),0)</f>
        <v>0</v>
      </c>
      <c r="AG3005" s="35"/>
      <c r="AH3005" s="86"/>
      <c r="AI3005" s="35"/>
      <c r="AJ3005" s="35"/>
      <c r="AK3005" s="35"/>
      <c r="AL3005" s="35"/>
      <c r="AM3005" s="35"/>
      <c r="AN3005" s="35"/>
      <c r="AO3005" s="35"/>
      <c r="AP3005" s="35"/>
      <c r="AQ3005" s="35"/>
      <c r="AR3005" s="35"/>
      <c r="AS3005" s="35"/>
      <c r="AT3005" s="35"/>
      <c r="AU3005" s="35"/>
      <c r="AV3005" s="35"/>
      <c r="AW3005" s="35"/>
      <c r="AX3005" s="35"/>
      <c r="AY3005" s="35"/>
      <c r="AZ3005" s="17">
        <f t="shared" ref="AZ3005" si="6768">AZ3004+1</f>
        <v>49021</v>
      </c>
      <c r="BA3005" s="216">
        <f t="shared" si="6668"/>
        <v>6</v>
      </c>
      <c r="BB3005" s="216">
        <f t="shared" ref="BB3005" si="6769">BB3004+1</f>
        <v>3000</v>
      </c>
      <c r="BC3005" s="16">
        <f t="shared" si="6670"/>
        <v>8.2191780821917817</v>
      </c>
      <c r="BD3005" s="16">
        <f>IF(Template!$F$7="Linear interpolation",LinInterp($AO$5:$AO$18,$AM$5:$AM$18,BC3005),CubicSpline($AO$5:$AO$18,$AM$5:$AM$18,BC3005))</f>
        <v>14.150219898586069</v>
      </c>
      <c r="BE3005" s="221">
        <f t="shared" si="6749"/>
        <v>2.9676430598764152</v>
      </c>
      <c r="BF3005" s="221">
        <f>BE3005/PRODUCT($BG$6:BG3004)</f>
        <v>1.0003627617499489</v>
      </c>
      <c r="BG3005" s="16">
        <f t="shared" si="6671"/>
        <v>1.0003627637373702</v>
      </c>
      <c r="BH3005" s="10">
        <f t="shared" si="6672"/>
        <v>13.240876414012615</v>
      </c>
      <c r="BI3005" s="90"/>
      <c r="BJ3005" s="17">
        <f t="shared" si="6655"/>
        <v>48998</v>
      </c>
      <c r="BK3005" s="16">
        <f t="shared" si="6648"/>
        <v>13.242541675656083</v>
      </c>
      <c r="BL3005" s="10">
        <f ca="1">IFERROR(AVERAGE(INDIRECT("BK"&amp;AC3005-Template!$F$10+1):INDIRECT("BK"&amp;AC3005)),0)</f>
        <v>13.243719977105664</v>
      </c>
      <c r="BM3005" s="35"/>
      <c r="BN3005" s="86"/>
      <c r="BO3005" s="35"/>
      <c r="BP3005" s="35"/>
      <c r="BQ3005" s="35"/>
      <c r="BR3005" s="35"/>
      <c r="BS3005" s="35"/>
      <c r="BT3005" s="35"/>
      <c r="BU3005" s="35"/>
      <c r="BV3005" s="35"/>
      <c r="BW3005" s="35"/>
      <c r="BX3005" s="35"/>
      <c r="BY3005" s="35"/>
      <c r="BZ3005" s="35"/>
      <c r="CA3005" s="35"/>
      <c r="CB3005" s="35"/>
      <c r="CC3005" s="35"/>
      <c r="CD3005" s="35"/>
      <c r="CE3005" s="35"/>
      <c r="CF3005" s="35"/>
      <c r="CG3005" s="35"/>
      <c r="CH3005" s="35"/>
    </row>
    <row r="3006" spans="1:86" ht="15.6" x14ac:dyDescent="0.3">
      <c r="A3006" s="35"/>
      <c r="B3006" s="86"/>
      <c r="C3006" s="35"/>
      <c r="D3006" s="35"/>
      <c r="E3006" s="35"/>
      <c r="F3006" s="35"/>
      <c r="G3006" s="35"/>
      <c r="H3006" s="35"/>
      <c r="I3006" s="35"/>
      <c r="J3006" s="35"/>
      <c r="K3006" s="35"/>
      <c r="L3006" s="35"/>
      <c r="M3006" s="35"/>
      <c r="N3006" s="35"/>
      <c r="O3006" s="35"/>
      <c r="P3006" s="35"/>
      <c r="Q3006" s="35"/>
      <c r="R3006" s="35"/>
      <c r="S3006" s="35"/>
      <c r="T3006" s="17">
        <f t="shared" si="6649"/>
        <v>49022</v>
      </c>
      <c r="U3006" s="216">
        <f t="shared" si="6642"/>
        <v>7</v>
      </c>
      <c r="V3006" s="216">
        <f t="shared" si="6649"/>
        <v>3001</v>
      </c>
      <c r="W3006" s="16">
        <f t="shared" si="6656"/>
        <v>8.2219178082191782</v>
      </c>
      <c r="X3006" s="16" t="e">
        <f>IF(Template!$F$7="Linear interpolation",LinInterp($I$5:$I$22,$G$5:$G$22,W3006),CubicSpline($I$5:$I$22,$G$5:$G$22,W3006))</f>
        <v>#VALUE!</v>
      </c>
      <c r="Y3006" s="221" t="e">
        <f t="shared" si="6643"/>
        <v>#VALUE!</v>
      </c>
      <c r="Z3006" s="221" t="e">
        <f>Y3006/PRODUCT($AA$6:AA3005)</f>
        <v>#VALUE!</v>
      </c>
      <c r="AA3006" s="16" t="e">
        <f t="shared" si="6650"/>
        <v>#VALUE!</v>
      </c>
      <c r="AB3006" s="10" t="e">
        <f t="shared" si="6651"/>
        <v>#VALUE!</v>
      </c>
      <c r="AC3006" s="90">
        <f t="shared" si="6644"/>
        <v>3006</v>
      </c>
      <c r="AD3006" s="17">
        <f t="shared" si="6652"/>
        <v>48999</v>
      </c>
      <c r="AE3006" s="16" t="e">
        <f t="shared" si="6645"/>
        <v>#VALUE!</v>
      </c>
      <c r="AF3006" s="10">
        <f ca="1">IFERROR(AVERAGE(INDIRECT("AE"&amp;AC3006-Template!$F$10+1):INDIRECT("AE"&amp;AC3006)),0)</f>
        <v>0</v>
      </c>
      <c r="AG3006" s="35"/>
      <c r="AH3006" s="86"/>
      <c r="AI3006" s="35"/>
      <c r="AJ3006" s="35"/>
      <c r="AK3006" s="35"/>
      <c r="AL3006" s="35"/>
      <c r="AM3006" s="35"/>
      <c r="AN3006" s="35"/>
      <c r="AO3006" s="35"/>
      <c r="AP3006" s="35"/>
      <c r="AQ3006" s="35"/>
      <c r="AR3006" s="35"/>
      <c r="AS3006" s="35"/>
      <c r="AT3006" s="35"/>
      <c r="AU3006" s="35"/>
      <c r="AV3006" s="35"/>
      <c r="AW3006" s="35"/>
      <c r="AX3006" s="35"/>
      <c r="AY3006" s="35"/>
      <c r="AZ3006" s="17">
        <f t="shared" ref="AZ3006" si="6770">AZ3005+1</f>
        <v>49022</v>
      </c>
      <c r="BA3006" s="216">
        <f t="shared" si="6668"/>
        <v>7</v>
      </c>
      <c r="BB3006" s="216">
        <f t="shared" ref="BB3006" si="6771">BB3005+1</f>
        <v>3001</v>
      </c>
      <c r="BC3006" s="16">
        <f t="shared" si="6670"/>
        <v>8.2219178082191782</v>
      </c>
      <c r="BD3006" s="16">
        <f>IF(Template!$F$7="Linear interpolation",LinInterp($AO$5:$AO$18,$AM$5:$AM$18,BC3006),CubicSpline($AO$5:$AO$18,$AM$5:$AM$18,BC3006))</f>
        <v>14.150221351329201</v>
      </c>
      <c r="BE3006" s="221">
        <f t="shared" si="6749"/>
        <v>2.9687196013906787</v>
      </c>
      <c r="BF3006" s="221">
        <f>BE3006/PRODUCT($BG$6:BG3005)</f>
        <v>1.0003627577827205</v>
      </c>
      <c r="BG3006" s="16">
        <f t="shared" si="6671"/>
        <v>1.0003627637373702</v>
      </c>
      <c r="BH3006" s="10">
        <f t="shared" si="6672"/>
        <v>13.240876414012615</v>
      </c>
      <c r="BI3006" s="90"/>
      <c r="BJ3006" s="17">
        <f t="shared" si="6655"/>
        <v>48999</v>
      </c>
      <c r="BK3006" s="16">
        <f t="shared" si="6648"/>
        <v>13.242463139573113</v>
      </c>
      <c r="BL3006" s="10">
        <f ca="1">IFERROR(AVERAGE(INDIRECT("BK"&amp;AC3006-Template!$F$10+1):INDIRECT("BK"&amp;AC3006)),0)</f>
        <v>13.243637631663791</v>
      </c>
      <c r="BM3006" s="35"/>
      <c r="BN3006" s="86"/>
      <c r="BO3006" s="35"/>
      <c r="BP3006" s="35"/>
      <c r="BQ3006" s="35"/>
      <c r="BR3006" s="35"/>
      <c r="BS3006" s="35"/>
      <c r="BT3006" s="35"/>
      <c r="BU3006" s="35"/>
      <c r="BV3006" s="35"/>
      <c r="BW3006" s="35"/>
      <c r="BX3006" s="35"/>
      <c r="BY3006" s="35"/>
      <c r="BZ3006" s="35"/>
      <c r="CA3006" s="35"/>
      <c r="CB3006" s="35"/>
      <c r="CC3006" s="35"/>
      <c r="CD3006" s="35"/>
      <c r="CE3006" s="35"/>
      <c r="CF3006" s="35"/>
      <c r="CG3006" s="35"/>
      <c r="CH3006" s="35"/>
    </row>
    <row r="3007" spans="1:86" ht="15.6" x14ac:dyDescent="0.3">
      <c r="A3007" s="35"/>
      <c r="B3007" s="86"/>
      <c r="C3007" s="35"/>
      <c r="D3007" s="35"/>
      <c r="E3007" s="35"/>
      <c r="F3007" s="35"/>
      <c r="G3007" s="35"/>
      <c r="H3007" s="35"/>
      <c r="I3007" s="35"/>
      <c r="J3007" s="35"/>
      <c r="K3007" s="35"/>
      <c r="L3007" s="35"/>
      <c r="M3007" s="35"/>
      <c r="N3007" s="35"/>
      <c r="O3007" s="35"/>
      <c r="P3007" s="35"/>
      <c r="Q3007" s="35"/>
      <c r="R3007" s="35"/>
      <c r="S3007" s="35"/>
      <c r="T3007" s="17">
        <f t="shared" si="6649"/>
        <v>49023</v>
      </c>
      <c r="U3007" s="216">
        <f t="shared" si="6642"/>
        <v>1</v>
      </c>
      <c r="V3007" s="216">
        <f t="shared" si="6649"/>
        <v>3002</v>
      </c>
      <c r="W3007" s="16">
        <f t="shared" si="6656"/>
        <v>8.2246575342465746</v>
      </c>
      <c r="X3007" s="16" t="e">
        <f>IF(Template!$F$7="Linear interpolation",LinInterp($I$5:$I$22,$G$5:$G$22,W3007),CubicSpline($I$5:$I$22,$G$5:$G$22,W3007))</f>
        <v>#VALUE!</v>
      </c>
      <c r="Y3007" s="221" t="e">
        <f t="shared" si="6643"/>
        <v>#VALUE!</v>
      </c>
      <c r="Z3007" s="221" t="e">
        <f>Y3007/PRODUCT($AA$6:AA3006)</f>
        <v>#VALUE!</v>
      </c>
      <c r="AA3007" s="16" t="e">
        <f t="shared" si="6650"/>
        <v>#VALUE!</v>
      </c>
      <c r="AB3007" s="10" t="e">
        <f t="shared" si="6651"/>
        <v>#VALUE!</v>
      </c>
      <c r="AC3007" s="90">
        <f t="shared" si="6644"/>
        <v>3007</v>
      </c>
      <c r="AD3007" s="17">
        <f t="shared" si="6652"/>
        <v>49000</v>
      </c>
      <c r="AE3007" s="16" t="e">
        <f t="shared" si="6645"/>
        <v>#VALUE!</v>
      </c>
      <c r="AF3007" s="10">
        <f ca="1">IFERROR(AVERAGE(INDIRECT("AE"&amp;AC3007-Template!$F$10+1):INDIRECT("AE"&amp;AC3007)),0)</f>
        <v>0</v>
      </c>
      <c r="AG3007" s="35"/>
      <c r="AH3007" s="86"/>
      <c r="AI3007" s="35"/>
      <c r="AJ3007" s="35"/>
      <c r="AK3007" s="35"/>
      <c r="AL3007" s="35"/>
      <c r="AM3007" s="35"/>
      <c r="AN3007" s="35"/>
      <c r="AO3007" s="35"/>
      <c r="AP3007" s="35"/>
      <c r="AQ3007" s="35"/>
      <c r="AR3007" s="35"/>
      <c r="AS3007" s="35"/>
      <c r="AT3007" s="35"/>
      <c r="AU3007" s="35"/>
      <c r="AV3007" s="35"/>
      <c r="AW3007" s="35"/>
      <c r="AX3007" s="35"/>
      <c r="AY3007" s="35"/>
      <c r="AZ3007" s="17">
        <f t="shared" ref="AZ3007" si="6772">AZ3006+1</f>
        <v>49023</v>
      </c>
      <c r="BA3007" s="216">
        <f t="shared" si="6668"/>
        <v>1</v>
      </c>
      <c r="BB3007" s="216">
        <f t="shared" ref="BB3007" si="6773">BB3006+1</f>
        <v>3002</v>
      </c>
      <c r="BC3007" s="16">
        <f t="shared" si="6670"/>
        <v>8.2246575342465746</v>
      </c>
      <c r="BD3007" s="16">
        <f>IF(Template!$F$7="Linear interpolation",LinInterp($AO$5:$AO$18,$AM$5:$AM$18,BC3007),CubicSpline($AO$5:$AO$18,$AM$5:$AM$18,BC3007))</f>
        <v>14.150222775742499</v>
      </c>
      <c r="BE3007" s="221">
        <f t="shared" si="6749"/>
        <v>2.9697965275760487</v>
      </c>
      <c r="BF3007" s="221">
        <f>BE3007/PRODUCT($BG$6:BG3006)</f>
        <v>1.0003627518433134</v>
      </c>
      <c r="BG3007" s="16">
        <f t="shared" si="6671"/>
        <v>1.0003627518433134</v>
      </c>
      <c r="BH3007" s="10">
        <f t="shared" si="6672"/>
        <v>13.24044228093757</v>
      </c>
      <c r="BI3007" s="90"/>
      <c r="BJ3007" s="17">
        <f t="shared" si="6655"/>
        <v>49000</v>
      </c>
      <c r="BK3007" s="16">
        <f t="shared" si="6648"/>
        <v>13.242463139573113</v>
      </c>
      <c r="BL3007" s="10">
        <f ca="1">IFERROR(AVERAGE(INDIRECT("BK"&amp;AC3007-Template!$F$10+1):INDIRECT("BK"&amp;AC3007)),0)</f>
        <v>13.243558155921596</v>
      </c>
      <c r="BM3007" s="35"/>
      <c r="BN3007" s="86"/>
      <c r="BO3007" s="35"/>
      <c r="BP3007" s="35"/>
      <c r="BQ3007" s="35"/>
      <c r="BR3007" s="35"/>
      <c r="BS3007" s="35"/>
      <c r="BT3007" s="35"/>
      <c r="BU3007" s="35"/>
      <c r="BV3007" s="35"/>
      <c r="BW3007" s="35"/>
      <c r="BX3007" s="35"/>
      <c r="BY3007" s="35"/>
      <c r="BZ3007" s="35"/>
      <c r="CA3007" s="35"/>
      <c r="CB3007" s="35"/>
      <c r="CC3007" s="35"/>
      <c r="CD3007" s="35"/>
      <c r="CE3007" s="35"/>
      <c r="CF3007" s="35"/>
      <c r="CG3007" s="35"/>
      <c r="CH3007" s="35"/>
    </row>
    <row r="3008" spans="1:86" ht="15.6" x14ac:dyDescent="0.3">
      <c r="A3008" s="35"/>
      <c r="B3008" s="86"/>
      <c r="C3008" s="35"/>
      <c r="D3008" s="35"/>
      <c r="E3008" s="35"/>
      <c r="F3008" s="35"/>
      <c r="G3008" s="35"/>
      <c r="H3008" s="35"/>
      <c r="I3008" s="35"/>
      <c r="J3008" s="35"/>
      <c r="K3008" s="35"/>
      <c r="L3008" s="35"/>
      <c r="M3008" s="35"/>
      <c r="N3008" s="35"/>
      <c r="O3008" s="35"/>
      <c r="P3008" s="35"/>
      <c r="Q3008" s="35"/>
      <c r="R3008" s="35"/>
      <c r="S3008" s="35"/>
      <c r="T3008" s="17">
        <f t="shared" si="6649"/>
        <v>49024</v>
      </c>
      <c r="U3008" s="216">
        <f t="shared" si="6642"/>
        <v>2</v>
      </c>
      <c r="V3008" s="216">
        <f t="shared" si="6649"/>
        <v>3003</v>
      </c>
      <c r="W3008" s="16">
        <f t="shared" si="6656"/>
        <v>8.2273972602739729</v>
      </c>
      <c r="X3008" s="16" t="e">
        <f>IF(Template!$F$7="Linear interpolation",LinInterp($I$5:$I$22,$G$5:$G$22,W3008),CubicSpline($I$5:$I$22,$G$5:$G$22,W3008))</f>
        <v>#VALUE!</v>
      </c>
      <c r="Y3008" s="221" t="e">
        <f t="shared" si="6643"/>
        <v>#VALUE!</v>
      </c>
      <c r="Z3008" s="221" t="e">
        <f>Y3008/PRODUCT($AA$6:AA3007)</f>
        <v>#VALUE!</v>
      </c>
      <c r="AA3008" s="16" t="e">
        <f t="shared" si="6650"/>
        <v>#VALUE!</v>
      </c>
      <c r="AB3008" s="10" t="e">
        <f t="shared" si="6651"/>
        <v>#VALUE!</v>
      </c>
      <c r="AC3008" s="90">
        <f t="shared" si="6644"/>
        <v>3008</v>
      </c>
      <c r="AD3008" s="17">
        <f t="shared" si="6652"/>
        <v>49001</v>
      </c>
      <c r="AE3008" s="16" t="e">
        <f t="shared" si="6645"/>
        <v>#VALUE!</v>
      </c>
      <c r="AF3008" s="10">
        <f ca="1">IFERROR(AVERAGE(INDIRECT("AE"&amp;AC3008-Template!$F$10+1):INDIRECT("AE"&amp;AC3008)),0)</f>
        <v>0</v>
      </c>
      <c r="AG3008" s="35"/>
      <c r="AH3008" s="86"/>
      <c r="AI3008" s="35"/>
      <c r="AJ3008" s="35"/>
      <c r="AK3008" s="35"/>
      <c r="AL3008" s="35"/>
      <c r="AM3008" s="35"/>
      <c r="AN3008" s="35"/>
      <c r="AO3008" s="35"/>
      <c r="AP3008" s="35"/>
      <c r="AQ3008" s="35"/>
      <c r="AR3008" s="35"/>
      <c r="AS3008" s="35"/>
      <c r="AT3008" s="35"/>
      <c r="AU3008" s="35"/>
      <c r="AV3008" s="35"/>
      <c r="AW3008" s="35"/>
      <c r="AX3008" s="35"/>
      <c r="AY3008" s="35"/>
      <c r="AZ3008" s="17">
        <f t="shared" ref="AZ3008" si="6774">AZ3007+1</f>
        <v>49024</v>
      </c>
      <c r="BA3008" s="216">
        <f t="shared" si="6668"/>
        <v>2</v>
      </c>
      <c r="BB3008" s="216">
        <f t="shared" ref="BB3008" si="6775">BB3007+1</f>
        <v>3003</v>
      </c>
      <c r="BC3008" s="16">
        <f t="shared" si="6670"/>
        <v>8.2273972602739729</v>
      </c>
      <c r="BD3008" s="16">
        <f>IF(Template!$F$7="Linear interpolation",LinInterp($AO$5:$AO$18,$AM$5:$AM$18,BC3008),CubicSpline($AO$5:$AO$18,$AM$5:$AM$18,BC3008))</f>
        <v>14.150224171960229</v>
      </c>
      <c r="BE3008" s="221">
        <f t="shared" si="6749"/>
        <v>2.9708738385905105</v>
      </c>
      <c r="BF3008" s="221">
        <f>BE3008/PRODUCT($BG$6:BG3007)</f>
        <v>1.0003627558334245</v>
      </c>
      <c r="BG3008" s="16">
        <f t="shared" si="6671"/>
        <v>1.0003627558334245</v>
      </c>
      <c r="BH3008" s="10">
        <f t="shared" si="6672"/>
        <v>13.240587919993828</v>
      </c>
      <c r="BI3008" s="90"/>
      <c r="BJ3008" s="17">
        <f t="shared" si="6655"/>
        <v>49001</v>
      </c>
      <c r="BK3008" s="16">
        <f t="shared" si="6648"/>
        <v>13.242463139573113</v>
      </c>
      <c r="BL3008" s="10">
        <f ca="1">IFERROR(AVERAGE(INDIRECT("BK"&amp;AC3008-Template!$F$10+1):INDIRECT("BK"&amp;AC3008)),0)</f>
        <v>13.243481541417848</v>
      </c>
      <c r="BM3008" s="35"/>
      <c r="BN3008" s="86"/>
      <c r="BO3008" s="35"/>
      <c r="BP3008" s="35"/>
      <c r="BQ3008" s="35"/>
      <c r="BR3008" s="35"/>
      <c r="BS3008" s="35"/>
      <c r="BT3008" s="35"/>
      <c r="BU3008" s="35"/>
      <c r="BV3008" s="35"/>
      <c r="BW3008" s="35"/>
      <c r="BX3008" s="35"/>
      <c r="BY3008" s="35"/>
      <c r="BZ3008" s="35"/>
      <c r="CA3008" s="35"/>
      <c r="CB3008" s="35"/>
      <c r="CC3008" s="35"/>
      <c r="CD3008" s="35"/>
      <c r="CE3008" s="35"/>
      <c r="CF3008" s="35"/>
      <c r="CG3008" s="35"/>
      <c r="CH3008" s="35"/>
    </row>
    <row r="3009" spans="1:86" ht="15.6" x14ac:dyDescent="0.3">
      <c r="A3009" s="35"/>
      <c r="B3009" s="86"/>
      <c r="C3009" s="35"/>
      <c r="D3009" s="35"/>
      <c r="E3009" s="35"/>
      <c r="F3009" s="35"/>
      <c r="G3009" s="35"/>
      <c r="H3009" s="35"/>
      <c r="I3009" s="35"/>
      <c r="J3009" s="35"/>
      <c r="K3009" s="35"/>
      <c r="L3009" s="35"/>
      <c r="M3009" s="35"/>
      <c r="N3009" s="35"/>
      <c r="O3009" s="35"/>
      <c r="P3009" s="35"/>
      <c r="Q3009" s="35"/>
      <c r="R3009" s="35"/>
      <c r="S3009" s="35"/>
      <c r="T3009" s="17">
        <f t="shared" si="6649"/>
        <v>49025</v>
      </c>
      <c r="U3009" s="216">
        <f t="shared" si="6642"/>
        <v>3</v>
      </c>
      <c r="V3009" s="216">
        <f t="shared" si="6649"/>
        <v>3004</v>
      </c>
      <c r="W3009" s="16">
        <f t="shared" si="6656"/>
        <v>8.2301369863013694</v>
      </c>
      <c r="X3009" s="16" t="e">
        <f>IF(Template!$F$7="Linear interpolation",LinInterp($I$5:$I$22,$G$5:$G$22,W3009),CubicSpline($I$5:$I$22,$G$5:$G$22,W3009))</f>
        <v>#VALUE!</v>
      </c>
      <c r="Y3009" s="221" t="e">
        <f t="shared" si="6643"/>
        <v>#VALUE!</v>
      </c>
      <c r="Z3009" s="221" t="e">
        <f>Y3009/PRODUCT($AA$6:AA3008)</f>
        <v>#VALUE!</v>
      </c>
      <c r="AA3009" s="16" t="e">
        <f t="shared" si="6650"/>
        <v>#VALUE!</v>
      </c>
      <c r="AB3009" s="10" t="e">
        <f t="shared" si="6651"/>
        <v>#VALUE!</v>
      </c>
      <c r="AC3009" s="90">
        <f t="shared" si="6644"/>
        <v>3009</v>
      </c>
      <c r="AD3009" s="17">
        <f t="shared" si="6652"/>
        <v>49002</v>
      </c>
      <c r="AE3009" s="16" t="e">
        <f t="shared" si="6645"/>
        <v>#VALUE!</v>
      </c>
      <c r="AF3009" s="10">
        <f ca="1">IFERROR(AVERAGE(INDIRECT("AE"&amp;AC3009-Template!$F$10+1):INDIRECT("AE"&amp;AC3009)),0)</f>
        <v>0</v>
      </c>
      <c r="AG3009" s="35"/>
      <c r="AH3009" s="86"/>
      <c r="AI3009" s="35"/>
      <c r="AJ3009" s="35"/>
      <c r="AK3009" s="35"/>
      <c r="AL3009" s="35"/>
      <c r="AM3009" s="35"/>
      <c r="AN3009" s="35"/>
      <c r="AO3009" s="35"/>
      <c r="AP3009" s="35"/>
      <c r="AQ3009" s="35"/>
      <c r="AR3009" s="35"/>
      <c r="AS3009" s="35"/>
      <c r="AT3009" s="35"/>
      <c r="AU3009" s="35"/>
      <c r="AV3009" s="35"/>
      <c r="AW3009" s="35"/>
      <c r="AX3009" s="35"/>
      <c r="AY3009" s="35"/>
      <c r="AZ3009" s="17">
        <f t="shared" ref="AZ3009" si="6776">AZ3008+1</f>
        <v>49025</v>
      </c>
      <c r="BA3009" s="216">
        <f t="shared" si="6668"/>
        <v>3</v>
      </c>
      <c r="BB3009" s="216">
        <f t="shared" ref="BB3009" si="6777">BB3008+1</f>
        <v>3004</v>
      </c>
      <c r="BC3009" s="16">
        <f t="shared" si="6670"/>
        <v>8.2301369863013694</v>
      </c>
      <c r="BD3009" s="16">
        <f>IF(Template!$F$7="Linear interpolation",LinInterp($AO$5:$AO$18,$AM$5:$AM$18,BC3009),CubicSpline($AO$5:$AO$18,$AM$5:$AM$18,BC3009))</f>
        <v>14.150225540116653</v>
      </c>
      <c r="BE3009" s="221">
        <f t="shared" si="6749"/>
        <v>2.9719515345921588</v>
      </c>
      <c r="BF3009" s="221">
        <f>BE3009/PRODUCT($BG$6:BG3008)</f>
        <v>1.0003627538765358</v>
      </c>
      <c r="BG3009" s="16">
        <f t="shared" si="6671"/>
        <v>1.0003627538765358</v>
      </c>
      <c r="BH3009" s="10">
        <f t="shared" si="6672"/>
        <v>13.240516493558063</v>
      </c>
      <c r="BI3009" s="90"/>
      <c r="BJ3009" s="17">
        <f t="shared" si="6655"/>
        <v>49002</v>
      </c>
      <c r="BK3009" s="16">
        <f t="shared" si="6648"/>
        <v>13.241994600552642</v>
      </c>
      <c r="BL3009" s="10">
        <f ca="1">IFERROR(AVERAGE(INDIRECT("BK"&amp;AC3009-Template!$F$10+1):INDIRECT("BK"&amp;AC3009)),0)</f>
        <v>13.24338930894675</v>
      </c>
      <c r="BM3009" s="35"/>
      <c r="BN3009" s="86"/>
      <c r="BO3009" s="35"/>
      <c r="BP3009" s="35"/>
      <c r="BQ3009" s="35"/>
      <c r="BR3009" s="35"/>
      <c r="BS3009" s="35"/>
      <c r="BT3009" s="35"/>
      <c r="BU3009" s="35"/>
      <c r="BV3009" s="35"/>
      <c r="BW3009" s="35"/>
      <c r="BX3009" s="35"/>
      <c r="BY3009" s="35"/>
      <c r="BZ3009" s="35"/>
      <c r="CA3009" s="35"/>
      <c r="CB3009" s="35"/>
      <c r="CC3009" s="35"/>
      <c r="CD3009" s="35"/>
      <c r="CE3009" s="35"/>
      <c r="CF3009" s="35"/>
      <c r="CG3009" s="35"/>
      <c r="CH3009" s="35"/>
    </row>
    <row r="3010" spans="1:86" ht="15.6" x14ac:dyDescent="0.3">
      <c r="A3010" s="35"/>
      <c r="B3010" s="86"/>
      <c r="C3010" s="35"/>
      <c r="D3010" s="35"/>
      <c r="E3010" s="35"/>
      <c r="F3010" s="35"/>
      <c r="G3010" s="35"/>
      <c r="H3010" s="35"/>
      <c r="I3010" s="35"/>
      <c r="J3010" s="35"/>
      <c r="K3010" s="35"/>
      <c r="L3010" s="35"/>
      <c r="M3010" s="35"/>
      <c r="N3010" s="35"/>
      <c r="O3010" s="35"/>
      <c r="P3010" s="35"/>
      <c r="Q3010" s="35"/>
      <c r="R3010" s="35"/>
      <c r="S3010" s="35"/>
      <c r="T3010" s="17">
        <f t="shared" si="6649"/>
        <v>49026</v>
      </c>
      <c r="U3010" s="216">
        <f t="shared" si="6642"/>
        <v>4</v>
      </c>
      <c r="V3010" s="216">
        <f t="shared" si="6649"/>
        <v>3005</v>
      </c>
      <c r="W3010" s="16">
        <f t="shared" si="6656"/>
        <v>8.2328767123287676</v>
      </c>
      <c r="X3010" s="16" t="e">
        <f>IF(Template!$F$7="Linear interpolation",LinInterp($I$5:$I$22,$G$5:$G$22,W3010),CubicSpline($I$5:$I$22,$G$5:$G$22,W3010))</f>
        <v>#VALUE!</v>
      </c>
      <c r="Y3010" s="221" t="e">
        <f t="shared" si="6643"/>
        <v>#VALUE!</v>
      </c>
      <c r="Z3010" s="221" t="e">
        <f>Y3010/PRODUCT($AA$6:AA3009)</f>
        <v>#VALUE!</v>
      </c>
      <c r="AA3010" s="16" t="e">
        <f t="shared" si="6650"/>
        <v>#VALUE!</v>
      </c>
      <c r="AB3010" s="10" t="e">
        <f t="shared" si="6651"/>
        <v>#VALUE!</v>
      </c>
      <c r="AC3010" s="90">
        <f t="shared" si="6644"/>
        <v>3010</v>
      </c>
      <c r="AD3010" s="17">
        <f t="shared" si="6652"/>
        <v>49003</v>
      </c>
      <c r="AE3010" s="16" t="e">
        <f t="shared" si="6645"/>
        <v>#VALUE!</v>
      </c>
      <c r="AF3010" s="10">
        <f ca="1">IFERROR(AVERAGE(INDIRECT("AE"&amp;AC3010-Template!$F$10+1):INDIRECT("AE"&amp;AC3010)),0)</f>
        <v>0</v>
      </c>
      <c r="AG3010" s="35"/>
      <c r="AH3010" s="86"/>
      <c r="AI3010" s="35"/>
      <c r="AJ3010" s="35"/>
      <c r="AK3010" s="35"/>
      <c r="AL3010" s="35"/>
      <c r="AM3010" s="35"/>
      <c r="AN3010" s="35"/>
      <c r="AO3010" s="35"/>
      <c r="AP3010" s="35"/>
      <c r="AQ3010" s="35"/>
      <c r="AR3010" s="35"/>
      <c r="AS3010" s="35"/>
      <c r="AT3010" s="35"/>
      <c r="AU3010" s="35"/>
      <c r="AV3010" s="35"/>
      <c r="AW3010" s="35"/>
      <c r="AX3010" s="35"/>
      <c r="AY3010" s="35"/>
      <c r="AZ3010" s="17">
        <f t="shared" ref="AZ3010" si="6778">AZ3009+1</f>
        <v>49026</v>
      </c>
      <c r="BA3010" s="216">
        <f t="shared" si="6668"/>
        <v>4</v>
      </c>
      <c r="BB3010" s="216">
        <f t="shared" ref="BB3010" si="6779">BB3009+1</f>
        <v>3005</v>
      </c>
      <c r="BC3010" s="16">
        <f t="shared" si="6670"/>
        <v>8.2328767123287676</v>
      </c>
      <c r="BD3010" s="16">
        <f>IF(Template!$F$7="Linear interpolation",LinInterp($AO$5:$AO$18,$AM$5:$AM$18,BC3010),CubicSpline($AO$5:$AO$18,$AM$5:$AM$18,BC3010))</f>
        <v>14.150226880346038</v>
      </c>
      <c r="BE3010" s="221">
        <f t="shared" si="6749"/>
        <v>2.9730296157392275</v>
      </c>
      <c r="BF3010" s="221">
        <f>BE3010/PRODUCT($BG$6:BG3009)</f>
        <v>1.0003627519273182</v>
      </c>
      <c r="BG3010" s="16">
        <f t="shared" si="6671"/>
        <v>1.0003627519273182</v>
      </c>
      <c r="BH3010" s="10">
        <f t="shared" si="6672"/>
        <v>13.240445347112884</v>
      </c>
      <c r="BI3010" s="90"/>
      <c r="BJ3010" s="17">
        <f t="shared" si="6655"/>
        <v>49003</v>
      </c>
      <c r="BK3010" s="16">
        <f t="shared" si="6648"/>
        <v>13.242151675295855</v>
      </c>
      <c r="BL3010" s="10">
        <f ca="1">IFERROR(AVERAGE(INDIRECT("BK"&amp;AC3010-Template!$F$10+1):INDIRECT("BK"&amp;AC3010)),0)</f>
        <v>13.243302312300424</v>
      </c>
      <c r="BM3010" s="35"/>
      <c r="BN3010" s="86"/>
      <c r="BO3010" s="35"/>
      <c r="BP3010" s="35"/>
      <c r="BQ3010" s="35"/>
      <c r="BR3010" s="35"/>
      <c r="BS3010" s="35"/>
      <c r="BT3010" s="35"/>
      <c r="BU3010" s="35"/>
      <c r="BV3010" s="35"/>
      <c r="BW3010" s="35"/>
      <c r="BX3010" s="35"/>
      <c r="BY3010" s="35"/>
      <c r="BZ3010" s="35"/>
      <c r="CA3010" s="35"/>
      <c r="CB3010" s="35"/>
      <c r="CC3010" s="35"/>
      <c r="CD3010" s="35"/>
      <c r="CE3010" s="35"/>
      <c r="CF3010" s="35"/>
      <c r="CG3010" s="35"/>
      <c r="CH3010" s="35"/>
    </row>
    <row r="3011" spans="1:86" ht="15.6" x14ac:dyDescent="0.3">
      <c r="A3011" s="35"/>
      <c r="B3011" s="86"/>
      <c r="C3011" s="35"/>
      <c r="D3011" s="35"/>
      <c r="E3011" s="35"/>
      <c r="F3011" s="35"/>
      <c r="G3011" s="35"/>
      <c r="H3011" s="35"/>
      <c r="I3011" s="35"/>
      <c r="J3011" s="35"/>
      <c r="K3011" s="35"/>
      <c r="L3011" s="35"/>
      <c r="M3011" s="35"/>
      <c r="N3011" s="35"/>
      <c r="O3011" s="35"/>
      <c r="P3011" s="35"/>
      <c r="Q3011" s="35"/>
      <c r="R3011" s="35"/>
      <c r="S3011" s="35"/>
      <c r="T3011" s="17">
        <f t="shared" si="6649"/>
        <v>49027</v>
      </c>
      <c r="U3011" s="216">
        <f t="shared" si="6642"/>
        <v>5</v>
      </c>
      <c r="V3011" s="216">
        <f t="shared" si="6649"/>
        <v>3006</v>
      </c>
      <c r="W3011" s="16">
        <f t="shared" si="6656"/>
        <v>8.2356164383561641</v>
      </c>
      <c r="X3011" s="16" t="e">
        <f>IF(Template!$F$7="Linear interpolation",LinInterp($I$5:$I$22,$G$5:$G$22,W3011),CubicSpline($I$5:$I$22,$G$5:$G$22,W3011))</f>
        <v>#VALUE!</v>
      </c>
      <c r="Y3011" s="221" t="e">
        <f t="shared" si="6643"/>
        <v>#VALUE!</v>
      </c>
      <c r="Z3011" s="221" t="e">
        <f>Y3011/PRODUCT($AA$6:AA3010)</f>
        <v>#VALUE!</v>
      </c>
      <c r="AA3011" s="16" t="e">
        <f t="shared" si="6650"/>
        <v>#VALUE!</v>
      </c>
      <c r="AB3011" s="10" t="e">
        <f t="shared" si="6651"/>
        <v>#VALUE!</v>
      </c>
      <c r="AC3011" s="90">
        <f t="shared" si="6644"/>
        <v>3011</v>
      </c>
      <c r="AD3011" s="17">
        <f t="shared" si="6652"/>
        <v>49004</v>
      </c>
      <c r="AE3011" s="16" t="e">
        <f t="shared" si="6645"/>
        <v>#VALUE!</v>
      </c>
      <c r="AF3011" s="10">
        <f ca="1">IFERROR(AVERAGE(INDIRECT("AE"&amp;AC3011-Template!$F$10+1):INDIRECT("AE"&amp;AC3011)),0)</f>
        <v>0</v>
      </c>
      <c r="AG3011" s="35"/>
      <c r="AH3011" s="86"/>
      <c r="AI3011" s="35"/>
      <c r="AJ3011" s="35"/>
      <c r="AK3011" s="35"/>
      <c r="AL3011" s="35"/>
      <c r="AM3011" s="35"/>
      <c r="AN3011" s="35"/>
      <c r="AO3011" s="35"/>
      <c r="AP3011" s="35"/>
      <c r="AQ3011" s="35"/>
      <c r="AR3011" s="35"/>
      <c r="AS3011" s="35"/>
      <c r="AT3011" s="35"/>
      <c r="AU3011" s="35"/>
      <c r="AV3011" s="35"/>
      <c r="AW3011" s="35"/>
      <c r="AX3011" s="35"/>
      <c r="AY3011" s="35"/>
      <c r="AZ3011" s="17">
        <f t="shared" ref="AZ3011" si="6780">AZ3010+1</f>
        <v>49027</v>
      </c>
      <c r="BA3011" s="216">
        <f t="shared" si="6668"/>
        <v>5</v>
      </c>
      <c r="BB3011" s="216">
        <f t="shared" ref="BB3011" si="6781">BB3010+1</f>
        <v>3006</v>
      </c>
      <c r="BC3011" s="16">
        <f t="shared" si="6670"/>
        <v>8.2356164383561641</v>
      </c>
      <c r="BD3011" s="16">
        <f>IF(Template!$F$7="Linear interpolation",LinInterp($AO$5:$AO$18,$AM$5:$AM$18,BC3011),CubicSpline($AO$5:$AO$18,$AM$5:$AM$18,BC3011))</f>
        <v>14.150228192782647</v>
      </c>
      <c r="BE3011" s="221">
        <f t="shared" si="6749"/>
        <v>2.9741080821900447</v>
      </c>
      <c r="BF3011" s="221">
        <f>BE3011/PRODUCT($BG$6:BG3010)</f>
        <v>1.0003627499857746</v>
      </c>
      <c r="BG3011" s="16">
        <f t="shared" si="6671"/>
        <v>1.0003627499857746</v>
      </c>
      <c r="BH3011" s="10">
        <f t="shared" si="6672"/>
        <v>13.240374480771756</v>
      </c>
      <c r="BI3011" s="90"/>
      <c r="BJ3011" s="17">
        <f t="shared" si="6655"/>
        <v>49004</v>
      </c>
      <c r="BK3011" s="16">
        <f t="shared" si="6648"/>
        <v>13.24207448173642</v>
      </c>
      <c r="BL3011" s="10">
        <f ca="1">IFERROR(AVERAGE(INDIRECT("BK"&amp;AC3011-Template!$F$10+1):INDIRECT("BK"&amp;AC3011)),0)</f>
        <v>13.243229825083658</v>
      </c>
      <c r="BM3011" s="35"/>
      <c r="BN3011" s="86"/>
      <c r="BO3011" s="35"/>
      <c r="BP3011" s="35"/>
      <c r="BQ3011" s="35"/>
      <c r="BR3011" s="35"/>
      <c r="BS3011" s="35"/>
      <c r="BT3011" s="35"/>
      <c r="BU3011" s="35"/>
      <c r="BV3011" s="35"/>
      <c r="BW3011" s="35"/>
      <c r="BX3011" s="35"/>
      <c r="BY3011" s="35"/>
      <c r="BZ3011" s="35"/>
      <c r="CA3011" s="35"/>
      <c r="CB3011" s="35"/>
      <c r="CC3011" s="35"/>
      <c r="CD3011" s="35"/>
      <c r="CE3011" s="35"/>
      <c r="CF3011" s="35"/>
      <c r="CG3011" s="35"/>
      <c r="CH3011" s="35"/>
    </row>
    <row r="3012" spans="1:86" ht="15.6" x14ac:dyDescent="0.3">
      <c r="A3012" s="35"/>
      <c r="B3012" s="86"/>
      <c r="C3012" s="35"/>
      <c r="D3012" s="35"/>
      <c r="E3012" s="35"/>
      <c r="F3012" s="35"/>
      <c r="G3012" s="35"/>
      <c r="H3012" s="35"/>
      <c r="I3012" s="35"/>
      <c r="J3012" s="35"/>
      <c r="K3012" s="35"/>
      <c r="L3012" s="35"/>
      <c r="M3012" s="35"/>
      <c r="N3012" s="35"/>
      <c r="O3012" s="35"/>
      <c r="P3012" s="35"/>
      <c r="Q3012" s="35"/>
      <c r="R3012" s="35"/>
      <c r="S3012" s="35"/>
      <c r="T3012" s="17">
        <f t="shared" si="6649"/>
        <v>49028</v>
      </c>
      <c r="U3012" s="216">
        <f t="shared" si="6642"/>
        <v>6</v>
      </c>
      <c r="V3012" s="216">
        <f t="shared" si="6649"/>
        <v>3007</v>
      </c>
      <c r="W3012" s="16">
        <f t="shared" si="6656"/>
        <v>8.2383561643835623</v>
      </c>
      <c r="X3012" s="16" t="e">
        <f>IF(Template!$F$7="Linear interpolation",LinInterp($I$5:$I$22,$G$5:$G$22,W3012),CubicSpline($I$5:$I$22,$G$5:$G$22,W3012))</f>
        <v>#VALUE!</v>
      </c>
      <c r="Y3012" s="221" t="e">
        <f t="shared" si="6643"/>
        <v>#VALUE!</v>
      </c>
      <c r="Z3012" s="221" t="e">
        <f>Y3012/PRODUCT($AA$6:AA3011)</f>
        <v>#VALUE!</v>
      </c>
      <c r="AA3012" s="16" t="e">
        <f t="shared" si="6650"/>
        <v>#VALUE!</v>
      </c>
      <c r="AB3012" s="10" t="e">
        <f t="shared" si="6651"/>
        <v>#VALUE!</v>
      </c>
      <c r="AC3012" s="90">
        <f t="shared" si="6644"/>
        <v>3012</v>
      </c>
      <c r="AD3012" s="17">
        <f t="shared" si="6652"/>
        <v>49005</v>
      </c>
      <c r="AE3012" s="16" t="e">
        <f t="shared" si="6645"/>
        <v>#VALUE!</v>
      </c>
      <c r="AF3012" s="10">
        <f ca="1">IFERROR(AVERAGE(INDIRECT("AE"&amp;AC3012-Template!$F$10+1):INDIRECT("AE"&amp;AC3012)),0)</f>
        <v>0</v>
      </c>
      <c r="AG3012" s="35"/>
      <c r="AH3012" s="86"/>
      <c r="AI3012" s="35"/>
      <c r="AJ3012" s="35"/>
      <c r="AK3012" s="35"/>
      <c r="AL3012" s="35"/>
      <c r="AM3012" s="35"/>
      <c r="AN3012" s="35"/>
      <c r="AO3012" s="35"/>
      <c r="AP3012" s="35"/>
      <c r="AQ3012" s="35"/>
      <c r="AR3012" s="35"/>
      <c r="AS3012" s="35"/>
      <c r="AT3012" s="35"/>
      <c r="AU3012" s="35"/>
      <c r="AV3012" s="35"/>
      <c r="AW3012" s="35"/>
      <c r="AX3012" s="35"/>
      <c r="AY3012" s="35"/>
      <c r="AZ3012" s="17">
        <f t="shared" ref="AZ3012" si="6782">AZ3011+1</f>
        <v>49028</v>
      </c>
      <c r="BA3012" s="216">
        <f t="shared" si="6668"/>
        <v>6</v>
      </c>
      <c r="BB3012" s="216">
        <f t="shared" ref="BB3012" si="6783">BB3011+1</f>
        <v>3007</v>
      </c>
      <c r="BC3012" s="16">
        <f t="shared" si="6670"/>
        <v>8.2383561643835623</v>
      </c>
      <c r="BD3012" s="16">
        <f>IF(Template!$F$7="Linear interpolation",LinInterp($AO$5:$AO$18,$AM$5:$AM$18,BC3012),CubicSpline($AO$5:$AO$18,$AM$5:$AM$18,BC3012))</f>
        <v>14.150229477560746</v>
      </c>
      <c r="BE3012" s="221">
        <f t="shared" si="6749"/>
        <v>2.9751869341030766</v>
      </c>
      <c r="BF3012" s="221">
        <f>BE3012/PRODUCT($BG$6:BG3011)</f>
        <v>1.0003627480519259</v>
      </c>
      <c r="BG3012" s="16">
        <f t="shared" si="6671"/>
        <v>1.0003627499857746</v>
      </c>
      <c r="BH3012" s="10">
        <f t="shared" si="6672"/>
        <v>13.240374480771756</v>
      </c>
      <c r="BI3012" s="90"/>
      <c r="BJ3012" s="17">
        <f t="shared" si="6655"/>
        <v>49005</v>
      </c>
      <c r="BK3012" s="16">
        <f t="shared" si="6648"/>
        <v>13.241997558020579</v>
      </c>
      <c r="BL3012" s="10">
        <f ca="1">IFERROR(AVERAGE(INDIRECT("BK"&amp;AC3012-Template!$F$10+1):INDIRECT("BK"&amp;AC3012)),0)</f>
        <v>13.243149051187794</v>
      </c>
      <c r="BM3012" s="35"/>
      <c r="BN3012" s="86"/>
      <c r="BO3012" s="35"/>
      <c r="BP3012" s="35"/>
      <c r="BQ3012" s="35"/>
      <c r="BR3012" s="35"/>
      <c r="BS3012" s="35"/>
      <c r="BT3012" s="35"/>
      <c r="BU3012" s="35"/>
      <c r="BV3012" s="35"/>
      <c r="BW3012" s="35"/>
      <c r="BX3012" s="35"/>
      <c r="BY3012" s="35"/>
      <c r="BZ3012" s="35"/>
      <c r="CA3012" s="35"/>
      <c r="CB3012" s="35"/>
      <c r="CC3012" s="35"/>
      <c r="CD3012" s="35"/>
      <c r="CE3012" s="35"/>
      <c r="CF3012" s="35"/>
      <c r="CG3012" s="35"/>
      <c r="CH3012" s="35"/>
    </row>
    <row r="3013" spans="1:86" ht="15.6" x14ac:dyDescent="0.3">
      <c r="A3013" s="35"/>
      <c r="B3013" s="86"/>
      <c r="C3013" s="35"/>
      <c r="D3013" s="35"/>
      <c r="E3013" s="35"/>
      <c r="F3013" s="35"/>
      <c r="G3013" s="35"/>
      <c r="H3013" s="35"/>
      <c r="I3013" s="35"/>
      <c r="J3013" s="35"/>
      <c r="K3013" s="35"/>
      <c r="L3013" s="35"/>
      <c r="M3013" s="35"/>
      <c r="N3013" s="35"/>
      <c r="O3013" s="35"/>
      <c r="P3013" s="35"/>
      <c r="Q3013" s="35"/>
      <c r="R3013" s="35"/>
      <c r="S3013" s="35"/>
      <c r="T3013" s="17">
        <f t="shared" si="6649"/>
        <v>49029</v>
      </c>
      <c r="U3013" s="216">
        <f t="shared" si="6642"/>
        <v>7</v>
      </c>
      <c r="V3013" s="216">
        <f t="shared" si="6649"/>
        <v>3008</v>
      </c>
      <c r="W3013" s="16">
        <f t="shared" si="6656"/>
        <v>8.2410958904109588</v>
      </c>
      <c r="X3013" s="16" t="e">
        <f>IF(Template!$F$7="Linear interpolation",LinInterp($I$5:$I$22,$G$5:$G$22,W3013),CubicSpline($I$5:$I$22,$G$5:$G$22,W3013))</f>
        <v>#VALUE!</v>
      </c>
      <c r="Y3013" s="221" t="e">
        <f t="shared" si="6643"/>
        <v>#VALUE!</v>
      </c>
      <c r="Z3013" s="221" t="e">
        <f>Y3013/PRODUCT($AA$6:AA3012)</f>
        <v>#VALUE!</v>
      </c>
      <c r="AA3013" s="16" t="e">
        <f t="shared" si="6650"/>
        <v>#VALUE!</v>
      </c>
      <c r="AB3013" s="10" t="e">
        <f t="shared" si="6651"/>
        <v>#VALUE!</v>
      </c>
      <c r="AC3013" s="90">
        <f t="shared" si="6644"/>
        <v>3013</v>
      </c>
      <c r="AD3013" s="17">
        <f t="shared" si="6652"/>
        <v>49006</v>
      </c>
      <c r="AE3013" s="16" t="e">
        <f t="shared" si="6645"/>
        <v>#VALUE!</v>
      </c>
      <c r="AF3013" s="10">
        <f ca="1">IFERROR(AVERAGE(INDIRECT("AE"&amp;AC3013-Template!$F$10+1):INDIRECT("AE"&amp;AC3013)),0)</f>
        <v>0</v>
      </c>
      <c r="AG3013" s="35"/>
      <c r="AH3013" s="86"/>
      <c r="AI3013" s="35"/>
      <c r="AJ3013" s="35"/>
      <c r="AK3013" s="35"/>
      <c r="AL3013" s="35"/>
      <c r="AM3013" s="35"/>
      <c r="AN3013" s="35"/>
      <c r="AO3013" s="35"/>
      <c r="AP3013" s="35"/>
      <c r="AQ3013" s="35"/>
      <c r="AR3013" s="35"/>
      <c r="AS3013" s="35"/>
      <c r="AT3013" s="35"/>
      <c r="AU3013" s="35"/>
      <c r="AV3013" s="35"/>
      <c r="AW3013" s="35"/>
      <c r="AX3013" s="35"/>
      <c r="AY3013" s="35"/>
      <c r="AZ3013" s="17">
        <f t="shared" ref="AZ3013" si="6784">AZ3012+1</f>
        <v>49029</v>
      </c>
      <c r="BA3013" s="216">
        <f t="shared" si="6668"/>
        <v>7</v>
      </c>
      <c r="BB3013" s="216">
        <f t="shared" ref="BB3013" si="6785">BB3012+1</f>
        <v>3008</v>
      </c>
      <c r="BC3013" s="16">
        <f t="shared" si="6670"/>
        <v>8.2410958904109588</v>
      </c>
      <c r="BD3013" s="16">
        <f>IF(Template!$F$7="Linear interpolation",LinInterp($AO$5:$AO$18,$AM$5:$AM$18,BC3013),CubicSpline($AO$5:$AO$18,$AM$5:$AM$18,BC3013))</f>
        <v>14.150230734814597</v>
      </c>
      <c r="BE3013" s="221">
        <f t="shared" si="6749"/>
        <v>2.9762661716368948</v>
      </c>
      <c r="BF3013" s="221">
        <f>BE3013/PRODUCT($BG$6:BG3012)</f>
        <v>1.0003627441919318</v>
      </c>
      <c r="BG3013" s="16">
        <f t="shared" si="6671"/>
        <v>1.0003627499857746</v>
      </c>
      <c r="BH3013" s="10">
        <f t="shared" si="6672"/>
        <v>13.240374480771756</v>
      </c>
      <c r="BI3013" s="90"/>
      <c r="BJ3013" s="17">
        <f t="shared" si="6655"/>
        <v>49006</v>
      </c>
      <c r="BK3013" s="16">
        <f t="shared" si="6648"/>
        <v>13.241920904812909</v>
      </c>
      <c r="BL3013" s="10">
        <f ca="1">IFERROR(AVERAGE(INDIRECT("BK"&amp;AC3013-Template!$F$10+1):INDIRECT("BK"&amp;AC3013)),0)</f>
        <v>13.243068540867672</v>
      </c>
      <c r="BM3013" s="35"/>
      <c r="BN3013" s="86"/>
      <c r="BO3013" s="35"/>
      <c r="BP3013" s="35"/>
      <c r="BQ3013" s="35"/>
      <c r="BR3013" s="35"/>
      <c r="BS3013" s="35"/>
      <c r="BT3013" s="35"/>
      <c r="BU3013" s="35"/>
      <c r="BV3013" s="35"/>
      <c r="BW3013" s="35"/>
      <c r="BX3013" s="35"/>
      <c r="BY3013" s="35"/>
      <c r="BZ3013" s="35"/>
      <c r="CA3013" s="35"/>
      <c r="CB3013" s="35"/>
      <c r="CC3013" s="35"/>
      <c r="CD3013" s="35"/>
      <c r="CE3013" s="35"/>
      <c r="CF3013" s="35"/>
      <c r="CG3013" s="35"/>
      <c r="CH3013" s="35"/>
    </row>
    <row r="3014" spans="1:86" ht="15.6" x14ac:dyDescent="0.3">
      <c r="A3014" s="35"/>
      <c r="B3014" s="86"/>
      <c r="C3014" s="35"/>
      <c r="D3014" s="35"/>
      <c r="E3014" s="35"/>
      <c r="F3014" s="35"/>
      <c r="G3014" s="35"/>
      <c r="H3014" s="35"/>
      <c r="I3014" s="35"/>
      <c r="J3014" s="35"/>
      <c r="K3014" s="35"/>
      <c r="L3014" s="35"/>
      <c r="M3014" s="35"/>
      <c r="N3014" s="35"/>
      <c r="O3014" s="35"/>
      <c r="P3014" s="35"/>
      <c r="Q3014" s="35"/>
      <c r="R3014" s="35"/>
      <c r="S3014" s="35"/>
      <c r="T3014" s="17">
        <f t="shared" si="6649"/>
        <v>49030</v>
      </c>
      <c r="U3014" s="216">
        <f t="shared" ref="U3014:U3077" si="6786">WEEKDAY(T3014,2)</f>
        <v>1</v>
      </c>
      <c r="V3014" s="216">
        <f t="shared" si="6649"/>
        <v>3009</v>
      </c>
      <c r="W3014" s="16">
        <f t="shared" si="6656"/>
        <v>8.2438356164383571</v>
      </c>
      <c r="X3014" s="16" t="e">
        <f>IF(Template!$F$7="Linear interpolation",LinInterp($I$5:$I$22,$G$5:$G$22,W3014),CubicSpline($I$5:$I$22,$G$5:$G$22,W3014))</f>
        <v>#VALUE!</v>
      </c>
      <c r="Y3014" s="221" t="e">
        <f t="shared" ref="Y3014:Y3077" si="6787">(1+(X3014/100))^W3014</f>
        <v>#VALUE!</v>
      </c>
      <c r="Z3014" s="221" t="e">
        <f>Y3014/PRODUCT($AA$6:AA3013)</f>
        <v>#VALUE!</v>
      </c>
      <c r="AA3014" s="16" t="e">
        <f t="shared" si="6650"/>
        <v>#VALUE!</v>
      </c>
      <c r="AB3014" s="10" t="e">
        <f t="shared" si="6651"/>
        <v>#VALUE!</v>
      </c>
      <c r="AC3014" s="90">
        <f t="shared" ref="AC3014:AC3077" si="6788">ROW(AD3014)</f>
        <v>3014</v>
      </c>
      <c r="AD3014" s="17">
        <f t="shared" si="6652"/>
        <v>49007</v>
      </c>
      <c r="AE3014" s="16" t="e">
        <f t="shared" ref="AE3014:AE3077" si="6789">IF(R3014&lt;&gt;0,R3014,VLOOKUP(AD3014,$T:$AB,9,FALSE))</f>
        <v>#VALUE!</v>
      </c>
      <c r="AF3014" s="10">
        <f ca="1">IFERROR(AVERAGE(INDIRECT("AE"&amp;AC3014-Template!$F$10+1):INDIRECT("AE"&amp;AC3014)),0)</f>
        <v>0</v>
      </c>
      <c r="AG3014" s="35"/>
      <c r="AH3014" s="86"/>
      <c r="AI3014" s="35"/>
      <c r="AJ3014" s="35"/>
      <c r="AK3014" s="35"/>
      <c r="AL3014" s="35"/>
      <c r="AM3014" s="35"/>
      <c r="AN3014" s="35"/>
      <c r="AO3014" s="35"/>
      <c r="AP3014" s="35"/>
      <c r="AQ3014" s="35"/>
      <c r="AR3014" s="35"/>
      <c r="AS3014" s="35"/>
      <c r="AT3014" s="35"/>
      <c r="AU3014" s="35"/>
      <c r="AV3014" s="35"/>
      <c r="AW3014" s="35"/>
      <c r="AX3014" s="35"/>
      <c r="AY3014" s="35"/>
      <c r="AZ3014" s="17">
        <f t="shared" ref="AZ3014" si="6790">AZ3013+1</f>
        <v>49030</v>
      </c>
      <c r="BA3014" s="216">
        <f t="shared" si="6668"/>
        <v>1</v>
      </c>
      <c r="BB3014" s="216">
        <f t="shared" ref="BB3014" si="6791">BB3013+1</f>
        <v>3009</v>
      </c>
      <c r="BC3014" s="16">
        <f t="shared" si="6670"/>
        <v>8.2438356164383571</v>
      </c>
      <c r="BD3014" s="16">
        <f>IF(Template!$F$7="Linear interpolation",LinInterp($AO$5:$AO$18,$AM$5:$AM$18,BC3014),CubicSpline($AO$5:$AO$18,$AM$5:$AM$18,BC3014))</f>
        <v>14.150231964678468</v>
      </c>
      <c r="BE3014" s="221">
        <f t="shared" si="6749"/>
        <v>2.9773457949501934</v>
      </c>
      <c r="BF3014" s="221">
        <f>BE3014/PRODUCT($BG$6:BG3013)</f>
        <v>1.0003627384135092</v>
      </c>
      <c r="BG3014" s="16">
        <f t="shared" si="6671"/>
        <v>1.0003627384135092</v>
      </c>
      <c r="BH3014" s="10">
        <f t="shared" si="6672"/>
        <v>13.239952093085815</v>
      </c>
      <c r="BI3014" s="90"/>
      <c r="BJ3014" s="17">
        <f t="shared" si="6655"/>
        <v>49007</v>
      </c>
      <c r="BK3014" s="16">
        <f t="shared" ref="BK3014:BK3077" si="6792">IF(AX3014&lt;&gt;0,AX3014,VLOOKUP(BJ3014,$AZ:$BH,9,FALSE))</f>
        <v>13.241920904812909</v>
      </c>
      <c r="BL3014" s="10">
        <f ca="1">IFERROR(AVERAGE(INDIRECT("BK"&amp;AC3014-Template!$F$10+1):INDIRECT("BK"&amp;AC3014)),0)</f>
        <v>13.242990840669837</v>
      </c>
      <c r="BM3014" s="35"/>
      <c r="BN3014" s="86"/>
      <c r="BO3014" s="35"/>
      <c r="BP3014" s="35"/>
      <c r="BQ3014" s="35"/>
      <c r="BR3014" s="35"/>
      <c r="BS3014" s="35"/>
      <c r="BT3014" s="35"/>
      <c r="BU3014" s="35"/>
      <c r="BV3014" s="35"/>
      <c r="BW3014" s="35"/>
      <c r="BX3014" s="35"/>
      <c r="BY3014" s="35"/>
      <c r="BZ3014" s="35"/>
      <c r="CA3014" s="35"/>
      <c r="CB3014" s="35"/>
      <c r="CC3014" s="35"/>
      <c r="CD3014" s="35"/>
      <c r="CE3014" s="35"/>
      <c r="CF3014" s="35"/>
      <c r="CG3014" s="35"/>
      <c r="CH3014" s="35"/>
    </row>
    <row r="3015" spans="1:86" ht="15.6" x14ac:dyDescent="0.3">
      <c r="A3015" s="35"/>
      <c r="B3015" s="86"/>
      <c r="C3015" s="35"/>
      <c r="D3015" s="35"/>
      <c r="E3015" s="35"/>
      <c r="F3015" s="35"/>
      <c r="G3015" s="35"/>
      <c r="H3015" s="35"/>
      <c r="I3015" s="35"/>
      <c r="J3015" s="35"/>
      <c r="K3015" s="35"/>
      <c r="L3015" s="35"/>
      <c r="M3015" s="35"/>
      <c r="N3015" s="35"/>
      <c r="O3015" s="35"/>
      <c r="P3015" s="35"/>
      <c r="Q3015" s="35"/>
      <c r="R3015" s="35"/>
      <c r="S3015" s="35"/>
      <c r="T3015" s="17">
        <f t="shared" ref="T3015:V3078" si="6793">T3014+1</f>
        <v>49031</v>
      </c>
      <c r="U3015" s="216">
        <f t="shared" si="6786"/>
        <v>2</v>
      </c>
      <c r="V3015" s="216">
        <f t="shared" si="6793"/>
        <v>3010</v>
      </c>
      <c r="W3015" s="16">
        <f t="shared" si="6656"/>
        <v>8.2465753424657535</v>
      </c>
      <c r="X3015" s="16" t="e">
        <f>IF(Template!$F$7="Linear interpolation",LinInterp($I$5:$I$22,$G$5:$G$22,W3015),CubicSpline($I$5:$I$22,$G$5:$G$22,W3015))</f>
        <v>#VALUE!</v>
      </c>
      <c r="Y3015" s="221" t="e">
        <f t="shared" si="6787"/>
        <v>#VALUE!</v>
      </c>
      <c r="Z3015" s="221" t="e">
        <f>Y3015/PRODUCT($AA$6:AA3014)</f>
        <v>#VALUE!</v>
      </c>
      <c r="AA3015" s="16" t="e">
        <f t="shared" ref="AA3015:AA3078" si="6794">1+AB3015/365/100</f>
        <v>#VALUE!</v>
      </c>
      <c r="AB3015" s="10" t="e">
        <f t="shared" ref="AB3015:AB3078" si="6795">IF(OR(U3015=6,U3015=7),AB3014,(Z3015-1)*365*100)</f>
        <v>#VALUE!</v>
      </c>
      <c r="AC3015" s="90">
        <f t="shared" si="6788"/>
        <v>3015</v>
      </c>
      <c r="AD3015" s="17">
        <f t="shared" ref="AD3015:AD3078" si="6796">AD3014+1</f>
        <v>49008</v>
      </c>
      <c r="AE3015" s="16" t="e">
        <f t="shared" si="6789"/>
        <v>#VALUE!</v>
      </c>
      <c r="AF3015" s="10">
        <f ca="1">IFERROR(AVERAGE(INDIRECT("AE"&amp;AC3015-Template!$F$10+1):INDIRECT("AE"&amp;AC3015)),0)</f>
        <v>0</v>
      </c>
      <c r="AG3015" s="35"/>
      <c r="AH3015" s="86"/>
      <c r="AI3015" s="35"/>
      <c r="AJ3015" s="35"/>
      <c r="AK3015" s="35"/>
      <c r="AL3015" s="35"/>
      <c r="AM3015" s="35"/>
      <c r="AN3015" s="35"/>
      <c r="AO3015" s="35"/>
      <c r="AP3015" s="35"/>
      <c r="AQ3015" s="35"/>
      <c r="AR3015" s="35"/>
      <c r="AS3015" s="35"/>
      <c r="AT3015" s="35"/>
      <c r="AU3015" s="35"/>
      <c r="AV3015" s="35"/>
      <c r="AW3015" s="35"/>
      <c r="AX3015" s="35"/>
      <c r="AY3015" s="35"/>
      <c r="AZ3015" s="17">
        <f t="shared" ref="AZ3015" si="6797">AZ3014+1</f>
        <v>49031</v>
      </c>
      <c r="BA3015" s="216">
        <f t="shared" si="6668"/>
        <v>2</v>
      </c>
      <c r="BB3015" s="216">
        <f t="shared" ref="BB3015" si="6798">BB3014+1</f>
        <v>3010</v>
      </c>
      <c r="BC3015" s="16">
        <f t="shared" si="6670"/>
        <v>8.2465753424657535</v>
      </c>
      <c r="BD3015" s="16">
        <f>IF(Template!$F$7="Linear interpolation",LinInterp($AO$5:$AO$18,$AM$5:$AM$18,BC3015),CubicSpline($AO$5:$AO$18,$AM$5:$AM$18,BC3015))</f>
        <v>14.150233167286624</v>
      </c>
      <c r="BE3015" s="221">
        <f t="shared" si="6749"/>
        <v>2.9784258042017928</v>
      </c>
      <c r="BF3015" s="221">
        <f>BE3015/PRODUCT($BG$6:BG3014)</f>
        <v>1.0003627422966559</v>
      </c>
      <c r="BG3015" s="16">
        <f t="shared" si="6671"/>
        <v>1.0003627422966559</v>
      </c>
      <c r="BH3015" s="10">
        <f t="shared" si="6672"/>
        <v>13.240093827940115</v>
      </c>
      <c r="BI3015" s="90"/>
      <c r="BJ3015" s="17">
        <f t="shared" ref="BJ3015:BJ3078" si="6799">BJ3014+1</f>
        <v>49008</v>
      </c>
      <c r="BK3015" s="16">
        <f t="shared" si="6792"/>
        <v>13.241920904812909</v>
      </c>
      <c r="BL3015" s="10">
        <f ca="1">IFERROR(AVERAGE(INDIRECT("BK"&amp;AC3015-Template!$F$10+1):INDIRECT("BK"&amp;AC3015)),0)</f>
        <v>13.242915942021751</v>
      </c>
      <c r="BM3015" s="35"/>
      <c r="BN3015" s="86"/>
      <c r="BO3015" s="35"/>
      <c r="BP3015" s="35"/>
      <c r="BQ3015" s="35"/>
      <c r="BR3015" s="35"/>
      <c r="BS3015" s="35"/>
      <c r="BT3015" s="35"/>
      <c r="BU3015" s="35"/>
      <c r="BV3015" s="35"/>
      <c r="BW3015" s="35"/>
      <c r="BX3015" s="35"/>
      <c r="BY3015" s="35"/>
      <c r="BZ3015" s="35"/>
      <c r="CA3015" s="35"/>
      <c r="CB3015" s="35"/>
      <c r="CC3015" s="35"/>
      <c r="CD3015" s="35"/>
      <c r="CE3015" s="35"/>
      <c r="CF3015" s="35"/>
      <c r="CG3015" s="35"/>
      <c r="CH3015" s="35"/>
    </row>
    <row r="3016" spans="1:86" ht="15.6" x14ac:dyDescent="0.3">
      <c r="A3016" s="35"/>
      <c r="B3016" s="86"/>
      <c r="C3016" s="35"/>
      <c r="D3016" s="35"/>
      <c r="E3016" s="35"/>
      <c r="F3016" s="35"/>
      <c r="G3016" s="35"/>
      <c r="H3016" s="35"/>
      <c r="I3016" s="35"/>
      <c r="J3016" s="35"/>
      <c r="K3016" s="35"/>
      <c r="L3016" s="35"/>
      <c r="M3016" s="35"/>
      <c r="N3016" s="35"/>
      <c r="O3016" s="35"/>
      <c r="P3016" s="35"/>
      <c r="Q3016" s="35"/>
      <c r="R3016" s="35"/>
      <c r="S3016" s="35"/>
      <c r="T3016" s="17">
        <f t="shared" si="6793"/>
        <v>49032</v>
      </c>
      <c r="U3016" s="216">
        <f t="shared" si="6786"/>
        <v>3</v>
      </c>
      <c r="V3016" s="216">
        <f t="shared" si="6793"/>
        <v>3011</v>
      </c>
      <c r="W3016" s="16">
        <f t="shared" ref="W3016:W3079" si="6800">YEARFRAC($T$5,T3016,3)</f>
        <v>8.24931506849315</v>
      </c>
      <c r="X3016" s="16" t="e">
        <f>IF(Template!$F$7="Linear interpolation",LinInterp($I$5:$I$22,$G$5:$G$22,W3016),CubicSpline($I$5:$I$22,$G$5:$G$22,W3016))</f>
        <v>#VALUE!</v>
      </c>
      <c r="Y3016" s="221" t="e">
        <f t="shared" si="6787"/>
        <v>#VALUE!</v>
      </c>
      <c r="Z3016" s="221" t="e">
        <f>Y3016/PRODUCT($AA$6:AA3015)</f>
        <v>#VALUE!</v>
      </c>
      <c r="AA3016" s="16" t="e">
        <f t="shared" si="6794"/>
        <v>#VALUE!</v>
      </c>
      <c r="AB3016" s="10" t="e">
        <f t="shared" si="6795"/>
        <v>#VALUE!</v>
      </c>
      <c r="AC3016" s="90">
        <f t="shared" si="6788"/>
        <v>3016</v>
      </c>
      <c r="AD3016" s="17">
        <f t="shared" si="6796"/>
        <v>49009</v>
      </c>
      <c r="AE3016" s="16" t="e">
        <f t="shared" si="6789"/>
        <v>#VALUE!</v>
      </c>
      <c r="AF3016" s="10">
        <f ca="1">IFERROR(AVERAGE(INDIRECT("AE"&amp;AC3016-Template!$F$10+1):INDIRECT("AE"&amp;AC3016)),0)</f>
        <v>0</v>
      </c>
      <c r="AG3016" s="35"/>
      <c r="AH3016" s="86"/>
      <c r="AI3016" s="35"/>
      <c r="AJ3016" s="35"/>
      <c r="AK3016" s="35"/>
      <c r="AL3016" s="35"/>
      <c r="AM3016" s="35"/>
      <c r="AN3016" s="35"/>
      <c r="AO3016" s="35"/>
      <c r="AP3016" s="35"/>
      <c r="AQ3016" s="35"/>
      <c r="AR3016" s="35"/>
      <c r="AS3016" s="35"/>
      <c r="AT3016" s="35"/>
      <c r="AU3016" s="35"/>
      <c r="AV3016" s="35"/>
      <c r="AW3016" s="35"/>
      <c r="AX3016" s="35"/>
      <c r="AY3016" s="35"/>
      <c r="AZ3016" s="17">
        <f t="shared" ref="AZ3016" si="6801">AZ3015+1</f>
        <v>49032</v>
      </c>
      <c r="BA3016" s="216">
        <f t="shared" si="6668"/>
        <v>3</v>
      </c>
      <c r="BB3016" s="216">
        <f t="shared" ref="BB3016" si="6802">BB3015+1</f>
        <v>3011</v>
      </c>
      <c r="BC3016" s="16">
        <f t="shared" si="6670"/>
        <v>8.24931506849315</v>
      </c>
      <c r="BD3016" s="16">
        <f>IF(Template!$F$7="Linear interpolation",LinInterp($AO$5:$AO$18,$AM$5:$AM$18,BC3016),CubicSpline($AO$5:$AO$18,$AM$5:$AM$18,BC3016))</f>
        <v>14.150234342773325</v>
      </c>
      <c r="BE3016" s="221">
        <f t="shared" si="6749"/>
        <v>2.9795061995506207</v>
      </c>
      <c r="BF3016" s="221">
        <f>BE3016/PRODUCT($BG$6:BG3015)</f>
        <v>1.0003627403937019</v>
      </c>
      <c r="BG3016" s="16">
        <f t="shared" si="6671"/>
        <v>1.0003627403937019</v>
      </c>
      <c r="BH3016" s="10">
        <f t="shared" si="6672"/>
        <v>13.240024370118508</v>
      </c>
      <c r="BI3016" s="90"/>
      <c r="BJ3016" s="17">
        <f t="shared" si="6799"/>
        <v>49009</v>
      </c>
      <c r="BK3016" s="16">
        <f t="shared" si="6792"/>
        <v>13.241463696127331</v>
      </c>
      <c r="BL3016" s="10">
        <f ca="1">IFERROR(AVERAGE(INDIRECT("BK"&amp;AC3016-Template!$F$10+1):INDIRECT("BK"&amp;AC3016)),0)</f>
        <v>13.242825803084148</v>
      </c>
      <c r="BM3016" s="35"/>
      <c r="BN3016" s="86"/>
      <c r="BO3016" s="35"/>
      <c r="BP3016" s="35"/>
      <c r="BQ3016" s="35"/>
      <c r="BR3016" s="35"/>
      <c r="BS3016" s="35"/>
      <c r="BT3016" s="35"/>
      <c r="BU3016" s="35"/>
      <c r="BV3016" s="35"/>
      <c r="BW3016" s="35"/>
      <c r="BX3016" s="35"/>
      <c r="BY3016" s="35"/>
      <c r="BZ3016" s="35"/>
      <c r="CA3016" s="35"/>
      <c r="CB3016" s="35"/>
      <c r="CC3016" s="35"/>
      <c r="CD3016" s="35"/>
      <c r="CE3016" s="35"/>
      <c r="CF3016" s="35"/>
      <c r="CG3016" s="35"/>
      <c r="CH3016" s="35"/>
    </row>
    <row r="3017" spans="1:86" ht="15.6" x14ac:dyDescent="0.3">
      <c r="A3017" s="35"/>
      <c r="B3017" s="86"/>
      <c r="C3017" s="35"/>
      <c r="D3017" s="35"/>
      <c r="E3017" s="35"/>
      <c r="F3017" s="35"/>
      <c r="G3017" s="35"/>
      <c r="H3017" s="35"/>
      <c r="I3017" s="35"/>
      <c r="J3017" s="35"/>
      <c r="K3017" s="35"/>
      <c r="L3017" s="35"/>
      <c r="M3017" s="35"/>
      <c r="N3017" s="35"/>
      <c r="O3017" s="35"/>
      <c r="P3017" s="35"/>
      <c r="Q3017" s="35"/>
      <c r="R3017" s="35"/>
      <c r="S3017" s="35"/>
      <c r="T3017" s="17">
        <f t="shared" si="6793"/>
        <v>49033</v>
      </c>
      <c r="U3017" s="216">
        <f t="shared" si="6786"/>
        <v>4</v>
      </c>
      <c r="V3017" s="216">
        <f t="shared" si="6793"/>
        <v>3012</v>
      </c>
      <c r="W3017" s="16">
        <f t="shared" si="6800"/>
        <v>8.2520547945205482</v>
      </c>
      <c r="X3017" s="16" t="e">
        <f>IF(Template!$F$7="Linear interpolation",LinInterp($I$5:$I$22,$G$5:$G$22,W3017),CubicSpline($I$5:$I$22,$G$5:$G$22,W3017))</f>
        <v>#VALUE!</v>
      </c>
      <c r="Y3017" s="221" t="e">
        <f t="shared" si="6787"/>
        <v>#VALUE!</v>
      </c>
      <c r="Z3017" s="221" t="e">
        <f>Y3017/PRODUCT($AA$6:AA3016)</f>
        <v>#VALUE!</v>
      </c>
      <c r="AA3017" s="16" t="e">
        <f t="shared" si="6794"/>
        <v>#VALUE!</v>
      </c>
      <c r="AB3017" s="10" t="e">
        <f t="shared" si="6795"/>
        <v>#VALUE!</v>
      </c>
      <c r="AC3017" s="90">
        <f t="shared" si="6788"/>
        <v>3017</v>
      </c>
      <c r="AD3017" s="17">
        <f t="shared" si="6796"/>
        <v>49010</v>
      </c>
      <c r="AE3017" s="16" t="e">
        <f t="shared" si="6789"/>
        <v>#VALUE!</v>
      </c>
      <c r="AF3017" s="10">
        <f ca="1">IFERROR(AVERAGE(INDIRECT("AE"&amp;AC3017-Template!$F$10+1):INDIRECT("AE"&amp;AC3017)),0)</f>
        <v>0</v>
      </c>
      <c r="AG3017" s="35"/>
      <c r="AH3017" s="86"/>
      <c r="AI3017" s="35"/>
      <c r="AJ3017" s="35"/>
      <c r="AK3017" s="35"/>
      <c r="AL3017" s="35"/>
      <c r="AM3017" s="35"/>
      <c r="AN3017" s="35"/>
      <c r="AO3017" s="35"/>
      <c r="AP3017" s="35"/>
      <c r="AQ3017" s="35"/>
      <c r="AR3017" s="35"/>
      <c r="AS3017" s="35"/>
      <c r="AT3017" s="35"/>
      <c r="AU3017" s="35"/>
      <c r="AV3017" s="35"/>
      <c r="AW3017" s="35"/>
      <c r="AX3017" s="35"/>
      <c r="AY3017" s="35"/>
      <c r="AZ3017" s="17">
        <f t="shared" ref="AZ3017" si="6803">AZ3016+1</f>
        <v>49033</v>
      </c>
      <c r="BA3017" s="216">
        <f t="shared" si="6668"/>
        <v>4</v>
      </c>
      <c r="BB3017" s="216">
        <f t="shared" ref="BB3017" si="6804">BB3016+1</f>
        <v>3012</v>
      </c>
      <c r="BC3017" s="16">
        <f t="shared" si="6670"/>
        <v>8.2520547945205482</v>
      </c>
      <c r="BD3017" s="16">
        <f>IF(Template!$F$7="Linear interpolation",LinInterp($AO$5:$AO$18,$AM$5:$AM$18,BC3017),CubicSpline($AO$5:$AO$18,$AM$5:$AM$18,BC3017))</f>
        <v>14.150235491272841</v>
      </c>
      <c r="BE3017" s="221">
        <f t="shared" si="6749"/>
        <v>2.9805869811557235</v>
      </c>
      <c r="BF3017" s="221">
        <f>BE3017/PRODUCT($BG$6:BG3016)</f>
        <v>1.0003627384985021</v>
      </c>
      <c r="BG3017" s="16">
        <f t="shared" si="6671"/>
        <v>1.0003627384985021</v>
      </c>
      <c r="BH3017" s="10">
        <f t="shared" si="6672"/>
        <v>13.239955195326726</v>
      </c>
      <c r="BI3017" s="90"/>
      <c r="BJ3017" s="17">
        <f t="shared" si="6799"/>
        <v>49010</v>
      </c>
      <c r="BK3017" s="16">
        <f t="shared" si="6792"/>
        <v>13.241617005047001</v>
      </c>
      <c r="BL3017" s="10">
        <f ca="1">IFERROR(AVERAGE(INDIRECT("BK"&amp;AC3017-Template!$F$10+1):INDIRECT("BK"&amp;AC3017)),0)</f>
        <v>13.242740774443867</v>
      </c>
      <c r="BM3017" s="35"/>
      <c r="BN3017" s="86"/>
      <c r="BO3017" s="35"/>
      <c r="BP3017" s="35"/>
      <c r="BQ3017" s="35"/>
      <c r="BR3017" s="35"/>
      <c r="BS3017" s="35"/>
      <c r="BT3017" s="35"/>
      <c r="BU3017" s="35"/>
      <c r="BV3017" s="35"/>
      <c r="BW3017" s="35"/>
      <c r="BX3017" s="35"/>
      <c r="BY3017" s="35"/>
      <c r="BZ3017" s="35"/>
      <c r="CA3017" s="35"/>
      <c r="CB3017" s="35"/>
      <c r="CC3017" s="35"/>
      <c r="CD3017" s="35"/>
      <c r="CE3017" s="35"/>
      <c r="CF3017" s="35"/>
      <c r="CG3017" s="35"/>
      <c r="CH3017" s="35"/>
    </row>
    <row r="3018" spans="1:86" ht="15.6" x14ac:dyDescent="0.3">
      <c r="A3018" s="35"/>
      <c r="B3018" s="86"/>
      <c r="C3018" s="35"/>
      <c r="D3018" s="35"/>
      <c r="E3018" s="35"/>
      <c r="F3018" s="35"/>
      <c r="G3018" s="35"/>
      <c r="H3018" s="35"/>
      <c r="I3018" s="35"/>
      <c r="J3018" s="35"/>
      <c r="K3018" s="35"/>
      <c r="L3018" s="35"/>
      <c r="M3018" s="35"/>
      <c r="N3018" s="35"/>
      <c r="O3018" s="35"/>
      <c r="P3018" s="35"/>
      <c r="Q3018" s="35"/>
      <c r="R3018" s="35"/>
      <c r="S3018" s="35"/>
      <c r="T3018" s="17">
        <f t="shared" si="6793"/>
        <v>49034</v>
      </c>
      <c r="U3018" s="216">
        <f t="shared" si="6786"/>
        <v>5</v>
      </c>
      <c r="V3018" s="216">
        <f t="shared" si="6793"/>
        <v>3013</v>
      </c>
      <c r="W3018" s="16">
        <f t="shared" si="6800"/>
        <v>8.2547945205479447</v>
      </c>
      <c r="X3018" s="16" t="e">
        <f>IF(Template!$F$7="Linear interpolation",LinInterp($I$5:$I$22,$G$5:$G$22,W3018),CubicSpline($I$5:$I$22,$G$5:$G$22,W3018))</f>
        <v>#VALUE!</v>
      </c>
      <c r="Y3018" s="221" t="e">
        <f t="shared" si="6787"/>
        <v>#VALUE!</v>
      </c>
      <c r="Z3018" s="221" t="e">
        <f>Y3018/PRODUCT($AA$6:AA3017)</f>
        <v>#VALUE!</v>
      </c>
      <c r="AA3018" s="16" t="e">
        <f t="shared" si="6794"/>
        <v>#VALUE!</v>
      </c>
      <c r="AB3018" s="10" t="e">
        <f t="shared" si="6795"/>
        <v>#VALUE!</v>
      </c>
      <c r="AC3018" s="90">
        <f t="shared" si="6788"/>
        <v>3018</v>
      </c>
      <c r="AD3018" s="17">
        <f t="shared" si="6796"/>
        <v>49011</v>
      </c>
      <c r="AE3018" s="16" t="e">
        <f t="shared" si="6789"/>
        <v>#VALUE!</v>
      </c>
      <c r="AF3018" s="10">
        <f ca="1">IFERROR(AVERAGE(INDIRECT("AE"&amp;AC3018-Template!$F$10+1):INDIRECT("AE"&amp;AC3018)),0)</f>
        <v>0</v>
      </c>
      <c r="AG3018" s="35"/>
      <c r="AH3018" s="86"/>
      <c r="AI3018" s="35"/>
      <c r="AJ3018" s="35"/>
      <c r="AK3018" s="35"/>
      <c r="AL3018" s="35"/>
      <c r="AM3018" s="35"/>
      <c r="AN3018" s="35"/>
      <c r="AO3018" s="35"/>
      <c r="AP3018" s="35"/>
      <c r="AQ3018" s="35"/>
      <c r="AR3018" s="35"/>
      <c r="AS3018" s="35"/>
      <c r="AT3018" s="35"/>
      <c r="AU3018" s="35"/>
      <c r="AV3018" s="35"/>
      <c r="AW3018" s="35"/>
      <c r="AX3018" s="35"/>
      <c r="AY3018" s="35"/>
      <c r="AZ3018" s="17">
        <f t="shared" ref="AZ3018" si="6805">AZ3017+1</f>
        <v>49034</v>
      </c>
      <c r="BA3018" s="216">
        <f t="shared" si="6668"/>
        <v>5</v>
      </c>
      <c r="BB3018" s="216">
        <f t="shared" ref="BB3018" si="6806">BB3017+1</f>
        <v>3013</v>
      </c>
      <c r="BC3018" s="16">
        <f t="shared" si="6670"/>
        <v>8.2547945205479447</v>
      </c>
      <c r="BD3018" s="16">
        <f>IF(Template!$F$7="Linear interpolation",LinInterp($AO$5:$AO$18,$AM$5:$AM$18,BC3018),CubicSpline($AO$5:$AO$18,$AM$5:$AM$18,BC3018))</f>
        <v>14.150236612919432</v>
      </c>
      <c r="BE3018" s="221">
        <f t="shared" si="6749"/>
        <v>2.9816681491762833</v>
      </c>
      <c r="BF3018" s="221">
        <f>BE3018/PRODUCT($BG$6:BG3017)</f>
        <v>1.0003627366110754</v>
      </c>
      <c r="BG3018" s="16">
        <f t="shared" si="6671"/>
        <v>1.0003627366110754</v>
      </c>
      <c r="BH3018" s="10">
        <f t="shared" si="6672"/>
        <v>13.239886304253655</v>
      </c>
      <c r="BI3018" s="90"/>
      <c r="BJ3018" s="17">
        <f t="shared" si="6799"/>
        <v>49011</v>
      </c>
      <c r="BK3018" s="16">
        <f t="shared" si="6792"/>
        <v>13.241541710863892</v>
      </c>
      <c r="BL3018" s="10">
        <f ca="1">IFERROR(AVERAGE(INDIRECT("BK"&amp;AC3018-Template!$F$10+1):INDIRECT("BK"&amp;AC3018)),0)</f>
        <v>13.242669959315347</v>
      </c>
      <c r="BM3018" s="35"/>
      <c r="BN3018" s="86"/>
      <c r="BO3018" s="35"/>
      <c r="BP3018" s="35"/>
      <c r="BQ3018" s="35"/>
      <c r="BR3018" s="35"/>
      <c r="BS3018" s="35"/>
      <c r="BT3018" s="35"/>
      <c r="BU3018" s="35"/>
      <c r="BV3018" s="35"/>
      <c r="BW3018" s="35"/>
      <c r="BX3018" s="35"/>
      <c r="BY3018" s="35"/>
      <c r="BZ3018" s="35"/>
      <c r="CA3018" s="35"/>
      <c r="CB3018" s="35"/>
      <c r="CC3018" s="35"/>
      <c r="CD3018" s="35"/>
      <c r="CE3018" s="35"/>
      <c r="CF3018" s="35"/>
      <c r="CG3018" s="35"/>
      <c r="CH3018" s="35"/>
    </row>
    <row r="3019" spans="1:86" ht="15.6" x14ac:dyDescent="0.3">
      <c r="A3019" s="35"/>
      <c r="B3019" s="86"/>
      <c r="C3019" s="35"/>
      <c r="D3019" s="35"/>
      <c r="E3019" s="35"/>
      <c r="F3019" s="35"/>
      <c r="G3019" s="35"/>
      <c r="H3019" s="35"/>
      <c r="I3019" s="35"/>
      <c r="J3019" s="35"/>
      <c r="K3019" s="35"/>
      <c r="L3019" s="35"/>
      <c r="M3019" s="35"/>
      <c r="N3019" s="35"/>
      <c r="O3019" s="35"/>
      <c r="P3019" s="35"/>
      <c r="Q3019" s="35"/>
      <c r="R3019" s="35"/>
      <c r="S3019" s="35"/>
      <c r="T3019" s="17">
        <f t="shared" si="6793"/>
        <v>49035</v>
      </c>
      <c r="U3019" s="216">
        <f t="shared" si="6786"/>
        <v>6</v>
      </c>
      <c r="V3019" s="216">
        <f t="shared" si="6793"/>
        <v>3014</v>
      </c>
      <c r="W3019" s="16">
        <f t="shared" si="6800"/>
        <v>8.257534246575343</v>
      </c>
      <c r="X3019" s="16" t="e">
        <f>IF(Template!$F$7="Linear interpolation",LinInterp($I$5:$I$22,$G$5:$G$22,W3019),CubicSpline($I$5:$I$22,$G$5:$G$22,W3019))</f>
        <v>#VALUE!</v>
      </c>
      <c r="Y3019" s="221" t="e">
        <f t="shared" si="6787"/>
        <v>#VALUE!</v>
      </c>
      <c r="Z3019" s="221" t="e">
        <f>Y3019/PRODUCT($AA$6:AA3018)</f>
        <v>#VALUE!</v>
      </c>
      <c r="AA3019" s="16" t="e">
        <f t="shared" si="6794"/>
        <v>#VALUE!</v>
      </c>
      <c r="AB3019" s="10" t="e">
        <f t="shared" si="6795"/>
        <v>#VALUE!</v>
      </c>
      <c r="AC3019" s="90">
        <f t="shared" si="6788"/>
        <v>3019</v>
      </c>
      <c r="AD3019" s="17">
        <f t="shared" si="6796"/>
        <v>49012</v>
      </c>
      <c r="AE3019" s="16" t="e">
        <f t="shared" si="6789"/>
        <v>#VALUE!</v>
      </c>
      <c r="AF3019" s="10">
        <f ca="1">IFERROR(AVERAGE(INDIRECT("AE"&amp;AC3019-Template!$F$10+1):INDIRECT("AE"&amp;AC3019)),0)</f>
        <v>0</v>
      </c>
      <c r="AG3019" s="35"/>
      <c r="AH3019" s="86"/>
      <c r="AI3019" s="35"/>
      <c r="AJ3019" s="35"/>
      <c r="AK3019" s="35"/>
      <c r="AL3019" s="35"/>
      <c r="AM3019" s="35"/>
      <c r="AN3019" s="35"/>
      <c r="AO3019" s="35"/>
      <c r="AP3019" s="35"/>
      <c r="AQ3019" s="35"/>
      <c r="AR3019" s="35"/>
      <c r="AS3019" s="35"/>
      <c r="AT3019" s="35"/>
      <c r="AU3019" s="35"/>
      <c r="AV3019" s="35"/>
      <c r="AW3019" s="35"/>
      <c r="AX3019" s="35"/>
      <c r="AY3019" s="35"/>
      <c r="AZ3019" s="17">
        <f t="shared" ref="AZ3019" si="6807">AZ3018+1</f>
        <v>49035</v>
      </c>
      <c r="BA3019" s="216">
        <f t="shared" si="6668"/>
        <v>6</v>
      </c>
      <c r="BB3019" s="216">
        <f t="shared" ref="BB3019" si="6808">BB3018+1</f>
        <v>3014</v>
      </c>
      <c r="BC3019" s="16">
        <f t="shared" si="6670"/>
        <v>8.257534246575343</v>
      </c>
      <c r="BD3019" s="16">
        <f>IF(Template!$F$7="Linear interpolation",LinInterp($AO$5:$AO$18,$AM$5:$AM$18,BC3019),CubicSpline($AO$5:$AO$18,$AM$5:$AM$18,BC3019))</f>
        <v>14.150237707847365</v>
      </c>
      <c r="BE3019" s="221">
        <f t="shared" si="6749"/>
        <v>2.9827497037715811</v>
      </c>
      <c r="BF3019" s="221">
        <f>BE3019/PRODUCT($BG$6:BG3018)</f>
        <v>1.0003627347314277</v>
      </c>
      <c r="BG3019" s="16">
        <f t="shared" si="6671"/>
        <v>1.0003627366110754</v>
      </c>
      <c r="BH3019" s="10">
        <f t="shared" si="6672"/>
        <v>13.239886304253655</v>
      </c>
      <c r="BI3019" s="90"/>
      <c r="BJ3019" s="17">
        <f t="shared" si="6799"/>
        <v>49012</v>
      </c>
      <c r="BK3019" s="16">
        <f t="shared" si="6792"/>
        <v>13.241466689774327</v>
      </c>
      <c r="BL3019" s="10">
        <f ca="1">IFERROR(AVERAGE(INDIRECT("BK"&amp;AC3019-Template!$F$10+1):INDIRECT("BK"&amp;AC3019)),0)</f>
        <v>13.242591040307879</v>
      </c>
      <c r="BM3019" s="35"/>
      <c r="BN3019" s="86"/>
      <c r="BO3019" s="35"/>
      <c r="BP3019" s="35"/>
      <c r="BQ3019" s="35"/>
      <c r="BR3019" s="35"/>
      <c r="BS3019" s="35"/>
      <c r="BT3019" s="35"/>
      <c r="BU3019" s="35"/>
      <c r="BV3019" s="35"/>
      <c r="BW3019" s="35"/>
      <c r="BX3019" s="35"/>
      <c r="BY3019" s="35"/>
      <c r="BZ3019" s="35"/>
      <c r="CA3019" s="35"/>
      <c r="CB3019" s="35"/>
      <c r="CC3019" s="35"/>
      <c r="CD3019" s="35"/>
      <c r="CE3019" s="35"/>
      <c r="CF3019" s="35"/>
      <c r="CG3019" s="35"/>
      <c r="CH3019" s="35"/>
    </row>
    <row r="3020" spans="1:86" ht="15.6" x14ac:dyDescent="0.3">
      <c r="A3020" s="35"/>
      <c r="B3020" s="86"/>
      <c r="C3020" s="35"/>
      <c r="D3020" s="35"/>
      <c r="E3020" s="35"/>
      <c r="F3020" s="35"/>
      <c r="G3020" s="35"/>
      <c r="H3020" s="35"/>
      <c r="I3020" s="35"/>
      <c r="J3020" s="35"/>
      <c r="K3020" s="35"/>
      <c r="L3020" s="35"/>
      <c r="M3020" s="35"/>
      <c r="N3020" s="35"/>
      <c r="O3020" s="35"/>
      <c r="P3020" s="35"/>
      <c r="Q3020" s="35"/>
      <c r="R3020" s="35"/>
      <c r="S3020" s="35"/>
      <c r="T3020" s="17">
        <f t="shared" si="6793"/>
        <v>49036</v>
      </c>
      <c r="U3020" s="216">
        <f t="shared" si="6786"/>
        <v>7</v>
      </c>
      <c r="V3020" s="216">
        <f t="shared" si="6793"/>
        <v>3015</v>
      </c>
      <c r="W3020" s="16">
        <f t="shared" si="6800"/>
        <v>8.2602739726027394</v>
      </c>
      <c r="X3020" s="16" t="e">
        <f>IF(Template!$F$7="Linear interpolation",LinInterp($I$5:$I$22,$G$5:$G$22,W3020),CubicSpline($I$5:$I$22,$G$5:$G$22,W3020))</f>
        <v>#VALUE!</v>
      </c>
      <c r="Y3020" s="221" t="e">
        <f t="shared" si="6787"/>
        <v>#VALUE!</v>
      </c>
      <c r="Z3020" s="221" t="e">
        <f>Y3020/PRODUCT($AA$6:AA3019)</f>
        <v>#VALUE!</v>
      </c>
      <c r="AA3020" s="16" t="e">
        <f t="shared" si="6794"/>
        <v>#VALUE!</v>
      </c>
      <c r="AB3020" s="10" t="e">
        <f t="shared" si="6795"/>
        <v>#VALUE!</v>
      </c>
      <c r="AC3020" s="90">
        <f t="shared" si="6788"/>
        <v>3020</v>
      </c>
      <c r="AD3020" s="17">
        <f t="shared" si="6796"/>
        <v>49013</v>
      </c>
      <c r="AE3020" s="16" t="e">
        <f t="shared" si="6789"/>
        <v>#VALUE!</v>
      </c>
      <c r="AF3020" s="10">
        <f ca="1">IFERROR(AVERAGE(INDIRECT("AE"&amp;AC3020-Template!$F$10+1):INDIRECT("AE"&amp;AC3020)),0)</f>
        <v>0</v>
      </c>
      <c r="AG3020" s="35"/>
      <c r="AH3020" s="86"/>
      <c r="AI3020" s="35"/>
      <c r="AJ3020" s="35"/>
      <c r="AK3020" s="35"/>
      <c r="AL3020" s="35"/>
      <c r="AM3020" s="35"/>
      <c r="AN3020" s="35"/>
      <c r="AO3020" s="35"/>
      <c r="AP3020" s="35"/>
      <c r="AQ3020" s="35"/>
      <c r="AR3020" s="35"/>
      <c r="AS3020" s="35"/>
      <c r="AT3020" s="35"/>
      <c r="AU3020" s="35"/>
      <c r="AV3020" s="35"/>
      <c r="AW3020" s="35"/>
      <c r="AX3020" s="35"/>
      <c r="AY3020" s="35"/>
      <c r="AZ3020" s="17">
        <f t="shared" ref="AZ3020" si="6809">AZ3019+1</f>
        <v>49036</v>
      </c>
      <c r="BA3020" s="216">
        <f t="shared" si="6668"/>
        <v>7</v>
      </c>
      <c r="BB3020" s="216">
        <f t="shared" ref="BB3020" si="6810">BB3019+1</f>
        <v>3015</v>
      </c>
      <c r="BC3020" s="16">
        <f t="shared" si="6670"/>
        <v>8.2602739726027394</v>
      </c>
      <c r="BD3020" s="16">
        <f>IF(Template!$F$7="Linear interpolation",LinInterp($AO$5:$AO$18,$AM$5:$AM$18,BC3020),CubicSpline($AO$5:$AO$18,$AM$5:$AM$18,BC3020))</f>
        <v>14.150238776190905</v>
      </c>
      <c r="BE3020" s="221">
        <f t="shared" si="6749"/>
        <v>2.9838316451010325</v>
      </c>
      <c r="BF3020" s="221">
        <f>BE3020/PRODUCT($BG$6:BG3019)</f>
        <v>1.000362730979929</v>
      </c>
      <c r="BG3020" s="16">
        <f t="shared" si="6671"/>
        <v>1.0003627366110754</v>
      </c>
      <c r="BH3020" s="10">
        <f t="shared" si="6672"/>
        <v>13.239886304253655</v>
      </c>
      <c r="BI3020" s="90"/>
      <c r="BJ3020" s="17">
        <f t="shared" si="6799"/>
        <v>49013</v>
      </c>
      <c r="BK3020" s="16">
        <f t="shared" si="6792"/>
        <v>13.24139194252394</v>
      </c>
      <c r="BL3020" s="10">
        <f ca="1">IFERROR(AVERAGE(INDIRECT("BK"&amp;AC3020-Template!$F$10+1):INDIRECT("BK"&amp;AC3020)),0)</f>
        <v>13.242512388169336</v>
      </c>
      <c r="BM3020" s="35"/>
      <c r="BN3020" s="86"/>
      <c r="BO3020" s="35"/>
      <c r="BP3020" s="35"/>
      <c r="BQ3020" s="35"/>
      <c r="BR3020" s="35"/>
      <c r="BS3020" s="35"/>
      <c r="BT3020" s="35"/>
      <c r="BU3020" s="35"/>
      <c r="BV3020" s="35"/>
      <c r="BW3020" s="35"/>
      <c r="BX3020" s="35"/>
      <c r="BY3020" s="35"/>
      <c r="BZ3020" s="35"/>
      <c r="CA3020" s="35"/>
      <c r="CB3020" s="35"/>
      <c r="CC3020" s="35"/>
      <c r="CD3020" s="35"/>
      <c r="CE3020" s="35"/>
      <c r="CF3020" s="35"/>
      <c r="CG3020" s="35"/>
      <c r="CH3020" s="35"/>
    </row>
    <row r="3021" spans="1:86" ht="15.6" x14ac:dyDescent="0.3">
      <c r="A3021" s="35"/>
      <c r="B3021" s="86"/>
      <c r="C3021" s="35"/>
      <c r="D3021" s="35"/>
      <c r="E3021" s="35"/>
      <c r="F3021" s="35"/>
      <c r="G3021" s="35"/>
      <c r="H3021" s="35"/>
      <c r="I3021" s="35"/>
      <c r="J3021" s="35"/>
      <c r="K3021" s="35"/>
      <c r="L3021" s="35"/>
      <c r="M3021" s="35"/>
      <c r="N3021" s="35"/>
      <c r="O3021" s="35"/>
      <c r="P3021" s="35"/>
      <c r="Q3021" s="35"/>
      <c r="R3021" s="35"/>
      <c r="S3021" s="35"/>
      <c r="T3021" s="17">
        <f t="shared" si="6793"/>
        <v>49037</v>
      </c>
      <c r="U3021" s="216">
        <f t="shared" si="6786"/>
        <v>1</v>
      </c>
      <c r="V3021" s="216">
        <f t="shared" si="6793"/>
        <v>3016</v>
      </c>
      <c r="W3021" s="16">
        <f t="shared" si="6800"/>
        <v>8.2630136986301377</v>
      </c>
      <c r="X3021" s="16" t="e">
        <f>IF(Template!$F$7="Linear interpolation",LinInterp($I$5:$I$22,$G$5:$G$22,W3021),CubicSpline($I$5:$I$22,$G$5:$G$22,W3021))</f>
        <v>#VALUE!</v>
      </c>
      <c r="Y3021" s="221" t="e">
        <f t="shared" si="6787"/>
        <v>#VALUE!</v>
      </c>
      <c r="Z3021" s="221" t="e">
        <f>Y3021/PRODUCT($AA$6:AA3020)</f>
        <v>#VALUE!</v>
      </c>
      <c r="AA3021" s="16" t="e">
        <f t="shared" si="6794"/>
        <v>#VALUE!</v>
      </c>
      <c r="AB3021" s="10" t="e">
        <f t="shared" si="6795"/>
        <v>#VALUE!</v>
      </c>
      <c r="AC3021" s="90">
        <f t="shared" si="6788"/>
        <v>3021</v>
      </c>
      <c r="AD3021" s="17">
        <f t="shared" si="6796"/>
        <v>49014</v>
      </c>
      <c r="AE3021" s="16" t="e">
        <f t="shared" si="6789"/>
        <v>#VALUE!</v>
      </c>
      <c r="AF3021" s="10">
        <f ca="1">IFERROR(AVERAGE(INDIRECT("AE"&amp;AC3021-Template!$F$10+1):INDIRECT("AE"&amp;AC3021)),0)</f>
        <v>0</v>
      </c>
      <c r="AG3021" s="35"/>
      <c r="AH3021" s="86"/>
      <c r="AI3021" s="35"/>
      <c r="AJ3021" s="35"/>
      <c r="AK3021" s="35"/>
      <c r="AL3021" s="35"/>
      <c r="AM3021" s="35"/>
      <c r="AN3021" s="35"/>
      <c r="AO3021" s="35"/>
      <c r="AP3021" s="35"/>
      <c r="AQ3021" s="35"/>
      <c r="AR3021" s="35"/>
      <c r="AS3021" s="35"/>
      <c r="AT3021" s="35"/>
      <c r="AU3021" s="35"/>
      <c r="AV3021" s="35"/>
      <c r="AW3021" s="35"/>
      <c r="AX3021" s="35"/>
      <c r="AY3021" s="35"/>
      <c r="AZ3021" s="17">
        <f t="shared" ref="AZ3021" si="6811">AZ3020+1</f>
        <v>49037</v>
      </c>
      <c r="BA3021" s="216">
        <f t="shared" ref="BA3021:BA3084" si="6812">WEEKDAY(AZ3021,2)</f>
        <v>1</v>
      </c>
      <c r="BB3021" s="216">
        <f t="shared" ref="BB3021" si="6813">BB3020+1</f>
        <v>3016</v>
      </c>
      <c r="BC3021" s="16">
        <f t="shared" ref="BC3021:BC3084" si="6814">YEARFRAC($T$5,AZ3021,3)</f>
        <v>8.2630136986301377</v>
      </c>
      <c r="BD3021" s="16">
        <f>IF(Template!$F$7="Linear interpolation",LinInterp($AO$5:$AO$18,$AM$5:$AM$18,BC3021),CubicSpline($AO$5:$AO$18,$AM$5:$AM$18,BC3021))</f>
        <v>14.150239818084316</v>
      </c>
      <c r="BE3021" s="221">
        <f t="shared" si="6749"/>
        <v>2.9849139733241619</v>
      </c>
      <c r="BF3021" s="221">
        <f>BE3021/PRODUCT($BG$6:BG3020)</f>
        <v>1.0003627253643863</v>
      </c>
      <c r="BG3021" s="16">
        <f t="shared" ref="BG3021:BG3084" si="6815">1+BH3021/365/100</f>
        <v>1.0003627253643863</v>
      </c>
      <c r="BH3021" s="10">
        <f t="shared" ref="BH3021:BH3084" si="6816">IF(OR(BA3021=6,BA3021=7),BH3020,(BF3021-1)*365*100)</f>
        <v>13.239475800100209</v>
      </c>
      <c r="BI3021" s="90"/>
      <c r="BJ3021" s="17">
        <f t="shared" si="6799"/>
        <v>49014</v>
      </c>
      <c r="BK3021" s="16">
        <f t="shared" si="6792"/>
        <v>13.24139194252394</v>
      </c>
      <c r="BL3021" s="10">
        <f ca="1">IFERROR(AVERAGE(INDIRECT("BK"&amp;AC3021-Template!$F$10+1):INDIRECT("BK"&amp;AC3021)),0)</f>
        <v>13.242436485806287</v>
      </c>
      <c r="BM3021" s="35"/>
      <c r="BN3021" s="86"/>
      <c r="BO3021" s="35"/>
      <c r="BP3021" s="35"/>
      <c r="BQ3021" s="35"/>
      <c r="BR3021" s="35"/>
      <c r="BS3021" s="35"/>
      <c r="BT3021" s="35"/>
      <c r="BU3021" s="35"/>
      <c r="BV3021" s="35"/>
      <c r="BW3021" s="35"/>
      <c r="BX3021" s="35"/>
      <c r="BY3021" s="35"/>
      <c r="BZ3021" s="35"/>
      <c r="CA3021" s="35"/>
      <c r="CB3021" s="35"/>
      <c r="CC3021" s="35"/>
      <c r="CD3021" s="35"/>
      <c r="CE3021" s="35"/>
      <c r="CF3021" s="35"/>
      <c r="CG3021" s="35"/>
      <c r="CH3021" s="35"/>
    </row>
    <row r="3022" spans="1:86" ht="15.6" x14ac:dyDescent="0.3">
      <c r="A3022" s="35"/>
      <c r="B3022" s="86"/>
      <c r="C3022" s="35"/>
      <c r="D3022" s="35"/>
      <c r="E3022" s="35"/>
      <c r="F3022" s="35"/>
      <c r="G3022" s="35"/>
      <c r="H3022" s="35"/>
      <c r="I3022" s="35"/>
      <c r="J3022" s="35"/>
      <c r="K3022" s="35"/>
      <c r="L3022" s="35"/>
      <c r="M3022" s="35"/>
      <c r="N3022" s="35"/>
      <c r="O3022" s="35"/>
      <c r="P3022" s="35"/>
      <c r="Q3022" s="35"/>
      <c r="R3022" s="35"/>
      <c r="S3022" s="35"/>
      <c r="T3022" s="17">
        <f t="shared" si="6793"/>
        <v>49038</v>
      </c>
      <c r="U3022" s="216">
        <f t="shared" si="6786"/>
        <v>2</v>
      </c>
      <c r="V3022" s="216">
        <f t="shared" si="6793"/>
        <v>3017</v>
      </c>
      <c r="W3022" s="16">
        <f t="shared" si="6800"/>
        <v>8.2657534246575342</v>
      </c>
      <c r="X3022" s="16" t="e">
        <f>IF(Template!$F$7="Linear interpolation",LinInterp($I$5:$I$22,$G$5:$G$22,W3022),CubicSpline($I$5:$I$22,$G$5:$G$22,W3022))</f>
        <v>#VALUE!</v>
      </c>
      <c r="Y3022" s="221" t="e">
        <f t="shared" si="6787"/>
        <v>#VALUE!</v>
      </c>
      <c r="Z3022" s="221" t="e">
        <f>Y3022/PRODUCT($AA$6:AA3021)</f>
        <v>#VALUE!</v>
      </c>
      <c r="AA3022" s="16" t="e">
        <f t="shared" si="6794"/>
        <v>#VALUE!</v>
      </c>
      <c r="AB3022" s="10" t="e">
        <f t="shared" si="6795"/>
        <v>#VALUE!</v>
      </c>
      <c r="AC3022" s="90">
        <f t="shared" si="6788"/>
        <v>3022</v>
      </c>
      <c r="AD3022" s="17">
        <f t="shared" si="6796"/>
        <v>49015</v>
      </c>
      <c r="AE3022" s="16" t="e">
        <f t="shared" si="6789"/>
        <v>#VALUE!</v>
      </c>
      <c r="AF3022" s="10">
        <f ca="1">IFERROR(AVERAGE(INDIRECT("AE"&amp;AC3022-Template!$F$10+1):INDIRECT("AE"&amp;AC3022)),0)</f>
        <v>0</v>
      </c>
      <c r="AG3022" s="35"/>
      <c r="AH3022" s="86"/>
      <c r="AI3022" s="35"/>
      <c r="AJ3022" s="35"/>
      <c r="AK3022" s="35"/>
      <c r="AL3022" s="35"/>
      <c r="AM3022" s="35"/>
      <c r="AN3022" s="35"/>
      <c r="AO3022" s="35"/>
      <c r="AP3022" s="35"/>
      <c r="AQ3022" s="35"/>
      <c r="AR3022" s="35"/>
      <c r="AS3022" s="35"/>
      <c r="AT3022" s="35"/>
      <c r="AU3022" s="35"/>
      <c r="AV3022" s="35"/>
      <c r="AW3022" s="35"/>
      <c r="AX3022" s="35"/>
      <c r="AY3022" s="35"/>
      <c r="AZ3022" s="17">
        <f t="shared" ref="AZ3022" si="6817">AZ3021+1</f>
        <v>49038</v>
      </c>
      <c r="BA3022" s="216">
        <f t="shared" si="6812"/>
        <v>2</v>
      </c>
      <c r="BB3022" s="216">
        <f t="shared" ref="BB3022" si="6818">BB3021+1</f>
        <v>3017</v>
      </c>
      <c r="BC3022" s="16">
        <f t="shared" si="6814"/>
        <v>8.2657534246575342</v>
      </c>
      <c r="BD3022" s="16">
        <f>IF(Template!$F$7="Linear interpolation",LinInterp($AO$5:$AO$18,$AM$5:$AM$18,BC3022),CubicSpline($AO$5:$AO$18,$AM$5:$AM$18,BC3022))</f>
        <v>14.150240833661863</v>
      </c>
      <c r="BE3022" s="221">
        <f t="shared" si="6749"/>
        <v>2.9859966886006184</v>
      </c>
      <c r="BF3022" s="221">
        <f>BE3022/PRODUCT($BG$6:BG3021)</f>
        <v>1.0003627291393093</v>
      </c>
      <c r="BG3022" s="16">
        <f t="shared" si="6815"/>
        <v>1.0003627291393093</v>
      </c>
      <c r="BH3022" s="10">
        <f t="shared" si="6816"/>
        <v>13.239613584791199</v>
      </c>
      <c r="BI3022" s="90"/>
      <c r="BJ3022" s="17">
        <f t="shared" si="6799"/>
        <v>49015</v>
      </c>
      <c r="BK3022" s="16">
        <f t="shared" si="6792"/>
        <v>13.24139194252394</v>
      </c>
      <c r="BL3022" s="10">
        <f ca="1">IFERROR(AVERAGE(INDIRECT("BK"&amp;AC3022-Template!$F$10+1):INDIRECT("BK"&amp;AC3022)),0)</f>
        <v>13.242363324534089</v>
      </c>
      <c r="BM3022" s="35"/>
      <c r="BN3022" s="86"/>
      <c r="BO3022" s="35"/>
      <c r="BP3022" s="35"/>
      <c r="BQ3022" s="35"/>
      <c r="BR3022" s="35"/>
      <c r="BS3022" s="35"/>
      <c r="BT3022" s="35"/>
      <c r="BU3022" s="35"/>
      <c r="BV3022" s="35"/>
      <c r="BW3022" s="35"/>
      <c r="BX3022" s="35"/>
      <c r="BY3022" s="35"/>
      <c r="BZ3022" s="35"/>
      <c r="CA3022" s="35"/>
      <c r="CB3022" s="35"/>
      <c r="CC3022" s="35"/>
      <c r="CD3022" s="35"/>
      <c r="CE3022" s="35"/>
      <c r="CF3022" s="35"/>
      <c r="CG3022" s="35"/>
      <c r="CH3022" s="35"/>
    </row>
    <row r="3023" spans="1:86" ht="15.6" x14ac:dyDescent="0.3">
      <c r="A3023" s="35"/>
      <c r="B3023" s="86"/>
      <c r="C3023" s="35"/>
      <c r="D3023" s="35"/>
      <c r="E3023" s="35"/>
      <c r="F3023" s="35"/>
      <c r="G3023" s="35"/>
      <c r="H3023" s="35"/>
      <c r="I3023" s="35"/>
      <c r="J3023" s="35"/>
      <c r="K3023" s="35"/>
      <c r="L3023" s="35"/>
      <c r="M3023" s="35"/>
      <c r="N3023" s="35"/>
      <c r="O3023" s="35"/>
      <c r="P3023" s="35"/>
      <c r="Q3023" s="35"/>
      <c r="R3023" s="35"/>
      <c r="S3023" s="35"/>
      <c r="T3023" s="17">
        <f t="shared" si="6793"/>
        <v>49039</v>
      </c>
      <c r="U3023" s="216">
        <f t="shared" si="6786"/>
        <v>3</v>
      </c>
      <c r="V3023" s="216">
        <f t="shared" si="6793"/>
        <v>3018</v>
      </c>
      <c r="W3023" s="16">
        <f t="shared" si="6800"/>
        <v>8.2684931506849306</v>
      </c>
      <c r="X3023" s="16" t="e">
        <f>IF(Template!$F$7="Linear interpolation",LinInterp($I$5:$I$22,$G$5:$G$22,W3023),CubicSpline($I$5:$I$22,$G$5:$G$22,W3023))</f>
        <v>#VALUE!</v>
      </c>
      <c r="Y3023" s="221" t="e">
        <f t="shared" si="6787"/>
        <v>#VALUE!</v>
      </c>
      <c r="Z3023" s="221" t="e">
        <f>Y3023/PRODUCT($AA$6:AA3022)</f>
        <v>#VALUE!</v>
      </c>
      <c r="AA3023" s="16" t="e">
        <f t="shared" si="6794"/>
        <v>#VALUE!</v>
      </c>
      <c r="AB3023" s="10" t="e">
        <f t="shared" si="6795"/>
        <v>#VALUE!</v>
      </c>
      <c r="AC3023" s="90">
        <f t="shared" si="6788"/>
        <v>3023</v>
      </c>
      <c r="AD3023" s="17">
        <f t="shared" si="6796"/>
        <v>49016</v>
      </c>
      <c r="AE3023" s="16" t="e">
        <f t="shared" si="6789"/>
        <v>#VALUE!</v>
      </c>
      <c r="AF3023" s="10">
        <f ca="1">IFERROR(AVERAGE(INDIRECT("AE"&amp;AC3023-Template!$F$10+1):INDIRECT("AE"&amp;AC3023)),0)</f>
        <v>0</v>
      </c>
      <c r="AG3023" s="35"/>
      <c r="AH3023" s="86"/>
      <c r="AI3023" s="35"/>
      <c r="AJ3023" s="35"/>
      <c r="AK3023" s="35"/>
      <c r="AL3023" s="35"/>
      <c r="AM3023" s="35"/>
      <c r="AN3023" s="35"/>
      <c r="AO3023" s="35"/>
      <c r="AP3023" s="35"/>
      <c r="AQ3023" s="35"/>
      <c r="AR3023" s="35"/>
      <c r="AS3023" s="35"/>
      <c r="AT3023" s="35"/>
      <c r="AU3023" s="35"/>
      <c r="AV3023" s="35"/>
      <c r="AW3023" s="35"/>
      <c r="AX3023" s="35"/>
      <c r="AY3023" s="35"/>
      <c r="AZ3023" s="17">
        <f t="shared" ref="AZ3023" si="6819">AZ3022+1</f>
        <v>49039</v>
      </c>
      <c r="BA3023" s="216">
        <f t="shared" si="6812"/>
        <v>3</v>
      </c>
      <c r="BB3023" s="216">
        <f t="shared" ref="BB3023" si="6820">BB3022+1</f>
        <v>3018</v>
      </c>
      <c r="BC3023" s="16">
        <f t="shared" si="6814"/>
        <v>8.2684931506849306</v>
      </c>
      <c r="BD3023" s="16">
        <f>IF(Template!$F$7="Linear interpolation",LinInterp($AO$5:$AO$18,$AM$5:$AM$18,BC3023),CubicSpline($AO$5:$AO$18,$AM$5:$AM$18,BC3023))</f>
        <v>14.150241823057808</v>
      </c>
      <c r="BE3023" s="221">
        <f t="shared" si="6749"/>
        <v>2.9870797910901663</v>
      </c>
      <c r="BF3023" s="221">
        <f>BE3023/PRODUCT($BG$6:BG3022)</f>
        <v>1.0003627272909186</v>
      </c>
      <c r="BG3023" s="16">
        <f t="shared" si="6815"/>
        <v>1.0003627272909186</v>
      </c>
      <c r="BH3023" s="10">
        <f t="shared" si="6816"/>
        <v>13.239546118527956</v>
      </c>
      <c r="BI3023" s="90"/>
      <c r="BJ3023" s="17">
        <f t="shared" si="6799"/>
        <v>49016</v>
      </c>
      <c r="BK3023" s="16">
        <f t="shared" si="6792"/>
        <v>13.240946202349058</v>
      </c>
      <c r="BL3023" s="10">
        <f ca="1">IFERROR(AVERAGE(INDIRECT("BK"&amp;AC3023-Template!$F$10+1):INDIRECT("BK"&amp;AC3023)),0)</f>
        <v>13.242275305256062</v>
      </c>
      <c r="BM3023" s="35"/>
      <c r="BN3023" s="86"/>
      <c r="BO3023" s="35"/>
      <c r="BP3023" s="35"/>
      <c r="BQ3023" s="35"/>
      <c r="BR3023" s="35"/>
      <c r="BS3023" s="35"/>
      <c r="BT3023" s="35"/>
      <c r="BU3023" s="35"/>
      <c r="BV3023" s="35"/>
      <c r="BW3023" s="35"/>
      <c r="BX3023" s="35"/>
      <c r="BY3023" s="35"/>
      <c r="BZ3023" s="35"/>
      <c r="CA3023" s="35"/>
      <c r="CB3023" s="35"/>
      <c r="CC3023" s="35"/>
      <c r="CD3023" s="35"/>
      <c r="CE3023" s="35"/>
      <c r="CF3023" s="35"/>
      <c r="CG3023" s="35"/>
      <c r="CH3023" s="35"/>
    </row>
    <row r="3024" spans="1:86" ht="15.6" x14ac:dyDescent="0.3">
      <c r="A3024" s="35"/>
      <c r="B3024" s="86"/>
      <c r="C3024" s="35"/>
      <c r="D3024" s="35"/>
      <c r="E3024" s="35"/>
      <c r="F3024" s="35"/>
      <c r="G3024" s="35"/>
      <c r="H3024" s="35"/>
      <c r="I3024" s="35"/>
      <c r="J3024" s="35"/>
      <c r="K3024" s="35"/>
      <c r="L3024" s="35"/>
      <c r="M3024" s="35"/>
      <c r="N3024" s="35"/>
      <c r="O3024" s="35"/>
      <c r="P3024" s="35"/>
      <c r="Q3024" s="35"/>
      <c r="R3024" s="35"/>
      <c r="S3024" s="35"/>
      <c r="T3024" s="17">
        <f t="shared" si="6793"/>
        <v>49040</v>
      </c>
      <c r="U3024" s="216">
        <f t="shared" si="6786"/>
        <v>4</v>
      </c>
      <c r="V3024" s="216">
        <f t="shared" si="6793"/>
        <v>3019</v>
      </c>
      <c r="W3024" s="16">
        <f t="shared" si="6800"/>
        <v>8.2712328767123289</v>
      </c>
      <c r="X3024" s="16" t="e">
        <f>IF(Template!$F$7="Linear interpolation",LinInterp($I$5:$I$22,$G$5:$G$22,W3024),CubicSpline($I$5:$I$22,$G$5:$G$22,W3024))</f>
        <v>#VALUE!</v>
      </c>
      <c r="Y3024" s="221" t="e">
        <f t="shared" si="6787"/>
        <v>#VALUE!</v>
      </c>
      <c r="Z3024" s="221" t="e">
        <f>Y3024/PRODUCT($AA$6:AA3023)</f>
        <v>#VALUE!</v>
      </c>
      <c r="AA3024" s="16" t="e">
        <f t="shared" si="6794"/>
        <v>#VALUE!</v>
      </c>
      <c r="AB3024" s="10" t="e">
        <f t="shared" si="6795"/>
        <v>#VALUE!</v>
      </c>
      <c r="AC3024" s="90">
        <f t="shared" si="6788"/>
        <v>3024</v>
      </c>
      <c r="AD3024" s="17">
        <f t="shared" si="6796"/>
        <v>49017</v>
      </c>
      <c r="AE3024" s="16" t="e">
        <f t="shared" si="6789"/>
        <v>#VALUE!</v>
      </c>
      <c r="AF3024" s="10">
        <f ca="1">IFERROR(AVERAGE(INDIRECT("AE"&amp;AC3024-Template!$F$10+1):INDIRECT("AE"&amp;AC3024)),0)</f>
        <v>0</v>
      </c>
      <c r="AG3024" s="35"/>
      <c r="AH3024" s="86"/>
      <c r="AI3024" s="35"/>
      <c r="AJ3024" s="35"/>
      <c r="AK3024" s="35"/>
      <c r="AL3024" s="35"/>
      <c r="AM3024" s="35"/>
      <c r="AN3024" s="35"/>
      <c r="AO3024" s="35"/>
      <c r="AP3024" s="35"/>
      <c r="AQ3024" s="35"/>
      <c r="AR3024" s="35"/>
      <c r="AS3024" s="35"/>
      <c r="AT3024" s="35"/>
      <c r="AU3024" s="35"/>
      <c r="AV3024" s="35"/>
      <c r="AW3024" s="35"/>
      <c r="AX3024" s="35"/>
      <c r="AY3024" s="35"/>
      <c r="AZ3024" s="17">
        <f t="shared" ref="AZ3024" si="6821">AZ3023+1</f>
        <v>49040</v>
      </c>
      <c r="BA3024" s="216">
        <f t="shared" si="6812"/>
        <v>4</v>
      </c>
      <c r="BB3024" s="216">
        <f t="shared" ref="BB3024" si="6822">BB3023+1</f>
        <v>3019</v>
      </c>
      <c r="BC3024" s="16">
        <f t="shared" si="6814"/>
        <v>8.2712328767123289</v>
      </c>
      <c r="BD3024" s="16">
        <f>IF(Template!$F$7="Linear interpolation",LinInterp($AO$5:$AO$18,$AM$5:$AM$18,BC3024),CubicSpline($AO$5:$AO$18,$AM$5:$AM$18,BC3024))</f>
        <v>14.15024278640642</v>
      </c>
      <c r="BE3024" s="221">
        <f t="shared" si="6749"/>
        <v>2.988163280952695</v>
      </c>
      <c r="BF3024" s="221">
        <f>BE3024/PRODUCT($BG$6:BG3023)</f>
        <v>1.0003627254503749</v>
      </c>
      <c r="BG3024" s="16">
        <f t="shared" si="6815"/>
        <v>1.0003627254503749</v>
      </c>
      <c r="BH3024" s="10">
        <f t="shared" si="6816"/>
        <v>13.23947893868227</v>
      </c>
      <c r="BI3024" s="90"/>
      <c r="BJ3024" s="17">
        <f t="shared" si="6799"/>
        <v>49017</v>
      </c>
      <c r="BK3024" s="16">
        <f t="shared" si="6792"/>
        <v>13.24109569950005</v>
      </c>
      <c r="BL3024" s="10">
        <f ca="1">IFERROR(AVERAGE(INDIRECT("BK"&amp;AC3024-Template!$F$10+1):INDIRECT("BK"&amp;AC3024)),0)</f>
        <v>13.242192269216396</v>
      </c>
      <c r="BM3024" s="35"/>
      <c r="BN3024" s="86"/>
      <c r="BO3024" s="35"/>
      <c r="BP3024" s="35"/>
      <c r="BQ3024" s="35"/>
      <c r="BR3024" s="35"/>
      <c r="BS3024" s="35"/>
      <c r="BT3024" s="35"/>
      <c r="BU3024" s="35"/>
      <c r="BV3024" s="35"/>
      <c r="BW3024" s="35"/>
      <c r="BX3024" s="35"/>
      <c r="BY3024" s="35"/>
      <c r="BZ3024" s="35"/>
      <c r="CA3024" s="35"/>
      <c r="CB3024" s="35"/>
      <c r="CC3024" s="35"/>
      <c r="CD3024" s="35"/>
      <c r="CE3024" s="35"/>
      <c r="CF3024" s="35"/>
      <c r="CG3024" s="35"/>
      <c r="CH3024" s="35"/>
    </row>
    <row r="3025" spans="1:86" ht="15.6" x14ac:dyDescent="0.3">
      <c r="A3025" s="35"/>
      <c r="B3025" s="86"/>
      <c r="C3025" s="35"/>
      <c r="D3025" s="35"/>
      <c r="E3025" s="35"/>
      <c r="F3025" s="35"/>
      <c r="G3025" s="35"/>
      <c r="H3025" s="35"/>
      <c r="I3025" s="35"/>
      <c r="J3025" s="35"/>
      <c r="K3025" s="35"/>
      <c r="L3025" s="35"/>
      <c r="M3025" s="35"/>
      <c r="N3025" s="35"/>
      <c r="O3025" s="35"/>
      <c r="P3025" s="35"/>
      <c r="Q3025" s="35"/>
      <c r="R3025" s="35"/>
      <c r="S3025" s="35"/>
      <c r="T3025" s="17">
        <f t="shared" si="6793"/>
        <v>49041</v>
      </c>
      <c r="U3025" s="216">
        <f t="shared" si="6786"/>
        <v>5</v>
      </c>
      <c r="V3025" s="216">
        <f t="shared" si="6793"/>
        <v>3020</v>
      </c>
      <c r="W3025" s="16">
        <f t="shared" si="6800"/>
        <v>8.2739726027397253</v>
      </c>
      <c r="X3025" s="16" t="e">
        <f>IF(Template!$F$7="Linear interpolation",LinInterp($I$5:$I$22,$G$5:$G$22,W3025),CubicSpline($I$5:$I$22,$G$5:$G$22,W3025))</f>
        <v>#VALUE!</v>
      </c>
      <c r="Y3025" s="221" t="e">
        <f t="shared" si="6787"/>
        <v>#VALUE!</v>
      </c>
      <c r="Z3025" s="221" t="e">
        <f>Y3025/PRODUCT($AA$6:AA3024)</f>
        <v>#VALUE!</v>
      </c>
      <c r="AA3025" s="16" t="e">
        <f t="shared" si="6794"/>
        <v>#VALUE!</v>
      </c>
      <c r="AB3025" s="10" t="e">
        <f t="shared" si="6795"/>
        <v>#VALUE!</v>
      </c>
      <c r="AC3025" s="90">
        <f t="shared" si="6788"/>
        <v>3025</v>
      </c>
      <c r="AD3025" s="17">
        <f t="shared" si="6796"/>
        <v>49018</v>
      </c>
      <c r="AE3025" s="16" t="e">
        <f t="shared" si="6789"/>
        <v>#VALUE!</v>
      </c>
      <c r="AF3025" s="10">
        <f ca="1">IFERROR(AVERAGE(INDIRECT("AE"&amp;AC3025-Template!$F$10+1):INDIRECT("AE"&amp;AC3025)),0)</f>
        <v>0</v>
      </c>
      <c r="AG3025" s="35"/>
      <c r="AH3025" s="86"/>
      <c r="AI3025" s="35"/>
      <c r="AJ3025" s="35"/>
      <c r="AK3025" s="35"/>
      <c r="AL3025" s="35"/>
      <c r="AM3025" s="35"/>
      <c r="AN3025" s="35"/>
      <c r="AO3025" s="35"/>
      <c r="AP3025" s="35"/>
      <c r="AQ3025" s="35"/>
      <c r="AR3025" s="35"/>
      <c r="AS3025" s="35"/>
      <c r="AT3025" s="35"/>
      <c r="AU3025" s="35"/>
      <c r="AV3025" s="35"/>
      <c r="AW3025" s="35"/>
      <c r="AX3025" s="35"/>
      <c r="AY3025" s="35"/>
      <c r="AZ3025" s="17">
        <f t="shared" ref="AZ3025" si="6823">AZ3024+1</f>
        <v>49041</v>
      </c>
      <c r="BA3025" s="216">
        <f t="shared" si="6812"/>
        <v>5</v>
      </c>
      <c r="BB3025" s="216">
        <f t="shared" ref="BB3025" si="6824">BB3024+1</f>
        <v>3020</v>
      </c>
      <c r="BC3025" s="16">
        <f t="shared" si="6814"/>
        <v>8.2739726027397253</v>
      </c>
      <c r="BD3025" s="16">
        <f>IF(Template!$F$7="Linear interpolation",LinInterp($AO$5:$AO$18,$AM$5:$AM$18,BC3025),CubicSpline($AO$5:$AO$18,$AM$5:$AM$18,BC3025))</f>
        <v>14.15024372384196</v>
      </c>
      <c r="BE3025" s="221">
        <f t="shared" si="6749"/>
        <v>2.9892471583482174</v>
      </c>
      <c r="BF3025" s="221">
        <f>BE3025/PRODUCT($BG$6:BG3024)</f>
        <v>1.0003627236176922</v>
      </c>
      <c r="BG3025" s="16">
        <f t="shared" si="6815"/>
        <v>1.0003627236176922</v>
      </c>
      <c r="BH3025" s="10">
        <f t="shared" si="6816"/>
        <v>13.23941204576473</v>
      </c>
      <c r="BI3025" s="90"/>
      <c r="BJ3025" s="17">
        <f t="shared" si="6799"/>
        <v>49018</v>
      </c>
      <c r="BK3025" s="16">
        <f t="shared" si="6792"/>
        <v>13.241022327661778</v>
      </c>
      <c r="BL3025" s="10">
        <f ca="1">IFERROR(AVERAGE(INDIRECT("BK"&amp;AC3025-Template!$F$10+1):INDIRECT("BK"&amp;AC3025)),0)</f>
        <v>13.242123146930446</v>
      </c>
      <c r="BM3025" s="35"/>
      <c r="BN3025" s="86"/>
      <c r="BO3025" s="35"/>
      <c r="BP3025" s="35"/>
      <c r="BQ3025" s="35"/>
      <c r="BR3025" s="35"/>
      <c r="BS3025" s="35"/>
      <c r="BT3025" s="35"/>
      <c r="BU3025" s="35"/>
      <c r="BV3025" s="35"/>
      <c r="BW3025" s="35"/>
      <c r="BX3025" s="35"/>
      <c r="BY3025" s="35"/>
      <c r="BZ3025" s="35"/>
      <c r="CA3025" s="35"/>
      <c r="CB3025" s="35"/>
      <c r="CC3025" s="35"/>
      <c r="CD3025" s="35"/>
      <c r="CE3025" s="35"/>
      <c r="CF3025" s="35"/>
      <c r="CG3025" s="35"/>
      <c r="CH3025" s="35"/>
    </row>
    <row r="3026" spans="1:86" ht="15.6" x14ac:dyDescent="0.3">
      <c r="A3026" s="35"/>
      <c r="B3026" s="86"/>
      <c r="C3026" s="35"/>
      <c r="D3026" s="35"/>
      <c r="E3026" s="35"/>
      <c r="F3026" s="35"/>
      <c r="G3026" s="35"/>
      <c r="H3026" s="35"/>
      <c r="I3026" s="35"/>
      <c r="J3026" s="35"/>
      <c r="K3026" s="35"/>
      <c r="L3026" s="35"/>
      <c r="M3026" s="35"/>
      <c r="N3026" s="35"/>
      <c r="O3026" s="35"/>
      <c r="P3026" s="35"/>
      <c r="Q3026" s="35"/>
      <c r="R3026" s="35"/>
      <c r="S3026" s="35"/>
      <c r="T3026" s="17">
        <f t="shared" si="6793"/>
        <v>49042</v>
      </c>
      <c r="U3026" s="216">
        <f t="shared" si="6786"/>
        <v>6</v>
      </c>
      <c r="V3026" s="216">
        <f t="shared" si="6793"/>
        <v>3021</v>
      </c>
      <c r="W3026" s="16">
        <f t="shared" si="6800"/>
        <v>8.2767123287671236</v>
      </c>
      <c r="X3026" s="16" t="e">
        <f>IF(Template!$F$7="Linear interpolation",LinInterp($I$5:$I$22,$G$5:$G$22,W3026),CubicSpline($I$5:$I$22,$G$5:$G$22,W3026))</f>
        <v>#VALUE!</v>
      </c>
      <c r="Y3026" s="221" t="e">
        <f t="shared" si="6787"/>
        <v>#VALUE!</v>
      </c>
      <c r="Z3026" s="221" t="e">
        <f>Y3026/PRODUCT($AA$6:AA3025)</f>
        <v>#VALUE!</v>
      </c>
      <c r="AA3026" s="16" t="e">
        <f t="shared" si="6794"/>
        <v>#VALUE!</v>
      </c>
      <c r="AB3026" s="10" t="e">
        <f t="shared" si="6795"/>
        <v>#VALUE!</v>
      </c>
      <c r="AC3026" s="90">
        <f t="shared" si="6788"/>
        <v>3026</v>
      </c>
      <c r="AD3026" s="17">
        <f t="shared" si="6796"/>
        <v>49019</v>
      </c>
      <c r="AE3026" s="16" t="e">
        <f t="shared" si="6789"/>
        <v>#VALUE!</v>
      </c>
      <c r="AF3026" s="10">
        <f ca="1">IFERROR(AVERAGE(INDIRECT("AE"&amp;AC3026-Template!$F$10+1):INDIRECT("AE"&amp;AC3026)),0)</f>
        <v>0</v>
      </c>
      <c r="AG3026" s="35"/>
      <c r="AH3026" s="86"/>
      <c r="AI3026" s="35"/>
      <c r="AJ3026" s="35"/>
      <c r="AK3026" s="35"/>
      <c r="AL3026" s="35"/>
      <c r="AM3026" s="35"/>
      <c r="AN3026" s="35"/>
      <c r="AO3026" s="35"/>
      <c r="AP3026" s="35"/>
      <c r="AQ3026" s="35"/>
      <c r="AR3026" s="35"/>
      <c r="AS3026" s="35"/>
      <c r="AT3026" s="35"/>
      <c r="AU3026" s="35"/>
      <c r="AV3026" s="35"/>
      <c r="AW3026" s="35"/>
      <c r="AX3026" s="35"/>
      <c r="AY3026" s="35"/>
      <c r="AZ3026" s="17">
        <f t="shared" ref="AZ3026" si="6825">AZ3025+1</f>
        <v>49042</v>
      </c>
      <c r="BA3026" s="216">
        <f t="shared" si="6812"/>
        <v>6</v>
      </c>
      <c r="BB3026" s="216">
        <f t="shared" ref="BB3026" si="6826">BB3025+1</f>
        <v>3021</v>
      </c>
      <c r="BC3026" s="16">
        <f t="shared" si="6814"/>
        <v>8.2767123287671236</v>
      </c>
      <c r="BD3026" s="16">
        <f>IF(Template!$F$7="Linear interpolation",LinInterp($AO$5:$AO$18,$AM$5:$AM$18,BC3026),CubicSpline($AO$5:$AO$18,$AM$5:$AM$18,BC3026))</f>
        <v>14.150244635498694</v>
      </c>
      <c r="BE3026" s="221">
        <f t="shared" si="6749"/>
        <v>2.9903314234368525</v>
      </c>
      <c r="BF3026" s="221">
        <f>BE3026/PRODUCT($BG$6:BG3025)</f>
        <v>1.0003627217928794</v>
      </c>
      <c r="BG3026" s="16">
        <f t="shared" si="6815"/>
        <v>1.0003627236176922</v>
      </c>
      <c r="BH3026" s="10">
        <f t="shared" si="6816"/>
        <v>13.23941204576473</v>
      </c>
      <c r="BI3026" s="90"/>
      <c r="BJ3026" s="17">
        <f t="shared" si="6799"/>
        <v>49019</v>
      </c>
      <c r="BK3026" s="16">
        <f t="shared" si="6792"/>
        <v>13.240949232369626</v>
      </c>
      <c r="BL3026" s="10">
        <f ca="1">IFERROR(AVERAGE(INDIRECT("BK"&amp;AC3026-Template!$F$10+1):INDIRECT("BK"&amp;AC3026)),0)</f>
        <v>13.242046105870667</v>
      </c>
      <c r="BM3026" s="35"/>
      <c r="BN3026" s="86"/>
      <c r="BO3026" s="35"/>
      <c r="BP3026" s="35"/>
      <c r="BQ3026" s="35"/>
      <c r="BR3026" s="35"/>
      <c r="BS3026" s="35"/>
      <c r="BT3026" s="35"/>
      <c r="BU3026" s="35"/>
      <c r="BV3026" s="35"/>
      <c r="BW3026" s="35"/>
      <c r="BX3026" s="35"/>
      <c r="BY3026" s="35"/>
      <c r="BZ3026" s="35"/>
      <c r="CA3026" s="35"/>
      <c r="CB3026" s="35"/>
      <c r="CC3026" s="35"/>
      <c r="CD3026" s="35"/>
      <c r="CE3026" s="35"/>
      <c r="CF3026" s="35"/>
      <c r="CG3026" s="35"/>
      <c r="CH3026" s="35"/>
    </row>
    <row r="3027" spans="1:86" ht="15.6" x14ac:dyDescent="0.3">
      <c r="A3027" s="35"/>
      <c r="B3027" s="86"/>
      <c r="C3027" s="35"/>
      <c r="D3027" s="35"/>
      <c r="E3027" s="35"/>
      <c r="F3027" s="35"/>
      <c r="G3027" s="35"/>
      <c r="H3027" s="35"/>
      <c r="I3027" s="35"/>
      <c r="J3027" s="35"/>
      <c r="K3027" s="35"/>
      <c r="L3027" s="35"/>
      <c r="M3027" s="35"/>
      <c r="N3027" s="35"/>
      <c r="O3027" s="35"/>
      <c r="P3027" s="35"/>
      <c r="Q3027" s="35"/>
      <c r="R3027" s="35"/>
      <c r="S3027" s="35"/>
      <c r="T3027" s="17">
        <f t="shared" si="6793"/>
        <v>49043</v>
      </c>
      <c r="U3027" s="216">
        <f t="shared" si="6786"/>
        <v>7</v>
      </c>
      <c r="V3027" s="216">
        <f t="shared" si="6793"/>
        <v>3022</v>
      </c>
      <c r="W3027" s="16">
        <f t="shared" si="6800"/>
        <v>8.2794520547945201</v>
      </c>
      <c r="X3027" s="16" t="e">
        <f>IF(Template!$F$7="Linear interpolation",LinInterp($I$5:$I$22,$G$5:$G$22,W3027),CubicSpline($I$5:$I$22,$G$5:$G$22,W3027))</f>
        <v>#VALUE!</v>
      </c>
      <c r="Y3027" s="221" t="e">
        <f t="shared" si="6787"/>
        <v>#VALUE!</v>
      </c>
      <c r="Z3027" s="221" t="e">
        <f>Y3027/PRODUCT($AA$6:AA3026)</f>
        <v>#VALUE!</v>
      </c>
      <c r="AA3027" s="16" t="e">
        <f t="shared" si="6794"/>
        <v>#VALUE!</v>
      </c>
      <c r="AB3027" s="10" t="e">
        <f t="shared" si="6795"/>
        <v>#VALUE!</v>
      </c>
      <c r="AC3027" s="90">
        <f t="shared" si="6788"/>
        <v>3027</v>
      </c>
      <c r="AD3027" s="17">
        <f t="shared" si="6796"/>
        <v>49020</v>
      </c>
      <c r="AE3027" s="16" t="e">
        <f t="shared" si="6789"/>
        <v>#VALUE!</v>
      </c>
      <c r="AF3027" s="10">
        <f ca="1">IFERROR(AVERAGE(INDIRECT("AE"&amp;AC3027-Template!$F$10+1):INDIRECT("AE"&amp;AC3027)),0)</f>
        <v>0</v>
      </c>
      <c r="AG3027" s="35"/>
      <c r="AH3027" s="86"/>
      <c r="AI3027" s="35"/>
      <c r="AJ3027" s="35"/>
      <c r="AK3027" s="35"/>
      <c r="AL3027" s="35"/>
      <c r="AM3027" s="35"/>
      <c r="AN3027" s="35"/>
      <c r="AO3027" s="35"/>
      <c r="AP3027" s="35"/>
      <c r="AQ3027" s="35"/>
      <c r="AR3027" s="35"/>
      <c r="AS3027" s="35"/>
      <c r="AT3027" s="35"/>
      <c r="AU3027" s="35"/>
      <c r="AV3027" s="35"/>
      <c r="AW3027" s="35"/>
      <c r="AX3027" s="35"/>
      <c r="AY3027" s="35"/>
      <c r="AZ3027" s="17">
        <f t="shared" ref="AZ3027" si="6827">AZ3026+1</f>
        <v>49043</v>
      </c>
      <c r="BA3027" s="216">
        <f t="shared" si="6812"/>
        <v>7</v>
      </c>
      <c r="BB3027" s="216">
        <f t="shared" ref="BB3027" si="6828">BB3026+1</f>
        <v>3022</v>
      </c>
      <c r="BC3027" s="16">
        <f t="shared" si="6814"/>
        <v>8.2794520547945201</v>
      </c>
      <c r="BD3027" s="16">
        <f>IF(Template!$F$7="Linear interpolation",LinInterp($AO$5:$AO$18,$AM$5:$AM$18,BC3027),CubicSpline($AO$5:$AO$18,$AM$5:$AM$18,BC3027))</f>
        <v>14.150245521510888</v>
      </c>
      <c r="BE3027" s="221">
        <f t="shared" si="6749"/>
        <v>2.9914160763788531</v>
      </c>
      <c r="BF3027" s="221">
        <f>BE3027/PRODUCT($BG$6:BG3026)</f>
        <v>1.0003627181511401</v>
      </c>
      <c r="BG3027" s="16">
        <f t="shared" si="6815"/>
        <v>1.0003627236176922</v>
      </c>
      <c r="BH3027" s="10">
        <f t="shared" si="6816"/>
        <v>13.23941204576473</v>
      </c>
      <c r="BI3027" s="90"/>
      <c r="BJ3027" s="17">
        <f t="shared" si="6799"/>
        <v>49020</v>
      </c>
      <c r="BK3027" s="16">
        <f t="shared" si="6792"/>
        <v>13.240876414012615</v>
      </c>
      <c r="BL3027" s="10">
        <f ca="1">IFERROR(AVERAGE(INDIRECT("BK"&amp;AC3027-Template!$F$10+1):INDIRECT("BK"&amp;AC3027)),0)</f>
        <v>13.241969334968129</v>
      </c>
      <c r="BM3027" s="35"/>
      <c r="BN3027" s="86"/>
      <c r="BO3027" s="35"/>
      <c r="BP3027" s="35"/>
      <c r="BQ3027" s="35"/>
      <c r="BR3027" s="35"/>
      <c r="BS3027" s="35"/>
      <c r="BT3027" s="35"/>
      <c r="BU3027" s="35"/>
      <c r="BV3027" s="35"/>
      <c r="BW3027" s="35"/>
      <c r="BX3027" s="35"/>
      <c r="BY3027" s="35"/>
      <c r="BZ3027" s="35"/>
      <c r="CA3027" s="35"/>
      <c r="CB3027" s="35"/>
      <c r="CC3027" s="35"/>
      <c r="CD3027" s="35"/>
      <c r="CE3027" s="35"/>
      <c r="CF3027" s="35"/>
      <c r="CG3027" s="35"/>
      <c r="CH3027" s="35"/>
    </row>
    <row r="3028" spans="1:86" ht="15.6" x14ac:dyDescent="0.3">
      <c r="A3028" s="35"/>
      <c r="B3028" s="86"/>
      <c r="C3028" s="35"/>
      <c r="D3028" s="35"/>
      <c r="E3028" s="35"/>
      <c r="F3028" s="35"/>
      <c r="G3028" s="35"/>
      <c r="H3028" s="35"/>
      <c r="I3028" s="35"/>
      <c r="J3028" s="35"/>
      <c r="K3028" s="35"/>
      <c r="L3028" s="35"/>
      <c r="M3028" s="35"/>
      <c r="N3028" s="35"/>
      <c r="O3028" s="35"/>
      <c r="P3028" s="35"/>
      <c r="Q3028" s="35"/>
      <c r="R3028" s="35"/>
      <c r="S3028" s="35"/>
      <c r="T3028" s="17">
        <f t="shared" si="6793"/>
        <v>49044</v>
      </c>
      <c r="U3028" s="216">
        <f t="shared" si="6786"/>
        <v>1</v>
      </c>
      <c r="V3028" s="216">
        <f t="shared" si="6793"/>
        <v>3023</v>
      </c>
      <c r="W3028" s="16">
        <f t="shared" si="6800"/>
        <v>8.2821917808219183</v>
      </c>
      <c r="X3028" s="16" t="e">
        <f>IF(Template!$F$7="Linear interpolation",LinInterp($I$5:$I$22,$G$5:$G$22,W3028),CubicSpline($I$5:$I$22,$G$5:$G$22,W3028))</f>
        <v>#VALUE!</v>
      </c>
      <c r="Y3028" s="221" t="e">
        <f t="shared" si="6787"/>
        <v>#VALUE!</v>
      </c>
      <c r="Z3028" s="221" t="e">
        <f>Y3028/PRODUCT($AA$6:AA3027)</f>
        <v>#VALUE!</v>
      </c>
      <c r="AA3028" s="16" t="e">
        <f t="shared" si="6794"/>
        <v>#VALUE!</v>
      </c>
      <c r="AB3028" s="10" t="e">
        <f t="shared" si="6795"/>
        <v>#VALUE!</v>
      </c>
      <c r="AC3028" s="90">
        <f t="shared" si="6788"/>
        <v>3028</v>
      </c>
      <c r="AD3028" s="17">
        <f t="shared" si="6796"/>
        <v>49021</v>
      </c>
      <c r="AE3028" s="16" t="e">
        <f t="shared" si="6789"/>
        <v>#VALUE!</v>
      </c>
      <c r="AF3028" s="10">
        <f ca="1">IFERROR(AVERAGE(INDIRECT("AE"&amp;AC3028-Template!$F$10+1):INDIRECT("AE"&amp;AC3028)),0)</f>
        <v>0</v>
      </c>
      <c r="AG3028" s="35"/>
      <c r="AH3028" s="86"/>
      <c r="AI3028" s="35"/>
      <c r="AJ3028" s="35"/>
      <c r="AK3028" s="35"/>
      <c r="AL3028" s="35"/>
      <c r="AM3028" s="35"/>
      <c r="AN3028" s="35"/>
      <c r="AO3028" s="35"/>
      <c r="AP3028" s="35"/>
      <c r="AQ3028" s="35"/>
      <c r="AR3028" s="35"/>
      <c r="AS3028" s="35"/>
      <c r="AT3028" s="35"/>
      <c r="AU3028" s="35"/>
      <c r="AV3028" s="35"/>
      <c r="AW3028" s="35"/>
      <c r="AX3028" s="35"/>
      <c r="AY3028" s="35"/>
      <c r="AZ3028" s="17">
        <f t="shared" ref="AZ3028" si="6829">AZ3027+1</f>
        <v>49044</v>
      </c>
      <c r="BA3028" s="216">
        <f t="shared" si="6812"/>
        <v>1</v>
      </c>
      <c r="BB3028" s="216">
        <f t="shared" ref="BB3028" si="6830">BB3027+1</f>
        <v>3023</v>
      </c>
      <c r="BC3028" s="16">
        <f t="shared" si="6814"/>
        <v>8.2821917808219183</v>
      </c>
      <c r="BD3028" s="16">
        <f>IF(Template!$F$7="Linear interpolation",LinInterp($AO$5:$AO$18,$AM$5:$AM$18,BC3028),CubicSpline($AO$5:$AO$18,$AM$5:$AM$18,BC3028))</f>
        <v>14.150246382012803</v>
      </c>
      <c r="BE3028" s="221">
        <f t="shared" si="6749"/>
        <v>2.9925011173345841</v>
      </c>
      <c r="BF3028" s="221">
        <f>BE3028/PRODUCT($BG$6:BG3027)</f>
        <v>1.000362712700372</v>
      </c>
      <c r="BG3028" s="16">
        <f t="shared" si="6815"/>
        <v>1.000362712700372</v>
      </c>
      <c r="BH3028" s="10">
        <f t="shared" si="6816"/>
        <v>13.239013563578927</v>
      </c>
      <c r="BI3028" s="90"/>
      <c r="BJ3028" s="17">
        <f t="shared" si="6799"/>
        <v>49021</v>
      </c>
      <c r="BK3028" s="16">
        <f t="shared" si="6792"/>
        <v>13.240876414012615</v>
      </c>
      <c r="BL3028" s="10">
        <f ca="1">IFERROR(AVERAGE(INDIRECT("BK"&amp;AC3028-Template!$F$10+1):INDIRECT("BK"&amp;AC3028)),0)</f>
        <v>13.241895252727334</v>
      </c>
      <c r="BM3028" s="35"/>
      <c r="BN3028" s="86"/>
      <c r="BO3028" s="35"/>
      <c r="BP3028" s="35"/>
      <c r="BQ3028" s="35"/>
      <c r="BR3028" s="35"/>
      <c r="BS3028" s="35"/>
      <c r="BT3028" s="35"/>
      <c r="BU3028" s="35"/>
      <c r="BV3028" s="35"/>
      <c r="BW3028" s="35"/>
      <c r="BX3028" s="35"/>
      <c r="BY3028" s="35"/>
      <c r="BZ3028" s="35"/>
      <c r="CA3028" s="35"/>
      <c r="CB3028" s="35"/>
      <c r="CC3028" s="35"/>
      <c r="CD3028" s="35"/>
      <c r="CE3028" s="35"/>
      <c r="CF3028" s="35"/>
      <c r="CG3028" s="35"/>
      <c r="CH3028" s="35"/>
    </row>
    <row r="3029" spans="1:86" ht="15.6" x14ac:dyDescent="0.3">
      <c r="A3029" s="35"/>
      <c r="B3029" s="86"/>
      <c r="C3029" s="35"/>
      <c r="D3029" s="35"/>
      <c r="E3029" s="35"/>
      <c r="F3029" s="35"/>
      <c r="G3029" s="35"/>
      <c r="H3029" s="35"/>
      <c r="I3029" s="35"/>
      <c r="J3029" s="35"/>
      <c r="K3029" s="35"/>
      <c r="L3029" s="35"/>
      <c r="M3029" s="35"/>
      <c r="N3029" s="35"/>
      <c r="O3029" s="35"/>
      <c r="P3029" s="35"/>
      <c r="Q3029" s="35"/>
      <c r="R3029" s="35"/>
      <c r="S3029" s="35"/>
      <c r="T3029" s="17">
        <f t="shared" si="6793"/>
        <v>49045</v>
      </c>
      <c r="U3029" s="216">
        <f t="shared" si="6786"/>
        <v>2</v>
      </c>
      <c r="V3029" s="216">
        <f t="shared" si="6793"/>
        <v>3024</v>
      </c>
      <c r="W3029" s="16">
        <f t="shared" si="6800"/>
        <v>8.2849315068493148</v>
      </c>
      <c r="X3029" s="16" t="e">
        <f>IF(Template!$F$7="Linear interpolation",LinInterp($I$5:$I$22,$G$5:$G$22,W3029),CubicSpline($I$5:$I$22,$G$5:$G$22,W3029))</f>
        <v>#VALUE!</v>
      </c>
      <c r="Y3029" s="221" t="e">
        <f t="shared" si="6787"/>
        <v>#VALUE!</v>
      </c>
      <c r="Z3029" s="221" t="e">
        <f>Y3029/PRODUCT($AA$6:AA3028)</f>
        <v>#VALUE!</v>
      </c>
      <c r="AA3029" s="16" t="e">
        <f t="shared" si="6794"/>
        <v>#VALUE!</v>
      </c>
      <c r="AB3029" s="10" t="e">
        <f t="shared" si="6795"/>
        <v>#VALUE!</v>
      </c>
      <c r="AC3029" s="90">
        <f t="shared" si="6788"/>
        <v>3029</v>
      </c>
      <c r="AD3029" s="17">
        <f t="shared" si="6796"/>
        <v>49022</v>
      </c>
      <c r="AE3029" s="16" t="e">
        <f t="shared" si="6789"/>
        <v>#VALUE!</v>
      </c>
      <c r="AF3029" s="10">
        <f ca="1">IFERROR(AVERAGE(INDIRECT("AE"&amp;AC3029-Template!$F$10+1):INDIRECT("AE"&amp;AC3029)),0)</f>
        <v>0</v>
      </c>
      <c r="AG3029" s="35"/>
      <c r="AH3029" s="86"/>
      <c r="AI3029" s="35"/>
      <c r="AJ3029" s="35"/>
      <c r="AK3029" s="35"/>
      <c r="AL3029" s="35"/>
      <c r="AM3029" s="35"/>
      <c r="AN3029" s="35"/>
      <c r="AO3029" s="35"/>
      <c r="AP3029" s="35"/>
      <c r="AQ3029" s="35"/>
      <c r="AR3029" s="35"/>
      <c r="AS3029" s="35"/>
      <c r="AT3029" s="35"/>
      <c r="AU3029" s="35"/>
      <c r="AV3029" s="35"/>
      <c r="AW3029" s="35"/>
      <c r="AX3029" s="35"/>
      <c r="AY3029" s="35"/>
      <c r="AZ3029" s="17">
        <f t="shared" ref="AZ3029" si="6831">AZ3028+1</f>
        <v>49045</v>
      </c>
      <c r="BA3029" s="216">
        <f t="shared" si="6812"/>
        <v>2</v>
      </c>
      <c r="BB3029" s="216">
        <f t="shared" ref="BB3029" si="6832">BB3028+1</f>
        <v>3024</v>
      </c>
      <c r="BC3029" s="16">
        <f t="shared" si="6814"/>
        <v>8.2849315068493148</v>
      </c>
      <c r="BD3029" s="16">
        <f>IF(Template!$F$7="Linear interpolation",LinInterp($AO$5:$AO$18,$AM$5:$AM$18,BC3029),CubicSpline($AO$5:$AO$18,$AM$5:$AM$18,BC3029))</f>
        <v>14.150247217138707</v>
      </c>
      <c r="BE3029" s="221">
        <f t="shared" si="6749"/>
        <v>2.9935865464645337</v>
      </c>
      <c r="BF3029" s="221">
        <f>BE3029/PRODUCT($BG$6:BG3028)</f>
        <v>1.0003627163658058</v>
      </c>
      <c r="BG3029" s="16">
        <f t="shared" si="6815"/>
        <v>1.0003627163658058</v>
      </c>
      <c r="BH3029" s="10">
        <f t="shared" si="6816"/>
        <v>13.23914735191023</v>
      </c>
      <c r="BI3029" s="90"/>
      <c r="BJ3029" s="17">
        <f t="shared" si="6799"/>
        <v>49022</v>
      </c>
      <c r="BK3029" s="16">
        <f t="shared" si="6792"/>
        <v>13.240876414012615</v>
      </c>
      <c r="BL3029" s="10">
        <f ca="1">IFERROR(AVERAGE(INDIRECT("BK"&amp;AC3029-Template!$F$10+1):INDIRECT("BK"&amp;AC3029)),0)</f>
        <v>13.241823850352315</v>
      </c>
      <c r="BM3029" s="35"/>
      <c r="BN3029" s="86"/>
      <c r="BO3029" s="35"/>
      <c r="BP3029" s="35"/>
      <c r="BQ3029" s="35"/>
      <c r="BR3029" s="35"/>
      <c r="BS3029" s="35"/>
      <c r="BT3029" s="35"/>
      <c r="BU3029" s="35"/>
      <c r="BV3029" s="35"/>
      <c r="BW3029" s="35"/>
      <c r="BX3029" s="35"/>
      <c r="BY3029" s="35"/>
      <c r="BZ3029" s="35"/>
      <c r="CA3029" s="35"/>
      <c r="CB3029" s="35"/>
      <c r="CC3029" s="35"/>
      <c r="CD3029" s="35"/>
      <c r="CE3029" s="35"/>
      <c r="CF3029" s="35"/>
      <c r="CG3029" s="35"/>
      <c r="CH3029" s="35"/>
    </row>
    <row r="3030" spans="1:86" ht="15.6" x14ac:dyDescent="0.3">
      <c r="A3030" s="35"/>
      <c r="B3030" s="86"/>
      <c r="C3030" s="35"/>
      <c r="D3030" s="35"/>
      <c r="E3030" s="35"/>
      <c r="F3030" s="35"/>
      <c r="G3030" s="35"/>
      <c r="H3030" s="35"/>
      <c r="I3030" s="35"/>
      <c r="J3030" s="35"/>
      <c r="K3030" s="35"/>
      <c r="L3030" s="35"/>
      <c r="M3030" s="35"/>
      <c r="N3030" s="35"/>
      <c r="O3030" s="35"/>
      <c r="P3030" s="35"/>
      <c r="Q3030" s="35"/>
      <c r="R3030" s="35"/>
      <c r="S3030" s="35"/>
      <c r="T3030" s="17">
        <f t="shared" si="6793"/>
        <v>49046</v>
      </c>
      <c r="U3030" s="216">
        <f t="shared" si="6786"/>
        <v>3</v>
      </c>
      <c r="V3030" s="216">
        <f t="shared" si="6793"/>
        <v>3025</v>
      </c>
      <c r="W3030" s="16">
        <f t="shared" si="6800"/>
        <v>8.287671232876713</v>
      </c>
      <c r="X3030" s="16" t="e">
        <f>IF(Template!$F$7="Linear interpolation",LinInterp($I$5:$I$22,$G$5:$G$22,W3030),CubicSpline($I$5:$I$22,$G$5:$G$22,W3030))</f>
        <v>#VALUE!</v>
      </c>
      <c r="Y3030" s="221" t="e">
        <f t="shared" si="6787"/>
        <v>#VALUE!</v>
      </c>
      <c r="Z3030" s="221" t="e">
        <f>Y3030/PRODUCT($AA$6:AA3029)</f>
        <v>#VALUE!</v>
      </c>
      <c r="AA3030" s="16" t="e">
        <f t="shared" si="6794"/>
        <v>#VALUE!</v>
      </c>
      <c r="AB3030" s="10" t="e">
        <f t="shared" si="6795"/>
        <v>#VALUE!</v>
      </c>
      <c r="AC3030" s="90">
        <f t="shared" si="6788"/>
        <v>3030</v>
      </c>
      <c r="AD3030" s="17">
        <f t="shared" si="6796"/>
        <v>49023</v>
      </c>
      <c r="AE3030" s="16" t="e">
        <f t="shared" si="6789"/>
        <v>#VALUE!</v>
      </c>
      <c r="AF3030" s="10">
        <f ca="1">IFERROR(AVERAGE(INDIRECT("AE"&amp;AC3030-Template!$F$10+1):INDIRECT("AE"&amp;AC3030)),0)</f>
        <v>0</v>
      </c>
      <c r="AG3030" s="35"/>
      <c r="AH3030" s="86"/>
      <c r="AI3030" s="35"/>
      <c r="AJ3030" s="35"/>
      <c r="AK3030" s="35"/>
      <c r="AL3030" s="35"/>
      <c r="AM3030" s="35"/>
      <c r="AN3030" s="35"/>
      <c r="AO3030" s="35"/>
      <c r="AP3030" s="35"/>
      <c r="AQ3030" s="35"/>
      <c r="AR3030" s="35"/>
      <c r="AS3030" s="35"/>
      <c r="AT3030" s="35"/>
      <c r="AU3030" s="35"/>
      <c r="AV3030" s="35"/>
      <c r="AW3030" s="35"/>
      <c r="AX3030" s="35"/>
      <c r="AY3030" s="35"/>
      <c r="AZ3030" s="17">
        <f t="shared" ref="AZ3030" si="6833">AZ3029+1</f>
        <v>49046</v>
      </c>
      <c r="BA3030" s="216">
        <f t="shared" si="6812"/>
        <v>3</v>
      </c>
      <c r="BB3030" s="216">
        <f t="shared" ref="BB3030" si="6834">BB3029+1</f>
        <v>3025</v>
      </c>
      <c r="BC3030" s="16">
        <f t="shared" si="6814"/>
        <v>8.287671232876713</v>
      </c>
      <c r="BD3030" s="16">
        <f>IF(Template!$F$7="Linear interpolation",LinInterp($AO$5:$AO$18,$AM$5:$AM$18,BC3030),CubicSpline($AO$5:$AO$18,$AM$5:$AM$18,BC3030))</f>
        <v>14.150248027022863</v>
      </c>
      <c r="BE3030" s="221">
        <f t="shared" si="6749"/>
        <v>2.9946723639293138</v>
      </c>
      <c r="BF3030" s="221">
        <f>BE3030/PRODUCT($BG$6:BG3029)</f>
        <v>1.0003627145726128</v>
      </c>
      <c r="BG3030" s="16">
        <f t="shared" si="6815"/>
        <v>1.0003627145726128</v>
      </c>
      <c r="BH3030" s="10">
        <f t="shared" si="6816"/>
        <v>13.239081900368376</v>
      </c>
      <c r="BI3030" s="90"/>
      <c r="BJ3030" s="17">
        <f t="shared" si="6799"/>
        <v>49023</v>
      </c>
      <c r="BK3030" s="16">
        <f t="shared" si="6792"/>
        <v>13.24044228093757</v>
      </c>
      <c r="BL3030" s="10">
        <f ca="1">IFERROR(AVERAGE(INDIRECT("BK"&amp;AC3030-Template!$F$10+1):INDIRECT("BK"&amp;AC3030)),0)</f>
        <v>13.241737976874797</v>
      </c>
      <c r="BM3030" s="35"/>
      <c r="BN3030" s="86"/>
      <c r="BO3030" s="35"/>
      <c r="BP3030" s="35"/>
      <c r="BQ3030" s="35"/>
      <c r="BR3030" s="35"/>
      <c r="BS3030" s="35"/>
      <c r="BT3030" s="35"/>
      <c r="BU3030" s="35"/>
      <c r="BV3030" s="35"/>
      <c r="BW3030" s="35"/>
      <c r="BX3030" s="35"/>
      <c r="BY3030" s="35"/>
      <c r="BZ3030" s="35"/>
      <c r="CA3030" s="35"/>
      <c r="CB3030" s="35"/>
      <c r="CC3030" s="35"/>
      <c r="CD3030" s="35"/>
      <c r="CE3030" s="35"/>
      <c r="CF3030" s="35"/>
      <c r="CG3030" s="35"/>
      <c r="CH3030" s="35"/>
    </row>
    <row r="3031" spans="1:86" ht="15.6" x14ac:dyDescent="0.3">
      <c r="A3031" s="35"/>
      <c r="B3031" s="86"/>
      <c r="C3031" s="35"/>
      <c r="D3031" s="35"/>
      <c r="E3031" s="35"/>
      <c r="F3031" s="35"/>
      <c r="G3031" s="35"/>
      <c r="H3031" s="35"/>
      <c r="I3031" s="35"/>
      <c r="J3031" s="35"/>
      <c r="K3031" s="35"/>
      <c r="L3031" s="35"/>
      <c r="M3031" s="35"/>
      <c r="N3031" s="35"/>
      <c r="O3031" s="35"/>
      <c r="P3031" s="35"/>
      <c r="Q3031" s="35"/>
      <c r="R3031" s="35"/>
      <c r="S3031" s="35"/>
      <c r="T3031" s="17">
        <f t="shared" si="6793"/>
        <v>49047</v>
      </c>
      <c r="U3031" s="216">
        <f t="shared" si="6786"/>
        <v>4</v>
      </c>
      <c r="V3031" s="216">
        <f t="shared" si="6793"/>
        <v>3026</v>
      </c>
      <c r="W3031" s="16">
        <f t="shared" si="6800"/>
        <v>8.2904109589041095</v>
      </c>
      <c r="X3031" s="16" t="e">
        <f>IF(Template!$F$7="Linear interpolation",LinInterp($I$5:$I$22,$G$5:$G$22,W3031),CubicSpline($I$5:$I$22,$G$5:$G$22,W3031))</f>
        <v>#VALUE!</v>
      </c>
      <c r="Y3031" s="221" t="e">
        <f t="shared" si="6787"/>
        <v>#VALUE!</v>
      </c>
      <c r="Z3031" s="221" t="e">
        <f>Y3031/PRODUCT($AA$6:AA3030)</f>
        <v>#VALUE!</v>
      </c>
      <c r="AA3031" s="16" t="e">
        <f t="shared" si="6794"/>
        <v>#VALUE!</v>
      </c>
      <c r="AB3031" s="10" t="e">
        <f t="shared" si="6795"/>
        <v>#VALUE!</v>
      </c>
      <c r="AC3031" s="90">
        <f t="shared" si="6788"/>
        <v>3031</v>
      </c>
      <c r="AD3031" s="17">
        <f t="shared" si="6796"/>
        <v>49024</v>
      </c>
      <c r="AE3031" s="16" t="e">
        <f t="shared" si="6789"/>
        <v>#VALUE!</v>
      </c>
      <c r="AF3031" s="10">
        <f ca="1">IFERROR(AVERAGE(INDIRECT("AE"&amp;AC3031-Template!$F$10+1):INDIRECT("AE"&amp;AC3031)),0)</f>
        <v>0</v>
      </c>
      <c r="AG3031" s="35"/>
      <c r="AH3031" s="86"/>
      <c r="AI3031" s="35"/>
      <c r="AJ3031" s="35"/>
      <c r="AK3031" s="35"/>
      <c r="AL3031" s="35"/>
      <c r="AM3031" s="35"/>
      <c r="AN3031" s="35"/>
      <c r="AO3031" s="35"/>
      <c r="AP3031" s="35"/>
      <c r="AQ3031" s="35"/>
      <c r="AR3031" s="35"/>
      <c r="AS3031" s="35"/>
      <c r="AT3031" s="35"/>
      <c r="AU3031" s="35"/>
      <c r="AV3031" s="35"/>
      <c r="AW3031" s="35"/>
      <c r="AX3031" s="35"/>
      <c r="AY3031" s="35"/>
      <c r="AZ3031" s="17">
        <f t="shared" ref="AZ3031" si="6835">AZ3030+1</f>
        <v>49047</v>
      </c>
      <c r="BA3031" s="216">
        <f t="shared" si="6812"/>
        <v>4</v>
      </c>
      <c r="BB3031" s="216">
        <f t="shared" ref="BB3031" si="6836">BB3030+1</f>
        <v>3026</v>
      </c>
      <c r="BC3031" s="16">
        <f t="shared" si="6814"/>
        <v>8.2904109589041095</v>
      </c>
      <c r="BD3031" s="16">
        <f>IF(Template!$F$7="Linear interpolation",LinInterp($AO$5:$AO$18,$AM$5:$AM$18,BC3031),CubicSpline($AO$5:$AO$18,$AM$5:$AM$18,BC3031))</f>
        <v>14.150248811799537</v>
      </c>
      <c r="BE3031" s="221">
        <f t="shared" si="6749"/>
        <v>2.9957585698896469</v>
      </c>
      <c r="BF3031" s="221">
        <f>BE3031/PRODUCT($BG$6:BG3030)</f>
        <v>1.0003627127873542</v>
      </c>
      <c r="BG3031" s="16">
        <f t="shared" si="6815"/>
        <v>1.0003627127873542</v>
      </c>
      <c r="BH3031" s="10">
        <f t="shared" si="6816"/>
        <v>13.2390167384292</v>
      </c>
      <c r="BI3031" s="90"/>
      <c r="BJ3031" s="17">
        <f t="shared" si="6799"/>
        <v>49024</v>
      </c>
      <c r="BK3031" s="16">
        <f t="shared" si="6792"/>
        <v>13.240587919993828</v>
      </c>
      <c r="BL3031" s="10">
        <f ca="1">IFERROR(AVERAGE(INDIRECT("BK"&amp;AC3031-Template!$F$10+1):INDIRECT("BK"&amp;AC3031)),0)</f>
        <v>13.24165695803249</v>
      </c>
      <c r="BM3031" s="35"/>
      <c r="BN3031" s="86"/>
      <c r="BO3031" s="35"/>
      <c r="BP3031" s="35"/>
      <c r="BQ3031" s="35"/>
      <c r="BR3031" s="35"/>
      <c r="BS3031" s="35"/>
      <c r="BT3031" s="35"/>
      <c r="BU3031" s="35"/>
      <c r="BV3031" s="35"/>
      <c r="BW3031" s="35"/>
      <c r="BX3031" s="35"/>
      <c r="BY3031" s="35"/>
      <c r="BZ3031" s="35"/>
      <c r="CA3031" s="35"/>
      <c r="CB3031" s="35"/>
      <c r="CC3031" s="35"/>
      <c r="CD3031" s="35"/>
      <c r="CE3031" s="35"/>
      <c r="CF3031" s="35"/>
      <c r="CG3031" s="35"/>
      <c r="CH3031" s="35"/>
    </row>
    <row r="3032" spans="1:86" ht="15.6" x14ac:dyDescent="0.3">
      <c r="A3032" s="35"/>
      <c r="B3032" s="86"/>
      <c r="C3032" s="35"/>
      <c r="D3032" s="35"/>
      <c r="E3032" s="35"/>
      <c r="F3032" s="35"/>
      <c r="G3032" s="35"/>
      <c r="H3032" s="35"/>
      <c r="I3032" s="35"/>
      <c r="J3032" s="35"/>
      <c r="K3032" s="35"/>
      <c r="L3032" s="35"/>
      <c r="M3032" s="35"/>
      <c r="N3032" s="35"/>
      <c r="O3032" s="35"/>
      <c r="P3032" s="35"/>
      <c r="Q3032" s="35"/>
      <c r="R3032" s="35"/>
      <c r="S3032" s="35"/>
      <c r="T3032" s="17">
        <f t="shared" si="6793"/>
        <v>49048</v>
      </c>
      <c r="U3032" s="216">
        <f t="shared" si="6786"/>
        <v>5</v>
      </c>
      <c r="V3032" s="216">
        <f t="shared" si="6793"/>
        <v>3027</v>
      </c>
      <c r="W3032" s="16">
        <f t="shared" si="6800"/>
        <v>8.293150684931506</v>
      </c>
      <c r="X3032" s="16" t="e">
        <f>IF(Template!$F$7="Linear interpolation",LinInterp($I$5:$I$22,$G$5:$G$22,W3032),CubicSpline($I$5:$I$22,$G$5:$G$22,W3032))</f>
        <v>#VALUE!</v>
      </c>
      <c r="Y3032" s="221" t="e">
        <f t="shared" si="6787"/>
        <v>#VALUE!</v>
      </c>
      <c r="Z3032" s="221" t="e">
        <f>Y3032/PRODUCT($AA$6:AA3031)</f>
        <v>#VALUE!</v>
      </c>
      <c r="AA3032" s="16" t="e">
        <f t="shared" si="6794"/>
        <v>#VALUE!</v>
      </c>
      <c r="AB3032" s="10" t="e">
        <f t="shared" si="6795"/>
        <v>#VALUE!</v>
      </c>
      <c r="AC3032" s="90">
        <f t="shared" si="6788"/>
        <v>3032</v>
      </c>
      <c r="AD3032" s="17">
        <f t="shared" si="6796"/>
        <v>49025</v>
      </c>
      <c r="AE3032" s="16" t="e">
        <f t="shared" si="6789"/>
        <v>#VALUE!</v>
      </c>
      <c r="AF3032" s="10">
        <f ca="1">IFERROR(AVERAGE(INDIRECT("AE"&amp;AC3032-Template!$F$10+1):INDIRECT("AE"&amp;AC3032)),0)</f>
        <v>0</v>
      </c>
      <c r="AG3032" s="35"/>
      <c r="AH3032" s="86"/>
      <c r="AI3032" s="35"/>
      <c r="AJ3032" s="35"/>
      <c r="AK3032" s="35"/>
      <c r="AL3032" s="35"/>
      <c r="AM3032" s="35"/>
      <c r="AN3032" s="35"/>
      <c r="AO3032" s="35"/>
      <c r="AP3032" s="35"/>
      <c r="AQ3032" s="35"/>
      <c r="AR3032" s="35"/>
      <c r="AS3032" s="35"/>
      <c r="AT3032" s="35"/>
      <c r="AU3032" s="35"/>
      <c r="AV3032" s="35"/>
      <c r="AW3032" s="35"/>
      <c r="AX3032" s="35"/>
      <c r="AY3032" s="35"/>
      <c r="AZ3032" s="17">
        <f t="shared" ref="AZ3032" si="6837">AZ3031+1</f>
        <v>49048</v>
      </c>
      <c r="BA3032" s="216">
        <f t="shared" si="6812"/>
        <v>5</v>
      </c>
      <c r="BB3032" s="216">
        <f t="shared" ref="BB3032" si="6838">BB3031+1</f>
        <v>3027</v>
      </c>
      <c r="BC3032" s="16">
        <f t="shared" si="6814"/>
        <v>8.293150684931506</v>
      </c>
      <c r="BD3032" s="16">
        <f>IF(Template!$F$7="Linear interpolation",LinInterp($AO$5:$AO$18,$AM$5:$AM$18,BC3032),CubicSpline($AO$5:$AO$18,$AM$5:$AM$18,BC3032))</f>
        <v>14.150249571602991</v>
      </c>
      <c r="BE3032" s="221">
        <f t="shared" si="6749"/>
        <v>2.9968451645063916</v>
      </c>
      <c r="BF3032" s="221">
        <f>BE3032/PRODUCT($BG$6:BG3031)</f>
        <v>1.0003627110100479</v>
      </c>
      <c r="BG3032" s="16">
        <f t="shared" si="6815"/>
        <v>1.0003627110100479</v>
      </c>
      <c r="BH3032" s="10">
        <f t="shared" si="6816"/>
        <v>13.238951866749172</v>
      </c>
      <c r="BI3032" s="90"/>
      <c r="BJ3032" s="17">
        <f t="shared" si="6799"/>
        <v>49025</v>
      </c>
      <c r="BK3032" s="16">
        <f t="shared" si="6792"/>
        <v>13.240516493558063</v>
      </c>
      <c r="BL3032" s="10">
        <f ca="1">IFERROR(AVERAGE(INDIRECT("BK"&amp;AC3032-Template!$F$10+1):INDIRECT("BK"&amp;AC3032)),0)</f>
        <v>13.241589549332639</v>
      </c>
      <c r="BM3032" s="35"/>
      <c r="BN3032" s="86"/>
      <c r="BO3032" s="35"/>
      <c r="BP3032" s="35"/>
      <c r="BQ3032" s="35"/>
      <c r="BR3032" s="35"/>
      <c r="BS3032" s="35"/>
      <c r="BT3032" s="35"/>
      <c r="BU3032" s="35"/>
      <c r="BV3032" s="35"/>
      <c r="BW3032" s="35"/>
      <c r="BX3032" s="35"/>
      <c r="BY3032" s="35"/>
      <c r="BZ3032" s="35"/>
      <c r="CA3032" s="35"/>
      <c r="CB3032" s="35"/>
      <c r="CC3032" s="35"/>
      <c r="CD3032" s="35"/>
      <c r="CE3032" s="35"/>
      <c r="CF3032" s="35"/>
      <c r="CG3032" s="35"/>
      <c r="CH3032" s="35"/>
    </row>
    <row r="3033" spans="1:86" ht="15.6" x14ac:dyDescent="0.3">
      <c r="A3033" s="35"/>
      <c r="B3033" s="86"/>
      <c r="C3033" s="35"/>
      <c r="D3033" s="35"/>
      <c r="E3033" s="35"/>
      <c r="F3033" s="35"/>
      <c r="G3033" s="35"/>
      <c r="H3033" s="35"/>
      <c r="I3033" s="35"/>
      <c r="J3033" s="35"/>
      <c r="K3033" s="35"/>
      <c r="L3033" s="35"/>
      <c r="M3033" s="35"/>
      <c r="N3033" s="35"/>
      <c r="O3033" s="35"/>
      <c r="P3033" s="35"/>
      <c r="Q3033" s="35"/>
      <c r="R3033" s="35"/>
      <c r="S3033" s="35"/>
      <c r="T3033" s="17">
        <f t="shared" si="6793"/>
        <v>49049</v>
      </c>
      <c r="U3033" s="216">
        <f t="shared" si="6786"/>
        <v>6</v>
      </c>
      <c r="V3033" s="216">
        <f t="shared" si="6793"/>
        <v>3028</v>
      </c>
      <c r="W3033" s="16">
        <f t="shared" si="6800"/>
        <v>8.2958904109589042</v>
      </c>
      <c r="X3033" s="16" t="e">
        <f>IF(Template!$F$7="Linear interpolation",LinInterp($I$5:$I$22,$G$5:$G$22,W3033),CubicSpline($I$5:$I$22,$G$5:$G$22,W3033))</f>
        <v>#VALUE!</v>
      </c>
      <c r="Y3033" s="221" t="e">
        <f t="shared" si="6787"/>
        <v>#VALUE!</v>
      </c>
      <c r="Z3033" s="221" t="e">
        <f>Y3033/PRODUCT($AA$6:AA3032)</f>
        <v>#VALUE!</v>
      </c>
      <c r="AA3033" s="16" t="e">
        <f t="shared" si="6794"/>
        <v>#VALUE!</v>
      </c>
      <c r="AB3033" s="10" t="e">
        <f t="shared" si="6795"/>
        <v>#VALUE!</v>
      </c>
      <c r="AC3033" s="90">
        <f t="shared" si="6788"/>
        <v>3033</v>
      </c>
      <c r="AD3033" s="17">
        <f t="shared" si="6796"/>
        <v>49026</v>
      </c>
      <c r="AE3033" s="16" t="e">
        <f t="shared" si="6789"/>
        <v>#VALUE!</v>
      </c>
      <c r="AF3033" s="10">
        <f ca="1">IFERROR(AVERAGE(INDIRECT("AE"&amp;AC3033-Template!$F$10+1):INDIRECT("AE"&amp;AC3033)),0)</f>
        <v>0</v>
      </c>
      <c r="AG3033" s="35"/>
      <c r="AH3033" s="86"/>
      <c r="AI3033" s="35"/>
      <c r="AJ3033" s="35"/>
      <c r="AK3033" s="35"/>
      <c r="AL3033" s="35"/>
      <c r="AM3033" s="35"/>
      <c r="AN3033" s="35"/>
      <c r="AO3033" s="35"/>
      <c r="AP3033" s="35"/>
      <c r="AQ3033" s="35"/>
      <c r="AR3033" s="35"/>
      <c r="AS3033" s="35"/>
      <c r="AT3033" s="35"/>
      <c r="AU3033" s="35"/>
      <c r="AV3033" s="35"/>
      <c r="AW3033" s="35"/>
      <c r="AX3033" s="35"/>
      <c r="AY3033" s="35"/>
      <c r="AZ3033" s="17">
        <f t="shared" ref="AZ3033" si="6839">AZ3032+1</f>
        <v>49049</v>
      </c>
      <c r="BA3033" s="216">
        <f t="shared" si="6812"/>
        <v>6</v>
      </c>
      <c r="BB3033" s="216">
        <f t="shared" ref="BB3033" si="6840">BB3032+1</f>
        <v>3028</v>
      </c>
      <c r="BC3033" s="16">
        <f t="shared" si="6814"/>
        <v>8.2958904109589042</v>
      </c>
      <c r="BD3033" s="16">
        <f>IF(Template!$F$7="Linear interpolation",LinInterp($AO$5:$AO$18,$AM$5:$AM$18,BC3033),CubicSpline($AO$5:$AO$18,$AM$5:$AM$18,BC3033))</f>
        <v>14.150250306567493</v>
      </c>
      <c r="BE3033" s="221">
        <f t="shared" si="6749"/>
        <v>2.9979321479405083</v>
      </c>
      <c r="BF3033" s="221">
        <f>BE3033/PRODUCT($BG$6:BG3032)</f>
        <v>1.000362709240701</v>
      </c>
      <c r="BG3033" s="16">
        <f t="shared" si="6815"/>
        <v>1.0003627110100479</v>
      </c>
      <c r="BH3033" s="10">
        <f t="shared" si="6816"/>
        <v>13.238951866749172</v>
      </c>
      <c r="BI3033" s="90"/>
      <c r="BJ3033" s="17">
        <f t="shared" si="6799"/>
        <v>49026</v>
      </c>
      <c r="BK3033" s="16">
        <f t="shared" si="6792"/>
        <v>13.240445347112884</v>
      </c>
      <c r="BL3033" s="10">
        <f ca="1">IFERROR(AVERAGE(INDIRECT("BK"&amp;AC3033-Template!$F$10+1):INDIRECT("BK"&amp;AC3033)),0)</f>
        <v>13.241514409275236</v>
      </c>
      <c r="BM3033" s="35"/>
      <c r="BN3033" s="86"/>
      <c r="BO3033" s="35"/>
      <c r="BP3033" s="35"/>
      <c r="BQ3033" s="35"/>
      <c r="BR3033" s="35"/>
      <c r="BS3033" s="35"/>
      <c r="BT3033" s="35"/>
      <c r="BU3033" s="35"/>
      <c r="BV3033" s="35"/>
      <c r="BW3033" s="35"/>
      <c r="BX3033" s="35"/>
      <c r="BY3033" s="35"/>
      <c r="BZ3033" s="35"/>
      <c r="CA3033" s="35"/>
      <c r="CB3033" s="35"/>
      <c r="CC3033" s="35"/>
      <c r="CD3033" s="35"/>
      <c r="CE3033" s="35"/>
      <c r="CF3033" s="35"/>
      <c r="CG3033" s="35"/>
      <c r="CH3033" s="35"/>
    </row>
    <row r="3034" spans="1:86" ht="15.6" x14ac:dyDescent="0.3">
      <c r="A3034" s="35"/>
      <c r="B3034" s="86"/>
      <c r="C3034" s="35"/>
      <c r="D3034" s="35"/>
      <c r="E3034" s="35"/>
      <c r="F3034" s="35"/>
      <c r="G3034" s="35"/>
      <c r="H3034" s="35"/>
      <c r="I3034" s="35"/>
      <c r="J3034" s="35"/>
      <c r="K3034" s="35"/>
      <c r="L3034" s="35"/>
      <c r="M3034" s="35"/>
      <c r="N3034" s="35"/>
      <c r="O3034" s="35"/>
      <c r="P3034" s="35"/>
      <c r="Q3034" s="35"/>
      <c r="R3034" s="35"/>
      <c r="S3034" s="35"/>
      <c r="T3034" s="17">
        <f t="shared" si="6793"/>
        <v>49050</v>
      </c>
      <c r="U3034" s="216">
        <f t="shared" si="6786"/>
        <v>7</v>
      </c>
      <c r="V3034" s="216">
        <f t="shared" si="6793"/>
        <v>3029</v>
      </c>
      <c r="W3034" s="16">
        <f t="shared" si="6800"/>
        <v>8.2986301369863007</v>
      </c>
      <c r="X3034" s="16" t="e">
        <f>IF(Template!$F$7="Linear interpolation",LinInterp($I$5:$I$22,$G$5:$G$22,W3034),CubicSpline($I$5:$I$22,$G$5:$G$22,W3034))</f>
        <v>#VALUE!</v>
      </c>
      <c r="Y3034" s="221" t="e">
        <f t="shared" si="6787"/>
        <v>#VALUE!</v>
      </c>
      <c r="Z3034" s="221" t="e">
        <f>Y3034/PRODUCT($AA$6:AA3033)</f>
        <v>#VALUE!</v>
      </c>
      <c r="AA3034" s="16" t="e">
        <f t="shared" si="6794"/>
        <v>#VALUE!</v>
      </c>
      <c r="AB3034" s="10" t="e">
        <f t="shared" si="6795"/>
        <v>#VALUE!</v>
      </c>
      <c r="AC3034" s="90">
        <f t="shared" si="6788"/>
        <v>3034</v>
      </c>
      <c r="AD3034" s="17">
        <f t="shared" si="6796"/>
        <v>49027</v>
      </c>
      <c r="AE3034" s="16" t="e">
        <f t="shared" si="6789"/>
        <v>#VALUE!</v>
      </c>
      <c r="AF3034" s="10">
        <f ca="1">IFERROR(AVERAGE(INDIRECT("AE"&amp;AC3034-Template!$F$10+1):INDIRECT("AE"&amp;AC3034)),0)</f>
        <v>0</v>
      </c>
      <c r="AG3034" s="35"/>
      <c r="AH3034" s="86"/>
      <c r="AI3034" s="35"/>
      <c r="AJ3034" s="35"/>
      <c r="AK3034" s="35"/>
      <c r="AL3034" s="35"/>
      <c r="AM3034" s="35"/>
      <c r="AN3034" s="35"/>
      <c r="AO3034" s="35"/>
      <c r="AP3034" s="35"/>
      <c r="AQ3034" s="35"/>
      <c r="AR3034" s="35"/>
      <c r="AS3034" s="35"/>
      <c r="AT3034" s="35"/>
      <c r="AU3034" s="35"/>
      <c r="AV3034" s="35"/>
      <c r="AW3034" s="35"/>
      <c r="AX3034" s="35"/>
      <c r="AY3034" s="35"/>
      <c r="AZ3034" s="17">
        <f t="shared" ref="AZ3034" si="6841">AZ3033+1</f>
        <v>49050</v>
      </c>
      <c r="BA3034" s="216">
        <f t="shared" si="6812"/>
        <v>7</v>
      </c>
      <c r="BB3034" s="216">
        <f t="shared" ref="BB3034" si="6842">BB3033+1</f>
        <v>3029</v>
      </c>
      <c r="BC3034" s="16">
        <f t="shared" si="6814"/>
        <v>8.2986301369863007</v>
      </c>
      <c r="BD3034" s="16">
        <f>IF(Template!$F$7="Linear interpolation",LinInterp($AO$5:$AO$18,$AM$5:$AM$18,BC3034),CubicSpline($AO$5:$AO$18,$AM$5:$AM$18,BC3034))</f>
        <v>14.150251016827305</v>
      </c>
      <c r="BE3034" s="221">
        <f t="shared" si="6749"/>
        <v>2.9990195203530954</v>
      </c>
      <c r="BF3034" s="221">
        <f>BE3034/PRODUCT($BG$6:BG3033)</f>
        <v>1.0003627057099849</v>
      </c>
      <c r="BG3034" s="16">
        <f t="shared" si="6815"/>
        <v>1.0003627110100479</v>
      </c>
      <c r="BH3034" s="10">
        <f t="shared" si="6816"/>
        <v>13.238951866749172</v>
      </c>
      <c r="BI3034" s="90"/>
      <c r="BJ3034" s="17">
        <f t="shared" si="6799"/>
        <v>49027</v>
      </c>
      <c r="BK3034" s="16">
        <f t="shared" si="6792"/>
        <v>13.240374480771756</v>
      </c>
      <c r="BL3034" s="10">
        <f ca="1">IFERROR(AVERAGE(INDIRECT("BK"&amp;AC3034-Template!$F$10+1):INDIRECT("BK"&amp;AC3034)),0)</f>
        <v>13.241439542669884</v>
      </c>
      <c r="BM3034" s="35"/>
      <c r="BN3034" s="86"/>
      <c r="BO3034" s="35"/>
      <c r="BP3034" s="35"/>
      <c r="BQ3034" s="35"/>
      <c r="BR3034" s="35"/>
      <c r="BS3034" s="35"/>
      <c r="BT3034" s="35"/>
      <c r="BU3034" s="35"/>
      <c r="BV3034" s="35"/>
      <c r="BW3034" s="35"/>
      <c r="BX3034" s="35"/>
      <c r="BY3034" s="35"/>
      <c r="BZ3034" s="35"/>
      <c r="CA3034" s="35"/>
      <c r="CB3034" s="35"/>
      <c r="CC3034" s="35"/>
      <c r="CD3034" s="35"/>
      <c r="CE3034" s="35"/>
      <c r="CF3034" s="35"/>
      <c r="CG3034" s="35"/>
      <c r="CH3034" s="35"/>
    </row>
    <row r="3035" spans="1:86" ht="15.6" x14ac:dyDescent="0.3">
      <c r="A3035" s="35"/>
      <c r="B3035" s="86"/>
      <c r="C3035" s="35"/>
      <c r="D3035" s="35"/>
      <c r="E3035" s="35"/>
      <c r="F3035" s="35"/>
      <c r="G3035" s="35"/>
      <c r="H3035" s="35"/>
      <c r="I3035" s="35"/>
      <c r="J3035" s="35"/>
      <c r="K3035" s="35"/>
      <c r="L3035" s="35"/>
      <c r="M3035" s="35"/>
      <c r="N3035" s="35"/>
      <c r="O3035" s="35"/>
      <c r="P3035" s="35"/>
      <c r="Q3035" s="35"/>
      <c r="R3035" s="35"/>
      <c r="S3035" s="35"/>
      <c r="T3035" s="17">
        <f t="shared" si="6793"/>
        <v>49051</v>
      </c>
      <c r="U3035" s="216">
        <f t="shared" si="6786"/>
        <v>1</v>
      </c>
      <c r="V3035" s="216">
        <f t="shared" si="6793"/>
        <v>3030</v>
      </c>
      <c r="W3035" s="16">
        <f t="shared" si="6800"/>
        <v>8.3013698630136989</v>
      </c>
      <c r="X3035" s="16" t="e">
        <f>IF(Template!$F$7="Linear interpolation",LinInterp($I$5:$I$22,$G$5:$G$22,W3035),CubicSpline($I$5:$I$22,$G$5:$G$22,W3035))</f>
        <v>#VALUE!</v>
      </c>
      <c r="Y3035" s="221" t="e">
        <f t="shared" si="6787"/>
        <v>#VALUE!</v>
      </c>
      <c r="Z3035" s="221" t="e">
        <f>Y3035/PRODUCT($AA$6:AA3034)</f>
        <v>#VALUE!</v>
      </c>
      <c r="AA3035" s="16" t="e">
        <f t="shared" si="6794"/>
        <v>#VALUE!</v>
      </c>
      <c r="AB3035" s="10" t="e">
        <f t="shared" si="6795"/>
        <v>#VALUE!</v>
      </c>
      <c r="AC3035" s="90">
        <f t="shared" si="6788"/>
        <v>3035</v>
      </c>
      <c r="AD3035" s="17">
        <f t="shared" si="6796"/>
        <v>49028</v>
      </c>
      <c r="AE3035" s="16" t="e">
        <f t="shared" si="6789"/>
        <v>#VALUE!</v>
      </c>
      <c r="AF3035" s="10">
        <f ca="1">IFERROR(AVERAGE(INDIRECT("AE"&amp;AC3035-Template!$F$10+1):INDIRECT("AE"&amp;AC3035)),0)</f>
        <v>0</v>
      </c>
      <c r="AG3035" s="35"/>
      <c r="AH3035" s="86"/>
      <c r="AI3035" s="35"/>
      <c r="AJ3035" s="35"/>
      <c r="AK3035" s="35"/>
      <c r="AL3035" s="35"/>
      <c r="AM3035" s="35"/>
      <c r="AN3035" s="35"/>
      <c r="AO3035" s="35"/>
      <c r="AP3035" s="35"/>
      <c r="AQ3035" s="35"/>
      <c r="AR3035" s="35"/>
      <c r="AS3035" s="35"/>
      <c r="AT3035" s="35"/>
      <c r="AU3035" s="35"/>
      <c r="AV3035" s="35"/>
      <c r="AW3035" s="35"/>
      <c r="AX3035" s="35"/>
      <c r="AY3035" s="35"/>
      <c r="AZ3035" s="17">
        <f t="shared" ref="AZ3035" si="6843">AZ3034+1</f>
        <v>49051</v>
      </c>
      <c r="BA3035" s="216">
        <f t="shared" si="6812"/>
        <v>1</v>
      </c>
      <c r="BB3035" s="216">
        <f t="shared" ref="BB3035" si="6844">BB3034+1</f>
        <v>3030</v>
      </c>
      <c r="BC3035" s="16">
        <f t="shared" si="6814"/>
        <v>8.3013698630136989</v>
      </c>
      <c r="BD3035" s="16">
        <f>IF(Template!$F$7="Linear interpolation",LinInterp($AO$5:$AO$18,$AM$5:$AM$18,BC3035),CubicSpline($AO$5:$AO$18,$AM$5:$AM$18,BC3035))</f>
        <v>14.150251702516693</v>
      </c>
      <c r="BE3035" s="221">
        <f t="shared" si="6749"/>
        <v>3.000107281905366</v>
      </c>
      <c r="BF3035" s="221">
        <f>BE3035/PRODUCT($BG$6:BG3034)</f>
        <v>1.0003627004258879</v>
      </c>
      <c r="BG3035" s="16">
        <f t="shared" si="6815"/>
        <v>1.0003627004258879</v>
      </c>
      <c r="BH3035" s="10">
        <f t="shared" si="6816"/>
        <v>13.238565544909431</v>
      </c>
      <c r="BI3035" s="90"/>
      <c r="BJ3035" s="17">
        <f t="shared" si="6799"/>
        <v>49028</v>
      </c>
      <c r="BK3035" s="16">
        <f t="shared" si="6792"/>
        <v>13.240374480771756</v>
      </c>
      <c r="BL3035" s="10">
        <f ca="1">IFERROR(AVERAGE(INDIRECT("BK"&amp;AC3035-Template!$F$10+1):INDIRECT("BK"&amp;AC3035)),0)</f>
        <v>13.241367302840407</v>
      </c>
      <c r="BM3035" s="35"/>
      <c r="BN3035" s="86"/>
      <c r="BO3035" s="35"/>
      <c r="BP3035" s="35"/>
      <c r="BQ3035" s="35"/>
      <c r="BR3035" s="35"/>
      <c r="BS3035" s="35"/>
      <c r="BT3035" s="35"/>
      <c r="BU3035" s="35"/>
      <c r="BV3035" s="35"/>
      <c r="BW3035" s="35"/>
      <c r="BX3035" s="35"/>
      <c r="BY3035" s="35"/>
      <c r="BZ3035" s="35"/>
      <c r="CA3035" s="35"/>
      <c r="CB3035" s="35"/>
      <c r="CC3035" s="35"/>
      <c r="CD3035" s="35"/>
      <c r="CE3035" s="35"/>
      <c r="CF3035" s="35"/>
      <c r="CG3035" s="35"/>
      <c r="CH3035" s="35"/>
    </row>
    <row r="3036" spans="1:86" ht="15.6" x14ac:dyDescent="0.3">
      <c r="A3036" s="35"/>
      <c r="B3036" s="86"/>
      <c r="C3036" s="35"/>
      <c r="D3036" s="35"/>
      <c r="E3036" s="35"/>
      <c r="F3036" s="35"/>
      <c r="G3036" s="35"/>
      <c r="H3036" s="35"/>
      <c r="I3036" s="35"/>
      <c r="J3036" s="35"/>
      <c r="K3036" s="35"/>
      <c r="L3036" s="35"/>
      <c r="M3036" s="35"/>
      <c r="N3036" s="35"/>
      <c r="O3036" s="35"/>
      <c r="P3036" s="35"/>
      <c r="Q3036" s="35"/>
      <c r="R3036" s="35"/>
      <c r="S3036" s="35"/>
      <c r="T3036" s="17">
        <f t="shared" si="6793"/>
        <v>49052</v>
      </c>
      <c r="U3036" s="216">
        <f t="shared" si="6786"/>
        <v>2</v>
      </c>
      <c r="V3036" s="216">
        <f t="shared" si="6793"/>
        <v>3031</v>
      </c>
      <c r="W3036" s="16">
        <f t="shared" si="6800"/>
        <v>8.3041095890410954</v>
      </c>
      <c r="X3036" s="16" t="e">
        <f>IF(Template!$F$7="Linear interpolation",LinInterp($I$5:$I$22,$G$5:$G$22,W3036),CubicSpline($I$5:$I$22,$G$5:$G$22,W3036))</f>
        <v>#VALUE!</v>
      </c>
      <c r="Y3036" s="221" t="e">
        <f t="shared" si="6787"/>
        <v>#VALUE!</v>
      </c>
      <c r="Z3036" s="221" t="e">
        <f>Y3036/PRODUCT($AA$6:AA3035)</f>
        <v>#VALUE!</v>
      </c>
      <c r="AA3036" s="16" t="e">
        <f t="shared" si="6794"/>
        <v>#VALUE!</v>
      </c>
      <c r="AB3036" s="10" t="e">
        <f t="shared" si="6795"/>
        <v>#VALUE!</v>
      </c>
      <c r="AC3036" s="90">
        <f t="shared" si="6788"/>
        <v>3036</v>
      </c>
      <c r="AD3036" s="17">
        <f t="shared" si="6796"/>
        <v>49029</v>
      </c>
      <c r="AE3036" s="16" t="e">
        <f t="shared" si="6789"/>
        <v>#VALUE!</v>
      </c>
      <c r="AF3036" s="10">
        <f ca="1">IFERROR(AVERAGE(INDIRECT("AE"&amp;AC3036-Template!$F$10+1):INDIRECT("AE"&amp;AC3036)),0)</f>
        <v>0</v>
      </c>
      <c r="AG3036" s="35"/>
      <c r="AH3036" s="86"/>
      <c r="AI3036" s="35"/>
      <c r="AJ3036" s="35"/>
      <c r="AK3036" s="35"/>
      <c r="AL3036" s="35"/>
      <c r="AM3036" s="35"/>
      <c r="AN3036" s="35"/>
      <c r="AO3036" s="35"/>
      <c r="AP3036" s="35"/>
      <c r="AQ3036" s="35"/>
      <c r="AR3036" s="35"/>
      <c r="AS3036" s="35"/>
      <c r="AT3036" s="35"/>
      <c r="AU3036" s="35"/>
      <c r="AV3036" s="35"/>
      <c r="AW3036" s="35"/>
      <c r="AX3036" s="35"/>
      <c r="AY3036" s="35"/>
      <c r="AZ3036" s="17">
        <f t="shared" ref="AZ3036" si="6845">AZ3035+1</f>
        <v>49052</v>
      </c>
      <c r="BA3036" s="216">
        <f t="shared" si="6812"/>
        <v>2</v>
      </c>
      <c r="BB3036" s="216">
        <f t="shared" ref="BB3036" si="6846">BB3035+1</f>
        <v>3031</v>
      </c>
      <c r="BC3036" s="16">
        <f t="shared" si="6814"/>
        <v>8.3041095890410954</v>
      </c>
      <c r="BD3036" s="16">
        <f>IF(Template!$F$7="Linear interpolation",LinInterp($AO$5:$AO$18,$AM$5:$AM$18,BC3036),CubicSpline($AO$5:$AO$18,$AM$5:$AM$18,BC3036))</f>
        <v>14.150252363769921</v>
      </c>
      <c r="BE3036" s="221">
        <f t="shared" si="6749"/>
        <v>3.0011954327586503</v>
      </c>
      <c r="BF3036" s="221">
        <f>BE3036/PRODUCT($BG$6:BG3035)</f>
        <v>1.00036270398057</v>
      </c>
      <c r="BG3036" s="16">
        <f t="shared" si="6815"/>
        <v>1.00036270398057</v>
      </c>
      <c r="BH3036" s="10">
        <f t="shared" si="6816"/>
        <v>13.238695290806234</v>
      </c>
      <c r="BI3036" s="90"/>
      <c r="BJ3036" s="17">
        <f t="shared" si="6799"/>
        <v>49029</v>
      </c>
      <c r="BK3036" s="16">
        <f t="shared" si="6792"/>
        <v>13.240374480771756</v>
      </c>
      <c r="BL3036" s="10">
        <f ca="1">IFERROR(AVERAGE(INDIRECT("BK"&amp;AC3036-Template!$F$10+1):INDIRECT("BK"&amp;AC3036)),0)</f>
        <v>13.241297680880361</v>
      </c>
      <c r="BM3036" s="35"/>
      <c r="BN3036" s="86"/>
      <c r="BO3036" s="35"/>
      <c r="BP3036" s="35"/>
      <c r="BQ3036" s="35"/>
      <c r="BR3036" s="35"/>
      <c r="BS3036" s="35"/>
      <c r="BT3036" s="35"/>
      <c r="BU3036" s="35"/>
      <c r="BV3036" s="35"/>
      <c r="BW3036" s="35"/>
      <c r="BX3036" s="35"/>
      <c r="BY3036" s="35"/>
      <c r="BZ3036" s="35"/>
      <c r="CA3036" s="35"/>
      <c r="CB3036" s="35"/>
      <c r="CC3036" s="35"/>
      <c r="CD3036" s="35"/>
      <c r="CE3036" s="35"/>
      <c r="CF3036" s="35"/>
      <c r="CG3036" s="35"/>
      <c r="CH3036" s="35"/>
    </row>
    <row r="3037" spans="1:86" ht="15.6" x14ac:dyDescent="0.3">
      <c r="A3037" s="35"/>
      <c r="B3037" s="86"/>
      <c r="C3037" s="35"/>
      <c r="D3037" s="35"/>
      <c r="E3037" s="35"/>
      <c r="F3037" s="35"/>
      <c r="G3037" s="35"/>
      <c r="H3037" s="35"/>
      <c r="I3037" s="35"/>
      <c r="J3037" s="35"/>
      <c r="K3037" s="35"/>
      <c r="L3037" s="35"/>
      <c r="M3037" s="35"/>
      <c r="N3037" s="35"/>
      <c r="O3037" s="35"/>
      <c r="P3037" s="35"/>
      <c r="Q3037" s="35"/>
      <c r="R3037" s="35"/>
      <c r="S3037" s="35"/>
      <c r="T3037" s="17">
        <f t="shared" si="6793"/>
        <v>49053</v>
      </c>
      <c r="U3037" s="216">
        <f t="shared" si="6786"/>
        <v>3</v>
      </c>
      <c r="V3037" s="216">
        <f t="shared" si="6793"/>
        <v>3032</v>
      </c>
      <c r="W3037" s="16">
        <f t="shared" si="6800"/>
        <v>8.3068493150684937</v>
      </c>
      <c r="X3037" s="16" t="e">
        <f>IF(Template!$F$7="Linear interpolation",LinInterp($I$5:$I$22,$G$5:$G$22,W3037),CubicSpline($I$5:$I$22,$G$5:$G$22,W3037))</f>
        <v>#VALUE!</v>
      </c>
      <c r="Y3037" s="221" t="e">
        <f t="shared" si="6787"/>
        <v>#VALUE!</v>
      </c>
      <c r="Z3037" s="221" t="e">
        <f>Y3037/PRODUCT($AA$6:AA3036)</f>
        <v>#VALUE!</v>
      </c>
      <c r="AA3037" s="16" t="e">
        <f t="shared" si="6794"/>
        <v>#VALUE!</v>
      </c>
      <c r="AB3037" s="10" t="e">
        <f t="shared" si="6795"/>
        <v>#VALUE!</v>
      </c>
      <c r="AC3037" s="90">
        <f t="shared" si="6788"/>
        <v>3037</v>
      </c>
      <c r="AD3037" s="17">
        <f t="shared" si="6796"/>
        <v>49030</v>
      </c>
      <c r="AE3037" s="16" t="e">
        <f t="shared" si="6789"/>
        <v>#VALUE!</v>
      </c>
      <c r="AF3037" s="10">
        <f ca="1">IFERROR(AVERAGE(INDIRECT("AE"&amp;AC3037-Template!$F$10+1):INDIRECT("AE"&amp;AC3037)),0)</f>
        <v>0</v>
      </c>
      <c r="AG3037" s="35"/>
      <c r="AH3037" s="86"/>
      <c r="AI3037" s="35"/>
      <c r="AJ3037" s="35"/>
      <c r="AK3037" s="35"/>
      <c r="AL3037" s="35"/>
      <c r="AM3037" s="35"/>
      <c r="AN3037" s="35"/>
      <c r="AO3037" s="35"/>
      <c r="AP3037" s="35"/>
      <c r="AQ3037" s="35"/>
      <c r="AR3037" s="35"/>
      <c r="AS3037" s="35"/>
      <c r="AT3037" s="35"/>
      <c r="AU3037" s="35"/>
      <c r="AV3037" s="35"/>
      <c r="AW3037" s="35"/>
      <c r="AX3037" s="35"/>
      <c r="AY3037" s="35"/>
      <c r="AZ3037" s="17">
        <f t="shared" ref="AZ3037" si="6847">AZ3036+1</f>
        <v>49053</v>
      </c>
      <c r="BA3037" s="216">
        <f t="shared" si="6812"/>
        <v>3</v>
      </c>
      <c r="BB3037" s="216">
        <f t="shared" ref="BB3037" si="6848">BB3036+1</f>
        <v>3032</v>
      </c>
      <c r="BC3037" s="16">
        <f t="shared" si="6814"/>
        <v>8.3068493150684937</v>
      </c>
      <c r="BD3037" s="16">
        <f>IF(Template!$F$7="Linear interpolation",LinInterp($AO$5:$AO$18,$AM$5:$AM$18,BC3037),CubicSpline($AO$5:$AO$18,$AM$5:$AM$18,BC3037))</f>
        <v>14.150253000721253</v>
      </c>
      <c r="BE3037" s="221">
        <f t="shared" si="6749"/>
        <v>3.0022839730744053</v>
      </c>
      <c r="BF3037" s="221">
        <f>BE3037/PRODUCT($BG$6:BG3036)</f>
        <v>1.000362702243204</v>
      </c>
      <c r="BG3037" s="16">
        <f t="shared" si="6815"/>
        <v>1.000362702243204</v>
      </c>
      <c r="BH3037" s="10">
        <f t="shared" si="6816"/>
        <v>13.238631876946183</v>
      </c>
      <c r="BI3037" s="90"/>
      <c r="BJ3037" s="17">
        <f t="shared" si="6799"/>
        <v>49030</v>
      </c>
      <c r="BK3037" s="16">
        <f t="shared" si="6792"/>
        <v>13.239952093085815</v>
      </c>
      <c r="BL3037" s="10">
        <f ca="1">IFERROR(AVERAGE(INDIRECT("BK"&amp;AC3037-Template!$F$10+1):INDIRECT("BK"&amp;AC3037)),0)</f>
        <v>13.241213979330784</v>
      </c>
      <c r="BM3037" s="35"/>
      <c r="BN3037" s="86"/>
      <c r="BO3037" s="35"/>
      <c r="BP3037" s="35"/>
      <c r="BQ3037" s="35"/>
      <c r="BR3037" s="35"/>
      <c r="BS3037" s="35"/>
      <c r="BT3037" s="35"/>
      <c r="BU3037" s="35"/>
      <c r="BV3037" s="35"/>
      <c r="BW3037" s="35"/>
      <c r="BX3037" s="35"/>
      <c r="BY3037" s="35"/>
      <c r="BZ3037" s="35"/>
      <c r="CA3037" s="35"/>
      <c r="CB3037" s="35"/>
      <c r="CC3037" s="35"/>
      <c r="CD3037" s="35"/>
      <c r="CE3037" s="35"/>
      <c r="CF3037" s="35"/>
      <c r="CG3037" s="35"/>
      <c r="CH3037" s="35"/>
    </row>
    <row r="3038" spans="1:86" ht="15.6" x14ac:dyDescent="0.3">
      <c r="A3038" s="35"/>
      <c r="B3038" s="86"/>
      <c r="C3038" s="35"/>
      <c r="D3038" s="35"/>
      <c r="E3038" s="35"/>
      <c r="F3038" s="35"/>
      <c r="G3038" s="35"/>
      <c r="H3038" s="35"/>
      <c r="I3038" s="35"/>
      <c r="J3038" s="35"/>
      <c r="K3038" s="35"/>
      <c r="L3038" s="35"/>
      <c r="M3038" s="35"/>
      <c r="N3038" s="35"/>
      <c r="O3038" s="35"/>
      <c r="P3038" s="35"/>
      <c r="Q3038" s="35"/>
      <c r="R3038" s="35"/>
      <c r="S3038" s="35"/>
      <c r="T3038" s="17">
        <f t="shared" si="6793"/>
        <v>49054</v>
      </c>
      <c r="U3038" s="216">
        <f t="shared" si="6786"/>
        <v>4</v>
      </c>
      <c r="V3038" s="216">
        <f t="shared" si="6793"/>
        <v>3033</v>
      </c>
      <c r="W3038" s="16">
        <f t="shared" si="6800"/>
        <v>8.3095890410958901</v>
      </c>
      <c r="X3038" s="16" t="e">
        <f>IF(Template!$F$7="Linear interpolation",LinInterp($I$5:$I$22,$G$5:$G$22,W3038),CubicSpline($I$5:$I$22,$G$5:$G$22,W3038))</f>
        <v>#VALUE!</v>
      </c>
      <c r="Y3038" s="221" t="e">
        <f t="shared" si="6787"/>
        <v>#VALUE!</v>
      </c>
      <c r="Z3038" s="221" t="e">
        <f>Y3038/PRODUCT($AA$6:AA3037)</f>
        <v>#VALUE!</v>
      </c>
      <c r="AA3038" s="16" t="e">
        <f t="shared" si="6794"/>
        <v>#VALUE!</v>
      </c>
      <c r="AB3038" s="10" t="e">
        <f t="shared" si="6795"/>
        <v>#VALUE!</v>
      </c>
      <c r="AC3038" s="90">
        <f t="shared" si="6788"/>
        <v>3038</v>
      </c>
      <c r="AD3038" s="17">
        <f t="shared" si="6796"/>
        <v>49031</v>
      </c>
      <c r="AE3038" s="16" t="e">
        <f t="shared" si="6789"/>
        <v>#VALUE!</v>
      </c>
      <c r="AF3038" s="10">
        <f ca="1">IFERROR(AVERAGE(INDIRECT("AE"&amp;AC3038-Template!$F$10+1):INDIRECT("AE"&amp;AC3038)),0)</f>
        <v>0</v>
      </c>
      <c r="AG3038" s="35"/>
      <c r="AH3038" s="86"/>
      <c r="AI3038" s="35"/>
      <c r="AJ3038" s="35"/>
      <c r="AK3038" s="35"/>
      <c r="AL3038" s="35"/>
      <c r="AM3038" s="35"/>
      <c r="AN3038" s="35"/>
      <c r="AO3038" s="35"/>
      <c r="AP3038" s="35"/>
      <c r="AQ3038" s="35"/>
      <c r="AR3038" s="35"/>
      <c r="AS3038" s="35"/>
      <c r="AT3038" s="35"/>
      <c r="AU3038" s="35"/>
      <c r="AV3038" s="35"/>
      <c r="AW3038" s="35"/>
      <c r="AX3038" s="35"/>
      <c r="AY3038" s="35"/>
      <c r="AZ3038" s="17">
        <f t="shared" ref="AZ3038" si="6849">AZ3037+1</f>
        <v>49054</v>
      </c>
      <c r="BA3038" s="216">
        <f t="shared" si="6812"/>
        <v>4</v>
      </c>
      <c r="BB3038" s="216">
        <f t="shared" ref="BB3038" si="6850">BB3037+1</f>
        <v>3033</v>
      </c>
      <c r="BC3038" s="16">
        <f t="shared" si="6814"/>
        <v>8.3095890410958901</v>
      </c>
      <c r="BD3038" s="16">
        <f>IF(Template!$F$7="Linear interpolation",LinInterp($AO$5:$AO$18,$AM$5:$AM$18,BC3038),CubicSpline($AO$5:$AO$18,$AM$5:$AM$18,BC3038))</f>
        <v>14.150253613504955</v>
      </c>
      <c r="BE3038" s="221">
        <f t="shared" si="6749"/>
        <v>3.0033729030142027</v>
      </c>
      <c r="BF3038" s="221">
        <f>BE3038/PRODUCT($BG$6:BG3037)</f>
        <v>1.0003627005138631</v>
      </c>
      <c r="BG3038" s="16">
        <f t="shared" si="6815"/>
        <v>1.0003627005138631</v>
      </c>
      <c r="BH3038" s="10">
        <f t="shared" si="6816"/>
        <v>13.238568756003598</v>
      </c>
      <c r="BI3038" s="90"/>
      <c r="BJ3038" s="17">
        <f t="shared" si="6799"/>
        <v>49031</v>
      </c>
      <c r="BK3038" s="16">
        <f t="shared" si="6792"/>
        <v>13.240093827940115</v>
      </c>
      <c r="BL3038" s="10">
        <f ca="1">IFERROR(AVERAGE(INDIRECT("BK"&amp;AC3038-Template!$F$10+1):INDIRECT("BK"&amp;AC3038)),0)</f>
        <v>13.241135002276348</v>
      </c>
      <c r="BM3038" s="35"/>
      <c r="BN3038" s="86"/>
      <c r="BO3038" s="35"/>
      <c r="BP3038" s="35"/>
      <c r="BQ3038" s="35"/>
      <c r="BR3038" s="35"/>
      <c r="BS3038" s="35"/>
      <c r="BT3038" s="35"/>
      <c r="BU3038" s="35"/>
      <c r="BV3038" s="35"/>
      <c r="BW3038" s="35"/>
      <c r="BX3038" s="35"/>
      <c r="BY3038" s="35"/>
      <c r="BZ3038" s="35"/>
      <c r="CA3038" s="35"/>
      <c r="CB3038" s="35"/>
      <c r="CC3038" s="35"/>
      <c r="CD3038" s="35"/>
      <c r="CE3038" s="35"/>
      <c r="CF3038" s="35"/>
      <c r="CG3038" s="35"/>
      <c r="CH3038" s="35"/>
    </row>
    <row r="3039" spans="1:86" ht="15.6" x14ac:dyDescent="0.3">
      <c r="A3039" s="35"/>
      <c r="B3039" s="86"/>
      <c r="C3039" s="35"/>
      <c r="D3039" s="35"/>
      <c r="E3039" s="35"/>
      <c r="F3039" s="35"/>
      <c r="G3039" s="35"/>
      <c r="H3039" s="35"/>
      <c r="I3039" s="35"/>
      <c r="J3039" s="35"/>
      <c r="K3039" s="35"/>
      <c r="L3039" s="35"/>
      <c r="M3039" s="35"/>
      <c r="N3039" s="35"/>
      <c r="O3039" s="35"/>
      <c r="P3039" s="35"/>
      <c r="Q3039" s="35"/>
      <c r="R3039" s="35"/>
      <c r="S3039" s="35"/>
      <c r="T3039" s="17">
        <f t="shared" si="6793"/>
        <v>49055</v>
      </c>
      <c r="U3039" s="216">
        <f t="shared" si="6786"/>
        <v>5</v>
      </c>
      <c r="V3039" s="216">
        <f t="shared" si="6793"/>
        <v>3034</v>
      </c>
      <c r="W3039" s="16">
        <f t="shared" si="6800"/>
        <v>8.3123287671232884</v>
      </c>
      <c r="X3039" s="16" t="e">
        <f>IF(Template!$F$7="Linear interpolation",LinInterp($I$5:$I$22,$G$5:$G$22,W3039),CubicSpline($I$5:$I$22,$G$5:$G$22,W3039))</f>
        <v>#VALUE!</v>
      </c>
      <c r="Y3039" s="221" t="e">
        <f t="shared" si="6787"/>
        <v>#VALUE!</v>
      </c>
      <c r="Z3039" s="221" t="e">
        <f>Y3039/PRODUCT($AA$6:AA3038)</f>
        <v>#VALUE!</v>
      </c>
      <c r="AA3039" s="16" t="e">
        <f t="shared" si="6794"/>
        <v>#VALUE!</v>
      </c>
      <c r="AB3039" s="10" t="e">
        <f t="shared" si="6795"/>
        <v>#VALUE!</v>
      </c>
      <c r="AC3039" s="90">
        <f t="shared" si="6788"/>
        <v>3039</v>
      </c>
      <c r="AD3039" s="17">
        <f t="shared" si="6796"/>
        <v>49032</v>
      </c>
      <c r="AE3039" s="16" t="e">
        <f t="shared" si="6789"/>
        <v>#VALUE!</v>
      </c>
      <c r="AF3039" s="10">
        <f ca="1">IFERROR(AVERAGE(INDIRECT("AE"&amp;AC3039-Template!$F$10+1):INDIRECT("AE"&amp;AC3039)),0)</f>
        <v>0</v>
      </c>
      <c r="AG3039" s="35"/>
      <c r="AH3039" s="86"/>
      <c r="AI3039" s="35"/>
      <c r="AJ3039" s="35"/>
      <c r="AK3039" s="35"/>
      <c r="AL3039" s="35"/>
      <c r="AM3039" s="35"/>
      <c r="AN3039" s="35"/>
      <c r="AO3039" s="35"/>
      <c r="AP3039" s="35"/>
      <c r="AQ3039" s="35"/>
      <c r="AR3039" s="35"/>
      <c r="AS3039" s="35"/>
      <c r="AT3039" s="35"/>
      <c r="AU3039" s="35"/>
      <c r="AV3039" s="35"/>
      <c r="AW3039" s="35"/>
      <c r="AX3039" s="35"/>
      <c r="AY3039" s="35"/>
      <c r="AZ3039" s="17">
        <f t="shared" ref="AZ3039" si="6851">AZ3038+1</f>
        <v>49055</v>
      </c>
      <c r="BA3039" s="216">
        <f t="shared" si="6812"/>
        <v>5</v>
      </c>
      <c r="BB3039" s="216">
        <f t="shared" ref="BB3039" si="6852">BB3038+1</f>
        <v>3034</v>
      </c>
      <c r="BC3039" s="16">
        <f t="shared" si="6814"/>
        <v>8.3123287671232884</v>
      </c>
      <c r="BD3039" s="16">
        <f>IF(Template!$F$7="Linear interpolation",LinInterp($AO$5:$AO$18,$AM$5:$AM$18,BC3039),CubicSpline($AO$5:$AO$18,$AM$5:$AM$18,BC3039))</f>
        <v>14.15025420225529</v>
      </c>
      <c r="BE3039" s="221">
        <f t="shared" si="6749"/>
        <v>3.0044622227397477</v>
      </c>
      <c r="BF3039" s="221">
        <f>BE3039/PRODUCT($BG$6:BG3038)</f>
        <v>1.0003626987925649</v>
      </c>
      <c r="BG3039" s="16">
        <f t="shared" si="6815"/>
        <v>1.0003626987925649</v>
      </c>
      <c r="BH3039" s="10">
        <f t="shared" si="6816"/>
        <v>13.23850592861875</v>
      </c>
      <c r="BI3039" s="90"/>
      <c r="BJ3039" s="17">
        <f t="shared" si="6799"/>
        <v>49032</v>
      </c>
      <c r="BK3039" s="16">
        <f t="shared" si="6792"/>
        <v>13.240024370118508</v>
      </c>
      <c r="BL3039" s="10">
        <f ca="1">IFERROR(AVERAGE(INDIRECT("BK"&amp;AC3039-Template!$F$10+1):INDIRECT("BK"&amp;AC3039)),0)</f>
        <v>13.241069327928546</v>
      </c>
      <c r="BM3039" s="35"/>
      <c r="BN3039" s="86"/>
      <c r="BO3039" s="35"/>
      <c r="BP3039" s="35"/>
      <c r="BQ3039" s="35"/>
      <c r="BR3039" s="35"/>
      <c r="BS3039" s="35"/>
      <c r="BT3039" s="35"/>
      <c r="BU3039" s="35"/>
      <c r="BV3039" s="35"/>
      <c r="BW3039" s="35"/>
      <c r="BX3039" s="35"/>
      <c r="BY3039" s="35"/>
      <c r="BZ3039" s="35"/>
      <c r="CA3039" s="35"/>
      <c r="CB3039" s="35"/>
      <c r="CC3039" s="35"/>
      <c r="CD3039" s="35"/>
      <c r="CE3039" s="35"/>
      <c r="CF3039" s="35"/>
      <c r="CG3039" s="35"/>
      <c r="CH3039" s="35"/>
    </row>
    <row r="3040" spans="1:86" ht="15.6" x14ac:dyDescent="0.3">
      <c r="A3040" s="35"/>
      <c r="B3040" s="86"/>
      <c r="C3040" s="35"/>
      <c r="D3040" s="35"/>
      <c r="E3040" s="35"/>
      <c r="F3040" s="35"/>
      <c r="G3040" s="35"/>
      <c r="H3040" s="35"/>
      <c r="I3040" s="35"/>
      <c r="J3040" s="35"/>
      <c r="K3040" s="35"/>
      <c r="L3040" s="35"/>
      <c r="M3040" s="35"/>
      <c r="N3040" s="35"/>
      <c r="O3040" s="35"/>
      <c r="P3040" s="35"/>
      <c r="Q3040" s="35"/>
      <c r="R3040" s="35"/>
      <c r="S3040" s="35"/>
      <c r="T3040" s="17">
        <f t="shared" si="6793"/>
        <v>49056</v>
      </c>
      <c r="U3040" s="216">
        <f t="shared" si="6786"/>
        <v>6</v>
      </c>
      <c r="V3040" s="216">
        <f t="shared" si="6793"/>
        <v>3035</v>
      </c>
      <c r="W3040" s="16">
        <f t="shared" si="6800"/>
        <v>8.3150684931506849</v>
      </c>
      <c r="X3040" s="16" t="e">
        <f>IF(Template!$F$7="Linear interpolation",LinInterp($I$5:$I$22,$G$5:$G$22,W3040),CubicSpline($I$5:$I$22,$G$5:$G$22,W3040))</f>
        <v>#VALUE!</v>
      </c>
      <c r="Y3040" s="221" t="e">
        <f t="shared" si="6787"/>
        <v>#VALUE!</v>
      </c>
      <c r="Z3040" s="221" t="e">
        <f>Y3040/PRODUCT($AA$6:AA3039)</f>
        <v>#VALUE!</v>
      </c>
      <c r="AA3040" s="16" t="e">
        <f t="shared" si="6794"/>
        <v>#VALUE!</v>
      </c>
      <c r="AB3040" s="10" t="e">
        <f t="shared" si="6795"/>
        <v>#VALUE!</v>
      </c>
      <c r="AC3040" s="90">
        <f t="shared" si="6788"/>
        <v>3040</v>
      </c>
      <c r="AD3040" s="17">
        <f t="shared" si="6796"/>
        <v>49033</v>
      </c>
      <c r="AE3040" s="16" t="e">
        <f t="shared" si="6789"/>
        <v>#VALUE!</v>
      </c>
      <c r="AF3040" s="10">
        <f ca="1">IFERROR(AVERAGE(INDIRECT("AE"&amp;AC3040-Template!$F$10+1):INDIRECT("AE"&amp;AC3040)),0)</f>
        <v>0</v>
      </c>
      <c r="AG3040" s="35"/>
      <c r="AH3040" s="86"/>
      <c r="AI3040" s="35"/>
      <c r="AJ3040" s="35"/>
      <c r="AK3040" s="35"/>
      <c r="AL3040" s="35"/>
      <c r="AM3040" s="35"/>
      <c r="AN3040" s="35"/>
      <c r="AO3040" s="35"/>
      <c r="AP3040" s="35"/>
      <c r="AQ3040" s="35"/>
      <c r="AR3040" s="35"/>
      <c r="AS3040" s="35"/>
      <c r="AT3040" s="35"/>
      <c r="AU3040" s="35"/>
      <c r="AV3040" s="35"/>
      <c r="AW3040" s="35"/>
      <c r="AX3040" s="35"/>
      <c r="AY3040" s="35"/>
      <c r="AZ3040" s="17">
        <f t="shared" ref="AZ3040" si="6853">AZ3039+1</f>
        <v>49056</v>
      </c>
      <c r="BA3040" s="216">
        <f t="shared" si="6812"/>
        <v>6</v>
      </c>
      <c r="BB3040" s="216">
        <f t="shared" ref="BB3040" si="6854">BB3039+1</f>
        <v>3035</v>
      </c>
      <c r="BC3040" s="16">
        <f t="shared" si="6814"/>
        <v>8.3150684931506849</v>
      </c>
      <c r="BD3040" s="16">
        <f>IF(Template!$F$7="Linear interpolation",LinInterp($AO$5:$AO$18,$AM$5:$AM$18,BC3040),CubicSpline($AO$5:$AO$18,$AM$5:$AM$18,BC3040))</f>
        <v>14.150254767106524</v>
      </c>
      <c r="BE3040" s="221">
        <f t="shared" si="6749"/>
        <v>3.0055519324128555</v>
      </c>
      <c r="BF3040" s="221">
        <f>BE3040/PRODUCT($BG$6:BG3039)</f>
        <v>1.0003626970793176</v>
      </c>
      <c r="BG3040" s="16">
        <f t="shared" si="6815"/>
        <v>1.0003626987925649</v>
      </c>
      <c r="BH3040" s="10">
        <f t="shared" si="6816"/>
        <v>13.23850592861875</v>
      </c>
      <c r="BI3040" s="90"/>
      <c r="BJ3040" s="17">
        <f t="shared" si="6799"/>
        <v>49033</v>
      </c>
      <c r="BK3040" s="16">
        <f t="shared" si="6792"/>
        <v>13.239955195326726</v>
      </c>
      <c r="BL3040" s="10">
        <f ca="1">IFERROR(AVERAGE(INDIRECT("BK"&amp;AC3040-Template!$F$10+1):INDIRECT("BK"&amp;AC3040)),0)</f>
        <v>13.240996111929574</v>
      </c>
      <c r="BM3040" s="35"/>
      <c r="BN3040" s="86"/>
      <c r="BO3040" s="35"/>
      <c r="BP3040" s="35"/>
      <c r="BQ3040" s="35"/>
      <c r="BR3040" s="35"/>
      <c r="BS3040" s="35"/>
      <c r="BT3040" s="35"/>
      <c r="BU3040" s="35"/>
      <c r="BV3040" s="35"/>
      <c r="BW3040" s="35"/>
      <c r="BX3040" s="35"/>
      <c r="BY3040" s="35"/>
      <c r="BZ3040" s="35"/>
      <c r="CA3040" s="35"/>
      <c r="CB3040" s="35"/>
      <c r="CC3040" s="35"/>
      <c r="CD3040" s="35"/>
      <c r="CE3040" s="35"/>
      <c r="CF3040" s="35"/>
      <c r="CG3040" s="35"/>
      <c r="CH3040" s="35"/>
    </row>
    <row r="3041" spans="1:86" ht="15.6" x14ac:dyDescent="0.3">
      <c r="A3041" s="35"/>
      <c r="B3041" s="86"/>
      <c r="C3041" s="35"/>
      <c r="D3041" s="35"/>
      <c r="E3041" s="35"/>
      <c r="F3041" s="35"/>
      <c r="G3041" s="35"/>
      <c r="H3041" s="35"/>
      <c r="I3041" s="35"/>
      <c r="J3041" s="35"/>
      <c r="K3041" s="35"/>
      <c r="L3041" s="35"/>
      <c r="M3041" s="35"/>
      <c r="N3041" s="35"/>
      <c r="O3041" s="35"/>
      <c r="P3041" s="35"/>
      <c r="Q3041" s="35"/>
      <c r="R3041" s="35"/>
      <c r="S3041" s="35"/>
      <c r="T3041" s="17">
        <f t="shared" si="6793"/>
        <v>49057</v>
      </c>
      <c r="U3041" s="216">
        <f t="shared" si="6786"/>
        <v>7</v>
      </c>
      <c r="V3041" s="216">
        <f t="shared" si="6793"/>
        <v>3036</v>
      </c>
      <c r="W3041" s="16">
        <f t="shared" si="6800"/>
        <v>8.3178082191780813</v>
      </c>
      <c r="X3041" s="16" t="e">
        <f>IF(Template!$F$7="Linear interpolation",LinInterp($I$5:$I$22,$G$5:$G$22,W3041),CubicSpline($I$5:$I$22,$G$5:$G$22,W3041))</f>
        <v>#VALUE!</v>
      </c>
      <c r="Y3041" s="221" t="e">
        <f t="shared" si="6787"/>
        <v>#VALUE!</v>
      </c>
      <c r="Z3041" s="221" t="e">
        <f>Y3041/PRODUCT($AA$6:AA3040)</f>
        <v>#VALUE!</v>
      </c>
      <c r="AA3041" s="16" t="e">
        <f t="shared" si="6794"/>
        <v>#VALUE!</v>
      </c>
      <c r="AB3041" s="10" t="e">
        <f t="shared" si="6795"/>
        <v>#VALUE!</v>
      </c>
      <c r="AC3041" s="90">
        <f t="shared" si="6788"/>
        <v>3041</v>
      </c>
      <c r="AD3041" s="17">
        <f t="shared" si="6796"/>
        <v>49034</v>
      </c>
      <c r="AE3041" s="16" t="e">
        <f t="shared" si="6789"/>
        <v>#VALUE!</v>
      </c>
      <c r="AF3041" s="10">
        <f ca="1">IFERROR(AVERAGE(INDIRECT("AE"&amp;AC3041-Template!$F$10+1):INDIRECT("AE"&amp;AC3041)),0)</f>
        <v>0</v>
      </c>
      <c r="AG3041" s="35"/>
      <c r="AH3041" s="86"/>
      <c r="AI3041" s="35"/>
      <c r="AJ3041" s="35"/>
      <c r="AK3041" s="35"/>
      <c r="AL3041" s="35"/>
      <c r="AM3041" s="35"/>
      <c r="AN3041" s="35"/>
      <c r="AO3041" s="35"/>
      <c r="AP3041" s="35"/>
      <c r="AQ3041" s="35"/>
      <c r="AR3041" s="35"/>
      <c r="AS3041" s="35"/>
      <c r="AT3041" s="35"/>
      <c r="AU3041" s="35"/>
      <c r="AV3041" s="35"/>
      <c r="AW3041" s="35"/>
      <c r="AX3041" s="35"/>
      <c r="AY3041" s="35"/>
      <c r="AZ3041" s="17">
        <f t="shared" ref="AZ3041" si="6855">AZ3040+1</f>
        <v>49057</v>
      </c>
      <c r="BA3041" s="216">
        <f t="shared" si="6812"/>
        <v>7</v>
      </c>
      <c r="BB3041" s="216">
        <f t="shared" ref="BB3041" si="6856">BB3040+1</f>
        <v>3036</v>
      </c>
      <c r="BC3041" s="16">
        <f t="shared" si="6814"/>
        <v>8.3178082191780813</v>
      </c>
      <c r="BD3041" s="16">
        <f>IF(Template!$F$7="Linear interpolation",LinInterp($AO$5:$AO$18,$AM$5:$AM$18,BC3041),CubicSpline($AO$5:$AO$18,$AM$5:$AM$18,BC3041))</f>
        <v>14.150255308192921</v>
      </c>
      <c r="BE3041" s="221">
        <f t="shared" si="6749"/>
        <v>3.0066420321954674</v>
      </c>
      <c r="BF3041" s="221">
        <f>BE3041/PRODUCT($BG$6:BG3040)</f>
        <v>1.0003626936608887</v>
      </c>
      <c r="BG3041" s="16">
        <f t="shared" si="6815"/>
        <v>1.0003626987925649</v>
      </c>
      <c r="BH3041" s="10">
        <f t="shared" si="6816"/>
        <v>13.23850592861875</v>
      </c>
      <c r="BI3041" s="90"/>
      <c r="BJ3041" s="17">
        <f t="shared" si="6799"/>
        <v>49034</v>
      </c>
      <c r="BK3041" s="16">
        <f t="shared" si="6792"/>
        <v>13.239886304253655</v>
      </c>
      <c r="BL3041" s="10">
        <f ca="1">IFERROR(AVERAGE(INDIRECT("BK"&amp;AC3041-Template!$F$10+1):INDIRECT("BK"&amp;AC3041)),0)</f>
        <v>13.24092317268015</v>
      </c>
      <c r="BM3041" s="35"/>
      <c r="BN3041" s="86"/>
      <c r="BO3041" s="35"/>
      <c r="BP3041" s="35"/>
      <c r="BQ3041" s="35"/>
      <c r="BR3041" s="35"/>
      <c r="BS3041" s="35"/>
      <c r="BT3041" s="35"/>
      <c r="BU3041" s="35"/>
      <c r="BV3041" s="35"/>
      <c r="BW3041" s="35"/>
      <c r="BX3041" s="35"/>
      <c r="BY3041" s="35"/>
      <c r="BZ3041" s="35"/>
      <c r="CA3041" s="35"/>
      <c r="CB3041" s="35"/>
      <c r="CC3041" s="35"/>
      <c r="CD3041" s="35"/>
      <c r="CE3041" s="35"/>
      <c r="CF3041" s="35"/>
      <c r="CG3041" s="35"/>
      <c r="CH3041" s="35"/>
    </row>
    <row r="3042" spans="1:86" ht="15.6" x14ac:dyDescent="0.3">
      <c r="A3042" s="35"/>
      <c r="B3042" s="86"/>
      <c r="C3042" s="35"/>
      <c r="D3042" s="35"/>
      <c r="E3042" s="35"/>
      <c r="F3042" s="35"/>
      <c r="G3042" s="35"/>
      <c r="H3042" s="35"/>
      <c r="I3042" s="35"/>
      <c r="J3042" s="35"/>
      <c r="K3042" s="35"/>
      <c r="L3042" s="35"/>
      <c r="M3042" s="35"/>
      <c r="N3042" s="35"/>
      <c r="O3042" s="35"/>
      <c r="P3042" s="35"/>
      <c r="Q3042" s="35"/>
      <c r="R3042" s="35"/>
      <c r="S3042" s="35"/>
      <c r="T3042" s="17">
        <f t="shared" si="6793"/>
        <v>49058</v>
      </c>
      <c r="U3042" s="216">
        <f t="shared" si="6786"/>
        <v>1</v>
      </c>
      <c r="V3042" s="216">
        <f t="shared" si="6793"/>
        <v>3037</v>
      </c>
      <c r="W3042" s="16">
        <f t="shared" si="6800"/>
        <v>8.3205479452054796</v>
      </c>
      <c r="X3042" s="16" t="e">
        <f>IF(Template!$F$7="Linear interpolation",LinInterp($I$5:$I$22,$G$5:$G$22,W3042),CubicSpline($I$5:$I$22,$G$5:$G$22,W3042))</f>
        <v>#VALUE!</v>
      </c>
      <c r="Y3042" s="221" t="e">
        <f t="shared" si="6787"/>
        <v>#VALUE!</v>
      </c>
      <c r="Z3042" s="221" t="e">
        <f>Y3042/PRODUCT($AA$6:AA3041)</f>
        <v>#VALUE!</v>
      </c>
      <c r="AA3042" s="16" t="e">
        <f t="shared" si="6794"/>
        <v>#VALUE!</v>
      </c>
      <c r="AB3042" s="10" t="e">
        <f t="shared" si="6795"/>
        <v>#VALUE!</v>
      </c>
      <c r="AC3042" s="90">
        <f t="shared" si="6788"/>
        <v>3042</v>
      </c>
      <c r="AD3042" s="17">
        <f t="shared" si="6796"/>
        <v>49035</v>
      </c>
      <c r="AE3042" s="16" t="e">
        <f t="shared" si="6789"/>
        <v>#VALUE!</v>
      </c>
      <c r="AF3042" s="10">
        <f ca="1">IFERROR(AVERAGE(INDIRECT("AE"&amp;AC3042-Template!$F$10+1):INDIRECT("AE"&amp;AC3042)),0)</f>
        <v>0</v>
      </c>
      <c r="AG3042" s="35"/>
      <c r="AH3042" s="86"/>
      <c r="AI3042" s="35"/>
      <c r="AJ3042" s="35"/>
      <c r="AK3042" s="35"/>
      <c r="AL3042" s="35"/>
      <c r="AM3042" s="35"/>
      <c r="AN3042" s="35"/>
      <c r="AO3042" s="35"/>
      <c r="AP3042" s="35"/>
      <c r="AQ3042" s="35"/>
      <c r="AR3042" s="35"/>
      <c r="AS3042" s="35"/>
      <c r="AT3042" s="35"/>
      <c r="AU3042" s="35"/>
      <c r="AV3042" s="35"/>
      <c r="AW3042" s="35"/>
      <c r="AX3042" s="35"/>
      <c r="AY3042" s="35"/>
      <c r="AZ3042" s="17">
        <f t="shared" ref="AZ3042" si="6857">AZ3041+1</f>
        <v>49058</v>
      </c>
      <c r="BA3042" s="216">
        <f t="shared" si="6812"/>
        <v>1</v>
      </c>
      <c r="BB3042" s="216">
        <f t="shared" ref="BB3042" si="6858">BB3041+1</f>
        <v>3037</v>
      </c>
      <c r="BC3042" s="16">
        <f t="shared" si="6814"/>
        <v>8.3205479452054796</v>
      </c>
      <c r="BD3042" s="16">
        <f>IF(Template!$F$7="Linear interpolation",LinInterp($AO$5:$AO$18,$AM$5:$AM$18,BC3042),CubicSpline($AO$5:$AO$18,$AM$5:$AM$18,BC3042))</f>
        <v>14.150255825648747</v>
      </c>
      <c r="BE3042" s="221">
        <f t="shared" si="6749"/>
        <v>3.0077325222496514</v>
      </c>
      <c r="BF3042" s="221">
        <f>BE3042/PRODUCT($BG$6:BG3041)</f>
        <v>1.0003626885453585</v>
      </c>
      <c r="BG3042" s="16">
        <f t="shared" si="6815"/>
        <v>1.0003626885453585</v>
      </c>
      <c r="BH3042" s="10">
        <f t="shared" si="6816"/>
        <v>13.238131905584538</v>
      </c>
      <c r="BI3042" s="90"/>
      <c r="BJ3042" s="17">
        <f t="shared" si="6799"/>
        <v>49035</v>
      </c>
      <c r="BK3042" s="16">
        <f t="shared" si="6792"/>
        <v>13.239886304253655</v>
      </c>
      <c r="BL3042" s="10">
        <f ca="1">IFERROR(AVERAGE(INDIRECT("BK"&amp;AC3042-Template!$F$10+1):INDIRECT("BK"&amp;AC3042)),0)</f>
        <v>13.240852797554588</v>
      </c>
      <c r="BM3042" s="35"/>
      <c r="BN3042" s="86"/>
      <c r="BO3042" s="35"/>
      <c r="BP3042" s="35"/>
      <c r="BQ3042" s="35"/>
      <c r="BR3042" s="35"/>
      <c r="BS3042" s="35"/>
      <c r="BT3042" s="35"/>
      <c r="BU3042" s="35"/>
      <c r="BV3042" s="35"/>
      <c r="BW3042" s="35"/>
      <c r="BX3042" s="35"/>
      <c r="BY3042" s="35"/>
      <c r="BZ3042" s="35"/>
      <c r="CA3042" s="35"/>
      <c r="CB3042" s="35"/>
      <c r="CC3042" s="35"/>
      <c r="CD3042" s="35"/>
      <c r="CE3042" s="35"/>
      <c r="CF3042" s="35"/>
      <c r="CG3042" s="35"/>
      <c r="CH3042" s="35"/>
    </row>
    <row r="3043" spans="1:86" ht="15.6" x14ac:dyDescent="0.3">
      <c r="A3043" s="35"/>
      <c r="B3043" s="86"/>
      <c r="C3043" s="35"/>
      <c r="D3043" s="35"/>
      <c r="E3043" s="35"/>
      <c r="F3043" s="35"/>
      <c r="G3043" s="35"/>
      <c r="H3043" s="35"/>
      <c r="I3043" s="35"/>
      <c r="J3043" s="35"/>
      <c r="K3043" s="35"/>
      <c r="L3043" s="35"/>
      <c r="M3043" s="35"/>
      <c r="N3043" s="35"/>
      <c r="O3043" s="35"/>
      <c r="P3043" s="35"/>
      <c r="Q3043" s="35"/>
      <c r="R3043" s="35"/>
      <c r="S3043" s="35"/>
      <c r="T3043" s="17">
        <f t="shared" si="6793"/>
        <v>49059</v>
      </c>
      <c r="U3043" s="216">
        <f t="shared" si="6786"/>
        <v>2</v>
      </c>
      <c r="V3043" s="216">
        <f t="shared" si="6793"/>
        <v>3038</v>
      </c>
      <c r="W3043" s="16">
        <f t="shared" si="6800"/>
        <v>8.3232876712328761</v>
      </c>
      <c r="X3043" s="16" t="e">
        <f>IF(Template!$F$7="Linear interpolation",LinInterp($I$5:$I$22,$G$5:$G$22,W3043),CubicSpline($I$5:$I$22,$G$5:$G$22,W3043))</f>
        <v>#VALUE!</v>
      </c>
      <c r="Y3043" s="221" t="e">
        <f t="shared" si="6787"/>
        <v>#VALUE!</v>
      </c>
      <c r="Z3043" s="221" t="e">
        <f>Y3043/PRODUCT($AA$6:AA3042)</f>
        <v>#VALUE!</v>
      </c>
      <c r="AA3043" s="16" t="e">
        <f t="shared" si="6794"/>
        <v>#VALUE!</v>
      </c>
      <c r="AB3043" s="10" t="e">
        <f t="shared" si="6795"/>
        <v>#VALUE!</v>
      </c>
      <c r="AC3043" s="90">
        <f t="shared" si="6788"/>
        <v>3043</v>
      </c>
      <c r="AD3043" s="17">
        <f t="shared" si="6796"/>
        <v>49036</v>
      </c>
      <c r="AE3043" s="16" t="e">
        <f t="shared" si="6789"/>
        <v>#VALUE!</v>
      </c>
      <c r="AF3043" s="10">
        <f ca="1">IFERROR(AVERAGE(INDIRECT("AE"&amp;AC3043-Template!$F$10+1):INDIRECT("AE"&amp;AC3043)),0)</f>
        <v>0</v>
      </c>
      <c r="AG3043" s="35"/>
      <c r="AH3043" s="86"/>
      <c r="AI3043" s="35"/>
      <c r="AJ3043" s="35"/>
      <c r="AK3043" s="35"/>
      <c r="AL3043" s="35"/>
      <c r="AM3043" s="35"/>
      <c r="AN3043" s="35"/>
      <c r="AO3043" s="35"/>
      <c r="AP3043" s="35"/>
      <c r="AQ3043" s="35"/>
      <c r="AR3043" s="35"/>
      <c r="AS3043" s="35"/>
      <c r="AT3043" s="35"/>
      <c r="AU3043" s="35"/>
      <c r="AV3043" s="35"/>
      <c r="AW3043" s="35"/>
      <c r="AX3043" s="35"/>
      <c r="AY3043" s="35"/>
      <c r="AZ3043" s="17">
        <f t="shared" ref="AZ3043" si="6859">AZ3042+1</f>
        <v>49059</v>
      </c>
      <c r="BA3043" s="216">
        <f t="shared" si="6812"/>
        <v>2</v>
      </c>
      <c r="BB3043" s="216">
        <f t="shared" ref="BB3043" si="6860">BB3042+1</f>
        <v>3038</v>
      </c>
      <c r="BC3043" s="16">
        <f t="shared" si="6814"/>
        <v>8.3232876712328761</v>
      </c>
      <c r="BD3043" s="16">
        <f>IF(Template!$F$7="Linear interpolation",LinInterp($AO$5:$AO$18,$AM$5:$AM$18,BC3043),CubicSpline($AO$5:$AO$18,$AM$5:$AM$18,BC3043))</f>
        <v>14.150256319608266</v>
      </c>
      <c r="BE3043" s="221">
        <f t="shared" si="6749"/>
        <v>3.0088234027375846</v>
      </c>
      <c r="BF3043" s="221">
        <f>BE3043/PRODUCT($BG$6:BG3042)</f>
        <v>1.000362691988022</v>
      </c>
      <c r="BG3043" s="16">
        <f t="shared" si="6815"/>
        <v>1.000362691988022</v>
      </c>
      <c r="BH3043" s="10">
        <f t="shared" si="6816"/>
        <v>13.238257562801836</v>
      </c>
      <c r="BI3043" s="90"/>
      <c r="BJ3043" s="17">
        <f t="shared" si="6799"/>
        <v>49036</v>
      </c>
      <c r="BK3043" s="16">
        <f t="shared" si="6792"/>
        <v>13.239886304253655</v>
      </c>
      <c r="BL3043" s="10">
        <f ca="1">IFERROR(AVERAGE(INDIRECT("BK"&amp;AC3043-Template!$F$10+1):INDIRECT("BK"&amp;AC3043)),0)</f>
        <v>13.240784977535947</v>
      </c>
      <c r="BM3043" s="35"/>
      <c r="BN3043" s="86"/>
      <c r="BO3043" s="35"/>
      <c r="BP3043" s="35"/>
      <c r="BQ3043" s="35"/>
      <c r="BR3043" s="35"/>
      <c r="BS3043" s="35"/>
      <c r="BT3043" s="35"/>
      <c r="BU3043" s="35"/>
      <c r="BV3043" s="35"/>
      <c r="BW3043" s="35"/>
      <c r="BX3043" s="35"/>
      <c r="BY3043" s="35"/>
      <c r="BZ3043" s="35"/>
      <c r="CA3043" s="35"/>
      <c r="CB3043" s="35"/>
      <c r="CC3043" s="35"/>
      <c r="CD3043" s="35"/>
      <c r="CE3043" s="35"/>
      <c r="CF3043" s="35"/>
      <c r="CG3043" s="35"/>
      <c r="CH3043" s="35"/>
    </row>
    <row r="3044" spans="1:86" ht="15.6" x14ac:dyDescent="0.3">
      <c r="A3044" s="35"/>
      <c r="B3044" s="86"/>
      <c r="C3044" s="35"/>
      <c r="D3044" s="35"/>
      <c r="E3044" s="35"/>
      <c r="F3044" s="35"/>
      <c r="G3044" s="35"/>
      <c r="H3044" s="35"/>
      <c r="I3044" s="35"/>
      <c r="J3044" s="35"/>
      <c r="K3044" s="35"/>
      <c r="L3044" s="35"/>
      <c r="M3044" s="35"/>
      <c r="N3044" s="35"/>
      <c r="O3044" s="35"/>
      <c r="P3044" s="35"/>
      <c r="Q3044" s="35"/>
      <c r="R3044" s="35"/>
      <c r="S3044" s="35"/>
      <c r="T3044" s="17">
        <f t="shared" si="6793"/>
        <v>49060</v>
      </c>
      <c r="U3044" s="216">
        <f t="shared" si="6786"/>
        <v>3</v>
      </c>
      <c r="V3044" s="216">
        <f t="shared" si="6793"/>
        <v>3039</v>
      </c>
      <c r="W3044" s="16">
        <f t="shared" si="6800"/>
        <v>8.3260273972602743</v>
      </c>
      <c r="X3044" s="16" t="e">
        <f>IF(Template!$F$7="Linear interpolation",LinInterp($I$5:$I$22,$G$5:$G$22,W3044),CubicSpline($I$5:$I$22,$G$5:$G$22,W3044))</f>
        <v>#VALUE!</v>
      </c>
      <c r="Y3044" s="221" t="e">
        <f t="shared" si="6787"/>
        <v>#VALUE!</v>
      </c>
      <c r="Z3044" s="221" t="e">
        <f>Y3044/PRODUCT($AA$6:AA3043)</f>
        <v>#VALUE!</v>
      </c>
      <c r="AA3044" s="16" t="e">
        <f t="shared" si="6794"/>
        <v>#VALUE!</v>
      </c>
      <c r="AB3044" s="10" t="e">
        <f t="shared" si="6795"/>
        <v>#VALUE!</v>
      </c>
      <c r="AC3044" s="90">
        <f t="shared" si="6788"/>
        <v>3044</v>
      </c>
      <c r="AD3044" s="17">
        <f t="shared" si="6796"/>
        <v>49037</v>
      </c>
      <c r="AE3044" s="16" t="e">
        <f t="shared" si="6789"/>
        <v>#VALUE!</v>
      </c>
      <c r="AF3044" s="10">
        <f ca="1">IFERROR(AVERAGE(INDIRECT("AE"&amp;AC3044-Template!$F$10+1):INDIRECT("AE"&amp;AC3044)),0)</f>
        <v>0</v>
      </c>
      <c r="AG3044" s="35"/>
      <c r="AH3044" s="86"/>
      <c r="AI3044" s="35"/>
      <c r="AJ3044" s="35"/>
      <c r="AK3044" s="35"/>
      <c r="AL3044" s="35"/>
      <c r="AM3044" s="35"/>
      <c r="AN3044" s="35"/>
      <c r="AO3044" s="35"/>
      <c r="AP3044" s="35"/>
      <c r="AQ3044" s="35"/>
      <c r="AR3044" s="35"/>
      <c r="AS3044" s="35"/>
      <c r="AT3044" s="35"/>
      <c r="AU3044" s="35"/>
      <c r="AV3044" s="35"/>
      <c r="AW3044" s="35"/>
      <c r="AX3044" s="35"/>
      <c r="AY3044" s="35"/>
      <c r="AZ3044" s="17">
        <f t="shared" ref="AZ3044" si="6861">AZ3043+1</f>
        <v>49060</v>
      </c>
      <c r="BA3044" s="216">
        <f t="shared" si="6812"/>
        <v>3</v>
      </c>
      <c r="BB3044" s="216">
        <f t="shared" ref="BB3044" si="6862">BB3043+1</f>
        <v>3039</v>
      </c>
      <c r="BC3044" s="16">
        <f t="shared" si="6814"/>
        <v>8.3260273972602743</v>
      </c>
      <c r="BD3044" s="16">
        <f>IF(Template!$F$7="Linear interpolation",LinInterp($AO$5:$AO$18,$AM$5:$AM$18,BC3044),CubicSpline($AO$5:$AO$18,$AM$5:$AM$18,BC3044))</f>
        <v>14.15025679020574</v>
      </c>
      <c r="BE3044" s="221">
        <f t="shared" si="6749"/>
        <v>3.0099146738215787</v>
      </c>
      <c r="BF3044" s="221">
        <f>BE3044/PRODUCT($BG$6:BG3043)</f>
        <v>1.0003626903071152</v>
      </c>
      <c r="BG3044" s="16">
        <f t="shared" si="6815"/>
        <v>1.0003626903071152</v>
      </c>
      <c r="BH3044" s="10">
        <f t="shared" si="6816"/>
        <v>13.238196209705567</v>
      </c>
      <c r="BI3044" s="90"/>
      <c r="BJ3044" s="17">
        <f t="shared" si="6799"/>
        <v>49037</v>
      </c>
      <c r="BK3044" s="16">
        <f t="shared" si="6792"/>
        <v>13.239475800100209</v>
      </c>
      <c r="BL3044" s="10">
        <f ca="1">IFERROR(AVERAGE(INDIRECT("BK"&amp;AC3044-Template!$F$10+1):INDIRECT("BK"&amp;AC3044)),0)</f>
        <v>13.240703474045523</v>
      </c>
      <c r="BM3044" s="35"/>
      <c r="BN3044" s="86"/>
      <c r="BO3044" s="35"/>
      <c r="BP3044" s="35"/>
      <c r="BQ3044" s="35"/>
      <c r="BR3044" s="35"/>
      <c r="BS3044" s="35"/>
      <c r="BT3044" s="35"/>
      <c r="BU3044" s="35"/>
      <c r="BV3044" s="35"/>
      <c r="BW3044" s="35"/>
      <c r="BX3044" s="35"/>
      <c r="BY3044" s="35"/>
      <c r="BZ3044" s="35"/>
      <c r="CA3044" s="35"/>
      <c r="CB3044" s="35"/>
      <c r="CC3044" s="35"/>
      <c r="CD3044" s="35"/>
      <c r="CE3044" s="35"/>
      <c r="CF3044" s="35"/>
      <c r="CG3044" s="35"/>
      <c r="CH3044" s="35"/>
    </row>
    <row r="3045" spans="1:86" ht="15.6" x14ac:dyDescent="0.3">
      <c r="A3045" s="35"/>
      <c r="B3045" s="86"/>
      <c r="C3045" s="35"/>
      <c r="D3045" s="35"/>
      <c r="E3045" s="35"/>
      <c r="F3045" s="35"/>
      <c r="G3045" s="35"/>
      <c r="H3045" s="35"/>
      <c r="I3045" s="35"/>
      <c r="J3045" s="35"/>
      <c r="K3045" s="35"/>
      <c r="L3045" s="35"/>
      <c r="M3045" s="35"/>
      <c r="N3045" s="35"/>
      <c r="O3045" s="35"/>
      <c r="P3045" s="35"/>
      <c r="Q3045" s="35"/>
      <c r="R3045" s="35"/>
      <c r="S3045" s="35"/>
      <c r="T3045" s="17">
        <f t="shared" si="6793"/>
        <v>49061</v>
      </c>
      <c r="U3045" s="216">
        <f t="shared" si="6786"/>
        <v>4</v>
      </c>
      <c r="V3045" s="216">
        <f t="shared" si="6793"/>
        <v>3040</v>
      </c>
      <c r="W3045" s="16">
        <f t="shared" si="6800"/>
        <v>8.3287671232876708</v>
      </c>
      <c r="X3045" s="16" t="e">
        <f>IF(Template!$F$7="Linear interpolation",LinInterp($I$5:$I$22,$G$5:$G$22,W3045),CubicSpline($I$5:$I$22,$G$5:$G$22,W3045))</f>
        <v>#VALUE!</v>
      </c>
      <c r="Y3045" s="221" t="e">
        <f t="shared" si="6787"/>
        <v>#VALUE!</v>
      </c>
      <c r="Z3045" s="221" t="e">
        <f>Y3045/PRODUCT($AA$6:AA3044)</f>
        <v>#VALUE!</v>
      </c>
      <c r="AA3045" s="16" t="e">
        <f t="shared" si="6794"/>
        <v>#VALUE!</v>
      </c>
      <c r="AB3045" s="10" t="e">
        <f t="shared" si="6795"/>
        <v>#VALUE!</v>
      </c>
      <c r="AC3045" s="90">
        <f t="shared" si="6788"/>
        <v>3045</v>
      </c>
      <c r="AD3045" s="17">
        <f t="shared" si="6796"/>
        <v>49038</v>
      </c>
      <c r="AE3045" s="16" t="e">
        <f t="shared" si="6789"/>
        <v>#VALUE!</v>
      </c>
      <c r="AF3045" s="10">
        <f ca="1">IFERROR(AVERAGE(INDIRECT("AE"&amp;AC3045-Template!$F$10+1):INDIRECT("AE"&amp;AC3045)),0)</f>
        <v>0</v>
      </c>
      <c r="AG3045" s="35"/>
      <c r="AH3045" s="86"/>
      <c r="AI3045" s="35"/>
      <c r="AJ3045" s="35"/>
      <c r="AK3045" s="35"/>
      <c r="AL3045" s="35"/>
      <c r="AM3045" s="35"/>
      <c r="AN3045" s="35"/>
      <c r="AO3045" s="35"/>
      <c r="AP3045" s="35"/>
      <c r="AQ3045" s="35"/>
      <c r="AR3045" s="35"/>
      <c r="AS3045" s="35"/>
      <c r="AT3045" s="35"/>
      <c r="AU3045" s="35"/>
      <c r="AV3045" s="35"/>
      <c r="AW3045" s="35"/>
      <c r="AX3045" s="35"/>
      <c r="AY3045" s="35"/>
      <c r="AZ3045" s="17">
        <f t="shared" ref="AZ3045" si="6863">AZ3044+1</f>
        <v>49061</v>
      </c>
      <c r="BA3045" s="216">
        <f t="shared" si="6812"/>
        <v>4</v>
      </c>
      <c r="BB3045" s="216">
        <f t="shared" ref="BB3045" si="6864">BB3044+1</f>
        <v>3040</v>
      </c>
      <c r="BC3045" s="16">
        <f t="shared" si="6814"/>
        <v>8.3287671232876708</v>
      </c>
      <c r="BD3045" s="16">
        <f>IF(Template!$F$7="Linear interpolation",LinInterp($AO$5:$AO$18,$AM$5:$AM$18,BC3045),CubicSpline($AO$5:$AO$18,$AM$5:$AM$18,BC3045))</f>
        <v>14.150257237575437</v>
      </c>
      <c r="BE3045" s="221">
        <f t="shared" si="6749"/>
        <v>3.0110063356640637</v>
      </c>
      <c r="BF3045" s="221">
        <f>BE3045/PRODUCT($BG$6:BG3044)</f>
        <v>1.0003626886343255</v>
      </c>
      <c r="BG3045" s="16">
        <f t="shared" si="6815"/>
        <v>1.0003626886343255</v>
      </c>
      <c r="BH3045" s="10">
        <f t="shared" si="6816"/>
        <v>13.23813515288208</v>
      </c>
      <c r="BI3045" s="90"/>
      <c r="BJ3045" s="17">
        <f t="shared" si="6799"/>
        <v>49038</v>
      </c>
      <c r="BK3045" s="16">
        <f t="shared" si="6792"/>
        <v>13.239613584791199</v>
      </c>
      <c r="BL3045" s="10">
        <f ca="1">IFERROR(AVERAGE(INDIRECT("BK"&amp;AC3045-Template!$F$10+1):INDIRECT("BK"&amp;AC3045)),0)</f>
        <v>13.240626563378129</v>
      </c>
      <c r="BM3045" s="35"/>
      <c r="BN3045" s="86"/>
      <c r="BO3045" s="35"/>
      <c r="BP3045" s="35"/>
      <c r="BQ3045" s="35"/>
      <c r="BR3045" s="35"/>
      <c r="BS3045" s="35"/>
      <c r="BT3045" s="35"/>
      <c r="BU3045" s="35"/>
      <c r="BV3045" s="35"/>
      <c r="BW3045" s="35"/>
      <c r="BX3045" s="35"/>
      <c r="BY3045" s="35"/>
      <c r="BZ3045" s="35"/>
      <c r="CA3045" s="35"/>
      <c r="CB3045" s="35"/>
      <c r="CC3045" s="35"/>
      <c r="CD3045" s="35"/>
      <c r="CE3045" s="35"/>
      <c r="CF3045" s="35"/>
      <c r="CG3045" s="35"/>
      <c r="CH3045" s="35"/>
    </row>
    <row r="3046" spans="1:86" ht="15.6" x14ac:dyDescent="0.3">
      <c r="A3046" s="35"/>
      <c r="B3046" s="86"/>
      <c r="C3046" s="35"/>
      <c r="D3046" s="35"/>
      <c r="E3046" s="35"/>
      <c r="F3046" s="35"/>
      <c r="G3046" s="35"/>
      <c r="H3046" s="35"/>
      <c r="I3046" s="35"/>
      <c r="J3046" s="35"/>
      <c r="K3046" s="35"/>
      <c r="L3046" s="35"/>
      <c r="M3046" s="35"/>
      <c r="N3046" s="35"/>
      <c r="O3046" s="35"/>
      <c r="P3046" s="35"/>
      <c r="Q3046" s="35"/>
      <c r="R3046" s="35"/>
      <c r="S3046" s="35"/>
      <c r="T3046" s="17">
        <f t="shared" si="6793"/>
        <v>49062</v>
      </c>
      <c r="U3046" s="216">
        <f t="shared" si="6786"/>
        <v>5</v>
      </c>
      <c r="V3046" s="216">
        <f t="shared" si="6793"/>
        <v>3041</v>
      </c>
      <c r="W3046" s="16">
        <f t="shared" si="6800"/>
        <v>8.331506849315069</v>
      </c>
      <c r="X3046" s="16" t="e">
        <f>IF(Template!$F$7="Linear interpolation",LinInterp($I$5:$I$22,$G$5:$G$22,W3046),CubicSpline($I$5:$I$22,$G$5:$G$22,W3046))</f>
        <v>#VALUE!</v>
      </c>
      <c r="Y3046" s="221" t="e">
        <f t="shared" si="6787"/>
        <v>#VALUE!</v>
      </c>
      <c r="Z3046" s="221" t="e">
        <f>Y3046/PRODUCT($AA$6:AA3045)</f>
        <v>#VALUE!</v>
      </c>
      <c r="AA3046" s="16" t="e">
        <f t="shared" si="6794"/>
        <v>#VALUE!</v>
      </c>
      <c r="AB3046" s="10" t="e">
        <f t="shared" si="6795"/>
        <v>#VALUE!</v>
      </c>
      <c r="AC3046" s="90">
        <f t="shared" si="6788"/>
        <v>3046</v>
      </c>
      <c r="AD3046" s="17">
        <f t="shared" si="6796"/>
        <v>49039</v>
      </c>
      <c r="AE3046" s="16" t="e">
        <f t="shared" si="6789"/>
        <v>#VALUE!</v>
      </c>
      <c r="AF3046" s="10">
        <f ca="1">IFERROR(AVERAGE(INDIRECT("AE"&amp;AC3046-Template!$F$10+1):INDIRECT("AE"&amp;AC3046)),0)</f>
        <v>0</v>
      </c>
      <c r="AG3046" s="35"/>
      <c r="AH3046" s="86"/>
      <c r="AI3046" s="35"/>
      <c r="AJ3046" s="35"/>
      <c r="AK3046" s="35"/>
      <c r="AL3046" s="35"/>
      <c r="AM3046" s="35"/>
      <c r="AN3046" s="35"/>
      <c r="AO3046" s="35"/>
      <c r="AP3046" s="35"/>
      <c r="AQ3046" s="35"/>
      <c r="AR3046" s="35"/>
      <c r="AS3046" s="35"/>
      <c r="AT3046" s="35"/>
      <c r="AU3046" s="35"/>
      <c r="AV3046" s="35"/>
      <c r="AW3046" s="35"/>
      <c r="AX3046" s="35"/>
      <c r="AY3046" s="35"/>
      <c r="AZ3046" s="17">
        <f t="shared" ref="AZ3046" si="6865">AZ3045+1</f>
        <v>49062</v>
      </c>
      <c r="BA3046" s="216">
        <f t="shared" si="6812"/>
        <v>5</v>
      </c>
      <c r="BB3046" s="216">
        <f t="shared" ref="BB3046" si="6866">BB3045+1</f>
        <v>3041</v>
      </c>
      <c r="BC3046" s="16">
        <f t="shared" si="6814"/>
        <v>8.331506849315069</v>
      </c>
      <c r="BD3046" s="16">
        <f>IF(Template!$F$7="Linear interpolation",LinInterp($AO$5:$AO$18,$AM$5:$AM$18,BC3046),CubicSpline($AO$5:$AO$18,$AM$5:$AM$18,BC3046))</f>
        <v>14.150257661851619</v>
      </c>
      <c r="BE3046" s="221">
        <f t="shared" si="6749"/>
        <v>3.0120983884275874</v>
      </c>
      <c r="BF3046" s="221">
        <f>BE3046/PRODUCT($BG$6:BG3045)</f>
        <v>1.0003626869696649</v>
      </c>
      <c r="BG3046" s="16">
        <f t="shared" si="6815"/>
        <v>1.0003626869696649</v>
      </c>
      <c r="BH3046" s="10">
        <f t="shared" si="6816"/>
        <v>13.238074392769029</v>
      </c>
      <c r="BI3046" s="90"/>
      <c r="BJ3046" s="17">
        <f t="shared" si="6799"/>
        <v>49039</v>
      </c>
      <c r="BK3046" s="16">
        <f t="shared" si="6792"/>
        <v>13.239546118527956</v>
      </c>
      <c r="BL3046" s="10">
        <f ca="1">IFERROR(AVERAGE(INDIRECT("BK"&amp;AC3046-Template!$F$10+1):INDIRECT("BK"&amp;AC3046)),0)</f>
        <v>13.240562644124818</v>
      </c>
      <c r="BM3046" s="35"/>
      <c r="BN3046" s="86"/>
      <c r="BO3046" s="35"/>
      <c r="BP3046" s="35"/>
      <c r="BQ3046" s="35"/>
      <c r="BR3046" s="35"/>
      <c r="BS3046" s="35"/>
      <c r="BT3046" s="35"/>
      <c r="BU3046" s="35"/>
      <c r="BV3046" s="35"/>
      <c r="BW3046" s="35"/>
      <c r="BX3046" s="35"/>
      <c r="BY3046" s="35"/>
      <c r="BZ3046" s="35"/>
      <c r="CA3046" s="35"/>
      <c r="CB3046" s="35"/>
      <c r="CC3046" s="35"/>
      <c r="CD3046" s="35"/>
      <c r="CE3046" s="35"/>
      <c r="CF3046" s="35"/>
      <c r="CG3046" s="35"/>
      <c r="CH3046" s="35"/>
    </row>
    <row r="3047" spans="1:86" ht="15.6" x14ac:dyDescent="0.3">
      <c r="A3047" s="35"/>
      <c r="B3047" s="86"/>
      <c r="C3047" s="35"/>
      <c r="D3047" s="35"/>
      <c r="E3047" s="35"/>
      <c r="F3047" s="35"/>
      <c r="G3047" s="35"/>
      <c r="H3047" s="35"/>
      <c r="I3047" s="35"/>
      <c r="J3047" s="35"/>
      <c r="K3047" s="35"/>
      <c r="L3047" s="35"/>
      <c r="M3047" s="35"/>
      <c r="N3047" s="35"/>
      <c r="O3047" s="35"/>
      <c r="P3047" s="35"/>
      <c r="Q3047" s="35"/>
      <c r="R3047" s="35"/>
      <c r="S3047" s="35"/>
      <c r="T3047" s="17">
        <f t="shared" si="6793"/>
        <v>49063</v>
      </c>
      <c r="U3047" s="216">
        <f t="shared" si="6786"/>
        <v>6</v>
      </c>
      <c r="V3047" s="216">
        <f t="shared" si="6793"/>
        <v>3042</v>
      </c>
      <c r="W3047" s="16">
        <f t="shared" si="6800"/>
        <v>8.3342465753424655</v>
      </c>
      <c r="X3047" s="16" t="e">
        <f>IF(Template!$F$7="Linear interpolation",LinInterp($I$5:$I$22,$G$5:$G$22,W3047),CubicSpline($I$5:$I$22,$G$5:$G$22,W3047))</f>
        <v>#VALUE!</v>
      </c>
      <c r="Y3047" s="221" t="e">
        <f t="shared" si="6787"/>
        <v>#VALUE!</v>
      </c>
      <c r="Z3047" s="221" t="e">
        <f>Y3047/PRODUCT($AA$6:AA3046)</f>
        <v>#VALUE!</v>
      </c>
      <c r="AA3047" s="16" t="e">
        <f t="shared" si="6794"/>
        <v>#VALUE!</v>
      </c>
      <c r="AB3047" s="10" t="e">
        <f t="shared" si="6795"/>
        <v>#VALUE!</v>
      </c>
      <c r="AC3047" s="90">
        <f t="shared" si="6788"/>
        <v>3047</v>
      </c>
      <c r="AD3047" s="17">
        <f t="shared" si="6796"/>
        <v>49040</v>
      </c>
      <c r="AE3047" s="16" t="e">
        <f t="shared" si="6789"/>
        <v>#VALUE!</v>
      </c>
      <c r="AF3047" s="10">
        <f ca="1">IFERROR(AVERAGE(INDIRECT("AE"&amp;AC3047-Template!$F$10+1):INDIRECT("AE"&amp;AC3047)),0)</f>
        <v>0</v>
      </c>
      <c r="AG3047" s="35"/>
      <c r="AH3047" s="86"/>
      <c r="AI3047" s="35"/>
      <c r="AJ3047" s="35"/>
      <c r="AK3047" s="35"/>
      <c r="AL3047" s="35"/>
      <c r="AM3047" s="35"/>
      <c r="AN3047" s="35"/>
      <c r="AO3047" s="35"/>
      <c r="AP3047" s="35"/>
      <c r="AQ3047" s="35"/>
      <c r="AR3047" s="35"/>
      <c r="AS3047" s="35"/>
      <c r="AT3047" s="35"/>
      <c r="AU3047" s="35"/>
      <c r="AV3047" s="35"/>
      <c r="AW3047" s="35"/>
      <c r="AX3047" s="35"/>
      <c r="AY3047" s="35"/>
      <c r="AZ3047" s="17">
        <f t="shared" ref="AZ3047" si="6867">AZ3046+1</f>
        <v>49063</v>
      </c>
      <c r="BA3047" s="216">
        <f t="shared" si="6812"/>
        <v>6</v>
      </c>
      <c r="BB3047" s="216">
        <f t="shared" ref="BB3047" si="6868">BB3046+1</f>
        <v>3042</v>
      </c>
      <c r="BC3047" s="16">
        <f t="shared" si="6814"/>
        <v>8.3342465753424655</v>
      </c>
      <c r="BD3047" s="16">
        <f>IF(Template!$F$7="Linear interpolation",LinInterp($AO$5:$AO$18,$AM$5:$AM$18,BC3047),CubicSpline($AO$5:$AO$18,$AM$5:$AM$18,BC3047))</f>
        <v>14.150258063168552</v>
      </c>
      <c r="BE3047" s="221">
        <f t="shared" si="6749"/>
        <v>3.0131908322748306</v>
      </c>
      <c r="BF3047" s="221">
        <f>BE3047/PRODUCT($BG$6:BG3046)</f>
        <v>1.0003626853131493</v>
      </c>
      <c r="BG3047" s="16">
        <f t="shared" si="6815"/>
        <v>1.0003626869696649</v>
      </c>
      <c r="BH3047" s="10">
        <f t="shared" si="6816"/>
        <v>13.238074392769029</v>
      </c>
      <c r="BI3047" s="90"/>
      <c r="BJ3047" s="17">
        <f t="shared" si="6799"/>
        <v>49040</v>
      </c>
      <c r="BK3047" s="16">
        <f t="shared" si="6792"/>
        <v>13.23947893868227</v>
      </c>
      <c r="BL3047" s="10">
        <f ca="1">IFERROR(AVERAGE(INDIRECT("BK"&amp;AC3047-Template!$F$10+1):INDIRECT("BK"&amp;AC3047)),0)</f>
        <v>13.240491375245993</v>
      </c>
      <c r="BM3047" s="35"/>
      <c r="BN3047" s="86"/>
      <c r="BO3047" s="35"/>
      <c r="BP3047" s="35"/>
      <c r="BQ3047" s="35"/>
      <c r="BR3047" s="35"/>
      <c r="BS3047" s="35"/>
      <c r="BT3047" s="35"/>
      <c r="BU3047" s="35"/>
      <c r="BV3047" s="35"/>
      <c r="BW3047" s="35"/>
      <c r="BX3047" s="35"/>
      <c r="BY3047" s="35"/>
      <c r="BZ3047" s="35"/>
      <c r="CA3047" s="35"/>
      <c r="CB3047" s="35"/>
      <c r="CC3047" s="35"/>
      <c r="CD3047" s="35"/>
      <c r="CE3047" s="35"/>
      <c r="CF3047" s="35"/>
      <c r="CG3047" s="35"/>
      <c r="CH3047" s="35"/>
    </row>
    <row r="3048" spans="1:86" ht="15.6" x14ac:dyDescent="0.3">
      <c r="A3048" s="35"/>
      <c r="B3048" s="86"/>
      <c r="C3048" s="35"/>
      <c r="D3048" s="35"/>
      <c r="E3048" s="35"/>
      <c r="F3048" s="35"/>
      <c r="G3048" s="35"/>
      <c r="H3048" s="35"/>
      <c r="I3048" s="35"/>
      <c r="J3048" s="35"/>
      <c r="K3048" s="35"/>
      <c r="L3048" s="35"/>
      <c r="M3048" s="35"/>
      <c r="N3048" s="35"/>
      <c r="O3048" s="35"/>
      <c r="P3048" s="35"/>
      <c r="Q3048" s="35"/>
      <c r="R3048" s="35"/>
      <c r="S3048" s="35"/>
      <c r="T3048" s="17">
        <f t="shared" si="6793"/>
        <v>49064</v>
      </c>
      <c r="U3048" s="216">
        <f t="shared" si="6786"/>
        <v>7</v>
      </c>
      <c r="V3048" s="216">
        <f t="shared" si="6793"/>
        <v>3043</v>
      </c>
      <c r="W3048" s="16">
        <f t="shared" si="6800"/>
        <v>8.3369863013698637</v>
      </c>
      <c r="X3048" s="16" t="e">
        <f>IF(Template!$F$7="Linear interpolation",LinInterp($I$5:$I$22,$G$5:$G$22,W3048),CubicSpline($I$5:$I$22,$G$5:$G$22,W3048))</f>
        <v>#VALUE!</v>
      </c>
      <c r="Y3048" s="221" t="e">
        <f t="shared" si="6787"/>
        <v>#VALUE!</v>
      </c>
      <c r="Z3048" s="221" t="e">
        <f>Y3048/PRODUCT($AA$6:AA3047)</f>
        <v>#VALUE!</v>
      </c>
      <c r="AA3048" s="16" t="e">
        <f t="shared" si="6794"/>
        <v>#VALUE!</v>
      </c>
      <c r="AB3048" s="10" t="e">
        <f t="shared" si="6795"/>
        <v>#VALUE!</v>
      </c>
      <c r="AC3048" s="90">
        <f t="shared" si="6788"/>
        <v>3048</v>
      </c>
      <c r="AD3048" s="17">
        <f t="shared" si="6796"/>
        <v>49041</v>
      </c>
      <c r="AE3048" s="16" t="e">
        <f t="shared" si="6789"/>
        <v>#VALUE!</v>
      </c>
      <c r="AF3048" s="10">
        <f ca="1">IFERROR(AVERAGE(INDIRECT("AE"&amp;AC3048-Template!$F$10+1):INDIRECT("AE"&amp;AC3048)),0)</f>
        <v>0</v>
      </c>
      <c r="AG3048" s="35"/>
      <c r="AH3048" s="86"/>
      <c r="AI3048" s="35"/>
      <c r="AJ3048" s="35"/>
      <c r="AK3048" s="35"/>
      <c r="AL3048" s="35"/>
      <c r="AM3048" s="35"/>
      <c r="AN3048" s="35"/>
      <c r="AO3048" s="35"/>
      <c r="AP3048" s="35"/>
      <c r="AQ3048" s="35"/>
      <c r="AR3048" s="35"/>
      <c r="AS3048" s="35"/>
      <c r="AT3048" s="35"/>
      <c r="AU3048" s="35"/>
      <c r="AV3048" s="35"/>
      <c r="AW3048" s="35"/>
      <c r="AX3048" s="35"/>
      <c r="AY3048" s="35"/>
      <c r="AZ3048" s="17">
        <f t="shared" ref="AZ3048" si="6869">AZ3047+1</f>
        <v>49064</v>
      </c>
      <c r="BA3048" s="216">
        <f t="shared" si="6812"/>
        <v>7</v>
      </c>
      <c r="BB3048" s="216">
        <f t="shared" ref="BB3048" si="6870">BB3047+1</f>
        <v>3043</v>
      </c>
      <c r="BC3048" s="16">
        <f t="shared" si="6814"/>
        <v>8.3369863013698637</v>
      </c>
      <c r="BD3048" s="16">
        <f>IF(Template!$F$7="Linear interpolation",LinInterp($AO$5:$AO$18,$AM$5:$AM$18,BC3048),CubicSpline($AO$5:$AO$18,$AM$5:$AM$18,BC3048))</f>
        <v>14.150258441660501</v>
      </c>
      <c r="BE3048" s="221">
        <f t="shared" si="6749"/>
        <v>3.0142836673685869</v>
      </c>
      <c r="BF3048" s="221">
        <f>BE3048/PRODUCT($BG$6:BG3047)</f>
        <v>1.0003626820082729</v>
      </c>
      <c r="BG3048" s="16">
        <f t="shared" si="6815"/>
        <v>1.0003626869696649</v>
      </c>
      <c r="BH3048" s="10">
        <f t="shared" si="6816"/>
        <v>13.238074392769029</v>
      </c>
      <c r="BI3048" s="90"/>
      <c r="BJ3048" s="17">
        <f t="shared" si="6799"/>
        <v>49041</v>
      </c>
      <c r="BK3048" s="16">
        <f t="shared" si="6792"/>
        <v>13.23941204576473</v>
      </c>
      <c r="BL3048" s="10">
        <f ca="1">IFERROR(AVERAGE(INDIRECT("BK"&amp;AC3048-Template!$F$10+1):INDIRECT("BK"&amp;AC3048)),0)</f>
        <v>13.240420386409353</v>
      </c>
      <c r="BM3048" s="35"/>
      <c r="BN3048" s="86"/>
      <c r="BO3048" s="35"/>
      <c r="BP3048" s="35"/>
      <c r="BQ3048" s="35"/>
      <c r="BR3048" s="35"/>
      <c r="BS3048" s="35"/>
      <c r="BT3048" s="35"/>
      <c r="BU3048" s="35"/>
      <c r="BV3048" s="35"/>
      <c r="BW3048" s="35"/>
      <c r="BX3048" s="35"/>
      <c r="BY3048" s="35"/>
      <c r="BZ3048" s="35"/>
      <c r="CA3048" s="35"/>
      <c r="CB3048" s="35"/>
      <c r="CC3048" s="35"/>
      <c r="CD3048" s="35"/>
      <c r="CE3048" s="35"/>
      <c r="CF3048" s="35"/>
      <c r="CG3048" s="35"/>
      <c r="CH3048" s="35"/>
    </row>
    <row r="3049" spans="1:86" ht="15.6" x14ac:dyDescent="0.3">
      <c r="A3049" s="35"/>
      <c r="B3049" s="86"/>
      <c r="C3049" s="35"/>
      <c r="D3049" s="35"/>
      <c r="E3049" s="35"/>
      <c r="F3049" s="35"/>
      <c r="G3049" s="35"/>
      <c r="H3049" s="35"/>
      <c r="I3049" s="35"/>
      <c r="J3049" s="35"/>
      <c r="K3049" s="35"/>
      <c r="L3049" s="35"/>
      <c r="M3049" s="35"/>
      <c r="N3049" s="35"/>
      <c r="O3049" s="35"/>
      <c r="P3049" s="35"/>
      <c r="Q3049" s="35"/>
      <c r="R3049" s="35"/>
      <c r="S3049" s="35"/>
      <c r="T3049" s="17">
        <f t="shared" si="6793"/>
        <v>49065</v>
      </c>
      <c r="U3049" s="216">
        <f t="shared" si="6786"/>
        <v>1</v>
      </c>
      <c r="V3049" s="216">
        <f t="shared" si="6793"/>
        <v>3044</v>
      </c>
      <c r="W3049" s="16">
        <f t="shared" si="6800"/>
        <v>8.3397260273972602</v>
      </c>
      <c r="X3049" s="16" t="e">
        <f>IF(Template!$F$7="Linear interpolation",LinInterp($I$5:$I$22,$G$5:$G$22,W3049),CubicSpline($I$5:$I$22,$G$5:$G$22,W3049))</f>
        <v>#VALUE!</v>
      </c>
      <c r="Y3049" s="221" t="e">
        <f t="shared" si="6787"/>
        <v>#VALUE!</v>
      </c>
      <c r="Z3049" s="221" t="e">
        <f>Y3049/PRODUCT($AA$6:AA3048)</f>
        <v>#VALUE!</v>
      </c>
      <c r="AA3049" s="16" t="e">
        <f t="shared" si="6794"/>
        <v>#VALUE!</v>
      </c>
      <c r="AB3049" s="10" t="e">
        <f t="shared" si="6795"/>
        <v>#VALUE!</v>
      </c>
      <c r="AC3049" s="90">
        <f t="shared" si="6788"/>
        <v>3049</v>
      </c>
      <c r="AD3049" s="17">
        <f t="shared" si="6796"/>
        <v>49042</v>
      </c>
      <c r="AE3049" s="16" t="e">
        <f t="shared" si="6789"/>
        <v>#VALUE!</v>
      </c>
      <c r="AF3049" s="10">
        <f ca="1">IFERROR(AVERAGE(INDIRECT("AE"&amp;AC3049-Template!$F$10+1):INDIRECT("AE"&amp;AC3049)),0)</f>
        <v>0</v>
      </c>
      <c r="AG3049" s="35"/>
      <c r="AH3049" s="86"/>
      <c r="AI3049" s="35"/>
      <c r="AJ3049" s="35"/>
      <c r="AK3049" s="35"/>
      <c r="AL3049" s="35"/>
      <c r="AM3049" s="35"/>
      <c r="AN3049" s="35"/>
      <c r="AO3049" s="35"/>
      <c r="AP3049" s="35"/>
      <c r="AQ3049" s="35"/>
      <c r="AR3049" s="35"/>
      <c r="AS3049" s="35"/>
      <c r="AT3049" s="35"/>
      <c r="AU3049" s="35"/>
      <c r="AV3049" s="35"/>
      <c r="AW3049" s="35"/>
      <c r="AX3049" s="35"/>
      <c r="AY3049" s="35"/>
      <c r="AZ3049" s="17">
        <f t="shared" ref="AZ3049" si="6871">AZ3048+1</f>
        <v>49065</v>
      </c>
      <c r="BA3049" s="216">
        <f t="shared" si="6812"/>
        <v>1</v>
      </c>
      <c r="BB3049" s="216">
        <f t="shared" ref="BB3049" si="6872">BB3048+1</f>
        <v>3044</v>
      </c>
      <c r="BC3049" s="16">
        <f t="shared" si="6814"/>
        <v>8.3397260273972602</v>
      </c>
      <c r="BD3049" s="16">
        <f>IF(Template!$F$7="Linear interpolation",LinInterp($AO$5:$AO$18,$AM$5:$AM$18,BC3049),CubicSpline($AO$5:$AO$18,$AM$5:$AM$18,BC3049))</f>
        <v>14.150258797461731</v>
      </c>
      <c r="BE3049" s="221">
        <f t="shared" si="6749"/>
        <v>3.0153768938717755</v>
      </c>
      <c r="BF3049" s="221">
        <f>BE3049/PRODUCT($BG$6:BG3048)</f>
        <v>1.0003626770632041</v>
      </c>
      <c r="BG3049" s="16">
        <f t="shared" si="6815"/>
        <v>1.0003626770632041</v>
      </c>
      <c r="BH3049" s="10">
        <f t="shared" si="6816"/>
        <v>13.237712806951185</v>
      </c>
      <c r="BI3049" s="90"/>
      <c r="BJ3049" s="17">
        <f t="shared" si="6799"/>
        <v>49042</v>
      </c>
      <c r="BK3049" s="16">
        <f t="shared" si="6792"/>
        <v>13.23941204576473</v>
      </c>
      <c r="BL3049" s="10">
        <f ca="1">IFERROR(AVERAGE(INDIRECT("BK"&amp;AC3049-Template!$F$10+1):INDIRECT("BK"&amp;AC3049)),0)</f>
        <v>13.2403518982757</v>
      </c>
      <c r="BM3049" s="35"/>
      <c r="BN3049" s="86"/>
      <c r="BO3049" s="35"/>
      <c r="BP3049" s="35"/>
      <c r="BQ3049" s="35"/>
      <c r="BR3049" s="35"/>
      <c r="BS3049" s="35"/>
      <c r="BT3049" s="35"/>
      <c r="BU3049" s="35"/>
      <c r="BV3049" s="35"/>
      <c r="BW3049" s="35"/>
      <c r="BX3049" s="35"/>
      <c r="BY3049" s="35"/>
      <c r="BZ3049" s="35"/>
      <c r="CA3049" s="35"/>
      <c r="CB3049" s="35"/>
      <c r="CC3049" s="35"/>
      <c r="CD3049" s="35"/>
      <c r="CE3049" s="35"/>
      <c r="CF3049" s="35"/>
      <c r="CG3049" s="35"/>
      <c r="CH3049" s="35"/>
    </row>
    <row r="3050" spans="1:86" ht="15.6" x14ac:dyDescent="0.3">
      <c r="A3050" s="35"/>
      <c r="B3050" s="86"/>
      <c r="C3050" s="35"/>
      <c r="D3050" s="35"/>
      <c r="E3050" s="35"/>
      <c r="F3050" s="35"/>
      <c r="G3050" s="35"/>
      <c r="H3050" s="35"/>
      <c r="I3050" s="35"/>
      <c r="J3050" s="35"/>
      <c r="K3050" s="35"/>
      <c r="L3050" s="35"/>
      <c r="M3050" s="35"/>
      <c r="N3050" s="35"/>
      <c r="O3050" s="35"/>
      <c r="P3050" s="35"/>
      <c r="Q3050" s="35"/>
      <c r="R3050" s="35"/>
      <c r="S3050" s="35"/>
      <c r="T3050" s="17">
        <f t="shared" si="6793"/>
        <v>49066</v>
      </c>
      <c r="U3050" s="216">
        <f t="shared" si="6786"/>
        <v>2</v>
      </c>
      <c r="V3050" s="216">
        <f t="shared" si="6793"/>
        <v>3045</v>
      </c>
      <c r="W3050" s="16">
        <f t="shared" si="6800"/>
        <v>8.3424657534246567</v>
      </c>
      <c r="X3050" s="16" t="e">
        <f>IF(Template!$F$7="Linear interpolation",LinInterp($I$5:$I$22,$G$5:$G$22,W3050),CubicSpline($I$5:$I$22,$G$5:$G$22,W3050))</f>
        <v>#VALUE!</v>
      </c>
      <c r="Y3050" s="221" t="e">
        <f t="shared" si="6787"/>
        <v>#VALUE!</v>
      </c>
      <c r="Z3050" s="221" t="e">
        <f>Y3050/PRODUCT($AA$6:AA3049)</f>
        <v>#VALUE!</v>
      </c>
      <c r="AA3050" s="16" t="e">
        <f t="shared" si="6794"/>
        <v>#VALUE!</v>
      </c>
      <c r="AB3050" s="10" t="e">
        <f t="shared" si="6795"/>
        <v>#VALUE!</v>
      </c>
      <c r="AC3050" s="90">
        <f t="shared" si="6788"/>
        <v>3050</v>
      </c>
      <c r="AD3050" s="17">
        <f t="shared" si="6796"/>
        <v>49043</v>
      </c>
      <c r="AE3050" s="16" t="e">
        <f t="shared" si="6789"/>
        <v>#VALUE!</v>
      </c>
      <c r="AF3050" s="10">
        <f ca="1">IFERROR(AVERAGE(INDIRECT("AE"&amp;AC3050-Template!$F$10+1):INDIRECT("AE"&amp;AC3050)),0)</f>
        <v>0</v>
      </c>
      <c r="AG3050" s="35"/>
      <c r="AH3050" s="86"/>
      <c r="AI3050" s="35"/>
      <c r="AJ3050" s="35"/>
      <c r="AK3050" s="35"/>
      <c r="AL3050" s="35"/>
      <c r="AM3050" s="35"/>
      <c r="AN3050" s="35"/>
      <c r="AO3050" s="35"/>
      <c r="AP3050" s="35"/>
      <c r="AQ3050" s="35"/>
      <c r="AR3050" s="35"/>
      <c r="AS3050" s="35"/>
      <c r="AT3050" s="35"/>
      <c r="AU3050" s="35"/>
      <c r="AV3050" s="35"/>
      <c r="AW3050" s="35"/>
      <c r="AX3050" s="35"/>
      <c r="AY3050" s="35"/>
      <c r="AZ3050" s="17">
        <f t="shared" ref="AZ3050" si="6873">AZ3049+1</f>
        <v>49066</v>
      </c>
      <c r="BA3050" s="216">
        <f t="shared" si="6812"/>
        <v>2</v>
      </c>
      <c r="BB3050" s="216">
        <f t="shared" ref="BB3050" si="6874">BB3049+1</f>
        <v>3045</v>
      </c>
      <c r="BC3050" s="16">
        <f t="shared" si="6814"/>
        <v>8.3424657534246567</v>
      </c>
      <c r="BD3050" s="16">
        <f>IF(Template!$F$7="Linear interpolation",LinInterp($AO$5:$AO$18,$AM$5:$AM$18,BC3050),CubicSpline($AO$5:$AO$18,$AM$5:$AM$18,BC3050))</f>
        <v>14.150259130706505</v>
      </c>
      <c r="BE3050" s="221">
        <f t="shared" si="6749"/>
        <v>3.0164705119474422</v>
      </c>
      <c r="BF3050" s="221">
        <f>BE3050/PRODUCT($BG$6:BG3049)</f>
        <v>1.0003626803925869</v>
      </c>
      <c r="BG3050" s="16">
        <f t="shared" si="6815"/>
        <v>1.0003626803925869</v>
      </c>
      <c r="BH3050" s="10">
        <f t="shared" si="6816"/>
        <v>13.23783432942227</v>
      </c>
      <c r="BI3050" s="90"/>
      <c r="BJ3050" s="17">
        <f t="shared" si="6799"/>
        <v>49043</v>
      </c>
      <c r="BK3050" s="16">
        <f t="shared" si="6792"/>
        <v>13.23941204576473</v>
      </c>
      <c r="BL3050" s="10">
        <f ca="1">IFERROR(AVERAGE(INDIRECT("BK"&amp;AC3050-Template!$F$10+1):INDIRECT("BK"&amp;AC3050)),0)</f>
        <v>13.24028590171706</v>
      </c>
      <c r="BM3050" s="35"/>
      <c r="BN3050" s="86"/>
      <c r="BO3050" s="35"/>
      <c r="BP3050" s="35"/>
      <c r="BQ3050" s="35"/>
      <c r="BR3050" s="35"/>
      <c r="BS3050" s="35"/>
      <c r="BT3050" s="35"/>
      <c r="BU3050" s="35"/>
      <c r="BV3050" s="35"/>
      <c r="BW3050" s="35"/>
      <c r="BX3050" s="35"/>
      <c r="BY3050" s="35"/>
      <c r="BZ3050" s="35"/>
      <c r="CA3050" s="35"/>
      <c r="CB3050" s="35"/>
      <c r="CC3050" s="35"/>
      <c r="CD3050" s="35"/>
      <c r="CE3050" s="35"/>
      <c r="CF3050" s="35"/>
      <c r="CG3050" s="35"/>
      <c r="CH3050" s="35"/>
    </row>
    <row r="3051" spans="1:86" ht="15.6" x14ac:dyDescent="0.3">
      <c r="A3051" s="35"/>
      <c r="B3051" s="86"/>
      <c r="C3051" s="35"/>
      <c r="D3051" s="35"/>
      <c r="E3051" s="35"/>
      <c r="F3051" s="35"/>
      <c r="G3051" s="35"/>
      <c r="H3051" s="35"/>
      <c r="I3051" s="35"/>
      <c r="J3051" s="35"/>
      <c r="K3051" s="35"/>
      <c r="L3051" s="35"/>
      <c r="M3051" s="35"/>
      <c r="N3051" s="35"/>
      <c r="O3051" s="35"/>
      <c r="P3051" s="35"/>
      <c r="Q3051" s="35"/>
      <c r="R3051" s="35"/>
      <c r="S3051" s="35"/>
      <c r="T3051" s="17">
        <f t="shared" si="6793"/>
        <v>49067</v>
      </c>
      <c r="U3051" s="216">
        <f t="shared" si="6786"/>
        <v>3</v>
      </c>
      <c r="V3051" s="216">
        <f t="shared" si="6793"/>
        <v>3046</v>
      </c>
      <c r="W3051" s="16">
        <f t="shared" si="6800"/>
        <v>8.3452054794520549</v>
      </c>
      <c r="X3051" s="16" t="e">
        <f>IF(Template!$F$7="Linear interpolation",LinInterp($I$5:$I$22,$G$5:$G$22,W3051),CubicSpline($I$5:$I$22,$G$5:$G$22,W3051))</f>
        <v>#VALUE!</v>
      </c>
      <c r="Y3051" s="221" t="e">
        <f t="shared" si="6787"/>
        <v>#VALUE!</v>
      </c>
      <c r="Z3051" s="221" t="e">
        <f>Y3051/PRODUCT($AA$6:AA3050)</f>
        <v>#VALUE!</v>
      </c>
      <c r="AA3051" s="16" t="e">
        <f t="shared" si="6794"/>
        <v>#VALUE!</v>
      </c>
      <c r="AB3051" s="10" t="e">
        <f t="shared" si="6795"/>
        <v>#VALUE!</v>
      </c>
      <c r="AC3051" s="90">
        <f t="shared" si="6788"/>
        <v>3051</v>
      </c>
      <c r="AD3051" s="17">
        <f t="shared" si="6796"/>
        <v>49044</v>
      </c>
      <c r="AE3051" s="16" t="e">
        <f t="shared" si="6789"/>
        <v>#VALUE!</v>
      </c>
      <c r="AF3051" s="10">
        <f ca="1">IFERROR(AVERAGE(INDIRECT("AE"&amp;AC3051-Template!$F$10+1):INDIRECT("AE"&amp;AC3051)),0)</f>
        <v>0</v>
      </c>
      <c r="AG3051" s="35"/>
      <c r="AH3051" s="86"/>
      <c r="AI3051" s="35"/>
      <c r="AJ3051" s="35"/>
      <c r="AK3051" s="35"/>
      <c r="AL3051" s="35"/>
      <c r="AM3051" s="35"/>
      <c r="AN3051" s="35"/>
      <c r="AO3051" s="35"/>
      <c r="AP3051" s="35"/>
      <c r="AQ3051" s="35"/>
      <c r="AR3051" s="35"/>
      <c r="AS3051" s="35"/>
      <c r="AT3051" s="35"/>
      <c r="AU3051" s="35"/>
      <c r="AV3051" s="35"/>
      <c r="AW3051" s="35"/>
      <c r="AX3051" s="35"/>
      <c r="AY3051" s="35"/>
      <c r="AZ3051" s="17">
        <f t="shared" ref="AZ3051" si="6875">AZ3050+1</f>
        <v>49067</v>
      </c>
      <c r="BA3051" s="216">
        <f t="shared" si="6812"/>
        <v>3</v>
      </c>
      <c r="BB3051" s="216">
        <f t="shared" ref="BB3051" si="6876">BB3050+1</f>
        <v>3046</v>
      </c>
      <c r="BC3051" s="16">
        <f t="shared" si="6814"/>
        <v>8.3452054794520549</v>
      </c>
      <c r="BD3051" s="16">
        <f>IF(Template!$F$7="Linear interpolation",LinInterp($AO$5:$AO$18,$AM$5:$AM$18,BC3051),CubicSpline($AO$5:$AO$18,$AM$5:$AM$18,BC3051))</f>
        <v>14.150259441529087</v>
      </c>
      <c r="BE3051" s="221">
        <f t="shared" si="6749"/>
        <v>3.0175645217587426</v>
      </c>
      <c r="BF3051" s="221">
        <f>BE3051/PRODUCT($BG$6:BG3050)</f>
        <v>1.0003626787687687</v>
      </c>
      <c r="BG3051" s="16">
        <f t="shared" si="6815"/>
        <v>1.0003626787687687</v>
      </c>
      <c r="BH3051" s="10">
        <f t="shared" si="6816"/>
        <v>13.237775060058299</v>
      </c>
      <c r="BI3051" s="90"/>
      <c r="BJ3051" s="17">
        <f t="shared" si="6799"/>
        <v>49044</v>
      </c>
      <c r="BK3051" s="16">
        <f t="shared" si="6792"/>
        <v>13.239013563578927</v>
      </c>
      <c r="BL3051" s="10">
        <f ca="1">IFERROR(AVERAGE(INDIRECT("BK"&amp;AC3051-Template!$F$10+1):INDIRECT("BK"&amp;AC3051)),0)</f>
        <v>13.240206622418892</v>
      </c>
      <c r="BM3051" s="35"/>
      <c r="BN3051" s="86"/>
      <c r="BO3051" s="35"/>
      <c r="BP3051" s="35"/>
      <c r="BQ3051" s="35"/>
      <c r="BR3051" s="35"/>
      <c r="BS3051" s="35"/>
      <c r="BT3051" s="35"/>
      <c r="BU3051" s="35"/>
      <c r="BV3051" s="35"/>
      <c r="BW3051" s="35"/>
      <c r="BX3051" s="35"/>
      <c r="BY3051" s="35"/>
      <c r="BZ3051" s="35"/>
      <c r="CA3051" s="35"/>
      <c r="CB3051" s="35"/>
      <c r="CC3051" s="35"/>
      <c r="CD3051" s="35"/>
      <c r="CE3051" s="35"/>
      <c r="CF3051" s="35"/>
      <c r="CG3051" s="35"/>
      <c r="CH3051" s="35"/>
    </row>
    <row r="3052" spans="1:86" ht="15.6" x14ac:dyDescent="0.3">
      <c r="A3052" s="35"/>
      <c r="B3052" s="86"/>
      <c r="C3052" s="35"/>
      <c r="D3052" s="35"/>
      <c r="E3052" s="35"/>
      <c r="F3052" s="35"/>
      <c r="G3052" s="35"/>
      <c r="H3052" s="35"/>
      <c r="I3052" s="35"/>
      <c r="J3052" s="35"/>
      <c r="K3052" s="35"/>
      <c r="L3052" s="35"/>
      <c r="M3052" s="35"/>
      <c r="N3052" s="35"/>
      <c r="O3052" s="35"/>
      <c r="P3052" s="35"/>
      <c r="Q3052" s="35"/>
      <c r="R3052" s="35"/>
      <c r="S3052" s="35"/>
      <c r="T3052" s="17">
        <f t="shared" si="6793"/>
        <v>49068</v>
      </c>
      <c r="U3052" s="216">
        <f t="shared" si="6786"/>
        <v>4</v>
      </c>
      <c r="V3052" s="216">
        <f t="shared" si="6793"/>
        <v>3047</v>
      </c>
      <c r="W3052" s="16">
        <f t="shared" si="6800"/>
        <v>8.3479452054794514</v>
      </c>
      <c r="X3052" s="16" t="e">
        <f>IF(Template!$F$7="Linear interpolation",LinInterp($I$5:$I$22,$G$5:$G$22,W3052),CubicSpline($I$5:$I$22,$G$5:$G$22,W3052))</f>
        <v>#VALUE!</v>
      </c>
      <c r="Y3052" s="221" t="e">
        <f t="shared" si="6787"/>
        <v>#VALUE!</v>
      </c>
      <c r="Z3052" s="221" t="e">
        <f>Y3052/PRODUCT($AA$6:AA3051)</f>
        <v>#VALUE!</v>
      </c>
      <c r="AA3052" s="16" t="e">
        <f t="shared" si="6794"/>
        <v>#VALUE!</v>
      </c>
      <c r="AB3052" s="10" t="e">
        <f t="shared" si="6795"/>
        <v>#VALUE!</v>
      </c>
      <c r="AC3052" s="90">
        <f t="shared" si="6788"/>
        <v>3052</v>
      </c>
      <c r="AD3052" s="17">
        <f t="shared" si="6796"/>
        <v>49045</v>
      </c>
      <c r="AE3052" s="16" t="e">
        <f t="shared" si="6789"/>
        <v>#VALUE!</v>
      </c>
      <c r="AF3052" s="10">
        <f ca="1">IFERROR(AVERAGE(INDIRECT("AE"&amp;AC3052-Template!$F$10+1):INDIRECT("AE"&amp;AC3052)),0)</f>
        <v>0</v>
      </c>
      <c r="AG3052" s="35"/>
      <c r="AH3052" s="86"/>
      <c r="AI3052" s="35"/>
      <c r="AJ3052" s="35"/>
      <c r="AK3052" s="35"/>
      <c r="AL3052" s="35"/>
      <c r="AM3052" s="35"/>
      <c r="AN3052" s="35"/>
      <c r="AO3052" s="35"/>
      <c r="AP3052" s="35"/>
      <c r="AQ3052" s="35"/>
      <c r="AR3052" s="35"/>
      <c r="AS3052" s="35"/>
      <c r="AT3052" s="35"/>
      <c r="AU3052" s="35"/>
      <c r="AV3052" s="35"/>
      <c r="AW3052" s="35"/>
      <c r="AX3052" s="35"/>
      <c r="AY3052" s="35"/>
      <c r="AZ3052" s="17">
        <f t="shared" ref="AZ3052" si="6877">AZ3051+1</f>
        <v>49068</v>
      </c>
      <c r="BA3052" s="216">
        <f t="shared" si="6812"/>
        <v>4</v>
      </c>
      <c r="BB3052" s="216">
        <f t="shared" ref="BB3052" si="6878">BB3051+1</f>
        <v>3047</v>
      </c>
      <c r="BC3052" s="16">
        <f t="shared" si="6814"/>
        <v>8.3479452054794514</v>
      </c>
      <c r="BD3052" s="16">
        <f>IF(Template!$F$7="Linear interpolation",LinInterp($AO$5:$AO$18,$AM$5:$AM$18,BC3052),CubicSpline($AO$5:$AO$18,$AM$5:$AM$18,BC3052))</f>
        <v>14.150259730063745</v>
      </c>
      <c r="BE3052" s="221">
        <f t="shared" si="6749"/>
        <v>3.0186589234689762</v>
      </c>
      <c r="BF3052" s="221">
        <f>BE3052/PRODUCT($BG$6:BG3051)</f>
        <v>1.000362677153162</v>
      </c>
      <c r="BG3052" s="16">
        <f t="shared" si="6815"/>
        <v>1.000362677153162</v>
      </c>
      <c r="BH3052" s="10">
        <f t="shared" si="6816"/>
        <v>13.237716090411578</v>
      </c>
      <c r="BI3052" s="90"/>
      <c r="BJ3052" s="17">
        <f t="shared" si="6799"/>
        <v>49045</v>
      </c>
      <c r="BK3052" s="16">
        <f t="shared" si="6792"/>
        <v>13.23914735191023</v>
      </c>
      <c r="BL3052" s="10">
        <f ca="1">IFERROR(AVERAGE(INDIRECT("BK"&amp;AC3052-Template!$F$10+1):INDIRECT("BK"&amp;AC3052)),0)</f>
        <v>13.240131802731765</v>
      </c>
      <c r="BM3052" s="35"/>
      <c r="BN3052" s="86"/>
      <c r="BO3052" s="35"/>
      <c r="BP3052" s="35"/>
      <c r="BQ3052" s="35"/>
      <c r="BR3052" s="35"/>
      <c r="BS3052" s="35"/>
      <c r="BT3052" s="35"/>
      <c r="BU3052" s="35"/>
      <c r="BV3052" s="35"/>
      <c r="BW3052" s="35"/>
      <c r="BX3052" s="35"/>
      <c r="BY3052" s="35"/>
      <c r="BZ3052" s="35"/>
      <c r="CA3052" s="35"/>
      <c r="CB3052" s="35"/>
      <c r="CC3052" s="35"/>
      <c r="CD3052" s="35"/>
      <c r="CE3052" s="35"/>
      <c r="CF3052" s="35"/>
      <c r="CG3052" s="35"/>
      <c r="CH3052" s="35"/>
    </row>
    <row r="3053" spans="1:86" ht="15.6" x14ac:dyDescent="0.3">
      <c r="A3053" s="35"/>
      <c r="B3053" s="86"/>
      <c r="C3053" s="35"/>
      <c r="D3053" s="35"/>
      <c r="E3053" s="35"/>
      <c r="F3053" s="35"/>
      <c r="G3053" s="35"/>
      <c r="H3053" s="35"/>
      <c r="I3053" s="35"/>
      <c r="J3053" s="35"/>
      <c r="K3053" s="35"/>
      <c r="L3053" s="35"/>
      <c r="M3053" s="35"/>
      <c r="N3053" s="35"/>
      <c r="O3053" s="35"/>
      <c r="P3053" s="35"/>
      <c r="Q3053" s="35"/>
      <c r="R3053" s="35"/>
      <c r="S3053" s="35"/>
      <c r="T3053" s="17">
        <f t="shared" si="6793"/>
        <v>49069</v>
      </c>
      <c r="U3053" s="216">
        <f t="shared" si="6786"/>
        <v>5</v>
      </c>
      <c r="V3053" s="216">
        <f t="shared" si="6793"/>
        <v>3048</v>
      </c>
      <c r="W3053" s="16">
        <f t="shared" si="6800"/>
        <v>8.3506849315068497</v>
      </c>
      <c r="X3053" s="16" t="e">
        <f>IF(Template!$F$7="Linear interpolation",LinInterp($I$5:$I$22,$G$5:$G$22,W3053),CubicSpline($I$5:$I$22,$G$5:$G$22,W3053))</f>
        <v>#VALUE!</v>
      </c>
      <c r="Y3053" s="221" t="e">
        <f t="shared" si="6787"/>
        <v>#VALUE!</v>
      </c>
      <c r="Z3053" s="221" t="e">
        <f>Y3053/PRODUCT($AA$6:AA3052)</f>
        <v>#VALUE!</v>
      </c>
      <c r="AA3053" s="16" t="e">
        <f t="shared" si="6794"/>
        <v>#VALUE!</v>
      </c>
      <c r="AB3053" s="10" t="e">
        <f t="shared" si="6795"/>
        <v>#VALUE!</v>
      </c>
      <c r="AC3053" s="90">
        <f t="shared" si="6788"/>
        <v>3053</v>
      </c>
      <c r="AD3053" s="17">
        <f t="shared" si="6796"/>
        <v>49046</v>
      </c>
      <c r="AE3053" s="16" t="e">
        <f t="shared" si="6789"/>
        <v>#VALUE!</v>
      </c>
      <c r="AF3053" s="10">
        <f ca="1">IFERROR(AVERAGE(INDIRECT("AE"&amp;AC3053-Template!$F$10+1):INDIRECT("AE"&amp;AC3053)),0)</f>
        <v>0</v>
      </c>
      <c r="AG3053" s="35"/>
      <c r="AH3053" s="86"/>
      <c r="AI3053" s="35"/>
      <c r="AJ3053" s="35"/>
      <c r="AK3053" s="35"/>
      <c r="AL3053" s="35"/>
      <c r="AM3053" s="35"/>
      <c r="AN3053" s="35"/>
      <c r="AO3053" s="35"/>
      <c r="AP3053" s="35"/>
      <c r="AQ3053" s="35"/>
      <c r="AR3053" s="35"/>
      <c r="AS3053" s="35"/>
      <c r="AT3053" s="35"/>
      <c r="AU3053" s="35"/>
      <c r="AV3053" s="35"/>
      <c r="AW3053" s="35"/>
      <c r="AX3053" s="35"/>
      <c r="AY3053" s="35"/>
      <c r="AZ3053" s="17">
        <f t="shared" ref="AZ3053" si="6879">AZ3052+1</f>
        <v>49069</v>
      </c>
      <c r="BA3053" s="216">
        <f t="shared" si="6812"/>
        <v>5</v>
      </c>
      <c r="BB3053" s="216">
        <f t="shared" ref="BB3053" si="6880">BB3052+1</f>
        <v>3048</v>
      </c>
      <c r="BC3053" s="16">
        <f t="shared" si="6814"/>
        <v>8.3506849315068497</v>
      </c>
      <c r="BD3053" s="16">
        <f>IF(Template!$F$7="Linear interpolation",LinInterp($AO$5:$AO$18,$AM$5:$AM$18,BC3053),CubicSpline($AO$5:$AO$18,$AM$5:$AM$18,BC3053))</f>
        <v>14.15025999644474</v>
      </c>
      <c r="BE3053" s="221">
        <f t="shared" si="6749"/>
        <v>3.0197537172415525</v>
      </c>
      <c r="BF3053" s="221">
        <f>BE3053/PRODUCT($BG$6:BG3052)</f>
        <v>1.0003626755457744</v>
      </c>
      <c r="BG3053" s="16">
        <f t="shared" si="6815"/>
        <v>1.0003626755457744</v>
      </c>
      <c r="BH3053" s="10">
        <f t="shared" si="6816"/>
        <v>13.237657420765769</v>
      </c>
      <c r="BI3053" s="90"/>
      <c r="BJ3053" s="17">
        <f t="shared" si="6799"/>
        <v>49046</v>
      </c>
      <c r="BK3053" s="16">
        <f t="shared" si="6792"/>
        <v>13.239081900368376</v>
      </c>
      <c r="BL3053" s="10">
        <f ca="1">IFERROR(AVERAGE(INDIRECT("BK"&amp;AC3053-Template!$F$10+1):INDIRECT("BK"&amp;AC3053)),0)</f>
        <v>13.240069659332409</v>
      </c>
      <c r="BM3053" s="35"/>
      <c r="BN3053" s="86"/>
      <c r="BO3053" s="35"/>
      <c r="BP3053" s="35"/>
      <c r="BQ3053" s="35"/>
      <c r="BR3053" s="35"/>
      <c r="BS3053" s="35"/>
      <c r="BT3053" s="35"/>
      <c r="BU3053" s="35"/>
      <c r="BV3053" s="35"/>
      <c r="BW3053" s="35"/>
      <c r="BX3053" s="35"/>
      <c r="BY3053" s="35"/>
      <c r="BZ3053" s="35"/>
      <c r="CA3053" s="35"/>
      <c r="CB3053" s="35"/>
      <c r="CC3053" s="35"/>
      <c r="CD3053" s="35"/>
      <c r="CE3053" s="35"/>
      <c r="CF3053" s="35"/>
      <c r="CG3053" s="35"/>
      <c r="CH3053" s="35"/>
    </row>
    <row r="3054" spans="1:86" ht="15.6" x14ac:dyDescent="0.3">
      <c r="A3054" s="35"/>
      <c r="B3054" s="86"/>
      <c r="C3054" s="35"/>
      <c r="D3054" s="35"/>
      <c r="E3054" s="35"/>
      <c r="F3054" s="35"/>
      <c r="G3054" s="35"/>
      <c r="H3054" s="35"/>
      <c r="I3054" s="35"/>
      <c r="J3054" s="35"/>
      <c r="K3054" s="35"/>
      <c r="L3054" s="35"/>
      <c r="M3054" s="35"/>
      <c r="N3054" s="35"/>
      <c r="O3054" s="35"/>
      <c r="P3054" s="35"/>
      <c r="Q3054" s="35"/>
      <c r="R3054" s="35"/>
      <c r="S3054" s="35"/>
      <c r="T3054" s="17">
        <f t="shared" si="6793"/>
        <v>49070</v>
      </c>
      <c r="U3054" s="216">
        <f t="shared" si="6786"/>
        <v>6</v>
      </c>
      <c r="V3054" s="216">
        <f t="shared" si="6793"/>
        <v>3049</v>
      </c>
      <c r="W3054" s="16">
        <f t="shared" si="6800"/>
        <v>8.3534246575342461</v>
      </c>
      <c r="X3054" s="16" t="e">
        <f>IF(Template!$F$7="Linear interpolation",LinInterp($I$5:$I$22,$G$5:$G$22,W3054),CubicSpline($I$5:$I$22,$G$5:$G$22,W3054))</f>
        <v>#VALUE!</v>
      </c>
      <c r="Y3054" s="221" t="e">
        <f t="shared" si="6787"/>
        <v>#VALUE!</v>
      </c>
      <c r="Z3054" s="221" t="e">
        <f>Y3054/PRODUCT($AA$6:AA3053)</f>
        <v>#VALUE!</v>
      </c>
      <c r="AA3054" s="16" t="e">
        <f t="shared" si="6794"/>
        <v>#VALUE!</v>
      </c>
      <c r="AB3054" s="10" t="e">
        <f t="shared" si="6795"/>
        <v>#VALUE!</v>
      </c>
      <c r="AC3054" s="90">
        <f t="shared" si="6788"/>
        <v>3054</v>
      </c>
      <c r="AD3054" s="17">
        <f t="shared" si="6796"/>
        <v>49047</v>
      </c>
      <c r="AE3054" s="16" t="e">
        <f t="shared" si="6789"/>
        <v>#VALUE!</v>
      </c>
      <c r="AF3054" s="10">
        <f ca="1">IFERROR(AVERAGE(INDIRECT("AE"&amp;AC3054-Template!$F$10+1):INDIRECT("AE"&amp;AC3054)),0)</f>
        <v>0</v>
      </c>
      <c r="AG3054" s="35"/>
      <c r="AH3054" s="86"/>
      <c r="AI3054" s="35"/>
      <c r="AJ3054" s="35"/>
      <c r="AK3054" s="35"/>
      <c r="AL3054" s="35"/>
      <c r="AM3054" s="35"/>
      <c r="AN3054" s="35"/>
      <c r="AO3054" s="35"/>
      <c r="AP3054" s="35"/>
      <c r="AQ3054" s="35"/>
      <c r="AR3054" s="35"/>
      <c r="AS3054" s="35"/>
      <c r="AT3054" s="35"/>
      <c r="AU3054" s="35"/>
      <c r="AV3054" s="35"/>
      <c r="AW3054" s="35"/>
      <c r="AX3054" s="35"/>
      <c r="AY3054" s="35"/>
      <c r="AZ3054" s="17">
        <f t="shared" ref="AZ3054" si="6881">AZ3053+1</f>
        <v>49070</v>
      </c>
      <c r="BA3054" s="216">
        <f t="shared" si="6812"/>
        <v>6</v>
      </c>
      <c r="BB3054" s="216">
        <f t="shared" ref="BB3054" si="6882">BB3053+1</f>
        <v>3049</v>
      </c>
      <c r="BC3054" s="16">
        <f t="shared" si="6814"/>
        <v>8.3534246575342461</v>
      </c>
      <c r="BD3054" s="16">
        <f>IF(Template!$F$7="Linear interpolation",LinInterp($AO$5:$AO$18,$AM$5:$AM$18,BC3054),CubicSpline($AO$5:$AO$18,$AM$5:$AM$18,BC3054))</f>
        <v>14.15026024080634</v>
      </c>
      <c r="BE3054" s="221">
        <f t="shared" si="6749"/>
        <v>3.020848903240001</v>
      </c>
      <c r="BF3054" s="221">
        <f>BE3054/PRODUCT($BG$6:BG3053)</f>
        <v>1.0003626739466187</v>
      </c>
      <c r="BG3054" s="16">
        <f t="shared" si="6815"/>
        <v>1.0003626755457744</v>
      </c>
      <c r="BH3054" s="10">
        <f t="shared" si="6816"/>
        <v>13.237657420765769</v>
      </c>
      <c r="BI3054" s="90"/>
      <c r="BJ3054" s="17">
        <f t="shared" si="6799"/>
        <v>49047</v>
      </c>
      <c r="BK3054" s="16">
        <f t="shared" si="6792"/>
        <v>13.2390167384292</v>
      </c>
      <c r="BL3054" s="10">
        <f ca="1">IFERROR(AVERAGE(INDIRECT("BK"&amp;AC3054-Template!$F$10+1):INDIRECT("BK"&amp;AC3054)),0)</f>
        <v>13.240000360630047</v>
      </c>
      <c r="BM3054" s="35"/>
      <c r="BN3054" s="86"/>
      <c r="BO3054" s="35"/>
      <c r="BP3054" s="35"/>
      <c r="BQ3054" s="35"/>
      <c r="BR3054" s="35"/>
      <c r="BS3054" s="35"/>
      <c r="BT3054" s="35"/>
      <c r="BU3054" s="35"/>
      <c r="BV3054" s="35"/>
      <c r="BW3054" s="35"/>
      <c r="BX3054" s="35"/>
      <c r="BY3054" s="35"/>
      <c r="BZ3054" s="35"/>
      <c r="CA3054" s="35"/>
      <c r="CB3054" s="35"/>
      <c r="CC3054" s="35"/>
      <c r="CD3054" s="35"/>
      <c r="CE3054" s="35"/>
      <c r="CF3054" s="35"/>
      <c r="CG3054" s="35"/>
      <c r="CH3054" s="35"/>
    </row>
    <row r="3055" spans="1:86" ht="15.6" x14ac:dyDescent="0.3">
      <c r="A3055" s="35"/>
      <c r="B3055" s="86"/>
      <c r="C3055" s="35"/>
      <c r="D3055" s="35"/>
      <c r="E3055" s="35"/>
      <c r="F3055" s="35"/>
      <c r="G3055" s="35"/>
      <c r="H3055" s="35"/>
      <c r="I3055" s="35"/>
      <c r="J3055" s="35"/>
      <c r="K3055" s="35"/>
      <c r="L3055" s="35"/>
      <c r="M3055" s="35"/>
      <c r="N3055" s="35"/>
      <c r="O3055" s="35"/>
      <c r="P3055" s="35"/>
      <c r="Q3055" s="35"/>
      <c r="R3055" s="35"/>
      <c r="S3055" s="35"/>
      <c r="T3055" s="17">
        <f t="shared" si="6793"/>
        <v>49071</v>
      </c>
      <c r="U3055" s="216">
        <f t="shared" si="6786"/>
        <v>7</v>
      </c>
      <c r="V3055" s="216">
        <f t="shared" si="6793"/>
        <v>3050</v>
      </c>
      <c r="W3055" s="16">
        <f t="shared" si="6800"/>
        <v>8.3561643835616444</v>
      </c>
      <c r="X3055" s="16" t="e">
        <f>IF(Template!$F$7="Linear interpolation",LinInterp($I$5:$I$22,$G$5:$G$22,W3055),CubicSpline($I$5:$I$22,$G$5:$G$22,W3055))</f>
        <v>#VALUE!</v>
      </c>
      <c r="Y3055" s="221" t="e">
        <f t="shared" si="6787"/>
        <v>#VALUE!</v>
      </c>
      <c r="Z3055" s="221" t="e">
        <f>Y3055/PRODUCT($AA$6:AA3054)</f>
        <v>#VALUE!</v>
      </c>
      <c r="AA3055" s="16" t="e">
        <f t="shared" si="6794"/>
        <v>#VALUE!</v>
      </c>
      <c r="AB3055" s="10" t="e">
        <f t="shared" si="6795"/>
        <v>#VALUE!</v>
      </c>
      <c r="AC3055" s="90">
        <f t="shared" si="6788"/>
        <v>3055</v>
      </c>
      <c r="AD3055" s="17">
        <f t="shared" si="6796"/>
        <v>49048</v>
      </c>
      <c r="AE3055" s="16" t="e">
        <f t="shared" si="6789"/>
        <v>#VALUE!</v>
      </c>
      <c r="AF3055" s="10">
        <f ca="1">IFERROR(AVERAGE(INDIRECT("AE"&amp;AC3055-Template!$F$10+1):INDIRECT("AE"&amp;AC3055)),0)</f>
        <v>0</v>
      </c>
      <c r="AG3055" s="35"/>
      <c r="AH3055" s="86"/>
      <c r="AI3055" s="35"/>
      <c r="AJ3055" s="35"/>
      <c r="AK3055" s="35"/>
      <c r="AL3055" s="35"/>
      <c r="AM3055" s="35"/>
      <c r="AN3055" s="35"/>
      <c r="AO3055" s="35"/>
      <c r="AP3055" s="35"/>
      <c r="AQ3055" s="35"/>
      <c r="AR3055" s="35"/>
      <c r="AS3055" s="35"/>
      <c r="AT3055" s="35"/>
      <c r="AU3055" s="35"/>
      <c r="AV3055" s="35"/>
      <c r="AW3055" s="35"/>
      <c r="AX3055" s="35"/>
      <c r="AY3055" s="35"/>
      <c r="AZ3055" s="17">
        <f t="shared" ref="AZ3055" si="6883">AZ3054+1</f>
        <v>49071</v>
      </c>
      <c r="BA3055" s="216">
        <f t="shared" si="6812"/>
        <v>7</v>
      </c>
      <c r="BB3055" s="216">
        <f t="shared" ref="BB3055" si="6884">BB3054+1</f>
        <v>3050</v>
      </c>
      <c r="BC3055" s="16">
        <f t="shared" si="6814"/>
        <v>8.3561643835616444</v>
      </c>
      <c r="BD3055" s="16">
        <f>IF(Template!$F$7="Linear interpolation",LinInterp($AO$5:$AO$18,$AM$5:$AM$18,BC3055),CubicSpline($AO$5:$AO$18,$AM$5:$AM$18,BC3055))</f>
        <v>14.150260463282807</v>
      </c>
      <c r="BE3055" s="221">
        <f t="shared" si="6749"/>
        <v>3.021944481627981</v>
      </c>
      <c r="BF3055" s="221">
        <f>BE3055/PRODUCT($BG$6:BG3054)</f>
        <v>1.0003626707565536</v>
      </c>
      <c r="BG3055" s="16">
        <f t="shared" si="6815"/>
        <v>1.0003626755457744</v>
      </c>
      <c r="BH3055" s="10">
        <f t="shared" si="6816"/>
        <v>13.237657420765769</v>
      </c>
      <c r="BI3055" s="90"/>
      <c r="BJ3055" s="17">
        <f t="shared" si="6799"/>
        <v>49048</v>
      </c>
      <c r="BK3055" s="16">
        <f t="shared" si="6792"/>
        <v>13.238951866749172</v>
      </c>
      <c r="BL3055" s="10">
        <f ca="1">IFERROR(AVERAGE(INDIRECT("BK"&amp;AC3055-Template!$F$10+1):INDIRECT("BK"&amp;AC3055)),0)</f>
        <v>13.239931345266294</v>
      </c>
      <c r="BM3055" s="35"/>
      <c r="BN3055" s="86"/>
      <c r="BO3055" s="35"/>
      <c r="BP3055" s="35"/>
      <c r="BQ3055" s="35"/>
      <c r="BR3055" s="35"/>
      <c r="BS3055" s="35"/>
      <c r="BT3055" s="35"/>
      <c r="BU3055" s="35"/>
      <c r="BV3055" s="35"/>
      <c r="BW3055" s="35"/>
      <c r="BX3055" s="35"/>
      <c r="BY3055" s="35"/>
      <c r="BZ3055" s="35"/>
      <c r="CA3055" s="35"/>
      <c r="CB3055" s="35"/>
      <c r="CC3055" s="35"/>
      <c r="CD3055" s="35"/>
      <c r="CE3055" s="35"/>
      <c r="CF3055" s="35"/>
      <c r="CG3055" s="35"/>
      <c r="CH3055" s="35"/>
    </row>
    <row r="3056" spans="1:86" ht="15.6" x14ac:dyDescent="0.3">
      <c r="A3056" s="35"/>
      <c r="B3056" s="86"/>
      <c r="C3056" s="35"/>
      <c r="D3056" s="35"/>
      <c r="E3056" s="35"/>
      <c r="F3056" s="35"/>
      <c r="G3056" s="35"/>
      <c r="H3056" s="35"/>
      <c r="I3056" s="35"/>
      <c r="J3056" s="35"/>
      <c r="K3056" s="35"/>
      <c r="L3056" s="35"/>
      <c r="M3056" s="35"/>
      <c r="N3056" s="35"/>
      <c r="O3056" s="35"/>
      <c r="P3056" s="35"/>
      <c r="Q3056" s="35"/>
      <c r="R3056" s="35"/>
      <c r="S3056" s="35"/>
      <c r="T3056" s="17">
        <f t="shared" si="6793"/>
        <v>49072</v>
      </c>
      <c r="U3056" s="216">
        <f t="shared" si="6786"/>
        <v>1</v>
      </c>
      <c r="V3056" s="216">
        <f t="shared" si="6793"/>
        <v>3051</v>
      </c>
      <c r="W3056" s="16">
        <f t="shared" si="6800"/>
        <v>8.3589041095890408</v>
      </c>
      <c r="X3056" s="16" t="e">
        <f>IF(Template!$F$7="Linear interpolation",LinInterp($I$5:$I$22,$G$5:$G$22,W3056),CubicSpline($I$5:$I$22,$G$5:$G$22,W3056))</f>
        <v>#VALUE!</v>
      </c>
      <c r="Y3056" s="221" t="e">
        <f t="shared" si="6787"/>
        <v>#VALUE!</v>
      </c>
      <c r="Z3056" s="221" t="e">
        <f>Y3056/PRODUCT($AA$6:AA3055)</f>
        <v>#VALUE!</v>
      </c>
      <c r="AA3056" s="16" t="e">
        <f t="shared" si="6794"/>
        <v>#VALUE!</v>
      </c>
      <c r="AB3056" s="10" t="e">
        <f t="shared" si="6795"/>
        <v>#VALUE!</v>
      </c>
      <c r="AC3056" s="90">
        <f t="shared" si="6788"/>
        <v>3056</v>
      </c>
      <c r="AD3056" s="17">
        <f t="shared" si="6796"/>
        <v>49049</v>
      </c>
      <c r="AE3056" s="16" t="e">
        <f t="shared" si="6789"/>
        <v>#VALUE!</v>
      </c>
      <c r="AF3056" s="10">
        <f ca="1">IFERROR(AVERAGE(INDIRECT("AE"&amp;AC3056-Template!$F$10+1):INDIRECT("AE"&amp;AC3056)),0)</f>
        <v>0</v>
      </c>
      <c r="AG3056" s="35"/>
      <c r="AH3056" s="86"/>
      <c r="AI3056" s="35"/>
      <c r="AJ3056" s="35"/>
      <c r="AK3056" s="35"/>
      <c r="AL3056" s="35"/>
      <c r="AM3056" s="35"/>
      <c r="AN3056" s="35"/>
      <c r="AO3056" s="35"/>
      <c r="AP3056" s="35"/>
      <c r="AQ3056" s="35"/>
      <c r="AR3056" s="35"/>
      <c r="AS3056" s="35"/>
      <c r="AT3056" s="35"/>
      <c r="AU3056" s="35"/>
      <c r="AV3056" s="35"/>
      <c r="AW3056" s="35"/>
      <c r="AX3056" s="35"/>
      <c r="AY3056" s="35"/>
      <c r="AZ3056" s="17">
        <f t="shared" ref="AZ3056" si="6885">AZ3055+1</f>
        <v>49072</v>
      </c>
      <c r="BA3056" s="216">
        <f t="shared" si="6812"/>
        <v>1</v>
      </c>
      <c r="BB3056" s="216">
        <f t="shared" ref="BB3056" si="6886">BB3055+1</f>
        <v>3051</v>
      </c>
      <c r="BC3056" s="16">
        <f t="shared" si="6814"/>
        <v>8.3589041095890408</v>
      </c>
      <c r="BD3056" s="16">
        <f>IF(Template!$F$7="Linear interpolation",LinInterp($AO$5:$AO$18,$AM$5:$AM$18,BC3056),CubicSpline($AO$5:$AO$18,$AM$5:$AM$18,BC3056))</f>
        <v>14.150260664008405</v>
      </c>
      <c r="BE3056" s="221">
        <f t="shared" si="6749"/>
        <v>3.0230404525692776</v>
      </c>
      <c r="BF3056" s="221">
        <f>BE3056/PRODUCT($BG$6:BG3055)</f>
        <v>1.0003626659838394</v>
      </c>
      <c r="BG3056" s="16">
        <f t="shared" si="6815"/>
        <v>1.0003626659838394</v>
      </c>
      <c r="BH3056" s="10">
        <f t="shared" si="6816"/>
        <v>13.237308410137484</v>
      </c>
      <c r="BI3056" s="90"/>
      <c r="BJ3056" s="17">
        <f t="shared" si="6799"/>
        <v>49049</v>
      </c>
      <c r="BK3056" s="16">
        <f t="shared" si="6792"/>
        <v>13.238951866749172</v>
      </c>
      <c r="BL3056" s="10">
        <f ca="1">IFERROR(AVERAGE(INDIRECT("BK"&amp;AC3056-Template!$F$10+1):INDIRECT("BK"&amp;AC3056)),0)</f>
        <v>13.239864766412278</v>
      </c>
      <c r="BM3056" s="35"/>
      <c r="BN3056" s="86"/>
      <c r="BO3056" s="35"/>
      <c r="BP3056" s="35"/>
      <c r="BQ3056" s="35"/>
      <c r="BR3056" s="35"/>
      <c r="BS3056" s="35"/>
      <c r="BT3056" s="35"/>
      <c r="BU3056" s="35"/>
      <c r="BV3056" s="35"/>
      <c r="BW3056" s="35"/>
      <c r="BX3056" s="35"/>
      <c r="BY3056" s="35"/>
      <c r="BZ3056" s="35"/>
      <c r="CA3056" s="35"/>
      <c r="CB3056" s="35"/>
      <c r="CC3056" s="35"/>
      <c r="CD3056" s="35"/>
      <c r="CE3056" s="35"/>
      <c r="CF3056" s="35"/>
      <c r="CG3056" s="35"/>
      <c r="CH3056" s="35"/>
    </row>
    <row r="3057" spans="1:86" ht="15.6" x14ac:dyDescent="0.3">
      <c r="A3057" s="35"/>
      <c r="B3057" s="86"/>
      <c r="C3057" s="35"/>
      <c r="D3057" s="35"/>
      <c r="E3057" s="35"/>
      <c r="F3057" s="35"/>
      <c r="G3057" s="35"/>
      <c r="H3057" s="35"/>
      <c r="I3057" s="35"/>
      <c r="J3057" s="35"/>
      <c r="K3057" s="35"/>
      <c r="L3057" s="35"/>
      <c r="M3057" s="35"/>
      <c r="N3057" s="35"/>
      <c r="O3057" s="35"/>
      <c r="P3057" s="35"/>
      <c r="Q3057" s="35"/>
      <c r="R3057" s="35"/>
      <c r="S3057" s="35"/>
      <c r="T3057" s="17">
        <f t="shared" si="6793"/>
        <v>49073</v>
      </c>
      <c r="U3057" s="216">
        <f t="shared" si="6786"/>
        <v>2</v>
      </c>
      <c r="V3057" s="216">
        <f t="shared" si="6793"/>
        <v>3052</v>
      </c>
      <c r="W3057" s="16">
        <f t="shared" si="6800"/>
        <v>8.3616438356164391</v>
      </c>
      <c r="X3057" s="16" t="e">
        <f>IF(Template!$F$7="Linear interpolation",LinInterp($I$5:$I$22,$G$5:$G$22,W3057),CubicSpline($I$5:$I$22,$G$5:$G$22,W3057))</f>
        <v>#VALUE!</v>
      </c>
      <c r="Y3057" s="221" t="e">
        <f t="shared" si="6787"/>
        <v>#VALUE!</v>
      </c>
      <c r="Z3057" s="221" t="e">
        <f>Y3057/PRODUCT($AA$6:AA3056)</f>
        <v>#VALUE!</v>
      </c>
      <c r="AA3057" s="16" t="e">
        <f t="shared" si="6794"/>
        <v>#VALUE!</v>
      </c>
      <c r="AB3057" s="10" t="e">
        <f t="shared" si="6795"/>
        <v>#VALUE!</v>
      </c>
      <c r="AC3057" s="90">
        <f t="shared" si="6788"/>
        <v>3057</v>
      </c>
      <c r="AD3057" s="17">
        <f t="shared" si="6796"/>
        <v>49050</v>
      </c>
      <c r="AE3057" s="16" t="e">
        <f t="shared" si="6789"/>
        <v>#VALUE!</v>
      </c>
      <c r="AF3057" s="10">
        <f ca="1">IFERROR(AVERAGE(INDIRECT("AE"&amp;AC3057-Template!$F$10+1):INDIRECT("AE"&amp;AC3057)),0)</f>
        <v>0</v>
      </c>
      <c r="AG3057" s="35"/>
      <c r="AH3057" s="86"/>
      <c r="AI3057" s="35"/>
      <c r="AJ3057" s="35"/>
      <c r="AK3057" s="35"/>
      <c r="AL3057" s="35"/>
      <c r="AM3057" s="35"/>
      <c r="AN3057" s="35"/>
      <c r="AO3057" s="35"/>
      <c r="AP3057" s="35"/>
      <c r="AQ3057" s="35"/>
      <c r="AR3057" s="35"/>
      <c r="AS3057" s="35"/>
      <c r="AT3057" s="35"/>
      <c r="AU3057" s="35"/>
      <c r="AV3057" s="35"/>
      <c r="AW3057" s="35"/>
      <c r="AX3057" s="35"/>
      <c r="AY3057" s="35"/>
      <c r="AZ3057" s="17">
        <f t="shared" ref="AZ3057" si="6887">AZ3056+1</f>
        <v>49073</v>
      </c>
      <c r="BA3057" s="216">
        <f t="shared" si="6812"/>
        <v>2</v>
      </c>
      <c r="BB3057" s="216">
        <f t="shared" ref="BB3057" si="6888">BB3056+1</f>
        <v>3052</v>
      </c>
      <c r="BC3057" s="16">
        <f t="shared" si="6814"/>
        <v>8.3616438356164391</v>
      </c>
      <c r="BD3057" s="16">
        <f>IF(Template!$F$7="Linear interpolation",LinInterp($AO$5:$AO$18,$AM$5:$AM$18,BC3057),CubicSpline($AO$5:$AO$18,$AM$5:$AM$18,BC3057))</f>
        <v>14.150260843117401</v>
      </c>
      <c r="BE3057" s="221">
        <f t="shared" si="6749"/>
        <v>3.024136816227796</v>
      </c>
      <c r="BF3057" s="221">
        <f>BE3057/PRODUCT($BG$6:BG3056)</f>
        <v>1.0003626691986827</v>
      </c>
      <c r="BG3057" s="16">
        <f t="shared" si="6815"/>
        <v>1.0003626691986827</v>
      </c>
      <c r="BH3057" s="10">
        <f t="shared" si="6816"/>
        <v>13.23742575191722</v>
      </c>
      <c r="BI3057" s="90"/>
      <c r="BJ3057" s="17">
        <f t="shared" si="6799"/>
        <v>49050</v>
      </c>
      <c r="BK3057" s="16">
        <f t="shared" si="6792"/>
        <v>13.238951866749172</v>
      </c>
      <c r="BL3057" s="10">
        <f ca="1">IFERROR(AVERAGE(INDIRECT("BK"&amp;AC3057-Template!$F$10+1):INDIRECT("BK"&amp;AC3057)),0)</f>
        <v>13.239800614836829</v>
      </c>
      <c r="BM3057" s="35"/>
      <c r="BN3057" s="86"/>
      <c r="BO3057" s="35"/>
      <c r="BP3057" s="35"/>
      <c r="BQ3057" s="35"/>
      <c r="BR3057" s="35"/>
      <c r="BS3057" s="35"/>
      <c r="BT3057" s="35"/>
      <c r="BU3057" s="35"/>
      <c r="BV3057" s="35"/>
      <c r="BW3057" s="35"/>
      <c r="BX3057" s="35"/>
      <c r="BY3057" s="35"/>
      <c r="BZ3057" s="35"/>
      <c r="CA3057" s="35"/>
      <c r="CB3057" s="35"/>
      <c r="CC3057" s="35"/>
      <c r="CD3057" s="35"/>
      <c r="CE3057" s="35"/>
      <c r="CF3057" s="35"/>
      <c r="CG3057" s="35"/>
      <c r="CH3057" s="35"/>
    </row>
    <row r="3058" spans="1:86" ht="15.6" x14ac:dyDescent="0.3">
      <c r="A3058" s="35"/>
      <c r="B3058" s="86"/>
      <c r="C3058" s="35"/>
      <c r="D3058" s="35"/>
      <c r="E3058" s="35"/>
      <c r="F3058" s="35"/>
      <c r="G3058" s="35"/>
      <c r="H3058" s="35"/>
      <c r="I3058" s="35"/>
      <c r="J3058" s="35"/>
      <c r="K3058" s="35"/>
      <c r="L3058" s="35"/>
      <c r="M3058" s="35"/>
      <c r="N3058" s="35"/>
      <c r="O3058" s="35"/>
      <c r="P3058" s="35"/>
      <c r="Q3058" s="35"/>
      <c r="R3058" s="35"/>
      <c r="S3058" s="35"/>
      <c r="T3058" s="17">
        <f t="shared" si="6793"/>
        <v>49074</v>
      </c>
      <c r="U3058" s="216">
        <f t="shared" si="6786"/>
        <v>3</v>
      </c>
      <c r="V3058" s="216">
        <f t="shared" si="6793"/>
        <v>3053</v>
      </c>
      <c r="W3058" s="16">
        <f t="shared" si="6800"/>
        <v>8.3643835616438356</v>
      </c>
      <c r="X3058" s="16" t="e">
        <f>IF(Template!$F$7="Linear interpolation",LinInterp($I$5:$I$22,$G$5:$G$22,W3058),CubicSpline($I$5:$I$22,$G$5:$G$22,W3058))</f>
        <v>#VALUE!</v>
      </c>
      <c r="Y3058" s="221" t="e">
        <f t="shared" si="6787"/>
        <v>#VALUE!</v>
      </c>
      <c r="Z3058" s="221" t="e">
        <f>Y3058/PRODUCT($AA$6:AA3057)</f>
        <v>#VALUE!</v>
      </c>
      <c r="AA3058" s="16" t="e">
        <f t="shared" si="6794"/>
        <v>#VALUE!</v>
      </c>
      <c r="AB3058" s="10" t="e">
        <f t="shared" si="6795"/>
        <v>#VALUE!</v>
      </c>
      <c r="AC3058" s="90">
        <f t="shared" si="6788"/>
        <v>3058</v>
      </c>
      <c r="AD3058" s="17">
        <f t="shared" si="6796"/>
        <v>49051</v>
      </c>
      <c r="AE3058" s="16" t="e">
        <f t="shared" si="6789"/>
        <v>#VALUE!</v>
      </c>
      <c r="AF3058" s="10">
        <f ca="1">IFERROR(AVERAGE(INDIRECT("AE"&amp;AC3058-Template!$F$10+1):INDIRECT("AE"&amp;AC3058)),0)</f>
        <v>0</v>
      </c>
      <c r="AG3058" s="35"/>
      <c r="AH3058" s="86"/>
      <c r="AI3058" s="35"/>
      <c r="AJ3058" s="35"/>
      <c r="AK3058" s="35"/>
      <c r="AL3058" s="35"/>
      <c r="AM3058" s="35"/>
      <c r="AN3058" s="35"/>
      <c r="AO3058" s="35"/>
      <c r="AP3058" s="35"/>
      <c r="AQ3058" s="35"/>
      <c r="AR3058" s="35"/>
      <c r="AS3058" s="35"/>
      <c r="AT3058" s="35"/>
      <c r="AU3058" s="35"/>
      <c r="AV3058" s="35"/>
      <c r="AW3058" s="35"/>
      <c r="AX3058" s="35"/>
      <c r="AY3058" s="35"/>
      <c r="AZ3058" s="17">
        <f t="shared" ref="AZ3058" si="6889">AZ3057+1</f>
        <v>49074</v>
      </c>
      <c r="BA3058" s="216">
        <f t="shared" si="6812"/>
        <v>3</v>
      </c>
      <c r="BB3058" s="216">
        <f t="shared" ref="BB3058" si="6890">BB3057+1</f>
        <v>3053</v>
      </c>
      <c r="BC3058" s="16">
        <f t="shared" si="6814"/>
        <v>8.3643835616438356</v>
      </c>
      <c r="BD3058" s="16">
        <f>IF(Template!$F$7="Linear interpolation",LinInterp($AO$5:$AO$18,$AM$5:$AM$18,BC3058),CubicSpline($AO$5:$AO$18,$AM$5:$AM$18,BC3058))</f>
        <v>14.150261000744059</v>
      </c>
      <c r="BE3058" s="221">
        <f t="shared" si="6749"/>
        <v>3.0252335727675672</v>
      </c>
      <c r="BF3058" s="221">
        <f>BE3058/PRODUCT($BG$6:BG3057)</f>
        <v>1.0003626676325905</v>
      </c>
      <c r="BG3058" s="16">
        <f t="shared" si="6815"/>
        <v>1.0003626676325905</v>
      </c>
      <c r="BH3058" s="10">
        <f t="shared" si="6816"/>
        <v>13.237368589553933</v>
      </c>
      <c r="BI3058" s="90"/>
      <c r="BJ3058" s="17">
        <f t="shared" si="6799"/>
        <v>49051</v>
      </c>
      <c r="BK3058" s="16">
        <f t="shared" si="6792"/>
        <v>13.238565544909431</v>
      </c>
      <c r="BL3058" s="10">
        <f ca="1">IFERROR(AVERAGE(INDIRECT("BK"&amp;AC3058-Template!$F$10+1):INDIRECT("BK"&amp;AC3058)),0)</f>
        <v>13.239723585866725</v>
      </c>
      <c r="BM3058" s="35"/>
      <c r="BN3058" s="86"/>
      <c r="BO3058" s="35"/>
      <c r="BP3058" s="35"/>
      <c r="BQ3058" s="35"/>
      <c r="BR3058" s="35"/>
      <c r="BS3058" s="35"/>
      <c r="BT3058" s="35"/>
      <c r="BU3058" s="35"/>
      <c r="BV3058" s="35"/>
      <c r="BW3058" s="35"/>
      <c r="BX3058" s="35"/>
      <c r="BY3058" s="35"/>
      <c r="BZ3058" s="35"/>
      <c r="CA3058" s="35"/>
      <c r="CB3058" s="35"/>
      <c r="CC3058" s="35"/>
      <c r="CD3058" s="35"/>
      <c r="CE3058" s="35"/>
      <c r="CF3058" s="35"/>
      <c r="CG3058" s="35"/>
      <c r="CH3058" s="35"/>
    </row>
    <row r="3059" spans="1:86" ht="15.6" x14ac:dyDescent="0.3">
      <c r="A3059" s="35"/>
      <c r="B3059" s="86"/>
      <c r="C3059" s="35"/>
      <c r="D3059" s="35"/>
      <c r="E3059" s="35"/>
      <c r="F3059" s="35"/>
      <c r="G3059" s="35"/>
      <c r="H3059" s="35"/>
      <c r="I3059" s="35"/>
      <c r="J3059" s="35"/>
      <c r="K3059" s="35"/>
      <c r="L3059" s="35"/>
      <c r="M3059" s="35"/>
      <c r="N3059" s="35"/>
      <c r="O3059" s="35"/>
      <c r="P3059" s="35"/>
      <c r="Q3059" s="35"/>
      <c r="R3059" s="35"/>
      <c r="S3059" s="35"/>
      <c r="T3059" s="17">
        <f t="shared" si="6793"/>
        <v>49075</v>
      </c>
      <c r="U3059" s="216">
        <f t="shared" si="6786"/>
        <v>4</v>
      </c>
      <c r="V3059" s="216">
        <f t="shared" si="6793"/>
        <v>3054</v>
      </c>
      <c r="W3059" s="16">
        <f t="shared" si="6800"/>
        <v>8.367123287671232</v>
      </c>
      <c r="X3059" s="16" t="e">
        <f>IF(Template!$F$7="Linear interpolation",LinInterp($I$5:$I$22,$G$5:$G$22,W3059),CubicSpline($I$5:$I$22,$G$5:$G$22,W3059))</f>
        <v>#VALUE!</v>
      </c>
      <c r="Y3059" s="221" t="e">
        <f t="shared" si="6787"/>
        <v>#VALUE!</v>
      </c>
      <c r="Z3059" s="221" t="e">
        <f>Y3059/PRODUCT($AA$6:AA3058)</f>
        <v>#VALUE!</v>
      </c>
      <c r="AA3059" s="16" t="e">
        <f t="shared" si="6794"/>
        <v>#VALUE!</v>
      </c>
      <c r="AB3059" s="10" t="e">
        <f t="shared" si="6795"/>
        <v>#VALUE!</v>
      </c>
      <c r="AC3059" s="90">
        <f t="shared" si="6788"/>
        <v>3059</v>
      </c>
      <c r="AD3059" s="17">
        <f t="shared" si="6796"/>
        <v>49052</v>
      </c>
      <c r="AE3059" s="16" t="e">
        <f t="shared" si="6789"/>
        <v>#VALUE!</v>
      </c>
      <c r="AF3059" s="10">
        <f ca="1">IFERROR(AVERAGE(INDIRECT("AE"&amp;AC3059-Template!$F$10+1):INDIRECT("AE"&amp;AC3059)),0)</f>
        <v>0</v>
      </c>
      <c r="AG3059" s="35"/>
      <c r="AH3059" s="86"/>
      <c r="AI3059" s="35"/>
      <c r="AJ3059" s="35"/>
      <c r="AK3059" s="35"/>
      <c r="AL3059" s="35"/>
      <c r="AM3059" s="35"/>
      <c r="AN3059" s="35"/>
      <c r="AO3059" s="35"/>
      <c r="AP3059" s="35"/>
      <c r="AQ3059" s="35"/>
      <c r="AR3059" s="35"/>
      <c r="AS3059" s="35"/>
      <c r="AT3059" s="35"/>
      <c r="AU3059" s="35"/>
      <c r="AV3059" s="35"/>
      <c r="AW3059" s="35"/>
      <c r="AX3059" s="35"/>
      <c r="AY3059" s="35"/>
      <c r="AZ3059" s="17">
        <f t="shared" ref="AZ3059" si="6891">AZ3058+1</f>
        <v>49075</v>
      </c>
      <c r="BA3059" s="216">
        <f t="shared" si="6812"/>
        <v>4</v>
      </c>
      <c r="BB3059" s="216">
        <f t="shared" ref="BB3059" si="6892">BB3058+1</f>
        <v>3054</v>
      </c>
      <c r="BC3059" s="16">
        <f t="shared" si="6814"/>
        <v>8.367123287671232</v>
      </c>
      <c r="BD3059" s="16">
        <f>IF(Template!$F$7="Linear interpolation",LinInterp($AO$5:$AO$18,$AM$5:$AM$18,BC3059),CubicSpline($AO$5:$AO$18,$AM$5:$AM$18,BC3059))</f>
        <v>14.150261137022643</v>
      </c>
      <c r="BE3059" s="221">
        <f t="shared" ref="BE3059:BE3122" si="6893">(1+(BD3059/100))^BC3059</f>
        <v>3.0263307223527405</v>
      </c>
      <c r="BF3059" s="221">
        <f>BE3059/PRODUCT($BG$6:BG3058)</f>
        <v>1.0003626660747948</v>
      </c>
      <c r="BG3059" s="16">
        <f t="shared" si="6815"/>
        <v>1.0003626660747948</v>
      </c>
      <c r="BH3059" s="10">
        <f t="shared" si="6816"/>
        <v>13.237311730011969</v>
      </c>
      <c r="BI3059" s="90"/>
      <c r="BJ3059" s="17">
        <f t="shared" si="6799"/>
        <v>49052</v>
      </c>
      <c r="BK3059" s="16">
        <f t="shared" si="6792"/>
        <v>13.238695290806234</v>
      </c>
      <c r="BL3059" s="10">
        <f ca="1">IFERROR(AVERAGE(INDIRECT("BK"&amp;AC3059-Template!$F$10+1):INDIRECT("BK"&amp;AC3059)),0)</f>
        <v>13.239650881759845</v>
      </c>
      <c r="BM3059" s="35"/>
      <c r="BN3059" s="86"/>
      <c r="BO3059" s="35"/>
      <c r="BP3059" s="35"/>
      <c r="BQ3059" s="35"/>
      <c r="BR3059" s="35"/>
      <c r="BS3059" s="35"/>
      <c r="BT3059" s="35"/>
      <c r="BU3059" s="35"/>
      <c r="BV3059" s="35"/>
      <c r="BW3059" s="35"/>
      <c r="BX3059" s="35"/>
      <c r="BY3059" s="35"/>
      <c r="BZ3059" s="35"/>
      <c r="CA3059" s="35"/>
      <c r="CB3059" s="35"/>
      <c r="CC3059" s="35"/>
      <c r="CD3059" s="35"/>
      <c r="CE3059" s="35"/>
      <c r="CF3059" s="35"/>
      <c r="CG3059" s="35"/>
      <c r="CH3059" s="35"/>
    </row>
    <row r="3060" spans="1:86" ht="15.6" x14ac:dyDescent="0.3">
      <c r="A3060" s="35"/>
      <c r="B3060" s="86"/>
      <c r="C3060" s="35"/>
      <c r="D3060" s="35"/>
      <c r="E3060" s="35"/>
      <c r="F3060" s="35"/>
      <c r="G3060" s="35"/>
      <c r="H3060" s="35"/>
      <c r="I3060" s="35"/>
      <c r="J3060" s="35"/>
      <c r="K3060" s="35"/>
      <c r="L3060" s="35"/>
      <c r="M3060" s="35"/>
      <c r="N3060" s="35"/>
      <c r="O3060" s="35"/>
      <c r="P3060" s="35"/>
      <c r="Q3060" s="35"/>
      <c r="R3060" s="35"/>
      <c r="S3060" s="35"/>
      <c r="T3060" s="17">
        <f t="shared" si="6793"/>
        <v>49076</v>
      </c>
      <c r="U3060" s="216">
        <f t="shared" si="6786"/>
        <v>5</v>
      </c>
      <c r="V3060" s="216">
        <f t="shared" si="6793"/>
        <v>3055</v>
      </c>
      <c r="W3060" s="16">
        <f t="shared" si="6800"/>
        <v>8.3698630136986303</v>
      </c>
      <c r="X3060" s="16" t="e">
        <f>IF(Template!$F$7="Linear interpolation",LinInterp($I$5:$I$22,$G$5:$G$22,W3060),CubicSpline($I$5:$I$22,$G$5:$G$22,W3060))</f>
        <v>#VALUE!</v>
      </c>
      <c r="Y3060" s="221" t="e">
        <f t="shared" si="6787"/>
        <v>#VALUE!</v>
      </c>
      <c r="Z3060" s="221" t="e">
        <f>Y3060/PRODUCT($AA$6:AA3059)</f>
        <v>#VALUE!</v>
      </c>
      <c r="AA3060" s="16" t="e">
        <f t="shared" si="6794"/>
        <v>#VALUE!</v>
      </c>
      <c r="AB3060" s="10" t="e">
        <f t="shared" si="6795"/>
        <v>#VALUE!</v>
      </c>
      <c r="AC3060" s="90">
        <f t="shared" si="6788"/>
        <v>3060</v>
      </c>
      <c r="AD3060" s="17">
        <f t="shared" si="6796"/>
        <v>49053</v>
      </c>
      <c r="AE3060" s="16" t="e">
        <f t="shared" si="6789"/>
        <v>#VALUE!</v>
      </c>
      <c r="AF3060" s="10">
        <f ca="1">IFERROR(AVERAGE(INDIRECT("AE"&amp;AC3060-Template!$F$10+1):INDIRECT("AE"&amp;AC3060)),0)</f>
        <v>0</v>
      </c>
      <c r="AG3060" s="35"/>
      <c r="AH3060" s="86"/>
      <c r="AI3060" s="35"/>
      <c r="AJ3060" s="35"/>
      <c r="AK3060" s="35"/>
      <c r="AL3060" s="35"/>
      <c r="AM3060" s="35"/>
      <c r="AN3060" s="35"/>
      <c r="AO3060" s="35"/>
      <c r="AP3060" s="35"/>
      <c r="AQ3060" s="35"/>
      <c r="AR3060" s="35"/>
      <c r="AS3060" s="35"/>
      <c r="AT3060" s="35"/>
      <c r="AU3060" s="35"/>
      <c r="AV3060" s="35"/>
      <c r="AW3060" s="35"/>
      <c r="AX3060" s="35"/>
      <c r="AY3060" s="35"/>
      <c r="AZ3060" s="17">
        <f t="shared" ref="AZ3060" si="6894">AZ3059+1</f>
        <v>49076</v>
      </c>
      <c r="BA3060" s="216">
        <f t="shared" si="6812"/>
        <v>5</v>
      </c>
      <c r="BB3060" s="216">
        <f t="shared" ref="BB3060" si="6895">BB3059+1</f>
        <v>3055</v>
      </c>
      <c r="BC3060" s="16">
        <f t="shared" si="6814"/>
        <v>8.3698630136986303</v>
      </c>
      <c r="BD3060" s="16">
        <f>IF(Template!$F$7="Linear interpolation",LinInterp($AO$5:$AO$18,$AM$5:$AM$18,BC3060),CubicSpline($AO$5:$AO$18,$AM$5:$AM$18,BC3060))</f>
        <v>14.150261252087418</v>
      </c>
      <c r="BE3060" s="221">
        <f t="shared" si="6893"/>
        <v>3.0274282651475959</v>
      </c>
      <c r="BF3060" s="221">
        <f>BE3060/PRODUCT($BG$6:BG3059)</f>
        <v>1.0003626645253108</v>
      </c>
      <c r="BG3060" s="16">
        <f t="shared" si="6815"/>
        <v>1.0003626645253108</v>
      </c>
      <c r="BH3060" s="10">
        <f t="shared" si="6816"/>
        <v>13.237255173842444</v>
      </c>
      <c r="BI3060" s="90"/>
      <c r="BJ3060" s="17">
        <f t="shared" si="6799"/>
        <v>49053</v>
      </c>
      <c r="BK3060" s="16">
        <f t="shared" si="6792"/>
        <v>13.238631876946183</v>
      </c>
      <c r="BL3060" s="10">
        <f ca="1">IFERROR(AVERAGE(INDIRECT("BK"&amp;AC3060-Template!$F$10+1):INDIRECT("BK"&amp;AC3060)),0)</f>
        <v>13.239590534960135</v>
      </c>
      <c r="BM3060" s="35"/>
      <c r="BN3060" s="86"/>
      <c r="BO3060" s="35"/>
      <c r="BP3060" s="35"/>
      <c r="BQ3060" s="35"/>
      <c r="BR3060" s="35"/>
      <c r="BS3060" s="35"/>
      <c r="BT3060" s="35"/>
      <c r="BU3060" s="35"/>
      <c r="BV3060" s="35"/>
      <c r="BW3060" s="35"/>
      <c r="BX3060" s="35"/>
      <c r="BY3060" s="35"/>
      <c r="BZ3060" s="35"/>
      <c r="CA3060" s="35"/>
      <c r="CB3060" s="35"/>
      <c r="CC3060" s="35"/>
      <c r="CD3060" s="35"/>
      <c r="CE3060" s="35"/>
      <c r="CF3060" s="35"/>
      <c r="CG3060" s="35"/>
      <c r="CH3060" s="35"/>
    </row>
    <row r="3061" spans="1:86" ht="15.6" x14ac:dyDescent="0.3">
      <c r="A3061" s="35"/>
      <c r="B3061" s="86"/>
      <c r="C3061" s="35"/>
      <c r="D3061" s="35"/>
      <c r="E3061" s="35"/>
      <c r="F3061" s="35"/>
      <c r="G3061" s="35"/>
      <c r="H3061" s="35"/>
      <c r="I3061" s="35"/>
      <c r="J3061" s="35"/>
      <c r="K3061" s="35"/>
      <c r="L3061" s="35"/>
      <c r="M3061" s="35"/>
      <c r="N3061" s="35"/>
      <c r="O3061" s="35"/>
      <c r="P3061" s="35"/>
      <c r="Q3061" s="35"/>
      <c r="R3061" s="35"/>
      <c r="S3061" s="35"/>
      <c r="T3061" s="17">
        <f t="shared" si="6793"/>
        <v>49077</v>
      </c>
      <c r="U3061" s="216">
        <f t="shared" si="6786"/>
        <v>6</v>
      </c>
      <c r="V3061" s="216">
        <f t="shared" si="6793"/>
        <v>3056</v>
      </c>
      <c r="W3061" s="16">
        <f t="shared" si="6800"/>
        <v>8.3726027397260268</v>
      </c>
      <c r="X3061" s="16" t="e">
        <f>IF(Template!$F$7="Linear interpolation",LinInterp($I$5:$I$22,$G$5:$G$22,W3061),CubicSpline($I$5:$I$22,$G$5:$G$22,W3061))</f>
        <v>#VALUE!</v>
      </c>
      <c r="Y3061" s="221" t="e">
        <f t="shared" si="6787"/>
        <v>#VALUE!</v>
      </c>
      <c r="Z3061" s="221" t="e">
        <f>Y3061/PRODUCT($AA$6:AA3060)</f>
        <v>#VALUE!</v>
      </c>
      <c r="AA3061" s="16" t="e">
        <f t="shared" si="6794"/>
        <v>#VALUE!</v>
      </c>
      <c r="AB3061" s="10" t="e">
        <f t="shared" si="6795"/>
        <v>#VALUE!</v>
      </c>
      <c r="AC3061" s="90">
        <f t="shared" si="6788"/>
        <v>3061</v>
      </c>
      <c r="AD3061" s="17">
        <f t="shared" si="6796"/>
        <v>49054</v>
      </c>
      <c r="AE3061" s="16" t="e">
        <f t="shared" si="6789"/>
        <v>#VALUE!</v>
      </c>
      <c r="AF3061" s="10">
        <f ca="1">IFERROR(AVERAGE(INDIRECT("AE"&amp;AC3061-Template!$F$10+1):INDIRECT("AE"&amp;AC3061)),0)</f>
        <v>0</v>
      </c>
      <c r="AG3061" s="35"/>
      <c r="AH3061" s="86"/>
      <c r="AI3061" s="35"/>
      <c r="AJ3061" s="35"/>
      <c r="AK3061" s="35"/>
      <c r="AL3061" s="35"/>
      <c r="AM3061" s="35"/>
      <c r="AN3061" s="35"/>
      <c r="AO3061" s="35"/>
      <c r="AP3061" s="35"/>
      <c r="AQ3061" s="35"/>
      <c r="AR3061" s="35"/>
      <c r="AS3061" s="35"/>
      <c r="AT3061" s="35"/>
      <c r="AU3061" s="35"/>
      <c r="AV3061" s="35"/>
      <c r="AW3061" s="35"/>
      <c r="AX3061" s="35"/>
      <c r="AY3061" s="35"/>
      <c r="AZ3061" s="17">
        <f t="shared" ref="AZ3061" si="6896">AZ3060+1</f>
        <v>49077</v>
      </c>
      <c r="BA3061" s="216">
        <f t="shared" si="6812"/>
        <v>6</v>
      </c>
      <c r="BB3061" s="216">
        <f t="shared" ref="BB3061" si="6897">BB3060+1</f>
        <v>3056</v>
      </c>
      <c r="BC3061" s="16">
        <f t="shared" si="6814"/>
        <v>8.3726027397260268</v>
      </c>
      <c r="BD3061" s="16">
        <f>IF(Template!$F$7="Linear interpolation",LinInterp($AO$5:$AO$18,$AM$5:$AM$18,BC3061),CubicSpline($AO$5:$AO$18,$AM$5:$AM$18,BC3061))</f>
        <v>14.150261346072648</v>
      </c>
      <c r="BE3061" s="221">
        <f t="shared" si="6893"/>
        <v>3.0285262013165282</v>
      </c>
      <c r="BF3061" s="221">
        <f>BE3061/PRODUCT($BG$6:BG3060)</f>
        <v>1.000362662984148</v>
      </c>
      <c r="BG3061" s="16">
        <f t="shared" si="6815"/>
        <v>1.0003626645253108</v>
      </c>
      <c r="BH3061" s="10">
        <f t="shared" si="6816"/>
        <v>13.237255173842444</v>
      </c>
      <c r="BI3061" s="90"/>
      <c r="BJ3061" s="17">
        <f t="shared" si="6799"/>
        <v>49054</v>
      </c>
      <c r="BK3061" s="16">
        <f t="shared" si="6792"/>
        <v>13.238568756003598</v>
      </c>
      <c r="BL3061" s="10">
        <f ca="1">IFERROR(AVERAGE(INDIRECT("BK"&amp;AC3061-Template!$F$10+1):INDIRECT("BK"&amp;AC3061)),0)</f>
        <v>13.239523229493793</v>
      </c>
      <c r="BM3061" s="35"/>
      <c r="BN3061" s="86"/>
      <c r="BO3061" s="35"/>
      <c r="BP3061" s="35"/>
      <c r="BQ3061" s="35"/>
      <c r="BR3061" s="35"/>
      <c r="BS3061" s="35"/>
      <c r="BT3061" s="35"/>
      <c r="BU3061" s="35"/>
      <c r="BV3061" s="35"/>
      <c r="BW3061" s="35"/>
      <c r="BX3061" s="35"/>
      <c r="BY3061" s="35"/>
      <c r="BZ3061" s="35"/>
      <c r="CA3061" s="35"/>
      <c r="CB3061" s="35"/>
      <c r="CC3061" s="35"/>
      <c r="CD3061" s="35"/>
      <c r="CE3061" s="35"/>
      <c r="CF3061" s="35"/>
      <c r="CG3061" s="35"/>
      <c r="CH3061" s="35"/>
    </row>
    <row r="3062" spans="1:86" ht="15.6" x14ac:dyDescent="0.3">
      <c r="A3062" s="35"/>
      <c r="B3062" s="86"/>
      <c r="C3062" s="35"/>
      <c r="D3062" s="35"/>
      <c r="E3062" s="35"/>
      <c r="F3062" s="35"/>
      <c r="G3062" s="35"/>
      <c r="H3062" s="35"/>
      <c r="I3062" s="35"/>
      <c r="J3062" s="35"/>
      <c r="K3062" s="35"/>
      <c r="L3062" s="35"/>
      <c r="M3062" s="35"/>
      <c r="N3062" s="35"/>
      <c r="O3062" s="35"/>
      <c r="P3062" s="35"/>
      <c r="Q3062" s="35"/>
      <c r="R3062" s="35"/>
      <c r="S3062" s="35"/>
      <c r="T3062" s="17">
        <f t="shared" si="6793"/>
        <v>49078</v>
      </c>
      <c r="U3062" s="216">
        <f t="shared" si="6786"/>
        <v>7</v>
      </c>
      <c r="V3062" s="216">
        <f t="shared" si="6793"/>
        <v>3057</v>
      </c>
      <c r="W3062" s="16">
        <f t="shared" si="6800"/>
        <v>8.375342465753425</v>
      </c>
      <c r="X3062" s="16" t="e">
        <f>IF(Template!$F$7="Linear interpolation",LinInterp($I$5:$I$22,$G$5:$G$22,W3062),CubicSpline($I$5:$I$22,$G$5:$G$22,W3062))</f>
        <v>#VALUE!</v>
      </c>
      <c r="Y3062" s="221" t="e">
        <f t="shared" si="6787"/>
        <v>#VALUE!</v>
      </c>
      <c r="Z3062" s="221" t="e">
        <f>Y3062/PRODUCT($AA$6:AA3061)</f>
        <v>#VALUE!</v>
      </c>
      <c r="AA3062" s="16" t="e">
        <f t="shared" si="6794"/>
        <v>#VALUE!</v>
      </c>
      <c r="AB3062" s="10" t="e">
        <f t="shared" si="6795"/>
        <v>#VALUE!</v>
      </c>
      <c r="AC3062" s="90">
        <f t="shared" si="6788"/>
        <v>3062</v>
      </c>
      <c r="AD3062" s="17">
        <f t="shared" si="6796"/>
        <v>49055</v>
      </c>
      <c r="AE3062" s="16" t="e">
        <f t="shared" si="6789"/>
        <v>#VALUE!</v>
      </c>
      <c r="AF3062" s="10">
        <f ca="1">IFERROR(AVERAGE(INDIRECT("AE"&amp;AC3062-Template!$F$10+1):INDIRECT("AE"&amp;AC3062)),0)</f>
        <v>0</v>
      </c>
      <c r="AG3062" s="35"/>
      <c r="AH3062" s="86"/>
      <c r="AI3062" s="35"/>
      <c r="AJ3062" s="35"/>
      <c r="AK3062" s="35"/>
      <c r="AL3062" s="35"/>
      <c r="AM3062" s="35"/>
      <c r="AN3062" s="35"/>
      <c r="AO3062" s="35"/>
      <c r="AP3062" s="35"/>
      <c r="AQ3062" s="35"/>
      <c r="AR3062" s="35"/>
      <c r="AS3062" s="35"/>
      <c r="AT3062" s="35"/>
      <c r="AU3062" s="35"/>
      <c r="AV3062" s="35"/>
      <c r="AW3062" s="35"/>
      <c r="AX3062" s="35"/>
      <c r="AY3062" s="35"/>
      <c r="AZ3062" s="17">
        <f t="shared" ref="AZ3062" si="6898">AZ3061+1</f>
        <v>49078</v>
      </c>
      <c r="BA3062" s="216">
        <f t="shared" si="6812"/>
        <v>7</v>
      </c>
      <c r="BB3062" s="216">
        <f t="shared" ref="BB3062" si="6899">BB3061+1</f>
        <v>3057</v>
      </c>
      <c r="BC3062" s="16">
        <f t="shared" si="6814"/>
        <v>8.375342465753425</v>
      </c>
      <c r="BD3062" s="16">
        <f>IF(Template!$F$7="Linear interpolation",LinInterp($AO$5:$AO$18,$AM$5:$AM$18,BC3062),CubicSpline($AO$5:$AO$18,$AM$5:$AM$18,BC3062))</f>
        <v>14.150261419112599</v>
      </c>
      <c r="BE3062" s="221">
        <f t="shared" si="6893"/>
        <v>3.0296245310240719</v>
      </c>
      <c r="BF3062" s="221">
        <f>BE3062/PRODUCT($BG$6:BG3061)</f>
        <v>1.0003626599101618</v>
      </c>
      <c r="BG3062" s="16">
        <f t="shared" si="6815"/>
        <v>1.0003626645253108</v>
      </c>
      <c r="BH3062" s="10">
        <f t="shared" si="6816"/>
        <v>13.237255173842444</v>
      </c>
      <c r="BI3062" s="90"/>
      <c r="BJ3062" s="17">
        <f t="shared" si="6799"/>
        <v>49055</v>
      </c>
      <c r="BK3062" s="16">
        <f t="shared" si="6792"/>
        <v>13.23850592861875</v>
      </c>
      <c r="BL3062" s="10">
        <f ca="1">IFERROR(AVERAGE(INDIRECT("BK"&amp;AC3062-Template!$F$10+1):INDIRECT("BK"&amp;AC3062)),0)</f>
        <v>13.239456210662485</v>
      </c>
      <c r="BM3062" s="35"/>
      <c r="BN3062" s="86"/>
      <c r="BO3062" s="35"/>
      <c r="BP3062" s="35"/>
      <c r="BQ3062" s="35"/>
      <c r="BR3062" s="35"/>
      <c r="BS3062" s="35"/>
      <c r="BT3062" s="35"/>
      <c r="BU3062" s="35"/>
      <c r="BV3062" s="35"/>
      <c r="BW3062" s="35"/>
      <c r="BX3062" s="35"/>
      <c r="BY3062" s="35"/>
      <c r="BZ3062" s="35"/>
      <c r="CA3062" s="35"/>
      <c r="CB3062" s="35"/>
      <c r="CC3062" s="35"/>
      <c r="CD3062" s="35"/>
      <c r="CE3062" s="35"/>
      <c r="CF3062" s="35"/>
      <c r="CG3062" s="35"/>
      <c r="CH3062" s="35"/>
    </row>
    <row r="3063" spans="1:86" ht="15.6" x14ac:dyDescent="0.3">
      <c r="A3063" s="35"/>
      <c r="B3063" s="86"/>
      <c r="C3063" s="35"/>
      <c r="D3063" s="35"/>
      <c r="E3063" s="35"/>
      <c r="F3063" s="35"/>
      <c r="G3063" s="35"/>
      <c r="H3063" s="35"/>
      <c r="I3063" s="35"/>
      <c r="J3063" s="35"/>
      <c r="K3063" s="35"/>
      <c r="L3063" s="35"/>
      <c r="M3063" s="35"/>
      <c r="N3063" s="35"/>
      <c r="O3063" s="35"/>
      <c r="P3063" s="35"/>
      <c r="Q3063" s="35"/>
      <c r="R3063" s="35"/>
      <c r="S3063" s="35"/>
      <c r="T3063" s="17">
        <f t="shared" si="6793"/>
        <v>49079</v>
      </c>
      <c r="U3063" s="216">
        <f t="shared" si="6786"/>
        <v>1</v>
      </c>
      <c r="V3063" s="216">
        <f t="shared" si="6793"/>
        <v>3058</v>
      </c>
      <c r="W3063" s="16">
        <f t="shared" si="6800"/>
        <v>8.3780821917808215</v>
      </c>
      <c r="X3063" s="16" t="e">
        <f>IF(Template!$F$7="Linear interpolation",LinInterp($I$5:$I$22,$G$5:$G$22,W3063),CubicSpline($I$5:$I$22,$G$5:$G$22,W3063))</f>
        <v>#VALUE!</v>
      </c>
      <c r="Y3063" s="221" t="e">
        <f t="shared" si="6787"/>
        <v>#VALUE!</v>
      </c>
      <c r="Z3063" s="221" t="e">
        <f>Y3063/PRODUCT($AA$6:AA3062)</f>
        <v>#VALUE!</v>
      </c>
      <c r="AA3063" s="16" t="e">
        <f t="shared" si="6794"/>
        <v>#VALUE!</v>
      </c>
      <c r="AB3063" s="10" t="e">
        <f t="shared" si="6795"/>
        <v>#VALUE!</v>
      </c>
      <c r="AC3063" s="90">
        <f t="shared" si="6788"/>
        <v>3063</v>
      </c>
      <c r="AD3063" s="17">
        <f t="shared" si="6796"/>
        <v>49056</v>
      </c>
      <c r="AE3063" s="16" t="e">
        <f t="shared" si="6789"/>
        <v>#VALUE!</v>
      </c>
      <c r="AF3063" s="10">
        <f ca="1">IFERROR(AVERAGE(INDIRECT("AE"&amp;AC3063-Template!$F$10+1):INDIRECT("AE"&amp;AC3063)),0)</f>
        <v>0</v>
      </c>
      <c r="AG3063" s="35"/>
      <c r="AH3063" s="86"/>
      <c r="AI3063" s="35"/>
      <c r="AJ3063" s="35"/>
      <c r="AK3063" s="35"/>
      <c r="AL3063" s="35"/>
      <c r="AM3063" s="35"/>
      <c r="AN3063" s="35"/>
      <c r="AO3063" s="35"/>
      <c r="AP3063" s="35"/>
      <c r="AQ3063" s="35"/>
      <c r="AR3063" s="35"/>
      <c r="AS3063" s="35"/>
      <c r="AT3063" s="35"/>
      <c r="AU3063" s="35"/>
      <c r="AV3063" s="35"/>
      <c r="AW3063" s="35"/>
      <c r="AX3063" s="35"/>
      <c r="AY3063" s="35"/>
      <c r="AZ3063" s="17">
        <f t="shared" ref="AZ3063" si="6900">AZ3062+1</f>
        <v>49079</v>
      </c>
      <c r="BA3063" s="216">
        <f t="shared" si="6812"/>
        <v>1</v>
      </c>
      <c r="BB3063" s="216">
        <f t="shared" ref="BB3063" si="6901">BB3062+1</f>
        <v>3058</v>
      </c>
      <c r="BC3063" s="16">
        <f t="shared" si="6814"/>
        <v>8.3780821917808215</v>
      </c>
      <c r="BD3063" s="16">
        <f>IF(Template!$F$7="Linear interpolation",LinInterp($AO$5:$AO$18,$AM$5:$AM$18,BC3063),CubicSpline($AO$5:$AO$18,$AM$5:$AM$18,BC3063))</f>
        <v>14.150261471341533</v>
      </c>
      <c r="BE3063" s="221">
        <f t="shared" si="6893"/>
        <v>3.0307232544348719</v>
      </c>
      <c r="BF3063" s="221">
        <f>BE3063/PRODUCT($BG$6:BG3062)</f>
        <v>1.0003626553116995</v>
      </c>
      <c r="BG3063" s="16">
        <f t="shared" si="6815"/>
        <v>1.0003626553116995</v>
      </c>
      <c r="BH3063" s="10">
        <f t="shared" si="6816"/>
        <v>13.236918877033377</v>
      </c>
      <c r="BI3063" s="90"/>
      <c r="BJ3063" s="17">
        <f t="shared" si="6799"/>
        <v>49056</v>
      </c>
      <c r="BK3063" s="16">
        <f t="shared" si="6792"/>
        <v>13.23850592861875</v>
      </c>
      <c r="BL3063" s="10">
        <f ca="1">IFERROR(AVERAGE(INDIRECT("BK"&amp;AC3063-Template!$F$10+1):INDIRECT("BK"&amp;AC3063)),0)</f>
        <v>13.239391563379346</v>
      </c>
      <c r="BM3063" s="35"/>
      <c r="BN3063" s="86"/>
      <c r="BO3063" s="35"/>
      <c r="BP3063" s="35"/>
      <c r="BQ3063" s="35"/>
      <c r="BR3063" s="35"/>
      <c r="BS3063" s="35"/>
      <c r="BT3063" s="35"/>
      <c r="BU3063" s="35"/>
      <c r="BV3063" s="35"/>
      <c r="BW3063" s="35"/>
      <c r="BX3063" s="35"/>
      <c r="BY3063" s="35"/>
      <c r="BZ3063" s="35"/>
      <c r="CA3063" s="35"/>
      <c r="CB3063" s="35"/>
      <c r="CC3063" s="35"/>
      <c r="CD3063" s="35"/>
      <c r="CE3063" s="35"/>
      <c r="CF3063" s="35"/>
      <c r="CG3063" s="35"/>
      <c r="CH3063" s="35"/>
    </row>
    <row r="3064" spans="1:86" ht="15.6" x14ac:dyDescent="0.3">
      <c r="A3064" s="35"/>
      <c r="B3064" s="86"/>
      <c r="C3064" s="35"/>
      <c r="D3064" s="35"/>
      <c r="E3064" s="35"/>
      <c r="F3064" s="35"/>
      <c r="G3064" s="35"/>
      <c r="H3064" s="35"/>
      <c r="I3064" s="35"/>
      <c r="J3064" s="35"/>
      <c r="K3064" s="35"/>
      <c r="L3064" s="35"/>
      <c r="M3064" s="35"/>
      <c r="N3064" s="35"/>
      <c r="O3064" s="35"/>
      <c r="P3064" s="35"/>
      <c r="Q3064" s="35"/>
      <c r="R3064" s="35"/>
      <c r="S3064" s="35"/>
      <c r="T3064" s="17">
        <f t="shared" si="6793"/>
        <v>49080</v>
      </c>
      <c r="U3064" s="216">
        <f t="shared" si="6786"/>
        <v>2</v>
      </c>
      <c r="V3064" s="216">
        <f t="shared" si="6793"/>
        <v>3059</v>
      </c>
      <c r="W3064" s="16">
        <f t="shared" si="6800"/>
        <v>8.3808219178082197</v>
      </c>
      <c r="X3064" s="16" t="e">
        <f>IF(Template!$F$7="Linear interpolation",LinInterp($I$5:$I$22,$G$5:$G$22,W3064),CubicSpline($I$5:$I$22,$G$5:$G$22,W3064))</f>
        <v>#VALUE!</v>
      </c>
      <c r="Y3064" s="221" t="e">
        <f t="shared" si="6787"/>
        <v>#VALUE!</v>
      </c>
      <c r="Z3064" s="221" t="e">
        <f>Y3064/PRODUCT($AA$6:AA3063)</f>
        <v>#VALUE!</v>
      </c>
      <c r="AA3064" s="16" t="e">
        <f t="shared" si="6794"/>
        <v>#VALUE!</v>
      </c>
      <c r="AB3064" s="10" t="e">
        <f t="shared" si="6795"/>
        <v>#VALUE!</v>
      </c>
      <c r="AC3064" s="90">
        <f t="shared" si="6788"/>
        <v>3064</v>
      </c>
      <c r="AD3064" s="17">
        <f t="shared" si="6796"/>
        <v>49057</v>
      </c>
      <c r="AE3064" s="16" t="e">
        <f t="shared" si="6789"/>
        <v>#VALUE!</v>
      </c>
      <c r="AF3064" s="10">
        <f ca="1">IFERROR(AVERAGE(INDIRECT("AE"&amp;AC3064-Template!$F$10+1):INDIRECT("AE"&amp;AC3064)),0)</f>
        <v>0</v>
      </c>
      <c r="AG3064" s="35"/>
      <c r="AH3064" s="86"/>
      <c r="AI3064" s="35"/>
      <c r="AJ3064" s="35"/>
      <c r="AK3064" s="35"/>
      <c r="AL3064" s="35"/>
      <c r="AM3064" s="35"/>
      <c r="AN3064" s="35"/>
      <c r="AO3064" s="35"/>
      <c r="AP3064" s="35"/>
      <c r="AQ3064" s="35"/>
      <c r="AR3064" s="35"/>
      <c r="AS3064" s="35"/>
      <c r="AT3064" s="35"/>
      <c r="AU3064" s="35"/>
      <c r="AV3064" s="35"/>
      <c r="AW3064" s="35"/>
      <c r="AX3064" s="35"/>
      <c r="AY3064" s="35"/>
      <c r="AZ3064" s="17">
        <f t="shared" ref="AZ3064" si="6902">AZ3063+1</f>
        <v>49080</v>
      </c>
      <c r="BA3064" s="216">
        <f t="shared" si="6812"/>
        <v>2</v>
      </c>
      <c r="BB3064" s="216">
        <f t="shared" ref="BB3064" si="6903">BB3063+1</f>
        <v>3059</v>
      </c>
      <c r="BC3064" s="16">
        <f t="shared" si="6814"/>
        <v>8.3808219178082197</v>
      </c>
      <c r="BD3064" s="16">
        <f>IF(Template!$F$7="Linear interpolation",LinInterp($AO$5:$AO$18,$AM$5:$AM$18,BC3064),CubicSpline($AO$5:$AO$18,$AM$5:$AM$18,BC3064))</f>
        <v>14.150261502893718</v>
      </c>
      <c r="BE3064" s="221">
        <f t="shared" si="6893"/>
        <v>3.0318223717137052</v>
      </c>
      <c r="BF3064" s="221">
        <f>BE3064/PRODUCT($BG$6:BG3063)</f>
        <v>1.0003626584107357</v>
      </c>
      <c r="BG3064" s="16">
        <f t="shared" si="6815"/>
        <v>1.0003626584107357</v>
      </c>
      <c r="BH3064" s="10">
        <f t="shared" si="6816"/>
        <v>13.237031991852444</v>
      </c>
      <c r="BI3064" s="90"/>
      <c r="BJ3064" s="17">
        <f t="shared" si="6799"/>
        <v>49057</v>
      </c>
      <c r="BK3064" s="16">
        <f t="shared" si="6792"/>
        <v>13.23850592861875</v>
      </c>
      <c r="BL3064" s="10">
        <f ca="1">IFERROR(AVERAGE(INDIRECT("BK"&amp;AC3064-Template!$F$10+1):INDIRECT("BK"&amp;AC3064)),0)</f>
        <v>13.239329278307578</v>
      </c>
      <c r="BM3064" s="35"/>
      <c r="BN3064" s="86"/>
      <c r="BO3064" s="35"/>
      <c r="BP3064" s="35"/>
      <c r="BQ3064" s="35"/>
      <c r="BR3064" s="35"/>
      <c r="BS3064" s="35"/>
      <c r="BT3064" s="35"/>
      <c r="BU3064" s="35"/>
      <c r="BV3064" s="35"/>
      <c r="BW3064" s="35"/>
      <c r="BX3064" s="35"/>
      <c r="BY3064" s="35"/>
      <c r="BZ3064" s="35"/>
      <c r="CA3064" s="35"/>
      <c r="CB3064" s="35"/>
      <c r="CC3064" s="35"/>
      <c r="CD3064" s="35"/>
      <c r="CE3064" s="35"/>
      <c r="CF3064" s="35"/>
      <c r="CG3064" s="35"/>
      <c r="CH3064" s="35"/>
    </row>
    <row r="3065" spans="1:86" ht="15.6" x14ac:dyDescent="0.3">
      <c r="A3065" s="35"/>
      <c r="B3065" s="86"/>
      <c r="C3065" s="35"/>
      <c r="D3065" s="35"/>
      <c r="E3065" s="35"/>
      <c r="F3065" s="35"/>
      <c r="G3065" s="35"/>
      <c r="H3065" s="35"/>
      <c r="I3065" s="35"/>
      <c r="J3065" s="35"/>
      <c r="K3065" s="35"/>
      <c r="L3065" s="35"/>
      <c r="M3065" s="35"/>
      <c r="N3065" s="35"/>
      <c r="O3065" s="35"/>
      <c r="P3065" s="35"/>
      <c r="Q3065" s="35"/>
      <c r="R3065" s="35"/>
      <c r="S3065" s="35"/>
      <c r="T3065" s="17">
        <f t="shared" si="6793"/>
        <v>49081</v>
      </c>
      <c r="U3065" s="216">
        <f t="shared" si="6786"/>
        <v>3</v>
      </c>
      <c r="V3065" s="216">
        <f t="shared" si="6793"/>
        <v>3060</v>
      </c>
      <c r="W3065" s="16">
        <f t="shared" si="6800"/>
        <v>8.3835616438356162</v>
      </c>
      <c r="X3065" s="16" t="e">
        <f>IF(Template!$F$7="Linear interpolation",LinInterp($I$5:$I$22,$G$5:$G$22,W3065),CubicSpline($I$5:$I$22,$G$5:$G$22,W3065))</f>
        <v>#VALUE!</v>
      </c>
      <c r="Y3065" s="221" t="e">
        <f t="shared" si="6787"/>
        <v>#VALUE!</v>
      </c>
      <c r="Z3065" s="221" t="e">
        <f>Y3065/PRODUCT($AA$6:AA3064)</f>
        <v>#VALUE!</v>
      </c>
      <c r="AA3065" s="16" t="e">
        <f t="shared" si="6794"/>
        <v>#VALUE!</v>
      </c>
      <c r="AB3065" s="10" t="e">
        <f t="shared" si="6795"/>
        <v>#VALUE!</v>
      </c>
      <c r="AC3065" s="90">
        <f t="shared" si="6788"/>
        <v>3065</v>
      </c>
      <c r="AD3065" s="17">
        <f t="shared" si="6796"/>
        <v>49058</v>
      </c>
      <c r="AE3065" s="16" t="e">
        <f t="shared" si="6789"/>
        <v>#VALUE!</v>
      </c>
      <c r="AF3065" s="10">
        <f ca="1">IFERROR(AVERAGE(INDIRECT("AE"&amp;AC3065-Template!$F$10+1):INDIRECT("AE"&amp;AC3065)),0)</f>
        <v>0</v>
      </c>
      <c r="AG3065" s="35"/>
      <c r="AH3065" s="86"/>
      <c r="AI3065" s="35"/>
      <c r="AJ3065" s="35"/>
      <c r="AK3065" s="35"/>
      <c r="AL3065" s="35"/>
      <c r="AM3065" s="35"/>
      <c r="AN3065" s="35"/>
      <c r="AO3065" s="35"/>
      <c r="AP3065" s="35"/>
      <c r="AQ3065" s="35"/>
      <c r="AR3065" s="35"/>
      <c r="AS3065" s="35"/>
      <c r="AT3065" s="35"/>
      <c r="AU3065" s="35"/>
      <c r="AV3065" s="35"/>
      <c r="AW3065" s="35"/>
      <c r="AX3065" s="35"/>
      <c r="AY3065" s="35"/>
      <c r="AZ3065" s="17">
        <f t="shared" ref="AZ3065" si="6904">AZ3064+1</f>
        <v>49081</v>
      </c>
      <c r="BA3065" s="216">
        <f t="shared" si="6812"/>
        <v>3</v>
      </c>
      <c r="BB3065" s="216">
        <f t="shared" ref="BB3065" si="6905">BB3064+1</f>
        <v>3060</v>
      </c>
      <c r="BC3065" s="16">
        <f t="shared" si="6814"/>
        <v>8.3835616438356162</v>
      </c>
      <c r="BD3065" s="16">
        <f>IF(Template!$F$7="Linear interpolation",LinInterp($AO$5:$AO$18,$AM$5:$AM$18,BC3065),CubicSpline($AO$5:$AO$18,$AM$5:$AM$18,BC3065))</f>
        <v>14.150261513903416</v>
      </c>
      <c r="BE3065" s="221">
        <f t="shared" si="6893"/>
        <v>3.0329218830254709</v>
      </c>
      <c r="BF3065" s="221">
        <f>BE3065/PRODUCT($BG$6:BG3064)</f>
        <v>1.0003626569029982</v>
      </c>
      <c r="BG3065" s="16">
        <f t="shared" si="6815"/>
        <v>1.0003626569029982</v>
      </c>
      <c r="BH3065" s="10">
        <f t="shared" si="6816"/>
        <v>13.236976959434044</v>
      </c>
      <c r="BI3065" s="90"/>
      <c r="BJ3065" s="17">
        <f t="shared" si="6799"/>
        <v>49058</v>
      </c>
      <c r="BK3065" s="16">
        <f t="shared" si="6792"/>
        <v>13.238131905584538</v>
      </c>
      <c r="BL3065" s="10">
        <f ca="1">IFERROR(AVERAGE(INDIRECT("BK"&amp;AC3065-Template!$F$10+1):INDIRECT("BK"&amp;AC3065)),0)</f>
        <v>13.239254525801337</v>
      </c>
      <c r="BM3065" s="35"/>
      <c r="BN3065" s="86"/>
      <c r="BO3065" s="35"/>
      <c r="BP3065" s="35"/>
      <c r="BQ3065" s="35"/>
      <c r="BR3065" s="35"/>
      <c r="BS3065" s="35"/>
      <c r="BT3065" s="35"/>
      <c r="BU3065" s="35"/>
      <c r="BV3065" s="35"/>
      <c r="BW3065" s="35"/>
      <c r="BX3065" s="35"/>
      <c r="BY3065" s="35"/>
      <c r="BZ3065" s="35"/>
      <c r="CA3065" s="35"/>
      <c r="CB3065" s="35"/>
      <c r="CC3065" s="35"/>
      <c r="CD3065" s="35"/>
      <c r="CE3065" s="35"/>
      <c r="CF3065" s="35"/>
      <c r="CG3065" s="35"/>
      <c r="CH3065" s="35"/>
    </row>
    <row r="3066" spans="1:86" ht="15.6" x14ac:dyDescent="0.3">
      <c r="A3066" s="35"/>
      <c r="B3066" s="86"/>
      <c r="C3066" s="35"/>
      <c r="D3066" s="35"/>
      <c r="E3066" s="35"/>
      <c r="F3066" s="35"/>
      <c r="G3066" s="35"/>
      <c r="H3066" s="35"/>
      <c r="I3066" s="35"/>
      <c r="J3066" s="35"/>
      <c r="K3066" s="35"/>
      <c r="L3066" s="35"/>
      <c r="M3066" s="35"/>
      <c r="N3066" s="35"/>
      <c r="O3066" s="35"/>
      <c r="P3066" s="35"/>
      <c r="Q3066" s="35"/>
      <c r="R3066" s="35"/>
      <c r="S3066" s="35"/>
      <c r="T3066" s="17">
        <f t="shared" si="6793"/>
        <v>49082</v>
      </c>
      <c r="U3066" s="216">
        <f t="shared" si="6786"/>
        <v>4</v>
      </c>
      <c r="V3066" s="216">
        <f t="shared" si="6793"/>
        <v>3061</v>
      </c>
      <c r="W3066" s="16">
        <f t="shared" si="6800"/>
        <v>8.3863013698630144</v>
      </c>
      <c r="X3066" s="16" t="e">
        <f>IF(Template!$F$7="Linear interpolation",LinInterp($I$5:$I$22,$G$5:$G$22,W3066),CubicSpline($I$5:$I$22,$G$5:$G$22,W3066))</f>
        <v>#VALUE!</v>
      </c>
      <c r="Y3066" s="221" t="e">
        <f t="shared" si="6787"/>
        <v>#VALUE!</v>
      </c>
      <c r="Z3066" s="221" t="e">
        <f>Y3066/PRODUCT($AA$6:AA3065)</f>
        <v>#VALUE!</v>
      </c>
      <c r="AA3066" s="16" t="e">
        <f t="shared" si="6794"/>
        <v>#VALUE!</v>
      </c>
      <c r="AB3066" s="10" t="e">
        <f t="shared" si="6795"/>
        <v>#VALUE!</v>
      </c>
      <c r="AC3066" s="90">
        <f t="shared" si="6788"/>
        <v>3066</v>
      </c>
      <c r="AD3066" s="17">
        <f t="shared" si="6796"/>
        <v>49059</v>
      </c>
      <c r="AE3066" s="16" t="e">
        <f t="shared" si="6789"/>
        <v>#VALUE!</v>
      </c>
      <c r="AF3066" s="10">
        <f ca="1">IFERROR(AVERAGE(INDIRECT("AE"&amp;AC3066-Template!$F$10+1):INDIRECT("AE"&amp;AC3066)),0)</f>
        <v>0</v>
      </c>
      <c r="AG3066" s="35"/>
      <c r="AH3066" s="86"/>
      <c r="AI3066" s="35"/>
      <c r="AJ3066" s="35"/>
      <c r="AK3066" s="35"/>
      <c r="AL3066" s="35"/>
      <c r="AM3066" s="35"/>
      <c r="AN3066" s="35"/>
      <c r="AO3066" s="35"/>
      <c r="AP3066" s="35"/>
      <c r="AQ3066" s="35"/>
      <c r="AR3066" s="35"/>
      <c r="AS3066" s="35"/>
      <c r="AT3066" s="35"/>
      <c r="AU3066" s="35"/>
      <c r="AV3066" s="35"/>
      <c r="AW3066" s="35"/>
      <c r="AX3066" s="35"/>
      <c r="AY3066" s="35"/>
      <c r="AZ3066" s="17">
        <f t="shared" ref="AZ3066" si="6906">AZ3065+1</f>
        <v>49082</v>
      </c>
      <c r="BA3066" s="216">
        <f t="shared" si="6812"/>
        <v>4</v>
      </c>
      <c r="BB3066" s="216">
        <f t="shared" ref="BB3066" si="6907">BB3065+1</f>
        <v>3061</v>
      </c>
      <c r="BC3066" s="16">
        <f t="shared" si="6814"/>
        <v>8.3863013698630144</v>
      </c>
      <c r="BD3066" s="16">
        <f>IF(Template!$F$7="Linear interpolation",LinInterp($AO$5:$AO$18,$AM$5:$AM$18,BC3066),CubicSpline($AO$5:$AO$18,$AM$5:$AM$18,BC3066))</f>
        <v>14.150261504504893</v>
      </c>
      <c r="BE3066" s="221">
        <f t="shared" si="6893"/>
        <v>3.0340217885351901</v>
      </c>
      <c r="BF3066" s="221">
        <f>BE3066/PRODUCT($BG$6:BG3065)</f>
        <v>1.0003626554036473</v>
      </c>
      <c r="BG3066" s="16">
        <f t="shared" si="6815"/>
        <v>1.0003626554036473</v>
      </c>
      <c r="BH3066" s="10">
        <f t="shared" si="6816"/>
        <v>13.236922233127446</v>
      </c>
      <c r="BI3066" s="90"/>
      <c r="BJ3066" s="17">
        <f t="shared" si="6799"/>
        <v>49059</v>
      </c>
      <c r="BK3066" s="16">
        <f t="shared" si="6792"/>
        <v>13.238257562801836</v>
      </c>
      <c r="BL3066" s="10">
        <f ca="1">IFERROR(AVERAGE(INDIRECT("BK"&amp;AC3066-Template!$F$10+1):INDIRECT("BK"&amp;AC3066)),0)</f>
        <v>13.239183961869008</v>
      </c>
      <c r="BM3066" s="35"/>
      <c r="BN3066" s="86"/>
      <c r="BO3066" s="35"/>
      <c r="BP3066" s="35"/>
      <c r="BQ3066" s="35"/>
      <c r="BR3066" s="35"/>
      <c r="BS3066" s="35"/>
      <c r="BT3066" s="35"/>
      <c r="BU3066" s="35"/>
      <c r="BV3066" s="35"/>
      <c r="BW3066" s="35"/>
      <c r="BX3066" s="35"/>
      <c r="BY3066" s="35"/>
      <c r="BZ3066" s="35"/>
      <c r="CA3066" s="35"/>
      <c r="CB3066" s="35"/>
      <c r="CC3066" s="35"/>
      <c r="CD3066" s="35"/>
      <c r="CE3066" s="35"/>
      <c r="CF3066" s="35"/>
      <c r="CG3066" s="35"/>
      <c r="CH3066" s="35"/>
    </row>
    <row r="3067" spans="1:86" ht="15.6" x14ac:dyDescent="0.3">
      <c r="A3067" s="35"/>
      <c r="B3067" s="86"/>
      <c r="C3067" s="35"/>
      <c r="D3067" s="35"/>
      <c r="E3067" s="35"/>
      <c r="F3067" s="35"/>
      <c r="G3067" s="35"/>
      <c r="H3067" s="35"/>
      <c r="I3067" s="35"/>
      <c r="J3067" s="35"/>
      <c r="K3067" s="35"/>
      <c r="L3067" s="35"/>
      <c r="M3067" s="35"/>
      <c r="N3067" s="35"/>
      <c r="O3067" s="35"/>
      <c r="P3067" s="35"/>
      <c r="Q3067" s="35"/>
      <c r="R3067" s="35"/>
      <c r="S3067" s="35"/>
      <c r="T3067" s="17">
        <f t="shared" si="6793"/>
        <v>49083</v>
      </c>
      <c r="U3067" s="216">
        <f t="shared" si="6786"/>
        <v>5</v>
      </c>
      <c r="V3067" s="216">
        <f t="shared" si="6793"/>
        <v>3062</v>
      </c>
      <c r="W3067" s="16">
        <f t="shared" si="6800"/>
        <v>8.3890410958904109</v>
      </c>
      <c r="X3067" s="16" t="e">
        <f>IF(Template!$F$7="Linear interpolation",LinInterp($I$5:$I$22,$G$5:$G$22,W3067),CubicSpline($I$5:$I$22,$G$5:$G$22,W3067))</f>
        <v>#VALUE!</v>
      </c>
      <c r="Y3067" s="221" t="e">
        <f t="shared" si="6787"/>
        <v>#VALUE!</v>
      </c>
      <c r="Z3067" s="221" t="e">
        <f>Y3067/PRODUCT($AA$6:AA3066)</f>
        <v>#VALUE!</v>
      </c>
      <c r="AA3067" s="16" t="e">
        <f t="shared" si="6794"/>
        <v>#VALUE!</v>
      </c>
      <c r="AB3067" s="10" t="e">
        <f t="shared" si="6795"/>
        <v>#VALUE!</v>
      </c>
      <c r="AC3067" s="90">
        <f t="shared" si="6788"/>
        <v>3067</v>
      </c>
      <c r="AD3067" s="17">
        <f t="shared" si="6796"/>
        <v>49060</v>
      </c>
      <c r="AE3067" s="16" t="e">
        <f t="shared" si="6789"/>
        <v>#VALUE!</v>
      </c>
      <c r="AF3067" s="10">
        <f ca="1">IFERROR(AVERAGE(INDIRECT("AE"&amp;AC3067-Template!$F$10+1):INDIRECT("AE"&amp;AC3067)),0)</f>
        <v>0</v>
      </c>
      <c r="AG3067" s="35"/>
      <c r="AH3067" s="86"/>
      <c r="AI3067" s="35"/>
      <c r="AJ3067" s="35"/>
      <c r="AK3067" s="35"/>
      <c r="AL3067" s="35"/>
      <c r="AM3067" s="35"/>
      <c r="AN3067" s="35"/>
      <c r="AO3067" s="35"/>
      <c r="AP3067" s="35"/>
      <c r="AQ3067" s="35"/>
      <c r="AR3067" s="35"/>
      <c r="AS3067" s="35"/>
      <c r="AT3067" s="35"/>
      <c r="AU3067" s="35"/>
      <c r="AV3067" s="35"/>
      <c r="AW3067" s="35"/>
      <c r="AX3067" s="35"/>
      <c r="AY3067" s="35"/>
      <c r="AZ3067" s="17">
        <f t="shared" ref="AZ3067" si="6908">AZ3066+1</f>
        <v>49083</v>
      </c>
      <c r="BA3067" s="216">
        <f t="shared" si="6812"/>
        <v>5</v>
      </c>
      <c r="BB3067" s="216">
        <f t="shared" ref="BB3067" si="6909">BB3066+1</f>
        <v>3062</v>
      </c>
      <c r="BC3067" s="16">
        <f t="shared" si="6814"/>
        <v>8.3890410958904109</v>
      </c>
      <c r="BD3067" s="16">
        <f>IF(Template!$F$7="Linear interpolation",LinInterp($AO$5:$AO$18,$AM$5:$AM$18,BC3067),CubicSpline($AO$5:$AO$18,$AM$5:$AM$18,BC3067))</f>
        <v>14.150261474832414</v>
      </c>
      <c r="BE3067" s="221">
        <f t="shared" si="6893"/>
        <v>3.0351220884080172</v>
      </c>
      <c r="BF3067" s="221">
        <f>BE3067/PRODUCT($BG$6:BG3066)</f>
        <v>1.0003626539126991</v>
      </c>
      <c r="BG3067" s="16">
        <f t="shared" si="6815"/>
        <v>1.0003626539126991</v>
      </c>
      <c r="BH3067" s="10">
        <f t="shared" si="6816"/>
        <v>13.236867813516184</v>
      </c>
      <c r="BI3067" s="90"/>
      <c r="BJ3067" s="17">
        <f t="shared" si="6799"/>
        <v>49060</v>
      </c>
      <c r="BK3067" s="16">
        <f t="shared" si="6792"/>
        <v>13.238196209705567</v>
      </c>
      <c r="BL3067" s="10">
        <f ca="1">IFERROR(AVERAGE(INDIRECT("BK"&amp;AC3067-Template!$F$10+1):INDIRECT("BK"&amp;AC3067)),0)</f>
        <v>13.239125432422998</v>
      </c>
      <c r="BM3067" s="35"/>
      <c r="BN3067" s="86"/>
      <c r="BO3067" s="35"/>
      <c r="BP3067" s="35"/>
      <c r="BQ3067" s="35"/>
      <c r="BR3067" s="35"/>
      <c r="BS3067" s="35"/>
      <c r="BT3067" s="35"/>
      <c r="BU3067" s="35"/>
      <c r="BV3067" s="35"/>
      <c r="BW3067" s="35"/>
      <c r="BX3067" s="35"/>
      <c r="BY3067" s="35"/>
      <c r="BZ3067" s="35"/>
      <c r="CA3067" s="35"/>
      <c r="CB3067" s="35"/>
      <c r="CC3067" s="35"/>
      <c r="CD3067" s="35"/>
      <c r="CE3067" s="35"/>
      <c r="CF3067" s="35"/>
      <c r="CG3067" s="35"/>
      <c r="CH3067" s="35"/>
    </row>
    <row r="3068" spans="1:86" ht="15.6" x14ac:dyDescent="0.3">
      <c r="A3068" s="35"/>
      <c r="B3068" s="86"/>
      <c r="C3068" s="35"/>
      <c r="D3068" s="35"/>
      <c r="E3068" s="35"/>
      <c r="F3068" s="35"/>
      <c r="G3068" s="35"/>
      <c r="H3068" s="35"/>
      <c r="I3068" s="35"/>
      <c r="J3068" s="35"/>
      <c r="K3068" s="35"/>
      <c r="L3068" s="35"/>
      <c r="M3068" s="35"/>
      <c r="N3068" s="35"/>
      <c r="O3068" s="35"/>
      <c r="P3068" s="35"/>
      <c r="Q3068" s="35"/>
      <c r="R3068" s="35"/>
      <c r="S3068" s="35"/>
      <c r="T3068" s="17">
        <f t="shared" si="6793"/>
        <v>49084</v>
      </c>
      <c r="U3068" s="216">
        <f t="shared" si="6786"/>
        <v>6</v>
      </c>
      <c r="V3068" s="216">
        <f t="shared" si="6793"/>
        <v>3063</v>
      </c>
      <c r="W3068" s="16">
        <f t="shared" si="6800"/>
        <v>8.3917808219178074</v>
      </c>
      <c r="X3068" s="16" t="e">
        <f>IF(Template!$F$7="Linear interpolation",LinInterp($I$5:$I$22,$G$5:$G$22,W3068),CubicSpline($I$5:$I$22,$G$5:$G$22,W3068))</f>
        <v>#VALUE!</v>
      </c>
      <c r="Y3068" s="221" t="e">
        <f t="shared" si="6787"/>
        <v>#VALUE!</v>
      </c>
      <c r="Z3068" s="221" t="e">
        <f>Y3068/PRODUCT($AA$6:AA3067)</f>
        <v>#VALUE!</v>
      </c>
      <c r="AA3068" s="16" t="e">
        <f t="shared" si="6794"/>
        <v>#VALUE!</v>
      </c>
      <c r="AB3068" s="10" t="e">
        <f t="shared" si="6795"/>
        <v>#VALUE!</v>
      </c>
      <c r="AC3068" s="90">
        <f t="shared" si="6788"/>
        <v>3068</v>
      </c>
      <c r="AD3068" s="17">
        <f t="shared" si="6796"/>
        <v>49061</v>
      </c>
      <c r="AE3068" s="16" t="e">
        <f t="shared" si="6789"/>
        <v>#VALUE!</v>
      </c>
      <c r="AF3068" s="10">
        <f ca="1">IFERROR(AVERAGE(INDIRECT("AE"&amp;AC3068-Template!$F$10+1):INDIRECT("AE"&amp;AC3068)),0)</f>
        <v>0</v>
      </c>
      <c r="AG3068" s="35"/>
      <c r="AH3068" s="86"/>
      <c r="AI3068" s="35"/>
      <c r="AJ3068" s="35"/>
      <c r="AK3068" s="35"/>
      <c r="AL3068" s="35"/>
      <c r="AM3068" s="35"/>
      <c r="AN3068" s="35"/>
      <c r="AO3068" s="35"/>
      <c r="AP3068" s="35"/>
      <c r="AQ3068" s="35"/>
      <c r="AR3068" s="35"/>
      <c r="AS3068" s="35"/>
      <c r="AT3068" s="35"/>
      <c r="AU3068" s="35"/>
      <c r="AV3068" s="35"/>
      <c r="AW3068" s="35"/>
      <c r="AX3068" s="35"/>
      <c r="AY3068" s="35"/>
      <c r="AZ3068" s="17">
        <f t="shared" ref="AZ3068" si="6910">AZ3067+1</f>
        <v>49084</v>
      </c>
      <c r="BA3068" s="216">
        <f t="shared" si="6812"/>
        <v>6</v>
      </c>
      <c r="BB3068" s="216">
        <f t="shared" ref="BB3068" si="6911">BB3067+1</f>
        <v>3063</v>
      </c>
      <c r="BC3068" s="16">
        <f t="shared" si="6814"/>
        <v>8.3917808219178074</v>
      </c>
      <c r="BD3068" s="16">
        <f>IF(Template!$F$7="Linear interpolation",LinInterp($AO$5:$AO$18,$AM$5:$AM$18,BC3068),CubicSpline($AO$5:$AO$18,$AM$5:$AM$18,BC3068))</f>
        <v>14.150261425020242</v>
      </c>
      <c r="BE3068" s="221">
        <f t="shared" si="6893"/>
        <v>3.036222782809217</v>
      </c>
      <c r="BF3068" s="221">
        <f>BE3068/PRODUCT($BG$6:BG3067)</f>
        <v>1.0003626524301621</v>
      </c>
      <c r="BG3068" s="16">
        <f t="shared" si="6815"/>
        <v>1.0003626539126991</v>
      </c>
      <c r="BH3068" s="10">
        <f t="shared" si="6816"/>
        <v>13.236867813516184</v>
      </c>
      <c r="BI3068" s="90"/>
      <c r="BJ3068" s="17">
        <f t="shared" si="6799"/>
        <v>49061</v>
      </c>
      <c r="BK3068" s="16">
        <f t="shared" si="6792"/>
        <v>13.23813515288208</v>
      </c>
      <c r="BL3068" s="10">
        <f ca="1">IFERROR(AVERAGE(INDIRECT("BK"&amp;AC3068-Template!$F$10+1):INDIRECT("BK"&amp;AC3068)),0)</f>
        <v>13.239060143254397</v>
      </c>
      <c r="BM3068" s="35"/>
      <c r="BN3068" s="86"/>
      <c r="BO3068" s="35"/>
      <c r="BP3068" s="35"/>
      <c r="BQ3068" s="35"/>
      <c r="BR3068" s="35"/>
      <c r="BS3068" s="35"/>
      <c r="BT3068" s="35"/>
      <c r="BU3068" s="35"/>
      <c r="BV3068" s="35"/>
      <c r="BW3068" s="35"/>
      <c r="BX3068" s="35"/>
      <c r="BY3068" s="35"/>
      <c r="BZ3068" s="35"/>
      <c r="CA3068" s="35"/>
      <c r="CB3068" s="35"/>
      <c r="CC3068" s="35"/>
      <c r="CD3068" s="35"/>
      <c r="CE3068" s="35"/>
      <c r="CF3068" s="35"/>
      <c r="CG3068" s="35"/>
      <c r="CH3068" s="35"/>
    </row>
    <row r="3069" spans="1:86" ht="15.6" x14ac:dyDescent="0.3">
      <c r="A3069" s="35"/>
      <c r="B3069" s="86"/>
      <c r="C3069" s="35"/>
      <c r="D3069" s="35"/>
      <c r="E3069" s="35"/>
      <c r="F3069" s="35"/>
      <c r="G3069" s="35"/>
      <c r="H3069" s="35"/>
      <c r="I3069" s="35"/>
      <c r="J3069" s="35"/>
      <c r="K3069" s="35"/>
      <c r="L3069" s="35"/>
      <c r="M3069" s="35"/>
      <c r="N3069" s="35"/>
      <c r="O3069" s="35"/>
      <c r="P3069" s="35"/>
      <c r="Q3069" s="35"/>
      <c r="R3069" s="35"/>
      <c r="S3069" s="35"/>
      <c r="T3069" s="17">
        <f t="shared" si="6793"/>
        <v>49085</v>
      </c>
      <c r="U3069" s="216">
        <f t="shared" si="6786"/>
        <v>7</v>
      </c>
      <c r="V3069" s="216">
        <f t="shared" si="6793"/>
        <v>3064</v>
      </c>
      <c r="W3069" s="16">
        <f t="shared" si="6800"/>
        <v>8.3945205479452056</v>
      </c>
      <c r="X3069" s="16" t="e">
        <f>IF(Template!$F$7="Linear interpolation",LinInterp($I$5:$I$22,$G$5:$G$22,W3069),CubicSpline($I$5:$I$22,$G$5:$G$22,W3069))</f>
        <v>#VALUE!</v>
      </c>
      <c r="Y3069" s="221" t="e">
        <f t="shared" si="6787"/>
        <v>#VALUE!</v>
      </c>
      <c r="Z3069" s="221" t="e">
        <f>Y3069/PRODUCT($AA$6:AA3068)</f>
        <v>#VALUE!</v>
      </c>
      <c r="AA3069" s="16" t="e">
        <f t="shared" si="6794"/>
        <v>#VALUE!</v>
      </c>
      <c r="AB3069" s="10" t="e">
        <f t="shared" si="6795"/>
        <v>#VALUE!</v>
      </c>
      <c r="AC3069" s="90">
        <f t="shared" si="6788"/>
        <v>3069</v>
      </c>
      <c r="AD3069" s="17">
        <f t="shared" si="6796"/>
        <v>49062</v>
      </c>
      <c r="AE3069" s="16" t="e">
        <f t="shared" si="6789"/>
        <v>#VALUE!</v>
      </c>
      <c r="AF3069" s="10">
        <f ca="1">IFERROR(AVERAGE(INDIRECT("AE"&amp;AC3069-Template!$F$10+1):INDIRECT("AE"&amp;AC3069)),0)</f>
        <v>0</v>
      </c>
      <c r="AG3069" s="35"/>
      <c r="AH3069" s="86"/>
      <c r="AI3069" s="35"/>
      <c r="AJ3069" s="35"/>
      <c r="AK3069" s="35"/>
      <c r="AL3069" s="35"/>
      <c r="AM3069" s="35"/>
      <c r="AN3069" s="35"/>
      <c r="AO3069" s="35"/>
      <c r="AP3069" s="35"/>
      <c r="AQ3069" s="35"/>
      <c r="AR3069" s="35"/>
      <c r="AS3069" s="35"/>
      <c r="AT3069" s="35"/>
      <c r="AU3069" s="35"/>
      <c r="AV3069" s="35"/>
      <c r="AW3069" s="35"/>
      <c r="AX3069" s="35"/>
      <c r="AY3069" s="35"/>
      <c r="AZ3069" s="17">
        <f t="shared" ref="AZ3069" si="6912">AZ3068+1</f>
        <v>49085</v>
      </c>
      <c r="BA3069" s="216">
        <f t="shared" si="6812"/>
        <v>7</v>
      </c>
      <c r="BB3069" s="216">
        <f t="shared" ref="BB3069" si="6913">BB3068+1</f>
        <v>3064</v>
      </c>
      <c r="BC3069" s="16">
        <f t="shared" si="6814"/>
        <v>8.3945205479452056</v>
      </c>
      <c r="BD3069" s="16">
        <f>IF(Template!$F$7="Linear interpolation",LinInterp($AO$5:$AO$18,$AM$5:$AM$18,BC3069),CubicSpline($AO$5:$AO$18,$AM$5:$AM$18,BC3069))</f>
        <v>14.150261355202643</v>
      </c>
      <c r="BE3069" s="221">
        <f t="shared" si="6893"/>
        <v>3.0373238719041948</v>
      </c>
      <c r="BF3069" s="221">
        <f>BE3069/PRODUCT($BG$6:BG3068)</f>
        <v>1.0003626494735167</v>
      </c>
      <c r="BG3069" s="16">
        <f t="shared" si="6815"/>
        <v>1.0003626539126991</v>
      </c>
      <c r="BH3069" s="10">
        <f t="shared" si="6816"/>
        <v>13.236867813516184</v>
      </c>
      <c r="BI3069" s="90"/>
      <c r="BJ3069" s="17">
        <f t="shared" si="6799"/>
        <v>49062</v>
      </c>
      <c r="BK3069" s="16">
        <f t="shared" si="6792"/>
        <v>13.238074392769029</v>
      </c>
      <c r="BL3069" s="10">
        <f ca="1">IFERROR(AVERAGE(INDIRECT("BK"&amp;AC3069-Template!$F$10+1):INDIRECT("BK"&amp;AC3069)),0)</f>
        <v>13.238995144009415</v>
      </c>
      <c r="BM3069" s="35"/>
      <c r="BN3069" s="86"/>
      <c r="BO3069" s="35"/>
      <c r="BP3069" s="35"/>
      <c r="BQ3069" s="35"/>
      <c r="BR3069" s="35"/>
      <c r="BS3069" s="35"/>
      <c r="BT3069" s="35"/>
      <c r="BU3069" s="35"/>
      <c r="BV3069" s="35"/>
      <c r="BW3069" s="35"/>
      <c r="BX3069" s="35"/>
      <c r="BY3069" s="35"/>
      <c r="BZ3069" s="35"/>
      <c r="CA3069" s="35"/>
      <c r="CB3069" s="35"/>
      <c r="CC3069" s="35"/>
      <c r="CD3069" s="35"/>
      <c r="CE3069" s="35"/>
      <c r="CF3069" s="35"/>
      <c r="CG3069" s="35"/>
      <c r="CH3069" s="35"/>
    </row>
    <row r="3070" spans="1:86" ht="15.6" x14ac:dyDescent="0.3">
      <c r="A3070" s="35"/>
      <c r="B3070" s="86"/>
      <c r="C3070" s="35"/>
      <c r="D3070" s="35"/>
      <c r="E3070" s="35"/>
      <c r="F3070" s="35"/>
      <c r="G3070" s="35"/>
      <c r="H3070" s="35"/>
      <c r="I3070" s="35"/>
      <c r="J3070" s="35"/>
      <c r="K3070" s="35"/>
      <c r="L3070" s="35"/>
      <c r="M3070" s="35"/>
      <c r="N3070" s="35"/>
      <c r="O3070" s="35"/>
      <c r="P3070" s="35"/>
      <c r="Q3070" s="35"/>
      <c r="R3070" s="35"/>
      <c r="S3070" s="35"/>
      <c r="T3070" s="17">
        <f t="shared" si="6793"/>
        <v>49086</v>
      </c>
      <c r="U3070" s="216">
        <f t="shared" si="6786"/>
        <v>1</v>
      </c>
      <c r="V3070" s="216">
        <f t="shared" si="6793"/>
        <v>3065</v>
      </c>
      <c r="W3070" s="16">
        <f t="shared" si="6800"/>
        <v>8.3972602739726021</v>
      </c>
      <c r="X3070" s="16" t="e">
        <f>IF(Template!$F$7="Linear interpolation",LinInterp($I$5:$I$22,$G$5:$G$22,W3070),CubicSpline($I$5:$I$22,$G$5:$G$22,W3070))</f>
        <v>#VALUE!</v>
      </c>
      <c r="Y3070" s="221" t="e">
        <f t="shared" si="6787"/>
        <v>#VALUE!</v>
      </c>
      <c r="Z3070" s="221" t="e">
        <f>Y3070/PRODUCT($AA$6:AA3069)</f>
        <v>#VALUE!</v>
      </c>
      <c r="AA3070" s="16" t="e">
        <f t="shared" si="6794"/>
        <v>#VALUE!</v>
      </c>
      <c r="AB3070" s="10" t="e">
        <f t="shared" si="6795"/>
        <v>#VALUE!</v>
      </c>
      <c r="AC3070" s="90">
        <f t="shared" si="6788"/>
        <v>3070</v>
      </c>
      <c r="AD3070" s="17">
        <f t="shared" si="6796"/>
        <v>49063</v>
      </c>
      <c r="AE3070" s="16" t="e">
        <f t="shared" si="6789"/>
        <v>#VALUE!</v>
      </c>
      <c r="AF3070" s="10">
        <f ca="1">IFERROR(AVERAGE(INDIRECT("AE"&amp;AC3070-Template!$F$10+1):INDIRECT("AE"&amp;AC3070)),0)</f>
        <v>0</v>
      </c>
      <c r="AG3070" s="35"/>
      <c r="AH3070" s="86"/>
      <c r="AI3070" s="35"/>
      <c r="AJ3070" s="35"/>
      <c r="AK3070" s="35"/>
      <c r="AL3070" s="35"/>
      <c r="AM3070" s="35"/>
      <c r="AN3070" s="35"/>
      <c r="AO3070" s="35"/>
      <c r="AP3070" s="35"/>
      <c r="AQ3070" s="35"/>
      <c r="AR3070" s="35"/>
      <c r="AS3070" s="35"/>
      <c r="AT3070" s="35"/>
      <c r="AU3070" s="35"/>
      <c r="AV3070" s="35"/>
      <c r="AW3070" s="35"/>
      <c r="AX3070" s="35"/>
      <c r="AY3070" s="35"/>
      <c r="AZ3070" s="17">
        <f t="shared" ref="AZ3070" si="6914">AZ3069+1</f>
        <v>49086</v>
      </c>
      <c r="BA3070" s="216">
        <f t="shared" si="6812"/>
        <v>1</v>
      </c>
      <c r="BB3070" s="216">
        <f t="shared" ref="BB3070" si="6915">BB3069+1</f>
        <v>3065</v>
      </c>
      <c r="BC3070" s="16">
        <f t="shared" si="6814"/>
        <v>8.3972602739726021</v>
      </c>
      <c r="BD3070" s="16">
        <f>IF(Template!$F$7="Linear interpolation",LinInterp($AO$5:$AO$18,$AM$5:$AM$18,BC3070),CubicSpline($AO$5:$AO$18,$AM$5:$AM$18,BC3070))</f>
        <v>14.15026126551388</v>
      </c>
      <c r="BE3070" s="221">
        <f t="shared" si="6893"/>
        <v>3.0384253558584722</v>
      </c>
      <c r="BF3070" s="221">
        <f>BE3070/PRODUCT($BG$6:BG3069)</f>
        <v>1.0003626450512018</v>
      </c>
      <c r="BG3070" s="16">
        <f t="shared" si="6815"/>
        <v>1.0003626450512018</v>
      </c>
      <c r="BH3070" s="10">
        <f t="shared" si="6816"/>
        <v>13.236544368864234</v>
      </c>
      <c r="BI3070" s="90"/>
      <c r="BJ3070" s="17">
        <f t="shared" si="6799"/>
        <v>49063</v>
      </c>
      <c r="BK3070" s="16">
        <f t="shared" si="6792"/>
        <v>13.238074392769029</v>
      </c>
      <c r="BL3070" s="10">
        <f ca="1">IFERROR(AVERAGE(INDIRECT("BK"&amp;AC3070-Template!$F$10+1):INDIRECT("BK"&amp;AC3070)),0)</f>
        <v>13.238932450590825</v>
      </c>
      <c r="BM3070" s="35"/>
      <c r="BN3070" s="86"/>
      <c r="BO3070" s="35"/>
      <c r="BP3070" s="35"/>
      <c r="BQ3070" s="35"/>
      <c r="BR3070" s="35"/>
      <c r="BS3070" s="35"/>
      <c r="BT3070" s="35"/>
      <c r="BU3070" s="35"/>
      <c r="BV3070" s="35"/>
      <c r="BW3070" s="35"/>
      <c r="BX3070" s="35"/>
      <c r="BY3070" s="35"/>
      <c r="BZ3070" s="35"/>
      <c r="CA3070" s="35"/>
      <c r="CB3070" s="35"/>
      <c r="CC3070" s="35"/>
      <c r="CD3070" s="35"/>
      <c r="CE3070" s="35"/>
      <c r="CF3070" s="35"/>
      <c r="CG3070" s="35"/>
      <c r="CH3070" s="35"/>
    </row>
    <row r="3071" spans="1:86" ht="15.6" x14ac:dyDescent="0.3">
      <c r="A3071" s="35"/>
      <c r="B3071" s="86"/>
      <c r="C3071" s="35"/>
      <c r="D3071" s="35"/>
      <c r="E3071" s="35"/>
      <c r="F3071" s="35"/>
      <c r="G3071" s="35"/>
      <c r="H3071" s="35"/>
      <c r="I3071" s="35"/>
      <c r="J3071" s="35"/>
      <c r="K3071" s="35"/>
      <c r="L3071" s="35"/>
      <c r="M3071" s="35"/>
      <c r="N3071" s="35"/>
      <c r="O3071" s="35"/>
      <c r="P3071" s="35"/>
      <c r="Q3071" s="35"/>
      <c r="R3071" s="35"/>
      <c r="S3071" s="35"/>
      <c r="T3071" s="17">
        <f t="shared" si="6793"/>
        <v>49087</v>
      </c>
      <c r="U3071" s="216">
        <f t="shared" si="6786"/>
        <v>2</v>
      </c>
      <c r="V3071" s="216">
        <f t="shared" si="6793"/>
        <v>3066</v>
      </c>
      <c r="W3071" s="16">
        <f t="shared" si="6800"/>
        <v>8.4</v>
      </c>
      <c r="X3071" s="16" t="e">
        <f>IF(Template!$F$7="Linear interpolation",LinInterp($I$5:$I$22,$G$5:$G$22,W3071),CubicSpline($I$5:$I$22,$G$5:$G$22,W3071))</f>
        <v>#VALUE!</v>
      </c>
      <c r="Y3071" s="221" t="e">
        <f t="shared" si="6787"/>
        <v>#VALUE!</v>
      </c>
      <c r="Z3071" s="221" t="e">
        <f>Y3071/PRODUCT($AA$6:AA3070)</f>
        <v>#VALUE!</v>
      </c>
      <c r="AA3071" s="16" t="e">
        <f t="shared" si="6794"/>
        <v>#VALUE!</v>
      </c>
      <c r="AB3071" s="10" t="e">
        <f t="shared" si="6795"/>
        <v>#VALUE!</v>
      </c>
      <c r="AC3071" s="90">
        <f t="shared" si="6788"/>
        <v>3071</v>
      </c>
      <c r="AD3071" s="17">
        <f t="shared" si="6796"/>
        <v>49064</v>
      </c>
      <c r="AE3071" s="16" t="e">
        <f t="shared" si="6789"/>
        <v>#VALUE!</v>
      </c>
      <c r="AF3071" s="10">
        <f ca="1">IFERROR(AVERAGE(INDIRECT("AE"&amp;AC3071-Template!$F$10+1):INDIRECT("AE"&amp;AC3071)),0)</f>
        <v>0</v>
      </c>
      <c r="AG3071" s="35"/>
      <c r="AH3071" s="86"/>
      <c r="AI3071" s="35"/>
      <c r="AJ3071" s="35"/>
      <c r="AK3071" s="35"/>
      <c r="AL3071" s="35"/>
      <c r="AM3071" s="35"/>
      <c r="AN3071" s="35"/>
      <c r="AO3071" s="35"/>
      <c r="AP3071" s="35"/>
      <c r="AQ3071" s="35"/>
      <c r="AR3071" s="35"/>
      <c r="AS3071" s="35"/>
      <c r="AT3071" s="35"/>
      <c r="AU3071" s="35"/>
      <c r="AV3071" s="35"/>
      <c r="AW3071" s="35"/>
      <c r="AX3071" s="35"/>
      <c r="AY3071" s="35"/>
      <c r="AZ3071" s="17">
        <f t="shared" ref="AZ3071" si="6916">AZ3070+1</f>
        <v>49087</v>
      </c>
      <c r="BA3071" s="216">
        <f t="shared" si="6812"/>
        <v>2</v>
      </c>
      <c r="BB3071" s="216">
        <f t="shared" ref="BB3071" si="6917">BB3070+1</f>
        <v>3066</v>
      </c>
      <c r="BC3071" s="16">
        <f t="shared" si="6814"/>
        <v>8.4</v>
      </c>
      <c r="BD3071" s="16">
        <f>IF(Template!$F$7="Linear interpolation",LinInterp($AO$5:$AO$18,$AM$5:$AM$18,BC3071),CubicSpline($AO$5:$AO$18,$AM$5:$AM$18,BC3071))</f>
        <v>14.150261156088218</v>
      </c>
      <c r="BE3071" s="221">
        <f t="shared" si="6893"/>
        <v>3.0395272348376987</v>
      </c>
      <c r="BF3071" s="221">
        <f>BE3071/PRODUCT($BG$6:BG3070)</f>
        <v>1.0003626480331669</v>
      </c>
      <c r="BG3071" s="16">
        <f t="shared" si="6815"/>
        <v>1.0003626480331669</v>
      </c>
      <c r="BH3071" s="10">
        <f t="shared" si="6816"/>
        <v>13.236653210591086</v>
      </c>
      <c r="BI3071" s="90"/>
      <c r="BJ3071" s="17">
        <f t="shared" si="6799"/>
        <v>49064</v>
      </c>
      <c r="BK3071" s="16">
        <f t="shared" si="6792"/>
        <v>13.238074392769029</v>
      </c>
      <c r="BL3071" s="10">
        <f ca="1">IFERROR(AVERAGE(INDIRECT("BK"&amp;AC3071-Template!$F$10+1):INDIRECT("BK"&amp;AC3071)),0)</f>
        <v>13.238872053541337</v>
      </c>
      <c r="BM3071" s="35"/>
      <c r="BN3071" s="86"/>
      <c r="BO3071" s="35"/>
      <c r="BP3071" s="35"/>
      <c r="BQ3071" s="35"/>
      <c r="BR3071" s="35"/>
      <c r="BS3071" s="35"/>
      <c r="BT3071" s="35"/>
      <c r="BU3071" s="35"/>
      <c r="BV3071" s="35"/>
      <c r="BW3071" s="35"/>
      <c r="BX3071" s="35"/>
      <c r="BY3071" s="35"/>
      <c r="BZ3071" s="35"/>
      <c r="CA3071" s="35"/>
      <c r="CB3071" s="35"/>
      <c r="CC3071" s="35"/>
      <c r="CD3071" s="35"/>
      <c r="CE3071" s="35"/>
      <c r="CF3071" s="35"/>
      <c r="CG3071" s="35"/>
      <c r="CH3071" s="35"/>
    </row>
    <row r="3072" spans="1:86" ht="15.6" x14ac:dyDescent="0.3">
      <c r="A3072" s="35"/>
      <c r="B3072" s="86"/>
      <c r="C3072" s="35"/>
      <c r="D3072" s="35"/>
      <c r="E3072" s="35"/>
      <c r="F3072" s="35"/>
      <c r="G3072" s="35"/>
      <c r="H3072" s="35"/>
      <c r="I3072" s="35"/>
      <c r="J3072" s="35"/>
      <c r="K3072" s="35"/>
      <c r="L3072" s="35"/>
      <c r="M3072" s="35"/>
      <c r="N3072" s="35"/>
      <c r="O3072" s="35"/>
      <c r="P3072" s="35"/>
      <c r="Q3072" s="35"/>
      <c r="R3072" s="35"/>
      <c r="S3072" s="35"/>
      <c r="T3072" s="17">
        <f t="shared" si="6793"/>
        <v>49088</v>
      </c>
      <c r="U3072" s="216">
        <f t="shared" si="6786"/>
        <v>3</v>
      </c>
      <c r="V3072" s="216">
        <f t="shared" si="6793"/>
        <v>3067</v>
      </c>
      <c r="W3072" s="16">
        <f t="shared" si="6800"/>
        <v>8.4027397260273968</v>
      </c>
      <c r="X3072" s="16" t="e">
        <f>IF(Template!$F$7="Linear interpolation",LinInterp($I$5:$I$22,$G$5:$G$22,W3072),CubicSpline($I$5:$I$22,$G$5:$G$22,W3072))</f>
        <v>#VALUE!</v>
      </c>
      <c r="Y3072" s="221" t="e">
        <f t="shared" si="6787"/>
        <v>#VALUE!</v>
      </c>
      <c r="Z3072" s="221" t="e">
        <f>Y3072/PRODUCT($AA$6:AA3071)</f>
        <v>#VALUE!</v>
      </c>
      <c r="AA3072" s="16" t="e">
        <f t="shared" si="6794"/>
        <v>#VALUE!</v>
      </c>
      <c r="AB3072" s="10" t="e">
        <f t="shared" si="6795"/>
        <v>#VALUE!</v>
      </c>
      <c r="AC3072" s="90">
        <f t="shared" si="6788"/>
        <v>3072</v>
      </c>
      <c r="AD3072" s="17">
        <f t="shared" si="6796"/>
        <v>49065</v>
      </c>
      <c r="AE3072" s="16" t="e">
        <f t="shared" si="6789"/>
        <v>#VALUE!</v>
      </c>
      <c r="AF3072" s="10">
        <f ca="1">IFERROR(AVERAGE(INDIRECT("AE"&amp;AC3072-Template!$F$10+1):INDIRECT("AE"&amp;AC3072)),0)</f>
        <v>0</v>
      </c>
      <c r="AG3072" s="35"/>
      <c r="AH3072" s="86"/>
      <c r="AI3072" s="35"/>
      <c r="AJ3072" s="35"/>
      <c r="AK3072" s="35"/>
      <c r="AL3072" s="35"/>
      <c r="AM3072" s="35"/>
      <c r="AN3072" s="35"/>
      <c r="AO3072" s="35"/>
      <c r="AP3072" s="35"/>
      <c r="AQ3072" s="35"/>
      <c r="AR3072" s="35"/>
      <c r="AS3072" s="35"/>
      <c r="AT3072" s="35"/>
      <c r="AU3072" s="35"/>
      <c r="AV3072" s="35"/>
      <c r="AW3072" s="35"/>
      <c r="AX3072" s="35"/>
      <c r="AY3072" s="35"/>
      <c r="AZ3072" s="17">
        <f t="shared" ref="AZ3072" si="6918">AZ3071+1</f>
        <v>49088</v>
      </c>
      <c r="BA3072" s="216">
        <f t="shared" si="6812"/>
        <v>3</v>
      </c>
      <c r="BB3072" s="216">
        <f t="shared" ref="BB3072" si="6919">BB3071+1</f>
        <v>3067</v>
      </c>
      <c r="BC3072" s="16">
        <f t="shared" si="6814"/>
        <v>8.4027397260273968</v>
      </c>
      <c r="BD3072" s="16">
        <f>IF(Template!$F$7="Linear interpolation",LinInterp($AO$5:$AO$18,$AM$5:$AM$18,BC3072),CubicSpline($AO$5:$AO$18,$AM$5:$AM$18,BC3072))</f>
        <v>14.150261027059925</v>
      </c>
      <c r="BE3072" s="221">
        <f t="shared" si="6893"/>
        <v>3.0406295090076494</v>
      </c>
      <c r="BF3072" s="221">
        <f>BE3072/PRODUCT($BG$6:BG3071)</f>
        <v>1.0003626465844151</v>
      </c>
      <c r="BG3072" s="16">
        <f t="shared" si="6815"/>
        <v>1.0003626465844151</v>
      </c>
      <c r="BH3072" s="10">
        <f t="shared" si="6816"/>
        <v>13.236600331150928</v>
      </c>
      <c r="BI3072" s="90"/>
      <c r="BJ3072" s="17">
        <f t="shared" si="6799"/>
        <v>49065</v>
      </c>
      <c r="BK3072" s="16">
        <f t="shared" si="6792"/>
        <v>13.237712806951185</v>
      </c>
      <c r="BL3072" s="10">
        <f ca="1">IFERROR(AVERAGE(INDIRECT("BK"&amp;AC3072-Template!$F$10+1):INDIRECT("BK"&amp;AC3072)),0)</f>
        <v>13.238799603631259</v>
      </c>
      <c r="BM3072" s="35"/>
      <c r="BN3072" s="86"/>
      <c r="BO3072" s="35"/>
      <c r="BP3072" s="35"/>
      <c r="BQ3072" s="35"/>
      <c r="BR3072" s="35"/>
      <c r="BS3072" s="35"/>
      <c r="BT3072" s="35"/>
      <c r="BU3072" s="35"/>
      <c r="BV3072" s="35"/>
      <c r="BW3072" s="35"/>
      <c r="BX3072" s="35"/>
      <c r="BY3072" s="35"/>
      <c r="BZ3072" s="35"/>
      <c r="CA3072" s="35"/>
      <c r="CB3072" s="35"/>
      <c r="CC3072" s="35"/>
      <c r="CD3072" s="35"/>
      <c r="CE3072" s="35"/>
      <c r="CF3072" s="35"/>
      <c r="CG3072" s="35"/>
      <c r="CH3072" s="35"/>
    </row>
    <row r="3073" spans="1:86" ht="15.6" x14ac:dyDescent="0.3">
      <c r="A3073" s="35"/>
      <c r="B3073" s="86"/>
      <c r="C3073" s="35"/>
      <c r="D3073" s="35"/>
      <c r="E3073" s="35"/>
      <c r="F3073" s="35"/>
      <c r="G3073" s="35"/>
      <c r="H3073" s="35"/>
      <c r="I3073" s="35"/>
      <c r="J3073" s="35"/>
      <c r="K3073" s="35"/>
      <c r="L3073" s="35"/>
      <c r="M3073" s="35"/>
      <c r="N3073" s="35"/>
      <c r="O3073" s="35"/>
      <c r="P3073" s="35"/>
      <c r="Q3073" s="35"/>
      <c r="R3073" s="35"/>
      <c r="S3073" s="35"/>
      <c r="T3073" s="17">
        <f t="shared" si="6793"/>
        <v>49089</v>
      </c>
      <c r="U3073" s="216">
        <f t="shared" si="6786"/>
        <v>4</v>
      </c>
      <c r="V3073" s="216">
        <f t="shared" si="6793"/>
        <v>3068</v>
      </c>
      <c r="W3073" s="16">
        <f t="shared" si="6800"/>
        <v>8.4054794520547951</v>
      </c>
      <c r="X3073" s="16" t="e">
        <f>IF(Template!$F$7="Linear interpolation",LinInterp($I$5:$I$22,$G$5:$G$22,W3073),CubicSpline($I$5:$I$22,$G$5:$G$22,W3073))</f>
        <v>#VALUE!</v>
      </c>
      <c r="Y3073" s="221" t="e">
        <f t="shared" si="6787"/>
        <v>#VALUE!</v>
      </c>
      <c r="Z3073" s="221" t="e">
        <f>Y3073/PRODUCT($AA$6:AA3072)</f>
        <v>#VALUE!</v>
      </c>
      <c r="AA3073" s="16" t="e">
        <f t="shared" si="6794"/>
        <v>#VALUE!</v>
      </c>
      <c r="AB3073" s="10" t="e">
        <f t="shared" si="6795"/>
        <v>#VALUE!</v>
      </c>
      <c r="AC3073" s="90">
        <f t="shared" si="6788"/>
        <v>3073</v>
      </c>
      <c r="AD3073" s="17">
        <f t="shared" si="6796"/>
        <v>49066</v>
      </c>
      <c r="AE3073" s="16" t="e">
        <f t="shared" si="6789"/>
        <v>#VALUE!</v>
      </c>
      <c r="AF3073" s="10">
        <f ca="1">IFERROR(AVERAGE(INDIRECT("AE"&amp;AC3073-Template!$F$10+1):INDIRECT("AE"&amp;AC3073)),0)</f>
        <v>0</v>
      </c>
      <c r="AG3073" s="35"/>
      <c r="AH3073" s="86"/>
      <c r="AI3073" s="35"/>
      <c r="AJ3073" s="35"/>
      <c r="AK3073" s="35"/>
      <c r="AL3073" s="35"/>
      <c r="AM3073" s="35"/>
      <c r="AN3073" s="35"/>
      <c r="AO3073" s="35"/>
      <c r="AP3073" s="35"/>
      <c r="AQ3073" s="35"/>
      <c r="AR3073" s="35"/>
      <c r="AS3073" s="35"/>
      <c r="AT3073" s="35"/>
      <c r="AU3073" s="35"/>
      <c r="AV3073" s="35"/>
      <c r="AW3073" s="35"/>
      <c r="AX3073" s="35"/>
      <c r="AY3073" s="35"/>
      <c r="AZ3073" s="17">
        <f t="shared" ref="AZ3073" si="6920">AZ3072+1</f>
        <v>49089</v>
      </c>
      <c r="BA3073" s="216">
        <f t="shared" si="6812"/>
        <v>4</v>
      </c>
      <c r="BB3073" s="216">
        <f t="shared" ref="BB3073" si="6921">BB3072+1</f>
        <v>3068</v>
      </c>
      <c r="BC3073" s="16">
        <f t="shared" si="6814"/>
        <v>8.4054794520547951</v>
      </c>
      <c r="BD3073" s="16">
        <f>IF(Template!$F$7="Linear interpolation",LinInterp($AO$5:$AO$18,$AM$5:$AM$18,BC3073),CubicSpline($AO$5:$AO$18,$AM$5:$AM$18,BC3073))</f>
        <v>14.150260878563259</v>
      </c>
      <c r="BE3073" s="221">
        <f t="shared" si="6893"/>
        <v>3.0417321785342288</v>
      </c>
      <c r="BF3073" s="221">
        <f>BE3073/PRODUCT($BG$6:BG3072)</f>
        <v>1.000362645144143</v>
      </c>
      <c r="BG3073" s="16">
        <f t="shared" si="6815"/>
        <v>1.000362645144143</v>
      </c>
      <c r="BH3073" s="10">
        <f t="shared" si="6816"/>
        <v>13.236547761218409</v>
      </c>
      <c r="BI3073" s="90"/>
      <c r="BJ3073" s="17">
        <f t="shared" si="6799"/>
        <v>49066</v>
      </c>
      <c r="BK3073" s="16">
        <f t="shared" si="6792"/>
        <v>13.23783432942227</v>
      </c>
      <c r="BL3073" s="10">
        <f ca="1">IFERROR(AVERAGE(INDIRECT("BK"&amp;AC3073-Template!$F$10+1):INDIRECT("BK"&amp;AC3073)),0)</f>
        <v>13.238731204470211</v>
      </c>
      <c r="BM3073" s="35"/>
      <c r="BN3073" s="86"/>
      <c r="BO3073" s="35"/>
      <c r="BP3073" s="35"/>
      <c r="BQ3073" s="35"/>
      <c r="BR3073" s="35"/>
      <c r="BS3073" s="35"/>
      <c r="BT3073" s="35"/>
      <c r="BU3073" s="35"/>
      <c r="BV3073" s="35"/>
      <c r="BW3073" s="35"/>
      <c r="BX3073" s="35"/>
      <c r="BY3073" s="35"/>
      <c r="BZ3073" s="35"/>
      <c r="CA3073" s="35"/>
      <c r="CB3073" s="35"/>
      <c r="CC3073" s="35"/>
      <c r="CD3073" s="35"/>
      <c r="CE3073" s="35"/>
      <c r="CF3073" s="35"/>
      <c r="CG3073" s="35"/>
      <c r="CH3073" s="35"/>
    </row>
    <row r="3074" spans="1:86" ht="15.6" x14ac:dyDescent="0.3">
      <c r="A3074" s="35"/>
      <c r="B3074" s="86"/>
      <c r="C3074" s="35"/>
      <c r="D3074" s="35"/>
      <c r="E3074" s="35"/>
      <c r="F3074" s="35"/>
      <c r="G3074" s="35"/>
      <c r="H3074" s="35"/>
      <c r="I3074" s="35"/>
      <c r="J3074" s="35"/>
      <c r="K3074" s="35"/>
      <c r="L3074" s="35"/>
      <c r="M3074" s="35"/>
      <c r="N3074" s="35"/>
      <c r="O3074" s="35"/>
      <c r="P3074" s="35"/>
      <c r="Q3074" s="35"/>
      <c r="R3074" s="35"/>
      <c r="S3074" s="35"/>
      <c r="T3074" s="17">
        <f t="shared" si="6793"/>
        <v>49090</v>
      </c>
      <c r="U3074" s="216">
        <f t="shared" si="6786"/>
        <v>5</v>
      </c>
      <c r="V3074" s="216">
        <f t="shared" si="6793"/>
        <v>3069</v>
      </c>
      <c r="W3074" s="16">
        <f t="shared" si="6800"/>
        <v>8.4082191780821915</v>
      </c>
      <c r="X3074" s="16" t="e">
        <f>IF(Template!$F$7="Linear interpolation",LinInterp($I$5:$I$22,$G$5:$G$22,W3074),CubicSpline($I$5:$I$22,$G$5:$G$22,W3074))</f>
        <v>#VALUE!</v>
      </c>
      <c r="Y3074" s="221" t="e">
        <f t="shared" si="6787"/>
        <v>#VALUE!</v>
      </c>
      <c r="Z3074" s="221" t="e">
        <f>Y3074/PRODUCT($AA$6:AA3073)</f>
        <v>#VALUE!</v>
      </c>
      <c r="AA3074" s="16" t="e">
        <f t="shared" si="6794"/>
        <v>#VALUE!</v>
      </c>
      <c r="AB3074" s="10" t="e">
        <f t="shared" si="6795"/>
        <v>#VALUE!</v>
      </c>
      <c r="AC3074" s="90">
        <f t="shared" si="6788"/>
        <v>3074</v>
      </c>
      <c r="AD3074" s="17">
        <f t="shared" si="6796"/>
        <v>49067</v>
      </c>
      <c r="AE3074" s="16" t="e">
        <f t="shared" si="6789"/>
        <v>#VALUE!</v>
      </c>
      <c r="AF3074" s="10">
        <f ca="1">IFERROR(AVERAGE(INDIRECT("AE"&amp;AC3074-Template!$F$10+1):INDIRECT("AE"&amp;AC3074)),0)</f>
        <v>0</v>
      </c>
      <c r="AG3074" s="35"/>
      <c r="AH3074" s="86"/>
      <c r="AI3074" s="35"/>
      <c r="AJ3074" s="35"/>
      <c r="AK3074" s="35"/>
      <c r="AL3074" s="35"/>
      <c r="AM3074" s="35"/>
      <c r="AN3074" s="35"/>
      <c r="AO3074" s="35"/>
      <c r="AP3074" s="35"/>
      <c r="AQ3074" s="35"/>
      <c r="AR3074" s="35"/>
      <c r="AS3074" s="35"/>
      <c r="AT3074" s="35"/>
      <c r="AU3074" s="35"/>
      <c r="AV3074" s="35"/>
      <c r="AW3074" s="35"/>
      <c r="AX3074" s="35"/>
      <c r="AY3074" s="35"/>
      <c r="AZ3074" s="17">
        <f t="shared" ref="AZ3074" si="6922">AZ3073+1</f>
        <v>49090</v>
      </c>
      <c r="BA3074" s="216">
        <f t="shared" si="6812"/>
        <v>5</v>
      </c>
      <c r="BB3074" s="216">
        <f t="shared" ref="BB3074" si="6923">BB3073+1</f>
        <v>3069</v>
      </c>
      <c r="BC3074" s="16">
        <f t="shared" si="6814"/>
        <v>8.4082191780821915</v>
      </c>
      <c r="BD3074" s="16">
        <f>IF(Template!$F$7="Linear interpolation",LinInterp($AO$5:$AO$18,$AM$5:$AM$18,BC3074),CubicSpline($AO$5:$AO$18,$AM$5:$AM$18,BC3074))</f>
        <v>14.150260710732491</v>
      </c>
      <c r="BE3074" s="221">
        <f t="shared" si="6893"/>
        <v>3.0428352435834563</v>
      </c>
      <c r="BF3074" s="221">
        <f>BE3074/PRODUCT($BG$6:BG3073)</f>
        <v>1.0003626437123596</v>
      </c>
      <c r="BG3074" s="16">
        <f t="shared" si="6815"/>
        <v>1.0003626437123596</v>
      </c>
      <c r="BH3074" s="10">
        <f t="shared" si="6816"/>
        <v>13.236495501125823</v>
      </c>
      <c r="BI3074" s="90"/>
      <c r="BJ3074" s="17">
        <f t="shared" si="6799"/>
        <v>49067</v>
      </c>
      <c r="BK3074" s="16">
        <f t="shared" si="6792"/>
        <v>13.237775060058299</v>
      </c>
      <c r="BL3074" s="10">
        <f ca="1">IFERROR(AVERAGE(INDIRECT("BK"&amp;AC3074-Template!$F$10+1):INDIRECT("BK"&amp;AC3074)),0)</f>
        <v>13.238674513135477</v>
      </c>
      <c r="BM3074" s="35"/>
      <c r="BN3074" s="86"/>
      <c r="BO3074" s="35"/>
      <c r="BP3074" s="35"/>
      <c r="BQ3074" s="35"/>
      <c r="BR3074" s="35"/>
      <c r="BS3074" s="35"/>
      <c r="BT3074" s="35"/>
      <c r="BU3074" s="35"/>
      <c r="BV3074" s="35"/>
      <c r="BW3074" s="35"/>
      <c r="BX3074" s="35"/>
      <c r="BY3074" s="35"/>
      <c r="BZ3074" s="35"/>
      <c r="CA3074" s="35"/>
      <c r="CB3074" s="35"/>
      <c r="CC3074" s="35"/>
      <c r="CD3074" s="35"/>
      <c r="CE3074" s="35"/>
      <c r="CF3074" s="35"/>
      <c r="CG3074" s="35"/>
      <c r="CH3074" s="35"/>
    </row>
    <row r="3075" spans="1:86" ht="15.6" x14ac:dyDescent="0.3">
      <c r="A3075" s="35"/>
      <c r="B3075" s="86"/>
      <c r="C3075" s="35"/>
      <c r="D3075" s="35"/>
      <c r="E3075" s="35"/>
      <c r="F3075" s="35"/>
      <c r="G3075" s="35"/>
      <c r="H3075" s="35"/>
      <c r="I3075" s="35"/>
      <c r="J3075" s="35"/>
      <c r="K3075" s="35"/>
      <c r="L3075" s="35"/>
      <c r="M3075" s="35"/>
      <c r="N3075" s="35"/>
      <c r="O3075" s="35"/>
      <c r="P3075" s="35"/>
      <c r="Q3075" s="35"/>
      <c r="R3075" s="35"/>
      <c r="S3075" s="35"/>
      <c r="T3075" s="17">
        <f t="shared" si="6793"/>
        <v>49091</v>
      </c>
      <c r="U3075" s="216">
        <f t="shared" si="6786"/>
        <v>6</v>
      </c>
      <c r="V3075" s="216">
        <f t="shared" si="6793"/>
        <v>3070</v>
      </c>
      <c r="W3075" s="16">
        <f t="shared" si="6800"/>
        <v>8.4109589041095898</v>
      </c>
      <c r="X3075" s="16" t="e">
        <f>IF(Template!$F$7="Linear interpolation",LinInterp($I$5:$I$22,$G$5:$G$22,W3075),CubicSpline($I$5:$I$22,$G$5:$G$22,W3075))</f>
        <v>#VALUE!</v>
      </c>
      <c r="Y3075" s="221" t="e">
        <f t="shared" si="6787"/>
        <v>#VALUE!</v>
      </c>
      <c r="Z3075" s="221" t="e">
        <f>Y3075/PRODUCT($AA$6:AA3074)</f>
        <v>#VALUE!</v>
      </c>
      <c r="AA3075" s="16" t="e">
        <f t="shared" si="6794"/>
        <v>#VALUE!</v>
      </c>
      <c r="AB3075" s="10" t="e">
        <f t="shared" si="6795"/>
        <v>#VALUE!</v>
      </c>
      <c r="AC3075" s="90">
        <f t="shared" si="6788"/>
        <v>3075</v>
      </c>
      <c r="AD3075" s="17">
        <f t="shared" si="6796"/>
        <v>49068</v>
      </c>
      <c r="AE3075" s="16" t="e">
        <f t="shared" si="6789"/>
        <v>#VALUE!</v>
      </c>
      <c r="AF3075" s="10">
        <f ca="1">IFERROR(AVERAGE(INDIRECT("AE"&amp;AC3075-Template!$F$10+1):INDIRECT("AE"&amp;AC3075)),0)</f>
        <v>0</v>
      </c>
      <c r="AG3075" s="35"/>
      <c r="AH3075" s="86"/>
      <c r="AI3075" s="35"/>
      <c r="AJ3075" s="35"/>
      <c r="AK3075" s="35"/>
      <c r="AL3075" s="35"/>
      <c r="AM3075" s="35"/>
      <c r="AN3075" s="35"/>
      <c r="AO3075" s="35"/>
      <c r="AP3075" s="35"/>
      <c r="AQ3075" s="35"/>
      <c r="AR3075" s="35"/>
      <c r="AS3075" s="35"/>
      <c r="AT3075" s="35"/>
      <c r="AU3075" s="35"/>
      <c r="AV3075" s="35"/>
      <c r="AW3075" s="35"/>
      <c r="AX3075" s="35"/>
      <c r="AY3075" s="35"/>
      <c r="AZ3075" s="17">
        <f t="shared" ref="AZ3075" si="6924">AZ3074+1</f>
        <v>49091</v>
      </c>
      <c r="BA3075" s="216">
        <f t="shared" si="6812"/>
        <v>6</v>
      </c>
      <c r="BB3075" s="216">
        <f t="shared" ref="BB3075" si="6925">BB3074+1</f>
        <v>3070</v>
      </c>
      <c r="BC3075" s="16">
        <f t="shared" si="6814"/>
        <v>8.4109589041095898</v>
      </c>
      <c r="BD3075" s="16">
        <f>IF(Template!$F$7="Linear interpolation",LinInterp($AO$5:$AO$18,$AM$5:$AM$18,BC3075),CubicSpline($AO$5:$AO$18,$AM$5:$AM$18,BC3075))</f>
        <v>14.150260523701883</v>
      </c>
      <c r="BE3075" s="221">
        <f t="shared" si="6893"/>
        <v>3.0439387043214876</v>
      </c>
      <c r="BF3075" s="221">
        <f>BE3075/PRODUCT($BG$6:BG3074)</f>
        <v>1.0003626422890817</v>
      </c>
      <c r="BG3075" s="16">
        <f t="shared" si="6815"/>
        <v>1.0003626437123596</v>
      </c>
      <c r="BH3075" s="10">
        <f t="shared" si="6816"/>
        <v>13.236495501125823</v>
      </c>
      <c r="BI3075" s="90"/>
      <c r="BJ3075" s="17">
        <f t="shared" si="6799"/>
        <v>49068</v>
      </c>
      <c r="BK3075" s="16">
        <f t="shared" si="6792"/>
        <v>13.237716090411578</v>
      </c>
      <c r="BL3075" s="10">
        <f ca="1">IFERROR(AVERAGE(INDIRECT("BK"&amp;AC3075-Template!$F$10+1):INDIRECT("BK"&amp;AC3075)),0)</f>
        <v>13.238611263322825</v>
      </c>
      <c r="BM3075" s="35"/>
      <c r="BN3075" s="86"/>
      <c r="BO3075" s="35"/>
      <c r="BP3075" s="35"/>
      <c r="BQ3075" s="35"/>
      <c r="BR3075" s="35"/>
      <c r="BS3075" s="35"/>
      <c r="BT3075" s="35"/>
      <c r="BU3075" s="35"/>
      <c r="BV3075" s="35"/>
      <c r="BW3075" s="35"/>
      <c r="BX3075" s="35"/>
      <c r="BY3075" s="35"/>
      <c r="BZ3075" s="35"/>
      <c r="CA3075" s="35"/>
      <c r="CB3075" s="35"/>
      <c r="CC3075" s="35"/>
      <c r="CD3075" s="35"/>
      <c r="CE3075" s="35"/>
      <c r="CF3075" s="35"/>
      <c r="CG3075" s="35"/>
      <c r="CH3075" s="35"/>
    </row>
    <row r="3076" spans="1:86" ht="15.6" x14ac:dyDescent="0.3">
      <c r="A3076" s="35"/>
      <c r="B3076" s="86"/>
      <c r="C3076" s="35"/>
      <c r="D3076" s="35"/>
      <c r="E3076" s="35"/>
      <c r="F3076" s="35"/>
      <c r="G3076" s="35"/>
      <c r="H3076" s="35"/>
      <c r="I3076" s="35"/>
      <c r="J3076" s="35"/>
      <c r="K3076" s="35"/>
      <c r="L3076" s="35"/>
      <c r="M3076" s="35"/>
      <c r="N3076" s="35"/>
      <c r="O3076" s="35"/>
      <c r="P3076" s="35"/>
      <c r="Q3076" s="35"/>
      <c r="R3076" s="35"/>
      <c r="S3076" s="35"/>
      <c r="T3076" s="17">
        <f t="shared" si="6793"/>
        <v>49092</v>
      </c>
      <c r="U3076" s="216">
        <f t="shared" si="6786"/>
        <v>7</v>
      </c>
      <c r="V3076" s="216">
        <f t="shared" si="6793"/>
        <v>3071</v>
      </c>
      <c r="W3076" s="16">
        <f t="shared" si="6800"/>
        <v>8.4136986301369863</v>
      </c>
      <c r="X3076" s="16" t="e">
        <f>IF(Template!$F$7="Linear interpolation",LinInterp($I$5:$I$22,$G$5:$G$22,W3076),CubicSpline($I$5:$I$22,$G$5:$G$22,W3076))</f>
        <v>#VALUE!</v>
      </c>
      <c r="Y3076" s="221" t="e">
        <f t="shared" si="6787"/>
        <v>#VALUE!</v>
      </c>
      <c r="Z3076" s="221" t="e">
        <f>Y3076/PRODUCT($AA$6:AA3075)</f>
        <v>#VALUE!</v>
      </c>
      <c r="AA3076" s="16" t="e">
        <f t="shared" si="6794"/>
        <v>#VALUE!</v>
      </c>
      <c r="AB3076" s="10" t="e">
        <f t="shared" si="6795"/>
        <v>#VALUE!</v>
      </c>
      <c r="AC3076" s="90">
        <f t="shared" si="6788"/>
        <v>3076</v>
      </c>
      <c r="AD3076" s="17">
        <f t="shared" si="6796"/>
        <v>49069</v>
      </c>
      <c r="AE3076" s="16" t="e">
        <f t="shared" si="6789"/>
        <v>#VALUE!</v>
      </c>
      <c r="AF3076" s="10">
        <f ca="1">IFERROR(AVERAGE(INDIRECT("AE"&amp;AC3076-Template!$F$10+1):INDIRECT("AE"&amp;AC3076)),0)</f>
        <v>0</v>
      </c>
      <c r="AG3076" s="35"/>
      <c r="AH3076" s="86"/>
      <c r="AI3076" s="35"/>
      <c r="AJ3076" s="35"/>
      <c r="AK3076" s="35"/>
      <c r="AL3076" s="35"/>
      <c r="AM3076" s="35"/>
      <c r="AN3076" s="35"/>
      <c r="AO3076" s="35"/>
      <c r="AP3076" s="35"/>
      <c r="AQ3076" s="35"/>
      <c r="AR3076" s="35"/>
      <c r="AS3076" s="35"/>
      <c r="AT3076" s="35"/>
      <c r="AU3076" s="35"/>
      <c r="AV3076" s="35"/>
      <c r="AW3076" s="35"/>
      <c r="AX3076" s="35"/>
      <c r="AY3076" s="35"/>
      <c r="AZ3076" s="17">
        <f t="shared" ref="AZ3076" si="6926">AZ3075+1</f>
        <v>49092</v>
      </c>
      <c r="BA3076" s="216">
        <f t="shared" si="6812"/>
        <v>7</v>
      </c>
      <c r="BB3076" s="216">
        <f t="shared" ref="BB3076" si="6927">BB3075+1</f>
        <v>3071</v>
      </c>
      <c r="BC3076" s="16">
        <f t="shared" si="6814"/>
        <v>8.4136986301369863</v>
      </c>
      <c r="BD3076" s="16">
        <f>IF(Template!$F$7="Linear interpolation",LinInterp($AO$5:$AO$18,$AM$5:$AM$18,BC3076),CubicSpline($AO$5:$AO$18,$AM$5:$AM$18,BC3076))</f>
        <v>14.150260317605699</v>
      </c>
      <c r="BE3076" s="221">
        <f t="shared" si="6893"/>
        <v>3.0450425609146046</v>
      </c>
      <c r="BF3076" s="221">
        <f>BE3076/PRODUCT($BG$6:BG3075)</f>
        <v>1.0003626394510436</v>
      </c>
      <c r="BG3076" s="16">
        <f t="shared" si="6815"/>
        <v>1.0003626437123596</v>
      </c>
      <c r="BH3076" s="10">
        <f t="shared" si="6816"/>
        <v>13.236495501125823</v>
      </c>
      <c r="BI3076" s="90"/>
      <c r="BJ3076" s="17">
        <f t="shared" si="6799"/>
        <v>49069</v>
      </c>
      <c r="BK3076" s="16">
        <f t="shared" si="6792"/>
        <v>13.237657420765769</v>
      </c>
      <c r="BL3076" s="10">
        <f ca="1">IFERROR(AVERAGE(INDIRECT("BK"&amp;AC3076-Template!$F$10+1):INDIRECT("BK"&amp;AC3076)),0)</f>
        <v>13.238548306730754</v>
      </c>
      <c r="BM3076" s="35"/>
      <c r="BN3076" s="86"/>
      <c r="BO3076" s="35"/>
      <c r="BP3076" s="35"/>
      <c r="BQ3076" s="35"/>
      <c r="BR3076" s="35"/>
      <c r="BS3076" s="35"/>
      <c r="BT3076" s="35"/>
      <c r="BU3076" s="35"/>
      <c r="BV3076" s="35"/>
      <c r="BW3076" s="35"/>
      <c r="BX3076" s="35"/>
      <c r="BY3076" s="35"/>
      <c r="BZ3076" s="35"/>
      <c r="CA3076" s="35"/>
      <c r="CB3076" s="35"/>
      <c r="CC3076" s="35"/>
      <c r="CD3076" s="35"/>
      <c r="CE3076" s="35"/>
      <c r="CF3076" s="35"/>
      <c r="CG3076" s="35"/>
      <c r="CH3076" s="35"/>
    </row>
    <row r="3077" spans="1:86" ht="15.6" x14ac:dyDescent="0.3">
      <c r="A3077" s="35"/>
      <c r="B3077" s="86"/>
      <c r="C3077" s="35"/>
      <c r="D3077" s="35"/>
      <c r="E3077" s="35"/>
      <c r="F3077" s="35"/>
      <c r="G3077" s="35"/>
      <c r="H3077" s="35"/>
      <c r="I3077" s="35"/>
      <c r="J3077" s="35"/>
      <c r="K3077" s="35"/>
      <c r="L3077" s="35"/>
      <c r="M3077" s="35"/>
      <c r="N3077" s="35"/>
      <c r="O3077" s="35"/>
      <c r="P3077" s="35"/>
      <c r="Q3077" s="35"/>
      <c r="R3077" s="35"/>
      <c r="S3077" s="35"/>
      <c r="T3077" s="17">
        <f t="shared" si="6793"/>
        <v>49093</v>
      </c>
      <c r="U3077" s="216">
        <f t="shared" si="6786"/>
        <v>1</v>
      </c>
      <c r="V3077" s="216">
        <f t="shared" si="6793"/>
        <v>3072</v>
      </c>
      <c r="W3077" s="16">
        <f t="shared" si="6800"/>
        <v>8.4164383561643827</v>
      </c>
      <c r="X3077" s="16" t="e">
        <f>IF(Template!$F$7="Linear interpolation",LinInterp($I$5:$I$22,$G$5:$G$22,W3077),CubicSpline($I$5:$I$22,$G$5:$G$22,W3077))</f>
        <v>#VALUE!</v>
      </c>
      <c r="Y3077" s="221" t="e">
        <f t="shared" si="6787"/>
        <v>#VALUE!</v>
      </c>
      <c r="Z3077" s="221" t="e">
        <f>Y3077/PRODUCT($AA$6:AA3076)</f>
        <v>#VALUE!</v>
      </c>
      <c r="AA3077" s="16" t="e">
        <f t="shared" si="6794"/>
        <v>#VALUE!</v>
      </c>
      <c r="AB3077" s="10" t="e">
        <f t="shared" si="6795"/>
        <v>#VALUE!</v>
      </c>
      <c r="AC3077" s="90">
        <f t="shared" si="6788"/>
        <v>3077</v>
      </c>
      <c r="AD3077" s="17">
        <f t="shared" si="6796"/>
        <v>49070</v>
      </c>
      <c r="AE3077" s="16" t="e">
        <f t="shared" si="6789"/>
        <v>#VALUE!</v>
      </c>
      <c r="AF3077" s="10">
        <f ca="1">IFERROR(AVERAGE(INDIRECT("AE"&amp;AC3077-Template!$F$10+1):INDIRECT("AE"&amp;AC3077)),0)</f>
        <v>0</v>
      </c>
      <c r="AG3077" s="35"/>
      <c r="AH3077" s="86"/>
      <c r="AI3077" s="35"/>
      <c r="AJ3077" s="35"/>
      <c r="AK3077" s="35"/>
      <c r="AL3077" s="35"/>
      <c r="AM3077" s="35"/>
      <c r="AN3077" s="35"/>
      <c r="AO3077" s="35"/>
      <c r="AP3077" s="35"/>
      <c r="AQ3077" s="35"/>
      <c r="AR3077" s="35"/>
      <c r="AS3077" s="35"/>
      <c r="AT3077" s="35"/>
      <c r="AU3077" s="35"/>
      <c r="AV3077" s="35"/>
      <c r="AW3077" s="35"/>
      <c r="AX3077" s="35"/>
      <c r="AY3077" s="35"/>
      <c r="AZ3077" s="17">
        <f t="shared" ref="AZ3077" si="6928">AZ3076+1</f>
        <v>49093</v>
      </c>
      <c r="BA3077" s="216">
        <f t="shared" si="6812"/>
        <v>1</v>
      </c>
      <c r="BB3077" s="216">
        <f t="shared" ref="BB3077" si="6929">BB3076+1</f>
        <v>3072</v>
      </c>
      <c r="BC3077" s="16">
        <f t="shared" si="6814"/>
        <v>8.4164383561643827</v>
      </c>
      <c r="BD3077" s="16">
        <f>IF(Template!$F$7="Linear interpolation",LinInterp($AO$5:$AO$18,$AM$5:$AM$18,BC3077),CubicSpline($AO$5:$AO$18,$AM$5:$AM$18,BC3077))</f>
        <v>14.150260092578204</v>
      </c>
      <c r="BE3077" s="221">
        <f t="shared" si="6893"/>
        <v>3.0461468135291989</v>
      </c>
      <c r="BF3077" s="221">
        <f>BE3077/PRODUCT($BG$6:BG3076)</f>
        <v>1.0003626352067718</v>
      </c>
      <c r="BG3077" s="16">
        <f t="shared" si="6815"/>
        <v>1.0003626352067718</v>
      </c>
      <c r="BH3077" s="10">
        <f t="shared" si="6816"/>
        <v>13.236185047171499</v>
      </c>
      <c r="BI3077" s="90"/>
      <c r="BJ3077" s="17">
        <f t="shared" si="6799"/>
        <v>49070</v>
      </c>
      <c r="BK3077" s="16">
        <f t="shared" si="6792"/>
        <v>13.237657420765769</v>
      </c>
      <c r="BL3077" s="10">
        <f ca="1">IFERROR(AVERAGE(INDIRECT("BK"&amp;AC3077-Template!$F$10+1):INDIRECT("BK"&amp;AC3077)),0)</f>
        <v>13.238487589466869</v>
      </c>
      <c r="BM3077" s="35"/>
      <c r="BN3077" s="86"/>
      <c r="BO3077" s="35"/>
      <c r="BP3077" s="35"/>
      <c r="BQ3077" s="35"/>
      <c r="BR3077" s="35"/>
      <c r="BS3077" s="35"/>
      <c r="BT3077" s="35"/>
      <c r="BU3077" s="35"/>
      <c r="BV3077" s="35"/>
      <c r="BW3077" s="35"/>
      <c r="BX3077" s="35"/>
      <c r="BY3077" s="35"/>
      <c r="BZ3077" s="35"/>
      <c r="CA3077" s="35"/>
      <c r="CB3077" s="35"/>
      <c r="CC3077" s="35"/>
      <c r="CD3077" s="35"/>
      <c r="CE3077" s="35"/>
      <c r="CF3077" s="35"/>
      <c r="CG3077" s="35"/>
      <c r="CH3077" s="35"/>
    </row>
    <row r="3078" spans="1:86" ht="15.6" x14ac:dyDescent="0.3">
      <c r="A3078" s="35"/>
      <c r="B3078" s="86"/>
      <c r="C3078" s="35"/>
      <c r="D3078" s="35"/>
      <c r="E3078" s="35"/>
      <c r="F3078" s="35"/>
      <c r="G3078" s="35"/>
      <c r="H3078" s="35"/>
      <c r="I3078" s="35"/>
      <c r="J3078" s="35"/>
      <c r="K3078" s="35"/>
      <c r="L3078" s="35"/>
      <c r="M3078" s="35"/>
      <c r="N3078" s="35"/>
      <c r="O3078" s="35"/>
      <c r="P3078" s="35"/>
      <c r="Q3078" s="35"/>
      <c r="R3078" s="35"/>
      <c r="S3078" s="35"/>
      <c r="T3078" s="17">
        <f t="shared" si="6793"/>
        <v>49094</v>
      </c>
      <c r="U3078" s="216">
        <f t="shared" ref="U3078:U3141" si="6930">WEEKDAY(T3078,2)</f>
        <v>2</v>
      </c>
      <c r="V3078" s="216">
        <f t="shared" si="6793"/>
        <v>3073</v>
      </c>
      <c r="W3078" s="16">
        <f t="shared" si="6800"/>
        <v>8.419178082191781</v>
      </c>
      <c r="X3078" s="16" t="e">
        <f>IF(Template!$F$7="Linear interpolation",LinInterp($I$5:$I$22,$G$5:$G$22,W3078),CubicSpline($I$5:$I$22,$G$5:$G$22,W3078))</f>
        <v>#VALUE!</v>
      </c>
      <c r="Y3078" s="221" t="e">
        <f t="shared" ref="Y3078:Y3141" si="6931">(1+(X3078/100))^W3078</f>
        <v>#VALUE!</v>
      </c>
      <c r="Z3078" s="221" t="e">
        <f>Y3078/PRODUCT($AA$6:AA3077)</f>
        <v>#VALUE!</v>
      </c>
      <c r="AA3078" s="16" t="e">
        <f t="shared" si="6794"/>
        <v>#VALUE!</v>
      </c>
      <c r="AB3078" s="10" t="e">
        <f t="shared" si="6795"/>
        <v>#VALUE!</v>
      </c>
      <c r="AC3078" s="90">
        <f t="shared" ref="AC3078:AC3141" si="6932">ROW(AD3078)</f>
        <v>3078</v>
      </c>
      <c r="AD3078" s="17">
        <f t="shared" si="6796"/>
        <v>49071</v>
      </c>
      <c r="AE3078" s="16" t="e">
        <f t="shared" ref="AE3078:AE3141" si="6933">IF(R3078&lt;&gt;0,R3078,VLOOKUP(AD3078,$T:$AB,9,FALSE))</f>
        <v>#VALUE!</v>
      </c>
      <c r="AF3078" s="10">
        <f ca="1">IFERROR(AVERAGE(INDIRECT("AE"&amp;AC3078-Template!$F$10+1):INDIRECT("AE"&amp;AC3078)),0)</f>
        <v>0</v>
      </c>
      <c r="AG3078" s="35"/>
      <c r="AH3078" s="86"/>
      <c r="AI3078" s="35"/>
      <c r="AJ3078" s="35"/>
      <c r="AK3078" s="35"/>
      <c r="AL3078" s="35"/>
      <c r="AM3078" s="35"/>
      <c r="AN3078" s="35"/>
      <c r="AO3078" s="35"/>
      <c r="AP3078" s="35"/>
      <c r="AQ3078" s="35"/>
      <c r="AR3078" s="35"/>
      <c r="AS3078" s="35"/>
      <c r="AT3078" s="35"/>
      <c r="AU3078" s="35"/>
      <c r="AV3078" s="35"/>
      <c r="AW3078" s="35"/>
      <c r="AX3078" s="35"/>
      <c r="AY3078" s="35"/>
      <c r="AZ3078" s="17">
        <f t="shared" ref="AZ3078" si="6934">AZ3077+1</f>
        <v>49094</v>
      </c>
      <c r="BA3078" s="216">
        <f t="shared" si="6812"/>
        <v>2</v>
      </c>
      <c r="BB3078" s="216">
        <f t="shared" ref="BB3078" si="6935">BB3077+1</f>
        <v>3073</v>
      </c>
      <c r="BC3078" s="16">
        <f t="shared" si="6814"/>
        <v>8.419178082191781</v>
      </c>
      <c r="BD3078" s="16">
        <f>IF(Template!$F$7="Linear interpolation",LinInterp($AO$5:$AO$18,$AM$5:$AM$18,BC3078),CubicSpline($AO$5:$AO$18,$AM$5:$AM$18,BC3078))</f>
        <v>14.150259848753665</v>
      </c>
      <c r="BE3078" s="221">
        <f t="shared" si="6893"/>
        <v>3.0472514623318134</v>
      </c>
      <c r="BF3078" s="221">
        <f>BE3078/PRODUCT($BG$6:BG3077)</f>
        <v>1.0003626380704003</v>
      </c>
      <c r="BG3078" s="16">
        <f t="shared" si="6815"/>
        <v>1.0003626380704003</v>
      </c>
      <c r="BH3078" s="10">
        <f t="shared" si="6816"/>
        <v>13.23628956960976</v>
      </c>
      <c r="BI3078" s="90"/>
      <c r="BJ3078" s="17">
        <f t="shared" si="6799"/>
        <v>49071</v>
      </c>
      <c r="BK3078" s="16">
        <f t="shared" ref="BK3078:BK3141" si="6936">IF(AX3078&lt;&gt;0,AX3078,VLOOKUP(BJ3078,$AZ:$BH,9,FALSE))</f>
        <v>13.237657420765769</v>
      </c>
      <c r="BL3078" s="10">
        <f ca="1">IFERROR(AVERAGE(INDIRECT("BK"&amp;AC3078-Template!$F$10+1):INDIRECT("BK"&amp;AC3078)),0)</f>
        <v>13.238429101966906</v>
      </c>
      <c r="BM3078" s="35"/>
      <c r="BN3078" s="86"/>
      <c r="BO3078" s="35"/>
      <c r="BP3078" s="35"/>
      <c r="BQ3078" s="35"/>
      <c r="BR3078" s="35"/>
      <c r="BS3078" s="35"/>
      <c r="BT3078" s="35"/>
      <c r="BU3078" s="35"/>
      <c r="BV3078" s="35"/>
      <c r="BW3078" s="35"/>
      <c r="BX3078" s="35"/>
      <c r="BY3078" s="35"/>
      <c r="BZ3078" s="35"/>
      <c r="CA3078" s="35"/>
      <c r="CB3078" s="35"/>
      <c r="CC3078" s="35"/>
      <c r="CD3078" s="35"/>
      <c r="CE3078" s="35"/>
      <c r="CF3078" s="35"/>
      <c r="CG3078" s="35"/>
      <c r="CH3078" s="35"/>
    </row>
    <row r="3079" spans="1:86" ht="15.6" x14ac:dyDescent="0.3">
      <c r="A3079" s="35"/>
      <c r="B3079" s="86"/>
      <c r="C3079" s="35"/>
      <c r="D3079" s="35"/>
      <c r="E3079" s="35"/>
      <c r="F3079" s="35"/>
      <c r="G3079" s="35"/>
      <c r="H3079" s="35"/>
      <c r="I3079" s="35"/>
      <c r="J3079" s="35"/>
      <c r="K3079" s="35"/>
      <c r="L3079" s="35"/>
      <c r="M3079" s="35"/>
      <c r="N3079" s="35"/>
      <c r="O3079" s="35"/>
      <c r="P3079" s="35"/>
      <c r="Q3079" s="35"/>
      <c r="R3079" s="35"/>
      <c r="S3079" s="35"/>
      <c r="T3079" s="17">
        <f t="shared" ref="T3079:V3142" si="6937">T3078+1</f>
        <v>49095</v>
      </c>
      <c r="U3079" s="216">
        <f t="shared" si="6930"/>
        <v>3</v>
      </c>
      <c r="V3079" s="216">
        <f t="shared" si="6937"/>
        <v>3074</v>
      </c>
      <c r="W3079" s="16">
        <f t="shared" si="6800"/>
        <v>8.4219178082191775</v>
      </c>
      <c r="X3079" s="16" t="e">
        <f>IF(Template!$F$7="Linear interpolation",LinInterp($I$5:$I$22,$G$5:$G$22,W3079),CubicSpline($I$5:$I$22,$G$5:$G$22,W3079))</f>
        <v>#VALUE!</v>
      </c>
      <c r="Y3079" s="221" t="e">
        <f t="shared" si="6931"/>
        <v>#VALUE!</v>
      </c>
      <c r="Z3079" s="221" t="e">
        <f>Y3079/PRODUCT($AA$6:AA3078)</f>
        <v>#VALUE!</v>
      </c>
      <c r="AA3079" s="16" t="e">
        <f t="shared" ref="AA3079:AA3142" si="6938">1+AB3079/365/100</f>
        <v>#VALUE!</v>
      </c>
      <c r="AB3079" s="10" t="e">
        <f t="shared" ref="AB3079:AB3142" si="6939">IF(OR(U3079=6,U3079=7),AB3078,(Z3079-1)*365*100)</f>
        <v>#VALUE!</v>
      </c>
      <c r="AC3079" s="90">
        <f t="shared" si="6932"/>
        <v>3079</v>
      </c>
      <c r="AD3079" s="17">
        <f t="shared" ref="AD3079:AD3142" si="6940">AD3078+1</f>
        <v>49072</v>
      </c>
      <c r="AE3079" s="16" t="e">
        <f t="shared" si="6933"/>
        <v>#VALUE!</v>
      </c>
      <c r="AF3079" s="10">
        <f ca="1">IFERROR(AVERAGE(INDIRECT("AE"&amp;AC3079-Template!$F$10+1):INDIRECT("AE"&amp;AC3079)),0)</f>
        <v>0</v>
      </c>
      <c r="AG3079" s="35"/>
      <c r="AH3079" s="86"/>
      <c r="AI3079" s="35"/>
      <c r="AJ3079" s="35"/>
      <c r="AK3079" s="35"/>
      <c r="AL3079" s="35"/>
      <c r="AM3079" s="35"/>
      <c r="AN3079" s="35"/>
      <c r="AO3079" s="35"/>
      <c r="AP3079" s="35"/>
      <c r="AQ3079" s="35"/>
      <c r="AR3079" s="35"/>
      <c r="AS3079" s="35"/>
      <c r="AT3079" s="35"/>
      <c r="AU3079" s="35"/>
      <c r="AV3079" s="35"/>
      <c r="AW3079" s="35"/>
      <c r="AX3079" s="35"/>
      <c r="AY3079" s="35"/>
      <c r="AZ3079" s="17">
        <f t="shared" ref="AZ3079" si="6941">AZ3078+1</f>
        <v>49095</v>
      </c>
      <c r="BA3079" s="216">
        <f t="shared" si="6812"/>
        <v>3</v>
      </c>
      <c r="BB3079" s="216">
        <f t="shared" ref="BB3079" si="6942">BB3078+1</f>
        <v>3074</v>
      </c>
      <c r="BC3079" s="16">
        <f t="shared" si="6814"/>
        <v>8.4219178082191775</v>
      </c>
      <c r="BD3079" s="16">
        <f>IF(Template!$F$7="Linear interpolation",LinInterp($AO$5:$AO$18,$AM$5:$AM$18,BC3079),CubicSpline($AO$5:$AO$18,$AM$5:$AM$18,BC3079))</f>
        <v>14.150259586266342</v>
      </c>
      <c r="BE3079" s="221">
        <f t="shared" si="6893"/>
        <v>3.0483565074890997</v>
      </c>
      <c r="BF3079" s="221">
        <f>BE3079/PRODUCT($BG$6:BG3078)</f>
        <v>1.000362636681267</v>
      </c>
      <c r="BG3079" s="16">
        <f t="shared" si="6815"/>
        <v>1.000362636681267</v>
      </c>
      <c r="BH3079" s="10">
        <f t="shared" si="6816"/>
        <v>13.23623886624603</v>
      </c>
      <c r="BI3079" s="90"/>
      <c r="BJ3079" s="17">
        <f t="shared" ref="BJ3079:BJ3142" si="6943">BJ3078+1</f>
        <v>49072</v>
      </c>
      <c r="BK3079" s="16">
        <f t="shared" si="6936"/>
        <v>13.237308410137484</v>
      </c>
      <c r="BL3079" s="10">
        <f ca="1">IFERROR(AVERAGE(INDIRECT("BK"&amp;AC3079-Template!$F$10+1):INDIRECT("BK"&amp;AC3079)),0)</f>
        <v>13.23835898077933</v>
      </c>
      <c r="BM3079" s="35"/>
      <c r="BN3079" s="86"/>
      <c r="BO3079" s="35"/>
      <c r="BP3079" s="35"/>
      <c r="BQ3079" s="35"/>
      <c r="BR3079" s="35"/>
      <c r="BS3079" s="35"/>
      <c r="BT3079" s="35"/>
      <c r="BU3079" s="35"/>
      <c r="BV3079" s="35"/>
      <c r="BW3079" s="35"/>
      <c r="BX3079" s="35"/>
      <c r="BY3079" s="35"/>
      <c r="BZ3079" s="35"/>
      <c r="CA3079" s="35"/>
      <c r="CB3079" s="35"/>
      <c r="CC3079" s="35"/>
      <c r="CD3079" s="35"/>
      <c r="CE3079" s="35"/>
      <c r="CF3079" s="35"/>
      <c r="CG3079" s="35"/>
      <c r="CH3079" s="35"/>
    </row>
    <row r="3080" spans="1:86" ht="15.6" x14ac:dyDescent="0.3">
      <c r="A3080" s="35"/>
      <c r="B3080" s="86"/>
      <c r="C3080" s="35"/>
      <c r="D3080" s="35"/>
      <c r="E3080" s="35"/>
      <c r="F3080" s="35"/>
      <c r="G3080" s="35"/>
      <c r="H3080" s="35"/>
      <c r="I3080" s="35"/>
      <c r="J3080" s="35"/>
      <c r="K3080" s="35"/>
      <c r="L3080" s="35"/>
      <c r="M3080" s="35"/>
      <c r="N3080" s="35"/>
      <c r="O3080" s="35"/>
      <c r="P3080" s="35"/>
      <c r="Q3080" s="35"/>
      <c r="R3080" s="35"/>
      <c r="S3080" s="35"/>
      <c r="T3080" s="17">
        <f t="shared" si="6937"/>
        <v>49096</v>
      </c>
      <c r="U3080" s="216">
        <f t="shared" si="6930"/>
        <v>4</v>
      </c>
      <c r="V3080" s="216">
        <f t="shared" si="6937"/>
        <v>3075</v>
      </c>
      <c r="W3080" s="16">
        <f t="shared" ref="W3080:W3143" si="6944">YEARFRAC($T$5,T3080,3)</f>
        <v>8.4246575342465757</v>
      </c>
      <c r="X3080" s="16" t="e">
        <f>IF(Template!$F$7="Linear interpolation",LinInterp($I$5:$I$22,$G$5:$G$22,W3080),CubicSpline($I$5:$I$22,$G$5:$G$22,W3080))</f>
        <v>#VALUE!</v>
      </c>
      <c r="Y3080" s="221" t="e">
        <f t="shared" si="6931"/>
        <v>#VALUE!</v>
      </c>
      <c r="Z3080" s="221" t="e">
        <f>Y3080/PRODUCT($AA$6:AA3079)</f>
        <v>#VALUE!</v>
      </c>
      <c r="AA3080" s="16" t="e">
        <f t="shared" si="6938"/>
        <v>#VALUE!</v>
      </c>
      <c r="AB3080" s="10" t="e">
        <f t="shared" si="6939"/>
        <v>#VALUE!</v>
      </c>
      <c r="AC3080" s="90">
        <f t="shared" si="6932"/>
        <v>3080</v>
      </c>
      <c r="AD3080" s="17">
        <f t="shared" si="6940"/>
        <v>49073</v>
      </c>
      <c r="AE3080" s="16" t="e">
        <f t="shared" si="6933"/>
        <v>#VALUE!</v>
      </c>
      <c r="AF3080" s="10">
        <f ca="1">IFERROR(AVERAGE(INDIRECT("AE"&amp;AC3080-Template!$F$10+1):INDIRECT("AE"&amp;AC3080)),0)</f>
        <v>0</v>
      </c>
      <c r="AG3080" s="35"/>
      <c r="AH3080" s="86"/>
      <c r="AI3080" s="35"/>
      <c r="AJ3080" s="35"/>
      <c r="AK3080" s="35"/>
      <c r="AL3080" s="35"/>
      <c r="AM3080" s="35"/>
      <c r="AN3080" s="35"/>
      <c r="AO3080" s="35"/>
      <c r="AP3080" s="35"/>
      <c r="AQ3080" s="35"/>
      <c r="AR3080" s="35"/>
      <c r="AS3080" s="35"/>
      <c r="AT3080" s="35"/>
      <c r="AU3080" s="35"/>
      <c r="AV3080" s="35"/>
      <c r="AW3080" s="35"/>
      <c r="AX3080" s="35"/>
      <c r="AY3080" s="35"/>
      <c r="AZ3080" s="17">
        <f t="shared" ref="AZ3080" si="6945">AZ3079+1</f>
        <v>49096</v>
      </c>
      <c r="BA3080" s="216">
        <f t="shared" si="6812"/>
        <v>4</v>
      </c>
      <c r="BB3080" s="216">
        <f t="shared" ref="BB3080" si="6946">BB3079+1</f>
        <v>3075</v>
      </c>
      <c r="BC3080" s="16">
        <f t="shared" si="6814"/>
        <v>8.4246575342465757</v>
      </c>
      <c r="BD3080" s="16">
        <f>IF(Template!$F$7="Linear interpolation",LinInterp($AO$5:$AO$18,$AM$5:$AM$18,BC3080),CubicSpline($AO$5:$AO$18,$AM$5:$AM$18,BC3080))</f>
        <v>14.150259305250504</v>
      </c>
      <c r="BE3080" s="221">
        <f t="shared" si="6893"/>
        <v>3.0494619491678416</v>
      </c>
      <c r="BF3080" s="221">
        <f>BE3080/PRODUCT($BG$6:BG3079)</f>
        <v>1.0003626353007025</v>
      </c>
      <c r="BG3080" s="16">
        <f t="shared" si="6815"/>
        <v>1.0003626353007025</v>
      </c>
      <c r="BH3080" s="10">
        <f t="shared" si="6816"/>
        <v>13.236188475639899</v>
      </c>
      <c r="BI3080" s="90"/>
      <c r="BJ3080" s="17">
        <f t="shared" si="6943"/>
        <v>49073</v>
      </c>
      <c r="BK3080" s="16">
        <f t="shared" si="6936"/>
        <v>13.23742575191722</v>
      </c>
      <c r="BL3080" s="10">
        <f ca="1">IFERROR(AVERAGE(INDIRECT("BK"&amp;AC3080-Template!$F$10+1):INDIRECT("BK"&amp;AC3080)),0)</f>
        <v>13.23829277098441</v>
      </c>
      <c r="BM3080" s="35"/>
      <c r="BN3080" s="86"/>
      <c r="BO3080" s="35"/>
      <c r="BP3080" s="35"/>
      <c r="BQ3080" s="35"/>
      <c r="BR3080" s="35"/>
      <c r="BS3080" s="35"/>
      <c r="BT3080" s="35"/>
      <c r="BU3080" s="35"/>
      <c r="BV3080" s="35"/>
      <c r="BW3080" s="35"/>
      <c r="BX3080" s="35"/>
      <c r="BY3080" s="35"/>
      <c r="BZ3080" s="35"/>
      <c r="CA3080" s="35"/>
      <c r="CB3080" s="35"/>
      <c r="CC3080" s="35"/>
      <c r="CD3080" s="35"/>
      <c r="CE3080" s="35"/>
      <c r="CF3080" s="35"/>
      <c r="CG3080" s="35"/>
      <c r="CH3080" s="35"/>
    </row>
    <row r="3081" spans="1:86" ht="15.6" x14ac:dyDescent="0.3">
      <c r="A3081" s="35"/>
      <c r="B3081" s="86"/>
      <c r="C3081" s="35"/>
      <c r="D3081" s="35"/>
      <c r="E3081" s="35"/>
      <c r="F3081" s="35"/>
      <c r="G3081" s="35"/>
      <c r="H3081" s="35"/>
      <c r="I3081" s="35"/>
      <c r="J3081" s="35"/>
      <c r="K3081" s="35"/>
      <c r="L3081" s="35"/>
      <c r="M3081" s="35"/>
      <c r="N3081" s="35"/>
      <c r="O3081" s="35"/>
      <c r="P3081" s="35"/>
      <c r="Q3081" s="35"/>
      <c r="R3081" s="35"/>
      <c r="S3081" s="35"/>
      <c r="T3081" s="17">
        <f t="shared" si="6937"/>
        <v>49097</v>
      </c>
      <c r="U3081" s="216">
        <f t="shared" si="6930"/>
        <v>5</v>
      </c>
      <c r="V3081" s="216">
        <f t="shared" si="6937"/>
        <v>3076</v>
      </c>
      <c r="W3081" s="16">
        <f t="shared" si="6944"/>
        <v>8.4273972602739722</v>
      </c>
      <c r="X3081" s="16" t="e">
        <f>IF(Template!$F$7="Linear interpolation",LinInterp($I$5:$I$22,$G$5:$G$22,W3081),CubicSpline($I$5:$I$22,$G$5:$G$22,W3081))</f>
        <v>#VALUE!</v>
      </c>
      <c r="Y3081" s="221" t="e">
        <f t="shared" si="6931"/>
        <v>#VALUE!</v>
      </c>
      <c r="Z3081" s="221" t="e">
        <f>Y3081/PRODUCT($AA$6:AA3080)</f>
        <v>#VALUE!</v>
      </c>
      <c r="AA3081" s="16" t="e">
        <f t="shared" si="6938"/>
        <v>#VALUE!</v>
      </c>
      <c r="AB3081" s="10" t="e">
        <f t="shared" si="6939"/>
        <v>#VALUE!</v>
      </c>
      <c r="AC3081" s="90">
        <f t="shared" si="6932"/>
        <v>3081</v>
      </c>
      <c r="AD3081" s="17">
        <f t="shared" si="6940"/>
        <v>49074</v>
      </c>
      <c r="AE3081" s="16" t="e">
        <f t="shared" si="6933"/>
        <v>#VALUE!</v>
      </c>
      <c r="AF3081" s="10">
        <f ca="1">IFERROR(AVERAGE(INDIRECT("AE"&amp;AC3081-Template!$F$10+1):INDIRECT("AE"&amp;AC3081)),0)</f>
        <v>0</v>
      </c>
      <c r="AG3081" s="35"/>
      <c r="AH3081" s="86"/>
      <c r="AI3081" s="35"/>
      <c r="AJ3081" s="35"/>
      <c r="AK3081" s="35"/>
      <c r="AL3081" s="35"/>
      <c r="AM3081" s="35"/>
      <c r="AN3081" s="35"/>
      <c r="AO3081" s="35"/>
      <c r="AP3081" s="35"/>
      <c r="AQ3081" s="35"/>
      <c r="AR3081" s="35"/>
      <c r="AS3081" s="35"/>
      <c r="AT3081" s="35"/>
      <c r="AU3081" s="35"/>
      <c r="AV3081" s="35"/>
      <c r="AW3081" s="35"/>
      <c r="AX3081" s="35"/>
      <c r="AY3081" s="35"/>
      <c r="AZ3081" s="17">
        <f t="shared" ref="AZ3081" si="6947">AZ3080+1</f>
        <v>49097</v>
      </c>
      <c r="BA3081" s="216">
        <f t="shared" si="6812"/>
        <v>5</v>
      </c>
      <c r="BB3081" s="216">
        <f t="shared" ref="BB3081" si="6948">BB3080+1</f>
        <v>3076</v>
      </c>
      <c r="BC3081" s="16">
        <f t="shared" si="6814"/>
        <v>8.4273972602739722</v>
      </c>
      <c r="BD3081" s="16">
        <f>IF(Template!$F$7="Linear interpolation",LinInterp($AO$5:$AO$18,$AM$5:$AM$18,BC3081),CubicSpline($AO$5:$AO$18,$AM$5:$AM$18,BC3081))</f>
        <v>14.150259005840413</v>
      </c>
      <c r="BE3081" s="221">
        <f t="shared" si="6893"/>
        <v>3.0505677875349435</v>
      </c>
      <c r="BF3081" s="221">
        <f>BE3081/PRODUCT($BG$6:BG3080)</f>
        <v>1.0003626339287179</v>
      </c>
      <c r="BG3081" s="16">
        <f t="shared" si="6815"/>
        <v>1.0003626339287179</v>
      </c>
      <c r="BH3081" s="10">
        <f t="shared" si="6816"/>
        <v>13.2361383982047</v>
      </c>
      <c r="BI3081" s="90"/>
      <c r="BJ3081" s="17">
        <f t="shared" si="6943"/>
        <v>49074</v>
      </c>
      <c r="BK3081" s="16">
        <f t="shared" si="6936"/>
        <v>13.237368589553933</v>
      </c>
      <c r="BL3081" s="10">
        <f ca="1">IFERROR(AVERAGE(INDIRECT("BK"&amp;AC3081-Template!$F$10+1):INDIRECT("BK"&amp;AC3081)),0)</f>
        <v>13.238237938516912</v>
      </c>
      <c r="BM3081" s="35"/>
      <c r="BN3081" s="86"/>
      <c r="BO3081" s="35"/>
      <c r="BP3081" s="35"/>
      <c r="BQ3081" s="35"/>
      <c r="BR3081" s="35"/>
      <c r="BS3081" s="35"/>
      <c r="BT3081" s="35"/>
      <c r="BU3081" s="35"/>
      <c r="BV3081" s="35"/>
      <c r="BW3081" s="35"/>
      <c r="BX3081" s="35"/>
      <c r="BY3081" s="35"/>
      <c r="BZ3081" s="35"/>
      <c r="CA3081" s="35"/>
      <c r="CB3081" s="35"/>
      <c r="CC3081" s="35"/>
      <c r="CD3081" s="35"/>
      <c r="CE3081" s="35"/>
      <c r="CF3081" s="35"/>
      <c r="CG3081" s="35"/>
      <c r="CH3081" s="35"/>
    </row>
    <row r="3082" spans="1:86" ht="15.6" x14ac:dyDescent="0.3">
      <c r="A3082" s="35"/>
      <c r="B3082" s="86"/>
      <c r="C3082" s="35"/>
      <c r="D3082" s="35"/>
      <c r="E3082" s="35"/>
      <c r="F3082" s="35"/>
      <c r="G3082" s="35"/>
      <c r="H3082" s="35"/>
      <c r="I3082" s="35"/>
      <c r="J3082" s="35"/>
      <c r="K3082" s="35"/>
      <c r="L3082" s="35"/>
      <c r="M3082" s="35"/>
      <c r="N3082" s="35"/>
      <c r="O3082" s="35"/>
      <c r="P3082" s="35"/>
      <c r="Q3082" s="35"/>
      <c r="R3082" s="35"/>
      <c r="S3082" s="35"/>
      <c r="T3082" s="17">
        <f t="shared" si="6937"/>
        <v>49098</v>
      </c>
      <c r="U3082" s="216">
        <f t="shared" si="6930"/>
        <v>6</v>
      </c>
      <c r="V3082" s="216">
        <f t="shared" si="6937"/>
        <v>3077</v>
      </c>
      <c r="W3082" s="16">
        <f t="shared" si="6944"/>
        <v>8.4301369863013704</v>
      </c>
      <c r="X3082" s="16" t="e">
        <f>IF(Template!$F$7="Linear interpolation",LinInterp($I$5:$I$22,$G$5:$G$22,W3082),CubicSpline($I$5:$I$22,$G$5:$G$22,W3082))</f>
        <v>#VALUE!</v>
      </c>
      <c r="Y3082" s="221" t="e">
        <f t="shared" si="6931"/>
        <v>#VALUE!</v>
      </c>
      <c r="Z3082" s="221" t="e">
        <f>Y3082/PRODUCT($AA$6:AA3081)</f>
        <v>#VALUE!</v>
      </c>
      <c r="AA3082" s="16" t="e">
        <f t="shared" si="6938"/>
        <v>#VALUE!</v>
      </c>
      <c r="AB3082" s="10" t="e">
        <f t="shared" si="6939"/>
        <v>#VALUE!</v>
      </c>
      <c r="AC3082" s="90">
        <f t="shared" si="6932"/>
        <v>3082</v>
      </c>
      <c r="AD3082" s="17">
        <f t="shared" si="6940"/>
        <v>49075</v>
      </c>
      <c r="AE3082" s="16" t="e">
        <f t="shared" si="6933"/>
        <v>#VALUE!</v>
      </c>
      <c r="AF3082" s="10">
        <f ca="1">IFERROR(AVERAGE(INDIRECT("AE"&amp;AC3082-Template!$F$10+1):INDIRECT("AE"&amp;AC3082)),0)</f>
        <v>0</v>
      </c>
      <c r="AG3082" s="35"/>
      <c r="AH3082" s="86"/>
      <c r="AI3082" s="35"/>
      <c r="AJ3082" s="35"/>
      <c r="AK3082" s="35"/>
      <c r="AL3082" s="35"/>
      <c r="AM3082" s="35"/>
      <c r="AN3082" s="35"/>
      <c r="AO3082" s="35"/>
      <c r="AP3082" s="35"/>
      <c r="AQ3082" s="35"/>
      <c r="AR3082" s="35"/>
      <c r="AS3082" s="35"/>
      <c r="AT3082" s="35"/>
      <c r="AU3082" s="35"/>
      <c r="AV3082" s="35"/>
      <c r="AW3082" s="35"/>
      <c r="AX3082" s="35"/>
      <c r="AY3082" s="35"/>
      <c r="AZ3082" s="17">
        <f t="shared" ref="AZ3082" si="6949">AZ3081+1</f>
        <v>49098</v>
      </c>
      <c r="BA3082" s="216">
        <f t="shared" si="6812"/>
        <v>6</v>
      </c>
      <c r="BB3082" s="216">
        <f t="shared" ref="BB3082" si="6950">BB3081+1</f>
        <v>3077</v>
      </c>
      <c r="BC3082" s="16">
        <f t="shared" si="6814"/>
        <v>8.4301369863013704</v>
      </c>
      <c r="BD3082" s="16">
        <f>IF(Template!$F$7="Linear interpolation",LinInterp($AO$5:$AO$18,$AM$5:$AM$18,BC3082),CubicSpline($AO$5:$AO$18,$AM$5:$AM$18,BC3082))</f>
        <v>14.150258688170334</v>
      </c>
      <c r="BE3082" s="221">
        <f t="shared" si="6893"/>
        <v>3.0516740227574473</v>
      </c>
      <c r="BF3082" s="221">
        <f>BE3082/PRODUCT($BG$6:BG3081)</f>
        <v>1.0003626325653288</v>
      </c>
      <c r="BG3082" s="16">
        <f t="shared" si="6815"/>
        <v>1.0003626339287179</v>
      </c>
      <c r="BH3082" s="10">
        <f t="shared" si="6816"/>
        <v>13.2361383982047</v>
      </c>
      <c r="BI3082" s="90"/>
      <c r="BJ3082" s="17">
        <f t="shared" si="6943"/>
        <v>49075</v>
      </c>
      <c r="BK3082" s="16">
        <f t="shared" si="6936"/>
        <v>13.237311730011969</v>
      </c>
      <c r="BL3082" s="10">
        <f ca="1">IFERROR(AVERAGE(INDIRECT("BK"&amp;AC3082-Template!$F$10+1):INDIRECT("BK"&amp;AC3082)),0)</f>
        <v>13.238176751120301</v>
      </c>
      <c r="BM3082" s="35"/>
      <c r="BN3082" s="86"/>
      <c r="BO3082" s="35"/>
      <c r="BP3082" s="35"/>
      <c r="BQ3082" s="35"/>
      <c r="BR3082" s="35"/>
      <c r="BS3082" s="35"/>
      <c r="BT3082" s="35"/>
      <c r="BU3082" s="35"/>
      <c r="BV3082" s="35"/>
      <c r="BW3082" s="35"/>
      <c r="BX3082" s="35"/>
      <c r="BY3082" s="35"/>
      <c r="BZ3082" s="35"/>
      <c r="CA3082" s="35"/>
      <c r="CB3082" s="35"/>
      <c r="CC3082" s="35"/>
      <c r="CD3082" s="35"/>
      <c r="CE3082" s="35"/>
      <c r="CF3082" s="35"/>
      <c r="CG3082" s="35"/>
      <c r="CH3082" s="35"/>
    </row>
    <row r="3083" spans="1:86" ht="15.6" x14ac:dyDescent="0.3">
      <c r="A3083" s="35"/>
      <c r="B3083" s="86"/>
      <c r="C3083" s="35"/>
      <c r="D3083" s="35"/>
      <c r="E3083" s="35"/>
      <c r="F3083" s="35"/>
      <c r="G3083" s="35"/>
      <c r="H3083" s="35"/>
      <c r="I3083" s="35"/>
      <c r="J3083" s="35"/>
      <c r="K3083" s="35"/>
      <c r="L3083" s="35"/>
      <c r="M3083" s="35"/>
      <c r="N3083" s="35"/>
      <c r="O3083" s="35"/>
      <c r="P3083" s="35"/>
      <c r="Q3083" s="35"/>
      <c r="R3083" s="35"/>
      <c r="S3083" s="35"/>
      <c r="T3083" s="17">
        <f t="shared" si="6937"/>
        <v>49099</v>
      </c>
      <c r="U3083" s="216">
        <f t="shared" si="6930"/>
        <v>7</v>
      </c>
      <c r="V3083" s="216">
        <f t="shared" si="6937"/>
        <v>3078</v>
      </c>
      <c r="W3083" s="16">
        <f t="shared" si="6944"/>
        <v>8.4328767123287669</v>
      </c>
      <c r="X3083" s="16" t="e">
        <f>IF(Template!$F$7="Linear interpolation",LinInterp($I$5:$I$22,$G$5:$G$22,W3083),CubicSpline($I$5:$I$22,$G$5:$G$22,W3083))</f>
        <v>#VALUE!</v>
      </c>
      <c r="Y3083" s="221" t="e">
        <f t="shared" si="6931"/>
        <v>#VALUE!</v>
      </c>
      <c r="Z3083" s="221" t="e">
        <f>Y3083/PRODUCT($AA$6:AA3082)</f>
        <v>#VALUE!</v>
      </c>
      <c r="AA3083" s="16" t="e">
        <f t="shared" si="6938"/>
        <v>#VALUE!</v>
      </c>
      <c r="AB3083" s="10" t="e">
        <f t="shared" si="6939"/>
        <v>#VALUE!</v>
      </c>
      <c r="AC3083" s="90">
        <f t="shared" si="6932"/>
        <v>3083</v>
      </c>
      <c r="AD3083" s="17">
        <f t="shared" si="6940"/>
        <v>49076</v>
      </c>
      <c r="AE3083" s="16" t="e">
        <f t="shared" si="6933"/>
        <v>#VALUE!</v>
      </c>
      <c r="AF3083" s="10">
        <f ca="1">IFERROR(AVERAGE(INDIRECT("AE"&amp;AC3083-Template!$F$10+1):INDIRECT("AE"&amp;AC3083)),0)</f>
        <v>0</v>
      </c>
      <c r="AG3083" s="35"/>
      <c r="AH3083" s="86"/>
      <c r="AI3083" s="35"/>
      <c r="AJ3083" s="35"/>
      <c r="AK3083" s="35"/>
      <c r="AL3083" s="35"/>
      <c r="AM3083" s="35"/>
      <c r="AN3083" s="35"/>
      <c r="AO3083" s="35"/>
      <c r="AP3083" s="35"/>
      <c r="AQ3083" s="35"/>
      <c r="AR3083" s="35"/>
      <c r="AS3083" s="35"/>
      <c r="AT3083" s="35"/>
      <c r="AU3083" s="35"/>
      <c r="AV3083" s="35"/>
      <c r="AW3083" s="35"/>
      <c r="AX3083" s="35"/>
      <c r="AY3083" s="35"/>
      <c r="AZ3083" s="17">
        <f t="shared" ref="AZ3083" si="6951">AZ3082+1</f>
        <v>49099</v>
      </c>
      <c r="BA3083" s="216">
        <f t="shared" si="6812"/>
        <v>7</v>
      </c>
      <c r="BB3083" s="216">
        <f t="shared" ref="BB3083" si="6952">BB3082+1</f>
        <v>3078</v>
      </c>
      <c r="BC3083" s="16">
        <f t="shared" si="6814"/>
        <v>8.4328767123287669</v>
      </c>
      <c r="BD3083" s="16">
        <f>IF(Template!$F$7="Linear interpolation",LinInterp($AO$5:$AO$18,$AM$5:$AM$18,BC3083),CubicSpline($AO$5:$AO$18,$AM$5:$AM$18,BC3083))</f>
        <v>14.150258352374532</v>
      </c>
      <c r="BE3083" s="221">
        <f t="shared" si="6893"/>
        <v>3.0527806550025178</v>
      </c>
      <c r="BF3083" s="221">
        <f>BE3083/PRODUCT($BG$6:BG3082)</f>
        <v>1.0003626298471591</v>
      </c>
      <c r="BG3083" s="16">
        <f t="shared" si="6815"/>
        <v>1.0003626339287179</v>
      </c>
      <c r="BH3083" s="10">
        <f t="shared" si="6816"/>
        <v>13.2361383982047</v>
      </c>
      <c r="BI3083" s="90"/>
      <c r="BJ3083" s="17">
        <f t="shared" si="6943"/>
        <v>49076</v>
      </c>
      <c r="BK3083" s="16">
        <f t="shared" si="6936"/>
        <v>13.237255173842444</v>
      </c>
      <c r="BL3083" s="10">
        <f ca="1">IFERROR(AVERAGE(INDIRECT("BK"&amp;AC3083-Template!$F$10+1):INDIRECT("BK"&amp;AC3083)),0)</f>
        <v>13.238115860236105</v>
      </c>
      <c r="BM3083" s="35"/>
      <c r="BN3083" s="86"/>
      <c r="BO3083" s="35"/>
      <c r="BP3083" s="35"/>
      <c r="BQ3083" s="35"/>
      <c r="BR3083" s="35"/>
      <c r="BS3083" s="35"/>
      <c r="BT3083" s="35"/>
      <c r="BU3083" s="35"/>
      <c r="BV3083" s="35"/>
      <c r="BW3083" s="35"/>
      <c r="BX3083" s="35"/>
      <c r="BY3083" s="35"/>
      <c r="BZ3083" s="35"/>
      <c r="CA3083" s="35"/>
      <c r="CB3083" s="35"/>
      <c r="CC3083" s="35"/>
      <c r="CD3083" s="35"/>
      <c r="CE3083" s="35"/>
      <c r="CF3083" s="35"/>
      <c r="CG3083" s="35"/>
      <c r="CH3083" s="35"/>
    </row>
    <row r="3084" spans="1:86" ht="15.6" x14ac:dyDescent="0.3">
      <c r="A3084" s="35"/>
      <c r="B3084" s="86"/>
      <c r="C3084" s="35"/>
      <c r="D3084" s="35"/>
      <c r="E3084" s="35"/>
      <c r="F3084" s="35"/>
      <c r="G3084" s="35"/>
      <c r="H3084" s="35"/>
      <c r="I3084" s="35"/>
      <c r="J3084" s="35"/>
      <c r="K3084" s="35"/>
      <c r="L3084" s="35"/>
      <c r="M3084" s="35"/>
      <c r="N3084" s="35"/>
      <c r="O3084" s="35"/>
      <c r="P3084" s="35"/>
      <c r="Q3084" s="35"/>
      <c r="R3084" s="35"/>
      <c r="S3084" s="35"/>
      <c r="T3084" s="17">
        <f t="shared" si="6937"/>
        <v>49100</v>
      </c>
      <c r="U3084" s="216">
        <f t="shared" si="6930"/>
        <v>1</v>
      </c>
      <c r="V3084" s="216">
        <f t="shared" si="6937"/>
        <v>3079</v>
      </c>
      <c r="W3084" s="16">
        <f t="shared" si="6944"/>
        <v>8.4356164383561651</v>
      </c>
      <c r="X3084" s="16" t="e">
        <f>IF(Template!$F$7="Linear interpolation",LinInterp($I$5:$I$22,$G$5:$G$22,W3084),CubicSpline($I$5:$I$22,$G$5:$G$22,W3084))</f>
        <v>#VALUE!</v>
      </c>
      <c r="Y3084" s="221" t="e">
        <f t="shared" si="6931"/>
        <v>#VALUE!</v>
      </c>
      <c r="Z3084" s="221" t="e">
        <f>Y3084/PRODUCT($AA$6:AA3083)</f>
        <v>#VALUE!</v>
      </c>
      <c r="AA3084" s="16" t="e">
        <f t="shared" si="6938"/>
        <v>#VALUE!</v>
      </c>
      <c r="AB3084" s="10" t="e">
        <f t="shared" si="6939"/>
        <v>#VALUE!</v>
      </c>
      <c r="AC3084" s="90">
        <f t="shared" si="6932"/>
        <v>3084</v>
      </c>
      <c r="AD3084" s="17">
        <f t="shared" si="6940"/>
        <v>49077</v>
      </c>
      <c r="AE3084" s="16" t="e">
        <f t="shared" si="6933"/>
        <v>#VALUE!</v>
      </c>
      <c r="AF3084" s="10">
        <f ca="1">IFERROR(AVERAGE(INDIRECT("AE"&amp;AC3084-Template!$F$10+1):INDIRECT("AE"&amp;AC3084)),0)</f>
        <v>0</v>
      </c>
      <c r="AG3084" s="35"/>
      <c r="AH3084" s="86"/>
      <c r="AI3084" s="35"/>
      <c r="AJ3084" s="35"/>
      <c r="AK3084" s="35"/>
      <c r="AL3084" s="35"/>
      <c r="AM3084" s="35"/>
      <c r="AN3084" s="35"/>
      <c r="AO3084" s="35"/>
      <c r="AP3084" s="35"/>
      <c r="AQ3084" s="35"/>
      <c r="AR3084" s="35"/>
      <c r="AS3084" s="35"/>
      <c r="AT3084" s="35"/>
      <c r="AU3084" s="35"/>
      <c r="AV3084" s="35"/>
      <c r="AW3084" s="35"/>
      <c r="AX3084" s="35"/>
      <c r="AY3084" s="35"/>
      <c r="AZ3084" s="17">
        <f t="shared" ref="AZ3084" si="6953">AZ3083+1</f>
        <v>49100</v>
      </c>
      <c r="BA3084" s="216">
        <f t="shared" si="6812"/>
        <v>1</v>
      </c>
      <c r="BB3084" s="216">
        <f t="shared" ref="BB3084" si="6954">BB3083+1</f>
        <v>3079</v>
      </c>
      <c r="BC3084" s="16">
        <f t="shared" si="6814"/>
        <v>8.4356164383561651</v>
      </c>
      <c r="BD3084" s="16">
        <f>IF(Template!$F$7="Linear interpolation",LinInterp($AO$5:$AO$18,$AM$5:$AM$18,BC3084),CubicSpline($AO$5:$AO$18,$AM$5:$AM$18,BC3084))</f>
        <v>14.150257998587273</v>
      </c>
      <c r="BE3084" s="221">
        <f t="shared" si="6893"/>
        <v>3.0538876844374387</v>
      </c>
      <c r="BF3084" s="221">
        <f>BE3084/PRODUCT($BG$6:BG3083)</f>
        <v>1.000362625782826</v>
      </c>
      <c r="BG3084" s="16">
        <f t="shared" si="6815"/>
        <v>1.000362625782826</v>
      </c>
      <c r="BH3084" s="10">
        <f t="shared" si="6816"/>
        <v>13.235841073148125</v>
      </c>
      <c r="BI3084" s="90"/>
      <c r="BJ3084" s="17">
        <f t="shared" si="6943"/>
        <v>49077</v>
      </c>
      <c r="BK3084" s="16">
        <f t="shared" si="6936"/>
        <v>13.237255173842444</v>
      </c>
      <c r="BL3084" s="10">
        <f ca="1">IFERROR(AVERAGE(INDIRECT("BK"&amp;AC3084-Template!$F$10+1):INDIRECT("BK"&amp;AC3084)),0)</f>
        <v>13.238057141416546</v>
      </c>
      <c r="BM3084" s="35"/>
      <c r="BN3084" s="86"/>
      <c r="BO3084" s="35"/>
      <c r="BP3084" s="35"/>
      <c r="BQ3084" s="35"/>
      <c r="BR3084" s="35"/>
      <c r="BS3084" s="35"/>
      <c r="BT3084" s="35"/>
      <c r="BU3084" s="35"/>
      <c r="BV3084" s="35"/>
      <c r="BW3084" s="35"/>
      <c r="BX3084" s="35"/>
      <c r="BY3084" s="35"/>
      <c r="BZ3084" s="35"/>
      <c r="CA3084" s="35"/>
      <c r="CB3084" s="35"/>
      <c r="CC3084" s="35"/>
      <c r="CD3084" s="35"/>
      <c r="CE3084" s="35"/>
      <c r="CF3084" s="35"/>
      <c r="CG3084" s="35"/>
      <c r="CH3084" s="35"/>
    </row>
    <row r="3085" spans="1:86" ht="15.6" x14ac:dyDescent="0.3">
      <c r="A3085" s="35"/>
      <c r="B3085" s="86"/>
      <c r="C3085" s="35"/>
      <c r="D3085" s="35"/>
      <c r="E3085" s="35"/>
      <c r="F3085" s="35"/>
      <c r="G3085" s="35"/>
      <c r="H3085" s="35"/>
      <c r="I3085" s="35"/>
      <c r="J3085" s="35"/>
      <c r="K3085" s="35"/>
      <c r="L3085" s="35"/>
      <c r="M3085" s="35"/>
      <c r="N3085" s="35"/>
      <c r="O3085" s="35"/>
      <c r="P3085" s="35"/>
      <c r="Q3085" s="35"/>
      <c r="R3085" s="35"/>
      <c r="S3085" s="35"/>
      <c r="T3085" s="17">
        <f t="shared" si="6937"/>
        <v>49101</v>
      </c>
      <c r="U3085" s="216">
        <f t="shared" si="6930"/>
        <v>2</v>
      </c>
      <c r="V3085" s="216">
        <f t="shared" si="6937"/>
        <v>3080</v>
      </c>
      <c r="W3085" s="16">
        <f t="shared" si="6944"/>
        <v>8.4383561643835616</v>
      </c>
      <c r="X3085" s="16" t="e">
        <f>IF(Template!$F$7="Linear interpolation",LinInterp($I$5:$I$22,$G$5:$G$22,W3085),CubicSpline($I$5:$I$22,$G$5:$G$22,W3085))</f>
        <v>#VALUE!</v>
      </c>
      <c r="Y3085" s="221" t="e">
        <f t="shared" si="6931"/>
        <v>#VALUE!</v>
      </c>
      <c r="Z3085" s="221" t="e">
        <f>Y3085/PRODUCT($AA$6:AA3084)</f>
        <v>#VALUE!</v>
      </c>
      <c r="AA3085" s="16" t="e">
        <f t="shared" si="6938"/>
        <v>#VALUE!</v>
      </c>
      <c r="AB3085" s="10" t="e">
        <f t="shared" si="6939"/>
        <v>#VALUE!</v>
      </c>
      <c r="AC3085" s="90">
        <f t="shared" si="6932"/>
        <v>3085</v>
      </c>
      <c r="AD3085" s="17">
        <f t="shared" si="6940"/>
        <v>49078</v>
      </c>
      <c r="AE3085" s="16" t="e">
        <f t="shared" si="6933"/>
        <v>#VALUE!</v>
      </c>
      <c r="AF3085" s="10">
        <f ca="1">IFERROR(AVERAGE(INDIRECT("AE"&amp;AC3085-Template!$F$10+1):INDIRECT("AE"&amp;AC3085)),0)</f>
        <v>0</v>
      </c>
      <c r="AG3085" s="35"/>
      <c r="AH3085" s="86"/>
      <c r="AI3085" s="35"/>
      <c r="AJ3085" s="35"/>
      <c r="AK3085" s="35"/>
      <c r="AL3085" s="35"/>
      <c r="AM3085" s="35"/>
      <c r="AN3085" s="35"/>
      <c r="AO3085" s="35"/>
      <c r="AP3085" s="35"/>
      <c r="AQ3085" s="35"/>
      <c r="AR3085" s="35"/>
      <c r="AS3085" s="35"/>
      <c r="AT3085" s="35"/>
      <c r="AU3085" s="35"/>
      <c r="AV3085" s="35"/>
      <c r="AW3085" s="35"/>
      <c r="AX3085" s="35"/>
      <c r="AY3085" s="35"/>
      <c r="AZ3085" s="17">
        <f t="shared" ref="AZ3085" si="6955">AZ3084+1</f>
        <v>49101</v>
      </c>
      <c r="BA3085" s="216">
        <f t="shared" ref="BA3085:BA3148" si="6956">WEEKDAY(AZ3085,2)</f>
        <v>2</v>
      </c>
      <c r="BB3085" s="216">
        <f t="shared" ref="BB3085" si="6957">BB3084+1</f>
        <v>3080</v>
      </c>
      <c r="BC3085" s="16">
        <f t="shared" ref="BC3085:BC3148" si="6958">YEARFRAC($T$5,AZ3085,3)</f>
        <v>8.4383561643835616</v>
      </c>
      <c r="BD3085" s="16">
        <f>IF(Template!$F$7="Linear interpolation",LinInterp($AO$5:$AO$18,$AM$5:$AM$18,BC3085),CubicSpline($AO$5:$AO$18,$AM$5:$AM$18,BC3085))</f>
        <v>14.150257626942819</v>
      </c>
      <c r="BE3085" s="221">
        <f t="shared" si="6893"/>
        <v>3.054995111229633</v>
      </c>
      <c r="BF3085" s="221">
        <f>BE3085/PRODUCT($BG$6:BG3084)</f>
        <v>1.0003626285268572</v>
      </c>
      <c r="BG3085" s="16">
        <f t="shared" ref="BG3085:BG3148" si="6959">1+BH3085/365/100</f>
        <v>1.0003626285268572</v>
      </c>
      <c r="BH3085" s="10">
        <f t="shared" ref="BH3085:BH3148" si="6960">IF(OR(BA3085=6,BA3085=7),BH3084,(BF3085-1)*365*100)</f>
        <v>13.235941230287818</v>
      </c>
      <c r="BI3085" s="90"/>
      <c r="BJ3085" s="17">
        <f t="shared" si="6943"/>
        <v>49078</v>
      </c>
      <c r="BK3085" s="16">
        <f t="shared" si="6936"/>
        <v>13.237255173842444</v>
      </c>
      <c r="BL3085" s="10">
        <f ca="1">IFERROR(AVERAGE(INDIRECT("BK"&amp;AC3085-Template!$F$10+1):INDIRECT("BK"&amp;AC3085)),0)</f>
        <v>13.238000584986322</v>
      </c>
      <c r="BM3085" s="35"/>
      <c r="BN3085" s="86"/>
      <c r="BO3085" s="35"/>
      <c r="BP3085" s="35"/>
      <c r="BQ3085" s="35"/>
      <c r="BR3085" s="35"/>
      <c r="BS3085" s="35"/>
      <c r="BT3085" s="35"/>
      <c r="BU3085" s="35"/>
      <c r="BV3085" s="35"/>
      <c r="BW3085" s="35"/>
      <c r="BX3085" s="35"/>
      <c r="BY3085" s="35"/>
      <c r="BZ3085" s="35"/>
      <c r="CA3085" s="35"/>
      <c r="CB3085" s="35"/>
      <c r="CC3085" s="35"/>
      <c r="CD3085" s="35"/>
      <c r="CE3085" s="35"/>
      <c r="CF3085" s="35"/>
      <c r="CG3085" s="35"/>
      <c r="CH3085" s="35"/>
    </row>
    <row r="3086" spans="1:86" ht="15.6" x14ac:dyDescent="0.3">
      <c r="A3086" s="35"/>
      <c r="B3086" s="86"/>
      <c r="C3086" s="35"/>
      <c r="D3086" s="35"/>
      <c r="E3086" s="35"/>
      <c r="F3086" s="35"/>
      <c r="G3086" s="35"/>
      <c r="H3086" s="35"/>
      <c r="I3086" s="35"/>
      <c r="J3086" s="35"/>
      <c r="K3086" s="35"/>
      <c r="L3086" s="35"/>
      <c r="M3086" s="35"/>
      <c r="N3086" s="35"/>
      <c r="O3086" s="35"/>
      <c r="P3086" s="35"/>
      <c r="Q3086" s="35"/>
      <c r="R3086" s="35"/>
      <c r="S3086" s="35"/>
      <c r="T3086" s="17">
        <f t="shared" si="6937"/>
        <v>49102</v>
      </c>
      <c r="U3086" s="216">
        <f t="shared" si="6930"/>
        <v>3</v>
      </c>
      <c r="V3086" s="216">
        <f t="shared" si="6937"/>
        <v>3081</v>
      </c>
      <c r="W3086" s="16">
        <f t="shared" si="6944"/>
        <v>8.4410958904109581</v>
      </c>
      <c r="X3086" s="16" t="e">
        <f>IF(Template!$F$7="Linear interpolation",LinInterp($I$5:$I$22,$G$5:$G$22,W3086),CubicSpline($I$5:$I$22,$G$5:$G$22,W3086))</f>
        <v>#VALUE!</v>
      </c>
      <c r="Y3086" s="221" t="e">
        <f t="shared" si="6931"/>
        <v>#VALUE!</v>
      </c>
      <c r="Z3086" s="221" t="e">
        <f>Y3086/PRODUCT($AA$6:AA3085)</f>
        <v>#VALUE!</v>
      </c>
      <c r="AA3086" s="16" t="e">
        <f t="shared" si="6938"/>
        <v>#VALUE!</v>
      </c>
      <c r="AB3086" s="10" t="e">
        <f t="shared" si="6939"/>
        <v>#VALUE!</v>
      </c>
      <c r="AC3086" s="90">
        <f t="shared" si="6932"/>
        <v>3086</v>
      </c>
      <c r="AD3086" s="17">
        <f t="shared" si="6940"/>
        <v>49079</v>
      </c>
      <c r="AE3086" s="16" t="e">
        <f t="shared" si="6933"/>
        <v>#VALUE!</v>
      </c>
      <c r="AF3086" s="10">
        <f ca="1">IFERROR(AVERAGE(INDIRECT("AE"&amp;AC3086-Template!$F$10+1):INDIRECT("AE"&amp;AC3086)),0)</f>
        <v>0</v>
      </c>
      <c r="AG3086" s="35"/>
      <c r="AH3086" s="86"/>
      <c r="AI3086" s="35"/>
      <c r="AJ3086" s="35"/>
      <c r="AK3086" s="35"/>
      <c r="AL3086" s="35"/>
      <c r="AM3086" s="35"/>
      <c r="AN3086" s="35"/>
      <c r="AO3086" s="35"/>
      <c r="AP3086" s="35"/>
      <c r="AQ3086" s="35"/>
      <c r="AR3086" s="35"/>
      <c r="AS3086" s="35"/>
      <c r="AT3086" s="35"/>
      <c r="AU3086" s="35"/>
      <c r="AV3086" s="35"/>
      <c r="AW3086" s="35"/>
      <c r="AX3086" s="35"/>
      <c r="AY3086" s="35"/>
      <c r="AZ3086" s="17">
        <f t="shared" ref="AZ3086" si="6961">AZ3085+1</f>
        <v>49102</v>
      </c>
      <c r="BA3086" s="216">
        <f t="shared" si="6956"/>
        <v>3</v>
      </c>
      <c r="BB3086" s="216">
        <f t="shared" ref="BB3086" si="6962">BB3085+1</f>
        <v>3081</v>
      </c>
      <c r="BC3086" s="16">
        <f t="shared" si="6958"/>
        <v>8.4410958904109581</v>
      </c>
      <c r="BD3086" s="16">
        <f>IF(Template!$F$7="Linear interpolation",LinInterp($AO$5:$AO$18,$AM$5:$AM$18,BC3086),CubicSpline($AO$5:$AO$18,$AM$5:$AM$18,BC3086))</f>
        <v>14.150257237575437</v>
      </c>
      <c r="BE3086" s="221">
        <f t="shared" si="6893"/>
        <v>3.0561029355466403</v>
      </c>
      <c r="BF3086" s="221">
        <f>BE3086/PRODUCT($BG$6:BG3085)</f>
        <v>1.0003626271979731</v>
      </c>
      <c r="BG3086" s="16">
        <f t="shared" si="6959"/>
        <v>1.0003626271979731</v>
      </c>
      <c r="BH3086" s="10">
        <f t="shared" si="6960"/>
        <v>13.235892726017662</v>
      </c>
      <c r="BI3086" s="90"/>
      <c r="BJ3086" s="17">
        <f t="shared" si="6943"/>
        <v>49079</v>
      </c>
      <c r="BK3086" s="16">
        <f t="shared" si="6936"/>
        <v>13.236918877033377</v>
      </c>
      <c r="BL3086" s="10">
        <f ca="1">IFERROR(AVERAGE(INDIRECT("BK"&amp;AC3086-Template!$F$10+1):INDIRECT("BK"&amp;AC3086)),0)</f>
        <v>13.237932818662463</v>
      </c>
      <c r="BM3086" s="35"/>
      <c r="BN3086" s="86"/>
      <c r="BO3086" s="35"/>
      <c r="BP3086" s="35"/>
      <c r="BQ3086" s="35"/>
      <c r="BR3086" s="35"/>
      <c r="BS3086" s="35"/>
      <c r="BT3086" s="35"/>
      <c r="BU3086" s="35"/>
      <c r="BV3086" s="35"/>
      <c r="BW3086" s="35"/>
      <c r="BX3086" s="35"/>
      <c r="BY3086" s="35"/>
      <c r="BZ3086" s="35"/>
      <c r="CA3086" s="35"/>
      <c r="CB3086" s="35"/>
      <c r="CC3086" s="35"/>
      <c r="CD3086" s="35"/>
      <c r="CE3086" s="35"/>
      <c r="CF3086" s="35"/>
      <c r="CG3086" s="35"/>
      <c r="CH3086" s="35"/>
    </row>
    <row r="3087" spans="1:86" ht="15.6" x14ac:dyDescent="0.3">
      <c r="A3087" s="35"/>
      <c r="B3087" s="86"/>
      <c r="C3087" s="35"/>
      <c r="D3087" s="35"/>
      <c r="E3087" s="35"/>
      <c r="F3087" s="35"/>
      <c r="G3087" s="35"/>
      <c r="H3087" s="35"/>
      <c r="I3087" s="35"/>
      <c r="J3087" s="35"/>
      <c r="K3087" s="35"/>
      <c r="L3087" s="35"/>
      <c r="M3087" s="35"/>
      <c r="N3087" s="35"/>
      <c r="O3087" s="35"/>
      <c r="P3087" s="35"/>
      <c r="Q3087" s="35"/>
      <c r="R3087" s="35"/>
      <c r="S3087" s="35"/>
      <c r="T3087" s="17">
        <f t="shared" si="6937"/>
        <v>49103</v>
      </c>
      <c r="U3087" s="216">
        <f t="shared" si="6930"/>
        <v>4</v>
      </c>
      <c r="V3087" s="216">
        <f t="shared" si="6937"/>
        <v>3082</v>
      </c>
      <c r="W3087" s="16">
        <f t="shared" si="6944"/>
        <v>8.4438356164383563</v>
      </c>
      <c r="X3087" s="16" t="e">
        <f>IF(Template!$F$7="Linear interpolation",LinInterp($I$5:$I$22,$G$5:$G$22,W3087),CubicSpline($I$5:$I$22,$G$5:$G$22,W3087))</f>
        <v>#VALUE!</v>
      </c>
      <c r="Y3087" s="221" t="e">
        <f t="shared" si="6931"/>
        <v>#VALUE!</v>
      </c>
      <c r="Z3087" s="221" t="e">
        <f>Y3087/PRODUCT($AA$6:AA3086)</f>
        <v>#VALUE!</v>
      </c>
      <c r="AA3087" s="16" t="e">
        <f t="shared" si="6938"/>
        <v>#VALUE!</v>
      </c>
      <c r="AB3087" s="10" t="e">
        <f t="shared" si="6939"/>
        <v>#VALUE!</v>
      </c>
      <c r="AC3087" s="90">
        <f t="shared" si="6932"/>
        <v>3087</v>
      </c>
      <c r="AD3087" s="17">
        <f t="shared" si="6940"/>
        <v>49080</v>
      </c>
      <c r="AE3087" s="16" t="e">
        <f t="shared" si="6933"/>
        <v>#VALUE!</v>
      </c>
      <c r="AF3087" s="10">
        <f ca="1">IFERROR(AVERAGE(INDIRECT("AE"&amp;AC3087-Template!$F$10+1):INDIRECT("AE"&amp;AC3087)),0)</f>
        <v>0</v>
      </c>
      <c r="AG3087" s="35"/>
      <c r="AH3087" s="86"/>
      <c r="AI3087" s="35"/>
      <c r="AJ3087" s="35"/>
      <c r="AK3087" s="35"/>
      <c r="AL3087" s="35"/>
      <c r="AM3087" s="35"/>
      <c r="AN3087" s="35"/>
      <c r="AO3087" s="35"/>
      <c r="AP3087" s="35"/>
      <c r="AQ3087" s="35"/>
      <c r="AR3087" s="35"/>
      <c r="AS3087" s="35"/>
      <c r="AT3087" s="35"/>
      <c r="AU3087" s="35"/>
      <c r="AV3087" s="35"/>
      <c r="AW3087" s="35"/>
      <c r="AX3087" s="35"/>
      <c r="AY3087" s="35"/>
      <c r="AZ3087" s="17">
        <f t="shared" ref="AZ3087" si="6963">AZ3086+1</f>
        <v>49103</v>
      </c>
      <c r="BA3087" s="216">
        <f t="shared" si="6956"/>
        <v>4</v>
      </c>
      <c r="BB3087" s="216">
        <f t="shared" ref="BB3087" si="6964">BB3086+1</f>
        <v>3082</v>
      </c>
      <c r="BC3087" s="16">
        <f t="shared" si="6958"/>
        <v>8.4438356164383563</v>
      </c>
      <c r="BD3087" s="16">
        <f>IF(Template!$F$7="Linear interpolation",LinInterp($AO$5:$AO$18,$AM$5:$AM$18,BC3087),CubicSpline($AO$5:$AO$18,$AM$5:$AM$18,BC3087))</f>
        <v>14.150256830619389</v>
      </c>
      <c r="BE3087" s="221">
        <f t="shared" si="6893"/>
        <v>3.0572111575561345</v>
      </c>
      <c r="BF3087" s="221">
        <f>BE3087/PRODUCT($BG$6:BG3086)</f>
        <v>1.0003626258777492</v>
      </c>
      <c r="BG3087" s="16">
        <f t="shared" si="6959"/>
        <v>1.0003626258777492</v>
      </c>
      <c r="BH3087" s="10">
        <f t="shared" si="6960"/>
        <v>13.23584453784421</v>
      </c>
      <c r="BI3087" s="90"/>
      <c r="BJ3087" s="17">
        <f t="shared" si="6943"/>
        <v>49080</v>
      </c>
      <c r="BK3087" s="16">
        <f t="shared" si="6936"/>
        <v>13.237031991852444</v>
      </c>
      <c r="BL3087" s="10">
        <f ca="1">IFERROR(AVERAGE(INDIRECT("BK"&amp;AC3087-Template!$F$10+1):INDIRECT("BK"&amp;AC3087)),0)</f>
        <v>13.237868822832574</v>
      </c>
      <c r="BM3087" s="35"/>
      <c r="BN3087" s="86"/>
      <c r="BO3087" s="35"/>
      <c r="BP3087" s="35"/>
      <c r="BQ3087" s="35"/>
      <c r="BR3087" s="35"/>
      <c r="BS3087" s="35"/>
      <c r="BT3087" s="35"/>
      <c r="BU3087" s="35"/>
      <c r="BV3087" s="35"/>
      <c r="BW3087" s="35"/>
      <c r="BX3087" s="35"/>
      <c r="BY3087" s="35"/>
      <c r="BZ3087" s="35"/>
      <c r="CA3087" s="35"/>
      <c r="CB3087" s="35"/>
      <c r="CC3087" s="35"/>
      <c r="CD3087" s="35"/>
      <c r="CE3087" s="35"/>
      <c r="CF3087" s="35"/>
      <c r="CG3087" s="35"/>
      <c r="CH3087" s="35"/>
    </row>
    <row r="3088" spans="1:86" ht="15.6" x14ac:dyDescent="0.3">
      <c r="A3088" s="35"/>
      <c r="B3088" s="86"/>
      <c r="C3088" s="35"/>
      <c r="D3088" s="35"/>
      <c r="E3088" s="35"/>
      <c r="F3088" s="35"/>
      <c r="G3088" s="35"/>
      <c r="H3088" s="35"/>
      <c r="I3088" s="35"/>
      <c r="J3088" s="35"/>
      <c r="K3088" s="35"/>
      <c r="L3088" s="35"/>
      <c r="M3088" s="35"/>
      <c r="N3088" s="35"/>
      <c r="O3088" s="35"/>
      <c r="P3088" s="35"/>
      <c r="Q3088" s="35"/>
      <c r="R3088" s="35"/>
      <c r="S3088" s="35"/>
      <c r="T3088" s="17">
        <f t="shared" si="6937"/>
        <v>49104</v>
      </c>
      <c r="U3088" s="216">
        <f t="shared" si="6930"/>
        <v>5</v>
      </c>
      <c r="V3088" s="216">
        <f t="shared" si="6937"/>
        <v>3083</v>
      </c>
      <c r="W3088" s="16">
        <f t="shared" si="6944"/>
        <v>8.4465753424657528</v>
      </c>
      <c r="X3088" s="16" t="e">
        <f>IF(Template!$F$7="Linear interpolation",LinInterp($I$5:$I$22,$G$5:$G$22,W3088),CubicSpline($I$5:$I$22,$G$5:$G$22,W3088))</f>
        <v>#VALUE!</v>
      </c>
      <c r="Y3088" s="221" t="e">
        <f t="shared" si="6931"/>
        <v>#VALUE!</v>
      </c>
      <c r="Z3088" s="221" t="e">
        <f>Y3088/PRODUCT($AA$6:AA3087)</f>
        <v>#VALUE!</v>
      </c>
      <c r="AA3088" s="16" t="e">
        <f t="shared" si="6938"/>
        <v>#VALUE!</v>
      </c>
      <c r="AB3088" s="10" t="e">
        <f t="shared" si="6939"/>
        <v>#VALUE!</v>
      </c>
      <c r="AC3088" s="90">
        <f t="shared" si="6932"/>
        <v>3088</v>
      </c>
      <c r="AD3088" s="17">
        <f t="shared" si="6940"/>
        <v>49081</v>
      </c>
      <c r="AE3088" s="16" t="e">
        <f t="shared" si="6933"/>
        <v>#VALUE!</v>
      </c>
      <c r="AF3088" s="10">
        <f ca="1">IFERROR(AVERAGE(INDIRECT("AE"&amp;AC3088-Template!$F$10+1):INDIRECT("AE"&amp;AC3088)),0)</f>
        <v>0</v>
      </c>
      <c r="AG3088" s="35"/>
      <c r="AH3088" s="86"/>
      <c r="AI3088" s="35"/>
      <c r="AJ3088" s="35"/>
      <c r="AK3088" s="35"/>
      <c r="AL3088" s="35"/>
      <c r="AM3088" s="35"/>
      <c r="AN3088" s="35"/>
      <c r="AO3088" s="35"/>
      <c r="AP3088" s="35"/>
      <c r="AQ3088" s="35"/>
      <c r="AR3088" s="35"/>
      <c r="AS3088" s="35"/>
      <c r="AT3088" s="35"/>
      <c r="AU3088" s="35"/>
      <c r="AV3088" s="35"/>
      <c r="AW3088" s="35"/>
      <c r="AX3088" s="35"/>
      <c r="AY3088" s="35"/>
      <c r="AZ3088" s="17">
        <f t="shared" ref="AZ3088" si="6965">AZ3087+1</f>
        <v>49104</v>
      </c>
      <c r="BA3088" s="216">
        <f t="shared" si="6956"/>
        <v>5</v>
      </c>
      <c r="BB3088" s="216">
        <f t="shared" ref="BB3088" si="6966">BB3087+1</f>
        <v>3083</v>
      </c>
      <c r="BC3088" s="16">
        <f t="shared" si="6958"/>
        <v>8.4465753424657528</v>
      </c>
      <c r="BD3088" s="16">
        <f>IF(Template!$F$7="Linear interpolation",LinInterp($AO$5:$AO$18,$AM$5:$AM$18,BC3088),CubicSpline($AO$5:$AO$18,$AM$5:$AM$18,BC3088))</f>
        <v>14.150256406208943</v>
      </c>
      <c r="BE3088" s="221">
        <f t="shared" si="6893"/>
        <v>3.0583197774259152</v>
      </c>
      <c r="BF3088" s="221">
        <f>BE3088/PRODUCT($BG$6:BG3087)</f>
        <v>1.0003626245661967</v>
      </c>
      <c r="BG3088" s="16">
        <f t="shared" si="6959"/>
        <v>1.0003626245661967</v>
      </c>
      <c r="BH3088" s="10">
        <f t="shared" si="6960"/>
        <v>13.2357966661808</v>
      </c>
      <c r="BI3088" s="90"/>
      <c r="BJ3088" s="17">
        <f t="shared" si="6943"/>
        <v>49081</v>
      </c>
      <c r="BK3088" s="16">
        <f t="shared" si="6936"/>
        <v>13.236976959434044</v>
      </c>
      <c r="BL3088" s="10">
        <f ca="1">IFERROR(AVERAGE(INDIRECT("BK"&amp;AC3088-Template!$F$10+1):INDIRECT("BK"&amp;AC3088)),0)</f>
        <v>13.237815869983395</v>
      </c>
      <c r="BM3088" s="35"/>
      <c r="BN3088" s="86"/>
      <c r="BO3088" s="35"/>
      <c r="BP3088" s="35"/>
      <c r="BQ3088" s="35"/>
      <c r="BR3088" s="35"/>
      <c r="BS3088" s="35"/>
      <c r="BT3088" s="35"/>
      <c r="BU3088" s="35"/>
      <c r="BV3088" s="35"/>
      <c r="BW3088" s="35"/>
      <c r="BX3088" s="35"/>
      <c r="BY3088" s="35"/>
      <c r="BZ3088" s="35"/>
      <c r="CA3088" s="35"/>
      <c r="CB3088" s="35"/>
      <c r="CC3088" s="35"/>
      <c r="CD3088" s="35"/>
      <c r="CE3088" s="35"/>
      <c r="CF3088" s="35"/>
      <c r="CG3088" s="35"/>
      <c r="CH3088" s="35"/>
    </row>
    <row r="3089" spans="1:86" ht="15.6" x14ac:dyDescent="0.3">
      <c r="A3089" s="35"/>
      <c r="B3089" s="86"/>
      <c r="C3089" s="35"/>
      <c r="D3089" s="35"/>
      <c r="E3089" s="35"/>
      <c r="F3089" s="35"/>
      <c r="G3089" s="35"/>
      <c r="H3089" s="35"/>
      <c r="I3089" s="35"/>
      <c r="J3089" s="35"/>
      <c r="K3089" s="35"/>
      <c r="L3089" s="35"/>
      <c r="M3089" s="35"/>
      <c r="N3089" s="35"/>
      <c r="O3089" s="35"/>
      <c r="P3089" s="35"/>
      <c r="Q3089" s="35"/>
      <c r="R3089" s="35"/>
      <c r="S3089" s="35"/>
      <c r="T3089" s="17">
        <f t="shared" si="6937"/>
        <v>49105</v>
      </c>
      <c r="U3089" s="216">
        <f t="shared" si="6930"/>
        <v>6</v>
      </c>
      <c r="V3089" s="216">
        <f t="shared" si="6937"/>
        <v>3084</v>
      </c>
      <c r="W3089" s="16">
        <f t="shared" si="6944"/>
        <v>8.4493150684931511</v>
      </c>
      <c r="X3089" s="16" t="e">
        <f>IF(Template!$F$7="Linear interpolation",LinInterp($I$5:$I$22,$G$5:$G$22,W3089),CubicSpline($I$5:$I$22,$G$5:$G$22,W3089))</f>
        <v>#VALUE!</v>
      </c>
      <c r="Y3089" s="221" t="e">
        <f t="shared" si="6931"/>
        <v>#VALUE!</v>
      </c>
      <c r="Z3089" s="221" t="e">
        <f>Y3089/PRODUCT($AA$6:AA3088)</f>
        <v>#VALUE!</v>
      </c>
      <c r="AA3089" s="16" t="e">
        <f t="shared" si="6938"/>
        <v>#VALUE!</v>
      </c>
      <c r="AB3089" s="10" t="e">
        <f t="shared" si="6939"/>
        <v>#VALUE!</v>
      </c>
      <c r="AC3089" s="90">
        <f t="shared" si="6932"/>
        <v>3089</v>
      </c>
      <c r="AD3089" s="17">
        <f t="shared" si="6940"/>
        <v>49082</v>
      </c>
      <c r="AE3089" s="16" t="e">
        <f t="shared" si="6933"/>
        <v>#VALUE!</v>
      </c>
      <c r="AF3089" s="10">
        <f ca="1">IFERROR(AVERAGE(INDIRECT("AE"&amp;AC3089-Template!$F$10+1):INDIRECT("AE"&amp;AC3089)),0)</f>
        <v>0</v>
      </c>
      <c r="AG3089" s="35"/>
      <c r="AH3089" s="86"/>
      <c r="AI3089" s="35"/>
      <c r="AJ3089" s="35"/>
      <c r="AK3089" s="35"/>
      <c r="AL3089" s="35"/>
      <c r="AM3089" s="35"/>
      <c r="AN3089" s="35"/>
      <c r="AO3089" s="35"/>
      <c r="AP3089" s="35"/>
      <c r="AQ3089" s="35"/>
      <c r="AR3089" s="35"/>
      <c r="AS3089" s="35"/>
      <c r="AT3089" s="35"/>
      <c r="AU3089" s="35"/>
      <c r="AV3089" s="35"/>
      <c r="AW3089" s="35"/>
      <c r="AX3089" s="35"/>
      <c r="AY3089" s="35"/>
      <c r="AZ3089" s="17">
        <f t="shared" ref="AZ3089" si="6967">AZ3088+1</f>
        <v>49105</v>
      </c>
      <c r="BA3089" s="216">
        <f t="shared" si="6956"/>
        <v>6</v>
      </c>
      <c r="BB3089" s="216">
        <f t="shared" ref="BB3089" si="6968">BB3088+1</f>
        <v>3084</v>
      </c>
      <c r="BC3089" s="16">
        <f t="shared" si="6958"/>
        <v>8.4493150684931511</v>
      </c>
      <c r="BD3089" s="16">
        <f>IF(Template!$F$7="Linear interpolation",LinInterp($AO$5:$AO$18,$AM$5:$AM$18,BC3089),CubicSpline($AO$5:$AO$18,$AM$5:$AM$18,BC3089))</f>
        <v>14.15025596447836</v>
      </c>
      <c r="BE3089" s="221">
        <f t="shared" si="6893"/>
        <v>3.0594287953239063</v>
      </c>
      <c r="BF3089" s="221">
        <f>BE3089/PRODUCT($BG$6:BG3088)</f>
        <v>1.000362623263328</v>
      </c>
      <c r="BG3089" s="16">
        <f t="shared" si="6959"/>
        <v>1.0003626245661967</v>
      </c>
      <c r="BH3089" s="10">
        <f t="shared" si="6960"/>
        <v>13.2357966661808</v>
      </c>
      <c r="BI3089" s="90"/>
      <c r="BJ3089" s="17">
        <f t="shared" si="6943"/>
        <v>49082</v>
      </c>
      <c r="BK3089" s="16">
        <f t="shared" si="6936"/>
        <v>13.236922233127446</v>
      </c>
      <c r="BL3089" s="10">
        <f ca="1">IFERROR(AVERAGE(INDIRECT("BK"&amp;AC3089-Template!$F$10+1):INDIRECT("BK"&amp;AC3089)),0)</f>
        <v>13.23775676806077</v>
      </c>
      <c r="BM3089" s="35"/>
      <c r="BN3089" s="86"/>
      <c r="BO3089" s="35"/>
      <c r="BP3089" s="35"/>
      <c r="BQ3089" s="35"/>
      <c r="BR3089" s="35"/>
      <c r="BS3089" s="35"/>
      <c r="BT3089" s="35"/>
      <c r="BU3089" s="35"/>
      <c r="BV3089" s="35"/>
      <c r="BW3089" s="35"/>
      <c r="BX3089" s="35"/>
      <c r="BY3089" s="35"/>
      <c r="BZ3089" s="35"/>
      <c r="CA3089" s="35"/>
      <c r="CB3089" s="35"/>
      <c r="CC3089" s="35"/>
      <c r="CD3089" s="35"/>
      <c r="CE3089" s="35"/>
      <c r="CF3089" s="35"/>
      <c r="CG3089" s="35"/>
      <c r="CH3089" s="35"/>
    </row>
    <row r="3090" spans="1:86" ht="15.6" x14ac:dyDescent="0.3">
      <c r="A3090" s="35"/>
      <c r="B3090" s="86"/>
      <c r="C3090" s="35"/>
      <c r="D3090" s="35"/>
      <c r="E3090" s="35"/>
      <c r="F3090" s="35"/>
      <c r="G3090" s="35"/>
      <c r="H3090" s="35"/>
      <c r="I3090" s="35"/>
      <c r="J3090" s="35"/>
      <c r="K3090" s="35"/>
      <c r="L3090" s="35"/>
      <c r="M3090" s="35"/>
      <c r="N3090" s="35"/>
      <c r="O3090" s="35"/>
      <c r="P3090" s="35"/>
      <c r="Q3090" s="35"/>
      <c r="R3090" s="35"/>
      <c r="S3090" s="35"/>
      <c r="T3090" s="17">
        <f t="shared" si="6937"/>
        <v>49106</v>
      </c>
      <c r="U3090" s="216">
        <f t="shared" si="6930"/>
        <v>7</v>
      </c>
      <c r="V3090" s="216">
        <f t="shared" si="6937"/>
        <v>3085</v>
      </c>
      <c r="W3090" s="16">
        <f t="shared" si="6944"/>
        <v>8.4520547945205475</v>
      </c>
      <c r="X3090" s="16" t="e">
        <f>IF(Template!$F$7="Linear interpolation",LinInterp($I$5:$I$22,$G$5:$G$22,W3090),CubicSpline($I$5:$I$22,$G$5:$G$22,W3090))</f>
        <v>#VALUE!</v>
      </c>
      <c r="Y3090" s="221" t="e">
        <f t="shared" si="6931"/>
        <v>#VALUE!</v>
      </c>
      <c r="Z3090" s="221" t="e">
        <f>Y3090/PRODUCT($AA$6:AA3089)</f>
        <v>#VALUE!</v>
      </c>
      <c r="AA3090" s="16" t="e">
        <f t="shared" si="6938"/>
        <v>#VALUE!</v>
      </c>
      <c r="AB3090" s="10" t="e">
        <f t="shared" si="6939"/>
        <v>#VALUE!</v>
      </c>
      <c r="AC3090" s="90">
        <f t="shared" si="6932"/>
        <v>3090</v>
      </c>
      <c r="AD3090" s="17">
        <f t="shared" si="6940"/>
        <v>49083</v>
      </c>
      <c r="AE3090" s="16" t="e">
        <f t="shared" si="6933"/>
        <v>#VALUE!</v>
      </c>
      <c r="AF3090" s="10">
        <f ca="1">IFERROR(AVERAGE(INDIRECT("AE"&amp;AC3090-Template!$F$10+1):INDIRECT("AE"&amp;AC3090)),0)</f>
        <v>0</v>
      </c>
      <c r="AG3090" s="35"/>
      <c r="AH3090" s="86"/>
      <c r="AI3090" s="35"/>
      <c r="AJ3090" s="35"/>
      <c r="AK3090" s="35"/>
      <c r="AL3090" s="35"/>
      <c r="AM3090" s="35"/>
      <c r="AN3090" s="35"/>
      <c r="AO3090" s="35"/>
      <c r="AP3090" s="35"/>
      <c r="AQ3090" s="35"/>
      <c r="AR3090" s="35"/>
      <c r="AS3090" s="35"/>
      <c r="AT3090" s="35"/>
      <c r="AU3090" s="35"/>
      <c r="AV3090" s="35"/>
      <c r="AW3090" s="35"/>
      <c r="AX3090" s="35"/>
      <c r="AY3090" s="35"/>
      <c r="AZ3090" s="17">
        <f t="shared" ref="AZ3090" si="6969">AZ3089+1</f>
        <v>49106</v>
      </c>
      <c r="BA3090" s="216">
        <f t="shared" si="6956"/>
        <v>7</v>
      </c>
      <c r="BB3090" s="216">
        <f t="shared" ref="BB3090" si="6970">BB3089+1</f>
        <v>3085</v>
      </c>
      <c r="BC3090" s="16">
        <f t="shared" si="6958"/>
        <v>8.4520547945205475</v>
      </c>
      <c r="BD3090" s="16">
        <f>IF(Template!$F$7="Linear interpolation",LinInterp($AO$5:$AO$18,$AM$5:$AM$18,BC3090),CubicSpline($AO$5:$AO$18,$AM$5:$AM$18,BC3090))</f>
        <v>14.150255505561907</v>
      </c>
      <c r="BE3090" s="221">
        <f t="shared" si="6893"/>
        <v>3.0605382114181614</v>
      </c>
      <c r="BF3090" s="221">
        <f>BE3090/PRODUCT($BG$6:BG3089)</f>
        <v>1.0003626206662881</v>
      </c>
      <c r="BG3090" s="16">
        <f t="shared" si="6959"/>
        <v>1.0003626245661967</v>
      </c>
      <c r="BH3090" s="10">
        <f t="shared" si="6960"/>
        <v>13.2357966661808</v>
      </c>
      <c r="BI3090" s="90"/>
      <c r="BJ3090" s="17">
        <f t="shared" si="6943"/>
        <v>49083</v>
      </c>
      <c r="BK3090" s="16">
        <f t="shared" si="6936"/>
        <v>13.236867813516184</v>
      </c>
      <c r="BL3090" s="10">
        <f ca="1">IFERROR(AVERAGE(INDIRECT("BK"&amp;AC3090-Template!$F$10+1):INDIRECT("BK"&amp;AC3090)),0)</f>
        <v>13.237697965946438</v>
      </c>
      <c r="BM3090" s="35"/>
      <c r="BN3090" s="86"/>
      <c r="BO3090" s="35"/>
      <c r="BP3090" s="35"/>
      <c r="BQ3090" s="35"/>
      <c r="BR3090" s="35"/>
      <c r="BS3090" s="35"/>
      <c r="BT3090" s="35"/>
      <c r="BU3090" s="35"/>
      <c r="BV3090" s="35"/>
      <c r="BW3090" s="35"/>
      <c r="BX3090" s="35"/>
      <c r="BY3090" s="35"/>
      <c r="BZ3090" s="35"/>
      <c r="CA3090" s="35"/>
      <c r="CB3090" s="35"/>
      <c r="CC3090" s="35"/>
      <c r="CD3090" s="35"/>
      <c r="CE3090" s="35"/>
      <c r="CF3090" s="35"/>
      <c r="CG3090" s="35"/>
      <c r="CH3090" s="35"/>
    </row>
    <row r="3091" spans="1:86" ht="15.6" x14ac:dyDescent="0.3">
      <c r="A3091" s="35"/>
      <c r="B3091" s="86"/>
      <c r="C3091" s="35"/>
      <c r="D3091" s="35"/>
      <c r="E3091" s="35"/>
      <c r="F3091" s="35"/>
      <c r="G3091" s="35"/>
      <c r="H3091" s="35"/>
      <c r="I3091" s="35"/>
      <c r="J3091" s="35"/>
      <c r="K3091" s="35"/>
      <c r="L3091" s="35"/>
      <c r="M3091" s="35"/>
      <c r="N3091" s="35"/>
      <c r="O3091" s="35"/>
      <c r="P3091" s="35"/>
      <c r="Q3091" s="35"/>
      <c r="R3091" s="35"/>
      <c r="S3091" s="35"/>
      <c r="T3091" s="17">
        <f t="shared" si="6937"/>
        <v>49107</v>
      </c>
      <c r="U3091" s="216">
        <f t="shared" si="6930"/>
        <v>1</v>
      </c>
      <c r="V3091" s="216">
        <f t="shared" si="6937"/>
        <v>3086</v>
      </c>
      <c r="W3091" s="16">
        <f t="shared" si="6944"/>
        <v>8.4547945205479458</v>
      </c>
      <c r="X3091" s="16" t="e">
        <f>IF(Template!$F$7="Linear interpolation",LinInterp($I$5:$I$22,$G$5:$G$22,W3091),CubicSpline($I$5:$I$22,$G$5:$G$22,W3091))</f>
        <v>#VALUE!</v>
      </c>
      <c r="Y3091" s="221" t="e">
        <f t="shared" si="6931"/>
        <v>#VALUE!</v>
      </c>
      <c r="Z3091" s="221" t="e">
        <f>Y3091/PRODUCT($AA$6:AA3090)</f>
        <v>#VALUE!</v>
      </c>
      <c r="AA3091" s="16" t="e">
        <f t="shared" si="6938"/>
        <v>#VALUE!</v>
      </c>
      <c r="AB3091" s="10" t="e">
        <f t="shared" si="6939"/>
        <v>#VALUE!</v>
      </c>
      <c r="AC3091" s="90">
        <f t="shared" si="6932"/>
        <v>3091</v>
      </c>
      <c r="AD3091" s="17">
        <f t="shared" si="6940"/>
        <v>49084</v>
      </c>
      <c r="AE3091" s="16" t="e">
        <f t="shared" si="6933"/>
        <v>#VALUE!</v>
      </c>
      <c r="AF3091" s="10">
        <f ca="1">IFERROR(AVERAGE(INDIRECT("AE"&amp;AC3091-Template!$F$10+1):INDIRECT("AE"&amp;AC3091)),0)</f>
        <v>0</v>
      </c>
      <c r="AG3091" s="35"/>
      <c r="AH3091" s="86"/>
      <c r="AI3091" s="35"/>
      <c r="AJ3091" s="35"/>
      <c r="AK3091" s="35"/>
      <c r="AL3091" s="35"/>
      <c r="AM3091" s="35"/>
      <c r="AN3091" s="35"/>
      <c r="AO3091" s="35"/>
      <c r="AP3091" s="35"/>
      <c r="AQ3091" s="35"/>
      <c r="AR3091" s="35"/>
      <c r="AS3091" s="35"/>
      <c r="AT3091" s="35"/>
      <c r="AU3091" s="35"/>
      <c r="AV3091" s="35"/>
      <c r="AW3091" s="35"/>
      <c r="AX3091" s="35"/>
      <c r="AY3091" s="35"/>
      <c r="AZ3091" s="17">
        <f t="shared" ref="AZ3091" si="6971">AZ3090+1</f>
        <v>49107</v>
      </c>
      <c r="BA3091" s="216">
        <f t="shared" si="6956"/>
        <v>1</v>
      </c>
      <c r="BB3091" s="216">
        <f t="shared" ref="BB3091" si="6972">BB3090+1</f>
        <v>3086</v>
      </c>
      <c r="BC3091" s="16">
        <f t="shared" si="6958"/>
        <v>8.4547945205479458</v>
      </c>
      <c r="BD3091" s="16">
        <f>IF(Template!$F$7="Linear interpolation",LinInterp($AO$5:$AO$18,$AM$5:$AM$18,BC3091),CubicSpline($AO$5:$AO$18,$AM$5:$AM$18,BC3091))</f>
        <v>14.150255029593847</v>
      </c>
      <c r="BE3091" s="221">
        <f t="shared" si="6893"/>
        <v>3.061648025876865</v>
      </c>
      <c r="BF3091" s="221">
        <f>BE3091/PRODUCT($BG$6:BG3090)</f>
        <v>1.0003626167837878</v>
      </c>
      <c r="BG3091" s="16">
        <f t="shared" si="6959"/>
        <v>1.0003626167837878</v>
      </c>
      <c r="BH3091" s="10">
        <f t="shared" si="6960"/>
        <v>13.235512608254506</v>
      </c>
      <c r="BI3091" s="90"/>
      <c r="BJ3091" s="17">
        <f t="shared" si="6943"/>
        <v>49084</v>
      </c>
      <c r="BK3091" s="16">
        <f t="shared" si="6936"/>
        <v>13.236867813516184</v>
      </c>
      <c r="BL3091" s="10">
        <f ca="1">IFERROR(AVERAGE(INDIRECT("BK"&amp;AC3091-Template!$F$10+1):INDIRECT("BK"&amp;AC3091)),0)</f>
        <v>13.237641267863525</v>
      </c>
      <c r="BM3091" s="35"/>
      <c r="BN3091" s="86"/>
      <c r="BO3091" s="35"/>
      <c r="BP3091" s="35"/>
      <c r="BQ3091" s="35"/>
      <c r="BR3091" s="35"/>
      <c r="BS3091" s="35"/>
      <c r="BT3091" s="35"/>
      <c r="BU3091" s="35"/>
      <c r="BV3091" s="35"/>
      <c r="BW3091" s="35"/>
      <c r="BX3091" s="35"/>
      <c r="BY3091" s="35"/>
      <c r="BZ3091" s="35"/>
      <c r="CA3091" s="35"/>
      <c r="CB3091" s="35"/>
      <c r="CC3091" s="35"/>
      <c r="CD3091" s="35"/>
      <c r="CE3091" s="35"/>
      <c r="CF3091" s="35"/>
      <c r="CG3091" s="35"/>
      <c r="CH3091" s="35"/>
    </row>
    <row r="3092" spans="1:86" ht="15.6" x14ac:dyDescent="0.3">
      <c r="A3092" s="35"/>
      <c r="B3092" s="86"/>
      <c r="C3092" s="35"/>
      <c r="D3092" s="35"/>
      <c r="E3092" s="35"/>
      <c r="F3092" s="35"/>
      <c r="G3092" s="35"/>
      <c r="H3092" s="35"/>
      <c r="I3092" s="35"/>
      <c r="J3092" s="35"/>
      <c r="K3092" s="35"/>
      <c r="L3092" s="35"/>
      <c r="M3092" s="35"/>
      <c r="N3092" s="35"/>
      <c r="O3092" s="35"/>
      <c r="P3092" s="35"/>
      <c r="Q3092" s="35"/>
      <c r="R3092" s="35"/>
      <c r="S3092" s="35"/>
      <c r="T3092" s="17">
        <f t="shared" si="6937"/>
        <v>49108</v>
      </c>
      <c r="U3092" s="216">
        <f t="shared" si="6930"/>
        <v>2</v>
      </c>
      <c r="V3092" s="216">
        <f t="shared" si="6937"/>
        <v>3087</v>
      </c>
      <c r="W3092" s="16">
        <f t="shared" si="6944"/>
        <v>8.4575342465753423</v>
      </c>
      <c r="X3092" s="16" t="e">
        <f>IF(Template!$F$7="Linear interpolation",LinInterp($I$5:$I$22,$G$5:$G$22,W3092),CubicSpline($I$5:$I$22,$G$5:$G$22,W3092))</f>
        <v>#VALUE!</v>
      </c>
      <c r="Y3092" s="221" t="e">
        <f t="shared" si="6931"/>
        <v>#VALUE!</v>
      </c>
      <c r="Z3092" s="221" t="e">
        <f>Y3092/PRODUCT($AA$6:AA3091)</f>
        <v>#VALUE!</v>
      </c>
      <c r="AA3092" s="16" t="e">
        <f t="shared" si="6938"/>
        <v>#VALUE!</v>
      </c>
      <c r="AB3092" s="10" t="e">
        <f t="shared" si="6939"/>
        <v>#VALUE!</v>
      </c>
      <c r="AC3092" s="90">
        <f t="shared" si="6932"/>
        <v>3092</v>
      </c>
      <c r="AD3092" s="17">
        <f t="shared" si="6940"/>
        <v>49085</v>
      </c>
      <c r="AE3092" s="16" t="e">
        <f t="shared" si="6933"/>
        <v>#VALUE!</v>
      </c>
      <c r="AF3092" s="10">
        <f ca="1">IFERROR(AVERAGE(INDIRECT("AE"&amp;AC3092-Template!$F$10+1):INDIRECT("AE"&amp;AC3092)),0)</f>
        <v>0</v>
      </c>
      <c r="AG3092" s="35"/>
      <c r="AH3092" s="86"/>
      <c r="AI3092" s="35"/>
      <c r="AJ3092" s="35"/>
      <c r="AK3092" s="35"/>
      <c r="AL3092" s="35"/>
      <c r="AM3092" s="35"/>
      <c r="AN3092" s="35"/>
      <c r="AO3092" s="35"/>
      <c r="AP3092" s="35"/>
      <c r="AQ3092" s="35"/>
      <c r="AR3092" s="35"/>
      <c r="AS3092" s="35"/>
      <c r="AT3092" s="35"/>
      <c r="AU3092" s="35"/>
      <c r="AV3092" s="35"/>
      <c r="AW3092" s="35"/>
      <c r="AX3092" s="35"/>
      <c r="AY3092" s="35"/>
      <c r="AZ3092" s="17">
        <f t="shared" ref="AZ3092" si="6973">AZ3091+1</f>
        <v>49108</v>
      </c>
      <c r="BA3092" s="216">
        <f t="shared" si="6956"/>
        <v>2</v>
      </c>
      <c r="BB3092" s="216">
        <f t="shared" ref="BB3092" si="6974">BB3091+1</f>
        <v>3087</v>
      </c>
      <c r="BC3092" s="16">
        <f t="shared" si="6958"/>
        <v>8.4575342465753423</v>
      </c>
      <c r="BD3092" s="16">
        <f>IF(Template!$F$7="Linear interpolation",LinInterp($AO$5:$AO$18,$AM$5:$AM$18,BC3092),CubicSpline($AO$5:$AO$18,$AM$5:$AM$18,BC3092))</f>
        <v>14.150254536708445</v>
      </c>
      <c r="BE3092" s="221">
        <f t="shared" si="6893"/>
        <v>3.0627582388683265</v>
      </c>
      <c r="BF3092" s="221">
        <f>BE3092/PRODUCT($BG$6:BG3091)</f>
        <v>1.0003626194069595</v>
      </c>
      <c r="BG3092" s="16">
        <f t="shared" si="6959"/>
        <v>1.0003626194069595</v>
      </c>
      <c r="BH3092" s="10">
        <f t="shared" si="6960"/>
        <v>13.235608354020822</v>
      </c>
      <c r="BI3092" s="90"/>
      <c r="BJ3092" s="17">
        <f t="shared" si="6943"/>
        <v>49085</v>
      </c>
      <c r="BK3092" s="16">
        <f t="shared" si="6936"/>
        <v>13.236867813516184</v>
      </c>
      <c r="BL3092" s="10">
        <f ca="1">IFERROR(AVERAGE(INDIRECT("BK"&amp;AC3092-Template!$F$10+1):INDIRECT("BK"&amp;AC3092)),0)</f>
        <v>13.237586664026772</v>
      </c>
      <c r="BM3092" s="35"/>
      <c r="BN3092" s="86"/>
      <c r="BO3092" s="35"/>
      <c r="BP3092" s="35"/>
      <c r="BQ3092" s="35"/>
      <c r="BR3092" s="35"/>
      <c r="BS3092" s="35"/>
      <c r="BT3092" s="35"/>
      <c r="BU3092" s="35"/>
      <c r="BV3092" s="35"/>
      <c r="BW3092" s="35"/>
      <c r="BX3092" s="35"/>
      <c r="BY3092" s="35"/>
      <c r="BZ3092" s="35"/>
      <c r="CA3092" s="35"/>
      <c r="CB3092" s="35"/>
      <c r="CC3092" s="35"/>
      <c r="CD3092" s="35"/>
      <c r="CE3092" s="35"/>
      <c r="CF3092" s="35"/>
      <c r="CG3092" s="35"/>
      <c r="CH3092" s="35"/>
    </row>
    <row r="3093" spans="1:86" ht="15.6" x14ac:dyDescent="0.3">
      <c r="A3093" s="35"/>
      <c r="B3093" s="86"/>
      <c r="C3093" s="35"/>
      <c r="D3093" s="35"/>
      <c r="E3093" s="35"/>
      <c r="F3093" s="35"/>
      <c r="G3093" s="35"/>
      <c r="H3093" s="35"/>
      <c r="I3093" s="35"/>
      <c r="J3093" s="35"/>
      <c r="K3093" s="35"/>
      <c r="L3093" s="35"/>
      <c r="M3093" s="35"/>
      <c r="N3093" s="35"/>
      <c r="O3093" s="35"/>
      <c r="P3093" s="35"/>
      <c r="Q3093" s="35"/>
      <c r="R3093" s="35"/>
      <c r="S3093" s="35"/>
      <c r="T3093" s="17">
        <f t="shared" si="6937"/>
        <v>49109</v>
      </c>
      <c r="U3093" s="216">
        <f t="shared" si="6930"/>
        <v>3</v>
      </c>
      <c r="V3093" s="216">
        <f t="shared" si="6937"/>
        <v>3088</v>
      </c>
      <c r="W3093" s="16">
        <f t="shared" si="6944"/>
        <v>8.4602739726027405</v>
      </c>
      <c r="X3093" s="16" t="e">
        <f>IF(Template!$F$7="Linear interpolation",LinInterp($I$5:$I$22,$G$5:$G$22,W3093),CubicSpline($I$5:$I$22,$G$5:$G$22,W3093))</f>
        <v>#VALUE!</v>
      </c>
      <c r="Y3093" s="221" t="e">
        <f t="shared" si="6931"/>
        <v>#VALUE!</v>
      </c>
      <c r="Z3093" s="221" t="e">
        <f>Y3093/PRODUCT($AA$6:AA3092)</f>
        <v>#VALUE!</v>
      </c>
      <c r="AA3093" s="16" t="e">
        <f t="shared" si="6938"/>
        <v>#VALUE!</v>
      </c>
      <c r="AB3093" s="10" t="e">
        <f t="shared" si="6939"/>
        <v>#VALUE!</v>
      </c>
      <c r="AC3093" s="90">
        <f t="shared" si="6932"/>
        <v>3093</v>
      </c>
      <c r="AD3093" s="17">
        <f t="shared" si="6940"/>
        <v>49086</v>
      </c>
      <c r="AE3093" s="16" t="e">
        <f t="shared" si="6933"/>
        <v>#VALUE!</v>
      </c>
      <c r="AF3093" s="10">
        <f ca="1">IFERROR(AVERAGE(INDIRECT("AE"&amp;AC3093-Template!$F$10+1):INDIRECT("AE"&amp;AC3093)),0)</f>
        <v>0</v>
      </c>
      <c r="AG3093" s="35"/>
      <c r="AH3093" s="86"/>
      <c r="AI3093" s="35"/>
      <c r="AJ3093" s="35"/>
      <c r="AK3093" s="35"/>
      <c r="AL3093" s="35"/>
      <c r="AM3093" s="35"/>
      <c r="AN3093" s="35"/>
      <c r="AO3093" s="35"/>
      <c r="AP3093" s="35"/>
      <c r="AQ3093" s="35"/>
      <c r="AR3093" s="35"/>
      <c r="AS3093" s="35"/>
      <c r="AT3093" s="35"/>
      <c r="AU3093" s="35"/>
      <c r="AV3093" s="35"/>
      <c r="AW3093" s="35"/>
      <c r="AX3093" s="35"/>
      <c r="AY3093" s="35"/>
      <c r="AZ3093" s="17">
        <f t="shared" ref="AZ3093" si="6975">AZ3092+1</f>
        <v>49109</v>
      </c>
      <c r="BA3093" s="216">
        <f t="shared" si="6956"/>
        <v>3</v>
      </c>
      <c r="BB3093" s="216">
        <f t="shared" ref="BB3093" si="6976">BB3092+1</f>
        <v>3088</v>
      </c>
      <c r="BC3093" s="16">
        <f t="shared" si="6958"/>
        <v>8.4602739726027405</v>
      </c>
      <c r="BD3093" s="16">
        <f>IF(Template!$F$7="Linear interpolation",LinInterp($AO$5:$AO$18,$AM$5:$AM$18,BC3093),CubicSpline($AO$5:$AO$18,$AM$5:$AM$18,BC3093))</f>
        <v>14.150254027039969</v>
      </c>
      <c r="BE3093" s="221">
        <f t="shared" si="6893"/>
        <v>3.063868850560989</v>
      </c>
      <c r="BF3093" s="221">
        <f>BE3093/PRODUCT($BG$6:BG3092)</f>
        <v>1.0003626181389598</v>
      </c>
      <c r="BG3093" s="16">
        <f t="shared" si="6959"/>
        <v>1.0003626181389598</v>
      </c>
      <c r="BH3093" s="10">
        <f t="shared" si="6960"/>
        <v>13.235562072031581</v>
      </c>
      <c r="BI3093" s="90"/>
      <c r="BJ3093" s="17">
        <f t="shared" si="6943"/>
        <v>49086</v>
      </c>
      <c r="BK3093" s="16">
        <f t="shared" si="6936"/>
        <v>13.236544368864234</v>
      </c>
      <c r="BL3093" s="10">
        <f ca="1">IFERROR(AVERAGE(INDIRECT("BK"&amp;AC3093-Template!$F$10+1):INDIRECT("BK"&amp;AC3093)),0)</f>
        <v>13.237521278701623</v>
      </c>
      <c r="BM3093" s="35"/>
      <c r="BN3093" s="86"/>
      <c r="BO3093" s="35"/>
      <c r="BP3093" s="35"/>
      <c r="BQ3093" s="35"/>
      <c r="BR3093" s="35"/>
      <c r="BS3093" s="35"/>
      <c r="BT3093" s="35"/>
      <c r="BU3093" s="35"/>
      <c r="BV3093" s="35"/>
      <c r="BW3093" s="35"/>
      <c r="BX3093" s="35"/>
      <c r="BY3093" s="35"/>
      <c r="BZ3093" s="35"/>
      <c r="CA3093" s="35"/>
      <c r="CB3093" s="35"/>
      <c r="CC3093" s="35"/>
      <c r="CD3093" s="35"/>
      <c r="CE3093" s="35"/>
      <c r="CF3093" s="35"/>
      <c r="CG3093" s="35"/>
      <c r="CH3093" s="35"/>
    </row>
    <row r="3094" spans="1:86" ht="15.6" x14ac:dyDescent="0.3">
      <c r="A3094" s="35"/>
      <c r="B3094" s="86"/>
      <c r="C3094" s="35"/>
      <c r="D3094" s="35"/>
      <c r="E3094" s="35"/>
      <c r="F3094" s="35"/>
      <c r="G3094" s="35"/>
      <c r="H3094" s="35"/>
      <c r="I3094" s="35"/>
      <c r="J3094" s="35"/>
      <c r="K3094" s="35"/>
      <c r="L3094" s="35"/>
      <c r="M3094" s="35"/>
      <c r="N3094" s="35"/>
      <c r="O3094" s="35"/>
      <c r="P3094" s="35"/>
      <c r="Q3094" s="35"/>
      <c r="R3094" s="35"/>
      <c r="S3094" s="35"/>
      <c r="T3094" s="17">
        <f t="shared" si="6937"/>
        <v>49110</v>
      </c>
      <c r="U3094" s="216">
        <f t="shared" si="6930"/>
        <v>4</v>
      </c>
      <c r="V3094" s="216">
        <f t="shared" si="6937"/>
        <v>3089</v>
      </c>
      <c r="W3094" s="16">
        <f t="shared" si="6944"/>
        <v>8.463013698630137</v>
      </c>
      <c r="X3094" s="16" t="e">
        <f>IF(Template!$F$7="Linear interpolation",LinInterp($I$5:$I$22,$G$5:$G$22,W3094),CubicSpline($I$5:$I$22,$G$5:$G$22,W3094))</f>
        <v>#VALUE!</v>
      </c>
      <c r="Y3094" s="221" t="e">
        <f t="shared" si="6931"/>
        <v>#VALUE!</v>
      </c>
      <c r="Z3094" s="221" t="e">
        <f>Y3094/PRODUCT($AA$6:AA3093)</f>
        <v>#VALUE!</v>
      </c>
      <c r="AA3094" s="16" t="e">
        <f t="shared" si="6938"/>
        <v>#VALUE!</v>
      </c>
      <c r="AB3094" s="10" t="e">
        <f t="shared" si="6939"/>
        <v>#VALUE!</v>
      </c>
      <c r="AC3094" s="90">
        <f t="shared" si="6932"/>
        <v>3094</v>
      </c>
      <c r="AD3094" s="17">
        <f t="shared" si="6940"/>
        <v>49087</v>
      </c>
      <c r="AE3094" s="16" t="e">
        <f t="shared" si="6933"/>
        <v>#VALUE!</v>
      </c>
      <c r="AF3094" s="10">
        <f ca="1">IFERROR(AVERAGE(INDIRECT("AE"&amp;AC3094-Template!$F$10+1):INDIRECT("AE"&amp;AC3094)),0)</f>
        <v>0</v>
      </c>
      <c r="AG3094" s="35"/>
      <c r="AH3094" s="86"/>
      <c r="AI3094" s="35"/>
      <c r="AJ3094" s="35"/>
      <c r="AK3094" s="35"/>
      <c r="AL3094" s="35"/>
      <c r="AM3094" s="35"/>
      <c r="AN3094" s="35"/>
      <c r="AO3094" s="35"/>
      <c r="AP3094" s="35"/>
      <c r="AQ3094" s="35"/>
      <c r="AR3094" s="35"/>
      <c r="AS3094" s="35"/>
      <c r="AT3094" s="35"/>
      <c r="AU3094" s="35"/>
      <c r="AV3094" s="35"/>
      <c r="AW3094" s="35"/>
      <c r="AX3094" s="35"/>
      <c r="AY3094" s="35"/>
      <c r="AZ3094" s="17">
        <f t="shared" ref="AZ3094" si="6977">AZ3093+1</f>
        <v>49110</v>
      </c>
      <c r="BA3094" s="216">
        <f t="shared" si="6956"/>
        <v>4</v>
      </c>
      <c r="BB3094" s="216">
        <f t="shared" ref="BB3094" si="6978">BB3093+1</f>
        <v>3089</v>
      </c>
      <c r="BC3094" s="16">
        <f t="shared" si="6958"/>
        <v>8.463013698630137</v>
      </c>
      <c r="BD3094" s="16">
        <f>IF(Template!$F$7="Linear interpolation",LinInterp($AO$5:$AO$18,$AM$5:$AM$18,BC3094),CubicSpline($AO$5:$AO$18,$AM$5:$AM$18,BC3094))</f>
        <v>14.150253500722679</v>
      </c>
      <c r="BE3094" s="221">
        <f t="shared" si="6893"/>
        <v>3.064979861123406</v>
      </c>
      <c r="BF3094" s="221">
        <f>BE3094/PRODUCT($BG$6:BG3093)</f>
        <v>1.0003626168797055</v>
      </c>
      <c r="BG3094" s="16">
        <f t="shared" si="6959"/>
        <v>1.0003626168797055</v>
      </c>
      <c r="BH3094" s="10">
        <f t="shared" si="6960"/>
        <v>13.235516109251222</v>
      </c>
      <c r="BI3094" s="90"/>
      <c r="BJ3094" s="17">
        <f t="shared" si="6943"/>
        <v>49087</v>
      </c>
      <c r="BK3094" s="16">
        <f t="shared" si="6936"/>
        <v>13.236653210591086</v>
      </c>
      <c r="BL3094" s="10">
        <f ca="1">IFERROR(AVERAGE(INDIRECT("BK"&amp;AC3094-Template!$F$10+1):INDIRECT("BK"&amp;AC3094)),0)</f>
        <v>13.237459521434033</v>
      </c>
      <c r="BM3094" s="35"/>
      <c r="BN3094" s="86"/>
      <c r="BO3094" s="35"/>
      <c r="BP3094" s="35"/>
      <c r="BQ3094" s="35"/>
      <c r="BR3094" s="35"/>
      <c r="BS3094" s="35"/>
      <c r="BT3094" s="35"/>
      <c r="BU3094" s="35"/>
      <c r="BV3094" s="35"/>
      <c r="BW3094" s="35"/>
      <c r="BX3094" s="35"/>
      <c r="BY3094" s="35"/>
      <c r="BZ3094" s="35"/>
      <c r="CA3094" s="35"/>
      <c r="CB3094" s="35"/>
      <c r="CC3094" s="35"/>
      <c r="CD3094" s="35"/>
      <c r="CE3094" s="35"/>
      <c r="CF3094" s="35"/>
      <c r="CG3094" s="35"/>
      <c r="CH3094" s="35"/>
    </row>
    <row r="3095" spans="1:86" ht="15.6" x14ac:dyDescent="0.3">
      <c r="A3095" s="35"/>
      <c r="B3095" s="86"/>
      <c r="C3095" s="35"/>
      <c r="D3095" s="35"/>
      <c r="E3095" s="35"/>
      <c r="F3095" s="35"/>
      <c r="G3095" s="35"/>
      <c r="H3095" s="35"/>
      <c r="I3095" s="35"/>
      <c r="J3095" s="35"/>
      <c r="K3095" s="35"/>
      <c r="L3095" s="35"/>
      <c r="M3095" s="35"/>
      <c r="N3095" s="35"/>
      <c r="O3095" s="35"/>
      <c r="P3095" s="35"/>
      <c r="Q3095" s="35"/>
      <c r="R3095" s="35"/>
      <c r="S3095" s="35"/>
      <c r="T3095" s="17">
        <f t="shared" si="6937"/>
        <v>49111</v>
      </c>
      <c r="U3095" s="216">
        <f t="shared" si="6930"/>
        <v>5</v>
      </c>
      <c r="V3095" s="216">
        <f t="shared" si="6937"/>
        <v>3090</v>
      </c>
      <c r="W3095" s="16">
        <f t="shared" si="6944"/>
        <v>8.4657534246575334</v>
      </c>
      <c r="X3095" s="16" t="e">
        <f>IF(Template!$F$7="Linear interpolation",LinInterp($I$5:$I$22,$G$5:$G$22,W3095),CubicSpline($I$5:$I$22,$G$5:$G$22,W3095))</f>
        <v>#VALUE!</v>
      </c>
      <c r="Y3095" s="221" t="e">
        <f t="shared" si="6931"/>
        <v>#VALUE!</v>
      </c>
      <c r="Z3095" s="221" t="e">
        <f>Y3095/PRODUCT($AA$6:AA3094)</f>
        <v>#VALUE!</v>
      </c>
      <c r="AA3095" s="16" t="e">
        <f t="shared" si="6938"/>
        <v>#VALUE!</v>
      </c>
      <c r="AB3095" s="10" t="e">
        <f t="shared" si="6939"/>
        <v>#VALUE!</v>
      </c>
      <c r="AC3095" s="90">
        <f t="shared" si="6932"/>
        <v>3095</v>
      </c>
      <c r="AD3095" s="17">
        <f t="shared" si="6940"/>
        <v>49088</v>
      </c>
      <c r="AE3095" s="16" t="e">
        <f t="shared" si="6933"/>
        <v>#VALUE!</v>
      </c>
      <c r="AF3095" s="10">
        <f ca="1">IFERROR(AVERAGE(INDIRECT("AE"&amp;AC3095-Template!$F$10+1):INDIRECT("AE"&amp;AC3095)),0)</f>
        <v>0</v>
      </c>
      <c r="AG3095" s="35"/>
      <c r="AH3095" s="86"/>
      <c r="AI3095" s="35"/>
      <c r="AJ3095" s="35"/>
      <c r="AK3095" s="35"/>
      <c r="AL3095" s="35"/>
      <c r="AM3095" s="35"/>
      <c r="AN3095" s="35"/>
      <c r="AO3095" s="35"/>
      <c r="AP3095" s="35"/>
      <c r="AQ3095" s="35"/>
      <c r="AR3095" s="35"/>
      <c r="AS3095" s="35"/>
      <c r="AT3095" s="35"/>
      <c r="AU3095" s="35"/>
      <c r="AV3095" s="35"/>
      <c r="AW3095" s="35"/>
      <c r="AX3095" s="35"/>
      <c r="AY3095" s="35"/>
      <c r="AZ3095" s="17">
        <f t="shared" ref="AZ3095" si="6979">AZ3094+1</f>
        <v>49111</v>
      </c>
      <c r="BA3095" s="216">
        <f t="shared" si="6956"/>
        <v>5</v>
      </c>
      <c r="BB3095" s="216">
        <f t="shared" ref="BB3095" si="6980">BB3094+1</f>
        <v>3090</v>
      </c>
      <c r="BC3095" s="16">
        <f t="shared" si="6958"/>
        <v>8.4657534246575334</v>
      </c>
      <c r="BD3095" s="16">
        <f>IF(Template!$F$7="Linear interpolation",LinInterp($AO$5:$AO$18,$AM$5:$AM$18,BC3095),CubicSpline($AO$5:$AO$18,$AM$5:$AM$18,BC3095))</f>
        <v>14.15025295789084</v>
      </c>
      <c r="BE3095" s="221">
        <f t="shared" si="6893"/>
        <v>3.0660912707242791</v>
      </c>
      <c r="BF3095" s="221">
        <f>BE3095/PRODUCT($BG$6:BG3094)</f>
        <v>1.0003626156292151</v>
      </c>
      <c r="BG3095" s="16">
        <f t="shared" si="6959"/>
        <v>1.0003626156292151</v>
      </c>
      <c r="BH3095" s="10">
        <f t="shared" si="6960"/>
        <v>13.235470466352428</v>
      </c>
      <c r="BI3095" s="90"/>
      <c r="BJ3095" s="17">
        <f t="shared" si="6943"/>
        <v>49088</v>
      </c>
      <c r="BK3095" s="16">
        <f t="shared" si="6936"/>
        <v>13.236600331150928</v>
      </c>
      <c r="BL3095" s="10">
        <f ca="1">IFERROR(AVERAGE(INDIRECT("BK"&amp;AC3095-Template!$F$10+1):INDIRECT("BK"&amp;AC3095)),0)</f>
        <v>13.237408468952914</v>
      </c>
      <c r="BM3095" s="35"/>
      <c r="BN3095" s="86"/>
      <c r="BO3095" s="35"/>
      <c r="BP3095" s="35"/>
      <c r="BQ3095" s="35"/>
      <c r="BR3095" s="35"/>
      <c r="BS3095" s="35"/>
      <c r="BT3095" s="35"/>
      <c r="BU3095" s="35"/>
      <c r="BV3095" s="35"/>
      <c r="BW3095" s="35"/>
      <c r="BX3095" s="35"/>
      <c r="BY3095" s="35"/>
      <c r="BZ3095" s="35"/>
      <c r="CA3095" s="35"/>
      <c r="CB3095" s="35"/>
      <c r="CC3095" s="35"/>
      <c r="CD3095" s="35"/>
      <c r="CE3095" s="35"/>
      <c r="CF3095" s="35"/>
      <c r="CG3095" s="35"/>
      <c r="CH3095" s="35"/>
    </row>
    <row r="3096" spans="1:86" ht="15.6" x14ac:dyDescent="0.3">
      <c r="A3096" s="35"/>
      <c r="B3096" s="86"/>
      <c r="C3096" s="35"/>
      <c r="D3096" s="35"/>
      <c r="E3096" s="35"/>
      <c r="F3096" s="35"/>
      <c r="G3096" s="35"/>
      <c r="H3096" s="35"/>
      <c r="I3096" s="35"/>
      <c r="J3096" s="35"/>
      <c r="K3096" s="35"/>
      <c r="L3096" s="35"/>
      <c r="M3096" s="35"/>
      <c r="N3096" s="35"/>
      <c r="O3096" s="35"/>
      <c r="P3096" s="35"/>
      <c r="Q3096" s="35"/>
      <c r="R3096" s="35"/>
      <c r="S3096" s="35"/>
      <c r="T3096" s="17">
        <f t="shared" si="6937"/>
        <v>49112</v>
      </c>
      <c r="U3096" s="216">
        <f t="shared" si="6930"/>
        <v>6</v>
      </c>
      <c r="V3096" s="216">
        <f t="shared" si="6937"/>
        <v>3091</v>
      </c>
      <c r="W3096" s="16">
        <f t="shared" si="6944"/>
        <v>8.4684931506849317</v>
      </c>
      <c r="X3096" s="16" t="e">
        <f>IF(Template!$F$7="Linear interpolation",LinInterp($I$5:$I$22,$G$5:$G$22,W3096),CubicSpline($I$5:$I$22,$G$5:$G$22,W3096))</f>
        <v>#VALUE!</v>
      </c>
      <c r="Y3096" s="221" t="e">
        <f t="shared" si="6931"/>
        <v>#VALUE!</v>
      </c>
      <c r="Z3096" s="221" t="e">
        <f>Y3096/PRODUCT($AA$6:AA3095)</f>
        <v>#VALUE!</v>
      </c>
      <c r="AA3096" s="16" t="e">
        <f t="shared" si="6938"/>
        <v>#VALUE!</v>
      </c>
      <c r="AB3096" s="10" t="e">
        <f t="shared" si="6939"/>
        <v>#VALUE!</v>
      </c>
      <c r="AC3096" s="90">
        <f t="shared" si="6932"/>
        <v>3096</v>
      </c>
      <c r="AD3096" s="17">
        <f t="shared" si="6940"/>
        <v>49089</v>
      </c>
      <c r="AE3096" s="16" t="e">
        <f t="shared" si="6933"/>
        <v>#VALUE!</v>
      </c>
      <c r="AF3096" s="10">
        <f ca="1">IFERROR(AVERAGE(INDIRECT("AE"&amp;AC3096-Template!$F$10+1):INDIRECT("AE"&amp;AC3096)),0)</f>
        <v>0</v>
      </c>
      <c r="AG3096" s="35"/>
      <c r="AH3096" s="86"/>
      <c r="AI3096" s="35"/>
      <c r="AJ3096" s="35"/>
      <c r="AK3096" s="35"/>
      <c r="AL3096" s="35"/>
      <c r="AM3096" s="35"/>
      <c r="AN3096" s="35"/>
      <c r="AO3096" s="35"/>
      <c r="AP3096" s="35"/>
      <c r="AQ3096" s="35"/>
      <c r="AR3096" s="35"/>
      <c r="AS3096" s="35"/>
      <c r="AT3096" s="35"/>
      <c r="AU3096" s="35"/>
      <c r="AV3096" s="35"/>
      <c r="AW3096" s="35"/>
      <c r="AX3096" s="35"/>
      <c r="AY3096" s="35"/>
      <c r="AZ3096" s="17">
        <f t="shared" ref="AZ3096" si="6981">AZ3095+1</f>
        <v>49112</v>
      </c>
      <c r="BA3096" s="216">
        <f t="shared" si="6956"/>
        <v>6</v>
      </c>
      <c r="BB3096" s="216">
        <f t="shared" ref="BB3096" si="6982">BB3095+1</f>
        <v>3091</v>
      </c>
      <c r="BC3096" s="16">
        <f t="shared" si="6958"/>
        <v>8.4684931506849317</v>
      </c>
      <c r="BD3096" s="16">
        <f>IF(Template!$F$7="Linear interpolation",LinInterp($AO$5:$AO$18,$AM$5:$AM$18,BC3096),CubicSpline($AO$5:$AO$18,$AM$5:$AM$18,BC3096))</f>
        <v>14.15025239867872</v>
      </c>
      <c r="BE3096" s="221">
        <f t="shared" si="6893"/>
        <v>3.0672030795324381</v>
      </c>
      <c r="BF3096" s="221">
        <f>BE3096/PRODUCT($BG$6:BG3095)</f>
        <v>1.000362614387502</v>
      </c>
      <c r="BG3096" s="16">
        <f t="shared" si="6959"/>
        <v>1.0003626156292151</v>
      </c>
      <c r="BH3096" s="10">
        <f t="shared" si="6960"/>
        <v>13.235470466352428</v>
      </c>
      <c r="BI3096" s="90"/>
      <c r="BJ3096" s="17">
        <f t="shared" si="6943"/>
        <v>49089</v>
      </c>
      <c r="BK3096" s="16">
        <f t="shared" si="6936"/>
        <v>13.236547761218409</v>
      </c>
      <c r="BL3096" s="10">
        <f ca="1">IFERROR(AVERAGE(INDIRECT("BK"&amp;AC3096-Template!$F$10+1):INDIRECT("BK"&amp;AC3096)),0)</f>
        <v>13.2373514755668</v>
      </c>
      <c r="BM3096" s="35"/>
      <c r="BN3096" s="86"/>
      <c r="BO3096" s="35"/>
      <c r="BP3096" s="35"/>
      <c r="BQ3096" s="35"/>
      <c r="BR3096" s="35"/>
      <c r="BS3096" s="35"/>
      <c r="BT3096" s="35"/>
      <c r="BU3096" s="35"/>
      <c r="BV3096" s="35"/>
      <c r="BW3096" s="35"/>
      <c r="BX3096" s="35"/>
      <c r="BY3096" s="35"/>
      <c r="BZ3096" s="35"/>
      <c r="CA3096" s="35"/>
      <c r="CB3096" s="35"/>
      <c r="CC3096" s="35"/>
      <c r="CD3096" s="35"/>
      <c r="CE3096" s="35"/>
      <c r="CF3096" s="35"/>
      <c r="CG3096" s="35"/>
      <c r="CH3096" s="35"/>
    </row>
    <row r="3097" spans="1:86" ht="15.6" x14ac:dyDescent="0.3">
      <c r="A3097" s="35"/>
      <c r="B3097" s="86"/>
      <c r="C3097" s="35"/>
      <c r="D3097" s="35"/>
      <c r="E3097" s="35"/>
      <c r="F3097" s="35"/>
      <c r="G3097" s="35"/>
      <c r="H3097" s="35"/>
      <c r="I3097" s="35"/>
      <c r="J3097" s="35"/>
      <c r="K3097" s="35"/>
      <c r="L3097" s="35"/>
      <c r="M3097" s="35"/>
      <c r="N3097" s="35"/>
      <c r="O3097" s="35"/>
      <c r="P3097" s="35"/>
      <c r="Q3097" s="35"/>
      <c r="R3097" s="35"/>
      <c r="S3097" s="35"/>
      <c r="T3097" s="17">
        <f t="shared" si="6937"/>
        <v>49113</v>
      </c>
      <c r="U3097" s="216">
        <f t="shared" si="6930"/>
        <v>7</v>
      </c>
      <c r="V3097" s="216">
        <f t="shared" si="6937"/>
        <v>3092</v>
      </c>
      <c r="W3097" s="16">
        <f t="shared" si="6944"/>
        <v>8.4712328767123282</v>
      </c>
      <c r="X3097" s="16" t="e">
        <f>IF(Template!$F$7="Linear interpolation",LinInterp($I$5:$I$22,$G$5:$G$22,W3097),CubicSpline($I$5:$I$22,$G$5:$G$22,W3097))</f>
        <v>#VALUE!</v>
      </c>
      <c r="Y3097" s="221" t="e">
        <f t="shared" si="6931"/>
        <v>#VALUE!</v>
      </c>
      <c r="Z3097" s="221" t="e">
        <f>Y3097/PRODUCT($AA$6:AA3096)</f>
        <v>#VALUE!</v>
      </c>
      <c r="AA3097" s="16" t="e">
        <f t="shared" si="6938"/>
        <v>#VALUE!</v>
      </c>
      <c r="AB3097" s="10" t="e">
        <f t="shared" si="6939"/>
        <v>#VALUE!</v>
      </c>
      <c r="AC3097" s="90">
        <f t="shared" si="6932"/>
        <v>3097</v>
      </c>
      <c r="AD3097" s="17">
        <f t="shared" si="6940"/>
        <v>49090</v>
      </c>
      <c r="AE3097" s="16" t="e">
        <f t="shared" si="6933"/>
        <v>#VALUE!</v>
      </c>
      <c r="AF3097" s="10">
        <f ca="1">IFERROR(AVERAGE(INDIRECT("AE"&amp;AC3097-Template!$F$10+1):INDIRECT("AE"&amp;AC3097)),0)</f>
        <v>0</v>
      </c>
      <c r="AG3097" s="35"/>
      <c r="AH3097" s="86"/>
      <c r="AI3097" s="35"/>
      <c r="AJ3097" s="35"/>
      <c r="AK3097" s="35"/>
      <c r="AL3097" s="35"/>
      <c r="AM3097" s="35"/>
      <c r="AN3097" s="35"/>
      <c r="AO3097" s="35"/>
      <c r="AP3097" s="35"/>
      <c r="AQ3097" s="35"/>
      <c r="AR3097" s="35"/>
      <c r="AS3097" s="35"/>
      <c r="AT3097" s="35"/>
      <c r="AU3097" s="35"/>
      <c r="AV3097" s="35"/>
      <c r="AW3097" s="35"/>
      <c r="AX3097" s="35"/>
      <c r="AY3097" s="35"/>
      <c r="AZ3097" s="17">
        <f t="shared" ref="AZ3097" si="6983">AZ3096+1</f>
        <v>49113</v>
      </c>
      <c r="BA3097" s="216">
        <f t="shared" si="6956"/>
        <v>7</v>
      </c>
      <c r="BB3097" s="216">
        <f t="shared" ref="BB3097" si="6984">BB3096+1</f>
        <v>3092</v>
      </c>
      <c r="BC3097" s="16">
        <f t="shared" si="6958"/>
        <v>8.4712328767123282</v>
      </c>
      <c r="BD3097" s="16">
        <f>IF(Template!$F$7="Linear interpolation",LinInterp($AO$5:$AO$18,$AM$5:$AM$18,BC3097),CubicSpline($AO$5:$AO$18,$AM$5:$AM$18,BC3097))</f>
        <v>14.150251823220581</v>
      </c>
      <c r="BE3097" s="221">
        <f t="shared" si="6893"/>
        <v>3.0683152877168194</v>
      </c>
      <c r="BF3097" s="221">
        <f>BE3097/PRODUCT($BG$6:BG3096)</f>
        <v>1.0003626119128586</v>
      </c>
      <c r="BG3097" s="16">
        <f t="shared" si="6959"/>
        <v>1.0003626156292151</v>
      </c>
      <c r="BH3097" s="10">
        <f t="shared" si="6960"/>
        <v>13.235470466352428</v>
      </c>
      <c r="BI3097" s="90"/>
      <c r="BJ3097" s="17">
        <f t="shared" si="6943"/>
        <v>49090</v>
      </c>
      <c r="BK3097" s="16">
        <f t="shared" si="6936"/>
        <v>13.236495501125823</v>
      </c>
      <c r="BL3097" s="10">
        <f ca="1">IFERROR(AVERAGE(INDIRECT("BK"&amp;AC3097-Template!$F$10+1):INDIRECT("BK"&amp;AC3097)),0)</f>
        <v>13.237294785280808</v>
      </c>
      <c r="BM3097" s="35"/>
      <c r="BN3097" s="86"/>
      <c r="BO3097" s="35"/>
      <c r="BP3097" s="35"/>
      <c r="BQ3097" s="35"/>
      <c r="BR3097" s="35"/>
      <c r="BS3097" s="35"/>
      <c r="BT3097" s="35"/>
      <c r="BU3097" s="35"/>
      <c r="BV3097" s="35"/>
      <c r="BW3097" s="35"/>
      <c r="BX3097" s="35"/>
      <c r="BY3097" s="35"/>
      <c r="BZ3097" s="35"/>
      <c r="CA3097" s="35"/>
      <c r="CB3097" s="35"/>
      <c r="CC3097" s="35"/>
      <c r="CD3097" s="35"/>
      <c r="CE3097" s="35"/>
      <c r="CF3097" s="35"/>
      <c r="CG3097" s="35"/>
      <c r="CH3097" s="35"/>
    </row>
    <row r="3098" spans="1:86" ht="15.6" x14ac:dyDescent="0.3">
      <c r="A3098" s="35"/>
      <c r="B3098" s="86"/>
      <c r="C3098" s="35"/>
      <c r="D3098" s="35"/>
      <c r="E3098" s="35"/>
      <c r="F3098" s="35"/>
      <c r="G3098" s="35"/>
      <c r="H3098" s="35"/>
      <c r="I3098" s="35"/>
      <c r="J3098" s="35"/>
      <c r="K3098" s="35"/>
      <c r="L3098" s="35"/>
      <c r="M3098" s="35"/>
      <c r="N3098" s="35"/>
      <c r="O3098" s="35"/>
      <c r="P3098" s="35"/>
      <c r="Q3098" s="35"/>
      <c r="R3098" s="35"/>
      <c r="S3098" s="35"/>
      <c r="T3098" s="17">
        <f t="shared" si="6937"/>
        <v>49114</v>
      </c>
      <c r="U3098" s="216">
        <f t="shared" si="6930"/>
        <v>1</v>
      </c>
      <c r="V3098" s="216">
        <f t="shared" si="6937"/>
        <v>3093</v>
      </c>
      <c r="W3098" s="16">
        <f t="shared" si="6944"/>
        <v>8.4739726027397264</v>
      </c>
      <c r="X3098" s="16" t="e">
        <f>IF(Template!$F$7="Linear interpolation",LinInterp($I$5:$I$22,$G$5:$G$22,W3098),CubicSpline($I$5:$I$22,$G$5:$G$22,W3098))</f>
        <v>#VALUE!</v>
      </c>
      <c r="Y3098" s="221" t="e">
        <f t="shared" si="6931"/>
        <v>#VALUE!</v>
      </c>
      <c r="Z3098" s="221" t="e">
        <f>Y3098/PRODUCT($AA$6:AA3097)</f>
        <v>#VALUE!</v>
      </c>
      <c r="AA3098" s="16" t="e">
        <f t="shared" si="6938"/>
        <v>#VALUE!</v>
      </c>
      <c r="AB3098" s="10" t="e">
        <f t="shared" si="6939"/>
        <v>#VALUE!</v>
      </c>
      <c r="AC3098" s="90">
        <f t="shared" si="6932"/>
        <v>3098</v>
      </c>
      <c r="AD3098" s="17">
        <f t="shared" si="6940"/>
        <v>49091</v>
      </c>
      <c r="AE3098" s="16" t="e">
        <f t="shared" si="6933"/>
        <v>#VALUE!</v>
      </c>
      <c r="AF3098" s="10">
        <f ca="1">IFERROR(AVERAGE(INDIRECT("AE"&amp;AC3098-Template!$F$10+1):INDIRECT("AE"&amp;AC3098)),0)</f>
        <v>0</v>
      </c>
      <c r="AG3098" s="35"/>
      <c r="AH3098" s="86"/>
      <c r="AI3098" s="35"/>
      <c r="AJ3098" s="35"/>
      <c r="AK3098" s="35"/>
      <c r="AL3098" s="35"/>
      <c r="AM3098" s="35"/>
      <c r="AN3098" s="35"/>
      <c r="AO3098" s="35"/>
      <c r="AP3098" s="35"/>
      <c r="AQ3098" s="35"/>
      <c r="AR3098" s="35"/>
      <c r="AS3098" s="35"/>
      <c r="AT3098" s="35"/>
      <c r="AU3098" s="35"/>
      <c r="AV3098" s="35"/>
      <c r="AW3098" s="35"/>
      <c r="AX3098" s="35"/>
      <c r="AY3098" s="35"/>
      <c r="AZ3098" s="17">
        <f t="shared" ref="AZ3098" si="6985">AZ3097+1</f>
        <v>49114</v>
      </c>
      <c r="BA3098" s="216">
        <f t="shared" si="6956"/>
        <v>1</v>
      </c>
      <c r="BB3098" s="216">
        <f t="shared" ref="BB3098" si="6986">BB3097+1</f>
        <v>3093</v>
      </c>
      <c r="BC3098" s="16">
        <f t="shared" si="6958"/>
        <v>8.4739726027397264</v>
      </c>
      <c r="BD3098" s="16">
        <f>IF(Template!$F$7="Linear interpolation",LinInterp($AO$5:$AO$18,$AM$5:$AM$18,BC3098),CubicSpline($AO$5:$AO$18,$AM$5:$AM$18,BC3098))</f>
        <v>14.150251231650689</v>
      </c>
      <c r="BE3098" s="221">
        <f t="shared" si="6893"/>
        <v>3.0694278954465162</v>
      </c>
      <c r="BF3098" s="221">
        <f>BE3098/PRODUCT($BG$6:BG3097)</f>
        <v>1.0003626082140897</v>
      </c>
      <c r="BG3098" s="16">
        <f t="shared" si="6959"/>
        <v>1.0003626082140897</v>
      </c>
      <c r="BH3098" s="10">
        <f t="shared" si="6960"/>
        <v>13.235199814275234</v>
      </c>
      <c r="BI3098" s="90"/>
      <c r="BJ3098" s="17">
        <f t="shared" si="6943"/>
        <v>49091</v>
      </c>
      <c r="BK3098" s="16">
        <f t="shared" si="6936"/>
        <v>13.236495501125823</v>
      </c>
      <c r="BL3098" s="10">
        <f ca="1">IFERROR(AVERAGE(INDIRECT("BK"&amp;AC3098-Template!$F$10+1):INDIRECT("BK"&amp;AC3098)),0)</f>
        <v>13.237240130222265</v>
      </c>
      <c r="BM3098" s="35"/>
      <c r="BN3098" s="86"/>
      <c r="BO3098" s="35"/>
      <c r="BP3098" s="35"/>
      <c r="BQ3098" s="35"/>
      <c r="BR3098" s="35"/>
      <c r="BS3098" s="35"/>
      <c r="BT3098" s="35"/>
      <c r="BU3098" s="35"/>
      <c r="BV3098" s="35"/>
      <c r="BW3098" s="35"/>
      <c r="BX3098" s="35"/>
      <c r="BY3098" s="35"/>
      <c r="BZ3098" s="35"/>
      <c r="CA3098" s="35"/>
      <c r="CB3098" s="35"/>
      <c r="CC3098" s="35"/>
      <c r="CD3098" s="35"/>
      <c r="CE3098" s="35"/>
      <c r="CF3098" s="35"/>
      <c r="CG3098" s="35"/>
      <c r="CH3098" s="35"/>
    </row>
    <row r="3099" spans="1:86" ht="15.6" x14ac:dyDescent="0.3">
      <c r="A3099" s="35"/>
      <c r="B3099" s="86"/>
      <c r="C3099" s="35"/>
      <c r="D3099" s="35"/>
      <c r="E3099" s="35"/>
      <c r="F3099" s="35"/>
      <c r="G3099" s="35"/>
      <c r="H3099" s="35"/>
      <c r="I3099" s="35"/>
      <c r="J3099" s="35"/>
      <c r="K3099" s="35"/>
      <c r="L3099" s="35"/>
      <c r="M3099" s="35"/>
      <c r="N3099" s="35"/>
      <c r="O3099" s="35"/>
      <c r="P3099" s="35"/>
      <c r="Q3099" s="35"/>
      <c r="R3099" s="35"/>
      <c r="S3099" s="35"/>
      <c r="T3099" s="17">
        <f t="shared" si="6937"/>
        <v>49115</v>
      </c>
      <c r="U3099" s="216">
        <f t="shared" si="6930"/>
        <v>2</v>
      </c>
      <c r="V3099" s="216">
        <f t="shared" si="6937"/>
        <v>3094</v>
      </c>
      <c r="W3099" s="16">
        <f t="shared" si="6944"/>
        <v>8.4767123287671229</v>
      </c>
      <c r="X3099" s="16" t="e">
        <f>IF(Template!$F$7="Linear interpolation",LinInterp($I$5:$I$22,$G$5:$G$22,W3099),CubicSpline($I$5:$I$22,$G$5:$G$22,W3099))</f>
        <v>#VALUE!</v>
      </c>
      <c r="Y3099" s="221" t="e">
        <f t="shared" si="6931"/>
        <v>#VALUE!</v>
      </c>
      <c r="Z3099" s="221" t="e">
        <f>Y3099/PRODUCT($AA$6:AA3098)</f>
        <v>#VALUE!</v>
      </c>
      <c r="AA3099" s="16" t="e">
        <f t="shared" si="6938"/>
        <v>#VALUE!</v>
      </c>
      <c r="AB3099" s="10" t="e">
        <f t="shared" si="6939"/>
        <v>#VALUE!</v>
      </c>
      <c r="AC3099" s="90">
        <f t="shared" si="6932"/>
        <v>3099</v>
      </c>
      <c r="AD3099" s="17">
        <f t="shared" si="6940"/>
        <v>49092</v>
      </c>
      <c r="AE3099" s="16" t="e">
        <f t="shared" si="6933"/>
        <v>#VALUE!</v>
      </c>
      <c r="AF3099" s="10">
        <f ca="1">IFERROR(AVERAGE(INDIRECT("AE"&amp;AC3099-Template!$F$10+1):INDIRECT("AE"&amp;AC3099)),0)</f>
        <v>0</v>
      </c>
      <c r="AG3099" s="35"/>
      <c r="AH3099" s="86"/>
      <c r="AI3099" s="35"/>
      <c r="AJ3099" s="35"/>
      <c r="AK3099" s="35"/>
      <c r="AL3099" s="35"/>
      <c r="AM3099" s="35"/>
      <c r="AN3099" s="35"/>
      <c r="AO3099" s="35"/>
      <c r="AP3099" s="35"/>
      <c r="AQ3099" s="35"/>
      <c r="AR3099" s="35"/>
      <c r="AS3099" s="35"/>
      <c r="AT3099" s="35"/>
      <c r="AU3099" s="35"/>
      <c r="AV3099" s="35"/>
      <c r="AW3099" s="35"/>
      <c r="AX3099" s="35"/>
      <c r="AY3099" s="35"/>
      <c r="AZ3099" s="17">
        <f t="shared" ref="AZ3099" si="6987">AZ3098+1</f>
        <v>49115</v>
      </c>
      <c r="BA3099" s="216">
        <f t="shared" si="6956"/>
        <v>2</v>
      </c>
      <c r="BB3099" s="216">
        <f t="shared" ref="BB3099" si="6988">BB3098+1</f>
        <v>3094</v>
      </c>
      <c r="BC3099" s="16">
        <f t="shared" si="6958"/>
        <v>8.4767123287671229</v>
      </c>
      <c r="BD3099" s="16">
        <f>IF(Template!$F$7="Linear interpolation",LinInterp($AO$5:$AO$18,$AM$5:$AM$18,BC3099),CubicSpline($AO$5:$AO$18,$AM$5:$AM$18,BC3099))</f>
        <v>14.150250624103307</v>
      </c>
      <c r="BE3099" s="221">
        <f t="shared" si="6893"/>
        <v>3.0705409028907269</v>
      </c>
      <c r="BF3099" s="221">
        <f>BE3099/PRODUCT($BG$6:BG3098)</f>
        <v>1.0003626107151309</v>
      </c>
      <c r="BG3099" s="16">
        <f t="shared" si="6959"/>
        <v>1.0003626107151309</v>
      </c>
      <c r="BH3099" s="10">
        <f t="shared" si="6960"/>
        <v>13.23529110227728</v>
      </c>
      <c r="BI3099" s="90"/>
      <c r="BJ3099" s="17">
        <f t="shared" si="6943"/>
        <v>49092</v>
      </c>
      <c r="BK3099" s="16">
        <f t="shared" si="6936"/>
        <v>13.236495501125823</v>
      </c>
      <c r="BL3099" s="10">
        <f ca="1">IFERROR(AVERAGE(INDIRECT("BK"&amp;AC3099-Template!$F$10+1):INDIRECT("BK"&amp;AC3099)),0)</f>
        <v>13.237187500500825</v>
      </c>
      <c r="BM3099" s="35"/>
      <c r="BN3099" s="86"/>
      <c r="BO3099" s="35"/>
      <c r="BP3099" s="35"/>
      <c r="BQ3099" s="35"/>
      <c r="BR3099" s="35"/>
      <c r="BS3099" s="35"/>
      <c r="BT3099" s="35"/>
      <c r="BU3099" s="35"/>
      <c r="BV3099" s="35"/>
      <c r="BW3099" s="35"/>
      <c r="BX3099" s="35"/>
      <c r="BY3099" s="35"/>
      <c r="BZ3099" s="35"/>
      <c r="CA3099" s="35"/>
      <c r="CB3099" s="35"/>
      <c r="CC3099" s="35"/>
      <c r="CD3099" s="35"/>
      <c r="CE3099" s="35"/>
      <c r="CF3099" s="35"/>
      <c r="CG3099" s="35"/>
      <c r="CH3099" s="35"/>
    </row>
    <row r="3100" spans="1:86" ht="15.6" x14ac:dyDescent="0.3">
      <c r="A3100" s="35"/>
      <c r="B3100" s="86"/>
      <c r="C3100" s="35"/>
      <c r="D3100" s="35"/>
      <c r="E3100" s="35"/>
      <c r="F3100" s="35"/>
      <c r="G3100" s="35"/>
      <c r="H3100" s="35"/>
      <c r="I3100" s="35"/>
      <c r="J3100" s="35"/>
      <c r="K3100" s="35"/>
      <c r="L3100" s="35"/>
      <c r="M3100" s="35"/>
      <c r="N3100" s="35"/>
      <c r="O3100" s="35"/>
      <c r="P3100" s="35"/>
      <c r="Q3100" s="35"/>
      <c r="R3100" s="35"/>
      <c r="S3100" s="35"/>
      <c r="T3100" s="17">
        <f t="shared" si="6937"/>
        <v>49116</v>
      </c>
      <c r="U3100" s="216">
        <f t="shared" si="6930"/>
        <v>3</v>
      </c>
      <c r="V3100" s="216">
        <f t="shared" si="6937"/>
        <v>3095</v>
      </c>
      <c r="W3100" s="16">
        <f t="shared" si="6944"/>
        <v>8.4794520547945211</v>
      </c>
      <c r="X3100" s="16" t="e">
        <f>IF(Template!$F$7="Linear interpolation",LinInterp($I$5:$I$22,$G$5:$G$22,W3100),CubicSpline($I$5:$I$22,$G$5:$G$22,W3100))</f>
        <v>#VALUE!</v>
      </c>
      <c r="Y3100" s="221" t="e">
        <f t="shared" si="6931"/>
        <v>#VALUE!</v>
      </c>
      <c r="Z3100" s="221" t="e">
        <f>Y3100/PRODUCT($AA$6:AA3099)</f>
        <v>#VALUE!</v>
      </c>
      <c r="AA3100" s="16" t="e">
        <f t="shared" si="6938"/>
        <v>#VALUE!</v>
      </c>
      <c r="AB3100" s="10" t="e">
        <f t="shared" si="6939"/>
        <v>#VALUE!</v>
      </c>
      <c r="AC3100" s="90">
        <f t="shared" si="6932"/>
        <v>3100</v>
      </c>
      <c r="AD3100" s="17">
        <f t="shared" si="6940"/>
        <v>49093</v>
      </c>
      <c r="AE3100" s="16" t="e">
        <f t="shared" si="6933"/>
        <v>#VALUE!</v>
      </c>
      <c r="AF3100" s="10">
        <f ca="1">IFERROR(AVERAGE(INDIRECT("AE"&amp;AC3100-Template!$F$10+1):INDIRECT("AE"&amp;AC3100)),0)</f>
        <v>0</v>
      </c>
      <c r="AG3100" s="35"/>
      <c r="AH3100" s="86"/>
      <c r="AI3100" s="35"/>
      <c r="AJ3100" s="35"/>
      <c r="AK3100" s="35"/>
      <c r="AL3100" s="35"/>
      <c r="AM3100" s="35"/>
      <c r="AN3100" s="35"/>
      <c r="AO3100" s="35"/>
      <c r="AP3100" s="35"/>
      <c r="AQ3100" s="35"/>
      <c r="AR3100" s="35"/>
      <c r="AS3100" s="35"/>
      <c r="AT3100" s="35"/>
      <c r="AU3100" s="35"/>
      <c r="AV3100" s="35"/>
      <c r="AW3100" s="35"/>
      <c r="AX3100" s="35"/>
      <c r="AY3100" s="35"/>
      <c r="AZ3100" s="17">
        <f t="shared" ref="AZ3100" si="6989">AZ3099+1</f>
        <v>49116</v>
      </c>
      <c r="BA3100" s="216">
        <f t="shared" si="6956"/>
        <v>3</v>
      </c>
      <c r="BB3100" s="216">
        <f t="shared" ref="BB3100" si="6990">BB3099+1</f>
        <v>3095</v>
      </c>
      <c r="BC3100" s="16">
        <f t="shared" si="6958"/>
        <v>8.4794520547945211</v>
      </c>
      <c r="BD3100" s="16">
        <f>IF(Template!$F$7="Linear interpolation",LinInterp($AO$5:$AO$18,$AM$5:$AM$18,BC3100),CubicSpline($AO$5:$AO$18,$AM$5:$AM$18,BC3100))</f>
        <v>14.150250000712701</v>
      </c>
      <c r="BE3100" s="221">
        <f t="shared" si="6893"/>
        <v>3.0716543102187965</v>
      </c>
      <c r="BF3100" s="221">
        <f>BE3100/PRODUCT($BG$6:BG3099)</f>
        <v>1.0003626095086444</v>
      </c>
      <c r="BG3100" s="16">
        <f t="shared" si="6959"/>
        <v>1.0003626095086444</v>
      </c>
      <c r="BH3100" s="10">
        <f t="shared" si="6960"/>
        <v>13.235247065521261</v>
      </c>
      <c r="BI3100" s="90"/>
      <c r="BJ3100" s="17">
        <f t="shared" si="6943"/>
        <v>49093</v>
      </c>
      <c r="BK3100" s="16">
        <f t="shared" si="6936"/>
        <v>13.236185047171499</v>
      </c>
      <c r="BL3100" s="10">
        <f ca="1">IFERROR(AVERAGE(INDIRECT("BK"&amp;AC3100-Template!$F$10+1):INDIRECT("BK"&amp;AC3100)),0)</f>
        <v>13.23712452231424</v>
      </c>
      <c r="BM3100" s="35"/>
      <c r="BN3100" s="86"/>
      <c r="BO3100" s="35"/>
      <c r="BP3100" s="35"/>
      <c r="BQ3100" s="35"/>
      <c r="BR3100" s="35"/>
      <c r="BS3100" s="35"/>
      <c r="BT3100" s="35"/>
      <c r="BU3100" s="35"/>
      <c r="BV3100" s="35"/>
      <c r="BW3100" s="35"/>
      <c r="BX3100" s="35"/>
      <c r="BY3100" s="35"/>
      <c r="BZ3100" s="35"/>
      <c r="CA3100" s="35"/>
      <c r="CB3100" s="35"/>
      <c r="CC3100" s="35"/>
      <c r="CD3100" s="35"/>
      <c r="CE3100" s="35"/>
      <c r="CF3100" s="35"/>
      <c r="CG3100" s="35"/>
      <c r="CH3100" s="35"/>
    </row>
    <row r="3101" spans="1:86" ht="15.6" x14ac:dyDescent="0.3">
      <c r="A3101" s="35"/>
      <c r="B3101" s="86"/>
      <c r="C3101" s="35"/>
      <c r="D3101" s="35"/>
      <c r="E3101" s="35"/>
      <c r="F3101" s="35"/>
      <c r="G3101" s="35"/>
      <c r="H3101" s="35"/>
      <c r="I3101" s="35"/>
      <c r="J3101" s="35"/>
      <c r="K3101" s="35"/>
      <c r="L3101" s="35"/>
      <c r="M3101" s="35"/>
      <c r="N3101" s="35"/>
      <c r="O3101" s="35"/>
      <c r="P3101" s="35"/>
      <c r="Q3101" s="35"/>
      <c r="R3101" s="35"/>
      <c r="S3101" s="35"/>
      <c r="T3101" s="17">
        <f t="shared" si="6937"/>
        <v>49117</v>
      </c>
      <c r="U3101" s="216">
        <f t="shared" si="6930"/>
        <v>4</v>
      </c>
      <c r="V3101" s="216">
        <f t="shared" si="6937"/>
        <v>3096</v>
      </c>
      <c r="W3101" s="16">
        <f t="shared" si="6944"/>
        <v>8.4821917808219176</v>
      </c>
      <c r="X3101" s="16" t="e">
        <f>IF(Template!$F$7="Linear interpolation",LinInterp($I$5:$I$22,$G$5:$G$22,W3101),CubicSpline($I$5:$I$22,$G$5:$G$22,W3101))</f>
        <v>#VALUE!</v>
      </c>
      <c r="Y3101" s="221" t="e">
        <f t="shared" si="6931"/>
        <v>#VALUE!</v>
      </c>
      <c r="Z3101" s="221" t="e">
        <f>Y3101/PRODUCT($AA$6:AA3100)</f>
        <v>#VALUE!</v>
      </c>
      <c r="AA3101" s="16" t="e">
        <f t="shared" si="6938"/>
        <v>#VALUE!</v>
      </c>
      <c r="AB3101" s="10" t="e">
        <f t="shared" si="6939"/>
        <v>#VALUE!</v>
      </c>
      <c r="AC3101" s="90">
        <f t="shared" si="6932"/>
        <v>3101</v>
      </c>
      <c r="AD3101" s="17">
        <f t="shared" si="6940"/>
        <v>49094</v>
      </c>
      <c r="AE3101" s="16" t="e">
        <f t="shared" si="6933"/>
        <v>#VALUE!</v>
      </c>
      <c r="AF3101" s="10">
        <f ca="1">IFERROR(AVERAGE(INDIRECT("AE"&amp;AC3101-Template!$F$10+1):INDIRECT("AE"&amp;AC3101)),0)</f>
        <v>0</v>
      </c>
      <c r="AG3101" s="35"/>
      <c r="AH3101" s="86"/>
      <c r="AI3101" s="35"/>
      <c r="AJ3101" s="35"/>
      <c r="AK3101" s="35"/>
      <c r="AL3101" s="35"/>
      <c r="AM3101" s="35"/>
      <c r="AN3101" s="35"/>
      <c r="AO3101" s="35"/>
      <c r="AP3101" s="35"/>
      <c r="AQ3101" s="35"/>
      <c r="AR3101" s="35"/>
      <c r="AS3101" s="35"/>
      <c r="AT3101" s="35"/>
      <c r="AU3101" s="35"/>
      <c r="AV3101" s="35"/>
      <c r="AW3101" s="35"/>
      <c r="AX3101" s="35"/>
      <c r="AY3101" s="35"/>
      <c r="AZ3101" s="17">
        <f t="shared" ref="AZ3101" si="6991">AZ3100+1</f>
        <v>49117</v>
      </c>
      <c r="BA3101" s="216">
        <f t="shared" si="6956"/>
        <v>4</v>
      </c>
      <c r="BB3101" s="216">
        <f t="shared" ref="BB3101" si="6992">BB3100+1</f>
        <v>3096</v>
      </c>
      <c r="BC3101" s="16">
        <f t="shared" si="6958"/>
        <v>8.4821917808219176</v>
      </c>
      <c r="BD3101" s="16">
        <f>IF(Template!$F$7="Linear interpolation",LinInterp($AO$5:$AO$18,$AM$5:$AM$18,BC3101),CubicSpline($AO$5:$AO$18,$AM$5:$AM$18,BC3101))</f>
        <v>14.150249361613135</v>
      </c>
      <c r="BE3101" s="221">
        <f t="shared" si="6893"/>
        <v>3.0727681176001873</v>
      </c>
      <c r="BF3101" s="221">
        <f>BE3101/PRODUCT($BG$6:BG3100)</f>
        <v>1.0003626083109955</v>
      </c>
      <c r="BG3101" s="16">
        <f t="shared" si="6959"/>
        <v>1.0003626083109955</v>
      </c>
      <c r="BH3101" s="10">
        <f t="shared" si="6960"/>
        <v>13.235203351337542</v>
      </c>
      <c r="BI3101" s="90"/>
      <c r="BJ3101" s="17">
        <f t="shared" si="6943"/>
        <v>49094</v>
      </c>
      <c r="BK3101" s="16">
        <f t="shared" si="6936"/>
        <v>13.23628956960976</v>
      </c>
      <c r="BL3101" s="10">
        <f ca="1">IFERROR(AVERAGE(INDIRECT("BK"&amp;AC3101-Template!$F$10+1):INDIRECT("BK"&amp;AC3101)),0)</f>
        <v>13.23706502820893</v>
      </c>
      <c r="BM3101" s="35"/>
      <c r="BN3101" s="86"/>
      <c r="BO3101" s="35"/>
      <c r="BP3101" s="35"/>
      <c r="BQ3101" s="35"/>
      <c r="BR3101" s="35"/>
      <c r="BS3101" s="35"/>
      <c r="BT3101" s="35"/>
      <c r="BU3101" s="35"/>
      <c r="BV3101" s="35"/>
      <c r="BW3101" s="35"/>
      <c r="BX3101" s="35"/>
      <c r="BY3101" s="35"/>
      <c r="BZ3101" s="35"/>
      <c r="CA3101" s="35"/>
      <c r="CB3101" s="35"/>
      <c r="CC3101" s="35"/>
      <c r="CD3101" s="35"/>
      <c r="CE3101" s="35"/>
      <c r="CF3101" s="35"/>
      <c r="CG3101" s="35"/>
      <c r="CH3101" s="35"/>
    </row>
    <row r="3102" spans="1:86" ht="15.6" x14ac:dyDescent="0.3">
      <c r="A3102" s="35"/>
      <c r="B3102" s="86"/>
      <c r="C3102" s="35"/>
      <c r="D3102" s="35"/>
      <c r="E3102" s="35"/>
      <c r="F3102" s="35"/>
      <c r="G3102" s="35"/>
      <c r="H3102" s="35"/>
      <c r="I3102" s="35"/>
      <c r="J3102" s="35"/>
      <c r="K3102" s="35"/>
      <c r="L3102" s="35"/>
      <c r="M3102" s="35"/>
      <c r="N3102" s="35"/>
      <c r="O3102" s="35"/>
      <c r="P3102" s="35"/>
      <c r="Q3102" s="35"/>
      <c r="R3102" s="35"/>
      <c r="S3102" s="35"/>
      <c r="T3102" s="17">
        <f t="shared" si="6937"/>
        <v>49118</v>
      </c>
      <c r="U3102" s="216">
        <f t="shared" si="6930"/>
        <v>5</v>
      </c>
      <c r="V3102" s="216">
        <f t="shared" si="6937"/>
        <v>3097</v>
      </c>
      <c r="W3102" s="16">
        <f t="shared" si="6944"/>
        <v>8.4849315068493159</v>
      </c>
      <c r="X3102" s="16" t="e">
        <f>IF(Template!$F$7="Linear interpolation",LinInterp($I$5:$I$22,$G$5:$G$22,W3102),CubicSpline($I$5:$I$22,$G$5:$G$22,W3102))</f>
        <v>#VALUE!</v>
      </c>
      <c r="Y3102" s="221" t="e">
        <f t="shared" si="6931"/>
        <v>#VALUE!</v>
      </c>
      <c r="Z3102" s="221" t="e">
        <f>Y3102/PRODUCT($AA$6:AA3101)</f>
        <v>#VALUE!</v>
      </c>
      <c r="AA3102" s="16" t="e">
        <f t="shared" si="6938"/>
        <v>#VALUE!</v>
      </c>
      <c r="AB3102" s="10" t="e">
        <f t="shared" si="6939"/>
        <v>#VALUE!</v>
      </c>
      <c r="AC3102" s="90">
        <f t="shared" si="6932"/>
        <v>3102</v>
      </c>
      <c r="AD3102" s="17">
        <f t="shared" si="6940"/>
        <v>49095</v>
      </c>
      <c r="AE3102" s="16" t="e">
        <f t="shared" si="6933"/>
        <v>#VALUE!</v>
      </c>
      <c r="AF3102" s="10">
        <f ca="1">IFERROR(AVERAGE(INDIRECT("AE"&amp;AC3102-Template!$F$10+1):INDIRECT("AE"&amp;AC3102)),0)</f>
        <v>0</v>
      </c>
      <c r="AG3102" s="35"/>
      <c r="AH3102" s="86"/>
      <c r="AI3102" s="35"/>
      <c r="AJ3102" s="35"/>
      <c r="AK3102" s="35"/>
      <c r="AL3102" s="35"/>
      <c r="AM3102" s="35"/>
      <c r="AN3102" s="35"/>
      <c r="AO3102" s="35"/>
      <c r="AP3102" s="35"/>
      <c r="AQ3102" s="35"/>
      <c r="AR3102" s="35"/>
      <c r="AS3102" s="35"/>
      <c r="AT3102" s="35"/>
      <c r="AU3102" s="35"/>
      <c r="AV3102" s="35"/>
      <c r="AW3102" s="35"/>
      <c r="AX3102" s="35"/>
      <c r="AY3102" s="35"/>
      <c r="AZ3102" s="17">
        <f t="shared" ref="AZ3102" si="6993">AZ3101+1</f>
        <v>49118</v>
      </c>
      <c r="BA3102" s="216">
        <f t="shared" si="6956"/>
        <v>5</v>
      </c>
      <c r="BB3102" s="216">
        <f t="shared" ref="BB3102" si="6994">BB3101+1</f>
        <v>3097</v>
      </c>
      <c r="BC3102" s="16">
        <f t="shared" si="6958"/>
        <v>8.4849315068493159</v>
      </c>
      <c r="BD3102" s="16">
        <f>IF(Template!$F$7="Linear interpolation",LinInterp($AO$5:$AO$18,$AM$5:$AM$18,BC3102),CubicSpline($AO$5:$AO$18,$AM$5:$AM$18,BC3102))</f>
        <v>14.150248706938873</v>
      </c>
      <c r="BE3102" s="221">
        <f t="shared" si="6893"/>
        <v>3.0738823252045013</v>
      </c>
      <c r="BF3102" s="221">
        <f>BE3102/PRODUCT($BG$6:BG3101)</f>
        <v>1.0003626071222009</v>
      </c>
      <c r="BG3102" s="16">
        <f t="shared" si="6959"/>
        <v>1.0003626071222009</v>
      </c>
      <c r="BH3102" s="10">
        <f t="shared" si="6960"/>
        <v>13.235159960333975</v>
      </c>
      <c r="BI3102" s="90"/>
      <c r="BJ3102" s="17">
        <f t="shared" si="6943"/>
        <v>49095</v>
      </c>
      <c r="BK3102" s="16">
        <f t="shared" si="6936"/>
        <v>13.23623886624603</v>
      </c>
      <c r="BL3102" s="10">
        <f ca="1">IFERROR(AVERAGE(INDIRECT("BK"&amp;AC3102-Template!$F$10+1):INDIRECT("BK"&amp;AC3102)),0)</f>
        <v>13.237015896852091</v>
      </c>
      <c r="BM3102" s="35"/>
      <c r="BN3102" s="86"/>
      <c r="BO3102" s="35"/>
      <c r="BP3102" s="35"/>
      <c r="BQ3102" s="35"/>
      <c r="BR3102" s="35"/>
      <c r="BS3102" s="35"/>
      <c r="BT3102" s="35"/>
      <c r="BU3102" s="35"/>
      <c r="BV3102" s="35"/>
      <c r="BW3102" s="35"/>
      <c r="BX3102" s="35"/>
      <c r="BY3102" s="35"/>
      <c r="BZ3102" s="35"/>
      <c r="CA3102" s="35"/>
      <c r="CB3102" s="35"/>
      <c r="CC3102" s="35"/>
      <c r="CD3102" s="35"/>
      <c r="CE3102" s="35"/>
      <c r="CF3102" s="35"/>
      <c r="CG3102" s="35"/>
      <c r="CH3102" s="35"/>
    </row>
    <row r="3103" spans="1:86" ht="15.6" x14ac:dyDescent="0.3">
      <c r="A3103" s="35"/>
      <c r="B3103" s="86"/>
      <c r="C3103" s="35"/>
      <c r="D3103" s="35"/>
      <c r="E3103" s="35"/>
      <c r="F3103" s="35"/>
      <c r="G3103" s="35"/>
      <c r="H3103" s="35"/>
      <c r="I3103" s="35"/>
      <c r="J3103" s="35"/>
      <c r="K3103" s="35"/>
      <c r="L3103" s="35"/>
      <c r="M3103" s="35"/>
      <c r="N3103" s="35"/>
      <c r="O3103" s="35"/>
      <c r="P3103" s="35"/>
      <c r="Q3103" s="35"/>
      <c r="R3103" s="35"/>
      <c r="S3103" s="35"/>
      <c r="T3103" s="17">
        <f t="shared" si="6937"/>
        <v>49119</v>
      </c>
      <c r="U3103" s="216">
        <f t="shared" si="6930"/>
        <v>6</v>
      </c>
      <c r="V3103" s="216">
        <f t="shared" si="6937"/>
        <v>3098</v>
      </c>
      <c r="W3103" s="16">
        <f t="shared" si="6944"/>
        <v>8.4876712328767123</v>
      </c>
      <c r="X3103" s="16" t="e">
        <f>IF(Template!$F$7="Linear interpolation",LinInterp($I$5:$I$22,$G$5:$G$22,W3103),CubicSpline($I$5:$I$22,$G$5:$G$22,W3103))</f>
        <v>#VALUE!</v>
      </c>
      <c r="Y3103" s="221" t="e">
        <f t="shared" si="6931"/>
        <v>#VALUE!</v>
      </c>
      <c r="Z3103" s="221" t="e">
        <f>Y3103/PRODUCT($AA$6:AA3102)</f>
        <v>#VALUE!</v>
      </c>
      <c r="AA3103" s="16" t="e">
        <f t="shared" si="6938"/>
        <v>#VALUE!</v>
      </c>
      <c r="AB3103" s="10" t="e">
        <f t="shared" si="6939"/>
        <v>#VALUE!</v>
      </c>
      <c r="AC3103" s="90">
        <f t="shared" si="6932"/>
        <v>3103</v>
      </c>
      <c r="AD3103" s="17">
        <f t="shared" si="6940"/>
        <v>49096</v>
      </c>
      <c r="AE3103" s="16" t="e">
        <f t="shared" si="6933"/>
        <v>#VALUE!</v>
      </c>
      <c r="AF3103" s="10">
        <f ca="1">IFERROR(AVERAGE(INDIRECT("AE"&amp;AC3103-Template!$F$10+1):INDIRECT("AE"&amp;AC3103)),0)</f>
        <v>0</v>
      </c>
      <c r="AG3103" s="35"/>
      <c r="AH3103" s="86"/>
      <c r="AI3103" s="35"/>
      <c r="AJ3103" s="35"/>
      <c r="AK3103" s="35"/>
      <c r="AL3103" s="35"/>
      <c r="AM3103" s="35"/>
      <c r="AN3103" s="35"/>
      <c r="AO3103" s="35"/>
      <c r="AP3103" s="35"/>
      <c r="AQ3103" s="35"/>
      <c r="AR3103" s="35"/>
      <c r="AS3103" s="35"/>
      <c r="AT3103" s="35"/>
      <c r="AU3103" s="35"/>
      <c r="AV3103" s="35"/>
      <c r="AW3103" s="35"/>
      <c r="AX3103" s="35"/>
      <c r="AY3103" s="35"/>
      <c r="AZ3103" s="17">
        <f t="shared" ref="AZ3103" si="6995">AZ3102+1</f>
        <v>49119</v>
      </c>
      <c r="BA3103" s="216">
        <f t="shared" si="6956"/>
        <v>6</v>
      </c>
      <c r="BB3103" s="216">
        <f t="shared" ref="BB3103" si="6996">BB3102+1</f>
        <v>3098</v>
      </c>
      <c r="BC3103" s="16">
        <f t="shared" si="6958"/>
        <v>8.4876712328767123</v>
      </c>
      <c r="BD3103" s="16">
        <f>IF(Template!$F$7="Linear interpolation",LinInterp($AO$5:$AO$18,$AM$5:$AM$18,BC3103),CubicSpline($AO$5:$AO$18,$AM$5:$AM$18,BC3103))</f>
        <v>14.150248036824181</v>
      </c>
      <c r="BE3103" s="221">
        <f t="shared" si="6893"/>
        <v>3.0749969332014562</v>
      </c>
      <c r="BF3103" s="221">
        <f>BE3103/PRODUCT($BG$6:BG3102)</f>
        <v>1.0003626059422692</v>
      </c>
      <c r="BG3103" s="16">
        <f t="shared" si="6959"/>
        <v>1.0003626071222009</v>
      </c>
      <c r="BH3103" s="10">
        <f t="shared" si="6960"/>
        <v>13.235159960333975</v>
      </c>
      <c r="BI3103" s="90"/>
      <c r="BJ3103" s="17">
        <f t="shared" si="6943"/>
        <v>49096</v>
      </c>
      <c r="BK3103" s="16">
        <f t="shared" si="6936"/>
        <v>13.236188475639899</v>
      </c>
      <c r="BL3103" s="10">
        <f ca="1">IFERROR(AVERAGE(INDIRECT("BK"&amp;AC3103-Template!$F$10+1):INDIRECT("BK"&amp;AC3103)),0)</f>
        <v>13.236961035059347</v>
      </c>
      <c r="BM3103" s="35"/>
      <c r="BN3103" s="86"/>
      <c r="BO3103" s="35"/>
      <c r="BP3103" s="35"/>
      <c r="BQ3103" s="35"/>
      <c r="BR3103" s="35"/>
      <c r="BS3103" s="35"/>
      <c r="BT3103" s="35"/>
      <c r="BU3103" s="35"/>
      <c r="BV3103" s="35"/>
      <c r="BW3103" s="35"/>
      <c r="BX3103" s="35"/>
      <c r="BY3103" s="35"/>
      <c r="BZ3103" s="35"/>
      <c r="CA3103" s="35"/>
      <c r="CB3103" s="35"/>
      <c r="CC3103" s="35"/>
      <c r="CD3103" s="35"/>
      <c r="CE3103" s="35"/>
      <c r="CF3103" s="35"/>
      <c r="CG3103" s="35"/>
      <c r="CH3103" s="35"/>
    </row>
    <row r="3104" spans="1:86" ht="15.6" x14ac:dyDescent="0.3">
      <c r="A3104" s="35"/>
      <c r="B3104" s="86"/>
      <c r="C3104" s="35"/>
      <c r="D3104" s="35"/>
      <c r="E3104" s="35"/>
      <c r="F3104" s="35"/>
      <c r="G3104" s="35"/>
      <c r="H3104" s="35"/>
      <c r="I3104" s="35"/>
      <c r="J3104" s="35"/>
      <c r="K3104" s="35"/>
      <c r="L3104" s="35"/>
      <c r="M3104" s="35"/>
      <c r="N3104" s="35"/>
      <c r="O3104" s="35"/>
      <c r="P3104" s="35"/>
      <c r="Q3104" s="35"/>
      <c r="R3104" s="35"/>
      <c r="S3104" s="35"/>
      <c r="T3104" s="17">
        <f t="shared" si="6937"/>
        <v>49120</v>
      </c>
      <c r="U3104" s="216">
        <f t="shared" si="6930"/>
        <v>7</v>
      </c>
      <c r="V3104" s="216">
        <f t="shared" si="6937"/>
        <v>3099</v>
      </c>
      <c r="W3104" s="16">
        <f t="shared" si="6944"/>
        <v>8.4904109589041088</v>
      </c>
      <c r="X3104" s="16" t="e">
        <f>IF(Template!$F$7="Linear interpolation",LinInterp($I$5:$I$22,$G$5:$G$22,W3104),CubicSpline($I$5:$I$22,$G$5:$G$22,W3104))</f>
        <v>#VALUE!</v>
      </c>
      <c r="Y3104" s="221" t="e">
        <f t="shared" si="6931"/>
        <v>#VALUE!</v>
      </c>
      <c r="Z3104" s="221" t="e">
        <f>Y3104/PRODUCT($AA$6:AA3103)</f>
        <v>#VALUE!</v>
      </c>
      <c r="AA3104" s="16" t="e">
        <f t="shared" si="6938"/>
        <v>#VALUE!</v>
      </c>
      <c r="AB3104" s="10" t="e">
        <f t="shared" si="6939"/>
        <v>#VALUE!</v>
      </c>
      <c r="AC3104" s="90">
        <f t="shared" si="6932"/>
        <v>3104</v>
      </c>
      <c r="AD3104" s="17">
        <f t="shared" si="6940"/>
        <v>49097</v>
      </c>
      <c r="AE3104" s="16" t="e">
        <f t="shared" si="6933"/>
        <v>#VALUE!</v>
      </c>
      <c r="AF3104" s="10">
        <f ca="1">IFERROR(AVERAGE(INDIRECT("AE"&amp;AC3104-Template!$F$10+1):INDIRECT("AE"&amp;AC3104)),0)</f>
        <v>0</v>
      </c>
      <c r="AG3104" s="35"/>
      <c r="AH3104" s="86"/>
      <c r="AI3104" s="35"/>
      <c r="AJ3104" s="35"/>
      <c r="AK3104" s="35"/>
      <c r="AL3104" s="35"/>
      <c r="AM3104" s="35"/>
      <c r="AN3104" s="35"/>
      <c r="AO3104" s="35"/>
      <c r="AP3104" s="35"/>
      <c r="AQ3104" s="35"/>
      <c r="AR3104" s="35"/>
      <c r="AS3104" s="35"/>
      <c r="AT3104" s="35"/>
      <c r="AU3104" s="35"/>
      <c r="AV3104" s="35"/>
      <c r="AW3104" s="35"/>
      <c r="AX3104" s="35"/>
      <c r="AY3104" s="35"/>
      <c r="AZ3104" s="17">
        <f t="shared" ref="AZ3104" si="6997">AZ3103+1</f>
        <v>49120</v>
      </c>
      <c r="BA3104" s="216">
        <f t="shared" si="6956"/>
        <v>7</v>
      </c>
      <c r="BB3104" s="216">
        <f t="shared" ref="BB3104" si="6998">BB3103+1</f>
        <v>3099</v>
      </c>
      <c r="BC3104" s="16">
        <f t="shared" si="6958"/>
        <v>8.4904109589041088</v>
      </c>
      <c r="BD3104" s="16">
        <f>IF(Template!$F$7="Linear interpolation",LinInterp($AO$5:$AO$18,$AM$5:$AM$18,BC3104),CubicSpline($AO$5:$AO$18,$AM$5:$AM$18,BC3104))</f>
        <v>14.150247351403321</v>
      </c>
      <c r="BE3104" s="221">
        <f t="shared" si="6893"/>
        <v>3.0761119417609106</v>
      </c>
      <c r="BF3104" s="221">
        <f>BE3104/PRODUCT($BG$6:BG3103)</f>
        <v>1.0003626035912845</v>
      </c>
      <c r="BG3104" s="16">
        <f t="shared" si="6959"/>
        <v>1.0003626071222009</v>
      </c>
      <c r="BH3104" s="10">
        <f t="shared" si="6960"/>
        <v>13.235159960333975</v>
      </c>
      <c r="BI3104" s="90"/>
      <c r="BJ3104" s="17">
        <f t="shared" si="6943"/>
        <v>49097</v>
      </c>
      <c r="BK3104" s="16">
        <f t="shared" si="6936"/>
        <v>13.2361383982047</v>
      </c>
      <c r="BL3104" s="10">
        <f ca="1">IFERROR(AVERAGE(INDIRECT("BK"&amp;AC3104-Template!$F$10+1):INDIRECT("BK"&amp;AC3104)),0)</f>
        <v>13.236906479664222</v>
      </c>
      <c r="BM3104" s="35"/>
      <c r="BN3104" s="86"/>
      <c r="BO3104" s="35"/>
      <c r="BP3104" s="35"/>
      <c r="BQ3104" s="35"/>
      <c r="BR3104" s="35"/>
      <c r="BS3104" s="35"/>
      <c r="BT3104" s="35"/>
      <c r="BU3104" s="35"/>
      <c r="BV3104" s="35"/>
      <c r="BW3104" s="35"/>
      <c r="BX3104" s="35"/>
      <c r="BY3104" s="35"/>
      <c r="BZ3104" s="35"/>
      <c r="CA3104" s="35"/>
      <c r="CB3104" s="35"/>
      <c r="CC3104" s="35"/>
      <c r="CD3104" s="35"/>
      <c r="CE3104" s="35"/>
      <c r="CF3104" s="35"/>
      <c r="CG3104" s="35"/>
      <c r="CH3104" s="35"/>
    </row>
    <row r="3105" spans="1:86" ht="15.6" x14ac:dyDescent="0.3">
      <c r="A3105" s="35"/>
      <c r="B3105" s="86"/>
      <c r="C3105" s="35"/>
      <c r="D3105" s="35"/>
      <c r="E3105" s="35"/>
      <c r="F3105" s="35"/>
      <c r="G3105" s="35"/>
      <c r="H3105" s="35"/>
      <c r="I3105" s="35"/>
      <c r="J3105" s="35"/>
      <c r="K3105" s="35"/>
      <c r="L3105" s="35"/>
      <c r="M3105" s="35"/>
      <c r="N3105" s="35"/>
      <c r="O3105" s="35"/>
      <c r="P3105" s="35"/>
      <c r="Q3105" s="35"/>
      <c r="R3105" s="35"/>
      <c r="S3105" s="35"/>
      <c r="T3105" s="17">
        <f t="shared" si="6937"/>
        <v>49121</v>
      </c>
      <c r="U3105" s="216">
        <f t="shared" si="6930"/>
        <v>1</v>
      </c>
      <c r="V3105" s="216">
        <f t="shared" si="6937"/>
        <v>3100</v>
      </c>
      <c r="W3105" s="16">
        <f t="shared" si="6944"/>
        <v>8.493150684931507</v>
      </c>
      <c r="X3105" s="16" t="e">
        <f>IF(Template!$F$7="Linear interpolation",LinInterp($I$5:$I$22,$G$5:$G$22,W3105),CubicSpline($I$5:$I$22,$G$5:$G$22,W3105))</f>
        <v>#VALUE!</v>
      </c>
      <c r="Y3105" s="221" t="e">
        <f t="shared" si="6931"/>
        <v>#VALUE!</v>
      </c>
      <c r="Z3105" s="221" t="e">
        <f>Y3105/PRODUCT($AA$6:AA3104)</f>
        <v>#VALUE!</v>
      </c>
      <c r="AA3105" s="16" t="e">
        <f t="shared" si="6938"/>
        <v>#VALUE!</v>
      </c>
      <c r="AB3105" s="10" t="e">
        <f t="shared" si="6939"/>
        <v>#VALUE!</v>
      </c>
      <c r="AC3105" s="90">
        <f t="shared" si="6932"/>
        <v>3105</v>
      </c>
      <c r="AD3105" s="17">
        <f t="shared" si="6940"/>
        <v>49098</v>
      </c>
      <c r="AE3105" s="16" t="e">
        <f t="shared" si="6933"/>
        <v>#VALUE!</v>
      </c>
      <c r="AF3105" s="10">
        <f ca="1">IFERROR(AVERAGE(INDIRECT("AE"&amp;AC3105-Template!$F$10+1):INDIRECT("AE"&amp;AC3105)),0)</f>
        <v>0</v>
      </c>
      <c r="AG3105" s="35"/>
      <c r="AH3105" s="86"/>
      <c r="AI3105" s="35"/>
      <c r="AJ3105" s="35"/>
      <c r="AK3105" s="35"/>
      <c r="AL3105" s="35"/>
      <c r="AM3105" s="35"/>
      <c r="AN3105" s="35"/>
      <c r="AO3105" s="35"/>
      <c r="AP3105" s="35"/>
      <c r="AQ3105" s="35"/>
      <c r="AR3105" s="35"/>
      <c r="AS3105" s="35"/>
      <c r="AT3105" s="35"/>
      <c r="AU3105" s="35"/>
      <c r="AV3105" s="35"/>
      <c r="AW3105" s="35"/>
      <c r="AX3105" s="35"/>
      <c r="AY3105" s="35"/>
      <c r="AZ3105" s="17">
        <f t="shared" ref="AZ3105" si="6999">AZ3104+1</f>
        <v>49121</v>
      </c>
      <c r="BA3105" s="216">
        <f t="shared" si="6956"/>
        <v>1</v>
      </c>
      <c r="BB3105" s="216">
        <f t="shared" ref="BB3105" si="7000">BB3104+1</f>
        <v>3100</v>
      </c>
      <c r="BC3105" s="16">
        <f t="shared" si="6958"/>
        <v>8.493150684931507</v>
      </c>
      <c r="BD3105" s="16">
        <f>IF(Template!$F$7="Linear interpolation",LinInterp($AO$5:$AO$18,$AM$5:$AM$18,BC3105),CubicSpline($AO$5:$AO$18,$AM$5:$AM$18,BC3105))</f>
        <v>14.150246650810562</v>
      </c>
      <c r="BE3105" s="221">
        <f t="shared" si="6893"/>
        <v>3.0772273510528416</v>
      </c>
      <c r="BF3105" s="221">
        <f>BE3105/PRODUCT($BG$6:BG3104)</f>
        <v>1.0003626000781358</v>
      </c>
      <c r="BG3105" s="16">
        <f t="shared" si="6959"/>
        <v>1.0003626000781358</v>
      </c>
      <c r="BH3105" s="10">
        <f t="shared" si="6960"/>
        <v>13.234902851957496</v>
      </c>
      <c r="BI3105" s="90"/>
      <c r="BJ3105" s="17">
        <f t="shared" si="6943"/>
        <v>49098</v>
      </c>
      <c r="BK3105" s="16">
        <f t="shared" si="6936"/>
        <v>13.2361383982047</v>
      </c>
      <c r="BL3105" s="10">
        <f ca="1">IFERROR(AVERAGE(INDIRECT("BK"&amp;AC3105-Template!$F$10+1):INDIRECT("BK"&amp;AC3105)),0)</f>
        <v>13.236853889923992</v>
      </c>
      <c r="BM3105" s="35"/>
      <c r="BN3105" s="86"/>
      <c r="BO3105" s="35"/>
      <c r="BP3105" s="35"/>
      <c r="BQ3105" s="35"/>
      <c r="BR3105" s="35"/>
      <c r="BS3105" s="35"/>
      <c r="BT3105" s="35"/>
      <c r="BU3105" s="35"/>
      <c r="BV3105" s="35"/>
      <c r="BW3105" s="35"/>
      <c r="BX3105" s="35"/>
      <c r="BY3105" s="35"/>
      <c r="BZ3105" s="35"/>
      <c r="CA3105" s="35"/>
      <c r="CB3105" s="35"/>
      <c r="CC3105" s="35"/>
      <c r="CD3105" s="35"/>
      <c r="CE3105" s="35"/>
      <c r="CF3105" s="35"/>
      <c r="CG3105" s="35"/>
      <c r="CH3105" s="35"/>
    </row>
    <row r="3106" spans="1:86" ht="15.6" x14ac:dyDescent="0.3">
      <c r="A3106" s="35"/>
      <c r="B3106" s="86"/>
      <c r="C3106" s="35"/>
      <c r="D3106" s="35"/>
      <c r="E3106" s="35"/>
      <c r="F3106" s="35"/>
      <c r="G3106" s="35"/>
      <c r="H3106" s="35"/>
      <c r="I3106" s="35"/>
      <c r="J3106" s="35"/>
      <c r="K3106" s="35"/>
      <c r="L3106" s="35"/>
      <c r="M3106" s="35"/>
      <c r="N3106" s="35"/>
      <c r="O3106" s="35"/>
      <c r="P3106" s="35"/>
      <c r="Q3106" s="35"/>
      <c r="R3106" s="35"/>
      <c r="S3106" s="35"/>
      <c r="T3106" s="17">
        <f t="shared" si="6937"/>
        <v>49122</v>
      </c>
      <c r="U3106" s="216">
        <f t="shared" si="6930"/>
        <v>2</v>
      </c>
      <c r="V3106" s="216">
        <f t="shared" si="6937"/>
        <v>3101</v>
      </c>
      <c r="W3106" s="16">
        <f t="shared" si="6944"/>
        <v>8.4958904109589035</v>
      </c>
      <c r="X3106" s="16" t="e">
        <f>IF(Template!$F$7="Linear interpolation",LinInterp($I$5:$I$22,$G$5:$G$22,W3106),CubicSpline($I$5:$I$22,$G$5:$G$22,W3106))</f>
        <v>#VALUE!</v>
      </c>
      <c r="Y3106" s="221" t="e">
        <f t="shared" si="6931"/>
        <v>#VALUE!</v>
      </c>
      <c r="Z3106" s="221" t="e">
        <f>Y3106/PRODUCT($AA$6:AA3105)</f>
        <v>#VALUE!</v>
      </c>
      <c r="AA3106" s="16" t="e">
        <f t="shared" si="6938"/>
        <v>#VALUE!</v>
      </c>
      <c r="AB3106" s="10" t="e">
        <f t="shared" si="6939"/>
        <v>#VALUE!</v>
      </c>
      <c r="AC3106" s="90">
        <f t="shared" si="6932"/>
        <v>3106</v>
      </c>
      <c r="AD3106" s="17">
        <f t="shared" si="6940"/>
        <v>49099</v>
      </c>
      <c r="AE3106" s="16" t="e">
        <f t="shared" si="6933"/>
        <v>#VALUE!</v>
      </c>
      <c r="AF3106" s="10">
        <f ca="1">IFERROR(AVERAGE(INDIRECT("AE"&amp;AC3106-Template!$F$10+1):INDIRECT("AE"&amp;AC3106)),0)</f>
        <v>0</v>
      </c>
      <c r="AG3106" s="35"/>
      <c r="AH3106" s="86"/>
      <c r="AI3106" s="35"/>
      <c r="AJ3106" s="35"/>
      <c r="AK3106" s="35"/>
      <c r="AL3106" s="35"/>
      <c r="AM3106" s="35"/>
      <c r="AN3106" s="35"/>
      <c r="AO3106" s="35"/>
      <c r="AP3106" s="35"/>
      <c r="AQ3106" s="35"/>
      <c r="AR3106" s="35"/>
      <c r="AS3106" s="35"/>
      <c r="AT3106" s="35"/>
      <c r="AU3106" s="35"/>
      <c r="AV3106" s="35"/>
      <c r="AW3106" s="35"/>
      <c r="AX3106" s="35"/>
      <c r="AY3106" s="35"/>
      <c r="AZ3106" s="17">
        <f t="shared" ref="AZ3106" si="7001">AZ3105+1</f>
        <v>49122</v>
      </c>
      <c r="BA3106" s="216">
        <f t="shared" si="6956"/>
        <v>2</v>
      </c>
      <c r="BB3106" s="216">
        <f t="shared" ref="BB3106" si="7002">BB3105+1</f>
        <v>3101</v>
      </c>
      <c r="BC3106" s="16">
        <f t="shared" si="6958"/>
        <v>8.4958904109589035</v>
      </c>
      <c r="BD3106" s="16">
        <f>IF(Template!$F$7="Linear interpolation",LinInterp($AO$5:$AO$18,$AM$5:$AM$18,BC3106),CubicSpline($AO$5:$AO$18,$AM$5:$AM$18,BC3106))</f>
        <v>14.150245935180164</v>
      </c>
      <c r="BE3106" s="221">
        <f t="shared" si="6893"/>
        <v>3.0783431612473802</v>
      </c>
      <c r="BF3106" s="221">
        <f>BE3106/PRODUCT($BG$6:BG3105)</f>
        <v>1.0003626024557974</v>
      </c>
      <c r="BG3106" s="16">
        <f t="shared" si="6959"/>
        <v>1.0003626024557974</v>
      </c>
      <c r="BH3106" s="10">
        <f t="shared" si="6960"/>
        <v>13.234989636606741</v>
      </c>
      <c r="BI3106" s="90"/>
      <c r="BJ3106" s="17">
        <f t="shared" si="6943"/>
        <v>49099</v>
      </c>
      <c r="BK3106" s="16">
        <f t="shared" si="6936"/>
        <v>13.2361383982047</v>
      </c>
      <c r="BL3106" s="10">
        <f ca="1">IFERROR(AVERAGE(INDIRECT("BK"&amp;AC3106-Template!$F$10+1):INDIRECT("BK"&amp;AC3106)),0)</f>
        <v>13.236803255838623</v>
      </c>
      <c r="BM3106" s="35"/>
      <c r="BN3106" s="86"/>
      <c r="BO3106" s="35"/>
      <c r="BP3106" s="35"/>
      <c r="BQ3106" s="35"/>
      <c r="BR3106" s="35"/>
      <c r="BS3106" s="35"/>
      <c r="BT3106" s="35"/>
      <c r="BU3106" s="35"/>
      <c r="BV3106" s="35"/>
      <c r="BW3106" s="35"/>
      <c r="BX3106" s="35"/>
      <c r="BY3106" s="35"/>
      <c r="BZ3106" s="35"/>
      <c r="CA3106" s="35"/>
      <c r="CB3106" s="35"/>
      <c r="CC3106" s="35"/>
      <c r="CD3106" s="35"/>
      <c r="CE3106" s="35"/>
      <c r="CF3106" s="35"/>
      <c r="CG3106" s="35"/>
      <c r="CH3106" s="35"/>
    </row>
    <row r="3107" spans="1:86" ht="15.6" x14ac:dyDescent="0.3">
      <c r="A3107" s="35"/>
      <c r="B3107" s="86"/>
      <c r="C3107" s="35"/>
      <c r="D3107" s="35"/>
      <c r="E3107" s="35"/>
      <c r="F3107" s="35"/>
      <c r="G3107" s="35"/>
      <c r="H3107" s="35"/>
      <c r="I3107" s="35"/>
      <c r="J3107" s="35"/>
      <c r="K3107" s="35"/>
      <c r="L3107" s="35"/>
      <c r="M3107" s="35"/>
      <c r="N3107" s="35"/>
      <c r="O3107" s="35"/>
      <c r="P3107" s="35"/>
      <c r="Q3107" s="35"/>
      <c r="R3107" s="35"/>
      <c r="S3107" s="35"/>
      <c r="T3107" s="17">
        <f t="shared" si="6937"/>
        <v>49123</v>
      </c>
      <c r="U3107" s="216">
        <f t="shared" si="6930"/>
        <v>3</v>
      </c>
      <c r="V3107" s="216">
        <f t="shared" si="6937"/>
        <v>3102</v>
      </c>
      <c r="W3107" s="16">
        <f t="shared" si="6944"/>
        <v>8.4986301369863018</v>
      </c>
      <c r="X3107" s="16" t="e">
        <f>IF(Template!$F$7="Linear interpolation",LinInterp($I$5:$I$22,$G$5:$G$22,W3107),CubicSpline($I$5:$I$22,$G$5:$G$22,W3107))</f>
        <v>#VALUE!</v>
      </c>
      <c r="Y3107" s="221" t="e">
        <f t="shared" si="6931"/>
        <v>#VALUE!</v>
      </c>
      <c r="Z3107" s="221" t="e">
        <f>Y3107/PRODUCT($AA$6:AA3106)</f>
        <v>#VALUE!</v>
      </c>
      <c r="AA3107" s="16" t="e">
        <f t="shared" si="6938"/>
        <v>#VALUE!</v>
      </c>
      <c r="AB3107" s="10" t="e">
        <f t="shared" si="6939"/>
        <v>#VALUE!</v>
      </c>
      <c r="AC3107" s="90">
        <f t="shared" si="6932"/>
        <v>3107</v>
      </c>
      <c r="AD3107" s="17">
        <f t="shared" si="6940"/>
        <v>49100</v>
      </c>
      <c r="AE3107" s="16" t="e">
        <f t="shared" si="6933"/>
        <v>#VALUE!</v>
      </c>
      <c r="AF3107" s="10">
        <f ca="1">IFERROR(AVERAGE(INDIRECT("AE"&amp;AC3107-Template!$F$10+1):INDIRECT("AE"&amp;AC3107)),0)</f>
        <v>0</v>
      </c>
      <c r="AG3107" s="35"/>
      <c r="AH3107" s="86"/>
      <c r="AI3107" s="35"/>
      <c r="AJ3107" s="35"/>
      <c r="AK3107" s="35"/>
      <c r="AL3107" s="35"/>
      <c r="AM3107" s="35"/>
      <c r="AN3107" s="35"/>
      <c r="AO3107" s="35"/>
      <c r="AP3107" s="35"/>
      <c r="AQ3107" s="35"/>
      <c r="AR3107" s="35"/>
      <c r="AS3107" s="35"/>
      <c r="AT3107" s="35"/>
      <c r="AU3107" s="35"/>
      <c r="AV3107" s="35"/>
      <c r="AW3107" s="35"/>
      <c r="AX3107" s="35"/>
      <c r="AY3107" s="35"/>
      <c r="AZ3107" s="17">
        <f t="shared" ref="AZ3107" si="7003">AZ3106+1</f>
        <v>49123</v>
      </c>
      <c r="BA3107" s="216">
        <f t="shared" si="6956"/>
        <v>3</v>
      </c>
      <c r="BB3107" s="216">
        <f t="shared" ref="BB3107" si="7004">BB3106+1</f>
        <v>3102</v>
      </c>
      <c r="BC3107" s="16">
        <f t="shared" si="6958"/>
        <v>8.4986301369863018</v>
      </c>
      <c r="BD3107" s="16">
        <f>IF(Template!$F$7="Linear interpolation",LinInterp($AO$5:$AO$18,$AM$5:$AM$18,BC3107),CubicSpline($AO$5:$AO$18,$AM$5:$AM$18,BC3107))</f>
        <v>14.150245204646396</v>
      </c>
      <c r="BE3107" s="221">
        <f t="shared" si="6893"/>
        <v>3.0794593725147488</v>
      </c>
      <c r="BF3107" s="221">
        <f>BE3107/PRODUCT($BG$6:BG3106)</f>
        <v>1.0003626013114522</v>
      </c>
      <c r="BG3107" s="16">
        <f t="shared" si="6959"/>
        <v>1.0003626013114522</v>
      </c>
      <c r="BH3107" s="10">
        <f t="shared" si="6960"/>
        <v>13.234947868003832</v>
      </c>
      <c r="BI3107" s="90"/>
      <c r="BJ3107" s="17">
        <f t="shared" si="6943"/>
        <v>49100</v>
      </c>
      <c r="BK3107" s="16">
        <f t="shared" si="6936"/>
        <v>13.235841073148125</v>
      </c>
      <c r="BL3107" s="10">
        <f ca="1">IFERROR(AVERAGE(INDIRECT("BK"&amp;AC3107-Template!$F$10+1):INDIRECT("BK"&amp;AC3107)),0)</f>
        <v>13.236742710918035</v>
      </c>
      <c r="BM3107" s="35"/>
      <c r="BN3107" s="86"/>
      <c r="BO3107" s="35"/>
      <c r="BP3107" s="35"/>
      <c r="BQ3107" s="35"/>
      <c r="BR3107" s="35"/>
      <c r="BS3107" s="35"/>
      <c r="BT3107" s="35"/>
      <c r="BU3107" s="35"/>
      <c r="BV3107" s="35"/>
      <c r="BW3107" s="35"/>
      <c r="BX3107" s="35"/>
      <c r="BY3107" s="35"/>
      <c r="BZ3107" s="35"/>
      <c r="CA3107" s="35"/>
      <c r="CB3107" s="35"/>
      <c r="CC3107" s="35"/>
      <c r="CD3107" s="35"/>
      <c r="CE3107" s="35"/>
      <c r="CF3107" s="35"/>
      <c r="CG3107" s="35"/>
      <c r="CH3107" s="35"/>
    </row>
    <row r="3108" spans="1:86" ht="15.6" x14ac:dyDescent="0.3">
      <c r="A3108" s="35"/>
      <c r="B3108" s="86"/>
      <c r="C3108" s="35"/>
      <c r="D3108" s="35"/>
      <c r="E3108" s="35"/>
      <c r="F3108" s="35"/>
      <c r="G3108" s="35"/>
      <c r="H3108" s="35"/>
      <c r="I3108" s="35"/>
      <c r="J3108" s="35"/>
      <c r="K3108" s="35"/>
      <c r="L3108" s="35"/>
      <c r="M3108" s="35"/>
      <c r="N3108" s="35"/>
      <c r="O3108" s="35"/>
      <c r="P3108" s="35"/>
      <c r="Q3108" s="35"/>
      <c r="R3108" s="35"/>
      <c r="S3108" s="35"/>
      <c r="T3108" s="17">
        <f t="shared" si="6937"/>
        <v>49124</v>
      </c>
      <c r="U3108" s="216">
        <f t="shared" si="6930"/>
        <v>4</v>
      </c>
      <c r="V3108" s="216">
        <f t="shared" si="6937"/>
        <v>3103</v>
      </c>
      <c r="W3108" s="16">
        <f t="shared" si="6944"/>
        <v>8.5013698630136982</v>
      </c>
      <c r="X3108" s="16" t="e">
        <f>IF(Template!$F$7="Linear interpolation",LinInterp($I$5:$I$22,$G$5:$G$22,W3108),CubicSpline($I$5:$I$22,$G$5:$G$22,W3108))</f>
        <v>#VALUE!</v>
      </c>
      <c r="Y3108" s="221" t="e">
        <f t="shared" si="6931"/>
        <v>#VALUE!</v>
      </c>
      <c r="Z3108" s="221" t="e">
        <f>Y3108/PRODUCT($AA$6:AA3107)</f>
        <v>#VALUE!</v>
      </c>
      <c r="AA3108" s="16" t="e">
        <f t="shared" si="6938"/>
        <v>#VALUE!</v>
      </c>
      <c r="AB3108" s="10" t="e">
        <f t="shared" si="6939"/>
        <v>#VALUE!</v>
      </c>
      <c r="AC3108" s="90">
        <f t="shared" si="6932"/>
        <v>3108</v>
      </c>
      <c r="AD3108" s="17">
        <f t="shared" si="6940"/>
        <v>49101</v>
      </c>
      <c r="AE3108" s="16" t="e">
        <f t="shared" si="6933"/>
        <v>#VALUE!</v>
      </c>
      <c r="AF3108" s="10">
        <f ca="1">IFERROR(AVERAGE(INDIRECT("AE"&amp;AC3108-Template!$F$10+1):INDIRECT("AE"&amp;AC3108)),0)</f>
        <v>0</v>
      </c>
      <c r="AG3108" s="35"/>
      <c r="AH3108" s="86"/>
      <c r="AI3108" s="35"/>
      <c r="AJ3108" s="35"/>
      <c r="AK3108" s="35"/>
      <c r="AL3108" s="35"/>
      <c r="AM3108" s="35"/>
      <c r="AN3108" s="35"/>
      <c r="AO3108" s="35"/>
      <c r="AP3108" s="35"/>
      <c r="AQ3108" s="35"/>
      <c r="AR3108" s="35"/>
      <c r="AS3108" s="35"/>
      <c r="AT3108" s="35"/>
      <c r="AU3108" s="35"/>
      <c r="AV3108" s="35"/>
      <c r="AW3108" s="35"/>
      <c r="AX3108" s="35"/>
      <c r="AY3108" s="35"/>
      <c r="AZ3108" s="17">
        <f t="shared" ref="AZ3108" si="7005">AZ3107+1</f>
        <v>49124</v>
      </c>
      <c r="BA3108" s="216">
        <f t="shared" si="6956"/>
        <v>4</v>
      </c>
      <c r="BB3108" s="216">
        <f t="shared" ref="BB3108" si="7006">BB3107+1</f>
        <v>3103</v>
      </c>
      <c r="BC3108" s="16">
        <f t="shared" si="6958"/>
        <v>8.5013698630136982</v>
      </c>
      <c r="BD3108" s="16">
        <f>IF(Template!$F$7="Linear interpolation",LinInterp($AO$5:$AO$18,$AM$5:$AM$18,BC3108),CubicSpline($AO$5:$AO$18,$AM$5:$AM$18,BC3108))</f>
        <v>14.15024445934352</v>
      </c>
      <c r="BE3108" s="221">
        <f t="shared" si="6893"/>
        <v>3.0805759850253378</v>
      </c>
      <c r="BF3108" s="221">
        <f>BE3108/PRODUCT($BG$6:BG3107)</f>
        <v>1.0003626001760424</v>
      </c>
      <c r="BG3108" s="16">
        <f t="shared" si="6959"/>
        <v>1.0003626001760424</v>
      </c>
      <c r="BH3108" s="10">
        <f t="shared" si="6960"/>
        <v>13.234906425547365</v>
      </c>
      <c r="BI3108" s="90"/>
      <c r="BJ3108" s="17">
        <f t="shared" si="6943"/>
        <v>49101</v>
      </c>
      <c r="BK3108" s="16">
        <f t="shared" si="6936"/>
        <v>13.235941230287818</v>
      </c>
      <c r="BL3108" s="10">
        <f ca="1">IFERROR(AVERAGE(INDIRECT("BK"&amp;AC3108-Template!$F$10+1):INDIRECT("BK"&amp;AC3108)),0)</f>
        <v>13.236685504568772</v>
      </c>
      <c r="BM3108" s="35"/>
      <c r="BN3108" s="86"/>
      <c r="BO3108" s="35"/>
      <c r="BP3108" s="35"/>
      <c r="BQ3108" s="35"/>
      <c r="BR3108" s="35"/>
      <c r="BS3108" s="35"/>
      <c r="BT3108" s="35"/>
      <c r="BU3108" s="35"/>
      <c r="BV3108" s="35"/>
      <c r="BW3108" s="35"/>
      <c r="BX3108" s="35"/>
      <c r="BY3108" s="35"/>
      <c r="BZ3108" s="35"/>
      <c r="CA3108" s="35"/>
      <c r="CB3108" s="35"/>
      <c r="CC3108" s="35"/>
      <c r="CD3108" s="35"/>
      <c r="CE3108" s="35"/>
      <c r="CF3108" s="35"/>
      <c r="CG3108" s="35"/>
      <c r="CH3108" s="35"/>
    </row>
    <row r="3109" spans="1:86" ht="15.6" x14ac:dyDescent="0.3">
      <c r="A3109" s="35"/>
      <c r="B3109" s="86"/>
      <c r="C3109" s="35"/>
      <c r="D3109" s="35"/>
      <c r="E3109" s="35"/>
      <c r="F3109" s="35"/>
      <c r="G3109" s="35"/>
      <c r="H3109" s="35"/>
      <c r="I3109" s="35"/>
      <c r="J3109" s="35"/>
      <c r="K3109" s="35"/>
      <c r="L3109" s="35"/>
      <c r="M3109" s="35"/>
      <c r="N3109" s="35"/>
      <c r="O3109" s="35"/>
      <c r="P3109" s="35"/>
      <c r="Q3109" s="35"/>
      <c r="R3109" s="35"/>
      <c r="S3109" s="35"/>
      <c r="T3109" s="17">
        <f t="shared" si="6937"/>
        <v>49125</v>
      </c>
      <c r="U3109" s="216">
        <f t="shared" si="6930"/>
        <v>5</v>
      </c>
      <c r="V3109" s="216">
        <f t="shared" si="6937"/>
        <v>3104</v>
      </c>
      <c r="W3109" s="16">
        <f t="shared" si="6944"/>
        <v>8.5041095890410965</v>
      </c>
      <c r="X3109" s="16" t="e">
        <f>IF(Template!$F$7="Linear interpolation",LinInterp($I$5:$I$22,$G$5:$G$22,W3109),CubicSpline($I$5:$I$22,$G$5:$G$22,W3109))</f>
        <v>#VALUE!</v>
      </c>
      <c r="Y3109" s="221" t="e">
        <f t="shared" si="6931"/>
        <v>#VALUE!</v>
      </c>
      <c r="Z3109" s="221" t="e">
        <f>Y3109/PRODUCT($AA$6:AA3108)</f>
        <v>#VALUE!</v>
      </c>
      <c r="AA3109" s="16" t="e">
        <f t="shared" si="6938"/>
        <v>#VALUE!</v>
      </c>
      <c r="AB3109" s="10" t="e">
        <f t="shared" si="6939"/>
        <v>#VALUE!</v>
      </c>
      <c r="AC3109" s="90">
        <f t="shared" si="6932"/>
        <v>3109</v>
      </c>
      <c r="AD3109" s="17">
        <f t="shared" si="6940"/>
        <v>49102</v>
      </c>
      <c r="AE3109" s="16" t="e">
        <f t="shared" si="6933"/>
        <v>#VALUE!</v>
      </c>
      <c r="AF3109" s="10">
        <f ca="1">IFERROR(AVERAGE(INDIRECT("AE"&amp;AC3109-Template!$F$10+1):INDIRECT("AE"&amp;AC3109)),0)</f>
        <v>0</v>
      </c>
      <c r="AG3109" s="35"/>
      <c r="AH3109" s="86"/>
      <c r="AI3109" s="35"/>
      <c r="AJ3109" s="35"/>
      <c r="AK3109" s="35"/>
      <c r="AL3109" s="35"/>
      <c r="AM3109" s="35"/>
      <c r="AN3109" s="35"/>
      <c r="AO3109" s="35"/>
      <c r="AP3109" s="35"/>
      <c r="AQ3109" s="35"/>
      <c r="AR3109" s="35"/>
      <c r="AS3109" s="35"/>
      <c r="AT3109" s="35"/>
      <c r="AU3109" s="35"/>
      <c r="AV3109" s="35"/>
      <c r="AW3109" s="35"/>
      <c r="AX3109" s="35"/>
      <c r="AY3109" s="35"/>
      <c r="AZ3109" s="17">
        <f t="shared" ref="AZ3109" si="7007">AZ3108+1</f>
        <v>49125</v>
      </c>
      <c r="BA3109" s="216">
        <f t="shared" si="6956"/>
        <v>5</v>
      </c>
      <c r="BB3109" s="216">
        <f t="shared" ref="BB3109" si="7008">BB3108+1</f>
        <v>3104</v>
      </c>
      <c r="BC3109" s="16">
        <f t="shared" si="6958"/>
        <v>8.5041095890410965</v>
      </c>
      <c r="BD3109" s="16">
        <f>IF(Template!$F$7="Linear interpolation",LinInterp($AO$5:$AO$18,$AM$5:$AM$18,BC3109),CubicSpline($AO$5:$AO$18,$AM$5:$AM$18,BC3109))</f>
        <v>14.150243699405801</v>
      </c>
      <c r="BE3109" s="221">
        <f t="shared" si="6893"/>
        <v>3.0816929989496433</v>
      </c>
      <c r="BF3109" s="221">
        <f>BE3109/PRODUCT($BG$6:BG3108)</f>
        <v>1.0003625990495724</v>
      </c>
      <c r="BG3109" s="16">
        <f t="shared" si="6959"/>
        <v>1.0003625990495724</v>
      </c>
      <c r="BH3109" s="10">
        <f t="shared" si="6960"/>
        <v>13.234865309391331</v>
      </c>
      <c r="BI3109" s="90"/>
      <c r="BJ3109" s="17">
        <f t="shared" si="6943"/>
        <v>49102</v>
      </c>
      <c r="BK3109" s="16">
        <f t="shared" si="6936"/>
        <v>13.235892726017662</v>
      </c>
      <c r="BL3109" s="10">
        <f ca="1">IFERROR(AVERAGE(INDIRECT("BK"&amp;AC3109-Template!$F$10+1):INDIRECT("BK"&amp;AC3109)),0)</f>
        <v>13.23663831509811</v>
      </c>
      <c r="BM3109" s="35"/>
      <c r="BN3109" s="86"/>
      <c r="BO3109" s="35"/>
      <c r="BP3109" s="35"/>
      <c r="BQ3109" s="35"/>
      <c r="BR3109" s="35"/>
      <c r="BS3109" s="35"/>
      <c r="BT3109" s="35"/>
      <c r="BU3109" s="35"/>
      <c r="BV3109" s="35"/>
      <c r="BW3109" s="35"/>
      <c r="BX3109" s="35"/>
      <c r="BY3109" s="35"/>
      <c r="BZ3109" s="35"/>
      <c r="CA3109" s="35"/>
      <c r="CB3109" s="35"/>
      <c r="CC3109" s="35"/>
      <c r="CD3109" s="35"/>
      <c r="CE3109" s="35"/>
      <c r="CF3109" s="35"/>
      <c r="CG3109" s="35"/>
      <c r="CH3109" s="35"/>
    </row>
    <row r="3110" spans="1:86" ht="15.6" x14ac:dyDescent="0.3">
      <c r="A3110" s="35"/>
      <c r="B3110" s="86"/>
      <c r="C3110" s="35"/>
      <c r="D3110" s="35"/>
      <c r="E3110" s="35"/>
      <c r="F3110" s="35"/>
      <c r="G3110" s="35"/>
      <c r="H3110" s="35"/>
      <c r="I3110" s="35"/>
      <c r="J3110" s="35"/>
      <c r="K3110" s="35"/>
      <c r="L3110" s="35"/>
      <c r="M3110" s="35"/>
      <c r="N3110" s="35"/>
      <c r="O3110" s="35"/>
      <c r="P3110" s="35"/>
      <c r="Q3110" s="35"/>
      <c r="R3110" s="35"/>
      <c r="S3110" s="35"/>
      <c r="T3110" s="17">
        <f t="shared" si="6937"/>
        <v>49126</v>
      </c>
      <c r="U3110" s="216">
        <f t="shared" si="6930"/>
        <v>6</v>
      </c>
      <c r="V3110" s="216">
        <f t="shared" si="6937"/>
        <v>3105</v>
      </c>
      <c r="W3110" s="16">
        <f t="shared" si="6944"/>
        <v>8.506849315068493</v>
      </c>
      <c r="X3110" s="16" t="e">
        <f>IF(Template!$F$7="Linear interpolation",LinInterp($I$5:$I$22,$G$5:$G$22,W3110),CubicSpline($I$5:$I$22,$G$5:$G$22,W3110))</f>
        <v>#VALUE!</v>
      </c>
      <c r="Y3110" s="221" t="e">
        <f t="shared" si="6931"/>
        <v>#VALUE!</v>
      </c>
      <c r="Z3110" s="221" t="e">
        <f>Y3110/PRODUCT($AA$6:AA3109)</f>
        <v>#VALUE!</v>
      </c>
      <c r="AA3110" s="16" t="e">
        <f t="shared" si="6938"/>
        <v>#VALUE!</v>
      </c>
      <c r="AB3110" s="10" t="e">
        <f t="shared" si="6939"/>
        <v>#VALUE!</v>
      </c>
      <c r="AC3110" s="90">
        <f t="shared" si="6932"/>
        <v>3110</v>
      </c>
      <c r="AD3110" s="17">
        <f t="shared" si="6940"/>
        <v>49103</v>
      </c>
      <c r="AE3110" s="16" t="e">
        <f t="shared" si="6933"/>
        <v>#VALUE!</v>
      </c>
      <c r="AF3110" s="10">
        <f ca="1">IFERROR(AVERAGE(INDIRECT("AE"&amp;AC3110-Template!$F$10+1):INDIRECT("AE"&amp;AC3110)),0)</f>
        <v>0</v>
      </c>
      <c r="AG3110" s="35"/>
      <c r="AH3110" s="86"/>
      <c r="AI3110" s="35"/>
      <c r="AJ3110" s="35"/>
      <c r="AK3110" s="35"/>
      <c r="AL3110" s="35"/>
      <c r="AM3110" s="35"/>
      <c r="AN3110" s="35"/>
      <c r="AO3110" s="35"/>
      <c r="AP3110" s="35"/>
      <c r="AQ3110" s="35"/>
      <c r="AR3110" s="35"/>
      <c r="AS3110" s="35"/>
      <c r="AT3110" s="35"/>
      <c r="AU3110" s="35"/>
      <c r="AV3110" s="35"/>
      <c r="AW3110" s="35"/>
      <c r="AX3110" s="35"/>
      <c r="AY3110" s="35"/>
      <c r="AZ3110" s="17">
        <f t="shared" ref="AZ3110" si="7009">AZ3109+1</f>
        <v>49126</v>
      </c>
      <c r="BA3110" s="216">
        <f t="shared" si="6956"/>
        <v>6</v>
      </c>
      <c r="BB3110" s="216">
        <f t="shared" ref="BB3110" si="7010">BB3109+1</f>
        <v>3105</v>
      </c>
      <c r="BC3110" s="16">
        <f t="shared" si="6958"/>
        <v>8.506849315068493</v>
      </c>
      <c r="BD3110" s="16">
        <f>IF(Template!$F$7="Linear interpolation",LinInterp($AO$5:$AO$18,$AM$5:$AM$18,BC3110),CubicSpline($AO$5:$AO$18,$AM$5:$AM$18,BC3110))</f>
        <v>14.150242924967502</v>
      </c>
      <c r="BE3110" s="221">
        <f t="shared" si="6893"/>
        <v>3.0828104144582928</v>
      </c>
      <c r="BF3110" s="221">
        <f>BE3110/PRODUCT($BG$6:BG3109)</f>
        <v>1.0003625979320556</v>
      </c>
      <c r="BG3110" s="16">
        <f t="shared" si="6959"/>
        <v>1.0003625990495724</v>
      </c>
      <c r="BH3110" s="10">
        <f t="shared" si="6960"/>
        <v>13.234865309391331</v>
      </c>
      <c r="BI3110" s="90"/>
      <c r="BJ3110" s="17">
        <f t="shared" si="6943"/>
        <v>49103</v>
      </c>
      <c r="BK3110" s="16">
        <f t="shared" si="6936"/>
        <v>13.23584453784421</v>
      </c>
      <c r="BL3110" s="10">
        <f ca="1">IFERROR(AVERAGE(INDIRECT("BK"&amp;AC3110-Template!$F$10+1):INDIRECT("BK"&amp;AC3110)),0)</f>
        <v>13.236585607962345</v>
      </c>
      <c r="BM3110" s="35"/>
      <c r="BN3110" s="86"/>
      <c r="BO3110" s="35"/>
      <c r="BP3110" s="35"/>
      <c r="BQ3110" s="35"/>
      <c r="BR3110" s="35"/>
      <c r="BS3110" s="35"/>
      <c r="BT3110" s="35"/>
      <c r="BU3110" s="35"/>
      <c r="BV3110" s="35"/>
      <c r="BW3110" s="35"/>
      <c r="BX3110" s="35"/>
      <c r="BY3110" s="35"/>
      <c r="BZ3110" s="35"/>
      <c r="CA3110" s="35"/>
      <c r="CB3110" s="35"/>
      <c r="CC3110" s="35"/>
      <c r="CD3110" s="35"/>
      <c r="CE3110" s="35"/>
      <c r="CF3110" s="35"/>
      <c r="CG3110" s="35"/>
      <c r="CH3110" s="35"/>
    </row>
    <row r="3111" spans="1:86" ht="15.6" x14ac:dyDescent="0.3">
      <c r="A3111" s="35"/>
      <c r="B3111" s="86"/>
      <c r="C3111" s="35"/>
      <c r="D3111" s="35"/>
      <c r="E3111" s="35"/>
      <c r="F3111" s="35"/>
      <c r="G3111" s="35"/>
      <c r="H3111" s="35"/>
      <c r="I3111" s="35"/>
      <c r="J3111" s="35"/>
      <c r="K3111" s="35"/>
      <c r="L3111" s="35"/>
      <c r="M3111" s="35"/>
      <c r="N3111" s="35"/>
      <c r="O3111" s="35"/>
      <c r="P3111" s="35"/>
      <c r="Q3111" s="35"/>
      <c r="R3111" s="35"/>
      <c r="S3111" s="35"/>
      <c r="T3111" s="17">
        <f t="shared" si="6937"/>
        <v>49127</v>
      </c>
      <c r="U3111" s="216">
        <f t="shared" si="6930"/>
        <v>7</v>
      </c>
      <c r="V3111" s="216">
        <f t="shared" si="6937"/>
        <v>3106</v>
      </c>
      <c r="W3111" s="16">
        <f t="shared" si="6944"/>
        <v>8.5095890410958912</v>
      </c>
      <c r="X3111" s="16" t="e">
        <f>IF(Template!$F$7="Linear interpolation",LinInterp($I$5:$I$22,$G$5:$G$22,W3111),CubicSpline($I$5:$I$22,$G$5:$G$22,W3111))</f>
        <v>#VALUE!</v>
      </c>
      <c r="Y3111" s="221" t="e">
        <f t="shared" si="6931"/>
        <v>#VALUE!</v>
      </c>
      <c r="Z3111" s="221" t="e">
        <f>Y3111/PRODUCT($AA$6:AA3110)</f>
        <v>#VALUE!</v>
      </c>
      <c r="AA3111" s="16" t="e">
        <f t="shared" si="6938"/>
        <v>#VALUE!</v>
      </c>
      <c r="AB3111" s="10" t="e">
        <f t="shared" si="6939"/>
        <v>#VALUE!</v>
      </c>
      <c r="AC3111" s="90">
        <f t="shared" si="6932"/>
        <v>3111</v>
      </c>
      <c r="AD3111" s="17">
        <f t="shared" si="6940"/>
        <v>49104</v>
      </c>
      <c r="AE3111" s="16" t="e">
        <f t="shared" si="6933"/>
        <v>#VALUE!</v>
      </c>
      <c r="AF3111" s="10">
        <f ca="1">IFERROR(AVERAGE(INDIRECT("AE"&amp;AC3111-Template!$F$10+1):INDIRECT("AE"&amp;AC3111)),0)</f>
        <v>0</v>
      </c>
      <c r="AG3111" s="35"/>
      <c r="AH3111" s="86"/>
      <c r="AI3111" s="35"/>
      <c r="AJ3111" s="35"/>
      <c r="AK3111" s="35"/>
      <c r="AL3111" s="35"/>
      <c r="AM3111" s="35"/>
      <c r="AN3111" s="35"/>
      <c r="AO3111" s="35"/>
      <c r="AP3111" s="35"/>
      <c r="AQ3111" s="35"/>
      <c r="AR3111" s="35"/>
      <c r="AS3111" s="35"/>
      <c r="AT3111" s="35"/>
      <c r="AU3111" s="35"/>
      <c r="AV3111" s="35"/>
      <c r="AW3111" s="35"/>
      <c r="AX3111" s="35"/>
      <c r="AY3111" s="35"/>
      <c r="AZ3111" s="17">
        <f t="shared" ref="AZ3111" si="7011">AZ3110+1</f>
        <v>49127</v>
      </c>
      <c r="BA3111" s="216">
        <f t="shared" si="6956"/>
        <v>7</v>
      </c>
      <c r="BB3111" s="216">
        <f t="shared" ref="BB3111" si="7012">BB3110+1</f>
        <v>3106</v>
      </c>
      <c r="BC3111" s="16">
        <f t="shared" si="6958"/>
        <v>8.5095890410958912</v>
      </c>
      <c r="BD3111" s="16">
        <f>IF(Template!$F$7="Linear interpolation",LinInterp($AO$5:$AO$18,$AM$5:$AM$18,BC3111),CubicSpline($AO$5:$AO$18,$AM$5:$AM$18,BC3111))</f>
        <v>14.150242136162891</v>
      </c>
      <c r="BE3111" s="221">
        <f t="shared" si="6893"/>
        <v>3.0839282317220635</v>
      </c>
      <c r="BF3111" s="221">
        <f>BE3111/PRODUCT($BG$6:BG3110)</f>
        <v>1.0003625957059947</v>
      </c>
      <c r="BG3111" s="16">
        <f t="shared" si="6959"/>
        <v>1.0003625990495724</v>
      </c>
      <c r="BH3111" s="10">
        <f t="shared" si="6960"/>
        <v>13.234865309391331</v>
      </c>
      <c r="BI3111" s="90"/>
      <c r="BJ3111" s="17">
        <f t="shared" si="6943"/>
        <v>49104</v>
      </c>
      <c r="BK3111" s="16">
        <f t="shared" si="6936"/>
        <v>13.2357966661808</v>
      </c>
      <c r="BL3111" s="10">
        <f ca="1">IFERROR(AVERAGE(INDIRECT("BK"&amp;AC3111-Template!$F$10+1):INDIRECT("BK"&amp;AC3111)),0)</f>
        <v>13.236533210516573</v>
      </c>
      <c r="BM3111" s="35"/>
      <c r="BN3111" s="86"/>
      <c r="BO3111" s="35"/>
      <c r="BP3111" s="35"/>
      <c r="BQ3111" s="35"/>
      <c r="BR3111" s="35"/>
      <c r="BS3111" s="35"/>
      <c r="BT3111" s="35"/>
      <c r="BU3111" s="35"/>
      <c r="BV3111" s="35"/>
      <c r="BW3111" s="35"/>
      <c r="BX3111" s="35"/>
      <c r="BY3111" s="35"/>
      <c r="BZ3111" s="35"/>
      <c r="CA3111" s="35"/>
      <c r="CB3111" s="35"/>
      <c r="CC3111" s="35"/>
      <c r="CD3111" s="35"/>
      <c r="CE3111" s="35"/>
      <c r="CF3111" s="35"/>
      <c r="CG3111" s="35"/>
      <c r="CH3111" s="35"/>
    </row>
    <row r="3112" spans="1:86" ht="15.6" x14ac:dyDescent="0.3">
      <c r="A3112" s="35"/>
      <c r="B3112" s="86"/>
      <c r="C3112" s="35"/>
      <c r="D3112" s="35"/>
      <c r="E3112" s="35"/>
      <c r="F3112" s="35"/>
      <c r="G3112" s="35"/>
      <c r="H3112" s="35"/>
      <c r="I3112" s="35"/>
      <c r="J3112" s="35"/>
      <c r="K3112" s="35"/>
      <c r="L3112" s="35"/>
      <c r="M3112" s="35"/>
      <c r="N3112" s="35"/>
      <c r="O3112" s="35"/>
      <c r="P3112" s="35"/>
      <c r="Q3112" s="35"/>
      <c r="R3112" s="35"/>
      <c r="S3112" s="35"/>
      <c r="T3112" s="17">
        <f t="shared" si="6937"/>
        <v>49128</v>
      </c>
      <c r="U3112" s="216">
        <f t="shared" si="6930"/>
        <v>1</v>
      </c>
      <c r="V3112" s="216">
        <f t="shared" si="6937"/>
        <v>3107</v>
      </c>
      <c r="W3112" s="16">
        <f t="shared" si="6944"/>
        <v>8.5123287671232877</v>
      </c>
      <c r="X3112" s="16" t="e">
        <f>IF(Template!$F$7="Linear interpolation",LinInterp($I$5:$I$22,$G$5:$G$22,W3112),CubicSpline($I$5:$I$22,$G$5:$G$22,W3112))</f>
        <v>#VALUE!</v>
      </c>
      <c r="Y3112" s="221" t="e">
        <f t="shared" si="6931"/>
        <v>#VALUE!</v>
      </c>
      <c r="Z3112" s="221" t="e">
        <f>Y3112/PRODUCT($AA$6:AA3111)</f>
        <v>#VALUE!</v>
      </c>
      <c r="AA3112" s="16" t="e">
        <f t="shared" si="6938"/>
        <v>#VALUE!</v>
      </c>
      <c r="AB3112" s="10" t="e">
        <f t="shared" si="6939"/>
        <v>#VALUE!</v>
      </c>
      <c r="AC3112" s="90">
        <f t="shared" si="6932"/>
        <v>3112</v>
      </c>
      <c r="AD3112" s="17">
        <f t="shared" si="6940"/>
        <v>49105</v>
      </c>
      <c r="AE3112" s="16" t="e">
        <f t="shared" si="6933"/>
        <v>#VALUE!</v>
      </c>
      <c r="AF3112" s="10">
        <f ca="1">IFERROR(AVERAGE(INDIRECT("AE"&amp;AC3112-Template!$F$10+1):INDIRECT("AE"&amp;AC3112)),0)</f>
        <v>0</v>
      </c>
      <c r="AG3112" s="35"/>
      <c r="AH3112" s="86"/>
      <c r="AI3112" s="35"/>
      <c r="AJ3112" s="35"/>
      <c r="AK3112" s="35"/>
      <c r="AL3112" s="35"/>
      <c r="AM3112" s="35"/>
      <c r="AN3112" s="35"/>
      <c r="AO3112" s="35"/>
      <c r="AP3112" s="35"/>
      <c r="AQ3112" s="35"/>
      <c r="AR3112" s="35"/>
      <c r="AS3112" s="35"/>
      <c r="AT3112" s="35"/>
      <c r="AU3112" s="35"/>
      <c r="AV3112" s="35"/>
      <c r="AW3112" s="35"/>
      <c r="AX3112" s="35"/>
      <c r="AY3112" s="35"/>
      <c r="AZ3112" s="17">
        <f t="shared" ref="AZ3112" si="7013">AZ3111+1</f>
        <v>49128</v>
      </c>
      <c r="BA3112" s="216">
        <f t="shared" si="6956"/>
        <v>1</v>
      </c>
      <c r="BB3112" s="216">
        <f t="shared" ref="BB3112" si="7014">BB3111+1</f>
        <v>3107</v>
      </c>
      <c r="BC3112" s="16">
        <f t="shared" si="6958"/>
        <v>8.5123287671232877</v>
      </c>
      <c r="BD3112" s="16">
        <f>IF(Template!$F$7="Linear interpolation",LinInterp($AO$5:$AO$18,$AM$5:$AM$18,BC3112),CubicSpline($AO$5:$AO$18,$AM$5:$AM$18,BC3112))</f>
        <v>14.15024133312623</v>
      </c>
      <c r="BE3112" s="221">
        <f t="shared" si="6893"/>
        <v>3.0850464509118414</v>
      </c>
      <c r="BF3112" s="221">
        <f>BE3112/PRODUCT($BG$6:BG3111)</f>
        <v>1.0003625923803681</v>
      </c>
      <c r="BG3112" s="16">
        <f t="shared" si="6959"/>
        <v>1.0003625923803681</v>
      </c>
      <c r="BH3112" s="10">
        <f t="shared" si="6960"/>
        <v>13.234621883434382</v>
      </c>
      <c r="BI3112" s="90"/>
      <c r="BJ3112" s="17">
        <f t="shared" si="6943"/>
        <v>49105</v>
      </c>
      <c r="BK3112" s="16">
        <f t="shared" si="6936"/>
        <v>13.2357966661808</v>
      </c>
      <c r="BL3112" s="10">
        <f ca="1">IFERROR(AVERAGE(INDIRECT("BK"&amp;AC3112-Template!$F$10+1):INDIRECT("BK"&amp;AC3112)),0)</f>
        <v>13.236482708388868</v>
      </c>
      <c r="BM3112" s="35"/>
      <c r="BN3112" s="86"/>
      <c r="BO3112" s="35"/>
      <c r="BP3112" s="35"/>
      <c r="BQ3112" s="35"/>
      <c r="BR3112" s="35"/>
      <c r="BS3112" s="35"/>
      <c r="BT3112" s="35"/>
      <c r="BU3112" s="35"/>
      <c r="BV3112" s="35"/>
      <c r="BW3112" s="35"/>
      <c r="BX3112" s="35"/>
      <c r="BY3112" s="35"/>
      <c r="BZ3112" s="35"/>
      <c r="CA3112" s="35"/>
      <c r="CB3112" s="35"/>
      <c r="CC3112" s="35"/>
      <c r="CD3112" s="35"/>
      <c r="CE3112" s="35"/>
      <c r="CF3112" s="35"/>
      <c r="CG3112" s="35"/>
      <c r="CH3112" s="35"/>
    </row>
    <row r="3113" spans="1:86" ht="15.6" x14ac:dyDescent="0.3">
      <c r="A3113" s="35"/>
      <c r="B3113" s="86"/>
      <c r="C3113" s="35"/>
      <c r="D3113" s="35"/>
      <c r="E3113" s="35"/>
      <c r="F3113" s="35"/>
      <c r="G3113" s="35"/>
      <c r="H3113" s="35"/>
      <c r="I3113" s="35"/>
      <c r="J3113" s="35"/>
      <c r="K3113" s="35"/>
      <c r="L3113" s="35"/>
      <c r="M3113" s="35"/>
      <c r="N3113" s="35"/>
      <c r="O3113" s="35"/>
      <c r="P3113" s="35"/>
      <c r="Q3113" s="35"/>
      <c r="R3113" s="35"/>
      <c r="S3113" s="35"/>
      <c r="T3113" s="17">
        <f t="shared" si="6937"/>
        <v>49129</v>
      </c>
      <c r="U3113" s="216">
        <f t="shared" si="6930"/>
        <v>2</v>
      </c>
      <c r="V3113" s="216">
        <f t="shared" si="6937"/>
        <v>3108</v>
      </c>
      <c r="W3113" s="16">
        <f t="shared" si="6944"/>
        <v>8.5150684931506841</v>
      </c>
      <c r="X3113" s="16" t="e">
        <f>IF(Template!$F$7="Linear interpolation",LinInterp($I$5:$I$22,$G$5:$G$22,W3113),CubicSpline($I$5:$I$22,$G$5:$G$22,W3113))</f>
        <v>#VALUE!</v>
      </c>
      <c r="Y3113" s="221" t="e">
        <f t="shared" si="6931"/>
        <v>#VALUE!</v>
      </c>
      <c r="Z3113" s="221" t="e">
        <f>Y3113/PRODUCT($AA$6:AA3112)</f>
        <v>#VALUE!</v>
      </c>
      <c r="AA3113" s="16" t="e">
        <f t="shared" si="6938"/>
        <v>#VALUE!</v>
      </c>
      <c r="AB3113" s="10" t="e">
        <f t="shared" si="6939"/>
        <v>#VALUE!</v>
      </c>
      <c r="AC3113" s="90">
        <f t="shared" si="6932"/>
        <v>3113</v>
      </c>
      <c r="AD3113" s="17">
        <f t="shared" si="6940"/>
        <v>49106</v>
      </c>
      <c r="AE3113" s="16" t="e">
        <f t="shared" si="6933"/>
        <v>#VALUE!</v>
      </c>
      <c r="AF3113" s="10">
        <f ca="1">IFERROR(AVERAGE(INDIRECT("AE"&amp;AC3113-Template!$F$10+1):INDIRECT("AE"&amp;AC3113)),0)</f>
        <v>0</v>
      </c>
      <c r="AG3113" s="35"/>
      <c r="AH3113" s="86"/>
      <c r="AI3113" s="35"/>
      <c r="AJ3113" s="35"/>
      <c r="AK3113" s="35"/>
      <c r="AL3113" s="35"/>
      <c r="AM3113" s="35"/>
      <c r="AN3113" s="35"/>
      <c r="AO3113" s="35"/>
      <c r="AP3113" s="35"/>
      <c r="AQ3113" s="35"/>
      <c r="AR3113" s="35"/>
      <c r="AS3113" s="35"/>
      <c r="AT3113" s="35"/>
      <c r="AU3113" s="35"/>
      <c r="AV3113" s="35"/>
      <c r="AW3113" s="35"/>
      <c r="AX3113" s="35"/>
      <c r="AY3113" s="35"/>
      <c r="AZ3113" s="17">
        <f t="shared" ref="AZ3113" si="7015">AZ3112+1</f>
        <v>49129</v>
      </c>
      <c r="BA3113" s="216">
        <f t="shared" si="6956"/>
        <v>2</v>
      </c>
      <c r="BB3113" s="216">
        <f t="shared" ref="BB3113" si="7016">BB3112+1</f>
        <v>3108</v>
      </c>
      <c r="BC3113" s="16">
        <f t="shared" si="6958"/>
        <v>8.5150684931506841</v>
      </c>
      <c r="BD3113" s="16">
        <f>IF(Template!$F$7="Linear interpolation",LinInterp($AO$5:$AO$18,$AM$5:$AM$18,BC3113),CubicSpline($AO$5:$AO$18,$AM$5:$AM$18,BC3113))</f>
        <v>14.150240515991785</v>
      </c>
      <c r="BE3113" s="221">
        <f t="shared" si="6893"/>
        <v>3.0861650721986509</v>
      </c>
      <c r="BF3113" s="221">
        <f>BE3113/PRODUCT($BG$6:BG3112)</f>
        <v>1.0003625946333738</v>
      </c>
      <c r="BG3113" s="16">
        <f t="shared" si="6959"/>
        <v>1.0003625946333738</v>
      </c>
      <c r="BH3113" s="10">
        <f t="shared" si="6960"/>
        <v>13.234704118145423</v>
      </c>
      <c r="BI3113" s="90"/>
      <c r="BJ3113" s="17">
        <f t="shared" si="6943"/>
        <v>49106</v>
      </c>
      <c r="BK3113" s="16">
        <f t="shared" si="6936"/>
        <v>13.2357966661808</v>
      </c>
      <c r="BL3113" s="10">
        <f ca="1">IFERROR(AVERAGE(INDIRECT("BK"&amp;AC3113-Template!$F$10+1):INDIRECT("BK"&amp;AC3113)),0)</f>
        <v>13.236434091466814</v>
      </c>
      <c r="BM3113" s="35"/>
      <c r="BN3113" s="86"/>
      <c r="BO3113" s="35"/>
      <c r="BP3113" s="35"/>
      <c r="BQ3113" s="35"/>
      <c r="BR3113" s="35"/>
      <c r="BS3113" s="35"/>
      <c r="BT3113" s="35"/>
      <c r="BU3113" s="35"/>
      <c r="BV3113" s="35"/>
      <c r="BW3113" s="35"/>
      <c r="BX3113" s="35"/>
      <c r="BY3113" s="35"/>
      <c r="BZ3113" s="35"/>
      <c r="CA3113" s="35"/>
      <c r="CB3113" s="35"/>
      <c r="CC3113" s="35"/>
      <c r="CD3113" s="35"/>
      <c r="CE3113" s="35"/>
      <c r="CF3113" s="35"/>
      <c r="CG3113" s="35"/>
      <c r="CH3113" s="35"/>
    </row>
    <row r="3114" spans="1:86" ht="15.6" x14ac:dyDescent="0.3">
      <c r="A3114" s="35"/>
      <c r="B3114" s="86"/>
      <c r="C3114" s="35"/>
      <c r="D3114" s="35"/>
      <c r="E3114" s="35"/>
      <c r="F3114" s="35"/>
      <c r="G3114" s="35"/>
      <c r="H3114" s="35"/>
      <c r="I3114" s="35"/>
      <c r="J3114" s="35"/>
      <c r="K3114" s="35"/>
      <c r="L3114" s="35"/>
      <c r="M3114" s="35"/>
      <c r="N3114" s="35"/>
      <c r="O3114" s="35"/>
      <c r="P3114" s="35"/>
      <c r="Q3114" s="35"/>
      <c r="R3114" s="35"/>
      <c r="S3114" s="35"/>
      <c r="T3114" s="17">
        <f t="shared" si="6937"/>
        <v>49130</v>
      </c>
      <c r="U3114" s="216">
        <f t="shared" si="6930"/>
        <v>3</v>
      </c>
      <c r="V3114" s="216">
        <f t="shared" si="6937"/>
        <v>3109</v>
      </c>
      <c r="W3114" s="16">
        <f t="shared" si="6944"/>
        <v>8.5178082191780824</v>
      </c>
      <c r="X3114" s="16" t="e">
        <f>IF(Template!$F$7="Linear interpolation",LinInterp($I$5:$I$22,$G$5:$G$22,W3114),CubicSpline($I$5:$I$22,$G$5:$G$22,W3114))</f>
        <v>#VALUE!</v>
      </c>
      <c r="Y3114" s="221" t="e">
        <f t="shared" si="6931"/>
        <v>#VALUE!</v>
      </c>
      <c r="Z3114" s="221" t="e">
        <f>Y3114/PRODUCT($AA$6:AA3113)</f>
        <v>#VALUE!</v>
      </c>
      <c r="AA3114" s="16" t="e">
        <f t="shared" si="6938"/>
        <v>#VALUE!</v>
      </c>
      <c r="AB3114" s="10" t="e">
        <f t="shared" si="6939"/>
        <v>#VALUE!</v>
      </c>
      <c r="AC3114" s="90">
        <f t="shared" si="6932"/>
        <v>3114</v>
      </c>
      <c r="AD3114" s="17">
        <f t="shared" si="6940"/>
        <v>49107</v>
      </c>
      <c r="AE3114" s="16" t="e">
        <f t="shared" si="6933"/>
        <v>#VALUE!</v>
      </c>
      <c r="AF3114" s="10">
        <f ca="1">IFERROR(AVERAGE(INDIRECT("AE"&amp;AC3114-Template!$F$10+1):INDIRECT("AE"&amp;AC3114)),0)</f>
        <v>0</v>
      </c>
      <c r="AG3114" s="35"/>
      <c r="AH3114" s="86"/>
      <c r="AI3114" s="35"/>
      <c r="AJ3114" s="35"/>
      <c r="AK3114" s="35"/>
      <c r="AL3114" s="35"/>
      <c r="AM3114" s="35"/>
      <c r="AN3114" s="35"/>
      <c r="AO3114" s="35"/>
      <c r="AP3114" s="35"/>
      <c r="AQ3114" s="35"/>
      <c r="AR3114" s="35"/>
      <c r="AS3114" s="35"/>
      <c r="AT3114" s="35"/>
      <c r="AU3114" s="35"/>
      <c r="AV3114" s="35"/>
      <c r="AW3114" s="35"/>
      <c r="AX3114" s="35"/>
      <c r="AY3114" s="35"/>
      <c r="AZ3114" s="17">
        <f t="shared" ref="AZ3114" si="7017">AZ3113+1</f>
        <v>49130</v>
      </c>
      <c r="BA3114" s="216">
        <f t="shared" si="6956"/>
        <v>3</v>
      </c>
      <c r="BB3114" s="216">
        <f t="shared" ref="BB3114" si="7018">BB3113+1</f>
        <v>3109</v>
      </c>
      <c r="BC3114" s="16">
        <f t="shared" si="6958"/>
        <v>8.5178082191780824</v>
      </c>
      <c r="BD3114" s="16">
        <f>IF(Template!$F$7="Linear interpolation",LinInterp($AO$5:$AO$18,$AM$5:$AM$18,BC3114),CubicSpline($AO$5:$AO$18,$AM$5:$AM$18,BC3114))</f>
        <v>14.150239684893819</v>
      </c>
      <c r="BE3114" s="221">
        <f t="shared" si="6893"/>
        <v>3.0872840957536507</v>
      </c>
      <c r="BF3114" s="221">
        <f>BE3114/PRODUCT($BG$6:BG3113)</f>
        <v>1.0003625935518099</v>
      </c>
      <c r="BG3114" s="16">
        <f t="shared" si="6959"/>
        <v>1.0003625935518099</v>
      </c>
      <c r="BH3114" s="10">
        <f t="shared" si="6960"/>
        <v>13.234664641061267</v>
      </c>
      <c r="BI3114" s="90"/>
      <c r="BJ3114" s="17">
        <f t="shared" si="6943"/>
        <v>49107</v>
      </c>
      <c r="BK3114" s="16">
        <f t="shared" si="6936"/>
        <v>13.235512608254506</v>
      </c>
      <c r="BL3114" s="10">
        <f ca="1">IFERROR(AVERAGE(INDIRECT("BK"&amp;AC3114-Template!$F$10+1):INDIRECT("BK"&amp;AC3114)),0)</f>
        <v>13.236376005947216</v>
      </c>
      <c r="BM3114" s="35"/>
      <c r="BN3114" s="86"/>
      <c r="BO3114" s="35"/>
      <c r="BP3114" s="35"/>
      <c r="BQ3114" s="35"/>
      <c r="BR3114" s="35"/>
      <c r="BS3114" s="35"/>
      <c r="BT3114" s="35"/>
      <c r="BU3114" s="35"/>
      <c r="BV3114" s="35"/>
      <c r="BW3114" s="35"/>
      <c r="BX3114" s="35"/>
      <c r="BY3114" s="35"/>
      <c r="BZ3114" s="35"/>
      <c r="CA3114" s="35"/>
      <c r="CB3114" s="35"/>
      <c r="CC3114" s="35"/>
      <c r="CD3114" s="35"/>
      <c r="CE3114" s="35"/>
      <c r="CF3114" s="35"/>
      <c r="CG3114" s="35"/>
      <c r="CH3114" s="35"/>
    </row>
    <row r="3115" spans="1:86" ht="15.6" x14ac:dyDescent="0.3">
      <c r="A3115" s="35"/>
      <c r="B3115" s="86"/>
      <c r="C3115" s="35"/>
      <c r="D3115" s="35"/>
      <c r="E3115" s="35"/>
      <c r="F3115" s="35"/>
      <c r="G3115" s="35"/>
      <c r="H3115" s="35"/>
      <c r="I3115" s="35"/>
      <c r="J3115" s="35"/>
      <c r="K3115" s="35"/>
      <c r="L3115" s="35"/>
      <c r="M3115" s="35"/>
      <c r="N3115" s="35"/>
      <c r="O3115" s="35"/>
      <c r="P3115" s="35"/>
      <c r="Q3115" s="35"/>
      <c r="R3115" s="35"/>
      <c r="S3115" s="35"/>
      <c r="T3115" s="17">
        <f t="shared" si="6937"/>
        <v>49131</v>
      </c>
      <c r="U3115" s="216">
        <f t="shared" si="6930"/>
        <v>4</v>
      </c>
      <c r="V3115" s="216">
        <f t="shared" si="6937"/>
        <v>3110</v>
      </c>
      <c r="W3115" s="16">
        <f t="shared" si="6944"/>
        <v>8.5205479452054789</v>
      </c>
      <c r="X3115" s="16" t="e">
        <f>IF(Template!$F$7="Linear interpolation",LinInterp($I$5:$I$22,$G$5:$G$22,W3115),CubicSpline($I$5:$I$22,$G$5:$G$22,W3115))</f>
        <v>#VALUE!</v>
      </c>
      <c r="Y3115" s="221" t="e">
        <f t="shared" si="6931"/>
        <v>#VALUE!</v>
      </c>
      <c r="Z3115" s="221" t="e">
        <f>Y3115/PRODUCT($AA$6:AA3114)</f>
        <v>#VALUE!</v>
      </c>
      <c r="AA3115" s="16" t="e">
        <f t="shared" si="6938"/>
        <v>#VALUE!</v>
      </c>
      <c r="AB3115" s="10" t="e">
        <f t="shared" si="6939"/>
        <v>#VALUE!</v>
      </c>
      <c r="AC3115" s="90">
        <f t="shared" si="6932"/>
        <v>3115</v>
      </c>
      <c r="AD3115" s="17">
        <f t="shared" si="6940"/>
        <v>49108</v>
      </c>
      <c r="AE3115" s="16" t="e">
        <f t="shared" si="6933"/>
        <v>#VALUE!</v>
      </c>
      <c r="AF3115" s="10">
        <f ca="1">IFERROR(AVERAGE(INDIRECT("AE"&amp;AC3115-Template!$F$10+1):INDIRECT("AE"&amp;AC3115)),0)</f>
        <v>0</v>
      </c>
      <c r="AG3115" s="35"/>
      <c r="AH3115" s="86"/>
      <c r="AI3115" s="35"/>
      <c r="AJ3115" s="35"/>
      <c r="AK3115" s="35"/>
      <c r="AL3115" s="35"/>
      <c r="AM3115" s="35"/>
      <c r="AN3115" s="35"/>
      <c r="AO3115" s="35"/>
      <c r="AP3115" s="35"/>
      <c r="AQ3115" s="35"/>
      <c r="AR3115" s="35"/>
      <c r="AS3115" s="35"/>
      <c r="AT3115" s="35"/>
      <c r="AU3115" s="35"/>
      <c r="AV3115" s="35"/>
      <c r="AW3115" s="35"/>
      <c r="AX3115" s="35"/>
      <c r="AY3115" s="35"/>
      <c r="AZ3115" s="17">
        <f t="shared" ref="AZ3115" si="7019">AZ3114+1</f>
        <v>49131</v>
      </c>
      <c r="BA3115" s="216">
        <f t="shared" si="6956"/>
        <v>4</v>
      </c>
      <c r="BB3115" s="216">
        <f t="shared" ref="BB3115" si="7020">BB3114+1</f>
        <v>3110</v>
      </c>
      <c r="BC3115" s="16">
        <f t="shared" si="6958"/>
        <v>8.5205479452054789</v>
      </c>
      <c r="BD3115" s="16">
        <f>IF(Template!$F$7="Linear interpolation",LinInterp($AO$5:$AO$18,$AM$5:$AM$18,BC3115),CubicSpline($AO$5:$AO$18,$AM$5:$AM$18,BC3115))</f>
        <v>14.150238839966597</v>
      </c>
      <c r="BE3115" s="221">
        <f t="shared" si="6893"/>
        <v>3.088403521748126</v>
      </c>
      <c r="BF3115" s="221">
        <f>BE3115/PRODUCT($BG$6:BG3114)</f>
        <v>1.0003625924792652</v>
      </c>
      <c r="BG3115" s="16">
        <f t="shared" si="6959"/>
        <v>1.0003625924792652</v>
      </c>
      <c r="BH3115" s="10">
        <f t="shared" si="6960"/>
        <v>13.234625493178998</v>
      </c>
      <c r="BI3115" s="90"/>
      <c r="BJ3115" s="17">
        <f t="shared" si="6943"/>
        <v>49108</v>
      </c>
      <c r="BK3115" s="16">
        <f t="shared" si="6936"/>
        <v>13.235608354020822</v>
      </c>
      <c r="BL3115" s="10">
        <f ca="1">IFERROR(AVERAGE(INDIRECT("BK"&amp;AC3115-Template!$F$10+1):INDIRECT("BK"&amp;AC3115)),0)</f>
        <v>13.236321111953165</v>
      </c>
      <c r="BM3115" s="35"/>
      <c r="BN3115" s="86"/>
      <c r="BO3115" s="35"/>
      <c r="BP3115" s="35"/>
      <c r="BQ3115" s="35"/>
      <c r="BR3115" s="35"/>
      <c r="BS3115" s="35"/>
      <c r="BT3115" s="35"/>
      <c r="BU3115" s="35"/>
      <c r="BV3115" s="35"/>
      <c r="BW3115" s="35"/>
      <c r="BX3115" s="35"/>
      <c r="BY3115" s="35"/>
      <c r="BZ3115" s="35"/>
      <c r="CA3115" s="35"/>
      <c r="CB3115" s="35"/>
      <c r="CC3115" s="35"/>
      <c r="CD3115" s="35"/>
      <c r="CE3115" s="35"/>
      <c r="CF3115" s="35"/>
      <c r="CG3115" s="35"/>
      <c r="CH3115" s="35"/>
    </row>
    <row r="3116" spans="1:86" ht="15.6" x14ac:dyDescent="0.3">
      <c r="A3116" s="35"/>
      <c r="B3116" s="86"/>
      <c r="C3116" s="35"/>
      <c r="D3116" s="35"/>
      <c r="E3116" s="35"/>
      <c r="F3116" s="35"/>
      <c r="G3116" s="35"/>
      <c r="H3116" s="35"/>
      <c r="I3116" s="35"/>
      <c r="J3116" s="35"/>
      <c r="K3116" s="35"/>
      <c r="L3116" s="35"/>
      <c r="M3116" s="35"/>
      <c r="N3116" s="35"/>
      <c r="O3116" s="35"/>
      <c r="P3116" s="35"/>
      <c r="Q3116" s="35"/>
      <c r="R3116" s="35"/>
      <c r="S3116" s="35"/>
      <c r="T3116" s="17">
        <f t="shared" si="6937"/>
        <v>49132</v>
      </c>
      <c r="U3116" s="216">
        <f t="shared" si="6930"/>
        <v>5</v>
      </c>
      <c r="V3116" s="216">
        <f t="shared" si="6937"/>
        <v>3111</v>
      </c>
      <c r="W3116" s="16">
        <f t="shared" si="6944"/>
        <v>8.5232876712328771</v>
      </c>
      <c r="X3116" s="16" t="e">
        <f>IF(Template!$F$7="Linear interpolation",LinInterp($I$5:$I$22,$G$5:$G$22,W3116),CubicSpline($I$5:$I$22,$G$5:$G$22,W3116))</f>
        <v>#VALUE!</v>
      </c>
      <c r="Y3116" s="221" t="e">
        <f t="shared" si="6931"/>
        <v>#VALUE!</v>
      </c>
      <c r="Z3116" s="221" t="e">
        <f>Y3116/PRODUCT($AA$6:AA3115)</f>
        <v>#VALUE!</v>
      </c>
      <c r="AA3116" s="16" t="e">
        <f t="shared" si="6938"/>
        <v>#VALUE!</v>
      </c>
      <c r="AB3116" s="10" t="e">
        <f t="shared" si="6939"/>
        <v>#VALUE!</v>
      </c>
      <c r="AC3116" s="90">
        <f t="shared" si="6932"/>
        <v>3116</v>
      </c>
      <c r="AD3116" s="17">
        <f t="shared" si="6940"/>
        <v>49109</v>
      </c>
      <c r="AE3116" s="16" t="e">
        <f t="shared" si="6933"/>
        <v>#VALUE!</v>
      </c>
      <c r="AF3116" s="10">
        <f ca="1">IFERROR(AVERAGE(INDIRECT("AE"&amp;AC3116-Template!$F$10+1):INDIRECT("AE"&amp;AC3116)),0)</f>
        <v>0</v>
      </c>
      <c r="AG3116" s="35"/>
      <c r="AH3116" s="86"/>
      <c r="AI3116" s="35"/>
      <c r="AJ3116" s="35"/>
      <c r="AK3116" s="35"/>
      <c r="AL3116" s="35"/>
      <c r="AM3116" s="35"/>
      <c r="AN3116" s="35"/>
      <c r="AO3116" s="35"/>
      <c r="AP3116" s="35"/>
      <c r="AQ3116" s="35"/>
      <c r="AR3116" s="35"/>
      <c r="AS3116" s="35"/>
      <c r="AT3116" s="35"/>
      <c r="AU3116" s="35"/>
      <c r="AV3116" s="35"/>
      <c r="AW3116" s="35"/>
      <c r="AX3116" s="35"/>
      <c r="AY3116" s="35"/>
      <c r="AZ3116" s="17">
        <f t="shared" ref="AZ3116" si="7021">AZ3115+1</f>
        <v>49132</v>
      </c>
      <c r="BA3116" s="216">
        <f t="shared" si="6956"/>
        <v>5</v>
      </c>
      <c r="BB3116" s="216">
        <f t="shared" ref="BB3116" si="7022">BB3115+1</f>
        <v>3111</v>
      </c>
      <c r="BC3116" s="16">
        <f t="shared" si="6958"/>
        <v>8.5232876712328771</v>
      </c>
      <c r="BD3116" s="16">
        <f>IF(Template!$F$7="Linear interpolation",LinInterp($AO$5:$AO$18,$AM$5:$AM$18,BC3116),CubicSpline($AO$5:$AO$18,$AM$5:$AM$18,BC3116))</f>
        <v>14.150237981344386</v>
      </c>
      <c r="BE3116" s="221">
        <f t="shared" si="6893"/>
        <v>3.0895233503534936</v>
      </c>
      <c r="BF3116" s="221">
        <f>BE3116/PRODUCT($BG$6:BG3115)</f>
        <v>1.000362591415753</v>
      </c>
      <c r="BG3116" s="16">
        <f t="shared" si="6959"/>
        <v>1.000362591415753</v>
      </c>
      <c r="BH3116" s="10">
        <f t="shared" si="6960"/>
        <v>13.234586674984893</v>
      </c>
      <c r="BI3116" s="90"/>
      <c r="BJ3116" s="17">
        <f t="shared" si="6943"/>
        <v>49109</v>
      </c>
      <c r="BK3116" s="16">
        <f t="shared" si="6936"/>
        <v>13.235562072031581</v>
      </c>
      <c r="BL3116" s="10">
        <f ca="1">IFERROR(AVERAGE(INDIRECT("BK"&amp;AC3116-Template!$F$10+1):INDIRECT("BK"&amp;AC3116)),0)</f>
        <v>13.236275885119772</v>
      </c>
      <c r="BM3116" s="35"/>
      <c r="BN3116" s="86"/>
      <c r="BO3116" s="35"/>
      <c r="BP3116" s="35"/>
      <c r="BQ3116" s="35"/>
      <c r="BR3116" s="35"/>
      <c r="BS3116" s="35"/>
      <c r="BT3116" s="35"/>
      <c r="BU3116" s="35"/>
      <c r="BV3116" s="35"/>
      <c r="BW3116" s="35"/>
      <c r="BX3116" s="35"/>
      <c r="BY3116" s="35"/>
      <c r="BZ3116" s="35"/>
      <c r="CA3116" s="35"/>
      <c r="CB3116" s="35"/>
      <c r="CC3116" s="35"/>
      <c r="CD3116" s="35"/>
      <c r="CE3116" s="35"/>
      <c r="CF3116" s="35"/>
      <c r="CG3116" s="35"/>
      <c r="CH3116" s="35"/>
    </row>
    <row r="3117" spans="1:86" ht="15.6" x14ac:dyDescent="0.3">
      <c r="A3117" s="35"/>
      <c r="B3117" s="86"/>
      <c r="C3117" s="35"/>
      <c r="D3117" s="35"/>
      <c r="E3117" s="35"/>
      <c r="F3117" s="35"/>
      <c r="G3117" s="35"/>
      <c r="H3117" s="35"/>
      <c r="I3117" s="35"/>
      <c r="J3117" s="35"/>
      <c r="K3117" s="35"/>
      <c r="L3117" s="35"/>
      <c r="M3117" s="35"/>
      <c r="N3117" s="35"/>
      <c r="O3117" s="35"/>
      <c r="P3117" s="35"/>
      <c r="Q3117" s="35"/>
      <c r="R3117" s="35"/>
      <c r="S3117" s="35"/>
      <c r="T3117" s="17">
        <f t="shared" si="6937"/>
        <v>49133</v>
      </c>
      <c r="U3117" s="216">
        <f t="shared" si="6930"/>
        <v>6</v>
      </c>
      <c r="V3117" s="216">
        <f t="shared" si="6937"/>
        <v>3112</v>
      </c>
      <c r="W3117" s="16">
        <f t="shared" si="6944"/>
        <v>8.5260273972602736</v>
      </c>
      <c r="X3117" s="16" t="e">
        <f>IF(Template!$F$7="Linear interpolation",LinInterp($I$5:$I$22,$G$5:$G$22,W3117),CubicSpline($I$5:$I$22,$G$5:$G$22,W3117))</f>
        <v>#VALUE!</v>
      </c>
      <c r="Y3117" s="221" t="e">
        <f t="shared" si="6931"/>
        <v>#VALUE!</v>
      </c>
      <c r="Z3117" s="221" t="e">
        <f>Y3117/PRODUCT($AA$6:AA3116)</f>
        <v>#VALUE!</v>
      </c>
      <c r="AA3117" s="16" t="e">
        <f t="shared" si="6938"/>
        <v>#VALUE!</v>
      </c>
      <c r="AB3117" s="10" t="e">
        <f t="shared" si="6939"/>
        <v>#VALUE!</v>
      </c>
      <c r="AC3117" s="90">
        <f t="shared" si="6932"/>
        <v>3117</v>
      </c>
      <c r="AD3117" s="17">
        <f t="shared" si="6940"/>
        <v>49110</v>
      </c>
      <c r="AE3117" s="16" t="e">
        <f t="shared" si="6933"/>
        <v>#VALUE!</v>
      </c>
      <c r="AF3117" s="10">
        <f ca="1">IFERROR(AVERAGE(INDIRECT("AE"&amp;AC3117-Template!$F$10+1):INDIRECT("AE"&amp;AC3117)),0)</f>
        <v>0</v>
      </c>
      <c r="AG3117" s="35"/>
      <c r="AH3117" s="86"/>
      <c r="AI3117" s="35"/>
      <c r="AJ3117" s="35"/>
      <c r="AK3117" s="35"/>
      <c r="AL3117" s="35"/>
      <c r="AM3117" s="35"/>
      <c r="AN3117" s="35"/>
      <c r="AO3117" s="35"/>
      <c r="AP3117" s="35"/>
      <c r="AQ3117" s="35"/>
      <c r="AR3117" s="35"/>
      <c r="AS3117" s="35"/>
      <c r="AT3117" s="35"/>
      <c r="AU3117" s="35"/>
      <c r="AV3117" s="35"/>
      <c r="AW3117" s="35"/>
      <c r="AX3117" s="35"/>
      <c r="AY3117" s="35"/>
      <c r="AZ3117" s="17">
        <f t="shared" ref="AZ3117" si="7023">AZ3116+1</f>
        <v>49133</v>
      </c>
      <c r="BA3117" s="216">
        <f t="shared" si="6956"/>
        <v>6</v>
      </c>
      <c r="BB3117" s="216">
        <f t="shared" ref="BB3117" si="7024">BB3116+1</f>
        <v>3112</v>
      </c>
      <c r="BC3117" s="16">
        <f t="shared" si="6958"/>
        <v>8.5260273972602736</v>
      </c>
      <c r="BD3117" s="16">
        <f>IF(Template!$F$7="Linear interpolation",LinInterp($AO$5:$AO$18,$AM$5:$AM$18,BC3117),CubicSpline($AO$5:$AO$18,$AM$5:$AM$18,BC3117))</f>
        <v>14.150237109161449</v>
      </c>
      <c r="BE3117" s="221">
        <f t="shared" si="6893"/>
        <v>3.0906435817413049</v>
      </c>
      <c r="BF3117" s="221">
        <f>BE3117/PRODUCT($BG$6:BG3116)</f>
        <v>1.0003625903612878</v>
      </c>
      <c r="BG3117" s="16">
        <f t="shared" si="6959"/>
        <v>1.000362591415753</v>
      </c>
      <c r="BH3117" s="10">
        <f t="shared" si="6960"/>
        <v>13.234586674984893</v>
      </c>
      <c r="BI3117" s="90"/>
      <c r="BJ3117" s="17">
        <f t="shared" si="6943"/>
        <v>49110</v>
      </c>
      <c r="BK3117" s="16">
        <f t="shared" si="6936"/>
        <v>13.235516109251222</v>
      </c>
      <c r="BL3117" s="10">
        <f ca="1">IFERROR(AVERAGE(INDIRECT("BK"&amp;AC3117-Template!$F$10+1):INDIRECT("BK"&amp;AC3117)),0)</f>
        <v>13.23622535569973</v>
      </c>
      <c r="BM3117" s="35"/>
      <c r="BN3117" s="86"/>
      <c r="BO3117" s="35"/>
      <c r="BP3117" s="35"/>
      <c r="BQ3117" s="35"/>
      <c r="BR3117" s="35"/>
      <c r="BS3117" s="35"/>
      <c r="BT3117" s="35"/>
      <c r="BU3117" s="35"/>
      <c r="BV3117" s="35"/>
      <c r="BW3117" s="35"/>
      <c r="BX3117" s="35"/>
      <c r="BY3117" s="35"/>
      <c r="BZ3117" s="35"/>
      <c r="CA3117" s="35"/>
      <c r="CB3117" s="35"/>
      <c r="CC3117" s="35"/>
      <c r="CD3117" s="35"/>
      <c r="CE3117" s="35"/>
      <c r="CF3117" s="35"/>
      <c r="CG3117" s="35"/>
      <c r="CH3117" s="35"/>
    </row>
    <row r="3118" spans="1:86" ht="15.6" x14ac:dyDescent="0.3">
      <c r="A3118" s="35"/>
      <c r="B3118" s="86"/>
      <c r="C3118" s="35"/>
      <c r="D3118" s="35"/>
      <c r="E3118" s="35"/>
      <c r="F3118" s="35"/>
      <c r="G3118" s="35"/>
      <c r="H3118" s="35"/>
      <c r="I3118" s="35"/>
      <c r="J3118" s="35"/>
      <c r="K3118" s="35"/>
      <c r="L3118" s="35"/>
      <c r="M3118" s="35"/>
      <c r="N3118" s="35"/>
      <c r="O3118" s="35"/>
      <c r="P3118" s="35"/>
      <c r="Q3118" s="35"/>
      <c r="R3118" s="35"/>
      <c r="S3118" s="35"/>
      <c r="T3118" s="17">
        <f t="shared" si="6937"/>
        <v>49134</v>
      </c>
      <c r="U3118" s="216">
        <f t="shared" si="6930"/>
        <v>7</v>
      </c>
      <c r="V3118" s="216">
        <f t="shared" si="6937"/>
        <v>3113</v>
      </c>
      <c r="W3118" s="16">
        <f t="shared" si="6944"/>
        <v>8.5287671232876718</v>
      </c>
      <c r="X3118" s="16" t="e">
        <f>IF(Template!$F$7="Linear interpolation",LinInterp($I$5:$I$22,$G$5:$G$22,W3118),CubicSpline($I$5:$I$22,$G$5:$G$22,W3118))</f>
        <v>#VALUE!</v>
      </c>
      <c r="Y3118" s="221" t="e">
        <f t="shared" si="6931"/>
        <v>#VALUE!</v>
      </c>
      <c r="Z3118" s="221" t="e">
        <f>Y3118/PRODUCT($AA$6:AA3117)</f>
        <v>#VALUE!</v>
      </c>
      <c r="AA3118" s="16" t="e">
        <f t="shared" si="6938"/>
        <v>#VALUE!</v>
      </c>
      <c r="AB3118" s="10" t="e">
        <f t="shared" si="6939"/>
        <v>#VALUE!</v>
      </c>
      <c r="AC3118" s="90">
        <f t="shared" si="6932"/>
        <v>3118</v>
      </c>
      <c r="AD3118" s="17">
        <f t="shared" si="6940"/>
        <v>49111</v>
      </c>
      <c r="AE3118" s="16" t="e">
        <f t="shared" si="6933"/>
        <v>#VALUE!</v>
      </c>
      <c r="AF3118" s="10">
        <f ca="1">IFERROR(AVERAGE(INDIRECT("AE"&amp;AC3118-Template!$F$10+1):INDIRECT("AE"&amp;AC3118)),0)</f>
        <v>0</v>
      </c>
      <c r="AG3118" s="35"/>
      <c r="AH3118" s="86"/>
      <c r="AI3118" s="35"/>
      <c r="AJ3118" s="35"/>
      <c r="AK3118" s="35"/>
      <c r="AL3118" s="35"/>
      <c r="AM3118" s="35"/>
      <c r="AN3118" s="35"/>
      <c r="AO3118" s="35"/>
      <c r="AP3118" s="35"/>
      <c r="AQ3118" s="35"/>
      <c r="AR3118" s="35"/>
      <c r="AS3118" s="35"/>
      <c r="AT3118" s="35"/>
      <c r="AU3118" s="35"/>
      <c r="AV3118" s="35"/>
      <c r="AW3118" s="35"/>
      <c r="AX3118" s="35"/>
      <c r="AY3118" s="35"/>
      <c r="AZ3118" s="17">
        <f t="shared" ref="AZ3118" si="7025">AZ3117+1</f>
        <v>49134</v>
      </c>
      <c r="BA3118" s="216">
        <f t="shared" si="6956"/>
        <v>7</v>
      </c>
      <c r="BB3118" s="216">
        <f t="shared" ref="BB3118" si="7026">BB3117+1</f>
        <v>3113</v>
      </c>
      <c r="BC3118" s="16">
        <f t="shared" si="6958"/>
        <v>8.5287671232876718</v>
      </c>
      <c r="BD3118" s="16">
        <f>IF(Template!$F$7="Linear interpolation",LinInterp($AO$5:$AO$18,$AM$5:$AM$18,BC3118),CubicSpline($AO$5:$AO$18,$AM$5:$AM$18,BC3118))</f>
        <v>14.150236223552049</v>
      </c>
      <c r="BE3118" s="221">
        <f t="shared" si="6893"/>
        <v>3.0917642160832326</v>
      </c>
      <c r="BF3118" s="221">
        <f>BE3118/PRODUCT($BG$6:BG3117)</f>
        <v>1.0003625882614131</v>
      </c>
      <c r="BG3118" s="16">
        <f t="shared" si="6959"/>
        <v>1.000362591415753</v>
      </c>
      <c r="BH3118" s="10">
        <f t="shared" si="6960"/>
        <v>13.234586674984893</v>
      </c>
      <c r="BI3118" s="90"/>
      <c r="BJ3118" s="17">
        <f t="shared" si="6943"/>
        <v>49111</v>
      </c>
      <c r="BK3118" s="16">
        <f t="shared" si="6936"/>
        <v>13.235470466352428</v>
      </c>
      <c r="BL3118" s="10">
        <f ca="1">IFERROR(AVERAGE(INDIRECT("BK"&amp;AC3118-Template!$F$10+1):INDIRECT("BK"&amp;AC3118)),0)</f>
        <v>13.236175139263676</v>
      </c>
      <c r="BM3118" s="35"/>
      <c r="BN3118" s="86"/>
      <c r="BO3118" s="35"/>
      <c r="BP3118" s="35"/>
      <c r="BQ3118" s="35"/>
      <c r="BR3118" s="35"/>
      <c r="BS3118" s="35"/>
      <c r="BT3118" s="35"/>
      <c r="BU3118" s="35"/>
      <c r="BV3118" s="35"/>
      <c r="BW3118" s="35"/>
      <c r="BX3118" s="35"/>
      <c r="BY3118" s="35"/>
      <c r="BZ3118" s="35"/>
      <c r="CA3118" s="35"/>
      <c r="CB3118" s="35"/>
      <c r="CC3118" s="35"/>
      <c r="CD3118" s="35"/>
      <c r="CE3118" s="35"/>
      <c r="CF3118" s="35"/>
      <c r="CG3118" s="35"/>
      <c r="CH3118" s="35"/>
    </row>
    <row r="3119" spans="1:86" ht="15.6" x14ac:dyDescent="0.3">
      <c r="A3119" s="35"/>
      <c r="B3119" s="86"/>
      <c r="C3119" s="35"/>
      <c r="D3119" s="35"/>
      <c r="E3119" s="35"/>
      <c r="F3119" s="35"/>
      <c r="G3119" s="35"/>
      <c r="H3119" s="35"/>
      <c r="I3119" s="35"/>
      <c r="J3119" s="35"/>
      <c r="K3119" s="35"/>
      <c r="L3119" s="35"/>
      <c r="M3119" s="35"/>
      <c r="N3119" s="35"/>
      <c r="O3119" s="35"/>
      <c r="P3119" s="35"/>
      <c r="Q3119" s="35"/>
      <c r="R3119" s="35"/>
      <c r="S3119" s="35"/>
      <c r="T3119" s="17">
        <f t="shared" si="6937"/>
        <v>49135</v>
      </c>
      <c r="U3119" s="216">
        <f t="shared" si="6930"/>
        <v>1</v>
      </c>
      <c r="V3119" s="216">
        <f t="shared" si="6937"/>
        <v>3114</v>
      </c>
      <c r="W3119" s="16">
        <f t="shared" si="6944"/>
        <v>8.5315068493150683</v>
      </c>
      <c r="X3119" s="16" t="e">
        <f>IF(Template!$F$7="Linear interpolation",LinInterp($I$5:$I$22,$G$5:$G$22,W3119),CubicSpline($I$5:$I$22,$G$5:$G$22,W3119))</f>
        <v>#VALUE!</v>
      </c>
      <c r="Y3119" s="221" t="e">
        <f t="shared" si="6931"/>
        <v>#VALUE!</v>
      </c>
      <c r="Z3119" s="221" t="e">
        <f>Y3119/PRODUCT($AA$6:AA3118)</f>
        <v>#VALUE!</v>
      </c>
      <c r="AA3119" s="16" t="e">
        <f t="shared" si="6938"/>
        <v>#VALUE!</v>
      </c>
      <c r="AB3119" s="10" t="e">
        <f t="shared" si="6939"/>
        <v>#VALUE!</v>
      </c>
      <c r="AC3119" s="90">
        <f t="shared" si="6932"/>
        <v>3119</v>
      </c>
      <c r="AD3119" s="17">
        <f t="shared" si="6940"/>
        <v>49112</v>
      </c>
      <c r="AE3119" s="16" t="e">
        <f t="shared" si="6933"/>
        <v>#VALUE!</v>
      </c>
      <c r="AF3119" s="10">
        <f ca="1">IFERROR(AVERAGE(INDIRECT("AE"&amp;AC3119-Template!$F$10+1):INDIRECT("AE"&amp;AC3119)),0)</f>
        <v>0</v>
      </c>
      <c r="AG3119" s="35"/>
      <c r="AH3119" s="86"/>
      <c r="AI3119" s="35"/>
      <c r="AJ3119" s="35"/>
      <c r="AK3119" s="35"/>
      <c r="AL3119" s="35"/>
      <c r="AM3119" s="35"/>
      <c r="AN3119" s="35"/>
      <c r="AO3119" s="35"/>
      <c r="AP3119" s="35"/>
      <c r="AQ3119" s="35"/>
      <c r="AR3119" s="35"/>
      <c r="AS3119" s="35"/>
      <c r="AT3119" s="35"/>
      <c r="AU3119" s="35"/>
      <c r="AV3119" s="35"/>
      <c r="AW3119" s="35"/>
      <c r="AX3119" s="35"/>
      <c r="AY3119" s="35"/>
      <c r="AZ3119" s="17">
        <f t="shared" ref="AZ3119" si="7027">AZ3118+1</f>
        <v>49135</v>
      </c>
      <c r="BA3119" s="216">
        <f t="shared" si="6956"/>
        <v>1</v>
      </c>
      <c r="BB3119" s="216">
        <f t="shared" ref="BB3119" si="7028">BB3118+1</f>
        <v>3114</v>
      </c>
      <c r="BC3119" s="16">
        <f t="shared" si="6958"/>
        <v>8.5315068493150683</v>
      </c>
      <c r="BD3119" s="16">
        <f>IF(Template!$F$7="Linear interpolation",LinInterp($AO$5:$AO$18,$AM$5:$AM$18,BC3119),CubicSpline($AO$5:$AO$18,$AM$5:$AM$18,BC3119))</f>
        <v>14.150235324650454</v>
      </c>
      <c r="BE3119" s="221">
        <f t="shared" si="6893"/>
        <v>3.092885253551092</v>
      </c>
      <c r="BF3119" s="221">
        <f>BE3119/PRODUCT($BG$6:BG3118)</f>
        <v>1.0003625851252023</v>
      </c>
      <c r="BG3119" s="16">
        <f t="shared" si="6959"/>
        <v>1.0003625851252023</v>
      </c>
      <c r="BH3119" s="10">
        <f t="shared" si="6960"/>
        <v>13.23435706988263</v>
      </c>
      <c r="BI3119" s="90"/>
      <c r="BJ3119" s="17">
        <f t="shared" si="6943"/>
        <v>49112</v>
      </c>
      <c r="BK3119" s="16">
        <f t="shared" si="6936"/>
        <v>13.235470466352428</v>
      </c>
      <c r="BL3119" s="10">
        <f ca="1">IFERROR(AVERAGE(INDIRECT("BK"&amp;AC3119-Template!$F$10+1):INDIRECT("BK"&amp;AC3119)),0)</f>
        <v>13.236126747037842</v>
      </c>
      <c r="BM3119" s="35"/>
      <c r="BN3119" s="86"/>
      <c r="BO3119" s="35"/>
      <c r="BP3119" s="35"/>
      <c r="BQ3119" s="35"/>
      <c r="BR3119" s="35"/>
      <c r="BS3119" s="35"/>
      <c r="BT3119" s="35"/>
      <c r="BU3119" s="35"/>
      <c r="BV3119" s="35"/>
      <c r="BW3119" s="35"/>
      <c r="BX3119" s="35"/>
      <c r="BY3119" s="35"/>
      <c r="BZ3119" s="35"/>
      <c r="CA3119" s="35"/>
      <c r="CB3119" s="35"/>
      <c r="CC3119" s="35"/>
      <c r="CD3119" s="35"/>
      <c r="CE3119" s="35"/>
      <c r="CF3119" s="35"/>
      <c r="CG3119" s="35"/>
      <c r="CH3119" s="35"/>
    </row>
    <row r="3120" spans="1:86" ht="15.6" x14ac:dyDescent="0.3">
      <c r="A3120" s="35"/>
      <c r="B3120" s="86"/>
      <c r="C3120" s="35"/>
      <c r="D3120" s="35"/>
      <c r="E3120" s="35"/>
      <c r="F3120" s="35"/>
      <c r="G3120" s="35"/>
      <c r="H3120" s="35"/>
      <c r="I3120" s="35"/>
      <c r="J3120" s="35"/>
      <c r="K3120" s="35"/>
      <c r="L3120" s="35"/>
      <c r="M3120" s="35"/>
      <c r="N3120" s="35"/>
      <c r="O3120" s="35"/>
      <c r="P3120" s="35"/>
      <c r="Q3120" s="35"/>
      <c r="R3120" s="35"/>
      <c r="S3120" s="35"/>
      <c r="T3120" s="17">
        <f t="shared" si="6937"/>
        <v>49136</v>
      </c>
      <c r="U3120" s="216">
        <f t="shared" si="6930"/>
        <v>2</v>
      </c>
      <c r="V3120" s="216">
        <f t="shared" si="6937"/>
        <v>3115</v>
      </c>
      <c r="W3120" s="16">
        <f t="shared" si="6944"/>
        <v>8.5342465753424666</v>
      </c>
      <c r="X3120" s="16" t="e">
        <f>IF(Template!$F$7="Linear interpolation",LinInterp($I$5:$I$22,$G$5:$G$22,W3120),CubicSpline($I$5:$I$22,$G$5:$G$22,W3120))</f>
        <v>#VALUE!</v>
      </c>
      <c r="Y3120" s="221" t="e">
        <f t="shared" si="6931"/>
        <v>#VALUE!</v>
      </c>
      <c r="Z3120" s="221" t="e">
        <f>Y3120/PRODUCT($AA$6:AA3119)</f>
        <v>#VALUE!</v>
      </c>
      <c r="AA3120" s="16" t="e">
        <f t="shared" si="6938"/>
        <v>#VALUE!</v>
      </c>
      <c r="AB3120" s="10" t="e">
        <f t="shared" si="6939"/>
        <v>#VALUE!</v>
      </c>
      <c r="AC3120" s="90">
        <f t="shared" si="6932"/>
        <v>3120</v>
      </c>
      <c r="AD3120" s="17">
        <f t="shared" si="6940"/>
        <v>49113</v>
      </c>
      <c r="AE3120" s="16" t="e">
        <f t="shared" si="6933"/>
        <v>#VALUE!</v>
      </c>
      <c r="AF3120" s="10">
        <f ca="1">IFERROR(AVERAGE(INDIRECT("AE"&amp;AC3120-Template!$F$10+1):INDIRECT("AE"&amp;AC3120)),0)</f>
        <v>0</v>
      </c>
      <c r="AG3120" s="35"/>
      <c r="AH3120" s="86"/>
      <c r="AI3120" s="35"/>
      <c r="AJ3120" s="35"/>
      <c r="AK3120" s="35"/>
      <c r="AL3120" s="35"/>
      <c r="AM3120" s="35"/>
      <c r="AN3120" s="35"/>
      <c r="AO3120" s="35"/>
      <c r="AP3120" s="35"/>
      <c r="AQ3120" s="35"/>
      <c r="AR3120" s="35"/>
      <c r="AS3120" s="35"/>
      <c r="AT3120" s="35"/>
      <c r="AU3120" s="35"/>
      <c r="AV3120" s="35"/>
      <c r="AW3120" s="35"/>
      <c r="AX3120" s="35"/>
      <c r="AY3120" s="35"/>
      <c r="AZ3120" s="17">
        <f t="shared" ref="AZ3120" si="7029">AZ3119+1</f>
        <v>49136</v>
      </c>
      <c r="BA3120" s="216">
        <f t="shared" si="6956"/>
        <v>2</v>
      </c>
      <c r="BB3120" s="216">
        <f t="shared" ref="BB3120" si="7030">BB3119+1</f>
        <v>3115</v>
      </c>
      <c r="BC3120" s="16">
        <f t="shared" si="6958"/>
        <v>8.5342465753424666</v>
      </c>
      <c r="BD3120" s="16">
        <f>IF(Template!$F$7="Linear interpolation",LinInterp($AO$5:$AO$18,$AM$5:$AM$18,BC3120),CubicSpline($AO$5:$AO$18,$AM$5:$AM$18,BC3120))</f>
        <v>14.150234412590926</v>
      </c>
      <c r="BE3120" s="221">
        <f t="shared" si="6893"/>
        <v>3.0940066943168296</v>
      </c>
      <c r="BF3120" s="221">
        <f>BE3120/PRODUCT($BG$6:BG3119)</f>
        <v>1.0003625872522914</v>
      </c>
      <c r="BG3120" s="16">
        <f t="shared" si="6959"/>
        <v>1.0003625872522914</v>
      </c>
      <c r="BH3120" s="10">
        <f t="shared" si="6960"/>
        <v>13.234434708637387</v>
      </c>
      <c r="BI3120" s="90"/>
      <c r="BJ3120" s="17">
        <f t="shared" si="6943"/>
        <v>49113</v>
      </c>
      <c r="BK3120" s="16">
        <f t="shared" si="6936"/>
        <v>13.235470466352428</v>
      </c>
      <c r="BL3120" s="10">
        <f ca="1">IFERROR(AVERAGE(INDIRECT("BK"&amp;AC3120-Template!$F$10+1):INDIRECT("BK"&amp;AC3120)),0)</f>
        <v>13.236080168799047</v>
      </c>
      <c r="BM3120" s="35"/>
      <c r="BN3120" s="86"/>
      <c r="BO3120" s="35"/>
      <c r="BP3120" s="35"/>
      <c r="BQ3120" s="35"/>
      <c r="BR3120" s="35"/>
      <c r="BS3120" s="35"/>
      <c r="BT3120" s="35"/>
      <c r="BU3120" s="35"/>
      <c r="BV3120" s="35"/>
      <c r="BW3120" s="35"/>
      <c r="BX3120" s="35"/>
      <c r="BY3120" s="35"/>
      <c r="BZ3120" s="35"/>
      <c r="CA3120" s="35"/>
      <c r="CB3120" s="35"/>
      <c r="CC3120" s="35"/>
      <c r="CD3120" s="35"/>
      <c r="CE3120" s="35"/>
      <c r="CF3120" s="35"/>
      <c r="CG3120" s="35"/>
      <c r="CH3120" s="35"/>
    </row>
    <row r="3121" spans="1:86" ht="15.6" x14ac:dyDescent="0.3">
      <c r="A3121" s="35"/>
      <c r="B3121" s="86"/>
      <c r="C3121" s="35"/>
      <c r="D3121" s="35"/>
      <c r="E3121" s="35"/>
      <c r="F3121" s="35"/>
      <c r="G3121" s="35"/>
      <c r="H3121" s="35"/>
      <c r="I3121" s="35"/>
      <c r="J3121" s="35"/>
      <c r="K3121" s="35"/>
      <c r="L3121" s="35"/>
      <c r="M3121" s="35"/>
      <c r="N3121" s="35"/>
      <c r="O3121" s="35"/>
      <c r="P3121" s="35"/>
      <c r="Q3121" s="35"/>
      <c r="R3121" s="35"/>
      <c r="S3121" s="35"/>
      <c r="T3121" s="17">
        <f t="shared" si="6937"/>
        <v>49137</v>
      </c>
      <c r="U3121" s="216">
        <f t="shared" si="6930"/>
        <v>3</v>
      </c>
      <c r="V3121" s="216">
        <f t="shared" si="6937"/>
        <v>3116</v>
      </c>
      <c r="W3121" s="16">
        <f t="shared" si="6944"/>
        <v>8.536986301369863</v>
      </c>
      <c r="X3121" s="16" t="e">
        <f>IF(Template!$F$7="Linear interpolation",LinInterp($I$5:$I$22,$G$5:$G$22,W3121),CubicSpline($I$5:$I$22,$G$5:$G$22,W3121))</f>
        <v>#VALUE!</v>
      </c>
      <c r="Y3121" s="221" t="e">
        <f t="shared" si="6931"/>
        <v>#VALUE!</v>
      </c>
      <c r="Z3121" s="221" t="e">
        <f>Y3121/PRODUCT($AA$6:AA3120)</f>
        <v>#VALUE!</v>
      </c>
      <c r="AA3121" s="16" t="e">
        <f t="shared" si="6938"/>
        <v>#VALUE!</v>
      </c>
      <c r="AB3121" s="10" t="e">
        <f t="shared" si="6939"/>
        <v>#VALUE!</v>
      </c>
      <c r="AC3121" s="90">
        <f t="shared" si="6932"/>
        <v>3121</v>
      </c>
      <c r="AD3121" s="17">
        <f t="shared" si="6940"/>
        <v>49114</v>
      </c>
      <c r="AE3121" s="16" t="e">
        <f t="shared" si="6933"/>
        <v>#VALUE!</v>
      </c>
      <c r="AF3121" s="10">
        <f ca="1">IFERROR(AVERAGE(INDIRECT("AE"&amp;AC3121-Template!$F$10+1):INDIRECT("AE"&amp;AC3121)),0)</f>
        <v>0</v>
      </c>
      <c r="AG3121" s="35"/>
      <c r="AH3121" s="86"/>
      <c r="AI3121" s="35"/>
      <c r="AJ3121" s="35"/>
      <c r="AK3121" s="35"/>
      <c r="AL3121" s="35"/>
      <c r="AM3121" s="35"/>
      <c r="AN3121" s="35"/>
      <c r="AO3121" s="35"/>
      <c r="AP3121" s="35"/>
      <c r="AQ3121" s="35"/>
      <c r="AR3121" s="35"/>
      <c r="AS3121" s="35"/>
      <c r="AT3121" s="35"/>
      <c r="AU3121" s="35"/>
      <c r="AV3121" s="35"/>
      <c r="AW3121" s="35"/>
      <c r="AX3121" s="35"/>
      <c r="AY3121" s="35"/>
      <c r="AZ3121" s="17">
        <f t="shared" ref="AZ3121" si="7031">AZ3120+1</f>
        <v>49137</v>
      </c>
      <c r="BA3121" s="216">
        <f t="shared" si="6956"/>
        <v>3</v>
      </c>
      <c r="BB3121" s="216">
        <f t="shared" ref="BB3121" si="7032">BB3120+1</f>
        <v>3116</v>
      </c>
      <c r="BC3121" s="16">
        <f t="shared" si="6958"/>
        <v>8.536986301369863</v>
      </c>
      <c r="BD3121" s="16">
        <f>IF(Template!$F$7="Linear interpolation",LinInterp($AO$5:$AO$18,$AM$5:$AM$18,BC3121),CubicSpline($AO$5:$AO$18,$AM$5:$AM$18,BC3121))</f>
        <v>14.15023348750773</v>
      </c>
      <c r="BE3121" s="221">
        <f t="shared" si="6893"/>
        <v>3.0951285385525074</v>
      </c>
      <c r="BF3121" s="221">
        <f>BE3121/PRODUCT($BG$6:BG3120)</f>
        <v>1.0003625862341341</v>
      </c>
      <c r="BG3121" s="16">
        <f t="shared" si="6959"/>
        <v>1.0003625862341341</v>
      </c>
      <c r="BH3121" s="10">
        <f t="shared" si="6960"/>
        <v>13.234397545894616</v>
      </c>
      <c r="BI3121" s="90"/>
      <c r="BJ3121" s="17">
        <f t="shared" si="6943"/>
        <v>49114</v>
      </c>
      <c r="BK3121" s="16">
        <f t="shared" si="6936"/>
        <v>13.235199814275234</v>
      </c>
      <c r="BL3121" s="10">
        <f ca="1">IFERROR(AVERAGE(INDIRECT("BK"&amp;AC3121-Template!$F$10+1):INDIRECT("BK"&amp;AC3121)),0)</f>
        <v>13.236024568824346</v>
      </c>
      <c r="BM3121" s="35"/>
      <c r="BN3121" s="86"/>
      <c r="BO3121" s="35"/>
      <c r="BP3121" s="35"/>
      <c r="BQ3121" s="35"/>
      <c r="BR3121" s="35"/>
      <c r="BS3121" s="35"/>
      <c r="BT3121" s="35"/>
      <c r="BU3121" s="35"/>
      <c r="BV3121" s="35"/>
      <c r="BW3121" s="35"/>
      <c r="BX3121" s="35"/>
      <c r="BY3121" s="35"/>
      <c r="BZ3121" s="35"/>
      <c r="CA3121" s="35"/>
      <c r="CB3121" s="35"/>
      <c r="CC3121" s="35"/>
      <c r="CD3121" s="35"/>
      <c r="CE3121" s="35"/>
      <c r="CF3121" s="35"/>
      <c r="CG3121" s="35"/>
      <c r="CH3121" s="35"/>
    </row>
    <row r="3122" spans="1:86" ht="15.6" x14ac:dyDescent="0.3">
      <c r="A3122" s="35"/>
      <c r="B3122" s="86"/>
      <c r="C3122" s="35"/>
      <c r="D3122" s="35"/>
      <c r="E3122" s="35"/>
      <c r="F3122" s="35"/>
      <c r="G3122" s="35"/>
      <c r="H3122" s="35"/>
      <c r="I3122" s="35"/>
      <c r="J3122" s="35"/>
      <c r="K3122" s="35"/>
      <c r="L3122" s="35"/>
      <c r="M3122" s="35"/>
      <c r="N3122" s="35"/>
      <c r="O3122" s="35"/>
      <c r="P3122" s="35"/>
      <c r="Q3122" s="35"/>
      <c r="R3122" s="35"/>
      <c r="S3122" s="35"/>
      <c r="T3122" s="17">
        <f t="shared" si="6937"/>
        <v>49138</v>
      </c>
      <c r="U3122" s="216">
        <f t="shared" si="6930"/>
        <v>4</v>
      </c>
      <c r="V3122" s="216">
        <f t="shared" si="6937"/>
        <v>3117</v>
      </c>
      <c r="W3122" s="16">
        <f t="shared" si="6944"/>
        <v>8.5397260273972595</v>
      </c>
      <c r="X3122" s="16" t="e">
        <f>IF(Template!$F$7="Linear interpolation",LinInterp($I$5:$I$22,$G$5:$G$22,W3122),CubicSpline($I$5:$I$22,$G$5:$G$22,W3122))</f>
        <v>#VALUE!</v>
      </c>
      <c r="Y3122" s="221" t="e">
        <f t="shared" si="6931"/>
        <v>#VALUE!</v>
      </c>
      <c r="Z3122" s="221" t="e">
        <f>Y3122/PRODUCT($AA$6:AA3121)</f>
        <v>#VALUE!</v>
      </c>
      <c r="AA3122" s="16" t="e">
        <f t="shared" si="6938"/>
        <v>#VALUE!</v>
      </c>
      <c r="AB3122" s="10" t="e">
        <f t="shared" si="6939"/>
        <v>#VALUE!</v>
      </c>
      <c r="AC3122" s="90">
        <f t="shared" si="6932"/>
        <v>3122</v>
      </c>
      <c r="AD3122" s="17">
        <f t="shared" si="6940"/>
        <v>49115</v>
      </c>
      <c r="AE3122" s="16" t="e">
        <f t="shared" si="6933"/>
        <v>#VALUE!</v>
      </c>
      <c r="AF3122" s="10">
        <f ca="1">IFERROR(AVERAGE(INDIRECT("AE"&amp;AC3122-Template!$F$10+1):INDIRECT("AE"&amp;AC3122)),0)</f>
        <v>0</v>
      </c>
      <c r="AG3122" s="35"/>
      <c r="AH3122" s="86"/>
      <c r="AI3122" s="35"/>
      <c r="AJ3122" s="35"/>
      <c r="AK3122" s="35"/>
      <c r="AL3122" s="35"/>
      <c r="AM3122" s="35"/>
      <c r="AN3122" s="35"/>
      <c r="AO3122" s="35"/>
      <c r="AP3122" s="35"/>
      <c r="AQ3122" s="35"/>
      <c r="AR3122" s="35"/>
      <c r="AS3122" s="35"/>
      <c r="AT3122" s="35"/>
      <c r="AU3122" s="35"/>
      <c r="AV3122" s="35"/>
      <c r="AW3122" s="35"/>
      <c r="AX3122" s="35"/>
      <c r="AY3122" s="35"/>
      <c r="AZ3122" s="17">
        <f t="shared" ref="AZ3122" si="7033">AZ3121+1</f>
        <v>49138</v>
      </c>
      <c r="BA3122" s="216">
        <f t="shared" si="6956"/>
        <v>4</v>
      </c>
      <c r="BB3122" s="216">
        <f t="shared" ref="BB3122" si="7034">BB3121+1</f>
        <v>3117</v>
      </c>
      <c r="BC3122" s="16">
        <f t="shared" si="6958"/>
        <v>8.5397260273972595</v>
      </c>
      <c r="BD3122" s="16">
        <f>IF(Template!$F$7="Linear interpolation",LinInterp($AO$5:$AO$18,$AM$5:$AM$18,BC3122),CubicSpline($AO$5:$AO$18,$AM$5:$AM$18,BC3122))</f>
        <v>14.150232549535131</v>
      </c>
      <c r="BE3122" s="221">
        <f t="shared" si="6893"/>
        <v>3.0962507864303417</v>
      </c>
      <c r="BF3122" s="221">
        <f>BE3122/PRODUCT($BG$6:BG3121)</f>
        <v>1.0003625852250904</v>
      </c>
      <c r="BG3122" s="16">
        <f t="shared" si="6959"/>
        <v>1.0003625852250904</v>
      </c>
      <c r="BH3122" s="10">
        <f t="shared" si="6960"/>
        <v>13.2343607157982</v>
      </c>
      <c r="BI3122" s="90"/>
      <c r="BJ3122" s="17">
        <f t="shared" si="6943"/>
        <v>49115</v>
      </c>
      <c r="BK3122" s="16">
        <f t="shared" si="6936"/>
        <v>13.23529110227728</v>
      </c>
      <c r="BL3122" s="10">
        <f ca="1">IFERROR(AVERAGE(INDIRECT("BK"&amp;AC3122-Template!$F$10+1):INDIRECT("BK"&amp;AC3122)),0)</f>
        <v>13.235972011783051</v>
      </c>
      <c r="BM3122" s="35"/>
      <c r="BN3122" s="86"/>
      <c r="BO3122" s="35"/>
      <c r="BP3122" s="35"/>
      <c r="BQ3122" s="35"/>
      <c r="BR3122" s="35"/>
      <c r="BS3122" s="35"/>
      <c r="BT3122" s="35"/>
      <c r="BU3122" s="35"/>
      <c r="BV3122" s="35"/>
      <c r="BW3122" s="35"/>
      <c r="BX3122" s="35"/>
      <c r="BY3122" s="35"/>
      <c r="BZ3122" s="35"/>
      <c r="CA3122" s="35"/>
      <c r="CB3122" s="35"/>
      <c r="CC3122" s="35"/>
      <c r="CD3122" s="35"/>
      <c r="CE3122" s="35"/>
      <c r="CF3122" s="35"/>
      <c r="CG3122" s="35"/>
      <c r="CH3122" s="35"/>
    </row>
    <row r="3123" spans="1:86" ht="15.6" x14ac:dyDescent="0.3">
      <c r="A3123" s="35"/>
      <c r="B3123" s="86"/>
      <c r="C3123" s="35"/>
      <c r="D3123" s="35"/>
      <c r="E3123" s="35"/>
      <c r="F3123" s="35"/>
      <c r="G3123" s="35"/>
      <c r="H3123" s="35"/>
      <c r="I3123" s="35"/>
      <c r="J3123" s="35"/>
      <c r="K3123" s="35"/>
      <c r="L3123" s="35"/>
      <c r="M3123" s="35"/>
      <c r="N3123" s="35"/>
      <c r="O3123" s="35"/>
      <c r="P3123" s="35"/>
      <c r="Q3123" s="35"/>
      <c r="R3123" s="35"/>
      <c r="S3123" s="35"/>
      <c r="T3123" s="17">
        <f t="shared" si="6937"/>
        <v>49139</v>
      </c>
      <c r="U3123" s="216">
        <f t="shared" si="6930"/>
        <v>5</v>
      </c>
      <c r="V3123" s="216">
        <f t="shared" si="6937"/>
        <v>3118</v>
      </c>
      <c r="W3123" s="16">
        <f t="shared" si="6944"/>
        <v>8.5424657534246577</v>
      </c>
      <c r="X3123" s="16" t="e">
        <f>IF(Template!$F$7="Linear interpolation",LinInterp($I$5:$I$22,$G$5:$G$22,W3123),CubicSpline($I$5:$I$22,$G$5:$G$22,W3123))</f>
        <v>#VALUE!</v>
      </c>
      <c r="Y3123" s="221" t="e">
        <f t="shared" si="6931"/>
        <v>#VALUE!</v>
      </c>
      <c r="Z3123" s="221" t="e">
        <f>Y3123/PRODUCT($AA$6:AA3122)</f>
        <v>#VALUE!</v>
      </c>
      <c r="AA3123" s="16" t="e">
        <f t="shared" si="6938"/>
        <v>#VALUE!</v>
      </c>
      <c r="AB3123" s="10" t="e">
        <f t="shared" si="6939"/>
        <v>#VALUE!</v>
      </c>
      <c r="AC3123" s="90">
        <f t="shared" si="6932"/>
        <v>3123</v>
      </c>
      <c r="AD3123" s="17">
        <f t="shared" si="6940"/>
        <v>49116</v>
      </c>
      <c r="AE3123" s="16" t="e">
        <f t="shared" si="6933"/>
        <v>#VALUE!</v>
      </c>
      <c r="AF3123" s="10">
        <f ca="1">IFERROR(AVERAGE(INDIRECT("AE"&amp;AC3123-Template!$F$10+1):INDIRECT("AE"&amp;AC3123)),0)</f>
        <v>0</v>
      </c>
      <c r="AG3123" s="35"/>
      <c r="AH3123" s="86"/>
      <c r="AI3123" s="35"/>
      <c r="AJ3123" s="35"/>
      <c r="AK3123" s="35"/>
      <c r="AL3123" s="35"/>
      <c r="AM3123" s="35"/>
      <c r="AN3123" s="35"/>
      <c r="AO3123" s="35"/>
      <c r="AP3123" s="35"/>
      <c r="AQ3123" s="35"/>
      <c r="AR3123" s="35"/>
      <c r="AS3123" s="35"/>
      <c r="AT3123" s="35"/>
      <c r="AU3123" s="35"/>
      <c r="AV3123" s="35"/>
      <c r="AW3123" s="35"/>
      <c r="AX3123" s="35"/>
      <c r="AY3123" s="35"/>
      <c r="AZ3123" s="17">
        <f t="shared" ref="AZ3123" si="7035">AZ3122+1</f>
        <v>49139</v>
      </c>
      <c r="BA3123" s="216">
        <f t="shared" si="6956"/>
        <v>5</v>
      </c>
      <c r="BB3123" s="216">
        <f t="shared" ref="BB3123" si="7036">BB3122+1</f>
        <v>3118</v>
      </c>
      <c r="BC3123" s="16">
        <f t="shared" si="6958"/>
        <v>8.5424657534246577</v>
      </c>
      <c r="BD3123" s="16">
        <f>IF(Template!$F$7="Linear interpolation",LinInterp($AO$5:$AO$18,$AM$5:$AM$18,BC3123),CubicSpline($AO$5:$AO$18,$AM$5:$AM$18,BC3123))</f>
        <v>14.150231598807395</v>
      </c>
      <c r="BE3123" s="221">
        <f t="shared" ref="BE3123:BE3186" si="7037">(1+(BD3123/100))^BC3123</f>
        <v>3.0973734381226645</v>
      </c>
      <c r="BF3123" s="221">
        <f>BE3123/PRODUCT($BG$6:BG3122)</f>
        <v>1.0003625842251676</v>
      </c>
      <c r="BG3123" s="16">
        <f t="shared" si="6959"/>
        <v>1.0003625842251676</v>
      </c>
      <c r="BH3123" s="10">
        <f t="shared" si="6960"/>
        <v>13.23432421861559</v>
      </c>
      <c r="BI3123" s="90"/>
      <c r="BJ3123" s="17">
        <f t="shared" si="6943"/>
        <v>49116</v>
      </c>
      <c r="BK3123" s="16">
        <f t="shared" si="6936"/>
        <v>13.235247065521261</v>
      </c>
      <c r="BL3123" s="10">
        <f ca="1">IFERROR(AVERAGE(INDIRECT("BK"&amp;AC3123-Template!$F$10+1):INDIRECT("BK"&amp;AC3123)),0)</f>
        <v>13.235928768338283</v>
      </c>
      <c r="BM3123" s="35"/>
      <c r="BN3123" s="86"/>
      <c r="BO3123" s="35"/>
      <c r="BP3123" s="35"/>
      <c r="BQ3123" s="35"/>
      <c r="BR3123" s="35"/>
      <c r="BS3123" s="35"/>
      <c r="BT3123" s="35"/>
      <c r="BU3123" s="35"/>
      <c r="BV3123" s="35"/>
      <c r="BW3123" s="35"/>
      <c r="BX3123" s="35"/>
      <c r="BY3123" s="35"/>
      <c r="BZ3123" s="35"/>
      <c r="CA3123" s="35"/>
      <c r="CB3123" s="35"/>
      <c r="CC3123" s="35"/>
      <c r="CD3123" s="35"/>
      <c r="CE3123" s="35"/>
      <c r="CF3123" s="35"/>
      <c r="CG3123" s="35"/>
      <c r="CH3123" s="35"/>
    </row>
    <row r="3124" spans="1:86" ht="15.6" x14ac:dyDescent="0.3">
      <c r="A3124" s="35"/>
      <c r="B3124" s="86"/>
      <c r="C3124" s="35"/>
      <c r="D3124" s="35"/>
      <c r="E3124" s="35"/>
      <c r="F3124" s="35"/>
      <c r="G3124" s="35"/>
      <c r="H3124" s="35"/>
      <c r="I3124" s="35"/>
      <c r="J3124" s="35"/>
      <c r="K3124" s="35"/>
      <c r="L3124" s="35"/>
      <c r="M3124" s="35"/>
      <c r="N3124" s="35"/>
      <c r="O3124" s="35"/>
      <c r="P3124" s="35"/>
      <c r="Q3124" s="35"/>
      <c r="R3124" s="35"/>
      <c r="S3124" s="35"/>
      <c r="T3124" s="17">
        <f t="shared" si="6937"/>
        <v>49140</v>
      </c>
      <c r="U3124" s="216">
        <f t="shared" si="6930"/>
        <v>6</v>
      </c>
      <c r="V3124" s="216">
        <f t="shared" si="6937"/>
        <v>3119</v>
      </c>
      <c r="W3124" s="16">
        <f t="shared" si="6944"/>
        <v>8.5452054794520542</v>
      </c>
      <c r="X3124" s="16" t="e">
        <f>IF(Template!$F$7="Linear interpolation",LinInterp($I$5:$I$22,$G$5:$G$22,W3124),CubicSpline($I$5:$I$22,$G$5:$G$22,W3124))</f>
        <v>#VALUE!</v>
      </c>
      <c r="Y3124" s="221" t="e">
        <f t="shared" si="6931"/>
        <v>#VALUE!</v>
      </c>
      <c r="Z3124" s="221" t="e">
        <f>Y3124/PRODUCT($AA$6:AA3123)</f>
        <v>#VALUE!</v>
      </c>
      <c r="AA3124" s="16" t="e">
        <f t="shared" si="6938"/>
        <v>#VALUE!</v>
      </c>
      <c r="AB3124" s="10" t="e">
        <f t="shared" si="6939"/>
        <v>#VALUE!</v>
      </c>
      <c r="AC3124" s="90">
        <f t="shared" si="6932"/>
        <v>3124</v>
      </c>
      <c r="AD3124" s="17">
        <f t="shared" si="6940"/>
        <v>49117</v>
      </c>
      <c r="AE3124" s="16" t="e">
        <f t="shared" si="6933"/>
        <v>#VALUE!</v>
      </c>
      <c r="AF3124" s="10">
        <f ca="1">IFERROR(AVERAGE(INDIRECT("AE"&amp;AC3124-Template!$F$10+1):INDIRECT("AE"&amp;AC3124)),0)</f>
        <v>0</v>
      </c>
      <c r="AG3124" s="35"/>
      <c r="AH3124" s="86"/>
      <c r="AI3124" s="35"/>
      <c r="AJ3124" s="35"/>
      <c r="AK3124" s="35"/>
      <c r="AL3124" s="35"/>
      <c r="AM3124" s="35"/>
      <c r="AN3124" s="35"/>
      <c r="AO3124" s="35"/>
      <c r="AP3124" s="35"/>
      <c r="AQ3124" s="35"/>
      <c r="AR3124" s="35"/>
      <c r="AS3124" s="35"/>
      <c r="AT3124" s="35"/>
      <c r="AU3124" s="35"/>
      <c r="AV3124" s="35"/>
      <c r="AW3124" s="35"/>
      <c r="AX3124" s="35"/>
      <c r="AY3124" s="35"/>
      <c r="AZ3124" s="17">
        <f t="shared" ref="AZ3124" si="7038">AZ3123+1</f>
        <v>49140</v>
      </c>
      <c r="BA3124" s="216">
        <f t="shared" si="6956"/>
        <v>6</v>
      </c>
      <c r="BB3124" s="216">
        <f t="shared" ref="BB3124" si="7039">BB3123+1</f>
        <v>3119</v>
      </c>
      <c r="BC3124" s="16">
        <f t="shared" si="6958"/>
        <v>8.5452054794520542</v>
      </c>
      <c r="BD3124" s="16">
        <f>IF(Template!$F$7="Linear interpolation",LinInterp($AO$5:$AO$18,$AM$5:$AM$18,BC3124),CubicSpline($AO$5:$AO$18,$AM$5:$AM$18,BC3124))</f>
        <v>14.150230635458783</v>
      </c>
      <c r="BE3124" s="221">
        <f t="shared" si="7037"/>
        <v>3.0984964938019486</v>
      </c>
      <c r="BF3124" s="221">
        <f>BE3124/PRODUCT($BG$6:BG3123)</f>
        <v>1.0003625832343823</v>
      </c>
      <c r="BG3124" s="16">
        <f t="shared" si="6959"/>
        <v>1.0003625842251676</v>
      </c>
      <c r="BH3124" s="10">
        <f t="shared" si="6960"/>
        <v>13.23432421861559</v>
      </c>
      <c r="BI3124" s="90"/>
      <c r="BJ3124" s="17">
        <f t="shared" si="6943"/>
        <v>49117</v>
      </c>
      <c r="BK3124" s="16">
        <f t="shared" si="6936"/>
        <v>13.235203351337542</v>
      </c>
      <c r="BL3124" s="10">
        <f ca="1">IFERROR(AVERAGE(INDIRECT("BK"&amp;AC3124-Template!$F$10+1):INDIRECT("BK"&amp;AC3124)),0)</f>
        <v>13.2358804396965</v>
      </c>
      <c r="BM3124" s="35"/>
      <c r="BN3124" s="86"/>
      <c r="BO3124" s="35"/>
      <c r="BP3124" s="35"/>
      <c r="BQ3124" s="35"/>
      <c r="BR3124" s="35"/>
      <c r="BS3124" s="35"/>
      <c r="BT3124" s="35"/>
      <c r="BU3124" s="35"/>
      <c r="BV3124" s="35"/>
      <c r="BW3124" s="35"/>
      <c r="BX3124" s="35"/>
      <c r="BY3124" s="35"/>
      <c r="BZ3124" s="35"/>
      <c r="CA3124" s="35"/>
      <c r="CB3124" s="35"/>
      <c r="CC3124" s="35"/>
      <c r="CD3124" s="35"/>
      <c r="CE3124" s="35"/>
      <c r="CF3124" s="35"/>
      <c r="CG3124" s="35"/>
      <c r="CH3124" s="35"/>
    </row>
    <row r="3125" spans="1:86" ht="15.6" x14ac:dyDescent="0.3">
      <c r="A3125" s="35"/>
      <c r="B3125" s="86"/>
      <c r="C3125" s="35"/>
      <c r="D3125" s="35"/>
      <c r="E3125" s="35"/>
      <c r="F3125" s="35"/>
      <c r="G3125" s="35"/>
      <c r="H3125" s="35"/>
      <c r="I3125" s="35"/>
      <c r="J3125" s="35"/>
      <c r="K3125" s="35"/>
      <c r="L3125" s="35"/>
      <c r="M3125" s="35"/>
      <c r="N3125" s="35"/>
      <c r="O3125" s="35"/>
      <c r="P3125" s="35"/>
      <c r="Q3125" s="35"/>
      <c r="R3125" s="35"/>
      <c r="S3125" s="35"/>
      <c r="T3125" s="17">
        <f t="shared" si="6937"/>
        <v>49141</v>
      </c>
      <c r="U3125" s="216">
        <f t="shared" si="6930"/>
        <v>7</v>
      </c>
      <c r="V3125" s="216">
        <f t="shared" si="6937"/>
        <v>3120</v>
      </c>
      <c r="W3125" s="16">
        <f t="shared" si="6944"/>
        <v>8.5479452054794525</v>
      </c>
      <c r="X3125" s="16" t="e">
        <f>IF(Template!$F$7="Linear interpolation",LinInterp($I$5:$I$22,$G$5:$G$22,W3125),CubicSpline($I$5:$I$22,$G$5:$G$22,W3125))</f>
        <v>#VALUE!</v>
      </c>
      <c r="Y3125" s="221" t="e">
        <f t="shared" si="6931"/>
        <v>#VALUE!</v>
      </c>
      <c r="Z3125" s="221" t="e">
        <f>Y3125/PRODUCT($AA$6:AA3124)</f>
        <v>#VALUE!</v>
      </c>
      <c r="AA3125" s="16" t="e">
        <f t="shared" si="6938"/>
        <v>#VALUE!</v>
      </c>
      <c r="AB3125" s="10" t="e">
        <f t="shared" si="6939"/>
        <v>#VALUE!</v>
      </c>
      <c r="AC3125" s="90">
        <f t="shared" si="6932"/>
        <v>3125</v>
      </c>
      <c r="AD3125" s="17">
        <f t="shared" si="6940"/>
        <v>49118</v>
      </c>
      <c r="AE3125" s="16" t="e">
        <f t="shared" si="6933"/>
        <v>#VALUE!</v>
      </c>
      <c r="AF3125" s="10">
        <f ca="1">IFERROR(AVERAGE(INDIRECT("AE"&amp;AC3125-Template!$F$10+1):INDIRECT("AE"&amp;AC3125)),0)</f>
        <v>0</v>
      </c>
      <c r="AG3125" s="35"/>
      <c r="AH3125" s="86"/>
      <c r="AI3125" s="35"/>
      <c r="AJ3125" s="35"/>
      <c r="AK3125" s="35"/>
      <c r="AL3125" s="35"/>
      <c r="AM3125" s="35"/>
      <c r="AN3125" s="35"/>
      <c r="AO3125" s="35"/>
      <c r="AP3125" s="35"/>
      <c r="AQ3125" s="35"/>
      <c r="AR3125" s="35"/>
      <c r="AS3125" s="35"/>
      <c r="AT3125" s="35"/>
      <c r="AU3125" s="35"/>
      <c r="AV3125" s="35"/>
      <c r="AW3125" s="35"/>
      <c r="AX3125" s="35"/>
      <c r="AY3125" s="35"/>
      <c r="AZ3125" s="17">
        <f t="shared" ref="AZ3125" si="7040">AZ3124+1</f>
        <v>49141</v>
      </c>
      <c r="BA3125" s="216">
        <f t="shared" si="6956"/>
        <v>7</v>
      </c>
      <c r="BB3125" s="216">
        <f t="shared" ref="BB3125" si="7041">BB3124+1</f>
        <v>3120</v>
      </c>
      <c r="BC3125" s="16">
        <f t="shared" si="6958"/>
        <v>8.5479452054794525</v>
      </c>
      <c r="BD3125" s="16">
        <f>IF(Template!$F$7="Linear interpolation",LinInterp($AO$5:$AO$18,$AM$5:$AM$18,BC3125),CubicSpline($AO$5:$AO$18,$AM$5:$AM$18,BC3125))</f>
        <v>14.150229659623562</v>
      </c>
      <c r="BE3125" s="221">
        <f t="shared" si="7037"/>
        <v>3.0996199536407878</v>
      </c>
      <c r="BF3125" s="221">
        <f>BE3125/PRODUCT($BG$6:BG3124)</f>
        <v>1.0003625812619577</v>
      </c>
      <c r="BG3125" s="16">
        <f t="shared" si="6959"/>
        <v>1.0003625842251676</v>
      </c>
      <c r="BH3125" s="10">
        <f t="shared" si="6960"/>
        <v>13.23432421861559</v>
      </c>
      <c r="BI3125" s="90"/>
      <c r="BJ3125" s="17">
        <f t="shared" si="6943"/>
        <v>49118</v>
      </c>
      <c r="BK3125" s="16">
        <f t="shared" si="6936"/>
        <v>13.235159960333975</v>
      </c>
      <c r="BL3125" s="10">
        <f ca="1">IFERROR(AVERAGE(INDIRECT("BK"&amp;AC3125-Template!$F$10+1):INDIRECT("BK"&amp;AC3125)),0)</f>
        <v>13.235832427335934</v>
      </c>
      <c r="BM3125" s="35"/>
      <c r="BN3125" s="86"/>
      <c r="BO3125" s="35"/>
      <c r="BP3125" s="35"/>
      <c r="BQ3125" s="35"/>
      <c r="BR3125" s="35"/>
      <c r="BS3125" s="35"/>
      <c r="BT3125" s="35"/>
      <c r="BU3125" s="35"/>
      <c r="BV3125" s="35"/>
      <c r="BW3125" s="35"/>
      <c r="BX3125" s="35"/>
      <c r="BY3125" s="35"/>
      <c r="BZ3125" s="35"/>
      <c r="CA3125" s="35"/>
      <c r="CB3125" s="35"/>
      <c r="CC3125" s="35"/>
      <c r="CD3125" s="35"/>
      <c r="CE3125" s="35"/>
      <c r="CF3125" s="35"/>
      <c r="CG3125" s="35"/>
      <c r="CH3125" s="35"/>
    </row>
    <row r="3126" spans="1:86" ht="15.6" x14ac:dyDescent="0.3">
      <c r="A3126" s="35"/>
      <c r="B3126" s="86"/>
      <c r="C3126" s="35"/>
      <c r="D3126" s="35"/>
      <c r="E3126" s="35"/>
      <c r="F3126" s="35"/>
      <c r="G3126" s="35"/>
      <c r="H3126" s="35"/>
      <c r="I3126" s="35"/>
      <c r="J3126" s="35"/>
      <c r="K3126" s="35"/>
      <c r="L3126" s="35"/>
      <c r="M3126" s="35"/>
      <c r="N3126" s="35"/>
      <c r="O3126" s="35"/>
      <c r="P3126" s="35"/>
      <c r="Q3126" s="35"/>
      <c r="R3126" s="35"/>
      <c r="S3126" s="35"/>
      <c r="T3126" s="17">
        <f t="shared" si="6937"/>
        <v>49142</v>
      </c>
      <c r="U3126" s="216">
        <f t="shared" si="6930"/>
        <v>1</v>
      </c>
      <c r="V3126" s="216">
        <f t="shared" si="6937"/>
        <v>3121</v>
      </c>
      <c r="W3126" s="16">
        <f t="shared" si="6944"/>
        <v>8.5506849315068489</v>
      </c>
      <c r="X3126" s="16" t="e">
        <f>IF(Template!$F$7="Linear interpolation",LinInterp($I$5:$I$22,$G$5:$G$22,W3126),CubicSpline($I$5:$I$22,$G$5:$G$22,W3126))</f>
        <v>#VALUE!</v>
      </c>
      <c r="Y3126" s="221" t="e">
        <f t="shared" si="6931"/>
        <v>#VALUE!</v>
      </c>
      <c r="Z3126" s="221" t="e">
        <f>Y3126/PRODUCT($AA$6:AA3125)</f>
        <v>#VALUE!</v>
      </c>
      <c r="AA3126" s="16" t="e">
        <f t="shared" si="6938"/>
        <v>#VALUE!</v>
      </c>
      <c r="AB3126" s="10" t="e">
        <f t="shared" si="6939"/>
        <v>#VALUE!</v>
      </c>
      <c r="AC3126" s="90">
        <f t="shared" si="6932"/>
        <v>3126</v>
      </c>
      <c r="AD3126" s="17">
        <f t="shared" si="6940"/>
        <v>49119</v>
      </c>
      <c r="AE3126" s="16" t="e">
        <f t="shared" si="6933"/>
        <v>#VALUE!</v>
      </c>
      <c r="AF3126" s="10">
        <f ca="1">IFERROR(AVERAGE(INDIRECT("AE"&amp;AC3126-Template!$F$10+1):INDIRECT("AE"&amp;AC3126)),0)</f>
        <v>0</v>
      </c>
      <c r="AG3126" s="35"/>
      <c r="AH3126" s="86"/>
      <c r="AI3126" s="35"/>
      <c r="AJ3126" s="35"/>
      <c r="AK3126" s="35"/>
      <c r="AL3126" s="35"/>
      <c r="AM3126" s="35"/>
      <c r="AN3126" s="35"/>
      <c r="AO3126" s="35"/>
      <c r="AP3126" s="35"/>
      <c r="AQ3126" s="35"/>
      <c r="AR3126" s="35"/>
      <c r="AS3126" s="35"/>
      <c r="AT3126" s="35"/>
      <c r="AU3126" s="35"/>
      <c r="AV3126" s="35"/>
      <c r="AW3126" s="35"/>
      <c r="AX3126" s="35"/>
      <c r="AY3126" s="35"/>
      <c r="AZ3126" s="17">
        <f t="shared" ref="AZ3126" si="7042">AZ3125+1</f>
        <v>49142</v>
      </c>
      <c r="BA3126" s="216">
        <f t="shared" si="6956"/>
        <v>1</v>
      </c>
      <c r="BB3126" s="216">
        <f t="shared" ref="BB3126" si="7043">BB3125+1</f>
        <v>3121</v>
      </c>
      <c r="BC3126" s="16">
        <f t="shared" si="6958"/>
        <v>8.5506849315068489</v>
      </c>
      <c r="BD3126" s="16">
        <f>IF(Template!$F$7="Linear interpolation",LinInterp($AO$5:$AO$18,$AM$5:$AM$18,BC3126),CubicSpline($AO$5:$AO$18,$AM$5:$AM$18,BC3126))</f>
        <v>14.150228671435999</v>
      </c>
      <c r="BE3126" s="221">
        <f t="shared" si="7037"/>
        <v>3.100743817811924</v>
      </c>
      <c r="BF3126" s="221">
        <f>BE3126/PRODUCT($BG$6:BG3125)</f>
        <v>1.0003625783170584</v>
      </c>
      <c r="BG3126" s="16">
        <f t="shared" si="6959"/>
        <v>1.0003625783170584</v>
      </c>
      <c r="BH3126" s="10">
        <f t="shared" si="6960"/>
        <v>13.234108572632962</v>
      </c>
      <c r="BI3126" s="90"/>
      <c r="BJ3126" s="17">
        <f t="shared" si="6943"/>
        <v>49119</v>
      </c>
      <c r="BK3126" s="16">
        <f t="shared" si="6936"/>
        <v>13.235159960333975</v>
      </c>
      <c r="BL3126" s="10">
        <f ca="1">IFERROR(AVERAGE(INDIRECT("BK"&amp;AC3126-Template!$F$10+1):INDIRECT("BK"&amp;AC3126)),0)</f>
        <v>13.235786167306454</v>
      </c>
      <c r="BM3126" s="35"/>
      <c r="BN3126" s="86"/>
      <c r="BO3126" s="35"/>
      <c r="BP3126" s="35"/>
      <c r="BQ3126" s="35"/>
      <c r="BR3126" s="35"/>
      <c r="BS3126" s="35"/>
      <c r="BT3126" s="35"/>
      <c r="BU3126" s="35"/>
      <c r="BV3126" s="35"/>
      <c r="BW3126" s="35"/>
      <c r="BX3126" s="35"/>
      <c r="BY3126" s="35"/>
      <c r="BZ3126" s="35"/>
      <c r="CA3126" s="35"/>
      <c r="CB3126" s="35"/>
      <c r="CC3126" s="35"/>
      <c r="CD3126" s="35"/>
      <c r="CE3126" s="35"/>
      <c r="CF3126" s="35"/>
      <c r="CG3126" s="35"/>
      <c r="CH3126" s="35"/>
    </row>
    <row r="3127" spans="1:86" ht="15.6" x14ac:dyDescent="0.3">
      <c r="A3127" s="35"/>
      <c r="B3127" s="86"/>
      <c r="C3127" s="35"/>
      <c r="D3127" s="35"/>
      <c r="E3127" s="35"/>
      <c r="F3127" s="35"/>
      <c r="G3127" s="35"/>
      <c r="H3127" s="35"/>
      <c r="I3127" s="35"/>
      <c r="J3127" s="35"/>
      <c r="K3127" s="35"/>
      <c r="L3127" s="35"/>
      <c r="M3127" s="35"/>
      <c r="N3127" s="35"/>
      <c r="O3127" s="35"/>
      <c r="P3127" s="35"/>
      <c r="Q3127" s="35"/>
      <c r="R3127" s="35"/>
      <c r="S3127" s="35"/>
      <c r="T3127" s="17">
        <f t="shared" si="6937"/>
        <v>49143</v>
      </c>
      <c r="U3127" s="216">
        <f t="shared" si="6930"/>
        <v>2</v>
      </c>
      <c r="V3127" s="216">
        <f t="shared" si="6937"/>
        <v>3122</v>
      </c>
      <c r="W3127" s="16">
        <f t="shared" si="6944"/>
        <v>8.5534246575342472</v>
      </c>
      <c r="X3127" s="16" t="e">
        <f>IF(Template!$F$7="Linear interpolation",LinInterp($I$5:$I$22,$G$5:$G$22,W3127),CubicSpline($I$5:$I$22,$G$5:$G$22,W3127))</f>
        <v>#VALUE!</v>
      </c>
      <c r="Y3127" s="221" t="e">
        <f t="shared" si="6931"/>
        <v>#VALUE!</v>
      </c>
      <c r="Z3127" s="221" t="e">
        <f>Y3127/PRODUCT($AA$6:AA3126)</f>
        <v>#VALUE!</v>
      </c>
      <c r="AA3127" s="16" t="e">
        <f t="shared" si="6938"/>
        <v>#VALUE!</v>
      </c>
      <c r="AB3127" s="10" t="e">
        <f t="shared" si="6939"/>
        <v>#VALUE!</v>
      </c>
      <c r="AC3127" s="90">
        <f t="shared" si="6932"/>
        <v>3127</v>
      </c>
      <c r="AD3127" s="17">
        <f t="shared" si="6940"/>
        <v>49120</v>
      </c>
      <c r="AE3127" s="16" t="e">
        <f t="shared" si="6933"/>
        <v>#VALUE!</v>
      </c>
      <c r="AF3127" s="10">
        <f ca="1">IFERROR(AVERAGE(INDIRECT("AE"&amp;AC3127-Template!$F$10+1):INDIRECT("AE"&amp;AC3127)),0)</f>
        <v>0</v>
      </c>
      <c r="AG3127" s="35"/>
      <c r="AH3127" s="86"/>
      <c r="AI3127" s="35"/>
      <c r="AJ3127" s="35"/>
      <c r="AK3127" s="35"/>
      <c r="AL3127" s="35"/>
      <c r="AM3127" s="35"/>
      <c r="AN3127" s="35"/>
      <c r="AO3127" s="35"/>
      <c r="AP3127" s="35"/>
      <c r="AQ3127" s="35"/>
      <c r="AR3127" s="35"/>
      <c r="AS3127" s="35"/>
      <c r="AT3127" s="35"/>
      <c r="AU3127" s="35"/>
      <c r="AV3127" s="35"/>
      <c r="AW3127" s="35"/>
      <c r="AX3127" s="35"/>
      <c r="AY3127" s="35"/>
      <c r="AZ3127" s="17">
        <f t="shared" ref="AZ3127" si="7044">AZ3126+1</f>
        <v>49143</v>
      </c>
      <c r="BA3127" s="216">
        <f t="shared" si="6956"/>
        <v>2</v>
      </c>
      <c r="BB3127" s="216">
        <f t="shared" ref="BB3127" si="7045">BB3126+1</f>
        <v>3122</v>
      </c>
      <c r="BC3127" s="16">
        <f t="shared" si="6958"/>
        <v>8.5534246575342472</v>
      </c>
      <c r="BD3127" s="16">
        <f>IF(Template!$F$7="Linear interpolation",LinInterp($AO$5:$AO$18,$AM$5:$AM$18,BC3127),CubicSpline($AO$5:$AO$18,$AM$5:$AM$18,BC3127))</f>
        <v>14.150227671030354</v>
      </c>
      <c r="BE3127" s="221">
        <f t="shared" si="7037"/>
        <v>3.1018680864882189</v>
      </c>
      <c r="BF3127" s="221">
        <f>BE3127/PRODUCT($BG$6:BG3126)</f>
        <v>1.0003625803169667</v>
      </c>
      <c r="BG3127" s="16">
        <f t="shared" si="6959"/>
        <v>1.0003625803169667</v>
      </c>
      <c r="BH3127" s="10">
        <f t="shared" si="6960"/>
        <v>13.234181569283688</v>
      </c>
      <c r="BI3127" s="90"/>
      <c r="BJ3127" s="17">
        <f t="shared" si="6943"/>
        <v>49120</v>
      </c>
      <c r="BK3127" s="16">
        <f t="shared" si="6936"/>
        <v>13.235159960333975</v>
      </c>
      <c r="BL3127" s="10">
        <f ca="1">IFERROR(AVERAGE(INDIRECT("BK"&amp;AC3127-Template!$F$10+1):INDIRECT("BK"&amp;AC3127)),0)</f>
        <v>13.235741649280056</v>
      </c>
      <c r="BM3127" s="35"/>
      <c r="BN3127" s="86"/>
      <c r="BO3127" s="35"/>
      <c r="BP3127" s="35"/>
      <c r="BQ3127" s="35"/>
      <c r="BR3127" s="35"/>
      <c r="BS3127" s="35"/>
      <c r="BT3127" s="35"/>
      <c r="BU3127" s="35"/>
      <c r="BV3127" s="35"/>
      <c r="BW3127" s="35"/>
      <c r="BX3127" s="35"/>
      <c r="BY3127" s="35"/>
      <c r="BZ3127" s="35"/>
      <c r="CA3127" s="35"/>
      <c r="CB3127" s="35"/>
      <c r="CC3127" s="35"/>
      <c r="CD3127" s="35"/>
      <c r="CE3127" s="35"/>
      <c r="CF3127" s="35"/>
      <c r="CG3127" s="35"/>
      <c r="CH3127" s="35"/>
    </row>
    <row r="3128" spans="1:86" ht="15.6" x14ac:dyDescent="0.3">
      <c r="A3128" s="35"/>
      <c r="B3128" s="86"/>
      <c r="C3128" s="35"/>
      <c r="D3128" s="35"/>
      <c r="E3128" s="35"/>
      <c r="F3128" s="35"/>
      <c r="G3128" s="35"/>
      <c r="H3128" s="35"/>
      <c r="I3128" s="35"/>
      <c r="J3128" s="35"/>
      <c r="K3128" s="35"/>
      <c r="L3128" s="35"/>
      <c r="M3128" s="35"/>
      <c r="N3128" s="35"/>
      <c r="O3128" s="35"/>
      <c r="P3128" s="35"/>
      <c r="Q3128" s="35"/>
      <c r="R3128" s="35"/>
      <c r="S3128" s="35"/>
      <c r="T3128" s="17">
        <f t="shared" si="6937"/>
        <v>49144</v>
      </c>
      <c r="U3128" s="216">
        <f t="shared" si="6930"/>
        <v>3</v>
      </c>
      <c r="V3128" s="216">
        <f t="shared" si="6937"/>
        <v>3123</v>
      </c>
      <c r="W3128" s="16">
        <f t="shared" si="6944"/>
        <v>8.5561643835616437</v>
      </c>
      <c r="X3128" s="16" t="e">
        <f>IF(Template!$F$7="Linear interpolation",LinInterp($I$5:$I$22,$G$5:$G$22,W3128),CubicSpline($I$5:$I$22,$G$5:$G$22,W3128))</f>
        <v>#VALUE!</v>
      </c>
      <c r="Y3128" s="221" t="e">
        <f t="shared" si="6931"/>
        <v>#VALUE!</v>
      </c>
      <c r="Z3128" s="221" t="e">
        <f>Y3128/PRODUCT($AA$6:AA3127)</f>
        <v>#VALUE!</v>
      </c>
      <c r="AA3128" s="16" t="e">
        <f t="shared" si="6938"/>
        <v>#VALUE!</v>
      </c>
      <c r="AB3128" s="10" t="e">
        <f t="shared" si="6939"/>
        <v>#VALUE!</v>
      </c>
      <c r="AC3128" s="90">
        <f t="shared" si="6932"/>
        <v>3128</v>
      </c>
      <c r="AD3128" s="17">
        <f t="shared" si="6940"/>
        <v>49121</v>
      </c>
      <c r="AE3128" s="16" t="e">
        <f t="shared" si="6933"/>
        <v>#VALUE!</v>
      </c>
      <c r="AF3128" s="10">
        <f ca="1">IFERROR(AVERAGE(INDIRECT("AE"&amp;AC3128-Template!$F$10+1):INDIRECT("AE"&amp;AC3128)),0)</f>
        <v>0</v>
      </c>
      <c r="AG3128" s="35"/>
      <c r="AH3128" s="86"/>
      <c r="AI3128" s="35"/>
      <c r="AJ3128" s="35"/>
      <c r="AK3128" s="35"/>
      <c r="AL3128" s="35"/>
      <c r="AM3128" s="35"/>
      <c r="AN3128" s="35"/>
      <c r="AO3128" s="35"/>
      <c r="AP3128" s="35"/>
      <c r="AQ3128" s="35"/>
      <c r="AR3128" s="35"/>
      <c r="AS3128" s="35"/>
      <c r="AT3128" s="35"/>
      <c r="AU3128" s="35"/>
      <c r="AV3128" s="35"/>
      <c r="AW3128" s="35"/>
      <c r="AX3128" s="35"/>
      <c r="AY3128" s="35"/>
      <c r="AZ3128" s="17">
        <f t="shared" ref="AZ3128" si="7046">AZ3127+1</f>
        <v>49144</v>
      </c>
      <c r="BA3128" s="216">
        <f t="shared" si="6956"/>
        <v>3</v>
      </c>
      <c r="BB3128" s="216">
        <f t="shared" ref="BB3128" si="7047">BB3127+1</f>
        <v>3123</v>
      </c>
      <c r="BC3128" s="16">
        <f t="shared" si="6958"/>
        <v>8.5561643835616437</v>
      </c>
      <c r="BD3128" s="16">
        <f>IF(Template!$F$7="Linear interpolation",LinInterp($AO$5:$AO$18,$AM$5:$AM$18,BC3128),CubicSpline($AO$5:$AO$18,$AM$5:$AM$18,BC3128))</f>
        <v>14.150226658540893</v>
      </c>
      <c r="BE3128" s="221">
        <f t="shared" si="7037"/>
        <v>3.102992759842667</v>
      </c>
      <c r="BF3128" s="221">
        <f>BE3128/PRODUCT($BG$6:BG3127)</f>
        <v>1.0003625793628514</v>
      </c>
      <c r="BG3128" s="16">
        <f t="shared" si="6959"/>
        <v>1.0003625793628514</v>
      </c>
      <c r="BH3128" s="10">
        <f t="shared" si="6960"/>
        <v>13.234146744077746</v>
      </c>
      <c r="BI3128" s="90"/>
      <c r="BJ3128" s="17">
        <f t="shared" si="6943"/>
        <v>49121</v>
      </c>
      <c r="BK3128" s="16">
        <f t="shared" si="6936"/>
        <v>13.234902851957496</v>
      </c>
      <c r="BL3128" s="10">
        <f ca="1">IFERROR(AVERAGE(INDIRECT("BK"&amp;AC3128-Template!$F$10+1):INDIRECT("BK"&amp;AC3128)),0)</f>
        <v>13.235688560974447</v>
      </c>
      <c r="BM3128" s="35"/>
      <c r="BN3128" s="86"/>
      <c r="BO3128" s="35"/>
      <c r="BP3128" s="35"/>
      <c r="BQ3128" s="35"/>
      <c r="BR3128" s="35"/>
      <c r="BS3128" s="35"/>
      <c r="BT3128" s="35"/>
      <c r="BU3128" s="35"/>
      <c r="BV3128" s="35"/>
      <c r="BW3128" s="35"/>
      <c r="BX3128" s="35"/>
      <c r="BY3128" s="35"/>
      <c r="BZ3128" s="35"/>
      <c r="CA3128" s="35"/>
      <c r="CB3128" s="35"/>
      <c r="CC3128" s="35"/>
      <c r="CD3128" s="35"/>
      <c r="CE3128" s="35"/>
      <c r="CF3128" s="35"/>
      <c r="CG3128" s="35"/>
      <c r="CH3128" s="35"/>
    </row>
    <row r="3129" spans="1:86" ht="15.6" x14ac:dyDescent="0.3">
      <c r="A3129" s="35"/>
      <c r="B3129" s="86"/>
      <c r="C3129" s="35"/>
      <c r="D3129" s="35"/>
      <c r="E3129" s="35"/>
      <c r="F3129" s="35"/>
      <c r="G3129" s="35"/>
      <c r="H3129" s="35"/>
      <c r="I3129" s="35"/>
      <c r="J3129" s="35"/>
      <c r="K3129" s="35"/>
      <c r="L3129" s="35"/>
      <c r="M3129" s="35"/>
      <c r="N3129" s="35"/>
      <c r="O3129" s="35"/>
      <c r="P3129" s="35"/>
      <c r="Q3129" s="35"/>
      <c r="R3129" s="35"/>
      <c r="S3129" s="35"/>
      <c r="T3129" s="17">
        <f t="shared" si="6937"/>
        <v>49145</v>
      </c>
      <c r="U3129" s="216">
        <f t="shared" si="6930"/>
        <v>4</v>
      </c>
      <c r="V3129" s="216">
        <f t="shared" si="6937"/>
        <v>3124</v>
      </c>
      <c r="W3129" s="16">
        <f t="shared" si="6944"/>
        <v>8.5589041095890419</v>
      </c>
      <c r="X3129" s="16" t="e">
        <f>IF(Template!$F$7="Linear interpolation",LinInterp($I$5:$I$22,$G$5:$G$22,W3129),CubicSpline($I$5:$I$22,$G$5:$G$22,W3129))</f>
        <v>#VALUE!</v>
      </c>
      <c r="Y3129" s="221" t="e">
        <f t="shared" si="6931"/>
        <v>#VALUE!</v>
      </c>
      <c r="Z3129" s="221" t="e">
        <f>Y3129/PRODUCT($AA$6:AA3128)</f>
        <v>#VALUE!</v>
      </c>
      <c r="AA3129" s="16" t="e">
        <f t="shared" si="6938"/>
        <v>#VALUE!</v>
      </c>
      <c r="AB3129" s="10" t="e">
        <f t="shared" si="6939"/>
        <v>#VALUE!</v>
      </c>
      <c r="AC3129" s="90">
        <f t="shared" si="6932"/>
        <v>3129</v>
      </c>
      <c r="AD3129" s="17">
        <f t="shared" si="6940"/>
        <v>49122</v>
      </c>
      <c r="AE3129" s="16" t="e">
        <f t="shared" si="6933"/>
        <v>#VALUE!</v>
      </c>
      <c r="AF3129" s="10">
        <f ca="1">IFERROR(AVERAGE(INDIRECT("AE"&amp;AC3129-Template!$F$10+1):INDIRECT("AE"&amp;AC3129)),0)</f>
        <v>0</v>
      </c>
      <c r="AG3129" s="35"/>
      <c r="AH3129" s="86"/>
      <c r="AI3129" s="35"/>
      <c r="AJ3129" s="35"/>
      <c r="AK3129" s="35"/>
      <c r="AL3129" s="35"/>
      <c r="AM3129" s="35"/>
      <c r="AN3129" s="35"/>
      <c r="AO3129" s="35"/>
      <c r="AP3129" s="35"/>
      <c r="AQ3129" s="35"/>
      <c r="AR3129" s="35"/>
      <c r="AS3129" s="35"/>
      <c r="AT3129" s="35"/>
      <c r="AU3129" s="35"/>
      <c r="AV3129" s="35"/>
      <c r="AW3129" s="35"/>
      <c r="AX3129" s="35"/>
      <c r="AY3129" s="35"/>
      <c r="AZ3129" s="17">
        <f t="shared" ref="AZ3129" si="7048">AZ3128+1</f>
        <v>49145</v>
      </c>
      <c r="BA3129" s="216">
        <f t="shared" si="6956"/>
        <v>4</v>
      </c>
      <c r="BB3129" s="216">
        <f t="shared" ref="BB3129" si="7049">BB3128+1</f>
        <v>3124</v>
      </c>
      <c r="BC3129" s="16">
        <f t="shared" si="6958"/>
        <v>8.5589041095890419</v>
      </c>
      <c r="BD3129" s="16">
        <f>IF(Template!$F$7="Linear interpolation",LinInterp($AO$5:$AO$18,$AM$5:$AM$18,BC3129),CubicSpline($AO$5:$AO$18,$AM$5:$AM$18,BC3129))</f>
        <v>14.150225634101883</v>
      </c>
      <c r="BE3129" s="221">
        <f t="shared" si="7037"/>
        <v>3.1041178380484089</v>
      </c>
      <c r="BF3129" s="221">
        <f>BE3129/PRODUCT($BG$6:BG3128)</f>
        <v>1.0003625784179397</v>
      </c>
      <c r="BG3129" s="16">
        <f t="shared" si="6959"/>
        <v>1.0003625784179397</v>
      </c>
      <c r="BH3129" s="10">
        <f t="shared" si="6960"/>
        <v>13.234112254800534</v>
      </c>
      <c r="BI3129" s="90"/>
      <c r="BJ3129" s="17">
        <f t="shared" si="6943"/>
        <v>49122</v>
      </c>
      <c r="BK3129" s="16">
        <f t="shared" si="6936"/>
        <v>13.234989636606741</v>
      </c>
      <c r="BL3129" s="10">
        <f ca="1">IFERROR(AVERAGE(INDIRECT("BK"&amp;AC3129-Template!$F$10+1):INDIRECT("BK"&amp;AC3129)),0)</f>
        <v>13.235638365490479</v>
      </c>
      <c r="BM3129" s="35"/>
      <c r="BN3129" s="86"/>
      <c r="BO3129" s="35"/>
      <c r="BP3129" s="35"/>
      <c r="BQ3129" s="35"/>
      <c r="BR3129" s="35"/>
      <c r="BS3129" s="35"/>
      <c r="BT3129" s="35"/>
      <c r="BU3129" s="35"/>
      <c r="BV3129" s="35"/>
      <c r="BW3129" s="35"/>
      <c r="BX3129" s="35"/>
      <c r="BY3129" s="35"/>
      <c r="BZ3129" s="35"/>
      <c r="CA3129" s="35"/>
      <c r="CB3129" s="35"/>
      <c r="CC3129" s="35"/>
      <c r="CD3129" s="35"/>
      <c r="CE3129" s="35"/>
      <c r="CF3129" s="35"/>
      <c r="CG3129" s="35"/>
      <c r="CH3129" s="35"/>
    </row>
    <row r="3130" spans="1:86" ht="15.6" x14ac:dyDescent="0.3">
      <c r="A3130" s="35"/>
      <c r="B3130" s="86"/>
      <c r="C3130" s="35"/>
      <c r="D3130" s="35"/>
      <c r="E3130" s="35"/>
      <c r="F3130" s="35"/>
      <c r="G3130" s="35"/>
      <c r="H3130" s="35"/>
      <c r="I3130" s="35"/>
      <c r="J3130" s="35"/>
      <c r="K3130" s="35"/>
      <c r="L3130" s="35"/>
      <c r="M3130" s="35"/>
      <c r="N3130" s="35"/>
      <c r="O3130" s="35"/>
      <c r="P3130" s="35"/>
      <c r="Q3130" s="35"/>
      <c r="R3130" s="35"/>
      <c r="S3130" s="35"/>
      <c r="T3130" s="17">
        <f t="shared" si="6937"/>
        <v>49146</v>
      </c>
      <c r="U3130" s="216">
        <f t="shared" si="6930"/>
        <v>5</v>
      </c>
      <c r="V3130" s="216">
        <f t="shared" si="6937"/>
        <v>3125</v>
      </c>
      <c r="W3130" s="16">
        <f t="shared" si="6944"/>
        <v>8.5616438356164384</v>
      </c>
      <c r="X3130" s="16" t="e">
        <f>IF(Template!$F$7="Linear interpolation",LinInterp($I$5:$I$22,$G$5:$G$22,W3130),CubicSpline($I$5:$I$22,$G$5:$G$22,W3130))</f>
        <v>#VALUE!</v>
      </c>
      <c r="Y3130" s="221" t="e">
        <f t="shared" si="6931"/>
        <v>#VALUE!</v>
      </c>
      <c r="Z3130" s="221" t="e">
        <f>Y3130/PRODUCT($AA$6:AA3129)</f>
        <v>#VALUE!</v>
      </c>
      <c r="AA3130" s="16" t="e">
        <f t="shared" si="6938"/>
        <v>#VALUE!</v>
      </c>
      <c r="AB3130" s="10" t="e">
        <f t="shared" si="6939"/>
        <v>#VALUE!</v>
      </c>
      <c r="AC3130" s="90">
        <f t="shared" si="6932"/>
        <v>3130</v>
      </c>
      <c r="AD3130" s="17">
        <f t="shared" si="6940"/>
        <v>49123</v>
      </c>
      <c r="AE3130" s="16" t="e">
        <f t="shared" si="6933"/>
        <v>#VALUE!</v>
      </c>
      <c r="AF3130" s="10">
        <f ca="1">IFERROR(AVERAGE(INDIRECT("AE"&amp;AC3130-Template!$F$10+1):INDIRECT("AE"&amp;AC3130)),0)</f>
        <v>0</v>
      </c>
      <c r="AG3130" s="35"/>
      <c r="AH3130" s="86"/>
      <c r="AI3130" s="35"/>
      <c r="AJ3130" s="35"/>
      <c r="AK3130" s="35"/>
      <c r="AL3130" s="35"/>
      <c r="AM3130" s="35"/>
      <c r="AN3130" s="35"/>
      <c r="AO3130" s="35"/>
      <c r="AP3130" s="35"/>
      <c r="AQ3130" s="35"/>
      <c r="AR3130" s="35"/>
      <c r="AS3130" s="35"/>
      <c r="AT3130" s="35"/>
      <c r="AU3130" s="35"/>
      <c r="AV3130" s="35"/>
      <c r="AW3130" s="35"/>
      <c r="AX3130" s="35"/>
      <c r="AY3130" s="35"/>
      <c r="AZ3130" s="17">
        <f t="shared" ref="AZ3130" si="7050">AZ3129+1</f>
        <v>49146</v>
      </c>
      <c r="BA3130" s="216">
        <f t="shared" si="6956"/>
        <v>5</v>
      </c>
      <c r="BB3130" s="216">
        <f t="shared" ref="BB3130" si="7051">BB3129+1</f>
        <v>3125</v>
      </c>
      <c r="BC3130" s="16">
        <f t="shared" si="6958"/>
        <v>8.5616438356164384</v>
      </c>
      <c r="BD3130" s="16">
        <f>IF(Template!$F$7="Linear interpolation",LinInterp($AO$5:$AO$18,$AM$5:$AM$18,BC3130),CubicSpline($AO$5:$AO$18,$AM$5:$AM$18,BC3130))</f>
        <v>14.150224597847586</v>
      </c>
      <c r="BE3130" s="221">
        <f t="shared" si="7037"/>
        <v>3.1052433212786963</v>
      </c>
      <c r="BF3130" s="221">
        <f>BE3130/PRODUCT($BG$6:BG3129)</f>
        <v>1.0003625774822371</v>
      </c>
      <c r="BG3130" s="16">
        <f t="shared" si="6959"/>
        <v>1.0003625774822371</v>
      </c>
      <c r="BH3130" s="10">
        <f t="shared" si="6960"/>
        <v>13.234078101654667</v>
      </c>
      <c r="BI3130" s="90"/>
      <c r="BJ3130" s="17">
        <f t="shared" si="6943"/>
        <v>49123</v>
      </c>
      <c r="BK3130" s="16">
        <f t="shared" si="6936"/>
        <v>13.234947868003832</v>
      </c>
      <c r="BL3130" s="10">
        <f ca="1">IFERROR(AVERAGE(INDIRECT("BK"&amp;AC3130-Template!$F$10+1):INDIRECT("BK"&amp;AC3130)),0)</f>
        <v>13.23559712618489</v>
      </c>
      <c r="BM3130" s="35"/>
      <c r="BN3130" s="86"/>
      <c r="BO3130" s="35"/>
      <c r="BP3130" s="35"/>
      <c r="BQ3130" s="35"/>
      <c r="BR3130" s="35"/>
      <c r="BS3130" s="35"/>
      <c r="BT3130" s="35"/>
      <c r="BU3130" s="35"/>
      <c r="BV3130" s="35"/>
      <c r="BW3130" s="35"/>
      <c r="BX3130" s="35"/>
      <c r="BY3130" s="35"/>
      <c r="BZ3130" s="35"/>
      <c r="CA3130" s="35"/>
      <c r="CB3130" s="35"/>
      <c r="CC3130" s="35"/>
      <c r="CD3130" s="35"/>
      <c r="CE3130" s="35"/>
      <c r="CF3130" s="35"/>
      <c r="CG3130" s="35"/>
      <c r="CH3130" s="35"/>
    </row>
    <row r="3131" spans="1:86" ht="15.6" x14ac:dyDescent="0.3">
      <c r="A3131" s="35"/>
      <c r="B3131" s="86"/>
      <c r="C3131" s="35"/>
      <c r="D3131" s="35"/>
      <c r="E3131" s="35"/>
      <c r="F3131" s="35"/>
      <c r="G3131" s="35"/>
      <c r="H3131" s="35"/>
      <c r="I3131" s="35"/>
      <c r="J3131" s="35"/>
      <c r="K3131" s="35"/>
      <c r="L3131" s="35"/>
      <c r="M3131" s="35"/>
      <c r="N3131" s="35"/>
      <c r="O3131" s="35"/>
      <c r="P3131" s="35"/>
      <c r="Q3131" s="35"/>
      <c r="R3131" s="35"/>
      <c r="S3131" s="35"/>
      <c r="T3131" s="17">
        <f t="shared" si="6937"/>
        <v>49147</v>
      </c>
      <c r="U3131" s="216">
        <f t="shared" si="6930"/>
        <v>6</v>
      </c>
      <c r="V3131" s="216">
        <f t="shared" si="6937"/>
        <v>3126</v>
      </c>
      <c r="W3131" s="16">
        <f t="shared" si="6944"/>
        <v>8.5643835616438349</v>
      </c>
      <c r="X3131" s="16" t="e">
        <f>IF(Template!$F$7="Linear interpolation",LinInterp($I$5:$I$22,$G$5:$G$22,W3131),CubicSpline($I$5:$I$22,$G$5:$G$22,W3131))</f>
        <v>#VALUE!</v>
      </c>
      <c r="Y3131" s="221" t="e">
        <f t="shared" si="6931"/>
        <v>#VALUE!</v>
      </c>
      <c r="Z3131" s="221" t="e">
        <f>Y3131/PRODUCT($AA$6:AA3130)</f>
        <v>#VALUE!</v>
      </c>
      <c r="AA3131" s="16" t="e">
        <f t="shared" si="6938"/>
        <v>#VALUE!</v>
      </c>
      <c r="AB3131" s="10" t="e">
        <f t="shared" si="6939"/>
        <v>#VALUE!</v>
      </c>
      <c r="AC3131" s="90">
        <f t="shared" si="6932"/>
        <v>3131</v>
      </c>
      <c r="AD3131" s="17">
        <f t="shared" si="6940"/>
        <v>49124</v>
      </c>
      <c r="AE3131" s="16" t="e">
        <f t="shared" si="6933"/>
        <v>#VALUE!</v>
      </c>
      <c r="AF3131" s="10">
        <f ca="1">IFERROR(AVERAGE(INDIRECT("AE"&amp;AC3131-Template!$F$10+1):INDIRECT("AE"&amp;AC3131)),0)</f>
        <v>0</v>
      </c>
      <c r="AG3131" s="35"/>
      <c r="AH3131" s="86"/>
      <c r="AI3131" s="35"/>
      <c r="AJ3131" s="35"/>
      <c r="AK3131" s="35"/>
      <c r="AL3131" s="35"/>
      <c r="AM3131" s="35"/>
      <c r="AN3131" s="35"/>
      <c r="AO3131" s="35"/>
      <c r="AP3131" s="35"/>
      <c r="AQ3131" s="35"/>
      <c r="AR3131" s="35"/>
      <c r="AS3131" s="35"/>
      <c r="AT3131" s="35"/>
      <c r="AU3131" s="35"/>
      <c r="AV3131" s="35"/>
      <c r="AW3131" s="35"/>
      <c r="AX3131" s="35"/>
      <c r="AY3131" s="35"/>
      <c r="AZ3131" s="17">
        <f t="shared" ref="AZ3131" si="7052">AZ3130+1</f>
        <v>49147</v>
      </c>
      <c r="BA3131" s="216">
        <f t="shared" si="6956"/>
        <v>6</v>
      </c>
      <c r="BB3131" s="216">
        <f t="shared" ref="BB3131" si="7053">BB3130+1</f>
        <v>3126</v>
      </c>
      <c r="BC3131" s="16">
        <f t="shared" si="6958"/>
        <v>8.5643835616438349</v>
      </c>
      <c r="BD3131" s="16">
        <f>IF(Template!$F$7="Linear interpolation",LinInterp($AO$5:$AO$18,$AM$5:$AM$18,BC3131),CubicSpline($AO$5:$AO$18,$AM$5:$AM$18,BC3131))</f>
        <v>14.150223549912267</v>
      </c>
      <c r="BE3131" s="221">
        <f t="shared" si="7037"/>
        <v>3.1063692097069335</v>
      </c>
      <c r="BF3131" s="221">
        <f>BE3131/PRODUCT($BG$6:BG3130)</f>
        <v>1.0003625765557635</v>
      </c>
      <c r="BG3131" s="16">
        <f t="shared" si="6959"/>
        <v>1.0003625774822371</v>
      </c>
      <c r="BH3131" s="10">
        <f t="shared" si="6960"/>
        <v>13.234078101654667</v>
      </c>
      <c r="BI3131" s="90"/>
      <c r="BJ3131" s="17">
        <f t="shared" si="6943"/>
        <v>49124</v>
      </c>
      <c r="BK3131" s="16">
        <f t="shared" si="6936"/>
        <v>13.234906425547365</v>
      </c>
      <c r="BL3131" s="10">
        <f ca="1">IFERROR(AVERAGE(INDIRECT("BK"&amp;AC3131-Template!$F$10+1):INDIRECT("BK"&amp;AC3131)),0)</f>
        <v>13.235551021382813</v>
      </c>
      <c r="BM3131" s="35"/>
      <c r="BN3131" s="86"/>
      <c r="BO3131" s="35"/>
      <c r="BP3131" s="35"/>
      <c r="BQ3131" s="35"/>
      <c r="BR3131" s="35"/>
      <c r="BS3131" s="35"/>
      <c r="BT3131" s="35"/>
      <c r="BU3131" s="35"/>
      <c r="BV3131" s="35"/>
      <c r="BW3131" s="35"/>
      <c r="BX3131" s="35"/>
      <c r="BY3131" s="35"/>
      <c r="BZ3131" s="35"/>
      <c r="CA3131" s="35"/>
      <c r="CB3131" s="35"/>
      <c r="CC3131" s="35"/>
      <c r="CD3131" s="35"/>
      <c r="CE3131" s="35"/>
      <c r="CF3131" s="35"/>
      <c r="CG3131" s="35"/>
      <c r="CH3131" s="35"/>
    </row>
    <row r="3132" spans="1:86" ht="15.6" x14ac:dyDescent="0.3">
      <c r="A3132" s="35"/>
      <c r="B3132" s="86"/>
      <c r="C3132" s="35"/>
      <c r="D3132" s="35"/>
      <c r="E3132" s="35"/>
      <c r="F3132" s="35"/>
      <c r="G3132" s="35"/>
      <c r="H3132" s="35"/>
      <c r="I3132" s="35"/>
      <c r="J3132" s="35"/>
      <c r="K3132" s="35"/>
      <c r="L3132" s="35"/>
      <c r="M3132" s="35"/>
      <c r="N3132" s="35"/>
      <c r="O3132" s="35"/>
      <c r="P3132" s="35"/>
      <c r="Q3132" s="35"/>
      <c r="R3132" s="35"/>
      <c r="S3132" s="35"/>
      <c r="T3132" s="17">
        <f t="shared" si="6937"/>
        <v>49148</v>
      </c>
      <c r="U3132" s="216">
        <f t="shared" si="6930"/>
        <v>7</v>
      </c>
      <c r="V3132" s="216">
        <f t="shared" si="6937"/>
        <v>3127</v>
      </c>
      <c r="W3132" s="16">
        <f t="shared" si="6944"/>
        <v>8.5671232876712331</v>
      </c>
      <c r="X3132" s="16" t="e">
        <f>IF(Template!$F$7="Linear interpolation",LinInterp($I$5:$I$22,$G$5:$G$22,W3132),CubicSpline($I$5:$I$22,$G$5:$G$22,W3132))</f>
        <v>#VALUE!</v>
      </c>
      <c r="Y3132" s="221" t="e">
        <f t="shared" si="6931"/>
        <v>#VALUE!</v>
      </c>
      <c r="Z3132" s="221" t="e">
        <f>Y3132/PRODUCT($AA$6:AA3131)</f>
        <v>#VALUE!</v>
      </c>
      <c r="AA3132" s="16" t="e">
        <f t="shared" si="6938"/>
        <v>#VALUE!</v>
      </c>
      <c r="AB3132" s="10" t="e">
        <f t="shared" si="6939"/>
        <v>#VALUE!</v>
      </c>
      <c r="AC3132" s="90">
        <f t="shared" si="6932"/>
        <v>3132</v>
      </c>
      <c r="AD3132" s="17">
        <f t="shared" si="6940"/>
        <v>49125</v>
      </c>
      <c r="AE3132" s="16" t="e">
        <f t="shared" si="6933"/>
        <v>#VALUE!</v>
      </c>
      <c r="AF3132" s="10">
        <f ca="1">IFERROR(AVERAGE(INDIRECT("AE"&amp;AC3132-Template!$F$10+1):INDIRECT("AE"&amp;AC3132)),0)</f>
        <v>0</v>
      </c>
      <c r="AG3132" s="35"/>
      <c r="AH3132" s="86"/>
      <c r="AI3132" s="35"/>
      <c r="AJ3132" s="35"/>
      <c r="AK3132" s="35"/>
      <c r="AL3132" s="35"/>
      <c r="AM3132" s="35"/>
      <c r="AN3132" s="35"/>
      <c r="AO3132" s="35"/>
      <c r="AP3132" s="35"/>
      <c r="AQ3132" s="35"/>
      <c r="AR3132" s="35"/>
      <c r="AS3132" s="35"/>
      <c r="AT3132" s="35"/>
      <c r="AU3132" s="35"/>
      <c r="AV3132" s="35"/>
      <c r="AW3132" s="35"/>
      <c r="AX3132" s="35"/>
      <c r="AY3132" s="35"/>
      <c r="AZ3132" s="17">
        <f t="shared" ref="AZ3132" si="7054">AZ3131+1</f>
        <v>49148</v>
      </c>
      <c r="BA3132" s="216">
        <f t="shared" si="6956"/>
        <v>7</v>
      </c>
      <c r="BB3132" s="216">
        <f t="shared" ref="BB3132" si="7055">BB3131+1</f>
        <v>3127</v>
      </c>
      <c r="BC3132" s="16">
        <f t="shared" si="6958"/>
        <v>8.5671232876712331</v>
      </c>
      <c r="BD3132" s="16">
        <f>IF(Template!$F$7="Linear interpolation",LinInterp($AO$5:$AO$18,$AM$5:$AM$18,BC3132),CubicSpline($AO$5:$AO$18,$AM$5:$AM$18,BC3132))</f>
        <v>14.150222490430192</v>
      </c>
      <c r="BE3132" s="221">
        <f t="shared" si="7037"/>
        <v>3.1074955035066476</v>
      </c>
      <c r="BF3132" s="221">
        <f>BE3132/PRODUCT($BG$6:BG3131)</f>
        <v>1.0003625747120548</v>
      </c>
      <c r="BG3132" s="16">
        <f t="shared" si="6959"/>
        <v>1.0003625774822371</v>
      </c>
      <c r="BH3132" s="10">
        <f t="shared" si="6960"/>
        <v>13.234078101654667</v>
      </c>
      <c r="BI3132" s="90"/>
      <c r="BJ3132" s="17">
        <f t="shared" si="6943"/>
        <v>49125</v>
      </c>
      <c r="BK3132" s="16">
        <f t="shared" si="6936"/>
        <v>13.234865309391331</v>
      </c>
      <c r="BL3132" s="10">
        <f ca="1">IFERROR(AVERAGE(INDIRECT("BK"&amp;AC3132-Template!$F$10+1):INDIRECT("BK"&amp;AC3132)),0)</f>
        <v>13.235505236154324</v>
      </c>
      <c r="BM3132" s="35"/>
      <c r="BN3132" s="86"/>
      <c r="BO3132" s="35"/>
      <c r="BP3132" s="35"/>
      <c r="BQ3132" s="35"/>
      <c r="BR3132" s="35"/>
      <c r="BS3132" s="35"/>
      <c r="BT3132" s="35"/>
      <c r="BU3132" s="35"/>
      <c r="BV3132" s="35"/>
      <c r="BW3132" s="35"/>
      <c r="BX3132" s="35"/>
      <c r="BY3132" s="35"/>
      <c r="BZ3132" s="35"/>
      <c r="CA3132" s="35"/>
      <c r="CB3132" s="35"/>
      <c r="CC3132" s="35"/>
      <c r="CD3132" s="35"/>
      <c r="CE3132" s="35"/>
      <c r="CF3132" s="35"/>
      <c r="CG3132" s="35"/>
      <c r="CH3132" s="35"/>
    </row>
    <row r="3133" spans="1:86" ht="15.6" x14ac:dyDescent="0.3">
      <c r="A3133" s="35"/>
      <c r="B3133" s="86"/>
      <c r="C3133" s="35"/>
      <c r="D3133" s="35"/>
      <c r="E3133" s="35"/>
      <c r="F3133" s="35"/>
      <c r="G3133" s="35"/>
      <c r="H3133" s="35"/>
      <c r="I3133" s="35"/>
      <c r="J3133" s="35"/>
      <c r="K3133" s="35"/>
      <c r="L3133" s="35"/>
      <c r="M3133" s="35"/>
      <c r="N3133" s="35"/>
      <c r="O3133" s="35"/>
      <c r="P3133" s="35"/>
      <c r="Q3133" s="35"/>
      <c r="R3133" s="35"/>
      <c r="S3133" s="35"/>
      <c r="T3133" s="17">
        <f t="shared" si="6937"/>
        <v>49149</v>
      </c>
      <c r="U3133" s="216">
        <f t="shared" si="6930"/>
        <v>1</v>
      </c>
      <c r="V3133" s="216">
        <f t="shared" si="6937"/>
        <v>3128</v>
      </c>
      <c r="W3133" s="16">
        <f t="shared" si="6944"/>
        <v>8.5698630136986296</v>
      </c>
      <c r="X3133" s="16" t="e">
        <f>IF(Template!$F$7="Linear interpolation",LinInterp($I$5:$I$22,$G$5:$G$22,W3133),CubicSpline($I$5:$I$22,$G$5:$G$22,W3133))</f>
        <v>#VALUE!</v>
      </c>
      <c r="Y3133" s="221" t="e">
        <f t="shared" si="6931"/>
        <v>#VALUE!</v>
      </c>
      <c r="Z3133" s="221" t="e">
        <f>Y3133/PRODUCT($AA$6:AA3132)</f>
        <v>#VALUE!</v>
      </c>
      <c r="AA3133" s="16" t="e">
        <f t="shared" si="6938"/>
        <v>#VALUE!</v>
      </c>
      <c r="AB3133" s="10" t="e">
        <f t="shared" si="6939"/>
        <v>#VALUE!</v>
      </c>
      <c r="AC3133" s="90">
        <f t="shared" si="6932"/>
        <v>3133</v>
      </c>
      <c r="AD3133" s="17">
        <f t="shared" si="6940"/>
        <v>49126</v>
      </c>
      <c r="AE3133" s="16" t="e">
        <f t="shared" si="6933"/>
        <v>#VALUE!</v>
      </c>
      <c r="AF3133" s="10">
        <f ca="1">IFERROR(AVERAGE(INDIRECT("AE"&amp;AC3133-Template!$F$10+1):INDIRECT("AE"&amp;AC3133)),0)</f>
        <v>0</v>
      </c>
      <c r="AG3133" s="35"/>
      <c r="AH3133" s="86"/>
      <c r="AI3133" s="35"/>
      <c r="AJ3133" s="35"/>
      <c r="AK3133" s="35"/>
      <c r="AL3133" s="35"/>
      <c r="AM3133" s="35"/>
      <c r="AN3133" s="35"/>
      <c r="AO3133" s="35"/>
      <c r="AP3133" s="35"/>
      <c r="AQ3133" s="35"/>
      <c r="AR3133" s="35"/>
      <c r="AS3133" s="35"/>
      <c r="AT3133" s="35"/>
      <c r="AU3133" s="35"/>
      <c r="AV3133" s="35"/>
      <c r="AW3133" s="35"/>
      <c r="AX3133" s="35"/>
      <c r="AY3133" s="35"/>
      <c r="AZ3133" s="17">
        <f t="shared" ref="AZ3133" si="7056">AZ3132+1</f>
        <v>49149</v>
      </c>
      <c r="BA3133" s="216">
        <f t="shared" si="6956"/>
        <v>1</v>
      </c>
      <c r="BB3133" s="216">
        <f t="shared" ref="BB3133" si="7057">BB3132+1</f>
        <v>3128</v>
      </c>
      <c r="BC3133" s="16">
        <f t="shared" si="6958"/>
        <v>8.5698630136986296</v>
      </c>
      <c r="BD3133" s="16">
        <f>IF(Template!$F$7="Linear interpolation",LinInterp($AO$5:$AO$18,$AM$5:$AM$18,BC3133),CubicSpline($AO$5:$AO$18,$AM$5:$AM$18,BC3133))</f>
        <v>14.150221419535626</v>
      </c>
      <c r="BE3133" s="221">
        <f t="shared" si="7037"/>
        <v>3.1086222028514978</v>
      </c>
      <c r="BF3133" s="221">
        <f>BE3133/PRODUCT($BG$6:BG3132)</f>
        <v>1.0003625719603615</v>
      </c>
      <c r="BG3133" s="16">
        <f t="shared" si="6959"/>
        <v>1.0003625719603615</v>
      </c>
      <c r="BH3133" s="10">
        <f t="shared" si="6960"/>
        <v>13.233876553194413</v>
      </c>
      <c r="BI3133" s="90"/>
      <c r="BJ3133" s="17">
        <f t="shared" si="6943"/>
        <v>49126</v>
      </c>
      <c r="BK3133" s="16">
        <f t="shared" si="6936"/>
        <v>13.234865309391331</v>
      </c>
      <c r="BL3133" s="10">
        <f ca="1">IFERROR(AVERAGE(INDIRECT("BK"&amp;AC3133-Template!$F$10+1):INDIRECT("BK"&amp;AC3133)),0)</f>
        <v>13.235461130612702</v>
      </c>
      <c r="BM3133" s="35"/>
      <c r="BN3133" s="86"/>
      <c r="BO3133" s="35"/>
      <c r="BP3133" s="35"/>
      <c r="BQ3133" s="35"/>
      <c r="BR3133" s="35"/>
      <c r="BS3133" s="35"/>
      <c r="BT3133" s="35"/>
      <c r="BU3133" s="35"/>
      <c r="BV3133" s="35"/>
      <c r="BW3133" s="35"/>
      <c r="BX3133" s="35"/>
      <c r="BY3133" s="35"/>
      <c r="BZ3133" s="35"/>
      <c r="CA3133" s="35"/>
      <c r="CB3133" s="35"/>
      <c r="CC3133" s="35"/>
      <c r="CD3133" s="35"/>
      <c r="CE3133" s="35"/>
      <c r="CF3133" s="35"/>
      <c r="CG3133" s="35"/>
      <c r="CH3133" s="35"/>
    </row>
    <row r="3134" spans="1:86" ht="15.6" x14ac:dyDescent="0.3">
      <c r="A3134" s="35"/>
      <c r="B3134" s="86"/>
      <c r="C3134" s="35"/>
      <c r="D3134" s="35"/>
      <c r="E3134" s="35"/>
      <c r="F3134" s="35"/>
      <c r="G3134" s="35"/>
      <c r="H3134" s="35"/>
      <c r="I3134" s="35"/>
      <c r="J3134" s="35"/>
      <c r="K3134" s="35"/>
      <c r="L3134" s="35"/>
      <c r="M3134" s="35"/>
      <c r="N3134" s="35"/>
      <c r="O3134" s="35"/>
      <c r="P3134" s="35"/>
      <c r="Q3134" s="35"/>
      <c r="R3134" s="35"/>
      <c r="S3134" s="35"/>
      <c r="T3134" s="17">
        <f t="shared" si="6937"/>
        <v>49150</v>
      </c>
      <c r="U3134" s="216">
        <f t="shared" si="6930"/>
        <v>2</v>
      </c>
      <c r="V3134" s="216">
        <f t="shared" si="6937"/>
        <v>3129</v>
      </c>
      <c r="W3134" s="16">
        <f t="shared" si="6944"/>
        <v>8.5726027397260278</v>
      </c>
      <c r="X3134" s="16" t="e">
        <f>IF(Template!$F$7="Linear interpolation",LinInterp($I$5:$I$22,$G$5:$G$22,W3134),CubicSpline($I$5:$I$22,$G$5:$G$22,W3134))</f>
        <v>#VALUE!</v>
      </c>
      <c r="Y3134" s="221" t="e">
        <f t="shared" si="6931"/>
        <v>#VALUE!</v>
      </c>
      <c r="Z3134" s="221" t="e">
        <f>Y3134/PRODUCT($AA$6:AA3133)</f>
        <v>#VALUE!</v>
      </c>
      <c r="AA3134" s="16" t="e">
        <f t="shared" si="6938"/>
        <v>#VALUE!</v>
      </c>
      <c r="AB3134" s="10" t="e">
        <f t="shared" si="6939"/>
        <v>#VALUE!</v>
      </c>
      <c r="AC3134" s="90">
        <f t="shared" si="6932"/>
        <v>3134</v>
      </c>
      <c r="AD3134" s="17">
        <f t="shared" si="6940"/>
        <v>49127</v>
      </c>
      <c r="AE3134" s="16" t="e">
        <f t="shared" si="6933"/>
        <v>#VALUE!</v>
      </c>
      <c r="AF3134" s="10">
        <f ca="1">IFERROR(AVERAGE(INDIRECT("AE"&amp;AC3134-Template!$F$10+1):INDIRECT("AE"&amp;AC3134)),0)</f>
        <v>0</v>
      </c>
      <c r="AG3134" s="35"/>
      <c r="AH3134" s="86"/>
      <c r="AI3134" s="35"/>
      <c r="AJ3134" s="35"/>
      <c r="AK3134" s="35"/>
      <c r="AL3134" s="35"/>
      <c r="AM3134" s="35"/>
      <c r="AN3134" s="35"/>
      <c r="AO3134" s="35"/>
      <c r="AP3134" s="35"/>
      <c r="AQ3134" s="35"/>
      <c r="AR3134" s="35"/>
      <c r="AS3134" s="35"/>
      <c r="AT3134" s="35"/>
      <c r="AU3134" s="35"/>
      <c r="AV3134" s="35"/>
      <c r="AW3134" s="35"/>
      <c r="AX3134" s="35"/>
      <c r="AY3134" s="35"/>
      <c r="AZ3134" s="17">
        <f t="shared" ref="AZ3134" si="7058">AZ3133+1</f>
        <v>49150</v>
      </c>
      <c r="BA3134" s="216">
        <f t="shared" si="6956"/>
        <v>2</v>
      </c>
      <c r="BB3134" s="216">
        <f t="shared" ref="BB3134" si="7059">BB3133+1</f>
        <v>3129</v>
      </c>
      <c r="BC3134" s="16">
        <f t="shared" si="6958"/>
        <v>8.5726027397260278</v>
      </c>
      <c r="BD3134" s="16">
        <f>IF(Template!$F$7="Linear interpolation",LinInterp($AO$5:$AO$18,$AM$5:$AM$18,BC3134),CubicSpline($AO$5:$AO$18,$AM$5:$AM$18,BC3134))</f>
        <v>14.15022033736283</v>
      </c>
      <c r="BE3134" s="221">
        <f t="shared" si="7037"/>
        <v>3.1097493079152847</v>
      </c>
      <c r="BF3134" s="221">
        <f>BE3134/PRODUCT($BG$6:BG3133)</f>
        <v>1.0003625738318258</v>
      </c>
      <c r="BG3134" s="16">
        <f t="shared" si="6959"/>
        <v>1.0003625738318258</v>
      </c>
      <c r="BH3134" s="10">
        <f t="shared" si="6960"/>
        <v>13.233944861641977</v>
      </c>
      <c r="BI3134" s="90"/>
      <c r="BJ3134" s="17">
        <f t="shared" si="6943"/>
        <v>49127</v>
      </c>
      <c r="BK3134" s="16">
        <f t="shared" si="6936"/>
        <v>13.234865309391331</v>
      </c>
      <c r="BL3134" s="10">
        <f ca="1">IFERROR(AVERAGE(INDIRECT("BK"&amp;AC3134-Template!$F$10+1):INDIRECT("BK"&amp;AC3134)),0)</f>
        <v>13.235418694318927</v>
      </c>
      <c r="BM3134" s="35"/>
      <c r="BN3134" s="86"/>
      <c r="BO3134" s="35"/>
      <c r="BP3134" s="35"/>
      <c r="BQ3134" s="35"/>
      <c r="BR3134" s="35"/>
      <c r="BS3134" s="35"/>
      <c r="BT3134" s="35"/>
      <c r="BU3134" s="35"/>
      <c r="BV3134" s="35"/>
      <c r="BW3134" s="35"/>
      <c r="BX3134" s="35"/>
      <c r="BY3134" s="35"/>
      <c r="BZ3134" s="35"/>
      <c r="CA3134" s="35"/>
      <c r="CB3134" s="35"/>
      <c r="CC3134" s="35"/>
      <c r="CD3134" s="35"/>
      <c r="CE3134" s="35"/>
      <c r="CF3134" s="35"/>
      <c r="CG3134" s="35"/>
      <c r="CH3134" s="35"/>
    </row>
    <row r="3135" spans="1:86" ht="15.6" x14ac:dyDescent="0.3">
      <c r="A3135" s="35"/>
      <c r="B3135" s="86"/>
      <c r="C3135" s="35"/>
      <c r="D3135" s="35"/>
      <c r="E3135" s="35"/>
      <c r="F3135" s="35"/>
      <c r="G3135" s="35"/>
      <c r="H3135" s="35"/>
      <c r="I3135" s="35"/>
      <c r="J3135" s="35"/>
      <c r="K3135" s="35"/>
      <c r="L3135" s="35"/>
      <c r="M3135" s="35"/>
      <c r="N3135" s="35"/>
      <c r="O3135" s="35"/>
      <c r="P3135" s="35"/>
      <c r="Q3135" s="35"/>
      <c r="R3135" s="35"/>
      <c r="S3135" s="35"/>
      <c r="T3135" s="17">
        <f t="shared" si="6937"/>
        <v>49151</v>
      </c>
      <c r="U3135" s="216">
        <f t="shared" si="6930"/>
        <v>3</v>
      </c>
      <c r="V3135" s="216">
        <f t="shared" si="6937"/>
        <v>3130</v>
      </c>
      <c r="W3135" s="16">
        <f t="shared" si="6944"/>
        <v>8.5753424657534243</v>
      </c>
      <c r="X3135" s="16" t="e">
        <f>IF(Template!$F$7="Linear interpolation",LinInterp($I$5:$I$22,$G$5:$G$22,W3135),CubicSpline($I$5:$I$22,$G$5:$G$22,W3135))</f>
        <v>#VALUE!</v>
      </c>
      <c r="Y3135" s="221" t="e">
        <f t="shared" si="6931"/>
        <v>#VALUE!</v>
      </c>
      <c r="Z3135" s="221" t="e">
        <f>Y3135/PRODUCT($AA$6:AA3134)</f>
        <v>#VALUE!</v>
      </c>
      <c r="AA3135" s="16" t="e">
        <f t="shared" si="6938"/>
        <v>#VALUE!</v>
      </c>
      <c r="AB3135" s="10" t="e">
        <f t="shared" si="6939"/>
        <v>#VALUE!</v>
      </c>
      <c r="AC3135" s="90">
        <f t="shared" si="6932"/>
        <v>3135</v>
      </c>
      <c r="AD3135" s="17">
        <f t="shared" si="6940"/>
        <v>49128</v>
      </c>
      <c r="AE3135" s="16" t="e">
        <f t="shared" si="6933"/>
        <v>#VALUE!</v>
      </c>
      <c r="AF3135" s="10">
        <f ca="1">IFERROR(AVERAGE(INDIRECT("AE"&amp;AC3135-Template!$F$10+1):INDIRECT("AE"&amp;AC3135)),0)</f>
        <v>0</v>
      </c>
      <c r="AG3135" s="35"/>
      <c r="AH3135" s="86"/>
      <c r="AI3135" s="35"/>
      <c r="AJ3135" s="35"/>
      <c r="AK3135" s="35"/>
      <c r="AL3135" s="35"/>
      <c r="AM3135" s="35"/>
      <c r="AN3135" s="35"/>
      <c r="AO3135" s="35"/>
      <c r="AP3135" s="35"/>
      <c r="AQ3135" s="35"/>
      <c r="AR3135" s="35"/>
      <c r="AS3135" s="35"/>
      <c r="AT3135" s="35"/>
      <c r="AU3135" s="35"/>
      <c r="AV3135" s="35"/>
      <c r="AW3135" s="35"/>
      <c r="AX3135" s="35"/>
      <c r="AY3135" s="35"/>
      <c r="AZ3135" s="17">
        <f t="shared" ref="AZ3135" si="7060">AZ3134+1</f>
        <v>49151</v>
      </c>
      <c r="BA3135" s="216">
        <f t="shared" si="6956"/>
        <v>3</v>
      </c>
      <c r="BB3135" s="216">
        <f t="shared" ref="BB3135" si="7061">BB3134+1</f>
        <v>3130</v>
      </c>
      <c r="BC3135" s="16">
        <f t="shared" si="6958"/>
        <v>8.5753424657534243</v>
      </c>
      <c r="BD3135" s="16">
        <f>IF(Template!$F$7="Linear interpolation",LinInterp($AO$5:$AO$18,$AM$5:$AM$18,BC3135),CubicSpline($AO$5:$AO$18,$AM$5:$AM$18,BC3135))</f>
        <v>14.150219244046072</v>
      </c>
      <c r="BE3135" s="221">
        <f t="shared" si="7037"/>
        <v>3.1108768188719358</v>
      </c>
      <c r="BF3135" s="221">
        <f>BE3135/PRODUCT($BG$6:BG3134)</f>
        <v>1.0003625729423853</v>
      </c>
      <c r="BG3135" s="16">
        <f t="shared" si="6959"/>
        <v>1.0003625729423853</v>
      </c>
      <c r="BH3135" s="10">
        <f t="shared" si="6960"/>
        <v>13.233912397062952</v>
      </c>
      <c r="BI3135" s="90"/>
      <c r="BJ3135" s="17">
        <f t="shared" si="6943"/>
        <v>49128</v>
      </c>
      <c r="BK3135" s="16">
        <f t="shared" si="6936"/>
        <v>13.234621883434382</v>
      </c>
      <c r="BL3135" s="10">
        <f ca="1">IFERROR(AVERAGE(INDIRECT("BK"&amp;AC3135-Template!$F$10+1):INDIRECT("BK"&amp;AC3135)),0)</f>
        <v>13.235368143826582</v>
      </c>
      <c r="BM3135" s="35"/>
      <c r="BN3135" s="86"/>
      <c r="BO3135" s="35"/>
      <c r="BP3135" s="35"/>
      <c r="BQ3135" s="35"/>
      <c r="BR3135" s="35"/>
      <c r="BS3135" s="35"/>
      <c r="BT3135" s="35"/>
      <c r="BU3135" s="35"/>
      <c r="BV3135" s="35"/>
      <c r="BW3135" s="35"/>
      <c r="BX3135" s="35"/>
      <c r="BY3135" s="35"/>
      <c r="BZ3135" s="35"/>
      <c r="CA3135" s="35"/>
      <c r="CB3135" s="35"/>
      <c r="CC3135" s="35"/>
      <c r="CD3135" s="35"/>
      <c r="CE3135" s="35"/>
      <c r="CF3135" s="35"/>
      <c r="CG3135" s="35"/>
      <c r="CH3135" s="35"/>
    </row>
    <row r="3136" spans="1:86" ht="15.6" x14ac:dyDescent="0.3">
      <c r="A3136" s="35"/>
      <c r="B3136" s="86"/>
      <c r="C3136" s="35"/>
      <c r="D3136" s="35"/>
      <c r="E3136" s="35"/>
      <c r="F3136" s="35"/>
      <c r="G3136" s="35"/>
      <c r="H3136" s="35"/>
      <c r="I3136" s="35"/>
      <c r="J3136" s="35"/>
      <c r="K3136" s="35"/>
      <c r="L3136" s="35"/>
      <c r="M3136" s="35"/>
      <c r="N3136" s="35"/>
      <c r="O3136" s="35"/>
      <c r="P3136" s="35"/>
      <c r="Q3136" s="35"/>
      <c r="R3136" s="35"/>
      <c r="S3136" s="35"/>
      <c r="T3136" s="17">
        <f t="shared" si="6937"/>
        <v>49152</v>
      </c>
      <c r="U3136" s="216">
        <f t="shared" si="6930"/>
        <v>4</v>
      </c>
      <c r="V3136" s="216">
        <f t="shared" si="6937"/>
        <v>3131</v>
      </c>
      <c r="W3136" s="16">
        <f t="shared" si="6944"/>
        <v>8.5780821917808225</v>
      </c>
      <c r="X3136" s="16" t="e">
        <f>IF(Template!$F$7="Linear interpolation",LinInterp($I$5:$I$22,$G$5:$G$22,W3136),CubicSpline($I$5:$I$22,$G$5:$G$22,W3136))</f>
        <v>#VALUE!</v>
      </c>
      <c r="Y3136" s="221" t="e">
        <f t="shared" si="6931"/>
        <v>#VALUE!</v>
      </c>
      <c r="Z3136" s="221" t="e">
        <f>Y3136/PRODUCT($AA$6:AA3135)</f>
        <v>#VALUE!</v>
      </c>
      <c r="AA3136" s="16" t="e">
        <f t="shared" si="6938"/>
        <v>#VALUE!</v>
      </c>
      <c r="AB3136" s="10" t="e">
        <f t="shared" si="6939"/>
        <v>#VALUE!</v>
      </c>
      <c r="AC3136" s="90">
        <f t="shared" si="6932"/>
        <v>3136</v>
      </c>
      <c r="AD3136" s="17">
        <f t="shared" si="6940"/>
        <v>49129</v>
      </c>
      <c r="AE3136" s="16" t="e">
        <f t="shared" si="6933"/>
        <v>#VALUE!</v>
      </c>
      <c r="AF3136" s="10">
        <f ca="1">IFERROR(AVERAGE(INDIRECT("AE"&amp;AC3136-Template!$F$10+1):INDIRECT("AE"&amp;AC3136)),0)</f>
        <v>0</v>
      </c>
      <c r="AG3136" s="35"/>
      <c r="AH3136" s="86"/>
      <c r="AI3136" s="35"/>
      <c r="AJ3136" s="35"/>
      <c r="AK3136" s="35"/>
      <c r="AL3136" s="35"/>
      <c r="AM3136" s="35"/>
      <c r="AN3136" s="35"/>
      <c r="AO3136" s="35"/>
      <c r="AP3136" s="35"/>
      <c r="AQ3136" s="35"/>
      <c r="AR3136" s="35"/>
      <c r="AS3136" s="35"/>
      <c r="AT3136" s="35"/>
      <c r="AU3136" s="35"/>
      <c r="AV3136" s="35"/>
      <c r="AW3136" s="35"/>
      <c r="AX3136" s="35"/>
      <c r="AY3136" s="35"/>
      <c r="AZ3136" s="17">
        <f t="shared" ref="AZ3136" si="7062">AZ3135+1</f>
        <v>49152</v>
      </c>
      <c r="BA3136" s="216">
        <f t="shared" si="6956"/>
        <v>4</v>
      </c>
      <c r="BB3136" s="216">
        <f t="shared" ref="BB3136" si="7063">BB3135+1</f>
        <v>3131</v>
      </c>
      <c r="BC3136" s="16">
        <f t="shared" si="6958"/>
        <v>8.5780821917808225</v>
      </c>
      <c r="BD3136" s="16">
        <f>IF(Template!$F$7="Linear interpolation",LinInterp($AO$5:$AO$18,$AM$5:$AM$18,BC3136),CubicSpline($AO$5:$AO$18,$AM$5:$AM$18,BC3136))</f>
        <v>14.150218139719616</v>
      </c>
      <c r="BE3136" s="221">
        <f t="shared" si="7037"/>
        <v>3.1120047358955123</v>
      </c>
      <c r="BF3136" s="221">
        <f>BE3136/PRODUCT($BG$6:BG3135)</f>
        <v>1.0003625720622347</v>
      </c>
      <c r="BG3136" s="16">
        <f t="shared" si="6959"/>
        <v>1.0003625720622347</v>
      </c>
      <c r="BH3136" s="10">
        <f t="shared" si="6960"/>
        <v>13.233880271565358</v>
      </c>
      <c r="BI3136" s="90"/>
      <c r="BJ3136" s="17">
        <f t="shared" si="6943"/>
        <v>49129</v>
      </c>
      <c r="BK3136" s="16">
        <f t="shared" si="6936"/>
        <v>13.234704118145423</v>
      </c>
      <c r="BL3136" s="10">
        <f ca="1">IFERROR(AVERAGE(INDIRECT("BK"&amp;AC3136-Template!$F$10+1):INDIRECT("BK"&amp;AC3136)),0)</f>
        <v>13.235320334491272</v>
      </c>
      <c r="BM3136" s="35"/>
      <c r="BN3136" s="86"/>
      <c r="BO3136" s="35"/>
      <c r="BP3136" s="35"/>
      <c r="BQ3136" s="35"/>
      <c r="BR3136" s="35"/>
      <c r="BS3136" s="35"/>
      <c r="BT3136" s="35"/>
      <c r="BU3136" s="35"/>
      <c r="BV3136" s="35"/>
      <c r="BW3136" s="35"/>
      <c r="BX3136" s="35"/>
      <c r="BY3136" s="35"/>
      <c r="BZ3136" s="35"/>
      <c r="CA3136" s="35"/>
      <c r="CB3136" s="35"/>
      <c r="CC3136" s="35"/>
      <c r="CD3136" s="35"/>
      <c r="CE3136" s="35"/>
      <c r="CF3136" s="35"/>
      <c r="CG3136" s="35"/>
      <c r="CH3136" s="35"/>
    </row>
    <row r="3137" spans="1:86" ht="15.6" x14ac:dyDescent="0.3">
      <c r="A3137" s="35"/>
      <c r="B3137" s="86"/>
      <c r="C3137" s="35"/>
      <c r="D3137" s="35"/>
      <c r="E3137" s="35"/>
      <c r="F3137" s="35"/>
      <c r="G3137" s="35"/>
      <c r="H3137" s="35"/>
      <c r="I3137" s="35"/>
      <c r="J3137" s="35"/>
      <c r="K3137" s="35"/>
      <c r="L3137" s="35"/>
      <c r="M3137" s="35"/>
      <c r="N3137" s="35"/>
      <c r="O3137" s="35"/>
      <c r="P3137" s="35"/>
      <c r="Q3137" s="35"/>
      <c r="R3137" s="35"/>
      <c r="S3137" s="35"/>
      <c r="T3137" s="17">
        <f t="shared" si="6937"/>
        <v>49153</v>
      </c>
      <c r="U3137" s="216">
        <f t="shared" si="6930"/>
        <v>5</v>
      </c>
      <c r="V3137" s="216">
        <f t="shared" si="6937"/>
        <v>3132</v>
      </c>
      <c r="W3137" s="16">
        <f t="shared" si="6944"/>
        <v>8.580821917808219</v>
      </c>
      <c r="X3137" s="16" t="e">
        <f>IF(Template!$F$7="Linear interpolation",LinInterp($I$5:$I$22,$G$5:$G$22,W3137),CubicSpline($I$5:$I$22,$G$5:$G$22,W3137))</f>
        <v>#VALUE!</v>
      </c>
      <c r="Y3137" s="221" t="e">
        <f t="shared" si="6931"/>
        <v>#VALUE!</v>
      </c>
      <c r="Z3137" s="221" t="e">
        <f>Y3137/PRODUCT($AA$6:AA3136)</f>
        <v>#VALUE!</v>
      </c>
      <c r="AA3137" s="16" t="e">
        <f t="shared" si="6938"/>
        <v>#VALUE!</v>
      </c>
      <c r="AB3137" s="10" t="e">
        <f t="shared" si="6939"/>
        <v>#VALUE!</v>
      </c>
      <c r="AC3137" s="90">
        <f t="shared" si="6932"/>
        <v>3137</v>
      </c>
      <c r="AD3137" s="17">
        <f t="shared" si="6940"/>
        <v>49130</v>
      </c>
      <c r="AE3137" s="16" t="e">
        <f t="shared" si="6933"/>
        <v>#VALUE!</v>
      </c>
      <c r="AF3137" s="10">
        <f ca="1">IFERROR(AVERAGE(INDIRECT("AE"&amp;AC3137-Template!$F$10+1):INDIRECT("AE"&amp;AC3137)),0)</f>
        <v>0</v>
      </c>
      <c r="AG3137" s="35"/>
      <c r="AH3137" s="86"/>
      <c r="AI3137" s="35"/>
      <c r="AJ3137" s="35"/>
      <c r="AK3137" s="35"/>
      <c r="AL3137" s="35"/>
      <c r="AM3137" s="35"/>
      <c r="AN3137" s="35"/>
      <c r="AO3137" s="35"/>
      <c r="AP3137" s="35"/>
      <c r="AQ3137" s="35"/>
      <c r="AR3137" s="35"/>
      <c r="AS3137" s="35"/>
      <c r="AT3137" s="35"/>
      <c r="AU3137" s="35"/>
      <c r="AV3137" s="35"/>
      <c r="AW3137" s="35"/>
      <c r="AX3137" s="35"/>
      <c r="AY3137" s="35"/>
      <c r="AZ3137" s="17">
        <f t="shared" ref="AZ3137" si="7064">AZ3136+1</f>
        <v>49153</v>
      </c>
      <c r="BA3137" s="216">
        <f t="shared" si="6956"/>
        <v>5</v>
      </c>
      <c r="BB3137" s="216">
        <f t="shared" ref="BB3137" si="7065">BB3136+1</f>
        <v>3132</v>
      </c>
      <c r="BC3137" s="16">
        <f t="shared" si="6958"/>
        <v>8.580821917808219</v>
      </c>
      <c r="BD3137" s="16">
        <f>IF(Template!$F$7="Linear interpolation",LinInterp($AO$5:$AO$18,$AM$5:$AM$18,BC3137),CubicSpline($AO$5:$AO$18,$AM$5:$AM$18,BC3137))</f>
        <v>14.150217024517726</v>
      </c>
      <c r="BE3137" s="221">
        <f t="shared" si="7037"/>
        <v>3.1131330591602091</v>
      </c>
      <c r="BF3137" s="221">
        <f>BE3137/PRODUCT($BG$6:BG3136)</f>
        <v>1.0003625711913873</v>
      </c>
      <c r="BG3137" s="16">
        <f t="shared" si="6959"/>
        <v>1.0003625711913873</v>
      </c>
      <c r="BH3137" s="10">
        <f t="shared" si="6960"/>
        <v>13.23384848563547</v>
      </c>
      <c r="BI3137" s="90"/>
      <c r="BJ3137" s="17">
        <f t="shared" si="6943"/>
        <v>49130</v>
      </c>
      <c r="BK3137" s="16">
        <f t="shared" si="6936"/>
        <v>13.234664641061267</v>
      </c>
      <c r="BL3137" s="10">
        <f ca="1">IFERROR(AVERAGE(INDIRECT("BK"&amp;AC3137-Template!$F$10+1):INDIRECT("BK"&amp;AC3137)),0)</f>
        <v>13.235281120088379</v>
      </c>
      <c r="BM3137" s="35"/>
      <c r="BN3137" s="86"/>
      <c r="BO3137" s="35"/>
      <c r="BP3137" s="35"/>
      <c r="BQ3137" s="35"/>
      <c r="BR3137" s="35"/>
      <c r="BS3137" s="35"/>
      <c r="BT3137" s="35"/>
      <c r="BU3137" s="35"/>
      <c r="BV3137" s="35"/>
      <c r="BW3137" s="35"/>
      <c r="BX3137" s="35"/>
      <c r="BY3137" s="35"/>
      <c r="BZ3137" s="35"/>
      <c r="CA3137" s="35"/>
      <c r="CB3137" s="35"/>
      <c r="CC3137" s="35"/>
      <c r="CD3137" s="35"/>
      <c r="CE3137" s="35"/>
      <c r="CF3137" s="35"/>
      <c r="CG3137" s="35"/>
      <c r="CH3137" s="35"/>
    </row>
    <row r="3138" spans="1:86" ht="15.6" x14ac:dyDescent="0.3">
      <c r="A3138" s="35"/>
      <c r="B3138" s="86"/>
      <c r="C3138" s="35"/>
      <c r="D3138" s="35"/>
      <c r="E3138" s="35"/>
      <c r="F3138" s="35"/>
      <c r="G3138" s="35"/>
      <c r="H3138" s="35"/>
      <c r="I3138" s="35"/>
      <c r="J3138" s="35"/>
      <c r="K3138" s="35"/>
      <c r="L3138" s="35"/>
      <c r="M3138" s="35"/>
      <c r="N3138" s="35"/>
      <c r="O3138" s="35"/>
      <c r="P3138" s="35"/>
      <c r="Q3138" s="35"/>
      <c r="R3138" s="35"/>
      <c r="S3138" s="35"/>
      <c r="T3138" s="17">
        <f t="shared" si="6937"/>
        <v>49154</v>
      </c>
      <c r="U3138" s="216">
        <f t="shared" si="6930"/>
        <v>6</v>
      </c>
      <c r="V3138" s="216">
        <f t="shared" si="6937"/>
        <v>3133</v>
      </c>
      <c r="W3138" s="16">
        <f t="shared" si="6944"/>
        <v>8.5835616438356173</v>
      </c>
      <c r="X3138" s="16" t="e">
        <f>IF(Template!$F$7="Linear interpolation",LinInterp($I$5:$I$22,$G$5:$G$22,W3138),CubicSpline($I$5:$I$22,$G$5:$G$22,W3138))</f>
        <v>#VALUE!</v>
      </c>
      <c r="Y3138" s="221" t="e">
        <f t="shared" si="6931"/>
        <v>#VALUE!</v>
      </c>
      <c r="Z3138" s="221" t="e">
        <f>Y3138/PRODUCT($AA$6:AA3137)</f>
        <v>#VALUE!</v>
      </c>
      <c r="AA3138" s="16" t="e">
        <f t="shared" si="6938"/>
        <v>#VALUE!</v>
      </c>
      <c r="AB3138" s="10" t="e">
        <f t="shared" si="6939"/>
        <v>#VALUE!</v>
      </c>
      <c r="AC3138" s="90">
        <f t="shared" si="6932"/>
        <v>3138</v>
      </c>
      <c r="AD3138" s="17">
        <f t="shared" si="6940"/>
        <v>49131</v>
      </c>
      <c r="AE3138" s="16" t="e">
        <f t="shared" si="6933"/>
        <v>#VALUE!</v>
      </c>
      <c r="AF3138" s="10">
        <f ca="1">IFERROR(AVERAGE(INDIRECT("AE"&amp;AC3138-Template!$F$10+1):INDIRECT("AE"&amp;AC3138)),0)</f>
        <v>0</v>
      </c>
      <c r="AG3138" s="35"/>
      <c r="AH3138" s="86"/>
      <c r="AI3138" s="35"/>
      <c r="AJ3138" s="35"/>
      <c r="AK3138" s="35"/>
      <c r="AL3138" s="35"/>
      <c r="AM3138" s="35"/>
      <c r="AN3138" s="35"/>
      <c r="AO3138" s="35"/>
      <c r="AP3138" s="35"/>
      <c r="AQ3138" s="35"/>
      <c r="AR3138" s="35"/>
      <c r="AS3138" s="35"/>
      <c r="AT3138" s="35"/>
      <c r="AU3138" s="35"/>
      <c r="AV3138" s="35"/>
      <c r="AW3138" s="35"/>
      <c r="AX3138" s="35"/>
      <c r="AY3138" s="35"/>
      <c r="AZ3138" s="17">
        <f t="shared" ref="AZ3138" si="7066">AZ3137+1</f>
        <v>49154</v>
      </c>
      <c r="BA3138" s="216">
        <f t="shared" si="6956"/>
        <v>6</v>
      </c>
      <c r="BB3138" s="216">
        <f t="shared" ref="BB3138" si="7067">BB3137+1</f>
        <v>3133</v>
      </c>
      <c r="BC3138" s="16">
        <f t="shared" si="6958"/>
        <v>8.5835616438356173</v>
      </c>
      <c r="BD3138" s="16">
        <f>IF(Template!$F$7="Linear interpolation",LinInterp($AO$5:$AO$18,$AM$5:$AM$18,BC3138),CubicSpline($AO$5:$AO$18,$AM$5:$AM$18,BC3138))</f>
        <v>14.150215898574666</v>
      </c>
      <c r="BE3138" s="221">
        <f t="shared" si="7037"/>
        <v>3.1142617888403521</v>
      </c>
      <c r="BF3138" s="221">
        <f>BE3138/PRODUCT($BG$6:BG3137)</f>
        <v>1.0003625703298553</v>
      </c>
      <c r="BG3138" s="16">
        <f t="shared" si="6959"/>
        <v>1.0003625711913873</v>
      </c>
      <c r="BH3138" s="10">
        <f t="shared" si="6960"/>
        <v>13.23384848563547</v>
      </c>
      <c r="BI3138" s="90"/>
      <c r="BJ3138" s="17">
        <f t="shared" si="6943"/>
        <v>49131</v>
      </c>
      <c r="BK3138" s="16">
        <f t="shared" si="6936"/>
        <v>13.234625493178998</v>
      </c>
      <c r="BL3138" s="10">
        <f ca="1">IFERROR(AVERAGE(INDIRECT("BK"&amp;AC3138-Template!$F$10+1):INDIRECT("BK"&amp;AC3138)),0)</f>
        <v>13.23523726218475</v>
      </c>
      <c r="BM3138" s="35"/>
      <c r="BN3138" s="86"/>
      <c r="BO3138" s="35"/>
      <c r="BP3138" s="35"/>
      <c r="BQ3138" s="35"/>
      <c r="BR3138" s="35"/>
      <c r="BS3138" s="35"/>
      <c r="BT3138" s="35"/>
      <c r="BU3138" s="35"/>
      <c r="BV3138" s="35"/>
      <c r="BW3138" s="35"/>
      <c r="BX3138" s="35"/>
      <c r="BY3138" s="35"/>
      <c r="BZ3138" s="35"/>
      <c r="CA3138" s="35"/>
      <c r="CB3138" s="35"/>
      <c r="CC3138" s="35"/>
      <c r="CD3138" s="35"/>
      <c r="CE3138" s="35"/>
      <c r="CF3138" s="35"/>
      <c r="CG3138" s="35"/>
      <c r="CH3138" s="35"/>
    </row>
    <row r="3139" spans="1:86" ht="15.6" x14ac:dyDescent="0.3">
      <c r="A3139" s="35"/>
      <c r="B3139" s="86"/>
      <c r="C3139" s="35"/>
      <c r="D3139" s="35"/>
      <c r="E3139" s="35"/>
      <c r="F3139" s="35"/>
      <c r="G3139" s="35"/>
      <c r="H3139" s="35"/>
      <c r="I3139" s="35"/>
      <c r="J3139" s="35"/>
      <c r="K3139" s="35"/>
      <c r="L3139" s="35"/>
      <c r="M3139" s="35"/>
      <c r="N3139" s="35"/>
      <c r="O3139" s="35"/>
      <c r="P3139" s="35"/>
      <c r="Q3139" s="35"/>
      <c r="R3139" s="35"/>
      <c r="S3139" s="35"/>
      <c r="T3139" s="17">
        <f t="shared" si="6937"/>
        <v>49155</v>
      </c>
      <c r="U3139" s="216">
        <f t="shared" si="6930"/>
        <v>7</v>
      </c>
      <c r="V3139" s="216">
        <f t="shared" si="6937"/>
        <v>3134</v>
      </c>
      <c r="W3139" s="16">
        <f t="shared" si="6944"/>
        <v>8.5863013698630137</v>
      </c>
      <c r="X3139" s="16" t="e">
        <f>IF(Template!$F$7="Linear interpolation",LinInterp($I$5:$I$22,$G$5:$G$22,W3139),CubicSpline($I$5:$I$22,$G$5:$G$22,W3139))</f>
        <v>#VALUE!</v>
      </c>
      <c r="Y3139" s="221" t="e">
        <f t="shared" si="6931"/>
        <v>#VALUE!</v>
      </c>
      <c r="Z3139" s="221" t="e">
        <f>Y3139/PRODUCT($AA$6:AA3138)</f>
        <v>#VALUE!</v>
      </c>
      <c r="AA3139" s="16" t="e">
        <f t="shared" si="6938"/>
        <v>#VALUE!</v>
      </c>
      <c r="AB3139" s="10" t="e">
        <f t="shared" si="6939"/>
        <v>#VALUE!</v>
      </c>
      <c r="AC3139" s="90">
        <f t="shared" si="6932"/>
        <v>3139</v>
      </c>
      <c r="AD3139" s="17">
        <f t="shared" si="6940"/>
        <v>49132</v>
      </c>
      <c r="AE3139" s="16" t="e">
        <f t="shared" si="6933"/>
        <v>#VALUE!</v>
      </c>
      <c r="AF3139" s="10">
        <f ca="1">IFERROR(AVERAGE(INDIRECT("AE"&amp;AC3139-Template!$F$10+1):INDIRECT("AE"&amp;AC3139)),0)</f>
        <v>0</v>
      </c>
      <c r="AG3139" s="35"/>
      <c r="AH3139" s="86"/>
      <c r="AI3139" s="35"/>
      <c r="AJ3139" s="35"/>
      <c r="AK3139" s="35"/>
      <c r="AL3139" s="35"/>
      <c r="AM3139" s="35"/>
      <c r="AN3139" s="35"/>
      <c r="AO3139" s="35"/>
      <c r="AP3139" s="35"/>
      <c r="AQ3139" s="35"/>
      <c r="AR3139" s="35"/>
      <c r="AS3139" s="35"/>
      <c r="AT3139" s="35"/>
      <c r="AU3139" s="35"/>
      <c r="AV3139" s="35"/>
      <c r="AW3139" s="35"/>
      <c r="AX3139" s="35"/>
      <c r="AY3139" s="35"/>
      <c r="AZ3139" s="17">
        <f t="shared" ref="AZ3139" si="7068">AZ3138+1</f>
        <v>49155</v>
      </c>
      <c r="BA3139" s="216">
        <f t="shared" si="6956"/>
        <v>7</v>
      </c>
      <c r="BB3139" s="216">
        <f t="shared" ref="BB3139" si="7069">BB3138+1</f>
        <v>3134</v>
      </c>
      <c r="BC3139" s="16">
        <f t="shared" si="6958"/>
        <v>8.5863013698630137</v>
      </c>
      <c r="BD3139" s="16">
        <f>IF(Template!$F$7="Linear interpolation",LinInterp($AO$5:$AO$18,$AM$5:$AM$18,BC3139),CubicSpline($AO$5:$AO$18,$AM$5:$AM$18,BC3139))</f>
        <v>14.150214762024701</v>
      </c>
      <c r="BE3139" s="221">
        <f t="shared" si="7037"/>
        <v>3.1153909251104124</v>
      </c>
      <c r="BF3139" s="221">
        <f>BE3139/PRODUCT($BG$6:BG3138)</f>
        <v>1.0003625686161228</v>
      </c>
      <c r="BG3139" s="16">
        <f t="shared" si="6959"/>
        <v>1.0003625711913873</v>
      </c>
      <c r="BH3139" s="10">
        <f t="shared" si="6960"/>
        <v>13.23384848563547</v>
      </c>
      <c r="BI3139" s="90"/>
      <c r="BJ3139" s="17">
        <f t="shared" si="6943"/>
        <v>49132</v>
      </c>
      <c r="BK3139" s="16">
        <f t="shared" si="6936"/>
        <v>13.234586674984893</v>
      </c>
      <c r="BL3139" s="10">
        <f ca="1">IFERROR(AVERAGE(INDIRECT("BK"&amp;AC3139-Template!$F$10+1):INDIRECT("BK"&amp;AC3139)),0)</f>
        <v>13.235193727150325</v>
      </c>
      <c r="BM3139" s="35"/>
      <c r="BN3139" s="86"/>
      <c r="BO3139" s="35"/>
      <c r="BP3139" s="35"/>
      <c r="BQ3139" s="35"/>
      <c r="BR3139" s="35"/>
      <c r="BS3139" s="35"/>
      <c r="BT3139" s="35"/>
      <c r="BU3139" s="35"/>
      <c r="BV3139" s="35"/>
      <c r="BW3139" s="35"/>
      <c r="BX3139" s="35"/>
      <c r="BY3139" s="35"/>
      <c r="BZ3139" s="35"/>
      <c r="CA3139" s="35"/>
      <c r="CB3139" s="35"/>
      <c r="CC3139" s="35"/>
      <c r="CD3139" s="35"/>
      <c r="CE3139" s="35"/>
      <c r="CF3139" s="35"/>
      <c r="CG3139" s="35"/>
      <c r="CH3139" s="35"/>
    </row>
    <row r="3140" spans="1:86" ht="15.6" x14ac:dyDescent="0.3">
      <c r="A3140" s="35"/>
      <c r="B3140" s="86"/>
      <c r="C3140" s="35"/>
      <c r="D3140" s="35"/>
      <c r="E3140" s="35"/>
      <c r="F3140" s="35"/>
      <c r="G3140" s="35"/>
      <c r="H3140" s="35"/>
      <c r="I3140" s="35"/>
      <c r="J3140" s="35"/>
      <c r="K3140" s="35"/>
      <c r="L3140" s="35"/>
      <c r="M3140" s="35"/>
      <c r="N3140" s="35"/>
      <c r="O3140" s="35"/>
      <c r="P3140" s="35"/>
      <c r="Q3140" s="35"/>
      <c r="R3140" s="35"/>
      <c r="S3140" s="35"/>
      <c r="T3140" s="17">
        <f t="shared" si="6937"/>
        <v>49156</v>
      </c>
      <c r="U3140" s="216">
        <f t="shared" si="6930"/>
        <v>1</v>
      </c>
      <c r="V3140" s="216">
        <f t="shared" si="6937"/>
        <v>3135</v>
      </c>
      <c r="W3140" s="16">
        <f t="shared" si="6944"/>
        <v>8.5890410958904102</v>
      </c>
      <c r="X3140" s="16" t="e">
        <f>IF(Template!$F$7="Linear interpolation",LinInterp($I$5:$I$22,$G$5:$G$22,W3140),CubicSpline($I$5:$I$22,$G$5:$G$22,W3140))</f>
        <v>#VALUE!</v>
      </c>
      <c r="Y3140" s="221" t="e">
        <f t="shared" si="6931"/>
        <v>#VALUE!</v>
      </c>
      <c r="Z3140" s="221" t="e">
        <f>Y3140/PRODUCT($AA$6:AA3139)</f>
        <v>#VALUE!</v>
      </c>
      <c r="AA3140" s="16" t="e">
        <f t="shared" si="6938"/>
        <v>#VALUE!</v>
      </c>
      <c r="AB3140" s="10" t="e">
        <f t="shared" si="6939"/>
        <v>#VALUE!</v>
      </c>
      <c r="AC3140" s="90">
        <f t="shared" si="6932"/>
        <v>3140</v>
      </c>
      <c r="AD3140" s="17">
        <f t="shared" si="6940"/>
        <v>49133</v>
      </c>
      <c r="AE3140" s="16" t="e">
        <f t="shared" si="6933"/>
        <v>#VALUE!</v>
      </c>
      <c r="AF3140" s="10">
        <f ca="1">IFERROR(AVERAGE(INDIRECT("AE"&amp;AC3140-Template!$F$10+1):INDIRECT("AE"&amp;AC3140)),0)</f>
        <v>0</v>
      </c>
      <c r="AG3140" s="35"/>
      <c r="AH3140" s="86"/>
      <c r="AI3140" s="35"/>
      <c r="AJ3140" s="35"/>
      <c r="AK3140" s="35"/>
      <c r="AL3140" s="35"/>
      <c r="AM3140" s="35"/>
      <c r="AN3140" s="35"/>
      <c r="AO3140" s="35"/>
      <c r="AP3140" s="35"/>
      <c r="AQ3140" s="35"/>
      <c r="AR3140" s="35"/>
      <c r="AS3140" s="35"/>
      <c r="AT3140" s="35"/>
      <c r="AU3140" s="35"/>
      <c r="AV3140" s="35"/>
      <c r="AW3140" s="35"/>
      <c r="AX3140" s="35"/>
      <c r="AY3140" s="35"/>
      <c r="AZ3140" s="17">
        <f t="shared" ref="AZ3140" si="7070">AZ3139+1</f>
        <v>49156</v>
      </c>
      <c r="BA3140" s="216">
        <f t="shared" si="6956"/>
        <v>1</v>
      </c>
      <c r="BB3140" s="216">
        <f t="shared" ref="BB3140" si="7071">BB3139+1</f>
        <v>3135</v>
      </c>
      <c r="BC3140" s="16">
        <f t="shared" si="6958"/>
        <v>8.5890410958904102</v>
      </c>
      <c r="BD3140" s="16">
        <f>IF(Template!$F$7="Linear interpolation",LinInterp($AO$5:$AO$18,$AM$5:$AM$18,BC3140),CubicSpline($AO$5:$AO$18,$AM$5:$AM$18,BC3140))</f>
        <v>14.150213615002098</v>
      </c>
      <c r="BE3140" s="221">
        <f t="shared" si="7037"/>
        <v>3.1165204681449867</v>
      </c>
      <c r="BF3140" s="221">
        <f>BE3140/PRODUCT($BG$6:BG3139)</f>
        <v>1.0003625660595321</v>
      </c>
      <c r="BG3140" s="16">
        <f t="shared" si="6959"/>
        <v>1.0003625660595321</v>
      </c>
      <c r="BH3140" s="10">
        <f t="shared" si="6960"/>
        <v>13.233661172922018</v>
      </c>
      <c r="BI3140" s="90"/>
      <c r="BJ3140" s="17">
        <f t="shared" si="6943"/>
        <v>49133</v>
      </c>
      <c r="BK3140" s="16">
        <f t="shared" si="6936"/>
        <v>13.234586674984893</v>
      </c>
      <c r="BL3140" s="10">
        <f ca="1">IFERROR(AVERAGE(INDIRECT("BK"&amp;AC3140-Template!$F$10+1):INDIRECT("BK"&amp;AC3140)),0)</f>
        <v>13.235151798388348</v>
      </c>
      <c r="BM3140" s="35"/>
      <c r="BN3140" s="86"/>
      <c r="BO3140" s="35"/>
      <c r="BP3140" s="35"/>
      <c r="BQ3140" s="35"/>
      <c r="BR3140" s="35"/>
      <c r="BS3140" s="35"/>
      <c r="BT3140" s="35"/>
      <c r="BU3140" s="35"/>
      <c r="BV3140" s="35"/>
      <c r="BW3140" s="35"/>
      <c r="BX3140" s="35"/>
      <c r="BY3140" s="35"/>
      <c r="BZ3140" s="35"/>
      <c r="CA3140" s="35"/>
      <c r="CB3140" s="35"/>
      <c r="CC3140" s="35"/>
      <c r="CD3140" s="35"/>
      <c r="CE3140" s="35"/>
      <c r="CF3140" s="35"/>
      <c r="CG3140" s="35"/>
      <c r="CH3140" s="35"/>
    </row>
    <row r="3141" spans="1:86" ht="15.6" x14ac:dyDescent="0.3">
      <c r="A3141" s="35"/>
      <c r="B3141" s="86"/>
      <c r="C3141" s="35"/>
      <c r="D3141" s="35"/>
      <c r="E3141" s="35"/>
      <c r="F3141" s="35"/>
      <c r="G3141" s="35"/>
      <c r="H3141" s="35"/>
      <c r="I3141" s="35"/>
      <c r="J3141" s="35"/>
      <c r="K3141" s="35"/>
      <c r="L3141" s="35"/>
      <c r="M3141" s="35"/>
      <c r="N3141" s="35"/>
      <c r="O3141" s="35"/>
      <c r="P3141" s="35"/>
      <c r="Q3141" s="35"/>
      <c r="R3141" s="35"/>
      <c r="S3141" s="35"/>
      <c r="T3141" s="17">
        <f t="shared" si="6937"/>
        <v>49157</v>
      </c>
      <c r="U3141" s="216">
        <f t="shared" si="6930"/>
        <v>2</v>
      </c>
      <c r="V3141" s="216">
        <f t="shared" si="6937"/>
        <v>3136</v>
      </c>
      <c r="W3141" s="16">
        <f t="shared" si="6944"/>
        <v>8.5917808219178085</v>
      </c>
      <c r="X3141" s="16" t="e">
        <f>IF(Template!$F$7="Linear interpolation",LinInterp($I$5:$I$22,$G$5:$G$22,W3141),CubicSpline($I$5:$I$22,$G$5:$G$22,W3141))</f>
        <v>#VALUE!</v>
      </c>
      <c r="Y3141" s="221" t="e">
        <f t="shared" si="6931"/>
        <v>#VALUE!</v>
      </c>
      <c r="Z3141" s="221" t="e">
        <f>Y3141/PRODUCT($AA$6:AA3140)</f>
        <v>#VALUE!</v>
      </c>
      <c r="AA3141" s="16" t="e">
        <f t="shared" si="6938"/>
        <v>#VALUE!</v>
      </c>
      <c r="AB3141" s="10" t="e">
        <f t="shared" si="6939"/>
        <v>#VALUE!</v>
      </c>
      <c r="AC3141" s="90">
        <f t="shared" si="6932"/>
        <v>3141</v>
      </c>
      <c r="AD3141" s="17">
        <f t="shared" si="6940"/>
        <v>49134</v>
      </c>
      <c r="AE3141" s="16" t="e">
        <f t="shared" si="6933"/>
        <v>#VALUE!</v>
      </c>
      <c r="AF3141" s="10">
        <f ca="1">IFERROR(AVERAGE(INDIRECT("AE"&amp;AC3141-Template!$F$10+1):INDIRECT("AE"&amp;AC3141)),0)</f>
        <v>0</v>
      </c>
      <c r="AG3141" s="35"/>
      <c r="AH3141" s="86"/>
      <c r="AI3141" s="35"/>
      <c r="AJ3141" s="35"/>
      <c r="AK3141" s="35"/>
      <c r="AL3141" s="35"/>
      <c r="AM3141" s="35"/>
      <c r="AN3141" s="35"/>
      <c r="AO3141" s="35"/>
      <c r="AP3141" s="35"/>
      <c r="AQ3141" s="35"/>
      <c r="AR3141" s="35"/>
      <c r="AS3141" s="35"/>
      <c r="AT3141" s="35"/>
      <c r="AU3141" s="35"/>
      <c r="AV3141" s="35"/>
      <c r="AW3141" s="35"/>
      <c r="AX3141" s="35"/>
      <c r="AY3141" s="35"/>
      <c r="AZ3141" s="17">
        <f t="shared" ref="AZ3141" si="7072">AZ3140+1</f>
        <v>49157</v>
      </c>
      <c r="BA3141" s="216">
        <f t="shared" si="6956"/>
        <v>2</v>
      </c>
      <c r="BB3141" s="216">
        <f t="shared" ref="BB3141" si="7073">BB3140+1</f>
        <v>3136</v>
      </c>
      <c r="BC3141" s="16">
        <f t="shared" si="6958"/>
        <v>8.5917808219178085</v>
      </c>
      <c r="BD3141" s="16">
        <f>IF(Template!$F$7="Linear interpolation",LinInterp($AO$5:$AO$18,$AM$5:$AM$18,BC3141),CubicSpline($AO$5:$AO$18,$AM$5:$AM$18,BC3141))</f>
        <v>14.150212457641119</v>
      </c>
      <c r="BE3141" s="221">
        <f t="shared" si="7037"/>
        <v>3.1176504181187998</v>
      </c>
      <c r="BF3141" s="221">
        <f>BE3141/PRODUCT($BG$6:BG3140)</f>
        <v>1.0003625678012908</v>
      </c>
      <c r="BG3141" s="16">
        <f t="shared" si="6959"/>
        <v>1.0003625678012908</v>
      </c>
      <c r="BH3141" s="10">
        <f t="shared" si="6960"/>
        <v>13.233724747115927</v>
      </c>
      <c r="BI3141" s="90"/>
      <c r="BJ3141" s="17">
        <f t="shared" si="6943"/>
        <v>49134</v>
      </c>
      <c r="BK3141" s="16">
        <f t="shared" si="6936"/>
        <v>13.234586674984893</v>
      </c>
      <c r="BL3141" s="10">
        <f ca="1">IFERROR(AVERAGE(INDIRECT("BK"&amp;AC3141-Template!$F$10+1):INDIRECT("BK"&amp;AC3141)),0)</f>
        <v>13.235111465348483</v>
      </c>
      <c r="BM3141" s="35"/>
      <c r="BN3141" s="86"/>
      <c r="BO3141" s="35"/>
      <c r="BP3141" s="35"/>
      <c r="BQ3141" s="35"/>
      <c r="BR3141" s="35"/>
      <c r="BS3141" s="35"/>
      <c r="BT3141" s="35"/>
      <c r="BU3141" s="35"/>
      <c r="BV3141" s="35"/>
      <c r="BW3141" s="35"/>
      <c r="BX3141" s="35"/>
      <c r="BY3141" s="35"/>
      <c r="BZ3141" s="35"/>
      <c r="CA3141" s="35"/>
      <c r="CB3141" s="35"/>
      <c r="CC3141" s="35"/>
      <c r="CD3141" s="35"/>
      <c r="CE3141" s="35"/>
      <c r="CF3141" s="35"/>
      <c r="CG3141" s="35"/>
      <c r="CH3141" s="35"/>
    </row>
    <row r="3142" spans="1:86" ht="15.6" x14ac:dyDescent="0.3">
      <c r="A3142" s="35"/>
      <c r="B3142" s="86"/>
      <c r="C3142" s="35"/>
      <c r="D3142" s="35"/>
      <c r="E3142" s="35"/>
      <c r="F3142" s="35"/>
      <c r="G3142" s="35"/>
      <c r="H3142" s="35"/>
      <c r="I3142" s="35"/>
      <c r="J3142" s="35"/>
      <c r="K3142" s="35"/>
      <c r="L3142" s="35"/>
      <c r="M3142" s="35"/>
      <c r="N3142" s="35"/>
      <c r="O3142" s="35"/>
      <c r="P3142" s="35"/>
      <c r="Q3142" s="35"/>
      <c r="R3142" s="35"/>
      <c r="S3142" s="35"/>
      <c r="T3142" s="17">
        <f t="shared" si="6937"/>
        <v>49158</v>
      </c>
      <c r="U3142" s="216">
        <f t="shared" ref="U3142:U3205" si="7074">WEEKDAY(T3142,2)</f>
        <v>3</v>
      </c>
      <c r="V3142" s="216">
        <f t="shared" si="6937"/>
        <v>3137</v>
      </c>
      <c r="W3142" s="16">
        <f t="shared" si="6944"/>
        <v>8.5945205479452049</v>
      </c>
      <c r="X3142" s="16" t="e">
        <f>IF(Template!$F$7="Linear interpolation",LinInterp($I$5:$I$22,$G$5:$G$22,W3142),CubicSpline($I$5:$I$22,$G$5:$G$22,W3142))</f>
        <v>#VALUE!</v>
      </c>
      <c r="Y3142" s="221" t="e">
        <f t="shared" ref="Y3142:Y3205" si="7075">(1+(X3142/100))^W3142</f>
        <v>#VALUE!</v>
      </c>
      <c r="Z3142" s="221" t="e">
        <f>Y3142/PRODUCT($AA$6:AA3141)</f>
        <v>#VALUE!</v>
      </c>
      <c r="AA3142" s="16" t="e">
        <f t="shared" si="6938"/>
        <v>#VALUE!</v>
      </c>
      <c r="AB3142" s="10" t="e">
        <f t="shared" si="6939"/>
        <v>#VALUE!</v>
      </c>
      <c r="AC3142" s="90">
        <f t="shared" ref="AC3142:AC3205" si="7076">ROW(AD3142)</f>
        <v>3142</v>
      </c>
      <c r="AD3142" s="17">
        <f t="shared" si="6940"/>
        <v>49135</v>
      </c>
      <c r="AE3142" s="16" t="e">
        <f t="shared" ref="AE3142:AE3205" si="7077">IF(R3142&lt;&gt;0,R3142,VLOOKUP(AD3142,$T:$AB,9,FALSE))</f>
        <v>#VALUE!</v>
      </c>
      <c r="AF3142" s="10">
        <f ca="1">IFERROR(AVERAGE(INDIRECT("AE"&amp;AC3142-Template!$F$10+1):INDIRECT("AE"&amp;AC3142)),0)</f>
        <v>0</v>
      </c>
      <c r="AG3142" s="35"/>
      <c r="AH3142" s="86"/>
      <c r="AI3142" s="35"/>
      <c r="AJ3142" s="35"/>
      <c r="AK3142" s="35"/>
      <c r="AL3142" s="35"/>
      <c r="AM3142" s="35"/>
      <c r="AN3142" s="35"/>
      <c r="AO3142" s="35"/>
      <c r="AP3142" s="35"/>
      <c r="AQ3142" s="35"/>
      <c r="AR3142" s="35"/>
      <c r="AS3142" s="35"/>
      <c r="AT3142" s="35"/>
      <c r="AU3142" s="35"/>
      <c r="AV3142" s="35"/>
      <c r="AW3142" s="35"/>
      <c r="AX3142" s="35"/>
      <c r="AY3142" s="35"/>
      <c r="AZ3142" s="17">
        <f t="shared" ref="AZ3142" si="7078">AZ3141+1</f>
        <v>49158</v>
      </c>
      <c r="BA3142" s="216">
        <f t="shared" si="6956"/>
        <v>3</v>
      </c>
      <c r="BB3142" s="216">
        <f t="shared" ref="BB3142" si="7079">BB3141+1</f>
        <v>3137</v>
      </c>
      <c r="BC3142" s="16">
        <f t="shared" si="6958"/>
        <v>8.5945205479452049</v>
      </c>
      <c r="BD3142" s="16">
        <f>IF(Template!$F$7="Linear interpolation",LinInterp($AO$5:$AO$18,$AM$5:$AM$18,BC3142),CubicSpline($AO$5:$AO$18,$AM$5:$AM$18,BC3142))</f>
        <v>14.150211290076028</v>
      </c>
      <c r="BE3142" s="221">
        <f t="shared" si="7037"/>
        <v>3.1187807752067229</v>
      </c>
      <c r="BF3142" s="221">
        <f>BE3142/PRODUCT($BG$6:BG3141)</f>
        <v>1.000362566977155</v>
      </c>
      <c r="BG3142" s="16">
        <f t="shared" si="6959"/>
        <v>1.000362566977155</v>
      </c>
      <c r="BH3142" s="10">
        <f t="shared" si="6960"/>
        <v>13.233694666156648</v>
      </c>
      <c r="BI3142" s="90"/>
      <c r="BJ3142" s="17">
        <f t="shared" si="6943"/>
        <v>49135</v>
      </c>
      <c r="BK3142" s="16">
        <f t="shared" ref="BK3142:BK3205" si="7080">IF(AX3142&lt;&gt;0,AX3142,VLOOKUP(BJ3142,$AZ:$BH,9,FALSE))</f>
        <v>13.23435706988263</v>
      </c>
      <c r="BL3142" s="10">
        <f ca="1">IFERROR(AVERAGE(INDIRECT("BK"&amp;AC3142-Template!$F$10+1):INDIRECT("BK"&amp;AC3142)),0)</f>
        <v>13.235063478805211</v>
      </c>
      <c r="BM3142" s="35"/>
      <c r="BN3142" s="86"/>
      <c r="BO3142" s="35"/>
      <c r="BP3142" s="35"/>
      <c r="BQ3142" s="35"/>
      <c r="BR3142" s="35"/>
      <c r="BS3142" s="35"/>
      <c r="BT3142" s="35"/>
      <c r="BU3142" s="35"/>
      <c r="BV3142" s="35"/>
      <c r="BW3142" s="35"/>
      <c r="BX3142" s="35"/>
      <c r="BY3142" s="35"/>
      <c r="BZ3142" s="35"/>
      <c r="CA3142" s="35"/>
      <c r="CB3142" s="35"/>
      <c r="CC3142" s="35"/>
      <c r="CD3142" s="35"/>
      <c r="CE3142" s="35"/>
      <c r="CF3142" s="35"/>
      <c r="CG3142" s="35"/>
      <c r="CH3142" s="35"/>
    </row>
    <row r="3143" spans="1:86" ht="15.6" x14ac:dyDescent="0.3">
      <c r="A3143" s="35"/>
      <c r="B3143" s="86"/>
      <c r="C3143" s="35"/>
      <c r="D3143" s="35"/>
      <c r="E3143" s="35"/>
      <c r="F3143" s="35"/>
      <c r="G3143" s="35"/>
      <c r="H3143" s="35"/>
      <c r="I3143" s="35"/>
      <c r="J3143" s="35"/>
      <c r="K3143" s="35"/>
      <c r="L3143" s="35"/>
      <c r="M3143" s="35"/>
      <c r="N3143" s="35"/>
      <c r="O3143" s="35"/>
      <c r="P3143" s="35"/>
      <c r="Q3143" s="35"/>
      <c r="R3143" s="35"/>
      <c r="S3143" s="35"/>
      <c r="T3143" s="17">
        <f t="shared" ref="T3143:V3206" si="7081">T3142+1</f>
        <v>49159</v>
      </c>
      <c r="U3143" s="216">
        <f t="shared" si="7074"/>
        <v>4</v>
      </c>
      <c r="V3143" s="216">
        <f t="shared" si="7081"/>
        <v>3138</v>
      </c>
      <c r="W3143" s="16">
        <f t="shared" si="6944"/>
        <v>8.5972602739726032</v>
      </c>
      <c r="X3143" s="16" t="e">
        <f>IF(Template!$F$7="Linear interpolation",LinInterp($I$5:$I$22,$G$5:$G$22,W3143),CubicSpline($I$5:$I$22,$G$5:$G$22,W3143))</f>
        <v>#VALUE!</v>
      </c>
      <c r="Y3143" s="221" t="e">
        <f t="shared" si="7075"/>
        <v>#VALUE!</v>
      </c>
      <c r="Z3143" s="221" t="e">
        <f>Y3143/PRODUCT($AA$6:AA3142)</f>
        <v>#VALUE!</v>
      </c>
      <c r="AA3143" s="16" t="e">
        <f t="shared" ref="AA3143:AA3206" si="7082">1+AB3143/365/100</f>
        <v>#VALUE!</v>
      </c>
      <c r="AB3143" s="10" t="e">
        <f t="shared" ref="AB3143:AB3206" si="7083">IF(OR(U3143=6,U3143=7),AB3142,(Z3143-1)*365*100)</f>
        <v>#VALUE!</v>
      </c>
      <c r="AC3143" s="90">
        <f t="shared" si="7076"/>
        <v>3143</v>
      </c>
      <c r="AD3143" s="17">
        <f t="shared" ref="AD3143:AD3206" si="7084">AD3142+1</f>
        <v>49136</v>
      </c>
      <c r="AE3143" s="16" t="e">
        <f t="shared" si="7077"/>
        <v>#VALUE!</v>
      </c>
      <c r="AF3143" s="10">
        <f ca="1">IFERROR(AVERAGE(INDIRECT("AE"&amp;AC3143-Template!$F$10+1):INDIRECT("AE"&amp;AC3143)),0)</f>
        <v>0</v>
      </c>
      <c r="AG3143" s="35"/>
      <c r="AH3143" s="86"/>
      <c r="AI3143" s="35"/>
      <c r="AJ3143" s="35"/>
      <c r="AK3143" s="35"/>
      <c r="AL3143" s="35"/>
      <c r="AM3143" s="35"/>
      <c r="AN3143" s="35"/>
      <c r="AO3143" s="35"/>
      <c r="AP3143" s="35"/>
      <c r="AQ3143" s="35"/>
      <c r="AR3143" s="35"/>
      <c r="AS3143" s="35"/>
      <c r="AT3143" s="35"/>
      <c r="AU3143" s="35"/>
      <c r="AV3143" s="35"/>
      <c r="AW3143" s="35"/>
      <c r="AX3143" s="35"/>
      <c r="AY3143" s="35"/>
      <c r="AZ3143" s="17">
        <f t="shared" ref="AZ3143" si="7085">AZ3142+1</f>
        <v>49159</v>
      </c>
      <c r="BA3143" s="216">
        <f t="shared" si="6956"/>
        <v>4</v>
      </c>
      <c r="BB3143" s="216">
        <f t="shared" ref="BB3143" si="7086">BB3142+1</f>
        <v>3138</v>
      </c>
      <c r="BC3143" s="16">
        <f t="shared" si="6958"/>
        <v>8.5972602739726032</v>
      </c>
      <c r="BD3143" s="16">
        <f>IF(Template!$F$7="Linear interpolation",LinInterp($AO$5:$AO$18,$AM$5:$AM$18,BC3143),CubicSpline($AO$5:$AO$18,$AM$5:$AM$18,BC3143))</f>
        <v>14.150210112441092</v>
      </c>
      <c r="BE3143" s="221">
        <f t="shared" si="7037"/>
        <v>3.1199115395837524</v>
      </c>
      <c r="BF3143" s="221">
        <f>BE3143/PRODUCT($BG$6:BG3142)</f>
        <v>1.0003625661623987</v>
      </c>
      <c r="BG3143" s="16">
        <f t="shared" si="6959"/>
        <v>1.0003625661623987</v>
      </c>
      <c r="BH3143" s="10">
        <f t="shared" si="6960"/>
        <v>13.233664927553068</v>
      </c>
      <c r="BI3143" s="90"/>
      <c r="BJ3143" s="17">
        <f t="shared" ref="BJ3143:BJ3206" si="7087">BJ3142+1</f>
        <v>49136</v>
      </c>
      <c r="BK3143" s="16">
        <f t="shared" si="7080"/>
        <v>13.234434708637387</v>
      </c>
      <c r="BL3143" s="10">
        <f ca="1">IFERROR(AVERAGE(INDIRECT("BK"&amp;AC3143-Template!$F$10+1):INDIRECT("BK"&amp;AC3143)),0)</f>
        <v>13.23501808022043</v>
      </c>
      <c r="BM3143" s="35"/>
      <c r="BN3143" s="86"/>
      <c r="BO3143" s="35"/>
      <c r="BP3143" s="35"/>
      <c r="BQ3143" s="35"/>
      <c r="BR3143" s="35"/>
      <c r="BS3143" s="35"/>
      <c r="BT3143" s="35"/>
      <c r="BU3143" s="35"/>
      <c r="BV3143" s="35"/>
      <c r="BW3143" s="35"/>
      <c r="BX3143" s="35"/>
      <c r="BY3143" s="35"/>
      <c r="BZ3143" s="35"/>
      <c r="CA3143" s="35"/>
      <c r="CB3143" s="35"/>
      <c r="CC3143" s="35"/>
      <c r="CD3143" s="35"/>
      <c r="CE3143" s="35"/>
      <c r="CF3143" s="35"/>
      <c r="CG3143" s="35"/>
      <c r="CH3143" s="35"/>
    </row>
    <row r="3144" spans="1:86" ht="15.6" x14ac:dyDescent="0.3">
      <c r="A3144" s="35"/>
      <c r="B3144" s="86"/>
      <c r="C3144" s="35"/>
      <c r="D3144" s="35"/>
      <c r="E3144" s="35"/>
      <c r="F3144" s="35"/>
      <c r="G3144" s="35"/>
      <c r="H3144" s="35"/>
      <c r="I3144" s="35"/>
      <c r="J3144" s="35"/>
      <c r="K3144" s="35"/>
      <c r="L3144" s="35"/>
      <c r="M3144" s="35"/>
      <c r="N3144" s="35"/>
      <c r="O3144" s="35"/>
      <c r="P3144" s="35"/>
      <c r="Q3144" s="35"/>
      <c r="R3144" s="35"/>
      <c r="S3144" s="35"/>
      <c r="T3144" s="17">
        <f t="shared" si="7081"/>
        <v>49160</v>
      </c>
      <c r="U3144" s="216">
        <f t="shared" si="7074"/>
        <v>5</v>
      </c>
      <c r="V3144" s="216">
        <f t="shared" si="7081"/>
        <v>3139</v>
      </c>
      <c r="W3144" s="16">
        <f t="shared" ref="W3144:W3207" si="7088">YEARFRAC($T$5,T3144,3)</f>
        <v>8.6</v>
      </c>
      <c r="X3144" s="16" t="e">
        <f>IF(Template!$F$7="Linear interpolation",LinInterp($I$5:$I$22,$G$5:$G$22,W3144),CubicSpline($I$5:$I$22,$G$5:$G$22,W3144))</f>
        <v>#VALUE!</v>
      </c>
      <c r="Y3144" s="221" t="e">
        <f t="shared" si="7075"/>
        <v>#VALUE!</v>
      </c>
      <c r="Z3144" s="221" t="e">
        <f>Y3144/PRODUCT($AA$6:AA3143)</f>
        <v>#VALUE!</v>
      </c>
      <c r="AA3144" s="16" t="e">
        <f t="shared" si="7082"/>
        <v>#VALUE!</v>
      </c>
      <c r="AB3144" s="10" t="e">
        <f t="shared" si="7083"/>
        <v>#VALUE!</v>
      </c>
      <c r="AC3144" s="90">
        <f t="shared" si="7076"/>
        <v>3144</v>
      </c>
      <c r="AD3144" s="17">
        <f t="shared" si="7084"/>
        <v>49137</v>
      </c>
      <c r="AE3144" s="16" t="e">
        <f t="shared" si="7077"/>
        <v>#VALUE!</v>
      </c>
      <c r="AF3144" s="10">
        <f ca="1">IFERROR(AVERAGE(INDIRECT("AE"&amp;AC3144-Template!$F$10+1):INDIRECT("AE"&amp;AC3144)),0)</f>
        <v>0</v>
      </c>
      <c r="AG3144" s="35"/>
      <c r="AH3144" s="86"/>
      <c r="AI3144" s="35"/>
      <c r="AJ3144" s="35"/>
      <c r="AK3144" s="35"/>
      <c r="AL3144" s="35"/>
      <c r="AM3144" s="35"/>
      <c r="AN3144" s="35"/>
      <c r="AO3144" s="35"/>
      <c r="AP3144" s="35"/>
      <c r="AQ3144" s="35"/>
      <c r="AR3144" s="35"/>
      <c r="AS3144" s="35"/>
      <c r="AT3144" s="35"/>
      <c r="AU3144" s="35"/>
      <c r="AV3144" s="35"/>
      <c r="AW3144" s="35"/>
      <c r="AX3144" s="35"/>
      <c r="AY3144" s="35"/>
      <c r="AZ3144" s="17">
        <f t="shared" ref="AZ3144" si="7089">AZ3143+1</f>
        <v>49160</v>
      </c>
      <c r="BA3144" s="216">
        <f t="shared" si="6956"/>
        <v>5</v>
      </c>
      <c r="BB3144" s="216">
        <f t="shared" ref="BB3144" si="7090">BB3143+1</f>
        <v>3139</v>
      </c>
      <c r="BC3144" s="16">
        <f t="shared" si="6958"/>
        <v>8.6</v>
      </c>
      <c r="BD3144" s="16">
        <f>IF(Template!$F$7="Linear interpolation",LinInterp($AO$5:$AO$18,$AM$5:$AM$18,BC3144),CubicSpline($AO$5:$AO$18,$AM$5:$AM$18,BC3144))</f>
        <v>14.150208924870574</v>
      </c>
      <c r="BE3144" s="221">
        <f t="shared" si="7037"/>
        <v>3.1210427114250292</v>
      </c>
      <c r="BF3144" s="221">
        <f>BE3144/PRODUCT($BG$6:BG3143)</f>
        <v>1.0003625653570383</v>
      </c>
      <c r="BG3144" s="16">
        <f t="shared" si="6959"/>
        <v>1.0003625653570383</v>
      </c>
      <c r="BH3144" s="10">
        <f t="shared" si="6960"/>
        <v>13.233635531896827</v>
      </c>
      <c r="BI3144" s="90"/>
      <c r="BJ3144" s="17">
        <f t="shared" si="7087"/>
        <v>49137</v>
      </c>
      <c r="BK3144" s="16">
        <f t="shared" si="7080"/>
        <v>13.234397545894616</v>
      </c>
      <c r="BL3144" s="10">
        <f ca="1">IFERROR(AVERAGE(INDIRECT("BK"&amp;AC3144-Template!$F$10+1):INDIRECT("BK"&amp;AC3144)),0)</f>
        <v>13.234980911475098</v>
      </c>
      <c r="BM3144" s="35"/>
      <c r="BN3144" s="86"/>
      <c r="BO3144" s="35"/>
      <c r="BP3144" s="35"/>
      <c r="BQ3144" s="35"/>
      <c r="BR3144" s="35"/>
      <c r="BS3144" s="35"/>
      <c r="BT3144" s="35"/>
      <c r="BU3144" s="35"/>
      <c r="BV3144" s="35"/>
      <c r="BW3144" s="35"/>
      <c r="BX3144" s="35"/>
      <c r="BY3144" s="35"/>
      <c r="BZ3144" s="35"/>
      <c r="CA3144" s="35"/>
      <c r="CB3144" s="35"/>
      <c r="CC3144" s="35"/>
      <c r="CD3144" s="35"/>
      <c r="CE3144" s="35"/>
      <c r="CF3144" s="35"/>
      <c r="CG3144" s="35"/>
      <c r="CH3144" s="35"/>
    </row>
    <row r="3145" spans="1:86" ht="15.6" x14ac:dyDescent="0.3">
      <c r="A3145" s="35"/>
      <c r="B3145" s="86"/>
      <c r="C3145" s="35"/>
      <c r="D3145" s="35"/>
      <c r="E3145" s="35"/>
      <c r="F3145" s="35"/>
      <c r="G3145" s="35"/>
      <c r="H3145" s="35"/>
      <c r="I3145" s="35"/>
      <c r="J3145" s="35"/>
      <c r="K3145" s="35"/>
      <c r="L3145" s="35"/>
      <c r="M3145" s="35"/>
      <c r="N3145" s="35"/>
      <c r="O3145" s="35"/>
      <c r="P3145" s="35"/>
      <c r="Q3145" s="35"/>
      <c r="R3145" s="35"/>
      <c r="S3145" s="35"/>
      <c r="T3145" s="17">
        <f t="shared" si="7081"/>
        <v>49161</v>
      </c>
      <c r="U3145" s="216">
        <f t="shared" si="7074"/>
        <v>6</v>
      </c>
      <c r="V3145" s="216">
        <f t="shared" si="7081"/>
        <v>3140</v>
      </c>
      <c r="W3145" s="16">
        <f t="shared" si="7088"/>
        <v>8.6027397260273979</v>
      </c>
      <c r="X3145" s="16" t="e">
        <f>IF(Template!$F$7="Linear interpolation",LinInterp($I$5:$I$22,$G$5:$G$22,W3145),CubicSpline($I$5:$I$22,$G$5:$G$22,W3145))</f>
        <v>#VALUE!</v>
      </c>
      <c r="Y3145" s="221" t="e">
        <f t="shared" si="7075"/>
        <v>#VALUE!</v>
      </c>
      <c r="Z3145" s="221" t="e">
        <f>Y3145/PRODUCT($AA$6:AA3144)</f>
        <v>#VALUE!</v>
      </c>
      <c r="AA3145" s="16" t="e">
        <f t="shared" si="7082"/>
        <v>#VALUE!</v>
      </c>
      <c r="AB3145" s="10" t="e">
        <f t="shared" si="7083"/>
        <v>#VALUE!</v>
      </c>
      <c r="AC3145" s="90">
        <f t="shared" si="7076"/>
        <v>3145</v>
      </c>
      <c r="AD3145" s="17">
        <f t="shared" si="7084"/>
        <v>49138</v>
      </c>
      <c r="AE3145" s="16" t="e">
        <f t="shared" si="7077"/>
        <v>#VALUE!</v>
      </c>
      <c r="AF3145" s="10">
        <f ca="1">IFERROR(AVERAGE(INDIRECT("AE"&amp;AC3145-Template!$F$10+1):INDIRECT("AE"&amp;AC3145)),0)</f>
        <v>0</v>
      </c>
      <c r="AG3145" s="35"/>
      <c r="AH3145" s="86"/>
      <c r="AI3145" s="35"/>
      <c r="AJ3145" s="35"/>
      <c r="AK3145" s="35"/>
      <c r="AL3145" s="35"/>
      <c r="AM3145" s="35"/>
      <c r="AN3145" s="35"/>
      <c r="AO3145" s="35"/>
      <c r="AP3145" s="35"/>
      <c r="AQ3145" s="35"/>
      <c r="AR3145" s="35"/>
      <c r="AS3145" s="35"/>
      <c r="AT3145" s="35"/>
      <c r="AU3145" s="35"/>
      <c r="AV3145" s="35"/>
      <c r="AW3145" s="35"/>
      <c r="AX3145" s="35"/>
      <c r="AY3145" s="35"/>
      <c r="AZ3145" s="17">
        <f t="shared" ref="AZ3145" si="7091">AZ3144+1</f>
        <v>49161</v>
      </c>
      <c r="BA3145" s="216">
        <f t="shared" si="6956"/>
        <v>6</v>
      </c>
      <c r="BB3145" s="216">
        <f t="shared" ref="BB3145" si="7092">BB3144+1</f>
        <v>3140</v>
      </c>
      <c r="BC3145" s="16">
        <f t="shared" si="6958"/>
        <v>8.6027397260273979</v>
      </c>
      <c r="BD3145" s="16">
        <f>IF(Template!$F$7="Linear interpolation",LinInterp($AO$5:$AO$18,$AM$5:$AM$18,BC3145),CubicSpline($AO$5:$AO$18,$AM$5:$AM$18,BC3145))</f>
        <v>14.15020772749874</v>
      </c>
      <c r="BE3145" s="221">
        <f t="shared" si="7037"/>
        <v>3.1221742909058126</v>
      </c>
      <c r="BF3145" s="221">
        <f>BE3145/PRODUCT($BG$6:BG3144)</f>
        <v>1.000362564561081</v>
      </c>
      <c r="BG3145" s="16">
        <f t="shared" si="6959"/>
        <v>1.0003625653570383</v>
      </c>
      <c r="BH3145" s="10">
        <f t="shared" si="6960"/>
        <v>13.233635531896827</v>
      </c>
      <c r="BI3145" s="90"/>
      <c r="BJ3145" s="17">
        <f t="shared" si="7087"/>
        <v>49138</v>
      </c>
      <c r="BK3145" s="16">
        <f t="shared" si="7080"/>
        <v>13.2343607157982</v>
      </c>
      <c r="BL3145" s="10">
        <f ca="1">IFERROR(AVERAGE(INDIRECT("BK"&amp;AC3145-Template!$F$10+1):INDIRECT("BK"&amp;AC3145)),0)</f>
        <v>13.234939323534343</v>
      </c>
      <c r="BM3145" s="35"/>
      <c r="BN3145" s="86"/>
      <c r="BO3145" s="35"/>
      <c r="BP3145" s="35"/>
      <c r="BQ3145" s="35"/>
      <c r="BR3145" s="35"/>
      <c r="BS3145" s="35"/>
      <c r="BT3145" s="35"/>
      <c r="BU3145" s="35"/>
      <c r="BV3145" s="35"/>
      <c r="BW3145" s="35"/>
      <c r="BX3145" s="35"/>
      <c r="BY3145" s="35"/>
      <c r="BZ3145" s="35"/>
      <c r="CA3145" s="35"/>
      <c r="CB3145" s="35"/>
      <c r="CC3145" s="35"/>
      <c r="CD3145" s="35"/>
      <c r="CE3145" s="35"/>
      <c r="CF3145" s="35"/>
      <c r="CG3145" s="35"/>
      <c r="CH3145" s="35"/>
    </row>
    <row r="3146" spans="1:86" ht="15.6" x14ac:dyDescent="0.3">
      <c r="A3146" s="35"/>
      <c r="B3146" s="86"/>
      <c r="C3146" s="35"/>
      <c r="D3146" s="35"/>
      <c r="E3146" s="35"/>
      <c r="F3146" s="35"/>
      <c r="G3146" s="35"/>
      <c r="H3146" s="35"/>
      <c r="I3146" s="35"/>
      <c r="J3146" s="35"/>
      <c r="K3146" s="35"/>
      <c r="L3146" s="35"/>
      <c r="M3146" s="35"/>
      <c r="N3146" s="35"/>
      <c r="O3146" s="35"/>
      <c r="P3146" s="35"/>
      <c r="Q3146" s="35"/>
      <c r="R3146" s="35"/>
      <c r="S3146" s="35"/>
      <c r="T3146" s="17">
        <f t="shared" si="7081"/>
        <v>49162</v>
      </c>
      <c r="U3146" s="216">
        <f t="shared" si="7074"/>
        <v>7</v>
      </c>
      <c r="V3146" s="216">
        <f t="shared" si="7081"/>
        <v>3141</v>
      </c>
      <c r="W3146" s="16">
        <f t="shared" si="7088"/>
        <v>8.6054794520547944</v>
      </c>
      <c r="X3146" s="16" t="e">
        <f>IF(Template!$F$7="Linear interpolation",LinInterp($I$5:$I$22,$G$5:$G$22,W3146),CubicSpline($I$5:$I$22,$G$5:$G$22,W3146))</f>
        <v>#VALUE!</v>
      </c>
      <c r="Y3146" s="221" t="e">
        <f t="shared" si="7075"/>
        <v>#VALUE!</v>
      </c>
      <c r="Z3146" s="221" t="e">
        <f>Y3146/PRODUCT($AA$6:AA3145)</f>
        <v>#VALUE!</v>
      </c>
      <c r="AA3146" s="16" t="e">
        <f t="shared" si="7082"/>
        <v>#VALUE!</v>
      </c>
      <c r="AB3146" s="10" t="e">
        <f t="shared" si="7083"/>
        <v>#VALUE!</v>
      </c>
      <c r="AC3146" s="90">
        <f t="shared" si="7076"/>
        <v>3146</v>
      </c>
      <c r="AD3146" s="17">
        <f t="shared" si="7084"/>
        <v>49139</v>
      </c>
      <c r="AE3146" s="16" t="e">
        <f t="shared" si="7077"/>
        <v>#VALUE!</v>
      </c>
      <c r="AF3146" s="10">
        <f ca="1">IFERROR(AVERAGE(INDIRECT("AE"&amp;AC3146-Template!$F$10+1):INDIRECT("AE"&amp;AC3146)),0)</f>
        <v>0</v>
      </c>
      <c r="AG3146" s="35"/>
      <c r="AH3146" s="86"/>
      <c r="AI3146" s="35"/>
      <c r="AJ3146" s="35"/>
      <c r="AK3146" s="35"/>
      <c r="AL3146" s="35"/>
      <c r="AM3146" s="35"/>
      <c r="AN3146" s="35"/>
      <c r="AO3146" s="35"/>
      <c r="AP3146" s="35"/>
      <c r="AQ3146" s="35"/>
      <c r="AR3146" s="35"/>
      <c r="AS3146" s="35"/>
      <c r="AT3146" s="35"/>
      <c r="AU3146" s="35"/>
      <c r="AV3146" s="35"/>
      <c r="AW3146" s="35"/>
      <c r="AX3146" s="35"/>
      <c r="AY3146" s="35"/>
      <c r="AZ3146" s="17">
        <f t="shared" ref="AZ3146" si="7093">AZ3145+1</f>
        <v>49162</v>
      </c>
      <c r="BA3146" s="216">
        <f t="shared" si="6956"/>
        <v>7</v>
      </c>
      <c r="BB3146" s="216">
        <f t="shared" ref="BB3146" si="7094">BB3145+1</f>
        <v>3141</v>
      </c>
      <c r="BC3146" s="16">
        <f t="shared" si="6958"/>
        <v>8.6054794520547944</v>
      </c>
      <c r="BD3146" s="16">
        <f>IF(Template!$F$7="Linear interpolation",LinInterp($AO$5:$AO$18,$AM$5:$AM$18,BC3146),CubicSpline($AO$5:$AO$18,$AM$5:$AM$18,BC3146))</f>
        <v>14.150206520459854</v>
      </c>
      <c r="BE3146" s="221">
        <f t="shared" si="7037"/>
        <v>3.12330627820152</v>
      </c>
      <c r="BF3146" s="221">
        <f>BE3146/PRODUCT($BG$6:BG3145)</f>
        <v>1.0003625629785908</v>
      </c>
      <c r="BG3146" s="16">
        <f t="shared" si="6959"/>
        <v>1.0003625653570383</v>
      </c>
      <c r="BH3146" s="10">
        <f t="shared" si="6960"/>
        <v>13.233635531896827</v>
      </c>
      <c r="BI3146" s="90"/>
      <c r="BJ3146" s="17">
        <f t="shared" si="7087"/>
        <v>49139</v>
      </c>
      <c r="BK3146" s="16">
        <f t="shared" si="7080"/>
        <v>13.23432421861559</v>
      </c>
      <c r="BL3146" s="10">
        <f ca="1">IFERROR(AVERAGE(INDIRECT("BK"&amp;AC3146-Template!$F$10+1):INDIRECT("BK"&amp;AC3146)),0)</f>
        <v>13.234898061753809</v>
      </c>
      <c r="BM3146" s="35"/>
      <c r="BN3146" s="86"/>
      <c r="BO3146" s="35"/>
      <c r="BP3146" s="35"/>
      <c r="BQ3146" s="35"/>
      <c r="BR3146" s="35"/>
      <c r="BS3146" s="35"/>
      <c r="BT3146" s="35"/>
      <c r="BU3146" s="35"/>
      <c r="BV3146" s="35"/>
      <c r="BW3146" s="35"/>
      <c r="BX3146" s="35"/>
      <c r="BY3146" s="35"/>
      <c r="BZ3146" s="35"/>
      <c r="CA3146" s="35"/>
      <c r="CB3146" s="35"/>
      <c r="CC3146" s="35"/>
      <c r="CD3146" s="35"/>
      <c r="CE3146" s="35"/>
      <c r="CF3146" s="35"/>
      <c r="CG3146" s="35"/>
      <c r="CH3146" s="35"/>
    </row>
    <row r="3147" spans="1:86" ht="15.6" x14ac:dyDescent="0.3">
      <c r="A3147" s="35"/>
      <c r="B3147" s="86"/>
      <c r="C3147" s="35"/>
      <c r="D3147" s="35"/>
      <c r="E3147" s="35"/>
      <c r="F3147" s="35"/>
      <c r="G3147" s="35"/>
      <c r="H3147" s="35"/>
      <c r="I3147" s="35"/>
      <c r="J3147" s="35"/>
      <c r="K3147" s="35"/>
      <c r="L3147" s="35"/>
      <c r="M3147" s="35"/>
      <c r="N3147" s="35"/>
      <c r="O3147" s="35"/>
      <c r="P3147" s="35"/>
      <c r="Q3147" s="35"/>
      <c r="R3147" s="35"/>
      <c r="S3147" s="35"/>
      <c r="T3147" s="17">
        <f t="shared" si="7081"/>
        <v>49163</v>
      </c>
      <c r="U3147" s="216">
        <f t="shared" si="7074"/>
        <v>1</v>
      </c>
      <c r="V3147" s="216">
        <f t="shared" si="7081"/>
        <v>3142</v>
      </c>
      <c r="W3147" s="16">
        <f t="shared" si="7088"/>
        <v>8.6082191780821926</v>
      </c>
      <c r="X3147" s="16" t="e">
        <f>IF(Template!$F$7="Linear interpolation",LinInterp($I$5:$I$22,$G$5:$G$22,W3147),CubicSpline($I$5:$I$22,$G$5:$G$22,W3147))</f>
        <v>#VALUE!</v>
      </c>
      <c r="Y3147" s="221" t="e">
        <f t="shared" si="7075"/>
        <v>#VALUE!</v>
      </c>
      <c r="Z3147" s="221" t="e">
        <f>Y3147/PRODUCT($AA$6:AA3146)</f>
        <v>#VALUE!</v>
      </c>
      <c r="AA3147" s="16" t="e">
        <f t="shared" si="7082"/>
        <v>#VALUE!</v>
      </c>
      <c r="AB3147" s="10" t="e">
        <f t="shared" si="7083"/>
        <v>#VALUE!</v>
      </c>
      <c r="AC3147" s="90">
        <f t="shared" si="7076"/>
        <v>3147</v>
      </c>
      <c r="AD3147" s="17">
        <f t="shared" si="7084"/>
        <v>49140</v>
      </c>
      <c r="AE3147" s="16" t="e">
        <f t="shared" si="7077"/>
        <v>#VALUE!</v>
      </c>
      <c r="AF3147" s="10">
        <f ca="1">IFERROR(AVERAGE(INDIRECT("AE"&amp;AC3147-Template!$F$10+1):INDIRECT("AE"&amp;AC3147)),0)</f>
        <v>0</v>
      </c>
      <c r="AG3147" s="35"/>
      <c r="AH3147" s="86"/>
      <c r="AI3147" s="35"/>
      <c r="AJ3147" s="35"/>
      <c r="AK3147" s="35"/>
      <c r="AL3147" s="35"/>
      <c r="AM3147" s="35"/>
      <c r="AN3147" s="35"/>
      <c r="AO3147" s="35"/>
      <c r="AP3147" s="35"/>
      <c r="AQ3147" s="35"/>
      <c r="AR3147" s="35"/>
      <c r="AS3147" s="35"/>
      <c r="AT3147" s="35"/>
      <c r="AU3147" s="35"/>
      <c r="AV3147" s="35"/>
      <c r="AW3147" s="35"/>
      <c r="AX3147" s="35"/>
      <c r="AY3147" s="35"/>
      <c r="AZ3147" s="17">
        <f t="shared" ref="AZ3147" si="7095">AZ3146+1</f>
        <v>49163</v>
      </c>
      <c r="BA3147" s="216">
        <f t="shared" si="6956"/>
        <v>1</v>
      </c>
      <c r="BB3147" s="216">
        <f t="shared" ref="BB3147" si="7096">BB3146+1</f>
        <v>3142</v>
      </c>
      <c r="BC3147" s="16">
        <f t="shared" si="6958"/>
        <v>8.6082191780821926</v>
      </c>
      <c r="BD3147" s="16">
        <f>IF(Template!$F$7="Linear interpolation",LinInterp($AO$5:$AO$18,$AM$5:$AM$18,BC3147),CubicSpline($AO$5:$AO$18,$AM$5:$AM$18,BC3147))</f>
        <v>14.150205303888178</v>
      </c>
      <c r="BE3147" s="221">
        <f t="shared" si="7037"/>
        <v>3.1244386734876755</v>
      </c>
      <c r="BF3147" s="221">
        <f>BE3147/PRODUCT($BG$6:BG3146)</f>
        <v>1.000362560618995</v>
      </c>
      <c r="BG3147" s="16">
        <f t="shared" si="6959"/>
        <v>1.000362560618995</v>
      </c>
      <c r="BH3147" s="10">
        <f t="shared" si="6960"/>
        <v>13.233462593316702</v>
      </c>
      <c r="BI3147" s="90"/>
      <c r="BJ3147" s="17">
        <f t="shared" si="7087"/>
        <v>49140</v>
      </c>
      <c r="BK3147" s="16">
        <f t="shared" si="7080"/>
        <v>13.23432421861559</v>
      </c>
      <c r="BL3147" s="10">
        <f ca="1">IFERROR(AVERAGE(INDIRECT("BK"&amp;AC3147-Template!$F$10+1):INDIRECT("BK"&amp;AC3147)),0)</f>
        <v>13.234858332065954</v>
      </c>
      <c r="BM3147" s="35"/>
      <c r="BN3147" s="86"/>
      <c r="BO3147" s="35"/>
      <c r="BP3147" s="35"/>
      <c r="BQ3147" s="35"/>
      <c r="BR3147" s="35"/>
      <c r="BS3147" s="35"/>
      <c r="BT3147" s="35"/>
      <c r="BU3147" s="35"/>
      <c r="BV3147" s="35"/>
      <c r="BW3147" s="35"/>
      <c r="BX3147" s="35"/>
      <c r="BY3147" s="35"/>
      <c r="BZ3147" s="35"/>
      <c r="CA3147" s="35"/>
      <c r="CB3147" s="35"/>
      <c r="CC3147" s="35"/>
      <c r="CD3147" s="35"/>
      <c r="CE3147" s="35"/>
      <c r="CF3147" s="35"/>
      <c r="CG3147" s="35"/>
      <c r="CH3147" s="35"/>
    </row>
    <row r="3148" spans="1:86" ht="15.6" x14ac:dyDescent="0.3">
      <c r="A3148" s="35"/>
      <c r="B3148" s="86"/>
      <c r="C3148" s="35"/>
      <c r="D3148" s="35"/>
      <c r="E3148" s="35"/>
      <c r="F3148" s="35"/>
      <c r="G3148" s="35"/>
      <c r="H3148" s="35"/>
      <c r="I3148" s="35"/>
      <c r="J3148" s="35"/>
      <c r="K3148" s="35"/>
      <c r="L3148" s="35"/>
      <c r="M3148" s="35"/>
      <c r="N3148" s="35"/>
      <c r="O3148" s="35"/>
      <c r="P3148" s="35"/>
      <c r="Q3148" s="35"/>
      <c r="R3148" s="35"/>
      <c r="S3148" s="35"/>
      <c r="T3148" s="17">
        <f t="shared" si="7081"/>
        <v>49164</v>
      </c>
      <c r="U3148" s="216">
        <f t="shared" si="7074"/>
        <v>2</v>
      </c>
      <c r="V3148" s="216">
        <f t="shared" si="7081"/>
        <v>3143</v>
      </c>
      <c r="W3148" s="16">
        <f t="shared" si="7088"/>
        <v>8.6109589041095891</v>
      </c>
      <c r="X3148" s="16" t="e">
        <f>IF(Template!$F$7="Linear interpolation",LinInterp($I$5:$I$22,$G$5:$G$22,W3148),CubicSpline($I$5:$I$22,$G$5:$G$22,W3148))</f>
        <v>#VALUE!</v>
      </c>
      <c r="Y3148" s="221" t="e">
        <f t="shared" si="7075"/>
        <v>#VALUE!</v>
      </c>
      <c r="Z3148" s="221" t="e">
        <f>Y3148/PRODUCT($AA$6:AA3147)</f>
        <v>#VALUE!</v>
      </c>
      <c r="AA3148" s="16" t="e">
        <f t="shared" si="7082"/>
        <v>#VALUE!</v>
      </c>
      <c r="AB3148" s="10" t="e">
        <f t="shared" si="7083"/>
        <v>#VALUE!</v>
      </c>
      <c r="AC3148" s="90">
        <f t="shared" si="7076"/>
        <v>3148</v>
      </c>
      <c r="AD3148" s="17">
        <f t="shared" si="7084"/>
        <v>49141</v>
      </c>
      <c r="AE3148" s="16" t="e">
        <f t="shared" si="7077"/>
        <v>#VALUE!</v>
      </c>
      <c r="AF3148" s="10">
        <f ca="1">IFERROR(AVERAGE(INDIRECT("AE"&amp;AC3148-Template!$F$10+1):INDIRECT("AE"&amp;AC3148)),0)</f>
        <v>0</v>
      </c>
      <c r="AG3148" s="35"/>
      <c r="AH3148" s="86"/>
      <c r="AI3148" s="35"/>
      <c r="AJ3148" s="35"/>
      <c r="AK3148" s="35"/>
      <c r="AL3148" s="35"/>
      <c r="AM3148" s="35"/>
      <c r="AN3148" s="35"/>
      <c r="AO3148" s="35"/>
      <c r="AP3148" s="35"/>
      <c r="AQ3148" s="35"/>
      <c r="AR3148" s="35"/>
      <c r="AS3148" s="35"/>
      <c r="AT3148" s="35"/>
      <c r="AU3148" s="35"/>
      <c r="AV3148" s="35"/>
      <c r="AW3148" s="35"/>
      <c r="AX3148" s="35"/>
      <c r="AY3148" s="35"/>
      <c r="AZ3148" s="17">
        <f t="shared" ref="AZ3148" si="7097">AZ3147+1</f>
        <v>49164</v>
      </c>
      <c r="BA3148" s="216">
        <f t="shared" si="6956"/>
        <v>2</v>
      </c>
      <c r="BB3148" s="216">
        <f t="shared" ref="BB3148" si="7098">BB3147+1</f>
        <v>3143</v>
      </c>
      <c r="BC3148" s="16">
        <f t="shared" si="6958"/>
        <v>8.6109589041095891</v>
      </c>
      <c r="BD3148" s="16">
        <f>IF(Template!$F$7="Linear interpolation",LinInterp($AO$5:$AO$18,$AM$5:$AM$18,BC3148),CubicSpline($AO$5:$AO$18,$AM$5:$AM$18,BC3148))</f>
        <v>14.150204077917982</v>
      </c>
      <c r="BE3148" s="221">
        <f t="shared" si="7037"/>
        <v>3.1255714769399634</v>
      </c>
      <c r="BF3148" s="221">
        <f>BE3148/PRODUCT($BG$6:BG3147)</f>
        <v>1.0003625622297856</v>
      </c>
      <c r="BG3148" s="16">
        <f t="shared" si="6959"/>
        <v>1.0003625622297856</v>
      </c>
      <c r="BH3148" s="10">
        <f t="shared" si="6960"/>
        <v>13.23352138717404</v>
      </c>
      <c r="BI3148" s="90"/>
      <c r="BJ3148" s="17">
        <f t="shared" si="7087"/>
        <v>49141</v>
      </c>
      <c r="BK3148" s="16">
        <f t="shared" si="7080"/>
        <v>13.23432421861559</v>
      </c>
      <c r="BL3148" s="10">
        <f ca="1">IFERROR(AVERAGE(INDIRECT("BK"&amp;AC3148-Template!$F$10+1):INDIRECT("BK"&amp;AC3148)),0)</f>
        <v>13.23482012380806</v>
      </c>
      <c r="BM3148" s="35"/>
      <c r="BN3148" s="86"/>
      <c r="BO3148" s="35"/>
      <c r="BP3148" s="35"/>
      <c r="BQ3148" s="35"/>
      <c r="BR3148" s="35"/>
      <c r="BS3148" s="35"/>
      <c r="BT3148" s="35"/>
      <c r="BU3148" s="35"/>
      <c r="BV3148" s="35"/>
      <c r="BW3148" s="35"/>
      <c r="BX3148" s="35"/>
      <c r="BY3148" s="35"/>
      <c r="BZ3148" s="35"/>
      <c r="CA3148" s="35"/>
      <c r="CB3148" s="35"/>
      <c r="CC3148" s="35"/>
      <c r="CD3148" s="35"/>
      <c r="CE3148" s="35"/>
      <c r="CF3148" s="35"/>
      <c r="CG3148" s="35"/>
      <c r="CH3148" s="35"/>
    </row>
    <row r="3149" spans="1:86" ht="15.6" x14ac:dyDescent="0.3">
      <c r="A3149" s="35"/>
      <c r="B3149" s="86"/>
      <c r="C3149" s="35"/>
      <c r="D3149" s="35"/>
      <c r="E3149" s="35"/>
      <c r="F3149" s="35"/>
      <c r="G3149" s="35"/>
      <c r="H3149" s="35"/>
      <c r="I3149" s="35"/>
      <c r="J3149" s="35"/>
      <c r="K3149" s="35"/>
      <c r="L3149" s="35"/>
      <c r="M3149" s="35"/>
      <c r="N3149" s="35"/>
      <c r="O3149" s="35"/>
      <c r="P3149" s="35"/>
      <c r="Q3149" s="35"/>
      <c r="R3149" s="35"/>
      <c r="S3149" s="35"/>
      <c r="T3149" s="17">
        <f t="shared" si="7081"/>
        <v>49165</v>
      </c>
      <c r="U3149" s="216">
        <f t="shared" si="7074"/>
        <v>3</v>
      </c>
      <c r="V3149" s="216">
        <f t="shared" si="7081"/>
        <v>3144</v>
      </c>
      <c r="W3149" s="16">
        <f t="shared" si="7088"/>
        <v>8.6136986301369856</v>
      </c>
      <c r="X3149" s="16" t="e">
        <f>IF(Template!$F$7="Linear interpolation",LinInterp($I$5:$I$22,$G$5:$G$22,W3149),CubicSpline($I$5:$I$22,$G$5:$G$22,W3149))</f>
        <v>#VALUE!</v>
      </c>
      <c r="Y3149" s="221" t="e">
        <f t="shared" si="7075"/>
        <v>#VALUE!</v>
      </c>
      <c r="Z3149" s="221" t="e">
        <f>Y3149/PRODUCT($AA$6:AA3148)</f>
        <v>#VALUE!</v>
      </c>
      <c r="AA3149" s="16" t="e">
        <f t="shared" si="7082"/>
        <v>#VALUE!</v>
      </c>
      <c r="AB3149" s="10" t="e">
        <f t="shared" si="7083"/>
        <v>#VALUE!</v>
      </c>
      <c r="AC3149" s="90">
        <f t="shared" si="7076"/>
        <v>3149</v>
      </c>
      <c r="AD3149" s="17">
        <f t="shared" si="7084"/>
        <v>49142</v>
      </c>
      <c r="AE3149" s="16" t="e">
        <f t="shared" si="7077"/>
        <v>#VALUE!</v>
      </c>
      <c r="AF3149" s="10">
        <f ca="1">IFERROR(AVERAGE(INDIRECT("AE"&amp;AC3149-Template!$F$10+1):INDIRECT("AE"&amp;AC3149)),0)</f>
        <v>0</v>
      </c>
      <c r="AG3149" s="35"/>
      <c r="AH3149" s="86"/>
      <c r="AI3149" s="35"/>
      <c r="AJ3149" s="35"/>
      <c r="AK3149" s="35"/>
      <c r="AL3149" s="35"/>
      <c r="AM3149" s="35"/>
      <c r="AN3149" s="35"/>
      <c r="AO3149" s="35"/>
      <c r="AP3149" s="35"/>
      <c r="AQ3149" s="35"/>
      <c r="AR3149" s="35"/>
      <c r="AS3149" s="35"/>
      <c r="AT3149" s="35"/>
      <c r="AU3149" s="35"/>
      <c r="AV3149" s="35"/>
      <c r="AW3149" s="35"/>
      <c r="AX3149" s="35"/>
      <c r="AY3149" s="35"/>
      <c r="AZ3149" s="17">
        <f t="shared" ref="AZ3149" si="7099">AZ3148+1</f>
        <v>49165</v>
      </c>
      <c r="BA3149" s="216">
        <f t="shared" ref="BA3149:BA3212" si="7100">WEEKDAY(AZ3149,2)</f>
        <v>3</v>
      </c>
      <c r="BB3149" s="216">
        <f t="shared" ref="BB3149" si="7101">BB3148+1</f>
        <v>3144</v>
      </c>
      <c r="BC3149" s="16">
        <f t="shared" ref="BC3149:BC3212" si="7102">YEARFRAC($T$5,AZ3149,3)</f>
        <v>8.6136986301369856</v>
      </c>
      <c r="BD3149" s="16">
        <f>IF(Template!$F$7="Linear interpolation",LinInterp($AO$5:$AO$18,$AM$5:$AM$18,BC3149),CubicSpline($AO$5:$AO$18,$AM$5:$AM$18,BC3149))</f>
        <v>14.150202842683527</v>
      </c>
      <c r="BE3149" s="221">
        <f t="shared" si="7037"/>
        <v>3.1267046887341903</v>
      </c>
      <c r="BF3149" s="221">
        <f>BE3149/PRODUCT($BG$6:BG3148)</f>
        <v>1.0003625614715861</v>
      </c>
      <c r="BG3149" s="16">
        <f t="shared" ref="BG3149:BG3212" si="7103">1+BH3149/365/100</f>
        <v>1.0003625614715861</v>
      </c>
      <c r="BH3149" s="10">
        <f t="shared" ref="BH3149:BH3212" si="7104">IF(OR(BA3149=6,BA3149=7),BH3148,(BF3149-1)*365*100)</f>
        <v>13.233493712892175</v>
      </c>
      <c r="BI3149" s="90"/>
      <c r="BJ3149" s="17">
        <f t="shared" si="7087"/>
        <v>49142</v>
      </c>
      <c r="BK3149" s="16">
        <f t="shared" si="7080"/>
        <v>13.234108572632962</v>
      </c>
      <c r="BL3149" s="10">
        <f ca="1">IFERROR(AVERAGE(INDIRECT("BK"&amp;AC3149-Template!$F$10+1):INDIRECT("BK"&amp;AC3149)),0)</f>
        <v>13.234774727350747</v>
      </c>
      <c r="BM3149" s="35"/>
      <c r="BN3149" s="86"/>
      <c r="BO3149" s="35"/>
      <c r="BP3149" s="35"/>
      <c r="BQ3149" s="35"/>
      <c r="BR3149" s="35"/>
      <c r="BS3149" s="35"/>
      <c r="BT3149" s="35"/>
      <c r="BU3149" s="35"/>
      <c r="BV3149" s="35"/>
      <c r="BW3149" s="35"/>
      <c r="BX3149" s="35"/>
      <c r="BY3149" s="35"/>
      <c r="BZ3149" s="35"/>
      <c r="CA3149" s="35"/>
      <c r="CB3149" s="35"/>
      <c r="CC3149" s="35"/>
      <c r="CD3149" s="35"/>
      <c r="CE3149" s="35"/>
      <c r="CF3149" s="35"/>
      <c r="CG3149" s="35"/>
      <c r="CH3149" s="35"/>
    </row>
    <row r="3150" spans="1:86" ht="15.6" x14ac:dyDescent="0.3">
      <c r="A3150" s="35"/>
      <c r="B3150" s="86"/>
      <c r="C3150" s="35"/>
      <c r="D3150" s="35"/>
      <c r="E3150" s="35"/>
      <c r="F3150" s="35"/>
      <c r="G3150" s="35"/>
      <c r="H3150" s="35"/>
      <c r="I3150" s="35"/>
      <c r="J3150" s="35"/>
      <c r="K3150" s="35"/>
      <c r="L3150" s="35"/>
      <c r="M3150" s="35"/>
      <c r="N3150" s="35"/>
      <c r="O3150" s="35"/>
      <c r="P3150" s="35"/>
      <c r="Q3150" s="35"/>
      <c r="R3150" s="35"/>
      <c r="S3150" s="35"/>
      <c r="T3150" s="17">
        <f t="shared" si="7081"/>
        <v>49166</v>
      </c>
      <c r="U3150" s="216">
        <f t="shared" si="7074"/>
        <v>4</v>
      </c>
      <c r="V3150" s="216">
        <f t="shared" si="7081"/>
        <v>3145</v>
      </c>
      <c r="W3150" s="16">
        <f t="shared" si="7088"/>
        <v>8.6164383561643838</v>
      </c>
      <c r="X3150" s="16" t="e">
        <f>IF(Template!$F$7="Linear interpolation",LinInterp($I$5:$I$22,$G$5:$G$22,W3150),CubicSpline($I$5:$I$22,$G$5:$G$22,W3150))</f>
        <v>#VALUE!</v>
      </c>
      <c r="Y3150" s="221" t="e">
        <f t="shared" si="7075"/>
        <v>#VALUE!</v>
      </c>
      <c r="Z3150" s="221" t="e">
        <f>Y3150/PRODUCT($AA$6:AA3149)</f>
        <v>#VALUE!</v>
      </c>
      <c r="AA3150" s="16" t="e">
        <f t="shared" si="7082"/>
        <v>#VALUE!</v>
      </c>
      <c r="AB3150" s="10" t="e">
        <f t="shared" si="7083"/>
        <v>#VALUE!</v>
      </c>
      <c r="AC3150" s="90">
        <f t="shared" si="7076"/>
        <v>3150</v>
      </c>
      <c r="AD3150" s="17">
        <f t="shared" si="7084"/>
        <v>49143</v>
      </c>
      <c r="AE3150" s="16" t="e">
        <f t="shared" si="7077"/>
        <v>#VALUE!</v>
      </c>
      <c r="AF3150" s="10">
        <f ca="1">IFERROR(AVERAGE(INDIRECT("AE"&amp;AC3150-Template!$F$10+1):INDIRECT("AE"&amp;AC3150)),0)</f>
        <v>0</v>
      </c>
      <c r="AG3150" s="35"/>
      <c r="AH3150" s="86"/>
      <c r="AI3150" s="35"/>
      <c r="AJ3150" s="35"/>
      <c r="AK3150" s="35"/>
      <c r="AL3150" s="35"/>
      <c r="AM3150" s="35"/>
      <c r="AN3150" s="35"/>
      <c r="AO3150" s="35"/>
      <c r="AP3150" s="35"/>
      <c r="AQ3150" s="35"/>
      <c r="AR3150" s="35"/>
      <c r="AS3150" s="35"/>
      <c r="AT3150" s="35"/>
      <c r="AU3150" s="35"/>
      <c r="AV3150" s="35"/>
      <c r="AW3150" s="35"/>
      <c r="AX3150" s="35"/>
      <c r="AY3150" s="35"/>
      <c r="AZ3150" s="17">
        <f t="shared" ref="AZ3150" si="7105">AZ3149+1</f>
        <v>49166</v>
      </c>
      <c r="BA3150" s="216">
        <f t="shared" si="7100"/>
        <v>4</v>
      </c>
      <c r="BB3150" s="216">
        <f t="shared" ref="BB3150" si="7106">BB3149+1</f>
        <v>3145</v>
      </c>
      <c r="BC3150" s="16">
        <f t="shared" si="7102"/>
        <v>8.6164383561643838</v>
      </c>
      <c r="BD3150" s="16">
        <f>IF(Template!$F$7="Linear interpolation",LinInterp($AO$5:$AO$18,$AM$5:$AM$18,BC3150),CubicSpline($AO$5:$AO$18,$AM$5:$AM$18,BC3150))</f>
        <v>14.150201598319077</v>
      </c>
      <c r="BE3150" s="221">
        <f t="shared" si="7037"/>
        <v>3.1278383090462967</v>
      </c>
      <c r="BF3150" s="221">
        <f>BE3150/PRODUCT($BG$6:BG3149)</f>
        <v>1.0003625607228566</v>
      </c>
      <c r="BG3150" s="16">
        <f t="shared" si="7103"/>
        <v>1.0003625607228566</v>
      </c>
      <c r="BH3150" s="10">
        <f t="shared" si="7104"/>
        <v>13.233466384264592</v>
      </c>
      <c r="BI3150" s="90"/>
      <c r="BJ3150" s="17">
        <f t="shared" si="7087"/>
        <v>49143</v>
      </c>
      <c r="BK3150" s="16">
        <f t="shared" si="7080"/>
        <v>13.234181569283688</v>
      </c>
      <c r="BL3150" s="10">
        <f ca="1">IFERROR(AVERAGE(INDIRECT("BK"&amp;AC3150-Template!$F$10+1):INDIRECT("BK"&amp;AC3150)),0)</f>
        <v>13.234731764115121</v>
      </c>
      <c r="BM3150" s="35"/>
      <c r="BN3150" s="86"/>
      <c r="BO3150" s="35"/>
      <c r="BP3150" s="35"/>
      <c r="BQ3150" s="35"/>
      <c r="BR3150" s="35"/>
      <c r="BS3150" s="35"/>
      <c r="BT3150" s="35"/>
      <c r="BU3150" s="35"/>
      <c r="BV3150" s="35"/>
      <c r="BW3150" s="35"/>
      <c r="BX3150" s="35"/>
      <c r="BY3150" s="35"/>
      <c r="BZ3150" s="35"/>
      <c r="CA3150" s="35"/>
      <c r="CB3150" s="35"/>
      <c r="CC3150" s="35"/>
      <c r="CD3150" s="35"/>
      <c r="CE3150" s="35"/>
      <c r="CF3150" s="35"/>
      <c r="CG3150" s="35"/>
      <c r="CH3150" s="35"/>
    </row>
    <row r="3151" spans="1:86" ht="15.6" x14ac:dyDescent="0.3">
      <c r="A3151" s="35"/>
      <c r="B3151" s="86"/>
      <c r="C3151" s="35"/>
      <c r="D3151" s="35"/>
      <c r="E3151" s="35"/>
      <c r="F3151" s="35"/>
      <c r="G3151" s="35"/>
      <c r="H3151" s="35"/>
      <c r="I3151" s="35"/>
      <c r="J3151" s="35"/>
      <c r="K3151" s="35"/>
      <c r="L3151" s="35"/>
      <c r="M3151" s="35"/>
      <c r="N3151" s="35"/>
      <c r="O3151" s="35"/>
      <c r="P3151" s="35"/>
      <c r="Q3151" s="35"/>
      <c r="R3151" s="35"/>
      <c r="S3151" s="35"/>
      <c r="T3151" s="17">
        <f t="shared" si="7081"/>
        <v>49167</v>
      </c>
      <c r="U3151" s="216">
        <f t="shared" si="7074"/>
        <v>5</v>
      </c>
      <c r="V3151" s="216">
        <f t="shared" si="7081"/>
        <v>3146</v>
      </c>
      <c r="W3151" s="16">
        <f t="shared" si="7088"/>
        <v>8.6191780821917803</v>
      </c>
      <c r="X3151" s="16" t="e">
        <f>IF(Template!$F$7="Linear interpolation",LinInterp($I$5:$I$22,$G$5:$G$22,W3151),CubicSpline($I$5:$I$22,$G$5:$G$22,W3151))</f>
        <v>#VALUE!</v>
      </c>
      <c r="Y3151" s="221" t="e">
        <f t="shared" si="7075"/>
        <v>#VALUE!</v>
      </c>
      <c r="Z3151" s="221" t="e">
        <f>Y3151/PRODUCT($AA$6:AA3150)</f>
        <v>#VALUE!</v>
      </c>
      <c r="AA3151" s="16" t="e">
        <f t="shared" si="7082"/>
        <v>#VALUE!</v>
      </c>
      <c r="AB3151" s="10" t="e">
        <f t="shared" si="7083"/>
        <v>#VALUE!</v>
      </c>
      <c r="AC3151" s="90">
        <f t="shared" si="7076"/>
        <v>3151</v>
      </c>
      <c r="AD3151" s="17">
        <f t="shared" si="7084"/>
        <v>49144</v>
      </c>
      <c r="AE3151" s="16" t="e">
        <f t="shared" si="7077"/>
        <v>#VALUE!</v>
      </c>
      <c r="AF3151" s="10">
        <f ca="1">IFERROR(AVERAGE(INDIRECT("AE"&amp;AC3151-Template!$F$10+1):INDIRECT("AE"&amp;AC3151)),0)</f>
        <v>0</v>
      </c>
      <c r="AG3151" s="35"/>
      <c r="AH3151" s="86"/>
      <c r="AI3151" s="35"/>
      <c r="AJ3151" s="35"/>
      <c r="AK3151" s="35"/>
      <c r="AL3151" s="35"/>
      <c r="AM3151" s="35"/>
      <c r="AN3151" s="35"/>
      <c r="AO3151" s="35"/>
      <c r="AP3151" s="35"/>
      <c r="AQ3151" s="35"/>
      <c r="AR3151" s="35"/>
      <c r="AS3151" s="35"/>
      <c r="AT3151" s="35"/>
      <c r="AU3151" s="35"/>
      <c r="AV3151" s="35"/>
      <c r="AW3151" s="35"/>
      <c r="AX3151" s="35"/>
      <c r="AY3151" s="35"/>
      <c r="AZ3151" s="17">
        <f t="shared" ref="AZ3151" si="7107">AZ3150+1</f>
        <v>49167</v>
      </c>
      <c r="BA3151" s="216">
        <f t="shared" si="7100"/>
        <v>5</v>
      </c>
      <c r="BB3151" s="216">
        <f t="shared" ref="BB3151" si="7108">BB3150+1</f>
        <v>3146</v>
      </c>
      <c r="BC3151" s="16">
        <f t="shared" si="7102"/>
        <v>8.6191780821917803</v>
      </c>
      <c r="BD3151" s="16">
        <f>IF(Template!$F$7="Linear interpolation",LinInterp($AO$5:$AO$18,$AM$5:$AM$18,BC3151),CubicSpline($AO$5:$AO$18,$AM$5:$AM$18,BC3151))</f>
        <v>14.150200344958897</v>
      </c>
      <c r="BE3151" s="221">
        <f t="shared" si="7037"/>
        <v>3.128972338052368</v>
      </c>
      <c r="BF3151" s="221">
        <f>BE3151/PRODUCT($BG$6:BG3150)</f>
        <v>1.0003625599836128</v>
      </c>
      <c r="BG3151" s="16">
        <f t="shared" si="7103"/>
        <v>1.0003625599836128</v>
      </c>
      <c r="BH3151" s="10">
        <f t="shared" si="7104"/>
        <v>13.23343940186672</v>
      </c>
      <c r="BI3151" s="90"/>
      <c r="BJ3151" s="17">
        <f t="shared" si="7087"/>
        <v>49144</v>
      </c>
      <c r="BK3151" s="16">
        <f t="shared" si="7080"/>
        <v>13.234146744077746</v>
      </c>
      <c r="BL3151" s="10">
        <f ca="1">IFERROR(AVERAGE(INDIRECT("BK"&amp;AC3151-Template!$F$10+1):INDIRECT("BK"&amp;AC3151)),0)</f>
        <v>13.234696661775207</v>
      </c>
      <c r="BM3151" s="35"/>
      <c r="BN3151" s="86"/>
      <c r="BO3151" s="35"/>
      <c r="BP3151" s="35"/>
      <c r="BQ3151" s="35"/>
      <c r="BR3151" s="35"/>
      <c r="BS3151" s="35"/>
      <c r="BT3151" s="35"/>
      <c r="BU3151" s="35"/>
      <c r="BV3151" s="35"/>
      <c r="BW3151" s="35"/>
      <c r="BX3151" s="35"/>
      <c r="BY3151" s="35"/>
      <c r="BZ3151" s="35"/>
      <c r="CA3151" s="35"/>
      <c r="CB3151" s="35"/>
      <c r="CC3151" s="35"/>
      <c r="CD3151" s="35"/>
      <c r="CE3151" s="35"/>
      <c r="CF3151" s="35"/>
      <c r="CG3151" s="35"/>
      <c r="CH3151" s="35"/>
    </row>
    <row r="3152" spans="1:86" ht="15.6" x14ac:dyDescent="0.3">
      <c r="A3152" s="35"/>
      <c r="B3152" s="86"/>
      <c r="C3152" s="35"/>
      <c r="D3152" s="35"/>
      <c r="E3152" s="35"/>
      <c r="F3152" s="35"/>
      <c r="G3152" s="35"/>
      <c r="H3152" s="35"/>
      <c r="I3152" s="35"/>
      <c r="J3152" s="35"/>
      <c r="K3152" s="35"/>
      <c r="L3152" s="35"/>
      <c r="M3152" s="35"/>
      <c r="N3152" s="35"/>
      <c r="O3152" s="35"/>
      <c r="P3152" s="35"/>
      <c r="Q3152" s="35"/>
      <c r="R3152" s="35"/>
      <c r="S3152" s="35"/>
      <c r="T3152" s="17">
        <f t="shared" si="7081"/>
        <v>49168</v>
      </c>
      <c r="U3152" s="216">
        <f t="shared" si="7074"/>
        <v>6</v>
      </c>
      <c r="V3152" s="216">
        <f t="shared" si="7081"/>
        <v>3147</v>
      </c>
      <c r="W3152" s="16">
        <f t="shared" si="7088"/>
        <v>8.6219178082191785</v>
      </c>
      <c r="X3152" s="16" t="e">
        <f>IF(Template!$F$7="Linear interpolation",LinInterp($I$5:$I$22,$G$5:$G$22,W3152),CubicSpline($I$5:$I$22,$G$5:$G$22,W3152))</f>
        <v>#VALUE!</v>
      </c>
      <c r="Y3152" s="221" t="e">
        <f t="shared" si="7075"/>
        <v>#VALUE!</v>
      </c>
      <c r="Z3152" s="221" t="e">
        <f>Y3152/PRODUCT($AA$6:AA3151)</f>
        <v>#VALUE!</v>
      </c>
      <c r="AA3152" s="16" t="e">
        <f t="shared" si="7082"/>
        <v>#VALUE!</v>
      </c>
      <c r="AB3152" s="10" t="e">
        <f t="shared" si="7083"/>
        <v>#VALUE!</v>
      </c>
      <c r="AC3152" s="90">
        <f t="shared" si="7076"/>
        <v>3152</v>
      </c>
      <c r="AD3152" s="17">
        <f t="shared" si="7084"/>
        <v>49145</v>
      </c>
      <c r="AE3152" s="16" t="e">
        <f t="shared" si="7077"/>
        <v>#VALUE!</v>
      </c>
      <c r="AF3152" s="10">
        <f ca="1">IFERROR(AVERAGE(INDIRECT("AE"&amp;AC3152-Template!$F$10+1):INDIRECT("AE"&amp;AC3152)),0)</f>
        <v>0</v>
      </c>
      <c r="AG3152" s="35"/>
      <c r="AH3152" s="86"/>
      <c r="AI3152" s="35"/>
      <c r="AJ3152" s="35"/>
      <c r="AK3152" s="35"/>
      <c r="AL3152" s="35"/>
      <c r="AM3152" s="35"/>
      <c r="AN3152" s="35"/>
      <c r="AO3152" s="35"/>
      <c r="AP3152" s="35"/>
      <c r="AQ3152" s="35"/>
      <c r="AR3152" s="35"/>
      <c r="AS3152" s="35"/>
      <c r="AT3152" s="35"/>
      <c r="AU3152" s="35"/>
      <c r="AV3152" s="35"/>
      <c r="AW3152" s="35"/>
      <c r="AX3152" s="35"/>
      <c r="AY3152" s="35"/>
      <c r="AZ3152" s="17">
        <f t="shared" ref="AZ3152" si="7109">AZ3151+1</f>
        <v>49168</v>
      </c>
      <c r="BA3152" s="216">
        <f t="shared" si="7100"/>
        <v>6</v>
      </c>
      <c r="BB3152" s="216">
        <f t="shared" ref="BB3152" si="7110">BB3151+1</f>
        <v>3147</v>
      </c>
      <c r="BC3152" s="16">
        <f t="shared" si="7102"/>
        <v>8.6219178082191785</v>
      </c>
      <c r="BD3152" s="16">
        <f>IF(Template!$F$7="Linear interpolation",LinInterp($AO$5:$AO$18,$AM$5:$AM$18,BC3152),CubicSpline($AO$5:$AO$18,$AM$5:$AM$18,BC3152))</f>
        <v>14.150199082737254</v>
      </c>
      <c r="BE3152" s="221">
        <f t="shared" si="7037"/>
        <v>3.1301067759286116</v>
      </c>
      <c r="BF3152" s="221">
        <f>BE3152/PRODUCT($BG$6:BG3151)</f>
        <v>1.0003625592538634</v>
      </c>
      <c r="BG3152" s="16">
        <f t="shared" si="7103"/>
        <v>1.0003625599836128</v>
      </c>
      <c r="BH3152" s="10">
        <f t="shared" si="7104"/>
        <v>13.23343940186672</v>
      </c>
      <c r="BI3152" s="90"/>
      <c r="BJ3152" s="17">
        <f t="shared" si="7087"/>
        <v>49145</v>
      </c>
      <c r="BK3152" s="16">
        <f t="shared" si="7080"/>
        <v>13.234112254800534</v>
      </c>
      <c r="BL3152" s="10">
        <f ca="1">IFERROR(AVERAGE(INDIRECT("BK"&amp;AC3152-Template!$F$10+1):INDIRECT("BK"&amp;AC3152)),0)</f>
        <v>13.234657366859315</v>
      </c>
      <c r="BM3152" s="35"/>
      <c r="BN3152" s="86"/>
      <c r="BO3152" s="35"/>
      <c r="BP3152" s="35"/>
      <c r="BQ3152" s="35"/>
      <c r="BR3152" s="35"/>
      <c r="BS3152" s="35"/>
      <c r="BT3152" s="35"/>
      <c r="BU3152" s="35"/>
      <c r="BV3152" s="35"/>
      <c r="BW3152" s="35"/>
      <c r="BX3152" s="35"/>
      <c r="BY3152" s="35"/>
      <c r="BZ3152" s="35"/>
      <c r="CA3152" s="35"/>
      <c r="CB3152" s="35"/>
      <c r="CC3152" s="35"/>
      <c r="CD3152" s="35"/>
      <c r="CE3152" s="35"/>
      <c r="CF3152" s="35"/>
      <c r="CG3152" s="35"/>
      <c r="CH3152" s="35"/>
    </row>
    <row r="3153" spans="1:86" ht="15.6" x14ac:dyDescent="0.3">
      <c r="A3153" s="35"/>
      <c r="B3153" s="86"/>
      <c r="C3153" s="35"/>
      <c r="D3153" s="35"/>
      <c r="E3153" s="35"/>
      <c r="F3153" s="35"/>
      <c r="G3153" s="35"/>
      <c r="H3153" s="35"/>
      <c r="I3153" s="35"/>
      <c r="J3153" s="35"/>
      <c r="K3153" s="35"/>
      <c r="L3153" s="35"/>
      <c r="M3153" s="35"/>
      <c r="N3153" s="35"/>
      <c r="O3153" s="35"/>
      <c r="P3153" s="35"/>
      <c r="Q3153" s="35"/>
      <c r="R3153" s="35"/>
      <c r="S3153" s="35"/>
      <c r="T3153" s="17">
        <f t="shared" si="7081"/>
        <v>49169</v>
      </c>
      <c r="U3153" s="216">
        <f t="shared" si="7074"/>
        <v>7</v>
      </c>
      <c r="V3153" s="216">
        <f t="shared" si="7081"/>
        <v>3148</v>
      </c>
      <c r="W3153" s="16">
        <f t="shared" si="7088"/>
        <v>8.624657534246575</v>
      </c>
      <c r="X3153" s="16" t="e">
        <f>IF(Template!$F$7="Linear interpolation",LinInterp($I$5:$I$22,$G$5:$G$22,W3153),CubicSpline($I$5:$I$22,$G$5:$G$22,W3153))</f>
        <v>#VALUE!</v>
      </c>
      <c r="Y3153" s="221" t="e">
        <f t="shared" si="7075"/>
        <v>#VALUE!</v>
      </c>
      <c r="Z3153" s="221" t="e">
        <f>Y3153/PRODUCT($AA$6:AA3152)</f>
        <v>#VALUE!</v>
      </c>
      <c r="AA3153" s="16" t="e">
        <f t="shared" si="7082"/>
        <v>#VALUE!</v>
      </c>
      <c r="AB3153" s="10" t="e">
        <f t="shared" si="7083"/>
        <v>#VALUE!</v>
      </c>
      <c r="AC3153" s="90">
        <f t="shared" si="7076"/>
        <v>3153</v>
      </c>
      <c r="AD3153" s="17">
        <f t="shared" si="7084"/>
        <v>49146</v>
      </c>
      <c r="AE3153" s="16" t="e">
        <f t="shared" si="7077"/>
        <v>#VALUE!</v>
      </c>
      <c r="AF3153" s="10">
        <f ca="1">IFERROR(AVERAGE(INDIRECT("AE"&amp;AC3153-Template!$F$10+1):INDIRECT("AE"&amp;AC3153)),0)</f>
        <v>0</v>
      </c>
      <c r="AG3153" s="35"/>
      <c r="AH3153" s="86"/>
      <c r="AI3153" s="35"/>
      <c r="AJ3153" s="35"/>
      <c r="AK3153" s="35"/>
      <c r="AL3153" s="35"/>
      <c r="AM3153" s="35"/>
      <c r="AN3153" s="35"/>
      <c r="AO3153" s="35"/>
      <c r="AP3153" s="35"/>
      <c r="AQ3153" s="35"/>
      <c r="AR3153" s="35"/>
      <c r="AS3153" s="35"/>
      <c r="AT3153" s="35"/>
      <c r="AU3153" s="35"/>
      <c r="AV3153" s="35"/>
      <c r="AW3153" s="35"/>
      <c r="AX3153" s="35"/>
      <c r="AY3153" s="35"/>
      <c r="AZ3153" s="17">
        <f t="shared" ref="AZ3153" si="7111">AZ3152+1</f>
        <v>49169</v>
      </c>
      <c r="BA3153" s="216">
        <f t="shared" si="7100"/>
        <v>7</v>
      </c>
      <c r="BB3153" s="216">
        <f t="shared" ref="BB3153" si="7112">BB3152+1</f>
        <v>3148</v>
      </c>
      <c r="BC3153" s="16">
        <f t="shared" si="7102"/>
        <v>8.624657534246575</v>
      </c>
      <c r="BD3153" s="16">
        <f>IF(Template!$F$7="Linear interpolation",LinInterp($AO$5:$AO$18,$AM$5:$AM$18,BC3153),CubicSpline($AO$5:$AO$18,$AM$5:$AM$18,BC3153))</f>
        <v>14.150197811788411</v>
      </c>
      <c r="BE3153" s="221">
        <f t="shared" si="7037"/>
        <v>3.131241622851388</v>
      </c>
      <c r="BF3153" s="221">
        <f>BE3153/PRODUCT($BG$6:BG3152)</f>
        <v>1.0003625578038775</v>
      </c>
      <c r="BG3153" s="16">
        <f t="shared" si="7103"/>
        <v>1.0003625599836128</v>
      </c>
      <c r="BH3153" s="10">
        <f t="shared" si="7104"/>
        <v>13.23343940186672</v>
      </c>
      <c r="BI3153" s="90"/>
      <c r="BJ3153" s="17">
        <f t="shared" si="7087"/>
        <v>49146</v>
      </c>
      <c r="BK3153" s="16">
        <f t="shared" si="7080"/>
        <v>13.234078101654667</v>
      </c>
      <c r="BL3153" s="10">
        <f ca="1">IFERROR(AVERAGE(INDIRECT("BK"&amp;AC3153-Template!$F$10+1):INDIRECT("BK"&amp;AC3153)),0)</f>
        <v>13.234618401397096</v>
      </c>
      <c r="BM3153" s="35"/>
      <c r="BN3153" s="86"/>
      <c r="BO3153" s="35"/>
      <c r="BP3153" s="35"/>
      <c r="BQ3153" s="35"/>
      <c r="BR3153" s="35"/>
      <c r="BS3153" s="35"/>
      <c r="BT3153" s="35"/>
      <c r="BU3153" s="35"/>
      <c r="BV3153" s="35"/>
      <c r="BW3153" s="35"/>
      <c r="BX3153" s="35"/>
      <c r="BY3153" s="35"/>
      <c r="BZ3153" s="35"/>
      <c r="CA3153" s="35"/>
      <c r="CB3153" s="35"/>
      <c r="CC3153" s="35"/>
      <c r="CD3153" s="35"/>
      <c r="CE3153" s="35"/>
      <c r="CF3153" s="35"/>
      <c r="CG3153" s="35"/>
      <c r="CH3153" s="35"/>
    </row>
    <row r="3154" spans="1:86" ht="15.6" x14ac:dyDescent="0.3">
      <c r="A3154" s="35"/>
      <c r="B3154" s="86"/>
      <c r="C3154" s="35"/>
      <c r="D3154" s="35"/>
      <c r="E3154" s="35"/>
      <c r="F3154" s="35"/>
      <c r="G3154" s="35"/>
      <c r="H3154" s="35"/>
      <c r="I3154" s="35"/>
      <c r="J3154" s="35"/>
      <c r="K3154" s="35"/>
      <c r="L3154" s="35"/>
      <c r="M3154" s="35"/>
      <c r="N3154" s="35"/>
      <c r="O3154" s="35"/>
      <c r="P3154" s="35"/>
      <c r="Q3154" s="35"/>
      <c r="R3154" s="35"/>
      <c r="S3154" s="35"/>
      <c r="T3154" s="17">
        <f t="shared" si="7081"/>
        <v>49170</v>
      </c>
      <c r="U3154" s="216">
        <f t="shared" si="7074"/>
        <v>1</v>
      </c>
      <c r="V3154" s="216">
        <f t="shared" si="7081"/>
        <v>3149</v>
      </c>
      <c r="W3154" s="16">
        <f t="shared" si="7088"/>
        <v>8.6273972602739732</v>
      </c>
      <c r="X3154" s="16" t="e">
        <f>IF(Template!$F$7="Linear interpolation",LinInterp($I$5:$I$22,$G$5:$G$22,W3154),CubicSpline($I$5:$I$22,$G$5:$G$22,W3154))</f>
        <v>#VALUE!</v>
      </c>
      <c r="Y3154" s="221" t="e">
        <f t="shared" si="7075"/>
        <v>#VALUE!</v>
      </c>
      <c r="Z3154" s="221" t="e">
        <f>Y3154/PRODUCT($AA$6:AA3153)</f>
        <v>#VALUE!</v>
      </c>
      <c r="AA3154" s="16" t="e">
        <f t="shared" si="7082"/>
        <v>#VALUE!</v>
      </c>
      <c r="AB3154" s="10" t="e">
        <f t="shared" si="7083"/>
        <v>#VALUE!</v>
      </c>
      <c r="AC3154" s="90">
        <f t="shared" si="7076"/>
        <v>3154</v>
      </c>
      <c r="AD3154" s="17">
        <f t="shared" si="7084"/>
        <v>49147</v>
      </c>
      <c r="AE3154" s="16" t="e">
        <f t="shared" si="7077"/>
        <v>#VALUE!</v>
      </c>
      <c r="AF3154" s="10">
        <f ca="1">IFERROR(AVERAGE(INDIRECT("AE"&amp;AC3154-Template!$F$10+1):INDIRECT("AE"&amp;AC3154)),0)</f>
        <v>0</v>
      </c>
      <c r="AG3154" s="35"/>
      <c r="AH3154" s="86"/>
      <c r="AI3154" s="35"/>
      <c r="AJ3154" s="35"/>
      <c r="AK3154" s="35"/>
      <c r="AL3154" s="35"/>
      <c r="AM3154" s="35"/>
      <c r="AN3154" s="35"/>
      <c r="AO3154" s="35"/>
      <c r="AP3154" s="35"/>
      <c r="AQ3154" s="35"/>
      <c r="AR3154" s="35"/>
      <c r="AS3154" s="35"/>
      <c r="AT3154" s="35"/>
      <c r="AU3154" s="35"/>
      <c r="AV3154" s="35"/>
      <c r="AW3154" s="35"/>
      <c r="AX3154" s="35"/>
      <c r="AY3154" s="35"/>
      <c r="AZ3154" s="17">
        <f t="shared" ref="AZ3154" si="7113">AZ3153+1</f>
        <v>49170</v>
      </c>
      <c r="BA3154" s="216">
        <f t="shared" si="7100"/>
        <v>1</v>
      </c>
      <c r="BB3154" s="216">
        <f t="shared" ref="BB3154" si="7114">BB3153+1</f>
        <v>3149</v>
      </c>
      <c r="BC3154" s="16">
        <f t="shared" si="7102"/>
        <v>8.6273972602739732</v>
      </c>
      <c r="BD3154" s="16">
        <f>IF(Template!$F$7="Linear interpolation",LinInterp($AO$5:$AO$18,$AM$5:$AM$18,BC3154),CubicSpline($AO$5:$AO$18,$AM$5:$AM$18,BC3154))</f>
        <v>14.150196532246632</v>
      </c>
      <c r="BE3154" s="221">
        <f t="shared" si="7037"/>
        <v>3.1323768789971767</v>
      </c>
      <c r="BF3154" s="221">
        <f>BE3154/PRODUCT($BG$6:BG3153)</f>
        <v>1.0003625556431754</v>
      </c>
      <c r="BG3154" s="16">
        <f t="shared" si="7103"/>
        <v>1.0003625556431754</v>
      </c>
      <c r="BH3154" s="10">
        <f t="shared" si="7104"/>
        <v>13.233280975903705</v>
      </c>
      <c r="BI3154" s="90"/>
      <c r="BJ3154" s="17">
        <f t="shared" si="7087"/>
        <v>49147</v>
      </c>
      <c r="BK3154" s="16">
        <f t="shared" si="7080"/>
        <v>13.234078101654667</v>
      </c>
      <c r="BL3154" s="10">
        <f ca="1">IFERROR(AVERAGE(INDIRECT("BK"&amp;AC3154-Template!$F$10+1):INDIRECT("BK"&amp;AC3154)),0)</f>
        <v>13.234580893074336</v>
      </c>
      <c r="BM3154" s="35"/>
      <c r="BN3154" s="86"/>
      <c r="BO3154" s="35"/>
      <c r="BP3154" s="35"/>
      <c r="BQ3154" s="35"/>
      <c r="BR3154" s="35"/>
      <c r="BS3154" s="35"/>
      <c r="BT3154" s="35"/>
      <c r="BU3154" s="35"/>
      <c r="BV3154" s="35"/>
      <c r="BW3154" s="35"/>
      <c r="BX3154" s="35"/>
      <c r="BY3154" s="35"/>
      <c r="BZ3154" s="35"/>
      <c r="CA3154" s="35"/>
      <c r="CB3154" s="35"/>
      <c r="CC3154" s="35"/>
      <c r="CD3154" s="35"/>
      <c r="CE3154" s="35"/>
      <c r="CF3154" s="35"/>
      <c r="CG3154" s="35"/>
      <c r="CH3154" s="35"/>
    </row>
    <row r="3155" spans="1:86" ht="15.6" x14ac:dyDescent="0.3">
      <c r="A3155" s="35"/>
      <c r="B3155" s="86"/>
      <c r="C3155" s="35"/>
      <c r="D3155" s="35"/>
      <c r="E3155" s="35"/>
      <c r="F3155" s="35"/>
      <c r="G3155" s="35"/>
      <c r="H3155" s="35"/>
      <c r="I3155" s="35"/>
      <c r="J3155" s="35"/>
      <c r="K3155" s="35"/>
      <c r="L3155" s="35"/>
      <c r="M3155" s="35"/>
      <c r="N3155" s="35"/>
      <c r="O3155" s="35"/>
      <c r="P3155" s="35"/>
      <c r="Q3155" s="35"/>
      <c r="R3155" s="35"/>
      <c r="S3155" s="35"/>
      <c r="T3155" s="17">
        <f t="shared" si="7081"/>
        <v>49171</v>
      </c>
      <c r="U3155" s="216">
        <f t="shared" si="7074"/>
        <v>2</v>
      </c>
      <c r="V3155" s="216">
        <f t="shared" si="7081"/>
        <v>3150</v>
      </c>
      <c r="W3155" s="16">
        <f t="shared" si="7088"/>
        <v>8.6301369863013697</v>
      </c>
      <c r="X3155" s="16" t="e">
        <f>IF(Template!$F$7="Linear interpolation",LinInterp($I$5:$I$22,$G$5:$G$22,W3155),CubicSpline($I$5:$I$22,$G$5:$G$22,W3155))</f>
        <v>#VALUE!</v>
      </c>
      <c r="Y3155" s="221" t="e">
        <f t="shared" si="7075"/>
        <v>#VALUE!</v>
      </c>
      <c r="Z3155" s="221" t="e">
        <f>Y3155/PRODUCT($AA$6:AA3154)</f>
        <v>#VALUE!</v>
      </c>
      <c r="AA3155" s="16" t="e">
        <f t="shared" si="7082"/>
        <v>#VALUE!</v>
      </c>
      <c r="AB3155" s="10" t="e">
        <f t="shared" si="7083"/>
        <v>#VALUE!</v>
      </c>
      <c r="AC3155" s="90">
        <f t="shared" si="7076"/>
        <v>3155</v>
      </c>
      <c r="AD3155" s="17">
        <f t="shared" si="7084"/>
        <v>49148</v>
      </c>
      <c r="AE3155" s="16" t="e">
        <f t="shared" si="7077"/>
        <v>#VALUE!</v>
      </c>
      <c r="AF3155" s="10">
        <f ca="1">IFERROR(AVERAGE(INDIRECT("AE"&amp;AC3155-Template!$F$10+1):INDIRECT("AE"&amp;AC3155)),0)</f>
        <v>0</v>
      </c>
      <c r="AG3155" s="35"/>
      <c r="AH3155" s="86"/>
      <c r="AI3155" s="35"/>
      <c r="AJ3155" s="35"/>
      <c r="AK3155" s="35"/>
      <c r="AL3155" s="35"/>
      <c r="AM3155" s="35"/>
      <c r="AN3155" s="35"/>
      <c r="AO3155" s="35"/>
      <c r="AP3155" s="35"/>
      <c r="AQ3155" s="35"/>
      <c r="AR3155" s="35"/>
      <c r="AS3155" s="35"/>
      <c r="AT3155" s="35"/>
      <c r="AU3155" s="35"/>
      <c r="AV3155" s="35"/>
      <c r="AW3155" s="35"/>
      <c r="AX3155" s="35"/>
      <c r="AY3155" s="35"/>
      <c r="AZ3155" s="17">
        <f t="shared" ref="AZ3155" si="7115">AZ3154+1</f>
        <v>49171</v>
      </c>
      <c r="BA3155" s="216">
        <f t="shared" si="7100"/>
        <v>2</v>
      </c>
      <c r="BB3155" s="216">
        <f t="shared" ref="BB3155" si="7116">BB3154+1</f>
        <v>3150</v>
      </c>
      <c r="BC3155" s="16">
        <f t="shared" si="7102"/>
        <v>8.6301369863013697</v>
      </c>
      <c r="BD3155" s="16">
        <f>IF(Template!$F$7="Linear interpolation",LinInterp($AO$5:$AO$18,$AM$5:$AM$18,BC3155),CubicSpline($AO$5:$AO$18,$AM$5:$AM$18,BC3155))</f>
        <v>14.150195244246182</v>
      </c>
      <c r="BE3155" s="221">
        <f t="shared" si="7037"/>
        <v>3.1335125445426062</v>
      </c>
      <c r="BF3155" s="221">
        <f>BE3155/PRODUCT($BG$6:BG3154)</f>
        <v>1.0003625571217323</v>
      </c>
      <c r="BG3155" s="16">
        <f t="shared" si="7103"/>
        <v>1.0003625571217323</v>
      </c>
      <c r="BH3155" s="10">
        <f t="shared" si="7104"/>
        <v>13.233334943228092</v>
      </c>
      <c r="BI3155" s="90"/>
      <c r="BJ3155" s="17">
        <f t="shared" si="7087"/>
        <v>49148</v>
      </c>
      <c r="BK3155" s="16">
        <f t="shared" si="7080"/>
        <v>13.234078101654667</v>
      </c>
      <c r="BL3155" s="10">
        <f ca="1">IFERROR(AVERAGE(INDIRECT("BK"&amp;AC3155-Template!$F$10+1):INDIRECT("BK"&amp;AC3155)),0)</f>
        <v>13.23454483111836</v>
      </c>
      <c r="BM3155" s="35"/>
      <c r="BN3155" s="86"/>
      <c r="BO3155" s="35"/>
      <c r="BP3155" s="35"/>
      <c r="BQ3155" s="35"/>
      <c r="BR3155" s="35"/>
      <c r="BS3155" s="35"/>
      <c r="BT3155" s="35"/>
      <c r="BU3155" s="35"/>
      <c r="BV3155" s="35"/>
      <c r="BW3155" s="35"/>
      <c r="BX3155" s="35"/>
      <c r="BY3155" s="35"/>
      <c r="BZ3155" s="35"/>
      <c r="CA3155" s="35"/>
      <c r="CB3155" s="35"/>
      <c r="CC3155" s="35"/>
      <c r="CD3155" s="35"/>
      <c r="CE3155" s="35"/>
      <c r="CF3155" s="35"/>
      <c r="CG3155" s="35"/>
      <c r="CH3155" s="35"/>
    </row>
    <row r="3156" spans="1:86" ht="15.6" x14ac:dyDescent="0.3">
      <c r="A3156" s="35"/>
      <c r="B3156" s="86"/>
      <c r="C3156" s="35"/>
      <c r="D3156" s="35"/>
      <c r="E3156" s="35"/>
      <c r="F3156" s="35"/>
      <c r="G3156" s="35"/>
      <c r="H3156" s="35"/>
      <c r="I3156" s="35"/>
      <c r="J3156" s="35"/>
      <c r="K3156" s="35"/>
      <c r="L3156" s="35"/>
      <c r="M3156" s="35"/>
      <c r="N3156" s="35"/>
      <c r="O3156" s="35"/>
      <c r="P3156" s="35"/>
      <c r="Q3156" s="35"/>
      <c r="R3156" s="35"/>
      <c r="S3156" s="35"/>
      <c r="T3156" s="17">
        <f t="shared" si="7081"/>
        <v>49172</v>
      </c>
      <c r="U3156" s="216">
        <f t="shared" si="7074"/>
        <v>3</v>
      </c>
      <c r="V3156" s="216">
        <f t="shared" si="7081"/>
        <v>3151</v>
      </c>
      <c r="W3156" s="16">
        <f t="shared" si="7088"/>
        <v>8.632876712328768</v>
      </c>
      <c r="X3156" s="16" t="e">
        <f>IF(Template!$F$7="Linear interpolation",LinInterp($I$5:$I$22,$G$5:$G$22,W3156),CubicSpline($I$5:$I$22,$G$5:$G$22,W3156))</f>
        <v>#VALUE!</v>
      </c>
      <c r="Y3156" s="221" t="e">
        <f t="shared" si="7075"/>
        <v>#VALUE!</v>
      </c>
      <c r="Z3156" s="221" t="e">
        <f>Y3156/PRODUCT($AA$6:AA3155)</f>
        <v>#VALUE!</v>
      </c>
      <c r="AA3156" s="16" t="e">
        <f t="shared" si="7082"/>
        <v>#VALUE!</v>
      </c>
      <c r="AB3156" s="10" t="e">
        <f t="shared" si="7083"/>
        <v>#VALUE!</v>
      </c>
      <c r="AC3156" s="90">
        <f t="shared" si="7076"/>
        <v>3156</v>
      </c>
      <c r="AD3156" s="17">
        <f t="shared" si="7084"/>
        <v>49149</v>
      </c>
      <c r="AE3156" s="16" t="e">
        <f t="shared" si="7077"/>
        <v>#VALUE!</v>
      </c>
      <c r="AF3156" s="10">
        <f ca="1">IFERROR(AVERAGE(INDIRECT("AE"&amp;AC3156-Template!$F$10+1):INDIRECT("AE"&amp;AC3156)),0)</f>
        <v>0</v>
      </c>
      <c r="AG3156" s="35"/>
      <c r="AH3156" s="86"/>
      <c r="AI3156" s="35"/>
      <c r="AJ3156" s="35"/>
      <c r="AK3156" s="35"/>
      <c r="AL3156" s="35"/>
      <c r="AM3156" s="35"/>
      <c r="AN3156" s="35"/>
      <c r="AO3156" s="35"/>
      <c r="AP3156" s="35"/>
      <c r="AQ3156" s="35"/>
      <c r="AR3156" s="35"/>
      <c r="AS3156" s="35"/>
      <c r="AT3156" s="35"/>
      <c r="AU3156" s="35"/>
      <c r="AV3156" s="35"/>
      <c r="AW3156" s="35"/>
      <c r="AX3156" s="35"/>
      <c r="AY3156" s="35"/>
      <c r="AZ3156" s="17">
        <f t="shared" ref="AZ3156" si="7117">AZ3155+1</f>
        <v>49172</v>
      </c>
      <c r="BA3156" s="216">
        <f t="shared" si="7100"/>
        <v>3</v>
      </c>
      <c r="BB3156" s="216">
        <f t="shared" ref="BB3156" si="7118">BB3155+1</f>
        <v>3151</v>
      </c>
      <c r="BC3156" s="16">
        <f t="shared" si="7102"/>
        <v>8.632876712328768</v>
      </c>
      <c r="BD3156" s="16">
        <f>IF(Template!$F$7="Linear interpolation",LinInterp($AO$5:$AO$18,$AM$5:$AM$18,BC3156),CubicSpline($AO$5:$AO$18,$AM$5:$AM$18,BC3156))</f>
        <v>14.150193947921327</v>
      </c>
      <c r="BE3156" s="221">
        <f t="shared" si="7037"/>
        <v>3.1346486196644268</v>
      </c>
      <c r="BF3156" s="221">
        <f>BE3156/PRODUCT($BG$6:BG3155)</f>
        <v>1.0003625564300993</v>
      </c>
      <c r="BG3156" s="16">
        <f t="shared" si="7103"/>
        <v>1.0003625564300993</v>
      </c>
      <c r="BH3156" s="10">
        <f t="shared" si="7104"/>
        <v>13.233309698624574</v>
      </c>
      <c r="BI3156" s="90"/>
      <c r="BJ3156" s="17">
        <f t="shared" si="7087"/>
        <v>49149</v>
      </c>
      <c r="BK3156" s="16">
        <f t="shared" si="7080"/>
        <v>13.233876553194413</v>
      </c>
      <c r="BL3156" s="10">
        <f ca="1">IFERROR(AVERAGE(INDIRECT("BK"&amp;AC3156-Template!$F$10+1):INDIRECT("BK"&amp;AC3156)),0)</f>
        <v>13.234502050880373</v>
      </c>
      <c r="BM3156" s="35"/>
      <c r="BN3156" s="86"/>
      <c r="BO3156" s="35"/>
      <c r="BP3156" s="35"/>
      <c r="BQ3156" s="35"/>
      <c r="BR3156" s="35"/>
      <c r="BS3156" s="35"/>
      <c r="BT3156" s="35"/>
      <c r="BU3156" s="35"/>
      <c r="BV3156" s="35"/>
      <c r="BW3156" s="35"/>
      <c r="BX3156" s="35"/>
      <c r="BY3156" s="35"/>
      <c r="BZ3156" s="35"/>
      <c r="CA3156" s="35"/>
      <c r="CB3156" s="35"/>
      <c r="CC3156" s="35"/>
      <c r="CD3156" s="35"/>
      <c r="CE3156" s="35"/>
      <c r="CF3156" s="35"/>
      <c r="CG3156" s="35"/>
      <c r="CH3156" s="35"/>
    </row>
    <row r="3157" spans="1:86" ht="15.6" x14ac:dyDescent="0.3">
      <c r="A3157" s="35"/>
      <c r="B3157" s="86"/>
      <c r="C3157" s="35"/>
      <c r="D3157" s="35"/>
      <c r="E3157" s="35"/>
      <c r="F3157" s="35"/>
      <c r="G3157" s="35"/>
      <c r="H3157" s="35"/>
      <c r="I3157" s="35"/>
      <c r="J3157" s="35"/>
      <c r="K3157" s="35"/>
      <c r="L3157" s="35"/>
      <c r="M3157" s="35"/>
      <c r="N3157" s="35"/>
      <c r="O3157" s="35"/>
      <c r="P3157" s="35"/>
      <c r="Q3157" s="35"/>
      <c r="R3157" s="35"/>
      <c r="S3157" s="35"/>
      <c r="T3157" s="17">
        <f t="shared" si="7081"/>
        <v>49173</v>
      </c>
      <c r="U3157" s="216">
        <f t="shared" si="7074"/>
        <v>4</v>
      </c>
      <c r="V3157" s="216">
        <f t="shared" si="7081"/>
        <v>3152</v>
      </c>
      <c r="W3157" s="16">
        <f t="shared" si="7088"/>
        <v>8.6356164383561644</v>
      </c>
      <c r="X3157" s="16" t="e">
        <f>IF(Template!$F$7="Linear interpolation",LinInterp($I$5:$I$22,$G$5:$G$22,W3157),CubicSpline($I$5:$I$22,$G$5:$G$22,W3157))</f>
        <v>#VALUE!</v>
      </c>
      <c r="Y3157" s="221" t="e">
        <f t="shared" si="7075"/>
        <v>#VALUE!</v>
      </c>
      <c r="Z3157" s="221" t="e">
        <f>Y3157/PRODUCT($AA$6:AA3156)</f>
        <v>#VALUE!</v>
      </c>
      <c r="AA3157" s="16" t="e">
        <f t="shared" si="7082"/>
        <v>#VALUE!</v>
      </c>
      <c r="AB3157" s="10" t="e">
        <f t="shared" si="7083"/>
        <v>#VALUE!</v>
      </c>
      <c r="AC3157" s="90">
        <f t="shared" si="7076"/>
        <v>3157</v>
      </c>
      <c r="AD3157" s="17">
        <f t="shared" si="7084"/>
        <v>49150</v>
      </c>
      <c r="AE3157" s="16" t="e">
        <f t="shared" si="7077"/>
        <v>#VALUE!</v>
      </c>
      <c r="AF3157" s="10">
        <f ca="1">IFERROR(AVERAGE(INDIRECT("AE"&amp;AC3157-Template!$F$10+1):INDIRECT("AE"&amp;AC3157)),0)</f>
        <v>0</v>
      </c>
      <c r="AG3157" s="35"/>
      <c r="AH3157" s="86"/>
      <c r="AI3157" s="35"/>
      <c r="AJ3157" s="35"/>
      <c r="AK3157" s="35"/>
      <c r="AL3157" s="35"/>
      <c r="AM3157" s="35"/>
      <c r="AN3157" s="35"/>
      <c r="AO3157" s="35"/>
      <c r="AP3157" s="35"/>
      <c r="AQ3157" s="35"/>
      <c r="AR3157" s="35"/>
      <c r="AS3157" s="35"/>
      <c r="AT3157" s="35"/>
      <c r="AU3157" s="35"/>
      <c r="AV3157" s="35"/>
      <c r="AW3157" s="35"/>
      <c r="AX3157" s="35"/>
      <c r="AY3157" s="35"/>
      <c r="AZ3157" s="17">
        <f t="shared" ref="AZ3157" si="7119">AZ3156+1</f>
        <v>49173</v>
      </c>
      <c r="BA3157" s="216">
        <f t="shared" si="7100"/>
        <v>4</v>
      </c>
      <c r="BB3157" s="216">
        <f t="shared" ref="BB3157" si="7120">BB3156+1</f>
        <v>3152</v>
      </c>
      <c r="BC3157" s="16">
        <f t="shared" si="7102"/>
        <v>8.6356164383561644</v>
      </c>
      <c r="BD3157" s="16">
        <f>IF(Template!$F$7="Linear interpolation",LinInterp($AO$5:$AO$18,$AM$5:$AM$18,BC3157),CubicSpline($AO$5:$AO$18,$AM$5:$AM$18,BC3157))</f>
        <v>14.15019264340633</v>
      </c>
      <c r="BE3157" s="221">
        <f t="shared" si="7037"/>
        <v>3.1357851045395426</v>
      </c>
      <c r="BF3157" s="221">
        <f>BE3157/PRODUCT($BG$6:BG3156)</f>
        <v>1.0003625557480307</v>
      </c>
      <c r="BG3157" s="16">
        <f t="shared" si="7103"/>
        <v>1.0003625557480307</v>
      </c>
      <c r="BH3157" s="10">
        <f t="shared" si="7104"/>
        <v>13.233284803119805</v>
      </c>
      <c r="BI3157" s="90"/>
      <c r="BJ3157" s="17">
        <f t="shared" si="7087"/>
        <v>49150</v>
      </c>
      <c r="BK3157" s="16">
        <f t="shared" si="7080"/>
        <v>13.233944861641977</v>
      </c>
      <c r="BL3157" s="10">
        <f ca="1">IFERROR(AVERAGE(INDIRECT("BK"&amp;AC3157-Template!$F$10+1):INDIRECT("BK"&amp;AC3157)),0)</f>
        <v>13.234461547590639</v>
      </c>
      <c r="BM3157" s="35"/>
      <c r="BN3157" s="86"/>
      <c r="BO3157" s="35"/>
      <c r="BP3157" s="35"/>
      <c r="BQ3157" s="35"/>
      <c r="BR3157" s="35"/>
      <c r="BS3157" s="35"/>
      <c r="BT3157" s="35"/>
      <c r="BU3157" s="35"/>
      <c r="BV3157" s="35"/>
      <c r="BW3157" s="35"/>
      <c r="BX3157" s="35"/>
      <c r="BY3157" s="35"/>
      <c r="BZ3157" s="35"/>
      <c r="CA3157" s="35"/>
      <c r="CB3157" s="35"/>
      <c r="CC3157" s="35"/>
      <c r="CD3157" s="35"/>
      <c r="CE3157" s="35"/>
      <c r="CF3157" s="35"/>
      <c r="CG3157" s="35"/>
      <c r="CH3157" s="35"/>
    </row>
    <row r="3158" spans="1:86" ht="15.6" x14ac:dyDescent="0.3">
      <c r="A3158" s="35"/>
      <c r="B3158" s="86"/>
      <c r="C3158" s="35"/>
      <c r="D3158" s="35"/>
      <c r="E3158" s="35"/>
      <c r="F3158" s="35"/>
      <c r="G3158" s="35"/>
      <c r="H3158" s="35"/>
      <c r="I3158" s="35"/>
      <c r="J3158" s="35"/>
      <c r="K3158" s="35"/>
      <c r="L3158" s="35"/>
      <c r="M3158" s="35"/>
      <c r="N3158" s="35"/>
      <c r="O3158" s="35"/>
      <c r="P3158" s="35"/>
      <c r="Q3158" s="35"/>
      <c r="R3158" s="35"/>
      <c r="S3158" s="35"/>
      <c r="T3158" s="17">
        <f t="shared" si="7081"/>
        <v>49174</v>
      </c>
      <c r="U3158" s="216">
        <f t="shared" si="7074"/>
        <v>5</v>
      </c>
      <c r="V3158" s="216">
        <f t="shared" si="7081"/>
        <v>3153</v>
      </c>
      <c r="W3158" s="16">
        <f t="shared" si="7088"/>
        <v>8.6383561643835609</v>
      </c>
      <c r="X3158" s="16" t="e">
        <f>IF(Template!$F$7="Linear interpolation",LinInterp($I$5:$I$22,$G$5:$G$22,W3158),CubicSpline($I$5:$I$22,$G$5:$G$22,W3158))</f>
        <v>#VALUE!</v>
      </c>
      <c r="Y3158" s="221" t="e">
        <f t="shared" si="7075"/>
        <v>#VALUE!</v>
      </c>
      <c r="Z3158" s="221" t="e">
        <f>Y3158/PRODUCT($AA$6:AA3157)</f>
        <v>#VALUE!</v>
      </c>
      <c r="AA3158" s="16" t="e">
        <f t="shared" si="7082"/>
        <v>#VALUE!</v>
      </c>
      <c r="AB3158" s="10" t="e">
        <f t="shared" si="7083"/>
        <v>#VALUE!</v>
      </c>
      <c r="AC3158" s="90">
        <f t="shared" si="7076"/>
        <v>3158</v>
      </c>
      <c r="AD3158" s="17">
        <f t="shared" si="7084"/>
        <v>49151</v>
      </c>
      <c r="AE3158" s="16" t="e">
        <f t="shared" si="7077"/>
        <v>#VALUE!</v>
      </c>
      <c r="AF3158" s="10">
        <f ca="1">IFERROR(AVERAGE(INDIRECT("AE"&amp;AC3158-Template!$F$10+1):INDIRECT("AE"&amp;AC3158)),0)</f>
        <v>0</v>
      </c>
      <c r="AG3158" s="35"/>
      <c r="AH3158" s="86"/>
      <c r="AI3158" s="35"/>
      <c r="AJ3158" s="35"/>
      <c r="AK3158" s="35"/>
      <c r="AL3158" s="35"/>
      <c r="AM3158" s="35"/>
      <c r="AN3158" s="35"/>
      <c r="AO3158" s="35"/>
      <c r="AP3158" s="35"/>
      <c r="AQ3158" s="35"/>
      <c r="AR3158" s="35"/>
      <c r="AS3158" s="35"/>
      <c r="AT3158" s="35"/>
      <c r="AU3158" s="35"/>
      <c r="AV3158" s="35"/>
      <c r="AW3158" s="35"/>
      <c r="AX3158" s="35"/>
      <c r="AY3158" s="35"/>
      <c r="AZ3158" s="17">
        <f t="shared" ref="AZ3158" si="7121">AZ3157+1</f>
        <v>49174</v>
      </c>
      <c r="BA3158" s="216">
        <f t="shared" si="7100"/>
        <v>5</v>
      </c>
      <c r="BB3158" s="216">
        <f t="shared" ref="BB3158" si="7122">BB3157+1</f>
        <v>3153</v>
      </c>
      <c r="BC3158" s="16">
        <f t="shared" si="7102"/>
        <v>8.6383561643835609</v>
      </c>
      <c r="BD3158" s="16">
        <f>IF(Template!$F$7="Linear interpolation",LinInterp($AO$5:$AO$18,$AM$5:$AM$18,BC3158),CubicSpline($AO$5:$AO$18,$AM$5:$AM$18,BC3158))</f>
        <v>14.150191330835456</v>
      </c>
      <c r="BE3158" s="221">
        <f t="shared" si="7037"/>
        <v>3.136921999344978</v>
      </c>
      <c r="BF3158" s="221">
        <f>BE3158/PRODUCT($BG$6:BG3157)</f>
        <v>1.0003625550755342</v>
      </c>
      <c r="BG3158" s="16">
        <f t="shared" si="7103"/>
        <v>1.0003625550755342</v>
      </c>
      <c r="BH3158" s="10">
        <f t="shared" si="7104"/>
        <v>13.233260256997447</v>
      </c>
      <c r="BI3158" s="90"/>
      <c r="BJ3158" s="17">
        <f t="shared" si="7087"/>
        <v>49151</v>
      </c>
      <c r="BK3158" s="16">
        <f t="shared" si="7080"/>
        <v>13.233912397062952</v>
      </c>
      <c r="BL3158" s="10">
        <f ca="1">IFERROR(AVERAGE(INDIRECT("BK"&amp;AC3158-Template!$F$10+1):INDIRECT("BK"&amp;AC3158)),0)</f>
        <v>13.23442853242749</v>
      </c>
      <c r="BM3158" s="35"/>
      <c r="BN3158" s="86"/>
      <c r="BO3158" s="35"/>
      <c r="BP3158" s="35"/>
      <c r="BQ3158" s="35"/>
      <c r="BR3158" s="35"/>
      <c r="BS3158" s="35"/>
      <c r="BT3158" s="35"/>
      <c r="BU3158" s="35"/>
      <c r="BV3158" s="35"/>
      <c r="BW3158" s="35"/>
      <c r="BX3158" s="35"/>
      <c r="BY3158" s="35"/>
      <c r="BZ3158" s="35"/>
      <c r="CA3158" s="35"/>
      <c r="CB3158" s="35"/>
      <c r="CC3158" s="35"/>
      <c r="CD3158" s="35"/>
      <c r="CE3158" s="35"/>
      <c r="CF3158" s="35"/>
      <c r="CG3158" s="35"/>
      <c r="CH3158" s="35"/>
    </row>
    <row r="3159" spans="1:86" ht="15.6" x14ac:dyDescent="0.3">
      <c r="A3159" s="35"/>
      <c r="B3159" s="86"/>
      <c r="C3159" s="35"/>
      <c r="D3159" s="35"/>
      <c r="E3159" s="35"/>
      <c r="F3159" s="35"/>
      <c r="G3159" s="35"/>
      <c r="H3159" s="35"/>
      <c r="I3159" s="35"/>
      <c r="J3159" s="35"/>
      <c r="K3159" s="35"/>
      <c r="L3159" s="35"/>
      <c r="M3159" s="35"/>
      <c r="N3159" s="35"/>
      <c r="O3159" s="35"/>
      <c r="P3159" s="35"/>
      <c r="Q3159" s="35"/>
      <c r="R3159" s="35"/>
      <c r="S3159" s="35"/>
      <c r="T3159" s="17">
        <f t="shared" si="7081"/>
        <v>49175</v>
      </c>
      <c r="U3159" s="216">
        <f t="shared" si="7074"/>
        <v>6</v>
      </c>
      <c r="V3159" s="216">
        <f t="shared" si="7081"/>
        <v>3154</v>
      </c>
      <c r="W3159" s="16">
        <f t="shared" si="7088"/>
        <v>8.6410958904109592</v>
      </c>
      <c r="X3159" s="16" t="e">
        <f>IF(Template!$F$7="Linear interpolation",LinInterp($I$5:$I$22,$G$5:$G$22,W3159),CubicSpline($I$5:$I$22,$G$5:$G$22,W3159))</f>
        <v>#VALUE!</v>
      </c>
      <c r="Y3159" s="221" t="e">
        <f t="shared" si="7075"/>
        <v>#VALUE!</v>
      </c>
      <c r="Z3159" s="221" t="e">
        <f>Y3159/PRODUCT($AA$6:AA3158)</f>
        <v>#VALUE!</v>
      </c>
      <c r="AA3159" s="16" t="e">
        <f t="shared" si="7082"/>
        <v>#VALUE!</v>
      </c>
      <c r="AB3159" s="10" t="e">
        <f t="shared" si="7083"/>
        <v>#VALUE!</v>
      </c>
      <c r="AC3159" s="90">
        <f t="shared" si="7076"/>
        <v>3159</v>
      </c>
      <c r="AD3159" s="17">
        <f t="shared" si="7084"/>
        <v>49152</v>
      </c>
      <c r="AE3159" s="16" t="e">
        <f t="shared" si="7077"/>
        <v>#VALUE!</v>
      </c>
      <c r="AF3159" s="10">
        <f ca="1">IFERROR(AVERAGE(INDIRECT("AE"&amp;AC3159-Template!$F$10+1):INDIRECT("AE"&amp;AC3159)),0)</f>
        <v>0</v>
      </c>
      <c r="AG3159" s="35"/>
      <c r="AH3159" s="86"/>
      <c r="AI3159" s="35"/>
      <c r="AJ3159" s="35"/>
      <c r="AK3159" s="35"/>
      <c r="AL3159" s="35"/>
      <c r="AM3159" s="35"/>
      <c r="AN3159" s="35"/>
      <c r="AO3159" s="35"/>
      <c r="AP3159" s="35"/>
      <c r="AQ3159" s="35"/>
      <c r="AR3159" s="35"/>
      <c r="AS3159" s="35"/>
      <c r="AT3159" s="35"/>
      <c r="AU3159" s="35"/>
      <c r="AV3159" s="35"/>
      <c r="AW3159" s="35"/>
      <c r="AX3159" s="35"/>
      <c r="AY3159" s="35"/>
      <c r="AZ3159" s="17">
        <f t="shared" ref="AZ3159" si="7123">AZ3158+1</f>
        <v>49175</v>
      </c>
      <c r="BA3159" s="216">
        <f t="shared" si="7100"/>
        <v>6</v>
      </c>
      <c r="BB3159" s="216">
        <f t="shared" ref="BB3159" si="7124">BB3158+1</f>
        <v>3154</v>
      </c>
      <c r="BC3159" s="16">
        <f t="shared" si="7102"/>
        <v>8.6410958904109592</v>
      </c>
      <c r="BD3159" s="16">
        <f>IF(Template!$F$7="Linear interpolation",LinInterp($AO$5:$AO$18,$AM$5:$AM$18,BC3159),CubicSpline($AO$5:$AO$18,$AM$5:$AM$18,BC3159))</f>
        <v>14.150190010342969</v>
      </c>
      <c r="BE3159" s="221">
        <f t="shared" si="7037"/>
        <v>3.138059304257903</v>
      </c>
      <c r="BF3159" s="221">
        <f>BE3159/PRODUCT($BG$6:BG3158)</f>
        <v>1.0003625544126258</v>
      </c>
      <c r="BG3159" s="16">
        <f t="shared" si="7103"/>
        <v>1.0003625550755342</v>
      </c>
      <c r="BH3159" s="10">
        <f t="shared" si="7104"/>
        <v>13.233260256997447</v>
      </c>
      <c r="BI3159" s="90"/>
      <c r="BJ3159" s="17">
        <f t="shared" si="7087"/>
        <v>49152</v>
      </c>
      <c r="BK3159" s="16">
        <f t="shared" si="7080"/>
        <v>13.233880271565358</v>
      </c>
      <c r="BL3159" s="10">
        <f ca="1">IFERROR(AVERAGE(INDIRECT("BK"&amp;AC3159-Template!$F$10+1):INDIRECT("BK"&amp;AC3159)),0)</f>
        <v>13.234391553592777</v>
      </c>
      <c r="BM3159" s="35"/>
      <c r="BN3159" s="86"/>
      <c r="BO3159" s="35"/>
      <c r="BP3159" s="35"/>
      <c r="BQ3159" s="35"/>
      <c r="BR3159" s="35"/>
      <c r="BS3159" s="35"/>
      <c r="BT3159" s="35"/>
      <c r="BU3159" s="35"/>
      <c r="BV3159" s="35"/>
      <c r="BW3159" s="35"/>
      <c r="BX3159" s="35"/>
      <c r="BY3159" s="35"/>
      <c r="BZ3159" s="35"/>
      <c r="CA3159" s="35"/>
      <c r="CB3159" s="35"/>
      <c r="CC3159" s="35"/>
      <c r="CD3159" s="35"/>
      <c r="CE3159" s="35"/>
      <c r="CF3159" s="35"/>
      <c r="CG3159" s="35"/>
      <c r="CH3159" s="35"/>
    </row>
    <row r="3160" spans="1:86" ht="15.6" x14ac:dyDescent="0.3">
      <c r="A3160" s="35"/>
      <c r="B3160" s="86"/>
      <c r="C3160" s="35"/>
      <c r="D3160" s="35"/>
      <c r="E3160" s="35"/>
      <c r="F3160" s="35"/>
      <c r="G3160" s="35"/>
      <c r="H3160" s="35"/>
      <c r="I3160" s="35"/>
      <c r="J3160" s="35"/>
      <c r="K3160" s="35"/>
      <c r="L3160" s="35"/>
      <c r="M3160" s="35"/>
      <c r="N3160" s="35"/>
      <c r="O3160" s="35"/>
      <c r="P3160" s="35"/>
      <c r="Q3160" s="35"/>
      <c r="R3160" s="35"/>
      <c r="S3160" s="35"/>
      <c r="T3160" s="17">
        <f t="shared" si="7081"/>
        <v>49176</v>
      </c>
      <c r="U3160" s="216">
        <f t="shared" si="7074"/>
        <v>7</v>
      </c>
      <c r="V3160" s="216">
        <f t="shared" si="7081"/>
        <v>3155</v>
      </c>
      <c r="W3160" s="16">
        <f t="shared" si="7088"/>
        <v>8.6438356164383556</v>
      </c>
      <c r="X3160" s="16" t="e">
        <f>IF(Template!$F$7="Linear interpolation",LinInterp($I$5:$I$22,$G$5:$G$22,W3160),CubicSpline($I$5:$I$22,$G$5:$G$22,W3160))</f>
        <v>#VALUE!</v>
      </c>
      <c r="Y3160" s="221" t="e">
        <f t="shared" si="7075"/>
        <v>#VALUE!</v>
      </c>
      <c r="Z3160" s="221" t="e">
        <f>Y3160/PRODUCT($AA$6:AA3159)</f>
        <v>#VALUE!</v>
      </c>
      <c r="AA3160" s="16" t="e">
        <f t="shared" si="7082"/>
        <v>#VALUE!</v>
      </c>
      <c r="AB3160" s="10" t="e">
        <f t="shared" si="7083"/>
        <v>#VALUE!</v>
      </c>
      <c r="AC3160" s="90">
        <f t="shared" si="7076"/>
        <v>3160</v>
      </c>
      <c r="AD3160" s="17">
        <f t="shared" si="7084"/>
        <v>49153</v>
      </c>
      <c r="AE3160" s="16" t="e">
        <f t="shared" si="7077"/>
        <v>#VALUE!</v>
      </c>
      <c r="AF3160" s="10">
        <f ca="1">IFERROR(AVERAGE(INDIRECT("AE"&amp;AC3160-Template!$F$10+1):INDIRECT("AE"&amp;AC3160)),0)</f>
        <v>0</v>
      </c>
      <c r="AG3160" s="35"/>
      <c r="AH3160" s="86"/>
      <c r="AI3160" s="35"/>
      <c r="AJ3160" s="35"/>
      <c r="AK3160" s="35"/>
      <c r="AL3160" s="35"/>
      <c r="AM3160" s="35"/>
      <c r="AN3160" s="35"/>
      <c r="AO3160" s="35"/>
      <c r="AP3160" s="35"/>
      <c r="AQ3160" s="35"/>
      <c r="AR3160" s="35"/>
      <c r="AS3160" s="35"/>
      <c r="AT3160" s="35"/>
      <c r="AU3160" s="35"/>
      <c r="AV3160" s="35"/>
      <c r="AW3160" s="35"/>
      <c r="AX3160" s="35"/>
      <c r="AY3160" s="35"/>
      <c r="AZ3160" s="17">
        <f t="shared" ref="AZ3160" si="7125">AZ3159+1</f>
        <v>49176</v>
      </c>
      <c r="BA3160" s="216">
        <f t="shared" si="7100"/>
        <v>7</v>
      </c>
      <c r="BB3160" s="216">
        <f t="shared" ref="BB3160" si="7126">BB3159+1</f>
        <v>3155</v>
      </c>
      <c r="BC3160" s="16">
        <f t="shared" si="7102"/>
        <v>8.6438356164383556</v>
      </c>
      <c r="BD3160" s="16">
        <f>IF(Template!$F$7="Linear interpolation",LinInterp($AO$5:$AO$18,$AM$5:$AM$18,BC3160),CubicSpline($AO$5:$AO$18,$AM$5:$AM$18,BC3160))</f>
        <v>14.150188682063135</v>
      </c>
      <c r="BE3160" s="221">
        <f t="shared" si="7037"/>
        <v>3.1391970194556258</v>
      </c>
      <c r="BF3160" s="221">
        <f>BE3160/PRODUCT($BG$6:BG3159)</f>
        <v>1.00036255309641</v>
      </c>
      <c r="BG3160" s="16">
        <f t="shared" si="7103"/>
        <v>1.0003625550755342</v>
      </c>
      <c r="BH3160" s="10">
        <f t="shared" si="7104"/>
        <v>13.233260256997447</v>
      </c>
      <c r="BI3160" s="90"/>
      <c r="BJ3160" s="17">
        <f t="shared" si="7087"/>
        <v>49153</v>
      </c>
      <c r="BK3160" s="16">
        <f t="shared" si="7080"/>
        <v>13.23384848563547</v>
      </c>
      <c r="BL3160" s="10">
        <f ca="1">IFERROR(AVERAGE(INDIRECT("BK"&amp;AC3160-Template!$F$10+1):INDIRECT("BK"&amp;AC3160)),0)</f>
        <v>13.234354907513829</v>
      </c>
      <c r="BM3160" s="35"/>
      <c r="BN3160" s="86"/>
      <c r="BO3160" s="35"/>
      <c r="BP3160" s="35"/>
      <c r="BQ3160" s="35"/>
      <c r="BR3160" s="35"/>
      <c r="BS3160" s="35"/>
      <c r="BT3160" s="35"/>
      <c r="BU3160" s="35"/>
      <c r="BV3160" s="35"/>
      <c r="BW3160" s="35"/>
      <c r="BX3160" s="35"/>
      <c r="BY3160" s="35"/>
      <c r="BZ3160" s="35"/>
      <c r="CA3160" s="35"/>
      <c r="CB3160" s="35"/>
      <c r="CC3160" s="35"/>
      <c r="CD3160" s="35"/>
      <c r="CE3160" s="35"/>
      <c r="CF3160" s="35"/>
      <c r="CG3160" s="35"/>
      <c r="CH3160" s="35"/>
    </row>
    <row r="3161" spans="1:86" ht="15.6" x14ac:dyDescent="0.3">
      <c r="A3161" s="35"/>
      <c r="B3161" s="86"/>
      <c r="C3161" s="35"/>
      <c r="D3161" s="35"/>
      <c r="E3161" s="35"/>
      <c r="F3161" s="35"/>
      <c r="G3161" s="35"/>
      <c r="H3161" s="35"/>
      <c r="I3161" s="35"/>
      <c r="J3161" s="35"/>
      <c r="K3161" s="35"/>
      <c r="L3161" s="35"/>
      <c r="M3161" s="35"/>
      <c r="N3161" s="35"/>
      <c r="O3161" s="35"/>
      <c r="P3161" s="35"/>
      <c r="Q3161" s="35"/>
      <c r="R3161" s="35"/>
      <c r="S3161" s="35"/>
      <c r="T3161" s="17">
        <f t="shared" si="7081"/>
        <v>49177</v>
      </c>
      <c r="U3161" s="216">
        <f t="shared" si="7074"/>
        <v>1</v>
      </c>
      <c r="V3161" s="216">
        <f t="shared" si="7081"/>
        <v>3156</v>
      </c>
      <c r="W3161" s="16">
        <f t="shared" si="7088"/>
        <v>8.6465753424657539</v>
      </c>
      <c r="X3161" s="16" t="e">
        <f>IF(Template!$F$7="Linear interpolation",LinInterp($I$5:$I$22,$G$5:$G$22,W3161),CubicSpline($I$5:$I$22,$G$5:$G$22,W3161))</f>
        <v>#VALUE!</v>
      </c>
      <c r="Y3161" s="221" t="e">
        <f t="shared" si="7075"/>
        <v>#VALUE!</v>
      </c>
      <c r="Z3161" s="221" t="e">
        <f>Y3161/PRODUCT($AA$6:AA3160)</f>
        <v>#VALUE!</v>
      </c>
      <c r="AA3161" s="16" t="e">
        <f t="shared" si="7082"/>
        <v>#VALUE!</v>
      </c>
      <c r="AB3161" s="10" t="e">
        <f t="shared" si="7083"/>
        <v>#VALUE!</v>
      </c>
      <c r="AC3161" s="90">
        <f t="shared" si="7076"/>
        <v>3161</v>
      </c>
      <c r="AD3161" s="17">
        <f t="shared" si="7084"/>
        <v>49154</v>
      </c>
      <c r="AE3161" s="16" t="e">
        <f t="shared" si="7077"/>
        <v>#VALUE!</v>
      </c>
      <c r="AF3161" s="10">
        <f ca="1">IFERROR(AVERAGE(INDIRECT("AE"&amp;AC3161-Template!$F$10+1):INDIRECT("AE"&amp;AC3161)),0)</f>
        <v>0</v>
      </c>
      <c r="AG3161" s="35"/>
      <c r="AH3161" s="86"/>
      <c r="AI3161" s="35"/>
      <c r="AJ3161" s="35"/>
      <c r="AK3161" s="35"/>
      <c r="AL3161" s="35"/>
      <c r="AM3161" s="35"/>
      <c r="AN3161" s="35"/>
      <c r="AO3161" s="35"/>
      <c r="AP3161" s="35"/>
      <c r="AQ3161" s="35"/>
      <c r="AR3161" s="35"/>
      <c r="AS3161" s="35"/>
      <c r="AT3161" s="35"/>
      <c r="AU3161" s="35"/>
      <c r="AV3161" s="35"/>
      <c r="AW3161" s="35"/>
      <c r="AX3161" s="35"/>
      <c r="AY3161" s="35"/>
      <c r="AZ3161" s="17">
        <f t="shared" ref="AZ3161" si="7127">AZ3160+1</f>
        <v>49177</v>
      </c>
      <c r="BA3161" s="216">
        <f t="shared" si="7100"/>
        <v>1</v>
      </c>
      <c r="BB3161" s="216">
        <f t="shared" ref="BB3161" si="7128">BB3160+1</f>
        <v>3156</v>
      </c>
      <c r="BC3161" s="16">
        <f t="shared" si="7102"/>
        <v>8.6465753424657539</v>
      </c>
      <c r="BD3161" s="16">
        <f>IF(Template!$F$7="Linear interpolation",LinInterp($AO$5:$AO$18,$AM$5:$AM$18,BC3161),CubicSpline($AO$5:$AO$18,$AM$5:$AM$18,BC3161))</f>
        <v>14.150187346130219</v>
      </c>
      <c r="BE3161" s="221">
        <f t="shared" si="7037"/>
        <v>3.1403351451155803</v>
      </c>
      <c r="BF3161" s="221">
        <f>BE3161/PRODUCT($BG$6:BG3160)</f>
        <v>1.0003625511364975</v>
      </c>
      <c r="BG3161" s="16">
        <f t="shared" si="7103"/>
        <v>1.0003625511364975</v>
      </c>
      <c r="BH3161" s="10">
        <f t="shared" si="7104"/>
        <v>13.233116482159634</v>
      </c>
      <c r="BI3161" s="90"/>
      <c r="BJ3161" s="17">
        <f t="shared" si="7087"/>
        <v>49154</v>
      </c>
      <c r="BK3161" s="16">
        <f t="shared" si="7080"/>
        <v>13.23384848563547</v>
      </c>
      <c r="BL3161" s="10">
        <f ca="1">IFERROR(AVERAGE(INDIRECT("BK"&amp;AC3161-Template!$F$10+1):INDIRECT("BK"&amp;AC3161)),0)</f>
        <v>13.234319642850101</v>
      </c>
      <c r="BM3161" s="35"/>
      <c r="BN3161" s="86"/>
      <c r="BO3161" s="35"/>
      <c r="BP3161" s="35"/>
      <c r="BQ3161" s="35"/>
      <c r="BR3161" s="35"/>
      <c r="BS3161" s="35"/>
      <c r="BT3161" s="35"/>
      <c r="BU3161" s="35"/>
      <c r="BV3161" s="35"/>
      <c r="BW3161" s="35"/>
      <c r="BX3161" s="35"/>
      <c r="BY3161" s="35"/>
      <c r="BZ3161" s="35"/>
      <c r="CA3161" s="35"/>
      <c r="CB3161" s="35"/>
      <c r="CC3161" s="35"/>
      <c r="CD3161" s="35"/>
      <c r="CE3161" s="35"/>
      <c r="CF3161" s="35"/>
      <c r="CG3161" s="35"/>
      <c r="CH3161" s="35"/>
    </row>
    <row r="3162" spans="1:86" ht="15.6" x14ac:dyDescent="0.3">
      <c r="A3162" s="35"/>
      <c r="B3162" s="86"/>
      <c r="C3162" s="35"/>
      <c r="D3162" s="35"/>
      <c r="E3162" s="35"/>
      <c r="F3162" s="35"/>
      <c r="G3162" s="35"/>
      <c r="H3162" s="35"/>
      <c r="I3162" s="35"/>
      <c r="J3162" s="35"/>
      <c r="K3162" s="35"/>
      <c r="L3162" s="35"/>
      <c r="M3162" s="35"/>
      <c r="N3162" s="35"/>
      <c r="O3162" s="35"/>
      <c r="P3162" s="35"/>
      <c r="Q3162" s="35"/>
      <c r="R3162" s="35"/>
      <c r="S3162" s="35"/>
      <c r="T3162" s="17">
        <f t="shared" si="7081"/>
        <v>49178</v>
      </c>
      <c r="U3162" s="216">
        <f t="shared" si="7074"/>
        <v>2</v>
      </c>
      <c r="V3162" s="216">
        <f t="shared" si="7081"/>
        <v>3157</v>
      </c>
      <c r="W3162" s="16">
        <f t="shared" si="7088"/>
        <v>8.6493150684931503</v>
      </c>
      <c r="X3162" s="16" t="e">
        <f>IF(Template!$F$7="Linear interpolation",LinInterp($I$5:$I$22,$G$5:$G$22,W3162),CubicSpline($I$5:$I$22,$G$5:$G$22,W3162))</f>
        <v>#VALUE!</v>
      </c>
      <c r="Y3162" s="221" t="e">
        <f t="shared" si="7075"/>
        <v>#VALUE!</v>
      </c>
      <c r="Z3162" s="221" t="e">
        <f>Y3162/PRODUCT($AA$6:AA3161)</f>
        <v>#VALUE!</v>
      </c>
      <c r="AA3162" s="16" t="e">
        <f t="shared" si="7082"/>
        <v>#VALUE!</v>
      </c>
      <c r="AB3162" s="10" t="e">
        <f t="shared" si="7083"/>
        <v>#VALUE!</v>
      </c>
      <c r="AC3162" s="90">
        <f t="shared" si="7076"/>
        <v>3162</v>
      </c>
      <c r="AD3162" s="17">
        <f t="shared" si="7084"/>
        <v>49155</v>
      </c>
      <c r="AE3162" s="16" t="e">
        <f t="shared" si="7077"/>
        <v>#VALUE!</v>
      </c>
      <c r="AF3162" s="10">
        <f ca="1">IFERROR(AVERAGE(INDIRECT("AE"&amp;AC3162-Template!$F$10+1):INDIRECT("AE"&amp;AC3162)),0)</f>
        <v>0</v>
      </c>
      <c r="AG3162" s="35"/>
      <c r="AH3162" s="86"/>
      <c r="AI3162" s="35"/>
      <c r="AJ3162" s="35"/>
      <c r="AK3162" s="35"/>
      <c r="AL3162" s="35"/>
      <c r="AM3162" s="35"/>
      <c r="AN3162" s="35"/>
      <c r="AO3162" s="35"/>
      <c r="AP3162" s="35"/>
      <c r="AQ3162" s="35"/>
      <c r="AR3162" s="35"/>
      <c r="AS3162" s="35"/>
      <c r="AT3162" s="35"/>
      <c r="AU3162" s="35"/>
      <c r="AV3162" s="35"/>
      <c r="AW3162" s="35"/>
      <c r="AX3162" s="35"/>
      <c r="AY3162" s="35"/>
      <c r="AZ3162" s="17">
        <f t="shared" ref="AZ3162" si="7129">AZ3161+1</f>
        <v>49178</v>
      </c>
      <c r="BA3162" s="216">
        <f t="shared" si="7100"/>
        <v>2</v>
      </c>
      <c r="BB3162" s="216">
        <f t="shared" ref="BB3162" si="7130">BB3161+1</f>
        <v>3157</v>
      </c>
      <c r="BC3162" s="16">
        <f t="shared" si="7102"/>
        <v>8.6493150684931503</v>
      </c>
      <c r="BD3162" s="16">
        <f>IF(Template!$F$7="Linear interpolation",LinInterp($AO$5:$AO$18,$AM$5:$AM$18,BC3162),CubicSpline($AO$5:$AO$18,$AM$5:$AM$18,BC3162))</f>
        <v>14.150186002678483</v>
      </c>
      <c r="BE3162" s="221">
        <f t="shared" si="7037"/>
        <v>3.1414736814153423</v>
      </c>
      <c r="BF3162" s="221">
        <f>BE3162/PRODUCT($BG$6:BG3161)</f>
        <v>1.0003625524815507</v>
      </c>
      <c r="BG3162" s="16">
        <f t="shared" si="7103"/>
        <v>1.0003625524815507</v>
      </c>
      <c r="BH3162" s="10">
        <f t="shared" si="7104"/>
        <v>13.233165576600703</v>
      </c>
      <c r="BI3162" s="90"/>
      <c r="BJ3162" s="17">
        <f t="shared" si="7087"/>
        <v>49155</v>
      </c>
      <c r="BK3162" s="16">
        <f t="shared" si="7080"/>
        <v>13.23384848563547</v>
      </c>
      <c r="BL3162" s="10">
        <f ca="1">IFERROR(AVERAGE(INDIRECT("BK"&amp;AC3162-Template!$F$10+1):INDIRECT("BK"&amp;AC3162)),0)</f>
        <v>13.234285748724906</v>
      </c>
      <c r="BM3162" s="35"/>
      <c r="BN3162" s="86"/>
      <c r="BO3162" s="35"/>
      <c r="BP3162" s="35"/>
      <c r="BQ3162" s="35"/>
      <c r="BR3162" s="35"/>
      <c r="BS3162" s="35"/>
      <c r="BT3162" s="35"/>
      <c r="BU3162" s="35"/>
      <c r="BV3162" s="35"/>
      <c r="BW3162" s="35"/>
      <c r="BX3162" s="35"/>
      <c r="BY3162" s="35"/>
      <c r="BZ3162" s="35"/>
      <c r="CA3162" s="35"/>
      <c r="CB3162" s="35"/>
      <c r="CC3162" s="35"/>
      <c r="CD3162" s="35"/>
      <c r="CE3162" s="35"/>
      <c r="CF3162" s="35"/>
      <c r="CG3162" s="35"/>
      <c r="CH3162" s="35"/>
    </row>
    <row r="3163" spans="1:86" ht="15.6" x14ac:dyDescent="0.3">
      <c r="A3163" s="35"/>
      <c r="B3163" s="86"/>
      <c r="C3163" s="35"/>
      <c r="D3163" s="35"/>
      <c r="E3163" s="35"/>
      <c r="F3163" s="35"/>
      <c r="G3163" s="35"/>
      <c r="H3163" s="35"/>
      <c r="I3163" s="35"/>
      <c r="J3163" s="35"/>
      <c r="K3163" s="35"/>
      <c r="L3163" s="35"/>
      <c r="M3163" s="35"/>
      <c r="N3163" s="35"/>
      <c r="O3163" s="35"/>
      <c r="P3163" s="35"/>
      <c r="Q3163" s="35"/>
      <c r="R3163" s="35"/>
      <c r="S3163" s="35"/>
      <c r="T3163" s="17">
        <f t="shared" si="7081"/>
        <v>49179</v>
      </c>
      <c r="U3163" s="216">
        <f t="shared" si="7074"/>
        <v>3</v>
      </c>
      <c r="V3163" s="216">
        <f t="shared" si="7081"/>
        <v>3158</v>
      </c>
      <c r="W3163" s="16">
        <f t="shared" si="7088"/>
        <v>8.6520547945205486</v>
      </c>
      <c r="X3163" s="16" t="e">
        <f>IF(Template!$F$7="Linear interpolation",LinInterp($I$5:$I$22,$G$5:$G$22,W3163),CubicSpline($I$5:$I$22,$G$5:$G$22,W3163))</f>
        <v>#VALUE!</v>
      </c>
      <c r="Y3163" s="221" t="e">
        <f t="shared" si="7075"/>
        <v>#VALUE!</v>
      </c>
      <c r="Z3163" s="221" t="e">
        <f>Y3163/PRODUCT($AA$6:AA3162)</f>
        <v>#VALUE!</v>
      </c>
      <c r="AA3163" s="16" t="e">
        <f t="shared" si="7082"/>
        <v>#VALUE!</v>
      </c>
      <c r="AB3163" s="10" t="e">
        <f t="shared" si="7083"/>
        <v>#VALUE!</v>
      </c>
      <c r="AC3163" s="90">
        <f t="shared" si="7076"/>
        <v>3163</v>
      </c>
      <c r="AD3163" s="17">
        <f t="shared" si="7084"/>
        <v>49156</v>
      </c>
      <c r="AE3163" s="16" t="e">
        <f t="shared" si="7077"/>
        <v>#VALUE!</v>
      </c>
      <c r="AF3163" s="10">
        <f ca="1">IFERROR(AVERAGE(INDIRECT("AE"&amp;AC3163-Template!$F$10+1):INDIRECT("AE"&amp;AC3163)),0)</f>
        <v>0</v>
      </c>
      <c r="AG3163" s="35"/>
      <c r="AH3163" s="86"/>
      <c r="AI3163" s="35"/>
      <c r="AJ3163" s="35"/>
      <c r="AK3163" s="35"/>
      <c r="AL3163" s="35"/>
      <c r="AM3163" s="35"/>
      <c r="AN3163" s="35"/>
      <c r="AO3163" s="35"/>
      <c r="AP3163" s="35"/>
      <c r="AQ3163" s="35"/>
      <c r="AR3163" s="35"/>
      <c r="AS3163" s="35"/>
      <c r="AT3163" s="35"/>
      <c r="AU3163" s="35"/>
      <c r="AV3163" s="35"/>
      <c r="AW3163" s="35"/>
      <c r="AX3163" s="35"/>
      <c r="AY3163" s="35"/>
      <c r="AZ3163" s="17">
        <f t="shared" ref="AZ3163" si="7131">AZ3162+1</f>
        <v>49179</v>
      </c>
      <c r="BA3163" s="216">
        <f t="shared" si="7100"/>
        <v>3</v>
      </c>
      <c r="BB3163" s="216">
        <f t="shared" ref="BB3163" si="7132">BB3162+1</f>
        <v>3158</v>
      </c>
      <c r="BC3163" s="16">
        <f t="shared" si="7102"/>
        <v>8.6520547945205486</v>
      </c>
      <c r="BD3163" s="16">
        <f>IF(Template!$F$7="Linear interpolation",LinInterp($AO$5:$AO$18,$AM$5:$AM$18,BC3163),CubicSpline($AO$5:$AO$18,$AM$5:$AM$18,BC3163))</f>
        <v>14.150184651842194</v>
      </c>
      <c r="BE3163" s="221">
        <f t="shared" si="7037"/>
        <v>3.1426126285326381</v>
      </c>
      <c r="BF3163" s="221">
        <f>BE3163/PRODUCT($BG$6:BG3162)</f>
        <v>1.0003625518571215</v>
      </c>
      <c r="BG3163" s="16">
        <f t="shared" si="7103"/>
        <v>1.0003625518571215</v>
      </c>
      <c r="BH3163" s="10">
        <f t="shared" si="7104"/>
        <v>13.233142784935815</v>
      </c>
      <c r="BI3163" s="90"/>
      <c r="BJ3163" s="17">
        <f t="shared" si="7087"/>
        <v>49156</v>
      </c>
      <c r="BK3163" s="16">
        <f t="shared" si="7080"/>
        <v>13.233661172922018</v>
      </c>
      <c r="BL3163" s="10">
        <f ca="1">IFERROR(AVERAGE(INDIRECT("BK"&amp;AC3163-Template!$F$10+1):INDIRECT("BK"&amp;AC3163)),0)</f>
        <v>13.234245610842596</v>
      </c>
      <c r="BM3163" s="35"/>
      <c r="BN3163" s="86"/>
      <c r="BO3163" s="35"/>
      <c r="BP3163" s="35"/>
      <c r="BQ3163" s="35"/>
      <c r="BR3163" s="35"/>
      <c r="BS3163" s="35"/>
      <c r="BT3163" s="35"/>
      <c r="BU3163" s="35"/>
      <c r="BV3163" s="35"/>
      <c r="BW3163" s="35"/>
      <c r="BX3163" s="35"/>
      <c r="BY3163" s="35"/>
      <c r="BZ3163" s="35"/>
      <c r="CA3163" s="35"/>
      <c r="CB3163" s="35"/>
      <c r="CC3163" s="35"/>
      <c r="CD3163" s="35"/>
      <c r="CE3163" s="35"/>
      <c r="CF3163" s="35"/>
      <c r="CG3163" s="35"/>
      <c r="CH3163" s="35"/>
    </row>
    <row r="3164" spans="1:86" ht="15.6" x14ac:dyDescent="0.3">
      <c r="A3164" s="35"/>
      <c r="B3164" s="86"/>
      <c r="C3164" s="35"/>
      <c r="D3164" s="35"/>
      <c r="E3164" s="35"/>
      <c r="F3164" s="35"/>
      <c r="G3164" s="35"/>
      <c r="H3164" s="35"/>
      <c r="I3164" s="35"/>
      <c r="J3164" s="35"/>
      <c r="K3164" s="35"/>
      <c r="L3164" s="35"/>
      <c r="M3164" s="35"/>
      <c r="N3164" s="35"/>
      <c r="O3164" s="35"/>
      <c r="P3164" s="35"/>
      <c r="Q3164" s="35"/>
      <c r="R3164" s="35"/>
      <c r="S3164" s="35"/>
      <c r="T3164" s="17">
        <f t="shared" si="7081"/>
        <v>49180</v>
      </c>
      <c r="U3164" s="216">
        <f t="shared" si="7074"/>
        <v>4</v>
      </c>
      <c r="V3164" s="216">
        <f t="shared" si="7081"/>
        <v>3159</v>
      </c>
      <c r="W3164" s="16">
        <f t="shared" si="7088"/>
        <v>8.6547945205479451</v>
      </c>
      <c r="X3164" s="16" t="e">
        <f>IF(Template!$F$7="Linear interpolation",LinInterp($I$5:$I$22,$G$5:$G$22,W3164),CubicSpline($I$5:$I$22,$G$5:$G$22,W3164))</f>
        <v>#VALUE!</v>
      </c>
      <c r="Y3164" s="221" t="e">
        <f t="shared" si="7075"/>
        <v>#VALUE!</v>
      </c>
      <c r="Z3164" s="221" t="e">
        <f>Y3164/PRODUCT($AA$6:AA3163)</f>
        <v>#VALUE!</v>
      </c>
      <c r="AA3164" s="16" t="e">
        <f t="shared" si="7082"/>
        <v>#VALUE!</v>
      </c>
      <c r="AB3164" s="10" t="e">
        <f t="shared" si="7083"/>
        <v>#VALUE!</v>
      </c>
      <c r="AC3164" s="90">
        <f t="shared" si="7076"/>
        <v>3164</v>
      </c>
      <c r="AD3164" s="17">
        <f t="shared" si="7084"/>
        <v>49157</v>
      </c>
      <c r="AE3164" s="16" t="e">
        <f t="shared" si="7077"/>
        <v>#VALUE!</v>
      </c>
      <c r="AF3164" s="10">
        <f ca="1">IFERROR(AVERAGE(INDIRECT("AE"&amp;AC3164-Template!$F$10+1):INDIRECT("AE"&amp;AC3164)),0)</f>
        <v>0</v>
      </c>
      <c r="AG3164" s="35"/>
      <c r="AH3164" s="86"/>
      <c r="AI3164" s="35"/>
      <c r="AJ3164" s="35"/>
      <c r="AK3164" s="35"/>
      <c r="AL3164" s="35"/>
      <c r="AM3164" s="35"/>
      <c r="AN3164" s="35"/>
      <c r="AO3164" s="35"/>
      <c r="AP3164" s="35"/>
      <c r="AQ3164" s="35"/>
      <c r="AR3164" s="35"/>
      <c r="AS3164" s="35"/>
      <c r="AT3164" s="35"/>
      <c r="AU3164" s="35"/>
      <c r="AV3164" s="35"/>
      <c r="AW3164" s="35"/>
      <c r="AX3164" s="35"/>
      <c r="AY3164" s="35"/>
      <c r="AZ3164" s="17">
        <f t="shared" ref="AZ3164" si="7133">AZ3163+1</f>
        <v>49180</v>
      </c>
      <c r="BA3164" s="216">
        <f t="shared" si="7100"/>
        <v>4</v>
      </c>
      <c r="BB3164" s="216">
        <f t="shared" ref="BB3164" si="7134">BB3163+1</f>
        <v>3159</v>
      </c>
      <c r="BC3164" s="16">
        <f t="shared" si="7102"/>
        <v>8.6547945205479451</v>
      </c>
      <c r="BD3164" s="16">
        <f>IF(Template!$F$7="Linear interpolation",LinInterp($AO$5:$AO$18,$AM$5:$AM$18,BC3164),CubicSpline($AO$5:$AO$18,$AM$5:$AM$18,BC3164))</f>
        <v>14.150183293755616</v>
      </c>
      <c r="BE3164" s="221">
        <f t="shared" si="7037"/>
        <v>3.1437519866453125</v>
      </c>
      <c r="BF3164" s="221">
        <f>BE3164/PRODUCT($BG$6:BG3163)</f>
        <v>1.0003625512423422</v>
      </c>
      <c r="BG3164" s="16">
        <f t="shared" si="7103"/>
        <v>1.0003625512423422</v>
      </c>
      <c r="BH3164" s="10">
        <f t="shared" si="7104"/>
        <v>13.233120345489958</v>
      </c>
      <c r="BI3164" s="90"/>
      <c r="BJ3164" s="17">
        <f t="shared" si="7087"/>
        <v>49157</v>
      </c>
      <c r="BK3164" s="16">
        <f t="shared" si="7080"/>
        <v>13.233724747115927</v>
      </c>
      <c r="BL3164" s="10">
        <f ca="1">IFERROR(AVERAGE(INDIRECT("BK"&amp;AC3164-Template!$F$10+1):INDIRECT("BK"&amp;AC3164)),0)</f>
        <v>13.234207592100081</v>
      </c>
      <c r="BM3164" s="35"/>
      <c r="BN3164" s="86"/>
      <c r="BO3164" s="35"/>
      <c r="BP3164" s="35"/>
      <c r="BQ3164" s="35"/>
      <c r="BR3164" s="35"/>
      <c r="BS3164" s="35"/>
      <c r="BT3164" s="35"/>
      <c r="BU3164" s="35"/>
      <c r="BV3164" s="35"/>
      <c r="BW3164" s="35"/>
      <c r="BX3164" s="35"/>
      <c r="BY3164" s="35"/>
      <c r="BZ3164" s="35"/>
      <c r="CA3164" s="35"/>
      <c r="CB3164" s="35"/>
      <c r="CC3164" s="35"/>
      <c r="CD3164" s="35"/>
      <c r="CE3164" s="35"/>
      <c r="CF3164" s="35"/>
      <c r="CG3164" s="35"/>
      <c r="CH3164" s="35"/>
    </row>
    <row r="3165" spans="1:86" ht="15.6" x14ac:dyDescent="0.3">
      <c r="A3165" s="35"/>
      <c r="B3165" s="86"/>
      <c r="C3165" s="35"/>
      <c r="D3165" s="35"/>
      <c r="E3165" s="35"/>
      <c r="F3165" s="35"/>
      <c r="G3165" s="35"/>
      <c r="H3165" s="35"/>
      <c r="I3165" s="35"/>
      <c r="J3165" s="35"/>
      <c r="K3165" s="35"/>
      <c r="L3165" s="35"/>
      <c r="M3165" s="35"/>
      <c r="N3165" s="35"/>
      <c r="O3165" s="35"/>
      <c r="P3165" s="35"/>
      <c r="Q3165" s="35"/>
      <c r="R3165" s="35"/>
      <c r="S3165" s="35"/>
      <c r="T3165" s="17">
        <f t="shared" si="7081"/>
        <v>49181</v>
      </c>
      <c r="U3165" s="216">
        <f t="shared" si="7074"/>
        <v>5</v>
      </c>
      <c r="V3165" s="216">
        <f t="shared" si="7081"/>
        <v>3160</v>
      </c>
      <c r="W3165" s="16">
        <f t="shared" si="7088"/>
        <v>8.6575342465753433</v>
      </c>
      <c r="X3165" s="16" t="e">
        <f>IF(Template!$F$7="Linear interpolation",LinInterp($I$5:$I$22,$G$5:$G$22,W3165),CubicSpline($I$5:$I$22,$G$5:$G$22,W3165))</f>
        <v>#VALUE!</v>
      </c>
      <c r="Y3165" s="221" t="e">
        <f t="shared" si="7075"/>
        <v>#VALUE!</v>
      </c>
      <c r="Z3165" s="221" t="e">
        <f>Y3165/PRODUCT($AA$6:AA3164)</f>
        <v>#VALUE!</v>
      </c>
      <c r="AA3165" s="16" t="e">
        <f t="shared" si="7082"/>
        <v>#VALUE!</v>
      </c>
      <c r="AB3165" s="10" t="e">
        <f t="shared" si="7083"/>
        <v>#VALUE!</v>
      </c>
      <c r="AC3165" s="90">
        <f t="shared" si="7076"/>
        <v>3165</v>
      </c>
      <c r="AD3165" s="17">
        <f t="shared" si="7084"/>
        <v>49158</v>
      </c>
      <c r="AE3165" s="16" t="e">
        <f t="shared" si="7077"/>
        <v>#VALUE!</v>
      </c>
      <c r="AF3165" s="10">
        <f ca="1">IFERROR(AVERAGE(INDIRECT("AE"&amp;AC3165-Template!$F$10+1):INDIRECT("AE"&amp;AC3165)),0)</f>
        <v>0</v>
      </c>
      <c r="AG3165" s="35"/>
      <c r="AH3165" s="86"/>
      <c r="AI3165" s="35"/>
      <c r="AJ3165" s="35"/>
      <c r="AK3165" s="35"/>
      <c r="AL3165" s="35"/>
      <c r="AM3165" s="35"/>
      <c r="AN3165" s="35"/>
      <c r="AO3165" s="35"/>
      <c r="AP3165" s="35"/>
      <c r="AQ3165" s="35"/>
      <c r="AR3165" s="35"/>
      <c r="AS3165" s="35"/>
      <c r="AT3165" s="35"/>
      <c r="AU3165" s="35"/>
      <c r="AV3165" s="35"/>
      <c r="AW3165" s="35"/>
      <c r="AX3165" s="35"/>
      <c r="AY3165" s="35"/>
      <c r="AZ3165" s="17">
        <f t="shared" ref="AZ3165" si="7135">AZ3164+1</f>
        <v>49181</v>
      </c>
      <c r="BA3165" s="216">
        <f t="shared" si="7100"/>
        <v>5</v>
      </c>
      <c r="BB3165" s="216">
        <f t="shared" ref="BB3165" si="7136">BB3164+1</f>
        <v>3160</v>
      </c>
      <c r="BC3165" s="16">
        <f t="shared" si="7102"/>
        <v>8.6575342465753433</v>
      </c>
      <c r="BD3165" s="16">
        <f>IF(Template!$F$7="Linear interpolation",LinInterp($AO$5:$AO$18,$AM$5:$AM$18,BC3165),CubicSpline($AO$5:$AO$18,$AM$5:$AM$18,BC3165))</f>
        <v>14.150181928553012</v>
      </c>
      <c r="BE3165" s="221">
        <f t="shared" si="7037"/>
        <v>3.1448917559313556</v>
      </c>
      <c r="BF3165" s="221">
        <f>BE3165/PRODUCT($BG$6:BG3164)</f>
        <v>1.0003625506372273</v>
      </c>
      <c r="BG3165" s="16">
        <f t="shared" si="7103"/>
        <v>1.0003625506372273</v>
      </c>
      <c r="BH3165" s="10">
        <f t="shared" si="7104"/>
        <v>13.233098258798037</v>
      </c>
      <c r="BI3165" s="90"/>
      <c r="BJ3165" s="17">
        <f t="shared" si="7087"/>
        <v>49158</v>
      </c>
      <c r="BK3165" s="16">
        <f t="shared" si="7080"/>
        <v>13.233694666156648</v>
      </c>
      <c r="BL3165" s="10">
        <f ca="1">IFERROR(AVERAGE(INDIRECT("BK"&amp;AC3165-Template!$F$10+1):INDIRECT("BK"&amp;AC3165)),0)</f>
        <v>13.234176684857486</v>
      </c>
      <c r="BM3165" s="35"/>
      <c r="BN3165" s="86"/>
      <c r="BO3165" s="35"/>
      <c r="BP3165" s="35"/>
      <c r="BQ3165" s="35"/>
      <c r="BR3165" s="35"/>
      <c r="BS3165" s="35"/>
      <c r="BT3165" s="35"/>
      <c r="BU3165" s="35"/>
      <c r="BV3165" s="35"/>
      <c r="BW3165" s="35"/>
      <c r="BX3165" s="35"/>
      <c r="BY3165" s="35"/>
      <c r="BZ3165" s="35"/>
      <c r="CA3165" s="35"/>
      <c r="CB3165" s="35"/>
      <c r="CC3165" s="35"/>
      <c r="CD3165" s="35"/>
      <c r="CE3165" s="35"/>
      <c r="CF3165" s="35"/>
      <c r="CG3165" s="35"/>
      <c r="CH3165" s="35"/>
    </row>
    <row r="3166" spans="1:86" ht="15.6" x14ac:dyDescent="0.3">
      <c r="A3166" s="35"/>
      <c r="B3166" s="86"/>
      <c r="C3166" s="35"/>
      <c r="D3166" s="35"/>
      <c r="E3166" s="35"/>
      <c r="F3166" s="35"/>
      <c r="G3166" s="35"/>
      <c r="H3166" s="35"/>
      <c r="I3166" s="35"/>
      <c r="J3166" s="35"/>
      <c r="K3166" s="35"/>
      <c r="L3166" s="35"/>
      <c r="M3166" s="35"/>
      <c r="N3166" s="35"/>
      <c r="O3166" s="35"/>
      <c r="P3166" s="35"/>
      <c r="Q3166" s="35"/>
      <c r="R3166" s="35"/>
      <c r="S3166" s="35"/>
      <c r="T3166" s="17">
        <f t="shared" si="7081"/>
        <v>49182</v>
      </c>
      <c r="U3166" s="216">
        <f t="shared" si="7074"/>
        <v>6</v>
      </c>
      <c r="V3166" s="216">
        <f t="shared" si="7081"/>
        <v>3161</v>
      </c>
      <c r="W3166" s="16">
        <f t="shared" si="7088"/>
        <v>8.6602739726027398</v>
      </c>
      <c r="X3166" s="16" t="e">
        <f>IF(Template!$F$7="Linear interpolation",LinInterp($I$5:$I$22,$G$5:$G$22,W3166),CubicSpline($I$5:$I$22,$G$5:$G$22,W3166))</f>
        <v>#VALUE!</v>
      </c>
      <c r="Y3166" s="221" t="e">
        <f t="shared" si="7075"/>
        <v>#VALUE!</v>
      </c>
      <c r="Z3166" s="221" t="e">
        <f>Y3166/PRODUCT($AA$6:AA3165)</f>
        <v>#VALUE!</v>
      </c>
      <c r="AA3166" s="16" t="e">
        <f t="shared" si="7082"/>
        <v>#VALUE!</v>
      </c>
      <c r="AB3166" s="10" t="e">
        <f t="shared" si="7083"/>
        <v>#VALUE!</v>
      </c>
      <c r="AC3166" s="90">
        <f t="shared" si="7076"/>
        <v>3166</v>
      </c>
      <c r="AD3166" s="17">
        <f t="shared" si="7084"/>
        <v>49159</v>
      </c>
      <c r="AE3166" s="16" t="e">
        <f t="shared" si="7077"/>
        <v>#VALUE!</v>
      </c>
      <c r="AF3166" s="10">
        <f ca="1">IFERROR(AVERAGE(INDIRECT("AE"&amp;AC3166-Template!$F$10+1):INDIRECT("AE"&amp;AC3166)),0)</f>
        <v>0</v>
      </c>
      <c r="AG3166" s="35"/>
      <c r="AH3166" s="86"/>
      <c r="AI3166" s="35"/>
      <c r="AJ3166" s="35"/>
      <c r="AK3166" s="35"/>
      <c r="AL3166" s="35"/>
      <c r="AM3166" s="35"/>
      <c r="AN3166" s="35"/>
      <c r="AO3166" s="35"/>
      <c r="AP3166" s="35"/>
      <c r="AQ3166" s="35"/>
      <c r="AR3166" s="35"/>
      <c r="AS3166" s="35"/>
      <c r="AT3166" s="35"/>
      <c r="AU3166" s="35"/>
      <c r="AV3166" s="35"/>
      <c r="AW3166" s="35"/>
      <c r="AX3166" s="35"/>
      <c r="AY3166" s="35"/>
      <c r="AZ3166" s="17">
        <f t="shared" ref="AZ3166" si="7137">AZ3165+1</f>
        <v>49182</v>
      </c>
      <c r="BA3166" s="216">
        <f t="shared" si="7100"/>
        <v>6</v>
      </c>
      <c r="BB3166" s="216">
        <f t="shared" ref="BB3166" si="7138">BB3165+1</f>
        <v>3161</v>
      </c>
      <c r="BC3166" s="16">
        <f t="shared" si="7102"/>
        <v>8.6602739726027398</v>
      </c>
      <c r="BD3166" s="16">
        <f>IF(Template!$F$7="Linear interpolation",LinInterp($AO$5:$AO$18,$AM$5:$AM$18,BC3166),CubicSpline($AO$5:$AO$18,$AM$5:$AM$18,BC3166))</f>
        <v>14.15018055636865</v>
      </c>
      <c r="BE3166" s="221">
        <f t="shared" si="7037"/>
        <v>3.1460319365688907</v>
      </c>
      <c r="BF3166" s="221">
        <f>BE3166/PRODUCT($BG$6:BG3165)</f>
        <v>1.000362550041789</v>
      </c>
      <c r="BG3166" s="16">
        <f t="shared" si="7103"/>
        <v>1.0003625506372273</v>
      </c>
      <c r="BH3166" s="10">
        <f t="shared" si="7104"/>
        <v>13.233098258798037</v>
      </c>
      <c r="BI3166" s="90"/>
      <c r="BJ3166" s="17">
        <f t="shared" si="7087"/>
        <v>49159</v>
      </c>
      <c r="BK3166" s="16">
        <f t="shared" si="7080"/>
        <v>13.233664927553068</v>
      </c>
      <c r="BL3166" s="10">
        <f ca="1">IFERROR(AVERAGE(INDIRECT("BK"&amp;AC3166-Template!$F$10+1):INDIRECT("BK"&amp;AC3166)),0)</f>
        <v>13.234142045171074</v>
      </c>
      <c r="BM3166" s="35"/>
      <c r="BN3166" s="86"/>
      <c r="BO3166" s="35"/>
      <c r="BP3166" s="35"/>
      <c r="BQ3166" s="35"/>
      <c r="BR3166" s="35"/>
      <c r="BS3166" s="35"/>
      <c r="BT3166" s="35"/>
      <c r="BU3166" s="35"/>
      <c r="BV3166" s="35"/>
      <c r="BW3166" s="35"/>
      <c r="BX3166" s="35"/>
      <c r="BY3166" s="35"/>
      <c r="BZ3166" s="35"/>
      <c r="CA3166" s="35"/>
      <c r="CB3166" s="35"/>
      <c r="CC3166" s="35"/>
      <c r="CD3166" s="35"/>
      <c r="CE3166" s="35"/>
      <c r="CF3166" s="35"/>
      <c r="CG3166" s="35"/>
      <c r="CH3166" s="35"/>
    </row>
    <row r="3167" spans="1:86" ht="15.6" x14ac:dyDescent="0.3">
      <c r="A3167" s="35"/>
      <c r="B3167" s="86"/>
      <c r="C3167" s="35"/>
      <c r="D3167" s="35"/>
      <c r="E3167" s="35"/>
      <c r="F3167" s="35"/>
      <c r="G3167" s="35"/>
      <c r="H3167" s="35"/>
      <c r="I3167" s="35"/>
      <c r="J3167" s="35"/>
      <c r="K3167" s="35"/>
      <c r="L3167" s="35"/>
      <c r="M3167" s="35"/>
      <c r="N3167" s="35"/>
      <c r="O3167" s="35"/>
      <c r="P3167" s="35"/>
      <c r="Q3167" s="35"/>
      <c r="R3167" s="35"/>
      <c r="S3167" s="35"/>
      <c r="T3167" s="17">
        <f t="shared" si="7081"/>
        <v>49183</v>
      </c>
      <c r="U3167" s="216">
        <f t="shared" si="7074"/>
        <v>7</v>
      </c>
      <c r="V3167" s="216">
        <f t="shared" si="7081"/>
        <v>3162</v>
      </c>
      <c r="W3167" s="16">
        <f t="shared" si="7088"/>
        <v>8.6630136986301363</v>
      </c>
      <c r="X3167" s="16" t="e">
        <f>IF(Template!$F$7="Linear interpolation",LinInterp($I$5:$I$22,$G$5:$G$22,W3167),CubicSpline($I$5:$I$22,$G$5:$G$22,W3167))</f>
        <v>#VALUE!</v>
      </c>
      <c r="Y3167" s="221" t="e">
        <f t="shared" si="7075"/>
        <v>#VALUE!</v>
      </c>
      <c r="Z3167" s="221" t="e">
        <f>Y3167/PRODUCT($AA$6:AA3166)</f>
        <v>#VALUE!</v>
      </c>
      <c r="AA3167" s="16" t="e">
        <f t="shared" si="7082"/>
        <v>#VALUE!</v>
      </c>
      <c r="AB3167" s="10" t="e">
        <f t="shared" si="7083"/>
        <v>#VALUE!</v>
      </c>
      <c r="AC3167" s="90">
        <f t="shared" si="7076"/>
        <v>3167</v>
      </c>
      <c r="AD3167" s="17">
        <f t="shared" si="7084"/>
        <v>49160</v>
      </c>
      <c r="AE3167" s="16" t="e">
        <f t="shared" si="7077"/>
        <v>#VALUE!</v>
      </c>
      <c r="AF3167" s="10">
        <f ca="1">IFERROR(AVERAGE(INDIRECT("AE"&amp;AC3167-Template!$F$10+1):INDIRECT("AE"&amp;AC3167)),0)</f>
        <v>0</v>
      </c>
      <c r="AG3167" s="35"/>
      <c r="AH3167" s="86"/>
      <c r="AI3167" s="35"/>
      <c r="AJ3167" s="35"/>
      <c r="AK3167" s="35"/>
      <c r="AL3167" s="35"/>
      <c r="AM3167" s="35"/>
      <c r="AN3167" s="35"/>
      <c r="AO3167" s="35"/>
      <c r="AP3167" s="35"/>
      <c r="AQ3167" s="35"/>
      <c r="AR3167" s="35"/>
      <c r="AS3167" s="35"/>
      <c r="AT3167" s="35"/>
      <c r="AU3167" s="35"/>
      <c r="AV3167" s="35"/>
      <c r="AW3167" s="35"/>
      <c r="AX3167" s="35"/>
      <c r="AY3167" s="35"/>
      <c r="AZ3167" s="17">
        <f t="shared" ref="AZ3167" si="7139">AZ3166+1</f>
        <v>49183</v>
      </c>
      <c r="BA3167" s="216">
        <f t="shared" si="7100"/>
        <v>7</v>
      </c>
      <c r="BB3167" s="216">
        <f t="shared" ref="BB3167" si="7140">BB3166+1</f>
        <v>3162</v>
      </c>
      <c r="BC3167" s="16">
        <f t="shared" si="7102"/>
        <v>8.6630136986301363</v>
      </c>
      <c r="BD3167" s="16">
        <f>IF(Template!$F$7="Linear interpolation",LinInterp($AO$5:$AO$18,$AM$5:$AM$18,BC3167),CubicSpline($AO$5:$AO$18,$AM$5:$AM$18,BC3167))</f>
        <v>14.150179177336792</v>
      </c>
      <c r="BE3167" s="221">
        <f t="shared" si="7037"/>
        <v>3.1471725287361836</v>
      </c>
      <c r="BF3167" s="221">
        <f>BE3167/PRODUCT($BG$6:BG3166)</f>
        <v>1.0003625488606034</v>
      </c>
      <c r="BG3167" s="16">
        <f t="shared" si="7103"/>
        <v>1.0003625506372273</v>
      </c>
      <c r="BH3167" s="10">
        <f t="shared" si="7104"/>
        <v>13.233098258798037</v>
      </c>
      <c r="BI3167" s="90"/>
      <c r="BJ3167" s="17">
        <f t="shared" si="7087"/>
        <v>49160</v>
      </c>
      <c r="BK3167" s="16">
        <f t="shared" si="7080"/>
        <v>13.233635531896827</v>
      </c>
      <c r="BL3167" s="10">
        <f ca="1">IFERROR(AVERAGE(INDIRECT("BK"&amp;AC3167-Template!$F$10+1):INDIRECT("BK"&amp;AC3167)),0)</f>
        <v>13.234107741532259</v>
      </c>
      <c r="BM3167" s="35"/>
      <c r="BN3167" s="86"/>
      <c r="BO3167" s="35"/>
      <c r="BP3167" s="35"/>
      <c r="BQ3167" s="35"/>
      <c r="BR3167" s="35"/>
      <c r="BS3167" s="35"/>
      <c r="BT3167" s="35"/>
      <c r="BU3167" s="35"/>
      <c r="BV3167" s="35"/>
      <c r="BW3167" s="35"/>
      <c r="BX3167" s="35"/>
      <c r="BY3167" s="35"/>
      <c r="BZ3167" s="35"/>
      <c r="CA3167" s="35"/>
      <c r="CB3167" s="35"/>
      <c r="CC3167" s="35"/>
      <c r="CD3167" s="35"/>
      <c r="CE3167" s="35"/>
      <c r="CF3167" s="35"/>
      <c r="CG3167" s="35"/>
      <c r="CH3167" s="35"/>
    </row>
    <row r="3168" spans="1:86" ht="15.6" x14ac:dyDescent="0.3">
      <c r="A3168" s="35"/>
      <c r="B3168" s="86"/>
      <c r="C3168" s="35"/>
      <c r="D3168" s="35"/>
      <c r="E3168" s="35"/>
      <c r="F3168" s="35"/>
      <c r="G3168" s="35"/>
      <c r="H3168" s="35"/>
      <c r="I3168" s="35"/>
      <c r="J3168" s="35"/>
      <c r="K3168" s="35"/>
      <c r="L3168" s="35"/>
      <c r="M3168" s="35"/>
      <c r="N3168" s="35"/>
      <c r="O3168" s="35"/>
      <c r="P3168" s="35"/>
      <c r="Q3168" s="35"/>
      <c r="R3168" s="35"/>
      <c r="S3168" s="35"/>
      <c r="T3168" s="17">
        <f t="shared" si="7081"/>
        <v>49184</v>
      </c>
      <c r="U3168" s="216">
        <f t="shared" si="7074"/>
        <v>1</v>
      </c>
      <c r="V3168" s="216">
        <f t="shared" si="7081"/>
        <v>3163</v>
      </c>
      <c r="W3168" s="16">
        <f t="shared" si="7088"/>
        <v>8.6657534246575345</v>
      </c>
      <c r="X3168" s="16" t="e">
        <f>IF(Template!$F$7="Linear interpolation",LinInterp($I$5:$I$22,$G$5:$G$22,W3168),CubicSpline($I$5:$I$22,$G$5:$G$22,W3168))</f>
        <v>#VALUE!</v>
      </c>
      <c r="Y3168" s="221" t="e">
        <f t="shared" si="7075"/>
        <v>#VALUE!</v>
      </c>
      <c r="Z3168" s="221" t="e">
        <f>Y3168/PRODUCT($AA$6:AA3167)</f>
        <v>#VALUE!</v>
      </c>
      <c r="AA3168" s="16" t="e">
        <f t="shared" si="7082"/>
        <v>#VALUE!</v>
      </c>
      <c r="AB3168" s="10" t="e">
        <f t="shared" si="7083"/>
        <v>#VALUE!</v>
      </c>
      <c r="AC3168" s="90">
        <f t="shared" si="7076"/>
        <v>3168</v>
      </c>
      <c r="AD3168" s="17">
        <f t="shared" si="7084"/>
        <v>49161</v>
      </c>
      <c r="AE3168" s="16" t="e">
        <f t="shared" si="7077"/>
        <v>#VALUE!</v>
      </c>
      <c r="AF3168" s="10">
        <f ca="1">IFERROR(AVERAGE(INDIRECT("AE"&amp;AC3168-Template!$F$10+1):INDIRECT("AE"&amp;AC3168)),0)</f>
        <v>0</v>
      </c>
      <c r="AG3168" s="35"/>
      <c r="AH3168" s="86"/>
      <c r="AI3168" s="35"/>
      <c r="AJ3168" s="35"/>
      <c r="AK3168" s="35"/>
      <c r="AL3168" s="35"/>
      <c r="AM3168" s="35"/>
      <c r="AN3168" s="35"/>
      <c r="AO3168" s="35"/>
      <c r="AP3168" s="35"/>
      <c r="AQ3168" s="35"/>
      <c r="AR3168" s="35"/>
      <c r="AS3168" s="35"/>
      <c r="AT3168" s="35"/>
      <c r="AU3168" s="35"/>
      <c r="AV3168" s="35"/>
      <c r="AW3168" s="35"/>
      <c r="AX3168" s="35"/>
      <c r="AY3168" s="35"/>
      <c r="AZ3168" s="17">
        <f t="shared" ref="AZ3168" si="7141">AZ3167+1</f>
        <v>49184</v>
      </c>
      <c r="BA3168" s="216">
        <f t="shared" si="7100"/>
        <v>1</v>
      </c>
      <c r="BB3168" s="216">
        <f t="shared" ref="BB3168" si="7142">BB3167+1</f>
        <v>3163</v>
      </c>
      <c r="BC3168" s="16">
        <f t="shared" si="7102"/>
        <v>8.6657534246575345</v>
      </c>
      <c r="BD3168" s="16">
        <f>IF(Template!$F$7="Linear interpolation",LinInterp($AO$5:$AO$18,$AM$5:$AM$18,BC3168),CubicSpline($AO$5:$AO$18,$AM$5:$AM$18,BC3168))</f>
        <v>14.150177791591702</v>
      </c>
      <c r="BE3168" s="221">
        <f t="shared" si="7037"/>
        <v>3.1483135326116374</v>
      </c>
      <c r="BF3168" s="221">
        <f>BE3168/PRODUCT($BG$6:BG3167)</f>
        <v>1.0003625471033741</v>
      </c>
      <c r="BG3168" s="16">
        <f t="shared" si="7103"/>
        <v>1.0003625471033741</v>
      </c>
      <c r="BH3168" s="10">
        <f t="shared" si="7104"/>
        <v>13.23296927315587</v>
      </c>
      <c r="BI3168" s="90"/>
      <c r="BJ3168" s="17">
        <f t="shared" si="7087"/>
        <v>49161</v>
      </c>
      <c r="BK3168" s="16">
        <f t="shared" si="7080"/>
        <v>13.233635531896827</v>
      </c>
      <c r="BL3168" s="10">
        <f ca="1">IFERROR(AVERAGE(INDIRECT("BK"&amp;AC3168-Template!$F$10+1):INDIRECT("BK"&amp;AC3168)),0)</f>
        <v>13.234074742822854</v>
      </c>
      <c r="BM3168" s="35"/>
      <c r="BN3168" s="86"/>
      <c r="BO3168" s="35"/>
      <c r="BP3168" s="35"/>
      <c r="BQ3168" s="35"/>
      <c r="BR3168" s="35"/>
      <c r="BS3168" s="35"/>
      <c r="BT3168" s="35"/>
      <c r="BU3168" s="35"/>
      <c r="BV3168" s="35"/>
      <c r="BW3168" s="35"/>
      <c r="BX3168" s="35"/>
      <c r="BY3168" s="35"/>
      <c r="BZ3168" s="35"/>
      <c r="CA3168" s="35"/>
      <c r="CB3168" s="35"/>
      <c r="CC3168" s="35"/>
      <c r="CD3168" s="35"/>
      <c r="CE3168" s="35"/>
      <c r="CF3168" s="35"/>
      <c r="CG3168" s="35"/>
      <c r="CH3168" s="35"/>
    </row>
    <row r="3169" spans="1:86" ht="15.6" x14ac:dyDescent="0.3">
      <c r="A3169" s="35"/>
      <c r="B3169" s="86"/>
      <c r="C3169" s="35"/>
      <c r="D3169" s="35"/>
      <c r="E3169" s="35"/>
      <c r="F3169" s="35"/>
      <c r="G3169" s="35"/>
      <c r="H3169" s="35"/>
      <c r="I3169" s="35"/>
      <c r="J3169" s="35"/>
      <c r="K3169" s="35"/>
      <c r="L3169" s="35"/>
      <c r="M3169" s="35"/>
      <c r="N3169" s="35"/>
      <c r="O3169" s="35"/>
      <c r="P3169" s="35"/>
      <c r="Q3169" s="35"/>
      <c r="R3169" s="35"/>
      <c r="S3169" s="35"/>
      <c r="T3169" s="17">
        <f t="shared" si="7081"/>
        <v>49185</v>
      </c>
      <c r="U3169" s="216">
        <f t="shared" si="7074"/>
        <v>2</v>
      </c>
      <c r="V3169" s="216">
        <f t="shared" si="7081"/>
        <v>3164</v>
      </c>
      <c r="W3169" s="16">
        <f t="shared" si="7088"/>
        <v>8.668493150684931</v>
      </c>
      <c r="X3169" s="16" t="e">
        <f>IF(Template!$F$7="Linear interpolation",LinInterp($I$5:$I$22,$G$5:$G$22,W3169),CubicSpline($I$5:$I$22,$G$5:$G$22,W3169))</f>
        <v>#VALUE!</v>
      </c>
      <c r="Y3169" s="221" t="e">
        <f t="shared" si="7075"/>
        <v>#VALUE!</v>
      </c>
      <c r="Z3169" s="221" t="e">
        <f>Y3169/PRODUCT($AA$6:AA3168)</f>
        <v>#VALUE!</v>
      </c>
      <c r="AA3169" s="16" t="e">
        <f t="shared" si="7082"/>
        <v>#VALUE!</v>
      </c>
      <c r="AB3169" s="10" t="e">
        <f t="shared" si="7083"/>
        <v>#VALUE!</v>
      </c>
      <c r="AC3169" s="90">
        <f t="shared" si="7076"/>
        <v>3169</v>
      </c>
      <c r="AD3169" s="17">
        <f t="shared" si="7084"/>
        <v>49162</v>
      </c>
      <c r="AE3169" s="16" t="e">
        <f t="shared" si="7077"/>
        <v>#VALUE!</v>
      </c>
      <c r="AF3169" s="10">
        <f ca="1">IFERROR(AVERAGE(INDIRECT("AE"&amp;AC3169-Template!$F$10+1):INDIRECT("AE"&amp;AC3169)),0)</f>
        <v>0</v>
      </c>
      <c r="AG3169" s="35"/>
      <c r="AH3169" s="86"/>
      <c r="AI3169" s="35"/>
      <c r="AJ3169" s="35"/>
      <c r="AK3169" s="35"/>
      <c r="AL3169" s="35"/>
      <c r="AM3169" s="35"/>
      <c r="AN3169" s="35"/>
      <c r="AO3169" s="35"/>
      <c r="AP3169" s="35"/>
      <c r="AQ3169" s="35"/>
      <c r="AR3169" s="35"/>
      <c r="AS3169" s="35"/>
      <c r="AT3169" s="35"/>
      <c r="AU3169" s="35"/>
      <c r="AV3169" s="35"/>
      <c r="AW3169" s="35"/>
      <c r="AX3169" s="35"/>
      <c r="AY3169" s="35"/>
      <c r="AZ3169" s="17">
        <f t="shared" ref="AZ3169" si="7143">AZ3168+1</f>
        <v>49185</v>
      </c>
      <c r="BA3169" s="216">
        <f t="shared" si="7100"/>
        <v>2</v>
      </c>
      <c r="BB3169" s="216">
        <f t="shared" ref="BB3169" si="7144">BB3168+1</f>
        <v>3164</v>
      </c>
      <c r="BC3169" s="16">
        <f t="shared" si="7102"/>
        <v>8.668493150684931</v>
      </c>
      <c r="BD3169" s="16">
        <f>IF(Template!$F$7="Linear interpolation",LinInterp($AO$5:$AO$18,$AM$5:$AM$18,BC3169),CubicSpline($AO$5:$AO$18,$AM$5:$AM$18,BC3169))</f>
        <v>14.150176399267647</v>
      </c>
      <c r="BE3169" s="221">
        <f t="shared" si="7037"/>
        <v>3.1494549483737964</v>
      </c>
      <c r="BF3169" s="221">
        <f>BE3169/PRODUCT($BG$6:BG3168)</f>
        <v>1.000362548313672</v>
      </c>
      <c r="BG3169" s="16">
        <f t="shared" si="7103"/>
        <v>1.000362548313672</v>
      </c>
      <c r="BH3169" s="10">
        <f t="shared" si="7104"/>
        <v>13.23301344902783</v>
      </c>
      <c r="BI3169" s="90"/>
      <c r="BJ3169" s="17">
        <f t="shared" si="7087"/>
        <v>49162</v>
      </c>
      <c r="BK3169" s="16">
        <f t="shared" si="7080"/>
        <v>13.233635531896827</v>
      </c>
      <c r="BL3169" s="10">
        <f ca="1">IFERROR(AVERAGE(INDIRECT("BK"&amp;AC3169-Template!$F$10+1):INDIRECT("BK"&amp;AC3169)),0)</f>
        <v>13.234043038053251</v>
      </c>
      <c r="BM3169" s="35"/>
      <c r="BN3169" s="86"/>
      <c r="BO3169" s="35"/>
      <c r="BP3169" s="35"/>
      <c r="BQ3169" s="35"/>
      <c r="BR3169" s="35"/>
      <c r="BS3169" s="35"/>
      <c r="BT3169" s="35"/>
      <c r="BU3169" s="35"/>
      <c r="BV3169" s="35"/>
      <c r="BW3169" s="35"/>
      <c r="BX3169" s="35"/>
      <c r="BY3169" s="35"/>
      <c r="BZ3169" s="35"/>
      <c r="CA3169" s="35"/>
      <c r="CB3169" s="35"/>
      <c r="CC3169" s="35"/>
      <c r="CD3169" s="35"/>
      <c r="CE3169" s="35"/>
      <c r="CF3169" s="35"/>
      <c r="CG3169" s="35"/>
      <c r="CH3169" s="35"/>
    </row>
    <row r="3170" spans="1:86" ht="15.6" x14ac:dyDescent="0.3">
      <c r="A3170" s="35"/>
      <c r="B3170" s="86"/>
      <c r="C3170" s="35"/>
      <c r="D3170" s="35"/>
      <c r="E3170" s="35"/>
      <c r="F3170" s="35"/>
      <c r="G3170" s="35"/>
      <c r="H3170" s="35"/>
      <c r="I3170" s="35"/>
      <c r="J3170" s="35"/>
      <c r="K3170" s="35"/>
      <c r="L3170" s="35"/>
      <c r="M3170" s="35"/>
      <c r="N3170" s="35"/>
      <c r="O3170" s="35"/>
      <c r="P3170" s="35"/>
      <c r="Q3170" s="35"/>
      <c r="R3170" s="35"/>
      <c r="S3170" s="35"/>
      <c r="T3170" s="17">
        <f t="shared" si="7081"/>
        <v>49186</v>
      </c>
      <c r="U3170" s="216">
        <f t="shared" si="7074"/>
        <v>3</v>
      </c>
      <c r="V3170" s="216">
        <f t="shared" si="7081"/>
        <v>3165</v>
      </c>
      <c r="W3170" s="16">
        <f t="shared" si="7088"/>
        <v>8.6712328767123292</v>
      </c>
      <c r="X3170" s="16" t="e">
        <f>IF(Template!$F$7="Linear interpolation",LinInterp($I$5:$I$22,$G$5:$G$22,W3170),CubicSpline($I$5:$I$22,$G$5:$G$22,W3170))</f>
        <v>#VALUE!</v>
      </c>
      <c r="Y3170" s="221" t="e">
        <f t="shared" si="7075"/>
        <v>#VALUE!</v>
      </c>
      <c r="Z3170" s="221" t="e">
        <f>Y3170/PRODUCT($AA$6:AA3169)</f>
        <v>#VALUE!</v>
      </c>
      <c r="AA3170" s="16" t="e">
        <f t="shared" si="7082"/>
        <v>#VALUE!</v>
      </c>
      <c r="AB3170" s="10" t="e">
        <f t="shared" si="7083"/>
        <v>#VALUE!</v>
      </c>
      <c r="AC3170" s="90">
        <f t="shared" si="7076"/>
        <v>3170</v>
      </c>
      <c r="AD3170" s="17">
        <f t="shared" si="7084"/>
        <v>49163</v>
      </c>
      <c r="AE3170" s="16" t="e">
        <f t="shared" si="7077"/>
        <v>#VALUE!</v>
      </c>
      <c r="AF3170" s="10">
        <f ca="1">IFERROR(AVERAGE(INDIRECT("AE"&amp;AC3170-Template!$F$10+1):INDIRECT("AE"&amp;AC3170)),0)</f>
        <v>0</v>
      </c>
      <c r="AG3170" s="35"/>
      <c r="AH3170" s="86"/>
      <c r="AI3170" s="35"/>
      <c r="AJ3170" s="35"/>
      <c r="AK3170" s="35"/>
      <c r="AL3170" s="35"/>
      <c r="AM3170" s="35"/>
      <c r="AN3170" s="35"/>
      <c r="AO3170" s="35"/>
      <c r="AP3170" s="35"/>
      <c r="AQ3170" s="35"/>
      <c r="AR3170" s="35"/>
      <c r="AS3170" s="35"/>
      <c r="AT3170" s="35"/>
      <c r="AU3170" s="35"/>
      <c r="AV3170" s="35"/>
      <c r="AW3170" s="35"/>
      <c r="AX3170" s="35"/>
      <c r="AY3170" s="35"/>
      <c r="AZ3170" s="17">
        <f t="shared" ref="AZ3170" si="7145">AZ3169+1</f>
        <v>49186</v>
      </c>
      <c r="BA3170" s="216">
        <f t="shared" si="7100"/>
        <v>3</v>
      </c>
      <c r="BB3170" s="216">
        <f t="shared" ref="BB3170" si="7146">BB3169+1</f>
        <v>3165</v>
      </c>
      <c r="BC3170" s="16">
        <f t="shared" si="7102"/>
        <v>8.6712328767123292</v>
      </c>
      <c r="BD3170" s="16">
        <f>IF(Template!$F$7="Linear interpolation",LinInterp($AO$5:$AO$18,$AM$5:$AM$18,BC3170),CubicSpline($AO$5:$AO$18,$AM$5:$AM$18,BC3170))</f>
        <v>14.150175000498891</v>
      </c>
      <c r="BE3170" s="221">
        <f t="shared" si="7037"/>
        <v>3.1505967762013261</v>
      </c>
      <c r="BF3170" s="221">
        <f>BE3170/PRODUCT($BG$6:BG3169)</f>
        <v>1.0003625477570712</v>
      </c>
      <c r="BG3170" s="16">
        <f t="shared" si="7103"/>
        <v>1.0003625477570712</v>
      </c>
      <c r="BH3170" s="10">
        <f t="shared" si="7104"/>
        <v>13.232993133099891</v>
      </c>
      <c r="BI3170" s="90"/>
      <c r="BJ3170" s="17">
        <f t="shared" si="7087"/>
        <v>49163</v>
      </c>
      <c r="BK3170" s="16">
        <f t="shared" si="7080"/>
        <v>13.233462593316702</v>
      </c>
      <c r="BL3170" s="10">
        <f ca="1">IFERROR(AVERAGE(INDIRECT("BK"&amp;AC3170-Template!$F$10+1):INDIRECT("BK"&amp;AC3170)),0)</f>
        <v>13.234005568664312</v>
      </c>
      <c r="BM3170" s="35"/>
      <c r="BN3170" s="86"/>
      <c r="BO3170" s="35"/>
      <c r="BP3170" s="35"/>
      <c r="BQ3170" s="35"/>
      <c r="BR3170" s="35"/>
      <c r="BS3170" s="35"/>
      <c r="BT3170" s="35"/>
      <c r="BU3170" s="35"/>
      <c r="BV3170" s="35"/>
      <c r="BW3170" s="35"/>
      <c r="BX3170" s="35"/>
      <c r="BY3170" s="35"/>
      <c r="BZ3170" s="35"/>
      <c r="CA3170" s="35"/>
      <c r="CB3170" s="35"/>
      <c r="CC3170" s="35"/>
      <c r="CD3170" s="35"/>
      <c r="CE3170" s="35"/>
      <c r="CF3170" s="35"/>
      <c r="CG3170" s="35"/>
      <c r="CH3170" s="35"/>
    </row>
    <row r="3171" spans="1:86" ht="15.6" x14ac:dyDescent="0.3">
      <c r="A3171" s="35"/>
      <c r="B3171" s="86"/>
      <c r="C3171" s="35"/>
      <c r="D3171" s="35"/>
      <c r="E3171" s="35"/>
      <c r="F3171" s="35"/>
      <c r="G3171" s="35"/>
      <c r="H3171" s="35"/>
      <c r="I3171" s="35"/>
      <c r="J3171" s="35"/>
      <c r="K3171" s="35"/>
      <c r="L3171" s="35"/>
      <c r="M3171" s="35"/>
      <c r="N3171" s="35"/>
      <c r="O3171" s="35"/>
      <c r="P3171" s="35"/>
      <c r="Q3171" s="35"/>
      <c r="R3171" s="35"/>
      <c r="S3171" s="35"/>
      <c r="T3171" s="17">
        <f t="shared" si="7081"/>
        <v>49187</v>
      </c>
      <c r="U3171" s="216">
        <f t="shared" si="7074"/>
        <v>4</v>
      </c>
      <c r="V3171" s="216">
        <f t="shared" si="7081"/>
        <v>3166</v>
      </c>
      <c r="W3171" s="16">
        <f t="shared" si="7088"/>
        <v>8.6739726027397257</v>
      </c>
      <c r="X3171" s="16" t="e">
        <f>IF(Template!$F$7="Linear interpolation",LinInterp($I$5:$I$22,$G$5:$G$22,W3171),CubicSpline($I$5:$I$22,$G$5:$G$22,W3171))</f>
        <v>#VALUE!</v>
      </c>
      <c r="Y3171" s="221" t="e">
        <f t="shared" si="7075"/>
        <v>#VALUE!</v>
      </c>
      <c r="Z3171" s="221" t="e">
        <f>Y3171/PRODUCT($AA$6:AA3170)</f>
        <v>#VALUE!</v>
      </c>
      <c r="AA3171" s="16" t="e">
        <f t="shared" si="7082"/>
        <v>#VALUE!</v>
      </c>
      <c r="AB3171" s="10" t="e">
        <f t="shared" si="7083"/>
        <v>#VALUE!</v>
      </c>
      <c r="AC3171" s="90">
        <f t="shared" si="7076"/>
        <v>3171</v>
      </c>
      <c r="AD3171" s="17">
        <f t="shared" si="7084"/>
        <v>49164</v>
      </c>
      <c r="AE3171" s="16" t="e">
        <f t="shared" si="7077"/>
        <v>#VALUE!</v>
      </c>
      <c r="AF3171" s="10">
        <f ca="1">IFERROR(AVERAGE(INDIRECT("AE"&amp;AC3171-Template!$F$10+1):INDIRECT("AE"&amp;AC3171)),0)</f>
        <v>0</v>
      </c>
      <c r="AG3171" s="35"/>
      <c r="AH3171" s="86"/>
      <c r="AI3171" s="35"/>
      <c r="AJ3171" s="35"/>
      <c r="AK3171" s="35"/>
      <c r="AL3171" s="35"/>
      <c r="AM3171" s="35"/>
      <c r="AN3171" s="35"/>
      <c r="AO3171" s="35"/>
      <c r="AP3171" s="35"/>
      <c r="AQ3171" s="35"/>
      <c r="AR3171" s="35"/>
      <c r="AS3171" s="35"/>
      <c r="AT3171" s="35"/>
      <c r="AU3171" s="35"/>
      <c r="AV3171" s="35"/>
      <c r="AW3171" s="35"/>
      <c r="AX3171" s="35"/>
      <c r="AY3171" s="35"/>
      <c r="AZ3171" s="17">
        <f t="shared" ref="AZ3171" si="7147">AZ3170+1</f>
        <v>49187</v>
      </c>
      <c r="BA3171" s="216">
        <f t="shared" si="7100"/>
        <v>4</v>
      </c>
      <c r="BB3171" s="216">
        <f t="shared" ref="BB3171" si="7148">BB3170+1</f>
        <v>3166</v>
      </c>
      <c r="BC3171" s="16">
        <f t="shared" si="7102"/>
        <v>8.6739726027397257</v>
      </c>
      <c r="BD3171" s="16">
        <f>IF(Template!$F$7="Linear interpolation",LinInterp($AO$5:$AO$18,$AM$5:$AM$18,BC3171),CubicSpline($AO$5:$AO$18,$AM$5:$AM$18,BC3171))</f>
        <v>14.150173595419696</v>
      </c>
      <c r="BE3171" s="221">
        <f t="shared" si="7037"/>
        <v>3.1517390162730514</v>
      </c>
      <c r="BF3171" s="221">
        <f>BE3171/PRODUCT($BG$6:BG3170)</f>
        <v>1.0003625472102153</v>
      </c>
      <c r="BG3171" s="16">
        <f t="shared" si="7103"/>
        <v>1.0003625472102153</v>
      </c>
      <c r="BH3171" s="10">
        <f t="shared" si="7104"/>
        <v>13.232973172859763</v>
      </c>
      <c r="BI3171" s="90"/>
      <c r="BJ3171" s="17">
        <f t="shared" si="7087"/>
        <v>49164</v>
      </c>
      <c r="BK3171" s="16">
        <f t="shared" si="7080"/>
        <v>13.23352138717404</v>
      </c>
      <c r="BL3171" s="10">
        <f ca="1">IFERROR(AVERAGE(INDIRECT("BK"&amp;AC3171-Template!$F$10+1):INDIRECT("BK"&amp;AC3171)),0)</f>
        <v>13.233970059070618</v>
      </c>
      <c r="BM3171" s="35"/>
      <c r="BN3171" s="86"/>
      <c r="BO3171" s="35"/>
      <c r="BP3171" s="35"/>
      <c r="BQ3171" s="35"/>
      <c r="BR3171" s="35"/>
      <c r="BS3171" s="35"/>
      <c r="BT3171" s="35"/>
      <c r="BU3171" s="35"/>
      <c r="BV3171" s="35"/>
      <c r="BW3171" s="35"/>
      <c r="BX3171" s="35"/>
      <c r="BY3171" s="35"/>
      <c r="BZ3171" s="35"/>
      <c r="CA3171" s="35"/>
      <c r="CB3171" s="35"/>
      <c r="CC3171" s="35"/>
      <c r="CD3171" s="35"/>
      <c r="CE3171" s="35"/>
      <c r="CF3171" s="35"/>
      <c r="CG3171" s="35"/>
      <c r="CH3171" s="35"/>
    </row>
    <row r="3172" spans="1:86" ht="15.6" x14ac:dyDescent="0.3">
      <c r="A3172" s="35"/>
      <c r="B3172" s="86"/>
      <c r="C3172" s="35"/>
      <c r="D3172" s="35"/>
      <c r="E3172" s="35"/>
      <c r="F3172" s="35"/>
      <c r="G3172" s="35"/>
      <c r="H3172" s="35"/>
      <c r="I3172" s="35"/>
      <c r="J3172" s="35"/>
      <c r="K3172" s="35"/>
      <c r="L3172" s="35"/>
      <c r="M3172" s="35"/>
      <c r="N3172" s="35"/>
      <c r="O3172" s="35"/>
      <c r="P3172" s="35"/>
      <c r="Q3172" s="35"/>
      <c r="R3172" s="35"/>
      <c r="S3172" s="35"/>
      <c r="T3172" s="17">
        <f t="shared" si="7081"/>
        <v>49188</v>
      </c>
      <c r="U3172" s="216">
        <f t="shared" si="7074"/>
        <v>5</v>
      </c>
      <c r="V3172" s="216">
        <f t="shared" si="7081"/>
        <v>3167</v>
      </c>
      <c r="W3172" s="16">
        <f t="shared" si="7088"/>
        <v>8.6767123287671239</v>
      </c>
      <c r="X3172" s="16" t="e">
        <f>IF(Template!$F$7="Linear interpolation",LinInterp($I$5:$I$22,$G$5:$G$22,W3172),CubicSpline($I$5:$I$22,$G$5:$G$22,W3172))</f>
        <v>#VALUE!</v>
      </c>
      <c r="Y3172" s="221" t="e">
        <f t="shared" si="7075"/>
        <v>#VALUE!</v>
      </c>
      <c r="Z3172" s="221" t="e">
        <f>Y3172/PRODUCT($AA$6:AA3171)</f>
        <v>#VALUE!</v>
      </c>
      <c r="AA3172" s="16" t="e">
        <f t="shared" si="7082"/>
        <v>#VALUE!</v>
      </c>
      <c r="AB3172" s="10" t="e">
        <f t="shared" si="7083"/>
        <v>#VALUE!</v>
      </c>
      <c r="AC3172" s="90">
        <f t="shared" si="7076"/>
        <v>3172</v>
      </c>
      <c r="AD3172" s="17">
        <f t="shared" si="7084"/>
        <v>49165</v>
      </c>
      <c r="AE3172" s="16" t="e">
        <f t="shared" si="7077"/>
        <v>#VALUE!</v>
      </c>
      <c r="AF3172" s="10">
        <f ca="1">IFERROR(AVERAGE(INDIRECT("AE"&amp;AC3172-Template!$F$10+1):INDIRECT("AE"&amp;AC3172)),0)</f>
        <v>0</v>
      </c>
      <c r="AG3172" s="35"/>
      <c r="AH3172" s="86"/>
      <c r="AI3172" s="35"/>
      <c r="AJ3172" s="35"/>
      <c r="AK3172" s="35"/>
      <c r="AL3172" s="35"/>
      <c r="AM3172" s="35"/>
      <c r="AN3172" s="35"/>
      <c r="AO3172" s="35"/>
      <c r="AP3172" s="35"/>
      <c r="AQ3172" s="35"/>
      <c r="AR3172" s="35"/>
      <c r="AS3172" s="35"/>
      <c r="AT3172" s="35"/>
      <c r="AU3172" s="35"/>
      <c r="AV3172" s="35"/>
      <c r="AW3172" s="35"/>
      <c r="AX3172" s="35"/>
      <c r="AY3172" s="35"/>
      <c r="AZ3172" s="17">
        <f t="shared" ref="AZ3172" si="7149">AZ3171+1</f>
        <v>49188</v>
      </c>
      <c r="BA3172" s="216">
        <f t="shared" si="7100"/>
        <v>5</v>
      </c>
      <c r="BB3172" s="216">
        <f t="shared" ref="BB3172" si="7150">BB3171+1</f>
        <v>3167</v>
      </c>
      <c r="BC3172" s="16">
        <f t="shared" si="7102"/>
        <v>8.6767123287671239</v>
      </c>
      <c r="BD3172" s="16">
        <f>IF(Template!$F$7="Linear interpolation",LinInterp($AO$5:$AO$18,$AM$5:$AM$18,BC3172),CubicSpline($AO$5:$AO$18,$AM$5:$AM$18,BC3172))</f>
        <v>14.150172184164331</v>
      </c>
      <c r="BE3172" s="221">
        <f t="shared" si="7037"/>
        <v>3.1528816687679173</v>
      </c>
      <c r="BF3172" s="221">
        <f>BE3172/PRODUCT($BG$6:BG3171)</f>
        <v>1.0003625466731116</v>
      </c>
      <c r="BG3172" s="16">
        <f t="shared" si="7103"/>
        <v>1.0003625466731116</v>
      </c>
      <c r="BH3172" s="10">
        <f t="shared" si="7104"/>
        <v>13.232953568574901</v>
      </c>
      <c r="BI3172" s="90"/>
      <c r="BJ3172" s="17">
        <f t="shared" si="7087"/>
        <v>49165</v>
      </c>
      <c r="BK3172" s="16">
        <f t="shared" si="7080"/>
        <v>13.233493712892175</v>
      </c>
      <c r="BL3172" s="10">
        <f ca="1">IFERROR(AVERAGE(INDIRECT("BK"&amp;AC3172-Template!$F$10+1):INDIRECT("BK"&amp;AC3172)),0)</f>
        <v>13.23394128050427</v>
      </c>
      <c r="BM3172" s="35"/>
      <c r="BN3172" s="86"/>
      <c r="BO3172" s="35"/>
      <c r="BP3172" s="35"/>
      <c r="BQ3172" s="35"/>
      <c r="BR3172" s="35"/>
      <c r="BS3172" s="35"/>
      <c r="BT3172" s="35"/>
      <c r="BU3172" s="35"/>
      <c r="BV3172" s="35"/>
      <c r="BW3172" s="35"/>
      <c r="BX3172" s="35"/>
      <c r="BY3172" s="35"/>
      <c r="BZ3172" s="35"/>
      <c r="CA3172" s="35"/>
      <c r="CB3172" s="35"/>
      <c r="CC3172" s="35"/>
      <c r="CD3172" s="35"/>
      <c r="CE3172" s="35"/>
      <c r="CF3172" s="35"/>
      <c r="CG3172" s="35"/>
      <c r="CH3172" s="35"/>
    </row>
    <row r="3173" spans="1:86" ht="15.6" x14ac:dyDescent="0.3">
      <c r="A3173" s="35"/>
      <c r="B3173" s="86"/>
      <c r="C3173" s="35"/>
      <c r="D3173" s="35"/>
      <c r="E3173" s="35"/>
      <c r="F3173" s="35"/>
      <c r="G3173" s="35"/>
      <c r="H3173" s="35"/>
      <c r="I3173" s="35"/>
      <c r="J3173" s="35"/>
      <c r="K3173" s="35"/>
      <c r="L3173" s="35"/>
      <c r="M3173" s="35"/>
      <c r="N3173" s="35"/>
      <c r="O3173" s="35"/>
      <c r="P3173" s="35"/>
      <c r="Q3173" s="35"/>
      <c r="R3173" s="35"/>
      <c r="S3173" s="35"/>
      <c r="T3173" s="17">
        <f t="shared" si="7081"/>
        <v>49189</v>
      </c>
      <c r="U3173" s="216">
        <f t="shared" si="7074"/>
        <v>6</v>
      </c>
      <c r="V3173" s="216">
        <f t="shared" si="7081"/>
        <v>3168</v>
      </c>
      <c r="W3173" s="16">
        <f t="shared" si="7088"/>
        <v>8.6794520547945204</v>
      </c>
      <c r="X3173" s="16" t="e">
        <f>IF(Template!$F$7="Linear interpolation",LinInterp($I$5:$I$22,$G$5:$G$22,W3173),CubicSpline($I$5:$I$22,$G$5:$G$22,W3173))</f>
        <v>#VALUE!</v>
      </c>
      <c r="Y3173" s="221" t="e">
        <f t="shared" si="7075"/>
        <v>#VALUE!</v>
      </c>
      <c r="Z3173" s="221" t="e">
        <f>Y3173/PRODUCT($AA$6:AA3172)</f>
        <v>#VALUE!</v>
      </c>
      <c r="AA3173" s="16" t="e">
        <f t="shared" si="7082"/>
        <v>#VALUE!</v>
      </c>
      <c r="AB3173" s="10" t="e">
        <f t="shared" si="7083"/>
        <v>#VALUE!</v>
      </c>
      <c r="AC3173" s="90">
        <f t="shared" si="7076"/>
        <v>3173</v>
      </c>
      <c r="AD3173" s="17">
        <f t="shared" si="7084"/>
        <v>49166</v>
      </c>
      <c r="AE3173" s="16" t="e">
        <f t="shared" si="7077"/>
        <v>#VALUE!</v>
      </c>
      <c r="AF3173" s="10">
        <f ca="1">IFERROR(AVERAGE(INDIRECT("AE"&amp;AC3173-Template!$F$10+1):INDIRECT("AE"&amp;AC3173)),0)</f>
        <v>0</v>
      </c>
      <c r="AG3173" s="35"/>
      <c r="AH3173" s="86"/>
      <c r="AI3173" s="35"/>
      <c r="AJ3173" s="35"/>
      <c r="AK3173" s="35"/>
      <c r="AL3173" s="35"/>
      <c r="AM3173" s="35"/>
      <c r="AN3173" s="35"/>
      <c r="AO3173" s="35"/>
      <c r="AP3173" s="35"/>
      <c r="AQ3173" s="35"/>
      <c r="AR3173" s="35"/>
      <c r="AS3173" s="35"/>
      <c r="AT3173" s="35"/>
      <c r="AU3173" s="35"/>
      <c r="AV3173" s="35"/>
      <c r="AW3173" s="35"/>
      <c r="AX3173" s="35"/>
      <c r="AY3173" s="35"/>
      <c r="AZ3173" s="17">
        <f t="shared" ref="AZ3173" si="7151">AZ3172+1</f>
        <v>49189</v>
      </c>
      <c r="BA3173" s="216">
        <f t="shared" si="7100"/>
        <v>6</v>
      </c>
      <c r="BB3173" s="216">
        <f t="shared" ref="BB3173" si="7152">BB3172+1</f>
        <v>3168</v>
      </c>
      <c r="BC3173" s="16">
        <f t="shared" si="7102"/>
        <v>8.6794520547945204</v>
      </c>
      <c r="BD3173" s="16">
        <f>IF(Template!$F$7="Linear interpolation",LinInterp($AO$5:$AO$18,$AM$5:$AM$18,BC3173),CubicSpline($AO$5:$AO$18,$AM$5:$AM$18,BC3173))</f>
        <v>14.150170766867058</v>
      </c>
      <c r="BE3173" s="221">
        <f t="shared" si="7037"/>
        <v>3.1540247338650267</v>
      </c>
      <c r="BF3173" s="221">
        <f>BE3173/PRODUCT($BG$6:BG3172)</f>
        <v>1.000362546145779</v>
      </c>
      <c r="BG3173" s="16">
        <f t="shared" si="7103"/>
        <v>1.0003625466731116</v>
      </c>
      <c r="BH3173" s="10">
        <f t="shared" si="7104"/>
        <v>13.232953568574901</v>
      </c>
      <c r="BI3173" s="90"/>
      <c r="BJ3173" s="17">
        <f t="shared" si="7087"/>
        <v>49166</v>
      </c>
      <c r="BK3173" s="16">
        <f t="shared" si="7080"/>
        <v>13.233466384264592</v>
      </c>
      <c r="BL3173" s="10">
        <f ca="1">IFERROR(AVERAGE(INDIRECT("BK"&amp;AC3173-Template!$F$10+1):INDIRECT("BK"&amp;AC3173)),0)</f>
        <v>13.233909003025177</v>
      </c>
      <c r="BM3173" s="35"/>
      <c r="BN3173" s="86"/>
      <c r="BO3173" s="35"/>
      <c r="BP3173" s="35"/>
      <c r="BQ3173" s="35"/>
      <c r="BR3173" s="35"/>
      <c r="BS3173" s="35"/>
      <c r="BT3173" s="35"/>
      <c r="BU3173" s="35"/>
      <c r="BV3173" s="35"/>
      <c r="BW3173" s="35"/>
      <c r="BX3173" s="35"/>
      <c r="BY3173" s="35"/>
      <c r="BZ3173" s="35"/>
      <c r="CA3173" s="35"/>
      <c r="CB3173" s="35"/>
      <c r="CC3173" s="35"/>
      <c r="CD3173" s="35"/>
      <c r="CE3173" s="35"/>
      <c r="CF3173" s="35"/>
      <c r="CG3173" s="35"/>
      <c r="CH3173" s="35"/>
    </row>
    <row r="3174" spans="1:86" ht="15.6" x14ac:dyDescent="0.3">
      <c r="A3174" s="35"/>
      <c r="B3174" s="86"/>
      <c r="C3174" s="35"/>
      <c r="D3174" s="35"/>
      <c r="E3174" s="35"/>
      <c r="F3174" s="35"/>
      <c r="G3174" s="35"/>
      <c r="H3174" s="35"/>
      <c r="I3174" s="35"/>
      <c r="J3174" s="35"/>
      <c r="K3174" s="35"/>
      <c r="L3174" s="35"/>
      <c r="M3174" s="35"/>
      <c r="N3174" s="35"/>
      <c r="O3174" s="35"/>
      <c r="P3174" s="35"/>
      <c r="Q3174" s="35"/>
      <c r="R3174" s="35"/>
      <c r="S3174" s="35"/>
      <c r="T3174" s="17">
        <f t="shared" si="7081"/>
        <v>49190</v>
      </c>
      <c r="U3174" s="216">
        <f t="shared" si="7074"/>
        <v>7</v>
      </c>
      <c r="V3174" s="216">
        <f t="shared" si="7081"/>
        <v>3169</v>
      </c>
      <c r="W3174" s="16">
        <f t="shared" si="7088"/>
        <v>8.6821917808219187</v>
      </c>
      <c r="X3174" s="16" t="e">
        <f>IF(Template!$F$7="Linear interpolation",LinInterp($I$5:$I$22,$G$5:$G$22,W3174),CubicSpline($I$5:$I$22,$G$5:$G$22,W3174))</f>
        <v>#VALUE!</v>
      </c>
      <c r="Y3174" s="221" t="e">
        <f t="shared" si="7075"/>
        <v>#VALUE!</v>
      </c>
      <c r="Z3174" s="221" t="e">
        <f>Y3174/PRODUCT($AA$6:AA3173)</f>
        <v>#VALUE!</v>
      </c>
      <c r="AA3174" s="16" t="e">
        <f t="shared" si="7082"/>
        <v>#VALUE!</v>
      </c>
      <c r="AB3174" s="10" t="e">
        <f t="shared" si="7083"/>
        <v>#VALUE!</v>
      </c>
      <c r="AC3174" s="90">
        <f t="shared" si="7076"/>
        <v>3174</v>
      </c>
      <c r="AD3174" s="17">
        <f t="shared" si="7084"/>
        <v>49167</v>
      </c>
      <c r="AE3174" s="16" t="e">
        <f t="shared" si="7077"/>
        <v>#VALUE!</v>
      </c>
      <c r="AF3174" s="10">
        <f ca="1">IFERROR(AVERAGE(INDIRECT("AE"&amp;AC3174-Template!$F$10+1):INDIRECT("AE"&amp;AC3174)),0)</f>
        <v>0</v>
      </c>
      <c r="AG3174" s="35"/>
      <c r="AH3174" s="86"/>
      <c r="AI3174" s="35"/>
      <c r="AJ3174" s="35"/>
      <c r="AK3174" s="35"/>
      <c r="AL3174" s="35"/>
      <c r="AM3174" s="35"/>
      <c r="AN3174" s="35"/>
      <c r="AO3174" s="35"/>
      <c r="AP3174" s="35"/>
      <c r="AQ3174" s="35"/>
      <c r="AR3174" s="35"/>
      <c r="AS3174" s="35"/>
      <c r="AT3174" s="35"/>
      <c r="AU3174" s="35"/>
      <c r="AV3174" s="35"/>
      <c r="AW3174" s="35"/>
      <c r="AX3174" s="35"/>
      <c r="AY3174" s="35"/>
      <c r="AZ3174" s="17">
        <f t="shared" ref="AZ3174" si="7153">AZ3173+1</f>
        <v>49190</v>
      </c>
      <c r="BA3174" s="216">
        <f t="shared" si="7100"/>
        <v>7</v>
      </c>
      <c r="BB3174" s="216">
        <f t="shared" ref="BB3174" si="7154">BB3173+1</f>
        <v>3169</v>
      </c>
      <c r="BC3174" s="16">
        <f t="shared" si="7102"/>
        <v>8.6821917808219187</v>
      </c>
      <c r="BD3174" s="16">
        <f>IF(Template!$F$7="Linear interpolation",LinInterp($AO$5:$AO$18,$AM$5:$AM$18,BC3174),CubicSpline($AO$5:$AO$18,$AM$5:$AM$18,BC3174))</f>
        <v>14.150169343662141</v>
      </c>
      <c r="BE3174" s="221">
        <f t="shared" si="7037"/>
        <v>3.155168211743598</v>
      </c>
      <c r="BF3174" s="221">
        <f>BE3174/PRODUCT($BG$6:BG3173)</f>
        <v>1.0003625451008908</v>
      </c>
      <c r="BG3174" s="16">
        <f t="shared" si="7103"/>
        <v>1.0003625466731116</v>
      </c>
      <c r="BH3174" s="10">
        <f t="shared" si="7104"/>
        <v>13.232953568574901</v>
      </c>
      <c r="BI3174" s="90"/>
      <c r="BJ3174" s="17">
        <f t="shared" si="7087"/>
        <v>49167</v>
      </c>
      <c r="BK3174" s="16">
        <f t="shared" si="7080"/>
        <v>13.23343940186672</v>
      </c>
      <c r="BL3174" s="10">
        <f ca="1">IFERROR(AVERAGE(INDIRECT("BK"&amp;AC3174-Template!$F$10+1):INDIRECT("BK"&amp;AC3174)),0)</f>
        <v>13.233877064890914</v>
      </c>
      <c r="BM3174" s="35"/>
      <c r="BN3174" s="86"/>
      <c r="BO3174" s="35"/>
      <c r="BP3174" s="35"/>
      <c r="BQ3174" s="35"/>
      <c r="BR3174" s="35"/>
      <c r="BS3174" s="35"/>
      <c r="BT3174" s="35"/>
      <c r="BU3174" s="35"/>
      <c r="BV3174" s="35"/>
      <c r="BW3174" s="35"/>
      <c r="BX3174" s="35"/>
      <c r="BY3174" s="35"/>
      <c r="BZ3174" s="35"/>
      <c r="CA3174" s="35"/>
      <c r="CB3174" s="35"/>
      <c r="CC3174" s="35"/>
      <c r="CD3174" s="35"/>
      <c r="CE3174" s="35"/>
      <c r="CF3174" s="35"/>
      <c r="CG3174" s="35"/>
      <c r="CH3174" s="35"/>
    </row>
    <row r="3175" spans="1:86" ht="15.6" x14ac:dyDescent="0.3">
      <c r="A3175" s="35"/>
      <c r="B3175" s="86"/>
      <c r="C3175" s="35"/>
      <c r="D3175" s="35"/>
      <c r="E3175" s="35"/>
      <c r="F3175" s="35"/>
      <c r="G3175" s="35"/>
      <c r="H3175" s="35"/>
      <c r="I3175" s="35"/>
      <c r="J3175" s="35"/>
      <c r="K3175" s="35"/>
      <c r="L3175" s="35"/>
      <c r="M3175" s="35"/>
      <c r="N3175" s="35"/>
      <c r="O3175" s="35"/>
      <c r="P3175" s="35"/>
      <c r="Q3175" s="35"/>
      <c r="R3175" s="35"/>
      <c r="S3175" s="35"/>
      <c r="T3175" s="17">
        <f t="shared" si="7081"/>
        <v>49191</v>
      </c>
      <c r="U3175" s="216">
        <f t="shared" si="7074"/>
        <v>1</v>
      </c>
      <c r="V3175" s="216">
        <f t="shared" si="7081"/>
        <v>3170</v>
      </c>
      <c r="W3175" s="16">
        <f t="shared" si="7088"/>
        <v>8.6849315068493151</v>
      </c>
      <c r="X3175" s="16" t="e">
        <f>IF(Template!$F$7="Linear interpolation",LinInterp($I$5:$I$22,$G$5:$G$22,W3175),CubicSpline($I$5:$I$22,$G$5:$G$22,W3175))</f>
        <v>#VALUE!</v>
      </c>
      <c r="Y3175" s="221" t="e">
        <f t="shared" si="7075"/>
        <v>#VALUE!</v>
      </c>
      <c r="Z3175" s="221" t="e">
        <f>Y3175/PRODUCT($AA$6:AA3174)</f>
        <v>#VALUE!</v>
      </c>
      <c r="AA3175" s="16" t="e">
        <f t="shared" si="7082"/>
        <v>#VALUE!</v>
      </c>
      <c r="AB3175" s="10" t="e">
        <f t="shared" si="7083"/>
        <v>#VALUE!</v>
      </c>
      <c r="AC3175" s="90">
        <f t="shared" si="7076"/>
        <v>3175</v>
      </c>
      <c r="AD3175" s="17">
        <f t="shared" si="7084"/>
        <v>49168</v>
      </c>
      <c r="AE3175" s="16" t="e">
        <f t="shared" si="7077"/>
        <v>#VALUE!</v>
      </c>
      <c r="AF3175" s="10">
        <f ca="1">IFERROR(AVERAGE(INDIRECT("AE"&amp;AC3175-Template!$F$10+1):INDIRECT("AE"&amp;AC3175)),0)</f>
        <v>0</v>
      </c>
      <c r="AG3175" s="35"/>
      <c r="AH3175" s="86"/>
      <c r="AI3175" s="35"/>
      <c r="AJ3175" s="35"/>
      <c r="AK3175" s="35"/>
      <c r="AL3175" s="35"/>
      <c r="AM3175" s="35"/>
      <c r="AN3175" s="35"/>
      <c r="AO3175" s="35"/>
      <c r="AP3175" s="35"/>
      <c r="AQ3175" s="35"/>
      <c r="AR3175" s="35"/>
      <c r="AS3175" s="35"/>
      <c r="AT3175" s="35"/>
      <c r="AU3175" s="35"/>
      <c r="AV3175" s="35"/>
      <c r="AW3175" s="35"/>
      <c r="AX3175" s="35"/>
      <c r="AY3175" s="35"/>
      <c r="AZ3175" s="17">
        <f t="shared" ref="AZ3175" si="7155">AZ3174+1</f>
        <v>49191</v>
      </c>
      <c r="BA3175" s="216">
        <f t="shared" si="7100"/>
        <v>1</v>
      </c>
      <c r="BB3175" s="216">
        <f t="shared" ref="BB3175" si="7156">BB3174+1</f>
        <v>3170</v>
      </c>
      <c r="BC3175" s="16">
        <f t="shared" si="7102"/>
        <v>8.6849315068493151</v>
      </c>
      <c r="BD3175" s="16">
        <f>IF(Template!$F$7="Linear interpolation",LinInterp($AO$5:$AO$18,$AM$5:$AM$18,BC3175),CubicSpline($AO$5:$AO$18,$AM$5:$AM$18,BC3175))</f>
        <v>14.150167914683847</v>
      </c>
      <c r="BE3175" s="221">
        <f t="shared" si="7037"/>
        <v>3.1563121025830081</v>
      </c>
      <c r="BF3175" s="221">
        <f>BE3175/PRODUCT($BG$6:BG3174)</f>
        <v>1.0003625435482431</v>
      </c>
      <c r="BG3175" s="16">
        <f t="shared" si="7103"/>
        <v>1.0003625435482431</v>
      </c>
      <c r="BH3175" s="10">
        <f t="shared" si="7104"/>
        <v>13.232839510871507</v>
      </c>
      <c r="BI3175" s="90"/>
      <c r="BJ3175" s="17">
        <f t="shared" si="7087"/>
        <v>49168</v>
      </c>
      <c r="BK3175" s="16">
        <f t="shared" si="7080"/>
        <v>13.23343940186672</v>
      </c>
      <c r="BL3175" s="10">
        <f ca="1">IFERROR(AVERAGE(INDIRECT("BK"&amp;AC3175-Template!$F$10+1):INDIRECT("BK"&amp;AC3175)),0)</f>
        <v>13.233846354426532</v>
      </c>
      <c r="BM3175" s="35"/>
      <c r="BN3175" s="86"/>
      <c r="BO3175" s="35"/>
      <c r="BP3175" s="35"/>
      <c r="BQ3175" s="35"/>
      <c r="BR3175" s="35"/>
      <c r="BS3175" s="35"/>
      <c r="BT3175" s="35"/>
      <c r="BU3175" s="35"/>
      <c r="BV3175" s="35"/>
      <c r="BW3175" s="35"/>
      <c r="BX3175" s="35"/>
      <c r="BY3175" s="35"/>
      <c r="BZ3175" s="35"/>
      <c r="CA3175" s="35"/>
      <c r="CB3175" s="35"/>
      <c r="CC3175" s="35"/>
      <c r="CD3175" s="35"/>
      <c r="CE3175" s="35"/>
      <c r="CF3175" s="35"/>
      <c r="CG3175" s="35"/>
      <c r="CH3175" s="35"/>
    </row>
    <row r="3176" spans="1:86" ht="15.6" x14ac:dyDescent="0.3">
      <c r="A3176" s="35"/>
      <c r="B3176" s="86"/>
      <c r="C3176" s="35"/>
      <c r="D3176" s="35"/>
      <c r="E3176" s="35"/>
      <c r="F3176" s="35"/>
      <c r="G3176" s="35"/>
      <c r="H3176" s="35"/>
      <c r="I3176" s="35"/>
      <c r="J3176" s="35"/>
      <c r="K3176" s="35"/>
      <c r="L3176" s="35"/>
      <c r="M3176" s="35"/>
      <c r="N3176" s="35"/>
      <c r="O3176" s="35"/>
      <c r="P3176" s="35"/>
      <c r="Q3176" s="35"/>
      <c r="R3176" s="35"/>
      <c r="S3176" s="35"/>
      <c r="T3176" s="17">
        <f t="shared" si="7081"/>
        <v>49192</v>
      </c>
      <c r="U3176" s="216">
        <f t="shared" si="7074"/>
        <v>2</v>
      </c>
      <c r="V3176" s="216">
        <f t="shared" si="7081"/>
        <v>3171</v>
      </c>
      <c r="W3176" s="16">
        <f t="shared" si="7088"/>
        <v>8.6876712328767116</v>
      </c>
      <c r="X3176" s="16" t="e">
        <f>IF(Template!$F$7="Linear interpolation",LinInterp($I$5:$I$22,$G$5:$G$22,W3176),CubicSpline($I$5:$I$22,$G$5:$G$22,W3176))</f>
        <v>#VALUE!</v>
      </c>
      <c r="Y3176" s="221" t="e">
        <f t="shared" si="7075"/>
        <v>#VALUE!</v>
      </c>
      <c r="Z3176" s="221" t="e">
        <f>Y3176/PRODUCT($AA$6:AA3175)</f>
        <v>#VALUE!</v>
      </c>
      <c r="AA3176" s="16" t="e">
        <f t="shared" si="7082"/>
        <v>#VALUE!</v>
      </c>
      <c r="AB3176" s="10" t="e">
        <f t="shared" si="7083"/>
        <v>#VALUE!</v>
      </c>
      <c r="AC3176" s="90">
        <f t="shared" si="7076"/>
        <v>3176</v>
      </c>
      <c r="AD3176" s="17">
        <f t="shared" si="7084"/>
        <v>49169</v>
      </c>
      <c r="AE3176" s="16" t="e">
        <f t="shared" si="7077"/>
        <v>#VALUE!</v>
      </c>
      <c r="AF3176" s="10">
        <f ca="1">IFERROR(AVERAGE(INDIRECT("AE"&amp;AC3176-Template!$F$10+1):INDIRECT("AE"&amp;AC3176)),0)</f>
        <v>0</v>
      </c>
      <c r="AG3176" s="35"/>
      <c r="AH3176" s="86"/>
      <c r="AI3176" s="35"/>
      <c r="AJ3176" s="35"/>
      <c r="AK3176" s="35"/>
      <c r="AL3176" s="35"/>
      <c r="AM3176" s="35"/>
      <c r="AN3176" s="35"/>
      <c r="AO3176" s="35"/>
      <c r="AP3176" s="35"/>
      <c r="AQ3176" s="35"/>
      <c r="AR3176" s="35"/>
      <c r="AS3176" s="35"/>
      <c r="AT3176" s="35"/>
      <c r="AU3176" s="35"/>
      <c r="AV3176" s="35"/>
      <c r="AW3176" s="35"/>
      <c r="AX3176" s="35"/>
      <c r="AY3176" s="35"/>
      <c r="AZ3176" s="17">
        <f t="shared" ref="AZ3176" si="7157">AZ3175+1</f>
        <v>49192</v>
      </c>
      <c r="BA3176" s="216">
        <f t="shared" si="7100"/>
        <v>2</v>
      </c>
      <c r="BB3176" s="216">
        <f t="shared" ref="BB3176" si="7158">BB3175+1</f>
        <v>3171</v>
      </c>
      <c r="BC3176" s="16">
        <f t="shared" si="7102"/>
        <v>8.6876712328767116</v>
      </c>
      <c r="BD3176" s="16">
        <f>IF(Template!$F$7="Linear interpolation",LinInterp($AO$5:$AO$18,$AM$5:$AM$18,BC3176),CubicSpline($AO$5:$AO$18,$AM$5:$AM$18,BC3176))</f>
        <v>14.150166480066437</v>
      </c>
      <c r="BE3176" s="221">
        <f t="shared" si="7037"/>
        <v>3.1574564065627637</v>
      </c>
      <c r="BF3176" s="221">
        <f>BE3176/PRODUCT($BG$6:BG3175)</f>
        <v>1.0003625446225104</v>
      </c>
      <c r="BG3176" s="16">
        <f t="shared" si="7103"/>
        <v>1.0003625446225104</v>
      </c>
      <c r="BH3176" s="10">
        <f t="shared" si="7104"/>
        <v>13.232878721629483</v>
      </c>
      <c r="BI3176" s="90"/>
      <c r="BJ3176" s="17">
        <f t="shared" si="7087"/>
        <v>49169</v>
      </c>
      <c r="BK3176" s="16">
        <f t="shared" si="7080"/>
        <v>13.23343940186672</v>
      </c>
      <c r="BL3176" s="10">
        <f ca="1">IFERROR(AVERAGE(INDIRECT("BK"&amp;AC3176-Template!$F$10+1):INDIRECT("BK"&amp;AC3176)),0)</f>
        <v>13.233816860534906</v>
      </c>
      <c r="BM3176" s="35"/>
      <c r="BN3176" s="86"/>
      <c r="BO3176" s="35"/>
      <c r="BP3176" s="35"/>
      <c r="BQ3176" s="35"/>
      <c r="BR3176" s="35"/>
      <c r="BS3176" s="35"/>
      <c r="BT3176" s="35"/>
      <c r="BU3176" s="35"/>
      <c r="BV3176" s="35"/>
      <c r="BW3176" s="35"/>
      <c r="BX3176" s="35"/>
      <c r="BY3176" s="35"/>
      <c r="BZ3176" s="35"/>
      <c r="CA3176" s="35"/>
      <c r="CB3176" s="35"/>
      <c r="CC3176" s="35"/>
      <c r="CD3176" s="35"/>
      <c r="CE3176" s="35"/>
      <c r="CF3176" s="35"/>
      <c r="CG3176" s="35"/>
      <c r="CH3176" s="35"/>
    </row>
    <row r="3177" spans="1:86" ht="15.6" x14ac:dyDescent="0.3">
      <c r="A3177" s="35"/>
      <c r="B3177" s="86"/>
      <c r="C3177" s="35"/>
      <c r="D3177" s="35"/>
      <c r="E3177" s="35"/>
      <c r="F3177" s="35"/>
      <c r="G3177" s="35"/>
      <c r="H3177" s="35"/>
      <c r="I3177" s="35"/>
      <c r="J3177" s="35"/>
      <c r="K3177" s="35"/>
      <c r="L3177" s="35"/>
      <c r="M3177" s="35"/>
      <c r="N3177" s="35"/>
      <c r="O3177" s="35"/>
      <c r="P3177" s="35"/>
      <c r="Q3177" s="35"/>
      <c r="R3177" s="35"/>
      <c r="S3177" s="35"/>
      <c r="T3177" s="17">
        <f t="shared" si="7081"/>
        <v>49193</v>
      </c>
      <c r="U3177" s="216">
        <f t="shared" si="7074"/>
        <v>3</v>
      </c>
      <c r="V3177" s="216">
        <f t="shared" si="7081"/>
        <v>3172</v>
      </c>
      <c r="W3177" s="16">
        <f t="shared" si="7088"/>
        <v>8.6904109589041099</v>
      </c>
      <c r="X3177" s="16" t="e">
        <f>IF(Template!$F$7="Linear interpolation",LinInterp($I$5:$I$22,$G$5:$G$22,W3177),CubicSpline($I$5:$I$22,$G$5:$G$22,W3177))</f>
        <v>#VALUE!</v>
      </c>
      <c r="Y3177" s="221" t="e">
        <f t="shared" si="7075"/>
        <v>#VALUE!</v>
      </c>
      <c r="Z3177" s="221" t="e">
        <f>Y3177/PRODUCT($AA$6:AA3176)</f>
        <v>#VALUE!</v>
      </c>
      <c r="AA3177" s="16" t="e">
        <f t="shared" si="7082"/>
        <v>#VALUE!</v>
      </c>
      <c r="AB3177" s="10" t="e">
        <f t="shared" si="7083"/>
        <v>#VALUE!</v>
      </c>
      <c r="AC3177" s="90">
        <f t="shared" si="7076"/>
        <v>3177</v>
      </c>
      <c r="AD3177" s="17">
        <f t="shared" si="7084"/>
        <v>49170</v>
      </c>
      <c r="AE3177" s="16" t="e">
        <f t="shared" si="7077"/>
        <v>#VALUE!</v>
      </c>
      <c r="AF3177" s="10">
        <f ca="1">IFERROR(AVERAGE(INDIRECT("AE"&amp;AC3177-Template!$F$10+1):INDIRECT("AE"&amp;AC3177)),0)</f>
        <v>0</v>
      </c>
      <c r="AG3177" s="35"/>
      <c r="AH3177" s="86"/>
      <c r="AI3177" s="35"/>
      <c r="AJ3177" s="35"/>
      <c r="AK3177" s="35"/>
      <c r="AL3177" s="35"/>
      <c r="AM3177" s="35"/>
      <c r="AN3177" s="35"/>
      <c r="AO3177" s="35"/>
      <c r="AP3177" s="35"/>
      <c r="AQ3177" s="35"/>
      <c r="AR3177" s="35"/>
      <c r="AS3177" s="35"/>
      <c r="AT3177" s="35"/>
      <c r="AU3177" s="35"/>
      <c r="AV3177" s="35"/>
      <c r="AW3177" s="35"/>
      <c r="AX3177" s="35"/>
      <c r="AY3177" s="35"/>
      <c r="AZ3177" s="17">
        <f t="shared" ref="AZ3177" si="7159">AZ3176+1</f>
        <v>49193</v>
      </c>
      <c r="BA3177" s="216">
        <f t="shared" si="7100"/>
        <v>3</v>
      </c>
      <c r="BB3177" s="216">
        <f t="shared" ref="BB3177" si="7160">BB3176+1</f>
        <v>3172</v>
      </c>
      <c r="BC3177" s="16">
        <f t="shared" si="7102"/>
        <v>8.6904109589041099</v>
      </c>
      <c r="BD3177" s="16">
        <f>IF(Template!$F$7="Linear interpolation",LinInterp($AO$5:$AO$18,$AM$5:$AM$18,BC3177),CubicSpline($AO$5:$AO$18,$AM$5:$AM$18,BC3177))</f>
        <v>14.150165039944179</v>
      </c>
      <c r="BE3177" s="221">
        <f t="shared" si="7037"/>
        <v>3.1586011238625069</v>
      </c>
      <c r="BF3177" s="221">
        <f>BE3177/PRODUCT($BG$6:BG3176)</f>
        <v>1.0003625441343746</v>
      </c>
      <c r="BG3177" s="16">
        <f t="shared" si="7103"/>
        <v>1.0003625441343746</v>
      </c>
      <c r="BH3177" s="10">
        <f t="shared" si="7104"/>
        <v>13.23286090467446</v>
      </c>
      <c r="BI3177" s="90"/>
      <c r="BJ3177" s="17">
        <f t="shared" si="7087"/>
        <v>49170</v>
      </c>
      <c r="BK3177" s="16">
        <f t="shared" si="7080"/>
        <v>13.233280975903705</v>
      </c>
      <c r="BL3177" s="10">
        <f ca="1">IFERROR(AVERAGE(INDIRECT("BK"&amp;AC3177-Template!$F$10+1):INDIRECT("BK"&amp;AC3177)),0)</f>
        <v>13.233782085777843</v>
      </c>
      <c r="BM3177" s="35"/>
      <c r="BN3177" s="86"/>
      <c r="BO3177" s="35"/>
      <c r="BP3177" s="35"/>
      <c r="BQ3177" s="35"/>
      <c r="BR3177" s="35"/>
      <c r="BS3177" s="35"/>
      <c r="BT3177" s="35"/>
      <c r="BU3177" s="35"/>
      <c r="BV3177" s="35"/>
      <c r="BW3177" s="35"/>
      <c r="BX3177" s="35"/>
      <c r="BY3177" s="35"/>
      <c r="BZ3177" s="35"/>
      <c r="CA3177" s="35"/>
      <c r="CB3177" s="35"/>
      <c r="CC3177" s="35"/>
      <c r="CD3177" s="35"/>
      <c r="CE3177" s="35"/>
      <c r="CF3177" s="35"/>
      <c r="CG3177" s="35"/>
      <c r="CH3177" s="35"/>
    </row>
    <row r="3178" spans="1:86" ht="15.6" x14ac:dyDescent="0.3">
      <c r="A3178" s="35"/>
      <c r="B3178" s="86"/>
      <c r="C3178" s="35"/>
      <c r="D3178" s="35"/>
      <c r="E3178" s="35"/>
      <c r="F3178" s="35"/>
      <c r="G3178" s="35"/>
      <c r="H3178" s="35"/>
      <c r="I3178" s="35"/>
      <c r="J3178" s="35"/>
      <c r="K3178" s="35"/>
      <c r="L3178" s="35"/>
      <c r="M3178" s="35"/>
      <c r="N3178" s="35"/>
      <c r="O3178" s="35"/>
      <c r="P3178" s="35"/>
      <c r="Q3178" s="35"/>
      <c r="R3178" s="35"/>
      <c r="S3178" s="35"/>
      <c r="T3178" s="17">
        <f t="shared" si="7081"/>
        <v>49194</v>
      </c>
      <c r="U3178" s="216">
        <f t="shared" si="7074"/>
        <v>4</v>
      </c>
      <c r="V3178" s="216">
        <f t="shared" si="7081"/>
        <v>3173</v>
      </c>
      <c r="W3178" s="16">
        <f t="shared" si="7088"/>
        <v>8.6931506849315063</v>
      </c>
      <c r="X3178" s="16" t="e">
        <f>IF(Template!$F$7="Linear interpolation",LinInterp($I$5:$I$22,$G$5:$G$22,W3178),CubicSpline($I$5:$I$22,$G$5:$G$22,W3178))</f>
        <v>#VALUE!</v>
      </c>
      <c r="Y3178" s="221" t="e">
        <f t="shared" si="7075"/>
        <v>#VALUE!</v>
      </c>
      <c r="Z3178" s="221" t="e">
        <f>Y3178/PRODUCT($AA$6:AA3177)</f>
        <v>#VALUE!</v>
      </c>
      <c r="AA3178" s="16" t="e">
        <f t="shared" si="7082"/>
        <v>#VALUE!</v>
      </c>
      <c r="AB3178" s="10" t="e">
        <f t="shared" si="7083"/>
        <v>#VALUE!</v>
      </c>
      <c r="AC3178" s="90">
        <f t="shared" si="7076"/>
        <v>3178</v>
      </c>
      <c r="AD3178" s="17">
        <f t="shared" si="7084"/>
        <v>49171</v>
      </c>
      <c r="AE3178" s="16" t="e">
        <f t="shared" si="7077"/>
        <v>#VALUE!</v>
      </c>
      <c r="AF3178" s="10">
        <f ca="1">IFERROR(AVERAGE(INDIRECT("AE"&amp;AC3178-Template!$F$10+1):INDIRECT("AE"&amp;AC3178)),0)</f>
        <v>0</v>
      </c>
      <c r="AG3178" s="35"/>
      <c r="AH3178" s="86"/>
      <c r="AI3178" s="35"/>
      <c r="AJ3178" s="35"/>
      <c r="AK3178" s="35"/>
      <c r="AL3178" s="35"/>
      <c r="AM3178" s="35"/>
      <c r="AN3178" s="35"/>
      <c r="AO3178" s="35"/>
      <c r="AP3178" s="35"/>
      <c r="AQ3178" s="35"/>
      <c r="AR3178" s="35"/>
      <c r="AS3178" s="35"/>
      <c r="AT3178" s="35"/>
      <c r="AU3178" s="35"/>
      <c r="AV3178" s="35"/>
      <c r="AW3178" s="35"/>
      <c r="AX3178" s="35"/>
      <c r="AY3178" s="35"/>
      <c r="AZ3178" s="17">
        <f t="shared" ref="AZ3178" si="7161">AZ3177+1</f>
        <v>49194</v>
      </c>
      <c r="BA3178" s="216">
        <f t="shared" si="7100"/>
        <v>4</v>
      </c>
      <c r="BB3178" s="216">
        <f t="shared" ref="BB3178" si="7162">BB3177+1</f>
        <v>3173</v>
      </c>
      <c r="BC3178" s="16">
        <f t="shared" si="7102"/>
        <v>8.6931506849315063</v>
      </c>
      <c r="BD3178" s="16">
        <f>IF(Template!$F$7="Linear interpolation",LinInterp($AO$5:$AO$18,$AM$5:$AM$18,BC3178),CubicSpline($AO$5:$AO$18,$AM$5:$AM$18,BC3178))</f>
        <v>14.150163594451337</v>
      </c>
      <c r="BE3178" s="221">
        <f t="shared" si="7037"/>
        <v>3.1597462546620267</v>
      </c>
      <c r="BF3178" s="221">
        <f>BE3178/PRODUCT($BG$6:BG3177)</f>
        <v>1.0003625436560726</v>
      </c>
      <c r="BG3178" s="16">
        <f t="shared" si="7103"/>
        <v>1.0003625436560726</v>
      </c>
      <c r="BH3178" s="10">
        <f t="shared" si="7104"/>
        <v>13.232843446649101</v>
      </c>
      <c r="BI3178" s="90"/>
      <c r="BJ3178" s="17">
        <f t="shared" si="7087"/>
        <v>49171</v>
      </c>
      <c r="BK3178" s="16">
        <f t="shared" si="7080"/>
        <v>13.233334943228092</v>
      </c>
      <c r="BL3178" s="10">
        <f ca="1">IFERROR(AVERAGE(INDIRECT("BK"&amp;AC3178-Template!$F$10+1):INDIRECT("BK"&amp;AC3178)),0)</f>
        <v>13.23374910993159</v>
      </c>
      <c r="BM3178" s="35"/>
      <c r="BN3178" s="86"/>
      <c r="BO3178" s="35"/>
      <c r="BP3178" s="35"/>
      <c r="BQ3178" s="35"/>
      <c r="BR3178" s="35"/>
      <c r="BS3178" s="35"/>
      <c r="BT3178" s="35"/>
      <c r="BU3178" s="35"/>
      <c r="BV3178" s="35"/>
      <c r="BW3178" s="35"/>
      <c r="BX3178" s="35"/>
      <c r="BY3178" s="35"/>
      <c r="BZ3178" s="35"/>
      <c r="CA3178" s="35"/>
      <c r="CB3178" s="35"/>
      <c r="CC3178" s="35"/>
      <c r="CD3178" s="35"/>
      <c r="CE3178" s="35"/>
      <c r="CF3178" s="35"/>
      <c r="CG3178" s="35"/>
      <c r="CH3178" s="35"/>
    </row>
    <row r="3179" spans="1:86" ht="15.6" x14ac:dyDescent="0.3">
      <c r="A3179" s="35"/>
      <c r="B3179" s="86"/>
      <c r="C3179" s="35"/>
      <c r="D3179" s="35"/>
      <c r="E3179" s="35"/>
      <c r="F3179" s="35"/>
      <c r="G3179" s="35"/>
      <c r="H3179" s="35"/>
      <c r="I3179" s="35"/>
      <c r="J3179" s="35"/>
      <c r="K3179" s="35"/>
      <c r="L3179" s="35"/>
      <c r="M3179" s="35"/>
      <c r="N3179" s="35"/>
      <c r="O3179" s="35"/>
      <c r="P3179" s="35"/>
      <c r="Q3179" s="35"/>
      <c r="R3179" s="35"/>
      <c r="S3179" s="35"/>
      <c r="T3179" s="17">
        <f t="shared" si="7081"/>
        <v>49195</v>
      </c>
      <c r="U3179" s="216">
        <f t="shared" si="7074"/>
        <v>5</v>
      </c>
      <c r="V3179" s="216">
        <f t="shared" si="7081"/>
        <v>3174</v>
      </c>
      <c r="W3179" s="16">
        <f t="shared" si="7088"/>
        <v>8.6958904109589046</v>
      </c>
      <c r="X3179" s="16" t="e">
        <f>IF(Template!$F$7="Linear interpolation",LinInterp($I$5:$I$22,$G$5:$G$22,W3179),CubicSpline($I$5:$I$22,$G$5:$G$22,W3179))</f>
        <v>#VALUE!</v>
      </c>
      <c r="Y3179" s="221" t="e">
        <f t="shared" si="7075"/>
        <v>#VALUE!</v>
      </c>
      <c r="Z3179" s="221" t="e">
        <f>Y3179/PRODUCT($AA$6:AA3178)</f>
        <v>#VALUE!</v>
      </c>
      <c r="AA3179" s="16" t="e">
        <f t="shared" si="7082"/>
        <v>#VALUE!</v>
      </c>
      <c r="AB3179" s="10" t="e">
        <f t="shared" si="7083"/>
        <v>#VALUE!</v>
      </c>
      <c r="AC3179" s="90">
        <f t="shared" si="7076"/>
        <v>3179</v>
      </c>
      <c r="AD3179" s="17">
        <f t="shared" si="7084"/>
        <v>49172</v>
      </c>
      <c r="AE3179" s="16" t="e">
        <f t="shared" si="7077"/>
        <v>#VALUE!</v>
      </c>
      <c r="AF3179" s="10">
        <f ca="1">IFERROR(AVERAGE(INDIRECT("AE"&amp;AC3179-Template!$F$10+1):INDIRECT("AE"&amp;AC3179)),0)</f>
        <v>0</v>
      </c>
      <c r="AG3179" s="35"/>
      <c r="AH3179" s="86"/>
      <c r="AI3179" s="35"/>
      <c r="AJ3179" s="35"/>
      <c r="AK3179" s="35"/>
      <c r="AL3179" s="35"/>
      <c r="AM3179" s="35"/>
      <c r="AN3179" s="35"/>
      <c r="AO3179" s="35"/>
      <c r="AP3179" s="35"/>
      <c r="AQ3179" s="35"/>
      <c r="AR3179" s="35"/>
      <c r="AS3179" s="35"/>
      <c r="AT3179" s="35"/>
      <c r="AU3179" s="35"/>
      <c r="AV3179" s="35"/>
      <c r="AW3179" s="35"/>
      <c r="AX3179" s="35"/>
      <c r="AY3179" s="35"/>
      <c r="AZ3179" s="17">
        <f t="shared" ref="AZ3179" si="7163">AZ3178+1</f>
        <v>49195</v>
      </c>
      <c r="BA3179" s="216">
        <f t="shared" si="7100"/>
        <v>5</v>
      </c>
      <c r="BB3179" s="216">
        <f t="shared" ref="BB3179" si="7164">BB3178+1</f>
        <v>3174</v>
      </c>
      <c r="BC3179" s="16">
        <f t="shared" si="7102"/>
        <v>8.6958904109589046</v>
      </c>
      <c r="BD3179" s="16">
        <f>IF(Template!$F$7="Linear interpolation",LinInterp($AO$5:$AO$18,$AM$5:$AM$18,BC3179),CubicSpline($AO$5:$AO$18,$AM$5:$AM$18,BC3179))</f>
        <v>14.150162143722174</v>
      </c>
      <c r="BE3179" s="221">
        <f t="shared" si="7037"/>
        <v>3.160891799141246</v>
      </c>
      <c r="BF3179" s="221">
        <f>BE3179/PRODUCT($BG$6:BG3178)</f>
        <v>1.0003625431876146</v>
      </c>
      <c r="BG3179" s="16">
        <f t="shared" si="7103"/>
        <v>1.0003625431876146</v>
      </c>
      <c r="BH3179" s="10">
        <f t="shared" si="7104"/>
        <v>13.232826347934324</v>
      </c>
      <c r="BI3179" s="90"/>
      <c r="BJ3179" s="17">
        <f t="shared" si="7087"/>
        <v>49172</v>
      </c>
      <c r="BK3179" s="16">
        <f t="shared" si="7080"/>
        <v>13.233309698624574</v>
      </c>
      <c r="BL3179" s="10">
        <f ca="1">IFERROR(AVERAGE(INDIRECT("BK"&amp;AC3179-Template!$F$10+1):INDIRECT("BK"&amp;AC3179)),0)</f>
        <v>13.233722480797979</v>
      </c>
      <c r="BM3179" s="35"/>
      <c r="BN3179" s="86"/>
      <c r="BO3179" s="35"/>
      <c r="BP3179" s="35"/>
      <c r="BQ3179" s="35"/>
      <c r="BR3179" s="35"/>
      <c r="BS3179" s="35"/>
      <c r="BT3179" s="35"/>
      <c r="BU3179" s="35"/>
      <c r="BV3179" s="35"/>
      <c r="BW3179" s="35"/>
      <c r="BX3179" s="35"/>
      <c r="BY3179" s="35"/>
      <c r="BZ3179" s="35"/>
      <c r="CA3179" s="35"/>
      <c r="CB3179" s="35"/>
      <c r="CC3179" s="35"/>
      <c r="CD3179" s="35"/>
      <c r="CE3179" s="35"/>
      <c r="CF3179" s="35"/>
      <c r="CG3179" s="35"/>
      <c r="CH3179" s="35"/>
    </row>
    <row r="3180" spans="1:86" ht="15.6" x14ac:dyDescent="0.3">
      <c r="A3180" s="35"/>
      <c r="B3180" s="86"/>
      <c r="C3180" s="35"/>
      <c r="D3180" s="35"/>
      <c r="E3180" s="35"/>
      <c r="F3180" s="35"/>
      <c r="G3180" s="35"/>
      <c r="H3180" s="35"/>
      <c r="I3180" s="35"/>
      <c r="J3180" s="35"/>
      <c r="K3180" s="35"/>
      <c r="L3180" s="35"/>
      <c r="M3180" s="35"/>
      <c r="N3180" s="35"/>
      <c r="O3180" s="35"/>
      <c r="P3180" s="35"/>
      <c r="Q3180" s="35"/>
      <c r="R3180" s="35"/>
      <c r="S3180" s="35"/>
      <c r="T3180" s="17">
        <f t="shared" si="7081"/>
        <v>49196</v>
      </c>
      <c r="U3180" s="216">
        <f t="shared" si="7074"/>
        <v>6</v>
      </c>
      <c r="V3180" s="216">
        <f t="shared" si="7081"/>
        <v>3175</v>
      </c>
      <c r="W3180" s="16">
        <f t="shared" si="7088"/>
        <v>8.6986301369863011</v>
      </c>
      <c r="X3180" s="16" t="e">
        <f>IF(Template!$F$7="Linear interpolation",LinInterp($I$5:$I$22,$G$5:$G$22,W3180),CubicSpline($I$5:$I$22,$G$5:$G$22,W3180))</f>
        <v>#VALUE!</v>
      </c>
      <c r="Y3180" s="221" t="e">
        <f t="shared" si="7075"/>
        <v>#VALUE!</v>
      </c>
      <c r="Z3180" s="221" t="e">
        <f>Y3180/PRODUCT($AA$6:AA3179)</f>
        <v>#VALUE!</v>
      </c>
      <c r="AA3180" s="16" t="e">
        <f t="shared" si="7082"/>
        <v>#VALUE!</v>
      </c>
      <c r="AB3180" s="10" t="e">
        <f t="shared" si="7083"/>
        <v>#VALUE!</v>
      </c>
      <c r="AC3180" s="90">
        <f t="shared" si="7076"/>
        <v>3180</v>
      </c>
      <c r="AD3180" s="17">
        <f t="shared" si="7084"/>
        <v>49173</v>
      </c>
      <c r="AE3180" s="16" t="e">
        <f t="shared" si="7077"/>
        <v>#VALUE!</v>
      </c>
      <c r="AF3180" s="10">
        <f ca="1">IFERROR(AVERAGE(INDIRECT("AE"&amp;AC3180-Template!$F$10+1):INDIRECT("AE"&amp;AC3180)),0)</f>
        <v>0</v>
      </c>
      <c r="AG3180" s="35"/>
      <c r="AH3180" s="86"/>
      <c r="AI3180" s="35"/>
      <c r="AJ3180" s="35"/>
      <c r="AK3180" s="35"/>
      <c r="AL3180" s="35"/>
      <c r="AM3180" s="35"/>
      <c r="AN3180" s="35"/>
      <c r="AO3180" s="35"/>
      <c r="AP3180" s="35"/>
      <c r="AQ3180" s="35"/>
      <c r="AR3180" s="35"/>
      <c r="AS3180" s="35"/>
      <c r="AT3180" s="35"/>
      <c r="AU3180" s="35"/>
      <c r="AV3180" s="35"/>
      <c r="AW3180" s="35"/>
      <c r="AX3180" s="35"/>
      <c r="AY3180" s="35"/>
      <c r="AZ3180" s="17">
        <f t="shared" ref="AZ3180" si="7165">AZ3179+1</f>
        <v>49196</v>
      </c>
      <c r="BA3180" s="216">
        <f t="shared" si="7100"/>
        <v>6</v>
      </c>
      <c r="BB3180" s="216">
        <f t="shared" ref="BB3180" si="7166">BB3179+1</f>
        <v>3175</v>
      </c>
      <c r="BC3180" s="16">
        <f t="shared" si="7102"/>
        <v>8.6986301369863011</v>
      </c>
      <c r="BD3180" s="16">
        <f>IF(Template!$F$7="Linear interpolation",LinInterp($AO$5:$AO$18,$AM$5:$AM$18,BC3180),CubicSpline($AO$5:$AO$18,$AM$5:$AM$18,BC3180))</f>
        <v>14.150160687890956</v>
      </c>
      <c r="BE3180" s="221">
        <f t="shared" si="7037"/>
        <v>3.1620377574802294</v>
      </c>
      <c r="BF3180" s="221">
        <f>BE3180/PRODUCT($BG$6:BG3179)</f>
        <v>1.0003625427290155</v>
      </c>
      <c r="BG3180" s="16">
        <f t="shared" si="7103"/>
        <v>1.0003625431876146</v>
      </c>
      <c r="BH3180" s="10">
        <f t="shared" si="7104"/>
        <v>13.232826347934324</v>
      </c>
      <c r="BI3180" s="90"/>
      <c r="BJ3180" s="17">
        <f t="shared" si="7087"/>
        <v>49173</v>
      </c>
      <c r="BK3180" s="16">
        <f t="shared" si="7080"/>
        <v>13.233284803119805</v>
      </c>
      <c r="BL3180" s="10">
        <f ca="1">IFERROR(AVERAGE(INDIRECT("BK"&amp;AC3180-Template!$F$10+1):INDIRECT("BK"&amp;AC3180)),0)</f>
        <v>13.233692588592517</v>
      </c>
      <c r="BM3180" s="35"/>
      <c r="BN3180" s="86"/>
      <c r="BO3180" s="35"/>
      <c r="BP3180" s="35"/>
      <c r="BQ3180" s="35"/>
      <c r="BR3180" s="35"/>
      <c r="BS3180" s="35"/>
      <c r="BT3180" s="35"/>
      <c r="BU3180" s="35"/>
      <c r="BV3180" s="35"/>
      <c r="BW3180" s="35"/>
      <c r="BX3180" s="35"/>
      <c r="BY3180" s="35"/>
      <c r="BZ3180" s="35"/>
      <c r="CA3180" s="35"/>
      <c r="CB3180" s="35"/>
      <c r="CC3180" s="35"/>
      <c r="CD3180" s="35"/>
      <c r="CE3180" s="35"/>
      <c r="CF3180" s="35"/>
      <c r="CG3180" s="35"/>
      <c r="CH3180" s="35"/>
    </row>
    <row r="3181" spans="1:86" ht="15.6" x14ac:dyDescent="0.3">
      <c r="A3181" s="35"/>
      <c r="B3181" s="86"/>
      <c r="C3181" s="35"/>
      <c r="D3181" s="35"/>
      <c r="E3181" s="35"/>
      <c r="F3181" s="35"/>
      <c r="G3181" s="35"/>
      <c r="H3181" s="35"/>
      <c r="I3181" s="35"/>
      <c r="J3181" s="35"/>
      <c r="K3181" s="35"/>
      <c r="L3181" s="35"/>
      <c r="M3181" s="35"/>
      <c r="N3181" s="35"/>
      <c r="O3181" s="35"/>
      <c r="P3181" s="35"/>
      <c r="Q3181" s="35"/>
      <c r="R3181" s="35"/>
      <c r="S3181" s="35"/>
      <c r="T3181" s="17">
        <f t="shared" si="7081"/>
        <v>49197</v>
      </c>
      <c r="U3181" s="216">
        <f t="shared" si="7074"/>
        <v>7</v>
      </c>
      <c r="V3181" s="216">
        <f t="shared" si="7081"/>
        <v>3176</v>
      </c>
      <c r="W3181" s="16">
        <f t="shared" si="7088"/>
        <v>8.7013698630136993</v>
      </c>
      <c r="X3181" s="16" t="e">
        <f>IF(Template!$F$7="Linear interpolation",LinInterp($I$5:$I$22,$G$5:$G$22,W3181),CubicSpline($I$5:$I$22,$G$5:$G$22,W3181))</f>
        <v>#VALUE!</v>
      </c>
      <c r="Y3181" s="221" t="e">
        <f t="shared" si="7075"/>
        <v>#VALUE!</v>
      </c>
      <c r="Z3181" s="221" t="e">
        <f>Y3181/PRODUCT($AA$6:AA3180)</f>
        <v>#VALUE!</v>
      </c>
      <c r="AA3181" s="16" t="e">
        <f t="shared" si="7082"/>
        <v>#VALUE!</v>
      </c>
      <c r="AB3181" s="10" t="e">
        <f t="shared" si="7083"/>
        <v>#VALUE!</v>
      </c>
      <c r="AC3181" s="90">
        <f t="shared" si="7076"/>
        <v>3181</v>
      </c>
      <c r="AD3181" s="17">
        <f t="shared" si="7084"/>
        <v>49174</v>
      </c>
      <c r="AE3181" s="16" t="e">
        <f t="shared" si="7077"/>
        <v>#VALUE!</v>
      </c>
      <c r="AF3181" s="10">
        <f ca="1">IFERROR(AVERAGE(INDIRECT("AE"&amp;AC3181-Template!$F$10+1):INDIRECT("AE"&amp;AC3181)),0)</f>
        <v>0</v>
      </c>
      <c r="AG3181" s="35"/>
      <c r="AH3181" s="86"/>
      <c r="AI3181" s="35"/>
      <c r="AJ3181" s="35"/>
      <c r="AK3181" s="35"/>
      <c r="AL3181" s="35"/>
      <c r="AM3181" s="35"/>
      <c r="AN3181" s="35"/>
      <c r="AO3181" s="35"/>
      <c r="AP3181" s="35"/>
      <c r="AQ3181" s="35"/>
      <c r="AR3181" s="35"/>
      <c r="AS3181" s="35"/>
      <c r="AT3181" s="35"/>
      <c r="AU3181" s="35"/>
      <c r="AV3181" s="35"/>
      <c r="AW3181" s="35"/>
      <c r="AX3181" s="35"/>
      <c r="AY3181" s="35"/>
      <c r="AZ3181" s="17">
        <f t="shared" ref="AZ3181" si="7167">AZ3180+1</f>
        <v>49197</v>
      </c>
      <c r="BA3181" s="216">
        <f t="shared" si="7100"/>
        <v>7</v>
      </c>
      <c r="BB3181" s="216">
        <f t="shared" ref="BB3181" si="7168">BB3180+1</f>
        <v>3176</v>
      </c>
      <c r="BC3181" s="16">
        <f t="shared" si="7102"/>
        <v>8.7013698630136993</v>
      </c>
      <c r="BD3181" s="16">
        <f>IF(Template!$F$7="Linear interpolation",LinInterp($AO$5:$AO$18,$AM$5:$AM$18,BC3181),CubicSpline($AO$5:$AO$18,$AM$5:$AM$18,BC3181))</f>
        <v>14.150159227091947</v>
      </c>
      <c r="BE3181" s="221">
        <f t="shared" si="7037"/>
        <v>3.1631841298591761</v>
      </c>
      <c r="BF3181" s="221">
        <f>BE3181/PRODUCT($BG$6:BG3180)</f>
        <v>1.0003625418216866</v>
      </c>
      <c r="BG3181" s="16">
        <f t="shared" si="7103"/>
        <v>1.0003625431876146</v>
      </c>
      <c r="BH3181" s="10">
        <f t="shared" si="7104"/>
        <v>13.232826347934324</v>
      </c>
      <c r="BI3181" s="90"/>
      <c r="BJ3181" s="17">
        <f t="shared" si="7087"/>
        <v>49174</v>
      </c>
      <c r="BK3181" s="16">
        <f t="shared" si="7080"/>
        <v>13.233260256997447</v>
      </c>
      <c r="BL3181" s="10">
        <f ca="1">IFERROR(AVERAGE(INDIRECT("BK"&amp;AC3181-Template!$F$10+1):INDIRECT("BK"&amp;AC3181)),0)</f>
        <v>13.233663039023174</v>
      </c>
      <c r="BM3181" s="35"/>
      <c r="BN3181" s="86"/>
      <c r="BO3181" s="35"/>
      <c r="BP3181" s="35"/>
      <c r="BQ3181" s="35"/>
      <c r="BR3181" s="35"/>
      <c r="BS3181" s="35"/>
      <c r="BT3181" s="35"/>
      <c r="BU3181" s="35"/>
      <c r="BV3181" s="35"/>
      <c r="BW3181" s="35"/>
      <c r="BX3181" s="35"/>
      <c r="BY3181" s="35"/>
      <c r="BZ3181" s="35"/>
      <c r="CA3181" s="35"/>
      <c r="CB3181" s="35"/>
      <c r="CC3181" s="35"/>
      <c r="CD3181" s="35"/>
      <c r="CE3181" s="35"/>
      <c r="CF3181" s="35"/>
      <c r="CG3181" s="35"/>
      <c r="CH3181" s="35"/>
    </row>
    <row r="3182" spans="1:86" ht="15.6" x14ac:dyDescent="0.3">
      <c r="A3182" s="35"/>
      <c r="B3182" s="86"/>
      <c r="C3182" s="35"/>
      <c r="D3182" s="35"/>
      <c r="E3182" s="35"/>
      <c r="F3182" s="35"/>
      <c r="G3182" s="35"/>
      <c r="H3182" s="35"/>
      <c r="I3182" s="35"/>
      <c r="J3182" s="35"/>
      <c r="K3182" s="35"/>
      <c r="L3182" s="35"/>
      <c r="M3182" s="35"/>
      <c r="N3182" s="35"/>
      <c r="O3182" s="35"/>
      <c r="P3182" s="35"/>
      <c r="Q3182" s="35"/>
      <c r="R3182" s="35"/>
      <c r="S3182" s="35"/>
      <c r="T3182" s="17">
        <f t="shared" si="7081"/>
        <v>49198</v>
      </c>
      <c r="U3182" s="216">
        <f t="shared" si="7074"/>
        <v>1</v>
      </c>
      <c r="V3182" s="216">
        <f t="shared" si="7081"/>
        <v>3177</v>
      </c>
      <c r="W3182" s="16">
        <f t="shared" si="7088"/>
        <v>8.7041095890410958</v>
      </c>
      <c r="X3182" s="16" t="e">
        <f>IF(Template!$F$7="Linear interpolation",LinInterp($I$5:$I$22,$G$5:$G$22,W3182),CubicSpline($I$5:$I$22,$G$5:$G$22,W3182))</f>
        <v>#VALUE!</v>
      </c>
      <c r="Y3182" s="221" t="e">
        <f t="shared" si="7075"/>
        <v>#VALUE!</v>
      </c>
      <c r="Z3182" s="221" t="e">
        <f>Y3182/PRODUCT($AA$6:AA3181)</f>
        <v>#VALUE!</v>
      </c>
      <c r="AA3182" s="16" t="e">
        <f t="shared" si="7082"/>
        <v>#VALUE!</v>
      </c>
      <c r="AB3182" s="10" t="e">
        <f t="shared" si="7083"/>
        <v>#VALUE!</v>
      </c>
      <c r="AC3182" s="90">
        <f t="shared" si="7076"/>
        <v>3182</v>
      </c>
      <c r="AD3182" s="17">
        <f t="shared" si="7084"/>
        <v>49175</v>
      </c>
      <c r="AE3182" s="16" t="e">
        <f t="shared" si="7077"/>
        <v>#VALUE!</v>
      </c>
      <c r="AF3182" s="10">
        <f ca="1">IFERROR(AVERAGE(INDIRECT("AE"&amp;AC3182-Template!$F$10+1):INDIRECT("AE"&amp;AC3182)),0)</f>
        <v>0</v>
      </c>
      <c r="AG3182" s="35"/>
      <c r="AH3182" s="86"/>
      <c r="AI3182" s="35"/>
      <c r="AJ3182" s="35"/>
      <c r="AK3182" s="35"/>
      <c r="AL3182" s="35"/>
      <c r="AM3182" s="35"/>
      <c r="AN3182" s="35"/>
      <c r="AO3182" s="35"/>
      <c r="AP3182" s="35"/>
      <c r="AQ3182" s="35"/>
      <c r="AR3182" s="35"/>
      <c r="AS3182" s="35"/>
      <c r="AT3182" s="35"/>
      <c r="AU3182" s="35"/>
      <c r="AV3182" s="35"/>
      <c r="AW3182" s="35"/>
      <c r="AX3182" s="35"/>
      <c r="AY3182" s="35"/>
      <c r="AZ3182" s="17">
        <f t="shared" ref="AZ3182" si="7169">AZ3181+1</f>
        <v>49198</v>
      </c>
      <c r="BA3182" s="216">
        <f t="shared" si="7100"/>
        <v>1</v>
      </c>
      <c r="BB3182" s="216">
        <f t="shared" ref="BB3182" si="7170">BB3181+1</f>
        <v>3177</v>
      </c>
      <c r="BC3182" s="16">
        <f t="shared" si="7102"/>
        <v>8.7041095890410958</v>
      </c>
      <c r="BD3182" s="16">
        <f>IF(Template!$F$7="Linear interpolation",LinInterp($AO$5:$AO$18,$AM$5:$AM$18,BC3182),CubicSpline($AO$5:$AO$18,$AM$5:$AM$18,BC3182))</f>
        <v>14.150157761459413</v>
      </c>
      <c r="BE3182" s="221">
        <f t="shared" si="7037"/>
        <v>3.1643309164584341</v>
      </c>
      <c r="BF3182" s="221">
        <f>BE3182/PRODUCT($BG$6:BG3181)</f>
        <v>1.0003625404755137</v>
      </c>
      <c r="BG3182" s="16">
        <f t="shared" si="7103"/>
        <v>1.0003625404755137</v>
      </c>
      <c r="BH3182" s="10">
        <f t="shared" si="7104"/>
        <v>13.232727356248253</v>
      </c>
      <c r="BI3182" s="90"/>
      <c r="BJ3182" s="17">
        <f t="shared" si="7087"/>
        <v>49175</v>
      </c>
      <c r="BK3182" s="16">
        <f t="shared" si="7080"/>
        <v>13.233260256997447</v>
      </c>
      <c r="BL3182" s="10">
        <f ca="1">IFERROR(AVERAGE(INDIRECT("BK"&amp;AC3182-Template!$F$10+1):INDIRECT("BK"&amp;AC3182)),0)</f>
        <v>13.233634639096403</v>
      </c>
      <c r="BM3182" s="35"/>
      <c r="BN3182" s="86"/>
      <c r="BO3182" s="35"/>
      <c r="BP3182" s="35"/>
      <c r="BQ3182" s="35"/>
      <c r="BR3182" s="35"/>
      <c r="BS3182" s="35"/>
      <c r="BT3182" s="35"/>
      <c r="BU3182" s="35"/>
      <c r="BV3182" s="35"/>
      <c r="BW3182" s="35"/>
      <c r="BX3182" s="35"/>
      <c r="BY3182" s="35"/>
      <c r="BZ3182" s="35"/>
      <c r="CA3182" s="35"/>
      <c r="CB3182" s="35"/>
      <c r="CC3182" s="35"/>
      <c r="CD3182" s="35"/>
      <c r="CE3182" s="35"/>
      <c r="CF3182" s="35"/>
      <c r="CG3182" s="35"/>
      <c r="CH3182" s="35"/>
    </row>
    <row r="3183" spans="1:86" ht="15.6" x14ac:dyDescent="0.3">
      <c r="A3183" s="35"/>
      <c r="B3183" s="86"/>
      <c r="C3183" s="35"/>
      <c r="D3183" s="35"/>
      <c r="E3183" s="35"/>
      <c r="F3183" s="35"/>
      <c r="G3183" s="35"/>
      <c r="H3183" s="35"/>
      <c r="I3183" s="35"/>
      <c r="J3183" s="35"/>
      <c r="K3183" s="35"/>
      <c r="L3183" s="35"/>
      <c r="M3183" s="35"/>
      <c r="N3183" s="35"/>
      <c r="O3183" s="35"/>
      <c r="P3183" s="35"/>
      <c r="Q3183" s="35"/>
      <c r="R3183" s="35"/>
      <c r="S3183" s="35"/>
      <c r="T3183" s="17">
        <f t="shared" si="7081"/>
        <v>49199</v>
      </c>
      <c r="U3183" s="216">
        <f t="shared" si="7074"/>
        <v>2</v>
      </c>
      <c r="V3183" s="216">
        <f t="shared" si="7081"/>
        <v>3178</v>
      </c>
      <c r="W3183" s="16">
        <f t="shared" si="7088"/>
        <v>8.706849315068494</v>
      </c>
      <c r="X3183" s="16" t="e">
        <f>IF(Template!$F$7="Linear interpolation",LinInterp($I$5:$I$22,$G$5:$G$22,W3183),CubicSpline($I$5:$I$22,$G$5:$G$22,W3183))</f>
        <v>#VALUE!</v>
      </c>
      <c r="Y3183" s="221" t="e">
        <f t="shared" si="7075"/>
        <v>#VALUE!</v>
      </c>
      <c r="Z3183" s="221" t="e">
        <f>Y3183/PRODUCT($AA$6:AA3182)</f>
        <v>#VALUE!</v>
      </c>
      <c r="AA3183" s="16" t="e">
        <f t="shared" si="7082"/>
        <v>#VALUE!</v>
      </c>
      <c r="AB3183" s="10" t="e">
        <f t="shared" si="7083"/>
        <v>#VALUE!</v>
      </c>
      <c r="AC3183" s="90">
        <f t="shared" si="7076"/>
        <v>3183</v>
      </c>
      <c r="AD3183" s="17">
        <f t="shared" si="7084"/>
        <v>49176</v>
      </c>
      <c r="AE3183" s="16" t="e">
        <f t="shared" si="7077"/>
        <v>#VALUE!</v>
      </c>
      <c r="AF3183" s="10">
        <f ca="1">IFERROR(AVERAGE(INDIRECT("AE"&amp;AC3183-Template!$F$10+1):INDIRECT("AE"&amp;AC3183)),0)</f>
        <v>0</v>
      </c>
      <c r="AG3183" s="35"/>
      <c r="AH3183" s="86"/>
      <c r="AI3183" s="35"/>
      <c r="AJ3183" s="35"/>
      <c r="AK3183" s="35"/>
      <c r="AL3183" s="35"/>
      <c r="AM3183" s="35"/>
      <c r="AN3183" s="35"/>
      <c r="AO3183" s="35"/>
      <c r="AP3183" s="35"/>
      <c r="AQ3183" s="35"/>
      <c r="AR3183" s="35"/>
      <c r="AS3183" s="35"/>
      <c r="AT3183" s="35"/>
      <c r="AU3183" s="35"/>
      <c r="AV3183" s="35"/>
      <c r="AW3183" s="35"/>
      <c r="AX3183" s="35"/>
      <c r="AY3183" s="35"/>
      <c r="AZ3183" s="17">
        <f t="shared" ref="AZ3183" si="7171">AZ3182+1</f>
        <v>49199</v>
      </c>
      <c r="BA3183" s="216">
        <f t="shared" si="7100"/>
        <v>2</v>
      </c>
      <c r="BB3183" s="216">
        <f t="shared" ref="BB3183" si="7172">BB3182+1</f>
        <v>3178</v>
      </c>
      <c r="BC3183" s="16">
        <f t="shared" si="7102"/>
        <v>8.706849315068494</v>
      </c>
      <c r="BD3183" s="16">
        <f>IF(Template!$F$7="Linear interpolation",LinInterp($AO$5:$AO$18,$AM$5:$AM$18,BC3183),CubicSpline($AO$5:$AO$18,$AM$5:$AM$18,BC3183))</f>
        <v>14.150156291127615</v>
      </c>
      <c r="BE3183" s="221">
        <f t="shared" si="7037"/>
        <v>3.1654781174584774</v>
      </c>
      <c r="BF3183" s="221">
        <f>BE3183/PRODUCT($BG$6:BG3182)</f>
        <v>1.0003625414124915</v>
      </c>
      <c r="BG3183" s="16">
        <f t="shared" si="7103"/>
        <v>1.0003625414124915</v>
      </c>
      <c r="BH3183" s="10">
        <f t="shared" si="7104"/>
        <v>13.232761555939</v>
      </c>
      <c r="BI3183" s="90"/>
      <c r="BJ3183" s="17">
        <f t="shared" si="7087"/>
        <v>49176</v>
      </c>
      <c r="BK3183" s="16">
        <f t="shared" si="7080"/>
        <v>13.233260256997447</v>
      </c>
      <c r="BL3183" s="10">
        <f ca="1">IFERROR(AVERAGE(INDIRECT("BK"&amp;AC3183-Template!$F$10+1):INDIRECT("BK"&amp;AC3183)),0)</f>
        <v>13.233607377607825</v>
      </c>
      <c r="BM3183" s="35"/>
      <c r="BN3183" s="86"/>
      <c r="BO3183" s="35"/>
      <c r="BP3183" s="35"/>
      <c r="BQ3183" s="35"/>
      <c r="BR3183" s="35"/>
      <c r="BS3183" s="35"/>
      <c r="BT3183" s="35"/>
      <c r="BU3183" s="35"/>
      <c r="BV3183" s="35"/>
      <c r="BW3183" s="35"/>
      <c r="BX3183" s="35"/>
      <c r="BY3183" s="35"/>
      <c r="BZ3183" s="35"/>
      <c r="CA3183" s="35"/>
      <c r="CB3183" s="35"/>
      <c r="CC3183" s="35"/>
      <c r="CD3183" s="35"/>
      <c r="CE3183" s="35"/>
      <c r="CF3183" s="35"/>
      <c r="CG3183" s="35"/>
      <c r="CH3183" s="35"/>
    </row>
    <row r="3184" spans="1:86" ht="15.6" x14ac:dyDescent="0.3">
      <c r="A3184" s="35"/>
      <c r="B3184" s="86"/>
      <c r="C3184" s="35"/>
      <c r="D3184" s="35"/>
      <c r="E3184" s="35"/>
      <c r="F3184" s="35"/>
      <c r="G3184" s="35"/>
      <c r="H3184" s="35"/>
      <c r="I3184" s="35"/>
      <c r="J3184" s="35"/>
      <c r="K3184" s="35"/>
      <c r="L3184" s="35"/>
      <c r="M3184" s="35"/>
      <c r="N3184" s="35"/>
      <c r="O3184" s="35"/>
      <c r="P3184" s="35"/>
      <c r="Q3184" s="35"/>
      <c r="R3184" s="35"/>
      <c r="S3184" s="35"/>
      <c r="T3184" s="17">
        <f t="shared" si="7081"/>
        <v>49200</v>
      </c>
      <c r="U3184" s="216">
        <f t="shared" si="7074"/>
        <v>3</v>
      </c>
      <c r="V3184" s="216">
        <f t="shared" si="7081"/>
        <v>3179</v>
      </c>
      <c r="W3184" s="16">
        <f t="shared" si="7088"/>
        <v>8.7095890410958905</v>
      </c>
      <c r="X3184" s="16" t="e">
        <f>IF(Template!$F$7="Linear interpolation",LinInterp($I$5:$I$22,$G$5:$G$22,W3184),CubicSpline($I$5:$I$22,$G$5:$G$22,W3184))</f>
        <v>#VALUE!</v>
      </c>
      <c r="Y3184" s="221" t="e">
        <f t="shared" si="7075"/>
        <v>#VALUE!</v>
      </c>
      <c r="Z3184" s="221" t="e">
        <f>Y3184/PRODUCT($AA$6:AA3183)</f>
        <v>#VALUE!</v>
      </c>
      <c r="AA3184" s="16" t="e">
        <f t="shared" si="7082"/>
        <v>#VALUE!</v>
      </c>
      <c r="AB3184" s="10" t="e">
        <f t="shared" si="7083"/>
        <v>#VALUE!</v>
      </c>
      <c r="AC3184" s="90">
        <f t="shared" si="7076"/>
        <v>3184</v>
      </c>
      <c r="AD3184" s="17">
        <f t="shared" si="7084"/>
        <v>49177</v>
      </c>
      <c r="AE3184" s="16" t="e">
        <f t="shared" si="7077"/>
        <v>#VALUE!</v>
      </c>
      <c r="AF3184" s="10">
        <f ca="1">IFERROR(AVERAGE(INDIRECT("AE"&amp;AC3184-Template!$F$10+1):INDIRECT("AE"&amp;AC3184)),0)</f>
        <v>0</v>
      </c>
      <c r="AG3184" s="35"/>
      <c r="AH3184" s="86"/>
      <c r="AI3184" s="35"/>
      <c r="AJ3184" s="35"/>
      <c r="AK3184" s="35"/>
      <c r="AL3184" s="35"/>
      <c r="AM3184" s="35"/>
      <c r="AN3184" s="35"/>
      <c r="AO3184" s="35"/>
      <c r="AP3184" s="35"/>
      <c r="AQ3184" s="35"/>
      <c r="AR3184" s="35"/>
      <c r="AS3184" s="35"/>
      <c r="AT3184" s="35"/>
      <c r="AU3184" s="35"/>
      <c r="AV3184" s="35"/>
      <c r="AW3184" s="35"/>
      <c r="AX3184" s="35"/>
      <c r="AY3184" s="35"/>
      <c r="AZ3184" s="17">
        <f t="shared" ref="AZ3184" si="7173">AZ3183+1</f>
        <v>49200</v>
      </c>
      <c r="BA3184" s="216">
        <f t="shared" si="7100"/>
        <v>3</v>
      </c>
      <c r="BB3184" s="216">
        <f t="shared" ref="BB3184" si="7174">BB3183+1</f>
        <v>3179</v>
      </c>
      <c r="BC3184" s="16">
        <f t="shared" si="7102"/>
        <v>8.7095890410958905</v>
      </c>
      <c r="BD3184" s="16">
        <f>IF(Template!$F$7="Linear interpolation",LinInterp($AO$5:$AO$18,$AM$5:$AM$18,BC3184),CubicSpline($AO$5:$AO$18,$AM$5:$AM$18,BC3184))</f>
        <v>14.150154816230822</v>
      </c>
      <c r="BE3184" s="221">
        <f t="shared" si="7037"/>
        <v>3.1666257330399392</v>
      </c>
      <c r="BF3184" s="221">
        <f>BE3184/PRODUCT($BG$6:BG3183)</f>
        <v>1.0003625409934545</v>
      </c>
      <c r="BG3184" s="16">
        <f t="shared" si="7103"/>
        <v>1.0003625409934545</v>
      </c>
      <c r="BH3184" s="10">
        <f t="shared" si="7104"/>
        <v>13.232746261087502</v>
      </c>
      <c r="BI3184" s="90"/>
      <c r="BJ3184" s="17">
        <f t="shared" si="7087"/>
        <v>49177</v>
      </c>
      <c r="BK3184" s="16">
        <f t="shared" si="7080"/>
        <v>13.233116482159634</v>
      </c>
      <c r="BL3184" s="10">
        <f ca="1">IFERROR(AVERAGE(INDIRECT("BK"&amp;AC3184-Template!$F$10+1):INDIRECT("BK"&amp;AC3184)),0)</f>
        <v>13.233575323624658</v>
      </c>
      <c r="BM3184" s="35"/>
      <c r="BN3184" s="86"/>
      <c r="BO3184" s="35"/>
      <c r="BP3184" s="35"/>
      <c r="BQ3184" s="35"/>
      <c r="BR3184" s="35"/>
      <c r="BS3184" s="35"/>
      <c r="BT3184" s="35"/>
      <c r="BU3184" s="35"/>
      <c r="BV3184" s="35"/>
      <c r="BW3184" s="35"/>
      <c r="BX3184" s="35"/>
      <c r="BY3184" s="35"/>
      <c r="BZ3184" s="35"/>
      <c r="CA3184" s="35"/>
      <c r="CB3184" s="35"/>
      <c r="CC3184" s="35"/>
      <c r="CD3184" s="35"/>
      <c r="CE3184" s="35"/>
      <c r="CF3184" s="35"/>
      <c r="CG3184" s="35"/>
      <c r="CH3184" s="35"/>
    </row>
    <row r="3185" spans="1:86" ht="15.6" x14ac:dyDescent="0.3">
      <c r="A3185" s="35"/>
      <c r="B3185" s="86"/>
      <c r="C3185" s="35"/>
      <c r="D3185" s="35"/>
      <c r="E3185" s="35"/>
      <c r="F3185" s="35"/>
      <c r="G3185" s="35"/>
      <c r="H3185" s="35"/>
      <c r="I3185" s="35"/>
      <c r="J3185" s="35"/>
      <c r="K3185" s="35"/>
      <c r="L3185" s="35"/>
      <c r="M3185" s="35"/>
      <c r="N3185" s="35"/>
      <c r="O3185" s="35"/>
      <c r="P3185" s="35"/>
      <c r="Q3185" s="35"/>
      <c r="R3185" s="35"/>
      <c r="S3185" s="35"/>
      <c r="T3185" s="17">
        <f t="shared" si="7081"/>
        <v>49201</v>
      </c>
      <c r="U3185" s="216">
        <f t="shared" si="7074"/>
        <v>4</v>
      </c>
      <c r="V3185" s="216">
        <f t="shared" si="7081"/>
        <v>3180</v>
      </c>
      <c r="W3185" s="16">
        <f t="shared" si="7088"/>
        <v>8.712328767123287</v>
      </c>
      <c r="X3185" s="16" t="e">
        <f>IF(Template!$F$7="Linear interpolation",LinInterp($I$5:$I$22,$G$5:$G$22,W3185),CubicSpline($I$5:$I$22,$G$5:$G$22,W3185))</f>
        <v>#VALUE!</v>
      </c>
      <c r="Y3185" s="221" t="e">
        <f t="shared" si="7075"/>
        <v>#VALUE!</v>
      </c>
      <c r="Z3185" s="221" t="e">
        <f>Y3185/PRODUCT($AA$6:AA3184)</f>
        <v>#VALUE!</v>
      </c>
      <c r="AA3185" s="16" t="e">
        <f t="shared" si="7082"/>
        <v>#VALUE!</v>
      </c>
      <c r="AB3185" s="10" t="e">
        <f t="shared" si="7083"/>
        <v>#VALUE!</v>
      </c>
      <c r="AC3185" s="90">
        <f t="shared" si="7076"/>
        <v>3185</v>
      </c>
      <c r="AD3185" s="17">
        <f t="shared" si="7084"/>
        <v>49178</v>
      </c>
      <c r="AE3185" s="16" t="e">
        <f t="shared" si="7077"/>
        <v>#VALUE!</v>
      </c>
      <c r="AF3185" s="10">
        <f ca="1">IFERROR(AVERAGE(INDIRECT("AE"&amp;AC3185-Template!$F$10+1):INDIRECT("AE"&amp;AC3185)),0)</f>
        <v>0</v>
      </c>
      <c r="AG3185" s="35"/>
      <c r="AH3185" s="86"/>
      <c r="AI3185" s="35"/>
      <c r="AJ3185" s="35"/>
      <c r="AK3185" s="35"/>
      <c r="AL3185" s="35"/>
      <c r="AM3185" s="35"/>
      <c r="AN3185" s="35"/>
      <c r="AO3185" s="35"/>
      <c r="AP3185" s="35"/>
      <c r="AQ3185" s="35"/>
      <c r="AR3185" s="35"/>
      <c r="AS3185" s="35"/>
      <c r="AT3185" s="35"/>
      <c r="AU3185" s="35"/>
      <c r="AV3185" s="35"/>
      <c r="AW3185" s="35"/>
      <c r="AX3185" s="35"/>
      <c r="AY3185" s="35"/>
      <c r="AZ3185" s="17">
        <f t="shared" ref="AZ3185" si="7175">AZ3184+1</f>
        <v>49201</v>
      </c>
      <c r="BA3185" s="216">
        <f t="shared" si="7100"/>
        <v>4</v>
      </c>
      <c r="BB3185" s="216">
        <f t="shared" ref="BB3185" si="7176">BB3184+1</f>
        <v>3180</v>
      </c>
      <c r="BC3185" s="16">
        <f t="shared" si="7102"/>
        <v>8.712328767123287</v>
      </c>
      <c r="BD3185" s="16">
        <f>IF(Template!$F$7="Linear interpolation",LinInterp($AO$5:$AO$18,$AM$5:$AM$18,BC3185),CubicSpline($AO$5:$AO$18,$AM$5:$AM$18,BC3185))</f>
        <v>14.150153336903298</v>
      </c>
      <c r="BE3185" s="221">
        <f t="shared" si="7037"/>
        <v>3.1677737633835719</v>
      </c>
      <c r="BF3185" s="221">
        <f>BE3185/PRODUCT($BG$6:BG3184)</f>
        <v>1.0003625405843368</v>
      </c>
      <c r="BG3185" s="16">
        <f t="shared" si="7103"/>
        <v>1.0003625405843368</v>
      </c>
      <c r="BH3185" s="10">
        <f t="shared" si="7104"/>
        <v>13.232731328294056</v>
      </c>
      <c r="BI3185" s="90"/>
      <c r="BJ3185" s="17">
        <f t="shared" si="7087"/>
        <v>49178</v>
      </c>
      <c r="BK3185" s="16">
        <f t="shared" si="7080"/>
        <v>13.233165576600703</v>
      </c>
      <c r="BL3185" s="10">
        <f ca="1">IFERROR(AVERAGE(INDIRECT("BK"&amp;AC3185-Template!$F$10+1):INDIRECT("BK"&amp;AC3185)),0)</f>
        <v>13.233544906122859</v>
      </c>
      <c r="BM3185" s="35"/>
      <c r="BN3185" s="86"/>
      <c r="BO3185" s="35"/>
      <c r="BP3185" s="35"/>
      <c r="BQ3185" s="35"/>
      <c r="BR3185" s="35"/>
      <c r="BS3185" s="35"/>
      <c r="BT3185" s="35"/>
      <c r="BU3185" s="35"/>
      <c r="BV3185" s="35"/>
      <c r="BW3185" s="35"/>
      <c r="BX3185" s="35"/>
      <c r="BY3185" s="35"/>
      <c r="BZ3185" s="35"/>
      <c r="CA3185" s="35"/>
      <c r="CB3185" s="35"/>
      <c r="CC3185" s="35"/>
      <c r="CD3185" s="35"/>
      <c r="CE3185" s="35"/>
      <c r="CF3185" s="35"/>
      <c r="CG3185" s="35"/>
      <c r="CH3185" s="35"/>
    </row>
    <row r="3186" spans="1:86" ht="15.6" x14ac:dyDescent="0.3">
      <c r="A3186" s="35"/>
      <c r="B3186" s="86"/>
      <c r="C3186" s="35"/>
      <c r="D3186" s="35"/>
      <c r="E3186" s="35"/>
      <c r="F3186" s="35"/>
      <c r="G3186" s="35"/>
      <c r="H3186" s="35"/>
      <c r="I3186" s="35"/>
      <c r="J3186" s="35"/>
      <c r="K3186" s="35"/>
      <c r="L3186" s="35"/>
      <c r="M3186" s="35"/>
      <c r="N3186" s="35"/>
      <c r="O3186" s="35"/>
      <c r="P3186" s="35"/>
      <c r="Q3186" s="35"/>
      <c r="R3186" s="35"/>
      <c r="S3186" s="35"/>
      <c r="T3186" s="17">
        <f t="shared" si="7081"/>
        <v>49202</v>
      </c>
      <c r="U3186" s="216">
        <f t="shared" si="7074"/>
        <v>5</v>
      </c>
      <c r="V3186" s="216">
        <f t="shared" si="7081"/>
        <v>3181</v>
      </c>
      <c r="W3186" s="16">
        <f t="shared" si="7088"/>
        <v>8.7150684931506852</v>
      </c>
      <c r="X3186" s="16" t="e">
        <f>IF(Template!$F$7="Linear interpolation",LinInterp($I$5:$I$22,$G$5:$G$22,W3186),CubicSpline($I$5:$I$22,$G$5:$G$22,W3186))</f>
        <v>#VALUE!</v>
      </c>
      <c r="Y3186" s="221" t="e">
        <f t="shared" si="7075"/>
        <v>#VALUE!</v>
      </c>
      <c r="Z3186" s="221" t="e">
        <f>Y3186/PRODUCT($AA$6:AA3185)</f>
        <v>#VALUE!</v>
      </c>
      <c r="AA3186" s="16" t="e">
        <f t="shared" si="7082"/>
        <v>#VALUE!</v>
      </c>
      <c r="AB3186" s="10" t="e">
        <f t="shared" si="7083"/>
        <v>#VALUE!</v>
      </c>
      <c r="AC3186" s="90">
        <f t="shared" si="7076"/>
        <v>3186</v>
      </c>
      <c r="AD3186" s="17">
        <f t="shared" si="7084"/>
        <v>49179</v>
      </c>
      <c r="AE3186" s="16" t="e">
        <f t="shared" si="7077"/>
        <v>#VALUE!</v>
      </c>
      <c r="AF3186" s="10">
        <f ca="1">IFERROR(AVERAGE(INDIRECT("AE"&amp;AC3186-Template!$F$10+1):INDIRECT("AE"&amp;AC3186)),0)</f>
        <v>0</v>
      </c>
      <c r="AG3186" s="35"/>
      <c r="AH3186" s="86"/>
      <c r="AI3186" s="35"/>
      <c r="AJ3186" s="35"/>
      <c r="AK3186" s="35"/>
      <c r="AL3186" s="35"/>
      <c r="AM3186" s="35"/>
      <c r="AN3186" s="35"/>
      <c r="AO3186" s="35"/>
      <c r="AP3186" s="35"/>
      <c r="AQ3186" s="35"/>
      <c r="AR3186" s="35"/>
      <c r="AS3186" s="35"/>
      <c r="AT3186" s="35"/>
      <c r="AU3186" s="35"/>
      <c r="AV3186" s="35"/>
      <c r="AW3186" s="35"/>
      <c r="AX3186" s="35"/>
      <c r="AY3186" s="35"/>
      <c r="AZ3186" s="17">
        <f t="shared" ref="AZ3186" si="7177">AZ3185+1</f>
        <v>49202</v>
      </c>
      <c r="BA3186" s="216">
        <f t="shared" si="7100"/>
        <v>5</v>
      </c>
      <c r="BB3186" s="216">
        <f t="shared" ref="BB3186" si="7178">BB3185+1</f>
        <v>3181</v>
      </c>
      <c r="BC3186" s="16">
        <f t="shared" si="7102"/>
        <v>8.7150684931506852</v>
      </c>
      <c r="BD3186" s="16">
        <f>IF(Template!$F$7="Linear interpolation",LinInterp($AO$5:$AO$18,$AM$5:$AM$18,BC3186),CubicSpline($AO$5:$AO$18,$AM$5:$AM$18,BC3186))</f>
        <v>14.150151853279304</v>
      </c>
      <c r="BE3186" s="221">
        <f t="shared" si="7037"/>
        <v>3.16892220867028</v>
      </c>
      <c r="BF3186" s="221">
        <f>BE3186/PRODUCT($BG$6:BG3185)</f>
        <v>1.0003625401851557</v>
      </c>
      <c r="BG3186" s="16">
        <f t="shared" si="7103"/>
        <v>1.0003625401851557</v>
      </c>
      <c r="BH3186" s="10">
        <f t="shared" si="7104"/>
        <v>13.232716758182717</v>
      </c>
      <c r="BI3186" s="90"/>
      <c r="BJ3186" s="17">
        <f t="shared" si="7087"/>
        <v>49179</v>
      </c>
      <c r="BK3186" s="16">
        <f t="shared" si="7080"/>
        <v>13.233142784935815</v>
      </c>
      <c r="BL3186" s="10">
        <f ca="1">IFERROR(AVERAGE(INDIRECT("BK"&amp;AC3186-Template!$F$10+1):INDIRECT("BK"&amp;AC3186)),0)</f>
        <v>13.233520447180902</v>
      </c>
      <c r="BM3186" s="35"/>
      <c r="BN3186" s="86"/>
      <c r="BO3186" s="35"/>
      <c r="BP3186" s="35"/>
      <c r="BQ3186" s="35"/>
      <c r="BR3186" s="35"/>
      <c r="BS3186" s="35"/>
      <c r="BT3186" s="35"/>
      <c r="BU3186" s="35"/>
      <c r="BV3186" s="35"/>
      <c r="BW3186" s="35"/>
      <c r="BX3186" s="35"/>
      <c r="BY3186" s="35"/>
      <c r="BZ3186" s="35"/>
      <c r="CA3186" s="35"/>
      <c r="CB3186" s="35"/>
      <c r="CC3186" s="35"/>
      <c r="CD3186" s="35"/>
      <c r="CE3186" s="35"/>
      <c r="CF3186" s="35"/>
      <c r="CG3186" s="35"/>
      <c r="CH3186" s="35"/>
    </row>
    <row r="3187" spans="1:86" ht="15.6" x14ac:dyDescent="0.3">
      <c r="A3187" s="35"/>
      <c r="B3187" s="86"/>
      <c r="C3187" s="35"/>
      <c r="D3187" s="35"/>
      <c r="E3187" s="35"/>
      <c r="F3187" s="35"/>
      <c r="G3187" s="35"/>
      <c r="H3187" s="35"/>
      <c r="I3187" s="35"/>
      <c r="J3187" s="35"/>
      <c r="K3187" s="35"/>
      <c r="L3187" s="35"/>
      <c r="M3187" s="35"/>
      <c r="N3187" s="35"/>
      <c r="O3187" s="35"/>
      <c r="P3187" s="35"/>
      <c r="Q3187" s="35"/>
      <c r="R3187" s="35"/>
      <c r="S3187" s="35"/>
      <c r="T3187" s="17">
        <f t="shared" si="7081"/>
        <v>49203</v>
      </c>
      <c r="U3187" s="216">
        <f t="shared" si="7074"/>
        <v>6</v>
      </c>
      <c r="V3187" s="216">
        <f t="shared" si="7081"/>
        <v>3182</v>
      </c>
      <c r="W3187" s="16">
        <f t="shared" si="7088"/>
        <v>8.7178082191780817</v>
      </c>
      <c r="X3187" s="16" t="e">
        <f>IF(Template!$F$7="Linear interpolation",LinInterp($I$5:$I$22,$G$5:$G$22,W3187),CubicSpline($I$5:$I$22,$G$5:$G$22,W3187))</f>
        <v>#VALUE!</v>
      </c>
      <c r="Y3187" s="221" t="e">
        <f t="shared" si="7075"/>
        <v>#VALUE!</v>
      </c>
      <c r="Z3187" s="221" t="e">
        <f>Y3187/PRODUCT($AA$6:AA3186)</f>
        <v>#VALUE!</v>
      </c>
      <c r="AA3187" s="16" t="e">
        <f t="shared" si="7082"/>
        <v>#VALUE!</v>
      </c>
      <c r="AB3187" s="10" t="e">
        <f t="shared" si="7083"/>
        <v>#VALUE!</v>
      </c>
      <c r="AC3187" s="90">
        <f t="shared" si="7076"/>
        <v>3187</v>
      </c>
      <c r="AD3187" s="17">
        <f t="shared" si="7084"/>
        <v>49180</v>
      </c>
      <c r="AE3187" s="16" t="e">
        <f t="shared" si="7077"/>
        <v>#VALUE!</v>
      </c>
      <c r="AF3187" s="10">
        <f ca="1">IFERROR(AVERAGE(INDIRECT("AE"&amp;AC3187-Template!$F$10+1):INDIRECT("AE"&amp;AC3187)),0)</f>
        <v>0</v>
      </c>
      <c r="AG3187" s="35"/>
      <c r="AH3187" s="86"/>
      <c r="AI3187" s="35"/>
      <c r="AJ3187" s="35"/>
      <c r="AK3187" s="35"/>
      <c r="AL3187" s="35"/>
      <c r="AM3187" s="35"/>
      <c r="AN3187" s="35"/>
      <c r="AO3187" s="35"/>
      <c r="AP3187" s="35"/>
      <c r="AQ3187" s="35"/>
      <c r="AR3187" s="35"/>
      <c r="AS3187" s="35"/>
      <c r="AT3187" s="35"/>
      <c r="AU3187" s="35"/>
      <c r="AV3187" s="35"/>
      <c r="AW3187" s="35"/>
      <c r="AX3187" s="35"/>
      <c r="AY3187" s="35"/>
      <c r="AZ3187" s="17">
        <f t="shared" ref="AZ3187" si="7179">AZ3186+1</f>
        <v>49203</v>
      </c>
      <c r="BA3187" s="216">
        <f t="shared" si="7100"/>
        <v>6</v>
      </c>
      <c r="BB3187" s="216">
        <f t="shared" ref="BB3187" si="7180">BB3186+1</f>
        <v>3182</v>
      </c>
      <c r="BC3187" s="16">
        <f t="shared" si="7102"/>
        <v>8.7178082191780817</v>
      </c>
      <c r="BD3187" s="16">
        <f>IF(Template!$F$7="Linear interpolation",LinInterp($AO$5:$AO$18,$AM$5:$AM$18,BC3187),CubicSpline($AO$5:$AO$18,$AM$5:$AM$18,BC3187))</f>
        <v>14.150150365493108</v>
      </c>
      <c r="BE3187" s="221">
        <f t="shared" ref="BE3187:BE3250" si="7181">(1+(BD3187/100))^BC3187</f>
        <v>3.170071069081104</v>
      </c>
      <c r="BF3187" s="221">
        <f>BE3187/PRODUCT($BG$6:BG3186)</f>
        <v>1.0003625397959219</v>
      </c>
      <c r="BG3187" s="16">
        <f t="shared" si="7103"/>
        <v>1.0003625401851557</v>
      </c>
      <c r="BH3187" s="10">
        <f t="shared" si="7104"/>
        <v>13.232716758182717</v>
      </c>
      <c r="BI3187" s="90"/>
      <c r="BJ3187" s="17">
        <f t="shared" si="7087"/>
        <v>49180</v>
      </c>
      <c r="BK3187" s="16">
        <f t="shared" si="7080"/>
        <v>13.233120345489958</v>
      </c>
      <c r="BL3187" s="10">
        <f ca="1">IFERROR(AVERAGE(INDIRECT("BK"&amp;AC3187-Template!$F$10+1):INDIRECT("BK"&amp;AC3187)),0)</f>
        <v>13.233492963309171</v>
      </c>
      <c r="BM3187" s="35"/>
      <c r="BN3187" s="86"/>
      <c r="BO3187" s="35"/>
      <c r="BP3187" s="35"/>
      <c r="BQ3187" s="35"/>
      <c r="BR3187" s="35"/>
      <c r="BS3187" s="35"/>
      <c r="BT3187" s="35"/>
      <c r="BU3187" s="35"/>
      <c r="BV3187" s="35"/>
      <c r="BW3187" s="35"/>
      <c r="BX3187" s="35"/>
      <c r="BY3187" s="35"/>
      <c r="BZ3187" s="35"/>
      <c r="CA3187" s="35"/>
      <c r="CB3187" s="35"/>
      <c r="CC3187" s="35"/>
      <c r="CD3187" s="35"/>
      <c r="CE3187" s="35"/>
      <c r="CF3187" s="35"/>
      <c r="CG3187" s="35"/>
      <c r="CH3187" s="35"/>
    </row>
    <row r="3188" spans="1:86" ht="15.6" x14ac:dyDescent="0.3">
      <c r="A3188" s="35"/>
      <c r="B3188" s="86"/>
      <c r="C3188" s="35"/>
      <c r="D3188" s="35"/>
      <c r="E3188" s="35"/>
      <c r="F3188" s="35"/>
      <c r="G3188" s="35"/>
      <c r="H3188" s="35"/>
      <c r="I3188" s="35"/>
      <c r="J3188" s="35"/>
      <c r="K3188" s="35"/>
      <c r="L3188" s="35"/>
      <c r="M3188" s="35"/>
      <c r="N3188" s="35"/>
      <c r="O3188" s="35"/>
      <c r="P3188" s="35"/>
      <c r="Q3188" s="35"/>
      <c r="R3188" s="35"/>
      <c r="S3188" s="35"/>
      <c r="T3188" s="17">
        <f t="shared" si="7081"/>
        <v>49204</v>
      </c>
      <c r="U3188" s="216">
        <f t="shared" si="7074"/>
        <v>7</v>
      </c>
      <c r="V3188" s="216">
        <f t="shared" si="7081"/>
        <v>3183</v>
      </c>
      <c r="W3188" s="16">
        <f t="shared" si="7088"/>
        <v>8.7205479452054799</v>
      </c>
      <c r="X3188" s="16" t="e">
        <f>IF(Template!$F$7="Linear interpolation",LinInterp($I$5:$I$22,$G$5:$G$22,W3188),CubicSpline($I$5:$I$22,$G$5:$G$22,W3188))</f>
        <v>#VALUE!</v>
      </c>
      <c r="Y3188" s="221" t="e">
        <f t="shared" si="7075"/>
        <v>#VALUE!</v>
      </c>
      <c r="Z3188" s="221" t="e">
        <f>Y3188/PRODUCT($AA$6:AA3187)</f>
        <v>#VALUE!</v>
      </c>
      <c r="AA3188" s="16" t="e">
        <f t="shared" si="7082"/>
        <v>#VALUE!</v>
      </c>
      <c r="AB3188" s="10" t="e">
        <f t="shared" si="7083"/>
        <v>#VALUE!</v>
      </c>
      <c r="AC3188" s="90">
        <f t="shared" si="7076"/>
        <v>3188</v>
      </c>
      <c r="AD3188" s="17">
        <f t="shared" si="7084"/>
        <v>49181</v>
      </c>
      <c r="AE3188" s="16" t="e">
        <f t="shared" si="7077"/>
        <v>#VALUE!</v>
      </c>
      <c r="AF3188" s="10">
        <f ca="1">IFERROR(AVERAGE(INDIRECT("AE"&amp;AC3188-Template!$F$10+1):INDIRECT("AE"&amp;AC3188)),0)</f>
        <v>0</v>
      </c>
      <c r="AG3188" s="35"/>
      <c r="AH3188" s="86"/>
      <c r="AI3188" s="35"/>
      <c r="AJ3188" s="35"/>
      <c r="AK3188" s="35"/>
      <c r="AL3188" s="35"/>
      <c r="AM3188" s="35"/>
      <c r="AN3188" s="35"/>
      <c r="AO3188" s="35"/>
      <c r="AP3188" s="35"/>
      <c r="AQ3188" s="35"/>
      <c r="AR3188" s="35"/>
      <c r="AS3188" s="35"/>
      <c r="AT3188" s="35"/>
      <c r="AU3188" s="35"/>
      <c r="AV3188" s="35"/>
      <c r="AW3188" s="35"/>
      <c r="AX3188" s="35"/>
      <c r="AY3188" s="35"/>
      <c r="AZ3188" s="17">
        <f t="shared" ref="AZ3188" si="7182">AZ3187+1</f>
        <v>49204</v>
      </c>
      <c r="BA3188" s="216">
        <f t="shared" si="7100"/>
        <v>7</v>
      </c>
      <c r="BB3188" s="216">
        <f t="shared" ref="BB3188" si="7183">BB3187+1</f>
        <v>3183</v>
      </c>
      <c r="BC3188" s="16">
        <f t="shared" si="7102"/>
        <v>8.7205479452054799</v>
      </c>
      <c r="BD3188" s="16">
        <f>IF(Template!$F$7="Linear interpolation",LinInterp($AO$5:$AO$18,$AM$5:$AM$18,BC3188),CubicSpline($AO$5:$AO$18,$AM$5:$AM$18,BC3188))</f>
        <v>14.150148873678972</v>
      </c>
      <c r="BE3188" s="221">
        <f t="shared" si="7181"/>
        <v>3.171220344797236</v>
      </c>
      <c r="BF3188" s="221">
        <f>BE3188/PRODUCT($BG$6:BG3187)</f>
        <v>1.0003625390274189</v>
      </c>
      <c r="BG3188" s="16">
        <f t="shared" si="7103"/>
        <v>1.0003625401851557</v>
      </c>
      <c r="BH3188" s="10">
        <f t="shared" si="7104"/>
        <v>13.232716758182717</v>
      </c>
      <c r="BI3188" s="90"/>
      <c r="BJ3188" s="17">
        <f t="shared" si="7087"/>
        <v>49181</v>
      </c>
      <c r="BK3188" s="16">
        <f t="shared" si="7080"/>
        <v>13.233098258798037</v>
      </c>
      <c r="BL3188" s="10">
        <f ca="1">IFERROR(AVERAGE(INDIRECT("BK"&amp;AC3188-Template!$F$10+1):INDIRECT("BK"&amp;AC3188)),0)</f>
        <v>13.233465825367007</v>
      </c>
      <c r="BM3188" s="35"/>
      <c r="BN3188" s="86"/>
      <c r="BO3188" s="35"/>
      <c r="BP3188" s="35"/>
      <c r="BQ3188" s="35"/>
      <c r="BR3188" s="35"/>
      <c r="BS3188" s="35"/>
      <c r="BT3188" s="35"/>
      <c r="BU3188" s="35"/>
      <c r="BV3188" s="35"/>
      <c r="BW3188" s="35"/>
      <c r="BX3188" s="35"/>
      <c r="BY3188" s="35"/>
      <c r="BZ3188" s="35"/>
      <c r="CA3188" s="35"/>
      <c r="CB3188" s="35"/>
      <c r="CC3188" s="35"/>
      <c r="CD3188" s="35"/>
      <c r="CE3188" s="35"/>
      <c r="CF3188" s="35"/>
      <c r="CG3188" s="35"/>
      <c r="CH3188" s="35"/>
    </row>
    <row r="3189" spans="1:86" ht="15.6" x14ac:dyDescent="0.3">
      <c r="A3189" s="35"/>
      <c r="B3189" s="86"/>
      <c r="C3189" s="35"/>
      <c r="D3189" s="35"/>
      <c r="E3189" s="35"/>
      <c r="F3189" s="35"/>
      <c r="G3189" s="35"/>
      <c r="H3189" s="35"/>
      <c r="I3189" s="35"/>
      <c r="J3189" s="35"/>
      <c r="K3189" s="35"/>
      <c r="L3189" s="35"/>
      <c r="M3189" s="35"/>
      <c r="N3189" s="35"/>
      <c r="O3189" s="35"/>
      <c r="P3189" s="35"/>
      <c r="Q3189" s="35"/>
      <c r="R3189" s="35"/>
      <c r="S3189" s="35"/>
      <c r="T3189" s="17">
        <f t="shared" si="7081"/>
        <v>49205</v>
      </c>
      <c r="U3189" s="216">
        <f t="shared" si="7074"/>
        <v>1</v>
      </c>
      <c r="V3189" s="216">
        <f t="shared" si="7081"/>
        <v>3184</v>
      </c>
      <c r="W3189" s="16">
        <f t="shared" si="7088"/>
        <v>8.7232876712328764</v>
      </c>
      <c r="X3189" s="16" t="e">
        <f>IF(Template!$F$7="Linear interpolation",LinInterp($I$5:$I$22,$G$5:$G$22,W3189),CubicSpline($I$5:$I$22,$G$5:$G$22,W3189))</f>
        <v>#VALUE!</v>
      </c>
      <c r="Y3189" s="221" t="e">
        <f t="shared" si="7075"/>
        <v>#VALUE!</v>
      </c>
      <c r="Z3189" s="221" t="e">
        <f>Y3189/PRODUCT($AA$6:AA3188)</f>
        <v>#VALUE!</v>
      </c>
      <c r="AA3189" s="16" t="e">
        <f t="shared" si="7082"/>
        <v>#VALUE!</v>
      </c>
      <c r="AB3189" s="10" t="e">
        <f t="shared" si="7083"/>
        <v>#VALUE!</v>
      </c>
      <c r="AC3189" s="90">
        <f t="shared" si="7076"/>
        <v>3189</v>
      </c>
      <c r="AD3189" s="17">
        <f t="shared" si="7084"/>
        <v>49182</v>
      </c>
      <c r="AE3189" s="16" t="e">
        <f t="shared" si="7077"/>
        <v>#VALUE!</v>
      </c>
      <c r="AF3189" s="10">
        <f ca="1">IFERROR(AVERAGE(INDIRECT("AE"&amp;AC3189-Template!$F$10+1):INDIRECT("AE"&amp;AC3189)),0)</f>
        <v>0</v>
      </c>
      <c r="AG3189" s="35"/>
      <c r="AH3189" s="86"/>
      <c r="AI3189" s="35"/>
      <c r="AJ3189" s="35"/>
      <c r="AK3189" s="35"/>
      <c r="AL3189" s="35"/>
      <c r="AM3189" s="35"/>
      <c r="AN3189" s="35"/>
      <c r="AO3189" s="35"/>
      <c r="AP3189" s="35"/>
      <c r="AQ3189" s="35"/>
      <c r="AR3189" s="35"/>
      <c r="AS3189" s="35"/>
      <c r="AT3189" s="35"/>
      <c r="AU3189" s="35"/>
      <c r="AV3189" s="35"/>
      <c r="AW3189" s="35"/>
      <c r="AX3189" s="35"/>
      <c r="AY3189" s="35"/>
      <c r="AZ3189" s="17">
        <f t="shared" ref="AZ3189" si="7184">AZ3188+1</f>
        <v>49205</v>
      </c>
      <c r="BA3189" s="216">
        <f t="shared" si="7100"/>
        <v>1</v>
      </c>
      <c r="BB3189" s="216">
        <f t="shared" ref="BB3189" si="7185">BB3188+1</f>
        <v>3184</v>
      </c>
      <c r="BC3189" s="16">
        <f t="shared" si="7102"/>
        <v>8.7232876712328764</v>
      </c>
      <c r="BD3189" s="16">
        <f>IF(Template!$F$7="Linear interpolation",LinInterp($AO$5:$AO$18,$AM$5:$AM$18,BC3189),CubicSpline($AO$5:$AO$18,$AM$5:$AM$18,BC3189))</f>
        <v>14.150147377971164</v>
      </c>
      <c r="BE3189" s="221">
        <f t="shared" si="7181"/>
        <v>3.172370035999982</v>
      </c>
      <c r="BF3189" s="221">
        <f>BE3189/PRODUCT($BG$6:BG3188)</f>
        <v>1.0003625378896153</v>
      </c>
      <c r="BG3189" s="16">
        <f t="shared" si="7103"/>
        <v>1.0003625378896153</v>
      </c>
      <c r="BH3189" s="10">
        <f t="shared" si="7104"/>
        <v>13.232632970957226</v>
      </c>
      <c r="BI3189" s="90"/>
      <c r="BJ3189" s="17">
        <f t="shared" si="7087"/>
        <v>49182</v>
      </c>
      <c r="BK3189" s="16">
        <f t="shared" si="7080"/>
        <v>13.233098258798037</v>
      </c>
      <c r="BL3189" s="10">
        <f ca="1">IFERROR(AVERAGE(INDIRECT("BK"&amp;AC3189-Template!$F$10+1):INDIRECT("BK"&amp;AC3189)),0)</f>
        <v>13.233439758274763</v>
      </c>
      <c r="BM3189" s="35"/>
      <c r="BN3189" s="86"/>
      <c r="BO3189" s="35"/>
      <c r="BP3189" s="35"/>
      <c r="BQ3189" s="35"/>
      <c r="BR3189" s="35"/>
      <c r="BS3189" s="35"/>
      <c r="BT3189" s="35"/>
      <c r="BU3189" s="35"/>
      <c r="BV3189" s="35"/>
      <c r="BW3189" s="35"/>
      <c r="BX3189" s="35"/>
      <c r="BY3189" s="35"/>
      <c r="BZ3189" s="35"/>
      <c r="CA3189" s="35"/>
      <c r="CB3189" s="35"/>
      <c r="CC3189" s="35"/>
      <c r="CD3189" s="35"/>
      <c r="CE3189" s="35"/>
      <c r="CF3189" s="35"/>
      <c r="CG3189" s="35"/>
      <c r="CH3189" s="35"/>
    </row>
    <row r="3190" spans="1:86" ht="15.6" x14ac:dyDescent="0.3">
      <c r="A3190" s="35"/>
      <c r="B3190" s="86"/>
      <c r="C3190" s="35"/>
      <c r="D3190" s="35"/>
      <c r="E3190" s="35"/>
      <c r="F3190" s="35"/>
      <c r="G3190" s="35"/>
      <c r="H3190" s="35"/>
      <c r="I3190" s="35"/>
      <c r="J3190" s="35"/>
      <c r="K3190" s="35"/>
      <c r="L3190" s="35"/>
      <c r="M3190" s="35"/>
      <c r="N3190" s="35"/>
      <c r="O3190" s="35"/>
      <c r="P3190" s="35"/>
      <c r="Q3190" s="35"/>
      <c r="R3190" s="35"/>
      <c r="S3190" s="35"/>
      <c r="T3190" s="17">
        <f t="shared" si="7081"/>
        <v>49206</v>
      </c>
      <c r="U3190" s="216">
        <f t="shared" si="7074"/>
        <v>2</v>
      </c>
      <c r="V3190" s="216">
        <f t="shared" si="7081"/>
        <v>3185</v>
      </c>
      <c r="W3190" s="16">
        <f t="shared" si="7088"/>
        <v>8.7260273972602747</v>
      </c>
      <c r="X3190" s="16" t="e">
        <f>IF(Template!$F$7="Linear interpolation",LinInterp($I$5:$I$22,$G$5:$G$22,W3190),CubicSpline($I$5:$I$22,$G$5:$G$22,W3190))</f>
        <v>#VALUE!</v>
      </c>
      <c r="Y3190" s="221" t="e">
        <f t="shared" si="7075"/>
        <v>#VALUE!</v>
      </c>
      <c r="Z3190" s="221" t="e">
        <f>Y3190/PRODUCT($AA$6:AA3189)</f>
        <v>#VALUE!</v>
      </c>
      <c r="AA3190" s="16" t="e">
        <f t="shared" si="7082"/>
        <v>#VALUE!</v>
      </c>
      <c r="AB3190" s="10" t="e">
        <f t="shared" si="7083"/>
        <v>#VALUE!</v>
      </c>
      <c r="AC3190" s="90">
        <f t="shared" si="7076"/>
        <v>3190</v>
      </c>
      <c r="AD3190" s="17">
        <f t="shared" si="7084"/>
        <v>49183</v>
      </c>
      <c r="AE3190" s="16" t="e">
        <f t="shared" si="7077"/>
        <v>#VALUE!</v>
      </c>
      <c r="AF3190" s="10">
        <f ca="1">IFERROR(AVERAGE(INDIRECT("AE"&amp;AC3190-Template!$F$10+1):INDIRECT("AE"&amp;AC3190)),0)</f>
        <v>0</v>
      </c>
      <c r="AG3190" s="35"/>
      <c r="AH3190" s="86"/>
      <c r="AI3190" s="35"/>
      <c r="AJ3190" s="35"/>
      <c r="AK3190" s="35"/>
      <c r="AL3190" s="35"/>
      <c r="AM3190" s="35"/>
      <c r="AN3190" s="35"/>
      <c r="AO3190" s="35"/>
      <c r="AP3190" s="35"/>
      <c r="AQ3190" s="35"/>
      <c r="AR3190" s="35"/>
      <c r="AS3190" s="35"/>
      <c r="AT3190" s="35"/>
      <c r="AU3190" s="35"/>
      <c r="AV3190" s="35"/>
      <c r="AW3190" s="35"/>
      <c r="AX3190" s="35"/>
      <c r="AY3190" s="35"/>
      <c r="AZ3190" s="17">
        <f t="shared" ref="AZ3190" si="7186">AZ3189+1</f>
        <v>49206</v>
      </c>
      <c r="BA3190" s="216">
        <f t="shared" si="7100"/>
        <v>2</v>
      </c>
      <c r="BB3190" s="216">
        <f t="shared" ref="BB3190" si="7187">BB3189+1</f>
        <v>3185</v>
      </c>
      <c r="BC3190" s="16">
        <f t="shared" si="7102"/>
        <v>8.7260273972602747</v>
      </c>
      <c r="BD3190" s="16">
        <f>IF(Template!$F$7="Linear interpolation",LinInterp($AO$5:$AO$18,$AM$5:$AM$18,BC3190),CubicSpline($AO$5:$AO$18,$AM$5:$AM$18,BC3190))</f>
        <v>14.150145878503947</v>
      </c>
      <c r="BE3190" s="221">
        <f t="shared" si="7181"/>
        <v>3.1735201428708182</v>
      </c>
      <c r="BF3190" s="221">
        <f>BE3190/PRODUCT($BG$6:BG3189)</f>
        <v>1.0003625386880424</v>
      </c>
      <c r="BG3190" s="16">
        <f t="shared" si="7103"/>
        <v>1.0003625386880424</v>
      </c>
      <c r="BH3190" s="10">
        <f t="shared" si="7104"/>
        <v>13.232662113546457</v>
      </c>
      <c r="BI3190" s="90"/>
      <c r="BJ3190" s="17">
        <f t="shared" si="7087"/>
        <v>49183</v>
      </c>
      <c r="BK3190" s="16">
        <f t="shared" si="7080"/>
        <v>13.233098258798037</v>
      </c>
      <c r="BL3190" s="10">
        <f ca="1">IFERROR(AVERAGE(INDIRECT("BK"&amp;AC3190-Template!$F$10+1):INDIRECT("BK"&amp;AC3190)),0)</f>
        <v>13.233414750713511</v>
      </c>
      <c r="BM3190" s="35"/>
      <c r="BN3190" s="86"/>
      <c r="BO3190" s="35"/>
      <c r="BP3190" s="35"/>
      <c r="BQ3190" s="35"/>
      <c r="BR3190" s="35"/>
      <c r="BS3190" s="35"/>
      <c r="BT3190" s="35"/>
      <c r="BU3190" s="35"/>
      <c r="BV3190" s="35"/>
      <c r="BW3190" s="35"/>
      <c r="BX3190" s="35"/>
      <c r="BY3190" s="35"/>
      <c r="BZ3190" s="35"/>
      <c r="CA3190" s="35"/>
      <c r="CB3190" s="35"/>
      <c r="CC3190" s="35"/>
      <c r="CD3190" s="35"/>
      <c r="CE3190" s="35"/>
      <c r="CF3190" s="35"/>
      <c r="CG3190" s="35"/>
      <c r="CH3190" s="35"/>
    </row>
    <row r="3191" spans="1:86" ht="15.6" x14ac:dyDescent="0.3">
      <c r="A3191" s="35"/>
      <c r="B3191" s="86"/>
      <c r="C3191" s="35"/>
      <c r="D3191" s="35"/>
      <c r="E3191" s="35"/>
      <c r="F3191" s="35"/>
      <c r="G3191" s="35"/>
      <c r="H3191" s="35"/>
      <c r="I3191" s="35"/>
      <c r="J3191" s="35"/>
      <c r="K3191" s="35"/>
      <c r="L3191" s="35"/>
      <c r="M3191" s="35"/>
      <c r="N3191" s="35"/>
      <c r="O3191" s="35"/>
      <c r="P3191" s="35"/>
      <c r="Q3191" s="35"/>
      <c r="R3191" s="35"/>
      <c r="S3191" s="35"/>
      <c r="T3191" s="17">
        <f t="shared" si="7081"/>
        <v>49207</v>
      </c>
      <c r="U3191" s="216">
        <f t="shared" si="7074"/>
        <v>3</v>
      </c>
      <c r="V3191" s="216">
        <f t="shared" si="7081"/>
        <v>3186</v>
      </c>
      <c r="W3191" s="16">
        <f t="shared" si="7088"/>
        <v>8.7287671232876711</v>
      </c>
      <c r="X3191" s="16" t="e">
        <f>IF(Template!$F$7="Linear interpolation",LinInterp($I$5:$I$22,$G$5:$G$22,W3191),CubicSpline($I$5:$I$22,$G$5:$G$22,W3191))</f>
        <v>#VALUE!</v>
      </c>
      <c r="Y3191" s="221" t="e">
        <f t="shared" si="7075"/>
        <v>#VALUE!</v>
      </c>
      <c r="Z3191" s="221" t="e">
        <f>Y3191/PRODUCT($AA$6:AA3190)</f>
        <v>#VALUE!</v>
      </c>
      <c r="AA3191" s="16" t="e">
        <f t="shared" si="7082"/>
        <v>#VALUE!</v>
      </c>
      <c r="AB3191" s="10" t="e">
        <f t="shared" si="7083"/>
        <v>#VALUE!</v>
      </c>
      <c r="AC3191" s="90">
        <f t="shared" si="7076"/>
        <v>3191</v>
      </c>
      <c r="AD3191" s="17">
        <f t="shared" si="7084"/>
        <v>49184</v>
      </c>
      <c r="AE3191" s="16" t="e">
        <f t="shared" si="7077"/>
        <v>#VALUE!</v>
      </c>
      <c r="AF3191" s="10">
        <f ca="1">IFERROR(AVERAGE(INDIRECT("AE"&amp;AC3191-Template!$F$10+1):INDIRECT("AE"&amp;AC3191)),0)</f>
        <v>0</v>
      </c>
      <c r="AG3191" s="35"/>
      <c r="AH3191" s="86"/>
      <c r="AI3191" s="35"/>
      <c r="AJ3191" s="35"/>
      <c r="AK3191" s="35"/>
      <c r="AL3191" s="35"/>
      <c r="AM3191" s="35"/>
      <c r="AN3191" s="35"/>
      <c r="AO3191" s="35"/>
      <c r="AP3191" s="35"/>
      <c r="AQ3191" s="35"/>
      <c r="AR3191" s="35"/>
      <c r="AS3191" s="35"/>
      <c r="AT3191" s="35"/>
      <c r="AU3191" s="35"/>
      <c r="AV3191" s="35"/>
      <c r="AW3191" s="35"/>
      <c r="AX3191" s="35"/>
      <c r="AY3191" s="35"/>
      <c r="AZ3191" s="17">
        <f t="shared" ref="AZ3191" si="7188">AZ3190+1</f>
        <v>49207</v>
      </c>
      <c r="BA3191" s="216">
        <f t="shared" si="7100"/>
        <v>3</v>
      </c>
      <c r="BB3191" s="216">
        <f t="shared" ref="BB3191" si="7189">BB3190+1</f>
        <v>3186</v>
      </c>
      <c r="BC3191" s="16">
        <f t="shared" si="7102"/>
        <v>8.7287671232876711</v>
      </c>
      <c r="BD3191" s="16">
        <f>IF(Template!$F$7="Linear interpolation",LinInterp($AO$5:$AO$18,$AM$5:$AM$18,BC3191),CubicSpline($AO$5:$AO$18,$AM$5:$AM$18,BC3191))</f>
        <v>14.150144375411585</v>
      </c>
      <c r="BE3191" s="221">
        <f t="shared" si="7181"/>
        <v>3.1746706655913437</v>
      </c>
      <c r="BF3191" s="221">
        <f>BE3191/PRODUCT($BG$6:BG3190)</f>
        <v>1.0003625383387309</v>
      </c>
      <c r="BG3191" s="16">
        <f t="shared" si="7103"/>
        <v>1.0003625383387309</v>
      </c>
      <c r="BH3191" s="10">
        <f t="shared" si="7104"/>
        <v>13.232649363677851</v>
      </c>
      <c r="BI3191" s="90"/>
      <c r="BJ3191" s="17">
        <f t="shared" si="7087"/>
        <v>49184</v>
      </c>
      <c r="BK3191" s="16">
        <f t="shared" si="7080"/>
        <v>13.23296927315587</v>
      </c>
      <c r="BL3191" s="10">
        <f ca="1">IFERROR(AVERAGE(INDIRECT("BK"&amp;AC3191-Template!$F$10+1):INDIRECT("BK"&amp;AC3191)),0)</f>
        <v>13.233385443630857</v>
      </c>
      <c r="BM3191" s="35"/>
      <c r="BN3191" s="86"/>
      <c r="BO3191" s="35"/>
      <c r="BP3191" s="35"/>
      <c r="BQ3191" s="35"/>
      <c r="BR3191" s="35"/>
      <c r="BS3191" s="35"/>
      <c r="BT3191" s="35"/>
      <c r="BU3191" s="35"/>
      <c r="BV3191" s="35"/>
      <c r="BW3191" s="35"/>
      <c r="BX3191" s="35"/>
      <c r="BY3191" s="35"/>
      <c r="BZ3191" s="35"/>
      <c r="CA3191" s="35"/>
      <c r="CB3191" s="35"/>
      <c r="CC3191" s="35"/>
      <c r="CD3191" s="35"/>
      <c r="CE3191" s="35"/>
      <c r="CF3191" s="35"/>
      <c r="CG3191" s="35"/>
      <c r="CH3191" s="35"/>
    </row>
    <row r="3192" spans="1:86" ht="15.6" x14ac:dyDescent="0.3">
      <c r="A3192" s="35"/>
      <c r="B3192" s="86"/>
      <c r="C3192" s="35"/>
      <c r="D3192" s="35"/>
      <c r="E3192" s="35"/>
      <c r="F3192" s="35"/>
      <c r="G3192" s="35"/>
      <c r="H3192" s="35"/>
      <c r="I3192" s="35"/>
      <c r="J3192" s="35"/>
      <c r="K3192" s="35"/>
      <c r="L3192" s="35"/>
      <c r="M3192" s="35"/>
      <c r="N3192" s="35"/>
      <c r="O3192" s="35"/>
      <c r="P3192" s="35"/>
      <c r="Q3192" s="35"/>
      <c r="R3192" s="35"/>
      <c r="S3192" s="35"/>
      <c r="T3192" s="17">
        <f t="shared" si="7081"/>
        <v>49208</v>
      </c>
      <c r="U3192" s="216">
        <f t="shared" si="7074"/>
        <v>4</v>
      </c>
      <c r="V3192" s="216">
        <f t="shared" si="7081"/>
        <v>3187</v>
      </c>
      <c r="W3192" s="16">
        <f t="shared" si="7088"/>
        <v>8.7315068493150694</v>
      </c>
      <c r="X3192" s="16" t="e">
        <f>IF(Template!$F$7="Linear interpolation",LinInterp($I$5:$I$22,$G$5:$G$22,W3192),CubicSpline($I$5:$I$22,$G$5:$G$22,W3192))</f>
        <v>#VALUE!</v>
      </c>
      <c r="Y3192" s="221" t="e">
        <f t="shared" si="7075"/>
        <v>#VALUE!</v>
      </c>
      <c r="Z3192" s="221" t="e">
        <f>Y3192/PRODUCT($AA$6:AA3191)</f>
        <v>#VALUE!</v>
      </c>
      <c r="AA3192" s="16" t="e">
        <f t="shared" si="7082"/>
        <v>#VALUE!</v>
      </c>
      <c r="AB3192" s="10" t="e">
        <f t="shared" si="7083"/>
        <v>#VALUE!</v>
      </c>
      <c r="AC3192" s="90">
        <f t="shared" si="7076"/>
        <v>3192</v>
      </c>
      <c r="AD3192" s="17">
        <f t="shared" si="7084"/>
        <v>49185</v>
      </c>
      <c r="AE3192" s="16" t="e">
        <f t="shared" si="7077"/>
        <v>#VALUE!</v>
      </c>
      <c r="AF3192" s="10">
        <f ca="1">IFERROR(AVERAGE(INDIRECT("AE"&amp;AC3192-Template!$F$10+1):INDIRECT("AE"&amp;AC3192)),0)</f>
        <v>0</v>
      </c>
      <c r="AG3192" s="35"/>
      <c r="AH3192" s="86"/>
      <c r="AI3192" s="35"/>
      <c r="AJ3192" s="35"/>
      <c r="AK3192" s="35"/>
      <c r="AL3192" s="35"/>
      <c r="AM3192" s="35"/>
      <c r="AN3192" s="35"/>
      <c r="AO3192" s="35"/>
      <c r="AP3192" s="35"/>
      <c r="AQ3192" s="35"/>
      <c r="AR3192" s="35"/>
      <c r="AS3192" s="35"/>
      <c r="AT3192" s="35"/>
      <c r="AU3192" s="35"/>
      <c r="AV3192" s="35"/>
      <c r="AW3192" s="35"/>
      <c r="AX3192" s="35"/>
      <c r="AY3192" s="35"/>
      <c r="AZ3192" s="17">
        <f t="shared" ref="AZ3192" si="7190">AZ3191+1</f>
        <v>49208</v>
      </c>
      <c r="BA3192" s="216">
        <f t="shared" si="7100"/>
        <v>4</v>
      </c>
      <c r="BB3192" s="216">
        <f t="shared" ref="BB3192" si="7191">BB3191+1</f>
        <v>3187</v>
      </c>
      <c r="BC3192" s="16">
        <f t="shared" si="7102"/>
        <v>8.7315068493150694</v>
      </c>
      <c r="BD3192" s="16">
        <f>IF(Template!$F$7="Linear interpolation",LinInterp($AO$5:$AO$18,$AM$5:$AM$18,BC3192),CubicSpline($AO$5:$AO$18,$AM$5:$AM$18,BC3192))</f>
        <v>14.150142868828341</v>
      </c>
      <c r="BE3192" s="221">
        <f t="shared" si="7181"/>
        <v>3.1758216043433061</v>
      </c>
      <c r="BF3192" s="221">
        <f>BE3192/PRODUCT($BG$6:BG3191)</f>
        <v>1.000362537999433</v>
      </c>
      <c r="BG3192" s="16">
        <f t="shared" si="7103"/>
        <v>1.000362537999433</v>
      </c>
      <c r="BH3192" s="10">
        <f t="shared" si="7104"/>
        <v>13.232636979303658</v>
      </c>
      <c r="BI3192" s="90"/>
      <c r="BJ3192" s="17">
        <f t="shared" si="7087"/>
        <v>49185</v>
      </c>
      <c r="BK3192" s="16">
        <f t="shared" si="7080"/>
        <v>13.23301344902783</v>
      </c>
      <c r="BL3192" s="10">
        <f ca="1">IFERROR(AVERAGE(INDIRECT("BK"&amp;AC3192-Template!$F$10+1):INDIRECT("BK"&amp;AC3192)),0)</f>
        <v>13.23335760907727</v>
      </c>
      <c r="BM3192" s="35"/>
      <c r="BN3192" s="86"/>
      <c r="BO3192" s="35"/>
      <c r="BP3192" s="35"/>
      <c r="BQ3192" s="35"/>
      <c r="BR3192" s="35"/>
      <c r="BS3192" s="35"/>
      <c r="BT3192" s="35"/>
      <c r="BU3192" s="35"/>
      <c r="BV3192" s="35"/>
      <c r="BW3192" s="35"/>
      <c r="BX3192" s="35"/>
      <c r="BY3192" s="35"/>
      <c r="BZ3192" s="35"/>
      <c r="CA3192" s="35"/>
      <c r="CB3192" s="35"/>
      <c r="CC3192" s="35"/>
      <c r="CD3192" s="35"/>
      <c r="CE3192" s="35"/>
      <c r="CF3192" s="35"/>
      <c r="CG3192" s="35"/>
      <c r="CH3192" s="35"/>
    </row>
    <row r="3193" spans="1:86" ht="15.6" x14ac:dyDescent="0.3">
      <c r="A3193" s="35"/>
      <c r="B3193" s="86"/>
      <c r="C3193" s="35"/>
      <c r="D3193" s="35"/>
      <c r="E3193" s="35"/>
      <c r="F3193" s="35"/>
      <c r="G3193" s="35"/>
      <c r="H3193" s="35"/>
      <c r="I3193" s="35"/>
      <c r="J3193" s="35"/>
      <c r="K3193" s="35"/>
      <c r="L3193" s="35"/>
      <c r="M3193" s="35"/>
      <c r="N3193" s="35"/>
      <c r="O3193" s="35"/>
      <c r="P3193" s="35"/>
      <c r="Q3193" s="35"/>
      <c r="R3193" s="35"/>
      <c r="S3193" s="35"/>
      <c r="T3193" s="17">
        <f t="shared" si="7081"/>
        <v>49209</v>
      </c>
      <c r="U3193" s="216">
        <f t="shared" si="7074"/>
        <v>5</v>
      </c>
      <c r="V3193" s="216">
        <f t="shared" si="7081"/>
        <v>3188</v>
      </c>
      <c r="W3193" s="16">
        <f t="shared" si="7088"/>
        <v>8.7342465753424658</v>
      </c>
      <c r="X3193" s="16" t="e">
        <f>IF(Template!$F$7="Linear interpolation",LinInterp($I$5:$I$22,$G$5:$G$22,W3193),CubicSpline($I$5:$I$22,$G$5:$G$22,W3193))</f>
        <v>#VALUE!</v>
      </c>
      <c r="Y3193" s="221" t="e">
        <f t="shared" si="7075"/>
        <v>#VALUE!</v>
      </c>
      <c r="Z3193" s="221" t="e">
        <f>Y3193/PRODUCT($AA$6:AA3192)</f>
        <v>#VALUE!</v>
      </c>
      <c r="AA3193" s="16" t="e">
        <f t="shared" si="7082"/>
        <v>#VALUE!</v>
      </c>
      <c r="AB3193" s="10" t="e">
        <f t="shared" si="7083"/>
        <v>#VALUE!</v>
      </c>
      <c r="AC3193" s="90">
        <f t="shared" si="7076"/>
        <v>3193</v>
      </c>
      <c r="AD3193" s="17">
        <f t="shared" si="7084"/>
        <v>49186</v>
      </c>
      <c r="AE3193" s="16" t="e">
        <f t="shared" si="7077"/>
        <v>#VALUE!</v>
      </c>
      <c r="AF3193" s="10">
        <f ca="1">IFERROR(AVERAGE(INDIRECT("AE"&amp;AC3193-Template!$F$10+1):INDIRECT("AE"&amp;AC3193)),0)</f>
        <v>0</v>
      </c>
      <c r="AG3193" s="35"/>
      <c r="AH3193" s="86"/>
      <c r="AI3193" s="35"/>
      <c r="AJ3193" s="35"/>
      <c r="AK3193" s="35"/>
      <c r="AL3193" s="35"/>
      <c r="AM3193" s="35"/>
      <c r="AN3193" s="35"/>
      <c r="AO3193" s="35"/>
      <c r="AP3193" s="35"/>
      <c r="AQ3193" s="35"/>
      <c r="AR3193" s="35"/>
      <c r="AS3193" s="35"/>
      <c r="AT3193" s="35"/>
      <c r="AU3193" s="35"/>
      <c r="AV3193" s="35"/>
      <c r="AW3193" s="35"/>
      <c r="AX3193" s="35"/>
      <c r="AY3193" s="35"/>
      <c r="AZ3193" s="17">
        <f t="shared" ref="AZ3193" si="7192">AZ3192+1</f>
        <v>49209</v>
      </c>
      <c r="BA3193" s="216">
        <f t="shared" si="7100"/>
        <v>5</v>
      </c>
      <c r="BB3193" s="216">
        <f t="shared" ref="BB3193" si="7193">BB3192+1</f>
        <v>3188</v>
      </c>
      <c r="BC3193" s="16">
        <f t="shared" si="7102"/>
        <v>8.7342465753424658</v>
      </c>
      <c r="BD3193" s="16">
        <f>IF(Template!$F$7="Linear interpolation",LinInterp($AO$5:$AO$18,$AM$5:$AM$18,BC3193),CubicSpline($AO$5:$AO$18,$AM$5:$AM$18,BC3193))</f>
        <v>14.150141358888485</v>
      </c>
      <c r="BE3193" s="221">
        <f t="shared" si="7181"/>
        <v>3.176972959308586</v>
      </c>
      <c r="BF3193" s="221">
        <f>BE3193/PRODUCT($BG$6:BG3192)</f>
        <v>1.0003625376701593</v>
      </c>
      <c r="BG3193" s="16">
        <f t="shared" si="7103"/>
        <v>1.0003625376701593</v>
      </c>
      <c r="BH3193" s="10">
        <f t="shared" si="7104"/>
        <v>13.232624960812899</v>
      </c>
      <c r="BI3193" s="90"/>
      <c r="BJ3193" s="17">
        <f t="shared" si="7087"/>
        <v>49186</v>
      </c>
      <c r="BK3193" s="16">
        <f t="shared" si="7080"/>
        <v>13.232993133099891</v>
      </c>
      <c r="BL3193" s="10">
        <f ca="1">IFERROR(AVERAGE(INDIRECT("BK"&amp;AC3193-Template!$F$10+1):INDIRECT("BK"&amp;AC3193)),0)</f>
        <v>13.233335341083201</v>
      </c>
      <c r="BM3193" s="35"/>
      <c r="BN3193" s="86"/>
      <c r="BO3193" s="35"/>
      <c r="BP3193" s="35"/>
      <c r="BQ3193" s="35"/>
      <c r="BR3193" s="35"/>
      <c r="BS3193" s="35"/>
      <c r="BT3193" s="35"/>
      <c r="BU3193" s="35"/>
      <c r="BV3193" s="35"/>
      <c r="BW3193" s="35"/>
      <c r="BX3193" s="35"/>
      <c r="BY3193" s="35"/>
      <c r="BZ3193" s="35"/>
      <c r="CA3193" s="35"/>
      <c r="CB3193" s="35"/>
      <c r="CC3193" s="35"/>
      <c r="CD3193" s="35"/>
      <c r="CE3193" s="35"/>
      <c r="CF3193" s="35"/>
      <c r="CG3193" s="35"/>
      <c r="CH3193" s="35"/>
    </row>
    <row r="3194" spans="1:86" ht="15.6" x14ac:dyDescent="0.3">
      <c r="A3194" s="35"/>
      <c r="B3194" s="86"/>
      <c r="C3194" s="35"/>
      <c r="D3194" s="35"/>
      <c r="E3194" s="35"/>
      <c r="F3194" s="35"/>
      <c r="G3194" s="35"/>
      <c r="H3194" s="35"/>
      <c r="I3194" s="35"/>
      <c r="J3194" s="35"/>
      <c r="K3194" s="35"/>
      <c r="L3194" s="35"/>
      <c r="M3194" s="35"/>
      <c r="N3194" s="35"/>
      <c r="O3194" s="35"/>
      <c r="P3194" s="35"/>
      <c r="Q3194" s="35"/>
      <c r="R3194" s="35"/>
      <c r="S3194" s="35"/>
      <c r="T3194" s="17">
        <f t="shared" si="7081"/>
        <v>49210</v>
      </c>
      <c r="U3194" s="216">
        <f t="shared" si="7074"/>
        <v>6</v>
      </c>
      <c r="V3194" s="216">
        <f t="shared" si="7081"/>
        <v>3189</v>
      </c>
      <c r="W3194" s="16">
        <f t="shared" si="7088"/>
        <v>8.7369863013698623</v>
      </c>
      <c r="X3194" s="16" t="e">
        <f>IF(Template!$F$7="Linear interpolation",LinInterp($I$5:$I$22,$G$5:$G$22,W3194),CubicSpline($I$5:$I$22,$G$5:$G$22,W3194))</f>
        <v>#VALUE!</v>
      </c>
      <c r="Y3194" s="221" t="e">
        <f t="shared" si="7075"/>
        <v>#VALUE!</v>
      </c>
      <c r="Z3194" s="221" t="e">
        <f>Y3194/PRODUCT($AA$6:AA3193)</f>
        <v>#VALUE!</v>
      </c>
      <c r="AA3194" s="16" t="e">
        <f t="shared" si="7082"/>
        <v>#VALUE!</v>
      </c>
      <c r="AB3194" s="10" t="e">
        <f t="shared" si="7083"/>
        <v>#VALUE!</v>
      </c>
      <c r="AC3194" s="90">
        <f t="shared" si="7076"/>
        <v>3194</v>
      </c>
      <c r="AD3194" s="17">
        <f t="shared" si="7084"/>
        <v>49187</v>
      </c>
      <c r="AE3194" s="16" t="e">
        <f t="shared" si="7077"/>
        <v>#VALUE!</v>
      </c>
      <c r="AF3194" s="10">
        <f ca="1">IFERROR(AVERAGE(INDIRECT("AE"&amp;AC3194-Template!$F$10+1):INDIRECT("AE"&amp;AC3194)),0)</f>
        <v>0</v>
      </c>
      <c r="AG3194" s="35"/>
      <c r="AH3194" s="86"/>
      <c r="AI3194" s="35"/>
      <c r="AJ3194" s="35"/>
      <c r="AK3194" s="35"/>
      <c r="AL3194" s="35"/>
      <c r="AM3194" s="35"/>
      <c r="AN3194" s="35"/>
      <c r="AO3194" s="35"/>
      <c r="AP3194" s="35"/>
      <c r="AQ3194" s="35"/>
      <c r="AR3194" s="35"/>
      <c r="AS3194" s="35"/>
      <c r="AT3194" s="35"/>
      <c r="AU3194" s="35"/>
      <c r="AV3194" s="35"/>
      <c r="AW3194" s="35"/>
      <c r="AX3194" s="35"/>
      <c r="AY3194" s="35"/>
      <c r="AZ3194" s="17">
        <f t="shared" ref="AZ3194" si="7194">AZ3193+1</f>
        <v>49210</v>
      </c>
      <c r="BA3194" s="216">
        <f t="shared" si="7100"/>
        <v>6</v>
      </c>
      <c r="BB3194" s="216">
        <f t="shared" ref="BB3194" si="7195">BB3193+1</f>
        <v>3189</v>
      </c>
      <c r="BC3194" s="16">
        <f t="shared" si="7102"/>
        <v>8.7369863013698623</v>
      </c>
      <c r="BD3194" s="16">
        <f>IF(Template!$F$7="Linear interpolation",LinInterp($AO$5:$AO$18,$AM$5:$AM$18,BC3194),CubicSpline($AO$5:$AO$18,$AM$5:$AM$18,BC3194))</f>
        <v>14.150139845726276</v>
      </c>
      <c r="BE3194" s="221">
        <f t="shared" si="7181"/>
        <v>3.1781247306692171</v>
      </c>
      <c r="BF3194" s="221">
        <f>BE3194/PRODUCT($BG$6:BG3193)</f>
        <v>1.0003625373509262</v>
      </c>
      <c r="BG3194" s="16">
        <f t="shared" si="7103"/>
        <v>1.0003625376701593</v>
      </c>
      <c r="BH3194" s="10">
        <f t="shared" si="7104"/>
        <v>13.232624960812899</v>
      </c>
      <c r="BI3194" s="90"/>
      <c r="BJ3194" s="17">
        <f t="shared" si="7087"/>
        <v>49187</v>
      </c>
      <c r="BK3194" s="16">
        <f t="shared" si="7080"/>
        <v>13.232973172859763</v>
      </c>
      <c r="BL3194" s="10">
        <f ca="1">IFERROR(AVERAGE(INDIRECT("BK"&amp;AC3194-Template!$F$10+1):INDIRECT("BK"&amp;AC3194)),0)</f>
        <v>13.233310288607999</v>
      </c>
      <c r="BM3194" s="35"/>
      <c r="BN3194" s="86"/>
      <c r="BO3194" s="35"/>
      <c r="BP3194" s="35"/>
      <c r="BQ3194" s="35"/>
      <c r="BR3194" s="35"/>
      <c r="BS3194" s="35"/>
      <c r="BT3194" s="35"/>
      <c r="BU3194" s="35"/>
      <c r="BV3194" s="35"/>
      <c r="BW3194" s="35"/>
      <c r="BX3194" s="35"/>
      <c r="BY3194" s="35"/>
      <c r="BZ3194" s="35"/>
      <c r="CA3194" s="35"/>
      <c r="CB3194" s="35"/>
      <c r="CC3194" s="35"/>
      <c r="CD3194" s="35"/>
      <c r="CE3194" s="35"/>
      <c r="CF3194" s="35"/>
      <c r="CG3194" s="35"/>
      <c r="CH3194" s="35"/>
    </row>
    <row r="3195" spans="1:86" ht="15.6" x14ac:dyDescent="0.3">
      <c r="A3195" s="35"/>
      <c r="B3195" s="86"/>
      <c r="C3195" s="35"/>
      <c r="D3195" s="35"/>
      <c r="E3195" s="35"/>
      <c r="F3195" s="35"/>
      <c r="G3195" s="35"/>
      <c r="H3195" s="35"/>
      <c r="I3195" s="35"/>
      <c r="J3195" s="35"/>
      <c r="K3195" s="35"/>
      <c r="L3195" s="35"/>
      <c r="M3195" s="35"/>
      <c r="N3195" s="35"/>
      <c r="O3195" s="35"/>
      <c r="P3195" s="35"/>
      <c r="Q3195" s="35"/>
      <c r="R3195" s="35"/>
      <c r="S3195" s="35"/>
      <c r="T3195" s="17">
        <f t="shared" si="7081"/>
        <v>49211</v>
      </c>
      <c r="U3195" s="216">
        <f t="shared" si="7074"/>
        <v>7</v>
      </c>
      <c r="V3195" s="216">
        <f t="shared" si="7081"/>
        <v>3190</v>
      </c>
      <c r="W3195" s="16">
        <f t="shared" si="7088"/>
        <v>8.7397260273972606</v>
      </c>
      <c r="X3195" s="16" t="e">
        <f>IF(Template!$F$7="Linear interpolation",LinInterp($I$5:$I$22,$G$5:$G$22,W3195),CubicSpline($I$5:$I$22,$G$5:$G$22,W3195))</f>
        <v>#VALUE!</v>
      </c>
      <c r="Y3195" s="221" t="e">
        <f t="shared" si="7075"/>
        <v>#VALUE!</v>
      </c>
      <c r="Z3195" s="221" t="e">
        <f>Y3195/PRODUCT($AA$6:AA3194)</f>
        <v>#VALUE!</v>
      </c>
      <c r="AA3195" s="16" t="e">
        <f t="shared" si="7082"/>
        <v>#VALUE!</v>
      </c>
      <c r="AB3195" s="10" t="e">
        <f t="shared" si="7083"/>
        <v>#VALUE!</v>
      </c>
      <c r="AC3195" s="90">
        <f t="shared" si="7076"/>
        <v>3195</v>
      </c>
      <c r="AD3195" s="17">
        <f t="shared" si="7084"/>
        <v>49188</v>
      </c>
      <c r="AE3195" s="16" t="e">
        <f t="shared" si="7077"/>
        <v>#VALUE!</v>
      </c>
      <c r="AF3195" s="10">
        <f ca="1">IFERROR(AVERAGE(INDIRECT("AE"&amp;AC3195-Template!$F$10+1):INDIRECT("AE"&amp;AC3195)),0)</f>
        <v>0</v>
      </c>
      <c r="AG3195" s="35"/>
      <c r="AH3195" s="86"/>
      <c r="AI3195" s="35"/>
      <c r="AJ3195" s="35"/>
      <c r="AK3195" s="35"/>
      <c r="AL3195" s="35"/>
      <c r="AM3195" s="35"/>
      <c r="AN3195" s="35"/>
      <c r="AO3195" s="35"/>
      <c r="AP3195" s="35"/>
      <c r="AQ3195" s="35"/>
      <c r="AR3195" s="35"/>
      <c r="AS3195" s="35"/>
      <c r="AT3195" s="35"/>
      <c r="AU3195" s="35"/>
      <c r="AV3195" s="35"/>
      <c r="AW3195" s="35"/>
      <c r="AX3195" s="35"/>
      <c r="AY3195" s="35"/>
      <c r="AZ3195" s="17">
        <f t="shared" ref="AZ3195" si="7196">AZ3194+1</f>
        <v>49211</v>
      </c>
      <c r="BA3195" s="216">
        <f t="shared" si="7100"/>
        <v>7</v>
      </c>
      <c r="BB3195" s="216">
        <f t="shared" ref="BB3195" si="7197">BB3194+1</f>
        <v>3190</v>
      </c>
      <c r="BC3195" s="16">
        <f t="shared" si="7102"/>
        <v>8.7397260273972606</v>
      </c>
      <c r="BD3195" s="16">
        <f>IF(Template!$F$7="Linear interpolation",LinInterp($AO$5:$AO$18,$AM$5:$AM$18,BC3195),CubicSpline($AO$5:$AO$18,$AM$5:$AM$18,BC3195))</f>
        <v>14.150138329475981</v>
      </c>
      <c r="BE3195" s="221">
        <f t="shared" si="7181"/>
        <v>3.1792769186073597</v>
      </c>
      <c r="BF3195" s="221">
        <f>BE3195/PRODUCT($BG$6:BG3194)</f>
        <v>1.0003625367225084</v>
      </c>
      <c r="BG3195" s="16">
        <f t="shared" si="7103"/>
        <v>1.0003625376701593</v>
      </c>
      <c r="BH3195" s="10">
        <f t="shared" si="7104"/>
        <v>13.232624960812899</v>
      </c>
      <c r="BI3195" s="90"/>
      <c r="BJ3195" s="17">
        <f t="shared" si="7087"/>
        <v>49188</v>
      </c>
      <c r="BK3195" s="16">
        <f t="shared" si="7080"/>
        <v>13.232953568574901</v>
      </c>
      <c r="BL3195" s="10">
        <f ca="1">IFERROR(AVERAGE(INDIRECT("BK"&amp;AC3195-Template!$F$10+1):INDIRECT("BK"&amp;AC3195)),0)</f>
        <v>13.233285585355272</v>
      </c>
      <c r="BM3195" s="35"/>
      <c r="BN3195" s="86"/>
      <c r="BO3195" s="35"/>
      <c r="BP3195" s="35"/>
      <c r="BQ3195" s="35"/>
      <c r="BR3195" s="35"/>
      <c r="BS3195" s="35"/>
      <c r="BT3195" s="35"/>
      <c r="BU3195" s="35"/>
      <c r="BV3195" s="35"/>
      <c r="BW3195" s="35"/>
      <c r="BX3195" s="35"/>
      <c r="BY3195" s="35"/>
      <c r="BZ3195" s="35"/>
      <c r="CA3195" s="35"/>
      <c r="CB3195" s="35"/>
      <c r="CC3195" s="35"/>
      <c r="CD3195" s="35"/>
      <c r="CE3195" s="35"/>
      <c r="CF3195" s="35"/>
      <c r="CG3195" s="35"/>
      <c r="CH3195" s="35"/>
    </row>
    <row r="3196" spans="1:86" ht="15.6" x14ac:dyDescent="0.3">
      <c r="A3196" s="35"/>
      <c r="B3196" s="86"/>
      <c r="C3196" s="35"/>
      <c r="D3196" s="35"/>
      <c r="E3196" s="35"/>
      <c r="F3196" s="35"/>
      <c r="G3196" s="35"/>
      <c r="H3196" s="35"/>
      <c r="I3196" s="35"/>
      <c r="J3196" s="35"/>
      <c r="K3196" s="35"/>
      <c r="L3196" s="35"/>
      <c r="M3196" s="35"/>
      <c r="N3196" s="35"/>
      <c r="O3196" s="35"/>
      <c r="P3196" s="35"/>
      <c r="Q3196" s="35"/>
      <c r="R3196" s="35"/>
      <c r="S3196" s="35"/>
      <c r="T3196" s="17">
        <f t="shared" si="7081"/>
        <v>49212</v>
      </c>
      <c r="U3196" s="216">
        <f t="shared" si="7074"/>
        <v>1</v>
      </c>
      <c r="V3196" s="216">
        <f t="shared" si="7081"/>
        <v>3191</v>
      </c>
      <c r="W3196" s="16">
        <f t="shared" si="7088"/>
        <v>8.742465753424657</v>
      </c>
      <c r="X3196" s="16" t="e">
        <f>IF(Template!$F$7="Linear interpolation",LinInterp($I$5:$I$22,$G$5:$G$22,W3196),CubicSpline($I$5:$I$22,$G$5:$G$22,W3196))</f>
        <v>#VALUE!</v>
      </c>
      <c r="Y3196" s="221" t="e">
        <f t="shared" si="7075"/>
        <v>#VALUE!</v>
      </c>
      <c r="Z3196" s="221" t="e">
        <f>Y3196/PRODUCT($AA$6:AA3195)</f>
        <v>#VALUE!</v>
      </c>
      <c r="AA3196" s="16" t="e">
        <f t="shared" si="7082"/>
        <v>#VALUE!</v>
      </c>
      <c r="AB3196" s="10" t="e">
        <f t="shared" si="7083"/>
        <v>#VALUE!</v>
      </c>
      <c r="AC3196" s="90">
        <f t="shared" si="7076"/>
        <v>3196</v>
      </c>
      <c r="AD3196" s="17">
        <f t="shared" si="7084"/>
        <v>49189</v>
      </c>
      <c r="AE3196" s="16" t="e">
        <f t="shared" si="7077"/>
        <v>#VALUE!</v>
      </c>
      <c r="AF3196" s="10">
        <f ca="1">IFERROR(AVERAGE(INDIRECT("AE"&amp;AC3196-Template!$F$10+1):INDIRECT("AE"&amp;AC3196)),0)</f>
        <v>0</v>
      </c>
      <c r="AG3196" s="35"/>
      <c r="AH3196" s="86"/>
      <c r="AI3196" s="35"/>
      <c r="AJ3196" s="35"/>
      <c r="AK3196" s="35"/>
      <c r="AL3196" s="35"/>
      <c r="AM3196" s="35"/>
      <c r="AN3196" s="35"/>
      <c r="AO3196" s="35"/>
      <c r="AP3196" s="35"/>
      <c r="AQ3196" s="35"/>
      <c r="AR3196" s="35"/>
      <c r="AS3196" s="35"/>
      <c r="AT3196" s="35"/>
      <c r="AU3196" s="35"/>
      <c r="AV3196" s="35"/>
      <c r="AW3196" s="35"/>
      <c r="AX3196" s="35"/>
      <c r="AY3196" s="35"/>
      <c r="AZ3196" s="17">
        <f t="shared" ref="AZ3196" si="7198">AZ3195+1</f>
        <v>49212</v>
      </c>
      <c r="BA3196" s="216">
        <f t="shared" si="7100"/>
        <v>1</v>
      </c>
      <c r="BB3196" s="216">
        <f t="shared" ref="BB3196" si="7199">BB3195+1</f>
        <v>3191</v>
      </c>
      <c r="BC3196" s="16">
        <f t="shared" si="7102"/>
        <v>8.742465753424657</v>
      </c>
      <c r="BD3196" s="16">
        <f>IF(Template!$F$7="Linear interpolation",LinInterp($AO$5:$AO$18,$AM$5:$AM$18,BC3196),CubicSpline($AO$5:$AO$18,$AM$5:$AM$18,BC3196))</f>
        <v>14.150136810271865</v>
      </c>
      <c r="BE3196" s="221">
        <f t="shared" si="7181"/>
        <v>3.1804295233053281</v>
      </c>
      <c r="BF3196" s="221">
        <f>BE3196/PRODUCT($BG$6:BG3195)</f>
        <v>1.0003625357949721</v>
      </c>
      <c r="BG3196" s="16">
        <f t="shared" si="7103"/>
        <v>1.0003625357949721</v>
      </c>
      <c r="BH3196" s="10">
        <f t="shared" si="7104"/>
        <v>13.23255651648314</v>
      </c>
      <c r="BI3196" s="90"/>
      <c r="BJ3196" s="17">
        <f t="shared" si="7087"/>
        <v>49189</v>
      </c>
      <c r="BK3196" s="16">
        <f t="shared" si="7080"/>
        <v>13.232953568574901</v>
      </c>
      <c r="BL3196" s="10">
        <f ca="1">IFERROR(AVERAGE(INDIRECT("BK"&amp;AC3196-Template!$F$10+1):INDIRECT("BK"&amp;AC3196)),0)</f>
        <v>13.233261873389333</v>
      </c>
      <c r="BM3196" s="35"/>
      <c r="BN3196" s="86"/>
      <c r="BO3196" s="35"/>
      <c r="BP3196" s="35"/>
      <c r="BQ3196" s="35"/>
      <c r="BR3196" s="35"/>
      <c r="BS3196" s="35"/>
      <c r="BT3196" s="35"/>
      <c r="BU3196" s="35"/>
      <c r="BV3196" s="35"/>
      <c r="BW3196" s="35"/>
      <c r="BX3196" s="35"/>
      <c r="BY3196" s="35"/>
      <c r="BZ3196" s="35"/>
      <c r="CA3196" s="35"/>
      <c r="CB3196" s="35"/>
      <c r="CC3196" s="35"/>
      <c r="CD3196" s="35"/>
      <c r="CE3196" s="35"/>
      <c r="CF3196" s="35"/>
      <c r="CG3196" s="35"/>
      <c r="CH3196" s="35"/>
    </row>
    <row r="3197" spans="1:86" ht="15.6" x14ac:dyDescent="0.3">
      <c r="A3197" s="35"/>
      <c r="B3197" s="86"/>
      <c r="C3197" s="35"/>
      <c r="D3197" s="35"/>
      <c r="E3197" s="35"/>
      <c r="F3197" s="35"/>
      <c r="G3197" s="35"/>
      <c r="H3197" s="35"/>
      <c r="I3197" s="35"/>
      <c r="J3197" s="35"/>
      <c r="K3197" s="35"/>
      <c r="L3197" s="35"/>
      <c r="M3197" s="35"/>
      <c r="N3197" s="35"/>
      <c r="O3197" s="35"/>
      <c r="P3197" s="35"/>
      <c r="Q3197" s="35"/>
      <c r="R3197" s="35"/>
      <c r="S3197" s="35"/>
      <c r="T3197" s="17">
        <f t="shared" si="7081"/>
        <v>49213</v>
      </c>
      <c r="U3197" s="216">
        <f t="shared" si="7074"/>
        <v>2</v>
      </c>
      <c r="V3197" s="216">
        <f t="shared" si="7081"/>
        <v>3192</v>
      </c>
      <c r="W3197" s="16">
        <f t="shared" si="7088"/>
        <v>8.7452054794520553</v>
      </c>
      <c r="X3197" s="16" t="e">
        <f>IF(Template!$F$7="Linear interpolation",LinInterp($I$5:$I$22,$G$5:$G$22,W3197),CubicSpline($I$5:$I$22,$G$5:$G$22,W3197))</f>
        <v>#VALUE!</v>
      </c>
      <c r="Y3197" s="221" t="e">
        <f t="shared" si="7075"/>
        <v>#VALUE!</v>
      </c>
      <c r="Z3197" s="221" t="e">
        <f>Y3197/PRODUCT($AA$6:AA3196)</f>
        <v>#VALUE!</v>
      </c>
      <c r="AA3197" s="16" t="e">
        <f t="shared" si="7082"/>
        <v>#VALUE!</v>
      </c>
      <c r="AB3197" s="10" t="e">
        <f t="shared" si="7083"/>
        <v>#VALUE!</v>
      </c>
      <c r="AC3197" s="90">
        <f t="shared" si="7076"/>
        <v>3197</v>
      </c>
      <c r="AD3197" s="17">
        <f t="shared" si="7084"/>
        <v>49190</v>
      </c>
      <c r="AE3197" s="16" t="e">
        <f t="shared" si="7077"/>
        <v>#VALUE!</v>
      </c>
      <c r="AF3197" s="10">
        <f ca="1">IFERROR(AVERAGE(INDIRECT("AE"&amp;AC3197-Template!$F$10+1):INDIRECT("AE"&amp;AC3197)),0)</f>
        <v>0</v>
      </c>
      <c r="AG3197" s="35"/>
      <c r="AH3197" s="86"/>
      <c r="AI3197" s="35"/>
      <c r="AJ3197" s="35"/>
      <c r="AK3197" s="35"/>
      <c r="AL3197" s="35"/>
      <c r="AM3197" s="35"/>
      <c r="AN3197" s="35"/>
      <c r="AO3197" s="35"/>
      <c r="AP3197" s="35"/>
      <c r="AQ3197" s="35"/>
      <c r="AR3197" s="35"/>
      <c r="AS3197" s="35"/>
      <c r="AT3197" s="35"/>
      <c r="AU3197" s="35"/>
      <c r="AV3197" s="35"/>
      <c r="AW3197" s="35"/>
      <c r="AX3197" s="35"/>
      <c r="AY3197" s="35"/>
      <c r="AZ3197" s="17">
        <f t="shared" ref="AZ3197" si="7200">AZ3196+1</f>
        <v>49213</v>
      </c>
      <c r="BA3197" s="216">
        <f t="shared" si="7100"/>
        <v>2</v>
      </c>
      <c r="BB3197" s="216">
        <f t="shared" ref="BB3197" si="7201">BB3196+1</f>
        <v>3192</v>
      </c>
      <c r="BC3197" s="16">
        <f t="shared" si="7102"/>
        <v>8.7452054794520553</v>
      </c>
      <c r="BD3197" s="16">
        <f>IF(Template!$F$7="Linear interpolation",LinInterp($AO$5:$AO$18,$AM$5:$AM$18,BC3197),CubicSpline($AO$5:$AO$18,$AM$5:$AM$18,BC3197))</f>
        <v>14.150135288248192</v>
      </c>
      <c r="BE3197" s="221">
        <f t="shared" si="7181"/>
        <v>3.1815825449455764</v>
      </c>
      <c r="BF3197" s="221">
        <f>BE3197/PRODUCT($BG$6:BG3196)</f>
        <v>1.0003625364535824</v>
      </c>
      <c r="BG3197" s="16">
        <f t="shared" si="7103"/>
        <v>1.0003625364535824</v>
      </c>
      <c r="BH3197" s="10">
        <f t="shared" si="7104"/>
        <v>13.232580555758267</v>
      </c>
      <c r="BI3197" s="90"/>
      <c r="BJ3197" s="17">
        <f t="shared" si="7087"/>
        <v>49190</v>
      </c>
      <c r="BK3197" s="16">
        <f t="shared" si="7080"/>
        <v>13.232953568574901</v>
      </c>
      <c r="BL3197" s="10">
        <f ca="1">IFERROR(AVERAGE(INDIRECT("BK"&amp;AC3197-Template!$F$10+1):INDIRECT("BK"&amp;AC3197)),0)</f>
        <v>13.233239141278601</v>
      </c>
      <c r="BM3197" s="35"/>
      <c r="BN3197" s="86"/>
      <c r="BO3197" s="35"/>
      <c r="BP3197" s="35"/>
      <c r="BQ3197" s="35"/>
      <c r="BR3197" s="35"/>
      <c r="BS3197" s="35"/>
      <c r="BT3197" s="35"/>
      <c r="BU3197" s="35"/>
      <c r="BV3197" s="35"/>
      <c r="BW3197" s="35"/>
      <c r="BX3197" s="35"/>
      <c r="BY3197" s="35"/>
      <c r="BZ3197" s="35"/>
      <c r="CA3197" s="35"/>
      <c r="CB3197" s="35"/>
      <c r="CC3197" s="35"/>
      <c r="CD3197" s="35"/>
      <c r="CE3197" s="35"/>
      <c r="CF3197" s="35"/>
      <c r="CG3197" s="35"/>
      <c r="CH3197" s="35"/>
    </row>
    <row r="3198" spans="1:86" ht="15.6" x14ac:dyDescent="0.3">
      <c r="A3198" s="35"/>
      <c r="B3198" s="86"/>
      <c r="C3198" s="35"/>
      <c r="D3198" s="35"/>
      <c r="E3198" s="35"/>
      <c r="F3198" s="35"/>
      <c r="G3198" s="35"/>
      <c r="H3198" s="35"/>
      <c r="I3198" s="35"/>
      <c r="J3198" s="35"/>
      <c r="K3198" s="35"/>
      <c r="L3198" s="35"/>
      <c r="M3198" s="35"/>
      <c r="N3198" s="35"/>
      <c r="O3198" s="35"/>
      <c r="P3198" s="35"/>
      <c r="Q3198" s="35"/>
      <c r="R3198" s="35"/>
      <c r="S3198" s="35"/>
      <c r="T3198" s="17">
        <f t="shared" si="7081"/>
        <v>49214</v>
      </c>
      <c r="U3198" s="216">
        <f t="shared" si="7074"/>
        <v>3</v>
      </c>
      <c r="V3198" s="216">
        <f t="shared" si="7081"/>
        <v>3193</v>
      </c>
      <c r="W3198" s="16">
        <f t="shared" si="7088"/>
        <v>8.7479452054794518</v>
      </c>
      <c r="X3198" s="16" t="e">
        <f>IF(Template!$F$7="Linear interpolation",LinInterp($I$5:$I$22,$G$5:$G$22,W3198),CubicSpline($I$5:$I$22,$G$5:$G$22,W3198))</f>
        <v>#VALUE!</v>
      </c>
      <c r="Y3198" s="221" t="e">
        <f t="shared" si="7075"/>
        <v>#VALUE!</v>
      </c>
      <c r="Z3198" s="221" t="e">
        <f>Y3198/PRODUCT($AA$6:AA3197)</f>
        <v>#VALUE!</v>
      </c>
      <c r="AA3198" s="16" t="e">
        <f t="shared" si="7082"/>
        <v>#VALUE!</v>
      </c>
      <c r="AB3198" s="10" t="e">
        <f t="shared" si="7083"/>
        <v>#VALUE!</v>
      </c>
      <c r="AC3198" s="90">
        <f t="shared" si="7076"/>
        <v>3198</v>
      </c>
      <c r="AD3198" s="17">
        <f t="shared" si="7084"/>
        <v>49191</v>
      </c>
      <c r="AE3198" s="16" t="e">
        <f t="shared" si="7077"/>
        <v>#VALUE!</v>
      </c>
      <c r="AF3198" s="10">
        <f ca="1">IFERROR(AVERAGE(INDIRECT("AE"&amp;AC3198-Template!$F$10+1):INDIRECT("AE"&amp;AC3198)),0)</f>
        <v>0</v>
      </c>
      <c r="AG3198" s="35"/>
      <c r="AH3198" s="86"/>
      <c r="AI3198" s="35"/>
      <c r="AJ3198" s="35"/>
      <c r="AK3198" s="35"/>
      <c r="AL3198" s="35"/>
      <c r="AM3198" s="35"/>
      <c r="AN3198" s="35"/>
      <c r="AO3198" s="35"/>
      <c r="AP3198" s="35"/>
      <c r="AQ3198" s="35"/>
      <c r="AR3198" s="35"/>
      <c r="AS3198" s="35"/>
      <c r="AT3198" s="35"/>
      <c r="AU3198" s="35"/>
      <c r="AV3198" s="35"/>
      <c r="AW3198" s="35"/>
      <c r="AX3198" s="35"/>
      <c r="AY3198" s="35"/>
      <c r="AZ3198" s="17">
        <f t="shared" ref="AZ3198" si="7202">AZ3197+1</f>
        <v>49214</v>
      </c>
      <c r="BA3198" s="216">
        <f t="shared" si="7100"/>
        <v>3</v>
      </c>
      <c r="BB3198" s="216">
        <f t="shared" ref="BB3198" si="7203">BB3197+1</f>
        <v>3193</v>
      </c>
      <c r="BC3198" s="16">
        <f t="shared" si="7102"/>
        <v>8.7479452054794518</v>
      </c>
      <c r="BD3198" s="16">
        <f>IF(Template!$F$7="Linear interpolation",LinInterp($AO$5:$AO$18,$AM$5:$AM$18,BC3198),CubicSpline($AO$5:$AO$18,$AM$5:$AM$18,BC3198))</f>
        <v>14.150133763539227</v>
      </c>
      <c r="BE3198" s="221">
        <f t="shared" si="7181"/>
        <v>3.1827359837106854</v>
      </c>
      <c r="BF3198" s="221">
        <f>BE3198/PRODUCT($BG$6:BG3197)</f>
        <v>1.0003625361746284</v>
      </c>
      <c r="BG3198" s="16">
        <f t="shared" si="7103"/>
        <v>1.0003625361746284</v>
      </c>
      <c r="BH3198" s="10">
        <f t="shared" si="7104"/>
        <v>13.232570373938323</v>
      </c>
      <c r="BI3198" s="90"/>
      <c r="BJ3198" s="17">
        <f t="shared" si="7087"/>
        <v>49191</v>
      </c>
      <c r="BK3198" s="16">
        <f t="shared" si="7080"/>
        <v>13.232839510871507</v>
      </c>
      <c r="BL3198" s="10">
        <f ca="1">IFERROR(AVERAGE(INDIRECT("BK"&amp;AC3198-Template!$F$10+1):INDIRECT("BK"&amp;AC3198)),0)</f>
        <v>13.233212607244424</v>
      </c>
      <c r="BM3198" s="35"/>
      <c r="BN3198" s="86"/>
      <c r="BO3198" s="35"/>
      <c r="BP3198" s="35"/>
      <c r="BQ3198" s="35"/>
      <c r="BR3198" s="35"/>
      <c r="BS3198" s="35"/>
      <c r="BT3198" s="35"/>
      <c r="BU3198" s="35"/>
      <c r="BV3198" s="35"/>
      <c r="BW3198" s="35"/>
      <c r="BX3198" s="35"/>
      <c r="BY3198" s="35"/>
      <c r="BZ3198" s="35"/>
      <c r="CA3198" s="35"/>
      <c r="CB3198" s="35"/>
      <c r="CC3198" s="35"/>
      <c r="CD3198" s="35"/>
      <c r="CE3198" s="35"/>
      <c r="CF3198" s="35"/>
      <c r="CG3198" s="35"/>
      <c r="CH3198" s="35"/>
    </row>
    <row r="3199" spans="1:86" ht="15.6" x14ac:dyDescent="0.3">
      <c r="A3199" s="35"/>
      <c r="B3199" s="86"/>
      <c r="C3199" s="35"/>
      <c r="D3199" s="35"/>
      <c r="E3199" s="35"/>
      <c r="F3199" s="35"/>
      <c r="G3199" s="35"/>
      <c r="H3199" s="35"/>
      <c r="I3199" s="35"/>
      <c r="J3199" s="35"/>
      <c r="K3199" s="35"/>
      <c r="L3199" s="35"/>
      <c r="M3199" s="35"/>
      <c r="N3199" s="35"/>
      <c r="O3199" s="35"/>
      <c r="P3199" s="35"/>
      <c r="Q3199" s="35"/>
      <c r="R3199" s="35"/>
      <c r="S3199" s="35"/>
      <c r="T3199" s="17">
        <f t="shared" si="7081"/>
        <v>49215</v>
      </c>
      <c r="U3199" s="216">
        <f t="shared" si="7074"/>
        <v>4</v>
      </c>
      <c r="V3199" s="216">
        <f t="shared" si="7081"/>
        <v>3194</v>
      </c>
      <c r="W3199" s="16">
        <f t="shared" si="7088"/>
        <v>8.75068493150685</v>
      </c>
      <c r="X3199" s="16" t="e">
        <f>IF(Template!$F$7="Linear interpolation",LinInterp($I$5:$I$22,$G$5:$G$22,W3199),CubicSpline($I$5:$I$22,$G$5:$G$22,W3199))</f>
        <v>#VALUE!</v>
      </c>
      <c r="Y3199" s="221" t="e">
        <f t="shared" si="7075"/>
        <v>#VALUE!</v>
      </c>
      <c r="Z3199" s="221" t="e">
        <f>Y3199/PRODUCT($AA$6:AA3198)</f>
        <v>#VALUE!</v>
      </c>
      <c r="AA3199" s="16" t="e">
        <f t="shared" si="7082"/>
        <v>#VALUE!</v>
      </c>
      <c r="AB3199" s="10" t="e">
        <f t="shared" si="7083"/>
        <v>#VALUE!</v>
      </c>
      <c r="AC3199" s="90">
        <f t="shared" si="7076"/>
        <v>3199</v>
      </c>
      <c r="AD3199" s="17">
        <f t="shared" si="7084"/>
        <v>49192</v>
      </c>
      <c r="AE3199" s="16" t="e">
        <f t="shared" si="7077"/>
        <v>#VALUE!</v>
      </c>
      <c r="AF3199" s="10">
        <f ca="1">IFERROR(AVERAGE(INDIRECT("AE"&amp;AC3199-Template!$F$10+1):INDIRECT("AE"&amp;AC3199)),0)</f>
        <v>0</v>
      </c>
      <c r="AG3199" s="35"/>
      <c r="AH3199" s="86"/>
      <c r="AI3199" s="35"/>
      <c r="AJ3199" s="35"/>
      <c r="AK3199" s="35"/>
      <c r="AL3199" s="35"/>
      <c r="AM3199" s="35"/>
      <c r="AN3199" s="35"/>
      <c r="AO3199" s="35"/>
      <c r="AP3199" s="35"/>
      <c r="AQ3199" s="35"/>
      <c r="AR3199" s="35"/>
      <c r="AS3199" s="35"/>
      <c r="AT3199" s="35"/>
      <c r="AU3199" s="35"/>
      <c r="AV3199" s="35"/>
      <c r="AW3199" s="35"/>
      <c r="AX3199" s="35"/>
      <c r="AY3199" s="35"/>
      <c r="AZ3199" s="17">
        <f t="shared" ref="AZ3199" si="7204">AZ3198+1</f>
        <v>49215</v>
      </c>
      <c r="BA3199" s="216">
        <f t="shared" si="7100"/>
        <v>4</v>
      </c>
      <c r="BB3199" s="216">
        <f t="shared" ref="BB3199" si="7205">BB3198+1</f>
        <v>3194</v>
      </c>
      <c r="BC3199" s="16">
        <f t="shared" si="7102"/>
        <v>8.75068493150685</v>
      </c>
      <c r="BD3199" s="16">
        <f>IF(Template!$F$7="Linear interpolation",LinInterp($AO$5:$AO$18,$AM$5:$AM$18,BC3199),CubicSpline($AO$5:$AO$18,$AM$5:$AM$18,BC3199))</f>
        <v>14.150132236279234</v>
      </c>
      <c r="BE3199" s="221">
        <f t="shared" si="7181"/>
        <v>3.1838898397834048</v>
      </c>
      <c r="BF3199" s="221">
        <f>BE3199/PRODUCT($BG$6:BG3198)</f>
        <v>1.0003625359057822</v>
      </c>
      <c r="BG3199" s="16">
        <f t="shared" si="7103"/>
        <v>1.0003625359057822</v>
      </c>
      <c r="BH3199" s="10">
        <f t="shared" si="7104"/>
        <v>13.232560561049155</v>
      </c>
      <c r="BI3199" s="90"/>
      <c r="BJ3199" s="17">
        <f t="shared" si="7087"/>
        <v>49192</v>
      </c>
      <c r="BK3199" s="16">
        <f t="shared" si="7080"/>
        <v>13.232878721629483</v>
      </c>
      <c r="BL3199" s="10">
        <f ca="1">IFERROR(AVERAGE(INDIRECT("BK"&amp;AC3199-Template!$F$10+1):INDIRECT("BK"&amp;AC3199)),0)</f>
        <v>13.233187380235515</v>
      </c>
      <c r="BM3199" s="35"/>
      <c r="BN3199" s="86"/>
      <c r="BO3199" s="35"/>
      <c r="BP3199" s="35"/>
      <c r="BQ3199" s="35"/>
      <c r="BR3199" s="35"/>
      <c r="BS3199" s="35"/>
      <c r="BT3199" s="35"/>
      <c r="BU3199" s="35"/>
      <c r="BV3199" s="35"/>
      <c r="BW3199" s="35"/>
      <c r="BX3199" s="35"/>
      <c r="BY3199" s="35"/>
      <c r="BZ3199" s="35"/>
      <c r="CA3199" s="35"/>
      <c r="CB3199" s="35"/>
      <c r="CC3199" s="35"/>
      <c r="CD3199" s="35"/>
      <c r="CE3199" s="35"/>
      <c r="CF3199" s="35"/>
      <c r="CG3199" s="35"/>
      <c r="CH3199" s="35"/>
    </row>
    <row r="3200" spans="1:86" ht="15.6" x14ac:dyDescent="0.3">
      <c r="A3200" s="35"/>
      <c r="B3200" s="86"/>
      <c r="C3200" s="35"/>
      <c r="D3200" s="35"/>
      <c r="E3200" s="35"/>
      <c r="F3200" s="35"/>
      <c r="G3200" s="35"/>
      <c r="H3200" s="35"/>
      <c r="I3200" s="35"/>
      <c r="J3200" s="35"/>
      <c r="K3200" s="35"/>
      <c r="L3200" s="35"/>
      <c r="M3200" s="35"/>
      <c r="N3200" s="35"/>
      <c r="O3200" s="35"/>
      <c r="P3200" s="35"/>
      <c r="Q3200" s="35"/>
      <c r="R3200" s="35"/>
      <c r="S3200" s="35"/>
      <c r="T3200" s="17">
        <f t="shared" si="7081"/>
        <v>49216</v>
      </c>
      <c r="U3200" s="216">
        <f t="shared" si="7074"/>
        <v>5</v>
      </c>
      <c r="V3200" s="216">
        <f t="shared" si="7081"/>
        <v>3195</v>
      </c>
      <c r="W3200" s="16">
        <f t="shared" si="7088"/>
        <v>8.7534246575342465</v>
      </c>
      <c r="X3200" s="16" t="e">
        <f>IF(Template!$F$7="Linear interpolation",LinInterp($I$5:$I$22,$G$5:$G$22,W3200),CubicSpline($I$5:$I$22,$G$5:$G$22,W3200))</f>
        <v>#VALUE!</v>
      </c>
      <c r="Y3200" s="221" t="e">
        <f t="shared" si="7075"/>
        <v>#VALUE!</v>
      </c>
      <c r="Z3200" s="221" t="e">
        <f>Y3200/PRODUCT($AA$6:AA3199)</f>
        <v>#VALUE!</v>
      </c>
      <c r="AA3200" s="16" t="e">
        <f t="shared" si="7082"/>
        <v>#VALUE!</v>
      </c>
      <c r="AB3200" s="10" t="e">
        <f t="shared" si="7083"/>
        <v>#VALUE!</v>
      </c>
      <c r="AC3200" s="90">
        <f t="shared" si="7076"/>
        <v>3200</v>
      </c>
      <c r="AD3200" s="17">
        <f t="shared" si="7084"/>
        <v>49193</v>
      </c>
      <c r="AE3200" s="16" t="e">
        <f t="shared" si="7077"/>
        <v>#VALUE!</v>
      </c>
      <c r="AF3200" s="10">
        <f ca="1">IFERROR(AVERAGE(INDIRECT("AE"&amp;AC3200-Template!$F$10+1):INDIRECT("AE"&amp;AC3200)),0)</f>
        <v>0</v>
      </c>
      <c r="AG3200" s="35"/>
      <c r="AH3200" s="86"/>
      <c r="AI3200" s="35"/>
      <c r="AJ3200" s="35"/>
      <c r="AK3200" s="35"/>
      <c r="AL3200" s="35"/>
      <c r="AM3200" s="35"/>
      <c r="AN3200" s="35"/>
      <c r="AO3200" s="35"/>
      <c r="AP3200" s="35"/>
      <c r="AQ3200" s="35"/>
      <c r="AR3200" s="35"/>
      <c r="AS3200" s="35"/>
      <c r="AT3200" s="35"/>
      <c r="AU3200" s="35"/>
      <c r="AV3200" s="35"/>
      <c r="AW3200" s="35"/>
      <c r="AX3200" s="35"/>
      <c r="AY3200" s="35"/>
      <c r="AZ3200" s="17">
        <f t="shared" ref="AZ3200" si="7206">AZ3199+1</f>
        <v>49216</v>
      </c>
      <c r="BA3200" s="216">
        <f t="shared" si="7100"/>
        <v>5</v>
      </c>
      <c r="BB3200" s="216">
        <f t="shared" ref="BB3200" si="7207">BB3199+1</f>
        <v>3195</v>
      </c>
      <c r="BC3200" s="16">
        <f t="shared" si="7102"/>
        <v>8.7534246575342465</v>
      </c>
      <c r="BD3200" s="16">
        <f>IF(Template!$F$7="Linear interpolation",LinInterp($AO$5:$AO$18,$AM$5:$AM$18,BC3200),CubicSpline($AO$5:$AO$18,$AM$5:$AM$18,BC3200))</f>
        <v>14.150130706602479</v>
      </c>
      <c r="BE3200" s="221">
        <f t="shared" si="7181"/>
        <v>3.1850441133465996</v>
      </c>
      <c r="BF3200" s="221">
        <f>BE3200/PRODUCT($BG$6:BG3199)</f>
        <v>1.0003625356470476</v>
      </c>
      <c r="BG3200" s="16">
        <f t="shared" si="7103"/>
        <v>1.0003625356470476</v>
      </c>
      <c r="BH3200" s="10">
        <f t="shared" si="7104"/>
        <v>13.232551117236646</v>
      </c>
      <c r="BI3200" s="90"/>
      <c r="BJ3200" s="17">
        <f t="shared" si="7087"/>
        <v>49193</v>
      </c>
      <c r="BK3200" s="16">
        <f t="shared" si="7080"/>
        <v>13.23286090467446</v>
      </c>
      <c r="BL3200" s="10">
        <f ca="1">IFERROR(AVERAGE(INDIRECT("BK"&amp;AC3200-Template!$F$10+1):INDIRECT("BK"&amp;AC3200)),0)</f>
        <v>13.233167323947439</v>
      </c>
      <c r="BM3200" s="35"/>
      <c r="BN3200" s="86"/>
      <c r="BO3200" s="35"/>
      <c r="BP3200" s="35"/>
      <c r="BQ3200" s="35"/>
      <c r="BR3200" s="35"/>
      <c r="BS3200" s="35"/>
      <c r="BT3200" s="35"/>
      <c r="BU3200" s="35"/>
      <c r="BV3200" s="35"/>
      <c r="BW3200" s="35"/>
      <c r="BX3200" s="35"/>
      <c r="BY3200" s="35"/>
      <c r="BZ3200" s="35"/>
      <c r="CA3200" s="35"/>
      <c r="CB3200" s="35"/>
      <c r="CC3200" s="35"/>
      <c r="CD3200" s="35"/>
      <c r="CE3200" s="35"/>
      <c r="CF3200" s="35"/>
      <c r="CG3200" s="35"/>
      <c r="CH3200" s="35"/>
    </row>
    <row r="3201" spans="1:86" ht="15.6" x14ac:dyDescent="0.3">
      <c r="A3201" s="35"/>
      <c r="B3201" s="86"/>
      <c r="C3201" s="35"/>
      <c r="D3201" s="35"/>
      <c r="E3201" s="35"/>
      <c r="F3201" s="35"/>
      <c r="G3201" s="35"/>
      <c r="H3201" s="35"/>
      <c r="I3201" s="35"/>
      <c r="J3201" s="35"/>
      <c r="K3201" s="35"/>
      <c r="L3201" s="35"/>
      <c r="M3201" s="35"/>
      <c r="N3201" s="35"/>
      <c r="O3201" s="35"/>
      <c r="P3201" s="35"/>
      <c r="Q3201" s="35"/>
      <c r="R3201" s="35"/>
      <c r="S3201" s="35"/>
      <c r="T3201" s="17">
        <f t="shared" si="7081"/>
        <v>49217</v>
      </c>
      <c r="U3201" s="216">
        <f t="shared" si="7074"/>
        <v>6</v>
      </c>
      <c r="V3201" s="216">
        <f t="shared" si="7081"/>
        <v>3196</v>
      </c>
      <c r="W3201" s="16">
        <f t="shared" si="7088"/>
        <v>8.7561643835616429</v>
      </c>
      <c r="X3201" s="16" t="e">
        <f>IF(Template!$F$7="Linear interpolation",LinInterp($I$5:$I$22,$G$5:$G$22,W3201),CubicSpline($I$5:$I$22,$G$5:$G$22,W3201))</f>
        <v>#VALUE!</v>
      </c>
      <c r="Y3201" s="221" t="e">
        <f t="shared" si="7075"/>
        <v>#VALUE!</v>
      </c>
      <c r="Z3201" s="221" t="e">
        <f>Y3201/PRODUCT($AA$6:AA3200)</f>
        <v>#VALUE!</v>
      </c>
      <c r="AA3201" s="16" t="e">
        <f t="shared" si="7082"/>
        <v>#VALUE!</v>
      </c>
      <c r="AB3201" s="10" t="e">
        <f t="shared" si="7083"/>
        <v>#VALUE!</v>
      </c>
      <c r="AC3201" s="90">
        <f t="shared" si="7076"/>
        <v>3201</v>
      </c>
      <c r="AD3201" s="17">
        <f t="shared" si="7084"/>
        <v>49194</v>
      </c>
      <c r="AE3201" s="16" t="e">
        <f t="shared" si="7077"/>
        <v>#VALUE!</v>
      </c>
      <c r="AF3201" s="10">
        <f ca="1">IFERROR(AVERAGE(INDIRECT("AE"&amp;AC3201-Template!$F$10+1):INDIRECT("AE"&amp;AC3201)),0)</f>
        <v>0</v>
      </c>
      <c r="AG3201" s="35"/>
      <c r="AH3201" s="86"/>
      <c r="AI3201" s="35"/>
      <c r="AJ3201" s="35"/>
      <c r="AK3201" s="35"/>
      <c r="AL3201" s="35"/>
      <c r="AM3201" s="35"/>
      <c r="AN3201" s="35"/>
      <c r="AO3201" s="35"/>
      <c r="AP3201" s="35"/>
      <c r="AQ3201" s="35"/>
      <c r="AR3201" s="35"/>
      <c r="AS3201" s="35"/>
      <c r="AT3201" s="35"/>
      <c r="AU3201" s="35"/>
      <c r="AV3201" s="35"/>
      <c r="AW3201" s="35"/>
      <c r="AX3201" s="35"/>
      <c r="AY3201" s="35"/>
      <c r="AZ3201" s="17">
        <f t="shared" ref="AZ3201" si="7208">AZ3200+1</f>
        <v>49217</v>
      </c>
      <c r="BA3201" s="216">
        <f t="shared" si="7100"/>
        <v>6</v>
      </c>
      <c r="BB3201" s="216">
        <f t="shared" ref="BB3201" si="7209">BB3200+1</f>
        <v>3196</v>
      </c>
      <c r="BC3201" s="16">
        <f t="shared" si="7102"/>
        <v>8.7561643835616429</v>
      </c>
      <c r="BD3201" s="16">
        <f>IF(Template!$F$7="Linear interpolation",LinInterp($AO$5:$AO$18,$AM$5:$AM$18,BC3201),CubicSpline($AO$5:$AO$18,$AM$5:$AM$18,BC3201))</f>
        <v>14.150129174643224</v>
      </c>
      <c r="BE3201" s="221">
        <f t="shared" si="7181"/>
        <v>3.1861988045832956</v>
      </c>
      <c r="BF3201" s="221">
        <f>BE3201/PRODUCT($BG$6:BG3200)</f>
        <v>1.0003625353984449</v>
      </c>
      <c r="BG3201" s="16">
        <f t="shared" si="7103"/>
        <v>1.0003625356470476</v>
      </c>
      <c r="BH3201" s="10">
        <f t="shared" si="7104"/>
        <v>13.232551117236646</v>
      </c>
      <c r="BI3201" s="90"/>
      <c r="BJ3201" s="17">
        <f t="shared" si="7087"/>
        <v>49194</v>
      </c>
      <c r="BK3201" s="16">
        <f t="shared" si="7080"/>
        <v>13.232843446649101</v>
      </c>
      <c r="BL3201" s="10">
        <f ca="1">IFERROR(AVERAGE(INDIRECT("BK"&amp;AC3201-Template!$F$10+1):INDIRECT("BK"&amp;AC3201)),0)</f>
        <v>13.233144725929943</v>
      </c>
      <c r="BM3201" s="35"/>
      <c r="BN3201" s="86"/>
      <c r="BO3201" s="35"/>
      <c r="BP3201" s="35"/>
      <c r="BQ3201" s="35"/>
      <c r="BR3201" s="35"/>
      <c r="BS3201" s="35"/>
      <c r="BT3201" s="35"/>
      <c r="BU3201" s="35"/>
      <c r="BV3201" s="35"/>
      <c r="BW3201" s="35"/>
      <c r="BX3201" s="35"/>
      <c r="BY3201" s="35"/>
      <c r="BZ3201" s="35"/>
      <c r="CA3201" s="35"/>
      <c r="CB3201" s="35"/>
      <c r="CC3201" s="35"/>
      <c r="CD3201" s="35"/>
      <c r="CE3201" s="35"/>
      <c r="CF3201" s="35"/>
      <c r="CG3201" s="35"/>
      <c r="CH3201" s="35"/>
    </row>
    <row r="3202" spans="1:86" ht="15.6" x14ac:dyDescent="0.3">
      <c r="A3202" s="35"/>
      <c r="B3202" s="86"/>
      <c r="C3202" s="35"/>
      <c r="D3202" s="35"/>
      <c r="E3202" s="35"/>
      <c r="F3202" s="35"/>
      <c r="G3202" s="35"/>
      <c r="H3202" s="35"/>
      <c r="I3202" s="35"/>
      <c r="J3202" s="35"/>
      <c r="K3202" s="35"/>
      <c r="L3202" s="35"/>
      <c r="M3202" s="35"/>
      <c r="N3202" s="35"/>
      <c r="O3202" s="35"/>
      <c r="P3202" s="35"/>
      <c r="Q3202" s="35"/>
      <c r="R3202" s="35"/>
      <c r="S3202" s="35"/>
      <c r="T3202" s="17">
        <f t="shared" si="7081"/>
        <v>49218</v>
      </c>
      <c r="U3202" s="216">
        <f t="shared" si="7074"/>
        <v>7</v>
      </c>
      <c r="V3202" s="216">
        <f t="shared" si="7081"/>
        <v>3197</v>
      </c>
      <c r="W3202" s="16">
        <f t="shared" si="7088"/>
        <v>8.7589041095890412</v>
      </c>
      <c r="X3202" s="16" t="e">
        <f>IF(Template!$F$7="Linear interpolation",LinInterp($I$5:$I$22,$G$5:$G$22,W3202),CubicSpline($I$5:$I$22,$G$5:$G$22,W3202))</f>
        <v>#VALUE!</v>
      </c>
      <c r="Y3202" s="221" t="e">
        <f t="shared" si="7075"/>
        <v>#VALUE!</v>
      </c>
      <c r="Z3202" s="221" t="e">
        <f>Y3202/PRODUCT($AA$6:AA3201)</f>
        <v>#VALUE!</v>
      </c>
      <c r="AA3202" s="16" t="e">
        <f t="shared" si="7082"/>
        <v>#VALUE!</v>
      </c>
      <c r="AB3202" s="10" t="e">
        <f t="shared" si="7083"/>
        <v>#VALUE!</v>
      </c>
      <c r="AC3202" s="90">
        <f t="shared" si="7076"/>
        <v>3202</v>
      </c>
      <c r="AD3202" s="17">
        <f t="shared" si="7084"/>
        <v>49195</v>
      </c>
      <c r="AE3202" s="16" t="e">
        <f t="shared" si="7077"/>
        <v>#VALUE!</v>
      </c>
      <c r="AF3202" s="10">
        <f ca="1">IFERROR(AVERAGE(INDIRECT("AE"&amp;AC3202-Template!$F$10+1):INDIRECT("AE"&amp;AC3202)),0)</f>
        <v>0</v>
      </c>
      <c r="AG3202" s="35"/>
      <c r="AH3202" s="86"/>
      <c r="AI3202" s="35"/>
      <c r="AJ3202" s="35"/>
      <c r="AK3202" s="35"/>
      <c r="AL3202" s="35"/>
      <c r="AM3202" s="35"/>
      <c r="AN3202" s="35"/>
      <c r="AO3202" s="35"/>
      <c r="AP3202" s="35"/>
      <c r="AQ3202" s="35"/>
      <c r="AR3202" s="35"/>
      <c r="AS3202" s="35"/>
      <c r="AT3202" s="35"/>
      <c r="AU3202" s="35"/>
      <c r="AV3202" s="35"/>
      <c r="AW3202" s="35"/>
      <c r="AX3202" s="35"/>
      <c r="AY3202" s="35"/>
      <c r="AZ3202" s="17">
        <f t="shared" ref="AZ3202" si="7210">AZ3201+1</f>
        <v>49218</v>
      </c>
      <c r="BA3202" s="216">
        <f t="shared" si="7100"/>
        <v>7</v>
      </c>
      <c r="BB3202" s="216">
        <f t="shared" ref="BB3202" si="7211">BB3201+1</f>
        <v>3197</v>
      </c>
      <c r="BC3202" s="16">
        <f t="shared" si="7102"/>
        <v>8.7589041095890412</v>
      </c>
      <c r="BD3202" s="16">
        <f>IF(Template!$F$7="Linear interpolation",LinInterp($AO$5:$AO$18,$AM$5:$AM$18,BC3202),CubicSpline($AO$5:$AO$18,$AM$5:$AM$18,BC3202))</f>
        <v>14.150127640535736</v>
      </c>
      <c r="BE3202" s="221">
        <f t="shared" si="7181"/>
        <v>3.1873539136766516</v>
      </c>
      <c r="BF3202" s="221">
        <f>BE3202/PRODUCT($BG$6:BG3201)</f>
        <v>1.0003625349113798</v>
      </c>
      <c r="BG3202" s="16">
        <f t="shared" si="7103"/>
        <v>1.0003625356470476</v>
      </c>
      <c r="BH3202" s="10">
        <f t="shared" si="7104"/>
        <v>13.232551117236646</v>
      </c>
      <c r="BI3202" s="90"/>
      <c r="BJ3202" s="17">
        <f t="shared" si="7087"/>
        <v>49195</v>
      </c>
      <c r="BK3202" s="16">
        <f t="shared" si="7080"/>
        <v>13.232826347934324</v>
      </c>
      <c r="BL3202" s="10">
        <f ca="1">IFERROR(AVERAGE(INDIRECT("BK"&amp;AC3202-Template!$F$10+1):INDIRECT("BK"&amp;AC3202)),0)</f>
        <v>13.233122480431348</v>
      </c>
      <c r="BM3202" s="35"/>
      <c r="BN3202" s="86"/>
      <c r="BO3202" s="35"/>
      <c r="BP3202" s="35"/>
      <c r="BQ3202" s="35"/>
      <c r="BR3202" s="35"/>
      <c r="BS3202" s="35"/>
      <c r="BT3202" s="35"/>
      <c r="BU3202" s="35"/>
      <c r="BV3202" s="35"/>
      <c r="BW3202" s="35"/>
      <c r="BX3202" s="35"/>
      <c r="BY3202" s="35"/>
      <c r="BZ3202" s="35"/>
      <c r="CA3202" s="35"/>
      <c r="CB3202" s="35"/>
      <c r="CC3202" s="35"/>
      <c r="CD3202" s="35"/>
      <c r="CE3202" s="35"/>
      <c r="CF3202" s="35"/>
      <c r="CG3202" s="35"/>
      <c r="CH3202" s="35"/>
    </row>
    <row r="3203" spans="1:86" ht="15.6" x14ac:dyDescent="0.3">
      <c r="A3203" s="35"/>
      <c r="B3203" s="86"/>
      <c r="C3203" s="35"/>
      <c r="D3203" s="35"/>
      <c r="E3203" s="35"/>
      <c r="F3203" s="35"/>
      <c r="G3203" s="35"/>
      <c r="H3203" s="35"/>
      <c r="I3203" s="35"/>
      <c r="J3203" s="35"/>
      <c r="K3203" s="35"/>
      <c r="L3203" s="35"/>
      <c r="M3203" s="35"/>
      <c r="N3203" s="35"/>
      <c r="O3203" s="35"/>
      <c r="P3203" s="35"/>
      <c r="Q3203" s="35"/>
      <c r="R3203" s="35"/>
      <c r="S3203" s="35"/>
      <c r="T3203" s="17">
        <f t="shared" si="7081"/>
        <v>49219</v>
      </c>
      <c r="U3203" s="216">
        <f t="shared" si="7074"/>
        <v>1</v>
      </c>
      <c r="V3203" s="216">
        <f t="shared" si="7081"/>
        <v>3198</v>
      </c>
      <c r="W3203" s="16">
        <f t="shared" si="7088"/>
        <v>8.7616438356164377</v>
      </c>
      <c r="X3203" s="16" t="e">
        <f>IF(Template!$F$7="Linear interpolation",LinInterp($I$5:$I$22,$G$5:$G$22,W3203),CubicSpline($I$5:$I$22,$G$5:$G$22,W3203))</f>
        <v>#VALUE!</v>
      </c>
      <c r="Y3203" s="221" t="e">
        <f t="shared" si="7075"/>
        <v>#VALUE!</v>
      </c>
      <c r="Z3203" s="221" t="e">
        <f>Y3203/PRODUCT($AA$6:AA3202)</f>
        <v>#VALUE!</v>
      </c>
      <c r="AA3203" s="16" t="e">
        <f t="shared" si="7082"/>
        <v>#VALUE!</v>
      </c>
      <c r="AB3203" s="10" t="e">
        <f t="shared" si="7083"/>
        <v>#VALUE!</v>
      </c>
      <c r="AC3203" s="90">
        <f t="shared" si="7076"/>
        <v>3203</v>
      </c>
      <c r="AD3203" s="17">
        <f t="shared" si="7084"/>
        <v>49196</v>
      </c>
      <c r="AE3203" s="16" t="e">
        <f t="shared" si="7077"/>
        <v>#VALUE!</v>
      </c>
      <c r="AF3203" s="10">
        <f ca="1">IFERROR(AVERAGE(INDIRECT("AE"&amp;AC3203-Template!$F$10+1):INDIRECT("AE"&amp;AC3203)),0)</f>
        <v>0</v>
      </c>
      <c r="AG3203" s="35"/>
      <c r="AH3203" s="86"/>
      <c r="AI3203" s="35"/>
      <c r="AJ3203" s="35"/>
      <c r="AK3203" s="35"/>
      <c r="AL3203" s="35"/>
      <c r="AM3203" s="35"/>
      <c r="AN3203" s="35"/>
      <c r="AO3203" s="35"/>
      <c r="AP3203" s="35"/>
      <c r="AQ3203" s="35"/>
      <c r="AR3203" s="35"/>
      <c r="AS3203" s="35"/>
      <c r="AT3203" s="35"/>
      <c r="AU3203" s="35"/>
      <c r="AV3203" s="35"/>
      <c r="AW3203" s="35"/>
      <c r="AX3203" s="35"/>
      <c r="AY3203" s="35"/>
      <c r="AZ3203" s="17">
        <f t="shared" ref="AZ3203" si="7212">AZ3202+1</f>
        <v>49219</v>
      </c>
      <c r="BA3203" s="216">
        <f t="shared" si="7100"/>
        <v>1</v>
      </c>
      <c r="BB3203" s="216">
        <f t="shared" ref="BB3203" si="7213">BB3202+1</f>
        <v>3198</v>
      </c>
      <c r="BC3203" s="16">
        <f t="shared" si="7102"/>
        <v>8.7616438356164377</v>
      </c>
      <c r="BD3203" s="16">
        <f>IF(Template!$F$7="Linear interpolation",LinInterp($AO$5:$AO$18,$AM$5:$AM$18,BC3203),CubicSpline($AO$5:$AO$18,$AM$5:$AM$18,BC3203))</f>
        <v>14.150126104414278</v>
      </c>
      <c r="BE3203" s="221">
        <f t="shared" si="7181"/>
        <v>3.1885094408099683</v>
      </c>
      <c r="BF3203" s="221">
        <f>BE3203/PRODUCT($BG$6:BG3202)</f>
        <v>1.0003625341960067</v>
      </c>
      <c r="BG3203" s="16">
        <f t="shared" si="7103"/>
        <v>1.0003625341960067</v>
      </c>
      <c r="BH3203" s="10">
        <f t="shared" si="7104"/>
        <v>13.232498154245874</v>
      </c>
      <c r="BI3203" s="90"/>
      <c r="BJ3203" s="17">
        <f t="shared" si="7087"/>
        <v>49196</v>
      </c>
      <c r="BK3203" s="16">
        <f t="shared" si="7080"/>
        <v>13.232826347934324</v>
      </c>
      <c r="BL3203" s="10">
        <f ca="1">IFERROR(AVERAGE(INDIRECT("BK"&amp;AC3203-Template!$F$10+1):INDIRECT("BK"&amp;AC3203)),0)</f>
        <v>13.233101145887007</v>
      </c>
      <c r="BM3203" s="35"/>
      <c r="BN3203" s="86"/>
      <c r="BO3203" s="35"/>
      <c r="BP3203" s="35"/>
      <c r="BQ3203" s="35"/>
      <c r="BR3203" s="35"/>
      <c r="BS3203" s="35"/>
      <c r="BT3203" s="35"/>
      <c r="BU3203" s="35"/>
      <c r="BV3203" s="35"/>
      <c r="BW3203" s="35"/>
      <c r="BX3203" s="35"/>
      <c r="BY3203" s="35"/>
      <c r="BZ3203" s="35"/>
      <c r="CA3203" s="35"/>
      <c r="CB3203" s="35"/>
      <c r="CC3203" s="35"/>
      <c r="CD3203" s="35"/>
      <c r="CE3203" s="35"/>
      <c r="CF3203" s="35"/>
      <c r="CG3203" s="35"/>
      <c r="CH3203" s="35"/>
    </row>
    <row r="3204" spans="1:86" ht="15.6" x14ac:dyDescent="0.3">
      <c r="A3204" s="35"/>
      <c r="B3204" s="86"/>
      <c r="C3204" s="35"/>
      <c r="D3204" s="35"/>
      <c r="E3204" s="35"/>
      <c r="F3204" s="35"/>
      <c r="G3204" s="35"/>
      <c r="H3204" s="35"/>
      <c r="I3204" s="35"/>
      <c r="J3204" s="35"/>
      <c r="K3204" s="35"/>
      <c r="L3204" s="35"/>
      <c r="M3204" s="35"/>
      <c r="N3204" s="35"/>
      <c r="O3204" s="35"/>
      <c r="P3204" s="35"/>
      <c r="Q3204" s="35"/>
      <c r="R3204" s="35"/>
      <c r="S3204" s="35"/>
      <c r="T3204" s="17">
        <f t="shared" si="7081"/>
        <v>49220</v>
      </c>
      <c r="U3204" s="216">
        <f t="shared" si="7074"/>
        <v>2</v>
      </c>
      <c r="V3204" s="216">
        <f t="shared" si="7081"/>
        <v>3199</v>
      </c>
      <c r="W3204" s="16">
        <f t="shared" si="7088"/>
        <v>8.7643835616438359</v>
      </c>
      <c r="X3204" s="16" t="e">
        <f>IF(Template!$F$7="Linear interpolation",LinInterp($I$5:$I$22,$G$5:$G$22,W3204),CubicSpline($I$5:$I$22,$G$5:$G$22,W3204))</f>
        <v>#VALUE!</v>
      </c>
      <c r="Y3204" s="221" t="e">
        <f t="shared" si="7075"/>
        <v>#VALUE!</v>
      </c>
      <c r="Z3204" s="221" t="e">
        <f>Y3204/PRODUCT($AA$6:AA3203)</f>
        <v>#VALUE!</v>
      </c>
      <c r="AA3204" s="16" t="e">
        <f t="shared" si="7082"/>
        <v>#VALUE!</v>
      </c>
      <c r="AB3204" s="10" t="e">
        <f t="shared" si="7083"/>
        <v>#VALUE!</v>
      </c>
      <c r="AC3204" s="90">
        <f t="shared" si="7076"/>
        <v>3204</v>
      </c>
      <c r="AD3204" s="17">
        <f t="shared" si="7084"/>
        <v>49197</v>
      </c>
      <c r="AE3204" s="16" t="e">
        <f t="shared" si="7077"/>
        <v>#VALUE!</v>
      </c>
      <c r="AF3204" s="10">
        <f ca="1">IFERROR(AVERAGE(INDIRECT("AE"&amp;AC3204-Template!$F$10+1):INDIRECT("AE"&amp;AC3204)),0)</f>
        <v>0</v>
      </c>
      <c r="AG3204" s="35"/>
      <c r="AH3204" s="86"/>
      <c r="AI3204" s="35"/>
      <c r="AJ3204" s="35"/>
      <c r="AK3204" s="35"/>
      <c r="AL3204" s="35"/>
      <c r="AM3204" s="35"/>
      <c r="AN3204" s="35"/>
      <c r="AO3204" s="35"/>
      <c r="AP3204" s="35"/>
      <c r="AQ3204" s="35"/>
      <c r="AR3204" s="35"/>
      <c r="AS3204" s="35"/>
      <c r="AT3204" s="35"/>
      <c r="AU3204" s="35"/>
      <c r="AV3204" s="35"/>
      <c r="AW3204" s="35"/>
      <c r="AX3204" s="35"/>
      <c r="AY3204" s="35"/>
      <c r="AZ3204" s="17">
        <f t="shared" ref="AZ3204" si="7214">AZ3203+1</f>
        <v>49220</v>
      </c>
      <c r="BA3204" s="216">
        <f t="shared" si="7100"/>
        <v>2</v>
      </c>
      <c r="BB3204" s="216">
        <f t="shared" ref="BB3204" si="7215">BB3203+1</f>
        <v>3199</v>
      </c>
      <c r="BC3204" s="16">
        <f t="shared" si="7102"/>
        <v>8.7643835616438359</v>
      </c>
      <c r="BD3204" s="16">
        <f>IF(Template!$F$7="Linear interpolation",LinInterp($AO$5:$AO$18,$AM$5:$AM$18,BC3204),CubicSpline($AO$5:$AO$18,$AM$5:$AM$18,BC3204))</f>
        <v>14.150124566413115</v>
      </c>
      <c r="BE3204" s="221">
        <f t="shared" si="7181"/>
        <v>3.1896653861666895</v>
      </c>
      <c r="BF3204" s="221">
        <f>BE3204/PRODUCT($BG$6:BG3203)</f>
        <v>1.0003625347135328</v>
      </c>
      <c r="BG3204" s="16">
        <f t="shared" si="7103"/>
        <v>1.0003625347135328</v>
      </c>
      <c r="BH3204" s="10">
        <f t="shared" si="7104"/>
        <v>13.232517043945681</v>
      </c>
      <c r="BI3204" s="90"/>
      <c r="BJ3204" s="17">
        <f t="shared" si="7087"/>
        <v>49197</v>
      </c>
      <c r="BK3204" s="16">
        <f t="shared" si="7080"/>
        <v>13.232826347934324</v>
      </c>
      <c r="BL3204" s="10">
        <f ca="1">IFERROR(AVERAGE(INDIRECT("BK"&amp;AC3204-Template!$F$10+1):INDIRECT("BK"&amp;AC3204)),0)</f>
        <v>13.233080710755926</v>
      </c>
      <c r="BM3204" s="35"/>
      <c r="BN3204" s="86"/>
      <c r="BO3204" s="35"/>
      <c r="BP3204" s="35"/>
      <c r="BQ3204" s="35"/>
      <c r="BR3204" s="35"/>
      <c r="BS3204" s="35"/>
      <c r="BT3204" s="35"/>
      <c r="BU3204" s="35"/>
      <c r="BV3204" s="35"/>
      <c r="BW3204" s="35"/>
      <c r="BX3204" s="35"/>
      <c r="BY3204" s="35"/>
      <c r="BZ3204" s="35"/>
      <c r="CA3204" s="35"/>
      <c r="CB3204" s="35"/>
      <c r="CC3204" s="35"/>
      <c r="CD3204" s="35"/>
      <c r="CE3204" s="35"/>
      <c r="CF3204" s="35"/>
      <c r="CG3204" s="35"/>
      <c r="CH3204" s="35"/>
    </row>
    <row r="3205" spans="1:86" ht="15.6" x14ac:dyDescent="0.3">
      <c r="A3205" s="35"/>
      <c r="B3205" s="86"/>
      <c r="C3205" s="35"/>
      <c r="D3205" s="35"/>
      <c r="E3205" s="35"/>
      <c r="F3205" s="35"/>
      <c r="G3205" s="35"/>
      <c r="H3205" s="35"/>
      <c r="I3205" s="35"/>
      <c r="J3205" s="35"/>
      <c r="K3205" s="35"/>
      <c r="L3205" s="35"/>
      <c r="M3205" s="35"/>
      <c r="N3205" s="35"/>
      <c r="O3205" s="35"/>
      <c r="P3205" s="35"/>
      <c r="Q3205" s="35"/>
      <c r="R3205" s="35"/>
      <c r="S3205" s="35"/>
      <c r="T3205" s="17">
        <f t="shared" si="7081"/>
        <v>49221</v>
      </c>
      <c r="U3205" s="216">
        <f t="shared" si="7074"/>
        <v>3</v>
      </c>
      <c r="V3205" s="216">
        <f t="shared" si="7081"/>
        <v>3200</v>
      </c>
      <c r="W3205" s="16">
        <f t="shared" si="7088"/>
        <v>8.7671232876712324</v>
      </c>
      <c r="X3205" s="16" t="e">
        <f>IF(Template!$F$7="Linear interpolation",LinInterp($I$5:$I$22,$G$5:$G$22,W3205),CubicSpline($I$5:$I$22,$G$5:$G$22,W3205))</f>
        <v>#VALUE!</v>
      </c>
      <c r="Y3205" s="221" t="e">
        <f t="shared" si="7075"/>
        <v>#VALUE!</v>
      </c>
      <c r="Z3205" s="221" t="e">
        <f>Y3205/PRODUCT($AA$6:AA3204)</f>
        <v>#VALUE!</v>
      </c>
      <c r="AA3205" s="16" t="e">
        <f t="shared" si="7082"/>
        <v>#VALUE!</v>
      </c>
      <c r="AB3205" s="10" t="e">
        <f t="shared" si="7083"/>
        <v>#VALUE!</v>
      </c>
      <c r="AC3205" s="90">
        <f t="shared" si="7076"/>
        <v>3205</v>
      </c>
      <c r="AD3205" s="17">
        <f t="shared" si="7084"/>
        <v>49198</v>
      </c>
      <c r="AE3205" s="16" t="e">
        <f t="shared" si="7077"/>
        <v>#VALUE!</v>
      </c>
      <c r="AF3205" s="10">
        <f ca="1">IFERROR(AVERAGE(INDIRECT("AE"&amp;AC3205-Template!$F$10+1):INDIRECT("AE"&amp;AC3205)),0)</f>
        <v>0</v>
      </c>
      <c r="AG3205" s="35"/>
      <c r="AH3205" s="86"/>
      <c r="AI3205" s="35"/>
      <c r="AJ3205" s="35"/>
      <c r="AK3205" s="35"/>
      <c r="AL3205" s="35"/>
      <c r="AM3205" s="35"/>
      <c r="AN3205" s="35"/>
      <c r="AO3205" s="35"/>
      <c r="AP3205" s="35"/>
      <c r="AQ3205" s="35"/>
      <c r="AR3205" s="35"/>
      <c r="AS3205" s="35"/>
      <c r="AT3205" s="35"/>
      <c r="AU3205" s="35"/>
      <c r="AV3205" s="35"/>
      <c r="AW3205" s="35"/>
      <c r="AX3205" s="35"/>
      <c r="AY3205" s="35"/>
      <c r="AZ3205" s="17">
        <f t="shared" ref="AZ3205" si="7216">AZ3204+1</f>
        <v>49221</v>
      </c>
      <c r="BA3205" s="216">
        <f t="shared" si="7100"/>
        <v>3</v>
      </c>
      <c r="BB3205" s="216">
        <f t="shared" ref="BB3205" si="7217">BB3204+1</f>
        <v>3200</v>
      </c>
      <c r="BC3205" s="16">
        <f t="shared" si="7102"/>
        <v>8.7671232876712324</v>
      </c>
      <c r="BD3205" s="16">
        <f>IF(Template!$F$7="Linear interpolation",LinInterp($AO$5:$AO$18,$AM$5:$AM$18,BC3205),CubicSpline($AO$5:$AO$18,$AM$5:$AM$18,BC3205))</f>
        <v>14.150123026666513</v>
      </c>
      <c r="BE3205" s="221">
        <f t="shared" si="7181"/>
        <v>3.1908217499304095</v>
      </c>
      <c r="BF3205" s="221">
        <f>BE3205/PRODUCT($BG$6:BG3204)</f>
        <v>1.0003625345055738</v>
      </c>
      <c r="BG3205" s="16">
        <f t="shared" si="7103"/>
        <v>1.0003625345055738</v>
      </c>
      <c r="BH3205" s="10">
        <f t="shared" si="7104"/>
        <v>13.232509453442788</v>
      </c>
      <c r="BI3205" s="90"/>
      <c r="BJ3205" s="17">
        <f t="shared" si="7087"/>
        <v>49198</v>
      </c>
      <c r="BK3205" s="16">
        <f t="shared" si="7080"/>
        <v>13.232727356248253</v>
      </c>
      <c r="BL3205" s="10">
        <f ca="1">IFERROR(AVERAGE(INDIRECT("BK"&amp;AC3205-Template!$F$10+1):INDIRECT("BK"&amp;AC3205)),0)</f>
        <v>13.233056975901977</v>
      </c>
      <c r="BM3205" s="35"/>
      <c r="BN3205" s="86"/>
      <c r="BO3205" s="35"/>
      <c r="BP3205" s="35"/>
      <c r="BQ3205" s="35"/>
      <c r="BR3205" s="35"/>
      <c r="BS3205" s="35"/>
      <c r="BT3205" s="35"/>
      <c r="BU3205" s="35"/>
      <c r="BV3205" s="35"/>
      <c r="BW3205" s="35"/>
      <c r="BX3205" s="35"/>
      <c r="BY3205" s="35"/>
      <c r="BZ3205" s="35"/>
      <c r="CA3205" s="35"/>
      <c r="CB3205" s="35"/>
      <c r="CC3205" s="35"/>
      <c r="CD3205" s="35"/>
      <c r="CE3205" s="35"/>
      <c r="CF3205" s="35"/>
      <c r="CG3205" s="35"/>
      <c r="CH3205" s="35"/>
    </row>
    <row r="3206" spans="1:86" ht="15.6" x14ac:dyDescent="0.3">
      <c r="A3206" s="35"/>
      <c r="B3206" s="86"/>
      <c r="C3206" s="35"/>
      <c r="D3206" s="35"/>
      <c r="E3206" s="35"/>
      <c r="F3206" s="35"/>
      <c r="G3206" s="35"/>
      <c r="H3206" s="35"/>
      <c r="I3206" s="35"/>
      <c r="J3206" s="35"/>
      <c r="K3206" s="35"/>
      <c r="L3206" s="35"/>
      <c r="M3206" s="35"/>
      <c r="N3206" s="35"/>
      <c r="O3206" s="35"/>
      <c r="P3206" s="35"/>
      <c r="Q3206" s="35"/>
      <c r="R3206" s="35"/>
      <c r="S3206" s="35"/>
      <c r="T3206" s="17">
        <f t="shared" si="7081"/>
        <v>49222</v>
      </c>
      <c r="U3206" s="216">
        <f t="shared" ref="U3206:U3269" si="7218">WEEKDAY(T3206,2)</f>
        <v>4</v>
      </c>
      <c r="V3206" s="216">
        <f t="shared" si="7081"/>
        <v>3201</v>
      </c>
      <c r="W3206" s="16">
        <f t="shared" si="7088"/>
        <v>8.7698630136986306</v>
      </c>
      <c r="X3206" s="16" t="e">
        <f>IF(Template!$F$7="Linear interpolation",LinInterp($I$5:$I$22,$G$5:$G$22,W3206),CubicSpline($I$5:$I$22,$G$5:$G$22,W3206))</f>
        <v>#VALUE!</v>
      </c>
      <c r="Y3206" s="221" t="e">
        <f t="shared" ref="Y3206:Y3269" si="7219">(1+(X3206/100))^W3206</f>
        <v>#VALUE!</v>
      </c>
      <c r="Z3206" s="221" t="e">
        <f>Y3206/PRODUCT($AA$6:AA3205)</f>
        <v>#VALUE!</v>
      </c>
      <c r="AA3206" s="16" t="e">
        <f t="shared" si="7082"/>
        <v>#VALUE!</v>
      </c>
      <c r="AB3206" s="10" t="e">
        <f t="shared" si="7083"/>
        <v>#VALUE!</v>
      </c>
      <c r="AC3206" s="90">
        <f t="shared" ref="AC3206:AC3269" si="7220">ROW(AD3206)</f>
        <v>3206</v>
      </c>
      <c r="AD3206" s="17">
        <f t="shared" si="7084"/>
        <v>49199</v>
      </c>
      <c r="AE3206" s="16" t="e">
        <f t="shared" ref="AE3206:AE3269" si="7221">IF(R3206&lt;&gt;0,R3206,VLOOKUP(AD3206,$T:$AB,9,FALSE))</f>
        <v>#VALUE!</v>
      </c>
      <c r="AF3206" s="10">
        <f ca="1">IFERROR(AVERAGE(INDIRECT("AE"&amp;AC3206-Template!$F$10+1):INDIRECT("AE"&amp;AC3206)),0)</f>
        <v>0</v>
      </c>
      <c r="AG3206" s="35"/>
      <c r="AH3206" s="86"/>
      <c r="AI3206" s="35"/>
      <c r="AJ3206" s="35"/>
      <c r="AK3206" s="35"/>
      <c r="AL3206" s="35"/>
      <c r="AM3206" s="35"/>
      <c r="AN3206" s="35"/>
      <c r="AO3206" s="35"/>
      <c r="AP3206" s="35"/>
      <c r="AQ3206" s="35"/>
      <c r="AR3206" s="35"/>
      <c r="AS3206" s="35"/>
      <c r="AT3206" s="35"/>
      <c r="AU3206" s="35"/>
      <c r="AV3206" s="35"/>
      <c r="AW3206" s="35"/>
      <c r="AX3206" s="35"/>
      <c r="AY3206" s="35"/>
      <c r="AZ3206" s="17">
        <f t="shared" ref="AZ3206" si="7222">AZ3205+1</f>
        <v>49222</v>
      </c>
      <c r="BA3206" s="216">
        <f t="shared" si="7100"/>
        <v>4</v>
      </c>
      <c r="BB3206" s="216">
        <f t="shared" ref="BB3206" si="7223">BB3205+1</f>
        <v>3201</v>
      </c>
      <c r="BC3206" s="16">
        <f t="shared" si="7102"/>
        <v>8.7698630136986306</v>
      </c>
      <c r="BD3206" s="16">
        <f>IF(Template!$F$7="Linear interpolation",LinInterp($AO$5:$AO$18,$AM$5:$AM$18,BC3206),CubicSpline($AO$5:$AO$18,$AM$5:$AM$18,BC3206))</f>
        <v>14.150121485308736</v>
      </c>
      <c r="BE3206" s="221">
        <f t="shared" si="7181"/>
        <v>3.1919785322848555</v>
      </c>
      <c r="BF3206" s="221">
        <f>BE3206/PRODUCT($BG$6:BG3205)</f>
        <v>1.0003625343078071</v>
      </c>
      <c r="BG3206" s="16">
        <f t="shared" si="7103"/>
        <v>1.0003625343078071</v>
      </c>
      <c r="BH3206" s="10">
        <f t="shared" si="7104"/>
        <v>13.232502234958531</v>
      </c>
      <c r="BI3206" s="90"/>
      <c r="BJ3206" s="17">
        <f t="shared" si="7087"/>
        <v>49199</v>
      </c>
      <c r="BK3206" s="16">
        <f t="shared" ref="BK3206:BK3269" si="7224">IF(AX3206&lt;&gt;0,AX3206,VLOOKUP(BJ3206,$AZ:$BH,9,FALSE))</f>
        <v>13.232761555939</v>
      </c>
      <c r="BL3206" s="10">
        <f ca="1">IFERROR(AVERAGE(INDIRECT("BK"&amp;AC3206-Template!$F$10+1):INDIRECT("BK"&amp;AC3206)),0)</f>
        <v>13.233034381037722</v>
      </c>
      <c r="BM3206" s="35"/>
      <c r="BN3206" s="86"/>
      <c r="BO3206" s="35"/>
      <c r="BP3206" s="35"/>
      <c r="BQ3206" s="35"/>
      <c r="BR3206" s="35"/>
      <c r="BS3206" s="35"/>
      <c r="BT3206" s="35"/>
      <c r="BU3206" s="35"/>
      <c r="BV3206" s="35"/>
      <c r="BW3206" s="35"/>
      <c r="BX3206" s="35"/>
      <c r="BY3206" s="35"/>
      <c r="BZ3206" s="35"/>
      <c r="CA3206" s="35"/>
      <c r="CB3206" s="35"/>
      <c r="CC3206" s="35"/>
      <c r="CD3206" s="35"/>
      <c r="CE3206" s="35"/>
      <c r="CF3206" s="35"/>
      <c r="CG3206" s="35"/>
      <c r="CH3206" s="35"/>
    </row>
    <row r="3207" spans="1:86" ht="15.6" x14ac:dyDescent="0.3">
      <c r="A3207" s="35"/>
      <c r="B3207" s="86"/>
      <c r="C3207" s="35"/>
      <c r="D3207" s="35"/>
      <c r="E3207" s="35"/>
      <c r="F3207" s="35"/>
      <c r="G3207" s="35"/>
      <c r="H3207" s="35"/>
      <c r="I3207" s="35"/>
      <c r="J3207" s="35"/>
      <c r="K3207" s="35"/>
      <c r="L3207" s="35"/>
      <c r="M3207" s="35"/>
      <c r="N3207" s="35"/>
      <c r="O3207" s="35"/>
      <c r="P3207" s="35"/>
      <c r="Q3207" s="35"/>
      <c r="R3207" s="35"/>
      <c r="S3207" s="35"/>
      <c r="T3207" s="17">
        <f t="shared" ref="T3207:V3270" si="7225">T3206+1</f>
        <v>49223</v>
      </c>
      <c r="U3207" s="216">
        <f t="shared" si="7218"/>
        <v>5</v>
      </c>
      <c r="V3207" s="216">
        <f t="shared" si="7225"/>
        <v>3202</v>
      </c>
      <c r="W3207" s="16">
        <f t="shared" si="7088"/>
        <v>8.7726027397260271</v>
      </c>
      <c r="X3207" s="16" t="e">
        <f>IF(Template!$F$7="Linear interpolation",LinInterp($I$5:$I$22,$G$5:$G$22,W3207),CubicSpline($I$5:$I$22,$G$5:$G$22,W3207))</f>
        <v>#VALUE!</v>
      </c>
      <c r="Y3207" s="221" t="e">
        <f t="shared" si="7219"/>
        <v>#VALUE!</v>
      </c>
      <c r="Z3207" s="221" t="e">
        <f>Y3207/PRODUCT($AA$6:AA3206)</f>
        <v>#VALUE!</v>
      </c>
      <c r="AA3207" s="16" t="e">
        <f t="shared" ref="AA3207:AA3270" si="7226">1+AB3207/365/100</f>
        <v>#VALUE!</v>
      </c>
      <c r="AB3207" s="10" t="e">
        <f t="shared" ref="AB3207:AB3270" si="7227">IF(OR(U3207=6,U3207=7),AB3206,(Z3207-1)*365*100)</f>
        <v>#VALUE!</v>
      </c>
      <c r="AC3207" s="90">
        <f t="shared" si="7220"/>
        <v>3207</v>
      </c>
      <c r="AD3207" s="17">
        <f t="shared" ref="AD3207:AD3270" si="7228">AD3206+1</f>
        <v>49200</v>
      </c>
      <c r="AE3207" s="16" t="e">
        <f t="shared" si="7221"/>
        <v>#VALUE!</v>
      </c>
      <c r="AF3207" s="10">
        <f ca="1">IFERROR(AVERAGE(INDIRECT("AE"&amp;AC3207-Template!$F$10+1):INDIRECT("AE"&amp;AC3207)),0)</f>
        <v>0</v>
      </c>
      <c r="AG3207" s="35"/>
      <c r="AH3207" s="86"/>
      <c r="AI3207" s="35"/>
      <c r="AJ3207" s="35"/>
      <c r="AK3207" s="35"/>
      <c r="AL3207" s="35"/>
      <c r="AM3207" s="35"/>
      <c r="AN3207" s="35"/>
      <c r="AO3207" s="35"/>
      <c r="AP3207" s="35"/>
      <c r="AQ3207" s="35"/>
      <c r="AR3207" s="35"/>
      <c r="AS3207" s="35"/>
      <c r="AT3207" s="35"/>
      <c r="AU3207" s="35"/>
      <c r="AV3207" s="35"/>
      <c r="AW3207" s="35"/>
      <c r="AX3207" s="35"/>
      <c r="AY3207" s="35"/>
      <c r="AZ3207" s="17">
        <f t="shared" ref="AZ3207" si="7229">AZ3206+1</f>
        <v>49223</v>
      </c>
      <c r="BA3207" s="216">
        <f t="shared" si="7100"/>
        <v>5</v>
      </c>
      <c r="BB3207" s="216">
        <f t="shared" ref="BB3207" si="7230">BB3206+1</f>
        <v>3202</v>
      </c>
      <c r="BC3207" s="16">
        <f t="shared" si="7102"/>
        <v>8.7726027397260271</v>
      </c>
      <c r="BD3207" s="16">
        <f>IF(Template!$F$7="Linear interpolation",LinInterp($AO$5:$AO$18,$AM$5:$AM$18,BC3207),CubicSpline($AO$5:$AO$18,$AM$5:$AM$18,BC3207))</f>
        <v>14.150119942474047</v>
      </c>
      <c r="BE3207" s="221">
        <f t="shared" si="7181"/>
        <v>3.1931357334139023</v>
      </c>
      <c r="BF3207" s="221">
        <f>BE3207/PRODUCT($BG$6:BG3206)</f>
        <v>1.0003625341202462</v>
      </c>
      <c r="BG3207" s="16">
        <f t="shared" si="7103"/>
        <v>1.0003625341202462</v>
      </c>
      <c r="BH3207" s="10">
        <f t="shared" si="7104"/>
        <v>13.232495388987298</v>
      </c>
      <c r="BI3207" s="90"/>
      <c r="BJ3207" s="17">
        <f t="shared" ref="BJ3207:BJ3270" si="7231">BJ3206+1</f>
        <v>49200</v>
      </c>
      <c r="BK3207" s="16">
        <f t="shared" si="7224"/>
        <v>13.232746261087502</v>
      </c>
      <c r="BL3207" s="10">
        <f ca="1">IFERROR(AVERAGE(INDIRECT("BK"&amp;AC3207-Template!$F$10+1):INDIRECT("BK"&amp;AC3207)),0)</f>
        <v>13.233016557210515</v>
      </c>
      <c r="BM3207" s="35"/>
      <c r="BN3207" s="86"/>
      <c r="BO3207" s="35"/>
      <c r="BP3207" s="35"/>
      <c r="BQ3207" s="35"/>
      <c r="BR3207" s="35"/>
      <c r="BS3207" s="35"/>
      <c r="BT3207" s="35"/>
      <c r="BU3207" s="35"/>
      <c r="BV3207" s="35"/>
      <c r="BW3207" s="35"/>
      <c r="BX3207" s="35"/>
      <c r="BY3207" s="35"/>
      <c r="BZ3207" s="35"/>
      <c r="CA3207" s="35"/>
      <c r="CB3207" s="35"/>
      <c r="CC3207" s="35"/>
      <c r="CD3207" s="35"/>
      <c r="CE3207" s="35"/>
      <c r="CF3207" s="35"/>
      <c r="CG3207" s="35"/>
      <c r="CH3207" s="35"/>
    </row>
    <row r="3208" spans="1:86" ht="15.6" x14ac:dyDescent="0.3">
      <c r="A3208" s="35"/>
      <c r="B3208" s="86"/>
      <c r="C3208" s="35"/>
      <c r="D3208" s="35"/>
      <c r="E3208" s="35"/>
      <c r="F3208" s="35"/>
      <c r="G3208" s="35"/>
      <c r="H3208" s="35"/>
      <c r="I3208" s="35"/>
      <c r="J3208" s="35"/>
      <c r="K3208" s="35"/>
      <c r="L3208" s="35"/>
      <c r="M3208" s="35"/>
      <c r="N3208" s="35"/>
      <c r="O3208" s="35"/>
      <c r="P3208" s="35"/>
      <c r="Q3208" s="35"/>
      <c r="R3208" s="35"/>
      <c r="S3208" s="35"/>
      <c r="T3208" s="17">
        <f t="shared" si="7225"/>
        <v>49224</v>
      </c>
      <c r="U3208" s="216">
        <f t="shared" si="7218"/>
        <v>6</v>
      </c>
      <c r="V3208" s="216">
        <f t="shared" si="7225"/>
        <v>3203</v>
      </c>
      <c r="W3208" s="16">
        <f t="shared" ref="W3208:W3271" si="7232">YEARFRAC($T$5,T3208,3)</f>
        <v>8.7753424657534254</v>
      </c>
      <c r="X3208" s="16" t="e">
        <f>IF(Template!$F$7="Linear interpolation",LinInterp($I$5:$I$22,$G$5:$G$22,W3208),CubicSpline($I$5:$I$22,$G$5:$G$22,W3208))</f>
        <v>#VALUE!</v>
      </c>
      <c r="Y3208" s="221" t="e">
        <f t="shared" si="7219"/>
        <v>#VALUE!</v>
      </c>
      <c r="Z3208" s="221" t="e">
        <f>Y3208/PRODUCT($AA$6:AA3207)</f>
        <v>#VALUE!</v>
      </c>
      <c r="AA3208" s="16" t="e">
        <f t="shared" si="7226"/>
        <v>#VALUE!</v>
      </c>
      <c r="AB3208" s="10" t="e">
        <f t="shared" si="7227"/>
        <v>#VALUE!</v>
      </c>
      <c r="AC3208" s="90">
        <f t="shared" si="7220"/>
        <v>3208</v>
      </c>
      <c r="AD3208" s="17">
        <f t="shared" si="7228"/>
        <v>49201</v>
      </c>
      <c r="AE3208" s="16" t="e">
        <f t="shared" si="7221"/>
        <v>#VALUE!</v>
      </c>
      <c r="AF3208" s="10">
        <f ca="1">IFERROR(AVERAGE(INDIRECT("AE"&amp;AC3208-Template!$F$10+1):INDIRECT("AE"&amp;AC3208)),0)</f>
        <v>0</v>
      </c>
      <c r="AG3208" s="35"/>
      <c r="AH3208" s="86"/>
      <c r="AI3208" s="35"/>
      <c r="AJ3208" s="35"/>
      <c r="AK3208" s="35"/>
      <c r="AL3208" s="35"/>
      <c r="AM3208" s="35"/>
      <c r="AN3208" s="35"/>
      <c r="AO3208" s="35"/>
      <c r="AP3208" s="35"/>
      <c r="AQ3208" s="35"/>
      <c r="AR3208" s="35"/>
      <c r="AS3208" s="35"/>
      <c r="AT3208" s="35"/>
      <c r="AU3208" s="35"/>
      <c r="AV3208" s="35"/>
      <c r="AW3208" s="35"/>
      <c r="AX3208" s="35"/>
      <c r="AY3208" s="35"/>
      <c r="AZ3208" s="17">
        <f t="shared" ref="AZ3208" si="7233">AZ3207+1</f>
        <v>49224</v>
      </c>
      <c r="BA3208" s="216">
        <f t="shared" si="7100"/>
        <v>6</v>
      </c>
      <c r="BB3208" s="216">
        <f t="shared" ref="BB3208" si="7234">BB3207+1</f>
        <v>3203</v>
      </c>
      <c r="BC3208" s="16">
        <f t="shared" si="7102"/>
        <v>8.7753424657534254</v>
      </c>
      <c r="BD3208" s="16">
        <f>IF(Template!$F$7="Linear interpolation",LinInterp($AO$5:$AO$18,$AM$5:$AM$18,BC3208),CubicSpline($AO$5:$AO$18,$AM$5:$AM$18,BC3208))</f>
        <v>14.150118398296714</v>
      </c>
      <c r="BE3208" s="221">
        <f t="shared" si="7181"/>
        <v>3.1942933535015632</v>
      </c>
      <c r="BF3208" s="221">
        <f>BE3208/PRODUCT($BG$6:BG3207)</f>
        <v>1.0003625339429034</v>
      </c>
      <c r="BG3208" s="16">
        <f t="shared" si="7103"/>
        <v>1.0003625341202462</v>
      </c>
      <c r="BH3208" s="10">
        <f t="shared" si="7104"/>
        <v>13.232495388987298</v>
      </c>
      <c r="BI3208" s="90"/>
      <c r="BJ3208" s="17">
        <f t="shared" si="7231"/>
        <v>49201</v>
      </c>
      <c r="BK3208" s="16">
        <f t="shared" si="7224"/>
        <v>13.232731328294056</v>
      </c>
      <c r="BL3208" s="10">
        <f ca="1">IFERROR(AVERAGE(INDIRECT("BK"&amp;AC3208-Template!$F$10+1):INDIRECT("BK"&amp;AC3208)),0)</f>
        <v>13.232996436712716</v>
      </c>
      <c r="BM3208" s="35"/>
      <c r="BN3208" s="86"/>
      <c r="BO3208" s="35"/>
      <c r="BP3208" s="35"/>
      <c r="BQ3208" s="35"/>
      <c r="BR3208" s="35"/>
      <c r="BS3208" s="35"/>
      <c r="BT3208" s="35"/>
      <c r="BU3208" s="35"/>
      <c r="BV3208" s="35"/>
      <c r="BW3208" s="35"/>
      <c r="BX3208" s="35"/>
      <c r="BY3208" s="35"/>
      <c r="BZ3208" s="35"/>
      <c r="CA3208" s="35"/>
      <c r="CB3208" s="35"/>
      <c r="CC3208" s="35"/>
      <c r="CD3208" s="35"/>
      <c r="CE3208" s="35"/>
      <c r="CF3208" s="35"/>
      <c r="CG3208" s="35"/>
      <c r="CH3208" s="35"/>
    </row>
    <row r="3209" spans="1:86" ht="15.6" x14ac:dyDescent="0.3">
      <c r="A3209" s="35"/>
      <c r="B3209" s="86"/>
      <c r="C3209" s="35"/>
      <c r="D3209" s="35"/>
      <c r="E3209" s="35"/>
      <c r="F3209" s="35"/>
      <c r="G3209" s="35"/>
      <c r="H3209" s="35"/>
      <c r="I3209" s="35"/>
      <c r="J3209" s="35"/>
      <c r="K3209" s="35"/>
      <c r="L3209" s="35"/>
      <c r="M3209" s="35"/>
      <c r="N3209" s="35"/>
      <c r="O3209" s="35"/>
      <c r="P3209" s="35"/>
      <c r="Q3209" s="35"/>
      <c r="R3209" s="35"/>
      <c r="S3209" s="35"/>
      <c r="T3209" s="17">
        <f t="shared" si="7225"/>
        <v>49225</v>
      </c>
      <c r="U3209" s="216">
        <f t="shared" si="7218"/>
        <v>7</v>
      </c>
      <c r="V3209" s="216">
        <f t="shared" si="7225"/>
        <v>3204</v>
      </c>
      <c r="W3209" s="16">
        <f t="shared" si="7232"/>
        <v>8.7780821917808218</v>
      </c>
      <c r="X3209" s="16" t="e">
        <f>IF(Template!$F$7="Linear interpolation",LinInterp($I$5:$I$22,$G$5:$G$22,W3209),CubicSpline($I$5:$I$22,$G$5:$G$22,W3209))</f>
        <v>#VALUE!</v>
      </c>
      <c r="Y3209" s="221" t="e">
        <f t="shared" si="7219"/>
        <v>#VALUE!</v>
      </c>
      <c r="Z3209" s="221" t="e">
        <f>Y3209/PRODUCT($AA$6:AA3208)</f>
        <v>#VALUE!</v>
      </c>
      <c r="AA3209" s="16" t="e">
        <f t="shared" si="7226"/>
        <v>#VALUE!</v>
      </c>
      <c r="AB3209" s="10" t="e">
        <f t="shared" si="7227"/>
        <v>#VALUE!</v>
      </c>
      <c r="AC3209" s="90">
        <f t="shared" si="7220"/>
        <v>3209</v>
      </c>
      <c r="AD3209" s="17">
        <f t="shared" si="7228"/>
        <v>49202</v>
      </c>
      <c r="AE3209" s="16" t="e">
        <f t="shared" si="7221"/>
        <v>#VALUE!</v>
      </c>
      <c r="AF3209" s="10">
        <f ca="1">IFERROR(AVERAGE(INDIRECT("AE"&amp;AC3209-Template!$F$10+1):INDIRECT("AE"&amp;AC3209)),0)</f>
        <v>0</v>
      </c>
      <c r="AG3209" s="35"/>
      <c r="AH3209" s="86"/>
      <c r="AI3209" s="35"/>
      <c r="AJ3209" s="35"/>
      <c r="AK3209" s="35"/>
      <c r="AL3209" s="35"/>
      <c r="AM3209" s="35"/>
      <c r="AN3209" s="35"/>
      <c r="AO3209" s="35"/>
      <c r="AP3209" s="35"/>
      <c r="AQ3209" s="35"/>
      <c r="AR3209" s="35"/>
      <c r="AS3209" s="35"/>
      <c r="AT3209" s="35"/>
      <c r="AU3209" s="35"/>
      <c r="AV3209" s="35"/>
      <c r="AW3209" s="35"/>
      <c r="AX3209" s="35"/>
      <c r="AY3209" s="35"/>
      <c r="AZ3209" s="17">
        <f t="shared" ref="AZ3209" si="7235">AZ3208+1</f>
        <v>49225</v>
      </c>
      <c r="BA3209" s="216">
        <f t="shared" si="7100"/>
        <v>7</v>
      </c>
      <c r="BB3209" s="216">
        <f t="shared" ref="BB3209" si="7236">BB3208+1</f>
        <v>3204</v>
      </c>
      <c r="BC3209" s="16">
        <f t="shared" si="7102"/>
        <v>8.7780821917808218</v>
      </c>
      <c r="BD3209" s="16">
        <f>IF(Template!$F$7="Linear interpolation",LinInterp($AO$5:$AO$18,$AM$5:$AM$18,BC3209),CubicSpline($AO$5:$AO$18,$AM$5:$AM$18,BC3209))</f>
        <v>14.150116852910998</v>
      </c>
      <c r="BE3209" s="221">
        <f t="shared" si="7181"/>
        <v>3.1954513927320027</v>
      </c>
      <c r="BF3209" s="221">
        <f>BE3209/PRODUCT($BG$6:BG3208)</f>
        <v>1.0003625335984516</v>
      </c>
      <c r="BG3209" s="16">
        <f t="shared" si="7103"/>
        <v>1.0003625341202462</v>
      </c>
      <c r="BH3209" s="10">
        <f t="shared" si="7104"/>
        <v>13.232495388987298</v>
      </c>
      <c r="BI3209" s="90"/>
      <c r="BJ3209" s="17">
        <f t="shared" si="7231"/>
        <v>49202</v>
      </c>
      <c r="BK3209" s="16">
        <f t="shared" si="7224"/>
        <v>13.232716758182717</v>
      </c>
      <c r="BL3209" s="10">
        <f ca="1">IFERROR(AVERAGE(INDIRECT("BK"&amp;AC3209-Template!$F$10+1):INDIRECT("BK"&amp;AC3209)),0)</f>
        <v>13.232976672031322</v>
      </c>
      <c r="BM3209" s="35"/>
      <c r="BN3209" s="86"/>
      <c r="BO3209" s="35"/>
      <c r="BP3209" s="35"/>
      <c r="BQ3209" s="35"/>
      <c r="BR3209" s="35"/>
      <c r="BS3209" s="35"/>
      <c r="BT3209" s="35"/>
      <c r="BU3209" s="35"/>
      <c r="BV3209" s="35"/>
      <c r="BW3209" s="35"/>
      <c r="BX3209" s="35"/>
      <c r="BY3209" s="35"/>
      <c r="BZ3209" s="35"/>
      <c r="CA3209" s="35"/>
      <c r="CB3209" s="35"/>
      <c r="CC3209" s="35"/>
      <c r="CD3209" s="35"/>
      <c r="CE3209" s="35"/>
      <c r="CF3209" s="35"/>
      <c r="CG3209" s="35"/>
      <c r="CH3209" s="35"/>
    </row>
    <row r="3210" spans="1:86" ht="15.6" x14ac:dyDescent="0.3">
      <c r="A3210" s="35"/>
      <c r="B3210" s="86"/>
      <c r="C3210" s="35"/>
      <c r="D3210" s="35"/>
      <c r="E3210" s="35"/>
      <c r="F3210" s="35"/>
      <c r="G3210" s="35"/>
      <c r="H3210" s="35"/>
      <c r="I3210" s="35"/>
      <c r="J3210" s="35"/>
      <c r="K3210" s="35"/>
      <c r="L3210" s="35"/>
      <c r="M3210" s="35"/>
      <c r="N3210" s="35"/>
      <c r="O3210" s="35"/>
      <c r="P3210" s="35"/>
      <c r="Q3210" s="35"/>
      <c r="R3210" s="35"/>
      <c r="S3210" s="35"/>
      <c r="T3210" s="17">
        <f t="shared" si="7225"/>
        <v>49226</v>
      </c>
      <c r="U3210" s="216">
        <f t="shared" si="7218"/>
        <v>1</v>
      </c>
      <c r="V3210" s="216">
        <f t="shared" si="7225"/>
        <v>3205</v>
      </c>
      <c r="W3210" s="16">
        <f t="shared" si="7232"/>
        <v>8.7808219178082183</v>
      </c>
      <c r="X3210" s="16" t="e">
        <f>IF(Template!$F$7="Linear interpolation",LinInterp($I$5:$I$22,$G$5:$G$22,W3210),CubicSpline($I$5:$I$22,$G$5:$G$22,W3210))</f>
        <v>#VALUE!</v>
      </c>
      <c r="Y3210" s="221" t="e">
        <f t="shared" si="7219"/>
        <v>#VALUE!</v>
      </c>
      <c r="Z3210" s="221" t="e">
        <f>Y3210/PRODUCT($AA$6:AA3209)</f>
        <v>#VALUE!</v>
      </c>
      <c r="AA3210" s="16" t="e">
        <f t="shared" si="7226"/>
        <v>#VALUE!</v>
      </c>
      <c r="AB3210" s="10" t="e">
        <f t="shared" si="7227"/>
        <v>#VALUE!</v>
      </c>
      <c r="AC3210" s="90">
        <f t="shared" si="7220"/>
        <v>3210</v>
      </c>
      <c r="AD3210" s="17">
        <f t="shared" si="7228"/>
        <v>49203</v>
      </c>
      <c r="AE3210" s="16" t="e">
        <f t="shared" si="7221"/>
        <v>#VALUE!</v>
      </c>
      <c r="AF3210" s="10">
        <f ca="1">IFERROR(AVERAGE(INDIRECT("AE"&amp;AC3210-Template!$F$10+1):INDIRECT("AE"&amp;AC3210)),0)</f>
        <v>0</v>
      </c>
      <c r="AG3210" s="35"/>
      <c r="AH3210" s="86"/>
      <c r="AI3210" s="35"/>
      <c r="AJ3210" s="35"/>
      <c r="AK3210" s="35"/>
      <c r="AL3210" s="35"/>
      <c r="AM3210" s="35"/>
      <c r="AN3210" s="35"/>
      <c r="AO3210" s="35"/>
      <c r="AP3210" s="35"/>
      <c r="AQ3210" s="35"/>
      <c r="AR3210" s="35"/>
      <c r="AS3210" s="35"/>
      <c r="AT3210" s="35"/>
      <c r="AU3210" s="35"/>
      <c r="AV3210" s="35"/>
      <c r="AW3210" s="35"/>
      <c r="AX3210" s="35"/>
      <c r="AY3210" s="35"/>
      <c r="AZ3210" s="17">
        <f t="shared" ref="AZ3210" si="7237">AZ3209+1</f>
        <v>49226</v>
      </c>
      <c r="BA3210" s="216">
        <f t="shared" si="7100"/>
        <v>1</v>
      </c>
      <c r="BB3210" s="216">
        <f t="shared" ref="BB3210" si="7238">BB3209+1</f>
        <v>3205</v>
      </c>
      <c r="BC3210" s="16">
        <f t="shared" si="7102"/>
        <v>8.7808219178082183</v>
      </c>
      <c r="BD3210" s="16">
        <f>IF(Template!$F$7="Linear interpolation",LinInterp($AO$5:$AO$18,$AM$5:$AM$18,BC3210),CubicSpline($AO$5:$AO$18,$AM$5:$AM$18,BC3210))</f>
        <v>14.150115306451164</v>
      </c>
      <c r="BE3210" s="221">
        <f t="shared" si="7181"/>
        <v>3.1966098512895171</v>
      </c>
      <c r="BF3210" s="221">
        <f>BE3210/PRODUCT($BG$6:BG3209)</f>
        <v>1.0003625330971329</v>
      </c>
      <c r="BG3210" s="16">
        <f t="shared" si="7103"/>
        <v>1.0003625330971329</v>
      </c>
      <c r="BH3210" s="10">
        <f t="shared" si="7104"/>
        <v>13.232458045349226</v>
      </c>
      <c r="BI3210" s="90"/>
      <c r="BJ3210" s="17">
        <f t="shared" si="7231"/>
        <v>49203</v>
      </c>
      <c r="BK3210" s="16">
        <f t="shared" si="7224"/>
        <v>13.232716758182717</v>
      </c>
      <c r="BL3210" s="10">
        <f ca="1">IFERROR(AVERAGE(INDIRECT("BK"&amp;AC3210-Template!$F$10+1):INDIRECT("BK"&amp;AC3210)),0)</f>
        <v>13.232957737200085</v>
      </c>
      <c r="BM3210" s="35"/>
      <c r="BN3210" s="86"/>
      <c r="BO3210" s="35"/>
      <c r="BP3210" s="35"/>
      <c r="BQ3210" s="35"/>
      <c r="BR3210" s="35"/>
      <c r="BS3210" s="35"/>
      <c r="BT3210" s="35"/>
      <c r="BU3210" s="35"/>
      <c r="BV3210" s="35"/>
      <c r="BW3210" s="35"/>
      <c r="BX3210" s="35"/>
      <c r="BY3210" s="35"/>
      <c r="BZ3210" s="35"/>
      <c r="CA3210" s="35"/>
      <c r="CB3210" s="35"/>
      <c r="CC3210" s="35"/>
      <c r="CD3210" s="35"/>
      <c r="CE3210" s="35"/>
      <c r="CF3210" s="35"/>
      <c r="CG3210" s="35"/>
      <c r="CH3210" s="35"/>
    </row>
    <row r="3211" spans="1:86" ht="15.6" x14ac:dyDescent="0.3">
      <c r="A3211" s="35"/>
      <c r="B3211" s="86"/>
      <c r="C3211" s="35"/>
      <c r="D3211" s="35"/>
      <c r="E3211" s="35"/>
      <c r="F3211" s="35"/>
      <c r="G3211" s="35"/>
      <c r="H3211" s="35"/>
      <c r="I3211" s="35"/>
      <c r="J3211" s="35"/>
      <c r="K3211" s="35"/>
      <c r="L3211" s="35"/>
      <c r="M3211" s="35"/>
      <c r="N3211" s="35"/>
      <c r="O3211" s="35"/>
      <c r="P3211" s="35"/>
      <c r="Q3211" s="35"/>
      <c r="R3211" s="35"/>
      <c r="S3211" s="35"/>
      <c r="T3211" s="17">
        <f t="shared" si="7225"/>
        <v>49227</v>
      </c>
      <c r="U3211" s="216">
        <f t="shared" si="7218"/>
        <v>2</v>
      </c>
      <c r="V3211" s="216">
        <f t="shared" si="7225"/>
        <v>3206</v>
      </c>
      <c r="W3211" s="16">
        <f t="shared" si="7232"/>
        <v>8.7835616438356166</v>
      </c>
      <c r="X3211" s="16" t="e">
        <f>IF(Template!$F$7="Linear interpolation",LinInterp($I$5:$I$22,$G$5:$G$22,W3211),CubicSpline($I$5:$I$22,$G$5:$G$22,W3211))</f>
        <v>#VALUE!</v>
      </c>
      <c r="Y3211" s="221" t="e">
        <f t="shared" si="7219"/>
        <v>#VALUE!</v>
      </c>
      <c r="Z3211" s="221" t="e">
        <f>Y3211/PRODUCT($AA$6:AA3210)</f>
        <v>#VALUE!</v>
      </c>
      <c r="AA3211" s="16" t="e">
        <f t="shared" si="7226"/>
        <v>#VALUE!</v>
      </c>
      <c r="AB3211" s="10" t="e">
        <f t="shared" si="7227"/>
        <v>#VALUE!</v>
      </c>
      <c r="AC3211" s="90">
        <f t="shared" si="7220"/>
        <v>3211</v>
      </c>
      <c r="AD3211" s="17">
        <f t="shared" si="7228"/>
        <v>49204</v>
      </c>
      <c r="AE3211" s="16" t="e">
        <f t="shared" si="7221"/>
        <v>#VALUE!</v>
      </c>
      <c r="AF3211" s="10">
        <f ca="1">IFERROR(AVERAGE(INDIRECT("AE"&amp;AC3211-Template!$F$10+1):INDIRECT("AE"&amp;AC3211)),0)</f>
        <v>0</v>
      </c>
      <c r="AG3211" s="35"/>
      <c r="AH3211" s="86"/>
      <c r="AI3211" s="35"/>
      <c r="AJ3211" s="35"/>
      <c r="AK3211" s="35"/>
      <c r="AL3211" s="35"/>
      <c r="AM3211" s="35"/>
      <c r="AN3211" s="35"/>
      <c r="AO3211" s="35"/>
      <c r="AP3211" s="35"/>
      <c r="AQ3211" s="35"/>
      <c r="AR3211" s="35"/>
      <c r="AS3211" s="35"/>
      <c r="AT3211" s="35"/>
      <c r="AU3211" s="35"/>
      <c r="AV3211" s="35"/>
      <c r="AW3211" s="35"/>
      <c r="AX3211" s="35"/>
      <c r="AY3211" s="35"/>
      <c r="AZ3211" s="17">
        <f t="shared" ref="AZ3211" si="7239">AZ3210+1</f>
        <v>49227</v>
      </c>
      <c r="BA3211" s="216">
        <f t="shared" si="7100"/>
        <v>2</v>
      </c>
      <c r="BB3211" s="216">
        <f t="shared" ref="BB3211" si="7240">BB3210+1</f>
        <v>3206</v>
      </c>
      <c r="BC3211" s="16">
        <f t="shared" si="7102"/>
        <v>8.7835616438356166</v>
      </c>
      <c r="BD3211" s="16">
        <f>IF(Template!$F$7="Linear interpolation",LinInterp($AO$5:$AO$18,$AM$5:$AM$18,BC3211),CubicSpline($AO$5:$AO$18,$AM$5:$AM$18,BC3211))</f>
        <v>14.150113759051479</v>
      </c>
      <c r="BE3211" s="221">
        <f t="shared" si="7181"/>
        <v>3.1977687293585659</v>
      </c>
      <c r="BF3211" s="221">
        <f>BE3211/PRODUCT($BG$6:BG3210)</f>
        <v>1.0003625334723227</v>
      </c>
      <c r="BG3211" s="16">
        <f t="shared" si="7103"/>
        <v>1.0003625334723227</v>
      </c>
      <c r="BH3211" s="10">
        <f t="shared" si="7104"/>
        <v>13.232471739779816</v>
      </c>
      <c r="BI3211" s="90"/>
      <c r="BJ3211" s="17">
        <f t="shared" si="7231"/>
        <v>49204</v>
      </c>
      <c r="BK3211" s="16">
        <f t="shared" si="7224"/>
        <v>13.232716758182717</v>
      </c>
      <c r="BL3211" s="10">
        <f ca="1">IFERROR(AVERAGE(INDIRECT("BK"&amp;AC3211-Template!$F$10+1):INDIRECT("BK"&amp;AC3211)),0)</f>
        <v>13.232939620572928</v>
      </c>
      <c r="BM3211" s="35"/>
      <c r="BN3211" s="86"/>
      <c r="BO3211" s="35"/>
      <c r="BP3211" s="35"/>
      <c r="BQ3211" s="35"/>
      <c r="BR3211" s="35"/>
      <c r="BS3211" s="35"/>
      <c r="BT3211" s="35"/>
      <c r="BU3211" s="35"/>
      <c r="BV3211" s="35"/>
      <c r="BW3211" s="35"/>
      <c r="BX3211" s="35"/>
      <c r="BY3211" s="35"/>
      <c r="BZ3211" s="35"/>
      <c r="CA3211" s="35"/>
      <c r="CB3211" s="35"/>
      <c r="CC3211" s="35"/>
      <c r="CD3211" s="35"/>
      <c r="CE3211" s="35"/>
      <c r="CF3211" s="35"/>
      <c r="CG3211" s="35"/>
      <c r="CH3211" s="35"/>
    </row>
    <row r="3212" spans="1:86" ht="15.6" x14ac:dyDescent="0.3">
      <c r="A3212" s="35"/>
      <c r="B3212" s="86"/>
      <c r="C3212" s="35"/>
      <c r="D3212" s="35"/>
      <c r="E3212" s="35"/>
      <c r="F3212" s="35"/>
      <c r="G3212" s="35"/>
      <c r="H3212" s="35"/>
      <c r="I3212" s="35"/>
      <c r="J3212" s="35"/>
      <c r="K3212" s="35"/>
      <c r="L3212" s="35"/>
      <c r="M3212" s="35"/>
      <c r="N3212" s="35"/>
      <c r="O3212" s="35"/>
      <c r="P3212" s="35"/>
      <c r="Q3212" s="35"/>
      <c r="R3212" s="35"/>
      <c r="S3212" s="35"/>
      <c r="T3212" s="17">
        <f t="shared" si="7225"/>
        <v>49228</v>
      </c>
      <c r="U3212" s="216">
        <f t="shared" si="7218"/>
        <v>3</v>
      </c>
      <c r="V3212" s="216">
        <f t="shared" si="7225"/>
        <v>3207</v>
      </c>
      <c r="W3212" s="16">
        <f t="shared" si="7232"/>
        <v>8.786301369863013</v>
      </c>
      <c r="X3212" s="16" t="e">
        <f>IF(Template!$F$7="Linear interpolation",LinInterp($I$5:$I$22,$G$5:$G$22,W3212),CubicSpline($I$5:$I$22,$G$5:$G$22,W3212))</f>
        <v>#VALUE!</v>
      </c>
      <c r="Y3212" s="221" t="e">
        <f t="shared" si="7219"/>
        <v>#VALUE!</v>
      </c>
      <c r="Z3212" s="221" t="e">
        <f>Y3212/PRODUCT($AA$6:AA3211)</f>
        <v>#VALUE!</v>
      </c>
      <c r="AA3212" s="16" t="e">
        <f t="shared" si="7226"/>
        <v>#VALUE!</v>
      </c>
      <c r="AB3212" s="10" t="e">
        <f t="shared" si="7227"/>
        <v>#VALUE!</v>
      </c>
      <c r="AC3212" s="90">
        <f t="shared" si="7220"/>
        <v>3212</v>
      </c>
      <c r="AD3212" s="17">
        <f t="shared" si="7228"/>
        <v>49205</v>
      </c>
      <c r="AE3212" s="16" t="e">
        <f t="shared" si="7221"/>
        <v>#VALUE!</v>
      </c>
      <c r="AF3212" s="10">
        <f ca="1">IFERROR(AVERAGE(INDIRECT("AE"&amp;AC3212-Template!$F$10+1):INDIRECT("AE"&amp;AC3212)),0)</f>
        <v>0</v>
      </c>
      <c r="AG3212" s="35"/>
      <c r="AH3212" s="86"/>
      <c r="AI3212" s="35"/>
      <c r="AJ3212" s="35"/>
      <c r="AK3212" s="35"/>
      <c r="AL3212" s="35"/>
      <c r="AM3212" s="35"/>
      <c r="AN3212" s="35"/>
      <c r="AO3212" s="35"/>
      <c r="AP3212" s="35"/>
      <c r="AQ3212" s="35"/>
      <c r="AR3212" s="35"/>
      <c r="AS3212" s="35"/>
      <c r="AT3212" s="35"/>
      <c r="AU3212" s="35"/>
      <c r="AV3212" s="35"/>
      <c r="AW3212" s="35"/>
      <c r="AX3212" s="35"/>
      <c r="AY3212" s="35"/>
      <c r="AZ3212" s="17">
        <f t="shared" ref="AZ3212" si="7241">AZ3211+1</f>
        <v>49228</v>
      </c>
      <c r="BA3212" s="216">
        <f t="shared" si="7100"/>
        <v>3</v>
      </c>
      <c r="BB3212" s="216">
        <f t="shared" ref="BB3212" si="7242">BB3211+1</f>
        <v>3207</v>
      </c>
      <c r="BC3212" s="16">
        <f t="shared" si="7102"/>
        <v>8.786301369863013</v>
      </c>
      <c r="BD3212" s="16">
        <f>IF(Template!$F$7="Linear interpolation",LinInterp($AO$5:$AO$18,$AM$5:$AM$18,BC3212),CubicSpline($AO$5:$AO$18,$AM$5:$AM$18,BC3212))</f>
        <v>14.150112210846206</v>
      </c>
      <c r="BE3212" s="221">
        <f t="shared" si="7181"/>
        <v>3.1989280271237273</v>
      </c>
      <c r="BF3212" s="221">
        <f>BE3212/PRODUCT($BG$6:BG3211)</f>
        <v>1.0003625333359845</v>
      </c>
      <c r="BG3212" s="16">
        <f t="shared" si="7103"/>
        <v>1.0003625333359845</v>
      </c>
      <c r="BH3212" s="10">
        <f t="shared" si="7104"/>
        <v>13.232466763432814</v>
      </c>
      <c r="BI3212" s="90"/>
      <c r="BJ3212" s="17">
        <f t="shared" si="7231"/>
        <v>49205</v>
      </c>
      <c r="BK3212" s="16">
        <f t="shared" si="7224"/>
        <v>13.232632970957226</v>
      </c>
      <c r="BL3212" s="10">
        <f ca="1">IFERROR(AVERAGE(INDIRECT("BK"&amp;AC3212-Template!$F$10+1):INDIRECT("BK"&amp;AC3212)),0)</f>
        <v>13.232918711038254</v>
      </c>
      <c r="BM3212" s="35"/>
      <c r="BN3212" s="86"/>
      <c r="BO3212" s="35"/>
      <c r="BP3212" s="35"/>
      <c r="BQ3212" s="35"/>
      <c r="BR3212" s="35"/>
      <c r="BS3212" s="35"/>
      <c r="BT3212" s="35"/>
      <c r="BU3212" s="35"/>
      <c r="BV3212" s="35"/>
      <c r="BW3212" s="35"/>
      <c r="BX3212" s="35"/>
      <c r="BY3212" s="35"/>
      <c r="BZ3212" s="35"/>
      <c r="CA3212" s="35"/>
      <c r="CB3212" s="35"/>
      <c r="CC3212" s="35"/>
      <c r="CD3212" s="35"/>
      <c r="CE3212" s="35"/>
      <c r="CF3212" s="35"/>
      <c r="CG3212" s="35"/>
      <c r="CH3212" s="35"/>
    </row>
    <row r="3213" spans="1:86" ht="15.6" x14ac:dyDescent="0.3">
      <c r="A3213" s="35"/>
      <c r="B3213" s="86"/>
      <c r="C3213" s="35"/>
      <c r="D3213" s="35"/>
      <c r="E3213" s="35"/>
      <c r="F3213" s="35"/>
      <c r="G3213" s="35"/>
      <c r="H3213" s="35"/>
      <c r="I3213" s="35"/>
      <c r="J3213" s="35"/>
      <c r="K3213" s="35"/>
      <c r="L3213" s="35"/>
      <c r="M3213" s="35"/>
      <c r="N3213" s="35"/>
      <c r="O3213" s="35"/>
      <c r="P3213" s="35"/>
      <c r="Q3213" s="35"/>
      <c r="R3213" s="35"/>
      <c r="S3213" s="35"/>
      <c r="T3213" s="17">
        <f t="shared" si="7225"/>
        <v>49229</v>
      </c>
      <c r="U3213" s="216">
        <f t="shared" si="7218"/>
        <v>4</v>
      </c>
      <c r="V3213" s="216">
        <f t="shared" si="7225"/>
        <v>3208</v>
      </c>
      <c r="W3213" s="16">
        <f t="shared" si="7232"/>
        <v>8.7890410958904113</v>
      </c>
      <c r="X3213" s="16" t="e">
        <f>IF(Template!$F$7="Linear interpolation",LinInterp($I$5:$I$22,$G$5:$G$22,W3213),CubicSpline($I$5:$I$22,$G$5:$G$22,W3213))</f>
        <v>#VALUE!</v>
      </c>
      <c r="Y3213" s="221" t="e">
        <f t="shared" si="7219"/>
        <v>#VALUE!</v>
      </c>
      <c r="Z3213" s="221" t="e">
        <f>Y3213/PRODUCT($AA$6:AA3212)</f>
        <v>#VALUE!</v>
      </c>
      <c r="AA3213" s="16" t="e">
        <f t="shared" si="7226"/>
        <v>#VALUE!</v>
      </c>
      <c r="AB3213" s="10" t="e">
        <f t="shared" si="7227"/>
        <v>#VALUE!</v>
      </c>
      <c r="AC3213" s="90">
        <f t="shared" si="7220"/>
        <v>3213</v>
      </c>
      <c r="AD3213" s="17">
        <f t="shared" si="7228"/>
        <v>49206</v>
      </c>
      <c r="AE3213" s="16" t="e">
        <f t="shared" si="7221"/>
        <v>#VALUE!</v>
      </c>
      <c r="AF3213" s="10">
        <f ca="1">IFERROR(AVERAGE(INDIRECT("AE"&amp;AC3213-Template!$F$10+1):INDIRECT("AE"&amp;AC3213)),0)</f>
        <v>0</v>
      </c>
      <c r="AG3213" s="35"/>
      <c r="AH3213" s="86"/>
      <c r="AI3213" s="35"/>
      <c r="AJ3213" s="35"/>
      <c r="AK3213" s="35"/>
      <c r="AL3213" s="35"/>
      <c r="AM3213" s="35"/>
      <c r="AN3213" s="35"/>
      <c r="AO3213" s="35"/>
      <c r="AP3213" s="35"/>
      <c r="AQ3213" s="35"/>
      <c r="AR3213" s="35"/>
      <c r="AS3213" s="35"/>
      <c r="AT3213" s="35"/>
      <c r="AU3213" s="35"/>
      <c r="AV3213" s="35"/>
      <c r="AW3213" s="35"/>
      <c r="AX3213" s="35"/>
      <c r="AY3213" s="35"/>
      <c r="AZ3213" s="17">
        <f t="shared" ref="AZ3213" si="7243">AZ3212+1</f>
        <v>49229</v>
      </c>
      <c r="BA3213" s="216">
        <f t="shared" ref="BA3213:BA3276" si="7244">WEEKDAY(AZ3213,2)</f>
        <v>4</v>
      </c>
      <c r="BB3213" s="216">
        <f t="shared" ref="BB3213" si="7245">BB3212+1</f>
        <v>3208</v>
      </c>
      <c r="BC3213" s="16">
        <f t="shared" ref="BC3213:BC3276" si="7246">YEARFRAC($T$5,AZ3213,3)</f>
        <v>8.7890410958904113</v>
      </c>
      <c r="BD3213" s="16">
        <f>IF(Template!$F$7="Linear interpolation",LinInterp($AO$5:$AO$18,$AM$5:$AM$18,BC3213),CubicSpline($AO$5:$AO$18,$AM$5:$AM$18,BC3213))</f>
        <v>14.15011066196961</v>
      </c>
      <c r="BE3213" s="221">
        <f t="shared" si="7181"/>
        <v>3.2000877447697378</v>
      </c>
      <c r="BF3213" s="221">
        <f>BE3213/PRODUCT($BG$6:BG3212)</f>
        <v>1.0003625332099306</v>
      </c>
      <c r="BG3213" s="16">
        <f t="shared" ref="BG3213:BG3276" si="7247">1+BH3213/365/100</f>
        <v>1.0003625332099306</v>
      </c>
      <c r="BH3213" s="10">
        <f t="shared" ref="BH3213:BH3276" si="7248">IF(OR(BA3213=6,BA3213=7),BH3212,(BF3213-1)*365*100)</f>
        <v>13.232462162467872</v>
      </c>
      <c r="BI3213" s="90"/>
      <c r="BJ3213" s="17">
        <f t="shared" si="7231"/>
        <v>49206</v>
      </c>
      <c r="BK3213" s="16">
        <f t="shared" si="7224"/>
        <v>13.232662113546457</v>
      </c>
      <c r="BL3213" s="10">
        <f ca="1">IFERROR(AVERAGE(INDIRECT("BK"&amp;AC3213-Template!$F$10+1):INDIRECT("BK"&amp;AC3213)),0)</f>
        <v>13.232898772923219</v>
      </c>
      <c r="BM3213" s="35"/>
      <c r="BN3213" s="86"/>
      <c r="BO3213" s="35"/>
      <c r="BP3213" s="35"/>
      <c r="BQ3213" s="35"/>
      <c r="BR3213" s="35"/>
      <c r="BS3213" s="35"/>
      <c r="BT3213" s="35"/>
      <c r="BU3213" s="35"/>
      <c r="BV3213" s="35"/>
      <c r="BW3213" s="35"/>
      <c r="BX3213" s="35"/>
      <c r="BY3213" s="35"/>
      <c r="BZ3213" s="35"/>
      <c r="CA3213" s="35"/>
      <c r="CB3213" s="35"/>
      <c r="CC3213" s="35"/>
      <c r="CD3213" s="35"/>
      <c r="CE3213" s="35"/>
      <c r="CF3213" s="35"/>
      <c r="CG3213" s="35"/>
      <c r="CH3213" s="35"/>
    </row>
    <row r="3214" spans="1:86" ht="15.6" x14ac:dyDescent="0.3">
      <c r="A3214" s="35"/>
      <c r="B3214" s="86"/>
      <c r="C3214" s="35"/>
      <c r="D3214" s="35"/>
      <c r="E3214" s="35"/>
      <c r="F3214" s="35"/>
      <c r="G3214" s="35"/>
      <c r="H3214" s="35"/>
      <c r="I3214" s="35"/>
      <c r="J3214" s="35"/>
      <c r="K3214" s="35"/>
      <c r="L3214" s="35"/>
      <c r="M3214" s="35"/>
      <c r="N3214" s="35"/>
      <c r="O3214" s="35"/>
      <c r="P3214" s="35"/>
      <c r="Q3214" s="35"/>
      <c r="R3214" s="35"/>
      <c r="S3214" s="35"/>
      <c r="T3214" s="17">
        <f t="shared" si="7225"/>
        <v>49230</v>
      </c>
      <c r="U3214" s="216">
        <f t="shared" si="7218"/>
        <v>5</v>
      </c>
      <c r="V3214" s="216">
        <f t="shared" si="7225"/>
        <v>3209</v>
      </c>
      <c r="W3214" s="16">
        <f t="shared" si="7232"/>
        <v>8.7917808219178077</v>
      </c>
      <c r="X3214" s="16" t="e">
        <f>IF(Template!$F$7="Linear interpolation",LinInterp($I$5:$I$22,$G$5:$G$22,W3214),CubicSpline($I$5:$I$22,$G$5:$G$22,W3214))</f>
        <v>#VALUE!</v>
      </c>
      <c r="Y3214" s="221" t="e">
        <f t="shared" si="7219"/>
        <v>#VALUE!</v>
      </c>
      <c r="Z3214" s="221" t="e">
        <f>Y3214/PRODUCT($AA$6:AA3213)</f>
        <v>#VALUE!</v>
      </c>
      <c r="AA3214" s="16" t="e">
        <f t="shared" si="7226"/>
        <v>#VALUE!</v>
      </c>
      <c r="AB3214" s="10" t="e">
        <f t="shared" si="7227"/>
        <v>#VALUE!</v>
      </c>
      <c r="AC3214" s="90">
        <f t="shared" si="7220"/>
        <v>3214</v>
      </c>
      <c r="AD3214" s="17">
        <f t="shared" si="7228"/>
        <v>49207</v>
      </c>
      <c r="AE3214" s="16" t="e">
        <f t="shared" si="7221"/>
        <v>#VALUE!</v>
      </c>
      <c r="AF3214" s="10">
        <f ca="1">IFERROR(AVERAGE(INDIRECT("AE"&amp;AC3214-Template!$F$10+1):INDIRECT("AE"&amp;AC3214)),0)</f>
        <v>0</v>
      </c>
      <c r="AG3214" s="35"/>
      <c r="AH3214" s="86"/>
      <c r="AI3214" s="35"/>
      <c r="AJ3214" s="35"/>
      <c r="AK3214" s="35"/>
      <c r="AL3214" s="35"/>
      <c r="AM3214" s="35"/>
      <c r="AN3214" s="35"/>
      <c r="AO3214" s="35"/>
      <c r="AP3214" s="35"/>
      <c r="AQ3214" s="35"/>
      <c r="AR3214" s="35"/>
      <c r="AS3214" s="35"/>
      <c r="AT3214" s="35"/>
      <c r="AU3214" s="35"/>
      <c r="AV3214" s="35"/>
      <c r="AW3214" s="35"/>
      <c r="AX3214" s="35"/>
      <c r="AY3214" s="35"/>
      <c r="AZ3214" s="17">
        <f t="shared" ref="AZ3214" si="7249">AZ3213+1</f>
        <v>49230</v>
      </c>
      <c r="BA3214" s="216">
        <f t="shared" si="7244"/>
        <v>5</v>
      </c>
      <c r="BB3214" s="216">
        <f t="shared" ref="BB3214" si="7250">BB3213+1</f>
        <v>3209</v>
      </c>
      <c r="BC3214" s="16">
        <f t="shared" si="7246"/>
        <v>8.7917808219178077</v>
      </c>
      <c r="BD3214" s="16">
        <f>IF(Template!$F$7="Linear interpolation",LinInterp($AO$5:$AO$18,$AM$5:$AM$18,BC3214),CubicSpline($AO$5:$AO$18,$AM$5:$AM$18,BC3214))</f>
        <v>14.150109112555956</v>
      </c>
      <c r="BE3214" s="221">
        <f t="shared" si="7181"/>
        <v>3.2012478824814816</v>
      </c>
      <c r="BF3214" s="221">
        <f>BE3214/PRODUCT($BG$6:BG3213)</f>
        <v>1.0003625330941752</v>
      </c>
      <c r="BG3214" s="16">
        <f t="shared" si="7247"/>
        <v>1.0003625330941752</v>
      </c>
      <c r="BH3214" s="10">
        <f t="shared" si="7248"/>
        <v>13.23245793739558</v>
      </c>
      <c r="BI3214" s="90"/>
      <c r="BJ3214" s="17">
        <f t="shared" si="7231"/>
        <v>49207</v>
      </c>
      <c r="BK3214" s="16">
        <f t="shared" si="7224"/>
        <v>13.232649363677851</v>
      </c>
      <c r="BL3214" s="10">
        <f ca="1">IFERROR(AVERAGE(INDIRECT("BK"&amp;AC3214-Template!$F$10+1):INDIRECT("BK"&amp;AC3214)),0)</f>
        <v>13.232883202307159</v>
      </c>
      <c r="BM3214" s="35"/>
      <c r="BN3214" s="86"/>
      <c r="BO3214" s="35"/>
      <c r="BP3214" s="35"/>
      <c r="BQ3214" s="35"/>
      <c r="BR3214" s="35"/>
      <c r="BS3214" s="35"/>
      <c r="BT3214" s="35"/>
      <c r="BU3214" s="35"/>
      <c r="BV3214" s="35"/>
      <c r="BW3214" s="35"/>
      <c r="BX3214" s="35"/>
      <c r="BY3214" s="35"/>
      <c r="BZ3214" s="35"/>
      <c r="CA3214" s="35"/>
      <c r="CB3214" s="35"/>
      <c r="CC3214" s="35"/>
      <c r="CD3214" s="35"/>
      <c r="CE3214" s="35"/>
      <c r="CF3214" s="35"/>
      <c r="CG3214" s="35"/>
      <c r="CH3214" s="35"/>
    </row>
    <row r="3215" spans="1:86" ht="15.6" x14ac:dyDescent="0.3">
      <c r="A3215" s="35"/>
      <c r="B3215" s="86"/>
      <c r="C3215" s="35"/>
      <c r="D3215" s="35"/>
      <c r="E3215" s="35"/>
      <c r="F3215" s="35"/>
      <c r="G3215" s="35"/>
      <c r="H3215" s="35"/>
      <c r="I3215" s="35"/>
      <c r="J3215" s="35"/>
      <c r="K3215" s="35"/>
      <c r="L3215" s="35"/>
      <c r="M3215" s="35"/>
      <c r="N3215" s="35"/>
      <c r="O3215" s="35"/>
      <c r="P3215" s="35"/>
      <c r="Q3215" s="35"/>
      <c r="R3215" s="35"/>
      <c r="S3215" s="35"/>
      <c r="T3215" s="17">
        <f t="shared" si="7225"/>
        <v>49231</v>
      </c>
      <c r="U3215" s="216">
        <f t="shared" si="7218"/>
        <v>6</v>
      </c>
      <c r="V3215" s="216">
        <f t="shared" si="7225"/>
        <v>3210</v>
      </c>
      <c r="W3215" s="16">
        <f t="shared" si="7232"/>
        <v>8.794520547945206</v>
      </c>
      <c r="X3215" s="16" t="e">
        <f>IF(Template!$F$7="Linear interpolation",LinInterp($I$5:$I$22,$G$5:$G$22,W3215),CubicSpline($I$5:$I$22,$G$5:$G$22,W3215))</f>
        <v>#VALUE!</v>
      </c>
      <c r="Y3215" s="221" t="e">
        <f t="shared" si="7219"/>
        <v>#VALUE!</v>
      </c>
      <c r="Z3215" s="221" t="e">
        <f>Y3215/PRODUCT($AA$6:AA3214)</f>
        <v>#VALUE!</v>
      </c>
      <c r="AA3215" s="16" t="e">
        <f t="shared" si="7226"/>
        <v>#VALUE!</v>
      </c>
      <c r="AB3215" s="10" t="e">
        <f t="shared" si="7227"/>
        <v>#VALUE!</v>
      </c>
      <c r="AC3215" s="90">
        <f t="shared" si="7220"/>
        <v>3215</v>
      </c>
      <c r="AD3215" s="17">
        <f t="shared" si="7228"/>
        <v>49208</v>
      </c>
      <c r="AE3215" s="16" t="e">
        <f t="shared" si="7221"/>
        <v>#VALUE!</v>
      </c>
      <c r="AF3215" s="10">
        <f ca="1">IFERROR(AVERAGE(INDIRECT("AE"&amp;AC3215-Template!$F$10+1):INDIRECT("AE"&amp;AC3215)),0)</f>
        <v>0</v>
      </c>
      <c r="AG3215" s="35"/>
      <c r="AH3215" s="86"/>
      <c r="AI3215" s="35"/>
      <c r="AJ3215" s="35"/>
      <c r="AK3215" s="35"/>
      <c r="AL3215" s="35"/>
      <c r="AM3215" s="35"/>
      <c r="AN3215" s="35"/>
      <c r="AO3215" s="35"/>
      <c r="AP3215" s="35"/>
      <c r="AQ3215" s="35"/>
      <c r="AR3215" s="35"/>
      <c r="AS3215" s="35"/>
      <c r="AT3215" s="35"/>
      <c r="AU3215" s="35"/>
      <c r="AV3215" s="35"/>
      <c r="AW3215" s="35"/>
      <c r="AX3215" s="35"/>
      <c r="AY3215" s="35"/>
      <c r="AZ3215" s="17">
        <f t="shared" ref="AZ3215" si="7251">AZ3214+1</f>
        <v>49231</v>
      </c>
      <c r="BA3215" s="216">
        <f t="shared" si="7244"/>
        <v>6</v>
      </c>
      <c r="BB3215" s="216">
        <f t="shared" ref="BB3215" si="7252">BB3214+1</f>
        <v>3210</v>
      </c>
      <c r="BC3215" s="16">
        <f t="shared" si="7246"/>
        <v>8.794520547945206</v>
      </c>
      <c r="BD3215" s="16">
        <f>IF(Template!$F$7="Linear interpolation",LinInterp($AO$5:$AO$18,$AM$5:$AM$18,BC3215),CubicSpline($AO$5:$AO$18,$AM$5:$AM$18,BC3215))</f>
        <v>14.150107562739507</v>
      </c>
      <c r="BE3215" s="221">
        <f t="shared" si="7181"/>
        <v>3.2024084404439717</v>
      </c>
      <c r="BF3215" s="221">
        <f>BE3215/PRODUCT($BG$6:BG3214)</f>
        <v>1.0003625329887265</v>
      </c>
      <c r="BG3215" s="16">
        <f t="shared" si="7247"/>
        <v>1.0003625330941752</v>
      </c>
      <c r="BH3215" s="10">
        <f t="shared" si="7248"/>
        <v>13.23245793739558</v>
      </c>
      <c r="BI3215" s="90"/>
      <c r="BJ3215" s="17">
        <f t="shared" si="7231"/>
        <v>49208</v>
      </c>
      <c r="BK3215" s="16">
        <f t="shared" si="7224"/>
        <v>13.232636979303658</v>
      </c>
      <c r="BL3215" s="10">
        <f ca="1">IFERROR(AVERAGE(INDIRECT("BK"&amp;AC3215-Template!$F$10+1):INDIRECT("BK"&amp;AC3215)),0)</f>
        <v>13.232865582397258</v>
      </c>
      <c r="BM3215" s="35"/>
      <c r="BN3215" s="86"/>
      <c r="BO3215" s="35"/>
      <c r="BP3215" s="35"/>
      <c r="BQ3215" s="35"/>
      <c r="BR3215" s="35"/>
      <c r="BS3215" s="35"/>
      <c r="BT3215" s="35"/>
      <c r="BU3215" s="35"/>
      <c r="BV3215" s="35"/>
      <c r="BW3215" s="35"/>
      <c r="BX3215" s="35"/>
      <c r="BY3215" s="35"/>
      <c r="BZ3215" s="35"/>
      <c r="CA3215" s="35"/>
      <c r="CB3215" s="35"/>
      <c r="CC3215" s="35"/>
      <c r="CD3215" s="35"/>
      <c r="CE3215" s="35"/>
      <c r="CF3215" s="35"/>
      <c r="CG3215" s="35"/>
      <c r="CH3215" s="35"/>
    </row>
    <row r="3216" spans="1:86" ht="15.6" x14ac:dyDescent="0.3">
      <c r="A3216" s="35"/>
      <c r="B3216" s="86"/>
      <c r="C3216" s="35"/>
      <c r="D3216" s="35"/>
      <c r="E3216" s="35"/>
      <c r="F3216" s="35"/>
      <c r="G3216" s="35"/>
      <c r="H3216" s="35"/>
      <c r="I3216" s="35"/>
      <c r="J3216" s="35"/>
      <c r="K3216" s="35"/>
      <c r="L3216" s="35"/>
      <c r="M3216" s="35"/>
      <c r="N3216" s="35"/>
      <c r="O3216" s="35"/>
      <c r="P3216" s="35"/>
      <c r="Q3216" s="35"/>
      <c r="R3216" s="35"/>
      <c r="S3216" s="35"/>
      <c r="T3216" s="17">
        <f t="shared" si="7225"/>
        <v>49232</v>
      </c>
      <c r="U3216" s="216">
        <f t="shared" si="7218"/>
        <v>7</v>
      </c>
      <c r="V3216" s="216">
        <f t="shared" si="7225"/>
        <v>3211</v>
      </c>
      <c r="W3216" s="16">
        <f t="shared" si="7232"/>
        <v>8.7972602739726025</v>
      </c>
      <c r="X3216" s="16" t="e">
        <f>IF(Template!$F$7="Linear interpolation",LinInterp($I$5:$I$22,$G$5:$G$22,W3216),CubicSpline($I$5:$I$22,$G$5:$G$22,W3216))</f>
        <v>#VALUE!</v>
      </c>
      <c r="Y3216" s="221" t="e">
        <f t="shared" si="7219"/>
        <v>#VALUE!</v>
      </c>
      <c r="Z3216" s="221" t="e">
        <f>Y3216/PRODUCT($AA$6:AA3215)</f>
        <v>#VALUE!</v>
      </c>
      <c r="AA3216" s="16" t="e">
        <f t="shared" si="7226"/>
        <v>#VALUE!</v>
      </c>
      <c r="AB3216" s="10" t="e">
        <f t="shared" si="7227"/>
        <v>#VALUE!</v>
      </c>
      <c r="AC3216" s="90">
        <f t="shared" si="7220"/>
        <v>3216</v>
      </c>
      <c r="AD3216" s="17">
        <f t="shared" si="7228"/>
        <v>49209</v>
      </c>
      <c r="AE3216" s="16" t="e">
        <f t="shared" si="7221"/>
        <v>#VALUE!</v>
      </c>
      <c r="AF3216" s="10">
        <f ca="1">IFERROR(AVERAGE(INDIRECT("AE"&amp;AC3216-Template!$F$10+1):INDIRECT("AE"&amp;AC3216)),0)</f>
        <v>0</v>
      </c>
      <c r="AG3216" s="35"/>
      <c r="AH3216" s="86"/>
      <c r="AI3216" s="35"/>
      <c r="AJ3216" s="35"/>
      <c r="AK3216" s="35"/>
      <c r="AL3216" s="35"/>
      <c r="AM3216" s="35"/>
      <c r="AN3216" s="35"/>
      <c r="AO3216" s="35"/>
      <c r="AP3216" s="35"/>
      <c r="AQ3216" s="35"/>
      <c r="AR3216" s="35"/>
      <c r="AS3216" s="35"/>
      <c r="AT3216" s="35"/>
      <c r="AU3216" s="35"/>
      <c r="AV3216" s="35"/>
      <c r="AW3216" s="35"/>
      <c r="AX3216" s="35"/>
      <c r="AY3216" s="35"/>
      <c r="AZ3216" s="17">
        <f t="shared" ref="AZ3216" si="7253">AZ3215+1</f>
        <v>49232</v>
      </c>
      <c r="BA3216" s="216">
        <f t="shared" si="7244"/>
        <v>7</v>
      </c>
      <c r="BB3216" s="216">
        <f t="shared" ref="BB3216" si="7254">BB3215+1</f>
        <v>3211</v>
      </c>
      <c r="BC3216" s="16">
        <f t="shared" si="7246"/>
        <v>8.7972602739726025</v>
      </c>
      <c r="BD3216" s="16">
        <f>IF(Template!$F$7="Linear interpolation",LinInterp($AO$5:$AO$18,$AM$5:$AM$18,BC3216),CubicSpline($AO$5:$AO$18,$AM$5:$AM$18,BC3216))</f>
        <v>14.150106012654529</v>
      </c>
      <c r="BE3216" s="221">
        <f t="shared" si="7181"/>
        <v>3.2035694188423802</v>
      </c>
      <c r="BF3216" s="221">
        <f>BE3216/PRODUCT($BG$6:BG3215)</f>
        <v>1.0003625327881529</v>
      </c>
      <c r="BG3216" s="16">
        <f t="shared" si="7247"/>
        <v>1.0003625330941752</v>
      </c>
      <c r="BH3216" s="10">
        <f t="shared" si="7248"/>
        <v>13.23245793739558</v>
      </c>
      <c r="BI3216" s="90"/>
      <c r="BJ3216" s="17">
        <f t="shared" si="7231"/>
        <v>49209</v>
      </c>
      <c r="BK3216" s="16">
        <f t="shared" si="7224"/>
        <v>13.232624960812899</v>
      </c>
      <c r="BL3216" s="10">
        <f ca="1">IFERROR(AVERAGE(INDIRECT("BK"&amp;AC3216-Template!$F$10+1):INDIRECT("BK"&amp;AC3216)),0)</f>
        <v>13.23284832159316</v>
      </c>
      <c r="BM3216" s="35"/>
      <c r="BN3216" s="86"/>
      <c r="BO3216" s="35"/>
      <c r="BP3216" s="35"/>
      <c r="BQ3216" s="35"/>
      <c r="BR3216" s="35"/>
      <c r="BS3216" s="35"/>
      <c r="BT3216" s="35"/>
      <c r="BU3216" s="35"/>
      <c r="BV3216" s="35"/>
      <c r="BW3216" s="35"/>
      <c r="BX3216" s="35"/>
      <c r="BY3216" s="35"/>
      <c r="BZ3216" s="35"/>
      <c r="CA3216" s="35"/>
      <c r="CB3216" s="35"/>
      <c r="CC3216" s="35"/>
      <c r="CD3216" s="35"/>
      <c r="CE3216" s="35"/>
      <c r="CF3216" s="35"/>
      <c r="CG3216" s="35"/>
      <c r="CH3216" s="35"/>
    </row>
    <row r="3217" spans="1:86" ht="15.6" x14ac:dyDescent="0.3">
      <c r="A3217" s="35"/>
      <c r="B3217" s="86"/>
      <c r="C3217" s="35"/>
      <c r="D3217" s="35"/>
      <c r="E3217" s="35"/>
      <c r="F3217" s="35"/>
      <c r="G3217" s="35"/>
      <c r="H3217" s="35"/>
      <c r="I3217" s="35"/>
      <c r="J3217" s="35"/>
      <c r="K3217" s="35"/>
      <c r="L3217" s="35"/>
      <c r="M3217" s="35"/>
      <c r="N3217" s="35"/>
      <c r="O3217" s="35"/>
      <c r="P3217" s="35"/>
      <c r="Q3217" s="35"/>
      <c r="R3217" s="35"/>
      <c r="S3217" s="35"/>
      <c r="T3217" s="17">
        <f t="shared" si="7225"/>
        <v>49233</v>
      </c>
      <c r="U3217" s="216">
        <f t="shared" si="7218"/>
        <v>1</v>
      </c>
      <c r="V3217" s="216">
        <f t="shared" si="7225"/>
        <v>3212</v>
      </c>
      <c r="W3217" s="16">
        <f t="shared" si="7232"/>
        <v>8.8000000000000007</v>
      </c>
      <c r="X3217" s="16" t="e">
        <f>IF(Template!$F$7="Linear interpolation",LinInterp($I$5:$I$22,$G$5:$G$22,W3217),CubicSpline($I$5:$I$22,$G$5:$G$22,W3217))</f>
        <v>#VALUE!</v>
      </c>
      <c r="Y3217" s="221" t="e">
        <f t="shared" si="7219"/>
        <v>#VALUE!</v>
      </c>
      <c r="Z3217" s="221" t="e">
        <f>Y3217/PRODUCT($AA$6:AA3216)</f>
        <v>#VALUE!</v>
      </c>
      <c r="AA3217" s="16" t="e">
        <f t="shared" si="7226"/>
        <v>#VALUE!</v>
      </c>
      <c r="AB3217" s="10" t="e">
        <f t="shared" si="7227"/>
        <v>#VALUE!</v>
      </c>
      <c r="AC3217" s="90">
        <f t="shared" si="7220"/>
        <v>3217</v>
      </c>
      <c r="AD3217" s="17">
        <f t="shared" si="7228"/>
        <v>49210</v>
      </c>
      <c r="AE3217" s="16" t="e">
        <f t="shared" si="7221"/>
        <v>#VALUE!</v>
      </c>
      <c r="AF3217" s="10">
        <f ca="1">IFERROR(AVERAGE(INDIRECT("AE"&amp;AC3217-Template!$F$10+1):INDIRECT("AE"&amp;AC3217)),0)</f>
        <v>0</v>
      </c>
      <c r="AG3217" s="35"/>
      <c r="AH3217" s="86"/>
      <c r="AI3217" s="35"/>
      <c r="AJ3217" s="35"/>
      <c r="AK3217" s="35"/>
      <c r="AL3217" s="35"/>
      <c r="AM3217" s="35"/>
      <c r="AN3217" s="35"/>
      <c r="AO3217" s="35"/>
      <c r="AP3217" s="35"/>
      <c r="AQ3217" s="35"/>
      <c r="AR3217" s="35"/>
      <c r="AS3217" s="35"/>
      <c r="AT3217" s="35"/>
      <c r="AU3217" s="35"/>
      <c r="AV3217" s="35"/>
      <c r="AW3217" s="35"/>
      <c r="AX3217" s="35"/>
      <c r="AY3217" s="35"/>
      <c r="AZ3217" s="17">
        <f t="shared" ref="AZ3217" si="7255">AZ3216+1</f>
        <v>49233</v>
      </c>
      <c r="BA3217" s="216">
        <f t="shared" si="7244"/>
        <v>1</v>
      </c>
      <c r="BB3217" s="216">
        <f t="shared" ref="BB3217" si="7256">BB3216+1</f>
        <v>3212</v>
      </c>
      <c r="BC3217" s="16">
        <f t="shared" si="7246"/>
        <v>8.8000000000000007</v>
      </c>
      <c r="BD3217" s="16">
        <f>IF(Template!$F$7="Linear interpolation",LinInterp($AO$5:$AO$18,$AM$5:$AM$18,BC3217),CubicSpline($AO$5:$AO$18,$AM$5:$AM$18,BC3217))</f>
        <v>14.150104462435287</v>
      </c>
      <c r="BE3217" s="221">
        <f t="shared" si="7181"/>
        <v>3.2047308178620151</v>
      </c>
      <c r="BF3217" s="221">
        <f>BE3217/PRODUCT($BG$6:BG3216)</f>
        <v>1.0003625325027892</v>
      </c>
      <c r="BG3217" s="16">
        <f t="shared" si="7247"/>
        <v>1.0003625325027892</v>
      </c>
      <c r="BH3217" s="10">
        <f t="shared" si="7248"/>
        <v>13.232436351804711</v>
      </c>
      <c r="BI3217" s="90"/>
      <c r="BJ3217" s="17">
        <f t="shared" si="7231"/>
        <v>49210</v>
      </c>
      <c r="BK3217" s="16">
        <f t="shared" si="7224"/>
        <v>13.232624960812899</v>
      </c>
      <c r="BL3217" s="10">
        <f ca="1">IFERROR(AVERAGE(INDIRECT("BK"&amp;AC3217-Template!$F$10+1):INDIRECT("BK"&amp;AC3217)),0)</f>
        <v>13.232831808770591</v>
      </c>
      <c r="BM3217" s="35"/>
      <c r="BN3217" s="86"/>
      <c r="BO3217" s="35"/>
      <c r="BP3217" s="35"/>
      <c r="BQ3217" s="35"/>
      <c r="BR3217" s="35"/>
      <c r="BS3217" s="35"/>
      <c r="BT3217" s="35"/>
      <c r="BU3217" s="35"/>
      <c r="BV3217" s="35"/>
      <c r="BW3217" s="35"/>
      <c r="BX3217" s="35"/>
      <c r="BY3217" s="35"/>
      <c r="BZ3217" s="35"/>
      <c r="CA3217" s="35"/>
      <c r="CB3217" s="35"/>
      <c r="CC3217" s="35"/>
      <c r="CD3217" s="35"/>
      <c r="CE3217" s="35"/>
      <c r="CF3217" s="35"/>
      <c r="CG3217" s="35"/>
      <c r="CH3217" s="35"/>
    </row>
    <row r="3218" spans="1:86" ht="15.6" x14ac:dyDescent="0.3">
      <c r="A3218" s="35"/>
      <c r="B3218" s="86"/>
      <c r="C3218" s="35"/>
      <c r="D3218" s="35"/>
      <c r="E3218" s="35"/>
      <c r="F3218" s="35"/>
      <c r="G3218" s="35"/>
      <c r="H3218" s="35"/>
      <c r="I3218" s="35"/>
      <c r="J3218" s="35"/>
      <c r="K3218" s="35"/>
      <c r="L3218" s="35"/>
      <c r="M3218" s="35"/>
      <c r="N3218" s="35"/>
      <c r="O3218" s="35"/>
      <c r="P3218" s="35"/>
      <c r="Q3218" s="35"/>
      <c r="R3218" s="35"/>
      <c r="S3218" s="35"/>
      <c r="T3218" s="17">
        <f t="shared" si="7225"/>
        <v>49234</v>
      </c>
      <c r="U3218" s="216">
        <f t="shared" si="7218"/>
        <v>2</v>
      </c>
      <c r="V3218" s="216">
        <f t="shared" si="7225"/>
        <v>3213</v>
      </c>
      <c r="W3218" s="16">
        <f t="shared" si="7232"/>
        <v>8.8027397260273972</v>
      </c>
      <c r="X3218" s="16" t="e">
        <f>IF(Template!$F$7="Linear interpolation",LinInterp($I$5:$I$22,$G$5:$G$22,W3218),CubicSpline($I$5:$I$22,$G$5:$G$22,W3218))</f>
        <v>#VALUE!</v>
      </c>
      <c r="Y3218" s="221" t="e">
        <f t="shared" si="7219"/>
        <v>#VALUE!</v>
      </c>
      <c r="Z3218" s="221" t="e">
        <f>Y3218/PRODUCT($AA$6:AA3217)</f>
        <v>#VALUE!</v>
      </c>
      <c r="AA3218" s="16" t="e">
        <f t="shared" si="7226"/>
        <v>#VALUE!</v>
      </c>
      <c r="AB3218" s="10" t="e">
        <f t="shared" si="7227"/>
        <v>#VALUE!</v>
      </c>
      <c r="AC3218" s="90">
        <f t="shared" si="7220"/>
        <v>3218</v>
      </c>
      <c r="AD3218" s="17">
        <f t="shared" si="7228"/>
        <v>49211</v>
      </c>
      <c r="AE3218" s="16" t="e">
        <f t="shared" si="7221"/>
        <v>#VALUE!</v>
      </c>
      <c r="AF3218" s="10">
        <f ca="1">IFERROR(AVERAGE(INDIRECT("AE"&amp;AC3218-Template!$F$10+1):INDIRECT("AE"&amp;AC3218)),0)</f>
        <v>0</v>
      </c>
      <c r="AG3218" s="35"/>
      <c r="AH3218" s="86"/>
      <c r="AI3218" s="35"/>
      <c r="AJ3218" s="35"/>
      <c r="AK3218" s="35"/>
      <c r="AL3218" s="35"/>
      <c r="AM3218" s="35"/>
      <c r="AN3218" s="35"/>
      <c r="AO3218" s="35"/>
      <c r="AP3218" s="35"/>
      <c r="AQ3218" s="35"/>
      <c r="AR3218" s="35"/>
      <c r="AS3218" s="35"/>
      <c r="AT3218" s="35"/>
      <c r="AU3218" s="35"/>
      <c r="AV3218" s="35"/>
      <c r="AW3218" s="35"/>
      <c r="AX3218" s="35"/>
      <c r="AY3218" s="35"/>
      <c r="AZ3218" s="17">
        <f t="shared" ref="AZ3218" si="7257">AZ3217+1</f>
        <v>49234</v>
      </c>
      <c r="BA3218" s="216">
        <f t="shared" si="7244"/>
        <v>2</v>
      </c>
      <c r="BB3218" s="216">
        <f t="shared" ref="BB3218" si="7258">BB3217+1</f>
        <v>3213</v>
      </c>
      <c r="BC3218" s="16">
        <f t="shared" si="7246"/>
        <v>8.8027397260273972</v>
      </c>
      <c r="BD3218" s="16">
        <f>IF(Template!$F$7="Linear interpolation",LinInterp($AO$5:$AO$18,$AM$5:$AM$18,BC3218),CubicSpline($AO$5:$AO$18,$AM$5:$AM$18,BC3218))</f>
        <v>14.150102912216045</v>
      </c>
      <c r="BE3218" s="221">
        <f t="shared" si="7181"/>
        <v>3.2058926376883274</v>
      </c>
      <c r="BF3218" s="221">
        <f>BE3218/PRODUCT($BG$6:BG3217)</f>
        <v>1.0003625327343677</v>
      </c>
      <c r="BG3218" s="16">
        <f t="shared" si="7247"/>
        <v>1.0003625327343677</v>
      </c>
      <c r="BH3218" s="10">
        <f t="shared" si="7248"/>
        <v>13.232444804421206</v>
      </c>
      <c r="BI3218" s="90"/>
      <c r="BJ3218" s="17">
        <f t="shared" si="7231"/>
        <v>49211</v>
      </c>
      <c r="BK3218" s="16">
        <f t="shared" si="7224"/>
        <v>13.232624960812899</v>
      </c>
      <c r="BL3218" s="10">
        <f ca="1">IFERROR(AVERAGE(INDIRECT("BK"&amp;AC3218-Template!$F$10+1):INDIRECT("BK"&amp;AC3218)),0)</f>
        <v>13.232816032171085</v>
      </c>
      <c r="BM3218" s="35"/>
      <c r="BN3218" s="86"/>
      <c r="BO3218" s="35"/>
      <c r="BP3218" s="35"/>
      <c r="BQ3218" s="35"/>
      <c r="BR3218" s="35"/>
      <c r="BS3218" s="35"/>
      <c r="BT3218" s="35"/>
      <c r="BU3218" s="35"/>
      <c r="BV3218" s="35"/>
      <c r="BW3218" s="35"/>
      <c r="BX3218" s="35"/>
      <c r="BY3218" s="35"/>
      <c r="BZ3218" s="35"/>
      <c r="CA3218" s="35"/>
      <c r="CB3218" s="35"/>
      <c r="CC3218" s="35"/>
      <c r="CD3218" s="35"/>
      <c r="CE3218" s="35"/>
      <c r="CF3218" s="35"/>
      <c r="CG3218" s="35"/>
      <c r="CH3218" s="35"/>
    </row>
    <row r="3219" spans="1:86" ht="15.6" x14ac:dyDescent="0.3">
      <c r="A3219" s="35"/>
      <c r="B3219" s="86"/>
      <c r="C3219" s="35"/>
      <c r="D3219" s="35"/>
      <c r="E3219" s="35"/>
      <c r="F3219" s="35"/>
      <c r="G3219" s="35"/>
      <c r="H3219" s="35"/>
      <c r="I3219" s="35"/>
      <c r="J3219" s="35"/>
      <c r="K3219" s="35"/>
      <c r="L3219" s="35"/>
      <c r="M3219" s="35"/>
      <c r="N3219" s="35"/>
      <c r="O3219" s="35"/>
      <c r="P3219" s="35"/>
      <c r="Q3219" s="35"/>
      <c r="R3219" s="35"/>
      <c r="S3219" s="35"/>
      <c r="T3219" s="17">
        <f t="shared" si="7225"/>
        <v>49235</v>
      </c>
      <c r="U3219" s="216">
        <f t="shared" si="7218"/>
        <v>3</v>
      </c>
      <c r="V3219" s="216">
        <f t="shared" si="7225"/>
        <v>3214</v>
      </c>
      <c r="W3219" s="16">
        <f t="shared" si="7232"/>
        <v>8.8054794520547937</v>
      </c>
      <c r="X3219" s="16" t="e">
        <f>IF(Template!$F$7="Linear interpolation",LinInterp($I$5:$I$22,$G$5:$G$22,W3219),CubicSpline($I$5:$I$22,$G$5:$G$22,W3219))</f>
        <v>#VALUE!</v>
      </c>
      <c r="Y3219" s="221" t="e">
        <f t="shared" si="7219"/>
        <v>#VALUE!</v>
      </c>
      <c r="Z3219" s="221" t="e">
        <f>Y3219/PRODUCT($AA$6:AA3218)</f>
        <v>#VALUE!</v>
      </c>
      <c r="AA3219" s="16" t="e">
        <f t="shared" si="7226"/>
        <v>#VALUE!</v>
      </c>
      <c r="AB3219" s="10" t="e">
        <f t="shared" si="7227"/>
        <v>#VALUE!</v>
      </c>
      <c r="AC3219" s="90">
        <f t="shared" si="7220"/>
        <v>3219</v>
      </c>
      <c r="AD3219" s="17">
        <f t="shared" si="7228"/>
        <v>49212</v>
      </c>
      <c r="AE3219" s="16" t="e">
        <f t="shared" si="7221"/>
        <v>#VALUE!</v>
      </c>
      <c r="AF3219" s="10">
        <f ca="1">IFERROR(AVERAGE(INDIRECT("AE"&amp;AC3219-Template!$F$10+1):INDIRECT("AE"&amp;AC3219)),0)</f>
        <v>0</v>
      </c>
      <c r="AG3219" s="35"/>
      <c r="AH3219" s="86"/>
      <c r="AI3219" s="35"/>
      <c r="AJ3219" s="35"/>
      <c r="AK3219" s="35"/>
      <c r="AL3219" s="35"/>
      <c r="AM3219" s="35"/>
      <c r="AN3219" s="35"/>
      <c r="AO3219" s="35"/>
      <c r="AP3219" s="35"/>
      <c r="AQ3219" s="35"/>
      <c r="AR3219" s="35"/>
      <c r="AS3219" s="35"/>
      <c r="AT3219" s="35"/>
      <c r="AU3219" s="35"/>
      <c r="AV3219" s="35"/>
      <c r="AW3219" s="35"/>
      <c r="AX3219" s="35"/>
      <c r="AY3219" s="35"/>
      <c r="AZ3219" s="17">
        <f t="shared" ref="AZ3219" si="7259">AZ3218+1</f>
        <v>49235</v>
      </c>
      <c r="BA3219" s="216">
        <f t="shared" si="7244"/>
        <v>3</v>
      </c>
      <c r="BB3219" s="216">
        <f t="shared" ref="BB3219" si="7260">BB3218+1</f>
        <v>3214</v>
      </c>
      <c r="BC3219" s="16">
        <f t="shared" si="7246"/>
        <v>8.8054794520547937</v>
      </c>
      <c r="BD3219" s="16">
        <f>IF(Template!$F$7="Linear interpolation",LinInterp($AO$5:$AO$18,$AM$5:$AM$18,BC3219),CubicSpline($AO$5:$AO$18,$AM$5:$AM$18,BC3219))</f>
        <v>14.150101362131068</v>
      </c>
      <c r="BE3219" s="221">
        <f t="shared" si="7181"/>
        <v>3.2070548785069173</v>
      </c>
      <c r="BF3219" s="221">
        <f>BE3219/PRODUCT($BG$6:BG3218)</f>
        <v>1.0003625326702856</v>
      </c>
      <c r="BG3219" s="16">
        <f t="shared" si="7247"/>
        <v>1.0003625326702856</v>
      </c>
      <c r="BH3219" s="10">
        <f t="shared" si="7248"/>
        <v>13.232442465425542</v>
      </c>
      <c r="BI3219" s="90"/>
      <c r="BJ3219" s="17">
        <f t="shared" si="7231"/>
        <v>49212</v>
      </c>
      <c r="BK3219" s="16">
        <f t="shared" si="7224"/>
        <v>13.23255651648314</v>
      </c>
      <c r="BL3219" s="10">
        <f ca="1">IFERROR(AVERAGE(INDIRECT("BK"&amp;AC3219-Template!$F$10+1):INDIRECT("BK"&amp;AC3219)),0)</f>
        <v>13.232797974093923</v>
      </c>
      <c r="BM3219" s="35"/>
      <c r="BN3219" s="86"/>
      <c r="BO3219" s="35"/>
      <c r="BP3219" s="35"/>
      <c r="BQ3219" s="35"/>
      <c r="BR3219" s="35"/>
      <c r="BS3219" s="35"/>
      <c r="BT3219" s="35"/>
      <c r="BU3219" s="35"/>
      <c r="BV3219" s="35"/>
      <c r="BW3219" s="35"/>
      <c r="BX3219" s="35"/>
      <c r="BY3219" s="35"/>
      <c r="BZ3219" s="35"/>
      <c r="CA3219" s="35"/>
      <c r="CB3219" s="35"/>
      <c r="CC3219" s="35"/>
      <c r="CD3219" s="35"/>
      <c r="CE3219" s="35"/>
      <c r="CF3219" s="35"/>
      <c r="CG3219" s="35"/>
      <c r="CH3219" s="35"/>
    </row>
    <row r="3220" spans="1:86" ht="15.6" x14ac:dyDescent="0.3">
      <c r="A3220" s="35"/>
      <c r="B3220" s="86"/>
      <c r="C3220" s="35"/>
      <c r="D3220" s="35"/>
      <c r="E3220" s="35"/>
      <c r="F3220" s="35"/>
      <c r="G3220" s="35"/>
      <c r="H3220" s="35"/>
      <c r="I3220" s="35"/>
      <c r="J3220" s="35"/>
      <c r="K3220" s="35"/>
      <c r="L3220" s="35"/>
      <c r="M3220" s="35"/>
      <c r="N3220" s="35"/>
      <c r="O3220" s="35"/>
      <c r="P3220" s="35"/>
      <c r="Q3220" s="35"/>
      <c r="R3220" s="35"/>
      <c r="S3220" s="35"/>
      <c r="T3220" s="17">
        <f t="shared" si="7225"/>
        <v>49236</v>
      </c>
      <c r="U3220" s="216">
        <f t="shared" si="7218"/>
        <v>4</v>
      </c>
      <c r="V3220" s="216">
        <f t="shared" si="7225"/>
        <v>3215</v>
      </c>
      <c r="W3220" s="16">
        <f t="shared" si="7232"/>
        <v>8.8082191780821919</v>
      </c>
      <c r="X3220" s="16" t="e">
        <f>IF(Template!$F$7="Linear interpolation",LinInterp($I$5:$I$22,$G$5:$G$22,W3220),CubicSpline($I$5:$I$22,$G$5:$G$22,W3220))</f>
        <v>#VALUE!</v>
      </c>
      <c r="Y3220" s="221" t="e">
        <f t="shared" si="7219"/>
        <v>#VALUE!</v>
      </c>
      <c r="Z3220" s="221" t="e">
        <f>Y3220/PRODUCT($AA$6:AA3219)</f>
        <v>#VALUE!</v>
      </c>
      <c r="AA3220" s="16" t="e">
        <f t="shared" si="7226"/>
        <v>#VALUE!</v>
      </c>
      <c r="AB3220" s="10" t="e">
        <f t="shared" si="7227"/>
        <v>#VALUE!</v>
      </c>
      <c r="AC3220" s="90">
        <f t="shared" si="7220"/>
        <v>3220</v>
      </c>
      <c r="AD3220" s="17">
        <f t="shared" si="7228"/>
        <v>49213</v>
      </c>
      <c r="AE3220" s="16" t="e">
        <f t="shared" si="7221"/>
        <v>#VALUE!</v>
      </c>
      <c r="AF3220" s="10">
        <f ca="1">IFERROR(AVERAGE(INDIRECT("AE"&amp;AC3220-Template!$F$10+1):INDIRECT("AE"&amp;AC3220)),0)</f>
        <v>0</v>
      </c>
      <c r="AG3220" s="35"/>
      <c r="AH3220" s="86"/>
      <c r="AI3220" s="35"/>
      <c r="AJ3220" s="35"/>
      <c r="AK3220" s="35"/>
      <c r="AL3220" s="35"/>
      <c r="AM3220" s="35"/>
      <c r="AN3220" s="35"/>
      <c r="AO3220" s="35"/>
      <c r="AP3220" s="35"/>
      <c r="AQ3220" s="35"/>
      <c r="AR3220" s="35"/>
      <c r="AS3220" s="35"/>
      <c r="AT3220" s="35"/>
      <c r="AU3220" s="35"/>
      <c r="AV3220" s="35"/>
      <c r="AW3220" s="35"/>
      <c r="AX3220" s="35"/>
      <c r="AY3220" s="35"/>
      <c r="AZ3220" s="17">
        <f t="shared" ref="AZ3220" si="7261">AZ3219+1</f>
        <v>49236</v>
      </c>
      <c r="BA3220" s="216">
        <f t="shared" si="7244"/>
        <v>4</v>
      </c>
      <c r="BB3220" s="216">
        <f t="shared" ref="BB3220" si="7262">BB3219+1</f>
        <v>3215</v>
      </c>
      <c r="BC3220" s="16">
        <f t="shared" si="7246"/>
        <v>8.8082191780821919</v>
      </c>
      <c r="BD3220" s="16">
        <f>IF(Template!$F$7="Linear interpolation",LinInterp($AO$5:$AO$18,$AM$5:$AM$18,BC3220),CubicSpline($AO$5:$AO$18,$AM$5:$AM$18,BC3220))</f>
        <v>14.15009981231462</v>
      </c>
      <c r="BE3220" s="221">
        <f t="shared" si="7181"/>
        <v>3.2082175405035338</v>
      </c>
      <c r="BF3220" s="221">
        <f>BE3220/PRODUCT($BG$6:BG3219)</f>
        <v>1.0003625326165786</v>
      </c>
      <c r="BG3220" s="16">
        <f t="shared" si="7247"/>
        <v>1.0003625326165786</v>
      </c>
      <c r="BH3220" s="10">
        <f t="shared" si="7248"/>
        <v>13.232440505118625</v>
      </c>
      <c r="BI3220" s="90"/>
      <c r="BJ3220" s="17">
        <f t="shared" si="7231"/>
        <v>49213</v>
      </c>
      <c r="BK3220" s="16">
        <f t="shared" si="7224"/>
        <v>13.232580555758267</v>
      </c>
      <c r="BL3220" s="10">
        <f ca="1">IFERROR(AVERAGE(INDIRECT("BK"&amp;AC3220-Template!$F$10+1):INDIRECT("BK"&amp;AC3220)),0)</f>
        <v>13.232780717325932</v>
      </c>
      <c r="BM3220" s="35"/>
      <c r="BN3220" s="86"/>
      <c r="BO3220" s="35"/>
      <c r="BP3220" s="35"/>
      <c r="BQ3220" s="35"/>
      <c r="BR3220" s="35"/>
      <c r="BS3220" s="35"/>
      <c r="BT3220" s="35"/>
      <c r="BU3220" s="35"/>
      <c r="BV3220" s="35"/>
      <c r="BW3220" s="35"/>
      <c r="BX3220" s="35"/>
      <c r="BY3220" s="35"/>
      <c r="BZ3220" s="35"/>
      <c r="CA3220" s="35"/>
      <c r="CB3220" s="35"/>
      <c r="CC3220" s="35"/>
      <c r="CD3220" s="35"/>
      <c r="CE3220" s="35"/>
      <c r="CF3220" s="35"/>
      <c r="CG3220" s="35"/>
      <c r="CH3220" s="35"/>
    </row>
    <row r="3221" spans="1:86" ht="15.6" x14ac:dyDescent="0.3">
      <c r="A3221" s="35"/>
      <c r="B3221" s="86"/>
      <c r="C3221" s="35"/>
      <c r="D3221" s="35"/>
      <c r="E3221" s="35"/>
      <c r="F3221" s="35"/>
      <c r="G3221" s="35"/>
      <c r="H3221" s="35"/>
      <c r="I3221" s="35"/>
      <c r="J3221" s="35"/>
      <c r="K3221" s="35"/>
      <c r="L3221" s="35"/>
      <c r="M3221" s="35"/>
      <c r="N3221" s="35"/>
      <c r="O3221" s="35"/>
      <c r="P3221" s="35"/>
      <c r="Q3221" s="35"/>
      <c r="R3221" s="35"/>
      <c r="S3221" s="35"/>
      <c r="T3221" s="17">
        <f t="shared" si="7225"/>
        <v>49237</v>
      </c>
      <c r="U3221" s="216">
        <f t="shared" si="7218"/>
        <v>5</v>
      </c>
      <c r="V3221" s="216">
        <f t="shared" si="7225"/>
        <v>3216</v>
      </c>
      <c r="W3221" s="16">
        <f t="shared" si="7232"/>
        <v>8.8109589041095884</v>
      </c>
      <c r="X3221" s="16" t="e">
        <f>IF(Template!$F$7="Linear interpolation",LinInterp($I$5:$I$22,$G$5:$G$22,W3221),CubicSpline($I$5:$I$22,$G$5:$G$22,W3221))</f>
        <v>#VALUE!</v>
      </c>
      <c r="Y3221" s="221" t="e">
        <f t="shared" si="7219"/>
        <v>#VALUE!</v>
      </c>
      <c r="Z3221" s="221" t="e">
        <f>Y3221/PRODUCT($AA$6:AA3220)</f>
        <v>#VALUE!</v>
      </c>
      <c r="AA3221" s="16" t="e">
        <f t="shared" si="7226"/>
        <v>#VALUE!</v>
      </c>
      <c r="AB3221" s="10" t="e">
        <f t="shared" si="7227"/>
        <v>#VALUE!</v>
      </c>
      <c r="AC3221" s="90">
        <f t="shared" si="7220"/>
        <v>3221</v>
      </c>
      <c r="AD3221" s="17">
        <f t="shared" si="7228"/>
        <v>49214</v>
      </c>
      <c r="AE3221" s="16" t="e">
        <f t="shared" si="7221"/>
        <v>#VALUE!</v>
      </c>
      <c r="AF3221" s="10">
        <f ca="1">IFERROR(AVERAGE(INDIRECT("AE"&amp;AC3221-Template!$F$10+1):INDIRECT("AE"&amp;AC3221)),0)</f>
        <v>0</v>
      </c>
      <c r="AG3221" s="35"/>
      <c r="AH3221" s="86"/>
      <c r="AI3221" s="35"/>
      <c r="AJ3221" s="35"/>
      <c r="AK3221" s="35"/>
      <c r="AL3221" s="35"/>
      <c r="AM3221" s="35"/>
      <c r="AN3221" s="35"/>
      <c r="AO3221" s="35"/>
      <c r="AP3221" s="35"/>
      <c r="AQ3221" s="35"/>
      <c r="AR3221" s="35"/>
      <c r="AS3221" s="35"/>
      <c r="AT3221" s="35"/>
      <c r="AU3221" s="35"/>
      <c r="AV3221" s="35"/>
      <c r="AW3221" s="35"/>
      <c r="AX3221" s="35"/>
      <c r="AY3221" s="35"/>
      <c r="AZ3221" s="17">
        <f t="shared" ref="AZ3221" si="7263">AZ3220+1</f>
        <v>49237</v>
      </c>
      <c r="BA3221" s="216">
        <f t="shared" si="7244"/>
        <v>5</v>
      </c>
      <c r="BB3221" s="216">
        <f t="shared" ref="BB3221" si="7264">BB3220+1</f>
        <v>3216</v>
      </c>
      <c r="BC3221" s="16">
        <f t="shared" si="7246"/>
        <v>8.8109589041095884</v>
      </c>
      <c r="BD3221" s="16">
        <f>IF(Template!$F$7="Linear interpolation",LinInterp($AO$5:$AO$18,$AM$5:$AM$18,BC3221),CubicSpline($AO$5:$AO$18,$AM$5:$AM$18,BC3221))</f>
        <v>14.150098262900965</v>
      </c>
      <c r="BE3221" s="221">
        <f t="shared" si="7181"/>
        <v>3.2093806238640656</v>
      </c>
      <c r="BF3221" s="221">
        <f>BE3221/PRODUCT($BG$6:BG3220)</f>
        <v>1.0003625325732586</v>
      </c>
      <c r="BG3221" s="16">
        <f t="shared" si="7247"/>
        <v>1.0003625325732586</v>
      </c>
      <c r="BH3221" s="10">
        <f t="shared" si="7248"/>
        <v>13.232438923938105</v>
      </c>
      <c r="BI3221" s="90"/>
      <c r="BJ3221" s="17">
        <f t="shared" si="7231"/>
        <v>49214</v>
      </c>
      <c r="BK3221" s="16">
        <f t="shared" si="7224"/>
        <v>13.232570373938323</v>
      </c>
      <c r="BL3221" s="10">
        <f ca="1">IFERROR(AVERAGE(INDIRECT("BK"&amp;AC3221-Template!$F$10+1):INDIRECT("BK"&amp;AC3221)),0)</f>
        <v>13.232767420685343</v>
      </c>
      <c r="BM3221" s="35"/>
      <c r="BN3221" s="86"/>
      <c r="BO3221" s="35"/>
      <c r="BP3221" s="35"/>
      <c r="BQ3221" s="35"/>
      <c r="BR3221" s="35"/>
      <c r="BS3221" s="35"/>
      <c r="BT3221" s="35"/>
      <c r="BU3221" s="35"/>
      <c r="BV3221" s="35"/>
      <c r="BW3221" s="35"/>
      <c r="BX3221" s="35"/>
      <c r="BY3221" s="35"/>
      <c r="BZ3221" s="35"/>
      <c r="CA3221" s="35"/>
      <c r="CB3221" s="35"/>
      <c r="CC3221" s="35"/>
      <c r="CD3221" s="35"/>
      <c r="CE3221" s="35"/>
      <c r="CF3221" s="35"/>
      <c r="CG3221" s="35"/>
      <c r="CH3221" s="35"/>
    </row>
    <row r="3222" spans="1:86" ht="15.6" x14ac:dyDescent="0.3">
      <c r="A3222" s="35"/>
      <c r="B3222" s="86"/>
      <c r="C3222" s="35"/>
      <c r="D3222" s="35"/>
      <c r="E3222" s="35"/>
      <c r="F3222" s="35"/>
      <c r="G3222" s="35"/>
      <c r="H3222" s="35"/>
      <c r="I3222" s="35"/>
      <c r="J3222" s="35"/>
      <c r="K3222" s="35"/>
      <c r="L3222" s="35"/>
      <c r="M3222" s="35"/>
      <c r="N3222" s="35"/>
      <c r="O3222" s="35"/>
      <c r="P3222" s="35"/>
      <c r="Q3222" s="35"/>
      <c r="R3222" s="35"/>
      <c r="S3222" s="35"/>
      <c r="T3222" s="17">
        <f t="shared" si="7225"/>
        <v>49238</v>
      </c>
      <c r="U3222" s="216">
        <f t="shared" si="7218"/>
        <v>6</v>
      </c>
      <c r="V3222" s="216">
        <f t="shared" si="7225"/>
        <v>3217</v>
      </c>
      <c r="W3222" s="16">
        <f t="shared" si="7232"/>
        <v>8.8136986301369866</v>
      </c>
      <c r="X3222" s="16" t="e">
        <f>IF(Template!$F$7="Linear interpolation",LinInterp($I$5:$I$22,$G$5:$G$22,W3222),CubicSpline($I$5:$I$22,$G$5:$G$22,W3222))</f>
        <v>#VALUE!</v>
      </c>
      <c r="Y3222" s="221" t="e">
        <f t="shared" si="7219"/>
        <v>#VALUE!</v>
      </c>
      <c r="Z3222" s="221" t="e">
        <f>Y3222/PRODUCT($AA$6:AA3221)</f>
        <v>#VALUE!</v>
      </c>
      <c r="AA3222" s="16" t="e">
        <f t="shared" si="7226"/>
        <v>#VALUE!</v>
      </c>
      <c r="AB3222" s="10" t="e">
        <f t="shared" si="7227"/>
        <v>#VALUE!</v>
      </c>
      <c r="AC3222" s="90">
        <f t="shared" si="7220"/>
        <v>3222</v>
      </c>
      <c r="AD3222" s="17">
        <f t="shared" si="7228"/>
        <v>49215</v>
      </c>
      <c r="AE3222" s="16" t="e">
        <f t="shared" si="7221"/>
        <v>#VALUE!</v>
      </c>
      <c r="AF3222" s="10">
        <f ca="1">IFERROR(AVERAGE(INDIRECT("AE"&amp;AC3222-Template!$F$10+1):INDIRECT("AE"&amp;AC3222)),0)</f>
        <v>0</v>
      </c>
      <c r="AG3222" s="35"/>
      <c r="AH3222" s="86"/>
      <c r="AI3222" s="35"/>
      <c r="AJ3222" s="35"/>
      <c r="AK3222" s="35"/>
      <c r="AL3222" s="35"/>
      <c r="AM3222" s="35"/>
      <c r="AN3222" s="35"/>
      <c r="AO3222" s="35"/>
      <c r="AP3222" s="35"/>
      <c r="AQ3222" s="35"/>
      <c r="AR3222" s="35"/>
      <c r="AS3222" s="35"/>
      <c r="AT3222" s="35"/>
      <c r="AU3222" s="35"/>
      <c r="AV3222" s="35"/>
      <c r="AW3222" s="35"/>
      <c r="AX3222" s="35"/>
      <c r="AY3222" s="35"/>
      <c r="AZ3222" s="17">
        <f t="shared" ref="AZ3222" si="7265">AZ3221+1</f>
        <v>49238</v>
      </c>
      <c r="BA3222" s="216">
        <f t="shared" si="7244"/>
        <v>6</v>
      </c>
      <c r="BB3222" s="216">
        <f t="shared" ref="BB3222" si="7266">BB3221+1</f>
        <v>3217</v>
      </c>
      <c r="BC3222" s="16">
        <f t="shared" si="7246"/>
        <v>8.8136986301369866</v>
      </c>
      <c r="BD3222" s="16">
        <f>IF(Template!$F$7="Linear interpolation",LinInterp($AO$5:$AO$18,$AM$5:$AM$18,BC3222),CubicSpline($AO$5:$AO$18,$AM$5:$AM$18,BC3222))</f>
        <v>14.15009671402437</v>
      </c>
      <c r="BE3222" s="221">
        <f t="shared" si="7181"/>
        <v>3.2105441287745387</v>
      </c>
      <c r="BF3222" s="221">
        <f>BE3222/PRODUCT($BG$6:BG3221)</f>
        <v>1.0003625325403356</v>
      </c>
      <c r="BG3222" s="16">
        <f t="shared" si="7247"/>
        <v>1.0003625325732586</v>
      </c>
      <c r="BH3222" s="10">
        <f t="shared" si="7248"/>
        <v>13.232438923938105</v>
      </c>
      <c r="BI3222" s="90"/>
      <c r="BJ3222" s="17">
        <f t="shared" si="7231"/>
        <v>49215</v>
      </c>
      <c r="BK3222" s="16">
        <f t="shared" si="7224"/>
        <v>13.232560561049155</v>
      </c>
      <c r="BL3222" s="10">
        <f ca="1">IFERROR(AVERAGE(INDIRECT("BK"&amp;AC3222-Template!$F$10+1):INDIRECT("BK"&amp;AC3222)),0)</f>
        <v>13.232752324419383</v>
      </c>
      <c r="BM3222" s="35"/>
      <c r="BN3222" s="86"/>
      <c r="BO3222" s="35"/>
      <c r="BP3222" s="35"/>
      <c r="BQ3222" s="35"/>
      <c r="BR3222" s="35"/>
      <c r="BS3222" s="35"/>
      <c r="BT3222" s="35"/>
      <c r="BU3222" s="35"/>
      <c r="BV3222" s="35"/>
      <c r="BW3222" s="35"/>
      <c r="BX3222" s="35"/>
      <c r="BY3222" s="35"/>
      <c r="BZ3222" s="35"/>
      <c r="CA3222" s="35"/>
      <c r="CB3222" s="35"/>
      <c r="CC3222" s="35"/>
      <c r="CD3222" s="35"/>
      <c r="CE3222" s="35"/>
      <c r="CF3222" s="35"/>
      <c r="CG3222" s="35"/>
      <c r="CH3222" s="35"/>
    </row>
    <row r="3223" spans="1:86" ht="15.6" x14ac:dyDescent="0.3">
      <c r="A3223" s="35"/>
      <c r="B3223" s="86"/>
      <c r="C3223" s="35"/>
      <c r="D3223" s="35"/>
      <c r="E3223" s="35"/>
      <c r="F3223" s="35"/>
      <c r="G3223" s="35"/>
      <c r="H3223" s="35"/>
      <c r="I3223" s="35"/>
      <c r="J3223" s="35"/>
      <c r="K3223" s="35"/>
      <c r="L3223" s="35"/>
      <c r="M3223" s="35"/>
      <c r="N3223" s="35"/>
      <c r="O3223" s="35"/>
      <c r="P3223" s="35"/>
      <c r="Q3223" s="35"/>
      <c r="R3223" s="35"/>
      <c r="S3223" s="35"/>
      <c r="T3223" s="17">
        <f t="shared" si="7225"/>
        <v>49239</v>
      </c>
      <c r="U3223" s="216">
        <f t="shared" si="7218"/>
        <v>7</v>
      </c>
      <c r="V3223" s="216">
        <f t="shared" si="7225"/>
        <v>3218</v>
      </c>
      <c r="W3223" s="16">
        <f t="shared" si="7232"/>
        <v>8.8164383561643831</v>
      </c>
      <c r="X3223" s="16" t="e">
        <f>IF(Template!$F$7="Linear interpolation",LinInterp($I$5:$I$22,$G$5:$G$22,W3223),CubicSpline($I$5:$I$22,$G$5:$G$22,W3223))</f>
        <v>#VALUE!</v>
      </c>
      <c r="Y3223" s="221" t="e">
        <f t="shared" si="7219"/>
        <v>#VALUE!</v>
      </c>
      <c r="Z3223" s="221" t="e">
        <f>Y3223/PRODUCT($AA$6:AA3222)</f>
        <v>#VALUE!</v>
      </c>
      <c r="AA3223" s="16" t="e">
        <f t="shared" si="7226"/>
        <v>#VALUE!</v>
      </c>
      <c r="AB3223" s="10" t="e">
        <f t="shared" si="7227"/>
        <v>#VALUE!</v>
      </c>
      <c r="AC3223" s="90">
        <f t="shared" si="7220"/>
        <v>3223</v>
      </c>
      <c r="AD3223" s="17">
        <f t="shared" si="7228"/>
        <v>49216</v>
      </c>
      <c r="AE3223" s="16" t="e">
        <f t="shared" si="7221"/>
        <v>#VALUE!</v>
      </c>
      <c r="AF3223" s="10">
        <f ca="1">IFERROR(AVERAGE(INDIRECT("AE"&amp;AC3223-Template!$F$10+1):INDIRECT("AE"&amp;AC3223)),0)</f>
        <v>0</v>
      </c>
      <c r="AG3223" s="35"/>
      <c r="AH3223" s="86"/>
      <c r="AI3223" s="35"/>
      <c r="AJ3223" s="35"/>
      <c r="AK3223" s="35"/>
      <c r="AL3223" s="35"/>
      <c r="AM3223" s="35"/>
      <c r="AN3223" s="35"/>
      <c r="AO3223" s="35"/>
      <c r="AP3223" s="35"/>
      <c r="AQ3223" s="35"/>
      <c r="AR3223" s="35"/>
      <c r="AS3223" s="35"/>
      <c r="AT3223" s="35"/>
      <c r="AU3223" s="35"/>
      <c r="AV3223" s="35"/>
      <c r="AW3223" s="35"/>
      <c r="AX3223" s="35"/>
      <c r="AY3223" s="35"/>
      <c r="AZ3223" s="17">
        <f t="shared" ref="AZ3223" si="7267">AZ3222+1</f>
        <v>49239</v>
      </c>
      <c r="BA3223" s="216">
        <f t="shared" si="7244"/>
        <v>7</v>
      </c>
      <c r="BB3223" s="216">
        <f t="shared" ref="BB3223" si="7268">BB3222+1</f>
        <v>3218</v>
      </c>
      <c r="BC3223" s="16">
        <f t="shared" si="7246"/>
        <v>8.8164383561643831</v>
      </c>
      <c r="BD3223" s="16">
        <f>IF(Template!$F$7="Linear interpolation",LinInterp($AO$5:$AO$18,$AM$5:$AM$18,BC3223),CubicSpline($AO$5:$AO$18,$AM$5:$AM$18,BC3223))</f>
        <v>14.150095165819096</v>
      </c>
      <c r="BE3223" s="221">
        <f t="shared" si="7181"/>
        <v>3.2117080554211355</v>
      </c>
      <c r="BF3223" s="221">
        <f>BE3223/PRODUCT($BG$6:BG3222)</f>
        <v>1.0003625324849033</v>
      </c>
      <c r="BG3223" s="16">
        <f t="shared" si="7247"/>
        <v>1.0003625325732586</v>
      </c>
      <c r="BH3223" s="10">
        <f t="shared" si="7248"/>
        <v>13.232438923938105</v>
      </c>
      <c r="BI3223" s="90"/>
      <c r="BJ3223" s="17">
        <f t="shared" si="7231"/>
        <v>49216</v>
      </c>
      <c r="BK3223" s="16">
        <f t="shared" si="7224"/>
        <v>13.232551117236646</v>
      </c>
      <c r="BL3223" s="10">
        <f ca="1">IFERROR(AVERAGE(INDIRECT("BK"&amp;AC3223-Template!$F$10+1):INDIRECT("BK"&amp;AC3223)),0)</f>
        <v>13.232737590557276</v>
      </c>
      <c r="BM3223" s="35"/>
      <c r="BN3223" s="86"/>
      <c r="BO3223" s="35"/>
      <c r="BP3223" s="35"/>
      <c r="BQ3223" s="35"/>
      <c r="BR3223" s="35"/>
      <c r="BS3223" s="35"/>
      <c r="BT3223" s="35"/>
      <c r="BU3223" s="35"/>
      <c r="BV3223" s="35"/>
      <c r="BW3223" s="35"/>
      <c r="BX3223" s="35"/>
      <c r="BY3223" s="35"/>
      <c r="BZ3223" s="35"/>
      <c r="CA3223" s="35"/>
      <c r="CB3223" s="35"/>
      <c r="CC3223" s="35"/>
      <c r="CD3223" s="35"/>
      <c r="CE3223" s="35"/>
      <c r="CF3223" s="35"/>
      <c r="CG3223" s="35"/>
      <c r="CH3223" s="35"/>
    </row>
    <row r="3224" spans="1:86" ht="15.6" x14ac:dyDescent="0.3">
      <c r="A3224" s="35"/>
      <c r="B3224" s="86"/>
      <c r="C3224" s="35"/>
      <c r="D3224" s="35"/>
      <c r="E3224" s="35"/>
      <c r="F3224" s="35"/>
      <c r="G3224" s="35"/>
      <c r="H3224" s="35"/>
      <c r="I3224" s="35"/>
      <c r="J3224" s="35"/>
      <c r="K3224" s="35"/>
      <c r="L3224" s="35"/>
      <c r="M3224" s="35"/>
      <c r="N3224" s="35"/>
      <c r="O3224" s="35"/>
      <c r="P3224" s="35"/>
      <c r="Q3224" s="35"/>
      <c r="R3224" s="35"/>
      <c r="S3224" s="35"/>
      <c r="T3224" s="17">
        <f t="shared" si="7225"/>
        <v>49240</v>
      </c>
      <c r="U3224" s="216">
        <f t="shared" si="7218"/>
        <v>1</v>
      </c>
      <c r="V3224" s="216">
        <f t="shared" si="7225"/>
        <v>3219</v>
      </c>
      <c r="W3224" s="16">
        <f t="shared" si="7232"/>
        <v>8.8191780821917813</v>
      </c>
      <c r="X3224" s="16" t="e">
        <f>IF(Template!$F$7="Linear interpolation",LinInterp($I$5:$I$22,$G$5:$G$22,W3224),CubicSpline($I$5:$I$22,$G$5:$G$22,W3224))</f>
        <v>#VALUE!</v>
      </c>
      <c r="Y3224" s="221" t="e">
        <f t="shared" si="7219"/>
        <v>#VALUE!</v>
      </c>
      <c r="Z3224" s="221" t="e">
        <f>Y3224/PRODUCT($AA$6:AA3223)</f>
        <v>#VALUE!</v>
      </c>
      <c r="AA3224" s="16" t="e">
        <f t="shared" si="7226"/>
        <v>#VALUE!</v>
      </c>
      <c r="AB3224" s="10" t="e">
        <f t="shared" si="7227"/>
        <v>#VALUE!</v>
      </c>
      <c r="AC3224" s="90">
        <f t="shared" si="7220"/>
        <v>3224</v>
      </c>
      <c r="AD3224" s="17">
        <f t="shared" si="7228"/>
        <v>49217</v>
      </c>
      <c r="AE3224" s="16" t="e">
        <f t="shared" si="7221"/>
        <v>#VALUE!</v>
      </c>
      <c r="AF3224" s="10">
        <f ca="1">IFERROR(AVERAGE(INDIRECT("AE"&amp;AC3224-Template!$F$10+1):INDIRECT("AE"&amp;AC3224)),0)</f>
        <v>0</v>
      </c>
      <c r="AG3224" s="35"/>
      <c r="AH3224" s="86"/>
      <c r="AI3224" s="35"/>
      <c r="AJ3224" s="35"/>
      <c r="AK3224" s="35"/>
      <c r="AL3224" s="35"/>
      <c r="AM3224" s="35"/>
      <c r="AN3224" s="35"/>
      <c r="AO3224" s="35"/>
      <c r="AP3224" s="35"/>
      <c r="AQ3224" s="35"/>
      <c r="AR3224" s="35"/>
      <c r="AS3224" s="35"/>
      <c r="AT3224" s="35"/>
      <c r="AU3224" s="35"/>
      <c r="AV3224" s="35"/>
      <c r="AW3224" s="35"/>
      <c r="AX3224" s="35"/>
      <c r="AY3224" s="35"/>
      <c r="AZ3224" s="17">
        <f t="shared" ref="AZ3224" si="7269">AZ3223+1</f>
        <v>49240</v>
      </c>
      <c r="BA3224" s="216">
        <f t="shared" si="7244"/>
        <v>1</v>
      </c>
      <c r="BB3224" s="216">
        <f t="shared" ref="BB3224" si="7270">BB3223+1</f>
        <v>3219</v>
      </c>
      <c r="BC3224" s="16">
        <f t="shared" si="7246"/>
        <v>8.8191780821917813</v>
      </c>
      <c r="BD3224" s="16">
        <f>IF(Template!$F$7="Linear interpolation",LinInterp($AO$5:$AO$18,$AM$5:$AM$18,BC3224),CubicSpline($AO$5:$AO$18,$AM$5:$AM$18,BC3224))</f>
        <v>14.150093618419412</v>
      </c>
      <c r="BE3224" s="221">
        <f t="shared" si="7181"/>
        <v>3.2128724039901844</v>
      </c>
      <c r="BF3224" s="221">
        <f>BE3224/PRODUCT($BG$6:BG3223)</f>
        <v>1.0003625324173882</v>
      </c>
      <c r="BG3224" s="16">
        <f t="shared" si="7247"/>
        <v>1.0003625324173882</v>
      </c>
      <c r="BH3224" s="10">
        <f t="shared" si="7248"/>
        <v>13.232433234667496</v>
      </c>
      <c r="BI3224" s="90"/>
      <c r="BJ3224" s="17">
        <f t="shared" si="7231"/>
        <v>49217</v>
      </c>
      <c r="BK3224" s="16">
        <f t="shared" si="7224"/>
        <v>13.232551117236646</v>
      </c>
      <c r="BL3224" s="10">
        <f ca="1">IFERROR(AVERAGE(INDIRECT("BK"&amp;AC3224-Template!$F$10+1):INDIRECT("BK"&amp;AC3224)),0)</f>
        <v>13.232723522036508</v>
      </c>
      <c r="BM3224" s="35"/>
      <c r="BN3224" s="86"/>
      <c r="BO3224" s="35"/>
      <c r="BP3224" s="35"/>
      <c r="BQ3224" s="35"/>
      <c r="BR3224" s="35"/>
      <c r="BS3224" s="35"/>
      <c r="BT3224" s="35"/>
      <c r="BU3224" s="35"/>
      <c r="BV3224" s="35"/>
      <c r="BW3224" s="35"/>
      <c r="BX3224" s="35"/>
      <c r="BY3224" s="35"/>
      <c r="BZ3224" s="35"/>
      <c r="CA3224" s="35"/>
      <c r="CB3224" s="35"/>
      <c r="CC3224" s="35"/>
      <c r="CD3224" s="35"/>
      <c r="CE3224" s="35"/>
      <c r="CF3224" s="35"/>
      <c r="CG3224" s="35"/>
      <c r="CH3224" s="35"/>
    </row>
    <row r="3225" spans="1:86" ht="15.6" x14ac:dyDescent="0.3">
      <c r="A3225" s="35"/>
      <c r="B3225" s="86"/>
      <c r="C3225" s="35"/>
      <c r="D3225" s="35"/>
      <c r="E3225" s="35"/>
      <c r="F3225" s="35"/>
      <c r="G3225" s="35"/>
      <c r="H3225" s="35"/>
      <c r="I3225" s="35"/>
      <c r="J3225" s="35"/>
      <c r="K3225" s="35"/>
      <c r="L3225" s="35"/>
      <c r="M3225" s="35"/>
      <c r="N3225" s="35"/>
      <c r="O3225" s="35"/>
      <c r="P3225" s="35"/>
      <c r="Q3225" s="35"/>
      <c r="R3225" s="35"/>
      <c r="S3225" s="35"/>
      <c r="T3225" s="17">
        <f t="shared" si="7225"/>
        <v>49241</v>
      </c>
      <c r="U3225" s="216">
        <f t="shared" si="7218"/>
        <v>2</v>
      </c>
      <c r="V3225" s="216">
        <f t="shared" si="7225"/>
        <v>3220</v>
      </c>
      <c r="W3225" s="16">
        <f t="shared" si="7232"/>
        <v>8.8219178082191778</v>
      </c>
      <c r="X3225" s="16" t="e">
        <f>IF(Template!$F$7="Linear interpolation",LinInterp($I$5:$I$22,$G$5:$G$22,W3225),CubicSpline($I$5:$I$22,$G$5:$G$22,W3225))</f>
        <v>#VALUE!</v>
      </c>
      <c r="Y3225" s="221" t="e">
        <f t="shared" si="7219"/>
        <v>#VALUE!</v>
      </c>
      <c r="Z3225" s="221" t="e">
        <f>Y3225/PRODUCT($AA$6:AA3224)</f>
        <v>#VALUE!</v>
      </c>
      <c r="AA3225" s="16" t="e">
        <f t="shared" si="7226"/>
        <v>#VALUE!</v>
      </c>
      <c r="AB3225" s="10" t="e">
        <f t="shared" si="7227"/>
        <v>#VALUE!</v>
      </c>
      <c r="AC3225" s="90">
        <f t="shared" si="7220"/>
        <v>3225</v>
      </c>
      <c r="AD3225" s="17">
        <f t="shared" si="7228"/>
        <v>49218</v>
      </c>
      <c r="AE3225" s="16" t="e">
        <f t="shared" si="7221"/>
        <v>#VALUE!</v>
      </c>
      <c r="AF3225" s="10">
        <f ca="1">IFERROR(AVERAGE(INDIRECT("AE"&amp;AC3225-Template!$F$10+1):INDIRECT("AE"&amp;AC3225)),0)</f>
        <v>0</v>
      </c>
      <c r="AG3225" s="35"/>
      <c r="AH3225" s="86"/>
      <c r="AI3225" s="35"/>
      <c r="AJ3225" s="35"/>
      <c r="AK3225" s="35"/>
      <c r="AL3225" s="35"/>
      <c r="AM3225" s="35"/>
      <c r="AN3225" s="35"/>
      <c r="AO3225" s="35"/>
      <c r="AP3225" s="35"/>
      <c r="AQ3225" s="35"/>
      <c r="AR3225" s="35"/>
      <c r="AS3225" s="35"/>
      <c r="AT3225" s="35"/>
      <c r="AU3225" s="35"/>
      <c r="AV3225" s="35"/>
      <c r="AW3225" s="35"/>
      <c r="AX3225" s="35"/>
      <c r="AY3225" s="35"/>
      <c r="AZ3225" s="17">
        <f t="shared" ref="AZ3225" si="7271">AZ3224+1</f>
        <v>49241</v>
      </c>
      <c r="BA3225" s="216">
        <f t="shared" si="7244"/>
        <v>2</v>
      </c>
      <c r="BB3225" s="216">
        <f t="shared" ref="BB3225" si="7272">BB3224+1</f>
        <v>3220</v>
      </c>
      <c r="BC3225" s="16">
        <f t="shared" si="7246"/>
        <v>8.8219178082191778</v>
      </c>
      <c r="BD3225" s="16">
        <f>IF(Template!$F$7="Linear interpolation",LinInterp($AO$5:$AO$18,$AM$5:$AM$18,BC3225),CubicSpline($AO$5:$AO$18,$AM$5:$AM$18,BC3225))</f>
        <v>14.150092071959579</v>
      </c>
      <c r="BE3225" s="221">
        <f t="shared" si="7181"/>
        <v>3.2140371746681495</v>
      </c>
      <c r="BF3225" s="221">
        <f>BE3225/PRODUCT($BG$6:BG3224)</f>
        <v>1.0003625325040977</v>
      </c>
      <c r="BG3225" s="16">
        <f t="shared" si="7247"/>
        <v>1.0003625325040977</v>
      </c>
      <c r="BH3225" s="10">
        <f t="shared" si="7248"/>
        <v>13.232436399565284</v>
      </c>
      <c r="BI3225" s="90"/>
      <c r="BJ3225" s="17">
        <f t="shared" si="7231"/>
        <v>49218</v>
      </c>
      <c r="BK3225" s="16">
        <f t="shared" si="7224"/>
        <v>13.232551117236646</v>
      </c>
      <c r="BL3225" s="10">
        <f ca="1">IFERROR(AVERAGE(INDIRECT("BK"&amp;AC3225-Template!$F$10+1):INDIRECT("BK"&amp;AC3225)),0)</f>
        <v>13.232710106991901</v>
      </c>
      <c r="BM3225" s="35"/>
      <c r="BN3225" s="86"/>
      <c r="BO3225" s="35"/>
      <c r="BP3225" s="35"/>
      <c r="BQ3225" s="35"/>
      <c r="BR3225" s="35"/>
      <c r="BS3225" s="35"/>
      <c r="BT3225" s="35"/>
      <c r="BU3225" s="35"/>
      <c r="BV3225" s="35"/>
      <c r="BW3225" s="35"/>
      <c r="BX3225" s="35"/>
      <c r="BY3225" s="35"/>
      <c r="BZ3225" s="35"/>
      <c r="CA3225" s="35"/>
      <c r="CB3225" s="35"/>
      <c r="CC3225" s="35"/>
      <c r="CD3225" s="35"/>
      <c r="CE3225" s="35"/>
      <c r="CF3225" s="35"/>
      <c r="CG3225" s="35"/>
      <c r="CH3225" s="35"/>
    </row>
    <row r="3226" spans="1:86" ht="15.6" x14ac:dyDescent="0.3">
      <c r="A3226" s="35"/>
      <c r="B3226" s="86"/>
      <c r="C3226" s="35"/>
      <c r="D3226" s="35"/>
      <c r="E3226" s="35"/>
      <c r="F3226" s="35"/>
      <c r="G3226" s="35"/>
      <c r="H3226" s="35"/>
      <c r="I3226" s="35"/>
      <c r="J3226" s="35"/>
      <c r="K3226" s="35"/>
      <c r="L3226" s="35"/>
      <c r="M3226" s="35"/>
      <c r="N3226" s="35"/>
      <c r="O3226" s="35"/>
      <c r="P3226" s="35"/>
      <c r="Q3226" s="35"/>
      <c r="R3226" s="35"/>
      <c r="S3226" s="35"/>
      <c r="T3226" s="17">
        <f t="shared" si="7225"/>
        <v>49242</v>
      </c>
      <c r="U3226" s="216">
        <f t="shared" si="7218"/>
        <v>3</v>
      </c>
      <c r="V3226" s="216">
        <f t="shared" si="7225"/>
        <v>3221</v>
      </c>
      <c r="W3226" s="16">
        <f t="shared" si="7232"/>
        <v>8.8246575342465761</v>
      </c>
      <c r="X3226" s="16" t="e">
        <f>IF(Template!$F$7="Linear interpolation",LinInterp($I$5:$I$22,$G$5:$G$22,W3226),CubicSpline($I$5:$I$22,$G$5:$G$22,W3226))</f>
        <v>#VALUE!</v>
      </c>
      <c r="Y3226" s="221" t="e">
        <f t="shared" si="7219"/>
        <v>#VALUE!</v>
      </c>
      <c r="Z3226" s="221" t="e">
        <f>Y3226/PRODUCT($AA$6:AA3225)</f>
        <v>#VALUE!</v>
      </c>
      <c r="AA3226" s="16" t="e">
        <f t="shared" si="7226"/>
        <v>#VALUE!</v>
      </c>
      <c r="AB3226" s="10" t="e">
        <f t="shared" si="7227"/>
        <v>#VALUE!</v>
      </c>
      <c r="AC3226" s="90">
        <f t="shared" si="7220"/>
        <v>3226</v>
      </c>
      <c r="AD3226" s="17">
        <f t="shared" si="7228"/>
        <v>49219</v>
      </c>
      <c r="AE3226" s="16" t="e">
        <f t="shared" si="7221"/>
        <v>#VALUE!</v>
      </c>
      <c r="AF3226" s="10">
        <f ca="1">IFERROR(AVERAGE(INDIRECT("AE"&amp;AC3226-Template!$F$10+1):INDIRECT("AE"&amp;AC3226)),0)</f>
        <v>0</v>
      </c>
      <c r="AG3226" s="35"/>
      <c r="AH3226" s="86"/>
      <c r="AI3226" s="35"/>
      <c r="AJ3226" s="35"/>
      <c r="AK3226" s="35"/>
      <c r="AL3226" s="35"/>
      <c r="AM3226" s="35"/>
      <c r="AN3226" s="35"/>
      <c r="AO3226" s="35"/>
      <c r="AP3226" s="35"/>
      <c r="AQ3226" s="35"/>
      <c r="AR3226" s="35"/>
      <c r="AS3226" s="35"/>
      <c r="AT3226" s="35"/>
      <c r="AU3226" s="35"/>
      <c r="AV3226" s="35"/>
      <c r="AW3226" s="35"/>
      <c r="AX3226" s="35"/>
      <c r="AY3226" s="35"/>
      <c r="AZ3226" s="17">
        <f t="shared" ref="AZ3226" si="7273">AZ3225+1</f>
        <v>49242</v>
      </c>
      <c r="BA3226" s="216">
        <f t="shared" si="7244"/>
        <v>3</v>
      </c>
      <c r="BB3226" s="216">
        <f t="shared" ref="BB3226" si="7274">BB3225+1</f>
        <v>3221</v>
      </c>
      <c r="BC3226" s="16">
        <f t="shared" si="7246"/>
        <v>8.8246575342465761</v>
      </c>
      <c r="BD3226" s="16">
        <f>IF(Template!$F$7="Linear interpolation",LinInterp($AO$5:$AO$18,$AM$5:$AM$18,BC3226),CubicSpline($AO$5:$AO$18,$AM$5:$AM$18,BC3226))</f>
        <v>14.150090526573862</v>
      </c>
      <c r="BE3226" s="221">
        <f t="shared" si="7181"/>
        <v>3.2152023676416404</v>
      </c>
      <c r="BF3226" s="221">
        <f>BE3226/PRODUCT($BG$6:BG3225)</f>
        <v>1.0003625325129015</v>
      </c>
      <c r="BG3226" s="16">
        <f t="shared" si="7247"/>
        <v>1.0003625325129015</v>
      </c>
      <c r="BH3226" s="10">
        <f t="shared" si="7248"/>
        <v>13.232436720905682</v>
      </c>
      <c r="BI3226" s="90"/>
      <c r="BJ3226" s="17">
        <f t="shared" si="7231"/>
        <v>49219</v>
      </c>
      <c r="BK3226" s="16">
        <f t="shared" si="7224"/>
        <v>13.232498154245874</v>
      </c>
      <c r="BL3226" s="10">
        <f ca="1">IFERROR(AVERAGE(INDIRECT("BK"&amp;AC3226-Template!$F$10+1):INDIRECT("BK"&amp;AC3226)),0)</f>
        <v>13.232694926514267</v>
      </c>
      <c r="BM3226" s="35"/>
      <c r="BN3226" s="86"/>
      <c r="BO3226" s="35"/>
      <c r="BP3226" s="35"/>
      <c r="BQ3226" s="35"/>
      <c r="BR3226" s="35"/>
      <c r="BS3226" s="35"/>
      <c r="BT3226" s="35"/>
      <c r="BU3226" s="35"/>
      <c r="BV3226" s="35"/>
      <c r="BW3226" s="35"/>
      <c r="BX3226" s="35"/>
      <c r="BY3226" s="35"/>
      <c r="BZ3226" s="35"/>
      <c r="CA3226" s="35"/>
      <c r="CB3226" s="35"/>
      <c r="CC3226" s="35"/>
      <c r="CD3226" s="35"/>
      <c r="CE3226" s="35"/>
      <c r="CF3226" s="35"/>
      <c r="CG3226" s="35"/>
      <c r="CH3226" s="35"/>
    </row>
    <row r="3227" spans="1:86" ht="15.6" x14ac:dyDescent="0.3">
      <c r="A3227" s="35"/>
      <c r="B3227" s="86"/>
      <c r="C3227" s="35"/>
      <c r="D3227" s="35"/>
      <c r="E3227" s="35"/>
      <c r="F3227" s="35"/>
      <c r="G3227" s="35"/>
      <c r="H3227" s="35"/>
      <c r="I3227" s="35"/>
      <c r="J3227" s="35"/>
      <c r="K3227" s="35"/>
      <c r="L3227" s="35"/>
      <c r="M3227" s="35"/>
      <c r="N3227" s="35"/>
      <c r="O3227" s="35"/>
      <c r="P3227" s="35"/>
      <c r="Q3227" s="35"/>
      <c r="R3227" s="35"/>
      <c r="S3227" s="35"/>
      <c r="T3227" s="17">
        <f t="shared" si="7225"/>
        <v>49243</v>
      </c>
      <c r="U3227" s="216">
        <f t="shared" si="7218"/>
        <v>4</v>
      </c>
      <c r="V3227" s="216">
        <f t="shared" si="7225"/>
        <v>3222</v>
      </c>
      <c r="W3227" s="16">
        <f t="shared" si="7232"/>
        <v>8.8273972602739725</v>
      </c>
      <c r="X3227" s="16" t="e">
        <f>IF(Template!$F$7="Linear interpolation",LinInterp($I$5:$I$22,$G$5:$G$22,W3227),CubicSpline($I$5:$I$22,$G$5:$G$22,W3227))</f>
        <v>#VALUE!</v>
      </c>
      <c r="Y3227" s="221" t="e">
        <f t="shared" si="7219"/>
        <v>#VALUE!</v>
      </c>
      <c r="Z3227" s="221" t="e">
        <f>Y3227/PRODUCT($AA$6:AA3226)</f>
        <v>#VALUE!</v>
      </c>
      <c r="AA3227" s="16" t="e">
        <f t="shared" si="7226"/>
        <v>#VALUE!</v>
      </c>
      <c r="AB3227" s="10" t="e">
        <f t="shared" si="7227"/>
        <v>#VALUE!</v>
      </c>
      <c r="AC3227" s="90">
        <f t="shared" si="7220"/>
        <v>3227</v>
      </c>
      <c r="AD3227" s="17">
        <f t="shared" si="7228"/>
        <v>49220</v>
      </c>
      <c r="AE3227" s="16" t="e">
        <f t="shared" si="7221"/>
        <v>#VALUE!</v>
      </c>
      <c r="AF3227" s="10">
        <f ca="1">IFERROR(AVERAGE(INDIRECT("AE"&amp;AC3227-Template!$F$10+1):INDIRECT("AE"&amp;AC3227)),0)</f>
        <v>0</v>
      </c>
      <c r="AG3227" s="35"/>
      <c r="AH3227" s="86"/>
      <c r="AI3227" s="35"/>
      <c r="AJ3227" s="35"/>
      <c r="AK3227" s="35"/>
      <c r="AL3227" s="35"/>
      <c r="AM3227" s="35"/>
      <c r="AN3227" s="35"/>
      <c r="AO3227" s="35"/>
      <c r="AP3227" s="35"/>
      <c r="AQ3227" s="35"/>
      <c r="AR3227" s="35"/>
      <c r="AS3227" s="35"/>
      <c r="AT3227" s="35"/>
      <c r="AU3227" s="35"/>
      <c r="AV3227" s="35"/>
      <c r="AW3227" s="35"/>
      <c r="AX3227" s="35"/>
      <c r="AY3227" s="35"/>
      <c r="AZ3227" s="17">
        <f t="shared" ref="AZ3227" si="7275">AZ3226+1</f>
        <v>49243</v>
      </c>
      <c r="BA3227" s="216">
        <f t="shared" si="7244"/>
        <v>4</v>
      </c>
      <c r="BB3227" s="216">
        <f t="shared" ref="BB3227" si="7276">BB3226+1</f>
        <v>3222</v>
      </c>
      <c r="BC3227" s="16">
        <f t="shared" si="7246"/>
        <v>8.8273972602739725</v>
      </c>
      <c r="BD3227" s="16">
        <f>IF(Template!$F$7="Linear interpolation",LinInterp($AO$5:$AO$18,$AM$5:$AM$18,BC3227),CubicSpline($AO$5:$AO$18,$AM$5:$AM$18,BC3227))</f>
        <v>14.150088982396527</v>
      </c>
      <c r="BE3227" s="221">
        <f t="shared" si="7181"/>
        <v>3.2163679830974301</v>
      </c>
      <c r="BF3227" s="221">
        <f>BE3227/PRODUCT($BG$6:BG3226)</f>
        <v>1.000362532532173</v>
      </c>
      <c r="BG3227" s="16">
        <f t="shared" si="7247"/>
        <v>1.000362532532173</v>
      </c>
      <c r="BH3227" s="10">
        <f t="shared" si="7248"/>
        <v>13.232437424314458</v>
      </c>
      <c r="BI3227" s="90"/>
      <c r="BJ3227" s="17">
        <f t="shared" si="7231"/>
        <v>49220</v>
      </c>
      <c r="BK3227" s="16">
        <f t="shared" si="7224"/>
        <v>13.232517043945681</v>
      </c>
      <c r="BL3227" s="10">
        <f ca="1">IFERROR(AVERAGE(INDIRECT("BK"&amp;AC3227-Template!$F$10+1):INDIRECT("BK"&amp;AC3227)),0)</f>
        <v>13.23268037569329</v>
      </c>
      <c r="BM3227" s="35"/>
      <c r="BN3227" s="86"/>
      <c r="BO3227" s="35"/>
      <c r="BP3227" s="35"/>
      <c r="BQ3227" s="35"/>
      <c r="BR3227" s="35"/>
      <c r="BS3227" s="35"/>
      <c r="BT3227" s="35"/>
      <c r="BU3227" s="35"/>
      <c r="BV3227" s="35"/>
      <c r="BW3227" s="35"/>
      <c r="BX3227" s="35"/>
      <c r="BY3227" s="35"/>
      <c r="BZ3227" s="35"/>
      <c r="CA3227" s="35"/>
      <c r="CB3227" s="35"/>
      <c r="CC3227" s="35"/>
      <c r="CD3227" s="35"/>
      <c r="CE3227" s="35"/>
      <c r="CF3227" s="35"/>
      <c r="CG3227" s="35"/>
      <c r="CH3227" s="35"/>
    </row>
    <row r="3228" spans="1:86" ht="15.6" x14ac:dyDescent="0.3">
      <c r="A3228" s="35"/>
      <c r="B3228" s="86"/>
      <c r="C3228" s="35"/>
      <c r="D3228" s="35"/>
      <c r="E3228" s="35"/>
      <c r="F3228" s="35"/>
      <c r="G3228" s="35"/>
      <c r="H3228" s="35"/>
      <c r="I3228" s="35"/>
      <c r="J3228" s="35"/>
      <c r="K3228" s="35"/>
      <c r="L3228" s="35"/>
      <c r="M3228" s="35"/>
      <c r="N3228" s="35"/>
      <c r="O3228" s="35"/>
      <c r="P3228" s="35"/>
      <c r="Q3228" s="35"/>
      <c r="R3228" s="35"/>
      <c r="S3228" s="35"/>
      <c r="T3228" s="17">
        <f t="shared" si="7225"/>
        <v>49244</v>
      </c>
      <c r="U3228" s="216">
        <f t="shared" si="7218"/>
        <v>5</v>
      </c>
      <c r="V3228" s="216">
        <f t="shared" si="7225"/>
        <v>3223</v>
      </c>
      <c r="W3228" s="16">
        <f t="shared" si="7232"/>
        <v>8.830136986301369</v>
      </c>
      <c r="X3228" s="16" t="e">
        <f>IF(Template!$F$7="Linear interpolation",LinInterp($I$5:$I$22,$G$5:$G$22,W3228),CubicSpline($I$5:$I$22,$G$5:$G$22,W3228))</f>
        <v>#VALUE!</v>
      </c>
      <c r="Y3228" s="221" t="e">
        <f t="shared" si="7219"/>
        <v>#VALUE!</v>
      </c>
      <c r="Z3228" s="221" t="e">
        <f>Y3228/PRODUCT($AA$6:AA3227)</f>
        <v>#VALUE!</v>
      </c>
      <c r="AA3228" s="16" t="e">
        <f t="shared" si="7226"/>
        <v>#VALUE!</v>
      </c>
      <c r="AB3228" s="10" t="e">
        <f t="shared" si="7227"/>
        <v>#VALUE!</v>
      </c>
      <c r="AC3228" s="90">
        <f t="shared" si="7220"/>
        <v>3228</v>
      </c>
      <c r="AD3228" s="17">
        <f t="shared" si="7228"/>
        <v>49221</v>
      </c>
      <c r="AE3228" s="16" t="e">
        <f t="shared" si="7221"/>
        <v>#VALUE!</v>
      </c>
      <c r="AF3228" s="10">
        <f ca="1">IFERROR(AVERAGE(INDIRECT("AE"&amp;AC3228-Template!$F$10+1):INDIRECT("AE"&amp;AC3228)),0)</f>
        <v>0</v>
      </c>
      <c r="AG3228" s="35"/>
      <c r="AH3228" s="86"/>
      <c r="AI3228" s="35"/>
      <c r="AJ3228" s="35"/>
      <c r="AK3228" s="35"/>
      <c r="AL3228" s="35"/>
      <c r="AM3228" s="35"/>
      <c r="AN3228" s="35"/>
      <c r="AO3228" s="35"/>
      <c r="AP3228" s="35"/>
      <c r="AQ3228" s="35"/>
      <c r="AR3228" s="35"/>
      <c r="AS3228" s="35"/>
      <c r="AT3228" s="35"/>
      <c r="AU3228" s="35"/>
      <c r="AV3228" s="35"/>
      <c r="AW3228" s="35"/>
      <c r="AX3228" s="35"/>
      <c r="AY3228" s="35"/>
      <c r="AZ3228" s="17">
        <f t="shared" ref="AZ3228" si="7277">AZ3227+1</f>
        <v>49244</v>
      </c>
      <c r="BA3228" s="216">
        <f t="shared" si="7244"/>
        <v>5</v>
      </c>
      <c r="BB3228" s="216">
        <f t="shared" ref="BB3228" si="7278">BB3227+1</f>
        <v>3223</v>
      </c>
      <c r="BC3228" s="16">
        <f t="shared" si="7246"/>
        <v>8.830136986301369</v>
      </c>
      <c r="BD3228" s="16">
        <f>IF(Template!$F$7="Linear interpolation",LinInterp($AO$5:$AO$18,$AM$5:$AM$18,BC3228),CubicSpline($AO$5:$AO$18,$AM$5:$AM$18,BC3228))</f>
        <v>14.15008743956184</v>
      </c>
      <c r="BE3228" s="221">
        <f t="shared" si="7181"/>
        <v>3.2175340212224102</v>
      </c>
      <c r="BF3228" s="221">
        <f>BE3228/PRODUCT($BG$6:BG3227)</f>
        <v>1.000362532561917</v>
      </c>
      <c r="BG3228" s="16">
        <f t="shared" si="7247"/>
        <v>1.000362532561917</v>
      </c>
      <c r="BH3228" s="10">
        <f t="shared" si="7248"/>
        <v>13.232438509969914</v>
      </c>
      <c r="BI3228" s="90"/>
      <c r="BJ3228" s="17">
        <f t="shared" si="7231"/>
        <v>49221</v>
      </c>
      <c r="BK3228" s="16">
        <f t="shared" si="7224"/>
        <v>13.232509453442788</v>
      </c>
      <c r="BL3228" s="10">
        <f ca="1">IFERROR(AVERAGE(INDIRECT("BK"&amp;AC3228-Template!$F$10+1):INDIRECT("BK"&amp;AC3228)),0)</f>
        <v>13.232669373779</v>
      </c>
      <c r="BM3228" s="35"/>
      <c r="BN3228" s="86"/>
      <c r="BO3228" s="35"/>
      <c r="BP3228" s="35"/>
      <c r="BQ3228" s="35"/>
      <c r="BR3228" s="35"/>
      <c r="BS3228" s="35"/>
      <c r="BT3228" s="35"/>
      <c r="BU3228" s="35"/>
      <c r="BV3228" s="35"/>
      <c r="BW3228" s="35"/>
      <c r="BX3228" s="35"/>
      <c r="BY3228" s="35"/>
      <c r="BZ3228" s="35"/>
      <c r="CA3228" s="35"/>
      <c r="CB3228" s="35"/>
      <c r="CC3228" s="35"/>
      <c r="CD3228" s="35"/>
      <c r="CE3228" s="35"/>
      <c r="CF3228" s="35"/>
      <c r="CG3228" s="35"/>
      <c r="CH3228" s="35"/>
    </row>
    <row r="3229" spans="1:86" ht="15.6" x14ac:dyDescent="0.3">
      <c r="A3229" s="35"/>
      <c r="B3229" s="86"/>
      <c r="C3229" s="35"/>
      <c r="D3229" s="35"/>
      <c r="E3229" s="35"/>
      <c r="F3229" s="35"/>
      <c r="G3229" s="35"/>
      <c r="H3229" s="35"/>
      <c r="I3229" s="35"/>
      <c r="J3229" s="35"/>
      <c r="K3229" s="35"/>
      <c r="L3229" s="35"/>
      <c r="M3229" s="35"/>
      <c r="N3229" s="35"/>
      <c r="O3229" s="35"/>
      <c r="P3229" s="35"/>
      <c r="Q3229" s="35"/>
      <c r="R3229" s="35"/>
      <c r="S3229" s="35"/>
      <c r="T3229" s="17">
        <f t="shared" si="7225"/>
        <v>49245</v>
      </c>
      <c r="U3229" s="216">
        <f t="shared" si="7218"/>
        <v>6</v>
      </c>
      <c r="V3229" s="216">
        <f t="shared" si="7225"/>
        <v>3224</v>
      </c>
      <c r="W3229" s="16">
        <f t="shared" si="7232"/>
        <v>8.8328767123287673</v>
      </c>
      <c r="X3229" s="16" t="e">
        <f>IF(Template!$F$7="Linear interpolation",LinInterp($I$5:$I$22,$G$5:$G$22,W3229),CubicSpline($I$5:$I$22,$G$5:$G$22,W3229))</f>
        <v>#VALUE!</v>
      </c>
      <c r="Y3229" s="221" t="e">
        <f t="shared" si="7219"/>
        <v>#VALUE!</v>
      </c>
      <c r="Z3229" s="221" t="e">
        <f>Y3229/PRODUCT($AA$6:AA3228)</f>
        <v>#VALUE!</v>
      </c>
      <c r="AA3229" s="16" t="e">
        <f t="shared" si="7226"/>
        <v>#VALUE!</v>
      </c>
      <c r="AB3229" s="10" t="e">
        <f t="shared" si="7227"/>
        <v>#VALUE!</v>
      </c>
      <c r="AC3229" s="90">
        <f t="shared" si="7220"/>
        <v>3229</v>
      </c>
      <c r="AD3229" s="17">
        <f t="shared" si="7228"/>
        <v>49222</v>
      </c>
      <c r="AE3229" s="16" t="e">
        <f t="shared" si="7221"/>
        <v>#VALUE!</v>
      </c>
      <c r="AF3229" s="10">
        <f ca="1">IFERROR(AVERAGE(INDIRECT("AE"&amp;AC3229-Template!$F$10+1):INDIRECT("AE"&amp;AC3229)),0)</f>
        <v>0</v>
      </c>
      <c r="AG3229" s="35"/>
      <c r="AH3229" s="86"/>
      <c r="AI3229" s="35"/>
      <c r="AJ3229" s="35"/>
      <c r="AK3229" s="35"/>
      <c r="AL3229" s="35"/>
      <c r="AM3229" s="35"/>
      <c r="AN3229" s="35"/>
      <c r="AO3229" s="35"/>
      <c r="AP3229" s="35"/>
      <c r="AQ3229" s="35"/>
      <c r="AR3229" s="35"/>
      <c r="AS3229" s="35"/>
      <c r="AT3229" s="35"/>
      <c r="AU3229" s="35"/>
      <c r="AV3229" s="35"/>
      <c r="AW3229" s="35"/>
      <c r="AX3229" s="35"/>
      <c r="AY3229" s="35"/>
      <c r="AZ3229" s="17">
        <f t="shared" ref="AZ3229" si="7279">AZ3228+1</f>
        <v>49245</v>
      </c>
      <c r="BA3229" s="216">
        <f t="shared" si="7244"/>
        <v>6</v>
      </c>
      <c r="BB3229" s="216">
        <f t="shared" ref="BB3229" si="7280">BB3228+1</f>
        <v>3224</v>
      </c>
      <c r="BC3229" s="16">
        <f t="shared" si="7246"/>
        <v>8.8328767123287673</v>
      </c>
      <c r="BD3229" s="16">
        <f>IF(Template!$F$7="Linear interpolation",LinInterp($AO$5:$AO$18,$AM$5:$AM$18,BC3229),CubicSpline($AO$5:$AO$18,$AM$5:$AM$18,BC3229))</f>
        <v>14.150085898204061</v>
      </c>
      <c r="BE3229" s="221">
        <f t="shared" si="7181"/>
        <v>3.2187004822036456</v>
      </c>
      <c r="BF3229" s="221">
        <f>BE3229/PRODUCT($BG$6:BG3228)</f>
        <v>1.0003625326021548</v>
      </c>
      <c r="BG3229" s="16">
        <f t="shared" si="7247"/>
        <v>1.000362532561917</v>
      </c>
      <c r="BH3229" s="10">
        <f t="shared" si="7248"/>
        <v>13.232438509969914</v>
      </c>
      <c r="BI3229" s="90"/>
      <c r="BJ3229" s="17">
        <f t="shared" si="7231"/>
        <v>49222</v>
      </c>
      <c r="BK3229" s="16">
        <f t="shared" si="7224"/>
        <v>13.232502234958531</v>
      </c>
      <c r="BL3229" s="10">
        <f ca="1">IFERROR(AVERAGE(INDIRECT("BK"&amp;AC3229-Template!$F$10+1):INDIRECT("BK"&amp;AC3229)),0)</f>
        <v>13.232656824223302</v>
      </c>
      <c r="BM3229" s="35"/>
      <c r="BN3229" s="86"/>
      <c r="BO3229" s="35"/>
      <c r="BP3229" s="35"/>
      <c r="BQ3229" s="35"/>
      <c r="BR3229" s="35"/>
      <c r="BS3229" s="35"/>
      <c r="BT3229" s="35"/>
      <c r="BU3229" s="35"/>
      <c r="BV3229" s="35"/>
      <c r="BW3229" s="35"/>
      <c r="BX3229" s="35"/>
      <c r="BY3229" s="35"/>
      <c r="BZ3229" s="35"/>
      <c r="CA3229" s="35"/>
      <c r="CB3229" s="35"/>
      <c r="CC3229" s="35"/>
      <c r="CD3229" s="35"/>
      <c r="CE3229" s="35"/>
      <c r="CF3229" s="35"/>
      <c r="CG3229" s="35"/>
      <c r="CH3229" s="35"/>
    </row>
    <row r="3230" spans="1:86" ht="15.6" x14ac:dyDescent="0.3">
      <c r="A3230" s="35"/>
      <c r="B3230" s="86"/>
      <c r="C3230" s="35"/>
      <c r="D3230" s="35"/>
      <c r="E3230" s="35"/>
      <c r="F3230" s="35"/>
      <c r="G3230" s="35"/>
      <c r="H3230" s="35"/>
      <c r="I3230" s="35"/>
      <c r="J3230" s="35"/>
      <c r="K3230" s="35"/>
      <c r="L3230" s="35"/>
      <c r="M3230" s="35"/>
      <c r="N3230" s="35"/>
      <c r="O3230" s="35"/>
      <c r="P3230" s="35"/>
      <c r="Q3230" s="35"/>
      <c r="R3230" s="35"/>
      <c r="S3230" s="35"/>
      <c r="T3230" s="17">
        <f t="shared" si="7225"/>
        <v>49246</v>
      </c>
      <c r="U3230" s="216">
        <f t="shared" si="7218"/>
        <v>7</v>
      </c>
      <c r="V3230" s="216">
        <f t="shared" si="7225"/>
        <v>3225</v>
      </c>
      <c r="W3230" s="16">
        <f t="shared" si="7232"/>
        <v>8.8356164383561637</v>
      </c>
      <c r="X3230" s="16" t="e">
        <f>IF(Template!$F$7="Linear interpolation",LinInterp($I$5:$I$22,$G$5:$G$22,W3230),CubicSpline($I$5:$I$22,$G$5:$G$22,W3230))</f>
        <v>#VALUE!</v>
      </c>
      <c r="Y3230" s="221" t="e">
        <f t="shared" si="7219"/>
        <v>#VALUE!</v>
      </c>
      <c r="Z3230" s="221" t="e">
        <f>Y3230/PRODUCT($AA$6:AA3229)</f>
        <v>#VALUE!</v>
      </c>
      <c r="AA3230" s="16" t="e">
        <f t="shared" si="7226"/>
        <v>#VALUE!</v>
      </c>
      <c r="AB3230" s="10" t="e">
        <f t="shared" si="7227"/>
        <v>#VALUE!</v>
      </c>
      <c r="AC3230" s="90">
        <f t="shared" si="7220"/>
        <v>3230</v>
      </c>
      <c r="AD3230" s="17">
        <f t="shared" si="7228"/>
        <v>49223</v>
      </c>
      <c r="AE3230" s="16" t="e">
        <f t="shared" si="7221"/>
        <v>#VALUE!</v>
      </c>
      <c r="AF3230" s="10">
        <f ca="1">IFERROR(AVERAGE(INDIRECT("AE"&amp;AC3230-Template!$F$10+1):INDIRECT("AE"&amp;AC3230)),0)</f>
        <v>0</v>
      </c>
      <c r="AG3230" s="35"/>
      <c r="AH3230" s="86"/>
      <c r="AI3230" s="35"/>
      <c r="AJ3230" s="35"/>
      <c r="AK3230" s="35"/>
      <c r="AL3230" s="35"/>
      <c r="AM3230" s="35"/>
      <c r="AN3230" s="35"/>
      <c r="AO3230" s="35"/>
      <c r="AP3230" s="35"/>
      <c r="AQ3230" s="35"/>
      <c r="AR3230" s="35"/>
      <c r="AS3230" s="35"/>
      <c r="AT3230" s="35"/>
      <c r="AU3230" s="35"/>
      <c r="AV3230" s="35"/>
      <c r="AW3230" s="35"/>
      <c r="AX3230" s="35"/>
      <c r="AY3230" s="35"/>
      <c r="AZ3230" s="17">
        <f t="shared" ref="AZ3230" si="7281">AZ3229+1</f>
        <v>49246</v>
      </c>
      <c r="BA3230" s="216">
        <f t="shared" si="7244"/>
        <v>7</v>
      </c>
      <c r="BB3230" s="216">
        <f t="shared" ref="BB3230" si="7282">BB3229+1</f>
        <v>3225</v>
      </c>
      <c r="BC3230" s="16">
        <f t="shared" si="7246"/>
        <v>8.8356164383561637</v>
      </c>
      <c r="BD3230" s="16">
        <f>IF(Template!$F$7="Linear interpolation",LinInterp($AO$5:$AO$18,$AM$5:$AM$18,BC3230),CubicSpline($AO$5:$AO$18,$AM$5:$AM$18,BC3230))</f>
        <v>14.150084358457459</v>
      </c>
      <c r="BE3230" s="221">
        <f t="shared" si="7181"/>
        <v>3.2198673662283297</v>
      </c>
      <c r="BF3230" s="221">
        <f>BE3230/PRODUCT($BG$6:BG3229)</f>
        <v>1.0003625326931318</v>
      </c>
      <c r="BG3230" s="16">
        <f t="shared" si="7247"/>
        <v>1.000362532561917</v>
      </c>
      <c r="BH3230" s="10">
        <f t="shared" si="7248"/>
        <v>13.232438509969914</v>
      </c>
      <c r="BI3230" s="90"/>
      <c r="BJ3230" s="17">
        <f t="shared" si="7231"/>
        <v>49223</v>
      </c>
      <c r="BK3230" s="16">
        <f t="shared" si="7224"/>
        <v>13.232495388987298</v>
      </c>
      <c r="BL3230" s="10">
        <f ca="1">IFERROR(AVERAGE(INDIRECT("BK"&amp;AC3230-Template!$F$10+1):INDIRECT("BK"&amp;AC3230)),0)</f>
        <v>13.232644640367061</v>
      </c>
      <c r="BM3230" s="35"/>
      <c r="BN3230" s="86"/>
      <c r="BO3230" s="35"/>
      <c r="BP3230" s="35"/>
      <c r="BQ3230" s="35"/>
      <c r="BR3230" s="35"/>
      <c r="BS3230" s="35"/>
      <c r="BT3230" s="35"/>
      <c r="BU3230" s="35"/>
      <c r="BV3230" s="35"/>
      <c r="BW3230" s="35"/>
      <c r="BX3230" s="35"/>
      <c r="BY3230" s="35"/>
      <c r="BZ3230" s="35"/>
      <c r="CA3230" s="35"/>
      <c r="CB3230" s="35"/>
      <c r="CC3230" s="35"/>
      <c r="CD3230" s="35"/>
      <c r="CE3230" s="35"/>
      <c r="CF3230" s="35"/>
      <c r="CG3230" s="35"/>
      <c r="CH3230" s="35"/>
    </row>
    <row r="3231" spans="1:86" ht="15.6" x14ac:dyDescent="0.3">
      <c r="A3231" s="35"/>
      <c r="B3231" s="86"/>
      <c r="C3231" s="35"/>
      <c r="D3231" s="35"/>
      <c r="E3231" s="35"/>
      <c r="F3231" s="35"/>
      <c r="G3231" s="35"/>
      <c r="H3231" s="35"/>
      <c r="I3231" s="35"/>
      <c r="J3231" s="35"/>
      <c r="K3231" s="35"/>
      <c r="L3231" s="35"/>
      <c r="M3231" s="35"/>
      <c r="N3231" s="35"/>
      <c r="O3231" s="35"/>
      <c r="P3231" s="35"/>
      <c r="Q3231" s="35"/>
      <c r="R3231" s="35"/>
      <c r="S3231" s="35"/>
      <c r="T3231" s="17">
        <f t="shared" si="7225"/>
        <v>49247</v>
      </c>
      <c r="U3231" s="216">
        <f t="shared" si="7218"/>
        <v>1</v>
      </c>
      <c r="V3231" s="216">
        <f t="shared" si="7225"/>
        <v>3226</v>
      </c>
      <c r="W3231" s="16">
        <f t="shared" si="7232"/>
        <v>8.838356164383562</v>
      </c>
      <c r="X3231" s="16" t="e">
        <f>IF(Template!$F$7="Linear interpolation",LinInterp($I$5:$I$22,$G$5:$G$22,W3231),CubicSpline($I$5:$I$22,$G$5:$G$22,W3231))</f>
        <v>#VALUE!</v>
      </c>
      <c r="Y3231" s="221" t="e">
        <f t="shared" si="7219"/>
        <v>#VALUE!</v>
      </c>
      <c r="Z3231" s="221" t="e">
        <f>Y3231/PRODUCT($AA$6:AA3230)</f>
        <v>#VALUE!</v>
      </c>
      <c r="AA3231" s="16" t="e">
        <f t="shared" si="7226"/>
        <v>#VALUE!</v>
      </c>
      <c r="AB3231" s="10" t="e">
        <f t="shared" si="7227"/>
        <v>#VALUE!</v>
      </c>
      <c r="AC3231" s="90">
        <f t="shared" si="7220"/>
        <v>3231</v>
      </c>
      <c r="AD3231" s="17">
        <f t="shared" si="7228"/>
        <v>49224</v>
      </c>
      <c r="AE3231" s="16" t="e">
        <f t="shared" si="7221"/>
        <v>#VALUE!</v>
      </c>
      <c r="AF3231" s="10">
        <f ca="1">IFERROR(AVERAGE(INDIRECT("AE"&amp;AC3231-Template!$F$10+1):INDIRECT("AE"&amp;AC3231)),0)</f>
        <v>0</v>
      </c>
      <c r="AG3231" s="35"/>
      <c r="AH3231" s="86"/>
      <c r="AI3231" s="35"/>
      <c r="AJ3231" s="35"/>
      <c r="AK3231" s="35"/>
      <c r="AL3231" s="35"/>
      <c r="AM3231" s="35"/>
      <c r="AN3231" s="35"/>
      <c r="AO3231" s="35"/>
      <c r="AP3231" s="35"/>
      <c r="AQ3231" s="35"/>
      <c r="AR3231" s="35"/>
      <c r="AS3231" s="35"/>
      <c r="AT3231" s="35"/>
      <c r="AU3231" s="35"/>
      <c r="AV3231" s="35"/>
      <c r="AW3231" s="35"/>
      <c r="AX3231" s="35"/>
      <c r="AY3231" s="35"/>
      <c r="AZ3231" s="17">
        <f t="shared" ref="AZ3231" si="7283">AZ3230+1</f>
        <v>49247</v>
      </c>
      <c r="BA3231" s="216">
        <f t="shared" si="7244"/>
        <v>1</v>
      </c>
      <c r="BB3231" s="216">
        <f t="shared" ref="BB3231" si="7284">BB3230+1</f>
        <v>3226</v>
      </c>
      <c r="BC3231" s="16">
        <f t="shared" si="7246"/>
        <v>8.838356164383562</v>
      </c>
      <c r="BD3231" s="16">
        <f>IF(Template!$F$7="Linear interpolation",LinInterp($AO$5:$AO$18,$AM$5:$AM$18,BC3231),CubicSpline($AO$5:$AO$18,$AM$5:$AM$18,BC3231))</f>
        <v>14.150082820456298</v>
      </c>
      <c r="BE3231" s="221">
        <f t="shared" si="7181"/>
        <v>3.2210346734838025</v>
      </c>
      <c r="BF3231" s="221">
        <f>BE3231/PRODUCT($BG$6:BG3230)</f>
        <v>1.0003625328453618</v>
      </c>
      <c r="BG3231" s="16">
        <f t="shared" si="7247"/>
        <v>1.0003625328453618</v>
      </c>
      <c r="BH3231" s="10">
        <f t="shared" si="7248"/>
        <v>13.232448855705957</v>
      </c>
      <c r="BI3231" s="90"/>
      <c r="BJ3231" s="17">
        <f t="shared" si="7231"/>
        <v>49224</v>
      </c>
      <c r="BK3231" s="16">
        <f t="shared" si="7224"/>
        <v>13.232495388987298</v>
      </c>
      <c r="BL3231" s="10">
        <f ca="1">IFERROR(AVERAGE(INDIRECT("BK"&amp;AC3231-Template!$F$10+1):INDIRECT("BK"&amp;AC3231)),0)</f>
        <v>13.232633038445</v>
      </c>
      <c r="BM3231" s="35"/>
      <c r="BN3231" s="86"/>
      <c r="BO3231" s="35"/>
      <c r="BP3231" s="35"/>
      <c r="BQ3231" s="35"/>
      <c r="BR3231" s="35"/>
      <c r="BS3231" s="35"/>
      <c r="BT3231" s="35"/>
      <c r="BU3231" s="35"/>
      <c r="BV3231" s="35"/>
      <c r="BW3231" s="35"/>
      <c r="BX3231" s="35"/>
      <c r="BY3231" s="35"/>
      <c r="BZ3231" s="35"/>
      <c r="CA3231" s="35"/>
      <c r="CB3231" s="35"/>
      <c r="CC3231" s="35"/>
      <c r="CD3231" s="35"/>
      <c r="CE3231" s="35"/>
      <c r="CF3231" s="35"/>
      <c r="CG3231" s="35"/>
      <c r="CH3231" s="35"/>
    </row>
    <row r="3232" spans="1:86" ht="15.6" x14ac:dyDescent="0.3">
      <c r="A3232" s="35"/>
      <c r="B3232" s="86"/>
      <c r="C3232" s="35"/>
      <c r="D3232" s="35"/>
      <c r="E3232" s="35"/>
      <c r="F3232" s="35"/>
      <c r="G3232" s="35"/>
      <c r="H3232" s="35"/>
      <c r="I3232" s="35"/>
      <c r="J3232" s="35"/>
      <c r="K3232" s="35"/>
      <c r="L3232" s="35"/>
      <c r="M3232" s="35"/>
      <c r="N3232" s="35"/>
      <c r="O3232" s="35"/>
      <c r="P3232" s="35"/>
      <c r="Q3232" s="35"/>
      <c r="R3232" s="35"/>
      <c r="S3232" s="35"/>
      <c r="T3232" s="17">
        <f t="shared" si="7225"/>
        <v>49248</v>
      </c>
      <c r="U3232" s="216">
        <f t="shared" si="7218"/>
        <v>2</v>
      </c>
      <c r="V3232" s="216">
        <f t="shared" si="7225"/>
        <v>3227</v>
      </c>
      <c r="W3232" s="16">
        <f t="shared" si="7232"/>
        <v>8.8410958904109584</v>
      </c>
      <c r="X3232" s="16" t="e">
        <f>IF(Template!$F$7="Linear interpolation",LinInterp($I$5:$I$22,$G$5:$G$22,W3232),CubicSpline($I$5:$I$22,$G$5:$G$22,W3232))</f>
        <v>#VALUE!</v>
      </c>
      <c r="Y3232" s="221" t="e">
        <f t="shared" si="7219"/>
        <v>#VALUE!</v>
      </c>
      <c r="Z3232" s="221" t="e">
        <f>Y3232/PRODUCT($AA$6:AA3231)</f>
        <v>#VALUE!</v>
      </c>
      <c r="AA3232" s="16" t="e">
        <f t="shared" si="7226"/>
        <v>#VALUE!</v>
      </c>
      <c r="AB3232" s="10" t="e">
        <f t="shared" si="7227"/>
        <v>#VALUE!</v>
      </c>
      <c r="AC3232" s="90">
        <f t="shared" si="7220"/>
        <v>3232</v>
      </c>
      <c r="AD3232" s="17">
        <f t="shared" si="7228"/>
        <v>49225</v>
      </c>
      <c r="AE3232" s="16" t="e">
        <f t="shared" si="7221"/>
        <v>#VALUE!</v>
      </c>
      <c r="AF3232" s="10">
        <f ca="1">IFERROR(AVERAGE(INDIRECT("AE"&amp;AC3232-Template!$F$10+1):INDIRECT("AE"&amp;AC3232)),0)</f>
        <v>0</v>
      </c>
      <c r="AG3232" s="35"/>
      <c r="AH3232" s="86"/>
      <c r="AI3232" s="35"/>
      <c r="AJ3232" s="35"/>
      <c r="AK3232" s="35"/>
      <c r="AL3232" s="35"/>
      <c r="AM3232" s="35"/>
      <c r="AN3232" s="35"/>
      <c r="AO3232" s="35"/>
      <c r="AP3232" s="35"/>
      <c r="AQ3232" s="35"/>
      <c r="AR3232" s="35"/>
      <c r="AS3232" s="35"/>
      <c r="AT3232" s="35"/>
      <c r="AU3232" s="35"/>
      <c r="AV3232" s="35"/>
      <c r="AW3232" s="35"/>
      <c r="AX3232" s="35"/>
      <c r="AY3232" s="35"/>
      <c r="AZ3232" s="17">
        <f t="shared" ref="AZ3232" si="7285">AZ3231+1</f>
        <v>49248</v>
      </c>
      <c r="BA3232" s="216">
        <f t="shared" si="7244"/>
        <v>2</v>
      </c>
      <c r="BB3232" s="216">
        <f t="shared" ref="BB3232" si="7286">BB3231+1</f>
        <v>3227</v>
      </c>
      <c r="BC3232" s="16">
        <f t="shared" si="7246"/>
        <v>8.8410958904109584</v>
      </c>
      <c r="BD3232" s="16">
        <f>IF(Template!$F$7="Linear interpolation",LinInterp($AO$5:$AO$18,$AM$5:$AM$18,BC3232),CubicSpline($AO$5:$AO$18,$AM$5:$AM$18,BC3232))</f>
        <v>14.15008128433484</v>
      </c>
      <c r="BE3232" s="221">
        <f t="shared" si="7181"/>
        <v>3.2222024041575614</v>
      </c>
      <c r="BF3232" s="221">
        <f>BE3232/PRODUCT($BG$6:BG3231)</f>
        <v>1.0003625327859313</v>
      </c>
      <c r="BG3232" s="16">
        <f t="shared" si="7247"/>
        <v>1.0003625327859313</v>
      </c>
      <c r="BH3232" s="10">
        <f t="shared" si="7248"/>
        <v>13.232446686494148</v>
      </c>
      <c r="BI3232" s="90"/>
      <c r="BJ3232" s="17">
        <f t="shared" si="7231"/>
        <v>49225</v>
      </c>
      <c r="BK3232" s="16">
        <f t="shared" si="7224"/>
        <v>13.232495388987298</v>
      </c>
      <c r="BL3232" s="10">
        <f ca="1">IFERROR(AVERAGE(INDIRECT("BK"&amp;AC3232-Template!$F$10+1):INDIRECT("BK"&amp;AC3232)),0)</f>
        <v>13.232622006480103</v>
      </c>
      <c r="BM3232" s="35"/>
      <c r="BN3232" s="86"/>
      <c r="BO3232" s="35"/>
      <c r="BP3232" s="35"/>
      <c r="BQ3232" s="35"/>
      <c r="BR3232" s="35"/>
      <c r="BS3232" s="35"/>
      <c r="BT3232" s="35"/>
      <c r="BU3232" s="35"/>
      <c r="BV3232" s="35"/>
      <c r="BW3232" s="35"/>
      <c r="BX3232" s="35"/>
      <c r="BY3232" s="35"/>
      <c r="BZ3232" s="35"/>
      <c r="CA3232" s="35"/>
      <c r="CB3232" s="35"/>
      <c r="CC3232" s="35"/>
      <c r="CD3232" s="35"/>
      <c r="CE3232" s="35"/>
      <c r="CF3232" s="35"/>
      <c r="CG3232" s="35"/>
      <c r="CH3232" s="35"/>
    </row>
    <row r="3233" spans="1:86" ht="15.6" x14ac:dyDescent="0.3">
      <c r="A3233" s="35"/>
      <c r="B3233" s="86"/>
      <c r="C3233" s="35"/>
      <c r="D3233" s="35"/>
      <c r="E3233" s="35"/>
      <c r="F3233" s="35"/>
      <c r="G3233" s="35"/>
      <c r="H3233" s="35"/>
      <c r="I3233" s="35"/>
      <c r="J3233" s="35"/>
      <c r="K3233" s="35"/>
      <c r="L3233" s="35"/>
      <c r="M3233" s="35"/>
      <c r="N3233" s="35"/>
      <c r="O3233" s="35"/>
      <c r="P3233" s="35"/>
      <c r="Q3233" s="35"/>
      <c r="R3233" s="35"/>
      <c r="S3233" s="35"/>
      <c r="T3233" s="17">
        <f t="shared" si="7225"/>
        <v>49249</v>
      </c>
      <c r="U3233" s="216">
        <f t="shared" si="7218"/>
        <v>3</v>
      </c>
      <c r="V3233" s="216">
        <f t="shared" si="7225"/>
        <v>3228</v>
      </c>
      <c r="W3233" s="16">
        <f t="shared" si="7232"/>
        <v>8.8438356164383567</v>
      </c>
      <c r="X3233" s="16" t="e">
        <f>IF(Template!$F$7="Linear interpolation",LinInterp($I$5:$I$22,$G$5:$G$22,W3233),CubicSpline($I$5:$I$22,$G$5:$G$22,W3233))</f>
        <v>#VALUE!</v>
      </c>
      <c r="Y3233" s="221" t="e">
        <f t="shared" si="7219"/>
        <v>#VALUE!</v>
      </c>
      <c r="Z3233" s="221" t="e">
        <f>Y3233/PRODUCT($AA$6:AA3232)</f>
        <v>#VALUE!</v>
      </c>
      <c r="AA3233" s="16" t="e">
        <f t="shared" si="7226"/>
        <v>#VALUE!</v>
      </c>
      <c r="AB3233" s="10" t="e">
        <f t="shared" si="7227"/>
        <v>#VALUE!</v>
      </c>
      <c r="AC3233" s="90">
        <f t="shared" si="7220"/>
        <v>3233</v>
      </c>
      <c r="AD3233" s="17">
        <f t="shared" si="7228"/>
        <v>49226</v>
      </c>
      <c r="AE3233" s="16" t="e">
        <f t="shared" si="7221"/>
        <v>#VALUE!</v>
      </c>
      <c r="AF3233" s="10">
        <f ca="1">IFERROR(AVERAGE(INDIRECT("AE"&amp;AC3233-Template!$F$10+1):INDIRECT("AE"&amp;AC3233)),0)</f>
        <v>0</v>
      </c>
      <c r="AG3233" s="35"/>
      <c r="AH3233" s="86"/>
      <c r="AI3233" s="35"/>
      <c r="AJ3233" s="35"/>
      <c r="AK3233" s="35"/>
      <c r="AL3233" s="35"/>
      <c r="AM3233" s="35"/>
      <c r="AN3233" s="35"/>
      <c r="AO3233" s="35"/>
      <c r="AP3233" s="35"/>
      <c r="AQ3233" s="35"/>
      <c r="AR3233" s="35"/>
      <c r="AS3233" s="35"/>
      <c r="AT3233" s="35"/>
      <c r="AU3233" s="35"/>
      <c r="AV3233" s="35"/>
      <c r="AW3233" s="35"/>
      <c r="AX3233" s="35"/>
      <c r="AY3233" s="35"/>
      <c r="AZ3233" s="17">
        <f t="shared" ref="AZ3233" si="7287">AZ3232+1</f>
        <v>49249</v>
      </c>
      <c r="BA3233" s="216">
        <f t="shared" si="7244"/>
        <v>3</v>
      </c>
      <c r="BB3233" s="216">
        <f t="shared" ref="BB3233" si="7288">BB3232+1</f>
        <v>3228</v>
      </c>
      <c r="BC3233" s="16">
        <f t="shared" si="7246"/>
        <v>8.8438356164383567</v>
      </c>
      <c r="BD3233" s="16">
        <f>IF(Template!$F$7="Linear interpolation",LinInterp($AO$5:$AO$18,$AM$5:$AM$18,BC3233),CubicSpline($AO$5:$AO$18,$AM$5:$AM$18,BC3233))</f>
        <v>14.150079750227352</v>
      </c>
      <c r="BE3233" s="221">
        <f t="shared" si="7181"/>
        <v>3.223370558437241</v>
      </c>
      <c r="BF3233" s="221">
        <f>BE3233/PRODUCT($BG$6:BG3232)</f>
        <v>1.0003625328682557</v>
      </c>
      <c r="BG3233" s="16">
        <f t="shared" si="7247"/>
        <v>1.0003625328682557</v>
      </c>
      <c r="BH3233" s="10">
        <f t="shared" si="7248"/>
        <v>13.232449691333636</v>
      </c>
      <c r="BI3233" s="90"/>
      <c r="BJ3233" s="17">
        <f t="shared" si="7231"/>
        <v>49226</v>
      </c>
      <c r="BK3233" s="16">
        <f t="shared" si="7224"/>
        <v>13.232458045349226</v>
      </c>
      <c r="BL3233" s="10">
        <f ca="1">IFERROR(AVERAGE(INDIRECT("BK"&amp;AC3233-Template!$F$10+1):INDIRECT("BK"&amp;AC3233)),0)</f>
        <v>13.232609729727265</v>
      </c>
      <c r="BM3233" s="35"/>
      <c r="BN3233" s="86"/>
      <c r="BO3233" s="35"/>
      <c r="BP3233" s="35"/>
      <c r="BQ3233" s="35"/>
      <c r="BR3233" s="35"/>
      <c r="BS3233" s="35"/>
      <c r="BT3233" s="35"/>
      <c r="BU3233" s="35"/>
      <c r="BV3233" s="35"/>
      <c r="BW3233" s="35"/>
      <c r="BX3233" s="35"/>
      <c r="BY3233" s="35"/>
      <c r="BZ3233" s="35"/>
      <c r="CA3233" s="35"/>
      <c r="CB3233" s="35"/>
      <c r="CC3233" s="35"/>
      <c r="CD3233" s="35"/>
      <c r="CE3233" s="35"/>
      <c r="CF3233" s="35"/>
      <c r="CG3233" s="35"/>
      <c r="CH3233" s="35"/>
    </row>
    <row r="3234" spans="1:86" ht="15.6" x14ac:dyDescent="0.3">
      <c r="A3234" s="35"/>
      <c r="B3234" s="86"/>
      <c r="C3234" s="35"/>
      <c r="D3234" s="35"/>
      <c r="E3234" s="35"/>
      <c r="F3234" s="35"/>
      <c r="G3234" s="35"/>
      <c r="H3234" s="35"/>
      <c r="I3234" s="35"/>
      <c r="J3234" s="35"/>
      <c r="K3234" s="35"/>
      <c r="L3234" s="35"/>
      <c r="M3234" s="35"/>
      <c r="N3234" s="35"/>
      <c r="O3234" s="35"/>
      <c r="P3234" s="35"/>
      <c r="Q3234" s="35"/>
      <c r="R3234" s="35"/>
      <c r="S3234" s="35"/>
      <c r="T3234" s="17">
        <f t="shared" si="7225"/>
        <v>49250</v>
      </c>
      <c r="U3234" s="216">
        <f t="shared" si="7218"/>
        <v>4</v>
      </c>
      <c r="V3234" s="216">
        <f t="shared" si="7225"/>
        <v>3229</v>
      </c>
      <c r="W3234" s="16">
        <f t="shared" si="7232"/>
        <v>8.8465753424657532</v>
      </c>
      <c r="X3234" s="16" t="e">
        <f>IF(Template!$F$7="Linear interpolation",LinInterp($I$5:$I$22,$G$5:$G$22,W3234),CubicSpline($I$5:$I$22,$G$5:$G$22,W3234))</f>
        <v>#VALUE!</v>
      </c>
      <c r="Y3234" s="221" t="e">
        <f t="shared" si="7219"/>
        <v>#VALUE!</v>
      </c>
      <c r="Z3234" s="221" t="e">
        <f>Y3234/PRODUCT($AA$6:AA3233)</f>
        <v>#VALUE!</v>
      </c>
      <c r="AA3234" s="16" t="e">
        <f t="shared" si="7226"/>
        <v>#VALUE!</v>
      </c>
      <c r="AB3234" s="10" t="e">
        <f t="shared" si="7227"/>
        <v>#VALUE!</v>
      </c>
      <c r="AC3234" s="90">
        <f t="shared" si="7220"/>
        <v>3234</v>
      </c>
      <c r="AD3234" s="17">
        <f t="shared" si="7228"/>
        <v>49227</v>
      </c>
      <c r="AE3234" s="16" t="e">
        <f t="shared" si="7221"/>
        <v>#VALUE!</v>
      </c>
      <c r="AF3234" s="10">
        <f ca="1">IFERROR(AVERAGE(INDIRECT("AE"&amp;AC3234-Template!$F$10+1):INDIRECT("AE"&amp;AC3234)),0)</f>
        <v>0</v>
      </c>
      <c r="AG3234" s="35"/>
      <c r="AH3234" s="86"/>
      <c r="AI3234" s="35"/>
      <c r="AJ3234" s="35"/>
      <c r="AK3234" s="35"/>
      <c r="AL3234" s="35"/>
      <c r="AM3234" s="35"/>
      <c r="AN3234" s="35"/>
      <c r="AO3234" s="35"/>
      <c r="AP3234" s="35"/>
      <c r="AQ3234" s="35"/>
      <c r="AR3234" s="35"/>
      <c r="AS3234" s="35"/>
      <c r="AT3234" s="35"/>
      <c r="AU3234" s="35"/>
      <c r="AV3234" s="35"/>
      <c r="AW3234" s="35"/>
      <c r="AX3234" s="35"/>
      <c r="AY3234" s="35"/>
      <c r="AZ3234" s="17">
        <f t="shared" ref="AZ3234" si="7289">AZ3233+1</f>
        <v>49250</v>
      </c>
      <c r="BA3234" s="216">
        <f t="shared" si="7244"/>
        <v>4</v>
      </c>
      <c r="BB3234" s="216">
        <f t="shared" ref="BB3234" si="7290">BB3233+1</f>
        <v>3229</v>
      </c>
      <c r="BC3234" s="16">
        <f t="shared" si="7246"/>
        <v>8.8465753424657532</v>
      </c>
      <c r="BD3234" s="16">
        <f>IF(Template!$F$7="Linear interpolation",LinInterp($AO$5:$AO$18,$AM$5:$AM$18,BC3234),CubicSpline($AO$5:$AO$18,$AM$5:$AM$18,BC3234))</f>
        <v>14.150078218268098</v>
      </c>
      <c r="BE3234" s="221">
        <f t="shared" si="7181"/>
        <v>3.2245391365106228</v>
      </c>
      <c r="BF3234" s="221">
        <f>BE3234/PRODUCT($BG$6:BG3233)</f>
        <v>1.0003625329611339</v>
      </c>
      <c r="BG3234" s="16">
        <f t="shared" si="7247"/>
        <v>1.0003625329611339</v>
      </c>
      <c r="BH3234" s="10">
        <f t="shared" si="7248"/>
        <v>13.232453081386097</v>
      </c>
      <c r="BI3234" s="90"/>
      <c r="BJ3234" s="17">
        <f t="shared" si="7231"/>
        <v>49227</v>
      </c>
      <c r="BK3234" s="16">
        <f t="shared" si="7224"/>
        <v>13.232471739779816</v>
      </c>
      <c r="BL3234" s="10">
        <f ca="1">IFERROR(AVERAGE(INDIRECT("BK"&amp;AC3234-Template!$F$10+1):INDIRECT("BK"&amp;AC3234)),0)</f>
        <v>13.232597909455448</v>
      </c>
      <c r="BM3234" s="35"/>
      <c r="BN3234" s="86"/>
      <c r="BO3234" s="35"/>
      <c r="BP3234" s="35"/>
      <c r="BQ3234" s="35"/>
      <c r="BR3234" s="35"/>
      <c r="BS3234" s="35"/>
      <c r="BT3234" s="35"/>
      <c r="BU3234" s="35"/>
      <c r="BV3234" s="35"/>
      <c r="BW3234" s="35"/>
      <c r="BX3234" s="35"/>
      <c r="BY3234" s="35"/>
      <c r="BZ3234" s="35"/>
      <c r="CA3234" s="35"/>
      <c r="CB3234" s="35"/>
      <c r="CC3234" s="35"/>
      <c r="CD3234" s="35"/>
      <c r="CE3234" s="35"/>
      <c r="CF3234" s="35"/>
      <c r="CG3234" s="35"/>
      <c r="CH3234" s="35"/>
    </row>
    <row r="3235" spans="1:86" ht="15.6" x14ac:dyDescent="0.3">
      <c r="A3235" s="35"/>
      <c r="B3235" s="86"/>
      <c r="C3235" s="35"/>
      <c r="D3235" s="35"/>
      <c r="E3235" s="35"/>
      <c r="F3235" s="35"/>
      <c r="G3235" s="35"/>
      <c r="H3235" s="35"/>
      <c r="I3235" s="35"/>
      <c r="J3235" s="35"/>
      <c r="K3235" s="35"/>
      <c r="L3235" s="35"/>
      <c r="M3235" s="35"/>
      <c r="N3235" s="35"/>
      <c r="O3235" s="35"/>
      <c r="P3235" s="35"/>
      <c r="Q3235" s="35"/>
      <c r="R3235" s="35"/>
      <c r="S3235" s="35"/>
      <c r="T3235" s="17">
        <f t="shared" si="7225"/>
        <v>49251</v>
      </c>
      <c r="U3235" s="216">
        <f t="shared" si="7218"/>
        <v>5</v>
      </c>
      <c r="V3235" s="216">
        <f t="shared" si="7225"/>
        <v>3230</v>
      </c>
      <c r="W3235" s="16">
        <f t="shared" si="7232"/>
        <v>8.8493150684931514</v>
      </c>
      <c r="X3235" s="16" t="e">
        <f>IF(Template!$F$7="Linear interpolation",LinInterp($I$5:$I$22,$G$5:$G$22,W3235),CubicSpline($I$5:$I$22,$G$5:$G$22,W3235))</f>
        <v>#VALUE!</v>
      </c>
      <c r="Y3235" s="221" t="e">
        <f t="shared" si="7219"/>
        <v>#VALUE!</v>
      </c>
      <c r="Z3235" s="221" t="e">
        <f>Y3235/PRODUCT($AA$6:AA3234)</f>
        <v>#VALUE!</v>
      </c>
      <c r="AA3235" s="16" t="e">
        <f t="shared" si="7226"/>
        <v>#VALUE!</v>
      </c>
      <c r="AB3235" s="10" t="e">
        <f t="shared" si="7227"/>
        <v>#VALUE!</v>
      </c>
      <c r="AC3235" s="90">
        <f t="shared" si="7220"/>
        <v>3235</v>
      </c>
      <c r="AD3235" s="17">
        <f t="shared" si="7228"/>
        <v>49228</v>
      </c>
      <c r="AE3235" s="16" t="e">
        <f t="shared" si="7221"/>
        <v>#VALUE!</v>
      </c>
      <c r="AF3235" s="10">
        <f ca="1">IFERROR(AVERAGE(INDIRECT("AE"&amp;AC3235-Template!$F$10+1):INDIRECT("AE"&amp;AC3235)),0)</f>
        <v>0</v>
      </c>
      <c r="AG3235" s="35"/>
      <c r="AH3235" s="86"/>
      <c r="AI3235" s="35"/>
      <c r="AJ3235" s="35"/>
      <c r="AK3235" s="35"/>
      <c r="AL3235" s="35"/>
      <c r="AM3235" s="35"/>
      <c r="AN3235" s="35"/>
      <c r="AO3235" s="35"/>
      <c r="AP3235" s="35"/>
      <c r="AQ3235" s="35"/>
      <c r="AR3235" s="35"/>
      <c r="AS3235" s="35"/>
      <c r="AT3235" s="35"/>
      <c r="AU3235" s="35"/>
      <c r="AV3235" s="35"/>
      <c r="AW3235" s="35"/>
      <c r="AX3235" s="35"/>
      <c r="AY3235" s="35"/>
      <c r="AZ3235" s="17">
        <f t="shared" ref="AZ3235" si="7291">AZ3234+1</f>
        <v>49251</v>
      </c>
      <c r="BA3235" s="216">
        <f t="shared" si="7244"/>
        <v>5</v>
      </c>
      <c r="BB3235" s="216">
        <f t="shared" ref="BB3235" si="7292">BB3234+1</f>
        <v>3230</v>
      </c>
      <c r="BC3235" s="16">
        <f t="shared" si="7246"/>
        <v>8.8493150684931514</v>
      </c>
      <c r="BD3235" s="16">
        <f>IF(Template!$F$7="Linear interpolation",LinInterp($AO$5:$AO$18,$AM$5:$AM$18,BC3235),CubicSpline($AO$5:$AO$18,$AM$5:$AM$18,BC3235))</f>
        <v>14.150076688591341</v>
      </c>
      <c r="BE3235" s="221">
        <f t="shared" si="7181"/>
        <v>3.225708138565639</v>
      </c>
      <c r="BF3235" s="221">
        <f>BE3235/PRODUCT($BG$6:BG3234)</f>
        <v>1.0003625330645796</v>
      </c>
      <c r="BG3235" s="16">
        <f t="shared" si="7247"/>
        <v>1.0003625330645796</v>
      </c>
      <c r="BH3235" s="10">
        <f t="shared" si="7248"/>
        <v>13.232456857154018</v>
      </c>
      <c r="BI3235" s="90"/>
      <c r="BJ3235" s="17">
        <f t="shared" si="7231"/>
        <v>49228</v>
      </c>
      <c r="BK3235" s="16">
        <f t="shared" si="7224"/>
        <v>13.232466763432814</v>
      </c>
      <c r="BL3235" s="10">
        <f ca="1">IFERROR(AVERAGE(INDIRECT("BK"&amp;AC3235-Template!$F$10+1):INDIRECT("BK"&amp;AC3235)),0)</f>
        <v>13.232589223028267</v>
      </c>
      <c r="BM3235" s="35"/>
      <c r="BN3235" s="86"/>
      <c r="BO3235" s="35"/>
      <c r="BP3235" s="35"/>
      <c r="BQ3235" s="35"/>
      <c r="BR3235" s="35"/>
      <c r="BS3235" s="35"/>
      <c r="BT3235" s="35"/>
      <c r="BU3235" s="35"/>
      <c r="BV3235" s="35"/>
      <c r="BW3235" s="35"/>
      <c r="BX3235" s="35"/>
      <c r="BY3235" s="35"/>
      <c r="BZ3235" s="35"/>
      <c r="CA3235" s="35"/>
      <c r="CB3235" s="35"/>
      <c r="CC3235" s="35"/>
      <c r="CD3235" s="35"/>
      <c r="CE3235" s="35"/>
      <c r="CF3235" s="35"/>
      <c r="CG3235" s="35"/>
      <c r="CH3235" s="35"/>
    </row>
    <row r="3236" spans="1:86" ht="15.6" x14ac:dyDescent="0.3">
      <c r="A3236" s="35"/>
      <c r="B3236" s="86"/>
      <c r="C3236" s="35"/>
      <c r="D3236" s="35"/>
      <c r="E3236" s="35"/>
      <c r="F3236" s="35"/>
      <c r="G3236" s="35"/>
      <c r="H3236" s="35"/>
      <c r="I3236" s="35"/>
      <c r="J3236" s="35"/>
      <c r="K3236" s="35"/>
      <c r="L3236" s="35"/>
      <c r="M3236" s="35"/>
      <c r="N3236" s="35"/>
      <c r="O3236" s="35"/>
      <c r="P3236" s="35"/>
      <c r="Q3236" s="35"/>
      <c r="R3236" s="35"/>
      <c r="S3236" s="35"/>
      <c r="T3236" s="17">
        <f t="shared" si="7225"/>
        <v>49252</v>
      </c>
      <c r="U3236" s="216">
        <f t="shared" si="7218"/>
        <v>6</v>
      </c>
      <c r="V3236" s="216">
        <f t="shared" si="7225"/>
        <v>3231</v>
      </c>
      <c r="W3236" s="16">
        <f t="shared" si="7232"/>
        <v>8.8520547945205479</v>
      </c>
      <c r="X3236" s="16" t="e">
        <f>IF(Template!$F$7="Linear interpolation",LinInterp($I$5:$I$22,$G$5:$G$22,W3236),CubicSpline($I$5:$I$22,$G$5:$G$22,W3236))</f>
        <v>#VALUE!</v>
      </c>
      <c r="Y3236" s="221" t="e">
        <f t="shared" si="7219"/>
        <v>#VALUE!</v>
      </c>
      <c r="Z3236" s="221" t="e">
        <f>Y3236/PRODUCT($AA$6:AA3235)</f>
        <v>#VALUE!</v>
      </c>
      <c r="AA3236" s="16" t="e">
        <f t="shared" si="7226"/>
        <v>#VALUE!</v>
      </c>
      <c r="AB3236" s="10" t="e">
        <f t="shared" si="7227"/>
        <v>#VALUE!</v>
      </c>
      <c r="AC3236" s="90">
        <f t="shared" si="7220"/>
        <v>3236</v>
      </c>
      <c r="AD3236" s="17">
        <f t="shared" si="7228"/>
        <v>49229</v>
      </c>
      <c r="AE3236" s="16" t="e">
        <f t="shared" si="7221"/>
        <v>#VALUE!</v>
      </c>
      <c r="AF3236" s="10">
        <f ca="1">IFERROR(AVERAGE(INDIRECT("AE"&amp;AC3236-Template!$F$10+1):INDIRECT("AE"&amp;AC3236)),0)</f>
        <v>0</v>
      </c>
      <c r="AG3236" s="35"/>
      <c r="AH3236" s="86"/>
      <c r="AI3236" s="35"/>
      <c r="AJ3236" s="35"/>
      <c r="AK3236" s="35"/>
      <c r="AL3236" s="35"/>
      <c r="AM3236" s="35"/>
      <c r="AN3236" s="35"/>
      <c r="AO3236" s="35"/>
      <c r="AP3236" s="35"/>
      <c r="AQ3236" s="35"/>
      <c r="AR3236" s="35"/>
      <c r="AS3236" s="35"/>
      <c r="AT3236" s="35"/>
      <c r="AU3236" s="35"/>
      <c r="AV3236" s="35"/>
      <c r="AW3236" s="35"/>
      <c r="AX3236" s="35"/>
      <c r="AY3236" s="35"/>
      <c r="AZ3236" s="17">
        <f t="shared" ref="AZ3236" si="7293">AZ3235+1</f>
        <v>49252</v>
      </c>
      <c r="BA3236" s="216">
        <f t="shared" si="7244"/>
        <v>6</v>
      </c>
      <c r="BB3236" s="216">
        <f t="shared" ref="BB3236" si="7294">BB3235+1</f>
        <v>3231</v>
      </c>
      <c r="BC3236" s="16">
        <f t="shared" si="7246"/>
        <v>8.8520547945205479</v>
      </c>
      <c r="BD3236" s="16">
        <f>IF(Template!$F$7="Linear interpolation",LinInterp($AO$5:$AO$18,$AM$5:$AM$18,BC3236),CubicSpline($AO$5:$AO$18,$AM$5:$AM$18,BC3236))</f>
        <v>14.150075161331348</v>
      </c>
      <c r="BE3236" s="221">
        <f t="shared" si="7181"/>
        <v>3.2268775647903682</v>
      </c>
      <c r="BF3236" s="221">
        <f>BE3236/PRODUCT($BG$6:BG3235)</f>
        <v>1.0003625331786059</v>
      </c>
      <c r="BG3236" s="16">
        <f t="shared" si="7247"/>
        <v>1.0003625330645796</v>
      </c>
      <c r="BH3236" s="10">
        <f t="shared" si="7248"/>
        <v>13.232456857154018</v>
      </c>
      <c r="BI3236" s="90"/>
      <c r="BJ3236" s="17">
        <f t="shared" si="7231"/>
        <v>49229</v>
      </c>
      <c r="BK3236" s="16">
        <f t="shared" si="7224"/>
        <v>13.232462162467872</v>
      </c>
      <c r="BL3236" s="10">
        <f ca="1">IFERROR(AVERAGE(INDIRECT("BK"&amp;AC3236-Template!$F$10+1):INDIRECT("BK"&amp;AC3236)),0)</f>
        <v>13.232579243245896</v>
      </c>
      <c r="BM3236" s="35"/>
      <c r="BN3236" s="86"/>
      <c r="BO3236" s="35"/>
      <c r="BP3236" s="35"/>
      <c r="BQ3236" s="35"/>
      <c r="BR3236" s="35"/>
      <c r="BS3236" s="35"/>
      <c r="BT3236" s="35"/>
      <c r="BU3236" s="35"/>
      <c r="BV3236" s="35"/>
      <c r="BW3236" s="35"/>
      <c r="BX3236" s="35"/>
      <c r="BY3236" s="35"/>
      <c r="BZ3236" s="35"/>
      <c r="CA3236" s="35"/>
      <c r="CB3236" s="35"/>
      <c r="CC3236" s="35"/>
      <c r="CD3236" s="35"/>
      <c r="CE3236" s="35"/>
      <c r="CF3236" s="35"/>
      <c r="CG3236" s="35"/>
      <c r="CH3236" s="35"/>
    </row>
    <row r="3237" spans="1:86" ht="15.6" x14ac:dyDescent="0.3">
      <c r="A3237" s="35"/>
      <c r="B3237" s="86"/>
      <c r="C3237" s="35"/>
      <c r="D3237" s="35"/>
      <c r="E3237" s="35"/>
      <c r="F3237" s="35"/>
      <c r="G3237" s="35"/>
      <c r="H3237" s="35"/>
      <c r="I3237" s="35"/>
      <c r="J3237" s="35"/>
      <c r="K3237" s="35"/>
      <c r="L3237" s="35"/>
      <c r="M3237" s="35"/>
      <c r="N3237" s="35"/>
      <c r="O3237" s="35"/>
      <c r="P3237" s="35"/>
      <c r="Q3237" s="35"/>
      <c r="R3237" s="35"/>
      <c r="S3237" s="35"/>
      <c r="T3237" s="17">
        <f t="shared" si="7225"/>
        <v>49253</v>
      </c>
      <c r="U3237" s="216">
        <f t="shared" si="7218"/>
        <v>7</v>
      </c>
      <c r="V3237" s="216">
        <f t="shared" si="7225"/>
        <v>3232</v>
      </c>
      <c r="W3237" s="16">
        <f t="shared" si="7232"/>
        <v>8.8547945205479444</v>
      </c>
      <c r="X3237" s="16" t="e">
        <f>IF(Template!$F$7="Linear interpolation",LinInterp($I$5:$I$22,$G$5:$G$22,W3237),CubicSpline($I$5:$I$22,$G$5:$G$22,W3237))</f>
        <v>#VALUE!</v>
      </c>
      <c r="Y3237" s="221" t="e">
        <f t="shared" si="7219"/>
        <v>#VALUE!</v>
      </c>
      <c r="Z3237" s="221" t="e">
        <f>Y3237/PRODUCT($AA$6:AA3236)</f>
        <v>#VALUE!</v>
      </c>
      <c r="AA3237" s="16" t="e">
        <f t="shared" si="7226"/>
        <v>#VALUE!</v>
      </c>
      <c r="AB3237" s="10" t="e">
        <f t="shared" si="7227"/>
        <v>#VALUE!</v>
      </c>
      <c r="AC3237" s="90">
        <f t="shared" si="7220"/>
        <v>3237</v>
      </c>
      <c r="AD3237" s="17">
        <f t="shared" si="7228"/>
        <v>49230</v>
      </c>
      <c r="AE3237" s="16" t="e">
        <f t="shared" si="7221"/>
        <v>#VALUE!</v>
      </c>
      <c r="AF3237" s="10">
        <f ca="1">IFERROR(AVERAGE(INDIRECT("AE"&amp;AC3237-Template!$F$10+1):INDIRECT("AE"&amp;AC3237)),0)</f>
        <v>0</v>
      </c>
      <c r="AG3237" s="35"/>
      <c r="AH3237" s="86"/>
      <c r="AI3237" s="35"/>
      <c r="AJ3237" s="35"/>
      <c r="AK3237" s="35"/>
      <c r="AL3237" s="35"/>
      <c r="AM3237" s="35"/>
      <c r="AN3237" s="35"/>
      <c r="AO3237" s="35"/>
      <c r="AP3237" s="35"/>
      <c r="AQ3237" s="35"/>
      <c r="AR3237" s="35"/>
      <c r="AS3237" s="35"/>
      <c r="AT3237" s="35"/>
      <c r="AU3237" s="35"/>
      <c r="AV3237" s="35"/>
      <c r="AW3237" s="35"/>
      <c r="AX3237" s="35"/>
      <c r="AY3237" s="35"/>
      <c r="AZ3237" s="17">
        <f t="shared" ref="AZ3237" si="7295">AZ3236+1</f>
        <v>49253</v>
      </c>
      <c r="BA3237" s="216">
        <f t="shared" si="7244"/>
        <v>7</v>
      </c>
      <c r="BB3237" s="216">
        <f t="shared" ref="BB3237" si="7296">BB3236+1</f>
        <v>3232</v>
      </c>
      <c r="BC3237" s="16">
        <f t="shared" si="7246"/>
        <v>8.8547945205479444</v>
      </c>
      <c r="BD3237" s="16">
        <f>IF(Template!$F$7="Linear interpolation",LinInterp($AO$5:$AO$18,$AM$5:$AM$18,BC3237),CubicSpline($AO$5:$AO$18,$AM$5:$AM$18,BC3237))</f>
        <v>14.150073636622382</v>
      </c>
      <c r="BE3237" s="221">
        <f t="shared" si="7181"/>
        <v>3.2280474153730276</v>
      </c>
      <c r="BF3237" s="221">
        <f>BE3237/PRODUCT($BG$6:BG3236)</f>
        <v>1.0003625334172495</v>
      </c>
      <c r="BG3237" s="16">
        <f t="shared" si="7247"/>
        <v>1.0003625330645796</v>
      </c>
      <c r="BH3237" s="10">
        <f t="shared" si="7248"/>
        <v>13.232456857154018</v>
      </c>
      <c r="BI3237" s="90"/>
      <c r="BJ3237" s="17">
        <f t="shared" si="7231"/>
        <v>49230</v>
      </c>
      <c r="BK3237" s="16">
        <f t="shared" si="7224"/>
        <v>13.23245793739558</v>
      </c>
      <c r="BL3237" s="10">
        <f ca="1">IFERROR(AVERAGE(INDIRECT("BK"&amp;AC3237-Template!$F$10+1):INDIRECT("BK"&amp;AC3237)),0)</f>
        <v>13.232569632456165</v>
      </c>
      <c r="BM3237" s="35"/>
      <c r="BN3237" s="86"/>
      <c r="BO3237" s="35"/>
      <c r="BP3237" s="35"/>
      <c r="BQ3237" s="35"/>
      <c r="BR3237" s="35"/>
      <c r="BS3237" s="35"/>
      <c r="BT3237" s="35"/>
      <c r="BU3237" s="35"/>
      <c r="BV3237" s="35"/>
      <c r="BW3237" s="35"/>
      <c r="BX3237" s="35"/>
      <c r="BY3237" s="35"/>
      <c r="BZ3237" s="35"/>
      <c r="CA3237" s="35"/>
      <c r="CB3237" s="35"/>
      <c r="CC3237" s="35"/>
      <c r="CD3237" s="35"/>
      <c r="CE3237" s="35"/>
      <c r="CF3237" s="35"/>
      <c r="CG3237" s="35"/>
      <c r="CH3237" s="35"/>
    </row>
    <row r="3238" spans="1:86" ht="15.6" x14ac:dyDescent="0.3">
      <c r="A3238" s="35"/>
      <c r="B3238" s="86"/>
      <c r="C3238" s="35"/>
      <c r="D3238" s="35"/>
      <c r="E3238" s="35"/>
      <c r="F3238" s="35"/>
      <c r="G3238" s="35"/>
      <c r="H3238" s="35"/>
      <c r="I3238" s="35"/>
      <c r="J3238" s="35"/>
      <c r="K3238" s="35"/>
      <c r="L3238" s="35"/>
      <c r="M3238" s="35"/>
      <c r="N3238" s="35"/>
      <c r="O3238" s="35"/>
      <c r="P3238" s="35"/>
      <c r="Q3238" s="35"/>
      <c r="R3238" s="35"/>
      <c r="S3238" s="35"/>
      <c r="T3238" s="17">
        <f t="shared" si="7225"/>
        <v>49254</v>
      </c>
      <c r="U3238" s="216">
        <f t="shared" si="7218"/>
        <v>1</v>
      </c>
      <c r="V3238" s="216">
        <f t="shared" si="7225"/>
        <v>3233</v>
      </c>
      <c r="W3238" s="16">
        <f t="shared" si="7232"/>
        <v>8.8575342465753426</v>
      </c>
      <c r="X3238" s="16" t="e">
        <f>IF(Template!$F$7="Linear interpolation",LinInterp($I$5:$I$22,$G$5:$G$22,W3238),CubicSpline($I$5:$I$22,$G$5:$G$22,W3238))</f>
        <v>#VALUE!</v>
      </c>
      <c r="Y3238" s="221" t="e">
        <f t="shared" si="7219"/>
        <v>#VALUE!</v>
      </c>
      <c r="Z3238" s="221" t="e">
        <f>Y3238/PRODUCT($AA$6:AA3237)</f>
        <v>#VALUE!</v>
      </c>
      <c r="AA3238" s="16" t="e">
        <f t="shared" si="7226"/>
        <v>#VALUE!</v>
      </c>
      <c r="AB3238" s="10" t="e">
        <f t="shared" si="7227"/>
        <v>#VALUE!</v>
      </c>
      <c r="AC3238" s="90">
        <f t="shared" si="7220"/>
        <v>3238</v>
      </c>
      <c r="AD3238" s="17">
        <f t="shared" si="7228"/>
        <v>49231</v>
      </c>
      <c r="AE3238" s="16" t="e">
        <f t="shared" si="7221"/>
        <v>#VALUE!</v>
      </c>
      <c r="AF3238" s="10">
        <f ca="1">IFERROR(AVERAGE(INDIRECT("AE"&amp;AC3238-Template!$F$10+1):INDIRECT("AE"&amp;AC3238)),0)</f>
        <v>0</v>
      </c>
      <c r="AG3238" s="35"/>
      <c r="AH3238" s="86"/>
      <c r="AI3238" s="35"/>
      <c r="AJ3238" s="35"/>
      <c r="AK3238" s="35"/>
      <c r="AL3238" s="35"/>
      <c r="AM3238" s="35"/>
      <c r="AN3238" s="35"/>
      <c r="AO3238" s="35"/>
      <c r="AP3238" s="35"/>
      <c r="AQ3238" s="35"/>
      <c r="AR3238" s="35"/>
      <c r="AS3238" s="35"/>
      <c r="AT3238" s="35"/>
      <c r="AU3238" s="35"/>
      <c r="AV3238" s="35"/>
      <c r="AW3238" s="35"/>
      <c r="AX3238" s="35"/>
      <c r="AY3238" s="35"/>
      <c r="AZ3238" s="17">
        <f t="shared" ref="AZ3238" si="7297">AZ3237+1</f>
        <v>49254</v>
      </c>
      <c r="BA3238" s="216">
        <f t="shared" si="7244"/>
        <v>1</v>
      </c>
      <c r="BB3238" s="216">
        <f t="shared" ref="BB3238" si="7298">BB3237+1</f>
        <v>3233</v>
      </c>
      <c r="BC3238" s="16">
        <f t="shared" si="7246"/>
        <v>8.8575342465753426</v>
      </c>
      <c r="BD3238" s="16">
        <f>IF(Template!$F$7="Linear interpolation",LinInterp($AO$5:$AO$18,$AM$5:$AM$18,BC3238),CubicSpline($AO$5:$AO$18,$AM$5:$AM$18,BC3238))</f>
        <v>14.150072114598709</v>
      </c>
      <c r="BE3238" s="221">
        <f t="shared" si="7181"/>
        <v>3.2292176905020029</v>
      </c>
      <c r="BF3238" s="221">
        <f>BE3238/PRODUCT($BG$6:BG3237)</f>
        <v>1.0003625337911199</v>
      </c>
      <c r="BG3238" s="16">
        <f t="shared" si="7247"/>
        <v>1.0003625337911199</v>
      </c>
      <c r="BH3238" s="10">
        <f t="shared" si="7248"/>
        <v>13.232483375878012</v>
      </c>
      <c r="BI3238" s="90"/>
      <c r="BJ3238" s="17">
        <f t="shared" si="7231"/>
        <v>49231</v>
      </c>
      <c r="BK3238" s="16">
        <f t="shared" si="7224"/>
        <v>13.23245793739558</v>
      </c>
      <c r="BL3238" s="10">
        <f ca="1">IFERROR(AVERAGE(INDIRECT("BK"&amp;AC3238-Template!$F$10+1):INDIRECT("BK"&amp;AC3238)),0)</f>
        <v>13.232560519426215</v>
      </c>
      <c r="BM3238" s="35"/>
      <c r="BN3238" s="86"/>
      <c r="BO3238" s="35"/>
      <c r="BP3238" s="35"/>
      <c r="BQ3238" s="35"/>
      <c r="BR3238" s="35"/>
      <c r="BS3238" s="35"/>
      <c r="BT3238" s="35"/>
      <c r="BU3238" s="35"/>
      <c r="BV3238" s="35"/>
      <c r="BW3238" s="35"/>
      <c r="BX3238" s="35"/>
      <c r="BY3238" s="35"/>
      <c r="BZ3238" s="35"/>
      <c r="CA3238" s="35"/>
      <c r="CB3238" s="35"/>
      <c r="CC3238" s="35"/>
      <c r="CD3238" s="35"/>
      <c r="CE3238" s="35"/>
      <c r="CF3238" s="35"/>
      <c r="CG3238" s="35"/>
      <c r="CH3238" s="35"/>
    </row>
    <row r="3239" spans="1:86" ht="15.6" x14ac:dyDescent="0.3">
      <c r="A3239" s="35"/>
      <c r="B3239" s="86"/>
      <c r="C3239" s="35"/>
      <c r="D3239" s="35"/>
      <c r="E3239" s="35"/>
      <c r="F3239" s="35"/>
      <c r="G3239" s="35"/>
      <c r="H3239" s="35"/>
      <c r="I3239" s="35"/>
      <c r="J3239" s="35"/>
      <c r="K3239" s="35"/>
      <c r="L3239" s="35"/>
      <c r="M3239" s="35"/>
      <c r="N3239" s="35"/>
      <c r="O3239" s="35"/>
      <c r="P3239" s="35"/>
      <c r="Q3239" s="35"/>
      <c r="R3239" s="35"/>
      <c r="S3239" s="35"/>
      <c r="T3239" s="17">
        <f t="shared" si="7225"/>
        <v>49255</v>
      </c>
      <c r="U3239" s="216">
        <f t="shared" si="7218"/>
        <v>2</v>
      </c>
      <c r="V3239" s="216">
        <f t="shared" si="7225"/>
        <v>3234</v>
      </c>
      <c r="W3239" s="16">
        <f t="shared" si="7232"/>
        <v>8.8602739726027391</v>
      </c>
      <c r="X3239" s="16" t="e">
        <f>IF(Template!$F$7="Linear interpolation",LinInterp($I$5:$I$22,$G$5:$G$22,W3239),CubicSpline($I$5:$I$22,$G$5:$G$22,W3239))</f>
        <v>#VALUE!</v>
      </c>
      <c r="Y3239" s="221" t="e">
        <f t="shared" si="7219"/>
        <v>#VALUE!</v>
      </c>
      <c r="Z3239" s="221" t="e">
        <f>Y3239/PRODUCT($AA$6:AA3238)</f>
        <v>#VALUE!</v>
      </c>
      <c r="AA3239" s="16" t="e">
        <f t="shared" si="7226"/>
        <v>#VALUE!</v>
      </c>
      <c r="AB3239" s="10" t="e">
        <f t="shared" si="7227"/>
        <v>#VALUE!</v>
      </c>
      <c r="AC3239" s="90">
        <f t="shared" si="7220"/>
        <v>3239</v>
      </c>
      <c r="AD3239" s="17">
        <f t="shared" si="7228"/>
        <v>49232</v>
      </c>
      <c r="AE3239" s="16" t="e">
        <f t="shared" si="7221"/>
        <v>#VALUE!</v>
      </c>
      <c r="AF3239" s="10">
        <f ca="1">IFERROR(AVERAGE(INDIRECT("AE"&amp;AC3239-Template!$F$10+1):INDIRECT("AE"&amp;AC3239)),0)</f>
        <v>0</v>
      </c>
      <c r="AG3239" s="35"/>
      <c r="AH3239" s="86"/>
      <c r="AI3239" s="35"/>
      <c r="AJ3239" s="35"/>
      <c r="AK3239" s="35"/>
      <c r="AL3239" s="35"/>
      <c r="AM3239" s="35"/>
      <c r="AN3239" s="35"/>
      <c r="AO3239" s="35"/>
      <c r="AP3239" s="35"/>
      <c r="AQ3239" s="35"/>
      <c r="AR3239" s="35"/>
      <c r="AS3239" s="35"/>
      <c r="AT3239" s="35"/>
      <c r="AU3239" s="35"/>
      <c r="AV3239" s="35"/>
      <c r="AW3239" s="35"/>
      <c r="AX3239" s="35"/>
      <c r="AY3239" s="35"/>
      <c r="AZ3239" s="17">
        <f t="shared" ref="AZ3239" si="7299">AZ3238+1</f>
        <v>49255</v>
      </c>
      <c r="BA3239" s="216">
        <f t="shared" si="7244"/>
        <v>2</v>
      </c>
      <c r="BB3239" s="216">
        <f t="shared" ref="BB3239" si="7300">BB3238+1</f>
        <v>3234</v>
      </c>
      <c r="BC3239" s="16">
        <f t="shared" si="7246"/>
        <v>8.8602739726027391</v>
      </c>
      <c r="BD3239" s="16">
        <f>IF(Template!$F$7="Linear interpolation",LinInterp($AO$5:$AO$18,$AM$5:$AM$18,BC3239),CubicSpline($AO$5:$AO$18,$AM$5:$AM$18,BC3239))</f>
        <v>14.150070595394594</v>
      </c>
      <c r="BE3239" s="221">
        <f t="shared" si="7181"/>
        <v>3.2303883903658011</v>
      </c>
      <c r="BF3239" s="221">
        <f>BE3239/PRODUCT($BG$6:BG3238)</f>
        <v>1.0003625335842925</v>
      </c>
      <c r="BG3239" s="16">
        <f t="shared" si="7247"/>
        <v>1.0003625335842925</v>
      </c>
      <c r="BH3239" s="10">
        <f t="shared" si="7248"/>
        <v>13.232475826676303</v>
      </c>
      <c r="BI3239" s="90"/>
      <c r="BJ3239" s="17">
        <f t="shared" si="7231"/>
        <v>49232</v>
      </c>
      <c r="BK3239" s="16">
        <f t="shared" si="7224"/>
        <v>13.23245793739558</v>
      </c>
      <c r="BL3239" s="10">
        <f ca="1">IFERROR(AVERAGE(INDIRECT("BK"&amp;AC3239-Template!$F$10+1):INDIRECT("BK"&amp;AC3239)),0)</f>
        <v>13.232551892066644</v>
      </c>
      <c r="BM3239" s="35"/>
      <c r="BN3239" s="86"/>
      <c r="BO3239" s="35"/>
      <c r="BP3239" s="35"/>
      <c r="BQ3239" s="35"/>
      <c r="BR3239" s="35"/>
      <c r="BS3239" s="35"/>
      <c r="BT3239" s="35"/>
      <c r="BU3239" s="35"/>
      <c r="BV3239" s="35"/>
      <c r="BW3239" s="35"/>
      <c r="BX3239" s="35"/>
      <c r="BY3239" s="35"/>
      <c r="BZ3239" s="35"/>
      <c r="CA3239" s="35"/>
      <c r="CB3239" s="35"/>
      <c r="CC3239" s="35"/>
      <c r="CD3239" s="35"/>
      <c r="CE3239" s="35"/>
      <c r="CF3239" s="35"/>
      <c r="CG3239" s="35"/>
      <c r="CH3239" s="35"/>
    </row>
    <row r="3240" spans="1:86" ht="15.6" x14ac:dyDescent="0.3">
      <c r="A3240" s="35"/>
      <c r="B3240" s="86"/>
      <c r="C3240" s="35"/>
      <c r="D3240" s="35"/>
      <c r="E3240" s="35"/>
      <c r="F3240" s="35"/>
      <c r="G3240" s="35"/>
      <c r="H3240" s="35"/>
      <c r="I3240" s="35"/>
      <c r="J3240" s="35"/>
      <c r="K3240" s="35"/>
      <c r="L3240" s="35"/>
      <c r="M3240" s="35"/>
      <c r="N3240" s="35"/>
      <c r="O3240" s="35"/>
      <c r="P3240" s="35"/>
      <c r="Q3240" s="35"/>
      <c r="R3240" s="35"/>
      <c r="S3240" s="35"/>
      <c r="T3240" s="17">
        <f t="shared" si="7225"/>
        <v>49256</v>
      </c>
      <c r="U3240" s="216">
        <f t="shared" si="7218"/>
        <v>3</v>
      </c>
      <c r="V3240" s="216">
        <f t="shared" si="7225"/>
        <v>3235</v>
      </c>
      <c r="W3240" s="16">
        <f t="shared" si="7232"/>
        <v>8.8630136986301373</v>
      </c>
      <c r="X3240" s="16" t="e">
        <f>IF(Template!$F$7="Linear interpolation",LinInterp($I$5:$I$22,$G$5:$G$22,W3240),CubicSpline($I$5:$I$22,$G$5:$G$22,W3240))</f>
        <v>#VALUE!</v>
      </c>
      <c r="Y3240" s="221" t="e">
        <f t="shared" si="7219"/>
        <v>#VALUE!</v>
      </c>
      <c r="Z3240" s="221" t="e">
        <f>Y3240/PRODUCT($AA$6:AA3239)</f>
        <v>#VALUE!</v>
      </c>
      <c r="AA3240" s="16" t="e">
        <f t="shared" si="7226"/>
        <v>#VALUE!</v>
      </c>
      <c r="AB3240" s="10" t="e">
        <f t="shared" si="7227"/>
        <v>#VALUE!</v>
      </c>
      <c r="AC3240" s="90">
        <f t="shared" si="7220"/>
        <v>3240</v>
      </c>
      <c r="AD3240" s="17">
        <f t="shared" si="7228"/>
        <v>49233</v>
      </c>
      <c r="AE3240" s="16" t="e">
        <f t="shared" si="7221"/>
        <v>#VALUE!</v>
      </c>
      <c r="AF3240" s="10">
        <f ca="1">IFERROR(AVERAGE(INDIRECT("AE"&amp;AC3240-Template!$F$10+1):INDIRECT("AE"&amp;AC3240)),0)</f>
        <v>0</v>
      </c>
      <c r="AG3240" s="35"/>
      <c r="AH3240" s="86"/>
      <c r="AI3240" s="35"/>
      <c r="AJ3240" s="35"/>
      <c r="AK3240" s="35"/>
      <c r="AL3240" s="35"/>
      <c r="AM3240" s="35"/>
      <c r="AN3240" s="35"/>
      <c r="AO3240" s="35"/>
      <c r="AP3240" s="35"/>
      <c r="AQ3240" s="35"/>
      <c r="AR3240" s="35"/>
      <c r="AS3240" s="35"/>
      <c r="AT3240" s="35"/>
      <c r="AU3240" s="35"/>
      <c r="AV3240" s="35"/>
      <c r="AW3240" s="35"/>
      <c r="AX3240" s="35"/>
      <c r="AY3240" s="35"/>
      <c r="AZ3240" s="17">
        <f t="shared" ref="AZ3240" si="7301">AZ3239+1</f>
        <v>49256</v>
      </c>
      <c r="BA3240" s="216">
        <f t="shared" si="7244"/>
        <v>3</v>
      </c>
      <c r="BB3240" s="216">
        <f t="shared" ref="BB3240" si="7302">BB3239+1</f>
        <v>3235</v>
      </c>
      <c r="BC3240" s="16">
        <f t="shared" si="7246"/>
        <v>8.8630136986301373</v>
      </c>
      <c r="BD3240" s="16">
        <f>IF(Template!$F$7="Linear interpolation",LinInterp($AO$5:$AO$18,$AM$5:$AM$18,BC3240),CubicSpline($AO$5:$AO$18,$AM$5:$AM$18,BC3240))</f>
        <v>14.150069079144298</v>
      </c>
      <c r="BE3240" s="221">
        <f t="shared" si="7181"/>
        <v>3.2315595151530911</v>
      </c>
      <c r="BF3240" s="221">
        <f>BE3240/PRODUCT($BG$6:BG3239)</f>
        <v>1.0003625337407671</v>
      </c>
      <c r="BG3240" s="16">
        <f t="shared" si="7247"/>
        <v>1.0003625337407671</v>
      </c>
      <c r="BH3240" s="10">
        <f t="shared" si="7248"/>
        <v>13.232481537999607</v>
      </c>
      <c r="BI3240" s="90"/>
      <c r="BJ3240" s="17">
        <f t="shared" si="7231"/>
        <v>49233</v>
      </c>
      <c r="BK3240" s="16">
        <f t="shared" si="7224"/>
        <v>13.232436351804711</v>
      </c>
      <c r="BL3240" s="10">
        <f ca="1">IFERROR(AVERAGE(INDIRECT("BK"&amp;AC3240-Template!$F$10+1):INDIRECT("BK"&amp;AC3240)),0)</f>
        <v>13.232542545187378</v>
      </c>
      <c r="BM3240" s="35"/>
      <c r="BN3240" s="86"/>
      <c r="BO3240" s="35"/>
      <c r="BP3240" s="35"/>
      <c r="BQ3240" s="35"/>
      <c r="BR3240" s="35"/>
      <c r="BS3240" s="35"/>
      <c r="BT3240" s="35"/>
      <c r="BU3240" s="35"/>
      <c r="BV3240" s="35"/>
      <c r="BW3240" s="35"/>
      <c r="BX3240" s="35"/>
      <c r="BY3240" s="35"/>
      <c r="BZ3240" s="35"/>
      <c r="CA3240" s="35"/>
      <c r="CB3240" s="35"/>
      <c r="CC3240" s="35"/>
      <c r="CD3240" s="35"/>
      <c r="CE3240" s="35"/>
      <c r="CF3240" s="35"/>
      <c r="CG3240" s="35"/>
      <c r="CH3240" s="35"/>
    </row>
    <row r="3241" spans="1:86" ht="15.6" x14ac:dyDescent="0.3">
      <c r="A3241" s="35"/>
      <c r="B3241" s="86"/>
      <c r="C3241" s="35"/>
      <c r="D3241" s="35"/>
      <c r="E3241" s="35"/>
      <c r="F3241" s="35"/>
      <c r="G3241" s="35"/>
      <c r="H3241" s="35"/>
      <c r="I3241" s="35"/>
      <c r="J3241" s="35"/>
      <c r="K3241" s="35"/>
      <c r="L3241" s="35"/>
      <c r="M3241" s="35"/>
      <c r="N3241" s="35"/>
      <c r="O3241" s="35"/>
      <c r="P3241" s="35"/>
      <c r="Q3241" s="35"/>
      <c r="R3241" s="35"/>
      <c r="S3241" s="35"/>
      <c r="T3241" s="17">
        <f t="shared" si="7225"/>
        <v>49257</v>
      </c>
      <c r="U3241" s="216">
        <f t="shared" si="7218"/>
        <v>4</v>
      </c>
      <c r="V3241" s="216">
        <f t="shared" si="7225"/>
        <v>3236</v>
      </c>
      <c r="W3241" s="16">
        <f t="shared" si="7232"/>
        <v>8.8657534246575338</v>
      </c>
      <c r="X3241" s="16" t="e">
        <f>IF(Template!$F$7="Linear interpolation",LinInterp($I$5:$I$22,$G$5:$G$22,W3241),CubicSpline($I$5:$I$22,$G$5:$G$22,W3241))</f>
        <v>#VALUE!</v>
      </c>
      <c r="Y3241" s="221" t="e">
        <f t="shared" si="7219"/>
        <v>#VALUE!</v>
      </c>
      <c r="Z3241" s="221" t="e">
        <f>Y3241/PRODUCT($AA$6:AA3240)</f>
        <v>#VALUE!</v>
      </c>
      <c r="AA3241" s="16" t="e">
        <f t="shared" si="7226"/>
        <v>#VALUE!</v>
      </c>
      <c r="AB3241" s="10" t="e">
        <f t="shared" si="7227"/>
        <v>#VALUE!</v>
      </c>
      <c r="AC3241" s="90">
        <f t="shared" si="7220"/>
        <v>3241</v>
      </c>
      <c r="AD3241" s="17">
        <f t="shared" si="7228"/>
        <v>49234</v>
      </c>
      <c r="AE3241" s="16" t="e">
        <f t="shared" si="7221"/>
        <v>#VALUE!</v>
      </c>
      <c r="AF3241" s="10">
        <f ca="1">IFERROR(AVERAGE(INDIRECT("AE"&amp;AC3241-Template!$F$10+1):INDIRECT("AE"&amp;AC3241)),0)</f>
        <v>0</v>
      </c>
      <c r="AG3241" s="35"/>
      <c r="AH3241" s="86"/>
      <c r="AI3241" s="35"/>
      <c r="AJ3241" s="35"/>
      <c r="AK3241" s="35"/>
      <c r="AL3241" s="35"/>
      <c r="AM3241" s="35"/>
      <c r="AN3241" s="35"/>
      <c r="AO3241" s="35"/>
      <c r="AP3241" s="35"/>
      <c r="AQ3241" s="35"/>
      <c r="AR3241" s="35"/>
      <c r="AS3241" s="35"/>
      <c r="AT3241" s="35"/>
      <c r="AU3241" s="35"/>
      <c r="AV3241" s="35"/>
      <c r="AW3241" s="35"/>
      <c r="AX3241" s="35"/>
      <c r="AY3241" s="35"/>
      <c r="AZ3241" s="17">
        <f t="shared" ref="AZ3241" si="7303">AZ3240+1</f>
        <v>49257</v>
      </c>
      <c r="BA3241" s="216">
        <f t="shared" si="7244"/>
        <v>4</v>
      </c>
      <c r="BB3241" s="216">
        <f t="shared" ref="BB3241" si="7304">BB3240+1</f>
        <v>3236</v>
      </c>
      <c r="BC3241" s="16">
        <f t="shared" si="7246"/>
        <v>8.8657534246575338</v>
      </c>
      <c r="BD3241" s="16">
        <f>IF(Template!$F$7="Linear interpolation",LinInterp($AO$5:$AO$18,$AM$5:$AM$18,BC3241),CubicSpline($AO$5:$AO$18,$AM$5:$AM$18,BC3241))</f>
        <v>14.150067565982091</v>
      </c>
      <c r="BE3241" s="221">
        <f t="shared" si="7181"/>
        <v>3.2327310650526928</v>
      </c>
      <c r="BF3241" s="221">
        <f>BE3241/PRODUCT($BG$6:BG3240)</f>
        <v>1.0003625339078881</v>
      </c>
      <c r="BG3241" s="16">
        <f t="shared" si="7247"/>
        <v>1.0003625339078881</v>
      </c>
      <c r="BH3241" s="10">
        <f t="shared" si="7248"/>
        <v>13.232487637915513</v>
      </c>
      <c r="BI3241" s="90"/>
      <c r="BJ3241" s="17">
        <f t="shared" si="7231"/>
        <v>49234</v>
      </c>
      <c r="BK3241" s="16">
        <f t="shared" si="7224"/>
        <v>13.232444804421206</v>
      </c>
      <c r="BL3241" s="10">
        <f ca="1">IFERROR(AVERAGE(INDIRECT("BK"&amp;AC3241-Template!$F$10+1):INDIRECT("BK"&amp;AC3241)),0)</f>
        <v>13.232533480061994</v>
      </c>
      <c r="BM3241" s="35"/>
      <c r="BN3241" s="86"/>
      <c r="BO3241" s="35"/>
      <c r="BP3241" s="35"/>
      <c r="BQ3241" s="35"/>
      <c r="BR3241" s="35"/>
      <c r="BS3241" s="35"/>
      <c r="BT3241" s="35"/>
      <c r="BU3241" s="35"/>
      <c r="BV3241" s="35"/>
      <c r="BW3241" s="35"/>
      <c r="BX3241" s="35"/>
      <c r="BY3241" s="35"/>
      <c r="BZ3241" s="35"/>
      <c r="CA3241" s="35"/>
      <c r="CB3241" s="35"/>
      <c r="CC3241" s="35"/>
      <c r="CD3241" s="35"/>
      <c r="CE3241" s="35"/>
      <c r="CF3241" s="35"/>
      <c r="CG3241" s="35"/>
      <c r="CH3241" s="35"/>
    </row>
    <row r="3242" spans="1:86" ht="15.6" x14ac:dyDescent="0.3">
      <c r="A3242" s="35"/>
      <c r="B3242" s="86"/>
      <c r="C3242" s="35"/>
      <c r="D3242" s="35"/>
      <c r="E3242" s="35"/>
      <c r="F3242" s="35"/>
      <c r="G3242" s="35"/>
      <c r="H3242" s="35"/>
      <c r="I3242" s="35"/>
      <c r="J3242" s="35"/>
      <c r="K3242" s="35"/>
      <c r="L3242" s="35"/>
      <c r="M3242" s="35"/>
      <c r="N3242" s="35"/>
      <c r="O3242" s="35"/>
      <c r="P3242" s="35"/>
      <c r="Q3242" s="35"/>
      <c r="R3242" s="35"/>
      <c r="S3242" s="35"/>
      <c r="T3242" s="17">
        <f t="shared" si="7225"/>
        <v>49258</v>
      </c>
      <c r="U3242" s="216">
        <f t="shared" si="7218"/>
        <v>5</v>
      </c>
      <c r="V3242" s="216">
        <f t="shared" si="7225"/>
        <v>3237</v>
      </c>
      <c r="W3242" s="16">
        <f t="shared" si="7232"/>
        <v>8.868493150684932</v>
      </c>
      <c r="X3242" s="16" t="e">
        <f>IF(Template!$F$7="Linear interpolation",LinInterp($I$5:$I$22,$G$5:$G$22,W3242),CubicSpline($I$5:$I$22,$G$5:$G$22,W3242))</f>
        <v>#VALUE!</v>
      </c>
      <c r="Y3242" s="221" t="e">
        <f t="shared" si="7219"/>
        <v>#VALUE!</v>
      </c>
      <c r="Z3242" s="221" t="e">
        <f>Y3242/PRODUCT($AA$6:AA3241)</f>
        <v>#VALUE!</v>
      </c>
      <c r="AA3242" s="16" t="e">
        <f t="shared" si="7226"/>
        <v>#VALUE!</v>
      </c>
      <c r="AB3242" s="10" t="e">
        <f t="shared" si="7227"/>
        <v>#VALUE!</v>
      </c>
      <c r="AC3242" s="90">
        <f t="shared" si="7220"/>
        <v>3242</v>
      </c>
      <c r="AD3242" s="17">
        <f t="shared" si="7228"/>
        <v>49235</v>
      </c>
      <c r="AE3242" s="16" t="e">
        <f t="shared" si="7221"/>
        <v>#VALUE!</v>
      </c>
      <c r="AF3242" s="10">
        <f ca="1">IFERROR(AVERAGE(INDIRECT("AE"&amp;AC3242-Template!$F$10+1):INDIRECT("AE"&amp;AC3242)),0)</f>
        <v>0</v>
      </c>
      <c r="AG3242" s="35"/>
      <c r="AH3242" s="86"/>
      <c r="AI3242" s="35"/>
      <c r="AJ3242" s="35"/>
      <c r="AK3242" s="35"/>
      <c r="AL3242" s="35"/>
      <c r="AM3242" s="35"/>
      <c r="AN3242" s="35"/>
      <c r="AO3242" s="35"/>
      <c r="AP3242" s="35"/>
      <c r="AQ3242" s="35"/>
      <c r="AR3242" s="35"/>
      <c r="AS3242" s="35"/>
      <c r="AT3242" s="35"/>
      <c r="AU3242" s="35"/>
      <c r="AV3242" s="35"/>
      <c r="AW3242" s="35"/>
      <c r="AX3242" s="35"/>
      <c r="AY3242" s="35"/>
      <c r="AZ3242" s="17">
        <f t="shared" ref="AZ3242" si="7305">AZ3241+1</f>
        <v>49258</v>
      </c>
      <c r="BA3242" s="216">
        <f t="shared" si="7244"/>
        <v>5</v>
      </c>
      <c r="BB3242" s="216">
        <f t="shared" ref="BB3242" si="7306">BB3241+1</f>
        <v>3237</v>
      </c>
      <c r="BC3242" s="16">
        <f t="shared" si="7246"/>
        <v>8.868493150684932</v>
      </c>
      <c r="BD3242" s="16">
        <f>IF(Template!$F$7="Linear interpolation",LinInterp($AO$5:$AO$18,$AM$5:$AM$18,BC3242),CubicSpline($AO$5:$AO$18,$AM$5:$AM$18,BC3242))</f>
        <v>14.150066056042233</v>
      </c>
      <c r="BE3242" s="221">
        <f t="shared" si="7181"/>
        <v>3.2339030402535611</v>
      </c>
      <c r="BF3242" s="221">
        <f>BE3242/PRODUCT($BG$6:BG3241)</f>
        <v>1.0003625340856646</v>
      </c>
      <c r="BG3242" s="16">
        <f t="shared" si="7247"/>
        <v>1.0003625340856646</v>
      </c>
      <c r="BH3242" s="10">
        <f t="shared" si="7248"/>
        <v>13.232494126756311</v>
      </c>
      <c r="BI3242" s="90"/>
      <c r="BJ3242" s="17">
        <f t="shared" si="7231"/>
        <v>49235</v>
      </c>
      <c r="BK3242" s="16">
        <f t="shared" si="7224"/>
        <v>13.232442465425542</v>
      </c>
      <c r="BL3242" s="10">
        <f ca="1">IFERROR(AVERAGE(INDIRECT("BK"&amp;AC3242-Template!$F$10+1):INDIRECT("BK"&amp;AC3242)),0)</f>
        <v>13.232527129877607</v>
      </c>
      <c r="BM3242" s="35"/>
      <c r="BN3242" s="86"/>
      <c r="BO3242" s="35"/>
      <c r="BP3242" s="35"/>
      <c r="BQ3242" s="35"/>
      <c r="BR3242" s="35"/>
      <c r="BS3242" s="35"/>
      <c r="BT3242" s="35"/>
      <c r="BU3242" s="35"/>
      <c r="BV3242" s="35"/>
      <c r="BW3242" s="35"/>
      <c r="BX3242" s="35"/>
      <c r="BY3242" s="35"/>
      <c r="BZ3242" s="35"/>
      <c r="CA3242" s="35"/>
      <c r="CB3242" s="35"/>
      <c r="CC3242" s="35"/>
      <c r="CD3242" s="35"/>
      <c r="CE3242" s="35"/>
      <c r="CF3242" s="35"/>
      <c r="CG3242" s="35"/>
      <c r="CH3242" s="35"/>
    </row>
    <row r="3243" spans="1:86" ht="15.6" x14ac:dyDescent="0.3">
      <c r="A3243" s="35"/>
      <c r="B3243" s="86"/>
      <c r="C3243" s="35"/>
      <c r="D3243" s="35"/>
      <c r="E3243" s="35"/>
      <c r="F3243" s="35"/>
      <c r="G3243" s="35"/>
      <c r="H3243" s="35"/>
      <c r="I3243" s="35"/>
      <c r="J3243" s="35"/>
      <c r="K3243" s="35"/>
      <c r="L3243" s="35"/>
      <c r="M3243" s="35"/>
      <c r="N3243" s="35"/>
      <c r="O3243" s="35"/>
      <c r="P3243" s="35"/>
      <c r="Q3243" s="35"/>
      <c r="R3243" s="35"/>
      <c r="S3243" s="35"/>
      <c r="T3243" s="17">
        <f t="shared" si="7225"/>
        <v>49259</v>
      </c>
      <c r="U3243" s="216">
        <f t="shared" si="7218"/>
        <v>6</v>
      </c>
      <c r="V3243" s="216">
        <f t="shared" si="7225"/>
        <v>3238</v>
      </c>
      <c r="W3243" s="16">
        <f t="shared" si="7232"/>
        <v>8.8712328767123285</v>
      </c>
      <c r="X3243" s="16" t="e">
        <f>IF(Template!$F$7="Linear interpolation",LinInterp($I$5:$I$22,$G$5:$G$22,W3243),CubicSpline($I$5:$I$22,$G$5:$G$22,W3243))</f>
        <v>#VALUE!</v>
      </c>
      <c r="Y3243" s="221" t="e">
        <f t="shared" si="7219"/>
        <v>#VALUE!</v>
      </c>
      <c r="Z3243" s="221" t="e">
        <f>Y3243/PRODUCT($AA$6:AA3242)</f>
        <v>#VALUE!</v>
      </c>
      <c r="AA3243" s="16" t="e">
        <f t="shared" si="7226"/>
        <v>#VALUE!</v>
      </c>
      <c r="AB3243" s="10" t="e">
        <f t="shared" si="7227"/>
        <v>#VALUE!</v>
      </c>
      <c r="AC3243" s="90">
        <f t="shared" si="7220"/>
        <v>3243</v>
      </c>
      <c r="AD3243" s="17">
        <f t="shared" si="7228"/>
        <v>49236</v>
      </c>
      <c r="AE3243" s="16" t="e">
        <f t="shared" si="7221"/>
        <v>#VALUE!</v>
      </c>
      <c r="AF3243" s="10">
        <f ca="1">IFERROR(AVERAGE(INDIRECT("AE"&amp;AC3243-Template!$F$10+1):INDIRECT("AE"&amp;AC3243)),0)</f>
        <v>0</v>
      </c>
      <c r="AG3243" s="35"/>
      <c r="AH3243" s="86"/>
      <c r="AI3243" s="35"/>
      <c r="AJ3243" s="35"/>
      <c r="AK3243" s="35"/>
      <c r="AL3243" s="35"/>
      <c r="AM3243" s="35"/>
      <c r="AN3243" s="35"/>
      <c r="AO3243" s="35"/>
      <c r="AP3243" s="35"/>
      <c r="AQ3243" s="35"/>
      <c r="AR3243" s="35"/>
      <c r="AS3243" s="35"/>
      <c r="AT3243" s="35"/>
      <c r="AU3243" s="35"/>
      <c r="AV3243" s="35"/>
      <c r="AW3243" s="35"/>
      <c r="AX3243" s="35"/>
      <c r="AY3243" s="35"/>
      <c r="AZ3243" s="17">
        <f t="shared" ref="AZ3243" si="7307">AZ3242+1</f>
        <v>49259</v>
      </c>
      <c r="BA3243" s="216">
        <f t="shared" si="7244"/>
        <v>6</v>
      </c>
      <c r="BB3243" s="216">
        <f t="shared" ref="BB3243" si="7308">BB3242+1</f>
        <v>3238</v>
      </c>
      <c r="BC3243" s="16">
        <f t="shared" si="7246"/>
        <v>8.8712328767123285</v>
      </c>
      <c r="BD3243" s="16">
        <f>IF(Template!$F$7="Linear interpolation",LinInterp($AO$5:$AO$18,$AM$5:$AM$18,BC3243),CubicSpline($AO$5:$AO$18,$AM$5:$AM$18,BC3243))</f>
        <v>14.150064549458991</v>
      </c>
      <c r="BE3243" s="221">
        <f t="shared" si="7181"/>
        <v>3.2350754409448097</v>
      </c>
      <c r="BF3243" s="221">
        <f>BE3243/PRODUCT($BG$6:BG3242)</f>
        <v>1.0003625342741125</v>
      </c>
      <c r="BG3243" s="16">
        <f t="shared" si="7247"/>
        <v>1.0003625340856646</v>
      </c>
      <c r="BH3243" s="10">
        <f t="shared" si="7248"/>
        <v>13.232494126756311</v>
      </c>
      <c r="BI3243" s="90"/>
      <c r="BJ3243" s="17">
        <f t="shared" si="7231"/>
        <v>49236</v>
      </c>
      <c r="BK3243" s="16">
        <f t="shared" si="7224"/>
        <v>13.232440505118625</v>
      </c>
      <c r="BL3243" s="10">
        <f ca="1">IFERROR(AVERAGE(INDIRECT("BK"&amp;AC3243-Template!$F$10+1):INDIRECT("BK"&amp;AC3243)),0)</f>
        <v>13.232519742930011</v>
      </c>
      <c r="BM3243" s="35"/>
      <c r="BN3243" s="86"/>
      <c r="BO3243" s="35"/>
      <c r="BP3243" s="35"/>
      <c r="BQ3243" s="35"/>
      <c r="BR3243" s="35"/>
      <c r="BS3243" s="35"/>
      <c r="BT3243" s="35"/>
      <c r="BU3243" s="35"/>
      <c r="BV3243" s="35"/>
      <c r="BW3243" s="35"/>
      <c r="BX3243" s="35"/>
      <c r="BY3243" s="35"/>
      <c r="BZ3243" s="35"/>
      <c r="CA3243" s="35"/>
      <c r="CB3243" s="35"/>
      <c r="CC3243" s="35"/>
      <c r="CD3243" s="35"/>
      <c r="CE3243" s="35"/>
      <c r="CF3243" s="35"/>
      <c r="CG3243" s="35"/>
      <c r="CH3243" s="35"/>
    </row>
    <row r="3244" spans="1:86" ht="15.6" x14ac:dyDescent="0.3">
      <c r="A3244" s="35"/>
      <c r="B3244" s="86"/>
      <c r="C3244" s="35"/>
      <c r="D3244" s="35"/>
      <c r="E3244" s="35"/>
      <c r="F3244" s="35"/>
      <c r="G3244" s="35"/>
      <c r="H3244" s="35"/>
      <c r="I3244" s="35"/>
      <c r="J3244" s="35"/>
      <c r="K3244" s="35"/>
      <c r="L3244" s="35"/>
      <c r="M3244" s="35"/>
      <c r="N3244" s="35"/>
      <c r="O3244" s="35"/>
      <c r="P3244" s="35"/>
      <c r="Q3244" s="35"/>
      <c r="R3244" s="35"/>
      <c r="S3244" s="35"/>
      <c r="T3244" s="17">
        <f t="shared" si="7225"/>
        <v>49260</v>
      </c>
      <c r="U3244" s="216">
        <f t="shared" si="7218"/>
        <v>7</v>
      </c>
      <c r="V3244" s="216">
        <f t="shared" si="7225"/>
        <v>3239</v>
      </c>
      <c r="W3244" s="16">
        <f t="shared" si="7232"/>
        <v>8.8739726027397268</v>
      </c>
      <c r="X3244" s="16" t="e">
        <f>IF(Template!$F$7="Linear interpolation",LinInterp($I$5:$I$22,$G$5:$G$22,W3244),CubicSpline($I$5:$I$22,$G$5:$G$22,W3244))</f>
        <v>#VALUE!</v>
      </c>
      <c r="Y3244" s="221" t="e">
        <f t="shared" si="7219"/>
        <v>#VALUE!</v>
      </c>
      <c r="Z3244" s="221" t="e">
        <f>Y3244/PRODUCT($AA$6:AA3243)</f>
        <v>#VALUE!</v>
      </c>
      <c r="AA3244" s="16" t="e">
        <f t="shared" si="7226"/>
        <v>#VALUE!</v>
      </c>
      <c r="AB3244" s="10" t="e">
        <f t="shared" si="7227"/>
        <v>#VALUE!</v>
      </c>
      <c r="AC3244" s="90">
        <f t="shared" si="7220"/>
        <v>3244</v>
      </c>
      <c r="AD3244" s="17">
        <f t="shared" si="7228"/>
        <v>49237</v>
      </c>
      <c r="AE3244" s="16" t="e">
        <f t="shared" si="7221"/>
        <v>#VALUE!</v>
      </c>
      <c r="AF3244" s="10">
        <f ca="1">IFERROR(AVERAGE(INDIRECT("AE"&amp;AC3244-Template!$F$10+1):INDIRECT("AE"&amp;AC3244)),0)</f>
        <v>0</v>
      </c>
      <c r="AG3244" s="35"/>
      <c r="AH3244" s="86"/>
      <c r="AI3244" s="35"/>
      <c r="AJ3244" s="35"/>
      <c r="AK3244" s="35"/>
      <c r="AL3244" s="35"/>
      <c r="AM3244" s="35"/>
      <c r="AN3244" s="35"/>
      <c r="AO3244" s="35"/>
      <c r="AP3244" s="35"/>
      <c r="AQ3244" s="35"/>
      <c r="AR3244" s="35"/>
      <c r="AS3244" s="35"/>
      <c r="AT3244" s="35"/>
      <c r="AU3244" s="35"/>
      <c r="AV3244" s="35"/>
      <c r="AW3244" s="35"/>
      <c r="AX3244" s="35"/>
      <c r="AY3244" s="35"/>
      <c r="AZ3244" s="17">
        <f t="shared" ref="AZ3244" si="7309">AZ3243+1</f>
        <v>49260</v>
      </c>
      <c r="BA3244" s="216">
        <f t="shared" si="7244"/>
        <v>7</v>
      </c>
      <c r="BB3244" s="216">
        <f t="shared" ref="BB3244" si="7310">BB3243+1</f>
        <v>3239</v>
      </c>
      <c r="BC3244" s="16">
        <f t="shared" si="7246"/>
        <v>8.8739726027397268</v>
      </c>
      <c r="BD3244" s="16">
        <f>IF(Template!$F$7="Linear interpolation",LinInterp($AO$5:$AO$18,$AM$5:$AM$18,BC3244),CubicSpline($AO$5:$AO$18,$AM$5:$AM$18,BC3244))</f>
        <v>14.150063046366629</v>
      </c>
      <c r="BE3244" s="221">
        <f t="shared" si="7181"/>
        <v>3.2362482673156938</v>
      </c>
      <c r="BF3244" s="221">
        <f>BE3244/PRODUCT($BG$6:BG3243)</f>
        <v>1.0003625346616909</v>
      </c>
      <c r="BG3244" s="16">
        <f t="shared" si="7247"/>
        <v>1.0003625340856646</v>
      </c>
      <c r="BH3244" s="10">
        <f t="shared" si="7248"/>
        <v>13.232494126756311</v>
      </c>
      <c r="BI3244" s="90"/>
      <c r="BJ3244" s="17">
        <f t="shared" si="7231"/>
        <v>49237</v>
      </c>
      <c r="BK3244" s="16">
        <f t="shared" si="7224"/>
        <v>13.232438923938105</v>
      </c>
      <c r="BL3244" s="10">
        <f ca="1">IFERROR(AVERAGE(INDIRECT("BK"&amp;AC3244-Template!$F$10+1):INDIRECT("BK"&amp;AC3244)),0)</f>
        <v>13.23251272827202</v>
      </c>
      <c r="BM3244" s="35"/>
      <c r="BN3244" s="86"/>
      <c r="BO3244" s="35"/>
      <c r="BP3244" s="35"/>
      <c r="BQ3244" s="35"/>
      <c r="BR3244" s="35"/>
      <c r="BS3244" s="35"/>
      <c r="BT3244" s="35"/>
      <c r="BU3244" s="35"/>
      <c r="BV3244" s="35"/>
      <c r="BW3244" s="35"/>
      <c r="BX3244" s="35"/>
      <c r="BY3244" s="35"/>
      <c r="BZ3244" s="35"/>
      <c r="CA3244" s="35"/>
      <c r="CB3244" s="35"/>
      <c r="CC3244" s="35"/>
      <c r="CD3244" s="35"/>
      <c r="CE3244" s="35"/>
      <c r="CF3244" s="35"/>
      <c r="CG3244" s="35"/>
      <c r="CH3244" s="35"/>
    </row>
    <row r="3245" spans="1:86" ht="15.6" x14ac:dyDescent="0.3">
      <c r="A3245" s="35"/>
      <c r="B3245" s="86"/>
      <c r="C3245" s="35"/>
      <c r="D3245" s="35"/>
      <c r="E3245" s="35"/>
      <c r="F3245" s="35"/>
      <c r="G3245" s="35"/>
      <c r="H3245" s="35"/>
      <c r="I3245" s="35"/>
      <c r="J3245" s="35"/>
      <c r="K3245" s="35"/>
      <c r="L3245" s="35"/>
      <c r="M3245" s="35"/>
      <c r="N3245" s="35"/>
      <c r="O3245" s="35"/>
      <c r="P3245" s="35"/>
      <c r="Q3245" s="35"/>
      <c r="R3245" s="35"/>
      <c r="S3245" s="35"/>
      <c r="T3245" s="17">
        <f t="shared" si="7225"/>
        <v>49261</v>
      </c>
      <c r="U3245" s="216">
        <f t="shared" si="7218"/>
        <v>1</v>
      </c>
      <c r="V3245" s="216">
        <f t="shared" si="7225"/>
        <v>3240</v>
      </c>
      <c r="W3245" s="16">
        <f t="shared" si="7232"/>
        <v>8.8767123287671232</v>
      </c>
      <c r="X3245" s="16" t="e">
        <f>IF(Template!$F$7="Linear interpolation",LinInterp($I$5:$I$22,$G$5:$G$22,W3245),CubicSpline($I$5:$I$22,$G$5:$G$22,W3245))</f>
        <v>#VALUE!</v>
      </c>
      <c r="Y3245" s="221" t="e">
        <f t="shared" si="7219"/>
        <v>#VALUE!</v>
      </c>
      <c r="Z3245" s="221" t="e">
        <f>Y3245/PRODUCT($AA$6:AA3244)</f>
        <v>#VALUE!</v>
      </c>
      <c r="AA3245" s="16" t="e">
        <f t="shared" si="7226"/>
        <v>#VALUE!</v>
      </c>
      <c r="AB3245" s="10" t="e">
        <f t="shared" si="7227"/>
        <v>#VALUE!</v>
      </c>
      <c r="AC3245" s="90">
        <f t="shared" si="7220"/>
        <v>3245</v>
      </c>
      <c r="AD3245" s="17">
        <f t="shared" si="7228"/>
        <v>49238</v>
      </c>
      <c r="AE3245" s="16" t="e">
        <f t="shared" si="7221"/>
        <v>#VALUE!</v>
      </c>
      <c r="AF3245" s="10">
        <f ca="1">IFERROR(AVERAGE(INDIRECT("AE"&amp;AC3245-Template!$F$10+1):INDIRECT("AE"&amp;AC3245)),0)</f>
        <v>0</v>
      </c>
      <c r="AG3245" s="35"/>
      <c r="AH3245" s="86"/>
      <c r="AI3245" s="35"/>
      <c r="AJ3245" s="35"/>
      <c r="AK3245" s="35"/>
      <c r="AL3245" s="35"/>
      <c r="AM3245" s="35"/>
      <c r="AN3245" s="35"/>
      <c r="AO3245" s="35"/>
      <c r="AP3245" s="35"/>
      <c r="AQ3245" s="35"/>
      <c r="AR3245" s="35"/>
      <c r="AS3245" s="35"/>
      <c r="AT3245" s="35"/>
      <c r="AU3245" s="35"/>
      <c r="AV3245" s="35"/>
      <c r="AW3245" s="35"/>
      <c r="AX3245" s="35"/>
      <c r="AY3245" s="35"/>
      <c r="AZ3245" s="17">
        <f t="shared" ref="AZ3245" si="7311">AZ3244+1</f>
        <v>49261</v>
      </c>
      <c r="BA3245" s="216">
        <f t="shared" si="7244"/>
        <v>1</v>
      </c>
      <c r="BB3245" s="216">
        <f t="shared" ref="BB3245" si="7312">BB3244+1</f>
        <v>3240</v>
      </c>
      <c r="BC3245" s="16">
        <f t="shared" si="7246"/>
        <v>8.8767123287671232</v>
      </c>
      <c r="BD3245" s="16">
        <f>IF(Template!$F$7="Linear interpolation",LinInterp($AO$5:$AO$18,$AM$5:$AM$18,BC3245),CubicSpline($AO$5:$AO$18,$AM$5:$AM$18,BC3245))</f>
        <v>14.15006154689941</v>
      </c>
      <c r="BE3245" s="221">
        <f t="shared" si="7181"/>
        <v>3.2374215195556193</v>
      </c>
      <c r="BF3245" s="221">
        <f>BE3245/PRODUCT($BG$6:BG3244)</f>
        <v>1.0003625352590957</v>
      </c>
      <c r="BG3245" s="16">
        <f t="shared" si="7247"/>
        <v>1.0003625352590957</v>
      </c>
      <c r="BH3245" s="10">
        <f t="shared" si="7248"/>
        <v>13.232536956992558</v>
      </c>
      <c r="BI3245" s="90"/>
      <c r="BJ3245" s="17">
        <f t="shared" si="7231"/>
        <v>49238</v>
      </c>
      <c r="BK3245" s="16">
        <f t="shared" si="7224"/>
        <v>13.232438923938105</v>
      </c>
      <c r="BL3245" s="10">
        <f ca="1">IFERROR(AVERAGE(INDIRECT("BK"&amp;AC3245-Template!$F$10+1):INDIRECT("BK"&amp;AC3245)),0)</f>
        <v>13.232506126426502</v>
      </c>
      <c r="BM3245" s="35"/>
      <c r="BN3245" s="86"/>
      <c r="BO3245" s="35"/>
      <c r="BP3245" s="35"/>
      <c r="BQ3245" s="35"/>
      <c r="BR3245" s="35"/>
      <c r="BS3245" s="35"/>
      <c r="BT3245" s="35"/>
      <c r="BU3245" s="35"/>
      <c r="BV3245" s="35"/>
      <c r="BW3245" s="35"/>
      <c r="BX3245" s="35"/>
      <c r="BY3245" s="35"/>
      <c r="BZ3245" s="35"/>
      <c r="CA3245" s="35"/>
      <c r="CB3245" s="35"/>
      <c r="CC3245" s="35"/>
      <c r="CD3245" s="35"/>
      <c r="CE3245" s="35"/>
      <c r="CF3245" s="35"/>
      <c r="CG3245" s="35"/>
      <c r="CH3245" s="35"/>
    </row>
    <row r="3246" spans="1:86" ht="15.6" x14ac:dyDescent="0.3">
      <c r="A3246" s="35"/>
      <c r="B3246" s="86"/>
      <c r="C3246" s="35"/>
      <c r="D3246" s="35"/>
      <c r="E3246" s="35"/>
      <c r="F3246" s="35"/>
      <c r="G3246" s="35"/>
      <c r="H3246" s="35"/>
      <c r="I3246" s="35"/>
      <c r="J3246" s="35"/>
      <c r="K3246" s="35"/>
      <c r="L3246" s="35"/>
      <c r="M3246" s="35"/>
      <c r="N3246" s="35"/>
      <c r="O3246" s="35"/>
      <c r="P3246" s="35"/>
      <c r="Q3246" s="35"/>
      <c r="R3246" s="35"/>
      <c r="S3246" s="35"/>
      <c r="T3246" s="17">
        <f t="shared" si="7225"/>
        <v>49262</v>
      </c>
      <c r="U3246" s="216">
        <f t="shared" si="7218"/>
        <v>2</v>
      </c>
      <c r="V3246" s="216">
        <f t="shared" si="7225"/>
        <v>3241</v>
      </c>
      <c r="W3246" s="16">
        <f t="shared" si="7232"/>
        <v>8.8794520547945197</v>
      </c>
      <c r="X3246" s="16" t="e">
        <f>IF(Template!$F$7="Linear interpolation",LinInterp($I$5:$I$22,$G$5:$G$22,W3246),CubicSpline($I$5:$I$22,$G$5:$G$22,W3246))</f>
        <v>#VALUE!</v>
      </c>
      <c r="Y3246" s="221" t="e">
        <f t="shared" si="7219"/>
        <v>#VALUE!</v>
      </c>
      <c r="Z3246" s="221" t="e">
        <f>Y3246/PRODUCT($AA$6:AA3245)</f>
        <v>#VALUE!</v>
      </c>
      <c r="AA3246" s="16" t="e">
        <f t="shared" si="7226"/>
        <v>#VALUE!</v>
      </c>
      <c r="AB3246" s="10" t="e">
        <f t="shared" si="7227"/>
        <v>#VALUE!</v>
      </c>
      <c r="AC3246" s="90">
        <f t="shared" si="7220"/>
        <v>3246</v>
      </c>
      <c r="AD3246" s="17">
        <f t="shared" si="7228"/>
        <v>49239</v>
      </c>
      <c r="AE3246" s="16" t="e">
        <f t="shared" si="7221"/>
        <v>#VALUE!</v>
      </c>
      <c r="AF3246" s="10">
        <f ca="1">IFERROR(AVERAGE(INDIRECT("AE"&amp;AC3246-Template!$F$10+1):INDIRECT("AE"&amp;AC3246)),0)</f>
        <v>0</v>
      </c>
      <c r="AG3246" s="35"/>
      <c r="AH3246" s="86"/>
      <c r="AI3246" s="35"/>
      <c r="AJ3246" s="35"/>
      <c r="AK3246" s="35"/>
      <c r="AL3246" s="35"/>
      <c r="AM3246" s="35"/>
      <c r="AN3246" s="35"/>
      <c r="AO3246" s="35"/>
      <c r="AP3246" s="35"/>
      <c r="AQ3246" s="35"/>
      <c r="AR3246" s="35"/>
      <c r="AS3246" s="35"/>
      <c r="AT3246" s="35"/>
      <c r="AU3246" s="35"/>
      <c r="AV3246" s="35"/>
      <c r="AW3246" s="35"/>
      <c r="AX3246" s="35"/>
      <c r="AY3246" s="35"/>
      <c r="AZ3246" s="17">
        <f t="shared" ref="AZ3246" si="7313">AZ3245+1</f>
        <v>49262</v>
      </c>
      <c r="BA3246" s="216">
        <f t="shared" si="7244"/>
        <v>2</v>
      </c>
      <c r="BB3246" s="216">
        <f t="shared" ref="BB3246" si="7314">BB3245+1</f>
        <v>3241</v>
      </c>
      <c r="BC3246" s="16">
        <f t="shared" si="7246"/>
        <v>8.8794520547945197</v>
      </c>
      <c r="BD3246" s="16">
        <f>IF(Template!$F$7="Linear interpolation",LinInterp($AO$5:$AO$18,$AM$5:$AM$18,BC3246),CubicSpline($AO$5:$AO$18,$AM$5:$AM$18,BC3246))</f>
        <v>14.150060051191602</v>
      </c>
      <c r="BE3246" s="221">
        <f t="shared" si="7181"/>
        <v>3.2385951978541376</v>
      </c>
      <c r="BF3246" s="221">
        <f>BE3246/PRODUCT($BG$6:BG3245)</f>
        <v>1.0003625349036043</v>
      </c>
      <c r="BG3246" s="16">
        <f t="shared" si="7247"/>
        <v>1.0003625349036043</v>
      </c>
      <c r="BH3246" s="10">
        <f t="shared" si="7248"/>
        <v>13.232523981555943</v>
      </c>
      <c r="BI3246" s="90"/>
      <c r="BJ3246" s="17">
        <f t="shared" si="7231"/>
        <v>49239</v>
      </c>
      <c r="BK3246" s="16">
        <f t="shared" si="7224"/>
        <v>13.232438923938105</v>
      </c>
      <c r="BL3246" s="10">
        <f ca="1">IFERROR(AVERAGE(INDIRECT("BK"&amp;AC3246-Template!$F$10+1):INDIRECT("BK"&amp;AC3246)),0)</f>
        <v>13.232499925197343</v>
      </c>
      <c r="BM3246" s="35"/>
      <c r="BN3246" s="86"/>
      <c r="BO3246" s="35"/>
      <c r="BP3246" s="35"/>
      <c r="BQ3246" s="35"/>
      <c r="BR3246" s="35"/>
      <c r="BS3246" s="35"/>
      <c r="BT3246" s="35"/>
      <c r="BU3246" s="35"/>
      <c r="BV3246" s="35"/>
      <c r="BW3246" s="35"/>
      <c r="BX3246" s="35"/>
      <c r="BY3246" s="35"/>
      <c r="BZ3246" s="35"/>
      <c r="CA3246" s="35"/>
      <c r="CB3246" s="35"/>
      <c r="CC3246" s="35"/>
      <c r="CD3246" s="35"/>
      <c r="CE3246" s="35"/>
      <c r="CF3246" s="35"/>
      <c r="CG3246" s="35"/>
      <c r="CH3246" s="35"/>
    </row>
    <row r="3247" spans="1:86" ht="15.6" x14ac:dyDescent="0.3">
      <c r="A3247" s="35"/>
      <c r="B3247" s="86"/>
      <c r="C3247" s="35"/>
      <c r="D3247" s="35"/>
      <c r="E3247" s="35"/>
      <c r="F3247" s="35"/>
      <c r="G3247" s="35"/>
      <c r="H3247" s="35"/>
      <c r="I3247" s="35"/>
      <c r="J3247" s="35"/>
      <c r="K3247" s="35"/>
      <c r="L3247" s="35"/>
      <c r="M3247" s="35"/>
      <c r="N3247" s="35"/>
      <c r="O3247" s="35"/>
      <c r="P3247" s="35"/>
      <c r="Q3247" s="35"/>
      <c r="R3247" s="35"/>
      <c r="S3247" s="35"/>
      <c r="T3247" s="17">
        <f t="shared" si="7225"/>
        <v>49263</v>
      </c>
      <c r="U3247" s="216">
        <f t="shared" si="7218"/>
        <v>3</v>
      </c>
      <c r="V3247" s="216">
        <f t="shared" si="7225"/>
        <v>3242</v>
      </c>
      <c r="W3247" s="16">
        <f t="shared" si="7232"/>
        <v>8.882191780821918</v>
      </c>
      <c r="X3247" s="16" t="e">
        <f>IF(Template!$F$7="Linear interpolation",LinInterp($I$5:$I$22,$G$5:$G$22,W3247),CubicSpline($I$5:$I$22,$G$5:$G$22,W3247))</f>
        <v>#VALUE!</v>
      </c>
      <c r="Y3247" s="221" t="e">
        <f t="shared" si="7219"/>
        <v>#VALUE!</v>
      </c>
      <c r="Z3247" s="221" t="e">
        <f>Y3247/PRODUCT($AA$6:AA3246)</f>
        <v>#VALUE!</v>
      </c>
      <c r="AA3247" s="16" t="e">
        <f t="shared" si="7226"/>
        <v>#VALUE!</v>
      </c>
      <c r="AB3247" s="10" t="e">
        <f t="shared" si="7227"/>
        <v>#VALUE!</v>
      </c>
      <c r="AC3247" s="90">
        <f t="shared" si="7220"/>
        <v>3247</v>
      </c>
      <c r="AD3247" s="17">
        <f t="shared" si="7228"/>
        <v>49240</v>
      </c>
      <c r="AE3247" s="16" t="e">
        <f t="shared" si="7221"/>
        <v>#VALUE!</v>
      </c>
      <c r="AF3247" s="10">
        <f ca="1">IFERROR(AVERAGE(INDIRECT("AE"&amp;AC3247-Template!$F$10+1):INDIRECT("AE"&amp;AC3247)),0)</f>
        <v>0</v>
      </c>
      <c r="AG3247" s="35"/>
      <c r="AH3247" s="86"/>
      <c r="AI3247" s="35"/>
      <c r="AJ3247" s="35"/>
      <c r="AK3247" s="35"/>
      <c r="AL3247" s="35"/>
      <c r="AM3247" s="35"/>
      <c r="AN3247" s="35"/>
      <c r="AO3247" s="35"/>
      <c r="AP3247" s="35"/>
      <c r="AQ3247" s="35"/>
      <c r="AR3247" s="35"/>
      <c r="AS3247" s="35"/>
      <c r="AT3247" s="35"/>
      <c r="AU3247" s="35"/>
      <c r="AV3247" s="35"/>
      <c r="AW3247" s="35"/>
      <c r="AX3247" s="35"/>
      <c r="AY3247" s="35"/>
      <c r="AZ3247" s="17">
        <f t="shared" ref="AZ3247" si="7315">AZ3246+1</f>
        <v>49263</v>
      </c>
      <c r="BA3247" s="216">
        <f t="shared" si="7244"/>
        <v>3</v>
      </c>
      <c r="BB3247" s="216">
        <f t="shared" ref="BB3247" si="7316">BB3246+1</f>
        <v>3242</v>
      </c>
      <c r="BC3247" s="16">
        <f t="shared" si="7246"/>
        <v>8.882191780821918</v>
      </c>
      <c r="BD3247" s="16">
        <f>IF(Template!$F$7="Linear interpolation",LinInterp($AO$5:$AO$18,$AM$5:$AM$18,BC3247),CubicSpline($AO$5:$AO$18,$AM$5:$AM$18,BC3247))</f>
        <v>14.150058559377467</v>
      </c>
      <c r="BE3247" s="221">
        <f t="shared" si="7181"/>
        <v>3.2397693024009593</v>
      </c>
      <c r="BF3247" s="221">
        <f>BE3247/PRODUCT($BG$6:BG3246)</f>
        <v>1.0003625351348635</v>
      </c>
      <c r="BG3247" s="16">
        <f t="shared" si="7247"/>
        <v>1.0003625351348635</v>
      </c>
      <c r="BH3247" s="10">
        <f t="shared" si="7248"/>
        <v>13.232532422517984</v>
      </c>
      <c r="BI3247" s="90"/>
      <c r="BJ3247" s="17">
        <f t="shared" si="7231"/>
        <v>49240</v>
      </c>
      <c r="BK3247" s="16">
        <f t="shared" si="7224"/>
        <v>13.232433234667496</v>
      </c>
      <c r="BL3247" s="10">
        <f ca="1">IFERROR(AVERAGE(INDIRECT("BK"&amp;AC3247-Template!$F$10+1):INDIRECT("BK"&amp;AC3247)),0)</f>
        <v>13.232493534325831</v>
      </c>
      <c r="BM3247" s="35"/>
      <c r="BN3247" s="86"/>
      <c r="BO3247" s="35"/>
      <c r="BP3247" s="35"/>
      <c r="BQ3247" s="35"/>
      <c r="BR3247" s="35"/>
      <c r="BS3247" s="35"/>
      <c r="BT3247" s="35"/>
      <c r="BU3247" s="35"/>
      <c r="BV3247" s="35"/>
      <c r="BW3247" s="35"/>
      <c r="BX3247" s="35"/>
      <c r="BY3247" s="35"/>
      <c r="BZ3247" s="35"/>
      <c r="CA3247" s="35"/>
      <c r="CB3247" s="35"/>
      <c r="CC3247" s="35"/>
      <c r="CD3247" s="35"/>
      <c r="CE3247" s="35"/>
      <c r="CF3247" s="35"/>
      <c r="CG3247" s="35"/>
      <c r="CH3247" s="35"/>
    </row>
    <row r="3248" spans="1:86" ht="15.6" x14ac:dyDescent="0.3">
      <c r="A3248" s="35"/>
      <c r="B3248" s="86"/>
      <c r="C3248" s="35"/>
      <c r="D3248" s="35"/>
      <c r="E3248" s="35"/>
      <c r="F3248" s="35"/>
      <c r="G3248" s="35"/>
      <c r="H3248" s="35"/>
      <c r="I3248" s="35"/>
      <c r="J3248" s="35"/>
      <c r="K3248" s="35"/>
      <c r="L3248" s="35"/>
      <c r="M3248" s="35"/>
      <c r="N3248" s="35"/>
      <c r="O3248" s="35"/>
      <c r="P3248" s="35"/>
      <c r="Q3248" s="35"/>
      <c r="R3248" s="35"/>
      <c r="S3248" s="35"/>
      <c r="T3248" s="17">
        <f t="shared" si="7225"/>
        <v>49264</v>
      </c>
      <c r="U3248" s="216">
        <f t="shared" si="7218"/>
        <v>4</v>
      </c>
      <c r="V3248" s="216">
        <f t="shared" si="7225"/>
        <v>3243</v>
      </c>
      <c r="W3248" s="16">
        <f t="shared" si="7232"/>
        <v>8.8849315068493144</v>
      </c>
      <c r="X3248" s="16" t="e">
        <f>IF(Template!$F$7="Linear interpolation",LinInterp($I$5:$I$22,$G$5:$G$22,W3248),CubicSpline($I$5:$I$22,$G$5:$G$22,W3248))</f>
        <v>#VALUE!</v>
      </c>
      <c r="Y3248" s="221" t="e">
        <f t="shared" si="7219"/>
        <v>#VALUE!</v>
      </c>
      <c r="Z3248" s="221" t="e">
        <f>Y3248/PRODUCT($AA$6:AA3247)</f>
        <v>#VALUE!</v>
      </c>
      <c r="AA3248" s="16" t="e">
        <f t="shared" si="7226"/>
        <v>#VALUE!</v>
      </c>
      <c r="AB3248" s="10" t="e">
        <f t="shared" si="7227"/>
        <v>#VALUE!</v>
      </c>
      <c r="AC3248" s="90">
        <f t="shared" si="7220"/>
        <v>3248</v>
      </c>
      <c r="AD3248" s="17">
        <f t="shared" si="7228"/>
        <v>49241</v>
      </c>
      <c r="AE3248" s="16" t="e">
        <f t="shared" si="7221"/>
        <v>#VALUE!</v>
      </c>
      <c r="AF3248" s="10">
        <f ca="1">IFERROR(AVERAGE(INDIRECT("AE"&amp;AC3248-Template!$F$10+1):INDIRECT("AE"&amp;AC3248)),0)</f>
        <v>0</v>
      </c>
      <c r="AG3248" s="35"/>
      <c r="AH3248" s="86"/>
      <c r="AI3248" s="35"/>
      <c r="AJ3248" s="35"/>
      <c r="AK3248" s="35"/>
      <c r="AL3248" s="35"/>
      <c r="AM3248" s="35"/>
      <c r="AN3248" s="35"/>
      <c r="AO3248" s="35"/>
      <c r="AP3248" s="35"/>
      <c r="AQ3248" s="35"/>
      <c r="AR3248" s="35"/>
      <c r="AS3248" s="35"/>
      <c r="AT3248" s="35"/>
      <c r="AU3248" s="35"/>
      <c r="AV3248" s="35"/>
      <c r="AW3248" s="35"/>
      <c r="AX3248" s="35"/>
      <c r="AY3248" s="35"/>
      <c r="AZ3248" s="17">
        <f t="shared" ref="AZ3248" si="7317">AZ3247+1</f>
        <v>49264</v>
      </c>
      <c r="BA3248" s="216">
        <f t="shared" si="7244"/>
        <v>4</v>
      </c>
      <c r="BB3248" s="216">
        <f t="shared" ref="BB3248" si="7318">BB3247+1</f>
        <v>3243</v>
      </c>
      <c r="BC3248" s="16">
        <f t="shared" si="7246"/>
        <v>8.8849315068493144</v>
      </c>
      <c r="BD3248" s="16">
        <f>IF(Template!$F$7="Linear interpolation",LinInterp($AO$5:$AO$18,$AM$5:$AM$18,BC3248),CubicSpline($AO$5:$AO$18,$AM$5:$AM$18,BC3248))</f>
        <v>14.150057071591272</v>
      </c>
      <c r="BE3248" s="221">
        <f t="shared" si="7181"/>
        <v>3.2409438333859342</v>
      </c>
      <c r="BF3248" s="221">
        <f>BE3248/PRODUCT($BG$6:BG3247)</f>
        <v>1.0003625353768566</v>
      </c>
      <c r="BG3248" s="16">
        <f t="shared" si="7247"/>
        <v>1.0003625353768566</v>
      </c>
      <c r="BH3248" s="10">
        <f t="shared" si="7248"/>
        <v>13.232541255265851</v>
      </c>
      <c r="BI3248" s="90"/>
      <c r="BJ3248" s="17">
        <f t="shared" si="7231"/>
        <v>49241</v>
      </c>
      <c r="BK3248" s="16">
        <f t="shared" si="7224"/>
        <v>13.232436399565284</v>
      </c>
      <c r="BL3248" s="10">
        <f ca="1">IFERROR(AVERAGE(INDIRECT("BK"&amp;AC3248-Template!$F$10+1):INDIRECT("BK"&amp;AC3248)),0)</f>
        <v>13.23248724895091</v>
      </c>
      <c r="BM3248" s="35"/>
      <c r="BN3248" s="86"/>
      <c r="BO3248" s="35"/>
      <c r="BP3248" s="35"/>
      <c r="BQ3248" s="35"/>
      <c r="BR3248" s="35"/>
      <c r="BS3248" s="35"/>
      <c r="BT3248" s="35"/>
      <c r="BU3248" s="35"/>
      <c r="BV3248" s="35"/>
      <c r="BW3248" s="35"/>
      <c r="BX3248" s="35"/>
      <c r="BY3248" s="35"/>
      <c r="BZ3248" s="35"/>
      <c r="CA3248" s="35"/>
      <c r="CB3248" s="35"/>
      <c r="CC3248" s="35"/>
      <c r="CD3248" s="35"/>
      <c r="CE3248" s="35"/>
      <c r="CF3248" s="35"/>
      <c r="CG3248" s="35"/>
      <c r="CH3248" s="35"/>
    </row>
    <row r="3249" spans="1:86" ht="15.6" x14ac:dyDescent="0.3">
      <c r="A3249" s="35"/>
      <c r="B3249" s="86"/>
      <c r="C3249" s="35"/>
      <c r="D3249" s="35"/>
      <c r="E3249" s="35"/>
      <c r="F3249" s="35"/>
      <c r="G3249" s="35"/>
      <c r="H3249" s="35"/>
      <c r="I3249" s="35"/>
      <c r="J3249" s="35"/>
      <c r="K3249" s="35"/>
      <c r="L3249" s="35"/>
      <c r="M3249" s="35"/>
      <c r="N3249" s="35"/>
      <c r="O3249" s="35"/>
      <c r="P3249" s="35"/>
      <c r="Q3249" s="35"/>
      <c r="R3249" s="35"/>
      <c r="S3249" s="35"/>
      <c r="T3249" s="17">
        <f t="shared" si="7225"/>
        <v>49265</v>
      </c>
      <c r="U3249" s="216">
        <f t="shared" si="7218"/>
        <v>5</v>
      </c>
      <c r="V3249" s="216">
        <f t="shared" si="7225"/>
        <v>3244</v>
      </c>
      <c r="W3249" s="16">
        <f t="shared" si="7232"/>
        <v>8.8876712328767127</v>
      </c>
      <c r="X3249" s="16" t="e">
        <f>IF(Template!$F$7="Linear interpolation",LinInterp($I$5:$I$22,$G$5:$G$22,W3249),CubicSpline($I$5:$I$22,$G$5:$G$22,W3249))</f>
        <v>#VALUE!</v>
      </c>
      <c r="Y3249" s="221" t="e">
        <f t="shared" si="7219"/>
        <v>#VALUE!</v>
      </c>
      <c r="Z3249" s="221" t="e">
        <f>Y3249/PRODUCT($AA$6:AA3248)</f>
        <v>#VALUE!</v>
      </c>
      <c r="AA3249" s="16" t="e">
        <f t="shared" si="7226"/>
        <v>#VALUE!</v>
      </c>
      <c r="AB3249" s="10" t="e">
        <f t="shared" si="7227"/>
        <v>#VALUE!</v>
      </c>
      <c r="AC3249" s="90">
        <f t="shared" si="7220"/>
        <v>3249</v>
      </c>
      <c r="AD3249" s="17">
        <f t="shared" si="7228"/>
        <v>49242</v>
      </c>
      <c r="AE3249" s="16" t="e">
        <f t="shared" si="7221"/>
        <v>#VALUE!</v>
      </c>
      <c r="AF3249" s="10">
        <f ca="1">IFERROR(AVERAGE(INDIRECT("AE"&amp;AC3249-Template!$F$10+1):INDIRECT("AE"&amp;AC3249)),0)</f>
        <v>0</v>
      </c>
      <c r="AG3249" s="35"/>
      <c r="AH3249" s="86"/>
      <c r="AI3249" s="35"/>
      <c r="AJ3249" s="35"/>
      <c r="AK3249" s="35"/>
      <c r="AL3249" s="35"/>
      <c r="AM3249" s="35"/>
      <c r="AN3249" s="35"/>
      <c r="AO3249" s="35"/>
      <c r="AP3249" s="35"/>
      <c r="AQ3249" s="35"/>
      <c r="AR3249" s="35"/>
      <c r="AS3249" s="35"/>
      <c r="AT3249" s="35"/>
      <c r="AU3249" s="35"/>
      <c r="AV3249" s="35"/>
      <c r="AW3249" s="35"/>
      <c r="AX3249" s="35"/>
      <c r="AY3249" s="35"/>
      <c r="AZ3249" s="17">
        <f t="shared" ref="AZ3249" si="7319">AZ3248+1</f>
        <v>49265</v>
      </c>
      <c r="BA3249" s="216">
        <f t="shared" si="7244"/>
        <v>5</v>
      </c>
      <c r="BB3249" s="216">
        <f t="shared" ref="BB3249" si="7320">BB3248+1</f>
        <v>3244</v>
      </c>
      <c r="BC3249" s="16">
        <f t="shared" si="7246"/>
        <v>8.8876712328767127</v>
      </c>
      <c r="BD3249" s="16">
        <f>IF(Template!$F$7="Linear interpolation",LinInterp($AO$5:$AO$18,$AM$5:$AM$18,BC3249),CubicSpline($AO$5:$AO$18,$AM$5:$AM$18,BC3249))</f>
        <v>14.150055587967278</v>
      </c>
      <c r="BE3249" s="221">
        <f t="shared" si="7181"/>
        <v>3.2421187909990556</v>
      </c>
      <c r="BF3249" s="221">
        <f>BE3249/PRODUCT($BG$6:BG3248)</f>
        <v>1.000362535629596</v>
      </c>
      <c r="BG3249" s="16">
        <f t="shared" si="7247"/>
        <v>1.000362535629596</v>
      </c>
      <c r="BH3249" s="10">
        <f t="shared" si="7248"/>
        <v>13.232550480253401</v>
      </c>
      <c r="BI3249" s="90"/>
      <c r="BJ3249" s="17">
        <f t="shared" si="7231"/>
        <v>49242</v>
      </c>
      <c r="BK3249" s="16">
        <f t="shared" si="7224"/>
        <v>13.232436720905682</v>
      </c>
      <c r="BL3249" s="10">
        <f ca="1">IFERROR(AVERAGE(INDIRECT("BK"&amp;AC3249-Template!$F$10+1):INDIRECT("BK"&amp;AC3249)),0)</f>
        <v>13.232483255764995</v>
      </c>
      <c r="BM3249" s="35"/>
      <c r="BN3249" s="86"/>
      <c r="BO3249" s="35"/>
      <c r="BP3249" s="35"/>
      <c r="BQ3249" s="35"/>
      <c r="BR3249" s="35"/>
      <c r="BS3249" s="35"/>
      <c r="BT3249" s="35"/>
      <c r="BU3249" s="35"/>
      <c r="BV3249" s="35"/>
      <c r="BW3249" s="35"/>
      <c r="BX3249" s="35"/>
      <c r="BY3249" s="35"/>
      <c r="BZ3249" s="35"/>
      <c r="CA3249" s="35"/>
      <c r="CB3249" s="35"/>
      <c r="CC3249" s="35"/>
      <c r="CD3249" s="35"/>
      <c r="CE3249" s="35"/>
      <c r="CF3249" s="35"/>
      <c r="CG3249" s="35"/>
      <c r="CH3249" s="35"/>
    </row>
    <row r="3250" spans="1:86" ht="15.6" x14ac:dyDescent="0.3">
      <c r="A3250" s="35"/>
      <c r="B3250" s="86"/>
      <c r="C3250" s="35"/>
      <c r="D3250" s="35"/>
      <c r="E3250" s="35"/>
      <c r="F3250" s="35"/>
      <c r="G3250" s="35"/>
      <c r="H3250" s="35"/>
      <c r="I3250" s="35"/>
      <c r="J3250" s="35"/>
      <c r="K3250" s="35"/>
      <c r="L3250" s="35"/>
      <c r="M3250" s="35"/>
      <c r="N3250" s="35"/>
      <c r="O3250" s="35"/>
      <c r="P3250" s="35"/>
      <c r="Q3250" s="35"/>
      <c r="R3250" s="35"/>
      <c r="S3250" s="35"/>
      <c r="T3250" s="17">
        <f t="shared" si="7225"/>
        <v>49266</v>
      </c>
      <c r="U3250" s="216">
        <f t="shared" si="7218"/>
        <v>6</v>
      </c>
      <c r="V3250" s="216">
        <f t="shared" si="7225"/>
        <v>3245</v>
      </c>
      <c r="W3250" s="16">
        <f t="shared" si="7232"/>
        <v>8.8904109589041092</v>
      </c>
      <c r="X3250" s="16" t="e">
        <f>IF(Template!$F$7="Linear interpolation",LinInterp($I$5:$I$22,$G$5:$G$22,W3250),CubicSpline($I$5:$I$22,$G$5:$G$22,W3250))</f>
        <v>#VALUE!</v>
      </c>
      <c r="Y3250" s="221" t="e">
        <f t="shared" si="7219"/>
        <v>#VALUE!</v>
      </c>
      <c r="Z3250" s="221" t="e">
        <f>Y3250/PRODUCT($AA$6:AA3249)</f>
        <v>#VALUE!</v>
      </c>
      <c r="AA3250" s="16" t="e">
        <f t="shared" si="7226"/>
        <v>#VALUE!</v>
      </c>
      <c r="AB3250" s="10" t="e">
        <f t="shared" si="7227"/>
        <v>#VALUE!</v>
      </c>
      <c r="AC3250" s="90">
        <f t="shared" si="7220"/>
        <v>3250</v>
      </c>
      <c r="AD3250" s="17">
        <f t="shared" si="7228"/>
        <v>49243</v>
      </c>
      <c r="AE3250" s="16" t="e">
        <f t="shared" si="7221"/>
        <v>#VALUE!</v>
      </c>
      <c r="AF3250" s="10">
        <f ca="1">IFERROR(AVERAGE(INDIRECT("AE"&amp;AC3250-Template!$F$10+1):INDIRECT("AE"&amp;AC3250)),0)</f>
        <v>0</v>
      </c>
      <c r="AG3250" s="35"/>
      <c r="AH3250" s="86"/>
      <c r="AI3250" s="35"/>
      <c r="AJ3250" s="35"/>
      <c r="AK3250" s="35"/>
      <c r="AL3250" s="35"/>
      <c r="AM3250" s="35"/>
      <c r="AN3250" s="35"/>
      <c r="AO3250" s="35"/>
      <c r="AP3250" s="35"/>
      <c r="AQ3250" s="35"/>
      <c r="AR3250" s="35"/>
      <c r="AS3250" s="35"/>
      <c r="AT3250" s="35"/>
      <c r="AU3250" s="35"/>
      <c r="AV3250" s="35"/>
      <c r="AW3250" s="35"/>
      <c r="AX3250" s="35"/>
      <c r="AY3250" s="35"/>
      <c r="AZ3250" s="17">
        <f t="shared" ref="AZ3250" si="7321">AZ3249+1</f>
        <v>49266</v>
      </c>
      <c r="BA3250" s="216">
        <f t="shared" si="7244"/>
        <v>6</v>
      </c>
      <c r="BB3250" s="216">
        <f t="shared" ref="BB3250" si="7322">BB3249+1</f>
        <v>3245</v>
      </c>
      <c r="BC3250" s="16">
        <f t="shared" si="7246"/>
        <v>8.8904109589041092</v>
      </c>
      <c r="BD3250" s="16">
        <f>IF(Template!$F$7="Linear interpolation",LinInterp($AO$5:$AO$18,$AM$5:$AM$18,BC3250),CubicSpline($AO$5:$AO$18,$AM$5:$AM$18,BC3250))</f>
        <v>14.150054108639752</v>
      </c>
      <c r="BE3250" s="221">
        <f t="shared" si="7181"/>
        <v>3.2432941754304814</v>
      </c>
      <c r="BF3250" s="221">
        <f>BE3250/PRODUCT($BG$6:BG3249)</f>
        <v>1.0003625358930981</v>
      </c>
      <c r="BG3250" s="16">
        <f t="shared" si="7247"/>
        <v>1.000362535629596</v>
      </c>
      <c r="BH3250" s="10">
        <f t="shared" si="7248"/>
        <v>13.232550480253401</v>
      </c>
      <c r="BI3250" s="90"/>
      <c r="BJ3250" s="17">
        <f t="shared" si="7231"/>
        <v>49243</v>
      </c>
      <c r="BK3250" s="16">
        <f t="shared" si="7224"/>
        <v>13.232437424314458</v>
      </c>
      <c r="BL3250" s="10">
        <f ca="1">IFERROR(AVERAGE(INDIRECT("BK"&amp;AC3250-Template!$F$10+1):INDIRECT("BK"&amp;AC3250)),0)</f>
        <v>13.232478484716868</v>
      </c>
      <c r="BM3250" s="35"/>
      <c r="BN3250" s="86"/>
      <c r="BO3250" s="35"/>
      <c r="BP3250" s="35"/>
      <c r="BQ3250" s="35"/>
      <c r="BR3250" s="35"/>
      <c r="BS3250" s="35"/>
      <c r="BT3250" s="35"/>
      <c r="BU3250" s="35"/>
      <c r="BV3250" s="35"/>
      <c r="BW3250" s="35"/>
      <c r="BX3250" s="35"/>
      <c r="BY3250" s="35"/>
      <c r="BZ3250" s="35"/>
      <c r="CA3250" s="35"/>
      <c r="CB3250" s="35"/>
      <c r="CC3250" s="35"/>
      <c r="CD3250" s="35"/>
      <c r="CE3250" s="35"/>
      <c r="CF3250" s="35"/>
      <c r="CG3250" s="35"/>
      <c r="CH3250" s="35"/>
    </row>
    <row r="3251" spans="1:86" ht="15.6" x14ac:dyDescent="0.3">
      <c r="A3251" s="35"/>
      <c r="B3251" s="86"/>
      <c r="C3251" s="35"/>
      <c r="D3251" s="35"/>
      <c r="E3251" s="35"/>
      <c r="F3251" s="35"/>
      <c r="G3251" s="35"/>
      <c r="H3251" s="35"/>
      <c r="I3251" s="35"/>
      <c r="J3251" s="35"/>
      <c r="K3251" s="35"/>
      <c r="L3251" s="35"/>
      <c r="M3251" s="35"/>
      <c r="N3251" s="35"/>
      <c r="O3251" s="35"/>
      <c r="P3251" s="35"/>
      <c r="Q3251" s="35"/>
      <c r="R3251" s="35"/>
      <c r="S3251" s="35"/>
      <c r="T3251" s="17">
        <f t="shared" si="7225"/>
        <v>49267</v>
      </c>
      <c r="U3251" s="216">
        <f t="shared" si="7218"/>
        <v>7</v>
      </c>
      <c r="V3251" s="216">
        <f t="shared" si="7225"/>
        <v>3246</v>
      </c>
      <c r="W3251" s="16">
        <f t="shared" si="7232"/>
        <v>8.8931506849315074</v>
      </c>
      <c r="X3251" s="16" t="e">
        <f>IF(Template!$F$7="Linear interpolation",LinInterp($I$5:$I$22,$G$5:$G$22,W3251),CubicSpline($I$5:$I$22,$G$5:$G$22,W3251))</f>
        <v>#VALUE!</v>
      </c>
      <c r="Y3251" s="221" t="e">
        <f t="shared" si="7219"/>
        <v>#VALUE!</v>
      </c>
      <c r="Z3251" s="221" t="e">
        <f>Y3251/PRODUCT($AA$6:AA3250)</f>
        <v>#VALUE!</v>
      </c>
      <c r="AA3251" s="16" t="e">
        <f t="shared" si="7226"/>
        <v>#VALUE!</v>
      </c>
      <c r="AB3251" s="10" t="e">
        <f t="shared" si="7227"/>
        <v>#VALUE!</v>
      </c>
      <c r="AC3251" s="90">
        <f t="shared" si="7220"/>
        <v>3251</v>
      </c>
      <c r="AD3251" s="17">
        <f t="shared" si="7228"/>
        <v>49244</v>
      </c>
      <c r="AE3251" s="16" t="e">
        <f t="shared" si="7221"/>
        <v>#VALUE!</v>
      </c>
      <c r="AF3251" s="10">
        <f ca="1">IFERROR(AVERAGE(INDIRECT("AE"&amp;AC3251-Template!$F$10+1):INDIRECT("AE"&amp;AC3251)),0)</f>
        <v>0</v>
      </c>
      <c r="AG3251" s="35"/>
      <c r="AH3251" s="86"/>
      <c r="AI3251" s="35"/>
      <c r="AJ3251" s="35"/>
      <c r="AK3251" s="35"/>
      <c r="AL3251" s="35"/>
      <c r="AM3251" s="35"/>
      <c r="AN3251" s="35"/>
      <c r="AO3251" s="35"/>
      <c r="AP3251" s="35"/>
      <c r="AQ3251" s="35"/>
      <c r="AR3251" s="35"/>
      <c r="AS3251" s="35"/>
      <c r="AT3251" s="35"/>
      <c r="AU3251" s="35"/>
      <c r="AV3251" s="35"/>
      <c r="AW3251" s="35"/>
      <c r="AX3251" s="35"/>
      <c r="AY3251" s="35"/>
      <c r="AZ3251" s="17">
        <f t="shared" ref="AZ3251" si="7323">AZ3250+1</f>
        <v>49267</v>
      </c>
      <c r="BA3251" s="216">
        <f t="shared" si="7244"/>
        <v>7</v>
      </c>
      <c r="BB3251" s="216">
        <f t="shared" ref="BB3251" si="7324">BB3250+1</f>
        <v>3246</v>
      </c>
      <c r="BC3251" s="16">
        <f t="shared" si="7246"/>
        <v>8.8931506849315074</v>
      </c>
      <c r="BD3251" s="16">
        <f>IF(Template!$F$7="Linear interpolation",LinInterp($AO$5:$AO$18,$AM$5:$AM$18,BC3251),CubicSpline($AO$5:$AO$18,$AM$5:$AM$18,BC3251))</f>
        <v>14.150052633742959</v>
      </c>
      <c r="BE3251" s="221">
        <f t="shared" ref="BE3251:BE3314" si="7325">(1+(BD3251/100))^BC3251</f>
        <v>3.2444699868704996</v>
      </c>
      <c r="BF3251" s="221">
        <f>BE3251/PRODUCT($BG$6:BG3250)</f>
        <v>1.0003625364308735</v>
      </c>
      <c r="BG3251" s="16">
        <f t="shared" si="7247"/>
        <v>1.000362535629596</v>
      </c>
      <c r="BH3251" s="10">
        <f t="shared" si="7248"/>
        <v>13.232550480253401</v>
      </c>
      <c r="BI3251" s="90"/>
      <c r="BJ3251" s="17">
        <f t="shared" si="7231"/>
        <v>49244</v>
      </c>
      <c r="BK3251" s="16">
        <f t="shared" si="7224"/>
        <v>13.232438509969914</v>
      </c>
      <c r="BL3251" s="10">
        <f ca="1">IFERROR(AVERAGE(INDIRECT("BK"&amp;AC3251-Template!$F$10+1):INDIRECT("BK"&amp;AC3251)),0)</f>
        <v>13.232474089251257</v>
      </c>
      <c r="BM3251" s="35"/>
      <c r="BN3251" s="86"/>
      <c r="BO3251" s="35"/>
      <c r="BP3251" s="35"/>
      <c r="BQ3251" s="35"/>
      <c r="BR3251" s="35"/>
      <c r="BS3251" s="35"/>
      <c r="BT3251" s="35"/>
      <c r="BU3251" s="35"/>
      <c r="BV3251" s="35"/>
      <c r="BW3251" s="35"/>
      <c r="BX3251" s="35"/>
      <c r="BY3251" s="35"/>
      <c r="BZ3251" s="35"/>
      <c r="CA3251" s="35"/>
      <c r="CB3251" s="35"/>
      <c r="CC3251" s="35"/>
      <c r="CD3251" s="35"/>
      <c r="CE3251" s="35"/>
      <c r="CF3251" s="35"/>
      <c r="CG3251" s="35"/>
      <c r="CH3251" s="35"/>
    </row>
    <row r="3252" spans="1:86" ht="15.6" x14ac:dyDescent="0.3">
      <c r="A3252" s="35"/>
      <c r="B3252" s="86"/>
      <c r="C3252" s="35"/>
      <c r="D3252" s="35"/>
      <c r="E3252" s="35"/>
      <c r="F3252" s="35"/>
      <c r="G3252" s="35"/>
      <c r="H3252" s="35"/>
      <c r="I3252" s="35"/>
      <c r="J3252" s="35"/>
      <c r="K3252" s="35"/>
      <c r="L3252" s="35"/>
      <c r="M3252" s="35"/>
      <c r="N3252" s="35"/>
      <c r="O3252" s="35"/>
      <c r="P3252" s="35"/>
      <c r="Q3252" s="35"/>
      <c r="R3252" s="35"/>
      <c r="S3252" s="35"/>
      <c r="T3252" s="17">
        <f t="shared" si="7225"/>
        <v>49268</v>
      </c>
      <c r="U3252" s="216">
        <f t="shared" si="7218"/>
        <v>1</v>
      </c>
      <c r="V3252" s="216">
        <f t="shared" si="7225"/>
        <v>3247</v>
      </c>
      <c r="W3252" s="16">
        <f t="shared" si="7232"/>
        <v>8.8958904109589039</v>
      </c>
      <c r="X3252" s="16" t="e">
        <f>IF(Template!$F$7="Linear interpolation",LinInterp($I$5:$I$22,$G$5:$G$22,W3252),CubicSpline($I$5:$I$22,$G$5:$G$22,W3252))</f>
        <v>#VALUE!</v>
      </c>
      <c r="Y3252" s="221" t="e">
        <f t="shared" si="7219"/>
        <v>#VALUE!</v>
      </c>
      <c r="Z3252" s="221" t="e">
        <f>Y3252/PRODUCT($AA$6:AA3251)</f>
        <v>#VALUE!</v>
      </c>
      <c r="AA3252" s="16" t="e">
        <f t="shared" si="7226"/>
        <v>#VALUE!</v>
      </c>
      <c r="AB3252" s="10" t="e">
        <f t="shared" si="7227"/>
        <v>#VALUE!</v>
      </c>
      <c r="AC3252" s="90">
        <f t="shared" si="7220"/>
        <v>3252</v>
      </c>
      <c r="AD3252" s="17">
        <f t="shared" si="7228"/>
        <v>49245</v>
      </c>
      <c r="AE3252" s="16" t="e">
        <f t="shared" si="7221"/>
        <v>#VALUE!</v>
      </c>
      <c r="AF3252" s="10">
        <f ca="1">IFERROR(AVERAGE(INDIRECT("AE"&amp;AC3252-Template!$F$10+1):INDIRECT("AE"&amp;AC3252)),0)</f>
        <v>0</v>
      </c>
      <c r="AG3252" s="35"/>
      <c r="AH3252" s="86"/>
      <c r="AI3252" s="35"/>
      <c r="AJ3252" s="35"/>
      <c r="AK3252" s="35"/>
      <c r="AL3252" s="35"/>
      <c r="AM3252" s="35"/>
      <c r="AN3252" s="35"/>
      <c r="AO3252" s="35"/>
      <c r="AP3252" s="35"/>
      <c r="AQ3252" s="35"/>
      <c r="AR3252" s="35"/>
      <c r="AS3252" s="35"/>
      <c r="AT3252" s="35"/>
      <c r="AU3252" s="35"/>
      <c r="AV3252" s="35"/>
      <c r="AW3252" s="35"/>
      <c r="AX3252" s="35"/>
      <c r="AY3252" s="35"/>
      <c r="AZ3252" s="17">
        <f t="shared" ref="AZ3252" si="7326">AZ3251+1</f>
        <v>49268</v>
      </c>
      <c r="BA3252" s="216">
        <f t="shared" si="7244"/>
        <v>1</v>
      </c>
      <c r="BB3252" s="216">
        <f t="shared" ref="BB3252" si="7327">BB3251+1</f>
        <v>3247</v>
      </c>
      <c r="BC3252" s="16">
        <f t="shared" si="7246"/>
        <v>8.8958904109589039</v>
      </c>
      <c r="BD3252" s="16">
        <f>IF(Template!$F$7="Linear interpolation",LinInterp($AO$5:$AO$18,$AM$5:$AM$18,BC3252),CubicSpline($AO$5:$AO$18,$AM$5:$AM$18,BC3252))</f>
        <v>14.150051163411163</v>
      </c>
      <c r="BE3252" s="221">
        <f t="shared" si="7325"/>
        <v>3.2456462255095642</v>
      </c>
      <c r="BF3252" s="221">
        <f>BE3252/PRODUCT($BG$6:BG3251)</f>
        <v>1.0003625372537104</v>
      </c>
      <c r="BG3252" s="16">
        <f t="shared" si="7247"/>
        <v>1.0003625372537104</v>
      </c>
      <c r="BH3252" s="10">
        <f t="shared" si="7248"/>
        <v>13.232609760428948</v>
      </c>
      <c r="BI3252" s="90"/>
      <c r="BJ3252" s="17">
        <f t="shared" si="7231"/>
        <v>49245</v>
      </c>
      <c r="BK3252" s="16">
        <f t="shared" si="7224"/>
        <v>13.232438509969914</v>
      </c>
      <c r="BL3252" s="10">
        <f ca="1">IFERROR(AVERAGE(INDIRECT("BK"&amp;AC3252-Template!$F$10+1):INDIRECT("BK"&amp;AC3252)),0)</f>
        <v>13.232470020881948</v>
      </c>
      <c r="BM3252" s="35"/>
      <c r="BN3252" s="86"/>
      <c r="BO3252" s="35"/>
      <c r="BP3252" s="35"/>
      <c r="BQ3252" s="35"/>
      <c r="BR3252" s="35"/>
      <c r="BS3252" s="35"/>
      <c r="BT3252" s="35"/>
      <c r="BU3252" s="35"/>
      <c r="BV3252" s="35"/>
      <c r="BW3252" s="35"/>
      <c r="BX3252" s="35"/>
      <c r="BY3252" s="35"/>
      <c r="BZ3252" s="35"/>
      <c r="CA3252" s="35"/>
      <c r="CB3252" s="35"/>
      <c r="CC3252" s="35"/>
      <c r="CD3252" s="35"/>
      <c r="CE3252" s="35"/>
      <c r="CF3252" s="35"/>
      <c r="CG3252" s="35"/>
      <c r="CH3252" s="35"/>
    </row>
    <row r="3253" spans="1:86" ht="15.6" x14ac:dyDescent="0.3">
      <c r="A3253" s="35"/>
      <c r="B3253" s="86"/>
      <c r="C3253" s="35"/>
      <c r="D3253" s="35"/>
      <c r="E3253" s="35"/>
      <c r="F3253" s="35"/>
      <c r="G3253" s="35"/>
      <c r="H3253" s="35"/>
      <c r="I3253" s="35"/>
      <c r="J3253" s="35"/>
      <c r="K3253" s="35"/>
      <c r="L3253" s="35"/>
      <c r="M3253" s="35"/>
      <c r="N3253" s="35"/>
      <c r="O3253" s="35"/>
      <c r="P3253" s="35"/>
      <c r="Q3253" s="35"/>
      <c r="R3253" s="35"/>
      <c r="S3253" s="35"/>
      <c r="T3253" s="17">
        <f t="shared" si="7225"/>
        <v>49269</v>
      </c>
      <c r="U3253" s="216">
        <f t="shared" si="7218"/>
        <v>2</v>
      </c>
      <c r="V3253" s="216">
        <f t="shared" si="7225"/>
        <v>3248</v>
      </c>
      <c r="W3253" s="16">
        <f t="shared" si="7232"/>
        <v>8.8986301369863021</v>
      </c>
      <c r="X3253" s="16" t="e">
        <f>IF(Template!$F$7="Linear interpolation",LinInterp($I$5:$I$22,$G$5:$G$22,W3253),CubicSpline($I$5:$I$22,$G$5:$G$22,W3253))</f>
        <v>#VALUE!</v>
      </c>
      <c r="Y3253" s="221" t="e">
        <f t="shared" si="7219"/>
        <v>#VALUE!</v>
      </c>
      <c r="Z3253" s="221" t="e">
        <f>Y3253/PRODUCT($AA$6:AA3252)</f>
        <v>#VALUE!</v>
      </c>
      <c r="AA3253" s="16" t="e">
        <f t="shared" si="7226"/>
        <v>#VALUE!</v>
      </c>
      <c r="AB3253" s="10" t="e">
        <f t="shared" si="7227"/>
        <v>#VALUE!</v>
      </c>
      <c r="AC3253" s="90">
        <f t="shared" si="7220"/>
        <v>3253</v>
      </c>
      <c r="AD3253" s="17">
        <f t="shared" si="7228"/>
        <v>49246</v>
      </c>
      <c r="AE3253" s="16" t="e">
        <f t="shared" si="7221"/>
        <v>#VALUE!</v>
      </c>
      <c r="AF3253" s="10">
        <f ca="1">IFERROR(AVERAGE(INDIRECT("AE"&amp;AC3253-Template!$F$10+1):INDIRECT("AE"&amp;AC3253)),0)</f>
        <v>0</v>
      </c>
      <c r="AG3253" s="35"/>
      <c r="AH3253" s="86"/>
      <c r="AI3253" s="35"/>
      <c r="AJ3253" s="35"/>
      <c r="AK3253" s="35"/>
      <c r="AL3253" s="35"/>
      <c r="AM3253" s="35"/>
      <c r="AN3253" s="35"/>
      <c r="AO3253" s="35"/>
      <c r="AP3253" s="35"/>
      <c r="AQ3253" s="35"/>
      <c r="AR3253" s="35"/>
      <c r="AS3253" s="35"/>
      <c r="AT3253" s="35"/>
      <c r="AU3253" s="35"/>
      <c r="AV3253" s="35"/>
      <c r="AW3253" s="35"/>
      <c r="AX3253" s="35"/>
      <c r="AY3253" s="35"/>
      <c r="AZ3253" s="17">
        <f t="shared" ref="AZ3253" si="7328">AZ3252+1</f>
        <v>49269</v>
      </c>
      <c r="BA3253" s="216">
        <f t="shared" si="7244"/>
        <v>2</v>
      </c>
      <c r="BB3253" s="216">
        <f t="shared" ref="BB3253" si="7329">BB3252+1</f>
        <v>3248</v>
      </c>
      <c r="BC3253" s="16">
        <f t="shared" si="7246"/>
        <v>8.8986301369863021</v>
      </c>
      <c r="BD3253" s="16">
        <f>IF(Template!$F$7="Linear interpolation",LinInterp($AO$5:$AO$18,$AM$5:$AM$18,BC3253),CubicSpline($AO$5:$AO$18,$AM$5:$AM$18,BC3253))</f>
        <v>14.150049697778629</v>
      </c>
      <c r="BE3253" s="221">
        <f t="shared" si="7325"/>
        <v>3.2468228915382662</v>
      </c>
      <c r="BF3253" s="221">
        <f>BE3253/PRODUCT($BG$6:BG3252)</f>
        <v>1.0003625367482918</v>
      </c>
      <c r="BG3253" s="16">
        <f t="shared" si="7247"/>
        <v>1.0003625367482918</v>
      </c>
      <c r="BH3253" s="10">
        <f t="shared" si="7248"/>
        <v>13.2325913126502</v>
      </c>
      <c r="BI3253" s="90"/>
      <c r="BJ3253" s="17">
        <f t="shared" si="7231"/>
        <v>49246</v>
      </c>
      <c r="BK3253" s="16">
        <f t="shared" si="7224"/>
        <v>13.232438509969914</v>
      </c>
      <c r="BL3253" s="10">
        <f ca="1">IFERROR(AVERAGE(INDIRECT("BK"&amp;AC3253-Template!$F$10+1):INDIRECT("BK"&amp;AC3253)),0)</f>
        <v>13.232466267306391</v>
      </c>
      <c r="BM3253" s="35"/>
      <c r="BN3253" s="86"/>
      <c r="BO3253" s="35"/>
      <c r="BP3253" s="35"/>
      <c r="BQ3253" s="35"/>
      <c r="BR3253" s="35"/>
      <c r="BS3253" s="35"/>
      <c r="BT3253" s="35"/>
      <c r="BU3253" s="35"/>
      <c r="BV3253" s="35"/>
      <c r="BW3253" s="35"/>
      <c r="BX3253" s="35"/>
      <c r="BY3253" s="35"/>
      <c r="BZ3253" s="35"/>
      <c r="CA3253" s="35"/>
      <c r="CB3253" s="35"/>
      <c r="CC3253" s="35"/>
      <c r="CD3253" s="35"/>
      <c r="CE3253" s="35"/>
      <c r="CF3253" s="35"/>
      <c r="CG3253" s="35"/>
      <c r="CH3253" s="35"/>
    </row>
    <row r="3254" spans="1:86" ht="15.6" x14ac:dyDescent="0.3">
      <c r="A3254" s="35"/>
      <c r="B3254" s="86"/>
      <c r="C3254" s="35"/>
      <c r="D3254" s="35"/>
      <c r="E3254" s="35"/>
      <c r="F3254" s="35"/>
      <c r="G3254" s="35"/>
      <c r="H3254" s="35"/>
      <c r="I3254" s="35"/>
      <c r="J3254" s="35"/>
      <c r="K3254" s="35"/>
      <c r="L3254" s="35"/>
      <c r="M3254" s="35"/>
      <c r="N3254" s="35"/>
      <c r="O3254" s="35"/>
      <c r="P3254" s="35"/>
      <c r="Q3254" s="35"/>
      <c r="R3254" s="35"/>
      <c r="S3254" s="35"/>
      <c r="T3254" s="17">
        <f t="shared" si="7225"/>
        <v>49270</v>
      </c>
      <c r="U3254" s="216">
        <f t="shared" si="7218"/>
        <v>3</v>
      </c>
      <c r="V3254" s="216">
        <f t="shared" si="7225"/>
        <v>3249</v>
      </c>
      <c r="W3254" s="16">
        <f t="shared" si="7232"/>
        <v>8.9013698630136986</v>
      </c>
      <c r="X3254" s="16" t="e">
        <f>IF(Template!$F$7="Linear interpolation",LinInterp($I$5:$I$22,$G$5:$G$22,W3254),CubicSpline($I$5:$I$22,$G$5:$G$22,W3254))</f>
        <v>#VALUE!</v>
      </c>
      <c r="Y3254" s="221" t="e">
        <f t="shared" si="7219"/>
        <v>#VALUE!</v>
      </c>
      <c r="Z3254" s="221" t="e">
        <f>Y3254/PRODUCT($AA$6:AA3253)</f>
        <v>#VALUE!</v>
      </c>
      <c r="AA3254" s="16" t="e">
        <f t="shared" si="7226"/>
        <v>#VALUE!</v>
      </c>
      <c r="AB3254" s="10" t="e">
        <f t="shared" si="7227"/>
        <v>#VALUE!</v>
      </c>
      <c r="AC3254" s="90">
        <f t="shared" si="7220"/>
        <v>3254</v>
      </c>
      <c r="AD3254" s="17">
        <f t="shared" si="7228"/>
        <v>49247</v>
      </c>
      <c r="AE3254" s="16" t="e">
        <f t="shared" si="7221"/>
        <v>#VALUE!</v>
      </c>
      <c r="AF3254" s="10">
        <f ca="1">IFERROR(AVERAGE(INDIRECT("AE"&amp;AC3254-Template!$F$10+1):INDIRECT("AE"&amp;AC3254)),0)</f>
        <v>0</v>
      </c>
      <c r="AG3254" s="35"/>
      <c r="AH3254" s="86"/>
      <c r="AI3254" s="35"/>
      <c r="AJ3254" s="35"/>
      <c r="AK3254" s="35"/>
      <c r="AL3254" s="35"/>
      <c r="AM3254" s="35"/>
      <c r="AN3254" s="35"/>
      <c r="AO3254" s="35"/>
      <c r="AP3254" s="35"/>
      <c r="AQ3254" s="35"/>
      <c r="AR3254" s="35"/>
      <c r="AS3254" s="35"/>
      <c r="AT3254" s="35"/>
      <c r="AU3254" s="35"/>
      <c r="AV3254" s="35"/>
      <c r="AW3254" s="35"/>
      <c r="AX3254" s="35"/>
      <c r="AY3254" s="35"/>
      <c r="AZ3254" s="17">
        <f t="shared" ref="AZ3254" si="7330">AZ3253+1</f>
        <v>49270</v>
      </c>
      <c r="BA3254" s="216">
        <f t="shared" si="7244"/>
        <v>3</v>
      </c>
      <c r="BB3254" s="216">
        <f t="shared" ref="BB3254" si="7331">BB3253+1</f>
        <v>3249</v>
      </c>
      <c r="BC3254" s="16">
        <f t="shared" si="7246"/>
        <v>8.9013698630136986</v>
      </c>
      <c r="BD3254" s="16">
        <f>IF(Template!$F$7="Linear interpolation",LinInterp($AO$5:$AO$18,$AM$5:$AM$18,BC3254),CubicSpline($AO$5:$AO$18,$AM$5:$AM$18,BC3254))</f>
        <v>14.15004823697962</v>
      </c>
      <c r="BE3254" s="221">
        <f t="shared" si="7325"/>
        <v>3.2479999851473598</v>
      </c>
      <c r="BF3254" s="221">
        <f>BE3254/PRODUCT($BG$6:BG3253)</f>
        <v>1.0003625370549658</v>
      </c>
      <c r="BG3254" s="16">
        <f t="shared" si="7247"/>
        <v>1.0003625370549658</v>
      </c>
      <c r="BH3254" s="10">
        <f t="shared" si="7248"/>
        <v>13.232602506251911</v>
      </c>
      <c r="BI3254" s="90"/>
      <c r="BJ3254" s="17">
        <f t="shared" si="7231"/>
        <v>49247</v>
      </c>
      <c r="BK3254" s="16">
        <f t="shared" si="7224"/>
        <v>13.232448855705957</v>
      </c>
      <c r="BL3254" s="10">
        <f ca="1">IFERROR(AVERAGE(INDIRECT("BK"&amp;AC3254-Template!$F$10+1):INDIRECT("BK"&amp;AC3254)),0)</f>
        <v>13.232462858588701</v>
      </c>
      <c r="BM3254" s="35"/>
      <c r="BN3254" s="86"/>
      <c r="BO3254" s="35"/>
      <c r="BP3254" s="35"/>
      <c r="BQ3254" s="35"/>
      <c r="BR3254" s="35"/>
      <c r="BS3254" s="35"/>
      <c r="BT3254" s="35"/>
      <c r="BU3254" s="35"/>
      <c r="BV3254" s="35"/>
      <c r="BW3254" s="35"/>
      <c r="BX3254" s="35"/>
      <c r="BY3254" s="35"/>
      <c r="BZ3254" s="35"/>
      <c r="CA3254" s="35"/>
      <c r="CB3254" s="35"/>
      <c r="CC3254" s="35"/>
      <c r="CD3254" s="35"/>
      <c r="CE3254" s="35"/>
      <c r="CF3254" s="35"/>
      <c r="CG3254" s="35"/>
      <c r="CH3254" s="35"/>
    </row>
    <row r="3255" spans="1:86" ht="15.6" x14ac:dyDescent="0.3">
      <c r="A3255" s="35"/>
      <c r="B3255" s="86"/>
      <c r="C3255" s="35"/>
      <c r="D3255" s="35"/>
      <c r="E3255" s="35"/>
      <c r="F3255" s="35"/>
      <c r="G3255" s="35"/>
      <c r="H3255" s="35"/>
      <c r="I3255" s="35"/>
      <c r="J3255" s="35"/>
      <c r="K3255" s="35"/>
      <c r="L3255" s="35"/>
      <c r="M3255" s="35"/>
      <c r="N3255" s="35"/>
      <c r="O3255" s="35"/>
      <c r="P3255" s="35"/>
      <c r="Q3255" s="35"/>
      <c r="R3255" s="35"/>
      <c r="S3255" s="35"/>
      <c r="T3255" s="17">
        <f t="shared" si="7225"/>
        <v>49271</v>
      </c>
      <c r="U3255" s="216">
        <f t="shared" si="7218"/>
        <v>4</v>
      </c>
      <c r="V3255" s="216">
        <f t="shared" si="7225"/>
        <v>3250</v>
      </c>
      <c r="W3255" s="16">
        <f t="shared" si="7232"/>
        <v>8.9041095890410951</v>
      </c>
      <c r="X3255" s="16" t="e">
        <f>IF(Template!$F$7="Linear interpolation",LinInterp($I$5:$I$22,$G$5:$G$22,W3255),CubicSpline($I$5:$I$22,$G$5:$G$22,W3255))</f>
        <v>#VALUE!</v>
      </c>
      <c r="Y3255" s="221" t="e">
        <f t="shared" si="7219"/>
        <v>#VALUE!</v>
      </c>
      <c r="Z3255" s="221" t="e">
        <f>Y3255/PRODUCT($AA$6:AA3254)</f>
        <v>#VALUE!</v>
      </c>
      <c r="AA3255" s="16" t="e">
        <f t="shared" si="7226"/>
        <v>#VALUE!</v>
      </c>
      <c r="AB3255" s="10" t="e">
        <f t="shared" si="7227"/>
        <v>#VALUE!</v>
      </c>
      <c r="AC3255" s="90">
        <f t="shared" si="7220"/>
        <v>3255</v>
      </c>
      <c r="AD3255" s="17">
        <f t="shared" si="7228"/>
        <v>49248</v>
      </c>
      <c r="AE3255" s="16" t="e">
        <f t="shared" si="7221"/>
        <v>#VALUE!</v>
      </c>
      <c r="AF3255" s="10">
        <f ca="1">IFERROR(AVERAGE(INDIRECT("AE"&amp;AC3255-Template!$F$10+1):INDIRECT("AE"&amp;AC3255)),0)</f>
        <v>0</v>
      </c>
      <c r="AG3255" s="35"/>
      <c r="AH3255" s="86"/>
      <c r="AI3255" s="35"/>
      <c r="AJ3255" s="35"/>
      <c r="AK3255" s="35"/>
      <c r="AL3255" s="35"/>
      <c r="AM3255" s="35"/>
      <c r="AN3255" s="35"/>
      <c r="AO3255" s="35"/>
      <c r="AP3255" s="35"/>
      <c r="AQ3255" s="35"/>
      <c r="AR3255" s="35"/>
      <c r="AS3255" s="35"/>
      <c r="AT3255" s="35"/>
      <c r="AU3255" s="35"/>
      <c r="AV3255" s="35"/>
      <c r="AW3255" s="35"/>
      <c r="AX3255" s="35"/>
      <c r="AY3255" s="35"/>
      <c r="AZ3255" s="17">
        <f t="shared" ref="AZ3255" si="7332">AZ3254+1</f>
        <v>49271</v>
      </c>
      <c r="BA3255" s="216">
        <f t="shared" si="7244"/>
        <v>4</v>
      </c>
      <c r="BB3255" s="216">
        <f t="shared" ref="BB3255" si="7333">BB3254+1</f>
        <v>3250</v>
      </c>
      <c r="BC3255" s="16">
        <f t="shared" si="7246"/>
        <v>8.9041095890410951</v>
      </c>
      <c r="BD3255" s="16">
        <f>IF(Template!$F$7="Linear interpolation",LinInterp($AO$5:$AO$18,$AM$5:$AM$18,BC3255),CubicSpline($AO$5:$AO$18,$AM$5:$AM$18,BC3255))</f>
        <v>14.150046781148401</v>
      </c>
      <c r="BE3255" s="221">
        <f t="shared" si="7325"/>
        <v>3.2491775065277291</v>
      </c>
      <c r="BF3255" s="221">
        <f>BE3255/PRODUCT($BG$6:BG3254)</f>
        <v>1.0003625373724612</v>
      </c>
      <c r="BG3255" s="16">
        <f t="shared" si="7247"/>
        <v>1.0003625373724612</v>
      </c>
      <c r="BH3255" s="10">
        <f t="shared" si="7248"/>
        <v>13.232614094832673</v>
      </c>
      <c r="BI3255" s="90"/>
      <c r="BJ3255" s="17">
        <f t="shared" si="7231"/>
        <v>49248</v>
      </c>
      <c r="BK3255" s="16">
        <f t="shared" si="7224"/>
        <v>13.232446686494148</v>
      </c>
      <c r="BL3255" s="10">
        <f ca="1">IFERROR(AVERAGE(INDIRECT("BK"&amp;AC3255-Template!$F$10+1):INDIRECT("BK"&amp;AC3255)),0)</f>
        <v>13.23245937756395</v>
      </c>
      <c r="BM3255" s="35"/>
      <c r="BN3255" s="86"/>
      <c r="BO3255" s="35"/>
      <c r="BP3255" s="35"/>
      <c r="BQ3255" s="35"/>
      <c r="BR3255" s="35"/>
      <c r="BS3255" s="35"/>
      <c r="BT3255" s="35"/>
      <c r="BU3255" s="35"/>
      <c r="BV3255" s="35"/>
      <c r="BW3255" s="35"/>
      <c r="BX3255" s="35"/>
      <c r="BY3255" s="35"/>
      <c r="BZ3255" s="35"/>
      <c r="CA3255" s="35"/>
      <c r="CB3255" s="35"/>
      <c r="CC3255" s="35"/>
      <c r="CD3255" s="35"/>
      <c r="CE3255" s="35"/>
      <c r="CF3255" s="35"/>
      <c r="CG3255" s="35"/>
      <c r="CH3255" s="35"/>
    </row>
    <row r="3256" spans="1:86" ht="15.6" x14ac:dyDescent="0.3">
      <c r="A3256" s="35"/>
      <c r="B3256" s="86"/>
      <c r="C3256" s="35"/>
      <c r="D3256" s="35"/>
      <c r="E3256" s="35"/>
      <c r="F3256" s="35"/>
      <c r="G3256" s="35"/>
      <c r="H3256" s="35"/>
      <c r="I3256" s="35"/>
      <c r="J3256" s="35"/>
      <c r="K3256" s="35"/>
      <c r="L3256" s="35"/>
      <c r="M3256" s="35"/>
      <c r="N3256" s="35"/>
      <c r="O3256" s="35"/>
      <c r="P3256" s="35"/>
      <c r="Q3256" s="35"/>
      <c r="R3256" s="35"/>
      <c r="S3256" s="35"/>
      <c r="T3256" s="17">
        <f t="shared" si="7225"/>
        <v>49272</v>
      </c>
      <c r="U3256" s="216">
        <f t="shared" si="7218"/>
        <v>5</v>
      </c>
      <c r="V3256" s="216">
        <f t="shared" si="7225"/>
        <v>3251</v>
      </c>
      <c r="W3256" s="16">
        <f t="shared" si="7232"/>
        <v>8.9068493150684933</v>
      </c>
      <c r="X3256" s="16" t="e">
        <f>IF(Template!$F$7="Linear interpolation",LinInterp($I$5:$I$22,$G$5:$G$22,W3256),CubicSpline($I$5:$I$22,$G$5:$G$22,W3256))</f>
        <v>#VALUE!</v>
      </c>
      <c r="Y3256" s="221" t="e">
        <f t="shared" si="7219"/>
        <v>#VALUE!</v>
      </c>
      <c r="Z3256" s="221" t="e">
        <f>Y3256/PRODUCT($AA$6:AA3255)</f>
        <v>#VALUE!</v>
      </c>
      <c r="AA3256" s="16" t="e">
        <f t="shared" si="7226"/>
        <v>#VALUE!</v>
      </c>
      <c r="AB3256" s="10" t="e">
        <f t="shared" si="7227"/>
        <v>#VALUE!</v>
      </c>
      <c r="AC3256" s="90">
        <f t="shared" si="7220"/>
        <v>3256</v>
      </c>
      <c r="AD3256" s="17">
        <f t="shared" si="7228"/>
        <v>49249</v>
      </c>
      <c r="AE3256" s="16" t="e">
        <f t="shared" si="7221"/>
        <v>#VALUE!</v>
      </c>
      <c r="AF3256" s="10">
        <f ca="1">IFERROR(AVERAGE(INDIRECT("AE"&amp;AC3256-Template!$F$10+1):INDIRECT("AE"&amp;AC3256)),0)</f>
        <v>0</v>
      </c>
      <c r="AG3256" s="35"/>
      <c r="AH3256" s="86"/>
      <c r="AI3256" s="35"/>
      <c r="AJ3256" s="35"/>
      <c r="AK3256" s="35"/>
      <c r="AL3256" s="35"/>
      <c r="AM3256" s="35"/>
      <c r="AN3256" s="35"/>
      <c r="AO3256" s="35"/>
      <c r="AP3256" s="35"/>
      <c r="AQ3256" s="35"/>
      <c r="AR3256" s="35"/>
      <c r="AS3256" s="35"/>
      <c r="AT3256" s="35"/>
      <c r="AU3256" s="35"/>
      <c r="AV3256" s="35"/>
      <c r="AW3256" s="35"/>
      <c r="AX3256" s="35"/>
      <c r="AY3256" s="35"/>
      <c r="AZ3256" s="17">
        <f t="shared" ref="AZ3256" si="7334">AZ3255+1</f>
        <v>49272</v>
      </c>
      <c r="BA3256" s="216">
        <f t="shared" si="7244"/>
        <v>5</v>
      </c>
      <c r="BB3256" s="216">
        <f t="shared" ref="BB3256" si="7335">BB3255+1</f>
        <v>3251</v>
      </c>
      <c r="BC3256" s="16">
        <f t="shared" si="7246"/>
        <v>8.9068493150684933</v>
      </c>
      <c r="BD3256" s="16">
        <f>IF(Template!$F$7="Linear interpolation",LinInterp($AO$5:$AO$18,$AM$5:$AM$18,BC3256),CubicSpline($AO$5:$AO$18,$AM$5:$AM$18,BC3256))</f>
        <v>14.150045330419239</v>
      </c>
      <c r="BE3256" s="221">
        <f t="shared" si="7325"/>
        <v>3.2503554558704302</v>
      </c>
      <c r="BF3256" s="221">
        <f>BE3256/PRODUCT($BG$6:BG3255)</f>
        <v>1.0003625377007981</v>
      </c>
      <c r="BG3256" s="16">
        <f t="shared" si="7247"/>
        <v>1.0003625377007981</v>
      </c>
      <c r="BH3256" s="10">
        <f t="shared" si="7248"/>
        <v>13.232626079130005</v>
      </c>
      <c r="BI3256" s="90"/>
      <c r="BJ3256" s="17">
        <f t="shared" si="7231"/>
        <v>49249</v>
      </c>
      <c r="BK3256" s="16">
        <f t="shared" si="7224"/>
        <v>13.232449691333636</v>
      </c>
      <c r="BL3256" s="10">
        <f ca="1">IFERROR(AVERAGE(INDIRECT("BK"&amp;AC3256-Template!$F$10+1):INDIRECT("BK"&amp;AC3256)),0)</f>
        <v>13.232457762133542</v>
      </c>
      <c r="BM3256" s="35"/>
      <c r="BN3256" s="86"/>
      <c r="BO3256" s="35"/>
      <c r="BP3256" s="35"/>
      <c r="BQ3256" s="35"/>
      <c r="BR3256" s="35"/>
      <c r="BS3256" s="35"/>
      <c r="BT3256" s="35"/>
      <c r="BU3256" s="35"/>
      <c r="BV3256" s="35"/>
      <c r="BW3256" s="35"/>
      <c r="BX3256" s="35"/>
      <c r="BY3256" s="35"/>
      <c r="BZ3256" s="35"/>
      <c r="CA3256" s="35"/>
      <c r="CB3256" s="35"/>
      <c r="CC3256" s="35"/>
      <c r="CD3256" s="35"/>
      <c r="CE3256" s="35"/>
      <c r="CF3256" s="35"/>
      <c r="CG3256" s="35"/>
      <c r="CH3256" s="35"/>
    </row>
    <row r="3257" spans="1:86" ht="15.6" x14ac:dyDescent="0.3">
      <c r="A3257" s="35"/>
      <c r="B3257" s="86"/>
      <c r="C3257" s="35"/>
      <c r="D3257" s="35"/>
      <c r="E3257" s="35"/>
      <c r="F3257" s="35"/>
      <c r="G3257" s="35"/>
      <c r="H3257" s="35"/>
      <c r="I3257" s="35"/>
      <c r="J3257" s="35"/>
      <c r="K3257" s="35"/>
      <c r="L3257" s="35"/>
      <c r="M3257" s="35"/>
      <c r="N3257" s="35"/>
      <c r="O3257" s="35"/>
      <c r="P3257" s="35"/>
      <c r="Q3257" s="35"/>
      <c r="R3257" s="35"/>
      <c r="S3257" s="35"/>
      <c r="T3257" s="17">
        <f t="shared" si="7225"/>
        <v>49273</v>
      </c>
      <c r="U3257" s="216">
        <f t="shared" si="7218"/>
        <v>6</v>
      </c>
      <c r="V3257" s="216">
        <f t="shared" si="7225"/>
        <v>3252</v>
      </c>
      <c r="W3257" s="16">
        <f t="shared" si="7232"/>
        <v>8.9095890410958898</v>
      </c>
      <c r="X3257" s="16" t="e">
        <f>IF(Template!$F$7="Linear interpolation",LinInterp($I$5:$I$22,$G$5:$G$22,W3257),CubicSpline($I$5:$I$22,$G$5:$G$22,W3257))</f>
        <v>#VALUE!</v>
      </c>
      <c r="Y3257" s="221" t="e">
        <f t="shared" si="7219"/>
        <v>#VALUE!</v>
      </c>
      <c r="Z3257" s="221" t="e">
        <f>Y3257/PRODUCT($AA$6:AA3256)</f>
        <v>#VALUE!</v>
      </c>
      <c r="AA3257" s="16" t="e">
        <f t="shared" si="7226"/>
        <v>#VALUE!</v>
      </c>
      <c r="AB3257" s="10" t="e">
        <f t="shared" si="7227"/>
        <v>#VALUE!</v>
      </c>
      <c r="AC3257" s="90">
        <f t="shared" si="7220"/>
        <v>3257</v>
      </c>
      <c r="AD3257" s="17">
        <f t="shared" si="7228"/>
        <v>49250</v>
      </c>
      <c r="AE3257" s="16" t="e">
        <f t="shared" si="7221"/>
        <v>#VALUE!</v>
      </c>
      <c r="AF3257" s="10">
        <f ca="1">IFERROR(AVERAGE(INDIRECT("AE"&amp;AC3257-Template!$F$10+1):INDIRECT("AE"&amp;AC3257)),0)</f>
        <v>0</v>
      </c>
      <c r="AG3257" s="35"/>
      <c r="AH3257" s="86"/>
      <c r="AI3257" s="35"/>
      <c r="AJ3257" s="35"/>
      <c r="AK3257" s="35"/>
      <c r="AL3257" s="35"/>
      <c r="AM3257" s="35"/>
      <c r="AN3257" s="35"/>
      <c r="AO3257" s="35"/>
      <c r="AP3257" s="35"/>
      <c r="AQ3257" s="35"/>
      <c r="AR3257" s="35"/>
      <c r="AS3257" s="35"/>
      <c r="AT3257" s="35"/>
      <c r="AU3257" s="35"/>
      <c r="AV3257" s="35"/>
      <c r="AW3257" s="35"/>
      <c r="AX3257" s="35"/>
      <c r="AY3257" s="35"/>
      <c r="AZ3257" s="17">
        <f t="shared" ref="AZ3257" si="7336">AZ3256+1</f>
        <v>49273</v>
      </c>
      <c r="BA3257" s="216">
        <f t="shared" si="7244"/>
        <v>6</v>
      </c>
      <c r="BB3257" s="216">
        <f t="shared" ref="BB3257" si="7337">BB3256+1</f>
        <v>3252</v>
      </c>
      <c r="BC3257" s="16">
        <f t="shared" si="7246"/>
        <v>8.9095890410958898</v>
      </c>
      <c r="BD3257" s="16">
        <f>IF(Template!$F$7="Linear interpolation",LinInterp($AO$5:$AO$18,$AM$5:$AM$18,BC3257),CubicSpline($AO$5:$AO$18,$AM$5:$AM$18,BC3257))</f>
        <v>14.150043884926395</v>
      </c>
      <c r="BE3257" s="221">
        <f t="shared" si="7325"/>
        <v>3.2515338333666537</v>
      </c>
      <c r="BF3257" s="221">
        <f>BE3257/PRODUCT($BG$6:BG3256)</f>
        <v>1.0003625380399841</v>
      </c>
      <c r="BG3257" s="16">
        <f t="shared" si="7247"/>
        <v>1.0003625377007981</v>
      </c>
      <c r="BH3257" s="10">
        <f t="shared" si="7248"/>
        <v>13.232626079130005</v>
      </c>
      <c r="BI3257" s="90"/>
      <c r="BJ3257" s="17">
        <f t="shared" si="7231"/>
        <v>49250</v>
      </c>
      <c r="BK3257" s="16">
        <f t="shared" si="7224"/>
        <v>13.232453081386097</v>
      </c>
      <c r="BL3257" s="10">
        <f ca="1">IFERROR(AVERAGE(INDIRECT("BK"&amp;AC3257-Template!$F$10+1):INDIRECT("BK"&amp;AC3257)),0)</f>
        <v>13.232455630048223</v>
      </c>
      <c r="BM3257" s="35"/>
      <c r="BN3257" s="86"/>
      <c r="BO3257" s="35"/>
      <c r="BP3257" s="35"/>
      <c r="BQ3257" s="35"/>
      <c r="BR3257" s="35"/>
      <c r="BS3257" s="35"/>
      <c r="BT3257" s="35"/>
      <c r="BU3257" s="35"/>
      <c r="BV3257" s="35"/>
      <c r="BW3257" s="35"/>
      <c r="BX3257" s="35"/>
      <c r="BY3257" s="35"/>
      <c r="BZ3257" s="35"/>
      <c r="CA3257" s="35"/>
      <c r="CB3257" s="35"/>
      <c r="CC3257" s="35"/>
      <c r="CD3257" s="35"/>
      <c r="CE3257" s="35"/>
      <c r="CF3257" s="35"/>
      <c r="CG3257" s="35"/>
      <c r="CH3257" s="35"/>
    </row>
    <row r="3258" spans="1:86" ht="15.6" x14ac:dyDescent="0.3">
      <c r="A3258" s="35"/>
      <c r="B3258" s="86"/>
      <c r="C3258" s="35"/>
      <c r="D3258" s="35"/>
      <c r="E3258" s="35"/>
      <c r="F3258" s="35"/>
      <c r="G3258" s="35"/>
      <c r="H3258" s="35"/>
      <c r="I3258" s="35"/>
      <c r="J3258" s="35"/>
      <c r="K3258" s="35"/>
      <c r="L3258" s="35"/>
      <c r="M3258" s="35"/>
      <c r="N3258" s="35"/>
      <c r="O3258" s="35"/>
      <c r="P3258" s="35"/>
      <c r="Q3258" s="35"/>
      <c r="R3258" s="35"/>
      <c r="S3258" s="35"/>
      <c r="T3258" s="17">
        <f t="shared" si="7225"/>
        <v>49274</v>
      </c>
      <c r="U3258" s="216">
        <f t="shared" si="7218"/>
        <v>7</v>
      </c>
      <c r="V3258" s="216">
        <f t="shared" si="7225"/>
        <v>3253</v>
      </c>
      <c r="W3258" s="16">
        <f t="shared" si="7232"/>
        <v>8.912328767123288</v>
      </c>
      <c r="X3258" s="16" t="e">
        <f>IF(Template!$F$7="Linear interpolation",LinInterp($I$5:$I$22,$G$5:$G$22,W3258),CubicSpline($I$5:$I$22,$G$5:$G$22,W3258))</f>
        <v>#VALUE!</v>
      </c>
      <c r="Y3258" s="221" t="e">
        <f t="shared" si="7219"/>
        <v>#VALUE!</v>
      </c>
      <c r="Z3258" s="221" t="e">
        <f>Y3258/PRODUCT($AA$6:AA3257)</f>
        <v>#VALUE!</v>
      </c>
      <c r="AA3258" s="16" t="e">
        <f t="shared" si="7226"/>
        <v>#VALUE!</v>
      </c>
      <c r="AB3258" s="10" t="e">
        <f t="shared" si="7227"/>
        <v>#VALUE!</v>
      </c>
      <c r="AC3258" s="90">
        <f t="shared" si="7220"/>
        <v>3258</v>
      </c>
      <c r="AD3258" s="17">
        <f t="shared" si="7228"/>
        <v>49251</v>
      </c>
      <c r="AE3258" s="16" t="e">
        <f t="shared" si="7221"/>
        <v>#VALUE!</v>
      </c>
      <c r="AF3258" s="10">
        <f ca="1">IFERROR(AVERAGE(INDIRECT("AE"&amp;AC3258-Template!$F$10+1):INDIRECT("AE"&amp;AC3258)),0)</f>
        <v>0</v>
      </c>
      <c r="AG3258" s="35"/>
      <c r="AH3258" s="86"/>
      <c r="AI3258" s="35"/>
      <c r="AJ3258" s="35"/>
      <c r="AK3258" s="35"/>
      <c r="AL3258" s="35"/>
      <c r="AM3258" s="35"/>
      <c r="AN3258" s="35"/>
      <c r="AO3258" s="35"/>
      <c r="AP3258" s="35"/>
      <c r="AQ3258" s="35"/>
      <c r="AR3258" s="35"/>
      <c r="AS3258" s="35"/>
      <c r="AT3258" s="35"/>
      <c r="AU3258" s="35"/>
      <c r="AV3258" s="35"/>
      <c r="AW3258" s="35"/>
      <c r="AX3258" s="35"/>
      <c r="AY3258" s="35"/>
      <c r="AZ3258" s="17">
        <f t="shared" ref="AZ3258" si="7338">AZ3257+1</f>
        <v>49274</v>
      </c>
      <c r="BA3258" s="216">
        <f t="shared" si="7244"/>
        <v>7</v>
      </c>
      <c r="BB3258" s="216">
        <f t="shared" ref="BB3258" si="7339">BB3257+1</f>
        <v>3253</v>
      </c>
      <c r="BC3258" s="16">
        <f t="shared" si="7246"/>
        <v>8.912328767123288</v>
      </c>
      <c r="BD3258" s="16">
        <f>IF(Template!$F$7="Linear interpolation",LinInterp($AO$5:$AO$18,$AM$5:$AM$18,BC3258),CubicSpline($AO$5:$AO$18,$AM$5:$AM$18,BC3258))</f>
        <v>14.150042444804138</v>
      </c>
      <c r="BE3258" s="221">
        <f t="shared" si="7325"/>
        <v>3.2527126392077421</v>
      </c>
      <c r="BF3258" s="221">
        <f>BE3258/PRODUCT($BG$6:BG3257)</f>
        <v>1.0003625387292197</v>
      </c>
      <c r="BG3258" s="16">
        <f t="shared" si="7247"/>
        <v>1.0003625377007981</v>
      </c>
      <c r="BH3258" s="10">
        <f t="shared" si="7248"/>
        <v>13.232626079130005</v>
      </c>
      <c r="BI3258" s="90"/>
      <c r="BJ3258" s="17">
        <f t="shared" si="7231"/>
        <v>49251</v>
      </c>
      <c r="BK3258" s="16">
        <f t="shared" si="7224"/>
        <v>13.232456857154018</v>
      </c>
      <c r="BL3258" s="10">
        <f ca="1">IFERROR(AVERAGE(INDIRECT("BK"&amp;AC3258-Template!$F$10+1):INDIRECT("BK"&amp;AC3258)),0)</f>
        <v>13.232453876838598</v>
      </c>
      <c r="BM3258" s="35"/>
      <c r="BN3258" s="86"/>
      <c r="BO3258" s="35"/>
      <c r="BP3258" s="35"/>
      <c r="BQ3258" s="35"/>
      <c r="BR3258" s="35"/>
      <c r="BS3258" s="35"/>
      <c r="BT3258" s="35"/>
      <c r="BU3258" s="35"/>
      <c r="BV3258" s="35"/>
      <c r="BW3258" s="35"/>
      <c r="BX3258" s="35"/>
      <c r="BY3258" s="35"/>
      <c r="BZ3258" s="35"/>
      <c r="CA3258" s="35"/>
      <c r="CB3258" s="35"/>
      <c r="CC3258" s="35"/>
      <c r="CD3258" s="35"/>
      <c r="CE3258" s="35"/>
      <c r="CF3258" s="35"/>
      <c r="CG3258" s="35"/>
      <c r="CH3258" s="35"/>
    </row>
    <row r="3259" spans="1:86" ht="15.6" x14ac:dyDescent="0.3">
      <c r="A3259" s="35"/>
      <c r="B3259" s="86"/>
      <c r="C3259" s="35"/>
      <c r="D3259" s="35"/>
      <c r="E3259" s="35"/>
      <c r="F3259" s="35"/>
      <c r="G3259" s="35"/>
      <c r="H3259" s="35"/>
      <c r="I3259" s="35"/>
      <c r="J3259" s="35"/>
      <c r="K3259" s="35"/>
      <c r="L3259" s="35"/>
      <c r="M3259" s="35"/>
      <c r="N3259" s="35"/>
      <c r="O3259" s="35"/>
      <c r="P3259" s="35"/>
      <c r="Q3259" s="35"/>
      <c r="R3259" s="35"/>
      <c r="S3259" s="35"/>
      <c r="T3259" s="17">
        <f t="shared" si="7225"/>
        <v>49275</v>
      </c>
      <c r="U3259" s="216">
        <f t="shared" si="7218"/>
        <v>1</v>
      </c>
      <c r="V3259" s="216">
        <f t="shared" si="7225"/>
        <v>3254</v>
      </c>
      <c r="W3259" s="16">
        <f t="shared" si="7232"/>
        <v>8.9150684931506845</v>
      </c>
      <c r="X3259" s="16" t="e">
        <f>IF(Template!$F$7="Linear interpolation",LinInterp($I$5:$I$22,$G$5:$G$22,W3259),CubicSpline($I$5:$I$22,$G$5:$G$22,W3259))</f>
        <v>#VALUE!</v>
      </c>
      <c r="Y3259" s="221" t="e">
        <f t="shared" si="7219"/>
        <v>#VALUE!</v>
      </c>
      <c r="Z3259" s="221" t="e">
        <f>Y3259/PRODUCT($AA$6:AA3258)</f>
        <v>#VALUE!</v>
      </c>
      <c r="AA3259" s="16" t="e">
        <f t="shared" si="7226"/>
        <v>#VALUE!</v>
      </c>
      <c r="AB3259" s="10" t="e">
        <f t="shared" si="7227"/>
        <v>#VALUE!</v>
      </c>
      <c r="AC3259" s="90">
        <f t="shared" si="7220"/>
        <v>3259</v>
      </c>
      <c r="AD3259" s="17">
        <f t="shared" si="7228"/>
        <v>49252</v>
      </c>
      <c r="AE3259" s="16" t="e">
        <f t="shared" si="7221"/>
        <v>#VALUE!</v>
      </c>
      <c r="AF3259" s="10">
        <f ca="1">IFERROR(AVERAGE(INDIRECT("AE"&amp;AC3259-Template!$F$10+1):INDIRECT("AE"&amp;AC3259)),0)</f>
        <v>0</v>
      </c>
      <c r="AG3259" s="35"/>
      <c r="AH3259" s="86"/>
      <c r="AI3259" s="35"/>
      <c r="AJ3259" s="35"/>
      <c r="AK3259" s="35"/>
      <c r="AL3259" s="35"/>
      <c r="AM3259" s="35"/>
      <c r="AN3259" s="35"/>
      <c r="AO3259" s="35"/>
      <c r="AP3259" s="35"/>
      <c r="AQ3259" s="35"/>
      <c r="AR3259" s="35"/>
      <c r="AS3259" s="35"/>
      <c r="AT3259" s="35"/>
      <c r="AU3259" s="35"/>
      <c r="AV3259" s="35"/>
      <c r="AW3259" s="35"/>
      <c r="AX3259" s="35"/>
      <c r="AY3259" s="35"/>
      <c r="AZ3259" s="17">
        <f t="shared" ref="AZ3259" si="7340">AZ3258+1</f>
        <v>49275</v>
      </c>
      <c r="BA3259" s="216">
        <f t="shared" si="7244"/>
        <v>1</v>
      </c>
      <c r="BB3259" s="216">
        <f t="shared" ref="BB3259" si="7341">BB3258+1</f>
        <v>3254</v>
      </c>
      <c r="BC3259" s="16">
        <f t="shared" si="7246"/>
        <v>8.9150684931506845</v>
      </c>
      <c r="BD3259" s="16">
        <f>IF(Template!$F$7="Linear interpolation",LinInterp($AO$5:$AO$18,$AM$5:$AM$18,BC3259),CubicSpline($AO$5:$AO$18,$AM$5:$AM$18,BC3259))</f>
        <v>14.15004101018673</v>
      </c>
      <c r="BE3259" s="221">
        <f t="shared" si="7325"/>
        <v>3.253891873585196</v>
      </c>
      <c r="BF3259" s="221">
        <f>BE3259/PRODUCT($BG$6:BG3258)</f>
        <v>1.0003625397793827</v>
      </c>
      <c r="BG3259" s="16">
        <f t="shared" si="7247"/>
        <v>1.0003625397793827</v>
      </c>
      <c r="BH3259" s="10">
        <f t="shared" si="7248"/>
        <v>13.232701947469284</v>
      </c>
      <c r="BI3259" s="90"/>
      <c r="BJ3259" s="17">
        <f t="shared" si="7231"/>
        <v>49252</v>
      </c>
      <c r="BK3259" s="16">
        <f t="shared" si="7224"/>
        <v>13.232456857154018</v>
      </c>
      <c r="BL3259" s="10">
        <f ca="1">IFERROR(AVERAGE(INDIRECT("BK"&amp;AC3259-Template!$F$10+1):INDIRECT("BK"&amp;AC3259)),0)</f>
        <v>13.232452364245114</v>
      </c>
      <c r="BM3259" s="35"/>
      <c r="BN3259" s="86"/>
      <c r="BO3259" s="35"/>
      <c r="BP3259" s="35"/>
      <c r="BQ3259" s="35"/>
      <c r="BR3259" s="35"/>
      <c r="BS3259" s="35"/>
      <c r="BT3259" s="35"/>
      <c r="BU3259" s="35"/>
      <c r="BV3259" s="35"/>
      <c r="BW3259" s="35"/>
      <c r="BX3259" s="35"/>
      <c r="BY3259" s="35"/>
      <c r="BZ3259" s="35"/>
      <c r="CA3259" s="35"/>
      <c r="CB3259" s="35"/>
      <c r="CC3259" s="35"/>
      <c r="CD3259" s="35"/>
      <c r="CE3259" s="35"/>
      <c r="CF3259" s="35"/>
      <c r="CG3259" s="35"/>
      <c r="CH3259" s="35"/>
    </row>
    <row r="3260" spans="1:86" ht="15.6" x14ac:dyDescent="0.3">
      <c r="A3260" s="35"/>
      <c r="B3260" s="86"/>
      <c r="C3260" s="35"/>
      <c r="D3260" s="35"/>
      <c r="E3260" s="35"/>
      <c r="F3260" s="35"/>
      <c r="G3260" s="35"/>
      <c r="H3260" s="35"/>
      <c r="I3260" s="35"/>
      <c r="J3260" s="35"/>
      <c r="K3260" s="35"/>
      <c r="L3260" s="35"/>
      <c r="M3260" s="35"/>
      <c r="N3260" s="35"/>
      <c r="O3260" s="35"/>
      <c r="P3260" s="35"/>
      <c r="Q3260" s="35"/>
      <c r="R3260" s="35"/>
      <c r="S3260" s="35"/>
      <c r="T3260" s="17">
        <f t="shared" si="7225"/>
        <v>49276</v>
      </c>
      <c r="U3260" s="216">
        <f t="shared" si="7218"/>
        <v>2</v>
      </c>
      <c r="V3260" s="216">
        <f t="shared" si="7225"/>
        <v>3255</v>
      </c>
      <c r="W3260" s="16">
        <f t="shared" si="7232"/>
        <v>8.9178082191780828</v>
      </c>
      <c r="X3260" s="16" t="e">
        <f>IF(Template!$F$7="Linear interpolation",LinInterp($I$5:$I$22,$G$5:$G$22,W3260),CubicSpline($I$5:$I$22,$G$5:$G$22,W3260))</f>
        <v>#VALUE!</v>
      </c>
      <c r="Y3260" s="221" t="e">
        <f t="shared" si="7219"/>
        <v>#VALUE!</v>
      </c>
      <c r="Z3260" s="221" t="e">
        <f>Y3260/PRODUCT($AA$6:AA3259)</f>
        <v>#VALUE!</v>
      </c>
      <c r="AA3260" s="16" t="e">
        <f t="shared" si="7226"/>
        <v>#VALUE!</v>
      </c>
      <c r="AB3260" s="10" t="e">
        <f t="shared" si="7227"/>
        <v>#VALUE!</v>
      </c>
      <c r="AC3260" s="90">
        <f t="shared" si="7220"/>
        <v>3260</v>
      </c>
      <c r="AD3260" s="17">
        <f t="shared" si="7228"/>
        <v>49253</v>
      </c>
      <c r="AE3260" s="16" t="e">
        <f t="shared" si="7221"/>
        <v>#VALUE!</v>
      </c>
      <c r="AF3260" s="10">
        <f ca="1">IFERROR(AVERAGE(INDIRECT("AE"&amp;AC3260-Template!$F$10+1):INDIRECT("AE"&amp;AC3260)),0)</f>
        <v>0</v>
      </c>
      <c r="AG3260" s="35"/>
      <c r="AH3260" s="86"/>
      <c r="AI3260" s="35"/>
      <c r="AJ3260" s="35"/>
      <c r="AK3260" s="35"/>
      <c r="AL3260" s="35"/>
      <c r="AM3260" s="35"/>
      <c r="AN3260" s="35"/>
      <c r="AO3260" s="35"/>
      <c r="AP3260" s="35"/>
      <c r="AQ3260" s="35"/>
      <c r="AR3260" s="35"/>
      <c r="AS3260" s="35"/>
      <c r="AT3260" s="35"/>
      <c r="AU3260" s="35"/>
      <c r="AV3260" s="35"/>
      <c r="AW3260" s="35"/>
      <c r="AX3260" s="35"/>
      <c r="AY3260" s="35"/>
      <c r="AZ3260" s="17">
        <f t="shared" ref="AZ3260" si="7342">AZ3259+1</f>
        <v>49276</v>
      </c>
      <c r="BA3260" s="216">
        <f t="shared" si="7244"/>
        <v>2</v>
      </c>
      <c r="BB3260" s="216">
        <f t="shared" ref="BB3260" si="7343">BB3259+1</f>
        <v>3255</v>
      </c>
      <c r="BC3260" s="16">
        <f t="shared" si="7246"/>
        <v>8.9178082191780828</v>
      </c>
      <c r="BD3260" s="16">
        <f>IF(Template!$F$7="Linear interpolation",LinInterp($AO$5:$AO$18,$AM$5:$AM$18,BC3260),CubicSpline($AO$5:$AO$18,$AM$5:$AM$18,BC3260))</f>
        <v>14.150039581208434</v>
      </c>
      <c r="BE3260" s="221">
        <f t="shared" si="7325"/>
        <v>3.2550715366906577</v>
      </c>
      <c r="BF3260" s="221">
        <f>BE3260/PRODUCT($BG$6:BG3259)</f>
        <v>1.0003625391227775</v>
      </c>
      <c r="BG3260" s="16">
        <f t="shared" si="7247"/>
        <v>1.0003625391227775</v>
      </c>
      <c r="BH3260" s="10">
        <f t="shared" si="7248"/>
        <v>13.232677981378949</v>
      </c>
      <c r="BI3260" s="90"/>
      <c r="BJ3260" s="17">
        <f t="shared" si="7231"/>
        <v>49253</v>
      </c>
      <c r="BK3260" s="16">
        <f t="shared" si="7224"/>
        <v>13.232456857154018</v>
      </c>
      <c r="BL3260" s="10">
        <f ca="1">IFERROR(AVERAGE(INDIRECT("BK"&amp;AC3260-Template!$F$10+1):INDIRECT("BK"&amp;AC3260)),0)</f>
        <v>13.232451079850671</v>
      </c>
      <c r="BM3260" s="35"/>
      <c r="BN3260" s="86"/>
      <c r="BO3260" s="35"/>
      <c r="BP3260" s="35"/>
      <c r="BQ3260" s="35"/>
      <c r="BR3260" s="35"/>
      <c r="BS3260" s="35"/>
      <c r="BT3260" s="35"/>
      <c r="BU3260" s="35"/>
      <c r="BV3260" s="35"/>
      <c r="BW3260" s="35"/>
      <c r="BX3260" s="35"/>
      <c r="BY3260" s="35"/>
      <c r="BZ3260" s="35"/>
      <c r="CA3260" s="35"/>
      <c r="CB3260" s="35"/>
      <c r="CC3260" s="35"/>
      <c r="CD3260" s="35"/>
      <c r="CE3260" s="35"/>
      <c r="CF3260" s="35"/>
      <c r="CG3260" s="35"/>
      <c r="CH3260" s="35"/>
    </row>
    <row r="3261" spans="1:86" ht="15.6" x14ac:dyDescent="0.3">
      <c r="A3261" s="35"/>
      <c r="B3261" s="86"/>
      <c r="C3261" s="35"/>
      <c r="D3261" s="35"/>
      <c r="E3261" s="35"/>
      <c r="F3261" s="35"/>
      <c r="G3261" s="35"/>
      <c r="H3261" s="35"/>
      <c r="I3261" s="35"/>
      <c r="J3261" s="35"/>
      <c r="K3261" s="35"/>
      <c r="L3261" s="35"/>
      <c r="M3261" s="35"/>
      <c r="N3261" s="35"/>
      <c r="O3261" s="35"/>
      <c r="P3261" s="35"/>
      <c r="Q3261" s="35"/>
      <c r="R3261" s="35"/>
      <c r="S3261" s="35"/>
      <c r="T3261" s="17">
        <f t="shared" si="7225"/>
        <v>49277</v>
      </c>
      <c r="U3261" s="216">
        <f t="shared" si="7218"/>
        <v>3</v>
      </c>
      <c r="V3261" s="216">
        <f t="shared" si="7225"/>
        <v>3256</v>
      </c>
      <c r="W3261" s="16">
        <f t="shared" si="7232"/>
        <v>8.9205479452054792</v>
      </c>
      <c r="X3261" s="16" t="e">
        <f>IF(Template!$F$7="Linear interpolation",LinInterp($I$5:$I$22,$G$5:$G$22,W3261),CubicSpline($I$5:$I$22,$G$5:$G$22,W3261))</f>
        <v>#VALUE!</v>
      </c>
      <c r="Y3261" s="221" t="e">
        <f t="shared" si="7219"/>
        <v>#VALUE!</v>
      </c>
      <c r="Z3261" s="221" t="e">
        <f>Y3261/PRODUCT($AA$6:AA3260)</f>
        <v>#VALUE!</v>
      </c>
      <c r="AA3261" s="16" t="e">
        <f t="shared" si="7226"/>
        <v>#VALUE!</v>
      </c>
      <c r="AB3261" s="10" t="e">
        <f t="shared" si="7227"/>
        <v>#VALUE!</v>
      </c>
      <c r="AC3261" s="90">
        <f t="shared" si="7220"/>
        <v>3261</v>
      </c>
      <c r="AD3261" s="17">
        <f t="shared" si="7228"/>
        <v>49254</v>
      </c>
      <c r="AE3261" s="16" t="e">
        <f t="shared" si="7221"/>
        <v>#VALUE!</v>
      </c>
      <c r="AF3261" s="10">
        <f ca="1">IFERROR(AVERAGE(INDIRECT("AE"&amp;AC3261-Template!$F$10+1):INDIRECT("AE"&amp;AC3261)),0)</f>
        <v>0</v>
      </c>
      <c r="AG3261" s="35"/>
      <c r="AH3261" s="86"/>
      <c r="AI3261" s="35"/>
      <c r="AJ3261" s="35"/>
      <c r="AK3261" s="35"/>
      <c r="AL3261" s="35"/>
      <c r="AM3261" s="35"/>
      <c r="AN3261" s="35"/>
      <c r="AO3261" s="35"/>
      <c r="AP3261" s="35"/>
      <c r="AQ3261" s="35"/>
      <c r="AR3261" s="35"/>
      <c r="AS3261" s="35"/>
      <c r="AT3261" s="35"/>
      <c r="AU3261" s="35"/>
      <c r="AV3261" s="35"/>
      <c r="AW3261" s="35"/>
      <c r="AX3261" s="35"/>
      <c r="AY3261" s="35"/>
      <c r="AZ3261" s="17">
        <f t="shared" ref="AZ3261" si="7344">AZ3260+1</f>
        <v>49277</v>
      </c>
      <c r="BA3261" s="216">
        <f t="shared" si="7244"/>
        <v>3</v>
      </c>
      <c r="BB3261" s="216">
        <f t="shared" ref="BB3261" si="7345">BB3260+1</f>
        <v>3256</v>
      </c>
      <c r="BC3261" s="16">
        <f t="shared" si="7246"/>
        <v>8.9205479452054792</v>
      </c>
      <c r="BD3261" s="16">
        <f>IF(Template!$F$7="Linear interpolation",LinInterp($AO$5:$AO$18,$AM$5:$AM$18,BC3261),CubicSpline($AO$5:$AO$18,$AM$5:$AM$18,BC3261))</f>
        <v>14.150038158003518</v>
      </c>
      <c r="BE3261" s="221">
        <f t="shared" si="7325"/>
        <v>3.256251628715924</v>
      </c>
      <c r="BF3261" s="221">
        <f>BE3261/PRODUCT($BG$6:BG3260)</f>
        <v>1.000362539505496</v>
      </c>
      <c r="BG3261" s="16">
        <f t="shared" si="7247"/>
        <v>1.000362539505496</v>
      </c>
      <c r="BH3261" s="10">
        <f t="shared" si="7248"/>
        <v>13.232691950605059</v>
      </c>
      <c r="BI3261" s="90"/>
      <c r="BJ3261" s="17">
        <f t="shared" si="7231"/>
        <v>49254</v>
      </c>
      <c r="BK3261" s="16">
        <f t="shared" si="7224"/>
        <v>13.232483375878012</v>
      </c>
      <c r="BL3261" s="10">
        <f ca="1">IFERROR(AVERAGE(INDIRECT("BK"&amp;AC3261-Template!$F$10+1):INDIRECT("BK"&amp;AC3261)),0)</f>
        <v>13.232450679413695</v>
      </c>
      <c r="BM3261" s="35"/>
      <c r="BN3261" s="86"/>
      <c r="BO3261" s="35"/>
      <c r="BP3261" s="35"/>
      <c r="BQ3261" s="35"/>
      <c r="BR3261" s="35"/>
      <c r="BS3261" s="35"/>
      <c r="BT3261" s="35"/>
      <c r="BU3261" s="35"/>
      <c r="BV3261" s="35"/>
      <c r="BW3261" s="35"/>
      <c r="BX3261" s="35"/>
      <c r="BY3261" s="35"/>
      <c r="BZ3261" s="35"/>
      <c r="CA3261" s="35"/>
      <c r="CB3261" s="35"/>
      <c r="CC3261" s="35"/>
      <c r="CD3261" s="35"/>
      <c r="CE3261" s="35"/>
      <c r="CF3261" s="35"/>
      <c r="CG3261" s="35"/>
      <c r="CH3261" s="35"/>
    </row>
    <row r="3262" spans="1:86" ht="15.6" x14ac:dyDescent="0.3">
      <c r="A3262" s="35"/>
      <c r="B3262" s="86"/>
      <c r="C3262" s="35"/>
      <c r="D3262" s="35"/>
      <c r="E3262" s="35"/>
      <c r="F3262" s="35"/>
      <c r="G3262" s="35"/>
      <c r="H3262" s="35"/>
      <c r="I3262" s="35"/>
      <c r="J3262" s="35"/>
      <c r="K3262" s="35"/>
      <c r="L3262" s="35"/>
      <c r="M3262" s="35"/>
      <c r="N3262" s="35"/>
      <c r="O3262" s="35"/>
      <c r="P3262" s="35"/>
      <c r="Q3262" s="35"/>
      <c r="R3262" s="35"/>
      <c r="S3262" s="35"/>
      <c r="T3262" s="17">
        <f t="shared" si="7225"/>
        <v>49278</v>
      </c>
      <c r="U3262" s="216">
        <f t="shared" si="7218"/>
        <v>4</v>
      </c>
      <c r="V3262" s="216">
        <f t="shared" si="7225"/>
        <v>3257</v>
      </c>
      <c r="W3262" s="16">
        <f t="shared" si="7232"/>
        <v>8.9232876712328775</v>
      </c>
      <c r="X3262" s="16" t="e">
        <f>IF(Template!$F$7="Linear interpolation",LinInterp($I$5:$I$22,$G$5:$G$22,W3262),CubicSpline($I$5:$I$22,$G$5:$G$22,W3262))</f>
        <v>#VALUE!</v>
      </c>
      <c r="Y3262" s="221" t="e">
        <f t="shared" si="7219"/>
        <v>#VALUE!</v>
      </c>
      <c r="Z3262" s="221" t="e">
        <f>Y3262/PRODUCT($AA$6:AA3261)</f>
        <v>#VALUE!</v>
      </c>
      <c r="AA3262" s="16" t="e">
        <f t="shared" si="7226"/>
        <v>#VALUE!</v>
      </c>
      <c r="AB3262" s="10" t="e">
        <f t="shared" si="7227"/>
        <v>#VALUE!</v>
      </c>
      <c r="AC3262" s="90">
        <f t="shared" si="7220"/>
        <v>3262</v>
      </c>
      <c r="AD3262" s="17">
        <f t="shared" si="7228"/>
        <v>49255</v>
      </c>
      <c r="AE3262" s="16" t="e">
        <f t="shared" si="7221"/>
        <v>#VALUE!</v>
      </c>
      <c r="AF3262" s="10">
        <f ca="1">IFERROR(AVERAGE(INDIRECT("AE"&amp;AC3262-Template!$F$10+1):INDIRECT("AE"&amp;AC3262)),0)</f>
        <v>0</v>
      </c>
      <c r="AG3262" s="35"/>
      <c r="AH3262" s="86"/>
      <c r="AI3262" s="35"/>
      <c r="AJ3262" s="35"/>
      <c r="AK3262" s="35"/>
      <c r="AL3262" s="35"/>
      <c r="AM3262" s="35"/>
      <c r="AN3262" s="35"/>
      <c r="AO3262" s="35"/>
      <c r="AP3262" s="35"/>
      <c r="AQ3262" s="35"/>
      <c r="AR3262" s="35"/>
      <c r="AS3262" s="35"/>
      <c r="AT3262" s="35"/>
      <c r="AU3262" s="35"/>
      <c r="AV3262" s="35"/>
      <c r="AW3262" s="35"/>
      <c r="AX3262" s="35"/>
      <c r="AY3262" s="35"/>
      <c r="AZ3262" s="17">
        <f t="shared" ref="AZ3262" si="7346">AZ3261+1</f>
        <v>49278</v>
      </c>
      <c r="BA3262" s="216">
        <f t="shared" si="7244"/>
        <v>4</v>
      </c>
      <c r="BB3262" s="216">
        <f t="shared" ref="BB3262" si="7347">BB3261+1</f>
        <v>3257</v>
      </c>
      <c r="BC3262" s="16">
        <f t="shared" si="7246"/>
        <v>8.9232876712328775</v>
      </c>
      <c r="BD3262" s="16">
        <f>IF(Template!$F$7="Linear interpolation",LinInterp($AO$5:$AO$18,$AM$5:$AM$18,BC3262),CubicSpline($AO$5:$AO$18,$AM$5:$AM$18,BC3262))</f>
        <v>14.150036740706245</v>
      </c>
      <c r="BE3262" s="221">
        <f t="shared" si="7325"/>
        <v>3.2574321498529382</v>
      </c>
      <c r="BF3262" s="221">
        <f>BE3262/PRODUCT($BG$6:BG3261)</f>
        <v>1.0003625398991292</v>
      </c>
      <c r="BG3262" s="16">
        <f t="shared" si="7247"/>
        <v>1.0003625398991292</v>
      </c>
      <c r="BH3262" s="10">
        <f t="shared" si="7248"/>
        <v>13.232706318214159</v>
      </c>
      <c r="BI3262" s="90"/>
      <c r="BJ3262" s="17">
        <f t="shared" si="7231"/>
        <v>49255</v>
      </c>
      <c r="BK3262" s="16">
        <f t="shared" si="7224"/>
        <v>13.232475826676303</v>
      </c>
      <c r="BL3262" s="10">
        <f ca="1">IFERROR(AVERAGE(INDIRECT("BK"&amp;AC3262-Template!$F$10+1):INDIRECT("BK"&amp;AC3262)),0)</f>
        <v>13.232450027336659</v>
      </c>
      <c r="BM3262" s="35"/>
      <c r="BN3262" s="86"/>
      <c r="BO3262" s="35"/>
      <c r="BP3262" s="35"/>
      <c r="BQ3262" s="35"/>
      <c r="BR3262" s="35"/>
      <c r="BS3262" s="35"/>
      <c r="BT3262" s="35"/>
      <c r="BU3262" s="35"/>
      <c r="BV3262" s="35"/>
      <c r="BW3262" s="35"/>
      <c r="BX3262" s="35"/>
      <c r="BY3262" s="35"/>
      <c r="BZ3262" s="35"/>
      <c r="CA3262" s="35"/>
      <c r="CB3262" s="35"/>
      <c r="CC3262" s="35"/>
      <c r="CD3262" s="35"/>
      <c r="CE3262" s="35"/>
      <c r="CF3262" s="35"/>
      <c r="CG3262" s="35"/>
      <c r="CH3262" s="35"/>
    </row>
    <row r="3263" spans="1:86" ht="15.6" x14ac:dyDescent="0.3">
      <c r="A3263" s="35"/>
      <c r="B3263" s="86"/>
      <c r="C3263" s="35"/>
      <c r="D3263" s="35"/>
      <c r="E3263" s="35"/>
      <c r="F3263" s="35"/>
      <c r="G3263" s="35"/>
      <c r="H3263" s="35"/>
      <c r="I3263" s="35"/>
      <c r="J3263" s="35"/>
      <c r="K3263" s="35"/>
      <c r="L3263" s="35"/>
      <c r="M3263" s="35"/>
      <c r="N3263" s="35"/>
      <c r="O3263" s="35"/>
      <c r="P3263" s="35"/>
      <c r="Q3263" s="35"/>
      <c r="R3263" s="35"/>
      <c r="S3263" s="35"/>
      <c r="T3263" s="17">
        <f t="shared" si="7225"/>
        <v>49279</v>
      </c>
      <c r="U3263" s="216">
        <f t="shared" si="7218"/>
        <v>5</v>
      </c>
      <c r="V3263" s="216">
        <f t="shared" si="7225"/>
        <v>3258</v>
      </c>
      <c r="W3263" s="16">
        <f t="shared" si="7232"/>
        <v>8.9260273972602739</v>
      </c>
      <c r="X3263" s="16" t="e">
        <f>IF(Template!$F$7="Linear interpolation",LinInterp($I$5:$I$22,$G$5:$G$22,W3263),CubicSpline($I$5:$I$22,$G$5:$G$22,W3263))</f>
        <v>#VALUE!</v>
      </c>
      <c r="Y3263" s="221" t="e">
        <f t="shared" si="7219"/>
        <v>#VALUE!</v>
      </c>
      <c r="Z3263" s="221" t="e">
        <f>Y3263/PRODUCT($AA$6:AA3262)</f>
        <v>#VALUE!</v>
      </c>
      <c r="AA3263" s="16" t="e">
        <f t="shared" si="7226"/>
        <v>#VALUE!</v>
      </c>
      <c r="AB3263" s="10" t="e">
        <f t="shared" si="7227"/>
        <v>#VALUE!</v>
      </c>
      <c r="AC3263" s="90">
        <f t="shared" si="7220"/>
        <v>3263</v>
      </c>
      <c r="AD3263" s="17">
        <f t="shared" si="7228"/>
        <v>49256</v>
      </c>
      <c r="AE3263" s="16" t="e">
        <f t="shared" si="7221"/>
        <v>#VALUE!</v>
      </c>
      <c r="AF3263" s="10">
        <f ca="1">IFERROR(AVERAGE(INDIRECT("AE"&amp;AC3263-Template!$F$10+1):INDIRECT("AE"&amp;AC3263)),0)</f>
        <v>0</v>
      </c>
      <c r="AG3263" s="35"/>
      <c r="AH3263" s="86"/>
      <c r="AI3263" s="35"/>
      <c r="AJ3263" s="35"/>
      <c r="AK3263" s="35"/>
      <c r="AL3263" s="35"/>
      <c r="AM3263" s="35"/>
      <c r="AN3263" s="35"/>
      <c r="AO3263" s="35"/>
      <c r="AP3263" s="35"/>
      <c r="AQ3263" s="35"/>
      <c r="AR3263" s="35"/>
      <c r="AS3263" s="35"/>
      <c r="AT3263" s="35"/>
      <c r="AU3263" s="35"/>
      <c r="AV3263" s="35"/>
      <c r="AW3263" s="35"/>
      <c r="AX3263" s="35"/>
      <c r="AY3263" s="35"/>
      <c r="AZ3263" s="17">
        <f t="shared" ref="AZ3263" si="7348">AZ3262+1</f>
        <v>49279</v>
      </c>
      <c r="BA3263" s="216">
        <f t="shared" si="7244"/>
        <v>5</v>
      </c>
      <c r="BB3263" s="216">
        <f t="shared" ref="BB3263" si="7349">BB3262+1</f>
        <v>3258</v>
      </c>
      <c r="BC3263" s="16">
        <f t="shared" si="7246"/>
        <v>8.9260273972602739</v>
      </c>
      <c r="BD3263" s="16">
        <f>IF(Template!$F$7="Linear interpolation",LinInterp($AO$5:$AO$18,$AM$5:$AM$18,BC3263),CubicSpline($AO$5:$AO$18,$AM$5:$AM$18,BC3263))</f>
        <v>14.150035329450878</v>
      </c>
      <c r="BE3263" s="221">
        <f t="shared" si="7325"/>
        <v>3.2586131002937986</v>
      </c>
      <c r="BF3263" s="221">
        <f>BE3263/PRODUCT($BG$6:BG3262)</f>
        <v>1.0003625403036911</v>
      </c>
      <c r="BG3263" s="16">
        <f t="shared" si="7247"/>
        <v>1.0003625403036911</v>
      </c>
      <c r="BH3263" s="10">
        <f t="shared" si="7248"/>
        <v>13.232721084724952</v>
      </c>
      <c r="BI3263" s="90"/>
      <c r="BJ3263" s="17">
        <f t="shared" si="7231"/>
        <v>49256</v>
      </c>
      <c r="BK3263" s="16">
        <f t="shared" si="7224"/>
        <v>13.232481537999607</v>
      </c>
      <c r="BL3263" s="10">
        <f ca="1">IFERROR(AVERAGE(INDIRECT("BK"&amp;AC3263-Template!$F$10+1):INDIRECT("BK"&amp;AC3263)),0)</f>
        <v>13.232450810425005</v>
      </c>
      <c r="BM3263" s="35"/>
      <c r="BN3263" s="86"/>
      <c r="BO3263" s="35"/>
      <c r="BP3263" s="35"/>
      <c r="BQ3263" s="35"/>
      <c r="BR3263" s="35"/>
      <c r="BS3263" s="35"/>
      <c r="BT3263" s="35"/>
      <c r="BU3263" s="35"/>
      <c r="BV3263" s="35"/>
      <c r="BW3263" s="35"/>
      <c r="BX3263" s="35"/>
      <c r="BY3263" s="35"/>
      <c r="BZ3263" s="35"/>
      <c r="CA3263" s="35"/>
      <c r="CB3263" s="35"/>
      <c r="CC3263" s="35"/>
      <c r="CD3263" s="35"/>
      <c r="CE3263" s="35"/>
      <c r="CF3263" s="35"/>
      <c r="CG3263" s="35"/>
      <c r="CH3263" s="35"/>
    </row>
    <row r="3264" spans="1:86" ht="15.6" x14ac:dyDescent="0.3">
      <c r="A3264" s="35"/>
      <c r="B3264" s="86"/>
      <c r="C3264" s="35"/>
      <c r="D3264" s="35"/>
      <c r="E3264" s="35"/>
      <c r="F3264" s="35"/>
      <c r="G3264" s="35"/>
      <c r="H3264" s="35"/>
      <c r="I3264" s="35"/>
      <c r="J3264" s="35"/>
      <c r="K3264" s="35"/>
      <c r="L3264" s="35"/>
      <c r="M3264" s="35"/>
      <c r="N3264" s="35"/>
      <c r="O3264" s="35"/>
      <c r="P3264" s="35"/>
      <c r="Q3264" s="35"/>
      <c r="R3264" s="35"/>
      <c r="S3264" s="35"/>
      <c r="T3264" s="17">
        <f t="shared" si="7225"/>
        <v>49280</v>
      </c>
      <c r="U3264" s="216">
        <f t="shared" si="7218"/>
        <v>6</v>
      </c>
      <c r="V3264" s="216">
        <f t="shared" si="7225"/>
        <v>3259</v>
      </c>
      <c r="W3264" s="16">
        <f t="shared" si="7232"/>
        <v>8.9287671232876704</v>
      </c>
      <c r="X3264" s="16" t="e">
        <f>IF(Template!$F$7="Linear interpolation",LinInterp($I$5:$I$22,$G$5:$G$22,W3264),CubicSpline($I$5:$I$22,$G$5:$G$22,W3264))</f>
        <v>#VALUE!</v>
      </c>
      <c r="Y3264" s="221" t="e">
        <f t="shared" si="7219"/>
        <v>#VALUE!</v>
      </c>
      <c r="Z3264" s="221" t="e">
        <f>Y3264/PRODUCT($AA$6:AA3263)</f>
        <v>#VALUE!</v>
      </c>
      <c r="AA3264" s="16" t="e">
        <f t="shared" si="7226"/>
        <v>#VALUE!</v>
      </c>
      <c r="AB3264" s="10" t="e">
        <f t="shared" si="7227"/>
        <v>#VALUE!</v>
      </c>
      <c r="AC3264" s="90">
        <f t="shared" si="7220"/>
        <v>3264</v>
      </c>
      <c r="AD3264" s="17">
        <f t="shared" si="7228"/>
        <v>49257</v>
      </c>
      <c r="AE3264" s="16" t="e">
        <f t="shared" si="7221"/>
        <v>#VALUE!</v>
      </c>
      <c r="AF3264" s="10">
        <f ca="1">IFERROR(AVERAGE(INDIRECT("AE"&amp;AC3264-Template!$F$10+1):INDIRECT("AE"&amp;AC3264)),0)</f>
        <v>0</v>
      </c>
      <c r="AG3264" s="35"/>
      <c r="AH3264" s="86"/>
      <c r="AI3264" s="35"/>
      <c r="AJ3264" s="35"/>
      <c r="AK3264" s="35"/>
      <c r="AL3264" s="35"/>
      <c r="AM3264" s="35"/>
      <c r="AN3264" s="35"/>
      <c r="AO3264" s="35"/>
      <c r="AP3264" s="35"/>
      <c r="AQ3264" s="35"/>
      <c r="AR3264" s="35"/>
      <c r="AS3264" s="35"/>
      <c r="AT3264" s="35"/>
      <c r="AU3264" s="35"/>
      <c r="AV3264" s="35"/>
      <c r="AW3264" s="35"/>
      <c r="AX3264" s="35"/>
      <c r="AY3264" s="35"/>
      <c r="AZ3264" s="17">
        <f t="shared" ref="AZ3264" si="7350">AZ3263+1</f>
        <v>49280</v>
      </c>
      <c r="BA3264" s="216">
        <f t="shared" si="7244"/>
        <v>6</v>
      </c>
      <c r="BB3264" s="216">
        <f t="shared" ref="BB3264" si="7351">BB3263+1</f>
        <v>3259</v>
      </c>
      <c r="BC3264" s="16">
        <f t="shared" si="7246"/>
        <v>8.9287671232876704</v>
      </c>
      <c r="BD3264" s="16">
        <f>IF(Template!$F$7="Linear interpolation",LinInterp($AO$5:$AO$18,$AM$5:$AM$18,BC3264),CubicSpline($AO$5:$AO$18,$AM$5:$AM$18,BC3264))</f>
        <v>14.150033924371686</v>
      </c>
      <c r="BE3264" s="221">
        <f t="shared" si="7325"/>
        <v>3.2597944802307595</v>
      </c>
      <c r="BF3264" s="221">
        <f>BE3264/PRODUCT($BG$6:BG3263)</f>
        <v>1.0003625407191956</v>
      </c>
      <c r="BG3264" s="16">
        <f t="shared" si="7247"/>
        <v>1.0003625403036911</v>
      </c>
      <c r="BH3264" s="10">
        <f t="shared" si="7248"/>
        <v>13.232721084724952</v>
      </c>
      <c r="BI3264" s="90"/>
      <c r="BJ3264" s="17">
        <f t="shared" si="7231"/>
        <v>49257</v>
      </c>
      <c r="BK3264" s="16">
        <f t="shared" si="7224"/>
        <v>13.232487637915513</v>
      </c>
      <c r="BL3264" s="10">
        <f ca="1">IFERROR(AVERAGE(INDIRECT("BK"&amp;AC3264-Template!$F$10+1):INDIRECT("BK"&amp;AC3264)),0)</f>
        <v>13.232451340362863</v>
      </c>
      <c r="BM3264" s="35"/>
      <c r="BN3264" s="86"/>
      <c r="BO3264" s="35"/>
      <c r="BP3264" s="35"/>
      <c r="BQ3264" s="35"/>
      <c r="BR3264" s="35"/>
      <c r="BS3264" s="35"/>
      <c r="BT3264" s="35"/>
      <c r="BU3264" s="35"/>
      <c r="BV3264" s="35"/>
      <c r="BW3264" s="35"/>
      <c r="BX3264" s="35"/>
      <c r="BY3264" s="35"/>
      <c r="BZ3264" s="35"/>
      <c r="CA3264" s="35"/>
      <c r="CB3264" s="35"/>
      <c r="CC3264" s="35"/>
      <c r="CD3264" s="35"/>
      <c r="CE3264" s="35"/>
      <c r="CF3264" s="35"/>
      <c r="CG3264" s="35"/>
      <c r="CH3264" s="35"/>
    </row>
    <row r="3265" spans="1:86" ht="15.6" x14ac:dyDescent="0.3">
      <c r="A3265" s="35"/>
      <c r="B3265" s="86"/>
      <c r="C3265" s="35"/>
      <c r="D3265" s="35"/>
      <c r="E3265" s="35"/>
      <c r="F3265" s="35"/>
      <c r="G3265" s="35"/>
      <c r="H3265" s="35"/>
      <c r="I3265" s="35"/>
      <c r="J3265" s="35"/>
      <c r="K3265" s="35"/>
      <c r="L3265" s="35"/>
      <c r="M3265" s="35"/>
      <c r="N3265" s="35"/>
      <c r="O3265" s="35"/>
      <c r="P3265" s="35"/>
      <c r="Q3265" s="35"/>
      <c r="R3265" s="35"/>
      <c r="S3265" s="35"/>
      <c r="T3265" s="17">
        <f t="shared" si="7225"/>
        <v>49281</v>
      </c>
      <c r="U3265" s="216">
        <f t="shared" si="7218"/>
        <v>7</v>
      </c>
      <c r="V3265" s="216">
        <f t="shared" si="7225"/>
        <v>3260</v>
      </c>
      <c r="W3265" s="16">
        <f t="shared" si="7232"/>
        <v>8.9315068493150687</v>
      </c>
      <c r="X3265" s="16" t="e">
        <f>IF(Template!$F$7="Linear interpolation",LinInterp($I$5:$I$22,$G$5:$G$22,W3265),CubicSpline($I$5:$I$22,$G$5:$G$22,W3265))</f>
        <v>#VALUE!</v>
      </c>
      <c r="Y3265" s="221" t="e">
        <f t="shared" si="7219"/>
        <v>#VALUE!</v>
      </c>
      <c r="Z3265" s="221" t="e">
        <f>Y3265/PRODUCT($AA$6:AA3264)</f>
        <v>#VALUE!</v>
      </c>
      <c r="AA3265" s="16" t="e">
        <f t="shared" si="7226"/>
        <v>#VALUE!</v>
      </c>
      <c r="AB3265" s="10" t="e">
        <f t="shared" si="7227"/>
        <v>#VALUE!</v>
      </c>
      <c r="AC3265" s="90">
        <f t="shared" si="7220"/>
        <v>3265</v>
      </c>
      <c r="AD3265" s="17">
        <f t="shared" si="7228"/>
        <v>49258</v>
      </c>
      <c r="AE3265" s="16" t="e">
        <f t="shared" si="7221"/>
        <v>#VALUE!</v>
      </c>
      <c r="AF3265" s="10">
        <f ca="1">IFERROR(AVERAGE(INDIRECT("AE"&amp;AC3265-Template!$F$10+1):INDIRECT("AE"&amp;AC3265)),0)</f>
        <v>0</v>
      </c>
      <c r="AG3265" s="35"/>
      <c r="AH3265" s="86"/>
      <c r="AI3265" s="35"/>
      <c r="AJ3265" s="35"/>
      <c r="AK3265" s="35"/>
      <c r="AL3265" s="35"/>
      <c r="AM3265" s="35"/>
      <c r="AN3265" s="35"/>
      <c r="AO3265" s="35"/>
      <c r="AP3265" s="35"/>
      <c r="AQ3265" s="35"/>
      <c r="AR3265" s="35"/>
      <c r="AS3265" s="35"/>
      <c r="AT3265" s="35"/>
      <c r="AU3265" s="35"/>
      <c r="AV3265" s="35"/>
      <c r="AW3265" s="35"/>
      <c r="AX3265" s="35"/>
      <c r="AY3265" s="35"/>
      <c r="AZ3265" s="17">
        <f t="shared" ref="AZ3265" si="7352">AZ3264+1</f>
        <v>49281</v>
      </c>
      <c r="BA3265" s="216">
        <f t="shared" si="7244"/>
        <v>7</v>
      </c>
      <c r="BB3265" s="216">
        <f t="shared" ref="BB3265" si="7353">BB3264+1</f>
        <v>3260</v>
      </c>
      <c r="BC3265" s="16">
        <f t="shared" si="7246"/>
        <v>8.9315068493150687</v>
      </c>
      <c r="BD3265" s="16">
        <f>IF(Template!$F$7="Linear interpolation",LinInterp($AO$5:$AO$18,$AM$5:$AM$18,BC3265),CubicSpline($AO$5:$AO$18,$AM$5:$AM$18,BC3265))</f>
        <v>14.150032525602928</v>
      </c>
      <c r="BE3265" s="221">
        <f t="shared" si="7325"/>
        <v>3.2609762898562189</v>
      </c>
      <c r="BF3265" s="221">
        <f>BE3265/PRODUCT($BG$6:BG3264)</f>
        <v>1.0003625415611586</v>
      </c>
      <c r="BG3265" s="16">
        <f t="shared" si="7247"/>
        <v>1.0003625403036911</v>
      </c>
      <c r="BH3265" s="10">
        <f t="shared" si="7248"/>
        <v>13.232721084724952</v>
      </c>
      <c r="BI3265" s="90"/>
      <c r="BJ3265" s="17">
        <f t="shared" si="7231"/>
        <v>49258</v>
      </c>
      <c r="BK3265" s="16">
        <f t="shared" si="7224"/>
        <v>13.232494126756311</v>
      </c>
      <c r="BL3265" s="10">
        <f ca="1">IFERROR(AVERAGE(INDIRECT("BK"&amp;AC3265-Template!$F$10+1):INDIRECT("BK"&amp;AC3265)),0)</f>
        <v>13.232452252473646</v>
      </c>
      <c r="BM3265" s="35"/>
      <c r="BN3265" s="86"/>
      <c r="BO3265" s="35"/>
      <c r="BP3265" s="35"/>
      <c r="BQ3265" s="35"/>
      <c r="BR3265" s="35"/>
      <c r="BS3265" s="35"/>
      <c r="BT3265" s="35"/>
      <c r="BU3265" s="35"/>
      <c r="BV3265" s="35"/>
      <c r="BW3265" s="35"/>
      <c r="BX3265" s="35"/>
      <c r="BY3265" s="35"/>
      <c r="BZ3265" s="35"/>
      <c r="CA3265" s="35"/>
      <c r="CB3265" s="35"/>
      <c r="CC3265" s="35"/>
      <c r="CD3265" s="35"/>
      <c r="CE3265" s="35"/>
      <c r="CF3265" s="35"/>
      <c r="CG3265" s="35"/>
      <c r="CH3265" s="35"/>
    </row>
    <row r="3266" spans="1:86" ht="15.6" x14ac:dyDescent="0.3">
      <c r="A3266" s="35"/>
      <c r="B3266" s="86"/>
      <c r="C3266" s="35"/>
      <c r="D3266" s="35"/>
      <c r="E3266" s="35"/>
      <c r="F3266" s="35"/>
      <c r="G3266" s="35"/>
      <c r="H3266" s="35"/>
      <c r="I3266" s="35"/>
      <c r="J3266" s="35"/>
      <c r="K3266" s="35"/>
      <c r="L3266" s="35"/>
      <c r="M3266" s="35"/>
      <c r="N3266" s="35"/>
      <c r="O3266" s="35"/>
      <c r="P3266" s="35"/>
      <c r="Q3266" s="35"/>
      <c r="R3266" s="35"/>
      <c r="S3266" s="35"/>
      <c r="T3266" s="17">
        <f t="shared" si="7225"/>
        <v>49282</v>
      </c>
      <c r="U3266" s="216">
        <f t="shared" si="7218"/>
        <v>1</v>
      </c>
      <c r="V3266" s="216">
        <f t="shared" si="7225"/>
        <v>3261</v>
      </c>
      <c r="W3266" s="16">
        <f t="shared" si="7232"/>
        <v>8.9342465753424651</v>
      </c>
      <c r="X3266" s="16" t="e">
        <f>IF(Template!$F$7="Linear interpolation",LinInterp($I$5:$I$22,$G$5:$G$22,W3266),CubicSpline($I$5:$I$22,$G$5:$G$22,W3266))</f>
        <v>#VALUE!</v>
      </c>
      <c r="Y3266" s="221" t="e">
        <f t="shared" si="7219"/>
        <v>#VALUE!</v>
      </c>
      <c r="Z3266" s="221" t="e">
        <f>Y3266/PRODUCT($AA$6:AA3265)</f>
        <v>#VALUE!</v>
      </c>
      <c r="AA3266" s="16" t="e">
        <f t="shared" si="7226"/>
        <v>#VALUE!</v>
      </c>
      <c r="AB3266" s="10" t="e">
        <f t="shared" si="7227"/>
        <v>#VALUE!</v>
      </c>
      <c r="AC3266" s="90">
        <f t="shared" si="7220"/>
        <v>3266</v>
      </c>
      <c r="AD3266" s="17">
        <f t="shared" si="7228"/>
        <v>49259</v>
      </c>
      <c r="AE3266" s="16" t="e">
        <f t="shared" si="7221"/>
        <v>#VALUE!</v>
      </c>
      <c r="AF3266" s="10">
        <f ca="1">IFERROR(AVERAGE(INDIRECT("AE"&amp;AC3266-Template!$F$10+1):INDIRECT("AE"&amp;AC3266)),0)</f>
        <v>0</v>
      </c>
      <c r="AG3266" s="35"/>
      <c r="AH3266" s="86"/>
      <c r="AI3266" s="35"/>
      <c r="AJ3266" s="35"/>
      <c r="AK3266" s="35"/>
      <c r="AL3266" s="35"/>
      <c r="AM3266" s="35"/>
      <c r="AN3266" s="35"/>
      <c r="AO3266" s="35"/>
      <c r="AP3266" s="35"/>
      <c r="AQ3266" s="35"/>
      <c r="AR3266" s="35"/>
      <c r="AS3266" s="35"/>
      <c r="AT3266" s="35"/>
      <c r="AU3266" s="35"/>
      <c r="AV3266" s="35"/>
      <c r="AW3266" s="35"/>
      <c r="AX3266" s="35"/>
      <c r="AY3266" s="35"/>
      <c r="AZ3266" s="17">
        <f t="shared" ref="AZ3266" si="7354">AZ3265+1</f>
        <v>49282</v>
      </c>
      <c r="BA3266" s="216">
        <f t="shared" si="7244"/>
        <v>1</v>
      </c>
      <c r="BB3266" s="216">
        <f t="shared" ref="BB3266" si="7355">BB3265+1</f>
        <v>3261</v>
      </c>
      <c r="BC3266" s="16">
        <f t="shared" si="7246"/>
        <v>8.9342465753424651</v>
      </c>
      <c r="BD3266" s="16">
        <f>IF(Template!$F$7="Linear interpolation",LinInterp($AO$5:$AO$18,$AM$5:$AM$18,BC3266),CubicSpline($AO$5:$AO$18,$AM$5:$AM$18,BC3266))</f>
        <v>14.150031133278873</v>
      </c>
      <c r="BE3266" s="221">
        <f t="shared" si="7325"/>
        <v>3.2621585293627144</v>
      </c>
      <c r="BF3266" s="221">
        <f>BE3266/PRODUCT($BG$6:BG3265)</f>
        <v>1.0003625428405427</v>
      </c>
      <c r="BG3266" s="16">
        <f t="shared" si="7247"/>
        <v>1.0003625428405427</v>
      </c>
      <c r="BH3266" s="10">
        <f t="shared" si="7248"/>
        <v>13.232813679808997</v>
      </c>
      <c r="BI3266" s="90"/>
      <c r="BJ3266" s="17">
        <f t="shared" si="7231"/>
        <v>49259</v>
      </c>
      <c r="BK3266" s="16">
        <f t="shared" si="7224"/>
        <v>13.232494126756311</v>
      </c>
      <c r="BL3266" s="10">
        <f ca="1">IFERROR(AVERAGE(INDIRECT("BK"&amp;AC3266-Template!$F$10+1):INDIRECT("BK"&amp;AC3266)),0)</f>
        <v>13.232453317949927</v>
      </c>
      <c r="BM3266" s="35"/>
      <c r="BN3266" s="86"/>
      <c r="BO3266" s="35"/>
      <c r="BP3266" s="35"/>
      <c r="BQ3266" s="35"/>
      <c r="BR3266" s="35"/>
      <c r="BS3266" s="35"/>
      <c r="BT3266" s="35"/>
      <c r="BU3266" s="35"/>
      <c r="BV3266" s="35"/>
      <c r="BW3266" s="35"/>
      <c r="BX3266" s="35"/>
      <c r="BY3266" s="35"/>
      <c r="BZ3266" s="35"/>
      <c r="CA3266" s="35"/>
      <c r="CB3266" s="35"/>
      <c r="CC3266" s="35"/>
      <c r="CD3266" s="35"/>
      <c r="CE3266" s="35"/>
      <c r="CF3266" s="35"/>
      <c r="CG3266" s="35"/>
      <c r="CH3266" s="35"/>
    </row>
    <row r="3267" spans="1:86" ht="15.6" x14ac:dyDescent="0.3">
      <c r="A3267" s="35"/>
      <c r="B3267" s="86"/>
      <c r="C3267" s="35"/>
      <c r="D3267" s="35"/>
      <c r="E3267" s="35"/>
      <c r="F3267" s="35"/>
      <c r="G3267" s="35"/>
      <c r="H3267" s="35"/>
      <c r="I3267" s="35"/>
      <c r="J3267" s="35"/>
      <c r="K3267" s="35"/>
      <c r="L3267" s="35"/>
      <c r="M3267" s="35"/>
      <c r="N3267" s="35"/>
      <c r="O3267" s="35"/>
      <c r="P3267" s="35"/>
      <c r="Q3267" s="35"/>
      <c r="R3267" s="35"/>
      <c r="S3267" s="35"/>
      <c r="T3267" s="17">
        <f t="shared" si="7225"/>
        <v>49283</v>
      </c>
      <c r="U3267" s="216">
        <f t="shared" si="7218"/>
        <v>2</v>
      </c>
      <c r="V3267" s="216">
        <f t="shared" si="7225"/>
        <v>3262</v>
      </c>
      <c r="W3267" s="16">
        <f t="shared" si="7232"/>
        <v>8.9369863013698634</v>
      </c>
      <c r="X3267" s="16" t="e">
        <f>IF(Template!$F$7="Linear interpolation",LinInterp($I$5:$I$22,$G$5:$G$22,W3267),CubicSpline($I$5:$I$22,$G$5:$G$22,W3267))</f>
        <v>#VALUE!</v>
      </c>
      <c r="Y3267" s="221" t="e">
        <f t="shared" si="7219"/>
        <v>#VALUE!</v>
      </c>
      <c r="Z3267" s="221" t="e">
        <f>Y3267/PRODUCT($AA$6:AA3266)</f>
        <v>#VALUE!</v>
      </c>
      <c r="AA3267" s="16" t="e">
        <f t="shared" si="7226"/>
        <v>#VALUE!</v>
      </c>
      <c r="AB3267" s="10" t="e">
        <f t="shared" si="7227"/>
        <v>#VALUE!</v>
      </c>
      <c r="AC3267" s="90">
        <f t="shared" si="7220"/>
        <v>3267</v>
      </c>
      <c r="AD3267" s="17">
        <f t="shared" si="7228"/>
        <v>49260</v>
      </c>
      <c r="AE3267" s="16" t="e">
        <f t="shared" si="7221"/>
        <v>#VALUE!</v>
      </c>
      <c r="AF3267" s="10">
        <f ca="1">IFERROR(AVERAGE(INDIRECT("AE"&amp;AC3267-Template!$F$10+1):INDIRECT("AE"&amp;AC3267)),0)</f>
        <v>0</v>
      </c>
      <c r="AG3267" s="35"/>
      <c r="AH3267" s="86"/>
      <c r="AI3267" s="35"/>
      <c r="AJ3267" s="35"/>
      <c r="AK3267" s="35"/>
      <c r="AL3267" s="35"/>
      <c r="AM3267" s="35"/>
      <c r="AN3267" s="35"/>
      <c r="AO3267" s="35"/>
      <c r="AP3267" s="35"/>
      <c r="AQ3267" s="35"/>
      <c r="AR3267" s="35"/>
      <c r="AS3267" s="35"/>
      <c r="AT3267" s="35"/>
      <c r="AU3267" s="35"/>
      <c r="AV3267" s="35"/>
      <c r="AW3267" s="35"/>
      <c r="AX3267" s="35"/>
      <c r="AY3267" s="35"/>
      <c r="AZ3267" s="17">
        <f t="shared" ref="AZ3267" si="7356">AZ3266+1</f>
        <v>49283</v>
      </c>
      <c r="BA3267" s="216">
        <f t="shared" si="7244"/>
        <v>2</v>
      </c>
      <c r="BB3267" s="216">
        <f t="shared" ref="BB3267" si="7357">BB3266+1</f>
        <v>3262</v>
      </c>
      <c r="BC3267" s="16">
        <f t="shared" si="7246"/>
        <v>8.9369863013698634</v>
      </c>
      <c r="BD3267" s="16">
        <f>IF(Template!$F$7="Linear interpolation",LinInterp($AO$5:$AO$18,$AM$5:$AM$18,BC3267),CubicSpline($AO$5:$AO$18,$AM$5:$AM$18,BC3267))</f>
        <v>14.150029747533784</v>
      </c>
      <c r="BE3267" s="221">
        <f t="shared" si="7325"/>
        <v>3.2633411989429684</v>
      </c>
      <c r="BF3267" s="221">
        <f>BE3267/PRODUCT($BG$6:BG3266)</f>
        <v>1.0003625420314828</v>
      </c>
      <c r="BG3267" s="16">
        <f t="shared" si="7247"/>
        <v>1.0003625420314828</v>
      </c>
      <c r="BH3267" s="10">
        <f t="shared" si="7248"/>
        <v>13.232784149121546</v>
      </c>
      <c r="BI3267" s="90"/>
      <c r="BJ3267" s="17">
        <f t="shared" si="7231"/>
        <v>49260</v>
      </c>
      <c r="BK3267" s="16">
        <f t="shared" si="7224"/>
        <v>13.232494126756311</v>
      </c>
      <c r="BL3267" s="10">
        <f ca="1">IFERROR(AVERAGE(INDIRECT("BK"&amp;AC3267-Template!$F$10+1):INDIRECT("BK"&amp;AC3267)),0)</f>
        <v>13.232454524261952</v>
      </c>
      <c r="BM3267" s="35"/>
      <c r="BN3267" s="86"/>
      <c r="BO3267" s="35"/>
      <c r="BP3267" s="35"/>
      <c r="BQ3267" s="35"/>
      <c r="BR3267" s="35"/>
      <c r="BS3267" s="35"/>
      <c r="BT3267" s="35"/>
      <c r="BU3267" s="35"/>
      <c r="BV3267" s="35"/>
      <c r="BW3267" s="35"/>
      <c r="BX3267" s="35"/>
      <c r="BY3267" s="35"/>
      <c r="BZ3267" s="35"/>
      <c r="CA3267" s="35"/>
      <c r="CB3267" s="35"/>
      <c r="CC3267" s="35"/>
      <c r="CD3267" s="35"/>
      <c r="CE3267" s="35"/>
      <c r="CF3267" s="35"/>
      <c r="CG3267" s="35"/>
      <c r="CH3267" s="35"/>
    </row>
    <row r="3268" spans="1:86" ht="15.6" x14ac:dyDescent="0.3">
      <c r="A3268" s="35"/>
      <c r="B3268" s="86"/>
      <c r="C3268" s="35"/>
      <c r="D3268" s="35"/>
      <c r="E3268" s="35"/>
      <c r="F3268" s="35"/>
      <c r="G3268" s="35"/>
      <c r="H3268" s="35"/>
      <c r="I3268" s="35"/>
      <c r="J3268" s="35"/>
      <c r="K3268" s="35"/>
      <c r="L3268" s="35"/>
      <c r="M3268" s="35"/>
      <c r="N3268" s="35"/>
      <c r="O3268" s="35"/>
      <c r="P3268" s="35"/>
      <c r="Q3268" s="35"/>
      <c r="R3268" s="35"/>
      <c r="S3268" s="35"/>
      <c r="T3268" s="17">
        <f t="shared" si="7225"/>
        <v>49284</v>
      </c>
      <c r="U3268" s="216">
        <f t="shared" si="7218"/>
        <v>3</v>
      </c>
      <c r="V3268" s="216">
        <f t="shared" si="7225"/>
        <v>3263</v>
      </c>
      <c r="W3268" s="16">
        <f t="shared" si="7232"/>
        <v>8.9397260273972599</v>
      </c>
      <c r="X3268" s="16" t="e">
        <f>IF(Template!$F$7="Linear interpolation",LinInterp($I$5:$I$22,$G$5:$G$22,W3268),CubicSpline($I$5:$I$22,$G$5:$G$22,W3268))</f>
        <v>#VALUE!</v>
      </c>
      <c r="Y3268" s="221" t="e">
        <f t="shared" si="7219"/>
        <v>#VALUE!</v>
      </c>
      <c r="Z3268" s="221" t="e">
        <f>Y3268/PRODUCT($AA$6:AA3267)</f>
        <v>#VALUE!</v>
      </c>
      <c r="AA3268" s="16" t="e">
        <f t="shared" si="7226"/>
        <v>#VALUE!</v>
      </c>
      <c r="AB3268" s="10" t="e">
        <f t="shared" si="7227"/>
        <v>#VALUE!</v>
      </c>
      <c r="AC3268" s="90">
        <f t="shared" si="7220"/>
        <v>3268</v>
      </c>
      <c r="AD3268" s="17">
        <f t="shared" si="7228"/>
        <v>49261</v>
      </c>
      <c r="AE3268" s="16" t="e">
        <f t="shared" si="7221"/>
        <v>#VALUE!</v>
      </c>
      <c r="AF3268" s="10">
        <f ca="1">IFERROR(AVERAGE(INDIRECT("AE"&amp;AC3268-Template!$F$10+1):INDIRECT("AE"&amp;AC3268)),0)</f>
        <v>0</v>
      </c>
      <c r="AG3268" s="35"/>
      <c r="AH3268" s="86"/>
      <c r="AI3268" s="35"/>
      <c r="AJ3268" s="35"/>
      <c r="AK3268" s="35"/>
      <c r="AL3268" s="35"/>
      <c r="AM3268" s="35"/>
      <c r="AN3268" s="35"/>
      <c r="AO3268" s="35"/>
      <c r="AP3268" s="35"/>
      <c r="AQ3268" s="35"/>
      <c r="AR3268" s="35"/>
      <c r="AS3268" s="35"/>
      <c r="AT3268" s="35"/>
      <c r="AU3268" s="35"/>
      <c r="AV3268" s="35"/>
      <c r="AW3268" s="35"/>
      <c r="AX3268" s="35"/>
      <c r="AY3268" s="35"/>
      <c r="AZ3268" s="17">
        <f t="shared" ref="AZ3268" si="7358">AZ3267+1</f>
        <v>49284</v>
      </c>
      <c r="BA3268" s="216">
        <f t="shared" si="7244"/>
        <v>3</v>
      </c>
      <c r="BB3268" s="216">
        <f t="shared" ref="BB3268" si="7359">BB3267+1</f>
        <v>3263</v>
      </c>
      <c r="BC3268" s="16">
        <f t="shared" si="7246"/>
        <v>8.9397260273972599</v>
      </c>
      <c r="BD3268" s="16">
        <f>IF(Template!$F$7="Linear interpolation",LinInterp($AO$5:$AO$18,$AM$5:$AM$18,BC3268),CubicSpline($AO$5:$AO$18,$AM$5:$AM$18,BC3268))</f>
        <v>14.150028368501925</v>
      </c>
      <c r="BE3268" s="221">
        <f t="shared" si="7325"/>
        <v>3.2645242987898171</v>
      </c>
      <c r="BF3268" s="221">
        <f>BE3268/PRODUCT($BG$6:BG3267)</f>
        <v>1.000362542490878</v>
      </c>
      <c r="BG3268" s="16">
        <f t="shared" si="7247"/>
        <v>1.000362542490878</v>
      </c>
      <c r="BH3268" s="10">
        <f t="shared" si="7248"/>
        <v>13.232800917045928</v>
      </c>
      <c r="BI3268" s="90"/>
      <c r="BJ3268" s="17">
        <f t="shared" si="7231"/>
        <v>49261</v>
      </c>
      <c r="BK3268" s="16">
        <f t="shared" si="7224"/>
        <v>13.232536956992558</v>
      </c>
      <c r="BL3268" s="10">
        <f ca="1">IFERROR(AVERAGE(INDIRECT("BK"&amp;AC3268-Template!$F$10+1):INDIRECT("BK"&amp;AC3268)),0)</f>
        <v>13.232457158248517</v>
      </c>
      <c r="BM3268" s="35"/>
      <c r="BN3268" s="86"/>
      <c r="BO3268" s="35"/>
      <c r="BP3268" s="35"/>
      <c r="BQ3268" s="35"/>
      <c r="BR3268" s="35"/>
      <c r="BS3268" s="35"/>
      <c r="BT3268" s="35"/>
      <c r="BU3268" s="35"/>
      <c r="BV3268" s="35"/>
      <c r="BW3268" s="35"/>
      <c r="BX3268" s="35"/>
      <c r="BY3268" s="35"/>
      <c r="BZ3268" s="35"/>
      <c r="CA3268" s="35"/>
      <c r="CB3268" s="35"/>
      <c r="CC3268" s="35"/>
      <c r="CD3268" s="35"/>
      <c r="CE3268" s="35"/>
      <c r="CF3268" s="35"/>
      <c r="CG3268" s="35"/>
      <c r="CH3268" s="35"/>
    </row>
    <row r="3269" spans="1:86" ht="15.6" x14ac:dyDescent="0.3">
      <c r="A3269" s="35"/>
      <c r="B3269" s="86"/>
      <c r="C3269" s="35"/>
      <c r="D3269" s="35"/>
      <c r="E3269" s="35"/>
      <c r="F3269" s="35"/>
      <c r="G3269" s="35"/>
      <c r="H3269" s="35"/>
      <c r="I3269" s="35"/>
      <c r="J3269" s="35"/>
      <c r="K3269" s="35"/>
      <c r="L3269" s="35"/>
      <c r="M3269" s="35"/>
      <c r="N3269" s="35"/>
      <c r="O3269" s="35"/>
      <c r="P3269" s="35"/>
      <c r="Q3269" s="35"/>
      <c r="R3269" s="35"/>
      <c r="S3269" s="35"/>
      <c r="T3269" s="17">
        <f t="shared" si="7225"/>
        <v>49285</v>
      </c>
      <c r="U3269" s="216">
        <f t="shared" si="7218"/>
        <v>4</v>
      </c>
      <c r="V3269" s="216">
        <f t="shared" si="7225"/>
        <v>3264</v>
      </c>
      <c r="W3269" s="16">
        <f t="shared" si="7232"/>
        <v>8.9424657534246581</v>
      </c>
      <c r="X3269" s="16" t="e">
        <f>IF(Template!$F$7="Linear interpolation",LinInterp($I$5:$I$22,$G$5:$G$22,W3269),CubicSpline($I$5:$I$22,$G$5:$G$22,W3269))</f>
        <v>#VALUE!</v>
      </c>
      <c r="Y3269" s="221" t="e">
        <f t="shared" si="7219"/>
        <v>#VALUE!</v>
      </c>
      <c r="Z3269" s="221" t="e">
        <f>Y3269/PRODUCT($AA$6:AA3268)</f>
        <v>#VALUE!</v>
      </c>
      <c r="AA3269" s="16" t="e">
        <f t="shared" si="7226"/>
        <v>#VALUE!</v>
      </c>
      <c r="AB3269" s="10" t="e">
        <f t="shared" si="7227"/>
        <v>#VALUE!</v>
      </c>
      <c r="AC3269" s="90">
        <f t="shared" si="7220"/>
        <v>3269</v>
      </c>
      <c r="AD3269" s="17">
        <f t="shared" si="7228"/>
        <v>49262</v>
      </c>
      <c r="AE3269" s="16" t="e">
        <f t="shared" si="7221"/>
        <v>#VALUE!</v>
      </c>
      <c r="AF3269" s="10">
        <f ca="1">IFERROR(AVERAGE(INDIRECT("AE"&amp;AC3269-Template!$F$10+1):INDIRECT("AE"&amp;AC3269)),0)</f>
        <v>0</v>
      </c>
      <c r="AG3269" s="35"/>
      <c r="AH3269" s="86"/>
      <c r="AI3269" s="35"/>
      <c r="AJ3269" s="35"/>
      <c r="AK3269" s="35"/>
      <c r="AL3269" s="35"/>
      <c r="AM3269" s="35"/>
      <c r="AN3269" s="35"/>
      <c r="AO3269" s="35"/>
      <c r="AP3269" s="35"/>
      <c r="AQ3269" s="35"/>
      <c r="AR3269" s="35"/>
      <c r="AS3269" s="35"/>
      <c r="AT3269" s="35"/>
      <c r="AU3269" s="35"/>
      <c r="AV3269" s="35"/>
      <c r="AW3269" s="35"/>
      <c r="AX3269" s="35"/>
      <c r="AY3269" s="35"/>
      <c r="AZ3269" s="17">
        <f t="shared" ref="AZ3269" si="7360">AZ3268+1</f>
        <v>49285</v>
      </c>
      <c r="BA3269" s="216">
        <f t="shared" si="7244"/>
        <v>4</v>
      </c>
      <c r="BB3269" s="216">
        <f t="shared" ref="BB3269" si="7361">BB3268+1</f>
        <v>3264</v>
      </c>
      <c r="BC3269" s="16">
        <f t="shared" si="7246"/>
        <v>8.9424657534246581</v>
      </c>
      <c r="BD3269" s="16">
        <f>IF(Template!$F$7="Linear interpolation",LinInterp($AO$5:$AO$18,$AM$5:$AM$18,BC3269),CubicSpline($AO$5:$AO$18,$AM$5:$AM$18,BC3269))</f>
        <v>14.150026996317562</v>
      </c>
      <c r="BE3269" s="221">
        <f t="shared" si="7325"/>
        <v>3.2657078290962742</v>
      </c>
      <c r="BF3269" s="221">
        <f>BE3269/PRODUCT($BG$6:BG3268)</f>
        <v>1.0003625429612808</v>
      </c>
      <c r="BG3269" s="16">
        <f t="shared" si="7247"/>
        <v>1.0003625429612808</v>
      </c>
      <c r="BH3269" s="10">
        <f t="shared" si="7248"/>
        <v>13.232818086749143</v>
      </c>
      <c r="BI3269" s="90"/>
      <c r="BJ3269" s="17">
        <f t="shared" si="7231"/>
        <v>49262</v>
      </c>
      <c r="BK3269" s="16">
        <f t="shared" si="7224"/>
        <v>13.232523981555943</v>
      </c>
      <c r="BL3269" s="10">
        <f ca="1">IFERROR(AVERAGE(INDIRECT("BK"&amp;AC3269-Template!$F$10+1):INDIRECT("BK"&amp;AC3269)),0)</f>
        <v>13.232459359720528</v>
      </c>
      <c r="BM3269" s="35"/>
      <c r="BN3269" s="86"/>
      <c r="BO3269" s="35"/>
      <c r="BP3269" s="35"/>
      <c r="BQ3269" s="35"/>
      <c r="BR3269" s="35"/>
      <c r="BS3269" s="35"/>
      <c r="BT3269" s="35"/>
      <c r="BU3269" s="35"/>
      <c r="BV3269" s="35"/>
      <c r="BW3269" s="35"/>
      <c r="BX3269" s="35"/>
      <c r="BY3269" s="35"/>
      <c r="BZ3269" s="35"/>
      <c r="CA3269" s="35"/>
      <c r="CB3269" s="35"/>
      <c r="CC3269" s="35"/>
      <c r="CD3269" s="35"/>
      <c r="CE3269" s="35"/>
      <c r="CF3269" s="35"/>
      <c r="CG3269" s="35"/>
      <c r="CH3269" s="35"/>
    </row>
    <row r="3270" spans="1:86" ht="15.6" x14ac:dyDescent="0.3">
      <c r="A3270" s="35"/>
      <c r="B3270" s="86"/>
      <c r="C3270" s="35"/>
      <c r="D3270" s="35"/>
      <c r="E3270" s="35"/>
      <c r="F3270" s="35"/>
      <c r="G3270" s="35"/>
      <c r="H3270" s="35"/>
      <c r="I3270" s="35"/>
      <c r="J3270" s="35"/>
      <c r="K3270" s="35"/>
      <c r="L3270" s="35"/>
      <c r="M3270" s="35"/>
      <c r="N3270" s="35"/>
      <c r="O3270" s="35"/>
      <c r="P3270" s="35"/>
      <c r="Q3270" s="35"/>
      <c r="R3270" s="35"/>
      <c r="S3270" s="35"/>
      <c r="T3270" s="17">
        <f t="shared" si="7225"/>
        <v>49286</v>
      </c>
      <c r="U3270" s="216">
        <f t="shared" ref="U3270:U3333" si="7362">WEEKDAY(T3270,2)</f>
        <v>5</v>
      </c>
      <c r="V3270" s="216">
        <f t="shared" si="7225"/>
        <v>3265</v>
      </c>
      <c r="W3270" s="16">
        <f t="shared" si="7232"/>
        <v>8.9452054794520546</v>
      </c>
      <c r="X3270" s="16" t="e">
        <f>IF(Template!$F$7="Linear interpolation",LinInterp($I$5:$I$22,$G$5:$G$22,W3270),CubicSpline($I$5:$I$22,$G$5:$G$22,W3270))</f>
        <v>#VALUE!</v>
      </c>
      <c r="Y3270" s="221" t="e">
        <f t="shared" ref="Y3270:Y3333" si="7363">(1+(X3270/100))^W3270</f>
        <v>#VALUE!</v>
      </c>
      <c r="Z3270" s="221" t="e">
        <f>Y3270/PRODUCT($AA$6:AA3269)</f>
        <v>#VALUE!</v>
      </c>
      <c r="AA3270" s="16" t="e">
        <f t="shared" si="7226"/>
        <v>#VALUE!</v>
      </c>
      <c r="AB3270" s="10" t="e">
        <f t="shared" si="7227"/>
        <v>#VALUE!</v>
      </c>
      <c r="AC3270" s="90">
        <f t="shared" ref="AC3270:AC3333" si="7364">ROW(AD3270)</f>
        <v>3270</v>
      </c>
      <c r="AD3270" s="17">
        <f t="shared" si="7228"/>
        <v>49263</v>
      </c>
      <c r="AE3270" s="16" t="e">
        <f t="shared" ref="AE3270:AE3333" si="7365">IF(R3270&lt;&gt;0,R3270,VLOOKUP(AD3270,$T:$AB,9,FALSE))</f>
        <v>#VALUE!</v>
      </c>
      <c r="AF3270" s="10">
        <f ca="1">IFERROR(AVERAGE(INDIRECT("AE"&amp;AC3270-Template!$F$10+1):INDIRECT("AE"&amp;AC3270)),0)</f>
        <v>0</v>
      </c>
      <c r="AG3270" s="35"/>
      <c r="AH3270" s="86"/>
      <c r="AI3270" s="35"/>
      <c r="AJ3270" s="35"/>
      <c r="AK3270" s="35"/>
      <c r="AL3270" s="35"/>
      <c r="AM3270" s="35"/>
      <c r="AN3270" s="35"/>
      <c r="AO3270" s="35"/>
      <c r="AP3270" s="35"/>
      <c r="AQ3270" s="35"/>
      <c r="AR3270" s="35"/>
      <c r="AS3270" s="35"/>
      <c r="AT3270" s="35"/>
      <c r="AU3270" s="35"/>
      <c r="AV3270" s="35"/>
      <c r="AW3270" s="35"/>
      <c r="AX3270" s="35"/>
      <c r="AY3270" s="35"/>
      <c r="AZ3270" s="17">
        <f t="shared" ref="AZ3270" si="7366">AZ3269+1</f>
        <v>49286</v>
      </c>
      <c r="BA3270" s="216">
        <f t="shared" si="7244"/>
        <v>5</v>
      </c>
      <c r="BB3270" s="216">
        <f t="shared" ref="BB3270" si="7367">BB3269+1</f>
        <v>3265</v>
      </c>
      <c r="BC3270" s="16">
        <f t="shared" si="7246"/>
        <v>8.9452054794520546</v>
      </c>
      <c r="BD3270" s="16">
        <f>IF(Template!$F$7="Linear interpolation",LinInterp($AO$5:$AO$18,$AM$5:$AM$18,BC3270),CubicSpline($AO$5:$AO$18,$AM$5:$AM$18,BC3270))</f>
        <v>14.150025631114961</v>
      </c>
      <c r="BE3270" s="221">
        <f t="shared" si="7325"/>
        <v>3.2668917900554955</v>
      </c>
      <c r="BF3270" s="221">
        <f>BE3270/PRODUCT($BG$6:BG3269)</f>
        <v>1.0003625434427026</v>
      </c>
      <c r="BG3270" s="16">
        <f t="shared" si="7247"/>
        <v>1.0003625434427026</v>
      </c>
      <c r="BH3270" s="10">
        <f t="shared" si="7248"/>
        <v>13.232835658644525</v>
      </c>
      <c r="BI3270" s="90"/>
      <c r="BJ3270" s="17">
        <f t="shared" si="7231"/>
        <v>49263</v>
      </c>
      <c r="BK3270" s="16">
        <f t="shared" ref="BK3270:BK3333" si="7368">IF(AX3270&lt;&gt;0,AX3270,VLOOKUP(BJ3270,$AZ:$BH,9,FALSE))</f>
        <v>13.232532422517984</v>
      </c>
      <c r="BL3270" s="10">
        <f ca="1">IFERROR(AVERAGE(INDIRECT("BK"&amp;AC3270-Template!$F$10+1):INDIRECT("BK"&amp;AC3270)),0)</f>
        <v>13.232462562077636</v>
      </c>
      <c r="BM3270" s="35"/>
      <c r="BN3270" s="86"/>
      <c r="BO3270" s="35"/>
      <c r="BP3270" s="35"/>
      <c r="BQ3270" s="35"/>
      <c r="BR3270" s="35"/>
      <c r="BS3270" s="35"/>
      <c r="BT3270" s="35"/>
      <c r="BU3270" s="35"/>
      <c r="BV3270" s="35"/>
      <c r="BW3270" s="35"/>
      <c r="BX3270" s="35"/>
      <c r="BY3270" s="35"/>
      <c r="BZ3270" s="35"/>
      <c r="CA3270" s="35"/>
      <c r="CB3270" s="35"/>
      <c r="CC3270" s="35"/>
      <c r="CD3270" s="35"/>
      <c r="CE3270" s="35"/>
      <c r="CF3270" s="35"/>
      <c r="CG3270" s="35"/>
      <c r="CH3270" s="35"/>
    </row>
    <row r="3271" spans="1:86" ht="15.6" x14ac:dyDescent="0.3">
      <c r="A3271" s="35"/>
      <c r="B3271" s="86"/>
      <c r="C3271" s="35"/>
      <c r="D3271" s="35"/>
      <c r="E3271" s="35"/>
      <c r="F3271" s="35"/>
      <c r="G3271" s="35"/>
      <c r="H3271" s="35"/>
      <c r="I3271" s="35"/>
      <c r="J3271" s="35"/>
      <c r="K3271" s="35"/>
      <c r="L3271" s="35"/>
      <c r="M3271" s="35"/>
      <c r="N3271" s="35"/>
      <c r="O3271" s="35"/>
      <c r="P3271" s="35"/>
      <c r="Q3271" s="35"/>
      <c r="R3271" s="35"/>
      <c r="S3271" s="35"/>
      <c r="T3271" s="17">
        <f t="shared" ref="T3271:V3334" si="7369">T3270+1</f>
        <v>49287</v>
      </c>
      <c r="U3271" s="216">
        <f t="shared" si="7362"/>
        <v>6</v>
      </c>
      <c r="V3271" s="216">
        <f t="shared" si="7369"/>
        <v>3266</v>
      </c>
      <c r="W3271" s="16">
        <f t="shared" si="7232"/>
        <v>8.9479452054794528</v>
      </c>
      <c r="X3271" s="16" t="e">
        <f>IF(Template!$F$7="Linear interpolation",LinInterp($I$5:$I$22,$G$5:$G$22,W3271),CubicSpline($I$5:$I$22,$G$5:$G$22,W3271))</f>
        <v>#VALUE!</v>
      </c>
      <c r="Y3271" s="221" t="e">
        <f t="shared" si="7363"/>
        <v>#VALUE!</v>
      </c>
      <c r="Z3271" s="221" t="e">
        <f>Y3271/PRODUCT($AA$6:AA3270)</f>
        <v>#VALUE!</v>
      </c>
      <c r="AA3271" s="16" t="e">
        <f t="shared" ref="AA3271:AA3334" si="7370">1+AB3271/365/100</f>
        <v>#VALUE!</v>
      </c>
      <c r="AB3271" s="10" t="e">
        <f t="shared" ref="AB3271:AB3334" si="7371">IF(OR(U3271=6,U3271=7),AB3270,(Z3271-1)*365*100)</f>
        <v>#VALUE!</v>
      </c>
      <c r="AC3271" s="90">
        <f t="shared" si="7364"/>
        <v>3271</v>
      </c>
      <c r="AD3271" s="17">
        <f t="shared" ref="AD3271:AD3334" si="7372">AD3270+1</f>
        <v>49264</v>
      </c>
      <c r="AE3271" s="16" t="e">
        <f t="shared" si="7365"/>
        <v>#VALUE!</v>
      </c>
      <c r="AF3271" s="10">
        <f ca="1">IFERROR(AVERAGE(INDIRECT("AE"&amp;AC3271-Template!$F$10+1):INDIRECT("AE"&amp;AC3271)),0)</f>
        <v>0</v>
      </c>
      <c r="AG3271" s="35"/>
      <c r="AH3271" s="86"/>
      <c r="AI3271" s="35"/>
      <c r="AJ3271" s="35"/>
      <c r="AK3271" s="35"/>
      <c r="AL3271" s="35"/>
      <c r="AM3271" s="35"/>
      <c r="AN3271" s="35"/>
      <c r="AO3271" s="35"/>
      <c r="AP3271" s="35"/>
      <c r="AQ3271" s="35"/>
      <c r="AR3271" s="35"/>
      <c r="AS3271" s="35"/>
      <c r="AT3271" s="35"/>
      <c r="AU3271" s="35"/>
      <c r="AV3271" s="35"/>
      <c r="AW3271" s="35"/>
      <c r="AX3271" s="35"/>
      <c r="AY3271" s="35"/>
      <c r="AZ3271" s="17">
        <f t="shared" ref="AZ3271" si="7373">AZ3270+1</f>
        <v>49287</v>
      </c>
      <c r="BA3271" s="216">
        <f t="shared" si="7244"/>
        <v>6</v>
      </c>
      <c r="BB3271" s="216">
        <f t="shared" ref="BB3271" si="7374">BB3270+1</f>
        <v>3266</v>
      </c>
      <c r="BC3271" s="16">
        <f t="shared" si="7246"/>
        <v>8.9479452054794528</v>
      </c>
      <c r="BD3271" s="16">
        <f>IF(Template!$F$7="Linear interpolation",LinInterp($AO$5:$AO$18,$AM$5:$AM$18,BC3271),CubicSpline($AO$5:$AO$18,$AM$5:$AM$18,BC3271))</f>
        <v>14.150024273028381</v>
      </c>
      <c r="BE3271" s="221">
        <f t="shared" si="7325"/>
        <v>3.2680761818607866</v>
      </c>
      <c r="BF3271" s="221">
        <f>BE3271/PRODUCT($BG$6:BG3270)</f>
        <v>1.0003625439351549</v>
      </c>
      <c r="BG3271" s="16">
        <f t="shared" si="7247"/>
        <v>1.0003625434427026</v>
      </c>
      <c r="BH3271" s="10">
        <f t="shared" si="7248"/>
        <v>13.232835658644525</v>
      </c>
      <c r="BI3271" s="90"/>
      <c r="BJ3271" s="17">
        <f t="shared" ref="BJ3271:BJ3334" si="7375">BJ3270+1</f>
        <v>49264</v>
      </c>
      <c r="BK3271" s="16">
        <f t="shared" si="7368"/>
        <v>13.232541255265851</v>
      </c>
      <c r="BL3271" s="10">
        <f ca="1">IFERROR(AVERAGE(INDIRECT("BK"&amp;AC3271-Template!$F$10+1):INDIRECT("BK"&amp;AC3271)),0)</f>
        <v>13.232465777105791</v>
      </c>
      <c r="BM3271" s="35"/>
      <c r="BN3271" s="86"/>
      <c r="BO3271" s="35"/>
      <c r="BP3271" s="35"/>
      <c r="BQ3271" s="35"/>
      <c r="BR3271" s="35"/>
      <c r="BS3271" s="35"/>
      <c r="BT3271" s="35"/>
      <c r="BU3271" s="35"/>
      <c r="BV3271" s="35"/>
      <c r="BW3271" s="35"/>
      <c r="BX3271" s="35"/>
      <c r="BY3271" s="35"/>
      <c r="BZ3271" s="35"/>
      <c r="CA3271" s="35"/>
      <c r="CB3271" s="35"/>
      <c r="CC3271" s="35"/>
      <c r="CD3271" s="35"/>
      <c r="CE3271" s="35"/>
      <c r="CF3271" s="35"/>
      <c r="CG3271" s="35"/>
      <c r="CH3271" s="35"/>
    </row>
    <row r="3272" spans="1:86" ht="15.6" x14ac:dyDescent="0.3">
      <c r="A3272" s="35"/>
      <c r="B3272" s="86"/>
      <c r="C3272" s="35"/>
      <c r="D3272" s="35"/>
      <c r="E3272" s="35"/>
      <c r="F3272" s="35"/>
      <c r="G3272" s="35"/>
      <c r="H3272" s="35"/>
      <c r="I3272" s="35"/>
      <c r="J3272" s="35"/>
      <c r="K3272" s="35"/>
      <c r="L3272" s="35"/>
      <c r="M3272" s="35"/>
      <c r="N3272" s="35"/>
      <c r="O3272" s="35"/>
      <c r="P3272" s="35"/>
      <c r="Q3272" s="35"/>
      <c r="R3272" s="35"/>
      <c r="S3272" s="35"/>
      <c r="T3272" s="17">
        <f t="shared" si="7369"/>
        <v>49288</v>
      </c>
      <c r="U3272" s="216">
        <f t="shared" si="7362"/>
        <v>7</v>
      </c>
      <c r="V3272" s="216">
        <f t="shared" si="7369"/>
        <v>3267</v>
      </c>
      <c r="W3272" s="16">
        <f t="shared" ref="W3272:W3335" si="7376">YEARFRAC($T$5,T3272,3)</f>
        <v>8.9506849315068493</v>
      </c>
      <c r="X3272" s="16" t="e">
        <f>IF(Template!$F$7="Linear interpolation",LinInterp($I$5:$I$22,$G$5:$G$22,W3272),CubicSpline($I$5:$I$22,$G$5:$G$22,W3272))</f>
        <v>#VALUE!</v>
      </c>
      <c r="Y3272" s="221" t="e">
        <f t="shared" si="7363"/>
        <v>#VALUE!</v>
      </c>
      <c r="Z3272" s="221" t="e">
        <f>Y3272/PRODUCT($AA$6:AA3271)</f>
        <v>#VALUE!</v>
      </c>
      <c r="AA3272" s="16" t="e">
        <f t="shared" si="7370"/>
        <v>#VALUE!</v>
      </c>
      <c r="AB3272" s="10" t="e">
        <f t="shared" si="7371"/>
        <v>#VALUE!</v>
      </c>
      <c r="AC3272" s="90">
        <f t="shared" si="7364"/>
        <v>3272</v>
      </c>
      <c r="AD3272" s="17">
        <f t="shared" si="7372"/>
        <v>49265</v>
      </c>
      <c r="AE3272" s="16" t="e">
        <f t="shared" si="7365"/>
        <v>#VALUE!</v>
      </c>
      <c r="AF3272" s="10">
        <f ca="1">IFERROR(AVERAGE(INDIRECT("AE"&amp;AC3272-Template!$F$10+1):INDIRECT("AE"&amp;AC3272)),0)</f>
        <v>0</v>
      </c>
      <c r="AG3272" s="35"/>
      <c r="AH3272" s="86"/>
      <c r="AI3272" s="35"/>
      <c r="AJ3272" s="35"/>
      <c r="AK3272" s="35"/>
      <c r="AL3272" s="35"/>
      <c r="AM3272" s="35"/>
      <c r="AN3272" s="35"/>
      <c r="AO3272" s="35"/>
      <c r="AP3272" s="35"/>
      <c r="AQ3272" s="35"/>
      <c r="AR3272" s="35"/>
      <c r="AS3272" s="35"/>
      <c r="AT3272" s="35"/>
      <c r="AU3272" s="35"/>
      <c r="AV3272" s="35"/>
      <c r="AW3272" s="35"/>
      <c r="AX3272" s="35"/>
      <c r="AY3272" s="35"/>
      <c r="AZ3272" s="17">
        <f t="shared" ref="AZ3272" si="7377">AZ3271+1</f>
        <v>49288</v>
      </c>
      <c r="BA3272" s="216">
        <f t="shared" si="7244"/>
        <v>7</v>
      </c>
      <c r="BB3272" s="216">
        <f t="shared" ref="BB3272" si="7378">BB3271+1</f>
        <v>3267</v>
      </c>
      <c r="BC3272" s="16">
        <f t="shared" si="7246"/>
        <v>8.9506849315068493</v>
      </c>
      <c r="BD3272" s="16">
        <f>IF(Template!$F$7="Linear interpolation",LinInterp($AO$5:$AO$18,$AM$5:$AM$18,BC3272),CubicSpline($AO$5:$AO$18,$AM$5:$AM$18,BC3272))</f>
        <v>14.150022922192091</v>
      </c>
      <c r="BE3272" s="221">
        <f t="shared" si="7325"/>
        <v>3.2692610047056099</v>
      </c>
      <c r="BF3272" s="221">
        <f>BE3272/PRODUCT($BG$6:BG3271)</f>
        <v>1.0003625449311038</v>
      </c>
      <c r="BG3272" s="16">
        <f t="shared" si="7247"/>
        <v>1.0003625434427026</v>
      </c>
      <c r="BH3272" s="10">
        <f t="shared" si="7248"/>
        <v>13.232835658644525</v>
      </c>
      <c r="BI3272" s="90"/>
      <c r="BJ3272" s="17">
        <f t="shared" si="7375"/>
        <v>49265</v>
      </c>
      <c r="BK3272" s="16">
        <f t="shared" si="7368"/>
        <v>13.232550480253401</v>
      </c>
      <c r="BL3272" s="10">
        <f ca="1">IFERROR(AVERAGE(INDIRECT("BK"&amp;AC3272-Template!$F$10+1):INDIRECT("BK"&amp;AC3272)),0)</f>
        <v>13.232469377600053</v>
      </c>
      <c r="BM3272" s="35"/>
      <c r="BN3272" s="86"/>
      <c r="BO3272" s="35"/>
      <c r="BP3272" s="35"/>
      <c r="BQ3272" s="35"/>
      <c r="BR3272" s="35"/>
      <c r="BS3272" s="35"/>
      <c r="BT3272" s="35"/>
      <c r="BU3272" s="35"/>
      <c r="BV3272" s="35"/>
      <c r="BW3272" s="35"/>
      <c r="BX3272" s="35"/>
      <c r="BY3272" s="35"/>
      <c r="BZ3272" s="35"/>
      <c r="CA3272" s="35"/>
      <c r="CB3272" s="35"/>
      <c r="CC3272" s="35"/>
      <c r="CD3272" s="35"/>
      <c r="CE3272" s="35"/>
      <c r="CF3272" s="35"/>
      <c r="CG3272" s="35"/>
      <c r="CH3272" s="35"/>
    </row>
    <row r="3273" spans="1:86" ht="15.6" x14ac:dyDescent="0.3">
      <c r="A3273" s="35"/>
      <c r="B3273" s="86"/>
      <c r="C3273" s="35"/>
      <c r="D3273" s="35"/>
      <c r="E3273" s="35"/>
      <c r="F3273" s="35"/>
      <c r="G3273" s="35"/>
      <c r="H3273" s="35"/>
      <c r="I3273" s="35"/>
      <c r="J3273" s="35"/>
      <c r="K3273" s="35"/>
      <c r="L3273" s="35"/>
      <c r="M3273" s="35"/>
      <c r="N3273" s="35"/>
      <c r="O3273" s="35"/>
      <c r="P3273" s="35"/>
      <c r="Q3273" s="35"/>
      <c r="R3273" s="35"/>
      <c r="S3273" s="35"/>
      <c r="T3273" s="17">
        <f t="shared" si="7369"/>
        <v>49289</v>
      </c>
      <c r="U3273" s="216">
        <f t="shared" si="7362"/>
        <v>1</v>
      </c>
      <c r="V3273" s="216">
        <f t="shared" si="7369"/>
        <v>3268</v>
      </c>
      <c r="W3273" s="16">
        <f t="shared" si="7376"/>
        <v>8.9534246575342458</v>
      </c>
      <c r="X3273" s="16" t="e">
        <f>IF(Template!$F$7="Linear interpolation",LinInterp($I$5:$I$22,$G$5:$G$22,W3273),CubicSpline($I$5:$I$22,$G$5:$G$22,W3273))</f>
        <v>#VALUE!</v>
      </c>
      <c r="Y3273" s="221" t="e">
        <f t="shared" si="7363"/>
        <v>#VALUE!</v>
      </c>
      <c r="Z3273" s="221" t="e">
        <f>Y3273/PRODUCT($AA$6:AA3272)</f>
        <v>#VALUE!</v>
      </c>
      <c r="AA3273" s="16" t="e">
        <f t="shared" si="7370"/>
        <v>#VALUE!</v>
      </c>
      <c r="AB3273" s="10" t="e">
        <f t="shared" si="7371"/>
        <v>#VALUE!</v>
      </c>
      <c r="AC3273" s="90">
        <f t="shared" si="7364"/>
        <v>3273</v>
      </c>
      <c r="AD3273" s="17">
        <f t="shared" si="7372"/>
        <v>49266</v>
      </c>
      <c r="AE3273" s="16" t="e">
        <f t="shared" si="7365"/>
        <v>#VALUE!</v>
      </c>
      <c r="AF3273" s="10">
        <f ca="1">IFERROR(AVERAGE(INDIRECT("AE"&amp;AC3273-Template!$F$10+1):INDIRECT("AE"&amp;AC3273)),0)</f>
        <v>0</v>
      </c>
      <c r="AG3273" s="35"/>
      <c r="AH3273" s="86"/>
      <c r="AI3273" s="35"/>
      <c r="AJ3273" s="35"/>
      <c r="AK3273" s="35"/>
      <c r="AL3273" s="35"/>
      <c r="AM3273" s="35"/>
      <c r="AN3273" s="35"/>
      <c r="AO3273" s="35"/>
      <c r="AP3273" s="35"/>
      <c r="AQ3273" s="35"/>
      <c r="AR3273" s="35"/>
      <c r="AS3273" s="35"/>
      <c r="AT3273" s="35"/>
      <c r="AU3273" s="35"/>
      <c r="AV3273" s="35"/>
      <c r="AW3273" s="35"/>
      <c r="AX3273" s="35"/>
      <c r="AY3273" s="35"/>
      <c r="AZ3273" s="17">
        <f t="shared" ref="AZ3273" si="7379">AZ3272+1</f>
        <v>49289</v>
      </c>
      <c r="BA3273" s="216">
        <f t="shared" si="7244"/>
        <v>1</v>
      </c>
      <c r="BB3273" s="216">
        <f t="shared" ref="BB3273" si="7380">BB3272+1</f>
        <v>3268</v>
      </c>
      <c r="BC3273" s="16">
        <f t="shared" si="7246"/>
        <v>8.9534246575342458</v>
      </c>
      <c r="BD3273" s="16">
        <f>IF(Template!$F$7="Linear interpolation",LinInterp($AO$5:$AO$18,$AM$5:$AM$18,BC3273),CubicSpline($AO$5:$AO$18,$AM$5:$AM$18,BC3273))</f>
        <v>14.150021578740358</v>
      </c>
      <c r="BE3273" s="221">
        <f t="shared" si="7325"/>
        <v>3.2704462587835783</v>
      </c>
      <c r="BF3273" s="221">
        <f>BE3273/PRODUCT($BG$6:BG3272)</f>
        <v>1.000362546441607</v>
      </c>
      <c r="BG3273" s="16">
        <f t="shared" si="7247"/>
        <v>1.000362546441607</v>
      </c>
      <c r="BH3273" s="10">
        <f t="shared" si="7248"/>
        <v>13.232945118657247</v>
      </c>
      <c r="BI3273" s="90"/>
      <c r="BJ3273" s="17">
        <f t="shared" si="7375"/>
        <v>49266</v>
      </c>
      <c r="BK3273" s="16">
        <f t="shared" si="7368"/>
        <v>13.232550480253401</v>
      </c>
      <c r="BL3273" s="10">
        <f ca="1">IFERROR(AVERAGE(INDIRECT("BK"&amp;AC3273-Template!$F$10+1):INDIRECT("BK"&amp;AC3273)),0)</f>
        <v>13.232473043437876</v>
      </c>
      <c r="BM3273" s="35"/>
      <c r="BN3273" s="86"/>
      <c r="BO3273" s="35"/>
      <c r="BP3273" s="35"/>
      <c r="BQ3273" s="35"/>
      <c r="BR3273" s="35"/>
      <c r="BS3273" s="35"/>
      <c r="BT3273" s="35"/>
      <c r="BU3273" s="35"/>
      <c r="BV3273" s="35"/>
      <c r="BW3273" s="35"/>
      <c r="BX3273" s="35"/>
      <c r="BY3273" s="35"/>
      <c r="BZ3273" s="35"/>
      <c r="CA3273" s="35"/>
      <c r="CB3273" s="35"/>
      <c r="CC3273" s="35"/>
      <c r="CD3273" s="35"/>
      <c r="CE3273" s="35"/>
      <c r="CF3273" s="35"/>
      <c r="CG3273" s="35"/>
      <c r="CH3273" s="35"/>
    </row>
    <row r="3274" spans="1:86" ht="15.6" x14ac:dyDescent="0.3">
      <c r="A3274" s="35"/>
      <c r="B3274" s="86"/>
      <c r="C3274" s="35"/>
      <c r="D3274" s="35"/>
      <c r="E3274" s="35"/>
      <c r="F3274" s="35"/>
      <c r="G3274" s="35"/>
      <c r="H3274" s="35"/>
      <c r="I3274" s="35"/>
      <c r="J3274" s="35"/>
      <c r="K3274" s="35"/>
      <c r="L3274" s="35"/>
      <c r="M3274" s="35"/>
      <c r="N3274" s="35"/>
      <c r="O3274" s="35"/>
      <c r="P3274" s="35"/>
      <c r="Q3274" s="35"/>
      <c r="R3274" s="35"/>
      <c r="S3274" s="35"/>
      <c r="T3274" s="17">
        <f t="shared" si="7369"/>
        <v>49290</v>
      </c>
      <c r="U3274" s="216">
        <f t="shared" si="7362"/>
        <v>2</v>
      </c>
      <c r="V3274" s="216">
        <f t="shared" si="7369"/>
        <v>3269</v>
      </c>
      <c r="W3274" s="16">
        <f t="shared" si="7376"/>
        <v>8.956164383561644</v>
      </c>
      <c r="X3274" s="16" t="e">
        <f>IF(Template!$F$7="Linear interpolation",LinInterp($I$5:$I$22,$G$5:$G$22,W3274),CubicSpline($I$5:$I$22,$G$5:$G$22,W3274))</f>
        <v>#VALUE!</v>
      </c>
      <c r="Y3274" s="221" t="e">
        <f t="shared" si="7363"/>
        <v>#VALUE!</v>
      </c>
      <c r="Z3274" s="221" t="e">
        <f>Y3274/PRODUCT($AA$6:AA3273)</f>
        <v>#VALUE!</v>
      </c>
      <c r="AA3274" s="16" t="e">
        <f t="shared" si="7370"/>
        <v>#VALUE!</v>
      </c>
      <c r="AB3274" s="10" t="e">
        <f t="shared" si="7371"/>
        <v>#VALUE!</v>
      </c>
      <c r="AC3274" s="90">
        <f t="shared" si="7364"/>
        <v>3274</v>
      </c>
      <c r="AD3274" s="17">
        <f t="shared" si="7372"/>
        <v>49267</v>
      </c>
      <c r="AE3274" s="16" t="e">
        <f t="shared" si="7365"/>
        <v>#VALUE!</v>
      </c>
      <c r="AF3274" s="10">
        <f ca="1">IFERROR(AVERAGE(INDIRECT("AE"&amp;AC3274-Template!$F$10+1):INDIRECT("AE"&amp;AC3274)),0)</f>
        <v>0</v>
      </c>
      <c r="AG3274" s="35"/>
      <c r="AH3274" s="86"/>
      <c r="AI3274" s="35"/>
      <c r="AJ3274" s="35"/>
      <c r="AK3274" s="35"/>
      <c r="AL3274" s="35"/>
      <c r="AM3274" s="35"/>
      <c r="AN3274" s="35"/>
      <c r="AO3274" s="35"/>
      <c r="AP3274" s="35"/>
      <c r="AQ3274" s="35"/>
      <c r="AR3274" s="35"/>
      <c r="AS3274" s="35"/>
      <c r="AT3274" s="35"/>
      <c r="AU3274" s="35"/>
      <c r="AV3274" s="35"/>
      <c r="AW3274" s="35"/>
      <c r="AX3274" s="35"/>
      <c r="AY3274" s="35"/>
      <c r="AZ3274" s="17">
        <f t="shared" ref="AZ3274" si="7381">AZ3273+1</f>
        <v>49290</v>
      </c>
      <c r="BA3274" s="216">
        <f t="shared" si="7244"/>
        <v>2</v>
      </c>
      <c r="BB3274" s="216">
        <f t="shared" ref="BB3274" si="7382">BB3273+1</f>
        <v>3269</v>
      </c>
      <c r="BC3274" s="16">
        <f t="shared" si="7246"/>
        <v>8.956164383561644</v>
      </c>
      <c r="BD3274" s="16">
        <f>IF(Template!$F$7="Linear interpolation",LinInterp($AO$5:$AO$18,$AM$5:$AM$18,BC3274),CubicSpline($AO$5:$AO$18,$AM$5:$AM$18,BC3274))</f>
        <v>14.15002024280744</v>
      </c>
      <c r="BE3274" s="221">
        <f t="shared" si="7325"/>
        <v>3.2716319442884543</v>
      </c>
      <c r="BF3274" s="221">
        <f>BE3274/PRODUCT($BG$6:BG3273)</f>
        <v>1.0003625454788292</v>
      </c>
      <c r="BG3274" s="16">
        <f t="shared" si="7247"/>
        <v>1.0003625454788292</v>
      </c>
      <c r="BH3274" s="10">
        <f t="shared" si="7248"/>
        <v>13.23290997726545</v>
      </c>
      <c r="BI3274" s="90"/>
      <c r="BJ3274" s="17">
        <f t="shared" si="7375"/>
        <v>49267</v>
      </c>
      <c r="BK3274" s="16">
        <f t="shared" si="7368"/>
        <v>13.232550480253401</v>
      </c>
      <c r="BL3274" s="10">
        <f ca="1">IFERROR(AVERAGE(INDIRECT("BK"&amp;AC3274-Template!$F$10+1):INDIRECT("BK"&amp;AC3274)),0)</f>
        <v>13.232476761981719</v>
      </c>
      <c r="BM3274" s="35"/>
      <c r="BN3274" s="86"/>
      <c r="BO3274" s="35"/>
      <c r="BP3274" s="35"/>
      <c r="BQ3274" s="35"/>
      <c r="BR3274" s="35"/>
      <c r="BS3274" s="35"/>
      <c r="BT3274" s="35"/>
      <c r="BU3274" s="35"/>
      <c r="BV3274" s="35"/>
      <c r="BW3274" s="35"/>
      <c r="BX3274" s="35"/>
      <c r="BY3274" s="35"/>
      <c r="BZ3274" s="35"/>
      <c r="CA3274" s="35"/>
      <c r="CB3274" s="35"/>
      <c r="CC3274" s="35"/>
      <c r="CD3274" s="35"/>
      <c r="CE3274" s="35"/>
      <c r="CF3274" s="35"/>
      <c r="CG3274" s="35"/>
      <c r="CH3274" s="35"/>
    </row>
    <row r="3275" spans="1:86" ht="15.6" x14ac:dyDescent="0.3">
      <c r="A3275" s="35"/>
      <c r="B3275" s="86"/>
      <c r="C3275" s="35"/>
      <c r="D3275" s="35"/>
      <c r="E3275" s="35"/>
      <c r="F3275" s="35"/>
      <c r="G3275" s="35"/>
      <c r="H3275" s="35"/>
      <c r="I3275" s="35"/>
      <c r="J3275" s="35"/>
      <c r="K3275" s="35"/>
      <c r="L3275" s="35"/>
      <c r="M3275" s="35"/>
      <c r="N3275" s="35"/>
      <c r="O3275" s="35"/>
      <c r="P3275" s="35"/>
      <c r="Q3275" s="35"/>
      <c r="R3275" s="35"/>
      <c r="S3275" s="35"/>
      <c r="T3275" s="17">
        <f t="shared" si="7369"/>
        <v>49291</v>
      </c>
      <c r="U3275" s="216">
        <f t="shared" si="7362"/>
        <v>3</v>
      </c>
      <c r="V3275" s="216">
        <f t="shared" si="7369"/>
        <v>3270</v>
      </c>
      <c r="W3275" s="16">
        <f t="shared" si="7376"/>
        <v>8.9589041095890405</v>
      </c>
      <c r="X3275" s="16" t="e">
        <f>IF(Template!$F$7="Linear interpolation",LinInterp($I$5:$I$22,$G$5:$G$22,W3275),CubicSpline($I$5:$I$22,$G$5:$G$22,W3275))</f>
        <v>#VALUE!</v>
      </c>
      <c r="Y3275" s="221" t="e">
        <f t="shared" si="7363"/>
        <v>#VALUE!</v>
      </c>
      <c r="Z3275" s="221" t="e">
        <f>Y3275/PRODUCT($AA$6:AA3274)</f>
        <v>#VALUE!</v>
      </c>
      <c r="AA3275" s="16" t="e">
        <f t="shared" si="7370"/>
        <v>#VALUE!</v>
      </c>
      <c r="AB3275" s="10" t="e">
        <f t="shared" si="7371"/>
        <v>#VALUE!</v>
      </c>
      <c r="AC3275" s="90">
        <f t="shared" si="7364"/>
        <v>3275</v>
      </c>
      <c r="AD3275" s="17">
        <f t="shared" si="7372"/>
        <v>49268</v>
      </c>
      <c r="AE3275" s="16" t="e">
        <f t="shared" si="7365"/>
        <v>#VALUE!</v>
      </c>
      <c r="AF3275" s="10">
        <f ca="1">IFERROR(AVERAGE(INDIRECT("AE"&amp;AC3275-Template!$F$10+1):INDIRECT("AE"&amp;AC3275)),0)</f>
        <v>0</v>
      </c>
      <c r="AG3275" s="35"/>
      <c r="AH3275" s="86"/>
      <c r="AI3275" s="35"/>
      <c r="AJ3275" s="35"/>
      <c r="AK3275" s="35"/>
      <c r="AL3275" s="35"/>
      <c r="AM3275" s="35"/>
      <c r="AN3275" s="35"/>
      <c r="AO3275" s="35"/>
      <c r="AP3275" s="35"/>
      <c r="AQ3275" s="35"/>
      <c r="AR3275" s="35"/>
      <c r="AS3275" s="35"/>
      <c r="AT3275" s="35"/>
      <c r="AU3275" s="35"/>
      <c r="AV3275" s="35"/>
      <c r="AW3275" s="35"/>
      <c r="AX3275" s="35"/>
      <c r="AY3275" s="35"/>
      <c r="AZ3275" s="17">
        <f t="shared" ref="AZ3275" si="7383">AZ3274+1</f>
        <v>49291</v>
      </c>
      <c r="BA3275" s="216">
        <f t="shared" si="7244"/>
        <v>3</v>
      </c>
      <c r="BB3275" s="216">
        <f t="shared" ref="BB3275" si="7384">BB3274+1</f>
        <v>3270</v>
      </c>
      <c r="BC3275" s="16">
        <f t="shared" si="7246"/>
        <v>8.9589041095890405</v>
      </c>
      <c r="BD3275" s="16">
        <f>IF(Template!$F$7="Linear interpolation",LinInterp($AO$5:$AO$18,$AM$5:$AM$18,BC3275),CubicSpline($AO$5:$AO$18,$AM$5:$AM$18,BC3275))</f>
        <v>14.150018914527607</v>
      </c>
      <c r="BE3275" s="221">
        <f t="shared" si="7325"/>
        <v>3.2728180614141555</v>
      </c>
      <c r="BF3275" s="221">
        <f>BE3275/PRODUCT($BG$6:BG3274)</f>
        <v>1.0003625460155356</v>
      </c>
      <c r="BG3275" s="16">
        <f t="shared" si="7247"/>
        <v>1.0003625460155356</v>
      </c>
      <c r="BH3275" s="10">
        <f t="shared" si="7248"/>
        <v>13.232929567051134</v>
      </c>
      <c r="BI3275" s="90"/>
      <c r="BJ3275" s="17">
        <f t="shared" si="7375"/>
        <v>49268</v>
      </c>
      <c r="BK3275" s="16">
        <f t="shared" si="7368"/>
        <v>13.232609760428948</v>
      </c>
      <c r="BL3275" s="10">
        <f ca="1">IFERROR(AVERAGE(INDIRECT("BK"&amp;AC3275-Template!$F$10+1):INDIRECT("BK"&amp;AC3275)),0)</f>
        <v>13.232482456531415</v>
      </c>
      <c r="BM3275" s="35"/>
      <c r="BN3275" s="86"/>
      <c r="BO3275" s="35"/>
      <c r="BP3275" s="35"/>
      <c r="BQ3275" s="35"/>
      <c r="BR3275" s="35"/>
      <c r="BS3275" s="35"/>
      <c r="BT3275" s="35"/>
      <c r="BU3275" s="35"/>
      <c r="BV3275" s="35"/>
      <c r="BW3275" s="35"/>
      <c r="BX3275" s="35"/>
      <c r="BY3275" s="35"/>
      <c r="BZ3275" s="35"/>
      <c r="CA3275" s="35"/>
      <c r="CB3275" s="35"/>
      <c r="CC3275" s="35"/>
      <c r="CD3275" s="35"/>
      <c r="CE3275" s="35"/>
      <c r="CF3275" s="35"/>
      <c r="CG3275" s="35"/>
      <c r="CH3275" s="35"/>
    </row>
    <row r="3276" spans="1:86" ht="15.6" x14ac:dyDescent="0.3">
      <c r="A3276" s="35"/>
      <c r="B3276" s="86"/>
      <c r="C3276" s="35"/>
      <c r="D3276" s="35"/>
      <c r="E3276" s="35"/>
      <c r="F3276" s="35"/>
      <c r="G3276" s="35"/>
      <c r="H3276" s="35"/>
      <c r="I3276" s="35"/>
      <c r="J3276" s="35"/>
      <c r="K3276" s="35"/>
      <c r="L3276" s="35"/>
      <c r="M3276" s="35"/>
      <c r="N3276" s="35"/>
      <c r="O3276" s="35"/>
      <c r="P3276" s="35"/>
      <c r="Q3276" s="35"/>
      <c r="R3276" s="35"/>
      <c r="S3276" s="35"/>
      <c r="T3276" s="17">
        <f t="shared" si="7369"/>
        <v>49292</v>
      </c>
      <c r="U3276" s="216">
        <f t="shared" si="7362"/>
        <v>4</v>
      </c>
      <c r="V3276" s="216">
        <f t="shared" si="7369"/>
        <v>3271</v>
      </c>
      <c r="W3276" s="16">
        <f t="shared" si="7376"/>
        <v>8.9616438356164387</v>
      </c>
      <c r="X3276" s="16" t="e">
        <f>IF(Template!$F$7="Linear interpolation",LinInterp($I$5:$I$22,$G$5:$G$22,W3276),CubicSpline($I$5:$I$22,$G$5:$G$22,W3276))</f>
        <v>#VALUE!</v>
      </c>
      <c r="Y3276" s="221" t="e">
        <f t="shared" si="7363"/>
        <v>#VALUE!</v>
      </c>
      <c r="Z3276" s="221" t="e">
        <f>Y3276/PRODUCT($AA$6:AA3275)</f>
        <v>#VALUE!</v>
      </c>
      <c r="AA3276" s="16" t="e">
        <f t="shared" si="7370"/>
        <v>#VALUE!</v>
      </c>
      <c r="AB3276" s="10" t="e">
        <f t="shared" si="7371"/>
        <v>#VALUE!</v>
      </c>
      <c r="AC3276" s="90">
        <f t="shared" si="7364"/>
        <v>3276</v>
      </c>
      <c r="AD3276" s="17">
        <f t="shared" si="7372"/>
        <v>49269</v>
      </c>
      <c r="AE3276" s="16" t="e">
        <f t="shared" si="7365"/>
        <v>#VALUE!</v>
      </c>
      <c r="AF3276" s="10">
        <f ca="1">IFERROR(AVERAGE(INDIRECT("AE"&amp;AC3276-Template!$F$10+1):INDIRECT("AE"&amp;AC3276)),0)</f>
        <v>0</v>
      </c>
      <c r="AG3276" s="35"/>
      <c r="AH3276" s="86"/>
      <c r="AI3276" s="35"/>
      <c r="AJ3276" s="35"/>
      <c r="AK3276" s="35"/>
      <c r="AL3276" s="35"/>
      <c r="AM3276" s="35"/>
      <c r="AN3276" s="35"/>
      <c r="AO3276" s="35"/>
      <c r="AP3276" s="35"/>
      <c r="AQ3276" s="35"/>
      <c r="AR3276" s="35"/>
      <c r="AS3276" s="35"/>
      <c r="AT3276" s="35"/>
      <c r="AU3276" s="35"/>
      <c r="AV3276" s="35"/>
      <c r="AW3276" s="35"/>
      <c r="AX3276" s="35"/>
      <c r="AY3276" s="35"/>
      <c r="AZ3276" s="17">
        <f t="shared" ref="AZ3276" si="7385">AZ3275+1</f>
        <v>49292</v>
      </c>
      <c r="BA3276" s="216">
        <f t="shared" si="7244"/>
        <v>4</v>
      </c>
      <c r="BB3276" s="216">
        <f t="shared" ref="BB3276" si="7386">BB3275+1</f>
        <v>3271</v>
      </c>
      <c r="BC3276" s="16">
        <f t="shared" si="7246"/>
        <v>8.9616438356164387</v>
      </c>
      <c r="BD3276" s="16">
        <f>IF(Template!$F$7="Linear interpolation",LinInterp($AO$5:$AO$18,$AM$5:$AM$18,BC3276),CubicSpline($AO$5:$AO$18,$AM$5:$AM$18,BC3276))</f>
        <v>14.15001759403512</v>
      </c>
      <c r="BE3276" s="221">
        <f t="shared" si="7325"/>
        <v>3.2740046103547553</v>
      </c>
      <c r="BF3276" s="221">
        <f>BE3276/PRODUCT($BG$6:BG3275)</f>
        <v>1.0003625465633392</v>
      </c>
      <c r="BG3276" s="16">
        <f t="shared" si="7247"/>
        <v>1.0003625465633392</v>
      </c>
      <c r="BH3276" s="10">
        <f t="shared" si="7248"/>
        <v>13.232949561881814</v>
      </c>
      <c r="BI3276" s="90"/>
      <c r="BJ3276" s="17">
        <f t="shared" si="7375"/>
        <v>49269</v>
      </c>
      <c r="BK3276" s="16">
        <f t="shared" si="7368"/>
        <v>13.2325913126502</v>
      </c>
      <c r="BL3276" s="10">
        <f ca="1">IFERROR(AVERAGE(INDIRECT("BK"&amp;AC3276-Template!$F$10+1):INDIRECT("BK"&amp;AC3276)),0)</f>
        <v>13.232487536155149</v>
      </c>
      <c r="BM3276" s="35"/>
      <c r="BN3276" s="86"/>
      <c r="BO3276" s="35"/>
      <c r="BP3276" s="35"/>
      <c r="BQ3276" s="35"/>
      <c r="BR3276" s="35"/>
      <c r="BS3276" s="35"/>
      <c r="BT3276" s="35"/>
      <c r="BU3276" s="35"/>
      <c r="BV3276" s="35"/>
      <c r="BW3276" s="35"/>
      <c r="BX3276" s="35"/>
      <c r="BY3276" s="35"/>
      <c r="BZ3276" s="35"/>
      <c r="CA3276" s="35"/>
      <c r="CB3276" s="35"/>
      <c r="CC3276" s="35"/>
      <c r="CD3276" s="35"/>
      <c r="CE3276" s="35"/>
      <c r="CF3276" s="35"/>
      <c r="CG3276" s="35"/>
      <c r="CH3276" s="35"/>
    </row>
    <row r="3277" spans="1:86" ht="15.6" x14ac:dyDescent="0.3">
      <c r="A3277" s="35"/>
      <c r="B3277" s="86"/>
      <c r="C3277" s="35"/>
      <c r="D3277" s="35"/>
      <c r="E3277" s="35"/>
      <c r="F3277" s="35"/>
      <c r="G3277" s="35"/>
      <c r="H3277" s="35"/>
      <c r="I3277" s="35"/>
      <c r="J3277" s="35"/>
      <c r="K3277" s="35"/>
      <c r="L3277" s="35"/>
      <c r="M3277" s="35"/>
      <c r="N3277" s="35"/>
      <c r="O3277" s="35"/>
      <c r="P3277" s="35"/>
      <c r="Q3277" s="35"/>
      <c r="R3277" s="35"/>
      <c r="S3277" s="35"/>
      <c r="T3277" s="17">
        <f t="shared" si="7369"/>
        <v>49293</v>
      </c>
      <c r="U3277" s="216">
        <f t="shared" si="7362"/>
        <v>5</v>
      </c>
      <c r="V3277" s="216">
        <f t="shared" si="7369"/>
        <v>3272</v>
      </c>
      <c r="W3277" s="16">
        <f t="shared" si="7376"/>
        <v>8.9643835616438352</v>
      </c>
      <c r="X3277" s="16" t="e">
        <f>IF(Template!$F$7="Linear interpolation",LinInterp($I$5:$I$22,$G$5:$G$22,W3277),CubicSpline($I$5:$I$22,$G$5:$G$22,W3277))</f>
        <v>#VALUE!</v>
      </c>
      <c r="Y3277" s="221" t="e">
        <f t="shared" si="7363"/>
        <v>#VALUE!</v>
      </c>
      <c r="Z3277" s="221" t="e">
        <f>Y3277/PRODUCT($AA$6:AA3276)</f>
        <v>#VALUE!</v>
      </c>
      <c r="AA3277" s="16" t="e">
        <f t="shared" si="7370"/>
        <v>#VALUE!</v>
      </c>
      <c r="AB3277" s="10" t="e">
        <f t="shared" si="7371"/>
        <v>#VALUE!</v>
      </c>
      <c r="AC3277" s="90">
        <f t="shared" si="7364"/>
        <v>3277</v>
      </c>
      <c r="AD3277" s="17">
        <f t="shared" si="7372"/>
        <v>49270</v>
      </c>
      <c r="AE3277" s="16" t="e">
        <f t="shared" si="7365"/>
        <v>#VALUE!</v>
      </c>
      <c r="AF3277" s="10">
        <f ca="1">IFERROR(AVERAGE(INDIRECT("AE"&amp;AC3277-Template!$F$10+1):INDIRECT("AE"&amp;AC3277)),0)</f>
        <v>0</v>
      </c>
      <c r="AG3277" s="35"/>
      <c r="AH3277" s="86"/>
      <c r="AI3277" s="35"/>
      <c r="AJ3277" s="35"/>
      <c r="AK3277" s="35"/>
      <c r="AL3277" s="35"/>
      <c r="AM3277" s="35"/>
      <c r="AN3277" s="35"/>
      <c r="AO3277" s="35"/>
      <c r="AP3277" s="35"/>
      <c r="AQ3277" s="35"/>
      <c r="AR3277" s="35"/>
      <c r="AS3277" s="35"/>
      <c r="AT3277" s="35"/>
      <c r="AU3277" s="35"/>
      <c r="AV3277" s="35"/>
      <c r="AW3277" s="35"/>
      <c r="AX3277" s="35"/>
      <c r="AY3277" s="35"/>
      <c r="AZ3277" s="17">
        <f t="shared" ref="AZ3277" si="7387">AZ3276+1</f>
        <v>49293</v>
      </c>
      <c r="BA3277" s="216">
        <f t="shared" ref="BA3277:BA3340" si="7388">WEEKDAY(AZ3277,2)</f>
        <v>5</v>
      </c>
      <c r="BB3277" s="216">
        <f t="shared" ref="BB3277" si="7389">BB3276+1</f>
        <v>3272</v>
      </c>
      <c r="BC3277" s="16">
        <f t="shared" ref="BC3277:BC3340" si="7390">YEARFRAC($T$5,AZ3277,3)</f>
        <v>8.9643835616438352</v>
      </c>
      <c r="BD3277" s="16">
        <f>IF(Template!$F$7="Linear interpolation",LinInterp($AO$5:$AO$18,$AM$5:$AM$18,BC3277),CubicSpline($AO$5:$AO$18,$AM$5:$AM$18,BC3277))</f>
        <v>14.150016281464247</v>
      </c>
      <c r="BE3277" s="221">
        <f t="shared" si="7325"/>
        <v>3.2751915913044751</v>
      </c>
      <c r="BF3277" s="221">
        <f>BE3277/PRODUCT($BG$6:BG3276)</f>
        <v>1.0003625471222508</v>
      </c>
      <c r="BG3277" s="16">
        <f t="shared" ref="BG3277:BG3340" si="7391">1+BH3277/365/100</f>
        <v>1.0003625471222508</v>
      </c>
      <c r="BH3277" s="10">
        <f t="shared" ref="BH3277:BH3340" si="7392">IF(OR(BA3277=6,BA3277=7),BH3276,(BF3277-1)*365*100)</f>
        <v>13.232969962154616</v>
      </c>
      <c r="BI3277" s="90"/>
      <c r="BJ3277" s="17">
        <f t="shared" si="7375"/>
        <v>49270</v>
      </c>
      <c r="BK3277" s="16">
        <f t="shared" si="7368"/>
        <v>13.232602506251911</v>
      </c>
      <c r="BL3277" s="10">
        <f ca="1">IFERROR(AVERAGE(INDIRECT("BK"&amp;AC3277-Template!$F$10+1):INDIRECT("BK"&amp;AC3277)),0)</f>
        <v>13.232493178541295</v>
      </c>
      <c r="BM3277" s="35"/>
      <c r="BN3277" s="86"/>
      <c r="BO3277" s="35"/>
      <c r="BP3277" s="35"/>
      <c r="BQ3277" s="35"/>
      <c r="BR3277" s="35"/>
      <c r="BS3277" s="35"/>
      <c r="BT3277" s="35"/>
      <c r="BU3277" s="35"/>
      <c r="BV3277" s="35"/>
      <c r="BW3277" s="35"/>
      <c r="BX3277" s="35"/>
      <c r="BY3277" s="35"/>
      <c r="BZ3277" s="35"/>
      <c r="CA3277" s="35"/>
      <c r="CB3277" s="35"/>
      <c r="CC3277" s="35"/>
      <c r="CD3277" s="35"/>
      <c r="CE3277" s="35"/>
      <c r="CF3277" s="35"/>
      <c r="CG3277" s="35"/>
      <c r="CH3277" s="35"/>
    </row>
    <row r="3278" spans="1:86" ht="15.6" x14ac:dyDescent="0.3">
      <c r="A3278" s="35"/>
      <c r="B3278" s="86"/>
      <c r="C3278" s="35"/>
      <c r="D3278" s="35"/>
      <c r="E3278" s="35"/>
      <c r="F3278" s="35"/>
      <c r="G3278" s="35"/>
      <c r="H3278" s="35"/>
      <c r="I3278" s="35"/>
      <c r="J3278" s="35"/>
      <c r="K3278" s="35"/>
      <c r="L3278" s="35"/>
      <c r="M3278" s="35"/>
      <c r="N3278" s="35"/>
      <c r="O3278" s="35"/>
      <c r="P3278" s="35"/>
      <c r="Q3278" s="35"/>
      <c r="R3278" s="35"/>
      <c r="S3278" s="35"/>
      <c r="T3278" s="17">
        <f t="shared" si="7369"/>
        <v>49294</v>
      </c>
      <c r="U3278" s="216">
        <f t="shared" si="7362"/>
        <v>6</v>
      </c>
      <c r="V3278" s="216">
        <f t="shared" si="7369"/>
        <v>3273</v>
      </c>
      <c r="W3278" s="16">
        <f t="shared" si="7376"/>
        <v>8.9671232876712335</v>
      </c>
      <c r="X3278" s="16" t="e">
        <f>IF(Template!$F$7="Linear interpolation",LinInterp($I$5:$I$22,$G$5:$G$22,W3278),CubicSpline($I$5:$I$22,$G$5:$G$22,W3278))</f>
        <v>#VALUE!</v>
      </c>
      <c r="Y3278" s="221" t="e">
        <f t="shared" si="7363"/>
        <v>#VALUE!</v>
      </c>
      <c r="Z3278" s="221" t="e">
        <f>Y3278/PRODUCT($AA$6:AA3277)</f>
        <v>#VALUE!</v>
      </c>
      <c r="AA3278" s="16" t="e">
        <f t="shared" si="7370"/>
        <v>#VALUE!</v>
      </c>
      <c r="AB3278" s="10" t="e">
        <f t="shared" si="7371"/>
        <v>#VALUE!</v>
      </c>
      <c r="AC3278" s="90">
        <f t="shared" si="7364"/>
        <v>3278</v>
      </c>
      <c r="AD3278" s="17">
        <f t="shared" si="7372"/>
        <v>49271</v>
      </c>
      <c r="AE3278" s="16" t="e">
        <f t="shared" si="7365"/>
        <v>#VALUE!</v>
      </c>
      <c r="AF3278" s="10">
        <f ca="1">IFERROR(AVERAGE(INDIRECT("AE"&amp;AC3278-Template!$F$10+1):INDIRECT("AE"&amp;AC3278)),0)</f>
        <v>0</v>
      </c>
      <c r="AG3278" s="35"/>
      <c r="AH3278" s="86"/>
      <c r="AI3278" s="35"/>
      <c r="AJ3278" s="35"/>
      <c r="AK3278" s="35"/>
      <c r="AL3278" s="35"/>
      <c r="AM3278" s="35"/>
      <c r="AN3278" s="35"/>
      <c r="AO3278" s="35"/>
      <c r="AP3278" s="35"/>
      <c r="AQ3278" s="35"/>
      <c r="AR3278" s="35"/>
      <c r="AS3278" s="35"/>
      <c r="AT3278" s="35"/>
      <c r="AU3278" s="35"/>
      <c r="AV3278" s="35"/>
      <c r="AW3278" s="35"/>
      <c r="AX3278" s="35"/>
      <c r="AY3278" s="35"/>
      <c r="AZ3278" s="17">
        <f t="shared" ref="AZ3278" si="7393">AZ3277+1</f>
        <v>49294</v>
      </c>
      <c r="BA3278" s="216">
        <f t="shared" si="7388"/>
        <v>6</v>
      </c>
      <c r="BB3278" s="216">
        <f t="shared" ref="BB3278" si="7394">BB3277+1</f>
        <v>3273</v>
      </c>
      <c r="BC3278" s="16">
        <f t="shared" si="7390"/>
        <v>8.9671232876712335</v>
      </c>
      <c r="BD3278" s="16">
        <f>IF(Template!$F$7="Linear interpolation",LinInterp($AO$5:$AO$18,$AM$5:$AM$18,BC3278),CubicSpline($AO$5:$AO$18,$AM$5:$AM$18,BC3278))</f>
        <v>14.150014976949249</v>
      </c>
      <c r="BE3278" s="221">
        <f t="shared" si="7325"/>
        <v>3.276379004457695</v>
      </c>
      <c r="BF3278" s="221">
        <f>BE3278/PRODUCT($BG$6:BG3277)</f>
        <v>1.0003625476922853</v>
      </c>
      <c r="BG3278" s="16">
        <f t="shared" si="7391"/>
        <v>1.0003625471222508</v>
      </c>
      <c r="BH3278" s="10">
        <f t="shared" si="7392"/>
        <v>13.232969962154616</v>
      </c>
      <c r="BI3278" s="90"/>
      <c r="BJ3278" s="17">
        <f t="shared" si="7375"/>
        <v>49271</v>
      </c>
      <c r="BK3278" s="16">
        <f t="shared" si="7368"/>
        <v>13.232614094832673</v>
      </c>
      <c r="BL3278" s="10">
        <f ca="1">IFERROR(AVERAGE(INDIRECT("BK"&amp;AC3278-Template!$F$10+1):INDIRECT("BK"&amp;AC3278)),0)</f>
        <v>13.232499101716877</v>
      </c>
      <c r="BM3278" s="35"/>
      <c r="BN3278" s="86"/>
      <c r="BO3278" s="35"/>
      <c r="BP3278" s="35"/>
      <c r="BQ3278" s="35"/>
      <c r="BR3278" s="35"/>
      <c r="BS3278" s="35"/>
      <c r="BT3278" s="35"/>
      <c r="BU3278" s="35"/>
      <c r="BV3278" s="35"/>
      <c r="BW3278" s="35"/>
      <c r="BX3278" s="35"/>
      <c r="BY3278" s="35"/>
      <c r="BZ3278" s="35"/>
      <c r="CA3278" s="35"/>
      <c r="CB3278" s="35"/>
      <c r="CC3278" s="35"/>
      <c r="CD3278" s="35"/>
      <c r="CE3278" s="35"/>
      <c r="CF3278" s="35"/>
      <c r="CG3278" s="35"/>
      <c r="CH3278" s="35"/>
    </row>
    <row r="3279" spans="1:86" ht="15.6" x14ac:dyDescent="0.3">
      <c r="A3279" s="35"/>
      <c r="B3279" s="86"/>
      <c r="C3279" s="35"/>
      <c r="D3279" s="35"/>
      <c r="E3279" s="35"/>
      <c r="F3279" s="35"/>
      <c r="G3279" s="35"/>
      <c r="H3279" s="35"/>
      <c r="I3279" s="35"/>
      <c r="J3279" s="35"/>
      <c r="K3279" s="35"/>
      <c r="L3279" s="35"/>
      <c r="M3279" s="35"/>
      <c r="N3279" s="35"/>
      <c r="O3279" s="35"/>
      <c r="P3279" s="35"/>
      <c r="Q3279" s="35"/>
      <c r="R3279" s="35"/>
      <c r="S3279" s="35"/>
      <c r="T3279" s="17">
        <f t="shared" si="7369"/>
        <v>49295</v>
      </c>
      <c r="U3279" s="216">
        <f t="shared" si="7362"/>
        <v>7</v>
      </c>
      <c r="V3279" s="216">
        <f t="shared" si="7369"/>
        <v>3274</v>
      </c>
      <c r="W3279" s="16">
        <f t="shared" si="7376"/>
        <v>8.9698630136986299</v>
      </c>
      <c r="X3279" s="16" t="e">
        <f>IF(Template!$F$7="Linear interpolation",LinInterp($I$5:$I$22,$G$5:$G$22,W3279),CubicSpline($I$5:$I$22,$G$5:$G$22,W3279))</f>
        <v>#VALUE!</v>
      </c>
      <c r="Y3279" s="221" t="e">
        <f t="shared" si="7363"/>
        <v>#VALUE!</v>
      </c>
      <c r="Z3279" s="221" t="e">
        <f>Y3279/PRODUCT($AA$6:AA3278)</f>
        <v>#VALUE!</v>
      </c>
      <c r="AA3279" s="16" t="e">
        <f t="shared" si="7370"/>
        <v>#VALUE!</v>
      </c>
      <c r="AB3279" s="10" t="e">
        <f t="shared" si="7371"/>
        <v>#VALUE!</v>
      </c>
      <c r="AC3279" s="90">
        <f t="shared" si="7364"/>
        <v>3279</v>
      </c>
      <c r="AD3279" s="17">
        <f t="shared" si="7372"/>
        <v>49272</v>
      </c>
      <c r="AE3279" s="16" t="e">
        <f t="shared" si="7365"/>
        <v>#VALUE!</v>
      </c>
      <c r="AF3279" s="10">
        <f ca="1">IFERROR(AVERAGE(INDIRECT("AE"&amp;AC3279-Template!$F$10+1):INDIRECT("AE"&amp;AC3279)),0)</f>
        <v>0</v>
      </c>
      <c r="AG3279" s="35"/>
      <c r="AH3279" s="86"/>
      <c r="AI3279" s="35"/>
      <c r="AJ3279" s="35"/>
      <c r="AK3279" s="35"/>
      <c r="AL3279" s="35"/>
      <c r="AM3279" s="35"/>
      <c r="AN3279" s="35"/>
      <c r="AO3279" s="35"/>
      <c r="AP3279" s="35"/>
      <c r="AQ3279" s="35"/>
      <c r="AR3279" s="35"/>
      <c r="AS3279" s="35"/>
      <c r="AT3279" s="35"/>
      <c r="AU3279" s="35"/>
      <c r="AV3279" s="35"/>
      <c r="AW3279" s="35"/>
      <c r="AX3279" s="35"/>
      <c r="AY3279" s="35"/>
      <c r="AZ3279" s="17">
        <f t="shared" ref="AZ3279" si="7395">AZ3278+1</f>
        <v>49295</v>
      </c>
      <c r="BA3279" s="216">
        <f t="shared" si="7388"/>
        <v>7</v>
      </c>
      <c r="BB3279" s="216">
        <f t="shared" ref="BB3279" si="7396">BB3278+1</f>
        <v>3274</v>
      </c>
      <c r="BC3279" s="16">
        <f t="shared" si="7390"/>
        <v>8.9698630136986299</v>
      </c>
      <c r="BD3279" s="16">
        <f>IF(Template!$F$7="Linear interpolation",LinInterp($AO$5:$AO$18,$AM$5:$AM$18,BC3279),CubicSpline($AO$5:$AO$18,$AM$5:$AM$18,BC3279))</f>
        <v>14.150013680624394</v>
      </c>
      <c r="BE3279" s="221">
        <f t="shared" si="7325"/>
        <v>3.2775668500089337</v>
      </c>
      <c r="BF3279" s="221">
        <f>BE3279/PRODUCT($BG$6:BG3278)</f>
        <v>1.000362548843486</v>
      </c>
      <c r="BG3279" s="16">
        <f t="shared" si="7391"/>
        <v>1.0003625471222508</v>
      </c>
      <c r="BH3279" s="10">
        <f t="shared" si="7392"/>
        <v>13.232969962154616</v>
      </c>
      <c r="BI3279" s="90"/>
      <c r="BJ3279" s="17">
        <f t="shared" si="7375"/>
        <v>49272</v>
      </c>
      <c r="BK3279" s="16">
        <f t="shared" si="7368"/>
        <v>13.232626079130005</v>
      </c>
      <c r="BL3279" s="10">
        <f ca="1">IFERROR(AVERAGE(INDIRECT("BK"&amp;AC3279-Template!$F$10+1):INDIRECT("BK"&amp;AC3279)),0)</f>
        <v>13.232505413657689</v>
      </c>
      <c r="BM3279" s="35"/>
      <c r="BN3279" s="86"/>
      <c r="BO3279" s="35"/>
      <c r="BP3279" s="35"/>
      <c r="BQ3279" s="35"/>
      <c r="BR3279" s="35"/>
      <c r="BS3279" s="35"/>
      <c r="BT3279" s="35"/>
      <c r="BU3279" s="35"/>
      <c r="BV3279" s="35"/>
      <c r="BW3279" s="35"/>
      <c r="BX3279" s="35"/>
      <c r="BY3279" s="35"/>
      <c r="BZ3279" s="35"/>
      <c r="CA3279" s="35"/>
      <c r="CB3279" s="35"/>
      <c r="CC3279" s="35"/>
      <c r="CD3279" s="35"/>
      <c r="CE3279" s="35"/>
      <c r="CF3279" s="35"/>
      <c r="CG3279" s="35"/>
      <c r="CH3279" s="35"/>
    </row>
    <row r="3280" spans="1:86" ht="15.6" x14ac:dyDescent="0.3">
      <c r="A3280" s="35"/>
      <c r="B3280" s="86"/>
      <c r="C3280" s="35"/>
      <c r="D3280" s="35"/>
      <c r="E3280" s="35"/>
      <c r="F3280" s="35"/>
      <c r="G3280" s="35"/>
      <c r="H3280" s="35"/>
      <c r="I3280" s="35"/>
      <c r="J3280" s="35"/>
      <c r="K3280" s="35"/>
      <c r="L3280" s="35"/>
      <c r="M3280" s="35"/>
      <c r="N3280" s="35"/>
      <c r="O3280" s="35"/>
      <c r="P3280" s="35"/>
      <c r="Q3280" s="35"/>
      <c r="R3280" s="35"/>
      <c r="S3280" s="35"/>
      <c r="T3280" s="17">
        <f t="shared" si="7369"/>
        <v>49296</v>
      </c>
      <c r="U3280" s="216">
        <f t="shared" si="7362"/>
        <v>1</v>
      </c>
      <c r="V3280" s="216">
        <f t="shared" si="7369"/>
        <v>3275</v>
      </c>
      <c r="W3280" s="16">
        <f t="shared" si="7376"/>
        <v>8.9726027397260282</v>
      </c>
      <c r="X3280" s="16" t="e">
        <f>IF(Template!$F$7="Linear interpolation",LinInterp($I$5:$I$22,$G$5:$G$22,W3280),CubicSpline($I$5:$I$22,$G$5:$G$22,W3280))</f>
        <v>#VALUE!</v>
      </c>
      <c r="Y3280" s="221" t="e">
        <f t="shared" si="7363"/>
        <v>#VALUE!</v>
      </c>
      <c r="Z3280" s="221" t="e">
        <f>Y3280/PRODUCT($AA$6:AA3279)</f>
        <v>#VALUE!</v>
      </c>
      <c r="AA3280" s="16" t="e">
        <f t="shared" si="7370"/>
        <v>#VALUE!</v>
      </c>
      <c r="AB3280" s="10" t="e">
        <f t="shared" si="7371"/>
        <v>#VALUE!</v>
      </c>
      <c r="AC3280" s="90">
        <f t="shared" si="7364"/>
        <v>3280</v>
      </c>
      <c r="AD3280" s="17">
        <f t="shared" si="7372"/>
        <v>49273</v>
      </c>
      <c r="AE3280" s="16" t="e">
        <f t="shared" si="7365"/>
        <v>#VALUE!</v>
      </c>
      <c r="AF3280" s="10">
        <f ca="1">IFERROR(AVERAGE(INDIRECT("AE"&amp;AC3280-Template!$F$10+1):INDIRECT("AE"&amp;AC3280)),0)</f>
        <v>0</v>
      </c>
      <c r="AG3280" s="35"/>
      <c r="AH3280" s="86"/>
      <c r="AI3280" s="35"/>
      <c r="AJ3280" s="35"/>
      <c r="AK3280" s="35"/>
      <c r="AL3280" s="35"/>
      <c r="AM3280" s="35"/>
      <c r="AN3280" s="35"/>
      <c r="AO3280" s="35"/>
      <c r="AP3280" s="35"/>
      <c r="AQ3280" s="35"/>
      <c r="AR3280" s="35"/>
      <c r="AS3280" s="35"/>
      <c r="AT3280" s="35"/>
      <c r="AU3280" s="35"/>
      <c r="AV3280" s="35"/>
      <c r="AW3280" s="35"/>
      <c r="AX3280" s="35"/>
      <c r="AY3280" s="35"/>
      <c r="AZ3280" s="17">
        <f t="shared" ref="AZ3280" si="7397">AZ3279+1</f>
        <v>49296</v>
      </c>
      <c r="BA3280" s="216">
        <f t="shared" si="7388"/>
        <v>1</v>
      </c>
      <c r="BB3280" s="216">
        <f t="shared" ref="BB3280" si="7398">BB3279+1</f>
        <v>3275</v>
      </c>
      <c r="BC3280" s="16">
        <f t="shared" si="7390"/>
        <v>8.9726027397260282</v>
      </c>
      <c r="BD3280" s="16">
        <f>IF(Template!$F$7="Linear interpolation",LinInterp($AO$5:$AO$18,$AM$5:$AM$18,BC3280),CubicSpline($AO$5:$AO$18,$AM$5:$AM$18,BC3280))</f>
        <v>14.150012392623944</v>
      </c>
      <c r="BE3280" s="221">
        <f t="shared" si="7325"/>
        <v>3.2787551281528855</v>
      </c>
      <c r="BF3280" s="221">
        <f>BE3280/PRODUCT($BG$6:BG3279)</f>
        <v>1.000362550587004</v>
      </c>
      <c r="BG3280" s="16">
        <f t="shared" si="7391"/>
        <v>1.000362550587004</v>
      </c>
      <c r="BH3280" s="10">
        <f t="shared" si="7392"/>
        <v>13.23309642564463</v>
      </c>
      <c r="BI3280" s="90"/>
      <c r="BJ3280" s="17">
        <f t="shared" si="7375"/>
        <v>49273</v>
      </c>
      <c r="BK3280" s="16">
        <f t="shared" si="7368"/>
        <v>13.232626079130005</v>
      </c>
      <c r="BL3280" s="10">
        <f ca="1">IFERROR(AVERAGE(INDIRECT("BK"&amp;AC3280-Template!$F$10+1):INDIRECT("BK"&amp;AC3280)),0)</f>
        <v>13.232511702151543</v>
      </c>
      <c r="BM3280" s="35"/>
      <c r="BN3280" s="86"/>
      <c r="BO3280" s="35"/>
      <c r="BP3280" s="35"/>
      <c r="BQ3280" s="35"/>
      <c r="BR3280" s="35"/>
      <c r="BS3280" s="35"/>
      <c r="BT3280" s="35"/>
      <c r="BU3280" s="35"/>
      <c r="BV3280" s="35"/>
      <c r="BW3280" s="35"/>
      <c r="BX3280" s="35"/>
      <c r="BY3280" s="35"/>
      <c r="BZ3280" s="35"/>
      <c r="CA3280" s="35"/>
      <c r="CB3280" s="35"/>
      <c r="CC3280" s="35"/>
      <c r="CD3280" s="35"/>
      <c r="CE3280" s="35"/>
      <c r="CF3280" s="35"/>
      <c r="CG3280" s="35"/>
      <c r="CH3280" s="35"/>
    </row>
    <row r="3281" spans="1:86" ht="15.6" x14ac:dyDescent="0.3">
      <c r="A3281" s="35"/>
      <c r="B3281" s="86"/>
      <c r="C3281" s="35"/>
      <c r="D3281" s="35"/>
      <c r="E3281" s="35"/>
      <c r="F3281" s="35"/>
      <c r="G3281" s="35"/>
      <c r="H3281" s="35"/>
      <c r="I3281" s="35"/>
      <c r="J3281" s="35"/>
      <c r="K3281" s="35"/>
      <c r="L3281" s="35"/>
      <c r="M3281" s="35"/>
      <c r="N3281" s="35"/>
      <c r="O3281" s="35"/>
      <c r="P3281" s="35"/>
      <c r="Q3281" s="35"/>
      <c r="R3281" s="35"/>
      <c r="S3281" s="35"/>
      <c r="T3281" s="17">
        <f t="shared" si="7369"/>
        <v>49297</v>
      </c>
      <c r="U3281" s="216">
        <f t="shared" si="7362"/>
        <v>2</v>
      </c>
      <c r="V3281" s="216">
        <f t="shared" si="7369"/>
        <v>3276</v>
      </c>
      <c r="W3281" s="16">
        <f t="shared" si="7376"/>
        <v>8.9753424657534246</v>
      </c>
      <c r="X3281" s="16" t="e">
        <f>IF(Template!$F$7="Linear interpolation",LinInterp($I$5:$I$22,$G$5:$G$22,W3281),CubicSpline($I$5:$I$22,$G$5:$G$22,W3281))</f>
        <v>#VALUE!</v>
      </c>
      <c r="Y3281" s="221" t="e">
        <f t="shared" si="7363"/>
        <v>#VALUE!</v>
      </c>
      <c r="Z3281" s="221" t="e">
        <f>Y3281/PRODUCT($AA$6:AA3280)</f>
        <v>#VALUE!</v>
      </c>
      <c r="AA3281" s="16" t="e">
        <f t="shared" si="7370"/>
        <v>#VALUE!</v>
      </c>
      <c r="AB3281" s="10" t="e">
        <f t="shared" si="7371"/>
        <v>#VALUE!</v>
      </c>
      <c r="AC3281" s="90">
        <f t="shared" si="7364"/>
        <v>3281</v>
      </c>
      <c r="AD3281" s="17">
        <f t="shared" si="7372"/>
        <v>49274</v>
      </c>
      <c r="AE3281" s="16" t="e">
        <f t="shared" si="7365"/>
        <v>#VALUE!</v>
      </c>
      <c r="AF3281" s="10">
        <f ca="1">IFERROR(AVERAGE(INDIRECT("AE"&amp;AC3281-Template!$F$10+1):INDIRECT("AE"&amp;AC3281)),0)</f>
        <v>0</v>
      </c>
      <c r="AG3281" s="35"/>
      <c r="AH3281" s="86"/>
      <c r="AI3281" s="35"/>
      <c r="AJ3281" s="35"/>
      <c r="AK3281" s="35"/>
      <c r="AL3281" s="35"/>
      <c r="AM3281" s="35"/>
      <c r="AN3281" s="35"/>
      <c r="AO3281" s="35"/>
      <c r="AP3281" s="35"/>
      <c r="AQ3281" s="35"/>
      <c r="AR3281" s="35"/>
      <c r="AS3281" s="35"/>
      <c r="AT3281" s="35"/>
      <c r="AU3281" s="35"/>
      <c r="AV3281" s="35"/>
      <c r="AW3281" s="35"/>
      <c r="AX3281" s="35"/>
      <c r="AY3281" s="35"/>
      <c r="AZ3281" s="17">
        <f t="shared" ref="AZ3281" si="7399">AZ3280+1</f>
        <v>49297</v>
      </c>
      <c r="BA3281" s="216">
        <f t="shared" si="7388"/>
        <v>2</v>
      </c>
      <c r="BB3281" s="216">
        <f t="shared" ref="BB3281" si="7400">BB3280+1</f>
        <v>3276</v>
      </c>
      <c r="BC3281" s="16">
        <f t="shared" si="7390"/>
        <v>8.9753424657534246</v>
      </c>
      <c r="BD3281" s="16">
        <f>IF(Template!$F$7="Linear interpolation",LinInterp($AO$5:$AO$18,$AM$5:$AM$18,BC3281),CubicSpline($AO$5:$AO$18,$AM$5:$AM$18,BC3281))</f>
        <v>14.150011113082165</v>
      </c>
      <c r="BE3281" s="221">
        <f t="shared" si="7325"/>
        <v>3.2799438390843756</v>
      </c>
      <c r="BF3281" s="221">
        <f>BE3281/PRODUCT($BG$6:BG3280)</f>
        <v>1.000362549469243</v>
      </c>
      <c r="BG3281" s="16">
        <f t="shared" si="7391"/>
        <v>1.000362549469243</v>
      </c>
      <c r="BH3281" s="10">
        <f t="shared" si="7392"/>
        <v>13.233055627368318</v>
      </c>
      <c r="BI3281" s="90"/>
      <c r="BJ3281" s="17">
        <f t="shared" si="7375"/>
        <v>49274</v>
      </c>
      <c r="BK3281" s="16">
        <f t="shared" si="7368"/>
        <v>13.232626079130005</v>
      </c>
      <c r="BL3281" s="10">
        <f ca="1">IFERROR(AVERAGE(INDIRECT("BK"&amp;AC3281-Template!$F$10+1):INDIRECT("BK"&amp;AC3281)),0)</f>
        <v>13.232517954456878</v>
      </c>
      <c r="BM3281" s="35"/>
      <c r="BN3281" s="86"/>
      <c r="BO3281" s="35"/>
      <c r="BP3281" s="35"/>
      <c r="BQ3281" s="35"/>
      <c r="BR3281" s="35"/>
      <c r="BS3281" s="35"/>
      <c r="BT3281" s="35"/>
      <c r="BU3281" s="35"/>
      <c r="BV3281" s="35"/>
      <c r="BW3281" s="35"/>
      <c r="BX3281" s="35"/>
      <c r="BY3281" s="35"/>
      <c r="BZ3281" s="35"/>
      <c r="CA3281" s="35"/>
      <c r="CB3281" s="35"/>
      <c r="CC3281" s="35"/>
      <c r="CD3281" s="35"/>
      <c r="CE3281" s="35"/>
      <c r="CF3281" s="35"/>
      <c r="CG3281" s="35"/>
      <c r="CH3281" s="35"/>
    </row>
    <row r="3282" spans="1:86" ht="15.6" x14ac:dyDescent="0.3">
      <c r="A3282" s="35"/>
      <c r="B3282" s="86"/>
      <c r="C3282" s="35"/>
      <c r="D3282" s="35"/>
      <c r="E3282" s="35"/>
      <c r="F3282" s="35"/>
      <c r="G3282" s="35"/>
      <c r="H3282" s="35"/>
      <c r="I3282" s="35"/>
      <c r="J3282" s="35"/>
      <c r="K3282" s="35"/>
      <c r="L3282" s="35"/>
      <c r="M3282" s="35"/>
      <c r="N3282" s="35"/>
      <c r="O3282" s="35"/>
      <c r="P3282" s="35"/>
      <c r="Q3282" s="35"/>
      <c r="R3282" s="35"/>
      <c r="S3282" s="35"/>
      <c r="T3282" s="17">
        <f t="shared" si="7369"/>
        <v>49298</v>
      </c>
      <c r="U3282" s="216">
        <f t="shared" si="7362"/>
        <v>3</v>
      </c>
      <c r="V3282" s="216">
        <f t="shared" si="7369"/>
        <v>3277</v>
      </c>
      <c r="W3282" s="16">
        <f t="shared" si="7376"/>
        <v>8.9780821917808211</v>
      </c>
      <c r="X3282" s="16" t="e">
        <f>IF(Template!$F$7="Linear interpolation",LinInterp($I$5:$I$22,$G$5:$G$22,W3282),CubicSpline($I$5:$I$22,$G$5:$G$22,W3282))</f>
        <v>#VALUE!</v>
      </c>
      <c r="Y3282" s="221" t="e">
        <f t="shared" si="7363"/>
        <v>#VALUE!</v>
      </c>
      <c r="Z3282" s="221" t="e">
        <f>Y3282/PRODUCT($AA$6:AA3281)</f>
        <v>#VALUE!</v>
      </c>
      <c r="AA3282" s="16" t="e">
        <f t="shared" si="7370"/>
        <v>#VALUE!</v>
      </c>
      <c r="AB3282" s="10" t="e">
        <f t="shared" si="7371"/>
        <v>#VALUE!</v>
      </c>
      <c r="AC3282" s="90">
        <f t="shared" si="7364"/>
        <v>3282</v>
      </c>
      <c r="AD3282" s="17">
        <f t="shared" si="7372"/>
        <v>49275</v>
      </c>
      <c r="AE3282" s="16" t="e">
        <f t="shared" si="7365"/>
        <v>#VALUE!</v>
      </c>
      <c r="AF3282" s="10">
        <f ca="1">IFERROR(AVERAGE(INDIRECT("AE"&amp;AC3282-Template!$F$10+1):INDIRECT("AE"&amp;AC3282)),0)</f>
        <v>0</v>
      </c>
      <c r="AG3282" s="35"/>
      <c r="AH3282" s="86"/>
      <c r="AI3282" s="35"/>
      <c r="AJ3282" s="35"/>
      <c r="AK3282" s="35"/>
      <c r="AL3282" s="35"/>
      <c r="AM3282" s="35"/>
      <c r="AN3282" s="35"/>
      <c r="AO3282" s="35"/>
      <c r="AP3282" s="35"/>
      <c r="AQ3282" s="35"/>
      <c r="AR3282" s="35"/>
      <c r="AS3282" s="35"/>
      <c r="AT3282" s="35"/>
      <c r="AU3282" s="35"/>
      <c r="AV3282" s="35"/>
      <c r="AW3282" s="35"/>
      <c r="AX3282" s="35"/>
      <c r="AY3282" s="35"/>
      <c r="AZ3282" s="17">
        <f t="shared" ref="AZ3282" si="7401">AZ3281+1</f>
        <v>49298</v>
      </c>
      <c r="BA3282" s="216">
        <f t="shared" si="7388"/>
        <v>3</v>
      </c>
      <c r="BB3282" s="216">
        <f t="shared" ref="BB3282" si="7402">BB3281+1</f>
        <v>3277</v>
      </c>
      <c r="BC3282" s="16">
        <f t="shared" si="7390"/>
        <v>8.9780821917808211</v>
      </c>
      <c r="BD3282" s="16">
        <f>IF(Template!$F$7="Linear interpolation",LinInterp($AO$5:$AO$18,$AM$5:$AM$18,BC3282),CubicSpline($AO$5:$AO$18,$AM$5:$AM$18,BC3282))</f>
        <v>14.150009842133322</v>
      </c>
      <c r="BE3282" s="221">
        <f t="shared" si="7325"/>
        <v>3.2811329829983999</v>
      </c>
      <c r="BF3282" s="221">
        <f>BE3282/PRODUCT($BG$6:BG3281)</f>
        <v>1.0003625500838931</v>
      </c>
      <c r="BG3282" s="16">
        <f t="shared" si="7391"/>
        <v>1.0003625500838931</v>
      </c>
      <c r="BH3282" s="10">
        <f t="shared" si="7392"/>
        <v>13.233078062097281</v>
      </c>
      <c r="BI3282" s="90"/>
      <c r="BJ3282" s="17">
        <f t="shared" si="7375"/>
        <v>49275</v>
      </c>
      <c r="BK3282" s="16">
        <f t="shared" si="7368"/>
        <v>13.232701947469284</v>
      </c>
      <c r="BL3282" s="10">
        <f ca="1">IFERROR(AVERAGE(INDIRECT("BK"&amp;AC3282-Template!$F$10+1):INDIRECT("BK"&amp;AC3282)),0)</f>
        <v>13.232526735706859</v>
      </c>
      <c r="BM3282" s="35"/>
      <c r="BN3282" s="86"/>
      <c r="BO3282" s="35"/>
      <c r="BP3282" s="35"/>
      <c r="BQ3282" s="35"/>
      <c r="BR3282" s="35"/>
      <c r="BS3282" s="35"/>
      <c r="BT3282" s="35"/>
      <c r="BU3282" s="35"/>
      <c r="BV3282" s="35"/>
      <c r="BW3282" s="35"/>
      <c r="BX3282" s="35"/>
      <c r="BY3282" s="35"/>
      <c r="BZ3282" s="35"/>
      <c r="CA3282" s="35"/>
      <c r="CB3282" s="35"/>
      <c r="CC3282" s="35"/>
      <c r="CD3282" s="35"/>
      <c r="CE3282" s="35"/>
      <c r="CF3282" s="35"/>
      <c r="CG3282" s="35"/>
      <c r="CH3282" s="35"/>
    </row>
    <row r="3283" spans="1:86" ht="15.6" x14ac:dyDescent="0.3">
      <c r="A3283" s="35"/>
      <c r="B3283" s="86"/>
      <c r="C3283" s="35"/>
      <c r="D3283" s="35"/>
      <c r="E3283" s="35"/>
      <c r="F3283" s="35"/>
      <c r="G3283" s="35"/>
      <c r="H3283" s="35"/>
      <c r="I3283" s="35"/>
      <c r="J3283" s="35"/>
      <c r="K3283" s="35"/>
      <c r="L3283" s="35"/>
      <c r="M3283" s="35"/>
      <c r="N3283" s="35"/>
      <c r="O3283" s="35"/>
      <c r="P3283" s="35"/>
      <c r="Q3283" s="35"/>
      <c r="R3283" s="35"/>
      <c r="S3283" s="35"/>
      <c r="T3283" s="17">
        <f t="shared" si="7369"/>
        <v>49299</v>
      </c>
      <c r="U3283" s="216">
        <f t="shared" si="7362"/>
        <v>4</v>
      </c>
      <c r="V3283" s="216">
        <f t="shared" si="7369"/>
        <v>3278</v>
      </c>
      <c r="W3283" s="16">
        <f t="shared" si="7376"/>
        <v>8.9808219178082194</v>
      </c>
      <c r="X3283" s="16" t="e">
        <f>IF(Template!$F$7="Linear interpolation",LinInterp($I$5:$I$22,$G$5:$G$22,W3283),CubicSpline($I$5:$I$22,$G$5:$G$22,W3283))</f>
        <v>#VALUE!</v>
      </c>
      <c r="Y3283" s="221" t="e">
        <f t="shared" si="7363"/>
        <v>#VALUE!</v>
      </c>
      <c r="Z3283" s="221" t="e">
        <f>Y3283/PRODUCT($AA$6:AA3282)</f>
        <v>#VALUE!</v>
      </c>
      <c r="AA3283" s="16" t="e">
        <f t="shared" si="7370"/>
        <v>#VALUE!</v>
      </c>
      <c r="AB3283" s="10" t="e">
        <f t="shared" si="7371"/>
        <v>#VALUE!</v>
      </c>
      <c r="AC3283" s="90">
        <f t="shared" si="7364"/>
        <v>3283</v>
      </c>
      <c r="AD3283" s="17">
        <f t="shared" si="7372"/>
        <v>49276</v>
      </c>
      <c r="AE3283" s="16" t="e">
        <f t="shared" si="7365"/>
        <v>#VALUE!</v>
      </c>
      <c r="AF3283" s="10">
        <f ca="1">IFERROR(AVERAGE(INDIRECT("AE"&amp;AC3283-Template!$F$10+1):INDIRECT("AE"&amp;AC3283)),0)</f>
        <v>0</v>
      </c>
      <c r="AG3283" s="35"/>
      <c r="AH3283" s="86"/>
      <c r="AI3283" s="35"/>
      <c r="AJ3283" s="35"/>
      <c r="AK3283" s="35"/>
      <c r="AL3283" s="35"/>
      <c r="AM3283" s="35"/>
      <c r="AN3283" s="35"/>
      <c r="AO3283" s="35"/>
      <c r="AP3283" s="35"/>
      <c r="AQ3283" s="35"/>
      <c r="AR3283" s="35"/>
      <c r="AS3283" s="35"/>
      <c r="AT3283" s="35"/>
      <c r="AU3283" s="35"/>
      <c r="AV3283" s="35"/>
      <c r="AW3283" s="35"/>
      <c r="AX3283" s="35"/>
      <c r="AY3283" s="35"/>
      <c r="AZ3283" s="17">
        <f t="shared" ref="AZ3283" si="7403">AZ3282+1</f>
        <v>49299</v>
      </c>
      <c r="BA3283" s="216">
        <f t="shared" si="7388"/>
        <v>4</v>
      </c>
      <c r="BB3283" s="216">
        <f t="shared" ref="BB3283" si="7404">BB3282+1</f>
        <v>3278</v>
      </c>
      <c r="BC3283" s="16">
        <f t="shared" si="7390"/>
        <v>8.9808219178082194</v>
      </c>
      <c r="BD3283" s="16">
        <f>IF(Template!$F$7="Linear interpolation",LinInterp($AO$5:$AO$18,$AM$5:$AM$18,BC3283),CubicSpline($AO$5:$AO$18,$AM$5:$AM$18,BC3283))</f>
        <v>14.150008579911677</v>
      </c>
      <c r="BE3283" s="221">
        <f t="shared" si="7325"/>
        <v>3.2823225600900989</v>
      </c>
      <c r="BF3283" s="221">
        <f>BE3283/PRODUCT($BG$6:BG3282)</f>
        <v>1.0003625507097282</v>
      </c>
      <c r="BG3283" s="16">
        <f t="shared" si="7391"/>
        <v>1.0003625507097282</v>
      </c>
      <c r="BH3283" s="10">
        <f t="shared" si="7392"/>
        <v>13.233100905080676</v>
      </c>
      <c r="BI3283" s="90"/>
      <c r="BJ3283" s="17">
        <f t="shared" si="7375"/>
        <v>49276</v>
      </c>
      <c r="BK3283" s="16">
        <f t="shared" si="7368"/>
        <v>13.232677981378949</v>
      </c>
      <c r="BL3283" s="10">
        <f ca="1">IFERROR(AVERAGE(INDIRECT("BK"&amp;AC3283-Template!$F$10+1):INDIRECT("BK"&amp;AC3283)),0)</f>
        <v>13.232534718087159</v>
      </c>
      <c r="BM3283" s="35"/>
      <c r="BN3283" s="86"/>
      <c r="BO3283" s="35"/>
      <c r="BP3283" s="35"/>
      <c r="BQ3283" s="35"/>
      <c r="BR3283" s="35"/>
      <c r="BS3283" s="35"/>
      <c r="BT3283" s="35"/>
      <c r="BU3283" s="35"/>
      <c r="BV3283" s="35"/>
      <c r="BW3283" s="35"/>
      <c r="BX3283" s="35"/>
      <c r="BY3283" s="35"/>
      <c r="BZ3283" s="35"/>
      <c r="CA3283" s="35"/>
      <c r="CB3283" s="35"/>
      <c r="CC3283" s="35"/>
      <c r="CD3283" s="35"/>
      <c r="CE3283" s="35"/>
      <c r="CF3283" s="35"/>
      <c r="CG3283" s="35"/>
      <c r="CH3283" s="35"/>
    </row>
    <row r="3284" spans="1:86" ht="15.6" x14ac:dyDescent="0.3">
      <c r="A3284" s="35"/>
      <c r="B3284" s="86"/>
      <c r="C3284" s="35"/>
      <c r="D3284" s="35"/>
      <c r="E3284" s="35"/>
      <c r="F3284" s="35"/>
      <c r="G3284" s="35"/>
      <c r="H3284" s="35"/>
      <c r="I3284" s="35"/>
      <c r="J3284" s="35"/>
      <c r="K3284" s="35"/>
      <c r="L3284" s="35"/>
      <c r="M3284" s="35"/>
      <c r="N3284" s="35"/>
      <c r="O3284" s="35"/>
      <c r="P3284" s="35"/>
      <c r="Q3284" s="35"/>
      <c r="R3284" s="35"/>
      <c r="S3284" s="35"/>
      <c r="T3284" s="17">
        <f t="shared" si="7369"/>
        <v>49300</v>
      </c>
      <c r="U3284" s="216">
        <f t="shared" si="7362"/>
        <v>5</v>
      </c>
      <c r="V3284" s="216">
        <f t="shared" si="7369"/>
        <v>3279</v>
      </c>
      <c r="W3284" s="16">
        <f t="shared" si="7376"/>
        <v>8.9835616438356158</v>
      </c>
      <c r="X3284" s="16" t="e">
        <f>IF(Template!$F$7="Linear interpolation",LinInterp($I$5:$I$22,$G$5:$G$22,W3284),CubicSpline($I$5:$I$22,$G$5:$G$22,W3284))</f>
        <v>#VALUE!</v>
      </c>
      <c r="Y3284" s="221" t="e">
        <f t="shared" si="7363"/>
        <v>#VALUE!</v>
      </c>
      <c r="Z3284" s="221" t="e">
        <f>Y3284/PRODUCT($AA$6:AA3283)</f>
        <v>#VALUE!</v>
      </c>
      <c r="AA3284" s="16" t="e">
        <f t="shared" si="7370"/>
        <v>#VALUE!</v>
      </c>
      <c r="AB3284" s="10" t="e">
        <f t="shared" si="7371"/>
        <v>#VALUE!</v>
      </c>
      <c r="AC3284" s="90">
        <f t="shared" si="7364"/>
        <v>3284</v>
      </c>
      <c r="AD3284" s="17">
        <f t="shared" si="7372"/>
        <v>49277</v>
      </c>
      <c r="AE3284" s="16" t="e">
        <f t="shared" si="7365"/>
        <v>#VALUE!</v>
      </c>
      <c r="AF3284" s="10">
        <f ca="1">IFERROR(AVERAGE(INDIRECT("AE"&amp;AC3284-Template!$F$10+1):INDIRECT("AE"&amp;AC3284)),0)</f>
        <v>0</v>
      </c>
      <c r="AG3284" s="35"/>
      <c r="AH3284" s="86"/>
      <c r="AI3284" s="35"/>
      <c r="AJ3284" s="35"/>
      <c r="AK3284" s="35"/>
      <c r="AL3284" s="35"/>
      <c r="AM3284" s="35"/>
      <c r="AN3284" s="35"/>
      <c r="AO3284" s="35"/>
      <c r="AP3284" s="35"/>
      <c r="AQ3284" s="35"/>
      <c r="AR3284" s="35"/>
      <c r="AS3284" s="35"/>
      <c r="AT3284" s="35"/>
      <c r="AU3284" s="35"/>
      <c r="AV3284" s="35"/>
      <c r="AW3284" s="35"/>
      <c r="AX3284" s="35"/>
      <c r="AY3284" s="35"/>
      <c r="AZ3284" s="17">
        <f t="shared" ref="AZ3284" si="7405">AZ3283+1</f>
        <v>49300</v>
      </c>
      <c r="BA3284" s="216">
        <f t="shared" si="7388"/>
        <v>5</v>
      </c>
      <c r="BB3284" s="216">
        <f t="shared" ref="BB3284" si="7406">BB3283+1</f>
        <v>3279</v>
      </c>
      <c r="BC3284" s="16">
        <f t="shared" si="7390"/>
        <v>8.9835616438356158</v>
      </c>
      <c r="BD3284" s="16">
        <f>IF(Template!$F$7="Linear interpolation",LinInterp($AO$5:$AO$18,$AM$5:$AM$18,BC3284),CubicSpline($AO$5:$AO$18,$AM$5:$AM$18,BC3284))</f>
        <v>14.150007326551499</v>
      </c>
      <c r="BE3284" s="221">
        <f t="shared" si="7325"/>
        <v>3.283512570554763</v>
      </c>
      <c r="BF3284" s="221">
        <f>BE3284/PRODUCT($BG$6:BG3283)</f>
        <v>1.0003625513467607</v>
      </c>
      <c r="BG3284" s="16">
        <f t="shared" si="7391"/>
        <v>1.0003625513467607</v>
      </c>
      <c r="BH3284" s="10">
        <f t="shared" si="7392"/>
        <v>13.233124156764253</v>
      </c>
      <c r="BI3284" s="90"/>
      <c r="BJ3284" s="17">
        <f t="shared" si="7375"/>
        <v>49277</v>
      </c>
      <c r="BK3284" s="16">
        <f t="shared" si="7368"/>
        <v>13.232691950605059</v>
      </c>
      <c r="BL3284" s="10">
        <f ca="1">IFERROR(AVERAGE(INDIRECT("BK"&amp;AC3284-Template!$F$10+1):INDIRECT("BK"&amp;AC3284)),0)</f>
        <v>13.232542821250462</v>
      </c>
      <c r="BM3284" s="35"/>
      <c r="BN3284" s="86"/>
      <c r="BO3284" s="35"/>
      <c r="BP3284" s="35"/>
      <c r="BQ3284" s="35"/>
      <c r="BR3284" s="35"/>
      <c r="BS3284" s="35"/>
      <c r="BT3284" s="35"/>
      <c r="BU3284" s="35"/>
      <c r="BV3284" s="35"/>
      <c r="BW3284" s="35"/>
      <c r="BX3284" s="35"/>
      <c r="BY3284" s="35"/>
      <c r="BZ3284" s="35"/>
      <c r="CA3284" s="35"/>
      <c r="CB3284" s="35"/>
      <c r="CC3284" s="35"/>
      <c r="CD3284" s="35"/>
      <c r="CE3284" s="35"/>
      <c r="CF3284" s="35"/>
      <c r="CG3284" s="35"/>
      <c r="CH3284" s="35"/>
    </row>
    <row r="3285" spans="1:86" ht="15.6" x14ac:dyDescent="0.3">
      <c r="A3285" s="35"/>
      <c r="B3285" s="86"/>
      <c r="C3285" s="35"/>
      <c r="D3285" s="35"/>
      <c r="E3285" s="35"/>
      <c r="F3285" s="35"/>
      <c r="G3285" s="35"/>
      <c r="H3285" s="35"/>
      <c r="I3285" s="35"/>
      <c r="J3285" s="35"/>
      <c r="K3285" s="35"/>
      <c r="L3285" s="35"/>
      <c r="M3285" s="35"/>
      <c r="N3285" s="35"/>
      <c r="O3285" s="35"/>
      <c r="P3285" s="35"/>
      <c r="Q3285" s="35"/>
      <c r="R3285" s="35"/>
      <c r="S3285" s="35"/>
      <c r="T3285" s="17">
        <f t="shared" si="7369"/>
        <v>49301</v>
      </c>
      <c r="U3285" s="216">
        <f t="shared" si="7362"/>
        <v>6</v>
      </c>
      <c r="V3285" s="216">
        <f t="shared" si="7369"/>
        <v>3280</v>
      </c>
      <c r="W3285" s="16">
        <f t="shared" si="7376"/>
        <v>8.9863013698630141</v>
      </c>
      <c r="X3285" s="16" t="e">
        <f>IF(Template!$F$7="Linear interpolation",LinInterp($I$5:$I$22,$G$5:$G$22,W3285),CubicSpline($I$5:$I$22,$G$5:$G$22,W3285))</f>
        <v>#VALUE!</v>
      </c>
      <c r="Y3285" s="221" t="e">
        <f t="shared" si="7363"/>
        <v>#VALUE!</v>
      </c>
      <c r="Z3285" s="221" t="e">
        <f>Y3285/PRODUCT($AA$6:AA3284)</f>
        <v>#VALUE!</v>
      </c>
      <c r="AA3285" s="16" t="e">
        <f t="shared" si="7370"/>
        <v>#VALUE!</v>
      </c>
      <c r="AB3285" s="10" t="e">
        <f t="shared" si="7371"/>
        <v>#VALUE!</v>
      </c>
      <c r="AC3285" s="90">
        <f t="shared" si="7364"/>
        <v>3285</v>
      </c>
      <c r="AD3285" s="17">
        <f t="shared" si="7372"/>
        <v>49278</v>
      </c>
      <c r="AE3285" s="16" t="e">
        <f t="shared" si="7365"/>
        <v>#VALUE!</v>
      </c>
      <c r="AF3285" s="10">
        <f ca="1">IFERROR(AVERAGE(INDIRECT("AE"&amp;AC3285-Template!$F$10+1):INDIRECT("AE"&amp;AC3285)),0)</f>
        <v>0</v>
      </c>
      <c r="AG3285" s="35"/>
      <c r="AH3285" s="86"/>
      <c r="AI3285" s="35"/>
      <c r="AJ3285" s="35"/>
      <c r="AK3285" s="35"/>
      <c r="AL3285" s="35"/>
      <c r="AM3285" s="35"/>
      <c r="AN3285" s="35"/>
      <c r="AO3285" s="35"/>
      <c r="AP3285" s="35"/>
      <c r="AQ3285" s="35"/>
      <c r="AR3285" s="35"/>
      <c r="AS3285" s="35"/>
      <c r="AT3285" s="35"/>
      <c r="AU3285" s="35"/>
      <c r="AV3285" s="35"/>
      <c r="AW3285" s="35"/>
      <c r="AX3285" s="35"/>
      <c r="AY3285" s="35"/>
      <c r="AZ3285" s="17">
        <f t="shared" ref="AZ3285" si="7407">AZ3284+1</f>
        <v>49301</v>
      </c>
      <c r="BA3285" s="216">
        <f t="shared" si="7388"/>
        <v>6</v>
      </c>
      <c r="BB3285" s="216">
        <f t="shared" ref="BB3285" si="7408">BB3284+1</f>
        <v>3280</v>
      </c>
      <c r="BC3285" s="16">
        <f t="shared" si="7390"/>
        <v>8.9863013698630141</v>
      </c>
      <c r="BD3285" s="16">
        <f>IF(Template!$F$7="Linear interpolation",LinInterp($AO$5:$AO$18,$AM$5:$AM$18,BC3285),CubicSpline($AO$5:$AO$18,$AM$5:$AM$18,BC3285))</f>
        <v>14.150006082187049</v>
      </c>
      <c r="BE3285" s="221">
        <f t="shared" si="7325"/>
        <v>3.2847030145878504</v>
      </c>
      <c r="BF3285" s="221">
        <f>BE3285/PRODUCT($BG$6:BG3284)</f>
        <v>1.0003625519950077</v>
      </c>
      <c r="BG3285" s="16">
        <f t="shared" si="7391"/>
        <v>1.0003625513467607</v>
      </c>
      <c r="BH3285" s="10">
        <f t="shared" si="7392"/>
        <v>13.233124156764253</v>
      </c>
      <c r="BI3285" s="90"/>
      <c r="BJ3285" s="17">
        <f t="shared" si="7375"/>
        <v>49278</v>
      </c>
      <c r="BK3285" s="16">
        <f t="shared" si="7368"/>
        <v>13.232706318214159</v>
      </c>
      <c r="BL3285" s="10">
        <f ca="1">IFERROR(AVERAGE(INDIRECT("BK"&amp;AC3285-Template!$F$10+1):INDIRECT("BK"&amp;AC3285)),0)</f>
        <v>13.232551475641129</v>
      </c>
      <c r="BM3285" s="35"/>
      <c r="BN3285" s="86"/>
      <c r="BO3285" s="35"/>
      <c r="BP3285" s="35"/>
      <c r="BQ3285" s="35"/>
      <c r="BR3285" s="35"/>
      <c r="BS3285" s="35"/>
      <c r="BT3285" s="35"/>
      <c r="BU3285" s="35"/>
      <c r="BV3285" s="35"/>
      <c r="BW3285" s="35"/>
      <c r="BX3285" s="35"/>
      <c r="BY3285" s="35"/>
      <c r="BZ3285" s="35"/>
      <c r="CA3285" s="35"/>
      <c r="CB3285" s="35"/>
      <c r="CC3285" s="35"/>
      <c r="CD3285" s="35"/>
      <c r="CE3285" s="35"/>
      <c r="CF3285" s="35"/>
      <c r="CG3285" s="35"/>
      <c r="CH3285" s="35"/>
    </row>
    <row r="3286" spans="1:86" ht="15.6" x14ac:dyDescent="0.3">
      <c r="A3286" s="35"/>
      <c r="B3286" s="86"/>
      <c r="C3286" s="35"/>
      <c r="D3286" s="35"/>
      <c r="E3286" s="35"/>
      <c r="F3286" s="35"/>
      <c r="G3286" s="35"/>
      <c r="H3286" s="35"/>
      <c r="I3286" s="35"/>
      <c r="J3286" s="35"/>
      <c r="K3286" s="35"/>
      <c r="L3286" s="35"/>
      <c r="M3286" s="35"/>
      <c r="N3286" s="35"/>
      <c r="O3286" s="35"/>
      <c r="P3286" s="35"/>
      <c r="Q3286" s="35"/>
      <c r="R3286" s="35"/>
      <c r="S3286" s="35"/>
      <c r="T3286" s="17">
        <f t="shared" si="7369"/>
        <v>49302</v>
      </c>
      <c r="U3286" s="216">
        <f t="shared" si="7362"/>
        <v>7</v>
      </c>
      <c r="V3286" s="216">
        <f t="shared" si="7369"/>
        <v>3281</v>
      </c>
      <c r="W3286" s="16">
        <f t="shared" si="7376"/>
        <v>8.9890410958904106</v>
      </c>
      <c r="X3286" s="16" t="e">
        <f>IF(Template!$F$7="Linear interpolation",LinInterp($I$5:$I$22,$G$5:$G$22,W3286),CubicSpline($I$5:$I$22,$G$5:$G$22,W3286))</f>
        <v>#VALUE!</v>
      </c>
      <c r="Y3286" s="221" t="e">
        <f t="shared" si="7363"/>
        <v>#VALUE!</v>
      </c>
      <c r="Z3286" s="221" t="e">
        <f>Y3286/PRODUCT($AA$6:AA3285)</f>
        <v>#VALUE!</v>
      </c>
      <c r="AA3286" s="16" t="e">
        <f t="shared" si="7370"/>
        <v>#VALUE!</v>
      </c>
      <c r="AB3286" s="10" t="e">
        <f t="shared" si="7371"/>
        <v>#VALUE!</v>
      </c>
      <c r="AC3286" s="90">
        <f t="shared" si="7364"/>
        <v>3286</v>
      </c>
      <c r="AD3286" s="17">
        <f t="shared" si="7372"/>
        <v>49279</v>
      </c>
      <c r="AE3286" s="16" t="e">
        <f t="shared" si="7365"/>
        <v>#VALUE!</v>
      </c>
      <c r="AF3286" s="10">
        <f ca="1">IFERROR(AVERAGE(INDIRECT("AE"&amp;AC3286-Template!$F$10+1):INDIRECT("AE"&amp;AC3286)),0)</f>
        <v>0</v>
      </c>
      <c r="AG3286" s="35"/>
      <c r="AH3286" s="86"/>
      <c r="AI3286" s="35"/>
      <c r="AJ3286" s="35"/>
      <c r="AK3286" s="35"/>
      <c r="AL3286" s="35"/>
      <c r="AM3286" s="35"/>
      <c r="AN3286" s="35"/>
      <c r="AO3286" s="35"/>
      <c r="AP3286" s="35"/>
      <c r="AQ3286" s="35"/>
      <c r="AR3286" s="35"/>
      <c r="AS3286" s="35"/>
      <c r="AT3286" s="35"/>
      <c r="AU3286" s="35"/>
      <c r="AV3286" s="35"/>
      <c r="AW3286" s="35"/>
      <c r="AX3286" s="35"/>
      <c r="AY3286" s="35"/>
      <c r="AZ3286" s="17">
        <f t="shared" ref="AZ3286" si="7409">AZ3285+1</f>
        <v>49302</v>
      </c>
      <c r="BA3286" s="216">
        <f t="shared" si="7388"/>
        <v>7</v>
      </c>
      <c r="BB3286" s="216">
        <f t="shared" ref="BB3286" si="7410">BB3285+1</f>
        <v>3281</v>
      </c>
      <c r="BC3286" s="16">
        <f t="shared" si="7390"/>
        <v>8.9890410958904106</v>
      </c>
      <c r="BD3286" s="16">
        <f>IF(Template!$F$7="Linear interpolation",LinInterp($AO$5:$AO$18,$AM$5:$AM$18,BC3286),CubicSpline($AO$5:$AO$18,$AM$5:$AM$18,BC3286))</f>
        <v>14.150004846952594</v>
      </c>
      <c r="BE3286" s="221">
        <f t="shared" si="7325"/>
        <v>3.2858938923849665</v>
      </c>
      <c r="BF3286" s="221">
        <f>BE3286/PRODUCT($BG$6:BG3285)</f>
        <v>1.0003625533027267</v>
      </c>
      <c r="BG3286" s="16">
        <f t="shared" si="7391"/>
        <v>1.0003625513467607</v>
      </c>
      <c r="BH3286" s="10">
        <f t="shared" si="7392"/>
        <v>13.233124156764253</v>
      </c>
      <c r="BI3286" s="90"/>
      <c r="BJ3286" s="17">
        <f t="shared" si="7375"/>
        <v>49279</v>
      </c>
      <c r="BK3286" s="16">
        <f t="shared" si="7368"/>
        <v>13.232721084724952</v>
      </c>
      <c r="BL3286" s="10">
        <f ca="1">IFERROR(AVERAGE(INDIRECT("BK"&amp;AC3286-Template!$F$10+1):INDIRECT("BK"&amp;AC3286)),0)</f>
        <v>13.232560522087509</v>
      </c>
      <c r="BM3286" s="35"/>
      <c r="BN3286" s="86"/>
      <c r="BO3286" s="35"/>
      <c r="BP3286" s="35"/>
      <c r="BQ3286" s="35"/>
      <c r="BR3286" s="35"/>
      <c r="BS3286" s="35"/>
      <c r="BT3286" s="35"/>
      <c r="BU3286" s="35"/>
      <c r="BV3286" s="35"/>
      <c r="BW3286" s="35"/>
      <c r="BX3286" s="35"/>
      <c r="BY3286" s="35"/>
      <c r="BZ3286" s="35"/>
      <c r="CA3286" s="35"/>
      <c r="CB3286" s="35"/>
      <c r="CC3286" s="35"/>
      <c r="CD3286" s="35"/>
      <c r="CE3286" s="35"/>
      <c r="CF3286" s="35"/>
      <c r="CG3286" s="35"/>
      <c r="CH3286" s="35"/>
    </row>
    <row r="3287" spans="1:86" ht="15.6" x14ac:dyDescent="0.3">
      <c r="A3287" s="35"/>
      <c r="B3287" s="86"/>
      <c r="C3287" s="35"/>
      <c r="D3287" s="35"/>
      <c r="E3287" s="35"/>
      <c r="F3287" s="35"/>
      <c r="G3287" s="35"/>
      <c r="H3287" s="35"/>
      <c r="I3287" s="35"/>
      <c r="J3287" s="35"/>
      <c r="K3287" s="35"/>
      <c r="L3287" s="35"/>
      <c r="M3287" s="35"/>
      <c r="N3287" s="35"/>
      <c r="O3287" s="35"/>
      <c r="P3287" s="35"/>
      <c r="Q3287" s="35"/>
      <c r="R3287" s="35"/>
      <c r="S3287" s="35"/>
      <c r="T3287" s="17">
        <f t="shared" si="7369"/>
        <v>49303</v>
      </c>
      <c r="U3287" s="216">
        <f t="shared" si="7362"/>
        <v>1</v>
      </c>
      <c r="V3287" s="216">
        <f t="shared" si="7369"/>
        <v>3282</v>
      </c>
      <c r="W3287" s="16">
        <f t="shared" si="7376"/>
        <v>8.9917808219178088</v>
      </c>
      <c r="X3287" s="16" t="e">
        <f>IF(Template!$F$7="Linear interpolation",LinInterp($I$5:$I$22,$G$5:$G$22,W3287),CubicSpline($I$5:$I$22,$G$5:$G$22,W3287))</f>
        <v>#VALUE!</v>
      </c>
      <c r="Y3287" s="221" t="e">
        <f t="shared" si="7363"/>
        <v>#VALUE!</v>
      </c>
      <c r="Z3287" s="221" t="e">
        <f>Y3287/PRODUCT($AA$6:AA3286)</f>
        <v>#VALUE!</v>
      </c>
      <c r="AA3287" s="16" t="e">
        <f t="shared" si="7370"/>
        <v>#VALUE!</v>
      </c>
      <c r="AB3287" s="10" t="e">
        <f t="shared" si="7371"/>
        <v>#VALUE!</v>
      </c>
      <c r="AC3287" s="90">
        <f t="shared" si="7364"/>
        <v>3287</v>
      </c>
      <c r="AD3287" s="17">
        <f t="shared" si="7372"/>
        <v>49280</v>
      </c>
      <c r="AE3287" s="16" t="e">
        <f t="shared" si="7365"/>
        <v>#VALUE!</v>
      </c>
      <c r="AF3287" s="10">
        <f ca="1">IFERROR(AVERAGE(INDIRECT("AE"&amp;AC3287-Template!$F$10+1):INDIRECT("AE"&amp;AC3287)),0)</f>
        <v>0</v>
      </c>
      <c r="AG3287" s="35"/>
      <c r="AH3287" s="86"/>
      <c r="AI3287" s="35"/>
      <c r="AJ3287" s="35"/>
      <c r="AK3287" s="35"/>
      <c r="AL3287" s="35"/>
      <c r="AM3287" s="35"/>
      <c r="AN3287" s="35"/>
      <c r="AO3287" s="35"/>
      <c r="AP3287" s="35"/>
      <c r="AQ3287" s="35"/>
      <c r="AR3287" s="35"/>
      <c r="AS3287" s="35"/>
      <c r="AT3287" s="35"/>
      <c r="AU3287" s="35"/>
      <c r="AV3287" s="35"/>
      <c r="AW3287" s="35"/>
      <c r="AX3287" s="35"/>
      <c r="AY3287" s="35"/>
      <c r="AZ3287" s="17">
        <f t="shared" ref="AZ3287" si="7411">AZ3286+1</f>
        <v>49303</v>
      </c>
      <c r="BA3287" s="216">
        <f t="shared" si="7388"/>
        <v>1</v>
      </c>
      <c r="BB3287" s="216">
        <f t="shared" ref="BB3287" si="7412">BB3286+1</f>
        <v>3282</v>
      </c>
      <c r="BC3287" s="16">
        <f t="shared" si="7390"/>
        <v>8.9917808219178088</v>
      </c>
      <c r="BD3287" s="16">
        <f>IF(Template!$F$7="Linear interpolation",LinInterp($AO$5:$AO$18,$AM$5:$AM$18,BC3287),CubicSpline($AO$5:$AO$18,$AM$5:$AM$18,BC3287))</f>
        <v>14.150003620982396</v>
      </c>
      <c r="BE3287" s="221">
        <f t="shared" si="7325"/>
        <v>3.2870852041418672</v>
      </c>
      <c r="BF3287" s="221">
        <f>BE3287/PRODUCT($BG$6:BG3286)</f>
        <v>1.0003625552811544</v>
      </c>
      <c r="BG3287" s="16">
        <f t="shared" si="7391"/>
        <v>1.0003625552811544</v>
      </c>
      <c r="BH3287" s="10">
        <f t="shared" si="7392"/>
        <v>13.233267762134293</v>
      </c>
      <c r="BI3287" s="90"/>
      <c r="BJ3287" s="17">
        <f t="shared" si="7375"/>
        <v>49280</v>
      </c>
      <c r="BK3287" s="16">
        <f t="shared" si="7368"/>
        <v>13.232721084724952</v>
      </c>
      <c r="BL3287" s="10">
        <f ca="1">IFERROR(AVERAGE(INDIRECT("BK"&amp;AC3287-Template!$F$10+1):INDIRECT("BK"&amp;AC3287)),0)</f>
        <v>13.232569455532138</v>
      </c>
      <c r="BM3287" s="35"/>
      <c r="BN3287" s="86"/>
      <c r="BO3287" s="35"/>
      <c r="BP3287" s="35"/>
      <c r="BQ3287" s="35"/>
      <c r="BR3287" s="35"/>
      <c r="BS3287" s="35"/>
      <c r="BT3287" s="35"/>
      <c r="BU3287" s="35"/>
      <c r="BV3287" s="35"/>
      <c r="BW3287" s="35"/>
      <c r="BX3287" s="35"/>
      <c r="BY3287" s="35"/>
      <c r="BZ3287" s="35"/>
      <c r="CA3287" s="35"/>
      <c r="CB3287" s="35"/>
      <c r="CC3287" s="35"/>
      <c r="CD3287" s="35"/>
      <c r="CE3287" s="35"/>
      <c r="CF3287" s="35"/>
      <c r="CG3287" s="35"/>
      <c r="CH3287" s="35"/>
    </row>
    <row r="3288" spans="1:86" ht="15.6" x14ac:dyDescent="0.3">
      <c r="A3288" s="35"/>
      <c r="B3288" s="86"/>
      <c r="C3288" s="35"/>
      <c r="D3288" s="35"/>
      <c r="E3288" s="35"/>
      <c r="F3288" s="35"/>
      <c r="G3288" s="35"/>
      <c r="H3288" s="35"/>
      <c r="I3288" s="35"/>
      <c r="J3288" s="35"/>
      <c r="K3288" s="35"/>
      <c r="L3288" s="35"/>
      <c r="M3288" s="35"/>
      <c r="N3288" s="35"/>
      <c r="O3288" s="35"/>
      <c r="P3288" s="35"/>
      <c r="Q3288" s="35"/>
      <c r="R3288" s="35"/>
      <c r="S3288" s="35"/>
      <c r="T3288" s="17">
        <f t="shared" si="7369"/>
        <v>49304</v>
      </c>
      <c r="U3288" s="216">
        <f t="shared" si="7362"/>
        <v>2</v>
      </c>
      <c r="V3288" s="216">
        <f t="shared" si="7369"/>
        <v>3283</v>
      </c>
      <c r="W3288" s="16">
        <f t="shared" si="7376"/>
        <v>8.9945205479452053</v>
      </c>
      <c r="X3288" s="16" t="e">
        <f>IF(Template!$F$7="Linear interpolation",LinInterp($I$5:$I$22,$G$5:$G$22,W3288),CubicSpline($I$5:$I$22,$G$5:$G$22,W3288))</f>
        <v>#VALUE!</v>
      </c>
      <c r="Y3288" s="221" t="e">
        <f t="shared" si="7363"/>
        <v>#VALUE!</v>
      </c>
      <c r="Z3288" s="221" t="e">
        <f>Y3288/PRODUCT($AA$6:AA3287)</f>
        <v>#VALUE!</v>
      </c>
      <c r="AA3288" s="16" t="e">
        <f t="shared" si="7370"/>
        <v>#VALUE!</v>
      </c>
      <c r="AB3288" s="10" t="e">
        <f t="shared" si="7371"/>
        <v>#VALUE!</v>
      </c>
      <c r="AC3288" s="90">
        <f t="shared" si="7364"/>
        <v>3288</v>
      </c>
      <c r="AD3288" s="17">
        <f t="shared" si="7372"/>
        <v>49281</v>
      </c>
      <c r="AE3288" s="16" t="e">
        <f t="shared" si="7365"/>
        <v>#VALUE!</v>
      </c>
      <c r="AF3288" s="10">
        <f ca="1">IFERROR(AVERAGE(INDIRECT("AE"&amp;AC3288-Template!$F$10+1):INDIRECT("AE"&amp;AC3288)),0)</f>
        <v>0</v>
      </c>
      <c r="AG3288" s="35"/>
      <c r="AH3288" s="86"/>
      <c r="AI3288" s="35"/>
      <c r="AJ3288" s="35"/>
      <c r="AK3288" s="35"/>
      <c r="AL3288" s="35"/>
      <c r="AM3288" s="35"/>
      <c r="AN3288" s="35"/>
      <c r="AO3288" s="35"/>
      <c r="AP3288" s="35"/>
      <c r="AQ3288" s="35"/>
      <c r="AR3288" s="35"/>
      <c r="AS3288" s="35"/>
      <c r="AT3288" s="35"/>
      <c r="AU3288" s="35"/>
      <c r="AV3288" s="35"/>
      <c r="AW3288" s="35"/>
      <c r="AX3288" s="35"/>
      <c r="AY3288" s="35"/>
      <c r="AZ3288" s="17">
        <f t="shared" ref="AZ3288" si="7413">AZ3287+1</f>
        <v>49304</v>
      </c>
      <c r="BA3288" s="216">
        <f t="shared" si="7388"/>
        <v>2</v>
      </c>
      <c r="BB3288" s="216">
        <f t="shared" ref="BB3288" si="7414">BB3287+1</f>
        <v>3283</v>
      </c>
      <c r="BC3288" s="16">
        <f t="shared" si="7390"/>
        <v>8.9945205479452053</v>
      </c>
      <c r="BD3288" s="16">
        <f>IF(Template!$F$7="Linear interpolation",LinInterp($AO$5:$AO$18,$AM$5:$AM$18,BC3288),CubicSpline($AO$5:$AO$18,$AM$5:$AM$18,BC3288))</f>
        <v>14.150002404410722</v>
      </c>
      <c r="BE3288" s="221">
        <f t="shared" si="7325"/>
        <v>3.2882769500544637</v>
      </c>
      <c r="BF3288" s="221">
        <f>BE3288/PRODUCT($BG$6:BG3287)</f>
        <v>1.0003625540071475</v>
      </c>
      <c r="BG3288" s="16">
        <f t="shared" si="7391"/>
        <v>1.0003625540071475</v>
      </c>
      <c r="BH3288" s="10">
        <f t="shared" si="7392"/>
        <v>13.233221260882445</v>
      </c>
      <c r="BI3288" s="90"/>
      <c r="BJ3288" s="17">
        <f t="shared" si="7375"/>
        <v>49281</v>
      </c>
      <c r="BK3288" s="16">
        <f t="shared" si="7368"/>
        <v>13.232721084724952</v>
      </c>
      <c r="BL3288" s="10">
        <f ca="1">IFERROR(AVERAGE(INDIRECT("BK"&amp;AC3288-Template!$F$10+1):INDIRECT("BK"&amp;AC3288)),0)</f>
        <v>13.232578263117835</v>
      </c>
      <c r="BM3288" s="35"/>
      <c r="BN3288" s="86"/>
      <c r="BO3288" s="35"/>
      <c r="BP3288" s="35"/>
      <c r="BQ3288" s="35"/>
      <c r="BR3288" s="35"/>
      <c r="BS3288" s="35"/>
      <c r="BT3288" s="35"/>
      <c r="BU3288" s="35"/>
      <c r="BV3288" s="35"/>
      <c r="BW3288" s="35"/>
      <c r="BX3288" s="35"/>
      <c r="BY3288" s="35"/>
      <c r="BZ3288" s="35"/>
      <c r="CA3288" s="35"/>
      <c r="CB3288" s="35"/>
      <c r="CC3288" s="35"/>
      <c r="CD3288" s="35"/>
      <c r="CE3288" s="35"/>
      <c r="CF3288" s="35"/>
      <c r="CG3288" s="35"/>
      <c r="CH3288" s="35"/>
    </row>
    <row r="3289" spans="1:86" ht="15.6" x14ac:dyDescent="0.3">
      <c r="A3289" s="35"/>
      <c r="B3289" s="86"/>
      <c r="C3289" s="35"/>
      <c r="D3289" s="35"/>
      <c r="E3289" s="35"/>
      <c r="F3289" s="35"/>
      <c r="G3289" s="35"/>
      <c r="H3289" s="35"/>
      <c r="I3289" s="35"/>
      <c r="J3289" s="35"/>
      <c r="K3289" s="35"/>
      <c r="L3289" s="35"/>
      <c r="M3289" s="35"/>
      <c r="N3289" s="35"/>
      <c r="O3289" s="35"/>
      <c r="P3289" s="35"/>
      <c r="Q3289" s="35"/>
      <c r="R3289" s="35"/>
      <c r="S3289" s="35"/>
      <c r="T3289" s="17">
        <f t="shared" si="7369"/>
        <v>49305</v>
      </c>
      <c r="U3289" s="216">
        <f t="shared" si="7362"/>
        <v>3</v>
      </c>
      <c r="V3289" s="216">
        <f t="shared" si="7369"/>
        <v>3284</v>
      </c>
      <c r="W3289" s="16">
        <f t="shared" si="7376"/>
        <v>8.9972602739726035</v>
      </c>
      <c r="X3289" s="16" t="e">
        <f>IF(Template!$F$7="Linear interpolation",LinInterp($I$5:$I$22,$G$5:$G$22,W3289),CubicSpline($I$5:$I$22,$G$5:$G$22,W3289))</f>
        <v>#VALUE!</v>
      </c>
      <c r="Y3289" s="221" t="e">
        <f t="shared" si="7363"/>
        <v>#VALUE!</v>
      </c>
      <c r="Z3289" s="221" t="e">
        <f>Y3289/PRODUCT($AA$6:AA3288)</f>
        <v>#VALUE!</v>
      </c>
      <c r="AA3289" s="16" t="e">
        <f t="shared" si="7370"/>
        <v>#VALUE!</v>
      </c>
      <c r="AB3289" s="10" t="e">
        <f t="shared" si="7371"/>
        <v>#VALUE!</v>
      </c>
      <c r="AC3289" s="90">
        <f t="shared" si="7364"/>
        <v>3289</v>
      </c>
      <c r="AD3289" s="17">
        <f t="shared" si="7372"/>
        <v>49282</v>
      </c>
      <c r="AE3289" s="16" t="e">
        <f t="shared" si="7365"/>
        <v>#VALUE!</v>
      </c>
      <c r="AF3289" s="10">
        <f ca="1">IFERROR(AVERAGE(INDIRECT("AE"&amp;AC3289-Template!$F$10+1):INDIRECT("AE"&amp;AC3289)),0)</f>
        <v>0</v>
      </c>
      <c r="AG3289" s="35"/>
      <c r="AH3289" s="86"/>
      <c r="AI3289" s="35"/>
      <c r="AJ3289" s="35"/>
      <c r="AK3289" s="35"/>
      <c r="AL3289" s="35"/>
      <c r="AM3289" s="35"/>
      <c r="AN3289" s="35"/>
      <c r="AO3289" s="35"/>
      <c r="AP3289" s="35"/>
      <c r="AQ3289" s="35"/>
      <c r="AR3289" s="35"/>
      <c r="AS3289" s="35"/>
      <c r="AT3289" s="35"/>
      <c r="AU3289" s="35"/>
      <c r="AV3289" s="35"/>
      <c r="AW3289" s="35"/>
      <c r="AX3289" s="35"/>
      <c r="AY3289" s="35"/>
      <c r="AZ3289" s="17">
        <f t="shared" ref="AZ3289" si="7415">AZ3288+1</f>
        <v>49305</v>
      </c>
      <c r="BA3289" s="216">
        <f t="shared" si="7388"/>
        <v>3</v>
      </c>
      <c r="BB3289" s="216">
        <f t="shared" ref="BB3289" si="7416">BB3288+1</f>
        <v>3284</v>
      </c>
      <c r="BC3289" s="16">
        <f t="shared" si="7390"/>
        <v>8.9972602739726035</v>
      </c>
      <c r="BD3289" s="16">
        <f>IF(Template!$F$7="Linear interpolation",LinInterp($AO$5:$AO$18,$AM$5:$AM$18,BC3289),CubicSpline($AO$5:$AO$18,$AM$5:$AM$18,BC3289))</f>
        <v>14.150001197371834</v>
      </c>
      <c r="BE3289" s="221">
        <f t="shared" si="7325"/>
        <v>3.2894691303188237</v>
      </c>
      <c r="BF3289" s="221">
        <f>BE3289/PRODUCT($BG$6:BG3288)</f>
        <v>1.0003625547003698</v>
      </c>
      <c r="BG3289" s="16">
        <f t="shared" si="7391"/>
        <v>1.0003625547003698</v>
      </c>
      <c r="BH3289" s="10">
        <f t="shared" si="7392"/>
        <v>13.233246563498891</v>
      </c>
      <c r="BI3289" s="90"/>
      <c r="BJ3289" s="17">
        <f t="shared" si="7375"/>
        <v>49282</v>
      </c>
      <c r="BK3289" s="16">
        <f t="shared" si="7368"/>
        <v>13.232813679808997</v>
      </c>
      <c r="BL3289" s="10">
        <f ca="1">IFERROR(AVERAGE(INDIRECT("BK"&amp;AC3289-Template!$F$10+1):INDIRECT("BK"&amp;AC3289)),0)</f>
        <v>13.232590157206335</v>
      </c>
      <c r="BM3289" s="35"/>
      <c r="BN3289" s="86"/>
      <c r="BO3289" s="35"/>
      <c r="BP3289" s="35"/>
      <c r="BQ3289" s="35"/>
      <c r="BR3289" s="35"/>
      <c r="BS3289" s="35"/>
      <c r="BT3289" s="35"/>
      <c r="BU3289" s="35"/>
      <c r="BV3289" s="35"/>
      <c r="BW3289" s="35"/>
      <c r="BX3289" s="35"/>
      <c r="BY3289" s="35"/>
      <c r="BZ3289" s="35"/>
      <c r="CA3289" s="35"/>
      <c r="CB3289" s="35"/>
      <c r="CC3289" s="35"/>
      <c r="CD3289" s="35"/>
      <c r="CE3289" s="35"/>
      <c r="CF3289" s="35"/>
      <c r="CG3289" s="35"/>
      <c r="CH3289" s="35"/>
    </row>
    <row r="3290" spans="1:86" ht="15.6" x14ac:dyDescent="0.3">
      <c r="A3290" s="35"/>
      <c r="B3290" s="86"/>
      <c r="C3290" s="35"/>
      <c r="D3290" s="35"/>
      <c r="E3290" s="35"/>
      <c r="F3290" s="35"/>
      <c r="G3290" s="35"/>
      <c r="H3290" s="35"/>
      <c r="I3290" s="35"/>
      <c r="J3290" s="35"/>
      <c r="K3290" s="35"/>
      <c r="L3290" s="35"/>
      <c r="M3290" s="35"/>
      <c r="N3290" s="35"/>
      <c r="O3290" s="35"/>
      <c r="P3290" s="35"/>
      <c r="Q3290" s="35"/>
      <c r="R3290" s="35"/>
      <c r="S3290" s="35"/>
      <c r="T3290" s="17">
        <f t="shared" si="7369"/>
        <v>49306</v>
      </c>
      <c r="U3290" s="216">
        <f t="shared" si="7362"/>
        <v>4</v>
      </c>
      <c r="V3290" s="216">
        <f t="shared" si="7369"/>
        <v>3285</v>
      </c>
      <c r="W3290" s="16">
        <f t="shared" si="7376"/>
        <v>9</v>
      </c>
      <c r="X3290" s="16" t="e">
        <f>IF(Template!$F$7="Linear interpolation",LinInterp($I$5:$I$22,$G$5:$G$22,W3290),CubicSpline($I$5:$I$22,$G$5:$G$22,W3290))</f>
        <v>#VALUE!</v>
      </c>
      <c r="Y3290" s="221" t="e">
        <f t="shared" si="7363"/>
        <v>#VALUE!</v>
      </c>
      <c r="Z3290" s="221" t="e">
        <f>Y3290/PRODUCT($AA$6:AA3289)</f>
        <v>#VALUE!</v>
      </c>
      <c r="AA3290" s="16" t="e">
        <f t="shared" si="7370"/>
        <v>#VALUE!</v>
      </c>
      <c r="AB3290" s="10" t="e">
        <f t="shared" si="7371"/>
        <v>#VALUE!</v>
      </c>
      <c r="AC3290" s="90">
        <f t="shared" si="7364"/>
        <v>3290</v>
      </c>
      <c r="AD3290" s="17">
        <f t="shared" si="7372"/>
        <v>49283</v>
      </c>
      <c r="AE3290" s="16" t="e">
        <f t="shared" si="7365"/>
        <v>#VALUE!</v>
      </c>
      <c r="AF3290" s="10">
        <f ca="1">IFERROR(AVERAGE(INDIRECT("AE"&amp;AC3290-Template!$F$10+1):INDIRECT("AE"&amp;AC3290)),0)</f>
        <v>0</v>
      </c>
      <c r="AG3290" s="35"/>
      <c r="AH3290" s="86"/>
      <c r="AI3290" s="35"/>
      <c r="AJ3290" s="35"/>
      <c r="AK3290" s="35"/>
      <c r="AL3290" s="35"/>
      <c r="AM3290" s="35"/>
      <c r="AN3290" s="35"/>
      <c r="AO3290" s="35"/>
      <c r="AP3290" s="35"/>
      <c r="AQ3290" s="35"/>
      <c r="AR3290" s="35"/>
      <c r="AS3290" s="35"/>
      <c r="AT3290" s="35"/>
      <c r="AU3290" s="35"/>
      <c r="AV3290" s="35"/>
      <c r="AW3290" s="35"/>
      <c r="AX3290" s="35"/>
      <c r="AY3290" s="35"/>
      <c r="AZ3290" s="17">
        <f t="shared" ref="AZ3290" si="7417">AZ3289+1</f>
        <v>49306</v>
      </c>
      <c r="BA3290" s="216">
        <f t="shared" si="7388"/>
        <v>4</v>
      </c>
      <c r="BB3290" s="216">
        <f t="shared" ref="BB3290" si="7418">BB3289+1</f>
        <v>3285</v>
      </c>
      <c r="BC3290" s="16">
        <f t="shared" si="7390"/>
        <v>9</v>
      </c>
      <c r="BD3290" s="16">
        <f>IF(Template!$F$7="Linear interpolation",LinInterp($AO$5:$AO$18,$AM$5:$AM$18,BC3290),CubicSpline($AO$5:$AO$18,$AM$5:$AM$18,BC3290))</f>
        <v>14.15</v>
      </c>
      <c r="BE3290" s="221">
        <f t="shared" si="7325"/>
        <v>3.2906617451311684</v>
      </c>
      <c r="BF3290" s="221">
        <f>BE3290/PRODUCT($BG$6:BG3289)</f>
        <v>1.0003625554048683</v>
      </c>
      <c r="BG3290" s="16">
        <f t="shared" si="7391"/>
        <v>1.0003625554048683</v>
      </c>
      <c r="BH3290" s="10">
        <f t="shared" si="7392"/>
        <v>13.233272277692665</v>
      </c>
      <c r="BI3290" s="90"/>
      <c r="BJ3290" s="17">
        <f t="shared" si="7375"/>
        <v>49283</v>
      </c>
      <c r="BK3290" s="16">
        <f t="shared" si="7368"/>
        <v>13.232784149121546</v>
      </c>
      <c r="BL3290" s="10">
        <f ca="1">IFERROR(AVERAGE(INDIRECT("BK"&amp;AC3290-Template!$F$10+1):INDIRECT("BK"&amp;AC3290)),0)</f>
        <v>13.232601066938587</v>
      </c>
      <c r="BM3290" s="35"/>
      <c r="BN3290" s="86"/>
      <c r="BO3290" s="35"/>
      <c r="BP3290" s="35"/>
      <c r="BQ3290" s="35"/>
      <c r="BR3290" s="35"/>
      <c r="BS3290" s="35"/>
      <c r="BT3290" s="35"/>
      <c r="BU3290" s="35"/>
      <c r="BV3290" s="35"/>
      <c r="BW3290" s="35"/>
      <c r="BX3290" s="35"/>
      <c r="BY3290" s="35"/>
      <c r="BZ3290" s="35"/>
      <c r="CA3290" s="35"/>
      <c r="CB3290" s="35"/>
      <c r="CC3290" s="35"/>
      <c r="CD3290" s="35"/>
      <c r="CE3290" s="35"/>
      <c r="CF3290" s="35"/>
      <c r="CG3290" s="35"/>
      <c r="CH3290" s="35"/>
    </row>
    <row r="3291" spans="1:86" ht="15.6" x14ac:dyDescent="0.3">
      <c r="A3291" s="35"/>
      <c r="B3291" s="86"/>
      <c r="C3291" s="35"/>
      <c r="D3291" s="35"/>
      <c r="E3291" s="35"/>
      <c r="F3291" s="35"/>
      <c r="G3291" s="35"/>
      <c r="H3291" s="35"/>
      <c r="I3291" s="35"/>
      <c r="J3291" s="35"/>
      <c r="K3291" s="35"/>
      <c r="L3291" s="35"/>
      <c r="M3291" s="35"/>
      <c r="N3291" s="35"/>
      <c r="O3291" s="35"/>
      <c r="P3291" s="35"/>
      <c r="Q3291" s="35"/>
      <c r="R3291" s="35"/>
      <c r="S3291" s="35"/>
      <c r="T3291" s="17">
        <f t="shared" si="7369"/>
        <v>49307</v>
      </c>
      <c r="U3291" s="216">
        <f t="shared" si="7362"/>
        <v>5</v>
      </c>
      <c r="V3291" s="216">
        <f t="shared" si="7369"/>
        <v>3286</v>
      </c>
      <c r="W3291" s="16">
        <f t="shared" si="7376"/>
        <v>9.0027397260273965</v>
      </c>
      <c r="X3291" s="16" t="e">
        <f>IF(Template!$F$7="Linear interpolation",LinInterp($I$5:$I$22,$G$5:$G$22,W3291),CubicSpline($I$5:$I$22,$G$5:$G$22,W3291))</f>
        <v>#VALUE!</v>
      </c>
      <c r="Y3291" s="221" t="e">
        <f t="shared" si="7363"/>
        <v>#VALUE!</v>
      </c>
      <c r="Z3291" s="221" t="e">
        <f>Y3291/PRODUCT($AA$6:AA3290)</f>
        <v>#VALUE!</v>
      </c>
      <c r="AA3291" s="16" t="e">
        <f t="shared" si="7370"/>
        <v>#VALUE!</v>
      </c>
      <c r="AB3291" s="10" t="e">
        <f t="shared" si="7371"/>
        <v>#VALUE!</v>
      </c>
      <c r="AC3291" s="90">
        <f t="shared" si="7364"/>
        <v>3291</v>
      </c>
      <c r="AD3291" s="17">
        <f t="shared" si="7372"/>
        <v>49284</v>
      </c>
      <c r="AE3291" s="16" t="e">
        <f t="shared" si="7365"/>
        <v>#VALUE!</v>
      </c>
      <c r="AF3291" s="10">
        <f ca="1">IFERROR(AVERAGE(INDIRECT("AE"&amp;AC3291-Template!$F$10+1):INDIRECT("AE"&amp;AC3291)),0)</f>
        <v>0</v>
      </c>
      <c r="AG3291" s="35"/>
      <c r="AH3291" s="86"/>
      <c r="AI3291" s="35"/>
      <c r="AJ3291" s="35"/>
      <c r="AK3291" s="35"/>
      <c r="AL3291" s="35"/>
      <c r="AM3291" s="35"/>
      <c r="AN3291" s="35"/>
      <c r="AO3291" s="35"/>
      <c r="AP3291" s="35"/>
      <c r="AQ3291" s="35"/>
      <c r="AR3291" s="35"/>
      <c r="AS3291" s="35"/>
      <c r="AT3291" s="35"/>
      <c r="AU3291" s="35"/>
      <c r="AV3291" s="35"/>
      <c r="AW3291" s="35"/>
      <c r="AX3291" s="35"/>
      <c r="AY3291" s="35"/>
      <c r="AZ3291" s="17">
        <f t="shared" ref="AZ3291" si="7419">AZ3290+1</f>
        <v>49307</v>
      </c>
      <c r="BA3291" s="216">
        <f t="shared" si="7388"/>
        <v>5</v>
      </c>
      <c r="BB3291" s="216">
        <f t="shared" ref="BB3291" si="7420">BB3290+1</f>
        <v>3286</v>
      </c>
      <c r="BC3291" s="16">
        <f t="shared" si="7390"/>
        <v>9.0027397260273965</v>
      </c>
      <c r="BD3291" s="16">
        <f>IF(Template!$F$7="Linear interpolation",LinInterp($AO$5:$AO$18,$AM$5:$AM$18,BC3291),CubicSpline($AO$5:$AO$18,$AM$5:$AM$18,BC3291))</f>
        <v>14.149998812402631</v>
      </c>
      <c r="BE3291" s="221">
        <f t="shared" si="7325"/>
        <v>3.2918547946809062</v>
      </c>
      <c r="BF3291" s="221">
        <f>BE3291/PRODUCT($BG$6:BG3290)</f>
        <v>1.0003625561185385</v>
      </c>
      <c r="BG3291" s="16">
        <f t="shared" si="7391"/>
        <v>1.0003625561185385</v>
      </c>
      <c r="BH3291" s="10">
        <f t="shared" si="7392"/>
        <v>13.233298326656207</v>
      </c>
      <c r="BI3291" s="90"/>
      <c r="BJ3291" s="17">
        <f t="shared" si="7375"/>
        <v>49284</v>
      </c>
      <c r="BK3291" s="16">
        <f t="shared" si="7368"/>
        <v>13.232800917045928</v>
      </c>
      <c r="BL3291" s="10">
        <f ca="1">IFERROR(AVERAGE(INDIRECT("BK"&amp;AC3291-Template!$F$10+1):INDIRECT("BK"&amp;AC3291)),0)</f>
        <v>13.232611651644184</v>
      </c>
      <c r="BM3291" s="35"/>
      <c r="BN3291" s="86"/>
      <c r="BO3291" s="35"/>
      <c r="BP3291" s="35"/>
      <c r="BQ3291" s="35"/>
      <c r="BR3291" s="35"/>
      <c r="BS3291" s="35"/>
      <c r="BT3291" s="35"/>
      <c r="BU3291" s="35"/>
      <c r="BV3291" s="35"/>
      <c r="BW3291" s="35"/>
      <c r="BX3291" s="35"/>
      <c r="BY3291" s="35"/>
      <c r="BZ3291" s="35"/>
      <c r="CA3291" s="35"/>
      <c r="CB3291" s="35"/>
      <c r="CC3291" s="35"/>
      <c r="CD3291" s="35"/>
      <c r="CE3291" s="35"/>
      <c r="CF3291" s="35"/>
      <c r="CG3291" s="35"/>
      <c r="CH3291" s="35"/>
    </row>
    <row r="3292" spans="1:86" ht="15.6" x14ac:dyDescent="0.3">
      <c r="A3292" s="35"/>
      <c r="B3292" s="86"/>
      <c r="C3292" s="35"/>
      <c r="D3292" s="35"/>
      <c r="E3292" s="35"/>
      <c r="F3292" s="35"/>
      <c r="G3292" s="35"/>
      <c r="H3292" s="35"/>
      <c r="I3292" s="35"/>
      <c r="J3292" s="35"/>
      <c r="K3292" s="35"/>
      <c r="L3292" s="35"/>
      <c r="M3292" s="35"/>
      <c r="N3292" s="35"/>
      <c r="O3292" s="35"/>
      <c r="P3292" s="35"/>
      <c r="Q3292" s="35"/>
      <c r="R3292" s="35"/>
      <c r="S3292" s="35"/>
      <c r="T3292" s="17">
        <f t="shared" si="7369"/>
        <v>49308</v>
      </c>
      <c r="U3292" s="216">
        <f t="shared" si="7362"/>
        <v>6</v>
      </c>
      <c r="V3292" s="216">
        <f t="shared" si="7369"/>
        <v>3287</v>
      </c>
      <c r="W3292" s="16">
        <f t="shared" si="7376"/>
        <v>9.0054794520547947</v>
      </c>
      <c r="X3292" s="16" t="e">
        <f>IF(Template!$F$7="Linear interpolation",LinInterp($I$5:$I$22,$G$5:$G$22,W3292),CubicSpline($I$5:$I$22,$G$5:$G$22,W3292))</f>
        <v>#VALUE!</v>
      </c>
      <c r="Y3292" s="221" t="e">
        <f t="shared" si="7363"/>
        <v>#VALUE!</v>
      </c>
      <c r="Z3292" s="221" t="e">
        <f>Y3292/PRODUCT($AA$6:AA3291)</f>
        <v>#VALUE!</v>
      </c>
      <c r="AA3292" s="16" t="e">
        <f t="shared" si="7370"/>
        <v>#VALUE!</v>
      </c>
      <c r="AB3292" s="10" t="e">
        <f t="shared" si="7371"/>
        <v>#VALUE!</v>
      </c>
      <c r="AC3292" s="90">
        <f t="shared" si="7364"/>
        <v>3292</v>
      </c>
      <c r="AD3292" s="17">
        <f t="shared" si="7372"/>
        <v>49285</v>
      </c>
      <c r="AE3292" s="16" t="e">
        <f t="shared" si="7365"/>
        <v>#VALUE!</v>
      </c>
      <c r="AF3292" s="10">
        <f ca="1">IFERROR(AVERAGE(INDIRECT("AE"&amp;AC3292-Template!$F$10+1):INDIRECT("AE"&amp;AC3292)),0)</f>
        <v>0</v>
      </c>
      <c r="AG3292" s="35"/>
      <c r="AH3292" s="86"/>
      <c r="AI3292" s="35"/>
      <c r="AJ3292" s="35"/>
      <c r="AK3292" s="35"/>
      <c r="AL3292" s="35"/>
      <c r="AM3292" s="35"/>
      <c r="AN3292" s="35"/>
      <c r="AO3292" s="35"/>
      <c r="AP3292" s="35"/>
      <c r="AQ3292" s="35"/>
      <c r="AR3292" s="35"/>
      <c r="AS3292" s="35"/>
      <c r="AT3292" s="35"/>
      <c r="AU3292" s="35"/>
      <c r="AV3292" s="35"/>
      <c r="AW3292" s="35"/>
      <c r="AX3292" s="35"/>
      <c r="AY3292" s="35"/>
      <c r="AZ3292" s="17">
        <f t="shared" ref="AZ3292" si="7421">AZ3291+1</f>
        <v>49308</v>
      </c>
      <c r="BA3292" s="216">
        <f t="shared" si="7388"/>
        <v>6</v>
      </c>
      <c r="BB3292" s="216">
        <f t="shared" ref="BB3292" si="7422">BB3291+1</f>
        <v>3287</v>
      </c>
      <c r="BC3292" s="16">
        <f t="shared" si="7390"/>
        <v>9.0054794520547947</v>
      </c>
      <c r="BD3292" s="16">
        <f>IF(Template!$F$7="Linear interpolation",LinInterp($AO$5:$AO$18,$AM$5:$AM$18,BC3292),CubicSpline($AO$5:$AO$18,$AM$5:$AM$18,BC3292))</f>
        <v>14.149997634579723</v>
      </c>
      <c r="BE3292" s="221">
        <f t="shared" si="7325"/>
        <v>3.293048279129676</v>
      </c>
      <c r="BF3292" s="221">
        <f>BE3292/PRODUCT($BG$6:BG3291)</f>
        <v>1.0003625568329133</v>
      </c>
      <c r="BG3292" s="16">
        <f t="shared" si="7391"/>
        <v>1.0003625561185385</v>
      </c>
      <c r="BH3292" s="10">
        <f t="shared" si="7392"/>
        <v>13.233298326656207</v>
      </c>
      <c r="BI3292" s="90"/>
      <c r="BJ3292" s="17">
        <f t="shared" si="7375"/>
        <v>49285</v>
      </c>
      <c r="BK3292" s="16">
        <f t="shared" si="7368"/>
        <v>13.232818086749143</v>
      </c>
      <c r="BL3292" s="10">
        <f ca="1">IFERROR(AVERAGE(INDIRECT("BK"&amp;AC3292-Template!$F$10+1):INDIRECT("BK"&amp;AC3292)),0)</f>
        <v>13.232623060313278</v>
      </c>
      <c r="BM3292" s="35"/>
      <c r="BN3292" s="86"/>
      <c r="BO3292" s="35"/>
      <c r="BP3292" s="35"/>
      <c r="BQ3292" s="35"/>
      <c r="BR3292" s="35"/>
      <c r="BS3292" s="35"/>
      <c r="BT3292" s="35"/>
      <c r="BU3292" s="35"/>
      <c r="BV3292" s="35"/>
      <c r="BW3292" s="35"/>
      <c r="BX3292" s="35"/>
      <c r="BY3292" s="35"/>
      <c r="BZ3292" s="35"/>
      <c r="CA3292" s="35"/>
      <c r="CB3292" s="35"/>
      <c r="CC3292" s="35"/>
      <c r="CD3292" s="35"/>
      <c r="CE3292" s="35"/>
      <c r="CF3292" s="35"/>
      <c r="CG3292" s="35"/>
      <c r="CH3292" s="35"/>
    </row>
    <row r="3293" spans="1:86" ht="15.6" x14ac:dyDescent="0.3">
      <c r="A3293" s="35"/>
      <c r="B3293" s="86"/>
      <c r="C3293" s="35"/>
      <c r="D3293" s="35"/>
      <c r="E3293" s="35"/>
      <c r="F3293" s="35"/>
      <c r="G3293" s="35"/>
      <c r="H3293" s="35"/>
      <c r="I3293" s="35"/>
      <c r="J3293" s="35"/>
      <c r="K3293" s="35"/>
      <c r="L3293" s="35"/>
      <c r="M3293" s="35"/>
      <c r="N3293" s="35"/>
      <c r="O3293" s="35"/>
      <c r="P3293" s="35"/>
      <c r="Q3293" s="35"/>
      <c r="R3293" s="35"/>
      <c r="S3293" s="35"/>
      <c r="T3293" s="17">
        <f t="shared" si="7369"/>
        <v>49309</v>
      </c>
      <c r="U3293" s="216">
        <f t="shared" si="7362"/>
        <v>7</v>
      </c>
      <c r="V3293" s="216">
        <f t="shared" si="7369"/>
        <v>3288</v>
      </c>
      <c r="W3293" s="16">
        <f t="shared" si="7376"/>
        <v>9.0082191780821912</v>
      </c>
      <c r="X3293" s="16" t="e">
        <f>IF(Template!$F$7="Linear interpolation",LinInterp($I$5:$I$22,$G$5:$G$22,W3293),CubicSpline($I$5:$I$22,$G$5:$G$22,W3293))</f>
        <v>#VALUE!</v>
      </c>
      <c r="Y3293" s="221" t="e">
        <f t="shared" si="7363"/>
        <v>#VALUE!</v>
      </c>
      <c r="Z3293" s="221" t="e">
        <f>Y3293/PRODUCT($AA$6:AA3292)</f>
        <v>#VALUE!</v>
      </c>
      <c r="AA3293" s="16" t="e">
        <f t="shared" si="7370"/>
        <v>#VALUE!</v>
      </c>
      <c r="AB3293" s="10" t="e">
        <f t="shared" si="7371"/>
        <v>#VALUE!</v>
      </c>
      <c r="AC3293" s="90">
        <f t="shared" si="7364"/>
        <v>3293</v>
      </c>
      <c r="AD3293" s="17">
        <f t="shared" si="7372"/>
        <v>49286</v>
      </c>
      <c r="AE3293" s="16" t="e">
        <f t="shared" si="7365"/>
        <v>#VALUE!</v>
      </c>
      <c r="AF3293" s="10">
        <f ca="1">IFERROR(AVERAGE(INDIRECT("AE"&amp;AC3293-Template!$F$10+1):INDIRECT("AE"&amp;AC3293)),0)</f>
        <v>0</v>
      </c>
      <c r="AG3293" s="35"/>
      <c r="AH3293" s="86"/>
      <c r="AI3293" s="35"/>
      <c r="AJ3293" s="35"/>
      <c r="AK3293" s="35"/>
      <c r="AL3293" s="35"/>
      <c r="AM3293" s="35"/>
      <c r="AN3293" s="35"/>
      <c r="AO3293" s="35"/>
      <c r="AP3293" s="35"/>
      <c r="AQ3293" s="35"/>
      <c r="AR3293" s="35"/>
      <c r="AS3293" s="35"/>
      <c r="AT3293" s="35"/>
      <c r="AU3293" s="35"/>
      <c r="AV3293" s="35"/>
      <c r="AW3293" s="35"/>
      <c r="AX3293" s="35"/>
      <c r="AY3293" s="35"/>
      <c r="AZ3293" s="17">
        <f t="shared" ref="AZ3293" si="7423">AZ3292+1</f>
        <v>49309</v>
      </c>
      <c r="BA3293" s="216">
        <f t="shared" si="7388"/>
        <v>7</v>
      </c>
      <c r="BB3293" s="216">
        <f t="shared" ref="BB3293" si="7424">BB3292+1</f>
        <v>3288</v>
      </c>
      <c r="BC3293" s="16">
        <f t="shared" si="7390"/>
        <v>9.0082191780821912</v>
      </c>
      <c r="BD3293" s="16">
        <f>IF(Template!$F$7="Linear interpolation",LinInterp($AO$5:$AO$18,$AM$5:$AM$18,BC3293),CubicSpline($AO$5:$AO$18,$AM$5:$AM$18,BC3293))</f>
        <v>14.149996466504428</v>
      </c>
      <c r="BE3293" s="221">
        <f t="shared" si="7325"/>
        <v>3.294242198632197</v>
      </c>
      <c r="BF3293" s="221">
        <f>BE3293/PRODUCT($BG$6:BG3292)</f>
        <v>1.0003625582602473</v>
      </c>
      <c r="BG3293" s="16">
        <f t="shared" si="7391"/>
        <v>1.0003625561185385</v>
      </c>
      <c r="BH3293" s="10">
        <f t="shared" si="7392"/>
        <v>13.233298326656207</v>
      </c>
      <c r="BI3293" s="90"/>
      <c r="BJ3293" s="17">
        <f t="shared" si="7375"/>
        <v>49286</v>
      </c>
      <c r="BK3293" s="16">
        <f t="shared" si="7368"/>
        <v>13.232835658644525</v>
      </c>
      <c r="BL3293" s="10">
        <f ca="1">IFERROR(AVERAGE(INDIRECT("BK"&amp;AC3293-Template!$F$10+1):INDIRECT("BK"&amp;AC3293)),0)</f>
        <v>13.232634864334775</v>
      </c>
      <c r="BM3293" s="35"/>
      <c r="BN3293" s="86"/>
      <c r="BO3293" s="35"/>
      <c r="BP3293" s="35"/>
      <c r="BQ3293" s="35"/>
      <c r="BR3293" s="35"/>
      <c r="BS3293" s="35"/>
      <c r="BT3293" s="35"/>
      <c r="BU3293" s="35"/>
      <c r="BV3293" s="35"/>
      <c r="BW3293" s="35"/>
      <c r="BX3293" s="35"/>
      <c r="BY3293" s="35"/>
      <c r="BZ3293" s="35"/>
      <c r="CA3293" s="35"/>
      <c r="CB3293" s="35"/>
      <c r="CC3293" s="35"/>
      <c r="CD3293" s="35"/>
      <c r="CE3293" s="35"/>
      <c r="CF3293" s="35"/>
      <c r="CG3293" s="35"/>
      <c r="CH3293" s="35"/>
    </row>
    <row r="3294" spans="1:86" ht="15.6" x14ac:dyDescent="0.3">
      <c r="A3294" s="35"/>
      <c r="B3294" s="86"/>
      <c r="C3294" s="35"/>
      <c r="D3294" s="35"/>
      <c r="E3294" s="35"/>
      <c r="F3294" s="35"/>
      <c r="G3294" s="35"/>
      <c r="H3294" s="35"/>
      <c r="I3294" s="35"/>
      <c r="J3294" s="35"/>
      <c r="K3294" s="35"/>
      <c r="L3294" s="35"/>
      <c r="M3294" s="35"/>
      <c r="N3294" s="35"/>
      <c r="O3294" s="35"/>
      <c r="P3294" s="35"/>
      <c r="Q3294" s="35"/>
      <c r="R3294" s="35"/>
      <c r="S3294" s="35"/>
      <c r="T3294" s="17">
        <f t="shared" si="7369"/>
        <v>49310</v>
      </c>
      <c r="U3294" s="216">
        <f t="shared" si="7362"/>
        <v>1</v>
      </c>
      <c r="V3294" s="216">
        <f t="shared" si="7369"/>
        <v>3289</v>
      </c>
      <c r="W3294" s="16">
        <f t="shared" si="7376"/>
        <v>9.0109589041095894</v>
      </c>
      <c r="X3294" s="16" t="e">
        <f>IF(Template!$F$7="Linear interpolation",LinInterp($I$5:$I$22,$G$5:$G$22,W3294),CubicSpline($I$5:$I$22,$G$5:$G$22,W3294))</f>
        <v>#VALUE!</v>
      </c>
      <c r="Y3294" s="221" t="e">
        <f t="shared" si="7363"/>
        <v>#VALUE!</v>
      </c>
      <c r="Z3294" s="221" t="e">
        <f>Y3294/PRODUCT($AA$6:AA3293)</f>
        <v>#VALUE!</v>
      </c>
      <c r="AA3294" s="16" t="e">
        <f t="shared" si="7370"/>
        <v>#VALUE!</v>
      </c>
      <c r="AB3294" s="10" t="e">
        <f t="shared" si="7371"/>
        <v>#VALUE!</v>
      </c>
      <c r="AC3294" s="90">
        <f t="shared" si="7364"/>
        <v>3294</v>
      </c>
      <c r="AD3294" s="17">
        <f t="shared" si="7372"/>
        <v>49287</v>
      </c>
      <c r="AE3294" s="16" t="e">
        <f t="shared" si="7365"/>
        <v>#VALUE!</v>
      </c>
      <c r="AF3294" s="10">
        <f ca="1">IFERROR(AVERAGE(INDIRECT("AE"&amp;AC3294-Template!$F$10+1):INDIRECT("AE"&amp;AC3294)),0)</f>
        <v>0</v>
      </c>
      <c r="AG3294" s="35"/>
      <c r="AH3294" s="86"/>
      <c r="AI3294" s="35"/>
      <c r="AJ3294" s="35"/>
      <c r="AK3294" s="35"/>
      <c r="AL3294" s="35"/>
      <c r="AM3294" s="35"/>
      <c r="AN3294" s="35"/>
      <c r="AO3294" s="35"/>
      <c r="AP3294" s="35"/>
      <c r="AQ3294" s="35"/>
      <c r="AR3294" s="35"/>
      <c r="AS3294" s="35"/>
      <c r="AT3294" s="35"/>
      <c r="AU3294" s="35"/>
      <c r="AV3294" s="35"/>
      <c r="AW3294" s="35"/>
      <c r="AX3294" s="35"/>
      <c r="AY3294" s="35"/>
      <c r="AZ3294" s="17">
        <f t="shared" ref="AZ3294" si="7425">AZ3293+1</f>
        <v>49310</v>
      </c>
      <c r="BA3294" s="216">
        <f t="shared" si="7388"/>
        <v>1</v>
      </c>
      <c r="BB3294" s="216">
        <f t="shared" ref="BB3294" si="7426">BB3293+1</f>
        <v>3289</v>
      </c>
      <c r="BC3294" s="16">
        <f t="shared" si="7390"/>
        <v>9.0109589041095894</v>
      </c>
      <c r="BD3294" s="16">
        <f>IF(Template!$F$7="Linear interpolation",LinInterp($AO$5:$AO$18,$AM$5:$AM$18,BC3294),CubicSpline($AO$5:$AO$18,$AM$5:$AM$18,BC3294))</f>
        <v>14.14999530814989</v>
      </c>
      <c r="BE3294" s="221">
        <f t="shared" si="7325"/>
        <v>3.2954365533432228</v>
      </c>
      <c r="BF3294" s="221">
        <f>BE3294/PRODUCT($BG$6:BG3293)</f>
        <v>1.0003625603991197</v>
      </c>
      <c r="BG3294" s="16">
        <f t="shared" si="7391"/>
        <v>1.0003625603991197</v>
      </c>
      <c r="BH3294" s="10">
        <f t="shared" si="7392"/>
        <v>13.23345456787084</v>
      </c>
      <c r="BI3294" s="90"/>
      <c r="BJ3294" s="17">
        <f t="shared" si="7375"/>
        <v>49287</v>
      </c>
      <c r="BK3294" s="16">
        <f t="shared" si="7368"/>
        <v>13.232835658644525</v>
      </c>
      <c r="BL3294" s="10">
        <f ca="1">IFERROR(AVERAGE(INDIRECT("BK"&amp;AC3294-Template!$F$10+1):INDIRECT("BK"&amp;AC3294)),0)</f>
        <v>13.232646465025743</v>
      </c>
      <c r="BM3294" s="35"/>
      <c r="BN3294" s="86"/>
      <c r="BO3294" s="35"/>
      <c r="BP3294" s="35"/>
      <c r="BQ3294" s="35"/>
      <c r="BR3294" s="35"/>
      <c r="BS3294" s="35"/>
      <c r="BT3294" s="35"/>
      <c r="BU3294" s="35"/>
      <c r="BV3294" s="35"/>
      <c r="BW3294" s="35"/>
      <c r="BX3294" s="35"/>
      <c r="BY3294" s="35"/>
      <c r="BZ3294" s="35"/>
      <c r="CA3294" s="35"/>
      <c r="CB3294" s="35"/>
      <c r="CC3294" s="35"/>
      <c r="CD3294" s="35"/>
      <c r="CE3294" s="35"/>
      <c r="CF3294" s="35"/>
      <c r="CG3294" s="35"/>
      <c r="CH3294" s="35"/>
    </row>
    <row r="3295" spans="1:86" ht="15.6" x14ac:dyDescent="0.3">
      <c r="A3295" s="35"/>
      <c r="B3295" s="86"/>
      <c r="C3295" s="35"/>
      <c r="D3295" s="35"/>
      <c r="E3295" s="35"/>
      <c r="F3295" s="35"/>
      <c r="G3295" s="35"/>
      <c r="H3295" s="35"/>
      <c r="I3295" s="35"/>
      <c r="J3295" s="35"/>
      <c r="K3295" s="35"/>
      <c r="L3295" s="35"/>
      <c r="M3295" s="35"/>
      <c r="N3295" s="35"/>
      <c r="O3295" s="35"/>
      <c r="P3295" s="35"/>
      <c r="Q3295" s="35"/>
      <c r="R3295" s="35"/>
      <c r="S3295" s="35"/>
      <c r="T3295" s="17">
        <f t="shared" si="7369"/>
        <v>49311</v>
      </c>
      <c r="U3295" s="216">
        <f t="shared" si="7362"/>
        <v>2</v>
      </c>
      <c r="V3295" s="216">
        <f t="shared" si="7369"/>
        <v>3290</v>
      </c>
      <c r="W3295" s="16">
        <f t="shared" si="7376"/>
        <v>9.0136986301369859</v>
      </c>
      <c r="X3295" s="16" t="e">
        <f>IF(Template!$F$7="Linear interpolation",LinInterp($I$5:$I$22,$G$5:$G$22,W3295),CubicSpline($I$5:$I$22,$G$5:$G$22,W3295))</f>
        <v>#VALUE!</v>
      </c>
      <c r="Y3295" s="221" t="e">
        <f t="shared" si="7363"/>
        <v>#VALUE!</v>
      </c>
      <c r="Z3295" s="221" t="e">
        <f>Y3295/PRODUCT($AA$6:AA3294)</f>
        <v>#VALUE!</v>
      </c>
      <c r="AA3295" s="16" t="e">
        <f t="shared" si="7370"/>
        <v>#VALUE!</v>
      </c>
      <c r="AB3295" s="10" t="e">
        <f t="shared" si="7371"/>
        <v>#VALUE!</v>
      </c>
      <c r="AC3295" s="90">
        <f t="shared" si="7364"/>
        <v>3295</v>
      </c>
      <c r="AD3295" s="17">
        <f t="shared" si="7372"/>
        <v>49288</v>
      </c>
      <c r="AE3295" s="16" t="e">
        <f t="shared" si="7365"/>
        <v>#VALUE!</v>
      </c>
      <c r="AF3295" s="10">
        <f ca="1">IFERROR(AVERAGE(INDIRECT("AE"&amp;AC3295-Template!$F$10+1):INDIRECT("AE"&amp;AC3295)),0)</f>
        <v>0</v>
      </c>
      <c r="AG3295" s="35"/>
      <c r="AH3295" s="86"/>
      <c r="AI3295" s="35"/>
      <c r="AJ3295" s="35"/>
      <c r="AK3295" s="35"/>
      <c r="AL3295" s="35"/>
      <c r="AM3295" s="35"/>
      <c r="AN3295" s="35"/>
      <c r="AO3295" s="35"/>
      <c r="AP3295" s="35"/>
      <c r="AQ3295" s="35"/>
      <c r="AR3295" s="35"/>
      <c r="AS3295" s="35"/>
      <c r="AT3295" s="35"/>
      <c r="AU3295" s="35"/>
      <c r="AV3295" s="35"/>
      <c r="AW3295" s="35"/>
      <c r="AX3295" s="35"/>
      <c r="AY3295" s="35"/>
      <c r="AZ3295" s="17">
        <f t="shared" ref="AZ3295" si="7427">AZ3294+1</f>
        <v>49311</v>
      </c>
      <c r="BA3295" s="216">
        <f t="shared" si="7388"/>
        <v>2</v>
      </c>
      <c r="BB3295" s="216">
        <f t="shared" ref="BB3295" si="7428">BB3294+1</f>
        <v>3290</v>
      </c>
      <c r="BC3295" s="16">
        <f t="shared" si="7390"/>
        <v>9.0136986301369859</v>
      </c>
      <c r="BD3295" s="16">
        <f>IF(Template!$F$7="Linear interpolation",LinInterp($AO$5:$AO$18,$AM$5:$AM$18,BC3295),CubicSpline($AO$5:$AO$18,$AM$5:$AM$18,BC3295))</f>
        <v>14.149994159489259</v>
      </c>
      <c r="BE3295" s="221">
        <f t="shared" si="7325"/>
        <v>3.2966313434175634</v>
      </c>
      <c r="BF3295" s="221">
        <f>BE3295/PRODUCT($BG$6:BG3294)</f>
        <v>1.00036255896753</v>
      </c>
      <c r="BG3295" s="16">
        <f t="shared" si="7391"/>
        <v>1.00036255896753</v>
      </c>
      <c r="BH3295" s="10">
        <f t="shared" si="7392"/>
        <v>13.233402314845488</v>
      </c>
      <c r="BI3295" s="90"/>
      <c r="BJ3295" s="17">
        <f t="shared" si="7375"/>
        <v>49288</v>
      </c>
      <c r="BK3295" s="16">
        <f t="shared" si="7368"/>
        <v>13.232835658644525</v>
      </c>
      <c r="BL3295" s="10">
        <f ca="1">IFERROR(AVERAGE(INDIRECT("BK"&amp;AC3295-Template!$F$10+1):INDIRECT("BK"&amp;AC3295)),0)</f>
        <v>13.232657849422017</v>
      </c>
      <c r="BM3295" s="35"/>
      <c r="BN3295" s="86"/>
      <c r="BO3295" s="35"/>
      <c r="BP3295" s="35"/>
      <c r="BQ3295" s="35"/>
      <c r="BR3295" s="35"/>
      <c r="BS3295" s="35"/>
      <c r="BT3295" s="35"/>
      <c r="BU3295" s="35"/>
      <c r="BV3295" s="35"/>
      <c r="BW3295" s="35"/>
      <c r="BX3295" s="35"/>
      <c r="BY3295" s="35"/>
      <c r="BZ3295" s="35"/>
      <c r="CA3295" s="35"/>
      <c r="CB3295" s="35"/>
      <c r="CC3295" s="35"/>
      <c r="CD3295" s="35"/>
      <c r="CE3295" s="35"/>
      <c r="CF3295" s="35"/>
      <c r="CG3295" s="35"/>
      <c r="CH3295" s="35"/>
    </row>
    <row r="3296" spans="1:86" ht="15.6" x14ac:dyDescent="0.3">
      <c r="A3296" s="35"/>
      <c r="B3296" s="86"/>
      <c r="C3296" s="35"/>
      <c r="D3296" s="35"/>
      <c r="E3296" s="35"/>
      <c r="F3296" s="35"/>
      <c r="G3296" s="35"/>
      <c r="H3296" s="35"/>
      <c r="I3296" s="35"/>
      <c r="J3296" s="35"/>
      <c r="K3296" s="35"/>
      <c r="L3296" s="35"/>
      <c r="M3296" s="35"/>
      <c r="N3296" s="35"/>
      <c r="O3296" s="35"/>
      <c r="P3296" s="35"/>
      <c r="Q3296" s="35"/>
      <c r="R3296" s="35"/>
      <c r="S3296" s="35"/>
      <c r="T3296" s="17">
        <f t="shared" si="7369"/>
        <v>49312</v>
      </c>
      <c r="U3296" s="216">
        <f t="shared" si="7362"/>
        <v>3</v>
      </c>
      <c r="V3296" s="216">
        <f t="shared" si="7369"/>
        <v>3291</v>
      </c>
      <c r="W3296" s="16">
        <f t="shared" si="7376"/>
        <v>9.0164383561643842</v>
      </c>
      <c r="X3296" s="16" t="e">
        <f>IF(Template!$F$7="Linear interpolation",LinInterp($I$5:$I$22,$G$5:$G$22,W3296),CubicSpline($I$5:$I$22,$G$5:$G$22,W3296))</f>
        <v>#VALUE!</v>
      </c>
      <c r="Y3296" s="221" t="e">
        <f t="shared" si="7363"/>
        <v>#VALUE!</v>
      </c>
      <c r="Z3296" s="221" t="e">
        <f>Y3296/PRODUCT($AA$6:AA3295)</f>
        <v>#VALUE!</v>
      </c>
      <c r="AA3296" s="16" t="e">
        <f t="shared" si="7370"/>
        <v>#VALUE!</v>
      </c>
      <c r="AB3296" s="10" t="e">
        <f t="shared" si="7371"/>
        <v>#VALUE!</v>
      </c>
      <c r="AC3296" s="90">
        <f t="shared" si="7364"/>
        <v>3296</v>
      </c>
      <c r="AD3296" s="17">
        <f t="shared" si="7372"/>
        <v>49289</v>
      </c>
      <c r="AE3296" s="16" t="e">
        <f t="shared" si="7365"/>
        <v>#VALUE!</v>
      </c>
      <c r="AF3296" s="10">
        <f ca="1">IFERROR(AVERAGE(INDIRECT("AE"&amp;AC3296-Template!$F$10+1):INDIRECT("AE"&amp;AC3296)),0)</f>
        <v>0</v>
      </c>
      <c r="AG3296" s="35"/>
      <c r="AH3296" s="86"/>
      <c r="AI3296" s="35"/>
      <c r="AJ3296" s="35"/>
      <c r="AK3296" s="35"/>
      <c r="AL3296" s="35"/>
      <c r="AM3296" s="35"/>
      <c r="AN3296" s="35"/>
      <c r="AO3296" s="35"/>
      <c r="AP3296" s="35"/>
      <c r="AQ3296" s="35"/>
      <c r="AR3296" s="35"/>
      <c r="AS3296" s="35"/>
      <c r="AT3296" s="35"/>
      <c r="AU3296" s="35"/>
      <c r="AV3296" s="35"/>
      <c r="AW3296" s="35"/>
      <c r="AX3296" s="35"/>
      <c r="AY3296" s="35"/>
      <c r="AZ3296" s="17">
        <f t="shared" ref="AZ3296" si="7429">AZ3295+1</f>
        <v>49312</v>
      </c>
      <c r="BA3296" s="216">
        <f t="shared" si="7388"/>
        <v>3</v>
      </c>
      <c r="BB3296" s="216">
        <f t="shared" ref="BB3296" si="7430">BB3295+1</f>
        <v>3291</v>
      </c>
      <c r="BC3296" s="16">
        <f t="shared" si="7390"/>
        <v>9.0164383561643842</v>
      </c>
      <c r="BD3296" s="16">
        <f>IF(Template!$F$7="Linear interpolation",LinInterp($AO$5:$AO$18,$AM$5:$AM$18,BC3296),CubicSpline($AO$5:$AO$18,$AM$5:$AM$18,BC3296))</f>
        <v>14.149993020495678</v>
      </c>
      <c r="BE3296" s="221">
        <f t="shared" si="7325"/>
        <v>3.2978265690100659</v>
      </c>
      <c r="BF3296" s="221">
        <f>BE3296/PRODUCT($BG$6:BG3295)</f>
        <v>1.0003625596762249</v>
      </c>
      <c r="BG3296" s="16">
        <f t="shared" si="7391"/>
        <v>1.0003625596762249</v>
      </c>
      <c r="BH3296" s="10">
        <f t="shared" si="7392"/>
        <v>13.233428182208629</v>
      </c>
      <c r="BI3296" s="90"/>
      <c r="BJ3296" s="17">
        <f t="shared" si="7375"/>
        <v>49289</v>
      </c>
      <c r="BK3296" s="16">
        <f t="shared" si="7368"/>
        <v>13.232945118657247</v>
      </c>
      <c r="BL3296" s="10">
        <f ca="1">IFERROR(AVERAGE(INDIRECT("BK"&amp;AC3296-Template!$F$10+1):INDIRECT("BK"&amp;AC3296)),0)</f>
        <v>13.23267288248538</v>
      </c>
      <c r="BM3296" s="35"/>
      <c r="BN3296" s="86"/>
      <c r="BO3296" s="35"/>
      <c r="BP3296" s="35"/>
      <c r="BQ3296" s="35"/>
      <c r="BR3296" s="35"/>
      <c r="BS3296" s="35"/>
      <c r="BT3296" s="35"/>
      <c r="BU3296" s="35"/>
      <c r="BV3296" s="35"/>
      <c r="BW3296" s="35"/>
      <c r="BX3296" s="35"/>
      <c r="BY3296" s="35"/>
      <c r="BZ3296" s="35"/>
      <c r="CA3296" s="35"/>
      <c r="CB3296" s="35"/>
      <c r="CC3296" s="35"/>
      <c r="CD3296" s="35"/>
      <c r="CE3296" s="35"/>
      <c r="CF3296" s="35"/>
      <c r="CG3296" s="35"/>
      <c r="CH3296" s="35"/>
    </row>
    <row r="3297" spans="1:86" ht="15.6" x14ac:dyDescent="0.3">
      <c r="A3297" s="35"/>
      <c r="B3297" s="86"/>
      <c r="C3297" s="35"/>
      <c r="D3297" s="35"/>
      <c r="E3297" s="35"/>
      <c r="F3297" s="35"/>
      <c r="G3297" s="35"/>
      <c r="H3297" s="35"/>
      <c r="I3297" s="35"/>
      <c r="J3297" s="35"/>
      <c r="K3297" s="35"/>
      <c r="L3297" s="35"/>
      <c r="M3297" s="35"/>
      <c r="N3297" s="35"/>
      <c r="O3297" s="35"/>
      <c r="P3297" s="35"/>
      <c r="Q3297" s="35"/>
      <c r="R3297" s="35"/>
      <c r="S3297" s="35"/>
      <c r="T3297" s="17">
        <f t="shared" si="7369"/>
        <v>49313</v>
      </c>
      <c r="U3297" s="216">
        <f t="shared" si="7362"/>
        <v>4</v>
      </c>
      <c r="V3297" s="216">
        <f t="shared" si="7369"/>
        <v>3292</v>
      </c>
      <c r="W3297" s="16">
        <f t="shared" si="7376"/>
        <v>9.0191780821917806</v>
      </c>
      <c r="X3297" s="16" t="e">
        <f>IF(Template!$F$7="Linear interpolation",LinInterp($I$5:$I$22,$G$5:$G$22,W3297),CubicSpline($I$5:$I$22,$G$5:$G$22,W3297))</f>
        <v>#VALUE!</v>
      </c>
      <c r="Y3297" s="221" t="e">
        <f t="shared" si="7363"/>
        <v>#VALUE!</v>
      </c>
      <c r="Z3297" s="221" t="e">
        <f>Y3297/PRODUCT($AA$6:AA3296)</f>
        <v>#VALUE!</v>
      </c>
      <c r="AA3297" s="16" t="e">
        <f t="shared" si="7370"/>
        <v>#VALUE!</v>
      </c>
      <c r="AB3297" s="10" t="e">
        <f t="shared" si="7371"/>
        <v>#VALUE!</v>
      </c>
      <c r="AC3297" s="90">
        <f t="shared" si="7364"/>
        <v>3297</v>
      </c>
      <c r="AD3297" s="17">
        <f t="shared" si="7372"/>
        <v>49290</v>
      </c>
      <c r="AE3297" s="16" t="e">
        <f t="shared" si="7365"/>
        <v>#VALUE!</v>
      </c>
      <c r="AF3297" s="10">
        <f ca="1">IFERROR(AVERAGE(INDIRECT("AE"&amp;AC3297-Template!$F$10+1):INDIRECT("AE"&amp;AC3297)),0)</f>
        <v>0</v>
      </c>
      <c r="AG3297" s="35"/>
      <c r="AH3297" s="86"/>
      <c r="AI3297" s="35"/>
      <c r="AJ3297" s="35"/>
      <c r="AK3297" s="35"/>
      <c r="AL3297" s="35"/>
      <c r="AM3297" s="35"/>
      <c r="AN3297" s="35"/>
      <c r="AO3297" s="35"/>
      <c r="AP3297" s="35"/>
      <c r="AQ3297" s="35"/>
      <c r="AR3297" s="35"/>
      <c r="AS3297" s="35"/>
      <c r="AT3297" s="35"/>
      <c r="AU3297" s="35"/>
      <c r="AV3297" s="35"/>
      <c r="AW3297" s="35"/>
      <c r="AX3297" s="35"/>
      <c r="AY3297" s="35"/>
      <c r="AZ3297" s="17">
        <f t="shared" ref="AZ3297" si="7431">AZ3296+1</f>
        <v>49313</v>
      </c>
      <c r="BA3297" s="216">
        <f t="shared" si="7388"/>
        <v>4</v>
      </c>
      <c r="BB3297" s="216">
        <f t="shared" ref="BB3297" si="7432">BB3296+1</f>
        <v>3292</v>
      </c>
      <c r="BC3297" s="16">
        <f t="shared" si="7390"/>
        <v>9.0191780821917806</v>
      </c>
      <c r="BD3297" s="16">
        <f>IF(Template!$F$7="Linear interpolation",LinInterp($AO$5:$AO$18,$AM$5:$AM$18,BC3297),CubicSpline($AO$5:$AO$18,$AM$5:$AM$18,BC3297))</f>
        <v>14.149991891142298</v>
      </c>
      <c r="BE3297" s="221">
        <f t="shared" si="7325"/>
        <v>3.2990222302756282</v>
      </c>
      <c r="BF3297" s="221">
        <f>BE3297/PRODUCT($BG$6:BG3296)</f>
        <v>1.0003625603834956</v>
      </c>
      <c r="BG3297" s="16">
        <f t="shared" si="7391"/>
        <v>1.0003625603834956</v>
      </c>
      <c r="BH3297" s="10">
        <f t="shared" si="7392"/>
        <v>13.233453997588684</v>
      </c>
      <c r="BI3297" s="90"/>
      <c r="BJ3297" s="17">
        <f t="shared" si="7375"/>
        <v>49290</v>
      </c>
      <c r="BK3297" s="16">
        <f t="shared" si="7368"/>
        <v>13.23290997726545</v>
      </c>
      <c r="BL3297" s="10">
        <f ca="1">IFERROR(AVERAGE(INDIRECT("BK"&amp;AC3297-Template!$F$10+1):INDIRECT("BK"&amp;AC3297)),0)</f>
        <v>13.232686744169019</v>
      </c>
      <c r="BM3297" s="35"/>
      <c r="BN3297" s="86"/>
      <c r="BO3297" s="35"/>
      <c r="BP3297" s="35"/>
      <c r="BQ3297" s="35"/>
      <c r="BR3297" s="35"/>
      <c r="BS3297" s="35"/>
      <c r="BT3297" s="35"/>
      <c r="BU3297" s="35"/>
      <c r="BV3297" s="35"/>
      <c r="BW3297" s="35"/>
      <c r="BX3297" s="35"/>
      <c r="BY3297" s="35"/>
      <c r="BZ3297" s="35"/>
      <c r="CA3297" s="35"/>
      <c r="CB3297" s="35"/>
      <c r="CC3297" s="35"/>
      <c r="CD3297" s="35"/>
      <c r="CE3297" s="35"/>
      <c r="CF3297" s="35"/>
      <c r="CG3297" s="35"/>
      <c r="CH3297" s="35"/>
    </row>
    <row r="3298" spans="1:86" ht="15.6" x14ac:dyDescent="0.3">
      <c r="A3298" s="35"/>
      <c r="B3298" s="86"/>
      <c r="C3298" s="35"/>
      <c r="D3298" s="35"/>
      <c r="E3298" s="35"/>
      <c r="F3298" s="35"/>
      <c r="G3298" s="35"/>
      <c r="H3298" s="35"/>
      <c r="I3298" s="35"/>
      <c r="J3298" s="35"/>
      <c r="K3298" s="35"/>
      <c r="L3298" s="35"/>
      <c r="M3298" s="35"/>
      <c r="N3298" s="35"/>
      <c r="O3298" s="35"/>
      <c r="P3298" s="35"/>
      <c r="Q3298" s="35"/>
      <c r="R3298" s="35"/>
      <c r="S3298" s="35"/>
      <c r="T3298" s="17">
        <f t="shared" si="7369"/>
        <v>49314</v>
      </c>
      <c r="U3298" s="216">
        <f t="shared" si="7362"/>
        <v>5</v>
      </c>
      <c r="V3298" s="216">
        <f t="shared" si="7369"/>
        <v>3293</v>
      </c>
      <c r="W3298" s="16">
        <f t="shared" si="7376"/>
        <v>9.0219178082191789</v>
      </c>
      <c r="X3298" s="16" t="e">
        <f>IF(Template!$F$7="Linear interpolation",LinInterp($I$5:$I$22,$G$5:$G$22,W3298),CubicSpline($I$5:$I$22,$G$5:$G$22,W3298))</f>
        <v>#VALUE!</v>
      </c>
      <c r="Y3298" s="221" t="e">
        <f t="shared" si="7363"/>
        <v>#VALUE!</v>
      </c>
      <c r="Z3298" s="221" t="e">
        <f>Y3298/PRODUCT($AA$6:AA3297)</f>
        <v>#VALUE!</v>
      </c>
      <c r="AA3298" s="16" t="e">
        <f t="shared" si="7370"/>
        <v>#VALUE!</v>
      </c>
      <c r="AB3298" s="10" t="e">
        <f t="shared" si="7371"/>
        <v>#VALUE!</v>
      </c>
      <c r="AC3298" s="90">
        <f t="shared" si="7364"/>
        <v>3298</v>
      </c>
      <c r="AD3298" s="17">
        <f t="shared" si="7372"/>
        <v>49291</v>
      </c>
      <c r="AE3298" s="16" t="e">
        <f t="shared" si="7365"/>
        <v>#VALUE!</v>
      </c>
      <c r="AF3298" s="10">
        <f ca="1">IFERROR(AVERAGE(INDIRECT("AE"&amp;AC3298-Template!$F$10+1):INDIRECT("AE"&amp;AC3298)),0)</f>
        <v>0</v>
      </c>
      <c r="AG3298" s="35"/>
      <c r="AH3298" s="86"/>
      <c r="AI3298" s="35"/>
      <c r="AJ3298" s="35"/>
      <c r="AK3298" s="35"/>
      <c r="AL3298" s="35"/>
      <c r="AM3298" s="35"/>
      <c r="AN3298" s="35"/>
      <c r="AO3298" s="35"/>
      <c r="AP3298" s="35"/>
      <c r="AQ3298" s="35"/>
      <c r="AR3298" s="35"/>
      <c r="AS3298" s="35"/>
      <c r="AT3298" s="35"/>
      <c r="AU3298" s="35"/>
      <c r="AV3298" s="35"/>
      <c r="AW3298" s="35"/>
      <c r="AX3298" s="35"/>
      <c r="AY3298" s="35"/>
      <c r="AZ3298" s="17">
        <f t="shared" ref="AZ3298" si="7433">AZ3297+1</f>
        <v>49314</v>
      </c>
      <c r="BA3298" s="216">
        <f t="shared" si="7388"/>
        <v>5</v>
      </c>
      <c r="BB3298" s="216">
        <f t="shared" ref="BB3298" si="7434">BB3297+1</f>
        <v>3293</v>
      </c>
      <c r="BC3298" s="16">
        <f t="shared" si="7390"/>
        <v>9.0219178082191789</v>
      </c>
      <c r="BD3298" s="16">
        <f>IF(Template!$F$7="Linear interpolation",LinInterp($AO$5:$AO$18,$AM$5:$AM$18,BC3298),CubicSpline($AO$5:$AO$18,$AM$5:$AM$18,BC3298))</f>
        <v>14.149990771402264</v>
      </c>
      <c r="BE3298" s="221">
        <f t="shared" si="7325"/>
        <v>3.3002183273691781</v>
      </c>
      <c r="BF3298" s="221">
        <f>BE3298/PRODUCT($BG$6:BG3297)</f>
        <v>1.0003625610893352</v>
      </c>
      <c r="BG3298" s="16">
        <f t="shared" si="7391"/>
        <v>1.0003625610893352</v>
      </c>
      <c r="BH3298" s="10">
        <f t="shared" si="7392"/>
        <v>13.233479760734411</v>
      </c>
      <c r="BI3298" s="90"/>
      <c r="BJ3298" s="17">
        <f t="shared" si="7375"/>
        <v>49291</v>
      </c>
      <c r="BK3298" s="16">
        <f t="shared" si="7368"/>
        <v>13.232929567051134</v>
      </c>
      <c r="BL3298" s="10">
        <f ca="1">IFERROR(AVERAGE(INDIRECT("BK"&amp;AC3298-Template!$F$10+1):INDIRECT("BK"&amp;AC3298)),0)</f>
        <v>13.23269983117097</v>
      </c>
      <c r="BM3298" s="35"/>
      <c r="BN3298" s="86"/>
      <c r="BO3298" s="35"/>
      <c r="BP3298" s="35"/>
      <c r="BQ3298" s="35"/>
      <c r="BR3298" s="35"/>
      <c r="BS3298" s="35"/>
      <c r="BT3298" s="35"/>
      <c r="BU3298" s="35"/>
      <c r="BV3298" s="35"/>
      <c r="BW3298" s="35"/>
      <c r="BX3298" s="35"/>
      <c r="BY3298" s="35"/>
      <c r="BZ3298" s="35"/>
      <c r="CA3298" s="35"/>
      <c r="CB3298" s="35"/>
      <c r="CC3298" s="35"/>
      <c r="CD3298" s="35"/>
      <c r="CE3298" s="35"/>
      <c r="CF3298" s="35"/>
      <c r="CG3298" s="35"/>
      <c r="CH3298" s="35"/>
    </row>
    <row r="3299" spans="1:86" ht="15.6" x14ac:dyDescent="0.3">
      <c r="A3299" s="35"/>
      <c r="B3299" s="86"/>
      <c r="C3299" s="35"/>
      <c r="D3299" s="35"/>
      <c r="E3299" s="35"/>
      <c r="F3299" s="35"/>
      <c r="G3299" s="35"/>
      <c r="H3299" s="35"/>
      <c r="I3299" s="35"/>
      <c r="J3299" s="35"/>
      <c r="K3299" s="35"/>
      <c r="L3299" s="35"/>
      <c r="M3299" s="35"/>
      <c r="N3299" s="35"/>
      <c r="O3299" s="35"/>
      <c r="P3299" s="35"/>
      <c r="Q3299" s="35"/>
      <c r="R3299" s="35"/>
      <c r="S3299" s="35"/>
      <c r="T3299" s="17">
        <f t="shared" si="7369"/>
        <v>49315</v>
      </c>
      <c r="U3299" s="216">
        <f t="shared" si="7362"/>
        <v>6</v>
      </c>
      <c r="V3299" s="216">
        <f t="shared" si="7369"/>
        <v>3294</v>
      </c>
      <c r="W3299" s="16">
        <f t="shared" si="7376"/>
        <v>9.0246575342465754</v>
      </c>
      <c r="X3299" s="16" t="e">
        <f>IF(Template!$F$7="Linear interpolation",LinInterp($I$5:$I$22,$G$5:$G$22,W3299),CubicSpline($I$5:$I$22,$G$5:$G$22,W3299))</f>
        <v>#VALUE!</v>
      </c>
      <c r="Y3299" s="221" t="e">
        <f t="shared" si="7363"/>
        <v>#VALUE!</v>
      </c>
      <c r="Z3299" s="221" t="e">
        <f>Y3299/PRODUCT($AA$6:AA3298)</f>
        <v>#VALUE!</v>
      </c>
      <c r="AA3299" s="16" t="e">
        <f t="shared" si="7370"/>
        <v>#VALUE!</v>
      </c>
      <c r="AB3299" s="10" t="e">
        <f t="shared" si="7371"/>
        <v>#VALUE!</v>
      </c>
      <c r="AC3299" s="90">
        <f t="shared" si="7364"/>
        <v>3299</v>
      </c>
      <c r="AD3299" s="17">
        <f t="shared" si="7372"/>
        <v>49292</v>
      </c>
      <c r="AE3299" s="16" t="e">
        <f t="shared" si="7365"/>
        <v>#VALUE!</v>
      </c>
      <c r="AF3299" s="10">
        <f ca="1">IFERROR(AVERAGE(INDIRECT("AE"&amp;AC3299-Template!$F$10+1):INDIRECT("AE"&amp;AC3299)),0)</f>
        <v>0</v>
      </c>
      <c r="AG3299" s="35"/>
      <c r="AH3299" s="86"/>
      <c r="AI3299" s="35"/>
      <c r="AJ3299" s="35"/>
      <c r="AK3299" s="35"/>
      <c r="AL3299" s="35"/>
      <c r="AM3299" s="35"/>
      <c r="AN3299" s="35"/>
      <c r="AO3299" s="35"/>
      <c r="AP3299" s="35"/>
      <c r="AQ3299" s="35"/>
      <c r="AR3299" s="35"/>
      <c r="AS3299" s="35"/>
      <c r="AT3299" s="35"/>
      <c r="AU3299" s="35"/>
      <c r="AV3299" s="35"/>
      <c r="AW3299" s="35"/>
      <c r="AX3299" s="35"/>
      <c r="AY3299" s="35"/>
      <c r="AZ3299" s="17">
        <f t="shared" ref="AZ3299" si="7435">AZ3298+1</f>
        <v>49315</v>
      </c>
      <c r="BA3299" s="216">
        <f t="shared" si="7388"/>
        <v>6</v>
      </c>
      <c r="BB3299" s="216">
        <f t="shared" ref="BB3299" si="7436">BB3298+1</f>
        <v>3294</v>
      </c>
      <c r="BC3299" s="16">
        <f t="shared" si="7390"/>
        <v>9.0246575342465754</v>
      </c>
      <c r="BD3299" s="16">
        <f>IF(Template!$F$7="Linear interpolation",LinInterp($AO$5:$AO$18,$AM$5:$AM$18,BC3299),CubicSpline($AO$5:$AO$18,$AM$5:$AM$18,BC3299))</f>
        <v>14.149989661248723</v>
      </c>
      <c r="BE3299" s="221">
        <f t="shared" si="7325"/>
        <v>3.301414860445695</v>
      </c>
      <c r="BF3299" s="221">
        <f>BE3299/PRODUCT($BG$6:BG3298)</f>
        <v>1.0003625617937435</v>
      </c>
      <c r="BG3299" s="16">
        <f t="shared" si="7391"/>
        <v>1.0003625610893352</v>
      </c>
      <c r="BH3299" s="10">
        <f t="shared" si="7392"/>
        <v>13.233479760734411</v>
      </c>
      <c r="BI3299" s="90"/>
      <c r="BJ3299" s="17">
        <f t="shared" si="7375"/>
        <v>49292</v>
      </c>
      <c r="BK3299" s="16">
        <f t="shared" si="7368"/>
        <v>13.232949561881814</v>
      </c>
      <c r="BL3299" s="10">
        <f ca="1">IFERROR(AVERAGE(INDIRECT("BK"&amp;AC3299-Template!$F$10+1):INDIRECT("BK"&amp;AC3299)),0)</f>
        <v>13.232714017181832</v>
      </c>
      <c r="BM3299" s="35"/>
      <c r="BN3299" s="86"/>
      <c r="BO3299" s="35"/>
      <c r="BP3299" s="35"/>
      <c r="BQ3299" s="35"/>
      <c r="BR3299" s="35"/>
      <c r="BS3299" s="35"/>
      <c r="BT3299" s="35"/>
      <c r="BU3299" s="35"/>
      <c r="BV3299" s="35"/>
      <c r="BW3299" s="35"/>
      <c r="BX3299" s="35"/>
      <c r="BY3299" s="35"/>
      <c r="BZ3299" s="35"/>
      <c r="CA3299" s="35"/>
      <c r="CB3299" s="35"/>
      <c r="CC3299" s="35"/>
      <c r="CD3299" s="35"/>
      <c r="CE3299" s="35"/>
      <c r="CF3299" s="35"/>
      <c r="CG3299" s="35"/>
      <c r="CH3299" s="35"/>
    </row>
    <row r="3300" spans="1:86" ht="15.6" x14ac:dyDescent="0.3">
      <c r="A3300" s="35"/>
      <c r="B3300" s="86"/>
      <c r="C3300" s="35"/>
      <c r="D3300" s="35"/>
      <c r="E3300" s="35"/>
      <c r="F3300" s="35"/>
      <c r="G3300" s="35"/>
      <c r="H3300" s="35"/>
      <c r="I3300" s="35"/>
      <c r="J3300" s="35"/>
      <c r="K3300" s="35"/>
      <c r="L3300" s="35"/>
      <c r="M3300" s="35"/>
      <c r="N3300" s="35"/>
      <c r="O3300" s="35"/>
      <c r="P3300" s="35"/>
      <c r="Q3300" s="35"/>
      <c r="R3300" s="35"/>
      <c r="S3300" s="35"/>
      <c r="T3300" s="17">
        <f t="shared" si="7369"/>
        <v>49316</v>
      </c>
      <c r="U3300" s="216">
        <f t="shared" si="7362"/>
        <v>7</v>
      </c>
      <c r="V3300" s="216">
        <f t="shared" si="7369"/>
        <v>3295</v>
      </c>
      <c r="W3300" s="16">
        <f t="shared" si="7376"/>
        <v>9.0273972602739718</v>
      </c>
      <c r="X3300" s="16" t="e">
        <f>IF(Template!$F$7="Linear interpolation",LinInterp($I$5:$I$22,$G$5:$G$22,W3300),CubicSpline($I$5:$I$22,$G$5:$G$22,W3300))</f>
        <v>#VALUE!</v>
      </c>
      <c r="Y3300" s="221" t="e">
        <f t="shared" si="7363"/>
        <v>#VALUE!</v>
      </c>
      <c r="Z3300" s="221" t="e">
        <f>Y3300/PRODUCT($AA$6:AA3299)</f>
        <v>#VALUE!</v>
      </c>
      <c r="AA3300" s="16" t="e">
        <f t="shared" si="7370"/>
        <v>#VALUE!</v>
      </c>
      <c r="AB3300" s="10" t="e">
        <f t="shared" si="7371"/>
        <v>#VALUE!</v>
      </c>
      <c r="AC3300" s="90">
        <f t="shared" si="7364"/>
        <v>3300</v>
      </c>
      <c r="AD3300" s="17">
        <f t="shared" si="7372"/>
        <v>49293</v>
      </c>
      <c r="AE3300" s="16" t="e">
        <f t="shared" si="7365"/>
        <v>#VALUE!</v>
      </c>
      <c r="AF3300" s="10">
        <f ca="1">IFERROR(AVERAGE(INDIRECT("AE"&amp;AC3300-Template!$F$10+1):INDIRECT("AE"&amp;AC3300)),0)</f>
        <v>0</v>
      </c>
      <c r="AG3300" s="35"/>
      <c r="AH3300" s="86"/>
      <c r="AI3300" s="35"/>
      <c r="AJ3300" s="35"/>
      <c r="AK3300" s="35"/>
      <c r="AL3300" s="35"/>
      <c r="AM3300" s="35"/>
      <c r="AN3300" s="35"/>
      <c r="AO3300" s="35"/>
      <c r="AP3300" s="35"/>
      <c r="AQ3300" s="35"/>
      <c r="AR3300" s="35"/>
      <c r="AS3300" s="35"/>
      <c r="AT3300" s="35"/>
      <c r="AU3300" s="35"/>
      <c r="AV3300" s="35"/>
      <c r="AW3300" s="35"/>
      <c r="AX3300" s="35"/>
      <c r="AY3300" s="35"/>
      <c r="AZ3300" s="17">
        <f t="shared" ref="AZ3300" si="7437">AZ3299+1</f>
        <v>49316</v>
      </c>
      <c r="BA3300" s="216">
        <f t="shared" si="7388"/>
        <v>7</v>
      </c>
      <c r="BB3300" s="216">
        <f t="shared" ref="BB3300" si="7438">BB3299+1</f>
        <v>3295</v>
      </c>
      <c r="BC3300" s="16">
        <f t="shared" si="7390"/>
        <v>9.0273972602739718</v>
      </c>
      <c r="BD3300" s="16">
        <f>IF(Template!$F$7="Linear interpolation",LinInterp($AO$5:$AO$18,$AM$5:$AM$18,BC3300),CubicSpline($AO$5:$AO$18,$AM$5:$AM$18,BC3300))</f>
        <v>14.149988560654823</v>
      </c>
      <c r="BE3300" s="221">
        <f t="shared" si="7325"/>
        <v>3.3026118296602038</v>
      </c>
      <c r="BF3300" s="221">
        <f>BE3300/PRODUCT($BG$6:BG3299)</f>
        <v>1.0003625632011275</v>
      </c>
      <c r="BG3300" s="16">
        <f t="shared" si="7391"/>
        <v>1.0003625610893352</v>
      </c>
      <c r="BH3300" s="10">
        <f t="shared" si="7392"/>
        <v>13.233479760734411</v>
      </c>
      <c r="BI3300" s="90"/>
      <c r="BJ3300" s="17">
        <f t="shared" si="7375"/>
        <v>49293</v>
      </c>
      <c r="BK3300" s="16">
        <f t="shared" si="7368"/>
        <v>13.232969962154616</v>
      </c>
      <c r="BL3300" s="10">
        <f ca="1">IFERROR(AVERAGE(INDIRECT("BK"&amp;AC3300-Template!$F$10+1):INDIRECT("BK"&amp;AC3300)),0)</f>
        <v>13.232728601836387</v>
      </c>
      <c r="BM3300" s="35"/>
      <c r="BN3300" s="86"/>
      <c r="BO3300" s="35"/>
      <c r="BP3300" s="35"/>
      <c r="BQ3300" s="35"/>
      <c r="BR3300" s="35"/>
      <c r="BS3300" s="35"/>
      <c r="BT3300" s="35"/>
      <c r="BU3300" s="35"/>
      <c r="BV3300" s="35"/>
      <c r="BW3300" s="35"/>
      <c r="BX3300" s="35"/>
      <c r="BY3300" s="35"/>
      <c r="BZ3300" s="35"/>
      <c r="CA3300" s="35"/>
      <c r="CB3300" s="35"/>
      <c r="CC3300" s="35"/>
      <c r="CD3300" s="35"/>
      <c r="CE3300" s="35"/>
      <c r="CF3300" s="35"/>
      <c r="CG3300" s="35"/>
      <c r="CH3300" s="35"/>
    </row>
    <row r="3301" spans="1:86" ht="15.6" x14ac:dyDescent="0.3">
      <c r="A3301" s="35"/>
      <c r="B3301" s="86"/>
      <c r="C3301" s="35"/>
      <c r="D3301" s="35"/>
      <c r="E3301" s="35"/>
      <c r="F3301" s="35"/>
      <c r="G3301" s="35"/>
      <c r="H3301" s="35"/>
      <c r="I3301" s="35"/>
      <c r="J3301" s="35"/>
      <c r="K3301" s="35"/>
      <c r="L3301" s="35"/>
      <c r="M3301" s="35"/>
      <c r="N3301" s="35"/>
      <c r="O3301" s="35"/>
      <c r="P3301" s="35"/>
      <c r="Q3301" s="35"/>
      <c r="R3301" s="35"/>
      <c r="S3301" s="35"/>
      <c r="T3301" s="17">
        <f t="shared" si="7369"/>
        <v>49317</v>
      </c>
      <c r="U3301" s="216">
        <f t="shared" si="7362"/>
        <v>1</v>
      </c>
      <c r="V3301" s="216">
        <f t="shared" si="7369"/>
        <v>3296</v>
      </c>
      <c r="W3301" s="16">
        <f t="shared" si="7376"/>
        <v>9.0301369863013701</v>
      </c>
      <c r="X3301" s="16" t="e">
        <f>IF(Template!$F$7="Linear interpolation",LinInterp($I$5:$I$22,$G$5:$G$22,W3301),CubicSpline($I$5:$I$22,$G$5:$G$22,W3301))</f>
        <v>#VALUE!</v>
      </c>
      <c r="Y3301" s="221" t="e">
        <f t="shared" si="7363"/>
        <v>#VALUE!</v>
      </c>
      <c r="Z3301" s="221" t="e">
        <f>Y3301/PRODUCT($AA$6:AA3300)</f>
        <v>#VALUE!</v>
      </c>
      <c r="AA3301" s="16" t="e">
        <f t="shared" si="7370"/>
        <v>#VALUE!</v>
      </c>
      <c r="AB3301" s="10" t="e">
        <f t="shared" si="7371"/>
        <v>#VALUE!</v>
      </c>
      <c r="AC3301" s="90">
        <f t="shared" si="7364"/>
        <v>3301</v>
      </c>
      <c r="AD3301" s="17">
        <f t="shared" si="7372"/>
        <v>49294</v>
      </c>
      <c r="AE3301" s="16" t="e">
        <f t="shared" si="7365"/>
        <v>#VALUE!</v>
      </c>
      <c r="AF3301" s="10">
        <f ca="1">IFERROR(AVERAGE(INDIRECT("AE"&amp;AC3301-Template!$F$10+1):INDIRECT("AE"&amp;AC3301)),0)</f>
        <v>0</v>
      </c>
      <c r="AG3301" s="35"/>
      <c r="AH3301" s="86"/>
      <c r="AI3301" s="35"/>
      <c r="AJ3301" s="35"/>
      <c r="AK3301" s="35"/>
      <c r="AL3301" s="35"/>
      <c r="AM3301" s="35"/>
      <c r="AN3301" s="35"/>
      <c r="AO3301" s="35"/>
      <c r="AP3301" s="35"/>
      <c r="AQ3301" s="35"/>
      <c r="AR3301" s="35"/>
      <c r="AS3301" s="35"/>
      <c r="AT3301" s="35"/>
      <c r="AU3301" s="35"/>
      <c r="AV3301" s="35"/>
      <c r="AW3301" s="35"/>
      <c r="AX3301" s="35"/>
      <c r="AY3301" s="35"/>
      <c r="AZ3301" s="17">
        <f t="shared" ref="AZ3301" si="7439">AZ3300+1</f>
        <v>49317</v>
      </c>
      <c r="BA3301" s="216">
        <f t="shared" si="7388"/>
        <v>1</v>
      </c>
      <c r="BB3301" s="216">
        <f t="shared" ref="BB3301" si="7440">BB3300+1</f>
        <v>3296</v>
      </c>
      <c r="BC3301" s="16">
        <f t="shared" si="7390"/>
        <v>9.0301369863013701</v>
      </c>
      <c r="BD3301" s="16">
        <f>IF(Template!$F$7="Linear interpolation",LinInterp($AO$5:$AO$18,$AM$5:$AM$18,BC3301),CubicSpline($AO$5:$AO$18,$AM$5:$AM$18,BC3301))</f>
        <v>14.149987469593709</v>
      </c>
      <c r="BE3301" s="221">
        <f t="shared" si="7325"/>
        <v>3.3038092351677726</v>
      </c>
      <c r="BF3301" s="221">
        <f>BE3301/PRODUCT($BG$6:BG3300)</f>
        <v>1.0003625653100512</v>
      </c>
      <c r="BG3301" s="16">
        <f t="shared" si="7391"/>
        <v>1.0003625653100512</v>
      </c>
      <c r="BH3301" s="10">
        <f t="shared" si="7392"/>
        <v>13.233633816868373</v>
      </c>
      <c r="BI3301" s="90"/>
      <c r="BJ3301" s="17">
        <f t="shared" si="7375"/>
        <v>49294</v>
      </c>
      <c r="BK3301" s="16">
        <f t="shared" si="7368"/>
        <v>13.232969962154616</v>
      </c>
      <c r="BL3301" s="10">
        <f ca="1">IFERROR(AVERAGE(INDIRECT("BK"&amp;AC3301-Template!$F$10+1):INDIRECT("BK"&amp;AC3301)),0)</f>
        <v>13.232742892066016</v>
      </c>
      <c r="BM3301" s="35"/>
      <c r="BN3301" s="86"/>
      <c r="BO3301" s="35"/>
      <c r="BP3301" s="35"/>
      <c r="BQ3301" s="35"/>
      <c r="BR3301" s="35"/>
      <c r="BS3301" s="35"/>
      <c r="BT3301" s="35"/>
      <c r="BU3301" s="35"/>
      <c r="BV3301" s="35"/>
      <c r="BW3301" s="35"/>
      <c r="BX3301" s="35"/>
      <c r="BY3301" s="35"/>
      <c r="BZ3301" s="35"/>
      <c r="CA3301" s="35"/>
      <c r="CB3301" s="35"/>
      <c r="CC3301" s="35"/>
      <c r="CD3301" s="35"/>
      <c r="CE3301" s="35"/>
      <c r="CF3301" s="35"/>
      <c r="CG3301" s="35"/>
      <c r="CH3301" s="35"/>
    </row>
    <row r="3302" spans="1:86" ht="15.6" x14ac:dyDescent="0.3">
      <c r="A3302" s="35"/>
      <c r="B3302" s="86"/>
      <c r="C3302" s="35"/>
      <c r="D3302" s="35"/>
      <c r="E3302" s="35"/>
      <c r="F3302" s="35"/>
      <c r="G3302" s="35"/>
      <c r="H3302" s="35"/>
      <c r="I3302" s="35"/>
      <c r="J3302" s="35"/>
      <c r="K3302" s="35"/>
      <c r="L3302" s="35"/>
      <c r="M3302" s="35"/>
      <c r="N3302" s="35"/>
      <c r="O3302" s="35"/>
      <c r="P3302" s="35"/>
      <c r="Q3302" s="35"/>
      <c r="R3302" s="35"/>
      <c r="S3302" s="35"/>
      <c r="T3302" s="17">
        <f t="shared" si="7369"/>
        <v>49318</v>
      </c>
      <c r="U3302" s="216">
        <f t="shared" si="7362"/>
        <v>2</v>
      </c>
      <c r="V3302" s="216">
        <f t="shared" si="7369"/>
        <v>3297</v>
      </c>
      <c r="W3302" s="16">
        <f t="shared" si="7376"/>
        <v>9.0328767123287665</v>
      </c>
      <c r="X3302" s="16" t="e">
        <f>IF(Template!$F$7="Linear interpolation",LinInterp($I$5:$I$22,$G$5:$G$22,W3302),CubicSpline($I$5:$I$22,$G$5:$G$22,W3302))</f>
        <v>#VALUE!</v>
      </c>
      <c r="Y3302" s="221" t="e">
        <f t="shared" si="7363"/>
        <v>#VALUE!</v>
      </c>
      <c r="Z3302" s="221" t="e">
        <f>Y3302/PRODUCT($AA$6:AA3301)</f>
        <v>#VALUE!</v>
      </c>
      <c r="AA3302" s="16" t="e">
        <f t="shared" si="7370"/>
        <v>#VALUE!</v>
      </c>
      <c r="AB3302" s="10" t="e">
        <f t="shared" si="7371"/>
        <v>#VALUE!</v>
      </c>
      <c r="AC3302" s="90">
        <f t="shared" si="7364"/>
        <v>3302</v>
      </c>
      <c r="AD3302" s="17">
        <f t="shared" si="7372"/>
        <v>49295</v>
      </c>
      <c r="AE3302" s="16" t="e">
        <f t="shared" si="7365"/>
        <v>#VALUE!</v>
      </c>
      <c r="AF3302" s="10">
        <f ca="1">IFERROR(AVERAGE(INDIRECT("AE"&amp;AC3302-Template!$F$10+1):INDIRECT("AE"&amp;AC3302)),0)</f>
        <v>0</v>
      </c>
      <c r="AG3302" s="35"/>
      <c r="AH3302" s="86"/>
      <c r="AI3302" s="35"/>
      <c r="AJ3302" s="35"/>
      <c r="AK3302" s="35"/>
      <c r="AL3302" s="35"/>
      <c r="AM3302" s="35"/>
      <c r="AN3302" s="35"/>
      <c r="AO3302" s="35"/>
      <c r="AP3302" s="35"/>
      <c r="AQ3302" s="35"/>
      <c r="AR3302" s="35"/>
      <c r="AS3302" s="35"/>
      <c r="AT3302" s="35"/>
      <c r="AU3302" s="35"/>
      <c r="AV3302" s="35"/>
      <c r="AW3302" s="35"/>
      <c r="AX3302" s="35"/>
      <c r="AY3302" s="35"/>
      <c r="AZ3302" s="17">
        <f t="shared" ref="AZ3302" si="7441">AZ3301+1</f>
        <v>49318</v>
      </c>
      <c r="BA3302" s="216">
        <f t="shared" si="7388"/>
        <v>2</v>
      </c>
      <c r="BB3302" s="216">
        <f t="shared" ref="BB3302" si="7442">BB3301+1</f>
        <v>3297</v>
      </c>
      <c r="BC3302" s="16">
        <f t="shared" si="7390"/>
        <v>9.0328767123287665</v>
      </c>
      <c r="BD3302" s="16">
        <f>IF(Template!$F$7="Linear interpolation",LinInterp($AO$5:$AO$18,$AM$5:$AM$18,BC3302),CubicSpline($AO$5:$AO$18,$AM$5:$AM$18,BC3302))</f>
        <v>14.149986388038531</v>
      </c>
      <c r="BE3302" s="221">
        <f t="shared" si="7325"/>
        <v>3.3050070771235069</v>
      </c>
      <c r="BF3302" s="221">
        <f>BE3302/PRODUCT($BG$6:BG3301)</f>
        <v>1.0003625638983582</v>
      </c>
      <c r="BG3302" s="16">
        <f t="shared" si="7391"/>
        <v>1.0003625638983582</v>
      </c>
      <c r="BH3302" s="10">
        <f t="shared" si="7392"/>
        <v>13.23358229007443</v>
      </c>
      <c r="BI3302" s="90"/>
      <c r="BJ3302" s="17">
        <f t="shared" si="7375"/>
        <v>49295</v>
      </c>
      <c r="BK3302" s="16">
        <f t="shared" si="7368"/>
        <v>13.232969962154616</v>
      </c>
      <c r="BL3302" s="10">
        <f ca="1">IFERROR(AVERAGE(INDIRECT("BK"&amp;AC3302-Template!$F$10+1):INDIRECT("BK"&amp;AC3302)),0)</f>
        <v>13.232756874796056</v>
      </c>
      <c r="BM3302" s="35"/>
      <c r="BN3302" s="86"/>
      <c r="BO3302" s="35"/>
      <c r="BP3302" s="35"/>
      <c r="BQ3302" s="35"/>
      <c r="BR3302" s="35"/>
      <c r="BS3302" s="35"/>
      <c r="BT3302" s="35"/>
      <c r="BU3302" s="35"/>
      <c r="BV3302" s="35"/>
      <c r="BW3302" s="35"/>
      <c r="BX3302" s="35"/>
      <c r="BY3302" s="35"/>
      <c r="BZ3302" s="35"/>
      <c r="CA3302" s="35"/>
      <c r="CB3302" s="35"/>
      <c r="CC3302" s="35"/>
      <c r="CD3302" s="35"/>
      <c r="CE3302" s="35"/>
      <c r="CF3302" s="35"/>
      <c r="CG3302" s="35"/>
      <c r="CH3302" s="35"/>
    </row>
    <row r="3303" spans="1:86" ht="15.6" x14ac:dyDescent="0.3">
      <c r="A3303" s="35"/>
      <c r="B3303" s="86"/>
      <c r="C3303" s="35"/>
      <c r="D3303" s="35"/>
      <c r="E3303" s="35"/>
      <c r="F3303" s="35"/>
      <c r="G3303" s="35"/>
      <c r="H3303" s="35"/>
      <c r="I3303" s="35"/>
      <c r="J3303" s="35"/>
      <c r="K3303" s="35"/>
      <c r="L3303" s="35"/>
      <c r="M3303" s="35"/>
      <c r="N3303" s="35"/>
      <c r="O3303" s="35"/>
      <c r="P3303" s="35"/>
      <c r="Q3303" s="35"/>
      <c r="R3303" s="35"/>
      <c r="S3303" s="35"/>
      <c r="T3303" s="17">
        <f t="shared" si="7369"/>
        <v>49319</v>
      </c>
      <c r="U3303" s="216">
        <f t="shared" si="7362"/>
        <v>3</v>
      </c>
      <c r="V3303" s="216">
        <f t="shared" si="7369"/>
        <v>3298</v>
      </c>
      <c r="W3303" s="16">
        <f t="shared" si="7376"/>
        <v>9.0356164383561648</v>
      </c>
      <c r="X3303" s="16" t="e">
        <f>IF(Template!$F$7="Linear interpolation",LinInterp($I$5:$I$22,$G$5:$G$22,W3303),CubicSpline($I$5:$I$22,$G$5:$G$22,W3303))</f>
        <v>#VALUE!</v>
      </c>
      <c r="Y3303" s="221" t="e">
        <f t="shared" si="7363"/>
        <v>#VALUE!</v>
      </c>
      <c r="Z3303" s="221" t="e">
        <f>Y3303/PRODUCT($AA$6:AA3302)</f>
        <v>#VALUE!</v>
      </c>
      <c r="AA3303" s="16" t="e">
        <f t="shared" si="7370"/>
        <v>#VALUE!</v>
      </c>
      <c r="AB3303" s="10" t="e">
        <f t="shared" si="7371"/>
        <v>#VALUE!</v>
      </c>
      <c r="AC3303" s="90">
        <f t="shared" si="7364"/>
        <v>3303</v>
      </c>
      <c r="AD3303" s="17">
        <f t="shared" si="7372"/>
        <v>49296</v>
      </c>
      <c r="AE3303" s="16" t="e">
        <f t="shared" si="7365"/>
        <v>#VALUE!</v>
      </c>
      <c r="AF3303" s="10">
        <f ca="1">IFERROR(AVERAGE(INDIRECT("AE"&amp;AC3303-Template!$F$10+1):INDIRECT("AE"&amp;AC3303)),0)</f>
        <v>0</v>
      </c>
      <c r="AG3303" s="35"/>
      <c r="AH3303" s="86"/>
      <c r="AI3303" s="35"/>
      <c r="AJ3303" s="35"/>
      <c r="AK3303" s="35"/>
      <c r="AL3303" s="35"/>
      <c r="AM3303" s="35"/>
      <c r="AN3303" s="35"/>
      <c r="AO3303" s="35"/>
      <c r="AP3303" s="35"/>
      <c r="AQ3303" s="35"/>
      <c r="AR3303" s="35"/>
      <c r="AS3303" s="35"/>
      <c r="AT3303" s="35"/>
      <c r="AU3303" s="35"/>
      <c r="AV3303" s="35"/>
      <c r="AW3303" s="35"/>
      <c r="AX3303" s="35"/>
      <c r="AY3303" s="35"/>
      <c r="AZ3303" s="17">
        <f t="shared" ref="AZ3303" si="7443">AZ3302+1</f>
        <v>49319</v>
      </c>
      <c r="BA3303" s="216">
        <f t="shared" si="7388"/>
        <v>3</v>
      </c>
      <c r="BB3303" s="216">
        <f t="shared" ref="BB3303" si="7444">BB3302+1</f>
        <v>3298</v>
      </c>
      <c r="BC3303" s="16">
        <f t="shared" si="7390"/>
        <v>9.0356164383561648</v>
      </c>
      <c r="BD3303" s="16">
        <f>IF(Template!$F$7="Linear interpolation",LinInterp($AO$5:$AO$18,$AM$5:$AM$18,BC3303),CubicSpline($AO$5:$AO$18,$AM$5:$AM$18,BC3303))</f>
        <v>14.149985315962436</v>
      </c>
      <c r="BE3303" s="221">
        <f t="shared" si="7325"/>
        <v>3.3062053556825628</v>
      </c>
      <c r="BF3303" s="221">
        <f>BE3303/PRODUCT($BG$6:BG3302)</f>
        <v>1.0003625645970169</v>
      </c>
      <c r="BG3303" s="16">
        <f t="shared" si="7391"/>
        <v>1.0003625645970169</v>
      </c>
      <c r="BH3303" s="10">
        <f t="shared" si="7392"/>
        <v>13.233607791116487</v>
      </c>
      <c r="BI3303" s="90"/>
      <c r="BJ3303" s="17">
        <f t="shared" si="7375"/>
        <v>49296</v>
      </c>
      <c r="BK3303" s="16">
        <f t="shared" si="7368"/>
        <v>13.23309642564463</v>
      </c>
      <c r="BL3303" s="10">
        <f ca="1">IFERROR(AVERAGE(INDIRECT("BK"&amp;AC3303-Template!$F$10+1):INDIRECT("BK"&amp;AC3303)),0)</f>
        <v>13.232775072975764</v>
      </c>
      <c r="BM3303" s="35"/>
      <c r="BN3303" s="86"/>
      <c r="BO3303" s="35"/>
      <c r="BP3303" s="35"/>
      <c r="BQ3303" s="35"/>
      <c r="BR3303" s="35"/>
      <c r="BS3303" s="35"/>
      <c r="BT3303" s="35"/>
      <c r="BU3303" s="35"/>
      <c r="BV3303" s="35"/>
      <c r="BW3303" s="35"/>
      <c r="BX3303" s="35"/>
      <c r="BY3303" s="35"/>
      <c r="BZ3303" s="35"/>
      <c r="CA3303" s="35"/>
      <c r="CB3303" s="35"/>
      <c r="CC3303" s="35"/>
      <c r="CD3303" s="35"/>
      <c r="CE3303" s="35"/>
      <c r="CF3303" s="35"/>
      <c r="CG3303" s="35"/>
      <c r="CH3303" s="35"/>
    </row>
    <row r="3304" spans="1:86" ht="15.6" x14ac:dyDescent="0.3">
      <c r="A3304" s="35"/>
      <c r="B3304" s="86"/>
      <c r="C3304" s="35"/>
      <c r="D3304" s="35"/>
      <c r="E3304" s="35"/>
      <c r="F3304" s="35"/>
      <c r="G3304" s="35"/>
      <c r="H3304" s="35"/>
      <c r="I3304" s="35"/>
      <c r="J3304" s="35"/>
      <c r="K3304" s="35"/>
      <c r="L3304" s="35"/>
      <c r="M3304" s="35"/>
      <c r="N3304" s="35"/>
      <c r="O3304" s="35"/>
      <c r="P3304" s="35"/>
      <c r="Q3304" s="35"/>
      <c r="R3304" s="35"/>
      <c r="S3304" s="35"/>
      <c r="T3304" s="17">
        <f t="shared" si="7369"/>
        <v>49320</v>
      </c>
      <c r="U3304" s="216">
        <f t="shared" si="7362"/>
        <v>4</v>
      </c>
      <c r="V3304" s="216">
        <f t="shared" si="7369"/>
        <v>3299</v>
      </c>
      <c r="W3304" s="16">
        <f t="shared" si="7376"/>
        <v>9.0383561643835613</v>
      </c>
      <c r="X3304" s="16" t="e">
        <f>IF(Template!$F$7="Linear interpolation",LinInterp($I$5:$I$22,$G$5:$G$22,W3304),CubicSpline($I$5:$I$22,$G$5:$G$22,W3304))</f>
        <v>#VALUE!</v>
      </c>
      <c r="Y3304" s="221" t="e">
        <f t="shared" si="7363"/>
        <v>#VALUE!</v>
      </c>
      <c r="Z3304" s="221" t="e">
        <f>Y3304/PRODUCT($AA$6:AA3303)</f>
        <v>#VALUE!</v>
      </c>
      <c r="AA3304" s="16" t="e">
        <f t="shared" si="7370"/>
        <v>#VALUE!</v>
      </c>
      <c r="AB3304" s="10" t="e">
        <f t="shared" si="7371"/>
        <v>#VALUE!</v>
      </c>
      <c r="AC3304" s="90">
        <f t="shared" si="7364"/>
        <v>3304</v>
      </c>
      <c r="AD3304" s="17">
        <f t="shared" si="7372"/>
        <v>49297</v>
      </c>
      <c r="AE3304" s="16" t="e">
        <f t="shared" si="7365"/>
        <v>#VALUE!</v>
      </c>
      <c r="AF3304" s="10">
        <f ca="1">IFERROR(AVERAGE(INDIRECT("AE"&amp;AC3304-Template!$F$10+1):INDIRECT("AE"&amp;AC3304)),0)</f>
        <v>0</v>
      </c>
      <c r="AG3304" s="35"/>
      <c r="AH3304" s="86"/>
      <c r="AI3304" s="35"/>
      <c r="AJ3304" s="35"/>
      <c r="AK3304" s="35"/>
      <c r="AL3304" s="35"/>
      <c r="AM3304" s="35"/>
      <c r="AN3304" s="35"/>
      <c r="AO3304" s="35"/>
      <c r="AP3304" s="35"/>
      <c r="AQ3304" s="35"/>
      <c r="AR3304" s="35"/>
      <c r="AS3304" s="35"/>
      <c r="AT3304" s="35"/>
      <c r="AU3304" s="35"/>
      <c r="AV3304" s="35"/>
      <c r="AW3304" s="35"/>
      <c r="AX3304" s="35"/>
      <c r="AY3304" s="35"/>
      <c r="AZ3304" s="17">
        <f t="shared" ref="AZ3304" si="7445">AZ3303+1</f>
        <v>49320</v>
      </c>
      <c r="BA3304" s="216">
        <f t="shared" si="7388"/>
        <v>4</v>
      </c>
      <c r="BB3304" s="216">
        <f t="shared" ref="BB3304" si="7446">BB3303+1</f>
        <v>3299</v>
      </c>
      <c r="BC3304" s="16">
        <f t="shared" si="7390"/>
        <v>9.0383561643835613</v>
      </c>
      <c r="BD3304" s="16">
        <f>IF(Template!$F$7="Linear interpolation",LinInterp($AO$5:$AO$18,$AM$5:$AM$18,BC3304),CubicSpline($AO$5:$AO$18,$AM$5:$AM$18,BC3304))</f>
        <v>14.149984253338568</v>
      </c>
      <c r="BE3304" s="221">
        <f t="shared" si="7325"/>
        <v>3.3074040710001351</v>
      </c>
      <c r="BF3304" s="221">
        <f>BE3304/PRODUCT($BG$6:BG3303)</f>
        <v>1.0003625652942314</v>
      </c>
      <c r="BG3304" s="16">
        <f t="shared" si="7391"/>
        <v>1.0003625652942314</v>
      </c>
      <c r="BH3304" s="10">
        <f t="shared" si="7392"/>
        <v>13.233633239446041</v>
      </c>
      <c r="BI3304" s="90"/>
      <c r="BJ3304" s="17">
        <f t="shared" si="7375"/>
        <v>49297</v>
      </c>
      <c r="BK3304" s="16">
        <f t="shared" si="7368"/>
        <v>13.233055627368318</v>
      </c>
      <c r="BL3304" s="10">
        <f ca="1">IFERROR(AVERAGE(INDIRECT("BK"&amp;AC3304-Template!$F$10+1):INDIRECT("BK"&amp;AC3304)),0)</f>
        <v>13.232791911212926</v>
      </c>
      <c r="BM3304" s="35"/>
      <c r="BN3304" s="86"/>
      <c r="BO3304" s="35"/>
      <c r="BP3304" s="35"/>
      <c r="BQ3304" s="35"/>
      <c r="BR3304" s="35"/>
      <c r="BS3304" s="35"/>
      <c r="BT3304" s="35"/>
      <c r="BU3304" s="35"/>
      <c r="BV3304" s="35"/>
      <c r="BW3304" s="35"/>
      <c r="BX3304" s="35"/>
      <c r="BY3304" s="35"/>
      <c r="BZ3304" s="35"/>
      <c r="CA3304" s="35"/>
      <c r="CB3304" s="35"/>
      <c r="CC3304" s="35"/>
      <c r="CD3304" s="35"/>
      <c r="CE3304" s="35"/>
      <c r="CF3304" s="35"/>
      <c r="CG3304" s="35"/>
      <c r="CH3304" s="35"/>
    </row>
    <row r="3305" spans="1:86" ht="15.6" x14ac:dyDescent="0.3">
      <c r="A3305" s="35"/>
      <c r="B3305" s="86"/>
      <c r="C3305" s="35"/>
      <c r="D3305" s="35"/>
      <c r="E3305" s="35"/>
      <c r="F3305" s="35"/>
      <c r="G3305" s="35"/>
      <c r="H3305" s="35"/>
      <c r="I3305" s="35"/>
      <c r="J3305" s="35"/>
      <c r="K3305" s="35"/>
      <c r="L3305" s="35"/>
      <c r="M3305" s="35"/>
      <c r="N3305" s="35"/>
      <c r="O3305" s="35"/>
      <c r="P3305" s="35"/>
      <c r="Q3305" s="35"/>
      <c r="R3305" s="35"/>
      <c r="S3305" s="35"/>
      <c r="T3305" s="17">
        <f t="shared" si="7369"/>
        <v>49321</v>
      </c>
      <c r="U3305" s="216">
        <f t="shared" si="7362"/>
        <v>5</v>
      </c>
      <c r="V3305" s="216">
        <f t="shared" si="7369"/>
        <v>3300</v>
      </c>
      <c r="W3305" s="16">
        <f t="shared" si="7376"/>
        <v>9.0410958904109595</v>
      </c>
      <c r="X3305" s="16" t="e">
        <f>IF(Template!$F$7="Linear interpolation",LinInterp($I$5:$I$22,$G$5:$G$22,W3305),CubicSpline($I$5:$I$22,$G$5:$G$22,W3305))</f>
        <v>#VALUE!</v>
      </c>
      <c r="Y3305" s="221" t="e">
        <f t="shared" si="7363"/>
        <v>#VALUE!</v>
      </c>
      <c r="Z3305" s="221" t="e">
        <f>Y3305/PRODUCT($AA$6:AA3304)</f>
        <v>#VALUE!</v>
      </c>
      <c r="AA3305" s="16" t="e">
        <f t="shared" si="7370"/>
        <v>#VALUE!</v>
      </c>
      <c r="AB3305" s="10" t="e">
        <f t="shared" si="7371"/>
        <v>#VALUE!</v>
      </c>
      <c r="AC3305" s="90">
        <f t="shared" si="7364"/>
        <v>3305</v>
      </c>
      <c r="AD3305" s="17">
        <f t="shared" si="7372"/>
        <v>49298</v>
      </c>
      <c r="AE3305" s="16" t="e">
        <f t="shared" si="7365"/>
        <v>#VALUE!</v>
      </c>
      <c r="AF3305" s="10">
        <f ca="1">IFERROR(AVERAGE(INDIRECT("AE"&amp;AC3305-Template!$F$10+1):INDIRECT("AE"&amp;AC3305)),0)</f>
        <v>0</v>
      </c>
      <c r="AG3305" s="35"/>
      <c r="AH3305" s="86"/>
      <c r="AI3305" s="35"/>
      <c r="AJ3305" s="35"/>
      <c r="AK3305" s="35"/>
      <c r="AL3305" s="35"/>
      <c r="AM3305" s="35"/>
      <c r="AN3305" s="35"/>
      <c r="AO3305" s="35"/>
      <c r="AP3305" s="35"/>
      <c r="AQ3305" s="35"/>
      <c r="AR3305" s="35"/>
      <c r="AS3305" s="35"/>
      <c r="AT3305" s="35"/>
      <c r="AU3305" s="35"/>
      <c r="AV3305" s="35"/>
      <c r="AW3305" s="35"/>
      <c r="AX3305" s="35"/>
      <c r="AY3305" s="35"/>
      <c r="AZ3305" s="17">
        <f t="shared" ref="AZ3305" si="7447">AZ3304+1</f>
        <v>49321</v>
      </c>
      <c r="BA3305" s="216">
        <f t="shared" si="7388"/>
        <v>5</v>
      </c>
      <c r="BB3305" s="216">
        <f t="shared" ref="BB3305" si="7448">BB3304+1</f>
        <v>3300</v>
      </c>
      <c r="BC3305" s="16">
        <f t="shared" si="7390"/>
        <v>9.0410958904109595</v>
      </c>
      <c r="BD3305" s="16">
        <f>IF(Template!$F$7="Linear interpolation",LinInterp($AO$5:$AO$18,$AM$5:$AM$18,BC3305),CubicSpline($AO$5:$AO$18,$AM$5:$AM$18,BC3305))</f>
        <v>14.149983200140078</v>
      </c>
      <c r="BE3305" s="221">
        <f t="shared" si="7325"/>
        <v>3.3086032232314575</v>
      </c>
      <c r="BF3305" s="221">
        <f>BE3305/PRODUCT($BG$6:BG3304)</f>
        <v>1.0003625659899971</v>
      </c>
      <c r="BG3305" s="16">
        <f t="shared" si="7391"/>
        <v>1.0003625659899971</v>
      </c>
      <c r="BH3305" s="10">
        <f t="shared" si="7392"/>
        <v>13.233658634892898</v>
      </c>
      <c r="BI3305" s="90"/>
      <c r="BJ3305" s="17">
        <f t="shared" si="7375"/>
        <v>49298</v>
      </c>
      <c r="BK3305" s="16">
        <f t="shared" si="7368"/>
        <v>13.233078062097281</v>
      </c>
      <c r="BL3305" s="10">
        <f ca="1">IFERROR(AVERAGE(INDIRECT("BK"&amp;AC3305-Template!$F$10+1):INDIRECT("BK"&amp;AC3305)),0)</f>
        <v>13.232807521268539</v>
      </c>
      <c r="BM3305" s="35"/>
      <c r="BN3305" s="86"/>
      <c r="BO3305" s="35"/>
      <c r="BP3305" s="35"/>
      <c r="BQ3305" s="35"/>
      <c r="BR3305" s="35"/>
      <c r="BS3305" s="35"/>
      <c r="BT3305" s="35"/>
      <c r="BU3305" s="35"/>
      <c r="BV3305" s="35"/>
      <c r="BW3305" s="35"/>
      <c r="BX3305" s="35"/>
      <c r="BY3305" s="35"/>
      <c r="BZ3305" s="35"/>
      <c r="CA3305" s="35"/>
      <c r="CB3305" s="35"/>
      <c r="CC3305" s="35"/>
      <c r="CD3305" s="35"/>
      <c r="CE3305" s="35"/>
      <c r="CF3305" s="35"/>
      <c r="CG3305" s="35"/>
      <c r="CH3305" s="35"/>
    </row>
    <row r="3306" spans="1:86" ht="15.6" x14ac:dyDescent="0.3">
      <c r="A3306" s="35"/>
      <c r="B3306" s="86"/>
      <c r="C3306" s="35"/>
      <c r="D3306" s="35"/>
      <c r="E3306" s="35"/>
      <c r="F3306" s="35"/>
      <c r="G3306" s="35"/>
      <c r="H3306" s="35"/>
      <c r="I3306" s="35"/>
      <c r="J3306" s="35"/>
      <c r="K3306" s="35"/>
      <c r="L3306" s="35"/>
      <c r="M3306" s="35"/>
      <c r="N3306" s="35"/>
      <c r="O3306" s="35"/>
      <c r="P3306" s="35"/>
      <c r="Q3306" s="35"/>
      <c r="R3306" s="35"/>
      <c r="S3306" s="35"/>
      <c r="T3306" s="17">
        <f t="shared" si="7369"/>
        <v>49322</v>
      </c>
      <c r="U3306" s="216">
        <f t="shared" si="7362"/>
        <v>6</v>
      </c>
      <c r="V3306" s="216">
        <f t="shared" si="7369"/>
        <v>3301</v>
      </c>
      <c r="W3306" s="16">
        <f t="shared" si="7376"/>
        <v>9.043835616438356</v>
      </c>
      <c r="X3306" s="16" t="e">
        <f>IF(Template!$F$7="Linear interpolation",LinInterp($I$5:$I$22,$G$5:$G$22,W3306),CubicSpline($I$5:$I$22,$G$5:$G$22,W3306))</f>
        <v>#VALUE!</v>
      </c>
      <c r="Y3306" s="221" t="e">
        <f t="shared" si="7363"/>
        <v>#VALUE!</v>
      </c>
      <c r="Z3306" s="221" t="e">
        <f>Y3306/PRODUCT($AA$6:AA3305)</f>
        <v>#VALUE!</v>
      </c>
      <c r="AA3306" s="16" t="e">
        <f t="shared" si="7370"/>
        <v>#VALUE!</v>
      </c>
      <c r="AB3306" s="10" t="e">
        <f t="shared" si="7371"/>
        <v>#VALUE!</v>
      </c>
      <c r="AC3306" s="90">
        <f t="shared" si="7364"/>
        <v>3306</v>
      </c>
      <c r="AD3306" s="17">
        <f t="shared" si="7372"/>
        <v>49299</v>
      </c>
      <c r="AE3306" s="16" t="e">
        <f t="shared" si="7365"/>
        <v>#VALUE!</v>
      </c>
      <c r="AF3306" s="10">
        <f ca="1">IFERROR(AVERAGE(INDIRECT("AE"&amp;AC3306-Template!$F$10+1):INDIRECT("AE"&amp;AC3306)),0)</f>
        <v>0</v>
      </c>
      <c r="AG3306" s="35"/>
      <c r="AH3306" s="86"/>
      <c r="AI3306" s="35"/>
      <c r="AJ3306" s="35"/>
      <c r="AK3306" s="35"/>
      <c r="AL3306" s="35"/>
      <c r="AM3306" s="35"/>
      <c r="AN3306" s="35"/>
      <c r="AO3306" s="35"/>
      <c r="AP3306" s="35"/>
      <c r="AQ3306" s="35"/>
      <c r="AR3306" s="35"/>
      <c r="AS3306" s="35"/>
      <c r="AT3306" s="35"/>
      <c r="AU3306" s="35"/>
      <c r="AV3306" s="35"/>
      <c r="AW3306" s="35"/>
      <c r="AX3306" s="35"/>
      <c r="AY3306" s="35"/>
      <c r="AZ3306" s="17">
        <f t="shared" ref="AZ3306" si="7449">AZ3305+1</f>
        <v>49322</v>
      </c>
      <c r="BA3306" s="216">
        <f t="shared" si="7388"/>
        <v>6</v>
      </c>
      <c r="BB3306" s="216">
        <f t="shared" ref="BB3306" si="7450">BB3305+1</f>
        <v>3301</v>
      </c>
      <c r="BC3306" s="16">
        <f t="shared" si="7390"/>
        <v>9.043835616438356</v>
      </c>
      <c r="BD3306" s="16">
        <f>IF(Template!$F$7="Linear interpolation",LinInterp($AO$5:$AO$18,$AM$5:$AM$18,BC3306),CubicSpline($AO$5:$AO$18,$AM$5:$AM$18,BC3306))</f>
        <v>14.149982156340108</v>
      </c>
      <c r="BE3306" s="221">
        <f t="shared" si="7325"/>
        <v>3.309802812531824</v>
      </c>
      <c r="BF3306" s="221">
        <f>BE3306/PRODUCT($BG$6:BG3305)</f>
        <v>1.0003625666843166</v>
      </c>
      <c r="BG3306" s="16">
        <f t="shared" si="7391"/>
        <v>1.0003625659899971</v>
      </c>
      <c r="BH3306" s="10">
        <f t="shared" si="7392"/>
        <v>13.233658634892898</v>
      </c>
      <c r="BI3306" s="90"/>
      <c r="BJ3306" s="17">
        <f t="shared" si="7375"/>
        <v>49299</v>
      </c>
      <c r="BK3306" s="16">
        <f t="shared" si="7368"/>
        <v>13.233100905080676</v>
      </c>
      <c r="BL3306" s="10">
        <f ca="1">IFERROR(AVERAGE(INDIRECT("BK"&amp;AC3306-Template!$F$10+1):INDIRECT("BK"&amp;AC3306)),0)</f>
        <v>13.232824507682887</v>
      </c>
      <c r="BM3306" s="35"/>
      <c r="BN3306" s="86"/>
      <c r="BO3306" s="35"/>
      <c r="BP3306" s="35"/>
      <c r="BQ3306" s="35"/>
      <c r="BR3306" s="35"/>
      <c r="BS3306" s="35"/>
      <c r="BT3306" s="35"/>
      <c r="BU3306" s="35"/>
      <c r="BV3306" s="35"/>
      <c r="BW3306" s="35"/>
      <c r="BX3306" s="35"/>
      <c r="BY3306" s="35"/>
      <c r="BZ3306" s="35"/>
      <c r="CA3306" s="35"/>
      <c r="CB3306" s="35"/>
      <c r="CC3306" s="35"/>
      <c r="CD3306" s="35"/>
      <c r="CE3306" s="35"/>
      <c r="CF3306" s="35"/>
      <c r="CG3306" s="35"/>
      <c r="CH3306" s="35"/>
    </row>
    <row r="3307" spans="1:86" ht="15.6" x14ac:dyDescent="0.3">
      <c r="A3307" s="35"/>
      <c r="B3307" s="86"/>
      <c r="C3307" s="35"/>
      <c r="D3307" s="35"/>
      <c r="E3307" s="35"/>
      <c r="F3307" s="35"/>
      <c r="G3307" s="35"/>
      <c r="H3307" s="35"/>
      <c r="I3307" s="35"/>
      <c r="J3307" s="35"/>
      <c r="K3307" s="35"/>
      <c r="L3307" s="35"/>
      <c r="M3307" s="35"/>
      <c r="N3307" s="35"/>
      <c r="O3307" s="35"/>
      <c r="P3307" s="35"/>
      <c r="Q3307" s="35"/>
      <c r="R3307" s="35"/>
      <c r="S3307" s="35"/>
      <c r="T3307" s="17">
        <f t="shared" si="7369"/>
        <v>49323</v>
      </c>
      <c r="U3307" s="216">
        <f t="shared" si="7362"/>
        <v>7</v>
      </c>
      <c r="V3307" s="216">
        <f t="shared" si="7369"/>
        <v>3302</v>
      </c>
      <c r="W3307" s="16">
        <f t="shared" si="7376"/>
        <v>9.0465753424657542</v>
      </c>
      <c r="X3307" s="16" t="e">
        <f>IF(Template!$F$7="Linear interpolation",LinInterp($I$5:$I$22,$G$5:$G$22,W3307),CubicSpline($I$5:$I$22,$G$5:$G$22,W3307))</f>
        <v>#VALUE!</v>
      </c>
      <c r="Y3307" s="221" t="e">
        <f t="shared" si="7363"/>
        <v>#VALUE!</v>
      </c>
      <c r="Z3307" s="221" t="e">
        <f>Y3307/PRODUCT($AA$6:AA3306)</f>
        <v>#VALUE!</v>
      </c>
      <c r="AA3307" s="16" t="e">
        <f t="shared" si="7370"/>
        <v>#VALUE!</v>
      </c>
      <c r="AB3307" s="10" t="e">
        <f t="shared" si="7371"/>
        <v>#VALUE!</v>
      </c>
      <c r="AC3307" s="90">
        <f t="shared" si="7364"/>
        <v>3307</v>
      </c>
      <c r="AD3307" s="17">
        <f t="shared" si="7372"/>
        <v>49300</v>
      </c>
      <c r="AE3307" s="16" t="e">
        <f t="shared" si="7365"/>
        <v>#VALUE!</v>
      </c>
      <c r="AF3307" s="10">
        <f ca="1">IFERROR(AVERAGE(INDIRECT("AE"&amp;AC3307-Template!$F$10+1):INDIRECT("AE"&amp;AC3307)),0)</f>
        <v>0</v>
      </c>
      <c r="AG3307" s="35"/>
      <c r="AH3307" s="86"/>
      <c r="AI3307" s="35"/>
      <c r="AJ3307" s="35"/>
      <c r="AK3307" s="35"/>
      <c r="AL3307" s="35"/>
      <c r="AM3307" s="35"/>
      <c r="AN3307" s="35"/>
      <c r="AO3307" s="35"/>
      <c r="AP3307" s="35"/>
      <c r="AQ3307" s="35"/>
      <c r="AR3307" s="35"/>
      <c r="AS3307" s="35"/>
      <c r="AT3307" s="35"/>
      <c r="AU3307" s="35"/>
      <c r="AV3307" s="35"/>
      <c r="AW3307" s="35"/>
      <c r="AX3307" s="35"/>
      <c r="AY3307" s="35"/>
      <c r="AZ3307" s="17">
        <f t="shared" ref="AZ3307" si="7451">AZ3306+1</f>
        <v>49323</v>
      </c>
      <c r="BA3307" s="216">
        <f t="shared" si="7388"/>
        <v>7</v>
      </c>
      <c r="BB3307" s="216">
        <f t="shared" ref="BB3307" si="7452">BB3306+1</f>
        <v>3302</v>
      </c>
      <c r="BC3307" s="16">
        <f t="shared" si="7390"/>
        <v>9.0465753424657542</v>
      </c>
      <c r="BD3307" s="16">
        <f>IF(Template!$F$7="Linear interpolation",LinInterp($AO$5:$AO$18,$AM$5:$AM$18,BC3307),CubicSpline($AO$5:$AO$18,$AM$5:$AM$18,BC3307))</f>
        <v>14.149981121911811</v>
      </c>
      <c r="BE3307" s="221">
        <f t="shared" si="7325"/>
        <v>3.3110028390565533</v>
      </c>
      <c r="BF3307" s="221">
        <f>BE3307/PRODUCT($BG$6:BG3306)</f>
        <v>1.0003625680715016</v>
      </c>
      <c r="BG3307" s="16">
        <f t="shared" si="7391"/>
        <v>1.0003625659899971</v>
      </c>
      <c r="BH3307" s="10">
        <f t="shared" si="7392"/>
        <v>13.233658634892898</v>
      </c>
      <c r="BI3307" s="90"/>
      <c r="BJ3307" s="17">
        <f t="shared" si="7375"/>
        <v>49300</v>
      </c>
      <c r="BK3307" s="16">
        <f t="shared" si="7368"/>
        <v>13.233124156764253</v>
      </c>
      <c r="BL3307" s="10">
        <f ca="1">IFERROR(AVERAGE(INDIRECT("BK"&amp;AC3307-Template!$F$10+1):INDIRECT("BK"&amp;AC3307)),0)</f>
        <v>13.232841896033298</v>
      </c>
      <c r="BM3307" s="35"/>
      <c r="BN3307" s="86"/>
      <c r="BO3307" s="35"/>
      <c r="BP3307" s="35"/>
      <c r="BQ3307" s="35"/>
      <c r="BR3307" s="35"/>
      <c r="BS3307" s="35"/>
      <c r="BT3307" s="35"/>
      <c r="BU3307" s="35"/>
      <c r="BV3307" s="35"/>
      <c r="BW3307" s="35"/>
      <c r="BX3307" s="35"/>
      <c r="BY3307" s="35"/>
      <c r="BZ3307" s="35"/>
      <c r="CA3307" s="35"/>
      <c r="CB3307" s="35"/>
      <c r="CC3307" s="35"/>
      <c r="CD3307" s="35"/>
      <c r="CE3307" s="35"/>
      <c r="CF3307" s="35"/>
      <c r="CG3307" s="35"/>
      <c r="CH3307" s="35"/>
    </row>
    <row r="3308" spans="1:86" ht="15.6" x14ac:dyDescent="0.3">
      <c r="A3308" s="35"/>
      <c r="B3308" s="86"/>
      <c r="C3308" s="35"/>
      <c r="D3308" s="35"/>
      <c r="E3308" s="35"/>
      <c r="F3308" s="35"/>
      <c r="G3308" s="35"/>
      <c r="H3308" s="35"/>
      <c r="I3308" s="35"/>
      <c r="J3308" s="35"/>
      <c r="K3308" s="35"/>
      <c r="L3308" s="35"/>
      <c r="M3308" s="35"/>
      <c r="N3308" s="35"/>
      <c r="O3308" s="35"/>
      <c r="P3308" s="35"/>
      <c r="Q3308" s="35"/>
      <c r="R3308" s="35"/>
      <c r="S3308" s="35"/>
      <c r="T3308" s="17">
        <f t="shared" si="7369"/>
        <v>49324</v>
      </c>
      <c r="U3308" s="216">
        <f t="shared" si="7362"/>
        <v>1</v>
      </c>
      <c r="V3308" s="216">
        <f t="shared" si="7369"/>
        <v>3303</v>
      </c>
      <c r="W3308" s="16">
        <f t="shared" si="7376"/>
        <v>9.0493150684931507</v>
      </c>
      <c r="X3308" s="16" t="e">
        <f>IF(Template!$F$7="Linear interpolation",LinInterp($I$5:$I$22,$G$5:$G$22,W3308),CubicSpline($I$5:$I$22,$G$5:$G$22,W3308))</f>
        <v>#VALUE!</v>
      </c>
      <c r="Y3308" s="221" t="e">
        <f t="shared" si="7363"/>
        <v>#VALUE!</v>
      </c>
      <c r="Z3308" s="221" t="e">
        <f>Y3308/PRODUCT($AA$6:AA3307)</f>
        <v>#VALUE!</v>
      </c>
      <c r="AA3308" s="16" t="e">
        <f t="shared" si="7370"/>
        <v>#VALUE!</v>
      </c>
      <c r="AB3308" s="10" t="e">
        <f t="shared" si="7371"/>
        <v>#VALUE!</v>
      </c>
      <c r="AC3308" s="90">
        <f t="shared" si="7364"/>
        <v>3308</v>
      </c>
      <c r="AD3308" s="17">
        <f t="shared" si="7372"/>
        <v>49301</v>
      </c>
      <c r="AE3308" s="16" t="e">
        <f t="shared" si="7365"/>
        <v>#VALUE!</v>
      </c>
      <c r="AF3308" s="10">
        <f ca="1">IFERROR(AVERAGE(INDIRECT("AE"&amp;AC3308-Template!$F$10+1):INDIRECT("AE"&amp;AC3308)),0)</f>
        <v>0</v>
      </c>
      <c r="AG3308" s="35"/>
      <c r="AH3308" s="86"/>
      <c r="AI3308" s="35"/>
      <c r="AJ3308" s="35"/>
      <c r="AK3308" s="35"/>
      <c r="AL3308" s="35"/>
      <c r="AM3308" s="35"/>
      <c r="AN3308" s="35"/>
      <c r="AO3308" s="35"/>
      <c r="AP3308" s="35"/>
      <c r="AQ3308" s="35"/>
      <c r="AR3308" s="35"/>
      <c r="AS3308" s="35"/>
      <c r="AT3308" s="35"/>
      <c r="AU3308" s="35"/>
      <c r="AV3308" s="35"/>
      <c r="AW3308" s="35"/>
      <c r="AX3308" s="35"/>
      <c r="AY3308" s="35"/>
      <c r="AZ3308" s="17">
        <f t="shared" ref="AZ3308" si="7453">AZ3307+1</f>
        <v>49324</v>
      </c>
      <c r="BA3308" s="216">
        <f t="shared" si="7388"/>
        <v>1</v>
      </c>
      <c r="BB3308" s="216">
        <f t="shared" ref="BB3308" si="7454">BB3307+1</f>
        <v>3303</v>
      </c>
      <c r="BC3308" s="16">
        <f t="shared" si="7390"/>
        <v>9.0493150684931507</v>
      </c>
      <c r="BD3308" s="16">
        <f>IF(Template!$F$7="Linear interpolation",LinInterp($AO$5:$AO$18,$AM$5:$AM$18,BC3308),CubicSpline($AO$5:$AO$18,$AM$5:$AM$18,BC3308))</f>
        <v>14.14998009682833</v>
      </c>
      <c r="BE3308" s="221">
        <f t="shared" si="7325"/>
        <v>3.3122033029610169</v>
      </c>
      <c r="BF3308" s="221">
        <f>BE3308/PRODUCT($BG$6:BG3307)</f>
        <v>1.000362570150098</v>
      </c>
      <c r="BG3308" s="16">
        <f t="shared" si="7391"/>
        <v>1.000362570150098</v>
      </c>
      <c r="BH3308" s="10">
        <f t="shared" si="7392"/>
        <v>13.233810478576856</v>
      </c>
      <c r="BI3308" s="90"/>
      <c r="BJ3308" s="17">
        <f t="shared" si="7375"/>
        <v>49301</v>
      </c>
      <c r="BK3308" s="16">
        <f t="shared" si="7368"/>
        <v>13.233124156764253</v>
      </c>
      <c r="BL3308" s="10">
        <f ca="1">IFERROR(AVERAGE(INDIRECT("BK"&amp;AC3308-Template!$F$10+1):INDIRECT("BK"&amp;AC3308)),0)</f>
        <v>13.232858898097682</v>
      </c>
      <c r="BM3308" s="35"/>
      <c r="BN3308" s="86"/>
      <c r="BO3308" s="35"/>
      <c r="BP3308" s="35"/>
      <c r="BQ3308" s="35"/>
      <c r="BR3308" s="35"/>
      <c r="BS3308" s="35"/>
      <c r="BT3308" s="35"/>
      <c r="BU3308" s="35"/>
      <c r="BV3308" s="35"/>
      <c r="BW3308" s="35"/>
      <c r="BX3308" s="35"/>
      <c r="BY3308" s="35"/>
      <c r="BZ3308" s="35"/>
      <c r="CA3308" s="35"/>
      <c r="CB3308" s="35"/>
      <c r="CC3308" s="35"/>
      <c r="CD3308" s="35"/>
      <c r="CE3308" s="35"/>
      <c r="CF3308" s="35"/>
      <c r="CG3308" s="35"/>
      <c r="CH3308" s="35"/>
    </row>
    <row r="3309" spans="1:86" ht="15.6" x14ac:dyDescent="0.3">
      <c r="A3309" s="35"/>
      <c r="B3309" s="86"/>
      <c r="C3309" s="35"/>
      <c r="D3309" s="35"/>
      <c r="E3309" s="35"/>
      <c r="F3309" s="35"/>
      <c r="G3309" s="35"/>
      <c r="H3309" s="35"/>
      <c r="I3309" s="35"/>
      <c r="J3309" s="35"/>
      <c r="K3309" s="35"/>
      <c r="L3309" s="35"/>
      <c r="M3309" s="35"/>
      <c r="N3309" s="35"/>
      <c r="O3309" s="35"/>
      <c r="P3309" s="35"/>
      <c r="Q3309" s="35"/>
      <c r="R3309" s="35"/>
      <c r="S3309" s="35"/>
      <c r="T3309" s="17">
        <f t="shared" si="7369"/>
        <v>49325</v>
      </c>
      <c r="U3309" s="216">
        <f t="shared" si="7362"/>
        <v>2</v>
      </c>
      <c r="V3309" s="216">
        <f t="shared" si="7369"/>
        <v>3304</v>
      </c>
      <c r="W3309" s="16">
        <f t="shared" si="7376"/>
        <v>9.0520547945205472</v>
      </c>
      <c r="X3309" s="16" t="e">
        <f>IF(Template!$F$7="Linear interpolation",LinInterp($I$5:$I$22,$G$5:$G$22,W3309),CubicSpline($I$5:$I$22,$G$5:$G$22,W3309))</f>
        <v>#VALUE!</v>
      </c>
      <c r="Y3309" s="221" t="e">
        <f t="shared" si="7363"/>
        <v>#VALUE!</v>
      </c>
      <c r="Z3309" s="221" t="e">
        <f>Y3309/PRODUCT($AA$6:AA3308)</f>
        <v>#VALUE!</v>
      </c>
      <c r="AA3309" s="16" t="e">
        <f t="shared" si="7370"/>
        <v>#VALUE!</v>
      </c>
      <c r="AB3309" s="10" t="e">
        <f t="shared" si="7371"/>
        <v>#VALUE!</v>
      </c>
      <c r="AC3309" s="90">
        <f t="shared" si="7364"/>
        <v>3309</v>
      </c>
      <c r="AD3309" s="17">
        <f t="shared" si="7372"/>
        <v>49302</v>
      </c>
      <c r="AE3309" s="16" t="e">
        <f t="shared" si="7365"/>
        <v>#VALUE!</v>
      </c>
      <c r="AF3309" s="10">
        <f ca="1">IFERROR(AVERAGE(INDIRECT("AE"&amp;AC3309-Template!$F$10+1):INDIRECT("AE"&amp;AC3309)),0)</f>
        <v>0</v>
      </c>
      <c r="AG3309" s="35"/>
      <c r="AH3309" s="86"/>
      <c r="AI3309" s="35"/>
      <c r="AJ3309" s="35"/>
      <c r="AK3309" s="35"/>
      <c r="AL3309" s="35"/>
      <c r="AM3309" s="35"/>
      <c r="AN3309" s="35"/>
      <c r="AO3309" s="35"/>
      <c r="AP3309" s="35"/>
      <c r="AQ3309" s="35"/>
      <c r="AR3309" s="35"/>
      <c r="AS3309" s="35"/>
      <c r="AT3309" s="35"/>
      <c r="AU3309" s="35"/>
      <c r="AV3309" s="35"/>
      <c r="AW3309" s="35"/>
      <c r="AX3309" s="35"/>
      <c r="AY3309" s="35"/>
      <c r="AZ3309" s="17">
        <f t="shared" ref="AZ3309" si="7455">AZ3308+1</f>
        <v>49325</v>
      </c>
      <c r="BA3309" s="216">
        <f t="shared" si="7388"/>
        <v>2</v>
      </c>
      <c r="BB3309" s="216">
        <f t="shared" ref="BB3309" si="7456">BB3308+1</f>
        <v>3304</v>
      </c>
      <c r="BC3309" s="16">
        <f t="shared" si="7390"/>
        <v>9.0520547945205472</v>
      </c>
      <c r="BD3309" s="16">
        <f>IF(Template!$F$7="Linear interpolation",LinInterp($AO$5:$AO$18,$AM$5:$AM$18,BC3309),CubicSpline($AO$5:$AO$18,$AM$5:$AM$18,BC3309))</f>
        <v>14.149979081062813</v>
      </c>
      <c r="BE3309" s="221">
        <f t="shared" si="7325"/>
        <v>3.31340420440063</v>
      </c>
      <c r="BF3309" s="221">
        <f>BE3309/PRODUCT($BG$6:BG3308)</f>
        <v>1.000362568758548</v>
      </c>
      <c r="BG3309" s="16">
        <f t="shared" si="7391"/>
        <v>1.000362568758548</v>
      </c>
      <c r="BH3309" s="10">
        <f t="shared" si="7392"/>
        <v>13.233759687002355</v>
      </c>
      <c r="BI3309" s="90"/>
      <c r="BJ3309" s="17">
        <f t="shared" si="7375"/>
        <v>49302</v>
      </c>
      <c r="BK3309" s="16">
        <f t="shared" si="7368"/>
        <v>13.233124156764253</v>
      </c>
      <c r="BL3309" s="10">
        <f ca="1">IFERROR(AVERAGE(INDIRECT("BK"&amp;AC3309-Template!$F$10+1):INDIRECT("BK"&amp;AC3309)),0)</f>
        <v>13.232875500685489</v>
      </c>
      <c r="BM3309" s="35"/>
      <c r="BN3309" s="86"/>
      <c r="BO3309" s="35"/>
      <c r="BP3309" s="35"/>
      <c r="BQ3309" s="35"/>
      <c r="BR3309" s="35"/>
      <c r="BS3309" s="35"/>
      <c r="BT3309" s="35"/>
      <c r="BU3309" s="35"/>
      <c r="BV3309" s="35"/>
      <c r="BW3309" s="35"/>
      <c r="BX3309" s="35"/>
      <c r="BY3309" s="35"/>
      <c r="BZ3309" s="35"/>
      <c r="CA3309" s="35"/>
      <c r="CB3309" s="35"/>
      <c r="CC3309" s="35"/>
      <c r="CD3309" s="35"/>
      <c r="CE3309" s="35"/>
      <c r="CF3309" s="35"/>
      <c r="CG3309" s="35"/>
      <c r="CH3309" s="35"/>
    </row>
    <row r="3310" spans="1:86" ht="15.6" x14ac:dyDescent="0.3">
      <c r="A3310" s="35"/>
      <c r="B3310" s="86"/>
      <c r="C3310" s="35"/>
      <c r="D3310" s="35"/>
      <c r="E3310" s="35"/>
      <c r="F3310" s="35"/>
      <c r="G3310" s="35"/>
      <c r="H3310" s="35"/>
      <c r="I3310" s="35"/>
      <c r="J3310" s="35"/>
      <c r="K3310" s="35"/>
      <c r="L3310" s="35"/>
      <c r="M3310" s="35"/>
      <c r="N3310" s="35"/>
      <c r="O3310" s="35"/>
      <c r="P3310" s="35"/>
      <c r="Q3310" s="35"/>
      <c r="R3310" s="35"/>
      <c r="S3310" s="35"/>
      <c r="T3310" s="17">
        <f t="shared" si="7369"/>
        <v>49326</v>
      </c>
      <c r="U3310" s="216">
        <f t="shared" si="7362"/>
        <v>3</v>
      </c>
      <c r="V3310" s="216">
        <f t="shared" si="7369"/>
        <v>3305</v>
      </c>
      <c r="W3310" s="16">
        <f t="shared" si="7376"/>
        <v>9.0547945205479454</v>
      </c>
      <c r="X3310" s="16" t="e">
        <f>IF(Template!$F$7="Linear interpolation",LinInterp($I$5:$I$22,$G$5:$G$22,W3310),CubicSpline($I$5:$I$22,$G$5:$G$22,W3310))</f>
        <v>#VALUE!</v>
      </c>
      <c r="Y3310" s="221" t="e">
        <f t="shared" si="7363"/>
        <v>#VALUE!</v>
      </c>
      <c r="Z3310" s="221" t="e">
        <f>Y3310/PRODUCT($AA$6:AA3309)</f>
        <v>#VALUE!</v>
      </c>
      <c r="AA3310" s="16" t="e">
        <f t="shared" si="7370"/>
        <v>#VALUE!</v>
      </c>
      <c r="AB3310" s="10" t="e">
        <f t="shared" si="7371"/>
        <v>#VALUE!</v>
      </c>
      <c r="AC3310" s="90">
        <f t="shared" si="7364"/>
        <v>3310</v>
      </c>
      <c r="AD3310" s="17">
        <f t="shared" si="7372"/>
        <v>49303</v>
      </c>
      <c r="AE3310" s="16" t="e">
        <f t="shared" si="7365"/>
        <v>#VALUE!</v>
      </c>
      <c r="AF3310" s="10">
        <f ca="1">IFERROR(AVERAGE(INDIRECT("AE"&amp;AC3310-Template!$F$10+1):INDIRECT("AE"&amp;AC3310)),0)</f>
        <v>0</v>
      </c>
      <c r="AG3310" s="35"/>
      <c r="AH3310" s="86"/>
      <c r="AI3310" s="35"/>
      <c r="AJ3310" s="35"/>
      <c r="AK3310" s="35"/>
      <c r="AL3310" s="35"/>
      <c r="AM3310" s="35"/>
      <c r="AN3310" s="35"/>
      <c r="AO3310" s="35"/>
      <c r="AP3310" s="35"/>
      <c r="AQ3310" s="35"/>
      <c r="AR3310" s="35"/>
      <c r="AS3310" s="35"/>
      <c r="AT3310" s="35"/>
      <c r="AU3310" s="35"/>
      <c r="AV3310" s="35"/>
      <c r="AW3310" s="35"/>
      <c r="AX3310" s="35"/>
      <c r="AY3310" s="35"/>
      <c r="AZ3310" s="17">
        <f t="shared" ref="AZ3310" si="7457">AZ3309+1</f>
        <v>49326</v>
      </c>
      <c r="BA3310" s="216">
        <f t="shared" si="7388"/>
        <v>3</v>
      </c>
      <c r="BB3310" s="216">
        <f t="shared" ref="BB3310" si="7458">BB3309+1</f>
        <v>3305</v>
      </c>
      <c r="BC3310" s="16">
        <f t="shared" si="7390"/>
        <v>9.0547945205479454</v>
      </c>
      <c r="BD3310" s="16">
        <f>IF(Template!$F$7="Linear interpolation",LinInterp($AO$5:$AO$18,$AM$5:$AM$18,BC3310),CubicSpline($AO$5:$AO$18,$AM$5:$AM$18,BC3310))</f>
        <v>14.149978074588409</v>
      </c>
      <c r="BE3310" s="221">
        <f t="shared" si="7325"/>
        <v>3.3146055435308477</v>
      </c>
      <c r="BF3310" s="221">
        <f>BE3310/PRODUCT($BG$6:BG3309)</f>
        <v>1.0003625694470424</v>
      </c>
      <c r="BG3310" s="16">
        <f t="shared" si="7391"/>
        <v>1.0003625694470424</v>
      </c>
      <c r="BH3310" s="10">
        <f t="shared" si="7392"/>
        <v>13.233784817046956</v>
      </c>
      <c r="BI3310" s="90"/>
      <c r="BJ3310" s="17">
        <f t="shared" si="7375"/>
        <v>49303</v>
      </c>
      <c r="BK3310" s="16">
        <f t="shared" si="7368"/>
        <v>13.233267762134293</v>
      </c>
      <c r="BL3310" s="10">
        <f ca="1">IFERROR(AVERAGE(INDIRECT("BK"&amp;AC3310-Template!$F$10+1):INDIRECT("BK"&amp;AC3310)),0)</f>
        <v>13.232896890118967</v>
      </c>
      <c r="BM3310" s="35"/>
      <c r="BN3310" s="86"/>
      <c r="BO3310" s="35"/>
      <c r="BP3310" s="35"/>
      <c r="BQ3310" s="35"/>
      <c r="BR3310" s="35"/>
      <c r="BS3310" s="35"/>
      <c r="BT3310" s="35"/>
      <c r="BU3310" s="35"/>
      <c r="BV3310" s="35"/>
      <c r="BW3310" s="35"/>
      <c r="BX3310" s="35"/>
      <c r="BY3310" s="35"/>
      <c r="BZ3310" s="35"/>
      <c r="CA3310" s="35"/>
      <c r="CB3310" s="35"/>
      <c r="CC3310" s="35"/>
      <c r="CD3310" s="35"/>
      <c r="CE3310" s="35"/>
      <c r="CF3310" s="35"/>
      <c r="CG3310" s="35"/>
      <c r="CH3310" s="35"/>
    </row>
    <row r="3311" spans="1:86" ht="15.6" x14ac:dyDescent="0.3">
      <c r="A3311" s="35"/>
      <c r="B3311" s="86"/>
      <c r="C3311" s="35"/>
      <c r="D3311" s="35"/>
      <c r="E3311" s="35"/>
      <c r="F3311" s="35"/>
      <c r="G3311" s="35"/>
      <c r="H3311" s="35"/>
      <c r="I3311" s="35"/>
      <c r="J3311" s="35"/>
      <c r="K3311" s="35"/>
      <c r="L3311" s="35"/>
      <c r="M3311" s="35"/>
      <c r="N3311" s="35"/>
      <c r="O3311" s="35"/>
      <c r="P3311" s="35"/>
      <c r="Q3311" s="35"/>
      <c r="R3311" s="35"/>
      <c r="S3311" s="35"/>
      <c r="T3311" s="17">
        <f t="shared" si="7369"/>
        <v>49327</v>
      </c>
      <c r="U3311" s="216">
        <f t="shared" si="7362"/>
        <v>4</v>
      </c>
      <c r="V3311" s="216">
        <f t="shared" si="7369"/>
        <v>3306</v>
      </c>
      <c r="W3311" s="16">
        <f t="shared" si="7376"/>
        <v>9.0575342465753419</v>
      </c>
      <c r="X3311" s="16" t="e">
        <f>IF(Template!$F$7="Linear interpolation",LinInterp($I$5:$I$22,$G$5:$G$22,W3311),CubicSpline($I$5:$I$22,$G$5:$G$22,W3311))</f>
        <v>#VALUE!</v>
      </c>
      <c r="Y3311" s="221" t="e">
        <f t="shared" si="7363"/>
        <v>#VALUE!</v>
      </c>
      <c r="Z3311" s="221" t="e">
        <f>Y3311/PRODUCT($AA$6:AA3310)</f>
        <v>#VALUE!</v>
      </c>
      <c r="AA3311" s="16" t="e">
        <f t="shared" si="7370"/>
        <v>#VALUE!</v>
      </c>
      <c r="AB3311" s="10" t="e">
        <f t="shared" si="7371"/>
        <v>#VALUE!</v>
      </c>
      <c r="AC3311" s="90">
        <f t="shared" si="7364"/>
        <v>3311</v>
      </c>
      <c r="AD3311" s="17">
        <f t="shared" si="7372"/>
        <v>49304</v>
      </c>
      <c r="AE3311" s="16" t="e">
        <f t="shared" si="7365"/>
        <v>#VALUE!</v>
      </c>
      <c r="AF3311" s="10">
        <f ca="1">IFERROR(AVERAGE(INDIRECT("AE"&amp;AC3311-Template!$F$10+1):INDIRECT("AE"&amp;AC3311)),0)</f>
        <v>0</v>
      </c>
      <c r="AG3311" s="35"/>
      <c r="AH3311" s="86"/>
      <c r="AI3311" s="35"/>
      <c r="AJ3311" s="35"/>
      <c r="AK3311" s="35"/>
      <c r="AL3311" s="35"/>
      <c r="AM3311" s="35"/>
      <c r="AN3311" s="35"/>
      <c r="AO3311" s="35"/>
      <c r="AP3311" s="35"/>
      <c r="AQ3311" s="35"/>
      <c r="AR3311" s="35"/>
      <c r="AS3311" s="35"/>
      <c r="AT3311" s="35"/>
      <c r="AU3311" s="35"/>
      <c r="AV3311" s="35"/>
      <c r="AW3311" s="35"/>
      <c r="AX3311" s="35"/>
      <c r="AY3311" s="35"/>
      <c r="AZ3311" s="17">
        <f t="shared" ref="AZ3311" si="7459">AZ3310+1</f>
        <v>49327</v>
      </c>
      <c r="BA3311" s="216">
        <f t="shared" si="7388"/>
        <v>4</v>
      </c>
      <c r="BB3311" s="216">
        <f t="shared" ref="BB3311" si="7460">BB3310+1</f>
        <v>3306</v>
      </c>
      <c r="BC3311" s="16">
        <f t="shared" si="7390"/>
        <v>9.0575342465753419</v>
      </c>
      <c r="BD3311" s="16">
        <f>IF(Template!$F$7="Linear interpolation",LinInterp($AO$5:$AO$18,$AM$5:$AM$18,BC3311),CubicSpline($AO$5:$AO$18,$AM$5:$AM$18,BC3311))</f>
        <v>14.149977077378262</v>
      </c>
      <c r="BE3311" s="221">
        <f t="shared" si="7325"/>
        <v>3.315807320507175</v>
      </c>
      <c r="BF3311" s="221">
        <f>BE3311/PRODUCT($BG$6:BG3310)</f>
        <v>1.0003625701340761</v>
      </c>
      <c r="BG3311" s="16">
        <f t="shared" si="7391"/>
        <v>1.0003625701340761</v>
      </c>
      <c r="BH3311" s="10">
        <f t="shared" si="7392"/>
        <v>13.233809893779313</v>
      </c>
      <c r="BI3311" s="90"/>
      <c r="BJ3311" s="17">
        <f t="shared" si="7375"/>
        <v>49304</v>
      </c>
      <c r="BK3311" s="16">
        <f t="shared" si="7368"/>
        <v>13.233221260882445</v>
      </c>
      <c r="BL3311" s="10">
        <f ca="1">IFERROR(AVERAGE(INDIRECT("BK"&amp;AC3311-Template!$F$10+1):INDIRECT("BK"&amp;AC3311)),0)</f>
        <v>13.232916729510713</v>
      </c>
      <c r="BM3311" s="35"/>
      <c r="BN3311" s="86"/>
      <c r="BO3311" s="35"/>
      <c r="BP3311" s="35"/>
      <c r="BQ3311" s="35"/>
      <c r="BR3311" s="35"/>
      <c r="BS3311" s="35"/>
      <c r="BT3311" s="35"/>
      <c r="BU3311" s="35"/>
      <c r="BV3311" s="35"/>
      <c r="BW3311" s="35"/>
      <c r="BX3311" s="35"/>
      <c r="BY3311" s="35"/>
      <c r="BZ3311" s="35"/>
      <c r="CA3311" s="35"/>
      <c r="CB3311" s="35"/>
      <c r="CC3311" s="35"/>
      <c r="CD3311" s="35"/>
      <c r="CE3311" s="35"/>
      <c r="CF3311" s="35"/>
      <c r="CG3311" s="35"/>
      <c r="CH3311" s="35"/>
    </row>
    <row r="3312" spans="1:86" ht="15.6" x14ac:dyDescent="0.3">
      <c r="A3312" s="35"/>
      <c r="B3312" s="86"/>
      <c r="C3312" s="35"/>
      <c r="D3312" s="35"/>
      <c r="E3312" s="35"/>
      <c r="F3312" s="35"/>
      <c r="G3312" s="35"/>
      <c r="H3312" s="35"/>
      <c r="I3312" s="35"/>
      <c r="J3312" s="35"/>
      <c r="K3312" s="35"/>
      <c r="L3312" s="35"/>
      <c r="M3312" s="35"/>
      <c r="N3312" s="35"/>
      <c r="O3312" s="35"/>
      <c r="P3312" s="35"/>
      <c r="Q3312" s="35"/>
      <c r="R3312" s="35"/>
      <c r="S3312" s="35"/>
      <c r="T3312" s="17">
        <f t="shared" si="7369"/>
        <v>49328</v>
      </c>
      <c r="U3312" s="216">
        <f t="shared" si="7362"/>
        <v>5</v>
      </c>
      <c r="V3312" s="216">
        <f t="shared" si="7369"/>
        <v>3307</v>
      </c>
      <c r="W3312" s="16">
        <f t="shared" si="7376"/>
        <v>9.0602739726027401</v>
      </c>
      <c r="X3312" s="16" t="e">
        <f>IF(Template!$F$7="Linear interpolation",LinInterp($I$5:$I$22,$G$5:$G$22,W3312),CubicSpline($I$5:$I$22,$G$5:$G$22,W3312))</f>
        <v>#VALUE!</v>
      </c>
      <c r="Y3312" s="221" t="e">
        <f t="shared" si="7363"/>
        <v>#VALUE!</v>
      </c>
      <c r="Z3312" s="221" t="e">
        <f>Y3312/PRODUCT($AA$6:AA3311)</f>
        <v>#VALUE!</v>
      </c>
      <c r="AA3312" s="16" t="e">
        <f t="shared" si="7370"/>
        <v>#VALUE!</v>
      </c>
      <c r="AB3312" s="10" t="e">
        <f t="shared" si="7371"/>
        <v>#VALUE!</v>
      </c>
      <c r="AC3312" s="90">
        <f t="shared" si="7364"/>
        <v>3312</v>
      </c>
      <c r="AD3312" s="17">
        <f t="shared" si="7372"/>
        <v>49305</v>
      </c>
      <c r="AE3312" s="16" t="e">
        <f t="shared" si="7365"/>
        <v>#VALUE!</v>
      </c>
      <c r="AF3312" s="10">
        <f ca="1">IFERROR(AVERAGE(INDIRECT("AE"&amp;AC3312-Template!$F$10+1):INDIRECT("AE"&amp;AC3312)),0)</f>
        <v>0</v>
      </c>
      <c r="AG3312" s="35"/>
      <c r="AH3312" s="86"/>
      <c r="AI3312" s="35"/>
      <c r="AJ3312" s="35"/>
      <c r="AK3312" s="35"/>
      <c r="AL3312" s="35"/>
      <c r="AM3312" s="35"/>
      <c r="AN3312" s="35"/>
      <c r="AO3312" s="35"/>
      <c r="AP3312" s="35"/>
      <c r="AQ3312" s="35"/>
      <c r="AR3312" s="35"/>
      <c r="AS3312" s="35"/>
      <c r="AT3312" s="35"/>
      <c r="AU3312" s="35"/>
      <c r="AV3312" s="35"/>
      <c r="AW3312" s="35"/>
      <c r="AX3312" s="35"/>
      <c r="AY3312" s="35"/>
      <c r="AZ3312" s="17">
        <f t="shared" ref="AZ3312" si="7461">AZ3311+1</f>
        <v>49328</v>
      </c>
      <c r="BA3312" s="216">
        <f t="shared" si="7388"/>
        <v>5</v>
      </c>
      <c r="BB3312" s="216">
        <f t="shared" ref="BB3312" si="7462">BB3311+1</f>
        <v>3307</v>
      </c>
      <c r="BC3312" s="16">
        <f t="shared" si="7390"/>
        <v>9.0602739726027401</v>
      </c>
      <c r="BD3312" s="16">
        <f>IF(Template!$F$7="Linear interpolation",LinInterp($AO$5:$AO$18,$AM$5:$AM$18,BC3312),CubicSpline($AO$5:$AO$18,$AM$5:$AM$18,BC3312))</f>
        <v>14.14997608940552</v>
      </c>
      <c r="BE3312" s="221">
        <f t="shared" si="7325"/>
        <v>3.3170095354851488</v>
      </c>
      <c r="BF3312" s="221">
        <f>BE3312/PRODUCT($BG$6:BG3311)</f>
        <v>1.0003625708196429</v>
      </c>
      <c r="BG3312" s="16">
        <f t="shared" si="7391"/>
        <v>1.0003625708196429</v>
      </c>
      <c r="BH3312" s="10">
        <f t="shared" si="7392"/>
        <v>13.233834916964394</v>
      </c>
      <c r="BI3312" s="90"/>
      <c r="BJ3312" s="17">
        <f t="shared" si="7375"/>
        <v>49305</v>
      </c>
      <c r="BK3312" s="16">
        <f t="shared" si="7368"/>
        <v>13.233246563498891</v>
      </c>
      <c r="BL3312" s="10">
        <f ca="1">IFERROR(AVERAGE(INDIRECT("BK"&amp;AC3312-Template!$F$10+1):INDIRECT("BK"&amp;AC3312)),0)</f>
        <v>13.232934883378364</v>
      </c>
      <c r="BM3312" s="35"/>
      <c r="BN3312" s="86"/>
      <c r="BO3312" s="35"/>
      <c r="BP3312" s="35"/>
      <c r="BQ3312" s="35"/>
      <c r="BR3312" s="35"/>
      <c r="BS3312" s="35"/>
      <c r="BT3312" s="35"/>
      <c r="BU3312" s="35"/>
      <c r="BV3312" s="35"/>
      <c r="BW3312" s="35"/>
      <c r="BX3312" s="35"/>
      <c r="BY3312" s="35"/>
      <c r="BZ3312" s="35"/>
      <c r="CA3312" s="35"/>
      <c r="CB3312" s="35"/>
      <c r="CC3312" s="35"/>
      <c r="CD3312" s="35"/>
      <c r="CE3312" s="35"/>
      <c r="CF3312" s="35"/>
      <c r="CG3312" s="35"/>
      <c r="CH3312" s="35"/>
    </row>
    <row r="3313" spans="1:86" ht="15.6" x14ac:dyDescent="0.3">
      <c r="A3313" s="35"/>
      <c r="B3313" s="86"/>
      <c r="C3313" s="35"/>
      <c r="D3313" s="35"/>
      <c r="E3313" s="35"/>
      <c r="F3313" s="35"/>
      <c r="G3313" s="35"/>
      <c r="H3313" s="35"/>
      <c r="I3313" s="35"/>
      <c r="J3313" s="35"/>
      <c r="K3313" s="35"/>
      <c r="L3313" s="35"/>
      <c r="M3313" s="35"/>
      <c r="N3313" s="35"/>
      <c r="O3313" s="35"/>
      <c r="P3313" s="35"/>
      <c r="Q3313" s="35"/>
      <c r="R3313" s="35"/>
      <c r="S3313" s="35"/>
      <c r="T3313" s="17">
        <f t="shared" si="7369"/>
        <v>49329</v>
      </c>
      <c r="U3313" s="216">
        <f t="shared" si="7362"/>
        <v>6</v>
      </c>
      <c r="V3313" s="216">
        <f t="shared" si="7369"/>
        <v>3308</v>
      </c>
      <c r="W3313" s="16">
        <f t="shared" si="7376"/>
        <v>9.0630136986301366</v>
      </c>
      <c r="X3313" s="16" t="e">
        <f>IF(Template!$F$7="Linear interpolation",LinInterp($I$5:$I$22,$G$5:$G$22,W3313),CubicSpline($I$5:$I$22,$G$5:$G$22,W3313))</f>
        <v>#VALUE!</v>
      </c>
      <c r="Y3313" s="221" t="e">
        <f t="shared" si="7363"/>
        <v>#VALUE!</v>
      </c>
      <c r="Z3313" s="221" t="e">
        <f>Y3313/PRODUCT($AA$6:AA3312)</f>
        <v>#VALUE!</v>
      </c>
      <c r="AA3313" s="16" t="e">
        <f t="shared" si="7370"/>
        <v>#VALUE!</v>
      </c>
      <c r="AB3313" s="10" t="e">
        <f t="shared" si="7371"/>
        <v>#VALUE!</v>
      </c>
      <c r="AC3313" s="90">
        <f t="shared" si="7364"/>
        <v>3313</v>
      </c>
      <c r="AD3313" s="17">
        <f t="shared" si="7372"/>
        <v>49306</v>
      </c>
      <c r="AE3313" s="16" t="e">
        <f t="shared" si="7365"/>
        <v>#VALUE!</v>
      </c>
      <c r="AF3313" s="10">
        <f ca="1">IFERROR(AVERAGE(INDIRECT("AE"&amp;AC3313-Template!$F$10+1):INDIRECT("AE"&amp;AC3313)),0)</f>
        <v>0</v>
      </c>
      <c r="AG3313" s="35"/>
      <c r="AH3313" s="86"/>
      <c r="AI3313" s="35"/>
      <c r="AJ3313" s="35"/>
      <c r="AK3313" s="35"/>
      <c r="AL3313" s="35"/>
      <c r="AM3313" s="35"/>
      <c r="AN3313" s="35"/>
      <c r="AO3313" s="35"/>
      <c r="AP3313" s="35"/>
      <c r="AQ3313" s="35"/>
      <c r="AR3313" s="35"/>
      <c r="AS3313" s="35"/>
      <c r="AT3313" s="35"/>
      <c r="AU3313" s="35"/>
      <c r="AV3313" s="35"/>
      <c r="AW3313" s="35"/>
      <c r="AX3313" s="35"/>
      <c r="AY3313" s="35"/>
      <c r="AZ3313" s="17">
        <f t="shared" ref="AZ3313" si="7463">AZ3312+1</f>
        <v>49329</v>
      </c>
      <c r="BA3313" s="216">
        <f t="shared" si="7388"/>
        <v>6</v>
      </c>
      <c r="BB3313" s="216">
        <f t="shared" ref="BB3313" si="7464">BB3312+1</f>
        <v>3308</v>
      </c>
      <c r="BC3313" s="16">
        <f t="shared" si="7390"/>
        <v>9.0630136986301366</v>
      </c>
      <c r="BD3313" s="16">
        <f>IF(Template!$F$7="Linear interpolation",LinInterp($AO$5:$AO$18,$AM$5:$AM$18,BC3313),CubicSpline($AO$5:$AO$18,$AM$5:$AM$18,BC3313))</f>
        <v>14.149975110643332</v>
      </c>
      <c r="BE3313" s="221">
        <f t="shared" si="7325"/>
        <v>3.3182121886203624</v>
      </c>
      <c r="BF3313" s="221">
        <f>BE3313/PRODUCT($BG$6:BG3312)</f>
        <v>1.0003625715037436</v>
      </c>
      <c r="BG3313" s="16">
        <f t="shared" si="7391"/>
        <v>1.0003625708196429</v>
      </c>
      <c r="BH3313" s="10">
        <f t="shared" si="7392"/>
        <v>13.233834916964394</v>
      </c>
      <c r="BI3313" s="90"/>
      <c r="BJ3313" s="17">
        <f t="shared" si="7375"/>
        <v>49306</v>
      </c>
      <c r="BK3313" s="16">
        <f t="shared" si="7368"/>
        <v>13.233272277692665</v>
      </c>
      <c r="BL3313" s="10">
        <f ca="1">IFERROR(AVERAGE(INDIRECT("BK"&amp;AC3313-Template!$F$10+1):INDIRECT("BK"&amp;AC3313)),0)</f>
        <v>13.232954693255488</v>
      </c>
      <c r="BM3313" s="35"/>
      <c r="BN3313" s="86"/>
      <c r="BO3313" s="35"/>
      <c r="BP3313" s="35"/>
      <c r="BQ3313" s="35"/>
      <c r="BR3313" s="35"/>
      <c r="BS3313" s="35"/>
      <c r="BT3313" s="35"/>
      <c r="BU3313" s="35"/>
      <c r="BV3313" s="35"/>
      <c r="BW3313" s="35"/>
      <c r="BX3313" s="35"/>
      <c r="BY3313" s="35"/>
      <c r="BZ3313" s="35"/>
      <c r="CA3313" s="35"/>
      <c r="CB3313" s="35"/>
      <c r="CC3313" s="35"/>
      <c r="CD3313" s="35"/>
      <c r="CE3313" s="35"/>
      <c r="CF3313" s="35"/>
      <c r="CG3313" s="35"/>
      <c r="CH3313" s="35"/>
    </row>
    <row r="3314" spans="1:86" ht="15.6" x14ac:dyDescent="0.3">
      <c r="A3314" s="35"/>
      <c r="B3314" s="86"/>
      <c r="C3314" s="35"/>
      <c r="D3314" s="35"/>
      <c r="E3314" s="35"/>
      <c r="F3314" s="35"/>
      <c r="G3314" s="35"/>
      <c r="H3314" s="35"/>
      <c r="I3314" s="35"/>
      <c r="J3314" s="35"/>
      <c r="K3314" s="35"/>
      <c r="L3314" s="35"/>
      <c r="M3314" s="35"/>
      <c r="N3314" s="35"/>
      <c r="O3314" s="35"/>
      <c r="P3314" s="35"/>
      <c r="Q3314" s="35"/>
      <c r="R3314" s="35"/>
      <c r="S3314" s="35"/>
      <c r="T3314" s="17">
        <f t="shared" si="7369"/>
        <v>49330</v>
      </c>
      <c r="U3314" s="216">
        <f t="shared" si="7362"/>
        <v>7</v>
      </c>
      <c r="V3314" s="216">
        <f t="shared" si="7369"/>
        <v>3309</v>
      </c>
      <c r="W3314" s="16">
        <f t="shared" si="7376"/>
        <v>9.0657534246575349</v>
      </c>
      <c r="X3314" s="16" t="e">
        <f>IF(Template!$F$7="Linear interpolation",LinInterp($I$5:$I$22,$G$5:$G$22,W3314),CubicSpline($I$5:$I$22,$G$5:$G$22,W3314))</f>
        <v>#VALUE!</v>
      </c>
      <c r="Y3314" s="221" t="e">
        <f t="shared" si="7363"/>
        <v>#VALUE!</v>
      </c>
      <c r="Z3314" s="221" t="e">
        <f>Y3314/PRODUCT($AA$6:AA3313)</f>
        <v>#VALUE!</v>
      </c>
      <c r="AA3314" s="16" t="e">
        <f t="shared" si="7370"/>
        <v>#VALUE!</v>
      </c>
      <c r="AB3314" s="10" t="e">
        <f t="shared" si="7371"/>
        <v>#VALUE!</v>
      </c>
      <c r="AC3314" s="90">
        <f t="shared" si="7364"/>
        <v>3314</v>
      </c>
      <c r="AD3314" s="17">
        <f t="shared" si="7372"/>
        <v>49307</v>
      </c>
      <c r="AE3314" s="16" t="e">
        <f t="shared" si="7365"/>
        <v>#VALUE!</v>
      </c>
      <c r="AF3314" s="10">
        <f ca="1">IFERROR(AVERAGE(INDIRECT("AE"&amp;AC3314-Template!$F$10+1):INDIRECT("AE"&amp;AC3314)),0)</f>
        <v>0</v>
      </c>
      <c r="AG3314" s="35"/>
      <c r="AH3314" s="86"/>
      <c r="AI3314" s="35"/>
      <c r="AJ3314" s="35"/>
      <c r="AK3314" s="35"/>
      <c r="AL3314" s="35"/>
      <c r="AM3314" s="35"/>
      <c r="AN3314" s="35"/>
      <c r="AO3314" s="35"/>
      <c r="AP3314" s="35"/>
      <c r="AQ3314" s="35"/>
      <c r="AR3314" s="35"/>
      <c r="AS3314" s="35"/>
      <c r="AT3314" s="35"/>
      <c r="AU3314" s="35"/>
      <c r="AV3314" s="35"/>
      <c r="AW3314" s="35"/>
      <c r="AX3314" s="35"/>
      <c r="AY3314" s="35"/>
      <c r="AZ3314" s="17">
        <f t="shared" ref="AZ3314" si="7465">AZ3313+1</f>
        <v>49330</v>
      </c>
      <c r="BA3314" s="216">
        <f t="shared" si="7388"/>
        <v>7</v>
      </c>
      <c r="BB3314" s="216">
        <f t="shared" ref="BB3314" si="7466">BB3313+1</f>
        <v>3309</v>
      </c>
      <c r="BC3314" s="16">
        <f t="shared" si="7390"/>
        <v>9.0657534246575349</v>
      </c>
      <c r="BD3314" s="16">
        <f>IF(Template!$F$7="Linear interpolation",LinInterp($AO$5:$AO$18,$AM$5:$AM$18,BC3314),CubicSpline($AO$5:$AO$18,$AM$5:$AM$18,BC3314))</f>
        <v>14.149974141064842</v>
      </c>
      <c r="BE3314" s="221">
        <f t="shared" si="7325"/>
        <v>3.3194152800684456</v>
      </c>
      <c r="BF3314" s="221">
        <f>BE3314/PRODUCT($BG$6:BG3313)</f>
        <v>1.0003625728704757</v>
      </c>
      <c r="BG3314" s="16">
        <f t="shared" si="7391"/>
        <v>1.0003625708196429</v>
      </c>
      <c r="BH3314" s="10">
        <f t="shared" si="7392"/>
        <v>13.233834916964394</v>
      </c>
      <c r="BI3314" s="90"/>
      <c r="BJ3314" s="17">
        <f t="shared" si="7375"/>
        <v>49307</v>
      </c>
      <c r="BK3314" s="16">
        <f t="shared" si="7368"/>
        <v>13.233298326656207</v>
      </c>
      <c r="BL3314" s="10">
        <f ca="1">IFERROR(AVERAGE(INDIRECT("BK"&amp;AC3314-Template!$F$10+1):INDIRECT("BK"&amp;AC3314)),0)</f>
        <v>13.232974905790524</v>
      </c>
      <c r="BM3314" s="35"/>
      <c r="BN3314" s="86"/>
      <c r="BO3314" s="35"/>
      <c r="BP3314" s="35"/>
      <c r="BQ3314" s="35"/>
      <c r="BR3314" s="35"/>
      <c r="BS3314" s="35"/>
      <c r="BT3314" s="35"/>
      <c r="BU3314" s="35"/>
      <c r="BV3314" s="35"/>
      <c r="BW3314" s="35"/>
      <c r="BX3314" s="35"/>
      <c r="BY3314" s="35"/>
      <c r="BZ3314" s="35"/>
      <c r="CA3314" s="35"/>
      <c r="CB3314" s="35"/>
      <c r="CC3314" s="35"/>
      <c r="CD3314" s="35"/>
      <c r="CE3314" s="35"/>
      <c r="CF3314" s="35"/>
      <c r="CG3314" s="35"/>
      <c r="CH3314" s="35"/>
    </row>
    <row r="3315" spans="1:86" ht="15.6" x14ac:dyDescent="0.3">
      <c r="A3315" s="35"/>
      <c r="B3315" s="86"/>
      <c r="C3315" s="35"/>
      <c r="D3315" s="35"/>
      <c r="E3315" s="35"/>
      <c r="F3315" s="35"/>
      <c r="G3315" s="35"/>
      <c r="H3315" s="35"/>
      <c r="I3315" s="35"/>
      <c r="J3315" s="35"/>
      <c r="K3315" s="35"/>
      <c r="L3315" s="35"/>
      <c r="M3315" s="35"/>
      <c r="N3315" s="35"/>
      <c r="O3315" s="35"/>
      <c r="P3315" s="35"/>
      <c r="Q3315" s="35"/>
      <c r="R3315" s="35"/>
      <c r="S3315" s="35"/>
      <c r="T3315" s="17">
        <f t="shared" si="7369"/>
        <v>49331</v>
      </c>
      <c r="U3315" s="216">
        <f t="shared" si="7362"/>
        <v>1</v>
      </c>
      <c r="V3315" s="216">
        <f t="shared" si="7369"/>
        <v>3310</v>
      </c>
      <c r="W3315" s="16">
        <f t="shared" si="7376"/>
        <v>9.0684931506849313</v>
      </c>
      <c r="X3315" s="16" t="e">
        <f>IF(Template!$F$7="Linear interpolation",LinInterp($I$5:$I$22,$G$5:$G$22,W3315),CubicSpline($I$5:$I$22,$G$5:$G$22,W3315))</f>
        <v>#VALUE!</v>
      </c>
      <c r="Y3315" s="221" t="e">
        <f t="shared" si="7363"/>
        <v>#VALUE!</v>
      </c>
      <c r="Z3315" s="221" t="e">
        <f>Y3315/PRODUCT($AA$6:AA3314)</f>
        <v>#VALUE!</v>
      </c>
      <c r="AA3315" s="16" t="e">
        <f t="shared" si="7370"/>
        <v>#VALUE!</v>
      </c>
      <c r="AB3315" s="10" t="e">
        <f t="shared" si="7371"/>
        <v>#VALUE!</v>
      </c>
      <c r="AC3315" s="90">
        <f t="shared" si="7364"/>
        <v>3315</v>
      </c>
      <c r="AD3315" s="17">
        <f t="shared" si="7372"/>
        <v>49308</v>
      </c>
      <c r="AE3315" s="16" t="e">
        <f t="shared" si="7365"/>
        <v>#VALUE!</v>
      </c>
      <c r="AF3315" s="10">
        <f ca="1">IFERROR(AVERAGE(INDIRECT("AE"&amp;AC3315-Template!$F$10+1):INDIRECT("AE"&amp;AC3315)),0)</f>
        <v>0</v>
      </c>
      <c r="AG3315" s="35"/>
      <c r="AH3315" s="86"/>
      <c r="AI3315" s="35"/>
      <c r="AJ3315" s="35"/>
      <c r="AK3315" s="35"/>
      <c r="AL3315" s="35"/>
      <c r="AM3315" s="35"/>
      <c r="AN3315" s="35"/>
      <c r="AO3315" s="35"/>
      <c r="AP3315" s="35"/>
      <c r="AQ3315" s="35"/>
      <c r="AR3315" s="35"/>
      <c r="AS3315" s="35"/>
      <c r="AT3315" s="35"/>
      <c r="AU3315" s="35"/>
      <c r="AV3315" s="35"/>
      <c r="AW3315" s="35"/>
      <c r="AX3315" s="35"/>
      <c r="AY3315" s="35"/>
      <c r="AZ3315" s="17">
        <f t="shared" ref="AZ3315" si="7467">AZ3314+1</f>
        <v>49331</v>
      </c>
      <c r="BA3315" s="216">
        <f t="shared" si="7388"/>
        <v>1</v>
      </c>
      <c r="BB3315" s="216">
        <f t="shared" ref="BB3315" si="7468">BB3314+1</f>
        <v>3310</v>
      </c>
      <c r="BC3315" s="16">
        <f t="shared" si="7390"/>
        <v>9.0684931506849313</v>
      </c>
      <c r="BD3315" s="16">
        <f>IF(Template!$F$7="Linear interpolation",LinInterp($AO$5:$AO$18,$AM$5:$AM$18,BC3315),CubicSpline($AO$5:$AO$18,$AM$5:$AM$18,BC3315))</f>
        <v>14.149973180643201</v>
      </c>
      <c r="BE3315" s="221">
        <f t="shared" ref="BE3315:BE3378" si="7469">(1+(BD3315/100))^BC3315</f>
        <v>3.3206188099850658</v>
      </c>
      <c r="BF3315" s="221">
        <f>BE3315/PRODUCT($BG$6:BG3314)</f>
        <v>1.0003625749183636</v>
      </c>
      <c r="BG3315" s="16">
        <f t="shared" si="7391"/>
        <v>1.0003625749183636</v>
      </c>
      <c r="BH3315" s="10">
        <f t="shared" si="7392"/>
        <v>13.233984520269804</v>
      </c>
      <c r="BI3315" s="90"/>
      <c r="BJ3315" s="17">
        <f t="shared" si="7375"/>
        <v>49308</v>
      </c>
      <c r="BK3315" s="16">
        <f t="shared" si="7368"/>
        <v>13.233298326656207</v>
      </c>
      <c r="BL3315" s="10">
        <f ca="1">IFERROR(AVERAGE(INDIRECT("BK"&amp;AC3315-Template!$F$10+1):INDIRECT("BK"&amp;AC3315)),0)</f>
        <v>13.232994639405261</v>
      </c>
      <c r="BM3315" s="35"/>
      <c r="BN3315" s="86"/>
      <c r="BO3315" s="35"/>
      <c r="BP3315" s="35"/>
      <c r="BQ3315" s="35"/>
      <c r="BR3315" s="35"/>
      <c r="BS3315" s="35"/>
      <c r="BT3315" s="35"/>
      <c r="BU3315" s="35"/>
      <c r="BV3315" s="35"/>
      <c r="BW3315" s="35"/>
      <c r="BX3315" s="35"/>
      <c r="BY3315" s="35"/>
      <c r="BZ3315" s="35"/>
      <c r="CA3315" s="35"/>
      <c r="CB3315" s="35"/>
      <c r="CC3315" s="35"/>
      <c r="CD3315" s="35"/>
      <c r="CE3315" s="35"/>
      <c r="CF3315" s="35"/>
      <c r="CG3315" s="35"/>
      <c r="CH3315" s="35"/>
    </row>
    <row r="3316" spans="1:86" ht="15.6" x14ac:dyDescent="0.3">
      <c r="A3316" s="35"/>
      <c r="B3316" s="86"/>
      <c r="C3316" s="35"/>
      <c r="D3316" s="35"/>
      <c r="E3316" s="35"/>
      <c r="F3316" s="35"/>
      <c r="G3316" s="35"/>
      <c r="H3316" s="35"/>
      <c r="I3316" s="35"/>
      <c r="J3316" s="35"/>
      <c r="K3316" s="35"/>
      <c r="L3316" s="35"/>
      <c r="M3316" s="35"/>
      <c r="N3316" s="35"/>
      <c r="O3316" s="35"/>
      <c r="P3316" s="35"/>
      <c r="Q3316" s="35"/>
      <c r="R3316" s="35"/>
      <c r="S3316" s="35"/>
      <c r="T3316" s="17">
        <f t="shared" si="7369"/>
        <v>49332</v>
      </c>
      <c r="U3316" s="216">
        <f t="shared" si="7362"/>
        <v>2</v>
      </c>
      <c r="V3316" s="216">
        <f t="shared" si="7369"/>
        <v>3311</v>
      </c>
      <c r="W3316" s="16">
        <f t="shared" si="7376"/>
        <v>9.0712328767123296</v>
      </c>
      <c r="X3316" s="16" t="e">
        <f>IF(Template!$F$7="Linear interpolation",LinInterp($I$5:$I$22,$G$5:$G$22,W3316),CubicSpline($I$5:$I$22,$G$5:$G$22,W3316))</f>
        <v>#VALUE!</v>
      </c>
      <c r="Y3316" s="221" t="e">
        <f t="shared" si="7363"/>
        <v>#VALUE!</v>
      </c>
      <c r="Z3316" s="221" t="e">
        <f>Y3316/PRODUCT($AA$6:AA3315)</f>
        <v>#VALUE!</v>
      </c>
      <c r="AA3316" s="16" t="e">
        <f t="shared" si="7370"/>
        <v>#VALUE!</v>
      </c>
      <c r="AB3316" s="10" t="e">
        <f t="shared" si="7371"/>
        <v>#VALUE!</v>
      </c>
      <c r="AC3316" s="90">
        <f t="shared" si="7364"/>
        <v>3316</v>
      </c>
      <c r="AD3316" s="17">
        <f t="shared" si="7372"/>
        <v>49309</v>
      </c>
      <c r="AE3316" s="16" t="e">
        <f t="shared" si="7365"/>
        <v>#VALUE!</v>
      </c>
      <c r="AF3316" s="10">
        <f ca="1">IFERROR(AVERAGE(INDIRECT("AE"&amp;AC3316-Template!$F$10+1):INDIRECT("AE"&amp;AC3316)),0)</f>
        <v>0</v>
      </c>
      <c r="AG3316" s="35"/>
      <c r="AH3316" s="86"/>
      <c r="AI3316" s="35"/>
      <c r="AJ3316" s="35"/>
      <c r="AK3316" s="35"/>
      <c r="AL3316" s="35"/>
      <c r="AM3316" s="35"/>
      <c r="AN3316" s="35"/>
      <c r="AO3316" s="35"/>
      <c r="AP3316" s="35"/>
      <c r="AQ3316" s="35"/>
      <c r="AR3316" s="35"/>
      <c r="AS3316" s="35"/>
      <c r="AT3316" s="35"/>
      <c r="AU3316" s="35"/>
      <c r="AV3316" s="35"/>
      <c r="AW3316" s="35"/>
      <c r="AX3316" s="35"/>
      <c r="AY3316" s="35"/>
      <c r="AZ3316" s="17">
        <f t="shared" ref="AZ3316" si="7470">AZ3315+1</f>
        <v>49332</v>
      </c>
      <c r="BA3316" s="216">
        <f t="shared" si="7388"/>
        <v>2</v>
      </c>
      <c r="BB3316" s="216">
        <f t="shared" ref="BB3316" si="7471">BB3315+1</f>
        <v>3311</v>
      </c>
      <c r="BC3316" s="16">
        <f t="shared" si="7390"/>
        <v>9.0712328767123296</v>
      </c>
      <c r="BD3316" s="16">
        <f>IF(Template!$F$7="Linear interpolation",LinInterp($AO$5:$AO$18,$AM$5:$AM$18,BC3316),CubicSpline($AO$5:$AO$18,$AM$5:$AM$18,BC3316))</f>
        <v>14.149972229351551</v>
      </c>
      <c r="BE3316" s="221">
        <f t="shared" si="7469"/>
        <v>3.3218227785259509</v>
      </c>
      <c r="BF3316" s="221">
        <f>BE3316/PRODUCT($BG$6:BG3315)</f>
        <v>1.000362573547215</v>
      </c>
      <c r="BG3316" s="16">
        <f t="shared" si="7391"/>
        <v>1.000362573547215</v>
      </c>
      <c r="BH3316" s="10">
        <f t="shared" si="7392"/>
        <v>13.23393447334853</v>
      </c>
      <c r="BI3316" s="90"/>
      <c r="BJ3316" s="17">
        <f t="shared" si="7375"/>
        <v>49309</v>
      </c>
      <c r="BK3316" s="16">
        <f t="shared" si="7368"/>
        <v>13.233298326656207</v>
      </c>
      <c r="BL3316" s="10">
        <f ca="1">IFERROR(AVERAGE(INDIRECT("BK"&amp;AC3316-Template!$F$10+1):INDIRECT("BK"&amp;AC3316)),0)</f>
        <v>13.233013880802968</v>
      </c>
      <c r="BM3316" s="35"/>
      <c r="BN3316" s="86"/>
      <c r="BO3316" s="35"/>
      <c r="BP3316" s="35"/>
      <c r="BQ3316" s="35"/>
      <c r="BR3316" s="35"/>
      <c r="BS3316" s="35"/>
      <c r="BT3316" s="35"/>
      <c r="BU3316" s="35"/>
      <c r="BV3316" s="35"/>
      <c r="BW3316" s="35"/>
      <c r="BX3316" s="35"/>
      <c r="BY3316" s="35"/>
      <c r="BZ3316" s="35"/>
      <c r="CA3316" s="35"/>
      <c r="CB3316" s="35"/>
      <c r="CC3316" s="35"/>
      <c r="CD3316" s="35"/>
      <c r="CE3316" s="35"/>
      <c r="CF3316" s="35"/>
      <c r="CG3316" s="35"/>
      <c r="CH3316" s="35"/>
    </row>
    <row r="3317" spans="1:86" ht="15.6" x14ac:dyDescent="0.3">
      <c r="A3317" s="35"/>
      <c r="B3317" s="86"/>
      <c r="C3317" s="35"/>
      <c r="D3317" s="35"/>
      <c r="E3317" s="35"/>
      <c r="F3317" s="35"/>
      <c r="G3317" s="35"/>
      <c r="H3317" s="35"/>
      <c r="I3317" s="35"/>
      <c r="J3317" s="35"/>
      <c r="K3317" s="35"/>
      <c r="L3317" s="35"/>
      <c r="M3317" s="35"/>
      <c r="N3317" s="35"/>
      <c r="O3317" s="35"/>
      <c r="P3317" s="35"/>
      <c r="Q3317" s="35"/>
      <c r="R3317" s="35"/>
      <c r="S3317" s="35"/>
      <c r="T3317" s="17">
        <f t="shared" si="7369"/>
        <v>49333</v>
      </c>
      <c r="U3317" s="216">
        <f t="shared" si="7362"/>
        <v>3</v>
      </c>
      <c r="V3317" s="216">
        <f t="shared" si="7369"/>
        <v>3312</v>
      </c>
      <c r="W3317" s="16">
        <f t="shared" si="7376"/>
        <v>9.0739726027397261</v>
      </c>
      <c r="X3317" s="16" t="e">
        <f>IF(Template!$F$7="Linear interpolation",LinInterp($I$5:$I$22,$G$5:$G$22,W3317),CubicSpline($I$5:$I$22,$G$5:$G$22,W3317))</f>
        <v>#VALUE!</v>
      </c>
      <c r="Y3317" s="221" t="e">
        <f t="shared" si="7363"/>
        <v>#VALUE!</v>
      </c>
      <c r="Z3317" s="221" t="e">
        <f>Y3317/PRODUCT($AA$6:AA3316)</f>
        <v>#VALUE!</v>
      </c>
      <c r="AA3317" s="16" t="e">
        <f t="shared" si="7370"/>
        <v>#VALUE!</v>
      </c>
      <c r="AB3317" s="10" t="e">
        <f t="shared" si="7371"/>
        <v>#VALUE!</v>
      </c>
      <c r="AC3317" s="90">
        <f t="shared" si="7364"/>
        <v>3317</v>
      </c>
      <c r="AD3317" s="17">
        <f t="shared" si="7372"/>
        <v>49310</v>
      </c>
      <c r="AE3317" s="16" t="e">
        <f t="shared" si="7365"/>
        <v>#VALUE!</v>
      </c>
      <c r="AF3317" s="10">
        <f ca="1">IFERROR(AVERAGE(INDIRECT("AE"&amp;AC3317-Template!$F$10+1):INDIRECT("AE"&amp;AC3317)),0)</f>
        <v>0</v>
      </c>
      <c r="AG3317" s="35"/>
      <c r="AH3317" s="86"/>
      <c r="AI3317" s="35"/>
      <c r="AJ3317" s="35"/>
      <c r="AK3317" s="35"/>
      <c r="AL3317" s="35"/>
      <c r="AM3317" s="35"/>
      <c r="AN3317" s="35"/>
      <c r="AO3317" s="35"/>
      <c r="AP3317" s="35"/>
      <c r="AQ3317" s="35"/>
      <c r="AR3317" s="35"/>
      <c r="AS3317" s="35"/>
      <c r="AT3317" s="35"/>
      <c r="AU3317" s="35"/>
      <c r="AV3317" s="35"/>
      <c r="AW3317" s="35"/>
      <c r="AX3317" s="35"/>
      <c r="AY3317" s="35"/>
      <c r="AZ3317" s="17">
        <f t="shared" ref="AZ3317" si="7472">AZ3316+1</f>
        <v>49333</v>
      </c>
      <c r="BA3317" s="216">
        <f t="shared" si="7388"/>
        <v>3</v>
      </c>
      <c r="BB3317" s="216">
        <f t="shared" ref="BB3317" si="7473">BB3316+1</f>
        <v>3312</v>
      </c>
      <c r="BC3317" s="16">
        <f t="shared" si="7390"/>
        <v>9.0739726027397261</v>
      </c>
      <c r="BD3317" s="16">
        <f>IF(Template!$F$7="Linear interpolation",LinInterp($AO$5:$AO$18,$AM$5:$AM$18,BC3317),CubicSpline($AO$5:$AO$18,$AM$5:$AM$18,BC3317))</f>
        <v>14.149971287163044</v>
      </c>
      <c r="BE3317" s="221">
        <f t="shared" si="7469"/>
        <v>3.3230271858468554</v>
      </c>
      <c r="BF3317" s="221">
        <f>BE3317/PRODUCT($BG$6:BG3316)</f>
        <v>1.0003625742254196</v>
      </c>
      <c r="BG3317" s="16">
        <f t="shared" si="7391"/>
        <v>1.0003625742254196</v>
      </c>
      <c r="BH3317" s="10">
        <f t="shared" si="7392"/>
        <v>13.233959227816561</v>
      </c>
      <c r="BI3317" s="90"/>
      <c r="BJ3317" s="17">
        <f t="shared" si="7375"/>
        <v>49310</v>
      </c>
      <c r="BK3317" s="16">
        <f t="shared" si="7368"/>
        <v>13.23345456787084</v>
      </c>
      <c r="BL3317" s="10">
        <f ca="1">IFERROR(AVERAGE(INDIRECT("BK"&amp;AC3317-Template!$F$10+1):INDIRECT("BK"&amp;AC3317)),0)</f>
        <v>13.233038330241165</v>
      </c>
      <c r="BM3317" s="35"/>
      <c r="BN3317" s="86"/>
      <c r="BO3317" s="35"/>
      <c r="BP3317" s="35"/>
      <c r="BQ3317" s="35"/>
      <c r="BR3317" s="35"/>
      <c r="BS3317" s="35"/>
      <c r="BT3317" s="35"/>
      <c r="BU3317" s="35"/>
      <c r="BV3317" s="35"/>
      <c r="BW3317" s="35"/>
      <c r="BX3317" s="35"/>
      <c r="BY3317" s="35"/>
      <c r="BZ3317" s="35"/>
      <c r="CA3317" s="35"/>
      <c r="CB3317" s="35"/>
      <c r="CC3317" s="35"/>
      <c r="CD3317" s="35"/>
      <c r="CE3317" s="35"/>
      <c r="CF3317" s="35"/>
      <c r="CG3317" s="35"/>
      <c r="CH3317" s="35"/>
    </row>
    <row r="3318" spans="1:86" ht="15.6" x14ac:dyDescent="0.3">
      <c r="A3318" s="35"/>
      <c r="B3318" s="86"/>
      <c r="C3318" s="35"/>
      <c r="D3318" s="35"/>
      <c r="E3318" s="35"/>
      <c r="F3318" s="35"/>
      <c r="G3318" s="35"/>
      <c r="H3318" s="35"/>
      <c r="I3318" s="35"/>
      <c r="J3318" s="35"/>
      <c r="K3318" s="35"/>
      <c r="L3318" s="35"/>
      <c r="M3318" s="35"/>
      <c r="N3318" s="35"/>
      <c r="O3318" s="35"/>
      <c r="P3318" s="35"/>
      <c r="Q3318" s="35"/>
      <c r="R3318" s="35"/>
      <c r="S3318" s="35"/>
      <c r="T3318" s="17">
        <f t="shared" si="7369"/>
        <v>49334</v>
      </c>
      <c r="U3318" s="216">
        <f t="shared" si="7362"/>
        <v>4</v>
      </c>
      <c r="V3318" s="216">
        <f t="shared" si="7369"/>
        <v>3313</v>
      </c>
      <c r="W3318" s="16">
        <f t="shared" si="7376"/>
        <v>9.0767123287671225</v>
      </c>
      <c r="X3318" s="16" t="e">
        <f>IF(Template!$F$7="Linear interpolation",LinInterp($I$5:$I$22,$G$5:$G$22,W3318),CubicSpline($I$5:$I$22,$G$5:$G$22,W3318))</f>
        <v>#VALUE!</v>
      </c>
      <c r="Y3318" s="221" t="e">
        <f t="shared" si="7363"/>
        <v>#VALUE!</v>
      </c>
      <c r="Z3318" s="221" t="e">
        <f>Y3318/PRODUCT($AA$6:AA3317)</f>
        <v>#VALUE!</v>
      </c>
      <c r="AA3318" s="16" t="e">
        <f t="shared" si="7370"/>
        <v>#VALUE!</v>
      </c>
      <c r="AB3318" s="10" t="e">
        <f t="shared" si="7371"/>
        <v>#VALUE!</v>
      </c>
      <c r="AC3318" s="90">
        <f t="shared" si="7364"/>
        <v>3318</v>
      </c>
      <c r="AD3318" s="17">
        <f t="shared" si="7372"/>
        <v>49311</v>
      </c>
      <c r="AE3318" s="16" t="e">
        <f t="shared" si="7365"/>
        <v>#VALUE!</v>
      </c>
      <c r="AF3318" s="10">
        <f ca="1">IFERROR(AVERAGE(INDIRECT("AE"&amp;AC3318-Template!$F$10+1):INDIRECT("AE"&amp;AC3318)),0)</f>
        <v>0</v>
      </c>
      <c r="AG3318" s="35"/>
      <c r="AH3318" s="86"/>
      <c r="AI3318" s="35"/>
      <c r="AJ3318" s="35"/>
      <c r="AK3318" s="35"/>
      <c r="AL3318" s="35"/>
      <c r="AM3318" s="35"/>
      <c r="AN3318" s="35"/>
      <c r="AO3318" s="35"/>
      <c r="AP3318" s="35"/>
      <c r="AQ3318" s="35"/>
      <c r="AR3318" s="35"/>
      <c r="AS3318" s="35"/>
      <c r="AT3318" s="35"/>
      <c r="AU3318" s="35"/>
      <c r="AV3318" s="35"/>
      <c r="AW3318" s="35"/>
      <c r="AX3318" s="35"/>
      <c r="AY3318" s="35"/>
      <c r="AZ3318" s="17">
        <f t="shared" ref="AZ3318" si="7474">AZ3317+1</f>
        <v>49334</v>
      </c>
      <c r="BA3318" s="216">
        <f t="shared" si="7388"/>
        <v>4</v>
      </c>
      <c r="BB3318" s="216">
        <f t="shared" ref="BB3318" si="7475">BB3317+1</f>
        <v>3313</v>
      </c>
      <c r="BC3318" s="16">
        <f t="shared" si="7390"/>
        <v>9.0767123287671225</v>
      </c>
      <c r="BD3318" s="16">
        <f>IF(Template!$F$7="Linear interpolation",LinInterp($AO$5:$AO$18,$AM$5:$AM$18,BC3318),CubicSpline($AO$5:$AO$18,$AM$5:$AM$18,BC3318))</f>
        <v>14.149970354050824</v>
      </c>
      <c r="BE3318" s="221">
        <f t="shared" si="7469"/>
        <v>3.3242320321035832</v>
      </c>
      <c r="BF3318" s="221">
        <f>BE3318/PRODUCT($BG$6:BG3317)</f>
        <v>1.0003625749021432</v>
      </c>
      <c r="BG3318" s="16">
        <f t="shared" si="7391"/>
        <v>1.0003625749021432</v>
      </c>
      <c r="BH3318" s="10">
        <f t="shared" si="7392"/>
        <v>13.233983928226722</v>
      </c>
      <c r="BI3318" s="90"/>
      <c r="BJ3318" s="17">
        <f t="shared" si="7375"/>
        <v>49311</v>
      </c>
      <c r="BK3318" s="16">
        <f t="shared" si="7368"/>
        <v>13.233402314845488</v>
      </c>
      <c r="BL3318" s="10">
        <f ca="1">IFERROR(AVERAGE(INDIRECT("BK"&amp;AC3318-Template!$F$10+1):INDIRECT("BK"&amp;AC3318)),0)</f>
        <v>13.233061037911851</v>
      </c>
      <c r="BM3318" s="35"/>
      <c r="BN3318" s="86"/>
      <c r="BO3318" s="35"/>
      <c r="BP3318" s="35"/>
      <c r="BQ3318" s="35"/>
      <c r="BR3318" s="35"/>
      <c r="BS3318" s="35"/>
      <c r="BT3318" s="35"/>
      <c r="BU3318" s="35"/>
      <c r="BV3318" s="35"/>
      <c r="BW3318" s="35"/>
      <c r="BX3318" s="35"/>
      <c r="BY3318" s="35"/>
      <c r="BZ3318" s="35"/>
      <c r="CA3318" s="35"/>
      <c r="CB3318" s="35"/>
      <c r="CC3318" s="35"/>
      <c r="CD3318" s="35"/>
      <c r="CE3318" s="35"/>
      <c r="CF3318" s="35"/>
      <c r="CG3318" s="35"/>
      <c r="CH3318" s="35"/>
    </row>
    <row r="3319" spans="1:86" ht="15.6" x14ac:dyDescent="0.3">
      <c r="A3319" s="35"/>
      <c r="B3319" s="86"/>
      <c r="C3319" s="35"/>
      <c r="D3319" s="35"/>
      <c r="E3319" s="35"/>
      <c r="F3319" s="35"/>
      <c r="G3319" s="35"/>
      <c r="H3319" s="35"/>
      <c r="I3319" s="35"/>
      <c r="J3319" s="35"/>
      <c r="K3319" s="35"/>
      <c r="L3319" s="35"/>
      <c r="M3319" s="35"/>
      <c r="N3319" s="35"/>
      <c r="O3319" s="35"/>
      <c r="P3319" s="35"/>
      <c r="Q3319" s="35"/>
      <c r="R3319" s="35"/>
      <c r="S3319" s="35"/>
      <c r="T3319" s="17">
        <f t="shared" si="7369"/>
        <v>49335</v>
      </c>
      <c r="U3319" s="216">
        <f t="shared" si="7362"/>
        <v>5</v>
      </c>
      <c r="V3319" s="216">
        <f t="shared" si="7369"/>
        <v>3314</v>
      </c>
      <c r="W3319" s="16">
        <f t="shared" si="7376"/>
        <v>9.0794520547945208</v>
      </c>
      <c r="X3319" s="16" t="e">
        <f>IF(Template!$F$7="Linear interpolation",LinInterp($I$5:$I$22,$G$5:$G$22,W3319),CubicSpline($I$5:$I$22,$G$5:$G$22,W3319))</f>
        <v>#VALUE!</v>
      </c>
      <c r="Y3319" s="221" t="e">
        <f t="shared" si="7363"/>
        <v>#VALUE!</v>
      </c>
      <c r="Z3319" s="221" t="e">
        <f>Y3319/PRODUCT($AA$6:AA3318)</f>
        <v>#VALUE!</v>
      </c>
      <c r="AA3319" s="16" t="e">
        <f t="shared" si="7370"/>
        <v>#VALUE!</v>
      </c>
      <c r="AB3319" s="10" t="e">
        <f t="shared" si="7371"/>
        <v>#VALUE!</v>
      </c>
      <c r="AC3319" s="90">
        <f t="shared" si="7364"/>
        <v>3319</v>
      </c>
      <c r="AD3319" s="17">
        <f t="shared" si="7372"/>
        <v>49312</v>
      </c>
      <c r="AE3319" s="16" t="e">
        <f t="shared" si="7365"/>
        <v>#VALUE!</v>
      </c>
      <c r="AF3319" s="10">
        <f ca="1">IFERROR(AVERAGE(INDIRECT("AE"&amp;AC3319-Template!$F$10+1):INDIRECT("AE"&amp;AC3319)),0)</f>
        <v>0</v>
      </c>
      <c r="AG3319" s="35"/>
      <c r="AH3319" s="86"/>
      <c r="AI3319" s="35"/>
      <c r="AJ3319" s="35"/>
      <c r="AK3319" s="35"/>
      <c r="AL3319" s="35"/>
      <c r="AM3319" s="35"/>
      <c r="AN3319" s="35"/>
      <c r="AO3319" s="35"/>
      <c r="AP3319" s="35"/>
      <c r="AQ3319" s="35"/>
      <c r="AR3319" s="35"/>
      <c r="AS3319" s="35"/>
      <c r="AT3319" s="35"/>
      <c r="AU3319" s="35"/>
      <c r="AV3319" s="35"/>
      <c r="AW3319" s="35"/>
      <c r="AX3319" s="35"/>
      <c r="AY3319" s="35"/>
      <c r="AZ3319" s="17">
        <f t="shared" ref="AZ3319" si="7476">AZ3318+1</f>
        <v>49335</v>
      </c>
      <c r="BA3319" s="216">
        <f t="shared" si="7388"/>
        <v>5</v>
      </c>
      <c r="BB3319" s="216">
        <f t="shared" ref="BB3319" si="7477">BB3318+1</f>
        <v>3314</v>
      </c>
      <c r="BC3319" s="16">
        <f t="shared" si="7390"/>
        <v>9.0794520547945208</v>
      </c>
      <c r="BD3319" s="16">
        <f>IF(Template!$F$7="Linear interpolation",LinInterp($AO$5:$AO$18,$AM$5:$AM$18,BC3319),CubicSpline($AO$5:$AO$18,$AM$5:$AM$18,BC3319))</f>
        <v>14.14996942998804</v>
      </c>
      <c r="BE3319" s="221">
        <f t="shared" si="7469"/>
        <v>3.3254373174519896</v>
      </c>
      <c r="BF3319" s="221">
        <f>BE3319/PRODUCT($BG$6:BG3318)</f>
        <v>1.0003625755773862</v>
      </c>
      <c r="BG3319" s="16">
        <f t="shared" si="7391"/>
        <v>1.0003625755773862</v>
      </c>
      <c r="BH3319" s="10">
        <f t="shared" si="7392"/>
        <v>13.234008574595224</v>
      </c>
      <c r="BI3319" s="90"/>
      <c r="BJ3319" s="17">
        <f t="shared" si="7375"/>
        <v>49312</v>
      </c>
      <c r="BK3319" s="16">
        <f t="shared" si="7368"/>
        <v>13.233428182208629</v>
      </c>
      <c r="BL3319" s="10">
        <f ca="1">IFERROR(AVERAGE(INDIRECT("BK"&amp;AC3319-Template!$F$10+1):INDIRECT("BK"&amp;AC3319)),0)</f>
        <v>13.233081521325174</v>
      </c>
      <c r="BM3319" s="35"/>
      <c r="BN3319" s="86"/>
      <c r="BO3319" s="35"/>
      <c r="BP3319" s="35"/>
      <c r="BQ3319" s="35"/>
      <c r="BR3319" s="35"/>
      <c r="BS3319" s="35"/>
      <c r="BT3319" s="35"/>
      <c r="BU3319" s="35"/>
      <c r="BV3319" s="35"/>
      <c r="BW3319" s="35"/>
      <c r="BX3319" s="35"/>
      <c r="BY3319" s="35"/>
      <c r="BZ3319" s="35"/>
      <c r="CA3319" s="35"/>
      <c r="CB3319" s="35"/>
      <c r="CC3319" s="35"/>
      <c r="CD3319" s="35"/>
      <c r="CE3319" s="35"/>
      <c r="CF3319" s="35"/>
      <c r="CG3319" s="35"/>
      <c r="CH3319" s="35"/>
    </row>
    <row r="3320" spans="1:86" ht="15.6" x14ac:dyDescent="0.3">
      <c r="A3320" s="35"/>
      <c r="B3320" s="86"/>
      <c r="C3320" s="35"/>
      <c r="D3320" s="35"/>
      <c r="E3320" s="35"/>
      <c r="F3320" s="35"/>
      <c r="G3320" s="35"/>
      <c r="H3320" s="35"/>
      <c r="I3320" s="35"/>
      <c r="J3320" s="35"/>
      <c r="K3320" s="35"/>
      <c r="L3320" s="35"/>
      <c r="M3320" s="35"/>
      <c r="N3320" s="35"/>
      <c r="O3320" s="35"/>
      <c r="P3320" s="35"/>
      <c r="Q3320" s="35"/>
      <c r="R3320" s="35"/>
      <c r="S3320" s="35"/>
      <c r="T3320" s="17">
        <f t="shared" si="7369"/>
        <v>49336</v>
      </c>
      <c r="U3320" s="216">
        <f t="shared" si="7362"/>
        <v>6</v>
      </c>
      <c r="V3320" s="216">
        <f t="shared" si="7369"/>
        <v>3315</v>
      </c>
      <c r="W3320" s="16">
        <f t="shared" si="7376"/>
        <v>9.0821917808219172</v>
      </c>
      <c r="X3320" s="16" t="e">
        <f>IF(Template!$F$7="Linear interpolation",LinInterp($I$5:$I$22,$G$5:$G$22,W3320),CubicSpline($I$5:$I$22,$G$5:$G$22,W3320))</f>
        <v>#VALUE!</v>
      </c>
      <c r="Y3320" s="221" t="e">
        <f t="shared" si="7363"/>
        <v>#VALUE!</v>
      </c>
      <c r="Z3320" s="221" t="e">
        <f>Y3320/PRODUCT($AA$6:AA3319)</f>
        <v>#VALUE!</v>
      </c>
      <c r="AA3320" s="16" t="e">
        <f t="shared" si="7370"/>
        <v>#VALUE!</v>
      </c>
      <c r="AB3320" s="10" t="e">
        <f t="shared" si="7371"/>
        <v>#VALUE!</v>
      </c>
      <c r="AC3320" s="90">
        <f t="shared" si="7364"/>
        <v>3320</v>
      </c>
      <c r="AD3320" s="17">
        <f t="shared" si="7372"/>
        <v>49313</v>
      </c>
      <c r="AE3320" s="16" t="e">
        <f t="shared" si="7365"/>
        <v>#VALUE!</v>
      </c>
      <c r="AF3320" s="10">
        <f ca="1">IFERROR(AVERAGE(INDIRECT("AE"&amp;AC3320-Template!$F$10+1):INDIRECT("AE"&amp;AC3320)),0)</f>
        <v>0</v>
      </c>
      <c r="AG3320" s="35"/>
      <c r="AH3320" s="86"/>
      <c r="AI3320" s="35"/>
      <c r="AJ3320" s="35"/>
      <c r="AK3320" s="35"/>
      <c r="AL3320" s="35"/>
      <c r="AM3320" s="35"/>
      <c r="AN3320" s="35"/>
      <c r="AO3320" s="35"/>
      <c r="AP3320" s="35"/>
      <c r="AQ3320" s="35"/>
      <c r="AR3320" s="35"/>
      <c r="AS3320" s="35"/>
      <c r="AT3320" s="35"/>
      <c r="AU3320" s="35"/>
      <c r="AV3320" s="35"/>
      <c r="AW3320" s="35"/>
      <c r="AX3320" s="35"/>
      <c r="AY3320" s="35"/>
      <c r="AZ3320" s="17">
        <f t="shared" ref="AZ3320" si="7478">AZ3319+1</f>
        <v>49336</v>
      </c>
      <c r="BA3320" s="216">
        <f t="shared" si="7388"/>
        <v>6</v>
      </c>
      <c r="BB3320" s="216">
        <f t="shared" ref="BB3320" si="7479">BB3319+1</f>
        <v>3315</v>
      </c>
      <c r="BC3320" s="16">
        <f t="shared" si="7390"/>
        <v>9.0821917808219172</v>
      </c>
      <c r="BD3320" s="16">
        <f>IF(Template!$F$7="Linear interpolation",LinInterp($AO$5:$AO$18,$AM$5:$AM$18,BC3320),CubicSpline($AO$5:$AO$18,$AM$5:$AM$18,BC3320))</f>
        <v>14.149968514947837</v>
      </c>
      <c r="BE3320" s="221">
        <f t="shared" si="7469"/>
        <v>3.3266430420479618</v>
      </c>
      <c r="BF3320" s="221">
        <f>BE3320/PRODUCT($BG$6:BG3319)</f>
        <v>1.000362576251143</v>
      </c>
      <c r="BG3320" s="16">
        <f t="shared" si="7391"/>
        <v>1.0003625755773862</v>
      </c>
      <c r="BH3320" s="10">
        <f t="shared" si="7392"/>
        <v>13.234008574595224</v>
      </c>
      <c r="BI3320" s="90"/>
      <c r="BJ3320" s="17">
        <f t="shared" si="7375"/>
        <v>49313</v>
      </c>
      <c r="BK3320" s="16">
        <f t="shared" si="7368"/>
        <v>13.233453997588684</v>
      </c>
      <c r="BL3320" s="10">
        <f ca="1">IFERROR(AVERAGE(INDIRECT("BK"&amp;AC3320-Template!$F$10+1):INDIRECT("BK"&amp;AC3320)),0)</f>
        <v>13.233103849607412</v>
      </c>
      <c r="BM3320" s="35"/>
      <c r="BN3320" s="86"/>
      <c r="BO3320" s="35"/>
      <c r="BP3320" s="35"/>
      <c r="BQ3320" s="35"/>
      <c r="BR3320" s="35"/>
      <c r="BS3320" s="35"/>
      <c r="BT3320" s="35"/>
      <c r="BU3320" s="35"/>
      <c r="BV3320" s="35"/>
      <c r="BW3320" s="35"/>
      <c r="BX3320" s="35"/>
      <c r="BY3320" s="35"/>
      <c r="BZ3320" s="35"/>
      <c r="CA3320" s="35"/>
      <c r="CB3320" s="35"/>
      <c r="CC3320" s="35"/>
      <c r="CD3320" s="35"/>
      <c r="CE3320" s="35"/>
      <c r="CF3320" s="35"/>
      <c r="CG3320" s="35"/>
      <c r="CH3320" s="35"/>
    </row>
    <row r="3321" spans="1:86" ht="15.6" x14ac:dyDescent="0.3">
      <c r="A3321" s="35"/>
      <c r="B3321" s="86"/>
      <c r="C3321" s="35"/>
      <c r="D3321" s="35"/>
      <c r="E3321" s="35"/>
      <c r="F3321" s="35"/>
      <c r="G3321" s="35"/>
      <c r="H3321" s="35"/>
      <c r="I3321" s="35"/>
      <c r="J3321" s="35"/>
      <c r="K3321" s="35"/>
      <c r="L3321" s="35"/>
      <c r="M3321" s="35"/>
      <c r="N3321" s="35"/>
      <c r="O3321" s="35"/>
      <c r="P3321" s="35"/>
      <c r="Q3321" s="35"/>
      <c r="R3321" s="35"/>
      <c r="S3321" s="35"/>
      <c r="T3321" s="17">
        <f t="shared" si="7369"/>
        <v>49337</v>
      </c>
      <c r="U3321" s="216">
        <f t="shared" si="7362"/>
        <v>7</v>
      </c>
      <c r="V3321" s="216">
        <f t="shared" si="7369"/>
        <v>3316</v>
      </c>
      <c r="W3321" s="16">
        <f t="shared" si="7376"/>
        <v>9.0849315068493155</v>
      </c>
      <c r="X3321" s="16" t="e">
        <f>IF(Template!$F$7="Linear interpolation",LinInterp($I$5:$I$22,$G$5:$G$22,W3321),CubicSpline($I$5:$I$22,$G$5:$G$22,W3321))</f>
        <v>#VALUE!</v>
      </c>
      <c r="Y3321" s="221" t="e">
        <f t="shared" si="7363"/>
        <v>#VALUE!</v>
      </c>
      <c r="Z3321" s="221" t="e">
        <f>Y3321/PRODUCT($AA$6:AA3320)</f>
        <v>#VALUE!</v>
      </c>
      <c r="AA3321" s="16" t="e">
        <f t="shared" si="7370"/>
        <v>#VALUE!</v>
      </c>
      <c r="AB3321" s="10" t="e">
        <f t="shared" si="7371"/>
        <v>#VALUE!</v>
      </c>
      <c r="AC3321" s="90">
        <f t="shared" si="7364"/>
        <v>3321</v>
      </c>
      <c r="AD3321" s="17">
        <f t="shared" si="7372"/>
        <v>49314</v>
      </c>
      <c r="AE3321" s="16" t="e">
        <f t="shared" si="7365"/>
        <v>#VALUE!</v>
      </c>
      <c r="AF3321" s="10">
        <f ca="1">IFERROR(AVERAGE(INDIRECT("AE"&amp;AC3321-Template!$F$10+1):INDIRECT("AE"&amp;AC3321)),0)</f>
        <v>0</v>
      </c>
      <c r="AG3321" s="35"/>
      <c r="AH3321" s="86"/>
      <c r="AI3321" s="35"/>
      <c r="AJ3321" s="35"/>
      <c r="AK3321" s="35"/>
      <c r="AL3321" s="35"/>
      <c r="AM3321" s="35"/>
      <c r="AN3321" s="35"/>
      <c r="AO3321" s="35"/>
      <c r="AP3321" s="35"/>
      <c r="AQ3321" s="35"/>
      <c r="AR3321" s="35"/>
      <c r="AS3321" s="35"/>
      <c r="AT3321" s="35"/>
      <c r="AU3321" s="35"/>
      <c r="AV3321" s="35"/>
      <c r="AW3321" s="35"/>
      <c r="AX3321" s="35"/>
      <c r="AY3321" s="35"/>
      <c r="AZ3321" s="17">
        <f t="shared" ref="AZ3321" si="7480">AZ3320+1</f>
        <v>49337</v>
      </c>
      <c r="BA3321" s="216">
        <f t="shared" si="7388"/>
        <v>7</v>
      </c>
      <c r="BB3321" s="216">
        <f t="shared" ref="BB3321" si="7481">BB3320+1</f>
        <v>3316</v>
      </c>
      <c r="BC3321" s="16">
        <f t="shared" si="7390"/>
        <v>9.0849315068493155</v>
      </c>
      <c r="BD3321" s="16">
        <f>IF(Template!$F$7="Linear interpolation",LinInterp($AO$5:$AO$18,$AM$5:$AM$18,BC3321),CubicSpline($AO$5:$AO$18,$AM$5:$AM$18,BC3321))</f>
        <v>14.149967608903363</v>
      </c>
      <c r="BE3321" s="221">
        <f t="shared" si="7469"/>
        <v>3.3278492060474374</v>
      </c>
      <c r="BF3321" s="221">
        <f>BE3321/PRODUCT($BG$6:BG3320)</f>
        <v>1.0003625775971687</v>
      </c>
      <c r="BG3321" s="16">
        <f t="shared" si="7391"/>
        <v>1.0003625755773862</v>
      </c>
      <c r="BH3321" s="10">
        <f t="shared" si="7392"/>
        <v>13.234008574595224</v>
      </c>
      <c r="BI3321" s="90"/>
      <c r="BJ3321" s="17">
        <f t="shared" si="7375"/>
        <v>49314</v>
      </c>
      <c r="BK3321" s="16">
        <f t="shared" si="7368"/>
        <v>13.233479760734411</v>
      </c>
      <c r="BL3321" s="10">
        <f ca="1">IFERROR(AVERAGE(INDIRECT("BK"&amp;AC3321-Template!$F$10+1):INDIRECT("BK"&amp;AC3321)),0)</f>
        <v>13.233126477730362</v>
      </c>
      <c r="BM3321" s="35"/>
      <c r="BN3321" s="86"/>
      <c r="BO3321" s="35"/>
      <c r="BP3321" s="35"/>
      <c r="BQ3321" s="35"/>
      <c r="BR3321" s="35"/>
      <c r="BS3321" s="35"/>
      <c r="BT3321" s="35"/>
      <c r="BU3321" s="35"/>
      <c r="BV3321" s="35"/>
      <c r="BW3321" s="35"/>
      <c r="BX3321" s="35"/>
      <c r="BY3321" s="35"/>
      <c r="BZ3321" s="35"/>
      <c r="CA3321" s="35"/>
      <c r="CB3321" s="35"/>
      <c r="CC3321" s="35"/>
      <c r="CD3321" s="35"/>
      <c r="CE3321" s="35"/>
      <c r="CF3321" s="35"/>
      <c r="CG3321" s="35"/>
      <c r="CH3321" s="35"/>
    </row>
    <row r="3322" spans="1:86" ht="15.6" x14ac:dyDescent="0.3">
      <c r="A3322" s="35"/>
      <c r="B3322" s="86"/>
      <c r="C3322" s="35"/>
      <c r="D3322" s="35"/>
      <c r="E3322" s="35"/>
      <c r="F3322" s="35"/>
      <c r="G3322" s="35"/>
      <c r="H3322" s="35"/>
      <c r="I3322" s="35"/>
      <c r="J3322" s="35"/>
      <c r="K3322" s="35"/>
      <c r="L3322" s="35"/>
      <c r="M3322" s="35"/>
      <c r="N3322" s="35"/>
      <c r="O3322" s="35"/>
      <c r="P3322" s="35"/>
      <c r="Q3322" s="35"/>
      <c r="R3322" s="35"/>
      <c r="S3322" s="35"/>
      <c r="T3322" s="17">
        <f t="shared" si="7369"/>
        <v>49338</v>
      </c>
      <c r="U3322" s="216">
        <f t="shared" si="7362"/>
        <v>1</v>
      </c>
      <c r="V3322" s="216">
        <f t="shared" si="7369"/>
        <v>3317</v>
      </c>
      <c r="W3322" s="16">
        <f t="shared" si="7376"/>
        <v>9.087671232876712</v>
      </c>
      <c r="X3322" s="16" t="e">
        <f>IF(Template!$F$7="Linear interpolation",LinInterp($I$5:$I$22,$G$5:$G$22,W3322),CubicSpline($I$5:$I$22,$G$5:$G$22,W3322))</f>
        <v>#VALUE!</v>
      </c>
      <c r="Y3322" s="221" t="e">
        <f t="shared" si="7363"/>
        <v>#VALUE!</v>
      </c>
      <c r="Z3322" s="221" t="e">
        <f>Y3322/PRODUCT($AA$6:AA3321)</f>
        <v>#VALUE!</v>
      </c>
      <c r="AA3322" s="16" t="e">
        <f t="shared" si="7370"/>
        <v>#VALUE!</v>
      </c>
      <c r="AB3322" s="10" t="e">
        <f t="shared" si="7371"/>
        <v>#VALUE!</v>
      </c>
      <c r="AC3322" s="90">
        <f t="shared" si="7364"/>
        <v>3322</v>
      </c>
      <c r="AD3322" s="17">
        <f t="shared" si="7372"/>
        <v>49315</v>
      </c>
      <c r="AE3322" s="16" t="e">
        <f t="shared" si="7365"/>
        <v>#VALUE!</v>
      </c>
      <c r="AF3322" s="10">
        <f ca="1">IFERROR(AVERAGE(INDIRECT("AE"&amp;AC3322-Template!$F$10+1):INDIRECT("AE"&amp;AC3322)),0)</f>
        <v>0</v>
      </c>
      <c r="AG3322" s="35"/>
      <c r="AH3322" s="86"/>
      <c r="AI3322" s="35"/>
      <c r="AJ3322" s="35"/>
      <c r="AK3322" s="35"/>
      <c r="AL3322" s="35"/>
      <c r="AM3322" s="35"/>
      <c r="AN3322" s="35"/>
      <c r="AO3322" s="35"/>
      <c r="AP3322" s="35"/>
      <c r="AQ3322" s="35"/>
      <c r="AR3322" s="35"/>
      <c r="AS3322" s="35"/>
      <c r="AT3322" s="35"/>
      <c r="AU3322" s="35"/>
      <c r="AV3322" s="35"/>
      <c r="AW3322" s="35"/>
      <c r="AX3322" s="35"/>
      <c r="AY3322" s="35"/>
      <c r="AZ3322" s="17">
        <f t="shared" ref="AZ3322" si="7482">AZ3321+1</f>
        <v>49338</v>
      </c>
      <c r="BA3322" s="216">
        <f t="shared" si="7388"/>
        <v>1</v>
      </c>
      <c r="BB3322" s="216">
        <f t="shared" ref="BB3322" si="7483">BB3321+1</f>
        <v>3317</v>
      </c>
      <c r="BC3322" s="16">
        <f t="shared" si="7390"/>
        <v>9.087671232876712</v>
      </c>
      <c r="BD3322" s="16">
        <f>IF(Template!$F$7="Linear interpolation",LinInterp($AO$5:$AO$18,$AM$5:$AM$18,BC3322),CubicSpline($AO$5:$AO$18,$AM$5:$AM$18,BC3322))</f>
        <v>14.149966711827766</v>
      </c>
      <c r="BE3322" s="221">
        <f t="shared" si="7469"/>
        <v>3.3290558096063831</v>
      </c>
      <c r="BF3322" s="221">
        <f>BE3322/PRODUCT($BG$6:BG3321)</f>
        <v>1.0003625796139697</v>
      </c>
      <c r="BG3322" s="16">
        <f t="shared" si="7391"/>
        <v>1.0003625796139697</v>
      </c>
      <c r="BH3322" s="10">
        <f t="shared" si="7392"/>
        <v>13.234155909893408</v>
      </c>
      <c r="BI3322" s="90"/>
      <c r="BJ3322" s="17">
        <f t="shared" si="7375"/>
        <v>49315</v>
      </c>
      <c r="BK3322" s="16">
        <f t="shared" si="7368"/>
        <v>13.233479760734411</v>
      </c>
      <c r="BL3322" s="10">
        <f ca="1">IFERROR(AVERAGE(INDIRECT("BK"&amp;AC3322-Template!$F$10+1):INDIRECT("BK"&amp;AC3322)),0)</f>
        <v>13.233148533529873</v>
      </c>
      <c r="BM3322" s="35"/>
      <c r="BN3322" s="86"/>
      <c r="BO3322" s="35"/>
      <c r="BP3322" s="35"/>
      <c r="BQ3322" s="35"/>
      <c r="BR3322" s="35"/>
      <c r="BS3322" s="35"/>
      <c r="BT3322" s="35"/>
      <c r="BU3322" s="35"/>
      <c r="BV3322" s="35"/>
      <c r="BW3322" s="35"/>
      <c r="BX3322" s="35"/>
      <c r="BY3322" s="35"/>
      <c r="BZ3322" s="35"/>
      <c r="CA3322" s="35"/>
      <c r="CB3322" s="35"/>
      <c r="CC3322" s="35"/>
      <c r="CD3322" s="35"/>
      <c r="CE3322" s="35"/>
      <c r="CF3322" s="35"/>
      <c r="CG3322" s="35"/>
      <c r="CH3322" s="35"/>
    </row>
    <row r="3323" spans="1:86" ht="15.6" x14ac:dyDescent="0.3">
      <c r="A3323" s="35"/>
      <c r="B3323" s="86"/>
      <c r="C3323" s="35"/>
      <c r="D3323" s="35"/>
      <c r="E3323" s="35"/>
      <c r="F3323" s="35"/>
      <c r="G3323" s="35"/>
      <c r="H3323" s="35"/>
      <c r="I3323" s="35"/>
      <c r="J3323" s="35"/>
      <c r="K3323" s="35"/>
      <c r="L3323" s="35"/>
      <c r="M3323" s="35"/>
      <c r="N3323" s="35"/>
      <c r="O3323" s="35"/>
      <c r="P3323" s="35"/>
      <c r="Q3323" s="35"/>
      <c r="R3323" s="35"/>
      <c r="S3323" s="35"/>
      <c r="T3323" s="17">
        <f t="shared" si="7369"/>
        <v>49339</v>
      </c>
      <c r="U3323" s="216">
        <f t="shared" si="7362"/>
        <v>2</v>
      </c>
      <c r="V3323" s="216">
        <f t="shared" si="7369"/>
        <v>3318</v>
      </c>
      <c r="W3323" s="16">
        <f t="shared" si="7376"/>
        <v>9.0904109589041102</v>
      </c>
      <c r="X3323" s="16" t="e">
        <f>IF(Template!$F$7="Linear interpolation",LinInterp($I$5:$I$22,$G$5:$G$22,W3323),CubicSpline($I$5:$I$22,$G$5:$G$22,W3323))</f>
        <v>#VALUE!</v>
      </c>
      <c r="Y3323" s="221" t="e">
        <f t="shared" si="7363"/>
        <v>#VALUE!</v>
      </c>
      <c r="Z3323" s="221" t="e">
        <f>Y3323/PRODUCT($AA$6:AA3322)</f>
        <v>#VALUE!</v>
      </c>
      <c r="AA3323" s="16" t="e">
        <f t="shared" si="7370"/>
        <v>#VALUE!</v>
      </c>
      <c r="AB3323" s="10" t="e">
        <f t="shared" si="7371"/>
        <v>#VALUE!</v>
      </c>
      <c r="AC3323" s="90">
        <f t="shared" si="7364"/>
        <v>3323</v>
      </c>
      <c r="AD3323" s="17">
        <f t="shared" si="7372"/>
        <v>49316</v>
      </c>
      <c r="AE3323" s="16" t="e">
        <f t="shared" si="7365"/>
        <v>#VALUE!</v>
      </c>
      <c r="AF3323" s="10">
        <f ca="1">IFERROR(AVERAGE(INDIRECT("AE"&amp;AC3323-Template!$F$10+1):INDIRECT("AE"&amp;AC3323)),0)</f>
        <v>0</v>
      </c>
      <c r="AG3323" s="35"/>
      <c r="AH3323" s="86"/>
      <c r="AI3323" s="35"/>
      <c r="AJ3323" s="35"/>
      <c r="AK3323" s="35"/>
      <c r="AL3323" s="35"/>
      <c r="AM3323" s="35"/>
      <c r="AN3323" s="35"/>
      <c r="AO3323" s="35"/>
      <c r="AP3323" s="35"/>
      <c r="AQ3323" s="35"/>
      <c r="AR3323" s="35"/>
      <c r="AS3323" s="35"/>
      <c r="AT3323" s="35"/>
      <c r="AU3323" s="35"/>
      <c r="AV3323" s="35"/>
      <c r="AW3323" s="35"/>
      <c r="AX3323" s="35"/>
      <c r="AY3323" s="35"/>
      <c r="AZ3323" s="17">
        <f t="shared" ref="AZ3323" si="7484">AZ3322+1</f>
        <v>49339</v>
      </c>
      <c r="BA3323" s="216">
        <f t="shared" si="7388"/>
        <v>2</v>
      </c>
      <c r="BB3323" s="216">
        <f t="shared" ref="BB3323" si="7485">BB3322+1</f>
        <v>3318</v>
      </c>
      <c r="BC3323" s="16">
        <f t="shared" si="7390"/>
        <v>9.0904109589041102</v>
      </c>
      <c r="BD3323" s="16">
        <f>IF(Template!$F$7="Linear interpolation",LinInterp($AO$5:$AO$18,$AM$5:$AM$18,BC3323),CubicSpline($AO$5:$AO$18,$AM$5:$AM$18,BC3323))</f>
        <v>14.149965823694192</v>
      </c>
      <c r="BE3323" s="221">
        <f t="shared" si="7469"/>
        <v>3.3302628528808387</v>
      </c>
      <c r="BF3323" s="221">
        <f>BE3323/PRODUCT($BG$6:BG3322)</f>
        <v>1.0003625782634742</v>
      </c>
      <c r="BG3323" s="16">
        <f t="shared" si="7391"/>
        <v>1.0003625782634742</v>
      </c>
      <c r="BH3323" s="10">
        <f t="shared" si="7392"/>
        <v>13.234106616807907</v>
      </c>
      <c r="BI3323" s="90"/>
      <c r="BJ3323" s="17">
        <f t="shared" si="7375"/>
        <v>49316</v>
      </c>
      <c r="BK3323" s="16">
        <f t="shared" si="7368"/>
        <v>13.233479760734411</v>
      </c>
      <c r="BL3323" s="10">
        <f ca="1">IFERROR(AVERAGE(INDIRECT("BK"&amp;AC3323-Template!$F$10+1):INDIRECT("BK"&amp;AC3323)),0)</f>
        <v>13.233170003599536</v>
      </c>
      <c r="BM3323" s="35"/>
      <c r="BN3323" s="86"/>
      <c r="BO3323" s="35"/>
      <c r="BP3323" s="35"/>
      <c r="BQ3323" s="35"/>
      <c r="BR3323" s="35"/>
      <c r="BS3323" s="35"/>
      <c r="BT3323" s="35"/>
      <c r="BU3323" s="35"/>
      <c r="BV3323" s="35"/>
      <c r="BW3323" s="35"/>
      <c r="BX3323" s="35"/>
      <c r="BY3323" s="35"/>
      <c r="BZ3323" s="35"/>
      <c r="CA3323" s="35"/>
      <c r="CB3323" s="35"/>
      <c r="CC3323" s="35"/>
      <c r="CD3323" s="35"/>
      <c r="CE3323" s="35"/>
      <c r="CF3323" s="35"/>
      <c r="CG3323" s="35"/>
      <c r="CH3323" s="35"/>
    </row>
    <row r="3324" spans="1:86" ht="15.6" x14ac:dyDescent="0.3">
      <c r="A3324" s="35"/>
      <c r="B3324" s="86"/>
      <c r="C3324" s="35"/>
      <c r="D3324" s="35"/>
      <c r="E3324" s="35"/>
      <c r="F3324" s="35"/>
      <c r="G3324" s="35"/>
      <c r="H3324" s="35"/>
      <c r="I3324" s="35"/>
      <c r="J3324" s="35"/>
      <c r="K3324" s="35"/>
      <c r="L3324" s="35"/>
      <c r="M3324" s="35"/>
      <c r="N3324" s="35"/>
      <c r="O3324" s="35"/>
      <c r="P3324" s="35"/>
      <c r="Q3324" s="35"/>
      <c r="R3324" s="35"/>
      <c r="S3324" s="35"/>
      <c r="T3324" s="17">
        <f t="shared" si="7369"/>
        <v>49340</v>
      </c>
      <c r="U3324" s="216">
        <f t="shared" si="7362"/>
        <v>3</v>
      </c>
      <c r="V3324" s="216">
        <f t="shared" si="7369"/>
        <v>3319</v>
      </c>
      <c r="W3324" s="16">
        <f t="shared" si="7376"/>
        <v>9.0931506849315067</v>
      </c>
      <c r="X3324" s="16" t="e">
        <f>IF(Template!$F$7="Linear interpolation",LinInterp($I$5:$I$22,$G$5:$G$22,W3324),CubicSpline($I$5:$I$22,$G$5:$G$22,W3324))</f>
        <v>#VALUE!</v>
      </c>
      <c r="Y3324" s="221" t="e">
        <f t="shared" si="7363"/>
        <v>#VALUE!</v>
      </c>
      <c r="Z3324" s="221" t="e">
        <f>Y3324/PRODUCT($AA$6:AA3323)</f>
        <v>#VALUE!</v>
      </c>
      <c r="AA3324" s="16" t="e">
        <f t="shared" si="7370"/>
        <v>#VALUE!</v>
      </c>
      <c r="AB3324" s="10" t="e">
        <f t="shared" si="7371"/>
        <v>#VALUE!</v>
      </c>
      <c r="AC3324" s="90">
        <f t="shared" si="7364"/>
        <v>3324</v>
      </c>
      <c r="AD3324" s="17">
        <f t="shared" si="7372"/>
        <v>49317</v>
      </c>
      <c r="AE3324" s="16" t="e">
        <f t="shared" si="7365"/>
        <v>#VALUE!</v>
      </c>
      <c r="AF3324" s="10">
        <f ca="1">IFERROR(AVERAGE(INDIRECT("AE"&amp;AC3324-Template!$F$10+1):INDIRECT("AE"&amp;AC3324)),0)</f>
        <v>0</v>
      </c>
      <c r="AG3324" s="35"/>
      <c r="AH3324" s="86"/>
      <c r="AI3324" s="35"/>
      <c r="AJ3324" s="35"/>
      <c r="AK3324" s="35"/>
      <c r="AL3324" s="35"/>
      <c r="AM3324" s="35"/>
      <c r="AN3324" s="35"/>
      <c r="AO3324" s="35"/>
      <c r="AP3324" s="35"/>
      <c r="AQ3324" s="35"/>
      <c r="AR3324" s="35"/>
      <c r="AS3324" s="35"/>
      <c r="AT3324" s="35"/>
      <c r="AU3324" s="35"/>
      <c r="AV3324" s="35"/>
      <c r="AW3324" s="35"/>
      <c r="AX3324" s="35"/>
      <c r="AY3324" s="35"/>
      <c r="AZ3324" s="17">
        <f t="shared" ref="AZ3324" si="7486">AZ3323+1</f>
        <v>49340</v>
      </c>
      <c r="BA3324" s="216">
        <f t="shared" si="7388"/>
        <v>3</v>
      </c>
      <c r="BB3324" s="216">
        <f t="shared" ref="BB3324" si="7487">BB3323+1</f>
        <v>3319</v>
      </c>
      <c r="BC3324" s="16">
        <f t="shared" si="7390"/>
        <v>9.0931506849315067</v>
      </c>
      <c r="BD3324" s="16">
        <f>IF(Template!$F$7="Linear interpolation",LinInterp($AO$5:$AO$18,$AM$5:$AM$18,BC3324),CubicSpline($AO$5:$AO$18,$AM$5:$AM$18,BC3324))</f>
        <v>14.149964944475789</v>
      </c>
      <c r="BE3324" s="221">
        <f t="shared" si="7469"/>
        <v>3.3314703360268614</v>
      </c>
      <c r="BF3324" s="221">
        <f>BE3324/PRODUCT($BG$6:BG3323)</f>
        <v>1.0003625789312631</v>
      </c>
      <c r="BG3324" s="16">
        <f t="shared" si="7391"/>
        <v>1.0003625789312631</v>
      </c>
      <c r="BH3324" s="10">
        <f t="shared" si="7392"/>
        <v>13.234130991104042</v>
      </c>
      <c r="BI3324" s="90"/>
      <c r="BJ3324" s="17">
        <f t="shared" si="7375"/>
        <v>49317</v>
      </c>
      <c r="BK3324" s="16">
        <f t="shared" si="7368"/>
        <v>13.233633816868373</v>
      </c>
      <c r="BL3324" s="10">
        <f ca="1">IFERROR(AVERAGE(INDIRECT("BK"&amp;AC3324-Template!$F$10+1):INDIRECT("BK"&amp;AC3324)),0)</f>
        <v>13.233196608873666</v>
      </c>
      <c r="BM3324" s="35"/>
      <c r="BN3324" s="86"/>
      <c r="BO3324" s="35"/>
      <c r="BP3324" s="35"/>
      <c r="BQ3324" s="35"/>
      <c r="BR3324" s="35"/>
      <c r="BS3324" s="35"/>
      <c r="BT3324" s="35"/>
      <c r="BU3324" s="35"/>
      <c r="BV3324" s="35"/>
      <c r="BW3324" s="35"/>
      <c r="BX3324" s="35"/>
      <c r="BY3324" s="35"/>
      <c r="BZ3324" s="35"/>
      <c r="CA3324" s="35"/>
      <c r="CB3324" s="35"/>
      <c r="CC3324" s="35"/>
      <c r="CD3324" s="35"/>
      <c r="CE3324" s="35"/>
      <c r="CF3324" s="35"/>
      <c r="CG3324" s="35"/>
      <c r="CH3324" s="35"/>
    </row>
    <row r="3325" spans="1:86" ht="15.6" x14ac:dyDescent="0.3">
      <c r="A3325" s="35"/>
      <c r="B3325" s="86"/>
      <c r="C3325" s="35"/>
      <c r="D3325" s="35"/>
      <c r="E3325" s="35"/>
      <c r="F3325" s="35"/>
      <c r="G3325" s="35"/>
      <c r="H3325" s="35"/>
      <c r="I3325" s="35"/>
      <c r="J3325" s="35"/>
      <c r="K3325" s="35"/>
      <c r="L3325" s="35"/>
      <c r="M3325" s="35"/>
      <c r="N3325" s="35"/>
      <c r="O3325" s="35"/>
      <c r="P3325" s="35"/>
      <c r="Q3325" s="35"/>
      <c r="R3325" s="35"/>
      <c r="S3325" s="35"/>
      <c r="T3325" s="17">
        <f t="shared" si="7369"/>
        <v>49341</v>
      </c>
      <c r="U3325" s="216">
        <f t="shared" si="7362"/>
        <v>4</v>
      </c>
      <c r="V3325" s="216">
        <f t="shared" si="7369"/>
        <v>3320</v>
      </c>
      <c r="W3325" s="16">
        <f t="shared" si="7376"/>
        <v>9.0958904109589049</v>
      </c>
      <c r="X3325" s="16" t="e">
        <f>IF(Template!$F$7="Linear interpolation",LinInterp($I$5:$I$22,$G$5:$G$22,W3325),CubicSpline($I$5:$I$22,$G$5:$G$22,W3325))</f>
        <v>#VALUE!</v>
      </c>
      <c r="Y3325" s="221" t="e">
        <f t="shared" si="7363"/>
        <v>#VALUE!</v>
      </c>
      <c r="Z3325" s="221" t="e">
        <f>Y3325/PRODUCT($AA$6:AA3324)</f>
        <v>#VALUE!</v>
      </c>
      <c r="AA3325" s="16" t="e">
        <f t="shared" si="7370"/>
        <v>#VALUE!</v>
      </c>
      <c r="AB3325" s="10" t="e">
        <f t="shared" si="7371"/>
        <v>#VALUE!</v>
      </c>
      <c r="AC3325" s="90">
        <f t="shared" si="7364"/>
        <v>3325</v>
      </c>
      <c r="AD3325" s="17">
        <f t="shared" si="7372"/>
        <v>49318</v>
      </c>
      <c r="AE3325" s="16" t="e">
        <f t="shared" si="7365"/>
        <v>#VALUE!</v>
      </c>
      <c r="AF3325" s="10">
        <f ca="1">IFERROR(AVERAGE(INDIRECT("AE"&amp;AC3325-Template!$F$10+1):INDIRECT("AE"&amp;AC3325)),0)</f>
        <v>0</v>
      </c>
      <c r="AG3325" s="35"/>
      <c r="AH3325" s="86"/>
      <c r="AI3325" s="35"/>
      <c r="AJ3325" s="35"/>
      <c r="AK3325" s="35"/>
      <c r="AL3325" s="35"/>
      <c r="AM3325" s="35"/>
      <c r="AN3325" s="35"/>
      <c r="AO3325" s="35"/>
      <c r="AP3325" s="35"/>
      <c r="AQ3325" s="35"/>
      <c r="AR3325" s="35"/>
      <c r="AS3325" s="35"/>
      <c r="AT3325" s="35"/>
      <c r="AU3325" s="35"/>
      <c r="AV3325" s="35"/>
      <c r="AW3325" s="35"/>
      <c r="AX3325" s="35"/>
      <c r="AY3325" s="35"/>
      <c r="AZ3325" s="17">
        <f t="shared" ref="AZ3325" si="7488">AZ3324+1</f>
        <v>49341</v>
      </c>
      <c r="BA3325" s="216">
        <f t="shared" si="7388"/>
        <v>4</v>
      </c>
      <c r="BB3325" s="216">
        <f t="shared" ref="BB3325" si="7489">BB3324+1</f>
        <v>3320</v>
      </c>
      <c r="BC3325" s="16">
        <f t="shared" si="7390"/>
        <v>9.0958904109589049</v>
      </c>
      <c r="BD3325" s="16">
        <f>IF(Template!$F$7="Linear interpolation",LinInterp($AO$5:$AO$18,$AM$5:$AM$18,BC3325),CubicSpline($AO$5:$AO$18,$AM$5:$AM$18,BC3325))</f>
        <v>14.149964074145704</v>
      </c>
      <c r="BE3325" s="221">
        <f t="shared" si="7469"/>
        <v>3.3326782592005535</v>
      </c>
      <c r="BF3325" s="221">
        <f>BE3325/PRODUCT($BG$6:BG3324)</f>
        <v>1.0003625795975517</v>
      </c>
      <c r="BG3325" s="16">
        <f t="shared" si="7391"/>
        <v>1.0003625795975517</v>
      </c>
      <c r="BH3325" s="10">
        <f t="shared" si="7392"/>
        <v>13.234155310637208</v>
      </c>
      <c r="BI3325" s="90"/>
      <c r="BJ3325" s="17">
        <f t="shared" si="7375"/>
        <v>49318</v>
      </c>
      <c r="BK3325" s="16">
        <f t="shared" si="7368"/>
        <v>13.23358229007443</v>
      </c>
      <c r="BL3325" s="10">
        <f ca="1">IFERROR(AVERAGE(INDIRECT("BK"&amp;AC3325-Template!$F$10+1):INDIRECT("BK"&amp;AC3325)),0)</f>
        <v>13.233221496587992</v>
      </c>
      <c r="BM3325" s="35"/>
      <c r="BN3325" s="86"/>
      <c r="BO3325" s="35"/>
      <c r="BP3325" s="35"/>
      <c r="BQ3325" s="35"/>
      <c r="BR3325" s="35"/>
      <c r="BS3325" s="35"/>
      <c r="BT3325" s="35"/>
      <c r="BU3325" s="35"/>
      <c r="BV3325" s="35"/>
      <c r="BW3325" s="35"/>
      <c r="BX3325" s="35"/>
      <c r="BY3325" s="35"/>
      <c r="BZ3325" s="35"/>
      <c r="CA3325" s="35"/>
      <c r="CB3325" s="35"/>
      <c r="CC3325" s="35"/>
      <c r="CD3325" s="35"/>
      <c r="CE3325" s="35"/>
      <c r="CF3325" s="35"/>
      <c r="CG3325" s="35"/>
      <c r="CH3325" s="35"/>
    </row>
    <row r="3326" spans="1:86" ht="15.6" x14ac:dyDescent="0.3">
      <c r="A3326" s="35"/>
      <c r="B3326" s="86"/>
      <c r="C3326" s="35"/>
      <c r="D3326" s="35"/>
      <c r="E3326" s="35"/>
      <c r="F3326" s="35"/>
      <c r="G3326" s="35"/>
      <c r="H3326" s="35"/>
      <c r="I3326" s="35"/>
      <c r="J3326" s="35"/>
      <c r="K3326" s="35"/>
      <c r="L3326" s="35"/>
      <c r="M3326" s="35"/>
      <c r="N3326" s="35"/>
      <c r="O3326" s="35"/>
      <c r="P3326" s="35"/>
      <c r="Q3326" s="35"/>
      <c r="R3326" s="35"/>
      <c r="S3326" s="35"/>
      <c r="T3326" s="17">
        <f t="shared" si="7369"/>
        <v>49342</v>
      </c>
      <c r="U3326" s="216">
        <f t="shared" si="7362"/>
        <v>5</v>
      </c>
      <c r="V3326" s="216">
        <f t="shared" si="7369"/>
        <v>3321</v>
      </c>
      <c r="W3326" s="16">
        <f t="shared" si="7376"/>
        <v>9.0986301369863014</v>
      </c>
      <c r="X3326" s="16" t="e">
        <f>IF(Template!$F$7="Linear interpolation",LinInterp($I$5:$I$22,$G$5:$G$22,W3326),CubicSpline($I$5:$I$22,$G$5:$G$22,W3326))</f>
        <v>#VALUE!</v>
      </c>
      <c r="Y3326" s="221" t="e">
        <f t="shared" si="7363"/>
        <v>#VALUE!</v>
      </c>
      <c r="Z3326" s="221" t="e">
        <f>Y3326/PRODUCT($AA$6:AA3325)</f>
        <v>#VALUE!</v>
      </c>
      <c r="AA3326" s="16" t="e">
        <f t="shared" si="7370"/>
        <v>#VALUE!</v>
      </c>
      <c r="AB3326" s="10" t="e">
        <f t="shared" si="7371"/>
        <v>#VALUE!</v>
      </c>
      <c r="AC3326" s="90">
        <f t="shared" si="7364"/>
        <v>3326</v>
      </c>
      <c r="AD3326" s="17">
        <f t="shared" si="7372"/>
        <v>49319</v>
      </c>
      <c r="AE3326" s="16" t="e">
        <f t="shared" si="7365"/>
        <v>#VALUE!</v>
      </c>
      <c r="AF3326" s="10">
        <f ca="1">IFERROR(AVERAGE(INDIRECT("AE"&amp;AC3326-Template!$F$10+1):INDIRECT("AE"&amp;AC3326)),0)</f>
        <v>0</v>
      </c>
      <c r="AG3326" s="35"/>
      <c r="AH3326" s="86"/>
      <c r="AI3326" s="35"/>
      <c r="AJ3326" s="35"/>
      <c r="AK3326" s="35"/>
      <c r="AL3326" s="35"/>
      <c r="AM3326" s="35"/>
      <c r="AN3326" s="35"/>
      <c r="AO3326" s="35"/>
      <c r="AP3326" s="35"/>
      <c r="AQ3326" s="35"/>
      <c r="AR3326" s="35"/>
      <c r="AS3326" s="35"/>
      <c r="AT3326" s="35"/>
      <c r="AU3326" s="35"/>
      <c r="AV3326" s="35"/>
      <c r="AW3326" s="35"/>
      <c r="AX3326" s="35"/>
      <c r="AY3326" s="35"/>
      <c r="AZ3326" s="17">
        <f t="shared" ref="AZ3326" si="7490">AZ3325+1</f>
        <v>49342</v>
      </c>
      <c r="BA3326" s="216">
        <f t="shared" si="7388"/>
        <v>5</v>
      </c>
      <c r="BB3326" s="216">
        <f t="shared" ref="BB3326" si="7491">BB3325+1</f>
        <v>3321</v>
      </c>
      <c r="BC3326" s="16">
        <f t="shared" si="7390"/>
        <v>9.0986301369863014</v>
      </c>
      <c r="BD3326" s="16">
        <f>IF(Template!$F$7="Linear interpolation",LinInterp($AO$5:$AO$18,$AM$5:$AM$18,BC3326),CubicSpline($AO$5:$AO$18,$AM$5:$AM$18,BC3326))</f>
        <v>14.149963212677083</v>
      </c>
      <c r="BE3326" s="221">
        <f t="shared" si="7469"/>
        <v>3.3338866225580737</v>
      </c>
      <c r="BF3326" s="221">
        <f>BE3326/PRODUCT($BG$6:BG3325)</f>
        <v>1.0003625802623413</v>
      </c>
      <c r="BG3326" s="16">
        <f t="shared" si="7391"/>
        <v>1.0003625802623413</v>
      </c>
      <c r="BH3326" s="10">
        <f t="shared" si="7392"/>
        <v>13.234179575456029</v>
      </c>
      <c r="BI3326" s="90"/>
      <c r="BJ3326" s="17">
        <f t="shared" si="7375"/>
        <v>49319</v>
      </c>
      <c r="BK3326" s="16">
        <f t="shared" si="7368"/>
        <v>13.233607791116487</v>
      </c>
      <c r="BL3326" s="10">
        <f ca="1">IFERROR(AVERAGE(INDIRECT("BK"&amp;AC3326-Template!$F$10+1):INDIRECT("BK"&amp;AC3326)),0)</f>
        <v>13.233243585669969</v>
      </c>
      <c r="BM3326" s="35"/>
      <c r="BN3326" s="86"/>
      <c r="BO3326" s="35"/>
      <c r="BP3326" s="35"/>
      <c r="BQ3326" s="35"/>
      <c r="BR3326" s="35"/>
      <c r="BS3326" s="35"/>
      <c r="BT3326" s="35"/>
      <c r="BU3326" s="35"/>
      <c r="BV3326" s="35"/>
      <c r="BW3326" s="35"/>
      <c r="BX3326" s="35"/>
      <c r="BY3326" s="35"/>
      <c r="BZ3326" s="35"/>
      <c r="CA3326" s="35"/>
      <c r="CB3326" s="35"/>
      <c r="CC3326" s="35"/>
      <c r="CD3326" s="35"/>
      <c r="CE3326" s="35"/>
      <c r="CF3326" s="35"/>
      <c r="CG3326" s="35"/>
      <c r="CH3326" s="35"/>
    </row>
    <row r="3327" spans="1:86" ht="15.6" x14ac:dyDescent="0.3">
      <c r="A3327" s="35"/>
      <c r="B3327" s="86"/>
      <c r="C3327" s="35"/>
      <c r="D3327" s="35"/>
      <c r="E3327" s="35"/>
      <c r="F3327" s="35"/>
      <c r="G3327" s="35"/>
      <c r="H3327" s="35"/>
      <c r="I3327" s="35"/>
      <c r="J3327" s="35"/>
      <c r="K3327" s="35"/>
      <c r="L3327" s="35"/>
      <c r="M3327" s="35"/>
      <c r="N3327" s="35"/>
      <c r="O3327" s="35"/>
      <c r="P3327" s="35"/>
      <c r="Q3327" s="35"/>
      <c r="R3327" s="35"/>
      <c r="S3327" s="35"/>
      <c r="T3327" s="17">
        <f t="shared" si="7369"/>
        <v>49343</v>
      </c>
      <c r="U3327" s="216">
        <f t="shared" si="7362"/>
        <v>6</v>
      </c>
      <c r="V3327" s="216">
        <f t="shared" si="7369"/>
        <v>3322</v>
      </c>
      <c r="W3327" s="16">
        <f t="shared" si="7376"/>
        <v>9.1013698630136979</v>
      </c>
      <c r="X3327" s="16" t="e">
        <f>IF(Template!$F$7="Linear interpolation",LinInterp($I$5:$I$22,$G$5:$G$22,W3327),CubicSpline($I$5:$I$22,$G$5:$G$22,W3327))</f>
        <v>#VALUE!</v>
      </c>
      <c r="Y3327" s="221" t="e">
        <f t="shared" si="7363"/>
        <v>#VALUE!</v>
      </c>
      <c r="Z3327" s="221" t="e">
        <f>Y3327/PRODUCT($AA$6:AA3326)</f>
        <v>#VALUE!</v>
      </c>
      <c r="AA3327" s="16" t="e">
        <f t="shared" si="7370"/>
        <v>#VALUE!</v>
      </c>
      <c r="AB3327" s="10" t="e">
        <f t="shared" si="7371"/>
        <v>#VALUE!</v>
      </c>
      <c r="AC3327" s="90">
        <f t="shared" si="7364"/>
        <v>3327</v>
      </c>
      <c r="AD3327" s="17">
        <f t="shared" si="7372"/>
        <v>49320</v>
      </c>
      <c r="AE3327" s="16" t="e">
        <f t="shared" si="7365"/>
        <v>#VALUE!</v>
      </c>
      <c r="AF3327" s="10">
        <f ca="1">IFERROR(AVERAGE(INDIRECT("AE"&amp;AC3327-Template!$F$10+1):INDIRECT("AE"&amp;AC3327)),0)</f>
        <v>0</v>
      </c>
      <c r="AG3327" s="35"/>
      <c r="AH3327" s="86"/>
      <c r="AI3327" s="35"/>
      <c r="AJ3327" s="35"/>
      <c r="AK3327" s="35"/>
      <c r="AL3327" s="35"/>
      <c r="AM3327" s="35"/>
      <c r="AN3327" s="35"/>
      <c r="AO3327" s="35"/>
      <c r="AP3327" s="35"/>
      <c r="AQ3327" s="35"/>
      <c r="AR3327" s="35"/>
      <c r="AS3327" s="35"/>
      <c r="AT3327" s="35"/>
      <c r="AU3327" s="35"/>
      <c r="AV3327" s="35"/>
      <c r="AW3327" s="35"/>
      <c r="AX3327" s="35"/>
      <c r="AY3327" s="35"/>
      <c r="AZ3327" s="17">
        <f t="shared" ref="AZ3327" si="7492">AZ3326+1</f>
        <v>49343</v>
      </c>
      <c r="BA3327" s="216">
        <f t="shared" si="7388"/>
        <v>6</v>
      </c>
      <c r="BB3327" s="216">
        <f t="shared" ref="BB3327" si="7493">BB3326+1</f>
        <v>3322</v>
      </c>
      <c r="BC3327" s="16">
        <f t="shared" si="7390"/>
        <v>9.1013698630136979</v>
      </c>
      <c r="BD3327" s="16">
        <f>IF(Template!$F$7="Linear interpolation",LinInterp($AO$5:$AO$18,$AM$5:$AM$18,BC3327),CubicSpline($AO$5:$AO$18,$AM$5:$AM$18,BC3327))</f>
        <v>14.149962360043073</v>
      </c>
      <c r="BE3327" s="221">
        <f t="shared" si="7469"/>
        <v>3.3350954262556196</v>
      </c>
      <c r="BF3327" s="221">
        <f>BE3327/PRODUCT($BG$6:BG3326)</f>
        <v>1.000362580925628</v>
      </c>
      <c r="BG3327" s="16">
        <f t="shared" si="7391"/>
        <v>1.0003625802623413</v>
      </c>
      <c r="BH3327" s="10">
        <f t="shared" si="7392"/>
        <v>13.234179575456029</v>
      </c>
      <c r="BI3327" s="90"/>
      <c r="BJ3327" s="17">
        <f t="shared" si="7375"/>
        <v>49320</v>
      </c>
      <c r="BK3327" s="16">
        <f t="shared" si="7368"/>
        <v>13.233633239446041</v>
      </c>
      <c r="BL3327" s="10">
        <f ca="1">IFERROR(AVERAGE(INDIRECT("BK"&amp;AC3327-Template!$F$10+1):INDIRECT("BK"&amp;AC3327)),0)</f>
        <v>13.233267694409323</v>
      </c>
      <c r="BM3327" s="35"/>
      <c r="BN3327" s="86"/>
      <c r="BO3327" s="35"/>
      <c r="BP3327" s="35"/>
      <c r="BQ3327" s="35"/>
      <c r="BR3327" s="35"/>
      <c r="BS3327" s="35"/>
      <c r="BT3327" s="35"/>
      <c r="BU3327" s="35"/>
      <c r="BV3327" s="35"/>
      <c r="BW3327" s="35"/>
      <c r="BX3327" s="35"/>
      <c r="BY3327" s="35"/>
      <c r="BZ3327" s="35"/>
      <c r="CA3327" s="35"/>
      <c r="CB3327" s="35"/>
      <c r="CC3327" s="35"/>
      <c r="CD3327" s="35"/>
      <c r="CE3327" s="35"/>
      <c r="CF3327" s="35"/>
      <c r="CG3327" s="35"/>
      <c r="CH3327" s="35"/>
    </row>
    <row r="3328" spans="1:86" ht="15.6" x14ac:dyDescent="0.3">
      <c r="A3328" s="35"/>
      <c r="B3328" s="86"/>
      <c r="C3328" s="35"/>
      <c r="D3328" s="35"/>
      <c r="E3328" s="35"/>
      <c r="F3328" s="35"/>
      <c r="G3328" s="35"/>
      <c r="H3328" s="35"/>
      <c r="I3328" s="35"/>
      <c r="J3328" s="35"/>
      <c r="K3328" s="35"/>
      <c r="L3328" s="35"/>
      <c r="M3328" s="35"/>
      <c r="N3328" s="35"/>
      <c r="O3328" s="35"/>
      <c r="P3328" s="35"/>
      <c r="Q3328" s="35"/>
      <c r="R3328" s="35"/>
      <c r="S3328" s="35"/>
      <c r="T3328" s="17">
        <f t="shared" si="7369"/>
        <v>49344</v>
      </c>
      <c r="U3328" s="216">
        <f t="shared" si="7362"/>
        <v>7</v>
      </c>
      <c r="V3328" s="216">
        <f t="shared" si="7369"/>
        <v>3323</v>
      </c>
      <c r="W3328" s="16">
        <f t="shared" si="7376"/>
        <v>9.1041095890410961</v>
      </c>
      <c r="X3328" s="16" t="e">
        <f>IF(Template!$F$7="Linear interpolation",LinInterp($I$5:$I$22,$G$5:$G$22,W3328),CubicSpline($I$5:$I$22,$G$5:$G$22,W3328))</f>
        <v>#VALUE!</v>
      </c>
      <c r="Y3328" s="221" t="e">
        <f t="shared" si="7363"/>
        <v>#VALUE!</v>
      </c>
      <c r="Z3328" s="221" t="e">
        <f>Y3328/PRODUCT($AA$6:AA3327)</f>
        <v>#VALUE!</v>
      </c>
      <c r="AA3328" s="16" t="e">
        <f t="shared" si="7370"/>
        <v>#VALUE!</v>
      </c>
      <c r="AB3328" s="10" t="e">
        <f t="shared" si="7371"/>
        <v>#VALUE!</v>
      </c>
      <c r="AC3328" s="90">
        <f t="shared" si="7364"/>
        <v>3328</v>
      </c>
      <c r="AD3328" s="17">
        <f t="shared" si="7372"/>
        <v>49321</v>
      </c>
      <c r="AE3328" s="16" t="e">
        <f t="shared" si="7365"/>
        <v>#VALUE!</v>
      </c>
      <c r="AF3328" s="10">
        <f ca="1">IFERROR(AVERAGE(INDIRECT("AE"&amp;AC3328-Template!$F$10+1):INDIRECT("AE"&amp;AC3328)),0)</f>
        <v>0</v>
      </c>
      <c r="AG3328" s="35"/>
      <c r="AH3328" s="86"/>
      <c r="AI3328" s="35"/>
      <c r="AJ3328" s="35"/>
      <c r="AK3328" s="35"/>
      <c r="AL3328" s="35"/>
      <c r="AM3328" s="35"/>
      <c r="AN3328" s="35"/>
      <c r="AO3328" s="35"/>
      <c r="AP3328" s="35"/>
      <c r="AQ3328" s="35"/>
      <c r="AR3328" s="35"/>
      <c r="AS3328" s="35"/>
      <c r="AT3328" s="35"/>
      <c r="AU3328" s="35"/>
      <c r="AV3328" s="35"/>
      <c r="AW3328" s="35"/>
      <c r="AX3328" s="35"/>
      <c r="AY3328" s="35"/>
      <c r="AZ3328" s="17">
        <f t="shared" ref="AZ3328" si="7494">AZ3327+1</f>
        <v>49344</v>
      </c>
      <c r="BA3328" s="216">
        <f t="shared" si="7388"/>
        <v>7</v>
      </c>
      <c r="BB3328" s="216">
        <f t="shared" ref="BB3328" si="7495">BB3327+1</f>
        <v>3323</v>
      </c>
      <c r="BC3328" s="16">
        <f t="shared" si="7390"/>
        <v>9.1041095890410961</v>
      </c>
      <c r="BD3328" s="16">
        <f>IF(Template!$F$7="Linear interpolation",LinInterp($AO$5:$AO$18,$AM$5:$AM$18,BC3328),CubicSpline($AO$5:$AO$18,$AM$5:$AM$18,BC3328))</f>
        <v>14.149961516216822</v>
      </c>
      <c r="BE3328" s="221">
        <f t="shared" si="7469"/>
        <v>3.3363046704494281</v>
      </c>
      <c r="BF3328" s="221">
        <f>BE3328/PRODUCT($BG$6:BG3327)</f>
        <v>1.0003625822506945</v>
      </c>
      <c r="BG3328" s="16">
        <f t="shared" si="7391"/>
        <v>1.0003625802623413</v>
      </c>
      <c r="BH3328" s="10">
        <f t="shared" si="7392"/>
        <v>13.234179575456029</v>
      </c>
      <c r="BI3328" s="90"/>
      <c r="BJ3328" s="17">
        <f t="shared" si="7375"/>
        <v>49321</v>
      </c>
      <c r="BK3328" s="16">
        <f t="shared" si="7368"/>
        <v>13.233658634892898</v>
      </c>
      <c r="BL3328" s="10">
        <f ca="1">IFERROR(AVERAGE(INDIRECT("BK"&amp;AC3328-Template!$F$10+1):INDIRECT("BK"&amp;AC3328)),0)</f>
        <v>13.233291996670712</v>
      </c>
      <c r="BM3328" s="35"/>
      <c r="BN3328" s="86"/>
      <c r="BO3328" s="35"/>
      <c r="BP3328" s="35"/>
      <c r="BQ3328" s="35"/>
      <c r="BR3328" s="35"/>
      <c r="BS3328" s="35"/>
      <c r="BT3328" s="35"/>
      <c r="BU3328" s="35"/>
      <c r="BV3328" s="35"/>
      <c r="BW3328" s="35"/>
      <c r="BX3328" s="35"/>
      <c r="BY3328" s="35"/>
      <c r="BZ3328" s="35"/>
      <c r="CA3328" s="35"/>
      <c r="CB3328" s="35"/>
      <c r="CC3328" s="35"/>
      <c r="CD3328" s="35"/>
      <c r="CE3328" s="35"/>
      <c r="CF3328" s="35"/>
      <c r="CG3328" s="35"/>
      <c r="CH3328" s="35"/>
    </row>
    <row r="3329" spans="1:86" ht="15.6" x14ac:dyDescent="0.3">
      <c r="A3329" s="35"/>
      <c r="B3329" s="86"/>
      <c r="C3329" s="35"/>
      <c r="D3329" s="35"/>
      <c r="E3329" s="35"/>
      <c r="F3329" s="35"/>
      <c r="G3329" s="35"/>
      <c r="H3329" s="35"/>
      <c r="I3329" s="35"/>
      <c r="J3329" s="35"/>
      <c r="K3329" s="35"/>
      <c r="L3329" s="35"/>
      <c r="M3329" s="35"/>
      <c r="N3329" s="35"/>
      <c r="O3329" s="35"/>
      <c r="P3329" s="35"/>
      <c r="Q3329" s="35"/>
      <c r="R3329" s="35"/>
      <c r="S3329" s="35"/>
      <c r="T3329" s="17">
        <f t="shared" si="7369"/>
        <v>49345</v>
      </c>
      <c r="U3329" s="216">
        <f t="shared" si="7362"/>
        <v>1</v>
      </c>
      <c r="V3329" s="216">
        <f t="shared" si="7369"/>
        <v>3324</v>
      </c>
      <c r="W3329" s="16">
        <f t="shared" si="7376"/>
        <v>9.1068493150684926</v>
      </c>
      <c r="X3329" s="16" t="e">
        <f>IF(Template!$F$7="Linear interpolation",LinInterp($I$5:$I$22,$G$5:$G$22,W3329),CubicSpline($I$5:$I$22,$G$5:$G$22,W3329))</f>
        <v>#VALUE!</v>
      </c>
      <c r="Y3329" s="221" t="e">
        <f t="shared" si="7363"/>
        <v>#VALUE!</v>
      </c>
      <c r="Z3329" s="221" t="e">
        <f>Y3329/PRODUCT($AA$6:AA3328)</f>
        <v>#VALUE!</v>
      </c>
      <c r="AA3329" s="16" t="e">
        <f t="shared" si="7370"/>
        <v>#VALUE!</v>
      </c>
      <c r="AB3329" s="10" t="e">
        <f t="shared" si="7371"/>
        <v>#VALUE!</v>
      </c>
      <c r="AC3329" s="90">
        <f t="shared" si="7364"/>
        <v>3329</v>
      </c>
      <c r="AD3329" s="17">
        <f t="shared" si="7372"/>
        <v>49322</v>
      </c>
      <c r="AE3329" s="16" t="e">
        <f t="shared" si="7365"/>
        <v>#VALUE!</v>
      </c>
      <c r="AF3329" s="10">
        <f ca="1">IFERROR(AVERAGE(INDIRECT("AE"&amp;AC3329-Template!$F$10+1):INDIRECT("AE"&amp;AC3329)),0)</f>
        <v>0</v>
      </c>
      <c r="AG3329" s="35"/>
      <c r="AH3329" s="86"/>
      <c r="AI3329" s="35"/>
      <c r="AJ3329" s="35"/>
      <c r="AK3329" s="35"/>
      <c r="AL3329" s="35"/>
      <c r="AM3329" s="35"/>
      <c r="AN3329" s="35"/>
      <c r="AO3329" s="35"/>
      <c r="AP3329" s="35"/>
      <c r="AQ3329" s="35"/>
      <c r="AR3329" s="35"/>
      <c r="AS3329" s="35"/>
      <c r="AT3329" s="35"/>
      <c r="AU3329" s="35"/>
      <c r="AV3329" s="35"/>
      <c r="AW3329" s="35"/>
      <c r="AX3329" s="35"/>
      <c r="AY3329" s="35"/>
      <c r="AZ3329" s="17">
        <f t="shared" ref="AZ3329" si="7496">AZ3328+1</f>
        <v>49345</v>
      </c>
      <c r="BA3329" s="216">
        <f t="shared" si="7388"/>
        <v>1</v>
      </c>
      <c r="BB3329" s="216">
        <f t="shared" ref="BB3329" si="7497">BB3328+1</f>
        <v>3324</v>
      </c>
      <c r="BC3329" s="16">
        <f t="shared" si="7390"/>
        <v>9.1068493150684926</v>
      </c>
      <c r="BD3329" s="16">
        <f>IF(Template!$F$7="Linear interpolation",LinInterp($AO$5:$AO$18,$AM$5:$AM$18,BC3329),CubicSpline($AO$5:$AO$18,$AM$5:$AM$18,BC3329))</f>
        <v>14.149960681171477</v>
      </c>
      <c r="BE3329" s="221">
        <f t="shared" si="7469"/>
        <v>3.3375143552957822</v>
      </c>
      <c r="BF3329" s="221">
        <f>BE3329/PRODUCT($BG$6:BG3328)</f>
        <v>1.0003625842360324</v>
      </c>
      <c r="BG3329" s="16">
        <f t="shared" si="7391"/>
        <v>1.0003625842360324</v>
      </c>
      <c r="BH3329" s="10">
        <f t="shared" si="7392"/>
        <v>13.234324615183146</v>
      </c>
      <c r="BI3329" s="90"/>
      <c r="BJ3329" s="17">
        <f t="shared" si="7375"/>
        <v>49322</v>
      </c>
      <c r="BK3329" s="16">
        <f t="shared" si="7368"/>
        <v>13.233658634892898</v>
      </c>
      <c r="BL3329" s="10">
        <f ca="1">IFERROR(AVERAGE(INDIRECT("BK"&amp;AC3329-Template!$F$10+1):INDIRECT("BK"&amp;AC3329)),0)</f>
        <v>13.233315632437748</v>
      </c>
      <c r="BM3329" s="35"/>
      <c r="BN3329" s="86"/>
      <c r="BO3329" s="35"/>
      <c r="BP3329" s="35"/>
      <c r="BQ3329" s="35"/>
      <c r="BR3329" s="35"/>
      <c r="BS3329" s="35"/>
      <c r="BT3329" s="35"/>
      <c r="BU3329" s="35"/>
      <c r="BV3329" s="35"/>
      <c r="BW3329" s="35"/>
      <c r="BX3329" s="35"/>
      <c r="BY3329" s="35"/>
      <c r="BZ3329" s="35"/>
      <c r="CA3329" s="35"/>
      <c r="CB3329" s="35"/>
      <c r="CC3329" s="35"/>
      <c r="CD3329" s="35"/>
      <c r="CE3329" s="35"/>
      <c r="CF3329" s="35"/>
      <c r="CG3329" s="35"/>
      <c r="CH3329" s="35"/>
    </row>
    <row r="3330" spans="1:86" ht="15.6" x14ac:dyDescent="0.3">
      <c r="A3330" s="35"/>
      <c r="B3330" s="86"/>
      <c r="C3330" s="35"/>
      <c r="D3330" s="35"/>
      <c r="E3330" s="35"/>
      <c r="F3330" s="35"/>
      <c r="G3330" s="35"/>
      <c r="H3330" s="35"/>
      <c r="I3330" s="35"/>
      <c r="J3330" s="35"/>
      <c r="K3330" s="35"/>
      <c r="L3330" s="35"/>
      <c r="M3330" s="35"/>
      <c r="N3330" s="35"/>
      <c r="O3330" s="35"/>
      <c r="P3330" s="35"/>
      <c r="Q3330" s="35"/>
      <c r="R3330" s="35"/>
      <c r="S3330" s="35"/>
      <c r="T3330" s="17">
        <f t="shared" si="7369"/>
        <v>49346</v>
      </c>
      <c r="U3330" s="216">
        <f t="shared" si="7362"/>
        <v>2</v>
      </c>
      <c r="V3330" s="216">
        <f t="shared" si="7369"/>
        <v>3325</v>
      </c>
      <c r="W3330" s="16">
        <f t="shared" si="7376"/>
        <v>9.1095890410958908</v>
      </c>
      <c r="X3330" s="16" t="e">
        <f>IF(Template!$F$7="Linear interpolation",LinInterp($I$5:$I$22,$G$5:$G$22,W3330),CubicSpline($I$5:$I$22,$G$5:$G$22,W3330))</f>
        <v>#VALUE!</v>
      </c>
      <c r="Y3330" s="221" t="e">
        <f t="shared" si="7363"/>
        <v>#VALUE!</v>
      </c>
      <c r="Z3330" s="221" t="e">
        <f>Y3330/PRODUCT($AA$6:AA3329)</f>
        <v>#VALUE!</v>
      </c>
      <c r="AA3330" s="16" t="e">
        <f t="shared" si="7370"/>
        <v>#VALUE!</v>
      </c>
      <c r="AB3330" s="10" t="e">
        <f t="shared" si="7371"/>
        <v>#VALUE!</v>
      </c>
      <c r="AC3330" s="90">
        <f t="shared" si="7364"/>
        <v>3330</v>
      </c>
      <c r="AD3330" s="17">
        <f t="shared" si="7372"/>
        <v>49323</v>
      </c>
      <c r="AE3330" s="16" t="e">
        <f t="shared" si="7365"/>
        <v>#VALUE!</v>
      </c>
      <c r="AF3330" s="10">
        <f ca="1">IFERROR(AVERAGE(INDIRECT("AE"&amp;AC3330-Template!$F$10+1):INDIRECT("AE"&amp;AC3330)),0)</f>
        <v>0</v>
      </c>
      <c r="AG3330" s="35"/>
      <c r="AH3330" s="86"/>
      <c r="AI3330" s="35"/>
      <c r="AJ3330" s="35"/>
      <c r="AK3330" s="35"/>
      <c r="AL3330" s="35"/>
      <c r="AM3330" s="35"/>
      <c r="AN3330" s="35"/>
      <c r="AO3330" s="35"/>
      <c r="AP3330" s="35"/>
      <c r="AQ3330" s="35"/>
      <c r="AR3330" s="35"/>
      <c r="AS3330" s="35"/>
      <c r="AT3330" s="35"/>
      <c r="AU3330" s="35"/>
      <c r="AV3330" s="35"/>
      <c r="AW3330" s="35"/>
      <c r="AX3330" s="35"/>
      <c r="AY3330" s="35"/>
      <c r="AZ3330" s="17">
        <f t="shared" ref="AZ3330" si="7498">AZ3329+1</f>
        <v>49346</v>
      </c>
      <c r="BA3330" s="216">
        <f t="shared" si="7388"/>
        <v>2</v>
      </c>
      <c r="BB3330" s="216">
        <f t="shared" ref="BB3330" si="7499">BB3329+1</f>
        <v>3325</v>
      </c>
      <c r="BC3330" s="16">
        <f t="shared" si="7390"/>
        <v>9.1095890410958908</v>
      </c>
      <c r="BD3330" s="16">
        <f>IF(Template!$F$7="Linear interpolation",LinInterp($AO$5:$AO$18,$AM$5:$AM$18,BC3330),CubicSpline($AO$5:$AO$18,$AM$5:$AM$18,BC3330))</f>
        <v>14.149959854880185</v>
      </c>
      <c r="BE3330" s="221">
        <f t="shared" si="7469"/>
        <v>3.3387244809510128</v>
      </c>
      <c r="BF3330" s="221">
        <f>BE3330/PRODUCT($BG$6:BG3329)</f>
        <v>1.0003625829064406</v>
      </c>
      <c r="BG3330" s="16">
        <f t="shared" si="7391"/>
        <v>1.0003625829064406</v>
      </c>
      <c r="BH3330" s="10">
        <f t="shared" si="7392"/>
        <v>13.23427608508354</v>
      </c>
      <c r="BI3330" s="90"/>
      <c r="BJ3330" s="17">
        <f t="shared" si="7375"/>
        <v>49323</v>
      </c>
      <c r="BK3330" s="16">
        <f t="shared" si="7368"/>
        <v>13.233658634892898</v>
      </c>
      <c r="BL3330" s="10">
        <f ca="1">IFERROR(AVERAGE(INDIRECT("BK"&amp;AC3330-Template!$F$10+1):INDIRECT("BK"&amp;AC3330)),0)</f>
        <v>13.233338588195688</v>
      </c>
      <c r="BM3330" s="35"/>
      <c r="BN3330" s="86"/>
      <c r="BO3330" s="35"/>
      <c r="BP3330" s="35"/>
      <c r="BQ3330" s="35"/>
      <c r="BR3330" s="35"/>
      <c r="BS3330" s="35"/>
      <c r="BT3330" s="35"/>
      <c r="BU3330" s="35"/>
      <c r="BV3330" s="35"/>
      <c r="BW3330" s="35"/>
      <c r="BX3330" s="35"/>
      <c r="BY3330" s="35"/>
      <c r="BZ3330" s="35"/>
      <c r="CA3330" s="35"/>
      <c r="CB3330" s="35"/>
      <c r="CC3330" s="35"/>
      <c r="CD3330" s="35"/>
      <c r="CE3330" s="35"/>
      <c r="CF3330" s="35"/>
      <c r="CG3330" s="35"/>
      <c r="CH3330" s="35"/>
    </row>
    <row r="3331" spans="1:86" ht="15.6" x14ac:dyDescent="0.3">
      <c r="A3331" s="35"/>
      <c r="B3331" s="86"/>
      <c r="C3331" s="35"/>
      <c r="D3331" s="35"/>
      <c r="E3331" s="35"/>
      <c r="F3331" s="35"/>
      <c r="G3331" s="35"/>
      <c r="H3331" s="35"/>
      <c r="I3331" s="35"/>
      <c r="J3331" s="35"/>
      <c r="K3331" s="35"/>
      <c r="L3331" s="35"/>
      <c r="M3331" s="35"/>
      <c r="N3331" s="35"/>
      <c r="O3331" s="35"/>
      <c r="P3331" s="35"/>
      <c r="Q3331" s="35"/>
      <c r="R3331" s="35"/>
      <c r="S3331" s="35"/>
      <c r="T3331" s="17">
        <f t="shared" si="7369"/>
        <v>49347</v>
      </c>
      <c r="U3331" s="216">
        <f t="shared" si="7362"/>
        <v>3</v>
      </c>
      <c r="V3331" s="216">
        <f t="shared" si="7369"/>
        <v>3326</v>
      </c>
      <c r="W3331" s="16">
        <f t="shared" si="7376"/>
        <v>9.1123287671232873</v>
      </c>
      <c r="X3331" s="16" t="e">
        <f>IF(Template!$F$7="Linear interpolation",LinInterp($I$5:$I$22,$G$5:$G$22,W3331),CubicSpline($I$5:$I$22,$G$5:$G$22,W3331))</f>
        <v>#VALUE!</v>
      </c>
      <c r="Y3331" s="221" t="e">
        <f t="shared" si="7363"/>
        <v>#VALUE!</v>
      </c>
      <c r="Z3331" s="221" t="e">
        <f>Y3331/PRODUCT($AA$6:AA3330)</f>
        <v>#VALUE!</v>
      </c>
      <c r="AA3331" s="16" t="e">
        <f t="shared" si="7370"/>
        <v>#VALUE!</v>
      </c>
      <c r="AB3331" s="10" t="e">
        <f t="shared" si="7371"/>
        <v>#VALUE!</v>
      </c>
      <c r="AC3331" s="90">
        <f t="shared" si="7364"/>
        <v>3331</v>
      </c>
      <c r="AD3331" s="17">
        <f t="shared" si="7372"/>
        <v>49324</v>
      </c>
      <c r="AE3331" s="16" t="e">
        <f t="shared" si="7365"/>
        <v>#VALUE!</v>
      </c>
      <c r="AF3331" s="10">
        <f ca="1">IFERROR(AVERAGE(INDIRECT("AE"&amp;AC3331-Template!$F$10+1):INDIRECT("AE"&amp;AC3331)),0)</f>
        <v>0</v>
      </c>
      <c r="AG3331" s="35"/>
      <c r="AH3331" s="86"/>
      <c r="AI3331" s="35"/>
      <c r="AJ3331" s="35"/>
      <c r="AK3331" s="35"/>
      <c r="AL3331" s="35"/>
      <c r="AM3331" s="35"/>
      <c r="AN3331" s="35"/>
      <c r="AO3331" s="35"/>
      <c r="AP3331" s="35"/>
      <c r="AQ3331" s="35"/>
      <c r="AR3331" s="35"/>
      <c r="AS3331" s="35"/>
      <c r="AT3331" s="35"/>
      <c r="AU3331" s="35"/>
      <c r="AV3331" s="35"/>
      <c r="AW3331" s="35"/>
      <c r="AX3331" s="35"/>
      <c r="AY3331" s="35"/>
      <c r="AZ3331" s="17">
        <f t="shared" ref="AZ3331" si="7500">AZ3330+1</f>
        <v>49347</v>
      </c>
      <c r="BA3331" s="216">
        <f t="shared" si="7388"/>
        <v>3</v>
      </c>
      <c r="BB3331" s="216">
        <f t="shared" ref="BB3331" si="7501">BB3330+1</f>
        <v>3326</v>
      </c>
      <c r="BC3331" s="16">
        <f t="shared" si="7390"/>
        <v>9.1123287671232873</v>
      </c>
      <c r="BD3331" s="16">
        <f>IF(Template!$F$7="Linear interpolation",LinInterp($AO$5:$AO$18,$AM$5:$AM$18,BC3331),CubicSpline($AO$5:$AO$18,$AM$5:$AM$18,BC3331))</f>
        <v>14.149959037316092</v>
      </c>
      <c r="BE3331" s="221">
        <f t="shared" si="7469"/>
        <v>3.3399350475714766</v>
      </c>
      <c r="BF3331" s="221">
        <f>BE3331/PRODUCT($BG$6:BG3330)</f>
        <v>1.0003625835636845</v>
      </c>
      <c r="BG3331" s="16">
        <f t="shared" si="7391"/>
        <v>1.0003625835636845</v>
      </c>
      <c r="BH3331" s="10">
        <f t="shared" si="7392"/>
        <v>13.234300074482785</v>
      </c>
      <c r="BI3331" s="90"/>
      <c r="BJ3331" s="17">
        <f t="shared" si="7375"/>
        <v>49324</v>
      </c>
      <c r="BK3331" s="16">
        <f t="shared" si="7368"/>
        <v>13.233810478576856</v>
      </c>
      <c r="BL3331" s="10">
        <f ca="1">IFERROR(AVERAGE(INDIRECT("BK"&amp;AC3331-Template!$F$10+1):INDIRECT("BK"&amp;AC3331)),0)</f>
        <v>13.233366605409763</v>
      </c>
      <c r="BM3331" s="35"/>
      <c r="BN3331" s="86"/>
      <c r="BO3331" s="35"/>
      <c r="BP3331" s="35"/>
      <c r="BQ3331" s="35"/>
      <c r="BR3331" s="35"/>
      <c r="BS3331" s="35"/>
      <c r="BT3331" s="35"/>
      <c r="BU3331" s="35"/>
      <c r="BV3331" s="35"/>
      <c r="BW3331" s="35"/>
      <c r="BX3331" s="35"/>
      <c r="BY3331" s="35"/>
      <c r="BZ3331" s="35"/>
      <c r="CA3331" s="35"/>
      <c r="CB3331" s="35"/>
      <c r="CC3331" s="35"/>
      <c r="CD3331" s="35"/>
      <c r="CE3331" s="35"/>
      <c r="CF3331" s="35"/>
      <c r="CG3331" s="35"/>
      <c r="CH3331" s="35"/>
    </row>
    <row r="3332" spans="1:86" ht="15.6" x14ac:dyDescent="0.3">
      <c r="A3332" s="35"/>
      <c r="B3332" s="86"/>
      <c r="C3332" s="35"/>
      <c r="D3332" s="35"/>
      <c r="E3332" s="35"/>
      <c r="F3332" s="35"/>
      <c r="G3332" s="35"/>
      <c r="H3332" s="35"/>
      <c r="I3332" s="35"/>
      <c r="J3332" s="35"/>
      <c r="K3332" s="35"/>
      <c r="L3332" s="35"/>
      <c r="M3332" s="35"/>
      <c r="N3332" s="35"/>
      <c r="O3332" s="35"/>
      <c r="P3332" s="35"/>
      <c r="Q3332" s="35"/>
      <c r="R3332" s="35"/>
      <c r="S3332" s="35"/>
      <c r="T3332" s="17">
        <f t="shared" si="7369"/>
        <v>49348</v>
      </c>
      <c r="U3332" s="216">
        <f t="shared" si="7362"/>
        <v>4</v>
      </c>
      <c r="V3332" s="216">
        <f t="shared" si="7369"/>
        <v>3327</v>
      </c>
      <c r="W3332" s="16">
        <f t="shared" si="7376"/>
        <v>9.1150684931506856</v>
      </c>
      <c r="X3332" s="16" t="e">
        <f>IF(Template!$F$7="Linear interpolation",LinInterp($I$5:$I$22,$G$5:$G$22,W3332),CubicSpline($I$5:$I$22,$G$5:$G$22,W3332))</f>
        <v>#VALUE!</v>
      </c>
      <c r="Y3332" s="221" t="e">
        <f t="shared" si="7363"/>
        <v>#VALUE!</v>
      </c>
      <c r="Z3332" s="221" t="e">
        <f>Y3332/PRODUCT($AA$6:AA3331)</f>
        <v>#VALUE!</v>
      </c>
      <c r="AA3332" s="16" t="e">
        <f t="shared" si="7370"/>
        <v>#VALUE!</v>
      </c>
      <c r="AB3332" s="10" t="e">
        <f t="shared" si="7371"/>
        <v>#VALUE!</v>
      </c>
      <c r="AC3332" s="90">
        <f t="shared" si="7364"/>
        <v>3332</v>
      </c>
      <c r="AD3332" s="17">
        <f t="shared" si="7372"/>
        <v>49325</v>
      </c>
      <c r="AE3332" s="16" t="e">
        <f t="shared" si="7365"/>
        <v>#VALUE!</v>
      </c>
      <c r="AF3332" s="10">
        <f ca="1">IFERROR(AVERAGE(INDIRECT("AE"&amp;AC3332-Template!$F$10+1):INDIRECT("AE"&amp;AC3332)),0)</f>
        <v>0</v>
      </c>
      <c r="AG3332" s="35"/>
      <c r="AH3332" s="86"/>
      <c r="AI3332" s="35"/>
      <c r="AJ3332" s="35"/>
      <c r="AK3332" s="35"/>
      <c r="AL3332" s="35"/>
      <c r="AM3332" s="35"/>
      <c r="AN3332" s="35"/>
      <c r="AO3332" s="35"/>
      <c r="AP3332" s="35"/>
      <c r="AQ3332" s="35"/>
      <c r="AR3332" s="35"/>
      <c r="AS3332" s="35"/>
      <c r="AT3332" s="35"/>
      <c r="AU3332" s="35"/>
      <c r="AV3332" s="35"/>
      <c r="AW3332" s="35"/>
      <c r="AX3332" s="35"/>
      <c r="AY3332" s="35"/>
      <c r="AZ3332" s="17">
        <f t="shared" ref="AZ3332" si="7502">AZ3331+1</f>
        <v>49348</v>
      </c>
      <c r="BA3332" s="216">
        <f t="shared" si="7388"/>
        <v>4</v>
      </c>
      <c r="BB3332" s="216">
        <f t="shared" ref="BB3332" si="7503">BB3331+1</f>
        <v>3327</v>
      </c>
      <c r="BC3332" s="16">
        <f t="shared" si="7390"/>
        <v>9.1150684931506856</v>
      </c>
      <c r="BD3332" s="16">
        <f>IF(Template!$F$7="Linear interpolation",LinInterp($AO$5:$AO$18,$AM$5:$AM$18,BC3332),CubicSpline($AO$5:$AO$18,$AM$5:$AM$18,BC3332))</f>
        <v>14.149958228452347</v>
      </c>
      <c r="BE3332" s="221">
        <f t="shared" si="7469"/>
        <v>3.341146055313601</v>
      </c>
      <c r="BF3332" s="221">
        <f>BE3332/PRODUCT($BG$6:BG3331)</f>
        <v>1.0003625842194162</v>
      </c>
      <c r="BG3332" s="16">
        <f t="shared" si="7391"/>
        <v>1.0003625842194162</v>
      </c>
      <c r="BH3332" s="10">
        <f t="shared" si="7392"/>
        <v>13.234324008689512</v>
      </c>
      <c r="BI3332" s="90"/>
      <c r="BJ3332" s="17">
        <f t="shared" si="7375"/>
        <v>49325</v>
      </c>
      <c r="BK3332" s="16">
        <f t="shared" si="7368"/>
        <v>13.233759687002355</v>
      </c>
      <c r="BL3332" s="10">
        <f ca="1">IFERROR(AVERAGE(INDIRECT("BK"&amp;AC3332-Template!$F$10+1):INDIRECT("BK"&amp;AC3332)),0)</f>
        <v>13.233392929571352</v>
      </c>
      <c r="BM3332" s="35"/>
      <c r="BN3332" s="86"/>
      <c r="BO3332" s="35"/>
      <c r="BP3332" s="35"/>
      <c r="BQ3332" s="35"/>
      <c r="BR3332" s="35"/>
      <c r="BS3332" s="35"/>
      <c r="BT3332" s="35"/>
      <c r="BU3332" s="35"/>
      <c r="BV3332" s="35"/>
      <c r="BW3332" s="35"/>
      <c r="BX3332" s="35"/>
      <c r="BY3332" s="35"/>
      <c r="BZ3332" s="35"/>
      <c r="CA3332" s="35"/>
      <c r="CB3332" s="35"/>
      <c r="CC3332" s="35"/>
      <c r="CD3332" s="35"/>
      <c r="CE3332" s="35"/>
      <c r="CF3332" s="35"/>
      <c r="CG3332" s="35"/>
      <c r="CH3332" s="35"/>
    </row>
    <row r="3333" spans="1:86" ht="15.6" x14ac:dyDescent="0.3">
      <c r="A3333" s="35"/>
      <c r="B3333" s="86"/>
      <c r="C3333" s="35"/>
      <c r="D3333" s="35"/>
      <c r="E3333" s="35"/>
      <c r="F3333" s="35"/>
      <c r="G3333" s="35"/>
      <c r="H3333" s="35"/>
      <c r="I3333" s="35"/>
      <c r="J3333" s="35"/>
      <c r="K3333" s="35"/>
      <c r="L3333" s="35"/>
      <c r="M3333" s="35"/>
      <c r="N3333" s="35"/>
      <c r="O3333" s="35"/>
      <c r="P3333" s="35"/>
      <c r="Q3333" s="35"/>
      <c r="R3333" s="35"/>
      <c r="S3333" s="35"/>
      <c r="T3333" s="17">
        <f t="shared" si="7369"/>
        <v>49349</v>
      </c>
      <c r="U3333" s="216">
        <f t="shared" si="7362"/>
        <v>5</v>
      </c>
      <c r="V3333" s="216">
        <f t="shared" si="7369"/>
        <v>3328</v>
      </c>
      <c r="W3333" s="16">
        <f t="shared" si="7376"/>
        <v>9.117808219178082</v>
      </c>
      <c r="X3333" s="16" t="e">
        <f>IF(Template!$F$7="Linear interpolation",LinInterp($I$5:$I$22,$G$5:$G$22,W3333),CubicSpline($I$5:$I$22,$G$5:$G$22,W3333))</f>
        <v>#VALUE!</v>
      </c>
      <c r="Y3333" s="221" t="e">
        <f t="shared" si="7363"/>
        <v>#VALUE!</v>
      </c>
      <c r="Z3333" s="221" t="e">
        <f>Y3333/PRODUCT($AA$6:AA3332)</f>
        <v>#VALUE!</v>
      </c>
      <c r="AA3333" s="16" t="e">
        <f t="shared" si="7370"/>
        <v>#VALUE!</v>
      </c>
      <c r="AB3333" s="10" t="e">
        <f t="shared" si="7371"/>
        <v>#VALUE!</v>
      </c>
      <c r="AC3333" s="90">
        <f t="shared" si="7364"/>
        <v>3333</v>
      </c>
      <c r="AD3333" s="17">
        <f t="shared" si="7372"/>
        <v>49326</v>
      </c>
      <c r="AE3333" s="16" t="e">
        <f t="shared" si="7365"/>
        <v>#VALUE!</v>
      </c>
      <c r="AF3333" s="10">
        <f ca="1">IFERROR(AVERAGE(INDIRECT("AE"&amp;AC3333-Template!$F$10+1):INDIRECT("AE"&amp;AC3333)),0)</f>
        <v>0</v>
      </c>
      <c r="AG3333" s="35"/>
      <c r="AH3333" s="86"/>
      <c r="AI3333" s="35"/>
      <c r="AJ3333" s="35"/>
      <c r="AK3333" s="35"/>
      <c r="AL3333" s="35"/>
      <c r="AM3333" s="35"/>
      <c r="AN3333" s="35"/>
      <c r="AO3333" s="35"/>
      <c r="AP3333" s="35"/>
      <c r="AQ3333" s="35"/>
      <c r="AR3333" s="35"/>
      <c r="AS3333" s="35"/>
      <c r="AT3333" s="35"/>
      <c r="AU3333" s="35"/>
      <c r="AV3333" s="35"/>
      <c r="AW3333" s="35"/>
      <c r="AX3333" s="35"/>
      <c r="AY3333" s="35"/>
      <c r="AZ3333" s="17">
        <f t="shared" ref="AZ3333" si="7504">AZ3332+1</f>
        <v>49349</v>
      </c>
      <c r="BA3333" s="216">
        <f t="shared" si="7388"/>
        <v>5</v>
      </c>
      <c r="BB3333" s="216">
        <f t="shared" ref="BB3333" si="7505">BB3332+1</f>
        <v>3328</v>
      </c>
      <c r="BC3333" s="16">
        <f t="shared" si="7390"/>
        <v>9.117808219178082</v>
      </c>
      <c r="BD3333" s="16">
        <f>IF(Template!$F$7="Linear interpolation",LinInterp($AO$5:$AO$18,$AM$5:$AM$18,BC3333),CubicSpline($AO$5:$AO$18,$AM$5:$AM$18,BC3333))</f>
        <v>14.149957428262097</v>
      </c>
      <c r="BE3333" s="221">
        <f t="shared" si="7469"/>
        <v>3.3423575043338345</v>
      </c>
      <c r="BF3333" s="221">
        <f>BE3333/PRODUCT($BG$6:BG3332)</f>
        <v>1.0003625848736264</v>
      </c>
      <c r="BG3333" s="16">
        <f t="shared" si="7391"/>
        <v>1.0003625848736264</v>
      </c>
      <c r="BH3333" s="10">
        <f t="shared" si="7392"/>
        <v>13.234347887363329</v>
      </c>
      <c r="BI3333" s="90"/>
      <c r="BJ3333" s="17">
        <f t="shared" si="7375"/>
        <v>49326</v>
      </c>
      <c r="BK3333" s="16">
        <f t="shared" si="7368"/>
        <v>13.233784817046956</v>
      </c>
      <c r="BL3333" s="10">
        <f ca="1">IFERROR(AVERAGE(INDIRECT("BK"&amp;AC3333-Template!$F$10+1):INDIRECT("BK"&amp;AC3333)),0)</f>
        <v>13.233415875951431</v>
      </c>
      <c r="BM3333" s="35"/>
      <c r="BN3333" s="86"/>
      <c r="BO3333" s="35"/>
      <c r="BP3333" s="35"/>
      <c r="BQ3333" s="35"/>
      <c r="BR3333" s="35"/>
      <c r="BS3333" s="35"/>
      <c r="BT3333" s="35"/>
      <c r="BU3333" s="35"/>
      <c r="BV3333" s="35"/>
      <c r="BW3333" s="35"/>
      <c r="BX3333" s="35"/>
      <c r="BY3333" s="35"/>
      <c r="BZ3333" s="35"/>
      <c r="CA3333" s="35"/>
      <c r="CB3333" s="35"/>
      <c r="CC3333" s="35"/>
      <c r="CD3333" s="35"/>
      <c r="CE3333" s="35"/>
      <c r="CF3333" s="35"/>
      <c r="CG3333" s="35"/>
      <c r="CH3333" s="35"/>
    </row>
    <row r="3334" spans="1:86" ht="15.6" x14ac:dyDescent="0.3">
      <c r="A3334" s="35"/>
      <c r="B3334" s="86"/>
      <c r="C3334" s="35"/>
      <c r="D3334" s="35"/>
      <c r="E3334" s="35"/>
      <c r="F3334" s="35"/>
      <c r="G3334" s="35"/>
      <c r="H3334" s="35"/>
      <c r="I3334" s="35"/>
      <c r="J3334" s="35"/>
      <c r="K3334" s="35"/>
      <c r="L3334" s="35"/>
      <c r="M3334" s="35"/>
      <c r="N3334" s="35"/>
      <c r="O3334" s="35"/>
      <c r="P3334" s="35"/>
      <c r="Q3334" s="35"/>
      <c r="R3334" s="35"/>
      <c r="S3334" s="35"/>
      <c r="T3334" s="17">
        <f t="shared" si="7369"/>
        <v>49350</v>
      </c>
      <c r="U3334" s="216">
        <f t="shared" ref="U3334:U3397" si="7506">WEEKDAY(T3334,2)</f>
        <v>6</v>
      </c>
      <c r="V3334" s="216">
        <f t="shared" si="7369"/>
        <v>3329</v>
      </c>
      <c r="W3334" s="16">
        <f t="shared" si="7376"/>
        <v>9.1205479452054803</v>
      </c>
      <c r="X3334" s="16" t="e">
        <f>IF(Template!$F$7="Linear interpolation",LinInterp($I$5:$I$22,$G$5:$G$22,W3334),CubicSpline($I$5:$I$22,$G$5:$G$22,W3334))</f>
        <v>#VALUE!</v>
      </c>
      <c r="Y3334" s="221" t="e">
        <f t="shared" ref="Y3334:Y3397" si="7507">(1+(X3334/100))^W3334</f>
        <v>#VALUE!</v>
      </c>
      <c r="Z3334" s="221" t="e">
        <f>Y3334/PRODUCT($AA$6:AA3333)</f>
        <v>#VALUE!</v>
      </c>
      <c r="AA3334" s="16" t="e">
        <f t="shared" si="7370"/>
        <v>#VALUE!</v>
      </c>
      <c r="AB3334" s="10" t="e">
        <f t="shared" si="7371"/>
        <v>#VALUE!</v>
      </c>
      <c r="AC3334" s="90">
        <f t="shared" ref="AC3334:AC3397" si="7508">ROW(AD3334)</f>
        <v>3334</v>
      </c>
      <c r="AD3334" s="17">
        <f t="shared" si="7372"/>
        <v>49327</v>
      </c>
      <c r="AE3334" s="16" t="e">
        <f t="shared" ref="AE3334:AE3397" si="7509">IF(R3334&lt;&gt;0,R3334,VLOOKUP(AD3334,$T:$AB,9,FALSE))</f>
        <v>#VALUE!</v>
      </c>
      <c r="AF3334" s="10">
        <f ca="1">IFERROR(AVERAGE(INDIRECT("AE"&amp;AC3334-Template!$F$10+1):INDIRECT("AE"&amp;AC3334)),0)</f>
        <v>0</v>
      </c>
      <c r="AG3334" s="35"/>
      <c r="AH3334" s="86"/>
      <c r="AI3334" s="35"/>
      <c r="AJ3334" s="35"/>
      <c r="AK3334" s="35"/>
      <c r="AL3334" s="35"/>
      <c r="AM3334" s="35"/>
      <c r="AN3334" s="35"/>
      <c r="AO3334" s="35"/>
      <c r="AP3334" s="35"/>
      <c r="AQ3334" s="35"/>
      <c r="AR3334" s="35"/>
      <c r="AS3334" s="35"/>
      <c r="AT3334" s="35"/>
      <c r="AU3334" s="35"/>
      <c r="AV3334" s="35"/>
      <c r="AW3334" s="35"/>
      <c r="AX3334" s="35"/>
      <c r="AY3334" s="35"/>
      <c r="AZ3334" s="17">
        <f t="shared" ref="AZ3334" si="7510">AZ3333+1</f>
        <v>49350</v>
      </c>
      <c r="BA3334" s="216">
        <f t="shared" si="7388"/>
        <v>6</v>
      </c>
      <c r="BB3334" s="216">
        <f t="shared" ref="BB3334" si="7511">BB3333+1</f>
        <v>3329</v>
      </c>
      <c r="BC3334" s="16">
        <f t="shared" si="7390"/>
        <v>9.1205479452054803</v>
      </c>
      <c r="BD3334" s="16">
        <f>IF(Template!$F$7="Linear interpolation",LinInterp($AO$5:$AO$18,$AM$5:$AM$18,BC3334),CubicSpline($AO$5:$AO$18,$AM$5:$AM$18,BC3334))</f>
        <v>14.149956636718485</v>
      </c>
      <c r="BE3334" s="221">
        <f t="shared" si="7469"/>
        <v>3.3435693947886729</v>
      </c>
      <c r="BF3334" s="221">
        <f>BE3334/PRODUCT($BG$6:BG3333)</f>
        <v>1.0003625855263141</v>
      </c>
      <c r="BG3334" s="16">
        <f t="shared" si="7391"/>
        <v>1.0003625848736264</v>
      </c>
      <c r="BH3334" s="10">
        <f t="shared" si="7392"/>
        <v>13.234347887363329</v>
      </c>
      <c r="BI3334" s="90"/>
      <c r="BJ3334" s="17">
        <f t="shared" si="7375"/>
        <v>49327</v>
      </c>
      <c r="BK3334" s="16">
        <f t="shared" ref="BK3334:BK3397" si="7512">IF(AX3334&lt;&gt;0,AX3334,VLOOKUP(BJ3334,$AZ:$BH,9,FALSE))</f>
        <v>13.233809893779313</v>
      </c>
      <c r="BL3334" s="10">
        <f ca="1">IFERROR(AVERAGE(INDIRECT("BK"&amp;AC3334-Template!$F$10+1):INDIRECT("BK"&amp;AC3334)),0)</f>
        <v>13.233441018165133</v>
      </c>
      <c r="BM3334" s="35"/>
      <c r="BN3334" s="86"/>
      <c r="BO3334" s="35"/>
      <c r="BP3334" s="35"/>
      <c r="BQ3334" s="35"/>
      <c r="BR3334" s="35"/>
      <c r="BS3334" s="35"/>
      <c r="BT3334" s="35"/>
      <c r="BU3334" s="35"/>
      <c r="BV3334" s="35"/>
      <c r="BW3334" s="35"/>
      <c r="BX3334" s="35"/>
      <c r="BY3334" s="35"/>
      <c r="BZ3334" s="35"/>
      <c r="CA3334" s="35"/>
      <c r="CB3334" s="35"/>
      <c r="CC3334" s="35"/>
      <c r="CD3334" s="35"/>
      <c r="CE3334" s="35"/>
      <c r="CF3334" s="35"/>
      <c r="CG3334" s="35"/>
      <c r="CH3334" s="35"/>
    </row>
    <row r="3335" spans="1:86" ht="15.6" x14ac:dyDescent="0.3">
      <c r="A3335" s="35"/>
      <c r="B3335" s="86"/>
      <c r="C3335" s="35"/>
      <c r="D3335" s="35"/>
      <c r="E3335" s="35"/>
      <c r="F3335" s="35"/>
      <c r="G3335" s="35"/>
      <c r="H3335" s="35"/>
      <c r="I3335" s="35"/>
      <c r="J3335" s="35"/>
      <c r="K3335" s="35"/>
      <c r="L3335" s="35"/>
      <c r="M3335" s="35"/>
      <c r="N3335" s="35"/>
      <c r="O3335" s="35"/>
      <c r="P3335" s="35"/>
      <c r="Q3335" s="35"/>
      <c r="R3335" s="35"/>
      <c r="S3335" s="35"/>
      <c r="T3335" s="17">
        <f t="shared" ref="T3335:V3398" si="7513">T3334+1</f>
        <v>49351</v>
      </c>
      <c r="U3335" s="216">
        <f t="shared" si="7506"/>
        <v>7</v>
      </c>
      <c r="V3335" s="216">
        <f t="shared" si="7513"/>
        <v>3330</v>
      </c>
      <c r="W3335" s="16">
        <f t="shared" si="7376"/>
        <v>9.1232876712328768</v>
      </c>
      <c r="X3335" s="16" t="e">
        <f>IF(Template!$F$7="Linear interpolation",LinInterp($I$5:$I$22,$G$5:$G$22,W3335),CubicSpline($I$5:$I$22,$G$5:$G$22,W3335))</f>
        <v>#VALUE!</v>
      </c>
      <c r="Y3335" s="221" t="e">
        <f t="shared" si="7507"/>
        <v>#VALUE!</v>
      </c>
      <c r="Z3335" s="221" t="e">
        <f>Y3335/PRODUCT($AA$6:AA3334)</f>
        <v>#VALUE!</v>
      </c>
      <c r="AA3335" s="16" t="e">
        <f t="shared" ref="AA3335:AA3398" si="7514">1+AB3335/365/100</f>
        <v>#VALUE!</v>
      </c>
      <c r="AB3335" s="10" t="e">
        <f t="shared" ref="AB3335:AB3398" si="7515">IF(OR(U3335=6,U3335=7),AB3334,(Z3335-1)*365*100)</f>
        <v>#VALUE!</v>
      </c>
      <c r="AC3335" s="90">
        <f t="shared" si="7508"/>
        <v>3335</v>
      </c>
      <c r="AD3335" s="17">
        <f t="shared" ref="AD3335:AD3398" si="7516">AD3334+1</f>
        <v>49328</v>
      </c>
      <c r="AE3335" s="16" t="e">
        <f t="shared" si="7509"/>
        <v>#VALUE!</v>
      </c>
      <c r="AF3335" s="10">
        <f ca="1">IFERROR(AVERAGE(INDIRECT("AE"&amp;AC3335-Template!$F$10+1):INDIRECT("AE"&amp;AC3335)),0)</f>
        <v>0</v>
      </c>
      <c r="AG3335" s="35"/>
      <c r="AH3335" s="86"/>
      <c r="AI3335" s="35"/>
      <c r="AJ3335" s="35"/>
      <c r="AK3335" s="35"/>
      <c r="AL3335" s="35"/>
      <c r="AM3335" s="35"/>
      <c r="AN3335" s="35"/>
      <c r="AO3335" s="35"/>
      <c r="AP3335" s="35"/>
      <c r="AQ3335" s="35"/>
      <c r="AR3335" s="35"/>
      <c r="AS3335" s="35"/>
      <c r="AT3335" s="35"/>
      <c r="AU3335" s="35"/>
      <c r="AV3335" s="35"/>
      <c r="AW3335" s="35"/>
      <c r="AX3335" s="35"/>
      <c r="AY3335" s="35"/>
      <c r="AZ3335" s="17">
        <f t="shared" ref="AZ3335" si="7517">AZ3334+1</f>
        <v>49351</v>
      </c>
      <c r="BA3335" s="216">
        <f t="shared" si="7388"/>
        <v>7</v>
      </c>
      <c r="BB3335" s="216">
        <f t="shared" ref="BB3335" si="7518">BB3334+1</f>
        <v>3330</v>
      </c>
      <c r="BC3335" s="16">
        <f t="shared" si="7390"/>
        <v>9.1232876712328768</v>
      </c>
      <c r="BD3335" s="16">
        <f>IF(Template!$F$7="Linear interpolation",LinInterp($AO$5:$AO$18,$AM$5:$AM$18,BC3335),CubicSpline($AO$5:$AO$18,$AM$5:$AM$18,BC3335))</f>
        <v>14.149955853794664</v>
      </c>
      <c r="BE3335" s="221">
        <f t="shared" si="7469"/>
        <v>3.3447817268346722</v>
      </c>
      <c r="BF3335" s="221">
        <f>BE3335/PRODUCT($BG$6:BG3334)</f>
        <v>1.0003625868301689</v>
      </c>
      <c r="BG3335" s="16">
        <f t="shared" si="7391"/>
        <v>1.0003625848736264</v>
      </c>
      <c r="BH3335" s="10">
        <f t="shared" si="7392"/>
        <v>13.234347887363329</v>
      </c>
      <c r="BI3335" s="90"/>
      <c r="BJ3335" s="17">
        <f t="shared" ref="BJ3335:BJ3398" si="7519">BJ3334+1</f>
        <v>49328</v>
      </c>
      <c r="BK3335" s="16">
        <f t="shared" si="7512"/>
        <v>13.233834916964394</v>
      </c>
      <c r="BL3335" s="10">
        <f ca="1">IFERROR(AVERAGE(INDIRECT("BK"&amp;AC3335-Template!$F$10+1):INDIRECT("BK"&amp;AC3335)),0)</f>
        <v>13.233466246660702</v>
      </c>
      <c r="BM3335" s="35"/>
      <c r="BN3335" s="86"/>
      <c r="BO3335" s="35"/>
      <c r="BP3335" s="35"/>
      <c r="BQ3335" s="35"/>
      <c r="BR3335" s="35"/>
      <c r="BS3335" s="35"/>
      <c r="BT3335" s="35"/>
      <c r="BU3335" s="35"/>
      <c r="BV3335" s="35"/>
      <c r="BW3335" s="35"/>
      <c r="BX3335" s="35"/>
      <c r="BY3335" s="35"/>
      <c r="BZ3335" s="35"/>
      <c r="CA3335" s="35"/>
      <c r="CB3335" s="35"/>
      <c r="CC3335" s="35"/>
      <c r="CD3335" s="35"/>
      <c r="CE3335" s="35"/>
      <c r="CF3335" s="35"/>
      <c r="CG3335" s="35"/>
      <c r="CH3335" s="35"/>
    </row>
    <row r="3336" spans="1:86" ht="15.6" x14ac:dyDescent="0.3">
      <c r="A3336" s="35"/>
      <c r="B3336" s="86"/>
      <c r="C3336" s="35"/>
      <c r="D3336" s="35"/>
      <c r="E3336" s="35"/>
      <c r="F3336" s="35"/>
      <c r="G3336" s="35"/>
      <c r="H3336" s="35"/>
      <c r="I3336" s="35"/>
      <c r="J3336" s="35"/>
      <c r="K3336" s="35"/>
      <c r="L3336" s="35"/>
      <c r="M3336" s="35"/>
      <c r="N3336" s="35"/>
      <c r="O3336" s="35"/>
      <c r="P3336" s="35"/>
      <c r="Q3336" s="35"/>
      <c r="R3336" s="35"/>
      <c r="S3336" s="35"/>
      <c r="T3336" s="17">
        <f t="shared" si="7513"/>
        <v>49352</v>
      </c>
      <c r="U3336" s="216">
        <f t="shared" si="7506"/>
        <v>1</v>
      </c>
      <c r="V3336" s="216">
        <f t="shared" si="7513"/>
        <v>3331</v>
      </c>
      <c r="W3336" s="16">
        <f t="shared" ref="W3336:W3399" si="7520">YEARFRAC($T$5,T3336,3)</f>
        <v>9.1260273972602732</v>
      </c>
      <c r="X3336" s="16" t="e">
        <f>IF(Template!$F$7="Linear interpolation",LinInterp($I$5:$I$22,$G$5:$G$22,W3336),CubicSpline($I$5:$I$22,$G$5:$G$22,W3336))</f>
        <v>#VALUE!</v>
      </c>
      <c r="Y3336" s="221" t="e">
        <f t="shared" si="7507"/>
        <v>#VALUE!</v>
      </c>
      <c r="Z3336" s="221" t="e">
        <f>Y3336/PRODUCT($AA$6:AA3335)</f>
        <v>#VALUE!</v>
      </c>
      <c r="AA3336" s="16" t="e">
        <f t="shared" si="7514"/>
        <v>#VALUE!</v>
      </c>
      <c r="AB3336" s="10" t="e">
        <f t="shared" si="7515"/>
        <v>#VALUE!</v>
      </c>
      <c r="AC3336" s="90">
        <f t="shared" si="7508"/>
        <v>3336</v>
      </c>
      <c r="AD3336" s="17">
        <f t="shared" si="7516"/>
        <v>49329</v>
      </c>
      <c r="AE3336" s="16" t="e">
        <f t="shared" si="7509"/>
        <v>#VALUE!</v>
      </c>
      <c r="AF3336" s="10">
        <f ca="1">IFERROR(AVERAGE(INDIRECT("AE"&amp;AC3336-Template!$F$10+1):INDIRECT("AE"&amp;AC3336)),0)</f>
        <v>0</v>
      </c>
      <c r="AG3336" s="35"/>
      <c r="AH3336" s="86"/>
      <c r="AI3336" s="35"/>
      <c r="AJ3336" s="35"/>
      <c r="AK3336" s="35"/>
      <c r="AL3336" s="35"/>
      <c r="AM3336" s="35"/>
      <c r="AN3336" s="35"/>
      <c r="AO3336" s="35"/>
      <c r="AP3336" s="35"/>
      <c r="AQ3336" s="35"/>
      <c r="AR3336" s="35"/>
      <c r="AS3336" s="35"/>
      <c r="AT3336" s="35"/>
      <c r="AU3336" s="35"/>
      <c r="AV3336" s="35"/>
      <c r="AW3336" s="35"/>
      <c r="AX3336" s="35"/>
      <c r="AY3336" s="35"/>
      <c r="AZ3336" s="17">
        <f t="shared" ref="AZ3336" si="7521">AZ3335+1</f>
        <v>49352</v>
      </c>
      <c r="BA3336" s="216">
        <f t="shared" si="7388"/>
        <v>1</v>
      </c>
      <c r="BB3336" s="216">
        <f t="shared" ref="BB3336" si="7522">BB3335+1</f>
        <v>3331</v>
      </c>
      <c r="BC3336" s="16">
        <f t="shared" si="7390"/>
        <v>9.1260273972602732</v>
      </c>
      <c r="BD3336" s="16">
        <f>IF(Template!$F$7="Linear interpolation",LinInterp($AO$5:$AO$18,$AM$5:$AM$18,BC3336),CubicSpline($AO$5:$AO$18,$AM$5:$AM$18,BC3336))</f>
        <v>14.149955079463778</v>
      </c>
      <c r="BE3336" s="221">
        <f t="shared" si="7469"/>
        <v>3.3459945006284113</v>
      </c>
      <c r="BF3336" s="221">
        <f>BE3336/PRODUCT($BG$6:BG3335)</f>
        <v>1.0003625887836616</v>
      </c>
      <c r="BG3336" s="16">
        <f t="shared" si="7391"/>
        <v>1.0003625887836616</v>
      </c>
      <c r="BH3336" s="10">
        <f t="shared" si="7392"/>
        <v>13.234490603647565</v>
      </c>
      <c r="BI3336" s="90"/>
      <c r="BJ3336" s="17">
        <f t="shared" si="7519"/>
        <v>49329</v>
      </c>
      <c r="BK3336" s="16">
        <f t="shared" si="7512"/>
        <v>13.233834916964394</v>
      </c>
      <c r="BL3336" s="10">
        <f ca="1">IFERROR(AVERAGE(INDIRECT("BK"&amp;AC3336-Template!$F$10+1):INDIRECT("BK"&amp;AC3336)),0)</f>
        <v>13.233490713723493</v>
      </c>
      <c r="BM3336" s="35"/>
      <c r="BN3336" s="86"/>
      <c r="BO3336" s="35"/>
      <c r="BP3336" s="35"/>
      <c r="BQ3336" s="35"/>
      <c r="BR3336" s="35"/>
      <c r="BS3336" s="35"/>
      <c r="BT3336" s="35"/>
      <c r="BU3336" s="35"/>
      <c r="BV3336" s="35"/>
      <c r="BW3336" s="35"/>
      <c r="BX3336" s="35"/>
      <c r="BY3336" s="35"/>
      <c r="BZ3336" s="35"/>
      <c r="CA3336" s="35"/>
      <c r="CB3336" s="35"/>
      <c r="CC3336" s="35"/>
      <c r="CD3336" s="35"/>
      <c r="CE3336" s="35"/>
      <c r="CF3336" s="35"/>
      <c r="CG3336" s="35"/>
      <c r="CH3336" s="35"/>
    </row>
    <row r="3337" spans="1:86" ht="15.6" x14ac:dyDescent="0.3">
      <c r="A3337" s="35"/>
      <c r="B3337" s="86"/>
      <c r="C3337" s="35"/>
      <c r="D3337" s="35"/>
      <c r="E3337" s="35"/>
      <c r="F3337" s="35"/>
      <c r="G3337" s="35"/>
      <c r="H3337" s="35"/>
      <c r="I3337" s="35"/>
      <c r="J3337" s="35"/>
      <c r="K3337" s="35"/>
      <c r="L3337" s="35"/>
      <c r="M3337" s="35"/>
      <c r="N3337" s="35"/>
      <c r="O3337" s="35"/>
      <c r="P3337" s="35"/>
      <c r="Q3337" s="35"/>
      <c r="R3337" s="35"/>
      <c r="S3337" s="35"/>
      <c r="T3337" s="17">
        <f t="shared" si="7513"/>
        <v>49353</v>
      </c>
      <c r="U3337" s="216">
        <f t="shared" si="7506"/>
        <v>2</v>
      </c>
      <c r="V3337" s="216">
        <f t="shared" si="7513"/>
        <v>3332</v>
      </c>
      <c r="W3337" s="16">
        <f t="shared" si="7520"/>
        <v>9.1287671232876715</v>
      </c>
      <c r="X3337" s="16" t="e">
        <f>IF(Template!$F$7="Linear interpolation",LinInterp($I$5:$I$22,$G$5:$G$22,W3337),CubicSpline($I$5:$I$22,$G$5:$G$22,W3337))</f>
        <v>#VALUE!</v>
      </c>
      <c r="Y3337" s="221" t="e">
        <f t="shared" si="7507"/>
        <v>#VALUE!</v>
      </c>
      <c r="Z3337" s="221" t="e">
        <f>Y3337/PRODUCT($AA$6:AA3336)</f>
        <v>#VALUE!</v>
      </c>
      <c r="AA3337" s="16" t="e">
        <f t="shared" si="7514"/>
        <v>#VALUE!</v>
      </c>
      <c r="AB3337" s="10" t="e">
        <f t="shared" si="7515"/>
        <v>#VALUE!</v>
      </c>
      <c r="AC3337" s="90">
        <f t="shared" si="7508"/>
        <v>3337</v>
      </c>
      <c r="AD3337" s="17">
        <f t="shared" si="7516"/>
        <v>49330</v>
      </c>
      <c r="AE3337" s="16" t="e">
        <f t="shared" si="7509"/>
        <v>#VALUE!</v>
      </c>
      <c r="AF3337" s="10">
        <f ca="1">IFERROR(AVERAGE(INDIRECT("AE"&amp;AC3337-Template!$F$10+1):INDIRECT("AE"&amp;AC3337)),0)</f>
        <v>0</v>
      </c>
      <c r="AG3337" s="35"/>
      <c r="AH3337" s="86"/>
      <c r="AI3337" s="35"/>
      <c r="AJ3337" s="35"/>
      <c r="AK3337" s="35"/>
      <c r="AL3337" s="35"/>
      <c r="AM3337" s="35"/>
      <c r="AN3337" s="35"/>
      <c r="AO3337" s="35"/>
      <c r="AP3337" s="35"/>
      <c r="AQ3337" s="35"/>
      <c r="AR3337" s="35"/>
      <c r="AS3337" s="35"/>
      <c r="AT3337" s="35"/>
      <c r="AU3337" s="35"/>
      <c r="AV3337" s="35"/>
      <c r="AW3337" s="35"/>
      <c r="AX3337" s="35"/>
      <c r="AY3337" s="35"/>
      <c r="AZ3337" s="17">
        <f t="shared" ref="AZ3337" si="7523">AZ3336+1</f>
        <v>49353</v>
      </c>
      <c r="BA3337" s="216">
        <f t="shared" si="7388"/>
        <v>2</v>
      </c>
      <c r="BB3337" s="216">
        <f t="shared" ref="BB3337" si="7524">BB3336+1</f>
        <v>3332</v>
      </c>
      <c r="BC3337" s="16">
        <f t="shared" si="7390"/>
        <v>9.1287671232876715</v>
      </c>
      <c r="BD3337" s="16">
        <f>IF(Template!$F$7="Linear interpolation",LinInterp($AO$5:$AO$18,$AM$5:$AM$18,BC3337),CubicSpline($AO$5:$AO$18,$AM$5:$AM$18,BC3337))</f>
        <v>14.149954313698974</v>
      </c>
      <c r="BE3337" s="221">
        <f t="shared" si="7469"/>
        <v>3.3472077163265208</v>
      </c>
      <c r="BF3337" s="221">
        <f>BE3337/PRODUCT($BG$6:BG3336)</f>
        <v>1.000362587475228</v>
      </c>
      <c r="BG3337" s="16">
        <f t="shared" si="7391"/>
        <v>1.000362587475228</v>
      </c>
      <c r="BH3337" s="10">
        <f t="shared" si="7392"/>
        <v>13.234442845821759</v>
      </c>
      <c r="BI3337" s="90"/>
      <c r="BJ3337" s="17">
        <f t="shared" si="7519"/>
        <v>49330</v>
      </c>
      <c r="BK3337" s="16">
        <f t="shared" si="7512"/>
        <v>13.233834916964394</v>
      </c>
      <c r="BL3337" s="10">
        <f ca="1">IFERROR(AVERAGE(INDIRECT("BK"&amp;AC3337-Template!$F$10+1):INDIRECT("BK"&amp;AC3337)),0)</f>
        <v>13.233514405730167</v>
      </c>
      <c r="BM3337" s="35"/>
      <c r="BN3337" s="86"/>
      <c r="BO3337" s="35"/>
      <c r="BP3337" s="35"/>
      <c r="BQ3337" s="35"/>
      <c r="BR3337" s="35"/>
      <c r="BS3337" s="35"/>
      <c r="BT3337" s="35"/>
      <c r="BU3337" s="35"/>
      <c r="BV3337" s="35"/>
      <c r="BW3337" s="35"/>
      <c r="BX3337" s="35"/>
      <c r="BY3337" s="35"/>
      <c r="BZ3337" s="35"/>
      <c r="CA3337" s="35"/>
      <c r="CB3337" s="35"/>
      <c r="CC3337" s="35"/>
      <c r="CD3337" s="35"/>
      <c r="CE3337" s="35"/>
      <c r="CF3337" s="35"/>
      <c r="CG3337" s="35"/>
      <c r="CH3337" s="35"/>
    </row>
    <row r="3338" spans="1:86" ht="15.6" x14ac:dyDescent="0.3">
      <c r="A3338" s="35"/>
      <c r="B3338" s="86"/>
      <c r="C3338" s="35"/>
      <c r="D3338" s="35"/>
      <c r="E3338" s="35"/>
      <c r="F3338" s="35"/>
      <c r="G3338" s="35"/>
      <c r="H3338" s="35"/>
      <c r="I3338" s="35"/>
      <c r="J3338" s="35"/>
      <c r="K3338" s="35"/>
      <c r="L3338" s="35"/>
      <c r="M3338" s="35"/>
      <c r="N3338" s="35"/>
      <c r="O3338" s="35"/>
      <c r="P3338" s="35"/>
      <c r="Q3338" s="35"/>
      <c r="R3338" s="35"/>
      <c r="S3338" s="35"/>
      <c r="T3338" s="17">
        <f t="shared" si="7513"/>
        <v>49354</v>
      </c>
      <c r="U3338" s="216">
        <f t="shared" si="7506"/>
        <v>3</v>
      </c>
      <c r="V3338" s="216">
        <f t="shared" si="7513"/>
        <v>3333</v>
      </c>
      <c r="W3338" s="16">
        <f t="shared" si="7520"/>
        <v>9.131506849315068</v>
      </c>
      <c r="X3338" s="16" t="e">
        <f>IF(Template!$F$7="Linear interpolation",LinInterp($I$5:$I$22,$G$5:$G$22,W3338),CubicSpline($I$5:$I$22,$G$5:$G$22,W3338))</f>
        <v>#VALUE!</v>
      </c>
      <c r="Y3338" s="221" t="e">
        <f t="shared" si="7507"/>
        <v>#VALUE!</v>
      </c>
      <c r="Z3338" s="221" t="e">
        <f>Y3338/PRODUCT($AA$6:AA3337)</f>
        <v>#VALUE!</v>
      </c>
      <c r="AA3338" s="16" t="e">
        <f t="shared" si="7514"/>
        <v>#VALUE!</v>
      </c>
      <c r="AB3338" s="10" t="e">
        <f t="shared" si="7515"/>
        <v>#VALUE!</v>
      </c>
      <c r="AC3338" s="90">
        <f t="shared" si="7508"/>
        <v>3338</v>
      </c>
      <c r="AD3338" s="17">
        <f t="shared" si="7516"/>
        <v>49331</v>
      </c>
      <c r="AE3338" s="16" t="e">
        <f t="shared" si="7509"/>
        <v>#VALUE!</v>
      </c>
      <c r="AF3338" s="10">
        <f ca="1">IFERROR(AVERAGE(INDIRECT("AE"&amp;AC3338-Template!$F$10+1):INDIRECT("AE"&amp;AC3338)),0)</f>
        <v>0</v>
      </c>
      <c r="AG3338" s="35"/>
      <c r="AH3338" s="86"/>
      <c r="AI3338" s="35"/>
      <c r="AJ3338" s="35"/>
      <c r="AK3338" s="35"/>
      <c r="AL3338" s="35"/>
      <c r="AM3338" s="35"/>
      <c r="AN3338" s="35"/>
      <c r="AO3338" s="35"/>
      <c r="AP3338" s="35"/>
      <c r="AQ3338" s="35"/>
      <c r="AR3338" s="35"/>
      <c r="AS3338" s="35"/>
      <c r="AT3338" s="35"/>
      <c r="AU3338" s="35"/>
      <c r="AV3338" s="35"/>
      <c r="AW3338" s="35"/>
      <c r="AX3338" s="35"/>
      <c r="AY3338" s="35"/>
      <c r="AZ3338" s="17">
        <f t="shared" ref="AZ3338" si="7525">AZ3337+1</f>
        <v>49354</v>
      </c>
      <c r="BA3338" s="216">
        <f t="shared" si="7388"/>
        <v>3</v>
      </c>
      <c r="BB3338" s="216">
        <f t="shared" ref="BB3338" si="7526">BB3337+1</f>
        <v>3333</v>
      </c>
      <c r="BC3338" s="16">
        <f t="shared" si="7390"/>
        <v>9.131506849315068</v>
      </c>
      <c r="BD3338" s="16">
        <f>IF(Template!$F$7="Linear interpolation",LinInterp($AO$5:$AO$18,$AM$5:$AM$18,BC3338),CubicSpline($AO$5:$AO$18,$AM$5:$AM$18,BC3338))</f>
        <v>14.149953556473399</v>
      </c>
      <c r="BE3338" s="221">
        <f t="shared" si="7469"/>
        <v>3.3484213740856772</v>
      </c>
      <c r="BF3338" s="221">
        <f>BE3338/PRODUCT($BG$6:BG3337)</f>
        <v>1.0003625881218057</v>
      </c>
      <c r="BG3338" s="16">
        <f t="shared" si="7391"/>
        <v>1.0003625881218057</v>
      </c>
      <c r="BH3338" s="10">
        <f t="shared" si="7392"/>
        <v>13.234466445907088</v>
      </c>
      <c r="BI3338" s="90"/>
      <c r="BJ3338" s="17">
        <f t="shared" si="7519"/>
        <v>49331</v>
      </c>
      <c r="BK3338" s="16">
        <f t="shared" si="7512"/>
        <v>13.233984520269804</v>
      </c>
      <c r="BL3338" s="10">
        <f ca="1">IFERROR(AVERAGE(INDIRECT("BK"&amp;AC3338-Template!$F$10+1):INDIRECT("BK"&amp;AC3338)),0)</f>
        <v>13.233543084513686</v>
      </c>
      <c r="BM3338" s="35"/>
      <c r="BN3338" s="86"/>
      <c r="BO3338" s="35"/>
      <c r="BP3338" s="35"/>
      <c r="BQ3338" s="35"/>
      <c r="BR3338" s="35"/>
      <c r="BS3338" s="35"/>
      <c r="BT3338" s="35"/>
      <c r="BU3338" s="35"/>
      <c r="BV3338" s="35"/>
      <c r="BW3338" s="35"/>
      <c r="BX3338" s="35"/>
      <c r="BY3338" s="35"/>
      <c r="BZ3338" s="35"/>
      <c r="CA3338" s="35"/>
      <c r="CB3338" s="35"/>
      <c r="CC3338" s="35"/>
      <c r="CD3338" s="35"/>
      <c r="CE3338" s="35"/>
      <c r="CF3338" s="35"/>
      <c r="CG3338" s="35"/>
      <c r="CH3338" s="35"/>
    </row>
    <row r="3339" spans="1:86" ht="15.6" x14ac:dyDescent="0.3">
      <c r="A3339" s="35"/>
      <c r="B3339" s="86"/>
      <c r="C3339" s="35"/>
      <c r="D3339" s="35"/>
      <c r="E3339" s="35"/>
      <c r="F3339" s="35"/>
      <c r="G3339" s="35"/>
      <c r="H3339" s="35"/>
      <c r="I3339" s="35"/>
      <c r="J3339" s="35"/>
      <c r="K3339" s="35"/>
      <c r="L3339" s="35"/>
      <c r="M3339" s="35"/>
      <c r="N3339" s="35"/>
      <c r="O3339" s="35"/>
      <c r="P3339" s="35"/>
      <c r="Q3339" s="35"/>
      <c r="R3339" s="35"/>
      <c r="S3339" s="35"/>
      <c r="T3339" s="17">
        <f t="shared" si="7513"/>
        <v>49355</v>
      </c>
      <c r="U3339" s="216">
        <f t="shared" si="7506"/>
        <v>4</v>
      </c>
      <c r="V3339" s="216">
        <f t="shared" si="7513"/>
        <v>3334</v>
      </c>
      <c r="W3339" s="16">
        <f t="shared" si="7520"/>
        <v>9.1342465753424662</v>
      </c>
      <c r="X3339" s="16" t="e">
        <f>IF(Template!$F$7="Linear interpolation",LinInterp($I$5:$I$22,$G$5:$G$22,W3339),CubicSpline($I$5:$I$22,$G$5:$G$22,W3339))</f>
        <v>#VALUE!</v>
      </c>
      <c r="Y3339" s="221" t="e">
        <f t="shared" si="7507"/>
        <v>#VALUE!</v>
      </c>
      <c r="Z3339" s="221" t="e">
        <f>Y3339/PRODUCT($AA$6:AA3338)</f>
        <v>#VALUE!</v>
      </c>
      <c r="AA3339" s="16" t="e">
        <f t="shared" si="7514"/>
        <v>#VALUE!</v>
      </c>
      <c r="AB3339" s="10" t="e">
        <f t="shared" si="7515"/>
        <v>#VALUE!</v>
      </c>
      <c r="AC3339" s="90">
        <f t="shared" si="7508"/>
        <v>3339</v>
      </c>
      <c r="AD3339" s="17">
        <f t="shared" si="7516"/>
        <v>49332</v>
      </c>
      <c r="AE3339" s="16" t="e">
        <f t="shared" si="7509"/>
        <v>#VALUE!</v>
      </c>
      <c r="AF3339" s="10">
        <f ca="1">IFERROR(AVERAGE(INDIRECT("AE"&amp;AC3339-Template!$F$10+1):INDIRECT("AE"&amp;AC3339)),0)</f>
        <v>0</v>
      </c>
      <c r="AG3339" s="35"/>
      <c r="AH3339" s="86"/>
      <c r="AI3339" s="35"/>
      <c r="AJ3339" s="35"/>
      <c r="AK3339" s="35"/>
      <c r="AL3339" s="35"/>
      <c r="AM3339" s="35"/>
      <c r="AN3339" s="35"/>
      <c r="AO3339" s="35"/>
      <c r="AP3339" s="35"/>
      <c r="AQ3339" s="35"/>
      <c r="AR3339" s="35"/>
      <c r="AS3339" s="35"/>
      <c r="AT3339" s="35"/>
      <c r="AU3339" s="35"/>
      <c r="AV3339" s="35"/>
      <c r="AW3339" s="35"/>
      <c r="AX3339" s="35"/>
      <c r="AY3339" s="35"/>
      <c r="AZ3339" s="17">
        <f t="shared" ref="AZ3339" si="7527">AZ3338+1</f>
        <v>49355</v>
      </c>
      <c r="BA3339" s="216">
        <f t="shared" si="7388"/>
        <v>4</v>
      </c>
      <c r="BB3339" s="216">
        <f t="shared" ref="BB3339" si="7528">BB3338+1</f>
        <v>3334</v>
      </c>
      <c r="BC3339" s="16">
        <f t="shared" si="7390"/>
        <v>9.1342465753424662</v>
      </c>
      <c r="BD3339" s="16">
        <f>IF(Template!$F$7="Linear interpolation",LinInterp($AO$5:$AO$18,$AM$5:$AM$18,BC3339),CubicSpline($AO$5:$AO$18,$AM$5:$AM$18,BC3339))</f>
        <v>14.149952807760203</v>
      </c>
      <c r="BE3339" s="221">
        <f t="shared" si="7469"/>
        <v>3.3496354740626004</v>
      </c>
      <c r="BF3339" s="221">
        <f>BE3339/PRODUCT($BG$6:BG3338)</f>
        <v>1.0003625887668497</v>
      </c>
      <c r="BG3339" s="16">
        <f t="shared" si="7391"/>
        <v>1.0003625887668497</v>
      </c>
      <c r="BH3339" s="10">
        <f t="shared" si="7392"/>
        <v>13.234489990013753</v>
      </c>
      <c r="BI3339" s="90"/>
      <c r="BJ3339" s="17">
        <f t="shared" si="7519"/>
        <v>49332</v>
      </c>
      <c r="BK3339" s="16">
        <f t="shared" si="7512"/>
        <v>13.23393447334853</v>
      </c>
      <c r="BL3339" s="10">
        <f ca="1">IFERROR(AVERAGE(INDIRECT("BK"&amp;AC3339-Template!$F$10+1):INDIRECT("BK"&amp;AC3339)),0)</f>
        <v>13.233570095066495</v>
      </c>
      <c r="BM3339" s="35"/>
      <c r="BN3339" s="86"/>
      <c r="BO3339" s="35"/>
      <c r="BP3339" s="35"/>
      <c r="BQ3339" s="35"/>
      <c r="BR3339" s="35"/>
      <c r="BS3339" s="35"/>
      <c r="BT3339" s="35"/>
      <c r="BU3339" s="35"/>
      <c r="BV3339" s="35"/>
      <c r="BW3339" s="35"/>
      <c r="BX3339" s="35"/>
      <c r="BY3339" s="35"/>
      <c r="BZ3339" s="35"/>
      <c r="CA3339" s="35"/>
      <c r="CB3339" s="35"/>
      <c r="CC3339" s="35"/>
      <c r="CD3339" s="35"/>
      <c r="CE3339" s="35"/>
      <c r="CF3339" s="35"/>
      <c r="CG3339" s="35"/>
      <c r="CH3339" s="35"/>
    </row>
    <row r="3340" spans="1:86" ht="15.6" x14ac:dyDescent="0.3">
      <c r="A3340" s="35"/>
      <c r="B3340" s="86"/>
      <c r="C3340" s="35"/>
      <c r="D3340" s="35"/>
      <c r="E3340" s="35"/>
      <c r="F3340" s="35"/>
      <c r="G3340" s="35"/>
      <c r="H3340" s="35"/>
      <c r="I3340" s="35"/>
      <c r="J3340" s="35"/>
      <c r="K3340" s="35"/>
      <c r="L3340" s="35"/>
      <c r="M3340" s="35"/>
      <c r="N3340" s="35"/>
      <c r="O3340" s="35"/>
      <c r="P3340" s="35"/>
      <c r="Q3340" s="35"/>
      <c r="R3340" s="35"/>
      <c r="S3340" s="35"/>
      <c r="T3340" s="17">
        <f t="shared" si="7513"/>
        <v>49356</v>
      </c>
      <c r="U3340" s="216">
        <f t="shared" si="7506"/>
        <v>5</v>
      </c>
      <c r="V3340" s="216">
        <f t="shared" si="7513"/>
        <v>3335</v>
      </c>
      <c r="W3340" s="16">
        <f t="shared" si="7520"/>
        <v>9.1369863013698627</v>
      </c>
      <c r="X3340" s="16" t="e">
        <f>IF(Template!$F$7="Linear interpolation",LinInterp($I$5:$I$22,$G$5:$G$22,W3340),CubicSpline($I$5:$I$22,$G$5:$G$22,W3340))</f>
        <v>#VALUE!</v>
      </c>
      <c r="Y3340" s="221" t="e">
        <f t="shared" si="7507"/>
        <v>#VALUE!</v>
      </c>
      <c r="Z3340" s="221" t="e">
        <f>Y3340/PRODUCT($AA$6:AA3339)</f>
        <v>#VALUE!</v>
      </c>
      <c r="AA3340" s="16" t="e">
        <f t="shared" si="7514"/>
        <v>#VALUE!</v>
      </c>
      <c r="AB3340" s="10" t="e">
        <f t="shared" si="7515"/>
        <v>#VALUE!</v>
      </c>
      <c r="AC3340" s="90">
        <f t="shared" si="7508"/>
        <v>3340</v>
      </c>
      <c r="AD3340" s="17">
        <f t="shared" si="7516"/>
        <v>49333</v>
      </c>
      <c r="AE3340" s="16" t="e">
        <f t="shared" si="7509"/>
        <v>#VALUE!</v>
      </c>
      <c r="AF3340" s="10">
        <f ca="1">IFERROR(AVERAGE(INDIRECT("AE"&amp;AC3340-Template!$F$10+1):INDIRECT("AE"&amp;AC3340)),0)</f>
        <v>0</v>
      </c>
      <c r="AG3340" s="35"/>
      <c r="AH3340" s="86"/>
      <c r="AI3340" s="35"/>
      <c r="AJ3340" s="35"/>
      <c r="AK3340" s="35"/>
      <c r="AL3340" s="35"/>
      <c r="AM3340" s="35"/>
      <c r="AN3340" s="35"/>
      <c r="AO3340" s="35"/>
      <c r="AP3340" s="35"/>
      <c r="AQ3340" s="35"/>
      <c r="AR3340" s="35"/>
      <c r="AS3340" s="35"/>
      <c r="AT3340" s="35"/>
      <c r="AU3340" s="35"/>
      <c r="AV3340" s="35"/>
      <c r="AW3340" s="35"/>
      <c r="AX3340" s="35"/>
      <c r="AY3340" s="35"/>
      <c r="AZ3340" s="17">
        <f t="shared" ref="AZ3340" si="7529">AZ3339+1</f>
        <v>49356</v>
      </c>
      <c r="BA3340" s="216">
        <f t="shared" si="7388"/>
        <v>5</v>
      </c>
      <c r="BB3340" s="216">
        <f t="shared" ref="BB3340" si="7530">BB3339+1</f>
        <v>3335</v>
      </c>
      <c r="BC3340" s="16">
        <f t="shared" si="7390"/>
        <v>9.1369863013698627</v>
      </c>
      <c r="BD3340" s="16">
        <f>IF(Template!$F$7="Linear interpolation",LinInterp($AO$5:$AO$18,$AM$5:$AM$18,BC3340),CubicSpline($AO$5:$AO$18,$AM$5:$AM$18,BC3340))</f>
        <v>14.149952067532528</v>
      </c>
      <c r="BE3340" s="221">
        <f t="shared" si="7469"/>
        <v>3.3508500164140411</v>
      </c>
      <c r="BF3340" s="221">
        <f>BE3340/PRODUCT($BG$6:BG3339)</f>
        <v>1.0003625894103541</v>
      </c>
      <c r="BG3340" s="16">
        <f t="shared" si="7391"/>
        <v>1.0003625894103541</v>
      </c>
      <c r="BH3340" s="10">
        <f t="shared" si="7392"/>
        <v>13.234513477922928</v>
      </c>
      <c r="BI3340" s="90"/>
      <c r="BJ3340" s="17">
        <f t="shared" si="7519"/>
        <v>49333</v>
      </c>
      <c r="BK3340" s="16">
        <f t="shared" si="7512"/>
        <v>13.233959227816561</v>
      </c>
      <c r="BL3340" s="10">
        <f ca="1">IFERROR(AVERAGE(INDIRECT("BK"&amp;AC3340-Template!$F$10+1):INDIRECT("BK"&amp;AC3340)),0)</f>
        <v>13.233593143922571</v>
      </c>
      <c r="BM3340" s="35"/>
      <c r="BN3340" s="86"/>
      <c r="BO3340" s="35"/>
      <c r="BP3340" s="35"/>
      <c r="BQ3340" s="35"/>
      <c r="BR3340" s="35"/>
      <c r="BS3340" s="35"/>
      <c r="BT3340" s="35"/>
      <c r="BU3340" s="35"/>
      <c r="BV3340" s="35"/>
      <c r="BW3340" s="35"/>
      <c r="BX3340" s="35"/>
      <c r="BY3340" s="35"/>
      <c r="BZ3340" s="35"/>
      <c r="CA3340" s="35"/>
      <c r="CB3340" s="35"/>
      <c r="CC3340" s="35"/>
      <c r="CD3340" s="35"/>
      <c r="CE3340" s="35"/>
      <c r="CF3340" s="35"/>
      <c r="CG3340" s="35"/>
      <c r="CH3340" s="35"/>
    </row>
    <row r="3341" spans="1:86" ht="15.6" x14ac:dyDescent="0.3">
      <c r="A3341" s="35"/>
      <c r="B3341" s="86"/>
      <c r="C3341" s="35"/>
      <c r="D3341" s="35"/>
      <c r="E3341" s="35"/>
      <c r="F3341" s="35"/>
      <c r="G3341" s="35"/>
      <c r="H3341" s="35"/>
      <c r="I3341" s="35"/>
      <c r="J3341" s="35"/>
      <c r="K3341" s="35"/>
      <c r="L3341" s="35"/>
      <c r="M3341" s="35"/>
      <c r="N3341" s="35"/>
      <c r="O3341" s="35"/>
      <c r="P3341" s="35"/>
      <c r="Q3341" s="35"/>
      <c r="R3341" s="35"/>
      <c r="S3341" s="35"/>
      <c r="T3341" s="17">
        <f t="shared" si="7513"/>
        <v>49357</v>
      </c>
      <c r="U3341" s="216">
        <f t="shared" si="7506"/>
        <v>6</v>
      </c>
      <c r="V3341" s="216">
        <f t="shared" si="7513"/>
        <v>3336</v>
      </c>
      <c r="W3341" s="16">
        <f t="shared" si="7520"/>
        <v>9.1397260273972609</v>
      </c>
      <c r="X3341" s="16" t="e">
        <f>IF(Template!$F$7="Linear interpolation",LinInterp($I$5:$I$22,$G$5:$G$22,W3341),CubicSpline($I$5:$I$22,$G$5:$G$22,W3341))</f>
        <v>#VALUE!</v>
      </c>
      <c r="Y3341" s="221" t="e">
        <f t="shared" si="7507"/>
        <v>#VALUE!</v>
      </c>
      <c r="Z3341" s="221" t="e">
        <f>Y3341/PRODUCT($AA$6:AA3340)</f>
        <v>#VALUE!</v>
      </c>
      <c r="AA3341" s="16" t="e">
        <f t="shared" si="7514"/>
        <v>#VALUE!</v>
      </c>
      <c r="AB3341" s="10" t="e">
        <f t="shared" si="7515"/>
        <v>#VALUE!</v>
      </c>
      <c r="AC3341" s="90">
        <f t="shared" si="7508"/>
        <v>3341</v>
      </c>
      <c r="AD3341" s="17">
        <f t="shared" si="7516"/>
        <v>49334</v>
      </c>
      <c r="AE3341" s="16" t="e">
        <f t="shared" si="7509"/>
        <v>#VALUE!</v>
      </c>
      <c r="AF3341" s="10">
        <f ca="1">IFERROR(AVERAGE(INDIRECT("AE"&amp;AC3341-Template!$F$10+1):INDIRECT("AE"&amp;AC3341)),0)</f>
        <v>0</v>
      </c>
      <c r="AG3341" s="35"/>
      <c r="AH3341" s="86"/>
      <c r="AI3341" s="35"/>
      <c r="AJ3341" s="35"/>
      <c r="AK3341" s="35"/>
      <c r="AL3341" s="35"/>
      <c r="AM3341" s="35"/>
      <c r="AN3341" s="35"/>
      <c r="AO3341" s="35"/>
      <c r="AP3341" s="35"/>
      <c r="AQ3341" s="35"/>
      <c r="AR3341" s="35"/>
      <c r="AS3341" s="35"/>
      <c r="AT3341" s="35"/>
      <c r="AU3341" s="35"/>
      <c r="AV3341" s="35"/>
      <c r="AW3341" s="35"/>
      <c r="AX3341" s="35"/>
      <c r="AY3341" s="35"/>
      <c r="AZ3341" s="17">
        <f t="shared" ref="AZ3341" si="7531">AZ3340+1</f>
        <v>49357</v>
      </c>
      <c r="BA3341" s="216">
        <f t="shared" ref="BA3341:BA3404" si="7532">WEEKDAY(AZ3341,2)</f>
        <v>6</v>
      </c>
      <c r="BB3341" s="216">
        <f t="shared" ref="BB3341" si="7533">BB3340+1</f>
        <v>3336</v>
      </c>
      <c r="BC3341" s="16">
        <f t="shared" ref="BC3341:BC3404" si="7534">YEARFRAC($T$5,AZ3341,3)</f>
        <v>9.1397260273972609</v>
      </c>
      <c r="BD3341" s="16">
        <f>IF(Template!$F$7="Linear interpolation",LinInterp($AO$5:$AO$18,$AM$5:$AM$18,BC3341),CubicSpline($AO$5:$AO$18,$AM$5:$AM$18,BC3341))</f>
        <v>14.149951335763525</v>
      </c>
      <c r="BE3341" s="221">
        <f t="shared" si="7469"/>
        <v>3.3520650012968112</v>
      </c>
      <c r="BF3341" s="221">
        <f>BE3341/PRODUCT($BG$6:BG3340)</f>
        <v>1.0003625900523205</v>
      </c>
      <c r="BG3341" s="16">
        <f t="shared" ref="BG3341:BG3404" si="7535">1+BH3341/365/100</f>
        <v>1.0003625894103541</v>
      </c>
      <c r="BH3341" s="10">
        <f t="shared" ref="BH3341:BH3404" si="7536">IF(OR(BA3341=6,BA3341=7),BH3340,(BF3341-1)*365*100)</f>
        <v>13.234513477922928</v>
      </c>
      <c r="BI3341" s="90"/>
      <c r="BJ3341" s="17">
        <f t="shared" si="7519"/>
        <v>49334</v>
      </c>
      <c r="BK3341" s="16">
        <f t="shared" si="7512"/>
        <v>13.233983928226722</v>
      </c>
      <c r="BL3341" s="10">
        <f ca="1">IFERROR(AVERAGE(INDIRECT("BK"&amp;AC3341-Template!$F$10+1):INDIRECT("BK"&amp;AC3341)),0)</f>
        <v>13.233618566167381</v>
      </c>
      <c r="BM3341" s="35"/>
      <c r="BN3341" s="86"/>
      <c r="BO3341" s="35"/>
      <c r="BP3341" s="35"/>
      <c r="BQ3341" s="35"/>
      <c r="BR3341" s="35"/>
      <c r="BS3341" s="35"/>
      <c r="BT3341" s="35"/>
      <c r="BU3341" s="35"/>
      <c r="BV3341" s="35"/>
      <c r="BW3341" s="35"/>
      <c r="BX3341" s="35"/>
      <c r="BY3341" s="35"/>
      <c r="BZ3341" s="35"/>
      <c r="CA3341" s="35"/>
      <c r="CB3341" s="35"/>
      <c r="CC3341" s="35"/>
      <c r="CD3341" s="35"/>
      <c r="CE3341" s="35"/>
      <c r="CF3341" s="35"/>
      <c r="CG3341" s="35"/>
      <c r="CH3341" s="35"/>
    </row>
    <row r="3342" spans="1:86" ht="15.6" x14ac:dyDescent="0.3">
      <c r="A3342" s="35"/>
      <c r="B3342" s="86"/>
      <c r="C3342" s="35"/>
      <c r="D3342" s="35"/>
      <c r="E3342" s="35"/>
      <c r="F3342" s="35"/>
      <c r="G3342" s="35"/>
      <c r="H3342" s="35"/>
      <c r="I3342" s="35"/>
      <c r="J3342" s="35"/>
      <c r="K3342" s="35"/>
      <c r="L3342" s="35"/>
      <c r="M3342" s="35"/>
      <c r="N3342" s="35"/>
      <c r="O3342" s="35"/>
      <c r="P3342" s="35"/>
      <c r="Q3342" s="35"/>
      <c r="R3342" s="35"/>
      <c r="S3342" s="35"/>
      <c r="T3342" s="17">
        <f t="shared" si="7513"/>
        <v>49358</v>
      </c>
      <c r="U3342" s="216">
        <f t="shared" si="7506"/>
        <v>7</v>
      </c>
      <c r="V3342" s="216">
        <f t="shared" si="7513"/>
        <v>3337</v>
      </c>
      <c r="W3342" s="16">
        <f t="shared" si="7520"/>
        <v>9.1424657534246574</v>
      </c>
      <c r="X3342" s="16" t="e">
        <f>IF(Template!$F$7="Linear interpolation",LinInterp($I$5:$I$22,$G$5:$G$22,W3342),CubicSpline($I$5:$I$22,$G$5:$G$22,W3342))</f>
        <v>#VALUE!</v>
      </c>
      <c r="Y3342" s="221" t="e">
        <f t="shared" si="7507"/>
        <v>#VALUE!</v>
      </c>
      <c r="Z3342" s="221" t="e">
        <f>Y3342/PRODUCT($AA$6:AA3341)</f>
        <v>#VALUE!</v>
      </c>
      <c r="AA3342" s="16" t="e">
        <f t="shared" si="7514"/>
        <v>#VALUE!</v>
      </c>
      <c r="AB3342" s="10" t="e">
        <f t="shared" si="7515"/>
        <v>#VALUE!</v>
      </c>
      <c r="AC3342" s="90">
        <f t="shared" si="7508"/>
        <v>3342</v>
      </c>
      <c r="AD3342" s="17">
        <f t="shared" si="7516"/>
        <v>49335</v>
      </c>
      <c r="AE3342" s="16" t="e">
        <f t="shared" si="7509"/>
        <v>#VALUE!</v>
      </c>
      <c r="AF3342" s="10">
        <f ca="1">IFERROR(AVERAGE(INDIRECT("AE"&amp;AC3342-Template!$F$10+1):INDIRECT("AE"&amp;AC3342)),0)</f>
        <v>0</v>
      </c>
      <c r="AG3342" s="35"/>
      <c r="AH3342" s="86"/>
      <c r="AI3342" s="35"/>
      <c r="AJ3342" s="35"/>
      <c r="AK3342" s="35"/>
      <c r="AL3342" s="35"/>
      <c r="AM3342" s="35"/>
      <c r="AN3342" s="35"/>
      <c r="AO3342" s="35"/>
      <c r="AP3342" s="35"/>
      <c r="AQ3342" s="35"/>
      <c r="AR3342" s="35"/>
      <c r="AS3342" s="35"/>
      <c r="AT3342" s="35"/>
      <c r="AU3342" s="35"/>
      <c r="AV3342" s="35"/>
      <c r="AW3342" s="35"/>
      <c r="AX3342" s="35"/>
      <c r="AY3342" s="35"/>
      <c r="AZ3342" s="17">
        <f t="shared" ref="AZ3342" si="7537">AZ3341+1</f>
        <v>49358</v>
      </c>
      <c r="BA3342" s="216">
        <f t="shared" si="7532"/>
        <v>7</v>
      </c>
      <c r="BB3342" s="216">
        <f t="shared" ref="BB3342" si="7538">BB3341+1</f>
        <v>3337</v>
      </c>
      <c r="BC3342" s="16">
        <f t="shared" si="7534"/>
        <v>9.1424657534246574</v>
      </c>
      <c r="BD3342" s="16">
        <f>IF(Template!$F$7="Linear interpolation",LinInterp($AO$5:$AO$18,$AM$5:$AM$18,BC3342),CubicSpline($AO$5:$AO$18,$AM$5:$AM$18,BC3342))</f>
        <v>14.149950612426339</v>
      </c>
      <c r="BE3342" s="221">
        <f t="shared" si="7469"/>
        <v>3.353280428867754</v>
      </c>
      <c r="BF3342" s="221">
        <f>BE3342/PRODUCT($BG$6:BG3341)</f>
        <v>1.0003625913347103</v>
      </c>
      <c r="BG3342" s="16">
        <f t="shared" si="7535"/>
        <v>1.0003625894103541</v>
      </c>
      <c r="BH3342" s="10">
        <f t="shared" si="7536"/>
        <v>13.234513477922928</v>
      </c>
      <c r="BI3342" s="90"/>
      <c r="BJ3342" s="17">
        <f t="shared" si="7519"/>
        <v>49335</v>
      </c>
      <c r="BK3342" s="16">
        <f t="shared" si="7512"/>
        <v>13.234008574595224</v>
      </c>
      <c r="BL3342" s="10">
        <f ca="1">IFERROR(AVERAGE(INDIRECT("BK"&amp;AC3342-Template!$F$10+1):INDIRECT("BK"&amp;AC3342)),0)</f>
        <v>13.233643966537256</v>
      </c>
      <c r="BM3342" s="35"/>
      <c r="BN3342" s="86"/>
      <c r="BO3342" s="35"/>
      <c r="BP3342" s="35"/>
      <c r="BQ3342" s="35"/>
      <c r="BR3342" s="35"/>
      <c r="BS3342" s="35"/>
      <c r="BT3342" s="35"/>
      <c r="BU3342" s="35"/>
      <c r="BV3342" s="35"/>
      <c r="BW3342" s="35"/>
      <c r="BX3342" s="35"/>
      <c r="BY3342" s="35"/>
      <c r="BZ3342" s="35"/>
      <c r="CA3342" s="35"/>
      <c r="CB3342" s="35"/>
      <c r="CC3342" s="35"/>
      <c r="CD3342" s="35"/>
      <c r="CE3342" s="35"/>
      <c r="CF3342" s="35"/>
      <c r="CG3342" s="35"/>
      <c r="CH3342" s="35"/>
    </row>
    <row r="3343" spans="1:86" ht="15.6" x14ac:dyDescent="0.3">
      <c r="A3343" s="35"/>
      <c r="B3343" s="86"/>
      <c r="C3343" s="35"/>
      <c r="D3343" s="35"/>
      <c r="E3343" s="35"/>
      <c r="F3343" s="35"/>
      <c r="G3343" s="35"/>
      <c r="H3343" s="35"/>
      <c r="I3343" s="35"/>
      <c r="J3343" s="35"/>
      <c r="K3343" s="35"/>
      <c r="L3343" s="35"/>
      <c r="M3343" s="35"/>
      <c r="N3343" s="35"/>
      <c r="O3343" s="35"/>
      <c r="P3343" s="35"/>
      <c r="Q3343" s="35"/>
      <c r="R3343" s="35"/>
      <c r="S3343" s="35"/>
      <c r="T3343" s="17">
        <f t="shared" si="7513"/>
        <v>49359</v>
      </c>
      <c r="U3343" s="216">
        <f t="shared" si="7506"/>
        <v>1</v>
      </c>
      <c r="V3343" s="216">
        <f t="shared" si="7513"/>
        <v>3338</v>
      </c>
      <c r="W3343" s="16">
        <f t="shared" si="7520"/>
        <v>9.1452054794520556</v>
      </c>
      <c r="X3343" s="16" t="e">
        <f>IF(Template!$F$7="Linear interpolation",LinInterp($I$5:$I$22,$G$5:$G$22,W3343),CubicSpline($I$5:$I$22,$G$5:$G$22,W3343))</f>
        <v>#VALUE!</v>
      </c>
      <c r="Y3343" s="221" t="e">
        <f t="shared" si="7507"/>
        <v>#VALUE!</v>
      </c>
      <c r="Z3343" s="221" t="e">
        <f>Y3343/PRODUCT($AA$6:AA3342)</f>
        <v>#VALUE!</v>
      </c>
      <c r="AA3343" s="16" t="e">
        <f t="shared" si="7514"/>
        <v>#VALUE!</v>
      </c>
      <c r="AB3343" s="10" t="e">
        <f t="shared" si="7515"/>
        <v>#VALUE!</v>
      </c>
      <c r="AC3343" s="90">
        <f t="shared" si="7508"/>
        <v>3343</v>
      </c>
      <c r="AD3343" s="17">
        <f t="shared" si="7516"/>
        <v>49336</v>
      </c>
      <c r="AE3343" s="16" t="e">
        <f t="shared" si="7509"/>
        <v>#VALUE!</v>
      </c>
      <c r="AF3343" s="10">
        <f ca="1">IFERROR(AVERAGE(INDIRECT("AE"&amp;AC3343-Template!$F$10+1):INDIRECT("AE"&amp;AC3343)),0)</f>
        <v>0</v>
      </c>
      <c r="AG3343" s="35"/>
      <c r="AH3343" s="86"/>
      <c r="AI3343" s="35"/>
      <c r="AJ3343" s="35"/>
      <c r="AK3343" s="35"/>
      <c r="AL3343" s="35"/>
      <c r="AM3343" s="35"/>
      <c r="AN3343" s="35"/>
      <c r="AO3343" s="35"/>
      <c r="AP3343" s="35"/>
      <c r="AQ3343" s="35"/>
      <c r="AR3343" s="35"/>
      <c r="AS3343" s="35"/>
      <c r="AT3343" s="35"/>
      <c r="AU3343" s="35"/>
      <c r="AV3343" s="35"/>
      <c r="AW3343" s="35"/>
      <c r="AX3343" s="35"/>
      <c r="AY3343" s="35"/>
      <c r="AZ3343" s="17">
        <f t="shared" ref="AZ3343" si="7539">AZ3342+1</f>
        <v>49359</v>
      </c>
      <c r="BA3343" s="216">
        <f t="shared" si="7532"/>
        <v>1</v>
      </c>
      <c r="BB3343" s="216">
        <f t="shared" ref="BB3343" si="7540">BB3342+1</f>
        <v>3338</v>
      </c>
      <c r="BC3343" s="16">
        <f t="shared" si="7534"/>
        <v>9.1452054794520556</v>
      </c>
      <c r="BD3343" s="16">
        <f>IF(Template!$F$7="Linear interpolation",LinInterp($AO$5:$AO$18,$AM$5:$AM$18,BC3343),CubicSpline($AO$5:$AO$18,$AM$5:$AM$18,BC3343))</f>
        <v>14.149949897494118</v>
      </c>
      <c r="BE3343" s="221">
        <f t="shared" si="7469"/>
        <v>3.3544962992837632</v>
      </c>
      <c r="BF3343" s="221">
        <f>BE3343/PRODUCT($BG$6:BG3342)</f>
        <v>1.0003625932559794</v>
      </c>
      <c r="BG3343" s="16">
        <f t="shared" si="7535"/>
        <v>1.0003625932559794</v>
      </c>
      <c r="BH3343" s="10">
        <f t="shared" si="7536"/>
        <v>13.234653843249067</v>
      </c>
      <c r="BI3343" s="90"/>
      <c r="BJ3343" s="17">
        <f t="shared" si="7519"/>
        <v>49336</v>
      </c>
      <c r="BK3343" s="16">
        <f t="shared" si="7512"/>
        <v>13.234008574595224</v>
      </c>
      <c r="BL3343" s="10">
        <f ca="1">IFERROR(AVERAGE(INDIRECT("BK"&amp;AC3343-Template!$F$10+1):INDIRECT("BK"&amp;AC3343)),0)</f>
        <v>13.233668509767343</v>
      </c>
      <c r="BM3343" s="35"/>
      <c r="BN3343" s="86"/>
      <c r="BO3343" s="35"/>
      <c r="BP3343" s="35"/>
      <c r="BQ3343" s="35"/>
      <c r="BR3343" s="35"/>
      <c r="BS3343" s="35"/>
      <c r="BT3343" s="35"/>
      <c r="BU3343" s="35"/>
      <c r="BV3343" s="35"/>
      <c r="BW3343" s="35"/>
      <c r="BX3343" s="35"/>
      <c r="BY3343" s="35"/>
      <c r="BZ3343" s="35"/>
      <c r="CA3343" s="35"/>
      <c r="CB3343" s="35"/>
      <c r="CC3343" s="35"/>
      <c r="CD3343" s="35"/>
      <c r="CE3343" s="35"/>
      <c r="CF3343" s="35"/>
      <c r="CG3343" s="35"/>
      <c r="CH3343" s="35"/>
    </row>
    <row r="3344" spans="1:86" ht="15.6" x14ac:dyDescent="0.3">
      <c r="A3344" s="35"/>
      <c r="B3344" s="86"/>
      <c r="C3344" s="35"/>
      <c r="D3344" s="35"/>
      <c r="E3344" s="35"/>
      <c r="F3344" s="35"/>
      <c r="G3344" s="35"/>
      <c r="H3344" s="35"/>
      <c r="I3344" s="35"/>
      <c r="J3344" s="35"/>
      <c r="K3344" s="35"/>
      <c r="L3344" s="35"/>
      <c r="M3344" s="35"/>
      <c r="N3344" s="35"/>
      <c r="O3344" s="35"/>
      <c r="P3344" s="35"/>
      <c r="Q3344" s="35"/>
      <c r="R3344" s="35"/>
      <c r="S3344" s="35"/>
      <c r="T3344" s="17">
        <f t="shared" si="7513"/>
        <v>49360</v>
      </c>
      <c r="U3344" s="216">
        <f t="shared" si="7506"/>
        <v>2</v>
      </c>
      <c r="V3344" s="216">
        <f t="shared" si="7513"/>
        <v>3339</v>
      </c>
      <c r="W3344" s="16">
        <f t="shared" si="7520"/>
        <v>9.1479452054794521</v>
      </c>
      <c r="X3344" s="16" t="e">
        <f>IF(Template!$F$7="Linear interpolation",LinInterp($I$5:$I$22,$G$5:$G$22,W3344),CubicSpline($I$5:$I$22,$G$5:$G$22,W3344))</f>
        <v>#VALUE!</v>
      </c>
      <c r="Y3344" s="221" t="e">
        <f t="shared" si="7507"/>
        <v>#VALUE!</v>
      </c>
      <c r="Z3344" s="221" t="e">
        <f>Y3344/PRODUCT($AA$6:AA3343)</f>
        <v>#VALUE!</v>
      </c>
      <c r="AA3344" s="16" t="e">
        <f t="shared" si="7514"/>
        <v>#VALUE!</v>
      </c>
      <c r="AB3344" s="10" t="e">
        <f t="shared" si="7515"/>
        <v>#VALUE!</v>
      </c>
      <c r="AC3344" s="90">
        <f t="shared" si="7508"/>
        <v>3344</v>
      </c>
      <c r="AD3344" s="17">
        <f t="shared" si="7516"/>
        <v>49337</v>
      </c>
      <c r="AE3344" s="16" t="e">
        <f t="shared" si="7509"/>
        <v>#VALUE!</v>
      </c>
      <c r="AF3344" s="10">
        <f ca="1">IFERROR(AVERAGE(INDIRECT("AE"&amp;AC3344-Template!$F$10+1):INDIRECT("AE"&amp;AC3344)),0)</f>
        <v>0</v>
      </c>
      <c r="AG3344" s="35"/>
      <c r="AH3344" s="86"/>
      <c r="AI3344" s="35"/>
      <c r="AJ3344" s="35"/>
      <c r="AK3344" s="35"/>
      <c r="AL3344" s="35"/>
      <c r="AM3344" s="35"/>
      <c r="AN3344" s="35"/>
      <c r="AO3344" s="35"/>
      <c r="AP3344" s="35"/>
      <c r="AQ3344" s="35"/>
      <c r="AR3344" s="35"/>
      <c r="AS3344" s="35"/>
      <c r="AT3344" s="35"/>
      <c r="AU3344" s="35"/>
      <c r="AV3344" s="35"/>
      <c r="AW3344" s="35"/>
      <c r="AX3344" s="35"/>
      <c r="AY3344" s="35"/>
      <c r="AZ3344" s="17">
        <f t="shared" ref="AZ3344" si="7541">AZ3343+1</f>
        <v>49360</v>
      </c>
      <c r="BA3344" s="216">
        <f t="shared" si="7532"/>
        <v>2</v>
      </c>
      <c r="BB3344" s="216">
        <f t="shared" ref="BB3344" si="7542">BB3343+1</f>
        <v>3339</v>
      </c>
      <c r="BC3344" s="16">
        <f t="shared" si="7534"/>
        <v>9.1479452054794521</v>
      </c>
      <c r="BD3344" s="16">
        <f>IF(Template!$F$7="Linear interpolation",LinInterp($AO$5:$AO$18,$AM$5:$AM$18,BC3344),CubicSpline($AO$5:$AO$18,$AM$5:$AM$18,BC3344))</f>
        <v>14.14994919094001</v>
      </c>
      <c r="BE3344" s="221">
        <f t="shared" si="7469"/>
        <v>3.3557126127017756</v>
      </c>
      <c r="BF3344" s="221">
        <f>BE3344/PRODUCT($BG$6:BG3343)</f>
        <v>1.0003625919689558</v>
      </c>
      <c r="BG3344" s="16">
        <f t="shared" si="7535"/>
        <v>1.0003625919689558</v>
      </c>
      <c r="BH3344" s="10">
        <f t="shared" si="7536"/>
        <v>13.234606866887709</v>
      </c>
      <c r="BI3344" s="90"/>
      <c r="BJ3344" s="17">
        <f t="shared" si="7519"/>
        <v>49337</v>
      </c>
      <c r="BK3344" s="16">
        <f t="shared" si="7512"/>
        <v>13.234008574595224</v>
      </c>
      <c r="BL3344" s="10">
        <f ca="1">IFERROR(AVERAGE(INDIRECT("BK"&amp;AC3344-Template!$F$10+1):INDIRECT("BK"&amp;AC3344)),0)</f>
        <v>13.233692184698644</v>
      </c>
      <c r="BM3344" s="35"/>
      <c r="BN3344" s="86"/>
      <c r="BO3344" s="35"/>
      <c r="BP3344" s="35"/>
      <c r="BQ3344" s="35"/>
      <c r="BR3344" s="35"/>
      <c r="BS3344" s="35"/>
      <c r="BT3344" s="35"/>
      <c r="BU3344" s="35"/>
      <c r="BV3344" s="35"/>
      <c r="BW3344" s="35"/>
      <c r="BX3344" s="35"/>
      <c r="BY3344" s="35"/>
      <c r="BZ3344" s="35"/>
      <c r="CA3344" s="35"/>
      <c r="CB3344" s="35"/>
      <c r="CC3344" s="35"/>
      <c r="CD3344" s="35"/>
      <c r="CE3344" s="35"/>
      <c r="CF3344" s="35"/>
      <c r="CG3344" s="35"/>
      <c r="CH3344" s="35"/>
    </row>
    <row r="3345" spans="1:86" ht="15.6" x14ac:dyDescent="0.3">
      <c r="A3345" s="35"/>
      <c r="B3345" s="86"/>
      <c r="C3345" s="35"/>
      <c r="D3345" s="35"/>
      <c r="E3345" s="35"/>
      <c r="F3345" s="35"/>
      <c r="G3345" s="35"/>
      <c r="H3345" s="35"/>
      <c r="I3345" s="35"/>
      <c r="J3345" s="35"/>
      <c r="K3345" s="35"/>
      <c r="L3345" s="35"/>
      <c r="M3345" s="35"/>
      <c r="N3345" s="35"/>
      <c r="O3345" s="35"/>
      <c r="P3345" s="35"/>
      <c r="Q3345" s="35"/>
      <c r="R3345" s="35"/>
      <c r="S3345" s="35"/>
      <c r="T3345" s="17">
        <f t="shared" si="7513"/>
        <v>49361</v>
      </c>
      <c r="U3345" s="216">
        <f t="shared" si="7506"/>
        <v>3</v>
      </c>
      <c r="V3345" s="216">
        <f t="shared" si="7513"/>
        <v>3340</v>
      </c>
      <c r="W3345" s="16">
        <f t="shared" si="7520"/>
        <v>9.1506849315068486</v>
      </c>
      <c r="X3345" s="16" t="e">
        <f>IF(Template!$F$7="Linear interpolation",LinInterp($I$5:$I$22,$G$5:$G$22,W3345),CubicSpline($I$5:$I$22,$G$5:$G$22,W3345))</f>
        <v>#VALUE!</v>
      </c>
      <c r="Y3345" s="221" t="e">
        <f t="shared" si="7507"/>
        <v>#VALUE!</v>
      </c>
      <c r="Z3345" s="221" t="e">
        <f>Y3345/PRODUCT($AA$6:AA3344)</f>
        <v>#VALUE!</v>
      </c>
      <c r="AA3345" s="16" t="e">
        <f t="shared" si="7514"/>
        <v>#VALUE!</v>
      </c>
      <c r="AB3345" s="10" t="e">
        <f t="shared" si="7515"/>
        <v>#VALUE!</v>
      </c>
      <c r="AC3345" s="90">
        <f t="shared" si="7508"/>
        <v>3345</v>
      </c>
      <c r="AD3345" s="17">
        <f t="shared" si="7516"/>
        <v>49338</v>
      </c>
      <c r="AE3345" s="16" t="e">
        <f t="shared" si="7509"/>
        <v>#VALUE!</v>
      </c>
      <c r="AF3345" s="10">
        <f ca="1">IFERROR(AVERAGE(INDIRECT("AE"&amp;AC3345-Template!$F$10+1):INDIRECT("AE"&amp;AC3345)),0)</f>
        <v>0</v>
      </c>
      <c r="AG3345" s="35"/>
      <c r="AH3345" s="86"/>
      <c r="AI3345" s="35"/>
      <c r="AJ3345" s="35"/>
      <c r="AK3345" s="35"/>
      <c r="AL3345" s="35"/>
      <c r="AM3345" s="35"/>
      <c r="AN3345" s="35"/>
      <c r="AO3345" s="35"/>
      <c r="AP3345" s="35"/>
      <c r="AQ3345" s="35"/>
      <c r="AR3345" s="35"/>
      <c r="AS3345" s="35"/>
      <c r="AT3345" s="35"/>
      <c r="AU3345" s="35"/>
      <c r="AV3345" s="35"/>
      <c r="AW3345" s="35"/>
      <c r="AX3345" s="35"/>
      <c r="AY3345" s="35"/>
      <c r="AZ3345" s="17">
        <f t="shared" ref="AZ3345" si="7543">AZ3344+1</f>
        <v>49361</v>
      </c>
      <c r="BA3345" s="216">
        <f t="shared" si="7532"/>
        <v>3</v>
      </c>
      <c r="BB3345" s="216">
        <f t="shared" ref="BB3345" si="7544">BB3344+1</f>
        <v>3340</v>
      </c>
      <c r="BC3345" s="16">
        <f t="shared" si="7534"/>
        <v>9.1506849315068486</v>
      </c>
      <c r="BD3345" s="16">
        <f>IF(Template!$F$7="Linear interpolation",LinInterp($AO$5:$AO$18,$AM$5:$AM$18,BC3345),CubicSpline($AO$5:$AO$18,$AM$5:$AM$18,BC3345))</f>
        <v>14.14994849273716</v>
      </c>
      <c r="BE3345" s="221">
        <f t="shared" si="7469"/>
        <v>3.3569293692787645</v>
      </c>
      <c r="BF3345" s="221">
        <f>BE3345/PRODUCT($BG$6:BG3344)</f>
        <v>1.0003625926047373</v>
      </c>
      <c r="BG3345" s="16">
        <f t="shared" si="7535"/>
        <v>1.0003625926047373</v>
      </c>
      <c r="BH3345" s="10">
        <f t="shared" si="7536"/>
        <v>13.234630072909814</v>
      </c>
      <c r="BI3345" s="90"/>
      <c r="BJ3345" s="17">
        <f t="shared" si="7519"/>
        <v>49338</v>
      </c>
      <c r="BK3345" s="16">
        <f t="shared" si="7512"/>
        <v>13.234155909893408</v>
      </c>
      <c r="BL3345" s="10">
        <f ca="1">IFERROR(AVERAGE(INDIRECT("BK"&amp;AC3345-Template!$F$10+1):INDIRECT("BK"&amp;AC3345)),0)</f>
        <v>13.233720770806551</v>
      </c>
      <c r="BM3345" s="35"/>
      <c r="BN3345" s="86"/>
      <c r="BO3345" s="35"/>
      <c r="BP3345" s="35"/>
      <c r="BQ3345" s="35"/>
      <c r="BR3345" s="35"/>
      <c r="BS3345" s="35"/>
      <c r="BT3345" s="35"/>
      <c r="BU3345" s="35"/>
      <c r="BV3345" s="35"/>
      <c r="BW3345" s="35"/>
      <c r="BX3345" s="35"/>
      <c r="BY3345" s="35"/>
      <c r="BZ3345" s="35"/>
      <c r="CA3345" s="35"/>
      <c r="CB3345" s="35"/>
      <c r="CC3345" s="35"/>
      <c r="CD3345" s="35"/>
      <c r="CE3345" s="35"/>
      <c r="CF3345" s="35"/>
      <c r="CG3345" s="35"/>
      <c r="CH3345" s="35"/>
    </row>
    <row r="3346" spans="1:86" ht="15.6" x14ac:dyDescent="0.3">
      <c r="A3346" s="35"/>
      <c r="B3346" s="86"/>
      <c r="C3346" s="35"/>
      <c r="D3346" s="35"/>
      <c r="E3346" s="35"/>
      <c r="F3346" s="35"/>
      <c r="G3346" s="35"/>
      <c r="H3346" s="35"/>
      <c r="I3346" s="35"/>
      <c r="J3346" s="35"/>
      <c r="K3346" s="35"/>
      <c r="L3346" s="35"/>
      <c r="M3346" s="35"/>
      <c r="N3346" s="35"/>
      <c r="O3346" s="35"/>
      <c r="P3346" s="35"/>
      <c r="Q3346" s="35"/>
      <c r="R3346" s="35"/>
      <c r="S3346" s="35"/>
      <c r="T3346" s="17">
        <f t="shared" si="7513"/>
        <v>49362</v>
      </c>
      <c r="U3346" s="216">
        <f t="shared" si="7506"/>
        <v>4</v>
      </c>
      <c r="V3346" s="216">
        <f t="shared" si="7513"/>
        <v>3341</v>
      </c>
      <c r="W3346" s="16">
        <f t="shared" si="7520"/>
        <v>9.1534246575342468</v>
      </c>
      <c r="X3346" s="16" t="e">
        <f>IF(Template!$F$7="Linear interpolation",LinInterp($I$5:$I$22,$G$5:$G$22,W3346),CubicSpline($I$5:$I$22,$G$5:$G$22,W3346))</f>
        <v>#VALUE!</v>
      </c>
      <c r="Y3346" s="221" t="e">
        <f t="shared" si="7507"/>
        <v>#VALUE!</v>
      </c>
      <c r="Z3346" s="221" t="e">
        <f>Y3346/PRODUCT($AA$6:AA3345)</f>
        <v>#VALUE!</v>
      </c>
      <c r="AA3346" s="16" t="e">
        <f t="shared" si="7514"/>
        <v>#VALUE!</v>
      </c>
      <c r="AB3346" s="10" t="e">
        <f t="shared" si="7515"/>
        <v>#VALUE!</v>
      </c>
      <c r="AC3346" s="90">
        <f t="shared" si="7508"/>
        <v>3346</v>
      </c>
      <c r="AD3346" s="17">
        <f t="shared" si="7516"/>
        <v>49339</v>
      </c>
      <c r="AE3346" s="16" t="e">
        <f t="shared" si="7509"/>
        <v>#VALUE!</v>
      </c>
      <c r="AF3346" s="10">
        <f ca="1">IFERROR(AVERAGE(INDIRECT("AE"&amp;AC3346-Template!$F$10+1):INDIRECT("AE"&amp;AC3346)),0)</f>
        <v>0</v>
      </c>
      <c r="AG3346" s="35"/>
      <c r="AH3346" s="86"/>
      <c r="AI3346" s="35"/>
      <c r="AJ3346" s="35"/>
      <c r="AK3346" s="35"/>
      <c r="AL3346" s="35"/>
      <c r="AM3346" s="35"/>
      <c r="AN3346" s="35"/>
      <c r="AO3346" s="35"/>
      <c r="AP3346" s="35"/>
      <c r="AQ3346" s="35"/>
      <c r="AR3346" s="35"/>
      <c r="AS3346" s="35"/>
      <c r="AT3346" s="35"/>
      <c r="AU3346" s="35"/>
      <c r="AV3346" s="35"/>
      <c r="AW3346" s="35"/>
      <c r="AX3346" s="35"/>
      <c r="AY3346" s="35"/>
      <c r="AZ3346" s="17">
        <f t="shared" ref="AZ3346" si="7545">AZ3345+1</f>
        <v>49362</v>
      </c>
      <c r="BA3346" s="216">
        <f t="shared" si="7532"/>
        <v>4</v>
      </c>
      <c r="BB3346" s="216">
        <f t="shared" ref="BB3346" si="7546">BB3345+1</f>
        <v>3341</v>
      </c>
      <c r="BC3346" s="16">
        <f t="shared" si="7534"/>
        <v>9.1534246575342468</v>
      </c>
      <c r="BD3346" s="16">
        <f>IF(Template!$F$7="Linear interpolation",LinInterp($AO$5:$AO$18,$AM$5:$AM$18,BC3346),CubicSpline($AO$5:$AO$18,$AM$5:$AM$18,BC3346))</f>
        <v>14.149947802858716</v>
      </c>
      <c r="BE3346" s="221">
        <f t="shared" si="7469"/>
        <v>3.3581465691717551</v>
      </c>
      <c r="BF3346" s="221">
        <f>BE3346/PRODUCT($BG$6:BG3345)</f>
        <v>1.000362593238967</v>
      </c>
      <c r="BG3346" s="16">
        <f t="shared" si="7535"/>
        <v>1.000362593238967</v>
      </c>
      <c r="BH3346" s="10">
        <f t="shared" si="7536"/>
        <v>13.234653222296778</v>
      </c>
      <c r="BI3346" s="90"/>
      <c r="BJ3346" s="17">
        <f t="shared" si="7519"/>
        <v>49339</v>
      </c>
      <c r="BK3346" s="16">
        <f t="shared" si="7512"/>
        <v>13.234106616807907</v>
      </c>
      <c r="BL3346" s="10">
        <f ca="1">IFERROR(AVERAGE(INDIRECT("BK"&amp;AC3346-Template!$F$10+1):INDIRECT("BK"&amp;AC3346)),0)</f>
        <v>13.233747713811608</v>
      </c>
      <c r="BM3346" s="35"/>
      <c r="BN3346" s="86"/>
      <c r="BO3346" s="35"/>
      <c r="BP3346" s="35"/>
      <c r="BQ3346" s="35"/>
      <c r="BR3346" s="35"/>
      <c r="BS3346" s="35"/>
      <c r="BT3346" s="35"/>
      <c r="BU3346" s="35"/>
      <c r="BV3346" s="35"/>
      <c r="BW3346" s="35"/>
      <c r="BX3346" s="35"/>
      <c r="BY3346" s="35"/>
      <c r="BZ3346" s="35"/>
      <c r="CA3346" s="35"/>
      <c r="CB3346" s="35"/>
      <c r="CC3346" s="35"/>
      <c r="CD3346" s="35"/>
      <c r="CE3346" s="35"/>
      <c r="CF3346" s="35"/>
      <c r="CG3346" s="35"/>
      <c r="CH3346" s="35"/>
    </row>
    <row r="3347" spans="1:86" ht="15.6" x14ac:dyDescent="0.3">
      <c r="A3347" s="35"/>
      <c r="B3347" s="86"/>
      <c r="C3347" s="35"/>
      <c r="D3347" s="35"/>
      <c r="E3347" s="35"/>
      <c r="F3347" s="35"/>
      <c r="G3347" s="35"/>
      <c r="H3347" s="35"/>
      <c r="I3347" s="35"/>
      <c r="J3347" s="35"/>
      <c r="K3347" s="35"/>
      <c r="L3347" s="35"/>
      <c r="M3347" s="35"/>
      <c r="N3347" s="35"/>
      <c r="O3347" s="35"/>
      <c r="P3347" s="35"/>
      <c r="Q3347" s="35"/>
      <c r="R3347" s="35"/>
      <c r="S3347" s="35"/>
      <c r="T3347" s="17">
        <f t="shared" si="7513"/>
        <v>49363</v>
      </c>
      <c r="U3347" s="216">
        <f t="shared" si="7506"/>
        <v>5</v>
      </c>
      <c r="V3347" s="216">
        <f t="shared" si="7513"/>
        <v>3342</v>
      </c>
      <c r="W3347" s="16">
        <f t="shared" si="7520"/>
        <v>9.1561643835616433</v>
      </c>
      <c r="X3347" s="16" t="e">
        <f>IF(Template!$F$7="Linear interpolation",LinInterp($I$5:$I$22,$G$5:$G$22,W3347),CubicSpline($I$5:$I$22,$G$5:$G$22,W3347))</f>
        <v>#VALUE!</v>
      </c>
      <c r="Y3347" s="221" t="e">
        <f t="shared" si="7507"/>
        <v>#VALUE!</v>
      </c>
      <c r="Z3347" s="221" t="e">
        <f>Y3347/PRODUCT($AA$6:AA3346)</f>
        <v>#VALUE!</v>
      </c>
      <c r="AA3347" s="16" t="e">
        <f t="shared" si="7514"/>
        <v>#VALUE!</v>
      </c>
      <c r="AB3347" s="10" t="e">
        <f t="shared" si="7515"/>
        <v>#VALUE!</v>
      </c>
      <c r="AC3347" s="90">
        <f t="shared" si="7508"/>
        <v>3347</v>
      </c>
      <c r="AD3347" s="17">
        <f t="shared" si="7516"/>
        <v>49340</v>
      </c>
      <c r="AE3347" s="16" t="e">
        <f t="shared" si="7509"/>
        <v>#VALUE!</v>
      </c>
      <c r="AF3347" s="10">
        <f ca="1">IFERROR(AVERAGE(INDIRECT("AE"&amp;AC3347-Template!$F$10+1):INDIRECT("AE"&amp;AC3347)),0)</f>
        <v>0</v>
      </c>
      <c r="AG3347" s="35"/>
      <c r="AH3347" s="86"/>
      <c r="AI3347" s="35"/>
      <c r="AJ3347" s="35"/>
      <c r="AK3347" s="35"/>
      <c r="AL3347" s="35"/>
      <c r="AM3347" s="35"/>
      <c r="AN3347" s="35"/>
      <c r="AO3347" s="35"/>
      <c r="AP3347" s="35"/>
      <c r="AQ3347" s="35"/>
      <c r="AR3347" s="35"/>
      <c r="AS3347" s="35"/>
      <c r="AT3347" s="35"/>
      <c r="AU3347" s="35"/>
      <c r="AV3347" s="35"/>
      <c r="AW3347" s="35"/>
      <c r="AX3347" s="35"/>
      <c r="AY3347" s="35"/>
      <c r="AZ3347" s="17">
        <f t="shared" ref="AZ3347" si="7547">AZ3346+1</f>
        <v>49363</v>
      </c>
      <c r="BA3347" s="216">
        <f t="shared" si="7532"/>
        <v>5</v>
      </c>
      <c r="BB3347" s="216">
        <f t="shared" ref="BB3347" si="7548">BB3346+1</f>
        <v>3342</v>
      </c>
      <c r="BC3347" s="16">
        <f t="shared" si="7534"/>
        <v>9.1561643835616433</v>
      </c>
      <c r="BD3347" s="16">
        <f>IF(Template!$F$7="Linear interpolation",LinInterp($AO$5:$AO$18,$AM$5:$AM$18,BC3347),CubicSpline($AO$5:$AO$18,$AM$5:$AM$18,BC3347))</f>
        <v>14.149947121277826</v>
      </c>
      <c r="BE3347" s="221">
        <f t="shared" si="7469"/>
        <v>3.3593642125378045</v>
      </c>
      <c r="BF3347" s="221">
        <f>BE3347/PRODUCT($BG$6:BG3346)</f>
        <v>1.0003625938716396</v>
      </c>
      <c r="BG3347" s="16">
        <f t="shared" si="7535"/>
        <v>1.0003625938716396</v>
      </c>
      <c r="BH3347" s="10">
        <f t="shared" si="7536"/>
        <v>13.234676314845984</v>
      </c>
      <c r="BI3347" s="90"/>
      <c r="BJ3347" s="17">
        <f t="shared" si="7519"/>
        <v>49340</v>
      </c>
      <c r="BK3347" s="16">
        <f t="shared" si="7512"/>
        <v>13.234130991104042</v>
      </c>
      <c r="BL3347" s="10">
        <f ca="1">IFERROR(AVERAGE(INDIRECT("BK"&amp;AC3347-Template!$F$10+1):INDIRECT("BK"&amp;AC3347)),0)</f>
        <v>13.233770261252713</v>
      </c>
      <c r="BM3347" s="35"/>
      <c r="BN3347" s="86"/>
      <c r="BO3347" s="35"/>
      <c r="BP3347" s="35"/>
      <c r="BQ3347" s="35"/>
      <c r="BR3347" s="35"/>
      <c r="BS3347" s="35"/>
      <c r="BT3347" s="35"/>
      <c r="BU3347" s="35"/>
      <c r="BV3347" s="35"/>
      <c r="BW3347" s="35"/>
      <c r="BX3347" s="35"/>
      <c r="BY3347" s="35"/>
      <c r="BZ3347" s="35"/>
      <c r="CA3347" s="35"/>
      <c r="CB3347" s="35"/>
      <c r="CC3347" s="35"/>
      <c r="CD3347" s="35"/>
      <c r="CE3347" s="35"/>
      <c r="CF3347" s="35"/>
      <c r="CG3347" s="35"/>
      <c r="CH3347" s="35"/>
    </row>
    <row r="3348" spans="1:86" ht="15.6" x14ac:dyDescent="0.3">
      <c r="A3348" s="35"/>
      <c r="B3348" s="86"/>
      <c r="C3348" s="35"/>
      <c r="D3348" s="35"/>
      <c r="E3348" s="35"/>
      <c r="F3348" s="35"/>
      <c r="G3348" s="35"/>
      <c r="H3348" s="35"/>
      <c r="I3348" s="35"/>
      <c r="J3348" s="35"/>
      <c r="K3348" s="35"/>
      <c r="L3348" s="35"/>
      <c r="M3348" s="35"/>
      <c r="N3348" s="35"/>
      <c r="O3348" s="35"/>
      <c r="P3348" s="35"/>
      <c r="Q3348" s="35"/>
      <c r="R3348" s="35"/>
      <c r="S3348" s="35"/>
      <c r="T3348" s="17">
        <f t="shared" si="7513"/>
        <v>49364</v>
      </c>
      <c r="U3348" s="216">
        <f t="shared" si="7506"/>
        <v>6</v>
      </c>
      <c r="V3348" s="216">
        <f t="shared" si="7513"/>
        <v>3343</v>
      </c>
      <c r="W3348" s="16">
        <f t="shared" si="7520"/>
        <v>9.1589041095890416</v>
      </c>
      <c r="X3348" s="16" t="e">
        <f>IF(Template!$F$7="Linear interpolation",LinInterp($I$5:$I$22,$G$5:$G$22,W3348),CubicSpline($I$5:$I$22,$G$5:$G$22,W3348))</f>
        <v>#VALUE!</v>
      </c>
      <c r="Y3348" s="221" t="e">
        <f t="shared" si="7507"/>
        <v>#VALUE!</v>
      </c>
      <c r="Z3348" s="221" t="e">
        <f>Y3348/PRODUCT($AA$6:AA3347)</f>
        <v>#VALUE!</v>
      </c>
      <c r="AA3348" s="16" t="e">
        <f t="shared" si="7514"/>
        <v>#VALUE!</v>
      </c>
      <c r="AB3348" s="10" t="e">
        <f t="shared" si="7515"/>
        <v>#VALUE!</v>
      </c>
      <c r="AC3348" s="90">
        <f t="shared" si="7508"/>
        <v>3348</v>
      </c>
      <c r="AD3348" s="17">
        <f t="shared" si="7516"/>
        <v>49341</v>
      </c>
      <c r="AE3348" s="16" t="e">
        <f t="shared" si="7509"/>
        <v>#VALUE!</v>
      </c>
      <c r="AF3348" s="10">
        <f ca="1">IFERROR(AVERAGE(INDIRECT("AE"&amp;AC3348-Template!$F$10+1):INDIRECT("AE"&amp;AC3348)),0)</f>
        <v>0</v>
      </c>
      <c r="AG3348" s="35"/>
      <c r="AH3348" s="86"/>
      <c r="AI3348" s="35"/>
      <c r="AJ3348" s="35"/>
      <c r="AK3348" s="35"/>
      <c r="AL3348" s="35"/>
      <c r="AM3348" s="35"/>
      <c r="AN3348" s="35"/>
      <c r="AO3348" s="35"/>
      <c r="AP3348" s="35"/>
      <c r="AQ3348" s="35"/>
      <c r="AR3348" s="35"/>
      <c r="AS3348" s="35"/>
      <c r="AT3348" s="35"/>
      <c r="AU3348" s="35"/>
      <c r="AV3348" s="35"/>
      <c r="AW3348" s="35"/>
      <c r="AX3348" s="35"/>
      <c r="AY3348" s="35"/>
      <c r="AZ3348" s="17">
        <f t="shared" ref="AZ3348" si="7549">AZ3347+1</f>
        <v>49364</v>
      </c>
      <c r="BA3348" s="216">
        <f t="shared" si="7532"/>
        <v>6</v>
      </c>
      <c r="BB3348" s="216">
        <f t="shared" ref="BB3348" si="7550">BB3347+1</f>
        <v>3343</v>
      </c>
      <c r="BC3348" s="16">
        <f t="shared" si="7534"/>
        <v>9.1589041095890416</v>
      </c>
      <c r="BD3348" s="16">
        <f>IF(Template!$F$7="Linear interpolation",LinInterp($AO$5:$AO$18,$AM$5:$AM$18,BC3348),CubicSpline($AO$5:$AO$18,$AM$5:$AM$18,BC3348))</f>
        <v>14.149946447967636</v>
      </c>
      <c r="BE3348" s="221">
        <f t="shared" si="7469"/>
        <v>3.3605822995340344</v>
      </c>
      <c r="BF3348" s="221">
        <f>BE3348/PRODUCT($BG$6:BG3347)</f>
        <v>1.0003625945027586</v>
      </c>
      <c r="BG3348" s="16">
        <f t="shared" si="7535"/>
        <v>1.0003625938716396</v>
      </c>
      <c r="BH3348" s="10">
        <f t="shared" si="7536"/>
        <v>13.234676314845984</v>
      </c>
      <c r="BI3348" s="90"/>
      <c r="BJ3348" s="17">
        <f t="shared" si="7519"/>
        <v>49341</v>
      </c>
      <c r="BK3348" s="16">
        <f t="shared" si="7512"/>
        <v>13.234155310637208</v>
      </c>
      <c r="BL3348" s="10">
        <f ca="1">IFERROR(AVERAGE(INDIRECT("BK"&amp;AC3348-Template!$F$10+1):INDIRECT("BK"&amp;AC3348)),0)</f>
        <v>13.233795361112437</v>
      </c>
      <c r="BM3348" s="35"/>
      <c r="BN3348" s="86"/>
      <c r="BO3348" s="35"/>
      <c r="BP3348" s="35"/>
      <c r="BQ3348" s="35"/>
      <c r="BR3348" s="35"/>
      <c r="BS3348" s="35"/>
      <c r="BT3348" s="35"/>
      <c r="BU3348" s="35"/>
      <c r="BV3348" s="35"/>
      <c r="BW3348" s="35"/>
      <c r="BX3348" s="35"/>
      <c r="BY3348" s="35"/>
      <c r="BZ3348" s="35"/>
      <c r="CA3348" s="35"/>
      <c r="CB3348" s="35"/>
      <c r="CC3348" s="35"/>
      <c r="CD3348" s="35"/>
      <c r="CE3348" s="35"/>
      <c r="CF3348" s="35"/>
      <c r="CG3348" s="35"/>
      <c r="CH3348" s="35"/>
    </row>
    <row r="3349" spans="1:86" ht="15.6" x14ac:dyDescent="0.3">
      <c r="A3349" s="35"/>
      <c r="B3349" s="86"/>
      <c r="C3349" s="35"/>
      <c r="D3349" s="35"/>
      <c r="E3349" s="35"/>
      <c r="F3349" s="35"/>
      <c r="G3349" s="35"/>
      <c r="H3349" s="35"/>
      <c r="I3349" s="35"/>
      <c r="J3349" s="35"/>
      <c r="K3349" s="35"/>
      <c r="L3349" s="35"/>
      <c r="M3349" s="35"/>
      <c r="N3349" s="35"/>
      <c r="O3349" s="35"/>
      <c r="P3349" s="35"/>
      <c r="Q3349" s="35"/>
      <c r="R3349" s="35"/>
      <c r="S3349" s="35"/>
      <c r="T3349" s="17">
        <f t="shared" si="7513"/>
        <v>49365</v>
      </c>
      <c r="U3349" s="216">
        <f t="shared" si="7506"/>
        <v>7</v>
      </c>
      <c r="V3349" s="216">
        <f t="shared" si="7513"/>
        <v>3344</v>
      </c>
      <c r="W3349" s="16">
        <f t="shared" si="7520"/>
        <v>9.161643835616438</v>
      </c>
      <c r="X3349" s="16" t="e">
        <f>IF(Template!$F$7="Linear interpolation",LinInterp($I$5:$I$22,$G$5:$G$22,W3349),CubicSpline($I$5:$I$22,$G$5:$G$22,W3349))</f>
        <v>#VALUE!</v>
      </c>
      <c r="Y3349" s="221" t="e">
        <f t="shared" si="7507"/>
        <v>#VALUE!</v>
      </c>
      <c r="Z3349" s="221" t="e">
        <f>Y3349/PRODUCT($AA$6:AA3348)</f>
        <v>#VALUE!</v>
      </c>
      <c r="AA3349" s="16" t="e">
        <f t="shared" si="7514"/>
        <v>#VALUE!</v>
      </c>
      <c r="AB3349" s="10" t="e">
        <f t="shared" si="7515"/>
        <v>#VALUE!</v>
      </c>
      <c r="AC3349" s="90">
        <f t="shared" si="7508"/>
        <v>3349</v>
      </c>
      <c r="AD3349" s="17">
        <f t="shared" si="7516"/>
        <v>49342</v>
      </c>
      <c r="AE3349" s="16" t="e">
        <f t="shared" si="7509"/>
        <v>#VALUE!</v>
      </c>
      <c r="AF3349" s="10">
        <f ca="1">IFERROR(AVERAGE(INDIRECT("AE"&amp;AC3349-Template!$F$10+1):INDIRECT("AE"&amp;AC3349)),0)</f>
        <v>0</v>
      </c>
      <c r="AG3349" s="35"/>
      <c r="AH3349" s="86"/>
      <c r="AI3349" s="35"/>
      <c r="AJ3349" s="35"/>
      <c r="AK3349" s="35"/>
      <c r="AL3349" s="35"/>
      <c r="AM3349" s="35"/>
      <c r="AN3349" s="35"/>
      <c r="AO3349" s="35"/>
      <c r="AP3349" s="35"/>
      <c r="AQ3349" s="35"/>
      <c r="AR3349" s="35"/>
      <c r="AS3349" s="35"/>
      <c r="AT3349" s="35"/>
      <c r="AU3349" s="35"/>
      <c r="AV3349" s="35"/>
      <c r="AW3349" s="35"/>
      <c r="AX3349" s="35"/>
      <c r="AY3349" s="35"/>
      <c r="AZ3349" s="17">
        <f t="shared" ref="AZ3349" si="7551">AZ3348+1</f>
        <v>49365</v>
      </c>
      <c r="BA3349" s="216">
        <f t="shared" si="7532"/>
        <v>7</v>
      </c>
      <c r="BB3349" s="216">
        <f t="shared" ref="BB3349" si="7552">BB3348+1</f>
        <v>3344</v>
      </c>
      <c r="BC3349" s="16">
        <f t="shared" si="7534"/>
        <v>9.161643835616438</v>
      </c>
      <c r="BD3349" s="16">
        <f>IF(Template!$F$7="Linear interpolation",LinInterp($AO$5:$AO$18,$AM$5:$AM$18,BC3349),CubicSpline($AO$5:$AO$18,$AM$5:$AM$18,BC3349))</f>
        <v>14.149945782901293</v>
      </c>
      <c r="BE3349" s="221">
        <f t="shared" si="7469"/>
        <v>3.3618008303175895</v>
      </c>
      <c r="BF3349" s="221">
        <f>BE3349/PRODUCT($BG$6:BG3348)</f>
        <v>1.0003625957634339</v>
      </c>
      <c r="BG3349" s="16">
        <f t="shared" si="7535"/>
        <v>1.0003625938716396</v>
      </c>
      <c r="BH3349" s="10">
        <f t="shared" si="7536"/>
        <v>13.234676314845984</v>
      </c>
      <c r="BI3349" s="90"/>
      <c r="BJ3349" s="17">
        <f t="shared" si="7519"/>
        <v>49342</v>
      </c>
      <c r="BK3349" s="16">
        <f t="shared" si="7512"/>
        <v>13.234179575456029</v>
      </c>
      <c r="BL3349" s="10">
        <f ca="1">IFERROR(AVERAGE(INDIRECT("BK"&amp;AC3349-Template!$F$10+1):INDIRECT("BK"&amp;AC3349)),0)</f>
        <v>13.233820407554017</v>
      </c>
      <c r="BM3349" s="35"/>
      <c r="BN3349" s="86"/>
      <c r="BO3349" s="35"/>
      <c r="BP3349" s="35"/>
      <c r="BQ3349" s="35"/>
      <c r="BR3349" s="35"/>
      <c r="BS3349" s="35"/>
      <c r="BT3349" s="35"/>
      <c r="BU3349" s="35"/>
      <c r="BV3349" s="35"/>
      <c r="BW3349" s="35"/>
      <c r="BX3349" s="35"/>
      <c r="BY3349" s="35"/>
      <c r="BZ3349" s="35"/>
      <c r="CA3349" s="35"/>
      <c r="CB3349" s="35"/>
      <c r="CC3349" s="35"/>
      <c r="CD3349" s="35"/>
      <c r="CE3349" s="35"/>
      <c r="CF3349" s="35"/>
      <c r="CG3349" s="35"/>
      <c r="CH3349" s="35"/>
    </row>
    <row r="3350" spans="1:86" ht="15.6" x14ac:dyDescent="0.3">
      <c r="A3350" s="35"/>
      <c r="B3350" s="86"/>
      <c r="C3350" s="35"/>
      <c r="D3350" s="35"/>
      <c r="E3350" s="35"/>
      <c r="F3350" s="35"/>
      <c r="G3350" s="35"/>
      <c r="H3350" s="35"/>
      <c r="I3350" s="35"/>
      <c r="J3350" s="35"/>
      <c r="K3350" s="35"/>
      <c r="L3350" s="35"/>
      <c r="M3350" s="35"/>
      <c r="N3350" s="35"/>
      <c r="O3350" s="35"/>
      <c r="P3350" s="35"/>
      <c r="Q3350" s="35"/>
      <c r="R3350" s="35"/>
      <c r="S3350" s="35"/>
      <c r="T3350" s="17">
        <f t="shared" si="7513"/>
        <v>49366</v>
      </c>
      <c r="U3350" s="216">
        <f t="shared" si="7506"/>
        <v>1</v>
      </c>
      <c r="V3350" s="216">
        <f t="shared" si="7513"/>
        <v>3345</v>
      </c>
      <c r="W3350" s="16">
        <f t="shared" si="7520"/>
        <v>9.1643835616438363</v>
      </c>
      <c r="X3350" s="16" t="e">
        <f>IF(Template!$F$7="Linear interpolation",LinInterp($I$5:$I$22,$G$5:$G$22,W3350),CubicSpline($I$5:$I$22,$G$5:$G$22,W3350))</f>
        <v>#VALUE!</v>
      </c>
      <c r="Y3350" s="221" t="e">
        <f t="shared" si="7507"/>
        <v>#VALUE!</v>
      </c>
      <c r="Z3350" s="221" t="e">
        <f>Y3350/PRODUCT($AA$6:AA3349)</f>
        <v>#VALUE!</v>
      </c>
      <c r="AA3350" s="16" t="e">
        <f t="shared" si="7514"/>
        <v>#VALUE!</v>
      </c>
      <c r="AB3350" s="10" t="e">
        <f t="shared" si="7515"/>
        <v>#VALUE!</v>
      </c>
      <c r="AC3350" s="90">
        <f t="shared" si="7508"/>
        <v>3350</v>
      </c>
      <c r="AD3350" s="17">
        <f t="shared" si="7516"/>
        <v>49343</v>
      </c>
      <c r="AE3350" s="16" t="e">
        <f t="shared" si="7509"/>
        <v>#VALUE!</v>
      </c>
      <c r="AF3350" s="10">
        <f ca="1">IFERROR(AVERAGE(INDIRECT("AE"&amp;AC3350-Template!$F$10+1):INDIRECT("AE"&amp;AC3350)),0)</f>
        <v>0</v>
      </c>
      <c r="AG3350" s="35"/>
      <c r="AH3350" s="86"/>
      <c r="AI3350" s="35"/>
      <c r="AJ3350" s="35"/>
      <c r="AK3350" s="35"/>
      <c r="AL3350" s="35"/>
      <c r="AM3350" s="35"/>
      <c r="AN3350" s="35"/>
      <c r="AO3350" s="35"/>
      <c r="AP3350" s="35"/>
      <c r="AQ3350" s="35"/>
      <c r="AR3350" s="35"/>
      <c r="AS3350" s="35"/>
      <c r="AT3350" s="35"/>
      <c r="AU3350" s="35"/>
      <c r="AV3350" s="35"/>
      <c r="AW3350" s="35"/>
      <c r="AX3350" s="35"/>
      <c r="AY3350" s="35"/>
      <c r="AZ3350" s="17">
        <f t="shared" ref="AZ3350" si="7553">AZ3349+1</f>
        <v>49366</v>
      </c>
      <c r="BA3350" s="216">
        <f t="shared" si="7532"/>
        <v>1</v>
      </c>
      <c r="BB3350" s="216">
        <f t="shared" ref="BB3350" si="7554">BB3349+1</f>
        <v>3345</v>
      </c>
      <c r="BC3350" s="16">
        <f t="shared" si="7534"/>
        <v>9.1643835616438363</v>
      </c>
      <c r="BD3350" s="16">
        <f>IF(Template!$F$7="Linear interpolation",LinInterp($AO$5:$AO$18,$AM$5:$AM$18,BC3350),CubicSpline($AO$5:$AO$18,$AM$5:$AM$18,BC3350))</f>
        <v>14.149945126051945</v>
      </c>
      <c r="BE3350" s="221">
        <f t="shared" si="7469"/>
        <v>3.3630198050456608</v>
      </c>
      <c r="BF3350" s="221">
        <f>BE3350/PRODUCT($BG$6:BG3349)</f>
        <v>1.0003625976521018</v>
      </c>
      <c r="BG3350" s="16">
        <f t="shared" si="7535"/>
        <v>1.0003625976521018</v>
      </c>
      <c r="BH3350" s="10">
        <f t="shared" si="7536"/>
        <v>13.234814301715026</v>
      </c>
      <c r="BI3350" s="90"/>
      <c r="BJ3350" s="17">
        <f t="shared" si="7519"/>
        <v>49343</v>
      </c>
      <c r="BK3350" s="16">
        <f t="shared" si="7512"/>
        <v>13.234179575456029</v>
      </c>
      <c r="BL3350" s="10">
        <f ca="1">IFERROR(AVERAGE(INDIRECT("BK"&amp;AC3350-Template!$F$10+1):INDIRECT("BK"&amp;AC3350)),0)</f>
        <v>13.23384459348293</v>
      </c>
      <c r="BM3350" s="35"/>
      <c r="BN3350" s="86"/>
      <c r="BO3350" s="35"/>
      <c r="BP3350" s="35"/>
      <c r="BQ3350" s="35"/>
      <c r="BR3350" s="35"/>
      <c r="BS3350" s="35"/>
      <c r="BT3350" s="35"/>
      <c r="BU3350" s="35"/>
      <c r="BV3350" s="35"/>
      <c r="BW3350" s="35"/>
      <c r="BX3350" s="35"/>
      <c r="BY3350" s="35"/>
      <c r="BZ3350" s="35"/>
      <c r="CA3350" s="35"/>
      <c r="CB3350" s="35"/>
      <c r="CC3350" s="35"/>
      <c r="CD3350" s="35"/>
      <c r="CE3350" s="35"/>
      <c r="CF3350" s="35"/>
      <c r="CG3350" s="35"/>
      <c r="CH3350" s="35"/>
    </row>
    <row r="3351" spans="1:86" ht="15.6" x14ac:dyDescent="0.3">
      <c r="A3351" s="35"/>
      <c r="B3351" s="86"/>
      <c r="C3351" s="35"/>
      <c r="D3351" s="35"/>
      <c r="E3351" s="35"/>
      <c r="F3351" s="35"/>
      <c r="G3351" s="35"/>
      <c r="H3351" s="35"/>
      <c r="I3351" s="35"/>
      <c r="J3351" s="35"/>
      <c r="K3351" s="35"/>
      <c r="L3351" s="35"/>
      <c r="M3351" s="35"/>
      <c r="N3351" s="35"/>
      <c r="O3351" s="35"/>
      <c r="P3351" s="35"/>
      <c r="Q3351" s="35"/>
      <c r="R3351" s="35"/>
      <c r="S3351" s="35"/>
      <c r="T3351" s="17">
        <f t="shared" si="7513"/>
        <v>49367</v>
      </c>
      <c r="U3351" s="216">
        <f t="shared" si="7506"/>
        <v>2</v>
      </c>
      <c r="V3351" s="216">
        <f t="shared" si="7513"/>
        <v>3346</v>
      </c>
      <c r="W3351" s="16">
        <f t="shared" si="7520"/>
        <v>9.1671232876712327</v>
      </c>
      <c r="X3351" s="16" t="e">
        <f>IF(Template!$F$7="Linear interpolation",LinInterp($I$5:$I$22,$G$5:$G$22,W3351),CubicSpline($I$5:$I$22,$G$5:$G$22,W3351))</f>
        <v>#VALUE!</v>
      </c>
      <c r="Y3351" s="221" t="e">
        <f t="shared" si="7507"/>
        <v>#VALUE!</v>
      </c>
      <c r="Z3351" s="221" t="e">
        <f>Y3351/PRODUCT($AA$6:AA3350)</f>
        <v>#VALUE!</v>
      </c>
      <c r="AA3351" s="16" t="e">
        <f t="shared" si="7514"/>
        <v>#VALUE!</v>
      </c>
      <c r="AB3351" s="10" t="e">
        <f t="shared" si="7515"/>
        <v>#VALUE!</v>
      </c>
      <c r="AC3351" s="90">
        <f t="shared" si="7508"/>
        <v>3351</v>
      </c>
      <c r="AD3351" s="17">
        <f t="shared" si="7516"/>
        <v>49344</v>
      </c>
      <c r="AE3351" s="16" t="e">
        <f t="shared" si="7509"/>
        <v>#VALUE!</v>
      </c>
      <c r="AF3351" s="10">
        <f ca="1">IFERROR(AVERAGE(INDIRECT("AE"&amp;AC3351-Template!$F$10+1):INDIRECT("AE"&amp;AC3351)),0)</f>
        <v>0</v>
      </c>
      <c r="AG3351" s="35"/>
      <c r="AH3351" s="86"/>
      <c r="AI3351" s="35"/>
      <c r="AJ3351" s="35"/>
      <c r="AK3351" s="35"/>
      <c r="AL3351" s="35"/>
      <c r="AM3351" s="35"/>
      <c r="AN3351" s="35"/>
      <c r="AO3351" s="35"/>
      <c r="AP3351" s="35"/>
      <c r="AQ3351" s="35"/>
      <c r="AR3351" s="35"/>
      <c r="AS3351" s="35"/>
      <c r="AT3351" s="35"/>
      <c r="AU3351" s="35"/>
      <c r="AV3351" s="35"/>
      <c r="AW3351" s="35"/>
      <c r="AX3351" s="35"/>
      <c r="AY3351" s="35"/>
      <c r="AZ3351" s="17">
        <f t="shared" ref="AZ3351" si="7555">AZ3350+1</f>
        <v>49367</v>
      </c>
      <c r="BA3351" s="216">
        <f t="shared" si="7532"/>
        <v>2</v>
      </c>
      <c r="BB3351" s="216">
        <f t="shared" ref="BB3351" si="7556">BB3350+1</f>
        <v>3346</v>
      </c>
      <c r="BC3351" s="16">
        <f t="shared" si="7534"/>
        <v>9.1671232876712327</v>
      </c>
      <c r="BD3351" s="16">
        <f>IF(Template!$F$7="Linear interpolation",LinInterp($AO$5:$AO$18,$AM$5:$AM$18,BC3351),CubicSpline($AO$5:$AO$18,$AM$5:$AM$18,BC3351))</f>
        <v>14.149944477392737</v>
      </c>
      <c r="BE3351" s="221">
        <f t="shared" si="7469"/>
        <v>3.3642392238754897</v>
      </c>
      <c r="BF3351" s="221">
        <f>BE3351/PRODUCT($BG$6:BG3350)</f>
        <v>1.0003625963867353</v>
      </c>
      <c r="BG3351" s="16">
        <f t="shared" si="7535"/>
        <v>1.0003625963867353</v>
      </c>
      <c r="BH3351" s="10">
        <f t="shared" si="7536"/>
        <v>13.23476811583857</v>
      </c>
      <c r="BI3351" s="90"/>
      <c r="BJ3351" s="17">
        <f t="shared" si="7519"/>
        <v>49344</v>
      </c>
      <c r="BK3351" s="16">
        <f t="shared" si="7512"/>
        <v>13.234179575456029</v>
      </c>
      <c r="BL3351" s="10">
        <f ca="1">IFERROR(AVERAGE(INDIRECT("BK"&amp;AC3351-Template!$F$10+1):INDIRECT("BK"&amp;AC3351)),0)</f>
        <v>13.233867920640316</v>
      </c>
      <c r="BM3351" s="35"/>
      <c r="BN3351" s="86"/>
      <c r="BO3351" s="35"/>
      <c r="BP3351" s="35"/>
      <c r="BQ3351" s="35"/>
      <c r="BR3351" s="35"/>
      <c r="BS3351" s="35"/>
      <c r="BT3351" s="35"/>
      <c r="BU3351" s="35"/>
      <c r="BV3351" s="35"/>
      <c r="BW3351" s="35"/>
      <c r="BX3351" s="35"/>
      <c r="BY3351" s="35"/>
      <c r="BZ3351" s="35"/>
      <c r="CA3351" s="35"/>
      <c r="CB3351" s="35"/>
      <c r="CC3351" s="35"/>
      <c r="CD3351" s="35"/>
      <c r="CE3351" s="35"/>
      <c r="CF3351" s="35"/>
      <c r="CG3351" s="35"/>
      <c r="CH3351" s="35"/>
    </row>
    <row r="3352" spans="1:86" ht="15.6" x14ac:dyDescent="0.3">
      <c r="A3352" s="35"/>
      <c r="B3352" s="86"/>
      <c r="C3352" s="35"/>
      <c r="D3352" s="35"/>
      <c r="E3352" s="35"/>
      <c r="F3352" s="35"/>
      <c r="G3352" s="35"/>
      <c r="H3352" s="35"/>
      <c r="I3352" s="35"/>
      <c r="J3352" s="35"/>
      <c r="K3352" s="35"/>
      <c r="L3352" s="35"/>
      <c r="M3352" s="35"/>
      <c r="N3352" s="35"/>
      <c r="O3352" s="35"/>
      <c r="P3352" s="35"/>
      <c r="Q3352" s="35"/>
      <c r="R3352" s="35"/>
      <c r="S3352" s="35"/>
      <c r="T3352" s="17">
        <f t="shared" si="7513"/>
        <v>49368</v>
      </c>
      <c r="U3352" s="216">
        <f t="shared" si="7506"/>
        <v>3</v>
      </c>
      <c r="V3352" s="216">
        <f t="shared" si="7513"/>
        <v>3347</v>
      </c>
      <c r="W3352" s="16">
        <f t="shared" si="7520"/>
        <v>9.169863013698631</v>
      </c>
      <c r="X3352" s="16" t="e">
        <f>IF(Template!$F$7="Linear interpolation",LinInterp($I$5:$I$22,$G$5:$G$22,W3352),CubicSpline($I$5:$I$22,$G$5:$G$22,W3352))</f>
        <v>#VALUE!</v>
      </c>
      <c r="Y3352" s="221" t="e">
        <f t="shared" si="7507"/>
        <v>#VALUE!</v>
      </c>
      <c r="Z3352" s="221" t="e">
        <f>Y3352/PRODUCT($AA$6:AA3351)</f>
        <v>#VALUE!</v>
      </c>
      <c r="AA3352" s="16" t="e">
        <f t="shared" si="7514"/>
        <v>#VALUE!</v>
      </c>
      <c r="AB3352" s="10" t="e">
        <f t="shared" si="7515"/>
        <v>#VALUE!</v>
      </c>
      <c r="AC3352" s="90">
        <f t="shared" si="7508"/>
        <v>3352</v>
      </c>
      <c r="AD3352" s="17">
        <f t="shared" si="7516"/>
        <v>49345</v>
      </c>
      <c r="AE3352" s="16" t="e">
        <f t="shared" si="7509"/>
        <v>#VALUE!</v>
      </c>
      <c r="AF3352" s="10">
        <f ca="1">IFERROR(AVERAGE(INDIRECT("AE"&amp;AC3352-Template!$F$10+1):INDIRECT("AE"&amp;AC3352)),0)</f>
        <v>0</v>
      </c>
      <c r="AG3352" s="35"/>
      <c r="AH3352" s="86"/>
      <c r="AI3352" s="35"/>
      <c r="AJ3352" s="35"/>
      <c r="AK3352" s="35"/>
      <c r="AL3352" s="35"/>
      <c r="AM3352" s="35"/>
      <c r="AN3352" s="35"/>
      <c r="AO3352" s="35"/>
      <c r="AP3352" s="35"/>
      <c r="AQ3352" s="35"/>
      <c r="AR3352" s="35"/>
      <c r="AS3352" s="35"/>
      <c r="AT3352" s="35"/>
      <c r="AU3352" s="35"/>
      <c r="AV3352" s="35"/>
      <c r="AW3352" s="35"/>
      <c r="AX3352" s="35"/>
      <c r="AY3352" s="35"/>
      <c r="AZ3352" s="17">
        <f t="shared" ref="AZ3352" si="7557">AZ3351+1</f>
        <v>49368</v>
      </c>
      <c r="BA3352" s="216">
        <f t="shared" si="7532"/>
        <v>3</v>
      </c>
      <c r="BB3352" s="216">
        <f t="shared" ref="BB3352" si="7558">BB3351+1</f>
        <v>3347</v>
      </c>
      <c r="BC3352" s="16">
        <f t="shared" si="7534"/>
        <v>9.169863013698631</v>
      </c>
      <c r="BD3352" s="16">
        <f>IF(Template!$F$7="Linear interpolation",LinInterp($AO$5:$AO$18,$AM$5:$AM$18,BC3352),CubicSpline($AO$5:$AO$18,$AM$5:$AM$18,BC3352))</f>
        <v>14.149943836896819</v>
      </c>
      <c r="BE3352" s="221">
        <f t="shared" si="7469"/>
        <v>3.3654590869643681</v>
      </c>
      <c r="BF3352" s="221">
        <f>BE3352/PRODUCT($BG$6:BG3351)</f>
        <v>1.0003625970115981</v>
      </c>
      <c r="BG3352" s="16">
        <f t="shared" si="7535"/>
        <v>1.0003625970115981</v>
      </c>
      <c r="BH3352" s="10">
        <f t="shared" si="7536"/>
        <v>13.234790923331797</v>
      </c>
      <c r="BI3352" s="90"/>
      <c r="BJ3352" s="17">
        <f t="shared" si="7519"/>
        <v>49345</v>
      </c>
      <c r="BK3352" s="16">
        <f t="shared" si="7512"/>
        <v>13.234324615183146</v>
      </c>
      <c r="BL3352" s="10">
        <f ca="1">IFERROR(AVERAGE(INDIRECT("BK"&amp;AC3352-Template!$F$10+1):INDIRECT("BK"&amp;AC3352)),0)</f>
        <v>13.233896082455272</v>
      </c>
      <c r="BM3352" s="35"/>
      <c r="BN3352" s="86"/>
      <c r="BO3352" s="35"/>
      <c r="BP3352" s="35"/>
      <c r="BQ3352" s="35"/>
      <c r="BR3352" s="35"/>
      <c r="BS3352" s="35"/>
      <c r="BT3352" s="35"/>
      <c r="BU3352" s="35"/>
      <c r="BV3352" s="35"/>
      <c r="BW3352" s="35"/>
      <c r="BX3352" s="35"/>
      <c r="BY3352" s="35"/>
      <c r="BZ3352" s="35"/>
      <c r="CA3352" s="35"/>
      <c r="CB3352" s="35"/>
      <c r="CC3352" s="35"/>
      <c r="CD3352" s="35"/>
      <c r="CE3352" s="35"/>
      <c r="CF3352" s="35"/>
      <c r="CG3352" s="35"/>
      <c r="CH3352" s="35"/>
    </row>
    <row r="3353" spans="1:86" ht="15.6" x14ac:dyDescent="0.3">
      <c r="A3353" s="35"/>
      <c r="B3353" s="86"/>
      <c r="C3353" s="35"/>
      <c r="D3353" s="35"/>
      <c r="E3353" s="35"/>
      <c r="F3353" s="35"/>
      <c r="G3353" s="35"/>
      <c r="H3353" s="35"/>
      <c r="I3353" s="35"/>
      <c r="J3353" s="35"/>
      <c r="K3353" s="35"/>
      <c r="L3353" s="35"/>
      <c r="M3353" s="35"/>
      <c r="N3353" s="35"/>
      <c r="O3353" s="35"/>
      <c r="P3353" s="35"/>
      <c r="Q3353" s="35"/>
      <c r="R3353" s="35"/>
      <c r="S3353" s="35"/>
      <c r="T3353" s="17">
        <f t="shared" si="7513"/>
        <v>49369</v>
      </c>
      <c r="U3353" s="216">
        <f t="shared" si="7506"/>
        <v>4</v>
      </c>
      <c r="V3353" s="216">
        <f t="shared" si="7513"/>
        <v>3348</v>
      </c>
      <c r="W3353" s="16">
        <f t="shared" si="7520"/>
        <v>9.1726027397260275</v>
      </c>
      <c r="X3353" s="16" t="e">
        <f>IF(Template!$F$7="Linear interpolation",LinInterp($I$5:$I$22,$G$5:$G$22,W3353),CubicSpline($I$5:$I$22,$G$5:$G$22,W3353))</f>
        <v>#VALUE!</v>
      </c>
      <c r="Y3353" s="221" t="e">
        <f t="shared" si="7507"/>
        <v>#VALUE!</v>
      </c>
      <c r="Z3353" s="221" t="e">
        <f>Y3353/PRODUCT($AA$6:AA3352)</f>
        <v>#VALUE!</v>
      </c>
      <c r="AA3353" s="16" t="e">
        <f t="shared" si="7514"/>
        <v>#VALUE!</v>
      </c>
      <c r="AB3353" s="10" t="e">
        <f t="shared" si="7515"/>
        <v>#VALUE!</v>
      </c>
      <c r="AC3353" s="90">
        <f t="shared" si="7508"/>
        <v>3353</v>
      </c>
      <c r="AD3353" s="17">
        <f t="shared" si="7516"/>
        <v>49346</v>
      </c>
      <c r="AE3353" s="16" t="e">
        <f t="shared" si="7509"/>
        <v>#VALUE!</v>
      </c>
      <c r="AF3353" s="10">
        <f ca="1">IFERROR(AVERAGE(INDIRECT("AE"&amp;AC3353-Template!$F$10+1):INDIRECT("AE"&amp;AC3353)),0)</f>
        <v>0</v>
      </c>
      <c r="AG3353" s="35"/>
      <c r="AH3353" s="86"/>
      <c r="AI3353" s="35"/>
      <c r="AJ3353" s="35"/>
      <c r="AK3353" s="35"/>
      <c r="AL3353" s="35"/>
      <c r="AM3353" s="35"/>
      <c r="AN3353" s="35"/>
      <c r="AO3353" s="35"/>
      <c r="AP3353" s="35"/>
      <c r="AQ3353" s="35"/>
      <c r="AR3353" s="35"/>
      <c r="AS3353" s="35"/>
      <c r="AT3353" s="35"/>
      <c r="AU3353" s="35"/>
      <c r="AV3353" s="35"/>
      <c r="AW3353" s="35"/>
      <c r="AX3353" s="35"/>
      <c r="AY3353" s="35"/>
      <c r="AZ3353" s="17">
        <f t="shared" ref="AZ3353" si="7559">AZ3352+1</f>
        <v>49369</v>
      </c>
      <c r="BA3353" s="216">
        <f t="shared" si="7532"/>
        <v>4</v>
      </c>
      <c r="BB3353" s="216">
        <f t="shared" ref="BB3353" si="7560">BB3352+1</f>
        <v>3348</v>
      </c>
      <c r="BC3353" s="16">
        <f t="shared" si="7534"/>
        <v>9.1726027397260275</v>
      </c>
      <c r="BD3353" s="16">
        <f>IF(Template!$F$7="Linear interpolation",LinInterp($AO$5:$AO$18,$AM$5:$AM$18,BC3353),CubicSpline($AO$5:$AO$18,$AM$5:$AM$18,BC3353))</f>
        <v>14.149943204537337</v>
      </c>
      <c r="BE3353" s="221">
        <f t="shared" si="7469"/>
        <v>3.3666793944696027</v>
      </c>
      <c r="BF3353" s="221">
        <f>BE3353/PRODUCT($BG$6:BG3352)</f>
        <v>1.0003625976348847</v>
      </c>
      <c r="BG3353" s="16">
        <f t="shared" si="7535"/>
        <v>1.0003625976348847</v>
      </c>
      <c r="BH3353" s="10">
        <f t="shared" si="7536"/>
        <v>13.234813673290269</v>
      </c>
      <c r="BI3353" s="90"/>
      <c r="BJ3353" s="17">
        <f t="shared" si="7519"/>
        <v>49346</v>
      </c>
      <c r="BK3353" s="16">
        <f t="shared" si="7512"/>
        <v>13.23427608508354</v>
      </c>
      <c r="BL3353" s="10">
        <f ca="1">IFERROR(AVERAGE(INDIRECT("BK"&amp;AC3353-Template!$F$10+1):INDIRECT("BK"&amp;AC3353)),0)</f>
        <v>13.233922626600247</v>
      </c>
      <c r="BM3353" s="35"/>
      <c r="BN3353" s="86"/>
      <c r="BO3353" s="35"/>
      <c r="BP3353" s="35"/>
      <c r="BQ3353" s="35"/>
      <c r="BR3353" s="35"/>
      <c r="BS3353" s="35"/>
      <c r="BT3353" s="35"/>
      <c r="BU3353" s="35"/>
      <c r="BV3353" s="35"/>
      <c r="BW3353" s="35"/>
      <c r="BX3353" s="35"/>
      <c r="BY3353" s="35"/>
      <c r="BZ3353" s="35"/>
      <c r="CA3353" s="35"/>
      <c r="CB3353" s="35"/>
      <c r="CC3353" s="35"/>
      <c r="CD3353" s="35"/>
      <c r="CE3353" s="35"/>
      <c r="CF3353" s="35"/>
      <c r="CG3353" s="35"/>
      <c r="CH3353" s="35"/>
    </row>
    <row r="3354" spans="1:86" ht="15.6" x14ac:dyDescent="0.3">
      <c r="A3354" s="35"/>
      <c r="B3354" s="86"/>
      <c r="C3354" s="35"/>
      <c r="D3354" s="35"/>
      <c r="E3354" s="35"/>
      <c r="F3354" s="35"/>
      <c r="G3354" s="35"/>
      <c r="H3354" s="35"/>
      <c r="I3354" s="35"/>
      <c r="J3354" s="35"/>
      <c r="K3354" s="35"/>
      <c r="L3354" s="35"/>
      <c r="M3354" s="35"/>
      <c r="N3354" s="35"/>
      <c r="O3354" s="35"/>
      <c r="P3354" s="35"/>
      <c r="Q3354" s="35"/>
      <c r="R3354" s="35"/>
      <c r="S3354" s="35"/>
      <c r="T3354" s="17">
        <f t="shared" si="7513"/>
        <v>49370</v>
      </c>
      <c r="U3354" s="216">
        <f t="shared" si="7506"/>
        <v>5</v>
      </c>
      <c r="V3354" s="216">
        <f t="shared" si="7513"/>
        <v>3349</v>
      </c>
      <c r="W3354" s="16">
        <f t="shared" si="7520"/>
        <v>9.1753424657534239</v>
      </c>
      <c r="X3354" s="16" t="e">
        <f>IF(Template!$F$7="Linear interpolation",LinInterp($I$5:$I$22,$G$5:$G$22,W3354),CubicSpline($I$5:$I$22,$G$5:$G$22,W3354))</f>
        <v>#VALUE!</v>
      </c>
      <c r="Y3354" s="221" t="e">
        <f t="shared" si="7507"/>
        <v>#VALUE!</v>
      </c>
      <c r="Z3354" s="221" t="e">
        <f>Y3354/PRODUCT($AA$6:AA3353)</f>
        <v>#VALUE!</v>
      </c>
      <c r="AA3354" s="16" t="e">
        <f t="shared" si="7514"/>
        <v>#VALUE!</v>
      </c>
      <c r="AB3354" s="10" t="e">
        <f t="shared" si="7515"/>
        <v>#VALUE!</v>
      </c>
      <c r="AC3354" s="90">
        <f t="shared" si="7508"/>
        <v>3354</v>
      </c>
      <c r="AD3354" s="17">
        <f t="shared" si="7516"/>
        <v>49347</v>
      </c>
      <c r="AE3354" s="16" t="e">
        <f t="shared" si="7509"/>
        <v>#VALUE!</v>
      </c>
      <c r="AF3354" s="10">
        <f ca="1">IFERROR(AVERAGE(INDIRECT("AE"&amp;AC3354-Template!$F$10+1):INDIRECT("AE"&amp;AC3354)),0)</f>
        <v>0</v>
      </c>
      <c r="AG3354" s="35"/>
      <c r="AH3354" s="86"/>
      <c r="AI3354" s="35"/>
      <c r="AJ3354" s="35"/>
      <c r="AK3354" s="35"/>
      <c r="AL3354" s="35"/>
      <c r="AM3354" s="35"/>
      <c r="AN3354" s="35"/>
      <c r="AO3354" s="35"/>
      <c r="AP3354" s="35"/>
      <c r="AQ3354" s="35"/>
      <c r="AR3354" s="35"/>
      <c r="AS3354" s="35"/>
      <c r="AT3354" s="35"/>
      <c r="AU3354" s="35"/>
      <c r="AV3354" s="35"/>
      <c r="AW3354" s="35"/>
      <c r="AX3354" s="35"/>
      <c r="AY3354" s="35"/>
      <c r="AZ3354" s="17">
        <f t="shared" ref="AZ3354" si="7561">AZ3353+1</f>
        <v>49370</v>
      </c>
      <c r="BA3354" s="216">
        <f t="shared" si="7532"/>
        <v>5</v>
      </c>
      <c r="BB3354" s="216">
        <f t="shared" ref="BB3354" si="7562">BB3353+1</f>
        <v>3349</v>
      </c>
      <c r="BC3354" s="16">
        <f t="shared" si="7534"/>
        <v>9.1753424657534239</v>
      </c>
      <c r="BD3354" s="16">
        <f>IF(Template!$F$7="Linear interpolation",LinInterp($AO$5:$AO$18,$AM$5:$AM$18,BC3354),CubicSpline($AO$5:$AO$18,$AM$5:$AM$18,BC3354))</f>
        <v>14.149942580287437</v>
      </c>
      <c r="BE3354" s="221">
        <f t="shared" si="7469"/>
        <v>3.3679001465485778</v>
      </c>
      <c r="BF3354" s="221">
        <f>BE3354/PRODUCT($BG$6:BG3353)</f>
        <v>1.0003625982566029</v>
      </c>
      <c r="BG3354" s="16">
        <f t="shared" si="7535"/>
        <v>1.0003625982566029</v>
      </c>
      <c r="BH3354" s="10">
        <f t="shared" si="7536"/>
        <v>13.234836366005753</v>
      </c>
      <c r="BI3354" s="90"/>
      <c r="BJ3354" s="17">
        <f t="shared" si="7519"/>
        <v>49347</v>
      </c>
      <c r="BK3354" s="16">
        <f t="shared" si="7512"/>
        <v>13.234300074482785</v>
      </c>
      <c r="BL3354" s="10">
        <f ca="1">IFERROR(AVERAGE(INDIRECT("BK"&amp;AC3354-Template!$F$10+1):INDIRECT("BK"&amp;AC3354)),0)</f>
        <v>13.233944835187394</v>
      </c>
      <c r="BM3354" s="35"/>
      <c r="BN3354" s="86"/>
      <c r="BO3354" s="35"/>
      <c r="BP3354" s="35"/>
      <c r="BQ3354" s="35"/>
      <c r="BR3354" s="35"/>
      <c r="BS3354" s="35"/>
      <c r="BT3354" s="35"/>
      <c r="BU3354" s="35"/>
      <c r="BV3354" s="35"/>
      <c r="BW3354" s="35"/>
      <c r="BX3354" s="35"/>
      <c r="BY3354" s="35"/>
      <c r="BZ3354" s="35"/>
      <c r="CA3354" s="35"/>
      <c r="CB3354" s="35"/>
      <c r="CC3354" s="35"/>
      <c r="CD3354" s="35"/>
      <c r="CE3354" s="35"/>
      <c r="CF3354" s="35"/>
      <c r="CG3354" s="35"/>
      <c r="CH3354" s="35"/>
    </row>
    <row r="3355" spans="1:86" ht="15.6" x14ac:dyDescent="0.3">
      <c r="A3355" s="35"/>
      <c r="B3355" s="86"/>
      <c r="C3355" s="35"/>
      <c r="D3355" s="35"/>
      <c r="E3355" s="35"/>
      <c r="F3355" s="35"/>
      <c r="G3355" s="35"/>
      <c r="H3355" s="35"/>
      <c r="I3355" s="35"/>
      <c r="J3355" s="35"/>
      <c r="K3355" s="35"/>
      <c r="L3355" s="35"/>
      <c r="M3355" s="35"/>
      <c r="N3355" s="35"/>
      <c r="O3355" s="35"/>
      <c r="P3355" s="35"/>
      <c r="Q3355" s="35"/>
      <c r="R3355" s="35"/>
      <c r="S3355" s="35"/>
      <c r="T3355" s="17">
        <f t="shared" si="7513"/>
        <v>49371</v>
      </c>
      <c r="U3355" s="216">
        <f t="shared" si="7506"/>
        <v>6</v>
      </c>
      <c r="V3355" s="216">
        <f t="shared" si="7513"/>
        <v>3350</v>
      </c>
      <c r="W3355" s="16">
        <f t="shared" si="7520"/>
        <v>9.1780821917808222</v>
      </c>
      <c r="X3355" s="16" t="e">
        <f>IF(Template!$F$7="Linear interpolation",LinInterp($I$5:$I$22,$G$5:$G$22,W3355),CubicSpline($I$5:$I$22,$G$5:$G$22,W3355))</f>
        <v>#VALUE!</v>
      </c>
      <c r="Y3355" s="221" t="e">
        <f t="shared" si="7507"/>
        <v>#VALUE!</v>
      </c>
      <c r="Z3355" s="221" t="e">
        <f>Y3355/PRODUCT($AA$6:AA3354)</f>
        <v>#VALUE!</v>
      </c>
      <c r="AA3355" s="16" t="e">
        <f t="shared" si="7514"/>
        <v>#VALUE!</v>
      </c>
      <c r="AB3355" s="10" t="e">
        <f t="shared" si="7515"/>
        <v>#VALUE!</v>
      </c>
      <c r="AC3355" s="90">
        <f t="shared" si="7508"/>
        <v>3355</v>
      </c>
      <c r="AD3355" s="17">
        <f t="shared" si="7516"/>
        <v>49348</v>
      </c>
      <c r="AE3355" s="16" t="e">
        <f t="shared" si="7509"/>
        <v>#VALUE!</v>
      </c>
      <c r="AF3355" s="10">
        <f ca="1">IFERROR(AVERAGE(INDIRECT("AE"&amp;AC3355-Template!$F$10+1):INDIRECT("AE"&amp;AC3355)),0)</f>
        <v>0</v>
      </c>
      <c r="AG3355" s="35"/>
      <c r="AH3355" s="86"/>
      <c r="AI3355" s="35"/>
      <c r="AJ3355" s="35"/>
      <c r="AK3355" s="35"/>
      <c r="AL3355" s="35"/>
      <c r="AM3355" s="35"/>
      <c r="AN3355" s="35"/>
      <c r="AO3355" s="35"/>
      <c r="AP3355" s="35"/>
      <c r="AQ3355" s="35"/>
      <c r="AR3355" s="35"/>
      <c r="AS3355" s="35"/>
      <c r="AT3355" s="35"/>
      <c r="AU3355" s="35"/>
      <c r="AV3355" s="35"/>
      <c r="AW3355" s="35"/>
      <c r="AX3355" s="35"/>
      <c r="AY3355" s="35"/>
      <c r="AZ3355" s="17">
        <f t="shared" ref="AZ3355" si="7563">AZ3354+1</f>
        <v>49371</v>
      </c>
      <c r="BA3355" s="216">
        <f t="shared" si="7532"/>
        <v>6</v>
      </c>
      <c r="BB3355" s="216">
        <f t="shared" ref="BB3355" si="7564">BB3354+1</f>
        <v>3350</v>
      </c>
      <c r="BC3355" s="16">
        <f t="shared" si="7534"/>
        <v>9.1780821917808222</v>
      </c>
      <c r="BD3355" s="16">
        <f>IF(Template!$F$7="Linear interpolation",LinInterp($AO$5:$AO$18,$AM$5:$AM$18,BC3355),CubicSpline($AO$5:$AO$18,$AM$5:$AM$18,BC3355))</f>
        <v>14.149941964120266</v>
      </c>
      <c r="BE3355" s="221">
        <f t="shared" si="7469"/>
        <v>3.3691213433587026</v>
      </c>
      <c r="BF3355" s="221">
        <f>BE3355/PRODUCT($BG$6:BG3354)</f>
        <v>1.0003625988767442</v>
      </c>
      <c r="BG3355" s="16">
        <f t="shared" si="7535"/>
        <v>1.0003625982566029</v>
      </c>
      <c r="BH3355" s="10">
        <f t="shared" si="7536"/>
        <v>13.234836366005753</v>
      </c>
      <c r="BI3355" s="90"/>
      <c r="BJ3355" s="17">
        <f t="shared" si="7519"/>
        <v>49348</v>
      </c>
      <c r="BK3355" s="16">
        <f t="shared" si="7512"/>
        <v>13.234324008689512</v>
      </c>
      <c r="BL3355" s="10">
        <f ca="1">IFERROR(AVERAGE(INDIRECT("BK"&amp;AC3355-Template!$F$10+1):INDIRECT("BK"&amp;AC3355)),0)</f>
        <v>13.233969559141229</v>
      </c>
      <c r="BM3355" s="35"/>
      <c r="BN3355" s="86"/>
      <c r="BO3355" s="35"/>
      <c r="BP3355" s="35"/>
      <c r="BQ3355" s="35"/>
      <c r="BR3355" s="35"/>
      <c r="BS3355" s="35"/>
      <c r="BT3355" s="35"/>
      <c r="BU3355" s="35"/>
      <c r="BV3355" s="35"/>
      <c r="BW3355" s="35"/>
      <c r="BX3355" s="35"/>
      <c r="BY3355" s="35"/>
      <c r="BZ3355" s="35"/>
      <c r="CA3355" s="35"/>
      <c r="CB3355" s="35"/>
      <c r="CC3355" s="35"/>
      <c r="CD3355" s="35"/>
      <c r="CE3355" s="35"/>
      <c r="CF3355" s="35"/>
      <c r="CG3355" s="35"/>
      <c r="CH3355" s="35"/>
    </row>
    <row r="3356" spans="1:86" ht="15.6" x14ac:dyDescent="0.3">
      <c r="A3356" s="35"/>
      <c r="B3356" s="86"/>
      <c r="C3356" s="35"/>
      <c r="D3356" s="35"/>
      <c r="E3356" s="35"/>
      <c r="F3356" s="35"/>
      <c r="G3356" s="35"/>
      <c r="H3356" s="35"/>
      <c r="I3356" s="35"/>
      <c r="J3356" s="35"/>
      <c r="K3356" s="35"/>
      <c r="L3356" s="35"/>
      <c r="M3356" s="35"/>
      <c r="N3356" s="35"/>
      <c r="O3356" s="35"/>
      <c r="P3356" s="35"/>
      <c r="Q3356" s="35"/>
      <c r="R3356" s="35"/>
      <c r="S3356" s="35"/>
      <c r="T3356" s="17">
        <f t="shared" si="7513"/>
        <v>49372</v>
      </c>
      <c r="U3356" s="216">
        <f t="shared" si="7506"/>
        <v>7</v>
      </c>
      <c r="V3356" s="216">
        <f t="shared" si="7513"/>
        <v>3351</v>
      </c>
      <c r="W3356" s="16">
        <f t="shared" si="7520"/>
        <v>9.1808219178082187</v>
      </c>
      <c r="X3356" s="16" t="e">
        <f>IF(Template!$F$7="Linear interpolation",LinInterp($I$5:$I$22,$G$5:$G$22,W3356),CubicSpline($I$5:$I$22,$G$5:$G$22,W3356))</f>
        <v>#VALUE!</v>
      </c>
      <c r="Y3356" s="221" t="e">
        <f t="shared" si="7507"/>
        <v>#VALUE!</v>
      </c>
      <c r="Z3356" s="221" t="e">
        <f>Y3356/PRODUCT($AA$6:AA3355)</f>
        <v>#VALUE!</v>
      </c>
      <c r="AA3356" s="16" t="e">
        <f t="shared" si="7514"/>
        <v>#VALUE!</v>
      </c>
      <c r="AB3356" s="10" t="e">
        <f t="shared" si="7515"/>
        <v>#VALUE!</v>
      </c>
      <c r="AC3356" s="90">
        <f t="shared" si="7508"/>
        <v>3356</v>
      </c>
      <c r="AD3356" s="17">
        <f t="shared" si="7516"/>
        <v>49349</v>
      </c>
      <c r="AE3356" s="16" t="e">
        <f t="shared" si="7509"/>
        <v>#VALUE!</v>
      </c>
      <c r="AF3356" s="10">
        <f ca="1">IFERROR(AVERAGE(INDIRECT("AE"&amp;AC3356-Template!$F$10+1):INDIRECT("AE"&amp;AC3356)),0)</f>
        <v>0</v>
      </c>
      <c r="AG3356" s="35"/>
      <c r="AH3356" s="86"/>
      <c r="AI3356" s="35"/>
      <c r="AJ3356" s="35"/>
      <c r="AK3356" s="35"/>
      <c r="AL3356" s="35"/>
      <c r="AM3356" s="35"/>
      <c r="AN3356" s="35"/>
      <c r="AO3356" s="35"/>
      <c r="AP3356" s="35"/>
      <c r="AQ3356" s="35"/>
      <c r="AR3356" s="35"/>
      <c r="AS3356" s="35"/>
      <c r="AT3356" s="35"/>
      <c r="AU3356" s="35"/>
      <c r="AV3356" s="35"/>
      <c r="AW3356" s="35"/>
      <c r="AX3356" s="35"/>
      <c r="AY3356" s="35"/>
      <c r="AZ3356" s="17">
        <f t="shared" ref="AZ3356" si="7565">AZ3355+1</f>
        <v>49372</v>
      </c>
      <c r="BA3356" s="216">
        <f t="shared" si="7532"/>
        <v>7</v>
      </c>
      <c r="BB3356" s="216">
        <f t="shared" ref="BB3356" si="7566">BB3355+1</f>
        <v>3351</v>
      </c>
      <c r="BC3356" s="16">
        <f t="shared" si="7534"/>
        <v>9.1808219178082187</v>
      </c>
      <c r="BD3356" s="16">
        <f>IF(Template!$F$7="Linear interpolation",LinInterp($AO$5:$AO$18,$AM$5:$AM$18,BC3356),CubicSpline($AO$5:$AO$18,$AM$5:$AM$18,BC3356))</f>
        <v>14.149941356008974</v>
      </c>
      <c r="BE3356" s="221">
        <f t="shared" si="7469"/>
        <v>3.370342985057428</v>
      </c>
      <c r="BF3356" s="221">
        <f>BE3356/PRODUCT($BG$6:BG3355)</f>
        <v>1.0003626001154469</v>
      </c>
      <c r="BG3356" s="16">
        <f t="shared" si="7535"/>
        <v>1.0003625982566029</v>
      </c>
      <c r="BH3356" s="10">
        <f t="shared" si="7536"/>
        <v>13.234836366005753</v>
      </c>
      <c r="BI3356" s="90"/>
      <c r="BJ3356" s="17">
        <f t="shared" si="7519"/>
        <v>49349</v>
      </c>
      <c r="BK3356" s="16">
        <f t="shared" si="7512"/>
        <v>13.234347887363329</v>
      </c>
      <c r="BL3356" s="10">
        <f ca="1">IFERROR(AVERAGE(INDIRECT("BK"&amp;AC3356-Template!$F$10+1):INDIRECT("BK"&amp;AC3356)),0)</f>
        <v>13.233994229016126</v>
      </c>
      <c r="BM3356" s="35"/>
      <c r="BN3356" s="86"/>
      <c r="BO3356" s="35"/>
      <c r="BP3356" s="35"/>
      <c r="BQ3356" s="35"/>
      <c r="BR3356" s="35"/>
      <c r="BS3356" s="35"/>
      <c r="BT3356" s="35"/>
      <c r="BU3356" s="35"/>
      <c r="BV3356" s="35"/>
      <c r="BW3356" s="35"/>
      <c r="BX3356" s="35"/>
      <c r="BY3356" s="35"/>
      <c r="BZ3356" s="35"/>
      <c r="CA3356" s="35"/>
      <c r="CB3356" s="35"/>
      <c r="CC3356" s="35"/>
      <c r="CD3356" s="35"/>
      <c r="CE3356" s="35"/>
      <c r="CF3356" s="35"/>
      <c r="CG3356" s="35"/>
      <c r="CH3356" s="35"/>
    </row>
    <row r="3357" spans="1:86" ht="15.6" x14ac:dyDescent="0.3">
      <c r="A3357" s="35"/>
      <c r="B3357" s="86"/>
      <c r="C3357" s="35"/>
      <c r="D3357" s="35"/>
      <c r="E3357" s="35"/>
      <c r="F3357" s="35"/>
      <c r="G3357" s="35"/>
      <c r="H3357" s="35"/>
      <c r="I3357" s="35"/>
      <c r="J3357" s="35"/>
      <c r="K3357" s="35"/>
      <c r="L3357" s="35"/>
      <c r="M3357" s="35"/>
      <c r="N3357" s="35"/>
      <c r="O3357" s="35"/>
      <c r="P3357" s="35"/>
      <c r="Q3357" s="35"/>
      <c r="R3357" s="35"/>
      <c r="S3357" s="35"/>
      <c r="T3357" s="17">
        <f t="shared" si="7513"/>
        <v>49373</v>
      </c>
      <c r="U3357" s="216">
        <f t="shared" si="7506"/>
        <v>1</v>
      </c>
      <c r="V3357" s="216">
        <f t="shared" si="7513"/>
        <v>3352</v>
      </c>
      <c r="W3357" s="16">
        <f t="shared" si="7520"/>
        <v>9.1835616438356169</v>
      </c>
      <c r="X3357" s="16" t="e">
        <f>IF(Template!$F$7="Linear interpolation",LinInterp($I$5:$I$22,$G$5:$G$22,W3357),CubicSpline($I$5:$I$22,$G$5:$G$22,W3357))</f>
        <v>#VALUE!</v>
      </c>
      <c r="Y3357" s="221" t="e">
        <f t="shared" si="7507"/>
        <v>#VALUE!</v>
      </c>
      <c r="Z3357" s="221" t="e">
        <f>Y3357/PRODUCT($AA$6:AA3356)</f>
        <v>#VALUE!</v>
      </c>
      <c r="AA3357" s="16" t="e">
        <f t="shared" si="7514"/>
        <v>#VALUE!</v>
      </c>
      <c r="AB3357" s="10" t="e">
        <f t="shared" si="7515"/>
        <v>#VALUE!</v>
      </c>
      <c r="AC3357" s="90">
        <f t="shared" si="7508"/>
        <v>3357</v>
      </c>
      <c r="AD3357" s="17">
        <f t="shared" si="7516"/>
        <v>49350</v>
      </c>
      <c r="AE3357" s="16" t="e">
        <f t="shared" si="7509"/>
        <v>#VALUE!</v>
      </c>
      <c r="AF3357" s="10">
        <f ca="1">IFERROR(AVERAGE(INDIRECT("AE"&amp;AC3357-Template!$F$10+1):INDIRECT("AE"&amp;AC3357)),0)</f>
        <v>0</v>
      </c>
      <c r="AG3357" s="35"/>
      <c r="AH3357" s="86"/>
      <c r="AI3357" s="35"/>
      <c r="AJ3357" s="35"/>
      <c r="AK3357" s="35"/>
      <c r="AL3357" s="35"/>
      <c r="AM3357" s="35"/>
      <c r="AN3357" s="35"/>
      <c r="AO3357" s="35"/>
      <c r="AP3357" s="35"/>
      <c r="AQ3357" s="35"/>
      <c r="AR3357" s="35"/>
      <c r="AS3357" s="35"/>
      <c r="AT3357" s="35"/>
      <c r="AU3357" s="35"/>
      <c r="AV3357" s="35"/>
      <c r="AW3357" s="35"/>
      <c r="AX3357" s="35"/>
      <c r="AY3357" s="35"/>
      <c r="AZ3357" s="17">
        <f t="shared" ref="AZ3357" si="7567">AZ3356+1</f>
        <v>49373</v>
      </c>
      <c r="BA3357" s="216">
        <f t="shared" si="7532"/>
        <v>1</v>
      </c>
      <c r="BB3357" s="216">
        <f t="shared" ref="BB3357" si="7568">BB3356+1</f>
        <v>3352</v>
      </c>
      <c r="BC3357" s="16">
        <f t="shared" si="7534"/>
        <v>9.1835616438356169</v>
      </c>
      <c r="BD3357" s="16">
        <f>IF(Template!$F$7="Linear interpolation",LinInterp($AO$5:$AO$18,$AM$5:$AM$18,BC3357),CubicSpline($AO$5:$AO$18,$AM$5:$AM$18,BC3357))</f>
        <v>14.149940755926703</v>
      </c>
      <c r="BE3357" s="221">
        <f t="shared" si="7469"/>
        <v>3.3715650718022574</v>
      </c>
      <c r="BF3357" s="221">
        <f>BE3357/PRODUCT($BG$6:BG3356)</f>
        <v>1.0003626019711316</v>
      </c>
      <c r="BG3357" s="16">
        <f t="shared" si="7535"/>
        <v>1.0003626019711316</v>
      </c>
      <c r="BH3357" s="10">
        <f t="shared" si="7536"/>
        <v>13.234971946302743</v>
      </c>
      <c r="BI3357" s="90"/>
      <c r="BJ3357" s="17">
        <f t="shared" si="7519"/>
        <v>49350</v>
      </c>
      <c r="BK3357" s="16">
        <f t="shared" si="7512"/>
        <v>13.234347887363329</v>
      </c>
      <c r="BL3357" s="10">
        <f ca="1">IFERROR(AVERAGE(INDIRECT("BK"&amp;AC3357-Template!$F$10+1):INDIRECT("BK"&amp;AC3357)),0)</f>
        <v>13.23401805061337</v>
      </c>
      <c r="BM3357" s="35"/>
      <c r="BN3357" s="86"/>
      <c r="BO3357" s="35"/>
      <c r="BP3357" s="35"/>
      <c r="BQ3357" s="35"/>
      <c r="BR3357" s="35"/>
      <c r="BS3357" s="35"/>
      <c r="BT3357" s="35"/>
      <c r="BU3357" s="35"/>
      <c r="BV3357" s="35"/>
      <c r="BW3357" s="35"/>
      <c r="BX3357" s="35"/>
      <c r="BY3357" s="35"/>
      <c r="BZ3357" s="35"/>
      <c r="CA3357" s="35"/>
      <c r="CB3357" s="35"/>
      <c r="CC3357" s="35"/>
      <c r="CD3357" s="35"/>
      <c r="CE3357" s="35"/>
      <c r="CF3357" s="35"/>
      <c r="CG3357" s="35"/>
      <c r="CH3357" s="35"/>
    </row>
    <row r="3358" spans="1:86" ht="15.6" x14ac:dyDescent="0.3">
      <c r="A3358" s="35"/>
      <c r="B3358" s="86"/>
      <c r="C3358" s="35"/>
      <c r="D3358" s="35"/>
      <c r="E3358" s="35"/>
      <c r="F3358" s="35"/>
      <c r="G3358" s="35"/>
      <c r="H3358" s="35"/>
      <c r="I3358" s="35"/>
      <c r="J3358" s="35"/>
      <c r="K3358" s="35"/>
      <c r="L3358" s="35"/>
      <c r="M3358" s="35"/>
      <c r="N3358" s="35"/>
      <c r="O3358" s="35"/>
      <c r="P3358" s="35"/>
      <c r="Q3358" s="35"/>
      <c r="R3358" s="35"/>
      <c r="S3358" s="35"/>
      <c r="T3358" s="17">
        <f t="shared" si="7513"/>
        <v>49374</v>
      </c>
      <c r="U3358" s="216">
        <f t="shared" si="7506"/>
        <v>2</v>
      </c>
      <c r="V3358" s="216">
        <f t="shared" si="7513"/>
        <v>3353</v>
      </c>
      <c r="W3358" s="16">
        <f t="shared" si="7520"/>
        <v>9.1863013698630134</v>
      </c>
      <c r="X3358" s="16" t="e">
        <f>IF(Template!$F$7="Linear interpolation",LinInterp($I$5:$I$22,$G$5:$G$22,W3358),CubicSpline($I$5:$I$22,$G$5:$G$22,W3358))</f>
        <v>#VALUE!</v>
      </c>
      <c r="Y3358" s="221" t="e">
        <f t="shared" si="7507"/>
        <v>#VALUE!</v>
      </c>
      <c r="Z3358" s="221" t="e">
        <f>Y3358/PRODUCT($AA$6:AA3357)</f>
        <v>#VALUE!</v>
      </c>
      <c r="AA3358" s="16" t="e">
        <f t="shared" si="7514"/>
        <v>#VALUE!</v>
      </c>
      <c r="AB3358" s="10" t="e">
        <f t="shared" si="7515"/>
        <v>#VALUE!</v>
      </c>
      <c r="AC3358" s="90">
        <f t="shared" si="7508"/>
        <v>3358</v>
      </c>
      <c r="AD3358" s="17">
        <f t="shared" si="7516"/>
        <v>49351</v>
      </c>
      <c r="AE3358" s="16" t="e">
        <f t="shared" si="7509"/>
        <v>#VALUE!</v>
      </c>
      <c r="AF3358" s="10">
        <f ca="1">IFERROR(AVERAGE(INDIRECT("AE"&amp;AC3358-Template!$F$10+1):INDIRECT("AE"&amp;AC3358)),0)</f>
        <v>0</v>
      </c>
      <c r="AG3358" s="35"/>
      <c r="AH3358" s="86"/>
      <c r="AI3358" s="35"/>
      <c r="AJ3358" s="35"/>
      <c r="AK3358" s="35"/>
      <c r="AL3358" s="35"/>
      <c r="AM3358" s="35"/>
      <c r="AN3358" s="35"/>
      <c r="AO3358" s="35"/>
      <c r="AP3358" s="35"/>
      <c r="AQ3358" s="35"/>
      <c r="AR3358" s="35"/>
      <c r="AS3358" s="35"/>
      <c r="AT3358" s="35"/>
      <c r="AU3358" s="35"/>
      <c r="AV3358" s="35"/>
      <c r="AW3358" s="35"/>
      <c r="AX3358" s="35"/>
      <c r="AY3358" s="35"/>
      <c r="AZ3358" s="17">
        <f t="shared" ref="AZ3358" si="7569">AZ3357+1</f>
        <v>49374</v>
      </c>
      <c r="BA3358" s="216">
        <f t="shared" si="7532"/>
        <v>2</v>
      </c>
      <c r="BB3358" s="216">
        <f t="shared" ref="BB3358" si="7570">BB3357+1</f>
        <v>3353</v>
      </c>
      <c r="BC3358" s="16">
        <f t="shared" si="7534"/>
        <v>9.1863013698630134</v>
      </c>
      <c r="BD3358" s="16">
        <f>IF(Template!$F$7="Linear interpolation",LinInterp($AO$5:$AO$18,$AM$5:$AM$18,BC3358),CubicSpline($AO$5:$AO$18,$AM$5:$AM$18,BC3358))</f>
        <v>14.149940163846606</v>
      </c>
      <c r="BE3358" s="221">
        <f t="shared" si="7469"/>
        <v>3.3727876037507327</v>
      </c>
      <c r="BF3358" s="221">
        <f>BE3358/PRODUCT($BG$6:BG3357)</f>
        <v>1.0003626007276856</v>
      </c>
      <c r="BG3358" s="16">
        <f t="shared" si="7535"/>
        <v>1.0003626007276856</v>
      </c>
      <c r="BH3358" s="10">
        <f t="shared" si="7536"/>
        <v>13.234926560523274</v>
      </c>
      <c r="BI3358" s="90"/>
      <c r="BJ3358" s="17">
        <f t="shared" si="7519"/>
        <v>49351</v>
      </c>
      <c r="BK3358" s="16">
        <f t="shared" si="7512"/>
        <v>13.234347887363329</v>
      </c>
      <c r="BL3358" s="10">
        <f ca="1">IFERROR(AVERAGE(INDIRECT("BK"&amp;AC3358-Template!$F$10+1):INDIRECT("BK"&amp;AC3358)),0)</f>
        <v>13.234041025695719</v>
      </c>
      <c r="BM3358" s="35"/>
      <c r="BN3358" s="86"/>
      <c r="BO3358" s="35"/>
      <c r="BP3358" s="35"/>
      <c r="BQ3358" s="35"/>
      <c r="BR3358" s="35"/>
      <c r="BS3358" s="35"/>
      <c r="BT3358" s="35"/>
      <c r="BU3358" s="35"/>
      <c r="BV3358" s="35"/>
      <c r="BW3358" s="35"/>
      <c r="BX3358" s="35"/>
      <c r="BY3358" s="35"/>
      <c r="BZ3358" s="35"/>
      <c r="CA3358" s="35"/>
      <c r="CB3358" s="35"/>
      <c r="CC3358" s="35"/>
      <c r="CD3358" s="35"/>
      <c r="CE3358" s="35"/>
      <c r="CF3358" s="35"/>
      <c r="CG3358" s="35"/>
      <c r="CH3358" s="35"/>
    </row>
    <row r="3359" spans="1:86" ht="15.6" x14ac:dyDescent="0.3">
      <c r="A3359" s="35"/>
      <c r="B3359" s="86"/>
      <c r="C3359" s="35"/>
      <c r="D3359" s="35"/>
      <c r="E3359" s="35"/>
      <c r="F3359" s="35"/>
      <c r="G3359" s="35"/>
      <c r="H3359" s="35"/>
      <c r="I3359" s="35"/>
      <c r="J3359" s="35"/>
      <c r="K3359" s="35"/>
      <c r="L3359" s="35"/>
      <c r="M3359" s="35"/>
      <c r="N3359" s="35"/>
      <c r="O3359" s="35"/>
      <c r="P3359" s="35"/>
      <c r="Q3359" s="35"/>
      <c r="R3359" s="35"/>
      <c r="S3359" s="35"/>
      <c r="T3359" s="17">
        <f t="shared" si="7513"/>
        <v>49375</v>
      </c>
      <c r="U3359" s="216">
        <f t="shared" si="7506"/>
        <v>3</v>
      </c>
      <c r="V3359" s="216">
        <f t="shared" si="7513"/>
        <v>3354</v>
      </c>
      <c r="W3359" s="16">
        <f t="shared" si="7520"/>
        <v>9.1890410958904116</v>
      </c>
      <c r="X3359" s="16" t="e">
        <f>IF(Template!$F$7="Linear interpolation",LinInterp($I$5:$I$22,$G$5:$G$22,W3359),CubicSpline($I$5:$I$22,$G$5:$G$22,W3359))</f>
        <v>#VALUE!</v>
      </c>
      <c r="Y3359" s="221" t="e">
        <f t="shared" si="7507"/>
        <v>#VALUE!</v>
      </c>
      <c r="Z3359" s="221" t="e">
        <f>Y3359/PRODUCT($AA$6:AA3358)</f>
        <v>#VALUE!</v>
      </c>
      <c r="AA3359" s="16" t="e">
        <f t="shared" si="7514"/>
        <v>#VALUE!</v>
      </c>
      <c r="AB3359" s="10" t="e">
        <f t="shared" si="7515"/>
        <v>#VALUE!</v>
      </c>
      <c r="AC3359" s="90">
        <f t="shared" si="7508"/>
        <v>3359</v>
      </c>
      <c r="AD3359" s="17">
        <f t="shared" si="7516"/>
        <v>49352</v>
      </c>
      <c r="AE3359" s="16" t="e">
        <f t="shared" si="7509"/>
        <v>#VALUE!</v>
      </c>
      <c r="AF3359" s="10">
        <f ca="1">IFERROR(AVERAGE(INDIRECT("AE"&amp;AC3359-Template!$F$10+1):INDIRECT("AE"&amp;AC3359)),0)</f>
        <v>0</v>
      </c>
      <c r="AG3359" s="35"/>
      <c r="AH3359" s="86"/>
      <c r="AI3359" s="35"/>
      <c r="AJ3359" s="35"/>
      <c r="AK3359" s="35"/>
      <c r="AL3359" s="35"/>
      <c r="AM3359" s="35"/>
      <c r="AN3359" s="35"/>
      <c r="AO3359" s="35"/>
      <c r="AP3359" s="35"/>
      <c r="AQ3359" s="35"/>
      <c r="AR3359" s="35"/>
      <c r="AS3359" s="35"/>
      <c r="AT3359" s="35"/>
      <c r="AU3359" s="35"/>
      <c r="AV3359" s="35"/>
      <c r="AW3359" s="35"/>
      <c r="AX3359" s="35"/>
      <c r="AY3359" s="35"/>
      <c r="AZ3359" s="17">
        <f t="shared" ref="AZ3359" si="7571">AZ3358+1</f>
        <v>49375</v>
      </c>
      <c r="BA3359" s="216">
        <f t="shared" si="7532"/>
        <v>3</v>
      </c>
      <c r="BB3359" s="216">
        <f t="shared" ref="BB3359" si="7572">BB3358+1</f>
        <v>3354</v>
      </c>
      <c r="BC3359" s="16">
        <f t="shared" si="7534"/>
        <v>9.1890410958904116</v>
      </c>
      <c r="BD3359" s="16">
        <f>IF(Template!$F$7="Linear interpolation",LinInterp($AO$5:$AO$18,$AM$5:$AM$18,BC3359),CubicSpline($AO$5:$AO$18,$AM$5:$AM$18,BC3359))</f>
        <v>14.149939579741826</v>
      </c>
      <c r="BE3359" s="221">
        <f t="shared" si="7469"/>
        <v>3.3740105810604391</v>
      </c>
      <c r="BF3359" s="221">
        <f>BE3359/PRODUCT($BG$6:BG3358)</f>
        <v>1.0003626013414975</v>
      </c>
      <c r="BG3359" s="16">
        <f t="shared" si="7535"/>
        <v>1.0003626013414975</v>
      </c>
      <c r="BH3359" s="10">
        <f t="shared" si="7536"/>
        <v>13.234948964657267</v>
      </c>
      <c r="BI3359" s="90"/>
      <c r="BJ3359" s="17">
        <f t="shared" si="7519"/>
        <v>49352</v>
      </c>
      <c r="BK3359" s="16">
        <f t="shared" si="7512"/>
        <v>13.234490603647565</v>
      </c>
      <c r="BL3359" s="10">
        <f ca="1">IFERROR(AVERAGE(INDIRECT("BK"&amp;AC3359-Template!$F$10+1):INDIRECT("BK"&amp;AC3359)),0)</f>
        <v>13.23406875798754</v>
      </c>
      <c r="BM3359" s="35"/>
      <c r="BN3359" s="86"/>
      <c r="BO3359" s="35"/>
      <c r="BP3359" s="35"/>
      <c r="BQ3359" s="35"/>
      <c r="BR3359" s="35"/>
      <c r="BS3359" s="35"/>
      <c r="BT3359" s="35"/>
      <c r="BU3359" s="35"/>
      <c r="BV3359" s="35"/>
      <c r="BW3359" s="35"/>
      <c r="BX3359" s="35"/>
      <c r="BY3359" s="35"/>
      <c r="BZ3359" s="35"/>
      <c r="CA3359" s="35"/>
      <c r="CB3359" s="35"/>
      <c r="CC3359" s="35"/>
      <c r="CD3359" s="35"/>
      <c r="CE3359" s="35"/>
      <c r="CF3359" s="35"/>
      <c r="CG3359" s="35"/>
      <c r="CH3359" s="35"/>
    </row>
    <row r="3360" spans="1:86" ht="15.6" x14ac:dyDescent="0.3">
      <c r="A3360" s="35"/>
      <c r="B3360" s="86"/>
      <c r="C3360" s="35"/>
      <c r="D3360" s="35"/>
      <c r="E3360" s="35"/>
      <c r="F3360" s="35"/>
      <c r="G3360" s="35"/>
      <c r="H3360" s="35"/>
      <c r="I3360" s="35"/>
      <c r="J3360" s="35"/>
      <c r="K3360" s="35"/>
      <c r="L3360" s="35"/>
      <c r="M3360" s="35"/>
      <c r="N3360" s="35"/>
      <c r="O3360" s="35"/>
      <c r="P3360" s="35"/>
      <c r="Q3360" s="35"/>
      <c r="R3360" s="35"/>
      <c r="S3360" s="35"/>
      <c r="T3360" s="17">
        <f t="shared" si="7513"/>
        <v>49376</v>
      </c>
      <c r="U3360" s="216">
        <f t="shared" si="7506"/>
        <v>4</v>
      </c>
      <c r="V3360" s="216">
        <f t="shared" si="7513"/>
        <v>3355</v>
      </c>
      <c r="W3360" s="16">
        <f t="shared" si="7520"/>
        <v>9.1917808219178081</v>
      </c>
      <c r="X3360" s="16" t="e">
        <f>IF(Template!$F$7="Linear interpolation",LinInterp($I$5:$I$22,$G$5:$G$22,W3360),CubicSpline($I$5:$I$22,$G$5:$G$22,W3360))</f>
        <v>#VALUE!</v>
      </c>
      <c r="Y3360" s="221" t="e">
        <f t="shared" si="7507"/>
        <v>#VALUE!</v>
      </c>
      <c r="Z3360" s="221" t="e">
        <f>Y3360/PRODUCT($AA$6:AA3359)</f>
        <v>#VALUE!</v>
      </c>
      <c r="AA3360" s="16" t="e">
        <f t="shared" si="7514"/>
        <v>#VALUE!</v>
      </c>
      <c r="AB3360" s="10" t="e">
        <f t="shared" si="7515"/>
        <v>#VALUE!</v>
      </c>
      <c r="AC3360" s="90">
        <f t="shared" si="7508"/>
        <v>3360</v>
      </c>
      <c r="AD3360" s="17">
        <f t="shared" si="7516"/>
        <v>49353</v>
      </c>
      <c r="AE3360" s="16" t="e">
        <f t="shared" si="7509"/>
        <v>#VALUE!</v>
      </c>
      <c r="AF3360" s="10">
        <f ca="1">IFERROR(AVERAGE(INDIRECT("AE"&amp;AC3360-Template!$F$10+1):INDIRECT("AE"&amp;AC3360)),0)</f>
        <v>0</v>
      </c>
      <c r="AG3360" s="35"/>
      <c r="AH3360" s="86"/>
      <c r="AI3360" s="35"/>
      <c r="AJ3360" s="35"/>
      <c r="AK3360" s="35"/>
      <c r="AL3360" s="35"/>
      <c r="AM3360" s="35"/>
      <c r="AN3360" s="35"/>
      <c r="AO3360" s="35"/>
      <c r="AP3360" s="35"/>
      <c r="AQ3360" s="35"/>
      <c r="AR3360" s="35"/>
      <c r="AS3360" s="35"/>
      <c r="AT3360" s="35"/>
      <c r="AU3360" s="35"/>
      <c r="AV3360" s="35"/>
      <c r="AW3360" s="35"/>
      <c r="AX3360" s="35"/>
      <c r="AY3360" s="35"/>
      <c r="AZ3360" s="17">
        <f t="shared" ref="AZ3360" si="7573">AZ3359+1</f>
        <v>49376</v>
      </c>
      <c r="BA3360" s="216">
        <f t="shared" si="7532"/>
        <v>4</v>
      </c>
      <c r="BB3360" s="216">
        <f t="shared" ref="BB3360" si="7574">BB3359+1</f>
        <v>3355</v>
      </c>
      <c r="BC3360" s="16">
        <f t="shared" si="7534"/>
        <v>9.1917808219178081</v>
      </c>
      <c r="BD3360" s="16">
        <f>IF(Template!$F$7="Linear interpolation",LinInterp($AO$5:$AO$18,$AM$5:$AM$18,BC3360),CubicSpline($AO$5:$AO$18,$AM$5:$AM$18,BC3360))</f>
        <v>14.14993900358551</v>
      </c>
      <c r="BE3360" s="221">
        <f t="shared" si="7469"/>
        <v>3.3752340038890121</v>
      </c>
      <c r="BF3360" s="221">
        <f>BE3360/PRODUCT($BG$6:BG3359)</f>
        <v>1.0003626019537226</v>
      </c>
      <c r="BG3360" s="16">
        <f t="shared" si="7535"/>
        <v>1.0003626019537226</v>
      </c>
      <c r="BH3360" s="10">
        <f t="shared" si="7536"/>
        <v>13.234971310875586</v>
      </c>
      <c r="BI3360" s="90"/>
      <c r="BJ3360" s="17">
        <f t="shared" si="7519"/>
        <v>49353</v>
      </c>
      <c r="BK3360" s="16">
        <f t="shared" si="7512"/>
        <v>13.234442845821759</v>
      </c>
      <c r="BL3360" s="10">
        <f ca="1">IFERROR(AVERAGE(INDIRECT("BK"&amp;AC3360-Template!$F$10+1):INDIRECT("BK"&amp;AC3360)),0)</f>
        <v>13.234094898351835</v>
      </c>
      <c r="BM3360" s="35"/>
      <c r="BN3360" s="86"/>
      <c r="BO3360" s="35"/>
      <c r="BP3360" s="35"/>
      <c r="BQ3360" s="35"/>
      <c r="BR3360" s="35"/>
      <c r="BS3360" s="35"/>
      <c r="BT3360" s="35"/>
      <c r="BU3360" s="35"/>
      <c r="BV3360" s="35"/>
      <c r="BW3360" s="35"/>
      <c r="BX3360" s="35"/>
      <c r="BY3360" s="35"/>
      <c r="BZ3360" s="35"/>
      <c r="CA3360" s="35"/>
      <c r="CB3360" s="35"/>
      <c r="CC3360" s="35"/>
      <c r="CD3360" s="35"/>
      <c r="CE3360" s="35"/>
      <c r="CF3360" s="35"/>
      <c r="CG3360" s="35"/>
      <c r="CH3360" s="35"/>
    </row>
    <row r="3361" spans="1:86" ht="15.6" x14ac:dyDescent="0.3">
      <c r="A3361" s="35"/>
      <c r="B3361" s="86"/>
      <c r="C3361" s="35"/>
      <c r="D3361" s="35"/>
      <c r="E3361" s="35"/>
      <c r="F3361" s="35"/>
      <c r="G3361" s="35"/>
      <c r="H3361" s="35"/>
      <c r="I3361" s="35"/>
      <c r="J3361" s="35"/>
      <c r="K3361" s="35"/>
      <c r="L3361" s="35"/>
      <c r="M3361" s="35"/>
      <c r="N3361" s="35"/>
      <c r="O3361" s="35"/>
      <c r="P3361" s="35"/>
      <c r="Q3361" s="35"/>
      <c r="R3361" s="35"/>
      <c r="S3361" s="35"/>
      <c r="T3361" s="17">
        <f t="shared" si="7513"/>
        <v>49377</v>
      </c>
      <c r="U3361" s="216">
        <f t="shared" si="7506"/>
        <v>5</v>
      </c>
      <c r="V3361" s="216">
        <f t="shared" si="7513"/>
        <v>3356</v>
      </c>
      <c r="W3361" s="16">
        <f t="shared" si="7520"/>
        <v>9.1945205479452063</v>
      </c>
      <c r="X3361" s="16" t="e">
        <f>IF(Template!$F$7="Linear interpolation",LinInterp($I$5:$I$22,$G$5:$G$22,W3361),CubicSpline($I$5:$I$22,$G$5:$G$22,W3361))</f>
        <v>#VALUE!</v>
      </c>
      <c r="Y3361" s="221" t="e">
        <f t="shared" si="7507"/>
        <v>#VALUE!</v>
      </c>
      <c r="Z3361" s="221" t="e">
        <f>Y3361/PRODUCT($AA$6:AA3360)</f>
        <v>#VALUE!</v>
      </c>
      <c r="AA3361" s="16" t="e">
        <f t="shared" si="7514"/>
        <v>#VALUE!</v>
      </c>
      <c r="AB3361" s="10" t="e">
        <f t="shared" si="7515"/>
        <v>#VALUE!</v>
      </c>
      <c r="AC3361" s="90">
        <f t="shared" si="7508"/>
        <v>3361</v>
      </c>
      <c r="AD3361" s="17">
        <f t="shared" si="7516"/>
        <v>49354</v>
      </c>
      <c r="AE3361" s="16" t="e">
        <f t="shared" si="7509"/>
        <v>#VALUE!</v>
      </c>
      <c r="AF3361" s="10">
        <f ca="1">IFERROR(AVERAGE(INDIRECT("AE"&amp;AC3361-Template!$F$10+1):INDIRECT("AE"&amp;AC3361)),0)</f>
        <v>0</v>
      </c>
      <c r="AG3361" s="35"/>
      <c r="AH3361" s="86"/>
      <c r="AI3361" s="35"/>
      <c r="AJ3361" s="35"/>
      <c r="AK3361" s="35"/>
      <c r="AL3361" s="35"/>
      <c r="AM3361" s="35"/>
      <c r="AN3361" s="35"/>
      <c r="AO3361" s="35"/>
      <c r="AP3361" s="35"/>
      <c r="AQ3361" s="35"/>
      <c r="AR3361" s="35"/>
      <c r="AS3361" s="35"/>
      <c r="AT3361" s="35"/>
      <c r="AU3361" s="35"/>
      <c r="AV3361" s="35"/>
      <c r="AW3361" s="35"/>
      <c r="AX3361" s="35"/>
      <c r="AY3361" s="35"/>
      <c r="AZ3361" s="17">
        <f t="shared" ref="AZ3361" si="7575">AZ3360+1</f>
        <v>49377</v>
      </c>
      <c r="BA3361" s="216">
        <f t="shared" si="7532"/>
        <v>5</v>
      </c>
      <c r="BB3361" s="216">
        <f t="shared" ref="BB3361" si="7576">BB3360+1</f>
        <v>3356</v>
      </c>
      <c r="BC3361" s="16">
        <f t="shared" si="7534"/>
        <v>9.1945205479452063</v>
      </c>
      <c r="BD3361" s="16">
        <f>IF(Template!$F$7="Linear interpolation",LinInterp($AO$5:$AO$18,$AM$5:$AM$18,BC3361),CubicSpline($AO$5:$AO$18,$AM$5:$AM$18,BC3361))</f>
        <v>14.149938435350808</v>
      </c>
      <c r="BE3361" s="221">
        <f t="shared" si="7469"/>
        <v>3.3764578723941168</v>
      </c>
      <c r="BF3361" s="221">
        <f>BE3361/PRODUCT($BG$6:BG3360)</f>
        <v>1.0003626025643539</v>
      </c>
      <c r="BG3361" s="16">
        <f t="shared" si="7535"/>
        <v>1.0003626025643539</v>
      </c>
      <c r="BH3361" s="10">
        <f t="shared" si="7536"/>
        <v>13.234993598918887</v>
      </c>
      <c r="BI3361" s="90"/>
      <c r="BJ3361" s="17">
        <f t="shared" si="7519"/>
        <v>49354</v>
      </c>
      <c r="BK3361" s="16">
        <f t="shared" si="7512"/>
        <v>13.234466445907088</v>
      </c>
      <c r="BL3361" s="10">
        <f ca="1">IFERROR(AVERAGE(INDIRECT("BK"&amp;AC3361-Template!$F$10+1):INDIRECT("BK"&amp;AC3361)),0)</f>
        <v>13.234116763929508</v>
      </c>
      <c r="BM3361" s="35"/>
      <c r="BN3361" s="86"/>
      <c r="BO3361" s="35"/>
      <c r="BP3361" s="35"/>
      <c r="BQ3361" s="35"/>
      <c r="BR3361" s="35"/>
      <c r="BS3361" s="35"/>
      <c r="BT3361" s="35"/>
      <c r="BU3361" s="35"/>
      <c r="BV3361" s="35"/>
      <c r="BW3361" s="35"/>
      <c r="BX3361" s="35"/>
      <c r="BY3361" s="35"/>
      <c r="BZ3361" s="35"/>
      <c r="CA3361" s="35"/>
      <c r="CB3361" s="35"/>
      <c r="CC3361" s="35"/>
      <c r="CD3361" s="35"/>
      <c r="CE3361" s="35"/>
      <c r="CF3361" s="35"/>
      <c r="CG3361" s="35"/>
      <c r="CH3361" s="35"/>
    </row>
    <row r="3362" spans="1:86" ht="15.6" x14ac:dyDescent="0.3">
      <c r="A3362" s="35"/>
      <c r="B3362" s="86"/>
      <c r="C3362" s="35"/>
      <c r="D3362" s="35"/>
      <c r="E3362" s="35"/>
      <c r="F3362" s="35"/>
      <c r="G3362" s="35"/>
      <c r="H3362" s="35"/>
      <c r="I3362" s="35"/>
      <c r="J3362" s="35"/>
      <c r="K3362" s="35"/>
      <c r="L3362" s="35"/>
      <c r="M3362" s="35"/>
      <c r="N3362" s="35"/>
      <c r="O3362" s="35"/>
      <c r="P3362" s="35"/>
      <c r="Q3362" s="35"/>
      <c r="R3362" s="35"/>
      <c r="S3362" s="35"/>
      <c r="T3362" s="17">
        <f t="shared" si="7513"/>
        <v>49378</v>
      </c>
      <c r="U3362" s="216">
        <f t="shared" si="7506"/>
        <v>6</v>
      </c>
      <c r="V3362" s="216">
        <f t="shared" si="7513"/>
        <v>3357</v>
      </c>
      <c r="W3362" s="16">
        <f t="shared" si="7520"/>
        <v>9.1972602739726028</v>
      </c>
      <c r="X3362" s="16" t="e">
        <f>IF(Template!$F$7="Linear interpolation",LinInterp($I$5:$I$22,$G$5:$G$22,W3362),CubicSpline($I$5:$I$22,$G$5:$G$22,W3362))</f>
        <v>#VALUE!</v>
      </c>
      <c r="Y3362" s="221" t="e">
        <f t="shared" si="7507"/>
        <v>#VALUE!</v>
      </c>
      <c r="Z3362" s="221" t="e">
        <f>Y3362/PRODUCT($AA$6:AA3361)</f>
        <v>#VALUE!</v>
      </c>
      <c r="AA3362" s="16" t="e">
        <f t="shared" si="7514"/>
        <v>#VALUE!</v>
      </c>
      <c r="AB3362" s="10" t="e">
        <f t="shared" si="7515"/>
        <v>#VALUE!</v>
      </c>
      <c r="AC3362" s="90">
        <f t="shared" si="7508"/>
        <v>3362</v>
      </c>
      <c r="AD3362" s="17">
        <f t="shared" si="7516"/>
        <v>49355</v>
      </c>
      <c r="AE3362" s="16" t="e">
        <f t="shared" si="7509"/>
        <v>#VALUE!</v>
      </c>
      <c r="AF3362" s="10">
        <f ca="1">IFERROR(AVERAGE(INDIRECT("AE"&amp;AC3362-Template!$F$10+1):INDIRECT("AE"&amp;AC3362)),0)</f>
        <v>0</v>
      </c>
      <c r="AG3362" s="35"/>
      <c r="AH3362" s="86"/>
      <c r="AI3362" s="35"/>
      <c r="AJ3362" s="35"/>
      <c r="AK3362" s="35"/>
      <c r="AL3362" s="35"/>
      <c r="AM3362" s="35"/>
      <c r="AN3362" s="35"/>
      <c r="AO3362" s="35"/>
      <c r="AP3362" s="35"/>
      <c r="AQ3362" s="35"/>
      <c r="AR3362" s="35"/>
      <c r="AS3362" s="35"/>
      <c r="AT3362" s="35"/>
      <c r="AU3362" s="35"/>
      <c r="AV3362" s="35"/>
      <c r="AW3362" s="35"/>
      <c r="AX3362" s="35"/>
      <c r="AY3362" s="35"/>
      <c r="AZ3362" s="17">
        <f t="shared" ref="AZ3362" si="7577">AZ3361+1</f>
        <v>49378</v>
      </c>
      <c r="BA3362" s="216">
        <f t="shared" si="7532"/>
        <v>6</v>
      </c>
      <c r="BB3362" s="216">
        <f t="shared" ref="BB3362" si="7578">BB3361+1</f>
        <v>3357</v>
      </c>
      <c r="BC3362" s="16">
        <f t="shared" si="7534"/>
        <v>9.1972602739726028</v>
      </c>
      <c r="BD3362" s="16">
        <f>IF(Template!$F$7="Linear interpolation",LinInterp($AO$5:$AO$18,$AM$5:$AM$18,BC3362),CubicSpline($AO$5:$AO$18,$AM$5:$AM$18,BC3362))</f>
        <v>14.149937875010865</v>
      </c>
      <c r="BE3362" s="221">
        <f t="shared" si="7469"/>
        <v>3.3776821867334701</v>
      </c>
      <c r="BF3362" s="221">
        <f>BE3362/PRODUCT($BG$6:BG3361)</f>
        <v>1.0003626031733917</v>
      </c>
      <c r="BG3362" s="16">
        <f t="shared" si="7535"/>
        <v>1.0003626025643539</v>
      </c>
      <c r="BH3362" s="10">
        <f t="shared" si="7536"/>
        <v>13.234993598918887</v>
      </c>
      <c r="BI3362" s="90"/>
      <c r="BJ3362" s="17">
        <f t="shared" si="7519"/>
        <v>49355</v>
      </c>
      <c r="BK3362" s="16">
        <f t="shared" si="7512"/>
        <v>13.234489990013753</v>
      </c>
      <c r="BL3362" s="10">
        <f ca="1">IFERROR(AVERAGE(INDIRECT("BK"&amp;AC3362-Template!$F$10+1):INDIRECT("BK"&amp;AC3362)),0)</f>
        <v>13.234141107363222</v>
      </c>
      <c r="BM3362" s="35"/>
      <c r="BN3362" s="86"/>
      <c r="BO3362" s="35"/>
      <c r="BP3362" s="35"/>
      <c r="BQ3362" s="35"/>
      <c r="BR3362" s="35"/>
      <c r="BS3362" s="35"/>
      <c r="BT3362" s="35"/>
      <c r="BU3362" s="35"/>
      <c r="BV3362" s="35"/>
      <c r="BW3362" s="35"/>
      <c r="BX3362" s="35"/>
      <c r="BY3362" s="35"/>
      <c r="BZ3362" s="35"/>
      <c r="CA3362" s="35"/>
      <c r="CB3362" s="35"/>
      <c r="CC3362" s="35"/>
      <c r="CD3362" s="35"/>
      <c r="CE3362" s="35"/>
      <c r="CF3362" s="35"/>
      <c r="CG3362" s="35"/>
      <c r="CH3362" s="35"/>
    </row>
    <row r="3363" spans="1:86" ht="15.6" x14ac:dyDescent="0.3">
      <c r="A3363" s="35"/>
      <c r="B3363" s="86"/>
      <c r="C3363" s="35"/>
      <c r="D3363" s="35"/>
      <c r="E3363" s="35"/>
      <c r="F3363" s="35"/>
      <c r="G3363" s="35"/>
      <c r="H3363" s="35"/>
      <c r="I3363" s="35"/>
      <c r="J3363" s="35"/>
      <c r="K3363" s="35"/>
      <c r="L3363" s="35"/>
      <c r="M3363" s="35"/>
      <c r="N3363" s="35"/>
      <c r="O3363" s="35"/>
      <c r="P3363" s="35"/>
      <c r="Q3363" s="35"/>
      <c r="R3363" s="35"/>
      <c r="S3363" s="35"/>
      <c r="T3363" s="17">
        <f t="shared" si="7513"/>
        <v>49379</v>
      </c>
      <c r="U3363" s="216">
        <f t="shared" si="7506"/>
        <v>7</v>
      </c>
      <c r="V3363" s="216">
        <f t="shared" si="7513"/>
        <v>3358</v>
      </c>
      <c r="W3363" s="16">
        <f t="shared" si="7520"/>
        <v>9.1999999999999993</v>
      </c>
      <c r="X3363" s="16" t="e">
        <f>IF(Template!$F$7="Linear interpolation",LinInterp($I$5:$I$22,$G$5:$G$22,W3363),CubicSpline($I$5:$I$22,$G$5:$G$22,W3363))</f>
        <v>#VALUE!</v>
      </c>
      <c r="Y3363" s="221" t="e">
        <f t="shared" si="7507"/>
        <v>#VALUE!</v>
      </c>
      <c r="Z3363" s="221" t="e">
        <f>Y3363/PRODUCT($AA$6:AA3362)</f>
        <v>#VALUE!</v>
      </c>
      <c r="AA3363" s="16" t="e">
        <f t="shared" si="7514"/>
        <v>#VALUE!</v>
      </c>
      <c r="AB3363" s="10" t="e">
        <f t="shared" si="7515"/>
        <v>#VALUE!</v>
      </c>
      <c r="AC3363" s="90">
        <f t="shared" si="7508"/>
        <v>3363</v>
      </c>
      <c r="AD3363" s="17">
        <f t="shared" si="7516"/>
        <v>49356</v>
      </c>
      <c r="AE3363" s="16" t="e">
        <f t="shared" si="7509"/>
        <v>#VALUE!</v>
      </c>
      <c r="AF3363" s="10">
        <f ca="1">IFERROR(AVERAGE(INDIRECT("AE"&amp;AC3363-Template!$F$10+1):INDIRECT("AE"&amp;AC3363)),0)</f>
        <v>0</v>
      </c>
      <c r="AG3363" s="35"/>
      <c r="AH3363" s="86"/>
      <c r="AI3363" s="35"/>
      <c r="AJ3363" s="35"/>
      <c r="AK3363" s="35"/>
      <c r="AL3363" s="35"/>
      <c r="AM3363" s="35"/>
      <c r="AN3363" s="35"/>
      <c r="AO3363" s="35"/>
      <c r="AP3363" s="35"/>
      <c r="AQ3363" s="35"/>
      <c r="AR3363" s="35"/>
      <c r="AS3363" s="35"/>
      <c r="AT3363" s="35"/>
      <c r="AU3363" s="35"/>
      <c r="AV3363" s="35"/>
      <c r="AW3363" s="35"/>
      <c r="AX3363" s="35"/>
      <c r="AY3363" s="35"/>
      <c r="AZ3363" s="17">
        <f t="shared" ref="AZ3363" si="7579">AZ3362+1</f>
        <v>49379</v>
      </c>
      <c r="BA3363" s="216">
        <f t="shared" si="7532"/>
        <v>7</v>
      </c>
      <c r="BB3363" s="216">
        <f t="shared" ref="BB3363" si="7580">BB3362+1</f>
        <v>3358</v>
      </c>
      <c r="BC3363" s="16">
        <f t="shared" si="7534"/>
        <v>9.1999999999999993</v>
      </c>
      <c r="BD3363" s="16">
        <f>IF(Template!$F$7="Linear interpolation",LinInterp($AO$5:$AO$18,$AM$5:$AM$18,BC3363),CubicSpline($AO$5:$AO$18,$AM$5:$AM$18,BC3363))</f>
        <v>14.149937322538827</v>
      </c>
      <c r="BE3363" s="221">
        <f t="shared" si="7469"/>
        <v>3.3789069470648334</v>
      </c>
      <c r="BF3363" s="221">
        <f>BE3363/PRODUCT($BG$6:BG3362)</f>
        <v>1.0003626043898712</v>
      </c>
      <c r="BG3363" s="16">
        <f t="shared" si="7535"/>
        <v>1.0003626025643539</v>
      </c>
      <c r="BH3363" s="10">
        <f t="shared" si="7536"/>
        <v>13.234993598918887</v>
      </c>
      <c r="BI3363" s="90"/>
      <c r="BJ3363" s="17">
        <f t="shared" si="7519"/>
        <v>49356</v>
      </c>
      <c r="BK3363" s="16">
        <f t="shared" si="7512"/>
        <v>13.234513477922928</v>
      </c>
      <c r="BL3363" s="10">
        <f ca="1">IFERROR(AVERAGE(INDIRECT("BK"&amp;AC3363-Template!$F$10+1):INDIRECT("BK"&amp;AC3363)),0)</f>
        <v>13.234165396059087</v>
      </c>
      <c r="BM3363" s="35"/>
      <c r="BN3363" s="86"/>
      <c r="BO3363" s="35"/>
      <c r="BP3363" s="35"/>
      <c r="BQ3363" s="35"/>
      <c r="BR3363" s="35"/>
      <c r="BS3363" s="35"/>
      <c r="BT3363" s="35"/>
      <c r="BU3363" s="35"/>
      <c r="BV3363" s="35"/>
      <c r="BW3363" s="35"/>
      <c r="BX3363" s="35"/>
      <c r="BY3363" s="35"/>
      <c r="BZ3363" s="35"/>
      <c r="CA3363" s="35"/>
      <c r="CB3363" s="35"/>
      <c r="CC3363" s="35"/>
      <c r="CD3363" s="35"/>
      <c r="CE3363" s="35"/>
      <c r="CF3363" s="35"/>
      <c r="CG3363" s="35"/>
      <c r="CH3363" s="35"/>
    </row>
    <row r="3364" spans="1:86" ht="15.6" x14ac:dyDescent="0.3">
      <c r="A3364" s="35"/>
      <c r="B3364" s="86"/>
      <c r="C3364" s="35"/>
      <c r="D3364" s="35"/>
      <c r="E3364" s="35"/>
      <c r="F3364" s="35"/>
      <c r="G3364" s="35"/>
      <c r="H3364" s="35"/>
      <c r="I3364" s="35"/>
      <c r="J3364" s="35"/>
      <c r="K3364" s="35"/>
      <c r="L3364" s="35"/>
      <c r="M3364" s="35"/>
      <c r="N3364" s="35"/>
      <c r="O3364" s="35"/>
      <c r="P3364" s="35"/>
      <c r="Q3364" s="35"/>
      <c r="R3364" s="35"/>
      <c r="S3364" s="35"/>
      <c r="T3364" s="17">
        <f t="shared" si="7513"/>
        <v>49380</v>
      </c>
      <c r="U3364" s="216">
        <f t="shared" si="7506"/>
        <v>1</v>
      </c>
      <c r="V3364" s="216">
        <f t="shared" si="7513"/>
        <v>3359</v>
      </c>
      <c r="W3364" s="16">
        <f t="shared" si="7520"/>
        <v>9.2027397260273975</v>
      </c>
      <c r="X3364" s="16" t="e">
        <f>IF(Template!$F$7="Linear interpolation",LinInterp($I$5:$I$22,$G$5:$G$22,W3364),CubicSpline($I$5:$I$22,$G$5:$G$22,W3364))</f>
        <v>#VALUE!</v>
      </c>
      <c r="Y3364" s="221" t="e">
        <f t="shared" si="7507"/>
        <v>#VALUE!</v>
      </c>
      <c r="Z3364" s="221" t="e">
        <f>Y3364/PRODUCT($AA$6:AA3363)</f>
        <v>#VALUE!</v>
      </c>
      <c r="AA3364" s="16" t="e">
        <f t="shared" si="7514"/>
        <v>#VALUE!</v>
      </c>
      <c r="AB3364" s="10" t="e">
        <f t="shared" si="7515"/>
        <v>#VALUE!</v>
      </c>
      <c r="AC3364" s="90">
        <f t="shared" si="7508"/>
        <v>3364</v>
      </c>
      <c r="AD3364" s="17">
        <f t="shared" si="7516"/>
        <v>49357</v>
      </c>
      <c r="AE3364" s="16" t="e">
        <f t="shared" si="7509"/>
        <v>#VALUE!</v>
      </c>
      <c r="AF3364" s="10">
        <f ca="1">IFERROR(AVERAGE(INDIRECT("AE"&amp;AC3364-Template!$F$10+1):INDIRECT("AE"&amp;AC3364)),0)</f>
        <v>0</v>
      </c>
      <c r="AG3364" s="35"/>
      <c r="AH3364" s="86"/>
      <c r="AI3364" s="35"/>
      <c r="AJ3364" s="35"/>
      <c r="AK3364" s="35"/>
      <c r="AL3364" s="35"/>
      <c r="AM3364" s="35"/>
      <c r="AN3364" s="35"/>
      <c r="AO3364" s="35"/>
      <c r="AP3364" s="35"/>
      <c r="AQ3364" s="35"/>
      <c r="AR3364" s="35"/>
      <c r="AS3364" s="35"/>
      <c r="AT3364" s="35"/>
      <c r="AU3364" s="35"/>
      <c r="AV3364" s="35"/>
      <c r="AW3364" s="35"/>
      <c r="AX3364" s="35"/>
      <c r="AY3364" s="35"/>
      <c r="AZ3364" s="17">
        <f t="shared" ref="AZ3364" si="7581">AZ3363+1</f>
        <v>49380</v>
      </c>
      <c r="BA3364" s="216">
        <f t="shared" si="7532"/>
        <v>1</v>
      </c>
      <c r="BB3364" s="216">
        <f t="shared" ref="BB3364" si="7582">BB3363+1</f>
        <v>3359</v>
      </c>
      <c r="BC3364" s="16">
        <f t="shared" si="7534"/>
        <v>9.2027397260273975</v>
      </c>
      <c r="BD3364" s="16">
        <f>IF(Template!$F$7="Linear interpolation",LinInterp($AO$5:$AO$18,$AM$5:$AM$18,BC3364),CubicSpline($AO$5:$AO$18,$AM$5:$AM$18,BC3364))</f>
        <v>14.149936777907845</v>
      </c>
      <c r="BE3364" s="221">
        <f t="shared" si="7469"/>
        <v>3.380132153546016</v>
      </c>
      <c r="BF3364" s="221">
        <f>BE3364/PRODUCT($BG$6:BG3363)</f>
        <v>1.0003626062121953</v>
      </c>
      <c r="BG3364" s="16">
        <f t="shared" si="7535"/>
        <v>1.0003626062121953</v>
      </c>
      <c r="BH3364" s="10">
        <f t="shared" si="7536"/>
        <v>13.235126745128611</v>
      </c>
      <c r="BI3364" s="90"/>
      <c r="BJ3364" s="17">
        <f t="shared" si="7519"/>
        <v>49357</v>
      </c>
      <c r="BK3364" s="16">
        <f t="shared" si="7512"/>
        <v>13.234513477922928</v>
      </c>
      <c r="BL3364" s="10">
        <f ca="1">IFERROR(AVERAGE(INDIRECT("BK"&amp;AC3364-Template!$F$10+1):INDIRECT("BK"&amp;AC3364)),0)</f>
        <v>13.234188848863875</v>
      </c>
      <c r="BM3364" s="35"/>
      <c r="BN3364" s="86"/>
      <c r="BO3364" s="35"/>
      <c r="BP3364" s="35"/>
      <c r="BQ3364" s="35"/>
      <c r="BR3364" s="35"/>
      <c r="BS3364" s="35"/>
      <c r="BT3364" s="35"/>
      <c r="BU3364" s="35"/>
      <c r="BV3364" s="35"/>
      <c r="BW3364" s="35"/>
      <c r="BX3364" s="35"/>
      <c r="BY3364" s="35"/>
      <c r="BZ3364" s="35"/>
      <c r="CA3364" s="35"/>
      <c r="CB3364" s="35"/>
      <c r="CC3364" s="35"/>
      <c r="CD3364" s="35"/>
      <c r="CE3364" s="35"/>
      <c r="CF3364" s="35"/>
      <c r="CG3364" s="35"/>
      <c r="CH3364" s="35"/>
    </row>
    <row r="3365" spans="1:86" ht="15.6" x14ac:dyDescent="0.3">
      <c r="A3365" s="35"/>
      <c r="B3365" s="86"/>
      <c r="C3365" s="35"/>
      <c r="D3365" s="35"/>
      <c r="E3365" s="35"/>
      <c r="F3365" s="35"/>
      <c r="G3365" s="35"/>
      <c r="H3365" s="35"/>
      <c r="I3365" s="35"/>
      <c r="J3365" s="35"/>
      <c r="K3365" s="35"/>
      <c r="L3365" s="35"/>
      <c r="M3365" s="35"/>
      <c r="N3365" s="35"/>
      <c r="O3365" s="35"/>
      <c r="P3365" s="35"/>
      <c r="Q3365" s="35"/>
      <c r="R3365" s="35"/>
      <c r="S3365" s="35"/>
      <c r="T3365" s="17">
        <f t="shared" si="7513"/>
        <v>49381</v>
      </c>
      <c r="U3365" s="216">
        <f t="shared" si="7506"/>
        <v>2</v>
      </c>
      <c r="V3365" s="216">
        <f t="shared" si="7513"/>
        <v>3360</v>
      </c>
      <c r="W3365" s="16">
        <f t="shared" si="7520"/>
        <v>9.205479452054794</v>
      </c>
      <c r="X3365" s="16" t="e">
        <f>IF(Template!$F$7="Linear interpolation",LinInterp($I$5:$I$22,$G$5:$G$22,W3365),CubicSpline($I$5:$I$22,$G$5:$G$22,W3365))</f>
        <v>#VALUE!</v>
      </c>
      <c r="Y3365" s="221" t="e">
        <f t="shared" si="7507"/>
        <v>#VALUE!</v>
      </c>
      <c r="Z3365" s="221" t="e">
        <f>Y3365/PRODUCT($AA$6:AA3364)</f>
        <v>#VALUE!</v>
      </c>
      <c r="AA3365" s="16" t="e">
        <f t="shared" si="7514"/>
        <v>#VALUE!</v>
      </c>
      <c r="AB3365" s="10" t="e">
        <f t="shared" si="7515"/>
        <v>#VALUE!</v>
      </c>
      <c r="AC3365" s="90">
        <f t="shared" si="7508"/>
        <v>3365</v>
      </c>
      <c r="AD3365" s="17">
        <f t="shared" si="7516"/>
        <v>49358</v>
      </c>
      <c r="AE3365" s="16" t="e">
        <f t="shared" si="7509"/>
        <v>#VALUE!</v>
      </c>
      <c r="AF3365" s="10">
        <f ca="1">IFERROR(AVERAGE(INDIRECT("AE"&amp;AC3365-Template!$F$10+1):INDIRECT("AE"&amp;AC3365)),0)</f>
        <v>0</v>
      </c>
      <c r="AG3365" s="35"/>
      <c r="AH3365" s="86"/>
      <c r="AI3365" s="35"/>
      <c r="AJ3365" s="35"/>
      <c r="AK3365" s="35"/>
      <c r="AL3365" s="35"/>
      <c r="AM3365" s="35"/>
      <c r="AN3365" s="35"/>
      <c r="AO3365" s="35"/>
      <c r="AP3365" s="35"/>
      <c r="AQ3365" s="35"/>
      <c r="AR3365" s="35"/>
      <c r="AS3365" s="35"/>
      <c r="AT3365" s="35"/>
      <c r="AU3365" s="35"/>
      <c r="AV3365" s="35"/>
      <c r="AW3365" s="35"/>
      <c r="AX3365" s="35"/>
      <c r="AY3365" s="35"/>
      <c r="AZ3365" s="17">
        <f t="shared" ref="AZ3365" si="7583">AZ3364+1</f>
        <v>49381</v>
      </c>
      <c r="BA3365" s="216">
        <f t="shared" si="7532"/>
        <v>2</v>
      </c>
      <c r="BB3365" s="216">
        <f t="shared" ref="BB3365" si="7584">BB3364+1</f>
        <v>3360</v>
      </c>
      <c r="BC3365" s="16">
        <f t="shared" si="7534"/>
        <v>9.205479452054794</v>
      </c>
      <c r="BD3365" s="16">
        <f>IF(Template!$F$7="Linear interpolation",LinInterp($AO$5:$AO$18,$AM$5:$AM$18,BC3365),CubicSpline($AO$5:$AO$18,$AM$5:$AM$18,BC3365))</f>
        <v>14.149936241091062</v>
      </c>
      <c r="BE3365" s="221">
        <f t="shared" si="7469"/>
        <v>3.3813578063348633</v>
      </c>
      <c r="BF3365" s="221">
        <f>BE3365/PRODUCT($BG$6:BG3364)</f>
        <v>1.0003626049909207</v>
      </c>
      <c r="BG3365" s="16">
        <f t="shared" si="7535"/>
        <v>1.0003626049909207</v>
      </c>
      <c r="BH3365" s="10">
        <f t="shared" si="7536"/>
        <v>13.235082168604361</v>
      </c>
      <c r="BI3365" s="90"/>
      <c r="BJ3365" s="17">
        <f t="shared" si="7519"/>
        <v>49358</v>
      </c>
      <c r="BK3365" s="16">
        <f t="shared" si="7512"/>
        <v>13.234513477922928</v>
      </c>
      <c r="BL3365" s="10">
        <f ca="1">IFERROR(AVERAGE(INDIRECT("BK"&amp;AC3365-Template!$F$10+1):INDIRECT("BK"&amp;AC3365)),0)</f>
        <v>13.234211467562488</v>
      </c>
      <c r="BM3365" s="35"/>
      <c r="BN3365" s="86"/>
      <c r="BO3365" s="35"/>
      <c r="BP3365" s="35"/>
      <c r="BQ3365" s="35"/>
      <c r="BR3365" s="35"/>
      <c r="BS3365" s="35"/>
      <c r="BT3365" s="35"/>
      <c r="BU3365" s="35"/>
      <c r="BV3365" s="35"/>
      <c r="BW3365" s="35"/>
      <c r="BX3365" s="35"/>
      <c r="BY3365" s="35"/>
      <c r="BZ3365" s="35"/>
      <c r="CA3365" s="35"/>
      <c r="CB3365" s="35"/>
      <c r="CC3365" s="35"/>
      <c r="CD3365" s="35"/>
      <c r="CE3365" s="35"/>
      <c r="CF3365" s="35"/>
      <c r="CG3365" s="35"/>
      <c r="CH3365" s="35"/>
    </row>
    <row r="3366" spans="1:86" ht="15.6" x14ac:dyDescent="0.3">
      <c r="A3366" s="35"/>
      <c r="B3366" s="86"/>
      <c r="C3366" s="35"/>
      <c r="D3366" s="35"/>
      <c r="E3366" s="35"/>
      <c r="F3366" s="35"/>
      <c r="G3366" s="35"/>
      <c r="H3366" s="35"/>
      <c r="I3366" s="35"/>
      <c r="J3366" s="35"/>
      <c r="K3366" s="35"/>
      <c r="L3366" s="35"/>
      <c r="M3366" s="35"/>
      <c r="N3366" s="35"/>
      <c r="O3366" s="35"/>
      <c r="P3366" s="35"/>
      <c r="Q3366" s="35"/>
      <c r="R3366" s="35"/>
      <c r="S3366" s="35"/>
      <c r="T3366" s="17">
        <f t="shared" si="7513"/>
        <v>49382</v>
      </c>
      <c r="U3366" s="216">
        <f t="shared" si="7506"/>
        <v>3</v>
      </c>
      <c r="V3366" s="216">
        <f t="shared" si="7513"/>
        <v>3361</v>
      </c>
      <c r="W3366" s="16">
        <f t="shared" si="7520"/>
        <v>9.2082191780821923</v>
      </c>
      <c r="X3366" s="16" t="e">
        <f>IF(Template!$F$7="Linear interpolation",LinInterp($I$5:$I$22,$G$5:$G$22,W3366),CubicSpline($I$5:$I$22,$G$5:$G$22,W3366))</f>
        <v>#VALUE!</v>
      </c>
      <c r="Y3366" s="221" t="e">
        <f t="shared" si="7507"/>
        <v>#VALUE!</v>
      </c>
      <c r="Z3366" s="221" t="e">
        <f>Y3366/PRODUCT($AA$6:AA3365)</f>
        <v>#VALUE!</v>
      </c>
      <c r="AA3366" s="16" t="e">
        <f t="shared" si="7514"/>
        <v>#VALUE!</v>
      </c>
      <c r="AB3366" s="10" t="e">
        <f t="shared" si="7515"/>
        <v>#VALUE!</v>
      </c>
      <c r="AC3366" s="90">
        <f t="shared" si="7508"/>
        <v>3366</v>
      </c>
      <c r="AD3366" s="17">
        <f t="shared" si="7516"/>
        <v>49359</v>
      </c>
      <c r="AE3366" s="16" t="e">
        <f t="shared" si="7509"/>
        <v>#VALUE!</v>
      </c>
      <c r="AF3366" s="10">
        <f ca="1">IFERROR(AVERAGE(INDIRECT("AE"&amp;AC3366-Template!$F$10+1):INDIRECT("AE"&amp;AC3366)),0)</f>
        <v>0</v>
      </c>
      <c r="AG3366" s="35"/>
      <c r="AH3366" s="86"/>
      <c r="AI3366" s="35"/>
      <c r="AJ3366" s="35"/>
      <c r="AK3366" s="35"/>
      <c r="AL3366" s="35"/>
      <c r="AM3366" s="35"/>
      <c r="AN3366" s="35"/>
      <c r="AO3366" s="35"/>
      <c r="AP3366" s="35"/>
      <c r="AQ3366" s="35"/>
      <c r="AR3366" s="35"/>
      <c r="AS3366" s="35"/>
      <c r="AT3366" s="35"/>
      <c r="AU3366" s="35"/>
      <c r="AV3366" s="35"/>
      <c r="AW3366" s="35"/>
      <c r="AX3366" s="35"/>
      <c r="AY3366" s="35"/>
      <c r="AZ3366" s="17">
        <f t="shared" ref="AZ3366" si="7585">AZ3365+1</f>
        <v>49382</v>
      </c>
      <c r="BA3366" s="216">
        <f t="shared" si="7532"/>
        <v>3</v>
      </c>
      <c r="BB3366" s="216">
        <f t="shared" ref="BB3366" si="7586">BB3365+1</f>
        <v>3361</v>
      </c>
      <c r="BC3366" s="16">
        <f t="shared" si="7534"/>
        <v>9.2082191780821923</v>
      </c>
      <c r="BD3366" s="16">
        <f>IF(Template!$F$7="Linear interpolation",LinInterp($AO$5:$AO$18,$AM$5:$AM$18,BC3366),CubicSpline($AO$5:$AO$18,$AM$5:$AM$18,BC3366))</f>
        <v>14.149935712061627</v>
      </c>
      <c r="BE3366" s="221">
        <f t="shared" si="7469"/>
        <v>3.3825839055892573</v>
      </c>
      <c r="BF3366" s="221">
        <f>BE3366/PRODUCT($BG$6:BG3365)</f>
        <v>1.0003626055935568</v>
      </c>
      <c r="BG3366" s="16">
        <f t="shared" si="7535"/>
        <v>1.0003626055935568</v>
      </c>
      <c r="BH3366" s="10">
        <f t="shared" si="7536"/>
        <v>13.235104164824318</v>
      </c>
      <c r="BI3366" s="90"/>
      <c r="BJ3366" s="17">
        <f t="shared" si="7519"/>
        <v>49359</v>
      </c>
      <c r="BK3366" s="16">
        <f t="shared" si="7512"/>
        <v>13.234653843249067</v>
      </c>
      <c r="BL3366" s="10">
        <f ca="1">IFERROR(AVERAGE(INDIRECT("BK"&amp;AC3366-Template!$F$10+1):INDIRECT("BK"&amp;AC3366)),0)</f>
        <v>13.234238765105312</v>
      </c>
      <c r="BM3366" s="35"/>
      <c r="BN3366" s="86"/>
      <c r="BO3366" s="35"/>
      <c r="BP3366" s="35"/>
      <c r="BQ3366" s="35"/>
      <c r="BR3366" s="35"/>
      <c r="BS3366" s="35"/>
      <c r="BT3366" s="35"/>
      <c r="BU3366" s="35"/>
      <c r="BV3366" s="35"/>
      <c r="BW3366" s="35"/>
      <c r="BX3366" s="35"/>
      <c r="BY3366" s="35"/>
      <c r="BZ3366" s="35"/>
      <c r="CA3366" s="35"/>
      <c r="CB3366" s="35"/>
      <c r="CC3366" s="35"/>
      <c r="CD3366" s="35"/>
      <c r="CE3366" s="35"/>
      <c r="CF3366" s="35"/>
      <c r="CG3366" s="35"/>
      <c r="CH3366" s="35"/>
    </row>
    <row r="3367" spans="1:86" ht="15.6" x14ac:dyDescent="0.3">
      <c r="A3367" s="35"/>
      <c r="B3367" s="86"/>
      <c r="C3367" s="35"/>
      <c r="D3367" s="35"/>
      <c r="E3367" s="35"/>
      <c r="F3367" s="35"/>
      <c r="G3367" s="35"/>
      <c r="H3367" s="35"/>
      <c r="I3367" s="35"/>
      <c r="J3367" s="35"/>
      <c r="K3367" s="35"/>
      <c r="L3367" s="35"/>
      <c r="M3367" s="35"/>
      <c r="N3367" s="35"/>
      <c r="O3367" s="35"/>
      <c r="P3367" s="35"/>
      <c r="Q3367" s="35"/>
      <c r="R3367" s="35"/>
      <c r="S3367" s="35"/>
      <c r="T3367" s="17">
        <f t="shared" si="7513"/>
        <v>49383</v>
      </c>
      <c r="U3367" s="216">
        <f t="shared" si="7506"/>
        <v>4</v>
      </c>
      <c r="V3367" s="216">
        <f t="shared" si="7513"/>
        <v>3362</v>
      </c>
      <c r="W3367" s="16">
        <f t="shared" si="7520"/>
        <v>9.2109589041095887</v>
      </c>
      <c r="X3367" s="16" t="e">
        <f>IF(Template!$F$7="Linear interpolation",LinInterp($I$5:$I$22,$G$5:$G$22,W3367),CubicSpline($I$5:$I$22,$G$5:$G$22,W3367))</f>
        <v>#VALUE!</v>
      </c>
      <c r="Y3367" s="221" t="e">
        <f t="shared" si="7507"/>
        <v>#VALUE!</v>
      </c>
      <c r="Z3367" s="221" t="e">
        <f>Y3367/PRODUCT($AA$6:AA3366)</f>
        <v>#VALUE!</v>
      </c>
      <c r="AA3367" s="16" t="e">
        <f t="shared" si="7514"/>
        <v>#VALUE!</v>
      </c>
      <c r="AB3367" s="10" t="e">
        <f t="shared" si="7515"/>
        <v>#VALUE!</v>
      </c>
      <c r="AC3367" s="90">
        <f t="shared" si="7508"/>
        <v>3367</v>
      </c>
      <c r="AD3367" s="17">
        <f t="shared" si="7516"/>
        <v>49360</v>
      </c>
      <c r="AE3367" s="16" t="e">
        <f t="shared" si="7509"/>
        <v>#VALUE!</v>
      </c>
      <c r="AF3367" s="10">
        <f ca="1">IFERROR(AVERAGE(INDIRECT("AE"&amp;AC3367-Template!$F$10+1):INDIRECT("AE"&amp;AC3367)),0)</f>
        <v>0</v>
      </c>
      <c r="AG3367" s="35"/>
      <c r="AH3367" s="86"/>
      <c r="AI3367" s="35"/>
      <c r="AJ3367" s="35"/>
      <c r="AK3367" s="35"/>
      <c r="AL3367" s="35"/>
      <c r="AM3367" s="35"/>
      <c r="AN3367" s="35"/>
      <c r="AO3367" s="35"/>
      <c r="AP3367" s="35"/>
      <c r="AQ3367" s="35"/>
      <c r="AR3367" s="35"/>
      <c r="AS3367" s="35"/>
      <c r="AT3367" s="35"/>
      <c r="AU3367" s="35"/>
      <c r="AV3367" s="35"/>
      <c r="AW3367" s="35"/>
      <c r="AX3367" s="35"/>
      <c r="AY3367" s="35"/>
      <c r="AZ3367" s="17">
        <f t="shared" ref="AZ3367" si="7587">AZ3366+1</f>
        <v>49383</v>
      </c>
      <c r="BA3367" s="216">
        <f t="shared" si="7532"/>
        <v>4</v>
      </c>
      <c r="BB3367" s="216">
        <f t="shared" ref="BB3367" si="7588">BB3366+1</f>
        <v>3362</v>
      </c>
      <c r="BC3367" s="16">
        <f t="shared" si="7534"/>
        <v>9.2109589041095887</v>
      </c>
      <c r="BD3367" s="16">
        <f>IF(Template!$F$7="Linear interpolation",LinInterp($AO$5:$AO$18,$AM$5:$AM$18,BC3367),CubicSpline($AO$5:$AO$18,$AM$5:$AM$18,BC3367))</f>
        <v>14.149935190792686</v>
      </c>
      <c r="BE3367" s="221">
        <f t="shared" si="7469"/>
        <v>3.3838104514671392</v>
      </c>
      <c r="BF3367" s="221">
        <f>BE3367/PRODUCT($BG$6:BG3366)</f>
        <v>1.0003626061945885</v>
      </c>
      <c r="BG3367" s="16">
        <f t="shared" si="7535"/>
        <v>1.0003626061945885</v>
      </c>
      <c r="BH3367" s="10">
        <f t="shared" si="7536"/>
        <v>13.235126102480233</v>
      </c>
      <c r="BI3367" s="90"/>
      <c r="BJ3367" s="17">
        <f t="shared" si="7519"/>
        <v>49360</v>
      </c>
      <c r="BK3367" s="16">
        <f t="shared" si="7512"/>
        <v>13.234606866887709</v>
      </c>
      <c r="BL3367" s="10">
        <f ca="1">IFERROR(AVERAGE(INDIRECT("BK"&amp;AC3367-Template!$F$10+1):INDIRECT("BK"&amp;AC3367)),0)</f>
        <v>13.234264496769422</v>
      </c>
      <c r="BM3367" s="35"/>
      <c r="BN3367" s="86"/>
      <c r="BO3367" s="35"/>
      <c r="BP3367" s="35"/>
      <c r="BQ3367" s="35"/>
      <c r="BR3367" s="35"/>
      <c r="BS3367" s="35"/>
      <c r="BT3367" s="35"/>
      <c r="BU3367" s="35"/>
      <c r="BV3367" s="35"/>
      <c r="BW3367" s="35"/>
      <c r="BX3367" s="35"/>
      <c r="BY3367" s="35"/>
      <c r="BZ3367" s="35"/>
      <c r="CA3367" s="35"/>
      <c r="CB3367" s="35"/>
      <c r="CC3367" s="35"/>
      <c r="CD3367" s="35"/>
      <c r="CE3367" s="35"/>
      <c r="CF3367" s="35"/>
      <c r="CG3367" s="35"/>
      <c r="CH3367" s="35"/>
    </row>
    <row r="3368" spans="1:86" ht="15.6" x14ac:dyDescent="0.3">
      <c r="A3368" s="35"/>
      <c r="B3368" s="86"/>
      <c r="C3368" s="35"/>
      <c r="D3368" s="35"/>
      <c r="E3368" s="35"/>
      <c r="F3368" s="35"/>
      <c r="G3368" s="35"/>
      <c r="H3368" s="35"/>
      <c r="I3368" s="35"/>
      <c r="J3368" s="35"/>
      <c r="K3368" s="35"/>
      <c r="L3368" s="35"/>
      <c r="M3368" s="35"/>
      <c r="N3368" s="35"/>
      <c r="O3368" s="35"/>
      <c r="P3368" s="35"/>
      <c r="Q3368" s="35"/>
      <c r="R3368" s="35"/>
      <c r="S3368" s="35"/>
      <c r="T3368" s="17">
        <f t="shared" si="7513"/>
        <v>49384</v>
      </c>
      <c r="U3368" s="216">
        <f t="shared" si="7506"/>
        <v>5</v>
      </c>
      <c r="V3368" s="216">
        <f t="shared" si="7513"/>
        <v>3363</v>
      </c>
      <c r="W3368" s="16">
        <f t="shared" si="7520"/>
        <v>9.213698630136987</v>
      </c>
      <c r="X3368" s="16" t="e">
        <f>IF(Template!$F$7="Linear interpolation",LinInterp($I$5:$I$22,$G$5:$G$22,W3368),CubicSpline($I$5:$I$22,$G$5:$G$22,W3368))</f>
        <v>#VALUE!</v>
      </c>
      <c r="Y3368" s="221" t="e">
        <f t="shared" si="7507"/>
        <v>#VALUE!</v>
      </c>
      <c r="Z3368" s="221" t="e">
        <f>Y3368/PRODUCT($AA$6:AA3367)</f>
        <v>#VALUE!</v>
      </c>
      <c r="AA3368" s="16" t="e">
        <f t="shared" si="7514"/>
        <v>#VALUE!</v>
      </c>
      <c r="AB3368" s="10" t="e">
        <f t="shared" si="7515"/>
        <v>#VALUE!</v>
      </c>
      <c r="AC3368" s="90">
        <f t="shared" si="7508"/>
        <v>3368</v>
      </c>
      <c r="AD3368" s="17">
        <f t="shared" si="7516"/>
        <v>49361</v>
      </c>
      <c r="AE3368" s="16" t="e">
        <f t="shared" si="7509"/>
        <v>#VALUE!</v>
      </c>
      <c r="AF3368" s="10">
        <f ca="1">IFERROR(AVERAGE(INDIRECT("AE"&amp;AC3368-Template!$F$10+1):INDIRECT("AE"&amp;AC3368)),0)</f>
        <v>0</v>
      </c>
      <c r="AG3368" s="35"/>
      <c r="AH3368" s="86"/>
      <c r="AI3368" s="35"/>
      <c r="AJ3368" s="35"/>
      <c r="AK3368" s="35"/>
      <c r="AL3368" s="35"/>
      <c r="AM3368" s="35"/>
      <c r="AN3368" s="35"/>
      <c r="AO3368" s="35"/>
      <c r="AP3368" s="35"/>
      <c r="AQ3368" s="35"/>
      <c r="AR3368" s="35"/>
      <c r="AS3368" s="35"/>
      <c r="AT3368" s="35"/>
      <c r="AU3368" s="35"/>
      <c r="AV3368" s="35"/>
      <c r="AW3368" s="35"/>
      <c r="AX3368" s="35"/>
      <c r="AY3368" s="35"/>
      <c r="AZ3368" s="17">
        <f t="shared" ref="AZ3368" si="7589">AZ3367+1</f>
        <v>49384</v>
      </c>
      <c r="BA3368" s="216">
        <f t="shared" si="7532"/>
        <v>5</v>
      </c>
      <c r="BB3368" s="216">
        <f t="shared" ref="BB3368" si="7590">BB3367+1</f>
        <v>3363</v>
      </c>
      <c r="BC3368" s="16">
        <f t="shared" si="7534"/>
        <v>9.213698630136987</v>
      </c>
      <c r="BD3368" s="16">
        <f>IF(Template!$F$7="Linear interpolation",LinInterp($AO$5:$AO$18,$AM$5:$AM$18,BC3368),CubicSpline($AO$5:$AO$18,$AM$5:$AM$18,BC3368))</f>
        <v>14.149934677257388</v>
      </c>
      <c r="BE3368" s="221">
        <f t="shared" si="7469"/>
        <v>3.3850374441264828</v>
      </c>
      <c r="BF3368" s="221">
        <f>BE3368/PRODUCT($BG$6:BG3367)</f>
        <v>1.0003626067940099</v>
      </c>
      <c r="BG3368" s="16">
        <f t="shared" si="7535"/>
        <v>1.0003626067940099</v>
      </c>
      <c r="BH3368" s="10">
        <f t="shared" si="7536"/>
        <v>13.235147981361383</v>
      </c>
      <c r="BI3368" s="90"/>
      <c r="BJ3368" s="17">
        <f t="shared" si="7519"/>
        <v>49361</v>
      </c>
      <c r="BK3368" s="16">
        <f t="shared" si="7512"/>
        <v>13.234630072909814</v>
      </c>
      <c r="BL3368" s="10">
        <f ca="1">IFERROR(AVERAGE(INDIRECT("BK"&amp;AC3368-Template!$F$10+1):INDIRECT("BK"&amp;AC3368)),0)</f>
        <v>13.234286015190754</v>
      </c>
      <c r="BM3368" s="35"/>
      <c r="BN3368" s="86"/>
      <c r="BO3368" s="35"/>
      <c r="BP3368" s="35"/>
      <c r="BQ3368" s="35"/>
      <c r="BR3368" s="35"/>
      <c r="BS3368" s="35"/>
      <c r="BT3368" s="35"/>
      <c r="BU3368" s="35"/>
      <c r="BV3368" s="35"/>
      <c r="BW3368" s="35"/>
      <c r="BX3368" s="35"/>
      <c r="BY3368" s="35"/>
      <c r="BZ3368" s="35"/>
      <c r="CA3368" s="35"/>
      <c r="CB3368" s="35"/>
      <c r="CC3368" s="35"/>
      <c r="CD3368" s="35"/>
      <c r="CE3368" s="35"/>
      <c r="CF3368" s="35"/>
      <c r="CG3368" s="35"/>
      <c r="CH3368" s="35"/>
    </row>
    <row r="3369" spans="1:86" ht="15.6" x14ac:dyDescent="0.3">
      <c r="A3369" s="35"/>
      <c r="B3369" s="86"/>
      <c r="C3369" s="35"/>
      <c r="D3369" s="35"/>
      <c r="E3369" s="35"/>
      <c r="F3369" s="35"/>
      <c r="G3369" s="35"/>
      <c r="H3369" s="35"/>
      <c r="I3369" s="35"/>
      <c r="J3369" s="35"/>
      <c r="K3369" s="35"/>
      <c r="L3369" s="35"/>
      <c r="M3369" s="35"/>
      <c r="N3369" s="35"/>
      <c r="O3369" s="35"/>
      <c r="P3369" s="35"/>
      <c r="Q3369" s="35"/>
      <c r="R3369" s="35"/>
      <c r="S3369" s="35"/>
      <c r="T3369" s="17">
        <f t="shared" si="7513"/>
        <v>49385</v>
      </c>
      <c r="U3369" s="216">
        <f t="shared" si="7506"/>
        <v>6</v>
      </c>
      <c r="V3369" s="216">
        <f t="shared" si="7513"/>
        <v>3364</v>
      </c>
      <c r="W3369" s="16">
        <f t="shared" si="7520"/>
        <v>9.2164383561643834</v>
      </c>
      <c r="X3369" s="16" t="e">
        <f>IF(Template!$F$7="Linear interpolation",LinInterp($I$5:$I$22,$G$5:$G$22,W3369),CubicSpline($I$5:$I$22,$G$5:$G$22,W3369))</f>
        <v>#VALUE!</v>
      </c>
      <c r="Y3369" s="221" t="e">
        <f t="shared" si="7507"/>
        <v>#VALUE!</v>
      </c>
      <c r="Z3369" s="221" t="e">
        <f>Y3369/PRODUCT($AA$6:AA3368)</f>
        <v>#VALUE!</v>
      </c>
      <c r="AA3369" s="16" t="e">
        <f t="shared" si="7514"/>
        <v>#VALUE!</v>
      </c>
      <c r="AB3369" s="10" t="e">
        <f t="shared" si="7515"/>
        <v>#VALUE!</v>
      </c>
      <c r="AC3369" s="90">
        <f t="shared" si="7508"/>
        <v>3369</v>
      </c>
      <c r="AD3369" s="17">
        <f t="shared" si="7516"/>
        <v>49362</v>
      </c>
      <c r="AE3369" s="16" t="e">
        <f t="shared" si="7509"/>
        <v>#VALUE!</v>
      </c>
      <c r="AF3369" s="10">
        <f ca="1">IFERROR(AVERAGE(INDIRECT("AE"&amp;AC3369-Template!$F$10+1):INDIRECT("AE"&amp;AC3369)),0)</f>
        <v>0</v>
      </c>
      <c r="AG3369" s="35"/>
      <c r="AH3369" s="86"/>
      <c r="AI3369" s="35"/>
      <c r="AJ3369" s="35"/>
      <c r="AK3369" s="35"/>
      <c r="AL3369" s="35"/>
      <c r="AM3369" s="35"/>
      <c r="AN3369" s="35"/>
      <c r="AO3369" s="35"/>
      <c r="AP3369" s="35"/>
      <c r="AQ3369" s="35"/>
      <c r="AR3369" s="35"/>
      <c r="AS3369" s="35"/>
      <c r="AT3369" s="35"/>
      <c r="AU3369" s="35"/>
      <c r="AV3369" s="35"/>
      <c r="AW3369" s="35"/>
      <c r="AX3369" s="35"/>
      <c r="AY3369" s="35"/>
      <c r="AZ3369" s="17">
        <f t="shared" ref="AZ3369" si="7591">AZ3368+1</f>
        <v>49385</v>
      </c>
      <c r="BA3369" s="216">
        <f t="shared" si="7532"/>
        <v>6</v>
      </c>
      <c r="BB3369" s="216">
        <f t="shared" ref="BB3369" si="7592">BB3368+1</f>
        <v>3364</v>
      </c>
      <c r="BC3369" s="16">
        <f t="shared" si="7534"/>
        <v>9.2164383561643834</v>
      </c>
      <c r="BD3369" s="16">
        <f>IF(Template!$F$7="Linear interpolation",LinInterp($AO$5:$AO$18,$AM$5:$AM$18,BC3369),CubicSpline($AO$5:$AO$18,$AM$5:$AM$18,BC3369))</f>
        <v>14.149934171428878</v>
      </c>
      <c r="BE3369" s="221">
        <f t="shared" si="7469"/>
        <v>3.3862648837253162</v>
      </c>
      <c r="BF3369" s="221">
        <f>BE3369/PRODUCT($BG$6:BG3368)</f>
        <v>1.0003626073918217</v>
      </c>
      <c r="BG3369" s="16">
        <f t="shared" si="7535"/>
        <v>1.0003626067940099</v>
      </c>
      <c r="BH3369" s="10">
        <f t="shared" si="7536"/>
        <v>13.235147981361383</v>
      </c>
      <c r="BI3369" s="90"/>
      <c r="BJ3369" s="17">
        <f t="shared" si="7519"/>
        <v>49362</v>
      </c>
      <c r="BK3369" s="16">
        <f t="shared" si="7512"/>
        <v>13.234653222296778</v>
      </c>
      <c r="BL3369" s="10">
        <f ca="1">IFERROR(AVERAGE(INDIRECT("BK"&amp;AC3369-Template!$F$10+1):INDIRECT("BK"&amp;AC3369)),0)</f>
        <v>13.234309973489029</v>
      </c>
      <c r="BM3369" s="35"/>
      <c r="BN3369" s="86"/>
      <c r="BO3369" s="35"/>
      <c r="BP3369" s="35"/>
      <c r="BQ3369" s="35"/>
      <c r="BR3369" s="35"/>
      <c r="BS3369" s="35"/>
      <c r="BT3369" s="35"/>
      <c r="BU3369" s="35"/>
      <c r="BV3369" s="35"/>
      <c r="BW3369" s="35"/>
      <c r="BX3369" s="35"/>
      <c r="BY3369" s="35"/>
      <c r="BZ3369" s="35"/>
      <c r="CA3369" s="35"/>
      <c r="CB3369" s="35"/>
      <c r="CC3369" s="35"/>
      <c r="CD3369" s="35"/>
      <c r="CE3369" s="35"/>
      <c r="CF3369" s="35"/>
      <c r="CG3369" s="35"/>
      <c r="CH3369" s="35"/>
    </row>
    <row r="3370" spans="1:86" ht="15.6" x14ac:dyDescent="0.3">
      <c r="A3370" s="35"/>
      <c r="B3370" s="86"/>
      <c r="C3370" s="35"/>
      <c r="D3370" s="35"/>
      <c r="E3370" s="35"/>
      <c r="F3370" s="35"/>
      <c r="G3370" s="35"/>
      <c r="H3370" s="35"/>
      <c r="I3370" s="35"/>
      <c r="J3370" s="35"/>
      <c r="K3370" s="35"/>
      <c r="L3370" s="35"/>
      <c r="M3370" s="35"/>
      <c r="N3370" s="35"/>
      <c r="O3370" s="35"/>
      <c r="P3370" s="35"/>
      <c r="Q3370" s="35"/>
      <c r="R3370" s="35"/>
      <c r="S3370" s="35"/>
      <c r="T3370" s="17">
        <f t="shared" si="7513"/>
        <v>49386</v>
      </c>
      <c r="U3370" s="216">
        <f t="shared" si="7506"/>
        <v>7</v>
      </c>
      <c r="V3370" s="216">
        <f t="shared" si="7513"/>
        <v>3365</v>
      </c>
      <c r="W3370" s="16">
        <f t="shared" si="7520"/>
        <v>9.2191780821917817</v>
      </c>
      <c r="X3370" s="16" t="e">
        <f>IF(Template!$F$7="Linear interpolation",LinInterp($I$5:$I$22,$G$5:$G$22,W3370),CubicSpline($I$5:$I$22,$G$5:$G$22,W3370))</f>
        <v>#VALUE!</v>
      </c>
      <c r="Y3370" s="221" t="e">
        <f t="shared" si="7507"/>
        <v>#VALUE!</v>
      </c>
      <c r="Z3370" s="221" t="e">
        <f>Y3370/PRODUCT($AA$6:AA3369)</f>
        <v>#VALUE!</v>
      </c>
      <c r="AA3370" s="16" t="e">
        <f t="shared" si="7514"/>
        <v>#VALUE!</v>
      </c>
      <c r="AB3370" s="10" t="e">
        <f t="shared" si="7515"/>
        <v>#VALUE!</v>
      </c>
      <c r="AC3370" s="90">
        <f t="shared" si="7508"/>
        <v>3370</v>
      </c>
      <c r="AD3370" s="17">
        <f t="shared" si="7516"/>
        <v>49363</v>
      </c>
      <c r="AE3370" s="16" t="e">
        <f t="shared" si="7509"/>
        <v>#VALUE!</v>
      </c>
      <c r="AF3370" s="10">
        <f ca="1">IFERROR(AVERAGE(INDIRECT("AE"&amp;AC3370-Template!$F$10+1):INDIRECT("AE"&amp;AC3370)),0)</f>
        <v>0</v>
      </c>
      <c r="AG3370" s="35"/>
      <c r="AH3370" s="86"/>
      <c r="AI3370" s="35"/>
      <c r="AJ3370" s="35"/>
      <c r="AK3370" s="35"/>
      <c r="AL3370" s="35"/>
      <c r="AM3370" s="35"/>
      <c r="AN3370" s="35"/>
      <c r="AO3370" s="35"/>
      <c r="AP3370" s="35"/>
      <c r="AQ3370" s="35"/>
      <c r="AR3370" s="35"/>
      <c r="AS3370" s="35"/>
      <c r="AT3370" s="35"/>
      <c r="AU3370" s="35"/>
      <c r="AV3370" s="35"/>
      <c r="AW3370" s="35"/>
      <c r="AX3370" s="35"/>
      <c r="AY3370" s="35"/>
      <c r="AZ3370" s="17">
        <f t="shared" ref="AZ3370" si="7593">AZ3369+1</f>
        <v>49386</v>
      </c>
      <c r="BA3370" s="216">
        <f t="shared" si="7532"/>
        <v>7</v>
      </c>
      <c r="BB3370" s="216">
        <f t="shared" ref="BB3370" si="7594">BB3369+1</f>
        <v>3365</v>
      </c>
      <c r="BC3370" s="16">
        <f t="shared" si="7534"/>
        <v>9.2191780821917817</v>
      </c>
      <c r="BD3370" s="16">
        <f>IF(Template!$F$7="Linear interpolation",LinInterp($AO$5:$AO$18,$AM$5:$AM$18,BC3370),CubicSpline($AO$5:$AO$18,$AM$5:$AM$18,BC3370))</f>
        <v>14.149933673280305</v>
      </c>
      <c r="BE3370" s="221">
        <f t="shared" si="7469"/>
        <v>3.3874927704216882</v>
      </c>
      <c r="BF3370" s="221">
        <f>BE3370/PRODUCT($BG$6:BG3369)</f>
        <v>1.0003626085858264</v>
      </c>
      <c r="BG3370" s="16">
        <f t="shared" si="7535"/>
        <v>1.0003626067940099</v>
      </c>
      <c r="BH3370" s="10">
        <f t="shared" si="7536"/>
        <v>13.235147981361383</v>
      </c>
      <c r="BI3370" s="90"/>
      <c r="BJ3370" s="17">
        <f t="shared" si="7519"/>
        <v>49363</v>
      </c>
      <c r="BK3370" s="16">
        <f t="shared" si="7512"/>
        <v>13.234676314845984</v>
      </c>
      <c r="BL3370" s="10">
        <f ca="1">IFERROR(AVERAGE(INDIRECT("BK"&amp;AC3370-Template!$F$10+1):INDIRECT("BK"&amp;AC3370)),0)</f>
        <v>13.234333876390007</v>
      </c>
      <c r="BM3370" s="35"/>
      <c r="BN3370" s="86"/>
      <c r="BO3370" s="35"/>
      <c r="BP3370" s="35"/>
      <c r="BQ3370" s="35"/>
      <c r="BR3370" s="35"/>
      <c r="BS3370" s="35"/>
      <c r="BT3370" s="35"/>
      <c r="BU3370" s="35"/>
      <c r="BV3370" s="35"/>
      <c r="BW3370" s="35"/>
      <c r="BX3370" s="35"/>
      <c r="BY3370" s="35"/>
      <c r="BZ3370" s="35"/>
      <c r="CA3370" s="35"/>
      <c r="CB3370" s="35"/>
      <c r="CC3370" s="35"/>
      <c r="CD3370" s="35"/>
      <c r="CE3370" s="35"/>
      <c r="CF3370" s="35"/>
      <c r="CG3370" s="35"/>
      <c r="CH3370" s="35"/>
    </row>
    <row r="3371" spans="1:86" ht="15.6" x14ac:dyDescent="0.3">
      <c r="A3371" s="35"/>
      <c r="B3371" s="86"/>
      <c r="C3371" s="35"/>
      <c r="D3371" s="35"/>
      <c r="E3371" s="35"/>
      <c r="F3371" s="35"/>
      <c r="G3371" s="35"/>
      <c r="H3371" s="35"/>
      <c r="I3371" s="35"/>
      <c r="J3371" s="35"/>
      <c r="K3371" s="35"/>
      <c r="L3371" s="35"/>
      <c r="M3371" s="35"/>
      <c r="N3371" s="35"/>
      <c r="O3371" s="35"/>
      <c r="P3371" s="35"/>
      <c r="Q3371" s="35"/>
      <c r="R3371" s="35"/>
      <c r="S3371" s="35"/>
      <c r="T3371" s="17">
        <f t="shared" si="7513"/>
        <v>49387</v>
      </c>
      <c r="U3371" s="216">
        <f t="shared" si="7506"/>
        <v>1</v>
      </c>
      <c r="V3371" s="216">
        <f t="shared" si="7513"/>
        <v>3366</v>
      </c>
      <c r="W3371" s="16">
        <f t="shared" si="7520"/>
        <v>9.2219178082191782</v>
      </c>
      <c r="X3371" s="16" t="e">
        <f>IF(Template!$F$7="Linear interpolation",LinInterp($I$5:$I$22,$G$5:$G$22,W3371),CubicSpline($I$5:$I$22,$G$5:$G$22,W3371))</f>
        <v>#VALUE!</v>
      </c>
      <c r="Y3371" s="221" t="e">
        <f t="shared" si="7507"/>
        <v>#VALUE!</v>
      </c>
      <c r="Z3371" s="221" t="e">
        <f>Y3371/PRODUCT($AA$6:AA3370)</f>
        <v>#VALUE!</v>
      </c>
      <c r="AA3371" s="16" t="e">
        <f t="shared" si="7514"/>
        <v>#VALUE!</v>
      </c>
      <c r="AB3371" s="10" t="e">
        <f t="shared" si="7515"/>
        <v>#VALUE!</v>
      </c>
      <c r="AC3371" s="90">
        <f t="shared" si="7508"/>
        <v>3371</v>
      </c>
      <c r="AD3371" s="17">
        <f t="shared" si="7516"/>
        <v>49364</v>
      </c>
      <c r="AE3371" s="16" t="e">
        <f t="shared" si="7509"/>
        <v>#VALUE!</v>
      </c>
      <c r="AF3371" s="10">
        <f ca="1">IFERROR(AVERAGE(INDIRECT("AE"&amp;AC3371-Template!$F$10+1):INDIRECT("AE"&amp;AC3371)),0)</f>
        <v>0</v>
      </c>
      <c r="AG3371" s="35"/>
      <c r="AH3371" s="86"/>
      <c r="AI3371" s="35"/>
      <c r="AJ3371" s="35"/>
      <c r="AK3371" s="35"/>
      <c r="AL3371" s="35"/>
      <c r="AM3371" s="35"/>
      <c r="AN3371" s="35"/>
      <c r="AO3371" s="35"/>
      <c r="AP3371" s="35"/>
      <c r="AQ3371" s="35"/>
      <c r="AR3371" s="35"/>
      <c r="AS3371" s="35"/>
      <c r="AT3371" s="35"/>
      <c r="AU3371" s="35"/>
      <c r="AV3371" s="35"/>
      <c r="AW3371" s="35"/>
      <c r="AX3371" s="35"/>
      <c r="AY3371" s="35"/>
      <c r="AZ3371" s="17">
        <f t="shared" ref="AZ3371" si="7595">AZ3370+1</f>
        <v>49387</v>
      </c>
      <c r="BA3371" s="216">
        <f t="shared" si="7532"/>
        <v>1</v>
      </c>
      <c r="BB3371" s="216">
        <f t="shared" ref="BB3371" si="7596">BB3370+1</f>
        <v>3366</v>
      </c>
      <c r="BC3371" s="16">
        <f t="shared" si="7534"/>
        <v>9.2219178082191782</v>
      </c>
      <c r="BD3371" s="16">
        <f>IF(Template!$F$7="Linear interpolation",LinInterp($AO$5:$AO$18,$AM$5:$AM$18,BC3371),CubicSpline($AO$5:$AO$18,$AM$5:$AM$18,BC3371))</f>
        <v>14.149933182784814</v>
      </c>
      <c r="BE3371" s="221">
        <f t="shared" si="7469"/>
        <v>3.3887211043737189</v>
      </c>
      <c r="BF3371" s="221">
        <f>BE3371/PRODUCT($BG$6:BG3370)</f>
        <v>1.0003626103744105</v>
      </c>
      <c r="BG3371" s="16">
        <f t="shared" si="7535"/>
        <v>1.0003626103744105</v>
      </c>
      <c r="BH3371" s="10">
        <f t="shared" si="7536"/>
        <v>13.23527866598484</v>
      </c>
      <c r="BI3371" s="90"/>
      <c r="BJ3371" s="17">
        <f t="shared" si="7519"/>
        <v>49364</v>
      </c>
      <c r="BK3371" s="16">
        <f t="shared" si="7512"/>
        <v>13.234676314845984</v>
      </c>
      <c r="BL3371" s="10">
        <f ca="1">IFERROR(AVERAGE(INDIRECT("BK"&amp;AC3371-Template!$F$10+1):INDIRECT("BK"&amp;AC3371)),0)</f>
        <v>13.234356955943982</v>
      </c>
      <c r="BM3371" s="35"/>
      <c r="BN3371" s="86"/>
      <c r="BO3371" s="35"/>
      <c r="BP3371" s="35"/>
      <c r="BQ3371" s="35"/>
      <c r="BR3371" s="35"/>
      <c r="BS3371" s="35"/>
      <c r="BT3371" s="35"/>
      <c r="BU3371" s="35"/>
      <c r="BV3371" s="35"/>
      <c r="BW3371" s="35"/>
      <c r="BX3371" s="35"/>
      <c r="BY3371" s="35"/>
      <c r="BZ3371" s="35"/>
      <c r="CA3371" s="35"/>
      <c r="CB3371" s="35"/>
      <c r="CC3371" s="35"/>
      <c r="CD3371" s="35"/>
      <c r="CE3371" s="35"/>
      <c r="CF3371" s="35"/>
      <c r="CG3371" s="35"/>
      <c r="CH3371" s="35"/>
    </row>
    <row r="3372" spans="1:86" ht="15.6" x14ac:dyDescent="0.3">
      <c r="A3372" s="35"/>
      <c r="B3372" s="86"/>
      <c r="C3372" s="35"/>
      <c r="D3372" s="35"/>
      <c r="E3372" s="35"/>
      <c r="F3372" s="35"/>
      <c r="G3372" s="35"/>
      <c r="H3372" s="35"/>
      <c r="I3372" s="35"/>
      <c r="J3372" s="35"/>
      <c r="K3372" s="35"/>
      <c r="L3372" s="35"/>
      <c r="M3372" s="35"/>
      <c r="N3372" s="35"/>
      <c r="O3372" s="35"/>
      <c r="P3372" s="35"/>
      <c r="Q3372" s="35"/>
      <c r="R3372" s="35"/>
      <c r="S3372" s="35"/>
      <c r="T3372" s="17">
        <f t="shared" si="7513"/>
        <v>49388</v>
      </c>
      <c r="U3372" s="216">
        <f t="shared" si="7506"/>
        <v>2</v>
      </c>
      <c r="V3372" s="216">
        <f t="shared" si="7513"/>
        <v>3367</v>
      </c>
      <c r="W3372" s="16">
        <f t="shared" si="7520"/>
        <v>9.2246575342465746</v>
      </c>
      <c r="X3372" s="16" t="e">
        <f>IF(Template!$F$7="Linear interpolation",LinInterp($I$5:$I$22,$G$5:$G$22,W3372),CubicSpline($I$5:$I$22,$G$5:$G$22,W3372))</f>
        <v>#VALUE!</v>
      </c>
      <c r="Y3372" s="221" t="e">
        <f t="shared" si="7507"/>
        <v>#VALUE!</v>
      </c>
      <c r="Z3372" s="221" t="e">
        <f>Y3372/PRODUCT($AA$6:AA3371)</f>
        <v>#VALUE!</v>
      </c>
      <c r="AA3372" s="16" t="e">
        <f t="shared" si="7514"/>
        <v>#VALUE!</v>
      </c>
      <c r="AB3372" s="10" t="e">
        <f t="shared" si="7515"/>
        <v>#VALUE!</v>
      </c>
      <c r="AC3372" s="90">
        <f t="shared" si="7508"/>
        <v>3372</v>
      </c>
      <c r="AD3372" s="17">
        <f t="shared" si="7516"/>
        <v>49365</v>
      </c>
      <c r="AE3372" s="16" t="e">
        <f t="shared" si="7509"/>
        <v>#VALUE!</v>
      </c>
      <c r="AF3372" s="10">
        <f ca="1">IFERROR(AVERAGE(INDIRECT("AE"&amp;AC3372-Template!$F$10+1):INDIRECT("AE"&amp;AC3372)),0)</f>
        <v>0</v>
      </c>
      <c r="AG3372" s="35"/>
      <c r="AH3372" s="86"/>
      <c r="AI3372" s="35"/>
      <c r="AJ3372" s="35"/>
      <c r="AK3372" s="35"/>
      <c r="AL3372" s="35"/>
      <c r="AM3372" s="35"/>
      <c r="AN3372" s="35"/>
      <c r="AO3372" s="35"/>
      <c r="AP3372" s="35"/>
      <c r="AQ3372" s="35"/>
      <c r="AR3372" s="35"/>
      <c r="AS3372" s="35"/>
      <c r="AT3372" s="35"/>
      <c r="AU3372" s="35"/>
      <c r="AV3372" s="35"/>
      <c r="AW3372" s="35"/>
      <c r="AX3372" s="35"/>
      <c r="AY3372" s="35"/>
      <c r="AZ3372" s="17">
        <f t="shared" ref="AZ3372" si="7597">AZ3371+1</f>
        <v>49388</v>
      </c>
      <c r="BA3372" s="216">
        <f t="shared" si="7532"/>
        <v>2</v>
      </c>
      <c r="BB3372" s="216">
        <f t="shared" ref="BB3372" si="7598">BB3371+1</f>
        <v>3367</v>
      </c>
      <c r="BC3372" s="16">
        <f t="shared" si="7534"/>
        <v>9.2246575342465746</v>
      </c>
      <c r="BD3372" s="16">
        <f>IF(Template!$F$7="Linear interpolation",LinInterp($AO$5:$AO$18,$AM$5:$AM$18,BC3372),CubicSpline($AO$5:$AO$18,$AM$5:$AM$18,BC3372))</f>
        <v>14.149932699915553</v>
      </c>
      <c r="BE3372" s="221">
        <f t="shared" si="7469"/>
        <v>3.3899498857395574</v>
      </c>
      <c r="BF3372" s="221">
        <f>BE3372/PRODUCT($BG$6:BG3371)</f>
        <v>1.0003626091755538</v>
      </c>
      <c r="BG3372" s="16">
        <f t="shared" si="7535"/>
        <v>1.0003626091755538</v>
      </c>
      <c r="BH3372" s="10">
        <f t="shared" si="7536"/>
        <v>13.235234907711945</v>
      </c>
      <c r="BI3372" s="90"/>
      <c r="BJ3372" s="17">
        <f t="shared" si="7519"/>
        <v>49365</v>
      </c>
      <c r="BK3372" s="16">
        <f t="shared" si="7512"/>
        <v>13.234676314845984</v>
      </c>
      <c r="BL3372" s="10">
        <f ca="1">IFERROR(AVERAGE(INDIRECT("BK"&amp;AC3372-Template!$F$10+1):INDIRECT("BK"&amp;AC3372)),0)</f>
        <v>13.234379213952339</v>
      </c>
      <c r="BM3372" s="35"/>
      <c r="BN3372" s="86"/>
      <c r="BO3372" s="35"/>
      <c r="BP3372" s="35"/>
      <c r="BQ3372" s="35"/>
      <c r="BR3372" s="35"/>
      <c r="BS3372" s="35"/>
      <c r="BT3372" s="35"/>
      <c r="BU3372" s="35"/>
      <c r="BV3372" s="35"/>
      <c r="BW3372" s="35"/>
      <c r="BX3372" s="35"/>
      <c r="BY3372" s="35"/>
      <c r="BZ3372" s="35"/>
      <c r="CA3372" s="35"/>
      <c r="CB3372" s="35"/>
      <c r="CC3372" s="35"/>
      <c r="CD3372" s="35"/>
      <c r="CE3372" s="35"/>
      <c r="CF3372" s="35"/>
      <c r="CG3372" s="35"/>
      <c r="CH3372" s="35"/>
    </row>
    <row r="3373" spans="1:86" ht="15.6" x14ac:dyDescent="0.3">
      <c r="A3373" s="35"/>
      <c r="B3373" s="86"/>
      <c r="C3373" s="35"/>
      <c r="D3373" s="35"/>
      <c r="E3373" s="35"/>
      <c r="F3373" s="35"/>
      <c r="G3373" s="35"/>
      <c r="H3373" s="35"/>
      <c r="I3373" s="35"/>
      <c r="J3373" s="35"/>
      <c r="K3373" s="35"/>
      <c r="L3373" s="35"/>
      <c r="M3373" s="35"/>
      <c r="N3373" s="35"/>
      <c r="O3373" s="35"/>
      <c r="P3373" s="35"/>
      <c r="Q3373" s="35"/>
      <c r="R3373" s="35"/>
      <c r="S3373" s="35"/>
      <c r="T3373" s="17">
        <f t="shared" si="7513"/>
        <v>49389</v>
      </c>
      <c r="U3373" s="216">
        <f t="shared" si="7506"/>
        <v>3</v>
      </c>
      <c r="V3373" s="216">
        <f t="shared" si="7513"/>
        <v>3368</v>
      </c>
      <c r="W3373" s="16">
        <f t="shared" si="7520"/>
        <v>9.2273972602739729</v>
      </c>
      <c r="X3373" s="16" t="e">
        <f>IF(Template!$F$7="Linear interpolation",LinInterp($I$5:$I$22,$G$5:$G$22,W3373),CubicSpline($I$5:$I$22,$G$5:$G$22,W3373))</f>
        <v>#VALUE!</v>
      </c>
      <c r="Y3373" s="221" t="e">
        <f t="shared" si="7507"/>
        <v>#VALUE!</v>
      </c>
      <c r="Z3373" s="221" t="e">
        <f>Y3373/PRODUCT($AA$6:AA3372)</f>
        <v>#VALUE!</v>
      </c>
      <c r="AA3373" s="16" t="e">
        <f t="shared" si="7514"/>
        <v>#VALUE!</v>
      </c>
      <c r="AB3373" s="10" t="e">
        <f t="shared" si="7515"/>
        <v>#VALUE!</v>
      </c>
      <c r="AC3373" s="90">
        <f t="shared" si="7508"/>
        <v>3373</v>
      </c>
      <c r="AD3373" s="17">
        <f t="shared" si="7516"/>
        <v>49366</v>
      </c>
      <c r="AE3373" s="16" t="e">
        <f t="shared" si="7509"/>
        <v>#VALUE!</v>
      </c>
      <c r="AF3373" s="10">
        <f ca="1">IFERROR(AVERAGE(INDIRECT("AE"&amp;AC3373-Template!$F$10+1):INDIRECT("AE"&amp;AC3373)),0)</f>
        <v>0</v>
      </c>
      <c r="AG3373" s="35"/>
      <c r="AH3373" s="86"/>
      <c r="AI3373" s="35"/>
      <c r="AJ3373" s="35"/>
      <c r="AK3373" s="35"/>
      <c r="AL3373" s="35"/>
      <c r="AM3373" s="35"/>
      <c r="AN3373" s="35"/>
      <c r="AO3373" s="35"/>
      <c r="AP3373" s="35"/>
      <c r="AQ3373" s="35"/>
      <c r="AR3373" s="35"/>
      <c r="AS3373" s="35"/>
      <c r="AT3373" s="35"/>
      <c r="AU3373" s="35"/>
      <c r="AV3373" s="35"/>
      <c r="AW3373" s="35"/>
      <c r="AX3373" s="35"/>
      <c r="AY3373" s="35"/>
      <c r="AZ3373" s="17">
        <f t="shared" ref="AZ3373" si="7599">AZ3372+1</f>
        <v>49389</v>
      </c>
      <c r="BA3373" s="216">
        <f t="shared" si="7532"/>
        <v>3</v>
      </c>
      <c r="BB3373" s="216">
        <f t="shared" ref="BB3373" si="7600">BB3372+1</f>
        <v>3368</v>
      </c>
      <c r="BC3373" s="16">
        <f t="shared" si="7534"/>
        <v>9.2273972602739729</v>
      </c>
      <c r="BD3373" s="16">
        <f>IF(Template!$F$7="Linear interpolation",LinInterp($AO$5:$AO$18,$AM$5:$AM$18,BC3373),CubicSpline($AO$5:$AO$18,$AM$5:$AM$18,BC3373))</f>
        <v>14.149932224645671</v>
      </c>
      <c r="BE3373" s="221">
        <f t="shared" si="7469"/>
        <v>3.3911791146773922</v>
      </c>
      <c r="BF3373" s="221">
        <f>BE3373/PRODUCT($BG$6:BG3372)</f>
        <v>1.0003626097668894</v>
      </c>
      <c r="BG3373" s="16">
        <f t="shared" si="7535"/>
        <v>1.0003626097668894</v>
      </c>
      <c r="BH3373" s="10">
        <f t="shared" si="7536"/>
        <v>13.235256491463065</v>
      </c>
      <c r="BI3373" s="90"/>
      <c r="BJ3373" s="17">
        <f t="shared" si="7519"/>
        <v>49366</v>
      </c>
      <c r="BK3373" s="16">
        <f t="shared" si="7512"/>
        <v>13.234814301715026</v>
      </c>
      <c r="BL3373" s="10">
        <f ca="1">IFERROR(AVERAGE(INDIRECT("BK"&amp;AC3373-Template!$F$10+1):INDIRECT("BK"&amp;AC3373)),0)</f>
        <v>13.234406071522999</v>
      </c>
      <c r="BM3373" s="35"/>
      <c r="BN3373" s="86"/>
      <c r="BO3373" s="35"/>
      <c r="BP3373" s="35"/>
      <c r="BQ3373" s="35"/>
      <c r="BR3373" s="35"/>
      <c r="BS3373" s="35"/>
      <c r="BT3373" s="35"/>
      <c r="BU3373" s="35"/>
      <c r="BV3373" s="35"/>
      <c r="BW3373" s="35"/>
      <c r="BX3373" s="35"/>
      <c r="BY3373" s="35"/>
      <c r="BZ3373" s="35"/>
      <c r="CA3373" s="35"/>
      <c r="CB3373" s="35"/>
      <c r="CC3373" s="35"/>
      <c r="CD3373" s="35"/>
      <c r="CE3373" s="35"/>
      <c r="CF3373" s="35"/>
      <c r="CG3373" s="35"/>
      <c r="CH3373" s="35"/>
    </row>
    <row r="3374" spans="1:86" ht="15.6" x14ac:dyDescent="0.3">
      <c r="A3374" s="35"/>
      <c r="B3374" s="86"/>
      <c r="C3374" s="35"/>
      <c r="D3374" s="35"/>
      <c r="E3374" s="35"/>
      <c r="F3374" s="35"/>
      <c r="G3374" s="35"/>
      <c r="H3374" s="35"/>
      <c r="I3374" s="35"/>
      <c r="J3374" s="35"/>
      <c r="K3374" s="35"/>
      <c r="L3374" s="35"/>
      <c r="M3374" s="35"/>
      <c r="N3374" s="35"/>
      <c r="O3374" s="35"/>
      <c r="P3374" s="35"/>
      <c r="Q3374" s="35"/>
      <c r="R3374" s="35"/>
      <c r="S3374" s="35"/>
      <c r="T3374" s="17">
        <f t="shared" si="7513"/>
        <v>49390</v>
      </c>
      <c r="U3374" s="216">
        <f t="shared" si="7506"/>
        <v>4</v>
      </c>
      <c r="V3374" s="216">
        <f t="shared" si="7513"/>
        <v>3369</v>
      </c>
      <c r="W3374" s="16">
        <f t="shared" si="7520"/>
        <v>9.2301369863013694</v>
      </c>
      <c r="X3374" s="16" t="e">
        <f>IF(Template!$F$7="Linear interpolation",LinInterp($I$5:$I$22,$G$5:$G$22,W3374),CubicSpline($I$5:$I$22,$G$5:$G$22,W3374))</f>
        <v>#VALUE!</v>
      </c>
      <c r="Y3374" s="221" t="e">
        <f t="shared" si="7507"/>
        <v>#VALUE!</v>
      </c>
      <c r="Z3374" s="221" t="e">
        <f>Y3374/PRODUCT($AA$6:AA3373)</f>
        <v>#VALUE!</v>
      </c>
      <c r="AA3374" s="16" t="e">
        <f t="shared" si="7514"/>
        <v>#VALUE!</v>
      </c>
      <c r="AB3374" s="10" t="e">
        <f t="shared" si="7515"/>
        <v>#VALUE!</v>
      </c>
      <c r="AC3374" s="90">
        <f t="shared" si="7508"/>
        <v>3374</v>
      </c>
      <c r="AD3374" s="17">
        <f t="shared" si="7516"/>
        <v>49367</v>
      </c>
      <c r="AE3374" s="16" t="e">
        <f t="shared" si="7509"/>
        <v>#VALUE!</v>
      </c>
      <c r="AF3374" s="10">
        <f ca="1">IFERROR(AVERAGE(INDIRECT("AE"&amp;AC3374-Template!$F$10+1):INDIRECT("AE"&amp;AC3374)),0)</f>
        <v>0</v>
      </c>
      <c r="AG3374" s="35"/>
      <c r="AH3374" s="86"/>
      <c r="AI3374" s="35"/>
      <c r="AJ3374" s="35"/>
      <c r="AK3374" s="35"/>
      <c r="AL3374" s="35"/>
      <c r="AM3374" s="35"/>
      <c r="AN3374" s="35"/>
      <c r="AO3374" s="35"/>
      <c r="AP3374" s="35"/>
      <c r="AQ3374" s="35"/>
      <c r="AR3374" s="35"/>
      <c r="AS3374" s="35"/>
      <c r="AT3374" s="35"/>
      <c r="AU3374" s="35"/>
      <c r="AV3374" s="35"/>
      <c r="AW3374" s="35"/>
      <c r="AX3374" s="35"/>
      <c r="AY3374" s="35"/>
      <c r="AZ3374" s="17">
        <f t="shared" ref="AZ3374" si="7601">AZ3373+1</f>
        <v>49390</v>
      </c>
      <c r="BA3374" s="216">
        <f t="shared" si="7532"/>
        <v>4</v>
      </c>
      <c r="BB3374" s="216">
        <f t="shared" ref="BB3374" si="7602">BB3373+1</f>
        <v>3369</v>
      </c>
      <c r="BC3374" s="16">
        <f t="shared" si="7534"/>
        <v>9.2301369863013694</v>
      </c>
      <c r="BD3374" s="16">
        <f>IF(Template!$F$7="Linear interpolation",LinInterp($AO$5:$AO$18,$AM$5:$AM$18,BC3374),CubicSpline($AO$5:$AO$18,$AM$5:$AM$18,BC3374))</f>
        <v>14.149931756948311</v>
      </c>
      <c r="BE3374" s="221">
        <f t="shared" si="7469"/>
        <v>3.3924087913454697</v>
      </c>
      <c r="BF3374" s="221">
        <f>BE3374/PRODUCT($BG$6:BG3373)</f>
        <v>1.000362610356603</v>
      </c>
      <c r="BG3374" s="16">
        <f t="shared" si="7535"/>
        <v>1.000362610356603</v>
      </c>
      <c r="BH3374" s="10">
        <f t="shared" si="7536"/>
        <v>13.235278016009877</v>
      </c>
      <c r="BI3374" s="90"/>
      <c r="BJ3374" s="17">
        <f t="shared" si="7519"/>
        <v>49367</v>
      </c>
      <c r="BK3374" s="16">
        <f t="shared" si="7512"/>
        <v>13.23476811583857</v>
      </c>
      <c r="BL3374" s="10">
        <f ca="1">IFERROR(AVERAGE(INDIRECT("BK"&amp;AC3374-Template!$F$10+1):INDIRECT("BK"&amp;AC3374)),0)</f>
        <v>13.234431389564445</v>
      </c>
      <c r="BM3374" s="35"/>
      <c r="BN3374" s="86"/>
      <c r="BO3374" s="35"/>
      <c r="BP3374" s="35"/>
      <c r="BQ3374" s="35"/>
      <c r="BR3374" s="35"/>
      <c r="BS3374" s="35"/>
      <c r="BT3374" s="35"/>
      <c r="BU3374" s="35"/>
      <c r="BV3374" s="35"/>
      <c r="BW3374" s="35"/>
      <c r="BX3374" s="35"/>
      <c r="BY3374" s="35"/>
      <c r="BZ3374" s="35"/>
      <c r="CA3374" s="35"/>
      <c r="CB3374" s="35"/>
      <c r="CC3374" s="35"/>
      <c r="CD3374" s="35"/>
      <c r="CE3374" s="35"/>
      <c r="CF3374" s="35"/>
      <c r="CG3374" s="35"/>
      <c r="CH3374" s="35"/>
    </row>
    <row r="3375" spans="1:86" ht="15.6" x14ac:dyDescent="0.3">
      <c r="A3375" s="35"/>
      <c r="B3375" s="86"/>
      <c r="C3375" s="35"/>
      <c r="D3375" s="35"/>
      <c r="E3375" s="35"/>
      <c r="F3375" s="35"/>
      <c r="G3375" s="35"/>
      <c r="H3375" s="35"/>
      <c r="I3375" s="35"/>
      <c r="J3375" s="35"/>
      <c r="K3375" s="35"/>
      <c r="L3375" s="35"/>
      <c r="M3375" s="35"/>
      <c r="N3375" s="35"/>
      <c r="O3375" s="35"/>
      <c r="P3375" s="35"/>
      <c r="Q3375" s="35"/>
      <c r="R3375" s="35"/>
      <c r="S3375" s="35"/>
      <c r="T3375" s="17">
        <f t="shared" si="7513"/>
        <v>49391</v>
      </c>
      <c r="U3375" s="216">
        <f t="shared" si="7506"/>
        <v>5</v>
      </c>
      <c r="V3375" s="216">
        <f t="shared" si="7513"/>
        <v>3370</v>
      </c>
      <c r="W3375" s="16">
        <f t="shared" si="7520"/>
        <v>9.2328767123287676</v>
      </c>
      <c r="X3375" s="16" t="e">
        <f>IF(Template!$F$7="Linear interpolation",LinInterp($I$5:$I$22,$G$5:$G$22,W3375),CubicSpline($I$5:$I$22,$G$5:$G$22,W3375))</f>
        <v>#VALUE!</v>
      </c>
      <c r="Y3375" s="221" t="e">
        <f t="shared" si="7507"/>
        <v>#VALUE!</v>
      </c>
      <c r="Z3375" s="221" t="e">
        <f>Y3375/PRODUCT($AA$6:AA3374)</f>
        <v>#VALUE!</v>
      </c>
      <c r="AA3375" s="16" t="e">
        <f t="shared" si="7514"/>
        <v>#VALUE!</v>
      </c>
      <c r="AB3375" s="10" t="e">
        <f t="shared" si="7515"/>
        <v>#VALUE!</v>
      </c>
      <c r="AC3375" s="90">
        <f t="shared" si="7508"/>
        <v>3375</v>
      </c>
      <c r="AD3375" s="17">
        <f t="shared" si="7516"/>
        <v>49368</v>
      </c>
      <c r="AE3375" s="16" t="e">
        <f t="shared" si="7509"/>
        <v>#VALUE!</v>
      </c>
      <c r="AF3375" s="10">
        <f ca="1">IFERROR(AVERAGE(INDIRECT("AE"&amp;AC3375-Template!$F$10+1):INDIRECT("AE"&amp;AC3375)),0)</f>
        <v>0</v>
      </c>
      <c r="AG3375" s="35"/>
      <c r="AH3375" s="86"/>
      <c r="AI3375" s="35"/>
      <c r="AJ3375" s="35"/>
      <c r="AK3375" s="35"/>
      <c r="AL3375" s="35"/>
      <c r="AM3375" s="35"/>
      <c r="AN3375" s="35"/>
      <c r="AO3375" s="35"/>
      <c r="AP3375" s="35"/>
      <c r="AQ3375" s="35"/>
      <c r="AR3375" s="35"/>
      <c r="AS3375" s="35"/>
      <c r="AT3375" s="35"/>
      <c r="AU3375" s="35"/>
      <c r="AV3375" s="35"/>
      <c r="AW3375" s="35"/>
      <c r="AX3375" s="35"/>
      <c r="AY3375" s="35"/>
      <c r="AZ3375" s="17">
        <f t="shared" ref="AZ3375" si="7603">AZ3374+1</f>
        <v>49391</v>
      </c>
      <c r="BA3375" s="216">
        <f t="shared" si="7532"/>
        <v>5</v>
      </c>
      <c r="BB3375" s="216">
        <f t="shared" ref="BB3375" si="7604">BB3374+1</f>
        <v>3370</v>
      </c>
      <c r="BC3375" s="16">
        <f t="shared" si="7534"/>
        <v>9.2328767123287676</v>
      </c>
      <c r="BD3375" s="16">
        <f>IF(Template!$F$7="Linear interpolation",LinInterp($AO$5:$AO$18,$AM$5:$AM$18,BC3375),CubicSpline($AO$5:$AO$18,$AM$5:$AM$18,BC3375))</f>
        <v>14.149931296796623</v>
      </c>
      <c r="BE3375" s="221">
        <f t="shared" si="7469"/>
        <v>3.3936389159020632</v>
      </c>
      <c r="BF3375" s="221">
        <f>BE3375/PRODUCT($BG$6:BG3374)</f>
        <v>1.0003626109446866</v>
      </c>
      <c r="BG3375" s="16">
        <f t="shared" si="7535"/>
        <v>1.0003626109446866</v>
      </c>
      <c r="BH3375" s="10">
        <f t="shared" si="7536"/>
        <v>13.235299481060615</v>
      </c>
      <c r="BI3375" s="90"/>
      <c r="BJ3375" s="17">
        <f t="shared" si="7519"/>
        <v>49368</v>
      </c>
      <c r="BK3375" s="16">
        <f t="shared" si="7512"/>
        <v>13.234790923331797</v>
      </c>
      <c r="BL3375" s="10">
        <f ca="1">IFERROR(AVERAGE(INDIRECT("BK"&amp;AC3375-Template!$F$10+1):INDIRECT("BK"&amp;AC3375)),0)</f>
        <v>13.234452556679059</v>
      </c>
      <c r="BM3375" s="35"/>
      <c r="BN3375" s="86"/>
      <c r="BO3375" s="35"/>
      <c r="BP3375" s="35"/>
      <c r="BQ3375" s="35"/>
      <c r="BR3375" s="35"/>
      <c r="BS3375" s="35"/>
      <c r="BT3375" s="35"/>
      <c r="BU3375" s="35"/>
      <c r="BV3375" s="35"/>
      <c r="BW3375" s="35"/>
      <c r="BX3375" s="35"/>
      <c r="BY3375" s="35"/>
      <c r="BZ3375" s="35"/>
      <c r="CA3375" s="35"/>
      <c r="CB3375" s="35"/>
      <c r="CC3375" s="35"/>
      <c r="CD3375" s="35"/>
      <c r="CE3375" s="35"/>
      <c r="CF3375" s="35"/>
      <c r="CG3375" s="35"/>
      <c r="CH3375" s="35"/>
    </row>
    <row r="3376" spans="1:86" ht="15.6" x14ac:dyDescent="0.3">
      <c r="A3376" s="35"/>
      <c r="B3376" s="86"/>
      <c r="C3376" s="35"/>
      <c r="D3376" s="35"/>
      <c r="E3376" s="35"/>
      <c r="F3376" s="35"/>
      <c r="G3376" s="35"/>
      <c r="H3376" s="35"/>
      <c r="I3376" s="35"/>
      <c r="J3376" s="35"/>
      <c r="K3376" s="35"/>
      <c r="L3376" s="35"/>
      <c r="M3376" s="35"/>
      <c r="N3376" s="35"/>
      <c r="O3376" s="35"/>
      <c r="P3376" s="35"/>
      <c r="Q3376" s="35"/>
      <c r="R3376" s="35"/>
      <c r="S3376" s="35"/>
      <c r="T3376" s="17">
        <f t="shared" si="7513"/>
        <v>49392</v>
      </c>
      <c r="U3376" s="216">
        <f t="shared" si="7506"/>
        <v>6</v>
      </c>
      <c r="V3376" s="216">
        <f t="shared" si="7513"/>
        <v>3371</v>
      </c>
      <c r="W3376" s="16">
        <f t="shared" si="7520"/>
        <v>9.2356164383561641</v>
      </c>
      <c r="X3376" s="16" t="e">
        <f>IF(Template!$F$7="Linear interpolation",LinInterp($I$5:$I$22,$G$5:$G$22,W3376),CubicSpline($I$5:$I$22,$G$5:$G$22,W3376))</f>
        <v>#VALUE!</v>
      </c>
      <c r="Y3376" s="221" t="e">
        <f t="shared" si="7507"/>
        <v>#VALUE!</v>
      </c>
      <c r="Z3376" s="221" t="e">
        <f>Y3376/PRODUCT($AA$6:AA3375)</f>
        <v>#VALUE!</v>
      </c>
      <c r="AA3376" s="16" t="e">
        <f t="shared" si="7514"/>
        <v>#VALUE!</v>
      </c>
      <c r="AB3376" s="10" t="e">
        <f t="shared" si="7515"/>
        <v>#VALUE!</v>
      </c>
      <c r="AC3376" s="90">
        <f t="shared" si="7508"/>
        <v>3376</v>
      </c>
      <c r="AD3376" s="17">
        <f t="shared" si="7516"/>
        <v>49369</v>
      </c>
      <c r="AE3376" s="16" t="e">
        <f t="shared" si="7509"/>
        <v>#VALUE!</v>
      </c>
      <c r="AF3376" s="10">
        <f ca="1">IFERROR(AVERAGE(INDIRECT("AE"&amp;AC3376-Template!$F$10+1):INDIRECT("AE"&amp;AC3376)),0)</f>
        <v>0</v>
      </c>
      <c r="AG3376" s="35"/>
      <c r="AH3376" s="86"/>
      <c r="AI3376" s="35"/>
      <c r="AJ3376" s="35"/>
      <c r="AK3376" s="35"/>
      <c r="AL3376" s="35"/>
      <c r="AM3376" s="35"/>
      <c r="AN3376" s="35"/>
      <c r="AO3376" s="35"/>
      <c r="AP3376" s="35"/>
      <c r="AQ3376" s="35"/>
      <c r="AR3376" s="35"/>
      <c r="AS3376" s="35"/>
      <c r="AT3376" s="35"/>
      <c r="AU3376" s="35"/>
      <c r="AV3376" s="35"/>
      <c r="AW3376" s="35"/>
      <c r="AX3376" s="35"/>
      <c r="AY3376" s="35"/>
      <c r="AZ3376" s="17">
        <f t="shared" ref="AZ3376" si="7605">AZ3375+1</f>
        <v>49392</v>
      </c>
      <c r="BA3376" s="216">
        <f t="shared" si="7532"/>
        <v>6</v>
      </c>
      <c r="BB3376" s="216">
        <f t="shared" ref="BB3376" si="7606">BB3375+1</f>
        <v>3371</v>
      </c>
      <c r="BC3376" s="16">
        <f t="shared" si="7534"/>
        <v>9.2356164383561641</v>
      </c>
      <c r="BD3376" s="16">
        <f>IF(Template!$F$7="Linear interpolation",LinInterp($AO$5:$AO$18,$AM$5:$AM$18,BC3376),CubicSpline($AO$5:$AO$18,$AM$5:$AM$18,BC3376))</f>
        <v>14.149930844163753</v>
      </c>
      <c r="BE3376" s="221">
        <f t="shared" si="7469"/>
        <v>3.3948694885055031</v>
      </c>
      <c r="BF3376" s="221">
        <f>BE3376/PRODUCT($BG$6:BG3375)</f>
        <v>1.0003626115311426</v>
      </c>
      <c r="BG3376" s="16">
        <f t="shared" si="7535"/>
        <v>1.0003626109446866</v>
      </c>
      <c r="BH3376" s="10">
        <f t="shared" si="7536"/>
        <v>13.235299481060615</v>
      </c>
      <c r="BI3376" s="90"/>
      <c r="BJ3376" s="17">
        <f t="shared" si="7519"/>
        <v>49369</v>
      </c>
      <c r="BK3376" s="16">
        <f t="shared" si="7512"/>
        <v>13.234813673290269</v>
      </c>
      <c r="BL3376" s="10">
        <f ca="1">IFERROR(AVERAGE(INDIRECT("BK"&amp;AC3376-Template!$F$10+1):INDIRECT("BK"&amp;AC3376)),0)</f>
        <v>13.23447612522847</v>
      </c>
      <c r="BM3376" s="35"/>
      <c r="BN3376" s="86"/>
      <c r="BO3376" s="35"/>
      <c r="BP3376" s="35"/>
      <c r="BQ3376" s="35"/>
      <c r="BR3376" s="35"/>
      <c r="BS3376" s="35"/>
      <c r="BT3376" s="35"/>
      <c r="BU3376" s="35"/>
      <c r="BV3376" s="35"/>
      <c r="BW3376" s="35"/>
      <c r="BX3376" s="35"/>
      <c r="BY3376" s="35"/>
      <c r="BZ3376" s="35"/>
      <c r="CA3376" s="35"/>
      <c r="CB3376" s="35"/>
      <c r="CC3376" s="35"/>
      <c r="CD3376" s="35"/>
      <c r="CE3376" s="35"/>
      <c r="CF3376" s="35"/>
      <c r="CG3376" s="35"/>
      <c r="CH3376" s="35"/>
    </row>
    <row r="3377" spans="1:86" ht="15.6" x14ac:dyDescent="0.3">
      <c r="A3377" s="35"/>
      <c r="B3377" s="86"/>
      <c r="C3377" s="35"/>
      <c r="D3377" s="35"/>
      <c r="E3377" s="35"/>
      <c r="F3377" s="35"/>
      <c r="G3377" s="35"/>
      <c r="H3377" s="35"/>
      <c r="I3377" s="35"/>
      <c r="J3377" s="35"/>
      <c r="K3377" s="35"/>
      <c r="L3377" s="35"/>
      <c r="M3377" s="35"/>
      <c r="N3377" s="35"/>
      <c r="O3377" s="35"/>
      <c r="P3377" s="35"/>
      <c r="Q3377" s="35"/>
      <c r="R3377" s="35"/>
      <c r="S3377" s="35"/>
      <c r="T3377" s="17">
        <f t="shared" si="7513"/>
        <v>49393</v>
      </c>
      <c r="U3377" s="216">
        <f t="shared" si="7506"/>
        <v>7</v>
      </c>
      <c r="V3377" s="216">
        <f t="shared" si="7513"/>
        <v>3372</v>
      </c>
      <c r="W3377" s="16">
        <f t="shared" si="7520"/>
        <v>9.2383561643835623</v>
      </c>
      <c r="X3377" s="16" t="e">
        <f>IF(Template!$F$7="Linear interpolation",LinInterp($I$5:$I$22,$G$5:$G$22,W3377),CubicSpline($I$5:$I$22,$G$5:$G$22,W3377))</f>
        <v>#VALUE!</v>
      </c>
      <c r="Y3377" s="221" t="e">
        <f t="shared" si="7507"/>
        <v>#VALUE!</v>
      </c>
      <c r="Z3377" s="221" t="e">
        <f>Y3377/PRODUCT($AA$6:AA3376)</f>
        <v>#VALUE!</v>
      </c>
      <c r="AA3377" s="16" t="e">
        <f t="shared" si="7514"/>
        <v>#VALUE!</v>
      </c>
      <c r="AB3377" s="10" t="e">
        <f t="shared" si="7515"/>
        <v>#VALUE!</v>
      </c>
      <c r="AC3377" s="90">
        <f t="shared" si="7508"/>
        <v>3377</v>
      </c>
      <c r="AD3377" s="17">
        <f t="shared" si="7516"/>
        <v>49370</v>
      </c>
      <c r="AE3377" s="16" t="e">
        <f t="shared" si="7509"/>
        <v>#VALUE!</v>
      </c>
      <c r="AF3377" s="10">
        <f ca="1">IFERROR(AVERAGE(INDIRECT("AE"&amp;AC3377-Template!$F$10+1):INDIRECT("AE"&amp;AC3377)),0)</f>
        <v>0</v>
      </c>
      <c r="AG3377" s="35"/>
      <c r="AH3377" s="86"/>
      <c r="AI3377" s="35"/>
      <c r="AJ3377" s="35"/>
      <c r="AK3377" s="35"/>
      <c r="AL3377" s="35"/>
      <c r="AM3377" s="35"/>
      <c r="AN3377" s="35"/>
      <c r="AO3377" s="35"/>
      <c r="AP3377" s="35"/>
      <c r="AQ3377" s="35"/>
      <c r="AR3377" s="35"/>
      <c r="AS3377" s="35"/>
      <c r="AT3377" s="35"/>
      <c r="AU3377" s="35"/>
      <c r="AV3377" s="35"/>
      <c r="AW3377" s="35"/>
      <c r="AX3377" s="35"/>
      <c r="AY3377" s="35"/>
      <c r="AZ3377" s="17">
        <f t="shared" ref="AZ3377" si="7607">AZ3376+1</f>
        <v>49393</v>
      </c>
      <c r="BA3377" s="216">
        <f t="shared" si="7532"/>
        <v>7</v>
      </c>
      <c r="BB3377" s="216">
        <f t="shared" ref="BB3377" si="7608">BB3376+1</f>
        <v>3372</v>
      </c>
      <c r="BC3377" s="16">
        <f t="shared" si="7534"/>
        <v>9.2383561643835623</v>
      </c>
      <c r="BD3377" s="16">
        <f>IF(Template!$F$7="Linear interpolation",LinInterp($AO$5:$AO$18,$AM$5:$AM$18,BC3377),CubicSpline($AO$5:$AO$18,$AM$5:$AM$18,BC3377))</f>
        <v>14.14993039902285</v>
      </c>
      <c r="BE3377" s="221">
        <f t="shared" si="7469"/>
        <v>3.3961005093141541</v>
      </c>
      <c r="BF3377" s="221">
        <f>BE3377/PRODUCT($BG$6:BG3376)</f>
        <v>1.0003626127024208</v>
      </c>
      <c r="BG3377" s="16">
        <f t="shared" si="7535"/>
        <v>1.0003626109446866</v>
      </c>
      <c r="BH3377" s="10">
        <f t="shared" si="7536"/>
        <v>13.235299481060615</v>
      </c>
      <c r="BI3377" s="90"/>
      <c r="BJ3377" s="17">
        <f t="shared" si="7519"/>
        <v>49370</v>
      </c>
      <c r="BK3377" s="16">
        <f t="shared" si="7512"/>
        <v>13.234836366005753</v>
      </c>
      <c r="BL3377" s="10">
        <f ca="1">IFERROR(AVERAGE(INDIRECT("BK"&amp;AC3377-Template!$F$10+1):INDIRECT("BK"&amp;AC3377)),0)</f>
        <v>13.234499637725195</v>
      </c>
      <c r="BM3377" s="35"/>
      <c r="BN3377" s="86"/>
      <c r="BO3377" s="35"/>
      <c r="BP3377" s="35"/>
      <c r="BQ3377" s="35"/>
      <c r="BR3377" s="35"/>
      <c r="BS3377" s="35"/>
      <c r="BT3377" s="35"/>
      <c r="BU3377" s="35"/>
      <c r="BV3377" s="35"/>
      <c r="BW3377" s="35"/>
      <c r="BX3377" s="35"/>
      <c r="BY3377" s="35"/>
      <c r="BZ3377" s="35"/>
      <c r="CA3377" s="35"/>
      <c r="CB3377" s="35"/>
      <c r="CC3377" s="35"/>
      <c r="CD3377" s="35"/>
      <c r="CE3377" s="35"/>
      <c r="CF3377" s="35"/>
      <c r="CG3377" s="35"/>
      <c r="CH3377" s="35"/>
    </row>
    <row r="3378" spans="1:86" ht="15.6" x14ac:dyDescent="0.3">
      <c r="A3378" s="35"/>
      <c r="B3378" s="86"/>
      <c r="C3378" s="35"/>
      <c r="D3378" s="35"/>
      <c r="E3378" s="35"/>
      <c r="F3378" s="35"/>
      <c r="G3378" s="35"/>
      <c r="H3378" s="35"/>
      <c r="I3378" s="35"/>
      <c r="J3378" s="35"/>
      <c r="K3378" s="35"/>
      <c r="L3378" s="35"/>
      <c r="M3378" s="35"/>
      <c r="N3378" s="35"/>
      <c r="O3378" s="35"/>
      <c r="P3378" s="35"/>
      <c r="Q3378" s="35"/>
      <c r="R3378" s="35"/>
      <c r="S3378" s="35"/>
      <c r="T3378" s="17">
        <f t="shared" si="7513"/>
        <v>49394</v>
      </c>
      <c r="U3378" s="216">
        <f t="shared" si="7506"/>
        <v>1</v>
      </c>
      <c r="V3378" s="216">
        <f t="shared" si="7513"/>
        <v>3373</v>
      </c>
      <c r="W3378" s="16">
        <f t="shared" si="7520"/>
        <v>9.2410958904109588</v>
      </c>
      <c r="X3378" s="16" t="e">
        <f>IF(Template!$F$7="Linear interpolation",LinInterp($I$5:$I$22,$G$5:$G$22,W3378),CubicSpline($I$5:$I$22,$G$5:$G$22,W3378))</f>
        <v>#VALUE!</v>
      </c>
      <c r="Y3378" s="221" t="e">
        <f t="shared" si="7507"/>
        <v>#VALUE!</v>
      </c>
      <c r="Z3378" s="221" t="e">
        <f>Y3378/PRODUCT($AA$6:AA3377)</f>
        <v>#VALUE!</v>
      </c>
      <c r="AA3378" s="16" t="e">
        <f t="shared" si="7514"/>
        <v>#VALUE!</v>
      </c>
      <c r="AB3378" s="10" t="e">
        <f t="shared" si="7515"/>
        <v>#VALUE!</v>
      </c>
      <c r="AC3378" s="90">
        <f t="shared" si="7508"/>
        <v>3378</v>
      </c>
      <c r="AD3378" s="17">
        <f t="shared" si="7516"/>
        <v>49371</v>
      </c>
      <c r="AE3378" s="16" t="e">
        <f t="shared" si="7509"/>
        <v>#VALUE!</v>
      </c>
      <c r="AF3378" s="10">
        <f ca="1">IFERROR(AVERAGE(INDIRECT("AE"&amp;AC3378-Template!$F$10+1):INDIRECT("AE"&amp;AC3378)),0)</f>
        <v>0</v>
      </c>
      <c r="AG3378" s="35"/>
      <c r="AH3378" s="86"/>
      <c r="AI3378" s="35"/>
      <c r="AJ3378" s="35"/>
      <c r="AK3378" s="35"/>
      <c r="AL3378" s="35"/>
      <c r="AM3378" s="35"/>
      <c r="AN3378" s="35"/>
      <c r="AO3378" s="35"/>
      <c r="AP3378" s="35"/>
      <c r="AQ3378" s="35"/>
      <c r="AR3378" s="35"/>
      <c r="AS3378" s="35"/>
      <c r="AT3378" s="35"/>
      <c r="AU3378" s="35"/>
      <c r="AV3378" s="35"/>
      <c r="AW3378" s="35"/>
      <c r="AX3378" s="35"/>
      <c r="AY3378" s="35"/>
      <c r="AZ3378" s="17">
        <f t="shared" ref="AZ3378" si="7609">AZ3377+1</f>
        <v>49394</v>
      </c>
      <c r="BA3378" s="216">
        <f t="shared" si="7532"/>
        <v>1</v>
      </c>
      <c r="BB3378" s="216">
        <f t="shared" ref="BB3378" si="7610">BB3377+1</f>
        <v>3373</v>
      </c>
      <c r="BC3378" s="16">
        <f t="shared" si="7534"/>
        <v>9.2410958904109588</v>
      </c>
      <c r="BD3378" s="16">
        <f>IF(Template!$F$7="Linear interpolation",LinInterp($AO$5:$AO$18,$AM$5:$AM$18,BC3378),CubicSpline($AO$5:$AO$18,$AM$5:$AM$18,BC3378))</f>
        <v>14.149929961347059</v>
      </c>
      <c r="BE3378" s="221">
        <f t="shared" si="7469"/>
        <v>3.3973319784864233</v>
      </c>
      <c r="BF3378" s="221">
        <f>BE3378/PRODUCT($BG$6:BG3377)</f>
        <v>1.0003626144568847</v>
      </c>
      <c r="BG3378" s="16">
        <f t="shared" si="7535"/>
        <v>1.0003626144568847</v>
      </c>
      <c r="BH3378" s="10">
        <f t="shared" si="7536"/>
        <v>13.235427676290822</v>
      </c>
      <c r="BI3378" s="90"/>
      <c r="BJ3378" s="17">
        <f t="shared" si="7519"/>
        <v>49371</v>
      </c>
      <c r="BK3378" s="16">
        <f t="shared" si="7512"/>
        <v>13.234836366005753</v>
      </c>
      <c r="BL3378" s="10">
        <f ca="1">IFERROR(AVERAGE(INDIRECT("BK"&amp;AC3378-Template!$F$10+1):INDIRECT("BK"&amp;AC3378)),0)</f>
        <v>13.234522339570812</v>
      </c>
      <c r="BM3378" s="35"/>
      <c r="BN3378" s="86"/>
      <c r="BO3378" s="35"/>
      <c r="BP3378" s="35"/>
      <c r="BQ3378" s="35"/>
      <c r="BR3378" s="35"/>
      <c r="BS3378" s="35"/>
      <c r="BT3378" s="35"/>
      <c r="BU3378" s="35"/>
      <c r="BV3378" s="35"/>
      <c r="BW3378" s="35"/>
      <c r="BX3378" s="35"/>
      <c r="BY3378" s="35"/>
      <c r="BZ3378" s="35"/>
      <c r="CA3378" s="35"/>
      <c r="CB3378" s="35"/>
      <c r="CC3378" s="35"/>
      <c r="CD3378" s="35"/>
      <c r="CE3378" s="35"/>
      <c r="CF3378" s="35"/>
      <c r="CG3378" s="35"/>
      <c r="CH3378" s="35"/>
    </row>
    <row r="3379" spans="1:86" ht="15.6" x14ac:dyDescent="0.3">
      <c r="A3379" s="35"/>
      <c r="B3379" s="86"/>
      <c r="C3379" s="35"/>
      <c r="D3379" s="35"/>
      <c r="E3379" s="35"/>
      <c r="F3379" s="35"/>
      <c r="G3379" s="35"/>
      <c r="H3379" s="35"/>
      <c r="I3379" s="35"/>
      <c r="J3379" s="35"/>
      <c r="K3379" s="35"/>
      <c r="L3379" s="35"/>
      <c r="M3379" s="35"/>
      <c r="N3379" s="35"/>
      <c r="O3379" s="35"/>
      <c r="P3379" s="35"/>
      <c r="Q3379" s="35"/>
      <c r="R3379" s="35"/>
      <c r="S3379" s="35"/>
      <c r="T3379" s="17">
        <f t="shared" si="7513"/>
        <v>49395</v>
      </c>
      <c r="U3379" s="216">
        <f t="shared" si="7506"/>
        <v>2</v>
      </c>
      <c r="V3379" s="216">
        <f t="shared" si="7513"/>
        <v>3374</v>
      </c>
      <c r="W3379" s="16">
        <f t="shared" si="7520"/>
        <v>9.2438356164383571</v>
      </c>
      <c r="X3379" s="16" t="e">
        <f>IF(Template!$F$7="Linear interpolation",LinInterp($I$5:$I$22,$G$5:$G$22,W3379),CubicSpline($I$5:$I$22,$G$5:$G$22,W3379))</f>
        <v>#VALUE!</v>
      </c>
      <c r="Y3379" s="221" t="e">
        <f t="shared" si="7507"/>
        <v>#VALUE!</v>
      </c>
      <c r="Z3379" s="221" t="e">
        <f>Y3379/PRODUCT($AA$6:AA3378)</f>
        <v>#VALUE!</v>
      </c>
      <c r="AA3379" s="16" t="e">
        <f t="shared" si="7514"/>
        <v>#VALUE!</v>
      </c>
      <c r="AB3379" s="10" t="e">
        <f t="shared" si="7515"/>
        <v>#VALUE!</v>
      </c>
      <c r="AC3379" s="90">
        <f t="shared" si="7508"/>
        <v>3379</v>
      </c>
      <c r="AD3379" s="17">
        <f t="shared" si="7516"/>
        <v>49372</v>
      </c>
      <c r="AE3379" s="16" t="e">
        <f t="shared" si="7509"/>
        <v>#VALUE!</v>
      </c>
      <c r="AF3379" s="10">
        <f ca="1">IFERROR(AVERAGE(INDIRECT("AE"&amp;AC3379-Template!$F$10+1):INDIRECT("AE"&amp;AC3379)),0)</f>
        <v>0</v>
      </c>
      <c r="AG3379" s="35"/>
      <c r="AH3379" s="86"/>
      <c r="AI3379" s="35"/>
      <c r="AJ3379" s="35"/>
      <c r="AK3379" s="35"/>
      <c r="AL3379" s="35"/>
      <c r="AM3379" s="35"/>
      <c r="AN3379" s="35"/>
      <c r="AO3379" s="35"/>
      <c r="AP3379" s="35"/>
      <c r="AQ3379" s="35"/>
      <c r="AR3379" s="35"/>
      <c r="AS3379" s="35"/>
      <c r="AT3379" s="35"/>
      <c r="AU3379" s="35"/>
      <c r="AV3379" s="35"/>
      <c r="AW3379" s="35"/>
      <c r="AX3379" s="35"/>
      <c r="AY3379" s="35"/>
      <c r="AZ3379" s="17">
        <f t="shared" ref="AZ3379" si="7611">AZ3378+1</f>
        <v>49395</v>
      </c>
      <c r="BA3379" s="216">
        <f t="shared" si="7532"/>
        <v>2</v>
      </c>
      <c r="BB3379" s="216">
        <f t="shared" ref="BB3379" si="7612">BB3378+1</f>
        <v>3374</v>
      </c>
      <c r="BC3379" s="16">
        <f t="shared" si="7534"/>
        <v>9.2438356164383571</v>
      </c>
      <c r="BD3379" s="16">
        <f>IF(Template!$F$7="Linear interpolation",LinInterp($AO$5:$AO$18,$AM$5:$AM$18,BC3379),CubicSpline($AO$5:$AO$18,$AM$5:$AM$18,BC3379))</f>
        <v>14.149929531109526</v>
      </c>
      <c r="BE3379" s="221">
        <f t="shared" ref="BE3379:BE3442" si="7613">(1+(BD3379/100))^BC3379</f>
        <v>3.3985638961807747</v>
      </c>
      <c r="BF3379" s="221">
        <f>BE3379/PRODUCT($BG$6:BG3378)</f>
        <v>1.0003626132807015</v>
      </c>
      <c r="BG3379" s="16">
        <f t="shared" si="7535"/>
        <v>1.0003626132807015</v>
      </c>
      <c r="BH3379" s="10">
        <f t="shared" si="7536"/>
        <v>13.235384745605817</v>
      </c>
      <c r="BI3379" s="90"/>
      <c r="BJ3379" s="17">
        <f t="shared" si="7519"/>
        <v>49372</v>
      </c>
      <c r="BK3379" s="16">
        <f t="shared" si="7512"/>
        <v>13.234836366005753</v>
      </c>
      <c r="BL3379" s="10">
        <f ca="1">IFERROR(AVERAGE(INDIRECT("BK"&amp;AC3379-Template!$F$10+1):INDIRECT("BK"&amp;AC3379)),0)</f>
        <v>13.234544232589139</v>
      </c>
      <c r="BM3379" s="35"/>
      <c r="BN3379" s="86"/>
      <c r="BO3379" s="35"/>
      <c r="BP3379" s="35"/>
      <c r="BQ3379" s="35"/>
      <c r="BR3379" s="35"/>
      <c r="BS3379" s="35"/>
      <c r="BT3379" s="35"/>
      <c r="BU3379" s="35"/>
      <c r="BV3379" s="35"/>
      <c r="BW3379" s="35"/>
      <c r="BX3379" s="35"/>
      <c r="BY3379" s="35"/>
      <c r="BZ3379" s="35"/>
      <c r="CA3379" s="35"/>
      <c r="CB3379" s="35"/>
      <c r="CC3379" s="35"/>
      <c r="CD3379" s="35"/>
      <c r="CE3379" s="35"/>
      <c r="CF3379" s="35"/>
      <c r="CG3379" s="35"/>
      <c r="CH3379" s="35"/>
    </row>
    <row r="3380" spans="1:86" ht="15.6" x14ac:dyDescent="0.3">
      <c r="A3380" s="35"/>
      <c r="B3380" s="86"/>
      <c r="C3380" s="35"/>
      <c r="D3380" s="35"/>
      <c r="E3380" s="35"/>
      <c r="F3380" s="35"/>
      <c r="G3380" s="35"/>
      <c r="H3380" s="35"/>
      <c r="I3380" s="35"/>
      <c r="J3380" s="35"/>
      <c r="K3380" s="35"/>
      <c r="L3380" s="35"/>
      <c r="M3380" s="35"/>
      <c r="N3380" s="35"/>
      <c r="O3380" s="35"/>
      <c r="P3380" s="35"/>
      <c r="Q3380" s="35"/>
      <c r="R3380" s="35"/>
      <c r="S3380" s="35"/>
      <c r="T3380" s="17">
        <f t="shared" si="7513"/>
        <v>49396</v>
      </c>
      <c r="U3380" s="216">
        <f t="shared" si="7506"/>
        <v>3</v>
      </c>
      <c r="V3380" s="216">
        <f t="shared" si="7513"/>
        <v>3375</v>
      </c>
      <c r="W3380" s="16">
        <f t="shared" si="7520"/>
        <v>9.2465753424657535</v>
      </c>
      <c r="X3380" s="16" t="e">
        <f>IF(Template!$F$7="Linear interpolation",LinInterp($I$5:$I$22,$G$5:$G$22,W3380),CubicSpline($I$5:$I$22,$G$5:$G$22,W3380))</f>
        <v>#VALUE!</v>
      </c>
      <c r="Y3380" s="221" t="e">
        <f t="shared" si="7507"/>
        <v>#VALUE!</v>
      </c>
      <c r="Z3380" s="221" t="e">
        <f>Y3380/PRODUCT($AA$6:AA3379)</f>
        <v>#VALUE!</v>
      </c>
      <c r="AA3380" s="16" t="e">
        <f t="shared" si="7514"/>
        <v>#VALUE!</v>
      </c>
      <c r="AB3380" s="10" t="e">
        <f t="shared" si="7515"/>
        <v>#VALUE!</v>
      </c>
      <c r="AC3380" s="90">
        <f t="shared" si="7508"/>
        <v>3380</v>
      </c>
      <c r="AD3380" s="17">
        <f t="shared" si="7516"/>
        <v>49373</v>
      </c>
      <c r="AE3380" s="16" t="e">
        <f t="shared" si="7509"/>
        <v>#VALUE!</v>
      </c>
      <c r="AF3380" s="10">
        <f ca="1">IFERROR(AVERAGE(INDIRECT("AE"&amp;AC3380-Template!$F$10+1):INDIRECT("AE"&amp;AC3380)),0)</f>
        <v>0</v>
      </c>
      <c r="AG3380" s="35"/>
      <c r="AH3380" s="86"/>
      <c r="AI3380" s="35"/>
      <c r="AJ3380" s="35"/>
      <c r="AK3380" s="35"/>
      <c r="AL3380" s="35"/>
      <c r="AM3380" s="35"/>
      <c r="AN3380" s="35"/>
      <c r="AO3380" s="35"/>
      <c r="AP3380" s="35"/>
      <c r="AQ3380" s="35"/>
      <c r="AR3380" s="35"/>
      <c r="AS3380" s="35"/>
      <c r="AT3380" s="35"/>
      <c r="AU3380" s="35"/>
      <c r="AV3380" s="35"/>
      <c r="AW3380" s="35"/>
      <c r="AX3380" s="35"/>
      <c r="AY3380" s="35"/>
      <c r="AZ3380" s="17">
        <f t="shared" ref="AZ3380" si="7614">AZ3379+1</f>
        <v>49396</v>
      </c>
      <c r="BA3380" s="216">
        <f t="shared" si="7532"/>
        <v>3</v>
      </c>
      <c r="BB3380" s="216">
        <f t="shared" ref="BB3380" si="7615">BB3379+1</f>
        <v>3375</v>
      </c>
      <c r="BC3380" s="16">
        <f t="shared" si="7534"/>
        <v>9.2465753424657535</v>
      </c>
      <c r="BD3380" s="16">
        <f>IF(Template!$F$7="Linear interpolation",LinInterp($AO$5:$AO$18,$AM$5:$AM$18,BC3380),CubicSpline($AO$5:$AO$18,$AM$5:$AM$18,BC3380))</f>
        <v>14.149929108283402</v>
      </c>
      <c r="BE3380" s="221">
        <f t="shared" si="7613"/>
        <v>3.3997962625557081</v>
      </c>
      <c r="BF3380" s="221">
        <f>BE3380/PRODUCT($BG$6:BG3379)</f>
        <v>1.0003626138606128</v>
      </c>
      <c r="BG3380" s="16">
        <f t="shared" si="7535"/>
        <v>1.0003626138606128</v>
      </c>
      <c r="BH3380" s="10">
        <f t="shared" si="7536"/>
        <v>13.235405912365717</v>
      </c>
      <c r="BI3380" s="90"/>
      <c r="BJ3380" s="17">
        <f t="shared" si="7519"/>
        <v>49373</v>
      </c>
      <c r="BK3380" s="16">
        <f t="shared" si="7512"/>
        <v>13.234971946302743</v>
      </c>
      <c r="BL3380" s="10">
        <f ca="1">IFERROR(AVERAGE(INDIRECT("BK"&amp;AC3380-Template!$F$10+1):INDIRECT("BK"&amp;AC3380)),0)</f>
        <v>13.234570644950692</v>
      </c>
      <c r="BM3380" s="35"/>
      <c r="BN3380" s="86"/>
      <c r="BO3380" s="35"/>
      <c r="BP3380" s="35"/>
      <c r="BQ3380" s="35"/>
      <c r="BR3380" s="35"/>
      <c r="BS3380" s="35"/>
      <c r="BT3380" s="35"/>
      <c r="BU3380" s="35"/>
      <c r="BV3380" s="35"/>
      <c r="BW3380" s="35"/>
      <c r="BX3380" s="35"/>
      <c r="BY3380" s="35"/>
      <c r="BZ3380" s="35"/>
      <c r="CA3380" s="35"/>
      <c r="CB3380" s="35"/>
      <c r="CC3380" s="35"/>
      <c r="CD3380" s="35"/>
      <c r="CE3380" s="35"/>
      <c r="CF3380" s="35"/>
      <c r="CG3380" s="35"/>
      <c r="CH3380" s="35"/>
    </row>
    <row r="3381" spans="1:86" ht="15.6" x14ac:dyDescent="0.3">
      <c r="A3381" s="35"/>
      <c r="B3381" s="86"/>
      <c r="C3381" s="35"/>
      <c r="D3381" s="35"/>
      <c r="E3381" s="35"/>
      <c r="F3381" s="35"/>
      <c r="G3381" s="35"/>
      <c r="H3381" s="35"/>
      <c r="I3381" s="35"/>
      <c r="J3381" s="35"/>
      <c r="K3381" s="35"/>
      <c r="L3381" s="35"/>
      <c r="M3381" s="35"/>
      <c r="N3381" s="35"/>
      <c r="O3381" s="35"/>
      <c r="P3381" s="35"/>
      <c r="Q3381" s="35"/>
      <c r="R3381" s="35"/>
      <c r="S3381" s="35"/>
      <c r="T3381" s="17">
        <f t="shared" si="7513"/>
        <v>49397</v>
      </c>
      <c r="U3381" s="216">
        <f t="shared" si="7506"/>
        <v>4</v>
      </c>
      <c r="V3381" s="216">
        <f t="shared" si="7513"/>
        <v>3376</v>
      </c>
      <c r="W3381" s="16">
        <f t="shared" si="7520"/>
        <v>9.24931506849315</v>
      </c>
      <c r="X3381" s="16" t="e">
        <f>IF(Template!$F$7="Linear interpolation",LinInterp($I$5:$I$22,$G$5:$G$22,W3381),CubicSpline($I$5:$I$22,$G$5:$G$22,W3381))</f>
        <v>#VALUE!</v>
      </c>
      <c r="Y3381" s="221" t="e">
        <f t="shared" si="7507"/>
        <v>#VALUE!</v>
      </c>
      <c r="Z3381" s="221" t="e">
        <f>Y3381/PRODUCT($AA$6:AA3380)</f>
        <v>#VALUE!</v>
      </c>
      <c r="AA3381" s="16" t="e">
        <f t="shared" si="7514"/>
        <v>#VALUE!</v>
      </c>
      <c r="AB3381" s="10" t="e">
        <f t="shared" si="7515"/>
        <v>#VALUE!</v>
      </c>
      <c r="AC3381" s="90">
        <f t="shared" si="7508"/>
        <v>3381</v>
      </c>
      <c r="AD3381" s="17">
        <f t="shared" si="7516"/>
        <v>49374</v>
      </c>
      <c r="AE3381" s="16" t="e">
        <f t="shared" si="7509"/>
        <v>#VALUE!</v>
      </c>
      <c r="AF3381" s="10">
        <f ca="1">IFERROR(AVERAGE(INDIRECT("AE"&amp;AC3381-Template!$F$10+1):INDIRECT("AE"&amp;AC3381)),0)</f>
        <v>0</v>
      </c>
      <c r="AG3381" s="35"/>
      <c r="AH3381" s="86"/>
      <c r="AI3381" s="35"/>
      <c r="AJ3381" s="35"/>
      <c r="AK3381" s="35"/>
      <c r="AL3381" s="35"/>
      <c r="AM3381" s="35"/>
      <c r="AN3381" s="35"/>
      <c r="AO3381" s="35"/>
      <c r="AP3381" s="35"/>
      <c r="AQ3381" s="35"/>
      <c r="AR3381" s="35"/>
      <c r="AS3381" s="35"/>
      <c r="AT3381" s="35"/>
      <c r="AU3381" s="35"/>
      <c r="AV3381" s="35"/>
      <c r="AW3381" s="35"/>
      <c r="AX3381" s="35"/>
      <c r="AY3381" s="35"/>
      <c r="AZ3381" s="17">
        <f t="shared" ref="AZ3381" si="7616">AZ3380+1</f>
        <v>49397</v>
      </c>
      <c r="BA3381" s="216">
        <f t="shared" si="7532"/>
        <v>4</v>
      </c>
      <c r="BB3381" s="216">
        <f t="shared" ref="BB3381" si="7617">BB3380+1</f>
        <v>3376</v>
      </c>
      <c r="BC3381" s="16">
        <f t="shared" si="7534"/>
        <v>9.24931506849315</v>
      </c>
      <c r="BD3381" s="16">
        <f>IF(Template!$F$7="Linear interpolation",LinInterp($AO$5:$AO$18,$AM$5:$AM$18,BC3381),CubicSpline($AO$5:$AO$18,$AM$5:$AM$18,BC3381))</f>
        <v>14.149928692841831</v>
      </c>
      <c r="BE3381" s="221">
        <f t="shared" si="7613"/>
        <v>3.4010290777697554</v>
      </c>
      <c r="BF3381" s="221">
        <f>BE3381/PRODUCT($BG$6:BG3380)</f>
        <v>1.0003626144388784</v>
      </c>
      <c r="BG3381" s="16">
        <f t="shared" si="7535"/>
        <v>1.0003626144388784</v>
      </c>
      <c r="BH3381" s="10">
        <f t="shared" si="7536"/>
        <v>13.235427019062218</v>
      </c>
      <c r="BI3381" s="90"/>
      <c r="BJ3381" s="17">
        <f t="shared" si="7519"/>
        <v>49374</v>
      </c>
      <c r="BK3381" s="16">
        <f t="shared" si="7512"/>
        <v>13.234926560523274</v>
      </c>
      <c r="BL3381" s="10">
        <f ca="1">IFERROR(AVERAGE(INDIRECT("BK"&amp;AC3381-Template!$F$10+1):INDIRECT("BK"&amp;AC3381)),0)</f>
        <v>13.234595544452935</v>
      </c>
      <c r="BM3381" s="35"/>
      <c r="BN3381" s="86"/>
      <c r="BO3381" s="35"/>
      <c r="BP3381" s="35"/>
      <c r="BQ3381" s="35"/>
      <c r="BR3381" s="35"/>
      <c r="BS3381" s="35"/>
      <c r="BT3381" s="35"/>
      <c r="BU3381" s="35"/>
      <c r="BV3381" s="35"/>
      <c r="BW3381" s="35"/>
      <c r="BX3381" s="35"/>
      <c r="BY3381" s="35"/>
      <c r="BZ3381" s="35"/>
      <c r="CA3381" s="35"/>
      <c r="CB3381" s="35"/>
      <c r="CC3381" s="35"/>
      <c r="CD3381" s="35"/>
      <c r="CE3381" s="35"/>
      <c r="CF3381" s="35"/>
      <c r="CG3381" s="35"/>
      <c r="CH3381" s="35"/>
    </row>
    <row r="3382" spans="1:86" ht="15.6" x14ac:dyDescent="0.3">
      <c r="A3382" s="35"/>
      <c r="B3382" s="86"/>
      <c r="C3382" s="35"/>
      <c r="D3382" s="35"/>
      <c r="E3382" s="35"/>
      <c r="F3382" s="35"/>
      <c r="G3382" s="35"/>
      <c r="H3382" s="35"/>
      <c r="I3382" s="35"/>
      <c r="J3382" s="35"/>
      <c r="K3382" s="35"/>
      <c r="L3382" s="35"/>
      <c r="M3382" s="35"/>
      <c r="N3382" s="35"/>
      <c r="O3382" s="35"/>
      <c r="P3382" s="35"/>
      <c r="Q3382" s="35"/>
      <c r="R3382" s="35"/>
      <c r="S3382" s="35"/>
      <c r="T3382" s="17">
        <f t="shared" si="7513"/>
        <v>49398</v>
      </c>
      <c r="U3382" s="216">
        <f t="shared" si="7506"/>
        <v>5</v>
      </c>
      <c r="V3382" s="216">
        <f t="shared" si="7513"/>
        <v>3377</v>
      </c>
      <c r="W3382" s="16">
        <f t="shared" si="7520"/>
        <v>9.2520547945205482</v>
      </c>
      <c r="X3382" s="16" t="e">
        <f>IF(Template!$F$7="Linear interpolation",LinInterp($I$5:$I$22,$G$5:$G$22,W3382),CubicSpline($I$5:$I$22,$G$5:$G$22,W3382))</f>
        <v>#VALUE!</v>
      </c>
      <c r="Y3382" s="221" t="e">
        <f t="shared" si="7507"/>
        <v>#VALUE!</v>
      </c>
      <c r="Z3382" s="221" t="e">
        <f>Y3382/PRODUCT($AA$6:AA3381)</f>
        <v>#VALUE!</v>
      </c>
      <c r="AA3382" s="16" t="e">
        <f t="shared" si="7514"/>
        <v>#VALUE!</v>
      </c>
      <c r="AB3382" s="10" t="e">
        <f t="shared" si="7515"/>
        <v>#VALUE!</v>
      </c>
      <c r="AC3382" s="90">
        <f t="shared" si="7508"/>
        <v>3382</v>
      </c>
      <c r="AD3382" s="17">
        <f t="shared" si="7516"/>
        <v>49375</v>
      </c>
      <c r="AE3382" s="16" t="e">
        <f t="shared" si="7509"/>
        <v>#VALUE!</v>
      </c>
      <c r="AF3382" s="10">
        <f ca="1">IFERROR(AVERAGE(INDIRECT("AE"&amp;AC3382-Template!$F$10+1):INDIRECT("AE"&amp;AC3382)),0)</f>
        <v>0</v>
      </c>
      <c r="AG3382" s="35"/>
      <c r="AH3382" s="86"/>
      <c r="AI3382" s="35"/>
      <c r="AJ3382" s="35"/>
      <c r="AK3382" s="35"/>
      <c r="AL3382" s="35"/>
      <c r="AM3382" s="35"/>
      <c r="AN3382" s="35"/>
      <c r="AO3382" s="35"/>
      <c r="AP3382" s="35"/>
      <c r="AQ3382" s="35"/>
      <c r="AR3382" s="35"/>
      <c r="AS3382" s="35"/>
      <c r="AT3382" s="35"/>
      <c r="AU3382" s="35"/>
      <c r="AV3382" s="35"/>
      <c r="AW3382" s="35"/>
      <c r="AX3382" s="35"/>
      <c r="AY3382" s="35"/>
      <c r="AZ3382" s="17">
        <f t="shared" ref="AZ3382" si="7618">AZ3381+1</f>
        <v>49398</v>
      </c>
      <c r="BA3382" s="216">
        <f t="shared" si="7532"/>
        <v>5</v>
      </c>
      <c r="BB3382" s="216">
        <f t="shared" ref="BB3382" si="7619">BB3381+1</f>
        <v>3377</v>
      </c>
      <c r="BC3382" s="16">
        <f t="shared" si="7534"/>
        <v>9.2520547945205482</v>
      </c>
      <c r="BD3382" s="16">
        <f>IF(Template!$F$7="Linear interpolation",LinInterp($AO$5:$AO$18,$AM$5:$AM$18,BC3382),CubicSpline($AO$5:$AO$18,$AM$5:$AM$18,BC3382))</f>
        <v>14.14992828475796</v>
      </c>
      <c r="BE3382" s="221">
        <f t="shared" si="7613"/>
        <v>3.4022623419815052</v>
      </c>
      <c r="BF3382" s="221">
        <f>BE3382/PRODUCT($BG$6:BG3381)</f>
        <v>1.0003626150154994</v>
      </c>
      <c r="BG3382" s="16">
        <f t="shared" si="7535"/>
        <v>1.0003626150154994</v>
      </c>
      <c r="BH3382" s="10">
        <f t="shared" si="7536"/>
        <v>13.23544806572774</v>
      </c>
      <c r="BI3382" s="90"/>
      <c r="BJ3382" s="17">
        <f t="shared" si="7519"/>
        <v>49375</v>
      </c>
      <c r="BK3382" s="16">
        <f t="shared" si="7512"/>
        <v>13.234948964657267</v>
      </c>
      <c r="BL3382" s="10">
        <f ca="1">IFERROR(AVERAGE(INDIRECT("BK"&amp;AC3382-Template!$F$10+1):INDIRECT("BK"&amp;AC3382)),0)</f>
        <v>13.234616356102075</v>
      </c>
      <c r="BM3382" s="35"/>
      <c r="BN3382" s="86"/>
      <c r="BO3382" s="35"/>
      <c r="BP3382" s="35"/>
      <c r="BQ3382" s="35"/>
      <c r="BR3382" s="35"/>
      <c r="BS3382" s="35"/>
      <c r="BT3382" s="35"/>
      <c r="BU3382" s="35"/>
      <c r="BV3382" s="35"/>
      <c r="BW3382" s="35"/>
      <c r="BX3382" s="35"/>
      <c r="BY3382" s="35"/>
      <c r="BZ3382" s="35"/>
      <c r="CA3382" s="35"/>
      <c r="CB3382" s="35"/>
      <c r="CC3382" s="35"/>
      <c r="CD3382" s="35"/>
      <c r="CE3382" s="35"/>
      <c r="CF3382" s="35"/>
      <c r="CG3382" s="35"/>
      <c r="CH3382" s="35"/>
    </row>
    <row r="3383" spans="1:86" ht="15.6" x14ac:dyDescent="0.3">
      <c r="A3383" s="35"/>
      <c r="B3383" s="86"/>
      <c r="C3383" s="35"/>
      <c r="D3383" s="35"/>
      <c r="E3383" s="35"/>
      <c r="F3383" s="35"/>
      <c r="G3383" s="35"/>
      <c r="H3383" s="35"/>
      <c r="I3383" s="35"/>
      <c r="J3383" s="35"/>
      <c r="K3383" s="35"/>
      <c r="L3383" s="35"/>
      <c r="M3383" s="35"/>
      <c r="N3383" s="35"/>
      <c r="O3383" s="35"/>
      <c r="P3383" s="35"/>
      <c r="Q3383" s="35"/>
      <c r="R3383" s="35"/>
      <c r="S3383" s="35"/>
      <c r="T3383" s="17">
        <f t="shared" si="7513"/>
        <v>49399</v>
      </c>
      <c r="U3383" s="216">
        <f t="shared" si="7506"/>
        <v>6</v>
      </c>
      <c r="V3383" s="216">
        <f t="shared" si="7513"/>
        <v>3378</v>
      </c>
      <c r="W3383" s="16">
        <f t="shared" si="7520"/>
        <v>9.2547945205479447</v>
      </c>
      <c r="X3383" s="16" t="e">
        <f>IF(Template!$F$7="Linear interpolation",LinInterp($I$5:$I$22,$G$5:$G$22,W3383),CubicSpline($I$5:$I$22,$G$5:$G$22,W3383))</f>
        <v>#VALUE!</v>
      </c>
      <c r="Y3383" s="221" t="e">
        <f t="shared" si="7507"/>
        <v>#VALUE!</v>
      </c>
      <c r="Z3383" s="221" t="e">
        <f>Y3383/PRODUCT($AA$6:AA3382)</f>
        <v>#VALUE!</v>
      </c>
      <c r="AA3383" s="16" t="e">
        <f t="shared" si="7514"/>
        <v>#VALUE!</v>
      </c>
      <c r="AB3383" s="10" t="e">
        <f t="shared" si="7515"/>
        <v>#VALUE!</v>
      </c>
      <c r="AC3383" s="90">
        <f t="shared" si="7508"/>
        <v>3383</v>
      </c>
      <c r="AD3383" s="17">
        <f t="shared" si="7516"/>
        <v>49376</v>
      </c>
      <c r="AE3383" s="16" t="e">
        <f t="shared" si="7509"/>
        <v>#VALUE!</v>
      </c>
      <c r="AF3383" s="10">
        <f ca="1">IFERROR(AVERAGE(INDIRECT("AE"&amp;AC3383-Template!$F$10+1):INDIRECT("AE"&amp;AC3383)),0)</f>
        <v>0</v>
      </c>
      <c r="AG3383" s="35"/>
      <c r="AH3383" s="86"/>
      <c r="AI3383" s="35"/>
      <c r="AJ3383" s="35"/>
      <c r="AK3383" s="35"/>
      <c r="AL3383" s="35"/>
      <c r="AM3383" s="35"/>
      <c r="AN3383" s="35"/>
      <c r="AO3383" s="35"/>
      <c r="AP3383" s="35"/>
      <c r="AQ3383" s="35"/>
      <c r="AR3383" s="35"/>
      <c r="AS3383" s="35"/>
      <c r="AT3383" s="35"/>
      <c r="AU3383" s="35"/>
      <c r="AV3383" s="35"/>
      <c r="AW3383" s="35"/>
      <c r="AX3383" s="35"/>
      <c r="AY3383" s="35"/>
      <c r="AZ3383" s="17">
        <f t="shared" ref="AZ3383" si="7620">AZ3382+1</f>
        <v>49399</v>
      </c>
      <c r="BA3383" s="216">
        <f t="shared" si="7532"/>
        <v>6</v>
      </c>
      <c r="BB3383" s="216">
        <f t="shared" ref="BB3383" si="7621">BB3382+1</f>
        <v>3378</v>
      </c>
      <c r="BC3383" s="16">
        <f t="shared" si="7534"/>
        <v>9.2547945205479447</v>
      </c>
      <c r="BD3383" s="16">
        <f>IF(Template!$F$7="Linear interpolation",LinInterp($AO$5:$AO$18,$AM$5:$AM$18,BC3383),CubicSpline($AO$5:$AO$18,$AM$5:$AM$18,BC3383))</f>
        <v>14.149927884004939</v>
      </c>
      <c r="BE3383" s="221">
        <f t="shared" si="7613"/>
        <v>3.403496055349585</v>
      </c>
      <c r="BF3383" s="221">
        <f>BE3383/PRODUCT($BG$6:BG3382)</f>
        <v>1.0003626155904723</v>
      </c>
      <c r="BG3383" s="16">
        <f t="shared" si="7535"/>
        <v>1.0003626150154994</v>
      </c>
      <c r="BH3383" s="10">
        <f t="shared" si="7536"/>
        <v>13.23544806572774</v>
      </c>
      <c r="BI3383" s="90"/>
      <c r="BJ3383" s="17">
        <f t="shared" si="7519"/>
        <v>49376</v>
      </c>
      <c r="BK3383" s="16">
        <f t="shared" si="7512"/>
        <v>13.234971310875586</v>
      </c>
      <c r="BL3383" s="10">
        <f ca="1">IFERROR(AVERAGE(INDIRECT("BK"&amp;AC3383-Template!$F$10+1):INDIRECT("BK"&amp;AC3383)),0)</f>
        <v>13.234639530295144</v>
      </c>
      <c r="BM3383" s="35"/>
      <c r="BN3383" s="86"/>
      <c r="BO3383" s="35"/>
      <c r="BP3383" s="35"/>
      <c r="BQ3383" s="35"/>
      <c r="BR3383" s="35"/>
      <c r="BS3383" s="35"/>
      <c r="BT3383" s="35"/>
      <c r="BU3383" s="35"/>
      <c r="BV3383" s="35"/>
      <c r="BW3383" s="35"/>
      <c r="BX3383" s="35"/>
      <c r="BY3383" s="35"/>
      <c r="BZ3383" s="35"/>
      <c r="CA3383" s="35"/>
      <c r="CB3383" s="35"/>
      <c r="CC3383" s="35"/>
      <c r="CD3383" s="35"/>
      <c r="CE3383" s="35"/>
      <c r="CF3383" s="35"/>
      <c r="CG3383" s="35"/>
      <c r="CH3383" s="35"/>
    </row>
    <row r="3384" spans="1:86" ht="15.6" x14ac:dyDescent="0.3">
      <c r="A3384" s="35"/>
      <c r="B3384" s="86"/>
      <c r="C3384" s="35"/>
      <c r="D3384" s="35"/>
      <c r="E3384" s="35"/>
      <c r="F3384" s="35"/>
      <c r="G3384" s="35"/>
      <c r="H3384" s="35"/>
      <c r="I3384" s="35"/>
      <c r="J3384" s="35"/>
      <c r="K3384" s="35"/>
      <c r="L3384" s="35"/>
      <c r="M3384" s="35"/>
      <c r="N3384" s="35"/>
      <c r="O3384" s="35"/>
      <c r="P3384" s="35"/>
      <c r="Q3384" s="35"/>
      <c r="R3384" s="35"/>
      <c r="S3384" s="35"/>
      <c r="T3384" s="17">
        <f t="shared" si="7513"/>
        <v>49400</v>
      </c>
      <c r="U3384" s="216">
        <f t="shared" si="7506"/>
        <v>7</v>
      </c>
      <c r="V3384" s="216">
        <f t="shared" si="7513"/>
        <v>3379</v>
      </c>
      <c r="W3384" s="16">
        <f t="shared" si="7520"/>
        <v>9.257534246575343</v>
      </c>
      <c r="X3384" s="16" t="e">
        <f>IF(Template!$F$7="Linear interpolation",LinInterp($I$5:$I$22,$G$5:$G$22,W3384),CubicSpline($I$5:$I$22,$G$5:$G$22,W3384))</f>
        <v>#VALUE!</v>
      </c>
      <c r="Y3384" s="221" t="e">
        <f t="shared" si="7507"/>
        <v>#VALUE!</v>
      </c>
      <c r="Z3384" s="221" t="e">
        <f>Y3384/PRODUCT($AA$6:AA3383)</f>
        <v>#VALUE!</v>
      </c>
      <c r="AA3384" s="16" t="e">
        <f t="shared" si="7514"/>
        <v>#VALUE!</v>
      </c>
      <c r="AB3384" s="10" t="e">
        <f t="shared" si="7515"/>
        <v>#VALUE!</v>
      </c>
      <c r="AC3384" s="90">
        <f t="shared" si="7508"/>
        <v>3384</v>
      </c>
      <c r="AD3384" s="17">
        <f t="shared" si="7516"/>
        <v>49377</v>
      </c>
      <c r="AE3384" s="16" t="e">
        <f t="shared" si="7509"/>
        <v>#VALUE!</v>
      </c>
      <c r="AF3384" s="10">
        <f ca="1">IFERROR(AVERAGE(INDIRECT("AE"&amp;AC3384-Template!$F$10+1):INDIRECT("AE"&amp;AC3384)),0)</f>
        <v>0</v>
      </c>
      <c r="AG3384" s="35"/>
      <c r="AH3384" s="86"/>
      <c r="AI3384" s="35"/>
      <c r="AJ3384" s="35"/>
      <c r="AK3384" s="35"/>
      <c r="AL3384" s="35"/>
      <c r="AM3384" s="35"/>
      <c r="AN3384" s="35"/>
      <c r="AO3384" s="35"/>
      <c r="AP3384" s="35"/>
      <c r="AQ3384" s="35"/>
      <c r="AR3384" s="35"/>
      <c r="AS3384" s="35"/>
      <c r="AT3384" s="35"/>
      <c r="AU3384" s="35"/>
      <c r="AV3384" s="35"/>
      <c r="AW3384" s="35"/>
      <c r="AX3384" s="35"/>
      <c r="AY3384" s="35"/>
      <c r="AZ3384" s="17">
        <f t="shared" ref="AZ3384" si="7622">AZ3383+1</f>
        <v>49400</v>
      </c>
      <c r="BA3384" s="216">
        <f t="shared" si="7532"/>
        <v>7</v>
      </c>
      <c r="BB3384" s="216">
        <f t="shared" ref="BB3384" si="7623">BB3383+1</f>
        <v>3379</v>
      </c>
      <c r="BC3384" s="16">
        <f t="shared" si="7534"/>
        <v>9.257534246575343</v>
      </c>
      <c r="BD3384" s="16">
        <f>IF(Template!$F$7="Linear interpolation",LinInterp($AO$5:$AO$18,$AM$5:$AM$18,BC3384),CubicSpline($AO$5:$AO$18,$AM$5:$AM$18,BC3384))</f>
        <v>14.149927490555912</v>
      </c>
      <c r="BE3384" s="221">
        <f t="shared" si="7613"/>
        <v>3.4047302180326779</v>
      </c>
      <c r="BF3384" s="221">
        <f>BE3384/PRODUCT($BG$6:BG3383)</f>
        <v>1.0003626167387711</v>
      </c>
      <c r="BG3384" s="16">
        <f t="shared" si="7535"/>
        <v>1.0003626150154994</v>
      </c>
      <c r="BH3384" s="10">
        <f t="shared" si="7536"/>
        <v>13.23544806572774</v>
      </c>
      <c r="BI3384" s="90"/>
      <c r="BJ3384" s="17">
        <f t="shared" si="7519"/>
        <v>49377</v>
      </c>
      <c r="BK3384" s="16">
        <f t="shared" si="7512"/>
        <v>13.234993598918887</v>
      </c>
      <c r="BL3384" s="10">
        <f ca="1">IFERROR(AVERAGE(INDIRECT("BK"&amp;AC3384-Template!$F$10+1):INDIRECT("BK"&amp;AC3384)),0)</f>
        <v>13.23466264777635</v>
      </c>
      <c r="BM3384" s="35"/>
      <c r="BN3384" s="86"/>
      <c r="BO3384" s="35"/>
      <c r="BP3384" s="35"/>
      <c r="BQ3384" s="35"/>
      <c r="BR3384" s="35"/>
      <c r="BS3384" s="35"/>
      <c r="BT3384" s="35"/>
      <c r="BU3384" s="35"/>
      <c r="BV3384" s="35"/>
      <c r="BW3384" s="35"/>
      <c r="BX3384" s="35"/>
      <c r="BY3384" s="35"/>
      <c r="BZ3384" s="35"/>
      <c r="CA3384" s="35"/>
      <c r="CB3384" s="35"/>
      <c r="CC3384" s="35"/>
      <c r="CD3384" s="35"/>
      <c r="CE3384" s="35"/>
      <c r="CF3384" s="35"/>
      <c r="CG3384" s="35"/>
      <c r="CH3384" s="35"/>
    </row>
    <row r="3385" spans="1:86" ht="15.6" x14ac:dyDescent="0.3">
      <c r="A3385" s="35"/>
      <c r="B3385" s="86"/>
      <c r="C3385" s="35"/>
      <c r="D3385" s="35"/>
      <c r="E3385" s="35"/>
      <c r="F3385" s="35"/>
      <c r="G3385" s="35"/>
      <c r="H3385" s="35"/>
      <c r="I3385" s="35"/>
      <c r="J3385" s="35"/>
      <c r="K3385" s="35"/>
      <c r="L3385" s="35"/>
      <c r="M3385" s="35"/>
      <c r="N3385" s="35"/>
      <c r="O3385" s="35"/>
      <c r="P3385" s="35"/>
      <c r="Q3385" s="35"/>
      <c r="R3385" s="35"/>
      <c r="S3385" s="35"/>
      <c r="T3385" s="17">
        <f t="shared" si="7513"/>
        <v>49401</v>
      </c>
      <c r="U3385" s="216">
        <f t="shared" si="7506"/>
        <v>1</v>
      </c>
      <c r="V3385" s="216">
        <f t="shared" si="7513"/>
        <v>3380</v>
      </c>
      <c r="W3385" s="16">
        <f t="shared" si="7520"/>
        <v>9.2602739726027394</v>
      </c>
      <c r="X3385" s="16" t="e">
        <f>IF(Template!$F$7="Linear interpolation",LinInterp($I$5:$I$22,$G$5:$G$22,W3385),CubicSpline($I$5:$I$22,$G$5:$G$22,W3385))</f>
        <v>#VALUE!</v>
      </c>
      <c r="Y3385" s="221" t="e">
        <f t="shared" si="7507"/>
        <v>#VALUE!</v>
      </c>
      <c r="Z3385" s="221" t="e">
        <f>Y3385/PRODUCT($AA$6:AA3384)</f>
        <v>#VALUE!</v>
      </c>
      <c r="AA3385" s="16" t="e">
        <f t="shared" si="7514"/>
        <v>#VALUE!</v>
      </c>
      <c r="AB3385" s="10" t="e">
        <f t="shared" si="7515"/>
        <v>#VALUE!</v>
      </c>
      <c r="AC3385" s="90">
        <f t="shared" si="7508"/>
        <v>3385</v>
      </c>
      <c r="AD3385" s="17">
        <f t="shared" si="7516"/>
        <v>49378</v>
      </c>
      <c r="AE3385" s="16" t="e">
        <f t="shared" si="7509"/>
        <v>#VALUE!</v>
      </c>
      <c r="AF3385" s="10">
        <f ca="1">IFERROR(AVERAGE(INDIRECT("AE"&amp;AC3385-Template!$F$10+1):INDIRECT("AE"&amp;AC3385)),0)</f>
        <v>0</v>
      </c>
      <c r="AG3385" s="35"/>
      <c r="AH3385" s="86"/>
      <c r="AI3385" s="35"/>
      <c r="AJ3385" s="35"/>
      <c r="AK3385" s="35"/>
      <c r="AL3385" s="35"/>
      <c r="AM3385" s="35"/>
      <c r="AN3385" s="35"/>
      <c r="AO3385" s="35"/>
      <c r="AP3385" s="35"/>
      <c r="AQ3385" s="35"/>
      <c r="AR3385" s="35"/>
      <c r="AS3385" s="35"/>
      <c r="AT3385" s="35"/>
      <c r="AU3385" s="35"/>
      <c r="AV3385" s="35"/>
      <c r="AW3385" s="35"/>
      <c r="AX3385" s="35"/>
      <c r="AY3385" s="35"/>
      <c r="AZ3385" s="17">
        <f t="shared" ref="AZ3385" si="7624">AZ3384+1</f>
        <v>49401</v>
      </c>
      <c r="BA3385" s="216">
        <f t="shared" si="7532"/>
        <v>1</v>
      </c>
      <c r="BB3385" s="216">
        <f t="shared" ref="BB3385" si="7625">BB3384+1</f>
        <v>3380</v>
      </c>
      <c r="BC3385" s="16">
        <f t="shared" si="7534"/>
        <v>9.2602739726027394</v>
      </c>
      <c r="BD3385" s="16">
        <f>IF(Template!$F$7="Linear interpolation",LinInterp($AO$5:$AO$18,$AM$5:$AM$18,BC3385),CubicSpline($AO$5:$AO$18,$AM$5:$AM$18,BC3385))</f>
        <v>14.149927104384027</v>
      </c>
      <c r="BE3385" s="221">
        <f t="shared" si="7613"/>
        <v>3.4059648301894829</v>
      </c>
      <c r="BF3385" s="221">
        <f>BE3385/PRODUCT($BG$6:BG3384)</f>
        <v>1.0003626184587375</v>
      </c>
      <c r="BG3385" s="16">
        <f t="shared" si="7535"/>
        <v>1.0003626184587375</v>
      </c>
      <c r="BH3385" s="10">
        <f t="shared" si="7536"/>
        <v>13.235573743919815</v>
      </c>
      <c r="BI3385" s="90"/>
      <c r="BJ3385" s="17">
        <f t="shared" si="7519"/>
        <v>49378</v>
      </c>
      <c r="BK3385" s="16">
        <f t="shared" si="7512"/>
        <v>13.234993598918887</v>
      </c>
      <c r="BL3385" s="10">
        <f ca="1">IFERROR(AVERAGE(INDIRECT("BK"&amp;AC3385-Template!$F$10+1):INDIRECT("BK"&amp;AC3385)),0)</f>
        <v>13.234684967450663</v>
      </c>
      <c r="BM3385" s="35"/>
      <c r="BN3385" s="86"/>
      <c r="BO3385" s="35"/>
      <c r="BP3385" s="35"/>
      <c r="BQ3385" s="35"/>
      <c r="BR3385" s="35"/>
      <c r="BS3385" s="35"/>
      <c r="BT3385" s="35"/>
      <c r="BU3385" s="35"/>
      <c r="BV3385" s="35"/>
      <c r="BW3385" s="35"/>
      <c r="BX3385" s="35"/>
      <c r="BY3385" s="35"/>
      <c r="BZ3385" s="35"/>
      <c r="CA3385" s="35"/>
      <c r="CB3385" s="35"/>
      <c r="CC3385" s="35"/>
      <c r="CD3385" s="35"/>
      <c r="CE3385" s="35"/>
      <c r="CF3385" s="35"/>
      <c r="CG3385" s="35"/>
      <c r="CH3385" s="35"/>
    </row>
    <row r="3386" spans="1:86" ht="15.6" x14ac:dyDescent="0.3">
      <c r="A3386" s="35"/>
      <c r="B3386" s="86"/>
      <c r="C3386" s="35"/>
      <c r="D3386" s="35"/>
      <c r="E3386" s="35"/>
      <c r="F3386" s="35"/>
      <c r="G3386" s="35"/>
      <c r="H3386" s="35"/>
      <c r="I3386" s="35"/>
      <c r="J3386" s="35"/>
      <c r="K3386" s="35"/>
      <c r="L3386" s="35"/>
      <c r="M3386" s="35"/>
      <c r="N3386" s="35"/>
      <c r="O3386" s="35"/>
      <c r="P3386" s="35"/>
      <c r="Q3386" s="35"/>
      <c r="R3386" s="35"/>
      <c r="S3386" s="35"/>
      <c r="T3386" s="17">
        <f t="shared" si="7513"/>
        <v>49402</v>
      </c>
      <c r="U3386" s="216">
        <f t="shared" si="7506"/>
        <v>2</v>
      </c>
      <c r="V3386" s="216">
        <f t="shared" si="7513"/>
        <v>3381</v>
      </c>
      <c r="W3386" s="16">
        <f t="shared" si="7520"/>
        <v>9.2630136986301377</v>
      </c>
      <c r="X3386" s="16" t="e">
        <f>IF(Template!$F$7="Linear interpolation",LinInterp($I$5:$I$22,$G$5:$G$22,W3386),CubicSpline($I$5:$I$22,$G$5:$G$22,W3386))</f>
        <v>#VALUE!</v>
      </c>
      <c r="Y3386" s="221" t="e">
        <f t="shared" si="7507"/>
        <v>#VALUE!</v>
      </c>
      <c r="Z3386" s="221" t="e">
        <f>Y3386/PRODUCT($AA$6:AA3385)</f>
        <v>#VALUE!</v>
      </c>
      <c r="AA3386" s="16" t="e">
        <f t="shared" si="7514"/>
        <v>#VALUE!</v>
      </c>
      <c r="AB3386" s="10" t="e">
        <f t="shared" si="7515"/>
        <v>#VALUE!</v>
      </c>
      <c r="AC3386" s="90">
        <f t="shared" si="7508"/>
        <v>3386</v>
      </c>
      <c r="AD3386" s="17">
        <f t="shared" si="7516"/>
        <v>49379</v>
      </c>
      <c r="AE3386" s="16" t="e">
        <f t="shared" si="7509"/>
        <v>#VALUE!</v>
      </c>
      <c r="AF3386" s="10">
        <f ca="1">IFERROR(AVERAGE(INDIRECT("AE"&amp;AC3386-Template!$F$10+1):INDIRECT("AE"&amp;AC3386)),0)</f>
        <v>0</v>
      </c>
      <c r="AG3386" s="35"/>
      <c r="AH3386" s="86"/>
      <c r="AI3386" s="35"/>
      <c r="AJ3386" s="35"/>
      <c r="AK3386" s="35"/>
      <c r="AL3386" s="35"/>
      <c r="AM3386" s="35"/>
      <c r="AN3386" s="35"/>
      <c r="AO3386" s="35"/>
      <c r="AP3386" s="35"/>
      <c r="AQ3386" s="35"/>
      <c r="AR3386" s="35"/>
      <c r="AS3386" s="35"/>
      <c r="AT3386" s="35"/>
      <c r="AU3386" s="35"/>
      <c r="AV3386" s="35"/>
      <c r="AW3386" s="35"/>
      <c r="AX3386" s="35"/>
      <c r="AY3386" s="35"/>
      <c r="AZ3386" s="17">
        <f t="shared" ref="AZ3386" si="7626">AZ3385+1</f>
        <v>49402</v>
      </c>
      <c r="BA3386" s="216">
        <f t="shared" si="7532"/>
        <v>2</v>
      </c>
      <c r="BB3386" s="216">
        <f t="shared" ref="BB3386" si="7627">BB3385+1</f>
        <v>3381</v>
      </c>
      <c r="BC3386" s="16">
        <f t="shared" si="7534"/>
        <v>9.2630136986301377</v>
      </c>
      <c r="BD3386" s="16">
        <f>IF(Template!$F$7="Linear interpolation",LinInterp($AO$5:$AO$18,$AM$5:$AM$18,BC3386),CubicSpline($AO$5:$AO$18,$AM$5:$AM$18,BC3386))</f>
        <v>14.14992672546243</v>
      </c>
      <c r="BE3386" s="221">
        <f t="shared" si="7613"/>
        <v>3.4071998919787663</v>
      </c>
      <c r="BF3386" s="221">
        <f>BE3386/PRODUCT($BG$6:BG3385)</f>
        <v>1.00036261730548</v>
      </c>
      <c r="BG3386" s="16">
        <f t="shared" si="7535"/>
        <v>1.00036261730548</v>
      </c>
      <c r="BH3386" s="10">
        <f t="shared" si="7536"/>
        <v>13.235531650021448</v>
      </c>
      <c r="BI3386" s="90"/>
      <c r="BJ3386" s="17">
        <f t="shared" si="7519"/>
        <v>49379</v>
      </c>
      <c r="BK3386" s="16">
        <f t="shared" si="7512"/>
        <v>13.234993598918887</v>
      </c>
      <c r="BL3386" s="10">
        <f ca="1">IFERROR(AVERAGE(INDIRECT("BK"&amp;AC3386-Template!$F$10+1):INDIRECT("BK"&amp;AC3386)),0)</f>
        <v>13.234706491169183</v>
      </c>
      <c r="BM3386" s="35"/>
      <c r="BN3386" s="86"/>
      <c r="BO3386" s="35"/>
      <c r="BP3386" s="35"/>
      <c r="BQ3386" s="35"/>
      <c r="BR3386" s="35"/>
      <c r="BS3386" s="35"/>
      <c r="BT3386" s="35"/>
      <c r="BU3386" s="35"/>
      <c r="BV3386" s="35"/>
      <c r="BW3386" s="35"/>
      <c r="BX3386" s="35"/>
      <c r="BY3386" s="35"/>
      <c r="BZ3386" s="35"/>
      <c r="CA3386" s="35"/>
      <c r="CB3386" s="35"/>
      <c r="CC3386" s="35"/>
      <c r="CD3386" s="35"/>
      <c r="CE3386" s="35"/>
      <c r="CF3386" s="35"/>
      <c r="CG3386" s="35"/>
      <c r="CH3386" s="35"/>
    </row>
    <row r="3387" spans="1:86" ht="15.6" x14ac:dyDescent="0.3">
      <c r="A3387" s="35"/>
      <c r="B3387" s="86"/>
      <c r="C3387" s="35"/>
      <c r="D3387" s="35"/>
      <c r="E3387" s="35"/>
      <c r="F3387" s="35"/>
      <c r="G3387" s="35"/>
      <c r="H3387" s="35"/>
      <c r="I3387" s="35"/>
      <c r="J3387" s="35"/>
      <c r="K3387" s="35"/>
      <c r="L3387" s="35"/>
      <c r="M3387" s="35"/>
      <c r="N3387" s="35"/>
      <c r="O3387" s="35"/>
      <c r="P3387" s="35"/>
      <c r="Q3387" s="35"/>
      <c r="R3387" s="35"/>
      <c r="S3387" s="35"/>
      <c r="T3387" s="17">
        <f t="shared" si="7513"/>
        <v>49403</v>
      </c>
      <c r="U3387" s="216">
        <f t="shared" si="7506"/>
        <v>3</v>
      </c>
      <c r="V3387" s="216">
        <f t="shared" si="7513"/>
        <v>3382</v>
      </c>
      <c r="W3387" s="16">
        <f t="shared" si="7520"/>
        <v>9.2657534246575342</v>
      </c>
      <c r="X3387" s="16" t="e">
        <f>IF(Template!$F$7="Linear interpolation",LinInterp($I$5:$I$22,$G$5:$G$22,W3387),CubicSpline($I$5:$I$22,$G$5:$G$22,W3387))</f>
        <v>#VALUE!</v>
      </c>
      <c r="Y3387" s="221" t="e">
        <f t="shared" si="7507"/>
        <v>#VALUE!</v>
      </c>
      <c r="Z3387" s="221" t="e">
        <f>Y3387/PRODUCT($AA$6:AA3386)</f>
        <v>#VALUE!</v>
      </c>
      <c r="AA3387" s="16" t="e">
        <f t="shared" si="7514"/>
        <v>#VALUE!</v>
      </c>
      <c r="AB3387" s="10" t="e">
        <f t="shared" si="7515"/>
        <v>#VALUE!</v>
      </c>
      <c r="AC3387" s="90">
        <f t="shared" si="7508"/>
        <v>3387</v>
      </c>
      <c r="AD3387" s="17">
        <f t="shared" si="7516"/>
        <v>49380</v>
      </c>
      <c r="AE3387" s="16" t="e">
        <f t="shared" si="7509"/>
        <v>#VALUE!</v>
      </c>
      <c r="AF3387" s="10">
        <f ca="1">IFERROR(AVERAGE(INDIRECT("AE"&amp;AC3387-Template!$F$10+1):INDIRECT("AE"&amp;AC3387)),0)</f>
        <v>0</v>
      </c>
      <c r="AG3387" s="35"/>
      <c r="AH3387" s="86"/>
      <c r="AI3387" s="35"/>
      <c r="AJ3387" s="35"/>
      <c r="AK3387" s="35"/>
      <c r="AL3387" s="35"/>
      <c r="AM3387" s="35"/>
      <c r="AN3387" s="35"/>
      <c r="AO3387" s="35"/>
      <c r="AP3387" s="35"/>
      <c r="AQ3387" s="35"/>
      <c r="AR3387" s="35"/>
      <c r="AS3387" s="35"/>
      <c r="AT3387" s="35"/>
      <c r="AU3387" s="35"/>
      <c r="AV3387" s="35"/>
      <c r="AW3387" s="35"/>
      <c r="AX3387" s="35"/>
      <c r="AY3387" s="35"/>
      <c r="AZ3387" s="17">
        <f t="shared" ref="AZ3387" si="7628">AZ3386+1</f>
        <v>49403</v>
      </c>
      <c r="BA3387" s="216">
        <f t="shared" si="7532"/>
        <v>3</v>
      </c>
      <c r="BB3387" s="216">
        <f t="shared" ref="BB3387" si="7629">BB3386+1</f>
        <v>3382</v>
      </c>
      <c r="BC3387" s="16">
        <f t="shared" si="7534"/>
        <v>9.2657534246575342</v>
      </c>
      <c r="BD3387" s="16">
        <f>IF(Template!$F$7="Linear interpolation",LinInterp($AO$5:$AO$18,$AM$5:$AM$18,BC3387),CubicSpline($AO$5:$AO$18,$AM$5:$AM$18,BC3387))</f>
        <v>14.149926353764272</v>
      </c>
      <c r="BE3387" s="221">
        <f t="shared" si="7613"/>
        <v>3.4084354035593312</v>
      </c>
      <c r="BF3387" s="221">
        <f>BE3387/PRODUCT($BG$6:BG3386)</f>
        <v>1.0003626178738365</v>
      </c>
      <c r="BG3387" s="16">
        <f t="shared" si="7535"/>
        <v>1.0003626178738365</v>
      </c>
      <c r="BH3387" s="10">
        <f t="shared" si="7536"/>
        <v>13.235552395032713</v>
      </c>
      <c r="BI3387" s="90"/>
      <c r="BJ3387" s="17">
        <f t="shared" si="7519"/>
        <v>49380</v>
      </c>
      <c r="BK3387" s="16">
        <f t="shared" si="7512"/>
        <v>13.235126745128611</v>
      </c>
      <c r="BL3387" s="10">
        <f ca="1">IFERROR(AVERAGE(INDIRECT("BK"&amp;AC3387-Template!$F$10+1):INDIRECT("BK"&amp;AC3387)),0)</f>
        <v>13.23473245309469</v>
      </c>
      <c r="BM3387" s="35"/>
      <c r="BN3387" s="86"/>
      <c r="BO3387" s="35"/>
      <c r="BP3387" s="35"/>
      <c r="BQ3387" s="35"/>
      <c r="BR3387" s="35"/>
      <c r="BS3387" s="35"/>
      <c r="BT3387" s="35"/>
      <c r="BU3387" s="35"/>
      <c r="BV3387" s="35"/>
      <c r="BW3387" s="35"/>
      <c r="BX3387" s="35"/>
      <c r="BY3387" s="35"/>
      <c r="BZ3387" s="35"/>
      <c r="CA3387" s="35"/>
      <c r="CB3387" s="35"/>
      <c r="CC3387" s="35"/>
      <c r="CD3387" s="35"/>
      <c r="CE3387" s="35"/>
      <c r="CF3387" s="35"/>
      <c r="CG3387" s="35"/>
      <c r="CH3387" s="35"/>
    </row>
    <row r="3388" spans="1:86" ht="15.6" x14ac:dyDescent="0.3">
      <c r="A3388" s="35"/>
      <c r="B3388" s="86"/>
      <c r="C3388" s="35"/>
      <c r="D3388" s="35"/>
      <c r="E3388" s="35"/>
      <c r="F3388" s="35"/>
      <c r="G3388" s="35"/>
      <c r="H3388" s="35"/>
      <c r="I3388" s="35"/>
      <c r="J3388" s="35"/>
      <c r="K3388" s="35"/>
      <c r="L3388" s="35"/>
      <c r="M3388" s="35"/>
      <c r="N3388" s="35"/>
      <c r="O3388" s="35"/>
      <c r="P3388" s="35"/>
      <c r="Q3388" s="35"/>
      <c r="R3388" s="35"/>
      <c r="S3388" s="35"/>
      <c r="T3388" s="17">
        <f t="shared" si="7513"/>
        <v>49404</v>
      </c>
      <c r="U3388" s="216">
        <f t="shared" si="7506"/>
        <v>4</v>
      </c>
      <c r="V3388" s="216">
        <f t="shared" si="7513"/>
        <v>3383</v>
      </c>
      <c r="W3388" s="16">
        <f t="shared" si="7520"/>
        <v>9.2684931506849306</v>
      </c>
      <c r="X3388" s="16" t="e">
        <f>IF(Template!$F$7="Linear interpolation",LinInterp($I$5:$I$22,$G$5:$G$22,W3388),CubicSpline($I$5:$I$22,$G$5:$G$22,W3388))</f>
        <v>#VALUE!</v>
      </c>
      <c r="Y3388" s="221" t="e">
        <f t="shared" si="7507"/>
        <v>#VALUE!</v>
      </c>
      <c r="Z3388" s="221" t="e">
        <f>Y3388/PRODUCT($AA$6:AA3387)</f>
        <v>#VALUE!</v>
      </c>
      <c r="AA3388" s="16" t="e">
        <f t="shared" si="7514"/>
        <v>#VALUE!</v>
      </c>
      <c r="AB3388" s="10" t="e">
        <f t="shared" si="7515"/>
        <v>#VALUE!</v>
      </c>
      <c r="AC3388" s="90">
        <f t="shared" si="7508"/>
        <v>3388</v>
      </c>
      <c r="AD3388" s="17">
        <f t="shared" si="7516"/>
        <v>49381</v>
      </c>
      <c r="AE3388" s="16" t="e">
        <f t="shared" si="7509"/>
        <v>#VALUE!</v>
      </c>
      <c r="AF3388" s="10">
        <f ca="1">IFERROR(AVERAGE(INDIRECT("AE"&amp;AC3388-Template!$F$10+1):INDIRECT("AE"&amp;AC3388)),0)</f>
        <v>0</v>
      </c>
      <c r="AG3388" s="35"/>
      <c r="AH3388" s="86"/>
      <c r="AI3388" s="35"/>
      <c r="AJ3388" s="35"/>
      <c r="AK3388" s="35"/>
      <c r="AL3388" s="35"/>
      <c r="AM3388" s="35"/>
      <c r="AN3388" s="35"/>
      <c r="AO3388" s="35"/>
      <c r="AP3388" s="35"/>
      <c r="AQ3388" s="35"/>
      <c r="AR3388" s="35"/>
      <c r="AS3388" s="35"/>
      <c r="AT3388" s="35"/>
      <c r="AU3388" s="35"/>
      <c r="AV3388" s="35"/>
      <c r="AW3388" s="35"/>
      <c r="AX3388" s="35"/>
      <c r="AY3388" s="35"/>
      <c r="AZ3388" s="17">
        <f t="shared" ref="AZ3388" si="7630">AZ3387+1</f>
        <v>49404</v>
      </c>
      <c r="BA3388" s="216">
        <f t="shared" si="7532"/>
        <v>4</v>
      </c>
      <c r="BB3388" s="216">
        <f t="shared" ref="BB3388" si="7631">BB3387+1</f>
        <v>3383</v>
      </c>
      <c r="BC3388" s="16">
        <f t="shared" si="7534"/>
        <v>9.2684931506849306</v>
      </c>
      <c r="BD3388" s="16">
        <f>IF(Template!$F$7="Linear interpolation",LinInterp($AO$5:$AO$18,$AM$5:$AM$18,BC3388),CubicSpline($AO$5:$AO$18,$AM$5:$AM$18,BC3388))</f>
        <v>14.149925989262695</v>
      </c>
      <c r="BE3388" s="221">
        <f t="shared" si="7613"/>
        <v>3.4096713650900279</v>
      </c>
      <c r="BF3388" s="221">
        <f>BE3388/PRODUCT($BG$6:BG3387)</f>
        <v>1.0003626184405332</v>
      </c>
      <c r="BG3388" s="16">
        <f t="shared" si="7535"/>
        <v>1.0003626184405332</v>
      </c>
      <c r="BH3388" s="10">
        <f t="shared" si="7536"/>
        <v>13.235573079461883</v>
      </c>
      <c r="BI3388" s="90"/>
      <c r="BJ3388" s="17">
        <f t="shared" si="7519"/>
        <v>49381</v>
      </c>
      <c r="BK3388" s="16">
        <f t="shared" si="7512"/>
        <v>13.235082168604361</v>
      </c>
      <c r="BL3388" s="10">
        <f ca="1">IFERROR(AVERAGE(INDIRECT("BK"&amp;AC3388-Template!$F$10+1):INDIRECT("BK"&amp;AC3388)),0)</f>
        <v>13.234756929136058</v>
      </c>
      <c r="BM3388" s="35"/>
      <c r="BN3388" s="86"/>
      <c r="BO3388" s="35"/>
      <c r="BP3388" s="35"/>
      <c r="BQ3388" s="35"/>
      <c r="BR3388" s="35"/>
      <c r="BS3388" s="35"/>
      <c r="BT3388" s="35"/>
      <c r="BU3388" s="35"/>
      <c r="BV3388" s="35"/>
      <c r="BW3388" s="35"/>
      <c r="BX3388" s="35"/>
      <c r="BY3388" s="35"/>
      <c r="BZ3388" s="35"/>
      <c r="CA3388" s="35"/>
      <c r="CB3388" s="35"/>
      <c r="CC3388" s="35"/>
      <c r="CD3388" s="35"/>
      <c r="CE3388" s="35"/>
      <c r="CF3388" s="35"/>
      <c r="CG3388" s="35"/>
      <c r="CH3388" s="35"/>
    </row>
    <row r="3389" spans="1:86" ht="15.6" x14ac:dyDescent="0.3">
      <c r="A3389" s="35"/>
      <c r="B3389" s="86"/>
      <c r="C3389" s="35"/>
      <c r="D3389" s="35"/>
      <c r="E3389" s="35"/>
      <c r="F3389" s="35"/>
      <c r="G3389" s="35"/>
      <c r="H3389" s="35"/>
      <c r="I3389" s="35"/>
      <c r="J3389" s="35"/>
      <c r="K3389" s="35"/>
      <c r="L3389" s="35"/>
      <c r="M3389" s="35"/>
      <c r="N3389" s="35"/>
      <c r="O3389" s="35"/>
      <c r="P3389" s="35"/>
      <c r="Q3389" s="35"/>
      <c r="R3389" s="35"/>
      <c r="S3389" s="35"/>
      <c r="T3389" s="17">
        <f t="shared" si="7513"/>
        <v>49405</v>
      </c>
      <c r="U3389" s="216">
        <f t="shared" si="7506"/>
        <v>5</v>
      </c>
      <c r="V3389" s="216">
        <f t="shared" si="7513"/>
        <v>3384</v>
      </c>
      <c r="W3389" s="16">
        <f t="shared" si="7520"/>
        <v>9.2712328767123289</v>
      </c>
      <c r="X3389" s="16" t="e">
        <f>IF(Template!$F$7="Linear interpolation",LinInterp($I$5:$I$22,$G$5:$G$22,W3389),CubicSpline($I$5:$I$22,$G$5:$G$22,W3389))</f>
        <v>#VALUE!</v>
      </c>
      <c r="Y3389" s="221" t="e">
        <f t="shared" si="7507"/>
        <v>#VALUE!</v>
      </c>
      <c r="Z3389" s="221" t="e">
        <f>Y3389/PRODUCT($AA$6:AA3388)</f>
        <v>#VALUE!</v>
      </c>
      <c r="AA3389" s="16" t="e">
        <f t="shared" si="7514"/>
        <v>#VALUE!</v>
      </c>
      <c r="AB3389" s="10" t="e">
        <f t="shared" si="7515"/>
        <v>#VALUE!</v>
      </c>
      <c r="AC3389" s="90">
        <f t="shared" si="7508"/>
        <v>3389</v>
      </c>
      <c r="AD3389" s="17">
        <f t="shared" si="7516"/>
        <v>49382</v>
      </c>
      <c r="AE3389" s="16" t="e">
        <f t="shared" si="7509"/>
        <v>#VALUE!</v>
      </c>
      <c r="AF3389" s="10">
        <f ca="1">IFERROR(AVERAGE(INDIRECT("AE"&amp;AC3389-Template!$F$10+1):INDIRECT("AE"&amp;AC3389)),0)</f>
        <v>0</v>
      </c>
      <c r="AG3389" s="35"/>
      <c r="AH3389" s="86"/>
      <c r="AI3389" s="35"/>
      <c r="AJ3389" s="35"/>
      <c r="AK3389" s="35"/>
      <c r="AL3389" s="35"/>
      <c r="AM3389" s="35"/>
      <c r="AN3389" s="35"/>
      <c r="AO3389" s="35"/>
      <c r="AP3389" s="35"/>
      <c r="AQ3389" s="35"/>
      <c r="AR3389" s="35"/>
      <c r="AS3389" s="35"/>
      <c r="AT3389" s="35"/>
      <c r="AU3389" s="35"/>
      <c r="AV3389" s="35"/>
      <c r="AW3389" s="35"/>
      <c r="AX3389" s="35"/>
      <c r="AY3389" s="35"/>
      <c r="AZ3389" s="17">
        <f t="shared" ref="AZ3389" si="7632">AZ3388+1</f>
        <v>49405</v>
      </c>
      <c r="BA3389" s="216">
        <f t="shared" si="7532"/>
        <v>5</v>
      </c>
      <c r="BB3389" s="216">
        <f t="shared" ref="BB3389" si="7633">BB3388+1</f>
        <v>3384</v>
      </c>
      <c r="BC3389" s="16">
        <f t="shared" si="7534"/>
        <v>9.2712328767123289</v>
      </c>
      <c r="BD3389" s="16">
        <f>IF(Template!$F$7="Linear interpolation",LinInterp($AO$5:$AO$18,$AM$5:$AM$18,BC3389),CubicSpline($AO$5:$AO$18,$AM$5:$AM$18,BC3389))</f>
        <v>14.14992563193085</v>
      </c>
      <c r="BE3389" s="221">
        <f t="shared" si="7613"/>
        <v>3.4109077767297356</v>
      </c>
      <c r="BF3389" s="221">
        <f>BE3389/PRODUCT($BG$6:BG3388)</f>
        <v>1.0003626190055637</v>
      </c>
      <c r="BG3389" s="16">
        <f t="shared" si="7535"/>
        <v>1.0003626190055637</v>
      </c>
      <c r="BH3389" s="10">
        <f t="shared" si="7536"/>
        <v>13.235593703073922</v>
      </c>
      <c r="BI3389" s="90"/>
      <c r="BJ3389" s="17">
        <f t="shared" si="7519"/>
        <v>49382</v>
      </c>
      <c r="BK3389" s="16">
        <f t="shared" si="7512"/>
        <v>13.235104164824318</v>
      </c>
      <c r="BL3389" s="10">
        <f ca="1">IFERROR(AVERAGE(INDIRECT("BK"&amp;AC3389-Template!$F$10+1):INDIRECT("BK"&amp;AC3389)),0)</f>
        <v>13.234777381175284</v>
      </c>
      <c r="BM3389" s="35"/>
      <c r="BN3389" s="86"/>
      <c r="BO3389" s="35"/>
      <c r="BP3389" s="35"/>
      <c r="BQ3389" s="35"/>
      <c r="BR3389" s="35"/>
      <c r="BS3389" s="35"/>
      <c r="BT3389" s="35"/>
      <c r="BU3389" s="35"/>
      <c r="BV3389" s="35"/>
      <c r="BW3389" s="35"/>
      <c r="BX3389" s="35"/>
      <c r="BY3389" s="35"/>
      <c r="BZ3389" s="35"/>
      <c r="CA3389" s="35"/>
      <c r="CB3389" s="35"/>
      <c r="CC3389" s="35"/>
      <c r="CD3389" s="35"/>
      <c r="CE3389" s="35"/>
      <c r="CF3389" s="35"/>
      <c r="CG3389" s="35"/>
      <c r="CH3389" s="35"/>
    </row>
    <row r="3390" spans="1:86" ht="15.6" x14ac:dyDescent="0.3">
      <c r="A3390" s="35"/>
      <c r="B3390" s="86"/>
      <c r="C3390" s="35"/>
      <c r="D3390" s="35"/>
      <c r="E3390" s="35"/>
      <c r="F3390" s="35"/>
      <c r="G3390" s="35"/>
      <c r="H3390" s="35"/>
      <c r="I3390" s="35"/>
      <c r="J3390" s="35"/>
      <c r="K3390" s="35"/>
      <c r="L3390" s="35"/>
      <c r="M3390" s="35"/>
      <c r="N3390" s="35"/>
      <c r="O3390" s="35"/>
      <c r="P3390" s="35"/>
      <c r="Q3390" s="35"/>
      <c r="R3390" s="35"/>
      <c r="S3390" s="35"/>
      <c r="T3390" s="17">
        <f t="shared" si="7513"/>
        <v>49406</v>
      </c>
      <c r="U3390" s="216">
        <f t="shared" si="7506"/>
        <v>6</v>
      </c>
      <c r="V3390" s="216">
        <f t="shared" si="7513"/>
        <v>3385</v>
      </c>
      <c r="W3390" s="16">
        <f t="shared" si="7520"/>
        <v>9.2739726027397253</v>
      </c>
      <c r="X3390" s="16" t="e">
        <f>IF(Template!$F$7="Linear interpolation",LinInterp($I$5:$I$22,$G$5:$G$22,W3390),CubicSpline($I$5:$I$22,$G$5:$G$22,W3390))</f>
        <v>#VALUE!</v>
      </c>
      <c r="Y3390" s="221" t="e">
        <f t="shared" si="7507"/>
        <v>#VALUE!</v>
      </c>
      <c r="Z3390" s="221" t="e">
        <f>Y3390/PRODUCT($AA$6:AA3389)</f>
        <v>#VALUE!</v>
      </c>
      <c r="AA3390" s="16" t="e">
        <f t="shared" si="7514"/>
        <v>#VALUE!</v>
      </c>
      <c r="AB3390" s="10" t="e">
        <f t="shared" si="7515"/>
        <v>#VALUE!</v>
      </c>
      <c r="AC3390" s="90">
        <f t="shared" si="7508"/>
        <v>3390</v>
      </c>
      <c r="AD3390" s="17">
        <f t="shared" si="7516"/>
        <v>49383</v>
      </c>
      <c r="AE3390" s="16" t="e">
        <f t="shared" si="7509"/>
        <v>#VALUE!</v>
      </c>
      <c r="AF3390" s="10">
        <f ca="1">IFERROR(AVERAGE(INDIRECT("AE"&amp;AC3390-Template!$F$10+1):INDIRECT("AE"&amp;AC3390)),0)</f>
        <v>0</v>
      </c>
      <c r="AG3390" s="35"/>
      <c r="AH3390" s="86"/>
      <c r="AI3390" s="35"/>
      <c r="AJ3390" s="35"/>
      <c r="AK3390" s="35"/>
      <c r="AL3390" s="35"/>
      <c r="AM3390" s="35"/>
      <c r="AN3390" s="35"/>
      <c r="AO3390" s="35"/>
      <c r="AP3390" s="35"/>
      <c r="AQ3390" s="35"/>
      <c r="AR3390" s="35"/>
      <c r="AS3390" s="35"/>
      <c r="AT3390" s="35"/>
      <c r="AU3390" s="35"/>
      <c r="AV3390" s="35"/>
      <c r="AW3390" s="35"/>
      <c r="AX3390" s="35"/>
      <c r="AY3390" s="35"/>
      <c r="AZ3390" s="17">
        <f t="shared" ref="AZ3390" si="7634">AZ3389+1</f>
        <v>49406</v>
      </c>
      <c r="BA3390" s="216">
        <f t="shared" si="7532"/>
        <v>6</v>
      </c>
      <c r="BB3390" s="216">
        <f t="shared" ref="BB3390" si="7635">BB3389+1</f>
        <v>3385</v>
      </c>
      <c r="BC3390" s="16">
        <f t="shared" si="7534"/>
        <v>9.2739726027397253</v>
      </c>
      <c r="BD3390" s="16">
        <f>IF(Template!$F$7="Linear interpolation",LinInterp($AO$5:$AO$18,$AM$5:$AM$18,BC3390),CubicSpline($AO$5:$AO$18,$AM$5:$AM$18,BC3390))</f>
        <v>14.149925281741881</v>
      </c>
      <c r="BE3390" s="221">
        <f t="shared" si="7613"/>
        <v>3.4121446386373919</v>
      </c>
      <c r="BF3390" s="221">
        <f>BE3390/PRODUCT($BG$6:BG3389)</f>
        <v>1.0003626195689297</v>
      </c>
      <c r="BG3390" s="16">
        <f t="shared" si="7535"/>
        <v>1.0003626190055637</v>
      </c>
      <c r="BH3390" s="10">
        <f t="shared" si="7536"/>
        <v>13.235593703073922</v>
      </c>
      <c r="BI3390" s="90"/>
      <c r="BJ3390" s="17">
        <f t="shared" si="7519"/>
        <v>49383</v>
      </c>
      <c r="BK3390" s="16">
        <f t="shared" si="7512"/>
        <v>13.235126102480233</v>
      </c>
      <c r="BL3390" s="10">
        <f ca="1">IFERROR(AVERAGE(INDIRECT("BK"&amp;AC3390-Template!$F$10+1):INDIRECT("BK"&amp;AC3390)),0)</f>
        <v>13.234800156397231</v>
      </c>
      <c r="BM3390" s="35"/>
      <c r="BN3390" s="86"/>
      <c r="BO3390" s="35"/>
      <c r="BP3390" s="35"/>
      <c r="BQ3390" s="35"/>
      <c r="BR3390" s="35"/>
      <c r="BS3390" s="35"/>
      <c r="BT3390" s="35"/>
      <c r="BU3390" s="35"/>
      <c r="BV3390" s="35"/>
      <c r="BW3390" s="35"/>
      <c r="BX3390" s="35"/>
      <c r="BY3390" s="35"/>
      <c r="BZ3390" s="35"/>
      <c r="CA3390" s="35"/>
      <c r="CB3390" s="35"/>
      <c r="CC3390" s="35"/>
      <c r="CD3390" s="35"/>
      <c r="CE3390" s="35"/>
      <c r="CF3390" s="35"/>
      <c r="CG3390" s="35"/>
      <c r="CH3390" s="35"/>
    </row>
    <row r="3391" spans="1:86" ht="15.6" x14ac:dyDescent="0.3">
      <c r="A3391" s="35"/>
      <c r="B3391" s="86"/>
      <c r="C3391" s="35"/>
      <c r="D3391" s="35"/>
      <c r="E3391" s="35"/>
      <c r="F3391" s="35"/>
      <c r="G3391" s="35"/>
      <c r="H3391" s="35"/>
      <c r="I3391" s="35"/>
      <c r="J3391" s="35"/>
      <c r="K3391" s="35"/>
      <c r="L3391" s="35"/>
      <c r="M3391" s="35"/>
      <c r="N3391" s="35"/>
      <c r="O3391" s="35"/>
      <c r="P3391" s="35"/>
      <c r="Q3391" s="35"/>
      <c r="R3391" s="35"/>
      <c r="S3391" s="35"/>
      <c r="T3391" s="17">
        <f t="shared" si="7513"/>
        <v>49407</v>
      </c>
      <c r="U3391" s="216">
        <f t="shared" si="7506"/>
        <v>7</v>
      </c>
      <c r="V3391" s="216">
        <f t="shared" si="7513"/>
        <v>3386</v>
      </c>
      <c r="W3391" s="16">
        <f t="shared" si="7520"/>
        <v>9.2767123287671236</v>
      </c>
      <c r="X3391" s="16" t="e">
        <f>IF(Template!$F$7="Linear interpolation",LinInterp($I$5:$I$22,$G$5:$G$22,W3391),CubicSpline($I$5:$I$22,$G$5:$G$22,W3391))</f>
        <v>#VALUE!</v>
      </c>
      <c r="Y3391" s="221" t="e">
        <f t="shared" si="7507"/>
        <v>#VALUE!</v>
      </c>
      <c r="Z3391" s="221" t="e">
        <f>Y3391/PRODUCT($AA$6:AA3390)</f>
        <v>#VALUE!</v>
      </c>
      <c r="AA3391" s="16" t="e">
        <f t="shared" si="7514"/>
        <v>#VALUE!</v>
      </c>
      <c r="AB3391" s="10" t="e">
        <f t="shared" si="7515"/>
        <v>#VALUE!</v>
      </c>
      <c r="AC3391" s="90">
        <f t="shared" si="7508"/>
        <v>3391</v>
      </c>
      <c r="AD3391" s="17">
        <f t="shared" si="7516"/>
        <v>49384</v>
      </c>
      <c r="AE3391" s="16" t="e">
        <f t="shared" si="7509"/>
        <v>#VALUE!</v>
      </c>
      <c r="AF3391" s="10">
        <f ca="1">IFERROR(AVERAGE(INDIRECT("AE"&amp;AC3391-Template!$F$10+1):INDIRECT("AE"&amp;AC3391)),0)</f>
        <v>0</v>
      </c>
      <c r="AG3391" s="35"/>
      <c r="AH3391" s="86"/>
      <c r="AI3391" s="35"/>
      <c r="AJ3391" s="35"/>
      <c r="AK3391" s="35"/>
      <c r="AL3391" s="35"/>
      <c r="AM3391" s="35"/>
      <c r="AN3391" s="35"/>
      <c r="AO3391" s="35"/>
      <c r="AP3391" s="35"/>
      <c r="AQ3391" s="35"/>
      <c r="AR3391" s="35"/>
      <c r="AS3391" s="35"/>
      <c r="AT3391" s="35"/>
      <c r="AU3391" s="35"/>
      <c r="AV3391" s="35"/>
      <c r="AW3391" s="35"/>
      <c r="AX3391" s="35"/>
      <c r="AY3391" s="35"/>
      <c r="AZ3391" s="17">
        <f t="shared" ref="AZ3391" si="7636">AZ3390+1</f>
        <v>49407</v>
      </c>
      <c r="BA3391" s="216">
        <f t="shared" si="7532"/>
        <v>7</v>
      </c>
      <c r="BB3391" s="216">
        <f t="shared" ref="BB3391" si="7637">BB3390+1</f>
        <v>3386</v>
      </c>
      <c r="BC3391" s="16">
        <f t="shared" si="7534"/>
        <v>9.2767123287671236</v>
      </c>
      <c r="BD3391" s="16">
        <f>IF(Template!$F$7="Linear interpolation",LinInterp($AO$5:$AO$18,$AM$5:$AM$18,BC3391),CubicSpline($AO$5:$AO$18,$AM$5:$AM$18,BC3391))</f>
        <v>14.149924938668939</v>
      </c>
      <c r="BE3391" s="221">
        <f t="shared" si="7613"/>
        <v>3.4133819509719729</v>
      </c>
      <c r="BF3391" s="221">
        <f>BE3391/PRODUCT($BG$6:BG3390)</f>
        <v>1.0003626206939928</v>
      </c>
      <c r="BG3391" s="16">
        <f t="shared" si="7535"/>
        <v>1.0003626190055637</v>
      </c>
      <c r="BH3391" s="10">
        <f t="shared" si="7536"/>
        <v>13.235593703073922</v>
      </c>
      <c r="BI3391" s="90"/>
      <c r="BJ3391" s="17">
        <f t="shared" si="7519"/>
        <v>49384</v>
      </c>
      <c r="BK3391" s="16">
        <f t="shared" si="7512"/>
        <v>13.235147981361383</v>
      </c>
      <c r="BL3391" s="10">
        <f ca="1">IFERROR(AVERAGE(INDIRECT("BK"&amp;AC3391-Template!$F$10+1):INDIRECT("BK"&amp;AC3391)),0)</f>
        <v>13.234822874245708</v>
      </c>
      <c r="BM3391" s="35"/>
      <c r="BN3391" s="86"/>
      <c r="BO3391" s="35"/>
      <c r="BP3391" s="35"/>
      <c r="BQ3391" s="35"/>
      <c r="BR3391" s="35"/>
      <c r="BS3391" s="35"/>
      <c r="BT3391" s="35"/>
      <c r="BU3391" s="35"/>
      <c r="BV3391" s="35"/>
      <c r="BW3391" s="35"/>
      <c r="BX3391" s="35"/>
      <c r="BY3391" s="35"/>
      <c r="BZ3391" s="35"/>
      <c r="CA3391" s="35"/>
      <c r="CB3391" s="35"/>
      <c r="CC3391" s="35"/>
      <c r="CD3391" s="35"/>
      <c r="CE3391" s="35"/>
      <c r="CF3391" s="35"/>
      <c r="CG3391" s="35"/>
      <c r="CH3391" s="35"/>
    </row>
    <row r="3392" spans="1:86" ht="15.6" x14ac:dyDescent="0.3">
      <c r="A3392" s="35"/>
      <c r="B3392" s="86"/>
      <c r="C3392" s="35"/>
      <c r="D3392" s="35"/>
      <c r="E3392" s="35"/>
      <c r="F3392" s="35"/>
      <c r="G3392" s="35"/>
      <c r="H3392" s="35"/>
      <c r="I3392" s="35"/>
      <c r="J3392" s="35"/>
      <c r="K3392" s="35"/>
      <c r="L3392" s="35"/>
      <c r="M3392" s="35"/>
      <c r="N3392" s="35"/>
      <c r="O3392" s="35"/>
      <c r="P3392" s="35"/>
      <c r="Q3392" s="35"/>
      <c r="R3392" s="35"/>
      <c r="S3392" s="35"/>
      <c r="T3392" s="17">
        <f t="shared" si="7513"/>
        <v>49408</v>
      </c>
      <c r="U3392" s="216">
        <f t="shared" si="7506"/>
        <v>1</v>
      </c>
      <c r="V3392" s="216">
        <f t="shared" si="7513"/>
        <v>3387</v>
      </c>
      <c r="W3392" s="16">
        <f t="shared" si="7520"/>
        <v>9.2794520547945201</v>
      </c>
      <c r="X3392" s="16" t="e">
        <f>IF(Template!$F$7="Linear interpolation",LinInterp($I$5:$I$22,$G$5:$G$22,W3392),CubicSpline($I$5:$I$22,$G$5:$G$22,W3392))</f>
        <v>#VALUE!</v>
      </c>
      <c r="Y3392" s="221" t="e">
        <f t="shared" si="7507"/>
        <v>#VALUE!</v>
      </c>
      <c r="Z3392" s="221" t="e">
        <f>Y3392/PRODUCT($AA$6:AA3391)</f>
        <v>#VALUE!</v>
      </c>
      <c r="AA3392" s="16" t="e">
        <f t="shared" si="7514"/>
        <v>#VALUE!</v>
      </c>
      <c r="AB3392" s="10" t="e">
        <f t="shared" si="7515"/>
        <v>#VALUE!</v>
      </c>
      <c r="AC3392" s="90">
        <f t="shared" si="7508"/>
        <v>3392</v>
      </c>
      <c r="AD3392" s="17">
        <f t="shared" si="7516"/>
        <v>49385</v>
      </c>
      <c r="AE3392" s="16" t="e">
        <f t="shared" si="7509"/>
        <v>#VALUE!</v>
      </c>
      <c r="AF3392" s="10">
        <f ca="1">IFERROR(AVERAGE(INDIRECT("AE"&amp;AC3392-Template!$F$10+1):INDIRECT("AE"&amp;AC3392)),0)</f>
        <v>0</v>
      </c>
      <c r="AG3392" s="35"/>
      <c r="AH3392" s="86"/>
      <c r="AI3392" s="35"/>
      <c r="AJ3392" s="35"/>
      <c r="AK3392" s="35"/>
      <c r="AL3392" s="35"/>
      <c r="AM3392" s="35"/>
      <c r="AN3392" s="35"/>
      <c r="AO3392" s="35"/>
      <c r="AP3392" s="35"/>
      <c r="AQ3392" s="35"/>
      <c r="AR3392" s="35"/>
      <c r="AS3392" s="35"/>
      <c r="AT3392" s="35"/>
      <c r="AU3392" s="35"/>
      <c r="AV3392" s="35"/>
      <c r="AW3392" s="35"/>
      <c r="AX3392" s="35"/>
      <c r="AY3392" s="35"/>
      <c r="AZ3392" s="17">
        <f t="shared" ref="AZ3392" si="7638">AZ3391+1</f>
        <v>49408</v>
      </c>
      <c r="BA3392" s="216">
        <f t="shared" si="7532"/>
        <v>1</v>
      </c>
      <c r="BB3392" s="216">
        <f t="shared" ref="BB3392" si="7639">BB3391+1</f>
        <v>3387</v>
      </c>
      <c r="BC3392" s="16">
        <f t="shared" si="7534"/>
        <v>9.2794520547945201</v>
      </c>
      <c r="BD3392" s="16">
        <f>IF(Template!$F$7="Linear interpolation",LinInterp($AO$5:$AO$18,$AM$5:$AM$18,BC3392),CubicSpline($AO$5:$AO$18,$AM$5:$AM$18,BC3392))</f>
        <v>14.149924602685166</v>
      </c>
      <c r="BE3392" s="221">
        <f t="shared" si="7613"/>
        <v>3.4146197138924963</v>
      </c>
      <c r="BF3392" s="221">
        <f>BE3392/PRODUCT($BG$6:BG3391)</f>
        <v>1.000362622379082</v>
      </c>
      <c r="BG3392" s="16">
        <f t="shared" si="7535"/>
        <v>1.000362622379082</v>
      </c>
      <c r="BH3392" s="10">
        <f t="shared" si="7536"/>
        <v>13.235716836493827</v>
      </c>
      <c r="BI3392" s="90"/>
      <c r="BJ3392" s="17">
        <f t="shared" si="7519"/>
        <v>49385</v>
      </c>
      <c r="BK3392" s="16">
        <f t="shared" si="7512"/>
        <v>13.235147981361383</v>
      </c>
      <c r="BL3392" s="10">
        <f ca="1">IFERROR(AVERAGE(INDIRECT("BK"&amp;AC3392-Template!$F$10+1):INDIRECT("BK"&amp;AC3392)),0)</f>
        <v>13.234844807290632</v>
      </c>
      <c r="BM3392" s="35"/>
      <c r="BN3392" s="86"/>
      <c r="BO3392" s="35"/>
      <c r="BP3392" s="35"/>
      <c r="BQ3392" s="35"/>
      <c r="BR3392" s="35"/>
      <c r="BS3392" s="35"/>
      <c r="BT3392" s="35"/>
      <c r="BU3392" s="35"/>
      <c r="BV3392" s="35"/>
      <c r="BW3392" s="35"/>
      <c r="BX3392" s="35"/>
      <c r="BY3392" s="35"/>
      <c r="BZ3392" s="35"/>
      <c r="CA3392" s="35"/>
      <c r="CB3392" s="35"/>
      <c r="CC3392" s="35"/>
      <c r="CD3392" s="35"/>
      <c r="CE3392" s="35"/>
      <c r="CF3392" s="35"/>
      <c r="CG3392" s="35"/>
      <c r="CH3392" s="35"/>
    </row>
    <row r="3393" spans="1:86" ht="15.6" x14ac:dyDescent="0.3">
      <c r="A3393" s="35"/>
      <c r="B3393" s="86"/>
      <c r="C3393" s="35"/>
      <c r="D3393" s="35"/>
      <c r="E3393" s="35"/>
      <c r="F3393" s="35"/>
      <c r="G3393" s="35"/>
      <c r="H3393" s="35"/>
      <c r="I3393" s="35"/>
      <c r="J3393" s="35"/>
      <c r="K3393" s="35"/>
      <c r="L3393" s="35"/>
      <c r="M3393" s="35"/>
      <c r="N3393" s="35"/>
      <c r="O3393" s="35"/>
      <c r="P3393" s="35"/>
      <c r="Q3393" s="35"/>
      <c r="R3393" s="35"/>
      <c r="S3393" s="35"/>
      <c r="T3393" s="17">
        <f t="shared" si="7513"/>
        <v>49409</v>
      </c>
      <c r="U3393" s="216">
        <f t="shared" si="7506"/>
        <v>2</v>
      </c>
      <c r="V3393" s="216">
        <f t="shared" si="7513"/>
        <v>3388</v>
      </c>
      <c r="W3393" s="16">
        <f t="shared" si="7520"/>
        <v>9.2821917808219183</v>
      </c>
      <c r="X3393" s="16" t="e">
        <f>IF(Template!$F$7="Linear interpolation",LinInterp($I$5:$I$22,$G$5:$G$22,W3393),CubicSpline($I$5:$I$22,$G$5:$G$22,W3393))</f>
        <v>#VALUE!</v>
      </c>
      <c r="Y3393" s="221" t="e">
        <f t="shared" si="7507"/>
        <v>#VALUE!</v>
      </c>
      <c r="Z3393" s="221" t="e">
        <f>Y3393/PRODUCT($AA$6:AA3392)</f>
        <v>#VALUE!</v>
      </c>
      <c r="AA3393" s="16" t="e">
        <f t="shared" si="7514"/>
        <v>#VALUE!</v>
      </c>
      <c r="AB3393" s="10" t="e">
        <f t="shared" si="7515"/>
        <v>#VALUE!</v>
      </c>
      <c r="AC3393" s="90">
        <f t="shared" si="7508"/>
        <v>3393</v>
      </c>
      <c r="AD3393" s="17">
        <f t="shared" si="7516"/>
        <v>49386</v>
      </c>
      <c r="AE3393" s="16" t="e">
        <f t="shared" si="7509"/>
        <v>#VALUE!</v>
      </c>
      <c r="AF3393" s="10">
        <f ca="1">IFERROR(AVERAGE(INDIRECT("AE"&amp;AC3393-Template!$F$10+1):INDIRECT("AE"&amp;AC3393)),0)</f>
        <v>0</v>
      </c>
      <c r="AG3393" s="35"/>
      <c r="AH3393" s="86"/>
      <c r="AI3393" s="35"/>
      <c r="AJ3393" s="35"/>
      <c r="AK3393" s="35"/>
      <c r="AL3393" s="35"/>
      <c r="AM3393" s="35"/>
      <c r="AN3393" s="35"/>
      <c r="AO3393" s="35"/>
      <c r="AP3393" s="35"/>
      <c r="AQ3393" s="35"/>
      <c r="AR3393" s="35"/>
      <c r="AS3393" s="35"/>
      <c r="AT3393" s="35"/>
      <c r="AU3393" s="35"/>
      <c r="AV3393" s="35"/>
      <c r="AW3393" s="35"/>
      <c r="AX3393" s="35"/>
      <c r="AY3393" s="35"/>
      <c r="AZ3393" s="17">
        <f t="shared" ref="AZ3393" si="7640">AZ3392+1</f>
        <v>49409</v>
      </c>
      <c r="BA3393" s="216">
        <f t="shared" si="7532"/>
        <v>2</v>
      </c>
      <c r="BB3393" s="216">
        <f t="shared" ref="BB3393" si="7641">BB3392+1</f>
        <v>3388</v>
      </c>
      <c r="BC3393" s="16">
        <f t="shared" si="7534"/>
        <v>9.2821917808219183</v>
      </c>
      <c r="BD3393" s="16">
        <f>IF(Template!$F$7="Linear interpolation",LinInterp($AO$5:$AO$18,$AM$5:$AM$18,BC3393),CubicSpline($AO$5:$AO$18,$AM$5:$AM$18,BC3393))</f>
        <v>14.149924273763713</v>
      </c>
      <c r="BE3393" s="221">
        <f t="shared" si="7613"/>
        <v>3.4158579275580285</v>
      </c>
      <c r="BF3393" s="221">
        <f>BE3393/PRODUCT($BG$6:BG3392)</f>
        <v>1.0003626212490062</v>
      </c>
      <c r="BG3393" s="16">
        <f t="shared" si="7535"/>
        <v>1.0003626212490062</v>
      </c>
      <c r="BH3393" s="10">
        <f t="shared" si="7536"/>
        <v>13.235675588726735</v>
      </c>
      <c r="BI3393" s="90"/>
      <c r="BJ3393" s="17">
        <f t="shared" si="7519"/>
        <v>49386</v>
      </c>
      <c r="BK3393" s="16">
        <f t="shared" si="7512"/>
        <v>13.235147981361383</v>
      </c>
      <c r="BL3393" s="10">
        <f ca="1">IFERROR(AVERAGE(INDIRECT("BK"&amp;AC3393-Template!$F$10+1):INDIRECT("BK"&amp;AC3393)),0)</f>
        <v>13.234865957405244</v>
      </c>
      <c r="BM3393" s="35"/>
      <c r="BN3393" s="86"/>
      <c r="BO3393" s="35"/>
      <c r="BP3393" s="35"/>
      <c r="BQ3393" s="35"/>
      <c r="BR3393" s="35"/>
      <c r="BS3393" s="35"/>
      <c r="BT3393" s="35"/>
      <c r="BU3393" s="35"/>
      <c r="BV3393" s="35"/>
      <c r="BW3393" s="35"/>
      <c r="BX3393" s="35"/>
      <c r="BY3393" s="35"/>
      <c r="BZ3393" s="35"/>
      <c r="CA3393" s="35"/>
      <c r="CB3393" s="35"/>
      <c r="CC3393" s="35"/>
      <c r="CD3393" s="35"/>
      <c r="CE3393" s="35"/>
      <c r="CF3393" s="35"/>
      <c r="CG3393" s="35"/>
      <c r="CH3393" s="35"/>
    </row>
    <row r="3394" spans="1:86" ht="15.6" x14ac:dyDescent="0.3">
      <c r="A3394" s="35"/>
      <c r="B3394" s="86"/>
      <c r="C3394" s="35"/>
      <c r="D3394" s="35"/>
      <c r="E3394" s="35"/>
      <c r="F3394" s="35"/>
      <c r="G3394" s="35"/>
      <c r="H3394" s="35"/>
      <c r="I3394" s="35"/>
      <c r="J3394" s="35"/>
      <c r="K3394" s="35"/>
      <c r="L3394" s="35"/>
      <c r="M3394" s="35"/>
      <c r="N3394" s="35"/>
      <c r="O3394" s="35"/>
      <c r="P3394" s="35"/>
      <c r="Q3394" s="35"/>
      <c r="R3394" s="35"/>
      <c r="S3394" s="35"/>
      <c r="T3394" s="17">
        <f t="shared" si="7513"/>
        <v>49410</v>
      </c>
      <c r="U3394" s="216">
        <f t="shared" si="7506"/>
        <v>3</v>
      </c>
      <c r="V3394" s="216">
        <f t="shared" si="7513"/>
        <v>3389</v>
      </c>
      <c r="W3394" s="16">
        <f t="shared" si="7520"/>
        <v>9.2849315068493148</v>
      </c>
      <c r="X3394" s="16" t="e">
        <f>IF(Template!$F$7="Linear interpolation",LinInterp($I$5:$I$22,$G$5:$G$22,W3394),CubicSpline($I$5:$I$22,$G$5:$G$22,W3394))</f>
        <v>#VALUE!</v>
      </c>
      <c r="Y3394" s="221" t="e">
        <f t="shared" si="7507"/>
        <v>#VALUE!</v>
      </c>
      <c r="Z3394" s="221" t="e">
        <f>Y3394/PRODUCT($AA$6:AA3393)</f>
        <v>#VALUE!</v>
      </c>
      <c r="AA3394" s="16" t="e">
        <f t="shared" si="7514"/>
        <v>#VALUE!</v>
      </c>
      <c r="AB3394" s="10" t="e">
        <f t="shared" si="7515"/>
        <v>#VALUE!</v>
      </c>
      <c r="AC3394" s="90">
        <f t="shared" si="7508"/>
        <v>3394</v>
      </c>
      <c r="AD3394" s="17">
        <f t="shared" si="7516"/>
        <v>49387</v>
      </c>
      <c r="AE3394" s="16" t="e">
        <f t="shared" si="7509"/>
        <v>#VALUE!</v>
      </c>
      <c r="AF3394" s="10">
        <f ca="1">IFERROR(AVERAGE(INDIRECT("AE"&amp;AC3394-Template!$F$10+1):INDIRECT("AE"&amp;AC3394)),0)</f>
        <v>0</v>
      </c>
      <c r="AG3394" s="35"/>
      <c r="AH3394" s="86"/>
      <c r="AI3394" s="35"/>
      <c r="AJ3394" s="35"/>
      <c r="AK3394" s="35"/>
      <c r="AL3394" s="35"/>
      <c r="AM3394" s="35"/>
      <c r="AN3394" s="35"/>
      <c r="AO3394" s="35"/>
      <c r="AP3394" s="35"/>
      <c r="AQ3394" s="35"/>
      <c r="AR3394" s="35"/>
      <c r="AS3394" s="35"/>
      <c r="AT3394" s="35"/>
      <c r="AU3394" s="35"/>
      <c r="AV3394" s="35"/>
      <c r="AW3394" s="35"/>
      <c r="AX3394" s="35"/>
      <c r="AY3394" s="35"/>
      <c r="AZ3394" s="17">
        <f t="shared" ref="AZ3394" si="7642">AZ3393+1</f>
        <v>49410</v>
      </c>
      <c r="BA3394" s="216">
        <f t="shared" si="7532"/>
        <v>3</v>
      </c>
      <c r="BB3394" s="216">
        <f t="shared" ref="BB3394" si="7643">BB3393+1</f>
        <v>3389</v>
      </c>
      <c r="BC3394" s="16">
        <f t="shared" si="7534"/>
        <v>9.2849315068493148</v>
      </c>
      <c r="BD3394" s="16">
        <f>IF(Template!$F$7="Linear interpolation",LinInterp($AO$5:$AO$18,$AM$5:$AM$18,BC3394),CubicSpline($AO$5:$AO$18,$AM$5:$AM$18,BC3394))</f>
        <v>14.149923951877724</v>
      </c>
      <c r="BE3394" s="221">
        <f t="shared" si="7613"/>
        <v>3.417096592127673</v>
      </c>
      <c r="BF3394" s="221">
        <f>BE3394/PRODUCT($BG$6:BG3393)</f>
        <v>1.000362621805682</v>
      </c>
      <c r="BG3394" s="16">
        <f t="shared" si="7535"/>
        <v>1.000362621805682</v>
      </c>
      <c r="BH3394" s="10">
        <f t="shared" si="7536"/>
        <v>13.235695907394041</v>
      </c>
      <c r="BI3394" s="90"/>
      <c r="BJ3394" s="17">
        <f t="shared" si="7519"/>
        <v>49387</v>
      </c>
      <c r="BK3394" s="16">
        <f t="shared" si="7512"/>
        <v>13.23527866598484</v>
      </c>
      <c r="BL3394" s="10">
        <f ca="1">IFERROR(AVERAGE(INDIRECT("BK"&amp;AC3394-Template!$F$10+1):INDIRECT("BK"&amp;AC3394)),0)</f>
        <v>13.234891463673971</v>
      </c>
      <c r="BM3394" s="35"/>
      <c r="BN3394" s="86"/>
      <c r="BO3394" s="35"/>
      <c r="BP3394" s="35"/>
      <c r="BQ3394" s="35"/>
      <c r="BR3394" s="35"/>
      <c r="BS3394" s="35"/>
      <c r="BT3394" s="35"/>
      <c r="BU3394" s="35"/>
      <c r="BV3394" s="35"/>
      <c r="BW3394" s="35"/>
      <c r="BX3394" s="35"/>
      <c r="BY3394" s="35"/>
      <c r="BZ3394" s="35"/>
      <c r="CA3394" s="35"/>
      <c r="CB3394" s="35"/>
      <c r="CC3394" s="35"/>
      <c r="CD3394" s="35"/>
      <c r="CE3394" s="35"/>
      <c r="CF3394" s="35"/>
      <c r="CG3394" s="35"/>
      <c r="CH3394" s="35"/>
    </row>
    <row r="3395" spans="1:86" ht="15.6" x14ac:dyDescent="0.3">
      <c r="A3395" s="35"/>
      <c r="B3395" s="86"/>
      <c r="C3395" s="35"/>
      <c r="D3395" s="35"/>
      <c r="E3395" s="35"/>
      <c r="F3395" s="35"/>
      <c r="G3395" s="35"/>
      <c r="H3395" s="35"/>
      <c r="I3395" s="35"/>
      <c r="J3395" s="35"/>
      <c r="K3395" s="35"/>
      <c r="L3395" s="35"/>
      <c r="M3395" s="35"/>
      <c r="N3395" s="35"/>
      <c r="O3395" s="35"/>
      <c r="P3395" s="35"/>
      <c r="Q3395" s="35"/>
      <c r="R3395" s="35"/>
      <c r="S3395" s="35"/>
      <c r="T3395" s="17">
        <f t="shared" si="7513"/>
        <v>49411</v>
      </c>
      <c r="U3395" s="216">
        <f t="shared" si="7506"/>
        <v>4</v>
      </c>
      <c r="V3395" s="216">
        <f t="shared" si="7513"/>
        <v>3390</v>
      </c>
      <c r="W3395" s="16">
        <f t="shared" si="7520"/>
        <v>9.287671232876713</v>
      </c>
      <c r="X3395" s="16" t="e">
        <f>IF(Template!$F$7="Linear interpolation",LinInterp($I$5:$I$22,$G$5:$G$22,W3395),CubicSpline($I$5:$I$22,$G$5:$G$22,W3395))</f>
        <v>#VALUE!</v>
      </c>
      <c r="Y3395" s="221" t="e">
        <f t="shared" si="7507"/>
        <v>#VALUE!</v>
      </c>
      <c r="Z3395" s="221" t="e">
        <f>Y3395/PRODUCT($AA$6:AA3394)</f>
        <v>#VALUE!</v>
      </c>
      <c r="AA3395" s="16" t="e">
        <f t="shared" si="7514"/>
        <v>#VALUE!</v>
      </c>
      <c r="AB3395" s="10" t="e">
        <f t="shared" si="7515"/>
        <v>#VALUE!</v>
      </c>
      <c r="AC3395" s="90">
        <f t="shared" si="7508"/>
        <v>3395</v>
      </c>
      <c r="AD3395" s="17">
        <f t="shared" si="7516"/>
        <v>49388</v>
      </c>
      <c r="AE3395" s="16" t="e">
        <f t="shared" si="7509"/>
        <v>#VALUE!</v>
      </c>
      <c r="AF3395" s="10">
        <f ca="1">IFERROR(AVERAGE(INDIRECT("AE"&amp;AC3395-Template!$F$10+1):INDIRECT("AE"&amp;AC3395)),0)</f>
        <v>0</v>
      </c>
      <c r="AG3395" s="35"/>
      <c r="AH3395" s="86"/>
      <c r="AI3395" s="35"/>
      <c r="AJ3395" s="35"/>
      <c r="AK3395" s="35"/>
      <c r="AL3395" s="35"/>
      <c r="AM3395" s="35"/>
      <c r="AN3395" s="35"/>
      <c r="AO3395" s="35"/>
      <c r="AP3395" s="35"/>
      <c r="AQ3395" s="35"/>
      <c r="AR3395" s="35"/>
      <c r="AS3395" s="35"/>
      <c r="AT3395" s="35"/>
      <c r="AU3395" s="35"/>
      <c r="AV3395" s="35"/>
      <c r="AW3395" s="35"/>
      <c r="AX3395" s="35"/>
      <c r="AY3395" s="35"/>
      <c r="AZ3395" s="17">
        <f t="shared" ref="AZ3395" si="7644">AZ3394+1</f>
        <v>49411</v>
      </c>
      <c r="BA3395" s="216">
        <f t="shared" si="7532"/>
        <v>4</v>
      </c>
      <c r="BB3395" s="216">
        <f t="shared" ref="BB3395" si="7645">BB3394+1</f>
        <v>3390</v>
      </c>
      <c r="BC3395" s="16">
        <f t="shared" si="7534"/>
        <v>9.287671232876713</v>
      </c>
      <c r="BD3395" s="16">
        <f>IF(Template!$F$7="Linear interpolation",LinInterp($AO$5:$AO$18,$AM$5:$AM$18,BC3395),CubicSpline($AO$5:$AO$18,$AM$5:$AM$18,BC3395))</f>
        <v>14.14992363700035</v>
      </c>
      <c r="BE3395" s="221">
        <f t="shared" si="7613"/>
        <v>3.4183357077605794</v>
      </c>
      <c r="BF3395" s="221">
        <f>BE3395/PRODUCT($BG$6:BG3394)</f>
        <v>1.0003626223606792</v>
      </c>
      <c r="BG3395" s="16">
        <f t="shared" si="7535"/>
        <v>1.0003626223606792</v>
      </c>
      <c r="BH3395" s="10">
        <f t="shared" si="7536"/>
        <v>13.235716164790357</v>
      </c>
      <c r="BI3395" s="90"/>
      <c r="BJ3395" s="17">
        <f t="shared" si="7519"/>
        <v>49388</v>
      </c>
      <c r="BK3395" s="16">
        <f t="shared" si="7512"/>
        <v>13.235234907711945</v>
      </c>
      <c r="BL3395" s="10">
        <f ca="1">IFERROR(AVERAGE(INDIRECT("BK"&amp;AC3395-Template!$F$10+1):INDIRECT("BK"&amp;AC3395)),0)</f>
        <v>13.234915511333606</v>
      </c>
      <c r="BM3395" s="35"/>
      <c r="BN3395" s="86"/>
      <c r="BO3395" s="35"/>
      <c r="BP3395" s="35"/>
      <c r="BQ3395" s="35"/>
      <c r="BR3395" s="35"/>
      <c r="BS3395" s="35"/>
      <c r="BT3395" s="35"/>
      <c r="BU3395" s="35"/>
      <c r="BV3395" s="35"/>
      <c r="BW3395" s="35"/>
      <c r="BX3395" s="35"/>
      <c r="BY3395" s="35"/>
      <c r="BZ3395" s="35"/>
      <c r="CA3395" s="35"/>
      <c r="CB3395" s="35"/>
      <c r="CC3395" s="35"/>
      <c r="CD3395" s="35"/>
      <c r="CE3395" s="35"/>
      <c r="CF3395" s="35"/>
      <c r="CG3395" s="35"/>
      <c r="CH3395" s="35"/>
    </row>
    <row r="3396" spans="1:86" ht="15.6" x14ac:dyDescent="0.3">
      <c r="A3396" s="35"/>
      <c r="B3396" s="86"/>
      <c r="C3396" s="35"/>
      <c r="D3396" s="35"/>
      <c r="E3396" s="35"/>
      <c r="F3396" s="35"/>
      <c r="G3396" s="35"/>
      <c r="H3396" s="35"/>
      <c r="I3396" s="35"/>
      <c r="J3396" s="35"/>
      <c r="K3396" s="35"/>
      <c r="L3396" s="35"/>
      <c r="M3396" s="35"/>
      <c r="N3396" s="35"/>
      <c r="O3396" s="35"/>
      <c r="P3396" s="35"/>
      <c r="Q3396" s="35"/>
      <c r="R3396" s="35"/>
      <c r="S3396" s="35"/>
      <c r="T3396" s="17">
        <f t="shared" si="7513"/>
        <v>49412</v>
      </c>
      <c r="U3396" s="216">
        <f t="shared" si="7506"/>
        <v>5</v>
      </c>
      <c r="V3396" s="216">
        <f t="shared" si="7513"/>
        <v>3391</v>
      </c>
      <c r="W3396" s="16">
        <f t="shared" si="7520"/>
        <v>9.2904109589041095</v>
      </c>
      <c r="X3396" s="16" t="e">
        <f>IF(Template!$F$7="Linear interpolation",LinInterp($I$5:$I$22,$G$5:$G$22,W3396),CubicSpline($I$5:$I$22,$G$5:$G$22,W3396))</f>
        <v>#VALUE!</v>
      </c>
      <c r="Y3396" s="221" t="e">
        <f t="shared" si="7507"/>
        <v>#VALUE!</v>
      </c>
      <c r="Z3396" s="221" t="e">
        <f>Y3396/PRODUCT($AA$6:AA3395)</f>
        <v>#VALUE!</v>
      </c>
      <c r="AA3396" s="16" t="e">
        <f t="shared" si="7514"/>
        <v>#VALUE!</v>
      </c>
      <c r="AB3396" s="10" t="e">
        <f t="shared" si="7515"/>
        <v>#VALUE!</v>
      </c>
      <c r="AC3396" s="90">
        <f t="shared" si="7508"/>
        <v>3396</v>
      </c>
      <c r="AD3396" s="17">
        <f t="shared" si="7516"/>
        <v>49389</v>
      </c>
      <c r="AE3396" s="16" t="e">
        <f t="shared" si="7509"/>
        <v>#VALUE!</v>
      </c>
      <c r="AF3396" s="10">
        <f ca="1">IFERROR(AVERAGE(INDIRECT("AE"&amp;AC3396-Template!$F$10+1):INDIRECT("AE"&amp;AC3396)),0)</f>
        <v>0</v>
      </c>
      <c r="AG3396" s="35"/>
      <c r="AH3396" s="86"/>
      <c r="AI3396" s="35"/>
      <c r="AJ3396" s="35"/>
      <c r="AK3396" s="35"/>
      <c r="AL3396" s="35"/>
      <c r="AM3396" s="35"/>
      <c r="AN3396" s="35"/>
      <c r="AO3396" s="35"/>
      <c r="AP3396" s="35"/>
      <c r="AQ3396" s="35"/>
      <c r="AR3396" s="35"/>
      <c r="AS3396" s="35"/>
      <c r="AT3396" s="35"/>
      <c r="AU3396" s="35"/>
      <c r="AV3396" s="35"/>
      <c r="AW3396" s="35"/>
      <c r="AX3396" s="35"/>
      <c r="AY3396" s="35"/>
      <c r="AZ3396" s="17">
        <f t="shared" ref="AZ3396" si="7646">AZ3395+1</f>
        <v>49412</v>
      </c>
      <c r="BA3396" s="216">
        <f t="shared" si="7532"/>
        <v>5</v>
      </c>
      <c r="BB3396" s="216">
        <f t="shared" ref="BB3396" si="7647">BB3395+1</f>
        <v>3391</v>
      </c>
      <c r="BC3396" s="16">
        <f t="shared" si="7534"/>
        <v>9.2904109589041095</v>
      </c>
      <c r="BD3396" s="16">
        <f>IF(Template!$F$7="Linear interpolation",LinInterp($AO$5:$AO$18,$AM$5:$AM$18,BC3396),CubicSpline($AO$5:$AO$18,$AM$5:$AM$18,BC3396))</f>
        <v>14.149923329104736</v>
      </c>
      <c r="BE3396" s="221">
        <f t="shared" si="7613"/>
        <v>3.4195752746159385</v>
      </c>
      <c r="BF3396" s="221">
        <f>BE3396/PRODUCT($BG$6:BG3395)</f>
        <v>1.0003626229139941</v>
      </c>
      <c r="BG3396" s="16">
        <f t="shared" si="7535"/>
        <v>1.0003626229139941</v>
      </c>
      <c r="BH3396" s="10">
        <f t="shared" si="7536"/>
        <v>13.23573636078601</v>
      </c>
      <c r="BI3396" s="90"/>
      <c r="BJ3396" s="17">
        <f t="shared" si="7519"/>
        <v>49389</v>
      </c>
      <c r="BK3396" s="16">
        <f t="shared" si="7512"/>
        <v>13.235256491463065</v>
      </c>
      <c r="BL3396" s="10">
        <f ca="1">IFERROR(AVERAGE(INDIRECT("BK"&amp;AC3396-Template!$F$10+1):INDIRECT("BK"&amp;AC3396)),0)</f>
        <v>13.234935599607407</v>
      </c>
      <c r="BM3396" s="35"/>
      <c r="BN3396" s="86"/>
      <c r="BO3396" s="35"/>
      <c r="BP3396" s="35"/>
      <c r="BQ3396" s="35"/>
      <c r="BR3396" s="35"/>
      <c r="BS3396" s="35"/>
      <c r="BT3396" s="35"/>
      <c r="BU3396" s="35"/>
      <c r="BV3396" s="35"/>
      <c r="BW3396" s="35"/>
      <c r="BX3396" s="35"/>
      <c r="BY3396" s="35"/>
      <c r="BZ3396" s="35"/>
      <c r="CA3396" s="35"/>
      <c r="CB3396" s="35"/>
      <c r="CC3396" s="35"/>
      <c r="CD3396" s="35"/>
      <c r="CE3396" s="35"/>
      <c r="CF3396" s="35"/>
      <c r="CG3396" s="35"/>
      <c r="CH3396" s="35"/>
    </row>
    <row r="3397" spans="1:86" ht="15.6" x14ac:dyDescent="0.3">
      <c r="A3397" s="35"/>
      <c r="B3397" s="86"/>
      <c r="C3397" s="35"/>
      <c r="D3397" s="35"/>
      <c r="E3397" s="35"/>
      <c r="F3397" s="35"/>
      <c r="G3397" s="35"/>
      <c r="H3397" s="35"/>
      <c r="I3397" s="35"/>
      <c r="J3397" s="35"/>
      <c r="K3397" s="35"/>
      <c r="L3397" s="35"/>
      <c r="M3397" s="35"/>
      <c r="N3397" s="35"/>
      <c r="O3397" s="35"/>
      <c r="P3397" s="35"/>
      <c r="Q3397" s="35"/>
      <c r="R3397" s="35"/>
      <c r="S3397" s="35"/>
      <c r="T3397" s="17">
        <f t="shared" si="7513"/>
        <v>49413</v>
      </c>
      <c r="U3397" s="216">
        <f t="shared" si="7506"/>
        <v>6</v>
      </c>
      <c r="V3397" s="216">
        <f t="shared" si="7513"/>
        <v>3392</v>
      </c>
      <c r="W3397" s="16">
        <f t="shared" si="7520"/>
        <v>9.293150684931506</v>
      </c>
      <c r="X3397" s="16" t="e">
        <f>IF(Template!$F$7="Linear interpolation",LinInterp($I$5:$I$22,$G$5:$G$22,W3397),CubicSpline($I$5:$I$22,$G$5:$G$22,W3397))</f>
        <v>#VALUE!</v>
      </c>
      <c r="Y3397" s="221" t="e">
        <f t="shared" si="7507"/>
        <v>#VALUE!</v>
      </c>
      <c r="Z3397" s="221" t="e">
        <f>Y3397/PRODUCT($AA$6:AA3396)</f>
        <v>#VALUE!</v>
      </c>
      <c r="AA3397" s="16" t="e">
        <f t="shared" si="7514"/>
        <v>#VALUE!</v>
      </c>
      <c r="AB3397" s="10" t="e">
        <f t="shared" si="7515"/>
        <v>#VALUE!</v>
      </c>
      <c r="AC3397" s="90">
        <f t="shared" si="7508"/>
        <v>3397</v>
      </c>
      <c r="AD3397" s="17">
        <f t="shared" si="7516"/>
        <v>49390</v>
      </c>
      <c r="AE3397" s="16" t="e">
        <f t="shared" si="7509"/>
        <v>#VALUE!</v>
      </c>
      <c r="AF3397" s="10">
        <f ca="1">IFERROR(AVERAGE(INDIRECT("AE"&amp;AC3397-Template!$F$10+1):INDIRECT("AE"&amp;AC3397)),0)</f>
        <v>0</v>
      </c>
      <c r="AG3397" s="35"/>
      <c r="AH3397" s="86"/>
      <c r="AI3397" s="35"/>
      <c r="AJ3397" s="35"/>
      <c r="AK3397" s="35"/>
      <c r="AL3397" s="35"/>
      <c r="AM3397" s="35"/>
      <c r="AN3397" s="35"/>
      <c r="AO3397" s="35"/>
      <c r="AP3397" s="35"/>
      <c r="AQ3397" s="35"/>
      <c r="AR3397" s="35"/>
      <c r="AS3397" s="35"/>
      <c r="AT3397" s="35"/>
      <c r="AU3397" s="35"/>
      <c r="AV3397" s="35"/>
      <c r="AW3397" s="35"/>
      <c r="AX3397" s="35"/>
      <c r="AY3397" s="35"/>
      <c r="AZ3397" s="17">
        <f t="shared" ref="AZ3397" si="7648">AZ3396+1</f>
        <v>49413</v>
      </c>
      <c r="BA3397" s="216">
        <f t="shared" si="7532"/>
        <v>6</v>
      </c>
      <c r="BB3397" s="216">
        <f t="shared" ref="BB3397" si="7649">BB3396+1</f>
        <v>3392</v>
      </c>
      <c r="BC3397" s="16">
        <f t="shared" si="7534"/>
        <v>9.293150684931506</v>
      </c>
      <c r="BD3397" s="16">
        <f>IF(Template!$F$7="Linear interpolation",LinInterp($AO$5:$AO$18,$AM$5:$AM$18,BC3397),CubicSpline($AO$5:$AO$18,$AM$5:$AM$18,BC3397))</f>
        <v>14.149923028164029</v>
      </c>
      <c r="BE3397" s="221">
        <f t="shared" si="7613"/>
        <v>3.420815292852986</v>
      </c>
      <c r="BF3397" s="221">
        <f>BE3397/PRODUCT($BG$6:BG3396)</f>
        <v>1.0003626234656253</v>
      </c>
      <c r="BG3397" s="16">
        <f t="shared" si="7535"/>
        <v>1.0003626229139941</v>
      </c>
      <c r="BH3397" s="10">
        <f t="shared" si="7536"/>
        <v>13.23573636078601</v>
      </c>
      <c r="BI3397" s="90"/>
      <c r="BJ3397" s="17">
        <f t="shared" si="7519"/>
        <v>49390</v>
      </c>
      <c r="BK3397" s="16">
        <f t="shared" si="7512"/>
        <v>13.235278016009877</v>
      </c>
      <c r="BL3397" s="10">
        <f ca="1">IFERROR(AVERAGE(INDIRECT("BK"&amp;AC3397-Template!$F$10+1):INDIRECT("BK"&amp;AC3397)),0)</f>
        <v>13.234957971244814</v>
      </c>
      <c r="BM3397" s="35"/>
      <c r="BN3397" s="86"/>
      <c r="BO3397" s="35"/>
      <c r="BP3397" s="35"/>
      <c r="BQ3397" s="35"/>
      <c r="BR3397" s="35"/>
      <c r="BS3397" s="35"/>
      <c r="BT3397" s="35"/>
      <c r="BU3397" s="35"/>
      <c r="BV3397" s="35"/>
      <c r="BW3397" s="35"/>
      <c r="BX3397" s="35"/>
      <c r="BY3397" s="35"/>
      <c r="BZ3397" s="35"/>
      <c r="CA3397" s="35"/>
      <c r="CB3397" s="35"/>
      <c r="CC3397" s="35"/>
      <c r="CD3397" s="35"/>
      <c r="CE3397" s="35"/>
      <c r="CF3397" s="35"/>
      <c r="CG3397" s="35"/>
      <c r="CH3397" s="35"/>
    </row>
    <row r="3398" spans="1:86" ht="15.6" x14ac:dyDescent="0.3">
      <c r="A3398" s="35"/>
      <c r="B3398" s="86"/>
      <c r="C3398" s="35"/>
      <c r="D3398" s="35"/>
      <c r="E3398" s="35"/>
      <c r="F3398" s="35"/>
      <c r="G3398" s="35"/>
      <c r="H3398" s="35"/>
      <c r="I3398" s="35"/>
      <c r="J3398" s="35"/>
      <c r="K3398" s="35"/>
      <c r="L3398" s="35"/>
      <c r="M3398" s="35"/>
      <c r="N3398" s="35"/>
      <c r="O3398" s="35"/>
      <c r="P3398" s="35"/>
      <c r="Q3398" s="35"/>
      <c r="R3398" s="35"/>
      <c r="S3398" s="35"/>
      <c r="T3398" s="17">
        <f t="shared" si="7513"/>
        <v>49414</v>
      </c>
      <c r="U3398" s="216">
        <f t="shared" ref="U3398:U3461" si="7650">WEEKDAY(T3398,2)</f>
        <v>7</v>
      </c>
      <c r="V3398" s="216">
        <f t="shared" si="7513"/>
        <v>3393</v>
      </c>
      <c r="W3398" s="16">
        <f t="shared" si="7520"/>
        <v>9.2958904109589042</v>
      </c>
      <c r="X3398" s="16" t="e">
        <f>IF(Template!$F$7="Linear interpolation",LinInterp($I$5:$I$22,$G$5:$G$22,W3398),CubicSpline($I$5:$I$22,$G$5:$G$22,W3398))</f>
        <v>#VALUE!</v>
      </c>
      <c r="Y3398" s="221" t="e">
        <f t="shared" ref="Y3398:Y3461" si="7651">(1+(X3398/100))^W3398</f>
        <v>#VALUE!</v>
      </c>
      <c r="Z3398" s="221" t="e">
        <f>Y3398/PRODUCT($AA$6:AA3397)</f>
        <v>#VALUE!</v>
      </c>
      <c r="AA3398" s="16" t="e">
        <f t="shared" si="7514"/>
        <v>#VALUE!</v>
      </c>
      <c r="AB3398" s="10" t="e">
        <f t="shared" si="7515"/>
        <v>#VALUE!</v>
      </c>
      <c r="AC3398" s="90">
        <f t="shared" ref="AC3398:AC3461" si="7652">ROW(AD3398)</f>
        <v>3398</v>
      </c>
      <c r="AD3398" s="17">
        <f t="shared" si="7516"/>
        <v>49391</v>
      </c>
      <c r="AE3398" s="16" t="e">
        <f t="shared" ref="AE3398:AE3461" si="7653">IF(R3398&lt;&gt;0,R3398,VLOOKUP(AD3398,$T:$AB,9,FALSE))</f>
        <v>#VALUE!</v>
      </c>
      <c r="AF3398" s="10">
        <f ca="1">IFERROR(AVERAGE(INDIRECT("AE"&amp;AC3398-Template!$F$10+1):INDIRECT("AE"&amp;AC3398)),0)</f>
        <v>0</v>
      </c>
      <c r="AG3398" s="35"/>
      <c r="AH3398" s="86"/>
      <c r="AI3398" s="35"/>
      <c r="AJ3398" s="35"/>
      <c r="AK3398" s="35"/>
      <c r="AL3398" s="35"/>
      <c r="AM3398" s="35"/>
      <c r="AN3398" s="35"/>
      <c r="AO3398" s="35"/>
      <c r="AP3398" s="35"/>
      <c r="AQ3398" s="35"/>
      <c r="AR3398" s="35"/>
      <c r="AS3398" s="35"/>
      <c r="AT3398" s="35"/>
      <c r="AU3398" s="35"/>
      <c r="AV3398" s="35"/>
      <c r="AW3398" s="35"/>
      <c r="AX3398" s="35"/>
      <c r="AY3398" s="35"/>
      <c r="AZ3398" s="17">
        <f t="shared" ref="AZ3398" si="7654">AZ3397+1</f>
        <v>49414</v>
      </c>
      <c r="BA3398" s="216">
        <f t="shared" si="7532"/>
        <v>7</v>
      </c>
      <c r="BB3398" s="216">
        <f t="shared" ref="BB3398" si="7655">BB3397+1</f>
        <v>3393</v>
      </c>
      <c r="BC3398" s="16">
        <f t="shared" si="7534"/>
        <v>9.2958904109589042</v>
      </c>
      <c r="BD3398" s="16">
        <f>IF(Template!$F$7="Linear interpolation",LinInterp($AO$5:$AO$18,$AM$5:$AM$18,BC3398),CubicSpline($AO$5:$AO$18,$AM$5:$AM$18,BC3398))</f>
        <v>14.149922734151374</v>
      </c>
      <c r="BE3398" s="221">
        <f t="shared" si="7613"/>
        <v>3.422055762631008</v>
      </c>
      <c r="BF3398" s="221">
        <f>BE3398/PRODUCT($BG$6:BG3397)</f>
        <v>1.0003626245672024</v>
      </c>
      <c r="BG3398" s="16">
        <f t="shared" si="7535"/>
        <v>1.0003626229139941</v>
      </c>
      <c r="BH3398" s="10">
        <f t="shared" si="7536"/>
        <v>13.23573636078601</v>
      </c>
      <c r="BI3398" s="90"/>
      <c r="BJ3398" s="17">
        <f t="shared" si="7519"/>
        <v>49391</v>
      </c>
      <c r="BK3398" s="16">
        <f t="shared" ref="BK3398:BK3461" si="7656">IF(AX3398&lt;&gt;0,AX3398,VLOOKUP(BJ3398,$AZ:$BH,9,FALSE))</f>
        <v>13.235299481060615</v>
      </c>
      <c r="BL3398" s="10">
        <f ca="1">IFERROR(AVERAGE(INDIRECT("BK"&amp;AC3398-Template!$F$10+1):INDIRECT("BK"&amp;AC3398)),0)</f>
        <v>13.234980284849838</v>
      </c>
      <c r="BM3398" s="35"/>
      <c r="BN3398" s="86"/>
      <c r="BO3398" s="35"/>
      <c r="BP3398" s="35"/>
      <c r="BQ3398" s="35"/>
      <c r="BR3398" s="35"/>
      <c r="BS3398" s="35"/>
      <c r="BT3398" s="35"/>
      <c r="BU3398" s="35"/>
      <c r="BV3398" s="35"/>
      <c r="BW3398" s="35"/>
      <c r="BX3398" s="35"/>
      <c r="BY3398" s="35"/>
      <c r="BZ3398" s="35"/>
      <c r="CA3398" s="35"/>
      <c r="CB3398" s="35"/>
      <c r="CC3398" s="35"/>
      <c r="CD3398" s="35"/>
      <c r="CE3398" s="35"/>
      <c r="CF3398" s="35"/>
      <c r="CG3398" s="35"/>
      <c r="CH3398" s="35"/>
    </row>
    <row r="3399" spans="1:86" ht="15.6" x14ac:dyDescent="0.3">
      <c r="A3399" s="35"/>
      <c r="B3399" s="86"/>
      <c r="C3399" s="35"/>
      <c r="D3399" s="35"/>
      <c r="E3399" s="35"/>
      <c r="F3399" s="35"/>
      <c r="G3399" s="35"/>
      <c r="H3399" s="35"/>
      <c r="I3399" s="35"/>
      <c r="J3399" s="35"/>
      <c r="K3399" s="35"/>
      <c r="L3399" s="35"/>
      <c r="M3399" s="35"/>
      <c r="N3399" s="35"/>
      <c r="O3399" s="35"/>
      <c r="P3399" s="35"/>
      <c r="Q3399" s="35"/>
      <c r="R3399" s="35"/>
      <c r="S3399" s="35"/>
      <c r="T3399" s="17">
        <f t="shared" ref="T3399:V3462" si="7657">T3398+1</f>
        <v>49415</v>
      </c>
      <c r="U3399" s="216">
        <f t="shared" si="7650"/>
        <v>1</v>
      </c>
      <c r="V3399" s="216">
        <f t="shared" si="7657"/>
        <v>3394</v>
      </c>
      <c r="W3399" s="16">
        <f t="shared" si="7520"/>
        <v>9.2986301369863007</v>
      </c>
      <c r="X3399" s="16" t="e">
        <f>IF(Template!$F$7="Linear interpolation",LinInterp($I$5:$I$22,$G$5:$G$22,W3399),CubicSpline($I$5:$I$22,$G$5:$G$22,W3399))</f>
        <v>#VALUE!</v>
      </c>
      <c r="Y3399" s="221" t="e">
        <f t="shared" si="7651"/>
        <v>#VALUE!</v>
      </c>
      <c r="Z3399" s="221" t="e">
        <f>Y3399/PRODUCT($AA$6:AA3398)</f>
        <v>#VALUE!</v>
      </c>
      <c r="AA3399" s="16" t="e">
        <f t="shared" ref="AA3399:AA3462" si="7658">1+AB3399/365/100</f>
        <v>#VALUE!</v>
      </c>
      <c r="AB3399" s="10" t="e">
        <f t="shared" ref="AB3399:AB3462" si="7659">IF(OR(U3399=6,U3399=7),AB3398,(Z3399-1)*365*100)</f>
        <v>#VALUE!</v>
      </c>
      <c r="AC3399" s="90">
        <f t="shared" si="7652"/>
        <v>3399</v>
      </c>
      <c r="AD3399" s="17">
        <f t="shared" ref="AD3399:AD3462" si="7660">AD3398+1</f>
        <v>49392</v>
      </c>
      <c r="AE3399" s="16" t="e">
        <f t="shared" si="7653"/>
        <v>#VALUE!</v>
      </c>
      <c r="AF3399" s="10">
        <f ca="1">IFERROR(AVERAGE(INDIRECT("AE"&amp;AC3399-Template!$F$10+1):INDIRECT("AE"&amp;AC3399)),0)</f>
        <v>0</v>
      </c>
      <c r="AG3399" s="35"/>
      <c r="AH3399" s="86"/>
      <c r="AI3399" s="35"/>
      <c r="AJ3399" s="35"/>
      <c r="AK3399" s="35"/>
      <c r="AL3399" s="35"/>
      <c r="AM3399" s="35"/>
      <c r="AN3399" s="35"/>
      <c r="AO3399" s="35"/>
      <c r="AP3399" s="35"/>
      <c r="AQ3399" s="35"/>
      <c r="AR3399" s="35"/>
      <c r="AS3399" s="35"/>
      <c r="AT3399" s="35"/>
      <c r="AU3399" s="35"/>
      <c r="AV3399" s="35"/>
      <c r="AW3399" s="35"/>
      <c r="AX3399" s="35"/>
      <c r="AY3399" s="35"/>
      <c r="AZ3399" s="17">
        <f t="shared" ref="AZ3399" si="7661">AZ3398+1</f>
        <v>49415</v>
      </c>
      <c r="BA3399" s="216">
        <f t="shared" si="7532"/>
        <v>1</v>
      </c>
      <c r="BB3399" s="216">
        <f t="shared" ref="BB3399" si="7662">BB3398+1</f>
        <v>3394</v>
      </c>
      <c r="BC3399" s="16">
        <f t="shared" si="7534"/>
        <v>9.2986301369863007</v>
      </c>
      <c r="BD3399" s="16">
        <f>IF(Template!$F$7="Linear interpolation",LinInterp($AO$5:$AO$18,$AM$5:$AM$18,BC3399),CubicSpline($AO$5:$AO$18,$AM$5:$AM$18,BC3399))</f>
        <v>14.149922447039923</v>
      </c>
      <c r="BE3399" s="221">
        <f t="shared" si="7613"/>
        <v>3.4232966841093262</v>
      </c>
      <c r="BF3399" s="221">
        <f>BE3399/PRODUCT($BG$6:BG3398)</f>
        <v>1.000362626217036</v>
      </c>
      <c r="BG3399" s="16">
        <f t="shared" si="7535"/>
        <v>1.000362626217036</v>
      </c>
      <c r="BH3399" s="10">
        <f t="shared" si="7536"/>
        <v>13.235856921813172</v>
      </c>
      <c r="BI3399" s="90"/>
      <c r="BJ3399" s="17">
        <f t="shared" ref="BJ3399:BJ3462" si="7663">BJ3398+1</f>
        <v>49392</v>
      </c>
      <c r="BK3399" s="16">
        <f t="shared" si="7656"/>
        <v>13.235299481060615</v>
      </c>
      <c r="BL3399" s="10">
        <f ca="1">IFERROR(AVERAGE(INDIRECT("BK"&amp;AC3399-Template!$F$10+1):INDIRECT("BK"&amp;AC3399)),0)</f>
        <v>13.235001826808634</v>
      </c>
      <c r="BM3399" s="35"/>
      <c r="BN3399" s="86"/>
      <c r="BO3399" s="35"/>
      <c r="BP3399" s="35"/>
      <c r="BQ3399" s="35"/>
      <c r="BR3399" s="35"/>
      <c r="BS3399" s="35"/>
      <c r="BT3399" s="35"/>
      <c r="BU3399" s="35"/>
      <c r="BV3399" s="35"/>
      <c r="BW3399" s="35"/>
      <c r="BX3399" s="35"/>
      <c r="BY3399" s="35"/>
      <c r="BZ3399" s="35"/>
      <c r="CA3399" s="35"/>
      <c r="CB3399" s="35"/>
      <c r="CC3399" s="35"/>
      <c r="CD3399" s="35"/>
      <c r="CE3399" s="35"/>
      <c r="CF3399" s="35"/>
      <c r="CG3399" s="35"/>
      <c r="CH3399" s="35"/>
    </row>
    <row r="3400" spans="1:86" ht="15.6" x14ac:dyDescent="0.3">
      <c r="A3400" s="35"/>
      <c r="B3400" s="86"/>
      <c r="C3400" s="35"/>
      <c r="D3400" s="35"/>
      <c r="E3400" s="35"/>
      <c r="F3400" s="35"/>
      <c r="G3400" s="35"/>
      <c r="H3400" s="35"/>
      <c r="I3400" s="35"/>
      <c r="J3400" s="35"/>
      <c r="K3400" s="35"/>
      <c r="L3400" s="35"/>
      <c r="M3400" s="35"/>
      <c r="N3400" s="35"/>
      <c r="O3400" s="35"/>
      <c r="P3400" s="35"/>
      <c r="Q3400" s="35"/>
      <c r="R3400" s="35"/>
      <c r="S3400" s="35"/>
      <c r="T3400" s="17">
        <f t="shared" si="7657"/>
        <v>49416</v>
      </c>
      <c r="U3400" s="216">
        <f t="shared" si="7650"/>
        <v>2</v>
      </c>
      <c r="V3400" s="216">
        <f t="shared" si="7657"/>
        <v>3395</v>
      </c>
      <c r="W3400" s="16">
        <f t="shared" ref="W3400:W3463" si="7664">YEARFRAC($T$5,T3400,3)</f>
        <v>9.3013698630136989</v>
      </c>
      <c r="X3400" s="16" t="e">
        <f>IF(Template!$F$7="Linear interpolation",LinInterp($I$5:$I$22,$G$5:$G$22,W3400),CubicSpline($I$5:$I$22,$G$5:$G$22,W3400))</f>
        <v>#VALUE!</v>
      </c>
      <c r="Y3400" s="221" t="e">
        <f t="shared" si="7651"/>
        <v>#VALUE!</v>
      </c>
      <c r="Z3400" s="221" t="e">
        <f>Y3400/PRODUCT($AA$6:AA3399)</f>
        <v>#VALUE!</v>
      </c>
      <c r="AA3400" s="16" t="e">
        <f t="shared" si="7658"/>
        <v>#VALUE!</v>
      </c>
      <c r="AB3400" s="10" t="e">
        <f t="shared" si="7659"/>
        <v>#VALUE!</v>
      </c>
      <c r="AC3400" s="90">
        <f t="shared" si="7652"/>
        <v>3400</v>
      </c>
      <c r="AD3400" s="17">
        <f t="shared" si="7660"/>
        <v>49393</v>
      </c>
      <c r="AE3400" s="16" t="e">
        <f t="shared" si="7653"/>
        <v>#VALUE!</v>
      </c>
      <c r="AF3400" s="10">
        <f ca="1">IFERROR(AVERAGE(INDIRECT("AE"&amp;AC3400-Template!$F$10+1):INDIRECT("AE"&amp;AC3400)),0)</f>
        <v>0</v>
      </c>
      <c r="AG3400" s="35"/>
      <c r="AH3400" s="86"/>
      <c r="AI3400" s="35"/>
      <c r="AJ3400" s="35"/>
      <c r="AK3400" s="35"/>
      <c r="AL3400" s="35"/>
      <c r="AM3400" s="35"/>
      <c r="AN3400" s="35"/>
      <c r="AO3400" s="35"/>
      <c r="AP3400" s="35"/>
      <c r="AQ3400" s="35"/>
      <c r="AR3400" s="35"/>
      <c r="AS3400" s="35"/>
      <c r="AT3400" s="35"/>
      <c r="AU3400" s="35"/>
      <c r="AV3400" s="35"/>
      <c r="AW3400" s="35"/>
      <c r="AX3400" s="35"/>
      <c r="AY3400" s="35"/>
      <c r="AZ3400" s="17">
        <f t="shared" ref="AZ3400" si="7665">AZ3399+1</f>
        <v>49416</v>
      </c>
      <c r="BA3400" s="216">
        <f t="shared" si="7532"/>
        <v>2</v>
      </c>
      <c r="BB3400" s="216">
        <f t="shared" ref="BB3400" si="7666">BB3399+1</f>
        <v>3395</v>
      </c>
      <c r="BC3400" s="16">
        <f t="shared" si="7534"/>
        <v>9.3013698630136989</v>
      </c>
      <c r="BD3400" s="16">
        <f>IF(Template!$F$7="Linear interpolation",LinInterp($AO$5:$AO$18,$AM$5:$AM$18,BC3400),CubicSpline($AO$5:$AO$18,$AM$5:$AM$18,BC3400))</f>
        <v>14.149922166802819</v>
      </c>
      <c r="BE3400" s="221">
        <f t="shared" si="7613"/>
        <v>3.4245380574473052</v>
      </c>
      <c r="BF3400" s="221">
        <f>BE3400/PRODUCT($BG$6:BG3399)</f>
        <v>1.0003626251103919</v>
      </c>
      <c r="BG3400" s="16">
        <f t="shared" si="7535"/>
        <v>1.0003626251103919</v>
      </c>
      <c r="BH3400" s="10">
        <f t="shared" si="7536"/>
        <v>13.235816529303168</v>
      </c>
      <c r="BI3400" s="90"/>
      <c r="BJ3400" s="17">
        <f t="shared" si="7663"/>
        <v>49393</v>
      </c>
      <c r="BK3400" s="16">
        <f t="shared" si="7656"/>
        <v>13.235299481060615</v>
      </c>
      <c r="BL3400" s="10">
        <f ca="1">IFERROR(AVERAGE(INDIRECT("BK"&amp;AC3400-Template!$F$10+1):INDIRECT("BK"&amp;AC3400)),0)</f>
        <v>13.235022599015789</v>
      </c>
      <c r="BM3400" s="35"/>
      <c r="BN3400" s="86"/>
      <c r="BO3400" s="35"/>
      <c r="BP3400" s="35"/>
      <c r="BQ3400" s="35"/>
      <c r="BR3400" s="35"/>
      <c r="BS3400" s="35"/>
      <c r="BT3400" s="35"/>
      <c r="BU3400" s="35"/>
      <c r="BV3400" s="35"/>
      <c r="BW3400" s="35"/>
      <c r="BX3400" s="35"/>
      <c r="BY3400" s="35"/>
      <c r="BZ3400" s="35"/>
      <c r="CA3400" s="35"/>
      <c r="CB3400" s="35"/>
      <c r="CC3400" s="35"/>
      <c r="CD3400" s="35"/>
      <c r="CE3400" s="35"/>
      <c r="CF3400" s="35"/>
      <c r="CG3400" s="35"/>
      <c r="CH3400" s="35"/>
    </row>
    <row r="3401" spans="1:86" ht="15.6" x14ac:dyDescent="0.3">
      <c r="A3401" s="35"/>
      <c r="B3401" s="86"/>
      <c r="C3401" s="35"/>
      <c r="D3401" s="35"/>
      <c r="E3401" s="35"/>
      <c r="F3401" s="35"/>
      <c r="G3401" s="35"/>
      <c r="H3401" s="35"/>
      <c r="I3401" s="35"/>
      <c r="J3401" s="35"/>
      <c r="K3401" s="35"/>
      <c r="L3401" s="35"/>
      <c r="M3401" s="35"/>
      <c r="N3401" s="35"/>
      <c r="O3401" s="35"/>
      <c r="P3401" s="35"/>
      <c r="Q3401" s="35"/>
      <c r="R3401" s="35"/>
      <c r="S3401" s="35"/>
      <c r="T3401" s="17">
        <f t="shared" si="7657"/>
        <v>49417</v>
      </c>
      <c r="U3401" s="216">
        <f t="shared" si="7650"/>
        <v>3</v>
      </c>
      <c r="V3401" s="216">
        <f t="shared" si="7657"/>
        <v>3396</v>
      </c>
      <c r="W3401" s="16">
        <f t="shared" si="7664"/>
        <v>9.3041095890410954</v>
      </c>
      <c r="X3401" s="16" t="e">
        <f>IF(Template!$F$7="Linear interpolation",LinInterp($I$5:$I$22,$G$5:$G$22,W3401),CubicSpline($I$5:$I$22,$G$5:$G$22,W3401))</f>
        <v>#VALUE!</v>
      </c>
      <c r="Y3401" s="221" t="e">
        <f t="shared" si="7651"/>
        <v>#VALUE!</v>
      </c>
      <c r="Z3401" s="221" t="e">
        <f>Y3401/PRODUCT($AA$6:AA3400)</f>
        <v>#VALUE!</v>
      </c>
      <c r="AA3401" s="16" t="e">
        <f t="shared" si="7658"/>
        <v>#VALUE!</v>
      </c>
      <c r="AB3401" s="10" t="e">
        <f t="shared" si="7659"/>
        <v>#VALUE!</v>
      </c>
      <c r="AC3401" s="90">
        <f t="shared" si="7652"/>
        <v>3401</v>
      </c>
      <c r="AD3401" s="17">
        <f t="shared" si="7660"/>
        <v>49394</v>
      </c>
      <c r="AE3401" s="16" t="e">
        <f t="shared" si="7653"/>
        <v>#VALUE!</v>
      </c>
      <c r="AF3401" s="10">
        <f ca="1">IFERROR(AVERAGE(INDIRECT("AE"&amp;AC3401-Template!$F$10+1):INDIRECT("AE"&amp;AC3401)),0)</f>
        <v>0</v>
      </c>
      <c r="AG3401" s="35"/>
      <c r="AH3401" s="86"/>
      <c r="AI3401" s="35"/>
      <c r="AJ3401" s="35"/>
      <c r="AK3401" s="35"/>
      <c r="AL3401" s="35"/>
      <c r="AM3401" s="35"/>
      <c r="AN3401" s="35"/>
      <c r="AO3401" s="35"/>
      <c r="AP3401" s="35"/>
      <c r="AQ3401" s="35"/>
      <c r="AR3401" s="35"/>
      <c r="AS3401" s="35"/>
      <c r="AT3401" s="35"/>
      <c r="AU3401" s="35"/>
      <c r="AV3401" s="35"/>
      <c r="AW3401" s="35"/>
      <c r="AX3401" s="35"/>
      <c r="AY3401" s="35"/>
      <c r="AZ3401" s="17">
        <f t="shared" ref="AZ3401" si="7667">AZ3400+1</f>
        <v>49417</v>
      </c>
      <c r="BA3401" s="216">
        <f t="shared" si="7532"/>
        <v>3</v>
      </c>
      <c r="BB3401" s="216">
        <f t="shared" ref="BB3401" si="7668">BB3400+1</f>
        <v>3396</v>
      </c>
      <c r="BC3401" s="16">
        <f t="shared" si="7534"/>
        <v>9.3041095890410954</v>
      </c>
      <c r="BD3401" s="16">
        <f>IF(Template!$F$7="Linear interpolation",LinInterp($AO$5:$AO$18,$AM$5:$AM$18,BC3401),CubicSpline($AO$5:$AO$18,$AM$5:$AM$18,BC3401))</f>
        <v>14.149921893413211</v>
      </c>
      <c r="BE3401" s="221">
        <f t="shared" si="7613"/>
        <v>3.4257798828043566</v>
      </c>
      <c r="BF3401" s="221">
        <f>BE3401/PRODUCT($BG$6:BG3400)</f>
        <v>1.0003626256552618</v>
      </c>
      <c r="BG3401" s="16">
        <f t="shared" si="7535"/>
        <v>1.0003626256552618</v>
      </c>
      <c r="BH3401" s="10">
        <f t="shared" si="7536"/>
        <v>13.235836417055502</v>
      </c>
      <c r="BI3401" s="90"/>
      <c r="BJ3401" s="17">
        <f t="shared" si="7663"/>
        <v>49394</v>
      </c>
      <c r="BK3401" s="16">
        <f t="shared" si="7656"/>
        <v>13.235427676290822</v>
      </c>
      <c r="BL3401" s="10">
        <f ca="1">IFERROR(AVERAGE(INDIRECT("BK"&amp;AC3401-Template!$F$10+1):INDIRECT("BK"&amp;AC3401)),0)</f>
        <v>13.235047644397282</v>
      </c>
      <c r="BM3401" s="35"/>
      <c r="BN3401" s="86"/>
      <c r="BO3401" s="35"/>
      <c r="BP3401" s="35"/>
      <c r="BQ3401" s="35"/>
      <c r="BR3401" s="35"/>
      <c r="BS3401" s="35"/>
      <c r="BT3401" s="35"/>
      <c r="BU3401" s="35"/>
      <c r="BV3401" s="35"/>
      <c r="BW3401" s="35"/>
      <c r="BX3401" s="35"/>
      <c r="BY3401" s="35"/>
      <c r="BZ3401" s="35"/>
      <c r="CA3401" s="35"/>
      <c r="CB3401" s="35"/>
      <c r="CC3401" s="35"/>
      <c r="CD3401" s="35"/>
      <c r="CE3401" s="35"/>
      <c r="CF3401" s="35"/>
      <c r="CG3401" s="35"/>
      <c r="CH3401" s="35"/>
    </row>
    <row r="3402" spans="1:86" ht="15.6" x14ac:dyDescent="0.3">
      <c r="A3402" s="35"/>
      <c r="B3402" s="86"/>
      <c r="C3402" s="35"/>
      <c r="D3402" s="35"/>
      <c r="E3402" s="35"/>
      <c r="F3402" s="35"/>
      <c r="G3402" s="35"/>
      <c r="H3402" s="35"/>
      <c r="I3402" s="35"/>
      <c r="J3402" s="35"/>
      <c r="K3402" s="35"/>
      <c r="L3402" s="35"/>
      <c r="M3402" s="35"/>
      <c r="N3402" s="35"/>
      <c r="O3402" s="35"/>
      <c r="P3402" s="35"/>
      <c r="Q3402" s="35"/>
      <c r="R3402" s="35"/>
      <c r="S3402" s="35"/>
      <c r="T3402" s="17">
        <f t="shared" si="7657"/>
        <v>49418</v>
      </c>
      <c r="U3402" s="216">
        <f t="shared" si="7650"/>
        <v>4</v>
      </c>
      <c r="V3402" s="216">
        <f t="shared" si="7657"/>
        <v>3397</v>
      </c>
      <c r="W3402" s="16">
        <f t="shared" si="7664"/>
        <v>9.3068493150684937</v>
      </c>
      <c r="X3402" s="16" t="e">
        <f>IF(Template!$F$7="Linear interpolation",LinInterp($I$5:$I$22,$G$5:$G$22,W3402),CubicSpline($I$5:$I$22,$G$5:$G$22,W3402))</f>
        <v>#VALUE!</v>
      </c>
      <c r="Y3402" s="221" t="e">
        <f t="shared" si="7651"/>
        <v>#VALUE!</v>
      </c>
      <c r="Z3402" s="221" t="e">
        <f>Y3402/PRODUCT($AA$6:AA3401)</f>
        <v>#VALUE!</v>
      </c>
      <c r="AA3402" s="16" t="e">
        <f t="shared" si="7658"/>
        <v>#VALUE!</v>
      </c>
      <c r="AB3402" s="10" t="e">
        <f t="shared" si="7659"/>
        <v>#VALUE!</v>
      </c>
      <c r="AC3402" s="90">
        <f t="shared" si="7652"/>
        <v>3402</v>
      </c>
      <c r="AD3402" s="17">
        <f t="shared" si="7660"/>
        <v>49395</v>
      </c>
      <c r="AE3402" s="16" t="e">
        <f t="shared" si="7653"/>
        <v>#VALUE!</v>
      </c>
      <c r="AF3402" s="10">
        <f ca="1">IFERROR(AVERAGE(INDIRECT("AE"&amp;AC3402-Template!$F$10+1):INDIRECT("AE"&amp;AC3402)),0)</f>
        <v>0</v>
      </c>
      <c r="AG3402" s="35"/>
      <c r="AH3402" s="86"/>
      <c r="AI3402" s="35"/>
      <c r="AJ3402" s="35"/>
      <c r="AK3402" s="35"/>
      <c r="AL3402" s="35"/>
      <c r="AM3402" s="35"/>
      <c r="AN3402" s="35"/>
      <c r="AO3402" s="35"/>
      <c r="AP3402" s="35"/>
      <c r="AQ3402" s="35"/>
      <c r="AR3402" s="35"/>
      <c r="AS3402" s="35"/>
      <c r="AT3402" s="35"/>
      <c r="AU3402" s="35"/>
      <c r="AV3402" s="35"/>
      <c r="AW3402" s="35"/>
      <c r="AX3402" s="35"/>
      <c r="AY3402" s="35"/>
      <c r="AZ3402" s="17">
        <f t="shared" ref="AZ3402" si="7669">AZ3401+1</f>
        <v>49418</v>
      </c>
      <c r="BA3402" s="216">
        <f t="shared" si="7532"/>
        <v>4</v>
      </c>
      <c r="BB3402" s="216">
        <f t="shared" ref="BB3402" si="7670">BB3401+1</f>
        <v>3397</v>
      </c>
      <c r="BC3402" s="16">
        <f t="shared" si="7534"/>
        <v>9.3068493150684937</v>
      </c>
      <c r="BD3402" s="16">
        <f>IF(Template!$F$7="Linear interpolation",LinInterp($AO$5:$AO$18,$AM$5:$AM$18,BC3402),CubicSpline($AO$5:$AO$18,$AM$5:$AM$18,BC3402))</f>
        <v>14.149921626844243</v>
      </c>
      <c r="BE3402" s="221">
        <f t="shared" si="7613"/>
        <v>3.4270221603399231</v>
      </c>
      <c r="BF3402" s="221">
        <f>BE3402/PRODUCT($BG$6:BG3401)</f>
        <v>1.0003626261984322</v>
      </c>
      <c r="BG3402" s="16">
        <f t="shared" si="7535"/>
        <v>1.0003626261984322</v>
      </c>
      <c r="BH3402" s="10">
        <f t="shared" si="7536"/>
        <v>13.235856242775013</v>
      </c>
      <c r="BI3402" s="90"/>
      <c r="BJ3402" s="17">
        <f t="shared" si="7663"/>
        <v>49395</v>
      </c>
      <c r="BK3402" s="16">
        <f t="shared" si="7656"/>
        <v>13.235384745605817</v>
      </c>
      <c r="BL3402" s="10">
        <f ca="1">IFERROR(AVERAGE(INDIRECT("BK"&amp;AC3402-Template!$F$10+1):INDIRECT("BK"&amp;AC3402)),0)</f>
        <v>13.235071258755946</v>
      </c>
      <c r="BM3402" s="35"/>
      <c r="BN3402" s="86"/>
      <c r="BO3402" s="35"/>
      <c r="BP3402" s="35"/>
      <c r="BQ3402" s="35"/>
      <c r="BR3402" s="35"/>
      <c r="BS3402" s="35"/>
      <c r="BT3402" s="35"/>
      <c r="BU3402" s="35"/>
      <c r="BV3402" s="35"/>
      <c r="BW3402" s="35"/>
      <c r="BX3402" s="35"/>
      <c r="BY3402" s="35"/>
      <c r="BZ3402" s="35"/>
      <c r="CA3402" s="35"/>
      <c r="CB3402" s="35"/>
      <c r="CC3402" s="35"/>
      <c r="CD3402" s="35"/>
      <c r="CE3402" s="35"/>
      <c r="CF3402" s="35"/>
      <c r="CG3402" s="35"/>
      <c r="CH3402" s="35"/>
    </row>
    <row r="3403" spans="1:86" ht="15.6" x14ac:dyDescent="0.3">
      <c r="A3403" s="35"/>
      <c r="B3403" s="86"/>
      <c r="C3403" s="35"/>
      <c r="D3403" s="35"/>
      <c r="E3403" s="35"/>
      <c r="F3403" s="35"/>
      <c r="G3403" s="35"/>
      <c r="H3403" s="35"/>
      <c r="I3403" s="35"/>
      <c r="J3403" s="35"/>
      <c r="K3403" s="35"/>
      <c r="L3403" s="35"/>
      <c r="M3403" s="35"/>
      <c r="N3403" s="35"/>
      <c r="O3403" s="35"/>
      <c r="P3403" s="35"/>
      <c r="Q3403" s="35"/>
      <c r="R3403" s="35"/>
      <c r="S3403" s="35"/>
      <c r="T3403" s="17">
        <f t="shared" si="7657"/>
        <v>49419</v>
      </c>
      <c r="U3403" s="216">
        <f t="shared" si="7650"/>
        <v>5</v>
      </c>
      <c r="V3403" s="216">
        <f t="shared" si="7657"/>
        <v>3398</v>
      </c>
      <c r="W3403" s="16">
        <f t="shared" si="7664"/>
        <v>9.3095890410958901</v>
      </c>
      <c r="X3403" s="16" t="e">
        <f>IF(Template!$F$7="Linear interpolation",LinInterp($I$5:$I$22,$G$5:$G$22,W3403),CubicSpline($I$5:$I$22,$G$5:$G$22,W3403))</f>
        <v>#VALUE!</v>
      </c>
      <c r="Y3403" s="221" t="e">
        <f t="shared" si="7651"/>
        <v>#VALUE!</v>
      </c>
      <c r="Z3403" s="221" t="e">
        <f>Y3403/PRODUCT($AA$6:AA3402)</f>
        <v>#VALUE!</v>
      </c>
      <c r="AA3403" s="16" t="e">
        <f t="shared" si="7658"/>
        <v>#VALUE!</v>
      </c>
      <c r="AB3403" s="10" t="e">
        <f t="shared" si="7659"/>
        <v>#VALUE!</v>
      </c>
      <c r="AC3403" s="90">
        <f t="shared" si="7652"/>
        <v>3403</v>
      </c>
      <c r="AD3403" s="17">
        <f t="shared" si="7660"/>
        <v>49396</v>
      </c>
      <c r="AE3403" s="16" t="e">
        <f t="shared" si="7653"/>
        <v>#VALUE!</v>
      </c>
      <c r="AF3403" s="10">
        <f ca="1">IFERROR(AVERAGE(INDIRECT("AE"&amp;AC3403-Template!$F$10+1):INDIRECT("AE"&amp;AC3403)),0)</f>
        <v>0</v>
      </c>
      <c r="AG3403" s="35"/>
      <c r="AH3403" s="86"/>
      <c r="AI3403" s="35"/>
      <c r="AJ3403" s="35"/>
      <c r="AK3403" s="35"/>
      <c r="AL3403" s="35"/>
      <c r="AM3403" s="35"/>
      <c r="AN3403" s="35"/>
      <c r="AO3403" s="35"/>
      <c r="AP3403" s="35"/>
      <c r="AQ3403" s="35"/>
      <c r="AR3403" s="35"/>
      <c r="AS3403" s="35"/>
      <c r="AT3403" s="35"/>
      <c r="AU3403" s="35"/>
      <c r="AV3403" s="35"/>
      <c r="AW3403" s="35"/>
      <c r="AX3403" s="35"/>
      <c r="AY3403" s="35"/>
      <c r="AZ3403" s="17">
        <f t="shared" ref="AZ3403" si="7671">AZ3402+1</f>
        <v>49419</v>
      </c>
      <c r="BA3403" s="216">
        <f t="shared" si="7532"/>
        <v>5</v>
      </c>
      <c r="BB3403" s="216">
        <f t="shared" ref="BB3403" si="7672">BB3402+1</f>
        <v>3398</v>
      </c>
      <c r="BC3403" s="16">
        <f t="shared" si="7534"/>
        <v>9.3095890410958901</v>
      </c>
      <c r="BD3403" s="16">
        <f>IF(Template!$F$7="Linear interpolation",LinInterp($AO$5:$AO$18,$AM$5:$AM$18,BC3403),CubicSpline($AO$5:$AO$18,$AM$5:$AM$18,BC3403))</f>
        <v>14.149921367069068</v>
      </c>
      <c r="BE3403" s="221">
        <f t="shared" si="7613"/>
        <v>3.4282648902135229</v>
      </c>
      <c r="BF3403" s="221">
        <f>BE3403/PRODUCT($BG$6:BG3402)</f>
        <v>1.0003626267399088</v>
      </c>
      <c r="BG3403" s="16">
        <f t="shared" si="7535"/>
        <v>1.0003626267399088</v>
      </c>
      <c r="BH3403" s="10">
        <f t="shared" si="7536"/>
        <v>13.23587600667242</v>
      </c>
      <c r="BI3403" s="90"/>
      <c r="BJ3403" s="17">
        <f t="shared" si="7663"/>
        <v>49396</v>
      </c>
      <c r="BK3403" s="16">
        <f t="shared" si="7656"/>
        <v>13.235405912365717</v>
      </c>
      <c r="BL3403" s="10">
        <f ca="1">IFERROR(AVERAGE(INDIRECT("BK"&amp;AC3403-Template!$F$10+1):INDIRECT("BK"&amp;AC3403)),0)</f>
        <v>13.23509097911097</v>
      </c>
      <c r="BM3403" s="35"/>
      <c r="BN3403" s="86"/>
      <c r="BO3403" s="35"/>
      <c r="BP3403" s="35"/>
      <c r="BQ3403" s="35"/>
      <c r="BR3403" s="35"/>
      <c r="BS3403" s="35"/>
      <c r="BT3403" s="35"/>
      <c r="BU3403" s="35"/>
      <c r="BV3403" s="35"/>
      <c r="BW3403" s="35"/>
      <c r="BX3403" s="35"/>
      <c r="BY3403" s="35"/>
      <c r="BZ3403" s="35"/>
      <c r="CA3403" s="35"/>
      <c r="CB3403" s="35"/>
      <c r="CC3403" s="35"/>
      <c r="CD3403" s="35"/>
      <c r="CE3403" s="35"/>
      <c r="CF3403" s="35"/>
      <c r="CG3403" s="35"/>
      <c r="CH3403" s="35"/>
    </row>
    <row r="3404" spans="1:86" ht="15.6" x14ac:dyDescent="0.3">
      <c r="A3404" s="35"/>
      <c r="B3404" s="86"/>
      <c r="C3404" s="35"/>
      <c r="D3404" s="35"/>
      <c r="E3404" s="35"/>
      <c r="F3404" s="35"/>
      <c r="G3404" s="35"/>
      <c r="H3404" s="35"/>
      <c r="I3404" s="35"/>
      <c r="J3404" s="35"/>
      <c r="K3404" s="35"/>
      <c r="L3404" s="35"/>
      <c r="M3404" s="35"/>
      <c r="N3404" s="35"/>
      <c r="O3404" s="35"/>
      <c r="P3404" s="35"/>
      <c r="Q3404" s="35"/>
      <c r="R3404" s="35"/>
      <c r="S3404" s="35"/>
      <c r="T3404" s="17">
        <f t="shared" si="7657"/>
        <v>49420</v>
      </c>
      <c r="U3404" s="216">
        <f t="shared" si="7650"/>
        <v>6</v>
      </c>
      <c r="V3404" s="216">
        <f t="shared" si="7657"/>
        <v>3399</v>
      </c>
      <c r="W3404" s="16">
        <f t="shared" si="7664"/>
        <v>9.3123287671232884</v>
      </c>
      <c r="X3404" s="16" t="e">
        <f>IF(Template!$F$7="Linear interpolation",LinInterp($I$5:$I$22,$G$5:$G$22,W3404),CubicSpline($I$5:$I$22,$G$5:$G$22,W3404))</f>
        <v>#VALUE!</v>
      </c>
      <c r="Y3404" s="221" t="e">
        <f t="shared" si="7651"/>
        <v>#VALUE!</v>
      </c>
      <c r="Z3404" s="221" t="e">
        <f>Y3404/PRODUCT($AA$6:AA3403)</f>
        <v>#VALUE!</v>
      </c>
      <c r="AA3404" s="16" t="e">
        <f t="shared" si="7658"/>
        <v>#VALUE!</v>
      </c>
      <c r="AB3404" s="10" t="e">
        <f t="shared" si="7659"/>
        <v>#VALUE!</v>
      </c>
      <c r="AC3404" s="90">
        <f t="shared" si="7652"/>
        <v>3404</v>
      </c>
      <c r="AD3404" s="17">
        <f t="shared" si="7660"/>
        <v>49397</v>
      </c>
      <c r="AE3404" s="16" t="e">
        <f t="shared" si="7653"/>
        <v>#VALUE!</v>
      </c>
      <c r="AF3404" s="10">
        <f ca="1">IFERROR(AVERAGE(INDIRECT("AE"&amp;AC3404-Template!$F$10+1):INDIRECT("AE"&amp;AC3404)),0)</f>
        <v>0</v>
      </c>
      <c r="AG3404" s="35"/>
      <c r="AH3404" s="86"/>
      <c r="AI3404" s="35"/>
      <c r="AJ3404" s="35"/>
      <c r="AK3404" s="35"/>
      <c r="AL3404" s="35"/>
      <c r="AM3404" s="35"/>
      <c r="AN3404" s="35"/>
      <c r="AO3404" s="35"/>
      <c r="AP3404" s="35"/>
      <c r="AQ3404" s="35"/>
      <c r="AR3404" s="35"/>
      <c r="AS3404" s="35"/>
      <c r="AT3404" s="35"/>
      <c r="AU3404" s="35"/>
      <c r="AV3404" s="35"/>
      <c r="AW3404" s="35"/>
      <c r="AX3404" s="35"/>
      <c r="AY3404" s="35"/>
      <c r="AZ3404" s="17">
        <f t="shared" ref="AZ3404" si="7673">AZ3403+1</f>
        <v>49420</v>
      </c>
      <c r="BA3404" s="216">
        <f t="shared" si="7532"/>
        <v>6</v>
      </c>
      <c r="BB3404" s="216">
        <f t="shared" ref="BB3404" si="7674">BB3403+1</f>
        <v>3399</v>
      </c>
      <c r="BC3404" s="16">
        <f t="shared" si="7534"/>
        <v>9.3123287671232884</v>
      </c>
      <c r="BD3404" s="16">
        <f>IF(Template!$F$7="Linear interpolation",LinInterp($AO$5:$AO$18,$AM$5:$AM$18,BC3404),CubicSpline($AO$5:$AO$18,$AM$5:$AM$18,BC3404))</f>
        <v>14.149921114060827</v>
      </c>
      <c r="BE3404" s="221">
        <f t="shared" si="7613"/>
        <v>3.4295080725846736</v>
      </c>
      <c r="BF3404" s="221">
        <f>BE3404/PRODUCT($BG$6:BG3403)</f>
        <v>1.0003626272796771</v>
      </c>
      <c r="BG3404" s="16">
        <f t="shared" si="7535"/>
        <v>1.0003626267399088</v>
      </c>
      <c r="BH3404" s="10">
        <f t="shared" si="7536"/>
        <v>13.23587600667242</v>
      </c>
      <c r="BI3404" s="90"/>
      <c r="BJ3404" s="17">
        <f t="shared" si="7663"/>
        <v>49397</v>
      </c>
      <c r="BK3404" s="16">
        <f t="shared" si="7656"/>
        <v>13.235427019062218</v>
      </c>
      <c r="BL3404" s="10">
        <f ca="1">IFERROR(AVERAGE(INDIRECT("BK"&amp;AC3404-Template!$F$10+1):INDIRECT("BK"&amp;AC3404)),0)</f>
        <v>13.235112942551758</v>
      </c>
      <c r="BM3404" s="35"/>
      <c r="BN3404" s="86"/>
      <c r="BO3404" s="35"/>
      <c r="BP3404" s="35"/>
      <c r="BQ3404" s="35"/>
      <c r="BR3404" s="35"/>
      <c r="BS3404" s="35"/>
      <c r="BT3404" s="35"/>
      <c r="BU3404" s="35"/>
      <c r="BV3404" s="35"/>
      <c r="BW3404" s="35"/>
      <c r="BX3404" s="35"/>
      <c r="BY3404" s="35"/>
      <c r="BZ3404" s="35"/>
      <c r="CA3404" s="35"/>
      <c r="CB3404" s="35"/>
      <c r="CC3404" s="35"/>
      <c r="CD3404" s="35"/>
      <c r="CE3404" s="35"/>
      <c r="CF3404" s="35"/>
      <c r="CG3404" s="35"/>
      <c r="CH3404" s="35"/>
    </row>
    <row r="3405" spans="1:86" ht="15.6" x14ac:dyDescent="0.3">
      <c r="A3405" s="35"/>
      <c r="B3405" s="86"/>
      <c r="C3405" s="35"/>
      <c r="D3405" s="35"/>
      <c r="E3405" s="35"/>
      <c r="F3405" s="35"/>
      <c r="G3405" s="35"/>
      <c r="H3405" s="35"/>
      <c r="I3405" s="35"/>
      <c r="J3405" s="35"/>
      <c r="K3405" s="35"/>
      <c r="L3405" s="35"/>
      <c r="M3405" s="35"/>
      <c r="N3405" s="35"/>
      <c r="O3405" s="35"/>
      <c r="P3405" s="35"/>
      <c r="Q3405" s="35"/>
      <c r="R3405" s="35"/>
      <c r="S3405" s="35"/>
      <c r="T3405" s="17">
        <f t="shared" si="7657"/>
        <v>49421</v>
      </c>
      <c r="U3405" s="216">
        <f t="shared" si="7650"/>
        <v>7</v>
      </c>
      <c r="V3405" s="216">
        <f t="shared" si="7657"/>
        <v>3400</v>
      </c>
      <c r="W3405" s="16">
        <f t="shared" si="7664"/>
        <v>9.3150684931506849</v>
      </c>
      <c r="X3405" s="16" t="e">
        <f>IF(Template!$F$7="Linear interpolation",LinInterp($I$5:$I$22,$G$5:$G$22,W3405),CubicSpline($I$5:$I$22,$G$5:$G$22,W3405))</f>
        <v>#VALUE!</v>
      </c>
      <c r="Y3405" s="221" t="e">
        <f t="shared" si="7651"/>
        <v>#VALUE!</v>
      </c>
      <c r="Z3405" s="221" t="e">
        <f>Y3405/PRODUCT($AA$6:AA3404)</f>
        <v>#VALUE!</v>
      </c>
      <c r="AA3405" s="16" t="e">
        <f t="shared" si="7658"/>
        <v>#VALUE!</v>
      </c>
      <c r="AB3405" s="10" t="e">
        <f t="shared" si="7659"/>
        <v>#VALUE!</v>
      </c>
      <c r="AC3405" s="90">
        <f t="shared" si="7652"/>
        <v>3405</v>
      </c>
      <c r="AD3405" s="17">
        <f t="shared" si="7660"/>
        <v>49398</v>
      </c>
      <c r="AE3405" s="16" t="e">
        <f t="shared" si="7653"/>
        <v>#VALUE!</v>
      </c>
      <c r="AF3405" s="10">
        <f ca="1">IFERROR(AVERAGE(INDIRECT("AE"&amp;AC3405-Template!$F$10+1):INDIRECT("AE"&amp;AC3405)),0)</f>
        <v>0</v>
      </c>
      <c r="AG3405" s="35"/>
      <c r="AH3405" s="86"/>
      <c r="AI3405" s="35"/>
      <c r="AJ3405" s="35"/>
      <c r="AK3405" s="35"/>
      <c r="AL3405" s="35"/>
      <c r="AM3405" s="35"/>
      <c r="AN3405" s="35"/>
      <c r="AO3405" s="35"/>
      <c r="AP3405" s="35"/>
      <c r="AQ3405" s="35"/>
      <c r="AR3405" s="35"/>
      <c r="AS3405" s="35"/>
      <c r="AT3405" s="35"/>
      <c r="AU3405" s="35"/>
      <c r="AV3405" s="35"/>
      <c r="AW3405" s="35"/>
      <c r="AX3405" s="35"/>
      <c r="AY3405" s="35"/>
      <c r="AZ3405" s="17">
        <f t="shared" ref="AZ3405" si="7675">AZ3404+1</f>
        <v>49421</v>
      </c>
      <c r="BA3405" s="216">
        <f t="shared" ref="BA3405:BA3468" si="7676">WEEKDAY(AZ3405,2)</f>
        <v>7</v>
      </c>
      <c r="BB3405" s="216">
        <f t="shared" ref="BB3405" si="7677">BB3404+1</f>
        <v>3400</v>
      </c>
      <c r="BC3405" s="16">
        <f t="shared" ref="BC3405:BC3468" si="7678">YEARFRAC($T$5,AZ3405,3)</f>
        <v>9.3150684931506849</v>
      </c>
      <c r="BD3405" s="16">
        <f>IF(Template!$F$7="Linear interpolation",LinInterp($AO$5:$AO$18,$AM$5:$AM$18,BC3405),CubicSpline($AO$5:$AO$18,$AM$5:$AM$18,BC3405))</f>
        <v>14.149920867792671</v>
      </c>
      <c r="BE3405" s="221">
        <f t="shared" si="7613"/>
        <v>3.4307517076129783</v>
      </c>
      <c r="BF3405" s="221">
        <f>BE3405/PRODUCT($BG$6:BG3404)</f>
        <v>1.0003626283575147</v>
      </c>
      <c r="BG3405" s="16">
        <f t="shared" ref="BG3405:BG3468" si="7679">1+BH3405/365/100</f>
        <v>1.0003626267399088</v>
      </c>
      <c r="BH3405" s="10">
        <f t="shared" ref="BH3405:BH3468" si="7680">IF(OR(BA3405=6,BA3405=7),BH3404,(BF3405-1)*365*100)</f>
        <v>13.23587600667242</v>
      </c>
      <c r="BI3405" s="90"/>
      <c r="BJ3405" s="17">
        <f t="shared" si="7663"/>
        <v>49398</v>
      </c>
      <c r="BK3405" s="16">
        <f t="shared" si="7656"/>
        <v>13.23544806572774</v>
      </c>
      <c r="BL3405" s="10">
        <f ca="1">IFERROR(AVERAGE(INDIRECT("BK"&amp;AC3405-Template!$F$10+1):INDIRECT("BK"&amp;AC3405)),0)</f>
        <v>13.235134847298291</v>
      </c>
      <c r="BM3405" s="35"/>
      <c r="BN3405" s="86"/>
      <c r="BO3405" s="35"/>
      <c r="BP3405" s="35"/>
      <c r="BQ3405" s="35"/>
      <c r="BR3405" s="35"/>
      <c r="BS3405" s="35"/>
      <c r="BT3405" s="35"/>
      <c r="BU3405" s="35"/>
      <c r="BV3405" s="35"/>
      <c r="BW3405" s="35"/>
      <c r="BX3405" s="35"/>
      <c r="BY3405" s="35"/>
      <c r="BZ3405" s="35"/>
      <c r="CA3405" s="35"/>
      <c r="CB3405" s="35"/>
      <c r="CC3405" s="35"/>
      <c r="CD3405" s="35"/>
      <c r="CE3405" s="35"/>
      <c r="CF3405" s="35"/>
      <c r="CG3405" s="35"/>
      <c r="CH3405" s="35"/>
    </row>
    <row r="3406" spans="1:86" ht="15.6" x14ac:dyDescent="0.3">
      <c r="A3406" s="35"/>
      <c r="B3406" s="86"/>
      <c r="C3406" s="35"/>
      <c r="D3406" s="35"/>
      <c r="E3406" s="35"/>
      <c r="F3406" s="35"/>
      <c r="G3406" s="35"/>
      <c r="H3406" s="35"/>
      <c r="I3406" s="35"/>
      <c r="J3406" s="35"/>
      <c r="K3406" s="35"/>
      <c r="L3406" s="35"/>
      <c r="M3406" s="35"/>
      <c r="N3406" s="35"/>
      <c r="O3406" s="35"/>
      <c r="P3406" s="35"/>
      <c r="Q3406" s="35"/>
      <c r="R3406" s="35"/>
      <c r="S3406" s="35"/>
      <c r="T3406" s="17">
        <f t="shared" si="7657"/>
        <v>49422</v>
      </c>
      <c r="U3406" s="216">
        <f t="shared" si="7650"/>
        <v>1</v>
      </c>
      <c r="V3406" s="216">
        <f t="shared" si="7657"/>
        <v>3401</v>
      </c>
      <c r="W3406" s="16">
        <f t="shared" si="7664"/>
        <v>9.3178082191780813</v>
      </c>
      <c r="X3406" s="16" t="e">
        <f>IF(Template!$F$7="Linear interpolation",LinInterp($I$5:$I$22,$G$5:$G$22,W3406),CubicSpline($I$5:$I$22,$G$5:$G$22,W3406))</f>
        <v>#VALUE!</v>
      </c>
      <c r="Y3406" s="221" t="e">
        <f t="shared" si="7651"/>
        <v>#VALUE!</v>
      </c>
      <c r="Z3406" s="221" t="e">
        <f>Y3406/PRODUCT($AA$6:AA3405)</f>
        <v>#VALUE!</v>
      </c>
      <c r="AA3406" s="16" t="e">
        <f t="shared" si="7658"/>
        <v>#VALUE!</v>
      </c>
      <c r="AB3406" s="10" t="e">
        <f t="shared" si="7659"/>
        <v>#VALUE!</v>
      </c>
      <c r="AC3406" s="90">
        <f t="shared" si="7652"/>
        <v>3406</v>
      </c>
      <c r="AD3406" s="17">
        <f t="shared" si="7660"/>
        <v>49399</v>
      </c>
      <c r="AE3406" s="16" t="e">
        <f t="shared" si="7653"/>
        <v>#VALUE!</v>
      </c>
      <c r="AF3406" s="10">
        <f ca="1">IFERROR(AVERAGE(INDIRECT("AE"&amp;AC3406-Template!$F$10+1):INDIRECT("AE"&amp;AC3406)),0)</f>
        <v>0</v>
      </c>
      <c r="AG3406" s="35"/>
      <c r="AH3406" s="86"/>
      <c r="AI3406" s="35"/>
      <c r="AJ3406" s="35"/>
      <c r="AK3406" s="35"/>
      <c r="AL3406" s="35"/>
      <c r="AM3406" s="35"/>
      <c r="AN3406" s="35"/>
      <c r="AO3406" s="35"/>
      <c r="AP3406" s="35"/>
      <c r="AQ3406" s="35"/>
      <c r="AR3406" s="35"/>
      <c r="AS3406" s="35"/>
      <c r="AT3406" s="35"/>
      <c r="AU3406" s="35"/>
      <c r="AV3406" s="35"/>
      <c r="AW3406" s="35"/>
      <c r="AX3406" s="35"/>
      <c r="AY3406" s="35"/>
      <c r="AZ3406" s="17">
        <f t="shared" ref="AZ3406" si="7681">AZ3405+1</f>
        <v>49422</v>
      </c>
      <c r="BA3406" s="216">
        <f t="shared" si="7676"/>
        <v>1</v>
      </c>
      <c r="BB3406" s="216">
        <f t="shared" ref="BB3406" si="7682">BB3405+1</f>
        <v>3401</v>
      </c>
      <c r="BC3406" s="16">
        <f t="shared" si="7678"/>
        <v>9.3178082191780813</v>
      </c>
      <c r="BD3406" s="16">
        <f>IF(Template!$F$7="Linear interpolation",LinInterp($AO$5:$AO$18,$AM$5:$AM$18,BC3406),CubicSpline($AO$5:$AO$18,$AM$5:$AM$18,BC3406))</f>
        <v>14.149920628237744</v>
      </c>
      <c r="BE3406" s="221">
        <f t="shared" si="7613"/>
        <v>3.4319957954580493</v>
      </c>
      <c r="BF3406" s="221">
        <f>BE3406/PRODUCT($BG$6:BG3405)</f>
        <v>1.0003626299717097</v>
      </c>
      <c r="BG3406" s="16">
        <f t="shared" si="7679"/>
        <v>1.0003626299717097</v>
      </c>
      <c r="BH3406" s="10">
        <f t="shared" si="7680"/>
        <v>13.235993967402603</v>
      </c>
      <c r="BI3406" s="90"/>
      <c r="BJ3406" s="17">
        <f t="shared" si="7663"/>
        <v>49399</v>
      </c>
      <c r="BK3406" s="16">
        <f t="shared" si="7656"/>
        <v>13.23544806572774</v>
      </c>
      <c r="BL3406" s="10">
        <f ca="1">IFERROR(AVERAGE(INDIRECT("BK"&amp;AC3406-Template!$F$10+1):INDIRECT("BK"&amp;AC3406)),0)</f>
        <v>13.235155993712871</v>
      </c>
      <c r="BM3406" s="35"/>
      <c r="BN3406" s="86"/>
      <c r="BO3406" s="35"/>
      <c r="BP3406" s="35"/>
      <c r="BQ3406" s="35"/>
      <c r="BR3406" s="35"/>
      <c r="BS3406" s="35"/>
      <c r="BT3406" s="35"/>
      <c r="BU3406" s="35"/>
      <c r="BV3406" s="35"/>
      <c r="BW3406" s="35"/>
      <c r="BX3406" s="35"/>
      <c r="BY3406" s="35"/>
      <c r="BZ3406" s="35"/>
      <c r="CA3406" s="35"/>
      <c r="CB3406" s="35"/>
      <c r="CC3406" s="35"/>
      <c r="CD3406" s="35"/>
      <c r="CE3406" s="35"/>
      <c r="CF3406" s="35"/>
      <c r="CG3406" s="35"/>
      <c r="CH3406" s="35"/>
    </row>
    <row r="3407" spans="1:86" ht="15.6" x14ac:dyDescent="0.3">
      <c r="A3407" s="35"/>
      <c r="B3407" s="86"/>
      <c r="C3407" s="35"/>
      <c r="D3407" s="35"/>
      <c r="E3407" s="35"/>
      <c r="F3407" s="35"/>
      <c r="G3407" s="35"/>
      <c r="H3407" s="35"/>
      <c r="I3407" s="35"/>
      <c r="J3407" s="35"/>
      <c r="K3407" s="35"/>
      <c r="L3407" s="35"/>
      <c r="M3407" s="35"/>
      <c r="N3407" s="35"/>
      <c r="O3407" s="35"/>
      <c r="P3407" s="35"/>
      <c r="Q3407" s="35"/>
      <c r="R3407" s="35"/>
      <c r="S3407" s="35"/>
      <c r="T3407" s="17">
        <f t="shared" si="7657"/>
        <v>49423</v>
      </c>
      <c r="U3407" s="216">
        <f t="shared" si="7650"/>
        <v>2</v>
      </c>
      <c r="V3407" s="216">
        <f t="shared" si="7657"/>
        <v>3402</v>
      </c>
      <c r="W3407" s="16">
        <f t="shared" si="7664"/>
        <v>9.3205479452054796</v>
      </c>
      <c r="X3407" s="16" t="e">
        <f>IF(Template!$F$7="Linear interpolation",LinInterp($I$5:$I$22,$G$5:$G$22,W3407),CubicSpline($I$5:$I$22,$G$5:$G$22,W3407))</f>
        <v>#VALUE!</v>
      </c>
      <c r="Y3407" s="221" t="e">
        <f t="shared" si="7651"/>
        <v>#VALUE!</v>
      </c>
      <c r="Z3407" s="221" t="e">
        <f>Y3407/PRODUCT($AA$6:AA3406)</f>
        <v>#VALUE!</v>
      </c>
      <c r="AA3407" s="16" t="e">
        <f t="shared" si="7658"/>
        <v>#VALUE!</v>
      </c>
      <c r="AB3407" s="10" t="e">
        <f t="shared" si="7659"/>
        <v>#VALUE!</v>
      </c>
      <c r="AC3407" s="90">
        <f t="shared" si="7652"/>
        <v>3407</v>
      </c>
      <c r="AD3407" s="17">
        <f t="shared" si="7660"/>
        <v>49400</v>
      </c>
      <c r="AE3407" s="16" t="e">
        <f t="shared" si="7653"/>
        <v>#VALUE!</v>
      </c>
      <c r="AF3407" s="10">
        <f ca="1">IFERROR(AVERAGE(INDIRECT("AE"&amp;AC3407-Template!$F$10+1):INDIRECT("AE"&amp;AC3407)),0)</f>
        <v>0</v>
      </c>
      <c r="AG3407" s="35"/>
      <c r="AH3407" s="86"/>
      <c r="AI3407" s="35"/>
      <c r="AJ3407" s="35"/>
      <c r="AK3407" s="35"/>
      <c r="AL3407" s="35"/>
      <c r="AM3407" s="35"/>
      <c r="AN3407" s="35"/>
      <c r="AO3407" s="35"/>
      <c r="AP3407" s="35"/>
      <c r="AQ3407" s="35"/>
      <c r="AR3407" s="35"/>
      <c r="AS3407" s="35"/>
      <c r="AT3407" s="35"/>
      <c r="AU3407" s="35"/>
      <c r="AV3407" s="35"/>
      <c r="AW3407" s="35"/>
      <c r="AX3407" s="35"/>
      <c r="AY3407" s="35"/>
      <c r="AZ3407" s="17">
        <f t="shared" ref="AZ3407" si="7683">AZ3406+1</f>
        <v>49423</v>
      </c>
      <c r="BA3407" s="216">
        <f t="shared" si="7676"/>
        <v>2</v>
      </c>
      <c r="BB3407" s="216">
        <f t="shared" ref="BB3407" si="7684">BB3406+1</f>
        <v>3402</v>
      </c>
      <c r="BC3407" s="16">
        <f t="shared" si="7678"/>
        <v>9.3205479452054796</v>
      </c>
      <c r="BD3407" s="16">
        <f>IF(Template!$F$7="Linear interpolation",LinInterp($AO$5:$AO$18,$AM$5:$AM$18,BC3407),CubicSpline($AO$5:$AO$18,$AM$5:$AM$18,BC3407))</f>
        <v>14.149920395369197</v>
      </c>
      <c r="BE3407" s="221">
        <f t="shared" si="7613"/>
        <v>3.4332403362795647</v>
      </c>
      <c r="BF3407" s="221">
        <f>BE3407/PRODUCT($BG$6:BG3406)</f>
        <v>1.0003626288887542</v>
      </c>
      <c r="BG3407" s="16">
        <f t="shared" si="7679"/>
        <v>1.0003626288887542</v>
      </c>
      <c r="BH3407" s="10">
        <f t="shared" si="7680"/>
        <v>13.235954439526743</v>
      </c>
      <c r="BI3407" s="90"/>
      <c r="BJ3407" s="17">
        <f t="shared" si="7663"/>
        <v>49400</v>
      </c>
      <c r="BK3407" s="16">
        <f t="shared" si="7656"/>
        <v>13.23544806572774</v>
      </c>
      <c r="BL3407" s="10">
        <f ca="1">IFERROR(AVERAGE(INDIRECT("BK"&amp;AC3407-Template!$F$10+1):INDIRECT("BK"&amp;AC3407)),0)</f>
        <v>13.235176383703605</v>
      </c>
      <c r="BM3407" s="35"/>
      <c r="BN3407" s="86"/>
      <c r="BO3407" s="35"/>
      <c r="BP3407" s="35"/>
      <c r="BQ3407" s="35"/>
      <c r="BR3407" s="35"/>
      <c r="BS3407" s="35"/>
      <c r="BT3407" s="35"/>
      <c r="BU3407" s="35"/>
      <c r="BV3407" s="35"/>
      <c r="BW3407" s="35"/>
      <c r="BX3407" s="35"/>
      <c r="BY3407" s="35"/>
      <c r="BZ3407" s="35"/>
      <c r="CA3407" s="35"/>
      <c r="CB3407" s="35"/>
      <c r="CC3407" s="35"/>
      <c r="CD3407" s="35"/>
      <c r="CE3407" s="35"/>
      <c r="CF3407" s="35"/>
      <c r="CG3407" s="35"/>
      <c r="CH3407" s="35"/>
    </row>
    <row r="3408" spans="1:86" ht="15.6" x14ac:dyDescent="0.3">
      <c r="A3408" s="35"/>
      <c r="B3408" s="86"/>
      <c r="C3408" s="35"/>
      <c r="D3408" s="35"/>
      <c r="E3408" s="35"/>
      <c r="F3408" s="35"/>
      <c r="G3408" s="35"/>
      <c r="H3408" s="35"/>
      <c r="I3408" s="35"/>
      <c r="J3408" s="35"/>
      <c r="K3408" s="35"/>
      <c r="L3408" s="35"/>
      <c r="M3408" s="35"/>
      <c r="N3408" s="35"/>
      <c r="O3408" s="35"/>
      <c r="P3408" s="35"/>
      <c r="Q3408" s="35"/>
      <c r="R3408" s="35"/>
      <c r="S3408" s="35"/>
      <c r="T3408" s="17">
        <f t="shared" si="7657"/>
        <v>49424</v>
      </c>
      <c r="U3408" s="216">
        <f t="shared" si="7650"/>
        <v>3</v>
      </c>
      <c r="V3408" s="216">
        <f t="shared" si="7657"/>
        <v>3403</v>
      </c>
      <c r="W3408" s="16">
        <f t="shared" si="7664"/>
        <v>9.3232876712328761</v>
      </c>
      <c r="X3408" s="16" t="e">
        <f>IF(Template!$F$7="Linear interpolation",LinInterp($I$5:$I$22,$G$5:$G$22,W3408),CubicSpline($I$5:$I$22,$G$5:$G$22,W3408))</f>
        <v>#VALUE!</v>
      </c>
      <c r="Y3408" s="221" t="e">
        <f t="shared" si="7651"/>
        <v>#VALUE!</v>
      </c>
      <c r="Z3408" s="221" t="e">
        <f>Y3408/PRODUCT($AA$6:AA3407)</f>
        <v>#VALUE!</v>
      </c>
      <c r="AA3408" s="16" t="e">
        <f t="shared" si="7658"/>
        <v>#VALUE!</v>
      </c>
      <c r="AB3408" s="10" t="e">
        <f t="shared" si="7659"/>
        <v>#VALUE!</v>
      </c>
      <c r="AC3408" s="90">
        <f t="shared" si="7652"/>
        <v>3408</v>
      </c>
      <c r="AD3408" s="17">
        <f t="shared" si="7660"/>
        <v>49401</v>
      </c>
      <c r="AE3408" s="16" t="e">
        <f t="shared" si="7653"/>
        <v>#VALUE!</v>
      </c>
      <c r="AF3408" s="10">
        <f ca="1">IFERROR(AVERAGE(INDIRECT("AE"&amp;AC3408-Template!$F$10+1):INDIRECT("AE"&amp;AC3408)),0)</f>
        <v>0</v>
      </c>
      <c r="AG3408" s="35"/>
      <c r="AH3408" s="86"/>
      <c r="AI3408" s="35"/>
      <c r="AJ3408" s="35"/>
      <c r="AK3408" s="35"/>
      <c r="AL3408" s="35"/>
      <c r="AM3408" s="35"/>
      <c r="AN3408" s="35"/>
      <c r="AO3408" s="35"/>
      <c r="AP3408" s="35"/>
      <c r="AQ3408" s="35"/>
      <c r="AR3408" s="35"/>
      <c r="AS3408" s="35"/>
      <c r="AT3408" s="35"/>
      <c r="AU3408" s="35"/>
      <c r="AV3408" s="35"/>
      <c r="AW3408" s="35"/>
      <c r="AX3408" s="35"/>
      <c r="AY3408" s="35"/>
      <c r="AZ3408" s="17">
        <f t="shared" ref="AZ3408" si="7685">AZ3407+1</f>
        <v>49424</v>
      </c>
      <c r="BA3408" s="216">
        <f t="shared" si="7676"/>
        <v>3</v>
      </c>
      <c r="BB3408" s="216">
        <f t="shared" ref="BB3408" si="7686">BB3407+1</f>
        <v>3403</v>
      </c>
      <c r="BC3408" s="16">
        <f t="shared" si="7678"/>
        <v>9.3232876712328761</v>
      </c>
      <c r="BD3408" s="16">
        <f>IF(Template!$F$7="Linear interpolation",LinInterp($AO$5:$AO$18,$AM$5:$AM$18,BC3408),CubicSpline($AO$5:$AO$18,$AM$5:$AM$18,BC3408))</f>
        <v>14.149920169160174</v>
      </c>
      <c r="BE3408" s="221">
        <f t="shared" si="7613"/>
        <v>3.4344853302372331</v>
      </c>
      <c r="BF3408" s="221">
        <f>BE3408/PRODUCT($BG$6:BG3407)</f>
        <v>1.0003626294216901</v>
      </c>
      <c r="BG3408" s="16">
        <f t="shared" si="7679"/>
        <v>1.0003626294216901</v>
      </c>
      <c r="BH3408" s="10">
        <f t="shared" si="7680"/>
        <v>13.235973891687735</v>
      </c>
      <c r="BI3408" s="90"/>
      <c r="BJ3408" s="17">
        <f t="shared" si="7663"/>
        <v>49401</v>
      </c>
      <c r="BK3408" s="16">
        <f t="shared" si="7656"/>
        <v>13.235573743919815</v>
      </c>
      <c r="BL3408" s="10">
        <f ca="1">IFERROR(AVERAGE(INDIRECT("BK"&amp;AC3408-Template!$F$10+1):INDIRECT("BK"&amp;AC3408)),0)</f>
        <v>13.235200962967406</v>
      </c>
      <c r="BM3408" s="35"/>
      <c r="BN3408" s="86"/>
      <c r="BO3408" s="35"/>
      <c r="BP3408" s="35"/>
      <c r="BQ3408" s="35"/>
      <c r="BR3408" s="35"/>
      <c r="BS3408" s="35"/>
      <c r="BT3408" s="35"/>
      <c r="BU3408" s="35"/>
      <c r="BV3408" s="35"/>
      <c r="BW3408" s="35"/>
      <c r="BX3408" s="35"/>
      <c r="BY3408" s="35"/>
      <c r="BZ3408" s="35"/>
      <c r="CA3408" s="35"/>
      <c r="CB3408" s="35"/>
      <c r="CC3408" s="35"/>
      <c r="CD3408" s="35"/>
      <c r="CE3408" s="35"/>
      <c r="CF3408" s="35"/>
      <c r="CG3408" s="35"/>
      <c r="CH3408" s="35"/>
    </row>
    <row r="3409" spans="1:86" ht="15.6" x14ac:dyDescent="0.3">
      <c r="A3409" s="35"/>
      <c r="B3409" s="86"/>
      <c r="C3409" s="35"/>
      <c r="D3409" s="35"/>
      <c r="E3409" s="35"/>
      <c r="F3409" s="35"/>
      <c r="G3409" s="35"/>
      <c r="H3409" s="35"/>
      <c r="I3409" s="35"/>
      <c r="J3409" s="35"/>
      <c r="K3409" s="35"/>
      <c r="L3409" s="35"/>
      <c r="M3409" s="35"/>
      <c r="N3409" s="35"/>
      <c r="O3409" s="35"/>
      <c r="P3409" s="35"/>
      <c r="Q3409" s="35"/>
      <c r="R3409" s="35"/>
      <c r="S3409" s="35"/>
      <c r="T3409" s="17">
        <f t="shared" si="7657"/>
        <v>49425</v>
      </c>
      <c r="U3409" s="216">
        <f t="shared" si="7650"/>
        <v>4</v>
      </c>
      <c r="V3409" s="216">
        <f t="shared" si="7657"/>
        <v>3404</v>
      </c>
      <c r="W3409" s="16">
        <f t="shared" si="7664"/>
        <v>9.3260273972602743</v>
      </c>
      <c r="X3409" s="16" t="e">
        <f>IF(Template!$F$7="Linear interpolation",LinInterp($I$5:$I$22,$G$5:$G$22,W3409),CubicSpline($I$5:$I$22,$G$5:$G$22,W3409))</f>
        <v>#VALUE!</v>
      </c>
      <c r="Y3409" s="221" t="e">
        <f t="shared" si="7651"/>
        <v>#VALUE!</v>
      </c>
      <c r="Z3409" s="221" t="e">
        <f>Y3409/PRODUCT($AA$6:AA3408)</f>
        <v>#VALUE!</v>
      </c>
      <c r="AA3409" s="16" t="e">
        <f t="shared" si="7658"/>
        <v>#VALUE!</v>
      </c>
      <c r="AB3409" s="10" t="e">
        <f t="shared" si="7659"/>
        <v>#VALUE!</v>
      </c>
      <c r="AC3409" s="90">
        <f t="shared" si="7652"/>
        <v>3409</v>
      </c>
      <c r="AD3409" s="17">
        <f t="shared" si="7660"/>
        <v>49402</v>
      </c>
      <c r="AE3409" s="16" t="e">
        <f t="shared" si="7653"/>
        <v>#VALUE!</v>
      </c>
      <c r="AF3409" s="10">
        <f ca="1">IFERROR(AVERAGE(INDIRECT("AE"&amp;AC3409-Template!$F$10+1):INDIRECT("AE"&amp;AC3409)),0)</f>
        <v>0</v>
      </c>
      <c r="AG3409" s="35"/>
      <c r="AH3409" s="86"/>
      <c r="AI3409" s="35"/>
      <c r="AJ3409" s="35"/>
      <c r="AK3409" s="35"/>
      <c r="AL3409" s="35"/>
      <c r="AM3409" s="35"/>
      <c r="AN3409" s="35"/>
      <c r="AO3409" s="35"/>
      <c r="AP3409" s="35"/>
      <c r="AQ3409" s="35"/>
      <c r="AR3409" s="35"/>
      <c r="AS3409" s="35"/>
      <c r="AT3409" s="35"/>
      <c r="AU3409" s="35"/>
      <c r="AV3409" s="35"/>
      <c r="AW3409" s="35"/>
      <c r="AX3409" s="35"/>
      <c r="AY3409" s="35"/>
      <c r="AZ3409" s="17">
        <f t="shared" ref="AZ3409" si="7687">AZ3408+1</f>
        <v>49425</v>
      </c>
      <c r="BA3409" s="216">
        <f t="shared" si="7676"/>
        <v>4</v>
      </c>
      <c r="BB3409" s="216">
        <f t="shared" ref="BB3409" si="7688">BB3408+1</f>
        <v>3404</v>
      </c>
      <c r="BC3409" s="16">
        <f t="shared" si="7678"/>
        <v>9.3260273972602743</v>
      </c>
      <c r="BD3409" s="16">
        <f>IF(Template!$F$7="Linear interpolation",LinInterp($AO$5:$AO$18,$AM$5:$AM$18,BC3409),CubicSpline($AO$5:$AO$18,$AM$5:$AM$18,BC3409))</f>
        <v>14.149919949583824</v>
      </c>
      <c r="BE3409" s="221">
        <f t="shared" si="7613"/>
        <v>3.4357307774908166</v>
      </c>
      <c r="BF3409" s="221">
        <f>BE3409/PRODUCT($BG$6:BG3408)</f>
        <v>1.0003626299529129</v>
      </c>
      <c r="BG3409" s="16">
        <f t="shared" si="7679"/>
        <v>1.0003626299529129</v>
      </c>
      <c r="BH3409" s="10">
        <f t="shared" si="7680"/>
        <v>13.235993281321523</v>
      </c>
      <c r="BI3409" s="90"/>
      <c r="BJ3409" s="17">
        <f t="shared" si="7663"/>
        <v>49402</v>
      </c>
      <c r="BK3409" s="16">
        <f t="shared" si="7656"/>
        <v>13.235531650021448</v>
      </c>
      <c r="BL3409" s="10">
        <f ca="1">IFERROR(AVERAGE(INDIRECT("BK"&amp;AC3409-Template!$F$10+1):INDIRECT("BK"&amp;AC3409)),0)</f>
        <v>13.235224139101263</v>
      </c>
      <c r="BM3409" s="35"/>
      <c r="BN3409" s="86"/>
      <c r="BO3409" s="35"/>
      <c r="BP3409" s="35"/>
      <c r="BQ3409" s="35"/>
      <c r="BR3409" s="35"/>
      <c r="BS3409" s="35"/>
      <c r="BT3409" s="35"/>
      <c r="BU3409" s="35"/>
      <c r="BV3409" s="35"/>
      <c r="BW3409" s="35"/>
      <c r="BX3409" s="35"/>
      <c r="BY3409" s="35"/>
      <c r="BZ3409" s="35"/>
      <c r="CA3409" s="35"/>
      <c r="CB3409" s="35"/>
      <c r="CC3409" s="35"/>
      <c r="CD3409" s="35"/>
      <c r="CE3409" s="35"/>
      <c r="CF3409" s="35"/>
      <c r="CG3409" s="35"/>
      <c r="CH3409" s="35"/>
    </row>
    <row r="3410" spans="1:86" ht="15.6" x14ac:dyDescent="0.3">
      <c r="A3410" s="35"/>
      <c r="B3410" s="86"/>
      <c r="C3410" s="35"/>
      <c r="D3410" s="35"/>
      <c r="E3410" s="35"/>
      <c r="F3410" s="35"/>
      <c r="G3410" s="35"/>
      <c r="H3410" s="35"/>
      <c r="I3410" s="35"/>
      <c r="J3410" s="35"/>
      <c r="K3410" s="35"/>
      <c r="L3410" s="35"/>
      <c r="M3410" s="35"/>
      <c r="N3410" s="35"/>
      <c r="O3410" s="35"/>
      <c r="P3410" s="35"/>
      <c r="Q3410" s="35"/>
      <c r="R3410" s="35"/>
      <c r="S3410" s="35"/>
      <c r="T3410" s="17">
        <f t="shared" si="7657"/>
        <v>49426</v>
      </c>
      <c r="U3410" s="216">
        <f t="shared" si="7650"/>
        <v>5</v>
      </c>
      <c r="V3410" s="216">
        <f t="shared" si="7657"/>
        <v>3405</v>
      </c>
      <c r="W3410" s="16">
        <f t="shared" si="7664"/>
        <v>9.3287671232876708</v>
      </c>
      <c r="X3410" s="16" t="e">
        <f>IF(Template!$F$7="Linear interpolation",LinInterp($I$5:$I$22,$G$5:$G$22,W3410),CubicSpline($I$5:$I$22,$G$5:$G$22,W3410))</f>
        <v>#VALUE!</v>
      </c>
      <c r="Y3410" s="221" t="e">
        <f t="shared" si="7651"/>
        <v>#VALUE!</v>
      </c>
      <c r="Z3410" s="221" t="e">
        <f>Y3410/PRODUCT($AA$6:AA3409)</f>
        <v>#VALUE!</v>
      </c>
      <c r="AA3410" s="16" t="e">
        <f t="shared" si="7658"/>
        <v>#VALUE!</v>
      </c>
      <c r="AB3410" s="10" t="e">
        <f t="shared" si="7659"/>
        <v>#VALUE!</v>
      </c>
      <c r="AC3410" s="90">
        <f t="shared" si="7652"/>
        <v>3410</v>
      </c>
      <c r="AD3410" s="17">
        <f t="shared" si="7660"/>
        <v>49403</v>
      </c>
      <c r="AE3410" s="16" t="e">
        <f t="shared" si="7653"/>
        <v>#VALUE!</v>
      </c>
      <c r="AF3410" s="10">
        <f ca="1">IFERROR(AVERAGE(INDIRECT("AE"&amp;AC3410-Template!$F$10+1):INDIRECT("AE"&amp;AC3410)),0)</f>
        <v>0</v>
      </c>
      <c r="AG3410" s="35"/>
      <c r="AH3410" s="86"/>
      <c r="AI3410" s="35"/>
      <c r="AJ3410" s="35"/>
      <c r="AK3410" s="35"/>
      <c r="AL3410" s="35"/>
      <c r="AM3410" s="35"/>
      <c r="AN3410" s="35"/>
      <c r="AO3410" s="35"/>
      <c r="AP3410" s="35"/>
      <c r="AQ3410" s="35"/>
      <c r="AR3410" s="35"/>
      <c r="AS3410" s="35"/>
      <c r="AT3410" s="35"/>
      <c r="AU3410" s="35"/>
      <c r="AV3410" s="35"/>
      <c r="AW3410" s="35"/>
      <c r="AX3410" s="35"/>
      <c r="AY3410" s="35"/>
      <c r="AZ3410" s="17">
        <f t="shared" ref="AZ3410" si="7689">AZ3409+1</f>
        <v>49426</v>
      </c>
      <c r="BA3410" s="216">
        <f t="shared" si="7676"/>
        <v>5</v>
      </c>
      <c r="BB3410" s="216">
        <f t="shared" ref="BB3410" si="7690">BB3409+1</f>
        <v>3405</v>
      </c>
      <c r="BC3410" s="16">
        <f t="shared" si="7678"/>
        <v>9.3287671232876708</v>
      </c>
      <c r="BD3410" s="16">
        <f>IF(Template!$F$7="Linear interpolation",LinInterp($AO$5:$AO$18,$AM$5:$AM$18,BC3410),CubicSpline($AO$5:$AO$18,$AM$5:$AM$18,BC3410))</f>
        <v>14.149919736613292</v>
      </c>
      <c r="BE3410" s="221">
        <f t="shared" si="7613"/>
        <v>3.4369766782001152</v>
      </c>
      <c r="BF3410" s="221">
        <f>BE3410/PRODUCT($BG$6:BG3409)</f>
        <v>1.0003626304824176</v>
      </c>
      <c r="BG3410" s="16">
        <f t="shared" si="7679"/>
        <v>1.0003626304824176</v>
      </c>
      <c r="BH3410" s="10">
        <f t="shared" si="7680"/>
        <v>13.236012608241698</v>
      </c>
      <c r="BI3410" s="90"/>
      <c r="BJ3410" s="17">
        <f t="shared" si="7663"/>
        <v>49403</v>
      </c>
      <c r="BK3410" s="16">
        <f t="shared" si="7656"/>
        <v>13.235552395032713</v>
      </c>
      <c r="BL3410" s="10">
        <f ca="1">IFERROR(AVERAGE(INDIRECT("BK"&amp;AC3410-Template!$F$10+1):INDIRECT("BK"&amp;AC3410)),0)</f>
        <v>13.235243487392262</v>
      </c>
      <c r="BM3410" s="35"/>
      <c r="BN3410" s="86"/>
      <c r="BO3410" s="35"/>
      <c r="BP3410" s="35"/>
      <c r="BQ3410" s="35"/>
      <c r="BR3410" s="35"/>
      <c r="BS3410" s="35"/>
      <c r="BT3410" s="35"/>
      <c r="BU3410" s="35"/>
      <c r="BV3410" s="35"/>
      <c r="BW3410" s="35"/>
      <c r="BX3410" s="35"/>
      <c r="BY3410" s="35"/>
      <c r="BZ3410" s="35"/>
      <c r="CA3410" s="35"/>
      <c r="CB3410" s="35"/>
      <c r="CC3410" s="35"/>
      <c r="CD3410" s="35"/>
      <c r="CE3410" s="35"/>
      <c r="CF3410" s="35"/>
      <c r="CG3410" s="35"/>
      <c r="CH3410" s="35"/>
    </row>
    <row r="3411" spans="1:86" ht="15.6" x14ac:dyDescent="0.3">
      <c r="A3411" s="35"/>
      <c r="B3411" s="86"/>
      <c r="C3411" s="35"/>
      <c r="D3411" s="35"/>
      <c r="E3411" s="35"/>
      <c r="F3411" s="35"/>
      <c r="G3411" s="35"/>
      <c r="H3411" s="35"/>
      <c r="I3411" s="35"/>
      <c r="J3411" s="35"/>
      <c r="K3411" s="35"/>
      <c r="L3411" s="35"/>
      <c r="M3411" s="35"/>
      <c r="N3411" s="35"/>
      <c r="O3411" s="35"/>
      <c r="P3411" s="35"/>
      <c r="Q3411" s="35"/>
      <c r="R3411" s="35"/>
      <c r="S3411" s="35"/>
      <c r="T3411" s="17">
        <f t="shared" si="7657"/>
        <v>49427</v>
      </c>
      <c r="U3411" s="216">
        <f t="shared" si="7650"/>
        <v>6</v>
      </c>
      <c r="V3411" s="216">
        <f t="shared" si="7657"/>
        <v>3406</v>
      </c>
      <c r="W3411" s="16">
        <f t="shared" si="7664"/>
        <v>9.331506849315069</v>
      </c>
      <c r="X3411" s="16" t="e">
        <f>IF(Template!$F$7="Linear interpolation",LinInterp($I$5:$I$22,$G$5:$G$22,W3411),CubicSpline($I$5:$I$22,$G$5:$G$22,W3411))</f>
        <v>#VALUE!</v>
      </c>
      <c r="Y3411" s="221" t="e">
        <f t="shared" si="7651"/>
        <v>#VALUE!</v>
      </c>
      <c r="Z3411" s="221" t="e">
        <f>Y3411/PRODUCT($AA$6:AA3410)</f>
        <v>#VALUE!</v>
      </c>
      <c r="AA3411" s="16" t="e">
        <f t="shared" si="7658"/>
        <v>#VALUE!</v>
      </c>
      <c r="AB3411" s="10" t="e">
        <f t="shared" si="7659"/>
        <v>#VALUE!</v>
      </c>
      <c r="AC3411" s="90">
        <f t="shared" si="7652"/>
        <v>3411</v>
      </c>
      <c r="AD3411" s="17">
        <f t="shared" si="7660"/>
        <v>49404</v>
      </c>
      <c r="AE3411" s="16" t="e">
        <f t="shared" si="7653"/>
        <v>#VALUE!</v>
      </c>
      <c r="AF3411" s="10">
        <f ca="1">IFERROR(AVERAGE(INDIRECT("AE"&amp;AC3411-Template!$F$10+1):INDIRECT("AE"&amp;AC3411)),0)</f>
        <v>0</v>
      </c>
      <c r="AG3411" s="35"/>
      <c r="AH3411" s="86"/>
      <c r="AI3411" s="35"/>
      <c r="AJ3411" s="35"/>
      <c r="AK3411" s="35"/>
      <c r="AL3411" s="35"/>
      <c r="AM3411" s="35"/>
      <c r="AN3411" s="35"/>
      <c r="AO3411" s="35"/>
      <c r="AP3411" s="35"/>
      <c r="AQ3411" s="35"/>
      <c r="AR3411" s="35"/>
      <c r="AS3411" s="35"/>
      <c r="AT3411" s="35"/>
      <c r="AU3411" s="35"/>
      <c r="AV3411" s="35"/>
      <c r="AW3411" s="35"/>
      <c r="AX3411" s="35"/>
      <c r="AY3411" s="35"/>
      <c r="AZ3411" s="17">
        <f t="shared" ref="AZ3411" si="7691">AZ3410+1</f>
        <v>49427</v>
      </c>
      <c r="BA3411" s="216">
        <f t="shared" si="7676"/>
        <v>6</v>
      </c>
      <c r="BB3411" s="216">
        <f t="shared" ref="BB3411" si="7692">BB3410+1</f>
        <v>3406</v>
      </c>
      <c r="BC3411" s="16">
        <f t="shared" si="7678"/>
        <v>9.331506849315069</v>
      </c>
      <c r="BD3411" s="16">
        <f>IF(Template!$F$7="Linear interpolation",LinInterp($AO$5:$AO$18,$AM$5:$AM$18,BC3411),CubicSpline($AO$5:$AO$18,$AM$5:$AM$18,BC3411))</f>
        <v>14.149919530221725</v>
      </c>
      <c r="BE3411" s="221">
        <f t="shared" si="7613"/>
        <v>3.4382230325249763</v>
      </c>
      <c r="BF3411" s="221">
        <f>BE3411/PRODUCT($BG$6:BG3410)</f>
        <v>1.0003626310102034</v>
      </c>
      <c r="BG3411" s="16">
        <f t="shared" si="7679"/>
        <v>1.0003626304824176</v>
      </c>
      <c r="BH3411" s="10">
        <f t="shared" si="7680"/>
        <v>13.236012608241698</v>
      </c>
      <c r="BI3411" s="90"/>
      <c r="BJ3411" s="17">
        <f t="shared" si="7663"/>
        <v>49404</v>
      </c>
      <c r="BK3411" s="16">
        <f t="shared" si="7656"/>
        <v>13.235573079461883</v>
      </c>
      <c r="BL3411" s="10">
        <f ca="1">IFERROR(AVERAGE(INDIRECT("BK"&amp;AC3411-Template!$F$10+1):INDIRECT("BK"&amp;AC3411)),0)</f>
        <v>13.235265038023549</v>
      </c>
      <c r="BM3411" s="35"/>
      <c r="BN3411" s="86"/>
      <c r="BO3411" s="35"/>
      <c r="BP3411" s="35"/>
      <c r="BQ3411" s="35"/>
      <c r="BR3411" s="35"/>
      <c r="BS3411" s="35"/>
      <c r="BT3411" s="35"/>
      <c r="BU3411" s="35"/>
      <c r="BV3411" s="35"/>
      <c r="BW3411" s="35"/>
      <c r="BX3411" s="35"/>
      <c r="BY3411" s="35"/>
      <c r="BZ3411" s="35"/>
      <c r="CA3411" s="35"/>
      <c r="CB3411" s="35"/>
      <c r="CC3411" s="35"/>
      <c r="CD3411" s="35"/>
      <c r="CE3411" s="35"/>
      <c r="CF3411" s="35"/>
      <c r="CG3411" s="35"/>
      <c r="CH3411" s="35"/>
    </row>
    <row r="3412" spans="1:86" ht="15.6" x14ac:dyDescent="0.3">
      <c r="A3412" s="35"/>
      <c r="B3412" s="86"/>
      <c r="C3412" s="35"/>
      <c r="D3412" s="35"/>
      <c r="E3412" s="35"/>
      <c r="F3412" s="35"/>
      <c r="G3412" s="35"/>
      <c r="H3412" s="35"/>
      <c r="I3412" s="35"/>
      <c r="J3412" s="35"/>
      <c r="K3412" s="35"/>
      <c r="L3412" s="35"/>
      <c r="M3412" s="35"/>
      <c r="N3412" s="35"/>
      <c r="O3412" s="35"/>
      <c r="P3412" s="35"/>
      <c r="Q3412" s="35"/>
      <c r="R3412" s="35"/>
      <c r="S3412" s="35"/>
      <c r="T3412" s="17">
        <f t="shared" si="7657"/>
        <v>49428</v>
      </c>
      <c r="U3412" s="216">
        <f t="shared" si="7650"/>
        <v>7</v>
      </c>
      <c r="V3412" s="216">
        <f t="shared" si="7657"/>
        <v>3407</v>
      </c>
      <c r="W3412" s="16">
        <f t="shared" si="7664"/>
        <v>9.3342465753424655</v>
      </c>
      <c r="X3412" s="16" t="e">
        <f>IF(Template!$F$7="Linear interpolation",LinInterp($I$5:$I$22,$G$5:$G$22,W3412),CubicSpline($I$5:$I$22,$G$5:$G$22,W3412))</f>
        <v>#VALUE!</v>
      </c>
      <c r="Y3412" s="221" t="e">
        <f t="shared" si="7651"/>
        <v>#VALUE!</v>
      </c>
      <c r="Z3412" s="221" t="e">
        <f>Y3412/PRODUCT($AA$6:AA3411)</f>
        <v>#VALUE!</v>
      </c>
      <c r="AA3412" s="16" t="e">
        <f t="shared" si="7658"/>
        <v>#VALUE!</v>
      </c>
      <c r="AB3412" s="10" t="e">
        <f t="shared" si="7659"/>
        <v>#VALUE!</v>
      </c>
      <c r="AC3412" s="90">
        <f t="shared" si="7652"/>
        <v>3412</v>
      </c>
      <c r="AD3412" s="17">
        <f t="shared" si="7660"/>
        <v>49405</v>
      </c>
      <c r="AE3412" s="16" t="e">
        <f t="shared" si="7653"/>
        <v>#VALUE!</v>
      </c>
      <c r="AF3412" s="10">
        <f ca="1">IFERROR(AVERAGE(INDIRECT("AE"&amp;AC3412-Template!$F$10+1):INDIRECT("AE"&amp;AC3412)),0)</f>
        <v>0</v>
      </c>
      <c r="AG3412" s="35"/>
      <c r="AH3412" s="86"/>
      <c r="AI3412" s="35"/>
      <c r="AJ3412" s="35"/>
      <c r="AK3412" s="35"/>
      <c r="AL3412" s="35"/>
      <c r="AM3412" s="35"/>
      <c r="AN3412" s="35"/>
      <c r="AO3412" s="35"/>
      <c r="AP3412" s="35"/>
      <c r="AQ3412" s="35"/>
      <c r="AR3412" s="35"/>
      <c r="AS3412" s="35"/>
      <c r="AT3412" s="35"/>
      <c r="AU3412" s="35"/>
      <c r="AV3412" s="35"/>
      <c r="AW3412" s="35"/>
      <c r="AX3412" s="35"/>
      <c r="AY3412" s="35"/>
      <c r="AZ3412" s="17">
        <f t="shared" ref="AZ3412" si="7693">AZ3411+1</f>
        <v>49428</v>
      </c>
      <c r="BA3412" s="216">
        <f t="shared" si="7676"/>
        <v>7</v>
      </c>
      <c r="BB3412" s="216">
        <f t="shared" ref="BB3412" si="7694">BB3411+1</f>
        <v>3407</v>
      </c>
      <c r="BC3412" s="16">
        <f t="shared" si="7678"/>
        <v>9.3342465753424655</v>
      </c>
      <c r="BD3412" s="16">
        <f>IF(Template!$F$7="Linear interpolation",LinInterp($AO$5:$AO$18,$AM$5:$AM$18,BC3412),CubicSpline($AO$5:$AO$18,$AM$5:$AM$18,BC3412))</f>
        <v>14.149919330382273</v>
      </c>
      <c r="BE3412" s="221">
        <f t="shared" si="7613"/>
        <v>3.4394698406252759</v>
      </c>
      <c r="BF3412" s="221">
        <f>BE3412/PRODUCT($BG$6:BG3411)</f>
        <v>1.0003626320640489</v>
      </c>
      <c r="BG3412" s="16">
        <f t="shared" si="7679"/>
        <v>1.0003626304824176</v>
      </c>
      <c r="BH3412" s="10">
        <f t="shared" si="7680"/>
        <v>13.236012608241698</v>
      </c>
      <c r="BI3412" s="90"/>
      <c r="BJ3412" s="17">
        <f t="shared" si="7663"/>
        <v>49405</v>
      </c>
      <c r="BK3412" s="16">
        <f t="shared" si="7656"/>
        <v>13.235593703073922</v>
      </c>
      <c r="BL3412" s="10">
        <f ca="1">IFERROR(AVERAGE(INDIRECT("BK"&amp;AC3412-Template!$F$10+1):INDIRECT("BK"&amp;AC3412)),0)</f>
        <v>13.235286529304101</v>
      </c>
      <c r="BM3412" s="35"/>
      <c r="BN3412" s="86"/>
      <c r="BO3412" s="35"/>
      <c r="BP3412" s="35"/>
      <c r="BQ3412" s="35"/>
      <c r="BR3412" s="35"/>
      <c r="BS3412" s="35"/>
      <c r="BT3412" s="35"/>
      <c r="BU3412" s="35"/>
      <c r="BV3412" s="35"/>
      <c r="BW3412" s="35"/>
      <c r="BX3412" s="35"/>
      <c r="BY3412" s="35"/>
      <c r="BZ3412" s="35"/>
      <c r="CA3412" s="35"/>
      <c r="CB3412" s="35"/>
      <c r="CC3412" s="35"/>
      <c r="CD3412" s="35"/>
      <c r="CE3412" s="35"/>
      <c r="CF3412" s="35"/>
      <c r="CG3412" s="35"/>
      <c r="CH3412" s="35"/>
    </row>
    <row r="3413" spans="1:86" ht="15.6" x14ac:dyDescent="0.3">
      <c r="A3413" s="35"/>
      <c r="B3413" s="86"/>
      <c r="C3413" s="35"/>
      <c r="D3413" s="35"/>
      <c r="E3413" s="35"/>
      <c r="F3413" s="35"/>
      <c r="G3413" s="35"/>
      <c r="H3413" s="35"/>
      <c r="I3413" s="35"/>
      <c r="J3413" s="35"/>
      <c r="K3413" s="35"/>
      <c r="L3413" s="35"/>
      <c r="M3413" s="35"/>
      <c r="N3413" s="35"/>
      <c r="O3413" s="35"/>
      <c r="P3413" s="35"/>
      <c r="Q3413" s="35"/>
      <c r="R3413" s="35"/>
      <c r="S3413" s="35"/>
      <c r="T3413" s="17">
        <f t="shared" si="7657"/>
        <v>49429</v>
      </c>
      <c r="U3413" s="216">
        <f t="shared" si="7650"/>
        <v>1</v>
      </c>
      <c r="V3413" s="216">
        <f t="shared" si="7657"/>
        <v>3408</v>
      </c>
      <c r="W3413" s="16">
        <f t="shared" si="7664"/>
        <v>9.3369863013698637</v>
      </c>
      <c r="X3413" s="16" t="e">
        <f>IF(Template!$F$7="Linear interpolation",LinInterp($I$5:$I$22,$G$5:$G$22,W3413),CubicSpline($I$5:$I$22,$G$5:$G$22,W3413))</f>
        <v>#VALUE!</v>
      </c>
      <c r="Y3413" s="221" t="e">
        <f t="shared" si="7651"/>
        <v>#VALUE!</v>
      </c>
      <c r="Z3413" s="221" t="e">
        <f>Y3413/PRODUCT($AA$6:AA3412)</f>
        <v>#VALUE!</v>
      </c>
      <c r="AA3413" s="16" t="e">
        <f t="shared" si="7658"/>
        <v>#VALUE!</v>
      </c>
      <c r="AB3413" s="10" t="e">
        <f t="shared" si="7659"/>
        <v>#VALUE!</v>
      </c>
      <c r="AC3413" s="90">
        <f t="shared" si="7652"/>
        <v>3413</v>
      </c>
      <c r="AD3413" s="17">
        <f t="shared" si="7660"/>
        <v>49406</v>
      </c>
      <c r="AE3413" s="16" t="e">
        <f t="shared" si="7653"/>
        <v>#VALUE!</v>
      </c>
      <c r="AF3413" s="10">
        <f ca="1">IFERROR(AVERAGE(INDIRECT("AE"&amp;AC3413-Template!$F$10+1):INDIRECT("AE"&amp;AC3413)),0)</f>
        <v>0</v>
      </c>
      <c r="AG3413" s="35"/>
      <c r="AH3413" s="86"/>
      <c r="AI3413" s="35"/>
      <c r="AJ3413" s="35"/>
      <c r="AK3413" s="35"/>
      <c r="AL3413" s="35"/>
      <c r="AM3413" s="35"/>
      <c r="AN3413" s="35"/>
      <c r="AO3413" s="35"/>
      <c r="AP3413" s="35"/>
      <c r="AQ3413" s="35"/>
      <c r="AR3413" s="35"/>
      <c r="AS3413" s="35"/>
      <c r="AT3413" s="35"/>
      <c r="AU3413" s="35"/>
      <c r="AV3413" s="35"/>
      <c r="AW3413" s="35"/>
      <c r="AX3413" s="35"/>
      <c r="AY3413" s="35"/>
      <c r="AZ3413" s="17">
        <f t="shared" ref="AZ3413" si="7695">AZ3412+1</f>
        <v>49429</v>
      </c>
      <c r="BA3413" s="216">
        <f t="shared" si="7676"/>
        <v>1</v>
      </c>
      <c r="BB3413" s="216">
        <f t="shared" ref="BB3413" si="7696">BB3412+1</f>
        <v>3408</v>
      </c>
      <c r="BC3413" s="16">
        <f t="shared" si="7678"/>
        <v>9.3369863013698637</v>
      </c>
      <c r="BD3413" s="16">
        <f>IF(Template!$F$7="Linear interpolation",LinInterp($AO$5:$AO$18,$AM$5:$AM$18,BC3413),CubicSpline($AO$5:$AO$18,$AM$5:$AM$18,BC3413))</f>
        <v>14.14991913706808</v>
      </c>
      <c r="BE3413" s="221">
        <f t="shared" si="7613"/>
        <v>3.4407171026609484</v>
      </c>
      <c r="BF3413" s="221">
        <f>BE3413/PRODUCT($BG$6:BG3412)</f>
        <v>1.0003626336422298</v>
      </c>
      <c r="BG3413" s="16">
        <f t="shared" si="7679"/>
        <v>1.0003626336422298</v>
      </c>
      <c r="BH3413" s="10">
        <f t="shared" si="7680"/>
        <v>13.236127941386622</v>
      </c>
      <c r="BI3413" s="90"/>
      <c r="BJ3413" s="17">
        <f t="shared" si="7663"/>
        <v>49406</v>
      </c>
      <c r="BK3413" s="16">
        <f t="shared" si="7656"/>
        <v>13.235593703073922</v>
      </c>
      <c r="BL3413" s="10">
        <f ca="1">IFERROR(AVERAGE(INDIRECT("BK"&amp;AC3413-Template!$F$10+1):INDIRECT("BK"&amp;AC3413)),0)</f>
        <v>13.235307275710712</v>
      </c>
      <c r="BM3413" s="35"/>
      <c r="BN3413" s="86"/>
      <c r="BO3413" s="35"/>
      <c r="BP3413" s="35"/>
      <c r="BQ3413" s="35"/>
      <c r="BR3413" s="35"/>
      <c r="BS3413" s="35"/>
      <c r="BT3413" s="35"/>
      <c r="BU3413" s="35"/>
      <c r="BV3413" s="35"/>
      <c r="BW3413" s="35"/>
      <c r="BX3413" s="35"/>
      <c r="BY3413" s="35"/>
      <c r="BZ3413" s="35"/>
      <c r="CA3413" s="35"/>
      <c r="CB3413" s="35"/>
      <c r="CC3413" s="35"/>
      <c r="CD3413" s="35"/>
      <c r="CE3413" s="35"/>
      <c r="CF3413" s="35"/>
      <c r="CG3413" s="35"/>
      <c r="CH3413" s="35"/>
    </row>
    <row r="3414" spans="1:86" ht="15.6" x14ac:dyDescent="0.3">
      <c r="A3414" s="35"/>
      <c r="B3414" s="86"/>
      <c r="C3414" s="35"/>
      <c r="D3414" s="35"/>
      <c r="E3414" s="35"/>
      <c r="F3414" s="35"/>
      <c r="G3414" s="35"/>
      <c r="H3414" s="35"/>
      <c r="I3414" s="35"/>
      <c r="J3414" s="35"/>
      <c r="K3414" s="35"/>
      <c r="L3414" s="35"/>
      <c r="M3414" s="35"/>
      <c r="N3414" s="35"/>
      <c r="O3414" s="35"/>
      <c r="P3414" s="35"/>
      <c r="Q3414" s="35"/>
      <c r="R3414" s="35"/>
      <c r="S3414" s="35"/>
      <c r="T3414" s="17">
        <f t="shared" si="7657"/>
        <v>49430</v>
      </c>
      <c r="U3414" s="216">
        <f t="shared" si="7650"/>
        <v>2</v>
      </c>
      <c r="V3414" s="216">
        <f t="shared" si="7657"/>
        <v>3409</v>
      </c>
      <c r="W3414" s="16">
        <f t="shared" si="7664"/>
        <v>9.3397260273972602</v>
      </c>
      <c r="X3414" s="16" t="e">
        <f>IF(Template!$F$7="Linear interpolation",LinInterp($I$5:$I$22,$G$5:$G$22,W3414),CubicSpline($I$5:$I$22,$G$5:$G$22,W3414))</f>
        <v>#VALUE!</v>
      </c>
      <c r="Y3414" s="221" t="e">
        <f t="shared" si="7651"/>
        <v>#VALUE!</v>
      </c>
      <c r="Z3414" s="221" t="e">
        <f>Y3414/PRODUCT($AA$6:AA3413)</f>
        <v>#VALUE!</v>
      </c>
      <c r="AA3414" s="16" t="e">
        <f t="shared" si="7658"/>
        <v>#VALUE!</v>
      </c>
      <c r="AB3414" s="10" t="e">
        <f t="shared" si="7659"/>
        <v>#VALUE!</v>
      </c>
      <c r="AC3414" s="90">
        <f t="shared" si="7652"/>
        <v>3414</v>
      </c>
      <c r="AD3414" s="17">
        <f t="shared" si="7660"/>
        <v>49407</v>
      </c>
      <c r="AE3414" s="16" t="e">
        <f t="shared" si="7653"/>
        <v>#VALUE!</v>
      </c>
      <c r="AF3414" s="10">
        <f ca="1">IFERROR(AVERAGE(INDIRECT("AE"&amp;AC3414-Template!$F$10+1):INDIRECT("AE"&amp;AC3414)),0)</f>
        <v>0</v>
      </c>
      <c r="AG3414" s="35"/>
      <c r="AH3414" s="86"/>
      <c r="AI3414" s="35"/>
      <c r="AJ3414" s="35"/>
      <c r="AK3414" s="35"/>
      <c r="AL3414" s="35"/>
      <c r="AM3414" s="35"/>
      <c r="AN3414" s="35"/>
      <c r="AO3414" s="35"/>
      <c r="AP3414" s="35"/>
      <c r="AQ3414" s="35"/>
      <c r="AR3414" s="35"/>
      <c r="AS3414" s="35"/>
      <c r="AT3414" s="35"/>
      <c r="AU3414" s="35"/>
      <c r="AV3414" s="35"/>
      <c r="AW3414" s="35"/>
      <c r="AX3414" s="35"/>
      <c r="AY3414" s="35"/>
      <c r="AZ3414" s="17">
        <f t="shared" ref="AZ3414" si="7697">AZ3413+1</f>
        <v>49430</v>
      </c>
      <c r="BA3414" s="216">
        <f t="shared" si="7676"/>
        <v>2</v>
      </c>
      <c r="BB3414" s="216">
        <f t="shared" ref="BB3414" si="7698">BB3413+1</f>
        <v>3409</v>
      </c>
      <c r="BC3414" s="16">
        <f t="shared" si="7678"/>
        <v>9.3397260273972602</v>
      </c>
      <c r="BD3414" s="16">
        <f>IF(Template!$F$7="Linear interpolation",LinInterp($AO$5:$AO$18,$AM$5:$AM$18,BC3414),CubicSpline($AO$5:$AO$18,$AM$5:$AM$18,BC3414))</f>
        <v>14.149918950252296</v>
      </c>
      <c r="BE3414" s="221">
        <f t="shared" si="7613"/>
        <v>3.4419648187919809</v>
      </c>
      <c r="BF3414" s="221">
        <f>BE3414/PRODUCT($BG$6:BG3413)</f>
        <v>1.00036263258321</v>
      </c>
      <c r="BG3414" s="16">
        <f t="shared" si="7679"/>
        <v>1.00036263258321</v>
      </c>
      <c r="BH3414" s="10">
        <f t="shared" si="7680"/>
        <v>13.236089287165353</v>
      </c>
      <c r="BI3414" s="90"/>
      <c r="BJ3414" s="17">
        <f t="shared" si="7663"/>
        <v>49407</v>
      </c>
      <c r="BK3414" s="16">
        <f t="shared" si="7656"/>
        <v>13.235593703073922</v>
      </c>
      <c r="BL3414" s="10">
        <f ca="1">IFERROR(AVERAGE(INDIRECT("BK"&amp;AC3414-Template!$F$10+1):INDIRECT("BK"&amp;AC3414)),0)</f>
        <v>13.235327279182544</v>
      </c>
      <c r="BM3414" s="35"/>
      <c r="BN3414" s="86"/>
      <c r="BO3414" s="35"/>
      <c r="BP3414" s="35"/>
      <c r="BQ3414" s="35"/>
      <c r="BR3414" s="35"/>
      <c r="BS3414" s="35"/>
      <c r="BT3414" s="35"/>
      <c r="BU3414" s="35"/>
      <c r="BV3414" s="35"/>
      <c r="BW3414" s="35"/>
      <c r="BX3414" s="35"/>
      <c r="BY3414" s="35"/>
      <c r="BZ3414" s="35"/>
      <c r="CA3414" s="35"/>
      <c r="CB3414" s="35"/>
      <c r="CC3414" s="35"/>
      <c r="CD3414" s="35"/>
      <c r="CE3414" s="35"/>
      <c r="CF3414" s="35"/>
      <c r="CG3414" s="35"/>
      <c r="CH3414" s="35"/>
    </row>
    <row r="3415" spans="1:86" ht="15.6" x14ac:dyDescent="0.3">
      <c r="A3415" s="35"/>
      <c r="B3415" s="86"/>
      <c r="C3415" s="35"/>
      <c r="D3415" s="35"/>
      <c r="E3415" s="35"/>
      <c r="F3415" s="35"/>
      <c r="G3415" s="35"/>
      <c r="H3415" s="35"/>
      <c r="I3415" s="35"/>
      <c r="J3415" s="35"/>
      <c r="K3415" s="35"/>
      <c r="L3415" s="35"/>
      <c r="M3415" s="35"/>
      <c r="N3415" s="35"/>
      <c r="O3415" s="35"/>
      <c r="P3415" s="35"/>
      <c r="Q3415" s="35"/>
      <c r="R3415" s="35"/>
      <c r="S3415" s="35"/>
      <c r="T3415" s="17">
        <f t="shared" si="7657"/>
        <v>49431</v>
      </c>
      <c r="U3415" s="216">
        <f t="shared" si="7650"/>
        <v>3</v>
      </c>
      <c r="V3415" s="216">
        <f t="shared" si="7657"/>
        <v>3410</v>
      </c>
      <c r="W3415" s="16">
        <f t="shared" si="7664"/>
        <v>9.3424657534246567</v>
      </c>
      <c r="X3415" s="16" t="e">
        <f>IF(Template!$F$7="Linear interpolation",LinInterp($I$5:$I$22,$G$5:$G$22,W3415),CubicSpline($I$5:$I$22,$G$5:$G$22,W3415))</f>
        <v>#VALUE!</v>
      </c>
      <c r="Y3415" s="221" t="e">
        <f t="shared" si="7651"/>
        <v>#VALUE!</v>
      </c>
      <c r="Z3415" s="221" t="e">
        <f>Y3415/PRODUCT($AA$6:AA3414)</f>
        <v>#VALUE!</v>
      </c>
      <c r="AA3415" s="16" t="e">
        <f t="shared" si="7658"/>
        <v>#VALUE!</v>
      </c>
      <c r="AB3415" s="10" t="e">
        <f t="shared" si="7659"/>
        <v>#VALUE!</v>
      </c>
      <c r="AC3415" s="90">
        <f t="shared" si="7652"/>
        <v>3415</v>
      </c>
      <c r="AD3415" s="17">
        <f t="shared" si="7660"/>
        <v>49408</v>
      </c>
      <c r="AE3415" s="16" t="e">
        <f t="shared" si="7653"/>
        <v>#VALUE!</v>
      </c>
      <c r="AF3415" s="10">
        <f ca="1">IFERROR(AVERAGE(INDIRECT("AE"&amp;AC3415-Template!$F$10+1):INDIRECT("AE"&amp;AC3415)),0)</f>
        <v>0</v>
      </c>
      <c r="AG3415" s="35"/>
      <c r="AH3415" s="86"/>
      <c r="AI3415" s="35"/>
      <c r="AJ3415" s="35"/>
      <c r="AK3415" s="35"/>
      <c r="AL3415" s="35"/>
      <c r="AM3415" s="35"/>
      <c r="AN3415" s="35"/>
      <c r="AO3415" s="35"/>
      <c r="AP3415" s="35"/>
      <c r="AQ3415" s="35"/>
      <c r="AR3415" s="35"/>
      <c r="AS3415" s="35"/>
      <c r="AT3415" s="35"/>
      <c r="AU3415" s="35"/>
      <c r="AV3415" s="35"/>
      <c r="AW3415" s="35"/>
      <c r="AX3415" s="35"/>
      <c r="AY3415" s="35"/>
      <c r="AZ3415" s="17">
        <f t="shared" ref="AZ3415" si="7699">AZ3414+1</f>
        <v>49431</v>
      </c>
      <c r="BA3415" s="216">
        <f t="shared" si="7676"/>
        <v>3</v>
      </c>
      <c r="BB3415" s="216">
        <f t="shared" ref="BB3415" si="7700">BB3414+1</f>
        <v>3410</v>
      </c>
      <c r="BC3415" s="16">
        <f t="shared" si="7678"/>
        <v>9.3424657534246567</v>
      </c>
      <c r="BD3415" s="16">
        <f>IF(Template!$F$7="Linear interpolation",LinInterp($AO$5:$AO$18,$AM$5:$AM$18,BC3415),CubicSpline($AO$5:$AO$18,$AM$5:$AM$18,BC3415))</f>
        <v>14.149918769908066</v>
      </c>
      <c r="BE3415" s="221">
        <f t="shared" si="7613"/>
        <v>3.4432129891783751</v>
      </c>
      <c r="BF3415" s="221">
        <f>BE3415/PRODUCT($BG$6:BG3414)</f>
        <v>1.0003626331040862</v>
      </c>
      <c r="BG3415" s="16">
        <f t="shared" si="7679"/>
        <v>1.0003626331040862</v>
      </c>
      <c r="BH3415" s="10">
        <f t="shared" si="7680"/>
        <v>13.236108299147787</v>
      </c>
      <c r="BI3415" s="90"/>
      <c r="BJ3415" s="17">
        <f t="shared" si="7663"/>
        <v>49408</v>
      </c>
      <c r="BK3415" s="16">
        <f t="shared" si="7656"/>
        <v>13.235716836493827</v>
      </c>
      <c r="BL3415" s="10">
        <f ca="1">IFERROR(AVERAGE(INDIRECT("BK"&amp;AC3415-Template!$F$10+1):INDIRECT("BK"&amp;AC3415)),0)</f>
        <v>13.23535138710171</v>
      </c>
      <c r="BM3415" s="35"/>
      <c r="BN3415" s="86"/>
      <c r="BO3415" s="35"/>
      <c r="BP3415" s="35"/>
      <c r="BQ3415" s="35"/>
      <c r="BR3415" s="35"/>
      <c r="BS3415" s="35"/>
      <c r="BT3415" s="35"/>
      <c r="BU3415" s="35"/>
      <c r="BV3415" s="35"/>
      <c r="BW3415" s="35"/>
      <c r="BX3415" s="35"/>
      <c r="BY3415" s="35"/>
      <c r="BZ3415" s="35"/>
      <c r="CA3415" s="35"/>
      <c r="CB3415" s="35"/>
      <c r="CC3415" s="35"/>
      <c r="CD3415" s="35"/>
      <c r="CE3415" s="35"/>
      <c r="CF3415" s="35"/>
      <c r="CG3415" s="35"/>
      <c r="CH3415" s="35"/>
    </row>
    <row r="3416" spans="1:86" ht="15.6" x14ac:dyDescent="0.3">
      <c r="A3416" s="35"/>
      <c r="B3416" s="86"/>
      <c r="C3416" s="35"/>
      <c r="D3416" s="35"/>
      <c r="E3416" s="35"/>
      <c r="F3416" s="35"/>
      <c r="G3416" s="35"/>
      <c r="H3416" s="35"/>
      <c r="I3416" s="35"/>
      <c r="J3416" s="35"/>
      <c r="K3416" s="35"/>
      <c r="L3416" s="35"/>
      <c r="M3416" s="35"/>
      <c r="N3416" s="35"/>
      <c r="O3416" s="35"/>
      <c r="P3416" s="35"/>
      <c r="Q3416" s="35"/>
      <c r="R3416" s="35"/>
      <c r="S3416" s="35"/>
      <c r="T3416" s="17">
        <f t="shared" si="7657"/>
        <v>49432</v>
      </c>
      <c r="U3416" s="216">
        <f t="shared" si="7650"/>
        <v>4</v>
      </c>
      <c r="V3416" s="216">
        <f t="shared" si="7657"/>
        <v>3411</v>
      </c>
      <c r="W3416" s="16">
        <f t="shared" si="7664"/>
        <v>9.3452054794520549</v>
      </c>
      <c r="X3416" s="16" t="e">
        <f>IF(Template!$F$7="Linear interpolation",LinInterp($I$5:$I$22,$G$5:$G$22,W3416),CubicSpline($I$5:$I$22,$G$5:$G$22,W3416))</f>
        <v>#VALUE!</v>
      </c>
      <c r="Y3416" s="221" t="e">
        <f t="shared" si="7651"/>
        <v>#VALUE!</v>
      </c>
      <c r="Z3416" s="221" t="e">
        <f>Y3416/PRODUCT($AA$6:AA3415)</f>
        <v>#VALUE!</v>
      </c>
      <c r="AA3416" s="16" t="e">
        <f t="shared" si="7658"/>
        <v>#VALUE!</v>
      </c>
      <c r="AB3416" s="10" t="e">
        <f t="shared" si="7659"/>
        <v>#VALUE!</v>
      </c>
      <c r="AC3416" s="90">
        <f t="shared" si="7652"/>
        <v>3416</v>
      </c>
      <c r="AD3416" s="17">
        <f t="shared" si="7660"/>
        <v>49409</v>
      </c>
      <c r="AE3416" s="16" t="e">
        <f t="shared" si="7653"/>
        <v>#VALUE!</v>
      </c>
      <c r="AF3416" s="10">
        <f ca="1">IFERROR(AVERAGE(INDIRECT("AE"&amp;AC3416-Template!$F$10+1):INDIRECT("AE"&amp;AC3416)),0)</f>
        <v>0</v>
      </c>
      <c r="AG3416" s="35"/>
      <c r="AH3416" s="86"/>
      <c r="AI3416" s="35"/>
      <c r="AJ3416" s="35"/>
      <c r="AK3416" s="35"/>
      <c r="AL3416" s="35"/>
      <c r="AM3416" s="35"/>
      <c r="AN3416" s="35"/>
      <c r="AO3416" s="35"/>
      <c r="AP3416" s="35"/>
      <c r="AQ3416" s="35"/>
      <c r="AR3416" s="35"/>
      <c r="AS3416" s="35"/>
      <c r="AT3416" s="35"/>
      <c r="AU3416" s="35"/>
      <c r="AV3416" s="35"/>
      <c r="AW3416" s="35"/>
      <c r="AX3416" s="35"/>
      <c r="AY3416" s="35"/>
      <c r="AZ3416" s="17">
        <f t="shared" ref="AZ3416" si="7701">AZ3415+1</f>
        <v>49432</v>
      </c>
      <c r="BA3416" s="216">
        <f t="shared" si="7676"/>
        <v>4</v>
      </c>
      <c r="BB3416" s="216">
        <f t="shared" ref="BB3416" si="7702">BB3415+1</f>
        <v>3411</v>
      </c>
      <c r="BC3416" s="16">
        <f t="shared" si="7678"/>
        <v>9.3452054794520549</v>
      </c>
      <c r="BD3416" s="16">
        <f>IF(Template!$F$7="Linear interpolation",LinInterp($AO$5:$AO$18,$AM$5:$AM$18,BC3416),CubicSpline($AO$5:$AO$18,$AM$5:$AM$18,BC3416))</f>
        <v>14.149918596008536</v>
      </c>
      <c r="BE3416" s="221">
        <f t="shared" si="7613"/>
        <v>3.4444616139801951</v>
      </c>
      <c r="BF3416" s="221">
        <f>BE3416/PRODUCT($BG$6:BG3415)</f>
        <v>1.0003626336232305</v>
      </c>
      <c r="BG3416" s="16">
        <f t="shared" si="7679"/>
        <v>1.0003626336232305</v>
      </c>
      <c r="BH3416" s="10">
        <f t="shared" si="7680"/>
        <v>13.236127247914119</v>
      </c>
      <c r="BI3416" s="90"/>
      <c r="BJ3416" s="17">
        <f t="shared" si="7663"/>
        <v>49409</v>
      </c>
      <c r="BK3416" s="16">
        <f t="shared" si="7656"/>
        <v>13.235675588726735</v>
      </c>
      <c r="BL3416" s="10">
        <f ca="1">IFERROR(AVERAGE(INDIRECT("BK"&amp;AC3416-Template!$F$10+1):INDIRECT("BK"&amp;AC3416)),0)</f>
        <v>13.235374120095306</v>
      </c>
      <c r="BM3416" s="35"/>
      <c r="BN3416" s="86"/>
      <c r="BO3416" s="35"/>
      <c r="BP3416" s="35"/>
      <c r="BQ3416" s="35"/>
      <c r="BR3416" s="35"/>
      <c r="BS3416" s="35"/>
      <c r="BT3416" s="35"/>
      <c r="BU3416" s="35"/>
      <c r="BV3416" s="35"/>
      <c r="BW3416" s="35"/>
      <c r="BX3416" s="35"/>
      <c r="BY3416" s="35"/>
      <c r="BZ3416" s="35"/>
      <c r="CA3416" s="35"/>
      <c r="CB3416" s="35"/>
      <c r="CC3416" s="35"/>
      <c r="CD3416" s="35"/>
      <c r="CE3416" s="35"/>
      <c r="CF3416" s="35"/>
      <c r="CG3416" s="35"/>
      <c r="CH3416" s="35"/>
    </row>
    <row r="3417" spans="1:86" ht="15.6" x14ac:dyDescent="0.3">
      <c r="A3417" s="35"/>
      <c r="B3417" s="86"/>
      <c r="C3417" s="35"/>
      <c r="D3417" s="35"/>
      <c r="E3417" s="35"/>
      <c r="F3417" s="35"/>
      <c r="G3417" s="35"/>
      <c r="H3417" s="35"/>
      <c r="I3417" s="35"/>
      <c r="J3417" s="35"/>
      <c r="K3417" s="35"/>
      <c r="L3417" s="35"/>
      <c r="M3417" s="35"/>
      <c r="N3417" s="35"/>
      <c r="O3417" s="35"/>
      <c r="P3417" s="35"/>
      <c r="Q3417" s="35"/>
      <c r="R3417" s="35"/>
      <c r="S3417" s="35"/>
      <c r="T3417" s="17">
        <f t="shared" si="7657"/>
        <v>49433</v>
      </c>
      <c r="U3417" s="216">
        <f t="shared" si="7650"/>
        <v>5</v>
      </c>
      <c r="V3417" s="216">
        <f t="shared" si="7657"/>
        <v>3412</v>
      </c>
      <c r="W3417" s="16">
        <f t="shared" si="7664"/>
        <v>9.3479452054794514</v>
      </c>
      <c r="X3417" s="16" t="e">
        <f>IF(Template!$F$7="Linear interpolation",LinInterp($I$5:$I$22,$G$5:$G$22,W3417),CubicSpline($I$5:$I$22,$G$5:$G$22,W3417))</f>
        <v>#VALUE!</v>
      </c>
      <c r="Y3417" s="221" t="e">
        <f t="shared" si="7651"/>
        <v>#VALUE!</v>
      </c>
      <c r="Z3417" s="221" t="e">
        <f>Y3417/PRODUCT($AA$6:AA3416)</f>
        <v>#VALUE!</v>
      </c>
      <c r="AA3417" s="16" t="e">
        <f t="shared" si="7658"/>
        <v>#VALUE!</v>
      </c>
      <c r="AB3417" s="10" t="e">
        <f t="shared" si="7659"/>
        <v>#VALUE!</v>
      </c>
      <c r="AC3417" s="90">
        <f t="shared" si="7652"/>
        <v>3417</v>
      </c>
      <c r="AD3417" s="17">
        <f t="shared" si="7660"/>
        <v>49410</v>
      </c>
      <c r="AE3417" s="16" t="e">
        <f t="shared" si="7653"/>
        <v>#VALUE!</v>
      </c>
      <c r="AF3417" s="10">
        <f ca="1">IFERROR(AVERAGE(INDIRECT("AE"&amp;AC3417-Template!$F$10+1):INDIRECT("AE"&amp;AC3417)),0)</f>
        <v>0</v>
      </c>
      <c r="AG3417" s="35"/>
      <c r="AH3417" s="86"/>
      <c r="AI3417" s="35"/>
      <c r="AJ3417" s="35"/>
      <c r="AK3417" s="35"/>
      <c r="AL3417" s="35"/>
      <c r="AM3417" s="35"/>
      <c r="AN3417" s="35"/>
      <c r="AO3417" s="35"/>
      <c r="AP3417" s="35"/>
      <c r="AQ3417" s="35"/>
      <c r="AR3417" s="35"/>
      <c r="AS3417" s="35"/>
      <c r="AT3417" s="35"/>
      <c r="AU3417" s="35"/>
      <c r="AV3417" s="35"/>
      <c r="AW3417" s="35"/>
      <c r="AX3417" s="35"/>
      <c r="AY3417" s="35"/>
      <c r="AZ3417" s="17">
        <f t="shared" ref="AZ3417" si="7703">AZ3416+1</f>
        <v>49433</v>
      </c>
      <c r="BA3417" s="216">
        <f t="shared" si="7676"/>
        <v>5</v>
      </c>
      <c r="BB3417" s="216">
        <f t="shared" ref="BB3417" si="7704">BB3416+1</f>
        <v>3412</v>
      </c>
      <c r="BC3417" s="16">
        <f t="shared" si="7678"/>
        <v>9.3479452054794514</v>
      </c>
      <c r="BD3417" s="16">
        <f>IF(Template!$F$7="Linear interpolation",LinInterp($AO$5:$AO$18,$AM$5:$AM$18,BC3417),CubicSpline($AO$5:$AO$18,$AM$5:$AM$18,BC3417))</f>
        <v>14.149918428526856</v>
      </c>
      <c r="BE3417" s="221">
        <f t="shared" si="7613"/>
        <v>3.4457106933575519</v>
      </c>
      <c r="BF3417" s="221">
        <f>BE3417/PRODUCT($BG$6:BG3416)</f>
        <v>1.0003626341406411</v>
      </c>
      <c r="BG3417" s="16">
        <f t="shared" si="7679"/>
        <v>1.0003626341406411</v>
      </c>
      <c r="BH3417" s="10">
        <f t="shared" si="7680"/>
        <v>13.236146133399519</v>
      </c>
      <c r="BI3417" s="90"/>
      <c r="BJ3417" s="17">
        <f t="shared" si="7663"/>
        <v>49410</v>
      </c>
      <c r="BK3417" s="16">
        <f t="shared" si="7656"/>
        <v>13.235695907394041</v>
      </c>
      <c r="BL3417" s="10">
        <f ca="1">IFERROR(AVERAGE(INDIRECT("BK"&amp;AC3417-Template!$F$10+1):INDIRECT("BK"&amp;AC3417)),0)</f>
        <v>13.23539309217082</v>
      </c>
      <c r="BM3417" s="35"/>
      <c r="BN3417" s="86"/>
      <c r="BO3417" s="35"/>
      <c r="BP3417" s="35"/>
      <c r="BQ3417" s="35"/>
      <c r="BR3417" s="35"/>
      <c r="BS3417" s="35"/>
      <c r="BT3417" s="35"/>
      <c r="BU3417" s="35"/>
      <c r="BV3417" s="35"/>
      <c r="BW3417" s="35"/>
      <c r="BX3417" s="35"/>
      <c r="BY3417" s="35"/>
      <c r="BZ3417" s="35"/>
      <c r="CA3417" s="35"/>
      <c r="CB3417" s="35"/>
      <c r="CC3417" s="35"/>
      <c r="CD3417" s="35"/>
      <c r="CE3417" s="35"/>
      <c r="CF3417" s="35"/>
      <c r="CG3417" s="35"/>
      <c r="CH3417" s="35"/>
    </row>
    <row r="3418" spans="1:86" ht="15.6" x14ac:dyDescent="0.3">
      <c r="A3418" s="35"/>
      <c r="B3418" s="86"/>
      <c r="C3418" s="35"/>
      <c r="D3418" s="35"/>
      <c r="E3418" s="35"/>
      <c r="F3418" s="35"/>
      <c r="G3418" s="35"/>
      <c r="H3418" s="35"/>
      <c r="I3418" s="35"/>
      <c r="J3418" s="35"/>
      <c r="K3418" s="35"/>
      <c r="L3418" s="35"/>
      <c r="M3418" s="35"/>
      <c r="N3418" s="35"/>
      <c r="O3418" s="35"/>
      <c r="P3418" s="35"/>
      <c r="Q3418" s="35"/>
      <c r="R3418" s="35"/>
      <c r="S3418" s="35"/>
      <c r="T3418" s="17">
        <f t="shared" si="7657"/>
        <v>49434</v>
      </c>
      <c r="U3418" s="216">
        <f t="shared" si="7650"/>
        <v>6</v>
      </c>
      <c r="V3418" s="216">
        <f t="shared" si="7657"/>
        <v>3413</v>
      </c>
      <c r="W3418" s="16">
        <f t="shared" si="7664"/>
        <v>9.3506849315068497</v>
      </c>
      <c r="X3418" s="16" t="e">
        <f>IF(Template!$F$7="Linear interpolation",LinInterp($I$5:$I$22,$G$5:$G$22,W3418),CubicSpline($I$5:$I$22,$G$5:$G$22,W3418))</f>
        <v>#VALUE!</v>
      </c>
      <c r="Y3418" s="221" t="e">
        <f t="shared" si="7651"/>
        <v>#VALUE!</v>
      </c>
      <c r="Z3418" s="221" t="e">
        <f>Y3418/PRODUCT($AA$6:AA3417)</f>
        <v>#VALUE!</v>
      </c>
      <c r="AA3418" s="16" t="e">
        <f t="shared" si="7658"/>
        <v>#VALUE!</v>
      </c>
      <c r="AB3418" s="10" t="e">
        <f t="shared" si="7659"/>
        <v>#VALUE!</v>
      </c>
      <c r="AC3418" s="90">
        <f t="shared" si="7652"/>
        <v>3418</v>
      </c>
      <c r="AD3418" s="17">
        <f t="shared" si="7660"/>
        <v>49411</v>
      </c>
      <c r="AE3418" s="16" t="e">
        <f t="shared" si="7653"/>
        <v>#VALUE!</v>
      </c>
      <c r="AF3418" s="10">
        <f ca="1">IFERROR(AVERAGE(INDIRECT("AE"&amp;AC3418-Template!$F$10+1):INDIRECT("AE"&amp;AC3418)),0)</f>
        <v>0</v>
      </c>
      <c r="AG3418" s="35"/>
      <c r="AH3418" s="86"/>
      <c r="AI3418" s="35"/>
      <c r="AJ3418" s="35"/>
      <c r="AK3418" s="35"/>
      <c r="AL3418" s="35"/>
      <c r="AM3418" s="35"/>
      <c r="AN3418" s="35"/>
      <c r="AO3418" s="35"/>
      <c r="AP3418" s="35"/>
      <c r="AQ3418" s="35"/>
      <c r="AR3418" s="35"/>
      <c r="AS3418" s="35"/>
      <c r="AT3418" s="35"/>
      <c r="AU3418" s="35"/>
      <c r="AV3418" s="35"/>
      <c r="AW3418" s="35"/>
      <c r="AX3418" s="35"/>
      <c r="AY3418" s="35"/>
      <c r="AZ3418" s="17">
        <f t="shared" ref="AZ3418" si="7705">AZ3417+1</f>
        <v>49434</v>
      </c>
      <c r="BA3418" s="216">
        <f t="shared" si="7676"/>
        <v>6</v>
      </c>
      <c r="BB3418" s="216">
        <f t="shared" ref="BB3418" si="7706">BB3417+1</f>
        <v>3413</v>
      </c>
      <c r="BC3418" s="16">
        <f t="shared" si="7678"/>
        <v>9.3506849315068497</v>
      </c>
      <c r="BD3418" s="16">
        <f>IF(Template!$F$7="Linear interpolation",LinInterp($AO$5:$AO$18,$AM$5:$AM$18,BC3418),CubicSpline($AO$5:$AO$18,$AM$5:$AM$18,BC3418))</f>
        <v>14.149918267436171</v>
      </c>
      <c r="BE3418" s="221">
        <f t="shared" si="7613"/>
        <v>3.4469602274705844</v>
      </c>
      <c r="BF3418" s="221">
        <f>BE3418/PRODUCT($BG$6:BG3417)</f>
        <v>1.0003626346563108</v>
      </c>
      <c r="BG3418" s="16">
        <f t="shared" si="7679"/>
        <v>1.0003626341406411</v>
      </c>
      <c r="BH3418" s="10">
        <f t="shared" si="7680"/>
        <v>13.236146133399519</v>
      </c>
      <c r="BI3418" s="90"/>
      <c r="BJ3418" s="17">
        <f t="shared" si="7663"/>
        <v>49411</v>
      </c>
      <c r="BK3418" s="16">
        <f t="shared" si="7656"/>
        <v>13.235716164790357</v>
      </c>
      <c r="BL3418" s="10">
        <f ca="1">IFERROR(AVERAGE(INDIRECT("BK"&amp;AC3418-Template!$F$10+1):INDIRECT("BK"&amp;AC3418)),0)</f>
        <v>13.235414225377019</v>
      </c>
      <c r="BM3418" s="35"/>
      <c r="BN3418" s="86"/>
      <c r="BO3418" s="35"/>
      <c r="BP3418" s="35"/>
      <c r="BQ3418" s="35"/>
      <c r="BR3418" s="35"/>
      <c r="BS3418" s="35"/>
      <c r="BT3418" s="35"/>
      <c r="BU3418" s="35"/>
      <c r="BV3418" s="35"/>
      <c r="BW3418" s="35"/>
      <c r="BX3418" s="35"/>
      <c r="BY3418" s="35"/>
      <c r="BZ3418" s="35"/>
      <c r="CA3418" s="35"/>
      <c r="CB3418" s="35"/>
      <c r="CC3418" s="35"/>
      <c r="CD3418" s="35"/>
      <c r="CE3418" s="35"/>
      <c r="CF3418" s="35"/>
      <c r="CG3418" s="35"/>
      <c r="CH3418" s="35"/>
    </row>
    <row r="3419" spans="1:86" ht="15.6" x14ac:dyDescent="0.3">
      <c r="A3419" s="35"/>
      <c r="B3419" s="86"/>
      <c r="C3419" s="35"/>
      <c r="D3419" s="35"/>
      <c r="E3419" s="35"/>
      <c r="F3419" s="35"/>
      <c r="G3419" s="35"/>
      <c r="H3419" s="35"/>
      <c r="I3419" s="35"/>
      <c r="J3419" s="35"/>
      <c r="K3419" s="35"/>
      <c r="L3419" s="35"/>
      <c r="M3419" s="35"/>
      <c r="N3419" s="35"/>
      <c r="O3419" s="35"/>
      <c r="P3419" s="35"/>
      <c r="Q3419" s="35"/>
      <c r="R3419" s="35"/>
      <c r="S3419" s="35"/>
      <c r="T3419" s="17">
        <f t="shared" si="7657"/>
        <v>49435</v>
      </c>
      <c r="U3419" s="216">
        <f t="shared" si="7650"/>
        <v>7</v>
      </c>
      <c r="V3419" s="216">
        <f t="shared" si="7657"/>
        <v>3414</v>
      </c>
      <c r="W3419" s="16">
        <f t="shared" si="7664"/>
        <v>9.3534246575342461</v>
      </c>
      <c r="X3419" s="16" t="e">
        <f>IF(Template!$F$7="Linear interpolation",LinInterp($I$5:$I$22,$G$5:$G$22,W3419),CubicSpline($I$5:$I$22,$G$5:$G$22,W3419))</f>
        <v>#VALUE!</v>
      </c>
      <c r="Y3419" s="221" t="e">
        <f t="shared" si="7651"/>
        <v>#VALUE!</v>
      </c>
      <c r="Z3419" s="221" t="e">
        <f>Y3419/PRODUCT($AA$6:AA3418)</f>
        <v>#VALUE!</v>
      </c>
      <c r="AA3419" s="16" t="e">
        <f t="shared" si="7658"/>
        <v>#VALUE!</v>
      </c>
      <c r="AB3419" s="10" t="e">
        <f t="shared" si="7659"/>
        <v>#VALUE!</v>
      </c>
      <c r="AC3419" s="90">
        <f t="shared" si="7652"/>
        <v>3419</v>
      </c>
      <c r="AD3419" s="17">
        <f t="shared" si="7660"/>
        <v>49412</v>
      </c>
      <c r="AE3419" s="16" t="e">
        <f t="shared" si="7653"/>
        <v>#VALUE!</v>
      </c>
      <c r="AF3419" s="10">
        <f ca="1">IFERROR(AVERAGE(INDIRECT("AE"&amp;AC3419-Template!$F$10+1):INDIRECT("AE"&amp;AC3419)),0)</f>
        <v>0</v>
      </c>
      <c r="AG3419" s="35"/>
      <c r="AH3419" s="86"/>
      <c r="AI3419" s="35"/>
      <c r="AJ3419" s="35"/>
      <c r="AK3419" s="35"/>
      <c r="AL3419" s="35"/>
      <c r="AM3419" s="35"/>
      <c r="AN3419" s="35"/>
      <c r="AO3419" s="35"/>
      <c r="AP3419" s="35"/>
      <c r="AQ3419" s="35"/>
      <c r="AR3419" s="35"/>
      <c r="AS3419" s="35"/>
      <c r="AT3419" s="35"/>
      <c r="AU3419" s="35"/>
      <c r="AV3419" s="35"/>
      <c r="AW3419" s="35"/>
      <c r="AX3419" s="35"/>
      <c r="AY3419" s="35"/>
      <c r="AZ3419" s="17">
        <f t="shared" ref="AZ3419" si="7707">AZ3418+1</f>
        <v>49435</v>
      </c>
      <c r="BA3419" s="216">
        <f t="shared" si="7676"/>
        <v>7</v>
      </c>
      <c r="BB3419" s="216">
        <f t="shared" ref="BB3419" si="7708">BB3418+1</f>
        <v>3414</v>
      </c>
      <c r="BC3419" s="16">
        <f t="shared" si="7678"/>
        <v>9.3534246575342461</v>
      </c>
      <c r="BD3419" s="16">
        <f>IF(Template!$F$7="Linear interpolation",LinInterp($AO$5:$AO$18,$AM$5:$AM$18,BC3419),CubicSpline($AO$5:$AO$18,$AM$5:$AM$18,BC3419))</f>
        <v>14.149918112709628</v>
      </c>
      <c r="BE3419" s="221">
        <f t="shared" si="7613"/>
        <v>3.448210216479489</v>
      </c>
      <c r="BF3419" s="221">
        <f>BE3419/PRODUCT($BG$6:BG3418)</f>
        <v>1.0003626356859112</v>
      </c>
      <c r="BG3419" s="16">
        <f t="shared" si="7679"/>
        <v>1.0003626341406411</v>
      </c>
      <c r="BH3419" s="10">
        <f t="shared" si="7680"/>
        <v>13.236146133399519</v>
      </c>
      <c r="BI3419" s="90"/>
      <c r="BJ3419" s="17">
        <f t="shared" si="7663"/>
        <v>49412</v>
      </c>
      <c r="BK3419" s="16">
        <f t="shared" si="7656"/>
        <v>13.23573636078601</v>
      </c>
      <c r="BL3419" s="10">
        <f ca="1">IFERROR(AVERAGE(INDIRECT("BK"&amp;AC3419-Template!$F$10+1):INDIRECT("BK"&amp;AC3419)),0)</f>
        <v>13.235435298575741</v>
      </c>
      <c r="BM3419" s="35"/>
      <c r="BN3419" s="86"/>
      <c r="BO3419" s="35"/>
      <c r="BP3419" s="35"/>
      <c r="BQ3419" s="35"/>
      <c r="BR3419" s="35"/>
      <c r="BS3419" s="35"/>
      <c r="BT3419" s="35"/>
      <c r="BU3419" s="35"/>
      <c r="BV3419" s="35"/>
      <c r="BW3419" s="35"/>
      <c r="BX3419" s="35"/>
      <c r="BY3419" s="35"/>
      <c r="BZ3419" s="35"/>
      <c r="CA3419" s="35"/>
      <c r="CB3419" s="35"/>
      <c r="CC3419" s="35"/>
      <c r="CD3419" s="35"/>
      <c r="CE3419" s="35"/>
      <c r="CF3419" s="35"/>
      <c r="CG3419" s="35"/>
      <c r="CH3419" s="35"/>
    </row>
    <row r="3420" spans="1:86" ht="15.6" x14ac:dyDescent="0.3">
      <c r="A3420" s="35"/>
      <c r="B3420" s="86"/>
      <c r="C3420" s="35"/>
      <c r="D3420" s="35"/>
      <c r="E3420" s="35"/>
      <c r="F3420" s="35"/>
      <c r="G3420" s="35"/>
      <c r="H3420" s="35"/>
      <c r="I3420" s="35"/>
      <c r="J3420" s="35"/>
      <c r="K3420" s="35"/>
      <c r="L3420" s="35"/>
      <c r="M3420" s="35"/>
      <c r="N3420" s="35"/>
      <c r="O3420" s="35"/>
      <c r="P3420" s="35"/>
      <c r="Q3420" s="35"/>
      <c r="R3420" s="35"/>
      <c r="S3420" s="35"/>
      <c r="T3420" s="17">
        <f t="shared" si="7657"/>
        <v>49436</v>
      </c>
      <c r="U3420" s="216">
        <f t="shared" si="7650"/>
        <v>1</v>
      </c>
      <c r="V3420" s="216">
        <f t="shared" si="7657"/>
        <v>3415</v>
      </c>
      <c r="W3420" s="16">
        <f t="shared" si="7664"/>
        <v>9.3561643835616444</v>
      </c>
      <c r="X3420" s="16" t="e">
        <f>IF(Template!$F$7="Linear interpolation",LinInterp($I$5:$I$22,$G$5:$G$22,W3420),CubicSpline($I$5:$I$22,$G$5:$G$22,W3420))</f>
        <v>#VALUE!</v>
      </c>
      <c r="Y3420" s="221" t="e">
        <f t="shared" si="7651"/>
        <v>#VALUE!</v>
      </c>
      <c r="Z3420" s="221" t="e">
        <f>Y3420/PRODUCT($AA$6:AA3419)</f>
        <v>#VALUE!</v>
      </c>
      <c r="AA3420" s="16" t="e">
        <f t="shared" si="7658"/>
        <v>#VALUE!</v>
      </c>
      <c r="AB3420" s="10" t="e">
        <f t="shared" si="7659"/>
        <v>#VALUE!</v>
      </c>
      <c r="AC3420" s="90">
        <f t="shared" si="7652"/>
        <v>3420</v>
      </c>
      <c r="AD3420" s="17">
        <f t="shared" si="7660"/>
        <v>49413</v>
      </c>
      <c r="AE3420" s="16" t="e">
        <f t="shared" si="7653"/>
        <v>#VALUE!</v>
      </c>
      <c r="AF3420" s="10">
        <f ca="1">IFERROR(AVERAGE(INDIRECT("AE"&amp;AC3420-Template!$F$10+1):INDIRECT("AE"&amp;AC3420)),0)</f>
        <v>0</v>
      </c>
      <c r="AG3420" s="35"/>
      <c r="AH3420" s="86"/>
      <c r="AI3420" s="35"/>
      <c r="AJ3420" s="35"/>
      <c r="AK3420" s="35"/>
      <c r="AL3420" s="35"/>
      <c r="AM3420" s="35"/>
      <c r="AN3420" s="35"/>
      <c r="AO3420" s="35"/>
      <c r="AP3420" s="35"/>
      <c r="AQ3420" s="35"/>
      <c r="AR3420" s="35"/>
      <c r="AS3420" s="35"/>
      <c r="AT3420" s="35"/>
      <c r="AU3420" s="35"/>
      <c r="AV3420" s="35"/>
      <c r="AW3420" s="35"/>
      <c r="AX3420" s="35"/>
      <c r="AY3420" s="35"/>
      <c r="AZ3420" s="17">
        <f t="shared" ref="AZ3420" si="7709">AZ3419+1</f>
        <v>49436</v>
      </c>
      <c r="BA3420" s="216">
        <f t="shared" si="7676"/>
        <v>1</v>
      </c>
      <c r="BB3420" s="216">
        <f t="shared" ref="BB3420" si="7710">BB3419+1</f>
        <v>3415</v>
      </c>
      <c r="BC3420" s="16">
        <f t="shared" si="7678"/>
        <v>9.3561643835616444</v>
      </c>
      <c r="BD3420" s="16">
        <f>IF(Template!$F$7="Linear interpolation",LinInterp($AO$5:$AO$18,$AM$5:$AM$18,BC3420),CubicSpline($AO$5:$AO$18,$AM$5:$AM$18,BC3420))</f>
        <v>14.149917964320377</v>
      </c>
      <c r="BE3420" s="221">
        <f t="shared" si="7613"/>
        <v>3.4494606605444993</v>
      </c>
      <c r="BF3420" s="221">
        <f>BE3420/PRODUCT($BG$6:BG3419)</f>
        <v>1.0003626372276988</v>
      </c>
      <c r="BG3420" s="16">
        <f t="shared" si="7679"/>
        <v>1.0003626372276988</v>
      </c>
      <c r="BH3420" s="10">
        <f t="shared" si="7680"/>
        <v>13.236258811006319</v>
      </c>
      <c r="BI3420" s="90"/>
      <c r="BJ3420" s="17">
        <f t="shared" si="7663"/>
        <v>49413</v>
      </c>
      <c r="BK3420" s="16">
        <f t="shared" si="7656"/>
        <v>13.23573636078601</v>
      </c>
      <c r="BL3420" s="10">
        <f ca="1">IFERROR(AVERAGE(INDIRECT("BK"&amp;AC3420-Template!$F$10+1):INDIRECT("BK"&amp;AC3420)),0)</f>
        <v>13.235455640519268</v>
      </c>
      <c r="BM3420" s="35"/>
      <c r="BN3420" s="86"/>
      <c r="BO3420" s="35"/>
      <c r="BP3420" s="35"/>
      <c r="BQ3420" s="35"/>
      <c r="BR3420" s="35"/>
      <c r="BS3420" s="35"/>
      <c r="BT3420" s="35"/>
      <c r="BU3420" s="35"/>
      <c r="BV3420" s="35"/>
      <c r="BW3420" s="35"/>
      <c r="BX3420" s="35"/>
      <c r="BY3420" s="35"/>
      <c r="BZ3420" s="35"/>
      <c r="CA3420" s="35"/>
      <c r="CB3420" s="35"/>
      <c r="CC3420" s="35"/>
      <c r="CD3420" s="35"/>
      <c r="CE3420" s="35"/>
      <c r="CF3420" s="35"/>
      <c r="CG3420" s="35"/>
      <c r="CH3420" s="35"/>
    </row>
    <row r="3421" spans="1:86" ht="15.6" x14ac:dyDescent="0.3">
      <c r="A3421" s="35"/>
      <c r="B3421" s="86"/>
      <c r="C3421" s="35"/>
      <c r="D3421" s="35"/>
      <c r="E3421" s="35"/>
      <c r="F3421" s="35"/>
      <c r="G3421" s="35"/>
      <c r="H3421" s="35"/>
      <c r="I3421" s="35"/>
      <c r="J3421" s="35"/>
      <c r="K3421" s="35"/>
      <c r="L3421" s="35"/>
      <c r="M3421" s="35"/>
      <c r="N3421" s="35"/>
      <c r="O3421" s="35"/>
      <c r="P3421" s="35"/>
      <c r="Q3421" s="35"/>
      <c r="R3421" s="35"/>
      <c r="S3421" s="35"/>
      <c r="T3421" s="17">
        <f t="shared" si="7657"/>
        <v>49437</v>
      </c>
      <c r="U3421" s="216">
        <f t="shared" si="7650"/>
        <v>2</v>
      </c>
      <c r="V3421" s="216">
        <f t="shared" si="7657"/>
        <v>3416</v>
      </c>
      <c r="W3421" s="16">
        <f t="shared" si="7664"/>
        <v>9.3589041095890408</v>
      </c>
      <c r="X3421" s="16" t="e">
        <f>IF(Template!$F$7="Linear interpolation",LinInterp($I$5:$I$22,$G$5:$G$22,W3421),CubicSpline($I$5:$I$22,$G$5:$G$22,W3421))</f>
        <v>#VALUE!</v>
      </c>
      <c r="Y3421" s="221" t="e">
        <f t="shared" si="7651"/>
        <v>#VALUE!</v>
      </c>
      <c r="Z3421" s="221" t="e">
        <f>Y3421/PRODUCT($AA$6:AA3420)</f>
        <v>#VALUE!</v>
      </c>
      <c r="AA3421" s="16" t="e">
        <f t="shared" si="7658"/>
        <v>#VALUE!</v>
      </c>
      <c r="AB3421" s="10" t="e">
        <f t="shared" si="7659"/>
        <v>#VALUE!</v>
      </c>
      <c r="AC3421" s="90">
        <f t="shared" si="7652"/>
        <v>3421</v>
      </c>
      <c r="AD3421" s="17">
        <f t="shared" si="7660"/>
        <v>49414</v>
      </c>
      <c r="AE3421" s="16" t="e">
        <f t="shared" si="7653"/>
        <v>#VALUE!</v>
      </c>
      <c r="AF3421" s="10">
        <f ca="1">IFERROR(AVERAGE(INDIRECT("AE"&amp;AC3421-Template!$F$10+1):INDIRECT("AE"&amp;AC3421)),0)</f>
        <v>0</v>
      </c>
      <c r="AG3421" s="35"/>
      <c r="AH3421" s="86"/>
      <c r="AI3421" s="35"/>
      <c r="AJ3421" s="35"/>
      <c r="AK3421" s="35"/>
      <c r="AL3421" s="35"/>
      <c r="AM3421" s="35"/>
      <c r="AN3421" s="35"/>
      <c r="AO3421" s="35"/>
      <c r="AP3421" s="35"/>
      <c r="AQ3421" s="35"/>
      <c r="AR3421" s="35"/>
      <c r="AS3421" s="35"/>
      <c r="AT3421" s="35"/>
      <c r="AU3421" s="35"/>
      <c r="AV3421" s="35"/>
      <c r="AW3421" s="35"/>
      <c r="AX3421" s="35"/>
      <c r="AY3421" s="35"/>
      <c r="AZ3421" s="17">
        <f t="shared" ref="AZ3421" si="7711">AZ3420+1</f>
        <v>49437</v>
      </c>
      <c r="BA3421" s="216">
        <f t="shared" si="7676"/>
        <v>2</v>
      </c>
      <c r="BB3421" s="216">
        <f t="shared" ref="BB3421" si="7712">BB3420+1</f>
        <v>3416</v>
      </c>
      <c r="BC3421" s="16">
        <f t="shared" si="7678"/>
        <v>9.3589041095890408</v>
      </c>
      <c r="BD3421" s="16">
        <f>IF(Template!$F$7="Linear interpolation",LinInterp($AO$5:$AO$18,$AM$5:$AM$18,BC3421),CubicSpline($AO$5:$AO$18,$AM$5:$AM$18,BC3421))</f>
        <v>14.14991782224156</v>
      </c>
      <c r="BE3421" s="221">
        <f t="shared" si="7613"/>
        <v>3.4507115598258937</v>
      </c>
      <c r="BF3421" s="221">
        <f>BE3421/PRODUCT($BG$6:BG3420)</f>
        <v>1.0003626361928699</v>
      </c>
      <c r="BG3421" s="16">
        <f t="shared" si="7679"/>
        <v>1.0003626361928699</v>
      </c>
      <c r="BH3421" s="10">
        <f t="shared" si="7680"/>
        <v>13.236221039751861</v>
      </c>
      <c r="BI3421" s="90"/>
      <c r="BJ3421" s="17">
        <f t="shared" si="7663"/>
        <v>49414</v>
      </c>
      <c r="BK3421" s="16">
        <f t="shared" si="7656"/>
        <v>13.23573636078601</v>
      </c>
      <c r="BL3421" s="10">
        <f ca="1">IFERROR(AVERAGE(INDIRECT("BK"&amp;AC3421-Template!$F$10+1):INDIRECT("BK"&amp;AC3421)),0)</f>
        <v>13.235475253166756</v>
      </c>
      <c r="BM3421" s="35"/>
      <c r="BN3421" s="86"/>
      <c r="BO3421" s="35"/>
      <c r="BP3421" s="35"/>
      <c r="BQ3421" s="35"/>
      <c r="BR3421" s="35"/>
      <c r="BS3421" s="35"/>
      <c r="BT3421" s="35"/>
      <c r="BU3421" s="35"/>
      <c r="BV3421" s="35"/>
      <c r="BW3421" s="35"/>
      <c r="BX3421" s="35"/>
      <c r="BY3421" s="35"/>
      <c r="BZ3421" s="35"/>
      <c r="CA3421" s="35"/>
      <c r="CB3421" s="35"/>
      <c r="CC3421" s="35"/>
      <c r="CD3421" s="35"/>
      <c r="CE3421" s="35"/>
      <c r="CF3421" s="35"/>
      <c r="CG3421" s="35"/>
      <c r="CH3421" s="35"/>
    </row>
    <row r="3422" spans="1:86" ht="15.6" x14ac:dyDescent="0.3">
      <c r="A3422" s="35"/>
      <c r="B3422" s="86"/>
      <c r="C3422" s="35"/>
      <c r="D3422" s="35"/>
      <c r="E3422" s="35"/>
      <c r="F3422" s="35"/>
      <c r="G3422" s="35"/>
      <c r="H3422" s="35"/>
      <c r="I3422" s="35"/>
      <c r="J3422" s="35"/>
      <c r="K3422" s="35"/>
      <c r="L3422" s="35"/>
      <c r="M3422" s="35"/>
      <c r="N3422" s="35"/>
      <c r="O3422" s="35"/>
      <c r="P3422" s="35"/>
      <c r="Q3422" s="35"/>
      <c r="R3422" s="35"/>
      <c r="S3422" s="35"/>
      <c r="T3422" s="17">
        <f t="shared" si="7657"/>
        <v>49438</v>
      </c>
      <c r="U3422" s="216">
        <f t="shared" si="7650"/>
        <v>3</v>
      </c>
      <c r="V3422" s="216">
        <f t="shared" si="7657"/>
        <v>3417</v>
      </c>
      <c r="W3422" s="16">
        <f t="shared" si="7664"/>
        <v>9.3616438356164391</v>
      </c>
      <c r="X3422" s="16" t="e">
        <f>IF(Template!$F$7="Linear interpolation",LinInterp($I$5:$I$22,$G$5:$G$22,W3422),CubicSpline($I$5:$I$22,$G$5:$G$22,W3422))</f>
        <v>#VALUE!</v>
      </c>
      <c r="Y3422" s="221" t="e">
        <f t="shared" si="7651"/>
        <v>#VALUE!</v>
      </c>
      <c r="Z3422" s="221" t="e">
        <f>Y3422/PRODUCT($AA$6:AA3421)</f>
        <v>#VALUE!</v>
      </c>
      <c r="AA3422" s="16" t="e">
        <f t="shared" si="7658"/>
        <v>#VALUE!</v>
      </c>
      <c r="AB3422" s="10" t="e">
        <f t="shared" si="7659"/>
        <v>#VALUE!</v>
      </c>
      <c r="AC3422" s="90">
        <f t="shared" si="7652"/>
        <v>3422</v>
      </c>
      <c r="AD3422" s="17">
        <f t="shared" si="7660"/>
        <v>49415</v>
      </c>
      <c r="AE3422" s="16" t="e">
        <f t="shared" si="7653"/>
        <v>#VALUE!</v>
      </c>
      <c r="AF3422" s="10">
        <f ca="1">IFERROR(AVERAGE(INDIRECT("AE"&amp;AC3422-Template!$F$10+1):INDIRECT("AE"&amp;AC3422)),0)</f>
        <v>0</v>
      </c>
      <c r="AG3422" s="35"/>
      <c r="AH3422" s="86"/>
      <c r="AI3422" s="35"/>
      <c r="AJ3422" s="35"/>
      <c r="AK3422" s="35"/>
      <c r="AL3422" s="35"/>
      <c r="AM3422" s="35"/>
      <c r="AN3422" s="35"/>
      <c r="AO3422" s="35"/>
      <c r="AP3422" s="35"/>
      <c r="AQ3422" s="35"/>
      <c r="AR3422" s="35"/>
      <c r="AS3422" s="35"/>
      <c r="AT3422" s="35"/>
      <c r="AU3422" s="35"/>
      <c r="AV3422" s="35"/>
      <c r="AW3422" s="35"/>
      <c r="AX3422" s="35"/>
      <c r="AY3422" s="35"/>
      <c r="AZ3422" s="17">
        <f t="shared" ref="AZ3422" si="7713">AZ3421+1</f>
        <v>49438</v>
      </c>
      <c r="BA3422" s="216">
        <f t="shared" si="7676"/>
        <v>3</v>
      </c>
      <c r="BB3422" s="216">
        <f t="shared" ref="BB3422" si="7714">BB3421+1</f>
        <v>3417</v>
      </c>
      <c r="BC3422" s="16">
        <f t="shared" si="7678"/>
        <v>9.3616438356164391</v>
      </c>
      <c r="BD3422" s="16">
        <f>IF(Template!$F$7="Linear interpolation",LinInterp($AO$5:$AO$18,$AM$5:$AM$18,BC3422),CubicSpline($AO$5:$AO$18,$AM$5:$AM$18,BC3422))</f>
        <v>14.149917686446329</v>
      </c>
      <c r="BE3422" s="221">
        <f t="shared" si="7613"/>
        <v>3.4519629144839961</v>
      </c>
      <c r="BF3422" s="221">
        <f>BE3422/PRODUCT($BG$6:BG3421)</f>
        <v>1.0003626367015634</v>
      </c>
      <c r="BG3422" s="16">
        <f t="shared" si="7679"/>
        <v>1.0003626367015634</v>
      </c>
      <c r="BH3422" s="10">
        <f t="shared" si="7680"/>
        <v>13.23623960706577</v>
      </c>
      <c r="BI3422" s="90"/>
      <c r="BJ3422" s="17">
        <f t="shared" si="7663"/>
        <v>49415</v>
      </c>
      <c r="BK3422" s="16">
        <f t="shared" si="7656"/>
        <v>13.235856921813172</v>
      </c>
      <c r="BL3422" s="10">
        <f ca="1">IFERROR(AVERAGE(INDIRECT("BK"&amp;AC3422-Template!$F$10+1):INDIRECT("BK"&amp;AC3422)),0)</f>
        <v>13.235498884515152</v>
      </c>
      <c r="BM3422" s="35"/>
      <c r="BN3422" s="86"/>
      <c r="BO3422" s="35"/>
      <c r="BP3422" s="35"/>
      <c r="BQ3422" s="35"/>
      <c r="BR3422" s="35"/>
      <c r="BS3422" s="35"/>
      <c r="BT3422" s="35"/>
      <c r="BU3422" s="35"/>
      <c r="BV3422" s="35"/>
      <c r="BW3422" s="35"/>
      <c r="BX3422" s="35"/>
      <c r="BY3422" s="35"/>
      <c r="BZ3422" s="35"/>
      <c r="CA3422" s="35"/>
      <c r="CB3422" s="35"/>
      <c r="CC3422" s="35"/>
      <c r="CD3422" s="35"/>
      <c r="CE3422" s="35"/>
      <c r="CF3422" s="35"/>
      <c r="CG3422" s="35"/>
      <c r="CH3422" s="35"/>
    </row>
    <row r="3423" spans="1:86" ht="15.6" x14ac:dyDescent="0.3">
      <c r="A3423" s="35"/>
      <c r="B3423" s="86"/>
      <c r="C3423" s="35"/>
      <c r="D3423" s="35"/>
      <c r="E3423" s="35"/>
      <c r="F3423" s="35"/>
      <c r="G3423" s="35"/>
      <c r="H3423" s="35"/>
      <c r="I3423" s="35"/>
      <c r="J3423" s="35"/>
      <c r="K3423" s="35"/>
      <c r="L3423" s="35"/>
      <c r="M3423" s="35"/>
      <c r="N3423" s="35"/>
      <c r="O3423" s="35"/>
      <c r="P3423" s="35"/>
      <c r="Q3423" s="35"/>
      <c r="R3423" s="35"/>
      <c r="S3423" s="35"/>
      <c r="T3423" s="17">
        <f t="shared" si="7657"/>
        <v>49439</v>
      </c>
      <c r="U3423" s="216">
        <f t="shared" si="7650"/>
        <v>4</v>
      </c>
      <c r="V3423" s="216">
        <f t="shared" si="7657"/>
        <v>3418</v>
      </c>
      <c r="W3423" s="16">
        <f t="shared" si="7664"/>
        <v>9.3643835616438356</v>
      </c>
      <c r="X3423" s="16" t="e">
        <f>IF(Template!$F$7="Linear interpolation",LinInterp($I$5:$I$22,$G$5:$G$22,W3423),CubicSpline($I$5:$I$22,$G$5:$G$22,W3423))</f>
        <v>#VALUE!</v>
      </c>
      <c r="Y3423" s="221" t="e">
        <f t="shared" si="7651"/>
        <v>#VALUE!</v>
      </c>
      <c r="Z3423" s="221" t="e">
        <f>Y3423/PRODUCT($AA$6:AA3422)</f>
        <v>#VALUE!</v>
      </c>
      <c r="AA3423" s="16" t="e">
        <f t="shared" si="7658"/>
        <v>#VALUE!</v>
      </c>
      <c r="AB3423" s="10" t="e">
        <f t="shared" si="7659"/>
        <v>#VALUE!</v>
      </c>
      <c r="AC3423" s="90">
        <f t="shared" si="7652"/>
        <v>3423</v>
      </c>
      <c r="AD3423" s="17">
        <f t="shared" si="7660"/>
        <v>49416</v>
      </c>
      <c r="AE3423" s="16" t="e">
        <f t="shared" si="7653"/>
        <v>#VALUE!</v>
      </c>
      <c r="AF3423" s="10">
        <f ca="1">IFERROR(AVERAGE(INDIRECT("AE"&amp;AC3423-Template!$F$10+1):INDIRECT("AE"&amp;AC3423)),0)</f>
        <v>0</v>
      </c>
      <c r="AG3423" s="35"/>
      <c r="AH3423" s="86"/>
      <c r="AI3423" s="35"/>
      <c r="AJ3423" s="35"/>
      <c r="AK3423" s="35"/>
      <c r="AL3423" s="35"/>
      <c r="AM3423" s="35"/>
      <c r="AN3423" s="35"/>
      <c r="AO3423" s="35"/>
      <c r="AP3423" s="35"/>
      <c r="AQ3423" s="35"/>
      <c r="AR3423" s="35"/>
      <c r="AS3423" s="35"/>
      <c r="AT3423" s="35"/>
      <c r="AU3423" s="35"/>
      <c r="AV3423" s="35"/>
      <c r="AW3423" s="35"/>
      <c r="AX3423" s="35"/>
      <c r="AY3423" s="35"/>
      <c r="AZ3423" s="17">
        <f t="shared" ref="AZ3423" si="7715">AZ3422+1</f>
        <v>49439</v>
      </c>
      <c r="BA3423" s="216">
        <f t="shared" si="7676"/>
        <v>4</v>
      </c>
      <c r="BB3423" s="216">
        <f t="shared" ref="BB3423" si="7716">BB3422+1</f>
        <v>3418</v>
      </c>
      <c r="BC3423" s="16">
        <f t="shared" si="7678"/>
        <v>9.3643835616438356</v>
      </c>
      <c r="BD3423" s="16">
        <f>IF(Template!$F$7="Linear interpolation",LinInterp($AO$5:$AO$18,$AM$5:$AM$18,BC3423),CubicSpline($AO$5:$AO$18,$AM$5:$AM$18,BC3423))</f>
        <v>14.149917556907829</v>
      </c>
      <c r="BE3423" s="221">
        <f t="shared" si="7613"/>
        <v>3.453214724679158</v>
      </c>
      <c r="BF3423" s="221">
        <f>BE3423/PRODUCT($BG$6:BG3422)</f>
        <v>1.0003626372085024</v>
      </c>
      <c r="BG3423" s="16">
        <f t="shared" si="7679"/>
        <v>1.0003626372085024</v>
      </c>
      <c r="BH3423" s="10">
        <f t="shared" si="7680"/>
        <v>13.236258110336907</v>
      </c>
      <c r="BI3423" s="90"/>
      <c r="BJ3423" s="17">
        <f t="shared" si="7663"/>
        <v>49416</v>
      </c>
      <c r="BK3423" s="16">
        <f t="shared" si="7656"/>
        <v>13.235816529303168</v>
      </c>
      <c r="BL3423" s="10">
        <f ca="1">IFERROR(AVERAGE(INDIRECT("BK"&amp;AC3423-Template!$F$10+1):INDIRECT("BK"&amp;AC3423)),0)</f>
        <v>13.235521169446546</v>
      </c>
      <c r="BM3423" s="35"/>
      <c r="BN3423" s="86"/>
      <c r="BO3423" s="35"/>
      <c r="BP3423" s="35"/>
      <c r="BQ3423" s="35"/>
      <c r="BR3423" s="35"/>
      <c r="BS3423" s="35"/>
      <c r="BT3423" s="35"/>
      <c r="BU3423" s="35"/>
      <c r="BV3423" s="35"/>
      <c r="BW3423" s="35"/>
      <c r="BX3423" s="35"/>
      <c r="BY3423" s="35"/>
      <c r="BZ3423" s="35"/>
      <c r="CA3423" s="35"/>
      <c r="CB3423" s="35"/>
      <c r="CC3423" s="35"/>
      <c r="CD3423" s="35"/>
      <c r="CE3423" s="35"/>
      <c r="CF3423" s="35"/>
      <c r="CG3423" s="35"/>
      <c r="CH3423" s="35"/>
    </row>
    <row r="3424" spans="1:86" ht="15.6" x14ac:dyDescent="0.3">
      <c r="A3424" s="35"/>
      <c r="B3424" s="86"/>
      <c r="C3424" s="35"/>
      <c r="D3424" s="35"/>
      <c r="E3424" s="35"/>
      <c r="F3424" s="35"/>
      <c r="G3424" s="35"/>
      <c r="H3424" s="35"/>
      <c r="I3424" s="35"/>
      <c r="J3424" s="35"/>
      <c r="K3424" s="35"/>
      <c r="L3424" s="35"/>
      <c r="M3424" s="35"/>
      <c r="N3424" s="35"/>
      <c r="O3424" s="35"/>
      <c r="P3424" s="35"/>
      <c r="Q3424" s="35"/>
      <c r="R3424" s="35"/>
      <c r="S3424" s="35"/>
      <c r="T3424" s="17">
        <f t="shared" si="7657"/>
        <v>49440</v>
      </c>
      <c r="U3424" s="216">
        <f t="shared" si="7650"/>
        <v>5</v>
      </c>
      <c r="V3424" s="216">
        <f t="shared" si="7657"/>
        <v>3419</v>
      </c>
      <c r="W3424" s="16">
        <f t="shared" si="7664"/>
        <v>9.367123287671232</v>
      </c>
      <c r="X3424" s="16" t="e">
        <f>IF(Template!$F$7="Linear interpolation",LinInterp($I$5:$I$22,$G$5:$G$22,W3424),CubicSpline($I$5:$I$22,$G$5:$G$22,W3424))</f>
        <v>#VALUE!</v>
      </c>
      <c r="Y3424" s="221" t="e">
        <f t="shared" si="7651"/>
        <v>#VALUE!</v>
      </c>
      <c r="Z3424" s="221" t="e">
        <f>Y3424/PRODUCT($AA$6:AA3423)</f>
        <v>#VALUE!</v>
      </c>
      <c r="AA3424" s="16" t="e">
        <f t="shared" si="7658"/>
        <v>#VALUE!</v>
      </c>
      <c r="AB3424" s="10" t="e">
        <f t="shared" si="7659"/>
        <v>#VALUE!</v>
      </c>
      <c r="AC3424" s="90">
        <f t="shared" si="7652"/>
        <v>3424</v>
      </c>
      <c r="AD3424" s="17">
        <f t="shared" si="7660"/>
        <v>49417</v>
      </c>
      <c r="AE3424" s="16" t="e">
        <f t="shared" si="7653"/>
        <v>#VALUE!</v>
      </c>
      <c r="AF3424" s="10">
        <f ca="1">IFERROR(AVERAGE(INDIRECT("AE"&amp;AC3424-Template!$F$10+1):INDIRECT("AE"&amp;AC3424)),0)</f>
        <v>0</v>
      </c>
      <c r="AG3424" s="35"/>
      <c r="AH3424" s="86"/>
      <c r="AI3424" s="35"/>
      <c r="AJ3424" s="35"/>
      <c r="AK3424" s="35"/>
      <c r="AL3424" s="35"/>
      <c r="AM3424" s="35"/>
      <c r="AN3424" s="35"/>
      <c r="AO3424" s="35"/>
      <c r="AP3424" s="35"/>
      <c r="AQ3424" s="35"/>
      <c r="AR3424" s="35"/>
      <c r="AS3424" s="35"/>
      <c r="AT3424" s="35"/>
      <c r="AU3424" s="35"/>
      <c r="AV3424" s="35"/>
      <c r="AW3424" s="35"/>
      <c r="AX3424" s="35"/>
      <c r="AY3424" s="35"/>
      <c r="AZ3424" s="17">
        <f t="shared" ref="AZ3424" si="7717">AZ3423+1</f>
        <v>49440</v>
      </c>
      <c r="BA3424" s="216">
        <f t="shared" si="7676"/>
        <v>5</v>
      </c>
      <c r="BB3424" s="216">
        <f t="shared" ref="BB3424" si="7718">BB3423+1</f>
        <v>3419</v>
      </c>
      <c r="BC3424" s="16">
        <f t="shared" si="7678"/>
        <v>9.367123287671232</v>
      </c>
      <c r="BD3424" s="16">
        <f>IF(Template!$F$7="Linear interpolation",LinInterp($AO$5:$AO$18,$AM$5:$AM$18,BC3424),CubicSpline($AO$5:$AO$18,$AM$5:$AM$18,BC3424))</f>
        <v>14.149917433599207</v>
      </c>
      <c r="BE3424" s="221">
        <f t="shared" si="7613"/>
        <v>3.4544669905718055</v>
      </c>
      <c r="BF3424" s="221">
        <f>BE3424/PRODUCT($BG$6:BG3423)</f>
        <v>1.0003626377136925</v>
      </c>
      <c r="BG3424" s="16">
        <f t="shared" si="7679"/>
        <v>1.0003626377136925</v>
      </c>
      <c r="BH3424" s="10">
        <f t="shared" si="7680"/>
        <v>13.236276549775994</v>
      </c>
      <c r="BI3424" s="90"/>
      <c r="BJ3424" s="17">
        <f t="shared" si="7663"/>
        <v>49417</v>
      </c>
      <c r="BK3424" s="16">
        <f t="shared" si="7656"/>
        <v>13.235836417055502</v>
      </c>
      <c r="BL3424" s="10">
        <f ca="1">IFERROR(AVERAGE(INDIRECT("BK"&amp;AC3424-Template!$F$10+1):INDIRECT("BK"&amp;AC3424)),0)</f>
        <v>13.235539761148903</v>
      </c>
      <c r="BM3424" s="35"/>
      <c r="BN3424" s="86"/>
      <c r="BO3424" s="35"/>
      <c r="BP3424" s="35"/>
      <c r="BQ3424" s="35"/>
      <c r="BR3424" s="35"/>
      <c r="BS3424" s="35"/>
      <c r="BT3424" s="35"/>
      <c r="BU3424" s="35"/>
      <c r="BV3424" s="35"/>
      <c r="BW3424" s="35"/>
      <c r="BX3424" s="35"/>
      <c r="BY3424" s="35"/>
      <c r="BZ3424" s="35"/>
      <c r="CA3424" s="35"/>
      <c r="CB3424" s="35"/>
      <c r="CC3424" s="35"/>
      <c r="CD3424" s="35"/>
      <c r="CE3424" s="35"/>
      <c r="CF3424" s="35"/>
      <c r="CG3424" s="35"/>
      <c r="CH3424" s="35"/>
    </row>
    <row r="3425" spans="1:86" ht="15.6" x14ac:dyDescent="0.3">
      <c r="A3425" s="35"/>
      <c r="B3425" s="86"/>
      <c r="C3425" s="35"/>
      <c r="D3425" s="35"/>
      <c r="E3425" s="35"/>
      <c r="F3425" s="35"/>
      <c r="G3425" s="35"/>
      <c r="H3425" s="35"/>
      <c r="I3425" s="35"/>
      <c r="J3425" s="35"/>
      <c r="K3425" s="35"/>
      <c r="L3425" s="35"/>
      <c r="M3425" s="35"/>
      <c r="N3425" s="35"/>
      <c r="O3425" s="35"/>
      <c r="P3425" s="35"/>
      <c r="Q3425" s="35"/>
      <c r="R3425" s="35"/>
      <c r="S3425" s="35"/>
      <c r="T3425" s="17">
        <f t="shared" si="7657"/>
        <v>49441</v>
      </c>
      <c r="U3425" s="216">
        <f t="shared" si="7650"/>
        <v>6</v>
      </c>
      <c r="V3425" s="216">
        <f t="shared" si="7657"/>
        <v>3420</v>
      </c>
      <c r="W3425" s="16">
        <f t="shared" si="7664"/>
        <v>9.3698630136986303</v>
      </c>
      <c r="X3425" s="16" t="e">
        <f>IF(Template!$F$7="Linear interpolation",LinInterp($I$5:$I$22,$G$5:$G$22,W3425),CubicSpline($I$5:$I$22,$G$5:$G$22,W3425))</f>
        <v>#VALUE!</v>
      </c>
      <c r="Y3425" s="221" t="e">
        <f t="shared" si="7651"/>
        <v>#VALUE!</v>
      </c>
      <c r="Z3425" s="221" t="e">
        <f>Y3425/PRODUCT($AA$6:AA3424)</f>
        <v>#VALUE!</v>
      </c>
      <c r="AA3425" s="16" t="e">
        <f t="shared" si="7658"/>
        <v>#VALUE!</v>
      </c>
      <c r="AB3425" s="10" t="e">
        <f t="shared" si="7659"/>
        <v>#VALUE!</v>
      </c>
      <c r="AC3425" s="90">
        <f t="shared" si="7652"/>
        <v>3425</v>
      </c>
      <c r="AD3425" s="17">
        <f t="shared" si="7660"/>
        <v>49418</v>
      </c>
      <c r="AE3425" s="16" t="e">
        <f t="shared" si="7653"/>
        <v>#VALUE!</v>
      </c>
      <c r="AF3425" s="10">
        <f ca="1">IFERROR(AVERAGE(INDIRECT("AE"&amp;AC3425-Template!$F$10+1):INDIRECT("AE"&amp;AC3425)),0)</f>
        <v>0</v>
      </c>
      <c r="AG3425" s="35"/>
      <c r="AH3425" s="86"/>
      <c r="AI3425" s="35"/>
      <c r="AJ3425" s="35"/>
      <c r="AK3425" s="35"/>
      <c r="AL3425" s="35"/>
      <c r="AM3425" s="35"/>
      <c r="AN3425" s="35"/>
      <c r="AO3425" s="35"/>
      <c r="AP3425" s="35"/>
      <c r="AQ3425" s="35"/>
      <c r="AR3425" s="35"/>
      <c r="AS3425" s="35"/>
      <c r="AT3425" s="35"/>
      <c r="AU3425" s="35"/>
      <c r="AV3425" s="35"/>
      <c r="AW3425" s="35"/>
      <c r="AX3425" s="35"/>
      <c r="AY3425" s="35"/>
      <c r="AZ3425" s="17">
        <f t="shared" ref="AZ3425" si="7719">AZ3424+1</f>
        <v>49441</v>
      </c>
      <c r="BA3425" s="216">
        <f t="shared" si="7676"/>
        <v>6</v>
      </c>
      <c r="BB3425" s="216">
        <f t="shared" ref="BB3425" si="7720">BB3424+1</f>
        <v>3420</v>
      </c>
      <c r="BC3425" s="16">
        <f t="shared" si="7678"/>
        <v>9.3698630136986303</v>
      </c>
      <c r="BD3425" s="16">
        <f>IF(Template!$F$7="Linear interpolation",LinInterp($AO$5:$AO$18,$AM$5:$AM$18,BC3425),CubicSpline($AO$5:$AO$18,$AM$5:$AM$18,BC3425))</f>
        <v>14.14991731649361</v>
      </c>
      <c r="BE3425" s="221">
        <f t="shared" si="7613"/>
        <v>3.45571971232238</v>
      </c>
      <c r="BF3425" s="221">
        <f>BE3425/PRODUCT($BG$6:BG3424)</f>
        <v>1.000362638217124</v>
      </c>
      <c r="BG3425" s="16">
        <f t="shared" si="7679"/>
        <v>1.0003626377136925</v>
      </c>
      <c r="BH3425" s="10">
        <f t="shared" si="7680"/>
        <v>13.236276549775994</v>
      </c>
      <c r="BI3425" s="90"/>
      <c r="BJ3425" s="17">
        <f t="shared" si="7663"/>
        <v>49418</v>
      </c>
      <c r="BK3425" s="16">
        <f t="shared" si="7656"/>
        <v>13.235856242775013</v>
      </c>
      <c r="BL3425" s="10">
        <f ca="1">IFERROR(AVERAGE(INDIRECT("BK"&amp;AC3425-Template!$F$10+1):INDIRECT("BK"&amp;AC3425)),0)</f>
        <v>13.235560472317671</v>
      </c>
      <c r="BM3425" s="35"/>
      <c r="BN3425" s="86"/>
      <c r="BO3425" s="35"/>
      <c r="BP3425" s="35"/>
      <c r="BQ3425" s="35"/>
      <c r="BR3425" s="35"/>
      <c r="BS3425" s="35"/>
      <c r="BT3425" s="35"/>
      <c r="BU3425" s="35"/>
      <c r="BV3425" s="35"/>
      <c r="BW3425" s="35"/>
      <c r="BX3425" s="35"/>
      <c r="BY3425" s="35"/>
      <c r="BZ3425" s="35"/>
      <c r="CA3425" s="35"/>
      <c r="CB3425" s="35"/>
      <c r="CC3425" s="35"/>
      <c r="CD3425" s="35"/>
      <c r="CE3425" s="35"/>
      <c r="CF3425" s="35"/>
      <c r="CG3425" s="35"/>
      <c r="CH3425" s="35"/>
    </row>
    <row r="3426" spans="1:86" ht="15.6" x14ac:dyDescent="0.3">
      <c r="A3426" s="35"/>
      <c r="B3426" s="86"/>
      <c r="C3426" s="35"/>
      <c r="D3426" s="35"/>
      <c r="E3426" s="35"/>
      <c r="F3426" s="35"/>
      <c r="G3426" s="35"/>
      <c r="H3426" s="35"/>
      <c r="I3426" s="35"/>
      <c r="J3426" s="35"/>
      <c r="K3426" s="35"/>
      <c r="L3426" s="35"/>
      <c r="M3426" s="35"/>
      <c r="N3426" s="35"/>
      <c r="O3426" s="35"/>
      <c r="P3426" s="35"/>
      <c r="Q3426" s="35"/>
      <c r="R3426" s="35"/>
      <c r="S3426" s="35"/>
      <c r="T3426" s="17">
        <f t="shared" si="7657"/>
        <v>49442</v>
      </c>
      <c r="U3426" s="216">
        <f t="shared" si="7650"/>
        <v>7</v>
      </c>
      <c r="V3426" s="216">
        <f t="shared" si="7657"/>
        <v>3421</v>
      </c>
      <c r="W3426" s="16">
        <f t="shared" si="7664"/>
        <v>9.3726027397260268</v>
      </c>
      <c r="X3426" s="16" t="e">
        <f>IF(Template!$F$7="Linear interpolation",LinInterp($I$5:$I$22,$G$5:$G$22,W3426),CubicSpline($I$5:$I$22,$G$5:$G$22,W3426))</f>
        <v>#VALUE!</v>
      </c>
      <c r="Y3426" s="221" t="e">
        <f t="shared" si="7651"/>
        <v>#VALUE!</v>
      </c>
      <c r="Z3426" s="221" t="e">
        <f>Y3426/PRODUCT($AA$6:AA3425)</f>
        <v>#VALUE!</v>
      </c>
      <c r="AA3426" s="16" t="e">
        <f t="shared" si="7658"/>
        <v>#VALUE!</v>
      </c>
      <c r="AB3426" s="10" t="e">
        <f t="shared" si="7659"/>
        <v>#VALUE!</v>
      </c>
      <c r="AC3426" s="90">
        <f t="shared" si="7652"/>
        <v>3426</v>
      </c>
      <c r="AD3426" s="17">
        <f t="shared" si="7660"/>
        <v>49419</v>
      </c>
      <c r="AE3426" s="16" t="e">
        <f t="shared" si="7653"/>
        <v>#VALUE!</v>
      </c>
      <c r="AF3426" s="10">
        <f ca="1">IFERROR(AVERAGE(INDIRECT("AE"&amp;AC3426-Template!$F$10+1):INDIRECT("AE"&amp;AC3426)),0)</f>
        <v>0</v>
      </c>
      <c r="AG3426" s="35"/>
      <c r="AH3426" s="86"/>
      <c r="AI3426" s="35"/>
      <c r="AJ3426" s="35"/>
      <c r="AK3426" s="35"/>
      <c r="AL3426" s="35"/>
      <c r="AM3426" s="35"/>
      <c r="AN3426" s="35"/>
      <c r="AO3426" s="35"/>
      <c r="AP3426" s="35"/>
      <c r="AQ3426" s="35"/>
      <c r="AR3426" s="35"/>
      <c r="AS3426" s="35"/>
      <c r="AT3426" s="35"/>
      <c r="AU3426" s="35"/>
      <c r="AV3426" s="35"/>
      <c r="AW3426" s="35"/>
      <c r="AX3426" s="35"/>
      <c r="AY3426" s="35"/>
      <c r="AZ3426" s="17">
        <f t="shared" ref="AZ3426" si="7721">AZ3425+1</f>
        <v>49442</v>
      </c>
      <c r="BA3426" s="216">
        <f t="shared" si="7676"/>
        <v>7</v>
      </c>
      <c r="BB3426" s="216">
        <f t="shared" ref="BB3426" si="7722">BB3425+1</f>
        <v>3421</v>
      </c>
      <c r="BC3426" s="16">
        <f t="shared" si="7678"/>
        <v>9.3726027397260268</v>
      </c>
      <c r="BD3426" s="16">
        <f>IF(Template!$F$7="Linear interpolation",LinInterp($AO$5:$AO$18,$AM$5:$AM$18,BC3426),CubicSpline($AO$5:$AO$18,$AM$5:$AM$18,BC3426))</f>
        <v>14.149917205564185</v>
      </c>
      <c r="BE3426" s="221">
        <f t="shared" si="7613"/>
        <v>3.4569728900913677</v>
      </c>
      <c r="BF3426" s="221">
        <f>BE3426/PRODUCT($BG$6:BG3425)</f>
        <v>1.0003626392222253</v>
      </c>
      <c r="BG3426" s="16">
        <f t="shared" si="7679"/>
        <v>1.0003626377136925</v>
      </c>
      <c r="BH3426" s="10">
        <f t="shared" si="7680"/>
        <v>13.236276549775994</v>
      </c>
      <c r="BI3426" s="90"/>
      <c r="BJ3426" s="17">
        <f t="shared" si="7663"/>
        <v>49419</v>
      </c>
      <c r="BK3426" s="16">
        <f t="shared" si="7656"/>
        <v>13.23587600667242</v>
      </c>
      <c r="BL3426" s="10">
        <f ca="1">IFERROR(AVERAGE(INDIRECT("BK"&amp;AC3426-Template!$F$10+1):INDIRECT("BK"&amp;AC3426)),0)</f>
        <v>13.235581122824646</v>
      </c>
      <c r="BM3426" s="35"/>
      <c r="BN3426" s="86"/>
      <c r="BO3426" s="35"/>
      <c r="BP3426" s="35"/>
      <c r="BQ3426" s="35"/>
      <c r="BR3426" s="35"/>
      <c r="BS3426" s="35"/>
      <c r="BT3426" s="35"/>
      <c r="BU3426" s="35"/>
      <c r="BV3426" s="35"/>
      <c r="BW3426" s="35"/>
      <c r="BX3426" s="35"/>
      <c r="BY3426" s="35"/>
      <c r="BZ3426" s="35"/>
      <c r="CA3426" s="35"/>
      <c r="CB3426" s="35"/>
      <c r="CC3426" s="35"/>
      <c r="CD3426" s="35"/>
      <c r="CE3426" s="35"/>
      <c r="CF3426" s="35"/>
      <c r="CG3426" s="35"/>
      <c r="CH3426" s="35"/>
    </row>
    <row r="3427" spans="1:86" ht="15.6" x14ac:dyDescent="0.3">
      <c r="A3427" s="35"/>
      <c r="B3427" s="86"/>
      <c r="C3427" s="35"/>
      <c r="D3427" s="35"/>
      <c r="E3427" s="35"/>
      <c r="F3427" s="35"/>
      <c r="G3427" s="35"/>
      <c r="H3427" s="35"/>
      <c r="I3427" s="35"/>
      <c r="J3427" s="35"/>
      <c r="K3427" s="35"/>
      <c r="L3427" s="35"/>
      <c r="M3427" s="35"/>
      <c r="N3427" s="35"/>
      <c r="O3427" s="35"/>
      <c r="P3427" s="35"/>
      <c r="Q3427" s="35"/>
      <c r="R3427" s="35"/>
      <c r="S3427" s="35"/>
      <c r="T3427" s="17">
        <f t="shared" si="7657"/>
        <v>49443</v>
      </c>
      <c r="U3427" s="216">
        <f t="shared" si="7650"/>
        <v>1</v>
      </c>
      <c r="V3427" s="216">
        <f t="shared" si="7657"/>
        <v>3422</v>
      </c>
      <c r="W3427" s="16">
        <f t="shared" si="7664"/>
        <v>9.375342465753425</v>
      </c>
      <c r="X3427" s="16" t="e">
        <f>IF(Template!$F$7="Linear interpolation",LinInterp($I$5:$I$22,$G$5:$G$22,W3427),CubicSpline($I$5:$I$22,$G$5:$G$22,W3427))</f>
        <v>#VALUE!</v>
      </c>
      <c r="Y3427" s="221" t="e">
        <f t="shared" si="7651"/>
        <v>#VALUE!</v>
      </c>
      <c r="Z3427" s="221" t="e">
        <f>Y3427/PRODUCT($AA$6:AA3426)</f>
        <v>#VALUE!</v>
      </c>
      <c r="AA3427" s="16" t="e">
        <f t="shared" si="7658"/>
        <v>#VALUE!</v>
      </c>
      <c r="AB3427" s="10" t="e">
        <f t="shared" si="7659"/>
        <v>#VALUE!</v>
      </c>
      <c r="AC3427" s="90">
        <f t="shared" si="7652"/>
        <v>3427</v>
      </c>
      <c r="AD3427" s="17">
        <f t="shared" si="7660"/>
        <v>49420</v>
      </c>
      <c r="AE3427" s="16" t="e">
        <f t="shared" si="7653"/>
        <v>#VALUE!</v>
      </c>
      <c r="AF3427" s="10">
        <f ca="1">IFERROR(AVERAGE(INDIRECT("AE"&amp;AC3427-Template!$F$10+1):INDIRECT("AE"&amp;AC3427)),0)</f>
        <v>0</v>
      </c>
      <c r="AG3427" s="35"/>
      <c r="AH3427" s="86"/>
      <c r="AI3427" s="35"/>
      <c r="AJ3427" s="35"/>
      <c r="AK3427" s="35"/>
      <c r="AL3427" s="35"/>
      <c r="AM3427" s="35"/>
      <c r="AN3427" s="35"/>
      <c r="AO3427" s="35"/>
      <c r="AP3427" s="35"/>
      <c r="AQ3427" s="35"/>
      <c r="AR3427" s="35"/>
      <c r="AS3427" s="35"/>
      <c r="AT3427" s="35"/>
      <c r="AU3427" s="35"/>
      <c r="AV3427" s="35"/>
      <c r="AW3427" s="35"/>
      <c r="AX3427" s="35"/>
      <c r="AY3427" s="35"/>
      <c r="AZ3427" s="17">
        <f t="shared" ref="AZ3427" si="7723">AZ3426+1</f>
        <v>49443</v>
      </c>
      <c r="BA3427" s="216">
        <f t="shared" si="7676"/>
        <v>1</v>
      </c>
      <c r="BB3427" s="216">
        <f t="shared" ref="BB3427" si="7724">BB3426+1</f>
        <v>3422</v>
      </c>
      <c r="BC3427" s="16">
        <f t="shared" si="7678"/>
        <v>9.375342465753425</v>
      </c>
      <c r="BD3427" s="16">
        <f>IF(Template!$F$7="Linear interpolation",LinInterp($AO$5:$AO$18,$AM$5:$AM$18,BC3427),CubicSpline($AO$5:$AO$18,$AM$5:$AM$18,BC3427))</f>
        <v>14.14991710078408</v>
      </c>
      <c r="BE3427" s="221">
        <f t="shared" si="7613"/>
        <v>3.4582265240393251</v>
      </c>
      <c r="BF3427" s="221">
        <f>BE3427/PRODUCT($BG$6:BG3426)</f>
        <v>1.0003626407272408</v>
      </c>
      <c r="BG3427" s="16">
        <f t="shared" si="7679"/>
        <v>1.0003626407272408</v>
      </c>
      <c r="BH3427" s="10">
        <f t="shared" si="7680"/>
        <v>13.236386544288937</v>
      </c>
      <c r="BI3427" s="90"/>
      <c r="BJ3427" s="17">
        <f t="shared" si="7663"/>
        <v>49420</v>
      </c>
      <c r="BK3427" s="16">
        <f t="shared" si="7656"/>
        <v>13.23587600667242</v>
      </c>
      <c r="BL3427" s="10">
        <f ca="1">IFERROR(AVERAGE(INDIRECT("BK"&amp;AC3427-Template!$F$10+1):INDIRECT("BK"&amp;AC3427)),0)</f>
        <v>13.235601055846733</v>
      </c>
      <c r="BM3427" s="35"/>
      <c r="BN3427" s="86"/>
      <c r="BO3427" s="35"/>
      <c r="BP3427" s="35"/>
      <c r="BQ3427" s="35"/>
      <c r="BR3427" s="35"/>
      <c r="BS3427" s="35"/>
      <c r="BT3427" s="35"/>
      <c r="BU3427" s="35"/>
      <c r="BV3427" s="35"/>
      <c r="BW3427" s="35"/>
      <c r="BX3427" s="35"/>
      <c r="BY3427" s="35"/>
      <c r="BZ3427" s="35"/>
      <c r="CA3427" s="35"/>
      <c r="CB3427" s="35"/>
      <c r="CC3427" s="35"/>
      <c r="CD3427" s="35"/>
      <c r="CE3427" s="35"/>
      <c r="CF3427" s="35"/>
      <c r="CG3427" s="35"/>
      <c r="CH3427" s="35"/>
    </row>
    <row r="3428" spans="1:86" ht="15.6" x14ac:dyDescent="0.3">
      <c r="A3428" s="35"/>
      <c r="B3428" s="86"/>
      <c r="C3428" s="35"/>
      <c r="D3428" s="35"/>
      <c r="E3428" s="35"/>
      <c r="F3428" s="35"/>
      <c r="G3428" s="35"/>
      <c r="H3428" s="35"/>
      <c r="I3428" s="35"/>
      <c r="J3428" s="35"/>
      <c r="K3428" s="35"/>
      <c r="L3428" s="35"/>
      <c r="M3428" s="35"/>
      <c r="N3428" s="35"/>
      <c r="O3428" s="35"/>
      <c r="P3428" s="35"/>
      <c r="Q3428" s="35"/>
      <c r="R3428" s="35"/>
      <c r="S3428" s="35"/>
      <c r="T3428" s="17">
        <f t="shared" si="7657"/>
        <v>49444</v>
      </c>
      <c r="U3428" s="216">
        <f t="shared" si="7650"/>
        <v>2</v>
      </c>
      <c r="V3428" s="216">
        <f t="shared" si="7657"/>
        <v>3423</v>
      </c>
      <c r="W3428" s="16">
        <f t="shared" si="7664"/>
        <v>9.3780821917808215</v>
      </c>
      <c r="X3428" s="16" t="e">
        <f>IF(Template!$F$7="Linear interpolation",LinInterp($I$5:$I$22,$G$5:$G$22,W3428),CubicSpline($I$5:$I$22,$G$5:$G$22,W3428))</f>
        <v>#VALUE!</v>
      </c>
      <c r="Y3428" s="221" t="e">
        <f t="shared" si="7651"/>
        <v>#VALUE!</v>
      </c>
      <c r="Z3428" s="221" t="e">
        <f>Y3428/PRODUCT($AA$6:AA3427)</f>
        <v>#VALUE!</v>
      </c>
      <c r="AA3428" s="16" t="e">
        <f t="shared" si="7658"/>
        <v>#VALUE!</v>
      </c>
      <c r="AB3428" s="10" t="e">
        <f t="shared" si="7659"/>
        <v>#VALUE!</v>
      </c>
      <c r="AC3428" s="90">
        <f t="shared" si="7652"/>
        <v>3428</v>
      </c>
      <c r="AD3428" s="17">
        <f t="shared" si="7660"/>
        <v>49421</v>
      </c>
      <c r="AE3428" s="16" t="e">
        <f t="shared" si="7653"/>
        <v>#VALUE!</v>
      </c>
      <c r="AF3428" s="10">
        <f ca="1">IFERROR(AVERAGE(INDIRECT("AE"&amp;AC3428-Template!$F$10+1):INDIRECT("AE"&amp;AC3428)),0)</f>
        <v>0</v>
      </c>
      <c r="AG3428" s="35"/>
      <c r="AH3428" s="86"/>
      <c r="AI3428" s="35"/>
      <c r="AJ3428" s="35"/>
      <c r="AK3428" s="35"/>
      <c r="AL3428" s="35"/>
      <c r="AM3428" s="35"/>
      <c r="AN3428" s="35"/>
      <c r="AO3428" s="35"/>
      <c r="AP3428" s="35"/>
      <c r="AQ3428" s="35"/>
      <c r="AR3428" s="35"/>
      <c r="AS3428" s="35"/>
      <c r="AT3428" s="35"/>
      <c r="AU3428" s="35"/>
      <c r="AV3428" s="35"/>
      <c r="AW3428" s="35"/>
      <c r="AX3428" s="35"/>
      <c r="AY3428" s="35"/>
      <c r="AZ3428" s="17">
        <f t="shared" ref="AZ3428" si="7725">AZ3427+1</f>
        <v>49444</v>
      </c>
      <c r="BA3428" s="216">
        <f t="shared" si="7676"/>
        <v>2</v>
      </c>
      <c r="BB3428" s="216">
        <f t="shared" ref="BB3428" si="7726">BB3427+1</f>
        <v>3423</v>
      </c>
      <c r="BC3428" s="16">
        <f t="shared" si="7678"/>
        <v>9.3780821917808215</v>
      </c>
      <c r="BD3428" s="16">
        <f>IF(Template!$F$7="Linear interpolation",LinInterp($AO$5:$AO$18,$AM$5:$AM$18,BC3428),CubicSpline($AO$5:$AO$18,$AM$5:$AM$18,BC3428))</f>
        <v>14.149917002126442</v>
      </c>
      <c r="BE3428" s="221">
        <f t="shared" si="7613"/>
        <v>3.4594806143268206</v>
      </c>
      <c r="BF3428" s="221">
        <f>BE3428/PRODUCT($BG$6:BG3427)</f>
        <v>1.0003626397168544</v>
      </c>
      <c r="BG3428" s="16">
        <f t="shared" si="7679"/>
        <v>1.0003626397168544</v>
      </c>
      <c r="BH3428" s="10">
        <f t="shared" si="7680"/>
        <v>13.236349665183834</v>
      </c>
      <c r="BI3428" s="90"/>
      <c r="BJ3428" s="17">
        <f t="shared" si="7663"/>
        <v>49421</v>
      </c>
      <c r="BK3428" s="16">
        <f t="shared" si="7656"/>
        <v>13.23587600667242</v>
      </c>
      <c r="BL3428" s="10">
        <f ca="1">IFERROR(AVERAGE(INDIRECT("BK"&amp;AC3428-Template!$F$10+1):INDIRECT("BK"&amp;AC3428)),0)</f>
        <v>13.235620273367125</v>
      </c>
      <c r="BM3428" s="35"/>
      <c r="BN3428" s="86"/>
      <c r="BO3428" s="35"/>
      <c r="BP3428" s="35"/>
      <c r="BQ3428" s="35"/>
      <c r="BR3428" s="35"/>
      <c r="BS3428" s="35"/>
      <c r="BT3428" s="35"/>
      <c r="BU3428" s="35"/>
      <c r="BV3428" s="35"/>
      <c r="BW3428" s="35"/>
      <c r="BX3428" s="35"/>
      <c r="BY3428" s="35"/>
      <c r="BZ3428" s="35"/>
      <c r="CA3428" s="35"/>
      <c r="CB3428" s="35"/>
      <c r="CC3428" s="35"/>
      <c r="CD3428" s="35"/>
      <c r="CE3428" s="35"/>
      <c r="CF3428" s="35"/>
      <c r="CG3428" s="35"/>
      <c r="CH3428" s="35"/>
    </row>
    <row r="3429" spans="1:86" ht="15.6" x14ac:dyDescent="0.3">
      <c r="A3429" s="35"/>
      <c r="B3429" s="86"/>
      <c r="C3429" s="35"/>
      <c r="D3429" s="35"/>
      <c r="E3429" s="35"/>
      <c r="F3429" s="35"/>
      <c r="G3429" s="35"/>
      <c r="H3429" s="35"/>
      <c r="I3429" s="35"/>
      <c r="J3429" s="35"/>
      <c r="K3429" s="35"/>
      <c r="L3429" s="35"/>
      <c r="M3429" s="35"/>
      <c r="N3429" s="35"/>
      <c r="O3429" s="35"/>
      <c r="P3429" s="35"/>
      <c r="Q3429" s="35"/>
      <c r="R3429" s="35"/>
      <c r="S3429" s="35"/>
      <c r="T3429" s="17">
        <f t="shared" si="7657"/>
        <v>49445</v>
      </c>
      <c r="U3429" s="216">
        <f t="shared" si="7650"/>
        <v>3</v>
      </c>
      <c r="V3429" s="216">
        <f t="shared" si="7657"/>
        <v>3424</v>
      </c>
      <c r="W3429" s="16">
        <f t="shared" si="7664"/>
        <v>9.3808219178082197</v>
      </c>
      <c r="X3429" s="16" t="e">
        <f>IF(Template!$F$7="Linear interpolation",LinInterp($I$5:$I$22,$G$5:$G$22,W3429),CubicSpline($I$5:$I$22,$G$5:$G$22,W3429))</f>
        <v>#VALUE!</v>
      </c>
      <c r="Y3429" s="221" t="e">
        <f t="shared" si="7651"/>
        <v>#VALUE!</v>
      </c>
      <c r="Z3429" s="221" t="e">
        <f>Y3429/PRODUCT($AA$6:AA3428)</f>
        <v>#VALUE!</v>
      </c>
      <c r="AA3429" s="16" t="e">
        <f t="shared" si="7658"/>
        <v>#VALUE!</v>
      </c>
      <c r="AB3429" s="10" t="e">
        <f t="shared" si="7659"/>
        <v>#VALUE!</v>
      </c>
      <c r="AC3429" s="90">
        <f t="shared" si="7652"/>
        <v>3429</v>
      </c>
      <c r="AD3429" s="17">
        <f t="shared" si="7660"/>
        <v>49422</v>
      </c>
      <c r="AE3429" s="16" t="e">
        <f t="shared" si="7653"/>
        <v>#VALUE!</v>
      </c>
      <c r="AF3429" s="10">
        <f ca="1">IFERROR(AVERAGE(INDIRECT("AE"&amp;AC3429-Template!$F$10+1):INDIRECT("AE"&amp;AC3429)),0)</f>
        <v>0</v>
      </c>
      <c r="AG3429" s="35"/>
      <c r="AH3429" s="86"/>
      <c r="AI3429" s="35"/>
      <c r="AJ3429" s="35"/>
      <c r="AK3429" s="35"/>
      <c r="AL3429" s="35"/>
      <c r="AM3429" s="35"/>
      <c r="AN3429" s="35"/>
      <c r="AO3429" s="35"/>
      <c r="AP3429" s="35"/>
      <c r="AQ3429" s="35"/>
      <c r="AR3429" s="35"/>
      <c r="AS3429" s="35"/>
      <c r="AT3429" s="35"/>
      <c r="AU3429" s="35"/>
      <c r="AV3429" s="35"/>
      <c r="AW3429" s="35"/>
      <c r="AX3429" s="35"/>
      <c r="AY3429" s="35"/>
      <c r="AZ3429" s="17">
        <f t="shared" ref="AZ3429" si="7727">AZ3428+1</f>
        <v>49445</v>
      </c>
      <c r="BA3429" s="216">
        <f t="shared" si="7676"/>
        <v>3</v>
      </c>
      <c r="BB3429" s="216">
        <f t="shared" ref="BB3429" si="7728">BB3428+1</f>
        <v>3424</v>
      </c>
      <c r="BC3429" s="16">
        <f t="shared" si="7678"/>
        <v>9.3808219178082197</v>
      </c>
      <c r="BD3429" s="16">
        <f>IF(Template!$F$7="Linear interpolation",LinInterp($AO$5:$AO$18,$AM$5:$AM$18,BC3429),CubicSpline($AO$5:$AO$18,$AM$5:$AM$18,BC3429))</f>
        <v>14.149916909564416</v>
      </c>
      <c r="BE3429" s="221">
        <f t="shared" si="7613"/>
        <v>3.4607351611144823</v>
      </c>
      <c r="BF3429" s="221">
        <f>BE3429/PRODUCT($BG$6:BG3428)</f>
        <v>1.0003626402132351</v>
      </c>
      <c r="BG3429" s="16">
        <f t="shared" si="7679"/>
        <v>1.0003626402132351</v>
      </c>
      <c r="BH3429" s="10">
        <f t="shared" si="7680"/>
        <v>13.236367783079906</v>
      </c>
      <c r="BI3429" s="90"/>
      <c r="BJ3429" s="17">
        <f t="shared" si="7663"/>
        <v>49422</v>
      </c>
      <c r="BK3429" s="16">
        <f t="shared" si="7656"/>
        <v>13.235993967402603</v>
      </c>
      <c r="BL3429" s="10">
        <f ca="1">IFERROR(AVERAGE(INDIRECT("BK"&amp;AC3429-Template!$F$10+1):INDIRECT("BK"&amp;AC3429)),0)</f>
        <v>13.235643422911858</v>
      </c>
      <c r="BM3429" s="35"/>
      <c r="BN3429" s="86"/>
      <c r="BO3429" s="35"/>
      <c r="BP3429" s="35"/>
      <c r="BQ3429" s="35"/>
      <c r="BR3429" s="35"/>
      <c r="BS3429" s="35"/>
      <c r="BT3429" s="35"/>
      <c r="BU3429" s="35"/>
      <c r="BV3429" s="35"/>
      <c r="BW3429" s="35"/>
      <c r="BX3429" s="35"/>
      <c r="BY3429" s="35"/>
      <c r="BZ3429" s="35"/>
      <c r="CA3429" s="35"/>
      <c r="CB3429" s="35"/>
      <c r="CC3429" s="35"/>
      <c r="CD3429" s="35"/>
      <c r="CE3429" s="35"/>
      <c r="CF3429" s="35"/>
      <c r="CG3429" s="35"/>
      <c r="CH3429" s="35"/>
    </row>
    <row r="3430" spans="1:86" ht="15.6" x14ac:dyDescent="0.3">
      <c r="A3430" s="35"/>
      <c r="B3430" s="86"/>
      <c r="C3430" s="35"/>
      <c r="D3430" s="35"/>
      <c r="E3430" s="35"/>
      <c r="F3430" s="35"/>
      <c r="G3430" s="35"/>
      <c r="H3430" s="35"/>
      <c r="I3430" s="35"/>
      <c r="J3430" s="35"/>
      <c r="K3430" s="35"/>
      <c r="L3430" s="35"/>
      <c r="M3430" s="35"/>
      <c r="N3430" s="35"/>
      <c r="O3430" s="35"/>
      <c r="P3430" s="35"/>
      <c r="Q3430" s="35"/>
      <c r="R3430" s="35"/>
      <c r="S3430" s="35"/>
      <c r="T3430" s="17">
        <f t="shared" si="7657"/>
        <v>49446</v>
      </c>
      <c r="U3430" s="216">
        <f t="shared" si="7650"/>
        <v>4</v>
      </c>
      <c r="V3430" s="216">
        <f t="shared" si="7657"/>
        <v>3425</v>
      </c>
      <c r="W3430" s="16">
        <f t="shared" si="7664"/>
        <v>9.3835616438356162</v>
      </c>
      <c r="X3430" s="16" t="e">
        <f>IF(Template!$F$7="Linear interpolation",LinInterp($I$5:$I$22,$G$5:$G$22,W3430),CubicSpline($I$5:$I$22,$G$5:$G$22,W3430))</f>
        <v>#VALUE!</v>
      </c>
      <c r="Y3430" s="221" t="e">
        <f t="shared" si="7651"/>
        <v>#VALUE!</v>
      </c>
      <c r="Z3430" s="221" t="e">
        <f>Y3430/PRODUCT($AA$6:AA3429)</f>
        <v>#VALUE!</v>
      </c>
      <c r="AA3430" s="16" t="e">
        <f t="shared" si="7658"/>
        <v>#VALUE!</v>
      </c>
      <c r="AB3430" s="10" t="e">
        <f t="shared" si="7659"/>
        <v>#VALUE!</v>
      </c>
      <c r="AC3430" s="90">
        <f t="shared" si="7652"/>
        <v>3430</v>
      </c>
      <c r="AD3430" s="17">
        <f t="shared" si="7660"/>
        <v>49423</v>
      </c>
      <c r="AE3430" s="16" t="e">
        <f t="shared" si="7653"/>
        <v>#VALUE!</v>
      </c>
      <c r="AF3430" s="10">
        <f ca="1">IFERROR(AVERAGE(INDIRECT("AE"&amp;AC3430-Template!$F$10+1):INDIRECT("AE"&amp;AC3430)),0)</f>
        <v>0</v>
      </c>
      <c r="AG3430" s="35"/>
      <c r="AH3430" s="86"/>
      <c r="AI3430" s="35"/>
      <c r="AJ3430" s="35"/>
      <c r="AK3430" s="35"/>
      <c r="AL3430" s="35"/>
      <c r="AM3430" s="35"/>
      <c r="AN3430" s="35"/>
      <c r="AO3430" s="35"/>
      <c r="AP3430" s="35"/>
      <c r="AQ3430" s="35"/>
      <c r="AR3430" s="35"/>
      <c r="AS3430" s="35"/>
      <c r="AT3430" s="35"/>
      <c r="AU3430" s="35"/>
      <c r="AV3430" s="35"/>
      <c r="AW3430" s="35"/>
      <c r="AX3430" s="35"/>
      <c r="AY3430" s="35"/>
      <c r="AZ3430" s="17">
        <f t="shared" ref="AZ3430" si="7729">AZ3429+1</f>
        <v>49446</v>
      </c>
      <c r="BA3430" s="216">
        <f t="shared" si="7676"/>
        <v>4</v>
      </c>
      <c r="BB3430" s="216">
        <f t="shared" ref="BB3430" si="7730">BB3429+1</f>
        <v>3425</v>
      </c>
      <c r="BC3430" s="16">
        <f t="shared" si="7678"/>
        <v>9.3835616438356162</v>
      </c>
      <c r="BD3430" s="16">
        <f>IF(Template!$F$7="Linear interpolation",LinInterp($AO$5:$AO$18,$AM$5:$AM$18,BC3430),CubicSpline($AO$5:$AO$18,$AM$5:$AM$18,BC3430))</f>
        <v>14.14991682307115</v>
      </c>
      <c r="BE3430" s="221">
        <f t="shared" si="7613"/>
        <v>3.4619901645629798</v>
      </c>
      <c r="BF3430" s="221">
        <f>BE3430/PRODUCT($BG$6:BG3429)</f>
        <v>1.0003626407078468</v>
      </c>
      <c r="BG3430" s="16">
        <f t="shared" si="7679"/>
        <v>1.0003626407078468</v>
      </c>
      <c r="BH3430" s="10">
        <f t="shared" si="7680"/>
        <v>13.236385836406406</v>
      </c>
      <c r="BI3430" s="90"/>
      <c r="BJ3430" s="17">
        <f t="shared" si="7663"/>
        <v>49423</v>
      </c>
      <c r="BK3430" s="16">
        <f t="shared" si="7656"/>
        <v>13.235954439526743</v>
      </c>
      <c r="BL3430" s="10">
        <f ca="1">IFERROR(AVERAGE(INDIRECT("BK"&amp;AC3430-Template!$F$10+1):INDIRECT("BK"&amp;AC3430)),0)</f>
        <v>13.235665254860727</v>
      </c>
      <c r="BM3430" s="35"/>
      <c r="BN3430" s="86"/>
      <c r="BO3430" s="35"/>
      <c r="BP3430" s="35"/>
      <c r="BQ3430" s="35"/>
      <c r="BR3430" s="35"/>
      <c r="BS3430" s="35"/>
      <c r="BT3430" s="35"/>
      <c r="BU3430" s="35"/>
      <c r="BV3430" s="35"/>
      <c r="BW3430" s="35"/>
      <c r="BX3430" s="35"/>
      <c r="BY3430" s="35"/>
      <c r="BZ3430" s="35"/>
      <c r="CA3430" s="35"/>
      <c r="CB3430" s="35"/>
      <c r="CC3430" s="35"/>
      <c r="CD3430" s="35"/>
      <c r="CE3430" s="35"/>
      <c r="CF3430" s="35"/>
      <c r="CG3430" s="35"/>
      <c r="CH3430" s="35"/>
    </row>
    <row r="3431" spans="1:86" ht="15.6" x14ac:dyDescent="0.3">
      <c r="A3431" s="35"/>
      <c r="B3431" s="86"/>
      <c r="C3431" s="35"/>
      <c r="D3431" s="35"/>
      <c r="E3431" s="35"/>
      <c r="F3431" s="35"/>
      <c r="G3431" s="35"/>
      <c r="H3431" s="35"/>
      <c r="I3431" s="35"/>
      <c r="J3431" s="35"/>
      <c r="K3431" s="35"/>
      <c r="L3431" s="35"/>
      <c r="M3431" s="35"/>
      <c r="N3431" s="35"/>
      <c r="O3431" s="35"/>
      <c r="P3431" s="35"/>
      <c r="Q3431" s="35"/>
      <c r="R3431" s="35"/>
      <c r="S3431" s="35"/>
      <c r="T3431" s="17">
        <f t="shared" si="7657"/>
        <v>49447</v>
      </c>
      <c r="U3431" s="216">
        <f t="shared" si="7650"/>
        <v>5</v>
      </c>
      <c r="V3431" s="216">
        <f t="shared" si="7657"/>
        <v>3426</v>
      </c>
      <c r="W3431" s="16">
        <f t="shared" si="7664"/>
        <v>9.3863013698630144</v>
      </c>
      <c r="X3431" s="16" t="e">
        <f>IF(Template!$F$7="Linear interpolation",LinInterp($I$5:$I$22,$G$5:$G$22,W3431),CubicSpline($I$5:$I$22,$G$5:$G$22,W3431))</f>
        <v>#VALUE!</v>
      </c>
      <c r="Y3431" s="221" t="e">
        <f t="shared" si="7651"/>
        <v>#VALUE!</v>
      </c>
      <c r="Z3431" s="221" t="e">
        <f>Y3431/PRODUCT($AA$6:AA3430)</f>
        <v>#VALUE!</v>
      </c>
      <c r="AA3431" s="16" t="e">
        <f t="shared" si="7658"/>
        <v>#VALUE!</v>
      </c>
      <c r="AB3431" s="10" t="e">
        <f t="shared" si="7659"/>
        <v>#VALUE!</v>
      </c>
      <c r="AC3431" s="90">
        <f t="shared" si="7652"/>
        <v>3431</v>
      </c>
      <c r="AD3431" s="17">
        <f t="shared" si="7660"/>
        <v>49424</v>
      </c>
      <c r="AE3431" s="16" t="e">
        <f t="shared" si="7653"/>
        <v>#VALUE!</v>
      </c>
      <c r="AF3431" s="10">
        <f ca="1">IFERROR(AVERAGE(INDIRECT("AE"&amp;AC3431-Template!$F$10+1):INDIRECT("AE"&amp;AC3431)),0)</f>
        <v>0</v>
      </c>
      <c r="AG3431" s="35"/>
      <c r="AH3431" s="86"/>
      <c r="AI3431" s="35"/>
      <c r="AJ3431" s="35"/>
      <c r="AK3431" s="35"/>
      <c r="AL3431" s="35"/>
      <c r="AM3431" s="35"/>
      <c r="AN3431" s="35"/>
      <c r="AO3431" s="35"/>
      <c r="AP3431" s="35"/>
      <c r="AQ3431" s="35"/>
      <c r="AR3431" s="35"/>
      <c r="AS3431" s="35"/>
      <c r="AT3431" s="35"/>
      <c r="AU3431" s="35"/>
      <c r="AV3431" s="35"/>
      <c r="AW3431" s="35"/>
      <c r="AX3431" s="35"/>
      <c r="AY3431" s="35"/>
      <c r="AZ3431" s="17">
        <f t="shared" ref="AZ3431" si="7731">AZ3430+1</f>
        <v>49447</v>
      </c>
      <c r="BA3431" s="216">
        <f t="shared" si="7676"/>
        <v>5</v>
      </c>
      <c r="BB3431" s="216">
        <f t="shared" ref="BB3431" si="7732">BB3430+1</f>
        <v>3426</v>
      </c>
      <c r="BC3431" s="16">
        <f t="shared" si="7678"/>
        <v>9.3863013698630144</v>
      </c>
      <c r="BD3431" s="16">
        <f>IF(Template!$F$7="Linear interpolation",LinInterp($AO$5:$AO$18,$AM$5:$AM$18,BC3431),CubicSpline($AO$5:$AO$18,$AM$5:$AM$18,BC3431))</f>
        <v>14.149916742619794</v>
      </c>
      <c r="BE3431" s="221">
        <f t="shared" si="7613"/>
        <v>3.4632456248330157</v>
      </c>
      <c r="BF3431" s="221">
        <f>BE3431/PRODUCT($BG$6:BG3430)</f>
        <v>1.000362641200685</v>
      </c>
      <c r="BG3431" s="16">
        <f t="shared" si="7679"/>
        <v>1.000362641200685</v>
      </c>
      <c r="BH3431" s="10">
        <f t="shared" si="7680"/>
        <v>13.236403825001242</v>
      </c>
      <c r="BI3431" s="90"/>
      <c r="BJ3431" s="17">
        <f t="shared" si="7663"/>
        <v>49424</v>
      </c>
      <c r="BK3431" s="16">
        <f t="shared" si="7656"/>
        <v>13.235973891687735</v>
      </c>
      <c r="BL3431" s="10">
        <f ca="1">IFERROR(AVERAGE(INDIRECT("BK"&amp;AC3431-Template!$F$10+1):INDIRECT("BK"&amp;AC3431)),0)</f>
        <v>13.235683462040624</v>
      </c>
      <c r="BM3431" s="35"/>
      <c r="BN3431" s="86"/>
      <c r="BO3431" s="35"/>
      <c r="BP3431" s="35"/>
      <c r="BQ3431" s="35"/>
      <c r="BR3431" s="35"/>
      <c r="BS3431" s="35"/>
      <c r="BT3431" s="35"/>
      <c r="BU3431" s="35"/>
      <c r="BV3431" s="35"/>
      <c r="BW3431" s="35"/>
      <c r="BX3431" s="35"/>
      <c r="BY3431" s="35"/>
      <c r="BZ3431" s="35"/>
      <c r="CA3431" s="35"/>
      <c r="CB3431" s="35"/>
      <c r="CC3431" s="35"/>
      <c r="CD3431" s="35"/>
      <c r="CE3431" s="35"/>
      <c r="CF3431" s="35"/>
      <c r="CG3431" s="35"/>
      <c r="CH3431" s="35"/>
    </row>
    <row r="3432" spans="1:86" ht="15.6" x14ac:dyDescent="0.3">
      <c r="A3432" s="35"/>
      <c r="B3432" s="86"/>
      <c r="C3432" s="35"/>
      <c r="D3432" s="35"/>
      <c r="E3432" s="35"/>
      <c r="F3432" s="35"/>
      <c r="G3432" s="35"/>
      <c r="H3432" s="35"/>
      <c r="I3432" s="35"/>
      <c r="J3432" s="35"/>
      <c r="K3432" s="35"/>
      <c r="L3432" s="35"/>
      <c r="M3432" s="35"/>
      <c r="N3432" s="35"/>
      <c r="O3432" s="35"/>
      <c r="P3432" s="35"/>
      <c r="Q3432" s="35"/>
      <c r="R3432" s="35"/>
      <c r="S3432" s="35"/>
      <c r="T3432" s="17">
        <f t="shared" si="7657"/>
        <v>49448</v>
      </c>
      <c r="U3432" s="216">
        <f t="shared" si="7650"/>
        <v>6</v>
      </c>
      <c r="V3432" s="216">
        <f t="shared" si="7657"/>
        <v>3427</v>
      </c>
      <c r="W3432" s="16">
        <f t="shared" si="7664"/>
        <v>9.3890410958904109</v>
      </c>
      <c r="X3432" s="16" t="e">
        <f>IF(Template!$F$7="Linear interpolation",LinInterp($I$5:$I$22,$G$5:$G$22,W3432),CubicSpline($I$5:$I$22,$G$5:$G$22,W3432))</f>
        <v>#VALUE!</v>
      </c>
      <c r="Y3432" s="221" t="e">
        <f t="shared" si="7651"/>
        <v>#VALUE!</v>
      </c>
      <c r="Z3432" s="221" t="e">
        <f>Y3432/PRODUCT($AA$6:AA3431)</f>
        <v>#VALUE!</v>
      </c>
      <c r="AA3432" s="16" t="e">
        <f t="shared" si="7658"/>
        <v>#VALUE!</v>
      </c>
      <c r="AB3432" s="10" t="e">
        <f t="shared" si="7659"/>
        <v>#VALUE!</v>
      </c>
      <c r="AC3432" s="90">
        <f t="shared" si="7652"/>
        <v>3432</v>
      </c>
      <c r="AD3432" s="17">
        <f t="shared" si="7660"/>
        <v>49425</v>
      </c>
      <c r="AE3432" s="16" t="e">
        <f t="shared" si="7653"/>
        <v>#VALUE!</v>
      </c>
      <c r="AF3432" s="10">
        <f ca="1">IFERROR(AVERAGE(INDIRECT("AE"&amp;AC3432-Template!$F$10+1):INDIRECT("AE"&amp;AC3432)),0)</f>
        <v>0</v>
      </c>
      <c r="AG3432" s="35"/>
      <c r="AH3432" s="86"/>
      <c r="AI3432" s="35"/>
      <c r="AJ3432" s="35"/>
      <c r="AK3432" s="35"/>
      <c r="AL3432" s="35"/>
      <c r="AM3432" s="35"/>
      <c r="AN3432" s="35"/>
      <c r="AO3432" s="35"/>
      <c r="AP3432" s="35"/>
      <c r="AQ3432" s="35"/>
      <c r="AR3432" s="35"/>
      <c r="AS3432" s="35"/>
      <c r="AT3432" s="35"/>
      <c r="AU3432" s="35"/>
      <c r="AV3432" s="35"/>
      <c r="AW3432" s="35"/>
      <c r="AX3432" s="35"/>
      <c r="AY3432" s="35"/>
      <c r="AZ3432" s="17">
        <f t="shared" ref="AZ3432" si="7733">AZ3431+1</f>
        <v>49448</v>
      </c>
      <c r="BA3432" s="216">
        <f t="shared" si="7676"/>
        <v>6</v>
      </c>
      <c r="BB3432" s="216">
        <f t="shared" ref="BB3432" si="7734">BB3431+1</f>
        <v>3427</v>
      </c>
      <c r="BC3432" s="16">
        <f t="shared" si="7678"/>
        <v>9.3890410958904109</v>
      </c>
      <c r="BD3432" s="16">
        <f>IF(Template!$F$7="Linear interpolation",LinInterp($AO$5:$AO$18,$AM$5:$AM$18,BC3432),CubicSpline($AO$5:$AO$18,$AM$5:$AM$18,BC3432))</f>
        <v>14.149916668183492</v>
      </c>
      <c r="BE3432" s="221">
        <f t="shared" si="7613"/>
        <v>3.4645015420853631</v>
      </c>
      <c r="BF3432" s="221">
        <f>BE3432/PRODUCT($BG$6:BG3431)</f>
        <v>1.0003626416917535</v>
      </c>
      <c r="BG3432" s="16">
        <f t="shared" si="7679"/>
        <v>1.000362641200685</v>
      </c>
      <c r="BH3432" s="10">
        <f t="shared" si="7680"/>
        <v>13.236403825001242</v>
      </c>
      <c r="BI3432" s="90"/>
      <c r="BJ3432" s="17">
        <f t="shared" si="7663"/>
        <v>49425</v>
      </c>
      <c r="BK3432" s="16">
        <f t="shared" si="7656"/>
        <v>13.235993281321523</v>
      </c>
      <c r="BL3432" s="10">
        <f ca="1">IFERROR(AVERAGE(INDIRECT("BK"&amp;AC3432-Template!$F$10+1):INDIRECT("BK"&amp;AC3432)),0)</f>
        <v>13.235703746564479</v>
      </c>
      <c r="BM3432" s="35"/>
      <c r="BN3432" s="86"/>
      <c r="BO3432" s="35"/>
      <c r="BP3432" s="35"/>
      <c r="BQ3432" s="35"/>
      <c r="BR3432" s="35"/>
      <c r="BS3432" s="35"/>
      <c r="BT3432" s="35"/>
      <c r="BU3432" s="35"/>
      <c r="BV3432" s="35"/>
      <c r="BW3432" s="35"/>
      <c r="BX3432" s="35"/>
      <c r="BY3432" s="35"/>
      <c r="BZ3432" s="35"/>
      <c r="CA3432" s="35"/>
      <c r="CB3432" s="35"/>
      <c r="CC3432" s="35"/>
      <c r="CD3432" s="35"/>
      <c r="CE3432" s="35"/>
      <c r="CF3432" s="35"/>
      <c r="CG3432" s="35"/>
      <c r="CH3432" s="35"/>
    </row>
    <row r="3433" spans="1:86" ht="15.6" x14ac:dyDescent="0.3">
      <c r="A3433" s="35"/>
      <c r="B3433" s="86"/>
      <c r="C3433" s="35"/>
      <c r="D3433" s="35"/>
      <c r="E3433" s="35"/>
      <c r="F3433" s="35"/>
      <c r="G3433" s="35"/>
      <c r="H3433" s="35"/>
      <c r="I3433" s="35"/>
      <c r="J3433" s="35"/>
      <c r="K3433" s="35"/>
      <c r="L3433" s="35"/>
      <c r="M3433" s="35"/>
      <c r="N3433" s="35"/>
      <c r="O3433" s="35"/>
      <c r="P3433" s="35"/>
      <c r="Q3433" s="35"/>
      <c r="R3433" s="35"/>
      <c r="S3433" s="35"/>
      <c r="T3433" s="17">
        <f t="shared" si="7657"/>
        <v>49449</v>
      </c>
      <c r="U3433" s="216">
        <f t="shared" si="7650"/>
        <v>7</v>
      </c>
      <c r="V3433" s="216">
        <f t="shared" si="7657"/>
        <v>3428</v>
      </c>
      <c r="W3433" s="16">
        <f t="shared" si="7664"/>
        <v>9.3917808219178074</v>
      </c>
      <c r="X3433" s="16" t="e">
        <f>IF(Template!$F$7="Linear interpolation",LinInterp($I$5:$I$22,$G$5:$G$22,W3433),CubicSpline($I$5:$I$22,$G$5:$G$22,W3433))</f>
        <v>#VALUE!</v>
      </c>
      <c r="Y3433" s="221" t="e">
        <f t="shared" si="7651"/>
        <v>#VALUE!</v>
      </c>
      <c r="Z3433" s="221" t="e">
        <f>Y3433/PRODUCT($AA$6:AA3432)</f>
        <v>#VALUE!</v>
      </c>
      <c r="AA3433" s="16" t="e">
        <f t="shared" si="7658"/>
        <v>#VALUE!</v>
      </c>
      <c r="AB3433" s="10" t="e">
        <f t="shared" si="7659"/>
        <v>#VALUE!</v>
      </c>
      <c r="AC3433" s="90">
        <f t="shared" si="7652"/>
        <v>3433</v>
      </c>
      <c r="AD3433" s="17">
        <f t="shared" si="7660"/>
        <v>49426</v>
      </c>
      <c r="AE3433" s="16" t="e">
        <f t="shared" si="7653"/>
        <v>#VALUE!</v>
      </c>
      <c r="AF3433" s="10">
        <f ca="1">IFERROR(AVERAGE(INDIRECT("AE"&amp;AC3433-Template!$F$10+1):INDIRECT("AE"&amp;AC3433)),0)</f>
        <v>0</v>
      </c>
      <c r="AG3433" s="35"/>
      <c r="AH3433" s="86"/>
      <c r="AI3433" s="35"/>
      <c r="AJ3433" s="35"/>
      <c r="AK3433" s="35"/>
      <c r="AL3433" s="35"/>
      <c r="AM3433" s="35"/>
      <c r="AN3433" s="35"/>
      <c r="AO3433" s="35"/>
      <c r="AP3433" s="35"/>
      <c r="AQ3433" s="35"/>
      <c r="AR3433" s="35"/>
      <c r="AS3433" s="35"/>
      <c r="AT3433" s="35"/>
      <c r="AU3433" s="35"/>
      <c r="AV3433" s="35"/>
      <c r="AW3433" s="35"/>
      <c r="AX3433" s="35"/>
      <c r="AY3433" s="35"/>
      <c r="AZ3433" s="17">
        <f t="shared" ref="AZ3433" si="7735">AZ3432+1</f>
        <v>49449</v>
      </c>
      <c r="BA3433" s="216">
        <f t="shared" si="7676"/>
        <v>7</v>
      </c>
      <c r="BB3433" s="216">
        <f t="shared" ref="BB3433" si="7736">BB3432+1</f>
        <v>3428</v>
      </c>
      <c r="BC3433" s="16">
        <f t="shared" si="7678"/>
        <v>9.3917808219178074</v>
      </c>
      <c r="BD3433" s="16">
        <f>IF(Template!$F$7="Linear interpolation",LinInterp($AO$5:$AO$18,$AM$5:$AM$18,BC3433),CubicSpline($AO$5:$AO$18,$AM$5:$AM$18,BC3433))</f>
        <v>14.149916599735391</v>
      </c>
      <c r="BE3433" s="221">
        <f t="shared" si="7613"/>
        <v>3.4657579164807988</v>
      </c>
      <c r="BF3433" s="221">
        <f>BE3433/PRODUCT($BG$6:BG3432)</f>
        <v>1.0003626426721077</v>
      </c>
      <c r="BG3433" s="16">
        <f t="shared" si="7679"/>
        <v>1.000362641200685</v>
      </c>
      <c r="BH3433" s="10">
        <f t="shared" si="7680"/>
        <v>13.236403825001242</v>
      </c>
      <c r="BI3433" s="90"/>
      <c r="BJ3433" s="17">
        <f t="shared" si="7663"/>
        <v>49426</v>
      </c>
      <c r="BK3433" s="16">
        <f t="shared" si="7656"/>
        <v>13.236012608241698</v>
      </c>
      <c r="BL3433" s="10">
        <f ca="1">IFERROR(AVERAGE(INDIRECT("BK"&amp;AC3433-Template!$F$10+1):INDIRECT("BK"&amp;AC3433)),0)</f>
        <v>13.235723969760345</v>
      </c>
      <c r="BM3433" s="35"/>
      <c r="BN3433" s="86"/>
      <c r="BO3433" s="35"/>
      <c r="BP3433" s="35"/>
      <c r="BQ3433" s="35"/>
      <c r="BR3433" s="35"/>
      <c r="BS3433" s="35"/>
      <c r="BT3433" s="35"/>
      <c r="BU3433" s="35"/>
      <c r="BV3433" s="35"/>
      <c r="BW3433" s="35"/>
      <c r="BX3433" s="35"/>
      <c r="BY3433" s="35"/>
      <c r="BZ3433" s="35"/>
      <c r="CA3433" s="35"/>
      <c r="CB3433" s="35"/>
      <c r="CC3433" s="35"/>
      <c r="CD3433" s="35"/>
      <c r="CE3433" s="35"/>
      <c r="CF3433" s="35"/>
      <c r="CG3433" s="35"/>
      <c r="CH3433" s="35"/>
    </row>
    <row r="3434" spans="1:86" ht="15.6" x14ac:dyDescent="0.3">
      <c r="A3434" s="35"/>
      <c r="B3434" s="86"/>
      <c r="C3434" s="35"/>
      <c r="D3434" s="35"/>
      <c r="E3434" s="35"/>
      <c r="F3434" s="35"/>
      <c r="G3434" s="35"/>
      <c r="H3434" s="35"/>
      <c r="I3434" s="35"/>
      <c r="J3434" s="35"/>
      <c r="K3434" s="35"/>
      <c r="L3434" s="35"/>
      <c r="M3434" s="35"/>
      <c r="N3434" s="35"/>
      <c r="O3434" s="35"/>
      <c r="P3434" s="35"/>
      <c r="Q3434" s="35"/>
      <c r="R3434" s="35"/>
      <c r="S3434" s="35"/>
      <c r="T3434" s="17">
        <f t="shared" si="7657"/>
        <v>49450</v>
      </c>
      <c r="U3434" s="216">
        <f t="shared" si="7650"/>
        <v>1</v>
      </c>
      <c r="V3434" s="216">
        <f t="shared" si="7657"/>
        <v>3429</v>
      </c>
      <c r="W3434" s="16">
        <f t="shared" si="7664"/>
        <v>9.3945205479452056</v>
      </c>
      <c r="X3434" s="16" t="e">
        <f>IF(Template!$F$7="Linear interpolation",LinInterp($I$5:$I$22,$G$5:$G$22,W3434),CubicSpline($I$5:$I$22,$G$5:$G$22,W3434))</f>
        <v>#VALUE!</v>
      </c>
      <c r="Y3434" s="221" t="e">
        <f t="shared" si="7651"/>
        <v>#VALUE!</v>
      </c>
      <c r="Z3434" s="221" t="e">
        <f>Y3434/PRODUCT($AA$6:AA3433)</f>
        <v>#VALUE!</v>
      </c>
      <c r="AA3434" s="16" t="e">
        <f t="shared" si="7658"/>
        <v>#VALUE!</v>
      </c>
      <c r="AB3434" s="10" t="e">
        <f t="shared" si="7659"/>
        <v>#VALUE!</v>
      </c>
      <c r="AC3434" s="90">
        <f t="shared" si="7652"/>
        <v>3434</v>
      </c>
      <c r="AD3434" s="17">
        <f t="shared" si="7660"/>
        <v>49427</v>
      </c>
      <c r="AE3434" s="16" t="e">
        <f t="shared" si="7653"/>
        <v>#VALUE!</v>
      </c>
      <c r="AF3434" s="10">
        <f ca="1">IFERROR(AVERAGE(INDIRECT("AE"&amp;AC3434-Template!$F$10+1):INDIRECT("AE"&amp;AC3434)),0)</f>
        <v>0</v>
      </c>
      <c r="AG3434" s="35"/>
      <c r="AH3434" s="86"/>
      <c r="AI3434" s="35"/>
      <c r="AJ3434" s="35"/>
      <c r="AK3434" s="35"/>
      <c r="AL3434" s="35"/>
      <c r="AM3434" s="35"/>
      <c r="AN3434" s="35"/>
      <c r="AO3434" s="35"/>
      <c r="AP3434" s="35"/>
      <c r="AQ3434" s="35"/>
      <c r="AR3434" s="35"/>
      <c r="AS3434" s="35"/>
      <c r="AT3434" s="35"/>
      <c r="AU3434" s="35"/>
      <c r="AV3434" s="35"/>
      <c r="AW3434" s="35"/>
      <c r="AX3434" s="35"/>
      <c r="AY3434" s="35"/>
      <c r="AZ3434" s="17">
        <f t="shared" ref="AZ3434" si="7737">AZ3433+1</f>
        <v>49450</v>
      </c>
      <c r="BA3434" s="216">
        <f t="shared" si="7676"/>
        <v>1</v>
      </c>
      <c r="BB3434" s="216">
        <f t="shared" ref="BB3434" si="7738">BB3433+1</f>
        <v>3429</v>
      </c>
      <c r="BC3434" s="16">
        <f t="shared" si="7678"/>
        <v>9.3945205479452056</v>
      </c>
      <c r="BD3434" s="16">
        <f>IF(Template!$F$7="Linear interpolation",LinInterp($AO$5:$AO$18,$AM$5:$AM$18,BC3434),CubicSpline($AO$5:$AO$18,$AM$5:$AM$18,BC3434))</f>
        <v>14.14991653724864</v>
      </c>
      <c r="BE3434" s="221">
        <f t="shared" si="7613"/>
        <v>3.4670147481801794</v>
      </c>
      <c r="BF3434" s="221">
        <f>BE3434/PRODUCT($BG$6:BG3433)</f>
        <v>1.0003626441399727</v>
      </c>
      <c r="BG3434" s="16">
        <f t="shared" si="7679"/>
        <v>1.0003626441399727</v>
      </c>
      <c r="BH3434" s="10">
        <f t="shared" si="7680"/>
        <v>13.236511109002368</v>
      </c>
      <c r="BI3434" s="90"/>
      <c r="BJ3434" s="17">
        <f t="shared" si="7663"/>
        <v>49427</v>
      </c>
      <c r="BK3434" s="16">
        <f t="shared" si="7656"/>
        <v>13.236012608241698</v>
      </c>
      <c r="BL3434" s="10">
        <f ca="1">IFERROR(AVERAGE(INDIRECT("BK"&amp;AC3434-Template!$F$10+1):INDIRECT("BK"&amp;AC3434)),0)</f>
        <v>13.235743489399661</v>
      </c>
      <c r="BM3434" s="35"/>
      <c r="BN3434" s="86"/>
      <c r="BO3434" s="35"/>
      <c r="BP3434" s="35"/>
      <c r="BQ3434" s="35"/>
      <c r="BR3434" s="35"/>
      <c r="BS3434" s="35"/>
      <c r="BT3434" s="35"/>
      <c r="BU3434" s="35"/>
      <c r="BV3434" s="35"/>
      <c r="BW3434" s="35"/>
      <c r="BX3434" s="35"/>
      <c r="BY3434" s="35"/>
      <c r="BZ3434" s="35"/>
      <c r="CA3434" s="35"/>
      <c r="CB3434" s="35"/>
      <c r="CC3434" s="35"/>
      <c r="CD3434" s="35"/>
      <c r="CE3434" s="35"/>
      <c r="CF3434" s="35"/>
      <c r="CG3434" s="35"/>
      <c r="CH3434" s="35"/>
    </row>
    <row r="3435" spans="1:86" ht="15.6" x14ac:dyDescent="0.3">
      <c r="A3435" s="35"/>
      <c r="B3435" s="86"/>
      <c r="C3435" s="35"/>
      <c r="D3435" s="35"/>
      <c r="E3435" s="35"/>
      <c r="F3435" s="35"/>
      <c r="G3435" s="35"/>
      <c r="H3435" s="35"/>
      <c r="I3435" s="35"/>
      <c r="J3435" s="35"/>
      <c r="K3435" s="35"/>
      <c r="L3435" s="35"/>
      <c r="M3435" s="35"/>
      <c r="N3435" s="35"/>
      <c r="O3435" s="35"/>
      <c r="P3435" s="35"/>
      <c r="Q3435" s="35"/>
      <c r="R3435" s="35"/>
      <c r="S3435" s="35"/>
      <c r="T3435" s="17">
        <f t="shared" si="7657"/>
        <v>49451</v>
      </c>
      <c r="U3435" s="216">
        <f t="shared" si="7650"/>
        <v>2</v>
      </c>
      <c r="V3435" s="216">
        <f t="shared" si="7657"/>
        <v>3430</v>
      </c>
      <c r="W3435" s="16">
        <f t="shared" si="7664"/>
        <v>9.3972602739726021</v>
      </c>
      <c r="X3435" s="16" t="e">
        <f>IF(Template!$F$7="Linear interpolation",LinInterp($I$5:$I$22,$G$5:$G$22,W3435),CubicSpline($I$5:$I$22,$G$5:$G$22,W3435))</f>
        <v>#VALUE!</v>
      </c>
      <c r="Y3435" s="221" t="e">
        <f t="shared" si="7651"/>
        <v>#VALUE!</v>
      </c>
      <c r="Z3435" s="221" t="e">
        <f>Y3435/PRODUCT($AA$6:AA3434)</f>
        <v>#VALUE!</v>
      </c>
      <c r="AA3435" s="16" t="e">
        <f t="shared" si="7658"/>
        <v>#VALUE!</v>
      </c>
      <c r="AB3435" s="10" t="e">
        <f t="shared" si="7659"/>
        <v>#VALUE!</v>
      </c>
      <c r="AC3435" s="90">
        <f t="shared" si="7652"/>
        <v>3435</v>
      </c>
      <c r="AD3435" s="17">
        <f t="shared" si="7660"/>
        <v>49428</v>
      </c>
      <c r="AE3435" s="16" t="e">
        <f t="shared" si="7653"/>
        <v>#VALUE!</v>
      </c>
      <c r="AF3435" s="10">
        <f ca="1">IFERROR(AVERAGE(INDIRECT("AE"&amp;AC3435-Template!$F$10+1):INDIRECT("AE"&amp;AC3435)),0)</f>
        <v>0</v>
      </c>
      <c r="AG3435" s="35"/>
      <c r="AH3435" s="86"/>
      <c r="AI3435" s="35"/>
      <c r="AJ3435" s="35"/>
      <c r="AK3435" s="35"/>
      <c r="AL3435" s="35"/>
      <c r="AM3435" s="35"/>
      <c r="AN3435" s="35"/>
      <c r="AO3435" s="35"/>
      <c r="AP3435" s="35"/>
      <c r="AQ3435" s="35"/>
      <c r="AR3435" s="35"/>
      <c r="AS3435" s="35"/>
      <c r="AT3435" s="35"/>
      <c r="AU3435" s="35"/>
      <c r="AV3435" s="35"/>
      <c r="AW3435" s="35"/>
      <c r="AX3435" s="35"/>
      <c r="AY3435" s="35"/>
      <c r="AZ3435" s="17">
        <f t="shared" ref="AZ3435" si="7739">AZ3434+1</f>
        <v>49451</v>
      </c>
      <c r="BA3435" s="216">
        <f t="shared" si="7676"/>
        <v>2</v>
      </c>
      <c r="BB3435" s="216">
        <f t="shared" ref="BB3435" si="7740">BB3434+1</f>
        <v>3430</v>
      </c>
      <c r="BC3435" s="16">
        <f t="shared" si="7678"/>
        <v>9.3972602739726021</v>
      </c>
      <c r="BD3435" s="16">
        <f>IF(Template!$F$7="Linear interpolation",LinInterp($AO$5:$AO$18,$AM$5:$AM$18,BC3435),CubicSpline($AO$5:$AO$18,$AM$5:$AM$18,BC3435))</f>
        <v>14.149916480696383</v>
      </c>
      <c r="BE3435" s="221">
        <f t="shared" si="7613"/>
        <v>3.4682720373443838</v>
      </c>
      <c r="BF3435" s="221">
        <f>BE3435/PRODUCT($BG$6:BG3434)</f>
        <v>1.0003626431542769</v>
      </c>
      <c r="BG3435" s="16">
        <f t="shared" si="7679"/>
        <v>1.0003626431542769</v>
      </c>
      <c r="BH3435" s="10">
        <f t="shared" si="7680"/>
        <v>13.236475131107595</v>
      </c>
      <c r="BI3435" s="90"/>
      <c r="BJ3435" s="17">
        <f t="shared" si="7663"/>
        <v>49428</v>
      </c>
      <c r="BK3435" s="16">
        <f t="shared" si="7656"/>
        <v>13.236012608241698</v>
      </c>
      <c r="BL3435" s="10">
        <f ca="1">IFERROR(AVERAGE(INDIRECT("BK"&amp;AC3435-Template!$F$10+1):INDIRECT("BK"&amp;AC3435)),0)</f>
        <v>13.235762307483462</v>
      </c>
      <c r="BM3435" s="35"/>
      <c r="BN3435" s="86"/>
      <c r="BO3435" s="35"/>
      <c r="BP3435" s="35"/>
      <c r="BQ3435" s="35"/>
      <c r="BR3435" s="35"/>
      <c r="BS3435" s="35"/>
      <c r="BT3435" s="35"/>
      <c r="BU3435" s="35"/>
      <c r="BV3435" s="35"/>
      <c r="BW3435" s="35"/>
      <c r="BX3435" s="35"/>
      <c r="BY3435" s="35"/>
      <c r="BZ3435" s="35"/>
      <c r="CA3435" s="35"/>
      <c r="CB3435" s="35"/>
      <c r="CC3435" s="35"/>
      <c r="CD3435" s="35"/>
      <c r="CE3435" s="35"/>
      <c r="CF3435" s="35"/>
      <c r="CG3435" s="35"/>
      <c r="CH3435" s="35"/>
    </row>
    <row r="3436" spans="1:86" ht="15.6" x14ac:dyDescent="0.3">
      <c r="A3436" s="35"/>
      <c r="B3436" s="86"/>
      <c r="C3436" s="35"/>
      <c r="D3436" s="35"/>
      <c r="E3436" s="35"/>
      <c r="F3436" s="35"/>
      <c r="G3436" s="35"/>
      <c r="H3436" s="35"/>
      <c r="I3436" s="35"/>
      <c r="J3436" s="35"/>
      <c r="K3436" s="35"/>
      <c r="L3436" s="35"/>
      <c r="M3436" s="35"/>
      <c r="N3436" s="35"/>
      <c r="O3436" s="35"/>
      <c r="P3436" s="35"/>
      <c r="Q3436" s="35"/>
      <c r="R3436" s="35"/>
      <c r="S3436" s="35"/>
      <c r="T3436" s="17">
        <f t="shared" si="7657"/>
        <v>49452</v>
      </c>
      <c r="U3436" s="216">
        <f t="shared" si="7650"/>
        <v>3</v>
      </c>
      <c r="V3436" s="216">
        <f t="shared" si="7657"/>
        <v>3431</v>
      </c>
      <c r="W3436" s="16">
        <f t="shared" si="7664"/>
        <v>9.4</v>
      </c>
      <c r="X3436" s="16" t="e">
        <f>IF(Template!$F$7="Linear interpolation",LinInterp($I$5:$I$22,$G$5:$G$22,W3436),CubicSpline($I$5:$I$22,$G$5:$G$22,W3436))</f>
        <v>#VALUE!</v>
      </c>
      <c r="Y3436" s="221" t="e">
        <f t="shared" si="7651"/>
        <v>#VALUE!</v>
      </c>
      <c r="Z3436" s="221" t="e">
        <f>Y3436/PRODUCT($AA$6:AA3435)</f>
        <v>#VALUE!</v>
      </c>
      <c r="AA3436" s="16" t="e">
        <f t="shared" si="7658"/>
        <v>#VALUE!</v>
      </c>
      <c r="AB3436" s="10" t="e">
        <f t="shared" si="7659"/>
        <v>#VALUE!</v>
      </c>
      <c r="AC3436" s="90">
        <f t="shared" si="7652"/>
        <v>3436</v>
      </c>
      <c r="AD3436" s="17">
        <f t="shared" si="7660"/>
        <v>49429</v>
      </c>
      <c r="AE3436" s="16" t="e">
        <f t="shared" si="7653"/>
        <v>#VALUE!</v>
      </c>
      <c r="AF3436" s="10">
        <f ca="1">IFERROR(AVERAGE(INDIRECT("AE"&amp;AC3436-Template!$F$10+1):INDIRECT("AE"&amp;AC3436)),0)</f>
        <v>0</v>
      </c>
      <c r="AG3436" s="35"/>
      <c r="AH3436" s="86"/>
      <c r="AI3436" s="35"/>
      <c r="AJ3436" s="35"/>
      <c r="AK3436" s="35"/>
      <c r="AL3436" s="35"/>
      <c r="AM3436" s="35"/>
      <c r="AN3436" s="35"/>
      <c r="AO3436" s="35"/>
      <c r="AP3436" s="35"/>
      <c r="AQ3436" s="35"/>
      <c r="AR3436" s="35"/>
      <c r="AS3436" s="35"/>
      <c r="AT3436" s="35"/>
      <c r="AU3436" s="35"/>
      <c r="AV3436" s="35"/>
      <c r="AW3436" s="35"/>
      <c r="AX3436" s="35"/>
      <c r="AY3436" s="35"/>
      <c r="AZ3436" s="17">
        <f t="shared" ref="AZ3436" si="7741">AZ3435+1</f>
        <v>49452</v>
      </c>
      <c r="BA3436" s="216">
        <f t="shared" si="7676"/>
        <v>3</v>
      </c>
      <c r="BB3436" s="216">
        <f t="shared" ref="BB3436" si="7742">BB3435+1</f>
        <v>3431</v>
      </c>
      <c r="BC3436" s="16">
        <f t="shared" si="7678"/>
        <v>9.4</v>
      </c>
      <c r="BD3436" s="16">
        <f>IF(Template!$F$7="Linear interpolation",LinInterp($AO$5:$AO$18,$AM$5:$AM$18,BC3436),CubicSpline($AO$5:$AO$18,$AM$5:$AM$18,BC3436))</f>
        <v>14.149916430051771</v>
      </c>
      <c r="BE3436" s="221">
        <f t="shared" si="7613"/>
        <v>3.469529784134338</v>
      </c>
      <c r="BF3436" s="221">
        <f>BE3436/PRODUCT($BG$6:BG3435)</f>
        <v>1.0003626436382185</v>
      </c>
      <c r="BG3436" s="16">
        <f t="shared" si="7679"/>
        <v>1.0003626436382185</v>
      </c>
      <c r="BH3436" s="10">
        <f t="shared" si="7680"/>
        <v>13.236492794974296</v>
      </c>
      <c r="BI3436" s="90"/>
      <c r="BJ3436" s="17">
        <f t="shared" si="7663"/>
        <v>49429</v>
      </c>
      <c r="BK3436" s="16">
        <f t="shared" si="7656"/>
        <v>13.236127941386622</v>
      </c>
      <c r="BL3436" s="10">
        <f ca="1">IFERROR(AVERAGE(INDIRECT("BK"&amp;AC3436-Template!$F$10+1):INDIRECT("BK"&amp;AC3436)),0)</f>
        <v>13.235784970005424</v>
      </c>
      <c r="BM3436" s="35"/>
      <c r="BN3436" s="86"/>
      <c r="BO3436" s="35"/>
      <c r="BP3436" s="35"/>
      <c r="BQ3436" s="35"/>
      <c r="BR3436" s="35"/>
      <c r="BS3436" s="35"/>
      <c r="BT3436" s="35"/>
      <c r="BU3436" s="35"/>
      <c r="BV3436" s="35"/>
      <c r="BW3436" s="35"/>
      <c r="BX3436" s="35"/>
      <c r="BY3436" s="35"/>
      <c r="BZ3436" s="35"/>
      <c r="CA3436" s="35"/>
      <c r="CB3436" s="35"/>
      <c r="CC3436" s="35"/>
      <c r="CD3436" s="35"/>
      <c r="CE3436" s="35"/>
      <c r="CF3436" s="35"/>
      <c r="CG3436" s="35"/>
      <c r="CH3436" s="35"/>
    </row>
    <row r="3437" spans="1:86" ht="15.6" x14ac:dyDescent="0.3">
      <c r="A3437" s="35"/>
      <c r="B3437" s="86"/>
      <c r="C3437" s="35"/>
      <c r="D3437" s="35"/>
      <c r="E3437" s="35"/>
      <c r="F3437" s="35"/>
      <c r="G3437" s="35"/>
      <c r="H3437" s="35"/>
      <c r="I3437" s="35"/>
      <c r="J3437" s="35"/>
      <c r="K3437" s="35"/>
      <c r="L3437" s="35"/>
      <c r="M3437" s="35"/>
      <c r="N3437" s="35"/>
      <c r="O3437" s="35"/>
      <c r="P3437" s="35"/>
      <c r="Q3437" s="35"/>
      <c r="R3437" s="35"/>
      <c r="S3437" s="35"/>
      <c r="T3437" s="17">
        <f t="shared" si="7657"/>
        <v>49453</v>
      </c>
      <c r="U3437" s="216">
        <f t="shared" si="7650"/>
        <v>4</v>
      </c>
      <c r="V3437" s="216">
        <f t="shared" si="7657"/>
        <v>3432</v>
      </c>
      <c r="W3437" s="16">
        <f t="shared" si="7664"/>
        <v>9.4027397260273968</v>
      </c>
      <c r="X3437" s="16" t="e">
        <f>IF(Template!$F$7="Linear interpolation",LinInterp($I$5:$I$22,$G$5:$G$22,W3437),CubicSpline($I$5:$I$22,$G$5:$G$22,W3437))</f>
        <v>#VALUE!</v>
      </c>
      <c r="Y3437" s="221" t="e">
        <f t="shared" si="7651"/>
        <v>#VALUE!</v>
      </c>
      <c r="Z3437" s="221" t="e">
        <f>Y3437/PRODUCT($AA$6:AA3436)</f>
        <v>#VALUE!</v>
      </c>
      <c r="AA3437" s="16" t="e">
        <f t="shared" si="7658"/>
        <v>#VALUE!</v>
      </c>
      <c r="AB3437" s="10" t="e">
        <f t="shared" si="7659"/>
        <v>#VALUE!</v>
      </c>
      <c r="AC3437" s="90">
        <f t="shared" si="7652"/>
        <v>3437</v>
      </c>
      <c r="AD3437" s="17">
        <f t="shared" si="7660"/>
        <v>49430</v>
      </c>
      <c r="AE3437" s="16" t="e">
        <f t="shared" si="7653"/>
        <v>#VALUE!</v>
      </c>
      <c r="AF3437" s="10">
        <f ca="1">IFERROR(AVERAGE(INDIRECT("AE"&amp;AC3437-Template!$F$10+1):INDIRECT("AE"&amp;AC3437)),0)</f>
        <v>0</v>
      </c>
      <c r="AG3437" s="35"/>
      <c r="AH3437" s="86"/>
      <c r="AI3437" s="35"/>
      <c r="AJ3437" s="35"/>
      <c r="AK3437" s="35"/>
      <c r="AL3437" s="35"/>
      <c r="AM3437" s="35"/>
      <c r="AN3437" s="35"/>
      <c r="AO3437" s="35"/>
      <c r="AP3437" s="35"/>
      <c r="AQ3437" s="35"/>
      <c r="AR3437" s="35"/>
      <c r="AS3437" s="35"/>
      <c r="AT3437" s="35"/>
      <c r="AU3437" s="35"/>
      <c r="AV3437" s="35"/>
      <c r="AW3437" s="35"/>
      <c r="AX3437" s="35"/>
      <c r="AY3437" s="35"/>
      <c r="AZ3437" s="17">
        <f t="shared" ref="AZ3437" si="7743">AZ3436+1</f>
        <v>49453</v>
      </c>
      <c r="BA3437" s="216">
        <f t="shared" si="7676"/>
        <v>4</v>
      </c>
      <c r="BB3437" s="216">
        <f t="shared" ref="BB3437" si="7744">BB3436+1</f>
        <v>3432</v>
      </c>
      <c r="BC3437" s="16">
        <f t="shared" si="7678"/>
        <v>9.4027397260273968</v>
      </c>
      <c r="BD3437" s="16">
        <f>IF(Template!$F$7="Linear interpolation",LinInterp($AO$5:$AO$18,$AM$5:$AM$18,BC3437),CubicSpline($AO$5:$AO$18,$AM$5:$AM$18,BC3437))</f>
        <v>14.149916385287948</v>
      </c>
      <c r="BE3437" s="221">
        <f t="shared" si="7613"/>
        <v>3.4707879887110207</v>
      </c>
      <c r="BF3437" s="221">
        <f>BE3437/PRODUCT($BG$6:BG3436)</f>
        <v>1.000362644120375</v>
      </c>
      <c r="BG3437" s="16">
        <f t="shared" si="7679"/>
        <v>1.000362644120375</v>
      </c>
      <c r="BH3437" s="10">
        <f t="shared" si="7680"/>
        <v>13.236510393687894</v>
      </c>
      <c r="BI3437" s="90"/>
      <c r="BJ3437" s="17">
        <f t="shared" si="7663"/>
        <v>49430</v>
      </c>
      <c r="BK3437" s="16">
        <f t="shared" si="7656"/>
        <v>13.236089287165353</v>
      </c>
      <c r="BL3437" s="10">
        <f ca="1">IFERROR(AVERAGE(INDIRECT("BK"&amp;AC3437-Template!$F$10+1):INDIRECT("BK"&amp;AC3437)),0)</f>
        <v>13.235806344053344</v>
      </c>
      <c r="BM3437" s="35"/>
      <c r="BN3437" s="86"/>
      <c r="BO3437" s="35"/>
      <c r="BP3437" s="35"/>
      <c r="BQ3437" s="35"/>
      <c r="BR3437" s="35"/>
      <c r="BS3437" s="35"/>
      <c r="BT3437" s="35"/>
      <c r="BU3437" s="35"/>
      <c r="BV3437" s="35"/>
      <c r="BW3437" s="35"/>
      <c r="BX3437" s="35"/>
      <c r="BY3437" s="35"/>
      <c r="BZ3437" s="35"/>
      <c r="CA3437" s="35"/>
      <c r="CB3437" s="35"/>
      <c r="CC3437" s="35"/>
      <c r="CD3437" s="35"/>
      <c r="CE3437" s="35"/>
      <c r="CF3437" s="35"/>
      <c r="CG3437" s="35"/>
      <c r="CH3437" s="35"/>
    </row>
    <row r="3438" spans="1:86" ht="15.6" x14ac:dyDescent="0.3">
      <c r="A3438" s="35"/>
      <c r="B3438" s="86"/>
      <c r="C3438" s="35"/>
      <c r="D3438" s="35"/>
      <c r="E3438" s="35"/>
      <c r="F3438" s="35"/>
      <c r="G3438" s="35"/>
      <c r="H3438" s="35"/>
      <c r="I3438" s="35"/>
      <c r="J3438" s="35"/>
      <c r="K3438" s="35"/>
      <c r="L3438" s="35"/>
      <c r="M3438" s="35"/>
      <c r="N3438" s="35"/>
      <c r="O3438" s="35"/>
      <c r="P3438" s="35"/>
      <c r="Q3438" s="35"/>
      <c r="R3438" s="35"/>
      <c r="S3438" s="35"/>
      <c r="T3438" s="17">
        <f t="shared" si="7657"/>
        <v>49454</v>
      </c>
      <c r="U3438" s="216">
        <f t="shared" si="7650"/>
        <v>5</v>
      </c>
      <c r="V3438" s="216">
        <f t="shared" si="7657"/>
        <v>3433</v>
      </c>
      <c r="W3438" s="16">
        <f t="shared" si="7664"/>
        <v>9.4054794520547951</v>
      </c>
      <c r="X3438" s="16" t="e">
        <f>IF(Template!$F$7="Linear interpolation",LinInterp($I$5:$I$22,$G$5:$G$22,W3438),CubicSpline($I$5:$I$22,$G$5:$G$22,W3438))</f>
        <v>#VALUE!</v>
      </c>
      <c r="Y3438" s="221" t="e">
        <f t="shared" si="7651"/>
        <v>#VALUE!</v>
      </c>
      <c r="Z3438" s="221" t="e">
        <f>Y3438/PRODUCT($AA$6:AA3437)</f>
        <v>#VALUE!</v>
      </c>
      <c r="AA3438" s="16" t="e">
        <f t="shared" si="7658"/>
        <v>#VALUE!</v>
      </c>
      <c r="AB3438" s="10" t="e">
        <f t="shared" si="7659"/>
        <v>#VALUE!</v>
      </c>
      <c r="AC3438" s="90">
        <f t="shared" si="7652"/>
        <v>3438</v>
      </c>
      <c r="AD3438" s="17">
        <f t="shared" si="7660"/>
        <v>49431</v>
      </c>
      <c r="AE3438" s="16" t="e">
        <f t="shared" si="7653"/>
        <v>#VALUE!</v>
      </c>
      <c r="AF3438" s="10">
        <f ca="1">IFERROR(AVERAGE(INDIRECT("AE"&amp;AC3438-Template!$F$10+1):INDIRECT("AE"&amp;AC3438)),0)</f>
        <v>0</v>
      </c>
      <c r="AG3438" s="35"/>
      <c r="AH3438" s="86"/>
      <c r="AI3438" s="35"/>
      <c r="AJ3438" s="35"/>
      <c r="AK3438" s="35"/>
      <c r="AL3438" s="35"/>
      <c r="AM3438" s="35"/>
      <c r="AN3438" s="35"/>
      <c r="AO3438" s="35"/>
      <c r="AP3438" s="35"/>
      <c r="AQ3438" s="35"/>
      <c r="AR3438" s="35"/>
      <c r="AS3438" s="35"/>
      <c r="AT3438" s="35"/>
      <c r="AU3438" s="35"/>
      <c r="AV3438" s="35"/>
      <c r="AW3438" s="35"/>
      <c r="AX3438" s="35"/>
      <c r="AY3438" s="35"/>
      <c r="AZ3438" s="17">
        <f t="shared" ref="AZ3438" si="7745">AZ3437+1</f>
        <v>49454</v>
      </c>
      <c r="BA3438" s="216">
        <f t="shared" si="7676"/>
        <v>5</v>
      </c>
      <c r="BB3438" s="216">
        <f t="shared" ref="BB3438" si="7746">BB3437+1</f>
        <v>3433</v>
      </c>
      <c r="BC3438" s="16">
        <f t="shared" si="7678"/>
        <v>9.4054794520547951</v>
      </c>
      <c r="BD3438" s="16">
        <f>IF(Template!$F$7="Linear interpolation",LinInterp($AO$5:$AO$18,$AM$5:$AM$18,BC3438),CubicSpline($AO$5:$AO$18,$AM$5:$AM$18,BC3438))</f>
        <v>14.149916346378063</v>
      </c>
      <c r="BE3438" s="221">
        <f t="shared" si="7613"/>
        <v>3.4720466512354373</v>
      </c>
      <c r="BF3438" s="221">
        <f>BE3438/PRODUCT($BG$6:BG3437)</f>
        <v>1.0003626446007392</v>
      </c>
      <c r="BG3438" s="16">
        <f t="shared" si="7679"/>
        <v>1.0003626446007392</v>
      </c>
      <c r="BH3438" s="10">
        <f t="shared" si="7680"/>
        <v>13.236527926980934</v>
      </c>
      <c r="BI3438" s="90"/>
      <c r="BJ3438" s="17">
        <f t="shared" si="7663"/>
        <v>49431</v>
      </c>
      <c r="BK3438" s="16">
        <f t="shared" si="7656"/>
        <v>13.236108299147787</v>
      </c>
      <c r="BL3438" s="10">
        <f ca="1">IFERROR(AVERAGE(INDIRECT("BK"&amp;AC3438-Template!$F$10+1):INDIRECT("BK"&amp;AC3438)),0)</f>
        <v>13.23582416256094</v>
      </c>
      <c r="BM3438" s="35"/>
      <c r="BN3438" s="86"/>
      <c r="BO3438" s="35"/>
      <c r="BP3438" s="35"/>
      <c r="BQ3438" s="35"/>
      <c r="BR3438" s="35"/>
      <c r="BS3438" s="35"/>
      <c r="BT3438" s="35"/>
      <c r="BU3438" s="35"/>
      <c r="BV3438" s="35"/>
      <c r="BW3438" s="35"/>
      <c r="BX3438" s="35"/>
      <c r="BY3438" s="35"/>
      <c r="BZ3438" s="35"/>
      <c r="CA3438" s="35"/>
      <c r="CB3438" s="35"/>
      <c r="CC3438" s="35"/>
      <c r="CD3438" s="35"/>
      <c r="CE3438" s="35"/>
      <c r="CF3438" s="35"/>
      <c r="CG3438" s="35"/>
      <c r="CH3438" s="35"/>
    </row>
    <row r="3439" spans="1:86" ht="15.6" x14ac:dyDescent="0.3">
      <c r="A3439" s="35"/>
      <c r="B3439" s="86"/>
      <c r="C3439" s="35"/>
      <c r="D3439" s="35"/>
      <c r="E3439" s="35"/>
      <c r="F3439" s="35"/>
      <c r="G3439" s="35"/>
      <c r="H3439" s="35"/>
      <c r="I3439" s="35"/>
      <c r="J3439" s="35"/>
      <c r="K3439" s="35"/>
      <c r="L3439" s="35"/>
      <c r="M3439" s="35"/>
      <c r="N3439" s="35"/>
      <c r="O3439" s="35"/>
      <c r="P3439" s="35"/>
      <c r="Q3439" s="35"/>
      <c r="R3439" s="35"/>
      <c r="S3439" s="35"/>
      <c r="T3439" s="17">
        <f t="shared" si="7657"/>
        <v>49455</v>
      </c>
      <c r="U3439" s="216">
        <f t="shared" si="7650"/>
        <v>6</v>
      </c>
      <c r="V3439" s="216">
        <f t="shared" si="7657"/>
        <v>3434</v>
      </c>
      <c r="W3439" s="16">
        <f t="shared" si="7664"/>
        <v>9.4082191780821915</v>
      </c>
      <c r="X3439" s="16" t="e">
        <f>IF(Template!$F$7="Linear interpolation",LinInterp($I$5:$I$22,$G$5:$G$22,W3439),CubicSpline($I$5:$I$22,$G$5:$G$22,W3439))</f>
        <v>#VALUE!</v>
      </c>
      <c r="Y3439" s="221" t="e">
        <f t="shared" si="7651"/>
        <v>#VALUE!</v>
      </c>
      <c r="Z3439" s="221" t="e">
        <f>Y3439/PRODUCT($AA$6:AA3438)</f>
        <v>#VALUE!</v>
      </c>
      <c r="AA3439" s="16" t="e">
        <f t="shared" si="7658"/>
        <v>#VALUE!</v>
      </c>
      <c r="AB3439" s="10" t="e">
        <f t="shared" si="7659"/>
        <v>#VALUE!</v>
      </c>
      <c r="AC3439" s="90">
        <f t="shared" si="7652"/>
        <v>3439</v>
      </c>
      <c r="AD3439" s="17">
        <f t="shared" si="7660"/>
        <v>49432</v>
      </c>
      <c r="AE3439" s="16" t="e">
        <f t="shared" si="7653"/>
        <v>#VALUE!</v>
      </c>
      <c r="AF3439" s="10">
        <f ca="1">IFERROR(AVERAGE(INDIRECT("AE"&amp;AC3439-Template!$F$10+1):INDIRECT("AE"&amp;AC3439)),0)</f>
        <v>0</v>
      </c>
      <c r="AG3439" s="35"/>
      <c r="AH3439" s="86"/>
      <c r="AI3439" s="35"/>
      <c r="AJ3439" s="35"/>
      <c r="AK3439" s="35"/>
      <c r="AL3439" s="35"/>
      <c r="AM3439" s="35"/>
      <c r="AN3439" s="35"/>
      <c r="AO3439" s="35"/>
      <c r="AP3439" s="35"/>
      <c r="AQ3439" s="35"/>
      <c r="AR3439" s="35"/>
      <c r="AS3439" s="35"/>
      <c r="AT3439" s="35"/>
      <c r="AU3439" s="35"/>
      <c r="AV3439" s="35"/>
      <c r="AW3439" s="35"/>
      <c r="AX3439" s="35"/>
      <c r="AY3439" s="35"/>
      <c r="AZ3439" s="17">
        <f t="shared" ref="AZ3439" si="7747">AZ3438+1</f>
        <v>49455</v>
      </c>
      <c r="BA3439" s="216">
        <f t="shared" si="7676"/>
        <v>6</v>
      </c>
      <c r="BB3439" s="216">
        <f t="shared" ref="BB3439" si="7748">BB3438+1</f>
        <v>3434</v>
      </c>
      <c r="BC3439" s="16">
        <f t="shared" si="7678"/>
        <v>9.4082191780821915</v>
      </c>
      <c r="BD3439" s="16">
        <f>IF(Template!$F$7="Linear interpolation",LinInterp($AO$5:$AO$18,$AM$5:$AM$18,BC3439),CubicSpline($AO$5:$AO$18,$AM$5:$AM$18,BC3439))</f>
        <v>14.149916313295261</v>
      </c>
      <c r="BE3439" s="221">
        <f t="shared" si="7613"/>
        <v>3.473305771868652</v>
      </c>
      <c r="BF3439" s="221">
        <f>BE3439/PRODUCT($BG$6:BG3438)</f>
        <v>1.0003626450793126</v>
      </c>
      <c r="BG3439" s="16">
        <f t="shared" si="7679"/>
        <v>1.0003626446007392</v>
      </c>
      <c r="BH3439" s="10">
        <f t="shared" si="7680"/>
        <v>13.236527926980934</v>
      </c>
      <c r="BI3439" s="90"/>
      <c r="BJ3439" s="17">
        <f t="shared" si="7663"/>
        <v>49432</v>
      </c>
      <c r="BK3439" s="16">
        <f t="shared" si="7656"/>
        <v>13.236127247914119</v>
      </c>
      <c r="BL3439" s="10">
        <f ca="1">IFERROR(AVERAGE(INDIRECT("BK"&amp;AC3439-Template!$F$10+1):INDIRECT("BK"&amp;AC3439)),0)</f>
        <v>13.235844015824032</v>
      </c>
      <c r="BM3439" s="35"/>
      <c r="BN3439" s="86"/>
      <c r="BO3439" s="35"/>
      <c r="BP3439" s="35"/>
      <c r="BQ3439" s="35"/>
      <c r="BR3439" s="35"/>
      <c r="BS3439" s="35"/>
      <c r="BT3439" s="35"/>
      <c r="BU3439" s="35"/>
      <c r="BV3439" s="35"/>
      <c r="BW3439" s="35"/>
      <c r="BX3439" s="35"/>
      <c r="BY3439" s="35"/>
      <c r="BZ3439" s="35"/>
      <c r="CA3439" s="35"/>
      <c r="CB3439" s="35"/>
      <c r="CC3439" s="35"/>
      <c r="CD3439" s="35"/>
      <c r="CE3439" s="35"/>
      <c r="CF3439" s="35"/>
      <c r="CG3439" s="35"/>
      <c r="CH3439" s="35"/>
    </row>
    <row r="3440" spans="1:86" ht="15.6" x14ac:dyDescent="0.3">
      <c r="A3440" s="35"/>
      <c r="B3440" s="86"/>
      <c r="C3440" s="35"/>
      <c r="D3440" s="35"/>
      <c r="E3440" s="35"/>
      <c r="F3440" s="35"/>
      <c r="G3440" s="35"/>
      <c r="H3440" s="35"/>
      <c r="I3440" s="35"/>
      <c r="J3440" s="35"/>
      <c r="K3440" s="35"/>
      <c r="L3440" s="35"/>
      <c r="M3440" s="35"/>
      <c r="N3440" s="35"/>
      <c r="O3440" s="35"/>
      <c r="P3440" s="35"/>
      <c r="Q3440" s="35"/>
      <c r="R3440" s="35"/>
      <c r="S3440" s="35"/>
      <c r="T3440" s="17">
        <f t="shared" si="7657"/>
        <v>49456</v>
      </c>
      <c r="U3440" s="216">
        <f t="shared" si="7650"/>
        <v>7</v>
      </c>
      <c r="V3440" s="216">
        <f t="shared" si="7657"/>
        <v>3435</v>
      </c>
      <c r="W3440" s="16">
        <f t="shared" si="7664"/>
        <v>9.4109589041095898</v>
      </c>
      <c r="X3440" s="16" t="e">
        <f>IF(Template!$F$7="Linear interpolation",LinInterp($I$5:$I$22,$G$5:$G$22,W3440),CubicSpline($I$5:$I$22,$G$5:$G$22,W3440))</f>
        <v>#VALUE!</v>
      </c>
      <c r="Y3440" s="221" t="e">
        <f t="shared" si="7651"/>
        <v>#VALUE!</v>
      </c>
      <c r="Z3440" s="221" t="e">
        <f>Y3440/PRODUCT($AA$6:AA3439)</f>
        <v>#VALUE!</v>
      </c>
      <c r="AA3440" s="16" t="e">
        <f t="shared" si="7658"/>
        <v>#VALUE!</v>
      </c>
      <c r="AB3440" s="10" t="e">
        <f t="shared" si="7659"/>
        <v>#VALUE!</v>
      </c>
      <c r="AC3440" s="90">
        <f t="shared" si="7652"/>
        <v>3440</v>
      </c>
      <c r="AD3440" s="17">
        <f t="shared" si="7660"/>
        <v>49433</v>
      </c>
      <c r="AE3440" s="16" t="e">
        <f t="shared" si="7653"/>
        <v>#VALUE!</v>
      </c>
      <c r="AF3440" s="10">
        <f ca="1">IFERROR(AVERAGE(INDIRECT("AE"&amp;AC3440-Template!$F$10+1):INDIRECT("AE"&amp;AC3440)),0)</f>
        <v>0</v>
      </c>
      <c r="AG3440" s="35"/>
      <c r="AH3440" s="86"/>
      <c r="AI3440" s="35"/>
      <c r="AJ3440" s="35"/>
      <c r="AK3440" s="35"/>
      <c r="AL3440" s="35"/>
      <c r="AM3440" s="35"/>
      <c r="AN3440" s="35"/>
      <c r="AO3440" s="35"/>
      <c r="AP3440" s="35"/>
      <c r="AQ3440" s="35"/>
      <c r="AR3440" s="35"/>
      <c r="AS3440" s="35"/>
      <c r="AT3440" s="35"/>
      <c r="AU3440" s="35"/>
      <c r="AV3440" s="35"/>
      <c r="AW3440" s="35"/>
      <c r="AX3440" s="35"/>
      <c r="AY3440" s="35"/>
      <c r="AZ3440" s="17">
        <f t="shared" ref="AZ3440" si="7749">AZ3439+1</f>
        <v>49456</v>
      </c>
      <c r="BA3440" s="216">
        <f t="shared" si="7676"/>
        <v>7</v>
      </c>
      <c r="BB3440" s="216">
        <f t="shared" ref="BB3440" si="7750">BB3439+1</f>
        <v>3435</v>
      </c>
      <c r="BC3440" s="16">
        <f t="shared" si="7678"/>
        <v>9.4109589041095898</v>
      </c>
      <c r="BD3440" s="16">
        <f>IF(Template!$F$7="Linear interpolation",LinInterp($AO$5:$AO$18,$AM$5:$AM$18,BC3440),CubicSpline($AO$5:$AO$18,$AM$5:$AM$18,BC3440))</f>
        <v>14.149916286012692</v>
      </c>
      <c r="BE3440" s="221">
        <f t="shared" si="7613"/>
        <v>3.4745653507717713</v>
      </c>
      <c r="BF3440" s="221">
        <f>BE3440/PRODUCT($BG$6:BG3439)</f>
        <v>1.0003626460346662</v>
      </c>
      <c r="BG3440" s="16">
        <f t="shared" si="7679"/>
        <v>1.0003626446007392</v>
      </c>
      <c r="BH3440" s="10">
        <f t="shared" si="7680"/>
        <v>13.236527926980934</v>
      </c>
      <c r="BI3440" s="90"/>
      <c r="BJ3440" s="17">
        <f t="shared" si="7663"/>
        <v>49433</v>
      </c>
      <c r="BK3440" s="16">
        <f t="shared" si="7656"/>
        <v>13.236146133399519</v>
      </c>
      <c r="BL3440" s="10">
        <f ca="1">IFERROR(AVERAGE(INDIRECT("BK"&amp;AC3440-Template!$F$10+1):INDIRECT("BK"&amp;AC3440)),0)</f>
        <v>13.235863807102925</v>
      </c>
      <c r="BM3440" s="35"/>
      <c r="BN3440" s="86"/>
      <c r="BO3440" s="35"/>
      <c r="BP3440" s="35"/>
      <c r="BQ3440" s="35"/>
      <c r="BR3440" s="35"/>
      <c r="BS3440" s="35"/>
      <c r="BT3440" s="35"/>
      <c r="BU3440" s="35"/>
      <c r="BV3440" s="35"/>
      <c r="BW3440" s="35"/>
      <c r="BX3440" s="35"/>
      <c r="BY3440" s="35"/>
      <c r="BZ3440" s="35"/>
      <c r="CA3440" s="35"/>
      <c r="CB3440" s="35"/>
      <c r="CC3440" s="35"/>
      <c r="CD3440" s="35"/>
      <c r="CE3440" s="35"/>
      <c r="CF3440" s="35"/>
      <c r="CG3440" s="35"/>
      <c r="CH3440" s="35"/>
    </row>
    <row r="3441" spans="1:86" ht="15.6" x14ac:dyDescent="0.3">
      <c r="A3441" s="35"/>
      <c r="B3441" s="86"/>
      <c r="C3441" s="35"/>
      <c r="D3441" s="35"/>
      <c r="E3441" s="35"/>
      <c r="F3441" s="35"/>
      <c r="G3441" s="35"/>
      <c r="H3441" s="35"/>
      <c r="I3441" s="35"/>
      <c r="J3441" s="35"/>
      <c r="K3441" s="35"/>
      <c r="L3441" s="35"/>
      <c r="M3441" s="35"/>
      <c r="N3441" s="35"/>
      <c r="O3441" s="35"/>
      <c r="P3441" s="35"/>
      <c r="Q3441" s="35"/>
      <c r="R3441" s="35"/>
      <c r="S3441" s="35"/>
      <c r="T3441" s="17">
        <f t="shared" si="7657"/>
        <v>49457</v>
      </c>
      <c r="U3441" s="216">
        <f t="shared" si="7650"/>
        <v>1</v>
      </c>
      <c r="V3441" s="216">
        <f t="shared" si="7657"/>
        <v>3436</v>
      </c>
      <c r="W3441" s="16">
        <f t="shared" si="7664"/>
        <v>9.4136986301369863</v>
      </c>
      <c r="X3441" s="16" t="e">
        <f>IF(Template!$F$7="Linear interpolation",LinInterp($I$5:$I$22,$G$5:$G$22,W3441),CubicSpline($I$5:$I$22,$G$5:$G$22,W3441))</f>
        <v>#VALUE!</v>
      </c>
      <c r="Y3441" s="221" t="e">
        <f t="shared" si="7651"/>
        <v>#VALUE!</v>
      </c>
      <c r="Z3441" s="221" t="e">
        <f>Y3441/PRODUCT($AA$6:AA3440)</f>
        <v>#VALUE!</v>
      </c>
      <c r="AA3441" s="16" t="e">
        <f t="shared" si="7658"/>
        <v>#VALUE!</v>
      </c>
      <c r="AB3441" s="10" t="e">
        <f t="shared" si="7659"/>
        <v>#VALUE!</v>
      </c>
      <c r="AC3441" s="90">
        <f t="shared" si="7652"/>
        <v>3441</v>
      </c>
      <c r="AD3441" s="17">
        <f t="shared" si="7660"/>
        <v>49434</v>
      </c>
      <c r="AE3441" s="16" t="e">
        <f t="shared" si="7653"/>
        <v>#VALUE!</v>
      </c>
      <c r="AF3441" s="10">
        <f ca="1">IFERROR(AVERAGE(INDIRECT("AE"&amp;AC3441-Template!$F$10+1):INDIRECT("AE"&amp;AC3441)),0)</f>
        <v>0</v>
      </c>
      <c r="AG3441" s="35"/>
      <c r="AH3441" s="86"/>
      <c r="AI3441" s="35"/>
      <c r="AJ3441" s="35"/>
      <c r="AK3441" s="35"/>
      <c r="AL3441" s="35"/>
      <c r="AM3441" s="35"/>
      <c r="AN3441" s="35"/>
      <c r="AO3441" s="35"/>
      <c r="AP3441" s="35"/>
      <c r="AQ3441" s="35"/>
      <c r="AR3441" s="35"/>
      <c r="AS3441" s="35"/>
      <c r="AT3441" s="35"/>
      <c r="AU3441" s="35"/>
      <c r="AV3441" s="35"/>
      <c r="AW3441" s="35"/>
      <c r="AX3441" s="35"/>
      <c r="AY3441" s="35"/>
      <c r="AZ3441" s="17">
        <f t="shared" ref="AZ3441" si="7751">AZ3440+1</f>
        <v>49457</v>
      </c>
      <c r="BA3441" s="216">
        <f t="shared" si="7676"/>
        <v>1</v>
      </c>
      <c r="BB3441" s="216">
        <f t="shared" ref="BB3441" si="7752">BB3440+1</f>
        <v>3436</v>
      </c>
      <c r="BC3441" s="16">
        <f t="shared" si="7678"/>
        <v>9.4136986301369863</v>
      </c>
      <c r="BD3441" s="16">
        <f>IF(Template!$F$7="Linear interpolation",LinInterp($AO$5:$AO$18,$AM$5:$AM$18,BC3441),CubicSpline($AO$5:$AO$18,$AM$5:$AM$18,BC3441))</f>
        <v>14.149916264503501</v>
      </c>
      <c r="BE3441" s="221">
        <f t="shared" si="7613"/>
        <v>3.4758253881059287</v>
      </c>
      <c r="BF3441" s="221">
        <f>BE3441/PRODUCT($BG$6:BG3440)</f>
        <v>1.0003626474649989</v>
      </c>
      <c r="BG3441" s="16">
        <f t="shared" si="7679"/>
        <v>1.0003626474649989</v>
      </c>
      <c r="BH3441" s="10">
        <f t="shared" si="7680"/>
        <v>13.236632472460652</v>
      </c>
      <c r="BI3441" s="90"/>
      <c r="BJ3441" s="17">
        <f t="shared" si="7663"/>
        <v>49434</v>
      </c>
      <c r="BK3441" s="16">
        <f t="shared" si="7656"/>
        <v>13.236146133399519</v>
      </c>
      <c r="BL3441" s="10">
        <f ca="1">IFERROR(AVERAGE(INDIRECT("BK"&amp;AC3441-Template!$F$10+1):INDIRECT("BK"&amp;AC3441)),0)</f>
        <v>13.23588290890085</v>
      </c>
      <c r="BM3441" s="35"/>
      <c r="BN3441" s="86"/>
      <c r="BO3441" s="35"/>
      <c r="BP3441" s="35"/>
      <c r="BQ3441" s="35"/>
      <c r="BR3441" s="35"/>
      <c r="BS3441" s="35"/>
      <c r="BT3441" s="35"/>
      <c r="BU3441" s="35"/>
      <c r="BV3441" s="35"/>
      <c r="BW3441" s="35"/>
      <c r="BX3441" s="35"/>
      <c r="BY3441" s="35"/>
      <c r="BZ3441" s="35"/>
      <c r="CA3441" s="35"/>
      <c r="CB3441" s="35"/>
      <c r="CC3441" s="35"/>
      <c r="CD3441" s="35"/>
      <c r="CE3441" s="35"/>
      <c r="CF3441" s="35"/>
      <c r="CG3441" s="35"/>
      <c r="CH3441" s="35"/>
    </row>
    <row r="3442" spans="1:86" ht="15.6" x14ac:dyDescent="0.3">
      <c r="A3442" s="35"/>
      <c r="B3442" s="86"/>
      <c r="C3442" s="35"/>
      <c r="D3442" s="35"/>
      <c r="E3442" s="35"/>
      <c r="F3442" s="35"/>
      <c r="G3442" s="35"/>
      <c r="H3442" s="35"/>
      <c r="I3442" s="35"/>
      <c r="J3442" s="35"/>
      <c r="K3442" s="35"/>
      <c r="L3442" s="35"/>
      <c r="M3442" s="35"/>
      <c r="N3442" s="35"/>
      <c r="O3442" s="35"/>
      <c r="P3442" s="35"/>
      <c r="Q3442" s="35"/>
      <c r="R3442" s="35"/>
      <c r="S3442" s="35"/>
      <c r="T3442" s="17">
        <f t="shared" si="7657"/>
        <v>49458</v>
      </c>
      <c r="U3442" s="216">
        <f t="shared" si="7650"/>
        <v>2</v>
      </c>
      <c r="V3442" s="216">
        <f t="shared" si="7657"/>
        <v>3437</v>
      </c>
      <c r="W3442" s="16">
        <f t="shared" si="7664"/>
        <v>9.4164383561643827</v>
      </c>
      <c r="X3442" s="16" t="e">
        <f>IF(Template!$F$7="Linear interpolation",LinInterp($I$5:$I$22,$G$5:$G$22,W3442),CubicSpline($I$5:$I$22,$G$5:$G$22,W3442))</f>
        <v>#VALUE!</v>
      </c>
      <c r="Y3442" s="221" t="e">
        <f t="shared" si="7651"/>
        <v>#VALUE!</v>
      </c>
      <c r="Z3442" s="221" t="e">
        <f>Y3442/PRODUCT($AA$6:AA3441)</f>
        <v>#VALUE!</v>
      </c>
      <c r="AA3442" s="16" t="e">
        <f t="shared" si="7658"/>
        <v>#VALUE!</v>
      </c>
      <c r="AB3442" s="10" t="e">
        <f t="shared" si="7659"/>
        <v>#VALUE!</v>
      </c>
      <c r="AC3442" s="90">
        <f t="shared" si="7652"/>
        <v>3442</v>
      </c>
      <c r="AD3442" s="17">
        <f t="shared" si="7660"/>
        <v>49435</v>
      </c>
      <c r="AE3442" s="16" t="e">
        <f t="shared" si="7653"/>
        <v>#VALUE!</v>
      </c>
      <c r="AF3442" s="10">
        <f ca="1">IFERROR(AVERAGE(INDIRECT("AE"&amp;AC3442-Template!$F$10+1):INDIRECT("AE"&amp;AC3442)),0)</f>
        <v>0</v>
      </c>
      <c r="AG3442" s="35"/>
      <c r="AH3442" s="86"/>
      <c r="AI3442" s="35"/>
      <c r="AJ3442" s="35"/>
      <c r="AK3442" s="35"/>
      <c r="AL3442" s="35"/>
      <c r="AM3442" s="35"/>
      <c r="AN3442" s="35"/>
      <c r="AO3442" s="35"/>
      <c r="AP3442" s="35"/>
      <c r="AQ3442" s="35"/>
      <c r="AR3442" s="35"/>
      <c r="AS3442" s="35"/>
      <c r="AT3442" s="35"/>
      <c r="AU3442" s="35"/>
      <c r="AV3442" s="35"/>
      <c r="AW3442" s="35"/>
      <c r="AX3442" s="35"/>
      <c r="AY3442" s="35"/>
      <c r="AZ3442" s="17">
        <f t="shared" ref="AZ3442" si="7753">AZ3441+1</f>
        <v>49458</v>
      </c>
      <c r="BA3442" s="216">
        <f t="shared" si="7676"/>
        <v>2</v>
      </c>
      <c r="BB3442" s="216">
        <f t="shared" ref="BB3442" si="7754">BB3441+1</f>
        <v>3437</v>
      </c>
      <c r="BC3442" s="16">
        <f t="shared" si="7678"/>
        <v>9.4164383561643827</v>
      </c>
      <c r="BD3442" s="16">
        <f>IF(Template!$F$7="Linear interpolation",LinInterp($AO$5:$AO$18,$AM$5:$AM$18,BC3442),CubicSpline($AO$5:$AO$18,$AM$5:$AM$18,BC3442))</f>
        <v>14.149916248740835</v>
      </c>
      <c r="BE3442" s="221">
        <f t="shared" si="7613"/>
        <v>3.4770858840323196</v>
      </c>
      <c r="BF3442" s="221">
        <f>BE3442/PRODUCT($BG$6:BG3441)</f>
        <v>1.0003626465042532</v>
      </c>
      <c r="BG3442" s="16">
        <f t="shared" si="7679"/>
        <v>1.0003626465042532</v>
      </c>
      <c r="BH3442" s="10">
        <f t="shared" si="7680"/>
        <v>13.236597405242412</v>
      </c>
      <c r="BI3442" s="90"/>
      <c r="BJ3442" s="17">
        <f t="shared" si="7663"/>
        <v>49435</v>
      </c>
      <c r="BK3442" s="16">
        <f t="shared" si="7656"/>
        <v>13.236146133399519</v>
      </c>
      <c r="BL3442" s="10">
        <f ca="1">IFERROR(AVERAGE(INDIRECT("BK"&amp;AC3442-Template!$F$10+1):INDIRECT("BK"&amp;AC3442)),0)</f>
        <v>13.235901323245034</v>
      </c>
      <c r="BM3442" s="35"/>
      <c r="BN3442" s="86"/>
      <c r="BO3442" s="35"/>
      <c r="BP3442" s="35"/>
      <c r="BQ3442" s="35"/>
      <c r="BR3442" s="35"/>
      <c r="BS3442" s="35"/>
      <c r="BT3442" s="35"/>
      <c r="BU3442" s="35"/>
      <c r="BV3442" s="35"/>
      <c r="BW3442" s="35"/>
      <c r="BX3442" s="35"/>
      <c r="BY3442" s="35"/>
      <c r="BZ3442" s="35"/>
      <c r="CA3442" s="35"/>
      <c r="CB3442" s="35"/>
      <c r="CC3442" s="35"/>
      <c r="CD3442" s="35"/>
      <c r="CE3442" s="35"/>
      <c r="CF3442" s="35"/>
      <c r="CG3442" s="35"/>
      <c r="CH3442" s="35"/>
    </row>
    <row r="3443" spans="1:86" ht="15.6" x14ac:dyDescent="0.3">
      <c r="A3443" s="35"/>
      <c r="B3443" s="86"/>
      <c r="C3443" s="35"/>
      <c r="D3443" s="35"/>
      <c r="E3443" s="35"/>
      <c r="F3443" s="35"/>
      <c r="G3443" s="35"/>
      <c r="H3443" s="35"/>
      <c r="I3443" s="35"/>
      <c r="J3443" s="35"/>
      <c r="K3443" s="35"/>
      <c r="L3443" s="35"/>
      <c r="M3443" s="35"/>
      <c r="N3443" s="35"/>
      <c r="O3443" s="35"/>
      <c r="P3443" s="35"/>
      <c r="Q3443" s="35"/>
      <c r="R3443" s="35"/>
      <c r="S3443" s="35"/>
      <c r="T3443" s="17">
        <f t="shared" si="7657"/>
        <v>49459</v>
      </c>
      <c r="U3443" s="216">
        <f t="shared" si="7650"/>
        <v>3</v>
      </c>
      <c r="V3443" s="216">
        <f t="shared" si="7657"/>
        <v>3438</v>
      </c>
      <c r="W3443" s="16">
        <f t="shared" si="7664"/>
        <v>9.419178082191781</v>
      </c>
      <c r="X3443" s="16" t="e">
        <f>IF(Template!$F$7="Linear interpolation",LinInterp($I$5:$I$22,$G$5:$G$22,W3443),CubicSpline($I$5:$I$22,$G$5:$G$22,W3443))</f>
        <v>#VALUE!</v>
      </c>
      <c r="Y3443" s="221" t="e">
        <f t="shared" si="7651"/>
        <v>#VALUE!</v>
      </c>
      <c r="Z3443" s="221" t="e">
        <f>Y3443/PRODUCT($AA$6:AA3442)</f>
        <v>#VALUE!</v>
      </c>
      <c r="AA3443" s="16" t="e">
        <f t="shared" si="7658"/>
        <v>#VALUE!</v>
      </c>
      <c r="AB3443" s="10" t="e">
        <f t="shared" si="7659"/>
        <v>#VALUE!</v>
      </c>
      <c r="AC3443" s="90">
        <f t="shared" si="7652"/>
        <v>3443</v>
      </c>
      <c r="AD3443" s="17">
        <f t="shared" si="7660"/>
        <v>49436</v>
      </c>
      <c r="AE3443" s="16" t="e">
        <f t="shared" si="7653"/>
        <v>#VALUE!</v>
      </c>
      <c r="AF3443" s="10">
        <f ca="1">IFERROR(AVERAGE(INDIRECT("AE"&amp;AC3443-Template!$F$10+1):INDIRECT("AE"&amp;AC3443)),0)</f>
        <v>0</v>
      </c>
      <c r="AG3443" s="35"/>
      <c r="AH3443" s="86"/>
      <c r="AI3443" s="35"/>
      <c r="AJ3443" s="35"/>
      <c r="AK3443" s="35"/>
      <c r="AL3443" s="35"/>
      <c r="AM3443" s="35"/>
      <c r="AN3443" s="35"/>
      <c r="AO3443" s="35"/>
      <c r="AP3443" s="35"/>
      <c r="AQ3443" s="35"/>
      <c r="AR3443" s="35"/>
      <c r="AS3443" s="35"/>
      <c r="AT3443" s="35"/>
      <c r="AU3443" s="35"/>
      <c r="AV3443" s="35"/>
      <c r="AW3443" s="35"/>
      <c r="AX3443" s="35"/>
      <c r="AY3443" s="35"/>
      <c r="AZ3443" s="17">
        <f t="shared" ref="AZ3443" si="7755">AZ3442+1</f>
        <v>49459</v>
      </c>
      <c r="BA3443" s="216">
        <f t="shared" si="7676"/>
        <v>3</v>
      </c>
      <c r="BB3443" s="216">
        <f t="shared" ref="BB3443" si="7756">BB3442+1</f>
        <v>3438</v>
      </c>
      <c r="BC3443" s="16">
        <f t="shared" si="7678"/>
        <v>9.419178082191781</v>
      </c>
      <c r="BD3443" s="16">
        <f>IF(Template!$F$7="Linear interpolation",LinInterp($AO$5:$AO$18,$AM$5:$AM$18,BC3443),CubicSpline($AO$5:$AO$18,$AM$5:$AM$18,BC3443))</f>
        <v>14.149916238697841</v>
      </c>
      <c r="BE3443" s="221">
        <f t="shared" ref="BE3443:BE3506" si="7757">(1+(BD3443/100))^BC3443</f>
        <v>3.4783468387121661</v>
      </c>
      <c r="BF3443" s="221">
        <f>BE3443/PRODUCT($BG$6:BG3442)</f>
        <v>1.0003626469756288</v>
      </c>
      <c r="BG3443" s="16">
        <f t="shared" si="7679"/>
        <v>1.0003626469756288</v>
      </c>
      <c r="BH3443" s="10">
        <f t="shared" si="7680"/>
        <v>13.236614610452001</v>
      </c>
      <c r="BI3443" s="90"/>
      <c r="BJ3443" s="17">
        <f t="shared" si="7663"/>
        <v>49436</v>
      </c>
      <c r="BK3443" s="16">
        <f t="shared" si="7656"/>
        <v>13.236258811006319</v>
      </c>
      <c r="BL3443" s="10">
        <f ca="1">IFERROR(AVERAGE(INDIRECT("BK"&amp;AC3443-Template!$F$10+1):INDIRECT("BK"&amp;AC3443)),0)</f>
        <v>13.235923493509452</v>
      </c>
      <c r="BM3443" s="35"/>
      <c r="BN3443" s="86"/>
      <c r="BO3443" s="35"/>
      <c r="BP3443" s="35"/>
      <c r="BQ3443" s="35"/>
      <c r="BR3443" s="35"/>
      <c r="BS3443" s="35"/>
      <c r="BT3443" s="35"/>
      <c r="BU3443" s="35"/>
      <c r="BV3443" s="35"/>
      <c r="BW3443" s="35"/>
      <c r="BX3443" s="35"/>
      <c r="BY3443" s="35"/>
      <c r="BZ3443" s="35"/>
      <c r="CA3443" s="35"/>
      <c r="CB3443" s="35"/>
      <c r="CC3443" s="35"/>
      <c r="CD3443" s="35"/>
      <c r="CE3443" s="35"/>
      <c r="CF3443" s="35"/>
      <c r="CG3443" s="35"/>
      <c r="CH3443" s="35"/>
    </row>
    <row r="3444" spans="1:86" ht="15.6" x14ac:dyDescent="0.3">
      <c r="A3444" s="35"/>
      <c r="B3444" s="86"/>
      <c r="C3444" s="35"/>
      <c r="D3444" s="35"/>
      <c r="E3444" s="35"/>
      <c r="F3444" s="35"/>
      <c r="G3444" s="35"/>
      <c r="H3444" s="35"/>
      <c r="I3444" s="35"/>
      <c r="J3444" s="35"/>
      <c r="K3444" s="35"/>
      <c r="L3444" s="35"/>
      <c r="M3444" s="35"/>
      <c r="N3444" s="35"/>
      <c r="O3444" s="35"/>
      <c r="P3444" s="35"/>
      <c r="Q3444" s="35"/>
      <c r="R3444" s="35"/>
      <c r="S3444" s="35"/>
      <c r="T3444" s="17">
        <f t="shared" si="7657"/>
        <v>49460</v>
      </c>
      <c r="U3444" s="216">
        <f t="shared" si="7650"/>
        <v>4</v>
      </c>
      <c r="V3444" s="216">
        <f t="shared" si="7657"/>
        <v>3439</v>
      </c>
      <c r="W3444" s="16">
        <f t="shared" si="7664"/>
        <v>9.4219178082191775</v>
      </c>
      <c r="X3444" s="16" t="e">
        <f>IF(Template!$F$7="Linear interpolation",LinInterp($I$5:$I$22,$G$5:$G$22,W3444),CubicSpline($I$5:$I$22,$G$5:$G$22,W3444))</f>
        <v>#VALUE!</v>
      </c>
      <c r="Y3444" s="221" t="e">
        <f t="shared" si="7651"/>
        <v>#VALUE!</v>
      </c>
      <c r="Z3444" s="221" t="e">
        <f>Y3444/PRODUCT($AA$6:AA3443)</f>
        <v>#VALUE!</v>
      </c>
      <c r="AA3444" s="16" t="e">
        <f t="shared" si="7658"/>
        <v>#VALUE!</v>
      </c>
      <c r="AB3444" s="10" t="e">
        <f t="shared" si="7659"/>
        <v>#VALUE!</v>
      </c>
      <c r="AC3444" s="90">
        <f t="shared" si="7652"/>
        <v>3444</v>
      </c>
      <c r="AD3444" s="17">
        <f t="shared" si="7660"/>
        <v>49437</v>
      </c>
      <c r="AE3444" s="16" t="e">
        <f t="shared" si="7653"/>
        <v>#VALUE!</v>
      </c>
      <c r="AF3444" s="10">
        <f ca="1">IFERROR(AVERAGE(INDIRECT("AE"&amp;AC3444-Template!$F$10+1):INDIRECT("AE"&amp;AC3444)),0)</f>
        <v>0</v>
      </c>
      <c r="AG3444" s="35"/>
      <c r="AH3444" s="86"/>
      <c r="AI3444" s="35"/>
      <c r="AJ3444" s="35"/>
      <c r="AK3444" s="35"/>
      <c r="AL3444" s="35"/>
      <c r="AM3444" s="35"/>
      <c r="AN3444" s="35"/>
      <c r="AO3444" s="35"/>
      <c r="AP3444" s="35"/>
      <c r="AQ3444" s="35"/>
      <c r="AR3444" s="35"/>
      <c r="AS3444" s="35"/>
      <c r="AT3444" s="35"/>
      <c r="AU3444" s="35"/>
      <c r="AV3444" s="35"/>
      <c r="AW3444" s="35"/>
      <c r="AX3444" s="35"/>
      <c r="AY3444" s="35"/>
      <c r="AZ3444" s="17">
        <f t="shared" ref="AZ3444" si="7758">AZ3443+1</f>
        <v>49460</v>
      </c>
      <c r="BA3444" s="216">
        <f t="shared" si="7676"/>
        <v>4</v>
      </c>
      <c r="BB3444" s="216">
        <f t="shared" ref="BB3444" si="7759">BB3443+1</f>
        <v>3439</v>
      </c>
      <c r="BC3444" s="16">
        <f t="shared" si="7678"/>
        <v>9.4219178082191775</v>
      </c>
      <c r="BD3444" s="16">
        <f>IF(Template!$F$7="Linear interpolation",LinInterp($AO$5:$AO$18,$AM$5:$AM$18,BC3444),CubicSpline($AO$5:$AO$18,$AM$5:$AM$18,BC3444))</f>
        <v>14.149916234347668</v>
      </c>
      <c r="BE3444" s="221">
        <f t="shared" si="7757"/>
        <v>3.4796082523067584</v>
      </c>
      <c r="BF3444" s="221">
        <f>BE3444/PRODUCT($BG$6:BG3443)</f>
        <v>1.0003626474452041</v>
      </c>
      <c r="BG3444" s="16">
        <f t="shared" si="7679"/>
        <v>1.0003626474452041</v>
      </c>
      <c r="BH3444" s="10">
        <f t="shared" si="7680"/>
        <v>13.236631749949268</v>
      </c>
      <c r="BI3444" s="90"/>
      <c r="BJ3444" s="17">
        <f t="shared" si="7663"/>
        <v>49437</v>
      </c>
      <c r="BK3444" s="16">
        <f t="shared" si="7656"/>
        <v>13.236221039751861</v>
      </c>
      <c r="BL3444" s="10">
        <f ca="1">IFERROR(AVERAGE(INDIRECT("BK"&amp;AC3444-Template!$F$10+1):INDIRECT("BK"&amp;AC3444)),0)</f>
        <v>13.235944404732047</v>
      </c>
      <c r="BM3444" s="35"/>
      <c r="BN3444" s="86"/>
      <c r="BO3444" s="35"/>
      <c r="BP3444" s="35"/>
      <c r="BQ3444" s="35"/>
      <c r="BR3444" s="35"/>
      <c r="BS3444" s="35"/>
      <c r="BT3444" s="35"/>
      <c r="BU3444" s="35"/>
      <c r="BV3444" s="35"/>
      <c r="BW3444" s="35"/>
      <c r="BX3444" s="35"/>
      <c r="BY3444" s="35"/>
      <c r="BZ3444" s="35"/>
      <c r="CA3444" s="35"/>
      <c r="CB3444" s="35"/>
      <c r="CC3444" s="35"/>
      <c r="CD3444" s="35"/>
      <c r="CE3444" s="35"/>
      <c r="CF3444" s="35"/>
      <c r="CG3444" s="35"/>
      <c r="CH3444" s="35"/>
    </row>
    <row r="3445" spans="1:86" ht="15.6" x14ac:dyDescent="0.3">
      <c r="A3445" s="35"/>
      <c r="B3445" s="86"/>
      <c r="C3445" s="35"/>
      <c r="D3445" s="35"/>
      <c r="E3445" s="35"/>
      <c r="F3445" s="35"/>
      <c r="G3445" s="35"/>
      <c r="H3445" s="35"/>
      <c r="I3445" s="35"/>
      <c r="J3445" s="35"/>
      <c r="K3445" s="35"/>
      <c r="L3445" s="35"/>
      <c r="M3445" s="35"/>
      <c r="N3445" s="35"/>
      <c r="O3445" s="35"/>
      <c r="P3445" s="35"/>
      <c r="Q3445" s="35"/>
      <c r="R3445" s="35"/>
      <c r="S3445" s="35"/>
      <c r="T3445" s="17">
        <f t="shared" si="7657"/>
        <v>49461</v>
      </c>
      <c r="U3445" s="216">
        <f t="shared" si="7650"/>
        <v>5</v>
      </c>
      <c r="V3445" s="216">
        <f t="shared" si="7657"/>
        <v>3440</v>
      </c>
      <c r="W3445" s="16">
        <f t="shared" si="7664"/>
        <v>9.4246575342465757</v>
      </c>
      <c r="X3445" s="16" t="e">
        <f>IF(Template!$F$7="Linear interpolation",LinInterp($I$5:$I$22,$G$5:$G$22,W3445),CubicSpline($I$5:$I$22,$G$5:$G$22,W3445))</f>
        <v>#VALUE!</v>
      </c>
      <c r="Y3445" s="221" t="e">
        <f t="shared" si="7651"/>
        <v>#VALUE!</v>
      </c>
      <c r="Z3445" s="221" t="e">
        <f>Y3445/PRODUCT($AA$6:AA3444)</f>
        <v>#VALUE!</v>
      </c>
      <c r="AA3445" s="16" t="e">
        <f t="shared" si="7658"/>
        <v>#VALUE!</v>
      </c>
      <c r="AB3445" s="10" t="e">
        <f t="shared" si="7659"/>
        <v>#VALUE!</v>
      </c>
      <c r="AC3445" s="90">
        <f t="shared" si="7652"/>
        <v>3445</v>
      </c>
      <c r="AD3445" s="17">
        <f t="shared" si="7660"/>
        <v>49438</v>
      </c>
      <c r="AE3445" s="16" t="e">
        <f t="shared" si="7653"/>
        <v>#VALUE!</v>
      </c>
      <c r="AF3445" s="10">
        <f ca="1">IFERROR(AVERAGE(INDIRECT("AE"&amp;AC3445-Template!$F$10+1):INDIRECT("AE"&amp;AC3445)),0)</f>
        <v>0</v>
      </c>
      <c r="AG3445" s="35"/>
      <c r="AH3445" s="86"/>
      <c r="AI3445" s="35"/>
      <c r="AJ3445" s="35"/>
      <c r="AK3445" s="35"/>
      <c r="AL3445" s="35"/>
      <c r="AM3445" s="35"/>
      <c r="AN3445" s="35"/>
      <c r="AO3445" s="35"/>
      <c r="AP3445" s="35"/>
      <c r="AQ3445" s="35"/>
      <c r="AR3445" s="35"/>
      <c r="AS3445" s="35"/>
      <c r="AT3445" s="35"/>
      <c r="AU3445" s="35"/>
      <c r="AV3445" s="35"/>
      <c r="AW3445" s="35"/>
      <c r="AX3445" s="35"/>
      <c r="AY3445" s="35"/>
      <c r="AZ3445" s="17">
        <f t="shared" ref="AZ3445" si="7760">AZ3444+1</f>
        <v>49461</v>
      </c>
      <c r="BA3445" s="216">
        <f t="shared" si="7676"/>
        <v>5</v>
      </c>
      <c r="BB3445" s="216">
        <f t="shared" ref="BB3445" si="7761">BB3444+1</f>
        <v>3440</v>
      </c>
      <c r="BC3445" s="16">
        <f t="shared" si="7678"/>
        <v>9.4246575342465757</v>
      </c>
      <c r="BD3445" s="16">
        <f>IF(Template!$F$7="Linear interpolation",LinInterp($AO$5:$AO$18,$AM$5:$AM$18,BC3445),CubicSpline($AO$5:$AO$18,$AM$5:$AM$18,BC3445))</f>
        <v>14.149916235663461</v>
      </c>
      <c r="BE3445" s="221">
        <f t="shared" si="7757"/>
        <v>3.4808701249774034</v>
      </c>
      <c r="BF3445" s="221">
        <f>BE3445/PRODUCT($BG$6:BG3444)</f>
        <v>1.0003626479129677</v>
      </c>
      <c r="BG3445" s="16">
        <f t="shared" si="7679"/>
        <v>1.0003626479129677</v>
      </c>
      <c r="BH3445" s="10">
        <f t="shared" si="7680"/>
        <v>13.236648823320873</v>
      </c>
      <c r="BI3445" s="90"/>
      <c r="BJ3445" s="17">
        <f t="shared" si="7663"/>
        <v>49438</v>
      </c>
      <c r="BK3445" s="16">
        <f t="shared" si="7656"/>
        <v>13.23623960706577</v>
      </c>
      <c r="BL3445" s="10">
        <f ca="1">IFERROR(AVERAGE(INDIRECT("BK"&amp;AC3445-Template!$F$10+1):INDIRECT("BK"&amp;AC3445)),0)</f>
        <v>13.235961830417777</v>
      </c>
      <c r="BM3445" s="35"/>
      <c r="BN3445" s="86"/>
      <c r="BO3445" s="35"/>
      <c r="BP3445" s="35"/>
      <c r="BQ3445" s="35"/>
      <c r="BR3445" s="35"/>
      <c r="BS3445" s="35"/>
      <c r="BT3445" s="35"/>
      <c r="BU3445" s="35"/>
      <c r="BV3445" s="35"/>
      <c r="BW3445" s="35"/>
      <c r="BX3445" s="35"/>
      <c r="BY3445" s="35"/>
      <c r="BZ3445" s="35"/>
      <c r="CA3445" s="35"/>
      <c r="CB3445" s="35"/>
      <c r="CC3445" s="35"/>
      <c r="CD3445" s="35"/>
      <c r="CE3445" s="35"/>
      <c r="CF3445" s="35"/>
      <c r="CG3445" s="35"/>
      <c r="CH3445" s="35"/>
    </row>
    <row r="3446" spans="1:86" ht="15.6" x14ac:dyDescent="0.3">
      <c r="A3446" s="35"/>
      <c r="B3446" s="86"/>
      <c r="C3446" s="35"/>
      <c r="D3446" s="35"/>
      <c r="E3446" s="35"/>
      <c r="F3446" s="35"/>
      <c r="G3446" s="35"/>
      <c r="H3446" s="35"/>
      <c r="I3446" s="35"/>
      <c r="J3446" s="35"/>
      <c r="K3446" s="35"/>
      <c r="L3446" s="35"/>
      <c r="M3446" s="35"/>
      <c r="N3446" s="35"/>
      <c r="O3446" s="35"/>
      <c r="P3446" s="35"/>
      <c r="Q3446" s="35"/>
      <c r="R3446" s="35"/>
      <c r="S3446" s="35"/>
      <c r="T3446" s="17">
        <f t="shared" si="7657"/>
        <v>49462</v>
      </c>
      <c r="U3446" s="216">
        <f t="shared" si="7650"/>
        <v>6</v>
      </c>
      <c r="V3446" s="216">
        <f t="shared" si="7657"/>
        <v>3441</v>
      </c>
      <c r="W3446" s="16">
        <f t="shared" si="7664"/>
        <v>9.4273972602739722</v>
      </c>
      <c r="X3446" s="16" t="e">
        <f>IF(Template!$F$7="Linear interpolation",LinInterp($I$5:$I$22,$G$5:$G$22,W3446),CubicSpline($I$5:$I$22,$G$5:$G$22,W3446))</f>
        <v>#VALUE!</v>
      </c>
      <c r="Y3446" s="221" t="e">
        <f t="shared" si="7651"/>
        <v>#VALUE!</v>
      </c>
      <c r="Z3446" s="221" t="e">
        <f>Y3446/PRODUCT($AA$6:AA3445)</f>
        <v>#VALUE!</v>
      </c>
      <c r="AA3446" s="16" t="e">
        <f t="shared" si="7658"/>
        <v>#VALUE!</v>
      </c>
      <c r="AB3446" s="10" t="e">
        <f t="shared" si="7659"/>
        <v>#VALUE!</v>
      </c>
      <c r="AC3446" s="90">
        <f t="shared" si="7652"/>
        <v>3446</v>
      </c>
      <c r="AD3446" s="17">
        <f t="shared" si="7660"/>
        <v>49439</v>
      </c>
      <c r="AE3446" s="16" t="e">
        <f t="shared" si="7653"/>
        <v>#VALUE!</v>
      </c>
      <c r="AF3446" s="10">
        <f ca="1">IFERROR(AVERAGE(INDIRECT("AE"&amp;AC3446-Template!$F$10+1):INDIRECT("AE"&amp;AC3446)),0)</f>
        <v>0</v>
      </c>
      <c r="AG3446" s="35"/>
      <c r="AH3446" s="86"/>
      <c r="AI3446" s="35"/>
      <c r="AJ3446" s="35"/>
      <c r="AK3446" s="35"/>
      <c r="AL3446" s="35"/>
      <c r="AM3446" s="35"/>
      <c r="AN3446" s="35"/>
      <c r="AO3446" s="35"/>
      <c r="AP3446" s="35"/>
      <c r="AQ3446" s="35"/>
      <c r="AR3446" s="35"/>
      <c r="AS3446" s="35"/>
      <c r="AT3446" s="35"/>
      <c r="AU3446" s="35"/>
      <c r="AV3446" s="35"/>
      <c r="AW3446" s="35"/>
      <c r="AX3446" s="35"/>
      <c r="AY3446" s="35"/>
      <c r="AZ3446" s="17">
        <f t="shared" ref="AZ3446" si="7762">AZ3445+1</f>
        <v>49462</v>
      </c>
      <c r="BA3446" s="216">
        <f t="shared" si="7676"/>
        <v>6</v>
      </c>
      <c r="BB3446" s="216">
        <f t="shared" ref="BB3446" si="7763">BB3445+1</f>
        <v>3441</v>
      </c>
      <c r="BC3446" s="16">
        <f t="shared" si="7678"/>
        <v>9.4273972602739722</v>
      </c>
      <c r="BD3446" s="16">
        <f>IF(Template!$F$7="Linear interpolation",LinInterp($AO$5:$AO$18,$AM$5:$AM$18,BC3446),CubicSpline($AO$5:$AO$18,$AM$5:$AM$18,BC3446))</f>
        <v>14.149916242618369</v>
      </c>
      <c r="BE3446" s="221">
        <f t="shared" si="7757"/>
        <v>3.4821324568854655</v>
      </c>
      <c r="BF3446" s="221">
        <f>BE3446/PRODUCT($BG$6:BG3445)</f>
        <v>1.0003626483789223</v>
      </c>
      <c r="BG3446" s="16">
        <f t="shared" si="7679"/>
        <v>1.0003626479129677</v>
      </c>
      <c r="BH3446" s="10">
        <f t="shared" si="7680"/>
        <v>13.236648823320873</v>
      </c>
      <c r="BI3446" s="90"/>
      <c r="BJ3446" s="17">
        <f t="shared" si="7663"/>
        <v>49439</v>
      </c>
      <c r="BK3446" s="16">
        <f t="shared" si="7656"/>
        <v>13.236258110336907</v>
      </c>
      <c r="BL3446" s="10">
        <f ca="1">IFERROR(AVERAGE(INDIRECT("BK"&amp;AC3446-Template!$F$10+1):INDIRECT("BK"&amp;AC3446)),0)</f>
        <v>13.235981247804785</v>
      </c>
      <c r="BM3446" s="35"/>
      <c r="BN3446" s="86"/>
      <c r="BO3446" s="35"/>
      <c r="BP3446" s="35"/>
      <c r="BQ3446" s="35"/>
      <c r="BR3446" s="35"/>
      <c r="BS3446" s="35"/>
      <c r="BT3446" s="35"/>
      <c r="BU3446" s="35"/>
      <c r="BV3446" s="35"/>
      <c r="BW3446" s="35"/>
      <c r="BX3446" s="35"/>
      <c r="BY3446" s="35"/>
      <c r="BZ3446" s="35"/>
      <c r="CA3446" s="35"/>
      <c r="CB3446" s="35"/>
      <c r="CC3446" s="35"/>
      <c r="CD3446" s="35"/>
      <c r="CE3446" s="35"/>
      <c r="CF3446" s="35"/>
      <c r="CG3446" s="35"/>
      <c r="CH3446" s="35"/>
    </row>
    <row r="3447" spans="1:86" ht="15.6" x14ac:dyDescent="0.3">
      <c r="A3447" s="35"/>
      <c r="B3447" s="86"/>
      <c r="C3447" s="35"/>
      <c r="D3447" s="35"/>
      <c r="E3447" s="35"/>
      <c r="F3447" s="35"/>
      <c r="G3447" s="35"/>
      <c r="H3447" s="35"/>
      <c r="I3447" s="35"/>
      <c r="J3447" s="35"/>
      <c r="K3447" s="35"/>
      <c r="L3447" s="35"/>
      <c r="M3447" s="35"/>
      <c r="N3447" s="35"/>
      <c r="O3447" s="35"/>
      <c r="P3447" s="35"/>
      <c r="Q3447" s="35"/>
      <c r="R3447" s="35"/>
      <c r="S3447" s="35"/>
      <c r="T3447" s="17">
        <f t="shared" si="7657"/>
        <v>49463</v>
      </c>
      <c r="U3447" s="216">
        <f t="shared" si="7650"/>
        <v>7</v>
      </c>
      <c r="V3447" s="216">
        <f t="shared" si="7657"/>
        <v>3442</v>
      </c>
      <c r="W3447" s="16">
        <f t="shared" si="7664"/>
        <v>9.4301369863013704</v>
      </c>
      <c r="X3447" s="16" t="e">
        <f>IF(Template!$F$7="Linear interpolation",LinInterp($I$5:$I$22,$G$5:$G$22,W3447),CubicSpline($I$5:$I$22,$G$5:$G$22,W3447))</f>
        <v>#VALUE!</v>
      </c>
      <c r="Y3447" s="221" t="e">
        <f t="shared" si="7651"/>
        <v>#VALUE!</v>
      </c>
      <c r="Z3447" s="221" t="e">
        <f>Y3447/PRODUCT($AA$6:AA3446)</f>
        <v>#VALUE!</v>
      </c>
      <c r="AA3447" s="16" t="e">
        <f t="shared" si="7658"/>
        <v>#VALUE!</v>
      </c>
      <c r="AB3447" s="10" t="e">
        <f t="shared" si="7659"/>
        <v>#VALUE!</v>
      </c>
      <c r="AC3447" s="90">
        <f t="shared" si="7652"/>
        <v>3447</v>
      </c>
      <c r="AD3447" s="17">
        <f t="shared" si="7660"/>
        <v>49440</v>
      </c>
      <c r="AE3447" s="16" t="e">
        <f t="shared" si="7653"/>
        <v>#VALUE!</v>
      </c>
      <c r="AF3447" s="10">
        <f ca="1">IFERROR(AVERAGE(INDIRECT("AE"&amp;AC3447-Template!$F$10+1):INDIRECT("AE"&amp;AC3447)),0)</f>
        <v>0</v>
      </c>
      <c r="AG3447" s="35"/>
      <c r="AH3447" s="86"/>
      <c r="AI3447" s="35"/>
      <c r="AJ3447" s="35"/>
      <c r="AK3447" s="35"/>
      <c r="AL3447" s="35"/>
      <c r="AM3447" s="35"/>
      <c r="AN3447" s="35"/>
      <c r="AO3447" s="35"/>
      <c r="AP3447" s="35"/>
      <c r="AQ3447" s="35"/>
      <c r="AR3447" s="35"/>
      <c r="AS3447" s="35"/>
      <c r="AT3447" s="35"/>
      <c r="AU3447" s="35"/>
      <c r="AV3447" s="35"/>
      <c r="AW3447" s="35"/>
      <c r="AX3447" s="35"/>
      <c r="AY3447" s="35"/>
      <c r="AZ3447" s="17">
        <f t="shared" ref="AZ3447" si="7764">AZ3446+1</f>
        <v>49463</v>
      </c>
      <c r="BA3447" s="216">
        <f t="shared" si="7676"/>
        <v>7</v>
      </c>
      <c r="BB3447" s="216">
        <f t="shared" ref="BB3447" si="7765">BB3446+1</f>
        <v>3442</v>
      </c>
      <c r="BC3447" s="16">
        <f t="shared" si="7678"/>
        <v>9.4301369863013704</v>
      </c>
      <c r="BD3447" s="16">
        <f>IF(Template!$F$7="Linear interpolation",LinInterp($AO$5:$AO$18,$AM$5:$AM$18,BC3447),CubicSpline($AO$5:$AO$18,$AM$5:$AM$18,BC3447))</f>
        <v>14.149916255185536</v>
      </c>
      <c r="BE3447" s="221">
        <f t="shared" si="7757"/>
        <v>3.4833952481923509</v>
      </c>
      <c r="BF3447" s="221">
        <f>BE3447/PRODUCT($BG$6:BG3446)</f>
        <v>1.0003626493090187</v>
      </c>
      <c r="BG3447" s="16">
        <f t="shared" si="7679"/>
        <v>1.0003626479129677</v>
      </c>
      <c r="BH3447" s="10">
        <f t="shared" si="7680"/>
        <v>13.236648823320873</v>
      </c>
      <c r="BI3447" s="90"/>
      <c r="BJ3447" s="17">
        <f t="shared" si="7663"/>
        <v>49440</v>
      </c>
      <c r="BK3447" s="16">
        <f t="shared" si="7656"/>
        <v>13.236276549775994</v>
      </c>
      <c r="BL3447" s="10">
        <f ca="1">IFERROR(AVERAGE(INDIRECT("BK"&amp;AC3447-Template!$F$10+1):INDIRECT("BK"&amp;AC3447)),0)</f>
        <v>13.236000602550851</v>
      </c>
      <c r="BM3447" s="35"/>
      <c r="BN3447" s="86"/>
      <c r="BO3447" s="35"/>
      <c r="BP3447" s="35"/>
      <c r="BQ3447" s="35"/>
      <c r="BR3447" s="35"/>
      <c r="BS3447" s="35"/>
      <c r="BT3447" s="35"/>
      <c r="BU3447" s="35"/>
      <c r="BV3447" s="35"/>
      <c r="BW3447" s="35"/>
      <c r="BX3447" s="35"/>
      <c r="BY3447" s="35"/>
      <c r="BZ3447" s="35"/>
      <c r="CA3447" s="35"/>
      <c r="CB3447" s="35"/>
      <c r="CC3447" s="35"/>
      <c r="CD3447" s="35"/>
      <c r="CE3447" s="35"/>
      <c r="CF3447" s="35"/>
      <c r="CG3447" s="35"/>
      <c r="CH3447" s="35"/>
    </row>
    <row r="3448" spans="1:86" ht="15.6" x14ac:dyDescent="0.3">
      <c r="A3448" s="35"/>
      <c r="B3448" s="86"/>
      <c r="C3448" s="35"/>
      <c r="D3448" s="35"/>
      <c r="E3448" s="35"/>
      <c r="F3448" s="35"/>
      <c r="G3448" s="35"/>
      <c r="H3448" s="35"/>
      <c r="I3448" s="35"/>
      <c r="J3448" s="35"/>
      <c r="K3448" s="35"/>
      <c r="L3448" s="35"/>
      <c r="M3448" s="35"/>
      <c r="N3448" s="35"/>
      <c r="O3448" s="35"/>
      <c r="P3448" s="35"/>
      <c r="Q3448" s="35"/>
      <c r="R3448" s="35"/>
      <c r="S3448" s="35"/>
      <c r="T3448" s="17">
        <f t="shared" si="7657"/>
        <v>49464</v>
      </c>
      <c r="U3448" s="216">
        <f t="shared" si="7650"/>
        <v>1</v>
      </c>
      <c r="V3448" s="216">
        <f t="shared" si="7657"/>
        <v>3443</v>
      </c>
      <c r="W3448" s="16">
        <f t="shared" si="7664"/>
        <v>9.4328767123287669</v>
      </c>
      <c r="X3448" s="16" t="e">
        <f>IF(Template!$F$7="Linear interpolation",LinInterp($I$5:$I$22,$G$5:$G$22,W3448),CubicSpline($I$5:$I$22,$G$5:$G$22,W3448))</f>
        <v>#VALUE!</v>
      </c>
      <c r="Y3448" s="221" t="e">
        <f t="shared" si="7651"/>
        <v>#VALUE!</v>
      </c>
      <c r="Z3448" s="221" t="e">
        <f>Y3448/PRODUCT($AA$6:AA3447)</f>
        <v>#VALUE!</v>
      </c>
      <c r="AA3448" s="16" t="e">
        <f t="shared" si="7658"/>
        <v>#VALUE!</v>
      </c>
      <c r="AB3448" s="10" t="e">
        <f t="shared" si="7659"/>
        <v>#VALUE!</v>
      </c>
      <c r="AC3448" s="90">
        <f t="shared" si="7652"/>
        <v>3448</v>
      </c>
      <c r="AD3448" s="17">
        <f t="shared" si="7660"/>
        <v>49441</v>
      </c>
      <c r="AE3448" s="16" t="e">
        <f t="shared" si="7653"/>
        <v>#VALUE!</v>
      </c>
      <c r="AF3448" s="10">
        <f ca="1">IFERROR(AVERAGE(INDIRECT("AE"&amp;AC3448-Template!$F$10+1):INDIRECT("AE"&amp;AC3448)),0)</f>
        <v>0</v>
      </c>
      <c r="AG3448" s="35"/>
      <c r="AH3448" s="86"/>
      <c r="AI3448" s="35"/>
      <c r="AJ3448" s="35"/>
      <c r="AK3448" s="35"/>
      <c r="AL3448" s="35"/>
      <c r="AM3448" s="35"/>
      <c r="AN3448" s="35"/>
      <c r="AO3448" s="35"/>
      <c r="AP3448" s="35"/>
      <c r="AQ3448" s="35"/>
      <c r="AR3448" s="35"/>
      <c r="AS3448" s="35"/>
      <c r="AT3448" s="35"/>
      <c r="AU3448" s="35"/>
      <c r="AV3448" s="35"/>
      <c r="AW3448" s="35"/>
      <c r="AX3448" s="35"/>
      <c r="AY3448" s="35"/>
      <c r="AZ3448" s="17">
        <f t="shared" ref="AZ3448" si="7766">AZ3447+1</f>
        <v>49464</v>
      </c>
      <c r="BA3448" s="216">
        <f t="shared" si="7676"/>
        <v>1</v>
      </c>
      <c r="BB3448" s="216">
        <f t="shared" ref="BB3448" si="7767">BB3447+1</f>
        <v>3443</v>
      </c>
      <c r="BC3448" s="16">
        <f t="shared" si="7678"/>
        <v>9.4328767123287669</v>
      </c>
      <c r="BD3448" s="16">
        <f>IF(Template!$F$7="Linear interpolation",LinInterp($AO$5:$AO$18,$AM$5:$AM$18,BC3448),CubicSpline($AO$5:$AO$18,$AM$5:$AM$18,BC3448))</f>
        <v>14.149916273338112</v>
      </c>
      <c r="BE3448" s="221">
        <f t="shared" si="7757"/>
        <v>3.4846584990595035</v>
      </c>
      <c r="BF3448" s="221">
        <f>BE3448/PRODUCT($BG$6:BG3447)</f>
        <v>1.0003626507014403</v>
      </c>
      <c r="BG3448" s="16">
        <f t="shared" si="7679"/>
        <v>1.0003626507014403</v>
      </c>
      <c r="BH3448" s="10">
        <f t="shared" si="7680"/>
        <v>13.236750602569458</v>
      </c>
      <c r="BI3448" s="90"/>
      <c r="BJ3448" s="17">
        <f t="shared" si="7663"/>
        <v>49441</v>
      </c>
      <c r="BK3448" s="16">
        <f t="shared" si="7656"/>
        <v>13.236276549775994</v>
      </c>
      <c r="BL3448" s="10">
        <f ca="1">IFERROR(AVERAGE(INDIRECT("BK"&amp;AC3448-Template!$F$10+1):INDIRECT("BK"&amp;AC3448)),0)</f>
        <v>13.236019282050373</v>
      </c>
      <c r="BM3448" s="35"/>
      <c r="BN3448" s="86"/>
      <c r="BO3448" s="35"/>
      <c r="BP3448" s="35"/>
      <c r="BQ3448" s="35"/>
      <c r="BR3448" s="35"/>
      <c r="BS3448" s="35"/>
      <c r="BT3448" s="35"/>
      <c r="BU3448" s="35"/>
      <c r="BV3448" s="35"/>
      <c r="BW3448" s="35"/>
      <c r="BX3448" s="35"/>
      <c r="BY3448" s="35"/>
      <c r="BZ3448" s="35"/>
      <c r="CA3448" s="35"/>
      <c r="CB3448" s="35"/>
      <c r="CC3448" s="35"/>
      <c r="CD3448" s="35"/>
      <c r="CE3448" s="35"/>
      <c r="CF3448" s="35"/>
      <c r="CG3448" s="35"/>
      <c r="CH3448" s="35"/>
    </row>
    <row r="3449" spans="1:86" ht="15.6" x14ac:dyDescent="0.3">
      <c r="A3449" s="35"/>
      <c r="B3449" s="86"/>
      <c r="C3449" s="35"/>
      <c r="D3449" s="35"/>
      <c r="E3449" s="35"/>
      <c r="F3449" s="35"/>
      <c r="G3449" s="35"/>
      <c r="H3449" s="35"/>
      <c r="I3449" s="35"/>
      <c r="J3449" s="35"/>
      <c r="K3449" s="35"/>
      <c r="L3449" s="35"/>
      <c r="M3449" s="35"/>
      <c r="N3449" s="35"/>
      <c r="O3449" s="35"/>
      <c r="P3449" s="35"/>
      <c r="Q3449" s="35"/>
      <c r="R3449" s="35"/>
      <c r="S3449" s="35"/>
      <c r="T3449" s="17">
        <f t="shared" si="7657"/>
        <v>49465</v>
      </c>
      <c r="U3449" s="216">
        <f t="shared" si="7650"/>
        <v>2</v>
      </c>
      <c r="V3449" s="216">
        <f t="shared" si="7657"/>
        <v>3444</v>
      </c>
      <c r="W3449" s="16">
        <f t="shared" si="7664"/>
        <v>9.4356164383561651</v>
      </c>
      <c r="X3449" s="16" t="e">
        <f>IF(Template!$F$7="Linear interpolation",LinInterp($I$5:$I$22,$G$5:$G$22,W3449),CubicSpline($I$5:$I$22,$G$5:$G$22,W3449))</f>
        <v>#VALUE!</v>
      </c>
      <c r="Y3449" s="221" t="e">
        <f t="shared" si="7651"/>
        <v>#VALUE!</v>
      </c>
      <c r="Z3449" s="221" t="e">
        <f>Y3449/PRODUCT($AA$6:AA3448)</f>
        <v>#VALUE!</v>
      </c>
      <c r="AA3449" s="16" t="e">
        <f t="shared" si="7658"/>
        <v>#VALUE!</v>
      </c>
      <c r="AB3449" s="10" t="e">
        <f t="shared" si="7659"/>
        <v>#VALUE!</v>
      </c>
      <c r="AC3449" s="90">
        <f t="shared" si="7652"/>
        <v>3449</v>
      </c>
      <c r="AD3449" s="17">
        <f t="shared" si="7660"/>
        <v>49442</v>
      </c>
      <c r="AE3449" s="16" t="e">
        <f t="shared" si="7653"/>
        <v>#VALUE!</v>
      </c>
      <c r="AF3449" s="10">
        <f ca="1">IFERROR(AVERAGE(INDIRECT("AE"&amp;AC3449-Template!$F$10+1):INDIRECT("AE"&amp;AC3449)),0)</f>
        <v>0</v>
      </c>
      <c r="AG3449" s="35"/>
      <c r="AH3449" s="86"/>
      <c r="AI3449" s="35"/>
      <c r="AJ3449" s="35"/>
      <c r="AK3449" s="35"/>
      <c r="AL3449" s="35"/>
      <c r="AM3449" s="35"/>
      <c r="AN3449" s="35"/>
      <c r="AO3449" s="35"/>
      <c r="AP3449" s="35"/>
      <c r="AQ3449" s="35"/>
      <c r="AR3449" s="35"/>
      <c r="AS3449" s="35"/>
      <c r="AT3449" s="35"/>
      <c r="AU3449" s="35"/>
      <c r="AV3449" s="35"/>
      <c r="AW3449" s="35"/>
      <c r="AX3449" s="35"/>
      <c r="AY3449" s="35"/>
      <c r="AZ3449" s="17">
        <f t="shared" ref="AZ3449" si="7768">AZ3448+1</f>
        <v>49465</v>
      </c>
      <c r="BA3449" s="216">
        <f t="shared" si="7676"/>
        <v>2</v>
      </c>
      <c r="BB3449" s="216">
        <f t="shared" ref="BB3449" si="7769">BB3448+1</f>
        <v>3444</v>
      </c>
      <c r="BC3449" s="16">
        <f t="shared" si="7678"/>
        <v>9.4356164383561651</v>
      </c>
      <c r="BD3449" s="16">
        <f>IF(Template!$F$7="Linear interpolation",LinInterp($AO$5:$AO$18,$AM$5:$AM$18,BC3449),CubicSpline($AO$5:$AO$18,$AM$5:$AM$18,BC3449))</f>
        <v>14.149916297049243</v>
      </c>
      <c r="BE3449" s="221">
        <f t="shared" si="7757"/>
        <v>3.4859222096484235</v>
      </c>
      <c r="BF3449" s="221">
        <f>BE3449/PRODUCT($BG$6:BG3448)</f>
        <v>1.0003626497658984</v>
      </c>
      <c r="BG3449" s="16">
        <f t="shared" si="7679"/>
        <v>1.0003626497658984</v>
      </c>
      <c r="BH3449" s="10">
        <f t="shared" si="7680"/>
        <v>13.236716455291342</v>
      </c>
      <c r="BI3449" s="90"/>
      <c r="BJ3449" s="17">
        <f t="shared" si="7663"/>
        <v>49442</v>
      </c>
      <c r="BK3449" s="16">
        <f t="shared" si="7656"/>
        <v>13.236276549775994</v>
      </c>
      <c r="BL3449" s="10">
        <f ca="1">IFERROR(AVERAGE(INDIRECT("BK"&amp;AC3449-Template!$F$10+1):INDIRECT("BK"&amp;AC3449)),0)</f>
        <v>13.23603728835004</v>
      </c>
      <c r="BM3449" s="35"/>
      <c r="BN3449" s="86"/>
      <c r="BO3449" s="35"/>
      <c r="BP3449" s="35"/>
      <c r="BQ3449" s="35"/>
      <c r="BR3449" s="35"/>
      <c r="BS3449" s="35"/>
      <c r="BT3449" s="35"/>
      <c r="BU3449" s="35"/>
      <c r="BV3449" s="35"/>
      <c r="BW3449" s="35"/>
      <c r="BX3449" s="35"/>
      <c r="BY3449" s="35"/>
      <c r="BZ3449" s="35"/>
      <c r="CA3449" s="35"/>
      <c r="CB3449" s="35"/>
      <c r="CC3449" s="35"/>
      <c r="CD3449" s="35"/>
      <c r="CE3449" s="35"/>
      <c r="CF3449" s="35"/>
      <c r="CG3449" s="35"/>
      <c r="CH3449" s="35"/>
    </row>
    <row r="3450" spans="1:86" ht="15.6" x14ac:dyDescent="0.3">
      <c r="A3450" s="35"/>
      <c r="B3450" s="86"/>
      <c r="C3450" s="35"/>
      <c r="D3450" s="35"/>
      <c r="E3450" s="35"/>
      <c r="F3450" s="35"/>
      <c r="G3450" s="35"/>
      <c r="H3450" s="35"/>
      <c r="I3450" s="35"/>
      <c r="J3450" s="35"/>
      <c r="K3450" s="35"/>
      <c r="L3450" s="35"/>
      <c r="M3450" s="35"/>
      <c r="N3450" s="35"/>
      <c r="O3450" s="35"/>
      <c r="P3450" s="35"/>
      <c r="Q3450" s="35"/>
      <c r="R3450" s="35"/>
      <c r="S3450" s="35"/>
      <c r="T3450" s="17">
        <f t="shared" si="7657"/>
        <v>49466</v>
      </c>
      <c r="U3450" s="216">
        <f t="shared" si="7650"/>
        <v>3</v>
      </c>
      <c r="V3450" s="216">
        <f t="shared" si="7657"/>
        <v>3445</v>
      </c>
      <c r="W3450" s="16">
        <f t="shared" si="7664"/>
        <v>9.4383561643835616</v>
      </c>
      <c r="X3450" s="16" t="e">
        <f>IF(Template!$F$7="Linear interpolation",LinInterp($I$5:$I$22,$G$5:$G$22,W3450),CubicSpline($I$5:$I$22,$G$5:$G$22,W3450))</f>
        <v>#VALUE!</v>
      </c>
      <c r="Y3450" s="221" t="e">
        <f t="shared" si="7651"/>
        <v>#VALUE!</v>
      </c>
      <c r="Z3450" s="221" t="e">
        <f>Y3450/PRODUCT($AA$6:AA3449)</f>
        <v>#VALUE!</v>
      </c>
      <c r="AA3450" s="16" t="e">
        <f t="shared" si="7658"/>
        <v>#VALUE!</v>
      </c>
      <c r="AB3450" s="10" t="e">
        <f t="shared" si="7659"/>
        <v>#VALUE!</v>
      </c>
      <c r="AC3450" s="90">
        <f t="shared" si="7652"/>
        <v>3450</v>
      </c>
      <c r="AD3450" s="17">
        <f t="shared" si="7660"/>
        <v>49443</v>
      </c>
      <c r="AE3450" s="16" t="e">
        <f t="shared" si="7653"/>
        <v>#VALUE!</v>
      </c>
      <c r="AF3450" s="10">
        <f ca="1">IFERROR(AVERAGE(INDIRECT("AE"&amp;AC3450-Template!$F$10+1):INDIRECT("AE"&amp;AC3450)),0)</f>
        <v>0</v>
      </c>
      <c r="AG3450" s="35"/>
      <c r="AH3450" s="86"/>
      <c r="AI3450" s="35"/>
      <c r="AJ3450" s="35"/>
      <c r="AK3450" s="35"/>
      <c r="AL3450" s="35"/>
      <c r="AM3450" s="35"/>
      <c r="AN3450" s="35"/>
      <c r="AO3450" s="35"/>
      <c r="AP3450" s="35"/>
      <c r="AQ3450" s="35"/>
      <c r="AR3450" s="35"/>
      <c r="AS3450" s="35"/>
      <c r="AT3450" s="35"/>
      <c r="AU3450" s="35"/>
      <c r="AV3450" s="35"/>
      <c r="AW3450" s="35"/>
      <c r="AX3450" s="35"/>
      <c r="AY3450" s="35"/>
      <c r="AZ3450" s="17">
        <f t="shared" ref="AZ3450" si="7770">AZ3449+1</f>
        <v>49466</v>
      </c>
      <c r="BA3450" s="216">
        <f t="shared" si="7676"/>
        <v>3</v>
      </c>
      <c r="BB3450" s="216">
        <f t="shared" ref="BB3450" si="7771">BB3449+1</f>
        <v>3445</v>
      </c>
      <c r="BC3450" s="16">
        <f t="shared" si="7678"/>
        <v>9.4383561643835616</v>
      </c>
      <c r="BD3450" s="16">
        <f>IF(Template!$F$7="Linear interpolation",LinInterp($AO$5:$AO$18,$AM$5:$AM$18,BC3450),CubicSpline($AO$5:$AO$18,$AM$5:$AM$18,BC3450))</f>
        <v>14.149916326292077</v>
      </c>
      <c r="BE3450" s="221">
        <f t="shared" si="7757"/>
        <v>3.4871863801206362</v>
      </c>
      <c r="BF3450" s="221">
        <f>BE3450/PRODUCT($BG$6:BG3449)</f>
        <v>1.0003626502245844</v>
      </c>
      <c r="BG3450" s="16">
        <f t="shared" si="7679"/>
        <v>1.0003626502245844</v>
      </c>
      <c r="BH3450" s="10">
        <f t="shared" si="7680"/>
        <v>13.236733197329542</v>
      </c>
      <c r="BI3450" s="90"/>
      <c r="BJ3450" s="17">
        <f t="shared" si="7663"/>
        <v>49443</v>
      </c>
      <c r="BK3450" s="16">
        <f t="shared" si="7656"/>
        <v>13.236386544288937</v>
      </c>
      <c r="BL3450" s="10">
        <f ca="1">IFERROR(AVERAGE(INDIRECT("BK"&amp;AC3450-Template!$F$10+1):INDIRECT("BK"&amp;AC3450)),0)</f>
        <v>13.236058961133471</v>
      </c>
      <c r="BM3450" s="35"/>
      <c r="BN3450" s="86"/>
      <c r="BO3450" s="35"/>
      <c r="BP3450" s="35"/>
      <c r="BQ3450" s="35"/>
      <c r="BR3450" s="35"/>
      <c r="BS3450" s="35"/>
      <c r="BT3450" s="35"/>
      <c r="BU3450" s="35"/>
      <c r="BV3450" s="35"/>
      <c r="BW3450" s="35"/>
      <c r="BX3450" s="35"/>
      <c r="BY3450" s="35"/>
      <c r="BZ3450" s="35"/>
      <c r="CA3450" s="35"/>
      <c r="CB3450" s="35"/>
      <c r="CC3450" s="35"/>
      <c r="CD3450" s="35"/>
      <c r="CE3450" s="35"/>
      <c r="CF3450" s="35"/>
      <c r="CG3450" s="35"/>
      <c r="CH3450" s="35"/>
    </row>
    <row r="3451" spans="1:86" ht="15.6" x14ac:dyDescent="0.3">
      <c r="A3451" s="35"/>
      <c r="B3451" s="86"/>
      <c r="C3451" s="35"/>
      <c r="D3451" s="35"/>
      <c r="E3451" s="35"/>
      <c r="F3451" s="35"/>
      <c r="G3451" s="35"/>
      <c r="H3451" s="35"/>
      <c r="I3451" s="35"/>
      <c r="J3451" s="35"/>
      <c r="K3451" s="35"/>
      <c r="L3451" s="35"/>
      <c r="M3451" s="35"/>
      <c r="N3451" s="35"/>
      <c r="O3451" s="35"/>
      <c r="P3451" s="35"/>
      <c r="Q3451" s="35"/>
      <c r="R3451" s="35"/>
      <c r="S3451" s="35"/>
      <c r="T3451" s="17">
        <f t="shared" si="7657"/>
        <v>49467</v>
      </c>
      <c r="U3451" s="216">
        <f t="shared" si="7650"/>
        <v>4</v>
      </c>
      <c r="V3451" s="216">
        <f t="shared" si="7657"/>
        <v>3446</v>
      </c>
      <c r="W3451" s="16">
        <f t="shared" si="7664"/>
        <v>9.4410958904109581</v>
      </c>
      <c r="X3451" s="16" t="e">
        <f>IF(Template!$F$7="Linear interpolation",LinInterp($I$5:$I$22,$G$5:$G$22,W3451),CubicSpline($I$5:$I$22,$G$5:$G$22,W3451))</f>
        <v>#VALUE!</v>
      </c>
      <c r="Y3451" s="221" t="e">
        <f t="shared" si="7651"/>
        <v>#VALUE!</v>
      </c>
      <c r="Z3451" s="221" t="e">
        <f>Y3451/PRODUCT($AA$6:AA3450)</f>
        <v>#VALUE!</v>
      </c>
      <c r="AA3451" s="16" t="e">
        <f t="shared" si="7658"/>
        <v>#VALUE!</v>
      </c>
      <c r="AB3451" s="10" t="e">
        <f t="shared" si="7659"/>
        <v>#VALUE!</v>
      </c>
      <c r="AC3451" s="90">
        <f t="shared" si="7652"/>
        <v>3451</v>
      </c>
      <c r="AD3451" s="17">
        <f t="shared" si="7660"/>
        <v>49444</v>
      </c>
      <c r="AE3451" s="16" t="e">
        <f t="shared" si="7653"/>
        <v>#VALUE!</v>
      </c>
      <c r="AF3451" s="10">
        <f ca="1">IFERROR(AVERAGE(INDIRECT("AE"&amp;AC3451-Template!$F$10+1):INDIRECT("AE"&amp;AC3451)),0)</f>
        <v>0</v>
      </c>
      <c r="AG3451" s="35"/>
      <c r="AH3451" s="86"/>
      <c r="AI3451" s="35"/>
      <c r="AJ3451" s="35"/>
      <c r="AK3451" s="35"/>
      <c r="AL3451" s="35"/>
      <c r="AM3451" s="35"/>
      <c r="AN3451" s="35"/>
      <c r="AO3451" s="35"/>
      <c r="AP3451" s="35"/>
      <c r="AQ3451" s="35"/>
      <c r="AR3451" s="35"/>
      <c r="AS3451" s="35"/>
      <c r="AT3451" s="35"/>
      <c r="AU3451" s="35"/>
      <c r="AV3451" s="35"/>
      <c r="AW3451" s="35"/>
      <c r="AX3451" s="35"/>
      <c r="AY3451" s="35"/>
      <c r="AZ3451" s="17">
        <f t="shared" ref="AZ3451" si="7772">AZ3450+1</f>
        <v>49467</v>
      </c>
      <c r="BA3451" s="216">
        <f t="shared" si="7676"/>
        <v>4</v>
      </c>
      <c r="BB3451" s="216">
        <f t="shared" ref="BB3451" si="7773">BB3450+1</f>
        <v>3446</v>
      </c>
      <c r="BC3451" s="16">
        <f t="shared" si="7678"/>
        <v>9.4410958904109581</v>
      </c>
      <c r="BD3451" s="16">
        <f>IF(Template!$F$7="Linear interpolation",LinInterp($AO$5:$AO$18,$AM$5:$AM$18,BC3451),CubicSpline($AO$5:$AO$18,$AM$5:$AM$18,BC3451))</f>
        <v>14.149916361039759</v>
      </c>
      <c r="BE3451" s="221">
        <f t="shared" si="7757"/>
        <v>3.4884510106377258</v>
      </c>
      <c r="BF3451" s="221">
        <f>BE3451/PRODUCT($BG$6:BG3450)</f>
        <v>1.0003626506814487</v>
      </c>
      <c r="BG3451" s="16">
        <f t="shared" si="7679"/>
        <v>1.0003626506814487</v>
      </c>
      <c r="BH3451" s="10">
        <f t="shared" si="7680"/>
        <v>13.236749872877374</v>
      </c>
      <c r="BI3451" s="90"/>
      <c r="BJ3451" s="17">
        <f t="shared" si="7663"/>
        <v>49444</v>
      </c>
      <c r="BK3451" s="16">
        <f t="shared" si="7656"/>
        <v>13.236349665183834</v>
      </c>
      <c r="BL3451" s="10">
        <f ca="1">IFERROR(AVERAGE(INDIRECT("BK"&amp;AC3451-Template!$F$10+1):INDIRECT("BK"&amp;AC3451)),0)</f>
        <v>13.236079404613399</v>
      </c>
      <c r="BM3451" s="35"/>
      <c r="BN3451" s="86"/>
      <c r="BO3451" s="35"/>
      <c r="BP3451" s="35"/>
      <c r="BQ3451" s="35"/>
      <c r="BR3451" s="35"/>
      <c r="BS3451" s="35"/>
      <c r="BT3451" s="35"/>
      <c r="BU3451" s="35"/>
      <c r="BV3451" s="35"/>
      <c r="BW3451" s="35"/>
      <c r="BX3451" s="35"/>
      <c r="BY3451" s="35"/>
      <c r="BZ3451" s="35"/>
      <c r="CA3451" s="35"/>
      <c r="CB3451" s="35"/>
      <c r="CC3451" s="35"/>
      <c r="CD3451" s="35"/>
      <c r="CE3451" s="35"/>
      <c r="CF3451" s="35"/>
      <c r="CG3451" s="35"/>
      <c r="CH3451" s="35"/>
    </row>
    <row r="3452" spans="1:86" ht="15.6" x14ac:dyDescent="0.3">
      <c r="A3452" s="35"/>
      <c r="B3452" s="86"/>
      <c r="C3452" s="35"/>
      <c r="D3452" s="35"/>
      <c r="E3452" s="35"/>
      <c r="F3452" s="35"/>
      <c r="G3452" s="35"/>
      <c r="H3452" s="35"/>
      <c r="I3452" s="35"/>
      <c r="J3452" s="35"/>
      <c r="K3452" s="35"/>
      <c r="L3452" s="35"/>
      <c r="M3452" s="35"/>
      <c r="N3452" s="35"/>
      <c r="O3452" s="35"/>
      <c r="P3452" s="35"/>
      <c r="Q3452" s="35"/>
      <c r="R3452" s="35"/>
      <c r="S3452" s="35"/>
      <c r="T3452" s="17">
        <f t="shared" si="7657"/>
        <v>49468</v>
      </c>
      <c r="U3452" s="216">
        <f t="shared" si="7650"/>
        <v>5</v>
      </c>
      <c r="V3452" s="216">
        <f t="shared" si="7657"/>
        <v>3447</v>
      </c>
      <c r="W3452" s="16">
        <f t="shared" si="7664"/>
        <v>9.4438356164383563</v>
      </c>
      <c r="X3452" s="16" t="e">
        <f>IF(Template!$F$7="Linear interpolation",LinInterp($I$5:$I$22,$G$5:$G$22,W3452),CubicSpline($I$5:$I$22,$G$5:$G$22,W3452))</f>
        <v>#VALUE!</v>
      </c>
      <c r="Y3452" s="221" t="e">
        <f t="shared" si="7651"/>
        <v>#VALUE!</v>
      </c>
      <c r="Z3452" s="221" t="e">
        <f>Y3452/PRODUCT($AA$6:AA3451)</f>
        <v>#VALUE!</v>
      </c>
      <c r="AA3452" s="16" t="e">
        <f t="shared" si="7658"/>
        <v>#VALUE!</v>
      </c>
      <c r="AB3452" s="10" t="e">
        <f t="shared" si="7659"/>
        <v>#VALUE!</v>
      </c>
      <c r="AC3452" s="90">
        <f t="shared" si="7652"/>
        <v>3452</v>
      </c>
      <c r="AD3452" s="17">
        <f t="shared" si="7660"/>
        <v>49445</v>
      </c>
      <c r="AE3452" s="16" t="e">
        <f t="shared" si="7653"/>
        <v>#VALUE!</v>
      </c>
      <c r="AF3452" s="10">
        <f ca="1">IFERROR(AVERAGE(INDIRECT("AE"&amp;AC3452-Template!$F$10+1):INDIRECT("AE"&amp;AC3452)),0)</f>
        <v>0</v>
      </c>
      <c r="AG3452" s="35"/>
      <c r="AH3452" s="86"/>
      <c r="AI3452" s="35"/>
      <c r="AJ3452" s="35"/>
      <c r="AK3452" s="35"/>
      <c r="AL3452" s="35"/>
      <c r="AM3452" s="35"/>
      <c r="AN3452" s="35"/>
      <c r="AO3452" s="35"/>
      <c r="AP3452" s="35"/>
      <c r="AQ3452" s="35"/>
      <c r="AR3452" s="35"/>
      <c r="AS3452" s="35"/>
      <c r="AT3452" s="35"/>
      <c r="AU3452" s="35"/>
      <c r="AV3452" s="35"/>
      <c r="AW3452" s="35"/>
      <c r="AX3452" s="35"/>
      <c r="AY3452" s="35"/>
      <c r="AZ3452" s="17">
        <f t="shared" ref="AZ3452" si="7774">AZ3451+1</f>
        <v>49468</v>
      </c>
      <c r="BA3452" s="216">
        <f t="shared" si="7676"/>
        <v>5</v>
      </c>
      <c r="BB3452" s="216">
        <f t="shared" ref="BB3452" si="7775">BB3451+1</f>
        <v>3447</v>
      </c>
      <c r="BC3452" s="16">
        <f t="shared" si="7678"/>
        <v>9.4438356164383563</v>
      </c>
      <c r="BD3452" s="16">
        <f>IF(Template!$F$7="Linear interpolation",LinInterp($AO$5:$AO$18,$AM$5:$AM$18,BC3452),CubicSpline($AO$5:$AO$18,$AM$5:$AM$18,BC3452))</f>
        <v>14.149916401265438</v>
      </c>
      <c r="BE3452" s="221">
        <f t="shared" si="7757"/>
        <v>3.4897161013613056</v>
      </c>
      <c r="BF3452" s="221">
        <f>BE3452/PRODUCT($BG$6:BG3451)</f>
        <v>1.0003626511364851</v>
      </c>
      <c r="BG3452" s="16">
        <f t="shared" si="7679"/>
        <v>1.0003626511364851</v>
      </c>
      <c r="BH3452" s="10">
        <f t="shared" si="7680"/>
        <v>13.236766481707907</v>
      </c>
      <c r="BI3452" s="90"/>
      <c r="BJ3452" s="17">
        <f t="shared" si="7663"/>
        <v>49445</v>
      </c>
      <c r="BK3452" s="16">
        <f t="shared" si="7656"/>
        <v>13.236367783079906</v>
      </c>
      <c r="BL3452" s="10">
        <f ca="1">IFERROR(AVERAGE(INDIRECT("BK"&amp;AC3452-Template!$F$10+1):INDIRECT("BK"&amp;AC3452)),0)</f>
        <v>13.23609643332229</v>
      </c>
      <c r="BM3452" s="35"/>
      <c r="BN3452" s="86"/>
      <c r="BO3452" s="35"/>
      <c r="BP3452" s="35"/>
      <c r="BQ3452" s="35"/>
      <c r="BR3452" s="35"/>
      <c r="BS3452" s="35"/>
      <c r="BT3452" s="35"/>
      <c r="BU3452" s="35"/>
      <c r="BV3452" s="35"/>
      <c r="BW3452" s="35"/>
      <c r="BX3452" s="35"/>
      <c r="BY3452" s="35"/>
      <c r="BZ3452" s="35"/>
      <c r="CA3452" s="35"/>
      <c r="CB3452" s="35"/>
      <c r="CC3452" s="35"/>
      <c r="CD3452" s="35"/>
      <c r="CE3452" s="35"/>
      <c r="CF3452" s="35"/>
      <c r="CG3452" s="35"/>
      <c r="CH3452" s="35"/>
    </row>
    <row r="3453" spans="1:86" ht="15.6" x14ac:dyDescent="0.3">
      <c r="A3453" s="35"/>
      <c r="B3453" s="86"/>
      <c r="C3453" s="35"/>
      <c r="D3453" s="35"/>
      <c r="E3453" s="35"/>
      <c r="F3453" s="35"/>
      <c r="G3453" s="35"/>
      <c r="H3453" s="35"/>
      <c r="I3453" s="35"/>
      <c r="J3453" s="35"/>
      <c r="K3453" s="35"/>
      <c r="L3453" s="35"/>
      <c r="M3453" s="35"/>
      <c r="N3453" s="35"/>
      <c r="O3453" s="35"/>
      <c r="P3453" s="35"/>
      <c r="Q3453" s="35"/>
      <c r="R3453" s="35"/>
      <c r="S3453" s="35"/>
      <c r="T3453" s="17">
        <f t="shared" si="7657"/>
        <v>49469</v>
      </c>
      <c r="U3453" s="216">
        <f t="shared" si="7650"/>
        <v>6</v>
      </c>
      <c r="V3453" s="216">
        <f t="shared" si="7657"/>
        <v>3448</v>
      </c>
      <c r="W3453" s="16">
        <f t="shared" si="7664"/>
        <v>9.4465753424657528</v>
      </c>
      <c r="X3453" s="16" t="e">
        <f>IF(Template!$F$7="Linear interpolation",LinInterp($I$5:$I$22,$G$5:$G$22,W3453),CubicSpline($I$5:$I$22,$G$5:$G$22,W3453))</f>
        <v>#VALUE!</v>
      </c>
      <c r="Y3453" s="221" t="e">
        <f t="shared" si="7651"/>
        <v>#VALUE!</v>
      </c>
      <c r="Z3453" s="221" t="e">
        <f>Y3453/PRODUCT($AA$6:AA3452)</f>
        <v>#VALUE!</v>
      </c>
      <c r="AA3453" s="16" t="e">
        <f t="shared" si="7658"/>
        <v>#VALUE!</v>
      </c>
      <c r="AB3453" s="10" t="e">
        <f t="shared" si="7659"/>
        <v>#VALUE!</v>
      </c>
      <c r="AC3453" s="90">
        <f t="shared" si="7652"/>
        <v>3453</v>
      </c>
      <c r="AD3453" s="17">
        <f t="shared" si="7660"/>
        <v>49446</v>
      </c>
      <c r="AE3453" s="16" t="e">
        <f t="shared" si="7653"/>
        <v>#VALUE!</v>
      </c>
      <c r="AF3453" s="10">
        <f ca="1">IFERROR(AVERAGE(INDIRECT("AE"&amp;AC3453-Template!$F$10+1):INDIRECT("AE"&amp;AC3453)),0)</f>
        <v>0</v>
      </c>
      <c r="AG3453" s="35"/>
      <c r="AH3453" s="86"/>
      <c r="AI3453" s="35"/>
      <c r="AJ3453" s="35"/>
      <c r="AK3453" s="35"/>
      <c r="AL3453" s="35"/>
      <c r="AM3453" s="35"/>
      <c r="AN3453" s="35"/>
      <c r="AO3453" s="35"/>
      <c r="AP3453" s="35"/>
      <c r="AQ3453" s="35"/>
      <c r="AR3453" s="35"/>
      <c r="AS3453" s="35"/>
      <c r="AT3453" s="35"/>
      <c r="AU3453" s="35"/>
      <c r="AV3453" s="35"/>
      <c r="AW3453" s="35"/>
      <c r="AX3453" s="35"/>
      <c r="AY3453" s="35"/>
      <c r="AZ3453" s="17">
        <f t="shared" ref="AZ3453" si="7776">AZ3452+1</f>
        <v>49469</v>
      </c>
      <c r="BA3453" s="216">
        <f t="shared" si="7676"/>
        <v>6</v>
      </c>
      <c r="BB3453" s="216">
        <f t="shared" ref="BB3453" si="7777">BB3452+1</f>
        <v>3448</v>
      </c>
      <c r="BC3453" s="16">
        <f t="shared" si="7678"/>
        <v>9.4465753424657528</v>
      </c>
      <c r="BD3453" s="16">
        <f>IF(Template!$F$7="Linear interpolation",LinInterp($AO$5:$AO$18,$AM$5:$AM$18,BC3453),CubicSpline($AO$5:$AO$18,$AM$5:$AM$18,BC3453))</f>
        <v>14.149916446942258</v>
      </c>
      <c r="BE3453" s="221">
        <f t="shared" si="7757"/>
        <v>3.4909816524530477</v>
      </c>
      <c r="BF3453" s="221">
        <f>BE3453/PRODUCT($BG$6:BG3452)</f>
        <v>1.0003626515896946</v>
      </c>
      <c r="BG3453" s="16">
        <f t="shared" si="7679"/>
        <v>1.0003626511364851</v>
      </c>
      <c r="BH3453" s="10">
        <f t="shared" si="7680"/>
        <v>13.236766481707907</v>
      </c>
      <c r="BI3453" s="90"/>
      <c r="BJ3453" s="17">
        <f t="shared" si="7663"/>
        <v>49446</v>
      </c>
      <c r="BK3453" s="16">
        <f t="shared" si="7656"/>
        <v>13.236385836406406</v>
      </c>
      <c r="BL3453" s="10">
        <f ca="1">IFERROR(AVERAGE(INDIRECT("BK"&amp;AC3453-Template!$F$10+1):INDIRECT("BK"&amp;AC3453)),0)</f>
        <v>13.236115410225729</v>
      </c>
      <c r="BM3453" s="35"/>
      <c r="BN3453" s="86"/>
      <c r="BO3453" s="35"/>
      <c r="BP3453" s="35"/>
      <c r="BQ3453" s="35"/>
      <c r="BR3453" s="35"/>
      <c r="BS3453" s="35"/>
      <c r="BT3453" s="35"/>
      <c r="BU3453" s="35"/>
      <c r="BV3453" s="35"/>
      <c r="BW3453" s="35"/>
      <c r="BX3453" s="35"/>
      <c r="BY3453" s="35"/>
      <c r="BZ3453" s="35"/>
      <c r="CA3453" s="35"/>
      <c r="CB3453" s="35"/>
      <c r="CC3453" s="35"/>
      <c r="CD3453" s="35"/>
      <c r="CE3453" s="35"/>
      <c r="CF3453" s="35"/>
      <c r="CG3453" s="35"/>
      <c r="CH3453" s="35"/>
    </row>
    <row r="3454" spans="1:86" ht="15.6" x14ac:dyDescent="0.3">
      <c r="A3454" s="35"/>
      <c r="B3454" s="86"/>
      <c r="C3454" s="35"/>
      <c r="D3454" s="35"/>
      <c r="E3454" s="35"/>
      <c r="F3454" s="35"/>
      <c r="G3454" s="35"/>
      <c r="H3454" s="35"/>
      <c r="I3454" s="35"/>
      <c r="J3454" s="35"/>
      <c r="K3454" s="35"/>
      <c r="L3454" s="35"/>
      <c r="M3454" s="35"/>
      <c r="N3454" s="35"/>
      <c r="O3454" s="35"/>
      <c r="P3454" s="35"/>
      <c r="Q3454" s="35"/>
      <c r="R3454" s="35"/>
      <c r="S3454" s="35"/>
      <c r="T3454" s="17">
        <f t="shared" si="7657"/>
        <v>49470</v>
      </c>
      <c r="U3454" s="216">
        <f t="shared" si="7650"/>
        <v>7</v>
      </c>
      <c r="V3454" s="216">
        <f t="shared" si="7657"/>
        <v>3449</v>
      </c>
      <c r="W3454" s="16">
        <f t="shared" si="7664"/>
        <v>9.4493150684931511</v>
      </c>
      <c r="X3454" s="16" t="e">
        <f>IF(Template!$F$7="Linear interpolation",LinInterp($I$5:$I$22,$G$5:$G$22,W3454),CubicSpline($I$5:$I$22,$G$5:$G$22,W3454))</f>
        <v>#VALUE!</v>
      </c>
      <c r="Y3454" s="221" t="e">
        <f t="shared" si="7651"/>
        <v>#VALUE!</v>
      </c>
      <c r="Z3454" s="221" t="e">
        <f>Y3454/PRODUCT($AA$6:AA3453)</f>
        <v>#VALUE!</v>
      </c>
      <c r="AA3454" s="16" t="e">
        <f t="shared" si="7658"/>
        <v>#VALUE!</v>
      </c>
      <c r="AB3454" s="10" t="e">
        <f t="shared" si="7659"/>
        <v>#VALUE!</v>
      </c>
      <c r="AC3454" s="90">
        <f t="shared" si="7652"/>
        <v>3454</v>
      </c>
      <c r="AD3454" s="17">
        <f t="shared" si="7660"/>
        <v>49447</v>
      </c>
      <c r="AE3454" s="16" t="e">
        <f t="shared" si="7653"/>
        <v>#VALUE!</v>
      </c>
      <c r="AF3454" s="10">
        <f ca="1">IFERROR(AVERAGE(INDIRECT("AE"&amp;AC3454-Template!$F$10+1):INDIRECT("AE"&amp;AC3454)),0)</f>
        <v>0</v>
      </c>
      <c r="AG3454" s="35"/>
      <c r="AH3454" s="86"/>
      <c r="AI3454" s="35"/>
      <c r="AJ3454" s="35"/>
      <c r="AK3454" s="35"/>
      <c r="AL3454" s="35"/>
      <c r="AM3454" s="35"/>
      <c r="AN3454" s="35"/>
      <c r="AO3454" s="35"/>
      <c r="AP3454" s="35"/>
      <c r="AQ3454" s="35"/>
      <c r="AR3454" s="35"/>
      <c r="AS3454" s="35"/>
      <c r="AT3454" s="35"/>
      <c r="AU3454" s="35"/>
      <c r="AV3454" s="35"/>
      <c r="AW3454" s="35"/>
      <c r="AX3454" s="35"/>
      <c r="AY3454" s="35"/>
      <c r="AZ3454" s="17">
        <f t="shared" ref="AZ3454" si="7778">AZ3453+1</f>
        <v>49470</v>
      </c>
      <c r="BA3454" s="216">
        <f t="shared" si="7676"/>
        <v>7</v>
      </c>
      <c r="BB3454" s="216">
        <f t="shared" ref="BB3454" si="7779">BB3453+1</f>
        <v>3449</v>
      </c>
      <c r="BC3454" s="16">
        <f t="shared" si="7678"/>
        <v>9.4493150684931511</v>
      </c>
      <c r="BD3454" s="16">
        <f>IF(Template!$F$7="Linear interpolation",LinInterp($AO$5:$AO$18,$AM$5:$AM$18,BC3454),CubicSpline($AO$5:$AO$18,$AM$5:$AM$18,BC3454))</f>
        <v>14.149916498043371</v>
      </c>
      <c r="BE3454" s="221">
        <f t="shared" si="7757"/>
        <v>3.492247664074664</v>
      </c>
      <c r="BF3454" s="221">
        <f>BE3454/PRODUCT($BG$6:BG3453)</f>
        <v>1.0003626524942841</v>
      </c>
      <c r="BG3454" s="16">
        <f t="shared" si="7679"/>
        <v>1.0003626511364851</v>
      </c>
      <c r="BH3454" s="10">
        <f t="shared" si="7680"/>
        <v>13.236766481707907</v>
      </c>
      <c r="BI3454" s="90"/>
      <c r="BJ3454" s="17">
        <f t="shared" si="7663"/>
        <v>49447</v>
      </c>
      <c r="BK3454" s="16">
        <f t="shared" si="7656"/>
        <v>13.236403825001242</v>
      </c>
      <c r="BL3454" s="10">
        <f ca="1">IFERROR(AVERAGE(INDIRECT("BK"&amp;AC3454-Template!$F$10+1):INDIRECT("BK"&amp;AC3454)),0)</f>
        <v>13.23613432382392</v>
      </c>
      <c r="BM3454" s="35"/>
      <c r="BN3454" s="86"/>
      <c r="BO3454" s="35"/>
      <c r="BP3454" s="35"/>
      <c r="BQ3454" s="35"/>
      <c r="BR3454" s="35"/>
      <c r="BS3454" s="35"/>
      <c r="BT3454" s="35"/>
      <c r="BU3454" s="35"/>
      <c r="BV3454" s="35"/>
      <c r="BW3454" s="35"/>
      <c r="BX3454" s="35"/>
      <c r="BY3454" s="35"/>
      <c r="BZ3454" s="35"/>
      <c r="CA3454" s="35"/>
      <c r="CB3454" s="35"/>
      <c r="CC3454" s="35"/>
      <c r="CD3454" s="35"/>
      <c r="CE3454" s="35"/>
      <c r="CF3454" s="35"/>
      <c r="CG3454" s="35"/>
      <c r="CH3454" s="35"/>
    </row>
    <row r="3455" spans="1:86" ht="15.6" x14ac:dyDescent="0.3">
      <c r="A3455" s="35"/>
      <c r="B3455" s="86"/>
      <c r="C3455" s="35"/>
      <c r="D3455" s="35"/>
      <c r="E3455" s="35"/>
      <c r="F3455" s="35"/>
      <c r="G3455" s="35"/>
      <c r="H3455" s="35"/>
      <c r="I3455" s="35"/>
      <c r="J3455" s="35"/>
      <c r="K3455" s="35"/>
      <c r="L3455" s="35"/>
      <c r="M3455" s="35"/>
      <c r="N3455" s="35"/>
      <c r="O3455" s="35"/>
      <c r="P3455" s="35"/>
      <c r="Q3455" s="35"/>
      <c r="R3455" s="35"/>
      <c r="S3455" s="35"/>
      <c r="T3455" s="17">
        <f t="shared" si="7657"/>
        <v>49471</v>
      </c>
      <c r="U3455" s="216">
        <f t="shared" si="7650"/>
        <v>1</v>
      </c>
      <c r="V3455" s="216">
        <f t="shared" si="7657"/>
        <v>3450</v>
      </c>
      <c r="W3455" s="16">
        <f t="shared" si="7664"/>
        <v>9.4520547945205475</v>
      </c>
      <c r="X3455" s="16" t="e">
        <f>IF(Template!$F$7="Linear interpolation",LinInterp($I$5:$I$22,$G$5:$G$22,W3455),CubicSpline($I$5:$I$22,$G$5:$G$22,W3455))</f>
        <v>#VALUE!</v>
      </c>
      <c r="Y3455" s="221" t="e">
        <f t="shared" si="7651"/>
        <v>#VALUE!</v>
      </c>
      <c r="Z3455" s="221" t="e">
        <f>Y3455/PRODUCT($AA$6:AA3454)</f>
        <v>#VALUE!</v>
      </c>
      <c r="AA3455" s="16" t="e">
        <f t="shared" si="7658"/>
        <v>#VALUE!</v>
      </c>
      <c r="AB3455" s="10" t="e">
        <f t="shared" si="7659"/>
        <v>#VALUE!</v>
      </c>
      <c r="AC3455" s="90">
        <f t="shared" si="7652"/>
        <v>3455</v>
      </c>
      <c r="AD3455" s="17">
        <f t="shared" si="7660"/>
        <v>49448</v>
      </c>
      <c r="AE3455" s="16" t="e">
        <f t="shared" si="7653"/>
        <v>#VALUE!</v>
      </c>
      <c r="AF3455" s="10">
        <f ca="1">IFERROR(AVERAGE(INDIRECT("AE"&amp;AC3455-Template!$F$10+1):INDIRECT("AE"&amp;AC3455)),0)</f>
        <v>0</v>
      </c>
      <c r="AG3455" s="35"/>
      <c r="AH3455" s="86"/>
      <c r="AI3455" s="35"/>
      <c r="AJ3455" s="35"/>
      <c r="AK3455" s="35"/>
      <c r="AL3455" s="35"/>
      <c r="AM3455" s="35"/>
      <c r="AN3455" s="35"/>
      <c r="AO3455" s="35"/>
      <c r="AP3455" s="35"/>
      <c r="AQ3455" s="35"/>
      <c r="AR3455" s="35"/>
      <c r="AS3455" s="35"/>
      <c r="AT3455" s="35"/>
      <c r="AU3455" s="35"/>
      <c r="AV3455" s="35"/>
      <c r="AW3455" s="35"/>
      <c r="AX3455" s="35"/>
      <c r="AY3455" s="35"/>
      <c r="AZ3455" s="17">
        <f t="shared" ref="AZ3455" si="7780">AZ3454+1</f>
        <v>49471</v>
      </c>
      <c r="BA3455" s="216">
        <f t="shared" si="7676"/>
        <v>1</v>
      </c>
      <c r="BB3455" s="216">
        <f t="shared" ref="BB3455" si="7781">BB3454+1</f>
        <v>3450</v>
      </c>
      <c r="BC3455" s="16">
        <f t="shared" si="7678"/>
        <v>9.4520547945205475</v>
      </c>
      <c r="BD3455" s="16">
        <f>IF(Template!$F$7="Linear interpolation",LinInterp($AO$5:$AO$18,$AM$5:$AM$18,BC3455),CubicSpline($AO$5:$AO$18,$AM$5:$AM$18,BC3455))</f>
        <v>14.149916554541921</v>
      </c>
      <c r="BE3455" s="221">
        <f t="shared" si="7757"/>
        <v>3.4935141363878919</v>
      </c>
      <c r="BF3455" s="221">
        <f>BE3455/PRODUCT($BG$6:BG3454)</f>
        <v>1.0003626538484161</v>
      </c>
      <c r="BG3455" s="16">
        <f t="shared" si="7679"/>
        <v>1.0003626538484161</v>
      </c>
      <c r="BH3455" s="10">
        <f t="shared" si="7680"/>
        <v>13.236865467185833</v>
      </c>
      <c r="BI3455" s="90"/>
      <c r="BJ3455" s="17">
        <f t="shared" si="7663"/>
        <v>49448</v>
      </c>
      <c r="BK3455" s="16">
        <f t="shared" si="7656"/>
        <v>13.236403825001242</v>
      </c>
      <c r="BL3455" s="10">
        <f ca="1">IFERROR(AVERAGE(INDIRECT("BK"&amp;AC3455-Template!$F$10+1):INDIRECT("BK"&amp;AC3455)),0)</f>
        <v>13.236152576564791</v>
      </c>
      <c r="BM3455" s="35"/>
      <c r="BN3455" s="86"/>
      <c r="BO3455" s="35"/>
      <c r="BP3455" s="35"/>
      <c r="BQ3455" s="35"/>
      <c r="BR3455" s="35"/>
      <c r="BS3455" s="35"/>
      <c r="BT3455" s="35"/>
      <c r="BU3455" s="35"/>
      <c r="BV3455" s="35"/>
      <c r="BW3455" s="35"/>
      <c r="BX3455" s="35"/>
      <c r="BY3455" s="35"/>
      <c r="BZ3455" s="35"/>
      <c r="CA3455" s="35"/>
      <c r="CB3455" s="35"/>
      <c r="CC3455" s="35"/>
      <c r="CD3455" s="35"/>
      <c r="CE3455" s="35"/>
      <c r="CF3455" s="35"/>
      <c r="CG3455" s="35"/>
      <c r="CH3455" s="35"/>
    </row>
    <row r="3456" spans="1:86" ht="15.6" x14ac:dyDescent="0.3">
      <c r="A3456" s="35"/>
      <c r="B3456" s="86"/>
      <c r="C3456" s="35"/>
      <c r="D3456" s="35"/>
      <c r="E3456" s="35"/>
      <c r="F3456" s="35"/>
      <c r="G3456" s="35"/>
      <c r="H3456" s="35"/>
      <c r="I3456" s="35"/>
      <c r="J3456" s="35"/>
      <c r="K3456" s="35"/>
      <c r="L3456" s="35"/>
      <c r="M3456" s="35"/>
      <c r="N3456" s="35"/>
      <c r="O3456" s="35"/>
      <c r="P3456" s="35"/>
      <c r="Q3456" s="35"/>
      <c r="R3456" s="35"/>
      <c r="S3456" s="35"/>
      <c r="T3456" s="17">
        <f t="shared" si="7657"/>
        <v>49472</v>
      </c>
      <c r="U3456" s="216">
        <f t="shared" si="7650"/>
        <v>2</v>
      </c>
      <c r="V3456" s="216">
        <f t="shared" si="7657"/>
        <v>3451</v>
      </c>
      <c r="W3456" s="16">
        <f t="shared" si="7664"/>
        <v>9.4547945205479458</v>
      </c>
      <c r="X3456" s="16" t="e">
        <f>IF(Template!$F$7="Linear interpolation",LinInterp($I$5:$I$22,$G$5:$G$22,W3456),CubicSpline($I$5:$I$22,$G$5:$G$22,W3456))</f>
        <v>#VALUE!</v>
      </c>
      <c r="Y3456" s="221" t="e">
        <f t="shared" si="7651"/>
        <v>#VALUE!</v>
      </c>
      <c r="Z3456" s="221" t="e">
        <f>Y3456/PRODUCT($AA$6:AA3455)</f>
        <v>#VALUE!</v>
      </c>
      <c r="AA3456" s="16" t="e">
        <f t="shared" si="7658"/>
        <v>#VALUE!</v>
      </c>
      <c r="AB3456" s="10" t="e">
        <f t="shared" si="7659"/>
        <v>#VALUE!</v>
      </c>
      <c r="AC3456" s="90">
        <f t="shared" si="7652"/>
        <v>3456</v>
      </c>
      <c r="AD3456" s="17">
        <f t="shared" si="7660"/>
        <v>49449</v>
      </c>
      <c r="AE3456" s="16" t="e">
        <f t="shared" si="7653"/>
        <v>#VALUE!</v>
      </c>
      <c r="AF3456" s="10">
        <f ca="1">IFERROR(AVERAGE(INDIRECT("AE"&amp;AC3456-Template!$F$10+1):INDIRECT("AE"&amp;AC3456)),0)</f>
        <v>0</v>
      </c>
      <c r="AG3456" s="35"/>
      <c r="AH3456" s="86"/>
      <c r="AI3456" s="35"/>
      <c r="AJ3456" s="35"/>
      <c r="AK3456" s="35"/>
      <c r="AL3456" s="35"/>
      <c r="AM3456" s="35"/>
      <c r="AN3456" s="35"/>
      <c r="AO3456" s="35"/>
      <c r="AP3456" s="35"/>
      <c r="AQ3456" s="35"/>
      <c r="AR3456" s="35"/>
      <c r="AS3456" s="35"/>
      <c r="AT3456" s="35"/>
      <c r="AU3456" s="35"/>
      <c r="AV3456" s="35"/>
      <c r="AW3456" s="35"/>
      <c r="AX3456" s="35"/>
      <c r="AY3456" s="35"/>
      <c r="AZ3456" s="17">
        <f t="shared" ref="AZ3456" si="7782">AZ3455+1</f>
        <v>49472</v>
      </c>
      <c r="BA3456" s="216">
        <f t="shared" si="7676"/>
        <v>2</v>
      </c>
      <c r="BB3456" s="216">
        <f t="shared" ref="BB3456" si="7783">BB3455+1</f>
        <v>3451</v>
      </c>
      <c r="BC3456" s="16">
        <f t="shared" si="7678"/>
        <v>9.4547945205479458</v>
      </c>
      <c r="BD3456" s="16">
        <f>IF(Template!$F$7="Linear interpolation",LinInterp($AO$5:$AO$18,$AM$5:$AM$18,BC3456),CubicSpline($AO$5:$AO$18,$AM$5:$AM$18,BC3456))</f>
        <v>14.149916616411057</v>
      </c>
      <c r="BE3456" s="221">
        <f t="shared" si="7757"/>
        <v>3.4947810695545383</v>
      </c>
      <c r="BF3456" s="221">
        <f>BE3456/PRODUCT($BG$6:BG3455)</f>
        <v>1.0003626529383265</v>
      </c>
      <c r="BG3456" s="16">
        <f t="shared" si="7679"/>
        <v>1.0003626529383265</v>
      </c>
      <c r="BH3456" s="10">
        <f t="shared" si="7680"/>
        <v>13.236832248916919</v>
      </c>
      <c r="BI3456" s="90"/>
      <c r="BJ3456" s="17">
        <f t="shared" si="7663"/>
        <v>49449</v>
      </c>
      <c r="BK3456" s="16">
        <f t="shared" si="7656"/>
        <v>13.236403825001242</v>
      </c>
      <c r="BL3456" s="10">
        <f ca="1">IFERROR(AVERAGE(INDIRECT("BK"&amp;AC3456-Template!$F$10+1):INDIRECT("BK"&amp;AC3456)),0)</f>
        <v>13.236170170509086</v>
      </c>
      <c r="BM3456" s="35"/>
      <c r="BN3456" s="86"/>
      <c r="BO3456" s="35"/>
      <c r="BP3456" s="35"/>
      <c r="BQ3456" s="35"/>
      <c r="BR3456" s="35"/>
      <c r="BS3456" s="35"/>
      <c r="BT3456" s="35"/>
      <c r="BU3456" s="35"/>
      <c r="BV3456" s="35"/>
      <c r="BW3456" s="35"/>
      <c r="BX3456" s="35"/>
      <c r="BY3456" s="35"/>
      <c r="BZ3456" s="35"/>
      <c r="CA3456" s="35"/>
      <c r="CB3456" s="35"/>
      <c r="CC3456" s="35"/>
      <c r="CD3456" s="35"/>
      <c r="CE3456" s="35"/>
      <c r="CF3456" s="35"/>
      <c r="CG3456" s="35"/>
      <c r="CH3456" s="35"/>
    </row>
    <row r="3457" spans="1:86" ht="15.6" x14ac:dyDescent="0.3">
      <c r="A3457" s="35"/>
      <c r="B3457" s="86"/>
      <c r="C3457" s="35"/>
      <c r="D3457" s="35"/>
      <c r="E3457" s="35"/>
      <c r="F3457" s="35"/>
      <c r="G3457" s="35"/>
      <c r="H3457" s="35"/>
      <c r="I3457" s="35"/>
      <c r="J3457" s="35"/>
      <c r="K3457" s="35"/>
      <c r="L3457" s="35"/>
      <c r="M3457" s="35"/>
      <c r="N3457" s="35"/>
      <c r="O3457" s="35"/>
      <c r="P3457" s="35"/>
      <c r="Q3457" s="35"/>
      <c r="R3457" s="35"/>
      <c r="S3457" s="35"/>
      <c r="T3457" s="17">
        <f t="shared" si="7657"/>
        <v>49473</v>
      </c>
      <c r="U3457" s="216">
        <f t="shared" si="7650"/>
        <v>3</v>
      </c>
      <c r="V3457" s="216">
        <f t="shared" si="7657"/>
        <v>3452</v>
      </c>
      <c r="W3457" s="16">
        <f t="shared" si="7664"/>
        <v>9.4575342465753423</v>
      </c>
      <c r="X3457" s="16" t="e">
        <f>IF(Template!$F$7="Linear interpolation",LinInterp($I$5:$I$22,$G$5:$G$22,W3457),CubicSpline($I$5:$I$22,$G$5:$G$22,W3457))</f>
        <v>#VALUE!</v>
      </c>
      <c r="Y3457" s="221" t="e">
        <f t="shared" si="7651"/>
        <v>#VALUE!</v>
      </c>
      <c r="Z3457" s="221" t="e">
        <f>Y3457/PRODUCT($AA$6:AA3456)</f>
        <v>#VALUE!</v>
      </c>
      <c r="AA3457" s="16" t="e">
        <f t="shared" si="7658"/>
        <v>#VALUE!</v>
      </c>
      <c r="AB3457" s="10" t="e">
        <f t="shared" si="7659"/>
        <v>#VALUE!</v>
      </c>
      <c r="AC3457" s="90">
        <f t="shared" si="7652"/>
        <v>3457</v>
      </c>
      <c r="AD3457" s="17">
        <f t="shared" si="7660"/>
        <v>49450</v>
      </c>
      <c r="AE3457" s="16" t="e">
        <f t="shared" si="7653"/>
        <v>#VALUE!</v>
      </c>
      <c r="AF3457" s="10">
        <f ca="1">IFERROR(AVERAGE(INDIRECT("AE"&amp;AC3457-Template!$F$10+1):INDIRECT("AE"&amp;AC3457)),0)</f>
        <v>0</v>
      </c>
      <c r="AG3457" s="35"/>
      <c r="AH3457" s="86"/>
      <c r="AI3457" s="35"/>
      <c r="AJ3457" s="35"/>
      <c r="AK3457" s="35"/>
      <c r="AL3457" s="35"/>
      <c r="AM3457" s="35"/>
      <c r="AN3457" s="35"/>
      <c r="AO3457" s="35"/>
      <c r="AP3457" s="35"/>
      <c r="AQ3457" s="35"/>
      <c r="AR3457" s="35"/>
      <c r="AS3457" s="35"/>
      <c r="AT3457" s="35"/>
      <c r="AU3457" s="35"/>
      <c r="AV3457" s="35"/>
      <c r="AW3457" s="35"/>
      <c r="AX3457" s="35"/>
      <c r="AY3457" s="35"/>
      <c r="AZ3457" s="17">
        <f t="shared" ref="AZ3457" si="7784">AZ3456+1</f>
        <v>49473</v>
      </c>
      <c r="BA3457" s="216">
        <f t="shared" si="7676"/>
        <v>3</v>
      </c>
      <c r="BB3457" s="216">
        <f t="shared" ref="BB3457" si="7785">BB3456+1</f>
        <v>3452</v>
      </c>
      <c r="BC3457" s="16">
        <f t="shared" si="7678"/>
        <v>9.4575342465753423</v>
      </c>
      <c r="BD3457" s="16">
        <f>IF(Template!$F$7="Linear interpolation",LinInterp($AO$5:$AO$18,$AM$5:$AM$18,BC3457),CubicSpline($AO$5:$AO$18,$AM$5:$AM$18,BC3457))</f>
        <v>14.149916683623921</v>
      </c>
      <c r="BE3457" s="221">
        <f t="shared" si="7757"/>
        <v>3.4960484637364337</v>
      </c>
      <c r="BF3457" s="221">
        <f>BE3457/PRODUCT($BG$6:BG3456)</f>
        <v>1.0003626533841952</v>
      </c>
      <c r="BG3457" s="16">
        <f t="shared" si="7679"/>
        <v>1.0003626533841952</v>
      </c>
      <c r="BH3457" s="10">
        <f t="shared" si="7680"/>
        <v>13.236848523123568</v>
      </c>
      <c r="BI3457" s="90"/>
      <c r="BJ3457" s="17">
        <f t="shared" si="7663"/>
        <v>49450</v>
      </c>
      <c r="BK3457" s="16">
        <f t="shared" si="7656"/>
        <v>13.236511109002368</v>
      </c>
      <c r="BL3457" s="10">
        <f ca="1">IFERROR(AVERAGE(INDIRECT("BK"&amp;AC3457-Template!$F$10+1):INDIRECT("BK"&amp;AC3457)),0)</f>
        <v>13.23619134058675</v>
      </c>
      <c r="BM3457" s="35"/>
      <c r="BN3457" s="86"/>
      <c r="BO3457" s="35"/>
      <c r="BP3457" s="35"/>
      <c r="BQ3457" s="35"/>
      <c r="BR3457" s="35"/>
      <c r="BS3457" s="35"/>
      <c r="BT3457" s="35"/>
      <c r="BU3457" s="35"/>
      <c r="BV3457" s="35"/>
      <c r="BW3457" s="35"/>
      <c r="BX3457" s="35"/>
      <c r="BY3457" s="35"/>
      <c r="BZ3457" s="35"/>
      <c r="CA3457" s="35"/>
      <c r="CB3457" s="35"/>
      <c r="CC3457" s="35"/>
      <c r="CD3457" s="35"/>
      <c r="CE3457" s="35"/>
      <c r="CF3457" s="35"/>
      <c r="CG3457" s="35"/>
      <c r="CH3457" s="35"/>
    </row>
    <row r="3458" spans="1:86" ht="15.6" x14ac:dyDescent="0.3">
      <c r="A3458" s="35"/>
      <c r="B3458" s="86"/>
      <c r="C3458" s="35"/>
      <c r="D3458" s="35"/>
      <c r="E3458" s="35"/>
      <c r="F3458" s="35"/>
      <c r="G3458" s="35"/>
      <c r="H3458" s="35"/>
      <c r="I3458" s="35"/>
      <c r="J3458" s="35"/>
      <c r="K3458" s="35"/>
      <c r="L3458" s="35"/>
      <c r="M3458" s="35"/>
      <c r="N3458" s="35"/>
      <c r="O3458" s="35"/>
      <c r="P3458" s="35"/>
      <c r="Q3458" s="35"/>
      <c r="R3458" s="35"/>
      <c r="S3458" s="35"/>
      <c r="T3458" s="17">
        <f t="shared" si="7657"/>
        <v>49474</v>
      </c>
      <c r="U3458" s="216">
        <f t="shared" si="7650"/>
        <v>4</v>
      </c>
      <c r="V3458" s="216">
        <f t="shared" si="7657"/>
        <v>3453</v>
      </c>
      <c r="W3458" s="16">
        <f t="shared" si="7664"/>
        <v>9.4602739726027405</v>
      </c>
      <c r="X3458" s="16" t="e">
        <f>IF(Template!$F$7="Linear interpolation",LinInterp($I$5:$I$22,$G$5:$G$22,W3458),CubicSpline($I$5:$I$22,$G$5:$G$22,W3458))</f>
        <v>#VALUE!</v>
      </c>
      <c r="Y3458" s="221" t="e">
        <f t="shared" si="7651"/>
        <v>#VALUE!</v>
      </c>
      <c r="Z3458" s="221" t="e">
        <f>Y3458/PRODUCT($AA$6:AA3457)</f>
        <v>#VALUE!</v>
      </c>
      <c r="AA3458" s="16" t="e">
        <f t="shared" si="7658"/>
        <v>#VALUE!</v>
      </c>
      <c r="AB3458" s="10" t="e">
        <f t="shared" si="7659"/>
        <v>#VALUE!</v>
      </c>
      <c r="AC3458" s="90">
        <f t="shared" si="7652"/>
        <v>3458</v>
      </c>
      <c r="AD3458" s="17">
        <f t="shared" si="7660"/>
        <v>49451</v>
      </c>
      <c r="AE3458" s="16" t="e">
        <f t="shared" si="7653"/>
        <v>#VALUE!</v>
      </c>
      <c r="AF3458" s="10">
        <f ca="1">IFERROR(AVERAGE(INDIRECT("AE"&amp;AC3458-Template!$F$10+1):INDIRECT("AE"&amp;AC3458)),0)</f>
        <v>0</v>
      </c>
      <c r="AG3458" s="35"/>
      <c r="AH3458" s="86"/>
      <c r="AI3458" s="35"/>
      <c r="AJ3458" s="35"/>
      <c r="AK3458" s="35"/>
      <c r="AL3458" s="35"/>
      <c r="AM3458" s="35"/>
      <c r="AN3458" s="35"/>
      <c r="AO3458" s="35"/>
      <c r="AP3458" s="35"/>
      <c r="AQ3458" s="35"/>
      <c r="AR3458" s="35"/>
      <c r="AS3458" s="35"/>
      <c r="AT3458" s="35"/>
      <c r="AU3458" s="35"/>
      <c r="AV3458" s="35"/>
      <c r="AW3458" s="35"/>
      <c r="AX3458" s="35"/>
      <c r="AY3458" s="35"/>
      <c r="AZ3458" s="17">
        <f t="shared" ref="AZ3458" si="7786">AZ3457+1</f>
        <v>49474</v>
      </c>
      <c r="BA3458" s="216">
        <f t="shared" si="7676"/>
        <v>4</v>
      </c>
      <c r="BB3458" s="216">
        <f t="shared" ref="BB3458" si="7787">BB3457+1</f>
        <v>3453</v>
      </c>
      <c r="BC3458" s="16">
        <f t="shared" si="7678"/>
        <v>9.4602739726027405</v>
      </c>
      <c r="BD3458" s="16">
        <f>IF(Template!$F$7="Linear interpolation",LinInterp($AO$5:$AO$18,$AM$5:$AM$18,BC3458),CubicSpline($AO$5:$AO$18,$AM$5:$AM$18,BC3458))</f>
        <v>14.149916756153667</v>
      </c>
      <c r="BE3458" s="221">
        <f t="shared" si="7757"/>
        <v>3.4973163190954719</v>
      </c>
      <c r="BF3458" s="221">
        <f>BE3458/PRODUCT($BG$6:BG3457)</f>
        <v>1.0003626538282262</v>
      </c>
      <c r="BG3458" s="16">
        <f t="shared" si="7679"/>
        <v>1.0003626538282262</v>
      </c>
      <c r="BH3458" s="10">
        <f t="shared" si="7680"/>
        <v>13.236864730256315</v>
      </c>
      <c r="BI3458" s="90"/>
      <c r="BJ3458" s="17">
        <f t="shared" si="7663"/>
        <v>49451</v>
      </c>
      <c r="BK3458" s="16">
        <f t="shared" si="7656"/>
        <v>13.236475131107595</v>
      </c>
      <c r="BL3458" s="10">
        <f ca="1">IFERROR(AVERAGE(INDIRECT("BK"&amp;AC3458-Template!$F$10+1):INDIRECT("BK"&amp;AC3458)),0)</f>
        <v>13.236211311401256</v>
      </c>
      <c r="BM3458" s="35"/>
      <c r="BN3458" s="86"/>
      <c r="BO3458" s="35"/>
      <c r="BP3458" s="35"/>
      <c r="BQ3458" s="35"/>
      <c r="BR3458" s="35"/>
      <c r="BS3458" s="35"/>
      <c r="BT3458" s="35"/>
      <c r="BU3458" s="35"/>
      <c r="BV3458" s="35"/>
      <c r="BW3458" s="35"/>
      <c r="BX3458" s="35"/>
      <c r="BY3458" s="35"/>
      <c r="BZ3458" s="35"/>
      <c r="CA3458" s="35"/>
      <c r="CB3458" s="35"/>
      <c r="CC3458" s="35"/>
      <c r="CD3458" s="35"/>
      <c r="CE3458" s="35"/>
      <c r="CF3458" s="35"/>
      <c r="CG3458" s="35"/>
      <c r="CH3458" s="35"/>
    </row>
    <row r="3459" spans="1:86" ht="15.6" x14ac:dyDescent="0.3">
      <c r="A3459" s="35"/>
      <c r="B3459" s="86"/>
      <c r="C3459" s="35"/>
      <c r="D3459" s="35"/>
      <c r="E3459" s="35"/>
      <c r="F3459" s="35"/>
      <c r="G3459" s="35"/>
      <c r="H3459" s="35"/>
      <c r="I3459" s="35"/>
      <c r="J3459" s="35"/>
      <c r="K3459" s="35"/>
      <c r="L3459" s="35"/>
      <c r="M3459" s="35"/>
      <c r="N3459" s="35"/>
      <c r="O3459" s="35"/>
      <c r="P3459" s="35"/>
      <c r="Q3459" s="35"/>
      <c r="R3459" s="35"/>
      <c r="S3459" s="35"/>
      <c r="T3459" s="17">
        <f t="shared" si="7657"/>
        <v>49475</v>
      </c>
      <c r="U3459" s="216">
        <f t="shared" si="7650"/>
        <v>5</v>
      </c>
      <c r="V3459" s="216">
        <f t="shared" si="7657"/>
        <v>3454</v>
      </c>
      <c r="W3459" s="16">
        <f t="shared" si="7664"/>
        <v>9.463013698630137</v>
      </c>
      <c r="X3459" s="16" t="e">
        <f>IF(Template!$F$7="Linear interpolation",LinInterp($I$5:$I$22,$G$5:$G$22,W3459),CubicSpline($I$5:$I$22,$G$5:$G$22,W3459))</f>
        <v>#VALUE!</v>
      </c>
      <c r="Y3459" s="221" t="e">
        <f t="shared" si="7651"/>
        <v>#VALUE!</v>
      </c>
      <c r="Z3459" s="221" t="e">
        <f>Y3459/PRODUCT($AA$6:AA3458)</f>
        <v>#VALUE!</v>
      </c>
      <c r="AA3459" s="16" t="e">
        <f t="shared" si="7658"/>
        <v>#VALUE!</v>
      </c>
      <c r="AB3459" s="10" t="e">
        <f t="shared" si="7659"/>
        <v>#VALUE!</v>
      </c>
      <c r="AC3459" s="90">
        <f t="shared" si="7652"/>
        <v>3459</v>
      </c>
      <c r="AD3459" s="17">
        <f t="shared" si="7660"/>
        <v>49452</v>
      </c>
      <c r="AE3459" s="16" t="e">
        <f t="shared" si="7653"/>
        <v>#VALUE!</v>
      </c>
      <c r="AF3459" s="10">
        <f ca="1">IFERROR(AVERAGE(INDIRECT("AE"&amp;AC3459-Template!$F$10+1):INDIRECT("AE"&amp;AC3459)),0)</f>
        <v>0</v>
      </c>
      <c r="AG3459" s="35"/>
      <c r="AH3459" s="86"/>
      <c r="AI3459" s="35"/>
      <c r="AJ3459" s="35"/>
      <c r="AK3459" s="35"/>
      <c r="AL3459" s="35"/>
      <c r="AM3459" s="35"/>
      <c r="AN3459" s="35"/>
      <c r="AO3459" s="35"/>
      <c r="AP3459" s="35"/>
      <c r="AQ3459" s="35"/>
      <c r="AR3459" s="35"/>
      <c r="AS3459" s="35"/>
      <c r="AT3459" s="35"/>
      <c r="AU3459" s="35"/>
      <c r="AV3459" s="35"/>
      <c r="AW3459" s="35"/>
      <c r="AX3459" s="35"/>
      <c r="AY3459" s="35"/>
      <c r="AZ3459" s="17">
        <f t="shared" ref="AZ3459" si="7788">AZ3458+1</f>
        <v>49475</v>
      </c>
      <c r="BA3459" s="216">
        <f t="shared" si="7676"/>
        <v>5</v>
      </c>
      <c r="BB3459" s="216">
        <f t="shared" ref="BB3459" si="7789">BB3458+1</f>
        <v>3454</v>
      </c>
      <c r="BC3459" s="16">
        <f t="shared" si="7678"/>
        <v>9.463013698630137</v>
      </c>
      <c r="BD3459" s="16">
        <f>IF(Template!$F$7="Linear interpolation",LinInterp($AO$5:$AO$18,$AM$5:$AM$18,BC3459),CubicSpline($AO$5:$AO$18,$AM$5:$AM$18,BC3459))</f>
        <v>14.149916833973437</v>
      </c>
      <c r="BE3459" s="221">
        <f t="shared" si="7757"/>
        <v>3.4985846357935624</v>
      </c>
      <c r="BF3459" s="221">
        <f>BE3459/PRODUCT($BG$6:BG3458)</f>
        <v>1.0003626542704089</v>
      </c>
      <c r="BG3459" s="16">
        <f t="shared" si="7679"/>
        <v>1.0003626542704089</v>
      </c>
      <c r="BH3459" s="10">
        <f t="shared" si="7680"/>
        <v>13.236880869926138</v>
      </c>
      <c r="BI3459" s="90"/>
      <c r="BJ3459" s="17">
        <f t="shared" si="7663"/>
        <v>49452</v>
      </c>
      <c r="BK3459" s="16">
        <f t="shared" si="7656"/>
        <v>13.236492794974296</v>
      </c>
      <c r="BL3459" s="10">
        <f ca="1">IFERROR(AVERAGE(INDIRECT("BK"&amp;AC3459-Template!$F$10+1):INDIRECT("BK"&amp;AC3459)),0)</f>
        <v>13.236227938986978</v>
      </c>
      <c r="BM3459" s="35"/>
      <c r="BN3459" s="86"/>
      <c r="BO3459" s="35"/>
      <c r="BP3459" s="35"/>
      <c r="BQ3459" s="35"/>
      <c r="BR3459" s="35"/>
      <c r="BS3459" s="35"/>
      <c r="BT3459" s="35"/>
      <c r="BU3459" s="35"/>
      <c r="BV3459" s="35"/>
      <c r="BW3459" s="35"/>
      <c r="BX3459" s="35"/>
      <c r="BY3459" s="35"/>
      <c r="BZ3459" s="35"/>
      <c r="CA3459" s="35"/>
      <c r="CB3459" s="35"/>
      <c r="CC3459" s="35"/>
      <c r="CD3459" s="35"/>
      <c r="CE3459" s="35"/>
      <c r="CF3459" s="35"/>
      <c r="CG3459" s="35"/>
      <c r="CH3459" s="35"/>
    </row>
    <row r="3460" spans="1:86" ht="15.6" x14ac:dyDescent="0.3">
      <c r="A3460" s="35"/>
      <c r="B3460" s="86"/>
      <c r="C3460" s="35"/>
      <c r="D3460" s="35"/>
      <c r="E3460" s="35"/>
      <c r="F3460" s="35"/>
      <c r="G3460" s="35"/>
      <c r="H3460" s="35"/>
      <c r="I3460" s="35"/>
      <c r="J3460" s="35"/>
      <c r="K3460" s="35"/>
      <c r="L3460" s="35"/>
      <c r="M3460" s="35"/>
      <c r="N3460" s="35"/>
      <c r="O3460" s="35"/>
      <c r="P3460" s="35"/>
      <c r="Q3460" s="35"/>
      <c r="R3460" s="35"/>
      <c r="S3460" s="35"/>
      <c r="T3460" s="17">
        <f t="shared" si="7657"/>
        <v>49476</v>
      </c>
      <c r="U3460" s="216">
        <f t="shared" si="7650"/>
        <v>6</v>
      </c>
      <c r="V3460" s="216">
        <f t="shared" si="7657"/>
        <v>3455</v>
      </c>
      <c r="W3460" s="16">
        <f t="shared" si="7664"/>
        <v>9.4657534246575334</v>
      </c>
      <c r="X3460" s="16" t="e">
        <f>IF(Template!$F$7="Linear interpolation",LinInterp($I$5:$I$22,$G$5:$G$22,W3460),CubicSpline($I$5:$I$22,$G$5:$G$22,W3460))</f>
        <v>#VALUE!</v>
      </c>
      <c r="Y3460" s="221" t="e">
        <f t="shared" si="7651"/>
        <v>#VALUE!</v>
      </c>
      <c r="Z3460" s="221" t="e">
        <f>Y3460/PRODUCT($AA$6:AA3459)</f>
        <v>#VALUE!</v>
      </c>
      <c r="AA3460" s="16" t="e">
        <f t="shared" si="7658"/>
        <v>#VALUE!</v>
      </c>
      <c r="AB3460" s="10" t="e">
        <f t="shared" si="7659"/>
        <v>#VALUE!</v>
      </c>
      <c r="AC3460" s="90">
        <f t="shared" si="7652"/>
        <v>3460</v>
      </c>
      <c r="AD3460" s="17">
        <f t="shared" si="7660"/>
        <v>49453</v>
      </c>
      <c r="AE3460" s="16" t="e">
        <f t="shared" si="7653"/>
        <v>#VALUE!</v>
      </c>
      <c r="AF3460" s="10">
        <f ca="1">IFERROR(AVERAGE(INDIRECT("AE"&amp;AC3460-Template!$F$10+1):INDIRECT("AE"&amp;AC3460)),0)</f>
        <v>0</v>
      </c>
      <c r="AG3460" s="35"/>
      <c r="AH3460" s="86"/>
      <c r="AI3460" s="35"/>
      <c r="AJ3460" s="35"/>
      <c r="AK3460" s="35"/>
      <c r="AL3460" s="35"/>
      <c r="AM3460" s="35"/>
      <c r="AN3460" s="35"/>
      <c r="AO3460" s="35"/>
      <c r="AP3460" s="35"/>
      <c r="AQ3460" s="35"/>
      <c r="AR3460" s="35"/>
      <c r="AS3460" s="35"/>
      <c r="AT3460" s="35"/>
      <c r="AU3460" s="35"/>
      <c r="AV3460" s="35"/>
      <c r="AW3460" s="35"/>
      <c r="AX3460" s="35"/>
      <c r="AY3460" s="35"/>
      <c r="AZ3460" s="17">
        <f t="shared" ref="AZ3460" si="7790">AZ3459+1</f>
        <v>49476</v>
      </c>
      <c r="BA3460" s="216">
        <f t="shared" si="7676"/>
        <v>6</v>
      </c>
      <c r="BB3460" s="216">
        <f t="shared" ref="BB3460" si="7791">BB3459+1</f>
        <v>3455</v>
      </c>
      <c r="BC3460" s="16">
        <f t="shared" si="7678"/>
        <v>9.4657534246575334</v>
      </c>
      <c r="BD3460" s="16">
        <f>IF(Template!$F$7="Linear interpolation",LinInterp($AO$5:$AO$18,$AM$5:$AM$18,BC3460),CubicSpline($AO$5:$AO$18,$AM$5:$AM$18,BC3460))</f>
        <v>14.149916917056382</v>
      </c>
      <c r="BE3460" s="221">
        <f t="shared" si="7757"/>
        <v>3.4998534139926778</v>
      </c>
      <c r="BF3460" s="221">
        <f>BE3460/PRODUCT($BG$6:BG3459)</f>
        <v>1.0003626547107463</v>
      </c>
      <c r="BG3460" s="16">
        <f t="shared" si="7679"/>
        <v>1.0003626542704089</v>
      </c>
      <c r="BH3460" s="10">
        <f t="shared" si="7680"/>
        <v>13.236880869926138</v>
      </c>
      <c r="BI3460" s="90"/>
      <c r="BJ3460" s="17">
        <f t="shared" si="7663"/>
        <v>49453</v>
      </c>
      <c r="BK3460" s="16">
        <f t="shared" si="7656"/>
        <v>13.236510393687894</v>
      </c>
      <c r="BL3460" s="10">
        <f ca="1">IFERROR(AVERAGE(INDIRECT("BK"&amp;AC3460-Template!$F$10+1):INDIRECT("BK"&amp;AC3460)),0)</f>
        <v>13.23624647079235</v>
      </c>
      <c r="BM3460" s="35"/>
      <c r="BN3460" s="86"/>
      <c r="BO3460" s="35"/>
      <c r="BP3460" s="35"/>
      <c r="BQ3460" s="35"/>
      <c r="BR3460" s="35"/>
      <c r="BS3460" s="35"/>
      <c r="BT3460" s="35"/>
      <c r="BU3460" s="35"/>
      <c r="BV3460" s="35"/>
      <c r="BW3460" s="35"/>
      <c r="BX3460" s="35"/>
      <c r="BY3460" s="35"/>
      <c r="BZ3460" s="35"/>
      <c r="CA3460" s="35"/>
      <c r="CB3460" s="35"/>
      <c r="CC3460" s="35"/>
      <c r="CD3460" s="35"/>
      <c r="CE3460" s="35"/>
      <c r="CF3460" s="35"/>
      <c r="CG3460" s="35"/>
      <c r="CH3460" s="35"/>
    </row>
    <row r="3461" spans="1:86" ht="15.6" x14ac:dyDescent="0.3">
      <c r="A3461" s="35"/>
      <c r="B3461" s="86"/>
      <c r="C3461" s="35"/>
      <c r="D3461" s="35"/>
      <c r="E3461" s="35"/>
      <c r="F3461" s="35"/>
      <c r="G3461" s="35"/>
      <c r="H3461" s="35"/>
      <c r="I3461" s="35"/>
      <c r="J3461" s="35"/>
      <c r="K3461" s="35"/>
      <c r="L3461" s="35"/>
      <c r="M3461" s="35"/>
      <c r="N3461" s="35"/>
      <c r="O3461" s="35"/>
      <c r="P3461" s="35"/>
      <c r="Q3461" s="35"/>
      <c r="R3461" s="35"/>
      <c r="S3461" s="35"/>
      <c r="T3461" s="17">
        <f t="shared" si="7657"/>
        <v>49477</v>
      </c>
      <c r="U3461" s="216">
        <f t="shared" si="7650"/>
        <v>7</v>
      </c>
      <c r="V3461" s="216">
        <f t="shared" si="7657"/>
        <v>3456</v>
      </c>
      <c r="W3461" s="16">
        <f t="shared" si="7664"/>
        <v>9.4684931506849317</v>
      </c>
      <c r="X3461" s="16" t="e">
        <f>IF(Template!$F$7="Linear interpolation",LinInterp($I$5:$I$22,$G$5:$G$22,W3461),CubicSpline($I$5:$I$22,$G$5:$G$22,W3461))</f>
        <v>#VALUE!</v>
      </c>
      <c r="Y3461" s="221" t="e">
        <f t="shared" si="7651"/>
        <v>#VALUE!</v>
      </c>
      <c r="Z3461" s="221" t="e">
        <f>Y3461/PRODUCT($AA$6:AA3460)</f>
        <v>#VALUE!</v>
      </c>
      <c r="AA3461" s="16" t="e">
        <f t="shared" si="7658"/>
        <v>#VALUE!</v>
      </c>
      <c r="AB3461" s="10" t="e">
        <f t="shared" si="7659"/>
        <v>#VALUE!</v>
      </c>
      <c r="AC3461" s="90">
        <f t="shared" si="7652"/>
        <v>3461</v>
      </c>
      <c r="AD3461" s="17">
        <f t="shared" si="7660"/>
        <v>49454</v>
      </c>
      <c r="AE3461" s="16" t="e">
        <f t="shared" si="7653"/>
        <v>#VALUE!</v>
      </c>
      <c r="AF3461" s="10">
        <f ca="1">IFERROR(AVERAGE(INDIRECT("AE"&amp;AC3461-Template!$F$10+1):INDIRECT("AE"&amp;AC3461)),0)</f>
        <v>0</v>
      </c>
      <c r="AG3461" s="35"/>
      <c r="AH3461" s="86"/>
      <c r="AI3461" s="35"/>
      <c r="AJ3461" s="35"/>
      <c r="AK3461" s="35"/>
      <c r="AL3461" s="35"/>
      <c r="AM3461" s="35"/>
      <c r="AN3461" s="35"/>
      <c r="AO3461" s="35"/>
      <c r="AP3461" s="35"/>
      <c r="AQ3461" s="35"/>
      <c r="AR3461" s="35"/>
      <c r="AS3461" s="35"/>
      <c r="AT3461" s="35"/>
      <c r="AU3461" s="35"/>
      <c r="AV3461" s="35"/>
      <c r="AW3461" s="35"/>
      <c r="AX3461" s="35"/>
      <c r="AY3461" s="35"/>
      <c r="AZ3461" s="17">
        <f t="shared" ref="AZ3461" si="7792">AZ3460+1</f>
        <v>49477</v>
      </c>
      <c r="BA3461" s="216">
        <f t="shared" si="7676"/>
        <v>7</v>
      </c>
      <c r="BB3461" s="216">
        <f t="shared" ref="BB3461" si="7793">BB3460+1</f>
        <v>3456</v>
      </c>
      <c r="BC3461" s="16">
        <f t="shared" si="7678"/>
        <v>9.4684931506849317</v>
      </c>
      <c r="BD3461" s="16">
        <f>IF(Template!$F$7="Linear interpolation",LinInterp($AO$5:$AO$18,$AM$5:$AM$18,BC3461),CubicSpline($AO$5:$AO$18,$AM$5:$AM$18,BC3461))</f>
        <v>14.149917005375645</v>
      </c>
      <c r="BE3461" s="221">
        <f t="shared" si="7757"/>
        <v>3.5011226538548321</v>
      </c>
      <c r="BF3461" s="221">
        <f>BE3461/PRODUCT($BG$6:BG3460)</f>
        <v>1.000362655589573</v>
      </c>
      <c r="BG3461" s="16">
        <f t="shared" si="7679"/>
        <v>1.0003626542704089</v>
      </c>
      <c r="BH3461" s="10">
        <f t="shared" si="7680"/>
        <v>13.236880869926138</v>
      </c>
      <c r="BI3461" s="90"/>
      <c r="BJ3461" s="17">
        <f t="shared" si="7663"/>
        <v>49454</v>
      </c>
      <c r="BK3461" s="16">
        <f t="shared" si="7656"/>
        <v>13.236527926980934</v>
      </c>
      <c r="BL3461" s="10">
        <f ca="1">IFERROR(AVERAGE(INDIRECT("BK"&amp;AC3461-Template!$F$10+1):INDIRECT("BK"&amp;AC3461)),0)</f>
        <v>13.236264938635458</v>
      </c>
      <c r="BM3461" s="35"/>
      <c r="BN3461" s="86"/>
      <c r="BO3461" s="35"/>
      <c r="BP3461" s="35"/>
      <c r="BQ3461" s="35"/>
      <c r="BR3461" s="35"/>
      <c r="BS3461" s="35"/>
      <c r="BT3461" s="35"/>
      <c r="BU3461" s="35"/>
      <c r="BV3461" s="35"/>
      <c r="BW3461" s="35"/>
      <c r="BX3461" s="35"/>
      <c r="BY3461" s="35"/>
      <c r="BZ3461" s="35"/>
      <c r="CA3461" s="35"/>
      <c r="CB3461" s="35"/>
      <c r="CC3461" s="35"/>
      <c r="CD3461" s="35"/>
      <c r="CE3461" s="35"/>
      <c r="CF3461" s="35"/>
      <c r="CG3461" s="35"/>
      <c r="CH3461" s="35"/>
    </row>
    <row r="3462" spans="1:86" ht="15.6" x14ac:dyDescent="0.3">
      <c r="A3462" s="35"/>
      <c r="B3462" s="86"/>
      <c r="C3462" s="35"/>
      <c r="D3462" s="35"/>
      <c r="E3462" s="35"/>
      <c r="F3462" s="35"/>
      <c r="G3462" s="35"/>
      <c r="H3462" s="35"/>
      <c r="I3462" s="35"/>
      <c r="J3462" s="35"/>
      <c r="K3462" s="35"/>
      <c r="L3462" s="35"/>
      <c r="M3462" s="35"/>
      <c r="N3462" s="35"/>
      <c r="O3462" s="35"/>
      <c r="P3462" s="35"/>
      <c r="Q3462" s="35"/>
      <c r="R3462" s="35"/>
      <c r="S3462" s="35"/>
      <c r="T3462" s="17">
        <f t="shared" si="7657"/>
        <v>49478</v>
      </c>
      <c r="U3462" s="216">
        <f t="shared" ref="U3462:U3525" si="7794">WEEKDAY(T3462,2)</f>
        <v>1</v>
      </c>
      <c r="V3462" s="216">
        <f t="shared" si="7657"/>
        <v>3457</v>
      </c>
      <c r="W3462" s="16">
        <f t="shared" si="7664"/>
        <v>9.4712328767123282</v>
      </c>
      <c r="X3462" s="16" t="e">
        <f>IF(Template!$F$7="Linear interpolation",LinInterp($I$5:$I$22,$G$5:$G$22,W3462),CubicSpline($I$5:$I$22,$G$5:$G$22,W3462))</f>
        <v>#VALUE!</v>
      </c>
      <c r="Y3462" s="221" t="e">
        <f t="shared" ref="Y3462:Y3525" si="7795">(1+(X3462/100))^W3462</f>
        <v>#VALUE!</v>
      </c>
      <c r="Z3462" s="221" t="e">
        <f>Y3462/PRODUCT($AA$6:AA3461)</f>
        <v>#VALUE!</v>
      </c>
      <c r="AA3462" s="16" t="e">
        <f t="shared" si="7658"/>
        <v>#VALUE!</v>
      </c>
      <c r="AB3462" s="10" t="e">
        <f t="shared" si="7659"/>
        <v>#VALUE!</v>
      </c>
      <c r="AC3462" s="90">
        <f t="shared" ref="AC3462:AC3525" si="7796">ROW(AD3462)</f>
        <v>3462</v>
      </c>
      <c r="AD3462" s="17">
        <f t="shared" si="7660"/>
        <v>49455</v>
      </c>
      <c r="AE3462" s="16" t="e">
        <f t="shared" ref="AE3462:AE3525" si="7797">IF(R3462&lt;&gt;0,R3462,VLOOKUP(AD3462,$T:$AB,9,FALSE))</f>
        <v>#VALUE!</v>
      </c>
      <c r="AF3462" s="10">
        <f ca="1">IFERROR(AVERAGE(INDIRECT("AE"&amp;AC3462-Template!$F$10+1):INDIRECT("AE"&amp;AC3462)),0)</f>
        <v>0</v>
      </c>
      <c r="AG3462" s="35"/>
      <c r="AH3462" s="86"/>
      <c r="AI3462" s="35"/>
      <c r="AJ3462" s="35"/>
      <c r="AK3462" s="35"/>
      <c r="AL3462" s="35"/>
      <c r="AM3462" s="35"/>
      <c r="AN3462" s="35"/>
      <c r="AO3462" s="35"/>
      <c r="AP3462" s="35"/>
      <c r="AQ3462" s="35"/>
      <c r="AR3462" s="35"/>
      <c r="AS3462" s="35"/>
      <c r="AT3462" s="35"/>
      <c r="AU3462" s="35"/>
      <c r="AV3462" s="35"/>
      <c r="AW3462" s="35"/>
      <c r="AX3462" s="35"/>
      <c r="AY3462" s="35"/>
      <c r="AZ3462" s="17">
        <f t="shared" ref="AZ3462" si="7798">AZ3461+1</f>
        <v>49478</v>
      </c>
      <c r="BA3462" s="216">
        <f t="shared" si="7676"/>
        <v>1</v>
      </c>
      <c r="BB3462" s="216">
        <f t="shared" ref="BB3462" si="7799">BB3461+1</f>
        <v>3457</v>
      </c>
      <c r="BC3462" s="16">
        <f t="shared" si="7678"/>
        <v>9.4712328767123282</v>
      </c>
      <c r="BD3462" s="16">
        <f>IF(Template!$F$7="Linear interpolation",LinInterp($AO$5:$AO$18,$AM$5:$AM$18,BC3462),CubicSpline($AO$5:$AO$18,$AM$5:$AM$18,BC3462))</f>
        <v>14.149917098904375</v>
      </c>
      <c r="BE3462" s="221">
        <f t="shared" si="7757"/>
        <v>3.5023923555420797</v>
      </c>
      <c r="BF3462" s="221">
        <f>BE3462/PRODUCT($BG$6:BG3461)</f>
        <v>1.0003626569050372</v>
      </c>
      <c r="BG3462" s="16">
        <f t="shared" si="7679"/>
        <v>1.0003626569050372</v>
      </c>
      <c r="BH3462" s="10">
        <f t="shared" si="7680"/>
        <v>13.236977033858842</v>
      </c>
      <c r="BI3462" s="90"/>
      <c r="BJ3462" s="17">
        <f t="shared" si="7663"/>
        <v>49455</v>
      </c>
      <c r="BK3462" s="16">
        <f t="shared" ref="BK3462:BK3525" si="7800">IF(AX3462&lt;&gt;0,AX3462,VLOOKUP(BJ3462,$AZ:$BH,9,FALSE))</f>
        <v>13.236527926980934</v>
      </c>
      <c r="BL3462" s="10">
        <f ca="1">IFERROR(AVERAGE(INDIRECT("BK"&amp;AC3462-Template!$F$10+1):INDIRECT("BK"&amp;AC3462)),0)</f>
        <v>13.23628276015744</v>
      </c>
      <c r="BM3462" s="35"/>
      <c r="BN3462" s="86"/>
      <c r="BO3462" s="35"/>
      <c r="BP3462" s="35"/>
      <c r="BQ3462" s="35"/>
      <c r="BR3462" s="35"/>
      <c r="BS3462" s="35"/>
      <c r="BT3462" s="35"/>
      <c r="BU3462" s="35"/>
      <c r="BV3462" s="35"/>
      <c r="BW3462" s="35"/>
      <c r="BX3462" s="35"/>
      <c r="BY3462" s="35"/>
      <c r="BZ3462" s="35"/>
      <c r="CA3462" s="35"/>
      <c r="CB3462" s="35"/>
      <c r="CC3462" s="35"/>
      <c r="CD3462" s="35"/>
      <c r="CE3462" s="35"/>
      <c r="CF3462" s="35"/>
      <c r="CG3462" s="35"/>
      <c r="CH3462" s="35"/>
    </row>
    <row r="3463" spans="1:86" ht="15.6" x14ac:dyDescent="0.3">
      <c r="A3463" s="35"/>
      <c r="B3463" s="86"/>
      <c r="C3463" s="35"/>
      <c r="D3463" s="35"/>
      <c r="E3463" s="35"/>
      <c r="F3463" s="35"/>
      <c r="G3463" s="35"/>
      <c r="H3463" s="35"/>
      <c r="I3463" s="35"/>
      <c r="J3463" s="35"/>
      <c r="K3463" s="35"/>
      <c r="L3463" s="35"/>
      <c r="M3463" s="35"/>
      <c r="N3463" s="35"/>
      <c r="O3463" s="35"/>
      <c r="P3463" s="35"/>
      <c r="Q3463" s="35"/>
      <c r="R3463" s="35"/>
      <c r="S3463" s="35"/>
      <c r="T3463" s="17">
        <f t="shared" ref="T3463:V3526" si="7801">T3462+1</f>
        <v>49479</v>
      </c>
      <c r="U3463" s="216">
        <f t="shared" si="7794"/>
        <v>2</v>
      </c>
      <c r="V3463" s="216">
        <f t="shared" si="7801"/>
        <v>3458</v>
      </c>
      <c r="W3463" s="16">
        <f t="shared" si="7664"/>
        <v>9.4739726027397264</v>
      </c>
      <c r="X3463" s="16" t="e">
        <f>IF(Template!$F$7="Linear interpolation",LinInterp($I$5:$I$22,$G$5:$G$22,W3463),CubicSpline($I$5:$I$22,$G$5:$G$22,W3463))</f>
        <v>#VALUE!</v>
      </c>
      <c r="Y3463" s="221" t="e">
        <f t="shared" si="7795"/>
        <v>#VALUE!</v>
      </c>
      <c r="Z3463" s="221" t="e">
        <f>Y3463/PRODUCT($AA$6:AA3462)</f>
        <v>#VALUE!</v>
      </c>
      <c r="AA3463" s="16" t="e">
        <f t="shared" ref="AA3463:AA3526" si="7802">1+AB3463/365/100</f>
        <v>#VALUE!</v>
      </c>
      <c r="AB3463" s="10" t="e">
        <f t="shared" ref="AB3463:AB3526" si="7803">IF(OR(U3463=6,U3463=7),AB3462,(Z3463-1)*365*100)</f>
        <v>#VALUE!</v>
      </c>
      <c r="AC3463" s="90">
        <f t="shared" si="7796"/>
        <v>3463</v>
      </c>
      <c r="AD3463" s="17">
        <f t="shared" ref="AD3463:AD3526" si="7804">AD3462+1</f>
        <v>49456</v>
      </c>
      <c r="AE3463" s="16" t="e">
        <f t="shared" si="7797"/>
        <v>#VALUE!</v>
      </c>
      <c r="AF3463" s="10">
        <f ca="1">IFERROR(AVERAGE(INDIRECT("AE"&amp;AC3463-Template!$F$10+1):INDIRECT("AE"&amp;AC3463)),0)</f>
        <v>0</v>
      </c>
      <c r="AG3463" s="35"/>
      <c r="AH3463" s="86"/>
      <c r="AI3463" s="35"/>
      <c r="AJ3463" s="35"/>
      <c r="AK3463" s="35"/>
      <c r="AL3463" s="35"/>
      <c r="AM3463" s="35"/>
      <c r="AN3463" s="35"/>
      <c r="AO3463" s="35"/>
      <c r="AP3463" s="35"/>
      <c r="AQ3463" s="35"/>
      <c r="AR3463" s="35"/>
      <c r="AS3463" s="35"/>
      <c r="AT3463" s="35"/>
      <c r="AU3463" s="35"/>
      <c r="AV3463" s="35"/>
      <c r="AW3463" s="35"/>
      <c r="AX3463" s="35"/>
      <c r="AY3463" s="35"/>
      <c r="AZ3463" s="17">
        <f t="shared" ref="AZ3463" si="7805">AZ3462+1</f>
        <v>49479</v>
      </c>
      <c r="BA3463" s="216">
        <f t="shared" si="7676"/>
        <v>2</v>
      </c>
      <c r="BB3463" s="216">
        <f t="shared" ref="BB3463" si="7806">BB3462+1</f>
        <v>3458</v>
      </c>
      <c r="BC3463" s="16">
        <f t="shared" si="7678"/>
        <v>9.4739726027397264</v>
      </c>
      <c r="BD3463" s="16">
        <f>IF(Template!$F$7="Linear interpolation",LinInterp($AO$5:$AO$18,$AM$5:$AM$18,BC3463),CubicSpline($AO$5:$AO$18,$AM$5:$AM$18,BC3463))</f>
        <v>14.14991719761572</v>
      </c>
      <c r="BE3463" s="221">
        <f t="shared" si="7757"/>
        <v>3.5036625192165096</v>
      </c>
      <c r="BF3463" s="221">
        <f>BE3463/PRODUCT($BG$6:BG3462)</f>
        <v>1.000362656020654</v>
      </c>
      <c r="BG3463" s="16">
        <f t="shared" si="7679"/>
        <v>1.000362656020654</v>
      </c>
      <c r="BH3463" s="10">
        <f t="shared" si="7680"/>
        <v>13.236944753870826</v>
      </c>
      <c r="BI3463" s="90"/>
      <c r="BJ3463" s="17">
        <f t="shared" ref="BJ3463:BJ3526" si="7807">BJ3462+1</f>
        <v>49456</v>
      </c>
      <c r="BK3463" s="16">
        <f t="shared" si="7800"/>
        <v>13.236527926980934</v>
      </c>
      <c r="BL3463" s="10">
        <f ca="1">IFERROR(AVERAGE(INDIRECT("BK"&amp;AC3463-Template!$F$10+1):INDIRECT("BK"&amp;AC3463)),0)</f>
        <v>13.236299937448747</v>
      </c>
      <c r="BM3463" s="35"/>
      <c r="BN3463" s="86"/>
      <c r="BO3463" s="35"/>
      <c r="BP3463" s="35"/>
      <c r="BQ3463" s="35"/>
      <c r="BR3463" s="35"/>
      <c r="BS3463" s="35"/>
      <c r="BT3463" s="35"/>
      <c r="BU3463" s="35"/>
      <c r="BV3463" s="35"/>
      <c r="BW3463" s="35"/>
      <c r="BX3463" s="35"/>
      <c r="BY3463" s="35"/>
      <c r="BZ3463" s="35"/>
      <c r="CA3463" s="35"/>
      <c r="CB3463" s="35"/>
      <c r="CC3463" s="35"/>
      <c r="CD3463" s="35"/>
      <c r="CE3463" s="35"/>
      <c r="CF3463" s="35"/>
      <c r="CG3463" s="35"/>
      <c r="CH3463" s="35"/>
    </row>
    <row r="3464" spans="1:86" ht="15.6" x14ac:dyDescent="0.3">
      <c r="A3464" s="35"/>
      <c r="B3464" s="86"/>
      <c r="C3464" s="35"/>
      <c r="D3464" s="35"/>
      <c r="E3464" s="35"/>
      <c r="F3464" s="35"/>
      <c r="G3464" s="35"/>
      <c r="H3464" s="35"/>
      <c r="I3464" s="35"/>
      <c r="J3464" s="35"/>
      <c r="K3464" s="35"/>
      <c r="L3464" s="35"/>
      <c r="M3464" s="35"/>
      <c r="N3464" s="35"/>
      <c r="O3464" s="35"/>
      <c r="P3464" s="35"/>
      <c r="Q3464" s="35"/>
      <c r="R3464" s="35"/>
      <c r="S3464" s="35"/>
      <c r="T3464" s="17">
        <f t="shared" si="7801"/>
        <v>49480</v>
      </c>
      <c r="U3464" s="216">
        <f t="shared" si="7794"/>
        <v>3</v>
      </c>
      <c r="V3464" s="216">
        <f t="shared" si="7801"/>
        <v>3459</v>
      </c>
      <c r="W3464" s="16">
        <f t="shared" ref="W3464:W3527" si="7808">YEARFRAC($T$5,T3464,3)</f>
        <v>9.4767123287671229</v>
      </c>
      <c r="X3464" s="16" t="e">
        <f>IF(Template!$F$7="Linear interpolation",LinInterp($I$5:$I$22,$G$5:$G$22,W3464),CubicSpline($I$5:$I$22,$G$5:$G$22,W3464))</f>
        <v>#VALUE!</v>
      </c>
      <c r="Y3464" s="221" t="e">
        <f t="shared" si="7795"/>
        <v>#VALUE!</v>
      </c>
      <c r="Z3464" s="221" t="e">
        <f>Y3464/PRODUCT($AA$6:AA3463)</f>
        <v>#VALUE!</v>
      </c>
      <c r="AA3464" s="16" t="e">
        <f t="shared" si="7802"/>
        <v>#VALUE!</v>
      </c>
      <c r="AB3464" s="10" t="e">
        <f t="shared" si="7803"/>
        <v>#VALUE!</v>
      </c>
      <c r="AC3464" s="90">
        <f t="shared" si="7796"/>
        <v>3464</v>
      </c>
      <c r="AD3464" s="17">
        <f t="shared" si="7804"/>
        <v>49457</v>
      </c>
      <c r="AE3464" s="16" t="e">
        <f t="shared" si="7797"/>
        <v>#VALUE!</v>
      </c>
      <c r="AF3464" s="10">
        <f ca="1">IFERROR(AVERAGE(INDIRECT("AE"&amp;AC3464-Template!$F$10+1):INDIRECT("AE"&amp;AC3464)),0)</f>
        <v>0</v>
      </c>
      <c r="AG3464" s="35"/>
      <c r="AH3464" s="86"/>
      <c r="AI3464" s="35"/>
      <c r="AJ3464" s="35"/>
      <c r="AK3464" s="35"/>
      <c r="AL3464" s="35"/>
      <c r="AM3464" s="35"/>
      <c r="AN3464" s="35"/>
      <c r="AO3464" s="35"/>
      <c r="AP3464" s="35"/>
      <c r="AQ3464" s="35"/>
      <c r="AR3464" s="35"/>
      <c r="AS3464" s="35"/>
      <c r="AT3464" s="35"/>
      <c r="AU3464" s="35"/>
      <c r="AV3464" s="35"/>
      <c r="AW3464" s="35"/>
      <c r="AX3464" s="35"/>
      <c r="AY3464" s="35"/>
      <c r="AZ3464" s="17">
        <f t="shared" ref="AZ3464" si="7809">AZ3463+1</f>
        <v>49480</v>
      </c>
      <c r="BA3464" s="216">
        <f t="shared" si="7676"/>
        <v>3</v>
      </c>
      <c r="BB3464" s="216">
        <f t="shared" ref="BB3464" si="7810">BB3463+1</f>
        <v>3459</v>
      </c>
      <c r="BC3464" s="16">
        <f t="shared" si="7678"/>
        <v>9.4767123287671229</v>
      </c>
      <c r="BD3464" s="16">
        <f>IF(Template!$F$7="Linear interpolation",LinInterp($AO$5:$AO$18,$AM$5:$AM$18,BC3464),CubicSpline($AO$5:$AO$18,$AM$5:$AM$18,BC3464))</f>
        <v>14.149917301482827</v>
      </c>
      <c r="BE3464" s="221">
        <f t="shared" si="7757"/>
        <v>3.5049331450402765</v>
      </c>
      <c r="BF3464" s="221">
        <f>BE3464/PRODUCT($BG$6:BG3463)</f>
        <v>1.0003626564535819</v>
      </c>
      <c r="BG3464" s="16">
        <f t="shared" si="7679"/>
        <v>1.0003626564535819</v>
      </c>
      <c r="BH3464" s="10">
        <f t="shared" si="7680"/>
        <v>13.236960555739753</v>
      </c>
      <c r="BI3464" s="90"/>
      <c r="BJ3464" s="17">
        <f t="shared" si="7807"/>
        <v>49457</v>
      </c>
      <c r="BK3464" s="16">
        <f t="shared" si="7800"/>
        <v>13.236632472460652</v>
      </c>
      <c r="BL3464" s="10">
        <f ca="1">IFERROR(AVERAGE(INDIRECT("BK"&amp;AC3464-Template!$F$10+1):INDIRECT("BK"&amp;AC3464)),0)</f>
        <v>13.23632059958938</v>
      </c>
      <c r="BM3464" s="35"/>
      <c r="BN3464" s="86"/>
      <c r="BO3464" s="35"/>
      <c r="BP3464" s="35"/>
      <c r="BQ3464" s="35"/>
      <c r="BR3464" s="35"/>
      <c r="BS3464" s="35"/>
      <c r="BT3464" s="35"/>
      <c r="BU3464" s="35"/>
      <c r="BV3464" s="35"/>
      <c r="BW3464" s="35"/>
      <c r="BX3464" s="35"/>
      <c r="BY3464" s="35"/>
      <c r="BZ3464" s="35"/>
      <c r="CA3464" s="35"/>
      <c r="CB3464" s="35"/>
      <c r="CC3464" s="35"/>
      <c r="CD3464" s="35"/>
      <c r="CE3464" s="35"/>
      <c r="CF3464" s="35"/>
      <c r="CG3464" s="35"/>
      <c r="CH3464" s="35"/>
    </row>
    <row r="3465" spans="1:86" ht="15.6" x14ac:dyDescent="0.3">
      <c r="A3465" s="35"/>
      <c r="B3465" s="86"/>
      <c r="C3465" s="35"/>
      <c r="D3465" s="35"/>
      <c r="E3465" s="35"/>
      <c r="F3465" s="35"/>
      <c r="G3465" s="35"/>
      <c r="H3465" s="35"/>
      <c r="I3465" s="35"/>
      <c r="J3465" s="35"/>
      <c r="K3465" s="35"/>
      <c r="L3465" s="35"/>
      <c r="M3465" s="35"/>
      <c r="N3465" s="35"/>
      <c r="O3465" s="35"/>
      <c r="P3465" s="35"/>
      <c r="Q3465" s="35"/>
      <c r="R3465" s="35"/>
      <c r="S3465" s="35"/>
      <c r="T3465" s="17">
        <f t="shared" si="7801"/>
        <v>49481</v>
      </c>
      <c r="U3465" s="216">
        <f t="shared" si="7794"/>
        <v>4</v>
      </c>
      <c r="V3465" s="216">
        <f t="shared" si="7801"/>
        <v>3460</v>
      </c>
      <c r="W3465" s="16">
        <f t="shared" si="7808"/>
        <v>9.4794520547945211</v>
      </c>
      <c r="X3465" s="16" t="e">
        <f>IF(Template!$F$7="Linear interpolation",LinInterp($I$5:$I$22,$G$5:$G$22,W3465),CubicSpline($I$5:$I$22,$G$5:$G$22,W3465))</f>
        <v>#VALUE!</v>
      </c>
      <c r="Y3465" s="221" t="e">
        <f t="shared" si="7795"/>
        <v>#VALUE!</v>
      </c>
      <c r="Z3465" s="221" t="e">
        <f>Y3465/PRODUCT($AA$6:AA3464)</f>
        <v>#VALUE!</v>
      </c>
      <c r="AA3465" s="16" t="e">
        <f t="shared" si="7802"/>
        <v>#VALUE!</v>
      </c>
      <c r="AB3465" s="10" t="e">
        <f t="shared" si="7803"/>
        <v>#VALUE!</v>
      </c>
      <c r="AC3465" s="90">
        <f t="shared" si="7796"/>
        <v>3465</v>
      </c>
      <c r="AD3465" s="17">
        <f t="shared" si="7804"/>
        <v>49458</v>
      </c>
      <c r="AE3465" s="16" t="e">
        <f t="shared" si="7797"/>
        <v>#VALUE!</v>
      </c>
      <c r="AF3465" s="10">
        <f ca="1">IFERROR(AVERAGE(INDIRECT("AE"&amp;AC3465-Template!$F$10+1):INDIRECT("AE"&amp;AC3465)),0)</f>
        <v>0</v>
      </c>
      <c r="AG3465" s="35"/>
      <c r="AH3465" s="86"/>
      <c r="AI3465" s="35"/>
      <c r="AJ3465" s="35"/>
      <c r="AK3465" s="35"/>
      <c r="AL3465" s="35"/>
      <c r="AM3465" s="35"/>
      <c r="AN3465" s="35"/>
      <c r="AO3465" s="35"/>
      <c r="AP3465" s="35"/>
      <c r="AQ3465" s="35"/>
      <c r="AR3465" s="35"/>
      <c r="AS3465" s="35"/>
      <c r="AT3465" s="35"/>
      <c r="AU3465" s="35"/>
      <c r="AV3465" s="35"/>
      <c r="AW3465" s="35"/>
      <c r="AX3465" s="35"/>
      <c r="AY3465" s="35"/>
      <c r="AZ3465" s="17">
        <f t="shared" ref="AZ3465" si="7811">AZ3464+1</f>
        <v>49481</v>
      </c>
      <c r="BA3465" s="216">
        <f t="shared" si="7676"/>
        <v>4</v>
      </c>
      <c r="BB3465" s="216">
        <f t="shared" ref="BB3465" si="7812">BB3464+1</f>
        <v>3460</v>
      </c>
      <c r="BC3465" s="16">
        <f t="shared" si="7678"/>
        <v>9.4794520547945211</v>
      </c>
      <c r="BD3465" s="16">
        <f>IF(Template!$F$7="Linear interpolation",LinInterp($AO$5:$AO$18,$AM$5:$AM$18,BC3465),CubicSpline($AO$5:$AO$18,$AM$5:$AM$18,BC3465))</f>
        <v>14.149917410478841</v>
      </c>
      <c r="BE3465" s="221">
        <f t="shared" si="7757"/>
        <v>3.5062042331755561</v>
      </c>
      <c r="BF3465" s="221">
        <f>BE3465/PRODUCT($BG$6:BG3464)</f>
        <v>1.000362656884648</v>
      </c>
      <c r="BG3465" s="16">
        <f t="shared" si="7679"/>
        <v>1.000362656884648</v>
      </c>
      <c r="BH3465" s="10">
        <f t="shared" si="7680"/>
        <v>13.23697628965137</v>
      </c>
      <c r="BI3465" s="90"/>
      <c r="BJ3465" s="17">
        <f t="shared" si="7807"/>
        <v>49458</v>
      </c>
      <c r="BK3465" s="16">
        <f t="shared" si="7800"/>
        <v>13.236597405242412</v>
      </c>
      <c r="BL3465" s="10">
        <f ca="1">IFERROR(AVERAGE(INDIRECT("BK"&amp;AC3465-Template!$F$10+1):INDIRECT("BK"&amp;AC3465)),0)</f>
        <v>13.236340092822736</v>
      </c>
      <c r="BM3465" s="35"/>
      <c r="BN3465" s="86"/>
      <c r="BO3465" s="35"/>
      <c r="BP3465" s="35"/>
      <c r="BQ3465" s="35"/>
      <c r="BR3465" s="35"/>
      <c r="BS3465" s="35"/>
      <c r="BT3465" s="35"/>
      <c r="BU3465" s="35"/>
      <c r="BV3465" s="35"/>
      <c r="BW3465" s="35"/>
      <c r="BX3465" s="35"/>
      <c r="BY3465" s="35"/>
      <c r="BZ3465" s="35"/>
      <c r="CA3465" s="35"/>
      <c r="CB3465" s="35"/>
      <c r="CC3465" s="35"/>
      <c r="CD3465" s="35"/>
      <c r="CE3465" s="35"/>
      <c r="CF3465" s="35"/>
      <c r="CG3465" s="35"/>
      <c r="CH3465" s="35"/>
    </row>
    <row r="3466" spans="1:86" ht="15.6" x14ac:dyDescent="0.3">
      <c r="A3466" s="35"/>
      <c r="B3466" s="86"/>
      <c r="C3466" s="35"/>
      <c r="D3466" s="35"/>
      <c r="E3466" s="35"/>
      <c r="F3466" s="35"/>
      <c r="G3466" s="35"/>
      <c r="H3466" s="35"/>
      <c r="I3466" s="35"/>
      <c r="J3466" s="35"/>
      <c r="K3466" s="35"/>
      <c r="L3466" s="35"/>
      <c r="M3466" s="35"/>
      <c r="N3466" s="35"/>
      <c r="O3466" s="35"/>
      <c r="P3466" s="35"/>
      <c r="Q3466" s="35"/>
      <c r="R3466" s="35"/>
      <c r="S3466" s="35"/>
      <c r="T3466" s="17">
        <f t="shared" si="7801"/>
        <v>49482</v>
      </c>
      <c r="U3466" s="216">
        <f t="shared" si="7794"/>
        <v>5</v>
      </c>
      <c r="V3466" s="216">
        <f t="shared" si="7801"/>
        <v>3461</v>
      </c>
      <c r="W3466" s="16">
        <f t="shared" si="7808"/>
        <v>9.4821917808219176</v>
      </c>
      <c r="X3466" s="16" t="e">
        <f>IF(Template!$F$7="Linear interpolation",LinInterp($I$5:$I$22,$G$5:$G$22,W3466),CubicSpline($I$5:$I$22,$G$5:$G$22,W3466))</f>
        <v>#VALUE!</v>
      </c>
      <c r="Y3466" s="221" t="e">
        <f t="shared" si="7795"/>
        <v>#VALUE!</v>
      </c>
      <c r="Z3466" s="221" t="e">
        <f>Y3466/PRODUCT($AA$6:AA3465)</f>
        <v>#VALUE!</v>
      </c>
      <c r="AA3466" s="16" t="e">
        <f t="shared" si="7802"/>
        <v>#VALUE!</v>
      </c>
      <c r="AB3466" s="10" t="e">
        <f t="shared" si="7803"/>
        <v>#VALUE!</v>
      </c>
      <c r="AC3466" s="90">
        <f t="shared" si="7796"/>
        <v>3466</v>
      </c>
      <c r="AD3466" s="17">
        <f t="shared" si="7804"/>
        <v>49459</v>
      </c>
      <c r="AE3466" s="16" t="e">
        <f t="shared" si="7797"/>
        <v>#VALUE!</v>
      </c>
      <c r="AF3466" s="10">
        <f ca="1">IFERROR(AVERAGE(INDIRECT("AE"&amp;AC3466-Template!$F$10+1):INDIRECT("AE"&amp;AC3466)),0)</f>
        <v>0</v>
      </c>
      <c r="AG3466" s="35"/>
      <c r="AH3466" s="86"/>
      <c r="AI3466" s="35"/>
      <c r="AJ3466" s="35"/>
      <c r="AK3466" s="35"/>
      <c r="AL3466" s="35"/>
      <c r="AM3466" s="35"/>
      <c r="AN3466" s="35"/>
      <c r="AO3466" s="35"/>
      <c r="AP3466" s="35"/>
      <c r="AQ3466" s="35"/>
      <c r="AR3466" s="35"/>
      <c r="AS3466" s="35"/>
      <c r="AT3466" s="35"/>
      <c r="AU3466" s="35"/>
      <c r="AV3466" s="35"/>
      <c r="AW3466" s="35"/>
      <c r="AX3466" s="35"/>
      <c r="AY3466" s="35"/>
      <c r="AZ3466" s="17">
        <f t="shared" ref="AZ3466" si="7813">AZ3465+1</f>
        <v>49482</v>
      </c>
      <c r="BA3466" s="216">
        <f t="shared" si="7676"/>
        <v>5</v>
      </c>
      <c r="BB3466" s="216">
        <f t="shared" ref="BB3466" si="7814">BB3465+1</f>
        <v>3461</v>
      </c>
      <c r="BC3466" s="16">
        <f t="shared" si="7678"/>
        <v>9.4821917808219176</v>
      </c>
      <c r="BD3466" s="16">
        <f>IF(Template!$F$7="Linear interpolation",LinInterp($AO$5:$AO$18,$AM$5:$AM$18,BC3466),CubicSpline($AO$5:$AO$18,$AM$5:$AM$18,BC3466))</f>
        <v>14.14991752457691</v>
      </c>
      <c r="BE3466" s="221">
        <f t="shared" si="7757"/>
        <v>3.5074757837845758</v>
      </c>
      <c r="BF3466" s="221">
        <f>BE3466/PRODUCT($BG$6:BG3465)</f>
        <v>1.000362657313852</v>
      </c>
      <c r="BG3466" s="16">
        <f t="shared" si="7679"/>
        <v>1.000362657313852</v>
      </c>
      <c r="BH3466" s="10">
        <f t="shared" si="7680"/>
        <v>13.236991955597578</v>
      </c>
      <c r="BI3466" s="90"/>
      <c r="BJ3466" s="17">
        <f t="shared" si="7807"/>
        <v>49459</v>
      </c>
      <c r="BK3466" s="16">
        <f t="shared" si="7800"/>
        <v>13.236614610452001</v>
      </c>
      <c r="BL3466" s="10">
        <f ca="1">IFERROR(AVERAGE(INDIRECT("BK"&amp;AC3466-Template!$F$10+1):INDIRECT("BK"&amp;AC3466)),0)</f>
        <v>13.236356315124921</v>
      </c>
      <c r="BM3466" s="35"/>
      <c r="BN3466" s="86"/>
      <c r="BO3466" s="35"/>
      <c r="BP3466" s="35"/>
      <c r="BQ3466" s="35"/>
      <c r="BR3466" s="35"/>
      <c r="BS3466" s="35"/>
      <c r="BT3466" s="35"/>
      <c r="BU3466" s="35"/>
      <c r="BV3466" s="35"/>
      <c r="BW3466" s="35"/>
      <c r="BX3466" s="35"/>
      <c r="BY3466" s="35"/>
      <c r="BZ3466" s="35"/>
      <c r="CA3466" s="35"/>
      <c r="CB3466" s="35"/>
      <c r="CC3466" s="35"/>
      <c r="CD3466" s="35"/>
      <c r="CE3466" s="35"/>
      <c r="CF3466" s="35"/>
      <c r="CG3466" s="35"/>
      <c r="CH3466" s="35"/>
    </row>
    <row r="3467" spans="1:86" ht="15.6" x14ac:dyDescent="0.3">
      <c r="A3467" s="35"/>
      <c r="B3467" s="86"/>
      <c r="C3467" s="35"/>
      <c r="D3467" s="35"/>
      <c r="E3467" s="35"/>
      <c r="F3467" s="35"/>
      <c r="G3467" s="35"/>
      <c r="H3467" s="35"/>
      <c r="I3467" s="35"/>
      <c r="J3467" s="35"/>
      <c r="K3467" s="35"/>
      <c r="L3467" s="35"/>
      <c r="M3467" s="35"/>
      <c r="N3467" s="35"/>
      <c r="O3467" s="35"/>
      <c r="P3467" s="35"/>
      <c r="Q3467" s="35"/>
      <c r="R3467" s="35"/>
      <c r="S3467" s="35"/>
      <c r="T3467" s="17">
        <f t="shared" si="7801"/>
        <v>49483</v>
      </c>
      <c r="U3467" s="216">
        <f t="shared" si="7794"/>
        <v>6</v>
      </c>
      <c r="V3467" s="216">
        <f t="shared" si="7801"/>
        <v>3462</v>
      </c>
      <c r="W3467" s="16">
        <f t="shared" si="7808"/>
        <v>9.4849315068493159</v>
      </c>
      <c r="X3467" s="16" t="e">
        <f>IF(Template!$F$7="Linear interpolation",LinInterp($I$5:$I$22,$G$5:$G$22,W3467),CubicSpline($I$5:$I$22,$G$5:$G$22,W3467))</f>
        <v>#VALUE!</v>
      </c>
      <c r="Y3467" s="221" t="e">
        <f t="shared" si="7795"/>
        <v>#VALUE!</v>
      </c>
      <c r="Z3467" s="221" t="e">
        <f>Y3467/PRODUCT($AA$6:AA3466)</f>
        <v>#VALUE!</v>
      </c>
      <c r="AA3467" s="16" t="e">
        <f t="shared" si="7802"/>
        <v>#VALUE!</v>
      </c>
      <c r="AB3467" s="10" t="e">
        <f t="shared" si="7803"/>
        <v>#VALUE!</v>
      </c>
      <c r="AC3467" s="90">
        <f t="shared" si="7796"/>
        <v>3467</v>
      </c>
      <c r="AD3467" s="17">
        <f t="shared" si="7804"/>
        <v>49460</v>
      </c>
      <c r="AE3467" s="16" t="e">
        <f t="shared" si="7797"/>
        <v>#VALUE!</v>
      </c>
      <c r="AF3467" s="10">
        <f ca="1">IFERROR(AVERAGE(INDIRECT("AE"&amp;AC3467-Template!$F$10+1):INDIRECT("AE"&amp;AC3467)),0)</f>
        <v>0</v>
      </c>
      <c r="AG3467" s="35"/>
      <c r="AH3467" s="86"/>
      <c r="AI3467" s="35"/>
      <c r="AJ3467" s="35"/>
      <c r="AK3467" s="35"/>
      <c r="AL3467" s="35"/>
      <c r="AM3467" s="35"/>
      <c r="AN3467" s="35"/>
      <c r="AO3467" s="35"/>
      <c r="AP3467" s="35"/>
      <c r="AQ3467" s="35"/>
      <c r="AR3467" s="35"/>
      <c r="AS3467" s="35"/>
      <c r="AT3467" s="35"/>
      <c r="AU3467" s="35"/>
      <c r="AV3467" s="35"/>
      <c r="AW3467" s="35"/>
      <c r="AX3467" s="35"/>
      <c r="AY3467" s="35"/>
      <c r="AZ3467" s="17">
        <f t="shared" ref="AZ3467" si="7815">AZ3466+1</f>
        <v>49483</v>
      </c>
      <c r="BA3467" s="216">
        <f t="shared" si="7676"/>
        <v>6</v>
      </c>
      <c r="BB3467" s="216">
        <f t="shared" ref="BB3467" si="7816">BB3466+1</f>
        <v>3462</v>
      </c>
      <c r="BC3467" s="16">
        <f t="shared" si="7678"/>
        <v>9.4849315068493159</v>
      </c>
      <c r="BD3467" s="16">
        <f>IF(Template!$F$7="Linear interpolation",LinInterp($AO$5:$AO$18,$AM$5:$AM$18,BC3467),CubicSpline($AO$5:$AO$18,$AM$5:$AM$18,BC3467))</f>
        <v>14.149917643750182</v>
      </c>
      <c r="BE3467" s="221">
        <f t="shared" si="7757"/>
        <v>3.5087477970296099</v>
      </c>
      <c r="BF3467" s="221">
        <f>BE3467/PRODUCT($BG$6:BG3466)</f>
        <v>1.0003626577411924</v>
      </c>
      <c r="BG3467" s="16">
        <f t="shared" si="7679"/>
        <v>1.000362657313852</v>
      </c>
      <c r="BH3467" s="10">
        <f t="shared" si="7680"/>
        <v>13.236991955597578</v>
      </c>
      <c r="BI3467" s="90"/>
      <c r="BJ3467" s="17">
        <f t="shared" si="7807"/>
        <v>49460</v>
      </c>
      <c r="BK3467" s="16">
        <f t="shared" si="7800"/>
        <v>13.236631749949268</v>
      </c>
      <c r="BL3467" s="10">
        <f ca="1">IFERROR(AVERAGE(INDIRECT("BK"&amp;AC3467-Template!$F$10+1):INDIRECT("BK"&amp;AC3467)),0)</f>
        <v>13.23637439721772</v>
      </c>
      <c r="BM3467" s="35"/>
      <c r="BN3467" s="86"/>
      <c r="BO3467" s="35"/>
      <c r="BP3467" s="35"/>
      <c r="BQ3467" s="35"/>
      <c r="BR3467" s="35"/>
      <c r="BS3467" s="35"/>
      <c r="BT3467" s="35"/>
      <c r="BU3467" s="35"/>
      <c r="BV3467" s="35"/>
      <c r="BW3467" s="35"/>
      <c r="BX3467" s="35"/>
      <c r="BY3467" s="35"/>
      <c r="BZ3467" s="35"/>
      <c r="CA3467" s="35"/>
      <c r="CB3467" s="35"/>
      <c r="CC3467" s="35"/>
      <c r="CD3467" s="35"/>
      <c r="CE3467" s="35"/>
      <c r="CF3467" s="35"/>
      <c r="CG3467" s="35"/>
      <c r="CH3467" s="35"/>
    </row>
    <row r="3468" spans="1:86" ht="15.6" x14ac:dyDescent="0.3">
      <c r="A3468" s="35"/>
      <c r="B3468" s="86"/>
      <c r="C3468" s="35"/>
      <c r="D3468" s="35"/>
      <c r="E3468" s="35"/>
      <c r="F3468" s="35"/>
      <c r="G3468" s="35"/>
      <c r="H3468" s="35"/>
      <c r="I3468" s="35"/>
      <c r="J3468" s="35"/>
      <c r="K3468" s="35"/>
      <c r="L3468" s="35"/>
      <c r="M3468" s="35"/>
      <c r="N3468" s="35"/>
      <c r="O3468" s="35"/>
      <c r="P3468" s="35"/>
      <c r="Q3468" s="35"/>
      <c r="R3468" s="35"/>
      <c r="S3468" s="35"/>
      <c r="T3468" s="17">
        <f t="shared" si="7801"/>
        <v>49484</v>
      </c>
      <c r="U3468" s="216">
        <f t="shared" si="7794"/>
        <v>7</v>
      </c>
      <c r="V3468" s="216">
        <f t="shared" si="7801"/>
        <v>3463</v>
      </c>
      <c r="W3468" s="16">
        <f t="shared" si="7808"/>
        <v>9.4876712328767123</v>
      </c>
      <c r="X3468" s="16" t="e">
        <f>IF(Template!$F$7="Linear interpolation",LinInterp($I$5:$I$22,$G$5:$G$22,W3468),CubicSpline($I$5:$I$22,$G$5:$G$22,W3468))</f>
        <v>#VALUE!</v>
      </c>
      <c r="Y3468" s="221" t="e">
        <f t="shared" si="7795"/>
        <v>#VALUE!</v>
      </c>
      <c r="Z3468" s="221" t="e">
        <f>Y3468/PRODUCT($AA$6:AA3467)</f>
        <v>#VALUE!</v>
      </c>
      <c r="AA3468" s="16" t="e">
        <f t="shared" si="7802"/>
        <v>#VALUE!</v>
      </c>
      <c r="AB3468" s="10" t="e">
        <f t="shared" si="7803"/>
        <v>#VALUE!</v>
      </c>
      <c r="AC3468" s="90">
        <f t="shared" si="7796"/>
        <v>3468</v>
      </c>
      <c r="AD3468" s="17">
        <f t="shared" si="7804"/>
        <v>49461</v>
      </c>
      <c r="AE3468" s="16" t="e">
        <f t="shared" si="7797"/>
        <v>#VALUE!</v>
      </c>
      <c r="AF3468" s="10">
        <f ca="1">IFERROR(AVERAGE(INDIRECT("AE"&amp;AC3468-Template!$F$10+1):INDIRECT("AE"&amp;AC3468)),0)</f>
        <v>0</v>
      </c>
      <c r="AG3468" s="35"/>
      <c r="AH3468" s="86"/>
      <c r="AI3468" s="35"/>
      <c r="AJ3468" s="35"/>
      <c r="AK3468" s="35"/>
      <c r="AL3468" s="35"/>
      <c r="AM3468" s="35"/>
      <c r="AN3468" s="35"/>
      <c r="AO3468" s="35"/>
      <c r="AP3468" s="35"/>
      <c r="AQ3468" s="35"/>
      <c r="AR3468" s="35"/>
      <c r="AS3468" s="35"/>
      <c r="AT3468" s="35"/>
      <c r="AU3468" s="35"/>
      <c r="AV3468" s="35"/>
      <c r="AW3468" s="35"/>
      <c r="AX3468" s="35"/>
      <c r="AY3468" s="35"/>
      <c r="AZ3468" s="17">
        <f t="shared" ref="AZ3468" si="7817">AZ3467+1</f>
        <v>49484</v>
      </c>
      <c r="BA3468" s="216">
        <f t="shared" si="7676"/>
        <v>7</v>
      </c>
      <c r="BB3468" s="216">
        <f t="shared" ref="BB3468" si="7818">BB3467+1</f>
        <v>3463</v>
      </c>
      <c r="BC3468" s="16">
        <f t="shared" si="7678"/>
        <v>9.4876712328767123</v>
      </c>
      <c r="BD3468" s="16">
        <f>IF(Template!$F$7="Linear interpolation",LinInterp($AO$5:$AO$18,$AM$5:$AM$18,BC3468),CubicSpline($AO$5:$AO$18,$AM$5:$AM$18,BC3468))</f>
        <v>14.149917767971804</v>
      </c>
      <c r="BE3468" s="221">
        <f t="shared" si="7757"/>
        <v>3.5100202730729757</v>
      </c>
      <c r="BF3468" s="221">
        <f>BE3468/PRODUCT($BG$6:BG3467)</f>
        <v>1.0003626585940069</v>
      </c>
      <c r="BG3468" s="16">
        <f t="shared" si="7679"/>
        <v>1.000362657313852</v>
      </c>
      <c r="BH3468" s="10">
        <f t="shared" si="7680"/>
        <v>13.236991955597578</v>
      </c>
      <c r="BI3468" s="90"/>
      <c r="BJ3468" s="17">
        <f t="shared" si="7807"/>
        <v>49461</v>
      </c>
      <c r="BK3468" s="16">
        <f t="shared" si="7800"/>
        <v>13.236648823320873</v>
      </c>
      <c r="BL3468" s="10">
        <f ca="1">IFERROR(AVERAGE(INDIRECT("BK"&amp;AC3468-Template!$F$10+1):INDIRECT("BK"&amp;AC3468)),0)</f>
        <v>13.236392414690153</v>
      </c>
      <c r="BM3468" s="35"/>
      <c r="BN3468" s="86"/>
      <c r="BO3468" s="35"/>
      <c r="BP3468" s="35"/>
      <c r="BQ3468" s="35"/>
      <c r="BR3468" s="35"/>
      <c r="BS3468" s="35"/>
      <c r="BT3468" s="35"/>
      <c r="BU3468" s="35"/>
      <c r="BV3468" s="35"/>
      <c r="BW3468" s="35"/>
      <c r="BX3468" s="35"/>
      <c r="BY3468" s="35"/>
      <c r="BZ3468" s="35"/>
      <c r="CA3468" s="35"/>
      <c r="CB3468" s="35"/>
      <c r="CC3468" s="35"/>
      <c r="CD3468" s="35"/>
      <c r="CE3468" s="35"/>
      <c r="CF3468" s="35"/>
      <c r="CG3468" s="35"/>
      <c r="CH3468" s="35"/>
    </row>
    <row r="3469" spans="1:86" ht="15.6" x14ac:dyDescent="0.3">
      <c r="A3469" s="35"/>
      <c r="B3469" s="86"/>
      <c r="C3469" s="35"/>
      <c r="D3469" s="35"/>
      <c r="E3469" s="35"/>
      <c r="F3469" s="35"/>
      <c r="G3469" s="35"/>
      <c r="H3469" s="35"/>
      <c r="I3469" s="35"/>
      <c r="J3469" s="35"/>
      <c r="K3469" s="35"/>
      <c r="L3469" s="35"/>
      <c r="M3469" s="35"/>
      <c r="N3469" s="35"/>
      <c r="O3469" s="35"/>
      <c r="P3469" s="35"/>
      <c r="Q3469" s="35"/>
      <c r="R3469" s="35"/>
      <c r="S3469" s="35"/>
      <c r="T3469" s="17">
        <f t="shared" si="7801"/>
        <v>49485</v>
      </c>
      <c r="U3469" s="216">
        <f t="shared" si="7794"/>
        <v>1</v>
      </c>
      <c r="V3469" s="216">
        <f t="shared" si="7801"/>
        <v>3464</v>
      </c>
      <c r="W3469" s="16">
        <f t="shared" si="7808"/>
        <v>9.4904109589041088</v>
      </c>
      <c r="X3469" s="16" t="e">
        <f>IF(Template!$F$7="Linear interpolation",LinInterp($I$5:$I$22,$G$5:$G$22,W3469),CubicSpline($I$5:$I$22,$G$5:$G$22,W3469))</f>
        <v>#VALUE!</v>
      </c>
      <c r="Y3469" s="221" t="e">
        <f t="shared" si="7795"/>
        <v>#VALUE!</v>
      </c>
      <c r="Z3469" s="221" t="e">
        <f>Y3469/PRODUCT($AA$6:AA3468)</f>
        <v>#VALUE!</v>
      </c>
      <c r="AA3469" s="16" t="e">
        <f t="shared" si="7802"/>
        <v>#VALUE!</v>
      </c>
      <c r="AB3469" s="10" t="e">
        <f t="shared" si="7803"/>
        <v>#VALUE!</v>
      </c>
      <c r="AC3469" s="90">
        <f t="shared" si="7796"/>
        <v>3469</v>
      </c>
      <c r="AD3469" s="17">
        <f t="shared" si="7804"/>
        <v>49462</v>
      </c>
      <c r="AE3469" s="16" t="e">
        <f t="shared" si="7797"/>
        <v>#VALUE!</v>
      </c>
      <c r="AF3469" s="10">
        <f ca="1">IFERROR(AVERAGE(INDIRECT("AE"&amp;AC3469-Template!$F$10+1):INDIRECT("AE"&amp;AC3469)),0)</f>
        <v>0</v>
      </c>
      <c r="AG3469" s="35"/>
      <c r="AH3469" s="86"/>
      <c r="AI3469" s="35"/>
      <c r="AJ3469" s="35"/>
      <c r="AK3469" s="35"/>
      <c r="AL3469" s="35"/>
      <c r="AM3469" s="35"/>
      <c r="AN3469" s="35"/>
      <c r="AO3469" s="35"/>
      <c r="AP3469" s="35"/>
      <c r="AQ3469" s="35"/>
      <c r="AR3469" s="35"/>
      <c r="AS3469" s="35"/>
      <c r="AT3469" s="35"/>
      <c r="AU3469" s="35"/>
      <c r="AV3469" s="35"/>
      <c r="AW3469" s="35"/>
      <c r="AX3469" s="35"/>
      <c r="AY3469" s="35"/>
      <c r="AZ3469" s="17">
        <f t="shared" ref="AZ3469" si="7819">AZ3468+1</f>
        <v>49485</v>
      </c>
      <c r="BA3469" s="216">
        <f t="shared" ref="BA3469:BA3532" si="7820">WEEKDAY(AZ3469,2)</f>
        <v>1</v>
      </c>
      <c r="BB3469" s="216">
        <f t="shared" ref="BB3469" si="7821">BB3468+1</f>
        <v>3464</v>
      </c>
      <c r="BC3469" s="16">
        <f t="shared" ref="BC3469:BC3532" si="7822">YEARFRAC($T$5,AZ3469,3)</f>
        <v>9.4904109589041088</v>
      </c>
      <c r="BD3469" s="16">
        <f>IF(Template!$F$7="Linear interpolation",LinInterp($AO$5:$AO$18,$AM$5:$AM$18,BC3469),CubicSpline($AO$5:$AO$18,$AM$5:$AM$18,BC3469))</f>
        <v>14.149917897214921</v>
      </c>
      <c r="BE3469" s="221">
        <f t="shared" si="7757"/>
        <v>3.5112932120770171</v>
      </c>
      <c r="BF3469" s="221">
        <f>BE3469/PRODUCT($BG$6:BG3468)</f>
        <v>1.0003626598704218</v>
      </c>
      <c r="BG3469" s="16">
        <f t="shared" ref="BG3469:BG3532" si="7823">1+BH3469/365/100</f>
        <v>1.0003626598704218</v>
      </c>
      <c r="BH3469" s="10">
        <f t="shared" ref="BH3469:BH3532" si="7824">IF(OR(BA3469=6,BA3469=7),BH3468,(BF3469-1)*365*100)</f>
        <v>13.237085270396909</v>
      </c>
      <c r="BI3469" s="90"/>
      <c r="BJ3469" s="17">
        <f t="shared" si="7807"/>
        <v>49462</v>
      </c>
      <c r="BK3469" s="16">
        <f t="shared" si="7800"/>
        <v>13.236648823320873</v>
      </c>
      <c r="BL3469" s="10">
        <f ca="1">IFERROR(AVERAGE(INDIRECT("BK"&amp;AC3469-Template!$F$10+1):INDIRECT("BK"&amp;AC3469)),0)</f>
        <v>13.236409800537047</v>
      </c>
      <c r="BM3469" s="35"/>
      <c r="BN3469" s="86"/>
      <c r="BO3469" s="35"/>
      <c r="BP3469" s="35"/>
      <c r="BQ3469" s="35"/>
      <c r="BR3469" s="35"/>
      <c r="BS3469" s="35"/>
      <c r="BT3469" s="35"/>
      <c r="BU3469" s="35"/>
      <c r="BV3469" s="35"/>
      <c r="BW3469" s="35"/>
      <c r="BX3469" s="35"/>
      <c r="BY3469" s="35"/>
      <c r="BZ3469" s="35"/>
      <c r="CA3469" s="35"/>
      <c r="CB3469" s="35"/>
      <c r="CC3469" s="35"/>
      <c r="CD3469" s="35"/>
      <c r="CE3469" s="35"/>
      <c r="CF3469" s="35"/>
      <c r="CG3469" s="35"/>
      <c r="CH3469" s="35"/>
    </row>
    <row r="3470" spans="1:86" ht="15.6" x14ac:dyDescent="0.3">
      <c r="A3470" s="35"/>
      <c r="B3470" s="86"/>
      <c r="C3470" s="35"/>
      <c r="D3470" s="35"/>
      <c r="E3470" s="35"/>
      <c r="F3470" s="35"/>
      <c r="G3470" s="35"/>
      <c r="H3470" s="35"/>
      <c r="I3470" s="35"/>
      <c r="J3470" s="35"/>
      <c r="K3470" s="35"/>
      <c r="L3470" s="35"/>
      <c r="M3470" s="35"/>
      <c r="N3470" s="35"/>
      <c r="O3470" s="35"/>
      <c r="P3470" s="35"/>
      <c r="Q3470" s="35"/>
      <c r="R3470" s="35"/>
      <c r="S3470" s="35"/>
      <c r="T3470" s="17">
        <f t="shared" si="7801"/>
        <v>49486</v>
      </c>
      <c r="U3470" s="216">
        <f t="shared" si="7794"/>
        <v>2</v>
      </c>
      <c r="V3470" s="216">
        <f t="shared" si="7801"/>
        <v>3465</v>
      </c>
      <c r="W3470" s="16">
        <f t="shared" si="7808"/>
        <v>9.493150684931507</v>
      </c>
      <c r="X3470" s="16" t="e">
        <f>IF(Template!$F$7="Linear interpolation",LinInterp($I$5:$I$22,$G$5:$G$22,W3470),CubicSpline($I$5:$I$22,$G$5:$G$22,W3470))</f>
        <v>#VALUE!</v>
      </c>
      <c r="Y3470" s="221" t="e">
        <f t="shared" si="7795"/>
        <v>#VALUE!</v>
      </c>
      <c r="Z3470" s="221" t="e">
        <f>Y3470/PRODUCT($AA$6:AA3469)</f>
        <v>#VALUE!</v>
      </c>
      <c r="AA3470" s="16" t="e">
        <f t="shared" si="7802"/>
        <v>#VALUE!</v>
      </c>
      <c r="AB3470" s="10" t="e">
        <f t="shared" si="7803"/>
        <v>#VALUE!</v>
      </c>
      <c r="AC3470" s="90">
        <f t="shared" si="7796"/>
        <v>3470</v>
      </c>
      <c r="AD3470" s="17">
        <f t="shared" si="7804"/>
        <v>49463</v>
      </c>
      <c r="AE3470" s="16" t="e">
        <f t="shared" si="7797"/>
        <v>#VALUE!</v>
      </c>
      <c r="AF3470" s="10">
        <f ca="1">IFERROR(AVERAGE(INDIRECT("AE"&amp;AC3470-Template!$F$10+1):INDIRECT("AE"&amp;AC3470)),0)</f>
        <v>0</v>
      </c>
      <c r="AG3470" s="35"/>
      <c r="AH3470" s="86"/>
      <c r="AI3470" s="35"/>
      <c r="AJ3470" s="35"/>
      <c r="AK3470" s="35"/>
      <c r="AL3470" s="35"/>
      <c r="AM3470" s="35"/>
      <c r="AN3470" s="35"/>
      <c r="AO3470" s="35"/>
      <c r="AP3470" s="35"/>
      <c r="AQ3470" s="35"/>
      <c r="AR3470" s="35"/>
      <c r="AS3470" s="35"/>
      <c r="AT3470" s="35"/>
      <c r="AU3470" s="35"/>
      <c r="AV3470" s="35"/>
      <c r="AW3470" s="35"/>
      <c r="AX3470" s="35"/>
      <c r="AY3470" s="35"/>
      <c r="AZ3470" s="17">
        <f t="shared" ref="AZ3470" si="7825">AZ3469+1</f>
        <v>49486</v>
      </c>
      <c r="BA3470" s="216">
        <f t="shared" si="7820"/>
        <v>2</v>
      </c>
      <c r="BB3470" s="216">
        <f t="shared" ref="BB3470" si="7826">BB3469+1</f>
        <v>3465</v>
      </c>
      <c r="BC3470" s="16">
        <f t="shared" si="7822"/>
        <v>9.493150684931507</v>
      </c>
      <c r="BD3470" s="16">
        <f>IF(Template!$F$7="Linear interpolation",LinInterp($AO$5:$AO$18,$AM$5:$AM$18,BC3470),CubicSpline($AO$5:$AO$18,$AM$5:$AM$18,BC3470))</f>
        <v>14.149918031452684</v>
      </c>
      <c r="BE3470" s="221">
        <f t="shared" si="7757"/>
        <v>3.5125666142041534</v>
      </c>
      <c r="BF3470" s="221">
        <f>BE3470/PRODUCT($BG$6:BG3469)</f>
        <v>1.0003626590120007</v>
      </c>
      <c r="BG3470" s="16">
        <f t="shared" si="7823"/>
        <v>1.0003626590120007</v>
      </c>
      <c r="BH3470" s="10">
        <f t="shared" si="7824"/>
        <v>13.237053938026321</v>
      </c>
      <c r="BI3470" s="90"/>
      <c r="BJ3470" s="17">
        <f t="shared" si="7807"/>
        <v>49463</v>
      </c>
      <c r="BK3470" s="16">
        <f t="shared" si="7800"/>
        <v>13.236648823320873</v>
      </c>
      <c r="BL3470" s="10">
        <f ca="1">IFERROR(AVERAGE(INDIRECT("BK"&amp;AC3470-Template!$F$10+1):INDIRECT("BK"&amp;AC3470)),0)</f>
        <v>13.236426556867759</v>
      </c>
      <c r="BM3470" s="35"/>
      <c r="BN3470" s="86"/>
      <c r="BO3470" s="35"/>
      <c r="BP3470" s="35"/>
      <c r="BQ3470" s="35"/>
      <c r="BR3470" s="35"/>
      <c r="BS3470" s="35"/>
      <c r="BT3470" s="35"/>
      <c r="BU3470" s="35"/>
      <c r="BV3470" s="35"/>
      <c r="BW3470" s="35"/>
      <c r="BX3470" s="35"/>
      <c r="BY3470" s="35"/>
      <c r="BZ3470" s="35"/>
      <c r="CA3470" s="35"/>
      <c r="CB3470" s="35"/>
      <c r="CC3470" s="35"/>
      <c r="CD3470" s="35"/>
      <c r="CE3470" s="35"/>
      <c r="CF3470" s="35"/>
      <c r="CG3470" s="35"/>
      <c r="CH3470" s="35"/>
    </row>
    <row r="3471" spans="1:86" ht="15.6" x14ac:dyDescent="0.3">
      <c r="A3471" s="35"/>
      <c r="B3471" s="86"/>
      <c r="C3471" s="35"/>
      <c r="D3471" s="35"/>
      <c r="E3471" s="35"/>
      <c r="F3471" s="35"/>
      <c r="G3471" s="35"/>
      <c r="H3471" s="35"/>
      <c r="I3471" s="35"/>
      <c r="J3471" s="35"/>
      <c r="K3471" s="35"/>
      <c r="L3471" s="35"/>
      <c r="M3471" s="35"/>
      <c r="N3471" s="35"/>
      <c r="O3471" s="35"/>
      <c r="P3471" s="35"/>
      <c r="Q3471" s="35"/>
      <c r="R3471" s="35"/>
      <c r="S3471" s="35"/>
      <c r="T3471" s="17">
        <f t="shared" si="7801"/>
        <v>49487</v>
      </c>
      <c r="U3471" s="216">
        <f t="shared" si="7794"/>
        <v>3</v>
      </c>
      <c r="V3471" s="216">
        <f t="shared" si="7801"/>
        <v>3466</v>
      </c>
      <c r="W3471" s="16">
        <f t="shared" si="7808"/>
        <v>9.4958904109589035</v>
      </c>
      <c r="X3471" s="16" t="e">
        <f>IF(Template!$F$7="Linear interpolation",LinInterp($I$5:$I$22,$G$5:$G$22,W3471),CubicSpline($I$5:$I$22,$G$5:$G$22,W3471))</f>
        <v>#VALUE!</v>
      </c>
      <c r="Y3471" s="221" t="e">
        <f t="shared" si="7795"/>
        <v>#VALUE!</v>
      </c>
      <c r="Z3471" s="221" t="e">
        <f>Y3471/PRODUCT($AA$6:AA3470)</f>
        <v>#VALUE!</v>
      </c>
      <c r="AA3471" s="16" t="e">
        <f t="shared" si="7802"/>
        <v>#VALUE!</v>
      </c>
      <c r="AB3471" s="10" t="e">
        <f t="shared" si="7803"/>
        <v>#VALUE!</v>
      </c>
      <c r="AC3471" s="90">
        <f t="shared" si="7796"/>
        <v>3471</v>
      </c>
      <c r="AD3471" s="17">
        <f t="shared" si="7804"/>
        <v>49464</v>
      </c>
      <c r="AE3471" s="16" t="e">
        <f t="shared" si="7797"/>
        <v>#VALUE!</v>
      </c>
      <c r="AF3471" s="10">
        <f ca="1">IFERROR(AVERAGE(INDIRECT("AE"&amp;AC3471-Template!$F$10+1):INDIRECT("AE"&amp;AC3471)),0)</f>
        <v>0</v>
      </c>
      <c r="AG3471" s="35"/>
      <c r="AH3471" s="86"/>
      <c r="AI3471" s="35"/>
      <c r="AJ3471" s="35"/>
      <c r="AK3471" s="35"/>
      <c r="AL3471" s="35"/>
      <c r="AM3471" s="35"/>
      <c r="AN3471" s="35"/>
      <c r="AO3471" s="35"/>
      <c r="AP3471" s="35"/>
      <c r="AQ3471" s="35"/>
      <c r="AR3471" s="35"/>
      <c r="AS3471" s="35"/>
      <c r="AT3471" s="35"/>
      <c r="AU3471" s="35"/>
      <c r="AV3471" s="35"/>
      <c r="AW3471" s="35"/>
      <c r="AX3471" s="35"/>
      <c r="AY3471" s="35"/>
      <c r="AZ3471" s="17">
        <f t="shared" ref="AZ3471" si="7827">AZ3470+1</f>
        <v>49487</v>
      </c>
      <c r="BA3471" s="216">
        <f t="shared" si="7820"/>
        <v>3</v>
      </c>
      <c r="BB3471" s="216">
        <f t="shared" ref="BB3471" si="7828">BB3470+1</f>
        <v>3466</v>
      </c>
      <c r="BC3471" s="16">
        <f t="shared" si="7822"/>
        <v>9.4958904109589035</v>
      </c>
      <c r="BD3471" s="16">
        <f>IF(Template!$F$7="Linear interpolation",LinInterp($AO$5:$AO$18,$AM$5:$AM$18,BC3471),CubicSpline($AO$5:$AO$18,$AM$5:$AM$18,BC3471))</f>
        <v>14.149918170658236</v>
      </c>
      <c r="BE3471" s="221">
        <f t="shared" si="7757"/>
        <v>3.5138404796168095</v>
      </c>
      <c r="BF3471" s="221">
        <f>BE3471/PRODUCT($BG$6:BG3470)</f>
        <v>1.0003626594318538</v>
      </c>
      <c r="BG3471" s="16">
        <f t="shared" si="7823"/>
        <v>1.0003626594318538</v>
      </c>
      <c r="BH3471" s="10">
        <f t="shared" si="7824"/>
        <v>13.237069262662327</v>
      </c>
      <c r="BI3471" s="90"/>
      <c r="BJ3471" s="17">
        <f t="shared" si="7807"/>
        <v>49464</v>
      </c>
      <c r="BK3471" s="16">
        <f t="shared" si="7800"/>
        <v>13.236750602569458</v>
      </c>
      <c r="BL3471" s="10">
        <f ca="1">IFERROR(AVERAGE(INDIRECT("BK"&amp;AC3471-Template!$F$10+1):INDIRECT("BK"&amp;AC3471)),0)</f>
        <v>13.236446705840088</v>
      </c>
      <c r="BM3471" s="35"/>
      <c r="BN3471" s="86"/>
      <c r="BO3471" s="35"/>
      <c r="BP3471" s="35"/>
      <c r="BQ3471" s="35"/>
      <c r="BR3471" s="35"/>
      <c r="BS3471" s="35"/>
      <c r="BT3471" s="35"/>
      <c r="BU3471" s="35"/>
      <c r="BV3471" s="35"/>
      <c r="BW3471" s="35"/>
      <c r="BX3471" s="35"/>
      <c r="BY3471" s="35"/>
      <c r="BZ3471" s="35"/>
      <c r="CA3471" s="35"/>
      <c r="CB3471" s="35"/>
      <c r="CC3471" s="35"/>
      <c r="CD3471" s="35"/>
      <c r="CE3471" s="35"/>
      <c r="CF3471" s="35"/>
      <c r="CG3471" s="35"/>
      <c r="CH3471" s="35"/>
    </row>
    <row r="3472" spans="1:86" ht="15.6" x14ac:dyDescent="0.3">
      <c r="A3472" s="35"/>
      <c r="B3472" s="86"/>
      <c r="C3472" s="35"/>
      <c r="D3472" s="35"/>
      <c r="E3472" s="35"/>
      <c r="F3472" s="35"/>
      <c r="G3472" s="35"/>
      <c r="H3472" s="35"/>
      <c r="I3472" s="35"/>
      <c r="J3472" s="35"/>
      <c r="K3472" s="35"/>
      <c r="L3472" s="35"/>
      <c r="M3472" s="35"/>
      <c r="N3472" s="35"/>
      <c r="O3472" s="35"/>
      <c r="P3472" s="35"/>
      <c r="Q3472" s="35"/>
      <c r="R3472" s="35"/>
      <c r="S3472" s="35"/>
      <c r="T3472" s="17">
        <f t="shared" si="7801"/>
        <v>49488</v>
      </c>
      <c r="U3472" s="216">
        <f t="shared" si="7794"/>
        <v>4</v>
      </c>
      <c r="V3472" s="216">
        <f t="shared" si="7801"/>
        <v>3467</v>
      </c>
      <c r="W3472" s="16">
        <f t="shared" si="7808"/>
        <v>9.4986301369863018</v>
      </c>
      <c r="X3472" s="16" t="e">
        <f>IF(Template!$F$7="Linear interpolation",LinInterp($I$5:$I$22,$G$5:$G$22,W3472),CubicSpline($I$5:$I$22,$G$5:$G$22,W3472))</f>
        <v>#VALUE!</v>
      </c>
      <c r="Y3472" s="221" t="e">
        <f t="shared" si="7795"/>
        <v>#VALUE!</v>
      </c>
      <c r="Z3472" s="221" t="e">
        <f>Y3472/PRODUCT($AA$6:AA3471)</f>
        <v>#VALUE!</v>
      </c>
      <c r="AA3472" s="16" t="e">
        <f t="shared" si="7802"/>
        <v>#VALUE!</v>
      </c>
      <c r="AB3472" s="10" t="e">
        <f t="shared" si="7803"/>
        <v>#VALUE!</v>
      </c>
      <c r="AC3472" s="90">
        <f t="shared" si="7796"/>
        <v>3472</v>
      </c>
      <c r="AD3472" s="17">
        <f t="shared" si="7804"/>
        <v>49465</v>
      </c>
      <c r="AE3472" s="16" t="e">
        <f t="shared" si="7797"/>
        <v>#VALUE!</v>
      </c>
      <c r="AF3472" s="10">
        <f ca="1">IFERROR(AVERAGE(INDIRECT("AE"&amp;AC3472-Template!$F$10+1):INDIRECT("AE"&amp;AC3472)),0)</f>
        <v>0</v>
      </c>
      <c r="AG3472" s="35"/>
      <c r="AH3472" s="86"/>
      <c r="AI3472" s="35"/>
      <c r="AJ3472" s="35"/>
      <c r="AK3472" s="35"/>
      <c r="AL3472" s="35"/>
      <c r="AM3472" s="35"/>
      <c r="AN3472" s="35"/>
      <c r="AO3472" s="35"/>
      <c r="AP3472" s="35"/>
      <c r="AQ3472" s="35"/>
      <c r="AR3472" s="35"/>
      <c r="AS3472" s="35"/>
      <c r="AT3472" s="35"/>
      <c r="AU3472" s="35"/>
      <c r="AV3472" s="35"/>
      <c r="AW3472" s="35"/>
      <c r="AX3472" s="35"/>
      <c r="AY3472" s="35"/>
      <c r="AZ3472" s="17">
        <f t="shared" ref="AZ3472" si="7829">AZ3471+1</f>
        <v>49488</v>
      </c>
      <c r="BA3472" s="216">
        <f t="shared" si="7820"/>
        <v>4</v>
      </c>
      <c r="BB3472" s="216">
        <f t="shared" ref="BB3472" si="7830">BB3471+1</f>
        <v>3467</v>
      </c>
      <c r="BC3472" s="16">
        <f t="shared" si="7822"/>
        <v>9.4986301369863018</v>
      </c>
      <c r="BD3472" s="16">
        <f>IF(Template!$F$7="Linear interpolation",LinInterp($AO$5:$AO$18,$AM$5:$AM$18,BC3472),CubicSpline($AO$5:$AO$18,$AM$5:$AM$18,BC3472))</f>
        <v>14.149918314804728</v>
      </c>
      <c r="BE3472" s="221">
        <f t="shared" si="7757"/>
        <v>3.5151148084774873</v>
      </c>
      <c r="BF3472" s="221">
        <f>BE3472/PRODUCT($BG$6:BG3471)</f>
        <v>1.0003626598498339</v>
      </c>
      <c r="BG3472" s="16">
        <f t="shared" si="7823"/>
        <v>1.0003626598498339</v>
      </c>
      <c r="BH3472" s="10">
        <f t="shared" si="7824"/>
        <v>13.237084518935793</v>
      </c>
      <c r="BI3472" s="90"/>
      <c r="BJ3472" s="17">
        <f t="shared" si="7807"/>
        <v>49465</v>
      </c>
      <c r="BK3472" s="16">
        <f t="shared" si="7800"/>
        <v>13.236716455291342</v>
      </c>
      <c r="BL3472" s="10">
        <f ca="1">IFERROR(AVERAGE(INDIRECT("BK"&amp;AC3472-Template!$F$10+1):INDIRECT("BK"&amp;AC3472)),0)</f>
        <v>13.236465716569816</v>
      </c>
      <c r="BM3472" s="35"/>
      <c r="BN3472" s="86"/>
      <c r="BO3472" s="35"/>
      <c r="BP3472" s="35"/>
      <c r="BQ3472" s="35"/>
      <c r="BR3472" s="35"/>
      <c r="BS3472" s="35"/>
      <c r="BT3472" s="35"/>
      <c r="BU3472" s="35"/>
      <c r="BV3472" s="35"/>
      <c r="BW3472" s="35"/>
      <c r="BX3472" s="35"/>
      <c r="BY3472" s="35"/>
      <c r="BZ3472" s="35"/>
      <c r="CA3472" s="35"/>
      <c r="CB3472" s="35"/>
      <c r="CC3472" s="35"/>
      <c r="CD3472" s="35"/>
      <c r="CE3472" s="35"/>
      <c r="CF3472" s="35"/>
      <c r="CG3472" s="35"/>
      <c r="CH3472" s="35"/>
    </row>
    <row r="3473" spans="1:86" ht="15.6" x14ac:dyDescent="0.3">
      <c r="A3473" s="35"/>
      <c r="B3473" s="86"/>
      <c r="C3473" s="35"/>
      <c r="D3473" s="35"/>
      <c r="E3473" s="35"/>
      <c r="F3473" s="35"/>
      <c r="G3473" s="35"/>
      <c r="H3473" s="35"/>
      <c r="I3473" s="35"/>
      <c r="J3473" s="35"/>
      <c r="K3473" s="35"/>
      <c r="L3473" s="35"/>
      <c r="M3473" s="35"/>
      <c r="N3473" s="35"/>
      <c r="O3473" s="35"/>
      <c r="P3473" s="35"/>
      <c r="Q3473" s="35"/>
      <c r="R3473" s="35"/>
      <c r="S3473" s="35"/>
      <c r="T3473" s="17">
        <f t="shared" si="7801"/>
        <v>49489</v>
      </c>
      <c r="U3473" s="216">
        <f t="shared" si="7794"/>
        <v>5</v>
      </c>
      <c r="V3473" s="216">
        <f t="shared" si="7801"/>
        <v>3468</v>
      </c>
      <c r="W3473" s="16">
        <f t="shared" si="7808"/>
        <v>9.5013698630136982</v>
      </c>
      <c r="X3473" s="16" t="e">
        <f>IF(Template!$F$7="Linear interpolation",LinInterp($I$5:$I$22,$G$5:$G$22,W3473),CubicSpline($I$5:$I$22,$G$5:$G$22,W3473))</f>
        <v>#VALUE!</v>
      </c>
      <c r="Y3473" s="221" t="e">
        <f t="shared" si="7795"/>
        <v>#VALUE!</v>
      </c>
      <c r="Z3473" s="221" t="e">
        <f>Y3473/PRODUCT($AA$6:AA3472)</f>
        <v>#VALUE!</v>
      </c>
      <c r="AA3473" s="16" t="e">
        <f t="shared" si="7802"/>
        <v>#VALUE!</v>
      </c>
      <c r="AB3473" s="10" t="e">
        <f t="shared" si="7803"/>
        <v>#VALUE!</v>
      </c>
      <c r="AC3473" s="90">
        <f t="shared" si="7796"/>
        <v>3473</v>
      </c>
      <c r="AD3473" s="17">
        <f t="shared" si="7804"/>
        <v>49466</v>
      </c>
      <c r="AE3473" s="16" t="e">
        <f t="shared" si="7797"/>
        <v>#VALUE!</v>
      </c>
      <c r="AF3473" s="10">
        <f ca="1">IFERROR(AVERAGE(INDIRECT("AE"&amp;AC3473-Template!$F$10+1):INDIRECT("AE"&amp;AC3473)),0)</f>
        <v>0</v>
      </c>
      <c r="AG3473" s="35"/>
      <c r="AH3473" s="86"/>
      <c r="AI3473" s="35"/>
      <c r="AJ3473" s="35"/>
      <c r="AK3473" s="35"/>
      <c r="AL3473" s="35"/>
      <c r="AM3473" s="35"/>
      <c r="AN3473" s="35"/>
      <c r="AO3473" s="35"/>
      <c r="AP3473" s="35"/>
      <c r="AQ3473" s="35"/>
      <c r="AR3473" s="35"/>
      <c r="AS3473" s="35"/>
      <c r="AT3473" s="35"/>
      <c r="AU3473" s="35"/>
      <c r="AV3473" s="35"/>
      <c r="AW3473" s="35"/>
      <c r="AX3473" s="35"/>
      <c r="AY3473" s="35"/>
      <c r="AZ3473" s="17">
        <f t="shared" ref="AZ3473" si="7831">AZ3472+1</f>
        <v>49489</v>
      </c>
      <c r="BA3473" s="216">
        <f t="shared" si="7820"/>
        <v>5</v>
      </c>
      <c r="BB3473" s="216">
        <f t="shared" ref="BB3473" si="7832">BB3472+1</f>
        <v>3468</v>
      </c>
      <c r="BC3473" s="16">
        <f t="shared" si="7822"/>
        <v>9.5013698630136982</v>
      </c>
      <c r="BD3473" s="16">
        <f>IF(Template!$F$7="Linear interpolation",LinInterp($AO$5:$AO$18,$AM$5:$AM$18,BC3473),CubicSpline($AO$5:$AO$18,$AM$5:$AM$18,BC3473))</f>
        <v>14.149918463865301</v>
      </c>
      <c r="BE3473" s="221">
        <f t="shared" si="7757"/>
        <v>3.5163896009487141</v>
      </c>
      <c r="BF3473" s="221">
        <f>BE3473/PRODUCT($BG$6:BG3472)</f>
        <v>1.0003626602659328</v>
      </c>
      <c r="BG3473" s="16">
        <f t="shared" si="7823"/>
        <v>1.0003626602659328</v>
      </c>
      <c r="BH3473" s="10">
        <f t="shared" si="7824"/>
        <v>13.23709970654685</v>
      </c>
      <c r="BI3473" s="90"/>
      <c r="BJ3473" s="17">
        <f t="shared" si="7807"/>
        <v>49466</v>
      </c>
      <c r="BK3473" s="16">
        <f t="shared" si="7800"/>
        <v>13.236733197329542</v>
      </c>
      <c r="BL3473" s="10">
        <f ca="1">IFERROR(AVERAGE(INDIRECT("BK"&amp;AC3473-Template!$F$10+1):INDIRECT("BK"&amp;AC3473)),0)</f>
        <v>13.236481529447255</v>
      </c>
      <c r="BM3473" s="35"/>
      <c r="BN3473" s="86"/>
      <c r="BO3473" s="35"/>
      <c r="BP3473" s="35"/>
      <c r="BQ3473" s="35"/>
      <c r="BR3473" s="35"/>
      <c r="BS3473" s="35"/>
      <c r="BT3473" s="35"/>
      <c r="BU3473" s="35"/>
      <c r="BV3473" s="35"/>
      <c r="BW3473" s="35"/>
      <c r="BX3473" s="35"/>
      <c r="BY3473" s="35"/>
      <c r="BZ3473" s="35"/>
      <c r="CA3473" s="35"/>
      <c r="CB3473" s="35"/>
      <c r="CC3473" s="35"/>
      <c r="CD3473" s="35"/>
      <c r="CE3473" s="35"/>
      <c r="CF3473" s="35"/>
      <c r="CG3473" s="35"/>
      <c r="CH3473" s="35"/>
    </row>
    <row r="3474" spans="1:86" ht="15.6" x14ac:dyDescent="0.3">
      <c r="A3474" s="35"/>
      <c r="B3474" s="86"/>
      <c r="C3474" s="35"/>
      <c r="D3474" s="35"/>
      <c r="E3474" s="35"/>
      <c r="F3474" s="35"/>
      <c r="G3474" s="35"/>
      <c r="H3474" s="35"/>
      <c r="I3474" s="35"/>
      <c r="J3474" s="35"/>
      <c r="K3474" s="35"/>
      <c r="L3474" s="35"/>
      <c r="M3474" s="35"/>
      <c r="N3474" s="35"/>
      <c r="O3474" s="35"/>
      <c r="P3474" s="35"/>
      <c r="Q3474" s="35"/>
      <c r="R3474" s="35"/>
      <c r="S3474" s="35"/>
      <c r="T3474" s="17">
        <f t="shared" si="7801"/>
        <v>49490</v>
      </c>
      <c r="U3474" s="216">
        <f t="shared" si="7794"/>
        <v>6</v>
      </c>
      <c r="V3474" s="216">
        <f t="shared" si="7801"/>
        <v>3469</v>
      </c>
      <c r="W3474" s="16">
        <f t="shared" si="7808"/>
        <v>9.5041095890410965</v>
      </c>
      <c r="X3474" s="16" t="e">
        <f>IF(Template!$F$7="Linear interpolation",LinInterp($I$5:$I$22,$G$5:$G$22,W3474),CubicSpline($I$5:$I$22,$G$5:$G$22,W3474))</f>
        <v>#VALUE!</v>
      </c>
      <c r="Y3474" s="221" t="e">
        <f t="shared" si="7795"/>
        <v>#VALUE!</v>
      </c>
      <c r="Z3474" s="221" t="e">
        <f>Y3474/PRODUCT($AA$6:AA3473)</f>
        <v>#VALUE!</v>
      </c>
      <c r="AA3474" s="16" t="e">
        <f t="shared" si="7802"/>
        <v>#VALUE!</v>
      </c>
      <c r="AB3474" s="10" t="e">
        <f t="shared" si="7803"/>
        <v>#VALUE!</v>
      </c>
      <c r="AC3474" s="90">
        <f t="shared" si="7796"/>
        <v>3474</v>
      </c>
      <c r="AD3474" s="17">
        <f t="shared" si="7804"/>
        <v>49467</v>
      </c>
      <c r="AE3474" s="16" t="e">
        <f t="shared" si="7797"/>
        <v>#VALUE!</v>
      </c>
      <c r="AF3474" s="10">
        <f ca="1">IFERROR(AVERAGE(INDIRECT("AE"&amp;AC3474-Template!$F$10+1):INDIRECT("AE"&amp;AC3474)),0)</f>
        <v>0</v>
      </c>
      <c r="AG3474" s="35"/>
      <c r="AH3474" s="86"/>
      <c r="AI3474" s="35"/>
      <c r="AJ3474" s="35"/>
      <c r="AK3474" s="35"/>
      <c r="AL3474" s="35"/>
      <c r="AM3474" s="35"/>
      <c r="AN3474" s="35"/>
      <c r="AO3474" s="35"/>
      <c r="AP3474" s="35"/>
      <c r="AQ3474" s="35"/>
      <c r="AR3474" s="35"/>
      <c r="AS3474" s="35"/>
      <c r="AT3474" s="35"/>
      <c r="AU3474" s="35"/>
      <c r="AV3474" s="35"/>
      <c r="AW3474" s="35"/>
      <c r="AX3474" s="35"/>
      <c r="AY3474" s="35"/>
      <c r="AZ3474" s="17">
        <f t="shared" ref="AZ3474" si="7833">AZ3473+1</f>
        <v>49490</v>
      </c>
      <c r="BA3474" s="216">
        <f t="shared" si="7820"/>
        <v>6</v>
      </c>
      <c r="BB3474" s="216">
        <f t="shared" ref="BB3474" si="7834">BB3473+1</f>
        <v>3469</v>
      </c>
      <c r="BC3474" s="16">
        <f t="shared" si="7822"/>
        <v>9.5041095890410965</v>
      </c>
      <c r="BD3474" s="16">
        <f>IF(Template!$F$7="Linear interpolation",LinInterp($AO$5:$AO$18,$AM$5:$AM$18,BC3474),CubicSpline($AO$5:$AO$18,$AM$5:$AM$18,BC3474))</f>
        <v>14.149918617813109</v>
      </c>
      <c r="BE3474" s="221">
        <f t="shared" si="7757"/>
        <v>3.5176648571930604</v>
      </c>
      <c r="BF3474" s="221">
        <f>BE3474/PRODUCT($BG$6:BG3473)</f>
        <v>1.0003626606801483</v>
      </c>
      <c r="BG3474" s="16">
        <f t="shared" si="7823"/>
        <v>1.0003626602659328</v>
      </c>
      <c r="BH3474" s="10">
        <f t="shared" si="7824"/>
        <v>13.23709970654685</v>
      </c>
      <c r="BI3474" s="90"/>
      <c r="BJ3474" s="17">
        <f t="shared" si="7807"/>
        <v>49467</v>
      </c>
      <c r="BK3474" s="16">
        <f t="shared" si="7800"/>
        <v>13.236749872877374</v>
      </c>
      <c r="BL3474" s="10">
        <f ca="1">IFERROR(AVERAGE(INDIRECT("BK"&amp;AC3474-Template!$F$10+1):INDIRECT("BK"&amp;AC3474)),0)</f>
        <v>13.236499157218107</v>
      </c>
      <c r="BM3474" s="35"/>
      <c r="BN3474" s="86"/>
      <c r="BO3474" s="35"/>
      <c r="BP3474" s="35"/>
      <c r="BQ3474" s="35"/>
      <c r="BR3474" s="35"/>
      <c r="BS3474" s="35"/>
      <c r="BT3474" s="35"/>
      <c r="BU3474" s="35"/>
      <c r="BV3474" s="35"/>
      <c r="BW3474" s="35"/>
      <c r="BX3474" s="35"/>
      <c r="BY3474" s="35"/>
      <c r="BZ3474" s="35"/>
      <c r="CA3474" s="35"/>
      <c r="CB3474" s="35"/>
      <c r="CC3474" s="35"/>
      <c r="CD3474" s="35"/>
      <c r="CE3474" s="35"/>
      <c r="CF3474" s="35"/>
      <c r="CG3474" s="35"/>
      <c r="CH3474" s="35"/>
    </row>
    <row r="3475" spans="1:86" ht="15.6" x14ac:dyDescent="0.3">
      <c r="A3475" s="35"/>
      <c r="B3475" s="86"/>
      <c r="C3475" s="35"/>
      <c r="D3475" s="35"/>
      <c r="E3475" s="35"/>
      <c r="F3475" s="35"/>
      <c r="G3475" s="35"/>
      <c r="H3475" s="35"/>
      <c r="I3475" s="35"/>
      <c r="J3475" s="35"/>
      <c r="K3475" s="35"/>
      <c r="L3475" s="35"/>
      <c r="M3475" s="35"/>
      <c r="N3475" s="35"/>
      <c r="O3475" s="35"/>
      <c r="P3475" s="35"/>
      <c r="Q3475" s="35"/>
      <c r="R3475" s="35"/>
      <c r="S3475" s="35"/>
      <c r="T3475" s="17">
        <f t="shared" si="7801"/>
        <v>49491</v>
      </c>
      <c r="U3475" s="216">
        <f t="shared" si="7794"/>
        <v>7</v>
      </c>
      <c r="V3475" s="216">
        <f t="shared" si="7801"/>
        <v>3470</v>
      </c>
      <c r="W3475" s="16">
        <f t="shared" si="7808"/>
        <v>9.506849315068493</v>
      </c>
      <c r="X3475" s="16" t="e">
        <f>IF(Template!$F$7="Linear interpolation",LinInterp($I$5:$I$22,$G$5:$G$22,W3475),CubicSpline($I$5:$I$22,$G$5:$G$22,W3475))</f>
        <v>#VALUE!</v>
      </c>
      <c r="Y3475" s="221" t="e">
        <f t="shared" si="7795"/>
        <v>#VALUE!</v>
      </c>
      <c r="Z3475" s="221" t="e">
        <f>Y3475/PRODUCT($AA$6:AA3474)</f>
        <v>#VALUE!</v>
      </c>
      <c r="AA3475" s="16" t="e">
        <f t="shared" si="7802"/>
        <v>#VALUE!</v>
      </c>
      <c r="AB3475" s="10" t="e">
        <f t="shared" si="7803"/>
        <v>#VALUE!</v>
      </c>
      <c r="AC3475" s="90">
        <f t="shared" si="7796"/>
        <v>3475</v>
      </c>
      <c r="AD3475" s="17">
        <f t="shared" si="7804"/>
        <v>49468</v>
      </c>
      <c r="AE3475" s="16" t="e">
        <f t="shared" si="7797"/>
        <v>#VALUE!</v>
      </c>
      <c r="AF3475" s="10">
        <f ca="1">IFERROR(AVERAGE(INDIRECT("AE"&amp;AC3475-Template!$F$10+1):INDIRECT("AE"&amp;AC3475)),0)</f>
        <v>0</v>
      </c>
      <c r="AG3475" s="35"/>
      <c r="AH3475" s="86"/>
      <c r="AI3475" s="35"/>
      <c r="AJ3475" s="35"/>
      <c r="AK3475" s="35"/>
      <c r="AL3475" s="35"/>
      <c r="AM3475" s="35"/>
      <c r="AN3475" s="35"/>
      <c r="AO3475" s="35"/>
      <c r="AP3475" s="35"/>
      <c r="AQ3475" s="35"/>
      <c r="AR3475" s="35"/>
      <c r="AS3475" s="35"/>
      <c r="AT3475" s="35"/>
      <c r="AU3475" s="35"/>
      <c r="AV3475" s="35"/>
      <c r="AW3475" s="35"/>
      <c r="AX3475" s="35"/>
      <c r="AY3475" s="35"/>
      <c r="AZ3475" s="17">
        <f t="shared" ref="AZ3475" si="7835">AZ3474+1</f>
        <v>49491</v>
      </c>
      <c r="BA3475" s="216">
        <f t="shared" si="7820"/>
        <v>7</v>
      </c>
      <c r="BB3475" s="216">
        <f t="shared" ref="BB3475" si="7836">BB3474+1</f>
        <v>3470</v>
      </c>
      <c r="BC3475" s="16">
        <f t="shared" si="7822"/>
        <v>9.506849315068493</v>
      </c>
      <c r="BD3475" s="16">
        <f>IF(Template!$F$7="Linear interpolation",LinInterp($AO$5:$AO$18,$AM$5:$AM$18,BC3475),CubicSpline($AO$5:$AO$18,$AM$5:$AM$18,BC3475))</f>
        <v>14.149918776621297</v>
      </c>
      <c r="BE3475" s="221">
        <f t="shared" si="7757"/>
        <v>3.5189405773731361</v>
      </c>
      <c r="BF3475" s="221">
        <f>BE3475/PRODUCT($BG$6:BG3474)</f>
        <v>1.0003626615066918</v>
      </c>
      <c r="BG3475" s="16">
        <f t="shared" si="7823"/>
        <v>1.0003626602659328</v>
      </c>
      <c r="BH3475" s="10">
        <f t="shared" si="7824"/>
        <v>13.23709970654685</v>
      </c>
      <c r="BI3475" s="90"/>
      <c r="BJ3475" s="17">
        <f t="shared" si="7807"/>
        <v>49468</v>
      </c>
      <c r="BK3475" s="16">
        <f t="shared" si="7800"/>
        <v>13.236766481707907</v>
      </c>
      <c r="BL3475" s="10">
        <f ca="1">IFERROR(AVERAGE(INDIRECT("BK"&amp;AC3475-Template!$F$10+1):INDIRECT("BK"&amp;AC3475)),0)</f>
        <v>13.236516719706175</v>
      </c>
      <c r="BM3475" s="35"/>
      <c r="BN3475" s="86"/>
      <c r="BO3475" s="35"/>
      <c r="BP3475" s="35"/>
      <c r="BQ3475" s="35"/>
      <c r="BR3475" s="35"/>
      <c r="BS3475" s="35"/>
      <c r="BT3475" s="35"/>
      <c r="BU3475" s="35"/>
      <c r="BV3475" s="35"/>
      <c r="BW3475" s="35"/>
      <c r="BX3475" s="35"/>
      <c r="BY3475" s="35"/>
      <c r="BZ3475" s="35"/>
      <c r="CA3475" s="35"/>
      <c r="CB3475" s="35"/>
      <c r="CC3475" s="35"/>
      <c r="CD3475" s="35"/>
      <c r="CE3475" s="35"/>
      <c r="CF3475" s="35"/>
      <c r="CG3475" s="35"/>
      <c r="CH3475" s="35"/>
    </row>
    <row r="3476" spans="1:86" ht="15.6" x14ac:dyDescent="0.3">
      <c r="A3476" s="35"/>
      <c r="B3476" s="86"/>
      <c r="C3476" s="35"/>
      <c r="D3476" s="35"/>
      <c r="E3476" s="35"/>
      <c r="F3476" s="35"/>
      <c r="G3476" s="35"/>
      <c r="H3476" s="35"/>
      <c r="I3476" s="35"/>
      <c r="J3476" s="35"/>
      <c r="K3476" s="35"/>
      <c r="L3476" s="35"/>
      <c r="M3476" s="35"/>
      <c r="N3476" s="35"/>
      <c r="O3476" s="35"/>
      <c r="P3476" s="35"/>
      <c r="Q3476" s="35"/>
      <c r="R3476" s="35"/>
      <c r="S3476" s="35"/>
      <c r="T3476" s="17">
        <f t="shared" si="7801"/>
        <v>49492</v>
      </c>
      <c r="U3476" s="216">
        <f t="shared" si="7794"/>
        <v>1</v>
      </c>
      <c r="V3476" s="216">
        <f t="shared" si="7801"/>
        <v>3471</v>
      </c>
      <c r="W3476" s="16">
        <f t="shared" si="7808"/>
        <v>9.5095890410958912</v>
      </c>
      <c r="X3476" s="16" t="e">
        <f>IF(Template!$F$7="Linear interpolation",LinInterp($I$5:$I$22,$G$5:$G$22,W3476),CubicSpline($I$5:$I$22,$G$5:$G$22,W3476))</f>
        <v>#VALUE!</v>
      </c>
      <c r="Y3476" s="221" t="e">
        <f t="shared" si="7795"/>
        <v>#VALUE!</v>
      </c>
      <c r="Z3476" s="221" t="e">
        <f>Y3476/PRODUCT($AA$6:AA3475)</f>
        <v>#VALUE!</v>
      </c>
      <c r="AA3476" s="16" t="e">
        <f t="shared" si="7802"/>
        <v>#VALUE!</v>
      </c>
      <c r="AB3476" s="10" t="e">
        <f t="shared" si="7803"/>
        <v>#VALUE!</v>
      </c>
      <c r="AC3476" s="90">
        <f t="shared" si="7796"/>
        <v>3476</v>
      </c>
      <c r="AD3476" s="17">
        <f t="shared" si="7804"/>
        <v>49469</v>
      </c>
      <c r="AE3476" s="16" t="e">
        <f t="shared" si="7797"/>
        <v>#VALUE!</v>
      </c>
      <c r="AF3476" s="10">
        <f ca="1">IFERROR(AVERAGE(INDIRECT("AE"&amp;AC3476-Template!$F$10+1):INDIRECT("AE"&amp;AC3476)),0)</f>
        <v>0</v>
      </c>
      <c r="AG3476" s="35"/>
      <c r="AH3476" s="86"/>
      <c r="AI3476" s="35"/>
      <c r="AJ3476" s="35"/>
      <c r="AK3476" s="35"/>
      <c r="AL3476" s="35"/>
      <c r="AM3476" s="35"/>
      <c r="AN3476" s="35"/>
      <c r="AO3476" s="35"/>
      <c r="AP3476" s="35"/>
      <c r="AQ3476" s="35"/>
      <c r="AR3476" s="35"/>
      <c r="AS3476" s="35"/>
      <c r="AT3476" s="35"/>
      <c r="AU3476" s="35"/>
      <c r="AV3476" s="35"/>
      <c r="AW3476" s="35"/>
      <c r="AX3476" s="35"/>
      <c r="AY3476" s="35"/>
      <c r="AZ3476" s="17">
        <f t="shared" ref="AZ3476" si="7837">AZ3475+1</f>
        <v>49492</v>
      </c>
      <c r="BA3476" s="216">
        <f t="shared" si="7820"/>
        <v>1</v>
      </c>
      <c r="BB3476" s="216">
        <f t="shared" ref="BB3476" si="7838">BB3475+1</f>
        <v>3471</v>
      </c>
      <c r="BC3476" s="16">
        <f t="shared" si="7822"/>
        <v>9.5095890410958912</v>
      </c>
      <c r="BD3476" s="16">
        <f>IF(Template!$F$7="Linear interpolation",LinInterp($AO$5:$AO$18,$AM$5:$AM$18,BC3476),CubicSpline($AO$5:$AO$18,$AM$5:$AM$18,BC3476))</f>
        <v>14.149918940263008</v>
      </c>
      <c r="BE3476" s="221">
        <f t="shared" si="7757"/>
        <v>3.5202167616516205</v>
      </c>
      <c r="BF3476" s="221">
        <f>BE3476/PRODUCT($BG$6:BG3475)</f>
        <v>1.0003626627436815</v>
      </c>
      <c r="BG3476" s="16">
        <f t="shared" si="7823"/>
        <v>1.0003626627436815</v>
      </c>
      <c r="BH3476" s="10">
        <f t="shared" si="7824"/>
        <v>13.237190144373411</v>
      </c>
      <c r="BI3476" s="90"/>
      <c r="BJ3476" s="17">
        <f t="shared" si="7807"/>
        <v>49469</v>
      </c>
      <c r="BK3476" s="16">
        <f t="shared" si="7800"/>
        <v>13.236766481707907</v>
      </c>
      <c r="BL3476" s="10">
        <f ca="1">IFERROR(AVERAGE(INDIRECT("BK"&amp;AC3476-Template!$F$10+1):INDIRECT("BK"&amp;AC3476)),0)</f>
        <v>13.236533665418539</v>
      </c>
      <c r="BM3476" s="35"/>
      <c r="BN3476" s="86"/>
      <c r="BO3476" s="35"/>
      <c r="BP3476" s="35"/>
      <c r="BQ3476" s="35"/>
      <c r="BR3476" s="35"/>
      <c r="BS3476" s="35"/>
      <c r="BT3476" s="35"/>
      <c r="BU3476" s="35"/>
      <c r="BV3476" s="35"/>
      <c r="BW3476" s="35"/>
      <c r="BX3476" s="35"/>
      <c r="BY3476" s="35"/>
      <c r="BZ3476" s="35"/>
      <c r="CA3476" s="35"/>
      <c r="CB3476" s="35"/>
      <c r="CC3476" s="35"/>
      <c r="CD3476" s="35"/>
      <c r="CE3476" s="35"/>
      <c r="CF3476" s="35"/>
      <c r="CG3476" s="35"/>
      <c r="CH3476" s="35"/>
    </row>
    <row r="3477" spans="1:86" ht="15.6" x14ac:dyDescent="0.3">
      <c r="A3477" s="35"/>
      <c r="B3477" s="86"/>
      <c r="C3477" s="35"/>
      <c r="D3477" s="35"/>
      <c r="E3477" s="35"/>
      <c r="F3477" s="35"/>
      <c r="G3477" s="35"/>
      <c r="H3477" s="35"/>
      <c r="I3477" s="35"/>
      <c r="J3477" s="35"/>
      <c r="K3477" s="35"/>
      <c r="L3477" s="35"/>
      <c r="M3477" s="35"/>
      <c r="N3477" s="35"/>
      <c r="O3477" s="35"/>
      <c r="P3477" s="35"/>
      <c r="Q3477" s="35"/>
      <c r="R3477" s="35"/>
      <c r="S3477" s="35"/>
      <c r="T3477" s="17">
        <f t="shared" si="7801"/>
        <v>49493</v>
      </c>
      <c r="U3477" s="216">
        <f t="shared" si="7794"/>
        <v>2</v>
      </c>
      <c r="V3477" s="216">
        <f t="shared" si="7801"/>
        <v>3472</v>
      </c>
      <c r="W3477" s="16">
        <f t="shared" si="7808"/>
        <v>9.5123287671232877</v>
      </c>
      <c r="X3477" s="16" t="e">
        <f>IF(Template!$F$7="Linear interpolation",LinInterp($I$5:$I$22,$G$5:$G$22,W3477),CubicSpline($I$5:$I$22,$G$5:$G$22,W3477))</f>
        <v>#VALUE!</v>
      </c>
      <c r="Y3477" s="221" t="e">
        <f t="shared" si="7795"/>
        <v>#VALUE!</v>
      </c>
      <c r="Z3477" s="221" t="e">
        <f>Y3477/PRODUCT($AA$6:AA3476)</f>
        <v>#VALUE!</v>
      </c>
      <c r="AA3477" s="16" t="e">
        <f t="shared" si="7802"/>
        <v>#VALUE!</v>
      </c>
      <c r="AB3477" s="10" t="e">
        <f t="shared" si="7803"/>
        <v>#VALUE!</v>
      </c>
      <c r="AC3477" s="90">
        <f t="shared" si="7796"/>
        <v>3477</v>
      </c>
      <c r="AD3477" s="17">
        <f t="shared" si="7804"/>
        <v>49470</v>
      </c>
      <c r="AE3477" s="16" t="e">
        <f t="shared" si="7797"/>
        <v>#VALUE!</v>
      </c>
      <c r="AF3477" s="10">
        <f ca="1">IFERROR(AVERAGE(INDIRECT("AE"&amp;AC3477-Template!$F$10+1):INDIRECT("AE"&amp;AC3477)),0)</f>
        <v>0</v>
      </c>
      <c r="AG3477" s="35"/>
      <c r="AH3477" s="86"/>
      <c r="AI3477" s="35"/>
      <c r="AJ3477" s="35"/>
      <c r="AK3477" s="35"/>
      <c r="AL3477" s="35"/>
      <c r="AM3477" s="35"/>
      <c r="AN3477" s="35"/>
      <c r="AO3477" s="35"/>
      <c r="AP3477" s="35"/>
      <c r="AQ3477" s="35"/>
      <c r="AR3477" s="35"/>
      <c r="AS3477" s="35"/>
      <c r="AT3477" s="35"/>
      <c r="AU3477" s="35"/>
      <c r="AV3477" s="35"/>
      <c r="AW3477" s="35"/>
      <c r="AX3477" s="35"/>
      <c r="AY3477" s="35"/>
      <c r="AZ3477" s="17">
        <f t="shared" ref="AZ3477" si="7839">AZ3476+1</f>
        <v>49493</v>
      </c>
      <c r="BA3477" s="216">
        <f t="shared" si="7820"/>
        <v>2</v>
      </c>
      <c r="BB3477" s="216">
        <f t="shared" ref="BB3477" si="7840">BB3476+1</f>
        <v>3472</v>
      </c>
      <c r="BC3477" s="16">
        <f t="shared" si="7822"/>
        <v>9.5123287671232877</v>
      </c>
      <c r="BD3477" s="16">
        <f>IF(Template!$F$7="Linear interpolation",LinInterp($AO$5:$AO$18,$AM$5:$AM$18,BC3477),CubicSpline($AO$5:$AO$18,$AM$5:$AM$18,BC3477))</f>
        <v>14.149919108711394</v>
      </c>
      <c r="BE3477" s="221">
        <f t="shared" si="7757"/>
        <v>3.5214934101912032</v>
      </c>
      <c r="BF3477" s="221">
        <f>BE3477/PRODUCT($BG$6:BG3476)</f>
        <v>1.0003626619114738</v>
      </c>
      <c r="BG3477" s="16">
        <f t="shared" si="7823"/>
        <v>1.0003626619114738</v>
      </c>
      <c r="BH3477" s="10">
        <f t="shared" si="7824"/>
        <v>13.237159768794694</v>
      </c>
      <c r="BI3477" s="90"/>
      <c r="BJ3477" s="17">
        <f t="shared" si="7807"/>
        <v>49470</v>
      </c>
      <c r="BK3477" s="16">
        <f t="shared" si="7800"/>
        <v>13.236766481707907</v>
      </c>
      <c r="BL3477" s="10">
        <f ca="1">IFERROR(AVERAGE(INDIRECT("BK"&amp;AC3477-Template!$F$10+1):INDIRECT("BK"&amp;AC3477)),0)</f>
        <v>13.236549996482937</v>
      </c>
      <c r="BM3477" s="35"/>
      <c r="BN3477" s="86"/>
      <c r="BO3477" s="35"/>
      <c r="BP3477" s="35"/>
      <c r="BQ3477" s="35"/>
      <c r="BR3477" s="35"/>
      <c r="BS3477" s="35"/>
      <c r="BT3477" s="35"/>
      <c r="BU3477" s="35"/>
      <c r="BV3477" s="35"/>
      <c r="BW3477" s="35"/>
      <c r="BX3477" s="35"/>
      <c r="BY3477" s="35"/>
      <c r="BZ3477" s="35"/>
      <c r="CA3477" s="35"/>
      <c r="CB3477" s="35"/>
      <c r="CC3477" s="35"/>
      <c r="CD3477" s="35"/>
      <c r="CE3477" s="35"/>
      <c r="CF3477" s="35"/>
      <c r="CG3477" s="35"/>
      <c r="CH3477" s="35"/>
    </row>
    <row r="3478" spans="1:86" ht="15.6" x14ac:dyDescent="0.3">
      <c r="A3478" s="35"/>
      <c r="B3478" s="86"/>
      <c r="C3478" s="35"/>
      <c r="D3478" s="35"/>
      <c r="E3478" s="35"/>
      <c r="F3478" s="35"/>
      <c r="G3478" s="35"/>
      <c r="H3478" s="35"/>
      <c r="I3478" s="35"/>
      <c r="J3478" s="35"/>
      <c r="K3478" s="35"/>
      <c r="L3478" s="35"/>
      <c r="M3478" s="35"/>
      <c r="N3478" s="35"/>
      <c r="O3478" s="35"/>
      <c r="P3478" s="35"/>
      <c r="Q3478" s="35"/>
      <c r="R3478" s="35"/>
      <c r="S3478" s="35"/>
      <c r="T3478" s="17">
        <f t="shared" si="7801"/>
        <v>49494</v>
      </c>
      <c r="U3478" s="216">
        <f t="shared" si="7794"/>
        <v>3</v>
      </c>
      <c r="V3478" s="216">
        <f t="shared" si="7801"/>
        <v>3473</v>
      </c>
      <c r="W3478" s="16">
        <f t="shared" si="7808"/>
        <v>9.5150684931506841</v>
      </c>
      <c r="X3478" s="16" t="e">
        <f>IF(Template!$F$7="Linear interpolation",LinInterp($I$5:$I$22,$G$5:$G$22,W3478),CubicSpline($I$5:$I$22,$G$5:$G$22,W3478))</f>
        <v>#VALUE!</v>
      </c>
      <c r="Y3478" s="221" t="e">
        <f t="shared" si="7795"/>
        <v>#VALUE!</v>
      </c>
      <c r="Z3478" s="221" t="e">
        <f>Y3478/PRODUCT($AA$6:AA3477)</f>
        <v>#VALUE!</v>
      </c>
      <c r="AA3478" s="16" t="e">
        <f t="shared" si="7802"/>
        <v>#VALUE!</v>
      </c>
      <c r="AB3478" s="10" t="e">
        <f t="shared" si="7803"/>
        <v>#VALUE!</v>
      </c>
      <c r="AC3478" s="90">
        <f t="shared" si="7796"/>
        <v>3478</v>
      </c>
      <c r="AD3478" s="17">
        <f t="shared" si="7804"/>
        <v>49471</v>
      </c>
      <c r="AE3478" s="16" t="e">
        <f t="shared" si="7797"/>
        <v>#VALUE!</v>
      </c>
      <c r="AF3478" s="10">
        <f ca="1">IFERROR(AVERAGE(INDIRECT("AE"&amp;AC3478-Template!$F$10+1):INDIRECT("AE"&amp;AC3478)),0)</f>
        <v>0</v>
      </c>
      <c r="AG3478" s="35"/>
      <c r="AH3478" s="86"/>
      <c r="AI3478" s="35"/>
      <c r="AJ3478" s="35"/>
      <c r="AK3478" s="35"/>
      <c r="AL3478" s="35"/>
      <c r="AM3478" s="35"/>
      <c r="AN3478" s="35"/>
      <c r="AO3478" s="35"/>
      <c r="AP3478" s="35"/>
      <c r="AQ3478" s="35"/>
      <c r="AR3478" s="35"/>
      <c r="AS3478" s="35"/>
      <c r="AT3478" s="35"/>
      <c r="AU3478" s="35"/>
      <c r="AV3478" s="35"/>
      <c r="AW3478" s="35"/>
      <c r="AX3478" s="35"/>
      <c r="AY3478" s="35"/>
      <c r="AZ3478" s="17">
        <f t="shared" ref="AZ3478" si="7841">AZ3477+1</f>
        <v>49494</v>
      </c>
      <c r="BA3478" s="216">
        <f t="shared" si="7820"/>
        <v>3</v>
      </c>
      <c r="BB3478" s="216">
        <f t="shared" ref="BB3478" si="7842">BB3477+1</f>
        <v>3473</v>
      </c>
      <c r="BC3478" s="16">
        <f t="shared" si="7822"/>
        <v>9.5150684931506841</v>
      </c>
      <c r="BD3478" s="16">
        <f>IF(Template!$F$7="Linear interpolation",LinInterp($AO$5:$AO$18,$AM$5:$AM$18,BC3478),CubicSpline($AO$5:$AO$18,$AM$5:$AM$18,BC3478))</f>
        <v>14.149919281939599</v>
      </c>
      <c r="BE3478" s="221">
        <f t="shared" si="7757"/>
        <v>3.5227705231546338</v>
      </c>
      <c r="BF3478" s="221">
        <f>BE3478/PRODUCT($BG$6:BG3477)</f>
        <v>1.0003626623181332</v>
      </c>
      <c r="BG3478" s="16">
        <f t="shared" si="7823"/>
        <v>1.0003626623181332</v>
      </c>
      <c r="BH3478" s="10">
        <f t="shared" si="7824"/>
        <v>13.237174611861802</v>
      </c>
      <c r="BI3478" s="90"/>
      <c r="BJ3478" s="17">
        <f t="shared" si="7807"/>
        <v>49471</v>
      </c>
      <c r="BK3478" s="16">
        <f t="shared" si="7800"/>
        <v>13.236865467185833</v>
      </c>
      <c r="BL3478" s="10">
        <f ca="1">IFERROR(AVERAGE(INDIRECT("BK"&amp;AC3478-Template!$F$10+1):INDIRECT("BK"&amp;AC3478)),0)</f>
        <v>13.236569627063265</v>
      </c>
      <c r="BM3478" s="35"/>
      <c r="BN3478" s="86"/>
      <c r="BO3478" s="35"/>
      <c r="BP3478" s="35"/>
      <c r="BQ3478" s="35"/>
      <c r="BR3478" s="35"/>
      <c r="BS3478" s="35"/>
      <c r="BT3478" s="35"/>
      <c r="BU3478" s="35"/>
      <c r="BV3478" s="35"/>
      <c r="BW3478" s="35"/>
      <c r="BX3478" s="35"/>
      <c r="BY3478" s="35"/>
      <c r="BZ3478" s="35"/>
      <c r="CA3478" s="35"/>
      <c r="CB3478" s="35"/>
      <c r="CC3478" s="35"/>
      <c r="CD3478" s="35"/>
      <c r="CE3478" s="35"/>
      <c r="CF3478" s="35"/>
      <c r="CG3478" s="35"/>
      <c r="CH3478" s="35"/>
    </row>
    <row r="3479" spans="1:86" ht="15.6" x14ac:dyDescent="0.3">
      <c r="A3479" s="35"/>
      <c r="B3479" s="86"/>
      <c r="C3479" s="35"/>
      <c r="D3479" s="35"/>
      <c r="E3479" s="35"/>
      <c r="F3479" s="35"/>
      <c r="G3479" s="35"/>
      <c r="H3479" s="35"/>
      <c r="I3479" s="35"/>
      <c r="J3479" s="35"/>
      <c r="K3479" s="35"/>
      <c r="L3479" s="35"/>
      <c r="M3479" s="35"/>
      <c r="N3479" s="35"/>
      <c r="O3479" s="35"/>
      <c r="P3479" s="35"/>
      <c r="Q3479" s="35"/>
      <c r="R3479" s="35"/>
      <c r="S3479" s="35"/>
      <c r="T3479" s="17">
        <f t="shared" si="7801"/>
        <v>49495</v>
      </c>
      <c r="U3479" s="216">
        <f t="shared" si="7794"/>
        <v>4</v>
      </c>
      <c r="V3479" s="216">
        <f t="shared" si="7801"/>
        <v>3474</v>
      </c>
      <c r="W3479" s="16">
        <f t="shared" si="7808"/>
        <v>9.5178082191780824</v>
      </c>
      <c r="X3479" s="16" t="e">
        <f>IF(Template!$F$7="Linear interpolation",LinInterp($I$5:$I$22,$G$5:$G$22,W3479),CubicSpline($I$5:$I$22,$G$5:$G$22,W3479))</f>
        <v>#VALUE!</v>
      </c>
      <c r="Y3479" s="221" t="e">
        <f t="shared" si="7795"/>
        <v>#VALUE!</v>
      </c>
      <c r="Z3479" s="221" t="e">
        <f>Y3479/PRODUCT($AA$6:AA3478)</f>
        <v>#VALUE!</v>
      </c>
      <c r="AA3479" s="16" t="e">
        <f t="shared" si="7802"/>
        <v>#VALUE!</v>
      </c>
      <c r="AB3479" s="10" t="e">
        <f t="shared" si="7803"/>
        <v>#VALUE!</v>
      </c>
      <c r="AC3479" s="90">
        <f t="shared" si="7796"/>
        <v>3479</v>
      </c>
      <c r="AD3479" s="17">
        <f t="shared" si="7804"/>
        <v>49472</v>
      </c>
      <c r="AE3479" s="16" t="e">
        <f t="shared" si="7797"/>
        <v>#VALUE!</v>
      </c>
      <c r="AF3479" s="10">
        <f ca="1">IFERROR(AVERAGE(INDIRECT("AE"&amp;AC3479-Template!$F$10+1):INDIRECT("AE"&amp;AC3479)),0)</f>
        <v>0</v>
      </c>
      <c r="AG3479" s="35"/>
      <c r="AH3479" s="86"/>
      <c r="AI3479" s="35"/>
      <c r="AJ3479" s="35"/>
      <c r="AK3479" s="35"/>
      <c r="AL3479" s="35"/>
      <c r="AM3479" s="35"/>
      <c r="AN3479" s="35"/>
      <c r="AO3479" s="35"/>
      <c r="AP3479" s="35"/>
      <c r="AQ3479" s="35"/>
      <c r="AR3479" s="35"/>
      <c r="AS3479" s="35"/>
      <c r="AT3479" s="35"/>
      <c r="AU3479" s="35"/>
      <c r="AV3479" s="35"/>
      <c r="AW3479" s="35"/>
      <c r="AX3479" s="35"/>
      <c r="AY3479" s="35"/>
      <c r="AZ3479" s="17">
        <f t="shared" ref="AZ3479" si="7843">AZ3478+1</f>
        <v>49495</v>
      </c>
      <c r="BA3479" s="216">
        <f t="shared" si="7820"/>
        <v>4</v>
      </c>
      <c r="BB3479" s="216">
        <f t="shared" ref="BB3479" si="7844">BB3478+1</f>
        <v>3474</v>
      </c>
      <c r="BC3479" s="16">
        <f t="shared" si="7822"/>
        <v>9.5178082191780824</v>
      </c>
      <c r="BD3479" s="16">
        <f>IF(Template!$F$7="Linear interpolation",LinInterp($AO$5:$AO$18,$AM$5:$AM$18,BC3479),CubicSpline($AO$5:$AO$18,$AM$5:$AM$18,BC3479))</f>
        <v>14.149919459920774</v>
      </c>
      <c r="BE3479" s="221">
        <f t="shared" si="7757"/>
        <v>3.5240481007047002</v>
      </c>
      <c r="BF3479" s="221">
        <f>BE3479/PRODUCT($BG$6:BG3478)</f>
        <v>1.0003626627228963</v>
      </c>
      <c r="BG3479" s="16">
        <f t="shared" si="7823"/>
        <v>1.0003626627228963</v>
      </c>
      <c r="BH3479" s="10">
        <f t="shared" si="7824"/>
        <v>13.237189385715386</v>
      </c>
      <c r="BI3479" s="90"/>
      <c r="BJ3479" s="17">
        <f t="shared" si="7807"/>
        <v>49472</v>
      </c>
      <c r="BK3479" s="16">
        <f t="shared" si="7800"/>
        <v>13.236832248916919</v>
      </c>
      <c r="BL3479" s="10">
        <f ca="1">IFERROR(AVERAGE(INDIRECT("BK"&amp;AC3479-Template!$F$10+1):INDIRECT("BK"&amp;AC3479)),0)</f>
        <v>13.236588150367963</v>
      </c>
      <c r="BM3479" s="35"/>
      <c r="BN3479" s="86"/>
      <c r="BO3479" s="35"/>
      <c r="BP3479" s="35"/>
      <c r="BQ3479" s="35"/>
      <c r="BR3479" s="35"/>
      <c r="BS3479" s="35"/>
      <c r="BT3479" s="35"/>
      <c r="BU3479" s="35"/>
      <c r="BV3479" s="35"/>
      <c r="BW3479" s="35"/>
      <c r="BX3479" s="35"/>
      <c r="BY3479" s="35"/>
      <c r="BZ3479" s="35"/>
      <c r="CA3479" s="35"/>
      <c r="CB3479" s="35"/>
      <c r="CC3479" s="35"/>
      <c r="CD3479" s="35"/>
      <c r="CE3479" s="35"/>
      <c r="CF3479" s="35"/>
      <c r="CG3479" s="35"/>
      <c r="CH3479" s="35"/>
    </row>
    <row r="3480" spans="1:86" ht="15.6" x14ac:dyDescent="0.3">
      <c r="A3480" s="35"/>
      <c r="B3480" s="86"/>
      <c r="C3480" s="35"/>
      <c r="D3480" s="35"/>
      <c r="E3480" s="35"/>
      <c r="F3480" s="35"/>
      <c r="G3480" s="35"/>
      <c r="H3480" s="35"/>
      <c r="I3480" s="35"/>
      <c r="J3480" s="35"/>
      <c r="K3480" s="35"/>
      <c r="L3480" s="35"/>
      <c r="M3480" s="35"/>
      <c r="N3480" s="35"/>
      <c r="O3480" s="35"/>
      <c r="P3480" s="35"/>
      <c r="Q3480" s="35"/>
      <c r="R3480" s="35"/>
      <c r="S3480" s="35"/>
      <c r="T3480" s="17">
        <f t="shared" si="7801"/>
        <v>49496</v>
      </c>
      <c r="U3480" s="216">
        <f t="shared" si="7794"/>
        <v>5</v>
      </c>
      <c r="V3480" s="216">
        <f t="shared" si="7801"/>
        <v>3475</v>
      </c>
      <c r="W3480" s="16">
        <f t="shared" si="7808"/>
        <v>9.5205479452054789</v>
      </c>
      <c r="X3480" s="16" t="e">
        <f>IF(Template!$F$7="Linear interpolation",LinInterp($I$5:$I$22,$G$5:$G$22,W3480),CubicSpline($I$5:$I$22,$G$5:$G$22,W3480))</f>
        <v>#VALUE!</v>
      </c>
      <c r="Y3480" s="221" t="e">
        <f t="shared" si="7795"/>
        <v>#VALUE!</v>
      </c>
      <c r="Z3480" s="221" t="e">
        <f>Y3480/PRODUCT($AA$6:AA3479)</f>
        <v>#VALUE!</v>
      </c>
      <c r="AA3480" s="16" t="e">
        <f t="shared" si="7802"/>
        <v>#VALUE!</v>
      </c>
      <c r="AB3480" s="10" t="e">
        <f t="shared" si="7803"/>
        <v>#VALUE!</v>
      </c>
      <c r="AC3480" s="90">
        <f t="shared" si="7796"/>
        <v>3480</v>
      </c>
      <c r="AD3480" s="17">
        <f t="shared" si="7804"/>
        <v>49473</v>
      </c>
      <c r="AE3480" s="16" t="e">
        <f t="shared" si="7797"/>
        <v>#VALUE!</v>
      </c>
      <c r="AF3480" s="10">
        <f ca="1">IFERROR(AVERAGE(INDIRECT("AE"&amp;AC3480-Template!$F$10+1):INDIRECT("AE"&amp;AC3480)),0)</f>
        <v>0</v>
      </c>
      <c r="AG3480" s="35"/>
      <c r="AH3480" s="86"/>
      <c r="AI3480" s="35"/>
      <c r="AJ3480" s="35"/>
      <c r="AK3480" s="35"/>
      <c r="AL3480" s="35"/>
      <c r="AM3480" s="35"/>
      <c r="AN3480" s="35"/>
      <c r="AO3480" s="35"/>
      <c r="AP3480" s="35"/>
      <c r="AQ3480" s="35"/>
      <c r="AR3480" s="35"/>
      <c r="AS3480" s="35"/>
      <c r="AT3480" s="35"/>
      <c r="AU3480" s="35"/>
      <c r="AV3480" s="35"/>
      <c r="AW3480" s="35"/>
      <c r="AX3480" s="35"/>
      <c r="AY3480" s="35"/>
      <c r="AZ3480" s="17">
        <f t="shared" ref="AZ3480" si="7845">AZ3479+1</f>
        <v>49496</v>
      </c>
      <c r="BA3480" s="216">
        <f t="shared" si="7820"/>
        <v>5</v>
      </c>
      <c r="BB3480" s="216">
        <f t="shared" ref="BB3480" si="7846">BB3479+1</f>
        <v>3475</v>
      </c>
      <c r="BC3480" s="16">
        <f t="shared" si="7822"/>
        <v>9.5205479452054789</v>
      </c>
      <c r="BD3480" s="16">
        <f>IF(Template!$F$7="Linear interpolation",LinInterp($AO$5:$AO$18,$AM$5:$AM$18,BC3480),CubicSpline($AO$5:$AO$18,$AM$5:$AM$18,BC3480))</f>
        <v>14.149919642628062</v>
      </c>
      <c r="BE3480" s="221">
        <f t="shared" si="7757"/>
        <v>3.5253261430042429</v>
      </c>
      <c r="BF3480" s="221">
        <f>BE3480/PRODUCT($BG$6:BG3479)</f>
        <v>1.0003626631257636</v>
      </c>
      <c r="BG3480" s="16">
        <f t="shared" si="7823"/>
        <v>1.0003626631257636</v>
      </c>
      <c r="BH3480" s="10">
        <f t="shared" si="7824"/>
        <v>13.237204090371657</v>
      </c>
      <c r="BI3480" s="90"/>
      <c r="BJ3480" s="17">
        <f t="shared" si="7807"/>
        <v>49473</v>
      </c>
      <c r="BK3480" s="16">
        <f t="shared" si="7800"/>
        <v>13.236848523123568</v>
      </c>
      <c r="BL3480" s="10">
        <f ca="1">IFERROR(AVERAGE(INDIRECT("BK"&amp;AC3480-Template!$F$10+1):INDIRECT("BK"&amp;AC3480)),0)</f>
        <v>13.236603549662449</v>
      </c>
      <c r="BM3480" s="35"/>
      <c r="BN3480" s="86"/>
      <c r="BO3480" s="35"/>
      <c r="BP3480" s="35"/>
      <c r="BQ3480" s="35"/>
      <c r="BR3480" s="35"/>
      <c r="BS3480" s="35"/>
      <c r="BT3480" s="35"/>
      <c r="BU3480" s="35"/>
      <c r="BV3480" s="35"/>
      <c r="BW3480" s="35"/>
      <c r="BX3480" s="35"/>
      <c r="BY3480" s="35"/>
      <c r="BZ3480" s="35"/>
      <c r="CA3480" s="35"/>
      <c r="CB3480" s="35"/>
      <c r="CC3480" s="35"/>
      <c r="CD3480" s="35"/>
      <c r="CE3480" s="35"/>
      <c r="CF3480" s="35"/>
      <c r="CG3480" s="35"/>
      <c r="CH3480" s="35"/>
    </row>
    <row r="3481" spans="1:86" ht="15.6" x14ac:dyDescent="0.3">
      <c r="A3481" s="35"/>
      <c r="B3481" s="86"/>
      <c r="C3481" s="35"/>
      <c r="D3481" s="35"/>
      <c r="E3481" s="35"/>
      <c r="F3481" s="35"/>
      <c r="G3481" s="35"/>
      <c r="H3481" s="35"/>
      <c r="I3481" s="35"/>
      <c r="J3481" s="35"/>
      <c r="K3481" s="35"/>
      <c r="L3481" s="35"/>
      <c r="M3481" s="35"/>
      <c r="N3481" s="35"/>
      <c r="O3481" s="35"/>
      <c r="P3481" s="35"/>
      <c r="Q3481" s="35"/>
      <c r="R3481" s="35"/>
      <c r="S3481" s="35"/>
      <c r="T3481" s="17">
        <f t="shared" si="7801"/>
        <v>49497</v>
      </c>
      <c r="U3481" s="216">
        <f t="shared" si="7794"/>
        <v>6</v>
      </c>
      <c r="V3481" s="216">
        <f t="shared" si="7801"/>
        <v>3476</v>
      </c>
      <c r="W3481" s="16">
        <f t="shared" si="7808"/>
        <v>9.5232876712328771</v>
      </c>
      <c r="X3481" s="16" t="e">
        <f>IF(Template!$F$7="Linear interpolation",LinInterp($I$5:$I$22,$G$5:$G$22,W3481),CubicSpline($I$5:$I$22,$G$5:$G$22,W3481))</f>
        <v>#VALUE!</v>
      </c>
      <c r="Y3481" s="221" t="e">
        <f t="shared" si="7795"/>
        <v>#VALUE!</v>
      </c>
      <c r="Z3481" s="221" t="e">
        <f>Y3481/PRODUCT($AA$6:AA3480)</f>
        <v>#VALUE!</v>
      </c>
      <c r="AA3481" s="16" t="e">
        <f t="shared" si="7802"/>
        <v>#VALUE!</v>
      </c>
      <c r="AB3481" s="10" t="e">
        <f t="shared" si="7803"/>
        <v>#VALUE!</v>
      </c>
      <c r="AC3481" s="90">
        <f t="shared" si="7796"/>
        <v>3481</v>
      </c>
      <c r="AD3481" s="17">
        <f t="shared" si="7804"/>
        <v>49474</v>
      </c>
      <c r="AE3481" s="16" t="e">
        <f t="shared" si="7797"/>
        <v>#VALUE!</v>
      </c>
      <c r="AF3481" s="10">
        <f ca="1">IFERROR(AVERAGE(INDIRECT("AE"&amp;AC3481-Template!$F$10+1):INDIRECT("AE"&amp;AC3481)),0)</f>
        <v>0</v>
      </c>
      <c r="AG3481" s="35"/>
      <c r="AH3481" s="86"/>
      <c r="AI3481" s="35"/>
      <c r="AJ3481" s="35"/>
      <c r="AK3481" s="35"/>
      <c r="AL3481" s="35"/>
      <c r="AM3481" s="35"/>
      <c r="AN3481" s="35"/>
      <c r="AO3481" s="35"/>
      <c r="AP3481" s="35"/>
      <c r="AQ3481" s="35"/>
      <c r="AR3481" s="35"/>
      <c r="AS3481" s="35"/>
      <c r="AT3481" s="35"/>
      <c r="AU3481" s="35"/>
      <c r="AV3481" s="35"/>
      <c r="AW3481" s="35"/>
      <c r="AX3481" s="35"/>
      <c r="AY3481" s="35"/>
      <c r="AZ3481" s="17">
        <f t="shared" ref="AZ3481" si="7847">AZ3480+1</f>
        <v>49497</v>
      </c>
      <c r="BA3481" s="216">
        <f t="shared" si="7820"/>
        <v>6</v>
      </c>
      <c r="BB3481" s="216">
        <f t="shared" ref="BB3481" si="7848">BB3480+1</f>
        <v>3476</v>
      </c>
      <c r="BC3481" s="16">
        <f t="shared" si="7822"/>
        <v>9.5232876712328771</v>
      </c>
      <c r="BD3481" s="16">
        <f>IF(Template!$F$7="Linear interpolation",LinInterp($AO$5:$AO$18,$AM$5:$AM$18,BC3481),CubicSpline($AO$5:$AO$18,$AM$5:$AM$18,BC3481))</f>
        <v>14.149919830034611</v>
      </c>
      <c r="BE3481" s="221">
        <f t="shared" si="7757"/>
        <v>3.5266046502161346</v>
      </c>
      <c r="BF3481" s="221">
        <f>BE3481/PRODUCT($BG$6:BG3480)</f>
        <v>1.0003626635267291</v>
      </c>
      <c r="BG3481" s="16">
        <f t="shared" si="7823"/>
        <v>1.0003626631257636</v>
      </c>
      <c r="BH3481" s="10">
        <f t="shared" si="7824"/>
        <v>13.237204090371657</v>
      </c>
      <c r="BI3481" s="90"/>
      <c r="BJ3481" s="17">
        <f t="shared" si="7807"/>
        <v>49474</v>
      </c>
      <c r="BK3481" s="16">
        <f t="shared" si="7800"/>
        <v>13.236864730256315</v>
      </c>
      <c r="BL3481" s="10">
        <f ca="1">IFERROR(AVERAGE(INDIRECT("BK"&amp;AC3481-Template!$F$10+1):INDIRECT("BK"&amp;AC3481)),0)</f>
        <v>13.2366207184982</v>
      </c>
      <c r="BM3481" s="35"/>
      <c r="BN3481" s="86"/>
      <c r="BO3481" s="35"/>
      <c r="BP3481" s="35"/>
      <c r="BQ3481" s="35"/>
      <c r="BR3481" s="35"/>
      <c r="BS3481" s="35"/>
      <c r="BT3481" s="35"/>
      <c r="BU3481" s="35"/>
      <c r="BV3481" s="35"/>
      <c r="BW3481" s="35"/>
      <c r="BX3481" s="35"/>
      <c r="BY3481" s="35"/>
      <c r="BZ3481" s="35"/>
      <c r="CA3481" s="35"/>
      <c r="CB3481" s="35"/>
      <c r="CC3481" s="35"/>
      <c r="CD3481" s="35"/>
      <c r="CE3481" s="35"/>
      <c r="CF3481" s="35"/>
      <c r="CG3481" s="35"/>
      <c r="CH3481" s="35"/>
    </row>
    <row r="3482" spans="1:86" ht="15.6" x14ac:dyDescent="0.3">
      <c r="A3482" s="35"/>
      <c r="B3482" s="86"/>
      <c r="C3482" s="35"/>
      <c r="D3482" s="35"/>
      <c r="E3482" s="35"/>
      <c r="F3482" s="35"/>
      <c r="G3482" s="35"/>
      <c r="H3482" s="35"/>
      <c r="I3482" s="35"/>
      <c r="J3482" s="35"/>
      <c r="K3482" s="35"/>
      <c r="L3482" s="35"/>
      <c r="M3482" s="35"/>
      <c r="N3482" s="35"/>
      <c r="O3482" s="35"/>
      <c r="P3482" s="35"/>
      <c r="Q3482" s="35"/>
      <c r="R3482" s="35"/>
      <c r="S3482" s="35"/>
      <c r="T3482" s="17">
        <f t="shared" si="7801"/>
        <v>49498</v>
      </c>
      <c r="U3482" s="216">
        <f t="shared" si="7794"/>
        <v>7</v>
      </c>
      <c r="V3482" s="216">
        <f t="shared" si="7801"/>
        <v>3477</v>
      </c>
      <c r="W3482" s="16">
        <f t="shared" si="7808"/>
        <v>9.5260273972602736</v>
      </c>
      <c r="X3482" s="16" t="e">
        <f>IF(Template!$F$7="Linear interpolation",LinInterp($I$5:$I$22,$G$5:$G$22,W3482),CubicSpline($I$5:$I$22,$G$5:$G$22,W3482))</f>
        <v>#VALUE!</v>
      </c>
      <c r="Y3482" s="221" t="e">
        <f t="shared" si="7795"/>
        <v>#VALUE!</v>
      </c>
      <c r="Z3482" s="221" t="e">
        <f>Y3482/PRODUCT($AA$6:AA3481)</f>
        <v>#VALUE!</v>
      </c>
      <c r="AA3482" s="16" t="e">
        <f t="shared" si="7802"/>
        <v>#VALUE!</v>
      </c>
      <c r="AB3482" s="10" t="e">
        <f t="shared" si="7803"/>
        <v>#VALUE!</v>
      </c>
      <c r="AC3482" s="90">
        <f t="shared" si="7796"/>
        <v>3482</v>
      </c>
      <c r="AD3482" s="17">
        <f t="shared" si="7804"/>
        <v>49475</v>
      </c>
      <c r="AE3482" s="16" t="e">
        <f t="shared" si="7797"/>
        <v>#VALUE!</v>
      </c>
      <c r="AF3482" s="10">
        <f ca="1">IFERROR(AVERAGE(INDIRECT("AE"&amp;AC3482-Template!$F$10+1):INDIRECT("AE"&amp;AC3482)),0)</f>
        <v>0</v>
      </c>
      <c r="AG3482" s="35"/>
      <c r="AH3482" s="86"/>
      <c r="AI3482" s="35"/>
      <c r="AJ3482" s="35"/>
      <c r="AK3482" s="35"/>
      <c r="AL3482" s="35"/>
      <c r="AM3482" s="35"/>
      <c r="AN3482" s="35"/>
      <c r="AO3482" s="35"/>
      <c r="AP3482" s="35"/>
      <c r="AQ3482" s="35"/>
      <c r="AR3482" s="35"/>
      <c r="AS3482" s="35"/>
      <c r="AT3482" s="35"/>
      <c r="AU3482" s="35"/>
      <c r="AV3482" s="35"/>
      <c r="AW3482" s="35"/>
      <c r="AX3482" s="35"/>
      <c r="AY3482" s="35"/>
      <c r="AZ3482" s="17">
        <f t="shared" ref="AZ3482" si="7849">AZ3481+1</f>
        <v>49498</v>
      </c>
      <c r="BA3482" s="216">
        <f t="shared" si="7820"/>
        <v>7</v>
      </c>
      <c r="BB3482" s="216">
        <f t="shared" ref="BB3482" si="7850">BB3481+1</f>
        <v>3477</v>
      </c>
      <c r="BC3482" s="16">
        <f t="shared" si="7822"/>
        <v>9.5260273972602736</v>
      </c>
      <c r="BD3482" s="16">
        <f>IF(Template!$F$7="Linear interpolation",LinInterp($AO$5:$AO$18,$AM$5:$AM$18,BC3482),CubicSpline($AO$5:$AO$18,$AM$5:$AM$18,BC3482))</f>
        <v>14.149920022113568</v>
      </c>
      <c r="BE3482" s="221">
        <f t="shared" si="7757"/>
        <v>3.5278836225032895</v>
      </c>
      <c r="BF3482" s="221">
        <f>BE3482/PRODUCT($BG$6:BG3481)</f>
        <v>1.0003626643267549</v>
      </c>
      <c r="BG3482" s="16">
        <f t="shared" si="7823"/>
        <v>1.0003626631257636</v>
      </c>
      <c r="BH3482" s="10">
        <f t="shared" si="7824"/>
        <v>13.237204090371657</v>
      </c>
      <c r="BI3482" s="90"/>
      <c r="BJ3482" s="17">
        <f t="shared" si="7807"/>
        <v>49475</v>
      </c>
      <c r="BK3482" s="16">
        <f t="shared" si="7800"/>
        <v>13.236880869926138</v>
      </c>
      <c r="BL3482" s="10">
        <f ca="1">IFERROR(AVERAGE(INDIRECT("BK"&amp;AC3482-Template!$F$10+1):INDIRECT("BK"&amp;AC3482)),0)</f>
        <v>13.236637821393076</v>
      </c>
      <c r="BM3482" s="35"/>
      <c r="BN3482" s="86"/>
      <c r="BO3482" s="35"/>
      <c r="BP3482" s="35"/>
      <c r="BQ3482" s="35"/>
      <c r="BR3482" s="35"/>
      <c r="BS3482" s="35"/>
      <c r="BT3482" s="35"/>
      <c r="BU3482" s="35"/>
      <c r="BV3482" s="35"/>
      <c r="BW3482" s="35"/>
      <c r="BX3482" s="35"/>
      <c r="BY3482" s="35"/>
      <c r="BZ3482" s="35"/>
      <c r="CA3482" s="35"/>
      <c r="CB3482" s="35"/>
      <c r="CC3482" s="35"/>
      <c r="CD3482" s="35"/>
      <c r="CE3482" s="35"/>
      <c r="CF3482" s="35"/>
      <c r="CG3482" s="35"/>
      <c r="CH3482" s="35"/>
    </row>
    <row r="3483" spans="1:86" ht="15.6" x14ac:dyDescent="0.3">
      <c r="A3483" s="35"/>
      <c r="B3483" s="86"/>
      <c r="C3483" s="35"/>
      <c r="D3483" s="35"/>
      <c r="E3483" s="35"/>
      <c r="F3483" s="35"/>
      <c r="G3483" s="35"/>
      <c r="H3483" s="35"/>
      <c r="I3483" s="35"/>
      <c r="J3483" s="35"/>
      <c r="K3483" s="35"/>
      <c r="L3483" s="35"/>
      <c r="M3483" s="35"/>
      <c r="N3483" s="35"/>
      <c r="O3483" s="35"/>
      <c r="P3483" s="35"/>
      <c r="Q3483" s="35"/>
      <c r="R3483" s="35"/>
      <c r="S3483" s="35"/>
      <c r="T3483" s="17">
        <f t="shared" si="7801"/>
        <v>49499</v>
      </c>
      <c r="U3483" s="216">
        <f t="shared" si="7794"/>
        <v>1</v>
      </c>
      <c r="V3483" s="216">
        <f t="shared" si="7801"/>
        <v>3478</v>
      </c>
      <c r="W3483" s="16">
        <f t="shared" si="7808"/>
        <v>9.5287671232876718</v>
      </c>
      <c r="X3483" s="16" t="e">
        <f>IF(Template!$F$7="Linear interpolation",LinInterp($I$5:$I$22,$G$5:$G$22,W3483),CubicSpline($I$5:$I$22,$G$5:$G$22,W3483))</f>
        <v>#VALUE!</v>
      </c>
      <c r="Y3483" s="221" t="e">
        <f t="shared" si="7795"/>
        <v>#VALUE!</v>
      </c>
      <c r="Z3483" s="221" t="e">
        <f>Y3483/PRODUCT($AA$6:AA3482)</f>
        <v>#VALUE!</v>
      </c>
      <c r="AA3483" s="16" t="e">
        <f t="shared" si="7802"/>
        <v>#VALUE!</v>
      </c>
      <c r="AB3483" s="10" t="e">
        <f t="shared" si="7803"/>
        <v>#VALUE!</v>
      </c>
      <c r="AC3483" s="90">
        <f t="shared" si="7796"/>
        <v>3483</v>
      </c>
      <c r="AD3483" s="17">
        <f t="shared" si="7804"/>
        <v>49476</v>
      </c>
      <c r="AE3483" s="16" t="e">
        <f t="shared" si="7797"/>
        <v>#VALUE!</v>
      </c>
      <c r="AF3483" s="10">
        <f ca="1">IFERROR(AVERAGE(INDIRECT("AE"&amp;AC3483-Template!$F$10+1):INDIRECT("AE"&amp;AC3483)),0)</f>
        <v>0</v>
      </c>
      <c r="AG3483" s="35"/>
      <c r="AH3483" s="86"/>
      <c r="AI3483" s="35"/>
      <c r="AJ3483" s="35"/>
      <c r="AK3483" s="35"/>
      <c r="AL3483" s="35"/>
      <c r="AM3483" s="35"/>
      <c r="AN3483" s="35"/>
      <c r="AO3483" s="35"/>
      <c r="AP3483" s="35"/>
      <c r="AQ3483" s="35"/>
      <c r="AR3483" s="35"/>
      <c r="AS3483" s="35"/>
      <c r="AT3483" s="35"/>
      <c r="AU3483" s="35"/>
      <c r="AV3483" s="35"/>
      <c r="AW3483" s="35"/>
      <c r="AX3483" s="35"/>
      <c r="AY3483" s="35"/>
      <c r="AZ3483" s="17">
        <f t="shared" ref="AZ3483" si="7851">AZ3482+1</f>
        <v>49499</v>
      </c>
      <c r="BA3483" s="216">
        <f t="shared" si="7820"/>
        <v>1</v>
      </c>
      <c r="BB3483" s="216">
        <f t="shared" ref="BB3483" si="7852">BB3482+1</f>
        <v>3478</v>
      </c>
      <c r="BC3483" s="16">
        <f t="shared" si="7822"/>
        <v>9.5287671232876718</v>
      </c>
      <c r="BD3483" s="16">
        <f>IF(Template!$F$7="Linear interpolation",LinInterp($AO$5:$AO$18,$AM$5:$AM$18,BC3483),CubicSpline($AO$5:$AO$18,$AM$5:$AM$18,BC3483))</f>
        <v>14.149920218838082</v>
      </c>
      <c r="BE3483" s="221">
        <f t="shared" si="7757"/>
        <v>3.529163060028675</v>
      </c>
      <c r="BF3483" s="221">
        <f>BE3483/PRODUCT($BG$6:BG3482)</f>
        <v>1.0003626655239368</v>
      </c>
      <c r="BG3483" s="16">
        <f t="shared" si="7823"/>
        <v>1.0003626655239368</v>
      </c>
      <c r="BH3483" s="10">
        <f t="shared" si="7824"/>
        <v>13.237291623694025</v>
      </c>
      <c r="BI3483" s="90"/>
      <c r="BJ3483" s="17">
        <f t="shared" si="7807"/>
        <v>49476</v>
      </c>
      <c r="BK3483" s="16">
        <f t="shared" si="7800"/>
        <v>13.236880869926138</v>
      </c>
      <c r="BL3483" s="10">
        <f ca="1">IFERROR(AVERAGE(INDIRECT("BK"&amp;AC3483-Template!$F$10+1):INDIRECT("BK"&amp;AC3483)),0)</f>
        <v>13.2366543225104</v>
      </c>
      <c r="BM3483" s="35"/>
      <c r="BN3483" s="86"/>
      <c r="BO3483" s="35"/>
      <c r="BP3483" s="35"/>
      <c r="BQ3483" s="35"/>
      <c r="BR3483" s="35"/>
      <c r="BS3483" s="35"/>
      <c r="BT3483" s="35"/>
      <c r="BU3483" s="35"/>
      <c r="BV3483" s="35"/>
      <c r="BW3483" s="35"/>
      <c r="BX3483" s="35"/>
      <c r="BY3483" s="35"/>
      <c r="BZ3483" s="35"/>
      <c r="CA3483" s="35"/>
      <c r="CB3483" s="35"/>
      <c r="CC3483" s="35"/>
      <c r="CD3483" s="35"/>
      <c r="CE3483" s="35"/>
      <c r="CF3483" s="35"/>
      <c r="CG3483" s="35"/>
      <c r="CH3483" s="35"/>
    </row>
    <row r="3484" spans="1:86" ht="15.6" x14ac:dyDescent="0.3">
      <c r="A3484" s="35"/>
      <c r="B3484" s="86"/>
      <c r="C3484" s="35"/>
      <c r="D3484" s="35"/>
      <c r="E3484" s="35"/>
      <c r="F3484" s="35"/>
      <c r="G3484" s="35"/>
      <c r="H3484" s="35"/>
      <c r="I3484" s="35"/>
      <c r="J3484" s="35"/>
      <c r="K3484" s="35"/>
      <c r="L3484" s="35"/>
      <c r="M3484" s="35"/>
      <c r="N3484" s="35"/>
      <c r="O3484" s="35"/>
      <c r="P3484" s="35"/>
      <c r="Q3484" s="35"/>
      <c r="R3484" s="35"/>
      <c r="S3484" s="35"/>
      <c r="T3484" s="17">
        <f t="shared" si="7801"/>
        <v>49500</v>
      </c>
      <c r="U3484" s="216">
        <f t="shared" si="7794"/>
        <v>2</v>
      </c>
      <c r="V3484" s="216">
        <f t="shared" si="7801"/>
        <v>3479</v>
      </c>
      <c r="W3484" s="16">
        <f t="shared" si="7808"/>
        <v>9.5315068493150683</v>
      </c>
      <c r="X3484" s="16" t="e">
        <f>IF(Template!$F$7="Linear interpolation",LinInterp($I$5:$I$22,$G$5:$G$22,W3484),CubicSpline($I$5:$I$22,$G$5:$G$22,W3484))</f>
        <v>#VALUE!</v>
      </c>
      <c r="Y3484" s="221" t="e">
        <f t="shared" si="7795"/>
        <v>#VALUE!</v>
      </c>
      <c r="Z3484" s="221" t="e">
        <f>Y3484/PRODUCT($AA$6:AA3483)</f>
        <v>#VALUE!</v>
      </c>
      <c r="AA3484" s="16" t="e">
        <f t="shared" si="7802"/>
        <v>#VALUE!</v>
      </c>
      <c r="AB3484" s="10" t="e">
        <f t="shared" si="7803"/>
        <v>#VALUE!</v>
      </c>
      <c r="AC3484" s="90">
        <f t="shared" si="7796"/>
        <v>3484</v>
      </c>
      <c r="AD3484" s="17">
        <f t="shared" si="7804"/>
        <v>49477</v>
      </c>
      <c r="AE3484" s="16" t="e">
        <f t="shared" si="7797"/>
        <v>#VALUE!</v>
      </c>
      <c r="AF3484" s="10">
        <f ca="1">IFERROR(AVERAGE(INDIRECT("AE"&amp;AC3484-Template!$F$10+1):INDIRECT("AE"&amp;AC3484)),0)</f>
        <v>0</v>
      </c>
      <c r="AG3484" s="35"/>
      <c r="AH3484" s="86"/>
      <c r="AI3484" s="35"/>
      <c r="AJ3484" s="35"/>
      <c r="AK3484" s="35"/>
      <c r="AL3484" s="35"/>
      <c r="AM3484" s="35"/>
      <c r="AN3484" s="35"/>
      <c r="AO3484" s="35"/>
      <c r="AP3484" s="35"/>
      <c r="AQ3484" s="35"/>
      <c r="AR3484" s="35"/>
      <c r="AS3484" s="35"/>
      <c r="AT3484" s="35"/>
      <c r="AU3484" s="35"/>
      <c r="AV3484" s="35"/>
      <c r="AW3484" s="35"/>
      <c r="AX3484" s="35"/>
      <c r="AY3484" s="35"/>
      <c r="AZ3484" s="17">
        <f t="shared" ref="AZ3484" si="7853">AZ3483+1</f>
        <v>49500</v>
      </c>
      <c r="BA3484" s="216">
        <f t="shared" si="7820"/>
        <v>2</v>
      </c>
      <c r="BB3484" s="216">
        <f t="shared" ref="BB3484" si="7854">BB3483+1</f>
        <v>3479</v>
      </c>
      <c r="BC3484" s="16">
        <f t="shared" si="7822"/>
        <v>9.5315068493150683</v>
      </c>
      <c r="BD3484" s="16">
        <f>IF(Template!$F$7="Linear interpolation",LinInterp($AO$5:$AO$18,$AM$5:$AM$18,BC3484),CubicSpline($AO$5:$AO$18,$AM$5:$AM$18,BC3484))</f>
        <v>14.149920420181298</v>
      </c>
      <c r="BE3484" s="221">
        <f t="shared" si="7757"/>
        <v>3.5304429629553042</v>
      </c>
      <c r="BF3484" s="221">
        <f>BE3484/PRODUCT($BG$6:BG3483)</f>
        <v>1.0003626647181949</v>
      </c>
      <c r="BG3484" s="16">
        <f t="shared" si="7823"/>
        <v>1.0003626647181949</v>
      </c>
      <c r="BH3484" s="10">
        <f t="shared" si="7824"/>
        <v>13.237262214114033</v>
      </c>
      <c r="BI3484" s="90"/>
      <c r="BJ3484" s="17">
        <f t="shared" si="7807"/>
        <v>49477</v>
      </c>
      <c r="BK3484" s="16">
        <f t="shared" si="7800"/>
        <v>13.236880869926138</v>
      </c>
      <c r="BL3484" s="10">
        <f ca="1">IFERROR(AVERAGE(INDIRECT("BK"&amp;AC3484-Template!$F$10+1):INDIRECT("BK"&amp;AC3484)),0)</f>
        <v>13.236670224007897</v>
      </c>
      <c r="BM3484" s="35"/>
      <c r="BN3484" s="86"/>
      <c r="BO3484" s="35"/>
      <c r="BP3484" s="35"/>
      <c r="BQ3484" s="35"/>
      <c r="BR3484" s="35"/>
      <c r="BS3484" s="35"/>
      <c r="BT3484" s="35"/>
      <c r="BU3484" s="35"/>
      <c r="BV3484" s="35"/>
      <c r="BW3484" s="35"/>
      <c r="BX3484" s="35"/>
      <c r="BY3484" s="35"/>
      <c r="BZ3484" s="35"/>
      <c r="CA3484" s="35"/>
      <c r="CB3484" s="35"/>
      <c r="CC3484" s="35"/>
      <c r="CD3484" s="35"/>
      <c r="CE3484" s="35"/>
      <c r="CF3484" s="35"/>
      <c r="CG3484" s="35"/>
      <c r="CH3484" s="35"/>
    </row>
    <row r="3485" spans="1:86" ht="15.6" x14ac:dyDescent="0.3">
      <c r="A3485" s="35"/>
      <c r="B3485" s="86"/>
      <c r="C3485" s="35"/>
      <c r="D3485" s="35"/>
      <c r="E3485" s="35"/>
      <c r="F3485" s="35"/>
      <c r="G3485" s="35"/>
      <c r="H3485" s="35"/>
      <c r="I3485" s="35"/>
      <c r="J3485" s="35"/>
      <c r="K3485" s="35"/>
      <c r="L3485" s="35"/>
      <c r="M3485" s="35"/>
      <c r="N3485" s="35"/>
      <c r="O3485" s="35"/>
      <c r="P3485" s="35"/>
      <c r="Q3485" s="35"/>
      <c r="R3485" s="35"/>
      <c r="S3485" s="35"/>
      <c r="T3485" s="17">
        <f t="shared" si="7801"/>
        <v>49501</v>
      </c>
      <c r="U3485" s="216">
        <f t="shared" si="7794"/>
        <v>3</v>
      </c>
      <c r="V3485" s="216">
        <f t="shared" si="7801"/>
        <v>3480</v>
      </c>
      <c r="W3485" s="16">
        <f t="shared" si="7808"/>
        <v>9.5342465753424666</v>
      </c>
      <c r="X3485" s="16" t="e">
        <f>IF(Template!$F$7="Linear interpolation",LinInterp($I$5:$I$22,$G$5:$G$22,W3485),CubicSpline($I$5:$I$22,$G$5:$G$22,W3485))</f>
        <v>#VALUE!</v>
      </c>
      <c r="Y3485" s="221" t="e">
        <f t="shared" si="7795"/>
        <v>#VALUE!</v>
      </c>
      <c r="Z3485" s="221" t="e">
        <f>Y3485/PRODUCT($AA$6:AA3484)</f>
        <v>#VALUE!</v>
      </c>
      <c r="AA3485" s="16" t="e">
        <f t="shared" si="7802"/>
        <v>#VALUE!</v>
      </c>
      <c r="AB3485" s="10" t="e">
        <f t="shared" si="7803"/>
        <v>#VALUE!</v>
      </c>
      <c r="AC3485" s="90">
        <f t="shared" si="7796"/>
        <v>3485</v>
      </c>
      <c r="AD3485" s="17">
        <f t="shared" si="7804"/>
        <v>49478</v>
      </c>
      <c r="AE3485" s="16" t="e">
        <f t="shared" si="7797"/>
        <v>#VALUE!</v>
      </c>
      <c r="AF3485" s="10">
        <f ca="1">IFERROR(AVERAGE(INDIRECT("AE"&amp;AC3485-Template!$F$10+1):INDIRECT("AE"&amp;AC3485)),0)</f>
        <v>0</v>
      </c>
      <c r="AG3485" s="35"/>
      <c r="AH3485" s="86"/>
      <c r="AI3485" s="35"/>
      <c r="AJ3485" s="35"/>
      <c r="AK3485" s="35"/>
      <c r="AL3485" s="35"/>
      <c r="AM3485" s="35"/>
      <c r="AN3485" s="35"/>
      <c r="AO3485" s="35"/>
      <c r="AP3485" s="35"/>
      <c r="AQ3485" s="35"/>
      <c r="AR3485" s="35"/>
      <c r="AS3485" s="35"/>
      <c r="AT3485" s="35"/>
      <c r="AU3485" s="35"/>
      <c r="AV3485" s="35"/>
      <c r="AW3485" s="35"/>
      <c r="AX3485" s="35"/>
      <c r="AY3485" s="35"/>
      <c r="AZ3485" s="17">
        <f t="shared" ref="AZ3485" si="7855">AZ3484+1</f>
        <v>49501</v>
      </c>
      <c r="BA3485" s="216">
        <f t="shared" si="7820"/>
        <v>3</v>
      </c>
      <c r="BB3485" s="216">
        <f t="shared" ref="BB3485" si="7856">BB3484+1</f>
        <v>3480</v>
      </c>
      <c r="BC3485" s="16">
        <f t="shared" si="7822"/>
        <v>9.5342465753424666</v>
      </c>
      <c r="BD3485" s="16">
        <f>IF(Template!$F$7="Linear interpolation",LinInterp($AO$5:$AO$18,$AM$5:$AM$18,BC3485),CubicSpline($AO$5:$AO$18,$AM$5:$AM$18,BC3485))</f>
        <v>14.149920626116364</v>
      </c>
      <c r="BE3485" s="221">
        <f t="shared" si="7757"/>
        <v>3.531723331446218</v>
      </c>
      <c r="BF3485" s="221">
        <f>BE3485/PRODUCT($BG$6:BG3484)</f>
        <v>1.0003626651115309</v>
      </c>
      <c r="BG3485" s="16">
        <f t="shared" si="7823"/>
        <v>1.0003626651115309</v>
      </c>
      <c r="BH3485" s="10">
        <f t="shared" si="7824"/>
        <v>13.237276570879143</v>
      </c>
      <c r="BI3485" s="90"/>
      <c r="BJ3485" s="17">
        <f t="shared" si="7807"/>
        <v>49478</v>
      </c>
      <c r="BK3485" s="16">
        <f t="shared" si="7800"/>
        <v>13.236977033858842</v>
      </c>
      <c r="BL3485" s="10">
        <f ca="1">IFERROR(AVERAGE(INDIRECT("BK"&amp;AC3485-Template!$F$10+1):INDIRECT("BK"&amp;AC3485)),0)</f>
        <v>13.236689330969817</v>
      </c>
      <c r="BM3485" s="35"/>
      <c r="BN3485" s="86"/>
      <c r="BO3485" s="35"/>
      <c r="BP3485" s="35"/>
      <c r="BQ3485" s="35"/>
      <c r="BR3485" s="35"/>
      <c r="BS3485" s="35"/>
      <c r="BT3485" s="35"/>
      <c r="BU3485" s="35"/>
      <c r="BV3485" s="35"/>
      <c r="BW3485" s="35"/>
      <c r="BX3485" s="35"/>
      <c r="BY3485" s="35"/>
      <c r="BZ3485" s="35"/>
      <c r="CA3485" s="35"/>
      <c r="CB3485" s="35"/>
      <c r="CC3485" s="35"/>
      <c r="CD3485" s="35"/>
      <c r="CE3485" s="35"/>
      <c r="CF3485" s="35"/>
      <c r="CG3485" s="35"/>
      <c r="CH3485" s="35"/>
    </row>
    <row r="3486" spans="1:86" ht="15.6" x14ac:dyDescent="0.3">
      <c r="A3486" s="35"/>
      <c r="B3486" s="86"/>
      <c r="C3486" s="35"/>
      <c r="D3486" s="35"/>
      <c r="E3486" s="35"/>
      <c r="F3486" s="35"/>
      <c r="G3486" s="35"/>
      <c r="H3486" s="35"/>
      <c r="I3486" s="35"/>
      <c r="J3486" s="35"/>
      <c r="K3486" s="35"/>
      <c r="L3486" s="35"/>
      <c r="M3486" s="35"/>
      <c r="N3486" s="35"/>
      <c r="O3486" s="35"/>
      <c r="P3486" s="35"/>
      <c r="Q3486" s="35"/>
      <c r="R3486" s="35"/>
      <c r="S3486" s="35"/>
      <c r="T3486" s="17">
        <f t="shared" si="7801"/>
        <v>49502</v>
      </c>
      <c r="U3486" s="216">
        <f t="shared" si="7794"/>
        <v>4</v>
      </c>
      <c r="V3486" s="216">
        <f t="shared" si="7801"/>
        <v>3481</v>
      </c>
      <c r="W3486" s="16">
        <f t="shared" si="7808"/>
        <v>9.536986301369863</v>
      </c>
      <c r="X3486" s="16" t="e">
        <f>IF(Template!$F$7="Linear interpolation",LinInterp($I$5:$I$22,$G$5:$G$22,W3486),CubicSpline($I$5:$I$22,$G$5:$G$22,W3486))</f>
        <v>#VALUE!</v>
      </c>
      <c r="Y3486" s="221" t="e">
        <f t="shared" si="7795"/>
        <v>#VALUE!</v>
      </c>
      <c r="Z3486" s="221" t="e">
        <f>Y3486/PRODUCT($AA$6:AA3485)</f>
        <v>#VALUE!</v>
      </c>
      <c r="AA3486" s="16" t="e">
        <f t="shared" si="7802"/>
        <v>#VALUE!</v>
      </c>
      <c r="AB3486" s="10" t="e">
        <f t="shared" si="7803"/>
        <v>#VALUE!</v>
      </c>
      <c r="AC3486" s="90">
        <f t="shared" si="7796"/>
        <v>3486</v>
      </c>
      <c r="AD3486" s="17">
        <f t="shared" si="7804"/>
        <v>49479</v>
      </c>
      <c r="AE3486" s="16" t="e">
        <f t="shared" si="7797"/>
        <v>#VALUE!</v>
      </c>
      <c r="AF3486" s="10">
        <f ca="1">IFERROR(AVERAGE(INDIRECT("AE"&amp;AC3486-Template!$F$10+1):INDIRECT("AE"&amp;AC3486)),0)</f>
        <v>0</v>
      </c>
      <c r="AG3486" s="35"/>
      <c r="AH3486" s="86"/>
      <c r="AI3486" s="35"/>
      <c r="AJ3486" s="35"/>
      <c r="AK3486" s="35"/>
      <c r="AL3486" s="35"/>
      <c r="AM3486" s="35"/>
      <c r="AN3486" s="35"/>
      <c r="AO3486" s="35"/>
      <c r="AP3486" s="35"/>
      <c r="AQ3486" s="35"/>
      <c r="AR3486" s="35"/>
      <c r="AS3486" s="35"/>
      <c r="AT3486" s="35"/>
      <c r="AU3486" s="35"/>
      <c r="AV3486" s="35"/>
      <c r="AW3486" s="35"/>
      <c r="AX3486" s="35"/>
      <c r="AY3486" s="35"/>
      <c r="AZ3486" s="17">
        <f t="shared" ref="AZ3486" si="7857">AZ3485+1</f>
        <v>49502</v>
      </c>
      <c r="BA3486" s="216">
        <f t="shared" si="7820"/>
        <v>4</v>
      </c>
      <c r="BB3486" s="216">
        <f t="shared" ref="BB3486" si="7858">BB3485+1</f>
        <v>3481</v>
      </c>
      <c r="BC3486" s="16">
        <f t="shared" si="7822"/>
        <v>9.536986301369863</v>
      </c>
      <c r="BD3486" s="16">
        <f>IF(Template!$F$7="Linear interpolation",LinInterp($AO$5:$AO$18,$AM$5:$AM$18,BC3486),CubicSpline($AO$5:$AO$18,$AM$5:$AM$18,BC3486))</f>
        <v>14.149920836616428</v>
      </c>
      <c r="BE3486" s="221">
        <f t="shared" si="7757"/>
        <v>3.5330041656645097</v>
      </c>
      <c r="BF3486" s="221">
        <f>BE3486/PRODUCT($BG$6:BG3485)</f>
        <v>1.0003626655029536</v>
      </c>
      <c r="BG3486" s="16">
        <f t="shared" si="7823"/>
        <v>1.0003626655029536</v>
      </c>
      <c r="BH3486" s="10">
        <f t="shared" si="7824"/>
        <v>13.237290857806672</v>
      </c>
      <c r="BI3486" s="90"/>
      <c r="BJ3486" s="17">
        <f t="shared" si="7807"/>
        <v>49479</v>
      </c>
      <c r="BK3486" s="16">
        <f t="shared" si="7800"/>
        <v>13.236944753870826</v>
      </c>
      <c r="BL3486" s="10">
        <f ca="1">IFERROR(AVERAGE(INDIRECT("BK"&amp;AC3486-Template!$F$10+1):INDIRECT("BK"&amp;AC3486)),0)</f>
        <v>13.236707361932135</v>
      </c>
      <c r="BM3486" s="35"/>
      <c r="BN3486" s="86"/>
      <c r="BO3486" s="35"/>
      <c r="BP3486" s="35"/>
      <c r="BQ3486" s="35"/>
      <c r="BR3486" s="35"/>
      <c r="BS3486" s="35"/>
      <c r="BT3486" s="35"/>
      <c r="BU3486" s="35"/>
      <c r="BV3486" s="35"/>
      <c r="BW3486" s="35"/>
      <c r="BX3486" s="35"/>
      <c r="BY3486" s="35"/>
      <c r="BZ3486" s="35"/>
      <c r="CA3486" s="35"/>
      <c r="CB3486" s="35"/>
      <c r="CC3486" s="35"/>
      <c r="CD3486" s="35"/>
      <c r="CE3486" s="35"/>
      <c r="CF3486" s="35"/>
      <c r="CG3486" s="35"/>
      <c r="CH3486" s="35"/>
    </row>
    <row r="3487" spans="1:86" ht="15.6" x14ac:dyDescent="0.3">
      <c r="A3487" s="35"/>
      <c r="B3487" s="86"/>
      <c r="C3487" s="35"/>
      <c r="D3487" s="35"/>
      <c r="E3487" s="35"/>
      <c r="F3487" s="35"/>
      <c r="G3487" s="35"/>
      <c r="H3487" s="35"/>
      <c r="I3487" s="35"/>
      <c r="J3487" s="35"/>
      <c r="K3487" s="35"/>
      <c r="L3487" s="35"/>
      <c r="M3487" s="35"/>
      <c r="N3487" s="35"/>
      <c r="O3487" s="35"/>
      <c r="P3487" s="35"/>
      <c r="Q3487" s="35"/>
      <c r="R3487" s="35"/>
      <c r="S3487" s="35"/>
      <c r="T3487" s="17">
        <f t="shared" si="7801"/>
        <v>49503</v>
      </c>
      <c r="U3487" s="216">
        <f t="shared" si="7794"/>
        <v>5</v>
      </c>
      <c r="V3487" s="216">
        <f t="shared" si="7801"/>
        <v>3482</v>
      </c>
      <c r="W3487" s="16">
        <f t="shared" si="7808"/>
        <v>9.5397260273972595</v>
      </c>
      <c r="X3487" s="16" t="e">
        <f>IF(Template!$F$7="Linear interpolation",LinInterp($I$5:$I$22,$G$5:$G$22,W3487),CubicSpline($I$5:$I$22,$G$5:$G$22,W3487))</f>
        <v>#VALUE!</v>
      </c>
      <c r="Y3487" s="221" t="e">
        <f t="shared" si="7795"/>
        <v>#VALUE!</v>
      </c>
      <c r="Z3487" s="221" t="e">
        <f>Y3487/PRODUCT($AA$6:AA3486)</f>
        <v>#VALUE!</v>
      </c>
      <c r="AA3487" s="16" t="e">
        <f t="shared" si="7802"/>
        <v>#VALUE!</v>
      </c>
      <c r="AB3487" s="10" t="e">
        <f t="shared" si="7803"/>
        <v>#VALUE!</v>
      </c>
      <c r="AC3487" s="90">
        <f t="shared" si="7796"/>
        <v>3487</v>
      </c>
      <c r="AD3487" s="17">
        <f t="shared" si="7804"/>
        <v>49480</v>
      </c>
      <c r="AE3487" s="16" t="e">
        <f t="shared" si="7797"/>
        <v>#VALUE!</v>
      </c>
      <c r="AF3487" s="10">
        <f ca="1">IFERROR(AVERAGE(INDIRECT("AE"&amp;AC3487-Template!$F$10+1):INDIRECT("AE"&amp;AC3487)),0)</f>
        <v>0</v>
      </c>
      <c r="AG3487" s="35"/>
      <c r="AH3487" s="86"/>
      <c r="AI3487" s="35"/>
      <c r="AJ3487" s="35"/>
      <c r="AK3487" s="35"/>
      <c r="AL3487" s="35"/>
      <c r="AM3487" s="35"/>
      <c r="AN3487" s="35"/>
      <c r="AO3487" s="35"/>
      <c r="AP3487" s="35"/>
      <c r="AQ3487" s="35"/>
      <c r="AR3487" s="35"/>
      <c r="AS3487" s="35"/>
      <c r="AT3487" s="35"/>
      <c r="AU3487" s="35"/>
      <c r="AV3487" s="35"/>
      <c r="AW3487" s="35"/>
      <c r="AX3487" s="35"/>
      <c r="AY3487" s="35"/>
      <c r="AZ3487" s="17">
        <f t="shared" ref="AZ3487" si="7859">AZ3486+1</f>
        <v>49503</v>
      </c>
      <c r="BA3487" s="216">
        <f t="shared" si="7820"/>
        <v>5</v>
      </c>
      <c r="BB3487" s="216">
        <f t="shared" ref="BB3487" si="7860">BB3486+1</f>
        <v>3482</v>
      </c>
      <c r="BC3487" s="16">
        <f t="shared" si="7822"/>
        <v>9.5397260273972595</v>
      </c>
      <c r="BD3487" s="16">
        <f>IF(Template!$F$7="Linear interpolation",LinInterp($AO$5:$AO$18,$AM$5:$AM$18,BC3487),CubicSpline($AO$5:$AO$18,$AM$5:$AM$18,BC3487))</f>
        <v>14.149921051654633</v>
      </c>
      <c r="BE3487" s="221">
        <f t="shared" si="7757"/>
        <v>3.5342854657733183</v>
      </c>
      <c r="BF3487" s="221">
        <f>BE3487/PRODUCT($BG$6:BG3486)</f>
        <v>1.0003626658924609</v>
      </c>
      <c r="BG3487" s="16">
        <f t="shared" si="7823"/>
        <v>1.0003626658924609</v>
      </c>
      <c r="BH3487" s="10">
        <f t="shared" si="7824"/>
        <v>13.237305074823681</v>
      </c>
      <c r="BI3487" s="90"/>
      <c r="BJ3487" s="17">
        <f t="shared" si="7807"/>
        <v>49480</v>
      </c>
      <c r="BK3487" s="16">
        <f t="shared" si="7800"/>
        <v>13.236960555739753</v>
      </c>
      <c r="BL3487" s="10">
        <f ca="1">IFERROR(AVERAGE(INDIRECT("BK"&amp;AC3487-Template!$F$10+1):INDIRECT("BK"&amp;AC3487)),0)</f>
        <v>13.236722343490053</v>
      </c>
      <c r="BM3487" s="35"/>
      <c r="BN3487" s="86"/>
      <c r="BO3487" s="35"/>
      <c r="BP3487" s="35"/>
      <c r="BQ3487" s="35"/>
      <c r="BR3487" s="35"/>
      <c r="BS3487" s="35"/>
      <c r="BT3487" s="35"/>
      <c r="BU3487" s="35"/>
      <c r="BV3487" s="35"/>
      <c r="BW3487" s="35"/>
      <c r="BX3487" s="35"/>
      <c r="BY3487" s="35"/>
      <c r="BZ3487" s="35"/>
      <c r="CA3487" s="35"/>
      <c r="CB3487" s="35"/>
      <c r="CC3487" s="35"/>
      <c r="CD3487" s="35"/>
      <c r="CE3487" s="35"/>
      <c r="CF3487" s="35"/>
      <c r="CG3487" s="35"/>
      <c r="CH3487" s="35"/>
    </row>
    <row r="3488" spans="1:86" ht="15.6" x14ac:dyDescent="0.3">
      <c r="A3488" s="35"/>
      <c r="B3488" s="86"/>
      <c r="C3488" s="35"/>
      <c r="D3488" s="35"/>
      <c r="E3488" s="35"/>
      <c r="F3488" s="35"/>
      <c r="G3488" s="35"/>
      <c r="H3488" s="35"/>
      <c r="I3488" s="35"/>
      <c r="J3488" s="35"/>
      <c r="K3488" s="35"/>
      <c r="L3488" s="35"/>
      <c r="M3488" s="35"/>
      <c r="N3488" s="35"/>
      <c r="O3488" s="35"/>
      <c r="P3488" s="35"/>
      <c r="Q3488" s="35"/>
      <c r="R3488" s="35"/>
      <c r="S3488" s="35"/>
      <c r="T3488" s="17">
        <f t="shared" si="7801"/>
        <v>49504</v>
      </c>
      <c r="U3488" s="216">
        <f t="shared" si="7794"/>
        <v>6</v>
      </c>
      <c r="V3488" s="216">
        <f t="shared" si="7801"/>
        <v>3483</v>
      </c>
      <c r="W3488" s="16">
        <f t="shared" si="7808"/>
        <v>9.5424657534246577</v>
      </c>
      <c r="X3488" s="16" t="e">
        <f>IF(Template!$F$7="Linear interpolation",LinInterp($I$5:$I$22,$G$5:$G$22,W3488),CubicSpline($I$5:$I$22,$G$5:$G$22,W3488))</f>
        <v>#VALUE!</v>
      </c>
      <c r="Y3488" s="221" t="e">
        <f t="shared" si="7795"/>
        <v>#VALUE!</v>
      </c>
      <c r="Z3488" s="221" t="e">
        <f>Y3488/PRODUCT($AA$6:AA3487)</f>
        <v>#VALUE!</v>
      </c>
      <c r="AA3488" s="16" t="e">
        <f t="shared" si="7802"/>
        <v>#VALUE!</v>
      </c>
      <c r="AB3488" s="10" t="e">
        <f t="shared" si="7803"/>
        <v>#VALUE!</v>
      </c>
      <c r="AC3488" s="90">
        <f t="shared" si="7796"/>
        <v>3488</v>
      </c>
      <c r="AD3488" s="17">
        <f t="shared" si="7804"/>
        <v>49481</v>
      </c>
      <c r="AE3488" s="16" t="e">
        <f t="shared" si="7797"/>
        <v>#VALUE!</v>
      </c>
      <c r="AF3488" s="10">
        <f ca="1">IFERROR(AVERAGE(INDIRECT("AE"&amp;AC3488-Template!$F$10+1):INDIRECT("AE"&amp;AC3488)),0)</f>
        <v>0</v>
      </c>
      <c r="AG3488" s="35"/>
      <c r="AH3488" s="86"/>
      <c r="AI3488" s="35"/>
      <c r="AJ3488" s="35"/>
      <c r="AK3488" s="35"/>
      <c r="AL3488" s="35"/>
      <c r="AM3488" s="35"/>
      <c r="AN3488" s="35"/>
      <c r="AO3488" s="35"/>
      <c r="AP3488" s="35"/>
      <c r="AQ3488" s="35"/>
      <c r="AR3488" s="35"/>
      <c r="AS3488" s="35"/>
      <c r="AT3488" s="35"/>
      <c r="AU3488" s="35"/>
      <c r="AV3488" s="35"/>
      <c r="AW3488" s="35"/>
      <c r="AX3488" s="35"/>
      <c r="AY3488" s="35"/>
      <c r="AZ3488" s="17">
        <f t="shared" ref="AZ3488" si="7861">AZ3487+1</f>
        <v>49504</v>
      </c>
      <c r="BA3488" s="216">
        <f t="shared" si="7820"/>
        <v>6</v>
      </c>
      <c r="BB3488" s="216">
        <f t="shared" ref="BB3488" si="7862">BB3487+1</f>
        <v>3483</v>
      </c>
      <c r="BC3488" s="16">
        <f t="shared" si="7822"/>
        <v>9.5424657534246577</v>
      </c>
      <c r="BD3488" s="16">
        <f>IF(Template!$F$7="Linear interpolation",LinInterp($AO$5:$AO$18,$AM$5:$AM$18,BC3488),CubicSpline($AO$5:$AO$18,$AM$5:$AM$18,BC3488))</f>
        <v>14.149921271204132</v>
      </c>
      <c r="BE3488" s="221">
        <f t="shared" si="7757"/>
        <v>3.5355672319358198</v>
      </c>
      <c r="BF3488" s="221">
        <f>BE3488/PRODUCT($BG$6:BG3487)</f>
        <v>1.0003626662800484</v>
      </c>
      <c r="BG3488" s="16">
        <f t="shared" si="7823"/>
        <v>1.0003626658924609</v>
      </c>
      <c r="BH3488" s="10">
        <f t="shared" si="7824"/>
        <v>13.237305074823681</v>
      </c>
      <c r="BI3488" s="90"/>
      <c r="BJ3488" s="17">
        <f t="shared" si="7807"/>
        <v>49481</v>
      </c>
      <c r="BK3488" s="16">
        <f t="shared" si="7800"/>
        <v>13.23697628965137</v>
      </c>
      <c r="BL3488" s="10">
        <f ca="1">IFERROR(AVERAGE(INDIRECT("BK"&amp;AC3488-Template!$F$10+1):INDIRECT("BK"&amp;AC3488)),0)</f>
        <v>13.236739048774842</v>
      </c>
      <c r="BM3488" s="35"/>
      <c r="BN3488" s="86"/>
      <c r="BO3488" s="35"/>
      <c r="BP3488" s="35"/>
      <c r="BQ3488" s="35"/>
      <c r="BR3488" s="35"/>
      <c r="BS3488" s="35"/>
      <c r="BT3488" s="35"/>
      <c r="BU3488" s="35"/>
      <c r="BV3488" s="35"/>
      <c r="BW3488" s="35"/>
      <c r="BX3488" s="35"/>
      <c r="BY3488" s="35"/>
      <c r="BZ3488" s="35"/>
      <c r="CA3488" s="35"/>
      <c r="CB3488" s="35"/>
      <c r="CC3488" s="35"/>
      <c r="CD3488" s="35"/>
      <c r="CE3488" s="35"/>
      <c r="CF3488" s="35"/>
      <c r="CG3488" s="35"/>
      <c r="CH3488" s="35"/>
    </row>
    <row r="3489" spans="1:86" ht="15.6" x14ac:dyDescent="0.3">
      <c r="A3489" s="35"/>
      <c r="B3489" s="86"/>
      <c r="C3489" s="35"/>
      <c r="D3489" s="35"/>
      <c r="E3489" s="35"/>
      <c r="F3489" s="35"/>
      <c r="G3489" s="35"/>
      <c r="H3489" s="35"/>
      <c r="I3489" s="35"/>
      <c r="J3489" s="35"/>
      <c r="K3489" s="35"/>
      <c r="L3489" s="35"/>
      <c r="M3489" s="35"/>
      <c r="N3489" s="35"/>
      <c r="O3489" s="35"/>
      <c r="P3489" s="35"/>
      <c r="Q3489" s="35"/>
      <c r="R3489" s="35"/>
      <c r="S3489" s="35"/>
      <c r="T3489" s="17">
        <f t="shared" si="7801"/>
        <v>49505</v>
      </c>
      <c r="U3489" s="216">
        <f t="shared" si="7794"/>
        <v>7</v>
      </c>
      <c r="V3489" s="216">
        <f t="shared" si="7801"/>
        <v>3484</v>
      </c>
      <c r="W3489" s="16">
        <f t="shared" si="7808"/>
        <v>9.5452054794520542</v>
      </c>
      <c r="X3489" s="16" t="e">
        <f>IF(Template!$F$7="Linear interpolation",LinInterp($I$5:$I$22,$G$5:$G$22,W3489),CubicSpline($I$5:$I$22,$G$5:$G$22,W3489))</f>
        <v>#VALUE!</v>
      </c>
      <c r="Y3489" s="221" t="e">
        <f t="shared" si="7795"/>
        <v>#VALUE!</v>
      </c>
      <c r="Z3489" s="221" t="e">
        <f>Y3489/PRODUCT($AA$6:AA3488)</f>
        <v>#VALUE!</v>
      </c>
      <c r="AA3489" s="16" t="e">
        <f t="shared" si="7802"/>
        <v>#VALUE!</v>
      </c>
      <c r="AB3489" s="10" t="e">
        <f t="shared" si="7803"/>
        <v>#VALUE!</v>
      </c>
      <c r="AC3489" s="90">
        <f t="shared" si="7796"/>
        <v>3489</v>
      </c>
      <c r="AD3489" s="17">
        <f t="shared" si="7804"/>
        <v>49482</v>
      </c>
      <c r="AE3489" s="16" t="e">
        <f t="shared" si="7797"/>
        <v>#VALUE!</v>
      </c>
      <c r="AF3489" s="10">
        <f ca="1">IFERROR(AVERAGE(INDIRECT("AE"&amp;AC3489-Template!$F$10+1):INDIRECT("AE"&amp;AC3489)),0)</f>
        <v>0</v>
      </c>
      <c r="AG3489" s="35"/>
      <c r="AH3489" s="86"/>
      <c r="AI3489" s="35"/>
      <c r="AJ3489" s="35"/>
      <c r="AK3489" s="35"/>
      <c r="AL3489" s="35"/>
      <c r="AM3489" s="35"/>
      <c r="AN3489" s="35"/>
      <c r="AO3489" s="35"/>
      <c r="AP3489" s="35"/>
      <c r="AQ3489" s="35"/>
      <c r="AR3489" s="35"/>
      <c r="AS3489" s="35"/>
      <c r="AT3489" s="35"/>
      <c r="AU3489" s="35"/>
      <c r="AV3489" s="35"/>
      <c r="AW3489" s="35"/>
      <c r="AX3489" s="35"/>
      <c r="AY3489" s="35"/>
      <c r="AZ3489" s="17">
        <f t="shared" ref="AZ3489" si="7863">AZ3488+1</f>
        <v>49505</v>
      </c>
      <c r="BA3489" s="216">
        <f t="shared" si="7820"/>
        <v>7</v>
      </c>
      <c r="BB3489" s="216">
        <f t="shared" ref="BB3489" si="7864">BB3488+1</f>
        <v>3484</v>
      </c>
      <c r="BC3489" s="16">
        <f t="shared" si="7822"/>
        <v>9.5452054794520542</v>
      </c>
      <c r="BD3489" s="16">
        <f>IF(Template!$F$7="Linear interpolation",LinInterp($AO$5:$AO$18,$AM$5:$AM$18,BC3489),CubicSpline($AO$5:$AO$18,$AM$5:$AM$18,BC3489))</f>
        <v>14.149921495238068</v>
      </c>
      <c r="BE3489" s="221">
        <f t="shared" si="7757"/>
        <v>3.5368494643152371</v>
      </c>
      <c r="BF3489" s="221">
        <f>BE3489/PRODUCT($BG$6:BG3488)</f>
        <v>1.0003626670533023</v>
      </c>
      <c r="BG3489" s="16">
        <f t="shared" si="7823"/>
        <v>1.0003626658924609</v>
      </c>
      <c r="BH3489" s="10">
        <f t="shared" si="7824"/>
        <v>13.237305074823681</v>
      </c>
      <c r="BI3489" s="90"/>
      <c r="BJ3489" s="17">
        <f t="shared" si="7807"/>
        <v>49482</v>
      </c>
      <c r="BK3489" s="16">
        <f t="shared" si="7800"/>
        <v>13.236991955597578</v>
      </c>
      <c r="BL3489" s="10">
        <f ca="1">IFERROR(AVERAGE(INDIRECT("BK"&amp;AC3489-Template!$F$10+1):INDIRECT("BK"&amp;AC3489)),0)</f>
        <v>13.236755687462285</v>
      </c>
      <c r="BM3489" s="35"/>
      <c r="BN3489" s="86"/>
      <c r="BO3489" s="35"/>
      <c r="BP3489" s="35"/>
      <c r="BQ3489" s="35"/>
      <c r="BR3489" s="35"/>
      <c r="BS3489" s="35"/>
      <c r="BT3489" s="35"/>
      <c r="BU3489" s="35"/>
      <c r="BV3489" s="35"/>
      <c r="BW3489" s="35"/>
      <c r="BX3489" s="35"/>
      <c r="BY3489" s="35"/>
      <c r="BZ3489" s="35"/>
      <c r="CA3489" s="35"/>
      <c r="CB3489" s="35"/>
      <c r="CC3489" s="35"/>
      <c r="CD3489" s="35"/>
      <c r="CE3489" s="35"/>
      <c r="CF3489" s="35"/>
      <c r="CG3489" s="35"/>
      <c r="CH3489" s="35"/>
    </row>
    <row r="3490" spans="1:86" ht="15.6" x14ac:dyDescent="0.3">
      <c r="A3490" s="35"/>
      <c r="B3490" s="86"/>
      <c r="C3490" s="35"/>
      <c r="D3490" s="35"/>
      <c r="E3490" s="35"/>
      <c r="F3490" s="35"/>
      <c r="G3490" s="35"/>
      <c r="H3490" s="35"/>
      <c r="I3490" s="35"/>
      <c r="J3490" s="35"/>
      <c r="K3490" s="35"/>
      <c r="L3490" s="35"/>
      <c r="M3490" s="35"/>
      <c r="N3490" s="35"/>
      <c r="O3490" s="35"/>
      <c r="P3490" s="35"/>
      <c r="Q3490" s="35"/>
      <c r="R3490" s="35"/>
      <c r="S3490" s="35"/>
      <c r="T3490" s="17">
        <f t="shared" si="7801"/>
        <v>49506</v>
      </c>
      <c r="U3490" s="216">
        <f t="shared" si="7794"/>
        <v>1</v>
      </c>
      <c r="V3490" s="216">
        <f t="shared" si="7801"/>
        <v>3485</v>
      </c>
      <c r="W3490" s="16">
        <f t="shared" si="7808"/>
        <v>9.5479452054794525</v>
      </c>
      <c r="X3490" s="16" t="e">
        <f>IF(Template!$F$7="Linear interpolation",LinInterp($I$5:$I$22,$G$5:$G$22,W3490),CubicSpline($I$5:$I$22,$G$5:$G$22,W3490))</f>
        <v>#VALUE!</v>
      </c>
      <c r="Y3490" s="221" t="e">
        <f t="shared" si="7795"/>
        <v>#VALUE!</v>
      </c>
      <c r="Z3490" s="221" t="e">
        <f>Y3490/PRODUCT($AA$6:AA3489)</f>
        <v>#VALUE!</v>
      </c>
      <c r="AA3490" s="16" t="e">
        <f t="shared" si="7802"/>
        <v>#VALUE!</v>
      </c>
      <c r="AB3490" s="10" t="e">
        <f t="shared" si="7803"/>
        <v>#VALUE!</v>
      </c>
      <c r="AC3490" s="90">
        <f t="shared" si="7796"/>
        <v>3490</v>
      </c>
      <c r="AD3490" s="17">
        <f t="shared" si="7804"/>
        <v>49483</v>
      </c>
      <c r="AE3490" s="16" t="e">
        <f t="shared" si="7797"/>
        <v>#VALUE!</v>
      </c>
      <c r="AF3490" s="10">
        <f ca="1">IFERROR(AVERAGE(INDIRECT("AE"&amp;AC3490-Template!$F$10+1):INDIRECT("AE"&amp;AC3490)),0)</f>
        <v>0</v>
      </c>
      <c r="AG3490" s="35"/>
      <c r="AH3490" s="86"/>
      <c r="AI3490" s="35"/>
      <c r="AJ3490" s="35"/>
      <c r="AK3490" s="35"/>
      <c r="AL3490" s="35"/>
      <c r="AM3490" s="35"/>
      <c r="AN3490" s="35"/>
      <c r="AO3490" s="35"/>
      <c r="AP3490" s="35"/>
      <c r="AQ3490" s="35"/>
      <c r="AR3490" s="35"/>
      <c r="AS3490" s="35"/>
      <c r="AT3490" s="35"/>
      <c r="AU3490" s="35"/>
      <c r="AV3490" s="35"/>
      <c r="AW3490" s="35"/>
      <c r="AX3490" s="35"/>
      <c r="AY3490" s="35"/>
      <c r="AZ3490" s="17">
        <f t="shared" ref="AZ3490" si="7865">AZ3489+1</f>
        <v>49506</v>
      </c>
      <c r="BA3490" s="216">
        <f t="shared" si="7820"/>
        <v>1</v>
      </c>
      <c r="BB3490" s="216">
        <f t="shared" ref="BB3490" si="7866">BB3489+1</f>
        <v>3485</v>
      </c>
      <c r="BC3490" s="16">
        <f t="shared" si="7822"/>
        <v>9.5479452054794525</v>
      </c>
      <c r="BD3490" s="16">
        <f>IF(Template!$F$7="Linear interpolation",LinInterp($AO$5:$AO$18,$AM$5:$AM$18,BC3490),CubicSpline($AO$5:$AO$18,$AM$5:$AM$18,BC3490))</f>
        <v>14.149921723729589</v>
      </c>
      <c r="BE3490" s="221">
        <f t="shared" si="7757"/>
        <v>3.5381321630748452</v>
      </c>
      <c r="BF3490" s="221">
        <f>BE3490/PRODUCT($BG$6:BG3489)</f>
        <v>1.0003626682103017</v>
      </c>
      <c r="BG3490" s="16">
        <f t="shared" si="7823"/>
        <v>1.0003626682103017</v>
      </c>
      <c r="BH3490" s="10">
        <f t="shared" si="7824"/>
        <v>13.237389676013178</v>
      </c>
      <c r="BI3490" s="90"/>
      <c r="BJ3490" s="17">
        <f t="shared" si="7807"/>
        <v>49483</v>
      </c>
      <c r="BK3490" s="16">
        <f t="shared" si="7800"/>
        <v>13.236991955597578</v>
      </c>
      <c r="BL3490" s="10">
        <f ca="1">IFERROR(AVERAGE(INDIRECT("BK"&amp;AC3490-Template!$F$10+1):INDIRECT("BK"&amp;AC3490)),0)</f>
        <v>13.236771739525942</v>
      </c>
      <c r="BM3490" s="35"/>
      <c r="BN3490" s="86"/>
      <c r="BO3490" s="35"/>
      <c r="BP3490" s="35"/>
      <c r="BQ3490" s="35"/>
      <c r="BR3490" s="35"/>
      <c r="BS3490" s="35"/>
      <c r="BT3490" s="35"/>
      <c r="BU3490" s="35"/>
      <c r="BV3490" s="35"/>
      <c r="BW3490" s="35"/>
      <c r="BX3490" s="35"/>
      <c r="BY3490" s="35"/>
      <c r="BZ3490" s="35"/>
      <c r="CA3490" s="35"/>
      <c r="CB3490" s="35"/>
      <c r="CC3490" s="35"/>
      <c r="CD3490" s="35"/>
      <c r="CE3490" s="35"/>
      <c r="CF3490" s="35"/>
      <c r="CG3490" s="35"/>
      <c r="CH3490" s="35"/>
    </row>
    <row r="3491" spans="1:86" ht="15.6" x14ac:dyDescent="0.3">
      <c r="A3491" s="35"/>
      <c r="B3491" s="86"/>
      <c r="C3491" s="35"/>
      <c r="D3491" s="35"/>
      <c r="E3491" s="35"/>
      <c r="F3491" s="35"/>
      <c r="G3491" s="35"/>
      <c r="H3491" s="35"/>
      <c r="I3491" s="35"/>
      <c r="J3491" s="35"/>
      <c r="K3491" s="35"/>
      <c r="L3491" s="35"/>
      <c r="M3491" s="35"/>
      <c r="N3491" s="35"/>
      <c r="O3491" s="35"/>
      <c r="P3491" s="35"/>
      <c r="Q3491" s="35"/>
      <c r="R3491" s="35"/>
      <c r="S3491" s="35"/>
      <c r="T3491" s="17">
        <f t="shared" si="7801"/>
        <v>49507</v>
      </c>
      <c r="U3491" s="216">
        <f t="shared" si="7794"/>
        <v>2</v>
      </c>
      <c r="V3491" s="216">
        <f t="shared" si="7801"/>
        <v>3486</v>
      </c>
      <c r="W3491" s="16">
        <f t="shared" si="7808"/>
        <v>9.5506849315068489</v>
      </c>
      <c r="X3491" s="16" t="e">
        <f>IF(Template!$F$7="Linear interpolation",LinInterp($I$5:$I$22,$G$5:$G$22,W3491),CubicSpline($I$5:$I$22,$G$5:$G$22,W3491))</f>
        <v>#VALUE!</v>
      </c>
      <c r="Y3491" s="221" t="e">
        <f t="shared" si="7795"/>
        <v>#VALUE!</v>
      </c>
      <c r="Z3491" s="221" t="e">
        <f>Y3491/PRODUCT($AA$6:AA3490)</f>
        <v>#VALUE!</v>
      </c>
      <c r="AA3491" s="16" t="e">
        <f t="shared" si="7802"/>
        <v>#VALUE!</v>
      </c>
      <c r="AB3491" s="10" t="e">
        <f t="shared" si="7803"/>
        <v>#VALUE!</v>
      </c>
      <c r="AC3491" s="90">
        <f t="shared" si="7796"/>
        <v>3491</v>
      </c>
      <c r="AD3491" s="17">
        <f t="shared" si="7804"/>
        <v>49484</v>
      </c>
      <c r="AE3491" s="16" t="e">
        <f t="shared" si="7797"/>
        <v>#VALUE!</v>
      </c>
      <c r="AF3491" s="10">
        <f ca="1">IFERROR(AVERAGE(INDIRECT("AE"&amp;AC3491-Template!$F$10+1):INDIRECT("AE"&amp;AC3491)),0)</f>
        <v>0</v>
      </c>
      <c r="AG3491" s="35"/>
      <c r="AH3491" s="86"/>
      <c r="AI3491" s="35"/>
      <c r="AJ3491" s="35"/>
      <c r="AK3491" s="35"/>
      <c r="AL3491" s="35"/>
      <c r="AM3491" s="35"/>
      <c r="AN3491" s="35"/>
      <c r="AO3491" s="35"/>
      <c r="AP3491" s="35"/>
      <c r="AQ3491" s="35"/>
      <c r="AR3491" s="35"/>
      <c r="AS3491" s="35"/>
      <c r="AT3491" s="35"/>
      <c r="AU3491" s="35"/>
      <c r="AV3491" s="35"/>
      <c r="AW3491" s="35"/>
      <c r="AX3491" s="35"/>
      <c r="AY3491" s="35"/>
      <c r="AZ3491" s="17">
        <f t="shared" ref="AZ3491" si="7867">AZ3490+1</f>
        <v>49507</v>
      </c>
      <c r="BA3491" s="216">
        <f t="shared" si="7820"/>
        <v>2</v>
      </c>
      <c r="BB3491" s="216">
        <f t="shared" ref="BB3491" si="7868">BB3490+1</f>
        <v>3486</v>
      </c>
      <c r="BC3491" s="16">
        <f t="shared" si="7822"/>
        <v>9.5506849315068489</v>
      </c>
      <c r="BD3491" s="16">
        <f>IF(Template!$F$7="Linear interpolation",LinInterp($AO$5:$AO$18,$AM$5:$AM$18,BC3491),CubicSpline($AO$5:$AO$18,$AM$5:$AM$18,BC3491))</f>
        <v>14.149921956651843</v>
      </c>
      <c r="BE3491" s="221">
        <f t="shared" si="7757"/>
        <v>3.5394153283779355</v>
      </c>
      <c r="BF3491" s="221">
        <f>BE3491/PRODUCT($BG$6:BG3490)</f>
        <v>1.0003626674312738</v>
      </c>
      <c r="BG3491" s="16">
        <f t="shared" si="7823"/>
        <v>1.0003626674312738</v>
      </c>
      <c r="BH3491" s="10">
        <f t="shared" si="7824"/>
        <v>13.237361241492884</v>
      </c>
      <c r="BI3491" s="90"/>
      <c r="BJ3491" s="17">
        <f t="shared" si="7807"/>
        <v>49484</v>
      </c>
      <c r="BK3491" s="16">
        <f t="shared" si="7800"/>
        <v>13.236991955597578</v>
      </c>
      <c r="BL3491" s="10">
        <f ca="1">IFERROR(AVERAGE(INDIRECT("BK"&amp;AC3491-Template!$F$10+1):INDIRECT("BK"&amp;AC3491)),0)</f>
        <v>13.2367872071465</v>
      </c>
      <c r="BM3491" s="35"/>
      <c r="BN3491" s="86"/>
      <c r="BO3491" s="35"/>
      <c r="BP3491" s="35"/>
      <c r="BQ3491" s="35"/>
      <c r="BR3491" s="35"/>
      <c r="BS3491" s="35"/>
      <c r="BT3491" s="35"/>
      <c r="BU3491" s="35"/>
      <c r="BV3491" s="35"/>
      <c r="BW3491" s="35"/>
      <c r="BX3491" s="35"/>
      <c r="BY3491" s="35"/>
      <c r="BZ3491" s="35"/>
      <c r="CA3491" s="35"/>
      <c r="CB3491" s="35"/>
      <c r="CC3491" s="35"/>
      <c r="CD3491" s="35"/>
      <c r="CE3491" s="35"/>
      <c r="CF3491" s="35"/>
      <c r="CG3491" s="35"/>
      <c r="CH3491" s="35"/>
    </row>
    <row r="3492" spans="1:86" ht="15.6" x14ac:dyDescent="0.3">
      <c r="A3492" s="35"/>
      <c r="B3492" s="86"/>
      <c r="C3492" s="35"/>
      <c r="D3492" s="35"/>
      <c r="E3492" s="35"/>
      <c r="F3492" s="35"/>
      <c r="G3492" s="35"/>
      <c r="H3492" s="35"/>
      <c r="I3492" s="35"/>
      <c r="J3492" s="35"/>
      <c r="K3492" s="35"/>
      <c r="L3492" s="35"/>
      <c r="M3492" s="35"/>
      <c r="N3492" s="35"/>
      <c r="O3492" s="35"/>
      <c r="P3492" s="35"/>
      <c r="Q3492" s="35"/>
      <c r="R3492" s="35"/>
      <c r="S3492" s="35"/>
      <c r="T3492" s="17">
        <f t="shared" si="7801"/>
        <v>49508</v>
      </c>
      <c r="U3492" s="216">
        <f t="shared" si="7794"/>
        <v>3</v>
      </c>
      <c r="V3492" s="216">
        <f t="shared" si="7801"/>
        <v>3487</v>
      </c>
      <c r="W3492" s="16">
        <f t="shared" si="7808"/>
        <v>9.5534246575342472</v>
      </c>
      <c r="X3492" s="16" t="e">
        <f>IF(Template!$F$7="Linear interpolation",LinInterp($I$5:$I$22,$G$5:$G$22,W3492),CubicSpline($I$5:$I$22,$G$5:$G$22,W3492))</f>
        <v>#VALUE!</v>
      </c>
      <c r="Y3492" s="221" t="e">
        <f t="shared" si="7795"/>
        <v>#VALUE!</v>
      </c>
      <c r="Z3492" s="221" t="e">
        <f>Y3492/PRODUCT($AA$6:AA3491)</f>
        <v>#VALUE!</v>
      </c>
      <c r="AA3492" s="16" t="e">
        <f t="shared" si="7802"/>
        <v>#VALUE!</v>
      </c>
      <c r="AB3492" s="10" t="e">
        <f t="shared" si="7803"/>
        <v>#VALUE!</v>
      </c>
      <c r="AC3492" s="90">
        <f t="shared" si="7796"/>
        <v>3492</v>
      </c>
      <c r="AD3492" s="17">
        <f t="shared" si="7804"/>
        <v>49485</v>
      </c>
      <c r="AE3492" s="16" t="e">
        <f t="shared" si="7797"/>
        <v>#VALUE!</v>
      </c>
      <c r="AF3492" s="10">
        <f ca="1">IFERROR(AVERAGE(INDIRECT("AE"&amp;AC3492-Template!$F$10+1):INDIRECT("AE"&amp;AC3492)),0)</f>
        <v>0</v>
      </c>
      <c r="AG3492" s="35"/>
      <c r="AH3492" s="86"/>
      <c r="AI3492" s="35"/>
      <c r="AJ3492" s="35"/>
      <c r="AK3492" s="35"/>
      <c r="AL3492" s="35"/>
      <c r="AM3492" s="35"/>
      <c r="AN3492" s="35"/>
      <c r="AO3492" s="35"/>
      <c r="AP3492" s="35"/>
      <c r="AQ3492" s="35"/>
      <c r="AR3492" s="35"/>
      <c r="AS3492" s="35"/>
      <c r="AT3492" s="35"/>
      <c r="AU3492" s="35"/>
      <c r="AV3492" s="35"/>
      <c r="AW3492" s="35"/>
      <c r="AX3492" s="35"/>
      <c r="AY3492" s="35"/>
      <c r="AZ3492" s="17">
        <f t="shared" ref="AZ3492" si="7869">AZ3491+1</f>
        <v>49508</v>
      </c>
      <c r="BA3492" s="216">
        <f t="shared" si="7820"/>
        <v>3</v>
      </c>
      <c r="BB3492" s="216">
        <f t="shared" ref="BB3492" si="7870">BB3491+1</f>
        <v>3487</v>
      </c>
      <c r="BC3492" s="16">
        <f t="shared" si="7822"/>
        <v>9.5534246575342472</v>
      </c>
      <c r="BD3492" s="16">
        <f>IF(Template!$F$7="Linear interpolation",LinInterp($AO$5:$AO$18,$AM$5:$AM$18,BC3492),CubicSpline($AO$5:$AO$18,$AM$5:$AM$18,BC3492))</f>
        <v>14.149922193977977</v>
      </c>
      <c r="BE3492" s="221">
        <f t="shared" si="7757"/>
        <v>3.5406989603878762</v>
      </c>
      <c r="BF3492" s="221">
        <f>BE3492/PRODUCT($BG$6:BG3491)</f>
        <v>1.0003626678111635</v>
      </c>
      <c r="BG3492" s="16">
        <f t="shared" si="7823"/>
        <v>1.0003626678111635</v>
      </c>
      <c r="BH3492" s="10">
        <f t="shared" si="7824"/>
        <v>13.237375107466033</v>
      </c>
      <c r="BI3492" s="90"/>
      <c r="BJ3492" s="17">
        <f t="shared" si="7807"/>
        <v>49485</v>
      </c>
      <c r="BK3492" s="16">
        <f t="shared" si="7800"/>
        <v>13.237085270396909</v>
      </c>
      <c r="BL3492" s="10">
        <f ca="1">IFERROR(AVERAGE(INDIRECT("BK"&amp;AC3492-Template!$F$10+1):INDIRECT("BK"&amp;AC3492)),0)</f>
        <v>13.236805785260366</v>
      </c>
      <c r="BM3492" s="35"/>
      <c r="BN3492" s="86"/>
      <c r="BO3492" s="35"/>
      <c r="BP3492" s="35"/>
      <c r="BQ3492" s="35"/>
      <c r="BR3492" s="35"/>
      <c r="BS3492" s="35"/>
      <c r="BT3492" s="35"/>
      <c r="BU3492" s="35"/>
      <c r="BV3492" s="35"/>
      <c r="BW3492" s="35"/>
      <c r="BX3492" s="35"/>
      <c r="BY3492" s="35"/>
      <c r="BZ3492" s="35"/>
      <c r="CA3492" s="35"/>
      <c r="CB3492" s="35"/>
      <c r="CC3492" s="35"/>
      <c r="CD3492" s="35"/>
      <c r="CE3492" s="35"/>
      <c r="CF3492" s="35"/>
      <c r="CG3492" s="35"/>
      <c r="CH3492" s="35"/>
    </row>
    <row r="3493" spans="1:86" ht="15.6" x14ac:dyDescent="0.3">
      <c r="A3493" s="35"/>
      <c r="B3493" s="86"/>
      <c r="C3493" s="35"/>
      <c r="D3493" s="35"/>
      <c r="E3493" s="35"/>
      <c r="F3493" s="35"/>
      <c r="G3493" s="35"/>
      <c r="H3493" s="35"/>
      <c r="I3493" s="35"/>
      <c r="J3493" s="35"/>
      <c r="K3493" s="35"/>
      <c r="L3493" s="35"/>
      <c r="M3493" s="35"/>
      <c r="N3493" s="35"/>
      <c r="O3493" s="35"/>
      <c r="P3493" s="35"/>
      <c r="Q3493" s="35"/>
      <c r="R3493" s="35"/>
      <c r="S3493" s="35"/>
      <c r="T3493" s="17">
        <f t="shared" si="7801"/>
        <v>49509</v>
      </c>
      <c r="U3493" s="216">
        <f t="shared" si="7794"/>
        <v>4</v>
      </c>
      <c r="V3493" s="216">
        <f t="shared" si="7801"/>
        <v>3488</v>
      </c>
      <c r="W3493" s="16">
        <f t="shared" si="7808"/>
        <v>9.5561643835616437</v>
      </c>
      <c r="X3493" s="16" t="e">
        <f>IF(Template!$F$7="Linear interpolation",LinInterp($I$5:$I$22,$G$5:$G$22,W3493),CubicSpline($I$5:$I$22,$G$5:$G$22,W3493))</f>
        <v>#VALUE!</v>
      </c>
      <c r="Y3493" s="221" t="e">
        <f t="shared" si="7795"/>
        <v>#VALUE!</v>
      </c>
      <c r="Z3493" s="221" t="e">
        <f>Y3493/PRODUCT($AA$6:AA3492)</f>
        <v>#VALUE!</v>
      </c>
      <c r="AA3493" s="16" t="e">
        <f t="shared" si="7802"/>
        <v>#VALUE!</v>
      </c>
      <c r="AB3493" s="10" t="e">
        <f t="shared" si="7803"/>
        <v>#VALUE!</v>
      </c>
      <c r="AC3493" s="90">
        <f t="shared" si="7796"/>
        <v>3493</v>
      </c>
      <c r="AD3493" s="17">
        <f t="shared" si="7804"/>
        <v>49486</v>
      </c>
      <c r="AE3493" s="16" t="e">
        <f t="shared" si="7797"/>
        <v>#VALUE!</v>
      </c>
      <c r="AF3493" s="10">
        <f ca="1">IFERROR(AVERAGE(INDIRECT("AE"&amp;AC3493-Template!$F$10+1):INDIRECT("AE"&amp;AC3493)),0)</f>
        <v>0</v>
      </c>
      <c r="AG3493" s="35"/>
      <c r="AH3493" s="86"/>
      <c r="AI3493" s="35"/>
      <c r="AJ3493" s="35"/>
      <c r="AK3493" s="35"/>
      <c r="AL3493" s="35"/>
      <c r="AM3493" s="35"/>
      <c r="AN3493" s="35"/>
      <c r="AO3493" s="35"/>
      <c r="AP3493" s="35"/>
      <c r="AQ3493" s="35"/>
      <c r="AR3493" s="35"/>
      <c r="AS3493" s="35"/>
      <c r="AT3493" s="35"/>
      <c r="AU3493" s="35"/>
      <c r="AV3493" s="35"/>
      <c r="AW3493" s="35"/>
      <c r="AX3493" s="35"/>
      <c r="AY3493" s="35"/>
      <c r="AZ3493" s="17">
        <f t="shared" ref="AZ3493" si="7871">AZ3492+1</f>
        <v>49509</v>
      </c>
      <c r="BA3493" s="216">
        <f t="shared" si="7820"/>
        <v>4</v>
      </c>
      <c r="BB3493" s="216">
        <f t="shared" ref="BB3493" si="7872">BB3492+1</f>
        <v>3488</v>
      </c>
      <c r="BC3493" s="16">
        <f t="shared" si="7822"/>
        <v>9.5561643835616437</v>
      </c>
      <c r="BD3493" s="16">
        <f>IF(Template!$F$7="Linear interpolation",LinInterp($AO$5:$AO$18,$AM$5:$AM$18,BC3493),CubicSpline($AO$5:$AO$18,$AM$5:$AM$18,BC3493))</f>
        <v>14.149922435681136</v>
      </c>
      <c r="BE3493" s="221">
        <f t="shared" si="7757"/>
        <v>3.5419830592680581</v>
      </c>
      <c r="BF3493" s="221">
        <f>BE3493/PRODUCT($BG$6:BG3492)</f>
        <v>1.0003626681891198</v>
      </c>
      <c r="BG3493" s="16">
        <f t="shared" si="7823"/>
        <v>1.0003626681891198</v>
      </c>
      <c r="BH3493" s="10">
        <f t="shared" si="7824"/>
        <v>13.237388902872183</v>
      </c>
      <c r="BI3493" s="90"/>
      <c r="BJ3493" s="17">
        <f t="shared" si="7807"/>
        <v>49486</v>
      </c>
      <c r="BK3493" s="16">
        <f t="shared" si="7800"/>
        <v>13.237053938026321</v>
      </c>
      <c r="BL3493" s="10">
        <f ca="1">IFERROR(AVERAGE(INDIRECT("BK"&amp;AC3493-Template!$F$10+1):INDIRECT("BK"&amp;AC3493)),0)</f>
        <v>13.236823318961877</v>
      </c>
      <c r="BM3493" s="35"/>
      <c r="BN3493" s="86"/>
      <c r="BO3493" s="35"/>
      <c r="BP3493" s="35"/>
      <c r="BQ3493" s="35"/>
      <c r="BR3493" s="35"/>
      <c r="BS3493" s="35"/>
      <c r="BT3493" s="35"/>
      <c r="BU3493" s="35"/>
      <c r="BV3493" s="35"/>
      <c r="BW3493" s="35"/>
      <c r="BX3493" s="35"/>
      <c r="BY3493" s="35"/>
      <c r="BZ3493" s="35"/>
      <c r="CA3493" s="35"/>
      <c r="CB3493" s="35"/>
      <c r="CC3493" s="35"/>
      <c r="CD3493" s="35"/>
      <c r="CE3493" s="35"/>
      <c r="CF3493" s="35"/>
      <c r="CG3493" s="35"/>
      <c r="CH3493" s="35"/>
    </row>
    <row r="3494" spans="1:86" ht="15.6" x14ac:dyDescent="0.3">
      <c r="A3494" s="35"/>
      <c r="B3494" s="86"/>
      <c r="C3494" s="35"/>
      <c r="D3494" s="35"/>
      <c r="E3494" s="35"/>
      <c r="F3494" s="35"/>
      <c r="G3494" s="35"/>
      <c r="H3494" s="35"/>
      <c r="I3494" s="35"/>
      <c r="J3494" s="35"/>
      <c r="K3494" s="35"/>
      <c r="L3494" s="35"/>
      <c r="M3494" s="35"/>
      <c r="N3494" s="35"/>
      <c r="O3494" s="35"/>
      <c r="P3494" s="35"/>
      <c r="Q3494" s="35"/>
      <c r="R3494" s="35"/>
      <c r="S3494" s="35"/>
      <c r="T3494" s="17">
        <f t="shared" si="7801"/>
        <v>49510</v>
      </c>
      <c r="U3494" s="216">
        <f t="shared" si="7794"/>
        <v>5</v>
      </c>
      <c r="V3494" s="216">
        <f t="shared" si="7801"/>
        <v>3489</v>
      </c>
      <c r="W3494" s="16">
        <f t="shared" si="7808"/>
        <v>9.5589041095890419</v>
      </c>
      <c r="X3494" s="16" t="e">
        <f>IF(Template!$F$7="Linear interpolation",LinInterp($I$5:$I$22,$G$5:$G$22,W3494),CubicSpline($I$5:$I$22,$G$5:$G$22,W3494))</f>
        <v>#VALUE!</v>
      </c>
      <c r="Y3494" s="221" t="e">
        <f t="shared" si="7795"/>
        <v>#VALUE!</v>
      </c>
      <c r="Z3494" s="221" t="e">
        <f>Y3494/PRODUCT($AA$6:AA3493)</f>
        <v>#VALUE!</v>
      </c>
      <c r="AA3494" s="16" t="e">
        <f t="shared" si="7802"/>
        <v>#VALUE!</v>
      </c>
      <c r="AB3494" s="10" t="e">
        <f t="shared" si="7803"/>
        <v>#VALUE!</v>
      </c>
      <c r="AC3494" s="90">
        <f t="shared" si="7796"/>
        <v>3494</v>
      </c>
      <c r="AD3494" s="17">
        <f t="shared" si="7804"/>
        <v>49487</v>
      </c>
      <c r="AE3494" s="16" t="e">
        <f t="shared" si="7797"/>
        <v>#VALUE!</v>
      </c>
      <c r="AF3494" s="10">
        <f ca="1">IFERROR(AVERAGE(INDIRECT("AE"&amp;AC3494-Template!$F$10+1):INDIRECT("AE"&amp;AC3494)),0)</f>
        <v>0</v>
      </c>
      <c r="AG3494" s="35"/>
      <c r="AH3494" s="86"/>
      <c r="AI3494" s="35"/>
      <c r="AJ3494" s="35"/>
      <c r="AK3494" s="35"/>
      <c r="AL3494" s="35"/>
      <c r="AM3494" s="35"/>
      <c r="AN3494" s="35"/>
      <c r="AO3494" s="35"/>
      <c r="AP3494" s="35"/>
      <c r="AQ3494" s="35"/>
      <c r="AR3494" s="35"/>
      <c r="AS3494" s="35"/>
      <c r="AT3494" s="35"/>
      <c r="AU3494" s="35"/>
      <c r="AV3494" s="35"/>
      <c r="AW3494" s="35"/>
      <c r="AX3494" s="35"/>
      <c r="AY3494" s="35"/>
      <c r="AZ3494" s="17">
        <f t="shared" ref="AZ3494" si="7873">AZ3493+1</f>
        <v>49510</v>
      </c>
      <c r="BA3494" s="216">
        <f t="shared" si="7820"/>
        <v>5</v>
      </c>
      <c r="BB3494" s="216">
        <f t="shared" ref="BB3494" si="7874">BB3493+1</f>
        <v>3489</v>
      </c>
      <c r="BC3494" s="16">
        <f t="shared" si="7822"/>
        <v>9.5589041095890419</v>
      </c>
      <c r="BD3494" s="16">
        <f>IF(Template!$F$7="Linear interpolation",LinInterp($AO$5:$AO$18,$AM$5:$AM$18,BC3494),CubicSpline($AO$5:$AO$18,$AM$5:$AM$18,BC3494))</f>
        <v>14.14992268173447</v>
      </c>
      <c r="BE3494" s="221">
        <f t="shared" si="7757"/>
        <v>3.5432676251819162</v>
      </c>
      <c r="BF3494" s="221">
        <f>BE3494/PRODUCT($BG$6:BG3493)</f>
        <v>1.0003626685651408</v>
      </c>
      <c r="BG3494" s="16">
        <f t="shared" si="7823"/>
        <v>1.0003626685651408</v>
      </c>
      <c r="BH3494" s="10">
        <f t="shared" si="7824"/>
        <v>13.237402627638396</v>
      </c>
      <c r="BI3494" s="90"/>
      <c r="BJ3494" s="17">
        <f t="shared" si="7807"/>
        <v>49487</v>
      </c>
      <c r="BK3494" s="16">
        <f t="shared" si="7800"/>
        <v>13.237069262662327</v>
      </c>
      <c r="BL3494" s="10">
        <f ca="1">IFERROR(AVERAGE(INDIRECT("BK"&amp;AC3494-Template!$F$10+1):INDIRECT("BK"&amp;AC3494)),0)</f>
        <v>13.236837878635265</v>
      </c>
      <c r="BM3494" s="35"/>
      <c r="BN3494" s="86"/>
      <c r="BO3494" s="35"/>
      <c r="BP3494" s="35"/>
      <c r="BQ3494" s="35"/>
      <c r="BR3494" s="35"/>
      <c r="BS3494" s="35"/>
      <c r="BT3494" s="35"/>
      <c r="BU3494" s="35"/>
      <c r="BV3494" s="35"/>
      <c r="BW3494" s="35"/>
      <c r="BX3494" s="35"/>
      <c r="BY3494" s="35"/>
      <c r="BZ3494" s="35"/>
      <c r="CA3494" s="35"/>
      <c r="CB3494" s="35"/>
      <c r="CC3494" s="35"/>
      <c r="CD3494" s="35"/>
      <c r="CE3494" s="35"/>
      <c r="CF3494" s="35"/>
      <c r="CG3494" s="35"/>
      <c r="CH3494" s="35"/>
    </row>
    <row r="3495" spans="1:86" ht="15.6" x14ac:dyDescent="0.3">
      <c r="A3495" s="35"/>
      <c r="B3495" s="86"/>
      <c r="C3495" s="35"/>
      <c r="D3495" s="35"/>
      <c r="E3495" s="35"/>
      <c r="F3495" s="35"/>
      <c r="G3495" s="35"/>
      <c r="H3495" s="35"/>
      <c r="I3495" s="35"/>
      <c r="J3495" s="35"/>
      <c r="K3495" s="35"/>
      <c r="L3495" s="35"/>
      <c r="M3495" s="35"/>
      <c r="N3495" s="35"/>
      <c r="O3495" s="35"/>
      <c r="P3495" s="35"/>
      <c r="Q3495" s="35"/>
      <c r="R3495" s="35"/>
      <c r="S3495" s="35"/>
      <c r="T3495" s="17">
        <f t="shared" si="7801"/>
        <v>49511</v>
      </c>
      <c r="U3495" s="216">
        <f t="shared" si="7794"/>
        <v>6</v>
      </c>
      <c r="V3495" s="216">
        <f t="shared" si="7801"/>
        <v>3490</v>
      </c>
      <c r="W3495" s="16">
        <f t="shared" si="7808"/>
        <v>9.5616438356164384</v>
      </c>
      <c r="X3495" s="16" t="e">
        <f>IF(Template!$F$7="Linear interpolation",LinInterp($I$5:$I$22,$G$5:$G$22,W3495),CubicSpline($I$5:$I$22,$G$5:$G$22,W3495))</f>
        <v>#VALUE!</v>
      </c>
      <c r="Y3495" s="221" t="e">
        <f t="shared" si="7795"/>
        <v>#VALUE!</v>
      </c>
      <c r="Z3495" s="221" t="e">
        <f>Y3495/PRODUCT($AA$6:AA3494)</f>
        <v>#VALUE!</v>
      </c>
      <c r="AA3495" s="16" t="e">
        <f t="shared" si="7802"/>
        <v>#VALUE!</v>
      </c>
      <c r="AB3495" s="10" t="e">
        <f t="shared" si="7803"/>
        <v>#VALUE!</v>
      </c>
      <c r="AC3495" s="90">
        <f t="shared" si="7796"/>
        <v>3495</v>
      </c>
      <c r="AD3495" s="17">
        <f t="shared" si="7804"/>
        <v>49488</v>
      </c>
      <c r="AE3495" s="16" t="e">
        <f t="shared" si="7797"/>
        <v>#VALUE!</v>
      </c>
      <c r="AF3495" s="10">
        <f ca="1">IFERROR(AVERAGE(INDIRECT("AE"&amp;AC3495-Template!$F$10+1):INDIRECT("AE"&amp;AC3495)),0)</f>
        <v>0</v>
      </c>
      <c r="AG3495" s="35"/>
      <c r="AH3495" s="86"/>
      <c r="AI3495" s="35"/>
      <c r="AJ3495" s="35"/>
      <c r="AK3495" s="35"/>
      <c r="AL3495" s="35"/>
      <c r="AM3495" s="35"/>
      <c r="AN3495" s="35"/>
      <c r="AO3495" s="35"/>
      <c r="AP3495" s="35"/>
      <c r="AQ3495" s="35"/>
      <c r="AR3495" s="35"/>
      <c r="AS3495" s="35"/>
      <c r="AT3495" s="35"/>
      <c r="AU3495" s="35"/>
      <c r="AV3495" s="35"/>
      <c r="AW3495" s="35"/>
      <c r="AX3495" s="35"/>
      <c r="AY3495" s="35"/>
      <c r="AZ3495" s="17">
        <f t="shared" ref="AZ3495" si="7875">AZ3494+1</f>
        <v>49511</v>
      </c>
      <c r="BA3495" s="216">
        <f t="shared" si="7820"/>
        <v>6</v>
      </c>
      <c r="BB3495" s="216">
        <f t="shared" ref="BB3495" si="7876">BB3494+1</f>
        <v>3490</v>
      </c>
      <c r="BC3495" s="16">
        <f t="shared" si="7822"/>
        <v>9.5616438356164384</v>
      </c>
      <c r="BD3495" s="16">
        <f>IF(Template!$F$7="Linear interpolation",LinInterp($AO$5:$AO$18,$AM$5:$AM$18,BC3495),CubicSpline($AO$5:$AO$18,$AM$5:$AM$18,BC3495))</f>
        <v>14.149922932111123</v>
      </c>
      <c r="BE3495" s="221">
        <f t="shared" si="7757"/>
        <v>3.5445526582929334</v>
      </c>
      <c r="BF3495" s="221">
        <f>BE3495/PRODUCT($BG$6:BG3494)</f>
        <v>1.0003626689392255</v>
      </c>
      <c r="BG3495" s="16">
        <f t="shared" si="7823"/>
        <v>1.0003626685651408</v>
      </c>
      <c r="BH3495" s="10">
        <f t="shared" si="7824"/>
        <v>13.237402627638396</v>
      </c>
      <c r="BI3495" s="90"/>
      <c r="BJ3495" s="17">
        <f t="shared" si="7807"/>
        <v>49488</v>
      </c>
      <c r="BK3495" s="16">
        <f t="shared" si="7800"/>
        <v>13.237084518935793</v>
      </c>
      <c r="BL3495" s="10">
        <f ca="1">IFERROR(AVERAGE(INDIRECT("BK"&amp;AC3495-Template!$F$10+1):INDIRECT("BK"&amp;AC3495)),0)</f>
        <v>13.236854115758375</v>
      </c>
      <c r="BM3495" s="35"/>
      <c r="BN3495" s="86"/>
      <c r="BO3495" s="35"/>
      <c r="BP3495" s="35"/>
      <c r="BQ3495" s="35"/>
      <c r="BR3495" s="35"/>
      <c r="BS3495" s="35"/>
      <c r="BT3495" s="35"/>
      <c r="BU3495" s="35"/>
      <c r="BV3495" s="35"/>
      <c r="BW3495" s="35"/>
      <c r="BX3495" s="35"/>
      <c r="BY3495" s="35"/>
      <c r="BZ3495" s="35"/>
      <c r="CA3495" s="35"/>
      <c r="CB3495" s="35"/>
      <c r="CC3495" s="35"/>
      <c r="CD3495" s="35"/>
      <c r="CE3495" s="35"/>
      <c r="CF3495" s="35"/>
      <c r="CG3495" s="35"/>
      <c r="CH3495" s="35"/>
    </row>
    <row r="3496" spans="1:86" ht="15.6" x14ac:dyDescent="0.3">
      <c r="A3496" s="35"/>
      <c r="B3496" s="86"/>
      <c r="C3496" s="35"/>
      <c r="D3496" s="35"/>
      <c r="E3496" s="35"/>
      <c r="F3496" s="35"/>
      <c r="G3496" s="35"/>
      <c r="H3496" s="35"/>
      <c r="I3496" s="35"/>
      <c r="J3496" s="35"/>
      <c r="K3496" s="35"/>
      <c r="L3496" s="35"/>
      <c r="M3496" s="35"/>
      <c r="N3496" s="35"/>
      <c r="O3496" s="35"/>
      <c r="P3496" s="35"/>
      <c r="Q3496" s="35"/>
      <c r="R3496" s="35"/>
      <c r="S3496" s="35"/>
      <c r="T3496" s="17">
        <f t="shared" si="7801"/>
        <v>49512</v>
      </c>
      <c r="U3496" s="216">
        <f t="shared" si="7794"/>
        <v>7</v>
      </c>
      <c r="V3496" s="216">
        <f t="shared" si="7801"/>
        <v>3491</v>
      </c>
      <c r="W3496" s="16">
        <f t="shared" si="7808"/>
        <v>9.5643835616438349</v>
      </c>
      <c r="X3496" s="16" t="e">
        <f>IF(Template!$F$7="Linear interpolation",LinInterp($I$5:$I$22,$G$5:$G$22,W3496),CubicSpline($I$5:$I$22,$G$5:$G$22,W3496))</f>
        <v>#VALUE!</v>
      </c>
      <c r="Y3496" s="221" t="e">
        <f t="shared" si="7795"/>
        <v>#VALUE!</v>
      </c>
      <c r="Z3496" s="221" t="e">
        <f>Y3496/PRODUCT($AA$6:AA3495)</f>
        <v>#VALUE!</v>
      </c>
      <c r="AA3496" s="16" t="e">
        <f t="shared" si="7802"/>
        <v>#VALUE!</v>
      </c>
      <c r="AB3496" s="10" t="e">
        <f t="shared" si="7803"/>
        <v>#VALUE!</v>
      </c>
      <c r="AC3496" s="90">
        <f t="shared" si="7796"/>
        <v>3496</v>
      </c>
      <c r="AD3496" s="17">
        <f t="shared" si="7804"/>
        <v>49489</v>
      </c>
      <c r="AE3496" s="16" t="e">
        <f t="shared" si="7797"/>
        <v>#VALUE!</v>
      </c>
      <c r="AF3496" s="10">
        <f ca="1">IFERROR(AVERAGE(INDIRECT("AE"&amp;AC3496-Template!$F$10+1):INDIRECT("AE"&amp;AC3496)),0)</f>
        <v>0</v>
      </c>
      <c r="AG3496" s="35"/>
      <c r="AH3496" s="86"/>
      <c r="AI3496" s="35"/>
      <c r="AJ3496" s="35"/>
      <c r="AK3496" s="35"/>
      <c r="AL3496" s="35"/>
      <c r="AM3496" s="35"/>
      <c r="AN3496" s="35"/>
      <c r="AO3496" s="35"/>
      <c r="AP3496" s="35"/>
      <c r="AQ3496" s="35"/>
      <c r="AR3496" s="35"/>
      <c r="AS3496" s="35"/>
      <c r="AT3496" s="35"/>
      <c r="AU3496" s="35"/>
      <c r="AV3496" s="35"/>
      <c r="AW3496" s="35"/>
      <c r="AX3496" s="35"/>
      <c r="AY3496" s="35"/>
      <c r="AZ3496" s="17">
        <f t="shared" ref="AZ3496" si="7877">AZ3495+1</f>
        <v>49512</v>
      </c>
      <c r="BA3496" s="216">
        <f t="shared" si="7820"/>
        <v>7</v>
      </c>
      <c r="BB3496" s="216">
        <f t="shared" ref="BB3496" si="7878">BB3495+1</f>
        <v>3491</v>
      </c>
      <c r="BC3496" s="16">
        <f t="shared" si="7822"/>
        <v>9.5643835616438349</v>
      </c>
      <c r="BD3496" s="16">
        <f>IF(Template!$F$7="Linear interpolation",LinInterp($AO$5:$AO$18,$AM$5:$AM$18,BC3496),CubicSpline($AO$5:$AO$18,$AM$5:$AM$18,BC3496))</f>
        <v>14.149923186784244</v>
      </c>
      <c r="BE3496" s="221">
        <f t="shared" si="7757"/>
        <v>3.5458381587646359</v>
      </c>
      <c r="BF3496" s="221">
        <f>BE3496/PRODUCT($BG$6:BG3495)</f>
        <v>1.0003626696854562</v>
      </c>
      <c r="BG3496" s="16">
        <f t="shared" si="7823"/>
        <v>1.0003626685651408</v>
      </c>
      <c r="BH3496" s="10">
        <f t="shared" si="7824"/>
        <v>13.237402627638396</v>
      </c>
      <c r="BI3496" s="90"/>
      <c r="BJ3496" s="17">
        <f t="shared" si="7807"/>
        <v>49489</v>
      </c>
      <c r="BK3496" s="16">
        <f t="shared" si="7800"/>
        <v>13.23709970654685</v>
      </c>
      <c r="BL3496" s="10">
        <f ca="1">IFERROR(AVERAGE(INDIRECT("BK"&amp;AC3496-Template!$F$10+1):INDIRECT("BK"&amp;AC3496)),0)</f>
        <v>13.236870285628205</v>
      </c>
      <c r="BM3496" s="35"/>
      <c r="BN3496" s="86"/>
      <c r="BO3496" s="35"/>
      <c r="BP3496" s="35"/>
      <c r="BQ3496" s="35"/>
      <c r="BR3496" s="35"/>
      <c r="BS3496" s="35"/>
      <c r="BT3496" s="35"/>
      <c r="BU3496" s="35"/>
      <c r="BV3496" s="35"/>
      <c r="BW3496" s="35"/>
      <c r="BX3496" s="35"/>
      <c r="BY3496" s="35"/>
      <c r="BZ3496" s="35"/>
      <c r="CA3496" s="35"/>
      <c r="CB3496" s="35"/>
      <c r="CC3496" s="35"/>
      <c r="CD3496" s="35"/>
      <c r="CE3496" s="35"/>
      <c r="CF3496" s="35"/>
      <c r="CG3496" s="35"/>
      <c r="CH3496" s="35"/>
    </row>
    <row r="3497" spans="1:86" ht="15.6" x14ac:dyDescent="0.3">
      <c r="A3497" s="35"/>
      <c r="B3497" s="86"/>
      <c r="C3497" s="35"/>
      <c r="D3497" s="35"/>
      <c r="E3497" s="35"/>
      <c r="F3497" s="35"/>
      <c r="G3497" s="35"/>
      <c r="H3497" s="35"/>
      <c r="I3497" s="35"/>
      <c r="J3497" s="35"/>
      <c r="K3497" s="35"/>
      <c r="L3497" s="35"/>
      <c r="M3497" s="35"/>
      <c r="N3497" s="35"/>
      <c r="O3497" s="35"/>
      <c r="P3497" s="35"/>
      <c r="Q3497" s="35"/>
      <c r="R3497" s="35"/>
      <c r="S3497" s="35"/>
      <c r="T3497" s="17">
        <f t="shared" si="7801"/>
        <v>49513</v>
      </c>
      <c r="U3497" s="216">
        <f t="shared" si="7794"/>
        <v>1</v>
      </c>
      <c r="V3497" s="216">
        <f t="shared" si="7801"/>
        <v>3492</v>
      </c>
      <c r="W3497" s="16">
        <f t="shared" si="7808"/>
        <v>9.5671232876712331</v>
      </c>
      <c r="X3497" s="16" t="e">
        <f>IF(Template!$F$7="Linear interpolation",LinInterp($I$5:$I$22,$G$5:$G$22,W3497),CubicSpline($I$5:$I$22,$G$5:$G$22,W3497))</f>
        <v>#VALUE!</v>
      </c>
      <c r="Y3497" s="221" t="e">
        <f t="shared" si="7795"/>
        <v>#VALUE!</v>
      </c>
      <c r="Z3497" s="221" t="e">
        <f>Y3497/PRODUCT($AA$6:AA3496)</f>
        <v>#VALUE!</v>
      </c>
      <c r="AA3497" s="16" t="e">
        <f t="shared" si="7802"/>
        <v>#VALUE!</v>
      </c>
      <c r="AB3497" s="10" t="e">
        <f t="shared" si="7803"/>
        <v>#VALUE!</v>
      </c>
      <c r="AC3497" s="90">
        <f t="shared" si="7796"/>
        <v>3497</v>
      </c>
      <c r="AD3497" s="17">
        <f t="shared" si="7804"/>
        <v>49490</v>
      </c>
      <c r="AE3497" s="16" t="e">
        <f t="shared" si="7797"/>
        <v>#VALUE!</v>
      </c>
      <c r="AF3497" s="10">
        <f ca="1">IFERROR(AVERAGE(INDIRECT("AE"&amp;AC3497-Template!$F$10+1):INDIRECT("AE"&amp;AC3497)),0)</f>
        <v>0</v>
      </c>
      <c r="AG3497" s="35"/>
      <c r="AH3497" s="86"/>
      <c r="AI3497" s="35"/>
      <c r="AJ3497" s="35"/>
      <c r="AK3497" s="35"/>
      <c r="AL3497" s="35"/>
      <c r="AM3497" s="35"/>
      <c r="AN3497" s="35"/>
      <c r="AO3497" s="35"/>
      <c r="AP3497" s="35"/>
      <c r="AQ3497" s="35"/>
      <c r="AR3497" s="35"/>
      <c r="AS3497" s="35"/>
      <c r="AT3497" s="35"/>
      <c r="AU3497" s="35"/>
      <c r="AV3497" s="35"/>
      <c r="AW3497" s="35"/>
      <c r="AX3497" s="35"/>
      <c r="AY3497" s="35"/>
      <c r="AZ3497" s="17">
        <f t="shared" ref="AZ3497" si="7879">AZ3496+1</f>
        <v>49513</v>
      </c>
      <c r="BA3497" s="216">
        <f t="shared" si="7820"/>
        <v>1</v>
      </c>
      <c r="BB3497" s="216">
        <f t="shared" ref="BB3497" si="7880">BB3496+1</f>
        <v>3492</v>
      </c>
      <c r="BC3497" s="16">
        <f t="shared" si="7822"/>
        <v>9.5671232876712331</v>
      </c>
      <c r="BD3497" s="16">
        <f>IF(Template!$F$7="Linear interpolation",LinInterp($AO$5:$AO$18,$AM$5:$AM$18,BC3497),CubicSpline($AO$5:$AO$18,$AM$5:$AM$18,BC3497))</f>
        <v>14.14992344572698</v>
      </c>
      <c r="BE3497" s="221">
        <f t="shared" si="7757"/>
        <v>3.5471241267605906</v>
      </c>
      <c r="BF3497" s="221">
        <f>BE3497/PRODUCT($BG$6:BG3496)</f>
        <v>1.00036267080189</v>
      </c>
      <c r="BG3497" s="16">
        <f t="shared" si="7823"/>
        <v>1.00036267080189</v>
      </c>
      <c r="BH3497" s="10">
        <f t="shared" si="7824"/>
        <v>13.2374842689853</v>
      </c>
      <c r="BI3497" s="90"/>
      <c r="BJ3497" s="17">
        <f t="shared" si="7807"/>
        <v>49490</v>
      </c>
      <c r="BK3497" s="16">
        <f t="shared" si="7800"/>
        <v>13.23709970654685</v>
      </c>
      <c r="BL3497" s="10">
        <f ca="1">IFERROR(AVERAGE(INDIRECT("BK"&amp;AC3497-Template!$F$10+1):INDIRECT("BK"&amp;AC3497)),0)</f>
        <v>13.236885884181456</v>
      </c>
      <c r="BM3497" s="35"/>
      <c r="BN3497" s="86"/>
      <c r="BO3497" s="35"/>
      <c r="BP3497" s="35"/>
      <c r="BQ3497" s="35"/>
      <c r="BR3497" s="35"/>
      <c r="BS3497" s="35"/>
      <c r="BT3497" s="35"/>
      <c r="BU3497" s="35"/>
      <c r="BV3497" s="35"/>
      <c r="BW3497" s="35"/>
      <c r="BX3497" s="35"/>
      <c r="BY3497" s="35"/>
      <c r="BZ3497" s="35"/>
      <c r="CA3497" s="35"/>
      <c r="CB3497" s="35"/>
      <c r="CC3497" s="35"/>
      <c r="CD3497" s="35"/>
      <c r="CE3497" s="35"/>
      <c r="CF3497" s="35"/>
      <c r="CG3497" s="35"/>
      <c r="CH3497" s="35"/>
    </row>
    <row r="3498" spans="1:86" ht="15.6" x14ac:dyDescent="0.3">
      <c r="A3498" s="35"/>
      <c r="B3498" s="86"/>
      <c r="C3498" s="35"/>
      <c r="D3498" s="35"/>
      <c r="E3498" s="35"/>
      <c r="F3498" s="35"/>
      <c r="G3498" s="35"/>
      <c r="H3498" s="35"/>
      <c r="I3498" s="35"/>
      <c r="J3498" s="35"/>
      <c r="K3498" s="35"/>
      <c r="L3498" s="35"/>
      <c r="M3498" s="35"/>
      <c r="N3498" s="35"/>
      <c r="O3498" s="35"/>
      <c r="P3498" s="35"/>
      <c r="Q3498" s="35"/>
      <c r="R3498" s="35"/>
      <c r="S3498" s="35"/>
      <c r="T3498" s="17">
        <f t="shared" si="7801"/>
        <v>49514</v>
      </c>
      <c r="U3498" s="216">
        <f t="shared" si="7794"/>
        <v>2</v>
      </c>
      <c r="V3498" s="216">
        <f t="shared" si="7801"/>
        <v>3493</v>
      </c>
      <c r="W3498" s="16">
        <f t="shared" si="7808"/>
        <v>9.5698630136986296</v>
      </c>
      <c r="X3498" s="16" t="e">
        <f>IF(Template!$F$7="Linear interpolation",LinInterp($I$5:$I$22,$G$5:$G$22,W3498),CubicSpline($I$5:$I$22,$G$5:$G$22,W3498))</f>
        <v>#VALUE!</v>
      </c>
      <c r="Y3498" s="221" t="e">
        <f t="shared" si="7795"/>
        <v>#VALUE!</v>
      </c>
      <c r="Z3498" s="221" t="e">
        <f>Y3498/PRODUCT($AA$6:AA3497)</f>
        <v>#VALUE!</v>
      </c>
      <c r="AA3498" s="16" t="e">
        <f t="shared" si="7802"/>
        <v>#VALUE!</v>
      </c>
      <c r="AB3498" s="10" t="e">
        <f t="shared" si="7803"/>
        <v>#VALUE!</v>
      </c>
      <c r="AC3498" s="90">
        <f t="shared" si="7796"/>
        <v>3498</v>
      </c>
      <c r="AD3498" s="17">
        <f t="shared" si="7804"/>
        <v>49491</v>
      </c>
      <c r="AE3498" s="16" t="e">
        <f t="shared" si="7797"/>
        <v>#VALUE!</v>
      </c>
      <c r="AF3498" s="10">
        <f ca="1">IFERROR(AVERAGE(INDIRECT("AE"&amp;AC3498-Template!$F$10+1):INDIRECT("AE"&amp;AC3498)),0)</f>
        <v>0</v>
      </c>
      <c r="AG3498" s="35"/>
      <c r="AH3498" s="86"/>
      <c r="AI3498" s="35"/>
      <c r="AJ3498" s="35"/>
      <c r="AK3498" s="35"/>
      <c r="AL3498" s="35"/>
      <c r="AM3498" s="35"/>
      <c r="AN3498" s="35"/>
      <c r="AO3498" s="35"/>
      <c r="AP3498" s="35"/>
      <c r="AQ3498" s="35"/>
      <c r="AR3498" s="35"/>
      <c r="AS3498" s="35"/>
      <c r="AT3498" s="35"/>
      <c r="AU3498" s="35"/>
      <c r="AV3498" s="35"/>
      <c r="AW3498" s="35"/>
      <c r="AX3498" s="35"/>
      <c r="AY3498" s="35"/>
      <c r="AZ3498" s="17">
        <f t="shared" ref="AZ3498" si="7881">AZ3497+1</f>
        <v>49514</v>
      </c>
      <c r="BA3498" s="216">
        <f t="shared" si="7820"/>
        <v>2</v>
      </c>
      <c r="BB3498" s="216">
        <f t="shared" ref="BB3498" si="7882">BB3497+1</f>
        <v>3493</v>
      </c>
      <c r="BC3498" s="16">
        <f t="shared" si="7822"/>
        <v>9.5698630136986296</v>
      </c>
      <c r="BD3498" s="16">
        <f>IF(Template!$F$7="Linear interpolation",LinInterp($AO$5:$AO$18,$AM$5:$AM$18,BC3498),CubicSpline($AO$5:$AO$18,$AM$5:$AM$18,BC3498))</f>
        <v>14.149923708912478</v>
      </c>
      <c r="BE3498" s="221">
        <f t="shared" si="7757"/>
        <v>3.5484105624444093</v>
      </c>
      <c r="BF3498" s="221">
        <f>BE3498/PRODUCT($BG$6:BG3497)</f>
        <v>1.0003626700498338</v>
      </c>
      <c r="BG3498" s="16">
        <f t="shared" si="7823"/>
        <v>1.0003626700498338</v>
      </c>
      <c r="BH3498" s="10">
        <f t="shared" si="7824"/>
        <v>13.237456818934179</v>
      </c>
      <c r="BI3498" s="90"/>
      <c r="BJ3498" s="17">
        <f t="shared" si="7807"/>
        <v>49491</v>
      </c>
      <c r="BK3498" s="16">
        <f t="shared" si="7800"/>
        <v>13.23709970654685</v>
      </c>
      <c r="BL3498" s="10">
        <f ca="1">IFERROR(AVERAGE(INDIRECT("BK"&amp;AC3498-Template!$F$10+1):INDIRECT("BK"&amp;AC3498)),0)</f>
        <v>13.236900913622325</v>
      </c>
      <c r="BM3498" s="35"/>
      <c r="BN3498" s="86"/>
      <c r="BO3498" s="35"/>
      <c r="BP3498" s="35"/>
      <c r="BQ3498" s="35"/>
      <c r="BR3498" s="35"/>
      <c r="BS3498" s="35"/>
      <c r="BT3498" s="35"/>
      <c r="BU3498" s="35"/>
      <c r="BV3498" s="35"/>
      <c r="BW3498" s="35"/>
      <c r="BX3498" s="35"/>
      <c r="BY3498" s="35"/>
      <c r="BZ3498" s="35"/>
      <c r="CA3498" s="35"/>
      <c r="CB3498" s="35"/>
      <c r="CC3498" s="35"/>
      <c r="CD3498" s="35"/>
      <c r="CE3498" s="35"/>
      <c r="CF3498" s="35"/>
      <c r="CG3498" s="35"/>
      <c r="CH3498" s="35"/>
    </row>
    <row r="3499" spans="1:86" ht="15.6" x14ac:dyDescent="0.3">
      <c r="A3499" s="35"/>
      <c r="B3499" s="86"/>
      <c r="C3499" s="35"/>
      <c r="D3499" s="35"/>
      <c r="E3499" s="35"/>
      <c r="F3499" s="35"/>
      <c r="G3499" s="35"/>
      <c r="H3499" s="35"/>
      <c r="I3499" s="35"/>
      <c r="J3499" s="35"/>
      <c r="K3499" s="35"/>
      <c r="L3499" s="35"/>
      <c r="M3499" s="35"/>
      <c r="N3499" s="35"/>
      <c r="O3499" s="35"/>
      <c r="P3499" s="35"/>
      <c r="Q3499" s="35"/>
      <c r="R3499" s="35"/>
      <c r="S3499" s="35"/>
      <c r="T3499" s="17">
        <f t="shared" si="7801"/>
        <v>49515</v>
      </c>
      <c r="U3499" s="216">
        <f t="shared" si="7794"/>
        <v>3</v>
      </c>
      <c r="V3499" s="216">
        <f t="shared" si="7801"/>
        <v>3494</v>
      </c>
      <c r="W3499" s="16">
        <f t="shared" si="7808"/>
        <v>9.5726027397260278</v>
      </c>
      <c r="X3499" s="16" t="e">
        <f>IF(Template!$F$7="Linear interpolation",LinInterp($I$5:$I$22,$G$5:$G$22,W3499),CubicSpline($I$5:$I$22,$G$5:$G$22,W3499))</f>
        <v>#VALUE!</v>
      </c>
      <c r="Y3499" s="221" t="e">
        <f t="shared" si="7795"/>
        <v>#VALUE!</v>
      </c>
      <c r="Z3499" s="221" t="e">
        <f>Y3499/PRODUCT($AA$6:AA3498)</f>
        <v>#VALUE!</v>
      </c>
      <c r="AA3499" s="16" t="e">
        <f t="shared" si="7802"/>
        <v>#VALUE!</v>
      </c>
      <c r="AB3499" s="10" t="e">
        <f t="shared" si="7803"/>
        <v>#VALUE!</v>
      </c>
      <c r="AC3499" s="90">
        <f t="shared" si="7796"/>
        <v>3499</v>
      </c>
      <c r="AD3499" s="17">
        <f t="shared" si="7804"/>
        <v>49492</v>
      </c>
      <c r="AE3499" s="16" t="e">
        <f t="shared" si="7797"/>
        <v>#VALUE!</v>
      </c>
      <c r="AF3499" s="10">
        <f ca="1">IFERROR(AVERAGE(INDIRECT("AE"&amp;AC3499-Template!$F$10+1):INDIRECT("AE"&amp;AC3499)),0)</f>
        <v>0</v>
      </c>
      <c r="AG3499" s="35"/>
      <c r="AH3499" s="86"/>
      <c r="AI3499" s="35"/>
      <c r="AJ3499" s="35"/>
      <c r="AK3499" s="35"/>
      <c r="AL3499" s="35"/>
      <c r="AM3499" s="35"/>
      <c r="AN3499" s="35"/>
      <c r="AO3499" s="35"/>
      <c r="AP3499" s="35"/>
      <c r="AQ3499" s="35"/>
      <c r="AR3499" s="35"/>
      <c r="AS3499" s="35"/>
      <c r="AT3499" s="35"/>
      <c r="AU3499" s="35"/>
      <c r="AV3499" s="35"/>
      <c r="AW3499" s="35"/>
      <c r="AX3499" s="35"/>
      <c r="AY3499" s="35"/>
      <c r="AZ3499" s="17">
        <f t="shared" ref="AZ3499" si="7883">AZ3498+1</f>
        <v>49515</v>
      </c>
      <c r="BA3499" s="216">
        <f t="shared" si="7820"/>
        <v>3</v>
      </c>
      <c r="BB3499" s="216">
        <f t="shared" ref="BB3499" si="7884">BB3498+1</f>
        <v>3494</v>
      </c>
      <c r="BC3499" s="16">
        <f t="shared" si="7822"/>
        <v>9.5726027397260278</v>
      </c>
      <c r="BD3499" s="16">
        <f>IF(Template!$F$7="Linear interpolation",LinInterp($AO$5:$AO$18,$AM$5:$AM$18,BC3499),CubicSpline($AO$5:$AO$18,$AM$5:$AM$18,BC3499))</f>
        <v>14.149923976313884</v>
      </c>
      <c r="BE3499" s="221">
        <f t="shared" si="7757"/>
        <v>3.5496974659797425</v>
      </c>
      <c r="BF3499" s="221">
        <f>BE3499/PRODUCT($BG$6:BG3498)</f>
        <v>1.0003626704161444</v>
      </c>
      <c r="BG3499" s="16">
        <f t="shared" si="7823"/>
        <v>1.0003626704161444</v>
      </c>
      <c r="BH3499" s="10">
        <f t="shared" si="7824"/>
        <v>13.237470189268796</v>
      </c>
      <c r="BI3499" s="90"/>
      <c r="BJ3499" s="17">
        <f t="shared" si="7807"/>
        <v>49492</v>
      </c>
      <c r="BK3499" s="16">
        <f t="shared" si="7800"/>
        <v>13.237190144373411</v>
      </c>
      <c r="BL3499" s="10">
        <f ca="1">IFERROR(AVERAGE(INDIRECT("BK"&amp;AC3499-Template!$F$10+1):INDIRECT("BK"&amp;AC3499)),0)</f>
        <v>13.236918957657407</v>
      </c>
      <c r="BM3499" s="35"/>
      <c r="BN3499" s="86"/>
      <c r="BO3499" s="35"/>
      <c r="BP3499" s="35"/>
      <c r="BQ3499" s="35"/>
      <c r="BR3499" s="35"/>
      <c r="BS3499" s="35"/>
      <c r="BT3499" s="35"/>
      <c r="BU3499" s="35"/>
      <c r="BV3499" s="35"/>
      <c r="BW3499" s="35"/>
      <c r="BX3499" s="35"/>
      <c r="BY3499" s="35"/>
      <c r="BZ3499" s="35"/>
      <c r="CA3499" s="35"/>
      <c r="CB3499" s="35"/>
      <c r="CC3499" s="35"/>
      <c r="CD3499" s="35"/>
      <c r="CE3499" s="35"/>
      <c r="CF3499" s="35"/>
      <c r="CG3499" s="35"/>
      <c r="CH3499" s="35"/>
    </row>
    <row r="3500" spans="1:86" ht="15.6" x14ac:dyDescent="0.3">
      <c r="A3500" s="35"/>
      <c r="B3500" s="86"/>
      <c r="C3500" s="35"/>
      <c r="D3500" s="35"/>
      <c r="E3500" s="35"/>
      <c r="F3500" s="35"/>
      <c r="G3500" s="35"/>
      <c r="H3500" s="35"/>
      <c r="I3500" s="35"/>
      <c r="J3500" s="35"/>
      <c r="K3500" s="35"/>
      <c r="L3500" s="35"/>
      <c r="M3500" s="35"/>
      <c r="N3500" s="35"/>
      <c r="O3500" s="35"/>
      <c r="P3500" s="35"/>
      <c r="Q3500" s="35"/>
      <c r="R3500" s="35"/>
      <c r="S3500" s="35"/>
      <c r="T3500" s="17">
        <f t="shared" si="7801"/>
        <v>49516</v>
      </c>
      <c r="U3500" s="216">
        <f t="shared" si="7794"/>
        <v>4</v>
      </c>
      <c r="V3500" s="216">
        <f t="shared" si="7801"/>
        <v>3495</v>
      </c>
      <c r="W3500" s="16">
        <f t="shared" si="7808"/>
        <v>9.5753424657534243</v>
      </c>
      <c r="X3500" s="16" t="e">
        <f>IF(Template!$F$7="Linear interpolation",LinInterp($I$5:$I$22,$G$5:$G$22,W3500),CubicSpline($I$5:$I$22,$G$5:$G$22,W3500))</f>
        <v>#VALUE!</v>
      </c>
      <c r="Y3500" s="221" t="e">
        <f t="shared" si="7795"/>
        <v>#VALUE!</v>
      </c>
      <c r="Z3500" s="221" t="e">
        <f>Y3500/PRODUCT($AA$6:AA3499)</f>
        <v>#VALUE!</v>
      </c>
      <c r="AA3500" s="16" t="e">
        <f t="shared" si="7802"/>
        <v>#VALUE!</v>
      </c>
      <c r="AB3500" s="10" t="e">
        <f t="shared" si="7803"/>
        <v>#VALUE!</v>
      </c>
      <c r="AC3500" s="90">
        <f t="shared" si="7796"/>
        <v>3500</v>
      </c>
      <c r="AD3500" s="17">
        <f t="shared" si="7804"/>
        <v>49493</v>
      </c>
      <c r="AE3500" s="16" t="e">
        <f t="shared" si="7797"/>
        <v>#VALUE!</v>
      </c>
      <c r="AF3500" s="10">
        <f ca="1">IFERROR(AVERAGE(INDIRECT("AE"&amp;AC3500-Template!$F$10+1):INDIRECT("AE"&amp;AC3500)),0)</f>
        <v>0</v>
      </c>
      <c r="AG3500" s="35"/>
      <c r="AH3500" s="86"/>
      <c r="AI3500" s="35"/>
      <c r="AJ3500" s="35"/>
      <c r="AK3500" s="35"/>
      <c r="AL3500" s="35"/>
      <c r="AM3500" s="35"/>
      <c r="AN3500" s="35"/>
      <c r="AO3500" s="35"/>
      <c r="AP3500" s="35"/>
      <c r="AQ3500" s="35"/>
      <c r="AR3500" s="35"/>
      <c r="AS3500" s="35"/>
      <c r="AT3500" s="35"/>
      <c r="AU3500" s="35"/>
      <c r="AV3500" s="35"/>
      <c r="AW3500" s="35"/>
      <c r="AX3500" s="35"/>
      <c r="AY3500" s="35"/>
      <c r="AZ3500" s="17">
        <f t="shared" ref="AZ3500" si="7885">AZ3499+1</f>
        <v>49516</v>
      </c>
      <c r="BA3500" s="216">
        <f t="shared" si="7820"/>
        <v>4</v>
      </c>
      <c r="BB3500" s="216">
        <f t="shared" ref="BB3500" si="7886">BB3499+1</f>
        <v>3495</v>
      </c>
      <c r="BC3500" s="16">
        <f t="shared" si="7822"/>
        <v>9.5753424657534243</v>
      </c>
      <c r="BD3500" s="16">
        <f>IF(Template!$F$7="Linear interpolation",LinInterp($AO$5:$AO$18,$AM$5:$AM$18,BC3500),CubicSpline($AO$5:$AO$18,$AM$5:$AM$18,BC3500))</f>
        <v>14.149924247904348</v>
      </c>
      <c r="BE3500" s="221">
        <f t="shared" si="7757"/>
        <v>3.5509848375303035</v>
      </c>
      <c r="BF3500" s="221">
        <f>BE3500/PRODUCT($BG$6:BG3499)</f>
        <v>1.00036267078051</v>
      </c>
      <c r="BG3500" s="16">
        <f t="shared" si="7823"/>
        <v>1.00036267078051</v>
      </c>
      <c r="BH3500" s="10">
        <f t="shared" si="7824"/>
        <v>13.237483488614977</v>
      </c>
      <c r="BI3500" s="90"/>
      <c r="BJ3500" s="17">
        <f t="shared" si="7807"/>
        <v>49493</v>
      </c>
      <c r="BK3500" s="16">
        <f t="shared" si="7800"/>
        <v>13.237159768794694</v>
      </c>
      <c r="BL3500" s="10">
        <f ca="1">IFERROR(AVERAGE(INDIRECT("BK"&amp;AC3500-Template!$F$10+1):INDIRECT("BK"&amp;AC3500)),0)</f>
        <v>13.236935989173203</v>
      </c>
      <c r="BM3500" s="35"/>
      <c r="BN3500" s="86"/>
      <c r="BO3500" s="35"/>
      <c r="BP3500" s="35"/>
      <c r="BQ3500" s="35"/>
      <c r="BR3500" s="35"/>
      <c r="BS3500" s="35"/>
      <c r="BT3500" s="35"/>
      <c r="BU3500" s="35"/>
      <c r="BV3500" s="35"/>
      <c r="BW3500" s="35"/>
      <c r="BX3500" s="35"/>
      <c r="BY3500" s="35"/>
      <c r="BZ3500" s="35"/>
      <c r="CA3500" s="35"/>
      <c r="CB3500" s="35"/>
      <c r="CC3500" s="35"/>
      <c r="CD3500" s="35"/>
      <c r="CE3500" s="35"/>
      <c r="CF3500" s="35"/>
      <c r="CG3500" s="35"/>
      <c r="CH3500" s="35"/>
    </row>
    <row r="3501" spans="1:86" ht="15.6" x14ac:dyDescent="0.3">
      <c r="A3501" s="35"/>
      <c r="B3501" s="86"/>
      <c r="C3501" s="35"/>
      <c r="D3501" s="35"/>
      <c r="E3501" s="35"/>
      <c r="F3501" s="35"/>
      <c r="G3501" s="35"/>
      <c r="H3501" s="35"/>
      <c r="I3501" s="35"/>
      <c r="J3501" s="35"/>
      <c r="K3501" s="35"/>
      <c r="L3501" s="35"/>
      <c r="M3501" s="35"/>
      <c r="N3501" s="35"/>
      <c r="O3501" s="35"/>
      <c r="P3501" s="35"/>
      <c r="Q3501" s="35"/>
      <c r="R3501" s="35"/>
      <c r="S3501" s="35"/>
      <c r="T3501" s="17">
        <f t="shared" si="7801"/>
        <v>49517</v>
      </c>
      <c r="U3501" s="216">
        <f t="shared" si="7794"/>
        <v>5</v>
      </c>
      <c r="V3501" s="216">
        <f t="shared" si="7801"/>
        <v>3496</v>
      </c>
      <c r="W3501" s="16">
        <f t="shared" si="7808"/>
        <v>9.5780821917808225</v>
      </c>
      <c r="X3501" s="16" t="e">
        <f>IF(Template!$F$7="Linear interpolation",LinInterp($I$5:$I$22,$G$5:$G$22,W3501),CubicSpline($I$5:$I$22,$G$5:$G$22,W3501))</f>
        <v>#VALUE!</v>
      </c>
      <c r="Y3501" s="221" t="e">
        <f t="shared" si="7795"/>
        <v>#VALUE!</v>
      </c>
      <c r="Z3501" s="221" t="e">
        <f>Y3501/PRODUCT($AA$6:AA3500)</f>
        <v>#VALUE!</v>
      </c>
      <c r="AA3501" s="16" t="e">
        <f t="shared" si="7802"/>
        <v>#VALUE!</v>
      </c>
      <c r="AB3501" s="10" t="e">
        <f t="shared" si="7803"/>
        <v>#VALUE!</v>
      </c>
      <c r="AC3501" s="90">
        <f t="shared" si="7796"/>
        <v>3501</v>
      </c>
      <c r="AD3501" s="17">
        <f t="shared" si="7804"/>
        <v>49494</v>
      </c>
      <c r="AE3501" s="16" t="e">
        <f t="shared" si="7797"/>
        <v>#VALUE!</v>
      </c>
      <c r="AF3501" s="10">
        <f ca="1">IFERROR(AVERAGE(INDIRECT("AE"&amp;AC3501-Template!$F$10+1):INDIRECT("AE"&amp;AC3501)),0)</f>
        <v>0</v>
      </c>
      <c r="AG3501" s="35"/>
      <c r="AH3501" s="86"/>
      <c r="AI3501" s="35"/>
      <c r="AJ3501" s="35"/>
      <c r="AK3501" s="35"/>
      <c r="AL3501" s="35"/>
      <c r="AM3501" s="35"/>
      <c r="AN3501" s="35"/>
      <c r="AO3501" s="35"/>
      <c r="AP3501" s="35"/>
      <c r="AQ3501" s="35"/>
      <c r="AR3501" s="35"/>
      <c r="AS3501" s="35"/>
      <c r="AT3501" s="35"/>
      <c r="AU3501" s="35"/>
      <c r="AV3501" s="35"/>
      <c r="AW3501" s="35"/>
      <c r="AX3501" s="35"/>
      <c r="AY3501" s="35"/>
      <c r="AZ3501" s="17">
        <f t="shared" ref="AZ3501" si="7887">AZ3500+1</f>
        <v>49517</v>
      </c>
      <c r="BA3501" s="216">
        <f t="shared" si="7820"/>
        <v>5</v>
      </c>
      <c r="BB3501" s="216">
        <f t="shared" ref="BB3501" si="7888">BB3500+1</f>
        <v>3496</v>
      </c>
      <c r="BC3501" s="16">
        <f t="shared" si="7822"/>
        <v>9.5780821917808225</v>
      </c>
      <c r="BD3501" s="16">
        <f>IF(Template!$F$7="Linear interpolation",LinInterp($AO$5:$AO$18,$AM$5:$AM$18,BC3501),CubicSpline($AO$5:$AO$18,$AM$5:$AM$18,BC3501))</f>
        <v>14.149924523657013</v>
      </c>
      <c r="BE3501" s="221">
        <f t="shared" si="7757"/>
        <v>3.5522726772598157</v>
      </c>
      <c r="BF3501" s="221">
        <f>BE3501/PRODUCT($BG$6:BG3500)</f>
        <v>1.0003626711429183</v>
      </c>
      <c r="BG3501" s="16">
        <f t="shared" si="7823"/>
        <v>1.0003626711429183</v>
      </c>
      <c r="BH3501" s="10">
        <f t="shared" si="7824"/>
        <v>13.237496716518859</v>
      </c>
      <c r="BI3501" s="90"/>
      <c r="BJ3501" s="17">
        <f t="shared" si="7807"/>
        <v>49494</v>
      </c>
      <c r="BK3501" s="16">
        <f t="shared" si="7800"/>
        <v>13.237174611861802</v>
      </c>
      <c r="BL3501" s="10">
        <f ca="1">IFERROR(AVERAGE(INDIRECT("BK"&amp;AC3501-Template!$F$10+1):INDIRECT("BK"&amp;AC3501)),0)</f>
        <v>13.23695012281628</v>
      </c>
      <c r="BM3501" s="35"/>
      <c r="BN3501" s="86"/>
      <c r="BO3501" s="35"/>
      <c r="BP3501" s="35"/>
      <c r="BQ3501" s="35"/>
      <c r="BR3501" s="35"/>
      <c r="BS3501" s="35"/>
      <c r="BT3501" s="35"/>
      <c r="BU3501" s="35"/>
      <c r="BV3501" s="35"/>
      <c r="BW3501" s="35"/>
      <c r="BX3501" s="35"/>
      <c r="BY3501" s="35"/>
      <c r="BZ3501" s="35"/>
      <c r="CA3501" s="35"/>
      <c r="CB3501" s="35"/>
      <c r="CC3501" s="35"/>
      <c r="CD3501" s="35"/>
      <c r="CE3501" s="35"/>
      <c r="CF3501" s="35"/>
      <c r="CG3501" s="35"/>
      <c r="CH3501" s="35"/>
    </row>
    <row r="3502" spans="1:86" ht="15.6" x14ac:dyDescent="0.3">
      <c r="A3502" s="35"/>
      <c r="B3502" s="86"/>
      <c r="C3502" s="35"/>
      <c r="D3502" s="35"/>
      <c r="E3502" s="35"/>
      <c r="F3502" s="35"/>
      <c r="G3502" s="35"/>
      <c r="H3502" s="35"/>
      <c r="I3502" s="35"/>
      <c r="J3502" s="35"/>
      <c r="K3502" s="35"/>
      <c r="L3502" s="35"/>
      <c r="M3502" s="35"/>
      <c r="N3502" s="35"/>
      <c r="O3502" s="35"/>
      <c r="P3502" s="35"/>
      <c r="Q3502" s="35"/>
      <c r="R3502" s="35"/>
      <c r="S3502" s="35"/>
      <c r="T3502" s="17">
        <f t="shared" si="7801"/>
        <v>49518</v>
      </c>
      <c r="U3502" s="216">
        <f t="shared" si="7794"/>
        <v>6</v>
      </c>
      <c r="V3502" s="216">
        <f t="shared" si="7801"/>
        <v>3497</v>
      </c>
      <c r="W3502" s="16">
        <f t="shared" si="7808"/>
        <v>9.580821917808219</v>
      </c>
      <c r="X3502" s="16" t="e">
        <f>IF(Template!$F$7="Linear interpolation",LinInterp($I$5:$I$22,$G$5:$G$22,W3502),CubicSpline($I$5:$I$22,$G$5:$G$22,W3502))</f>
        <v>#VALUE!</v>
      </c>
      <c r="Y3502" s="221" t="e">
        <f t="shared" si="7795"/>
        <v>#VALUE!</v>
      </c>
      <c r="Z3502" s="221" t="e">
        <f>Y3502/PRODUCT($AA$6:AA3501)</f>
        <v>#VALUE!</v>
      </c>
      <c r="AA3502" s="16" t="e">
        <f t="shared" si="7802"/>
        <v>#VALUE!</v>
      </c>
      <c r="AB3502" s="10" t="e">
        <f t="shared" si="7803"/>
        <v>#VALUE!</v>
      </c>
      <c r="AC3502" s="90">
        <f t="shared" si="7796"/>
        <v>3502</v>
      </c>
      <c r="AD3502" s="17">
        <f t="shared" si="7804"/>
        <v>49495</v>
      </c>
      <c r="AE3502" s="16" t="e">
        <f t="shared" si="7797"/>
        <v>#VALUE!</v>
      </c>
      <c r="AF3502" s="10">
        <f ca="1">IFERROR(AVERAGE(INDIRECT("AE"&amp;AC3502-Template!$F$10+1):INDIRECT("AE"&amp;AC3502)),0)</f>
        <v>0</v>
      </c>
      <c r="AG3502" s="35"/>
      <c r="AH3502" s="86"/>
      <c r="AI3502" s="35"/>
      <c r="AJ3502" s="35"/>
      <c r="AK3502" s="35"/>
      <c r="AL3502" s="35"/>
      <c r="AM3502" s="35"/>
      <c r="AN3502" s="35"/>
      <c r="AO3502" s="35"/>
      <c r="AP3502" s="35"/>
      <c r="AQ3502" s="35"/>
      <c r="AR3502" s="35"/>
      <c r="AS3502" s="35"/>
      <c r="AT3502" s="35"/>
      <c r="AU3502" s="35"/>
      <c r="AV3502" s="35"/>
      <c r="AW3502" s="35"/>
      <c r="AX3502" s="35"/>
      <c r="AY3502" s="35"/>
      <c r="AZ3502" s="17">
        <f t="shared" ref="AZ3502" si="7889">AZ3501+1</f>
        <v>49518</v>
      </c>
      <c r="BA3502" s="216">
        <f t="shared" si="7820"/>
        <v>6</v>
      </c>
      <c r="BB3502" s="216">
        <f t="shared" ref="BB3502" si="7890">BB3501+1</f>
        <v>3497</v>
      </c>
      <c r="BC3502" s="16">
        <f t="shared" si="7822"/>
        <v>9.580821917808219</v>
      </c>
      <c r="BD3502" s="16">
        <f>IF(Template!$F$7="Linear interpolation",LinInterp($AO$5:$AO$18,$AM$5:$AM$18,BC3502),CubicSpline($AO$5:$AO$18,$AM$5:$AM$18,BC3502))</f>
        <v>14.14992480354503</v>
      </c>
      <c r="BE3502" s="221">
        <f t="shared" si="7757"/>
        <v>3.5535609853320658</v>
      </c>
      <c r="BF3502" s="221">
        <f>BE3502/PRODUCT($BG$6:BG3501)</f>
        <v>1.0003626715033722</v>
      </c>
      <c r="BG3502" s="16">
        <f t="shared" si="7823"/>
        <v>1.0003626711429183</v>
      </c>
      <c r="BH3502" s="10">
        <f t="shared" si="7824"/>
        <v>13.237496716518859</v>
      </c>
      <c r="BI3502" s="90"/>
      <c r="BJ3502" s="17">
        <f t="shared" si="7807"/>
        <v>49495</v>
      </c>
      <c r="BK3502" s="16">
        <f t="shared" si="7800"/>
        <v>13.237189385715386</v>
      </c>
      <c r="BL3502" s="10">
        <f ca="1">IFERROR(AVERAGE(INDIRECT("BK"&amp;AC3502-Template!$F$10+1):INDIRECT("BK"&amp;AC3502)),0)</f>
        <v>13.23696588716375</v>
      </c>
      <c r="BM3502" s="35"/>
      <c r="BN3502" s="86"/>
      <c r="BO3502" s="35"/>
      <c r="BP3502" s="35"/>
      <c r="BQ3502" s="35"/>
      <c r="BR3502" s="35"/>
      <c r="BS3502" s="35"/>
      <c r="BT3502" s="35"/>
      <c r="BU3502" s="35"/>
      <c r="BV3502" s="35"/>
      <c r="BW3502" s="35"/>
      <c r="BX3502" s="35"/>
      <c r="BY3502" s="35"/>
      <c r="BZ3502" s="35"/>
      <c r="CA3502" s="35"/>
      <c r="CB3502" s="35"/>
      <c r="CC3502" s="35"/>
      <c r="CD3502" s="35"/>
      <c r="CE3502" s="35"/>
      <c r="CF3502" s="35"/>
      <c r="CG3502" s="35"/>
      <c r="CH3502" s="35"/>
    </row>
    <row r="3503" spans="1:86" ht="15.6" x14ac:dyDescent="0.3">
      <c r="A3503" s="35"/>
      <c r="B3503" s="86"/>
      <c r="C3503" s="35"/>
      <c r="D3503" s="35"/>
      <c r="E3503" s="35"/>
      <c r="F3503" s="35"/>
      <c r="G3503" s="35"/>
      <c r="H3503" s="35"/>
      <c r="I3503" s="35"/>
      <c r="J3503" s="35"/>
      <c r="K3503" s="35"/>
      <c r="L3503" s="35"/>
      <c r="M3503" s="35"/>
      <c r="N3503" s="35"/>
      <c r="O3503" s="35"/>
      <c r="P3503" s="35"/>
      <c r="Q3503" s="35"/>
      <c r="R3503" s="35"/>
      <c r="S3503" s="35"/>
      <c r="T3503" s="17">
        <f t="shared" si="7801"/>
        <v>49519</v>
      </c>
      <c r="U3503" s="216">
        <f t="shared" si="7794"/>
        <v>7</v>
      </c>
      <c r="V3503" s="216">
        <f t="shared" si="7801"/>
        <v>3498</v>
      </c>
      <c r="W3503" s="16">
        <f t="shared" si="7808"/>
        <v>9.5835616438356173</v>
      </c>
      <c r="X3503" s="16" t="e">
        <f>IF(Template!$F$7="Linear interpolation",LinInterp($I$5:$I$22,$G$5:$G$22,W3503),CubicSpline($I$5:$I$22,$G$5:$G$22,W3503))</f>
        <v>#VALUE!</v>
      </c>
      <c r="Y3503" s="221" t="e">
        <f t="shared" si="7795"/>
        <v>#VALUE!</v>
      </c>
      <c r="Z3503" s="221" t="e">
        <f>Y3503/PRODUCT($AA$6:AA3502)</f>
        <v>#VALUE!</v>
      </c>
      <c r="AA3503" s="16" t="e">
        <f t="shared" si="7802"/>
        <v>#VALUE!</v>
      </c>
      <c r="AB3503" s="10" t="e">
        <f t="shared" si="7803"/>
        <v>#VALUE!</v>
      </c>
      <c r="AC3503" s="90">
        <f t="shared" si="7796"/>
        <v>3503</v>
      </c>
      <c r="AD3503" s="17">
        <f t="shared" si="7804"/>
        <v>49496</v>
      </c>
      <c r="AE3503" s="16" t="e">
        <f t="shared" si="7797"/>
        <v>#VALUE!</v>
      </c>
      <c r="AF3503" s="10">
        <f ca="1">IFERROR(AVERAGE(INDIRECT("AE"&amp;AC3503-Template!$F$10+1):INDIRECT("AE"&amp;AC3503)),0)</f>
        <v>0</v>
      </c>
      <c r="AG3503" s="35"/>
      <c r="AH3503" s="86"/>
      <c r="AI3503" s="35"/>
      <c r="AJ3503" s="35"/>
      <c r="AK3503" s="35"/>
      <c r="AL3503" s="35"/>
      <c r="AM3503" s="35"/>
      <c r="AN3503" s="35"/>
      <c r="AO3503" s="35"/>
      <c r="AP3503" s="35"/>
      <c r="AQ3503" s="35"/>
      <c r="AR3503" s="35"/>
      <c r="AS3503" s="35"/>
      <c r="AT3503" s="35"/>
      <c r="AU3503" s="35"/>
      <c r="AV3503" s="35"/>
      <c r="AW3503" s="35"/>
      <c r="AX3503" s="35"/>
      <c r="AY3503" s="35"/>
      <c r="AZ3503" s="17">
        <f t="shared" ref="AZ3503" si="7891">AZ3502+1</f>
        <v>49519</v>
      </c>
      <c r="BA3503" s="216">
        <f t="shared" si="7820"/>
        <v>7</v>
      </c>
      <c r="BB3503" s="216">
        <f t="shared" ref="BB3503" si="7892">BB3502+1</f>
        <v>3498</v>
      </c>
      <c r="BC3503" s="16">
        <f t="shared" si="7822"/>
        <v>9.5835616438356173</v>
      </c>
      <c r="BD3503" s="16">
        <f>IF(Template!$F$7="Linear interpolation",LinInterp($AO$5:$AO$18,$AM$5:$AM$18,BC3503),CubicSpline($AO$5:$AO$18,$AM$5:$AM$18,BC3503))</f>
        <v>14.149925087541543</v>
      </c>
      <c r="BE3503" s="221">
        <f t="shared" si="7757"/>
        <v>3.5548497619108903</v>
      </c>
      <c r="BF3503" s="221">
        <f>BE3503/PRODUCT($BG$6:BG3502)</f>
        <v>1.0003626722223256</v>
      </c>
      <c r="BG3503" s="16">
        <f t="shared" si="7823"/>
        <v>1.0003626711429183</v>
      </c>
      <c r="BH3503" s="10">
        <f t="shared" si="7824"/>
        <v>13.237496716518859</v>
      </c>
      <c r="BI3503" s="90"/>
      <c r="BJ3503" s="17">
        <f t="shared" si="7807"/>
        <v>49496</v>
      </c>
      <c r="BK3503" s="16">
        <f t="shared" si="7800"/>
        <v>13.237204090371657</v>
      </c>
      <c r="BL3503" s="10">
        <f ca="1">IFERROR(AVERAGE(INDIRECT("BK"&amp;AC3503-Template!$F$10+1):INDIRECT("BK"&amp;AC3503)),0)</f>
        <v>13.236981583598485</v>
      </c>
      <c r="BM3503" s="35"/>
      <c r="BN3503" s="86"/>
      <c r="BO3503" s="35"/>
      <c r="BP3503" s="35"/>
      <c r="BQ3503" s="35"/>
      <c r="BR3503" s="35"/>
      <c r="BS3503" s="35"/>
      <c r="BT3503" s="35"/>
      <c r="BU3503" s="35"/>
      <c r="BV3503" s="35"/>
      <c r="BW3503" s="35"/>
      <c r="BX3503" s="35"/>
      <c r="BY3503" s="35"/>
      <c r="BZ3503" s="35"/>
      <c r="CA3503" s="35"/>
      <c r="CB3503" s="35"/>
      <c r="CC3503" s="35"/>
      <c r="CD3503" s="35"/>
      <c r="CE3503" s="35"/>
      <c r="CF3503" s="35"/>
      <c r="CG3503" s="35"/>
      <c r="CH3503" s="35"/>
    </row>
    <row r="3504" spans="1:86" ht="15.6" x14ac:dyDescent="0.3">
      <c r="A3504" s="35"/>
      <c r="B3504" s="86"/>
      <c r="C3504" s="35"/>
      <c r="D3504" s="35"/>
      <c r="E3504" s="35"/>
      <c r="F3504" s="35"/>
      <c r="G3504" s="35"/>
      <c r="H3504" s="35"/>
      <c r="I3504" s="35"/>
      <c r="J3504" s="35"/>
      <c r="K3504" s="35"/>
      <c r="L3504" s="35"/>
      <c r="M3504" s="35"/>
      <c r="N3504" s="35"/>
      <c r="O3504" s="35"/>
      <c r="P3504" s="35"/>
      <c r="Q3504" s="35"/>
      <c r="R3504" s="35"/>
      <c r="S3504" s="35"/>
      <c r="T3504" s="17">
        <f t="shared" si="7801"/>
        <v>49520</v>
      </c>
      <c r="U3504" s="216">
        <f t="shared" si="7794"/>
        <v>1</v>
      </c>
      <c r="V3504" s="216">
        <f t="shared" si="7801"/>
        <v>3499</v>
      </c>
      <c r="W3504" s="16">
        <f t="shared" si="7808"/>
        <v>9.5863013698630137</v>
      </c>
      <c r="X3504" s="16" t="e">
        <f>IF(Template!$F$7="Linear interpolation",LinInterp($I$5:$I$22,$G$5:$G$22,W3504),CubicSpline($I$5:$I$22,$G$5:$G$22,W3504))</f>
        <v>#VALUE!</v>
      </c>
      <c r="Y3504" s="221" t="e">
        <f t="shared" si="7795"/>
        <v>#VALUE!</v>
      </c>
      <c r="Z3504" s="221" t="e">
        <f>Y3504/PRODUCT($AA$6:AA3503)</f>
        <v>#VALUE!</v>
      </c>
      <c r="AA3504" s="16" t="e">
        <f t="shared" si="7802"/>
        <v>#VALUE!</v>
      </c>
      <c r="AB3504" s="10" t="e">
        <f t="shared" si="7803"/>
        <v>#VALUE!</v>
      </c>
      <c r="AC3504" s="90">
        <f t="shared" si="7796"/>
        <v>3504</v>
      </c>
      <c r="AD3504" s="17">
        <f t="shared" si="7804"/>
        <v>49497</v>
      </c>
      <c r="AE3504" s="16" t="e">
        <f t="shared" si="7797"/>
        <v>#VALUE!</v>
      </c>
      <c r="AF3504" s="10">
        <f ca="1">IFERROR(AVERAGE(INDIRECT("AE"&amp;AC3504-Template!$F$10+1):INDIRECT("AE"&amp;AC3504)),0)</f>
        <v>0</v>
      </c>
      <c r="AG3504" s="35"/>
      <c r="AH3504" s="86"/>
      <c r="AI3504" s="35"/>
      <c r="AJ3504" s="35"/>
      <c r="AK3504" s="35"/>
      <c r="AL3504" s="35"/>
      <c r="AM3504" s="35"/>
      <c r="AN3504" s="35"/>
      <c r="AO3504" s="35"/>
      <c r="AP3504" s="35"/>
      <c r="AQ3504" s="35"/>
      <c r="AR3504" s="35"/>
      <c r="AS3504" s="35"/>
      <c r="AT3504" s="35"/>
      <c r="AU3504" s="35"/>
      <c r="AV3504" s="35"/>
      <c r="AW3504" s="35"/>
      <c r="AX3504" s="35"/>
      <c r="AY3504" s="35"/>
      <c r="AZ3504" s="17">
        <f t="shared" ref="AZ3504" si="7893">AZ3503+1</f>
        <v>49520</v>
      </c>
      <c r="BA3504" s="216">
        <f t="shared" si="7820"/>
        <v>1</v>
      </c>
      <c r="BB3504" s="216">
        <f t="shared" ref="BB3504" si="7894">BB3503+1</f>
        <v>3499</v>
      </c>
      <c r="BC3504" s="16">
        <f t="shared" si="7822"/>
        <v>9.5863013698630137</v>
      </c>
      <c r="BD3504" s="16">
        <f>IF(Template!$F$7="Linear interpolation",LinInterp($AO$5:$AO$18,$AM$5:$AM$18,BC3504),CubicSpline($AO$5:$AO$18,$AM$5:$AM$18,BC3504))</f>
        <v>14.1499253756197</v>
      </c>
      <c r="BE3504" s="221">
        <f t="shared" si="7757"/>
        <v>3.5561390071601555</v>
      </c>
      <c r="BF3504" s="221">
        <f>BE3504/PRODUCT($BG$6:BG3503)</f>
        <v>1.0003626732978168</v>
      </c>
      <c r="BG3504" s="16">
        <f t="shared" si="7823"/>
        <v>1.0003626732978168</v>
      </c>
      <c r="BH3504" s="10">
        <f t="shared" si="7824"/>
        <v>13.237575370313447</v>
      </c>
      <c r="BI3504" s="90"/>
      <c r="BJ3504" s="17">
        <f t="shared" si="7807"/>
        <v>49497</v>
      </c>
      <c r="BK3504" s="16">
        <f t="shared" si="7800"/>
        <v>13.237204090371657</v>
      </c>
      <c r="BL3504" s="10">
        <f ca="1">IFERROR(AVERAGE(INDIRECT("BK"&amp;AC3504-Template!$F$10+1):INDIRECT("BK"&amp;AC3504)),0)</f>
        <v>13.23699672418163</v>
      </c>
      <c r="BM3504" s="35"/>
      <c r="BN3504" s="86"/>
      <c r="BO3504" s="35"/>
      <c r="BP3504" s="35"/>
      <c r="BQ3504" s="35"/>
      <c r="BR3504" s="35"/>
      <c r="BS3504" s="35"/>
      <c r="BT3504" s="35"/>
      <c r="BU3504" s="35"/>
      <c r="BV3504" s="35"/>
      <c r="BW3504" s="35"/>
      <c r="BX3504" s="35"/>
      <c r="BY3504" s="35"/>
      <c r="BZ3504" s="35"/>
      <c r="CA3504" s="35"/>
      <c r="CB3504" s="35"/>
      <c r="CC3504" s="35"/>
      <c r="CD3504" s="35"/>
      <c r="CE3504" s="35"/>
      <c r="CF3504" s="35"/>
      <c r="CG3504" s="35"/>
      <c r="CH3504" s="35"/>
    </row>
    <row r="3505" spans="1:86" ht="15.6" x14ac:dyDescent="0.3">
      <c r="A3505" s="35"/>
      <c r="B3505" s="86"/>
      <c r="C3505" s="35"/>
      <c r="D3505" s="35"/>
      <c r="E3505" s="35"/>
      <c r="F3505" s="35"/>
      <c r="G3505" s="35"/>
      <c r="H3505" s="35"/>
      <c r="I3505" s="35"/>
      <c r="J3505" s="35"/>
      <c r="K3505" s="35"/>
      <c r="L3505" s="35"/>
      <c r="M3505" s="35"/>
      <c r="N3505" s="35"/>
      <c r="O3505" s="35"/>
      <c r="P3505" s="35"/>
      <c r="Q3505" s="35"/>
      <c r="R3505" s="35"/>
      <c r="S3505" s="35"/>
      <c r="T3505" s="17">
        <f t="shared" si="7801"/>
        <v>49521</v>
      </c>
      <c r="U3505" s="216">
        <f t="shared" si="7794"/>
        <v>2</v>
      </c>
      <c r="V3505" s="216">
        <f t="shared" si="7801"/>
        <v>3500</v>
      </c>
      <c r="W3505" s="16">
        <f t="shared" si="7808"/>
        <v>9.5890410958904102</v>
      </c>
      <c r="X3505" s="16" t="e">
        <f>IF(Template!$F$7="Linear interpolation",LinInterp($I$5:$I$22,$G$5:$G$22,W3505),CubicSpline($I$5:$I$22,$G$5:$G$22,W3505))</f>
        <v>#VALUE!</v>
      </c>
      <c r="Y3505" s="221" t="e">
        <f t="shared" si="7795"/>
        <v>#VALUE!</v>
      </c>
      <c r="Z3505" s="221" t="e">
        <f>Y3505/PRODUCT($AA$6:AA3504)</f>
        <v>#VALUE!</v>
      </c>
      <c r="AA3505" s="16" t="e">
        <f t="shared" si="7802"/>
        <v>#VALUE!</v>
      </c>
      <c r="AB3505" s="10" t="e">
        <f t="shared" si="7803"/>
        <v>#VALUE!</v>
      </c>
      <c r="AC3505" s="90">
        <f t="shared" si="7796"/>
        <v>3505</v>
      </c>
      <c r="AD3505" s="17">
        <f t="shared" si="7804"/>
        <v>49498</v>
      </c>
      <c r="AE3505" s="16" t="e">
        <f t="shared" si="7797"/>
        <v>#VALUE!</v>
      </c>
      <c r="AF3505" s="10">
        <f ca="1">IFERROR(AVERAGE(INDIRECT("AE"&amp;AC3505-Template!$F$10+1):INDIRECT("AE"&amp;AC3505)),0)</f>
        <v>0</v>
      </c>
      <c r="AG3505" s="35"/>
      <c r="AH3505" s="86"/>
      <c r="AI3505" s="35"/>
      <c r="AJ3505" s="35"/>
      <c r="AK3505" s="35"/>
      <c r="AL3505" s="35"/>
      <c r="AM3505" s="35"/>
      <c r="AN3505" s="35"/>
      <c r="AO3505" s="35"/>
      <c r="AP3505" s="35"/>
      <c r="AQ3505" s="35"/>
      <c r="AR3505" s="35"/>
      <c r="AS3505" s="35"/>
      <c r="AT3505" s="35"/>
      <c r="AU3505" s="35"/>
      <c r="AV3505" s="35"/>
      <c r="AW3505" s="35"/>
      <c r="AX3505" s="35"/>
      <c r="AY3505" s="35"/>
      <c r="AZ3505" s="17">
        <f t="shared" ref="AZ3505" si="7895">AZ3504+1</f>
        <v>49521</v>
      </c>
      <c r="BA3505" s="216">
        <f t="shared" si="7820"/>
        <v>2</v>
      </c>
      <c r="BB3505" s="216">
        <f t="shared" ref="BB3505" si="7896">BB3504+1</f>
        <v>3500</v>
      </c>
      <c r="BC3505" s="16">
        <f t="shared" si="7822"/>
        <v>9.5890410958904102</v>
      </c>
      <c r="BD3505" s="16">
        <f>IF(Template!$F$7="Linear interpolation",LinInterp($AO$5:$AO$18,$AM$5:$AM$18,BC3505),CubicSpline($AO$5:$AO$18,$AM$5:$AM$18,BC3505))</f>
        <v>14.149925667752649</v>
      </c>
      <c r="BE3505" s="221">
        <f t="shared" si="7757"/>
        <v>3.5574287212437685</v>
      </c>
      <c r="BF3505" s="221">
        <f>BE3505/PRODUCT($BG$6:BG3504)</f>
        <v>1.0003626725729833</v>
      </c>
      <c r="BG3505" s="16">
        <f t="shared" si="7823"/>
        <v>1.0003626725729833</v>
      </c>
      <c r="BH3505" s="10">
        <f t="shared" si="7824"/>
        <v>13.237548913889729</v>
      </c>
      <c r="BI3505" s="90"/>
      <c r="BJ3505" s="17">
        <f t="shared" si="7807"/>
        <v>49498</v>
      </c>
      <c r="BK3505" s="16">
        <f t="shared" si="7800"/>
        <v>13.237204090371657</v>
      </c>
      <c r="BL3505" s="10">
        <f ca="1">IFERROR(AVERAGE(INDIRECT("BK"&amp;AC3505-Template!$F$10+1):INDIRECT("BK"&amp;AC3505)),0)</f>
        <v>13.237011311137088</v>
      </c>
      <c r="BM3505" s="35"/>
      <c r="BN3505" s="86"/>
      <c r="BO3505" s="35"/>
      <c r="BP3505" s="35"/>
      <c r="BQ3505" s="35"/>
      <c r="BR3505" s="35"/>
      <c r="BS3505" s="35"/>
      <c r="BT3505" s="35"/>
      <c r="BU3505" s="35"/>
      <c r="BV3505" s="35"/>
      <c r="BW3505" s="35"/>
      <c r="BX3505" s="35"/>
      <c r="BY3505" s="35"/>
      <c r="BZ3505" s="35"/>
      <c r="CA3505" s="35"/>
      <c r="CB3505" s="35"/>
      <c r="CC3505" s="35"/>
      <c r="CD3505" s="35"/>
      <c r="CE3505" s="35"/>
      <c r="CF3505" s="35"/>
      <c r="CG3505" s="35"/>
      <c r="CH3505" s="35"/>
    </row>
    <row r="3506" spans="1:86" ht="15.6" x14ac:dyDescent="0.3">
      <c r="A3506" s="35"/>
      <c r="B3506" s="86"/>
      <c r="C3506" s="35"/>
      <c r="D3506" s="35"/>
      <c r="E3506" s="35"/>
      <c r="F3506" s="35"/>
      <c r="G3506" s="35"/>
      <c r="H3506" s="35"/>
      <c r="I3506" s="35"/>
      <c r="J3506" s="35"/>
      <c r="K3506" s="35"/>
      <c r="L3506" s="35"/>
      <c r="M3506" s="35"/>
      <c r="N3506" s="35"/>
      <c r="O3506" s="35"/>
      <c r="P3506" s="35"/>
      <c r="Q3506" s="35"/>
      <c r="R3506" s="35"/>
      <c r="S3506" s="35"/>
      <c r="T3506" s="17">
        <f t="shared" si="7801"/>
        <v>49522</v>
      </c>
      <c r="U3506" s="216">
        <f t="shared" si="7794"/>
        <v>3</v>
      </c>
      <c r="V3506" s="216">
        <f t="shared" si="7801"/>
        <v>3501</v>
      </c>
      <c r="W3506" s="16">
        <f t="shared" si="7808"/>
        <v>9.5917808219178085</v>
      </c>
      <c r="X3506" s="16" t="e">
        <f>IF(Template!$F$7="Linear interpolation",LinInterp($I$5:$I$22,$G$5:$G$22,W3506),CubicSpline($I$5:$I$22,$G$5:$G$22,W3506))</f>
        <v>#VALUE!</v>
      </c>
      <c r="Y3506" s="221" t="e">
        <f t="shared" si="7795"/>
        <v>#VALUE!</v>
      </c>
      <c r="Z3506" s="221" t="e">
        <f>Y3506/PRODUCT($AA$6:AA3505)</f>
        <v>#VALUE!</v>
      </c>
      <c r="AA3506" s="16" t="e">
        <f t="shared" si="7802"/>
        <v>#VALUE!</v>
      </c>
      <c r="AB3506" s="10" t="e">
        <f t="shared" si="7803"/>
        <v>#VALUE!</v>
      </c>
      <c r="AC3506" s="90">
        <f t="shared" si="7796"/>
        <v>3506</v>
      </c>
      <c r="AD3506" s="17">
        <f t="shared" si="7804"/>
        <v>49499</v>
      </c>
      <c r="AE3506" s="16" t="e">
        <f t="shared" si="7797"/>
        <v>#VALUE!</v>
      </c>
      <c r="AF3506" s="10">
        <f ca="1">IFERROR(AVERAGE(INDIRECT("AE"&amp;AC3506-Template!$F$10+1):INDIRECT("AE"&amp;AC3506)),0)</f>
        <v>0</v>
      </c>
      <c r="AG3506" s="35"/>
      <c r="AH3506" s="86"/>
      <c r="AI3506" s="35"/>
      <c r="AJ3506" s="35"/>
      <c r="AK3506" s="35"/>
      <c r="AL3506" s="35"/>
      <c r="AM3506" s="35"/>
      <c r="AN3506" s="35"/>
      <c r="AO3506" s="35"/>
      <c r="AP3506" s="35"/>
      <c r="AQ3506" s="35"/>
      <c r="AR3506" s="35"/>
      <c r="AS3506" s="35"/>
      <c r="AT3506" s="35"/>
      <c r="AU3506" s="35"/>
      <c r="AV3506" s="35"/>
      <c r="AW3506" s="35"/>
      <c r="AX3506" s="35"/>
      <c r="AY3506" s="35"/>
      <c r="AZ3506" s="17">
        <f t="shared" ref="AZ3506" si="7897">AZ3505+1</f>
        <v>49522</v>
      </c>
      <c r="BA3506" s="216">
        <f t="shared" si="7820"/>
        <v>3</v>
      </c>
      <c r="BB3506" s="216">
        <f t="shared" ref="BB3506" si="7898">BB3505+1</f>
        <v>3501</v>
      </c>
      <c r="BC3506" s="16">
        <f t="shared" si="7822"/>
        <v>9.5917808219178085</v>
      </c>
      <c r="BD3506" s="16">
        <f>IF(Template!$F$7="Linear interpolation",LinInterp($AO$5:$AO$18,$AM$5:$AM$18,BC3506),CubicSpline($AO$5:$AO$18,$AM$5:$AM$18,BC3506))</f>
        <v>14.149925963913535</v>
      </c>
      <c r="BE3506" s="221">
        <f t="shared" si="7757"/>
        <v>3.558718904325699</v>
      </c>
      <c r="BF3506" s="221">
        <f>BE3506/PRODUCT($BG$6:BG3505)</f>
        <v>1.0003626729255954</v>
      </c>
      <c r="BG3506" s="16">
        <f t="shared" si="7823"/>
        <v>1.0003626729255954</v>
      </c>
      <c r="BH3506" s="10">
        <f t="shared" si="7824"/>
        <v>13.23756178423363</v>
      </c>
      <c r="BI3506" s="90"/>
      <c r="BJ3506" s="17">
        <f t="shared" si="7807"/>
        <v>49499</v>
      </c>
      <c r="BK3506" s="16">
        <f t="shared" si="7800"/>
        <v>13.237291623694025</v>
      </c>
      <c r="BL3506" s="10">
        <f ca="1">IFERROR(AVERAGE(INDIRECT("BK"&amp;AC3506-Template!$F$10+1):INDIRECT("BK"&amp;AC3506)),0)</f>
        <v>13.23702881586996</v>
      </c>
      <c r="BM3506" s="35"/>
      <c r="BN3506" s="86"/>
      <c r="BO3506" s="35"/>
      <c r="BP3506" s="35"/>
      <c r="BQ3506" s="35"/>
      <c r="BR3506" s="35"/>
      <c r="BS3506" s="35"/>
      <c r="BT3506" s="35"/>
      <c r="BU3506" s="35"/>
      <c r="BV3506" s="35"/>
      <c r="BW3506" s="35"/>
      <c r="BX3506" s="35"/>
      <c r="BY3506" s="35"/>
      <c r="BZ3506" s="35"/>
      <c r="CA3506" s="35"/>
      <c r="CB3506" s="35"/>
      <c r="CC3506" s="35"/>
      <c r="CD3506" s="35"/>
      <c r="CE3506" s="35"/>
      <c r="CF3506" s="35"/>
      <c r="CG3506" s="35"/>
      <c r="CH3506" s="35"/>
    </row>
    <row r="3507" spans="1:86" ht="15.6" x14ac:dyDescent="0.3">
      <c r="A3507" s="35"/>
      <c r="B3507" s="86"/>
      <c r="C3507" s="35"/>
      <c r="D3507" s="35"/>
      <c r="E3507" s="35"/>
      <c r="F3507" s="35"/>
      <c r="G3507" s="35"/>
      <c r="H3507" s="35"/>
      <c r="I3507" s="35"/>
      <c r="J3507" s="35"/>
      <c r="K3507" s="35"/>
      <c r="L3507" s="35"/>
      <c r="M3507" s="35"/>
      <c r="N3507" s="35"/>
      <c r="O3507" s="35"/>
      <c r="P3507" s="35"/>
      <c r="Q3507" s="35"/>
      <c r="R3507" s="35"/>
      <c r="S3507" s="35"/>
      <c r="T3507" s="17">
        <f t="shared" si="7801"/>
        <v>49523</v>
      </c>
      <c r="U3507" s="216">
        <f t="shared" si="7794"/>
        <v>4</v>
      </c>
      <c r="V3507" s="216">
        <f t="shared" si="7801"/>
        <v>3502</v>
      </c>
      <c r="W3507" s="16">
        <f t="shared" si="7808"/>
        <v>9.5945205479452049</v>
      </c>
      <c r="X3507" s="16" t="e">
        <f>IF(Template!$F$7="Linear interpolation",LinInterp($I$5:$I$22,$G$5:$G$22,W3507),CubicSpline($I$5:$I$22,$G$5:$G$22,W3507))</f>
        <v>#VALUE!</v>
      </c>
      <c r="Y3507" s="221" t="e">
        <f t="shared" si="7795"/>
        <v>#VALUE!</v>
      </c>
      <c r="Z3507" s="221" t="e">
        <f>Y3507/PRODUCT($AA$6:AA3506)</f>
        <v>#VALUE!</v>
      </c>
      <c r="AA3507" s="16" t="e">
        <f t="shared" si="7802"/>
        <v>#VALUE!</v>
      </c>
      <c r="AB3507" s="10" t="e">
        <f t="shared" si="7803"/>
        <v>#VALUE!</v>
      </c>
      <c r="AC3507" s="90">
        <f t="shared" si="7796"/>
        <v>3507</v>
      </c>
      <c r="AD3507" s="17">
        <f t="shared" si="7804"/>
        <v>49500</v>
      </c>
      <c r="AE3507" s="16" t="e">
        <f t="shared" si="7797"/>
        <v>#VALUE!</v>
      </c>
      <c r="AF3507" s="10">
        <f ca="1">IFERROR(AVERAGE(INDIRECT("AE"&amp;AC3507-Template!$F$10+1):INDIRECT("AE"&amp;AC3507)),0)</f>
        <v>0</v>
      </c>
      <c r="AG3507" s="35"/>
      <c r="AH3507" s="86"/>
      <c r="AI3507" s="35"/>
      <c r="AJ3507" s="35"/>
      <c r="AK3507" s="35"/>
      <c r="AL3507" s="35"/>
      <c r="AM3507" s="35"/>
      <c r="AN3507" s="35"/>
      <c r="AO3507" s="35"/>
      <c r="AP3507" s="35"/>
      <c r="AQ3507" s="35"/>
      <c r="AR3507" s="35"/>
      <c r="AS3507" s="35"/>
      <c r="AT3507" s="35"/>
      <c r="AU3507" s="35"/>
      <c r="AV3507" s="35"/>
      <c r="AW3507" s="35"/>
      <c r="AX3507" s="35"/>
      <c r="AY3507" s="35"/>
      <c r="AZ3507" s="17">
        <f t="shared" ref="AZ3507" si="7899">AZ3506+1</f>
        <v>49523</v>
      </c>
      <c r="BA3507" s="216">
        <f t="shared" si="7820"/>
        <v>4</v>
      </c>
      <c r="BB3507" s="216">
        <f t="shared" ref="BB3507" si="7900">BB3506+1</f>
        <v>3502</v>
      </c>
      <c r="BC3507" s="16">
        <f t="shared" si="7822"/>
        <v>9.5945205479452049</v>
      </c>
      <c r="BD3507" s="16">
        <f>IF(Template!$F$7="Linear interpolation",LinInterp($AO$5:$AO$18,$AM$5:$AM$18,BC3507),CubicSpline($AO$5:$AO$18,$AM$5:$AM$18,BC3507))</f>
        <v>14.149926264075509</v>
      </c>
      <c r="BE3507" s="221">
        <f t="shared" ref="BE3507:BE3570" si="7901">(1+(BD3507/100))^BC3507</f>
        <v>3.5600095565699328</v>
      </c>
      <c r="BF3507" s="221">
        <f>BE3507/PRODUCT($BG$6:BG3506)</f>
        <v>1.0003626732762356</v>
      </c>
      <c r="BG3507" s="16">
        <f t="shared" si="7823"/>
        <v>1.0003626732762356</v>
      </c>
      <c r="BH3507" s="10">
        <f t="shared" si="7824"/>
        <v>13.237574582600331</v>
      </c>
      <c r="BI3507" s="90"/>
      <c r="BJ3507" s="17">
        <f t="shared" si="7807"/>
        <v>49500</v>
      </c>
      <c r="BK3507" s="16">
        <f t="shared" si="7800"/>
        <v>13.237262214114033</v>
      </c>
      <c r="BL3507" s="10">
        <f ca="1">IFERROR(AVERAGE(INDIRECT("BK"&amp;AC3507-Template!$F$10+1):INDIRECT("BK"&amp;AC3507)),0)</f>
        <v>13.237045340283496</v>
      </c>
      <c r="BM3507" s="35"/>
      <c r="BN3507" s="86"/>
      <c r="BO3507" s="35"/>
      <c r="BP3507" s="35"/>
      <c r="BQ3507" s="35"/>
      <c r="BR3507" s="35"/>
      <c r="BS3507" s="35"/>
      <c r="BT3507" s="35"/>
      <c r="BU3507" s="35"/>
      <c r="BV3507" s="35"/>
      <c r="BW3507" s="35"/>
      <c r="BX3507" s="35"/>
      <c r="BY3507" s="35"/>
      <c r="BZ3507" s="35"/>
      <c r="CA3507" s="35"/>
      <c r="CB3507" s="35"/>
      <c r="CC3507" s="35"/>
      <c r="CD3507" s="35"/>
      <c r="CE3507" s="35"/>
      <c r="CF3507" s="35"/>
      <c r="CG3507" s="35"/>
      <c r="CH3507" s="35"/>
    </row>
    <row r="3508" spans="1:86" ht="15.6" x14ac:dyDescent="0.3">
      <c r="A3508" s="35"/>
      <c r="B3508" s="86"/>
      <c r="C3508" s="35"/>
      <c r="D3508" s="35"/>
      <c r="E3508" s="35"/>
      <c r="F3508" s="35"/>
      <c r="G3508" s="35"/>
      <c r="H3508" s="35"/>
      <c r="I3508" s="35"/>
      <c r="J3508" s="35"/>
      <c r="K3508" s="35"/>
      <c r="L3508" s="35"/>
      <c r="M3508" s="35"/>
      <c r="N3508" s="35"/>
      <c r="O3508" s="35"/>
      <c r="P3508" s="35"/>
      <c r="Q3508" s="35"/>
      <c r="R3508" s="35"/>
      <c r="S3508" s="35"/>
      <c r="T3508" s="17">
        <f t="shared" si="7801"/>
        <v>49524</v>
      </c>
      <c r="U3508" s="216">
        <f t="shared" si="7794"/>
        <v>5</v>
      </c>
      <c r="V3508" s="216">
        <f t="shared" si="7801"/>
        <v>3503</v>
      </c>
      <c r="W3508" s="16">
        <f t="shared" si="7808"/>
        <v>9.5972602739726032</v>
      </c>
      <c r="X3508" s="16" t="e">
        <f>IF(Template!$F$7="Linear interpolation",LinInterp($I$5:$I$22,$G$5:$G$22,W3508),CubicSpline($I$5:$I$22,$G$5:$G$22,W3508))</f>
        <v>#VALUE!</v>
      </c>
      <c r="Y3508" s="221" t="e">
        <f t="shared" si="7795"/>
        <v>#VALUE!</v>
      </c>
      <c r="Z3508" s="221" t="e">
        <f>Y3508/PRODUCT($AA$6:AA3507)</f>
        <v>#VALUE!</v>
      </c>
      <c r="AA3508" s="16" t="e">
        <f t="shared" si="7802"/>
        <v>#VALUE!</v>
      </c>
      <c r="AB3508" s="10" t="e">
        <f t="shared" si="7803"/>
        <v>#VALUE!</v>
      </c>
      <c r="AC3508" s="90">
        <f t="shared" si="7796"/>
        <v>3508</v>
      </c>
      <c r="AD3508" s="17">
        <f t="shared" si="7804"/>
        <v>49501</v>
      </c>
      <c r="AE3508" s="16" t="e">
        <f t="shared" si="7797"/>
        <v>#VALUE!</v>
      </c>
      <c r="AF3508" s="10">
        <f ca="1">IFERROR(AVERAGE(INDIRECT("AE"&amp;AC3508-Template!$F$10+1):INDIRECT("AE"&amp;AC3508)),0)</f>
        <v>0</v>
      </c>
      <c r="AG3508" s="35"/>
      <c r="AH3508" s="86"/>
      <c r="AI3508" s="35"/>
      <c r="AJ3508" s="35"/>
      <c r="AK3508" s="35"/>
      <c r="AL3508" s="35"/>
      <c r="AM3508" s="35"/>
      <c r="AN3508" s="35"/>
      <c r="AO3508" s="35"/>
      <c r="AP3508" s="35"/>
      <c r="AQ3508" s="35"/>
      <c r="AR3508" s="35"/>
      <c r="AS3508" s="35"/>
      <c r="AT3508" s="35"/>
      <c r="AU3508" s="35"/>
      <c r="AV3508" s="35"/>
      <c r="AW3508" s="35"/>
      <c r="AX3508" s="35"/>
      <c r="AY3508" s="35"/>
      <c r="AZ3508" s="17">
        <f t="shared" ref="AZ3508" si="7902">AZ3507+1</f>
        <v>49524</v>
      </c>
      <c r="BA3508" s="216">
        <f t="shared" si="7820"/>
        <v>5</v>
      </c>
      <c r="BB3508" s="216">
        <f t="shared" ref="BB3508" si="7903">BB3507+1</f>
        <v>3503</v>
      </c>
      <c r="BC3508" s="16">
        <f t="shared" si="7822"/>
        <v>9.5972602739726032</v>
      </c>
      <c r="BD3508" s="16">
        <f>IF(Template!$F$7="Linear interpolation",LinInterp($AO$5:$AO$18,$AM$5:$AM$18,BC3508),CubicSpline($AO$5:$AO$18,$AM$5:$AM$18,BC3508))</f>
        <v>14.149926568211715</v>
      </c>
      <c r="BE3508" s="221">
        <f t="shared" si="7901"/>
        <v>3.5613006781405314</v>
      </c>
      <c r="BF3508" s="221">
        <f>BE3508/PRODUCT($BG$6:BG3507)</f>
        <v>1.0003626736249109</v>
      </c>
      <c r="BG3508" s="16">
        <f t="shared" si="7823"/>
        <v>1.0003626736249109</v>
      </c>
      <c r="BH3508" s="10">
        <f t="shared" si="7824"/>
        <v>13.237587309249177</v>
      </c>
      <c r="BI3508" s="90"/>
      <c r="BJ3508" s="17">
        <f t="shared" si="7807"/>
        <v>49501</v>
      </c>
      <c r="BK3508" s="16">
        <f t="shared" si="7800"/>
        <v>13.237276570879143</v>
      </c>
      <c r="BL3508" s="10">
        <f ca="1">IFERROR(AVERAGE(INDIRECT("BK"&amp;AC3508-Template!$F$10+1):INDIRECT("BK"&amp;AC3508)),0)</f>
        <v>13.23705904373994</v>
      </c>
      <c r="BM3508" s="35"/>
      <c r="BN3508" s="86"/>
      <c r="BO3508" s="35"/>
      <c r="BP3508" s="35"/>
      <c r="BQ3508" s="35"/>
      <c r="BR3508" s="35"/>
      <c r="BS3508" s="35"/>
      <c r="BT3508" s="35"/>
      <c r="BU3508" s="35"/>
      <c r="BV3508" s="35"/>
      <c r="BW3508" s="35"/>
      <c r="BX3508" s="35"/>
      <c r="BY3508" s="35"/>
      <c r="BZ3508" s="35"/>
      <c r="CA3508" s="35"/>
      <c r="CB3508" s="35"/>
      <c r="CC3508" s="35"/>
      <c r="CD3508" s="35"/>
      <c r="CE3508" s="35"/>
      <c r="CF3508" s="35"/>
      <c r="CG3508" s="35"/>
      <c r="CH3508" s="35"/>
    </row>
    <row r="3509" spans="1:86" ht="15.6" x14ac:dyDescent="0.3">
      <c r="A3509" s="35"/>
      <c r="B3509" s="86"/>
      <c r="C3509" s="35"/>
      <c r="D3509" s="35"/>
      <c r="E3509" s="35"/>
      <c r="F3509" s="35"/>
      <c r="G3509" s="35"/>
      <c r="H3509" s="35"/>
      <c r="I3509" s="35"/>
      <c r="J3509" s="35"/>
      <c r="K3509" s="35"/>
      <c r="L3509" s="35"/>
      <c r="M3509" s="35"/>
      <c r="N3509" s="35"/>
      <c r="O3509" s="35"/>
      <c r="P3509" s="35"/>
      <c r="Q3509" s="35"/>
      <c r="R3509" s="35"/>
      <c r="S3509" s="35"/>
      <c r="T3509" s="17">
        <f t="shared" si="7801"/>
        <v>49525</v>
      </c>
      <c r="U3509" s="216">
        <f t="shared" si="7794"/>
        <v>6</v>
      </c>
      <c r="V3509" s="216">
        <f t="shared" si="7801"/>
        <v>3504</v>
      </c>
      <c r="W3509" s="16">
        <f t="shared" si="7808"/>
        <v>9.6</v>
      </c>
      <c r="X3509" s="16" t="e">
        <f>IF(Template!$F$7="Linear interpolation",LinInterp($I$5:$I$22,$G$5:$G$22,W3509),CubicSpline($I$5:$I$22,$G$5:$G$22,W3509))</f>
        <v>#VALUE!</v>
      </c>
      <c r="Y3509" s="221" t="e">
        <f t="shared" si="7795"/>
        <v>#VALUE!</v>
      </c>
      <c r="Z3509" s="221" t="e">
        <f>Y3509/PRODUCT($AA$6:AA3508)</f>
        <v>#VALUE!</v>
      </c>
      <c r="AA3509" s="16" t="e">
        <f t="shared" si="7802"/>
        <v>#VALUE!</v>
      </c>
      <c r="AB3509" s="10" t="e">
        <f t="shared" si="7803"/>
        <v>#VALUE!</v>
      </c>
      <c r="AC3509" s="90">
        <f t="shared" si="7796"/>
        <v>3509</v>
      </c>
      <c r="AD3509" s="17">
        <f t="shared" si="7804"/>
        <v>49502</v>
      </c>
      <c r="AE3509" s="16" t="e">
        <f t="shared" si="7797"/>
        <v>#VALUE!</v>
      </c>
      <c r="AF3509" s="10">
        <f ca="1">IFERROR(AVERAGE(INDIRECT("AE"&amp;AC3509-Template!$F$10+1):INDIRECT("AE"&amp;AC3509)),0)</f>
        <v>0</v>
      </c>
      <c r="AG3509" s="35"/>
      <c r="AH3509" s="86"/>
      <c r="AI3509" s="35"/>
      <c r="AJ3509" s="35"/>
      <c r="AK3509" s="35"/>
      <c r="AL3509" s="35"/>
      <c r="AM3509" s="35"/>
      <c r="AN3509" s="35"/>
      <c r="AO3509" s="35"/>
      <c r="AP3509" s="35"/>
      <c r="AQ3509" s="35"/>
      <c r="AR3509" s="35"/>
      <c r="AS3509" s="35"/>
      <c r="AT3509" s="35"/>
      <c r="AU3509" s="35"/>
      <c r="AV3509" s="35"/>
      <c r="AW3509" s="35"/>
      <c r="AX3509" s="35"/>
      <c r="AY3509" s="35"/>
      <c r="AZ3509" s="17">
        <f t="shared" ref="AZ3509" si="7904">AZ3508+1</f>
        <v>49525</v>
      </c>
      <c r="BA3509" s="216">
        <f t="shared" si="7820"/>
        <v>6</v>
      </c>
      <c r="BB3509" s="216">
        <f t="shared" ref="BB3509" si="7905">BB3508+1</f>
        <v>3504</v>
      </c>
      <c r="BC3509" s="16">
        <f t="shared" si="7822"/>
        <v>9.6</v>
      </c>
      <c r="BD3509" s="16">
        <f>IF(Template!$F$7="Linear interpolation",LinInterp($AO$5:$AO$18,$AM$5:$AM$18,BC3509),CubicSpline($AO$5:$AO$18,$AM$5:$AM$18,BC3509))</f>
        <v>14.1499268762953</v>
      </c>
      <c r="BE3509" s="221">
        <f t="shared" si="7901"/>
        <v>3.5625922692015624</v>
      </c>
      <c r="BF3509" s="221">
        <f>BE3509/PRODUCT($BG$6:BG3508)</f>
        <v>1.0003626739716081</v>
      </c>
      <c r="BG3509" s="16">
        <f t="shared" si="7823"/>
        <v>1.0003626736249109</v>
      </c>
      <c r="BH3509" s="10">
        <f t="shared" si="7824"/>
        <v>13.237587309249177</v>
      </c>
      <c r="BI3509" s="90"/>
      <c r="BJ3509" s="17">
        <f t="shared" si="7807"/>
        <v>49502</v>
      </c>
      <c r="BK3509" s="16">
        <f t="shared" si="7800"/>
        <v>13.237290857806672</v>
      </c>
      <c r="BL3509" s="10">
        <f ca="1">IFERROR(AVERAGE(INDIRECT("BK"&amp;AC3509-Template!$F$10+1):INDIRECT("BK"&amp;AC3509)),0)</f>
        <v>13.237074330702931</v>
      </c>
      <c r="BM3509" s="35"/>
      <c r="BN3509" s="86"/>
      <c r="BO3509" s="35"/>
      <c r="BP3509" s="35"/>
      <c r="BQ3509" s="35"/>
      <c r="BR3509" s="35"/>
      <c r="BS3509" s="35"/>
      <c r="BT3509" s="35"/>
      <c r="BU3509" s="35"/>
      <c r="BV3509" s="35"/>
      <c r="BW3509" s="35"/>
      <c r="BX3509" s="35"/>
      <c r="BY3509" s="35"/>
      <c r="BZ3509" s="35"/>
      <c r="CA3509" s="35"/>
      <c r="CB3509" s="35"/>
      <c r="CC3509" s="35"/>
      <c r="CD3509" s="35"/>
      <c r="CE3509" s="35"/>
      <c r="CF3509" s="35"/>
      <c r="CG3509" s="35"/>
      <c r="CH3509" s="35"/>
    </row>
    <row r="3510" spans="1:86" ht="15.6" x14ac:dyDescent="0.3">
      <c r="A3510" s="35"/>
      <c r="B3510" s="86"/>
      <c r="C3510" s="35"/>
      <c r="D3510" s="35"/>
      <c r="E3510" s="35"/>
      <c r="F3510" s="35"/>
      <c r="G3510" s="35"/>
      <c r="H3510" s="35"/>
      <c r="I3510" s="35"/>
      <c r="J3510" s="35"/>
      <c r="K3510" s="35"/>
      <c r="L3510" s="35"/>
      <c r="M3510" s="35"/>
      <c r="N3510" s="35"/>
      <c r="O3510" s="35"/>
      <c r="P3510" s="35"/>
      <c r="Q3510" s="35"/>
      <c r="R3510" s="35"/>
      <c r="S3510" s="35"/>
      <c r="T3510" s="17">
        <f t="shared" si="7801"/>
        <v>49526</v>
      </c>
      <c r="U3510" s="216">
        <f t="shared" si="7794"/>
        <v>7</v>
      </c>
      <c r="V3510" s="216">
        <f t="shared" si="7801"/>
        <v>3505</v>
      </c>
      <c r="W3510" s="16">
        <f t="shared" si="7808"/>
        <v>9.6027397260273979</v>
      </c>
      <c r="X3510" s="16" t="e">
        <f>IF(Template!$F$7="Linear interpolation",LinInterp($I$5:$I$22,$G$5:$G$22,W3510),CubicSpline($I$5:$I$22,$G$5:$G$22,W3510))</f>
        <v>#VALUE!</v>
      </c>
      <c r="Y3510" s="221" t="e">
        <f t="shared" si="7795"/>
        <v>#VALUE!</v>
      </c>
      <c r="Z3510" s="221" t="e">
        <f>Y3510/PRODUCT($AA$6:AA3509)</f>
        <v>#VALUE!</v>
      </c>
      <c r="AA3510" s="16" t="e">
        <f t="shared" si="7802"/>
        <v>#VALUE!</v>
      </c>
      <c r="AB3510" s="10" t="e">
        <f t="shared" si="7803"/>
        <v>#VALUE!</v>
      </c>
      <c r="AC3510" s="90">
        <f t="shared" si="7796"/>
        <v>3510</v>
      </c>
      <c r="AD3510" s="17">
        <f t="shared" si="7804"/>
        <v>49503</v>
      </c>
      <c r="AE3510" s="16" t="e">
        <f t="shared" si="7797"/>
        <v>#VALUE!</v>
      </c>
      <c r="AF3510" s="10">
        <f ca="1">IFERROR(AVERAGE(INDIRECT("AE"&amp;AC3510-Template!$F$10+1):INDIRECT("AE"&amp;AC3510)),0)</f>
        <v>0</v>
      </c>
      <c r="AG3510" s="35"/>
      <c r="AH3510" s="86"/>
      <c r="AI3510" s="35"/>
      <c r="AJ3510" s="35"/>
      <c r="AK3510" s="35"/>
      <c r="AL3510" s="35"/>
      <c r="AM3510" s="35"/>
      <c r="AN3510" s="35"/>
      <c r="AO3510" s="35"/>
      <c r="AP3510" s="35"/>
      <c r="AQ3510" s="35"/>
      <c r="AR3510" s="35"/>
      <c r="AS3510" s="35"/>
      <c r="AT3510" s="35"/>
      <c r="AU3510" s="35"/>
      <c r="AV3510" s="35"/>
      <c r="AW3510" s="35"/>
      <c r="AX3510" s="35"/>
      <c r="AY3510" s="35"/>
      <c r="AZ3510" s="17">
        <f t="shared" ref="AZ3510" si="7906">AZ3509+1</f>
        <v>49526</v>
      </c>
      <c r="BA3510" s="216">
        <f t="shared" si="7820"/>
        <v>7</v>
      </c>
      <c r="BB3510" s="216">
        <f t="shared" ref="BB3510" si="7907">BB3509+1</f>
        <v>3505</v>
      </c>
      <c r="BC3510" s="16">
        <f t="shared" si="7822"/>
        <v>9.6027397260273979</v>
      </c>
      <c r="BD3510" s="16">
        <f>IF(Template!$F$7="Linear interpolation",LinInterp($AO$5:$AO$18,$AM$5:$AM$18,BC3510),CubicSpline($AO$5:$AO$18,$AM$5:$AM$18,BC3510))</f>
        <v>14.149927188299412</v>
      </c>
      <c r="BE3510" s="221">
        <f t="shared" si="7901"/>
        <v>3.5638843299171636</v>
      </c>
      <c r="BF3510" s="221">
        <f>BE3510/PRODUCT($BG$6:BG3509)</f>
        <v>1.0003626746630288</v>
      </c>
      <c r="BG3510" s="16">
        <f t="shared" si="7823"/>
        <v>1.0003626736249109</v>
      </c>
      <c r="BH3510" s="10">
        <f t="shared" si="7824"/>
        <v>13.237587309249177</v>
      </c>
      <c r="BI3510" s="90"/>
      <c r="BJ3510" s="17">
        <f t="shared" si="7807"/>
        <v>49503</v>
      </c>
      <c r="BK3510" s="16">
        <f t="shared" si="7800"/>
        <v>13.237305074823681</v>
      </c>
      <c r="BL3510" s="10">
        <f ca="1">IFERROR(AVERAGE(INDIRECT("BK"&amp;AC3510-Template!$F$10+1):INDIRECT("BK"&amp;AC3510)),0)</f>
        <v>13.237089549092934</v>
      </c>
      <c r="BM3510" s="35"/>
      <c r="BN3510" s="86"/>
      <c r="BO3510" s="35"/>
      <c r="BP3510" s="35"/>
      <c r="BQ3510" s="35"/>
      <c r="BR3510" s="35"/>
      <c r="BS3510" s="35"/>
      <c r="BT3510" s="35"/>
      <c r="BU3510" s="35"/>
      <c r="BV3510" s="35"/>
      <c r="BW3510" s="35"/>
      <c r="BX3510" s="35"/>
      <c r="BY3510" s="35"/>
      <c r="BZ3510" s="35"/>
      <c r="CA3510" s="35"/>
      <c r="CB3510" s="35"/>
      <c r="CC3510" s="35"/>
      <c r="CD3510" s="35"/>
      <c r="CE3510" s="35"/>
      <c r="CF3510" s="35"/>
      <c r="CG3510" s="35"/>
      <c r="CH3510" s="35"/>
    </row>
    <row r="3511" spans="1:86" ht="15.6" x14ac:dyDescent="0.3">
      <c r="A3511" s="35"/>
      <c r="B3511" s="86"/>
      <c r="C3511" s="35"/>
      <c r="D3511" s="35"/>
      <c r="E3511" s="35"/>
      <c r="F3511" s="35"/>
      <c r="G3511" s="35"/>
      <c r="H3511" s="35"/>
      <c r="I3511" s="35"/>
      <c r="J3511" s="35"/>
      <c r="K3511" s="35"/>
      <c r="L3511" s="35"/>
      <c r="M3511" s="35"/>
      <c r="N3511" s="35"/>
      <c r="O3511" s="35"/>
      <c r="P3511" s="35"/>
      <c r="Q3511" s="35"/>
      <c r="R3511" s="35"/>
      <c r="S3511" s="35"/>
      <c r="T3511" s="17">
        <f t="shared" si="7801"/>
        <v>49527</v>
      </c>
      <c r="U3511" s="216">
        <f t="shared" si="7794"/>
        <v>1</v>
      </c>
      <c r="V3511" s="216">
        <f t="shared" si="7801"/>
        <v>3506</v>
      </c>
      <c r="W3511" s="16">
        <f t="shared" si="7808"/>
        <v>9.6054794520547944</v>
      </c>
      <c r="X3511" s="16" t="e">
        <f>IF(Template!$F$7="Linear interpolation",LinInterp($I$5:$I$22,$G$5:$G$22,W3511),CubicSpline($I$5:$I$22,$G$5:$G$22,W3511))</f>
        <v>#VALUE!</v>
      </c>
      <c r="Y3511" s="221" t="e">
        <f t="shared" si="7795"/>
        <v>#VALUE!</v>
      </c>
      <c r="Z3511" s="221" t="e">
        <f>Y3511/PRODUCT($AA$6:AA3510)</f>
        <v>#VALUE!</v>
      </c>
      <c r="AA3511" s="16" t="e">
        <f t="shared" si="7802"/>
        <v>#VALUE!</v>
      </c>
      <c r="AB3511" s="10" t="e">
        <f t="shared" si="7803"/>
        <v>#VALUE!</v>
      </c>
      <c r="AC3511" s="90">
        <f t="shared" si="7796"/>
        <v>3511</v>
      </c>
      <c r="AD3511" s="17">
        <f t="shared" si="7804"/>
        <v>49504</v>
      </c>
      <c r="AE3511" s="16" t="e">
        <f t="shared" si="7797"/>
        <v>#VALUE!</v>
      </c>
      <c r="AF3511" s="10">
        <f ca="1">IFERROR(AVERAGE(INDIRECT("AE"&amp;AC3511-Template!$F$10+1):INDIRECT("AE"&amp;AC3511)),0)</f>
        <v>0</v>
      </c>
      <c r="AG3511" s="35"/>
      <c r="AH3511" s="86"/>
      <c r="AI3511" s="35"/>
      <c r="AJ3511" s="35"/>
      <c r="AK3511" s="35"/>
      <c r="AL3511" s="35"/>
      <c r="AM3511" s="35"/>
      <c r="AN3511" s="35"/>
      <c r="AO3511" s="35"/>
      <c r="AP3511" s="35"/>
      <c r="AQ3511" s="35"/>
      <c r="AR3511" s="35"/>
      <c r="AS3511" s="35"/>
      <c r="AT3511" s="35"/>
      <c r="AU3511" s="35"/>
      <c r="AV3511" s="35"/>
      <c r="AW3511" s="35"/>
      <c r="AX3511" s="35"/>
      <c r="AY3511" s="35"/>
      <c r="AZ3511" s="17">
        <f t="shared" ref="AZ3511" si="7908">AZ3510+1</f>
        <v>49527</v>
      </c>
      <c r="BA3511" s="216">
        <f t="shared" si="7820"/>
        <v>1</v>
      </c>
      <c r="BB3511" s="216">
        <f t="shared" ref="BB3511" si="7909">BB3510+1</f>
        <v>3506</v>
      </c>
      <c r="BC3511" s="16">
        <f t="shared" si="7822"/>
        <v>9.6054794520547944</v>
      </c>
      <c r="BD3511" s="16">
        <f>IF(Template!$F$7="Linear interpolation",LinInterp($AO$5:$AO$18,$AM$5:$AM$18,BC3511),CubicSpline($AO$5:$AO$18,$AM$5:$AM$18,BC3511))</f>
        <v>14.149927504197196</v>
      </c>
      <c r="BE3511" s="221">
        <f t="shared" si="7901"/>
        <v>3.5651768604515039</v>
      </c>
      <c r="BF3511" s="221">
        <f>BE3511/PRODUCT($BG$6:BG3510)</f>
        <v>1.0003626756971942</v>
      </c>
      <c r="BG3511" s="16">
        <f t="shared" si="7823"/>
        <v>1.0003626756971942</v>
      </c>
      <c r="BH3511" s="10">
        <f t="shared" si="7824"/>
        <v>13.237662947587214</v>
      </c>
      <c r="BI3511" s="90"/>
      <c r="BJ3511" s="17">
        <f t="shared" si="7807"/>
        <v>49504</v>
      </c>
      <c r="BK3511" s="16">
        <f t="shared" si="7800"/>
        <v>13.237305074823681</v>
      </c>
      <c r="BL3511" s="10">
        <f ca="1">IFERROR(AVERAGE(INDIRECT("BK"&amp;AC3511-Template!$F$10+1):INDIRECT("BK"&amp;AC3511)),0)</f>
        <v>13.237104227245178</v>
      </c>
      <c r="BM3511" s="35"/>
      <c r="BN3511" s="86"/>
      <c r="BO3511" s="35"/>
      <c r="BP3511" s="35"/>
      <c r="BQ3511" s="35"/>
      <c r="BR3511" s="35"/>
      <c r="BS3511" s="35"/>
      <c r="BT3511" s="35"/>
      <c r="BU3511" s="35"/>
      <c r="BV3511" s="35"/>
      <c r="BW3511" s="35"/>
      <c r="BX3511" s="35"/>
      <c r="BY3511" s="35"/>
      <c r="BZ3511" s="35"/>
      <c r="CA3511" s="35"/>
      <c r="CB3511" s="35"/>
      <c r="CC3511" s="35"/>
      <c r="CD3511" s="35"/>
      <c r="CE3511" s="35"/>
      <c r="CF3511" s="35"/>
      <c r="CG3511" s="35"/>
      <c r="CH3511" s="35"/>
    </row>
    <row r="3512" spans="1:86" ht="15.6" x14ac:dyDescent="0.3">
      <c r="A3512" s="35"/>
      <c r="B3512" s="86"/>
      <c r="C3512" s="35"/>
      <c r="D3512" s="35"/>
      <c r="E3512" s="35"/>
      <c r="F3512" s="35"/>
      <c r="G3512" s="35"/>
      <c r="H3512" s="35"/>
      <c r="I3512" s="35"/>
      <c r="J3512" s="35"/>
      <c r="K3512" s="35"/>
      <c r="L3512" s="35"/>
      <c r="M3512" s="35"/>
      <c r="N3512" s="35"/>
      <c r="O3512" s="35"/>
      <c r="P3512" s="35"/>
      <c r="Q3512" s="35"/>
      <c r="R3512" s="35"/>
      <c r="S3512" s="35"/>
      <c r="T3512" s="17">
        <f t="shared" si="7801"/>
        <v>49528</v>
      </c>
      <c r="U3512" s="216">
        <f t="shared" si="7794"/>
        <v>2</v>
      </c>
      <c r="V3512" s="216">
        <f t="shared" si="7801"/>
        <v>3507</v>
      </c>
      <c r="W3512" s="16">
        <f t="shared" si="7808"/>
        <v>9.6082191780821926</v>
      </c>
      <c r="X3512" s="16" t="e">
        <f>IF(Template!$F$7="Linear interpolation",LinInterp($I$5:$I$22,$G$5:$G$22,W3512),CubicSpline($I$5:$I$22,$G$5:$G$22,W3512))</f>
        <v>#VALUE!</v>
      </c>
      <c r="Y3512" s="221" t="e">
        <f t="shared" si="7795"/>
        <v>#VALUE!</v>
      </c>
      <c r="Z3512" s="221" t="e">
        <f>Y3512/PRODUCT($AA$6:AA3511)</f>
        <v>#VALUE!</v>
      </c>
      <c r="AA3512" s="16" t="e">
        <f t="shared" si="7802"/>
        <v>#VALUE!</v>
      </c>
      <c r="AB3512" s="10" t="e">
        <f t="shared" si="7803"/>
        <v>#VALUE!</v>
      </c>
      <c r="AC3512" s="90">
        <f t="shared" si="7796"/>
        <v>3512</v>
      </c>
      <c r="AD3512" s="17">
        <f t="shared" si="7804"/>
        <v>49505</v>
      </c>
      <c r="AE3512" s="16" t="e">
        <f t="shared" si="7797"/>
        <v>#VALUE!</v>
      </c>
      <c r="AF3512" s="10">
        <f ca="1">IFERROR(AVERAGE(INDIRECT("AE"&amp;AC3512-Template!$F$10+1):INDIRECT("AE"&amp;AC3512)),0)</f>
        <v>0</v>
      </c>
      <c r="AG3512" s="35"/>
      <c r="AH3512" s="86"/>
      <c r="AI3512" s="35"/>
      <c r="AJ3512" s="35"/>
      <c r="AK3512" s="35"/>
      <c r="AL3512" s="35"/>
      <c r="AM3512" s="35"/>
      <c r="AN3512" s="35"/>
      <c r="AO3512" s="35"/>
      <c r="AP3512" s="35"/>
      <c r="AQ3512" s="35"/>
      <c r="AR3512" s="35"/>
      <c r="AS3512" s="35"/>
      <c r="AT3512" s="35"/>
      <c r="AU3512" s="35"/>
      <c r="AV3512" s="35"/>
      <c r="AW3512" s="35"/>
      <c r="AX3512" s="35"/>
      <c r="AY3512" s="35"/>
      <c r="AZ3512" s="17">
        <f t="shared" ref="AZ3512" si="7910">AZ3511+1</f>
        <v>49528</v>
      </c>
      <c r="BA3512" s="216">
        <f t="shared" si="7820"/>
        <v>2</v>
      </c>
      <c r="BB3512" s="216">
        <f t="shared" ref="BB3512" si="7911">BB3511+1</f>
        <v>3507</v>
      </c>
      <c r="BC3512" s="16">
        <f t="shared" si="7822"/>
        <v>9.6082191780821926</v>
      </c>
      <c r="BD3512" s="16">
        <f>IF(Template!$F$7="Linear interpolation",LinInterp($AO$5:$AO$18,$AM$5:$AM$18,BC3512),CubicSpline($AO$5:$AO$18,$AM$5:$AM$18,BC3512))</f>
        <v>14.149927823961804</v>
      </c>
      <c r="BE3512" s="221">
        <f t="shared" si="7901"/>
        <v>3.5664698609688097</v>
      </c>
      <c r="BF3512" s="221">
        <f>BE3512/PRODUCT($BG$6:BG3511)</f>
        <v>1.0003626749998433</v>
      </c>
      <c r="BG3512" s="16">
        <f t="shared" si="7823"/>
        <v>1.0003626749998433</v>
      </c>
      <c r="BH3512" s="10">
        <f t="shared" si="7824"/>
        <v>13.237637494281419</v>
      </c>
      <c r="BI3512" s="90"/>
      <c r="BJ3512" s="17">
        <f t="shared" si="7807"/>
        <v>49505</v>
      </c>
      <c r="BK3512" s="16">
        <f t="shared" si="7800"/>
        <v>13.237305074823681</v>
      </c>
      <c r="BL3512" s="10">
        <f ca="1">IFERROR(AVERAGE(INDIRECT("BK"&amp;AC3512-Template!$F$10+1):INDIRECT("BK"&amp;AC3512)),0)</f>
        <v>13.23711836740843</v>
      </c>
      <c r="BM3512" s="35"/>
      <c r="BN3512" s="86"/>
      <c r="BO3512" s="35"/>
      <c r="BP3512" s="35"/>
      <c r="BQ3512" s="35"/>
      <c r="BR3512" s="35"/>
      <c r="BS3512" s="35"/>
      <c r="BT3512" s="35"/>
      <c r="BU3512" s="35"/>
      <c r="BV3512" s="35"/>
      <c r="BW3512" s="35"/>
      <c r="BX3512" s="35"/>
      <c r="BY3512" s="35"/>
      <c r="BZ3512" s="35"/>
      <c r="CA3512" s="35"/>
      <c r="CB3512" s="35"/>
      <c r="CC3512" s="35"/>
      <c r="CD3512" s="35"/>
      <c r="CE3512" s="35"/>
      <c r="CF3512" s="35"/>
      <c r="CG3512" s="35"/>
      <c r="CH3512" s="35"/>
    </row>
    <row r="3513" spans="1:86" ht="15.6" x14ac:dyDescent="0.3">
      <c r="A3513" s="35"/>
      <c r="B3513" s="86"/>
      <c r="C3513" s="35"/>
      <c r="D3513" s="35"/>
      <c r="E3513" s="35"/>
      <c r="F3513" s="35"/>
      <c r="G3513" s="35"/>
      <c r="H3513" s="35"/>
      <c r="I3513" s="35"/>
      <c r="J3513" s="35"/>
      <c r="K3513" s="35"/>
      <c r="L3513" s="35"/>
      <c r="M3513" s="35"/>
      <c r="N3513" s="35"/>
      <c r="O3513" s="35"/>
      <c r="P3513" s="35"/>
      <c r="Q3513" s="35"/>
      <c r="R3513" s="35"/>
      <c r="S3513" s="35"/>
      <c r="T3513" s="17">
        <f t="shared" si="7801"/>
        <v>49529</v>
      </c>
      <c r="U3513" s="216">
        <f t="shared" si="7794"/>
        <v>3</v>
      </c>
      <c r="V3513" s="216">
        <f t="shared" si="7801"/>
        <v>3508</v>
      </c>
      <c r="W3513" s="16">
        <f t="shared" si="7808"/>
        <v>9.6109589041095891</v>
      </c>
      <c r="X3513" s="16" t="e">
        <f>IF(Template!$F$7="Linear interpolation",LinInterp($I$5:$I$22,$G$5:$G$22,W3513),CubicSpline($I$5:$I$22,$G$5:$G$22,W3513))</f>
        <v>#VALUE!</v>
      </c>
      <c r="Y3513" s="221" t="e">
        <f t="shared" si="7795"/>
        <v>#VALUE!</v>
      </c>
      <c r="Z3513" s="221" t="e">
        <f>Y3513/PRODUCT($AA$6:AA3512)</f>
        <v>#VALUE!</v>
      </c>
      <c r="AA3513" s="16" t="e">
        <f t="shared" si="7802"/>
        <v>#VALUE!</v>
      </c>
      <c r="AB3513" s="10" t="e">
        <f t="shared" si="7803"/>
        <v>#VALUE!</v>
      </c>
      <c r="AC3513" s="90">
        <f t="shared" si="7796"/>
        <v>3513</v>
      </c>
      <c r="AD3513" s="17">
        <f t="shared" si="7804"/>
        <v>49506</v>
      </c>
      <c r="AE3513" s="16" t="e">
        <f t="shared" si="7797"/>
        <v>#VALUE!</v>
      </c>
      <c r="AF3513" s="10">
        <f ca="1">IFERROR(AVERAGE(INDIRECT("AE"&amp;AC3513-Template!$F$10+1):INDIRECT("AE"&amp;AC3513)),0)</f>
        <v>0</v>
      </c>
      <c r="AG3513" s="35"/>
      <c r="AH3513" s="86"/>
      <c r="AI3513" s="35"/>
      <c r="AJ3513" s="35"/>
      <c r="AK3513" s="35"/>
      <c r="AL3513" s="35"/>
      <c r="AM3513" s="35"/>
      <c r="AN3513" s="35"/>
      <c r="AO3513" s="35"/>
      <c r="AP3513" s="35"/>
      <c r="AQ3513" s="35"/>
      <c r="AR3513" s="35"/>
      <c r="AS3513" s="35"/>
      <c r="AT3513" s="35"/>
      <c r="AU3513" s="35"/>
      <c r="AV3513" s="35"/>
      <c r="AW3513" s="35"/>
      <c r="AX3513" s="35"/>
      <c r="AY3513" s="35"/>
      <c r="AZ3513" s="17">
        <f t="shared" ref="AZ3513" si="7912">AZ3512+1</f>
        <v>49529</v>
      </c>
      <c r="BA3513" s="216">
        <f t="shared" si="7820"/>
        <v>3</v>
      </c>
      <c r="BB3513" s="216">
        <f t="shared" ref="BB3513" si="7913">BB3512+1</f>
        <v>3508</v>
      </c>
      <c r="BC3513" s="16">
        <f t="shared" si="7822"/>
        <v>9.6109589041095891</v>
      </c>
      <c r="BD3513" s="16">
        <f>IF(Template!$F$7="Linear interpolation",LinInterp($AO$5:$AO$18,$AM$5:$AM$18,BC3513),CubicSpline($AO$5:$AO$18,$AM$5:$AM$18,BC3513))</f>
        <v>14.149928147566378</v>
      </c>
      <c r="BE3513" s="221">
        <f t="shared" si="7901"/>
        <v>3.5677633316333264</v>
      </c>
      <c r="BF3513" s="221">
        <f>BE3513/PRODUCT($BG$6:BG3512)</f>
        <v>1.0003626753386232</v>
      </c>
      <c r="BG3513" s="16">
        <f t="shared" si="7823"/>
        <v>1.0003626753386232</v>
      </c>
      <c r="BH3513" s="10">
        <f t="shared" si="7824"/>
        <v>13.237649859747513</v>
      </c>
      <c r="BI3513" s="90"/>
      <c r="BJ3513" s="17">
        <f t="shared" si="7807"/>
        <v>49506</v>
      </c>
      <c r="BK3513" s="16">
        <f t="shared" si="7800"/>
        <v>13.237389676013178</v>
      </c>
      <c r="BL3513" s="10">
        <f ca="1">IFERROR(AVERAGE(INDIRECT("BK"&amp;AC3513-Template!$F$10+1):INDIRECT("BK"&amp;AC3513)),0)</f>
        <v>13.237135327611329</v>
      </c>
      <c r="BM3513" s="35"/>
      <c r="BN3513" s="86"/>
      <c r="BO3513" s="35"/>
      <c r="BP3513" s="35"/>
      <c r="BQ3513" s="35"/>
      <c r="BR3513" s="35"/>
      <c r="BS3513" s="35"/>
      <c r="BT3513" s="35"/>
      <c r="BU3513" s="35"/>
      <c r="BV3513" s="35"/>
      <c r="BW3513" s="35"/>
      <c r="BX3513" s="35"/>
      <c r="BY3513" s="35"/>
      <c r="BZ3513" s="35"/>
      <c r="CA3513" s="35"/>
      <c r="CB3513" s="35"/>
      <c r="CC3513" s="35"/>
      <c r="CD3513" s="35"/>
      <c r="CE3513" s="35"/>
      <c r="CF3513" s="35"/>
      <c r="CG3513" s="35"/>
      <c r="CH3513" s="35"/>
    </row>
    <row r="3514" spans="1:86" ht="15.6" x14ac:dyDescent="0.3">
      <c r="A3514" s="35"/>
      <c r="B3514" s="86"/>
      <c r="C3514" s="35"/>
      <c r="D3514" s="35"/>
      <c r="E3514" s="35"/>
      <c r="F3514" s="35"/>
      <c r="G3514" s="35"/>
      <c r="H3514" s="35"/>
      <c r="I3514" s="35"/>
      <c r="J3514" s="35"/>
      <c r="K3514" s="35"/>
      <c r="L3514" s="35"/>
      <c r="M3514" s="35"/>
      <c r="N3514" s="35"/>
      <c r="O3514" s="35"/>
      <c r="P3514" s="35"/>
      <c r="Q3514" s="35"/>
      <c r="R3514" s="35"/>
      <c r="S3514" s="35"/>
      <c r="T3514" s="17">
        <f t="shared" si="7801"/>
        <v>49530</v>
      </c>
      <c r="U3514" s="216">
        <f t="shared" si="7794"/>
        <v>4</v>
      </c>
      <c r="V3514" s="216">
        <f t="shared" si="7801"/>
        <v>3509</v>
      </c>
      <c r="W3514" s="16">
        <f t="shared" si="7808"/>
        <v>9.6136986301369856</v>
      </c>
      <c r="X3514" s="16" t="e">
        <f>IF(Template!$F$7="Linear interpolation",LinInterp($I$5:$I$22,$G$5:$G$22,W3514),CubicSpline($I$5:$I$22,$G$5:$G$22,W3514))</f>
        <v>#VALUE!</v>
      </c>
      <c r="Y3514" s="221" t="e">
        <f t="shared" si="7795"/>
        <v>#VALUE!</v>
      </c>
      <c r="Z3514" s="221" t="e">
        <f>Y3514/PRODUCT($AA$6:AA3513)</f>
        <v>#VALUE!</v>
      </c>
      <c r="AA3514" s="16" t="e">
        <f t="shared" si="7802"/>
        <v>#VALUE!</v>
      </c>
      <c r="AB3514" s="10" t="e">
        <f t="shared" si="7803"/>
        <v>#VALUE!</v>
      </c>
      <c r="AC3514" s="90">
        <f t="shared" si="7796"/>
        <v>3514</v>
      </c>
      <c r="AD3514" s="17">
        <f t="shared" si="7804"/>
        <v>49507</v>
      </c>
      <c r="AE3514" s="16" t="e">
        <f t="shared" si="7797"/>
        <v>#VALUE!</v>
      </c>
      <c r="AF3514" s="10">
        <f ca="1">IFERROR(AVERAGE(INDIRECT("AE"&amp;AC3514-Template!$F$10+1):INDIRECT("AE"&amp;AC3514)),0)</f>
        <v>0</v>
      </c>
      <c r="AG3514" s="35"/>
      <c r="AH3514" s="86"/>
      <c r="AI3514" s="35"/>
      <c r="AJ3514" s="35"/>
      <c r="AK3514" s="35"/>
      <c r="AL3514" s="35"/>
      <c r="AM3514" s="35"/>
      <c r="AN3514" s="35"/>
      <c r="AO3514" s="35"/>
      <c r="AP3514" s="35"/>
      <c r="AQ3514" s="35"/>
      <c r="AR3514" s="35"/>
      <c r="AS3514" s="35"/>
      <c r="AT3514" s="35"/>
      <c r="AU3514" s="35"/>
      <c r="AV3514" s="35"/>
      <c r="AW3514" s="35"/>
      <c r="AX3514" s="35"/>
      <c r="AY3514" s="35"/>
      <c r="AZ3514" s="17">
        <f t="shared" ref="AZ3514" si="7914">AZ3513+1</f>
        <v>49530</v>
      </c>
      <c r="BA3514" s="216">
        <f t="shared" si="7820"/>
        <v>4</v>
      </c>
      <c r="BB3514" s="216">
        <f t="shared" ref="BB3514" si="7915">BB3513+1</f>
        <v>3509</v>
      </c>
      <c r="BC3514" s="16">
        <f t="shared" si="7822"/>
        <v>9.6136986301369856</v>
      </c>
      <c r="BD3514" s="16">
        <f>IF(Template!$F$7="Linear interpolation",LinInterp($AO$5:$AO$18,$AM$5:$AM$18,BC3514),CubicSpline($AO$5:$AO$18,$AM$5:$AM$18,BC3514))</f>
        <v>14.149928474984067</v>
      </c>
      <c r="BE3514" s="221">
        <f t="shared" si="7901"/>
        <v>3.5690572726093674</v>
      </c>
      <c r="BF3514" s="221">
        <f>BE3514/PRODUCT($BG$6:BG3513)</f>
        <v>1.0003626756754207</v>
      </c>
      <c r="BG3514" s="16">
        <f t="shared" si="7823"/>
        <v>1.0003626756754207</v>
      </c>
      <c r="BH3514" s="10">
        <f t="shared" si="7824"/>
        <v>13.237662152855489</v>
      </c>
      <c r="BI3514" s="90"/>
      <c r="BJ3514" s="17">
        <f t="shared" si="7807"/>
        <v>49507</v>
      </c>
      <c r="BK3514" s="16">
        <f t="shared" si="7800"/>
        <v>13.237361241492884</v>
      </c>
      <c r="BL3514" s="10">
        <f ca="1">IFERROR(AVERAGE(INDIRECT("BK"&amp;AC3514-Template!$F$10+1):INDIRECT("BK"&amp;AC3514)),0)</f>
        <v>13.237151339996887</v>
      </c>
      <c r="BM3514" s="35"/>
      <c r="BN3514" s="86"/>
      <c r="BO3514" s="35"/>
      <c r="BP3514" s="35"/>
      <c r="BQ3514" s="35"/>
      <c r="BR3514" s="35"/>
      <c r="BS3514" s="35"/>
      <c r="BT3514" s="35"/>
      <c r="BU3514" s="35"/>
      <c r="BV3514" s="35"/>
      <c r="BW3514" s="35"/>
      <c r="BX3514" s="35"/>
      <c r="BY3514" s="35"/>
      <c r="BZ3514" s="35"/>
      <c r="CA3514" s="35"/>
      <c r="CB3514" s="35"/>
      <c r="CC3514" s="35"/>
      <c r="CD3514" s="35"/>
      <c r="CE3514" s="35"/>
      <c r="CF3514" s="35"/>
      <c r="CG3514" s="35"/>
      <c r="CH3514" s="35"/>
    </row>
    <row r="3515" spans="1:86" ht="15.6" x14ac:dyDescent="0.3">
      <c r="A3515" s="35"/>
      <c r="B3515" s="86"/>
      <c r="C3515" s="35"/>
      <c r="D3515" s="35"/>
      <c r="E3515" s="35"/>
      <c r="F3515" s="35"/>
      <c r="G3515" s="35"/>
      <c r="H3515" s="35"/>
      <c r="I3515" s="35"/>
      <c r="J3515" s="35"/>
      <c r="K3515" s="35"/>
      <c r="L3515" s="35"/>
      <c r="M3515" s="35"/>
      <c r="N3515" s="35"/>
      <c r="O3515" s="35"/>
      <c r="P3515" s="35"/>
      <c r="Q3515" s="35"/>
      <c r="R3515" s="35"/>
      <c r="S3515" s="35"/>
      <c r="T3515" s="17">
        <f t="shared" si="7801"/>
        <v>49531</v>
      </c>
      <c r="U3515" s="216">
        <f t="shared" si="7794"/>
        <v>5</v>
      </c>
      <c r="V3515" s="216">
        <f t="shared" si="7801"/>
        <v>3510</v>
      </c>
      <c r="W3515" s="16">
        <f t="shared" si="7808"/>
        <v>9.6164383561643838</v>
      </c>
      <c r="X3515" s="16" t="e">
        <f>IF(Template!$F$7="Linear interpolation",LinInterp($I$5:$I$22,$G$5:$G$22,W3515),CubicSpline($I$5:$I$22,$G$5:$G$22,W3515))</f>
        <v>#VALUE!</v>
      </c>
      <c r="Y3515" s="221" t="e">
        <f t="shared" si="7795"/>
        <v>#VALUE!</v>
      </c>
      <c r="Z3515" s="221" t="e">
        <f>Y3515/PRODUCT($AA$6:AA3514)</f>
        <v>#VALUE!</v>
      </c>
      <c r="AA3515" s="16" t="e">
        <f t="shared" si="7802"/>
        <v>#VALUE!</v>
      </c>
      <c r="AB3515" s="10" t="e">
        <f t="shared" si="7803"/>
        <v>#VALUE!</v>
      </c>
      <c r="AC3515" s="90">
        <f t="shared" si="7796"/>
        <v>3515</v>
      </c>
      <c r="AD3515" s="17">
        <f t="shared" si="7804"/>
        <v>49508</v>
      </c>
      <c r="AE3515" s="16" t="e">
        <f t="shared" si="7797"/>
        <v>#VALUE!</v>
      </c>
      <c r="AF3515" s="10">
        <f ca="1">IFERROR(AVERAGE(INDIRECT("AE"&amp;AC3515-Template!$F$10+1):INDIRECT("AE"&amp;AC3515)),0)</f>
        <v>0</v>
      </c>
      <c r="AG3515" s="35"/>
      <c r="AH3515" s="86"/>
      <c r="AI3515" s="35"/>
      <c r="AJ3515" s="35"/>
      <c r="AK3515" s="35"/>
      <c r="AL3515" s="35"/>
      <c r="AM3515" s="35"/>
      <c r="AN3515" s="35"/>
      <c r="AO3515" s="35"/>
      <c r="AP3515" s="35"/>
      <c r="AQ3515" s="35"/>
      <c r="AR3515" s="35"/>
      <c r="AS3515" s="35"/>
      <c r="AT3515" s="35"/>
      <c r="AU3515" s="35"/>
      <c r="AV3515" s="35"/>
      <c r="AW3515" s="35"/>
      <c r="AX3515" s="35"/>
      <c r="AY3515" s="35"/>
      <c r="AZ3515" s="17">
        <f t="shared" ref="AZ3515" si="7916">AZ3514+1</f>
        <v>49531</v>
      </c>
      <c r="BA3515" s="216">
        <f t="shared" si="7820"/>
        <v>5</v>
      </c>
      <c r="BB3515" s="216">
        <f t="shared" ref="BB3515" si="7917">BB3514+1</f>
        <v>3510</v>
      </c>
      <c r="BC3515" s="16">
        <f t="shared" si="7822"/>
        <v>9.6164383561643838</v>
      </c>
      <c r="BD3515" s="16">
        <f>IF(Template!$F$7="Linear interpolation",LinInterp($AO$5:$AO$18,$AM$5:$AM$18,BC3515),CubicSpline($AO$5:$AO$18,$AM$5:$AM$18,BC3515))</f>
        <v>14.149928806188019</v>
      </c>
      <c r="BE3515" s="221">
        <f t="shared" si="7901"/>
        <v>3.5703516840612739</v>
      </c>
      <c r="BF3515" s="221">
        <f>BE3515/PRODUCT($BG$6:BG3514)</f>
        <v>1.0003626760102284</v>
      </c>
      <c r="BG3515" s="16">
        <f t="shared" si="7823"/>
        <v>1.0003626760102284</v>
      </c>
      <c r="BH3515" s="10">
        <f t="shared" si="7824"/>
        <v>13.237674373337892</v>
      </c>
      <c r="BI3515" s="90"/>
      <c r="BJ3515" s="17">
        <f t="shared" si="7807"/>
        <v>49508</v>
      </c>
      <c r="BK3515" s="16">
        <f t="shared" si="7800"/>
        <v>13.237375107466033</v>
      </c>
      <c r="BL3515" s="10">
        <f ca="1">IFERROR(AVERAGE(INDIRECT("BK"&amp;AC3515-Template!$F$10+1):INDIRECT("BK"&amp;AC3515)),0)</f>
        <v>13.237164609117125</v>
      </c>
      <c r="BM3515" s="35"/>
      <c r="BN3515" s="86"/>
      <c r="BO3515" s="35"/>
      <c r="BP3515" s="35"/>
      <c r="BQ3515" s="35"/>
      <c r="BR3515" s="35"/>
      <c r="BS3515" s="35"/>
      <c r="BT3515" s="35"/>
      <c r="BU3515" s="35"/>
      <c r="BV3515" s="35"/>
      <c r="BW3515" s="35"/>
      <c r="BX3515" s="35"/>
      <c r="BY3515" s="35"/>
      <c r="BZ3515" s="35"/>
      <c r="CA3515" s="35"/>
      <c r="CB3515" s="35"/>
      <c r="CC3515" s="35"/>
      <c r="CD3515" s="35"/>
      <c r="CE3515" s="35"/>
      <c r="CF3515" s="35"/>
      <c r="CG3515" s="35"/>
      <c r="CH3515" s="35"/>
    </row>
    <row r="3516" spans="1:86" ht="15.6" x14ac:dyDescent="0.3">
      <c r="A3516" s="35"/>
      <c r="B3516" s="86"/>
      <c r="C3516" s="35"/>
      <c r="D3516" s="35"/>
      <c r="E3516" s="35"/>
      <c r="F3516" s="35"/>
      <c r="G3516" s="35"/>
      <c r="H3516" s="35"/>
      <c r="I3516" s="35"/>
      <c r="J3516" s="35"/>
      <c r="K3516" s="35"/>
      <c r="L3516" s="35"/>
      <c r="M3516" s="35"/>
      <c r="N3516" s="35"/>
      <c r="O3516" s="35"/>
      <c r="P3516" s="35"/>
      <c r="Q3516" s="35"/>
      <c r="R3516" s="35"/>
      <c r="S3516" s="35"/>
      <c r="T3516" s="17">
        <f t="shared" si="7801"/>
        <v>49532</v>
      </c>
      <c r="U3516" s="216">
        <f t="shared" si="7794"/>
        <v>6</v>
      </c>
      <c r="V3516" s="216">
        <f t="shared" si="7801"/>
        <v>3511</v>
      </c>
      <c r="W3516" s="16">
        <f t="shared" si="7808"/>
        <v>9.6191780821917803</v>
      </c>
      <c r="X3516" s="16" t="e">
        <f>IF(Template!$F$7="Linear interpolation",LinInterp($I$5:$I$22,$G$5:$G$22,W3516),CubicSpline($I$5:$I$22,$G$5:$G$22,W3516))</f>
        <v>#VALUE!</v>
      </c>
      <c r="Y3516" s="221" t="e">
        <f t="shared" si="7795"/>
        <v>#VALUE!</v>
      </c>
      <c r="Z3516" s="221" t="e">
        <f>Y3516/PRODUCT($AA$6:AA3515)</f>
        <v>#VALUE!</v>
      </c>
      <c r="AA3516" s="16" t="e">
        <f t="shared" si="7802"/>
        <v>#VALUE!</v>
      </c>
      <c r="AB3516" s="10" t="e">
        <f t="shared" si="7803"/>
        <v>#VALUE!</v>
      </c>
      <c r="AC3516" s="90">
        <f t="shared" si="7796"/>
        <v>3516</v>
      </c>
      <c r="AD3516" s="17">
        <f t="shared" si="7804"/>
        <v>49509</v>
      </c>
      <c r="AE3516" s="16" t="e">
        <f t="shared" si="7797"/>
        <v>#VALUE!</v>
      </c>
      <c r="AF3516" s="10">
        <f ca="1">IFERROR(AVERAGE(INDIRECT("AE"&amp;AC3516-Template!$F$10+1):INDIRECT("AE"&amp;AC3516)),0)</f>
        <v>0</v>
      </c>
      <c r="AG3516" s="35"/>
      <c r="AH3516" s="86"/>
      <c r="AI3516" s="35"/>
      <c r="AJ3516" s="35"/>
      <c r="AK3516" s="35"/>
      <c r="AL3516" s="35"/>
      <c r="AM3516" s="35"/>
      <c r="AN3516" s="35"/>
      <c r="AO3516" s="35"/>
      <c r="AP3516" s="35"/>
      <c r="AQ3516" s="35"/>
      <c r="AR3516" s="35"/>
      <c r="AS3516" s="35"/>
      <c r="AT3516" s="35"/>
      <c r="AU3516" s="35"/>
      <c r="AV3516" s="35"/>
      <c r="AW3516" s="35"/>
      <c r="AX3516" s="35"/>
      <c r="AY3516" s="35"/>
      <c r="AZ3516" s="17">
        <f t="shared" ref="AZ3516" si="7918">AZ3515+1</f>
        <v>49532</v>
      </c>
      <c r="BA3516" s="216">
        <f t="shared" si="7820"/>
        <v>6</v>
      </c>
      <c r="BB3516" s="216">
        <f t="shared" ref="BB3516" si="7919">BB3515+1</f>
        <v>3511</v>
      </c>
      <c r="BC3516" s="16">
        <f t="shared" si="7822"/>
        <v>9.6191780821917803</v>
      </c>
      <c r="BD3516" s="16">
        <f>IF(Template!$F$7="Linear interpolation",LinInterp($AO$5:$AO$18,$AM$5:$AM$18,BC3516),CubicSpline($AO$5:$AO$18,$AM$5:$AM$18,BC3516))</f>
        <v>14.149929141151381</v>
      </c>
      <c r="BE3516" s="221">
        <f t="shared" si="7901"/>
        <v>3.5716465661534347</v>
      </c>
      <c r="BF3516" s="221">
        <f>BE3516/PRODUCT($BG$6:BG3515)</f>
        <v>1.0003626763430451</v>
      </c>
      <c r="BG3516" s="16">
        <f t="shared" si="7823"/>
        <v>1.0003626760102284</v>
      </c>
      <c r="BH3516" s="10">
        <f t="shared" si="7824"/>
        <v>13.237674373337892</v>
      </c>
      <c r="BI3516" s="90"/>
      <c r="BJ3516" s="17">
        <f t="shared" si="7807"/>
        <v>49509</v>
      </c>
      <c r="BK3516" s="16">
        <f t="shared" si="7800"/>
        <v>13.237388902872183</v>
      </c>
      <c r="BL3516" s="10">
        <f ca="1">IFERROR(AVERAGE(INDIRECT("BK"&amp;AC3516-Template!$F$10+1):INDIRECT("BK"&amp;AC3516)),0)</f>
        <v>13.237179414083837</v>
      </c>
      <c r="BM3516" s="35"/>
      <c r="BN3516" s="86"/>
      <c r="BO3516" s="35"/>
      <c r="BP3516" s="35"/>
      <c r="BQ3516" s="35"/>
      <c r="BR3516" s="35"/>
      <c r="BS3516" s="35"/>
      <c r="BT3516" s="35"/>
      <c r="BU3516" s="35"/>
      <c r="BV3516" s="35"/>
      <c r="BW3516" s="35"/>
      <c r="BX3516" s="35"/>
      <c r="BY3516" s="35"/>
      <c r="BZ3516" s="35"/>
      <c r="CA3516" s="35"/>
      <c r="CB3516" s="35"/>
      <c r="CC3516" s="35"/>
      <c r="CD3516" s="35"/>
      <c r="CE3516" s="35"/>
      <c r="CF3516" s="35"/>
      <c r="CG3516" s="35"/>
      <c r="CH3516" s="35"/>
    </row>
    <row r="3517" spans="1:86" ht="15.6" x14ac:dyDescent="0.3">
      <c r="A3517" s="35"/>
      <c r="B3517" s="86"/>
      <c r="C3517" s="35"/>
      <c r="D3517" s="35"/>
      <c r="E3517" s="35"/>
      <c r="F3517" s="35"/>
      <c r="G3517" s="35"/>
      <c r="H3517" s="35"/>
      <c r="I3517" s="35"/>
      <c r="J3517" s="35"/>
      <c r="K3517" s="35"/>
      <c r="L3517" s="35"/>
      <c r="M3517" s="35"/>
      <c r="N3517" s="35"/>
      <c r="O3517" s="35"/>
      <c r="P3517" s="35"/>
      <c r="Q3517" s="35"/>
      <c r="R3517" s="35"/>
      <c r="S3517" s="35"/>
      <c r="T3517" s="17">
        <f t="shared" si="7801"/>
        <v>49533</v>
      </c>
      <c r="U3517" s="216">
        <f t="shared" si="7794"/>
        <v>7</v>
      </c>
      <c r="V3517" s="216">
        <f t="shared" si="7801"/>
        <v>3512</v>
      </c>
      <c r="W3517" s="16">
        <f t="shared" si="7808"/>
        <v>9.6219178082191785</v>
      </c>
      <c r="X3517" s="16" t="e">
        <f>IF(Template!$F$7="Linear interpolation",LinInterp($I$5:$I$22,$G$5:$G$22,W3517),CubicSpline($I$5:$I$22,$G$5:$G$22,W3517))</f>
        <v>#VALUE!</v>
      </c>
      <c r="Y3517" s="221" t="e">
        <f t="shared" si="7795"/>
        <v>#VALUE!</v>
      </c>
      <c r="Z3517" s="221" t="e">
        <f>Y3517/PRODUCT($AA$6:AA3516)</f>
        <v>#VALUE!</v>
      </c>
      <c r="AA3517" s="16" t="e">
        <f t="shared" si="7802"/>
        <v>#VALUE!</v>
      </c>
      <c r="AB3517" s="10" t="e">
        <f t="shared" si="7803"/>
        <v>#VALUE!</v>
      </c>
      <c r="AC3517" s="90">
        <f t="shared" si="7796"/>
        <v>3517</v>
      </c>
      <c r="AD3517" s="17">
        <f t="shared" si="7804"/>
        <v>49510</v>
      </c>
      <c r="AE3517" s="16" t="e">
        <f t="shared" si="7797"/>
        <v>#VALUE!</v>
      </c>
      <c r="AF3517" s="10">
        <f ca="1">IFERROR(AVERAGE(INDIRECT("AE"&amp;AC3517-Template!$F$10+1):INDIRECT("AE"&amp;AC3517)),0)</f>
        <v>0</v>
      </c>
      <c r="AG3517" s="35"/>
      <c r="AH3517" s="86"/>
      <c r="AI3517" s="35"/>
      <c r="AJ3517" s="35"/>
      <c r="AK3517" s="35"/>
      <c r="AL3517" s="35"/>
      <c r="AM3517" s="35"/>
      <c r="AN3517" s="35"/>
      <c r="AO3517" s="35"/>
      <c r="AP3517" s="35"/>
      <c r="AQ3517" s="35"/>
      <c r="AR3517" s="35"/>
      <c r="AS3517" s="35"/>
      <c r="AT3517" s="35"/>
      <c r="AU3517" s="35"/>
      <c r="AV3517" s="35"/>
      <c r="AW3517" s="35"/>
      <c r="AX3517" s="35"/>
      <c r="AY3517" s="35"/>
      <c r="AZ3517" s="17">
        <f t="shared" ref="AZ3517" si="7920">AZ3516+1</f>
        <v>49533</v>
      </c>
      <c r="BA3517" s="216">
        <f t="shared" si="7820"/>
        <v>7</v>
      </c>
      <c r="BB3517" s="216">
        <f t="shared" ref="BB3517" si="7921">BB3516+1</f>
        <v>3512</v>
      </c>
      <c r="BC3517" s="16">
        <f t="shared" si="7822"/>
        <v>9.6219178082191785</v>
      </c>
      <c r="BD3517" s="16">
        <f>IF(Template!$F$7="Linear interpolation",LinInterp($AO$5:$AO$18,$AM$5:$AM$18,BC3517),CubicSpline($AO$5:$AO$18,$AM$5:$AM$18,BC3517))</f>
        <v>14.149929479847296</v>
      </c>
      <c r="BE3517" s="221">
        <f t="shared" si="7901"/>
        <v>3.5729419190502791</v>
      </c>
      <c r="BF3517" s="221">
        <f>BE3517/PRODUCT($BG$6:BG3516)</f>
        <v>1.0003626770066847</v>
      </c>
      <c r="BG3517" s="16">
        <f t="shared" si="7823"/>
        <v>1.0003626760102284</v>
      </c>
      <c r="BH3517" s="10">
        <f t="shared" si="7824"/>
        <v>13.237674373337892</v>
      </c>
      <c r="BI3517" s="90"/>
      <c r="BJ3517" s="17">
        <f t="shared" si="7807"/>
        <v>49510</v>
      </c>
      <c r="BK3517" s="16">
        <f t="shared" si="7800"/>
        <v>13.237402627638396</v>
      </c>
      <c r="BL3517" s="10">
        <f ca="1">IFERROR(AVERAGE(INDIRECT("BK"&amp;AC3517-Template!$F$10+1):INDIRECT("BK"&amp;AC3517)),0)</f>
        <v>13.237194149813792</v>
      </c>
      <c r="BM3517" s="35"/>
      <c r="BN3517" s="86"/>
      <c r="BO3517" s="35"/>
      <c r="BP3517" s="35"/>
      <c r="BQ3517" s="35"/>
      <c r="BR3517" s="35"/>
      <c r="BS3517" s="35"/>
      <c r="BT3517" s="35"/>
      <c r="BU3517" s="35"/>
      <c r="BV3517" s="35"/>
      <c r="BW3517" s="35"/>
      <c r="BX3517" s="35"/>
      <c r="BY3517" s="35"/>
      <c r="BZ3517" s="35"/>
      <c r="CA3517" s="35"/>
      <c r="CB3517" s="35"/>
      <c r="CC3517" s="35"/>
      <c r="CD3517" s="35"/>
      <c r="CE3517" s="35"/>
      <c r="CF3517" s="35"/>
      <c r="CG3517" s="35"/>
      <c r="CH3517" s="35"/>
    </row>
    <row r="3518" spans="1:86" ht="15.6" x14ac:dyDescent="0.3">
      <c r="A3518" s="35"/>
      <c r="B3518" s="86"/>
      <c r="C3518" s="35"/>
      <c r="D3518" s="35"/>
      <c r="E3518" s="35"/>
      <c r="F3518" s="35"/>
      <c r="G3518" s="35"/>
      <c r="H3518" s="35"/>
      <c r="I3518" s="35"/>
      <c r="J3518" s="35"/>
      <c r="K3518" s="35"/>
      <c r="L3518" s="35"/>
      <c r="M3518" s="35"/>
      <c r="N3518" s="35"/>
      <c r="O3518" s="35"/>
      <c r="P3518" s="35"/>
      <c r="Q3518" s="35"/>
      <c r="R3518" s="35"/>
      <c r="S3518" s="35"/>
      <c r="T3518" s="17">
        <f t="shared" si="7801"/>
        <v>49534</v>
      </c>
      <c r="U3518" s="216">
        <f t="shared" si="7794"/>
        <v>1</v>
      </c>
      <c r="V3518" s="216">
        <f t="shared" si="7801"/>
        <v>3513</v>
      </c>
      <c r="W3518" s="16">
        <f t="shared" si="7808"/>
        <v>9.624657534246575</v>
      </c>
      <c r="X3518" s="16" t="e">
        <f>IF(Template!$F$7="Linear interpolation",LinInterp($I$5:$I$22,$G$5:$G$22,W3518),CubicSpline($I$5:$I$22,$G$5:$G$22,W3518))</f>
        <v>#VALUE!</v>
      </c>
      <c r="Y3518" s="221" t="e">
        <f t="shared" si="7795"/>
        <v>#VALUE!</v>
      </c>
      <c r="Z3518" s="221" t="e">
        <f>Y3518/PRODUCT($AA$6:AA3517)</f>
        <v>#VALUE!</v>
      </c>
      <c r="AA3518" s="16" t="e">
        <f t="shared" si="7802"/>
        <v>#VALUE!</v>
      </c>
      <c r="AB3518" s="10" t="e">
        <f t="shared" si="7803"/>
        <v>#VALUE!</v>
      </c>
      <c r="AC3518" s="90">
        <f t="shared" si="7796"/>
        <v>3518</v>
      </c>
      <c r="AD3518" s="17">
        <f t="shared" si="7804"/>
        <v>49511</v>
      </c>
      <c r="AE3518" s="16" t="e">
        <f t="shared" si="7797"/>
        <v>#VALUE!</v>
      </c>
      <c r="AF3518" s="10">
        <f ca="1">IFERROR(AVERAGE(INDIRECT("AE"&amp;AC3518-Template!$F$10+1):INDIRECT("AE"&amp;AC3518)),0)</f>
        <v>0</v>
      </c>
      <c r="AG3518" s="35"/>
      <c r="AH3518" s="86"/>
      <c r="AI3518" s="35"/>
      <c r="AJ3518" s="35"/>
      <c r="AK3518" s="35"/>
      <c r="AL3518" s="35"/>
      <c r="AM3518" s="35"/>
      <c r="AN3518" s="35"/>
      <c r="AO3518" s="35"/>
      <c r="AP3518" s="35"/>
      <c r="AQ3518" s="35"/>
      <c r="AR3518" s="35"/>
      <c r="AS3518" s="35"/>
      <c r="AT3518" s="35"/>
      <c r="AU3518" s="35"/>
      <c r="AV3518" s="35"/>
      <c r="AW3518" s="35"/>
      <c r="AX3518" s="35"/>
      <c r="AY3518" s="35"/>
      <c r="AZ3518" s="17">
        <f t="shared" ref="AZ3518" si="7922">AZ3517+1</f>
        <v>49534</v>
      </c>
      <c r="BA3518" s="216">
        <f t="shared" si="7820"/>
        <v>1</v>
      </c>
      <c r="BB3518" s="216">
        <f t="shared" ref="BB3518" si="7923">BB3517+1</f>
        <v>3513</v>
      </c>
      <c r="BC3518" s="16">
        <f t="shared" si="7822"/>
        <v>9.624657534246575</v>
      </c>
      <c r="BD3518" s="16">
        <f>IF(Template!$F$7="Linear interpolation",LinInterp($AO$5:$AO$18,$AM$5:$AM$18,BC3518),CubicSpline($AO$5:$AO$18,$AM$5:$AM$18,BC3518))</f>
        <v>14.149929822248918</v>
      </c>
      <c r="BE3518" s="221">
        <f t="shared" si="7901"/>
        <v>3.5742377429162828</v>
      </c>
      <c r="BF3518" s="221">
        <f>BE3518/PRODUCT($BG$6:BG3517)</f>
        <v>1.000362677999151</v>
      </c>
      <c r="BG3518" s="16">
        <f t="shared" si="7823"/>
        <v>1.000362677999151</v>
      </c>
      <c r="BH3518" s="10">
        <f t="shared" si="7824"/>
        <v>13.237746969012143</v>
      </c>
      <c r="BI3518" s="90"/>
      <c r="BJ3518" s="17">
        <f t="shared" si="7807"/>
        <v>49511</v>
      </c>
      <c r="BK3518" s="16">
        <f t="shared" si="7800"/>
        <v>13.237402627638396</v>
      </c>
      <c r="BL3518" s="10">
        <f ca="1">IFERROR(AVERAGE(INDIRECT("BK"&amp;AC3518-Template!$F$10+1):INDIRECT("BK"&amp;AC3518)),0)</f>
        <v>13.237208361080027</v>
      </c>
      <c r="BM3518" s="35"/>
      <c r="BN3518" s="86"/>
      <c r="BO3518" s="35"/>
      <c r="BP3518" s="35"/>
      <c r="BQ3518" s="35"/>
      <c r="BR3518" s="35"/>
      <c r="BS3518" s="35"/>
      <c r="BT3518" s="35"/>
      <c r="BU3518" s="35"/>
      <c r="BV3518" s="35"/>
      <c r="BW3518" s="35"/>
      <c r="BX3518" s="35"/>
      <c r="BY3518" s="35"/>
      <c r="BZ3518" s="35"/>
      <c r="CA3518" s="35"/>
      <c r="CB3518" s="35"/>
      <c r="CC3518" s="35"/>
      <c r="CD3518" s="35"/>
      <c r="CE3518" s="35"/>
      <c r="CF3518" s="35"/>
      <c r="CG3518" s="35"/>
      <c r="CH3518" s="35"/>
    </row>
    <row r="3519" spans="1:86" ht="15.6" x14ac:dyDescent="0.3">
      <c r="A3519" s="35"/>
      <c r="B3519" s="86"/>
      <c r="C3519" s="35"/>
      <c r="D3519" s="35"/>
      <c r="E3519" s="35"/>
      <c r="F3519" s="35"/>
      <c r="G3519" s="35"/>
      <c r="H3519" s="35"/>
      <c r="I3519" s="35"/>
      <c r="J3519" s="35"/>
      <c r="K3519" s="35"/>
      <c r="L3519" s="35"/>
      <c r="M3519" s="35"/>
      <c r="N3519" s="35"/>
      <c r="O3519" s="35"/>
      <c r="P3519" s="35"/>
      <c r="Q3519" s="35"/>
      <c r="R3519" s="35"/>
      <c r="S3519" s="35"/>
      <c r="T3519" s="17">
        <f t="shared" si="7801"/>
        <v>49535</v>
      </c>
      <c r="U3519" s="216">
        <f t="shared" si="7794"/>
        <v>2</v>
      </c>
      <c r="V3519" s="216">
        <f t="shared" si="7801"/>
        <v>3514</v>
      </c>
      <c r="W3519" s="16">
        <f t="shared" si="7808"/>
        <v>9.6273972602739732</v>
      </c>
      <c r="X3519" s="16" t="e">
        <f>IF(Template!$F$7="Linear interpolation",LinInterp($I$5:$I$22,$G$5:$G$22,W3519),CubicSpline($I$5:$I$22,$G$5:$G$22,W3519))</f>
        <v>#VALUE!</v>
      </c>
      <c r="Y3519" s="221" t="e">
        <f t="shared" si="7795"/>
        <v>#VALUE!</v>
      </c>
      <c r="Z3519" s="221" t="e">
        <f>Y3519/PRODUCT($AA$6:AA3518)</f>
        <v>#VALUE!</v>
      </c>
      <c r="AA3519" s="16" t="e">
        <f t="shared" si="7802"/>
        <v>#VALUE!</v>
      </c>
      <c r="AB3519" s="10" t="e">
        <f t="shared" si="7803"/>
        <v>#VALUE!</v>
      </c>
      <c r="AC3519" s="90">
        <f t="shared" si="7796"/>
        <v>3519</v>
      </c>
      <c r="AD3519" s="17">
        <f t="shared" si="7804"/>
        <v>49512</v>
      </c>
      <c r="AE3519" s="16" t="e">
        <f t="shared" si="7797"/>
        <v>#VALUE!</v>
      </c>
      <c r="AF3519" s="10">
        <f ca="1">IFERROR(AVERAGE(INDIRECT("AE"&amp;AC3519-Template!$F$10+1):INDIRECT("AE"&amp;AC3519)),0)</f>
        <v>0</v>
      </c>
      <c r="AG3519" s="35"/>
      <c r="AH3519" s="86"/>
      <c r="AI3519" s="35"/>
      <c r="AJ3519" s="35"/>
      <c r="AK3519" s="35"/>
      <c r="AL3519" s="35"/>
      <c r="AM3519" s="35"/>
      <c r="AN3519" s="35"/>
      <c r="AO3519" s="35"/>
      <c r="AP3519" s="35"/>
      <c r="AQ3519" s="35"/>
      <c r="AR3519" s="35"/>
      <c r="AS3519" s="35"/>
      <c r="AT3519" s="35"/>
      <c r="AU3519" s="35"/>
      <c r="AV3519" s="35"/>
      <c r="AW3519" s="35"/>
      <c r="AX3519" s="35"/>
      <c r="AY3519" s="35"/>
      <c r="AZ3519" s="17">
        <f t="shared" ref="AZ3519" si="7924">AZ3518+1</f>
        <v>49535</v>
      </c>
      <c r="BA3519" s="216">
        <f t="shared" si="7820"/>
        <v>2</v>
      </c>
      <c r="BB3519" s="216">
        <f t="shared" ref="BB3519" si="7925">BB3518+1</f>
        <v>3514</v>
      </c>
      <c r="BC3519" s="16">
        <f t="shared" si="7822"/>
        <v>9.6273972602739732</v>
      </c>
      <c r="BD3519" s="16">
        <f>IF(Template!$F$7="Linear interpolation",LinInterp($AO$5:$AO$18,$AM$5:$AM$18,BC3519),CubicSpline($AO$5:$AO$18,$AM$5:$AM$18,BC3519))</f>
        <v>14.149930168329389</v>
      </c>
      <c r="BE3519" s="221">
        <f t="shared" si="7901"/>
        <v>3.575534037915967</v>
      </c>
      <c r="BF3519" s="221">
        <f>BE3519/PRODUCT($BG$6:BG3518)</f>
        <v>1.0003626773295238</v>
      </c>
      <c r="BG3519" s="16">
        <f t="shared" si="7823"/>
        <v>1.0003626773295238</v>
      </c>
      <c r="BH3519" s="10">
        <f t="shared" si="7824"/>
        <v>13.237722527617791</v>
      </c>
      <c r="BI3519" s="90"/>
      <c r="BJ3519" s="17">
        <f t="shared" si="7807"/>
        <v>49512</v>
      </c>
      <c r="BK3519" s="16">
        <f t="shared" si="7800"/>
        <v>13.237402627638396</v>
      </c>
      <c r="BL3519" s="10">
        <f ca="1">IFERROR(AVERAGE(INDIRECT("BK"&amp;AC3519-Template!$F$10+1):INDIRECT("BK"&amp;AC3519)),0)</f>
        <v>13.237222050148056</v>
      </c>
      <c r="BM3519" s="35"/>
      <c r="BN3519" s="86"/>
      <c r="BO3519" s="35"/>
      <c r="BP3519" s="35"/>
      <c r="BQ3519" s="35"/>
      <c r="BR3519" s="35"/>
      <c r="BS3519" s="35"/>
      <c r="BT3519" s="35"/>
      <c r="BU3519" s="35"/>
      <c r="BV3519" s="35"/>
      <c r="BW3519" s="35"/>
      <c r="BX3519" s="35"/>
      <c r="BY3519" s="35"/>
      <c r="BZ3519" s="35"/>
      <c r="CA3519" s="35"/>
      <c r="CB3519" s="35"/>
      <c r="CC3519" s="35"/>
      <c r="CD3519" s="35"/>
      <c r="CE3519" s="35"/>
      <c r="CF3519" s="35"/>
      <c r="CG3519" s="35"/>
      <c r="CH3519" s="35"/>
    </row>
    <row r="3520" spans="1:86" ht="15.6" x14ac:dyDescent="0.3">
      <c r="A3520" s="35"/>
      <c r="B3520" s="86"/>
      <c r="C3520" s="35"/>
      <c r="D3520" s="35"/>
      <c r="E3520" s="35"/>
      <c r="F3520" s="35"/>
      <c r="G3520" s="35"/>
      <c r="H3520" s="35"/>
      <c r="I3520" s="35"/>
      <c r="J3520" s="35"/>
      <c r="K3520" s="35"/>
      <c r="L3520" s="35"/>
      <c r="M3520" s="35"/>
      <c r="N3520" s="35"/>
      <c r="O3520" s="35"/>
      <c r="P3520" s="35"/>
      <c r="Q3520" s="35"/>
      <c r="R3520" s="35"/>
      <c r="S3520" s="35"/>
      <c r="T3520" s="17">
        <f t="shared" si="7801"/>
        <v>49536</v>
      </c>
      <c r="U3520" s="216">
        <f t="shared" si="7794"/>
        <v>3</v>
      </c>
      <c r="V3520" s="216">
        <f t="shared" si="7801"/>
        <v>3515</v>
      </c>
      <c r="W3520" s="16">
        <f t="shared" si="7808"/>
        <v>9.6301369863013697</v>
      </c>
      <c r="X3520" s="16" t="e">
        <f>IF(Template!$F$7="Linear interpolation",LinInterp($I$5:$I$22,$G$5:$G$22,W3520),CubicSpline($I$5:$I$22,$G$5:$G$22,W3520))</f>
        <v>#VALUE!</v>
      </c>
      <c r="Y3520" s="221" t="e">
        <f t="shared" si="7795"/>
        <v>#VALUE!</v>
      </c>
      <c r="Z3520" s="221" t="e">
        <f>Y3520/PRODUCT($AA$6:AA3519)</f>
        <v>#VALUE!</v>
      </c>
      <c r="AA3520" s="16" t="e">
        <f t="shared" si="7802"/>
        <v>#VALUE!</v>
      </c>
      <c r="AB3520" s="10" t="e">
        <f t="shared" si="7803"/>
        <v>#VALUE!</v>
      </c>
      <c r="AC3520" s="90">
        <f t="shared" si="7796"/>
        <v>3520</v>
      </c>
      <c r="AD3520" s="17">
        <f t="shared" si="7804"/>
        <v>49513</v>
      </c>
      <c r="AE3520" s="16" t="e">
        <f t="shared" si="7797"/>
        <v>#VALUE!</v>
      </c>
      <c r="AF3520" s="10">
        <f ca="1">IFERROR(AVERAGE(INDIRECT("AE"&amp;AC3520-Template!$F$10+1):INDIRECT("AE"&amp;AC3520)),0)</f>
        <v>0</v>
      </c>
      <c r="AG3520" s="35"/>
      <c r="AH3520" s="86"/>
      <c r="AI3520" s="35"/>
      <c r="AJ3520" s="35"/>
      <c r="AK3520" s="35"/>
      <c r="AL3520" s="35"/>
      <c r="AM3520" s="35"/>
      <c r="AN3520" s="35"/>
      <c r="AO3520" s="35"/>
      <c r="AP3520" s="35"/>
      <c r="AQ3520" s="35"/>
      <c r="AR3520" s="35"/>
      <c r="AS3520" s="35"/>
      <c r="AT3520" s="35"/>
      <c r="AU3520" s="35"/>
      <c r="AV3520" s="35"/>
      <c r="AW3520" s="35"/>
      <c r="AX3520" s="35"/>
      <c r="AY3520" s="35"/>
      <c r="AZ3520" s="17">
        <f t="shared" ref="AZ3520" si="7926">AZ3519+1</f>
        <v>49536</v>
      </c>
      <c r="BA3520" s="216">
        <f t="shared" si="7820"/>
        <v>3</v>
      </c>
      <c r="BB3520" s="216">
        <f t="shared" ref="BB3520" si="7927">BB3519+1</f>
        <v>3515</v>
      </c>
      <c r="BC3520" s="16">
        <f t="shared" si="7822"/>
        <v>9.6301369863013697</v>
      </c>
      <c r="BD3520" s="16">
        <f>IF(Template!$F$7="Linear interpolation",LinInterp($AO$5:$AO$18,$AM$5:$AM$18,BC3520),CubicSpline($AO$5:$AO$18,$AM$5:$AM$18,BC3520))</f>
        <v>14.149930518061858</v>
      </c>
      <c r="BE3520" s="221">
        <f t="shared" si="7901"/>
        <v>3.5768308042138881</v>
      </c>
      <c r="BF3520" s="221">
        <f>BE3520/PRODUCT($BG$6:BG3519)</f>
        <v>1.0003626776543504</v>
      </c>
      <c r="BG3520" s="16">
        <f t="shared" si="7823"/>
        <v>1.0003626776543504</v>
      </c>
      <c r="BH3520" s="10">
        <f t="shared" si="7824"/>
        <v>13.237734383789057</v>
      </c>
      <c r="BI3520" s="90"/>
      <c r="BJ3520" s="17">
        <f t="shared" si="7807"/>
        <v>49513</v>
      </c>
      <c r="BK3520" s="16">
        <f t="shared" si="7800"/>
        <v>13.2374842689853</v>
      </c>
      <c r="BL3520" s="10">
        <f ca="1">IFERROR(AVERAGE(INDIRECT("BK"&amp;AC3520-Template!$F$10+1):INDIRECT("BK"&amp;AC3520)),0)</f>
        <v>13.237238460594313</v>
      </c>
      <c r="BM3520" s="35"/>
      <c r="BN3520" s="86"/>
      <c r="BO3520" s="35"/>
      <c r="BP3520" s="35"/>
      <c r="BQ3520" s="35"/>
      <c r="BR3520" s="35"/>
      <c r="BS3520" s="35"/>
      <c r="BT3520" s="35"/>
      <c r="BU3520" s="35"/>
      <c r="BV3520" s="35"/>
      <c r="BW3520" s="35"/>
      <c r="BX3520" s="35"/>
      <c r="BY3520" s="35"/>
      <c r="BZ3520" s="35"/>
      <c r="CA3520" s="35"/>
      <c r="CB3520" s="35"/>
      <c r="CC3520" s="35"/>
      <c r="CD3520" s="35"/>
      <c r="CE3520" s="35"/>
      <c r="CF3520" s="35"/>
      <c r="CG3520" s="35"/>
      <c r="CH3520" s="35"/>
    </row>
    <row r="3521" spans="1:86" ht="15.6" x14ac:dyDescent="0.3">
      <c r="A3521" s="35"/>
      <c r="B3521" s="86"/>
      <c r="C3521" s="35"/>
      <c r="D3521" s="35"/>
      <c r="E3521" s="35"/>
      <c r="F3521" s="35"/>
      <c r="G3521" s="35"/>
      <c r="H3521" s="35"/>
      <c r="I3521" s="35"/>
      <c r="J3521" s="35"/>
      <c r="K3521" s="35"/>
      <c r="L3521" s="35"/>
      <c r="M3521" s="35"/>
      <c r="N3521" s="35"/>
      <c r="O3521" s="35"/>
      <c r="P3521" s="35"/>
      <c r="Q3521" s="35"/>
      <c r="R3521" s="35"/>
      <c r="S3521" s="35"/>
      <c r="T3521" s="17">
        <f t="shared" si="7801"/>
        <v>49537</v>
      </c>
      <c r="U3521" s="216">
        <f t="shared" si="7794"/>
        <v>4</v>
      </c>
      <c r="V3521" s="216">
        <f t="shared" si="7801"/>
        <v>3516</v>
      </c>
      <c r="W3521" s="16">
        <f t="shared" si="7808"/>
        <v>9.632876712328768</v>
      </c>
      <c r="X3521" s="16" t="e">
        <f>IF(Template!$F$7="Linear interpolation",LinInterp($I$5:$I$22,$G$5:$G$22,W3521),CubicSpline($I$5:$I$22,$G$5:$G$22,W3521))</f>
        <v>#VALUE!</v>
      </c>
      <c r="Y3521" s="221" t="e">
        <f t="shared" si="7795"/>
        <v>#VALUE!</v>
      </c>
      <c r="Z3521" s="221" t="e">
        <f>Y3521/PRODUCT($AA$6:AA3520)</f>
        <v>#VALUE!</v>
      </c>
      <c r="AA3521" s="16" t="e">
        <f t="shared" si="7802"/>
        <v>#VALUE!</v>
      </c>
      <c r="AB3521" s="10" t="e">
        <f t="shared" si="7803"/>
        <v>#VALUE!</v>
      </c>
      <c r="AC3521" s="90">
        <f t="shared" si="7796"/>
        <v>3521</v>
      </c>
      <c r="AD3521" s="17">
        <f t="shared" si="7804"/>
        <v>49514</v>
      </c>
      <c r="AE3521" s="16" t="e">
        <f t="shared" si="7797"/>
        <v>#VALUE!</v>
      </c>
      <c r="AF3521" s="10">
        <f ca="1">IFERROR(AVERAGE(INDIRECT("AE"&amp;AC3521-Template!$F$10+1):INDIRECT("AE"&amp;AC3521)),0)</f>
        <v>0</v>
      </c>
      <c r="AG3521" s="35"/>
      <c r="AH3521" s="86"/>
      <c r="AI3521" s="35"/>
      <c r="AJ3521" s="35"/>
      <c r="AK3521" s="35"/>
      <c r="AL3521" s="35"/>
      <c r="AM3521" s="35"/>
      <c r="AN3521" s="35"/>
      <c r="AO3521" s="35"/>
      <c r="AP3521" s="35"/>
      <c r="AQ3521" s="35"/>
      <c r="AR3521" s="35"/>
      <c r="AS3521" s="35"/>
      <c r="AT3521" s="35"/>
      <c r="AU3521" s="35"/>
      <c r="AV3521" s="35"/>
      <c r="AW3521" s="35"/>
      <c r="AX3521" s="35"/>
      <c r="AY3521" s="35"/>
      <c r="AZ3521" s="17">
        <f t="shared" ref="AZ3521" si="7928">AZ3520+1</f>
        <v>49537</v>
      </c>
      <c r="BA3521" s="216">
        <f t="shared" si="7820"/>
        <v>4</v>
      </c>
      <c r="BB3521" s="216">
        <f t="shared" ref="BB3521" si="7929">BB3520+1</f>
        <v>3516</v>
      </c>
      <c r="BC3521" s="16">
        <f t="shared" si="7822"/>
        <v>9.632876712328768</v>
      </c>
      <c r="BD3521" s="16">
        <f>IF(Template!$F$7="Linear interpolation",LinInterp($AO$5:$AO$18,$AM$5:$AM$18,BC3521),CubicSpline($AO$5:$AO$18,$AM$5:$AM$18,BC3521))</f>
        <v>14.149930871419471</v>
      </c>
      <c r="BE3521" s="221">
        <f t="shared" si="7901"/>
        <v>3.578128041974654</v>
      </c>
      <c r="BF3521" s="221">
        <f>BE3521/PRODUCT($BG$6:BG3520)</f>
        <v>1.0003626779771739</v>
      </c>
      <c r="BG3521" s="16">
        <f t="shared" si="7823"/>
        <v>1.0003626779771739</v>
      </c>
      <c r="BH3521" s="10">
        <f t="shared" si="7824"/>
        <v>13.237746166848474</v>
      </c>
      <c r="BI3521" s="90"/>
      <c r="BJ3521" s="17">
        <f t="shared" si="7807"/>
        <v>49514</v>
      </c>
      <c r="BK3521" s="16">
        <f t="shared" si="7800"/>
        <v>13.237456818934179</v>
      </c>
      <c r="BL3521" s="10">
        <f ca="1">IFERROR(AVERAGE(INDIRECT("BK"&amp;AC3521-Template!$F$10+1):INDIRECT("BK"&amp;AC3521)),0)</f>
        <v>13.237253956038867</v>
      </c>
      <c r="BM3521" s="35"/>
      <c r="BN3521" s="86"/>
      <c r="BO3521" s="35"/>
      <c r="BP3521" s="35"/>
      <c r="BQ3521" s="35"/>
      <c r="BR3521" s="35"/>
      <c r="BS3521" s="35"/>
      <c r="BT3521" s="35"/>
      <c r="BU3521" s="35"/>
      <c r="BV3521" s="35"/>
      <c r="BW3521" s="35"/>
      <c r="BX3521" s="35"/>
      <c r="BY3521" s="35"/>
      <c r="BZ3521" s="35"/>
      <c r="CA3521" s="35"/>
      <c r="CB3521" s="35"/>
      <c r="CC3521" s="35"/>
      <c r="CD3521" s="35"/>
      <c r="CE3521" s="35"/>
      <c r="CF3521" s="35"/>
      <c r="CG3521" s="35"/>
      <c r="CH3521" s="35"/>
    </row>
    <row r="3522" spans="1:86" ht="15.6" x14ac:dyDescent="0.3">
      <c r="A3522" s="35"/>
      <c r="B3522" s="86"/>
      <c r="C3522" s="35"/>
      <c r="D3522" s="35"/>
      <c r="E3522" s="35"/>
      <c r="F3522" s="35"/>
      <c r="G3522" s="35"/>
      <c r="H3522" s="35"/>
      <c r="I3522" s="35"/>
      <c r="J3522" s="35"/>
      <c r="K3522" s="35"/>
      <c r="L3522" s="35"/>
      <c r="M3522" s="35"/>
      <c r="N3522" s="35"/>
      <c r="O3522" s="35"/>
      <c r="P3522" s="35"/>
      <c r="Q3522" s="35"/>
      <c r="R3522" s="35"/>
      <c r="S3522" s="35"/>
      <c r="T3522" s="17">
        <f t="shared" si="7801"/>
        <v>49538</v>
      </c>
      <c r="U3522" s="216">
        <f t="shared" si="7794"/>
        <v>5</v>
      </c>
      <c r="V3522" s="216">
        <f t="shared" si="7801"/>
        <v>3517</v>
      </c>
      <c r="W3522" s="16">
        <f t="shared" si="7808"/>
        <v>9.6356164383561644</v>
      </c>
      <c r="X3522" s="16" t="e">
        <f>IF(Template!$F$7="Linear interpolation",LinInterp($I$5:$I$22,$G$5:$G$22,W3522),CubicSpline($I$5:$I$22,$G$5:$G$22,W3522))</f>
        <v>#VALUE!</v>
      </c>
      <c r="Y3522" s="221" t="e">
        <f t="shared" si="7795"/>
        <v>#VALUE!</v>
      </c>
      <c r="Z3522" s="221" t="e">
        <f>Y3522/PRODUCT($AA$6:AA3521)</f>
        <v>#VALUE!</v>
      </c>
      <c r="AA3522" s="16" t="e">
        <f t="shared" si="7802"/>
        <v>#VALUE!</v>
      </c>
      <c r="AB3522" s="10" t="e">
        <f t="shared" si="7803"/>
        <v>#VALUE!</v>
      </c>
      <c r="AC3522" s="90">
        <f t="shared" si="7796"/>
        <v>3522</v>
      </c>
      <c r="AD3522" s="17">
        <f t="shared" si="7804"/>
        <v>49515</v>
      </c>
      <c r="AE3522" s="16" t="e">
        <f t="shared" si="7797"/>
        <v>#VALUE!</v>
      </c>
      <c r="AF3522" s="10">
        <f ca="1">IFERROR(AVERAGE(INDIRECT("AE"&amp;AC3522-Template!$F$10+1):INDIRECT("AE"&amp;AC3522)),0)</f>
        <v>0</v>
      </c>
      <c r="AG3522" s="35"/>
      <c r="AH3522" s="86"/>
      <c r="AI3522" s="35"/>
      <c r="AJ3522" s="35"/>
      <c r="AK3522" s="35"/>
      <c r="AL3522" s="35"/>
      <c r="AM3522" s="35"/>
      <c r="AN3522" s="35"/>
      <c r="AO3522" s="35"/>
      <c r="AP3522" s="35"/>
      <c r="AQ3522" s="35"/>
      <c r="AR3522" s="35"/>
      <c r="AS3522" s="35"/>
      <c r="AT3522" s="35"/>
      <c r="AU3522" s="35"/>
      <c r="AV3522" s="35"/>
      <c r="AW3522" s="35"/>
      <c r="AX3522" s="35"/>
      <c r="AY3522" s="35"/>
      <c r="AZ3522" s="17">
        <f t="shared" ref="AZ3522" si="7930">AZ3521+1</f>
        <v>49538</v>
      </c>
      <c r="BA3522" s="216">
        <f t="shared" si="7820"/>
        <v>5</v>
      </c>
      <c r="BB3522" s="216">
        <f t="shared" ref="BB3522" si="7931">BB3521+1</f>
        <v>3517</v>
      </c>
      <c r="BC3522" s="16">
        <f t="shared" si="7822"/>
        <v>9.6356164383561644</v>
      </c>
      <c r="BD3522" s="16">
        <f>IF(Template!$F$7="Linear interpolation",LinInterp($AO$5:$AO$18,$AM$5:$AM$18,BC3522),CubicSpline($AO$5:$AO$18,$AM$5:$AM$18,BC3522))</f>
        <v>14.149931228375376</v>
      </c>
      <c r="BE3522" s="221">
        <f t="shared" si="7901"/>
        <v>3.5794257513629129</v>
      </c>
      <c r="BF3522" s="221">
        <f>BE3522/PRODUCT($BG$6:BG3521)</f>
        <v>1.0003626782979915</v>
      </c>
      <c r="BG3522" s="16">
        <f t="shared" si="7823"/>
        <v>1.0003626782979915</v>
      </c>
      <c r="BH3522" s="10">
        <f t="shared" si="7824"/>
        <v>13.237757876690681</v>
      </c>
      <c r="BI3522" s="90"/>
      <c r="BJ3522" s="17">
        <f t="shared" si="7807"/>
        <v>49515</v>
      </c>
      <c r="BK3522" s="16">
        <f t="shared" si="7800"/>
        <v>13.237470189268796</v>
      </c>
      <c r="BL3522" s="10">
        <f ca="1">IFERROR(AVERAGE(INDIRECT("BK"&amp;AC3522-Template!$F$10+1):INDIRECT("BK"&amp;AC3522)),0)</f>
        <v>13.237266786667929</v>
      </c>
      <c r="BM3522" s="35"/>
      <c r="BN3522" s="86"/>
      <c r="BO3522" s="35"/>
      <c r="BP3522" s="35"/>
      <c r="BQ3522" s="35"/>
      <c r="BR3522" s="35"/>
      <c r="BS3522" s="35"/>
      <c r="BT3522" s="35"/>
      <c r="BU3522" s="35"/>
      <c r="BV3522" s="35"/>
      <c r="BW3522" s="35"/>
      <c r="BX3522" s="35"/>
      <c r="BY3522" s="35"/>
      <c r="BZ3522" s="35"/>
      <c r="CA3522" s="35"/>
      <c r="CB3522" s="35"/>
      <c r="CC3522" s="35"/>
      <c r="CD3522" s="35"/>
      <c r="CE3522" s="35"/>
      <c r="CF3522" s="35"/>
      <c r="CG3522" s="35"/>
      <c r="CH3522" s="35"/>
    </row>
    <row r="3523" spans="1:86" ht="15.6" x14ac:dyDescent="0.3">
      <c r="A3523" s="35"/>
      <c r="B3523" s="86"/>
      <c r="C3523" s="35"/>
      <c r="D3523" s="35"/>
      <c r="E3523" s="35"/>
      <c r="F3523" s="35"/>
      <c r="G3523" s="35"/>
      <c r="H3523" s="35"/>
      <c r="I3523" s="35"/>
      <c r="J3523" s="35"/>
      <c r="K3523" s="35"/>
      <c r="L3523" s="35"/>
      <c r="M3523" s="35"/>
      <c r="N3523" s="35"/>
      <c r="O3523" s="35"/>
      <c r="P3523" s="35"/>
      <c r="Q3523" s="35"/>
      <c r="R3523" s="35"/>
      <c r="S3523" s="35"/>
      <c r="T3523" s="17">
        <f t="shared" si="7801"/>
        <v>49539</v>
      </c>
      <c r="U3523" s="216">
        <f t="shared" si="7794"/>
        <v>6</v>
      </c>
      <c r="V3523" s="216">
        <f t="shared" si="7801"/>
        <v>3518</v>
      </c>
      <c r="W3523" s="16">
        <f t="shared" si="7808"/>
        <v>9.6383561643835609</v>
      </c>
      <c r="X3523" s="16" t="e">
        <f>IF(Template!$F$7="Linear interpolation",LinInterp($I$5:$I$22,$G$5:$G$22,W3523),CubicSpline($I$5:$I$22,$G$5:$G$22,W3523))</f>
        <v>#VALUE!</v>
      </c>
      <c r="Y3523" s="221" t="e">
        <f t="shared" si="7795"/>
        <v>#VALUE!</v>
      </c>
      <c r="Z3523" s="221" t="e">
        <f>Y3523/PRODUCT($AA$6:AA3522)</f>
        <v>#VALUE!</v>
      </c>
      <c r="AA3523" s="16" t="e">
        <f t="shared" si="7802"/>
        <v>#VALUE!</v>
      </c>
      <c r="AB3523" s="10" t="e">
        <f t="shared" si="7803"/>
        <v>#VALUE!</v>
      </c>
      <c r="AC3523" s="90">
        <f t="shared" si="7796"/>
        <v>3523</v>
      </c>
      <c r="AD3523" s="17">
        <f t="shared" si="7804"/>
        <v>49516</v>
      </c>
      <c r="AE3523" s="16" t="e">
        <f t="shared" si="7797"/>
        <v>#VALUE!</v>
      </c>
      <c r="AF3523" s="10">
        <f ca="1">IFERROR(AVERAGE(INDIRECT("AE"&amp;AC3523-Template!$F$10+1):INDIRECT("AE"&amp;AC3523)),0)</f>
        <v>0</v>
      </c>
      <c r="AG3523" s="35"/>
      <c r="AH3523" s="86"/>
      <c r="AI3523" s="35"/>
      <c r="AJ3523" s="35"/>
      <c r="AK3523" s="35"/>
      <c r="AL3523" s="35"/>
      <c r="AM3523" s="35"/>
      <c r="AN3523" s="35"/>
      <c r="AO3523" s="35"/>
      <c r="AP3523" s="35"/>
      <c r="AQ3523" s="35"/>
      <c r="AR3523" s="35"/>
      <c r="AS3523" s="35"/>
      <c r="AT3523" s="35"/>
      <c r="AU3523" s="35"/>
      <c r="AV3523" s="35"/>
      <c r="AW3523" s="35"/>
      <c r="AX3523" s="35"/>
      <c r="AY3523" s="35"/>
      <c r="AZ3523" s="17">
        <f t="shared" ref="AZ3523" si="7932">AZ3522+1</f>
        <v>49539</v>
      </c>
      <c r="BA3523" s="216">
        <f t="shared" si="7820"/>
        <v>6</v>
      </c>
      <c r="BB3523" s="216">
        <f t="shared" ref="BB3523" si="7933">BB3522+1</f>
        <v>3518</v>
      </c>
      <c r="BC3523" s="16">
        <f t="shared" si="7822"/>
        <v>9.6383561643835609</v>
      </c>
      <c r="BD3523" s="16">
        <f>IF(Template!$F$7="Linear interpolation",LinInterp($AO$5:$AO$18,$AM$5:$AM$18,BC3523),CubicSpline($AO$5:$AO$18,$AM$5:$AM$18,BC3523))</f>
        <v>14.149931588902719</v>
      </c>
      <c r="BE3523" s="221">
        <f t="shared" si="7901"/>
        <v>3.5807239325433495</v>
      </c>
      <c r="BF3523" s="221">
        <f>BE3523/PRODUCT($BG$6:BG3522)</f>
        <v>1.0003626786167983</v>
      </c>
      <c r="BG3523" s="16">
        <f t="shared" si="7823"/>
        <v>1.0003626782979915</v>
      </c>
      <c r="BH3523" s="10">
        <f t="shared" si="7824"/>
        <v>13.237757876690681</v>
      </c>
      <c r="BI3523" s="90"/>
      <c r="BJ3523" s="17">
        <f t="shared" si="7807"/>
        <v>49516</v>
      </c>
      <c r="BK3523" s="16">
        <f t="shared" si="7800"/>
        <v>13.237483488614977</v>
      </c>
      <c r="BL3523" s="10">
        <f ca="1">IFERROR(AVERAGE(INDIRECT("BK"&amp;AC3523-Template!$F$10+1):INDIRECT("BK"&amp;AC3523)),0)</f>
        <v>13.237281105020884</v>
      </c>
      <c r="BM3523" s="35"/>
      <c r="BN3523" s="86"/>
      <c r="BO3523" s="35"/>
      <c r="BP3523" s="35"/>
      <c r="BQ3523" s="35"/>
      <c r="BR3523" s="35"/>
      <c r="BS3523" s="35"/>
      <c r="BT3523" s="35"/>
      <c r="BU3523" s="35"/>
      <c r="BV3523" s="35"/>
      <c r="BW3523" s="35"/>
      <c r="BX3523" s="35"/>
      <c r="BY3523" s="35"/>
      <c r="BZ3523" s="35"/>
      <c r="CA3523" s="35"/>
      <c r="CB3523" s="35"/>
      <c r="CC3523" s="35"/>
      <c r="CD3523" s="35"/>
      <c r="CE3523" s="35"/>
      <c r="CF3523" s="35"/>
      <c r="CG3523" s="35"/>
      <c r="CH3523" s="35"/>
    </row>
    <row r="3524" spans="1:86" ht="15.6" x14ac:dyDescent="0.3">
      <c r="A3524" s="35"/>
      <c r="B3524" s="86"/>
      <c r="C3524" s="35"/>
      <c r="D3524" s="35"/>
      <c r="E3524" s="35"/>
      <c r="F3524" s="35"/>
      <c r="G3524" s="35"/>
      <c r="H3524" s="35"/>
      <c r="I3524" s="35"/>
      <c r="J3524" s="35"/>
      <c r="K3524" s="35"/>
      <c r="L3524" s="35"/>
      <c r="M3524" s="35"/>
      <c r="N3524" s="35"/>
      <c r="O3524" s="35"/>
      <c r="P3524" s="35"/>
      <c r="Q3524" s="35"/>
      <c r="R3524" s="35"/>
      <c r="S3524" s="35"/>
      <c r="T3524" s="17">
        <f t="shared" si="7801"/>
        <v>49540</v>
      </c>
      <c r="U3524" s="216">
        <f t="shared" si="7794"/>
        <v>7</v>
      </c>
      <c r="V3524" s="216">
        <f t="shared" si="7801"/>
        <v>3519</v>
      </c>
      <c r="W3524" s="16">
        <f t="shared" si="7808"/>
        <v>9.6410958904109592</v>
      </c>
      <c r="X3524" s="16" t="e">
        <f>IF(Template!$F$7="Linear interpolation",LinInterp($I$5:$I$22,$G$5:$G$22,W3524),CubicSpline($I$5:$I$22,$G$5:$G$22,W3524))</f>
        <v>#VALUE!</v>
      </c>
      <c r="Y3524" s="221" t="e">
        <f t="shared" si="7795"/>
        <v>#VALUE!</v>
      </c>
      <c r="Z3524" s="221" t="e">
        <f>Y3524/PRODUCT($AA$6:AA3523)</f>
        <v>#VALUE!</v>
      </c>
      <c r="AA3524" s="16" t="e">
        <f t="shared" si="7802"/>
        <v>#VALUE!</v>
      </c>
      <c r="AB3524" s="10" t="e">
        <f t="shared" si="7803"/>
        <v>#VALUE!</v>
      </c>
      <c r="AC3524" s="90">
        <f t="shared" si="7796"/>
        <v>3524</v>
      </c>
      <c r="AD3524" s="17">
        <f t="shared" si="7804"/>
        <v>49517</v>
      </c>
      <c r="AE3524" s="16" t="e">
        <f t="shared" si="7797"/>
        <v>#VALUE!</v>
      </c>
      <c r="AF3524" s="10">
        <f ca="1">IFERROR(AVERAGE(INDIRECT("AE"&amp;AC3524-Template!$F$10+1):INDIRECT("AE"&amp;AC3524)),0)</f>
        <v>0</v>
      </c>
      <c r="AG3524" s="35"/>
      <c r="AH3524" s="86"/>
      <c r="AI3524" s="35"/>
      <c r="AJ3524" s="35"/>
      <c r="AK3524" s="35"/>
      <c r="AL3524" s="35"/>
      <c r="AM3524" s="35"/>
      <c r="AN3524" s="35"/>
      <c r="AO3524" s="35"/>
      <c r="AP3524" s="35"/>
      <c r="AQ3524" s="35"/>
      <c r="AR3524" s="35"/>
      <c r="AS3524" s="35"/>
      <c r="AT3524" s="35"/>
      <c r="AU3524" s="35"/>
      <c r="AV3524" s="35"/>
      <c r="AW3524" s="35"/>
      <c r="AX3524" s="35"/>
      <c r="AY3524" s="35"/>
      <c r="AZ3524" s="17">
        <f t="shared" ref="AZ3524" si="7934">AZ3523+1</f>
        <v>49540</v>
      </c>
      <c r="BA3524" s="216">
        <f t="shared" si="7820"/>
        <v>7</v>
      </c>
      <c r="BB3524" s="216">
        <f t="shared" ref="BB3524" si="7935">BB3523+1</f>
        <v>3519</v>
      </c>
      <c r="BC3524" s="16">
        <f t="shared" si="7822"/>
        <v>9.6410958904109592</v>
      </c>
      <c r="BD3524" s="16">
        <f>IF(Template!$F$7="Linear interpolation",LinInterp($AO$5:$AO$18,$AM$5:$AM$18,BC3524),CubicSpline($AO$5:$AO$18,$AM$5:$AM$18,BC3524))</f>
        <v>14.149931952974649</v>
      </c>
      <c r="BE3524" s="221">
        <f t="shared" si="7901"/>
        <v>3.5820225856807038</v>
      </c>
      <c r="BF3524" s="221">
        <f>BE3524/PRODUCT($BG$6:BG3523)</f>
        <v>1.0003626792524023</v>
      </c>
      <c r="BG3524" s="16">
        <f t="shared" si="7823"/>
        <v>1.0003626782979915</v>
      </c>
      <c r="BH3524" s="10">
        <f t="shared" si="7824"/>
        <v>13.237757876690681</v>
      </c>
      <c r="BI3524" s="90"/>
      <c r="BJ3524" s="17">
        <f t="shared" si="7807"/>
        <v>49517</v>
      </c>
      <c r="BK3524" s="16">
        <f t="shared" si="7800"/>
        <v>13.237496716518859</v>
      </c>
      <c r="BL3524" s="10">
        <f ca="1">IFERROR(AVERAGE(INDIRECT("BK"&amp;AC3524-Template!$F$10+1):INDIRECT("BK"&amp;AC3524)),0)</f>
        <v>13.237295353482772</v>
      </c>
      <c r="BM3524" s="35"/>
      <c r="BN3524" s="86"/>
      <c r="BO3524" s="35"/>
      <c r="BP3524" s="35"/>
      <c r="BQ3524" s="35"/>
      <c r="BR3524" s="35"/>
      <c r="BS3524" s="35"/>
      <c r="BT3524" s="35"/>
      <c r="BU3524" s="35"/>
      <c r="BV3524" s="35"/>
      <c r="BW3524" s="35"/>
      <c r="BX3524" s="35"/>
      <c r="BY3524" s="35"/>
      <c r="BZ3524" s="35"/>
      <c r="CA3524" s="35"/>
      <c r="CB3524" s="35"/>
      <c r="CC3524" s="35"/>
      <c r="CD3524" s="35"/>
      <c r="CE3524" s="35"/>
      <c r="CF3524" s="35"/>
      <c r="CG3524" s="35"/>
      <c r="CH3524" s="35"/>
    </row>
    <row r="3525" spans="1:86" ht="15.6" x14ac:dyDescent="0.3">
      <c r="A3525" s="35"/>
      <c r="B3525" s="86"/>
      <c r="C3525" s="35"/>
      <c r="D3525" s="35"/>
      <c r="E3525" s="35"/>
      <c r="F3525" s="35"/>
      <c r="G3525" s="35"/>
      <c r="H3525" s="35"/>
      <c r="I3525" s="35"/>
      <c r="J3525" s="35"/>
      <c r="K3525" s="35"/>
      <c r="L3525" s="35"/>
      <c r="M3525" s="35"/>
      <c r="N3525" s="35"/>
      <c r="O3525" s="35"/>
      <c r="P3525" s="35"/>
      <c r="Q3525" s="35"/>
      <c r="R3525" s="35"/>
      <c r="S3525" s="35"/>
      <c r="T3525" s="17">
        <f t="shared" si="7801"/>
        <v>49541</v>
      </c>
      <c r="U3525" s="216">
        <f t="shared" si="7794"/>
        <v>1</v>
      </c>
      <c r="V3525" s="216">
        <f t="shared" si="7801"/>
        <v>3520</v>
      </c>
      <c r="W3525" s="16">
        <f t="shared" si="7808"/>
        <v>9.6438356164383556</v>
      </c>
      <c r="X3525" s="16" t="e">
        <f>IF(Template!$F$7="Linear interpolation",LinInterp($I$5:$I$22,$G$5:$G$22,W3525),CubicSpline($I$5:$I$22,$G$5:$G$22,W3525))</f>
        <v>#VALUE!</v>
      </c>
      <c r="Y3525" s="221" t="e">
        <f t="shared" si="7795"/>
        <v>#VALUE!</v>
      </c>
      <c r="Z3525" s="221" t="e">
        <f>Y3525/PRODUCT($AA$6:AA3524)</f>
        <v>#VALUE!</v>
      </c>
      <c r="AA3525" s="16" t="e">
        <f t="shared" si="7802"/>
        <v>#VALUE!</v>
      </c>
      <c r="AB3525" s="10" t="e">
        <f t="shared" si="7803"/>
        <v>#VALUE!</v>
      </c>
      <c r="AC3525" s="90">
        <f t="shared" si="7796"/>
        <v>3525</v>
      </c>
      <c r="AD3525" s="17">
        <f t="shared" si="7804"/>
        <v>49518</v>
      </c>
      <c r="AE3525" s="16" t="e">
        <f t="shared" si="7797"/>
        <v>#VALUE!</v>
      </c>
      <c r="AF3525" s="10">
        <f ca="1">IFERROR(AVERAGE(INDIRECT("AE"&amp;AC3525-Template!$F$10+1):INDIRECT("AE"&amp;AC3525)),0)</f>
        <v>0</v>
      </c>
      <c r="AG3525" s="35"/>
      <c r="AH3525" s="86"/>
      <c r="AI3525" s="35"/>
      <c r="AJ3525" s="35"/>
      <c r="AK3525" s="35"/>
      <c r="AL3525" s="35"/>
      <c r="AM3525" s="35"/>
      <c r="AN3525" s="35"/>
      <c r="AO3525" s="35"/>
      <c r="AP3525" s="35"/>
      <c r="AQ3525" s="35"/>
      <c r="AR3525" s="35"/>
      <c r="AS3525" s="35"/>
      <c r="AT3525" s="35"/>
      <c r="AU3525" s="35"/>
      <c r="AV3525" s="35"/>
      <c r="AW3525" s="35"/>
      <c r="AX3525" s="35"/>
      <c r="AY3525" s="35"/>
      <c r="AZ3525" s="17">
        <f t="shared" ref="AZ3525" si="7936">AZ3524+1</f>
        <v>49541</v>
      </c>
      <c r="BA3525" s="216">
        <f t="shared" si="7820"/>
        <v>1</v>
      </c>
      <c r="BB3525" s="216">
        <f t="shared" ref="BB3525" si="7937">BB3524+1</f>
        <v>3520</v>
      </c>
      <c r="BC3525" s="16">
        <f t="shared" si="7822"/>
        <v>9.6438356164383556</v>
      </c>
      <c r="BD3525" s="16">
        <f>IF(Template!$F$7="Linear interpolation",LinInterp($AO$5:$AO$18,$AM$5:$AM$18,BC3525),CubicSpline($AO$5:$AO$18,$AM$5:$AM$18,BC3525))</f>
        <v>14.149932320564311</v>
      </c>
      <c r="BE3525" s="221">
        <f t="shared" si="7901"/>
        <v>3.5833217109397508</v>
      </c>
      <c r="BF3525" s="221">
        <f>BE3525/PRODUCT($BG$6:BG3524)</f>
        <v>1.0003626802027885</v>
      </c>
      <c r="BG3525" s="16">
        <f t="shared" si="7823"/>
        <v>1.0003626802027885</v>
      </c>
      <c r="BH3525" s="10">
        <f t="shared" si="7824"/>
        <v>13.237827401780699</v>
      </c>
      <c r="BI3525" s="90"/>
      <c r="BJ3525" s="17">
        <f t="shared" si="7807"/>
        <v>49518</v>
      </c>
      <c r="BK3525" s="16">
        <f t="shared" si="7800"/>
        <v>13.237496716518859</v>
      </c>
      <c r="BL3525" s="10">
        <f ca="1">IFERROR(AVERAGE(INDIRECT("BK"&amp;AC3525-Template!$F$10+1):INDIRECT("BK"&amp;AC3525)),0)</f>
        <v>13.237309093402208</v>
      </c>
      <c r="BM3525" s="35"/>
      <c r="BN3525" s="86"/>
      <c r="BO3525" s="35"/>
      <c r="BP3525" s="35"/>
      <c r="BQ3525" s="35"/>
      <c r="BR3525" s="35"/>
      <c r="BS3525" s="35"/>
      <c r="BT3525" s="35"/>
      <c r="BU3525" s="35"/>
      <c r="BV3525" s="35"/>
      <c r="BW3525" s="35"/>
      <c r="BX3525" s="35"/>
      <c r="BY3525" s="35"/>
      <c r="BZ3525" s="35"/>
      <c r="CA3525" s="35"/>
      <c r="CB3525" s="35"/>
      <c r="CC3525" s="35"/>
      <c r="CD3525" s="35"/>
      <c r="CE3525" s="35"/>
      <c r="CF3525" s="35"/>
      <c r="CG3525" s="35"/>
      <c r="CH3525" s="35"/>
    </row>
    <row r="3526" spans="1:86" ht="15.6" x14ac:dyDescent="0.3">
      <c r="A3526" s="35"/>
      <c r="B3526" s="86"/>
      <c r="C3526" s="35"/>
      <c r="D3526" s="35"/>
      <c r="E3526" s="35"/>
      <c r="F3526" s="35"/>
      <c r="G3526" s="35"/>
      <c r="H3526" s="35"/>
      <c r="I3526" s="35"/>
      <c r="J3526" s="35"/>
      <c r="K3526" s="35"/>
      <c r="L3526" s="35"/>
      <c r="M3526" s="35"/>
      <c r="N3526" s="35"/>
      <c r="O3526" s="35"/>
      <c r="P3526" s="35"/>
      <c r="Q3526" s="35"/>
      <c r="R3526" s="35"/>
      <c r="S3526" s="35"/>
      <c r="T3526" s="17">
        <f t="shared" si="7801"/>
        <v>49542</v>
      </c>
      <c r="U3526" s="216">
        <f t="shared" ref="U3526:U3589" si="7938">WEEKDAY(T3526,2)</f>
        <v>2</v>
      </c>
      <c r="V3526" s="216">
        <f t="shared" si="7801"/>
        <v>3521</v>
      </c>
      <c r="W3526" s="16">
        <f t="shared" si="7808"/>
        <v>9.6465753424657539</v>
      </c>
      <c r="X3526" s="16" t="e">
        <f>IF(Template!$F$7="Linear interpolation",LinInterp($I$5:$I$22,$G$5:$G$22,W3526),CubicSpline($I$5:$I$22,$G$5:$G$22,W3526))</f>
        <v>#VALUE!</v>
      </c>
      <c r="Y3526" s="221" t="e">
        <f t="shared" ref="Y3526:Y3589" si="7939">(1+(X3526/100))^W3526</f>
        <v>#VALUE!</v>
      </c>
      <c r="Z3526" s="221" t="e">
        <f>Y3526/PRODUCT($AA$6:AA3525)</f>
        <v>#VALUE!</v>
      </c>
      <c r="AA3526" s="16" t="e">
        <f t="shared" si="7802"/>
        <v>#VALUE!</v>
      </c>
      <c r="AB3526" s="10" t="e">
        <f t="shared" si="7803"/>
        <v>#VALUE!</v>
      </c>
      <c r="AC3526" s="90">
        <f t="shared" ref="AC3526:AC3589" si="7940">ROW(AD3526)</f>
        <v>3526</v>
      </c>
      <c r="AD3526" s="17">
        <f t="shared" si="7804"/>
        <v>49519</v>
      </c>
      <c r="AE3526" s="16" t="e">
        <f t="shared" ref="AE3526:AE3589" si="7941">IF(R3526&lt;&gt;0,R3526,VLOOKUP(AD3526,$T:$AB,9,FALSE))</f>
        <v>#VALUE!</v>
      </c>
      <c r="AF3526" s="10">
        <f ca="1">IFERROR(AVERAGE(INDIRECT("AE"&amp;AC3526-Template!$F$10+1):INDIRECT("AE"&amp;AC3526)),0)</f>
        <v>0</v>
      </c>
      <c r="AG3526" s="35"/>
      <c r="AH3526" s="86"/>
      <c r="AI3526" s="35"/>
      <c r="AJ3526" s="35"/>
      <c r="AK3526" s="35"/>
      <c r="AL3526" s="35"/>
      <c r="AM3526" s="35"/>
      <c r="AN3526" s="35"/>
      <c r="AO3526" s="35"/>
      <c r="AP3526" s="35"/>
      <c r="AQ3526" s="35"/>
      <c r="AR3526" s="35"/>
      <c r="AS3526" s="35"/>
      <c r="AT3526" s="35"/>
      <c r="AU3526" s="35"/>
      <c r="AV3526" s="35"/>
      <c r="AW3526" s="35"/>
      <c r="AX3526" s="35"/>
      <c r="AY3526" s="35"/>
      <c r="AZ3526" s="17">
        <f t="shared" ref="AZ3526" si="7942">AZ3525+1</f>
        <v>49542</v>
      </c>
      <c r="BA3526" s="216">
        <f t="shared" si="7820"/>
        <v>2</v>
      </c>
      <c r="BB3526" s="216">
        <f t="shared" ref="BB3526" si="7943">BB3525+1</f>
        <v>3521</v>
      </c>
      <c r="BC3526" s="16">
        <f t="shared" si="7822"/>
        <v>9.6465753424657539</v>
      </c>
      <c r="BD3526" s="16">
        <f>IF(Template!$F$7="Linear interpolation",LinInterp($AO$5:$AO$18,$AM$5:$AM$18,BC3526),CubicSpline($AO$5:$AO$18,$AM$5:$AM$18,BC3526))</f>
        <v>14.149932691644853</v>
      </c>
      <c r="BE3526" s="221">
        <f t="shared" si="7901"/>
        <v>3.58462130848531</v>
      </c>
      <c r="BF3526" s="221">
        <f>BE3526/PRODUCT($BG$6:BG3525)</f>
        <v>1.0003626795611433</v>
      </c>
      <c r="BG3526" s="16">
        <f t="shared" si="7823"/>
        <v>1.0003626795611433</v>
      </c>
      <c r="BH3526" s="10">
        <f t="shared" si="7824"/>
        <v>13.237803981731577</v>
      </c>
      <c r="BI3526" s="90"/>
      <c r="BJ3526" s="17">
        <f t="shared" si="7807"/>
        <v>49519</v>
      </c>
      <c r="BK3526" s="16">
        <f t="shared" ref="BK3526:BK3589" si="7944">IF(AX3526&lt;&gt;0,AX3526,VLOOKUP(BJ3526,$AZ:$BH,9,FALSE))</f>
        <v>13.237496716518859</v>
      </c>
      <c r="BL3526" s="10">
        <f ca="1">IFERROR(AVERAGE(INDIRECT("BK"&amp;AC3526-Template!$F$10+1):INDIRECT("BK"&amp;AC3526)),0)</f>
        <v>13.237322327067941</v>
      </c>
      <c r="BM3526" s="35"/>
      <c r="BN3526" s="86"/>
      <c r="BO3526" s="35"/>
      <c r="BP3526" s="35"/>
      <c r="BQ3526" s="35"/>
      <c r="BR3526" s="35"/>
      <c r="BS3526" s="35"/>
      <c r="BT3526" s="35"/>
      <c r="BU3526" s="35"/>
      <c r="BV3526" s="35"/>
      <c r="BW3526" s="35"/>
      <c r="BX3526" s="35"/>
      <c r="BY3526" s="35"/>
      <c r="BZ3526" s="35"/>
      <c r="CA3526" s="35"/>
      <c r="CB3526" s="35"/>
      <c r="CC3526" s="35"/>
      <c r="CD3526" s="35"/>
      <c r="CE3526" s="35"/>
      <c r="CF3526" s="35"/>
      <c r="CG3526" s="35"/>
      <c r="CH3526" s="35"/>
    </row>
    <row r="3527" spans="1:86" ht="15.6" x14ac:dyDescent="0.3">
      <c r="A3527" s="35"/>
      <c r="B3527" s="86"/>
      <c r="C3527" s="35"/>
      <c r="D3527" s="35"/>
      <c r="E3527" s="35"/>
      <c r="F3527" s="35"/>
      <c r="G3527" s="35"/>
      <c r="H3527" s="35"/>
      <c r="I3527" s="35"/>
      <c r="J3527" s="35"/>
      <c r="K3527" s="35"/>
      <c r="L3527" s="35"/>
      <c r="M3527" s="35"/>
      <c r="N3527" s="35"/>
      <c r="O3527" s="35"/>
      <c r="P3527" s="35"/>
      <c r="Q3527" s="35"/>
      <c r="R3527" s="35"/>
      <c r="S3527" s="35"/>
      <c r="T3527" s="17">
        <f t="shared" ref="T3527:V3590" si="7945">T3526+1</f>
        <v>49543</v>
      </c>
      <c r="U3527" s="216">
        <f t="shared" si="7938"/>
        <v>3</v>
      </c>
      <c r="V3527" s="216">
        <f t="shared" si="7945"/>
        <v>3522</v>
      </c>
      <c r="W3527" s="16">
        <f t="shared" si="7808"/>
        <v>9.6493150684931503</v>
      </c>
      <c r="X3527" s="16" t="e">
        <f>IF(Template!$F$7="Linear interpolation",LinInterp($I$5:$I$22,$G$5:$G$22,W3527),CubicSpline($I$5:$I$22,$G$5:$G$22,W3527))</f>
        <v>#VALUE!</v>
      </c>
      <c r="Y3527" s="221" t="e">
        <f t="shared" si="7939"/>
        <v>#VALUE!</v>
      </c>
      <c r="Z3527" s="221" t="e">
        <f>Y3527/PRODUCT($AA$6:AA3526)</f>
        <v>#VALUE!</v>
      </c>
      <c r="AA3527" s="16" t="e">
        <f t="shared" ref="AA3527:AA3590" si="7946">1+AB3527/365/100</f>
        <v>#VALUE!</v>
      </c>
      <c r="AB3527" s="10" t="e">
        <f t="shared" ref="AB3527:AB3590" si="7947">IF(OR(U3527=6,U3527=7),AB3526,(Z3527-1)*365*100)</f>
        <v>#VALUE!</v>
      </c>
      <c r="AC3527" s="90">
        <f t="shared" si="7940"/>
        <v>3527</v>
      </c>
      <c r="AD3527" s="17">
        <f t="shared" ref="AD3527:AD3590" si="7948">AD3526+1</f>
        <v>49520</v>
      </c>
      <c r="AE3527" s="16" t="e">
        <f t="shared" si="7941"/>
        <v>#VALUE!</v>
      </c>
      <c r="AF3527" s="10">
        <f ca="1">IFERROR(AVERAGE(INDIRECT("AE"&amp;AC3527-Template!$F$10+1):INDIRECT("AE"&amp;AC3527)),0)</f>
        <v>0</v>
      </c>
      <c r="AG3527" s="35"/>
      <c r="AH3527" s="86"/>
      <c r="AI3527" s="35"/>
      <c r="AJ3527" s="35"/>
      <c r="AK3527" s="35"/>
      <c r="AL3527" s="35"/>
      <c r="AM3527" s="35"/>
      <c r="AN3527" s="35"/>
      <c r="AO3527" s="35"/>
      <c r="AP3527" s="35"/>
      <c r="AQ3527" s="35"/>
      <c r="AR3527" s="35"/>
      <c r="AS3527" s="35"/>
      <c r="AT3527" s="35"/>
      <c r="AU3527" s="35"/>
      <c r="AV3527" s="35"/>
      <c r="AW3527" s="35"/>
      <c r="AX3527" s="35"/>
      <c r="AY3527" s="35"/>
      <c r="AZ3527" s="17">
        <f t="shared" ref="AZ3527" si="7949">AZ3526+1</f>
        <v>49543</v>
      </c>
      <c r="BA3527" s="216">
        <f t="shared" si="7820"/>
        <v>3</v>
      </c>
      <c r="BB3527" s="216">
        <f t="shared" ref="BB3527" si="7950">BB3526+1</f>
        <v>3522</v>
      </c>
      <c r="BC3527" s="16">
        <f t="shared" si="7822"/>
        <v>9.6493150684931503</v>
      </c>
      <c r="BD3527" s="16">
        <f>IF(Template!$F$7="Linear interpolation",LinInterp($AO$5:$AO$18,$AM$5:$AM$18,BC3527),CubicSpline($AO$5:$AO$18,$AM$5:$AM$18,BC3527))</f>
        <v>14.149933066189423</v>
      </c>
      <c r="BE3527" s="221">
        <f t="shared" si="7901"/>
        <v>3.5859213784822441</v>
      </c>
      <c r="BF3527" s="221">
        <f>BE3527/PRODUCT($BG$6:BG3526)</f>
        <v>1.0003626798718896</v>
      </c>
      <c r="BG3527" s="16">
        <f t="shared" si="7823"/>
        <v>1.0003626798718896</v>
      </c>
      <c r="BH3527" s="10">
        <f t="shared" si="7824"/>
        <v>13.237815323972168</v>
      </c>
      <c r="BI3527" s="90"/>
      <c r="BJ3527" s="17">
        <f t="shared" ref="BJ3527:BJ3590" si="7951">BJ3526+1</f>
        <v>49520</v>
      </c>
      <c r="BK3527" s="16">
        <f t="shared" si="7944"/>
        <v>13.237575370313447</v>
      </c>
      <c r="BL3527" s="10">
        <f ca="1">IFERROR(AVERAGE(INDIRECT("BK"&amp;AC3527-Template!$F$10+1):INDIRECT("BK"&amp;AC3527)),0)</f>
        <v>13.237338182526829</v>
      </c>
      <c r="BM3527" s="35"/>
      <c r="BN3527" s="86"/>
      <c r="BO3527" s="35"/>
      <c r="BP3527" s="35"/>
      <c r="BQ3527" s="35"/>
      <c r="BR3527" s="35"/>
      <c r="BS3527" s="35"/>
      <c r="BT3527" s="35"/>
      <c r="BU3527" s="35"/>
      <c r="BV3527" s="35"/>
      <c r="BW3527" s="35"/>
      <c r="BX3527" s="35"/>
      <c r="BY3527" s="35"/>
      <c r="BZ3527" s="35"/>
      <c r="CA3527" s="35"/>
      <c r="CB3527" s="35"/>
      <c r="CC3527" s="35"/>
      <c r="CD3527" s="35"/>
      <c r="CE3527" s="35"/>
      <c r="CF3527" s="35"/>
      <c r="CG3527" s="35"/>
      <c r="CH3527" s="35"/>
    </row>
    <row r="3528" spans="1:86" ht="15.6" x14ac:dyDescent="0.3">
      <c r="A3528" s="35"/>
      <c r="B3528" s="86"/>
      <c r="C3528" s="35"/>
      <c r="D3528" s="35"/>
      <c r="E3528" s="35"/>
      <c r="F3528" s="35"/>
      <c r="G3528" s="35"/>
      <c r="H3528" s="35"/>
      <c r="I3528" s="35"/>
      <c r="J3528" s="35"/>
      <c r="K3528" s="35"/>
      <c r="L3528" s="35"/>
      <c r="M3528" s="35"/>
      <c r="N3528" s="35"/>
      <c r="O3528" s="35"/>
      <c r="P3528" s="35"/>
      <c r="Q3528" s="35"/>
      <c r="R3528" s="35"/>
      <c r="S3528" s="35"/>
      <c r="T3528" s="17">
        <f t="shared" si="7945"/>
        <v>49544</v>
      </c>
      <c r="U3528" s="216">
        <f t="shared" si="7938"/>
        <v>4</v>
      </c>
      <c r="V3528" s="216">
        <f t="shared" si="7945"/>
        <v>3523</v>
      </c>
      <c r="W3528" s="16">
        <f t="shared" ref="W3528:W3591" si="7952">YEARFRAC($T$5,T3528,3)</f>
        <v>9.6520547945205486</v>
      </c>
      <c r="X3528" s="16" t="e">
        <f>IF(Template!$F$7="Linear interpolation",LinInterp($I$5:$I$22,$G$5:$G$22,W3528),CubicSpline($I$5:$I$22,$G$5:$G$22,W3528))</f>
        <v>#VALUE!</v>
      </c>
      <c r="Y3528" s="221" t="e">
        <f t="shared" si="7939"/>
        <v>#VALUE!</v>
      </c>
      <c r="Z3528" s="221" t="e">
        <f>Y3528/PRODUCT($AA$6:AA3527)</f>
        <v>#VALUE!</v>
      </c>
      <c r="AA3528" s="16" t="e">
        <f t="shared" si="7946"/>
        <v>#VALUE!</v>
      </c>
      <c r="AB3528" s="10" t="e">
        <f t="shared" si="7947"/>
        <v>#VALUE!</v>
      </c>
      <c r="AC3528" s="90">
        <f t="shared" si="7940"/>
        <v>3528</v>
      </c>
      <c r="AD3528" s="17">
        <f t="shared" si="7948"/>
        <v>49521</v>
      </c>
      <c r="AE3528" s="16" t="e">
        <f t="shared" si="7941"/>
        <v>#VALUE!</v>
      </c>
      <c r="AF3528" s="10">
        <f ca="1">IFERROR(AVERAGE(INDIRECT("AE"&amp;AC3528-Template!$F$10+1):INDIRECT("AE"&amp;AC3528)),0)</f>
        <v>0</v>
      </c>
      <c r="AG3528" s="35"/>
      <c r="AH3528" s="86"/>
      <c r="AI3528" s="35"/>
      <c r="AJ3528" s="35"/>
      <c r="AK3528" s="35"/>
      <c r="AL3528" s="35"/>
      <c r="AM3528" s="35"/>
      <c r="AN3528" s="35"/>
      <c r="AO3528" s="35"/>
      <c r="AP3528" s="35"/>
      <c r="AQ3528" s="35"/>
      <c r="AR3528" s="35"/>
      <c r="AS3528" s="35"/>
      <c r="AT3528" s="35"/>
      <c r="AU3528" s="35"/>
      <c r="AV3528" s="35"/>
      <c r="AW3528" s="35"/>
      <c r="AX3528" s="35"/>
      <c r="AY3528" s="35"/>
      <c r="AZ3528" s="17">
        <f t="shared" ref="AZ3528" si="7953">AZ3527+1</f>
        <v>49544</v>
      </c>
      <c r="BA3528" s="216">
        <f t="shared" si="7820"/>
        <v>4</v>
      </c>
      <c r="BB3528" s="216">
        <f t="shared" ref="BB3528" si="7954">BB3527+1</f>
        <v>3523</v>
      </c>
      <c r="BC3528" s="16">
        <f t="shared" si="7822"/>
        <v>9.6520547945205486</v>
      </c>
      <c r="BD3528" s="16">
        <f>IF(Template!$F$7="Linear interpolation",LinInterp($AO$5:$AO$18,$AM$5:$AM$18,BC3528),CubicSpline($AO$5:$AO$18,$AM$5:$AM$18,BC3528))</f>
        <v>14.149933444171166</v>
      </c>
      <c r="BE3528" s="221">
        <f t="shared" si="7901"/>
        <v>3.5872219210954546</v>
      </c>
      <c r="BF3528" s="221">
        <f>BE3528/PRODUCT($BG$6:BG3527)</f>
        <v>1.0003626801806125</v>
      </c>
      <c r="BG3528" s="16">
        <f t="shared" si="7823"/>
        <v>1.0003626801806125</v>
      </c>
      <c r="BH3528" s="10">
        <f t="shared" si="7824"/>
        <v>13.237826592355283</v>
      </c>
      <c r="BI3528" s="90"/>
      <c r="BJ3528" s="17">
        <f t="shared" si="7951"/>
        <v>49521</v>
      </c>
      <c r="BK3528" s="16">
        <f t="shared" si="7944"/>
        <v>13.237548913889729</v>
      </c>
      <c r="BL3528" s="10">
        <f ca="1">IFERROR(AVERAGE(INDIRECT("BK"&amp;AC3528-Template!$F$10+1):INDIRECT("BK"&amp;AC3528)),0)</f>
        <v>13.237353156104923</v>
      </c>
      <c r="BM3528" s="35"/>
      <c r="BN3528" s="86"/>
      <c r="BO3528" s="35"/>
      <c r="BP3528" s="35"/>
      <c r="BQ3528" s="35"/>
      <c r="BR3528" s="35"/>
      <c r="BS3528" s="35"/>
      <c r="BT3528" s="35"/>
      <c r="BU3528" s="35"/>
      <c r="BV3528" s="35"/>
      <c r="BW3528" s="35"/>
      <c r="BX3528" s="35"/>
      <c r="BY3528" s="35"/>
      <c r="BZ3528" s="35"/>
      <c r="CA3528" s="35"/>
      <c r="CB3528" s="35"/>
      <c r="CC3528" s="35"/>
      <c r="CD3528" s="35"/>
      <c r="CE3528" s="35"/>
      <c r="CF3528" s="35"/>
      <c r="CG3528" s="35"/>
      <c r="CH3528" s="35"/>
    </row>
    <row r="3529" spans="1:86" ht="15.6" x14ac:dyDescent="0.3">
      <c r="A3529" s="35"/>
      <c r="B3529" s="86"/>
      <c r="C3529" s="35"/>
      <c r="D3529" s="35"/>
      <c r="E3529" s="35"/>
      <c r="F3529" s="35"/>
      <c r="G3529" s="35"/>
      <c r="H3529" s="35"/>
      <c r="I3529" s="35"/>
      <c r="J3529" s="35"/>
      <c r="K3529" s="35"/>
      <c r="L3529" s="35"/>
      <c r="M3529" s="35"/>
      <c r="N3529" s="35"/>
      <c r="O3529" s="35"/>
      <c r="P3529" s="35"/>
      <c r="Q3529" s="35"/>
      <c r="R3529" s="35"/>
      <c r="S3529" s="35"/>
      <c r="T3529" s="17">
        <f t="shared" si="7945"/>
        <v>49545</v>
      </c>
      <c r="U3529" s="216">
        <f t="shared" si="7938"/>
        <v>5</v>
      </c>
      <c r="V3529" s="216">
        <f t="shared" si="7945"/>
        <v>3524</v>
      </c>
      <c r="W3529" s="16">
        <f t="shared" si="7952"/>
        <v>9.6547945205479451</v>
      </c>
      <c r="X3529" s="16" t="e">
        <f>IF(Template!$F$7="Linear interpolation",LinInterp($I$5:$I$22,$G$5:$G$22,W3529),CubicSpline($I$5:$I$22,$G$5:$G$22,W3529))</f>
        <v>#VALUE!</v>
      </c>
      <c r="Y3529" s="221" t="e">
        <f t="shared" si="7939"/>
        <v>#VALUE!</v>
      </c>
      <c r="Z3529" s="221" t="e">
        <f>Y3529/PRODUCT($AA$6:AA3528)</f>
        <v>#VALUE!</v>
      </c>
      <c r="AA3529" s="16" t="e">
        <f t="shared" si="7946"/>
        <v>#VALUE!</v>
      </c>
      <c r="AB3529" s="10" t="e">
        <f t="shared" si="7947"/>
        <v>#VALUE!</v>
      </c>
      <c r="AC3529" s="90">
        <f t="shared" si="7940"/>
        <v>3529</v>
      </c>
      <c r="AD3529" s="17">
        <f t="shared" si="7948"/>
        <v>49522</v>
      </c>
      <c r="AE3529" s="16" t="e">
        <f t="shared" si="7941"/>
        <v>#VALUE!</v>
      </c>
      <c r="AF3529" s="10">
        <f ca="1">IFERROR(AVERAGE(INDIRECT("AE"&amp;AC3529-Template!$F$10+1):INDIRECT("AE"&amp;AC3529)),0)</f>
        <v>0</v>
      </c>
      <c r="AG3529" s="35"/>
      <c r="AH3529" s="86"/>
      <c r="AI3529" s="35"/>
      <c r="AJ3529" s="35"/>
      <c r="AK3529" s="35"/>
      <c r="AL3529" s="35"/>
      <c r="AM3529" s="35"/>
      <c r="AN3529" s="35"/>
      <c r="AO3529" s="35"/>
      <c r="AP3529" s="35"/>
      <c r="AQ3529" s="35"/>
      <c r="AR3529" s="35"/>
      <c r="AS3529" s="35"/>
      <c r="AT3529" s="35"/>
      <c r="AU3529" s="35"/>
      <c r="AV3529" s="35"/>
      <c r="AW3529" s="35"/>
      <c r="AX3529" s="35"/>
      <c r="AY3529" s="35"/>
      <c r="AZ3529" s="17">
        <f t="shared" ref="AZ3529" si="7955">AZ3528+1</f>
        <v>49545</v>
      </c>
      <c r="BA3529" s="216">
        <f t="shared" si="7820"/>
        <v>5</v>
      </c>
      <c r="BB3529" s="216">
        <f t="shared" ref="BB3529" si="7956">BB3528+1</f>
        <v>3524</v>
      </c>
      <c r="BC3529" s="16">
        <f t="shared" si="7822"/>
        <v>9.6547945205479451</v>
      </c>
      <c r="BD3529" s="16">
        <f>IF(Template!$F$7="Linear interpolation",LinInterp($AO$5:$AO$18,$AM$5:$AM$18,BC3529),CubicSpline($AO$5:$AO$18,$AM$5:$AM$18,BC3529))</f>
        <v>14.149933825563231</v>
      </c>
      <c r="BE3529" s="221">
        <f t="shared" si="7901"/>
        <v>3.5885229364899014</v>
      </c>
      <c r="BF3529" s="221">
        <f>BE3529/PRODUCT($BG$6:BG3528)</f>
        <v>1.000362680487314</v>
      </c>
      <c r="BG3529" s="16">
        <f t="shared" si="7823"/>
        <v>1.000362680487314</v>
      </c>
      <c r="BH3529" s="10">
        <f t="shared" si="7824"/>
        <v>13.23783778696197</v>
      </c>
      <c r="BI3529" s="90"/>
      <c r="BJ3529" s="17">
        <f t="shared" si="7951"/>
        <v>49522</v>
      </c>
      <c r="BK3529" s="16">
        <f t="shared" si="7944"/>
        <v>13.23756178423363</v>
      </c>
      <c r="BL3529" s="10">
        <f ca="1">IFERROR(AVERAGE(INDIRECT("BK"&amp;AC3529-Template!$F$10+1):INDIRECT("BK"&amp;AC3529)),0)</f>
        <v>13.237365544100264</v>
      </c>
      <c r="BM3529" s="35"/>
      <c r="BN3529" s="86"/>
      <c r="BO3529" s="35"/>
      <c r="BP3529" s="35"/>
      <c r="BQ3529" s="35"/>
      <c r="BR3529" s="35"/>
      <c r="BS3529" s="35"/>
      <c r="BT3529" s="35"/>
      <c r="BU3529" s="35"/>
      <c r="BV3529" s="35"/>
      <c r="BW3529" s="35"/>
      <c r="BX3529" s="35"/>
      <c r="BY3529" s="35"/>
      <c r="BZ3529" s="35"/>
      <c r="CA3529" s="35"/>
      <c r="CB3529" s="35"/>
      <c r="CC3529" s="35"/>
      <c r="CD3529" s="35"/>
      <c r="CE3529" s="35"/>
      <c r="CF3529" s="35"/>
      <c r="CG3529" s="35"/>
      <c r="CH3529" s="35"/>
    </row>
    <row r="3530" spans="1:86" ht="15.6" x14ac:dyDescent="0.3">
      <c r="A3530" s="35"/>
      <c r="B3530" s="86"/>
      <c r="C3530" s="35"/>
      <c r="D3530" s="35"/>
      <c r="E3530" s="35"/>
      <c r="F3530" s="35"/>
      <c r="G3530" s="35"/>
      <c r="H3530" s="35"/>
      <c r="I3530" s="35"/>
      <c r="J3530" s="35"/>
      <c r="K3530" s="35"/>
      <c r="L3530" s="35"/>
      <c r="M3530" s="35"/>
      <c r="N3530" s="35"/>
      <c r="O3530" s="35"/>
      <c r="P3530" s="35"/>
      <c r="Q3530" s="35"/>
      <c r="R3530" s="35"/>
      <c r="S3530" s="35"/>
      <c r="T3530" s="17">
        <f t="shared" si="7945"/>
        <v>49546</v>
      </c>
      <c r="U3530" s="216">
        <f t="shared" si="7938"/>
        <v>6</v>
      </c>
      <c r="V3530" s="216">
        <f t="shared" si="7945"/>
        <v>3525</v>
      </c>
      <c r="W3530" s="16">
        <f t="shared" si="7952"/>
        <v>9.6575342465753433</v>
      </c>
      <c r="X3530" s="16" t="e">
        <f>IF(Template!$F$7="Linear interpolation",LinInterp($I$5:$I$22,$G$5:$G$22,W3530),CubicSpline($I$5:$I$22,$G$5:$G$22,W3530))</f>
        <v>#VALUE!</v>
      </c>
      <c r="Y3530" s="221" t="e">
        <f t="shared" si="7939"/>
        <v>#VALUE!</v>
      </c>
      <c r="Z3530" s="221" t="e">
        <f>Y3530/PRODUCT($AA$6:AA3529)</f>
        <v>#VALUE!</v>
      </c>
      <c r="AA3530" s="16" t="e">
        <f t="shared" si="7946"/>
        <v>#VALUE!</v>
      </c>
      <c r="AB3530" s="10" t="e">
        <f t="shared" si="7947"/>
        <v>#VALUE!</v>
      </c>
      <c r="AC3530" s="90">
        <f t="shared" si="7940"/>
        <v>3530</v>
      </c>
      <c r="AD3530" s="17">
        <f t="shared" si="7948"/>
        <v>49523</v>
      </c>
      <c r="AE3530" s="16" t="e">
        <f t="shared" si="7941"/>
        <v>#VALUE!</v>
      </c>
      <c r="AF3530" s="10">
        <f ca="1">IFERROR(AVERAGE(INDIRECT("AE"&amp;AC3530-Template!$F$10+1):INDIRECT("AE"&amp;AC3530)),0)</f>
        <v>0</v>
      </c>
      <c r="AG3530" s="35"/>
      <c r="AH3530" s="86"/>
      <c r="AI3530" s="35"/>
      <c r="AJ3530" s="35"/>
      <c r="AK3530" s="35"/>
      <c r="AL3530" s="35"/>
      <c r="AM3530" s="35"/>
      <c r="AN3530" s="35"/>
      <c r="AO3530" s="35"/>
      <c r="AP3530" s="35"/>
      <c r="AQ3530" s="35"/>
      <c r="AR3530" s="35"/>
      <c r="AS3530" s="35"/>
      <c r="AT3530" s="35"/>
      <c r="AU3530" s="35"/>
      <c r="AV3530" s="35"/>
      <c r="AW3530" s="35"/>
      <c r="AX3530" s="35"/>
      <c r="AY3530" s="35"/>
      <c r="AZ3530" s="17">
        <f t="shared" ref="AZ3530" si="7957">AZ3529+1</f>
        <v>49546</v>
      </c>
      <c r="BA3530" s="216">
        <f t="shared" si="7820"/>
        <v>6</v>
      </c>
      <c r="BB3530" s="216">
        <f t="shared" ref="BB3530" si="7958">BB3529+1</f>
        <v>3525</v>
      </c>
      <c r="BC3530" s="16">
        <f t="shared" si="7822"/>
        <v>9.6575342465753433</v>
      </c>
      <c r="BD3530" s="16">
        <f>IF(Template!$F$7="Linear interpolation",LinInterp($AO$5:$AO$18,$AM$5:$AM$18,BC3530),CubicSpline($AO$5:$AO$18,$AM$5:$AM$18,BC3530))</f>
        <v>14.149934210338763</v>
      </c>
      <c r="BE3530" s="221">
        <f t="shared" si="7901"/>
        <v>3.5898244248305642</v>
      </c>
      <c r="BF3530" s="221">
        <f>BE3530/PRODUCT($BG$6:BG3529)</f>
        <v>1.0003626807919852</v>
      </c>
      <c r="BG3530" s="16">
        <f t="shared" si="7823"/>
        <v>1.000362680487314</v>
      </c>
      <c r="BH3530" s="10">
        <f t="shared" si="7824"/>
        <v>13.23783778696197</v>
      </c>
      <c r="BI3530" s="90"/>
      <c r="BJ3530" s="17">
        <f t="shared" si="7951"/>
        <v>49523</v>
      </c>
      <c r="BK3530" s="16">
        <f t="shared" si="7944"/>
        <v>13.237574582600331</v>
      </c>
      <c r="BL3530" s="10">
        <f ca="1">IFERROR(AVERAGE(INDIRECT("BK"&amp;AC3530-Template!$F$10+1):INDIRECT("BK"&amp;AC3530)),0)</f>
        <v>13.237379371227117</v>
      </c>
      <c r="BM3530" s="35"/>
      <c r="BN3530" s="86"/>
      <c r="BO3530" s="35"/>
      <c r="BP3530" s="35"/>
      <c r="BQ3530" s="35"/>
      <c r="BR3530" s="35"/>
      <c r="BS3530" s="35"/>
      <c r="BT3530" s="35"/>
      <c r="BU3530" s="35"/>
      <c r="BV3530" s="35"/>
      <c r="BW3530" s="35"/>
      <c r="BX3530" s="35"/>
      <c r="BY3530" s="35"/>
      <c r="BZ3530" s="35"/>
      <c r="CA3530" s="35"/>
      <c r="CB3530" s="35"/>
      <c r="CC3530" s="35"/>
      <c r="CD3530" s="35"/>
      <c r="CE3530" s="35"/>
      <c r="CF3530" s="35"/>
      <c r="CG3530" s="35"/>
      <c r="CH3530" s="35"/>
    </row>
    <row r="3531" spans="1:86" ht="15.6" x14ac:dyDescent="0.3">
      <c r="A3531" s="35"/>
      <c r="B3531" s="86"/>
      <c r="C3531" s="35"/>
      <c r="D3531" s="35"/>
      <c r="E3531" s="35"/>
      <c r="F3531" s="35"/>
      <c r="G3531" s="35"/>
      <c r="H3531" s="35"/>
      <c r="I3531" s="35"/>
      <c r="J3531" s="35"/>
      <c r="K3531" s="35"/>
      <c r="L3531" s="35"/>
      <c r="M3531" s="35"/>
      <c r="N3531" s="35"/>
      <c r="O3531" s="35"/>
      <c r="P3531" s="35"/>
      <c r="Q3531" s="35"/>
      <c r="R3531" s="35"/>
      <c r="S3531" s="35"/>
      <c r="T3531" s="17">
        <f t="shared" si="7945"/>
        <v>49547</v>
      </c>
      <c r="U3531" s="216">
        <f t="shared" si="7938"/>
        <v>7</v>
      </c>
      <c r="V3531" s="216">
        <f t="shared" si="7945"/>
        <v>3526</v>
      </c>
      <c r="W3531" s="16">
        <f t="shared" si="7952"/>
        <v>9.6602739726027398</v>
      </c>
      <c r="X3531" s="16" t="e">
        <f>IF(Template!$F$7="Linear interpolation",LinInterp($I$5:$I$22,$G$5:$G$22,W3531),CubicSpline($I$5:$I$22,$G$5:$G$22,W3531))</f>
        <v>#VALUE!</v>
      </c>
      <c r="Y3531" s="221" t="e">
        <f t="shared" si="7939"/>
        <v>#VALUE!</v>
      </c>
      <c r="Z3531" s="221" t="e">
        <f>Y3531/PRODUCT($AA$6:AA3530)</f>
        <v>#VALUE!</v>
      </c>
      <c r="AA3531" s="16" t="e">
        <f t="shared" si="7946"/>
        <v>#VALUE!</v>
      </c>
      <c r="AB3531" s="10" t="e">
        <f t="shared" si="7947"/>
        <v>#VALUE!</v>
      </c>
      <c r="AC3531" s="90">
        <f t="shared" si="7940"/>
        <v>3531</v>
      </c>
      <c r="AD3531" s="17">
        <f t="shared" si="7948"/>
        <v>49524</v>
      </c>
      <c r="AE3531" s="16" t="e">
        <f t="shared" si="7941"/>
        <v>#VALUE!</v>
      </c>
      <c r="AF3531" s="10">
        <f ca="1">IFERROR(AVERAGE(INDIRECT("AE"&amp;AC3531-Template!$F$10+1):INDIRECT("AE"&amp;AC3531)),0)</f>
        <v>0</v>
      </c>
      <c r="AG3531" s="35"/>
      <c r="AH3531" s="86"/>
      <c r="AI3531" s="35"/>
      <c r="AJ3531" s="35"/>
      <c r="AK3531" s="35"/>
      <c r="AL3531" s="35"/>
      <c r="AM3531" s="35"/>
      <c r="AN3531" s="35"/>
      <c r="AO3531" s="35"/>
      <c r="AP3531" s="35"/>
      <c r="AQ3531" s="35"/>
      <c r="AR3531" s="35"/>
      <c r="AS3531" s="35"/>
      <c r="AT3531" s="35"/>
      <c r="AU3531" s="35"/>
      <c r="AV3531" s="35"/>
      <c r="AW3531" s="35"/>
      <c r="AX3531" s="35"/>
      <c r="AY3531" s="35"/>
      <c r="AZ3531" s="17">
        <f t="shared" ref="AZ3531" si="7959">AZ3530+1</f>
        <v>49547</v>
      </c>
      <c r="BA3531" s="216">
        <f t="shared" si="7820"/>
        <v>7</v>
      </c>
      <c r="BB3531" s="216">
        <f t="shared" ref="BB3531" si="7960">BB3530+1</f>
        <v>3526</v>
      </c>
      <c r="BC3531" s="16">
        <f t="shared" si="7822"/>
        <v>9.6602739726027398</v>
      </c>
      <c r="BD3531" s="16">
        <f>IF(Template!$F$7="Linear interpolation",LinInterp($AO$5:$AO$18,$AM$5:$AM$18,BC3531),CubicSpline($AO$5:$AO$18,$AM$5:$AM$18,BC3531))</f>
        <v>14.149934598470912</v>
      </c>
      <c r="BE3531" s="221">
        <f t="shared" si="7901"/>
        <v>3.5911263862824883</v>
      </c>
      <c r="BF3531" s="221">
        <f>BE3531/PRODUCT($BG$6:BG3530)</f>
        <v>1.0003626813993003</v>
      </c>
      <c r="BG3531" s="16">
        <f t="shared" si="7823"/>
        <v>1.000362680487314</v>
      </c>
      <c r="BH3531" s="10">
        <f t="shared" si="7824"/>
        <v>13.23783778696197</v>
      </c>
      <c r="BI3531" s="90"/>
      <c r="BJ3531" s="17">
        <f t="shared" si="7951"/>
        <v>49524</v>
      </c>
      <c r="BK3531" s="16">
        <f t="shared" si="7944"/>
        <v>13.237587309249177</v>
      </c>
      <c r="BL3531" s="10">
        <f ca="1">IFERROR(AVERAGE(INDIRECT("BK"&amp;AC3531-Template!$F$10+1):INDIRECT("BK"&amp;AC3531)),0)</f>
        <v>13.237393127806699</v>
      </c>
      <c r="BM3531" s="35"/>
      <c r="BN3531" s="86"/>
      <c r="BO3531" s="35"/>
      <c r="BP3531" s="35"/>
      <c r="BQ3531" s="35"/>
      <c r="BR3531" s="35"/>
      <c r="BS3531" s="35"/>
      <c r="BT3531" s="35"/>
      <c r="BU3531" s="35"/>
      <c r="BV3531" s="35"/>
      <c r="BW3531" s="35"/>
      <c r="BX3531" s="35"/>
      <c r="BY3531" s="35"/>
      <c r="BZ3531" s="35"/>
      <c r="CA3531" s="35"/>
      <c r="CB3531" s="35"/>
      <c r="CC3531" s="35"/>
      <c r="CD3531" s="35"/>
      <c r="CE3531" s="35"/>
      <c r="CF3531" s="35"/>
      <c r="CG3531" s="35"/>
      <c r="CH3531" s="35"/>
    </row>
    <row r="3532" spans="1:86" ht="15.6" x14ac:dyDescent="0.3">
      <c r="A3532" s="35"/>
      <c r="B3532" s="86"/>
      <c r="C3532" s="35"/>
      <c r="D3532" s="35"/>
      <c r="E3532" s="35"/>
      <c r="F3532" s="35"/>
      <c r="G3532" s="35"/>
      <c r="H3532" s="35"/>
      <c r="I3532" s="35"/>
      <c r="J3532" s="35"/>
      <c r="K3532" s="35"/>
      <c r="L3532" s="35"/>
      <c r="M3532" s="35"/>
      <c r="N3532" s="35"/>
      <c r="O3532" s="35"/>
      <c r="P3532" s="35"/>
      <c r="Q3532" s="35"/>
      <c r="R3532" s="35"/>
      <c r="S3532" s="35"/>
      <c r="T3532" s="17">
        <f t="shared" si="7945"/>
        <v>49548</v>
      </c>
      <c r="U3532" s="216">
        <f t="shared" si="7938"/>
        <v>1</v>
      </c>
      <c r="V3532" s="216">
        <f t="shared" si="7945"/>
        <v>3527</v>
      </c>
      <c r="W3532" s="16">
        <f t="shared" si="7952"/>
        <v>9.6630136986301363</v>
      </c>
      <c r="X3532" s="16" t="e">
        <f>IF(Template!$F$7="Linear interpolation",LinInterp($I$5:$I$22,$G$5:$G$22,W3532),CubicSpline($I$5:$I$22,$G$5:$G$22,W3532))</f>
        <v>#VALUE!</v>
      </c>
      <c r="Y3532" s="221" t="e">
        <f t="shared" si="7939"/>
        <v>#VALUE!</v>
      </c>
      <c r="Z3532" s="221" t="e">
        <f>Y3532/PRODUCT($AA$6:AA3531)</f>
        <v>#VALUE!</v>
      </c>
      <c r="AA3532" s="16" t="e">
        <f t="shared" si="7946"/>
        <v>#VALUE!</v>
      </c>
      <c r="AB3532" s="10" t="e">
        <f t="shared" si="7947"/>
        <v>#VALUE!</v>
      </c>
      <c r="AC3532" s="90">
        <f t="shared" si="7940"/>
        <v>3532</v>
      </c>
      <c r="AD3532" s="17">
        <f t="shared" si="7948"/>
        <v>49525</v>
      </c>
      <c r="AE3532" s="16" t="e">
        <f t="shared" si="7941"/>
        <v>#VALUE!</v>
      </c>
      <c r="AF3532" s="10">
        <f ca="1">IFERROR(AVERAGE(INDIRECT("AE"&amp;AC3532-Template!$F$10+1):INDIRECT("AE"&amp;AC3532)),0)</f>
        <v>0</v>
      </c>
      <c r="AG3532" s="35"/>
      <c r="AH3532" s="86"/>
      <c r="AI3532" s="35"/>
      <c r="AJ3532" s="35"/>
      <c r="AK3532" s="35"/>
      <c r="AL3532" s="35"/>
      <c r="AM3532" s="35"/>
      <c r="AN3532" s="35"/>
      <c r="AO3532" s="35"/>
      <c r="AP3532" s="35"/>
      <c r="AQ3532" s="35"/>
      <c r="AR3532" s="35"/>
      <c r="AS3532" s="35"/>
      <c r="AT3532" s="35"/>
      <c r="AU3532" s="35"/>
      <c r="AV3532" s="35"/>
      <c r="AW3532" s="35"/>
      <c r="AX3532" s="35"/>
      <c r="AY3532" s="35"/>
      <c r="AZ3532" s="17">
        <f t="shared" ref="AZ3532" si="7961">AZ3531+1</f>
        <v>49548</v>
      </c>
      <c r="BA3532" s="216">
        <f t="shared" si="7820"/>
        <v>1</v>
      </c>
      <c r="BB3532" s="216">
        <f t="shared" ref="BB3532" si="7962">BB3531+1</f>
        <v>3527</v>
      </c>
      <c r="BC3532" s="16">
        <f t="shared" si="7822"/>
        <v>9.6630136986301363</v>
      </c>
      <c r="BD3532" s="16">
        <f>IF(Template!$F$7="Linear interpolation",LinInterp($AO$5:$AO$18,$AM$5:$AM$18,BC3532),CubicSpline($AO$5:$AO$18,$AM$5:$AM$18,BC3532))</f>
        <v>14.149934989932822</v>
      </c>
      <c r="BE3532" s="221">
        <f t="shared" si="7901"/>
        <v>3.5924288210107482</v>
      </c>
      <c r="BF3532" s="221">
        <f>BE3532/PRODUCT($BG$6:BG3531)</f>
        <v>1.0003626823072262</v>
      </c>
      <c r="BG3532" s="16">
        <f t="shared" si="7823"/>
        <v>1.0003626823072262</v>
      </c>
      <c r="BH3532" s="10">
        <f t="shared" si="7824"/>
        <v>13.237904213758034</v>
      </c>
      <c r="BI3532" s="90"/>
      <c r="BJ3532" s="17">
        <f t="shared" si="7951"/>
        <v>49525</v>
      </c>
      <c r="BK3532" s="16">
        <f t="shared" si="7944"/>
        <v>13.237587309249177</v>
      </c>
      <c r="BL3532" s="10">
        <f ca="1">IFERROR(AVERAGE(INDIRECT("BK"&amp;AC3532-Template!$F$10+1):INDIRECT("BK"&amp;AC3532)),0)</f>
        <v>13.237406391924491</v>
      </c>
      <c r="BM3532" s="35"/>
      <c r="BN3532" s="86"/>
      <c r="BO3532" s="35"/>
      <c r="BP3532" s="35"/>
      <c r="BQ3532" s="35"/>
      <c r="BR3532" s="35"/>
      <c r="BS3532" s="35"/>
      <c r="BT3532" s="35"/>
      <c r="BU3532" s="35"/>
      <c r="BV3532" s="35"/>
      <c r="BW3532" s="35"/>
      <c r="BX3532" s="35"/>
      <c r="BY3532" s="35"/>
      <c r="BZ3532" s="35"/>
      <c r="CA3532" s="35"/>
      <c r="CB3532" s="35"/>
      <c r="CC3532" s="35"/>
      <c r="CD3532" s="35"/>
      <c r="CE3532" s="35"/>
      <c r="CF3532" s="35"/>
      <c r="CG3532" s="35"/>
      <c r="CH3532" s="35"/>
    </row>
    <row r="3533" spans="1:86" ht="15.6" x14ac:dyDescent="0.3">
      <c r="A3533" s="35"/>
      <c r="B3533" s="86"/>
      <c r="C3533" s="35"/>
      <c r="D3533" s="35"/>
      <c r="E3533" s="35"/>
      <c r="F3533" s="35"/>
      <c r="G3533" s="35"/>
      <c r="H3533" s="35"/>
      <c r="I3533" s="35"/>
      <c r="J3533" s="35"/>
      <c r="K3533" s="35"/>
      <c r="L3533" s="35"/>
      <c r="M3533" s="35"/>
      <c r="N3533" s="35"/>
      <c r="O3533" s="35"/>
      <c r="P3533" s="35"/>
      <c r="Q3533" s="35"/>
      <c r="R3533" s="35"/>
      <c r="S3533" s="35"/>
      <c r="T3533" s="17">
        <f t="shared" si="7945"/>
        <v>49549</v>
      </c>
      <c r="U3533" s="216">
        <f t="shared" si="7938"/>
        <v>2</v>
      </c>
      <c r="V3533" s="216">
        <f t="shared" si="7945"/>
        <v>3528</v>
      </c>
      <c r="W3533" s="16">
        <f t="shared" si="7952"/>
        <v>9.6657534246575345</v>
      </c>
      <c r="X3533" s="16" t="e">
        <f>IF(Template!$F$7="Linear interpolation",LinInterp($I$5:$I$22,$G$5:$G$22,W3533),CubicSpline($I$5:$I$22,$G$5:$G$22,W3533))</f>
        <v>#VALUE!</v>
      </c>
      <c r="Y3533" s="221" t="e">
        <f t="shared" si="7939"/>
        <v>#VALUE!</v>
      </c>
      <c r="Z3533" s="221" t="e">
        <f>Y3533/PRODUCT($AA$6:AA3532)</f>
        <v>#VALUE!</v>
      </c>
      <c r="AA3533" s="16" t="e">
        <f t="shared" si="7946"/>
        <v>#VALUE!</v>
      </c>
      <c r="AB3533" s="10" t="e">
        <f t="shared" si="7947"/>
        <v>#VALUE!</v>
      </c>
      <c r="AC3533" s="90">
        <f t="shared" si="7940"/>
        <v>3533</v>
      </c>
      <c r="AD3533" s="17">
        <f t="shared" si="7948"/>
        <v>49526</v>
      </c>
      <c r="AE3533" s="16" t="e">
        <f t="shared" si="7941"/>
        <v>#VALUE!</v>
      </c>
      <c r="AF3533" s="10">
        <f ca="1">IFERROR(AVERAGE(INDIRECT("AE"&amp;AC3533-Template!$F$10+1):INDIRECT("AE"&amp;AC3533)),0)</f>
        <v>0</v>
      </c>
      <c r="AG3533" s="35"/>
      <c r="AH3533" s="86"/>
      <c r="AI3533" s="35"/>
      <c r="AJ3533" s="35"/>
      <c r="AK3533" s="35"/>
      <c r="AL3533" s="35"/>
      <c r="AM3533" s="35"/>
      <c r="AN3533" s="35"/>
      <c r="AO3533" s="35"/>
      <c r="AP3533" s="35"/>
      <c r="AQ3533" s="35"/>
      <c r="AR3533" s="35"/>
      <c r="AS3533" s="35"/>
      <c r="AT3533" s="35"/>
      <c r="AU3533" s="35"/>
      <c r="AV3533" s="35"/>
      <c r="AW3533" s="35"/>
      <c r="AX3533" s="35"/>
      <c r="AY3533" s="35"/>
      <c r="AZ3533" s="17">
        <f t="shared" ref="AZ3533" si="7963">AZ3532+1</f>
        <v>49549</v>
      </c>
      <c r="BA3533" s="216">
        <f t="shared" ref="BA3533:BA3596" si="7964">WEEKDAY(AZ3533,2)</f>
        <v>2</v>
      </c>
      <c r="BB3533" s="216">
        <f t="shared" ref="BB3533" si="7965">BB3532+1</f>
        <v>3528</v>
      </c>
      <c r="BC3533" s="16">
        <f t="shared" ref="BC3533:BC3596" si="7966">YEARFRAC($T$5,AZ3533,3)</f>
        <v>9.6657534246575345</v>
      </c>
      <c r="BD3533" s="16">
        <f>IF(Template!$F$7="Linear interpolation",LinInterp($AO$5:$AO$18,$AM$5:$AM$18,BC3533),CubicSpline($AO$5:$AO$18,$AM$5:$AM$18,BC3533))</f>
        <v>14.149935384697644</v>
      </c>
      <c r="BE3533" s="221">
        <f t="shared" si="7901"/>
        <v>3.5937317291804671</v>
      </c>
      <c r="BF3533" s="221">
        <f>BE3533/PRODUCT($BG$6:BG3532)</f>
        <v>1.0003626816938165</v>
      </c>
      <c r="BG3533" s="16">
        <f t="shared" ref="BG3533:BG3596" si="7967">1+BH3533/365/100</f>
        <v>1.0003626816938165</v>
      </c>
      <c r="BH3533" s="10">
        <f t="shared" ref="BH3533:BH3596" si="7968">IF(OR(BA3533=6,BA3533=7),BH3532,(BF3533-1)*365*100)</f>
        <v>13.237881824301523</v>
      </c>
      <c r="BI3533" s="90"/>
      <c r="BJ3533" s="17">
        <f t="shared" si="7951"/>
        <v>49526</v>
      </c>
      <c r="BK3533" s="16">
        <f t="shared" si="7944"/>
        <v>13.237587309249177</v>
      </c>
      <c r="BL3533" s="10">
        <f ca="1">IFERROR(AVERAGE(INDIRECT("BK"&amp;AC3533-Template!$F$10+1):INDIRECT("BK"&amp;AC3533)),0)</f>
        <v>13.237419165887077</v>
      </c>
      <c r="BM3533" s="35"/>
      <c r="BN3533" s="86"/>
      <c r="BO3533" s="35"/>
      <c r="BP3533" s="35"/>
      <c r="BQ3533" s="35"/>
      <c r="BR3533" s="35"/>
      <c r="BS3533" s="35"/>
      <c r="BT3533" s="35"/>
      <c r="BU3533" s="35"/>
      <c r="BV3533" s="35"/>
      <c r="BW3533" s="35"/>
      <c r="BX3533" s="35"/>
      <c r="BY3533" s="35"/>
      <c r="BZ3533" s="35"/>
      <c r="CA3533" s="35"/>
      <c r="CB3533" s="35"/>
      <c r="CC3533" s="35"/>
      <c r="CD3533" s="35"/>
      <c r="CE3533" s="35"/>
      <c r="CF3533" s="35"/>
      <c r="CG3533" s="35"/>
      <c r="CH3533" s="35"/>
    </row>
    <row r="3534" spans="1:86" ht="15.6" x14ac:dyDescent="0.3">
      <c r="A3534" s="35"/>
      <c r="B3534" s="86"/>
      <c r="C3534" s="35"/>
      <c r="D3534" s="35"/>
      <c r="E3534" s="35"/>
      <c r="F3534" s="35"/>
      <c r="G3534" s="35"/>
      <c r="H3534" s="35"/>
      <c r="I3534" s="35"/>
      <c r="J3534" s="35"/>
      <c r="K3534" s="35"/>
      <c r="L3534" s="35"/>
      <c r="M3534" s="35"/>
      <c r="N3534" s="35"/>
      <c r="O3534" s="35"/>
      <c r="P3534" s="35"/>
      <c r="Q3534" s="35"/>
      <c r="R3534" s="35"/>
      <c r="S3534" s="35"/>
      <c r="T3534" s="17">
        <f t="shared" si="7945"/>
        <v>49550</v>
      </c>
      <c r="U3534" s="216">
        <f t="shared" si="7938"/>
        <v>3</v>
      </c>
      <c r="V3534" s="216">
        <f t="shared" si="7945"/>
        <v>3529</v>
      </c>
      <c r="W3534" s="16">
        <f t="shared" si="7952"/>
        <v>9.668493150684931</v>
      </c>
      <c r="X3534" s="16" t="e">
        <f>IF(Template!$F$7="Linear interpolation",LinInterp($I$5:$I$22,$G$5:$G$22,W3534),CubicSpline($I$5:$I$22,$G$5:$G$22,W3534))</f>
        <v>#VALUE!</v>
      </c>
      <c r="Y3534" s="221" t="e">
        <f t="shared" si="7939"/>
        <v>#VALUE!</v>
      </c>
      <c r="Z3534" s="221" t="e">
        <f>Y3534/PRODUCT($AA$6:AA3533)</f>
        <v>#VALUE!</v>
      </c>
      <c r="AA3534" s="16" t="e">
        <f t="shared" si="7946"/>
        <v>#VALUE!</v>
      </c>
      <c r="AB3534" s="10" t="e">
        <f t="shared" si="7947"/>
        <v>#VALUE!</v>
      </c>
      <c r="AC3534" s="90">
        <f t="shared" si="7940"/>
        <v>3534</v>
      </c>
      <c r="AD3534" s="17">
        <f t="shared" si="7948"/>
        <v>49527</v>
      </c>
      <c r="AE3534" s="16" t="e">
        <f t="shared" si="7941"/>
        <v>#VALUE!</v>
      </c>
      <c r="AF3534" s="10">
        <f ca="1">IFERROR(AVERAGE(INDIRECT("AE"&amp;AC3534-Template!$F$10+1):INDIRECT("AE"&amp;AC3534)),0)</f>
        <v>0</v>
      </c>
      <c r="AG3534" s="35"/>
      <c r="AH3534" s="86"/>
      <c r="AI3534" s="35"/>
      <c r="AJ3534" s="35"/>
      <c r="AK3534" s="35"/>
      <c r="AL3534" s="35"/>
      <c r="AM3534" s="35"/>
      <c r="AN3534" s="35"/>
      <c r="AO3534" s="35"/>
      <c r="AP3534" s="35"/>
      <c r="AQ3534" s="35"/>
      <c r="AR3534" s="35"/>
      <c r="AS3534" s="35"/>
      <c r="AT3534" s="35"/>
      <c r="AU3534" s="35"/>
      <c r="AV3534" s="35"/>
      <c r="AW3534" s="35"/>
      <c r="AX3534" s="35"/>
      <c r="AY3534" s="35"/>
      <c r="AZ3534" s="17">
        <f t="shared" ref="AZ3534" si="7969">AZ3533+1</f>
        <v>49550</v>
      </c>
      <c r="BA3534" s="216">
        <f t="shared" si="7964"/>
        <v>3</v>
      </c>
      <c r="BB3534" s="216">
        <f t="shared" ref="BB3534" si="7970">BB3533+1</f>
        <v>3529</v>
      </c>
      <c r="BC3534" s="16">
        <f t="shared" si="7966"/>
        <v>9.668493150684931</v>
      </c>
      <c r="BD3534" s="16">
        <f>IF(Template!$F$7="Linear interpolation",LinInterp($AO$5:$AO$18,$AM$5:$AM$18,BC3534),CubicSpline($AO$5:$AO$18,$AM$5:$AM$18,BC3534))</f>
        <v>14.14993578273852</v>
      </c>
      <c r="BE3534" s="221">
        <f t="shared" si="7901"/>
        <v>3.5950351109568048</v>
      </c>
      <c r="BF3534" s="221">
        <f>BE3534/PRODUCT($BG$6:BG3533)</f>
        <v>1.0003626819903542</v>
      </c>
      <c r="BG3534" s="16">
        <f t="shared" si="7967"/>
        <v>1.0003626819903542</v>
      </c>
      <c r="BH3534" s="10">
        <f t="shared" si="7968"/>
        <v>13.237892647926962</v>
      </c>
      <c r="BI3534" s="90"/>
      <c r="BJ3534" s="17">
        <f t="shared" si="7951"/>
        <v>49527</v>
      </c>
      <c r="BK3534" s="16">
        <f t="shared" si="7944"/>
        <v>13.237662947587214</v>
      </c>
      <c r="BL3534" s="10">
        <f ca="1">IFERROR(AVERAGE(INDIRECT("BK"&amp;AC3534-Template!$F$10+1):INDIRECT("BK"&amp;AC3534)),0)</f>
        <v>13.237434461127595</v>
      </c>
      <c r="BM3534" s="35"/>
      <c r="BN3534" s="86"/>
      <c r="BO3534" s="35"/>
      <c r="BP3534" s="35"/>
      <c r="BQ3534" s="35"/>
      <c r="BR3534" s="35"/>
      <c r="BS3534" s="35"/>
      <c r="BT3534" s="35"/>
      <c r="BU3534" s="35"/>
      <c r="BV3534" s="35"/>
      <c r="BW3534" s="35"/>
      <c r="BX3534" s="35"/>
      <c r="BY3534" s="35"/>
      <c r="BZ3534" s="35"/>
      <c r="CA3534" s="35"/>
      <c r="CB3534" s="35"/>
      <c r="CC3534" s="35"/>
      <c r="CD3534" s="35"/>
      <c r="CE3534" s="35"/>
      <c r="CF3534" s="35"/>
      <c r="CG3534" s="35"/>
      <c r="CH3534" s="35"/>
    </row>
    <row r="3535" spans="1:86" ht="15.6" x14ac:dyDescent="0.3">
      <c r="A3535" s="35"/>
      <c r="B3535" s="86"/>
      <c r="C3535" s="35"/>
      <c r="D3535" s="35"/>
      <c r="E3535" s="35"/>
      <c r="F3535" s="35"/>
      <c r="G3535" s="35"/>
      <c r="H3535" s="35"/>
      <c r="I3535" s="35"/>
      <c r="J3535" s="35"/>
      <c r="K3535" s="35"/>
      <c r="L3535" s="35"/>
      <c r="M3535" s="35"/>
      <c r="N3535" s="35"/>
      <c r="O3535" s="35"/>
      <c r="P3535" s="35"/>
      <c r="Q3535" s="35"/>
      <c r="R3535" s="35"/>
      <c r="S3535" s="35"/>
      <c r="T3535" s="17">
        <f t="shared" si="7945"/>
        <v>49551</v>
      </c>
      <c r="U3535" s="216">
        <f t="shared" si="7938"/>
        <v>4</v>
      </c>
      <c r="V3535" s="216">
        <f t="shared" si="7945"/>
        <v>3530</v>
      </c>
      <c r="W3535" s="16">
        <f t="shared" si="7952"/>
        <v>9.6712328767123292</v>
      </c>
      <c r="X3535" s="16" t="e">
        <f>IF(Template!$F$7="Linear interpolation",LinInterp($I$5:$I$22,$G$5:$G$22,W3535),CubicSpline($I$5:$I$22,$G$5:$G$22,W3535))</f>
        <v>#VALUE!</v>
      </c>
      <c r="Y3535" s="221" t="e">
        <f t="shared" si="7939"/>
        <v>#VALUE!</v>
      </c>
      <c r="Z3535" s="221" t="e">
        <f>Y3535/PRODUCT($AA$6:AA3534)</f>
        <v>#VALUE!</v>
      </c>
      <c r="AA3535" s="16" t="e">
        <f t="shared" si="7946"/>
        <v>#VALUE!</v>
      </c>
      <c r="AB3535" s="10" t="e">
        <f t="shared" si="7947"/>
        <v>#VALUE!</v>
      </c>
      <c r="AC3535" s="90">
        <f t="shared" si="7940"/>
        <v>3535</v>
      </c>
      <c r="AD3535" s="17">
        <f t="shared" si="7948"/>
        <v>49528</v>
      </c>
      <c r="AE3535" s="16" t="e">
        <f t="shared" si="7941"/>
        <v>#VALUE!</v>
      </c>
      <c r="AF3535" s="10">
        <f ca="1">IFERROR(AVERAGE(INDIRECT("AE"&amp;AC3535-Template!$F$10+1):INDIRECT("AE"&amp;AC3535)),0)</f>
        <v>0</v>
      </c>
      <c r="AG3535" s="35"/>
      <c r="AH3535" s="86"/>
      <c r="AI3535" s="35"/>
      <c r="AJ3535" s="35"/>
      <c r="AK3535" s="35"/>
      <c r="AL3535" s="35"/>
      <c r="AM3535" s="35"/>
      <c r="AN3535" s="35"/>
      <c r="AO3535" s="35"/>
      <c r="AP3535" s="35"/>
      <c r="AQ3535" s="35"/>
      <c r="AR3535" s="35"/>
      <c r="AS3535" s="35"/>
      <c r="AT3535" s="35"/>
      <c r="AU3535" s="35"/>
      <c r="AV3535" s="35"/>
      <c r="AW3535" s="35"/>
      <c r="AX3535" s="35"/>
      <c r="AY3535" s="35"/>
      <c r="AZ3535" s="17">
        <f t="shared" ref="AZ3535" si="7971">AZ3534+1</f>
        <v>49551</v>
      </c>
      <c r="BA3535" s="216">
        <f t="shared" si="7964"/>
        <v>4</v>
      </c>
      <c r="BB3535" s="216">
        <f t="shared" ref="BB3535" si="7972">BB3534+1</f>
        <v>3530</v>
      </c>
      <c r="BC3535" s="16">
        <f t="shared" si="7966"/>
        <v>9.6712328767123292</v>
      </c>
      <c r="BD3535" s="16">
        <f>IF(Template!$F$7="Linear interpolation",LinInterp($AO$5:$AO$18,$AM$5:$AM$18,BC3535),CubicSpline($AO$5:$AO$18,$AM$5:$AM$18,BC3535))</f>
        <v>14.149936184028601</v>
      </c>
      <c r="BE3535" s="221">
        <f t="shared" si="7901"/>
        <v>3.5963389665049799</v>
      </c>
      <c r="BF3535" s="221">
        <f>BE3535/PRODUCT($BG$6:BG3534)</f>
        <v>1.0003626822848546</v>
      </c>
      <c r="BG3535" s="16">
        <f t="shared" si="7967"/>
        <v>1.0003626822848546</v>
      </c>
      <c r="BH3535" s="10">
        <f t="shared" si="7968"/>
        <v>13.23790339719244</v>
      </c>
      <c r="BI3535" s="90"/>
      <c r="BJ3535" s="17">
        <f t="shared" si="7951"/>
        <v>49528</v>
      </c>
      <c r="BK3535" s="16">
        <f t="shared" si="7944"/>
        <v>13.237637494281419</v>
      </c>
      <c r="BL3535" s="10">
        <f ca="1">IFERROR(AVERAGE(INDIRECT("BK"&amp;AC3535-Template!$F$10+1):INDIRECT("BK"&amp;AC3535)),0)</f>
        <v>13.237448907924584</v>
      </c>
      <c r="BM3535" s="35"/>
      <c r="BN3535" s="86"/>
      <c r="BO3535" s="35"/>
      <c r="BP3535" s="35"/>
      <c r="BQ3535" s="35"/>
      <c r="BR3535" s="35"/>
      <c r="BS3535" s="35"/>
      <c r="BT3535" s="35"/>
      <c r="BU3535" s="35"/>
      <c r="BV3535" s="35"/>
      <c r="BW3535" s="35"/>
      <c r="BX3535" s="35"/>
      <c r="BY3535" s="35"/>
      <c r="BZ3535" s="35"/>
      <c r="CA3535" s="35"/>
      <c r="CB3535" s="35"/>
      <c r="CC3535" s="35"/>
      <c r="CD3535" s="35"/>
      <c r="CE3535" s="35"/>
      <c r="CF3535" s="35"/>
      <c r="CG3535" s="35"/>
      <c r="CH3535" s="35"/>
    </row>
    <row r="3536" spans="1:86" ht="15.6" x14ac:dyDescent="0.3">
      <c r="A3536" s="35"/>
      <c r="B3536" s="86"/>
      <c r="C3536" s="35"/>
      <c r="D3536" s="35"/>
      <c r="E3536" s="35"/>
      <c r="F3536" s="35"/>
      <c r="G3536" s="35"/>
      <c r="H3536" s="35"/>
      <c r="I3536" s="35"/>
      <c r="J3536" s="35"/>
      <c r="K3536" s="35"/>
      <c r="L3536" s="35"/>
      <c r="M3536" s="35"/>
      <c r="N3536" s="35"/>
      <c r="O3536" s="35"/>
      <c r="P3536" s="35"/>
      <c r="Q3536" s="35"/>
      <c r="R3536" s="35"/>
      <c r="S3536" s="35"/>
      <c r="T3536" s="17">
        <f t="shared" si="7945"/>
        <v>49552</v>
      </c>
      <c r="U3536" s="216">
        <f t="shared" si="7938"/>
        <v>5</v>
      </c>
      <c r="V3536" s="216">
        <f t="shared" si="7945"/>
        <v>3531</v>
      </c>
      <c r="W3536" s="16">
        <f t="shared" si="7952"/>
        <v>9.6739726027397257</v>
      </c>
      <c r="X3536" s="16" t="e">
        <f>IF(Template!$F$7="Linear interpolation",LinInterp($I$5:$I$22,$G$5:$G$22,W3536),CubicSpline($I$5:$I$22,$G$5:$G$22,W3536))</f>
        <v>#VALUE!</v>
      </c>
      <c r="Y3536" s="221" t="e">
        <f t="shared" si="7939"/>
        <v>#VALUE!</v>
      </c>
      <c r="Z3536" s="221" t="e">
        <f>Y3536/PRODUCT($AA$6:AA3535)</f>
        <v>#VALUE!</v>
      </c>
      <c r="AA3536" s="16" t="e">
        <f t="shared" si="7946"/>
        <v>#VALUE!</v>
      </c>
      <c r="AB3536" s="10" t="e">
        <f t="shared" si="7947"/>
        <v>#VALUE!</v>
      </c>
      <c r="AC3536" s="90">
        <f t="shared" si="7940"/>
        <v>3536</v>
      </c>
      <c r="AD3536" s="17">
        <f t="shared" si="7948"/>
        <v>49529</v>
      </c>
      <c r="AE3536" s="16" t="e">
        <f t="shared" si="7941"/>
        <v>#VALUE!</v>
      </c>
      <c r="AF3536" s="10">
        <f ca="1">IFERROR(AVERAGE(INDIRECT("AE"&amp;AC3536-Template!$F$10+1):INDIRECT("AE"&amp;AC3536)),0)</f>
        <v>0</v>
      </c>
      <c r="AG3536" s="35"/>
      <c r="AH3536" s="86"/>
      <c r="AI3536" s="35"/>
      <c r="AJ3536" s="35"/>
      <c r="AK3536" s="35"/>
      <c r="AL3536" s="35"/>
      <c r="AM3536" s="35"/>
      <c r="AN3536" s="35"/>
      <c r="AO3536" s="35"/>
      <c r="AP3536" s="35"/>
      <c r="AQ3536" s="35"/>
      <c r="AR3536" s="35"/>
      <c r="AS3536" s="35"/>
      <c r="AT3536" s="35"/>
      <c r="AU3536" s="35"/>
      <c r="AV3536" s="35"/>
      <c r="AW3536" s="35"/>
      <c r="AX3536" s="35"/>
      <c r="AY3536" s="35"/>
      <c r="AZ3536" s="17">
        <f t="shared" ref="AZ3536" si="7973">AZ3535+1</f>
        <v>49552</v>
      </c>
      <c r="BA3536" s="216">
        <f t="shared" si="7964"/>
        <v>5</v>
      </c>
      <c r="BB3536" s="216">
        <f t="shared" ref="BB3536" si="7974">BB3535+1</f>
        <v>3531</v>
      </c>
      <c r="BC3536" s="16">
        <f t="shared" si="7966"/>
        <v>9.6739726027397257</v>
      </c>
      <c r="BD3536" s="16">
        <f>IF(Template!$F$7="Linear interpolation",LinInterp($AO$5:$AO$18,$AM$5:$AM$18,BC3536),CubicSpline($AO$5:$AO$18,$AM$5:$AM$18,BC3536))</f>
        <v>14.149936588541031</v>
      </c>
      <c r="BE3536" s="221">
        <f t="shared" si="7901"/>
        <v>3.5976432959902316</v>
      </c>
      <c r="BF3536" s="221">
        <f>BE3536/PRODUCT($BG$6:BG3535)</f>
        <v>1.00036268257731</v>
      </c>
      <c r="BG3536" s="16">
        <f t="shared" si="7967"/>
        <v>1.00036268257731</v>
      </c>
      <c r="BH3536" s="10">
        <f t="shared" si="7968"/>
        <v>13.237914071814295</v>
      </c>
      <c r="BI3536" s="90"/>
      <c r="BJ3536" s="17">
        <f t="shared" si="7951"/>
        <v>49529</v>
      </c>
      <c r="BK3536" s="16">
        <f t="shared" si="7944"/>
        <v>13.237649859747513</v>
      </c>
      <c r="BL3536" s="10">
        <f ca="1">IFERROR(AVERAGE(INDIRECT("BK"&amp;AC3536-Template!$F$10+1):INDIRECT("BK"&amp;AC3536)),0)</f>
        <v>13.23746084912637</v>
      </c>
      <c r="BM3536" s="35"/>
      <c r="BN3536" s="86"/>
      <c r="BO3536" s="35"/>
      <c r="BP3536" s="35"/>
      <c r="BQ3536" s="35"/>
      <c r="BR3536" s="35"/>
      <c r="BS3536" s="35"/>
      <c r="BT3536" s="35"/>
      <c r="BU3536" s="35"/>
      <c r="BV3536" s="35"/>
      <c r="BW3536" s="35"/>
      <c r="BX3536" s="35"/>
      <c r="BY3536" s="35"/>
      <c r="BZ3536" s="35"/>
      <c r="CA3536" s="35"/>
      <c r="CB3536" s="35"/>
      <c r="CC3536" s="35"/>
      <c r="CD3536" s="35"/>
      <c r="CE3536" s="35"/>
      <c r="CF3536" s="35"/>
      <c r="CG3536" s="35"/>
      <c r="CH3536" s="35"/>
    </row>
    <row r="3537" spans="1:86" ht="15.6" x14ac:dyDescent="0.3">
      <c r="A3537" s="35"/>
      <c r="B3537" s="86"/>
      <c r="C3537" s="35"/>
      <c r="D3537" s="35"/>
      <c r="E3537" s="35"/>
      <c r="F3537" s="35"/>
      <c r="G3537" s="35"/>
      <c r="H3537" s="35"/>
      <c r="I3537" s="35"/>
      <c r="J3537" s="35"/>
      <c r="K3537" s="35"/>
      <c r="L3537" s="35"/>
      <c r="M3537" s="35"/>
      <c r="N3537" s="35"/>
      <c r="O3537" s="35"/>
      <c r="P3537" s="35"/>
      <c r="Q3537" s="35"/>
      <c r="R3537" s="35"/>
      <c r="S3537" s="35"/>
      <c r="T3537" s="17">
        <f t="shared" si="7945"/>
        <v>49553</v>
      </c>
      <c r="U3537" s="216">
        <f t="shared" si="7938"/>
        <v>6</v>
      </c>
      <c r="V3537" s="216">
        <f t="shared" si="7945"/>
        <v>3532</v>
      </c>
      <c r="W3537" s="16">
        <f t="shared" si="7952"/>
        <v>9.6767123287671239</v>
      </c>
      <c r="X3537" s="16" t="e">
        <f>IF(Template!$F$7="Linear interpolation",LinInterp($I$5:$I$22,$G$5:$G$22,W3537),CubicSpline($I$5:$I$22,$G$5:$G$22,W3537))</f>
        <v>#VALUE!</v>
      </c>
      <c r="Y3537" s="221" t="e">
        <f t="shared" si="7939"/>
        <v>#VALUE!</v>
      </c>
      <c r="Z3537" s="221" t="e">
        <f>Y3537/PRODUCT($AA$6:AA3536)</f>
        <v>#VALUE!</v>
      </c>
      <c r="AA3537" s="16" t="e">
        <f t="shared" si="7946"/>
        <v>#VALUE!</v>
      </c>
      <c r="AB3537" s="10" t="e">
        <f t="shared" si="7947"/>
        <v>#VALUE!</v>
      </c>
      <c r="AC3537" s="90">
        <f t="shared" si="7940"/>
        <v>3537</v>
      </c>
      <c r="AD3537" s="17">
        <f t="shared" si="7948"/>
        <v>49530</v>
      </c>
      <c r="AE3537" s="16" t="e">
        <f t="shared" si="7941"/>
        <v>#VALUE!</v>
      </c>
      <c r="AF3537" s="10">
        <f ca="1">IFERROR(AVERAGE(INDIRECT("AE"&amp;AC3537-Template!$F$10+1):INDIRECT("AE"&amp;AC3537)),0)</f>
        <v>0</v>
      </c>
      <c r="AG3537" s="35"/>
      <c r="AH3537" s="86"/>
      <c r="AI3537" s="35"/>
      <c r="AJ3537" s="35"/>
      <c r="AK3537" s="35"/>
      <c r="AL3537" s="35"/>
      <c r="AM3537" s="35"/>
      <c r="AN3537" s="35"/>
      <c r="AO3537" s="35"/>
      <c r="AP3537" s="35"/>
      <c r="AQ3537" s="35"/>
      <c r="AR3537" s="35"/>
      <c r="AS3537" s="35"/>
      <c r="AT3537" s="35"/>
      <c r="AU3537" s="35"/>
      <c r="AV3537" s="35"/>
      <c r="AW3537" s="35"/>
      <c r="AX3537" s="35"/>
      <c r="AY3537" s="35"/>
      <c r="AZ3537" s="17">
        <f t="shared" ref="AZ3537" si="7975">AZ3536+1</f>
        <v>49553</v>
      </c>
      <c r="BA3537" s="216">
        <f t="shared" si="7964"/>
        <v>6</v>
      </c>
      <c r="BB3537" s="216">
        <f t="shared" ref="BB3537" si="7976">BB3536+1</f>
        <v>3532</v>
      </c>
      <c r="BC3537" s="16">
        <f t="shared" si="7966"/>
        <v>9.6767123287671239</v>
      </c>
      <c r="BD3537" s="16">
        <f>IF(Template!$F$7="Linear interpolation",LinInterp($AO$5:$AO$18,$AM$5:$AM$18,BC3537),CubicSpline($AO$5:$AO$18,$AM$5:$AM$18,BC3537))</f>
        <v>14.149936996248961</v>
      </c>
      <c r="BE3537" s="221">
        <f t="shared" si="7901"/>
        <v>3.5989480995778624</v>
      </c>
      <c r="BF3537" s="221">
        <f>BE3537/PRODUCT($BG$6:BG3536)</f>
        <v>1.0003626828677221</v>
      </c>
      <c r="BG3537" s="16">
        <f t="shared" si="7967"/>
        <v>1.00036268257731</v>
      </c>
      <c r="BH3537" s="10">
        <f t="shared" si="7968"/>
        <v>13.237914071814295</v>
      </c>
      <c r="BI3537" s="90"/>
      <c r="BJ3537" s="17">
        <f t="shared" si="7951"/>
        <v>49530</v>
      </c>
      <c r="BK3537" s="16">
        <f t="shared" si="7944"/>
        <v>13.237662152855489</v>
      </c>
      <c r="BL3537" s="10">
        <f ca="1">IFERROR(AVERAGE(INDIRECT("BK"&amp;AC3537-Template!$F$10+1):INDIRECT("BK"&amp;AC3537)),0)</f>
        <v>13.237474180417752</v>
      </c>
      <c r="BM3537" s="35"/>
      <c r="BN3537" s="86"/>
      <c r="BO3537" s="35"/>
      <c r="BP3537" s="35"/>
      <c r="BQ3537" s="35"/>
      <c r="BR3537" s="35"/>
      <c r="BS3537" s="35"/>
      <c r="BT3537" s="35"/>
      <c r="BU3537" s="35"/>
      <c r="BV3537" s="35"/>
      <c r="BW3537" s="35"/>
      <c r="BX3537" s="35"/>
      <c r="BY3537" s="35"/>
      <c r="BZ3537" s="35"/>
      <c r="CA3537" s="35"/>
      <c r="CB3537" s="35"/>
      <c r="CC3537" s="35"/>
      <c r="CD3537" s="35"/>
      <c r="CE3537" s="35"/>
      <c r="CF3537" s="35"/>
      <c r="CG3537" s="35"/>
      <c r="CH3537" s="35"/>
    </row>
    <row r="3538" spans="1:86" ht="15.6" x14ac:dyDescent="0.3">
      <c r="A3538" s="35"/>
      <c r="B3538" s="86"/>
      <c r="C3538" s="35"/>
      <c r="D3538" s="35"/>
      <c r="E3538" s="35"/>
      <c r="F3538" s="35"/>
      <c r="G3538" s="35"/>
      <c r="H3538" s="35"/>
      <c r="I3538" s="35"/>
      <c r="J3538" s="35"/>
      <c r="K3538" s="35"/>
      <c r="L3538" s="35"/>
      <c r="M3538" s="35"/>
      <c r="N3538" s="35"/>
      <c r="O3538" s="35"/>
      <c r="P3538" s="35"/>
      <c r="Q3538" s="35"/>
      <c r="R3538" s="35"/>
      <c r="S3538" s="35"/>
      <c r="T3538" s="17">
        <f t="shared" si="7945"/>
        <v>49554</v>
      </c>
      <c r="U3538" s="216">
        <f t="shared" si="7938"/>
        <v>7</v>
      </c>
      <c r="V3538" s="216">
        <f t="shared" si="7945"/>
        <v>3533</v>
      </c>
      <c r="W3538" s="16">
        <f t="shared" si="7952"/>
        <v>9.6794520547945204</v>
      </c>
      <c r="X3538" s="16" t="e">
        <f>IF(Template!$F$7="Linear interpolation",LinInterp($I$5:$I$22,$G$5:$G$22,W3538),CubicSpline($I$5:$I$22,$G$5:$G$22,W3538))</f>
        <v>#VALUE!</v>
      </c>
      <c r="Y3538" s="221" t="e">
        <f t="shared" si="7939"/>
        <v>#VALUE!</v>
      </c>
      <c r="Z3538" s="221" t="e">
        <f>Y3538/PRODUCT($AA$6:AA3537)</f>
        <v>#VALUE!</v>
      </c>
      <c r="AA3538" s="16" t="e">
        <f t="shared" si="7946"/>
        <v>#VALUE!</v>
      </c>
      <c r="AB3538" s="10" t="e">
        <f t="shared" si="7947"/>
        <v>#VALUE!</v>
      </c>
      <c r="AC3538" s="90">
        <f t="shared" si="7940"/>
        <v>3538</v>
      </c>
      <c r="AD3538" s="17">
        <f t="shared" si="7948"/>
        <v>49531</v>
      </c>
      <c r="AE3538" s="16" t="e">
        <f t="shared" si="7941"/>
        <v>#VALUE!</v>
      </c>
      <c r="AF3538" s="10">
        <f ca="1">IFERROR(AVERAGE(INDIRECT("AE"&amp;AC3538-Template!$F$10+1):INDIRECT("AE"&amp;AC3538)),0)</f>
        <v>0</v>
      </c>
      <c r="AG3538" s="35"/>
      <c r="AH3538" s="86"/>
      <c r="AI3538" s="35"/>
      <c r="AJ3538" s="35"/>
      <c r="AK3538" s="35"/>
      <c r="AL3538" s="35"/>
      <c r="AM3538" s="35"/>
      <c r="AN3538" s="35"/>
      <c r="AO3538" s="35"/>
      <c r="AP3538" s="35"/>
      <c r="AQ3538" s="35"/>
      <c r="AR3538" s="35"/>
      <c r="AS3538" s="35"/>
      <c r="AT3538" s="35"/>
      <c r="AU3538" s="35"/>
      <c r="AV3538" s="35"/>
      <c r="AW3538" s="35"/>
      <c r="AX3538" s="35"/>
      <c r="AY3538" s="35"/>
      <c r="AZ3538" s="17">
        <f t="shared" ref="AZ3538" si="7977">AZ3537+1</f>
        <v>49554</v>
      </c>
      <c r="BA3538" s="216">
        <f t="shared" si="7964"/>
        <v>7</v>
      </c>
      <c r="BB3538" s="216">
        <f t="shared" ref="BB3538" si="7978">BB3537+1</f>
        <v>3533</v>
      </c>
      <c r="BC3538" s="16">
        <f t="shared" si="7966"/>
        <v>9.6794520547945204</v>
      </c>
      <c r="BD3538" s="16">
        <f>IF(Template!$F$7="Linear interpolation",LinInterp($AO$5:$AO$18,$AM$5:$AM$18,BC3538),CubicSpline($AO$5:$AO$18,$AM$5:$AM$18,BC3538))</f>
        <v>14.149937407125535</v>
      </c>
      <c r="BE3538" s="221">
        <f t="shared" si="7901"/>
        <v>3.6002533774332033</v>
      </c>
      <c r="BF3538" s="221">
        <f>BE3538/PRODUCT($BG$6:BG3537)</f>
        <v>1.0003626834464971</v>
      </c>
      <c r="BG3538" s="16">
        <f t="shared" si="7967"/>
        <v>1.00036268257731</v>
      </c>
      <c r="BH3538" s="10">
        <f t="shared" si="7968"/>
        <v>13.237914071814295</v>
      </c>
      <c r="BI3538" s="90"/>
      <c r="BJ3538" s="17">
        <f t="shared" si="7951"/>
        <v>49531</v>
      </c>
      <c r="BK3538" s="16">
        <f t="shared" si="7944"/>
        <v>13.237674373337892</v>
      </c>
      <c r="BL3538" s="10">
        <f ca="1">IFERROR(AVERAGE(INDIRECT("BK"&amp;AC3538-Template!$F$10+1):INDIRECT("BK"&amp;AC3538)),0)</f>
        <v>13.237487440499708</v>
      </c>
      <c r="BM3538" s="35"/>
      <c r="BN3538" s="86"/>
      <c r="BO3538" s="35"/>
      <c r="BP3538" s="35"/>
      <c r="BQ3538" s="35"/>
      <c r="BR3538" s="35"/>
      <c r="BS3538" s="35"/>
      <c r="BT3538" s="35"/>
      <c r="BU3538" s="35"/>
      <c r="BV3538" s="35"/>
      <c r="BW3538" s="35"/>
      <c r="BX3538" s="35"/>
      <c r="BY3538" s="35"/>
      <c r="BZ3538" s="35"/>
      <c r="CA3538" s="35"/>
      <c r="CB3538" s="35"/>
      <c r="CC3538" s="35"/>
      <c r="CD3538" s="35"/>
      <c r="CE3538" s="35"/>
      <c r="CF3538" s="35"/>
      <c r="CG3538" s="35"/>
      <c r="CH3538" s="35"/>
    </row>
    <row r="3539" spans="1:86" ht="15.6" x14ac:dyDescent="0.3">
      <c r="A3539" s="35"/>
      <c r="B3539" s="86"/>
      <c r="C3539" s="35"/>
      <c r="D3539" s="35"/>
      <c r="E3539" s="35"/>
      <c r="F3539" s="35"/>
      <c r="G3539" s="35"/>
      <c r="H3539" s="35"/>
      <c r="I3539" s="35"/>
      <c r="J3539" s="35"/>
      <c r="K3539" s="35"/>
      <c r="L3539" s="35"/>
      <c r="M3539" s="35"/>
      <c r="N3539" s="35"/>
      <c r="O3539" s="35"/>
      <c r="P3539" s="35"/>
      <c r="Q3539" s="35"/>
      <c r="R3539" s="35"/>
      <c r="S3539" s="35"/>
      <c r="T3539" s="17">
        <f t="shared" si="7945"/>
        <v>49555</v>
      </c>
      <c r="U3539" s="216">
        <f t="shared" si="7938"/>
        <v>1</v>
      </c>
      <c r="V3539" s="216">
        <f t="shared" si="7945"/>
        <v>3534</v>
      </c>
      <c r="W3539" s="16">
        <f t="shared" si="7952"/>
        <v>9.6821917808219187</v>
      </c>
      <c r="X3539" s="16" t="e">
        <f>IF(Template!$F$7="Linear interpolation",LinInterp($I$5:$I$22,$G$5:$G$22,W3539),CubicSpline($I$5:$I$22,$G$5:$G$22,W3539))</f>
        <v>#VALUE!</v>
      </c>
      <c r="Y3539" s="221" t="e">
        <f t="shared" si="7939"/>
        <v>#VALUE!</v>
      </c>
      <c r="Z3539" s="221" t="e">
        <f>Y3539/PRODUCT($AA$6:AA3538)</f>
        <v>#VALUE!</v>
      </c>
      <c r="AA3539" s="16" t="e">
        <f t="shared" si="7946"/>
        <v>#VALUE!</v>
      </c>
      <c r="AB3539" s="10" t="e">
        <f t="shared" si="7947"/>
        <v>#VALUE!</v>
      </c>
      <c r="AC3539" s="90">
        <f t="shared" si="7940"/>
        <v>3539</v>
      </c>
      <c r="AD3539" s="17">
        <f t="shared" si="7948"/>
        <v>49532</v>
      </c>
      <c r="AE3539" s="16" t="e">
        <f t="shared" si="7941"/>
        <v>#VALUE!</v>
      </c>
      <c r="AF3539" s="10">
        <f ca="1">IFERROR(AVERAGE(INDIRECT("AE"&amp;AC3539-Template!$F$10+1):INDIRECT("AE"&amp;AC3539)),0)</f>
        <v>0</v>
      </c>
      <c r="AG3539" s="35"/>
      <c r="AH3539" s="86"/>
      <c r="AI3539" s="35"/>
      <c r="AJ3539" s="35"/>
      <c r="AK3539" s="35"/>
      <c r="AL3539" s="35"/>
      <c r="AM3539" s="35"/>
      <c r="AN3539" s="35"/>
      <c r="AO3539" s="35"/>
      <c r="AP3539" s="35"/>
      <c r="AQ3539" s="35"/>
      <c r="AR3539" s="35"/>
      <c r="AS3539" s="35"/>
      <c r="AT3539" s="35"/>
      <c r="AU3539" s="35"/>
      <c r="AV3539" s="35"/>
      <c r="AW3539" s="35"/>
      <c r="AX3539" s="35"/>
      <c r="AY3539" s="35"/>
      <c r="AZ3539" s="17">
        <f t="shared" ref="AZ3539" si="7979">AZ3538+1</f>
        <v>49555</v>
      </c>
      <c r="BA3539" s="216">
        <f t="shared" si="7964"/>
        <v>1</v>
      </c>
      <c r="BB3539" s="216">
        <f t="shared" ref="BB3539" si="7980">BB3538+1</f>
        <v>3534</v>
      </c>
      <c r="BC3539" s="16">
        <f t="shared" si="7966"/>
        <v>9.6821917808219187</v>
      </c>
      <c r="BD3539" s="16">
        <f>IF(Template!$F$7="Linear interpolation",LinInterp($AO$5:$AO$18,$AM$5:$AM$18,BC3539),CubicSpline($AO$5:$AO$18,$AM$5:$AM$18,BC3539))</f>
        <v>14.149937821143901</v>
      </c>
      <c r="BE3539" s="221">
        <f t="shared" si="7901"/>
        <v>3.6015591297216418</v>
      </c>
      <c r="BF3539" s="221">
        <f>BE3539/PRODUCT($BG$6:BG3538)</f>
        <v>1.0003626843115869</v>
      </c>
      <c r="BG3539" s="16">
        <f t="shared" si="7967"/>
        <v>1.0003626843115869</v>
      </c>
      <c r="BH3539" s="10">
        <f t="shared" si="7968"/>
        <v>13.23797737292276</v>
      </c>
      <c r="BI3539" s="90"/>
      <c r="BJ3539" s="17">
        <f t="shared" si="7951"/>
        <v>49532</v>
      </c>
      <c r="BK3539" s="16">
        <f t="shared" si="7944"/>
        <v>13.237674373337892</v>
      </c>
      <c r="BL3539" s="10">
        <f ca="1">IFERROR(AVERAGE(INDIRECT("BK"&amp;AC3539-Template!$F$10+1):INDIRECT("BK"&amp;AC3539)),0)</f>
        <v>13.237500224350748</v>
      </c>
      <c r="BM3539" s="35"/>
      <c r="BN3539" s="86"/>
      <c r="BO3539" s="35"/>
      <c r="BP3539" s="35"/>
      <c r="BQ3539" s="35"/>
      <c r="BR3539" s="35"/>
      <c r="BS3539" s="35"/>
      <c r="BT3539" s="35"/>
      <c r="BU3539" s="35"/>
      <c r="BV3539" s="35"/>
      <c r="BW3539" s="35"/>
      <c r="BX3539" s="35"/>
      <c r="BY3539" s="35"/>
      <c r="BZ3539" s="35"/>
      <c r="CA3539" s="35"/>
      <c r="CB3539" s="35"/>
      <c r="CC3539" s="35"/>
      <c r="CD3539" s="35"/>
      <c r="CE3539" s="35"/>
      <c r="CF3539" s="35"/>
      <c r="CG3539" s="35"/>
      <c r="CH3539" s="35"/>
    </row>
    <row r="3540" spans="1:86" ht="15.6" x14ac:dyDescent="0.3">
      <c r="A3540" s="35"/>
      <c r="B3540" s="86"/>
      <c r="C3540" s="35"/>
      <c r="D3540" s="35"/>
      <c r="E3540" s="35"/>
      <c r="F3540" s="35"/>
      <c r="G3540" s="35"/>
      <c r="H3540" s="35"/>
      <c r="I3540" s="35"/>
      <c r="J3540" s="35"/>
      <c r="K3540" s="35"/>
      <c r="L3540" s="35"/>
      <c r="M3540" s="35"/>
      <c r="N3540" s="35"/>
      <c r="O3540" s="35"/>
      <c r="P3540" s="35"/>
      <c r="Q3540" s="35"/>
      <c r="R3540" s="35"/>
      <c r="S3540" s="35"/>
      <c r="T3540" s="17">
        <f t="shared" si="7945"/>
        <v>49556</v>
      </c>
      <c r="U3540" s="216">
        <f t="shared" si="7938"/>
        <v>2</v>
      </c>
      <c r="V3540" s="216">
        <f t="shared" si="7945"/>
        <v>3535</v>
      </c>
      <c r="W3540" s="16">
        <f t="shared" si="7952"/>
        <v>9.6849315068493151</v>
      </c>
      <c r="X3540" s="16" t="e">
        <f>IF(Template!$F$7="Linear interpolation",LinInterp($I$5:$I$22,$G$5:$G$22,W3540),CubicSpline($I$5:$I$22,$G$5:$G$22,W3540))</f>
        <v>#VALUE!</v>
      </c>
      <c r="Y3540" s="221" t="e">
        <f t="shared" si="7939"/>
        <v>#VALUE!</v>
      </c>
      <c r="Z3540" s="221" t="e">
        <f>Y3540/PRODUCT($AA$6:AA3539)</f>
        <v>#VALUE!</v>
      </c>
      <c r="AA3540" s="16" t="e">
        <f t="shared" si="7946"/>
        <v>#VALUE!</v>
      </c>
      <c r="AB3540" s="10" t="e">
        <f t="shared" si="7947"/>
        <v>#VALUE!</v>
      </c>
      <c r="AC3540" s="90">
        <f t="shared" si="7940"/>
        <v>3540</v>
      </c>
      <c r="AD3540" s="17">
        <f t="shared" si="7948"/>
        <v>49533</v>
      </c>
      <c r="AE3540" s="16" t="e">
        <f t="shared" si="7941"/>
        <v>#VALUE!</v>
      </c>
      <c r="AF3540" s="10">
        <f ca="1">IFERROR(AVERAGE(INDIRECT("AE"&amp;AC3540-Template!$F$10+1):INDIRECT("AE"&amp;AC3540)),0)</f>
        <v>0</v>
      </c>
      <c r="AG3540" s="35"/>
      <c r="AH3540" s="86"/>
      <c r="AI3540" s="35"/>
      <c r="AJ3540" s="35"/>
      <c r="AK3540" s="35"/>
      <c r="AL3540" s="35"/>
      <c r="AM3540" s="35"/>
      <c r="AN3540" s="35"/>
      <c r="AO3540" s="35"/>
      <c r="AP3540" s="35"/>
      <c r="AQ3540" s="35"/>
      <c r="AR3540" s="35"/>
      <c r="AS3540" s="35"/>
      <c r="AT3540" s="35"/>
      <c r="AU3540" s="35"/>
      <c r="AV3540" s="35"/>
      <c r="AW3540" s="35"/>
      <c r="AX3540" s="35"/>
      <c r="AY3540" s="35"/>
      <c r="AZ3540" s="17">
        <f t="shared" ref="AZ3540" si="7981">AZ3539+1</f>
        <v>49556</v>
      </c>
      <c r="BA3540" s="216">
        <f t="shared" si="7964"/>
        <v>2</v>
      </c>
      <c r="BB3540" s="216">
        <f t="shared" ref="BB3540" si="7982">BB3539+1</f>
        <v>3535</v>
      </c>
      <c r="BC3540" s="16">
        <f t="shared" si="7966"/>
        <v>9.6849315068493151</v>
      </c>
      <c r="BD3540" s="16">
        <f>IF(Template!$F$7="Linear interpolation",LinInterp($AO$5:$AO$18,$AM$5:$AM$18,BC3540),CubicSpline($AO$5:$AO$18,$AM$5:$AM$18,BC3540))</f>
        <v>14.149938238277207</v>
      </c>
      <c r="BE3540" s="221">
        <f t="shared" si="7901"/>
        <v>3.6028653566085902</v>
      </c>
      <c r="BF3540" s="221">
        <f>BE3540/PRODUCT($BG$6:BG3539)</f>
        <v>1.0003626837266584</v>
      </c>
      <c r="BG3540" s="16">
        <f t="shared" si="7967"/>
        <v>1.0003626837266584</v>
      </c>
      <c r="BH3540" s="10">
        <f t="shared" si="7968"/>
        <v>13.237956023030684</v>
      </c>
      <c r="BI3540" s="90"/>
      <c r="BJ3540" s="17">
        <f t="shared" si="7951"/>
        <v>49533</v>
      </c>
      <c r="BK3540" s="16">
        <f t="shared" si="7944"/>
        <v>13.237674373337892</v>
      </c>
      <c r="BL3540" s="10">
        <f ca="1">IFERROR(AVERAGE(INDIRECT("BK"&amp;AC3540-Template!$F$10+1):INDIRECT("BK"&amp;AC3540)),0)</f>
        <v>13.237512534301223</v>
      </c>
      <c r="BM3540" s="35"/>
      <c r="BN3540" s="86"/>
      <c r="BO3540" s="35"/>
      <c r="BP3540" s="35"/>
      <c r="BQ3540" s="35"/>
      <c r="BR3540" s="35"/>
      <c r="BS3540" s="35"/>
      <c r="BT3540" s="35"/>
      <c r="BU3540" s="35"/>
      <c r="BV3540" s="35"/>
      <c r="BW3540" s="35"/>
      <c r="BX3540" s="35"/>
      <c r="BY3540" s="35"/>
      <c r="BZ3540" s="35"/>
      <c r="CA3540" s="35"/>
      <c r="CB3540" s="35"/>
      <c r="CC3540" s="35"/>
      <c r="CD3540" s="35"/>
      <c r="CE3540" s="35"/>
      <c r="CF3540" s="35"/>
      <c r="CG3540" s="35"/>
      <c r="CH3540" s="35"/>
    </row>
    <row r="3541" spans="1:86" ht="15.6" x14ac:dyDescent="0.3">
      <c r="A3541" s="35"/>
      <c r="B3541" s="86"/>
      <c r="C3541" s="35"/>
      <c r="D3541" s="35"/>
      <c r="E3541" s="35"/>
      <c r="F3541" s="35"/>
      <c r="G3541" s="35"/>
      <c r="H3541" s="35"/>
      <c r="I3541" s="35"/>
      <c r="J3541" s="35"/>
      <c r="K3541" s="35"/>
      <c r="L3541" s="35"/>
      <c r="M3541" s="35"/>
      <c r="N3541" s="35"/>
      <c r="O3541" s="35"/>
      <c r="P3541" s="35"/>
      <c r="Q3541" s="35"/>
      <c r="R3541" s="35"/>
      <c r="S3541" s="35"/>
      <c r="T3541" s="17">
        <f t="shared" si="7945"/>
        <v>49557</v>
      </c>
      <c r="U3541" s="216">
        <f t="shared" si="7938"/>
        <v>3</v>
      </c>
      <c r="V3541" s="216">
        <f t="shared" si="7945"/>
        <v>3536</v>
      </c>
      <c r="W3541" s="16">
        <f t="shared" si="7952"/>
        <v>9.6876712328767116</v>
      </c>
      <c r="X3541" s="16" t="e">
        <f>IF(Template!$F$7="Linear interpolation",LinInterp($I$5:$I$22,$G$5:$G$22,W3541),CubicSpline($I$5:$I$22,$G$5:$G$22,W3541))</f>
        <v>#VALUE!</v>
      </c>
      <c r="Y3541" s="221" t="e">
        <f t="shared" si="7939"/>
        <v>#VALUE!</v>
      </c>
      <c r="Z3541" s="221" t="e">
        <f>Y3541/PRODUCT($AA$6:AA3540)</f>
        <v>#VALUE!</v>
      </c>
      <c r="AA3541" s="16" t="e">
        <f t="shared" si="7946"/>
        <v>#VALUE!</v>
      </c>
      <c r="AB3541" s="10" t="e">
        <f t="shared" si="7947"/>
        <v>#VALUE!</v>
      </c>
      <c r="AC3541" s="90">
        <f t="shared" si="7940"/>
        <v>3541</v>
      </c>
      <c r="AD3541" s="17">
        <f t="shared" si="7948"/>
        <v>49534</v>
      </c>
      <c r="AE3541" s="16" t="e">
        <f t="shared" si="7941"/>
        <v>#VALUE!</v>
      </c>
      <c r="AF3541" s="10">
        <f ca="1">IFERROR(AVERAGE(INDIRECT("AE"&amp;AC3541-Template!$F$10+1):INDIRECT("AE"&amp;AC3541)),0)</f>
        <v>0</v>
      </c>
      <c r="AG3541" s="35"/>
      <c r="AH3541" s="86"/>
      <c r="AI3541" s="35"/>
      <c r="AJ3541" s="35"/>
      <c r="AK3541" s="35"/>
      <c r="AL3541" s="35"/>
      <c r="AM3541" s="35"/>
      <c r="AN3541" s="35"/>
      <c r="AO3541" s="35"/>
      <c r="AP3541" s="35"/>
      <c r="AQ3541" s="35"/>
      <c r="AR3541" s="35"/>
      <c r="AS3541" s="35"/>
      <c r="AT3541" s="35"/>
      <c r="AU3541" s="35"/>
      <c r="AV3541" s="35"/>
      <c r="AW3541" s="35"/>
      <c r="AX3541" s="35"/>
      <c r="AY3541" s="35"/>
      <c r="AZ3541" s="17">
        <f t="shared" ref="AZ3541" si="7983">AZ3540+1</f>
        <v>49557</v>
      </c>
      <c r="BA3541" s="216">
        <f t="shared" si="7964"/>
        <v>3</v>
      </c>
      <c r="BB3541" s="216">
        <f t="shared" ref="BB3541" si="7984">BB3540+1</f>
        <v>3536</v>
      </c>
      <c r="BC3541" s="16">
        <f t="shared" si="7966"/>
        <v>9.6876712328767116</v>
      </c>
      <c r="BD3541" s="16">
        <f>IF(Template!$F$7="Linear interpolation",LinInterp($AO$5:$AO$18,$AM$5:$AM$18,BC3541),CubicSpline($AO$5:$AO$18,$AM$5:$AM$18,BC3541))</f>
        <v>14.149938658498598</v>
      </c>
      <c r="BE3541" s="221">
        <f t="shared" si="7901"/>
        <v>3.6041720582595222</v>
      </c>
      <c r="BF3541" s="221">
        <f>BE3541/PRODUCT($BG$6:BG3540)</f>
        <v>1.000362684008864</v>
      </c>
      <c r="BG3541" s="16">
        <f t="shared" si="7967"/>
        <v>1.000362684008864</v>
      </c>
      <c r="BH3541" s="10">
        <f t="shared" si="7968"/>
        <v>13.237966323534799</v>
      </c>
      <c r="BI3541" s="90"/>
      <c r="BJ3541" s="17">
        <f t="shared" si="7951"/>
        <v>49534</v>
      </c>
      <c r="BK3541" s="16">
        <f t="shared" si="7944"/>
        <v>13.237746969012143</v>
      </c>
      <c r="BL3541" s="10">
        <f ca="1">IFERROR(AVERAGE(INDIRECT("BK"&amp;AC3541-Template!$F$10+1):INDIRECT("BK"&amp;AC3541)),0)</f>
        <v>13.237527264107506</v>
      </c>
      <c r="BM3541" s="35"/>
      <c r="BN3541" s="86"/>
      <c r="BO3541" s="35"/>
      <c r="BP3541" s="35"/>
      <c r="BQ3541" s="35"/>
      <c r="BR3541" s="35"/>
      <c r="BS3541" s="35"/>
      <c r="BT3541" s="35"/>
      <c r="BU3541" s="35"/>
      <c r="BV3541" s="35"/>
      <c r="BW3541" s="35"/>
      <c r="BX3541" s="35"/>
      <c r="BY3541" s="35"/>
      <c r="BZ3541" s="35"/>
      <c r="CA3541" s="35"/>
      <c r="CB3541" s="35"/>
      <c r="CC3541" s="35"/>
      <c r="CD3541" s="35"/>
      <c r="CE3541" s="35"/>
      <c r="CF3541" s="35"/>
      <c r="CG3541" s="35"/>
      <c r="CH3541" s="35"/>
    </row>
    <row r="3542" spans="1:86" ht="15.6" x14ac:dyDescent="0.3">
      <c r="A3542" s="35"/>
      <c r="B3542" s="86"/>
      <c r="C3542" s="35"/>
      <c r="D3542" s="35"/>
      <c r="E3542" s="35"/>
      <c r="F3542" s="35"/>
      <c r="G3542" s="35"/>
      <c r="H3542" s="35"/>
      <c r="I3542" s="35"/>
      <c r="J3542" s="35"/>
      <c r="K3542" s="35"/>
      <c r="L3542" s="35"/>
      <c r="M3542" s="35"/>
      <c r="N3542" s="35"/>
      <c r="O3542" s="35"/>
      <c r="P3542" s="35"/>
      <c r="Q3542" s="35"/>
      <c r="R3542" s="35"/>
      <c r="S3542" s="35"/>
      <c r="T3542" s="17">
        <f t="shared" si="7945"/>
        <v>49558</v>
      </c>
      <c r="U3542" s="216">
        <f t="shared" si="7938"/>
        <v>4</v>
      </c>
      <c r="V3542" s="216">
        <f t="shared" si="7945"/>
        <v>3537</v>
      </c>
      <c r="W3542" s="16">
        <f t="shared" si="7952"/>
        <v>9.6904109589041099</v>
      </c>
      <c r="X3542" s="16" t="e">
        <f>IF(Template!$F$7="Linear interpolation",LinInterp($I$5:$I$22,$G$5:$G$22,W3542),CubicSpline($I$5:$I$22,$G$5:$G$22,W3542))</f>
        <v>#VALUE!</v>
      </c>
      <c r="Y3542" s="221" t="e">
        <f t="shared" si="7939"/>
        <v>#VALUE!</v>
      </c>
      <c r="Z3542" s="221" t="e">
        <f>Y3542/PRODUCT($AA$6:AA3541)</f>
        <v>#VALUE!</v>
      </c>
      <c r="AA3542" s="16" t="e">
        <f t="shared" si="7946"/>
        <v>#VALUE!</v>
      </c>
      <c r="AB3542" s="10" t="e">
        <f t="shared" si="7947"/>
        <v>#VALUE!</v>
      </c>
      <c r="AC3542" s="90">
        <f t="shared" si="7940"/>
        <v>3542</v>
      </c>
      <c r="AD3542" s="17">
        <f t="shared" si="7948"/>
        <v>49535</v>
      </c>
      <c r="AE3542" s="16" t="e">
        <f t="shared" si="7941"/>
        <v>#VALUE!</v>
      </c>
      <c r="AF3542" s="10">
        <f ca="1">IFERROR(AVERAGE(INDIRECT("AE"&amp;AC3542-Template!$F$10+1):INDIRECT("AE"&amp;AC3542)),0)</f>
        <v>0</v>
      </c>
      <c r="AG3542" s="35"/>
      <c r="AH3542" s="86"/>
      <c r="AI3542" s="35"/>
      <c r="AJ3542" s="35"/>
      <c r="AK3542" s="35"/>
      <c r="AL3542" s="35"/>
      <c r="AM3542" s="35"/>
      <c r="AN3542" s="35"/>
      <c r="AO3542" s="35"/>
      <c r="AP3542" s="35"/>
      <c r="AQ3542" s="35"/>
      <c r="AR3542" s="35"/>
      <c r="AS3542" s="35"/>
      <c r="AT3542" s="35"/>
      <c r="AU3542" s="35"/>
      <c r="AV3542" s="35"/>
      <c r="AW3542" s="35"/>
      <c r="AX3542" s="35"/>
      <c r="AY3542" s="35"/>
      <c r="AZ3542" s="17">
        <f t="shared" ref="AZ3542" si="7985">AZ3541+1</f>
        <v>49558</v>
      </c>
      <c r="BA3542" s="216">
        <f t="shared" si="7964"/>
        <v>4</v>
      </c>
      <c r="BB3542" s="216">
        <f t="shared" ref="BB3542" si="7986">BB3541+1</f>
        <v>3537</v>
      </c>
      <c r="BC3542" s="16">
        <f t="shared" si="7966"/>
        <v>9.6904109589041099</v>
      </c>
      <c r="BD3542" s="16">
        <f>IF(Template!$F$7="Linear interpolation",LinInterp($AO$5:$AO$18,$AM$5:$AM$18,BC3542),CubicSpline($AO$5:$AO$18,$AM$5:$AM$18,BC3542))</f>
        <v>14.149939081781222</v>
      </c>
      <c r="BE3542" s="221">
        <f t="shared" si="7901"/>
        <v>3.6054792348399411</v>
      </c>
      <c r="BF3542" s="221">
        <f>BE3542/PRODUCT($BG$6:BG3541)</f>
        <v>1.0003626842890099</v>
      </c>
      <c r="BG3542" s="16">
        <f t="shared" si="7967"/>
        <v>1.0003626842890099</v>
      </c>
      <c r="BH3542" s="10">
        <f t="shared" si="7968"/>
        <v>13.237976548860386</v>
      </c>
      <c r="BI3542" s="90"/>
      <c r="BJ3542" s="17">
        <f t="shared" si="7951"/>
        <v>49535</v>
      </c>
      <c r="BK3542" s="16">
        <f t="shared" si="7944"/>
        <v>13.237722527617791</v>
      </c>
      <c r="BL3542" s="10">
        <f ca="1">IFERROR(AVERAGE(INDIRECT("BK"&amp;AC3542-Template!$F$10+1):INDIRECT("BK"&amp;AC3542)),0)</f>
        <v>13.23754117920064</v>
      </c>
      <c r="BM3542" s="35"/>
      <c r="BN3542" s="86"/>
      <c r="BO3542" s="35"/>
      <c r="BP3542" s="35"/>
      <c r="BQ3542" s="35"/>
      <c r="BR3542" s="35"/>
      <c r="BS3542" s="35"/>
      <c r="BT3542" s="35"/>
      <c r="BU3542" s="35"/>
      <c r="BV3542" s="35"/>
      <c r="BW3542" s="35"/>
      <c r="BX3542" s="35"/>
      <c r="BY3542" s="35"/>
      <c r="BZ3542" s="35"/>
      <c r="CA3542" s="35"/>
      <c r="CB3542" s="35"/>
      <c r="CC3542" s="35"/>
      <c r="CD3542" s="35"/>
      <c r="CE3542" s="35"/>
      <c r="CF3542" s="35"/>
      <c r="CG3542" s="35"/>
      <c r="CH3542" s="35"/>
    </row>
    <row r="3543" spans="1:86" ht="15.6" x14ac:dyDescent="0.3">
      <c r="A3543" s="35"/>
      <c r="B3543" s="86"/>
      <c r="C3543" s="35"/>
      <c r="D3543" s="35"/>
      <c r="E3543" s="35"/>
      <c r="F3543" s="35"/>
      <c r="G3543" s="35"/>
      <c r="H3543" s="35"/>
      <c r="I3543" s="35"/>
      <c r="J3543" s="35"/>
      <c r="K3543" s="35"/>
      <c r="L3543" s="35"/>
      <c r="M3543" s="35"/>
      <c r="N3543" s="35"/>
      <c r="O3543" s="35"/>
      <c r="P3543" s="35"/>
      <c r="Q3543" s="35"/>
      <c r="R3543" s="35"/>
      <c r="S3543" s="35"/>
      <c r="T3543" s="17">
        <f t="shared" si="7945"/>
        <v>49559</v>
      </c>
      <c r="U3543" s="216">
        <f t="shared" si="7938"/>
        <v>5</v>
      </c>
      <c r="V3543" s="216">
        <f t="shared" si="7945"/>
        <v>3538</v>
      </c>
      <c r="W3543" s="16">
        <f t="shared" si="7952"/>
        <v>9.6931506849315063</v>
      </c>
      <c r="X3543" s="16" t="e">
        <f>IF(Template!$F$7="Linear interpolation",LinInterp($I$5:$I$22,$G$5:$G$22,W3543),CubicSpline($I$5:$I$22,$G$5:$G$22,W3543))</f>
        <v>#VALUE!</v>
      </c>
      <c r="Y3543" s="221" t="e">
        <f t="shared" si="7939"/>
        <v>#VALUE!</v>
      </c>
      <c r="Z3543" s="221" t="e">
        <f>Y3543/PRODUCT($AA$6:AA3542)</f>
        <v>#VALUE!</v>
      </c>
      <c r="AA3543" s="16" t="e">
        <f t="shared" si="7946"/>
        <v>#VALUE!</v>
      </c>
      <c r="AB3543" s="10" t="e">
        <f t="shared" si="7947"/>
        <v>#VALUE!</v>
      </c>
      <c r="AC3543" s="90">
        <f t="shared" si="7940"/>
        <v>3543</v>
      </c>
      <c r="AD3543" s="17">
        <f t="shared" si="7948"/>
        <v>49536</v>
      </c>
      <c r="AE3543" s="16" t="e">
        <f t="shared" si="7941"/>
        <v>#VALUE!</v>
      </c>
      <c r="AF3543" s="10">
        <f ca="1">IFERROR(AVERAGE(INDIRECT("AE"&amp;AC3543-Template!$F$10+1):INDIRECT("AE"&amp;AC3543)),0)</f>
        <v>0</v>
      </c>
      <c r="AG3543" s="35"/>
      <c r="AH3543" s="86"/>
      <c r="AI3543" s="35"/>
      <c r="AJ3543" s="35"/>
      <c r="AK3543" s="35"/>
      <c r="AL3543" s="35"/>
      <c r="AM3543" s="35"/>
      <c r="AN3543" s="35"/>
      <c r="AO3543" s="35"/>
      <c r="AP3543" s="35"/>
      <c r="AQ3543" s="35"/>
      <c r="AR3543" s="35"/>
      <c r="AS3543" s="35"/>
      <c r="AT3543" s="35"/>
      <c r="AU3543" s="35"/>
      <c r="AV3543" s="35"/>
      <c r="AW3543" s="35"/>
      <c r="AX3543" s="35"/>
      <c r="AY3543" s="35"/>
      <c r="AZ3543" s="17">
        <f t="shared" ref="AZ3543" si="7987">AZ3542+1</f>
        <v>49559</v>
      </c>
      <c r="BA3543" s="216">
        <f t="shared" si="7964"/>
        <v>5</v>
      </c>
      <c r="BB3543" s="216">
        <f t="shared" ref="BB3543" si="7988">BB3542+1</f>
        <v>3538</v>
      </c>
      <c r="BC3543" s="16">
        <f t="shared" si="7966"/>
        <v>9.6931506849315063</v>
      </c>
      <c r="BD3543" s="16">
        <f>IF(Template!$F$7="Linear interpolation",LinInterp($AO$5:$AO$18,$AM$5:$AM$18,BC3543),CubicSpline($AO$5:$AO$18,$AM$5:$AM$18,BC3543))</f>
        <v>14.149939508098226</v>
      </c>
      <c r="BE3543" s="221">
        <f t="shared" si="7901"/>
        <v>3.6067868865154069</v>
      </c>
      <c r="BF3543" s="221">
        <f>BE3543/PRODUCT($BG$6:BG3542)</f>
        <v>1.0003626845670972</v>
      </c>
      <c r="BG3543" s="16">
        <f t="shared" si="7967"/>
        <v>1.0003626845670972</v>
      </c>
      <c r="BH3543" s="10">
        <f t="shared" si="7968"/>
        <v>13.237986699047966</v>
      </c>
      <c r="BI3543" s="90"/>
      <c r="BJ3543" s="17">
        <f t="shared" si="7951"/>
        <v>49536</v>
      </c>
      <c r="BK3543" s="16">
        <f t="shared" si="7944"/>
        <v>13.237734383789057</v>
      </c>
      <c r="BL3543" s="10">
        <f ca="1">IFERROR(AVERAGE(INDIRECT("BK"&amp;AC3543-Template!$F$10+1):INDIRECT("BK"&amp;AC3543)),0)</f>
        <v>13.237552669459836</v>
      </c>
      <c r="BM3543" s="35"/>
      <c r="BN3543" s="86"/>
      <c r="BO3543" s="35"/>
      <c r="BP3543" s="35"/>
      <c r="BQ3543" s="35"/>
      <c r="BR3543" s="35"/>
      <c r="BS3543" s="35"/>
      <c r="BT3543" s="35"/>
      <c r="BU3543" s="35"/>
      <c r="BV3543" s="35"/>
      <c r="BW3543" s="35"/>
      <c r="BX3543" s="35"/>
      <c r="BY3543" s="35"/>
      <c r="BZ3543" s="35"/>
      <c r="CA3543" s="35"/>
      <c r="CB3543" s="35"/>
      <c r="CC3543" s="35"/>
      <c r="CD3543" s="35"/>
      <c r="CE3543" s="35"/>
      <c r="CF3543" s="35"/>
      <c r="CG3543" s="35"/>
      <c r="CH3543" s="35"/>
    </row>
    <row r="3544" spans="1:86" ht="15.6" x14ac:dyDescent="0.3">
      <c r="A3544" s="35"/>
      <c r="B3544" s="86"/>
      <c r="C3544" s="35"/>
      <c r="D3544" s="35"/>
      <c r="E3544" s="35"/>
      <c r="F3544" s="35"/>
      <c r="G3544" s="35"/>
      <c r="H3544" s="35"/>
      <c r="I3544" s="35"/>
      <c r="J3544" s="35"/>
      <c r="K3544" s="35"/>
      <c r="L3544" s="35"/>
      <c r="M3544" s="35"/>
      <c r="N3544" s="35"/>
      <c r="O3544" s="35"/>
      <c r="P3544" s="35"/>
      <c r="Q3544" s="35"/>
      <c r="R3544" s="35"/>
      <c r="S3544" s="35"/>
      <c r="T3544" s="17">
        <f t="shared" si="7945"/>
        <v>49560</v>
      </c>
      <c r="U3544" s="216">
        <f t="shared" si="7938"/>
        <v>6</v>
      </c>
      <c r="V3544" s="216">
        <f t="shared" si="7945"/>
        <v>3539</v>
      </c>
      <c r="W3544" s="16">
        <f t="shared" si="7952"/>
        <v>9.6958904109589046</v>
      </c>
      <c r="X3544" s="16" t="e">
        <f>IF(Template!$F$7="Linear interpolation",LinInterp($I$5:$I$22,$G$5:$G$22,W3544),CubicSpline($I$5:$I$22,$G$5:$G$22,W3544))</f>
        <v>#VALUE!</v>
      </c>
      <c r="Y3544" s="221" t="e">
        <f t="shared" si="7939"/>
        <v>#VALUE!</v>
      </c>
      <c r="Z3544" s="221" t="e">
        <f>Y3544/PRODUCT($AA$6:AA3543)</f>
        <v>#VALUE!</v>
      </c>
      <c r="AA3544" s="16" t="e">
        <f t="shared" si="7946"/>
        <v>#VALUE!</v>
      </c>
      <c r="AB3544" s="10" t="e">
        <f t="shared" si="7947"/>
        <v>#VALUE!</v>
      </c>
      <c r="AC3544" s="90">
        <f t="shared" si="7940"/>
        <v>3544</v>
      </c>
      <c r="AD3544" s="17">
        <f t="shared" si="7948"/>
        <v>49537</v>
      </c>
      <c r="AE3544" s="16" t="e">
        <f t="shared" si="7941"/>
        <v>#VALUE!</v>
      </c>
      <c r="AF3544" s="10">
        <f ca="1">IFERROR(AVERAGE(INDIRECT("AE"&amp;AC3544-Template!$F$10+1):INDIRECT("AE"&amp;AC3544)),0)</f>
        <v>0</v>
      </c>
      <c r="AG3544" s="35"/>
      <c r="AH3544" s="86"/>
      <c r="AI3544" s="35"/>
      <c r="AJ3544" s="35"/>
      <c r="AK3544" s="35"/>
      <c r="AL3544" s="35"/>
      <c r="AM3544" s="35"/>
      <c r="AN3544" s="35"/>
      <c r="AO3544" s="35"/>
      <c r="AP3544" s="35"/>
      <c r="AQ3544" s="35"/>
      <c r="AR3544" s="35"/>
      <c r="AS3544" s="35"/>
      <c r="AT3544" s="35"/>
      <c r="AU3544" s="35"/>
      <c r="AV3544" s="35"/>
      <c r="AW3544" s="35"/>
      <c r="AX3544" s="35"/>
      <c r="AY3544" s="35"/>
      <c r="AZ3544" s="17">
        <f t="shared" ref="AZ3544" si="7989">AZ3543+1</f>
        <v>49560</v>
      </c>
      <c r="BA3544" s="216">
        <f t="shared" si="7964"/>
        <v>6</v>
      </c>
      <c r="BB3544" s="216">
        <f t="shared" ref="BB3544" si="7990">BB3543+1</f>
        <v>3539</v>
      </c>
      <c r="BC3544" s="16">
        <f t="shared" si="7966"/>
        <v>9.6958904109589046</v>
      </c>
      <c r="BD3544" s="16">
        <f>IF(Template!$F$7="Linear interpolation",LinInterp($AO$5:$AO$18,$AM$5:$AM$18,BC3544),CubicSpline($AO$5:$AO$18,$AM$5:$AM$18,BC3544))</f>
        <v>14.14993993742276</v>
      </c>
      <c r="BE3544" s="221">
        <f t="shared" si="7901"/>
        <v>3.6080950134515133</v>
      </c>
      <c r="BF3544" s="221">
        <f>BE3544/PRODUCT($BG$6:BG3543)</f>
        <v>1.0003626848431209</v>
      </c>
      <c r="BG3544" s="16">
        <f t="shared" si="7967"/>
        <v>1.0003626845670972</v>
      </c>
      <c r="BH3544" s="10">
        <f t="shared" si="7968"/>
        <v>13.237986699047966</v>
      </c>
      <c r="BI3544" s="90"/>
      <c r="BJ3544" s="17">
        <f t="shared" si="7951"/>
        <v>49537</v>
      </c>
      <c r="BK3544" s="16">
        <f t="shared" si="7944"/>
        <v>13.237746166848474</v>
      </c>
      <c r="BL3544" s="10">
        <f ca="1">IFERROR(AVERAGE(INDIRECT("BK"&amp;AC3544-Template!$F$10+1):INDIRECT("BK"&amp;AC3544)),0)</f>
        <v>13.237565500305021</v>
      </c>
      <c r="BM3544" s="35"/>
      <c r="BN3544" s="86"/>
      <c r="BO3544" s="35"/>
      <c r="BP3544" s="35"/>
      <c r="BQ3544" s="35"/>
      <c r="BR3544" s="35"/>
      <c r="BS3544" s="35"/>
      <c r="BT3544" s="35"/>
      <c r="BU3544" s="35"/>
      <c r="BV3544" s="35"/>
      <c r="BW3544" s="35"/>
      <c r="BX3544" s="35"/>
      <c r="BY3544" s="35"/>
      <c r="BZ3544" s="35"/>
      <c r="CA3544" s="35"/>
      <c r="CB3544" s="35"/>
      <c r="CC3544" s="35"/>
      <c r="CD3544" s="35"/>
      <c r="CE3544" s="35"/>
      <c r="CF3544" s="35"/>
      <c r="CG3544" s="35"/>
      <c r="CH3544" s="35"/>
    </row>
    <row r="3545" spans="1:86" ht="15.6" x14ac:dyDescent="0.3">
      <c r="A3545" s="35"/>
      <c r="B3545" s="86"/>
      <c r="C3545" s="35"/>
      <c r="D3545" s="35"/>
      <c r="E3545" s="35"/>
      <c r="F3545" s="35"/>
      <c r="G3545" s="35"/>
      <c r="H3545" s="35"/>
      <c r="I3545" s="35"/>
      <c r="J3545" s="35"/>
      <c r="K3545" s="35"/>
      <c r="L3545" s="35"/>
      <c r="M3545" s="35"/>
      <c r="N3545" s="35"/>
      <c r="O3545" s="35"/>
      <c r="P3545" s="35"/>
      <c r="Q3545" s="35"/>
      <c r="R3545" s="35"/>
      <c r="S3545" s="35"/>
      <c r="T3545" s="17">
        <f t="shared" si="7945"/>
        <v>49561</v>
      </c>
      <c r="U3545" s="216">
        <f t="shared" si="7938"/>
        <v>7</v>
      </c>
      <c r="V3545" s="216">
        <f t="shared" si="7945"/>
        <v>3540</v>
      </c>
      <c r="W3545" s="16">
        <f t="shared" si="7952"/>
        <v>9.6986301369863011</v>
      </c>
      <c r="X3545" s="16" t="e">
        <f>IF(Template!$F$7="Linear interpolation",LinInterp($I$5:$I$22,$G$5:$G$22,W3545),CubicSpline($I$5:$I$22,$G$5:$G$22,W3545))</f>
        <v>#VALUE!</v>
      </c>
      <c r="Y3545" s="221" t="e">
        <f t="shared" si="7939"/>
        <v>#VALUE!</v>
      </c>
      <c r="Z3545" s="221" t="e">
        <f>Y3545/PRODUCT($AA$6:AA3544)</f>
        <v>#VALUE!</v>
      </c>
      <c r="AA3545" s="16" t="e">
        <f t="shared" si="7946"/>
        <v>#VALUE!</v>
      </c>
      <c r="AB3545" s="10" t="e">
        <f t="shared" si="7947"/>
        <v>#VALUE!</v>
      </c>
      <c r="AC3545" s="90">
        <f t="shared" si="7940"/>
        <v>3545</v>
      </c>
      <c r="AD3545" s="17">
        <f t="shared" si="7948"/>
        <v>49538</v>
      </c>
      <c r="AE3545" s="16" t="e">
        <f t="shared" si="7941"/>
        <v>#VALUE!</v>
      </c>
      <c r="AF3545" s="10">
        <f ca="1">IFERROR(AVERAGE(INDIRECT("AE"&amp;AC3545-Template!$F$10+1):INDIRECT("AE"&amp;AC3545)),0)</f>
        <v>0</v>
      </c>
      <c r="AG3545" s="35"/>
      <c r="AH3545" s="86"/>
      <c r="AI3545" s="35"/>
      <c r="AJ3545" s="35"/>
      <c r="AK3545" s="35"/>
      <c r="AL3545" s="35"/>
      <c r="AM3545" s="35"/>
      <c r="AN3545" s="35"/>
      <c r="AO3545" s="35"/>
      <c r="AP3545" s="35"/>
      <c r="AQ3545" s="35"/>
      <c r="AR3545" s="35"/>
      <c r="AS3545" s="35"/>
      <c r="AT3545" s="35"/>
      <c r="AU3545" s="35"/>
      <c r="AV3545" s="35"/>
      <c r="AW3545" s="35"/>
      <c r="AX3545" s="35"/>
      <c r="AY3545" s="35"/>
      <c r="AZ3545" s="17">
        <f t="shared" ref="AZ3545" si="7991">AZ3544+1</f>
        <v>49561</v>
      </c>
      <c r="BA3545" s="216">
        <f t="shared" si="7964"/>
        <v>7</v>
      </c>
      <c r="BB3545" s="216">
        <f t="shared" ref="BB3545" si="7992">BB3544+1</f>
        <v>3540</v>
      </c>
      <c r="BC3545" s="16">
        <f t="shared" si="7966"/>
        <v>9.6986301369863011</v>
      </c>
      <c r="BD3545" s="16">
        <f>IF(Template!$F$7="Linear interpolation",LinInterp($AO$5:$AO$18,$AM$5:$AM$18,BC3545),CubicSpline($AO$5:$AO$18,$AM$5:$AM$18,BC3545))</f>
        <v>14.149940369727966</v>
      </c>
      <c r="BE3545" s="221">
        <f t="shared" si="7901"/>
        <v>3.6094036158138985</v>
      </c>
      <c r="BF3545" s="221">
        <f>BE3545/PRODUCT($BG$6:BG3544)</f>
        <v>1.0003626853931025</v>
      </c>
      <c r="BG3545" s="16">
        <f t="shared" si="7967"/>
        <v>1.0003626845670972</v>
      </c>
      <c r="BH3545" s="10">
        <f t="shared" si="7968"/>
        <v>13.237986699047966</v>
      </c>
      <c r="BI3545" s="90"/>
      <c r="BJ3545" s="17">
        <f t="shared" si="7951"/>
        <v>49538</v>
      </c>
      <c r="BK3545" s="16">
        <f t="shared" si="7944"/>
        <v>13.237757876690681</v>
      </c>
      <c r="BL3545" s="10">
        <f ca="1">IFERROR(AVERAGE(INDIRECT("BK"&amp;AC3545-Template!$F$10+1):INDIRECT("BK"&amp;AC3545)),0)</f>
        <v>13.237578259279177</v>
      </c>
      <c r="BM3545" s="35"/>
      <c r="BN3545" s="86"/>
      <c r="BO3545" s="35"/>
      <c r="BP3545" s="35"/>
      <c r="BQ3545" s="35"/>
      <c r="BR3545" s="35"/>
      <c r="BS3545" s="35"/>
      <c r="BT3545" s="35"/>
      <c r="BU3545" s="35"/>
      <c r="BV3545" s="35"/>
      <c r="BW3545" s="35"/>
      <c r="BX3545" s="35"/>
      <c r="BY3545" s="35"/>
      <c r="BZ3545" s="35"/>
      <c r="CA3545" s="35"/>
      <c r="CB3545" s="35"/>
      <c r="CC3545" s="35"/>
      <c r="CD3545" s="35"/>
      <c r="CE3545" s="35"/>
      <c r="CF3545" s="35"/>
      <c r="CG3545" s="35"/>
      <c r="CH3545" s="35"/>
    </row>
    <row r="3546" spans="1:86" ht="15.6" x14ac:dyDescent="0.3">
      <c r="A3546" s="35"/>
      <c r="B3546" s="86"/>
      <c r="C3546" s="35"/>
      <c r="D3546" s="35"/>
      <c r="E3546" s="35"/>
      <c r="F3546" s="35"/>
      <c r="G3546" s="35"/>
      <c r="H3546" s="35"/>
      <c r="I3546" s="35"/>
      <c r="J3546" s="35"/>
      <c r="K3546" s="35"/>
      <c r="L3546" s="35"/>
      <c r="M3546" s="35"/>
      <c r="N3546" s="35"/>
      <c r="O3546" s="35"/>
      <c r="P3546" s="35"/>
      <c r="Q3546" s="35"/>
      <c r="R3546" s="35"/>
      <c r="S3546" s="35"/>
      <c r="T3546" s="17">
        <f t="shared" si="7945"/>
        <v>49562</v>
      </c>
      <c r="U3546" s="216">
        <f t="shared" si="7938"/>
        <v>1</v>
      </c>
      <c r="V3546" s="216">
        <f t="shared" si="7945"/>
        <v>3541</v>
      </c>
      <c r="W3546" s="16">
        <f t="shared" si="7952"/>
        <v>9.7013698630136993</v>
      </c>
      <c r="X3546" s="16" t="e">
        <f>IF(Template!$F$7="Linear interpolation",LinInterp($I$5:$I$22,$G$5:$G$22,W3546),CubicSpline($I$5:$I$22,$G$5:$G$22,W3546))</f>
        <v>#VALUE!</v>
      </c>
      <c r="Y3546" s="221" t="e">
        <f t="shared" si="7939"/>
        <v>#VALUE!</v>
      </c>
      <c r="Z3546" s="221" t="e">
        <f>Y3546/PRODUCT($AA$6:AA3545)</f>
        <v>#VALUE!</v>
      </c>
      <c r="AA3546" s="16" t="e">
        <f t="shared" si="7946"/>
        <v>#VALUE!</v>
      </c>
      <c r="AB3546" s="10" t="e">
        <f t="shared" si="7947"/>
        <v>#VALUE!</v>
      </c>
      <c r="AC3546" s="90">
        <f t="shared" si="7940"/>
        <v>3546</v>
      </c>
      <c r="AD3546" s="17">
        <f t="shared" si="7948"/>
        <v>49539</v>
      </c>
      <c r="AE3546" s="16" t="e">
        <f t="shared" si="7941"/>
        <v>#VALUE!</v>
      </c>
      <c r="AF3546" s="10">
        <f ca="1">IFERROR(AVERAGE(INDIRECT("AE"&amp;AC3546-Template!$F$10+1):INDIRECT("AE"&amp;AC3546)),0)</f>
        <v>0</v>
      </c>
      <c r="AG3546" s="35"/>
      <c r="AH3546" s="86"/>
      <c r="AI3546" s="35"/>
      <c r="AJ3546" s="35"/>
      <c r="AK3546" s="35"/>
      <c r="AL3546" s="35"/>
      <c r="AM3546" s="35"/>
      <c r="AN3546" s="35"/>
      <c r="AO3546" s="35"/>
      <c r="AP3546" s="35"/>
      <c r="AQ3546" s="35"/>
      <c r="AR3546" s="35"/>
      <c r="AS3546" s="35"/>
      <c r="AT3546" s="35"/>
      <c r="AU3546" s="35"/>
      <c r="AV3546" s="35"/>
      <c r="AW3546" s="35"/>
      <c r="AX3546" s="35"/>
      <c r="AY3546" s="35"/>
      <c r="AZ3546" s="17">
        <f t="shared" ref="AZ3546" si="7993">AZ3545+1</f>
        <v>49562</v>
      </c>
      <c r="BA3546" s="216">
        <f t="shared" si="7964"/>
        <v>1</v>
      </c>
      <c r="BB3546" s="216">
        <f t="shared" ref="BB3546" si="7994">BB3545+1</f>
        <v>3541</v>
      </c>
      <c r="BC3546" s="16">
        <f t="shared" si="7966"/>
        <v>9.7013698630136993</v>
      </c>
      <c r="BD3546" s="16">
        <f>IF(Template!$F$7="Linear interpolation",LinInterp($AO$5:$AO$18,$AM$5:$AM$18,BC3546),CubicSpline($AO$5:$AO$18,$AM$5:$AM$18,BC3546))</f>
        <v>14.149940804986993</v>
      </c>
      <c r="BE3546" s="221">
        <f t="shared" si="7901"/>
        <v>3.6107126937682423</v>
      </c>
      <c r="BF3546" s="221">
        <f>BE3546/PRODUCT($BG$6:BG3545)</f>
        <v>1.0003626862149733</v>
      </c>
      <c r="BG3546" s="16">
        <f t="shared" si="7967"/>
        <v>1.0003626862149733</v>
      </c>
      <c r="BH3546" s="10">
        <f t="shared" si="7968"/>
        <v>13.238046846524076</v>
      </c>
      <c r="BI3546" s="90"/>
      <c r="BJ3546" s="17">
        <f t="shared" si="7951"/>
        <v>49539</v>
      </c>
      <c r="BK3546" s="16">
        <f t="shared" si="7944"/>
        <v>13.237757876690681</v>
      </c>
      <c r="BL3546" s="10">
        <f ca="1">IFERROR(AVERAGE(INDIRECT("BK"&amp;AC3546-Template!$F$10+1):INDIRECT("BK"&amp;AC3546)),0)</f>
        <v>13.23759055840646</v>
      </c>
      <c r="BM3546" s="35"/>
      <c r="BN3546" s="86"/>
      <c r="BO3546" s="35"/>
      <c r="BP3546" s="35"/>
      <c r="BQ3546" s="35"/>
      <c r="BR3546" s="35"/>
      <c r="BS3546" s="35"/>
      <c r="BT3546" s="35"/>
      <c r="BU3546" s="35"/>
      <c r="BV3546" s="35"/>
      <c r="BW3546" s="35"/>
      <c r="BX3546" s="35"/>
      <c r="BY3546" s="35"/>
      <c r="BZ3546" s="35"/>
      <c r="CA3546" s="35"/>
      <c r="CB3546" s="35"/>
      <c r="CC3546" s="35"/>
      <c r="CD3546" s="35"/>
      <c r="CE3546" s="35"/>
      <c r="CF3546" s="35"/>
      <c r="CG3546" s="35"/>
      <c r="CH3546" s="35"/>
    </row>
    <row r="3547" spans="1:86" ht="15.6" x14ac:dyDescent="0.3">
      <c r="A3547" s="35"/>
      <c r="B3547" s="86"/>
      <c r="C3547" s="35"/>
      <c r="D3547" s="35"/>
      <c r="E3547" s="35"/>
      <c r="F3547" s="35"/>
      <c r="G3547" s="35"/>
      <c r="H3547" s="35"/>
      <c r="I3547" s="35"/>
      <c r="J3547" s="35"/>
      <c r="K3547" s="35"/>
      <c r="L3547" s="35"/>
      <c r="M3547" s="35"/>
      <c r="N3547" s="35"/>
      <c r="O3547" s="35"/>
      <c r="P3547" s="35"/>
      <c r="Q3547" s="35"/>
      <c r="R3547" s="35"/>
      <c r="S3547" s="35"/>
      <c r="T3547" s="17">
        <f t="shared" si="7945"/>
        <v>49563</v>
      </c>
      <c r="U3547" s="216">
        <f t="shared" si="7938"/>
        <v>2</v>
      </c>
      <c r="V3547" s="216">
        <f t="shared" si="7945"/>
        <v>3542</v>
      </c>
      <c r="W3547" s="16">
        <f t="shared" si="7952"/>
        <v>9.7041095890410958</v>
      </c>
      <c r="X3547" s="16" t="e">
        <f>IF(Template!$F$7="Linear interpolation",LinInterp($I$5:$I$22,$G$5:$G$22,W3547),CubicSpline($I$5:$I$22,$G$5:$G$22,W3547))</f>
        <v>#VALUE!</v>
      </c>
      <c r="Y3547" s="221" t="e">
        <f t="shared" si="7939"/>
        <v>#VALUE!</v>
      </c>
      <c r="Z3547" s="221" t="e">
        <f>Y3547/PRODUCT($AA$6:AA3546)</f>
        <v>#VALUE!</v>
      </c>
      <c r="AA3547" s="16" t="e">
        <f t="shared" si="7946"/>
        <v>#VALUE!</v>
      </c>
      <c r="AB3547" s="10" t="e">
        <f t="shared" si="7947"/>
        <v>#VALUE!</v>
      </c>
      <c r="AC3547" s="90">
        <f t="shared" si="7940"/>
        <v>3547</v>
      </c>
      <c r="AD3547" s="17">
        <f t="shared" si="7948"/>
        <v>49540</v>
      </c>
      <c r="AE3547" s="16" t="e">
        <f t="shared" si="7941"/>
        <v>#VALUE!</v>
      </c>
      <c r="AF3547" s="10">
        <f ca="1">IFERROR(AVERAGE(INDIRECT("AE"&amp;AC3547-Template!$F$10+1):INDIRECT("AE"&amp;AC3547)),0)</f>
        <v>0</v>
      </c>
      <c r="AG3547" s="35"/>
      <c r="AH3547" s="86"/>
      <c r="AI3547" s="35"/>
      <c r="AJ3547" s="35"/>
      <c r="AK3547" s="35"/>
      <c r="AL3547" s="35"/>
      <c r="AM3547" s="35"/>
      <c r="AN3547" s="35"/>
      <c r="AO3547" s="35"/>
      <c r="AP3547" s="35"/>
      <c r="AQ3547" s="35"/>
      <c r="AR3547" s="35"/>
      <c r="AS3547" s="35"/>
      <c r="AT3547" s="35"/>
      <c r="AU3547" s="35"/>
      <c r="AV3547" s="35"/>
      <c r="AW3547" s="35"/>
      <c r="AX3547" s="35"/>
      <c r="AY3547" s="35"/>
      <c r="AZ3547" s="17">
        <f t="shared" ref="AZ3547" si="7995">AZ3546+1</f>
        <v>49563</v>
      </c>
      <c r="BA3547" s="216">
        <f t="shared" si="7964"/>
        <v>2</v>
      </c>
      <c r="BB3547" s="216">
        <f t="shared" ref="BB3547" si="7996">BB3546+1</f>
        <v>3542</v>
      </c>
      <c r="BC3547" s="16">
        <f t="shared" si="7966"/>
        <v>9.7041095890410958</v>
      </c>
      <c r="BD3547" s="16">
        <f>IF(Template!$F$7="Linear interpolation",LinInterp($AO$5:$AO$18,$AM$5:$AM$18,BC3547),CubicSpline($AO$5:$AO$18,$AM$5:$AM$18,BC3547))</f>
        <v>14.149941243172991</v>
      </c>
      <c r="BE3547" s="221">
        <f t="shared" si="7901"/>
        <v>3.6120222474802683</v>
      </c>
      <c r="BF3547" s="221">
        <f>BE3547/PRODUCT($BG$6:BG3546)</f>
        <v>1.0003626856587859</v>
      </c>
      <c r="BG3547" s="16">
        <f t="shared" si="7967"/>
        <v>1.0003626856587859</v>
      </c>
      <c r="BH3547" s="10">
        <f t="shared" si="7968"/>
        <v>13.238026545686953</v>
      </c>
      <c r="BI3547" s="90"/>
      <c r="BJ3547" s="17">
        <f t="shared" si="7951"/>
        <v>49540</v>
      </c>
      <c r="BK3547" s="16">
        <f t="shared" si="7944"/>
        <v>13.237757876690681</v>
      </c>
      <c r="BL3547" s="10">
        <f ca="1">IFERROR(AVERAGE(INDIRECT("BK"&amp;AC3547-Template!$F$10+1):INDIRECT("BK"&amp;AC3547)),0)</f>
        <v>13.237602400041537</v>
      </c>
      <c r="BM3547" s="35"/>
      <c r="BN3547" s="86"/>
      <c r="BO3547" s="35"/>
      <c r="BP3547" s="35"/>
      <c r="BQ3547" s="35"/>
      <c r="BR3547" s="35"/>
      <c r="BS3547" s="35"/>
      <c r="BT3547" s="35"/>
      <c r="BU3547" s="35"/>
      <c r="BV3547" s="35"/>
      <c r="BW3547" s="35"/>
      <c r="BX3547" s="35"/>
      <c r="BY3547" s="35"/>
      <c r="BZ3547" s="35"/>
      <c r="CA3547" s="35"/>
      <c r="CB3547" s="35"/>
      <c r="CC3547" s="35"/>
      <c r="CD3547" s="35"/>
      <c r="CE3547" s="35"/>
      <c r="CF3547" s="35"/>
      <c r="CG3547" s="35"/>
      <c r="CH3547" s="35"/>
    </row>
    <row r="3548" spans="1:86" ht="15.6" x14ac:dyDescent="0.3">
      <c r="A3548" s="35"/>
      <c r="B3548" s="86"/>
      <c r="C3548" s="35"/>
      <c r="D3548" s="35"/>
      <c r="E3548" s="35"/>
      <c r="F3548" s="35"/>
      <c r="G3548" s="35"/>
      <c r="H3548" s="35"/>
      <c r="I3548" s="35"/>
      <c r="J3548" s="35"/>
      <c r="K3548" s="35"/>
      <c r="L3548" s="35"/>
      <c r="M3548" s="35"/>
      <c r="N3548" s="35"/>
      <c r="O3548" s="35"/>
      <c r="P3548" s="35"/>
      <c r="Q3548" s="35"/>
      <c r="R3548" s="35"/>
      <c r="S3548" s="35"/>
      <c r="T3548" s="17">
        <f t="shared" si="7945"/>
        <v>49564</v>
      </c>
      <c r="U3548" s="216">
        <f t="shared" si="7938"/>
        <v>3</v>
      </c>
      <c r="V3548" s="216">
        <f t="shared" si="7945"/>
        <v>3543</v>
      </c>
      <c r="W3548" s="16">
        <f t="shared" si="7952"/>
        <v>9.706849315068494</v>
      </c>
      <c r="X3548" s="16" t="e">
        <f>IF(Template!$F$7="Linear interpolation",LinInterp($I$5:$I$22,$G$5:$G$22,W3548),CubicSpline($I$5:$I$22,$G$5:$G$22,W3548))</f>
        <v>#VALUE!</v>
      </c>
      <c r="Y3548" s="221" t="e">
        <f t="shared" si="7939"/>
        <v>#VALUE!</v>
      </c>
      <c r="Z3548" s="221" t="e">
        <f>Y3548/PRODUCT($AA$6:AA3547)</f>
        <v>#VALUE!</v>
      </c>
      <c r="AA3548" s="16" t="e">
        <f t="shared" si="7946"/>
        <v>#VALUE!</v>
      </c>
      <c r="AB3548" s="10" t="e">
        <f t="shared" si="7947"/>
        <v>#VALUE!</v>
      </c>
      <c r="AC3548" s="90">
        <f t="shared" si="7940"/>
        <v>3548</v>
      </c>
      <c r="AD3548" s="17">
        <f t="shared" si="7948"/>
        <v>49541</v>
      </c>
      <c r="AE3548" s="16" t="e">
        <f t="shared" si="7941"/>
        <v>#VALUE!</v>
      </c>
      <c r="AF3548" s="10">
        <f ca="1">IFERROR(AVERAGE(INDIRECT("AE"&amp;AC3548-Template!$F$10+1):INDIRECT("AE"&amp;AC3548)),0)</f>
        <v>0</v>
      </c>
      <c r="AG3548" s="35"/>
      <c r="AH3548" s="86"/>
      <c r="AI3548" s="35"/>
      <c r="AJ3548" s="35"/>
      <c r="AK3548" s="35"/>
      <c r="AL3548" s="35"/>
      <c r="AM3548" s="35"/>
      <c r="AN3548" s="35"/>
      <c r="AO3548" s="35"/>
      <c r="AP3548" s="35"/>
      <c r="AQ3548" s="35"/>
      <c r="AR3548" s="35"/>
      <c r="AS3548" s="35"/>
      <c r="AT3548" s="35"/>
      <c r="AU3548" s="35"/>
      <c r="AV3548" s="35"/>
      <c r="AW3548" s="35"/>
      <c r="AX3548" s="35"/>
      <c r="AY3548" s="35"/>
      <c r="AZ3548" s="17">
        <f t="shared" ref="AZ3548" si="7997">AZ3547+1</f>
        <v>49564</v>
      </c>
      <c r="BA3548" s="216">
        <f t="shared" si="7964"/>
        <v>3</v>
      </c>
      <c r="BB3548" s="216">
        <f t="shared" ref="BB3548" si="7998">BB3547+1</f>
        <v>3543</v>
      </c>
      <c r="BC3548" s="16">
        <f t="shared" si="7966"/>
        <v>9.706849315068494</v>
      </c>
      <c r="BD3548" s="16">
        <f>IF(Template!$F$7="Linear interpolation",LinInterp($AO$5:$AO$18,$AM$5:$AM$18,BC3548),CubicSpline($AO$5:$AO$18,$AM$5:$AM$18,BC3548))</f>
        <v>14.149941684259103</v>
      </c>
      <c r="BE3548" s="221">
        <f t="shared" si="7901"/>
        <v>3.613332277115751</v>
      </c>
      <c r="BF3548" s="221">
        <f>BE3548/PRODUCT($BG$6:BG3547)</f>
        <v>1.0003626859265322</v>
      </c>
      <c r="BG3548" s="16">
        <f t="shared" si="7967"/>
        <v>1.0003626859265322</v>
      </c>
      <c r="BH3548" s="10">
        <f t="shared" si="7968"/>
        <v>13.238036318425795</v>
      </c>
      <c r="BI3548" s="90"/>
      <c r="BJ3548" s="17">
        <f t="shared" si="7951"/>
        <v>49541</v>
      </c>
      <c r="BK3548" s="16">
        <f t="shared" si="7944"/>
        <v>13.237827401780699</v>
      </c>
      <c r="BL3548" s="10">
        <f ca="1">IFERROR(AVERAGE(INDIRECT("BK"&amp;AC3548-Template!$F$10+1):INDIRECT("BK"&amp;AC3548)),0)</f>
        <v>13.237616559179612</v>
      </c>
      <c r="BM3548" s="35"/>
      <c r="BN3548" s="86"/>
      <c r="BO3548" s="35"/>
      <c r="BP3548" s="35"/>
      <c r="BQ3548" s="35"/>
      <c r="BR3548" s="35"/>
      <c r="BS3548" s="35"/>
      <c r="BT3548" s="35"/>
      <c r="BU3548" s="35"/>
      <c r="BV3548" s="35"/>
      <c r="BW3548" s="35"/>
      <c r="BX3548" s="35"/>
      <c r="BY3548" s="35"/>
      <c r="BZ3548" s="35"/>
      <c r="CA3548" s="35"/>
      <c r="CB3548" s="35"/>
      <c r="CC3548" s="35"/>
      <c r="CD3548" s="35"/>
      <c r="CE3548" s="35"/>
      <c r="CF3548" s="35"/>
      <c r="CG3548" s="35"/>
      <c r="CH3548" s="35"/>
    </row>
    <row r="3549" spans="1:86" ht="15.6" x14ac:dyDescent="0.3">
      <c r="A3549" s="35"/>
      <c r="B3549" s="86"/>
      <c r="C3549" s="35"/>
      <c r="D3549" s="35"/>
      <c r="E3549" s="35"/>
      <c r="F3549" s="35"/>
      <c r="G3549" s="35"/>
      <c r="H3549" s="35"/>
      <c r="I3549" s="35"/>
      <c r="J3549" s="35"/>
      <c r="K3549" s="35"/>
      <c r="L3549" s="35"/>
      <c r="M3549" s="35"/>
      <c r="N3549" s="35"/>
      <c r="O3549" s="35"/>
      <c r="P3549" s="35"/>
      <c r="Q3549" s="35"/>
      <c r="R3549" s="35"/>
      <c r="S3549" s="35"/>
      <c r="T3549" s="17">
        <f t="shared" si="7945"/>
        <v>49565</v>
      </c>
      <c r="U3549" s="216">
        <f t="shared" si="7938"/>
        <v>4</v>
      </c>
      <c r="V3549" s="216">
        <f t="shared" si="7945"/>
        <v>3544</v>
      </c>
      <c r="W3549" s="16">
        <f t="shared" si="7952"/>
        <v>9.7095890410958905</v>
      </c>
      <c r="X3549" s="16" t="e">
        <f>IF(Template!$F$7="Linear interpolation",LinInterp($I$5:$I$22,$G$5:$G$22,W3549),CubicSpline($I$5:$I$22,$G$5:$G$22,W3549))</f>
        <v>#VALUE!</v>
      </c>
      <c r="Y3549" s="221" t="e">
        <f t="shared" si="7939"/>
        <v>#VALUE!</v>
      </c>
      <c r="Z3549" s="221" t="e">
        <f>Y3549/PRODUCT($AA$6:AA3548)</f>
        <v>#VALUE!</v>
      </c>
      <c r="AA3549" s="16" t="e">
        <f t="shared" si="7946"/>
        <v>#VALUE!</v>
      </c>
      <c r="AB3549" s="10" t="e">
        <f t="shared" si="7947"/>
        <v>#VALUE!</v>
      </c>
      <c r="AC3549" s="90">
        <f t="shared" si="7940"/>
        <v>3549</v>
      </c>
      <c r="AD3549" s="17">
        <f t="shared" si="7948"/>
        <v>49542</v>
      </c>
      <c r="AE3549" s="16" t="e">
        <f t="shared" si="7941"/>
        <v>#VALUE!</v>
      </c>
      <c r="AF3549" s="10">
        <f ca="1">IFERROR(AVERAGE(INDIRECT("AE"&amp;AC3549-Template!$F$10+1):INDIRECT("AE"&amp;AC3549)),0)</f>
        <v>0</v>
      </c>
      <c r="AG3549" s="35"/>
      <c r="AH3549" s="86"/>
      <c r="AI3549" s="35"/>
      <c r="AJ3549" s="35"/>
      <c r="AK3549" s="35"/>
      <c r="AL3549" s="35"/>
      <c r="AM3549" s="35"/>
      <c r="AN3549" s="35"/>
      <c r="AO3549" s="35"/>
      <c r="AP3549" s="35"/>
      <c r="AQ3549" s="35"/>
      <c r="AR3549" s="35"/>
      <c r="AS3549" s="35"/>
      <c r="AT3549" s="35"/>
      <c r="AU3549" s="35"/>
      <c r="AV3549" s="35"/>
      <c r="AW3549" s="35"/>
      <c r="AX3549" s="35"/>
      <c r="AY3549" s="35"/>
      <c r="AZ3549" s="17">
        <f t="shared" ref="AZ3549" si="7999">AZ3548+1</f>
        <v>49565</v>
      </c>
      <c r="BA3549" s="216">
        <f t="shared" si="7964"/>
        <v>4</v>
      </c>
      <c r="BB3549" s="216">
        <f t="shared" ref="BB3549" si="8000">BB3548+1</f>
        <v>3544</v>
      </c>
      <c r="BC3549" s="16">
        <f t="shared" si="7966"/>
        <v>9.7095890410958905</v>
      </c>
      <c r="BD3549" s="16">
        <f>IF(Template!$F$7="Linear interpolation",LinInterp($AO$5:$AO$18,$AM$5:$AM$18,BC3549),CubicSpline($AO$5:$AO$18,$AM$5:$AM$18,BC3549))</f>
        <v>14.149942128218479</v>
      </c>
      <c r="BE3549" s="221">
        <f t="shared" si="7901"/>
        <v>3.6146427828404852</v>
      </c>
      <c r="BF3549" s="221">
        <f>BE3549/PRODUCT($BG$6:BG3548)</f>
        <v>1.0003626861921984</v>
      </c>
      <c r="BG3549" s="16">
        <f t="shared" si="7967"/>
        <v>1.0003626861921984</v>
      </c>
      <c r="BH3549" s="10">
        <f t="shared" si="7968"/>
        <v>13.238046015240478</v>
      </c>
      <c r="BI3549" s="90"/>
      <c r="BJ3549" s="17">
        <f t="shared" si="7951"/>
        <v>49542</v>
      </c>
      <c r="BK3549" s="16">
        <f t="shared" si="7944"/>
        <v>13.237803981731577</v>
      </c>
      <c r="BL3549" s="10">
        <f ca="1">IFERROR(AVERAGE(INDIRECT("BK"&amp;AC3549-Template!$F$10+1):INDIRECT("BK"&amp;AC3549)),0)</f>
        <v>13.237629937649386</v>
      </c>
      <c r="BM3549" s="35"/>
      <c r="BN3549" s="86"/>
      <c r="BO3549" s="35"/>
      <c r="BP3549" s="35"/>
      <c r="BQ3549" s="35"/>
      <c r="BR3549" s="35"/>
      <c r="BS3549" s="35"/>
      <c r="BT3549" s="35"/>
      <c r="BU3549" s="35"/>
      <c r="BV3549" s="35"/>
      <c r="BW3549" s="35"/>
      <c r="BX3549" s="35"/>
      <c r="BY3549" s="35"/>
      <c r="BZ3549" s="35"/>
      <c r="CA3549" s="35"/>
      <c r="CB3549" s="35"/>
      <c r="CC3549" s="35"/>
      <c r="CD3549" s="35"/>
      <c r="CE3549" s="35"/>
      <c r="CF3549" s="35"/>
      <c r="CG3549" s="35"/>
      <c r="CH3549" s="35"/>
    </row>
    <row r="3550" spans="1:86" ht="15.6" x14ac:dyDescent="0.3">
      <c r="A3550" s="35"/>
      <c r="B3550" s="86"/>
      <c r="C3550" s="35"/>
      <c r="D3550" s="35"/>
      <c r="E3550" s="35"/>
      <c r="F3550" s="35"/>
      <c r="G3550" s="35"/>
      <c r="H3550" s="35"/>
      <c r="I3550" s="35"/>
      <c r="J3550" s="35"/>
      <c r="K3550" s="35"/>
      <c r="L3550" s="35"/>
      <c r="M3550" s="35"/>
      <c r="N3550" s="35"/>
      <c r="O3550" s="35"/>
      <c r="P3550" s="35"/>
      <c r="Q3550" s="35"/>
      <c r="R3550" s="35"/>
      <c r="S3550" s="35"/>
      <c r="T3550" s="17">
        <f t="shared" si="7945"/>
        <v>49566</v>
      </c>
      <c r="U3550" s="216">
        <f t="shared" si="7938"/>
        <v>5</v>
      </c>
      <c r="V3550" s="216">
        <f t="shared" si="7945"/>
        <v>3545</v>
      </c>
      <c r="W3550" s="16">
        <f t="shared" si="7952"/>
        <v>9.712328767123287</v>
      </c>
      <c r="X3550" s="16" t="e">
        <f>IF(Template!$F$7="Linear interpolation",LinInterp($I$5:$I$22,$G$5:$G$22,W3550),CubicSpline($I$5:$I$22,$G$5:$G$22,W3550))</f>
        <v>#VALUE!</v>
      </c>
      <c r="Y3550" s="221" t="e">
        <f t="shared" si="7939"/>
        <v>#VALUE!</v>
      </c>
      <c r="Z3550" s="221" t="e">
        <f>Y3550/PRODUCT($AA$6:AA3549)</f>
        <v>#VALUE!</v>
      </c>
      <c r="AA3550" s="16" t="e">
        <f t="shared" si="7946"/>
        <v>#VALUE!</v>
      </c>
      <c r="AB3550" s="10" t="e">
        <f t="shared" si="7947"/>
        <v>#VALUE!</v>
      </c>
      <c r="AC3550" s="90">
        <f t="shared" si="7940"/>
        <v>3550</v>
      </c>
      <c r="AD3550" s="17">
        <f t="shared" si="7948"/>
        <v>49543</v>
      </c>
      <c r="AE3550" s="16" t="e">
        <f t="shared" si="7941"/>
        <v>#VALUE!</v>
      </c>
      <c r="AF3550" s="10">
        <f ca="1">IFERROR(AVERAGE(INDIRECT("AE"&amp;AC3550-Template!$F$10+1):INDIRECT("AE"&amp;AC3550)),0)</f>
        <v>0</v>
      </c>
      <c r="AG3550" s="35"/>
      <c r="AH3550" s="86"/>
      <c r="AI3550" s="35"/>
      <c r="AJ3550" s="35"/>
      <c r="AK3550" s="35"/>
      <c r="AL3550" s="35"/>
      <c r="AM3550" s="35"/>
      <c r="AN3550" s="35"/>
      <c r="AO3550" s="35"/>
      <c r="AP3550" s="35"/>
      <c r="AQ3550" s="35"/>
      <c r="AR3550" s="35"/>
      <c r="AS3550" s="35"/>
      <c r="AT3550" s="35"/>
      <c r="AU3550" s="35"/>
      <c r="AV3550" s="35"/>
      <c r="AW3550" s="35"/>
      <c r="AX3550" s="35"/>
      <c r="AY3550" s="35"/>
      <c r="AZ3550" s="17">
        <f t="shared" ref="AZ3550" si="8001">AZ3549+1</f>
        <v>49566</v>
      </c>
      <c r="BA3550" s="216">
        <f t="shared" si="7964"/>
        <v>5</v>
      </c>
      <c r="BB3550" s="216">
        <f t="shared" ref="BB3550" si="8002">BB3549+1</f>
        <v>3545</v>
      </c>
      <c r="BC3550" s="16">
        <f t="shared" si="7966"/>
        <v>9.712328767123287</v>
      </c>
      <c r="BD3550" s="16">
        <f>IF(Template!$F$7="Linear interpolation",LinInterp($AO$5:$AO$18,$AM$5:$AM$18,BC3550),CubicSpline($AO$5:$AO$18,$AM$5:$AM$18,BC3550))</f>
        <v>14.149942575024264</v>
      </c>
      <c r="BE3550" s="221">
        <f t="shared" si="7901"/>
        <v>3.6159537648203433</v>
      </c>
      <c r="BF3550" s="221">
        <f>BE3550/PRODUCT($BG$6:BG3549)</f>
        <v>1.0003626864557909</v>
      </c>
      <c r="BG3550" s="16">
        <f t="shared" si="7967"/>
        <v>1.0003626864557909</v>
      </c>
      <c r="BH3550" s="10">
        <f t="shared" si="7968"/>
        <v>13.238055636366042</v>
      </c>
      <c r="BI3550" s="90"/>
      <c r="BJ3550" s="17">
        <f t="shared" si="7951"/>
        <v>49543</v>
      </c>
      <c r="BK3550" s="16">
        <f t="shared" si="7944"/>
        <v>13.237815323972168</v>
      </c>
      <c r="BL3550" s="10">
        <f ca="1">IFERROR(AVERAGE(INDIRECT("BK"&amp;AC3550-Template!$F$10+1):INDIRECT("BK"&amp;AC3550)),0)</f>
        <v>13.237640972815615</v>
      </c>
      <c r="BM3550" s="35"/>
      <c r="BN3550" s="86"/>
      <c r="BO3550" s="35"/>
      <c r="BP3550" s="35"/>
      <c r="BQ3550" s="35"/>
      <c r="BR3550" s="35"/>
      <c r="BS3550" s="35"/>
      <c r="BT3550" s="35"/>
      <c r="BU3550" s="35"/>
      <c r="BV3550" s="35"/>
      <c r="BW3550" s="35"/>
      <c r="BX3550" s="35"/>
      <c r="BY3550" s="35"/>
      <c r="BZ3550" s="35"/>
      <c r="CA3550" s="35"/>
      <c r="CB3550" s="35"/>
      <c r="CC3550" s="35"/>
      <c r="CD3550" s="35"/>
      <c r="CE3550" s="35"/>
      <c r="CF3550" s="35"/>
      <c r="CG3550" s="35"/>
      <c r="CH3550" s="35"/>
    </row>
    <row r="3551" spans="1:86" ht="15.6" x14ac:dyDescent="0.3">
      <c r="A3551" s="35"/>
      <c r="B3551" s="86"/>
      <c r="C3551" s="35"/>
      <c r="D3551" s="35"/>
      <c r="E3551" s="35"/>
      <c r="F3551" s="35"/>
      <c r="G3551" s="35"/>
      <c r="H3551" s="35"/>
      <c r="I3551" s="35"/>
      <c r="J3551" s="35"/>
      <c r="K3551" s="35"/>
      <c r="L3551" s="35"/>
      <c r="M3551" s="35"/>
      <c r="N3551" s="35"/>
      <c r="O3551" s="35"/>
      <c r="P3551" s="35"/>
      <c r="Q3551" s="35"/>
      <c r="R3551" s="35"/>
      <c r="S3551" s="35"/>
      <c r="T3551" s="17">
        <f t="shared" si="7945"/>
        <v>49567</v>
      </c>
      <c r="U3551" s="216">
        <f t="shared" si="7938"/>
        <v>6</v>
      </c>
      <c r="V3551" s="216">
        <f t="shared" si="7945"/>
        <v>3546</v>
      </c>
      <c r="W3551" s="16">
        <f t="shared" si="7952"/>
        <v>9.7150684931506852</v>
      </c>
      <c r="X3551" s="16" t="e">
        <f>IF(Template!$F$7="Linear interpolation",LinInterp($I$5:$I$22,$G$5:$G$22,W3551),CubicSpline($I$5:$I$22,$G$5:$G$22,W3551))</f>
        <v>#VALUE!</v>
      </c>
      <c r="Y3551" s="221" t="e">
        <f t="shared" si="7939"/>
        <v>#VALUE!</v>
      </c>
      <c r="Z3551" s="221" t="e">
        <f>Y3551/PRODUCT($AA$6:AA3550)</f>
        <v>#VALUE!</v>
      </c>
      <c r="AA3551" s="16" t="e">
        <f t="shared" si="7946"/>
        <v>#VALUE!</v>
      </c>
      <c r="AB3551" s="10" t="e">
        <f t="shared" si="7947"/>
        <v>#VALUE!</v>
      </c>
      <c r="AC3551" s="90">
        <f t="shared" si="7940"/>
        <v>3551</v>
      </c>
      <c r="AD3551" s="17">
        <f t="shared" si="7948"/>
        <v>49544</v>
      </c>
      <c r="AE3551" s="16" t="e">
        <f t="shared" si="7941"/>
        <v>#VALUE!</v>
      </c>
      <c r="AF3551" s="10">
        <f ca="1">IFERROR(AVERAGE(INDIRECT("AE"&amp;AC3551-Template!$F$10+1):INDIRECT("AE"&amp;AC3551)),0)</f>
        <v>0</v>
      </c>
      <c r="AG3551" s="35"/>
      <c r="AH3551" s="86"/>
      <c r="AI3551" s="35"/>
      <c r="AJ3551" s="35"/>
      <c r="AK3551" s="35"/>
      <c r="AL3551" s="35"/>
      <c r="AM3551" s="35"/>
      <c r="AN3551" s="35"/>
      <c r="AO3551" s="35"/>
      <c r="AP3551" s="35"/>
      <c r="AQ3551" s="35"/>
      <c r="AR3551" s="35"/>
      <c r="AS3551" s="35"/>
      <c r="AT3551" s="35"/>
      <c r="AU3551" s="35"/>
      <c r="AV3551" s="35"/>
      <c r="AW3551" s="35"/>
      <c r="AX3551" s="35"/>
      <c r="AY3551" s="35"/>
      <c r="AZ3551" s="17">
        <f t="shared" ref="AZ3551" si="8003">AZ3550+1</f>
        <v>49567</v>
      </c>
      <c r="BA3551" s="216">
        <f t="shared" si="7964"/>
        <v>6</v>
      </c>
      <c r="BB3551" s="216">
        <f t="shared" ref="BB3551" si="8004">BB3550+1</f>
        <v>3546</v>
      </c>
      <c r="BC3551" s="16">
        <f t="shared" si="7966"/>
        <v>9.7150684931506852</v>
      </c>
      <c r="BD3551" s="16">
        <f>IF(Template!$F$7="Linear interpolation",LinInterp($AO$5:$AO$18,$AM$5:$AM$18,BC3551),CubicSpline($AO$5:$AO$18,$AM$5:$AM$18,BC3551))</f>
        <v>14.149943024649605</v>
      </c>
      <c r="BE3551" s="221">
        <f t="shared" si="7901"/>
        <v>3.6172652232212115</v>
      </c>
      <c r="BF3551" s="221">
        <f>BE3551/PRODUCT($BG$6:BG3550)</f>
        <v>1.000362686717299</v>
      </c>
      <c r="BG3551" s="16">
        <f t="shared" si="7967"/>
        <v>1.0003626864557909</v>
      </c>
      <c r="BH3551" s="10">
        <f t="shared" si="7968"/>
        <v>13.238055636366042</v>
      </c>
      <c r="BI3551" s="90"/>
      <c r="BJ3551" s="17">
        <f t="shared" si="7951"/>
        <v>49544</v>
      </c>
      <c r="BK3551" s="16">
        <f t="shared" si="7944"/>
        <v>13.237826592355283</v>
      </c>
      <c r="BL3551" s="10">
        <f ca="1">IFERROR(AVERAGE(INDIRECT("BK"&amp;AC3551-Template!$F$10+1):INDIRECT("BK"&amp;AC3551)),0)</f>
        <v>13.237653298596317</v>
      </c>
      <c r="BM3551" s="35"/>
      <c r="BN3551" s="86"/>
      <c r="BO3551" s="35"/>
      <c r="BP3551" s="35"/>
      <c r="BQ3551" s="35"/>
      <c r="BR3551" s="35"/>
      <c r="BS3551" s="35"/>
      <c r="BT3551" s="35"/>
      <c r="BU3551" s="35"/>
      <c r="BV3551" s="35"/>
      <c r="BW3551" s="35"/>
      <c r="BX3551" s="35"/>
      <c r="BY3551" s="35"/>
      <c r="BZ3551" s="35"/>
      <c r="CA3551" s="35"/>
      <c r="CB3551" s="35"/>
      <c r="CC3551" s="35"/>
      <c r="CD3551" s="35"/>
      <c r="CE3551" s="35"/>
      <c r="CF3551" s="35"/>
      <c r="CG3551" s="35"/>
      <c r="CH3551" s="35"/>
    </row>
    <row r="3552" spans="1:86" ht="15.6" x14ac:dyDescent="0.3">
      <c r="A3552" s="35"/>
      <c r="B3552" s="86"/>
      <c r="C3552" s="35"/>
      <c r="D3552" s="35"/>
      <c r="E3552" s="35"/>
      <c r="F3552" s="35"/>
      <c r="G3552" s="35"/>
      <c r="H3552" s="35"/>
      <c r="I3552" s="35"/>
      <c r="J3552" s="35"/>
      <c r="K3552" s="35"/>
      <c r="L3552" s="35"/>
      <c r="M3552" s="35"/>
      <c r="N3552" s="35"/>
      <c r="O3552" s="35"/>
      <c r="P3552" s="35"/>
      <c r="Q3552" s="35"/>
      <c r="R3552" s="35"/>
      <c r="S3552" s="35"/>
      <c r="T3552" s="17">
        <f t="shared" si="7945"/>
        <v>49568</v>
      </c>
      <c r="U3552" s="216">
        <f t="shared" si="7938"/>
        <v>7</v>
      </c>
      <c r="V3552" s="216">
        <f t="shared" si="7945"/>
        <v>3547</v>
      </c>
      <c r="W3552" s="16">
        <f t="shared" si="7952"/>
        <v>9.7178082191780817</v>
      </c>
      <c r="X3552" s="16" t="e">
        <f>IF(Template!$F$7="Linear interpolation",LinInterp($I$5:$I$22,$G$5:$G$22,W3552),CubicSpline($I$5:$I$22,$G$5:$G$22,W3552))</f>
        <v>#VALUE!</v>
      </c>
      <c r="Y3552" s="221" t="e">
        <f t="shared" si="7939"/>
        <v>#VALUE!</v>
      </c>
      <c r="Z3552" s="221" t="e">
        <f>Y3552/PRODUCT($AA$6:AA3551)</f>
        <v>#VALUE!</v>
      </c>
      <c r="AA3552" s="16" t="e">
        <f t="shared" si="7946"/>
        <v>#VALUE!</v>
      </c>
      <c r="AB3552" s="10" t="e">
        <f t="shared" si="7947"/>
        <v>#VALUE!</v>
      </c>
      <c r="AC3552" s="90">
        <f t="shared" si="7940"/>
        <v>3552</v>
      </c>
      <c r="AD3552" s="17">
        <f t="shared" si="7948"/>
        <v>49545</v>
      </c>
      <c r="AE3552" s="16" t="e">
        <f t="shared" si="7941"/>
        <v>#VALUE!</v>
      </c>
      <c r="AF3552" s="10">
        <f ca="1">IFERROR(AVERAGE(INDIRECT("AE"&amp;AC3552-Template!$F$10+1):INDIRECT("AE"&amp;AC3552)),0)</f>
        <v>0</v>
      </c>
      <c r="AG3552" s="35"/>
      <c r="AH3552" s="86"/>
      <c r="AI3552" s="35"/>
      <c r="AJ3552" s="35"/>
      <c r="AK3552" s="35"/>
      <c r="AL3552" s="35"/>
      <c r="AM3552" s="35"/>
      <c r="AN3552" s="35"/>
      <c r="AO3552" s="35"/>
      <c r="AP3552" s="35"/>
      <c r="AQ3552" s="35"/>
      <c r="AR3552" s="35"/>
      <c r="AS3552" s="35"/>
      <c r="AT3552" s="35"/>
      <c r="AU3552" s="35"/>
      <c r="AV3552" s="35"/>
      <c r="AW3552" s="35"/>
      <c r="AX3552" s="35"/>
      <c r="AY3552" s="35"/>
      <c r="AZ3552" s="17">
        <f t="shared" ref="AZ3552" si="8005">AZ3551+1</f>
        <v>49568</v>
      </c>
      <c r="BA3552" s="216">
        <f t="shared" si="7964"/>
        <v>7</v>
      </c>
      <c r="BB3552" s="216">
        <f t="shared" ref="BB3552" si="8006">BB3551+1</f>
        <v>3547</v>
      </c>
      <c r="BC3552" s="16">
        <f t="shared" si="7966"/>
        <v>9.7178082191780817</v>
      </c>
      <c r="BD3552" s="16">
        <f>IF(Template!$F$7="Linear interpolation",LinInterp($AO$5:$AO$18,$AM$5:$AM$18,BC3552),CubicSpline($AO$5:$AO$18,$AM$5:$AM$18,BC3552))</f>
        <v>14.149943477067652</v>
      </c>
      <c r="BE3552" s="221">
        <f t="shared" si="7901"/>
        <v>3.6185771582090287</v>
      </c>
      <c r="BF3552" s="221">
        <f>BE3552/PRODUCT($BG$6:BG3551)</f>
        <v>1.0003626872382316</v>
      </c>
      <c r="BG3552" s="16">
        <f t="shared" si="7967"/>
        <v>1.0003626864557909</v>
      </c>
      <c r="BH3552" s="10">
        <f t="shared" si="7968"/>
        <v>13.238055636366042</v>
      </c>
      <c r="BI3552" s="90"/>
      <c r="BJ3552" s="17">
        <f t="shared" si="7951"/>
        <v>49545</v>
      </c>
      <c r="BK3552" s="16">
        <f t="shared" si="7944"/>
        <v>13.23783778696197</v>
      </c>
      <c r="BL3552" s="10">
        <f ca="1">IFERROR(AVERAGE(INDIRECT("BK"&amp;AC3552-Template!$F$10+1):INDIRECT("BK"&amp;AC3552)),0)</f>
        <v>13.237665551852757</v>
      </c>
      <c r="BM3552" s="35"/>
      <c r="BN3552" s="86"/>
      <c r="BO3552" s="35"/>
      <c r="BP3552" s="35"/>
      <c r="BQ3552" s="35"/>
      <c r="BR3552" s="35"/>
      <c r="BS3552" s="35"/>
      <c r="BT3552" s="35"/>
      <c r="BU3552" s="35"/>
      <c r="BV3552" s="35"/>
      <c r="BW3552" s="35"/>
      <c r="BX3552" s="35"/>
      <c r="BY3552" s="35"/>
      <c r="BZ3552" s="35"/>
      <c r="CA3552" s="35"/>
      <c r="CB3552" s="35"/>
      <c r="CC3552" s="35"/>
      <c r="CD3552" s="35"/>
      <c r="CE3552" s="35"/>
      <c r="CF3552" s="35"/>
      <c r="CG3552" s="35"/>
      <c r="CH3552" s="35"/>
    </row>
    <row r="3553" spans="1:86" ht="15.6" x14ac:dyDescent="0.3">
      <c r="A3553" s="35"/>
      <c r="B3553" s="86"/>
      <c r="C3553" s="35"/>
      <c r="D3553" s="35"/>
      <c r="E3553" s="35"/>
      <c r="F3553" s="35"/>
      <c r="G3553" s="35"/>
      <c r="H3553" s="35"/>
      <c r="I3553" s="35"/>
      <c r="J3553" s="35"/>
      <c r="K3553" s="35"/>
      <c r="L3553" s="35"/>
      <c r="M3553" s="35"/>
      <c r="N3553" s="35"/>
      <c r="O3553" s="35"/>
      <c r="P3553" s="35"/>
      <c r="Q3553" s="35"/>
      <c r="R3553" s="35"/>
      <c r="S3553" s="35"/>
      <c r="T3553" s="17">
        <f t="shared" si="7945"/>
        <v>49569</v>
      </c>
      <c r="U3553" s="216">
        <f t="shared" si="7938"/>
        <v>1</v>
      </c>
      <c r="V3553" s="216">
        <f t="shared" si="7945"/>
        <v>3548</v>
      </c>
      <c r="W3553" s="16">
        <f t="shared" si="7952"/>
        <v>9.7205479452054799</v>
      </c>
      <c r="X3553" s="16" t="e">
        <f>IF(Template!$F$7="Linear interpolation",LinInterp($I$5:$I$22,$G$5:$G$22,W3553),CubicSpline($I$5:$I$22,$G$5:$G$22,W3553))</f>
        <v>#VALUE!</v>
      </c>
      <c r="Y3553" s="221" t="e">
        <f t="shared" si="7939"/>
        <v>#VALUE!</v>
      </c>
      <c r="Z3553" s="221" t="e">
        <f>Y3553/PRODUCT($AA$6:AA3552)</f>
        <v>#VALUE!</v>
      </c>
      <c r="AA3553" s="16" t="e">
        <f t="shared" si="7946"/>
        <v>#VALUE!</v>
      </c>
      <c r="AB3553" s="10" t="e">
        <f t="shared" si="7947"/>
        <v>#VALUE!</v>
      </c>
      <c r="AC3553" s="90">
        <f t="shared" si="7940"/>
        <v>3553</v>
      </c>
      <c r="AD3553" s="17">
        <f t="shared" si="7948"/>
        <v>49546</v>
      </c>
      <c r="AE3553" s="16" t="e">
        <f t="shared" si="7941"/>
        <v>#VALUE!</v>
      </c>
      <c r="AF3553" s="10">
        <f ca="1">IFERROR(AVERAGE(INDIRECT("AE"&amp;AC3553-Template!$F$10+1):INDIRECT("AE"&amp;AC3553)),0)</f>
        <v>0</v>
      </c>
      <c r="AG3553" s="35"/>
      <c r="AH3553" s="86"/>
      <c r="AI3553" s="35"/>
      <c r="AJ3553" s="35"/>
      <c r="AK3553" s="35"/>
      <c r="AL3553" s="35"/>
      <c r="AM3553" s="35"/>
      <c r="AN3553" s="35"/>
      <c r="AO3553" s="35"/>
      <c r="AP3553" s="35"/>
      <c r="AQ3553" s="35"/>
      <c r="AR3553" s="35"/>
      <c r="AS3553" s="35"/>
      <c r="AT3553" s="35"/>
      <c r="AU3553" s="35"/>
      <c r="AV3553" s="35"/>
      <c r="AW3553" s="35"/>
      <c r="AX3553" s="35"/>
      <c r="AY3553" s="35"/>
      <c r="AZ3553" s="17">
        <f t="shared" ref="AZ3553" si="8007">AZ3552+1</f>
        <v>49569</v>
      </c>
      <c r="BA3553" s="216">
        <f t="shared" si="7964"/>
        <v>1</v>
      </c>
      <c r="BB3553" s="216">
        <f t="shared" ref="BB3553" si="8008">BB3552+1</f>
        <v>3548</v>
      </c>
      <c r="BC3553" s="16">
        <f t="shared" si="7966"/>
        <v>9.7205479452054799</v>
      </c>
      <c r="BD3553" s="16">
        <f>IF(Template!$F$7="Linear interpolation",LinInterp($AO$5:$AO$18,$AM$5:$AM$18,BC3553),CubicSpline($AO$5:$AO$18,$AM$5:$AM$18,BC3553))</f>
        <v>14.149943932251549</v>
      </c>
      <c r="BE3553" s="221">
        <f t="shared" si="7901"/>
        <v>3.6198895699497906</v>
      </c>
      <c r="BF3553" s="221">
        <f>BE3553/PRODUCT($BG$6:BG3552)</f>
        <v>1.000362688016506</v>
      </c>
      <c r="BG3553" s="16">
        <f t="shared" si="7967"/>
        <v>1.000362688016506</v>
      </c>
      <c r="BH3553" s="10">
        <f t="shared" si="7968"/>
        <v>13.238112602467655</v>
      </c>
      <c r="BI3553" s="90"/>
      <c r="BJ3553" s="17">
        <f t="shared" si="7951"/>
        <v>49546</v>
      </c>
      <c r="BK3553" s="16">
        <f t="shared" si="7944"/>
        <v>13.23783778696197</v>
      </c>
      <c r="BL3553" s="10">
        <f ca="1">IFERROR(AVERAGE(INDIRECT("BK"&amp;AC3553-Template!$F$10+1):INDIRECT("BK"&amp;AC3553)),0)</f>
        <v>13.237677361797656</v>
      </c>
      <c r="BM3553" s="35"/>
      <c r="BN3553" s="86"/>
      <c r="BO3553" s="35"/>
      <c r="BP3553" s="35"/>
      <c r="BQ3553" s="35"/>
      <c r="BR3553" s="35"/>
      <c r="BS3553" s="35"/>
      <c r="BT3553" s="35"/>
      <c r="BU3553" s="35"/>
      <c r="BV3553" s="35"/>
      <c r="BW3553" s="35"/>
      <c r="BX3553" s="35"/>
      <c r="BY3553" s="35"/>
      <c r="BZ3553" s="35"/>
      <c r="CA3553" s="35"/>
      <c r="CB3553" s="35"/>
      <c r="CC3553" s="35"/>
      <c r="CD3553" s="35"/>
      <c r="CE3553" s="35"/>
      <c r="CF3553" s="35"/>
      <c r="CG3553" s="35"/>
      <c r="CH3553" s="35"/>
    </row>
    <row r="3554" spans="1:86" ht="15.6" x14ac:dyDescent="0.3">
      <c r="A3554" s="35"/>
      <c r="B3554" s="86"/>
      <c r="C3554" s="35"/>
      <c r="D3554" s="35"/>
      <c r="E3554" s="35"/>
      <c r="F3554" s="35"/>
      <c r="G3554" s="35"/>
      <c r="H3554" s="35"/>
      <c r="I3554" s="35"/>
      <c r="J3554" s="35"/>
      <c r="K3554" s="35"/>
      <c r="L3554" s="35"/>
      <c r="M3554" s="35"/>
      <c r="N3554" s="35"/>
      <c r="O3554" s="35"/>
      <c r="P3554" s="35"/>
      <c r="Q3554" s="35"/>
      <c r="R3554" s="35"/>
      <c r="S3554" s="35"/>
      <c r="T3554" s="17">
        <f t="shared" si="7945"/>
        <v>49570</v>
      </c>
      <c r="U3554" s="216">
        <f t="shared" si="7938"/>
        <v>2</v>
      </c>
      <c r="V3554" s="216">
        <f t="shared" si="7945"/>
        <v>3549</v>
      </c>
      <c r="W3554" s="16">
        <f t="shared" si="7952"/>
        <v>9.7232876712328764</v>
      </c>
      <c r="X3554" s="16" t="e">
        <f>IF(Template!$F$7="Linear interpolation",LinInterp($I$5:$I$22,$G$5:$G$22,W3554),CubicSpline($I$5:$I$22,$G$5:$G$22,W3554))</f>
        <v>#VALUE!</v>
      </c>
      <c r="Y3554" s="221" t="e">
        <f t="shared" si="7939"/>
        <v>#VALUE!</v>
      </c>
      <c r="Z3554" s="221" t="e">
        <f>Y3554/PRODUCT($AA$6:AA3553)</f>
        <v>#VALUE!</v>
      </c>
      <c r="AA3554" s="16" t="e">
        <f t="shared" si="7946"/>
        <v>#VALUE!</v>
      </c>
      <c r="AB3554" s="10" t="e">
        <f t="shared" si="7947"/>
        <v>#VALUE!</v>
      </c>
      <c r="AC3554" s="90">
        <f t="shared" si="7940"/>
        <v>3554</v>
      </c>
      <c r="AD3554" s="17">
        <f t="shared" si="7948"/>
        <v>49547</v>
      </c>
      <c r="AE3554" s="16" t="e">
        <f t="shared" si="7941"/>
        <v>#VALUE!</v>
      </c>
      <c r="AF3554" s="10">
        <f ca="1">IFERROR(AVERAGE(INDIRECT("AE"&amp;AC3554-Template!$F$10+1):INDIRECT("AE"&amp;AC3554)),0)</f>
        <v>0</v>
      </c>
      <c r="AG3554" s="35"/>
      <c r="AH3554" s="86"/>
      <c r="AI3554" s="35"/>
      <c r="AJ3554" s="35"/>
      <c r="AK3554" s="35"/>
      <c r="AL3554" s="35"/>
      <c r="AM3554" s="35"/>
      <c r="AN3554" s="35"/>
      <c r="AO3554" s="35"/>
      <c r="AP3554" s="35"/>
      <c r="AQ3554" s="35"/>
      <c r="AR3554" s="35"/>
      <c r="AS3554" s="35"/>
      <c r="AT3554" s="35"/>
      <c r="AU3554" s="35"/>
      <c r="AV3554" s="35"/>
      <c r="AW3554" s="35"/>
      <c r="AX3554" s="35"/>
      <c r="AY3554" s="35"/>
      <c r="AZ3554" s="17">
        <f t="shared" ref="AZ3554" si="8009">AZ3553+1</f>
        <v>49570</v>
      </c>
      <c r="BA3554" s="216">
        <f t="shared" si="7964"/>
        <v>2</v>
      </c>
      <c r="BB3554" s="216">
        <f t="shared" ref="BB3554" si="8010">BB3553+1</f>
        <v>3549</v>
      </c>
      <c r="BC3554" s="16">
        <f t="shared" si="7966"/>
        <v>9.7232876712328764</v>
      </c>
      <c r="BD3554" s="16">
        <f>IF(Template!$F$7="Linear interpolation",LinInterp($AO$5:$AO$18,$AM$5:$AM$18,BC3554),CubicSpline($AO$5:$AO$18,$AM$5:$AM$18,BC3554))</f>
        <v>14.149944390174443</v>
      </c>
      <c r="BE3554" s="221">
        <f t="shared" si="7901"/>
        <v>3.6212024586095093</v>
      </c>
      <c r="BF3554" s="221">
        <f>BE3554/PRODUCT($BG$6:BG3553)</f>
        <v>1.0003626874893139</v>
      </c>
      <c r="BG3554" s="16">
        <f t="shared" si="7967"/>
        <v>1.0003626874893139</v>
      </c>
      <c r="BH3554" s="10">
        <f t="shared" si="7968"/>
        <v>13.238093359957182</v>
      </c>
      <c r="BI3554" s="90"/>
      <c r="BJ3554" s="17">
        <f t="shared" si="7951"/>
        <v>49547</v>
      </c>
      <c r="BK3554" s="16">
        <f t="shared" si="7944"/>
        <v>13.23783778696197</v>
      </c>
      <c r="BL3554" s="10">
        <f ca="1">IFERROR(AVERAGE(INDIRECT("BK"&amp;AC3554-Template!$F$10+1):INDIRECT("BK"&amp;AC3554)),0)</f>
        <v>13.237688730812428</v>
      </c>
      <c r="BM3554" s="35"/>
      <c r="BN3554" s="86"/>
      <c r="BO3554" s="35"/>
      <c r="BP3554" s="35"/>
      <c r="BQ3554" s="35"/>
      <c r="BR3554" s="35"/>
      <c r="BS3554" s="35"/>
      <c r="BT3554" s="35"/>
      <c r="BU3554" s="35"/>
      <c r="BV3554" s="35"/>
      <c r="BW3554" s="35"/>
      <c r="BX3554" s="35"/>
      <c r="BY3554" s="35"/>
      <c r="BZ3554" s="35"/>
      <c r="CA3554" s="35"/>
      <c r="CB3554" s="35"/>
      <c r="CC3554" s="35"/>
      <c r="CD3554" s="35"/>
      <c r="CE3554" s="35"/>
      <c r="CF3554" s="35"/>
      <c r="CG3554" s="35"/>
      <c r="CH3554" s="35"/>
    </row>
    <row r="3555" spans="1:86" ht="15.6" x14ac:dyDescent="0.3">
      <c r="A3555" s="35"/>
      <c r="B3555" s="86"/>
      <c r="C3555" s="35"/>
      <c r="D3555" s="35"/>
      <c r="E3555" s="35"/>
      <c r="F3555" s="35"/>
      <c r="G3555" s="35"/>
      <c r="H3555" s="35"/>
      <c r="I3555" s="35"/>
      <c r="J3555" s="35"/>
      <c r="K3555" s="35"/>
      <c r="L3555" s="35"/>
      <c r="M3555" s="35"/>
      <c r="N3555" s="35"/>
      <c r="O3555" s="35"/>
      <c r="P3555" s="35"/>
      <c r="Q3555" s="35"/>
      <c r="R3555" s="35"/>
      <c r="S3555" s="35"/>
      <c r="T3555" s="17">
        <f t="shared" si="7945"/>
        <v>49571</v>
      </c>
      <c r="U3555" s="216">
        <f t="shared" si="7938"/>
        <v>3</v>
      </c>
      <c r="V3555" s="216">
        <f t="shared" si="7945"/>
        <v>3550</v>
      </c>
      <c r="W3555" s="16">
        <f t="shared" si="7952"/>
        <v>9.7260273972602747</v>
      </c>
      <c r="X3555" s="16" t="e">
        <f>IF(Template!$F$7="Linear interpolation",LinInterp($I$5:$I$22,$G$5:$G$22,W3555),CubicSpline($I$5:$I$22,$G$5:$G$22,W3555))</f>
        <v>#VALUE!</v>
      </c>
      <c r="Y3555" s="221" t="e">
        <f t="shared" si="7939"/>
        <v>#VALUE!</v>
      </c>
      <c r="Z3555" s="221" t="e">
        <f>Y3555/PRODUCT($AA$6:AA3554)</f>
        <v>#VALUE!</v>
      </c>
      <c r="AA3555" s="16" t="e">
        <f t="shared" si="7946"/>
        <v>#VALUE!</v>
      </c>
      <c r="AB3555" s="10" t="e">
        <f t="shared" si="7947"/>
        <v>#VALUE!</v>
      </c>
      <c r="AC3555" s="90">
        <f t="shared" si="7940"/>
        <v>3555</v>
      </c>
      <c r="AD3555" s="17">
        <f t="shared" si="7948"/>
        <v>49548</v>
      </c>
      <c r="AE3555" s="16" t="e">
        <f t="shared" si="7941"/>
        <v>#VALUE!</v>
      </c>
      <c r="AF3555" s="10">
        <f ca="1">IFERROR(AVERAGE(INDIRECT("AE"&amp;AC3555-Template!$F$10+1):INDIRECT("AE"&amp;AC3555)),0)</f>
        <v>0</v>
      </c>
      <c r="AG3555" s="35"/>
      <c r="AH3555" s="86"/>
      <c r="AI3555" s="35"/>
      <c r="AJ3555" s="35"/>
      <c r="AK3555" s="35"/>
      <c r="AL3555" s="35"/>
      <c r="AM3555" s="35"/>
      <c r="AN3555" s="35"/>
      <c r="AO3555" s="35"/>
      <c r="AP3555" s="35"/>
      <c r="AQ3555" s="35"/>
      <c r="AR3555" s="35"/>
      <c r="AS3555" s="35"/>
      <c r="AT3555" s="35"/>
      <c r="AU3555" s="35"/>
      <c r="AV3555" s="35"/>
      <c r="AW3555" s="35"/>
      <c r="AX3555" s="35"/>
      <c r="AY3555" s="35"/>
      <c r="AZ3555" s="17">
        <f t="shared" ref="AZ3555" si="8011">AZ3554+1</f>
        <v>49571</v>
      </c>
      <c r="BA3555" s="216">
        <f t="shared" si="7964"/>
        <v>3</v>
      </c>
      <c r="BB3555" s="216">
        <f t="shared" ref="BB3555" si="8012">BB3554+1</f>
        <v>3550</v>
      </c>
      <c r="BC3555" s="16">
        <f t="shared" si="7966"/>
        <v>9.7260273972602747</v>
      </c>
      <c r="BD3555" s="16">
        <f>IF(Template!$F$7="Linear interpolation",LinInterp($AO$5:$AO$18,$AM$5:$AM$18,BC3555),CubicSpline($AO$5:$AO$18,$AM$5:$AM$18,BC3555))</f>
        <v>14.149944850809485</v>
      </c>
      <c r="BE3555" s="221">
        <f t="shared" si="7901"/>
        <v>3.6225158243542563</v>
      </c>
      <c r="BF3555" s="221">
        <f>BE3555/PRODUCT($BG$6:BG3554)</f>
        <v>1.0003626877424721</v>
      </c>
      <c r="BG3555" s="16">
        <f t="shared" si="7967"/>
        <v>1.0003626877424721</v>
      </c>
      <c r="BH3555" s="10">
        <f t="shared" si="7968"/>
        <v>13.238102600230061</v>
      </c>
      <c r="BI3555" s="90"/>
      <c r="BJ3555" s="17">
        <f t="shared" si="7951"/>
        <v>49548</v>
      </c>
      <c r="BK3555" s="16">
        <f t="shared" si="7944"/>
        <v>13.237904213758034</v>
      </c>
      <c r="BL3555" s="10">
        <f ca="1">IFERROR(AVERAGE(INDIRECT("BK"&amp;AC3555-Template!$F$10+1):INDIRECT("BK"&amp;AC3555)),0)</f>
        <v>13.237702314053733</v>
      </c>
      <c r="BM3555" s="35"/>
      <c r="BN3555" s="86"/>
      <c r="BO3555" s="35"/>
      <c r="BP3555" s="35"/>
      <c r="BQ3555" s="35"/>
      <c r="BR3555" s="35"/>
      <c r="BS3555" s="35"/>
      <c r="BT3555" s="35"/>
      <c r="BU3555" s="35"/>
      <c r="BV3555" s="35"/>
      <c r="BW3555" s="35"/>
      <c r="BX3555" s="35"/>
      <c r="BY3555" s="35"/>
      <c r="BZ3555" s="35"/>
      <c r="CA3555" s="35"/>
      <c r="CB3555" s="35"/>
      <c r="CC3555" s="35"/>
      <c r="CD3555" s="35"/>
      <c r="CE3555" s="35"/>
      <c r="CF3555" s="35"/>
      <c r="CG3555" s="35"/>
      <c r="CH3555" s="35"/>
    </row>
    <row r="3556" spans="1:86" ht="15.6" x14ac:dyDescent="0.3">
      <c r="A3556" s="35"/>
      <c r="B3556" s="86"/>
      <c r="C3556" s="35"/>
      <c r="D3556" s="35"/>
      <c r="E3556" s="35"/>
      <c r="F3556" s="35"/>
      <c r="G3556" s="35"/>
      <c r="H3556" s="35"/>
      <c r="I3556" s="35"/>
      <c r="J3556" s="35"/>
      <c r="K3556" s="35"/>
      <c r="L3556" s="35"/>
      <c r="M3556" s="35"/>
      <c r="N3556" s="35"/>
      <c r="O3556" s="35"/>
      <c r="P3556" s="35"/>
      <c r="Q3556" s="35"/>
      <c r="R3556" s="35"/>
      <c r="S3556" s="35"/>
      <c r="T3556" s="17">
        <f t="shared" si="7945"/>
        <v>49572</v>
      </c>
      <c r="U3556" s="216">
        <f t="shared" si="7938"/>
        <v>4</v>
      </c>
      <c r="V3556" s="216">
        <f t="shared" si="7945"/>
        <v>3551</v>
      </c>
      <c r="W3556" s="16">
        <f t="shared" si="7952"/>
        <v>9.7287671232876711</v>
      </c>
      <c r="X3556" s="16" t="e">
        <f>IF(Template!$F$7="Linear interpolation",LinInterp($I$5:$I$22,$G$5:$G$22,W3556),CubicSpline($I$5:$I$22,$G$5:$G$22,W3556))</f>
        <v>#VALUE!</v>
      </c>
      <c r="Y3556" s="221" t="e">
        <f t="shared" si="7939"/>
        <v>#VALUE!</v>
      </c>
      <c r="Z3556" s="221" t="e">
        <f>Y3556/PRODUCT($AA$6:AA3555)</f>
        <v>#VALUE!</v>
      </c>
      <c r="AA3556" s="16" t="e">
        <f t="shared" si="7946"/>
        <v>#VALUE!</v>
      </c>
      <c r="AB3556" s="10" t="e">
        <f t="shared" si="7947"/>
        <v>#VALUE!</v>
      </c>
      <c r="AC3556" s="90">
        <f t="shared" si="7940"/>
        <v>3556</v>
      </c>
      <c r="AD3556" s="17">
        <f t="shared" si="7948"/>
        <v>49549</v>
      </c>
      <c r="AE3556" s="16" t="e">
        <f t="shared" si="7941"/>
        <v>#VALUE!</v>
      </c>
      <c r="AF3556" s="10">
        <f ca="1">IFERROR(AVERAGE(INDIRECT("AE"&amp;AC3556-Template!$F$10+1):INDIRECT("AE"&amp;AC3556)),0)</f>
        <v>0</v>
      </c>
      <c r="AG3556" s="35"/>
      <c r="AH3556" s="86"/>
      <c r="AI3556" s="35"/>
      <c r="AJ3556" s="35"/>
      <c r="AK3556" s="35"/>
      <c r="AL3556" s="35"/>
      <c r="AM3556" s="35"/>
      <c r="AN3556" s="35"/>
      <c r="AO3556" s="35"/>
      <c r="AP3556" s="35"/>
      <c r="AQ3556" s="35"/>
      <c r="AR3556" s="35"/>
      <c r="AS3556" s="35"/>
      <c r="AT3556" s="35"/>
      <c r="AU3556" s="35"/>
      <c r="AV3556" s="35"/>
      <c r="AW3556" s="35"/>
      <c r="AX3556" s="35"/>
      <c r="AY3556" s="35"/>
      <c r="AZ3556" s="17">
        <f t="shared" ref="AZ3556" si="8013">AZ3555+1</f>
        <v>49572</v>
      </c>
      <c r="BA3556" s="216">
        <f t="shared" si="7964"/>
        <v>4</v>
      </c>
      <c r="BB3556" s="216">
        <f t="shared" ref="BB3556" si="8014">BB3555+1</f>
        <v>3551</v>
      </c>
      <c r="BC3556" s="16">
        <f t="shared" si="7966"/>
        <v>9.7287671232876711</v>
      </c>
      <c r="BD3556" s="16">
        <f>IF(Template!$F$7="Linear interpolation",LinInterp($AO$5:$AO$18,$AM$5:$AM$18,BC3556),CubicSpline($AO$5:$AO$18,$AM$5:$AM$18,BC3556))</f>
        <v>14.149945314129816</v>
      </c>
      <c r="BE3556" s="221">
        <f t="shared" si="7901"/>
        <v>3.6238296673501389</v>
      </c>
      <c r="BF3556" s="221">
        <f>BE3556/PRODUCT($BG$6:BG3555)</f>
        <v>1.0003626879935346</v>
      </c>
      <c r="BG3556" s="16">
        <f t="shared" si="7967"/>
        <v>1.0003626879935346</v>
      </c>
      <c r="BH3556" s="10">
        <f t="shared" si="7968"/>
        <v>13.238111764011462</v>
      </c>
      <c r="BI3556" s="90"/>
      <c r="BJ3556" s="17">
        <f t="shared" si="7951"/>
        <v>49549</v>
      </c>
      <c r="BK3556" s="16">
        <f t="shared" si="7944"/>
        <v>13.237881824301523</v>
      </c>
      <c r="BL3556" s="10">
        <f ca="1">IFERROR(AVERAGE(INDIRECT("BK"&amp;AC3556-Template!$F$10+1):INDIRECT("BK"&amp;AC3556)),0)</f>
        <v>13.23771515097982</v>
      </c>
      <c r="BM3556" s="35"/>
      <c r="BN3556" s="86"/>
      <c r="BO3556" s="35"/>
      <c r="BP3556" s="35"/>
      <c r="BQ3556" s="35"/>
      <c r="BR3556" s="35"/>
      <c r="BS3556" s="35"/>
      <c r="BT3556" s="35"/>
      <c r="BU3556" s="35"/>
      <c r="BV3556" s="35"/>
      <c r="BW3556" s="35"/>
      <c r="BX3556" s="35"/>
      <c r="BY3556" s="35"/>
      <c r="BZ3556" s="35"/>
      <c r="CA3556" s="35"/>
      <c r="CB3556" s="35"/>
      <c r="CC3556" s="35"/>
      <c r="CD3556" s="35"/>
      <c r="CE3556" s="35"/>
      <c r="CF3556" s="35"/>
      <c r="CG3556" s="35"/>
      <c r="CH3556" s="35"/>
    </row>
    <row r="3557" spans="1:86" ht="15.6" x14ac:dyDescent="0.3">
      <c r="A3557" s="35"/>
      <c r="B3557" s="86"/>
      <c r="C3557" s="35"/>
      <c r="D3557" s="35"/>
      <c r="E3557" s="35"/>
      <c r="F3557" s="35"/>
      <c r="G3557" s="35"/>
      <c r="H3557" s="35"/>
      <c r="I3557" s="35"/>
      <c r="J3557" s="35"/>
      <c r="K3557" s="35"/>
      <c r="L3557" s="35"/>
      <c r="M3557" s="35"/>
      <c r="N3557" s="35"/>
      <c r="O3557" s="35"/>
      <c r="P3557" s="35"/>
      <c r="Q3557" s="35"/>
      <c r="R3557" s="35"/>
      <c r="S3557" s="35"/>
      <c r="T3557" s="17">
        <f t="shared" si="7945"/>
        <v>49573</v>
      </c>
      <c r="U3557" s="216">
        <f t="shared" si="7938"/>
        <v>5</v>
      </c>
      <c r="V3557" s="216">
        <f t="shared" si="7945"/>
        <v>3552</v>
      </c>
      <c r="W3557" s="16">
        <f t="shared" si="7952"/>
        <v>9.7315068493150694</v>
      </c>
      <c r="X3557" s="16" t="e">
        <f>IF(Template!$F$7="Linear interpolation",LinInterp($I$5:$I$22,$G$5:$G$22,W3557),CubicSpline($I$5:$I$22,$G$5:$G$22,W3557))</f>
        <v>#VALUE!</v>
      </c>
      <c r="Y3557" s="221" t="e">
        <f t="shared" si="7939"/>
        <v>#VALUE!</v>
      </c>
      <c r="Z3557" s="221" t="e">
        <f>Y3557/PRODUCT($AA$6:AA3556)</f>
        <v>#VALUE!</v>
      </c>
      <c r="AA3557" s="16" t="e">
        <f t="shared" si="7946"/>
        <v>#VALUE!</v>
      </c>
      <c r="AB3557" s="10" t="e">
        <f t="shared" si="7947"/>
        <v>#VALUE!</v>
      </c>
      <c r="AC3557" s="90">
        <f t="shared" si="7940"/>
        <v>3557</v>
      </c>
      <c r="AD3557" s="17">
        <f t="shared" si="7948"/>
        <v>49550</v>
      </c>
      <c r="AE3557" s="16" t="e">
        <f t="shared" si="7941"/>
        <v>#VALUE!</v>
      </c>
      <c r="AF3557" s="10">
        <f ca="1">IFERROR(AVERAGE(INDIRECT("AE"&amp;AC3557-Template!$F$10+1):INDIRECT("AE"&amp;AC3557)),0)</f>
        <v>0</v>
      </c>
      <c r="AG3557" s="35"/>
      <c r="AH3557" s="86"/>
      <c r="AI3557" s="35"/>
      <c r="AJ3557" s="35"/>
      <c r="AK3557" s="35"/>
      <c r="AL3557" s="35"/>
      <c r="AM3557" s="35"/>
      <c r="AN3557" s="35"/>
      <c r="AO3557" s="35"/>
      <c r="AP3557" s="35"/>
      <c r="AQ3557" s="35"/>
      <c r="AR3557" s="35"/>
      <c r="AS3557" s="35"/>
      <c r="AT3557" s="35"/>
      <c r="AU3557" s="35"/>
      <c r="AV3557" s="35"/>
      <c r="AW3557" s="35"/>
      <c r="AX3557" s="35"/>
      <c r="AY3557" s="35"/>
      <c r="AZ3557" s="17">
        <f t="shared" ref="AZ3557" si="8015">AZ3556+1</f>
        <v>49573</v>
      </c>
      <c r="BA3557" s="216">
        <f t="shared" si="7964"/>
        <v>5</v>
      </c>
      <c r="BB3557" s="216">
        <f t="shared" ref="BB3557" si="8016">BB3556+1</f>
        <v>3552</v>
      </c>
      <c r="BC3557" s="16">
        <f t="shared" si="7966"/>
        <v>9.7315068493150694</v>
      </c>
      <c r="BD3557" s="16">
        <f>IF(Template!$F$7="Linear interpolation",LinInterp($AO$5:$AO$18,$AM$5:$AM$18,BC3557),CubicSpline($AO$5:$AO$18,$AM$5:$AM$18,BC3557))</f>
        <v>14.149945780108588</v>
      </c>
      <c r="BE3557" s="221">
        <f t="shared" si="7901"/>
        <v>3.6251439877633298</v>
      </c>
      <c r="BF3557" s="221">
        <f>BE3557/PRODUCT($BG$6:BG3556)</f>
        <v>1.0003626882425056</v>
      </c>
      <c r="BG3557" s="16">
        <f t="shared" si="7967"/>
        <v>1.0003626882425056</v>
      </c>
      <c r="BH3557" s="10">
        <f t="shared" si="7968"/>
        <v>13.238120851455371</v>
      </c>
      <c r="BI3557" s="90"/>
      <c r="BJ3557" s="17">
        <f t="shared" si="7951"/>
        <v>49550</v>
      </c>
      <c r="BK3557" s="16">
        <f t="shared" si="7944"/>
        <v>13.237892647926962</v>
      </c>
      <c r="BL3557" s="10">
        <f ca="1">IFERROR(AVERAGE(INDIRECT("BK"&amp;AC3557-Template!$F$10+1):INDIRECT("BK"&amp;AC3557)),0)</f>
        <v>13.237725726900271</v>
      </c>
      <c r="BM3557" s="35"/>
      <c r="BN3557" s="86"/>
      <c r="BO3557" s="35"/>
      <c r="BP3557" s="35"/>
      <c r="BQ3557" s="35"/>
      <c r="BR3557" s="35"/>
      <c r="BS3557" s="35"/>
      <c r="BT3557" s="35"/>
      <c r="BU3557" s="35"/>
      <c r="BV3557" s="35"/>
      <c r="BW3557" s="35"/>
      <c r="BX3557" s="35"/>
      <c r="BY3557" s="35"/>
      <c r="BZ3557" s="35"/>
      <c r="CA3557" s="35"/>
      <c r="CB3557" s="35"/>
      <c r="CC3557" s="35"/>
      <c r="CD3557" s="35"/>
      <c r="CE3557" s="35"/>
      <c r="CF3557" s="35"/>
      <c r="CG3557" s="35"/>
      <c r="CH3557" s="35"/>
    </row>
    <row r="3558" spans="1:86" ht="15.6" x14ac:dyDescent="0.3">
      <c r="A3558" s="35"/>
      <c r="B3558" s="86"/>
      <c r="C3558" s="35"/>
      <c r="D3558" s="35"/>
      <c r="E3558" s="35"/>
      <c r="F3558" s="35"/>
      <c r="G3558" s="35"/>
      <c r="H3558" s="35"/>
      <c r="I3558" s="35"/>
      <c r="J3558" s="35"/>
      <c r="K3558" s="35"/>
      <c r="L3558" s="35"/>
      <c r="M3558" s="35"/>
      <c r="N3558" s="35"/>
      <c r="O3558" s="35"/>
      <c r="P3558" s="35"/>
      <c r="Q3558" s="35"/>
      <c r="R3558" s="35"/>
      <c r="S3558" s="35"/>
      <c r="T3558" s="17">
        <f t="shared" si="7945"/>
        <v>49574</v>
      </c>
      <c r="U3558" s="216">
        <f t="shared" si="7938"/>
        <v>6</v>
      </c>
      <c r="V3558" s="216">
        <f t="shared" si="7945"/>
        <v>3553</v>
      </c>
      <c r="W3558" s="16">
        <f t="shared" si="7952"/>
        <v>9.7342465753424658</v>
      </c>
      <c r="X3558" s="16" t="e">
        <f>IF(Template!$F$7="Linear interpolation",LinInterp($I$5:$I$22,$G$5:$G$22,W3558),CubicSpline($I$5:$I$22,$G$5:$G$22,W3558))</f>
        <v>#VALUE!</v>
      </c>
      <c r="Y3558" s="221" t="e">
        <f t="shared" si="7939"/>
        <v>#VALUE!</v>
      </c>
      <c r="Z3558" s="221" t="e">
        <f>Y3558/PRODUCT($AA$6:AA3557)</f>
        <v>#VALUE!</v>
      </c>
      <c r="AA3558" s="16" t="e">
        <f t="shared" si="7946"/>
        <v>#VALUE!</v>
      </c>
      <c r="AB3558" s="10" t="e">
        <f t="shared" si="7947"/>
        <v>#VALUE!</v>
      </c>
      <c r="AC3558" s="90">
        <f t="shared" si="7940"/>
        <v>3558</v>
      </c>
      <c r="AD3558" s="17">
        <f t="shared" si="7948"/>
        <v>49551</v>
      </c>
      <c r="AE3558" s="16" t="e">
        <f t="shared" si="7941"/>
        <v>#VALUE!</v>
      </c>
      <c r="AF3558" s="10">
        <f ca="1">IFERROR(AVERAGE(INDIRECT("AE"&amp;AC3558-Template!$F$10+1):INDIRECT("AE"&amp;AC3558)),0)</f>
        <v>0</v>
      </c>
      <c r="AG3558" s="35"/>
      <c r="AH3558" s="86"/>
      <c r="AI3558" s="35"/>
      <c r="AJ3558" s="35"/>
      <c r="AK3558" s="35"/>
      <c r="AL3558" s="35"/>
      <c r="AM3558" s="35"/>
      <c r="AN3558" s="35"/>
      <c r="AO3558" s="35"/>
      <c r="AP3558" s="35"/>
      <c r="AQ3558" s="35"/>
      <c r="AR3558" s="35"/>
      <c r="AS3558" s="35"/>
      <c r="AT3558" s="35"/>
      <c r="AU3558" s="35"/>
      <c r="AV3558" s="35"/>
      <c r="AW3558" s="35"/>
      <c r="AX3558" s="35"/>
      <c r="AY3558" s="35"/>
      <c r="AZ3558" s="17">
        <f t="shared" ref="AZ3558" si="8017">AZ3557+1</f>
        <v>49574</v>
      </c>
      <c r="BA3558" s="216">
        <f t="shared" si="7964"/>
        <v>6</v>
      </c>
      <c r="BB3558" s="216">
        <f t="shared" ref="BB3558" si="8018">BB3557+1</f>
        <v>3553</v>
      </c>
      <c r="BC3558" s="16">
        <f t="shared" si="7966"/>
        <v>9.7342465753424658</v>
      </c>
      <c r="BD3558" s="16">
        <f>IF(Template!$F$7="Linear interpolation",LinInterp($AO$5:$AO$18,$AM$5:$AM$18,BC3558),CubicSpline($AO$5:$AO$18,$AM$5:$AM$18,BC3558))</f>
        <v>14.149946248718948</v>
      </c>
      <c r="BE3558" s="221">
        <f t="shared" si="7901"/>
        <v>3.6264587857600068</v>
      </c>
      <c r="BF3558" s="221">
        <f>BE3558/PRODUCT($BG$6:BG3557)</f>
        <v>1.0003626884893717</v>
      </c>
      <c r="BG3558" s="16">
        <f t="shared" si="7967"/>
        <v>1.0003626882425056</v>
      </c>
      <c r="BH3558" s="10">
        <f t="shared" si="7968"/>
        <v>13.238120851455371</v>
      </c>
      <c r="BI3558" s="90"/>
      <c r="BJ3558" s="17">
        <f t="shared" si="7951"/>
        <v>49551</v>
      </c>
      <c r="BK3558" s="16">
        <f t="shared" si="7944"/>
        <v>13.23790339719244</v>
      </c>
      <c r="BL3558" s="10">
        <f ca="1">IFERROR(AVERAGE(INDIRECT("BK"&amp;AC3558-Template!$F$10+1):INDIRECT("BK"&amp;AC3558)),0)</f>
        <v>13.237737543010361</v>
      </c>
      <c r="BM3558" s="35"/>
      <c r="BN3558" s="86"/>
      <c r="BO3558" s="35"/>
      <c r="BP3558" s="35"/>
      <c r="BQ3558" s="35"/>
      <c r="BR3558" s="35"/>
      <c r="BS3558" s="35"/>
      <c r="BT3558" s="35"/>
      <c r="BU3558" s="35"/>
      <c r="BV3558" s="35"/>
      <c r="BW3558" s="35"/>
      <c r="BX3558" s="35"/>
      <c r="BY3558" s="35"/>
      <c r="BZ3558" s="35"/>
      <c r="CA3558" s="35"/>
      <c r="CB3558" s="35"/>
      <c r="CC3558" s="35"/>
      <c r="CD3558" s="35"/>
      <c r="CE3558" s="35"/>
      <c r="CF3558" s="35"/>
      <c r="CG3558" s="35"/>
      <c r="CH3558" s="35"/>
    </row>
    <row r="3559" spans="1:86" ht="15.6" x14ac:dyDescent="0.3">
      <c r="A3559" s="35"/>
      <c r="B3559" s="86"/>
      <c r="C3559" s="35"/>
      <c r="D3559" s="35"/>
      <c r="E3559" s="35"/>
      <c r="F3559" s="35"/>
      <c r="G3559" s="35"/>
      <c r="H3559" s="35"/>
      <c r="I3559" s="35"/>
      <c r="J3559" s="35"/>
      <c r="K3559" s="35"/>
      <c r="L3559" s="35"/>
      <c r="M3559" s="35"/>
      <c r="N3559" s="35"/>
      <c r="O3559" s="35"/>
      <c r="P3559" s="35"/>
      <c r="Q3559" s="35"/>
      <c r="R3559" s="35"/>
      <c r="S3559" s="35"/>
      <c r="T3559" s="17">
        <f t="shared" si="7945"/>
        <v>49575</v>
      </c>
      <c r="U3559" s="216">
        <f t="shared" si="7938"/>
        <v>7</v>
      </c>
      <c r="V3559" s="216">
        <f t="shared" si="7945"/>
        <v>3554</v>
      </c>
      <c r="W3559" s="16">
        <f t="shared" si="7952"/>
        <v>9.7369863013698623</v>
      </c>
      <c r="X3559" s="16" t="e">
        <f>IF(Template!$F$7="Linear interpolation",LinInterp($I$5:$I$22,$G$5:$G$22,W3559),CubicSpline($I$5:$I$22,$G$5:$G$22,W3559))</f>
        <v>#VALUE!</v>
      </c>
      <c r="Y3559" s="221" t="e">
        <f t="shared" si="7939"/>
        <v>#VALUE!</v>
      </c>
      <c r="Z3559" s="221" t="e">
        <f>Y3559/PRODUCT($AA$6:AA3558)</f>
        <v>#VALUE!</v>
      </c>
      <c r="AA3559" s="16" t="e">
        <f t="shared" si="7946"/>
        <v>#VALUE!</v>
      </c>
      <c r="AB3559" s="10" t="e">
        <f t="shared" si="7947"/>
        <v>#VALUE!</v>
      </c>
      <c r="AC3559" s="90">
        <f t="shared" si="7940"/>
        <v>3559</v>
      </c>
      <c r="AD3559" s="17">
        <f t="shared" si="7948"/>
        <v>49552</v>
      </c>
      <c r="AE3559" s="16" t="e">
        <f t="shared" si="7941"/>
        <v>#VALUE!</v>
      </c>
      <c r="AF3559" s="10">
        <f ca="1">IFERROR(AVERAGE(INDIRECT("AE"&amp;AC3559-Template!$F$10+1):INDIRECT("AE"&amp;AC3559)),0)</f>
        <v>0</v>
      </c>
      <c r="AG3559" s="35"/>
      <c r="AH3559" s="86"/>
      <c r="AI3559" s="35"/>
      <c r="AJ3559" s="35"/>
      <c r="AK3559" s="35"/>
      <c r="AL3559" s="35"/>
      <c r="AM3559" s="35"/>
      <c r="AN3559" s="35"/>
      <c r="AO3559" s="35"/>
      <c r="AP3559" s="35"/>
      <c r="AQ3559" s="35"/>
      <c r="AR3559" s="35"/>
      <c r="AS3559" s="35"/>
      <c r="AT3559" s="35"/>
      <c r="AU3559" s="35"/>
      <c r="AV3559" s="35"/>
      <c r="AW3559" s="35"/>
      <c r="AX3559" s="35"/>
      <c r="AY3559" s="35"/>
      <c r="AZ3559" s="17">
        <f t="shared" ref="AZ3559" si="8019">AZ3558+1</f>
        <v>49575</v>
      </c>
      <c r="BA3559" s="216">
        <f t="shared" si="7964"/>
        <v>7</v>
      </c>
      <c r="BB3559" s="216">
        <f t="shared" ref="BB3559" si="8020">BB3558+1</f>
        <v>3554</v>
      </c>
      <c r="BC3559" s="16">
        <f t="shared" si="7966"/>
        <v>9.7369863013698623</v>
      </c>
      <c r="BD3559" s="16">
        <f>IF(Template!$F$7="Linear interpolation",LinInterp($AO$5:$AO$18,$AM$5:$AM$18,BC3559),CubicSpline($AO$5:$AO$18,$AM$5:$AM$18,BC3559))</f>
        <v>14.149946719934039</v>
      </c>
      <c r="BE3559" s="221">
        <f t="shared" si="7901"/>
        <v>3.6277740615064205</v>
      </c>
      <c r="BF3559" s="221">
        <f>BE3559/PRODUCT($BG$6:BG3558)</f>
        <v>1.0003626889810049</v>
      </c>
      <c r="BG3559" s="16">
        <f t="shared" si="7967"/>
        <v>1.0003626882425056</v>
      </c>
      <c r="BH3559" s="10">
        <f t="shared" si="7968"/>
        <v>13.238120851455371</v>
      </c>
      <c r="BI3559" s="90"/>
      <c r="BJ3559" s="17">
        <f t="shared" si="7951"/>
        <v>49552</v>
      </c>
      <c r="BK3559" s="16">
        <f t="shared" si="7944"/>
        <v>13.237914071814295</v>
      </c>
      <c r="BL3559" s="10">
        <f ca="1">IFERROR(AVERAGE(INDIRECT("BK"&amp;AC3559-Template!$F$10+1):INDIRECT("BK"&amp;AC3559)),0)</f>
        <v>13.237749285929718</v>
      </c>
      <c r="BM3559" s="35"/>
      <c r="BN3559" s="86"/>
      <c r="BO3559" s="35"/>
      <c r="BP3559" s="35"/>
      <c r="BQ3559" s="35"/>
      <c r="BR3559" s="35"/>
      <c r="BS3559" s="35"/>
      <c r="BT3559" s="35"/>
      <c r="BU3559" s="35"/>
      <c r="BV3559" s="35"/>
      <c r="BW3559" s="35"/>
      <c r="BX3559" s="35"/>
      <c r="BY3559" s="35"/>
      <c r="BZ3559" s="35"/>
      <c r="CA3559" s="35"/>
      <c r="CB3559" s="35"/>
      <c r="CC3559" s="35"/>
      <c r="CD3559" s="35"/>
      <c r="CE3559" s="35"/>
      <c r="CF3559" s="35"/>
      <c r="CG3559" s="35"/>
      <c r="CH3559" s="35"/>
    </row>
    <row r="3560" spans="1:86" ht="15.6" x14ac:dyDescent="0.3">
      <c r="A3560" s="35"/>
      <c r="B3560" s="86"/>
      <c r="C3560" s="35"/>
      <c r="D3560" s="35"/>
      <c r="E3560" s="35"/>
      <c r="F3560" s="35"/>
      <c r="G3560" s="35"/>
      <c r="H3560" s="35"/>
      <c r="I3560" s="35"/>
      <c r="J3560" s="35"/>
      <c r="K3560" s="35"/>
      <c r="L3560" s="35"/>
      <c r="M3560" s="35"/>
      <c r="N3560" s="35"/>
      <c r="O3560" s="35"/>
      <c r="P3560" s="35"/>
      <c r="Q3560" s="35"/>
      <c r="R3560" s="35"/>
      <c r="S3560" s="35"/>
      <c r="T3560" s="17">
        <f t="shared" si="7945"/>
        <v>49576</v>
      </c>
      <c r="U3560" s="216">
        <f t="shared" si="7938"/>
        <v>1</v>
      </c>
      <c r="V3560" s="216">
        <f t="shared" si="7945"/>
        <v>3555</v>
      </c>
      <c r="W3560" s="16">
        <f t="shared" si="7952"/>
        <v>9.7397260273972606</v>
      </c>
      <c r="X3560" s="16" t="e">
        <f>IF(Template!$F$7="Linear interpolation",LinInterp($I$5:$I$22,$G$5:$G$22,W3560),CubicSpline($I$5:$I$22,$G$5:$G$22,W3560))</f>
        <v>#VALUE!</v>
      </c>
      <c r="Y3560" s="221" t="e">
        <f t="shared" si="7939"/>
        <v>#VALUE!</v>
      </c>
      <c r="Z3560" s="221" t="e">
        <f>Y3560/PRODUCT($AA$6:AA3559)</f>
        <v>#VALUE!</v>
      </c>
      <c r="AA3560" s="16" t="e">
        <f t="shared" si="7946"/>
        <v>#VALUE!</v>
      </c>
      <c r="AB3560" s="10" t="e">
        <f t="shared" si="7947"/>
        <v>#VALUE!</v>
      </c>
      <c r="AC3560" s="90">
        <f t="shared" si="7940"/>
        <v>3560</v>
      </c>
      <c r="AD3560" s="17">
        <f t="shared" si="7948"/>
        <v>49553</v>
      </c>
      <c r="AE3560" s="16" t="e">
        <f t="shared" si="7941"/>
        <v>#VALUE!</v>
      </c>
      <c r="AF3560" s="10">
        <f ca="1">IFERROR(AVERAGE(INDIRECT("AE"&amp;AC3560-Template!$F$10+1):INDIRECT("AE"&amp;AC3560)),0)</f>
        <v>0</v>
      </c>
      <c r="AG3560" s="35"/>
      <c r="AH3560" s="86"/>
      <c r="AI3560" s="35"/>
      <c r="AJ3560" s="35"/>
      <c r="AK3560" s="35"/>
      <c r="AL3560" s="35"/>
      <c r="AM3560" s="35"/>
      <c r="AN3560" s="35"/>
      <c r="AO3560" s="35"/>
      <c r="AP3560" s="35"/>
      <c r="AQ3560" s="35"/>
      <c r="AR3560" s="35"/>
      <c r="AS3560" s="35"/>
      <c r="AT3560" s="35"/>
      <c r="AU3560" s="35"/>
      <c r="AV3560" s="35"/>
      <c r="AW3560" s="35"/>
      <c r="AX3560" s="35"/>
      <c r="AY3560" s="35"/>
      <c r="AZ3560" s="17">
        <f t="shared" ref="AZ3560" si="8021">AZ3559+1</f>
        <v>49576</v>
      </c>
      <c r="BA3560" s="216">
        <f t="shared" si="7964"/>
        <v>1</v>
      </c>
      <c r="BB3560" s="216">
        <f t="shared" ref="BB3560" si="8022">BB3559+1</f>
        <v>3555</v>
      </c>
      <c r="BC3560" s="16">
        <f t="shared" si="7966"/>
        <v>9.7397260273972606</v>
      </c>
      <c r="BD3560" s="16">
        <f>IF(Template!$F$7="Linear interpolation",LinInterp($AO$5:$AO$18,$AM$5:$AM$18,BC3560),CubicSpline($AO$5:$AO$18,$AM$5:$AM$18,BC3560))</f>
        <v>14.149947193727012</v>
      </c>
      <c r="BE3560" s="221">
        <f t="shared" si="7901"/>
        <v>3.6290898151688569</v>
      </c>
      <c r="BF3560" s="221">
        <f>BE3560/PRODUCT($BG$6:BG3559)</f>
        <v>1.0003626897153013</v>
      </c>
      <c r="BG3560" s="16">
        <f t="shared" si="7967"/>
        <v>1.0003626897153013</v>
      </c>
      <c r="BH3560" s="10">
        <f t="shared" si="7968"/>
        <v>13.238174608497078</v>
      </c>
      <c r="BI3560" s="90"/>
      <c r="BJ3560" s="17">
        <f t="shared" si="7951"/>
        <v>49553</v>
      </c>
      <c r="BK3560" s="16">
        <f t="shared" si="7944"/>
        <v>13.237914071814295</v>
      </c>
      <c r="BL3560" s="10">
        <f ca="1">IFERROR(AVERAGE(INDIRECT("BK"&amp;AC3560-Template!$F$10+1):INDIRECT("BK"&amp;AC3560)),0)</f>
        <v>13.237760602236852</v>
      </c>
      <c r="BM3560" s="35"/>
      <c r="BN3560" s="86"/>
      <c r="BO3560" s="35"/>
      <c r="BP3560" s="35"/>
      <c r="BQ3560" s="35"/>
      <c r="BR3560" s="35"/>
      <c r="BS3560" s="35"/>
      <c r="BT3560" s="35"/>
      <c r="BU3560" s="35"/>
      <c r="BV3560" s="35"/>
      <c r="BW3560" s="35"/>
      <c r="BX3560" s="35"/>
      <c r="BY3560" s="35"/>
      <c r="BZ3560" s="35"/>
      <c r="CA3560" s="35"/>
      <c r="CB3560" s="35"/>
      <c r="CC3560" s="35"/>
      <c r="CD3560" s="35"/>
      <c r="CE3560" s="35"/>
      <c r="CF3560" s="35"/>
      <c r="CG3560" s="35"/>
      <c r="CH3560" s="35"/>
    </row>
    <row r="3561" spans="1:86" ht="15.6" x14ac:dyDescent="0.3">
      <c r="A3561" s="35"/>
      <c r="B3561" s="86"/>
      <c r="C3561" s="35"/>
      <c r="D3561" s="35"/>
      <c r="E3561" s="35"/>
      <c r="F3561" s="35"/>
      <c r="G3561" s="35"/>
      <c r="H3561" s="35"/>
      <c r="I3561" s="35"/>
      <c r="J3561" s="35"/>
      <c r="K3561" s="35"/>
      <c r="L3561" s="35"/>
      <c r="M3561" s="35"/>
      <c r="N3561" s="35"/>
      <c r="O3561" s="35"/>
      <c r="P3561" s="35"/>
      <c r="Q3561" s="35"/>
      <c r="R3561" s="35"/>
      <c r="S3561" s="35"/>
      <c r="T3561" s="17">
        <f t="shared" si="7945"/>
        <v>49577</v>
      </c>
      <c r="U3561" s="216">
        <f t="shared" si="7938"/>
        <v>2</v>
      </c>
      <c r="V3561" s="216">
        <f t="shared" si="7945"/>
        <v>3556</v>
      </c>
      <c r="W3561" s="16">
        <f t="shared" si="7952"/>
        <v>9.742465753424657</v>
      </c>
      <c r="X3561" s="16" t="e">
        <f>IF(Template!$F$7="Linear interpolation",LinInterp($I$5:$I$22,$G$5:$G$22,W3561),CubicSpline($I$5:$I$22,$G$5:$G$22,W3561))</f>
        <v>#VALUE!</v>
      </c>
      <c r="Y3561" s="221" t="e">
        <f t="shared" si="7939"/>
        <v>#VALUE!</v>
      </c>
      <c r="Z3561" s="221" t="e">
        <f>Y3561/PRODUCT($AA$6:AA3560)</f>
        <v>#VALUE!</v>
      </c>
      <c r="AA3561" s="16" t="e">
        <f t="shared" si="7946"/>
        <v>#VALUE!</v>
      </c>
      <c r="AB3561" s="10" t="e">
        <f t="shared" si="7947"/>
        <v>#VALUE!</v>
      </c>
      <c r="AC3561" s="90">
        <f t="shared" si="7940"/>
        <v>3561</v>
      </c>
      <c r="AD3561" s="17">
        <f t="shared" si="7948"/>
        <v>49554</v>
      </c>
      <c r="AE3561" s="16" t="e">
        <f t="shared" si="7941"/>
        <v>#VALUE!</v>
      </c>
      <c r="AF3561" s="10">
        <f ca="1">IFERROR(AVERAGE(INDIRECT("AE"&amp;AC3561-Template!$F$10+1):INDIRECT("AE"&amp;AC3561)),0)</f>
        <v>0</v>
      </c>
      <c r="AG3561" s="35"/>
      <c r="AH3561" s="86"/>
      <c r="AI3561" s="35"/>
      <c r="AJ3561" s="35"/>
      <c r="AK3561" s="35"/>
      <c r="AL3561" s="35"/>
      <c r="AM3561" s="35"/>
      <c r="AN3561" s="35"/>
      <c r="AO3561" s="35"/>
      <c r="AP3561" s="35"/>
      <c r="AQ3561" s="35"/>
      <c r="AR3561" s="35"/>
      <c r="AS3561" s="35"/>
      <c r="AT3561" s="35"/>
      <c r="AU3561" s="35"/>
      <c r="AV3561" s="35"/>
      <c r="AW3561" s="35"/>
      <c r="AX3561" s="35"/>
      <c r="AY3561" s="35"/>
      <c r="AZ3561" s="17">
        <f t="shared" ref="AZ3561" si="8023">AZ3560+1</f>
        <v>49577</v>
      </c>
      <c r="BA3561" s="216">
        <f t="shared" si="7964"/>
        <v>2</v>
      </c>
      <c r="BB3561" s="216">
        <f t="shared" ref="BB3561" si="8024">BB3560+1</f>
        <v>3556</v>
      </c>
      <c r="BC3561" s="16">
        <f t="shared" si="7966"/>
        <v>9.742465753424657</v>
      </c>
      <c r="BD3561" s="16">
        <f>IF(Template!$F$7="Linear interpolation",LinInterp($AO$5:$AO$18,$AM$5:$AM$18,BC3561),CubicSpline($AO$5:$AO$18,$AM$5:$AM$18,BC3561))</f>
        <v>14.149947670071011</v>
      </c>
      <c r="BE3561" s="221">
        <f t="shared" si="7901"/>
        <v>3.6304060469136328</v>
      </c>
      <c r="BF3561" s="221">
        <f>BE3561/PRODUCT($BG$6:BG3560)</f>
        <v>1.0003626892173554</v>
      </c>
      <c r="BG3561" s="16">
        <f t="shared" si="7967"/>
        <v>1.0003626892173554</v>
      </c>
      <c r="BH3561" s="10">
        <f t="shared" si="7968"/>
        <v>13.238156433471481</v>
      </c>
      <c r="BI3561" s="90"/>
      <c r="BJ3561" s="17">
        <f t="shared" si="7951"/>
        <v>49554</v>
      </c>
      <c r="BK3561" s="16">
        <f t="shared" si="7944"/>
        <v>13.237914071814295</v>
      </c>
      <c r="BL3561" s="10">
        <f ca="1">IFERROR(AVERAGE(INDIRECT("BK"&amp;AC3561-Template!$F$10+1):INDIRECT("BK"&amp;AC3561)),0)</f>
        <v>13.237771494322356</v>
      </c>
      <c r="BM3561" s="35"/>
      <c r="BN3561" s="86"/>
      <c r="BO3561" s="35"/>
      <c r="BP3561" s="35"/>
      <c r="BQ3561" s="35"/>
      <c r="BR3561" s="35"/>
      <c r="BS3561" s="35"/>
      <c r="BT3561" s="35"/>
      <c r="BU3561" s="35"/>
      <c r="BV3561" s="35"/>
      <c r="BW3561" s="35"/>
      <c r="BX3561" s="35"/>
      <c r="BY3561" s="35"/>
      <c r="BZ3561" s="35"/>
      <c r="CA3561" s="35"/>
      <c r="CB3561" s="35"/>
      <c r="CC3561" s="35"/>
      <c r="CD3561" s="35"/>
      <c r="CE3561" s="35"/>
      <c r="CF3561" s="35"/>
      <c r="CG3561" s="35"/>
      <c r="CH3561" s="35"/>
    </row>
    <row r="3562" spans="1:86" ht="15.6" x14ac:dyDescent="0.3">
      <c r="A3562" s="35"/>
      <c r="B3562" s="86"/>
      <c r="C3562" s="35"/>
      <c r="D3562" s="35"/>
      <c r="E3562" s="35"/>
      <c r="F3562" s="35"/>
      <c r="G3562" s="35"/>
      <c r="H3562" s="35"/>
      <c r="I3562" s="35"/>
      <c r="J3562" s="35"/>
      <c r="K3562" s="35"/>
      <c r="L3562" s="35"/>
      <c r="M3562" s="35"/>
      <c r="N3562" s="35"/>
      <c r="O3562" s="35"/>
      <c r="P3562" s="35"/>
      <c r="Q3562" s="35"/>
      <c r="R3562" s="35"/>
      <c r="S3562" s="35"/>
      <c r="T3562" s="17">
        <f t="shared" si="7945"/>
        <v>49578</v>
      </c>
      <c r="U3562" s="216">
        <f t="shared" si="7938"/>
        <v>3</v>
      </c>
      <c r="V3562" s="216">
        <f t="shared" si="7945"/>
        <v>3557</v>
      </c>
      <c r="W3562" s="16">
        <f t="shared" si="7952"/>
        <v>9.7452054794520553</v>
      </c>
      <c r="X3562" s="16" t="e">
        <f>IF(Template!$F$7="Linear interpolation",LinInterp($I$5:$I$22,$G$5:$G$22,W3562),CubicSpline($I$5:$I$22,$G$5:$G$22,W3562))</f>
        <v>#VALUE!</v>
      </c>
      <c r="Y3562" s="221" t="e">
        <f t="shared" si="7939"/>
        <v>#VALUE!</v>
      </c>
      <c r="Z3562" s="221" t="e">
        <f>Y3562/PRODUCT($AA$6:AA3561)</f>
        <v>#VALUE!</v>
      </c>
      <c r="AA3562" s="16" t="e">
        <f t="shared" si="7946"/>
        <v>#VALUE!</v>
      </c>
      <c r="AB3562" s="10" t="e">
        <f t="shared" si="7947"/>
        <v>#VALUE!</v>
      </c>
      <c r="AC3562" s="90">
        <f t="shared" si="7940"/>
        <v>3562</v>
      </c>
      <c r="AD3562" s="17">
        <f t="shared" si="7948"/>
        <v>49555</v>
      </c>
      <c r="AE3562" s="16" t="e">
        <f t="shared" si="7941"/>
        <v>#VALUE!</v>
      </c>
      <c r="AF3562" s="10">
        <f ca="1">IFERROR(AVERAGE(INDIRECT("AE"&amp;AC3562-Template!$F$10+1):INDIRECT("AE"&amp;AC3562)),0)</f>
        <v>0</v>
      </c>
      <c r="AG3562" s="35"/>
      <c r="AH3562" s="86"/>
      <c r="AI3562" s="35"/>
      <c r="AJ3562" s="35"/>
      <c r="AK3562" s="35"/>
      <c r="AL3562" s="35"/>
      <c r="AM3562" s="35"/>
      <c r="AN3562" s="35"/>
      <c r="AO3562" s="35"/>
      <c r="AP3562" s="35"/>
      <c r="AQ3562" s="35"/>
      <c r="AR3562" s="35"/>
      <c r="AS3562" s="35"/>
      <c r="AT3562" s="35"/>
      <c r="AU3562" s="35"/>
      <c r="AV3562" s="35"/>
      <c r="AW3562" s="35"/>
      <c r="AX3562" s="35"/>
      <c r="AY3562" s="35"/>
      <c r="AZ3562" s="17">
        <f t="shared" ref="AZ3562" si="8025">AZ3561+1</f>
        <v>49578</v>
      </c>
      <c r="BA3562" s="216">
        <f t="shared" si="7964"/>
        <v>3</v>
      </c>
      <c r="BB3562" s="216">
        <f t="shared" ref="BB3562" si="8026">BB3561+1</f>
        <v>3557</v>
      </c>
      <c r="BC3562" s="16">
        <f t="shared" si="7966"/>
        <v>9.7452054794520553</v>
      </c>
      <c r="BD3562" s="16">
        <f>IF(Template!$F$7="Linear interpolation",LinInterp($AO$5:$AO$18,$AM$5:$AM$18,BC3562),CubicSpline($AO$5:$AO$18,$AM$5:$AM$18,BC3562))</f>
        <v>14.149948148939187</v>
      </c>
      <c r="BE3562" s="221">
        <f t="shared" si="7901"/>
        <v>3.6317227569071329</v>
      </c>
      <c r="BF3562" s="221">
        <f>BE3562/PRODUCT($BG$6:BG3561)</f>
        <v>1.0003626894558033</v>
      </c>
      <c r="BG3562" s="16">
        <f t="shared" si="7967"/>
        <v>1.0003626894558033</v>
      </c>
      <c r="BH3562" s="10">
        <f t="shared" si="7968"/>
        <v>13.238165136820857</v>
      </c>
      <c r="BI3562" s="90"/>
      <c r="BJ3562" s="17">
        <f t="shared" si="7951"/>
        <v>49555</v>
      </c>
      <c r="BK3562" s="16">
        <f t="shared" si="7944"/>
        <v>13.23797737292276</v>
      </c>
      <c r="BL3562" s="10">
        <f ca="1">IFERROR(AVERAGE(INDIRECT("BK"&amp;AC3562-Template!$F$10+1):INDIRECT("BK"&amp;AC3562)),0)</f>
        <v>13.237784496444812</v>
      </c>
      <c r="BM3562" s="35"/>
      <c r="BN3562" s="86"/>
      <c r="BO3562" s="35"/>
      <c r="BP3562" s="35"/>
      <c r="BQ3562" s="35"/>
      <c r="BR3562" s="35"/>
      <c r="BS3562" s="35"/>
      <c r="BT3562" s="35"/>
      <c r="BU3562" s="35"/>
      <c r="BV3562" s="35"/>
      <c r="BW3562" s="35"/>
      <c r="BX3562" s="35"/>
      <c r="BY3562" s="35"/>
      <c r="BZ3562" s="35"/>
      <c r="CA3562" s="35"/>
      <c r="CB3562" s="35"/>
      <c r="CC3562" s="35"/>
      <c r="CD3562" s="35"/>
      <c r="CE3562" s="35"/>
      <c r="CF3562" s="35"/>
      <c r="CG3562" s="35"/>
      <c r="CH3562" s="35"/>
    </row>
    <row r="3563" spans="1:86" ht="15.6" x14ac:dyDescent="0.3">
      <c r="A3563" s="35"/>
      <c r="B3563" s="86"/>
      <c r="C3563" s="35"/>
      <c r="D3563" s="35"/>
      <c r="E3563" s="35"/>
      <c r="F3563" s="35"/>
      <c r="G3563" s="35"/>
      <c r="H3563" s="35"/>
      <c r="I3563" s="35"/>
      <c r="J3563" s="35"/>
      <c r="K3563" s="35"/>
      <c r="L3563" s="35"/>
      <c r="M3563" s="35"/>
      <c r="N3563" s="35"/>
      <c r="O3563" s="35"/>
      <c r="P3563" s="35"/>
      <c r="Q3563" s="35"/>
      <c r="R3563" s="35"/>
      <c r="S3563" s="35"/>
      <c r="T3563" s="17">
        <f t="shared" si="7945"/>
        <v>49579</v>
      </c>
      <c r="U3563" s="216">
        <f t="shared" si="7938"/>
        <v>4</v>
      </c>
      <c r="V3563" s="216">
        <f t="shared" si="7945"/>
        <v>3558</v>
      </c>
      <c r="W3563" s="16">
        <f t="shared" si="7952"/>
        <v>9.7479452054794518</v>
      </c>
      <c r="X3563" s="16" t="e">
        <f>IF(Template!$F$7="Linear interpolation",LinInterp($I$5:$I$22,$G$5:$G$22,W3563),CubicSpline($I$5:$I$22,$G$5:$G$22,W3563))</f>
        <v>#VALUE!</v>
      </c>
      <c r="Y3563" s="221" t="e">
        <f t="shared" si="7939"/>
        <v>#VALUE!</v>
      </c>
      <c r="Z3563" s="221" t="e">
        <f>Y3563/PRODUCT($AA$6:AA3562)</f>
        <v>#VALUE!</v>
      </c>
      <c r="AA3563" s="16" t="e">
        <f t="shared" si="7946"/>
        <v>#VALUE!</v>
      </c>
      <c r="AB3563" s="10" t="e">
        <f t="shared" si="7947"/>
        <v>#VALUE!</v>
      </c>
      <c r="AC3563" s="90">
        <f t="shared" si="7940"/>
        <v>3563</v>
      </c>
      <c r="AD3563" s="17">
        <f t="shared" si="7948"/>
        <v>49556</v>
      </c>
      <c r="AE3563" s="16" t="e">
        <f t="shared" si="7941"/>
        <v>#VALUE!</v>
      </c>
      <c r="AF3563" s="10">
        <f ca="1">IFERROR(AVERAGE(INDIRECT("AE"&amp;AC3563-Template!$F$10+1):INDIRECT("AE"&amp;AC3563)),0)</f>
        <v>0</v>
      </c>
      <c r="AG3563" s="35"/>
      <c r="AH3563" s="86"/>
      <c r="AI3563" s="35"/>
      <c r="AJ3563" s="35"/>
      <c r="AK3563" s="35"/>
      <c r="AL3563" s="35"/>
      <c r="AM3563" s="35"/>
      <c r="AN3563" s="35"/>
      <c r="AO3563" s="35"/>
      <c r="AP3563" s="35"/>
      <c r="AQ3563" s="35"/>
      <c r="AR3563" s="35"/>
      <c r="AS3563" s="35"/>
      <c r="AT3563" s="35"/>
      <c r="AU3563" s="35"/>
      <c r="AV3563" s="35"/>
      <c r="AW3563" s="35"/>
      <c r="AX3563" s="35"/>
      <c r="AY3563" s="35"/>
      <c r="AZ3563" s="17">
        <f t="shared" ref="AZ3563" si="8027">AZ3562+1</f>
        <v>49579</v>
      </c>
      <c r="BA3563" s="216">
        <f t="shared" si="7964"/>
        <v>4</v>
      </c>
      <c r="BB3563" s="216">
        <f t="shared" ref="BB3563" si="8028">BB3562+1</f>
        <v>3558</v>
      </c>
      <c r="BC3563" s="16">
        <f t="shared" si="7966"/>
        <v>9.7479452054794518</v>
      </c>
      <c r="BD3563" s="16">
        <f>IF(Template!$F$7="Linear interpolation",LinInterp($AO$5:$AO$18,$AM$5:$AM$18,BC3563),CubicSpline($AO$5:$AO$18,$AM$5:$AM$18,BC3563))</f>
        <v>14.149948630304683</v>
      </c>
      <c r="BE3563" s="221">
        <f t="shared" si="7901"/>
        <v>3.6330399453157511</v>
      </c>
      <c r="BF3563" s="221">
        <f>BE3563/PRODUCT($BG$6:BG3562)</f>
        <v>1.0003626896921338</v>
      </c>
      <c r="BG3563" s="16">
        <f t="shared" si="7967"/>
        <v>1.0003626896921338</v>
      </c>
      <c r="BH3563" s="10">
        <f t="shared" si="7968"/>
        <v>13.238173762884497</v>
      </c>
      <c r="BI3563" s="90"/>
      <c r="BJ3563" s="17">
        <f t="shared" si="7951"/>
        <v>49556</v>
      </c>
      <c r="BK3563" s="16">
        <f t="shared" si="7944"/>
        <v>13.237956023030684</v>
      </c>
      <c r="BL3563" s="10">
        <f ca="1">IFERROR(AVERAGE(INDIRECT("BK"&amp;AC3563-Template!$F$10+1):INDIRECT("BK"&amp;AC3563)),0)</f>
        <v>13.237796786904195</v>
      </c>
      <c r="BM3563" s="35"/>
      <c r="BN3563" s="86"/>
      <c r="BO3563" s="35"/>
      <c r="BP3563" s="35"/>
      <c r="BQ3563" s="35"/>
      <c r="BR3563" s="35"/>
      <c r="BS3563" s="35"/>
      <c r="BT3563" s="35"/>
      <c r="BU3563" s="35"/>
      <c r="BV3563" s="35"/>
      <c r="BW3563" s="35"/>
      <c r="BX3563" s="35"/>
      <c r="BY3563" s="35"/>
      <c r="BZ3563" s="35"/>
      <c r="CA3563" s="35"/>
      <c r="CB3563" s="35"/>
      <c r="CC3563" s="35"/>
      <c r="CD3563" s="35"/>
      <c r="CE3563" s="35"/>
      <c r="CF3563" s="35"/>
      <c r="CG3563" s="35"/>
      <c r="CH3563" s="35"/>
    </row>
    <row r="3564" spans="1:86" ht="15.6" x14ac:dyDescent="0.3">
      <c r="A3564" s="35"/>
      <c r="B3564" s="86"/>
      <c r="C3564" s="35"/>
      <c r="D3564" s="35"/>
      <c r="E3564" s="35"/>
      <c r="F3564" s="35"/>
      <c r="G3564" s="35"/>
      <c r="H3564" s="35"/>
      <c r="I3564" s="35"/>
      <c r="J3564" s="35"/>
      <c r="K3564" s="35"/>
      <c r="L3564" s="35"/>
      <c r="M3564" s="35"/>
      <c r="N3564" s="35"/>
      <c r="O3564" s="35"/>
      <c r="P3564" s="35"/>
      <c r="Q3564" s="35"/>
      <c r="R3564" s="35"/>
      <c r="S3564" s="35"/>
      <c r="T3564" s="17">
        <f t="shared" si="7945"/>
        <v>49580</v>
      </c>
      <c r="U3564" s="216">
        <f t="shared" si="7938"/>
        <v>5</v>
      </c>
      <c r="V3564" s="216">
        <f t="shared" si="7945"/>
        <v>3559</v>
      </c>
      <c r="W3564" s="16">
        <f t="shared" si="7952"/>
        <v>9.75068493150685</v>
      </c>
      <c r="X3564" s="16" t="e">
        <f>IF(Template!$F$7="Linear interpolation",LinInterp($I$5:$I$22,$G$5:$G$22,W3564),CubicSpline($I$5:$I$22,$G$5:$G$22,W3564))</f>
        <v>#VALUE!</v>
      </c>
      <c r="Y3564" s="221" t="e">
        <f t="shared" si="7939"/>
        <v>#VALUE!</v>
      </c>
      <c r="Z3564" s="221" t="e">
        <f>Y3564/PRODUCT($AA$6:AA3563)</f>
        <v>#VALUE!</v>
      </c>
      <c r="AA3564" s="16" t="e">
        <f t="shared" si="7946"/>
        <v>#VALUE!</v>
      </c>
      <c r="AB3564" s="10" t="e">
        <f t="shared" si="7947"/>
        <v>#VALUE!</v>
      </c>
      <c r="AC3564" s="90">
        <f t="shared" si="7940"/>
        <v>3564</v>
      </c>
      <c r="AD3564" s="17">
        <f t="shared" si="7948"/>
        <v>49557</v>
      </c>
      <c r="AE3564" s="16" t="e">
        <f t="shared" si="7941"/>
        <v>#VALUE!</v>
      </c>
      <c r="AF3564" s="10">
        <f ca="1">IFERROR(AVERAGE(INDIRECT("AE"&amp;AC3564-Template!$F$10+1):INDIRECT("AE"&amp;AC3564)),0)</f>
        <v>0</v>
      </c>
      <c r="AG3564" s="35"/>
      <c r="AH3564" s="86"/>
      <c r="AI3564" s="35"/>
      <c r="AJ3564" s="35"/>
      <c r="AK3564" s="35"/>
      <c r="AL3564" s="35"/>
      <c r="AM3564" s="35"/>
      <c r="AN3564" s="35"/>
      <c r="AO3564" s="35"/>
      <c r="AP3564" s="35"/>
      <c r="AQ3564" s="35"/>
      <c r="AR3564" s="35"/>
      <c r="AS3564" s="35"/>
      <c r="AT3564" s="35"/>
      <c r="AU3564" s="35"/>
      <c r="AV3564" s="35"/>
      <c r="AW3564" s="35"/>
      <c r="AX3564" s="35"/>
      <c r="AY3564" s="35"/>
      <c r="AZ3564" s="17">
        <f t="shared" ref="AZ3564" si="8029">AZ3563+1</f>
        <v>49580</v>
      </c>
      <c r="BA3564" s="216">
        <f t="shared" si="7964"/>
        <v>5</v>
      </c>
      <c r="BB3564" s="216">
        <f t="shared" ref="BB3564" si="8030">BB3563+1</f>
        <v>3559</v>
      </c>
      <c r="BC3564" s="16">
        <f t="shared" si="7966"/>
        <v>9.75068493150685</v>
      </c>
      <c r="BD3564" s="16">
        <f>IF(Template!$F$7="Linear interpolation",LinInterp($AO$5:$AO$18,$AM$5:$AM$18,BC3564),CubicSpline($AO$5:$AO$18,$AM$5:$AM$18,BC3564))</f>
        <v>14.14994911414065</v>
      </c>
      <c r="BE3564" s="221">
        <f t="shared" si="7901"/>
        <v>3.6343576123059624</v>
      </c>
      <c r="BF3564" s="221">
        <f>BE3564/PRODUCT($BG$6:BG3563)</f>
        <v>1.0003626899263551</v>
      </c>
      <c r="BG3564" s="16">
        <f t="shared" si="7967"/>
        <v>1.0003626899263551</v>
      </c>
      <c r="BH3564" s="10">
        <f t="shared" si="7968"/>
        <v>13.238182311962277</v>
      </c>
      <c r="BI3564" s="90"/>
      <c r="BJ3564" s="17">
        <f t="shared" si="7951"/>
        <v>49557</v>
      </c>
      <c r="BK3564" s="16">
        <f t="shared" si="7944"/>
        <v>13.237966323534799</v>
      </c>
      <c r="BL3564" s="10">
        <f ca="1">IFERROR(AVERAGE(INDIRECT("BK"&amp;AC3564-Template!$F$10+1):INDIRECT("BK"&amp;AC3564)),0)</f>
        <v>13.237806899435782</v>
      </c>
      <c r="BM3564" s="35"/>
      <c r="BN3564" s="86"/>
      <c r="BO3564" s="35"/>
      <c r="BP3564" s="35"/>
      <c r="BQ3564" s="35"/>
      <c r="BR3564" s="35"/>
      <c r="BS3564" s="35"/>
      <c r="BT3564" s="35"/>
      <c r="BU3564" s="35"/>
      <c r="BV3564" s="35"/>
      <c r="BW3564" s="35"/>
      <c r="BX3564" s="35"/>
      <c r="BY3564" s="35"/>
      <c r="BZ3564" s="35"/>
      <c r="CA3564" s="35"/>
      <c r="CB3564" s="35"/>
      <c r="CC3564" s="35"/>
      <c r="CD3564" s="35"/>
      <c r="CE3564" s="35"/>
      <c r="CF3564" s="35"/>
      <c r="CG3564" s="35"/>
      <c r="CH3564" s="35"/>
    </row>
    <row r="3565" spans="1:86" ht="15.6" x14ac:dyDescent="0.3">
      <c r="A3565" s="35"/>
      <c r="B3565" s="86"/>
      <c r="C3565" s="35"/>
      <c r="D3565" s="35"/>
      <c r="E3565" s="35"/>
      <c r="F3565" s="35"/>
      <c r="G3565" s="35"/>
      <c r="H3565" s="35"/>
      <c r="I3565" s="35"/>
      <c r="J3565" s="35"/>
      <c r="K3565" s="35"/>
      <c r="L3565" s="35"/>
      <c r="M3565" s="35"/>
      <c r="N3565" s="35"/>
      <c r="O3565" s="35"/>
      <c r="P3565" s="35"/>
      <c r="Q3565" s="35"/>
      <c r="R3565" s="35"/>
      <c r="S3565" s="35"/>
      <c r="T3565" s="17">
        <f t="shared" si="7945"/>
        <v>49581</v>
      </c>
      <c r="U3565" s="216">
        <f t="shared" si="7938"/>
        <v>6</v>
      </c>
      <c r="V3565" s="216">
        <f t="shared" si="7945"/>
        <v>3560</v>
      </c>
      <c r="W3565" s="16">
        <f t="shared" si="7952"/>
        <v>9.7534246575342465</v>
      </c>
      <c r="X3565" s="16" t="e">
        <f>IF(Template!$F$7="Linear interpolation",LinInterp($I$5:$I$22,$G$5:$G$22,W3565),CubicSpline($I$5:$I$22,$G$5:$G$22,W3565))</f>
        <v>#VALUE!</v>
      </c>
      <c r="Y3565" s="221" t="e">
        <f t="shared" si="7939"/>
        <v>#VALUE!</v>
      </c>
      <c r="Z3565" s="221" t="e">
        <f>Y3565/PRODUCT($AA$6:AA3564)</f>
        <v>#VALUE!</v>
      </c>
      <c r="AA3565" s="16" t="e">
        <f t="shared" si="7946"/>
        <v>#VALUE!</v>
      </c>
      <c r="AB3565" s="10" t="e">
        <f t="shared" si="7947"/>
        <v>#VALUE!</v>
      </c>
      <c r="AC3565" s="90">
        <f t="shared" si="7940"/>
        <v>3565</v>
      </c>
      <c r="AD3565" s="17">
        <f t="shared" si="7948"/>
        <v>49558</v>
      </c>
      <c r="AE3565" s="16" t="e">
        <f t="shared" si="7941"/>
        <v>#VALUE!</v>
      </c>
      <c r="AF3565" s="10">
        <f ca="1">IFERROR(AVERAGE(INDIRECT("AE"&amp;AC3565-Template!$F$10+1):INDIRECT("AE"&amp;AC3565)),0)</f>
        <v>0</v>
      </c>
      <c r="AG3565" s="35"/>
      <c r="AH3565" s="86"/>
      <c r="AI3565" s="35"/>
      <c r="AJ3565" s="35"/>
      <c r="AK3565" s="35"/>
      <c r="AL3565" s="35"/>
      <c r="AM3565" s="35"/>
      <c r="AN3565" s="35"/>
      <c r="AO3565" s="35"/>
      <c r="AP3565" s="35"/>
      <c r="AQ3565" s="35"/>
      <c r="AR3565" s="35"/>
      <c r="AS3565" s="35"/>
      <c r="AT3565" s="35"/>
      <c r="AU3565" s="35"/>
      <c r="AV3565" s="35"/>
      <c r="AW3565" s="35"/>
      <c r="AX3565" s="35"/>
      <c r="AY3565" s="35"/>
      <c r="AZ3565" s="17">
        <f t="shared" ref="AZ3565" si="8031">AZ3564+1</f>
        <v>49581</v>
      </c>
      <c r="BA3565" s="216">
        <f t="shared" si="7964"/>
        <v>6</v>
      </c>
      <c r="BB3565" s="216">
        <f t="shared" ref="BB3565" si="8032">BB3564+1</f>
        <v>3560</v>
      </c>
      <c r="BC3565" s="16">
        <f t="shared" si="7966"/>
        <v>9.7534246575342465</v>
      </c>
      <c r="BD3565" s="16">
        <f>IF(Template!$F$7="Linear interpolation",LinInterp($AO$5:$AO$18,$AM$5:$AM$18,BC3565),CubicSpline($AO$5:$AO$18,$AM$5:$AM$18,BC3565))</f>
        <v>14.149949600420232</v>
      </c>
      <c r="BE3565" s="221">
        <f t="shared" si="7901"/>
        <v>3.6356757580442505</v>
      </c>
      <c r="BF3565" s="221">
        <f>BE3565/PRODUCT($BG$6:BG3564)</f>
        <v>1.0003626901584546</v>
      </c>
      <c r="BG3565" s="16">
        <f t="shared" si="7967"/>
        <v>1.0003626899263551</v>
      </c>
      <c r="BH3565" s="10">
        <f t="shared" si="7968"/>
        <v>13.238182311962277</v>
      </c>
      <c r="BI3565" s="90"/>
      <c r="BJ3565" s="17">
        <f t="shared" si="7951"/>
        <v>49558</v>
      </c>
      <c r="BK3565" s="16">
        <f t="shared" si="7944"/>
        <v>13.237976548860386</v>
      </c>
      <c r="BL3565" s="10">
        <f ca="1">IFERROR(AVERAGE(INDIRECT("BK"&amp;AC3565-Template!$F$10+1):INDIRECT("BK"&amp;AC3565)),0)</f>
        <v>13.237818201255079</v>
      </c>
      <c r="BM3565" s="35"/>
      <c r="BN3565" s="86"/>
      <c r="BO3565" s="35"/>
      <c r="BP3565" s="35"/>
      <c r="BQ3565" s="35"/>
      <c r="BR3565" s="35"/>
      <c r="BS3565" s="35"/>
      <c r="BT3565" s="35"/>
      <c r="BU3565" s="35"/>
      <c r="BV3565" s="35"/>
      <c r="BW3565" s="35"/>
      <c r="BX3565" s="35"/>
      <c r="BY3565" s="35"/>
      <c r="BZ3565" s="35"/>
      <c r="CA3565" s="35"/>
      <c r="CB3565" s="35"/>
      <c r="CC3565" s="35"/>
      <c r="CD3565" s="35"/>
      <c r="CE3565" s="35"/>
      <c r="CF3565" s="35"/>
      <c r="CG3565" s="35"/>
      <c r="CH3565" s="35"/>
    </row>
    <row r="3566" spans="1:86" ht="15.6" x14ac:dyDescent="0.3">
      <c r="A3566" s="35"/>
      <c r="B3566" s="86"/>
      <c r="C3566" s="35"/>
      <c r="D3566" s="35"/>
      <c r="E3566" s="35"/>
      <c r="F3566" s="35"/>
      <c r="G3566" s="35"/>
      <c r="H3566" s="35"/>
      <c r="I3566" s="35"/>
      <c r="J3566" s="35"/>
      <c r="K3566" s="35"/>
      <c r="L3566" s="35"/>
      <c r="M3566" s="35"/>
      <c r="N3566" s="35"/>
      <c r="O3566" s="35"/>
      <c r="P3566" s="35"/>
      <c r="Q3566" s="35"/>
      <c r="R3566" s="35"/>
      <c r="S3566" s="35"/>
      <c r="T3566" s="17">
        <f t="shared" si="7945"/>
        <v>49582</v>
      </c>
      <c r="U3566" s="216">
        <f t="shared" si="7938"/>
        <v>7</v>
      </c>
      <c r="V3566" s="216">
        <f t="shared" si="7945"/>
        <v>3561</v>
      </c>
      <c r="W3566" s="16">
        <f t="shared" si="7952"/>
        <v>9.7561643835616429</v>
      </c>
      <c r="X3566" s="16" t="e">
        <f>IF(Template!$F$7="Linear interpolation",LinInterp($I$5:$I$22,$G$5:$G$22,W3566),CubicSpline($I$5:$I$22,$G$5:$G$22,W3566))</f>
        <v>#VALUE!</v>
      </c>
      <c r="Y3566" s="221" t="e">
        <f t="shared" si="7939"/>
        <v>#VALUE!</v>
      </c>
      <c r="Z3566" s="221" t="e">
        <f>Y3566/PRODUCT($AA$6:AA3565)</f>
        <v>#VALUE!</v>
      </c>
      <c r="AA3566" s="16" t="e">
        <f t="shared" si="7946"/>
        <v>#VALUE!</v>
      </c>
      <c r="AB3566" s="10" t="e">
        <f t="shared" si="7947"/>
        <v>#VALUE!</v>
      </c>
      <c r="AC3566" s="90">
        <f t="shared" si="7940"/>
        <v>3566</v>
      </c>
      <c r="AD3566" s="17">
        <f t="shared" si="7948"/>
        <v>49559</v>
      </c>
      <c r="AE3566" s="16" t="e">
        <f t="shared" si="7941"/>
        <v>#VALUE!</v>
      </c>
      <c r="AF3566" s="10">
        <f ca="1">IFERROR(AVERAGE(INDIRECT("AE"&amp;AC3566-Template!$F$10+1):INDIRECT("AE"&amp;AC3566)),0)</f>
        <v>0</v>
      </c>
      <c r="AG3566" s="35"/>
      <c r="AH3566" s="86"/>
      <c r="AI3566" s="35"/>
      <c r="AJ3566" s="35"/>
      <c r="AK3566" s="35"/>
      <c r="AL3566" s="35"/>
      <c r="AM3566" s="35"/>
      <c r="AN3566" s="35"/>
      <c r="AO3566" s="35"/>
      <c r="AP3566" s="35"/>
      <c r="AQ3566" s="35"/>
      <c r="AR3566" s="35"/>
      <c r="AS3566" s="35"/>
      <c r="AT3566" s="35"/>
      <c r="AU3566" s="35"/>
      <c r="AV3566" s="35"/>
      <c r="AW3566" s="35"/>
      <c r="AX3566" s="35"/>
      <c r="AY3566" s="35"/>
      <c r="AZ3566" s="17">
        <f t="shared" ref="AZ3566" si="8033">AZ3565+1</f>
        <v>49582</v>
      </c>
      <c r="BA3566" s="216">
        <f t="shared" si="7964"/>
        <v>7</v>
      </c>
      <c r="BB3566" s="216">
        <f t="shared" ref="BB3566" si="8034">BB3565+1</f>
        <v>3561</v>
      </c>
      <c r="BC3566" s="16">
        <f t="shared" si="7966"/>
        <v>9.7561643835616429</v>
      </c>
      <c r="BD3566" s="16">
        <f>IF(Template!$F$7="Linear interpolation",LinInterp($AO$5:$AO$18,$AM$5:$AM$18,BC3566),CubicSpline($AO$5:$AO$18,$AM$5:$AM$18,BC3566))</f>
        <v>14.149950089116576</v>
      </c>
      <c r="BE3566" s="221">
        <f t="shared" si="7901"/>
        <v>3.6369943826971682</v>
      </c>
      <c r="BF3566" s="221">
        <f>BE3566/PRODUCT($BG$6:BG3565)</f>
        <v>1.000362690620537</v>
      </c>
      <c r="BG3566" s="16">
        <f t="shared" si="7967"/>
        <v>1.0003626899263551</v>
      </c>
      <c r="BH3566" s="10">
        <f t="shared" si="7968"/>
        <v>13.238182311962277</v>
      </c>
      <c r="BI3566" s="90"/>
      <c r="BJ3566" s="17">
        <f t="shared" si="7951"/>
        <v>49559</v>
      </c>
      <c r="BK3566" s="16">
        <f t="shared" si="7944"/>
        <v>13.237986699047966</v>
      </c>
      <c r="BL3566" s="10">
        <f ca="1">IFERROR(AVERAGE(INDIRECT("BK"&amp;AC3566-Template!$F$10+1):INDIRECT("BK"&amp;AC3566)),0)</f>
        <v>13.237829429231761</v>
      </c>
      <c r="BM3566" s="35"/>
      <c r="BN3566" s="86"/>
      <c r="BO3566" s="35"/>
      <c r="BP3566" s="35"/>
      <c r="BQ3566" s="35"/>
      <c r="BR3566" s="35"/>
      <c r="BS3566" s="35"/>
      <c r="BT3566" s="35"/>
      <c r="BU3566" s="35"/>
      <c r="BV3566" s="35"/>
      <c r="BW3566" s="35"/>
      <c r="BX3566" s="35"/>
      <c r="BY3566" s="35"/>
      <c r="BZ3566" s="35"/>
      <c r="CA3566" s="35"/>
      <c r="CB3566" s="35"/>
      <c r="CC3566" s="35"/>
      <c r="CD3566" s="35"/>
      <c r="CE3566" s="35"/>
      <c r="CF3566" s="35"/>
      <c r="CG3566" s="35"/>
      <c r="CH3566" s="35"/>
    </row>
    <row r="3567" spans="1:86" ht="15.6" x14ac:dyDescent="0.3">
      <c r="A3567" s="35"/>
      <c r="B3567" s="86"/>
      <c r="C3567" s="35"/>
      <c r="D3567" s="35"/>
      <c r="E3567" s="35"/>
      <c r="F3567" s="35"/>
      <c r="G3567" s="35"/>
      <c r="H3567" s="35"/>
      <c r="I3567" s="35"/>
      <c r="J3567" s="35"/>
      <c r="K3567" s="35"/>
      <c r="L3567" s="35"/>
      <c r="M3567" s="35"/>
      <c r="N3567" s="35"/>
      <c r="O3567" s="35"/>
      <c r="P3567" s="35"/>
      <c r="Q3567" s="35"/>
      <c r="R3567" s="35"/>
      <c r="S3567" s="35"/>
      <c r="T3567" s="17">
        <f t="shared" si="7945"/>
        <v>49583</v>
      </c>
      <c r="U3567" s="216">
        <f t="shared" si="7938"/>
        <v>1</v>
      </c>
      <c r="V3567" s="216">
        <f t="shared" si="7945"/>
        <v>3562</v>
      </c>
      <c r="W3567" s="16">
        <f t="shared" si="7952"/>
        <v>9.7589041095890412</v>
      </c>
      <c r="X3567" s="16" t="e">
        <f>IF(Template!$F$7="Linear interpolation",LinInterp($I$5:$I$22,$G$5:$G$22,W3567),CubicSpline($I$5:$I$22,$G$5:$G$22,W3567))</f>
        <v>#VALUE!</v>
      </c>
      <c r="Y3567" s="221" t="e">
        <f t="shared" si="7939"/>
        <v>#VALUE!</v>
      </c>
      <c r="Z3567" s="221" t="e">
        <f>Y3567/PRODUCT($AA$6:AA3566)</f>
        <v>#VALUE!</v>
      </c>
      <c r="AA3567" s="16" t="e">
        <f t="shared" si="7946"/>
        <v>#VALUE!</v>
      </c>
      <c r="AB3567" s="10" t="e">
        <f t="shared" si="7947"/>
        <v>#VALUE!</v>
      </c>
      <c r="AC3567" s="90">
        <f t="shared" si="7940"/>
        <v>3567</v>
      </c>
      <c r="AD3567" s="17">
        <f t="shared" si="7948"/>
        <v>49560</v>
      </c>
      <c r="AE3567" s="16" t="e">
        <f t="shared" si="7941"/>
        <v>#VALUE!</v>
      </c>
      <c r="AF3567" s="10">
        <f ca="1">IFERROR(AVERAGE(INDIRECT("AE"&amp;AC3567-Template!$F$10+1):INDIRECT("AE"&amp;AC3567)),0)</f>
        <v>0</v>
      </c>
      <c r="AG3567" s="35"/>
      <c r="AH3567" s="86"/>
      <c r="AI3567" s="35"/>
      <c r="AJ3567" s="35"/>
      <c r="AK3567" s="35"/>
      <c r="AL3567" s="35"/>
      <c r="AM3567" s="35"/>
      <c r="AN3567" s="35"/>
      <c r="AO3567" s="35"/>
      <c r="AP3567" s="35"/>
      <c r="AQ3567" s="35"/>
      <c r="AR3567" s="35"/>
      <c r="AS3567" s="35"/>
      <c r="AT3567" s="35"/>
      <c r="AU3567" s="35"/>
      <c r="AV3567" s="35"/>
      <c r="AW3567" s="35"/>
      <c r="AX3567" s="35"/>
      <c r="AY3567" s="35"/>
      <c r="AZ3567" s="17">
        <f t="shared" ref="AZ3567" si="8035">AZ3566+1</f>
        <v>49583</v>
      </c>
      <c r="BA3567" s="216">
        <f t="shared" si="7964"/>
        <v>1</v>
      </c>
      <c r="BB3567" s="216">
        <f t="shared" ref="BB3567" si="8036">BB3566+1</f>
        <v>3562</v>
      </c>
      <c r="BC3567" s="16">
        <f t="shared" si="7966"/>
        <v>9.7589041095890412</v>
      </c>
      <c r="BD3567" s="16">
        <f>IF(Template!$F$7="Linear interpolation",LinInterp($AO$5:$AO$18,$AM$5:$AM$18,BC3567),CubicSpline($AO$5:$AO$18,$AM$5:$AM$18,BC3567))</f>
        <v>14.149950580202832</v>
      </c>
      <c r="BE3567" s="221">
        <f t="shared" si="7901"/>
        <v>3.6383134864312967</v>
      </c>
      <c r="BF3567" s="221">
        <f>BE3567/PRODUCT($BG$6:BG3566)</f>
        <v>1.0003626913104786</v>
      </c>
      <c r="BG3567" s="16">
        <f t="shared" si="7967"/>
        <v>1.0003626913104786</v>
      </c>
      <c r="BH3567" s="10">
        <f t="shared" si="7968"/>
        <v>13.238232832469388</v>
      </c>
      <c r="BI3567" s="90"/>
      <c r="BJ3567" s="17">
        <f t="shared" si="7951"/>
        <v>49560</v>
      </c>
      <c r="BK3567" s="16">
        <f t="shared" si="7944"/>
        <v>13.237986699047966</v>
      </c>
      <c r="BL3567" s="10">
        <f ca="1">IFERROR(AVERAGE(INDIRECT("BK"&amp;AC3567-Template!$F$10+1):INDIRECT("BK"&amp;AC3567)),0)</f>
        <v>13.237840247438177</v>
      </c>
      <c r="BM3567" s="35"/>
      <c r="BN3567" s="86"/>
      <c r="BO3567" s="35"/>
      <c r="BP3567" s="35"/>
      <c r="BQ3567" s="35"/>
      <c r="BR3567" s="35"/>
      <c r="BS3567" s="35"/>
      <c r="BT3567" s="35"/>
      <c r="BU3567" s="35"/>
      <c r="BV3567" s="35"/>
      <c r="BW3567" s="35"/>
      <c r="BX3567" s="35"/>
      <c r="BY3567" s="35"/>
      <c r="BZ3567" s="35"/>
      <c r="CA3567" s="35"/>
      <c r="CB3567" s="35"/>
      <c r="CC3567" s="35"/>
      <c r="CD3567" s="35"/>
      <c r="CE3567" s="35"/>
      <c r="CF3567" s="35"/>
      <c r="CG3567" s="35"/>
      <c r="CH3567" s="35"/>
    </row>
    <row r="3568" spans="1:86" ht="15.6" x14ac:dyDescent="0.3">
      <c r="A3568" s="35"/>
      <c r="B3568" s="86"/>
      <c r="C3568" s="35"/>
      <c r="D3568" s="35"/>
      <c r="E3568" s="35"/>
      <c r="F3568" s="35"/>
      <c r="G3568" s="35"/>
      <c r="H3568" s="35"/>
      <c r="I3568" s="35"/>
      <c r="J3568" s="35"/>
      <c r="K3568" s="35"/>
      <c r="L3568" s="35"/>
      <c r="M3568" s="35"/>
      <c r="N3568" s="35"/>
      <c r="O3568" s="35"/>
      <c r="P3568" s="35"/>
      <c r="Q3568" s="35"/>
      <c r="R3568" s="35"/>
      <c r="S3568" s="35"/>
      <c r="T3568" s="17">
        <f t="shared" si="7945"/>
        <v>49584</v>
      </c>
      <c r="U3568" s="216">
        <f t="shared" si="7938"/>
        <v>2</v>
      </c>
      <c r="V3568" s="216">
        <f t="shared" si="7945"/>
        <v>3563</v>
      </c>
      <c r="W3568" s="16">
        <f t="shared" si="7952"/>
        <v>9.7616438356164377</v>
      </c>
      <c r="X3568" s="16" t="e">
        <f>IF(Template!$F$7="Linear interpolation",LinInterp($I$5:$I$22,$G$5:$G$22,W3568),CubicSpline($I$5:$I$22,$G$5:$G$22,W3568))</f>
        <v>#VALUE!</v>
      </c>
      <c r="Y3568" s="221" t="e">
        <f t="shared" si="7939"/>
        <v>#VALUE!</v>
      </c>
      <c r="Z3568" s="221" t="e">
        <f>Y3568/PRODUCT($AA$6:AA3567)</f>
        <v>#VALUE!</v>
      </c>
      <c r="AA3568" s="16" t="e">
        <f t="shared" si="7946"/>
        <v>#VALUE!</v>
      </c>
      <c r="AB3568" s="10" t="e">
        <f t="shared" si="7947"/>
        <v>#VALUE!</v>
      </c>
      <c r="AC3568" s="90">
        <f t="shared" si="7940"/>
        <v>3568</v>
      </c>
      <c r="AD3568" s="17">
        <f t="shared" si="7948"/>
        <v>49561</v>
      </c>
      <c r="AE3568" s="16" t="e">
        <f t="shared" si="7941"/>
        <v>#VALUE!</v>
      </c>
      <c r="AF3568" s="10">
        <f ca="1">IFERROR(AVERAGE(INDIRECT("AE"&amp;AC3568-Template!$F$10+1):INDIRECT("AE"&amp;AC3568)),0)</f>
        <v>0</v>
      </c>
      <c r="AG3568" s="35"/>
      <c r="AH3568" s="86"/>
      <c r="AI3568" s="35"/>
      <c r="AJ3568" s="35"/>
      <c r="AK3568" s="35"/>
      <c r="AL3568" s="35"/>
      <c r="AM3568" s="35"/>
      <c r="AN3568" s="35"/>
      <c r="AO3568" s="35"/>
      <c r="AP3568" s="35"/>
      <c r="AQ3568" s="35"/>
      <c r="AR3568" s="35"/>
      <c r="AS3568" s="35"/>
      <c r="AT3568" s="35"/>
      <c r="AU3568" s="35"/>
      <c r="AV3568" s="35"/>
      <c r="AW3568" s="35"/>
      <c r="AX3568" s="35"/>
      <c r="AY3568" s="35"/>
      <c r="AZ3568" s="17">
        <f t="shared" ref="AZ3568" si="8037">AZ3567+1</f>
        <v>49584</v>
      </c>
      <c r="BA3568" s="216">
        <f t="shared" si="7964"/>
        <v>2</v>
      </c>
      <c r="BB3568" s="216">
        <f t="shared" ref="BB3568" si="8038">BB3567+1</f>
        <v>3563</v>
      </c>
      <c r="BC3568" s="16">
        <f t="shared" si="7966"/>
        <v>9.7616438356164377</v>
      </c>
      <c r="BD3568" s="16">
        <f>IF(Template!$F$7="Linear interpolation",LinInterp($AO$5:$AO$18,$AM$5:$AM$18,BC3568),CubicSpline($AO$5:$AO$18,$AM$5:$AM$18,BC3568))</f>
        <v>14.149951073652144</v>
      </c>
      <c r="BE3568" s="221">
        <f t="shared" si="7901"/>
        <v>3.6396330694132639</v>
      </c>
      <c r="BF3568" s="221">
        <f>BE3568/PRODUCT($BG$6:BG3567)</f>
        <v>1.0003626908420311</v>
      </c>
      <c r="BG3568" s="16">
        <f t="shared" si="7967"/>
        <v>1.0003626908420311</v>
      </c>
      <c r="BH3568" s="10">
        <f t="shared" si="7968"/>
        <v>13.238215734135528</v>
      </c>
      <c r="BI3568" s="90"/>
      <c r="BJ3568" s="17">
        <f t="shared" si="7951"/>
        <v>49561</v>
      </c>
      <c r="BK3568" s="16">
        <f t="shared" si="7944"/>
        <v>13.237986699047966</v>
      </c>
      <c r="BL3568" s="10">
        <f ca="1">IFERROR(AVERAGE(INDIRECT("BK"&amp;AC3568-Template!$F$10+1):INDIRECT("BK"&amp;AC3568)),0)</f>
        <v>13.237850658295178</v>
      </c>
      <c r="BM3568" s="35"/>
      <c r="BN3568" s="86"/>
      <c r="BO3568" s="35"/>
      <c r="BP3568" s="35"/>
      <c r="BQ3568" s="35"/>
      <c r="BR3568" s="35"/>
      <c r="BS3568" s="35"/>
      <c r="BT3568" s="35"/>
      <c r="BU3568" s="35"/>
      <c r="BV3568" s="35"/>
      <c r="BW3568" s="35"/>
      <c r="BX3568" s="35"/>
      <c r="BY3568" s="35"/>
      <c r="BZ3568" s="35"/>
      <c r="CA3568" s="35"/>
      <c r="CB3568" s="35"/>
      <c r="CC3568" s="35"/>
      <c r="CD3568" s="35"/>
      <c r="CE3568" s="35"/>
      <c r="CF3568" s="35"/>
      <c r="CG3568" s="35"/>
      <c r="CH3568" s="35"/>
    </row>
    <row r="3569" spans="1:86" ht="15.6" x14ac:dyDescent="0.3">
      <c r="A3569" s="35"/>
      <c r="B3569" s="86"/>
      <c r="C3569" s="35"/>
      <c r="D3569" s="35"/>
      <c r="E3569" s="35"/>
      <c r="F3569" s="35"/>
      <c r="G3569" s="35"/>
      <c r="H3569" s="35"/>
      <c r="I3569" s="35"/>
      <c r="J3569" s="35"/>
      <c r="K3569" s="35"/>
      <c r="L3569" s="35"/>
      <c r="M3569" s="35"/>
      <c r="N3569" s="35"/>
      <c r="O3569" s="35"/>
      <c r="P3569" s="35"/>
      <c r="Q3569" s="35"/>
      <c r="R3569" s="35"/>
      <c r="S3569" s="35"/>
      <c r="T3569" s="17">
        <f t="shared" si="7945"/>
        <v>49585</v>
      </c>
      <c r="U3569" s="216">
        <f t="shared" si="7938"/>
        <v>3</v>
      </c>
      <c r="V3569" s="216">
        <f t="shared" si="7945"/>
        <v>3564</v>
      </c>
      <c r="W3569" s="16">
        <f t="shared" si="7952"/>
        <v>9.7643835616438359</v>
      </c>
      <c r="X3569" s="16" t="e">
        <f>IF(Template!$F$7="Linear interpolation",LinInterp($I$5:$I$22,$G$5:$G$22,W3569),CubicSpline($I$5:$I$22,$G$5:$G$22,W3569))</f>
        <v>#VALUE!</v>
      </c>
      <c r="Y3569" s="221" t="e">
        <f t="shared" si="7939"/>
        <v>#VALUE!</v>
      </c>
      <c r="Z3569" s="221" t="e">
        <f>Y3569/PRODUCT($AA$6:AA3568)</f>
        <v>#VALUE!</v>
      </c>
      <c r="AA3569" s="16" t="e">
        <f t="shared" si="7946"/>
        <v>#VALUE!</v>
      </c>
      <c r="AB3569" s="10" t="e">
        <f t="shared" si="7947"/>
        <v>#VALUE!</v>
      </c>
      <c r="AC3569" s="90">
        <f t="shared" si="7940"/>
        <v>3569</v>
      </c>
      <c r="AD3569" s="17">
        <f t="shared" si="7948"/>
        <v>49562</v>
      </c>
      <c r="AE3569" s="16" t="e">
        <f t="shared" si="7941"/>
        <v>#VALUE!</v>
      </c>
      <c r="AF3569" s="10">
        <f ca="1">IFERROR(AVERAGE(INDIRECT("AE"&amp;AC3569-Template!$F$10+1):INDIRECT("AE"&amp;AC3569)),0)</f>
        <v>0</v>
      </c>
      <c r="AG3569" s="35"/>
      <c r="AH3569" s="86"/>
      <c r="AI3569" s="35"/>
      <c r="AJ3569" s="35"/>
      <c r="AK3569" s="35"/>
      <c r="AL3569" s="35"/>
      <c r="AM3569" s="35"/>
      <c r="AN3569" s="35"/>
      <c r="AO3569" s="35"/>
      <c r="AP3569" s="35"/>
      <c r="AQ3569" s="35"/>
      <c r="AR3569" s="35"/>
      <c r="AS3569" s="35"/>
      <c r="AT3569" s="35"/>
      <c r="AU3569" s="35"/>
      <c r="AV3569" s="35"/>
      <c r="AW3569" s="35"/>
      <c r="AX3569" s="35"/>
      <c r="AY3569" s="35"/>
      <c r="AZ3569" s="17">
        <f t="shared" ref="AZ3569" si="8039">AZ3568+1</f>
        <v>49585</v>
      </c>
      <c r="BA3569" s="216">
        <f t="shared" si="7964"/>
        <v>3</v>
      </c>
      <c r="BB3569" s="216">
        <f t="shared" ref="BB3569" si="8040">BB3568+1</f>
        <v>3564</v>
      </c>
      <c r="BC3569" s="16">
        <f t="shared" si="7966"/>
        <v>9.7643835616438359</v>
      </c>
      <c r="BD3569" s="16">
        <f>IF(Template!$F$7="Linear interpolation",LinInterp($AO$5:$AO$18,$AM$5:$AM$18,BC3569),CubicSpline($AO$5:$AO$18,$AM$5:$AM$18,BC3569))</f>
        <v>14.149951569437659</v>
      </c>
      <c r="BE3569" s="221">
        <f t="shared" si="7901"/>
        <v>3.6409531318097326</v>
      </c>
      <c r="BF3569" s="221">
        <f>BE3569/PRODUCT($BG$6:BG3568)</f>
        <v>1.0003626910656358</v>
      </c>
      <c r="BG3569" s="16">
        <f t="shared" si="7967"/>
        <v>1.0003626910656358</v>
      </c>
      <c r="BH3569" s="10">
        <f t="shared" si="7968"/>
        <v>13.238223895706724</v>
      </c>
      <c r="BI3569" s="90"/>
      <c r="BJ3569" s="17">
        <f t="shared" si="7951"/>
        <v>49562</v>
      </c>
      <c r="BK3569" s="16">
        <f t="shared" si="7944"/>
        <v>13.238046846524076</v>
      </c>
      <c r="BL3569" s="10">
        <f ca="1">IFERROR(AVERAGE(INDIRECT("BK"&amp;AC3569-Template!$F$10+1):INDIRECT("BK"&amp;AC3569)),0)</f>
        <v>13.23786307406805</v>
      </c>
      <c r="BM3569" s="35"/>
      <c r="BN3569" s="86"/>
      <c r="BO3569" s="35"/>
      <c r="BP3569" s="35"/>
      <c r="BQ3569" s="35"/>
      <c r="BR3569" s="35"/>
      <c r="BS3569" s="35"/>
      <c r="BT3569" s="35"/>
      <c r="BU3569" s="35"/>
      <c r="BV3569" s="35"/>
      <c r="BW3569" s="35"/>
      <c r="BX3569" s="35"/>
      <c r="BY3569" s="35"/>
      <c r="BZ3569" s="35"/>
      <c r="CA3569" s="35"/>
      <c r="CB3569" s="35"/>
      <c r="CC3569" s="35"/>
      <c r="CD3569" s="35"/>
      <c r="CE3569" s="35"/>
      <c r="CF3569" s="35"/>
      <c r="CG3569" s="35"/>
      <c r="CH3569" s="35"/>
    </row>
    <row r="3570" spans="1:86" ht="15.6" x14ac:dyDescent="0.3">
      <c r="A3570" s="35"/>
      <c r="B3570" s="86"/>
      <c r="C3570" s="35"/>
      <c r="D3570" s="35"/>
      <c r="E3570" s="35"/>
      <c r="F3570" s="35"/>
      <c r="G3570" s="35"/>
      <c r="H3570" s="35"/>
      <c r="I3570" s="35"/>
      <c r="J3570" s="35"/>
      <c r="K3570" s="35"/>
      <c r="L3570" s="35"/>
      <c r="M3570" s="35"/>
      <c r="N3570" s="35"/>
      <c r="O3570" s="35"/>
      <c r="P3570" s="35"/>
      <c r="Q3570" s="35"/>
      <c r="R3570" s="35"/>
      <c r="S3570" s="35"/>
      <c r="T3570" s="17">
        <f t="shared" si="7945"/>
        <v>49586</v>
      </c>
      <c r="U3570" s="216">
        <f t="shared" si="7938"/>
        <v>4</v>
      </c>
      <c r="V3570" s="216">
        <f t="shared" si="7945"/>
        <v>3565</v>
      </c>
      <c r="W3570" s="16">
        <f t="shared" si="7952"/>
        <v>9.7671232876712324</v>
      </c>
      <c r="X3570" s="16" t="e">
        <f>IF(Template!$F$7="Linear interpolation",LinInterp($I$5:$I$22,$G$5:$G$22,W3570),CubicSpline($I$5:$I$22,$G$5:$G$22,W3570))</f>
        <v>#VALUE!</v>
      </c>
      <c r="Y3570" s="221" t="e">
        <f t="shared" si="7939"/>
        <v>#VALUE!</v>
      </c>
      <c r="Z3570" s="221" t="e">
        <f>Y3570/PRODUCT($AA$6:AA3569)</f>
        <v>#VALUE!</v>
      </c>
      <c r="AA3570" s="16" t="e">
        <f t="shared" si="7946"/>
        <v>#VALUE!</v>
      </c>
      <c r="AB3570" s="10" t="e">
        <f t="shared" si="7947"/>
        <v>#VALUE!</v>
      </c>
      <c r="AC3570" s="90">
        <f t="shared" si="7940"/>
        <v>3570</v>
      </c>
      <c r="AD3570" s="17">
        <f t="shared" si="7948"/>
        <v>49563</v>
      </c>
      <c r="AE3570" s="16" t="e">
        <f t="shared" si="7941"/>
        <v>#VALUE!</v>
      </c>
      <c r="AF3570" s="10">
        <f ca="1">IFERROR(AVERAGE(INDIRECT("AE"&amp;AC3570-Template!$F$10+1):INDIRECT("AE"&amp;AC3570)),0)</f>
        <v>0</v>
      </c>
      <c r="AG3570" s="35"/>
      <c r="AH3570" s="86"/>
      <c r="AI3570" s="35"/>
      <c r="AJ3570" s="35"/>
      <c r="AK3570" s="35"/>
      <c r="AL3570" s="35"/>
      <c r="AM3570" s="35"/>
      <c r="AN3570" s="35"/>
      <c r="AO3570" s="35"/>
      <c r="AP3570" s="35"/>
      <c r="AQ3570" s="35"/>
      <c r="AR3570" s="35"/>
      <c r="AS3570" s="35"/>
      <c r="AT3570" s="35"/>
      <c r="AU3570" s="35"/>
      <c r="AV3570" s="35"/>
      <c r="AW3570" s="35"/>
      <c r="AX3570" s="35"/>
      <c r="AY3570" s="35"/>
      <c r="AZ3570" s="17">
        <f t="shared" ref="AZ3570" si="8041">AZ3569+1</f>
        <v>49586</v>
      </c>
      <c r="BA3570" s="216">
        <f t="shared" si="7964"/>
        <v>4</v>
      </c>
      <c r="BB3570" s="216">
        <f t="shared" ref="BB3570" si="8042">BB3569+1</f>
        <v>3565</v>
      </c>
      <c r="BC3570" s="16">
        <f t="shared" si="7966"/>
        <v>9.7671232876712324</v>
      </c>
      <c r="BD3570" s="16">
        <f>IF(Template!$F$7="Linear interpolation",LinInterp($AO$5:$AO$18,$AM$5:$AM$18,BC3570),CubicSpline($AO$5:$AO$18,$AM$5:$AM$18,BC3570))</f>
        <v>14.149952067532528</v>
      </c>
      <c r="BE3570" s="221">
        <f t="shared" si="7901"/>
        <v>3.6422736737874288</v>
      </c>
      <c r="BF3570" s="221">
        <f>BE3570/PRODUCT($BG$6:BG3569)</f>
        <v>1.0003626912871137</v>
      </c>
      <c r="BG3570" s="16">
        <f t="shared" si="7967"/>
        <v>1.0003626912871137</v>
      </c>
      <c r="BH3570" s="10">
        <f t="shared" si="7968"/>
        <v>13.238231979651793</v>
      </c>
      <c r="BI3570" s="90"/>
      <c r="BJ3570" s="17">
        <f t="shared" si="7951"/>
        <v>49563</v>
      </c>
      <c r="BK3570" s="16">
        <f t="shared" si="7944"/>
        <v>13.238026545686953</v>
      </c>
      <c r="BL3570" s="10">
        <f ca="1">IFERROR(AVERAGE(INDIRECT("BK"&amp;AC3570-Template!$F$10+1):INDIRECT("BK"&amp;AC3570)),0)</f>
        <v>13.237874813146352</v>
      </c>
      <c r="BM3570" s="35"/>
      <c r="BN3570" s="86"/>
      <c r="BO3570" s="35"/>
      <c r="BP3570" s="35"/>
      <c r="BQ3570" s="35"/>
      <c r="BR3570" s="35"/>
      <c r="BS3570" s="35"/>
      <c r="BT3570" s="35"/>
      <c r="BU3570" s="35"/>
      <c r="BV3570" s="35"/>
      <c r="BW3570" s="35"/>
      <c r="BX3570" s="35"/>
      <c r="BY3570" s="35"/>
      <c r="BZ3570" s="35"/>
      <c r="CA3570" s="35"/>
      <c r="CB3570" s="35"/>
      <c r="CC3570" s="35"/>
      <c r="CD3570" s="35"/>
      <c r="CE3570" s="35"/>
      <c r="CF3570" s="35"/>
      <c r="CG3570" s="35"/>
      <c r="CH3570" s="35"/>
    </row>
    <row r="3571" spans="1:86" ht="15.6" x14ac:dyDescent="0.3">
      <c r="A3571" s="35"/>
      <c r="B3571" s="86"/>
      <c r="C3571" s="35"/>
      <c r="D3571" s="35"/>
      <c r="E3571" s="35"/>
      <c r="F3571" s="35"/>
      <c r="G3571" s="35"/>
      <c r="H3571" s="35"/>
      <c r="I3571" s="35"/>
      <c r="J3571" s="35"/>
      <c r="K3571" s="35"/>
      <c r="L3571" s="35"/>
      <c r="M3571" s="35"/>
      <c r="N3571" s="35"/>
      <c r="O3571" s="35"/>
      <c r="P3571" s="35"/>
      <c r="Q3571" s="35"/>
      <c r="R3571" s="35"/>
      <c r="S3571" s="35"/>
      <c r="T3571" s="17">
        <f t="shared" si="7945"/>
        <v>49587</v>
      </c>
      <c r="U3571" s="216">
        <f t="shared" si="7938"/>
        <v>5</v>
      </c>
      <c r="V3571" s="216">
        <f t="shared" si="7945"/>
        <v>3566</v>
      </c>
      <c r="W3571" s="16">
        <f t="shared" si="7952"/>
        <v>9.7698630136986306</v>
      </c>
      <c r="X3571" s="16" t="e">
        <f>IF(Template!$F$7="Linear interpolation",LinInterp($I$5:$I$22,$G$5:$G$22,W3571),CubicSpline($I$5:$I$22,$G$5:$G$22,W3571))</f>
        <v>#VALUE!</v>
      </c>
      <c r="Y3571" s="221" t="e">
        <f t="shared" si="7939"/>
        <v>#VALUE!</v>
      </c>
      <c r="Z3571" s="221" t="e">
        <f>Y3571/PRODUCT($AA$6:AA3570)</f>
        <v>#VALUE!</v>
      </c>
      <c r="AA3571" s="16" t="e">
        <f t="shared" si="7946"/>
        <v>#VALUE!</v>
      </c>
      <c r="AB3571" s="10" t="e">
        <f t="shared" si="7947"/>
        <v>#VALUE!</v>
      </c>
      <c r="AC3571" s="90">
        <f t="shared" si="7940"/>
        <v>3571</v>
      </c>
      <c r="AD3571" s="17">
        <f t="shared" si="7948"/>
        <v>49564</v>
      </c>
      <c r="AE3571" s="16" t="e">
        <f t="shared" si="7941"/>
        <v>#VALUE!</v>
      </c>
      <c r="AF3571" s="10">
        <f ca="1">IFERROR(AVERAGE(INDIRECT("AE"&amp;AC3571-Template!$F$10+1):INDIRECT("AE"&amp;AC3571)),0)</f>
        <v>0</v>
      </c>
      <c r="AG3571" s="35"/>
      <c r="AH3571" s="86"/>
      <c r="AI3571" s="35"/>
      <c r="AJ3571" s="35"/>
      <c r="AK3571" s="35"/>
      <c r="AL3571" s="35"/>
      <c r="AM3571" s="35"/>
      <c r="AN3571" s="35"/>
      <c r="AO3571" s="35"/>
      <c r="AP3571" s="35"/>
      <c r="AQ3571" s="35"/>
      <c r="AR3571" s="35"/>
      <c r="AS3571" s="35"/>
      <c r="AT3571" s="35"/>
      <c r="AU3571" s="35"/>
      <c r="AV3571" s="35"/>
      <c r="AW3571" s="35"/>
      <c r="AX3571" s="35"/>
      <c r="AY3571" s="35"/>
      <c r="AZ3571" s="17">
        <f t="shared" ref="AZ3571" si="8043">AZ3570+1</f>
        <v>49587</v>
      </c>
      <c r="BA3571" s="216">
        <f t="shared" si="7964"/>
        <v>5</v>
      </c>
      <c r="BB3571" s="216">
        <f t="shared" ref="BB3571" si="8044">BB3570+1</f>
        <v>3566</v>
      </c>
      <c r="BC3571" s="16">
        <f t="shared" si="7966"/>
        <v>9.7698630136986306</v>
      </c>
      <c r="BD3571" s="16">
        <f>IF(Template!$F$7="Linear interpolation",LinInterp($AO$5:$AO$18,$AM$5:$AM$18,BC3571),CubicSpline($AO$5:$AO$18,$AM$5:$AM$18,BC3571))</f>
        <v>14.149952567909894</v>
      </c>
      <c r="BE3571" s="221">
        <f t="shared" ref="BE3571:BE3634" si="8045">(1+(BD3571/100))^BC3571</f>
        <v>3.6435946955130989</v>
      </c>
      <c r="BF3571" s="221">
        <f>BE3571/PRODUCT($BG$6:BG3570)</f>
        <v>1.0003626915064558</v>
      </c>
      <c r="BG3571" s="16">
        <f t="shared" si="7967"/>
        <v>1.0003626915064558</v>
      </c>
      <c r="BH3571" s="10">
        <f t="shared" si="7968"/>
        <v>13.238239985638444</v>
      </c>
      <c r="BI3571" s="90"/>
      <c r="BJ3571" s="17">
        <f t="shared" si="7951"/>
        <v>49564</v>
      </c>
      <c r="BK3571" s="16">
        <f t="shared" si="7944"/>
        <v>13.238036318425795</v>
      </c>
      <c r="BL3571" s="10">
        <f ca="1">IFERROR(AVERAGE(INDIRECT("BK"&amp;AC3571-Template!$F$10+1):INDIRECT("BK"&amp;AC3571)),0)</f>
        <v>13.237884458126805</v>
      </c>
      <c r="BM3571" s="35"/>
      <c r="BN3571" s="86"/>
      <c r="BO3571" s="35"/>
      <c r="BP3571" s="35"/>
      <c r="BQ3571" s="35"/>
      <c r="BR3571" s="35"/>
      <c r="BS3571" s="35"/>
      <c r="BT3571" s="35"/>
      <c r="BU3571" s="35"/>
      <c r="BV3571" s="35"/>
      <c r="BW3571" s="35"/>
      <c r="BX3571" s="35"/>
      <c r="BY3571" s="35"/>
      <c r="BZ3571" s="35"/>
      <c r="CA3571" s="35"/>
      <c r="CB3571" s="35"/>
      <c r="CC3571" s="35"/>
      <c r="CD3571" s="35"/>
      <c r="CE3571" s="35"/>
      <c r="CF3571" s="35"/>
      <c r="CG3571" s="35"/>
      <c r="CH3571" s="35"/>
    </row>
    <row r="3572" spans="1:86" ht="15.6" x14ac:dyDescent="0.3">
      <c r="A3572" s="35"/>
      <c r="B3572" s="86"/>
      <c r="C3572" s="35"/>
      <c r="D3572" s="35"/>
      <c r="E3572" s="35"/>
      <c r="F3572" s="35"/>
      <c r="G3572" s="35"/>
      <c r="H3572" s="35"/>
      <c r="I3572" s="35"/>
      <c r="J3572" s="35"/>
      <c r="K3572" s="35"/>
      <c r="L3572" s="35"/>
      <c r="M3572" s="35"/>
      <c r="N3572" s="35"/>
      <c r="O3572" s="35"/>
      <c r="P3572" s="35"/>
      <c r="Q3572" s="35"/>
      <c r="R3572" s="35"/>
      <c r="S3572" s="35"/>
      <c r="T3572" s="17">
        <f t="shared" si="7945"/>
        <v>49588</v>
      </c>
      <c r="U3572" s="216">
        <f t="shared" si="7938"/>
        <v>6</v>
      </c>
      <c r="V3572" s="216">
        <f t="shared" si="7945"/>
        <v>3567</v>
      </c>
      <c r="W3572" s="16">
        <f t="shared" si="7952"/>
        <v>9.7726027397260271</v>
      </c>
      <c r="X3572" s="16" t="e">
        <f>IF(Template!$F$7="Linear interpolation",LinInterp($I$5:$I$22,$G$5:$G$22,W3572),CubicSpline($I$5:$I$22,$G$5:$G$22,W3572))</f>
        <v>#VALUE!</v>
      </c>
      <c r="Y3572" s="221" t="e">
        <f t="shared" si="7939"/>
        <v>#VALUE!</v>
      </c>
      <c r="Z3572" s="221" t="e">
        <f>Y3572/PRODUCT($AA$6:AA3571)</f>
        <v>#VALUE!</v>
      </c>
      <c r="AA3572" s="16" t="e">
        <f t="shared" si="7946"/>
        <v>#VALUE!</v>
      </c>
      <c r="AB3572" s="10" t="e">
        <f t="shared" si="7947"/>
        <v>#VALUE!</v>
      </c>
      <c r="AC3572" s="90">
        <f t="shared" si="7940"/>
        <v>3572</v>
      </c>
      <c r="AD3572" s="17">
        <f t="shared" si="7948"/>
        <v>49565</v>
      </c>
      <c r="AE3572" s="16" t="e">
        <f t="shared" si="7941"/>
        <v>#VALUE!</v>
      </c>
      <c r="AF3572" s="10">
        <f ca="1">IFERROR(AVERAGE(INDIRECT("AE"&amp;AC3572-Template!$F$10+1):INDIRECT("AE"&amp;AC3572)),0)</f>
        <v>0</v>
      </c>
      <c r="AG3572" s="35"/>
      <c r="AH3572" s="86"/>
      <c r="AI3572" s="35"/>
      <c r="AJ3572" s="35"/>
      <c r="AK3572" s="35"/>
      <c r="AL3572" s="35"/>
      <c r="AM3572" s="35"/>
      <c r="AN3572" s="35"/>
      <c r="AO3572" s="35"/>
      <c r="AP3572" s="35"/>
      <c r="AQ3572" s="35"/>
      <c r="AR3572" s="35"/>
      <c r="AS3572" s="35"/>
      <c r="AT3572" s="35"/>
      <c r="AU3572" s="35"/>
      <c r="AV3572" s="35"/>
      <c r="AW3572" s="35"/>
      <c r="AX3572" s="35"/>
      <c r="AY3572" s="35"/>
      <c r="AZ3572" s="17">
        <f t="shared" ref="AZ3572" si="8046">AZ3571+1</f>
        <v>49588</v>
      </c>
      <c r="BA3572" s="216">
        <f t="shared" si="7964"/>
        <v>6</v>
      </c>
      <c r="BB3572" s="216">
        <f t="shared" ref="BB3572" si="8047">BB3571+1</f>
        <v>3567</v>
      </c>
      <c r="BC3572" s="16">
        <f t="shared" si="7966"/>
        <v>9.7726027397260271</v>
      </c>
      <c r="BD3572" s="16">
        <f>IF(Template!$F$7="Linear interpolation",LinInterp($AO$5:$AO$18,$AM$5:$AM$18,BC3572),CubicSpline($AO$5:$AO$18,$AM$5:$AM$18,BC3572))</f>
        <v>14.149953070542907</v>
      </c>
      <c r="BE3572" s="221">
        <f t="shared" si="8045"/>
        <v>3.6449161971535453</v>
      </c>
      <c r="BF3572" s="221">
        <f>BE3572/PRODUCT($BG$6:BG3571)</f>
        <v>1.0003626917236632</v>
      </c>
      <c r="BG3572" s="16">
        <f t="shared" si="7967"/>
        <v>1.0003626915064558</v>
      </c>
      <c r="BH3572" s="10">
        <f t="shared" si="7968"/>
        <v>13.238239985638444</v>
      </c>
      <c r="BI3572" s="90"/>
      <c r="BJ3572" s="17">
        <f t="shared" si="7951"/>
        <v>49565</v>
      </c>
      <c r="BK3572" s="16">
        <f t="shared" si="7944"/>
        <v>13.238046015240478</v>
      </c>
      <c r="BL3572" s="10">
        <f ca="1">IFERROR(AVERAGE(INDIRECT("BK"&amp;AC3572-Template!$F$10+1):INDIRECT("BK"&amp;AC3572)),0)</f>
        <v>13.237895241047561</v>
      </c>
      <c r="BM3572" s="35"/>
      <c r="BN3572" s="86"/>
      <c r="BO3572" s="35"/>
      <c r="BP3572" s="35"/>
      <c r="BQ3572" s="35"/>
      <c r="BR3572" s="35"/>
      <c r="BS3572" s="35"/>
      <c r="BT3572" s="35"/>
      <c r="BU3572" s="35"/>
      <c r="BV3572" s="35"/>
      <c r="BW3572" s="35"/>
      <c r="BX3572" s="35"/>
      <c r="BY3572" s="35"/>
      <c r="BZ3572" s="35"/>
      <c r="CA3572" s="35"/>
      <c r="CB3572" s="35"/>
      <c r="CC3572" s="35"/>
      <c r="CD3572" s="35"/>
      <c r="CE3572" s="35"/>
      <c r="CF3572" s="35"/>
      <c r="CG3572" s="35"/>
      <c r="CH3572" s="35"/>
    </row>
    <row r="3573" spans="1:86" ht="15.6" x14ac:dyDescent="0.3">
      <c r="A3573" s="35"/>
      <c r="B3573" s="86"/>
      <c r="C3573" s="35"/>
      <c r="D3573" s="35"/>
      <c r="E3573" s="35"/>
      <c r="F3573" s="35"/>
      <c r="G3573" s="35"/>
      <c r="H3573" s="35"/>
      <c r="I3573" s="35"/>
      <c r="J3573" s="35"/>
      <c r="K3573" s="35"/>
      <c r="L3573" s="35"/>
      <c r="M3573" s="35"/>
      <c r="N3573" s="35"/>
      <c r="O3573" s="35"/>
      <c r="P3573" s="35"/>
      <c r="Q3573" s="35"/>
      <c r="R3573" s="35"/>
      <c r="S3573" s="35"/>
      <c r="T3573" s="17">
        <f t="shared" si="7945"/>
        <v>49589</v>
      </c>
      <c r="U3573" s="216">
        <f t="shared" si="7938"/>
        <v>7</v>
      </c>
      <c r="V3573" s="216">
        <f t="shared" si="7945"/>
        <v>3568</v>
      </c>
      <c r="W3573" s="16">
        <f t="shared" si="7952"/>
        <v>9.7753424657534254</v>
      </c>
      <c r="X3573" s="16" t="e">
        <f>IF(Template!$F$7="Linear interpolation",LinInterp($I$5:$I$22,$G$5:$G$22,W3573),CubicSpline($I$5:$I$22,$G$5:$G$22,W3573))</f>
        <v>#VALUE!</v>
      </c>
      <c r="Y3573" s="221" t="e">
        <f t="shared" si="7939"/>
        <v>#VALUE!</v>
      </c>
      <c r="Z3573" s="221" t="e">
        <f>Y3573/PRODUCT($AA$6:AA3572)</f>
        <v>#VALUE!</v>
      </c>
      <c r="AA3573" s="16" t="e">
        <f t="shared" si="7946"/>
        <v>#VALUE!</v>
      </c>
      <c r="AB3573" s="10" t="e">
        <f t="shared" si="7947"/>
        <v>#VALUE!</v>
      </c>
      <c r="AC3573" s="90">
        <f t="shared" si="7940"/>
        <v>3573</v>
      </c>
      <c r="AD3573" s="17">
        <f t="shared" si="7948"/>
        <v>49566</v>
      </c>
      <c r="AE3573" s="16" t="e">
        <f t="shared" si="7941"/>
        <v>#VALUE!</v>
      </c>
      <c r="AF3573" s="10">
        <f ca="1">IFERROR(AVERAGE(INDIRECT("AE"&amp;AC3573-Template!$F$10+1):INDIRECT("AE"&amp;AC3573)),0)</f>
        <v>0</v>
      </c>
      <c r="AG3573" s="35"/>
      <c r="AH3573" s="86"/>
      <c r="AI3573" s="35"/>
      <c r="AJ3573" s="35"/>
      <c r="AK3573" s="35"/>
      <c r="AL3573" s="35"/>
      <c r="AM3573" s="35"/>
      <c r="AN3573" s="35"/>
      <c r="AO3573" s="35"/>
      <c r="AP3573" s="35"/>
      <c r="AQ3573" s="35"/>
      <c r="AR3573" s="35"/>
      <c r="AS3573" s="35"/>
      <c r="AT3573" s="35"/>
      <c r="AU3573" s="35"/>
      <c r="AV3573" s="35"/>
      <c r="AW3573" s="35"/>
      <c r="AX3573" s="35"/>
      <c r="AY3573" s="35"/>
      <c r="AZ3573" s="17">
        <f t="shared" ref="AZ3573" si="8048">AZ3572+1</f>
        <v>49589</v>
      </c>
      <c r="BA3573" s="216">
        <f t="shared" si="7964"/>
        <v>7</v>
      </c>
      <c r="BB3573" s="216">
        <f t="shared" ref="BB3573" si="8049">BB3572+1</f>
        <v>3568</v>
      </c>
      <c r="BC3573" s="16">
        <f t="shared" si="7966"/>
        <v>9.7753424657534254</v>
      </c>
      <c r="BD3573" s="16">
        <f>IF(Template!$F$7="Linear interpolation",LinInterp($AO$5:$AO$18,$AM$5:$AM$18,BC3573),CubicSpline($AO$5:$AO$18,$AM$5:$AM$18,BC3573))</f>
        <v>14.149953575404711</v>
      </c>
      <c r="BE3573" s="221">
        <f t="shared" si="8045"/>
        <v>3.6462381788756209</v>
      </c>
      <c r="BF3573" s="221">
        <f>BE3573/PRODUCT($BG$6:BG3572)</f>
        <v>1.0003626921559434</v>
      </c>
      <c r="BG3573" s="16">
        <f t="shared" si="7967"/>
        <v>1.0003626915064558</v>
      </c>
      <c r="BH3573" s="10">
        <f t="shared" si="7968"/>
        <v>13.238239985638444</v>
      </c>
      <c r="BI3573" s="90"/>
      <c r="BJ3573" s="17">
        <f t="shared" si="7951"/>
        <v>49566</v>
      </c>
      <c r="BK3573" s="16">
        <f t="shared" si="7944"/>
        <v>13.238055636366042</v>
      </c>
      <c r="BL3573" s="10">
        <f ca="1">IFERROR(AVERAGE(INDIRECT("BK"&amp;AC3573-Template!$F$10+1):INDIRECT("BK"&amp;AC3573)),0)</f>
        <v>13.237905949466795</v>
      </c>
      <c r="BM3573" s="35"/>
      <c r="BN3573" s="86"/>
      <c r="BO3573" s="35"/>
      <c r="BP3573" s="35"/>
      <c r="BQ3573" s="35"/>
      <c r="BR3573" s="35"/>
      <c r="BS3573" s="35"/>
      <c r="BT3573" s="35"/>
      <c r="BU3573" s="35"/>
      <c r="BV3573" s="35"/>
      <c r="BW3573" s="35"/>
      <c r="BX3573" s="35"/>
      <c r="BY3573" s="35"/>
      <c r="BZ3573" s="35"/>
      <c r="CA3573" s="35"/>
      <c r="CB3573" s="35"/>
      <c r="CC3573" s="35"/>
      <c r="CD3573" s="35"/>
      <c r="CE3573" s="35"/>
      <c r="CF3573" s="35"/>
      <c r="CG3573" s="35"/>
      <c r="CH3573" s="35"/>
    </row>
    <row r="3574" spans="1:86" ht="15.6" x14ac:dyDescent="0.3">
      <c r="A3574" s="35"/>
      <c r="B3574" s="86"/>
      <c r="C3574" s="35"/>
      <c r="D3574" s="35"/>
      <c r="E3574" s="35"/>
      <c r="F3574" s="35"/>
      <c r="G3574" s="35"/>
      <c r="H3574" s="35"/>
      <c r="I3574" s="35"/>
      <c r="J3574" s="35"/>
      <c r="K3574" s="35"/>
      <c r="L3574" s="35"/>
      <c r="M3574" s="35"/>
      <c r="N3574" s="35"/>
      <c r="O3574" s="35"/>
      <c r="P3574" s="35"/>
      <c r="Q3574" s="35"/>
      <c r="R3574" s="35"/>
      <c r="S3574" s="35"/>
      <c r="T3574" s="17">
        <f t="shared" si="7945"/>
        <v>49590</v>
      </c>
      <c r="U3574" s="216">
        <f t="shared" si="7938"/>
        <v>1</v>
      </c>
      <c r="V3574" s="216">
        <f t="shared" si="7945"/>
        <v>3569</v>
      </c>
      <c r="W3574" s="16">
        <f t="shared" si="7952"/>
        <v>9.7780821917808218</v>
      </c>
      <c r="X3574" s="16" t="e">
        <f>IF(Template!$F$7="Linear interpolation",LinInterp($I$5:$I$22,$G$5:$G$22,W3574),CubicSpline($I$5:$I$22,$G$5:$G$22,W3574))</f>
        <v>#VALUE!</v>
      </c>
      <c r="Y3574" s="221" t="e">
        <f t="shared" si="7939"/>
        <v>#VALUE!</v>
      </c>
      <c r="Z3574" s="221" t="e">
        <f>Y3574/PRODUCT($AA$6:AA3573)</f>
        <v>#VALUE!</v>
      </c>
      <c r="AA3574" s="16" t="e">
        <f t="shared" si="7946"/>
        <v>#VALUE!</v>
      </c>
      <c r="AB3574" s="10" t="e">
        <f t="shared" si="7947"/>
        <v>#VALUE!</v>
      </c>
      <c r="AC3574" s="90">
        <f t="shared" si="7940"/>
        <v>3574</v>
      </c>
      <c r="AD3574" s="17">
        <f t="shared" si="7948"/>
        <v>49567</v>
      </c>
      <c r="AE3574" s="16" t="e">
        <f t="shared" si="7941"/>
        <v>#VALUE!</v>
      </c>
      <c r="AF3574" s="10">
        <f ca="1">IFERROR(AVERAGE(INDIRECT("AE"&amp;AC3574-Template!$F$10+1):INDIRECT("AE"&amp;AC3574)),0)</f>
        <v>0</v>
      </c>
      <c r="AG3574" s="35"/>
      <c r="AH3574" s="86"/>
      <c r="AI3574" s="35"/>
      <c r="AJ3574" s="35"/>
      <c r="AK3574" s="35"/>
      <c r="AL3574" s="35"/>
      <c r="AM3574" s="35"/>
      <c r="AN3574" s="35"/>
      <c r="AO3574" s="35"/>
      <c r="AP3574" s="35"/>
      <c r="AQ3574" s="35"/>
      <c r="AR3574" s="35"/>
      <c r="AS3574" s="35"/>
      <c r="AT3574" s="35"/>
      <c r="AU3574" s="35"/>
      <c r="AV3574" s="35"/>
      <c r="AW3574" s="35"/>
      <c r="AX3574" s="35"/>
      <c r="AY3574" s="35"/>
      <c r="AZ3574" s="17">
        <f t="shared" ref="AZ3574" si="8050">AZ3573+1</f>
        <v>49590</v>
      </c>
      <c r="BA3574" s="216">
        <f t="shared" si="7964"/>
        <v>1</v>
      </c>
      <c r="BB3574" s="216">
        <f t="shared" ref="BB3574" si="8051">BB3573+1</f>
        <v>3569</v>
      </c>
      <c r="BC3574" s="16">
        <f t="shared" si="7966"/>
        <v>9.7780821917808218</v>
      </c>
      <c r="BD3574" s="16">
        <f>IF(Template!$F$7="Linear interpolation",LinInterp($AO$5:$AO$18,$AM$5:$AM$18,BC3574),CubicSpline($AO$5:$AO$18,$AM$5:$AM$18,BC3574))</f>
        <v>14.149954082468454</v>
      </c>
      <c r="BE3574" s="221">
        <f t="shared" si="8045"/>
        <v>3.6475606408461982</v>
      </c>
      <c r="BF3574" s="221">
        <f>BE3574/PRODUCT($BG$6:BG3573)</f>
        <v>1.000362692801152</v>
      </c>
      <c r="BG3574" s="16">
        <f t="shared" si="7967"/>
        <v>1.000362692801152</v>
      </c>
      <c r="BH3574" s="10">
        <f t="shared" si="7968"/>
        <v>13.23828724204712</v>
      </c>
      <c r="BI3574" s="90"/>
      <c r="BJ3574" s="17">
        <f t="shared" si="7951"/>
        <v>49567</v>
      </c>
      <c r="BK3574" s="16">
        <f t="shared" si="7944"/>
        <v>13.238055636366042</v>
      </c>
      <c r="BL3574" s="10">
        <f ca="1">IFERROR(AVERAGE(INDIRECT("BK"&amp;AC3574-Template!$F$10+1):INDIRECT("BK"&amp;AC3574)),0)</f>
        <v>13.237916265117377</v>
      </c>
      <c r="BM3574" s="35"/>
      <c r="BN3574" s="86"/>
      <c r="BO3574" s="35"/>
      <c r="BP3574" s="35"/>
      <c r="BQ3574" s="35"/>
      <c r="BR3574" s="35"/>
      <c r="BS3574" s="35"/>
      <c r="BT3574" s="35"/>
      <c r="BU3574" s="35"/>
      <c r="BV3574" s="35"/>
      <c r="BW3574" s="35"/>
      <c r="BX3574" s="35"/>
      <c r="BY3574" s="35"/>
      <c r="BZ3574" s="35"/>
      <c r="CA3574" s="35"/>
      <c r="CB3574" s="35"/>
      <c r="CC3574" s="35"/>
      <c r="CD3574" s="35"/>
      <c r="CE3574" s="35"/>
      <c r="CF3574" s="35"/>
      <c r="CG3574" s="35"/>
      <c r="CH3574" s="35"/>
    </row>
    <row r="3575" spans="1:86" ht="15.6" x14ac:dyDescent="0.3">
      <c r="A3575" s="35"/>
      <c r="B3575" s="86"/>
      <c r="C3575" s="35"/>
      <c r="D3575" s="35"/>
      <c r="E3575" s="35"/>
      <c r="F3575" s="35"/>
      <c r="G3575" s="35"/>
      <c r="H3575" s="35"/>
      <c r="I3575" s="35"/>
      <c r="J3575" s="35"/>
      <c r="K3575" s="35"/>
      <c r="L3575" s="35"/>
      <c r="M3575" s="35"/>
      <c r="N3575" s="35"/>
      <c r="O3575" s="35"/>
      <c r="P3575" s="35"/>
      <c r="Q3575" s="35"/>
      <c r="R3575" s="35"/>
      <c r="S3575" s="35"/>
      <c r="T3575" s="17">
        <f t="shared" si="7945"/>
        <v>49591</v>
      </c>
      <c r="U3575" s="216">
        <f t="shared" si="7938"/>
        <v>2</v>
      </c>
      <c r="V3575" s="216">
        <f t="shared" si="7945"/>
        <v>3570</v>
      </c>
      <c r="W3575" s="16">
        <f t="shared" si="7952"/>
        <v>9.7808219178082183</v>
      </c>
      <c r="X3575" s="16" t="e">
        <f>IF(Template!$F$7="Linear interpolation",LinInterp($I$5:$I$22,$G$5:$G$22,W3575),CubicSpline($I$5:$I$22,$G$5:$G$22,W3575))</f>
        <v>#VALUE!</v>
      </c>
      <c r="Y3575" s="221" t="e">
        <f t="shared" si="7939"/>
        <v>#VALUE!</v>
      </c>
      <c r="Z3575" s="221" t="e">
        <f>Y3575/PRODUCT($AA$6:AA3574)</f>
        <v>#VALUE!</v>
      </c>
      <c r="AA3575" s="16" t="e">
        <f t="shared" si="7946"/>
        <v>#VALUE!</v>
      </c>
      <c r="AB3575" s="10" t="e">
        <f t="shared" si="7947"/>
        <v>#VALUE!</v>
      </c>
      <c r="AC3575" s="90">
        <f t="shared" si="7940"/>
        <v>3575</v>
      </c>
      <c r="AD3575" s="17">
        <f t="shared" si="7948"/>
        <v>49568</v>
      </c>
      <c r="AE3575" s="16" t="e">
        <f t="shared" si="7941"/>
        <v>#VALUE!</v>
      </c>
      <c r="AF3575" s="10">
        <f ca="1">IFERROR(AVERAGE(INDIRECT("AE"&amp;AC3575-Template!$F$10+1):INDIRECT("AE"&amp;AC3575)),0)</f>
        <v>0</v>
      </c>
      <c r="AG3575" s="35"/>
      <c r="AH3575" s="86"/>
      <c r="AI3575" s="35"/>
      <c r="AJ3575" s="35"/>
      <c r="AK3575" s="35"/>
      <c r="AL3575" s="35"/>
      <c r="AM3575" s="35"/>
      <c r="AN3575" s="35"/>
      <c r="AO3575" s="35"/>
      <c r="AP3575" s="35"/>
      <c r="AQ3575" s="35"/>
      <c r="AR3575" s="35"/>
      <c r="AS3575" s="35"/>
      <c r="AT3575" s="35"/>
      <c r="AU3575" s="35"/>
      <c r="AV3575" s="35"/>
      <c r="AW3575" s="35"/>
      <c r="AX3575" s="35"/>
      <c r="AY3575" s="35"/>
      <c r="AZ3575" s="17">
        <f t="shared" ref="AZ3575" si="8052">AZ3574+1</f>
        <v>49591</v>
      </c>
      <c r="BA3575" s="216">
        <f t="shared" si="7964"/>
        <v>2</v>
      </c>
      <c r="BB3575" s="216">
        <f t="shared" ref="BB3575" si="8053">BB3574+1</f>
        <v>3570</v>
      </c>
      <c r="BC3575" s="16">
        <f t="shared" si="7966"/>
        <v>9.7808219178082183</v>
      </c>
      <c r="BD3575" s="16">
        <f>IF(Template!$F$7="Linear interpolation",LinInterp($AO$5:$AO$18,$AM$5:$AM$18,BC3575),CubicSpline($AO$5:$AO$18,$AM$5:$AM$18,BC3575))</f>
        <v>14.149954591707285</v>
      </c>
      <c r="BE3575" s="221">
        <f t="shared" si="8045"/>
        <v>3.6488835832322066</v>
      </c>
      <c r="BF3575" s="221">
        <f>BE3575/PRODUCT($BG$6:BG3574)</f>
        <v>1.00036269236245</v>
      </c>
      <c r="BG3575" s="16">
        <f t="shared" si="7967"/>
        <v>1.00036269236245</v>
      </c>
      <c r="BH3575" s="10">
        <f t="shared" si="7968"/>
        <v>13.238271229425447</v>
      </c>
      <c r="BI3575" s="90"/>
      <c r="BJ3575" s="17">
        <f t="shared" si="7951"/>
        <v>49568</v>
      </c>
      <c r="BK3575" s="16">
        <f t="shared" si="7944"/>
        <v>13.238055636366042</v>
      </c>
      <c r="BL3575" s="10">
        <f ca="1">IFERROR(AVERAGE(INDIRECT("BK"&amp;AC3575-Template!$F$10+1):INDIRECT("BK"&amp;AC3575)),0)</f>
        <v>13.237926190439888</v>
      </c>
      <c r="BM3575" s="35"/>
      <c r="BN3575" s="86"/>
      <c r="BO3575" s="35"/>
      <c r="BP3575" s="35"/>
      <c r="BQ3575" s="35"/>
      <c r="BR3575" s="35"/>
      <c r="BS3575" s="35"/>
      <c r="BT3575" s="35"/>
      <c r="BU3575" s="35"/>
      <c r="BV3575" s="35"/>
      <c r="BW3575" s="35"/>
      <c r="BX3575" s="35"/>
      <c r="BY3575" s="35"/>
      <c r="BZ3575" s="35"/>
      <c r="CA3575" s="35"/>
      <c r="CB3575" s="35"/>
      <c r="CC3575" s="35"/>
      <c r="CD3575" s="35"/>
      <c r="CE3575" s="35"/>
      <c r="CF3575" s="35"/>
      <c r="CG3575" s="35"/>
      <c r="CH3575" s="35"/>
    </row>
    <row r="3576" spans="1:86" ht="15.6" x14ac:dyDescent="0.3">
      <c r="A3576" s="35"/>
      <c r="B3576" s="86"/>
      <c r="C3576" s="35"/>
      <c r="D3576" s="35"/>
      <c r="E3576" s="35"/>
      <c r="F3576" s="35"/>
      <c r="G3576" s="35"/>
      <c r="H3576" s="35"/>
      <c r="I3576" s="35"/>
      <c r="J3576" s="35"/>
      <c r="K3576" s="35"/>
      <c r="L3576" s="35"/>
      <c r="M3576" s="35"/>
      <c r="N3576" s="35"/>
      <c r="O3576" s="35"/>
      <c r="P3576" s="35"/>
      <c r="Q3576" s="35"/>
      <c r="R3576" s="35"/>
      <c r="S3576" s="35"/>
      <c r="T3576" s="17">
        <f t="shared" si="7945"/>
        <v>49592</v>
      </c>
      <c r="U3576" s="216">
        <f t="shared" si="7938"/>
        <v>3</v>
      </c>
      <c r="V3576" s="216">
        <f t="shared" si="7945"/>
        <v>3571</v>
      </c>
      <c r="W3576" s="16">
        <f t="shared" si="7952"/>
        <v>9.7835616438356166</v>
      </c>
      <c r="X3576" s="16" t="e">
        <f>IF(Template!$F$7="Linear interpolation",LinInterp($I$5:$I$22,$G$5:$G$22,W3576),CubicSpline($I$5:$I$22,$G$5:$G$22,W3576))</f>
        <v>#VALUE!</v>
      </c>
      <c r="Y3576" s="221" t="e">
        <f t="shared" si="7939"/>
        <v>#VALUE!</v>
      </c>
      <c r="Z3576" s="221" t="e">
        <f>Y3576/PRODUCT($AA$6:AA3575)</f>
        <v>#VALUE!</v>
      </c>
      <c r="AA3576" s="16" t="e">
        <f t="shared" si="7946"/>
        <v>#VALUE!</v>
      </c>
      <c r="AB3576" s="10" t="e">
        <f t="shared" si="7947"/>
        <v>#VALUE!</v>
      </c>
      <c r="AC3576" s="90">
        <f t="shared" si="7940"/>
        <v>3576</v>
      </c>
      <c r="AD3576" s="17">
        <f t="shared" si="7948"/>
        <v>49569</v>
      </c>
      <c r="AE3576" s="16" t="e">
        <f t="shared" si="7941"/>
        <v>#VALUE!</v>
      </c>
      <c r="AF3576" s="10">
        <f ca="1">IFERROR(AVERAGE(INDIRECT("AE"&amp;AC3576-Template!$F$10+1):INDIRECT("AE"&amp;AC3576)),0)</f>
        <v>0</v>
      </c>
      <c r="AG3576" s="35"/>
      <c r="AH3576" s="86"/>
      <c r="AI3576" s="35"/>
      <c r="AJ3576" s="35"/>
      <c r="AK3576" s="35"/>
      <c r="AL3576" s="35"/>
      <c r="AM3576" s="35"/>
      <c r="AN3576" s="35"/>
      <c r="AO3576" s="35"/>
      <c r="AP3576" s="35"/>
      <c r="AQ3576" s="35"/>
      <c r="AR3576" s="35"/>
      <c r="AS3576" s="35"/>
      <c r="AT3576" s="35"/>
      <c r="AU3576" s="35"/>
      <c r="AV3576" s="35"/>
      <c r="AW3576" s="35"/>
      <c r="AX3576" s="35"/>
      <c r="AY3576" s="35"/>
      <c r="AZ3576" s="17">
        <f t="shared" ref="AZ3576" si="8054">AZ3575+1</f>
        <v>49592</v>
      </c>
      <c r="BA3576" s="216">
        <f t="shared" si="7964"/>
        <v>3</v>
      </c>
      <c r="BB3576" s="216">
        <f t="shared" ref="BB3576" si="8055">BB3575+1</f>
        <v>3571</v>
      </c>
      <c r="BC3576" s="16">
        <f t="shared" si="7966"/>
        <v>9.7835616438356166</v>
      </c>
      <c r="BD3576" s="16">
        <f>IF(Template!$F$7="Linear interpolation",LinInterp($AO$5:$AO$18,$AM$5:$AM$18,BC3576),CubicSpline($AO$5:$AO$18,$AM$5:$AM$18,BC3576))</f>
        <v>14.149955103094349</v>
      </c>
      <c r="BE3576" s="221">
        <f t="shared" si="8045"/>
        <v>3.6502070062006235</v>
      </c>
      <c r="BF3576" s="221">
        <f>BE3576/PRODUCT($BG$6:BG3575)</f>
        <v>1.0003626925710918</v>
      </c>
      <c r="BG3576" s="16">
        <f t="shared" si="7967"/>
        <v>1.0003626925710918</v>
      </c>
      <c r="BH3576" s="10">
        <f t="shared" si="7968"/>
        <v>13.238278844850072</v>
      </c>
      <c r="BI3576" s="90"/>
      <c r="BJ3576" s="17">
        <f t="shared" si="7951"/>
        <v>49569</v>
      </c>
      <c r="BK3576" s="16">
        <f t="shared" si="7944"/>
        <v>13.238112602467655</v>
      </c>
      <c r="BL3576" s="10">
        <f ca="1">IFERROR(AVERAGE(INDIRECT("BK"&amp;AC3576-Template!$F$10+1):INDIRECT("BK"&amp;AC3576)),0)</f>
        <v>13.237938014632455</v>
      </c>
      <c r="BM3576" s="35"/>
      <c r="BN3576" s="86"/>
      <c r="BO3576" s="35"/>
      <c r="BP3576" s="35"/>
      <c r="BQ3576" s="35"/>
      <c r="BR3576" s="35"/>
      <c r="BS3576" s="35"/>
      <c r="BT3576" s="35"/>
      <c r="BU3576" s="35"/>
      <c r="BV3576" s="35"/>
      <c r="BW3576" s="35"/>
      <c r="BX3576" s="35"/>
      <c r="BY3576" s="35"/>
      <c r="BZ3576" s="35"/>
      <c r="CA3576" s="35"/>
      <c r="CB3576" s="35"/>
      <c r="CC3576" s="35"/>
      <c r="CD3576" s="35"/>
      <c r="CE3576" s="35"/>
      <c r="CF3576" s="35"/>
      <c r="CG3576" s="35"/>
      <c r="CH3576" s="35"/>
    </row>
    <row r="3577" spans="1:86" ht="15.6" x14ac:dyDescent="0.3">
      <c r="A3577" s="35"/>
      <c r="B3577" s="86"/>
      <c r="C3577" s="35"/>
      <c r="D3577" s="35"/>
      <c r="E3577" s="35"/>
      <c r="F3577" s="35"/>
      <c r="G3577" s="35"/>
      <c r="H3577" s="35"/>
      <c r="I3577" s="35"/>
      <c r="J3577" s="35"/>
      <c r="K3577" s="35"/>
      <c r="L3577" s="35"/>
      <c r="M3577" s="35"/>
      <c r="N3577" s="35"/>
      <c r="O3577" s="35"/>
      <c r="P3577" s="35"/>
      <c r="Q3577" s="35"/>
      <c r="R3577" s="35"/>
      <c r="S3577" s="35"/>
      <c r="T3577" s="17">
        <f t="shared" si="7945"/>
        <v>49593</v>
      </c>
      <c r="U3577" s="216">
        <f t="shared" si="7938"/>
        <v>4</v>
      </c>
      <c r="V3577" s="216">
        <f t="shared" si="7945"/>
        <v>3572</v>
      </c>
      <c r="W3577" s="16">
        <f t="shared" si="7952"/>
        <v>9.786301369863013</v>
      </c>
      <c r="X3577" s="16" t="e">
        <f>IF(Template!$F$7="Linear interpolation",LinInterp($I$5:$I$22,$G$5:$G$22,W3577),CubicSpline($I$5:$I$22,$G$5:$G$22,W3577))</f>
        <v>#VALUE!</v>
      </c>
      <c r="Y3577" s="221" t="e">
        <f t="shared" si="7939"/>
        <v>#VALUE!</v>
      </c>
      <c r="Z3577" s="221" t="e">
        <f>Y3577/PRODUCT($AA$6:AA3576)</f>
        <v>#VALUE!</v>
      </c>
      <c r="AA3577" s="16" t="e">
        <f t="shared" si="7946"/>
        <v>#VALUE!</v>
      </c>
      <c r="AB3577" s="10" t="e">
        <f t="shared" si="7947"/>
        <v>#VALUE!</v>
      </c>
      <c r="AC3577" s="90">
        <f t="shared" si="7940"/>
        <v>3577</v>
      </c>
      <c r="AD3577" s="17">
        <f t="shared" si="7948"/>
        <v>49570</v>
      </c>
      <c r="AE3577" s="16" t="e">
        <f t="shared" si="7941"/>
        <v>#VALUE!</v>
      </c>
      <c r="AF3577" s="10">
        <f ca="1">IFERROR(AVERAGE(INDIRECT("AE"&amp;AC3577-Template!$F$10+1):INDIRECT("AE"&amp;AC3577)),0)</f>
        <v>0</v>
      </c>
      <c r="AG3577" s="35"/>
      <c r="AH3577" s="86"/>
      <c r="AI3577" s="35"/>
      <c r="AJ3577" s="35"/>
      <c r="AK3577" s="35"/>
      <c r="AL3577" s="35"/>
      <c r="AM3577" s="35"/>
      <c r="AN3577" s="35"/>
      <c r="AO3577" s="35"/>
      <c r="AP3577" s="35"/>
      <c r="AQ3577" s="35"/>
      <c r="AR3577" s="35"/>
      <c r="AS3577" s="35"/>
      <c r="AT3577" s="35"/>
      <c r="AU3577" s="35"/>
      <c r="AV3577" s="35"/>
      <c r="AW3577" s="35"/>
      <c r="AX3577" s="35"/>
      <c r="AY3577" s="35"/>
      <c r="AZ3577" s="17">
        <f t="shared" ref="AZ3577" si="8056">AZ3576+1</f>
        <v>49593</v>
      </c>
      <c r="BA3577" s="216">
        <f t="shared" si="7964"/>
        <v>4</v>
      </c>
      <c r="BB3577" s="216">
        <f t="shared" ref="BB3577" si="8057">BB3576+1</f>
        <v>3572</v>
      </c>
      <c r="BC3577" s="16">
        <f t="shared" si="7966"/>
        <v>9.786301369863013</v>
      </c>
      <c r="BD3577" s="16">
        <f>IF(Template!$F$7="Linear interpolation",LinInterp($AO$5:$AO$18,$AM$5:$AM$18,BC3577),CubicSpline($AO$5:$AO$18,$AM$5:$AM$18,BC3577))</f>
        <v>14.149955616602796</v>
      </c>
      <c r="BE3577" s="221">
        <f t="shared" si="8045"/>
        <v>3.6515309099184554</v>
      </c>
      <c r="BF3577" s="221">
        <f>BE3577/PRODUCT($BG$6:BG3576)</f>
        <v>1.0003626927775831</v>
      </c>
      <c r="BG3577" s="16">
        <f t="shared" si="7967"/>
        <v>1.0003626927775831</v>
      </c>
      <c r="BH3577" s="10">
        <f t="shared" si="7968"/>
        <v>13.238286381781371</v>
      </c>
      <c r="BI3577" s="90"/>
      <c r="BJ3577" s="17">
        <f t="shared" si="7951"/>
        <v>49570</v>
      </c>
      <c r="BK3577" s="16">
        <f t="shared" si="7944"/>
        <v>13.238093359957182</v>
      </c>
      <c r="BL3577" s="10">
        <f ca="1">IFERROR(AVERAGE(INDIRECT("BK"&amp;AC3577-Template!$F$10+1):INDIRECT("BK"&amp;AC3577)),0)</f>
        <v>13.237949197408005</v>
      </c>
      <c r="BM3577" s="35"/>
      <c r="BN3577" s="86"/>
      <c r="BO3577" s="35"/>
      <c r="BP3577" s="35"/>
      <c r="BQ3577" s="35"/>
      <c r="BR3577" s="35"/>
      <c r="BS3577" s="35"/>
      <c r="BT3577" s="35"/>
      <c r="BU3577" s="35"/>
      <c r="BV3577" s="35"/>
      <c r="BW3577" s="35"/>
      <c r="BX3577" s="35"/>
      <c r="BY3577" s="35"/>
      <c r="BZ3577" s="35"/>
      <c r="CA3577" s="35"/>
      <c r="CB3577" s="35"/>
      <c r="CC3577" s="35"/>
      <c r="CD3577" s="35"/>
      <c r="CE3577" s="35"/>
      <c r="CF3577" s="35"/>
      <c r="CG3577" s="35"/>
      <c r="CH3577" s="35"/>
    </row>
    <row r="3578" spans="1:86" ht="15.6" x14ac:dyDescent="0.3">
      <c r="A3578" s="35"/>
      <c r="B3578" s="86"/>
      <c r="C3578" s="35"/>
      <c r="D3578" s="35"/>
      <c r="E3578" s="35"/>
      <c r="F3578" s="35"/>
      <c r="G3578" s="35"/>
      <c r="H3578" s="35"/>
      <c r="I3578" s="35"/>
      <c r="J3578" s="35"/>
      <c r="K3578" s="35"/>
      <c r="L3578" s="35"/>
      <c r="M3578" s="35"/>
      <c r="N3578" s="35"/>
      <c r="O3578" s="35"/>
      <c r="P3578" s="35"/>
      <c r="Q3578" s="35"/>
      <c r="R3578" s="35"/>
      <c r="S3578" s="35"/>
      <c r="T3578" s="17">
        <f t="shared" si="7945"/>
        <v>49594</v>
      </c>
      <c r="U3578" s="216">
        <f t="shared" si="7938"/>
        <v>5</v>
      </c>
      <c r="V3578" s="216">
        <f t="shared" si="7945"/>
        <v>3573</v>
      </c>
      <c r="W3578" s="16">
        <f t="shared" si="7952"/>
        <v>9.7890410958904113</v>
      </c>
      <c r="X3578" s="16" t="e">
        <f>IF(Template!$F$7="Linear interpolation",LinInterp($I$5:$I$22,$G$5:$G$22,W3578),CubicSpline($I$5:$I$22,$G$5:$G$22,W3578))</f>
        <v>#VALUE!</v>
      </c>
      <c r="Y3578" s="221" t="e">
        <f t="shared" si="7939"/>
        <v>#VALUE!</v>
      </c>
      <c r="Z3578" s="221" t="e">
        <f>Y3578/PRODUCT($AA$6:AA3577)</f>
        <v>#VALUE!</v>
      </c>
      <c r="AA3578" s="16" t="e">
        <f t="shared" si="7946"/>
        <v>#VALUE!</v>
      </c>
      <c r="AB3578" s="10" t="e">
        <f t="shared" si="7947"/>
        <v>#VALUE!</v>
      </c>
      <c r="AC3578" s="90">
        <f t="shared" si="7940"/>
        <v>3578</v>
      </c>
      <c r="AD3578" s="17">
        <f t="shared" si="7948"/>
        <v>49571</v>
      </c>
      <c r="AE3578" s="16" t="e">
        <f t="shared" si="7941"/>
        <v>#VALUE!</v>
      </c>
      <c r="AF3578" s="10">
        <f ca="1">IFERROR(AVERAGE(INDIRECT("AE"&amp;AC3578-Template!$F$10+1):INDIRECT("AE"&amp;AC3578)),0)</f>
        <v>0</v>
      </c>
      <c r="AG3578" s="35"/>
      <c r="AH3578" s="86"/>
      <c r="AI3578" s="35"/>
      <c r="AJ3578" s="35"/>
      <c r="AK3578" s="35"/>
      <c r="AL3578" s="35"/>
      <c r="AM3578" s="35"/>
      <c r="AN3578" s="35"/>
      <c r="AO3578" s="35"/>
      <c r="AP3578" s="35"/>
      <c r="AQ3578" s="35"/>
      <c r="AR3578" s="35"/>
      <c r="AS3578" s="35"/>
      <c r="AT3578" s="35"/>
      <c r="AU3578" s="35"/>
      <c r="AV3578" s="35"/>
      <c r="AW3578" s="35"/>
      <c r="AX3578" s="35"/>
      <c r="AY3578" s="35"/>
      <c r="AZ3578" s="17">
        <f t="shared" ref="AZ3578" si="8058">AZ3577+1</f>
        <v>49594</v>
      </c>
      <c r="BA3578" s="216">
        <f t="shared" si="7964"/>
        <v>5</v>
      </c>
      <c r="BB3578" s="216">
        <f t="shared" ref="BB3578" si="8059">BB3577+1</f>
        <v>3573</v>
      </c>
      <c r="BC3578" s="16">
        <f t="shared" si="7966"/>
        <v>9.7890410958904113</v>
      </c>
      <c r="BD3578" s="16">
        <f>IF(Template!$F$7="Linear interpolation",LinInterp($AO$5:$AO$18,$AM$5:$AM$18,BC3578),CubicSpline($AO$5:$AO$18,$AM$5:$AM$18,BC3578))</f>
        <v>14.149956132205769</v>
      </c>
      <c r="BE3578" s="221">
        <f t="shared" si="8045"/>
        <v>3.6528552945527708</v>
      </c>
      <c r="BF3578" s="221">
        <f>BE3578/PRODUCT($BG$6:BG3577)</f>
        <v>1.0003626929819265</v>
      </c>
      <c r="BG3578" s="16">
        <f t="shared" si="7967"/>
        <v>1.0003626929819265</v>
      </c>
      <c r="BH3578" s="10">
        <f t="shared" si="7968"/>
        <v>13.238293840316606</v>
      </c>
      <c r="BI3578" s="90"/>
      <c r="BJ3578" s="17">
        <f t="shared" si="7951"/>
        <v>49571</v>
      </c>
      <c r="BK3578" s="16">
        <f t="shared" si="7944"/>
        <v>13.238102600230061</v>
      </c>
      <c r="BL3578" s="10">
        <f ca="1">IFERROR(AVERAGE(INDIRECT("BK"&amp;AC3578-Template!$F$10+1):INDIRECT("BK"&amp;AC3578)),0)</f>
        <v>13.23795837068965</v>
      </c>
      <c r="BM3578" s="35"/>
      <c r="BN3578" s="86"/>
      <c r="BO3578" s="35"/>
      <c r="BP3578" s="35"/>
      <c r="BQ3578" s="35"/>
      <c r="BR3578" s="35"/>
      <c r="BS3578" s="35"/>
      <c r="BT3578" s="35"/>
      <c r="BU3578" s="35"/>
      <c r="BV3578" s="35"/>
      <c r="BW3578" s="35"/>
      <c r="BX3578" s="35"/>
      <c r="BY3578" s="35"/>
      <c r="BZ3578" s="35"/>
      <c r="CA3578" s="35"/>
      <c r="CB3578" s="35"/>
      <c r="CC3578" s="35"/>
      <c r="CD3578" s="35"/>
      <c r="CE3578" s="35"/>
      <c r="CF3578" s="35"/>
      <c r="CG3578" s="35"/>
      <c r="CH3578" s="35"/>
    </row>
    <row r="3579" spans="1:86" ht="15.6" x14ac:dyDescent="0.3">
      <c r="A3579" s="35"/>
      <c r="B3579" s="86"/>
      <c r="C3579" s="35"/>
      <c r="D3579" s="35"/>
      <c r="E3579" s="35"/>
      <c r="F3579" s="35"/>
      <c r="G3579" s="35"/>
      <c r="H3579" s="35"/>
      <c r="I3579" s="35"/>
      <c r="J3579" s="35"/>
      <c r="K3579" s="35"/>
      <c r="L3579" s="35"/>
      <c r="M3579" s="35"/>
      <c r="N3579" s="35"/>
      <c r="O3579" s="35"/>
      <c r="P3579" s="35"/>
      <c r="Q3579" s="35"/>
      <c r="R3579" s="35"/>
      <c r="S3579" s="35"/>
      <c r="T3579" s="17">
        <f t="shared" si="7945"/>
        <v>49595</v>
      </c>
      <c r="U3579" s="216">
        <f t="shared" si="7938"/>
        <v>6</v>
      </c>
      <c r="V3579" s="216">
        <f t="shared" si="7945"/>
        <v>3574</v>
      </c>
      <c r="W3579" s="16">
        <f t="shared" si="7952"/>
        <v>9.7917808219178077</v>
      </c>
      <c r="X3579" s="16" t="e">
        <f>IF(Template!$F$7="Linear interpolation",LinInterp($I$5:$I$22,$G$5:$G$22,W3579),CubicSpline($I$5:$I$22,$G$5:$G$22,W3579))</f>
        <v>#VALUE!</v>
      </c>
      <c r="Y3579" s="221" t="e">
        <f t="shared" si="7939"/>
        <v>#VALUE!</v>
      </c>
      <c r="Z3579" s="221" t="e">
        <f>Y3579/PRODUCT($AA$6:AA3578)</f>
        <v>#VALUE!</v>
      </c>
      <c r="AA3579" s="16" t="e">
        <f t="shared" si="7946"/>
        <v>#VALUE!</v>
      </c>
      <c r="AB3579" s="10" t="e">
        <f t="shared" si="7947"/>
        <v>#VALUE!</v>
      </c>
      <c r="AC3579" s="90">
        <f t="shared" si="7940"/>
        <v>3579</v>
      </c>
      <c r="AD3579" s="17">
        <f t="shared" si="7948"/>
        <v>49572</v>
      </c>
      <c r="AE3579" s="16" t="e">
        <f t="shared" si="7941"/>
        <v>#VALUE!</v>
      </c>
      <c r="AF3579" s="10">
        <f ca="1">IFERROR(AVERAGE(INDIRECT("AE"&amp;AC3579-Template!$F$10+1):INDIRECT("AE"&amp;AC3579)),0)</f>
        <v>0</v>
      </c>
      <c r="AG3579" s="35"/>
      <c r="AH3579" s="86"/>
      <c r="AI3579" s="35"/>
      <c r="AJ3579" s="35"/>
      <c r="AK3579" s="35"/>
      <c r="AL3579" s="35"/>
      <c r="AM3579" s="35"/>
      <c r="AN3579" s="35"/>
      <c r="AO3579" s="35"/>
      <c r="AP3579" s="35"/>
      <c r="AQ3579" s="35"/>
      <c r="AR3579" s="35"/>
      <c r="AS3579" s="35"/>
      <c r="AT3579" s="35"/>
      <c r="AU3579" s="35"/>
      <c r="AV3579" s="35"/>
      <c r="AW3579" s="35"/>
      <c r="AX3579" s="35"/>
      <c r="AY3579" s="35"/>
      <c r="AZ3579" s="17">
        <f t="shared" ref="AZ3579" si="8060">AZ3578+1</f>
        <v>49595</v>
      </c>
      <c r="BA3579" s="216">
        <f t="shared" si="7964"/>
        <v>6</v>
      </c>
      <c r="BB3579" s="216">
        <f t="shared" ref="BB3579" si="8061">BB3578+1</f>
        <v>3574</v>
      </c>
      <c r="BC3579" s="16">
        <f t="shared" si="7966"/>
        <v>9.7917808219178077</v>
      </c>
      <c r="BD3579" s="16">
        <f>IF(Template!$F$7="Linear interpolation",LinInterp($AO$5:$AO$18,$AM$5:$AM$18,BC3579),CubicSpline($AO$5:$AO$18,$AM$5:$AM$18,BC3579))</f>
        <v>14.149956649876419</v>
      </c>
      <c r="BE3579" s="221">
        <f t="shared" si="8045"/>
        <v>3.654180160270657</v>
      </c>
      <c r="BF3579" s="221">
        <f>BE3579/PRODUCT($BG$6:BG3578)</f>
        <v>1.0003626931841134</v>
      </c>
      <c r="BG3579" s="16">
        <f t="shared" si="7967"/>
        <v>1.0003626929819265</v>
      </c>
      <c r="BH3579" s="10">
        <f t="shared" si="7968"/>
        <v>13.238293840316606</v>
      </c>
      <c r="BI3579" s="90"/>
      <c r="BJ3579" s="17">
        <f t="shared" si="7951"/>
        <v>49572</v>
      </c>
      <c r="BK3579" s="16">
        <f t="shared" si="7944"/>
        <v>13.238111764011462</v>
      </c>
      <c r="BL3579" s="10">
        <f ca="1">IFERROR(AVERAGE(INDIRECT("BK"&amp;AC3579-Template!$F$10+1):INDIRECT("BK"&amp;AC3579)),0)</f>
        <v>13.23796863009898</v>
      </c>
      <c r="BM3579" s="35"/>
      <c r="BN3579" s="86"/>
      <c r="BO3579" s="35"/>
      <c r="BP3579" s="35"/>
      <c r="BQ3579" s="35"/>
      <c r="BR3579" s="35"/>
      <c r="BS3579" s="35"/>
      <c r="BT3579" s="35"/>
      <c r="BU3579" s="35"/>
      <c r="BV3579" s="35"/>
      <c r="BW3579" s="35"/>
      <c r="BX3579" s="35"/>
      <c r="BY3579" s="35"/>
      <c r="BZ3579" s="35"/>
      <c r="CA3579" s="35"/>
      <c r="CB3579" s="35"/>
      <c r="CC3579" s="35"/>
      <c r="CD3579" s="35"/>
      <c r="CE3579" s="35"/>
      <c r="CF3579" s="35"/>
      <c r="CG3579" s="35"/>
      <c r="CH3579" s="35"/>
    </row>
    <row r="3580" spans="1:86" ht="15.6" x14ac:dyDescent="0.3">
      <c r="A3580" s="35"/>
      <c r="B3580" s="86"/>
      <c r="C3580" s="35"/>
      <c r="D3580" s="35"/>
      <c r="E3580" s="35"/>
      <c r="F3580" s="35"/>
      <c r="G3580" s="35"/>
      <c r="H3580" s="35"/>
      <c r="I3580" s="35"/>
      <c r="J3580" s="35"/>
      <c r="K3580" s="35"/>
      <c r="L3580" s="35"/>
      <c r="M3580" s="35"/>
      <c r="N3580" s="35"/>
      <c r="O3580" s="35"/>
      <c r="P3580" s="35"/>
      <c r="Q3580" s="35"/>
      <c r="R3580" s="35"/>
      <c r="S3580" s="35"/>
      <c r="T3580" s="17">
        <f t="shared" si="7945"/>
        <v>49596</v>
      </c>
      <c r="U3580" s="216">
        <f t="shared" si="7938"/>
        <v>7</v>
      </c>
      <c r="V3580" s="216">
        <f t="shared" si="7945"/>
        <v>3575</v>
      </c>
      <c r="W3580" s="16">
        <f t="shared" si="7952"/>
        <v>9.794520547945206</v>
      </c>
      <c r="X3580" s="16" t="e">
        <f>IF(Template!$F$7="Linear interpolation",LinInterp($I$5:$I$22,$G$5:$G$22,W3580),CubicSpline($I$5:$I$22,$G$5:$G$22,W3580))</f>
        <v>#VALUE!</v>
      </c>
      <c r="Y3580" s="221" t="e">
        <f t="shared" si="7939"/>
        <v>#VALUE!</v>
      </c>
      <c r="Z3580" s="221" t="e">
        <f>Y3580/PRODUCT($AA$6:AA3579)</f>
        <v>#VALUE!</v>
      </c>
      <c r="AA3580" s="16" t="e">
        <f t="shared" si="7946"/>
        <v>#VALUE!</v>
      </c>
      <c r="AB3580" s="10" t="e">
        <f t="shared" si="7947"/>
        <v>#VALUE!</v>
      </c>
      <c r="AC3580" s="90">
        <f t="shared" si="7940"/>
        <v>3580</v>
      </c>
      <c r="AD3580" s="17">
        <f t="shared" si="7948"/>
        <v>49573</v>
      </c>
      <c r="AE3580" s="16" t="e">
        <f t="shared" si="7941"/>
        <v>#VALUE!</v>
      </c>
      <c r="AF3580" s="10">
        <f ca="1">IFERROR(AVERAGE(INDIRECT("AE"&amp;AC3580-Template!$F$10+1):INDIRECT("AE"&amp;AC3580)),0)</f>
        <v>0</v>
      </c>
      <c r="AG3580" s="35"/>
      <c r="AH3580" s="86"/>
      <c r="AI3580" s="35"/>
      <c r="AJ3580" s="35"/>
      <c r="AK3580" s="35"/>
      <c r="AL3580" s="35"/>
      <c r="AM3580" s="35"/>
      <c r="AN3580" s="35"/>
      <c r="AO3580" s="35"/>
      <c r="AP3580" s="35"/>
      <c r="AQ3580" s="35"/>
      <c r="AR3580" s="35"/>
      <c r="AS3580" s="35"/>
      <c r="AT3580" s="35"/>
      <c r="AU3580" s="35"/>
      <c r="AV3580" s="35"/>
      <c r="AW3580" s="35"/>
      <c r="AX3580" s="35"/>
      <c r="AY3580" s="35"/>
      <c r="AZ3580" s="17">
        <f t="shared" ref="AZ3580" si="8062">AZ3579+1</f>
        <v>49596</v>
      </c>
      <c r="BA3580" s="216">
        <f t="shared" si="7964"/>
        <v>7</v>
      </c>
      <c r="BB3580" s="216">
        <f t="shared" ref="BB3580" si="8063">BB3579+1</f>
        <v>3575</v>
      </c>
      <c r="BC3580" s="16">
        <f t="shared" si="7966"/>
        <v>9.794520547945206</v>
      </c>
      <c r="BD3580" s="16">
        <f>IF(Template!$F$7="Linear interpolation",LinInterp($AO$5:$AO$18,$AM$5:$AM$18,BC3580),CubicSpline($AO$5:$AO$18,$AM$5:$AM$18,BC3580))</f>
        <v>14.149957169587889</v>
      </c>
      <c r="BE3580" s="221">
        <f t="shared" si="8045"/>
        <v>3.6555055072392668</v>
      </c>
      <c r="BF3580" s="221">
        <f>BE3580/PRODUCT($BG$6:BG3579)</f>
        <v>1.0003626935863335</v>
      </c>
      <c r="BG3580" s="16">
        <f t="shared" si="7967"/>
        <v>1.0003626929819265</v>
      </c>
      <c r="BH3580" s="10">
        <f t="shared" si="7968"/>
        <v>13.238293840316606</v>
      </c>
      <c r="BI3580" s="90"/>
      <c r="BJ3580" s="17">
        <f t="shared" si="7951"/>
        <v>49573</v>
      </c>
      <c r="BK3580" s="16">
        <f t="shared" si="7944"/>
        <v>13.238120851455371</v>
      </c>
      <c r="BL3580" s="10">
        <f ca="1">IFERROR(AVERAGE(INDIRECT("BK"&amp;AC3580-Template!$F$10+1):INDIRECT("BK"&amp;AC3580)),0)</f>
        <v>13.23797881434842</v>
      </c>
      <c r="BM3580" s="35"/>
      <c r="BN3580" s="86"/>
      <c r="BO3580" s="35"/>
      <c r="BP3580" s="35"/>
      <c r="BQ3580" s="35"/>
      <c r="BR3580" s="35"/>
      <c r="BS3580" s="35"/>
      <c r="BT3580" s="35"/>
      <c r="BU3580" s="35"/>
      <c r="BV3580" s="35"/>
      <c r="BW3580" s="35"/>
      <c r="BX3580" s="35"/>
      <c r="BY3580" s="35"/>
      <c r="BZ3580" s="35"/>
      <c r="CA3580" s="35"/>
      <c r="CB3580" s="35"/>
      <c r="CC3580" s="35"/>
      <c r="CD3580" s="35"/>
      <c r="CE3580" s="35"/>
      <c r="CF3580" s="35"/>
      <c r="CG3580" s="35"/>
      <c r="CH3580" s="35"/>
    </row>
    <row r="3581" spans="1:86" ht="15.6" x14ac:dyDescent="0.3">
      <c r="A3581" s="35"/>
      <c r="B3581" s="86"/>
      <c r="C3581" s="35"/>
      <c r="D3581" s="35"/>
      <c r="E3581" s="35"/>
      <c r="F3581" s="35"/>
      <c r="G3581" s="35"/>
      <c r="H3581" s="35"/>
      <c r="I3581" s="35"/>
      <c r="J3581" s="35"/>
      <c r="K3581" s="35"/>
      <c r="L3581" s="35"/>
      <c r="M3581" s="35"/>
      <c r="N3581" s="35"/>
      <c r="O3581" s="35"/>
      <c r="P3581" s="35"/>
      <c r="Q3581" s="35"/>
      <c r="R3581" s="35"/>
      <c r="S3581" s="35"/>
      <c r="T3581" s="17">
        <f t="shared" si="7945"/>
        <v>49597</v>
      </c>
      <c r="U3581" s="216">
        <f t="shared" si="7938"/>
        <v>1</v>
      </c>
      <c r="V3581" s="216">
        <f t="shared" si="7945"/>
        <v>3576</v>
      </c>
      <c r="W3581" s="16">
        <f t="shared" si="7952"/>
        <v>9.7972602739726025</v>
      </c>
      <c r="X3581" s="16" t="e">
        <f>IF(Template!$F$7="Linear interpolation",LinInterp($I$5:$I$22,$G$5:$G$22,W3581),CubicSpline($I$5:$I$22,$G$5:$G$22,W3581))</f>
        <v>#VALUE!</v>
      </c>
      <c r="Y3581" s="221" t="e">
        <f t="shared" si="7939"/>
        <v>#VALUE!</v>
      </c>
      <c r="Z3581" s="221" t="e">
        <f>Y3581/PRODUCT($AA$6:AA3580)</f>
        <v>#VALUE!</v>
      </c>
      <c r="AA3581" s="16" t="e">
        <f t="shared" si="7946"/>
        <v>#VALUE!</v>
      </c>
      <c r="AB3581" s="10" t="e">
        <f t="shared" si="7947"/>
        <v>#VALUE!</v>
      </c>
      <c r="AC3581" s="90">
        <f t="shared" si="7940"/>
        <v>3581</v>
      </c>
      <c r="AD3581" s="17">
        <f t="shared" si="7948"/>
        <v>49574</v>
      </c>
      <c r="AE3581" s="16" t="e">
        <f t="shared" si="7941"/>
        <v>#VALUE!</v>
      </c>
      <c r="AF3581" s="10">
        <f ca="1">IFERROR(AVERAGE(INDIRECT("AE"&amp;AC3581-Template!$F$10+1):INDIRECT("AE"&amp;AC3581)),0)</f>
        <v>0</v>
      </c>
      <c r="AG3581" s="35"/>
      <c r="AH3581" s="86"/>
      <c r="AI3581" s="35"/>
      <c r="AJ3581" s="35"/>
      <c r="AK3581" s="35"/>
      <c r="AL3581" s="35"/>
      <c r="AM3581" s="35"/>
      <c r="AN3581" s="35"/>
      <c r="AO3581" s="35"/>
      <c r="AP3581" s="35"/>
      <c r="AQ3581" s="35"/>
      <c r="AR3581" s="35"/>
      <c r="AS3581" s="35"/>
      <c r="AT3581" s="35"/>
      <c r="AU3581" s="35"/>
      <c r="AV3581" s="35"/>
      <c r="AW3581" s="35"/>
      <c r="AX3581" s="35"/>
      <c r="AY3581" s="35"/>
      <c r="AZ3581" s="17">
        <f t="shared" ref="AZ3581" si="8064">AZ3580+1</f>
        <v>49597</v>
      </c>
      <c r="BA3581" s="216">
        <f t="shared" si="7964"/>
        <v>1</v>
      </c>
      <c r="BB3581" s="216">
        <f t="shared" ref="BB3581" si="8065">BB3580+1</f>
        <v>3576</v>
      </c>
      <c r="BC3581" s="16">
        <f t="shared" si="7966"/>
        <v>9.7972602739726025</v>
      </c>
      <c r="BD3581" s="16">
        <f>IF(Template!$F$7="Linear interpolation",LinInterp($AO$5:$AO$18,$AM$5:$AM$18,BC3581),CubicSpline($AO$5:$AO$18,$AM$5:$AM$18,BC3581))</f>
        <v>14.149957691313329</v>
      </c>
      <c r="BE3581" s="221">
        <f t="shared" si="8045"/>
        <v>3.6568313356257818</v>
      </c>
      <c r="BF3581" s="221">
        <f>BE3581/PRODUCT($BG$6:BG3580)</f>
        <v>1.0003626941864272</v>
      </c>
      <c r="BG3581" s="16">
        <f t="shared" si="7967"/>
        <v>1.0003626941864272</v>
      </c>
      <c r="BH3581" s="10">
        <f t="shared" si="7968"/>
        <v>13.238337804592938</v>
      </c>
      <c r="BI3581" s="90"/>
      <c r="BJ3581" s="17">
        <f t="shared" si="7951"/>
        <v>49574</v>
      </c>
      <c r="BK3581" s="16">
        <f t="shared" si="7944"/>
        <v>13.238120851455371</v>
      </c>
      <c r="BL3581" s="10">
        <f ca="1">IFERROR(AVERAGE(INDIRECT("BK"&amp;AC3581-Template!$F$10+1):INDIRECT("BK"&amp;AC3581)),0)</f>
        <v>13.237988622985091</v>
      </c>
      <c r="BM3581" s="35"/>
      <c r="BN3581" s="86"/>
      <c r="BO3581" s="35"/>
      <c r="BP3581" s="35"/>
      <c r="BQ3581" s="35"/>
      <c r="BR3581" s="35"/>
      <c r="BS3581" s="35"/>
      <c r="BT3581" s="35"/>
      <c r="BU3581" s="35"/>
      <c r="BV3581" s="35"/>
      <c r="BW3581" s="35"/>
      <c r="BX3581" s="35"/>
      <c r="BY3581" s="35"/>
      <c r="BZ3581" s="35"/>
      <c r="CA3581" s="35"/>
      <c r="CB3581" s="35"/>
      <c r="CC3581" s="35"/>
      <c r="CD3581" s="35"/>
      <c r="CE3581" s="35"/>
      <c r="CF3581" s="35"/>
      <c r="CG3581" s="35"/>
      <c r="CH3581" s="35"/>
    </row>
    <row r="3582" spans="1:86" ht="15.6" x14ac:dyDescent="0.3">
      <c r="A3582" s="35"/>
      <c r="B3582" s="86"/>
      <c r="C3582" s="35"/>
      <c r="D3582" s="35"/>
      <c r="E3582" s="35"/>
      <c r="F3582" s="35"/>
      <c r="G3582" s="35"/>
      <c r="H3582" s="35"/>
      <c r="I3582" s="35"/>
      <c r="J3582" s="35"/>
      <c r="K3582" s="35"/>
      <c r="L3582" s="35"/>
      <c r="M3582" s="35"/>
      <c r="N3582" s="35"/>
      <c r="O3582" s="35"/>
      <c r="P3582" s="35"/>
      <c r="Q3582" s="35"/>
      <c r="R3582" s="35"/>
      <c r="S3582" s="35"/>
      <c r="T3582" s="17">
        <f t="shared" si="7945"/>
        <v>49598</v>
      </c>
      <c r="U3582" s="216">
        <f t="shared" si="7938"/>
        <v>2</v>
      </c>
      <c r="V3582" s="216">
        <f t="shared" si="7945"/>
        <v>3577</v>
      </c>
      <c r="W3582" s="16">
        <f t="shared" si="7952"/>
        <v>9.8000000000000007</v>
      </c>
      <c r="X3582" s="16" t="e">
        <f>IF(Template!$F$7="Linear interpolation",LinInterp($I$5:$I$22,$G$5:$G$22,W3582),CubicSpline($I$5:$I$22,$G$5:$G$22,W3582))</f>
        <v>#VALUE!</v>
      </c>
      <c r="Y3582" s="221" t="e">
        <f t="shared" si="7939"/>
        <v>#VALUE!</v>
      </c>
      <c r="Z3582" s="221" t="e">
        <f>Y3582/PRODUCT($AA$6:AA3581)</f>
        <v>#VALUE!</v>
      </c>
      <c r="AA3582" s="16" t="e">
        <f t="shared" si="7946"/>
        <v>#VALUE!</v>
      </c>
      <c r="AB3582" s="10" t="e">
        <f t="shared" si="7947"/>
        <v>#VALUE!</v>
      </c>
      <c r="AC3582" s="90">
        <f t="shared" si="7940"/>
        <v>3582</v>
      </c>
      <c r="AD3582" s="17">
        <f t="shared" si="7948"/>
        <v>49575</v>
      </c>
      <c r="AE3582" s="16" t="e">
        <f t="shared" si="7941"/>
        <v>#VALUE!</v>
      </c>
      <c r="AF3582" s="10">
        <f ca="1">IFERROR(AVERAGE(INDIRECT("AE"&amp;AC3582-Template!$F$10+1):INDIRECT("AE"&amp;AC3582)),0)</f>
        <v>0</v>
      </c>
      <c r="AG3582" s="35"/>
      <c r="AH3582" s="86"/>
      <c r="AI3582" s="35"/>
      <c r="AJ3582" s="35"/>
      <c r="AK3582" s="35"/>
      <c r="AL3582" s="35"/>
      <c r="AM3582" s="35"/>
      <c r="AN3582" s="35"/>
      <c r="AO3582" s="35"/>
      <c r="AP3582" s="35"/>
      <c r="AQ3582" s="35"/>
      <c r="AR3582" s="35"/>
      <c r="AS3582" s="35"/>
      <c r="AT3582" s="35"/>
      <c r="AU3582" s="35"/>
      <c r="AV3582" s="35"/>
      <c r="AW3582" s="35"/>
      <c r="AX3582" s="35"/>
      <c r="AY3582" s="35"/>
      <c r="AZ3582" s="17">
        <f t="shared" ref="AZ3582" si="8066">AZ3581+1</f>
        <v>49598</v>
      </c>
      <c r="BA3582" s="216">
        <f t="shared" si="7964"/>
        <v>2</v>
      </c>
      <c r="BB3582" s="216">
        <f t="shared" ref="BB3582" si="8067">BB3581+1</f>
        <v>3577</v>
      </c>
      <c r="BC3582" s="16">
        <f t="shared" si="7966"/>
        <v>9.8000000000000007</v>
      </c>
      <c r="BD3582" s="16">
        <f>IF(Template!$F$7="Linear interpolation",LinInterp($AO$5:$AO$18,$AM$5:$AM$18,BC3582),CubicSpline($AO$5:$AO$18,$AM$5:$AM$18,BC3582))</f>
        <v>14.149958215025885</v>
      </c>
      <c r="BE3582" s="221">
        <f t="shared" si="8045"/>
        <v>3.6581576455974329</v>
      </c>
      <c r="BF3582" s="221">
        <f>BE3582/PRODUCT($BG$6:BG3581)</f>
        <v>1.000362693777733</v>
      </c>
      <c r="BG3582" s="16">
        <f t="shared" si="7967"/>
        <v>1.000362693777733</v>
      </c>
      <c r="BH3582" s="10">
        <f t="shared" si="7968"/>
        <v>13.238322887255016</v>
      </c>
      <c r="BI3582" s="90"/>
      <c r="BJ3582" s="17">
        <f t="shared" si="7951"/>
        <v>49575</v>
      </c>
      <c r="BK3582" s="16">
        <f t="shared" si="7944"/>
        <v>13.238120851455371</v>
      </c>
      <c r="BL3582" s="10">
        <f ca="1">IFERROR(AVERAGE(INDIRECT("BK"&amp;AC3582-Template!$F$10+1):INDIRECT("BK"&amp;AC3582)),0)</f>
        <v>13.237998058468206</v>
      </c>
      <c r="BM3582" s="35"/>
      <c r="BN3582" s="86"/>
      <c r="BO3582" s="35"/>
      <c r="BP3582" s="35"/>
      <c r="BQ3582" s="35"/>
      <c r="BR3582" s="35"/>
      <c r="BS3582" s="35"/>
      <c r="BT3582" s="35"/>
      <c r="BU3582" s="35"/>
      <c r="BV3582" s="35"/>
      <c r="BW3582" s="35"/>
      <c r="BX3582" s="35"/>
      <c r="BY3582" s="35"/>
      <c r="BZ3582" s="35"/>
      <c r="CA3582" s="35"/>
      <c r="CB3582" s="35"/>
      <c r="CC3582" s="35"/>
      <c r="CD3582" s="35"/>
      <c r="CE3582" s="35"/>
      <c r="CF3582" s="35"/>
      <c r="CG3582" s="35"/>
      <c r="CH3582" s="35"/>
    </row>
    <row r="3583" spans="1:86" ht="15.6" x14ac:dyDescent="0.3">
      <c r="A3583" s="35"/>
      <c r="B3583" s="86"/>
      <c r="C3583" s="35"/>
      <c r="D3583" s="35"/>
      <c r="E3583" s="35"/>
      <c r="F3583" s="35"/>
      <c r="G3583" s="35"/>
      <c r="H3583" s="35"/>
      <c r="I3583" s="35"/>
      <c r="J3583" s="35"/>
      <c r="K3583" s="35"/>
      <c r="L3583" s="35"/>
      <c r="M3583" s="35"/>
      <c r="N3583" s="35"/>
      <c r="O3583" s="35"/>
      <c r="P3583" s="35"/>
      <c r="Q3583" s="35"/>
      <c r="R3583" s="35"/>
      <c r="S3583" s="35"/>
      <c r="T3583" s="17">
        <f t="shared" si="7945"/>
        <v>49599</v>
      </c>
      <c r="U3583" s="216">
        <f t="shared" si="7938"/>
        <v>3</v>
      </c>
      <c r="V3583" s="216">
        <f t="shared" si="7945"/>
        <v>3578</v>
      </c>
      <c r="W3583" s="16">
        <f t="shared" si="7952"/>
        <v>9.8027397260273972</v>
      </c>
      <c r="X3583" s="16" t="e">
        <f>IF(Template!$F$7="Linear interpolation",LinInterp($I$5:$I$22,$G$5:$G$22,W3583),CubicSpline($I$5:$I$22,$G$5:$G$22,W3583))</f>
        <v>#VALUE!</v>
      </c>
      <c r="Y3583" s="221" t="e">
        <f t="shared" si="7939"/>
        <v>#VALUE!</v>
      </c>
      <c r="Z3583" s="221" t="e">
        <f>Y3583/PRODUCT($AA$6:AA3582)</f>
        <v>#VALUE!</v>
      </c>
      <c r="AA3583" s="16" t="e">
        <f t="shared" si="7946"/>
        <v>#VALUE!</v>
      </c>
      <c r="AB3583" s="10" t="e">
        <f t="shared" si="7947"/>
        <v>#VALUE!</v>
      </c>
      <c r="AC3583" s="90">
        <f t="shared" si="7940"/>
        <v>3583</v>
      </c>
      <c r="AD3583" s="17">
        <f t="shared" si="7948"/>
        <v>49576</v>
      </c>
      <c r="AE3583" s="16" t="e">
        <f t="shared" si="7941"/>
        <v>#VALUE!</v>
      </c>
      <c r="AF3583" s="10">
        <f ca="1">IFERROR(AVERAGE(INDIRECT("AE"&amp;AC3583-Template!$F$10+1):INDIRECT("AE"&amp;AC3583)),0)</f>
        <v>0</v>
      </c>
      <c r="AG3583" s="35"/>
      <c r="AH3583" s="86"/>
      <c r="AI3583" s="35"/>
      <c r="AJ3583" s="35"/>
      <c r="AK3583" s="35"/>
      <c r="AL3583" s="35"/>
      <c r="AM3583" s="35"/>
      <c r="AN3583" s="35"/>
      <c r="AO3583" s="35"/>
      <c r="AP3583" s="35"/>
      <c r="AQ3583" s="35"/>
      <c r="AR3583" s="35"/>
      <c r="AS3583" s="35"/>
      <c r="AT3583" s="35"/>
      <c r="AU3583" s="35"/>
      <c r="AV3583" s="35"/>
      <c r="AW3583" s="35"/>
      <c r="AX3583" s="35"/>
      <c r="AY3583" s="35"/>
      <c r="AZ3583" s="17">
        <f t="shared" ref="AZ3583" si="8068">AZ3582+1</f>
        <v>49599</v>
      </c>
      <c r="BA3583" s="216">
        <f t="shared" si="7964"/>
        <v>3</v>
      </c>
      <c r="BB3583" s="216">
        <f t="shared" ref="BB3583" si="8069">BB3582+1</f>
        <v>3578</v>
      </c>
      <c r="BC3583" s="16">
        <f t="shared" si="7966"/>
        <v>9.8027397260273972</v>
      </c>
      <c r="BD3583" s="16">
        <f>IF(Template!$F$7="Linear interpolation",LinInterp($AO$5:$AO$18,$AM$5:$AM$18,BC3583),CubicSpline($AO$5:$AO$18,$AM$5:$AM$18,BC3583))</f>
        <v>14.149958740698706</v>
      </c>
      <c r="BE3583" s="221">
        <f t="shared" si="8045"/>
        <v>3.6594844373214879</v>
      </c>
      <c r="BF3583" s="221">
        <f>BE3583/PRODUCT($BG$6:BG3582)</f>
        <v>1.0003626939712813</v>
      </c>
      <c r="BG3583" s="16">
        <f t="shared" si="7967"/>
        <v>1.0003626939712813</v>
      </c>
      <c r="BH3583" s="10">
        <f t="shared" si="7968"/>
        <v>13.238329951767547</v>
      </c>
      <c r="BI3583" s="90"/>
      <c r="BJ3583" s="17">
        <f t="shared" si="7951"/>
        <v>49576</v>
      </c>
      <c r="BK3583" s="16">
        <f t="shared" si="7944"/>
        <v>13.238174608497078</v>
      </c>
      <c r="BL3583" s="10">
        <f ca="1">IFERROR(AVERAGE(INDIRECT("BK"&amp;AC3583-Template!$F$10+1):INDIRECT("BK"&amp;AC3583)),0)</f>
        <v>13.238009285852712</v>
      </c>
      <c r="BM3583" s="35"/>
      <c r="BN3583" s="86"/>
      <c r="BO3583" s="35"/>
      <c r="BP3583" s="35"/>
      <c r="BQ3583" s="35"/>
      <c r="BR3583" s="35"/>
      <c r="BS3583" s="35"/>
      <c r="BT3583" s="35"/>
      <c r="BU3583" s="35"/>
      <c r="BV3583" s="35"/>
      <c r="BW3583" s="35"/>
      <c r="BX3583" s="35"/>
      <c r="BY3583" s="35"/>
      <c r="BZ3583" s="35"/>
      <c r="CA3583" s="35"/>
      <c r="CB3583" s="35"/>
      <c r="CC3583" s="35"/>
      <c r="CD3583" s="35"/>
      <c r="CE3583" s="35"/>
      <c r="CF3583" s="35"/>
      <c r="CG3583" s="35"/>
      <c r="CH3583" s="35"/>
    </row>
    <row r="3584" spans="1:86" ht="15.6" x14ac:dyDescent="0.3">
      <c r="A3584" s="35"/>
      <c r="B3584" s="86"/>
      <c r="C3584" s="35"/>
      <c r="D3584" s="35"/>
      <c r="E3584" s="35"/>
      <c r="F3584" s="35"/>
      <c r="G3584" s="35"/>
      <c r="H3584" s="35"/>
      <c r="I3584" s="35"/>
      <c r="J3584" s="35"/>
      <c r="K3584" s="35"/>
      <c r="L3584" s="35"/>
      <c r="M3584" s="35"/>
      <c r="N3584" s="35"/>
      <c r="O3584" s="35"/>
      <c r="P3584" s="35"/>
      <c r="Q3584" s="35"/>
      <c r="R3584" s="35"/>
      <c r="S3584" s="35"/>
      <c r="T3584" s="17">
        <f t="shared" si="7945"/>
        <v>49600</v>
      </c>
      <c r="U3584" s="216">
        <f t="shared" si="7938"/>
        <v>4</v>
      </c>
      <c r="V3584" s="216">
        <f t="shared" si="7945"/>
        <v>3579</v>
      </c>
      <c r="W3584" s="16">
        <f t="shared" si="7952"/>
        <v>9.8054794520547937</v>
      </c>
      <c r="X3584" s="16" t="e">
        <f>IF(Template!$F$7="Linear interpolation",LinInterp($I$5:$I$22,$G$5:$G$22,W3584),CubicSpline($I$5:$I$22,$G$5:$G$22,W3584))</f>
        <v>#VALUE!</v>
      </c>
      <c r="Y3584" s="221" t="e">
        <f t="shared" si="7939"/>
        <v>#VALUE!</v>
      </c>
      <c r="Z3584" s="221" t="e">
        <f>Y3584/PRODUCT($AA$6:AA3583)</f>
        <v>#VALUE!</v>
      </c>
      <c r="AA3584" s="16" t="e">
        <f t="shared" si="7946"/>
        <v>#VALUE!</v>
      </c>
      <c r="AB3584" s="10" t="e">
        <f t="shared" si="7947"/>
        <v>#VALUE!</v>
      </c>
      <c r="AC3584" s="90">
        <f t="shared" si="7940"/>
        <v>3584</v>
      </c>
      <c r="AD3584" s="17">
        <f t="shared" si="7948"/>
        <v>49577</v>
      </c>
      <c r="AE3584" s="16" t="e">
        <f t="shared" si="7941"/>
        <v>#VALUE!</v>
      </c>
      <c r="AF3584" s="10">
        <f ca="1">IFERROR(AVERAGE(INDIRECT("AE"&amp;AC3584-Template!$F$10+1):INDIRECT("AE"&amp;AC3584)),0)</f>
        <v>0</v>
      </c>
      <c r="AG3584" s="35"/>
      <c r="AH3584" s="86"/>
      <c r="AI3584" s="35"/>
      <c r="AJ3584" s="35"/>
      <c r="AK3584" s="35"/>
      <c r="AL3584" s="35"/>
      <c r="AM3584" s="35"/>
      <c r="AN3584" s="35"/>
      <c r="AO3584" s="35"/>
      <c r="AP3584" s="35"/>
      <c r="AQ3584" s="35"/>
      <c r="AR3584" s="35"/>
      <c r="AS3584" s="35"/>
      <c r="AT3584" s="35"/>
      <c r="AU3584" s="35"/>
      <c r="AV3584" s="35"/>
      <c r="AW3584" s="35"/>
      <c r="AX3584" s="35"/>
      <c r="AY3584" s="35"/>
      <c r="AZ3584" s="17">
        <f t="shared" ref="AZ3584" si="8070">AZ3583+1</f>
        <v>49600</v>
      </c>
      <c r="BA3584" s="216">
        <f t="shared" si="7964"/>
        <v>4</v>
      </c>
      <c r="BB3584" s="216">
        <f t="shared" ref="BB3584" si="8071">BB3583+1</f>
        <v>3579</v>
      </c>
      <c r="BC3584" s="16">
        <f t="shared" si="7966"/>
        <v>9.8054794520547937</v>
      </c>
      <c r="BD3584" s="16">
        <f>IF(Template!$F$7="Linear interpolation",LinInterp($AO$5:$AO$18,$AM$5:$AM$18,BC3584),CubicSpline($AO$5:$AO$18,$AM$5:$AM$18,BC3584))</f>
        <v>14.149959268304935</v>
      </c>
      <c r="BE3584" s="221">
        <f t="shared" si="8045"/>
        <v>3.6608117109652629</v>
      </c>
      <c r="BF3584" s="221">
        <f>BE3584/PRODUCT($BG$6:BG3583)</f>
        <v>1.0003626941626638</v>
      </c>
      <c r="BG3584" s="16">
        <f t="shared" si="7967"/>
        <v>1.0003626941626638</v>
      </c>
      <c r="BH3584" s="10">
        <f t="shared" si="7968"/>
        <v>13.238336937227535</v>
      </c>
      <c r="BI3584" s="90"/>
      <c r="BJ3584" s="17">
        <f t="shared" si="7951"/>
        <v>49577</v>
      </c>
      <c r="BK3584" s="16">
        <f t="shared" si="7944"/>
        <v>13.238156433471481</v>
      </c>
      <c r="BL3584" s="10">
        <f ca="1">IFERROR(AVERAGE(INDIRECT("BK"&amp;AC3584-Template!$F$10+1):INDIRECT("BK"&amp;AC3584)),0)</f>
        <v>13.23801990740303</v>
      </c>
      <c r="BM3584" s="35"/>
      <c r="BN3584" s="86"/>
      <c r="BO3584" s="35"/>
      <c r="BP3584" s="35"/>
      <c r="BQ3584" s="35"/>
      <c r="BR3584" s="35"/>
      <c r="BS3584" s="35"/>
      <c r="BT3584" s="35"/>
      <c r="BU3584" s="35"/>
      <c r="BV3584" s="35"/>
      <c r="BW3584" s="35"/>
      <c r="BX3584" s="35"/>
      <c r="BY3584" s="35"/>
      <c r="BZ3584" s="35"/>
      <c r="CA3584" s="35"/>
      <c r="CB3584" s="35"/>
      <c r="CC3584" s="35"/>
      <c r="CD3584" s="35"/>
      <c r="CE3584" s="35"/>
      <c r="CF3584" s="35"/>
      <c r="CG3584" s="35"/>
      <c r="CH3584" s="35"/>
    </row>
    <row r="3585" spans="1:86" ht="15.6" x14ac:dyDescent="0.3">
      <c r="A3585" s="35"/>
      <c r="B3585" s="86"/>
      <c r="C3585" s="35"/>
      <c r="D3585" s="35"/>
      <c r="E3585" s="35"/>
      <c r="F3585" s="35"/>
      <c r="G3585" s="35"/>
      <c r="H3585" s="35"/>
      <c r="I3585" s="35"/>
      <c r="J3585" s="35"/>
      <c r="K3585" s="35"/>
      <c r="L3585" s="35"/>
      <c r="M3585" s="35"/>
      <c r="N3585" s="35"/>
      <c r="O3585" s="35"/>
      <c r="P3585" s="35"/>
      <c r="Q3585" s="35"/>
      <c r="R3585" s="35"/>
      <c r="S3585" s="35"/>
      <c r="T3585" s="17">
        <f t="shared" si="7945"/>
        <v>49601</v>
      </c>
      <c r="U3585" s="216">
        <f t="shared" si="7938"/>
        <v>5</v>
      </c>
      <c r="V3585" s="216">
        <f t="shared" si="7945"/>
        <v>3580</v>
      </c>
      <c r="W3585" s="16">
        <f t="shared" si="7952"/>
        <v>9.8082191780821919</v>
      </c>
      <c r="X3585" s="16" t="e">
        <f>IF(Template!$F$7="Linear interpolation",LinInterp($I$5:$I$22,$G$5:$G$22,W3585),CubicSpline($I$5:$I$22,$G$5:$G$22,W3585))</f>
        <v>#VALUE!</v>
      </c>
      <c r="Y3585" s="221" t="e">
        <f t="shared" si="7939"/>
        <v>#VALUE!</v>
      </c>
      <c r="Z3585" s="221" t="e">
        <f>Y3585/PRODUCT($AA$6:AA3584)</f>
        <v>#VALUE!</v>
      </c>
      <c r="AA3585" s="16" t="e">
        <f t="shared" si="7946"/>
        <v>#VALUE!</v>
      </c>
      <c r="AB3585" s="10" t="e">
        <f t="shared" si="7947"/>
        <v>#VALUE!</v>
      </c>
      <c r="AC3585" s="90">
        <f t="shared" si="7940"/>
        <v>3585</v>
      </c>
      <c r="AD3585" s="17">
        <f t="shared" si="7948"/>
        <v>49578</v>
      </c>
      <c r="AE3585" s="16" t="e">
        <f t="shared" si="7941"/>
        <v>#VALUE!</v>
      </c>
      <c r="AF3585" s="10">
        <f ca="1">IFERROR(AVERAGE(INDIRECT("AE"&amp;AC3585-Template!$F$10+1):INDIRECT("AE"&amp;AC3585)),0)</f>
        <v>0</v>
      </c>
      <c r="AG3585" s="35"/>
      <c r="AH3585" s="86"/>
      <c r="AI3585" s="35"/>
      <c r="AJ3585" s="35"/>
      <c r="AK3585" s="35"/>
      <c r="AL3585" s="35"/>
      <c r="AM3585" s="35"/>
      <c r="AN3585" s="35"/>
      <c r="AO3585" s="35"/>
      <c r="AP3585" s="35"/>
      <c r="AQ3585" s="35"/>
      <c r="AR3585" s="35"/>
      <c r="AS3585" s="35"/>
      <c r="AT3585" s="35"/>
      <c r="AU3585" s="35"/>
      <c r="AV3585" s="35"/>
      <c r="AW3585" s="35"/>
      <c r="AX3585" s="35"/>
      <c r="AY3585" s="35"/>
      <c r="AZ3585" s="17">
        <f t="shared" ref="AZ3585" si="8072">AZ3584+1</f>
        <v>49601</v>
      </c>
      <c r="BA3585" s="216">
        <f t="shared" si="7964"/>
        <v>5</v>
      </c>
      <c r="BB3585" s="216">
        <f t="shared" ref="BB3585" si="8073">BB3584+1</f>
        <v>3580</v>
      </c>
      <c r="BC3585" s="16">
        <f t="shared" si="7966"/>
        <v>9.8082191780821919</v>
      </c>
      <c r="BD3585" s="16">
        <f>IF(Template!$F$7="Linear interpolation",LinInterp($AO$5:$AO$18,$AM$5:$AM$18,BC3585),CubicSpline($AO$5:$AO$18,$AM$5:$AM$18,BC3585))</f>
        <v>14.149959797817724</v>
      </c>
      <c r="BE3585" s="221">
        <f t="shared" si="8045"/>
        <v>3.6621394666961185</v>
      </c>
      <c r="BF3585" s="221">
        <f>BE3585/PRODUCT($BG$6:BG3584)</f>
        <v>1.0003626943518777</v>
      </c>
      <c r="BG3585" s="16">
        <f t="shared" si="7967"/>
        <v>1.0003626943518777</v>
      </c>
      <c r="BH3585" s="10">
        <f t="shared" si="7968"/>
        <v>13.238343843537725</v>
      </c>
      <c r="BI3585" s="90"/>
      <c r="BJ3585" s="17">
        <f t="shared" si="7951"/>
        <v>49578</v>
      </c>
      <c r="BK3585" s="16">
        <f t="shared" si="7944"/>
        <v>13.238165136820857</v>
      </c>
      <c r="BL3585" s="10">
        <f ca="1">IFERROR(AVERAGE(INDIRECT("BK"&amp;AC3585-Template!$F$10+1):INDIRECT("BK"&amp;AC3585)),0)</f>
        <v>13.238028604838457</v>
      </c>
      <c r="BM3585" s="35"/>
      <c r="BN3585" s="86"/>
      <c r="BO3585" s="35"/>
      <c r="BP3585" s="35"/>
      <c r="BQ3585" s="35"/>
      <c r="BR3585" s="35"/>
      <c r="BS3585" s="35"/>
      <c r="BT3585" s="35"/>
      <c r="BU3585" s="35"/>
      <c r="BV3585" s="35"/>
      <c r="BW3585" s="35"/>
      <c r="BX3585" s="35"/>
      <c r="BY3585" s="35"/>
      <c r="BZ3585" s="35"/>
      <c r="CA3585" s="35"/>
      <c r="CB3585" s="35"/>
      <c r="CC3585" s="35"/>
      <c r="CD3585" s="35"/>
      <c r="CE3585" s="35"/>
      <c r="CF3585" s="35"/>
      <c r="CG3585" s="35"/>
      <c r="CH3585" s="35"/>
    </row>
    <row r="3586" spans="1:86" ht="15.6" x14ac:dyDescent="0.3">
      <c r="A3586" s="35"/>
      <c r="B3586" s="86"/>
      <c r="C3586" s="35"/>
      <c r="D3586" s="35"/>
      <c r="E3586" s="35"/>
      <c r="F3586" s="35"/>
      <c r="G3586" s="35"/>
      <c r="H3586" s="35"/>
      <c r="I3586" s="35"/>
      <c r="J3586" s="35"/>
      <c r="K3586" s="35"/>
      <c r="L3586" s="35"/>
      <c r="M3586" s="35"/>
      <c r="N3586" s="35"/>
      <c r="O3586" s="35"/>
      <c r="P3586" s="35"/>
      <c r="Q3586" s="35"/>
      <c r="R3586" s="35"/>
      <c r="S3586" s="35"/>
      <c r="T3586" s="17">
        <f t="shared" si="7945"/>
        <v>49602</v>
      </c>
      <c r="U3586" s="216">
        <f t="shared" si="7938"/>
        <v>6</v>
      </c>
      <c r="V3586" s="216">
        <f t="shared" si="7945"/>
        <v>3581</v>
      </c>
      <c r="W3586" s="16">
        <f t="shared" si="7952"/>
        <v>9.8109589041095884</v>
      </c>
      <c r="X3586" s="16" t="e">
        <f>IF(Template!$F$7="Linear interpolation",LinInterp($I$5:$I$22,$G$5:$G$22,W3586),CubicSpline($I$5:$I$22,$G$5:$G$22,W3586))</f>
        <v>#VALUE!</v>
      </c>
      <c r="Y3586" s="221" t="e">
        <f t="shared" si="7939"/>
        <v>#VALUE!</v>
      </c>
      <c r="Z3586" s="221" t="e">
        <f>Y3586/PRODUCT($AA$6:AA3585)</f>
        <v>#VALUE!</v>
      </c>
      <c r="AA3586" s="16" t="e">
        <f t="shared" si="7946"/>
        <v>#VALUE!</v>
      </c>
      <c r="AB3586" s="10" t="e">
        <f t="shared" si="7947"/>
        <v>#VALUE!</v>
      </c>
      <c r="AC3586" s="90">
        <f t="shared" si="7940"/>
        <v>3586</v>
      </c>
      <c r="AD3586" s="17">
        <f t="shared" si="7948"/>
        <v>49579</v>
      </c>
      <c r="AE3586" s="16" t="e">
        <f t="shared" si="7941"/>
        <v>#VALUE!</v>
      </c>
      <c r="AF3586" s="10">
        <f ca="1">IFERROR(AVERAGE(INDIRECT("AE"&amp;AC3586-Template!$F$10+1):INDIRECT("AE"&amp;AC3586)),0)</f>
        <v>0</v>
      </c>
      <c r="AG3586" s="35"/>
      <c r="AH3586" s="86"/>
      <c r="AI3586" s="35"/>
      <c r="AJ3586" s="35"/>
      <c r="AK3586" s="35"/>
      <c r="AL3586" s="35"/>
      <c r="AM3586" s="35"/>
      <c r="AN3586" s="35"/>
      <c r="AO3586" s="35"/>
      <c r="AP3586" s="35"/>
      <c r="AQ3586" s="35"/>
      <c r="AR3586" s="35"/>
      <c r="AS3586" s="35"/>
      <c r="AT3586" s="35"/>
      <c r="AU3586" s="35"/>
      <c r="AV3586" s="35"/>
      <c r="AW3586" s="35"/>
      <c r="AX3586" s="35"/>
      <c r="AY3586" s="35"/>
      <c r="AZ3586" s="17">
        <f t="shared" ref="AZ3586" si="8074">AZ3585+1</f>
        <v>49602</v>
      </c>
      <c r="BA3586" s="216">
        <f t="shared" si="7964"/>
        <v>6</v>
      </c>
      <c r="BB3586" s="216">
        <f t="shared" ref="BB3586" si="8075">BB3585+1</f>
        <v>3581</v>
      </c>
      <c r="BC3586" s="16">
        <f t="shared" si="7966"/>
        <v>9.8109589041095884</v>
      </c>
      <c r="BD3586" s="16">
        <f>IF(Template!$F$7="Linear interpolation",LinInterp($AO$5:$AO$18,$AM$5:$AM$18,BC3586),CubicSpline($AO$5:$AO$18,$AM$5:$AM$18,BC3586))</f>
        <v>14.149960329210215</v>
      </c>
      <c r="BE3586" s="221">
        <f t="shared" si="8045"/>
        <v>3.6634677046814503</v>
      </c>
      <c r="BF3586" s="221">
        <f>BE3586/PRODUCT($BG$6:BG3585)</f>
        <v>1.0003626945389195</v>
      </c>
      <c r="BG3586" s="16">
        <f t="shared" si="7967"/>
        <v>1.0003626943518777</v>
      </c>
      <c r="BH3586" s="10">
        <f t="shared" si="7968"/>
        <v>13.238343843537725</v>
      </c>
      <c r="BI3586" s="90"/>
      <c r="BJ3586" s="17">
        <f t="shared" si="7951"/>
        <v>49579</v>
      </c>
      <c r="BK3586" s="16">
        <f t="shared" si="7944"/>
        <v>13.238173762884497</v>
      </c>
      <c r="BL3586" s="10">
        <f ca="1">IFERROR(AVERAGE(INDIRECT("BK"&amp;AC3586-Template!$F$10+1):INDIRECT("BK"&amp;AC3586)),0)</f>
        <v>13.238038336124557</v>
      </c>
      <c r="BM3586" s="35"/>
      <c r="BN3586" s="86"/>
      <c r="BO3586" s="35"/>
      <c r="BP3586" s="35"/>
      <c r="BQ3586" s="35"/>
      <c r="BR3586" s="35"/>
      <c r="BS3586" s="35"/>
      <c r="BT3586" s="35"/>
      <c r="BU3586" s="35"/>
      <c r="BV3586" s="35"/>
      <c r="BW3586" s="35"/>
      <c r="BX3586" s="35"/>
      <c r="BY3586" s="35"/>
      <c r="BZ3586" s="35"/>
      <c r="CA3586" s="35"/>
      <c r="CB3586" s="35"/>
      <c r="CC3586" s="35"/>
      <c r="CD3586" s="35"/>
      <c r="CE3586" s="35"/>
      <c r="CF3586" s="35"/>
      <c r="CG3586" s="35"/>
      <c r="CH3586" s="35"/>
    </row>
    <row r="3587" spans="1:86" ht="15.6" x14ac:dyDescent="0.3">
      <c r="A3587" s="35"/>
      <c r="B3587" s="86"/>
      <c r="C3587" s="35"/>
      <c r="D3587" s="35"/>
      <c r="E3587" s="35"/>
      <c r="F3587" s="35"/>
      <c r="G3587" s="35"/>
      <c r="H3587" s="35"/>
      <c r="I3587" s="35"/>
      <c r="J3587" s="35"/>
      <c r="K3587" s="35"/>
      <c r="L3587" s="35"/>
      <c r="M3587" s="35"/>
      <c r="N3587" s="35"/>
      <c r="O3587" s="35"/>
      <c r="P3587" s="35"/>
      <c r="Q3587" s="35"/>
      <c r="R3587" s="35"/>
      <c r="S3587" s="35"/>
      <c r="T3587" s="17">
        <f t="shared" si="7945"/>
        <v>49603</v>
      </c>
      <c r="U3587" s="216">
        <f t="shared" si="7938"/>
        <v>7</v>
      </c>
      <c r="V3587" s="216">
        <f t="shared" si="7945"/>
        <v>3582</v>
      </c>
      <c r="W3587" s="16">
        <f t="shared" si="7952"/>
        <v>9.8136986301369866</v>
      </c>
      <c r="X3587" s="16" t="e">
        <f>IF(Template!$F$7="Linear interpolation",LinInterp($I$5:$I$22,$G$5:$G$22,W3587),CubicSpline($I$5:$I$22,$G$5:$G$22,W3587))</f>
        <v>#VALUE!</v>
      </c>
      <c r="Y3587" s="221" t="e">
        <f t="shared" si="7939"/>
        <v>#VALUE!</v>
      </c>
      <c r="Z3587" s="221" t="e">
        <f>Y3587/PRODUCT($AA$6:AA3586)</f>
        <v>#VALUE!</v>
      </c>
      <c r="AA3587" s="16" t="e">
        <f t="shared" si="7946"/>
        <v>#VALUE!</v>
      </c>
      <c r="AB3587" s="10" t="e">
        <f t="shared" si="7947"/>
        <v>#VALUE!</v>
      </c>
      <c r="AC3587" s="90">
        <f t="shared" si="7940"/>
        <v>3587</v>
      </c>
      <c r="AD3587" s="17">
        <f t="shared" si="7948"/>
        <v>49580</v>
      </c>
      <c r="AE3587" s="16" t="e">
        <f t="shared" si="7941"/>
        <v>#VALUE!</v>
      </c>
      <c r="AF3587" s="10">
        <f ca="1">IFERROR(AVERAGE(INDIRECT("AE"&amp;AC3587-Template!$F$10+1):INDIRECT("AE"&amp;AC3587)),0)</f>
        <v>0</v>
      </c>
      <c r="AG3587" s="35"/>
      <c r="AH3587" s="86"/>
      <c r="AI3587" s="35"/>
      <c r="AJ3587" s="35"/>
      <c r="AK3587" s="35"/>
      <c r="AL3587" s="35"/>
      <c r="AM3587" s="35"/>
      <c r="AN3587" s="35"/>
      <c r="AO3587" s="35"/>
      <c r="AP3587" s="35"/>
      <c r="AQ3587" s="35"/>
      <c r="AR3587" s="35"/>
      <c r="AS3587" s="35"/>
      <c r="AT3587" s="35"/>
      <c r="AU3587" s="35"/>
      <c r="AV3587" s="35"/>
      <c r="AW3587" s="35"/>
      <c r="AX3587" s="35"/>
      <c r="AY3587" s="35"/>
      <c r="AZ3587" s="17">
        <f t="shared" ref="AZ3587" si="8076">AZ3586+1</f>
        <v>49603</v>
      </c>
      <c r="BA3587" s="216">
        <f t="shared" si="7964"/>
        <v>7</v>
      </c>
      <c r="BB3587" s="216">
        <f t="shared" ref="BB3587" si="8077">BB3586+1</f>
        <v>3582</v>
      </c>
      <c r="BC3587" s="16">
        <f t="shared" si="7966"/>
        <v>9.8136986301369866</v>
      </c>
      <c r="BD3587" s="16">
        <f>IF(Template!$F$7="Linear interpolation",LinInterp($AO$5:$AO$18,$AM$5:$AM$18,BC3587),CubicSpline($AO$5:$AO$18,$AM$5:$AM$18,BC3587))</f>
        <v>14.14996086245556</v>
      </c>
      <c r="BE3587" s="221">
        <f t="shared" si="8045"/>
        <v>3.6647964250887117</v>
      </c>
      <c r="BF3587" s="221">
        <f>BE3587/PRODUCT($BG$6:BG3586)</f>
        <v>1.0003626949108311</v>
      </c>
      <c r="BG3587" s="16">
        <f t="shared" si="7967"/>
        <v>1.0003626943518777</v>
      </c>
      <c r="BH3587" s="10">
        <f t="shared" si="7968"/>
        <v>13.238343843537725</v>
      </c>
      <c r="BI3587" s="90"/>
      <c r="BJ3587" s="17">
        <f t="shared" si="7951"/>
        <v>49580</v>
      </c>
      <c r="BK3587" s="16">
        <f t="shared" si="7944"/>
        <v>13.238182311962277</v>
      </c>
      <c r="BL3587" s="10">
        <f ca="1">IFERROR(AVERAGE(INDIRECT("BK"&amp;AC3587-Template!$F$10+1):INDIRECT("BK"&amp;AC3587)),0)</f>
        <v>13.238047991592399</v>
      </c>
      <c r="BM3587" s="35"/>
      <c r="BN3587" s="86"/>
      <c r="BO3587" s="35"/>
      <c r="BP3587" s="35"/>
      <c r="BQ3587" s="35"/>
      <c r="BR3587" s="35"/>
      <c r="BS3587" s="35"/>
      <c r="BT3587" s="35"/>
      <c r="BU3587" s="35"/>
      <c r="BV3587" s="35"/>
      <c r="BW3587" s="35"/>
      <c r="BX3587" s="35"/>
      <c r="BY3587" s="35"/>
      <c r="BZ3587" s="35"/>
      <c r="CA3587" s="35"/>
      <c r="CB3587" s="35"/>
      <c r="CC3587" s="35"/>
      <c r="CD3587" s="35"/>
      <c r="CE3587" s="35"/>
      <c r="CF3587" s="35"/>
      <c r="CG3587" s="35"/>
      <c r="CH3587" s="35"/>
    </row>
    <row r="3588" spans="1:86" ht="15.6" x14ac:dyDescent="0.3">
      <c r="A3588" s="35"/>
      <c r="B3588" s="86"/>
      <c r="C3588" s="35"/>
      <c r="D3588" s="35"/>
      <c r="E3588" s="35"/>
      <c r="F3588" s="35"/>
      <c r="G3588" s="35"/>
      <c r="H3588" s="35"/>
      <c r="I3588" s="35"/>
      <c r="J3588" s="35"/>
      <c r="K3588" s="35"/>
      <c r="L3588" s="35"/>
      <c r="M3588" s="35"/>
      <c r="N3588" s="35"/>
      <c r="O3588" s="35"/>
      <c r="P3588" s="35"/>
      <c r="Q3588" s="35"/>
      <c r="R3588" s="35"/>
      <c r="S3588" s="35"/>
      <c r="T3588" s="17">
        <f t="shared" si="7945"/>
        <v>49604</v>
      </c>
      <c r="U3588" s="216">
        <f t="shared" si="7938"/>
        <v>1</v>
      </c>
      <c r="V3588" s="216">
        <f t="shared" si="7945"/>
        <v>3583</v>
      </c>
      <c r="W3588" s="16">
        <f t="shared" si="7952"/>
        <v>9.8164383561643831</v>
      </c>
      <c r="X3588" s="16" t="e">
        <f>IF(Template!$F$7="Linear interpolation",LinInterp($I$5:$I$22,$G$5:$G$22,W3588),CubicSpline($I$5:$I$22,$G$5:$G$22,W3588))</f>
        <v>#VALUE!</v>
      </c>
      <c r="Y3588" s="221" t="e">
        <f t="shared" si="7939"/>
        <v>#VALUE!</v>
      </c>
      <c r="Z3588" s="221" t="e">
        <f>Y3588/PRODUCT($AA$6:AA3587)</f>
        <v>#VALUE!</v>
      </c>
      <c r="AA3588" s="16" t="e">
        <f t="shared" si="7946"/>
        <v>#VALUE!</v>
      </c>
      <c r="AB3588" s="10" t="e">
        <f t="shared" si="7947"/>
        <v>#VALUE!</v>
      </c>
      <c r="AC3588" s="90">
        <f t="shared" si="7940"/>
        <v>3588</v>
      </c>
      <c r="AD3588" s="17">
        <f t="shared" si="7948"/>
        <v>49581</v>
      </c>
      <c r="AE3588" s="16" t="e">
        <f t="shared" si="7941"/>
        <v>#VALUE!</v>
      </c>
      <c r="AF3588" s="10">
        <f ca="1">IFERROR(AVERAGE(INDIRECT("AE"&amp;AC3588-Template!$F$10+1):INDIRECT("AE"&amp;AC3588)),0)</f>
        <v>0</v>
      </c>
      <c r="AG3588" s="35"/>
      <c r="AH3588" s="86"/>
      <c r="AI3588" s="35"/>
      <c r="AJ3588" s="35"/>
      <c r="AK3588" s="35"/>
      <c r="AL3588" s="35"/>
      <c r="AM3588" s="35"/>
      <c r="AN3588" s="35"/>
      <c r="AO3588" s="35"/>
      <c r="AP3588" s="35"/>
      <c r="AQ3588" s="35"/>
      <c r="AR3588" s="35"/>
      <c r="AS3588" s="35"/>
      <c r="AT3588" s="35"/>
      <c r="AU3588" s="35"/>
      <c r="AV3588" s="35"/>
      <c r="AW3588" s="35"/>
      <c r="AX3588" s="35"/>
      <c r="AY3588" s="35"/>
      <c r="AZ3588" s="17">
        <f t="shared" ref="AZ3588" si="8078">AZ3587+1</f>
        <v>49604</v>
      </c>
      <c r="BA3588" s="216">
        <f t="shared" si="7964"/>
        <v>1</v>
      </c>
      <c r="BB3588" s="216">
        <f t="shared" ref="BB3588" si="8079">BB3587+1</f>
        <v>3583</v>
      </c>
      <c r="BC3588" s="16">
        <f t="shared" si="7966"/>
        <v>9.8164383561643831</v>
      </c>
      <c r="BD3588" s="16">
        <f>IF(Template!$F$7="Linear interpolation",LinInterp($AO$5:$AO$18,$AM$5:$AM$18,BC3588),CubicSpline($AO$5:$AO$18,$AM$5:$AM$18,BC3588))</f>
        <v>14.149961397526901</v>
      </c>
      <c r="BE3588" s="221">
        <f t="shared" si="8045"/>
        <v>3.66612562808537</v>
      </c>
      <c r="BF3588" s="221">
        <f>BE3588/PRODUCT($BG$6:BG3587)</f>
        <v>1.0003626954654314</v>
      </c>
      <c r="BG3588" s="16">
        <f t="shared" si="7967"/>
        <v>1.0003626954654314</v>
      </c>
      <c r="BH3588" s="10">
        <f t="shared" si="7968"/>
        <v>13.238384488247545</v>
      </c>
      <c r="BI3588" s="90"/>
      <c r="BJ3588" s="17">
        <f t="shared" si="7951"/>
        <v>49581</v>
      </c>
      <c r="BK3588" s="16">
        <f t="shared" si="7944"/>
        <v>13.238182311962277</v>
      </c>
      <c r="BL3588" s="10">
        <f ca="1">IFERROR(AVERAGE(INDIRECT("BK"&amp;AC3588-Template!$F$10+1):INDIRECT("BK"&amp;AC3588)),0)</f>
        <v>13.238057288751396</v>
      </c>
      <c r="BM3588" s="35"/>
      <c r="BN3588" s="86"/>
      <c r="BO3588" s="35"/>
      <c r="BP3588" s="35"/>
      <c r="BQ3588" s="35"/>
      <c r="BR3588" s="35"/>
      <c r="BS3588" s="35"/>
      <c r="BT3588" s="35"/>
      <c r="BU3588" s="35"/>
      <c r="BV3588" s="35"/>
      <c r="BW3588" s="35"/>
      <c r="BX3588" s="35"/>
      <c r="BY3588" s="35"/>
      <c r="BZ3588" s="35"/>
      <c r="CA3588" s="35"/>
      <c r="CB3588" s="35"/>
      <c r="CC3588" s="35"/>
      <c r="CD3588" s="35"/>
      <c r="CE3588" s="35"/>
      <c r="CF3588" s="35"/>
      <c r="CG3588" s="35"/>
      <c r="CH3588" s="35"/>
    </row>
    <row r="3589" spans="1:86" ht="15.6" x14ac:dyDescent="0.3">
      <c r="A3589" s="35"/>
      <c r="B3589" s="86"/>
      <c r="C3589" s="35"/>
      <c r="D3589" s="35"/>
      <c r="E3589" s="35"/>
      <c r="F3589" s="35"/>
      <c r="G3589" s="35"/>
      <c r="H3589" s="35"/>
      <c r="I3589" s="35"/>
      <c r="J3589" s="35"/>
      <c r="K3589" s="35"/>
      <c r="L3589" s="35"/>
      <c r="M3589" s="35"/>
      <c r="N3589" s="35"/>
      <c r="O3589" s="35"/>
      <c r="P3589" s="35"/>
      <c r="Q3589" s="35"/>
      <c r="R3589" s="35"/>
      <c r="S3589" s="35"/>
      <c r="T3589" s="17">
        <f t="shared" si="7945"/>
        <v>49605</v>
      </c>
      <c r="U3589" s="216">
        <f t="shared" si="7938"/>
        <v>2</v>
      </c>
      <c r="V3589" s="216">
        <f t="shared" si="7945"/>
        <v>3584</v>
      </c>
      <c r="W3589" s="16">
        <f t="shared" si="7952"/>
        <v>9.8191780821917813</v>
      </c>
      <c r="X3589" s="16" t="e">
        <f>IF(Template!$F$7="Linear interpolation",LinInterp($I$5:$I$22,$G$5:$G$22,W3589),CubicSpline($I$5:$I$22,$G$5:$G$22,W3589))</f>
        <v>#VALUE!</v>
      </c>
      <c r="Y3589" s="221" t="e">
        <f t="shared" si="7939"/>
        <v>#VALUE!</v>
      </c>
      <c r="Z3589" s="221" t="e">
        <f>Y3589/PRODUCT($AA$6:AA3588)</f>
        <v>#VALUE!</v>
      </c>
      <c r="AA3589" s="16" t="e">
        <f t="shared" si="7946"/>
        <v>#VALUE!</v>
      </c>
      <c r="AB3589" s="10" t="e">
        <f t="shared" si="7947"/>
        <v>#VALUE!</v>
      </c>
      <c r="AC3589" s="90">
        <f t="shared" si="7940"/>
        <v>3589</v>
      </c>
      <c r="AD3589" s="17">
        <f t="shared" si="7948"/>
        <v>49582</v>
      </c>
      <c r="AE3589" s="16" t="e">
        <f t="shared" si="7941"/>
        <v>#VALUE!</v>
      </c>
      <c r="AF3589" s="10">
        <f ca="1">IFERROR(AVERAGE(INDIRECT("AE"&amp;AC3589-Template!$F$10+1):INDIRECT("AE"&amp;AC3589)),0)</f>
        <v>0</v>
      </c>
      <c r="AG3589" s="35"/>
      <c r="AH3589" s="86"/>
      <c r="AI3589" s="35"/>
      <c r="AJ3589" s="35"/>
      <c r="AK3589" s="35"/>
      <c r="AL3589" s="35"/>
      <c r="AM3589" s="35"/>
      <c r="AN3589" s="35"/>
      <c r="AO3589" s="35"/>
      <c r="AP3589" s="35"/>
      <c r="AQ3589" s="35"/>
      <c r="AR3589" s="35"/>
      <c r="AS3589" s="35"/>
      <c r="AT3589" s="35"/>
      <c r="AU3589" s="35"/>
      <c r="AV3589" s="35"/>
      <c r="AW3589" s="35"/>
      <c r="AX3589" s="35"/>
      <c r="AY3589" s="35"/>
      <c r="AZ3589" s="17">
        <f t="shared" ref="AZ3589" si="8080">AZ3588+1</f>
        <v>49605</v>
      </c>
      <c r="BA3589" s="216">
        <f t="shared" si="7964"/>
        <v>2</v>
      </c>
      <c r="BB3589" s="216">
        <f t="shared" ref="BB3589" si="8081">BB3588+1</f>
        <v>3584</v>
      </c>
      <c r="BC3589" s="16">
        <f t="shared" si="7966"/>
        <v>9.8191780821917813</v>
      </c>
      <c r="BD3589" s="16">
        <f>IF(Template!$F$7="Linear interpolation",LinInterp($AO$5:$AO$18,$AM$5:$AM$18,BC3589),CubicSpline($AO$5:$AO$18,$AM$5:$AM$18,BC3589))</f>
        <v>14.149961934397391</v>
      </c>
      <c r="BE3589" s="221">
        <f t="shared" si="8045"/>
        <v>3.6674553138389774</v>
      </c>
      <c r="BF3589" s="221">
        <f>BE3589/PRODUCT($BG$6:BG3588)</f>
        <v>1.0003626950869933</v>
      </c>
      <c r="BG3589" s="16">
        <f t="shared" si="7967"/>
        <v>1.0003626950869933</v>
      </c>
      <c r="BH3589" s="10">
        <f t="shared" si="7968"/>
        <v>13.238370675254352</v>
      </c>
      <c r="BI3589" s="90"/>
      <c r="BJ3589" s="17">
        <f t="shared" si="7951"/>
        <v>49582</v>
      </c>
      <c r="BK3589" s="16">
        <f t="shared" si="7944"/>
        <v>13.238182311962277</v>
      </c>
      <c r="BL3589" s="10">
        <f ca="1">IFERROR(AVERAGE(INDIRECT("BK"&amp;AC3589-Template!$F$10+1):INDIRECT("BK"&amp;AC3589)),0)</f>
        <v>13.238066230089661</v>
      </c>
      <c r="BM3589" s="35"/>
      <c r="BN3589" s="86"/>
      <c r="BO3589" s="35"/>
      <c r="BP3589" s="35"/>
      <c r="BQ3589" s="35"/>
      <c r="BR3589" s="35"/>
      <c r="BS3589" s="35"/>
      <c r="BT3589" s="35"/>
      <c r="BU3589" s="35"/>
      <c r="BV3589" s="35"/>
      <c r="BW3589" s="35"/>
      <c r="BX3589" s="35"/>
      <c r="BY3589" s="35"/>
      <c r="BZ3589" s="35"/>
      <c r="CA3589" s="35"/>
      <c r="CB3589" s="35"/>
      <c r="CC3589" s="35"/>
      <c r="CD3589" s="35"/>
      <c r="CE3589" s="35"/>
      <c r="CF3589" s="35"/>
      <c r="CG3589" s="35"/>
      <c r="CH3589" s="35"/>
    </row>
    <row r="3590" spans="1:86" ht="15.6" x14ac:dyDescent="0.3">
      <c r="A3590" s="35"/>
      <c r="B3590" s="86"/>
      <c r="C3590" s="35"/>
      <c r="D3590" s="35"/>
      <c r="E3590" s="35"/>
      <c r="F3590" s="35"/>
      <c r="G3590" s="35"/>
      <c r="H3590" s="35"/>
      <c r="I3590" s="35"/>
      <c r="J3590" s="35"/>
      <c r="K3590" s="35"/>
      <c r="L3590" s="35"/>
      <c r="M3590" s="35"/>
      <c r="N3590" s="35"/>
      <c r="O3590" s="35"/>
      <c r="P3590" s="35"/>
      <c r="Q3590" s="35"/>
      <c r="R3590" s="35"/>
      <c r="S3590" s="35"/>
      <c r="T3590" s="17">
        <f t="shared" si="7945"/>
        <v>49606</v>
      </c>
      <c r="U3590" s="216">
        <f t="shared" ref="U3590:U3653" si="8082">WEEKDAY(T3590,2)</f>
        <v>3</v>
      </c>
      <c r="V3590" s="216">
        <f t="shared" si="7945"/>
        <v>3585</v>
      </c>
      <c r="W3590" s="16">
        <f t="shared" si="7952"/>
        <v>9.8219178082191778</v>
      </c>
      <c r="X3590" s="16" t="e">
        <f>IF(Template!$F$7="Linear interpolation",LinInterp($I$5:$I$22,$G$5:$G$22,W3590),CubicSpline($I$5:$I$22,$G$5:$G$22,W3590))</f>
        <v>#VALUE!</v>
      </c>
      <c r="Y3590" s="221" t="e">
        <f t="shared" ref="Y3590:Y3653" si="8083">(1+(X3590/100))^W3590</f>
        <v>#VALUE!</v>
      </c>
      <c r="Z3590" s="221" t="e">
        <f>Y3590/PRODUCT($AA$6:AA3589)</f>
        <v>#VALUE!</v>
      </c>
      <c r="AA3590" s="16" t="e">
        <f t="shared" si="7946"/>
        <v>#VALUE!</v>
      </c>
      <c r="AB3590" s="10" t="e">
        <f t="shared" si="7947"/>
        <v>#VALUE!</v>
      </c>
      <c r="AC3590" s="90">
        <f t="shared" ref="AC3590:AC3653" si="8084">ROW(AD3590)</f>
        <v>3590</v>
      </c>
      <c r="AD3590" s="17">
        <f t="shared" si="7948"/>
        <v>49583</v>
      </c>
      <c r="AE3590" s="16" t="e">
        <f t="shared" ref="AE3590:AE3653" si="8085">IF(R3590&lt;&gt;0,R3590,VLOOKUP(AD3590,$T:$AB,9,FALSE))</f>
        <v>#VALUE!</v>
      </c>
      <c r="AF3590" s="10">
        <f ca="1">IFERROR(AVERAGE(INDIRECT("AE"&amp;AC3590-Template!$F$10+1):INDIRECT("AE"&amp;AC3590)),0)</f>
        <v>0</v>
      </c>
      <c r="AG3590" s="35"/>
      <c r="AH3590" s="86"/>
      <c r="AI3590" s="35"/>
      <c r="AJ3590" s="35"/>
      <c r="AK3590" s="35"/>
      <c r="AL3590" s="35"/>
      <c r="AM3590" s="35"/>
      <c r="AN3590" s="35"/>
      <c r="AO3590" s="35"/>
      <c r="AP3590" s="35"/>
      <c r="AQ3590" s="35"/>
      <c r="AR3590" s="35"/>
      <c r="AS3590" s="35"/>
      <c r="AT3590" s="35"/>
      <c r="AU3590" s="35"/>
      <c r="AV3590" s="35"/>
      <c r="AW3590" s="35"/>
      <c r="AX3590" s="35"/>
      <c r="AY3590" s="35"/>
      <c r="AZ3590" s="17">
        <f t="shared" ref="AZ3590" si="8086">AZ3589+1</f>
        <v>49606</v>
      </c>
      <c r="BA3590" s="216">
        <f t="shared" si="7964"/>
        <v>3</v>
      </c>
      <c r="BB3590" s="216">
        <f t="shared" ref="BB3590" si="8087">BB3589+1</f>
        <v>3585</v>
      </c>
      <c r="BC3590" s="16">
        <f t="shared" si="7966"/>
        <v>9.8219178082191778</v>
      </c>
      <c r="BD3590" s="16">
        <f>IF(Template!$F$7="Linear interpolation",LinInterp($AO$5:$AO$18,$AM$5:$AM$18,BC3590),CubicSpline($AO$5:$AO$18,$AM$5:$AM$18,BC3590))</f>
        <v>14.149962473040173</v>
      </c>
      <c r="BE3590" s="221">
        <f t="shared" si="8045"/>
        <v>3.6687854825170865</v>
      </c>
      <c r="BF3590" s="221">
        <f>BE3590/PRODUCT($BG$6:BG3589)</f>
        <v>1.000362695265322</v>
      </c>
      <c r="BG3590" s="16">
        <f t="shared" si="7967"/>
        <v>1.000362695265322</v>
      </c>
      <c r="BH3590" s="10">
        <f t="shared" si="7968"/>
        <v>13.238377184251359</v>
      </c>
      <c r="BI3590" s="90"/>
      <c r="BJ3590" s="17">
        <f t="shared" si="7951"/>
        <v>49583</v>
      </c>
      <c r="BK3590" s="16">
        <f t="shared" ref="BK3590:BK3653" si="8088">IF(AX3590&lt;&gt;0,AX3590,VLOOKUP(BJ3590,$AZ:$BH,9,FALSE))</f>
        <v>13.238232832469388</v>
      </c>
      <c r="BL3590" s="10">
        <f ca="1">IFERROR(AVERAGE(INDIRECT("BK"&amp;AC3590-Template!$F$10+1):INDIRECT("BK"&amp;AC3590)),0)</f>
        <v>13.238076855444834</v>
      </c>
      <c r="BM3590" s="35"/>
      <c r="BN3590" s="86"/>
      <c r="BO3590" s="35"/>
      <c r="BP3590" s="35"/>
      <c r="BQ3590" s="35"/>
      <c r="BR3590" s="35"/>
      <c r="BS3590" s="35"/>
      <c r="BT3590" s="35"/>
      <c r="BU3590" s="35"/>
      <c r="BV3590" s="35"/>
      <c r="BW3590" s="35"/>
      <c r="BX3590" s="35"/>
      <c r="BY3590" s="35"/>
      <c r="BZ3590" s="35"/>
      <c r="CA3590" s="35"/>
      <c r="CB3590" s="35"/>
      <c r="CC3590" s="35"/>
      <c r="CD3590" s="35"/>
      <c r="CE3590" s="35"/>
      <c r="CF3590" s="35"/>
      <c r="CG3590" s="35"/>
      <c r="CH3590" s="35"/>
    </row>
    <row r="3591" spans="1:86" ht="15.6" x14ac:dyDescent="0.3">
      <c r="A3591" s="35"/>
      <c r="B3591" s="86"/>
      <c r="C3591" s="35"/>
      <c r="D3591" s="35"/>
      <c r="E3591" s="35"/>
      <c r="F3591" s="35"/>
      <c r="G3591" s="35"/>
      <c r="H3591" s="35"/>
      <c r="I3591" s="35"/>
      <c r="J3591" s="35"/>
      <c r="K3591" s="35"/>
      <c r="L3591" s="35"/>
      <c r="M3591" s="35"/>
      <c r="N3591" s="35"/>
      <c r="O3591" s="35"/>
      <c r="P3591" s="35"/>
      <c r="Q3591" s="35"/>
      <c r="R3591" s="35"/>
      <c r="S3591" s="35"/>
      <c r="T3591" s="17">
        <f t="shared" ref="T3591:V3654" si="8089">T3590+1</f>
        <v>49607</v>
      </c>
      <c r="U3591" s="216">
        <f t="shared" si="8082"/>
        <v>4</v>
      </c>
      <c r="V3591" s="216">
        <f t="shared" si="8089"/>
        <v>3586</v>
      </c>
      <c r="W3591" s="16">
        <f t="shared" si="7952"/>
        <v>9.8246575342465761</v>
      </c>
      <c r="X3591" s="16" t="e">
        <f>IF(Template!$F$7="Linear interpolation",LinInterp($I$5:$I$22,$G$5:$G$22,W3591),CubicSpline($I$5:$I$22,$G$5:$G$22,W3591))</f>
        <v>#VALUE!</v>
      </c>
      <c r="Y3591" s="221" t="e">
        <f t="shared" si="8083"/>
        <v>#VALUE!</v>
      </c>
      <c r="Z3591" s="221" t="e">
        <f>Y3591/PRODUCT($AA$6:AA3590)</f>
        <v>#VALUE!</v>
      </c>
      <c r="AA3591" s="16" t="e">
        <f t="shared" ref="AA3591:AA3654" si="8090">1+AB3591/365/100</f>
        <v>#VALUE!</v>
      </c>
      <c r="AB3591" s="10" t="e">
        <f t="shared" ref="AB3591:AB3654" si="8091">IF(OR(U3591=6,U3591=7),AB3590,(Z3591-1)*365*100)</f>
        <v>#VALUE!</v>
      </c>
      <c r="AC3591" s="90">
        <f t="shared" si="8084"/>
        <v>3591</v>
      </c>
      <c r="AD3591" s="17">
        <f t="shared" ref="AD3591:AD3654" si="8092">AD3590+1</f>
        <v>49584</v>
      </c>
      <c r="AE3591" s="16" t="e">
        <f t="shared" si="8085"/>
        <v>#VALUE!</v>
      </c>
      <c r="AF3591" s="10">
        <f ca="1">IFERROR(AVERAGE(INDIRECT("AE"&amp;AC3591-Template!$F$10+1):INDIRECT("AE"&amp;AC3591)),0)</f>
        <v>0</v>
      </c>
      <c r="AG3591" s="35"/>
      <c r="AH3591" s="86"/>
      <c r="AI3591" s="35"/>
      <c r="AJ3591" s="35"/>
      <c r="AK3591" s="35"/>
      <c r="AL3591" s="35"/>
      <c r="AM3591" s="35"/>
      <c r="AN3591" s="35"/>
      <c r="AO3591" s="35"/>
      <c r="AP3591" s="35"/>
      <c r="AQ3591" s="35"/>
      <c r="AR3591" s="35"/>
      <c r="AS3591" s="35"/>
      <c r="AT3591" s="35"/>
      <c r="AU3591" s="35"/>
      <c r="AV3591" s="35"/>
      <c r="AW3591" s="35"/>
      <c r="AX3591" s="35"/>
      <c r="AY3591" s="35"/>
      <c r="AZ3591" s="17">
        <f t="shared" ref="AZ3591" si="8093">AZ3590+1</f>
        <v>49607</v>
      </c>
      <c r="BA3591" s="216">
        <f t="shared" si="7964"/>
        <v>4</v>
      </c>
      <c r="BB3591" s="216">
        <f t="shared" ref="BB3591" si="8094">BB3590+1</f>
        <v>3586</v>
      </c>
      <c r="BC3591" s="16">
        <f t="shared" si="7966"/>
        <v>9.8246575342465761</v>
      </c>
      <c r="BD3591" s="16">
        <f>IF(Template!$F$7="Linear interpolation",LinInterp($AO$5:$AO$18,$AM$5:$AM$18,BC3591),CubicSpline($AO$5:$AO$18,$AM$5:$AM$18,BC3591))</f>
        <v>14.149963013428394</v>
      </c>
      <c r="BE3591" s="221">
        <f t="shared" si="8045"/>
        <v>3.6701161342873236</v>
      </c>
      <c r="BF3591" s="221">
        <f>BE3591/PRODUCT($BG$6:BG3590)</f>
        <v>1.0003626954414693</v>
      </c>
      <c r="BG3591" s="16">
        <f t="shared" si="7967"/>
        <v>1.0003626954414693</v>
      </c>
      <c r="BH3591" s="10">
        <f t="shared" si="7968"/>
        <v>13.238383613628502</v>
      </c>
      <c r="BI3591" s="90"/>
      <c r="BJ3591" s="17">
        <f t="shared" ref="BJ3591:BJ3654" si="8095">BJ3590+1</f>
        <v>49584</v>
      </c>
      <c r="BK3591" s="16">
        <f t="shared" si="8088"/>
        <v>13.238215734135528</v>
      </c>
      <c r="BL3591" s="10">
        <f ca="1">IFERROR(AVERAGE(INDIRECT("BK"&amp;AC3591-Template!$F$10+1):INDIRECT("BK"&amp;AC3591)),0)</f>
        <v>13.238086910855538</v>
      </c>
      <c r="BM3591" s="35"/>
      <c r="BN3591" s="86"/>
      <c r="BO3591" s="35"/>
      <c r="BP3591" s="35"/>
      <c r="BQ3591" s="35"/>
      <c r="BR3591" s="35"/>
      <c r="BS3591" s="35"/>
      <c r="BT3591" s="35"/>
      <c r="BU3591" s="35"/>
      <c r="BV3591" s="35"/>
      <c r="BW3591" s="35"/>
      <c r="BX3591" s="35"/>
      <c r="BY3591" s="35"/>
      <c r="BZ3591" s="35"/>
      <c r="CA3591" s="35"/>
      <c r="CB3591" s="35"/>
      <c r="CC3591" s="35"/>
      <c r="CD3591" s="35"/>
      <c r="CE3591" s="35"/>
      <c r="CF3591" s="35"/>
      <c r="CG3591" s="35"/>
      <c r="CH3591" s="35"/>
    </row>
    <row r="3592" spans="1:86" ht="15.6" x14ac:dyDescent="0.3">
      <c r="A3592" s="35"/>
      <c r="B3592" s="86"/>
      <c r="C3592" s="35"/>
      <c r="D3592" s="35"/>
      <c r="E3592" s="35"/>
      <c r="F3592" s="35"/>
      <c r="G3592" s="35"/>
      <c r="H3592" s="35"/>
      <c r="I3592" s="35"/>
      <c r="J3592" s="35"/>
      <c r="K3592" s="35"/>
      <c r="L3592" s="35"/>
      <c r="M3592" s="35"/>
      <c r="N3592" s="35"/>
      <c r="O3592" s="35"/>
      <c r="P3592" s="35"/>
      <c r="Q3592" s="35"/>
      <c r="R3592" s="35"/>
      <c r="S3592" s="35"/>
      <c r="T3592" s="17">
        <f t="shared" si="8089"/>
        <v>49608</v>
      </c>
      <c r="U3592" s="216">
        <f t="shared" si="8082"/>
        <v>5</v>
      </c>
      <c r="V3592" s="216">
        <f t="shared" si="8089"/>
        <v>3587</v>
      </c>
      <c r="W3592" s="16">
        <f t="shared" ref="W3592:W3655" si="8096">YEARFRAC($T$5,T3592,3)</f>
        <v>9.8273972602739725</v>
      </c>
      <c r="X3592" s="16" t="e">
        <f>IF(Template!$F$7="Linear interpolation",LinInterp($I$5:$I$22,$G$5:$G$22,W3592),CubicSpline($I$5:$I$22,$G$5:$G$22,W3592))</f>
        <v>#VALUE!</v>
      </c>
      <c r="Y3592" s="221" t="e">
        <f t="shared" si="8083"/>
        <v>#VALUE!</v>
      </c>
      <c r="Z3592" s="221" t="e">
        <f>Y3592/PRODUCT($AA$6:AA3591)</f>
        <v>#VALUE!</v>
      </c>
      <c r="AA3592" s="16" t="e">
        <f t="shared" si="8090"/>
        <v>#VALUE!</v>
      </c>
      <c r="AB3592" s="10" t="e">
        <f t="shared" si="8091"/>
        <v>#VALUE!</v>
      </c>
      <c r="AC3592" s="90">
        <f t="shared" si="8084"/>
        <v>3592</v>
      </c>
      <c r="AD3592" s="17">
        <f t="shared" si="8092"/>
        <v>49585</v>
      </c>
      <c r="AE3592" s="16" t="e">
        <f t="shared" si="8085"/>
        <v>#VALUE!</v>
      </c>
      <c r="AF3592" s="10">
        <f ca="1">IFERROR(AVERAGE(INDIRECT("AE"&amp;AC3592-Template!$F$10+1):INDIRECT("AE"&amp;AC3592)),0)</f>
        <v>0</v>
      </c>
      <c r="AG3592" s="35"/>
      <c r="AH3592" s="86"/>
      <c r="AI3592" s="35"/>
      <c r="AJ3592" s="35"/>
      <c r="AK3592" s="35"/>
      <c r="AL3592" s="35"/>
      <c r="AM3592" s="35"/>
      <c r="AN3592" s="35"/>
      <c r="AO3592" s="35"/>
      <c r="AP3592" s="35"/>
      <c r="AQ3592" s="35"/>
      <c r="AR3592" s="35"/>
      <c r="AS3592" s="35"/>
      <c r="AT3592" s="35"/>
      <c r="AU3592" s="35"/>
      <c r="AV3592" s="35"/>
      <c r="AW3592" s="35"/>
      <c r="AX3592" s="35"/>
      <c r="AY3592" s="35"/>
      <c r="AZ3592" s="17">
        <f t="shared" ref="AZ3592" si="8097">AZ3591+1</f>
        <v>49608</v>
      </c>
      <c r="BA3592" s="216">
        <f t="shared" si="7964"/>
        <v>5</v>
      </c>
      <c r="BB3592" s="216">
        <f t="shared" ref="BB3592" si="8098">BB3591+1</f>
        <v>3587</v>
      </c>
      <c r="BC3592" s="16">
        <f t="shared" si="7966"/>
        <v>9.8273972602739725</v>
      </c>
      <c r="BD3592" s="16">
        <f>IF(Template!$F$7="Linear interpolation",LinInterp($AO$5:$AO$18,$AM$5:$AM$18,BC3592),CubicSpline($AO$5:$AO$18,$AM$5:$AM$18,BC3592))</f>
        <v>14.149963555535203</v>
      </c>
      <c r="BE3592" s="221">
        <f t="shared" si="8045"/>
        <v>3.6714472693173401</v>
      </c>
      <c r="BF3592" s="221">
        <f>BE3592/PRODUCT($BG$6:BG3591)</f>
        <v>1.0003626956154277</v>
      </c>
      <c r="BG3592" s="16">
        <f t="shared" si="7967"/>
        <v>1.0003626956154277</v>
      </c>
      <c r="BH3592" s="10">
        <f t="shared" si="7968"/>
        <v>13.238389963110219</v>
      </c>
      <c r="BI3592" s="90"/>
      <c r="BJ3592" s="17">
        <f t="shared" si="8095"/>
        <v>49585</v>
      </c>
      <c r="BK3592" s="16">
        <f t="shared" si="8088"/>
        <v>13.238223895706724</v>
      </c>
      <c r="BL3592" s="10">
        <f ca="1">IFERROR(AVERAGE(INDIRECT("BK"&amp;AC3592-Template!$F$10+1):INDIRECT("BK"&amp;AC3592)),0)</f>
        <v>13.238095128281669</v>
      </c>
      <c r="BM3592" s="35"/>
      <c r="BN3592" s="86"/>
      <c r="BO3592" s="35"/>
      <c r="BP3592" s="35"/>
      <c r="BQ3592" s="35"/>
      <c r="BR3592" s="35"/>
      <c r="BS3592" s="35"/>
      <c r="BT3592" s="35"/>
      <c r="BU3592" s="35"/>
      <c r="BV3592" s="35"/>
      <c r="BW3592" s="35"/>
      <c r="BX3592" s="35"/>
      <c r="BY3592" s="35"/>
      <c r="BZ3592" s="35"/>
      <c r="CA3592" s="35"/>
      <c r="CB3592" s="35"/>
      <c r="CC3592" s="35"/>
      <c r="CD3592" s="35"/>
      <c r="CE3592" s="35"/>
      <c r="CF3592" s="35"/>
      <c r="CG3592" s="35"/>
      <c r="CH3592" s="35"/>
    </row>
    <row r="3593" spans="1:86" ht="15.6" x14ac:dyDescent="0.3">
      <c r="A3593" s="35"/>
      <c r="B3593" s="86"/>
      <c r="C3593" s="35"/>
      <c r="D3593" s="35"/>
      <c r="E3593" s="35"/>
      <c r="F3593" s="35"/>
      <c r="G3593" s="35"/>
      <c r="H3593" s="35"/>
      <c r="I3593" s="35"/>
      <c r="J3593" s="35"/>
      <c r="K3593" s="35"/>
      <c r="L3593" s="35"/>
      <c r="M3593" s="35"/>
      <c r="N3593" s="35"/>
      <c r="O3593" s="35"/>
      <c r="P3593" s="35"/>
      <c r="Q3593" s="35"/>
      <c r="R3593" s="35"/>
      <c r="S3593" s="35"/>
      <c r="T3593" s="17">
        <f t="shared" si="8089"/>
        <v>49609</v>
      </c>
      <c r="U3593" s="216">
        <f t="shared" si="8082"/>
        <v>6</v>
      </c>
      <c r="V3593" s="216">
        <f t="shared" si="8089"/>
        <v>3588</v>
      </c>
      <c r="W3593" s="16">
        <f t="shared" si="8096"/>
        <v>9.830136986301369</v>
      </c>
      <c r="X3593" s="16" t="e">
        <f>IF(Template!$F$7="Linear interpolation",LinInterp($I$5:$I$22,$G$5:$G$22,W3593),CubicSpline($I$5:$I$22,$G$5:$G$22,W3593))</f>
        <v>#VALUE!</v>
      </c>
      <c r="Y3593" s="221" t="e">
        <f t="shared" si="8083"/>
        <v>#VALUE!</v>
      </c>
      <c r="Z3593" s="221" t="e">
        <f>Y3593/PRODUCT($AA$6:AA3592)</f>
        <v>#VALUE!</v>
      </c>
      <c r="AA3593" s="16" t="e">
        <f t="shared" si="8090"/>
        <v>#VALUE!</v>
      </c>
      <c r="AB3593" s="10" t="e">
        <f t="shared" si="8091"/>
        <v>#VALUE!</v>
      </c>
      <c r="AC3593" s="90">
        <f t="shared" si="8084"/>
        <v>3593</v>
      </c>
      <c r="AD3593" s="17">
        <f t="shared" si="8092"/>
        <v>49586</v>
      </c>
      <c r="AE3593" s="16" t="e">
        <f t="shared" si="8085"/>
        <v>#VALUE!</v>
      </c>
      <c r="AF3593" s="10">
        <f ca="1">IFERROR(AVERAGE(INDIRECT("AE"&amp;AC3593-Template!$F$10+1):INDIRECT("AE"&amp;AC3593)),0)</f>
        <v>0</v>
      </c>
      <c r="AG3593" s="35"/>
      <c r="AH3593" s="86"/>
      <c r="AI3593" s="35"/>
      <c r="AJ3593" s="35"/>
      <c r="AK3593" s="35"/>
      <c r="AL3593" s="35"/>
      <c r="AM3593" s="35"/>
      <c r="AN3593" s="35"/>
      <c r="AO3593" s="35"/>
      <c r="AP3593" s="35"/>
      <c r="AQ3593" s="35"/>
      <c r="AR3593" s="35"/>
      <c r="AS3593" s="35"/>
      <c r="AT3593" s="35"/>
      <c r="AU3593" s="35"/>
      <c r="AV3593" s="35"/>
      <c r="AW3593" s="35"/>
      <c r="AX3593" s="35"/>
      <c r="AY3593" s="35"/>
      <c r="AZ3593" s="17">
        <f t="shared" ref="AZ3593" si="8099">AZ3592+1</f>
        <v>49609</v>
      </c>
      <c r="BA3593" s="216">
        <f t="shared" si="7964"/>
        <v>6</v>
      </c>
      <c r="BB3593" s="216">
        <f t="shared" ref="BB3593" si="8100">BB3592+1</f>
        <v>3588</v>
      </c>
      <c r="BC3593" s="16">
        <f t="shared" si="7966"/>
        <v>9.830136986301369</v>
      </c>
      <c r="BD3593" s="16">
        <f>IF(Template!$F$7="Linear interpolation",LinInterp($AO$5:$AO$18,$AM$5:$AM$18,BC3593),CubicSpline($AO$5:$AO$18,$AM$5:$AM$18,BC3593))</f>
        <v>14.149964099333745</v>
      </c>
      <c r="BE3593" s="221">
        <f t="shared" si="8045"/>
        <v>3.6727788877748462</v>
      </c>
      <c r="BF3593" s="221">
        <f>BE3593/PRODUCT($BG$6:BG3592)</f>
        <v>1.0003626957871994</v>
      </c>
      <c r="BG3593" s="16">
        <f t="shared" si="7967"/>
        <v>1.0003626956154277</v>
      </c>
      <c r="BH3593" s="10">
        <f t="shared" si="7968"/>
        <v>13.238389963110219</v>
      </c>
      <c r="BI3593" s="90"/>
      <c r="BJ3593" s="17">
        <f t="shared" si="8095"/>
        <v>49586</v>
      </c>
      <c r="BK3593" s="16">
        <f t="shared" si="8088"/>
        <v>13.238231979651793</v>
      </c>
      <c r="BL3593" s="10">
        <f ca="1">IFERROR(AVERAGE(INDIRECT("BK"&amp;AC3593-Template!$F$10+1):INDIRECT("BK"&amp;AC3593)),0)</f>
        <v>13.238104326835705</v>
      </c>
      <c r="BM3593" s="35"/>
      <c r="BN3593" s="86"/>
      <c r="BO3593" s="35"/>
      <c r="BP3593" s="35"/>
      <c r="BQ3593" s="35"/>
      <c r="BR3593" s="35"/>
      <c r="BS3593" s="35"/>
      <c r="BT3593" s="35"/>
      <c r="BU3593" s="35"/>
      <c r="BV3593" s="35"/>
      <c r="BW3593" s="35"/>
      <c r="BX3593" s="35"/>
      <c r="BY3593" s="35"/>
      <c r="BZ3593" s="35"/>
      <c r="CA3593" s="35"/>
      <c r="CB3593" s="35"/>
      <c r="CC3593" s="35"/>
      <c r="CD3593" s="35"/>
      <c r="CE3593" s="35"/>
      <c r="CF3593" s="35"/>
      <c r="CG3593" s="35"/>
      <c r="CH3593" s="35"/>
    </row>
    <row r="3594" spans="1:86" ht="15.6" x14ac:dyDescent="0.3">
      <c r="A3594" s="35"/>
      <c r="B3594" s="86"/>
      <c r="C3594" s="35"/>
      <c r="D3594" s="35"/>
      <c r="E3594" s="35"/>
      <c r="F3594" s="35"/>
      <c r="G3594" s="35"/>
      <c r="H3594" s="35"/>
      <c r="I3594" s="35"/>
      <c r="J3594" s="35"/>
      <c r="K3594" s="35"/>
      <c r="L3594" s="35"/>
      <c r="M3594" s="35"/>
      <c r="N3594" s="35"/>
      <c r="O3594" s="35"/>
      <c r="P3594" s="35"/>
      <c r="Q3594" s="35"/>
      <c r="R3594" s="35"/>
      <c r="S3594" s="35"/>
      <c r="T3594" s="17">
        <f t="shared" si="8089"/>
        <v>49610</v>
      </c>
      <c r="U3594" s="216">
        <f t="shared" si="8082"/>
        <v>7</v>
      </c>
      <c r="V3594" s="216">
        <f t="shared" si="8089"/>
        <v>3589</v>
      </c>
      <c r="W3594" s="16">
        <f t="shared" si="8096"/>
        <v>9.8328767123287673</v>
      </c>
      <c r="X3594" s="16" t="e">
        <f>IF(Template!$F$7="Linear interpolation",LinInterp($I$5:$I$22,$G$5:$G$22,W3594),CubicSpline($I$5:$I$22,$G$5:$G$22,W3594))</f>
        <v>#VALUE!</v>
      </c>
      <c r="Y3594" s="221" t="e">
        <f t="shared" si="8083"/>
        <v>#VALUE!</v>
      </c>
      <c r="Z3594" s="221" t="e">
        <f>Y3594/PRODUCT($AA$6:AA3593)</f>
        <v>#VALUE!</v>
      </c>
      <c r="AA3594" s="16" t="e">
        <f t="shared" si="8090"/>
        <v>#VALUE!</v>
      </c>
      <c r="AB3594" s="10" t="e">
        <f t="shared" si="8091"/>
        <v>#VALUE!</v>
      </c>
      <c r="AC3594" s="90">
        <f t="shared" si="8084"/>
        <v>3594</v>
      </c>
      <c r="AD3594" s="17">
        <f t="shared" si="8092"/>
        <v>49587</v>
      </c>
      <c r="AE3594" s="16" t="e">
        <f t="shared" si="8085"/>
        <v>#VALUE!</v>
      </c>
      <c r="AF3594" s="10">
        <f ca="1">IFERROR(AVERAGE(INDIRECT("AE"&amp;AC3594-Template!$F$10+1):INDIRECT("AE"&amp;AC3594)),0)</f>
        <v>0</v>
      </c>
      <c r="AG3594" s="35"/>
      <c r="AH3594" s="86"/>
      <c r="AI3594" s="35"/>
      <c r="AJ3594" s="35"/>
      <c r="AK3594" s="35"/>
      <c r="AL3594" s="35"/>
      <c r="AM3594" s="35"/>
      <c r="AN3594" s="35"/>
      <c r="AO3594" s="35"/>
      <c r="AP3594" s="35"/>
      <c r="AQ3594" s="35"/>
      <c r="AR3594" s="35"/>
      <c r="AS3594" s="35"/>
      <c r="AT3594" s="35"/>
      <c r="AU3594" s="35"/>
      <c r="AV3594" s="35"/>
      <c r="AW3594" s="35"/>
      <c r="AX3594" s="35"/>
      <c r="AY3594" s="35"/>
      <c r="AZ3594" s="17">
        <f t="shared" ref="AZ3594" si="8101">AZ3593+1</f>
        <v>49610</v>
      </c>
      <c r="BA3594" s="216">
        <f t="shared" si="7964"/>
        <v>7</v>
      </c>
      <c r="BB3594" s="216">
        <f t="shared" ref="BB3594" si="8102">BB3593+1</f>
        <v>3589</v>
      </c>
      <c r="BC3594" s="16">
        <f t="shared" si="7966"/>
        <v>9.8328767123287673</v>
      </c>
      <c r="BD3594" s="16">
        <f>IF(Template!$F$7="Linear interpolation",LinInterp($AO$5:$AO$18,$AM$5:$AM$18,BC3594),CubicSpline($AO$5:$AO$18,$AM$5:$AM$18,BC3594))</f>
        <v>14.149964644797169</v>
      </c>
      <c r="BE3594" s="221">
        <f t="shared" si="8045"/>
        <v>3.6741109898275677</v>
      </c>
      <c r="BF3594" s="221">
        <f>BE3594/PRODUCT($BG$6:BG3593)</f>
        <v>1.0003626961285459</v>
      </c>
      <c r="BG3594" s="16">
        <f t="shared" si="7967"/>
        <v>1.0003626956154277</v>
      </c>
      <c r="BH3594" s="10">
        <f t="shared" si="7968"/>
        <v>13.238389963110219</v>
      </c>
      <c r="BI3594" s="90"/>
      <c r="BJ3594" s="17">
        <f t="shared" si="8095"/>
        <v>49587</v>
      </c>
      <c r="BK3594" s="16">
        <f t="shared" si="8088"/>
        <v>13.238239985638444</v>
      </c>
      <c r="BL3594" s="10">
        <f ca="1">IFERROR(AVERAGE(INDIRECT("BK"&amp;AC3594-Template!$F$10+1):INDIRECT("BK"&amp;AC3594)),0)</f>
        <v>13.238113448905828</v>
      </c>
      <c r="BM3594" s="35"/>
      <c r="BN3594" s="86"/>
      <c r="BO3594" s="35"/>
      <c r="BP3594" s="35"/>
      <c r="BQ3594" s="35"/>
      <c r="BR3594" s="35"/>
      <c r="BS3594" s="35"/>
      <c r="BT3594" s="35"/>
      <c r="BU3594" s="35"/>
      <c r="BV3594" s="35"/>
      <c r="BW3594" s="35"/>
      <c r="BX3594" s="35"/>
      <c r="BY3594" s="35"/>
      <c r="BZ3594" s="35"/>
      <c r="CA3594" s="35"/>
      <c r="CB3594" s="35"/>
      <c r="CC3594" s="35"/>
      <c r="CD3594" s="35"/>
      <c r="CE3594" s="35"/>
      <c r="CF3594" s="35"/>
      <c r="CG3594" s="35"/>
      <c r="CH3594" s="35"/>
    </row>
    <row r="3595" spans="1:86" ht="15.6" x14ac:dyDescent="0.3">
      <c r="A3595" s="35"/>
      <c r="B3595" s="86"/>
      <c r="C3595" s="35"/>
      <c r="D3595" s="35"/>
      <c r="E3595" s="35"/>
      <c r="F3595" s="35"/>
      <c r="G3595" s="35"/>
      <c r="H3595" s="35"/>
      <c r="I3595" s="35"/>
      <c r="J3595" s="35"/>
      <c r="K3595" s="35"/>
      <c r="L3595" s="35"/>
      <c r="M3595" s="35"/>
      <c r="N3595" s="35"/>
      <c r="O3595" s="35"/>
      <c r="P3595" s="35"/>
      <c r="Q3595" s="35"/>
      <c r="R3595" s="35"/>
      <c r="S3595" s="35"/>
      <c r="T3595" s="17">
        <f t="shared" si="8089"/>
        <v>49611</v>
      </c>
      <c r="U3595" s="216">
        <f t="shared" si="8082"/>
        <v>1</v>
      </c>
      <c r="V3595" s="216">
        <f t="shared" si="8089"/>
        <v>3590</v>
      </c>
      <c r="W3595" s="16">
        <f t="shared" si="8096"/>
        <v>9.8356164383561637</v>
      </c>
      <c r="X3595" s="16" t="e">
        <f>IF(Template!$F$7="Linear interpolation",LinInterp($I$5:$I$22,$G$5:$G$22,W3595),CubicSpline($I$5:$I$22,$G$5:$G$22,W3595))</f>
        <v>#VALUE!</v>
      </c>
      <c r="Y3595" s="221" t="e">
        <f t="shared" si="8083"/>
        <v>#VALUE!</v>
      </c>
      <c r="Z3595" s="221" t="e">
        <f>Y3595/PRODUCT($AA$6:AA3594)</f>
        <v>#VALUE!</v>
      </c>
      <c r="AA3595" s="16" t="e">
        <f t="shared" si="8090"/>
        <v>#VALUE!</v>
      </c>
      <c r="AB3595" s="10" t="e">
        <f t="shared" si="8091"/>
        <v>#VALUE!</v>
      </c>
      <c r="AC3595" s="90">
        <f t="shared" si="8084"/>
        <v>3595</v>
      </c>
      <c r="AD3595" s="17">
        <f t="shared" si="8092"/>
        <v>49588</v>
      </c>
      <c r="AE3595" s="16" t="e">
        <f t="shared" si="8085"/>
        <v>#VALUE!</v>
      </c>
      <c r="AF3595" s="10">
        <f ca="1">IFERROR(AVERAGE(INDIRECT("AE"&amp;AC3595-Template!$F$10+1):INDIRECT("AE"&amp;AC3595)),0)</f>
        <v>0</v>
      </c>
      <c r="AG3595" s="35"/>
      <c r="AH3595" s="86"/>
      <c r="AI3595" s="35"/>
      <c r="AJ3595" s="35"/>
      <c r="AK3595" s="35"/>
      <c r="AL3595" s="35"/>
      <c r="AM3595" s="35"/>
      <c r="AN3595" s="35"/>
      <c r="AO3595" s="35"/>
      <c r="AP3595" s="35"/>
      <c r="AQ3595" s="35"/>
      <c r="AR3595" s="35"/>
      <c r="AS3595" s="35"/>
      <c r="AT3595" s="35"/>
      <c r="AU3595" s="35"/>
      <c r="AV3595" s="35"/>
      <c r="AW3595" s="35"/>
      <c r="AX3595" s="35"/>
      <c r="AY3595" s="35"/>
      <c r="AZ3595" s="17">
        <f t="shared" ref="AZ3595" si="8103">AZ3594+1</f>
        <v>49611</v>
      </c>
      <c r="BA3595" s="216">
        <f t="shared" si="7964"/>
        <v>1</v>
      </c>
      <c r="BB3595" s="216">
        <f t="shared" ref="BB3595" si="8104">BB3594+1</f>
        <v>3590</v>
      </c>
      <c r="BC3595" s="16">
        <f t="shared" si="7966"/>
        <v>9.8356164383561637</v>
      </c>
      <c r="BD3595" s="16">
        <f>IF(Template!$F$7="Linear interpolation",LinInterp($AO$5:$AO$18,$AM$5:$AM$18,BC3595),CubicSpline($AO$5:$AO$18,$AM$5:$AM$18,BC3595))</f>
        <v>14.149965191898621</v>
      </c>
      <c r="BE3595" s="221">
        <f t="shared" si="8045"/>
        <v>3.6754435756433068</v>
      </c>
      <c r="BF3595" s="221">
        <f>BE3595/PRODUCT($BG$6:BG3594)</f>
        <v>1.0003626966372767</v>
      </c>
      <c r="BG3595" s="16">
        <f t="shared" si="7967"/>
        <v>1.0003626966372767</v>
      </c>
      <c r="BH3595" s="10">
        <f t="shared" si="7968"/>
        <v>13.238427260600538</v>
      </c>
      <c r="BI3595" s="90"/>
      <c r="BJ3595" s="17">
        <f t="shared" si="8095"/>
        <v>49588</v>
      </c>
      <c r="BK3595" s="16">
        <f t="shared" si="8088"/>
        <v>13.238239985638444</v>
      </c>
      <c r="BL3595" s="10">
        <f ca="1">IFERROR(AVERAGE(INDIRECT("BK"&amp;AC3595-Template!$F$10+1):INDIRECT("BK"&amp;AC3595)),0)</f>
        <v>13.238122230131761</v>
      </c>
      <c r="BM3595" s="35"/>
      <c r="BN3595" s="86"/>
      <c r="BO3595" s="35"/>
      <c r="BP3595" s="35"/>
      <c r="BQ3595" s="35"/>
      <c r="BR3595" s="35"/>
      <c r="BS3595" s="35"/>
      <c r="BT3595" s="35"/>
      <c r="BU3595" s="35"/>
      <c r="BV3595" s="35"/>
      <c r="BW3595" s="35"/>
      <c r="BX3595" s="35"/>
      <c r="BY3595" s="35"/>
      <c r="BZ3595" s="35"/>
      <c r="CA3595" s="35"/>
      <c r="CB3595" s="35"/>
      <c r="CC3595" s="35"/>
      <c r="CD3595" s="35"/>
      <c r="CE3595" s="35"/>
      <c r="CF3595" s="35"/>
      <c r="CG3595" s="35"/>
      <c r="CH3595" s="35"/>
    </row>
    <row r="3596" spans="1:86" ht="15.6" x14ac:dyDescent="0.3">
      <c r="A3596" s="35"/>
      <c r="B3596" s="86"/>
      <c r="C3596" s="35"/>
      <c r="D3596" s="35"/>
      <c r="E3596" s="35"/>
      <c r="F3596" s="35"/>
      <c r="G3596" s="35"/>
      <c r="H3596" s="35"/>
      <c r="I3596" s="35"/>
      <c r="J3596" s="35"/>
      <c r="K3596" s="35"/>
      <c r="L3596" s="35"/>
      <c r="M3596" s="35"/>
      <c r="N3596" s="35"/>
      <c r="O3596" s="35"/>
      <c r="P3596" s="35"/>
      <c r="Q3596" s="35"/>
      <c r="R3596" s="35"/>
      <c r="S3596" s="35"/>
      <c r="T3596" s="17">
        <f t="shared" si="8089"/>
        <v>49612</v>
      </c>
      <c r="U3596" s="216">
        <f t="shared" si="8082"/>
        <v>2</v>
      </c>
      <c r="V3596" s="216">
        <f t="shared" si="8089"/>
        <v>3591</v>
      </c>
      <c r="W3596" s="16">
        <f t="shared" si="8096"/>
        <v>9.838356164383562</v>
      </c>
      <c r="X3596" s="16" t="e">
        <f>IF(Template!$F$7="Linear interpolation",LinInterp($I$5:$I$22,$G$5:$G$22,W3596),CubicSpline($I$5:$I$22,$G$5:$G$22,W3596))</f>
        <v>#VALUE!</v>
      </c>
      <c r="Y3596" s="221" t="e">
        <f t="shared" si="8083"/>
        <v>#VALUE!</v>
      </c>
      <c r="Z3596" s="221" t="e">
        <f>Y3596/PRODUCT($AA$6:AA3595)</f>
        <v>#VALUE!</v>
      </c>
      <c r="AA3596" s="16" t="e">
        <f t="shared" si="8090"/>
        <v>#VALUE!</v>
      </c>
      <c r="AB3596" s="10" t="e">
        <f t="shared" si="8091"/>
        <v>#VALUE!</v>
      </c>
      <c r="AC3596" s="90">
        <f t="shared" si="8084"/>
        <v>3596</v>
      </c>
      <c r="AD3596" s="17">
        <f t="shared" si="8092"/>
        <v>49589</v>
      </c>
      <c r="AE3596" s="16" t="e">
        <f t="shared" si="8085"/>
        <v>#VALUE!</v>
      </c>
      <c r="AF3596" s="10">
        <f ca="1">IFERROR(AVERAGE(INDIRECT("AE"&amp;AC3596-Template!$F$10+1):INDIRECT("AE"&amp;AC3596)),0)</f>
        <v>0</v>
      </c>
      <c r="AG3596" s="35"/>
      <c r="AH3596" s="86"/>
      <c r="AI3596" s="35"/>
      <c r="AJ3596" s="35"/>
      <c r="AK3596" s="35"/>
      <c r="AL3596" s="35"/>
      <c r="AM3596" s="35"/>
      <c r="AN3596" s="35"/>
      <c r="AO3596" s="35"/>
      <c r="AP3596" s="35"/>
      <c r="AQ3596" s="35"/>
      <c r="AR3596" s="35"/>
      <c r="AS3596" s="35"/>
      <c r="AT3596" s="35"/>
      <c r="AU3596" s="35"/>
      <c r="AV3596" s="35"/>
      <c r="AW3596" s="35"/>
      <c r="AX3596" s="35"/>
      <c r="AY3596" s="35"/>
      <c r="AZ3596" s="17">
        <f t="shared" ref="AZ3596" si="8105">AZ3595+1</f>
        <v>49612</v>
      </c>
      <c r="BA3596" s="216">
        <f t="shared" si="7964"/>
        <v>2</v>
      </c>
      <c r="BB3596" s="216">
        <f t="shared" ref="BB3596" si="8106">BB3595+1</f>
        <v>3591</v>
      </c>
      <c r="BC3596" s="16">
        <f t="shared" si="7966"/>
        <v>9.838356164383562</v>
      </c>
      <c r="BD3596" s="16">
        <f>IF(Template!$F$7="Linear interpolation",LinInterp($AO$5:$AO$18,$AM$5:$AM$18,BC3596),CubicSpline($AO$5:$AO$18,$AM$5:$AM$18,BC3596))</f>
        <v>14.149965740611249</v>
      </c>
      <c r="BE3596" s="221">
        <f t="shared" si="8045"/>
        <v>3.6767766453898871</v>
      </c>
      <c r="BF3596" s="221">
        <f>BE3596/PRODUCT($BG$6:BG3595)</f>
        <v>1.0003626962893444</v>
      </c>
      <c r="BG3596" s="16">
        <f t="shared" si="7967"/>
        <v>1.0003626962893444</v>
      </c>
      <c r="BH3596" s="10">
        <f t="shared" si="7968"/>
        <v>13.238414561069778</v>
      </c>
      <c r="BI3596" s="90"/>
      <c r="BJ3596" s="17">
        <f t="shared" si="8095"/>
        <v>49589</v>
      </c>
      <c r="BK3596" s="16">
        <f t="shared" si="8088"/>
        <v>13.238239985638444</v>
      </c>
      <c r="BL3596" s="10">
        <f ca="1">IFERROR(AVERAGE(INDIRECT("BK"&amp;AC3596-Template!$F$10+1):INDIRECT("BK"&amp;AC3596)),0)</f>
        <v>13.238130673018111</v>
      </c>
      <c r="BM3596" s="35"/>
      <c r="BN3596" s="86"/>
      <c r="BO3596" s="35"/>
      <c r="BP3596" s="35"/>
      <c r="BQ3596" s="35"/>
      <c r="BR3596" s="35"/>
      <c r="BS3596" s="35"/>
      <c r="BT3596" s="35"/>
      <c r="BU3596" s="35"/>
      <c r="BV3596" s="35"/>
      <c r="BW3596" s="35"/>
      <c r="BX3596" s="35"/>
      <c r="BY3596" s="35"/>
      <c r="BZ3596" s="35"/>
      <c r="CA3596" s="35"/>
      <c r="CB3596" s="35"/>
      <c r="CC3596" s="35"/>
      <c r="CD3596" s="35"/>
      <c r="CE3596" s="35"/>
      <c r="CF3596" s="35"/>
      <c r="CG3596" s="35"/>
      <c r="CH3596" s="35"/>
    </row>
    <row r="3597" spans="1:86" ht="15.6" x14ac:dyDescent="0.3">
      <c r="A3597" s="35"/>
      <c r="B3597" s="86"/>
      <c r="C3597" s="35"/>
      <c r="D3597" s="35"/>
      <c r="E3597" s="35"/>
      <c r="F3597" s="35"/>
      <c r="G3597" s="35"/>
      <c r="H3597" s="35"/>
      <c r="I3597" s="35"/>
      <c r="J3597" s="35"/>
      <c r="K3597" s="35"/>
      <c r="L3597" s="35"/>
      <c r="M3597" s="35"/>
      <c r="N3597" s="35"/>
      <c r="O3597" s="35"/>
      <c r="P3597" s="35"/>
      <c r="Q3597" s="35"/>
      <c r="R3597" s="35"/>
      <c r="S3597" s="35"/>
      <c r="T3597" s="17">
        <f t="shared" si="8089"/>
        <v>49613</v>
      </c>
      <c r="U3597" s="216">
        <f t="shared" si="8082"/>
        <v>3</v>
      </c>
      <c r="V3597" s="216">
        <f t="shared" si="8089"/>
        <v>3592</v>
      </c>
      <c r="W3597" s="16">
        <f t="shared" si="8096"/>
        <v>9.8410958904109584</v>
      </c>
      <c r="X3597" s="16" t="e">
        <f>IF(Template!$F$7="Linear interpolation",LinInterp($I$5:$I$22,$G$5:$G$22,W3597),CubicSpline($I$5:$I$22,$G$5:$G$22,W3597))</f>
        <v>#VALUE!</v>
      </c>
      <c r="Y3597" s="221" t="e">
        <f t="shared" si="8083"/>
        <v>#VALUE!</v>
      </c>
      <c r="Z3597" s="221" t="e">
        <f>Y3597/PRODUCT($AA$6:AA3596)</f>
        <v>#VALUE!</v>
      </c>
      <c r="AA3597" s="16" t="e">
        <f t="shared" si="8090"/>
        <v>#VALUE!</v>
      </c>
      <c r="AB3597" s="10" t="e">
        <f t="shared" si="8091"/>
        <v>#VALUE!</v>
      </c>
      <c r="AC3597" s="90">
        <f t="shared" si="8084"/>
        <v>3597</v>
      </c>
      <c r="AD3597" s="17">
        <f t="shared" si="8092"/>
        <v>49590</v>
      </c>
      <c r="AE3597" s="16" t="e">
        <f t="shared" si="8085"/>
        <v>#VALUE!</v>
      </c>
      <c r="AF3597" s="10">
        <f ca="1">IFERROR(AVERAGE(INDIRECT("AE"&amp;AC3597-Template!$F$10+1):INDIRECT("AE"&amp;AC3597)),0)</f>
        <v>0</v>
      </c>
      <c r="AG3597" s="35"/>
      <c r="AH3597" s="86"/>
      <c r="AI3597" s="35"/>
      <c r="AJ3597" s="35"/>
      <c r="AK3597" s="35"/>
      <c r="AL3597" s="35"/>
      <c r="AM3597" s="35"/>
      <c r="AN3597" s="35"/>
      <c r="AO3597" s="35"/>
      <c r="AP3597" s="35"/>
      <c r="AQ3597" s="35"/>
      <c r="AR3597" s="35"/>
      <c r="AS3597" s="35"/>
      <c r="AT3597" s="35"/>
      <c r="AU3597" s="35"/>
      <c r="AV3597" s="35"/>
      <c r="AW3597" s="35"/>
      <c r="AX3597" s="35"/>
      <c r="AY3597" s="35"/>
      <c r="AZ3597" s="17">
        <f t="shared" ref="AZ3597" si="8107">AZ3596+1</f>
        <v>49613</v>
      </c>
      <c r="BA3597" s="216">
        <f t="shared" ref="BA3597:BA3660" si="8108">WEEKDAY(AZ3597,2)</f>
        <v>3</v>
      </c>
      <c r="BB3597" s="216">
        <f t="shared" ref="BB3597" si="8109">BB3596+1</f>
        <v>3592</v>
      </c>
      <c r="BC3597" s="16">
        <f t="shared" ref="BC3597:BC3660" si="8110">YEARFRAC($T$5,AZ3597,3)</f>
        <v>9.8410958904109584</v>
      </c>
      <c r="BD3597" s="16">
        <f>IF(Template!$F$7="Linear interpolation",LinInterp($AO$5:$AO$18,$AM$5:$AM$18,BC3597),CubicSpline($AO$5:$AO$18,$AM$5:$AM$18,BC3597))</f>
        <v>14.1499662909082</v>
      </c>
      <c r="BE3597" s="221">
        <f t="shared" si="8045"/>
        <v>3.6781101992351779</v>
      </c>
      <c r="BF3597" s="221">
        <f>BE3597/PRODUCT($BG$6:BG3596)</f>
        <v>1.0003626964523296</v>
      </c>
      <c r="BG3597" s="16">
        <f t="shared" ref="BG3597:BG3660" si="8111">1+BH3597/365/100</f>
        <v>1.0003626964523296</v>
      </c>
      <c r="BH3597" s="10">
        <f t="shared" ref="BH3597:BH3660" si="8112">IF(OR(BA3597=6,BA3597=7),BH3596,(BF3597-1)*365*100)</f>
        <v>13.238420510028881</v>
      </c>
      <c r="BI3597" s="90"/>
      <c r="BJ3597" s="17">
        <f t="shared" si="8095"/>
        <v>49590</v>
      </c>
      <c r="BK3597" s="16">
        <f t="shared" si="8088"/>
        <v>13.23828724204712</v>
      </c>
      <c r="BL3597" s="10">
        <f ca="1">IFERROR(AVERAGE(INDIRECT("BK"&amp;AC3597-Template!$F$10+1):INDIRECT("BK"&amp;AC3597)),0)</f>
        <v>13.238140691118083</v>
      </c>
      <c r="BM3597" s="35"/>
      <c r="BN3597" s="86"/>
      <c r="BO3597" s="35"/>
      <c r="BP3597" s="35"/>
      <c r="BQ3597" s="35"/>
      <c r="BR3597" s="35"/>
      <c r="BS3597" s="35"/>
      <c r="BT3597" s="35"/>
      <c r="BU3597" s="35"/>
      <c r="BV3597" s="35"/>
      <c r="BW3597" s="35"/>
      <c r="BX3597" s="35"/>
      <c r="BY3597" s="35"/>
      <c r="BZ3597" s="35"/>
      <c r="CA3597" s="35"/>
      <c r="CB3597" s="35"/>
      <c r="CC3597" s="35"/>
      <c r="CD3597" s="35"/>
      <c r="CE3597" s="35"/>
      <c r="CF3597" s="35"/>
      <c r="CG3597" s="35"/>
      <c r="CH3597" s="35"/>
    </row>
    <row r="3598" spans="1:86" ht="15.6" x14ac:dyDescent="0.3">
      <c r="A3598" s="35"/>
      <c r="B3598" s="86"/>
      <c r="C3598" s="35"/>
      <c r="D3598" s="35"/>
      <c r="E3598" s="35"/>
      <c r="F3598" s="35"/>
      <c r="G3598" s="35"/>
      <c r="H3598" s="35"/>
      <c r="I3598" s="35"/>
      <c r="J3598" s="35"/>
      <c r="K3598" s="35"/>
      <c r="L3598" s="35"/>
      <c r="M3598" s="35"/>
      <c r="N3598" s="35"/>
      <c r="O3598" s="35"/>
      <c r="P3598" s="35"/>
      <c r="Q3598" s="35"/>
      <c r="R3598" s="35"/>
      <c r="S3598" s="35"/>
      <c r="T3598" s="17">
        <f t="shared" si="8089"/>
        <v>49614</v>
      </c>
      <c r="U3598" s="216">
        <f t="shared" si="8082"/>
        <v>4</v>
      </c>
      <c r="V3598" s="216">
        <f t="shared" si="8089"/>
        <v>3593</v>
      </c>
      <c r="W3598" s="16">
        <f t="shared" si="8096"/>
        <v>9.8438356164383567</v>
      </c>
      <c r="X3598" s="16" t="e">
        <f>IF(Template!$F$7="Linear interpolation",LinInterp($I$5:$I$22,$G$5:$G$22,W3598),CubicSpline($I$5:$I$22,$G$5:$G$22,W3598))</f>
        <v>#VALUE!</v>
      </c>
      <c r="Y3598" s="221" t="e">
        <f t="shared" si="8083"/>
        <v>#VALUE!</v>
      </c>
      <c r="Z3598" s="221" t="e">
        <f>Y3598/PRODUCT($AA$6:AA3597)</f>
        <v>#VALUE!</v>
      </c>
      <c r="AA3598" s="16" t="e">
        <f t="shared" si="8090"/>
        <v>#VALUE!</v>
      </c>
      <c r="AB3598" s="10" t="e">
        <f t="shared" si="8091"/>
        <v>#VALUE!</v>
      </c>
      <c r="AC3598" s="90">
        <f t="shared" si="8084"/>
        <v>3598</v>
      </c>
      <c r="AD3598" s="17">
        <f t="shared" si="8092"/>
        <v>49591</v>
      </c>
      <c r="AE3598" s="16" t="e">
        <f t="shared" si="8085"/>
        <v>#VALUE!</v>
      </c>
      <c r="AF3598" s="10">
        <f ca="1">IFERROR(AVERAGE(INDIRECT("AE"&amp;AC3598-Template!$F$10+1):INDIRECT("AE"&amp;AC3598)),0)</f>
        <v>0</v>
      </c>
      <c r="AG3598" s="35"/>
      <c r="AH3598" s="86"/>
      <c r="AI3598" s="35"/>
      <c r="AJ3598" s="35"/>
      <c r="AK3598" s="35"/>
      <c r="AL3598" s="35"/>
      <c r="AM3598" s="35"/>
      <c r="AN3598" s="35"/>
      <c r="AO3598" s="35"/>
      <c r="AP3598" s="35"/>
      <c r="AQ3598" s="35"/>
      <c r="AR3598" s="35"/>
      <c r="AS3598" s="35"/>
      <c r="AT3598" s="35"/>
      <c r="AU3598" s="35"/>
      <c r="AV3598" s="35"/>
      <c r="AW3598" s="35"/>
      <c r="AX3598" s="35"/>
      <c r="AY3598" s="35"/>
      <c r="AZ3598" s="17">
        <f t="shared" ref="AZ3598" si="8113">AZ3597+1</f>
        <v>49614</v>
      </c>
      <c r="BA3598" s="216">
        <f t="shared" si="8108"/>
        <v>4</v>
      </c>
      <c r="BB3598" s="216">
        <f t="shared" ref="BB3598" si="8114">BB3597+1</f>
        <v>3593</v>
      </c>
      <c r="BC3598" s="16">
        <f t="shared" si="8110"/>
        <v>9.8438356164383567</v>
      </c>
      <c r="BD3598" s="16">
        <f>IF(Template!$F$7="Linear interpolation",LinInterp($AO$5:$AO$18,$AM$5:$AM$18,BC3598),CubicSpline($AO$5:$AO$18,$AM$5:$AM$18,BC3598))</f>
        <v>14.149966842762618</v>
      </c>
      <c r="BE3598" s="221">
        <f t="shared" si="8045"/>
        <v>3.679444237347103</v>
      </c>
      <c r="BF3598" s="221">
        <f>BE3598/PRODUCT($BG$6:BG3597)</f>
        <v>1.0003626966131145</v>
      </c>
      <c r="BG3598" s="16">
        <f t="shared" si="8111"/>
        <v>1.0003626966131145</v>
      </c>
      <c r="BH3598" s="10">
        <f t="shared" si="8112"/>
        <v>13.238426378679225</v>
      </c>
      <c r="BI3598" s="90"/>
      <c r="BJ3598" s="17">
        <f t="shared" si="8095"/>
        <v>49591</v>
      </c>
      <c r="BK3598" s="16">
        <f t="shared" si="8088"/>
        <v>13.238271229425447</v>
      </c>
      <c r="BL3598" s="10">
        <f ca="1">IFERROR(AVERAGE(INDIRECT("BK"&amp;AC3598-Template!$F$10+1):INDIRECT("BK"&amp;AC3598)),0)</f>
        <v>13.238150175463996</v>
      </c>
      <c r="BM3598" s="35"/>
      <c r="BN3598" s="86"/>
      <c r="BO3598" s="35"/>
      <c r="BP3598" s="35"/>
      <c r="BQ3598" s="35"/>
      <c r="BR3598" s="35"/>
      <c r="BS3598" s="35"/>
      <c r="BT3598" s="35"/>
      <c r="BU3598" s="35"/>
      <c r="BV3598" s="35"/>
      <c r="BW3598" s="35"/>
      <c r="BX3598" s="35"/>
      <c r="BY3598" s="35"/>
      <c r="BZ3598" s="35"/>
      <c r="CA3598" s="35"/>
      <c r="CB3598" s="35"/>
      <c r="CC3598" s="35"/>
      <c r="CD3598" s="35"/>
      <c r="CE3598" s="35"/>
      <c r="CF3598" s="35"/>
      <c r="CG3598" s="35"/>
      <c r="CH3598" s="35"/>
    </row>
    <row r="3599" spans="1:86" ht="15.6" x14ac:dyDescent="0.3">
      <c r="A3599" s="35"/>
      <c r="B3599" s="86"/>
      <c r="C3599" s="35"/>
      <c r="D3599" s="35"/>
      <c r="E3599" s="35"/>
      <c r="F3599" s="35"/>
      <c r="G3599" s="35"/>
      <c r="H3599" s="35"/>
      <c r="I3599" s="35"/>
      <c r="J3599" s="35"/>
      <c r="K3599" s="35"/>
      <c r="L3599" s="35"/>
      <c r="M3599" s="35"/>
      <c r="N3599" s="35"/>
      <c r="O3599" s="35"/>
      <c r="P3599" s="35"/>
      <c r="Q3599" s="35"/>
      <c r="R3599" s="35"/>
      <c r="S3599" s="35"/>
      <c r="T3599" s="17">
        <f t="shared" si="8089"/>
        <v>49615</v>
      </c>
      <c r="U3599" s="216">
        <f t="shared" si="8082"/>
        <v>5</v>
      </c>
      <c r="V3599" s="216">
        <f t="shared" si="8089"/>
        <v>3594</v>
      </c>
      <c r="W3599" s="16">
        <f t="shared" si="8096"/>
        <v>9.8465753424657532</v>
      </c>
      <c r="X3599" s="16" t="e">
        <f>IF(Template!$F$7="Linear interpolation",LinInterp($I$5:$I$22,$G$5:$G$22,W3599),CubicSpline($I$5:$I$22,$G$5:$G$22,W3599))</f>
        <v>#VALUE!</v>
      </c>
      <c r="Y3599" s="221" t="e">
        <f t="shared" si="8083"/>
        <v>#VALUE!</v>
      </c>
      <c r="Z3599" s="221" t="e">
        <f>Y3599/PRODUCT($AA$6:AA3598)</f>
        <v>#VALUE!</v>
      </c>
      <c r="AA3599" s="16" t="e">
        <f t="shared" si="8090"/>
        <v>#VALUE!</v>
      </c>
      <c r="AB3599" s="10" t="e">
        <f t="shared" si="8091"/>
        <v>#VALUE!</v>
      </c>
      <c r="AC3599" s="90">
        <f t="shared" si="8084"/>
        <v>3599</v>
      </c>
      <c r="AD3599" s="17">
        <f t="shared" si="8092"/>
        <v>49592</v>
      </c>
      <c r="AE3599" s="16" t="e">
        <f t="shared" si="8085"/>
        <v>#VALUE!</v>
      </c>
      <c r="AF3599" s="10">
        <f ca="1">IFERROR(AVERAGE(INDIRECT("AE"&amp;AC3599-Template!$F$10+1):INDIRECT("AE"&amp;AC3599)),0)</f>
        <v>0</v>
      </c>
      <c r="AG3599" s="35"/>
      <c r="AH3599" s="86"/>
      <c r="AI3599" s="35"/>
      <c r="AJ3599" s="35"/>
      <c r="AK3599" s="35"/>
      <c r="AL3599" s="35"/>
      <c r="AM3599" s="35"/>
      <c r="AN3599" s="35"/>
      <c r="AO3599" s="35"/>
      <c r="AP3599" s="35"/>
      <c r="AQ3599" s="35"/>
      <c r="AR3599" s="35"/>
      <c r="AS3599" s="35"/>
      <c r="AT3599" s="35"/>
      <c r="AU3599" s="35"/>
      <c r="AV3599" s="35"/>
      <c r="AW3599" s="35"/>
      <c r="AX3599" s="35"/>
      <c r="AY3599" s="35"/>
      <c r="AZ3599" s="17">
        <f t="shared" ref="AZ3599" si="8115">AZ3598+1</f>
        <v>49615</v>
      </c>
      <c r="BA3599" s="216">
        <f t="shared" si="8108"/>
        <v>5</v>
      </c>
      <c r="BB3599" s="216">
        <f t="shared" ref="BB3599" si="8116">BB3598+1</f>
        <v>3594</v>
      </c>
      <c r="BC3599" s="16">
        <f t="shared" si="8110"/>
        <v>9.8465753424657532</v>
      </c>
      <c r="BD3599" s="16">
        <f>IF(Template!$F$7="Linear interpolation",LinInterp($AO$5:$AO$18,$AM$5:$AM$18,BC3599),CubicSpline($AO$5:$AO$18,$AM$5:$AM$18,BC3599))</f>
        <v>14.149967396147655</v>
      </c>
      <c r="BE3599" s="221">
        <f t="shared" si="8045"/>
        <v>3.6807787598936064</v>
      </c>
      <c r="BF3599" s="221">
        <f>BE3599/PRODUCT($BG$6:BG3598)</f>
        <v>1.0003626967716912</v>
      </c>
      <c r="BG3599" s="16">
        <f t="shared" si="8111"/>
        <v>1.0003626967716912</v>
      </c>
      <c r="BH3599" s="10">
        <f t="shared" si="8112"/>
        <v>13.238432166729041</v>
      </c>
      <c r="BI3599" s="90"/>
      <c r="BJ3599" s="17">
        <f t="shared" si="8095"/>
        <v>49592</v>
      </c>
      <c r="BK3599" s="16">
        <f t="shared" si="8088"/>
        <v>13.238278844850072</v>
      </c>
      <c r="BL3599" s="10">
        <f ca="1">IFERROR(AVERAGE(INDIRECT("BK"&amp;AC3599-Template!$F$10+1):INDIRECT("BK"&amp;AC3599)),0)</f>
        <v>13.238157908741529</v>
      </c>
      <c r="BM3599" s="35"/>
      <c r="BN3599" s="86"/>
      <c r="BO3599" s="35"/>
      <c r="BP3599" s="35"/>
      <c r="BQ3599" s="35"/>
      <c r="BR3599" s="35"/>
      <c r="BS3599" s="35"/>
      <c r="BT3599" s="35"/>
      <c r="BU3599" s="35"/>
      <c r="BV3599" s="35"/>
      <c r="BW3599" s="35"/>
      <c r="BX3599" s="35"/>
      <c r="BY3599" s="35"/>
      <c r="BZ3599" s="35"/>
      <c r="CA3599" s="35"/>
      <c r="CB3599" s="35"/>
      <c r="CC3599" s="35"/>
      <c r="CD3599" s="35"/>
      <c r="CE3599" s="35"/>
      <c r="CF3599" s="35"/>
      <c r="CG3599" s="35"/>
      <c r="CH3599" s="35"/>
    </row>
    <row r="3600" spans="1:86" ht="15.6" x14ac:dyDescent="0.3">
      <c r="A3600" s="35"/>
      <c r="B3600" s="86"/>
      <c r="C3600" s="35"/>
      <c r="D3600" s="35"/>
      <c r="E3600" s="35"/>
      <c r="F3600" s="35"/>
      <c r="G3600" s="35"/>
      <c r="H3600" s="35"/>
      <c r="I3600" s="35"/>
      <c r="J3600" s="35"/>
      <c r="K3600" s="35"/>
      <c r="L3600" s="35"/>
      <c r="M3600" s="35"/>
      <c r="N3600" s="35"/>
      <c r="O3600" s="35"/>
      <c r="P3600" s="35"/>
      <c r="Q3600" s="35"/>
      <c r="R3600" s="35"/>
      <c r="S3600" s="35"/>
      <c r="T3600" s="17">
        <f t="shared" si="8089"/>
        <v>49616</v>
      </c>
      <c r="U3600" s="216">
        <f t="shared" si="8082"/>
        <v>6</v>
      </c>
      <c r="V3600" s="216">
        <f t="shared" si="8089"/>
        <v>3595</v>
      </c>
      <c r="W3600" s="16">
        <f t="shared" si="8096"/>
        <v>9.8493150684931514</v>
      </c>
      <c r="X3600" s="16" t="e">
        <f>IF(Template!$F$7="Linear interpolation",LinInterp($I$5:$I$22,$G$5:$G$22,W3600),CubicSpline($I$5:$I$22,$G$5:$G$22,W3600))</f>
        <v>#VALUE!</v>
      </c>
      <c r="Y3600" s="221" t="e">
        <f t="shared" si="8083"/>
        <v>#VALUE!</v>
      </c>
      <c r="Z3600" s="221" t="e">
        <f>Y3600/PRODUCT($AA$6:AA3599)</f>
        <v>#VALUE!</v>
      </c>
      <c r="AA3600" s="16" t="e">
        <f t="shared" si="8090"/>
        <v>#VALUE!</v>
      </c>
      <c r="AB3600" s="10" t="e">
        <f t="shared" si="8091"/>
        <v>#VALUE!</v>
      </c>
      <c r="AC3600" s="90">
        <f t="shared" si="8084"/>
        <v>3600</v>
      </c>
      <c r="AD3600" s="17">
        <f t="shared" si="8092"/>
        <v>49593</v>
      </c>
      <c r="AE3600" s="16" t="e">
        <f t="shared" si="8085"/>
        <v>#VALUE!</v>
      </c>
      <c r="AF3600" s="10">
        <f ca="1">IFERROR(AVERAGE(INDIRECT("AE"&amp;AC3600-Template!$F$10+1):INDIRECT("AE"&amp;AC3600)),0)</f>
        <v>0</v>
      </c>
      <c r="AG3600" s="35"/>
      <c r="AH3600" s="86"/>
      <c r="AI3600" s="35"/>
      <c r="AJ3600" s="35"/>
      <c r="AK3600" s="35"/>
      <c r="AL3600" s="35"/>
      <c r="AM3600" s="35"/>
      <c r="AN3600" s="35"/>
      <c r="AO3600" s="35"/>
      <c r="AP3600" s="35"/>
      <c r="AQ3600" s="35"/>
      <c r="AR3600" s="35"/>
      <c r="AS3600" s="35"/>
      <c r="AT3600" s="35"/>
      <c r="AU3600" s="35"/>
      <c r="AV3600" s="35"/>
      <c r="AW3600" s="35"/>
      <c r="AX3600" s="35"/>
      <c r="AY3600" s="35"/>
      <c r="AZ3600" s="17">
        <f t="shared" ref="AZ3600" si="8117">AZ3599+1</f>
        <v>49616</v>
      </c>
      <c r="BA3600" s="216">
        <f t="shared" si="8108"/>
        <v>6</v>
      </c>
      <c r="BB3600" s="216">
        <f t="shared" ref="BB3600" si="8118">BB3599+1</f>
        <v>3595</v>
      </c>
      <c r="BC3600" s="16">
        <f t="shared" si="8110"/>
        <v>9.8493150684931514</v>
      </c>
      <c r="BD3600" s="16">
        <f>IF(Template!$F$7="Linear interpolation",LinInterp($AO$5:$AO$18,$AM$5:$AM$18,BC3600),CubicSpline($AO$5:$AO$18,$AM$5:$AM$18,BC3600))</f>
        <v>14.149967951036455</v>
      </c>
      <c r="BE3600" s="221">
        <f t="shared" si="8045"/>
        <v>3.6821137670426993</v>
      </c>
      <c r="BF3600" s="221">
        <f>BE3600/PRODUCT($BG$6:BG3599)</f>
        <v>1.0003626969280628</v>
      </c>
      <c r="BG3600" s="16">
        <f t="shared" si="8111"/>
        <v>1.0003626967716912</v>
      </c>
      <c r="BH3600" s="10">
        <f t="shared" si="8112"/>
        <v>13.238432166729041</v>
      </c>
      <c r="BI3600" s="90"/>
      <c r="BJ3600" s="17">
        <f t="shared" si="8095"/>
        <v>49593</v>
      </c>
      <c r="BK3600" s="16">
        <f t="shared" si="8088"/>
        <v>13.238286381781371</v>
      </c>
      <c r="BL3600" s="10">
        <f ca="1">IFERROR(AVERAGE(INDIRECT("BK"&amp;AC3600-Template!$F$10+1):INDIRECT("BK"&amp;AC3600)),0)</f>
        <v>13.238166569944678</v>
      </c>
      <c r="BM3600" s="35"/>
      <c r="BN3600" s="86"/>
      <c r="BO3600" s="35"/>
      <c r="BP3600" s="35"/>
      <c r="BQ3600" s="35"/>
      <c r="BR3600" s="35"/>
      <c r="BS3600" s="35"/>
      <c r="BT3600" s="35"/>
      <c r="BU3600" s="35"/>
      <c r="BV3600" s="35"/>
      <c r="BW3600" s="35"/>
      <c r="BX3600" s="35"/>
      <c r="BY3600" s="35"/>
      <c r="BZ3600" s="35"/>
      <c r="CA3600" s="35"/>
      <c r="CB3600" s="35"/>
      <c r="CC3600" s="35"/>
      <c r="CD3600" s="35"/>
      <c r="CE3600" s="35"/>
      <c r="CF3600" s="35"/>
      <c r="CG3600" s="35"/>
      <c r="CH3600" s="35"/>
    </row>
    <row r="3601" spans="1:86" ht="15.6" x14ac:dyDescent="0.3">
      <c r="A3601" s="35"/>
      <c r="B3601" s="86"/>
      <c r="C3601" s="35"/>
      <c r="D3601" s="35"/>
      <c r="E3601" s="35"/>
      <c r="F3601" s="35"/>
      <c r="G3601" s="35"/>
      <c r="H3601" s="35"/>
      <c r="I3601" s="35"/>
      <c r="J3601" s="35"/>
      <c r="K3601" s="35"/>
      <c r="L3601" s="35"/>
      <c r="M3601" s="35"/>
      <c r="N3601" s="35"/>
      <c r="O3601" s="35"/>
      <c r="P3601" s="35"/>
      <c r="Q3601" s="35"/>
      <c r="R3601" s="35"/>
      <c r="S3601" s="35"/>
      <c r="T3601" s="17">
        <f t="shared" si="8089"/>
        <v>49617</v>
      </c>
      <c r="U3601" s="216">
        <f t="shared" si="8082"/>
        <v>7</v>
      </c>
      <c r="V3601" s="216">
        <f t="shared" si="8089"/>
        <v>3596</v>
      </c>
      <c r="W3601" s="16">
        <f t="shared" si="8096"/>
        <v>9.8520547945205479</v>
      </c>
      <c r="X3601" s="16" t="e">
        <f>IF(Template!$F$7="Linear interpolation",LinInterp($I$5:$I$22,$G$5:$G$22,W3601),CubicSpline($I$5:$I$22,$G$5:$G$22,W3601))</f>
        <v>#VALUE!</v>
      </c>
      <c r="Y3601" s="221" t="e">
        <f t="shared" si="8083"/>
        <v>#VALUE!</v>
      </c>
      <c r="Z3601" s="221" t="e">
        <f>Y3601/PRODUCT($AA$6:AA3600)</f>
        <v>#VALUE!</v>
      </c>
      <c r="AA3601" s="16" t="e">
        <f t="shared" si="8090"/>
        <v>#VALUE!</v>
      </c>
      <c r="AB3601" s="10" t="e">
        <f t="shared" si="8091"/>
        <v>#VALUE!</v>
      </c>
      <c r="AC3601" s="90">
        <f t="shared" si="8084"/>
        <v>3601</v>
      </c>
      <c r="AD3601" s="17">
        <f t="shared" si="8092"/>
        <v>49594</v>
      </c>
      <c r="AE3601" s="16" t="e">
        <f t="shared" si="8085"/>
        <v>#VALUE!</v>
      </c>
      <c r="AF3601" s="10">
        <f ca="1">IFERROR(AVERAGE(INDIRECT("AE"&amp;AC3601-Template!$F$10+1):INDIRECT("AE"&amp;AC3601)),0)</f>
        <v>0</v>
      </c>
      <c r="AG3601" s="35"/>
      <c r="AH3601" s="86"/>
      <c r="AI3601" s="35"/>
      <c r="AJ3601" s="35"/>
      <c r="AK3601" s="35"/>
      <c r="AL3601" s="35"/>
      <c r="AM3601" s="35"/>
      <c r="AN3601" s="35"/>
      <c r="AO3601" s="35"/>
      <c r="AP3601" s="35"/>
      <c r="AQ3601" s="35"/>
      <c r="AR3601" s="35"/>
      <c r="AS3601" s="35"/>
      <c r="AT3601" s="35"/>
      <c r="AU3601" s="35"/>
      <c r="AV3601" s="35"/>
      <c r="AW3601" s="35"/>
      <c r="AX3601" s="35"/>
      <c r="AY3601" s="35"/>
      <c r="AZ3601" s="17">
        <f t="shared" ref="AZ3601" si="8119">AZ3600+1</f>
        <v>49617</v>
      </c>
      <c r="BA3601" s="216">
        <f t="shared" si="8108"/>
        <v>7</v>
      </c>
      <c r="BB3601" s="216">
        <f t="shared" ref="BB3601" si="8120">BB3600+1</f>
        <v>3596</v>
      </c>
      <c r="BC3601" s="16">
        <f t="shared" si="8110"/>
        <v>9.8520547945205479</v>
      </c>
      <c r="BD3601" s="16">
        <f>IF(Template!$F$7="Linear interpolation",LinInterp($AO$5:$AO$18,$AM$5:$AM$18,BC3601),CubicSpline($AO$5:$AO$18,$AM$5:$AM$18,BC3601))</f>
        <v>14.149968507402166</v>
      </c>
      <c r="BE3601" s="221">
        <f t="shared" si="8045"/>
        <v>3.6834492589624213</v>
      </c>
      <c r="BF3601" s="221">
        <f>BE3601/PRODUCT($BG$6:BG3600)</f>
        <v>1.0003626972385953</v>
      </c>
      <c r="BG3601" s="16">
        <f t="shared" si="8111"/>
        <v>1.0003626967716912</v>
      </c>
      <c r="BH3601" s="10">
        <f t="shared" si="8112"/>
        <v>13.238432166729041</v>
      </c>
      <c r="BI3601" s="90"/>
      <c r="BJ3601" s="17">
        <f t="shared" si="8095"/>
        <v>49594</v>
      </c>
      <c r="BK3601" s="16">
        <f t="shared" si="8088"/>
        <v>13.238293840316606</v>
      </c>
      <c r="BL3601" s="10">
        <f ca="1">IFERROR(AVERAGE(INDIRECT("BK"&amp;AC3601-Template!$F$10+1):INDIRECT("BK"&amp;AC3601)),0)</f>
        <v>13.238175154007706</v>
      </c>
      <c r="BM3601" s="35"/>
      <c r="BN3601" s="86"/>
      <c r="BO3601" s="35"/>
      <c r="BP3601" s="35"/>
      <c r="BQ3601" s="35"/>
      <c r="BR3601" s="35"/>
      <c r="BS3601" s="35"/>
      <c r="BT3601" s="35"/>
      <c r="BU3601" s="35"/>
      <c r="BV3601" s="35"/>
      <c r="BW3601" s="35"/>
      <c r="BX3601" s="35"/>
      <c r="BY3601" s="35"/>
      <c r="BZ3601" s="35"/>
      <c r="CA3601" s="35"/>
      <c r="CB3601" s="35"/>
      <c r="CC3601" s="35"/>
      <c r="CD3601" s="35"/>
      <c r="CE3601" s="35"/>
      <c r="CF3601" s="35"/>
      <c r="CG3601" s="35"/>
      <c r="CH3601" s="35"/>
    </row>
    <row r="3602" spans="1:86" ht="15.6" x14ac:dyDescent="0.3">
      <c r="A3602" s="35"/>
      <c r="B3602" s="86"/>
      <c r="C3602" s="35"/>
      <c r="D3602" s="35"/>
      <c r="E3602" s="35"/>
      <c r="F3602" s="35"/>
      <c r="G3602" s="35"/>
      <c r="H3602" s="35"/>
      <c r="I3602" s="35"/>
      <c r="J3602" s="35"/>
      <c r="K3602" s="35"/>
      <c r="L3602" s="35"/>
      <c r="M3602" s="35"/>
      <c r="N3602" s="35"/>
      <c r="O3602" s="35"/>
      <c r="P3602" s="35"/>
      <c r="Q3602" s="35"/>
      <c r="R3602" s="35"/>
      <c r="S3602" s="35"/>
      <c r="T3602" s="17">
        <f t="shared" si="8089"/>
        <v>49618</v>
      </c>
      <c r="U3602" s="216">
        <f t="shared" si="8082"/>
        <v>1</v>
      </c>
      <c r="V3602" s="216">
        <f t="shared" si="8089"/>
        <v>3597</v>
      </c>
      <c r="W3602" s="16">
        <f t="shared" si="8096"/>
        <v>9.8547945205479444</v>
      </c>
      <c r="X3602" s="16" t="e">
        <f>IF(Template!$F$7="Linear interpolation",LinInterp($I$5:$I$22,$G$5:$G$22,W3602),CubicSpline($I$5:$I$22,$G$5:$G$22,W3602))</f>
        <v>#VALUE!</v>
      </c>
      <c r="Y3602" s="221" t="e">
        <f t="shared" si="8083"/>
        <v>#VALUE!</v>
      </c>
      <c r="Z3602" s="221" t="e">
        <f>Y3602/PRODUCT($AA$6:AA3601)</f>
        <v>#VALUE!</v>
      </c>
      <c r="AA3602" s="16" t="e">
        <f t="shared" si="8090"/>
        <v>#VALUE!</v>
      </c>
      <c r="AB3602" s="10" t="e">
        <f t="shared" si="8091"/>
        <v>#VALUE!</v>
      </c>
      <c r="AC3602" s="90">
        <f t="shared" si="8084"/>
        <v>3602</v>
      </c>
      <c r="AD3602" s="17">
        <f t="shared" si="8092"/>
        <v>49595</v>
      </c>
      <c r="AE3602" s="16" t="e">
        <f t="shared" si="8085"/>
        <v>#VALUE!</v>
      </c>
      <c r="AF3602" s="10">
        <f ca="1">IFERROR(AVERAGE(INDIRECT("AE"&amp;AC3602-Template!$F$10+1):INDIRECT("AE"&amp;AC3602)),0)</f>
        <v>0</v>
      </c>
      <c r="AG3602" s="35"/>
      <c r="AH3602" s="86"/>
      <c r="AI3602" s="35"/>
      <c r="AJ3602" s="35"/>
      <c r="AK3602" s="35"/>
      <c r="AL3602" s="35"/>
      <c r="AM3602" s="35"/>
      <c r="AN3602" s="35"/>
      <c r="AO3602" s="35"/>
      <c r="AP3602" s="35"/>
      <c r="AQ3602" s="35"/>
      <c r="AR3602" s="35"/>
      <c r="AS3602" s="35"/>
      <c r="AT3602" s="35"/>
      <c r="AU3602" s="35"/>
      <c r="AV3602" s="35"/>
      <c r="AW3602" s="35"/>
      <c r="AX3602" s="35"/>
      <c r="AY3602" s="35"/>
      <c r="AZ3602" s="17">
        <f t="shared" ref="AZ3602" si="8121">AZ3601+1</f>
        <v>49618</v>
      </c>
      <c r="BA3602" s="216">
        <f t="shared" si="8108"/>
        <v>1</v>
      </c>
      <c r="BB3602" s="216">
        <f t="shared" ref="BB3602" si="8122">BB3601+1</f>
        <v>3597</v>
      </c>
      <c r="BC3602" s="16">
        <f t="shared" si="8110"/>
        <v>9.8547945205479444</v>
      </c>
      <c r="BD3602" s="16">
        <f>IF(Template!$F$7="Linear interpolation",LinInterp($AO$5:$AO$18,$AM$5:$AM$18,BC3602),CubicSpline($AO$5:$AO$18,$AM$5:$AM$18,BC3602))</f>
        <v>14.149969065217935</v>
      </c>
      <c r="BE3602" s="221">
        <f t="shared" si="8045"/>
        <v>3.684785235820859</v>
      </c>
      <c r="BF3602" s="221">
        <f>BE3602/PRODUCT($BG$6:BG3601)</f>
        <v>1.000362697701076</v>
      </c>
      <c r="BG3602" s="16">
        <f t="shared" si="8111"/>
        <v>1.000362697701076</v>
      </c>
      <c r="BH3602" s="10">
        <f t="shared" si="8112"/>
        <v>13.238466089273926</v>
      </c>
      <c r="BI3602" s="90"/>
      <c r="BJ3602" s="17">
        <f t="shared" si="8095"/>
        <v>49595</v>
      </c>
      <c r="BK3602" s="16">
        <f t="shared" si="8088"/>
        <v>13.238293840316606</v>
      </c>
      <c r="BL3602" s="10">
        <f ca="1">IFERROR(AVERAGE(INDIRECT("BK"&amp;AC3602-Template!$F$10+1):INDIRECT("BK"&amp;AC3602)),0)</f>
        <v>13.238183414843578</v>
      </c>
      <c r="BM3602" s="35"/>
      <c r="BN3602" s="86"/>
      <c r="BO3602" s="35"/>
      <c r="BP3602" s="35"/>
      <c r="BQ3602" s="35"/>
      <c r="BR3602" s="35"/>
      <c r="BS3602" s="35"/>
      <c r="BT3602" s="35"/>
      <c r="BU3602" s="35"/>
      <c r="BV3602" s="35"/>
      <c r="BW3602" s="35"/>
      <c r="BX3602" s="35"/>
      <c r="BY3602" s="35"/>
      <c r="BZ3602" s="35"/>
      <c r="CA3602" s="35"/>
      <c r="CB3602" s="35"/>
      <c r="CC3602" s="35"/>
      <c r="CD3602" s="35"/>
      <c r="CE3602" s="35"/>
      <c r="CF3602" s="35"/>
      <c r="CG3602" s="35"/>
      <c r="CH3602" s="35"/>
    </row>
    <row r="3603" spans="1:86" ht="15.6" x14ac:dyDescent="0.3">
      <c r="A3603" s="35"/>
      <c r="B3603" s="86"/>
      <c r="C3603" s="35"/>
      <c r="D3603" s="35"/>
      <c r="E3603" s="35"/>
      <c r="F3603" s="35"/>
      <c r="G3603" s="35"/>
      <c r="H3603" s="35"/>
      <c r="I3603" s="35"/>
      <c r="J3603" s="35"/>
      <c r="K3603" s="35"/>
      <c r="L3603" s="35"/>
      <c r="M3603" s="35"/>
      <c r="N3603" s="35"/>
      <c r="O3603" s="35"/>
      <c r="P3603" s="35"/>
      <c r="Q3603" s="35"/>
      <c r="R3603" s="35"/>
      <c r="S3603" s="35"/>
      <c r="T3603" s="17">
        <f t="shared" si="8089"/>
        <v>49619</v>
      </c>
      <c r="U3603" s="216">
        <f t="shared" si="8082"/>
        <v>2</v>
      </c>
      <c r="V3603" s="216">
        <f t="shared" si="8089"/>
        <v>3598</v>
      </c>
      <c r="W3603" s="16">
        <f t="shared" si="8096"/>
        <v>9.8575342465753426</v>
      </c>
      <c r="X3603" s="16" t="e">
        <f>IF(Template!$F$7="Linear interpolation",LinInterp($I$5:$I$22,$G$5:$G$22,W3603),CubicSpline($I$5:$I$22,$G$5:$G$22,W3603))</f>
        <v>#VALUE!</v>
      </c>
      <c r="Y3603" s="221" t="e">
        <f t="shared" si="8083"/>
        <v>#VALUE!</v>
      </c>
      <c r="Z3603" s="221" t="e">
        <f>Y3603/PRODUCT($AA$6:AA3602)</f>
        <v>#VALUE!</v>
      </c>
      <c r="AA3603" s="16" t="e">
        <f t="shared" si="8090"/>
        <v>#VALUE!</v>
      </c>
      <c r="AB3603" s="10" t="e">
        <f t="shared" si="8091"/>
        <v>#VALUE!</v>
      </c>
      <c r="AC3603" s="90">
        <f t="shared" si="8084"/>
        <v>3603</v>
      </c>
      <c r="AD3603" s="17">
        <f t="shared" si="8092"/>
        <v>49596</v>
      </c>
      <c r="AE3603" s="16" t="e">
        <f t="shared" si="8085"/>
        <v>#VALUE!</v>
      </c>
      <c r="AF3603" s="10">
        <f ca="1">IFERROR(AVERAGE(INDIRECT("AE"&amp;AC3603-Template!$F$10+1):INDIRECT("AE"&amp;AC3603)),0)</f>
        <v>0</v>
      </c>
      <c r="AG3603" s="35"/>
      <c r="AH3603" s="86"/>
      <c r="AI3603" s="35"/>
      <c r="AJ3603" s="35"/>
      <c r="AK3603" s="35"/>
      <c r="AL3603" s="35"/>
      <c r="AM3603" s="35"/>
      <c r="AN3603" s="35"/>
      <c r="AO3603" s="35"/>
      <c r="AP3603" s="35"/>
      <c r="AQ3603" s="35"/>
      <c r="AR3603" s="35"/>
      <c r="AS3603" s="35"/>
      <c r="AT3603" s="35"/>
      <c r="AU3603" s="35"/>
      <c r="AV3603" s="35"/>
      <c r="AW3603" s="35"/>
      <c r="AX3603" s="35"/>
      <c r="AY3603" s="35"/>
      <c r="AZ3603" s="17">
        <f t="shared" ref="AZ3603" si="8123">AZ3602+1</f>
        <v>49619</v>
      </c>
      <c r="BA3603" s="216">
        <f t="shared" si="8108"/>
        <v>2</v>
      </c>
      <c r="BB3603" s="216">
        <f t="shared" ref="BB3603" si="8124">BB3602+1</f>
        <v>3598</v>
      </c>
      <c r="BC3603" s="16">
        <f t="shared" si="8110"/>
        <v>9.8575342465753426</v>
      </c>
      <c r="BD3603" s="16">
        <f>IF(Template!$F$7="Linear interpolation",LinInterp($AO$5:$AO$18,$AM$5:$AM$18,BC3603),CubicSpline($AO$5:$AO$18,$AM$5:$AM$18,BC3603))</f>
        <v>14.149969624456908</v>
      </c>
      <c r="BE3603" s="221">
        <f t="shared" si="8045"/>
        <v>3.6861216977861462</v>
      </c>
      <c r="BF3603" s="221">
        <f>BE3603/PRODUCT($BG$6:BG3602)</f>
        <v>1.0003626973839057</v>
      </c>
      <c r="BG3603" s="16">
        <f t="shared" si="8111"/>
        <v>1.0003626973839057</v>
      </c>
      <c r="BH3603" s="10">
        <f t="shared" si="8112"/>
        <v>13.23845451255834</v>
      </c>
      <c r="BI3603" s="90"/>
      <c r="BJ3603" s="17">
        <f t="shared" si="8095"/>
        <v>49596</v>
      </c>
      <c r="BK3603" s="16">
        <f t="shared" si="8088"/>
        <v>13.238293840316606</v>
      </c>
      <c r="BL3603" s="10">
        <f ca="1">IFERROR(AVERAGE(INDIRECT("BK"&amp;AC3603-Template!$F$10+1):INDIRECT("BK"&amp;AC3603)),0)</f>
        <v>13.238191354975262</v>
      </c>
      <c r="BM3603" s="35"/>
      <c r="BN3603" s="86"/>
      <c r="BO3603" s="35"/>
      <c r="BP3603" s="35"/>
      <c r="BQ3603" s="35"/>
      <c r="BR3603" s="35"/>
      <c r="BS3603" s="35"/>
      <c r="BT3603" s="35"/>
      <c r="BU3603" s="35"/>
      <c r="BV3603" s="35"/>
      <c r="BW3603" s="35"/>
      <c r="BX3603" s="35"/>
      <c r="BY3603" s="35"/>
      <c r="BZ3603" s="35"/>
      <c r="CA3603" s="35"/>
      <c r="CB3603" s="35"/>
      <c r="CC3603" s="35"/>
      <c r="CD3603" s="35"/>
      <c r="CE3603" s="35"/>
      <c r="CF3603" s="35"/>
      <c r="CG3603" s="35"/>
      <c r="CH3603" s="35"/>
    </row>
    <row r="3604" spans="1:86" ht="15.6" x14ac:dyDescent="0.3">
      <c r="A3604" s="35"/>
      <c r="B3604" s="86"/>
      <c r="C3604" s="35"/>
      <c r="D3604" s="35"/>
      <c r="E3604" s="35"/>
      <c r="F3604" s="35"/>
      <c r="G3604" s="35"/>
      <c r="H3604" s="35"/>
      <c r="I3604" s="35"/>
      <c r="J3604" s="35"/>
      <c r="K3604" s="35"/>
      <c r="L3604" s="35"/>
      <c r="M3604" s="35"/>
      <c r="N3604" s="35"/>
      <c r="O3604" s="35"/>
      <c r="P3604" s="35"/>
      <c r="Q3604" s="35"/>
      <c r="R3604" s="35"/>
      <c r="S3604" s="35"/>
      <c r="T3604" s="17">
        <f t="shared" si="8089"/>
        <v>49620</v>
      </c>
      <c r="U3604" s="216">
        <f t="shared" si="8082"/>
        <v>3</v>
      </c>
      <c r="V3604" s="216">
        <f t="shared" si="8089"/>
        <v>3599</v>
      </c>
      <c r="W3604" s="16">
        <f t="shared" si="8096"/>
        <v>9.8602739726027391</v>
      </c>
      <c r="X3604" s="16" t="e">
        <f>IF(Template!$F$7="Linear interpolation",LinInterp($I$5:$I$22,$G$5:$G$22,W3604),CubicSpline($I$5:$I$22,$G$5:$G$22,W3604))</f>
        <v>#VALUE!</v>
      </c>
      <c r="Y3604" s="221" t="e">
        <f t="shared" si="8083"/>
        <v>#VALUE!</v>
      </c>
      <c r="Z3604" s="221" t="e">
        <f>Y3604/PRODUCT($AA$6:AA3603)</f>
        <v>#VALUE!</v>
      </c>
      <c r="AA3604" s="16" t="e">
        <f t="shared" si="8090"/>
        <v>#VALUE!</v>
      </c>
      <c r="AB3604" s="10" t="e">
        <f t="shared" si="8091"/>
        <v>#VALUE!</v>
      </c>
      <c r="AC3604" s="90">
        <f t="shared" si="8084"/>
        <v>3604</v>
      </c>
      <c r="AD3604" s="17">
        <f t="shared" si="8092"/>
        <v>49597</v>
      </c>
      <c r="AE3604" s="16" t="e">
        <f t="shared" si="8085"/>
        <v>#VALUE!</v>
      </c>
      <c r="AF3604" s="10">
        <f ca="1">IFERROR(AVERAGE(INDIRECT("AE"&amp;AC3604-Template!$F$10+1):INDIRECT("AE"&amp;AC3604)),0)</f>
        <v>0</v>
      </c>
      <c r="AG3604" s="35"/>
      <c r="AH3604" s="86"/>
      <c r="AI3604" s="35"/>
      <c r="AJ3604" s="35"/>
      <c r="AK3604" s="35"/>
      <c r="AL3604" s="35"/>
      <c r="AM3604" s="35"/>
      <c r="AN3604" s="35"/>
      <c r="AO3604" s="35"/>
      <c r="AP3604" s="35"/>
      <c r="AQ3604" s="35"/>
      <c r="AR3604" s="35"/>
      <c r="AS3604" s="35"/>
      <c r="AT3604" s="35"/>
      <c r="AU3604" s="35"/>
      <c r="AV3604" s="35"/>
      <c r="AW3604" s="35"/>
      <c r="AX3604" s="35"/>
      <c r="AY3604" s="35"/>
      <c r="AZ3604" s="17">
        <f t="shared" ref="AZ3604" si="8125">AZ3603+1</f>
        <v>49620</v>
      </c>
      <c r="BA3604" s="216">
        <f t="shared" si="8108"/>
        <v>3</v>
      </c>
      <c r="BB3604" s="216">
        <f t="shared" ref="BB3604" si="8126">BB3603+1</f>
        <v>3599</v>
      </c>
      <c r="BC3604" s="16">
        <f t="shared" si="8110"/>
        <v>9.8602739726027391</v>
      </c>
      <c r="BD3604" s="16">
        <f>IF(Template!$F$7="Linear interpolation",LinInterp($AO$5:$AO$18,$AM$5:$AM$18,BC3604),CubicSpline($AO$5:$AO$18,$AM$5:$AM$18,BC3604))</f>
        <v>14.149970185092233</v>
      </c>
      <c r="BE3604" s="221">
        <f t="shared" si="8045"/>
        <v>3.6874586450264419</v>
      </c>
      <c r="BF3604" s="221">
        <f>BE3604/PRODUCT($BG$6:BG3603)</f>
        <v>1.0003626975314186</v>
      </c>
      <c r="BG3604" s="16">
        <f t="shared" si="8111"/>
        <v>1.0003626975314186</v>
      </c>
      <c r="BH3604" s="10">
        <f t="shared" si="8112"/>
        <v>13.238459896778853</v>
      </c>
      <c r="BI3604" s="90"/>
      <c r="BJ3604" s="17">
        <f t="shared" si="8095"/>
        <v>49597</v>
      </c>
      <c r="BK3604" s="16">
        <f t="shared" si="8088"/>
        <v>13.238337804592938</v>
      </c>
      <c r="BL3604" s="10">
        <f ca="1">IFERROR(AVERAGE(INDIRECT("BK"&amp;AC3604-Template!$F$10+1):INDIRECT("BK"&amp;AC3604)),0)</f>
        <v>13.238200760582824</v>
      </c>
      <c r="BM3604" s="35"/>
      <c r="BN3604" s="86"/>
      <c r="BO3604" s="35"/>
      <c r="BP3604" s="35"/>
      <c r="BQ3604" s="35"/>
      <c r="BR3604" s="35"/>
      <c r="BS3604" s="35"/>
      <c r="BT3604" s="35"/>
      <c r="BU3604" s="35"/>
      <c r="BV3604" s="35"/>
      <c r="BW3604" s="35"/>
      <c r="BX3604" s="35"/>
      <c r="BY3604" s="35"/>
      <c r="BZ3604" s="35"/>
      <c r="CA3604" s="35"/>
      <c r="CB3604" s="35"/>
      <c r="CC3604" s="35"/>
      <c r="CD3604" s="35"/>
      <c r="CE3604" s="35"/>
      <c r="CF3604" s="35"/>
      <c r="CG3604" s="35"/>
      <c r="CH3604" s="35"/>
    </row>
    <row r="3605" spans="1:86" ht="15.6" x14ac:dyDescent="0.3">
      <c r="A3605" s="35"/>
      <c r="B3605" s="86"/>
      <c r="C3605" s="35"/>
      <c r="D3605" s="35"/>
      <c r="E3605" s="35"/>
      <c r="F3605" s="35"/>
      <c r="G3605" s="35"/>
      <c r="H3605" s="35"/>
      <c r="I3605" s="35"/>
      <c r="J3605" s="35"/>
      <c r="K3605" s="35"/>
      <c r="L3605" s="35"/>
      <c r="M3605" s="35"/>
      <c r="N3605" s="35"/>
      <c r="O3605" s="35"/>
      <c r="P3605" s="35"/>
      <c r="Q3605" s="35"/>
      <c r="R3605" s="35"/>
      <c r="S3605" s="35"/>
      <c r="T3605" s="17">
        <f t="shared" si="8089"/>
        <v>49621</v>
      </c>
      <c r="U3605" s="216">
        <f t="shared" si="8082"/>
        <v>4</v>
      </c>
      <c r="V3605" s="216">
        <f t="shared" si="8089"/>
        <v>3600</v>
      </c>
      <c r="W3605" s="16">
        <f t="shared" si="8096"/>
        <v>9.8630136986301373</v>
      </c>
      <c r="X3605" s="16" t="e">
        <f>IF(Template!$F$7="Linear interpolation",LinInterp($I$5:$I$22,$G$5:$G$22,W3605),CubicSpline($I$5:$I$22,$G$5:$G$22,W3605))</f>
        <v>#VALUE!</v>
      </c>
      <c r="Y3605" s="221" t="e">
        <f t="shared" si="8083"/>
        <v>#VALUE!</v>
      </c>
      <c r="Z3605" s="221" t="e">
        <f>Y3605/PRODUCT($AA$6:AA3604)</f>
        <v>#VALUE!</v>
      </c>
      <c r="AA3605" s="16" t="e">
        <f t="shared" si="8090"/>
        <v>#VALUE!</v>
      </c>
      <c r="AB3605" s="10" t="e">
        <f t="shared" si="8091"/>
        <v>#VALUE!</v>
      </c>
      <c r="AC3605" s="90">
        <f t="shared" si="8084"/>
        <v>3605</v>
      </c>
      <c r="AD3605" s="17">
        <f t="shared" si="8092"/>
        <v>49598</v>
      </c>
      <c r="AE3605" s="16" t="e">
        <f t="shared" si="8085"/>
        <v>#VALUE!</v>
      </c>
      <c r="AF3605" s="10">
        <f ca="1">IFERROR(AVERAGE(INDIRECT("AE"&amp;AC3605-Template!$F$10+1):INDIRECT("AE"&amp;AC3605)),0)</f>
        <v>0</v>
      </c>
      <c r="AG3605" s="35"/>
      <c r="AH3605" s="86"/>
      <c r="AI3605" s="35"/>
      <c r="AJ3605" s="35"/>
      <c r="AK3605" s="35"/>
      <c r="AL3605" s="35"/>
      <c r="AM3605" s="35"/>
      <c r="AN3605" s="35"/>
      <c r="AO3605" s="35"/>
      <c r="AP3605" s="35"/>
      <c r="AQ3605" s="35"/>
      <c r="AR3605" s="35"/>
      <c r="AS3605" s="35"/>
      <c r="AT3605" s="35"/>
      <c r="AU3605" s="35"/>
      <c r="AV3605" s="35"/>
      <c r="AW3605" s="35"/>
      <c r="AX3605" s="35"/>
      <c r="AY3605" s="35"/>
      <c r="AZ3605" s="17">
        <f t="shared" ref="AZ3605" si="8127">AZ3604+1</f>
        <v>49621</v>
      </c>
      <c r="BA3605" s="216">
        <f t="shared" si="8108"/>
        <v>4</v>
      </c>
      <c r="BB3605" s="216">
        <f t="shared" ref="BB3605" si="8128">BB3604+1</f>
        <v>3600</v>
      </c>
      <c r="BC3605" s="16">
        <f t="shared" si="8110"/>
        <v>9.8630136986301373</v>
      </c>
      <c r="BD3605" s="16">
        <f>IF(Template!$F$7="Linear interpolation",LinInterp($AO$5:$AO$18,$AM$5:$AM$18,BC3605),CubicSpline($AO$5:$AO$18,$AM$5:$AM$18,BC3605))</f>
        <v>14.149970747097058</v>
      </c>
      <c r="BE3605" s="221">
        <f t="shared" si="8045"/>
        <v>3.6887960777099695</v>
      </c>
      <c r="BF3605" s="221">
        <f>BE3605/PRODUCT($BG$6:BG3604)</f>
        <v>1.0003626976767133</v>
      </c>
      <c r="BG3605" s="16">
        <f t="shared" si="8111"/>
        <v>1.0003626976767133</v>
      </c>
      <c r="BH3605" s="10">
        <f t="shared" si="8112"/>
        <v>13.238465200034133</v>
      </c>
      <c r="BI3605" s="90"/>
      <c r="BJ3605" s="17">
        <f t="shared" si="8095"/>
        <v>49598</v>
      </c>
      <c r="BK3605" s="16">
        <f t="shared" si="8088"/>
        <v>13.238322887255016</v>
      </c>
      <c r="BL3605" s="10">
        <f ca="1">IFERROR(AVERAGE(INDIRECT("BK"&amp;AC3605-Template!$F$10+1):INDIRECT("BK"&amp;AC3605)),0)</f>
        <v>13.238209668945792</v>
      </c>
      <c r="BM3605" s="35"/>
      <c r="BN3605" s="86"/>
      <c r="BO3605" s="35"/>
      <c r="BP3605" s="35"/>
      <c r="BQ3605" s="35"/>
      <c r="BR3605" s="35"/>
      <c r="BS3605" s="35"/>
      <c r="BT3605" s="35"/>
      <c r="BU3605" s="35"/>
      <c r="BV3605" s="35"/>
      <c r="BW3605" s="35"/>
      <c r="BX3605" s="35"/>
      <c r="BY3605" s="35"/>
      <c r="BZ3605" s="35"/>
      <c r="CA3605" s="35"/>
      <c r="CB3605" s="35"/>
      <c r="CC3605" s="35"/>
      <c r="CD3605" s="35"/>
      <c r="CE3605" s="35"/>
      <c r="CF3605" s="35"/>
      <c r="CG3605" s="35"/>
      <c r="CH3605" s="35"/>
    </row>
    <row r="3606" spans="1:86" ht="15.6" x14ac:dyDescent="0.3">
      <c r="A3606" s="35"/>
      <c r="B3606" s="86"/>
      <c r="C3606" s="35"/>
      <c r="D3606" s="35"/>
      <c r="E3606" s="35"/>
      <c r="F3606" s="35"/>
      <c r="G3606" s="35"/>
      <c r="H3606" s="35"/>
      <c r="I3606" s="35"/>
      <c r="J3606" s="35"/>
      <c r="K3606" s="35"/>
      <c r="L3606" s="35"/>
      <c r="M3606" s="35"/>
      <c r="N3606" s="35"/>
      <c r="O3606" s="35"/>
      <c r="P3606" s="35"/>
      <c r="Q3606" s="35"/>
      <c r="R3606" s="35"/>
      <c r="S3606" s="35"/>
      <c r="T3606" s="17">
        <f t="shared" si="8089"/>
        <v>49622</v>
      </c>
      <c r="U3606" s="216">
        <f t="shared" si="8082"/>
        <v>5</v>
      </c>
      <c r="V3606" s="216">
        <f t="shared" si="8089"/>
        <v>3601</v>
      </c>
      <c r="W3606" s="16">
        <f t="shared" si="8096"/>
        <v>9.8657534246575338</v>
      </c>
      <c r="X3606" s="16" t="e">
        <f>IF(Template!$F$7="Linear interpolation",LinInterp($I$5:$I$22,$G$5:$G$22,W3606),CubicSpline($I$5:$I$22,$G$5:$G$22,W3606))</f>
        <v>#VALUE!</v>
      </c>
      <c r="Y3606" s="221" t="e">
        <f t="shared" si="8083"/>
        <v>#VALUE!</v>
      </c>
      <c r="Z3606" s="221" t="e">
        <f>Y3606/PRODUCT($AA$6:AA3605)</f>
        <v>#VALUE!</v>
      </c>
      <c r="AA3606" s="16" t="e">
        <f t="shared" si="8090"/>
        <v>#VALUE!</v>
      </c>
      <c r="AB3606" s="10" t="e">
        <f t="shared" si="8091"/>
        <v>#VALUE!</v>
      </c>
      <c r="AC3606" s="90">
        <f t="shared" si="8084"/>
        <v>3606</v>
      </c>
      <c r="AD3606" s="17">
        <f t="shared" si="8092"/>
        <v>49599</v>
      </c>
      <c r="AE3606" s="16" t="e">
        <f t="shared" si="8085"/>
        <v>#VALUE!</v>
      </c>
      <c r="AF3606" s="10">
        <f ca="1">IFERROR(AVERAGE(INDIRECT("AE"&amp;AC3606-Template!$F$10+1):INDIRECT("AE"&amp;AC3606)),0)</f>
        <v>0</v>
      </c>
      <c r="AG3606" s="35"/>
      <c r="AH3606" s="86"/>
      <c r="AI3606" s="35"/>
      <c r="AJ3606" s="35"/>
      <c r="AK3606" s="35"/>
      <c r="AL3606" s="35"/>
      <c r="AM3606" s="35"/>
      <c r="AN3606" s="35"/>
      <c r="AO3606" s="35"/>
      <c r="AP3606" s="35"/>
      <c r="AQ3606" s="35"/>
      <c r="AR3606" s="35"/>
      <c r="AS3606" s="35"/>
      <c r="AT3606" s="35"/>
      <c r="AU3606" s="35"/>
      <c r="AV3606" s="35"/>
      <c r="AW3606" s="35"/>
      <c r="AX3606" s="35"/>
      <c r="AY3606" s="35"/>
      <c r="AZ3606" s="17">
        <f t="shared" ref="AZ3606" si="8129">AZ3605+1</f>
        <v>49622</v>
      </c>
      <c r="BA3606" s="216">
        <f t="shared" si="8108"/>
        <v>5</v>
      </c>
      <c r="BB3606" s="216">
        <f t="shared" ref="BB3606" si="8130">BB3605+1</f>
        <v>3601</v>
      </c>
      <c r="BC3606" s="16">
        <f t="shared" si="8110"/>
        <v>9.8657534246575338</v>
      </c>
      <c r="BD3606" s="16">
        <f>IF(Template!$F$7="Linear interpolation",LinInterp($AO$5:$AO$18,$AM$5:$AM$18,BC3606),CubicSpline($AO$5:$AO$18,$AM$5:$AM$18,BC3606))</f>
        <v>14.149971310444528</v>
      </c>
      <c r="BE3606" s="221">
        <f t="shared" si="8045"/>
        <v>3.6901339960049881</v>
      </c>
      <c r="BF3606" s="221">
        <f>BE3606/PRODUCT($BG$6:BG3605)</f>
        <v>1.0003626978197855</v>
      </c>
      <c r="BG3606" s="16">
        <f t="shared" si="8111"/>
        <v>1.0003626978197855</v>
      </c>
      <c r="BH3606" s="10">
        <f t="shared" si="8112"/>
        <v>13.23847042217019</v>
      </c>
      <c r="BI3606" s="90"/>
      <c r="BJ3606" s="17">
        <f t="shared" si="8095"/>
        <v>49599</v>
      </c>
      <c r="BK3606" s="16">
        <f t="shared" si="8088"/>
        <v>13.238329951767547</v>
      </c>
      <c r="BL3606" s="10">
        <f ca="1">IFERROR(AVERAGE(INDIRECT("BK"&amp;AC3606-Template!$F$10+1):INDIRECT("BK"&amp;AC3606)),0)</f>
        <v>13.238216913922457</v>
      </c>
      <c r="BM3606" s="35"/>
      <c r="BN3606" s="86"/>
      <c r="BO3606" s="35"/>
      <c r="BP3606" s="35"/>
      <c r="BQ3606" s="35"/>
      <c r="BR3606" s="35"/>
      <c r="BS3606" s="35"/>
      <c r="BT3606" s="35"/>
      <c r="BU3606" s="35"/>
      <c r="BV3606" s="35"/>
      <c r="BW3606" s="35"/>
      <c r="BX3606" s="35"/>
      <c r="BY3606" s="35"/>
      <c r="BZ3606" s="35"/>
      <c r="CA3606" s="35"/>
      <c r="CB3606" s="35"/>
      <c r="CC3606" s="35"/>
      <c r="CD3606" s="35"/>
      <c r="CE3606" s="35"/>
      <c r="CF3606" s="35"/>
      <c r="CG3606" s="35"/>
      <c r="CH3606" s="35"/>
    </row>
    <row r="3607" spans="1:86" ht="15.6" x14ac:dyDescent="0.3">
      <c r="A3607" s="35"/>
      <c r="B3607" s="86"/>
      <c r="C3607" s="35"/>
      <c r="D3607" s="35"/>
      <c r="E3607" s="35"/>
      <c r="F3607" s="35"/>
      <c r="G3607" s="35"/>
      <c r="H3607" s="35"/>
      <c r="I3607" s="35"/>
      <c r="J3607" s="35"/>
      <c r="K3607" s="35"/>
      <c r="L3607" s="35"/>
      <c r="M3607" s="35"/>
      <c r="N3607" s="35"/>
      <c r="O3607" s="35"/>
      <c r="P3607" s="35"/>
      <c r="Q3607" s="35"/>
      <c r="R3607" s="35"/>
      <c r="S3607" s="35"/>
      <c r="T3607" s="17">
        <f t="shared" si="8089"/>
        <v>49623</v>
      </c>
      <c r="U3607" s="216">
        <f t="shared" si="8082"/>
        <v>6</v>
      </c>
      <c r="V3607" s="216">
        <f t="shared" si="8089"/>
        <v>3602</v>
      </c>
      <c r="W3607" s="16">
        <f t="shared" si="8096"/>
        <v>9.868493150684932</v>
      </c>
      <c r="X3607" s="16" t="e">
        <f>IF(Template!$F$7="Linear interpolation",LinInterp($I$5:$I$22,$G$5:$G$22,W3607),CubicSpline($I$5:$I$22,$G$5:$G$22,W3607))</f>
        <v>#VALUE!</v>
      </c>
      <c r="Y3607" s="221" t="e">
        <f t="shared" si="8083"/>
        <v>#VALUE!</v>
      </c>
      <c r="Z3607" s="221" t="e">
        <f>Y3607/PRODUCT($AA$6:AA3606)</f>
        <v>#VALUE!</v>
      </c>
      <c r="AA3607" s="16" t="e">
        <f t="shared" si="8090"/>
        <v>#VALUE!</v>
      </c>
      <c r="AB3607" s="10" t="e">
        <f t="shared" si="8091"/>
        <v>#VALUE!</v>
      </c>
      <c r="AC3607" s="90">
        <f t="shared" si="8084"/>
        <v>3607</v>
      </c>
      <c r="AD3607" s="17">
        <f t="shared" si="8092"/>
        <v>49600</v>
      </c>
      <c r="AE3607" s="16" t="e">
        <f t="shared" si="8085"/>
        <v>#VALUE!</v>
      </c>
      <c r="AF3607" s="10">
        <f ca="1">IFERROR(AVERAGE(INDIRECT("AE"&amp;AC3607-Template!$F$10+1):INDIRECT("AE"&amp;AC3607)),0)</f>
        <v>0</v>
      </c>
      <c r="AG3607" s="35"/>
      <c r="AH3607" s="86"/>
      <c r="AI3607" s="35"/>
      <c r="AJ3607" s="35"/>
      <c r="AK3607" s="35"/>
      <c r="AL3607" s="35"/>
      <c r="AM3607" s="35"/>
      <c r="AN3607" s="35"/>
      <c r="AO3607" s="35"/>
      <c r="AP3607" s="35"/>
      <c r="AQ3607" s="35"/>
      <c r="AR3607" s="35"/>
      <c r="AS3607" s="35"/>
      <c r="AT3607" s="35"/>
      <c r="AU3607" s="35"/>
      <c r="AV3607" s="35"/>
      <c r="AW3607" s="35"/>
      <c r="AX3607" s="35"/>
      <c r="AY3607" s="35"/>
      <c r="AZ3607" s="17">
        <f t="shared" ref="AZ3607" si="8131">AZ3606+1</f>
        <v>49623</v>
      </c>
      <c r="BA3607" s="216">
        <f t="shared" si="8108"/>
        <v>6</v>
      </c>
      <c r="BB3607" s="216">
        <f t="shared" ref="BB3607" si="8132">BB3606+1</f>
        <v>3602</v>
      </c>
      <c r="BC3607" s="16">
        <f t="shared" si="8110"/>
        <v>9.868493150684932</v>
      </c>
      <c r="BD3607" s="16">
        <f>IF(Template!$F$7="Linear interpolation",LinInterp($AO$5:$AO$18,$AM$5:$AM$18,BC3607),CubicSpline($AO$5:$AO$18,$AM$5:$AM$18,BC3607))</f>
        <v>14.149971875107791</v>
      </c>
      <c r="BE3607" s="221">
        <f t="shared" si="8045"/>
        <v>3.6914724000797898</v>
      </c>
      <c r="BF3607" s="221">
        <f>BE3607/PRODUCT($BG$6:BG3606)</f>
        <v>1.0003626979606299</v>
      </c>
      <c r="BG3607" s="16">
        <f t="shared" si="8111"/>
        <v>1.0003626978197855</v>
      </c>
      <c r="BH3607" s="10">
        <f t="shared" si="8112"/>
        <v>13.23847042217019</v>
      </c>
      <c r="BI3607" s="90"/>
      <c r="BJ3607" s="17">
        <f t="shared" si="8095"/>
        <v>49600</v>
      </c>
      <c r="BK3607" s="16">
        <f t="shared" si="8088"/>
        <v>13.238336937227535</v>
      </c>
      <c r="BL3607" s="10">
        <f ca="1">IFERROR(AVERAGE(INDIRECT("BK"&amp;AC3607-Template!$F$10+1):INDIRECT("BK"&amp;AC3607)),0)</f>
        <v>13.238225033164801</v>
      </c>
      <c r="BM3607" s="35"/>
      <c r="BN3607" s="86"/>
      <c r="BO3607" s="35"/>
      <c r="BP3607" s="35"/>
      <c r="BQ3607" s="35"/>
      <c r="BR3607" s="35"/>
      <c r="BS3607" s="35"/>
      <c r="BT3607" s="35"/>
      <c r="BU3607" s="35"/>
      <c r="BV3607" s="35"/>
      <c r="BW3607" s="35"/>
      <c r="BX3607" s="35"/>
      <c r="BY3607" s="35"/>
      <c r="BZ3607" s="35"/>
      <c r="CA3607" s="35"/>
      <c r="CB3607" s="35"/>
      <c r="CC3607" s="35"/>
      <c r="CD3607" s="35"/>
      <c r="CE3607" s="35"/>
      <c r="CF3607" s="35"/>
      <c r="CG3607" s="35"/>
      <c r="CH3607" s="35"/>
    </row>
    <row r="3608" spans="1:86" ht="15.6" x14ac:dyDescent="0.3">
      <c r="A3608" s="35"/>
      <c r="B3608" s="86"/>
      <c r="C3608" s="35"/>
      <c r="D3608" s="35"/>
      <c r="E3608" s="35"/>
      <c r="F3608" s="35"/>
      <c r="G3608" s="35"/>
      <c r="H3608" s="35"/>
      <c r="I3608" s="35"/>
      <c r="J3608" s="35"/>
      <c r="K3608" s="35"/>
      <c r="L3608" s="35"/>
      <c r="M3608" s="35"/>
      <c r="N3608" s="35"/>
      <c r="O3608" s="35"/>
      <c r="P3608" s="35"/>
      <c r="Q3608" s="35"/>
      <c r="R3608" s="35"/>
      <c r="S3608" s="35"/>
      <c r="T3608" s="17">
        <f t="shared" si="8089"/>
        <v>49624</v>
      </c>
      <c r="U3608" s="216">
        <f t="shared" si="8082"/>
        <v>7</v>
      </c>
      <c r="V3608" s="216">
        <f t="shared" si="8089"/>
        <v>3603</v>
      </c>
      <c r="W3608" s="16">
        <f t="shared" si="8096"/>
        <v>9.8712328767123285</v>
      </c>
      <c r="X3608" s="16" t="e">
        <f>IF(Template!$F$7="Linear interpolation",LinInterp($I$5:$I$22,$G$5:$G$22,W3608),CubicSpline($I$5:$I$22,$G$5:$G$22,W3608))</f>
        <v>#VALUE!</v>
      </c>
      <c r="Y3608" s="221" t="e">
        <f t="shared" si="8083"/>
        <v>#VALUE!</v>
      </c>
      <c r="Z3608" s="221" t="e">
        <f>Y3608/PRODUCT($AA$6:AA3607)</f>
        <v>#VALUE!</v>
      </c>
      <c r="AA3608" s="16" t="e">
        <f t="shared" si="8090"/>
        <v>#VALUE!</v>
      </c>
      <c r="AB3608" s="10" t="e">
        <f t="shared" si="8091"/>
        <v>#VALUE!</v>
      </c>
      <c r="AC3608" s="90">
        <f t="shared" si="8084"/>
        <v>3608</v>
      </c>
      <c r="AD3608" s="17">
        <f t="shared" si="8092"/>
        <v>49601</v>
      </c>
      <c r="AE3608" s="16" t="e">
        <f t="shared" si="8085"/>
        <v>#VALUE!</v>
      </c>
      <c r="AF3608" s="10">
        <f ca="1">IFERROR(AVERAGE(INDIRECT("AE"&amp;AC3608-Template!$F$10+1):INDIRECT("AE"&amp;AC3608)),0)</f>
        <v>0</v>
      </c>
      <c r="AG3608" s="35"/>
      <c r="AH3608" s="86"/>
      <c r="AI3608" s="35"/>
      <c r="AJ3608" s="35"/>
      <c r="AK3608" s="35"/>
      <c r="AL3608" s="35"/>
      <c r="AM3608" s="35"/>
      <c r="AN3608" s="35"/>
      <c r="AO3608" s="35"/>
      <c r="AP3608" s="35"/>
      <c r="AQ3608" s="35"/>
      <c r="AR3608" s="35"/>
      <c r="AS3608" s="35"/>
      <c r="AT3608" s="35"/>
      <c r="AU3608" s="35"/>
      <c r="AV3608" s="35"/>
      <c r="AW3608" s="35"/>
      <c r="AX3608" s="35"/>
      <c r="AY3608" s="35"/>
      <c r="AZ3608" s="17">
        <f t="shared" ref="AZ3608" si="8133">AZ3607+1</f>
        <v>49624</v>
      </c>
      <c r="BA3608" s="216">
        <f t="shared" si="8108"/>
        <v>7</v>
      </c>
      <c r="BB3608" s="216">
        <f t="shared" ref="BB3608" si="8134">BB3607+1</f>
        <v>3603</v>
      </c>
      <c r="BC3608" s="16">
        <f t="shared" si="8110"/>
        <v>9.8712328767123285</v>
      </c>
      <c r="BD3608" s="16">
        <f>IF(Template!$F$7="Linear interpolation",LinInterp($AO$5:$AO$18,$AM$5:$AM$18,BC3608),CubicSpline($AO$5:$AO$18,$AM$5:$AM$18,BC3608))</f>
        <v>14.149972441059996</v>
      </c>
      <c r="BE3608" s="221">
        <f t="shared" si="8045"/>
        <v>3.692811290102731</v>
      </c>
      <c r="BF3608" s="221">
        <f>BE3608/PRODUCT($BG$6:BG3607)</f>
        <v>1.0003626982400939</v>
      </c>
      <c r="BG3608" s="16">
        <f t="shared" si="8111"/>
        <v>1.0003626978197855</v>
      </c>
      <c r="BH3608" s="10">
        <f t="shared" si="8112"/>
        <v>13.23847042217019</v>
      </c>
      <c r="BI3608" s="90"/>
      <c r="BJ3608" s="17">
        <f t="shared" si="8095"/>
        <v>49601</v>
      </c>
      <c r="BK3608" s="16">
        <f t="shared" si="8088"/>
        <v>13.238343843537725</v>
      </c>
      <c r="BL3608" s="10">
        <f ca="1">IFERROR(AVERAGE(INDIRECT("BK"&amp;AC3608-Template!$F$10+1):INDIRECT("BK"&amp;AC3608)),0)</f>
        <v>13.23823307460839</v>
      </c>
      <c r="BM3608" s="35"/>
      <c r="BN3608" s="86"/>
      <c r="BO3608" s="35"/>
      <c r="BP3608" s="35"/>
      <c r="BQ3608" s="35"/>
      <c r="BR3608" s="35"/>
      <c r="BS3608" s="35"/>
      <c r="BT3608" s="35"/>
      <c r="BU3608" s="35"/>
      <c r="BV3608" s="35"/>
      <c r="BW3608" s="35"/>
      <c r="BX3608" s="35"/>
      <c r="BY3608" s="35"/>
      <c r="BZ3608" s="35"/>
      <c r="CA3608" s="35"/>
      <c r="CB3608" s="35"/>
      <c r="CC3608" s="35"/>
      <c r="CD3608" s="35"/>
      <c r="CE3608" s="35"/>
      <c r="CF3608" s="35"/>
      <c r="CG3608" s="35"/>
      <c r="CH3608" s="35"/>
    </row>
    <row r="3609" spans="1:86" ht="15.6" x14ac:dyDescent="0.3">
      <c r="A3609" s="35"/>
      <c r="B3609" s="86"/>
      <c r="C3609" s="35"/>
      <c r="D3609" s="35"/>
      <c r="E3609" s="35"/>
      <c r="F3609" s="35"/>
      <c r="G3609" s="35"/>
      <c r="H3609" s="35"/>
      <c r="I3609" s="35"/>
      <c r="J3609" s="35"/>
      <c r="K3609" s="35"/>
      <c r="L3609" s="35"/>
      <c r="M3609" s="35"/>
      <c r="N3609" s="35"/>
      <c r="O3609" s="35"/>
      <c r="P3609" s="35"/>
      <c r="Q3609" s="35"/>
      <c r="R3609" s="35"/>
      <c r="S3609" s="35"/>
      <c r="T3609" s="17">
        <f t="shared" si="8089"/>
        <v>49625</v>
      </c>
      <c r="U3609" s="216">
        <f t="shared" si="8082"/>
        <v>1</v>
      </c>
      <c r="V3609" s="216">
        <f t="shared" si="8089"/>
        <v>3604</v>
      </c>
      <c r="W3609" s="16">
        <f t="shared" si="8096"/>
        <v>9.8739726027397268</v>
      </c>
      <c r="X3609" s="16" t="e">
        <f>IF(Template!$F$7="Linear interpolation",LinInterp($I$5:$I$22,$G$5:$G$22,W3609),CubicSpline($I$5:$I$22,$G$5:$G$22,W3609))</f>
        <v>#VALUE!</v>
      </c>
      <c r="Y3609" s="221" t="e">
        <f t="shared" si="8083"/>
        <v>#VALUE!</v>
      </c>
      <c r="Z3609" s="221" t="e">
        <f>Y3609/PRODUCT($AA$6:AA3608)</f>
        <v>#VALUE!</v>
      </c>
      <c r="AA3609" s="16" t="e">
        <f t="shared" si="8090"/>
        <v>#VALUE!</v>
      </c>
      <c r="AB3609" s="10" t="e">
        <f t="shared" si="8091"/>
        <v>#VALUE!</v>
      </c>
      <c r="AC3609" s="90">
        <f t="shared" si="8084"/>
        <v>3609</v>
      </c>
      <c r="AD3609" s="17">
        <f t="shared" si="8092"/>
        <v>49602</v>
      </c>
      <c r="AE3609" s="16" t="e">
        <f t="shared" si="8085"/>
        <v>#VALUE!</v>
      </c>
      <c r="AF3609" s="10">
        <f ca="1">IFERROR(AVERAGE(INDIRECT("AE"&amp;AC3609-Template!$F$10+1):INDIRECT("AE"&amp;AC3609)),0)</f>
        <v>0</v>
      </c>
      <c r="AG3609" s="35"/>
      <c r="AH3609" s="86"/>
      <c r="AI3609" s="35"/>
      <c r="AJ3609" s="35"/>
      <c r="AK3609" s="35"/>
      <c r="AL3609" s="35"/>
      <c r="AM3609" s="35"/>
      <c r="AN3609" s="35"/>
      <c r="AO3609" s="35"/>
      <c r="AP3609" s="35"/>
      <c r="AQ3609" s="35"/>
      <c r="AR3609" s="35"/>
      <c r="AS3609" s="35"/>
      <c r="AT3609" s="35"/>
      <c r="AU3609" s="35"/>
      <c r="AV3609" s="35"/>
      <c r="AW3609" s="35"/>
      <c r="AX3609" s="35"/>
      <c r="AY3609" s="35"/>
      <c r="AZ3609" s="17">
        <f t="shared" ref="AZ3609" si="8135">AZ3608+1</f>
        <v>49625</v>
      </c>
      <c r="BA3609" s="216">
        <f t="shared" si="8108"/>
        <v>1</v>
      </c>
      <c r="BB3609" s="216">
        <f t="shared" ref="BB3609" si="8136">BB3608+1</f>
        <v>3604</v>
      </c>
      <c r="BC3609" s="16">
        <f t="shared" si="8110"/>
        <v>9.8739726027397268</v>
      </c>
      <c r="BD3609" s="16">
        <f>IF(Template!$F$7="Linear interpolation",LinInterp($AO$5:$AO$18,$AM$5:$AM$18,BC3609),CubicSpline($AO$5:$AO$18,$AM$5:$AM$18,BC3609))</f>
        <v>14.149973008274287</v>
      </c>
      <c r="BE3609" s="221">
        <f t="shared" si="8045"/>
        <v>3.6941506662421788</v>
      </c>
      <c r="BF3609" s="221">
        <f>BE3609/PRODUCT($BG$6:BG3608)</f>
        <v>1.0003626986559422</v>
      </c>
      <c r="BG3609" s="16">
        <f t="shared" si="8111"/>
        <v>1.0003626986559422</v>
      </c>
      <c r="BH3609" s="10">
        <f t="shared" si="8112"/>
        <v>13.238500941889718</v>
      </c>
      <c r="BI3609" s="90"/>
      <c r="BJ3609" s="17">
        <f t="shared" si="8095"/>
        <v>49602</v>
      </c>
      <c r="BK3609" s="16">
        <f t="shared" si="8088"/>
        <v>13.238343843537725</v>
      </c>
      <c r="BL3609" s="10">
        <f ca="1">IFERROR(AVERAGE(INDIRECT("BK"&amp;AC3609-Template!$F$10+1):INDIRECT("BK"&amp;AC3609)),0)</f>
        <v>13.238240810592599</v>
      </c>
      <c r="BM3609" s="35"/>
      <c r="BN3609" s="86"/>
      <c r="BO3609" s="35"/>
      <c r="BP3609" s="35"/>
      <c r="BQ3609" s="35"/>
      <c r="BR3609" s="35"/>
      <c r="BS3609" s="35"/>
      <c r="BT3609" s="35"/>
      <c r="BU3609" s="35"/>
      <c r="BV3609" s="35"/>
      <c r="BW3609" s="35"/>
      <c r="BX3609" s="35"/>
      <c r="BY3609" s="35"/>
      <c r="BZ3609" s="35"/>
      <c r="CA3609" s="35"/>
      <c r="CB3609" s="35"/>
      <c r="CC3609" s="35"/>
      <c r="CD3609" s="35"/>
      <c r="CE3609" s="35"/>
      <c r="CF3609" s="35"/>
      <c r="CG3609" s="35"/>
      <c r="CH3609" s="35"/>
    </row>
    <row r="3610" spans="1:86" ht="15.6" x14ac:dyDescent="0.3">
      <c r="A3610" s="35"/>
      <c r="B3610" s="86"/>
      <c r="C3610" s="35"/>
      <c r="D3610" s="35"/>
      <c r="E3610" s="35"/>
      <c r="F3610" s="35"/>
      <c r="G3610" s="35"/>
      <c r="H3610" s="35"/>
      <c r="I3610" s="35"/>
      <c r="J3610" s="35"/>
      <c r="K3610" s="35"/>
      <c r="L3610" s="35"/>
      <c r="M3610" s="35"/>
      <c r="N3610" s="35"/>
      <c r="O3610" s="35"/>
      <c r="P3610" s="35"/>
      <c r="Q3610" s="35"/>
      <c r="R3610" s="35"/>
      <c r="S3610" s="35"/>
      <c r="T3610" s="17">
        <f t="shared" si="8089"/>
        <v>49626</v>
      </c>
      <c r="U3610" s="216">
        <f t="shared" si="8082"/>
        <v>2</v>
      </c>
      <c r="V3610" s="216">
        <f t="shared" si="8089"/>
        <v>3605</v>
      </c>
      <c r="W3610" s="16">
        <f t="shared" si="8096"/>
        <v>9.8767123287671232</v>
      </c>
      <c r="X3610" s="16" t="e">
        <f>IF(Template!$F$7="Linear interpolation",LinInterp($I$5:$I$22,$G$5:$G$22,W3610),CubicSpline($I$5:$I$22,$G$5:$G$22,W3610))</f>
        <v>#VALUE!</v>
      </c>
      <c r="Y3610" s="221" t="e">
        <f t="shared" si="8083"/>
        <v>#VALUE!</v>
      </c>
      <c r="Z3610" s="221" t="e">
        <f>Y3610/PRODUCT($AA$6:AA3609)</f>
        <v>#VALUE!</v>
      </c>
      <c r="AA3610" s="16" t="e">
        <f t="shared" si="8090"/>
        <v>#VALUE!</v>
      </c>
      <c r="AB3610" s="10" t="e">
        <f t="shared" si="8091"/>
        <v>#VALUE!</v>
      </c>
      <c r="AC3610" s="90">
        <f t="shared" si="8084"/>
        <v>3610</v>
      </c>
      <c r="AD3610" s="17">
        <f t="shared" si="8092"/>
        <v>49603</v>
      </c>
      <c r="AE3610" s="16" t="e">
        <f t="shared" si="8085"/>
        <v>#VALUE!</v>
      </c>
      <c r="AF3610" s="10">
        <f ca="1">IFERROR(AVERAGE(INDIRECT("AE"&amp;AC3610-Template!$F$10+1):INDIRECT("AE"&amp;AC3610)),0)</f>
        <v>0</v>
      </c>
      <c r="AG3610" s="35"/>
      <c r="AH3610" s="86"/>
      <c r="AI3610" s="35"/>
      <c r="AJ3610" s="35"/>
      <c r="AK3610" s="35"/>
      <c r="AL3610" s="35"/>
      <c r="AM3610" s="35"/>
      <c r="AN3610" s="35"/>
      <c r="AO3610" s="35"/>
      <c r="AP3610" s="35"/>
      <c r="AQ3610" s="35"/>
      <c r="AR3610" s="35"/>
      <c r="AS3610" s="35"/>
      <c r="AT3610" s="35"/>
      <c r="AU3610" s="35"/>
      <c r="AV3610" s="35"/>
      <c r="AW3610" s="35"/>
      <c r="AX3610" s="35"/>
      <c r="AY3610" s="35"/>
      <c r="AZ3610" s="17">
        <f t="shared" ref="AZ3610" si="8137">AZ3609+1</f>
        <v>49626</v>
      </c>
      <c r="BA3610" s="216">
        <f t="shared" si="8108"/>
        <v>2</v>
      </c>
      <c r="BB3610" s="216">
        <f t="shared" ref="BB3610" si="8138">BB3609+1</f>
        <v>3605</v>
      </c>
      <c r="BC3610" s="16">
        <f t="shared" si="8110"/>
        <v>9.8767123287671232</v>
      </c>
      <c r="BD3610" s="16">
        <f>IF(Template!$F$7="Linear interpolation",LinInterp($AO$5:$AO$18,$AM$5:$AM$18,BC3610),CubicSpline($AO$5:$AO$18,$AM$5:$AM$18,BC3610))</f>
        <v>14.149973576723815</v>
      </c>
      <c r="BE3610" s="221">
        <f t="shared" si="8045"/>
        <v>3.6954905286665793</v>
      </c>
      <c r="BF3610" s="221">
        <f>BE3610/PRODUCT($BG$6:BG3609)</f>
        <v>1.0003626983697889</v>
      </c>
      <c r="BG3610" s="16">
        <f t="shared" si="8111"/>
        <v>1.0003626983697889</v>
      </c>
      <c r="BH3610" s="10">
        <f t="shared" si="8112"/>
        <v>13.238490497293419</v>
      </c>
      <c r="BI3610" s="90"/>
      <c r="BJ3610" s="17">
        <f t="shared" si="8095"/>
        <v>49603</v>
      </c>
      <c r="BK3610" s="16">
        <f t="shared" si="8088"/>
        <v>13.238343843537725</v>
      </c>
      <c r="BL3610" s="10">
        <f ca="1">IFERROR(AVERAGE(INDIRECT("BK"&amp;AC3610-Template!$F$10+1):INDIRECT("BK"&amp;AC3610)),0)</f>
        <v>13.238248243662012</v>
      </c>
      <c r="BM3610" s="35"/>
      <c r="BN3610" s="86"/>
      <c r="BO3610" s="35"/>
      <c r="BP3610" s="35"/>
      <c r="BQ3610" s="35"/>
      <c r="BR3610" s="35"/>
      <c r="BS3610" s="35"/>
      <c r="BT3610" s="35"/>
      <c r="BU3610" s="35"/>
      <c r="BV3610" s="35"/>
      <c r="BW3610" s="35"/>
      <c r="BX3610" s="35"/>
      <c r="BY3610" s="35"/>
      <c r="BZ3610" s="35"/>
      <c r="CA3610" s="35"/>
      <c r="CB3610" s="35"/>
      <c r="CC3610" s="35"/>
      <c r="CD3610" s="35"/>
      <c r="CE3610" s="35"/>
      <c r="CF3610" s="35"/>
      <c r="CG3610" s="35"/>
      <c r="CH3610" s="35"/>
    </row>
    <row r="3611" spans="1:86" ht="15.6" x14ac:dyDescent="0.3">
      <c r="A3611" s="35"/>
      <c r="B3611" s="86"/>
      <c r="C3611" s="35"/>
      <c r="D3611" s="35"/>
      <c r="E3611" s="35"/>
      <c r="F3611" s="35"/>
      <c r="G3611" s="35"/>
      <c r="H3611" s="35"/>
      <c r="I3611" s="35"/>
      <c r="J3611" s="35"/>
      <c r="K3611" s="35"/>
      <c r="L3611" s="35"/>
      <c r="M3611" s="35"/>
      <c r="N3611" s="35"/>
      <c r="O3611" s="35"/>
      <c r="P3611" s="35"/>
      <c r="Q3611" s="35"/>
      <c r="R3611" s="35"/>
      <c r="S3611" s="35"/>
      <c r="T3611" s="17">
        <f t="shared" si="8089"/>
        <v>49627</v>
      </c>
      <c r="U3611" s="216">
        <f t="shared" si="8082"/>
        <v>3</v>
      </c>
      <c r="V3611" s="216">
        <f t="shared" si="8089"/>
        <v>3606</v>
      </c>
      <c r="W3611" s="16">
        <f t="shared" si="8096"/>
        <v>9.8794520547945197</v>
      </c>
      <c r="X3611" s="16" t="e">
        <f>IF(Template!$F$7="Linear interpolation",LinInterp($I$5:$I$22,$G$5:$G$22,W3611),CubicSpline($I$5:$I$22,$G$5:$G$22,W3611))</f>
        <v>#VALUE!</v>
      </c>
      <c r="Y3611" s="221" t="e">
        <f t="shared" si="8083"/>
        <v>#VALUE!</v>
      </c>
      <c r="Z3611" s="221" t="e">
        <f>Y3611/PRODUCT($AA$6:AA3610)</f>
        <v>#VALUE!</v>
      </c>
      <c r="AA3611" s="16" t="e">
        <f t="shared" si="8090"/>
        <v>#VALUE!</v>
      </c>
      <c r="AB3611" s="10" t="e">
        <f t="shared" si="8091"/>
        <v>#VALUE!</v>
      </c>
      <c r="AC3611" s="90">
        <f t="shared" si="8084"/>
        <v>3611</v>
      </c>
      <c r="AD3611" s="17">
        <f t="shared" si="8092"/>
        <v>49604</v>
      </c>
      <c r="AE3611" s="16" t="e">
        <f t="shared" si="8085"/>
        <v>#VALUE!</v>
      </c>
      <c r="AF3611" s="10">
        <f ca="1">IFERROR(AVERAGE(INDIRECT("AE"&amp;AC3611-Template!$F$10+1):INDIRECT("AE"&amp;AC3611)),0)</f>
        <v>0</v>
      </c>
      <c r="AG3611" s="35"/>
      <c r="AH3611" s="86"/>
      <c r="AI3611" s="35"/>
      <c r="AJ3611" s="35"/>
      <c r="AK3611" s="35"/>
      <c r="AL3611" s="35"/>
      <c r="AM3611" s="35"/>
      <c r="AN3611" s="35"/>
      <c r="AO3611" s="35"/>
      <c r="AP3611" s="35"/>
      <c r="AQ3611" s="35"/>
      <c r="AR3611" s="35"/>
      <c r="AS3611" s="35"/>
      <c r="AT3611" s="35"/>
      <c r="AU3611" s="35"/>
      <c r="AV3611" s="35"/>
      <c r="AW3611" s="35"/>
      <c r="AX3611" s="35"/>
      <c r="AY3611" s="35"/>
      <c r="AZ3611" s="17">
        <f t="shared" ref="AZ3611" si="8139">AZ3610+1</f>
        <v>49627</v>
      </c>
      <c r="BA3611" s="216">
        <f t="shared" si="8108"/>
        <v>3</v>
      </c>
      <c r="BB3611" s="216">
        <f t="shared" ref="BB3611" si="8140">BB3610+1</f>
        <v>3606</v>
      </c>
      <c r="BC3611" s="16">
        <f t="shared" si="8110"/>
        <v>9.8794520547945197</v>
      </c>
      <c r="BD3611" s="16">
        <f>IF(Template!$F$7="Linear interpolation",LinInterp($AO$5:$AO$18,$AM$5:$AM$18,BC3611),CubicSpline($AO$5:$AO$18,$AM$5:$AM$18,BC3611))</f>
        <v>14.149974146381721</v>
      </c>
      <c r="BE3611" s="221">
        <f t="shared" si="8045"/>
        <v>3.6968308775443983</v>
      </c>
      <c r="BF3611" s="221">
        <f>BE3611/PRODUCT($BG$6:BG3610)</f>
        <v>1.0003626985017067</v>
      </c>
      <c r="BG3611" s="16">
        <f t="shared" si="8111"/>
        <v>1.0003626985017067</v>
      </c>
      <c r="BH3611" s="10">
        <f t="shared" si="8112"/>
        <v>13.238495312293486</v>
      </c>
      <c r="BI3611" s="90"/>
      <c r="BJ3611" s="17">
        <f t="shared" si="8095"/>
        <v>49604</v>
      </c>
      <c r="BK3611" s="16">
        <f t="shared" si="8088"/>
        <v>13.238384488247545</v>
      </c>
      <c r="BL3611" s="10">
        <f ca="1">IFERROR(AVERAGE(INDIRECT("BK"&amp;AC3611-Template!$F$10+1):INDIRECT("BK"&amp;AC3611)),0)</f>
        <v>13.238257031555085</v>
      </c>
      <c r="BM3611" s="35"/>
      <c r="BN3611" s="86"/>
      <c r="BO3611" s="35"/>
      <c r="BP3611" s="35"/>
      <c r="BQ3611" s="35"/>
      <c r="BR3611" s="35"/>
      <c r="BS3611" s="35"/>
      <c r="BT3611" s="35"/>
      <c r="BU3611" s="35"/>
      <c r="BV3611" s="35"/>
      <c r="BW3611" s="35"/>
      <c r="BX3611" s="35"/>
      <c r="BY3611" s="35"/>
      <c r="BZ3611" s="35"/>
      <c r="CA3611" s="35"/>
      <c r="CB3611" s="35"/>
      <c r="CC3611" s="35"/>
      <c r="CD3611" s="35"/>
      <c r="CE3611" s="35"/>
      <c r="CF3611" s="35"/>
      <c r="CG3611" s="35"/>
      <c r="CH3611" s="35"/>
    </row>
    <row r="3612" spans="1:86" ht="15.6" x14ac:dyDescent="0.3">
      <c r="A3612" s="35"/>
      <c r="B3612" s="86"/>
      <c r="C3612" s="35"/>
      <c r="D3612" s="35"/>
      <c r="E3612" s="35"/>
      <c r="F3612" s="35"/>
      <c r="G3612" s="35"/>
      <c r="H3612" s="35"/>
      <c r="I3612" s="35"/>
      <c r="J3612" s="35"/>
      <c r="K3612" s="35"/>
      <c r="L3612" s="35"/>
      <c r="M3612" s="35"/>
      <c r="N3612" s="35"/>
      <c r="O3612" s="35"/>
      <c r="P3612" s="35"/>
      <c r="Q3612" s="35"/>
      <c r="R3612" s="35"/>
      <c r="S3612" s="35"/>
      <c r="T3612" s="17">
        <f t="shared" si="8089"/>
        <v>49628</v>
      </c>
      <c r="U3612" s="216">
        <f t="shared" si="8082"/>
        <v>4</v>
      </c>
      <c r="V3612" s="216">
        <f t="shared" si="8089"/>
        <v>3607</v>
      </c>
      <c r="W3612" s="16">
        <f t="shared" si="8096"/>
        <v>9.882191780821918</v>
      </c>
      <c r="X3612" s="16" t="e">
        <f>IF(Template!$F$7="Linear interpolation",LinInterp($I$5:$I$22,$G$5:$G$22,W3612),CubicSpline($I$5:$I$22,$G$5:$G$22,W3612))</f>
        <v>#VALUE!</v>
      </c>
      <c r="Y3612" s="221" t="e">
        <f t="shared" si="8083"/>
        <v>#VALUE!</v>
      </c>
      <c r="Z3612" s="221" t="e">
        <f>Y3612/PRODUCT($AA$6:AA3611)</f>
        <v>#VALUE!</v>
      </c>
      <c r="AA3612" s="16" t="e">
        <f t="shared" si="8090"/>
        <v>#VALUE!</v>
      </c>
      <c r="AB3612" s="10" t="e">
        <f t="shared" si="8091"/>
        <v>#VALUE!</v>
      </c>
      <c r="AC3612" s="90">
        <f t="shared" si="8084"/>
        <v>3612</v>
      </c>
      <c r="AD3612" s="17">
        <f t="shared" si="8092"/>
        <v>49605</v>
      </c>
      <c r="AE3612" s="16" t="e">
        <f t="shared" si="8085"/>
        <v>#VALUE!</v>
      </c>
      <c r="AF3612" s="10">
        <f ca="1">IFERROR(AVERAGE(INDIRECT("AE"&amp;AC3612-Template!$F$10+1):INDIRECT("AE"&amp;AC3612)),0)</f>
        <v>0</v>
      </c>
      <c r="AG3612" s="35"/>
      <c r="AH3612" s="86"/>
      <c r="AI3612" s="35"/>
      <c r="AJ3612" s="35"/>
      <c r="AK3612" s="35"/>
      <c r="AL3612" s="35"/>
      <c r="AM3612" s="35"/>
      <c r="AN3612" s="35"/>
      <c r="AO3612" s="35"/>
      <c r="AP3612" s="35"/>
      <c r="AQ3612" s="35"/>
      <c r="AR3612" s="35"/>
      <c r="AS3612" s="35"/>
      <c r="AT3612" s="35"/>
      <c r="AU3612" s="35"/>
      <c r="AV3612" s="35"/>
      <c r="AW3612" s="35"/>
      <c r="AX3612" s="35"/>
      <c r="AY3612" s="35"/>
      <c r="AZ3612" s="17">
        <f t="shared" ref="AZ3612" si="8141">AZ3611+1</f>
        <v>49628</v>
      </c>
      <c r="BA3612" s="216">
        <f t="shared" si="8108"/>
        <v>4</v>
      </c>
      <c r="BB3612" s="216">
        <f t="shared" ref="BB3612" si="8142">BB3611+1</f>
        <v>3607</v>
      </c>
      <c r="BC3612" s="16">
        <f t="shared" si="8110"/>
        <v>9.882191780821918</v>
      </c>
      <c r="BD3612" s="16">
        <f>IF(Template!$F$7="Linear interpolation",LinInterp($AO$5:$AO$18,$AM$5:$AM$18,BC3612),CubicSpline($AO$5:$AO$18,$AM$5:$AM$18,BC3612))</f>
        <v>14.149974717221157</v>
      </c>
      <c r="BE3612" s="221">
        <f t="shared" si="8045"/>
        <v>3.6981717130441472</v>
      </c>
      <c r="BF3612" s="221">
        <f>BE3612/PRODUCT($BG$6:BG3611)</f>
        <v>1.0003626986313854</v>
      </c>
      <c r="BG3612" s="16">
        <f t="shared" si="8111"/>
        <v>1.0003626986313854</v>
      </c>
      <c r="BH3612" s="10">
        <f t="shared" si="8112"/>
        <v>13.238500045566482</v>
      </c>
      <c r="BI3612" s="90"/>
      <c r="BJ3612" s="17">
        <f t="shared" si="8095"/>
        <v>49605</v>
      </c>
      <c r="BK3612" s="16">
        <f t="shared" si="8088"/>
        <v>13.238370675254352</v>
      </c>
      <c r="BL3612" s="10">
        <f ca="1">IFERROR(AVERAGE(INDIRECT("BK"&amp;AC3612-Template!$F$10+1):INDIRECT("BK"&amp;AC3612)),0)</f>
        <v>13.238265359015051</v>
      </c>
      <c r="BM3612" s="35"/>
      <c r="BN3612" s="86"/>
      <c r="BO3612" s="35"/>
      <c r="BP3612" s="35"/>
      <c r="BQ3612" s="35"/>
      <c r="BR3612" s="35"/>
      <c r="BS3612" s="35"/>
      <c r="BT3612" s="35"/>
      <c r="BU3612" s="35"/>
      <c r="BV3612" s="35"/>
      <c r="BW3612" s="35"/>
      <c r="BX3612" s="35"/>
      <c r="BY3612" s="35"/>
      <c r="BZ3612" s="35"/>
      <c r="CA3612" s="35"/>
      <c r="CB3612" s="35"/>
      <c r="CC3612" s="35"/>
      <c r="CD3612" s="35"/>
      <c r="CE3612" s="35"/>
      <c r="CF3612" s="35"/>
      <c r="CG3612" s="35"/>
      <c r="CH3612" s="35"/>
    </row>
    <row r="3613" spans="1:86" ht="15.6" x14ac:dyDescent="0.3">
      <c r="A3613" s="35"/>
      <c r="B3613" s="86"/>
      <c r="C3613" s="35"/>
      <c r="D3613" s="35"/>
      <c r="E3613" s="35"/>
      <c r="F3613" s="35"/>
      <c r="G3613" s="35"/>
      <c r="H3613" s="35"/>
      <c r="I3613" s="35"/>
      <c r="J3613" s="35"/>
      <c r="K3613" s="35"/>
      <c r="L3613" s="35"/>
      <c r="M3613" s="35"/>
      <c r="N3613" s="35"/>
      <c r="O3613" s="35"/>
      <c r="P3613" s="35"/>
      <c r="Q3613" s="35"/>
      <c r="R3613" s="35"/>
      <c r="S3613" s="35"/>
      <c r="T3613" s="17">
        <f t="shared" si="8089"/>
        <v>49629</v>
      </c>
      <c r="U3613" s="216">
        <f t="shared" si="8082"/>
        <v>5</v>
      </c>
      <c r="V3613" s="216">
        <f t="shared" si="8089"/>
        <v>3608</v>
      </c>
      <c r="W3613" s="16">
        <f t="shared" si="8096"/>
        <v>9.8849315068493144</v>
      </c>
      <c r="X3613" s="16" t="e">
        <f>IF(Template!$F$7="Linear interpolation",LinInterp($I$5:$I$22,$G$5:$G$22,W3613),CubicSpline($I$5:$I$22,$G$5:$G$22,W3613))</f>
        <v>#VALUE!</v>
      </c>
      <c r="Y3613" s="221" t="e">
        <f t="shared" si="8083"/>
        <v>#VALUE!</v>
      </c>
      <c r="Z3613" s="221" t="e">
        <f>Y3613/PRODUCT($AA$6:AA3612)</f>
        <v>#VALUE!</v>
      </c>
      <c r="AA3613" s="16" t="e">
        <f t="shared" si="8090"/>
        <v>#VALUE!</v>
      </c>
      <c r="AB3613" s="10" t="e">
        <f t="shared" si="8091"/>
        <v>#VALUE!</v>
      </c>
      <c r="AC3613" s="90">
        <f t="shared" si="8084"/>
        <v>3613</v>
      </c>
      <c r="AD3613" s="17">
        <f t="shared" si="8092"/>
        <v>49606</v>
      </c>
      <c r="AE3613" s="16" t="e">
        <f t="shared" si="8085"/>
        <v>#VALUE!</v>
      </c>
      <c r="AF3613" s="10">
        <f ca="1">IFERROR(AVERAGE(INDIRECT("AE"&amp;AC3613-Template!$F$10+1):INDIRECT("AE"&amp;AC3613)),0)</f>
        <v>0</v>
      </c>
      <c r="AG3613" s="35"/>
      <c r="AH3613" s="86"/>
      <c r="AI3613" s="35"/>
      <c r="AJ3613" s="35"/>
      <c r="AK3613" s="35"/>
      <c r="AL3613" s="35"/>
      <c r="AM3613" s="35"/>
      <c r="AN3613" s="35"/>
      <c r="AO3613" s="35"/>
      <c r="AP3613" s="35"/>
      <c r="AQ3613" s="35"/>
      <c r="AR3613" s="35"/>
      <c r="AS3613" s="35"/>
      <c r="AT3613" s="35"/>
      <c r="AU3613" s="35"/>
      <c r="AV3613" s="35"/>
      <c r="AW3613" s="35"/>
      <c r="AX3613" s="35"/>
      <c r="AY3613" s="35"/>
      <c r="AZ3613" s="17">
        <f t="shared" ref="AZ3613" si="8143">AZ3612+1</f>
        <v>49629</v>
      </c>
      <c r="BA3613" s="216">
        <f t="shared" si="8108"/>
        <v>5</v>
      </c>
      <c r="BB3613" s="216">
        <f t="shared" ref="BB3613" si="8144">BB3612+1</f>
        <v>3608</v>
      </c>
      <c r="BC3613" s="16">
        <f t="shared" si="8110"/>
        <v>9.8849315068493144</v>
      </c>
      <c r="BD3613" s="16">
        <f>IF(Template!$F$7="Linear interpolation",LinInterp($AO$5:$AO$18,$AM$5:$AM$18,BC3613),CubicSpline($AO$5:$AO$18,$AM$5:$AM$18,BC3613))</f>
        <v>14.14997528921527</v>
      </c>
      <c r="BE3613" s="221">
        <f t="shared" si="8045"/>
        <v>3.6995130353343746</v>
      </c>
      <c r="BF3613" s="221">
        <f>BE3613/PRODUCT($BG$6:BG3612)</f>
        <v>1.000362698758821</v>
      </c>
      <c r="BG3613" s="16">
        <f t="shared" si="8111"/>
        <v>1.000362698758821</v>
      </c>
      <c r="BH3613" s="10">
        <f t="shared" si="8112"/>
        <v>13.238504696966524</v>
      </c>
      <c r="BI3613" s="90"/>
      <c r="BJ3613" s="17">
        <f t="shared" si="8095"/>
        <v>49606</v>
      </c>
      <c r="BK3613" s="16">
        <f t="shared" si="8088"/>
        <v>13.238377184251359</v>
      </c>
      <c r="BL3613" s="10">
        <f ca="1">IFERROR(AVERAGE(INDIRECT("BK"&amp;AC3613-Template!$F$10+1):INDIRECT("BK"&amp;AC3613)),0)</f>
        <v>13.238272111540192</v>
      </c>
      <c r="BM3613" s="35"/>
      <c r="BN3613" s="86"/>
      <c r="BO3613" s="35"/>
      <c r="BP3613" s="35"/>
      <c r="BQ3613" s="35"/>
      <c r="BR3613" s="35"/>
      <c r="BS3613" s="35"/>
      <c r="BT3613" s="35"/>
      <c r="BU3613" s="35"/>
      <c r="BV3613" s="35"/>
      <c r="BW3613" s="35"/>
      <c r="BX3613" s="35"/>
      <c r="BY3613" s="35"/>
      <c r="BZ3613" s="35"/>
      <c r="CA3613" s="35"/>
      <c r="CB3613" s="35"/>
      <c r="CC3613" s="35"/>
      <c r="CD3613" s="35"/>
      <c r="CE3613" s="35"/>
      <c r="CF3613" s="35"/>
      <c r="CG3613" s="35"/>
      <c r="CH3613" s="35"/>
    </row>
    <row r="3614" spans="1:86" ht="15.6" x14ac:dyDescent="0.3">
      <c r="A3614" s="35"/>
      <c r="B3614" s="86"/>
      <c r="C3614" s="35"/>
      <c r="D3614" s="35"/>
      <c r="E3614" s="35"/>
      <c r="F3614" s="35"/>
      <c r="G3614" s="35"/>
      <c r="H3614" s="35"/>
      <c r="I3614" s="35"/>
      <c r="J3614" s="35"/>
      <c r="K3614" s="35"/>
      <c r="L3614" s="35"/>
      <c r="M3614" s="35"/>
      <c r="N3614" s="35"/>
      <c r="O3614" s="35"/>
      <c r="P3614" s="35"/>
      <c r="Q3614" s="35"/>
      <c r="R3614" s="35"/>
      <c r="S3614" s="35"/>
      <c r="T3614" s="17">
        <f t="shared" si="8089"/>
        <v>49630</v>
      </c>
      <c r="U3614" s="216">
        <f t="shared" si="8082"/>
        <v>6</v>
      </c>
      <c r="V3614" s="216">
        <f t="shared" si="8089"/>
        <v>3609</v>
      </c>
      <c r="W3614" s="16">
        <f t="shared" si="8096"/>
        <v>9.8876712328767127</v>
      </c>
      <c r="X3614" s="16" t="e">
        <f>IF(Template!$F$7="Linear interpolation",LinInterp($I$5:$I$22,$G$5:$G$22,W3614),CubicSpline($I$5:$I$22,$G$5:$G$22,W3614))</f>
        <v>#VALUE!</v>
      </c>
      <c r="Y3614" s="221" t="e">
        <f t="shared" si="8083"/>
        <v>#VALUE!</v>
      </c>
      <c r="Z3614" s="221" t="e">
        <f>Y3614/PRODUCT($AA$6:AA3613)</f>
        <v>#VALUE!</v>
      </c>
      <c r="AA3614" s="16" t="e">
        <f t="shared" si="8090"/>
        <v>#VALUE!</v>
      </c>
      <c r="AB3614" s="10" t="e">
        <f t="shared" si="8091"/>
        <v>#VALUE!</v>
      </c>
      <c r="AC3614" s="90">
        <f t="shared" si="8084"/>
        <v>3614</v>
      </c>
      <c r="AD3614" s="17">
        <f t="shared" si="8092"/>
        <v>49607</v>
      </c>
      <c r="AE3614" s="16" t="e">
        <f t="shared" si="8085"/>
        <v>#VALUE!</v>
      </c>
      <c r="AF3614" s="10">
        <f ca="1">IFERROR(AVERAGE(INDIRECT("AE"&amp;AC3614-Template!$F$10+1):INDIRECT("AE"&amp;AC3614)),0)</f>
        <v>0</v>
      </c>
      <c r="AG3614" s="35"/>
      <c r="AH3614" s="86"/>
      <c r="AI3614" s="35"/>
      <c r="AJ3614" s="35"/>
      <c r="AK3614" s="35"/>
      <c r="AL3614" s="35"/>
      <c r="AM3614" s="35"/>
      <c r="AN3614" s="35"/>
      <c r="AO3614" s="35"/>
      <c r="AP3614" s="35"/>
      <c r="AQ3614" s="35"/>
      <c r="AR3614" s="35"/>
      <c r="AS3614" s="35"/>
      <c r="AT3614" s="35"/>
      <c r="AU3614" s="35"/>
      <c r="AV3614" s="35"/>
      <c r="AW3614" s="35"/>
      <c r="AX3614" s="35"/>
      <c r="AY3614" s="35"/>
      <c r="AZ3614" s="17">
        <f t="shared" ref="AZ3614" si="8145">AZ3613+1</f>
        <v>49630</v>
      </c>
      <c r="BA3614" s="216">
        <f t="shared" si="8108"/>
        <v>6</v>
      </c>
      <c r="BB3614" s="216">
        <f t="shared" ref="BB3614" si="8146">BB3613+1</f>
        <v>3609</v>
      </c>
      <c r="BC3614" s="16">
        <f t="shared" si="8110"/>
        <v>9.8876712328767127</v>
      </c>
      <c r="BD3614" s="16">
        <f>IF(Template!$F$7="Linear interpolation",LinInterp($AO$5:$AO$18,$AM$5:$AM$18,BC3614),CubicSpline($AO$5:$AO$18,$AM$5:$AM$18,BC3614))</f>
        <v>14.149975862337204</v>
      </c>
      <c r="BE3614" s="221">
        <f t="shared" si="8045"/>
        <v>3.7008548445837013</v>
      </c>
      <c r="BF3614" s="221">
        <f>BE3614/PRODUCT($BG$6:BG3613)</f>
        <v>1.0003626988840182</v>
      </c>
      <c r="BG3614" s="16">
        <f t="shared" si="8111"/>
        <v>1.000362698758821</v>
      </c>
      <c r="BH3614" s="10">
        <f t="shared" si="8112"/>
        <v>13.238504696966524</v>
      </c>
      <c r="BI3614" s="90"/>
      <c r="BJ3614" s="17">
        <f t="shared" si="8095"/>
        <v>49607</v>
      </c>
      <c r="BK3614" s="16">
        <f t="shared" si="8088"/>
        <v>13.238383613628502</v>
      </c>
      <c r="BL3614" s="10">
        <f ca="1">IFERROR(AVERAGE(INDIRECT("BK"&amp;AC3614-Template!$F$10+1):INDIRECT("BK"&amp;AC3614)),0)</f>
        <v>13.238279684212094</v>
      </c>
      <c r="BM3614" s="35"/>
      <c r="BN3614" s="86"/>
      <c r="BO3614" s="35"/>
      <c r="BP3614" s="35"/>
      <c r="BQ3614" s="35"/>
      <c r="BR3614" s="35"/>
      <c r="BS3614" s="35"/>
      <c r="BT3614" s="35"/>
      <c r="BU3614" s="35"/>
      <c r="BV3614" s="35"/>
      <c r="BW3614" s="35"/>
      <c r="BX3614" s="35"/>
      <c r="BY3614" s="35"/>
      <c r="BZ3614" s="35"/>
      <c r="CA3614" s="35"/>
      <c r="CB3614" s="35"/>
      <c r="CC3614" s="35"/>
      <c r="CD3614" s="35"/>
      <c r="CE3614" s="35"/>
      <c r="CF3614" s="35"/>
      <c r="CG3614" s="35"/>
      <c r="CH3614" s="35"/>
    </row>
    <row r="3615" spans="1:86" ht="15.6" x14ac:dyDescent="0.3">
      <c r="A3615" s="35"/>
      <c r="B3615" s="86"/>
      <c r="C3615" s="35"/>
      <c r="D3615" s="35"/>
      <c r="E3615" s="35"/>
      <c r="F3615" s="35"/>
      <c r="G3615" s="35"/>
      <c r="H3615" s="35"/>
      <c r="I3615" s="35"/>
      <c r="J3615" s="35"/>
      <c r="K3615" s="35"/>
      <c r="L3615" s="35"/>
      <c r="M3615" s="35"/>
      <c r="N3615" s="35"/>
      <c r="O3615" s="35"/>
      <c r="P3615" s="35"/>
      <c r="Q3615" s="35"/>
      <c r="R3615" s="35"/>
      <c r="S3615" s="35"/>
      <c r="T3615" s="17">
        <f t="shared" si="8089"/>
        <v>49631</v>
      </c>
      <c r="U3615" s="216">
        <f t="shared" si="8082"/>
        <v>7</v>
      </c>
      <c r="V3615" s="216">
        <f t="shared" si="8089"/>
        <v>3610</v>
      </c>
      <c r="W3615" s="16">
        <f t="shared" si="8096"/>
        <v>9.8904109589041092</v>
      </c>
      <c r="X3615" s="16" t="e">
        <f>IF(Template!$F$7="Linear interpolation",LinInterp($I$5:$I$22,$G$5:$G$22,W3615),CubicSpline($I$5:$I$22,$G$5:$G$22,W3615))</f>
        <v>#VALUE!</v>
      </c>
      <c r="Y3615" s="221" t="e">
        <f t="shared" si="8083"/>
        <v>#VALUE!</v>
      </c>
      <c r="Z3615" s="221" t="e">
        <f>Y3615/PRODUCT($AA$6:AA3614)</f>
        <v>#VALUE!</v>
      </c>
      <c r="AA3615" s="16" t="e">
        <f t="shared" si="8090"/>
        <v>#VALUE!</v>
      </c>
      <c r="AB3615" s="10" t="e">
        <f t="shared" si="8091"/>
        <v>#VALUE!</v>
      </c>
      <c r="AC3615" s="90">
        <f t="shared" si="8084"/>
        <v>3615</v>
      </c>
      <c r="AD3615" s="17">
        <f t="shared" si="8092"/>
        <v>49608</v>
      </c>
      <c r="AE3615" s="16" t="e">
        <f t="shared" si="8085"/>
        <v>#VALUE!</v>
      </c>
      <c r="AF3615" s="10">
        <f ca="1">IFERROR(AVERAGE(INDIRECT("AE"&amp;AC3615-Template!$F$10+1):INDIRECT("AE"&amp;AC3615)),0)</f>
        <v>0</v>
      </c>
      <c r="AG3615" s="35"/>
      <c r="AH3615" s="86"/>
      <c r="AI3615" s="35"/>
      <c r="AJ3615" s="35"/>
      <c r="AK3615" s="35"/>
      <c r="AL3615" s="35"/>
      <c r="AM3615" s="35"/>
      <c r="AN3615" s="35"/>
      <c r="AO3615" s="35"/>
      <c r="AP3615" s="35"/>
      <c r="AQ3615" s="35"/>
      <c r="AR3615" s="35"/>
      <c r="AS3615" s="35"/>
      <c r="AT3615" s="35"/>
      <c r="AU3615" s="35"/>
      <c r="AV3615" s="35"/>
      <c r="AW3615" s="35"/>
      <c r="AX3615" s="35"/>
      <c r="AY3615" s="35"/>
      <c r="AZ3615" s="17">
        <f t="shared" ref="AZ3615" si="8147">AZ3614+1</f>
        <v>49631</v>
      </c>
      <c r="BA3615" s="216">
        <f t="shared" si="8108"/>
        <v>7</v>
      </c>
      <c r="BB3615" s="216">
        <f t="shared" ref="BB3615" si="8148">BB3614+1</f>
        <v>3610</v>
      </c>
      <c r="BC3615" s="16">
        <f t="shared" si="8110"/>
        <v>9.8904109589041092</v>
      </c>
      <c r="BD3615" s="16">
        <f>IF(Template!$F$7="Linear interpolation",LinInterp($AO$5:$AO$18,$AM$5:$AM$18,BC3615),CubicSpline($AO$5:$AO$18,$AM$5:$AM$18,BC3615))</f>
        <v>14.149976436560108</v>
      </c>
      <c r="BE3615" s="221">
        <f t="shared" si="8045"/>
        <v>3.702197140960747</v>
      </c>
      <c r="BF3615" s="221">
        <f>BE3615/PRODUCT($BG$6:BG3614)</f>
        <v>1.0003626991321604</v>
      </c>
      <c r="BG3615" s="16">
        <f t="shared" si="8111"/>
        <v>1.000362698758821</v>
      </c>
      <c r="BH3615" s="10">
        <f t="shared" si="8112"/>
        <v>13.238504696966524</v>
      </c>
      <c r="BI3615" s="90"/>
      <c r="BJ3615" s="17">
        <f t="shared" si="8095"/>
        <v>49608</v>
      </c>
      <c r="BK3615" s="16">
        <f t="shared" si="8088"/>
        <v>13.238389963110219</v>
      </c>
      <c r="BL3615" s="10">
        <f ca="1">IFERROR(AVERAGE(INDIRECT("BK"&amp;AC3615-Template!$F$10+1):INDIRECT("BK"&amp;AC3615)),0)</f>
        <v>13.238287178421736</v>
      </c>
      <c r="BM3615" s="35"/>
      <c r="BN3615" s="86"/>
      <c r="BO3615" s="35"/>
      <c r="BP3615" s="35"/>
      <c r="BQ3615" s="35"/>
      <c r="BR3615" s="35"/>
      <c r="BS3615" s="35"/>
      <c r="BT3615" s="35"/>
      <c r="BU3615" s="35"/>
      <c r="BV3615" s="35"/>
      <c r="BW3615" s="35"/>
      <c r="BX3615" s="35"/>
      <c r="BY3615" s="35"/>
      <c r="BZ3615" s="35"/>
      <c r="CA3615" s="35"/>
      <c r="CB3615" s="35"/>
      <c r="CC3615" s="35"/>
      <c r="CD3615" s="35"/>
      <c r="CE3615" s="35"/>
      <c r="CF3615" s="35"/>
      <c r="CG3615" s="35"/>
      <c r="CH3615" s="35"/>
    </row>
    <row r="3616" spans="1:86" ht="15.6" x14ac:dyDescent="0.3">
      <c r="A3616" s="35"/>
      <c r="B3616" s="86"/>
      <c r="C3616" s="35"/>
      <c r="D3616" s="35"/>
      <c r="E3616" s="35"/>
      <c r="F3616" s="35"/>
      <c r="G3616" s="35"/>
      <c r="H3616" s="35"/>
      <c r="I3616" s="35"/>
      <c r="J3616" s="35"/>
      <c r="K3616" s="35"/>
      <c r="L3616" s="35"/>
      <c r="M3616" s="35"/>
      <c r="N3616" s="35"/>
      <c r="O3616" s="35"/>
      <c r="P3616" s="35"/>
      <c r="Q3616" s="35"/>
      <c r="R3616" s="35"/>
      <c r="S3616" s="35"/>
      <c r="T3616" s="17">
        <f t="shared" si="8089"/>
        <v>49632</v>
      </c>
      <c r="U3616" s="216">
        <f t="shared" si="8082"/>
        <v>1</v>
      </c>
      <c r="V3616" s="216">
        <f t="shared" si="8089"/>
        <v>3611</v>
      </c>
      <c r="W3616" s="16">
        <f t="shared" si="8096"/>
        <v>9.8931506849315074</v>
      </c>
      <c r="X3616" s="16" t="e">
        <f>IF(Template!$F$7="Linear interpolation",LinInterp($I$5:$I$22,$G$5:$G$22,W3616),CubicSpline($I$5:$I$22,$G$5:$G$22,W3616))</f>
        <v>#VALUE!</v>
      </c>
      <c r="Y3616" s="221" t="e">
        <f t="shared" si="8083"/>
        <v>#VALUE!</v>
      </c>
      <c r="Z3616" s="221" t="e">
        <f>Y3616/PRODUCT($AA$6:AA3615)</f>
        <v>#VALUE!</v>
      </c>
      <c r="AA3616" s="16" t="e">
        <f t="shared" si="8090"/>
        <v>#VALUE!</v>
      </c>
      <c r="AB3616" s="10" t="e">
        <f t="shared" si="8091"/>
        <v>#VALUE!</v>
      </c>
      <c r="AC3616" s="90">
        <f t="shared" si="8084"/>
        <v>3616</v>
      </c>
      <c r="AD3616" s="17">
        <f t="shared" si="8092"/>
        <v>49609</v>
      </c>
      <c r="AE3616" s="16" t="e">
        <f t="shared" si="8085"/>
        <v>#VALUE!</v>
      </c>
      <c r="AF3616" s="10">
        <f ca="1">IFERROR(AVERAGE(INDIRECT("AE"&amp;AC3616-Template!$F$10+1):INDIRECT("AE"&amp;AC3616)),0)</f>
        <v>0</v>
      </c>
      <c r="AG3616" s="35"/>
      <c r="AH3616" s="86"/>
      <c r="AI3616" s="35"/>
      <c r="AJ3616" s="35"/>
      <c r="AK3616" s="35"/>
      <c r="AL3616" s="35"/>
      <c r="AM3616" s="35"/>
      <c r="AN3616" s="35"/>
      <c r="AO3616" s="35"/>
      <c r="AP3616" s="35"/>
      <c r="AQ3616" s="35"/>
      <c r="AR3616" s="35"/>
      <c r="AS3616" s="35"/>
      <c r="AT3616" s="35"/>
      <c r="AU3616" s="35"/>
      <c r="AV3616" s="35"/>
      <c r="AW3616" s="35"/>
      <c r="AX3616" s="35"/>
      <c r="AY3616" s="35"/>
      <c r="AZ3616" s="17">
        <f t="shared" ref="AZ3616" si="8149">AZ3615+1</f>
        <v>49632</v>
      </c>
      <c r="BA3616" s="216">
        <f t="shared" si="8108"/>
        <v>1</v>
      </c>
      <c r="BB3616" s="216">
        <f t="shared" ref="BB3616" si="8150">BB3615+1</f>
        <v>3611</v>
      </c>
      <c r="BC3616" s="16">
        <f t="shared" si="8110"/>
        <v>9.8931506849315074</v>
      </c>
      <c r="BD3616" s="16">
        <f>IF(Template!$F$7="Linear interpolation",LinInterp($AO$5:$AO$18,$AM$5:$AM$18,BC3616),CubicSpline($AO$5:$AO$18,$AM$5:$AM$18,BC3616))</f>
        <v>14.14997701185713</v>
      </c>
      <c r="BE3616" s="221">
        <f t="shared" si="8045"/>
        <v>3.7035399246342089</v>
      </c>
      <c r="BF3616" s="221">
        <f>BE3616/PRODUCT($BG$6:BG3615)</f>
        <v>1.0003626995010022</v>
      </c>
      <c r="BG3616" s="16">
        <f t="shared" si="8111"/>
        <v>1.0003626995010022</v>
      </c>
      <c r="BH3616" s="10">
        <f t="shared" si="8112"/>
        <v>13.23853178658052</v>
      </c>
      <c r="BI3616" s="90"/>
      <c r="BJ3616" s="17">
        <f t="shared" si="8095"/>
        <v>49609</v>
      </c>
      <c r="BK3616" s="16">
        <f t="shared" si="8088"/>
        <v>13.238389963110219</v>
      </c>
      <c r="BL3616" s="10">
        <f ca="1">IFERROR(AVERAGE(INDIRECT("BK"&amp;AC3616-Template!$F$10+1):INDIRECT("BK"&amp;AC3616)),0)</f>
        <v>13.238294385095925</v>
      </c>
      <c r="BM3616" s="35"/>
      <c r="BN3616" s="86"/>
      <c r="BO3616" s="35"/>
      <c r="BP3616" s="35"/>
      <c r="BQ3616" s="35"/>
      <c r="BR3616" s="35"/>
      <c r="BS3616" s="35"/>
      <c r="BT3616" s="35"/>
      <c r="BU3616" s="35"/>
      <c r="BV3616" s="35"/>
      <c r="BW3616" s="35"/>
      <c r="BX3616" s="35"/>
      <c r="BY3616" s="35"/>
      <c r="BZ3616" s="35"/>
      <c r="CA3616" s="35"/>
      <c r="CB3616" s="35"/>
      <c r="CC3616" s="35"/>
      <c r="CD3616" s="35"/>
      <c r="CE3616" s="35"/>
      <c r="CF3616" s="35"/>
      <c r="CG3616" s="35"/>
      <c r="CH3616" s="35"/>
    </row>
    <row r="3617" spans="1:86" ht="15.6" x14ac:dyDescent="0.3">
      <c r="A3617" s="35"/>
      <c r="B3617" s="86"/>
      <c r="C3617" s="35"/>
      <c r="D3617" s="35"/>
      <c r="E3617" s="35"/>
      <c r="F3617" s="35"/>
      <c r="G3617" s="35"/>
      <c r="H3617" s="35"/>
      <c r="I3617" s="35"/>
      <c r="J3617" s="35"/>
      <c r="K3617" s="35"/>
      <c r="L3617" s="35"/>
      <c r="M3617" s="35"/>
      <c r="N3617" s="35"/>
      <c r="O3617" s="35"/>
      <c r="P3617" s="35"/>
      <c r="Q3617" s="35"/>
      <c r="R3617" s="35"/>
      <c r="S3617" s="35"/>
      <c r="T3617" s="17">
        <f t="shared" si="8089"/>
        <v>49633</v>
      </c>
      <c r="U3617" s="216">
        <f t="shared" si="8082"/>
        <v>2</v>
      </c>
      <c r="V3617" s="216">
        <f t="shared" si="8089"/>
        <v>3612</v>
      </c>
      <c r="W3617" s="16">
        <f t="shared" si="8096"/>
        <v>9.8958904109589039</v>
      </c>
      <c r="X3617" s="16" t="e">
        <f>IF(Template!$F$7="Linear interpolation",LinInterp($I$5:$I$22,$G$5:$G$22,W3617),CubicSpline($I$5:$I$22,$G$5:$G$22,W3617))</f>
        <v>#VALUE!</v>
      </c>
      <c r="Y3617" s="221" t="e">
        <f t="shared" si="8083"/>
        <v>#VALUE!</v>
      </c>
      <c r="Z3617" s="221" t="e">
        <f>Y3617/PRODUCT($AA$6:AA3616)</f>
        <v>#VALUE!</v>
      </c>
      <c r="AA3617" s="16" t="e">
        <f t="shared" si="8090"/>
        <v>#VALUE!</v>
      </c>
      <c r="AB3617" s="10" t="e">
        <f t="shared" si="8091"/>
        <v>#VALUE!</v>
      </c>
      <c r="AC3617" s="90">
        <f t="shared" si="8084"/>
        <v>3617</v>
      </c>
      <c r="AD3617" s="17">
        <f t="shared" si="8092"/>
        <v>49610</v>
      </c>
      <c r="AE3617" s="16" t="e">
        <f t="shared" si="8085"/>
        <v>#VALUE!</v>
      </c>
      <c r="AF3617" s="10">
        <f ca="1">IFERROR(AVERAGE(INDIRECT("AE"&amp;AC3617-Template!$F$10+1):INDIRECT("AE"&amp;AC3617)),0)</f>
        <v>0</v>
      </c>
      <c r="AG3617" s="35"/>
      <c r="AH3617" s="86"/>
      <c r="AI3617" s="35"/>
      <c r="AJ3617" s="35"/>
      <c r="AK3617" s="35"/>
      <c r="AL3617" s="35"/>
      <c r="AM3617" s="35"/>
      <c r="AN3617" s="35"/>
      <c r="AO3617" s="35"/>
      <c r="AP3617" s="35"/>
      <c r="AQ3617" s="35"/>
      <c r="AR3617" s="35"/>
      <c r="AS3617" s="35"/>
      <c r="AT3617" s="35"/>
      <c r="AU3617" s="35"/>
      <c r="AV3617" s="35"/>
      <c r="AW3617" s="35"/>
      <c r="AX3617" s="35"/>
      <c r="AY3617" s="35"/>
      <c r="AZ3617" s="17">
        <f t="shared" ref="AZ3617" si="8151">AZ3616+1</f>
        <v>49633</v>
      </c>
      <c r="BA3617" s="216">
        <f t="shared" si="8108"/>
        <v>2</v>
      </c>
      <c r="BB3617" s="216">
        <f t="shared" ref="BB3617" si="8152">BB3616+1</f>
        <v>3612</v>
      </c>
      <c r="BC3617" s="16">
        <f t="shared" si="8110"/>
        <v>9.8958904109589039</v>
      </c>
      <c r="BD3617" s="16">
        <f>IF(Template!$F$7="Linear interpolation",LinInterp($AO$5:$AO$18,$AM$5:$AM$18,BC3617),CubicSpline($AO$5:$AO$18,$AM$5:$AM$18,BC3617))</f>
        <v>14.149977588201414</v>
      </c>
      <c r="BE3617" s="221">
        <f t="shared" si="8045"/>
        <v>3.7048831957728225</v>
      </c>
      <c r="BF3617" s="221">
        <f>BE3617/PRODUCT($BG$6:BG3616)</f>
        <v>1.0003626992461128</v>
      </c>
      <c r="BG3617" s="16">
        <f t="shared" si="8111"/>
        <v>1.0003626992461128</v>
      </c>
      <c r="BH3617" s="10">
        <f t="shared" si="8112"/>
        <v>13.238522483115855</v>
      </c>
      <c r="BI3617" s="90"/>
      <c r="BJ3617" s="17">
        <f t="shared" si="8095"/>
        <v>49610</v>
      </c>
      <c r="BK3617" s="16">
        <f t="shared" si="8088"/>
        <v>13.238389963110219</v>
      </c>
      <c r="BL3617" s="10">
        <f ca="1">IFERROR(AVERAGE(INDIRECT("BK"&amp;AC3617-Template!$F$10+1):INDIRECT("BK"&amp;AC3617)),0)</f>
        <v>13.238301306800857</v>
      </c>
      <c r="BM3617" s="35"/>
      <c r="BN3617" s="86"/>
      <c r="BO3617" s="35"/>
      <c r="BP3617" s="35"/>
      <c r="BQ3617" s="35"/>
      <c r="BR3617" s="35"/>
      <c r="BS3617" s="35"/>
      <c r="BT3617" s="35"/>
      <c r="BU3617" s="35"/>
      <c r="BV3617" s="35"/>
      <c r="BW3617" s="35"/>
      <c r="BX3617" s="35"/>
      <c r="BY3617" s="35"/>
      <c r="BZ3617" s="35"/>
      <c r="CA3617" s="35"/>
      <c r="CB3617" s="35"/>
      <c r="CC3617" s="35"/>
      <c r="CD3617" s="35"/>
      <c r="CE3617" s="35"/>
      <c r="CF3617" s="35"/>
      <c r="CG3617" s="35"/>
      <c r="CH3617" s="35"/>
    </row>
    <row r="3618" spans="1:86" ht="15.6" x14ac:dyDescent="0.3">
      <c r="A3618" s="35"/>
      <c r="B3618" s="86"/>
      <c r="C3618" s="35"/>
      <c r="D3618" s="35"/>
      <c r="E3618" s="35"/>
      <c r="F3618" s="35"/>
      <c r="G3618" s="35"/>
      <c r="H3618" s="35"/>
      <c r="I3618" s="35"/>
      <c r="J3618" s="35"/>
      <c r="K3618" s="35"/>
      <c r="L3618" s="35"/>
      <c r="M3618" s="35"/>
      <c r="N3618" s="35"/>
      <c r="O3618" s="35"/>
      <c r="P3618" s="35"/>
      <c r="Q3618" s="35"/>
      <c r="R3618" s="35"/>
      <c r="S3618" s="35"/>
      <c r="T3618" s="17">
        <f t="shared" si="8089"/>
        <v>49634</v>
      </c>
      <c r="U3618" s="216">
        <f t="shared" si="8082"/>
        <v>3</v>
      </c>
      <c r="V3618" s="216">
        <f t="shared" si="8089"/>
        <v>3613</v>
      </c>
      <c r="W3618" s="16">
        <f t="shared" si="8096"/>
        <v>9.8986301369863021</v>
      </c>
      <c r="X3618" s="16" t="e">
        <f>IF(Template!$F$7="Linear interpolation",LinInterp($I$5:$I$22,$G$5:$G$22,W3618),CubicSpline($I$5:$I$22,$G$5:$G$22,W3618))</f>
        <v>#VALUE!</v>
      </c>
      <c r="Y3618" s="221" t="e">
        <f t="shared" si="8083"/>
        <v>#VALUE!</v>
      </c>
      <c r="Z3618" s="221" t="e">
        <f>Y3618/PRODUCT($AA$6:AA3617)</f>
        <v>#VALUE!</v>
      </c>
      <c r="AA3618" s="16" t="e">
        <f t="shared" si="8090"/>
        <v>#VALUE!</v>
      </c>
      <c r="AB3618" s="10" t="e">
        <f t="shared" si="8091"/>
        <v>#VALUE!</v>
      </c>
      <c r="AC3618" s="90">
        <f t="shared" si="8084"/>
        <v>3618</v>
      </c>
      <c r="AD3618" s="17">
        <f t="shared" si="8092"/>
        <v>49611</v>
      </c>
      <c r="AE3618" s="16" t="e">
        <f t="shared" si="8085"/>
        <v>#VALUE!</v>
      </c>
      <c r="AF3618" s="10">
        <f ca="1">IFERROR(AVERAGE(INDIRECT("AE"&amp;AC3618-Template!$F$10+1):INDIRECT("AE"&amp;AC3618)),0)</f>
        <v>0</v>
      </c>
      <c r="AG3618" s="35"/>
      <c r="AH3618" s="86"/>
      <c r="AI3618" s="35"/>
      <c r="AJ3618" s="35"/>
      <c r="AK3618" s="35"/>
      <c r="AL3618" s="35"/>
      <c r="AM3618" s="35"/>
      <c r="AN3618" s="35"/>
      <c r="AO3618" s="35"/>
      <c r="AP3618" s="35"/>
      <c r="AQ3618" s="35"/>
      <c r="AR3618" s="35"/>
      <c r="AS3618" s="35"/>
      <c r="AT3618" s="35"/>
      <c r="AU3618" s="35"/>
      <c r="AV3618" s="35"/>
      <c r="AW3618" s="35"/>
      <c r="AX3618" s="35"/>
      <c r="AY3618" s="35"/>
      <c r="AZ3618" s="17">
        <f t="shared" ref="AZ3618" si="8153">AZ3617+1</f>
        <v>49634</v>
      </c>
      <c r="BA3618" s="216">
        <f t="shared" si="8108"/>
        <v>3</v>
      </c>
      <c r="BB3618" s="216">
        <f t="shared" ref="BB3618" si="8154">BB3617+1</f>
        <v>3613</v>
      </c>
      <c r="BC3618" s="16">
        <f t="shared" si="8110"/>
        <v>9.8986301369863021</v>
      </c>
      <c r="BD3618" s="16">
        <f>IF(Template!$F$7="Linear interpolation",LinInterp($AO$5:$AO$18,$AM$5:$AM$18,BC3618),CubicSpline($AO$5:$AO$18,$AM$5:$AM$18,BC3618))</f>
        <v>14.149978165566111</v>
      </c>
      <c r="BE3618" s="221">
        <f t="shared" si="8045"/>
        <v>3.7062269545453419</v>
      </c>
      <c r="BF3618" s="221">
        <f>BE3618/PRODUCT($BG$6:BG3617)</f>
        <v>1.0003626993623045</v>
      </c>
      <c r="BG3618" s="16">
        <f t="shared" si="8111"/>
        <v>1.0003626993623045</v>
      </c>
      <c r="BH3618" s="10">
        <f t="shared" si="8112"/>
        <v>13.238526724113742</v>
      </c>
      <c r="BI3618" s="90"/>
      <c r="BJ3618" s="17">
        <f t="shared" si="8095"/>
        <v>49611</v>
      </c>
      <c r="BK3618" s="16">
        <f t="shared" si="8088"/>
        <v>13.238427260600538</v>
      </c>
      <c r="BL3618" s="10">
        <f ca="1">IFERROR(AVERAGE(INDIRECT("BK"&amp;AC3618-Template!$F$10+1):INDIRECT("BK"&amp;AC3618)),0)</f>
        <v>13.238309471755466</v>
      </c>
      <c r="BM3618" s="35"/>
      <c r="BN3618" s="86"/>
      <c r="BO3618" s="35"/>
      <c r="BP3618" s="35"/>
      <c r="BQ3618" s="35"/>
      <c r="BR3618" s="35"/>
      <c r="BS3618" s="35"/>
      <c r="BT3618" s="35"/>
      <c r="BU3618" s="35"/>
      <c r="BV3618" s="35"/>
      <c r="BW3618" s="35"/>
      <c r="BX3618" s="35"/>
      <c r="BY3618" s="35"/>
      <c r="BZ3618" s="35"/>
      <c r="CA3618" s="35"/>
      <c r="CB3618" s="35"/>
      <c r="CC3618" s="35"/>
      <c r="CD3618" s="35"/>
      <c r="CE3618" s="35"/>
      <c r="CF3618" s="35"/>
      <c r="CG3618" s="35"/>
      <c r="CH3618" s="35"/>
    </row>
    <row r="3619" spans="1:86" ht="15.6" x14ac:dyDescent="0.3">
      <c r="A3619" s="35"/>
      <c r="B3619" s="86"/>
      <c r="C3619" s="35"/>
      <c r="D3619" s="35"/>
      <c r="E3619" s="35"/>
      <c r="F3619" s="35"/>
      <c r="G3619" s="35"/>
      <c r="H3619" s="35"/>
      <c r="I3619" s="35"/>
      <c r="J3619" s="35"/>
      <c r="K3619" s="35"/>
      <c r="L3619" s="35"/>
      <c r="M3619" s="35"/>
      <c r="N3619" s="35"/>
      <c r="O3619" s="35"/>
      <c r="P3619" s="35"/>
      <c r="Q3619" s="35"/>
      <c r="R3619" s="35"/>
      <c r="S3619" s="35"/>
      <c r="T3619" s="17">
        <f t="shared" si="8089"/>
        <v>49635</v>
      </c>
      <c r="U3619" s="216">
        <f t="shared" si="8082"/>
        <v>4</v>
      </c>
      <c r="V3619" s="216">
        <f t="shared" si="8089"/>
        <v>3614</v>
      </c>
      <c r="W3619" s="16">
        <f t="shared" si="8096"/>
        <v>9.9013698630136986</v>
      </c>
      <c r="X3619" s="16" t="e">
        <f>IF(Template!$F$7="Linear interpolation",LinInterp($I$5:$I$22,$G$5:$G$22,W3619),CubicSpline($I$5:$I$22,$G$5:$G$22,W3619))</f>
        <v>#VALUE!</v>
      </c>
      <c r="Y3619" s="221" t="e">
        <f t="shared" si="8083"/>
        <v>#VALUE!</v>
      </c>
      <c r="Z3619" s="221" t="e">
        <f>Y3619/PRODUCT($AA$6:AA3618)</f>
        <v>#VALUE!</v>
      </c>
      <c r="AA3619" s="16" t="e">
        <f t="shared" si="8090"/>
        <v>#VALUE!</v>
      </c>
      <c r="AB3619" s="10" t="e">
        <f t="shared" si="8091"/>
        <v>#VALUE!</v>
      </c>
      <c r="AC3619" s="90">
        <f t="shared" si="8084"/>
        <v>3619</v>
      </c>
      <c r="AD3619" s="17">
        <f t="shared" si="8092"/>
        <v>49612</v>
      </c>
      <c r="AE3619" s="16" t="e">
        <f t="shared" si="8085"/>
        <v>#VALUE!</v>
      </c>
      <c r="AF3619" s="10">
        <f ca="1">IFERROR(AVERAGE(INDIRECT("AE"&amp;AC3619-Template!$F$10+1):INDIRECT("AE"&amp;AC3619)),0)</f>
        <v>0</v>
      </c>
      <c r="AG3619" s="35"/>
      <c r="AH3619" s="86"/>
      <c r="AI3619" s="35"/>
      <c r="AJ3619" s="35"/>
      <c r="AK3619" s="35"/>
      <c r="AL3619" s="35"/>
      <c r="AM3619" s="35"/>
      <c r="AN3619" s="35"/>
      <c r="AO3619" s="35"/>
      <c r="AP3619" s="35"/>
      <c r="AQ3619" s="35"/>
      <c r="AR3619" s="35"/>
      <c r="AS3619" s="35"/>
      <c r="AT3619" s="35"/>
      <c r="AU3619" s="35"/>
      <c r="AV3619" s="35"/>
      <c r="AW3619" s="35"/>
      <c r="AX3619" s="35"/>
      <c r="AY3619" s="35"/>
      <c r="AZ3619" s="17">
        <f t="shared" ref="AZ3619" si="8155">AZ3618+1</f>
        <v>49635</v>
      </c>
      <c r="BA3619" s="216">
        <f t="shared" si="8108"/>
        <v>4</v>
      </c>
      <c r="BB3619" s="216">
        <f t="shared" ref="BB3619" si="8156">BB3618+1</f>
        <v>3614</v>
      </c>
      <c r="BC3619" s="16">
        <f t="shared" si="8110"/>
        <v>9.9013698630136986</v>
      </c>
      <c r="BD3619" s="16">
        <f>IF(Template!$F$7="Linear interpolation",LinInterp($AO$5:$AO$18,$AM$5:$AM$18,BC3619),CubicSpline($AO$5:$AO$18,$AM$5:$AM$18,BC3619))</f>
        <v>14.149978743924366</v>
      </c>
      <c r="BE3619" s="221">
        <f t="shared" si="8045"/>
        <v>3.7075712011205866</v>
      </c>
      <c r="BF3619" s="221">
        <f>BE3619/PRODUCT($BG$6:BG3618)</f>
        <v>1.0003626994762413</v>
      </c>
      <c r="BG3619" s="16">
        <f t="shared" si="8111"/>
        <v>1.0003626994762413</v>
      </c>
      <c r="BH3619" s="10">
        <f t="shared" si="8112"/>
        <v>13.23853088280913</v>
      </c>
      <c r="BI3619" s="90"/>
      <c r="BJ3619" s="17">
        <f t="shared" si="8095"/>
        <v>49612</v>
      </c>
      <c r="BK3619" s="16">
        <f t="shared" si="8088"/>
        <v>13.238414561069778</v>
      </c>
      <c r="BL3619" s="10">
        <f ca="1">IFERROR(AVERAGE(INDIRECT("BK"&amp;AC3619-Template!$F$10+1):INDIRECT("BK"&amp;AC3619)),0)</f>
        <v>13.238317213392381</v>
      </c>
      <c r="BM3619" s="35"/>
      <c r="BN3619" s="86"/>
      <c r="BO3619" s="35"/>
      <c r="BP3619" s="35"/>
      <c r="BQ3619" s="35"/>
      <c r="BR3619" s="35"/>
      <c r="BS3619" s="35"/>
      <c r="BT3619" s="35"/>
      <c r="BU3619" s="35"/>
      <c r="BV3619" s="35"/>
      <c r="BW3619" s="35"/>
      <c r="BX3619" s="35"/>
      <c r="BY3619" s="35"/>
      <c r="BZ3619" s="35"/>
      <c r="CA3619" s="35"/>
      <c r="CB3619" s="35"/>
      <c r="CC3619" s="35"/>
      <c r="CD3619" s="35"/>
      <c r="CE3619" s="35"/>
      <c r="CF3619" s="35"/>
      <c r="CG3619" s="35"/>
      <c r="CH3619" s="35"/>
    </row>
    <row r="3620" spans="1:86" ht="15.6" x14ac:dyDescent="0.3">
      <c r="A3620" s="35"/>
      <c r="B3620" s="86"/>
      <c r="C3620" s="35"/>
      <c r="D3620" s="35"/>
      <c r="E3620" s="35"/>
      <c r="F3620" s="35"/>
      <c r="G3620" s="35"/>
      <c r="H3620" s="35"/>
      <c r="I3620" s="35"/>
      <c r="J3620" s="35"/>
      <c r="K3620" s="35"/>
      <c r="L3620" s="35"/>
      <c r="M3620" s="35"/>
      <c r="N3620" s="35"/>
      <c r="O3620" s="35"/>
      <c r="P3620" s="35"/>
      <c r="Q3620" s="35"/>
      <c r="R3620" s="35"/>
      <c r="S3620" s="35"/>
      <c r="T3620" s="17">
        <f t="shared" si="8089"/>
        <v>49636</v>
      </c>
      <c r="U3620" s="216">
        <f t="shared" si="8082"/>
        <v>5</v>
      </c>
      <c r="V3620" s="216">
        <f t="shared" si="8089"/>
        <v>3615</v>
      </c>
      <c r="W3620" s="16">
        <f t="shared" si="8096"/>
        <v>9.9041095890410951</v>
      </c>
      <c r="X3620" s="16" t="e">
        <f>IF(Template!$F$7="Linear interpolation",LinInterp($I$5:$I$22,$G$5:$G$22,W3620),CubicSpline($I$5:$I$22,$G$5:$G$22,W3620))</f>
        <v>#VALUE!</v>
      </c>
      <c r="Y3620" s="221" t="e">
        <f t="shared" si="8083"/>
        <v>#VALUE!</v>
      </c>
      <c r="Z3620" s="221" t="e">
        <f>Y3620/PRODUCT($AA$6:AA3619)</f>
        <v>#VALUE!</v>
      </c>
      <c r="AA3620" s="16" t="e">
        <f t="shared" si="8090"/>
        <v>#VALUE!</v>
      </c>
      <c r="AB3620" s="10" t="e">
        <f t="shared" si="8091"/>
        <v>#VALUE!</v>
      </c>
      <c r="AC3620" s="90">
        <f t="shared" si="8084"/>
        <v>3620</v>
      </c>
      <c r="AD3620" s="17">
        <f t="shared" si="8092"/>
        <v>49613</v>
      </c>
      <c r="AE3620" s="16" t="e">
        <f t="shared" si="8085"/>
        <v>#VALUE!</v>
      </c>
      <c r="AF3620" s="10">
        <f ca="1">IFERROR(AVERAGE(INDIRECT("AE"&amp;AC3620-Template!$F$10+1):INDIRECT("AE"&amp;AC3620)),0)</f>
        <v>0</v>
      </c>
      <c r="AG3620" s="35"/>
      <c r="AH3620" s="86"/>
      <c r="AI3620" s="35"/>
      <c r="AJ3620" s="35"/>
      <c r="AK3620" s="35"/>
      <c r="AL3620" s="35"/>
      <c r="AM3620" s="35"/>
      <c r="AN3620" s="35"/>
      <c r="AO3620" s="35"/>
      <c r="AP3620" s="35"/>
      <c r="AQ3620" s="35"/>
      <c r="AR3620" s="35"/>
      <c r="AS3620" s="35"/>
      <c r="AT3620" s="35"/>
      <c r="AU3620" s="35"/>
      <c r="AV3620" s="35"/>
      <c r="AW3620" s="35"/>
      <c r="AX3620" s="35"/>
      <c r="AY3620" s="35"/>
      <c r="AZ3620" s="17">
        <f t="shared" ref="AZ3620" si="8157">AZ3619+1</f>
        <v>49636</v>
      </c>
      <c r="BA3620" s="216">
        <f t="shared" si="8108"/>
        <v>5</v>
      </c>
      <c r="BB3620" s="216">
        <f t="shared" ref="BB3620" si="8158">BB3619+1</f>
        <v>3615</v>
      </c>
      <c r="BC3620" s="16">
        <f t="shared" si="8110"/>
        <v>9.9041095890410951</v>
      </c>
      <c r="BD3620" s="16">
        <f>IF(Template!$F$7="Linear interpolation",LinInterp($AO$5:$AO$18,$AM$5:$AM$18,BC3620),CubicSpline($AO$5:$AO$18,$AM$5:$AM$18,BC3620))</f>
        <v>14.149979323249326</v>
      </c>
      <c r="BE3620" s="221">
        <f t="shared" si="8045"/>
        <v>3.7089159356674193</v>
      </c>
      <c r="BF3620" s="221">
        <f>BE3620/PRODUCT($BG$6:BG3619)</f>
        <v>1.0003626995879207</v>
      </c>
      <c r="BG3620" s="16">
        <f t="shared" si="8111"/>
        <v>1.0003626995879207</v>
      </c>
      <c r="BH3620" s="10">
        <f t="shared" si="8112"/>
        <v>13.238534959104765</v>
      </c>
      <c r="BI3620" s="90"/>
      <c r="BJ3620" s="17">
        <f t="shared" si="8095"/>
        <v>49613</v>
      </c>
      <c r="BK3620" s="16">
        <f t="shared" si="8088"/>
        <v>13.238420510028881</v>
      </c>
      <c r="BL3620" s="10">
        <f ca="1">IFERROR(AVERAGE(INDIRECT("BK"&amp;AC3620-Template!$F$10+1):INDIRECT("BK"&amp;AC3620)),0)</f>
        <v>13.238323469311034</v>
      </c>
      <c r="BM3620" s="35"/>
      <c r="BN3620" s="86"/>
      <c r="BO3620" s="35"/>
      <c r="BP3620" s="35"/>
      <c r="BQ3620" s="35"/>
      <c r="BR3620" s="35"/>
      <c r="BS3620" s="35"/>
      <c r="BT3620" s="35"/>
      <c r="BU3620" s="35"/>
      <c r="BV3620" s="35"/>
      <c r="BW3620" s="35"/>
      <c r="BX3620" s="35"/>
      <c r="BY3620" s="35"/>
      <c r="BZ3620" s="35"/>
      <c r="CA3620" s="35"/>
      <c r="CB3620" s="35"/>
      <c r="CC3620" s="35"/>
      <c r="CD3620" s="35"/>
      <c r="CE3620" s="35"/>
      <c r="CF3620" s="35"/>
      <c r="CG3620" s="35"/>
      <c r="CH3620" s="35"/>
    </row>
    <row r="3621" spans="1:86" ht="15.6" x14ac:dyDescent="0.3">
      <c r="A3621" s="35"/>
      <c r="B3621" s="86"/>
      <c r="C3621" s="35"/>
      <c r="D3621" s="35"/>
      <c r="E3621" s="35"/>
      <c r="F3621" s="35"/>
      <c r="G3621" s="35"/>
      <c r="H3621" s="35"/>
      <c r="I3621" s="35"/>
      <c r="J3621" s="35"/>
      <c r="K3621" s="35"/>
      <c r="L3621" s="35"/>
      <c r="M3621" s="35"/>
      <c r="N3621" s="35"/>
      <c r="O3621" s="35"/>
      <c r="P3621" s="35"/>
      <c r="Q3621" s="35"/>
      <c r="R3621" s="35"/>
      <c r="S3621" s="35"/>
      <c r="T3621" s="17">
        <f t="shared" si="8089"/>
        <v>49637</v>
      </c>
      <c r="U3621" s="216">
        <f t="shared" si="8082"/>
        <v>6</v>
      </c>
      <c r="V3621" s="216">
        <f t="shared" si="8089"/>
        <v>3616</v>
      </c>
      <c r="W3621" s="16">
        <f t="shared" si="8096"/>
        <v>9.9068493150684933</v>
      </c>
      <c r="X3621" s="16" t="e">
        <f>IF(Template!$F$7="Linear interpolation",LinInterp($I$5:$I$22,$G$5:$G$22,W3621),CubicSpline($I$5:$I$22,$G$5:$G$22,W3621))</f>
        <v>#VALUE!</v>
      </c>
      <c r="Y3621" s="221" t="e">
        <f t="shared" si="8083"/>
        <v>#VALUE!</v>
      </c>
      <c r="Z3621" s="221" t="e">
        <f>Y3621/PRODUCT($AA$6:AA3620)</f>
        <v>#VALUE!</v>
      </c>
      <c r="AA3621" s="16" t="e">
        <f t="shared" si="8090"/>
        <v>#VALUE!</v>
      </c>
      <c r="AB3621" s="10" t="e">
        <f t="shared" si="8091"/>
        <v>#VALUE!</v>
      </c>
      <c r="AC3621" s="90">
        <f t="shared" si="8084"/>
        <v>3621</v>
      </c>
      <c r="AD3621" s="17">
        <f t="shared" si="8092"/>
        <v>49614</v>
      </c>
      <c r="AE3621" s="16" t="e">
        <f t="shared" si="8085"/>
        <v>#VALUE!</v>
      </c>
      <c r="AF3621" s="10">
        <f ca="1">IFERROR(AVERAGE(INDIRECT("AE"&amp;AC3621-Template!$F$10+1):INDIRECT("AE"&amp;AC3621)),0)</f>
        <v>0</v>
      </c>
      <c r="AG3621" s="35"/>
      <c r="AH3621" s="86"/>
      <c r="AI3621" s="35"/>
      <c r="AJ3621" s="35"/>
      <c r="AK3621" s="35"/>
      <c r="AL3621" s="35"/>
      <c r="AM3621" s="35"/>
      <c r="AN3621" s="35"/>
      <c r="AO3621" s="35"/>
      <c r="AP3621" s="35"/>
      <c r="AQ3621" s="35"/>
      <c r="AR3621" s="35"/>
      <c r="AS3621" s="35"/>
      <c r="AT3621" s="35"/>
      <c r="AU3621" s="35"/>
      <c r="AV3621" s="35"/>
      <c r="AW3621" s="35"/>
      <c r="AX3621" s="35"/>
      <c r="AY3621" s="35"/>
      <c r="AZ3621" s="17">
        <f t="shared" ref="AZ3621" si="8159">AZ3620+1</f>
        <v>49637</v>
      </c>
      <c r="BA3621" s="216">
        <f t="shared" si="8108"/>
        <v>6</v>
      </c>
      <c r="BB3621" s="216">
        <f t="shared" ref="BB3621" si="8160">BB3620+1</f>
        <v>3616</v>
      </c>
      <c r="BC3621" s="16">
        <f t="shared" si="8110"/>
        <v>9.9068493150684933</v>
      </c>
      <c r="BD3621" s="16">
        <f>IF(Template!$F$7="Linear interpolation",LinInterp($AO$5:$AO$18,$AM$5:$AM$18,BC3621),CubicSpline($AO$5:$AO$18,$AM$5:$AM$18,BC3621))</f>
        <v>14.149979903514138</v>
      </c>
      <c r="BE3621" s="221">
        <f t="shared" si="8045"/>
        <v>3.710261158354732</v>
      </c>
      <c r="BF3621" s="221">
        <f>BE3621/PRODUCT($BG$6:BG3620)</f>
        <v>1.0003626996973363</v>
      </c>
      <c r="BG3621" s="16">
        <f t="shared" si="8111"/>
        <v>1.0003626995879207</v>
      </c>
      <c r="BH3621" s="10">
        <f t="shared" si="8112"/>
        <v>13.238534959104765</v>
      </c>
      <c r="BI3621" s="90"/>
      <c r="BJ3621" s="17">
        <f t="shared" si="8095"/>
        <v>49614</v>
      </c>
      <c r="BK3621" s="16">
        <f t="shared" si="8088"/>
        <v>13.238426378679225</v>
      </c>
      <c r="BL3621" s="10">
        <f ca="1">IFERROR(AVERAGE(INDIRECT("BK"&amp;AC3621-Template!$F$10+1):INDIRECT("BK"&amp;AC3621)),0)</f>
        <v>13.238330490795821</v>
      </c>
      <c r="BM3621" s="35"/>
      <c r="BN3621" s="86"/>
      <c r="BO3621" s="35"/>
      <c r="BP3621" s="35"/>
      <c r="BQ3621" s="35"/>
      <c r="BR3621" s="35"/>
      <c r="BS3621" s="35"/>
      <c r="BT3621" s="35"/>
      <c r="BU3621" s="35"/>
      <c r="BV3621" s="35"/>
      <c r="BW3621" s="35"/>
      <c r="BX3621" s="35"/>
      <c r="BY3621" s="35"/>
      <c r="BZ3621" s="35"/>
      <c r="CA3621" s="35"/>
      <c r="CB3621" s="35"/>
      <c r="CC3621" s="35"/>
      <c r="CD3621" s="35"/>
      <c r="CE3621" s="35"/>
      <c r="CF3621" s="35"/>
      <c r="CG3621" s="35"/>
      <c r="CH3621" s="35"/>
    </row>
    <row r="3622" spans="1:86" ht="15.6" x14ac:dyDescent="0.3">
      <c r="A3622" s="35"/>
      <c r="B3622" s="86"/>
      <c r="C3622" s="35"/>
      <c r="D3622" s="35"/>
      <c r="E3622" s="35"/>
      <c r="F3622" s="35"/>
      <c r="G3622" s="35"/>
      <c r="H3622" s="35"/>
      <c r="I3622" s="35"/>
      <c r="J3622" s="35"/>
      <c r="K3622" s="35"/>
      <c r="L3622" s="35"/>
      <c r="M3622" s="35"/>
      <c r="N3622" s="35"/>
      <c r="O3622" s="35"/>
      <c r="P3622" s="35"/>
      <c r="Q3622" s="35"/>
      <c r="R3622" s="35"/>
      <c r="S3622" s="35"/>
      <c r="T3622" s="17">
        <f t="shared" si="8089"/>
        <v>49638</v>
      </c>
      <c r="U3622" s="216">
        <f t="shared" si="8082"/>
        <v>7</v>
      </c>
      <c r="V3622" s="216">
        <f t="shared" si="8089"/>
        <v>3617</v>
      </c>
      <c r="W3622" s="16">
        <f t="shared" si="8096"/>
        <v>9.9095890410958898</v>
      </c>
      <c r="X3622" s="16" t="e">
        <f>IF(Template!$F$7="Linear interpolation",LinInterp($I$5:$I$22,$G$5:$G$22,W3622),CubicSpline($I$5:$I$22,$G$5:$G$22,W3622))</f>
        <v>#VALUE!</v>
      </c>
      <c r="Y3622" s="221" t="e">
        <f t="shared" si="8083"/>
        <v>#VALUE!</v>
      </c>
      <c r="Z3622" s="221" t="e">
        <f>Y3622/PRODUCT($AA$6:AA3621)</f>
        <v>#VALUE!</v>
      </c>
      <c r="AA3622" s="16" t="e">
        <f t="shared" si="8090"/>
        <v>#VALUE!</v>
      </c>
      <c r="AB3622" s="10" t="e">
        <f t="shared" si="8091"/>
        <v>#VALUE!</v>
      </c>
      <c r="AC3622" s="90">
        <f t="shared" si="8084"/>
        <v>3622</v>
      </c>
      <c r="AD3622" s="17">
        <f t="shared" si="8092"/>
        <v>49615</v>
      </c>
      <c r="AE3622" s="16" t="e">
        <f t="shared" si="8085"/>
        <v>#VALUE!</v>
      </c>
      <c r="AF3622" s="10">
        <f ca="1">IFERROR(AVERAGE(INDIRECT("AE"&amp;AC3622-Template!$F$10+1):INDIRECT("AE"&amp;AC3622)),0)</f>
        <v>0</v>
      </c>
      <c r="AG3622" s="35"/>
      <c r="AH3622" s="86"/>
      <c r="AI3622" s="35"/>
      <c r="AJ3622" s="35"/>
      <c r="AK3622" s="35"/>
      <c r="AL3622" s="35"/>
      <c r="AM3622" s="35"/>
      <c r="AN3622" s="35"/>
      <c r="AO3622" s="35"/>
      <c r="AP3622" s="35"/>
      <c r="AQ3622" s="35"/>
      <c r="AR3622" s="35"/>
      <c r="AS3622" s="35"/>
      <c r="AT3622" s="35"/>
      <c r="AU3622" s="35"/>
      <c r="AV3622" s="35"/>
      <c r="AW3622" s="35"/>
      <c r="AX3622" s="35"/>
      <c r="AY3622" s="35"/>
      <c r="AZ3622" s="17">
        <f t="shared" ref="AZ3622" si="8161">AZ3621+1</f>
        <v>49638</v>
      </c>
      <c r="BA3622" s="216">
        <f t="shared" si="8108"/>
        <v>7</v>
      </c>
      <c r="BB3622" s="216">
        <f t="shared" ref="BB3622" si="8162">BB3621+1</f>
        <v>3617</v>
      </c>
      <c r="BC3622" s="16">
        <f t="shared" si="8110"/>
        <v>9.9095890410958898</v>
      </c>
      <c r="BD3622" s="16">
        <f>IF(Template!$F$7="Linear interpolation",LinInterp($AO$5:$AO$18,$AM$5:$AM$18,BC3622),CubicSpline($AO$5:$AO$18,$AM$5:$AM$18,BC3622))</f>
        <v>14.14998048469195</v>
      </c>
      <c r="BE3622" s="221">
        <f t="shared" si="8045"/>
        <v>3.7116068693514603</v>
      </c>
      <c r="BF3622" s="221">
        <f>BE3622/PRODUCT($BG$6:BG3621)</f>
        <v>1.0003626999139019</v>
      </c>
      <c r="BG3622" s="16">
        <f t="shared" si="8111"/>
        <v>1.0003626995879207</v>
      </c>
      <c r="BH3622" s="10">
        <f t="shared" si="8112"/>
        <v>13.238534959104765</v>
      </c>
      <c r="BI3622" s="90"/>
      <c r="BJ3622" s="17">
        <f t="shared" si="8095"/>
        <v>49615</v>
      </c>
      <c r="BK3622" s="16">
        <f t="shared" si="8088"/>
        <v>13.238432166729041</v>
      </c>
      <c r="BL3622" s="10">
        <f ca="1">IFERROR(AVERAGE(INDIRECT("BK"&amp;AC3622-Template!$F$10+1):INDIRECT("BK"&amp;AC3622)),0)</f>
        <v>13.238337433163231</v>
      </c>
      <c r="BM3622" s="35"/>
      <c r="BN3622" s="86"/>
      <c r="BO3622" s="35"/>
      <c r="BP3622" s="35"/>
      <c r="BQ3622" s="35"/>
      <c r="BR3622" s="35"/>
      <c r="BS3622" s="35"/>
      <c r="BT3622" s="35"/>
      <c r="BU3622" s="35"/>
      <c r="BV3622" s="35"/>
      <c r="BW3622" s="35"/>
      <c r="BX3622" s="35"/>
      <c r="BY3622" s="35"/>
      <c r="BZ3622" s="35"/>
      <c r="CA3622" s="35"/>
      <c r="CB3622" s="35"/>
      <c r="CC3622" s="35"/>
      <c r="CD3622" s="35"/>
      <c r="CE3622" s="35"/>
      <c r="CF3622" s="35"/>
      <c r="CG3622" s="35"/>
      <c r="CH3622" s="35"/>
    </row>
    <row r="3623" spans="1:86" ht="15.6" x14ac:dyDescent="0.3">
      <c r="A3623" s="35"/>
      <c r="B3623" s="86"/>
      <c r="C3623" s="35"/>
      <c r="D3623" s="35"/>
      <c r="E3623" s="35"/>
      <c r="F3623" s="35"/>
      <c r="G3623" s="35"/>
      <c r="H3623" s="35"/>
      <c r="I3623" s="35"/>
      <c r="J3623" s="35"/>
      <c r="K3623" s="35"/>
      <c r="L3623" s="35"/>
      <c r="M3623" s="35"/>
      <c r="N3623" s="35"/>
      <c r="O3623" s="35"/>
      <c r="P3623" s="35"/>
      <c r="Q3623" s="35"/>
      <c r="R3623" s="35"/>
      <c r="S3623" s="35"/>
      <c r="T3623" s="17">
        <f t="shared" si="8089"/>
        <v>49639</v>
      </c>
      <c r="U3623" s="216">
        <f t="shared" si="8082"/>
        <v>1</v>
      </c>
      <c r="V3623" s="216">
        <f t="shared" si="8089"/>
        <v>3618</v>
      </c>
      <c r="W3623" s="16">
        <f t="shared" si="8096"/>
        <v>9.912328767123288</v>
      </c>
      <c r="X3623" s="16" t="e">
        <f>IF(Template!$F$7="Linear interpolation",LinInterp($I$5:$I$22,$G$5:$G$22,W3623),CubicSpline($I$5:$I$22,$G$5:$G$22,W3623))</f>
        <v>#VALUE!</v>
      </c>
      <c r="Y3623" s="221" t="e">
        <f t="shared" si="8083"/>
        <v>#VALUE!</v>
      </c>
      <c r="Z3623" s="221" t="e">
        <f>Y3623/PRODUCT($AA$6:AA3622)</f>
        <v>#VALUE!</v>
      </c>
      <c r="AA3623" s="16" t="e">
        <f t="shared" si="8090"/>
        <v>#VALUE!</v>
      </c>
      <c r="AB3623" s="10" t="e">
        <f t="shared" si="8091"/>
        <v>#VALUE!</v>
      </c>
      <c r="AC3623" s="90">
        <f t="shared" si="8084"/>
        <v>3623</v>
      </c>
      <c r="AD3623" s="17">
        <f t="shared" si="8092"/>
        <v>49616</v>
      </c>
      <c r="AE3623" s="16" t="e">
        <f t="shared" si="8085"/>
        <v>#VALUE!</v>
      </c>
      <c r="AF3623" s="10">
        <f ca="1">IFERROR(AVERAGE(INDIRECT("AE"&amp;AC3623-Template!$F$10+1):INDIRECT("AE"&amp;AC3623)),0)</f>
        <v>0</v>
      </c>
      <c r="AG3623" s="35"/>
      <c r="AH3623" s="86"/>
      <c r="AI3623" s="35"/>
      <c r="AJ3623" s="35"/>
      <c r="AK3623" s="35"/>
      <c r="AL3623" s="35"/>
      <c r="AM3623" s="35"/>
      <c r="AN3623" s="35"/>
      <c r="AO3623" s="35"/>
      <c r="AP3623" s="35"/>
      <c r="AQ3623" s="35"/>
      <c r="AR3623" s="35"/>
      <c r="AS3623" s="35"/>
      <c r="AT3623" s="35"/>
      <c r="AU3623" s="35"/>
      <c r="AV3623" s="35"/>
      <c r="AW3623" s="35"/>
      <c r="AX3623" s="35"/>
      <c r="AY3623" s="35"/>
      <c r="AZ3623" s="17">
        <f t="shared" ref="AZ3623" si="8163">AZ3622+1</f>
        <v>49639</v>
      </c>
      <c r="BA3623" s="216">
        <f t="shared" si="8108"/>
        <v>1</v>
      </c>
      <c r="BB3623" s="216">
        <f t="shared" ref="BB3623" si="8164">BB3622+1</f>
        <v>3618</v>
      </c>
      <c r="BC3623" s="16">
        <f t="shared" si="8110"/>
        <v>9.912328767123288</v>
      </c>
      <c r="BD3623" s="16">
        <f>IF(Template!$F$7="Linear interpolation",LinInterp($AO$5:$AO$18,$AM$5:$AM$18,BC3623),CubicSpline($AO$5:$AO$18,$AM$5:$AM$18,BC3623))</f>
        <v>14.149981066755908</v>
      </c>
      <c r="BE3623" s="221">
        <f t="shared" si="8045"/>
        <v>3.7129530688266095</v>
      </c>
      <c r="BF3623" s="221">
        <f>BE3623/PRODUCT($BG$6:BG3622)</f>
        <v>1.0003627002353561</v>
      </c>
      <c r="BG3623" s="16">
        <f t="shared" si="8111"/>
        <v>1.0003627002353561</v>
      </c>
      <c r="BH3623" s="10">
        <f t="shared" si="8112"/>
        <v>13.238558590498272</v>
      </c>
      <c r="BI3623" s="90"/>
      <c r="BJ3623" s="17">
        <f t="shared" si="8095"/>
        <v>49616</v>
      </c>
      <c r="BK3623" s="16">
        <f t="shared" si="8088"/>
        <v>13.238432166729041</v>
      </c>
      <c r="BL3623" s="10">
        <f ca="1">IFERROR(AVERAGE(INDIRECT("BK"&amp;AC3623-Template!$F$10+1):INDIRECT("BK"&amp;AC3623)),0)</f>
        <v>13.238344106065805</v>
      </c>
      <c r="BM3623" s="35"/>
      <c r="BN3623" s="86"/>
      <c r="BO3623" s="35"/>
      <c r="BP3623" s="35"/>
      <c r="BQ3623" s="35"/>
      <c r="BR3623" s="35"/>
      <c r="BS3623" s="35"/>
      <c r="BT3623" s="35"/>
      <c r="BU3623" s="35"/>
      <c r="BV3623" s="35"/>
      <c r="BW3623" s="35"/>
      <c r="BX3623" s="35"/>
      <c r="BY3623" s="35"/>
      <c r="BZ3623" s="35"/>
      <c r="CA3623" s="35"/>
      <c r="CB3623" s="35"/>
      <c r="CC3623" s="35"/>
      <c r="CD3623" s="35"/>
      <c r="CE3623" s="35"/>
      <c r="CF3623" s="35"/>
      <c r="CG3623" s="35"/>
      <c r="CH3623" s="35"/>
    </row>
    <row r="3624" spans="1:86" ht="15.6" x14ac:dyDescent="0.3">
      <c r="A3624" s="35"/>
      <c r="B3624" s="86"/>
      <c r="C3624" s="35"/>
      <c r="D3624" s="35"/>
      <c r="E3624" s="35"/>
      <c r="F3624" s="35"/>
      <c r="G3624" s="35"/>
      <c r="H3624" s="35"/>
      <c r="I3624" s="35"/>
      <c r="J3624" s="35"/>
      <c r="K3624" s="35"/>
      <c r="L3624" s="35"/>
      <c r="M3624" s="35"/>
      <c r="N3624" s="35"/>
      <c r="O3624" s="35"/>
      <c r="P3624" s="35"/>
      <c r="Q3624" s="35"/>
      <c r="R3624" s="35"/>
      <c r="S3624" s="35"/>
      <c r="T3624" s="17">
        <f t="shared" si="8089"/>
        <v>49640</v>
      </c>
      <c r="U3624" s="216">
        <f t="shared" si="8082"/>
        <v>2</v>
      </c>
      <c r="V3624" s="216">
        <f t="shared" si="8089"/>
        <v>3619</v>
      </c>
      <c r="W3624" s="16">
        <f t="shared" si="8096"/>
        <v>9.9150684931506845</v>
      </c>
      <c r="X3624" s="16" t="e">
        <f>IF(Template!$F$7="Linear interpolation",LinInterp($I$5:$I$22,$G$5:$G$22,W3624),CubicSpline($I$5:$I$22,$G$5:$G$22,W3624))</f>
        <v>#VALUE!</v>
      </c>
      <c r="Y3624" s="221" t="e">
        <f t="shared" si="8083"/>
        <v>#VALUE!</v>
      </c>
      <c r="Z3624" s="221" t="e">
        <f>Y3624/PRODUCT($AA$6:AA3623)</f>
        <v>#VALUE!</v>
      </c>
      <c r="AA3624" s="16" t="e">
        <f t="shared" si="8090"/>
        <v>#VALUE!</v>
      </c>
      <c r="AB3624" s="10" t="e">
        <f t="shared" si="8091"/>
        <v>#VALUE!</v>
      </c>
      <c r="AC3624" s="90">
        <f t="shared" si="8084"/>
        <v>3624</v>
      </c>
      <c r="AD3624" s="17">
        <f t="shared" si="8092"/>
        <v>49617</v>
      </c>
      <c r="AE3624" s="16" t="e">
        <f t="shared" si="8085"/>
        <v>#VALUE!</v>
      </c>
      <c r="AF3624" s="10">
        <f ca="1">IFERROR(AVERAGE(INDIRECT("AE"&amp;AC3624-Template!$F$10+1):INDIRECT("AE"&amp;AC3624)),0)</f>
        <v>0</v>
      </c>
      <c r="AG3624" s="35"/>
      <c r="AH3624" s="86"/>
      <c r="AI3624" s="35"/>
      <c r="AJ3624" s="35"/>
      <c r="AK3624" s="35"/>
      <c r="AL3624" s="35"/>
      <c r="AM3624" s="35"/>
      <c r="AN3624" s="35"/>
      <c r="AO3624" s="35"/>
      <c r="AP3624" s="35"/>
      <c r="AQ3624" s="35"/>
      <c r="AR3624" s="35"/>
      <c r="AS3624" s="35"/>
      <c r="AT3624" s="35"/>
      <c r="AU3624" s="35"/>
      <c r="AV3624" s="35"/>
      <c r="AW3624" s="35"/>
      <c r="AX3624" s="35"/>
      <c r="AY3624" s="35"/>
      <c r="AZ3624" s="17">
        <f t="shared" ref="AZ3624" si="8165">AZ3623+1</f>
        <v>49640</v>
      </c>
      <c r="BA3624" s="216">
        <f t="shared" si="8108"/>
        <v>2</v>
      </c>
      <c r="BB3624" s="216">
        <f t="shared" ref="BB3624" si="8166">BB3623+1</f>
        <v>3619</v>
      </c>
      <c r="BC3624" s="16">
        <f t="shared" si="8110"/>
        <v>9.9150684931506845</v>
      </c>
      <c r="BD3624" s="16">
        <f>IF(Template!$F$7="Linear interpolation",LinInterp($AO$5:$AO$18,$AM$5:$AM$18,BC3624),CubicSpline($AO$5:$AO$18,$AM$5:$AM$18,BC3624))</f>
        <v>14.149981649679159</v>
      </c>
      <c r="BE3624" s="221">
        <f t="shared" si="8045"/>
        <v>3.7142997569491811</v>
      </c>
      <c r="BF3624" s="221">
        <f>BE3624/PRODUCT($BG$6:BG3623)</f>
        <v>1.0003627000119872</v>
      </c>
      <c r="BG3624" s="16">
        <f t="shared" si="8111"/>
        <v>1.0003627000119872</v>
      </c>
      <c r="BH3624" s="10">
        <f t="shared" si="8112"/>
        <v>13.23855043753419</v>
      </c>
      <c r="BI3624" s="90"/>
      <c r="BJ3624" s="17">
        <f t="shared" si="8095"/>
        <v>49617</v>
      </c>
      <c r="BK3624" s="16">
        <f t="shared" si="8088"/>
        <v>13.238432166729041</v>
      </c>
      <c r="BL3624" s="10">
        <f ca="1">IFERROR(AVERAGE(INDIRECT("BK"&amp;AC3624-Template!$F$10+1):INDIRECT("BK"&amp;AC3624)),0)</f>
        <v>13.238350512102159</v>
      </c>
      <c r="BM3624" s="35"/>
      <c r="BN3624" s="86"/>
      <c r="BO3624" s="35"/>
      <c r="BP3624" s="35"/>
      <c r="BQ3624" s="35"/>
      <c r="BR3624" s="35"/>
      <c r="BS3624" s="35"/>
      <c r="BT3624" s="35"/>
      <c r="BU3624" s="35"/>
      <c r="BV3624" s="35"/>
      <c r="BW3624" s="35"/>
      <c r="BX3624" s="35"/>
      <c r="BY3624" s="35"/>
      <c r="BZ3624" s="35"/>
      <c r="CA3624" s="35"/>
      <c r="CB3624" s="35"/>
      <c r="CC3624" s="35"/>
      <c r="CD3624" s="35"/>
      <c r="CE3624" s="35"/>
      <c r="CF3624" s="35"/>
      <c r="CG3624" s="35"/>
      <c r="CH3624" s="35"/>
    </row>
    <row r="3625" spans="1:86" ht="15.6" x14ac:dyDescent="0.3">
      <c r="A3625" s="35"/>
      <c r="B3625" s="86"/>
      <c r="C3625" s="35"/>
      <c r="D3625" s="35"/>
      <c r="E3625" s="35"/>
      <c r="F3625" s="35"/>
      <c r="G3625" s="35"/>
      <c r="H3625" s="35"/>
      <c r="I3625" s="35"/>
      <c r="J3625" s="35"/>
      <c r="K3625" s="35"/>
      <c r="L3625" s="35"/>
      <c r="M3625" s="35"/>
      <c r="N3625" s="35"/>
      <c r="O3625" s="35"/>
      <c r="P3625" s="35"/>
      <c r="Q3625" s="35"/>
      <c r="R3625" s="35"/>
      <c r="S3625" s="35"/>
      <c r="T3625" s="17">
        <f t="shared" si="8089"/>
        <v>49641</v>
      </c>
      <c r="U3625" s="216">
        <f t="shared" si="8082"/>
        <v>3</v>
      </c>
      <c r="V3625" s="216">
        <f t="shared" si="8089"/>
        <v>3620</v>
      </c>
      <c r="W3625" s="16">
        <f t="shared" si="8096"/>
        <v>9.9178082191780828</v>
      </c>
      <c r="X3625" s="16" t="e">
        <f>IF(Template!$F$7="Linear interpolation",LinInterp($I$5:$I$22,$G$5:$G$22,W3625),CubicSpline($I$5:$I$22,$G$5:$G$22,W3625))</f>
        <v>#VALUE!</v>
      </c>
      <c r="Y3625" s="221" t="e">
        <f t="shared" si="8083"/>
        <v>#VALUE!</v>
      </c>
      <c r="Z3625" s="221" t="e">
        <f>Y3625/PRODUCT($AA$6:AA3624)</f>
        <v>#VALUE!</v>
      </c>
      <c r="AA3625" s="16" t="e">
        <f t="shared" si="8090"/>
        <v>#VALUE!</v>
      </c>
      <c r="AB3625" s="10" t="e">
        <f t="shared" si="8091"/>
        <v>#VALUE!</v>
      </c>
      <c r="AC3625" s="90">
        <f t="shared" si="8084"/>
        <v>3625</v>
      </c>
      <c r="AD3625" s="17">
        <f t="shared" si="8092"/>
        <v>49618</v>
      </c>
      <c r="AE3625" s="16" t="e">
        <f t="shared" si="8085"/>
        <v>#VALUE!</v>
      </c>
      <c r="AF3625" s="10">
        <f ca="1">IFERROR(AVERAGE(INDIRECT("AE"&amp;AC3625-Template!$F$10+1):INDIRECT("AE"&amp;AC3625)),0)</f>
        <v>0</v>
      </c>
      <c r="AG3625" s="35"/>
      <c r="AH3625" s="86"/>
      <c r="AI3625" s="35"/>
      <c r="AJ3625" s="35"/>
      <c r="AK3625" s="35"/>
      <c r="AL3625" s="35"/>
      <c r="AM3625" s="35"/>
      <c r="AN3625" s="35"/>
      <c r="AO3625" s="35"/>
      <c r="AP3625" s="35"/>
      <c r="AQ3625" s="35"/>
      <c r="AR3625" s="35"/>
      <c r="AS3625" s="35"/>
      <c r="AT3625" s="35"/>
      <c r="AU3625" s="35"/>
      <c r="AV3625" s="35"/>
      <c r="AW3625" s="35"/>
      <c r="AX3625" s="35"/>
      <c r="AY3625" s="35"/>
      <c r="AZ3625" s="17">
        <f t="shared" ref="AZ3625" si="8167">AZ3624+1</f>
        <v>49641</v>
      </c>
      <c r="BA3625" s="216">
        <f t="shared" si="8108"/>
        <v>3</v>
      </c>
      <c r="BB3625" s="216">
        <f t="shared" ref="BB3625" si="8168">BB3624+1</f>
        <v>3620</v>
      </c>
      <c r="BC3625" s="16">
        <f t="shared" si="8110"/>
        <v>9.9178082191780828</v>
      </c>
      <c r="BD3625" s="16">
        <f>IF(Template!$F$7="Linear interpolation",LinInterp($AO$5:$AO$18,$AM$5:$AM$18,BC3625),CubicSpline($AO$5:$AO$18,$AM$5:$AM$18,BC3625))</f>
        <v>14.149982233434852</v>
      </c>
      <c r="BE3625" s="221">
        <f t="shared" si="8045"/>
        <v>3.7156469338882614</v>
      </c>
      <c r="BF3625" s="221">
        <f>BE3625/PRODUCT($BG$6:BG3624)</f>
        <v>1.0003627001123321</v>
      </c>
      <c r="BG3625" s="16">
        <f t="shared" si="8111"/>
        <v>1.0003627001123321</v>
      </c>
      <c r="BH3625" s="10">
        <f t="shared" si="8112"/>
        <v>13.238554100120981</v>
      </c>
      <c r="BI3625" s="90"/>
      <c r="BJ3625" s="17">
        <f t="shared" si="8095"/>
        <v>49618</v>
      </c>
      <c r="BK3625" s="16">
        <f t="shared" si="8088"/>
        <v>13.238466089273926</v>
      </c>
      <c r="BL3625" s="10">
        <f ca="1">IFERROR(AVERAGE(INDIRECT("BK"&amp;AC3625-Template!$F$10+1):INDIRECT("BK"&amp;AC3625)),0)</f>
        <v>13.238358048890008</v>
      </c>
      <c r="BM3625" s="35"/>
      <c r="BN3625" s="86"/>
      <c r="BO3625" s="35"/>
      <c r="BP3625" s="35"/>
      <c r="BQ3625" s="35"/>
      <c r="BR3625" s="35"/>
      <c r="BS3625" s="35"/>
      <c r="BT3625" s="35"/>
      <c r="BU3625" s="35"/>
      <c r="BV3625" s="35"/>
      <c r="BW3625" s="35"/>
      <c r="BX3625" s="35"/>
      <c r="BY3625" s="35"/>
      <c r="BZ3625" s="35"/>
      <c r="CA3625" s="35"/>
      <c r="CB3625" s="35"/>
      <c r="CC3625" s="35"/>
      <c r="CD3625" s="35"/>
      <c r="CE3625" s="35"/>
      <c r="CF3625" s="35"/>
      <c r="CG3625" s="35"/>
      <c r="CH3625" s="35"/>
    </row>
    <row r="3626" spans="1:86" ht="15.6" x14ac:dyDescent="0.3">
      <c r="A3626" s="35"/>
      <c r="B3626" s="86"/>
      <c r="C3626" s="35"/>
      <c r="D3626" s="35"/>
      <c r="E3626" s="35"/>
      <c r="F3626" s="35"/>
      <c r="G3626" s="35"/>
      <c r="H3626" s="35"/>
      <c r="I3626" s="35"/>
      <c r="J3626" s="35"/>
      <c r="K3626" s="35"/>
      <c r="L3626" s="35"/>
      <c r="M3626" s="35"/>
      <c r="N3626" s="35"/>
      <c r="O3626" s="35"/>
      <c r="P3626" s="35"/>
      <c r="Q3626" s="35"/>
      <c r="R3626" s="35"/>
      <c r="S3626" s="35"/>
      <c r="T3626" s="17">
        <f t="shared" si="8089"/>
        <v>49642</v>
      </c>
      <c r="U3626" s="216">
        <f t="shared" si="8082"/>
        <v>4</v>
      </c>
      <c r="V3626" s="216">
        <f t="shared" si="8089"/>
        <v>3621</v>
      </c>
      <c r="W3626" s="16">
        <f t="shared" si="8096"/>
        <v>9.9205479452054792</v>
      </c>
      <c r="X3626" s="16" t="e">
        <f>IF(Template!$F$7="Linear interpolation",LinInterp($I$5:$I$22,$G$5:$G$22,W3626),CubicSpline($I$5:$I$22,$G$5:$G$22,W3626))</f>
        <v>#VALUE!</v>
      </c>
      <c r="Y3626" s="221" t="e">
        <f t="shared" si="8083"/>
        <v>#VALUE!</v>
      </c>
      <c r="Z3626" s="221" t="e">
        <f>Y3626/PRODUCT($AA$6:AA3625)</f>
        <v>#VALUE!</v>
      </c>
      <c r="AA3626" s="16" t="e">
        <f t="shared" si="8090"/>
        <v>#VALUE!</v>
      </c>
      <c r="AB3626" s="10" t="e">
        <f t="shared" si="8091"/>
        <v>#VALUE!</v>
      </c>
      <c r="AC3626" s="90">
        <f t="shared" si="8084"/>
        <v>3626</v>
      </c>
      <c r="AD3626" s="17">
        <f t="shared" si="8092"/>
        <v>49619</v>
      </c>
      <c r="AE3626" s="16" t="e">
        <f t="shared" si="8085"/>
        <v>#VALUE!</v>
      </c>
      <c r="AF3626" s="10">
        <f ca="1">IFERROR(AVERAGE(INDIRECT("AE"&amp;AC3626-Template!$F$10+1):INDIRECT("AE"&amp;AC3626)),0)</f>
        <v>0</v>
      </c>
      <c r="AG3626" s="35"/>
      <c r="AH3626" s="86"/>
      <c r="AI3626" s="35"/>
      <c r="AJ3626" s="35"/>
      <c r="AK3626" s="35"/>
      <c r="AL3626" s="35"/>
      <c r="AM3626" s="35"/>
      <c r="AN3626" s="35"/>
      <c r="AO3626" s="35"/>
      <c r="AP3626" s="35"/>
      <c r="AQ3626" s="35"/>
      <c r="AR3626" s="35"/>
      <c r="AS3626" s="35"/>
      <c r="AT3626" s="35"/>
      <c r="AU3626" s="35"/>
      <c r="AV3626" s="35"/>
      <c r="AW3626" s="35"/>
      <c r="AX3626" s="35"/>
      <c r="AY3626" s="35"/>
      <c r="AZ3626" s="17">
        <f t="shared" ref="AZ3626" si="8169">AZ3625+1</f>
        <v>49642</v>
      </c>
      <c r="BA3626" s="216">
        <f t="shared" si="8108"/>
        <v>4</v>
      </c>
      <c r="BB3626" s="216">
        <f t="shared" ref="BB3626" si="8170">BB3625+1</f>
        <v>3621</v>
      </c>
      <c r="BC3626" s="16">
        <f t="shared" si="8110"/>
        <v>9.9205479452054792</v>
      </c>
      <c r="BD3626" s="16">
        <f>IF(Template!$F$7="Linear interpolation",LinInterp($AO$5:$AO$18,$AM$5:$AM$18,BC3626),CubicSpline($AO$5:$AO$18,$AM$5:$AM$18,BC3626))</f>
        <v>14.149982817996131</v>
      </c>
      <c r="BE3626" s="221">
        <f t="shared" si="8045"/>
        <v>3.7169945998129612</v>
      </c>
      <c r="BF3626" s="221">
        <f>BE3626/PRODUCT($BG$6:BG3625)</f>
        <v>1.0003627002104016</v>
      </c>
      <c r="BG3626" s="16">
        <f t="shared" si="8111"/>
        <v>1.0003627002104016</v>
      </c>
      <c r="BH3626" s="10">
        <f t="shared" si="8112"/>
        <v>13.238557679659646</v>
      </c>
      <c r="BI3626" s="90"/>
      <c r="BJ3626" s="17">
        <f t="shared" si="8095"/>
        <v>49619</v>
      </c>
      <c r="BK3626" s="16">
        <f t="shared" si="8088"/>
        <v>13.23845451255834</v>
      </c>
      <c r="BL3626" s="10">
        <f ca="1">IFERROR(AVERAGE(INDIRECT("BK"&amp;AC3626-Template!$F$10+1):INDIRECT("BK"&amp;AC3626)),0)</f>
        <v>13.23836519978734</v>
      </c>
      <c r="BM3626" s="35"/>
      <c r="BN3626" s="86"/>
      <c r="BO3626" s="35"/>
      <c r="BP3626" s="35"/>
      <c r="BQ3626" s="35"/>
      <c r="BR3626" s="35"/>
      <c r="BS3626" s="35"/>
      <c r="BT3626" s="35"/>
      <c r="BU3626" s="35"/>
      <c r="BV3626" s="35"/>
      <c r="BW3626" s="35"/>
      <c r="BX3626" s="35"/>
      <c r="BY3626" s="35"/>
      <c r="BZ3626" s="35"/>
      <c r="CA3626" s="35"/>
      <c r="CB3626" s="35"/>
      <c r="CC3626" s="35"/>
      <c r="CD3626" s="35"/>
      <c r="CE3626" s="35"/>
      <c r="CF3626" s="35"/>
      <c r="CG3626" s="35"/>
      <c r="CH3626" s="35"/>
    </row>
    <row r="3627" spans="1:86" ht="15.6" x14ac:dyDescent="0.3">
      <c r="A3627" s="35"/>
      <c r="B3627" s="86"/>
      <c r="C3627" s="35"/>
      <c r="D3627" s="35"/>
      <c r="E3627" s="35"/>
      <c r="F3627" s="35"/>
      <c r="G3627" s="35"/>
      <c r="H3627" s="35"/>
      <c r="I3627" s="35"/>
      <c r="J3627" s="35"/>
      <c r="K3627" s="35"/>
      <c r="L3627" s="35"/>
      <c r="M3627" s="35"/>
      <c r="N3627" s="35"/>
      <c r="O3627" s="35"/>
      <c r="P3627" s="35"/>
      <c r="Q3627" s="35"/>
      <c r="R3627" s="35"/>
      <c r="S3627" s="35"/>
      <c r="T3627" s="17">
        <f t="shared" si="8089"/>
        <v>49643</v>
      </c>
      <c r="U3627" s="216">
        <f t="shared" si="8082"/>
        <v>5</v>
      </c>
      <c r="V3627" s="216">
        <f t="shared" si="8089"/>
        <v>3622</v>
      </c>
      <c r="W3627" s="16">
        <f t="shared" si="8096"/>
        <v>9.9232876712328775</v>
      </c>
      <c r="X3627" s="16" t="e">
        <f>IF(Template!$F$7="Linear interpolation",LinInterp($I$5:$I$22,$G$5:$G$22,W3627),CubicSpline($I$5:$I$22,$G$5:$G$22,W3627))</f>
        <v>#VALUE!</v>
      </c>
      <c r="Y3627" s="221" t="e">
        <f t="shared" si="8083"/>
        <v>#VALUE!</v>
      </c>
      <c r="Z3627" s="221" t="e">
        <f>Y3627/PRODUCT($AA$6:AA3626)</f>
        <v>#VALUE!</v>
      </c>
      <c r="AA3627" s="16" t="e">
        <f t="shared" si="8090"/>
        <v>#VALUE!</v>
      </c>
      <c r="AB3627" s="10" t="e">
        <f t="shared" si="8091"/>
        <v>#VALUE!</v>
      </c>
      <c r="AC3627" s="90">
        <f t="shared" si="8084"/>
        <v>3627</v>
      </c>
      <c r="AD3627" s="17">
        <f t="shared" si="8092"/>
        <v>49620</v>
      </c>
      <c r="AE3627" s="16" t="e">
        <f t="shared" si="8085"/>
        <v>#VALUE!</v>
      </c>
      <c r="AF3627" s="10">
        <f ca="1">IFERROR(AVERAGE(INDIRECT("AE"&amp;AC3627-Template!$F$10+1):INDIRECT("AE"&amp;AC3627)),0)</f>
        <v>0</v>
      </c>
      <c r="AG3627" s="35"/>
      <c r="AH3627" s="86"/>
      <c r="AI3627" s="35"/>
      <c r="AJ3627" s="35"/>
      <c r="AK3627" s="35"/>
      <c r="AL3627" s="35"/>
      <c r="AM3627" s="35"/>
      <c r="AN3627" s="35"/>
      <c r="AO3627" s="35"/>
      <c r="AP3627" s="35"/>
      <c r="AQ3627" s="35"/>
      <c r="AR3627" s="35"/>
      <c r="AS3627" s="35"/>
      <c r="AT3627" s="35"/>
      <c r="AU3627" s="35"/>
      <c r="AV3627" s="35"/>
      <c r="AW3627" s="35"/>
      <c r="AX3627" s="35"/>
      <c r="AY3627" s="35"/>
      <c r="AZ3627" s="17">
        <f t="shared" ref="AZ3627" si="8171">AZ3626+1</f>
        <v>49643</v>
      </c>
      <c r="BA3627" s="216">
        <f t="shared" si="8108"/>
        <v>5</v>
      </c>
      <c r="BB3627" s="216">
        <f t="shared" ref="BB3627" si="8172">BB3626+1</f>
        <v>3622</v>
      </c>
      <c r="BC3627" s="16">
        <f t="shared" si="8110"/>
        <v>9.9232876712328775</v>
      </c>
      <c r="BD3627" s="16">
        <f>IF(Template!$F$7="Linear interpolation",LinInterp($AO$5:$AO$18,$AM$5:$AM$18,BC3627),CubicSpline($AO$5:$AO$18,$AM$5:$AM$18,BC3627))</f>
        <v>14.149983403336146</v>
      </c>
      <c r="BE3627" s="221">
        <f t="shared" si="8045"/>
        <v>3.7183427548924319</v>
      </c>
      <c r="BF3627" s="221">
        <f>BE3627/PRODUCT($BG$6:BG3626)</f>
        <v>1.0003627003061932</v>
      </c>
      <c r="BG3627" s="16">
        <f t="shared" si="8111"/>
        <v>1.0003627003061932</v>
      </c>
      <c r="BH3627" s="10">
        <f t="shared" si="8112"/>
        <v>13.238561176052933</v>
      </c>
      <c r="BI3627" s="90"/>
      <c r="BJ3627" s="17">
        <f t="shared" si="8095"/>
        <v>49620</v>
      </c>
      <c r="BK3627" s="16">
        <f t="shared" si="8088"/>
        <v>13.238459896778853</v>
      </c>
      <c r="BL3627" s="10">
        <f ca="1">IFERROR(AVERAGE(INDIRECT("BK"&amp;AC3627-Template!$F$10+1):INDIRECT("BK"&amp;AC3627)),0)</f>
        <v>13.238370954945063</v>
      </c>
      <c r="BM3627" s="35"/>
      <c r="BN3627" s="86"/>
      <c r="BO3627" s="35"/>
      <c r="BP3627" s="35"/>
      <c r="BQ3627" s="35"/>
      <c r="BR3627" s="35"/>
      <c r="BS3627" s="35"/>
      <c r="BT3627" s="35"/>
      <c r="BU3627" s="35"/>
      <c r="BV3627" s="35"/>
      <c r="BW3627" s="35"/>
      <c r="BX3627" s="35"/>
      <c r="BY3627" s="35"/>
      <c r="BZ3627" s="35"/>
      <c r="CA3627" s="35"/>
      <c r="CB3627" s="35"/>
      <c r="CC3627" s="35"/>
      <c r="CD3627" s="35"/>
      <c r="CE3627" s="35"/>
      <c r="CF3627" s="35"/>
      <c r="CG3627" s="35"/>
      <c r="CH3627" s="35"/>
    </row>
    <row r="3628" spans="1:86" ht="15.6" x14ac:dyDescent="0.3">
      <c r="A3628" s="35"/>
      <c r="B3628" s="86"/>
      <c r="C3628" s="35"/>
      <c r="D3628" s="35"/>
      <c r="E3628" s="35"/>
      <c r="F3628" s="35"/>
      <c r="G3628" s="35"/>
      <c r="H3628" s="35"/>
      <c r="I3628" s="35"/>
      <c r="J3628" s="35"/>
      <c r="K3628" s="35"/>
      <c r="L3628" s="35"/>
      <c r="M3628" s="35"/>
      <c r="N3628" s="35"/>
      <c r="O3628" s="35"/>
      <c r="P3628" s="35"/>
      <c r="Q3628" s="35"/>
      <c r="R3628" s="35"/>
      <c r="S3628" s="35"/>
      <c r="T3628" s="17">
        <f t="shared" si="8089"/>
        <v>49644</v>
      </c>
      <c r="U3628" s="216">
        <f t="shared" si="8082"/>
        <v>6</v>
      </c>
      <c r="V3628" s="216">
        <f t="shared" si="8089"/>
        <v>3623</v>
      </c>
      <c r="W3628" s="16">
        <f t="shared" si="8096"/>
        <v>9.9260273972602739</v>
      </c>
      <c r="X3628" s="16" t="e">
        <f>IF(Template!$F$7="Linear interpolation",LinInterp($I$5:$I$22,$G$5:$G$22,W3628),CubicSpline($I$5:$I$22,$G$5:$G$22,W3628))</f>
        <v>#VALUE!</v>
      </c>
      <c r="Y3628" s="221" t="e">
        <f t="shared" si="8083"/>
        <v>#VALUE!</v>
      </c>
      <c r="Z3628" s="221" t="e">
        <f>Y3628/PRODUCT($AA$6:AA3627)</f>
        <v>#VALUE!</v>
      </c>
      <c r="AA3628" s="16" t="e">
        <f t="shared" si="8090"/>
        <v>#VALUE!</v>
      </c>
      <c r="AB3628" s="10" t="e">
        <f t="shared" si="8091"/>
        <v>#VALUE!</v>
      </c>
      <c r="AC3628" s="90">
        <f t="shared" si="8084"/>
        <v>3628</v>
      </c>
      <c r="AD3628" s="17">
        <f t="shared" si="8092"/>
        <v>49621</v>
      </c>
      <c r="AE3628" s="16" t="e">
        <f t="shared" si="8085"/>
        <v>#VALUE!</v>
      </c>
      <c r="AF3628" s="10">
        <f ca="1">IFERROR(AVERAGE(INDIRECT("AE"&amp;AC3628-Template!$F$10+1):INDIRECT("AE"&amp;AC3628)),0)</f>
        <v>0</v>
      </c>
      <c r="AG3628" s="35"/>
      <c r="AH3628" s="86"/>
      <c r="AI3628" s="35"/>
      <c r="AJ3628" s="35"/>
      <c r="AK3628" s="35"/>
      <c r="AL3628" s="35"/>
      <c r="AM3628" s="35"/>
      <c r="AN3628" s="35"/>
      <c r="AO3628" s="35"/>
      <c r="AP3628" s="35"/>
      <c r="AQ3628" s="35"/>
      <c r="AR3628" s="35"/>
      <c r="AS3628" s="35"/>
      <c r="AT3628" s="35"/>
      <c r="AU3628" s="35"/>
      <c r="AV3628" s="35"/>
      <c r="AW3628" s="35"/>
      <c r="AX3628" s="35"/>
      <c r="AY3628" s="35"/>
      <c r="AZ3628" s="17">
        <f t="shared" ref="AZ3628" si="8173">AZ3627+1</f>
        <v>49644</v>
      </c>
      <c r="BA3628" s="216">
        <f t="shared" si="8108"/>
        <v>6</v>
      </c>
      <c r="BB3628" s="216">
        <f t="shared" ref="BB3628" si="8174">BB3627+1</f>
        <v>3623</v>
      </c>
      <c r="BC3628" s="16">
        <f t="shared" si="8110"/>
        <v>9.9260273972602739</v>
      </c>
      <c r="BD3628" s="16">
        <f>IF(Template!$F$7="Linear interpolation",LinInterp($AO$5:$AO$18,$AM$5:$AM$18,BC3628),CubicSpline($AO$5:$AO$18,$AM$5:$AM$18,BC3628))</f>
        <v>14.149983989428042</v>
      </c>
      <c r="BE3628" s="221">
        <f t="shared" si="8045"/>
        <v>3.7196913992958662</v>
      </c>
      <c r="BF3628" s="221">
        <f>BE3628/PRODUCT($BG$6:BG3627)</f>
        <v>1.0003627003997035</v>
      </c>
      <c r="BG3628" s="16">
        <f t="shared" si="8111"/>
        <v>1.0003627003061932</v>
      </c>
      <c r="BH3628" s="10">
        <f t="shared" si="8112"/>
        <v>13.238561176052933</v>
      </c>
      <c r="BI3628" s="90"/>
      <c r="BJ3628" s="17">
        <f t="shared" si="8095"/>
        <v>49621</v>
      </c>
      <c r="BK3628" s="16">
        <f t="shared" si="8088"/>
        <v>13.238465200034133</v>
      </c>
      <c r="BL3628" s="10">
        <f ca="1">IFERROR(AVERAGE(INDIRECT("BK"&amp;AC3628-Template!$F$10+1):INDIRECT("BK"&amp;AC3628)),0)</f>
        <v>13.23837742063202</v>
      </c>
      <c r="BM3628" s="35"/>
      <c r="BN3628" s="86"/>
      <c r="BO3628" s="35"/>
      <c r="BP3628" s="35"/>
      <c r="BQ3628" s="35"/>
      <c r="BR3628" s="35"/>
      <c r="BS3628" s="35"/>
      <c r="BT3628" s="35"/>
      <c r="BU3628" s="35"/>
      <c r="BV3628" s="35"/>
      <c r="BW3628" s="35"/>
      <c r="BX3628" s="35"/>
      <c r="BY3628" s="35"/>
      <c r="BZ3628" s="35"/>
      <c r="CA3628" s="35"/>
      <c r="CB3628" s="35"/>
      <c r="CC3628" s="35"/>
      <c r="CD3628" s="35"/>
      <c r="CE3628" s="35"/>
      <c r="CF3628" s="35"/>
      <c r="CG3628" s="35"/>
      <c r="CH3628" s="35"/>
    </row>
    <row r="3629" spans="1:86" ht="15.6" x14ac:dyDescent="0.3">
      <c r="A3629" s="35"/>
      <c r="B3629" s="86"/>
      <c r="C3629" s="35"/>
      <c r="D3629" s="35"/>
      <c r="E3629" s="35"/>
      <c r="F3629" s="35"/>
      <c r="G3629" s="35"/>
      <c r="H3629" s="35"/>
      <c r="I3629" s="35"/>
      <c r="J3629" s="35"/>
      <c r="K3629" s="35"/>
      <c r="L3629" s="35"/>
      <c r="M3629" s="35"/>
      <c r="N3629" s="35"/>
      <c r="O3629" s="35"/>
      <c r="P3629" s="35"/>
      <c r="Q3629" s="35"/>
      <c r="R3629" s="35"/>
      <c r="S3629" s="35"/>
      <c r="T3629" s="17">
        <f t="shared" si="8089"/>
        <v>49645</v>
      </c>
      <c r="U3629" s="216">
        <f t="shared" si="8082"/>
        <v>7</v>
      </c>
      <c r="V3629" s="216">
        <f t="shared" si="8089"/>
        <v>3624</v>
      </c>
      <c r="W3629" s="16">
        <f t="shared" si="8096"/>
        <v>9.9287671232876704</v>
      </c>
      <c r="X3629" s="16" t="e">
        <f>IF(Template!$F$7="Linear interpolation",LinInterp($I$5:$I$22,$G$5:$G$22,W3629),CubicSpline($I$5:$I$22,$G$5:$G$22,W3629))</f>
        <v>#VALUE!</v>
      </c>
      <c r="Y3629" s="221" t="e">
        <f t="shared" si="8083"/>
        <v>#VALUE!</v>
      </c>
      <c r="Z3629" s="221" t="e">
        <f>Y3629/PRODUCT($AA$6:AA3628)</f>
        <v>#VALUE!</v>
      </c>
      <c r="AA3629" s="16" t="e">
        <f t="shared" si="8090"/>
        <v>#VALUE!</v>
      </c>
      <c r="AB3629" s="10" t="e">
        <f t="shared" si="8091"/>
        <v>#VALUE!</v>
      </c>
      <c r="AC3629" s="90">
        <f t="shared" si="8084"/>
        <v>3629</v>
      </c>
      <c r="AD3629" s="17">
        <f t="shared" si="8092"/>
        <v>49622</v>
      </c>
      <c r="AE3629" s="16" t="e">
        <f t="shared" si="8085"/>
        <v>#VALUE!</v>
      </c>
      <c r="AF3629" s="10">
        <f ca="1">IFERROR(AVERAGE(INDIRECT("AE"&amp;AC3629-Template!$F$10+1):INDIRECT("AE"&amp;AC3629)),0)</f>
        <v>0</v>
      </c>
      <c r="AG3629" s="35"/>
      <c r="AH3629" s="86"/>
      <c r="AI3629" s="35"/>
      <c r="AJ3629" s="35"/>
      <c r="AK3629" s="35"/>
      <c r="AL3629" s="35"/>
      <c r="AM3629" s="35"/>
      <c r="AN3629" s="35"/>
      <c r="AO3629" s="35"/>
      <c r="AP3629" s="35"/>
      <c r="AQ3629" s="35"/>
      <c r="AR3629" s="35"/>
      <c r="AS3629" s="35"/>
      <c r="AT3629" s="35"/>
      <c r="AU3629" s="35"/>
      <c r="AV3629" s="35"/>
      <c r="AW3629" s="35"/>
      <c r="AX3629" s="35"/>
      <c r="AY3629" s="35"/>
      <c r="AZ3629" s="17">
        <f t="shared" ref="AZ3629" si="8175">AZ3628+1</f>
        <v>49645</v>
      </c>
      <c r="BA3629" s="216">
        <f t="shared" si="8108"/>
        <v>7</v>
      </c>
      <c r="BB3629" s="216">
        <f t="shared" ref="BB3629" si="8176">BB3628+1</f>
        <v>3624</v>
      </c>
      <c r="BC3629" s="16">
        <f t="shared" si="8110"/>
        <v>9.9287671232876704</v>
      </c>
      <c r="BD3629" s="16">
        <f>IF(Template!$F$7="Linear interpolation",LinInterp($AO$5:$AO$18,$AM$5:$AM$18,BC3629),CubicSpline($AO$5:$AO$18,$AM$5:$AM$18,BC3629))</f>
        <v>14.149984576244966</v>
      </c>
      <c r="BE3629" s="221">
        <f t="shared" si="8045"/>
        <v>3.7210405331925158</v>
      </c>
      <c r="BF3629" s="221">
        <f>BE3629/PRODUCT($BG$6:BG3628)</f>
        <v>1.0003627005844449</v>
      </c>
      <c r="BG3629" s="16">
        <f t="shared" si="8111"/>
        <v>1.0003627003061932</v>
      </c>
      <c r="BH3629" s="10">
        <f t="shared" si="8112"/>
        <v>13.238561176052933</v>
      </c>
      <c r="BI3629" s="90"/>
      <c r="BJ3629" s="17">
        <f t="shared" si="8095"/>
        <v>49622</v>
      </c>
      <c r="BK3629" s="16">
        <f t="shared" si="8088"/>
        <v>13.23847042217019</v>
      </c>
      <c r="BL3629" s="10">
        <f ca="1">IFERROR(AVERAGE(INDIRECT("BK"&amp;AC3629-Template!$F$10+1):INDIRECT("BK"&amp;AC3629)),0)</f>
        <v>13.238383806542691</v>
      </c>
      <c r="BM3629" s="35"/>
      <c r="BN3629" s="86"/>
      <c r="BO3629" s="35"/>
      <c r="BP3629" s="35"/>
      <c r="BQ3629" s="35"/>
      <c r="BR3629" s="35"/>
      <c r="BS3629" s="35"/>
      <c r="BT3629" s="35"/>
      <c r="BU3629" s="35"/>
      <c r="BV3629" s="35"/>
      <c r="BW3629" s="35"/>
      <c r="BX3629" s="35"/>
      <c r="BY3629" s="35"/>
      <c r="BZ3629" s="35"/>
      <c r="CA3629" s="35"/>
      <c r="CB3629" s="35"/>
      <c r="CC3629" s="35"/>
      <c r="CD3629" s="35"/>
      <c r="CE3629" s="35"/>
      <c r="CF3629" s="35"/>
      <c r="CG3629" s="35"/>
      <c r="CH3629" s="35"/>
    </row>
    <row r="3630" spans="1:86" ht="15.6" x14ac:dyDescent="0.3">
      <c r="A3630" s="35"/>
      <c r="B3630" s="86"/>
      <c r="C3630" s="35"/>
      <c r="D3630" s="35"/>
      <c r="E3630" s="35"/>
      <c r="F3630" s="35"/>
      <c r="G3630" s="35"/>
      <c r="H3630" s="35"/>
      <c r="I3630" s="35"/>
      <c r="J3630" s="35"/>
      <c r="K3630" s="35"/>
      <c r="L3630" s="35"/>
      <c r="M3630" s="35"/>
      <c r="N3630" s="35"/>
      <c r="O3630" s="35"/>
      <c r="P3630" s="35"/>
      <c r="Q3630" s="35"/>
      <c r="R3630" s="35"/>
      <c r="S3630" s="35"/>
      <c r="T3630" s="17">
        <f t="shared" si="8089"/>
        <v>49646</v>
      </c>
      <c r="U3630" s="216">
        <f t="shared" si="8082"/>
        <v>1</v>
      </c>
      <c r="V3630" s="216">
        <f t="shared" si="8089"/>
        <v>3625</v>
      </c>
      <c r="W3630" s="16">
        <f t="shared" si="8096"/>
        <v>9.9315068493150687</v>
      </c>
      <c r="X3630" s="16" t="e">
        <f>IF(Template!$F$7="Linear interpolation",LinInterp($I$5:$I$22,$G$5:$G$22,W3630),CubicSpline($I$5:$I$22,$G$5:$G$22,W3630))</f>
        <v>#VALUE!</v>
      </c>
      <c r="Y3630" s="221" t="e">
        <f t="shared" si="8083"/>
        <v>#VALUE!</v>
      </c>
      <c r="Z3630" s="221" t="e">
        <f>Y3630/PRODUCT($AA$6:AA3629)</f>
        <v>#VALUE!</v>
      </c>
      <c r="AA3630" s="16" t="e">
        <f t="shared" si="8090"/>
        <v>#VALUE!</v>
      </c>
      <c r="AB3630" s="10" t="e">
        <f t="shared" si="8091"/>
        <v>#VALUE!</v>
      </c>
      <c r="AC3630" s="90">
        <f t="shared" si="8084"/>
        <v>3630</v>
      </c>
      <c r="AD3630" s="17">
        <f t="shared" si="8092"/>
        <v>49623</v>
      </c>
      <c r="AE3630" s="16" t="e">
        <f t="shared" si="8085"/>
        <v>#VALUE!</v>
      </c>
      <c r="AF3630" s="10">
        <f ca="1">IFERROR(AVERAGE(INDIRECT("AE"&amp;AC3630-Template!$F$10+1):INDIRECT("AE"&amp;AC3630)),0)</f>
        <v>0</v>
      </c>
      <c r="AG3630" s="35"/>
      <c r="AH3630" s="86"/>
      <c r="AI3630" s="35"/>
      <c r="AJ3630" s="35"/>
      <c r="AK3630" s="35"/>
      <c r="AL3630" s="35"/>
      <c r="AM3630" s="35"/>
      <c r="AN3630" s="35"/>
      <c r="AO3630" s="35"/>
      <c r="AP3630" s="35"/>
      <c r="AQ3630" s="35"/>
      <c r="AR3630" s="35"/>
      <c r="AS3630" s="35"/>
      <c r="AT3630" s="35"/>
      <c r="AU3630" s="35"/>
      <c r="AV3630" s="35"/>
      <c r="AW3630" s="35"/>
      <c r="AX3630" s="35"/>
      <c r="AY3630" s="35"/>
      <c r="AZ3630" s="17">
        <f t="shared" ref="AZ3630" si="8177">AZ3629+1</f>
        <v>49646</v>
      </c>
      <c r="BA3630" s="216">
        <f t="shared" si="8108"/>
        <v>1</v>
      </c>
      <c r="BB3630" s="216">
        <f t="shared" ref="BB3630" si="8178">BB3629+1</f>
        <v>3625</v>
      </c>
      <c r="BC3630" s="16">
        <f t="shared" si="8110"/>
        <v>9.9315068493150687</v>
      </c>
      <c r="BD3630" s="16">
        <f>IF(Template!$F$7="Linear interpolation",LinInterp($AO$5:$AO$18,$AM$5:$AM$18,BC3630),CubicSpline($AO$5:$AO$18,$AM$5:$AM$18,BC3630))</f>
        <v>14.149985163760068</v>
      </c>
      <c r="BE3630" s="221">
        <f t="shared" si="8045"/>
        <v>3.7223901567516577</v>
      </c>
      <c r="BF3630" s="221">
        <f>BE3630/PRODUCT($BG$6:BG3629)</f>
        <v>1.0003627008581306</v>
      </c>
      <c r="BG3630" s="16">
        <f t="shared" si="8111"/>
        <v>1.0003627008581306</v>
      </c>
      <c r="BH3630" s="10">
        <f t="shared" si="8112"/>
        <v>13.238581321767473</v>
      </c>
      <c r="BI3630" s="90"/>
      <c r="BJ3630" s="17">
        <f t="shared" si="8095"/>
        <v>49623</v>
      </c>
      <c r="BK3630" s="16">
        <f t="shared" si="8088"/>
        <v>13.23847042217019</v>
      </c>
      <c r="BL3630" s="10">
        <f ca="1">IFERROR(AVERAGE(INDIRECT("BK"&amp;AC3630-Template!$F$10+1):INDIRECT("BK"&amp;AC3630)),0)</f>
        <v>13.238389941222316</v>
      </c>
      <c r="BM3630" s="35"/>
      <c r="BN3630" s="86"/>
      <c r="BO3630" s="35"/>
      <c r="BP3630" s="35"/>
      <c r="BQ3630" s="35"/>
      <c r="BR3630" s="35"/>
      <c r="BS3630" s="35"/>
      <c r="BT3630" s="35"/>
      <c r="BU3630" s="35"/>
      <c r="BV3630" s="35"/>
      <c r="BW3630" s="35"/>
      <c r="BX3630" s="35"/>
      <c r="BY3630" s="35"/>
      <c r="BZ3630" s="35"/>
      <c r="CA3630" s="35"/>
      <c r="CB3630" s="35"/>
      <c r="CC3630" s="35"/>
      <c r="CD3630" s="35"/>
      <c r="CE3630" s="35"/>
      <c r="CF3630" s="35"/>
      <c r="CG3630" s="35"/>
      <c r="CH3630" s="35"/>
    </row>
    <row r="3631" spans="1:86" ht="15.6" x14ac:dyDescent="0.3">
      <c r="A3631" s="35"/>
      <c r="B3631" s="86"/>
      <c r="C3631" s="35"/>
      <c r="D3631" s="35"/>
      <c r="E3631" s="35"/>
      <c r="F3631" s="35"/>
      <c r="G3631" s="35"/>
      <c r="H3631" s="35"/>
      <c r="I3631" s="35"/>
      <c r="J3631" s="35"/>
      <c r="K3631" s="35"/>
      <c r="L3631" s="35"/>
      <c r="M3631" s="35"/>
      <c r="N3631" s="35"/>
      <c r="O3631" s="35"/>
      <c r="P3631" s="35"/>
      <c r="Q3631" s="35"/>
      <c r="R3631" s="35"/>
      <c r="S3631" s="35"/>
      <c r="T3631" s="17">
        <f t="shared" si="8089"/>
        <v>49647</v>
      </c>
      <c r="U3631" s="216">
        <f t="shared" si="8082"/>
        <v>2</v>
      </c>
      <c r="V3631" s="216">
        <f t="shared" si="8089"/>
        <v>3626</v>
      </c>
      <c r="W3631" s="16">
        <f t="shared" si="8096"/>
        <v>9.9342465753424651</v>
      </c>
      <c r="X3631" s="16" t="e">
        <f>IF(Template!$F$7="Linear interpolation",LinInterp($I$5:$I$22,$G$5:$G$22,W3631),CubicSpline($I$5:$I$22,$G$5:$G$22,W3631))</f>
        <v>#VALUE!</v>
      </c>
      <c r="Y3631" s="221" t="e">
        <f t="shared" si="8083"/>
        <v>#VALUE!</v>
      </c>
      <c r="Z3631" s="221" t="e">
        <f>Y3631/PRODUCT($AA$6:AA3630)</f>
        <v>#VALUE!</v>
      </c>
      <c r="AA3631" s="16" t="e">
        <f t="shared" si="8090"/>
        <v>#VALUE!</v>
      </c>
      <c r="AB3631" s="10" t="e">
        <f t="shared" si="8091"/>
        <v>#VALUE!</v>
      </c>
      <c r="AC3631" s="90">
        <f t="shared" si="8084"/>
        <v>3631</v>
      </c>
      <c r="AD3631" s="17">
        <f t="shared" si="8092"/>
        <v>49624</v>
      </c>
      <c r="AE3631" s="16" t="e">
        <f t="shared" si="8085"/>
        <v>#VALUE!</v>
      </c>
      <c r="AF3631" s="10">
        <f ca="1">IFERROR(AVERAGE(INDIRECT("AE"&amp;AC3631-Template!$F$10+1):INDIRECT("AE"&amp;AC3631)),0)</f>
        <v>0</v>
      </c>
      <c r="AG3631" s="35"/>
      <c r="AH3631" s="86"/>
      <c r="AI3631" s="35"/>
      <c r="AJ3631" s="35"/>
      <c r="AK3631" s="35"/>
      <c r="AL3631" s="35"/>
      <c r="AM3631" s="35"/>
      <c r="AN3631" s="35"/>
      <c r="AO3631" s="35"/>
      <c r="AP3631" s="35"/>
      <c r="AQ3631" s="35"/>
      <c r="AR3631" s="35"/>
      <c r="AS3631" s="35"/>
      <c r="AT3631" s="35"/>
      <c r="AU3631" s="35"/>
      <c r="AV3631" s="35"/>
      <c r="AW3631" s="35"/>
      <c r="AX3631" s="35"/>
      <c r="AY3631" s="35"/>
      <c r="AZ3631" s="17">
        <f t="shared" ref="AZ3631" si="8179">AZ3630+1</f>
        <v>49647</v>
      </c>
      <c r="BA3631" s="216">
        <f t="shared" si="8108"/>
        <v>2</v>
      </c>
      <c r="BB3631" s="216">
        <f t="shared" ref="BB3631" si="8180">BB3630+1</f>
        <v>3626</v>
      </c>
      <c r="BC3631" s="16">
        <f t="shared" si="8110"/>
        <v>9.9342465753424651</v>
      </c>
      <c r="BD3631" s="16">
        <f>IF(Template!$F$7="Linear interpolation",LinInterp($AO$5:$AO$18,$AM$5:$AM$18,BC3631),CubicSpline($AO$5:$AO$18,$AM$5:$AM$18,BC3631))</f>
        <v>14.149985751946494</v>
      </c>
      <c r="BE3631" s="221">
        <f t="shared" si="8045"/>
        <v>3.7237402701426126</v>
      </c>
      <c r="BF3631" s="221">
        <f>BE3631/PRODUCT($BG$6:BG3630)</f>
        <v>1.0003627006665343</v>
      </c>
      <c r="BG3631" s="16">
        <f t="shared" si="8111"/>
        <v>1.0003627006665343</v>
      </c>
      <c r="BH3631" s="10">
        <f t="shared" si="8112"/>
        <v>13.238574328502729</v>
      </c>
      <c r="BI3631" s="90"/>
      <c r="BJ3631" s="17">
        <f t="shared" si="8095"/>
        <v>49624</v>
      </c>
      <c r="BK3631" s="16">
        <f t="shared" si="8088"/>
        <v>13.23847042217019</v>
      </c>
      <c r="BL3631" s="10">
        <f ca="1">IFERROR(AVERAGE(INDIRECT("BK"&amp;AC3631-Template!$F$10+1):INDIRECT("BK"&amp;AC3631)),0)</f>
        <v>13.238395827284101</v>
      </c>
      <c r="BM3631" s="35"/>
      <c r="BN3631" s="86"/>
      <c r="BO3631" s="35"/>
      <c r="BP3631" s="35"/>
      <c r="BQ3631" s="35"/>
      <c r="BR3631" s="35"/>
      <c r="BS3631" s="35"/>
      <c r="BT3631" s="35"/>
      <c r="BU3631" s="35"/>
      <c r="BV3631" s="35"/>
      <c r="BW3631" s="35"/>
      <c r="BX3631" s="35"/>
      <c r="BY3631" s="35"/>
      <c r="BZ3631" s="35"/>
      <c r="CA3631" s="35"/>
      <c r="CB3631" s="35"/>
      <c r="CC3631" s="35"/>
      <c r="CD3631" s="35"/>
      <c r="CE3631" s="35"/>
      <c r="CF3631" s="35"/>
      <c r="CG3631" s="35"/>
      <c r="CH3631" s="35"/>
    </row>
    <row r="3632" spans="1:86" ht="15.6" x14ac:dyDescent="0.3">
      <c r="A3632" s="35"/>
      <c r="B3632" s="86"/>
      <c r="C3632" s="35"/>
      <c r="D3632" s="35"/>
      <c r="E3632" s="35"/>
      <c r="F3632" s="35"/>
      <c r="G3632" s="35"/>
      <c r="H3632" s="35"/>
      <c r="I3632" s="35"/>
      <c r="J3632" s="35"/>
      <c r="K3632" s="35"/>
      <c r="L3632" s="35"/>
      <c r="M3632" s="35"/>
      <c r="N3632" s="35"/>
      <c r="O3632" s="35"/>
      <c r="P3632" s="35"/>
      <c r="Q3632" s="35"/>
      <c r="R3632" s="35"/>
      <c r="S3632" s="35"/>
      <c r="T3632" s="17">
        <f t="shared" si="8089"/>
        <v>49648</v>
      </c>
      <c r="U3632" s="216">
        <f t="shared" si="8082"/>
        <v>3</v>
      </c>
      <c r="V3632" s="216">
        <f t="shared" si="8089"/>
        <v>3627</v>
      </c>
      <c r="W3632" s="16">
        <f t="shared" si="8096"/>
        <v>9.9369863013698634</v>
      </c>
      <c r="X3632" s="16" t="e">
        <f>IF(Template!$F$7="Linear interpolation",LinInterp($I$5:$I$22,$G$5:$G$22,W3632),CubicSpline($I$5:$I$22,$G$5:$G$22,W3632))</f>
        <v>#VALUE!</v>
      </c>
      <c r="Y3632" s="221" t="e">
        <f t="shared" si="8083"/>
        <v>#VALUE!</v>
      </c>
      <c r="Z3632" s="221" t="e">
        <f>Y3632/PRODUCT($AA$6:AA3631)</f>
        <v>#VALUE!</v>
      </c>
      <c r="AA3632" s="16" t="e">
        <f t="shared" si="8090"/>
        <v>#VALUE!</v>
      </c>
      <c r="AB3632" s="10" t="e">
        <f t="shared" si="8091"/>
        <v>#VALUE!</v>
      </c>
      <c r="AC3632" s="90">
        <f t="shared" si="8084"/>
        <v>3632</v>
      </c>
      <c r="AD3632" s="17">
        <f t="shared" si="8092"/>
        <v>49625</v>
      </c>
      <c r="AE3632" s="16" t="e">
        <f t="shared" si="8085"/>
        <v>#VALUE!</v>
      </c>
      <c r="AF3632" s="10">
        <f ca="1">IFERROR(AVERAGE(INDIRECT("AE"&amp;AC3632-Template!$F$10+1):INDIRECT("AE"&amp;AC3632)),0)</f>
        <v>0</v>
      </c>
      <c r="AG3632" s="35"/>
      <c r="AH3632" s="86"/>
      <c r="AI3632" s="35"/>
      <c r="AJ3632" s="35"/>
      <c r="AK3632" s="35"/>
      <c r="AL3632" s="35"/>
      <c r="AM3632" s="35"/>
      <c r="AN3632" s="35"/>
      <c r="AO3632" s="35"/>
      <c r="AP3632" s="35"/>
      <c r="AQ3632" s="35"/>
      <c r="AR3632" s="35"/>
      <c r="AS3632" s="35"/>
      <c r="AT3632" s="35"/>
      <c r="AU3632" s="35"/>
      <c r="AV3632" s="35"/>
      <c r="AW3632" s="35"/>
      <c r="AX3632" s="35"/>
      <c r="AY3632" s="35"/>
      <c r="AZ3632" s="17">
        <f t="shared" ref="AZ3632" si="8181">AZ3631+1</f>
        <v>49648</v>
      </c>
      <c r="BA3632" s="216">
        <f t="shared" si="8108"/>
        <v>3</v>
      </c>
      <c r="BB3632" s="216">
        <f t="shared" ref="BB3632" si="8182">BB3631+1</f>
        <v>3627</v>
      </c>
      <c r="BC3632" s="16">
        <f t="shared" si="8110"/>
        <v>9.9369863013698634</v>
      </c>
      <c r="BD3632" s="16">
        <f>IF(Template!$F$7="Linear interpolation",LinInterp($AO$5:$AO$18,$AM$5:$AM$18,BC3632),CubicSpline($AO$5:$AO$18,$AM$5:$AM$18,BC3632))</f>
        <v>14.149986340777387</v>
      </c>
      <c r="BE3632" s="221">
        <f t="shared" si="8045"/>
        <v>3.7250908735347608</v>
      </c>
      <c r="BF3632" s="221">
        <f>BE3632/PRODUCT($BG$6:BG3631)</f>
        <v>1.0003627007509028</v>
      </c>
      <c r="BG3632" s="16">
        <f t="shared" si="8111"/>
        <v>1.0003627007509028</v>
      </c>
      <c r="BH3632" s="10">
        <f t="shared" si="8112"/>
        <v>13.238577407953422</v>
      </c>
      <c r="BI3632" s="90"/>
      <c r="BJ3632" s="17">
        <f t="shared" si="8095"/>
        <v>49625</v>
      </c>
      <c r="BK3632" s="16">
        <f t="shared" si="8088"/>
        <v>13.238500941889718</v>
      </c>
      <c r="BL3632" s="10">
        <f ca="1">IFERROR(AVERAGE(INDIRECT("BK"&amp;AC3632-Template!$F$10+1):INDIRECT("BK"&amp;AC3632)),0)</f>
        <v>13.238402730669874</v>
      </c>
      <c r="BM3632" s="35"/>
      <c r="BN3632" s="86"/>
      <c r="BO3632" s="35"/>
      <c r="BP3632" s="35"/>
      <c r="BQ3632" s="35"/>
      <c r="BR3632" s="35"/>
      <c r="BS3632" s="35"/>
      <c r="BT3632" s="35"/>
      <c r="BU3632" s="35"/>
      <c r="BV3632" s="35"/>
      <c r="BW3632" s="35"/>
      <c r="BX3632" s="35"/>
      <c r="BY3632" s="35"/>
      <c r="BZ3632" s="35"/>
      <c r="CA3632" s="35"/>
      <c r="CB3632" s="35"/>
      <c r="CC3632" s="35"/>
      <c r="CD3632" s="35"/>
      <c r="CE3632" s="35"/>
      <c r="CF3632" s="35"/>
      <c r="CG3632" s="35"/>
      <c r="CH3632" s="35"/>
    </row>
    <row r="3633" spans="1:86" ht="15.6" x14ac:dyDescent="0.3">
      <c r="A3633" s="35"/>
      <c r="B3633" s="86"/>
      <c r="C3633" s="35"/>
      <c r="D3633" s="35"/>
      <c r="E3633" s="35"/>
      <c r="F3633" s="35"/>
      <c r="G3633" s="35"/>
      <c r="H3633" s="35"/>
      <c r="I3633" s="35"/>
      <c r="J3633" s="35"/>
      <c r="K3633" s="35"/>
      <c r="L3633" s="35"/>
      <c r="M3633" s="35"/>
      <c r="N3633" s="35"/>
      <c r="O3633" s="35"/>
      <c r="P3633" s="35"/>
      <c r="Q3633" s="35"/>
      <c r="R3633" s="35"/>
      <c r="S3633" s="35"/>
      <c r="T3633" s="17">
        <f t="shared" si="8089"/>
        <v>49649</v>
      </c>
      <c r="U3633" s="216">
        <f t="shared" si="8082"/>
        <v>4</v>
      </c>
      <c r="V3633" s="216">
        <f t="shared" si="8089"/>
        <v>3628</v>
      </c>
      <c r="W3633" s="16">
        <f t="shared" si="8096"/>
        <v>9.9397260273972599</v>
      </c>
      <c r="X3633" s="16" t="e">
        <f>IF(Template!$F$7="Linear interpolation",LinInterp($I$5:$I$22,$G$5:$G$22,W3633),CubicSpline($I$5:$I$22,$G$5:$G$22,W3633))</f>
        <v>#VALUE!</v>
      </c>
      <c r="Y3633" s="221" t="e">
        <f t="shared" si="8083"/>
        <v>#VALUE!</v>
      </c>
      <c r="Z3633" s="221" t="e">
        <f>Y3633/PRODUCT($AA$6:AA3632)</f>
        <v>#VALUE!</v>
      </c>
      <c r="AA3633" s="16" t="e">
        <f t="shared" si="8090"/>
        <v>#VALUE!</v>
      </c>
      <c r="AB3633" s="10" t="e">
        <f t="shared" si="8091"/>
        <v>#VALUE!</v>
      </c>
      <c r="AC3633" s="90">
        <f t="shared" si="8084"/>
        <v>3633</v>
      </c>
      <c r="AD3633" s="17">
        <f t="shared" si="8092"/>
        <v>49626</v>
      </c>
      <c r="AE3633" s="16" t="e">
        <f t="shared" si="8085"/>
        <v>#VALUE!</v>
      </c>
      <c r="AF3633" s="10">
        <f ca="1">IFERROR(AVERAGE(INDIRECT("AE"&amp;AC3633-Template!$F$10+1):INDIRECT("AE"&amp;AC3633)),0)</f>
        <v>0</v>
      </c>
      <c r="AG3633" s="35"/>
      <c r="AH3633" s="86"/>
      <c r="AI3633" s="35"/>
      <c r="AJ3633" s="35"/>
      <c r="AK3633" s="35"/>
      <c r="AL3633" s="35"/>
      <c r="AM3633" s="35"/>
      <c r="AN3633" s="35"/>
      <c r="AO3633" s="35"/>
      <c r="AP3633" s="35"/>
      <c r="AQ3633" s="35"/>
      <c r="AR3633" s="35"/>
      <c r="AS3633" s="35"/>
      <c r="AT3633" s="35"/>
      <c r="AU3633" s="35"/>
      <c r="AV3633" s="35"/>
      <c r="AW3633" s="35"/>
      <c r="AX3633" s="35"/>
      <c r="AY3633" s="35"/>
      <c r="AZ3633" s="17">
        <f t="shared" ref="AZ3633" si="8183">AZ3632+1</f>
        <v>49649</v>
      </c>
      <c r="BA3633" s="216">
        <f t="shared" si="8108"/>
        <v>4</v>
      </c>
      <c r="BB3633" s="216">
        <f t="shared" ref="BB3633" si="8184">BB3632+1</f>
        <v>3628</v>
      </c>
      <c r="BC3633" s="16">
        <f t="shared" si="8110"/>
        <v>9.9397260273972599</v>
      </c>
      <c r="BD3633" s="16">
        <f>IF(Template!$F$7="Linear interpolation",LinInterp($AO$5:$AO$18,$AM$5:$AM$18,BC3633),CubicSpline($AO$5:$AO$18,$AM$5:$AM$18,BC3633))</f>
        <v>14.149986930225898</v>
      </c>
      <c r="BE3633" s="221">
        <f t="shared" si="8045"/>
        <v>3.726441967097514</v>
      </c>
      <c r="BF3633" s="221">
        <f>BE3633/PRODUCT($BG$6:BG3632)</f>
        <v>1.000362700832979</v>
      </c>
      <c r="BG3633" s="16">
        <f t="shared" si="8111"/>
        <v>1.000362700832979</v>
      </c>
      <c r="BH3633" s="10">
        <f t="shared" si="8112"/>
        <v>13.238580403731937</v>
      </c>
      <c r="BI3633" s="90"/>
      <c r="BJ3633" s="17">
        <f t="shared" si="8095"/>
        <v>49626</v>
      </c>
      <c r="BK3633" s="16">
        <f t="shared" si="8088"/>
        <v>13.238490497293419</v>
      </c>
      <c r="BL3633" s="10">
        <f ca="1">IFERROR(AVERAGE(INDIRECT("BK"&amp;AC3633-Template!$F$10+1):INDIRECT("BK"&amp;AC3633)),0)</f>
        <v>13.238409285902435</v>
      </c>
      <c r="BM3633" s="35"/>
      <c r="BN3633" s="86"/>
      <c r="BO3633" s="35"/>
      <c r="BP3633" s="35"/>
      <c r="BQ3633" s="35"/>
      <c r="BR3633" s="35"/>
      <c r="BS3633" s="35"/>
      <c r="BT3633" s="35"/>
      <c r="BU3633" s="35"/>
      <c r="BV3633" s="35"/>
      <c r="BW3633" s="35"/>
      <c r="BX3633" s="35"/>
      <c r="BY3633" s="35"/>
      <c r="BZ3633" s="35"/>
      <c r="CA3633" s="35"/>
      <c r="CB3633" s="35"/>
      <c r="CC3633" s="35"/>
      <c r="CD3633" s="35"/>
      <c r="CE3633" s="35"/>
      <c r="CF3633" s="35"/>
      <c r="CG3633" s="35"/>
      <c r="CH3633" s="35"/>
    </row>
    <row r="3634" spans="1:86" ht="15.6" x14ac:dyDescent="0.3">
      <c r="A3634" s="35"/>
      <c r="B3634" s="86"/>
      <c r="C3634" s="35"/>
      <c r="D3634" s="35"/>
      <c r="E3634" s="35"/>
      <c r="F3634" s="35"/>
      <c r="G3634" s="35"/>
      <c r="H3634" s="35"/>
      <c r="I3634" s="35"/>
      <c r="J3634" s="35"/>
      <c r="K3634" s="35"/>
      <c r="L3634" s="35"/>
      <c r="M3634" s="35"/>
      <c r="N3634" s="35"/>
      <c r="O3634" s="35"/>
      <c r="P3634" s="35"/>
      <c r="Q3634" s="35"/>
      <c r="R3634" s="35"/>
      <c r="S3634" s="35"/>
      <c r="T3634" s="17">
        <f t="shared" si="8089"/>
        <v>49650</v>
      </c>
      <c r="U3634" s="216">
        <f t="shared" si="8082"/>
        <v>5</v>
      </c>
      <c r="V3634" s="216">
        <f t="shared" si="8089"/>
        <v>3629</v>
      </c>
      <c r="W3634" s="16">
        <f t="shared" si="8096"/>
        <v>9.9424657534246581</v>
      </c>
      <c r="X3634" s="16" t="e">
        <f>IF(Template!$F$7="Linear interpolation",LinInterp($I$5:$I$22,$G$5:$G$22,W3634),CubicSpline($I$5:$I$22,$G$5:$G$22,W3634))</f>
        <v>#VALUE!</v>
      </c>
      <c r="Y3634" s="221" t="e">
        <f t="shared" si="8083"/>
        <v>#VALUE!</v>
      </c>
      <c r="Z3634" s="221" t="e">
        <f>Y3634/PRODUCT($AA$6:AA3633)</f>
        <v>#VALUE!</v>
      </c>
      <c r="AA3634" s="16" t="e">
        <f t="shared" si="8090"/>
        <v>#VALUE!</v>
      </c>
      <c r="AB3634" s="10" t="e">
        <f t="shared" si="8091"/>
        <v>#VALUE!</v>
      </c>
      <c r="AC3634" s="90">
        <f t="shared" si="8084"/>
        <v>3634</v>
      </c>
      <c r="AD3634" s="17">
        <f t="shared" si="8092"/>
        <v>49627</v>
      </c>
      <c r="AE3634" s="16" t="e">
        <f t="shared" si="8085"/>
        <v>#VALUE!</v>
      </c>
      <c r="AF3634" s="10">
        <f ca="1">IFERROR(AVERAGE(INDIRECT("AE"&amp;AC3634-Template!$F$10+1):INDIRECT("AE"&amp;AC3634)),0)</f>
        <v>0</v>
      </c>
      <c r="AG3634" s="35"/>
      <c r="AH3634" s="86"/>
      <c r="AI3634" s="35"/>
      <c r="AJ3634" s="35"/>
      <c r="AK3634" s="35"/>
      <c r="AL3634" s="35"/>
      <c r="AM3634" s="35"/>
      <c r="AN3634" s="35"/>
      <c r="AO3634" s="35"/>
      <c r="AP3634" s="35"/>
      <c r="AQ3634" s="35"/>
      <c r="AR3634" s="35"/>
      <c r="AS3634" s="35"/>
      <c r="AT3634" s="35"/>
      <c r="AU3634" s="35"/>
      <c r="AV3634" s="35"/>
      <c r="AW3634" s="35"/>
      <c r="AX3634" s="35"/>
      <c r="AY3634" s="35"/>
      <c r="AZ3634" s="17">
        <f t="shared" ref="AZ3634" si="8185">AZ3633+1</f>
        <v>49650</v>
      </c>
      <c r="BA3634" s="216">
        <f t="shared" si="8108"/>
        <v>5</v>
      </c>
      <c r="BB3634" s="216">
        <f t="shared" ref="BB3634" si="8186">BB3633+1</f>
        <v>3629</v>
      </c>
      <c r="BC3634" s="16">
        <f t="shared" si="8110"/>
        <v>9.9424657534246581</v>
      </c>
      <c r="BD3634" s="16">
        <f>IF(Template!$F$7="Linear interpolation",LinInterp($AO$5:$AO$18,$AM$5:$AM$18,BC3634),CubicSpline($AO$5:$AO$18,$AM$5:$AM$18,BC3634))</f>
        <v>14.149987520265174</v>
      </c>
      <c r="BE3634" s="221">
        <f t="shared" si="8045"/>
        <v>3.72779355100031</v>
      </c>
      <c r="BF3634" s="221">
        <f>BE3634/PRODUCT($BG$6:BG3633)</f>
        <v>1.0003627009127554</v>
      </c>
      <c r="BG3634" s="16">
        <f t="shared" si="8111"/>
        <v>1.0003627009127554</v>
      </c>
      <c r="BH3634" s="10">
        <f t="shared" si="8112"/>
        <v>13.238583315570818</v>
      </c>
      <c r="BI3634" s="90"/>
      <c r="BJ3634" s="17">
        <f t="shared" si="8095"/>
        <v>49627</v>
      </c>
      <c r="BK3634" s="16">
        <f t="shared" si="8088"/>
        <v>13.238495312293486</v>
      </c>
      <c r="BL3634" s="10">
        <f ca="1">IFERROR(AVERAGE(INDIRECT("BK"&amp;AC3634-Template!$F$10+1):INDIRECT("BK"&amp;AC3634)),0)</f>
        <v>13.238414536159121</v>
      </c>
      <c r="BM3634" s="35"/>
      <c r="BN3634" s="86"/>
      <c r="BO3634" s="35"/>
      <c r="BP3634" s="35"/>
      <c r="BQ3634" s="35"/>
      <c r="BR3634" s="35"/>
      <c r="BS3634" s="35"/>
      <c r="BT3634" s="35"/>
      <c r="BU3634" s="35"/>
      <c r="BV3634" s="35"/>
      <c r="BW3634" s="35"/>
      <c r="BX3634" s="35"/>
      <c r="BY3634" s="35"/>
      <c r="BZ3634" s="35"/>
      <c r="CA3634" s="35"/>
      <c r="CB3634" s="35"/>
      <c r="CC3634" s="35"/>
      <c r="CD3634" s="35"/>
      <c r="CE3634" s="35"/>
      <c r="CF3634" s="35"/>
      <c r="CG3634" s="35"/>
      <c r="CH3634" s="35"/>
    </row>
    <row r="3635" spans="1:86" ht="15.6" x14ac:dyDescent="0.3">
      <c r="A3635" s="35"/>
      <c r="B3635" s="86"/>
      <c r="C3635" s="35"/>
      <c r="D3635" s="35"/>
      <c r="E3635" s="35"/>
      <c r="F3635" s="35"/>
      <c r="G3635" s="35"/>
      <c r="H3635" s="35"/>
      <c r="I3635" s="35"/>
      <c r="J3635" s="35"/>
      <c r="K3635" s="35"/>
      <c r="L3635" s="35"/>
      <c r="M3635" s="35"/>
      <c r="N3635" s="35"/>
      <c r="O3635" s="35"/>
      <c r="P3635" s="35"/>
      <c r="Q3635" s="35"/>
      <c r="R3635" s="35"/>
      <c r="S3635" s="35"/>
      <c r="T3635" s="17">
        <f t="shared" si="8089"/>
        <v>49651</v>
      </c>
      <c r="U3635" s="216">
        <f t="shared" si="8082"/>
        <v>6</v>
      </c>
      <c r="V3635" s="216">
        <f t="shared" si="8089"/>
        <v>3630</v>
      </c>
      <c r="W3635" s="16">
        <f t="shared" si="8096"/>
        <v>9.9452054794520546</v>
      </c>
      <c r="X3635" s="16" t="e">
        <f>IF(Template!$F$7="Linear interpolation",LinInterp($I$5:$I$22,$G$5:$G$22,W3635),CubicSpline($I$5:$I$22,$G$5:$G$22,W3635))</f>
        <v>#VALUE!</v>
      </c>
      <c r="Y3635" s="221" t="e">
        <f t="shared" si="8083"/>
        <v>#VALUE!</v>
      </c>
      <c r="Z3635" s="221" t="e">
        <f>Y3635/PRODUCT($AA$6:AA3634)</f>
        <v>#VALUE!</v>
      </c>
      <c r="AA3635" s="16" t="e">
        <f t="shared" si="8090"/>
        <v>#VALUE!</v>
      </c>
      <c r="AB3635" s="10" t="e">
        <f t="shared" si="8091"/>
        <v>#VALUE!</v>
      </c>
      <c r="AC3635" s="90">
        <f t="shared" si="8084"/>
        <v>3635</v>
      </c>
      <c r="AD3635" s="17">
        <f t="shared" si="8092"/>
        <v>49628</v>
      </c>
      <c r="AE3635" s="16" t="e">
        <f t="shared" si="8085"/>
        <v>#VALUE!</v>
      </c>
      <c r="AF3635" s="10">
        <f ca="1">IFERROR(AVERAGE(INDIRECT("AE"&amp;AC3635-Template!$F$10+1):INDIRECT("AE"&amp;AC3635)),0)</f>
        <v>0</v>
      </c>
      <c r="AG3635" s="35"/>
      <c r="AH3635" s="86"/>
      <c r="AI3635" s="35"/>
      <c r="AJ3635" s="35"/>
      <c r="AK3635" s="35"/>
      <c r="AL3635" s="35"/>
      <c r="AM3635" s="35"/>
      <c r="AN3635" s="35"/>
      <c r="AO3635" s="35"/>
      <c r="AP3635" s="35"/>
      <c r="AQ3635" s="35"/>
      <c r="AR3635" s="35"/>
      <c r="AS3635" s="35"/>
      <c r="AT3635" s="35"/>
      <c r="AU3635" s="35"/>
      <c r="AV3635" s="35"/>
      <c r="AW3635" s="35"/>
      <c r="AX3635" s="35"/>
      <c r="AY3635" s="35"/>
      <c r="AZ3635" s="17">
        <f t="shared" ref="AZ3635" si="8187">AZ3634+1</f>
        <v>49651</v>
      </c>
      <c r="BA3635" s="216">
        <f t="shared" si="8108"/>
        <v>6</v>
      </c>
      <c r="BB3635" s="216">
        <f t="shared" ref="BB3635" si="8188">BB3634+1</f>
        <v>3630</v>
      </c>
      <c r="BC3635" s="16">
        <f t="shared" si="8110"/>
        <v>9.9452054794520546</v>
      </c>
      <c r="BD3635" s="16">
        <f>IF(Template!$F$7="Linear interpolation",LinInterp($AO$5:$AO$18,$AM$5:$AM$18,BC3635),CubicSpline($AO$5:$AO$18,$AM$5:$AM$18,BC3635))</f>
        <v>14.149988110868362</v>
      </c>
      <c r="BE3635" s="221">
        <f t="shared" ref="BE3635:BE3698" si="8189">(1+(BD3635/100))^BC3635</f>
        <v>3.729145625412658</v>
      </c>
      <c r="BF3635" s="221">
        <f>BE3635/PRODUCT($BG$6:BG3634)</f>
        <v>1.0003627009902374</v>
      </c>
      <c r="BG3635" s="16">
        <f t="shared" si="8111"/>
        <v>1.0003627009127554</v>
      </c>
      <c r="BH3635" s="10">
        <f t="shared" si="8112"/>
        <v>13.238583315570818</v>
      </c>
      <c r="BI3635" s="90"/>
      <c r="BJ3635" s="17">
        <f t="shared" si="8095"/>
        <v>49628</v>
      </c>
      <c r="BK3635" s="16">
        <f t="shared" si="8088"/>
        <v>13.238500045566482</v>
      </c>
      <c r="BL3635" s="10">
        <f ca="1">IFERROR(AVERAGE(INDIRECT("BK"&amp;AC3635-Template!$F$10+1):INDIRECT("BK"&amp;AC3635)),0)</f>
        <v>13.238420441436169</v>
      </c>
      <c r="BM3635" s="35"/>
      <c r="BN3635" s="86"/>
      <c r="BO3635" s="35"/>
      <c r="BP3635" s="35"/>
      <c r="BQ3635" s="35"/>
      <c r="BR3635" s="35"/>
      <c r="BS3635" s="35"/>
      <c r="BT3635" s="35"/>
      <c r="BU3635" s="35"/>
      <c r="BV3635" s="35"/>
      <c r="BW3635" s="35"/>
      <c r="BX3635" s="35"/>
      <c r="BY3635" s="35"/>
      <c r="BZ3635" s="35"/>
      <c r="CA3635" s="35"/>
      <c r="CB3635" s="35"/>
      <c r="CC3635" s="35"/>
      <c r="CD3635" s="35"/>
      <c r="CE3635" s="35"/>
      <c r="CF3635" s="35"/>
      <c r="CG3635" s="35"/>
      <c r="CH3635" s="35"/>
    </row>
    <row r="3636" spans="1:86" ht="15.6" x14ac:dyDescent="0.3">
      <c r="A3636" s="35"/>
      <c r="B3636" s="86"/>
      <c r="C3636" s="35"/>
      <c r="D3636" s="35"/>
      <c r="E3636" s="35"/>
      <c r="F3636" s="35"/>
      <c r="G3636" s="35"/>
      <c r="H3636" s="35"/>
      <c r="I3636" s="35"/>
      <c r="J3636" s="35"/>
      <c r="K3636" s="35"/>
      <c r="L3636" s="35"/>
      <c r="M3636" s="35"/>
      <c r="N3636" s="35"/>
      <c r="O3636" s="35"/>
      <c r="P3636" s="35"/>
      <c r="Q3636" s="35"/>
      <c r="R3636" s="35"/>
      <c r="S3636" s="35"/>
      <c r="T3636" s="17">
        <f t="shared" si="8089"/>
        <v>49652</v>
      </c>
      <c r="U3636" s="216">
        <f t="shared" si="8082"/>
        <v>7</v>
      </c>
      <c r="V3636" s="216">
        <f t="shared" si="8089"/>
        <v>3631</v>
      </c>
      <c r="W3636" s="16">
        <f t="shared" si="8096"/>
        <v>9.9479452054794528</v>
      </c>
      <c r="X3636" s="16" t="e">
        <f>IF(Template!$F$7="Linear interpolation",LinInterp($I$5:$I$22,$G$5:$G$22,W3636),CubicSpline($I$5:$I$22,$G$5:$G$22,W3636))</f>
        <v>#VALUE!</v>
      </c>
      <c r="Y3636" s="221" t="e">
        <f t="shared" si="8083"/>
        <v>#VALUE!</v>
      </c>
      <c r="Z3636" s="221" t="e">
        <f>Y3636/PRODUCT($AA$6:AA3635)</f>
        <v>#VALUE!</v>
      </c>
      <c r="AA3636" s="16" t="e">
        <f t="shared" si="8090"/>
        <v>#VALUE!</v>
      </c>
      <c r="AB3636" s="10" t="e">
        <f t="shared" si="8091"/>
        <v>#VALUE!</v>
      </c>
      <c r="AC3636" s="90">
        <f t="shared" si="8084"/>
        <v>3636</v>
      </c>
      <c r="AD3636" s="17">
        <f t="shared" si="8092"/>
        <v>49629</v>
      </c>
      <c r="AE3636" s="16" t="e">
        <f t="shared" si="8085"/>
        <v>#VALUE!</v>
      </c>
      <c r="AF3636" s="10">
        <f ca="1">IFERROR(AVERAGE(INDIRECT("AE"&amp;AC3636-Template!$F$10+1):INDIRECT("AE"&amp;AC3636)),0)</f>
        <v>0</v>
      </c>
      <c r="AG3636" s="35"/>
      <c r="AH3636" s="86"/>
      <c r="AI3636" s="35"/>
      <c r="AJ3636" s="35"/>
      <c r="AK3636" s="35"/>
      <c r="AL3636" s="35"/>
      <c r="AM3636" s="35"/>
      <c r="AN3636" s="35"/>
      <c r="AO3636" s="35"/>
      <c r="AP3636" s="35"/>
      <c r="AQ3636" s="35"/>
      <c r="AR3636" s="35"/>
      <c r="AS3636" s="35"/>
      <c r="AT3636" s="35"/>
      <c r="AU3636" s="35"/>
      <c r="AV3636" s="35"/>
      <c r="AW3636" s="35"/>
      <c r="AX3636" s="35"/>
      <c r="AY3636" s="35"/>
      <c r="AZ3636" s="17">
        <f t="shared" ref="AZ3636" si="8190">AZ3635+1</f>
        <v>49652</v>
      </c>
      <c r="BA3636" s="216">
        <f t="shared" si="8108"/>
        <v>7</v>
      </c>
      <c r="BB3636" s="216">
        <f t="shared" ref="BB3636" si="8191">BB3635+1</f>
        <v>3631</v>
      </c>
      <c r="BC3636" s="16">
        <f t="shared" si="8110"/>
        <v>9.9479452054794528</v>
      </c>
      <c r="BD3636" s="16">
        <f>IF(Template!$F$7="Linear interpolation",LinInterp($AO$5:$AO$18,$AM$5:$AM$18,BC3636),CubicSpline($AO$5:$AO$18,$AM$5:$AM$18,BC3636))</f>
        <v>14.149988702008608</v>
      </c>
      <c r="BE3636" s="221">
        <f t="shared" si="8189"/>
        <v>3.7304981905040964</v>
      </c>
      <c r="BF3636" s="221">
        <f>BE3636/PRODUCT($BG$6:BG3635)</f>
        <v>1.0003627011429006</v>
      </c>
      <c r="BG3636" s="16">
        <f t="shared" si="8111"/>
        <v>1.0003627009127554</v>
      </c>
      <c r="BH3636" s="10">
        <f t="shared" si="8112"/>
        <v>13.238583315570818</v>
      </c>
      <c r="BI3636" s="90"/>
      <c r="BJ3636" s="17">
        <f t="shared" si="8095"/>
        <v>49629</v>
      </c>
      <c r="BK3636" s="16">
        <f t="shared" si="8088"/>
        <v>13.238504696966524</v>
      </c>
      <c r="BL3636" s="10">
        <f ca="1">IFERROR(AVERAGE(INDIRECT("BK"&amp;AC3636-Template!$F$10+1):INDIRECT("BK"&amp;AC3636)),0)</f>
        <v>13.238426266276132</v>
      </c>
      <c r="BM3636" s="35"/>
      <c r="BN3636" s="86"/>
      <c r="BO3636" s="35"/>
      <c r="BP3636" s="35"/>
      <c r="BQ3636" s="35"/>
      <c r="BR3636" s="35"/>
      <c r="BS3636" s="35"/>
      <c r="BT3636" s="35"/>
      <c r="BU3636" s="35"/>
      <c r="BV3636" s="35"/>
      <c r="BW3636" s="35"/>
      <c r="BX3636" s="35"/>
      <c r="BY3636" s="35"/>
      <c r="BZ3636" s="35"/>
      <c r="CA3636" s="35"/>
      <c r="CB3636" s="35"/>
      <c r="CC3636" s="35"/>
      <c r="CD3636" s="35"/>
      <c r="CE3636" s="35"/>
      <c r="CF3636" s="35"/>
      <c r="CG3636" s="35"/>
      <c r="CH3636" s="35"/>
    </row>
    <row r="3637" spans="1:86" ht="15.6" x14ac:dyDescent="0.3">
      <c r="A3637" s="35"/>
      <c r="B3637" s="86"/>
      <c r="C3637" s="35"/>
      <c r="D3637" s="35"/>
      <c r="E3637" s="35"/>
      <c r="F3637" s="35"/>
      <c r="G3637" s="35"/>
      <c r="H3637" s="35"/>
      <c r="I3637" s="35"/>
      <c r="J3637" s="35"/>
      <c r="K3637" s="35"/>
      <c r="L3637" s="35"/>
      <c r="M3637" s="35"/>
      <c r="N3637" s="35"/>
      <c r="O3637" s="35"/>
      <c r="P3637" s="35"/>
      <c r="Q3637" s="35"/>
      <c r="R3637" s="35"/>
      <c r="S3637" s="35"/>
      <c r="T3637" s="17">
        <f t="shared" si="8089"/>
        <v>49653</v>
      </c>
      <c r="U3637" s="216">
        <f t="shared" si="8082"/>
        <v>1</v>
      </c>
      <c r="V3637" s="216">
        <f t="shared" si="8089"/>
        <v>3632</v>
      </c>
      <c r="W3637" s="16">
        <f t="shared" si="8096"/>
        <v>9.9506849315068493</v>
      </c>
      <c r="X3637" s="16" t="e">
        <f>IF(Template!$F$7="Linear interpolation",LinInterp($I$5:$I$22,$G$5:$G$22,W3637),CubicSpline($I$5:$I$22,$G$5:$G$22,W3637))</f>
        <v>#VALUE!</v>
      </c>
      <c r="Y3637" s="221" t="e">
        <f t="shared" si="8083"/>
        <v>#VALUE!</v>
      </c>
      <c r="Z3637" s="221" t="e">
        <f>Y3637/PRODUCT($AA$6:AA3636)</f>
        <v>#VALUE!</v>
      </c>
      <c r="AA3637" s="16" t="e">
        <f t="shared" si="8090"/>
        <v>#VALUE!</v>
      </c>
      <c r="AB3637" s="10" t="e">
        <f t="shared" si="8091"/>
        <v>#VALUE!</v>
      </c>
      <c r="AC3637" s="90">
        <f t="shared" si="8084"/>
        <v>3637</v>
      </c>
      <c r="AD3637" s="17">
        <f t="shared" si="8092"/>
        <v>49630</v>
      </c>
      <c r="AE3637" s="16" t="e">
        <f t="shared" si="8085"/>
        <v>#VALUE!</v>
      </c>
      <c r="AF3637" s="10">
        <f ca="1">IFERROR(AVERAGE(INDIRECT("AE"&amp;AC3637-Template!$F$10+1):INDIRECT("AE"&amp;AC3637)),0)</f>
        <v>0</v>
      </c>
      <c r="AG3637" s="35"/>
      <c r="AH3637" s="86"/>
      <c r="AI3637" s="35"/>
      <c r="AJ3637" s="35"/>
      <c r="AK3637" s="35"/>
      <c r="AL3637" s="35"/>
      <c r="AM3637" s="35"/>
      <c r="AN3637" s="35"/>
      <c r="AO3637" s="35"/>
      <c r="AP3637" s="35"/>
      <c r="AQ3637" s="35"/>
      <c r="AR3637" s="35"/>
      <c r="AS3637" s="35"/>
      <c r="AT3637" s="35"/>
      <c r="AU3637" s="35"/>
      <c r="AV3637" s="35"/>
      <c r="AW3637" s="35"/>
      <c r="AX3637" s="35"/>
      <c r="AY3637" s="35"/>
      <c r="AZ3637" s="17">
        <f t="shared" ref="AZ3637" si="8192">AZ3636+1</f>
        <v>49653</v>
      </c>
      <c r="BA3637" s="216">
        <f t="shared" si="8108"/>
        <v>1</v>
      </c>
      <c r="BB3637" s="216">
        <f t="shared" ref="BB3637" si="8193">BB3636+1</f>
        <v>3632</v>
      </c>
      <c r="BC3637" s="16">
        <f t="shared" si="8110"/>
        <v>9.9506849315068493</v>
      </c>
      <c r="BD3637" s="16">
        <f>IF(Template!$F$7="Linear interpolation",LinInterp($AO$5:$AO$18,$AM$5:$AM$18,BC3637),CubicSpline($AO$5:$AO$18,$AM$5:$AM$18,BC3637))</f>
        <v>14.149989293659059</v>
      </c>
      <c r="BE3637" s="221">
        <f t="shared" si="8189"/>
        <v>3.7318512464442</v>
      </c>
      <c r="BF3637" s="221">
        <f>BE3637/PRODUCT($BG$6:BG3636)</f>
        <v>1.0003627013684404</v>
      </c>
      <c r="BG3637" s="16">
        <f t="shared" si="8111"/>
        <v>1.0003627013684404</v>
      </c>
      <c r="BH3637" s="10">
        <f t="shared" si="8112"/>
        <v>13.23859994807497</v>
      </c>
      <c r="BI3637" s="90"/>
      <c r="BJ3637" s="17">
        <f t="shared" si="8095"/>
        <v>49630</v>
      </c>
      <c r="BK3637" s="16">
        <f t="shared" si="8088"/>
        <v>13.238504696966524</v>
      </c>
      <c r="BL3637" s="10">
        <f ca="1">IFERROR(AVERAGE(INDIRECT("BK"&amp;AC3637-Template!$F$10+1):INDIRECT("BK"&amp;AC3637)),0)</f>
        <v>13.238431858267433</v>
      </c>
      <c r="BM3637" s="35"/>
      <c r="BN3637" s="86"/>
      <c r="BO3637" s="35"/>
      <c r="BP3637" s="35"/>
      <c r="BQ3637" s="35"/>
      <c r="BR3637" s="35"/>
      <c r="BS3637" s="35"/>
      <c r="BT3637" s="35"/>
      <c r="BU3637" s="35"/>
      <c r="BV3637" s="35"/>
      <c r="BW3637" s="35"/>
      <c r="BX3637" s="35"/>
      <c r="BY3637" s="35"/>
      <c r="BZ3637" s="35"/>
      <c r="CA3637" s="35"/>
      <c r="CB3637" s="35"/>
      <c r="CC3637" s="35"/>
      <c r="CD3637" s="35"/>
      <c r="CE3637" s="35"/>
      <c r="CF3637" s="35"/>
      <c r="CG3637" s="35"/>
      <c r="CH3637" s="35"/>
    </row>
    <row r="3638" spans="1:86" ht="15.6" x14ac:dyDescent="0.3">
      <c r="A3638" s="35"/>
      <c r="B3638" s="86"/>
      <c r="C3638" s="35"/>
      <c r="D3638" s="35"/>
      <c r="E3638" s="35"/>
      <c r="F3638" s="35"/>
      <c r="G3638" s="35"/>
      <c r="H3638" s="35"/>
      <c r="I3638" s="35"/>
      <c r="J3638" s="35"/>
      <c r="K3638" s="35"/>
      <c r="L3638" s="35"/>
      <c r="M3638" s="35"/>
      <c r="N3638" s="35"/>
      <c r="O3638" s="35"/>
      <c r="P3638" s="35"/>
      <c r="Q3638" s="35"/>
      <c r="R3638" s="35"/>
      <c r="S3638" s="35"/>
      <c r="T3638" s="17">
        <f t="shared" si="8089"/>
        <v>49654</v>
      </c>
      <c r="U3638" s="216">
        <f t="shared" si="8082"/>
        <v>2</v>
      </c>
      <c r="V3638" s="216">
        <f t="shared" si="8089"/>
        <v>3633</v>
      </c>
      <c r="W3638" s="16">
        <f t="shared" si="8096"/>
        <v>9.9534246575342458</v>
      </c>
      <c r="X3638" s="16" t="e">
        <f>IF(Template!$F$7="Linear interpolation",LinInterp($I$5:$I$22,$G$5:$G$22,W3638),CubicSpline($I$5:$I$22,$G$5:$G$22,W3638))</f>
        <v>#VALUE!</v>
      </c>
      <c r="Y3638" s="221" t="e">
        <f t="shared" si="8083"/>
        <v>#VALUE!</v>
      </c>
      <c r="Z3638" s="221" t="e">
        <f>Y3638/PRODUCT($AA$6:AA3637)</f>
        <v>#VALUE!</v>
      </c>
      <c r="AA3638" s="16" t="e">
        <f t="shared" si="8090"/>
        <v>#VALUE!</v>
      </c>
      <c r="AB3638" s="10" t="e">
        <f t="shared" si="8091"/>
        <v>#VALUE!</v>
      </c>
      <c r="AC3638" s="90">
        <f t="shared" si="8084"/>
        <v>3638</v>
      </c>
      <c r="AD3638" s="17">
        <f t="shared" si="8092"/>
        <v>49631</v>
      </c>
      <c r="AE3638" s="16" t="e">
        <f t="shared" si="8085"/>
        <v>#VALUE!</v>
      </c>
      <c r="AF3638" s="10">
        <f ca="1">IFERROR(AVERAGE(INDIRECT("AE"&amp;AC3638-Template!$F$10+1):INDIRECT("AE"&amp;AC3638)),0)</f>
        <v>0</v>
      </c>
      <c r="AG3638" s="35"/>
      <c r="AH3638" s="86"/>
      <c r="AI3638" s="35"/>
      <c r="AJ3638" s="35"/>
      <c r="AK3638" s="35"/>
      <c r="AL3638" s="35"/>
      <c r="AM3638" s="35"/>
      <c r="AN3638" s="35"/>
      <c r="AO3638" s="35"/>
      <c r="AP3638" s="35"/>
      <c r="AQ3638" s="35"/>
      <c r="AR3638" s="35"/>
      <c r="AS3638" s="35"/>
      <c r="AT3638" s="35"/>
      <c r="AU3638" s="35"/>
      <c r="AV3638" s="35"/>
      <c r="AW3638" s="35"/>
      <c r="AX3638" s="35"/>
      <c r="AY3638" s="35"/>
      <c r="AZ3638" s="17">
        <f t="shared" ref="AZ3638" si="8194">AZ3637+1</f>
        <v>49654</v>
      </c>
      <c r="BA3638" s="216">
        <f t="shared" si="8108"/>
        <v>2</v>
      </c>
      <c r="BB3638" s="216">
        <f t="shared" ref="BB3638" si="8195">BB3637+1</f>
        <v>3633</v>
      </c>
      <c r="BC3638" s="16">
        <f t="shared" si="8110"/>
        <v>9.9534246575342458</v>
      </c>
      <c r="BD3638" s="16">
        <f>IF(Template!$F$7="Linear interpolation",LinInterp($AO$5:$AO$18,$AM$5:$AM$18,BC3638),CubicSpline($AO$5:$AO$18,$AM$5:$AM$18,BC3638))</f>
        <v>14.149989885792865</v>
      </c>
      <c r="BE3638" s="221">
        <f t="shared" si="8189"/>
        <v>3.7332047934026034</v>
      </c>
      <c r="BF3638" s="221">
        <f>BE3638/PRODUCT($BG$6:BG3637)</f>
        <v>1.0003627012088685</v>
      </c>
      <c r="BG3638" s="16">
        <f t="shared" si="8111"/>
        <v>1.0003627012088685</v>
      </c>
      <c r="BH3638" s="10">
        <f t="shared" si="8112"/>
        <v>13.23859412370021</v>
      </c>
      <c r="BI3638" s="90"/>
      <c r="BJ3638" s="17">
        <f t="shared" si="8095"/>
        <v>49631</v>
      </c>
      <c r="BK3638" s="16">
        <f t="shared" si="8088"/>
        <v>13.238504696966524</v>
      </c>
      <c r="BL3638" s="10">
        <f ca="1">IFERROR(AVERAGE(INDIRECT("BK"&amp;AC3638-Template!$F$10+1):INDIRECT("BK"&amp;AC3638)),0)</f>
        <v>13.238437220048393</v>
      </c>
      <c r="BM3638" s="35"/>
      <c r="BN3638" s="86"/>
      <c r="BO3638" s="35"/>
      <c r="BP3638" s="35"/>
      <c r="BQ3638" s="35"/>
      <c r="BR3638" s="35"/>
      <c r="BS3638" s="35"/>
      <c r="BT3638" s="35"/>
      <c r="BU3638" s="35"/>
      <c r="BV3638" s="35"/>
      <c r="BW3638" s="35"/>
      <c r="BX3638" s="35"/>
      <c r="BY3638" s="35"/>
      <c r="BZ3638" s="35"/>
      <c r="CA3638" s="35"/>
      <c r="CB3638" s="35"/>
      <c r="CC3638" s="35"/>
      <c r="CD3638" s="35"/>
      <c r="CE3638" s="35"/>
      <c r="CF3638" s="35"/>
      <c r="CG3638" s="35"/>
      <c r="CH3638" s="35"/>
    </row>
    <row r="3639" spans="1:86" ht="15.6" x14ac:dyDescent="0.3">
      <c r="A3639" s="35"/>
      <c r="B3639" s="86"/>
      <c r="C3639" s="35"/>
      <c r="D3639" s="35"/>
      <c r="E3639" s="35"/>
      <c r="F3639" s="35"/>
      <c r="G3639" s="35"/>
      <c r="H3639" s="35"/>
      <c r="I3639" s="35"/>
      <c r="J3639" s="35"/>
      <c r="K3639" s="35"/>
      <c r="L3639" s="35"/>
      <c r="M3639" s="35"/>
      <c r="N3639" s="35"/>
      <c r="O3639" s="35"/>
      <c r="P3639" s="35"/>
      <c r="Q3639" s="35"/>
      <c r="R3639" s="35"/>
      <c r="S3639" s="35"/>
      <c r="T3639" s="17">
        <f t="shared" si="8089"/>
        <v>49655</v>
      </c>
      <c r="U3639" s="216">
        <f t="shared" si="8082"/>
        <v>3</v>
      </c>
      <c r="V3639" s="216">
        <f t="shared" si="8089"/>
        <v>3634</v>
      </c>
      <c r="W3639" s="16">
        <f t="shared" si="8096"/>
        <v>9.956164383561644</v>
      </c>
      <c r="X3639" s="16" t="e">
        <f>IF(Template!$F$7="Linear interpolation",LinInterp($I$5:$I$22,$G$5:$G$22,W3639),CubicSpline($I$5:$I$22,$G$5:$G$22,W3639))</f>
        <v>#VALUE!</v>
      </c>
      <c r="Y3639" s="221" t="e">
        <f t="shared" si="8083"/>
        <v>#VALUE!</v>
      </c>
      <c r="Z3639" s="221" t="e">
        <f>Y3639/PRODUCT($AA$6:AA3638)</f>
        <v>#VALUE!</v>
      </c>
      <c r="AA3639" s="16" t="e">
        <f t="shared" si="8090"/>
        <v>#VALUE!</v>
      </c>
      <c r="AB3639" s="10" t="e">
        <f t="shared" si="8091"/>
        <v>#VALUE!</v>
      </c>
      <c r="AC3639" s="90">
        <f t="shared" si="8084"/>
        <v>3639</v>
      </c>
      <c r="AD3639" s="17">
        <f t="shared" si="8092"/>
        <v>49632</v>
      </c>
      <c r="AE3639" s="16" t="e">
        <f t="shared" si="8085"/>
        <v>#VALUE!</v>
      </c>
      <c r="AF3639" s="10">
        <f ca="1">IFERROR(AVERAGE(INDIRECT("AE"&amp;AC3639-Template!$F$10+1):INDIRECT("AE"&amp;AC3639)),0)</f>
        <v>0</v>
      </c>
      <c r="AG3639" s="35"/>
      <c r="AH3639" s="86"/>
      <c r="AI3639" s="35"/>
      <c r="AJ3639" s="35"/>
      <c r="AK3639" s="35"/>
      <c r="AL3639" s="35"/>
      <c r="AM3639" s="35"/>
      <c r="AN3639" s="35"/>
      <c r="AO3639" s="35"/>
      <c r="AP3639" s="35"/>
      <c r="AQ3639" s="35"/>
      <c r="AR3639" s="35"/>
      <c r="AS3639" s="35"/>
      <c r="AT3639" s="35"/>
      <c r="AU3639" s="35"/>
      <c r="AV3639" s="35"/>
      <c r="AW3639" s="35"/>
      <c r="AX3639" s="35"/>
      <c r="AY3639" s="35"/>
      <c r="AZ3639" s="17">
        <f t="shared" ref="AZ3639" si="8196">AZ3638+1</f>
        <v>49655</v>
      </c>
      <c r="BA3639" s="216">
        <f t="shared" si="8108"/>
        <v>3</v>
      </c>
      <c r="BB3639" s="216">
        <f t="shared" ref="BB3639" si="8197">BB3638+1</f>
        <v>3634</v>
      </c>
      <c r="BC3639" s="16">
        <f t="shared" si="8110"/>
        <v>9.956164383561644</v>
      </c>
      <c r="BD3639" s="16">
        <f>IF(Template!$F$7="Linear interpolation",LinInterp($AO$5:$AO$18,$AM$5:$AM$18,BC3639),CubicSpline($AO$5:$AO$18,$AM$5:$AM$18,BC3639))</f>
        <v>14.149990478383168</v>
      </c>
      <c r="BE3639" s="221">
        <f t="shared" si="8189"/>
        <v>3.7345588315489708</v>
      </c>
      <c r="BF3639" s="221">
        <f>BE3639/PRODUCT($BG$6:BG3638)</f>
        <v>1.0003627012771334</v>
      </c>
      <c r="BG3639" s="16">
        <f t="shared" si="8111"/>
        <v>1.0003627012771334</v>
      </c>
      <c r="BH3639" s="10">
        <f t="shared" si="8112"/>
        <v>13.238596615370856</v>
      </c>
      <c r="BI3639" s="90"/>
      <c r="BJ3639" s="17">
        <f t="shared" si="8095"/>
        <v>49632</v>
      </c>
      <c r="BK3639" s="16">
        <f t="shared" si="8088"/>
        <v>13.23853178658052</v>
      </c>
      <c r="BL3639" s="10">
        <f ca="1">IFERROR(AVERAGE(INDIRECT("BK"&amp;AC3639-Template!$F$10+1):INDIRECT("BK"&amp;AC3639)),0)</f>
        <v>13.238443484816486</v>
      </c>
      <c r="BM3639" s="35"/>
      <c r="BN3639" s="86"/>
      <c r="BO3639" s="35"/>
      <c r="BP3639" s="35"/>
      <c r="BQ3639" s="35"/>
      <c r="BR3639" s="35"/>
      <c r="BS3639" s="35"/>
      <c r="BT3639" s="35"/>
      <c r="BU3639" s="35"/>
      <c r="BV3639" s="35"/>
      <c r="BW3639" s="35"/>
      <c r="BX3639" s="35"/>
      <c r="BY3639" s="35"/>
      <c r="BZ3639" s="35"/>
      <c r="CA3639" s="35"/>
      <c r="CB3639" s="35"/>
      <c r="CC3639" s="35"/>
      <c r="CD3639" s="35"/>
      <c r="CE3639" s="35"/>
      <c r="CF3639" s="35"/>
      <c r="CG3639" s="35"/>
      <c r="CH3639" s="35"/>
    </row>
    <row r="3640" spans="1:86" ht="15.6" x14ac:dyDescent="0.3">
      <c r="A3640" s="35"/>
      <c r="B3640" s="86"/>
      <c r="C3640" s="35"/>
      <c r="D3640" s="35"/>
      <c r="E3640" s="35"/>
      <c r="F3640" s="35"/>
      <c r="G3640" s="35"/>
      <c r="H3640" s="35"/>
      <c r="I3640" s="35"/>
      <c r="J3640" s="35"/>
      <c r="K3640" s="35"/>
      <c r="L3640" s="35"/>
      <c r="M3640" s="35"/>
      <c r="N3640" s="35"/>
      <c r="O3640" s="35"/>
      <c r="P3640" s="35"/>
      <c r="Q3640" s="35"/>
      <c r="R3640" s="35"/>
      <c r="S3640" s="35"/>
      <c r="T3640" s="17">
        <f t="shared" si="8089"/>
        <v>49656</v>
      </c>
      <c r="U3640" s="216">
        <f t="shared" si="8082"/>
        <v>4</v>
      </c>
      <c r="V3640" s="216">
        <f t="shared" si="8089"/>
        <v>3635</v>
      </c>
      <c r="W3640" s="16">
        <f t="shared" si="8096"/>
        <v>9.9589041095890405</v>
      </c>
      <c r="X3640" s="16" t="e">
        <f>IF(Template!$F$7="Linear interpolation",LinInterp($I$5:$I$22,$G$5:$G$22,W3640),CubicSpline($I$5:$I$22,$G$5:$G$22,W3640))</f>
        <v>#VALUE!</v>
      </c>
      <c r="Y3640" s="221" t="e">
        <f t="shared" si="8083"/>
        <v>#VALUE!</v>
      </c>
      <c r="Z3640" s="221" t="e">
        <f>Y3640/PRODUCT($AA$6:AA3639)</f>
        <v>#VALUE!</v>
      </c>
      <c r="AA3640" s="16" t="e">
        <f t="shared" si="8090"/>
        <v>#VALUE!</v>
      </c>
      <c r="AB3640" s="10" t="e">
        <f t="shared" si="8091"/>
        <v>#VALUE!</v>
      </c>
      <c r="AC3640" s="90">
        <f t="shared" si="8084"/>
        <v>3640</v>
      </c>
      <c r="AD3640" s="17">
        <f t="shared" si="8092"/>
        <v>49633</v>
      </c>
      <c r="AE3640" s="16" t="e">
        <f t="shared" si="8085"/>
        <v>#VALUE!</v>
      </c>
      <c r="AF3640" s="10">
        <f ca="1">IFERROR(AVERAGE(INDIRECT("AE"&amp;AC3640-Template!$F$10+1):INDIRECT("AE"&amp;AC3640)),0)</f>
        <v>0</v>
      </c>
      <c r="AG3640" s="35"/>
      <c r="AH3640" s="86"/>
      <c r="AI3640" s="35"/>
      <c r="AJ3640" s="35"/>
      <c r="AK3640" s="35"/>
      <c r="AL3640" s="35"/>
      <c r="AM3640" s="35"/>
      <c r="AN3640" s="35"/>
      <c r="AO3640" s="35"/>
      <c r="AP3640" s="35"/>
      <c r="AQ3640" s="35"/>
      <c r="AR3640" s="35"/>
      <c r="AS3640" s="35"/>
      <c r="AT3640" s="35"/>
      <c r="AU3640" s="35"/>
      <c r="AV3640" s="35"/>
      <c r="AW3640" s="35"/>
      <c r="AX3640" s="35"/>
      <c r="AY3640" s="35"/>
      <c r="AZ3640" s="17">
        <f t="shared" ref="AZ3640" si="8198">AZ3639+1</f>
        <v>49656</v>
      </c>
      <c r="BA3640" s="216">
        <f t="shared" si="8108"/>
        <v>4</v>
      </c>
      <c r="BB3640" s="216">
        <f t="shared" ref="BB3640" si="8199">BB3639+1</f>
        <v>3635</v>
      </c>
      <c r="BC3640" s="16">
        <f t="shared" si="8110"/>
        <v>9.9589041095890405</v>
      </c>
      <c r="BD3640" s="16">
        <f>IF(Template!$F$7="Linear interpolation",LinInterp($AO$5:$AO$18,$AM$5:$AM$18,BC3640),CubicSpline($AO$5:$AO$18,$AM$5:$AM$18,BC3640))</f>
        <v>14.149991071403118</v>
      </c>
      <c r="BE3640" s="221">
        <f t="shared" si="8189"/>
        <v>3.7359133610530044</v>
      </c>
      <c r="BF3640" s="221">
        <f>BE3640/PRODUCT($BG$6:BG3639)</f>
        <v>1.0003627013430851</v>
      </c>
      <c r="BG3640" s="16">
        <f t="shared" si="8111"/>
        <v>1.0003627013430851</v>
      </c>
      <c r="BH3640" s="10">
        <f t="shared" si="8112"/>
        <v>13.238599022607488</v>
      </c>
      <c r="BI3640" s="90"/>
      <c r="BJ3640" s="17">
        <f t="shared" si="8095"/>
        <v>49633</v>
      </c>
      <c r="BK3640" s="16">
        <f t="shared" si="8088"/>
        <v>13.238522483115855</v>
      </c>
      <c r="BL3640" s="10">
        <f ca="1">IFERROR(AVERAGE(INDIRECT("BK"&amp;AC3640-Template!$F$10+1):INDIRECT("BK"&amp;AC3640)),0)</f>
        <v>13.238449439469091</v>
      </c>
      <c r="BM3640" s="35"/>
      <c r="BN3640" s="86"/>
      <c r="BO3640" s="35"/>
      <c r="BP3640" s="35"/>
      <c r="BQ3640" s="35"/>
      <c r="BR3640" s="35"/>
      <c r="BS3640" s="35"/>
      <c r="BT3640" s="35"/>
      <c r="BU3640" s="35"/>
      <c r="BV3640" s="35"/>
      <c r="BW3640" s="35"/>
      <c r="BX3640" s="35"/>
      <c r="BY3640" s="35"/>
      <c r="BZ3640" s="35"/>
      <c r="CA3640" s="35"/>
      <c r="CB3640" s="35"/>
      <c r="CC3640" s="35"/>
      <c r="CD3640" s="35"/>
      <c r="CE3640" s="35"/>
      <c r="CF3640" s="35"/>
      <c r="CG3640" s="35"/>
      <c r="CH3640" s="35"/>
    </row>
    <row r="3641" spans="1:86" ht="15.6" x14ac:dyDescent="0.3">
      <c r="A3641" s="35"/>
      <c r="B3641" s="86"/>
      <c r="C3641" s="35"/>
      <c r="D3641" s="35"/>
      <c r="E3641" s="35"/>
      <c r="F3641" s="35"/>
      <c r="G3641" s="35"/>
      <c r="H3641" s="35"/>
      <c r="I3641" s="35"/>
      <c r="J3641" s="35"/>
      <c r="K3641" s="35"/>
      <c r="L3641" s="35"/>
      <c r="M3641" s="35"/>
      <c r="N3641" s="35"/>
      <c r="O3641" s="35"/>
      <c r="P3641" s="35"/>
      <c r="Q3641" s="35"/>
      <c r="R3641" s="35"/>
      <c r="S3641" s="35"/>
      <c r="T3641" s="17">
        <f t="shared" si="8089"/>
        <v>49657</v>
      </c>
      <c r="U3641" s="216">
        <f t="shared" si="8082"/>
        <v>5</v>
      </c>
      <c r="V3641" s="216">
        <f t="shared" si="8089"/>
        <v>3636</v>
      </c>
      <c r="W3641" s="16">
        <f t="shared" si="8096"/>
        <v>9.9616438356164387</v>
      </c>
      <c r="X3641" s="16" t="e">
        <f>IF(Template!$F$7="Linear interpolation",LinInterp($I$5:$I$22,$G$5:$G$22,W3641),CubicSpline($I$5:$I$22,$G$5:$G$22,W3641))</f>
        <v>#VALUE!</v>
      </c>
      <c r="Y3641" s="221" t="e">
        <f t="shared" si="8083"/>
        <v>#VALUE!</v>
      </c>
      <c r="Z3641" s="221" t="e">
        <f>Y3641/PRODUCT($AA$6:AA3640)</f>
        <v>#VALUE!</v>
      </c>
      <c r="AA3641" s="16" t="e">
        <f t="shared" si="8090"/>
        <v>#VALUE!</v>
      </c>
      <c r="AB3641" s="10" t="e">
        <f t="shared" si="8091"/>
        <v>#VALUE!</v>
      </c>
      <c r="AC3641" s="90">
        <f t="shared" si="8084"/>
        <v>3641</v>
      </c>
      <c r="AD3641" s="17">
        <f t="shared" si="8092"/>
        <v>49634</v>
      </c>
      <c r="AE3641" s="16" t="e">
        <f t="shared" si="8085"/>
        <v>#VALUE!</v>
      </c>
      <c r="AF3641" s="10">
        <f ca="1">IFERROR(AVERAGE(INDIRECT("AE"&amp;AC3641-Template!$F$10+1):INDIRECT("AE"&amp;AC3641)),0)</f>
        <v>0</v>
      </c>
      <c r="AG3641" s="35"/>
      <c r="AH3641" s="86"/>
      <c r="AI3641" s="35"/>
      <c r="AJ3641" s="35"/>
      <c r="AK3641" s="35"/>
      <c r="AL3641" s="35"/>
      <c r="AM3641" s="35"/>
      <c r="AN3641" s="35"/>
      <c r="AO3641" s="35"/>
      <c r="AP3641" s="35"/>
      <c r="AQ3641" s="35"/>
      <c r="AR3641" s="35"/>
      <c r="AS3641" s="35"/>
      <c r="AT3641" s="35"/>
      <c r="AU3641" s="35"/>
      <c r="AV3641" s="35"/>
      <c r="AW3641" s="35"/>
      <c r="AX3641" s="35"/>
      <c r="AY3641" s="35"/>
      <c r="AZ3641" s="17">
        <f t="shared" ref="AZ3641" si="8200">AZ3640+1</f>
        <v>49657</v>
      </c>
      <c r="BA3641" s="216">
        <f t="shared" si="8108"/>
        <v>5</v>
      </c>
      <c r="BB3641" s="216">
        <f t="shared" ref="BB3641" si="8201">BB3640+1</f>
        <v>3636</v>
      </c>
      <c r="BC3641" s="16">
        <f t="shared" si="8110"/>
        <v>9.9616438356164387</v>
      </c>
      <c r="BD3641" s="16">
        <f>IF(Template!$F$7="Linear interpolation",LinInterp($AO$5:$AO$18,$AM$5:$AM$18,BC3641),CubicSpline($AO$5:$AO$18,$AM$5:$AM$18,BC3641))</f>
        <v>14.149991664825862</v>
      </c>
      <c r="BE3641" s="221">
        <f t="shared" si="8189"/>
        <v>3.7372683820844688</v>
      </c>
      <c r="BF3641" s="221">
        <f>BE3641/PRODUCT($BG$6:BG3640)</f>
        <v>1.0003627014067271</v>
      </c>
      <c r="BG3641" s="16">
        <f t="shared" si="8111"/>
        <v>1.0003627014067271</v>
      </c>
      <c r="BH3641" s="10">
        <f t="shared" si="8112"/>
        <v>13.238601345539781</v>
      </c>
      <c r="BI3641" s="90"/>
      <c r="BJ3641" s="17">
        <f t="shared" si="8095"/>
        <v>49634</v>
      </c>
      <c r="BK3641" s="16">
        <f t="shared" si="8088"/>
        <v>13.238526724113742</v>
      </c>
      <c r="BL3641" s="10">
        <f ca="1">IFERROR(AVERAGE(INDIRECT("BK"&amp;AC3641-Template!$F$10+1):INDIRECT("BK"&amp;AC3641)),0)</f>
        <v>13.238454180664633</v>
      </c>
      <c r="BM3641" s="35"/>
      <c r="BN3641" s="86"/>
      <c r="BO3641" s="35"/>
      <c r="BP3641" s="35"/>
      <c r="BQ3641" s="35"/>
      <c r="BR3641" s="35"/>
      <c r="BS3641" s="35"/>
      <c r="BT3641" s="35"/>
      <c r="BU3641" s="35"/>
      <c r="BV3641" s="35"/>
      <c r="BW3641" s="35"/>
      <c r="BX3641" s="35"/>
      <c r="BY3641" s="35"/>
      <c r="BZ3641" s="35"/>
      <c r="CA3641" s="35"/>
      <c r="CB3641" s="35"/>
      <c r="CC3641" s="35"/>
      <c r="CD3641" s="35"/>
      <c r="CE3641" s="35"/>
      <c r="CF3641" s="35"/>
      <c r="CG3641" s="35"/>
      <c r="CH3641" s="35"/>
    </row>
    <row r="3642" spans="1:86" ht="15.6" x14ac:dyDescent="0.3">
      <c r="A3642" s="35"/>
      <c r="B3642" s="86"/>
      <c r="C3642" s="35"/>
      <c r="D3642" s="35"/>
      <c r="E3642" s="35"/>
      <c r="F3642" s="35"/>
      <c r="G3642" s="35"/>
      <c r="H3642" s="35"/>
      <c r="I3642" s="35"/>
      <c r="J3642" s="35"/>
      <c r="K3642" s="35"/>
      <c r="L3642" s="35"/>
      <c r="M3642" s="35"/>
      <c r="N3642" s="35"/>
      <c r="O3642" s="35"/>
      <c r="P3642" s="35"/>
      <c r="Q3642" s="35"/>
      <c r="R3642" s="35"/>
      <c r="S3642" s="35"/>
      <c r="T3642" s="17">
        <f t="shared" si="8089"/>
        <v>49658</v>
      </c>
      <c r="U3642" s="216">
        <f t="shared" si="8082"/>
        <v>6</v>
      </c>
      <c r="V3642" s="216">
        <f t="shared" si="8089"/>
        <v>3637</v>
      </c>
      <c r="W3642" s="16">
        <f t="shared" si="8096"/>
        <v>9.9643835616438352</v>
      </c>
      <c r="X3642" s="16" t="e">
        <f>IF(Template!$F$7="Linear interpolation",LinInterp($I$5:$I$22,$G$5:$G$22,W3642),CubicSpline($I$5:$I$22,$G$5:$G$22,W3642))</f>
        <v>#VALUE!</v>
      </c>
      <c r="Y3642" s="221" t="e">
        <f t="shared" si="8083"/>
        <v>#VALUE!</v>
      </c>
      <c r="Z3642" s="221" t="e">
        <f>Y3642/PRODUCT($AA$6:AA3641)</f>
        <v>#VALUE!</v>
      </c>
      <c r="AA3642" s="16" t="e">
        <f t="shared" si="8090"/>
        <v>#VALUE!</v>
      </c>
      <c r="AB3642" s="10" t="e">
        <f t="shared" si="8091"/>
        <v>#VALUE!</v>
      </c>
      <c r="AC3642" s="90">
        <f t="shared" si="8084"/>
        <v>3642</v>
      </c>
      <c r="AD3642" s="17">
        <f t="shared" si="8092"/>
        <v>49635</v>
      </c>
      <c r="AE3642" s="16" t="e">
        <f t="shared" si="8085"/>
        <v>#VALUE!</v>
      </c>
      <c r="AF3642" s="10">
        <f ca="1">IFERROR(AVERAGE(INDIRECT("AE"&amp;AC3642-Template!$F$10+1):INDIRECT("AE"&amp;AC3642)),0)</f>
        <v>0</v>
      </c>
      <c r="AG3642" s="35"/>
      <c r="AH3642" s="86"/>
      <c r="AI3642" s="35"/>
      <c r="AJ3642" s="35"/>
      <c r="AK3642" s="35"/>
      <c r="AL3642" s="35"/>
      <c r="AM3642" s="35"/>
      <c r="AN3642" s="35"/>
      <c r="AO3642" s="35"/>
      <c r="AP3642" s="35"/>
      <c r="AQ3642" s="35"/>
      <c r="AR3642" s="35"/>
      <c r="AS3642" s="35"/>
      <c r="AT3642" s="35"/>
      <c r="AU3642" s="35"/>
      <c r="AV3642" s="35"/>
      <c r="AW3642" s="35"/>
      <c r="AX3642" s="35"/>
      <c r="AY3642" s="35"/>
      <c r="AZ3642" s="17">
        <f t="shared" ref="AZ3642" si="8202">AZ3641+1</f>
        <v>49658</v>
      </c>
      <c r="BA3642" s="216">
        <f t="shared" si="8108"/>
        <v>6</v>
      </c>
      <c r="BB3642" s="216">
        <f t="shared" ref="BB3642" si="8203">BB3641+1</f>
        <v>3637</v>
      </c>
      <c r="BC3642" s="16">
        <f t="shared" si="8110"/>
        <v>9.9643835616438352</v>
      </c>
      <c r="BD3642" s="16">
        <f>IF(Template!$F$7="Linear interpolation",LinInterp($AO$5:$AO$18,$AM$5:$AM$18,BC3642),CubicSpline($AO$5:$AO$18,$AM$5:$AM$18,BC3642))</f>
        <v>14.149992258624549</v>
      </c>
      <c r="BE3642" s="221">
        <f t="shared" si="8189"/>
        <v>3.7386238948131458</v>
      </c>
      <c r="BF3642" s="221">
        <f>BE3642/PRODUCT($BG$6:BG3641)</f>
        <v>1.0003627014680496</v>
      </c>
      <c r="BG3642" s="16">
        <f t="shared" si="8111"/>
        <v>1.0003627014067271</v>
      </c>
      <c r="BH3642" s="10">
        <f t="shared" si="8112"/>
        <v>13.238601345539781</v>
      </c>
      <c r="BI3642" s="90"/>
      <c r="BJ3642" s="17">
        <f t="shared" si="8095"/>
        <v>49635</v>
      </c>
      <c r="BK3642" s="16">
        <f t="shared" si="8088"/>
        <v>13.23853088280913</v>
      </c>
      <c r="BL3642" s="10">
        <f ca="1">IFERROR(AVERAGE(INDIRECT("BK"&amp;AC3642-Template!$F$10+1):INDIRECT("BK"&amp;AC3642)),0)</f>
        <v>13.238459520916457</v>
      </c>
      <c r="BM3642" s="35"/>
      <c r="BN3642" s="86"/>
      <c r="BO3642" s="35"/>
      <c r="BP3642" s="35"/>
      <c r="BQ3642" s="35"/>
      <c r="BR3642" s="35"/>
      <c r="BS3642" s="35"/>
      <c r="BT3642" s="35"/>
      <c r="BU3642" s="35"/>
      <c r="BV3642" s="35"/>
      <c r="BW3642" s="35"/>
      <c r="BX3642" s="35"/>
      <c r="BY3642" s="35"/>
      <c r="BZ3642" s="35"/>
      <c r="CA3642" s="35"/>
      <c r="CB3642" s="35"/>
      <c r="CC3642" s="35"/>
      <c r="CD3642" s="35"/>
      <c r="CE3642" s="35"/>
      <c r="CF3642" s="35"/>
      <c r="CG3642" s="35"/>
      <c r="CH3642" s="35"/>
    </row>
    <row r="3643" spans="1:86" ht="15.6" x14ac:dyDescent="0.3">
      <c r="A3643" s="35"/>
      <c r="B3643" s="86"/>
      <c r="C3643" s="35"/>
      <c r="D3643" s="35"/>
      <c r="E3643" s="35"/>
      <c r="F3643" s="35"/>
      <c r="G3643" s="35"/>
      <c r="H3643" s="35"/>
      <c r="I3643" s="35"/>
      <c r="J3643" s="35"/>
      <c r="K3643" s="35"/>
      <c r="L3643" s="35"/>
      <c r="M3643" s="35"/>
      <c r="N3643" s="35"/>
      <c r="O3643" s="35"/>
      <c r="P3643" s="35"/>
      <c r="Q3643" s="35"/>
      <c r="R3643" s="35"/>
      <c r="S3643" s="35"/>
      <c r="T3643" s="17">
        <f t="shared" si="8089"/>
        <v>49659</v>
      </c>
      <c r="U3643" s="216">
        <f t="shared" si="8082"/>
        <v>7</v>
      </c>
      <c r="V3643" s="216">
        <f t="shared" si="8089"/>
        <v>3638</v>
      </c>
      <c r="W3643" s="16">
        <f t="shared" si="8096"/>
        <v>9.9671232876712335</v>
      </c>
      <c r="X3643" s="16" t="e">
        <f>IF(Template!$F$7="Linear interpolation",LinInterp($I$5:$I$22,$G$5:$G$22,W3643),CubicSpline($I$5:$I$22,$G$5:$G$22,W3643))</f>
        <v>#VALUE!</v>
      </c>
      <c r="Y3643" s="221" t="e">
        <f t="shared" si="8083"/>
        <v>#VALUE!</v>
      </c>
      <c r="Z3643" s="221" t="e">
        <f>Y3643/PRODUCT($AA$6:AA3642)</f>
        <v>#VALUE!</v>
      </c>
      <c r="AA3643" s="16" t="e">
        <f t="shared" si="8090"/>
        <v>#VALUE!</v>
      </c>
      <c r="AB3643" s="10" t="e">
        <f t="shared" si="8091"/>
        <v>#VALUE!</v>
      </c>
      <c r="AC3643" s="90">
        <f t="shared" si="8084"/>
        <v>3643</v>
      </c>
      <c r="AD3643" s="17">
        <f t="shared" si="8092"/>
        <v>49636</v>
      </c>
      <c r="AE3643" s="16" t="e">
        <f t="shared" si="8085"/>
        <v>#VALUE!</v>
      </c>
      <c r="AF3643" s="10">
        <f ca="1">IFERROR(AVERAGE(INDIRECT("AE"&amp;AC3643-Template!$F$10+1):INDIRECT("AE"&amp;AC3643)),0)</f>
        <v>0</v>
      </c>
      <c r="AG3643" s="35"/>
      <c r="AH3643" s="86"/>
      <c r="AI3643" s="35"/>
      <c r="AJ3643" s="35"/>
      <c r="AK3643" s="35"/>
      <c r="AL3643" s="35"/>
      <c r="AM3643" s="35"/>
      <c r="AN3643" s="35"/>
      <c r="AO3643" s="35"/>
      <c r="AP3643" s="35"/>
      <c r="AQ3643" s="35"/>
      <c r="AR3643" s="35"/>
      <c r="AS3643" s="35"/>
      <c r="AT3643" s="35"/>
      <c r="AU3643" s="35"/>
      <c r="AV3643" s="35"/>
      <c r="AW3643" s="35"/>
      <c r="AX3643" s="35"/>
      <c r="AY3643" s="35"/>
      <c r="AZ3643" s="17">
        <f t="shared" ref="AZ3643" si="8204">AZ3642+1</f>
        <v>49659</v>
      </c>
      <c r="BA3643" s="216">
        <f t="shared" si="8108"/>
        <v>7</v>
      </c>
      <c r="BB3643" s="216">
        <f t="shared" ref="BB3643" si="8205">BB3642+1</f>
        <v>3638</v>
      </c>
      <c r="BC3643" s="16">
        <f t="shared" si="8110"/>
        <v>9.9671232876712335</v>
      </c>
      <c r="BD3643" s="16">
        <f>IF(Template!$F$7="Linear interpolation",LinInterp($AO$5:$AO$18,$AM$5:$AM$18,BC3643),CubicSpline($AO$5:$AO$18,$AM$5:$AM$18,BC3643))</f>
        <v>14.149992852772321</v>
      </c>
      <c r="BE3643" s="221">
        <f t="shared" si="8189"/>
        <v>3.7399798994088838</v>
      </c>
      <c r="BF3643" s="221">
        <f>BE3643/PRODUCT($BG$6:BG3642)</f>
        <v>1.0003627015883789</v>
      </c>
      <c r="BG3643" s="16">
        <f t="shared" si="8111"/>
        <v>1.0003627014067271</v>
      </c>
      <c r="BH3643" s="10">
        <f t="shared" si="8112"/>
        <v>13.238601345539781</v>
      </c>
      <c r="BI3643" s="90"/>
      <c r="BJ3643" s="17">
        <f t="shared" si="8095"/>
        <v>49636</v>
      </c>
      <c r="BK3643" s="16">
        <f t="shared" si="8088"/>
        <v>13.238534959104765</v>
      </c>
      <c r="BL3643" s="10">
        <f ca="1">IFERROR(AVERAGE(INDIRECT("BK"&amp;AC3643-Template!$F$10+1):INDIRECT("BK"&amp;AC3643)),0)</f>
        <v>13.238464780078239</v>
      </c>
      <c r="BM3643" s="35"/>
      <c r="BN3643" s="86"/>
      <c r="BO3643" s="35"/>
      <c r="BP3643" s="35"/>
      <c r="BQ3643" s="35"/>
      <c r="BR3643" s="35"/>
      <c r="BS3643" s="35"/>
      <c r="BT3643" s="35"/>
      <c r="BU3643" s="35"/>
      <c r="BV3643" s="35"/>
      <c r="BW3643" s="35"/>
      <c r="BX3643" s="35"/>
      <c r="BY3643" s="35"/>
      <c r="BZ3643" s="35"/>
      <c r="CA3643" s="35"/>
      <c r="CB3643" s="35"/>
      <c r="CC3643" s="35"/>
      <c r="CD3643" s="35"/>
      <c r="CE3643" s="35"/>
      <c r="CF3643" s="35"/>
      <c r="CG3643" s="35"/>
      <c r="CH3643" s="35"/>
    </row>
    <row r="3644" spans="1:86" ht="15.6" x14ac:dyDescent="0.3">
      <c r="A3644" s="35"/>
      <c r="B3644" s="86"/>
      <c r="C3644" s="35"/>
      <c r="D3644" s="35"/>
      <c r="E3644" s="35"/>
      <c r="F3644" s="35"/>
      <c r="G3644" s="35"/>
      <c r="H3644" s="35"/>
      <c r="I3644" s="35"/>
      <c r="J3644" s="35"/>
      <c r="K3644" s="35"/>
      <c r="L3644" s="35"/>
      <c r="M3644" s="35"/>
      <c r="N3644" s="35"/>
      <c r="O3644" s="35"/>
      <c r="P3644" s="35"/>
      <c r="Q3644" s="35"/>
      <c r="R3644" s="35"/>
      <c r="S3644" s="35"/>
      <c r="T3644" s="17">
        <f t="shared" si="8089"/>
        <v>49660</v>
      </c>
      <c r="U3644" s="216">
        <f t="shared" si="8082"/>
        <v>1</v>
      </c>
      <c r="V3644" s="216">
        <f t="shared" si="8089"/>
        <v>3639</v>
      </c>
      <c r="W3644" s="16">
        <f t="shared" si="8096"/>
        <v>9.9698630136986299</v>
      </c>
      <c r="X3644" s="16" t="e">
        <f>IF(Template!$F$7="Linear interpolation",LinInterp($I$5:$I$22,$G$5:$G$22,W3644),CubicSpline($I$5:$I$22,$G$5:$G$22,W3644))</f>
        <v>#VALUE!</v>
      </c>
      <c r="Y3644" s="221" t="e">
        <f t="shared" si="8083"/>
        <v>#VALUE!</v>
      </c>
      <c r="Z3644" s="221" t="e">
        <f>Y3644/PRODUCT($AA$6:AA3643)</f>
        <v>#VALUE!</v>
      </c>
      <c r="AA3644" s="16" t="e">
        <f t="shared" si="8090"/>
        <v>#VALUE!</v>
      </c>
      <c r="AB3644" s="10" t="e">
        <f t="shared" si="8091"/>
        <v>#VALUE!</v>
      </c>
      <c r="AC3644" s="90">
        <f t="shared" si="8084"/>
        <v>3644</v>
      </c>
      <c r="AD3644" s="17">
        <f t="shared" si="8092"/>
        <v>49637</v>
      </c>
      <c r="AE3644" s="16" t="e">
        <f t="shared" si="8085"/>
        <v>#VALUE!</v>
      </c>
      <c r="AF3644" s="10">
        <f ca="1">IFERROR(AVERAGE(INDIRECT("AE"&amp;AC3644-Template!$F$10+1):INDIRECT("AE"&amp;AC3644)),0)</f>
        <v>0</v>
      </c>
      <c r="AG3644" s="35"/>
      <c r="AH3644" s="86"/>
      <c r="AI3644" s="35"/>
      <c r="AJ3644" s="35"/>
      <c r="AK3644" s="35"/>
      <c r="AL3644" s="35"/>
      <c r="AM3644" s="35"/>
      <c r="AN3644" s="35"/>
      <c r="AO3644" s="35"/>
      <c r="AP3644" s="35"/>
      <c r="AQ3644" s="35"/>
      <c r="AR3644" s="35"/>
      <c r="AS3644" s="35"/>
      <c r="AT3644" s="35"/>
      <c r="AU3644" s="35"/>
      <c r="AV3644" s="35"/>
      <c r="AW3644" s="35"/>
      <c r="AX3644" s="35"/>
      <c r="AY3644" s="35"/>
      <c r="AZ3644" s="17">
        <f t="shared" ref="AZ3644" si="8206">AZ3643+1</f>
        <v>49660</v>
      </c>
      <c r="BA3644" s="216">
        <f t="shared" si="8108"/>
        <v>1</v>
      </c>
      <c r="BB3644" s="216">
        <f t="shared" ref="BB3644" si="8207">BB3643+1</f>
        <v>3639</v>
      </c>
      <c r="BC3644" s="16">
        <f t="shared" si="8110"/>
        <v>9.9698630136986299</v>
      </c>
      <c r="BD3644" s="16">
        <f>IF(Template!$F$7="Linear interpolation",LinInterp($AO$5:$AO$18,$AM$5:$AM$18,BC3644),CubicSpline($AO$5:$AO$18,$AM$5:$AM$18,BC3644))</f>
        <v>14.149993447242329</v>
      </c>
      <c r="BE3644" s="221">
        <f t="shared" si="8189"/>
        <v>3.7413363960415555</v>
      </c>
      <c r="BF3644" s="221">
        <f>BE3644/PRODUCT($BG$6:BG3643)</f>
        <v>1.0003627017653918</v>
      </c>
      <c r="BG3644" s="16">
        <f t="shared" si="8111"/>
        <v>1.0003627017653918</v>
      </c>
      <c r="BH3644" s="10">
        <f t="shared" si="8112"/>
        <v>13.238614436799633</v>
      </c>
      <c r="BI3644" s="90"/>
      <c r="BJ3644" s="17">
        <f t="shared" si="8095"/>
        <v>49637</v>
      </c>
      <c r="BK3644" s="16">
        <f t="shared" si="8088"/>
        <v>13.238534959104765</v>
      </c>
      <c r="BL3644" s="10">
        <f ca="1">IFERROR(AVERAGE(INDIRECT("BK"&amp;AC3644-Template!$F$10+1):INDIRECT("BK"&amp;AC3644)),0)</f>
        <v>13.238469824927448</v>
      </c>
      <c r="BM3644" s="35"/>
      <c r="BN3644" s="86"/>
      <c r="BO3644" s="35"/>
      <c r="BP3644" s="35"/>
      <c r="BQ3644" s="35"/>
      <c r="BR3644" s="35"/>
      <c r="BS3644" s="35"/>
      <c r="BT3644" s="35"/>
      <c r="BU3644" s="35"/>
      <c r="BV3644" s="35"/>
      <c r="BW3644" s="35"/>
      <c r="BX3644" s="35"/>
      <c r="BY3644" s="35"/>
      <c r="BZ3644" s="35"/>
      <c r="CA3644" s="35"/>
      <c r="CB3644" s="35"/>
      <c r="CC3644" s="35"/>
      <c r="CD3644" s="35"/>
      <c r="CE3644" s="35"/>
      <c r="CF3644" s="35"/>
      <c r="CG3644" s="35"/>
      <c r="CH3644" s="35"/>
    </row>
    <row r="3645" spans="1:86" ht="15.6" x14ac:dyDescent="0.3">
      <c r="A3645" s="35"/>
      <c r="B3645" s="86"/>
      <c r="C3645" s="35"/>
      <c r="D3645" s="35"/>
      <c r="E3645" s="35"/>
      <c r="F3645" s="35"/>
      <c r="G3645" s="35"/>
      <c r="H3645" s="35"/>
      <c r="I3645" s="35"/>
      <c r="J3645" s="35"/>
      <c r="K3645" s="35"/>
      <c r="L3645" s="35"/>
      <c r="M3645" s="35"/>
      <c r="N3645" s="35"/>
      <c r="O3645" s="35"/>
      <c r="P3645" s="35"/>
      <c r="Q3645" s="35"/>
      <c r="R3645" s="35"/>
      <c r="S3645" s="35"/>
      <c r="T3645" s="17">
        <f t="shared" si="8089"/>
        <v>49661</v>
      </c>
      <c r="U3645" s="216">
        <f t="shared" si="8082"/>
        <v>2</v>
      </c>
      <c r="V3645" s="216">
        <f t="shared" si="8089"/>
        <v>3640</v>
      </c>
      <c r="W3645" s="16">
        <f t="shared" si="8096"/>
        <v>9.9726027397260282</v>
      </c>
      <c r="X3645" s="16" t="e">
        <f>IF(Template!$F$7="Linear interpolation",LinInterp($I$5:$I$22,$G$5:$G$22,W3645),CubicSpline($I$5:$I$22,$G$5:$G$22,W3645))</f>
        <v>#VALUE!</v>
      </c>
      <c r="Y3645" s="221" t="e">
        <f t="shared" si="8083"/>
        <v>#VALUE!</v>
      </c>
      <c r="Z3645" s="221" t="e">
        <f>Y3645/PRODUCT($AA$6:AA3644)</f>
        <v>#VALUE!</v>
      </c>
      <c r="AA3645" s="16" t="e">
        <f t="shared" si="8090"/>
        <v>#VALUE!</v>
      </c>
      <c r="AB3645" s="10" t="e">
        <f t="shared" si="8091"/>
        <v>#VALUE!</v>
      </c>
      <c r="AC3645" s="90">
        <f t="shared" si="8084"/>
        <v>3645</v>
      </c>
      <c r="AD3645" s="17">
        <f t="shared" si="8092"/>
        <v>49638</v>
      </c>
      <c r="AE3645" s="16" t="e">
        <f t="shared" si="8085"/>
        <v>#VALUE!</v>
      </c>
      <c r="AF3645" s="10">
        <f ca="1">IFERROR(AVERAGE(INDIRECT("AE"&amp;AC3645-Template!$F$10+1):INDIRECT("AE"&amp;AC3645)),0)</f>
        <v>0</v>
      </c>
      <c r="AG3645" s="35"/>
      <c r="AH3645" s="86"/>
      <c r="AI3645" s="35"/>
      <c r="AJ3645" s="35"/>
      <c r="AK3645" s="35"/>
      <c r="AL3645" s="35"/>
      <c r="AM3645" s="35"/>
      <c r="AN3645" s="35"/>
      <c r="AO3645" s="35"/>
      <c r="AP3645" s="35"/>
      <c r="AQ3645" s="35"/>
      <c r="AR3645" s="35"/>
      <c r="AS3645" s="35"/>
      <c r="AT3645" s="35"/>
      <c r="AU3645" s="35"/>
      <c r="AV3645" s="35"/>
      <c r="AW3645" s="35"/>
      <c r="AX3645" s="35"/>
      <c r="AY3645" s="35"/>
      <c r="AZ3645" s="17">
        <f t="shared" ref="AZ3645" si="8208">AZ3644+1</f>
        <v>49661</v>
      </c>
      <c r="BA3645" s="216">
        <f t="shared" si="8108"/>
        <v>2</v>
      </c>
      <c r="BB3645" s="216">
        <f t="shared" ref="BB3645" si="8209">BB3644+1</f>
        <v>3640</v>
      </c>
      <c r="BC3645" s="16">
        <f t="shared" si="8110"/>
        <v>9.9726027397260282</v>
      </c>
      <c r="BD3645" s="16">
        <f>IF(Template!$F$7="Linear interpolation",LinInterp($AO$5:$AO$18,$AM$5:$AM$18,BC3645),CubicSpline($AO$5:$AO$18,$AM$5:$AM$18,BC3645))</f>
        <v>14.149994042007719</v>
      </c>
      <c r="BE3645" s="221">
        <f t="shared" si="8189"/>
        <v>3.7426933848810924</v>
      </c>
      <c r="BF3645" s="221">
        <f>BE3645/PRODUCT($BG$6:BG3644)</f>
        <v>1.0003627016381025</v>
      </c>
      <c r="BG3645" s="16">
        <f t="shared" si="8111"/>
        <v>1.0003627016381025</v>
      </c>
      <c r="BH3645" s="10">
        <f t="shared" si="8112"/>
        <v>13.23860979074054</v>
      </c>
      <c r="BI3645" s="90"/>
      <c r="BJ3645" s="17">
        <f t="shared" si="8095"/>
        <v>49638</v>
      </c>
      <c r="BK3645" s="16">
        <f t="shared" si="8088"/>
        <v>13.238534959104765</v>
      </c>
      <c r="BL3645" s="10">
        <f ca="1">IFERROR(AVERAGE(INDIRECT("BK"&amp;AC3645-Template!$F$10+1):INDIRECT("BK"&amp;AC3645)),0)</f>
        <v>13.238474658127267</v>
      </c>
      <c r="BM3645" s="35"/>
      <c r="BN3645" s="86"/>
      <c r="BO3645" s="35"/>
      <c r="BP3645" s="35"/>
      <c r="BQ3645" s="35"/>
      <c r="BR3645" s="35"/>
      <c r="BS3645" s="35"/>
      <c r="BT3645" s="35"/>
      <c r="BU3645" s="35"/>
      <c r="BV3645" s="35"/>
      <c r="BW3645" s="35"/>
      <c r="BX3645" s="35"/>
      <c r="BY3645" s="35"/>
      <c r="BZ3645" s="35"/>
      <c r="CA3645" s="35"/>
      <c r="CB3645" s="35"/>
      <c r="CC3645" s="35"/>
      <c r="CD3645" s="35"/>
      <c r="CE3645" s="35"/>
      <c r="CF3645" s="35"/>
      <c r="CG3645" s="35"/>
      <c r="CH3645" s="35"/>
    </row>
    <row r="3646" spans="1:86" ht="15.6" x14ac:dyDescent="0.3">
      <c r="A3646" s="35"/>
      <c r="B3646" s="86"/>
      <c r="C3646" s="35"/>
      <c r="D3646" s="35"/>
      <c r="E3646" s="35"/>
      <c r="F3646" s="35"/>
      <c r="G3646" s="35"/>
      <c r="H3646" s="35"/>
      <c r="I3646" s="35"/>
      <c r="J3646" s="35"/>
      <c r="K3646" s="35"/>
      <c r="L3646" s="35"/>
      <c r="M3646" s="35"/>
      <c r="N3646" s="35"/>
      <c r="O3646" s="35"/>
      <c r="P3646" s="35"/>
      <c r="Q3646" s="35"/>
      <c r="R3646" s="35"/>
      <c r="S3646" s="35"/>
      <c r="T3646" s="17">
        <f t="shared" si="8089"/>
        <v>49662</v>
      </c>
      <c r="U3646" s="216">
        <f t="shared" si="8082"/>
        <v>3</v>
      </c>
      <c r="V3646" s="216">
        <f t="shared" si="8089"/>
        <v>3641</v>
      </c>
      <c r="W3646" s="16">
        <f t="shared" si="8096"/>
        <v>9.9753424657534246</v>
      </c>
      <c r="X3646" s="16" t="e">
        <f>IF(Template!$F$7="Linear interpolation",LinInterp($I$5:$I$22,$G$5:$G$22,W3646),CubicSpline($I$5:$I$22,$G$5:$G$22,W3646))</f>
        <v>#VALUE!</v>
      </c>
      <c r="Y3646" s="221" t="e">
        <f t="shared" si="8083"/>
        <v>#VALUE!</v>
      </c>
      <c r="Z3646" s="221" t="e">
        <f>Y3646/PRODUCT($AA$6:AA3645)</f>
        <v>#VALUE!</v>
      </c>
      <c r="AA3646" s="16" t="e">
        <f t="shared" si="8090"/>
        <v>#VALUE!</v>
      </c>
      <c r="AB3646" s="10" t="e">
        <f t="shared" si="8091"/>
        <v>#VALUE!</v>
      </c>
      <c r="AC3646" s="90">
        <f t="shared" si="8084"/>
        <v>3646</v>
      </c>
      <c r="AD3646" s="17">
        <f t="shared" si="8092"/>
        <v>49639</v>
      </c>
      <c r="AE3646" s="16" t="e">
        <f t="shared" si="8085"/>
        <v>#VALUE!</v>
      </c>
      <c r="AF3646" s="10">
        <f ca="1">IFERROR(AVERAGE(INDIRECT("AE"&amp;AC3646-Template!$F$10+1):INDIRECT("AE"&amp;AC3646)),0)</f>
        <v>0</v>
      </c>
      <c r="AG3646" s="35"/>
      <c r="AH3646" s="86"/>
      <c r="AI3646" s="35"/>
      <c r="AJ3646" s="35"/>
      <c r="AK3646" s="35"/>
      <c r="AL3646" s="35"/>
      <c r="AM3646" s="35"/>
      <c r="AN3646" s="35"/>
      <c r="AO3646" s="35"/>
      <c r="AP3646" s="35"/>
      <c r="AQ3646" s="35"/>
      <c r="AR3646" s="35"/>
      <c r="AS3646" s="35"/>
      <c r="AT3646" s="35"/>
      <c r="AU3646" s="35"/>
      <c r="AV3646" s="35"/>
      <c r="AW3646" s="35"/>
      <c r="AX3646" s="35"/>
      <c r="AY3646" s="35"/>
      <c r="AZ3646" s="17">
        <f t="shared" ref="AZ3646" si="8210">AZ3645+1</f>
        <v>49662</v>
      </c>
      <c r="BA3646" s="216">
        <f t="shared" si="8108"/>
        <v>3</v>
      </c>
      <c r="BB3646" s="216">
        <f t="shared" ref="BB3646" si="8211">BB3645+1</f>
        <v>3641</v>
      </c>
      <c r="BC3646" s="16">
        <f t="shared" si="8110"/>
        <v>9.9753424657534246</v>
      </c>
      <c r="BD3646" s="16">
        <f>IF(Template!$F$7="Linear interpolation",LinInterp($AO$5:$AO$18,$AM$5:$AM$18,BC3646),CubicSpline($AO$5:$AO$18,$AM$5:$AM$18,BC3646))</f>
        <v>14.14999463704164</v>
      </c>
      <c r="BE3646" s="221">
        <f t="shared" si="8189"/>
        <v>3.7440508660974485</v>
      </c>
      <c r="BF3646" s="221">
        <f>BE3646/PRODUCT($BG$6:BG3645)</f>
        <v>1.0003627016901357</v>
      </c>
      <c r="BG3646" s="16">
        <f t="shared" si="8111"/>
        <v>1.0003627016901357</v>
      </c>
      <c r="BH3646" s="10">
        <f t="shared" si="8112"/>
        <v>13.238611689954771</v>
      </c>
      <c r="BI3646" s="90"/>
      <c r="BJ3646" s="17">
        <f t="shared" si="8095"/>
        <v>49639</v>
      </c>
      <c r="BK3646" s="16">
        <f t="shared" si="8088"/>
        <v>13.238558590498272</v>
      </c>
      <c r="BL3646" s="10">
        <f ca="1">IFERROR(AVERAGE(INDIRECT("BK"&amp;AC3646-Template!$F$10+1):INDIRECT("BK"&amp;AC3646)),0)</f>
        <v>13.2384802790402</v>
      </c>
      <c r="BM3646" s="35"/>
      <c r="BN3646" s="86"/>
      <c r="BO3646" s="35"/>
      <c r="BP3646" s="35"/>
      <c r="BQ3646" s="35"/>
      <c r="BR3646" s="35"/>
      <c r="BS3646" s="35"/>
      <c r="BT3646" s="35"/>
      <c r="BU3646" s="35"/>
      <c r="BV3646" s="35"/>
      <c r="BW3646" s="35"/>
      <c r="BX3646" s="35"/>
      <c r="BY3646" s="35"/>
      <c r="BZ3646" s="35"/>
      <c r="CA3646" s="35"/>
      <c r="CB3646" s="35"/>
      <c r="CC3646" s="35"/>
      <c r="CD3646" s="35"/>
      <c r="CE3646" s="35"/>
      <c r="CF3646" s="35"/>
      <c r="CG3646" s="35"/>
      <c r="CH3646" s="35"/>
    </row>
    <row r="3647" spans="1:86" ht="15.6" x14ac:dyDescent="0.3">
      <c r="A3647" s="35"/>
      <c r="B3647" s="86"/>
      <c r="C3647" s="35"/>
      <c r="D3647" s="35"/>
      <c r="E3647" s="35"/>
      <c r="F3647" s="35"/>
      <c r="G3647" s="35"/>
      <c r="H3647" s="35"/>
      <c r="I3647" s="35"/>
      <c r="J3647" s="35"/>
      <c r="K3647" s="35"/>
      <c r="L3647" s="35"/>
      <c r="M3647" s="35"/>
      <c r="N3647" s="35"/>
      <c r="O3647" s="35"/>
      <c r="P3647" s="35"/>
      <c r="Q3647" s="35"/>
      <c r="R3647" s="35"/>
      <c r="S3647" s="35"/>
      <c r="T3647" s="17">
        <f t="shared" si="8089"/>
        <v>49663</v>
      </c>
      <c r="U3647" s="216">
        <f t="shared" si="8082"/>
        <v>4</v>
      </c>
      <c r="V3647" s="216">
        <f t="shared" si="8089"/>
        <v>3642</v>
      </c>
      <c r="W3647" s="16">
        <f t="shared" si="8096"/>
        <v>9.9780821917808211</v>
      </c>
      <c r="X3647" s="16" t="e">
        <f>IF(Template!$F$7="Linear interpolation",LinInterp($I$5:$I$22,$G$5:$G$22,W3647),CubicSpline($I$5:$I$22,$G$5:$G$22,W3647))</f>
        <v>#VALUE!</v>
      </c>
      <c r="Y3647" s="221" t="e">
        <f t="shared" si="8083"/>
        <v>#VALUE!</v>
      </c>
      <c r="Z3647" s="221" t="e">
        <f>Y3647/PRODUCT($AA$6:AA3646)</f>
        <v>#VALUE!</v>
      </c>
      <c r="AA3647" s="16" t="e">
        <f t="shared" si="8090"/>
        <v>#VALUE!</v>
      </c>
      <c r="AB3647" s="10" t="e">
        <f t="shared" si="8091"/>
        <v>#VALUE!</v>
      </c>
      <c r="AC3647" s="90">
        <f t="shared" si="8084"/>
        <v>3647</v>
      </c>
      <c r="AD3647" s="17">
        <f t="shared" si="8092"/>
        <v>49640</v>
      </c>
      <c r="AE3647" s="16" t="e">
        <f t="shared" si="8085"/>
        <v>#VALUE!</v>
      </c>
      <c r="AF3647" s="10">
        <f ca="1">IFERROR(AVERAGE(INDIRECT("AE"&amp;AC3647-Template!$F$10+1):INDIRECT("AE"&amp;AC3647)),0)</f>
        <v>0</v>
      </c>
      <c r="AG3647" s="35"/>
      <c r="AH3647" s="86"/>
      <c r="AI3647" s="35"/>
      <c r="AJ3647" s="35"/>
      <c r="AK3647" s="35"/>
      <c r="AL3647" s="35"/>
      <c r="AM3647" s="35"/>
      <c r="AN3647" s="35"/>
      <c r="AO3647" s="35"/>
      <c r="AP3647" s="35"/>
      <c r="AQ3647" s="35"/>
      <c r="AR3647" s="35"/>
      <c r="AS3647" s="35"/>
      <c r="AT3647" s="35"/>
      <c r="AU3647" s="35"/>
      <c r="AV3647" s="35"/>
      <c r="AW3647" s="35"/>
      <c r="AX3647" s="35"/>
      <c r="AY3647" s="35"/>
      <c r="AZ3647" s="17">
        <f t="shared" ref="AZ3647" si="8212">AZ3646+1</f>
        <v>49663</v>
      </c>
      <c r="BA3647" s="216">
        <f t="shared" si="8108"/>
        <v>4</v>
      </c>
      <c r="BB3647" s="216">
        <f t="shared" ref="BB3647" si="8213">BB3646+1</f>
        <v>3642</v>
      </c>
      <c r="BC3647" s="16">
        <f t="shared" si="8110"/>
        <v>9.9780821917808211</v>
      </c>
      <c r="BD3647" s="16">
        <f>IF(Template!$F$7="Linear interpolation",LinInterp($AO$5:$AO$18,$AM$5:$AM$18,BC3647),CubicSpline($AO$5:$AO$18,$AM$5:$AM$18,BC3647))</f>
        <v>14.149995232317236</v>
      </c>
      <c r="BE3647" s="221">
        <f t="shared" si="8189"/>
        <v>3.745408839860644</v>
      </c>
      <c r="BF3647" s="221">
        <f>BE3647/PRODUCT($BG$6:BG3646)</f>
        <v>1.0003627017398433</v>
      </c>
      <c r="BG3647" s="16">
        <f t="shared" si="8111"/>
        <v>1.0003627017398433</v>
      </c>
      <c r="BH3647" s="10">
        <f t="shared" si="8112"/>
        <v>13.238613504281126</v>
      </c>
      <c r="BI3647" s="90"/>
      <c r="BJ3647" s="17">
        <f t="shared" si="8095"/>
        <v>49640</v>
      </c>
      <c r="BK3647" s="16">
        <f t="shared" si="8088"/>
        <v>13.23855043753419</v>
      </c>
      <c r="BL3647" s="10">
        <f ca="1">IFERROR(AVERAGE(INDIRECT("BK"&amp;AC3647-Template!$F$10+1):INDIRECT("BK"&amp;AC3647)),0)</f>
        <v>13.238485628187664</v>
      </c>
      <c r="BM3647" s="35"/>
      <c r="BN3647" s="86"/>
      <c r="BO3647" s="35"/>
      <c r="BP3647" s="35"/>
      <c r="BQ3647" s="35"/>
      <c r="BR3647" s="35"/>
      <c r="BS3647" s="35"/>
      <c r="BT3647" s="35"/>
      <c r="BU3647" s="35"/>
      <c r="BV3647" s="35"/>
      <c r="BW3647" s="35"/>
      <c r="BX3647" s="35"/>
      <c r="BY3647" s="35"/>
      <c r="BZ3647" s="35"/>
      <c r="CA3647" s="35"/>
      <c r="CB3647" s="35"/>
      <c r="CC3647" s="35"/>
      <c r="CD3647" s="35"/>
      <c r="CE3647" s="35"/>
      <c r="CF3647" s="35"/>
      <c r="CG3647" s="35"/>
      <c r="CH3647" s="35"/>
    </row>
    <row r="3648" spans="1:86" ht="15.6" x14ac:dyDescent="0.3">
      <c r="A3648" s="35"/>
      <c r="B3648" s="86"/>
      <c r="C3648" s="35"/>
      <c r="D3648" s="35"/>
      <c r="E3648" s="35"/>
      <c r="F3648" s="35"/>
      <c r="G3648" s="35"/>
      <c r="H3648" s="35"/>
      <c r="I3648" s="35"/>
      <c r="J3648" s="35"/>
      <c r="K3648" s="35"/>
      <c r="L3648" s="35"/>
      <c r="M3648" s="35"/>
      <c r="N3648" s="35"/>
      <c r="O3648" s="35"/>
      <c r="P3648" s="35"/>
      <c r="Q3648" s="35"/>
      <c r="R3648" s="35"/>
      <c r="S3648" s="35"/>
      <c r="T3648" s="17">
        <f t="shared" si="8089"/>
        <v>49664</v>
      </c>
      <c r="U3648" s="216">
        <f t="shared" si="8082"/>
        <v>5</v>
      </c>
      <c r="V3648" s="216">
        <f t="shared" si="8089"/>
        <v>3643</v>
      </c>
      <c r="W3648" s="16">
        <f t="shared" si="8096"/>
        <v>9.9808219178082194</v>
      </c>
      <c r="X3648" s="16" t="e">
        <f>IF(Template!$F$7="Linear interpolation",LinInterp($I$5:$I$22,$G$5:$G$22,W3648),CubicSpline($I$5:$I$22,$G$5:$G$22,W3648))</f>
        <v>#VALUE!</v>
      </c>
      <c r="Y3648" s="221" t="e">
        <f t="shared" si="8083"/>
        <v>#VALUE!</v>
      </c>
      <c r="Z3648" s="221" t="e">
        <f>Y3648/PRODUCT($AA$6:AA3647)</f>
        <v>#VALUE!</v>
      </c>
      <c r="AA3648" s="16" t="e">
        <f t="shared" si="8090"/>
        <v>#VALUE!</v>
      </c>
      <c r="AB3648" s="10" t="e">
        <f t="shared" si="8091"/>
        <v>#VALUE!</v>
      </c>
      <c r="AC3648" s="90">
        <f t="shared" si="8084"/>
        <v>3648</v>
      </c>
      <c r="AD3648" s="17">
        <f t="shared" si="8092"/>
        <v>49641</v>
      </c>
      <c r="AE3648" s="16" t="e">
        <f t="shared" si="8085"/>
        <v>#VALUE!</v>
      </c>
      <c r="AF3648" s="10">
        <f ca="1">IFERROR(AVERAGE(INDIRECT("AE"&amp;AC3648-Template!$F$10+1):INDIRECT("AE"&amp;AC3648)),0)</f>
        <v>0</v>
      </c>
      <c r="AG3648" s="35"/>
      <c r="AH3648" s="86"/>
      <c r="AI3648" s="35"/>
      <c r="AJ3648" s="35"/>
      <c r="AK3648" s="35"/>
      <c r="AL3648" s="35"/>
      <c r="AM3648" s="35"/>
      <c r="AN3648" s="35"/>
      <c r="AO3648" s="35"/>
      <c r="AP3648" s="35"/>
      <c r="AQ3648" s="35"/>
      <c r="AR3648" s="35"/>
      <c r="AS3648" s="35"/>
      <c r="AT3648" s="35"/>
      <c r="AU3648" s="35"/>
      <c r="AV3648" s="35"/>
      <c r="AW3648" s="35"/>
      <c r="AX3648" s="35"/>
      <c r="AY3648" s="35"/>
      <c r="AZ3648" s="17">
        <f t="shared" ref="AZ3648" si="8214">AZ3647+1</f>
        <v>49664</v>
      </c>
      <c r="BA3648" s="216">
        <f t="shared" si="8108"/>
        <v>5</v>
      </c>
      <c r="BB3648" s="216">
        <f t="shared" ref="BB3648" si="8215">BB3647+1</f>
        <v>3643</v>
      </c>
      <c r="BC3648" s="16">
        <f t="shared" si="8110"/>
        <v>9.9808219178082194</v>
      </c>
      <c r="BD3648" s="16">
        <f>IF(Template!$F$7="Linear interpolation",LinInterp($AO$5:$AO$18,$AM$5:$AM$18,BC3648),CubicSpline($AO$5:$AO$18,$AM$5:$AM$18,BC3648))</f>
        <v>14.149995827807656</v>
      </c>
      <c r="BE3648" s="221">
        <f t="shared" si="8189"/>
        <v>3.7467673063407205</v>
      </c>
      <c r="BF3648" s="221">
        <f>BE3648/PRODUCT($BG$6:BG3647)</f>
        <v>1.0003627017872172</v>
      </c>
      <c r="BG3648" s="16">
        <f t="shared" si="8111"/>
        <v>1.0003627017872172</v>
      </c>
      <c r="BH3648" s="10">
        <f t="shared" si="8112"/>
        <v>13.238615233427842</v>
      </c>
      <c r="BI3648" s="90"/>
      <c r="BJ3648" s="17">
        <f t="shared" si="8095"/>
        <v>49641</v>
      </c>
      <c r="BK3648" s="16">
        <f t="shared" si="8088"/>
        <v>13.238554100120981</v>
      </c>
      <c r="BL3648" s="10">
        <f ca="1">IFERROR(AVERAGE(INDIRECT("BK"&amp;AC3648-Template!$F$10+1):INDIRECT("BK"&amp;AC3648)),0)</f>
        <v>13.238489856171679</v>
      </c>
      <c r="BM3648" s="35"/>
      <c r="BN3648" s="86"/>
      <c r="BO3648" s="35"/>
      <c r="BP3648" s="35"/>
      <c r="BQ3648" s="35"/>
      <c r="BR3648" s="35"/>
      <c r="BS3648" s="35"/>
      <c r="BT3648" s="35"/>
      <c r="BU3648" s="35"/>
      <c r="BV3648" s="35"/>
      <c r="BW3648" s="35"/>
      <c r="BX3648" s="35"/>
      <c r="BY3648" s="35"/>
      <c r="BZ3648" s="35"/>
      <c r="CA3648" s="35"/>
      <c r="CB3648" s="35"/>
      <c r="CC3648" s="35"/>
      <c r="CD3648" s="35"/>
      <c r="CE3648" s="35"/>
      <c r="CF3648" s="35"/>
      <c r="CG3648" s="35"/>
      <c r="CH3648" s="35"/>
    </row>
    <row r="3649" spans="1:86" ht="15.6" x14ac:dyDescent="0.3">
      <c r="A3649" s="35"/>
      <c r="B3649" s="86"/>
      <c r="C3649" s="35"/>
      <c r="D3649" s="35"/>
      <c r="E3649" s="35"/>
      <c r="F3649" s="35"/>
      <c r="G3649" s="35"/>
      <c r="H3649" s="35"/>
      <c r="I3649" s="35"/>
      <c r="J3649" s="35"/>
      <c r="K3649" s="35"/>
      <c r="L3649" s="35"/>
      <c r="M3649" s="35"/>
      <c r="N3649" s="35"/>
      <c r="O3649" s="35"/>
      <c r="P3649" s="35"/>
      <c r="Q3649" s="35"/>
      <c r="R3649" s="35"/>
      <c r="S3649" s="35"/>
      <c r="T3649" s="17">
        <f t="shared" si="8089"/>
        <v>49665</v>
      </c>
      <c r="U3649" s="216">
        <f t="shared" si="8082"/>
        <v>6</v>
      </c>
      <c r="V3649" s="216">
        <f t="shared" si="8089"/>
        <v>3644</v>
      </c>
      <c r="W3649" s="16">
        <f t="shared" si="8096"/>
        <v>9.9835616438356158</v>
      </c>
      <c r="X3649" s="16" t="e">
        <f>IF(Template!$F$7="Linear interpolation",LinInterp($I$5:$I$22,$G$5:$G$22,W3649),CubicSpline($I$5:$I$22,$G$5:$G$22,W3649))</f>
        <v>#VALUE!</v>
      </c>
      <c r="Y3649" s="221" t="e">
        <f t="shared" si="8083"/>
        <v>#VALUE!</v>
      </c>
      <c r="Z3649" s="221" t="e">
        <f>Y3649/PRODUCT($AA$6:AA3648)</f>
        <v>#VALUE!</v>
      </c>
      <c r="AA3649" s="16" t="e">
        <f t="shared" si="8090"/>
        <v>#VALUE!</v>
      </c>
      <c r="AB3649" s="10" t="e">
        <f t="shared" si="8091"/>
        <v>#VALUE!</v>
      </c>
      <c r="AC3649" s="90">
        <f t="shared" si="8084"/>
        <v>3649</v>
      </c>
      <c r="AD3649" s="17">
        <f t="shared" si="8092"/>
        <v>49642</v>
      </c>
      <c r="AE3649" s="16" t="e">
        <f t="shared" si="8085"/>
        <v>#VALUE!</v>
      </c>
      <c r="AF3649" s="10">
        <f ca="1">IFERROR(AVERAGE(INDIRECT("AE"&amp;AC3649-Template!$F$10+1):INDIRECT("AE"&amp;AC3649)),0)</f>
        <v>0</v>
      </c>
      <c r="AG3649" s="35"/>
      <c r="AH3649" s="86"/>
      <c r="AI3649" s="35"/>
      <c r="AJ3649" s="35"/>
      <c r="AK3649" s="35"/>
      <c r="AL3649" s="35"/>
      <c r="AM3649" s="35"/>
      <c r="AN3649" s="35"/>
      <c r="AO3649" s="35"/>
      <c r="AP3649" s="35"/>
      <c r="AQ3649" s="35"/>
      <c r="AR3649" s="35"/>
      <c r="AS3649" s="35"/>
      <c r="AT3649" s="35"/>
      <c r="AU3649" s="35"/>
      <c r="AV3649" s="35"/>
      <c r="AW3649" s="35"/>
      <c r="AX3649" s="35"/>
      <c r="AY3649" s="35"/>
      <c r="AZ3649" s="17">
        <f t="shared" ref="AZ3649" si="8216">AZ3648+1</f>
        <v>49665</v>
      </c>
      <c r="BA3649" s="216">
        <f t="shared" si="8108"/>
        <v>6</v>
      </c>
      <c r="BB3649" s="216">
        <f t="shared" ref="BB3649" si="8217">BB3648+1</f>
        <v>3644</v>
      </c>
      <c r="BC3649" s="16">
        <f t="shared" si="8110"/>
        <v>9.9835616438356158</v>
      </c>
      <c r="BD3649" s="16">
        <f>IF(Template!$F$7="Linear interpolation",LinInterp($AO$5:$AO$18,$AM$5:$AM$18,BC3649),CubicSpline($AO$5:$AO$18,$AM$5:$AM$18,BC3649))</f>
        <v>14.149996423486044</v>
      </c>
      <c r="BE3649" s="221">
        <f t="shared" si="8189"/>
        <v>3.7481262657077776</v>
      </c>
      <c r="BF3649" s="221">
        <f>BE3649/PRODUCT($BG$6:BG3648)</f>
        <v>1.0003627018322587</v>
      </c>
      <c r="BG3649" s="16">
        <f t="shared" si="8111"/>
        <v>1.0003627017872172</v>
      </c>
      <c r="BH3649" s="10">
        <f t="shared" si="8112"/>
        <v>13.238615233427842</v>
      </c>
      <c r="BI3649" s="90"/>
      <c r="BJ3649" s="17">
        <f t="shared" si="8095"/>
        <v>49642</v>
      </c>
      <c r="BK3649" s="16">
        <f t="shared" si="8088"/>
        <v>13.238557679659646</v>
      </c>
      <c r="BL3649" s="10">
        <f ca="1">IFERROR(AVERAGE(INDIRECT("BK"&amp;AC3649-Template!$F$10+1):INDIRECT("BK"&amp;AC3649)),0)</f>
        <v>13.238494626791343</v>
      </c>
      <c r="BM3649" s="35"/>
      <c r="BN3649" s="86"/>
      <c r="BO3649" s="35"/>
      <c r="BP3649" s="35"/>
      <c r="BQ3649" s="35"/>
      <c r="BR3649" s="35"/>
      <c r="BS3649" s="35"/>
      <c r="BT3649" s="35"/>
      <c r="BU3649" s="35"/>
      <c r="BV3649" s="35"/>
      <c r="BW3649" s="35"/>
      <c r="BX3649" s="35"/>
      <c r="BY3649" s="35"/>
      <c r="BZ3649" s="35"/>
      <c r="CA3649" s="35"/>
      <c r="CB3649" s="35"/>
      <c r="CC3649" s="35"/>
      <c r="CD3649" s="35"/>
      <c r="CE3649" s="35"/>
      <c r="CF3649" s="35"/>
      <c r="CG3649" s="35"/>
      <c r="CH3649" s="35"/>
    </row>
    <row r="3650" spans="1:86" ht="15.6" x14ac:dyDescent="0.3">
      <c r="A3650" s="35"/>
      <c r="B3650" s="86"/>
      <c r="C3650" s="35"/>
      <c r="D3650" s="35"/>
      <c r="E3650" s="35"/>
      <c r="F3650" s="35"/>
      <c r="G3650" s="35"/>
      <c r="H3650" s="35"/>
      <c r="I3650" s="35"/>
      <c r="J3650" s="35"/>
      <c r="K3650" s="35"/>
      <c r="L3650" s="35"/>
      <c r="M3650" s="35"/>
      <c r="N3650" s="35"/>
      <c r="O3650" s="35"/>
      <c r="P3650" s="35"/>
      <c r="Q3650" s="35"/>
      <c r="R3650" s="35"/>
      <c r="S3650" s="35"/>
      <c r="T3650" s="17">
        <f t="shared" si="8089"/>
        <v>49666</v>
      </c>
      <c r="U3650" s="216">
        <f t="shared" si="8082"/>
        <v>7</v>
      </c>
      <c r="V3650" s="216">
        <f t="shared" si="8089"/>
        <v>3645</v>
      </c>
      <c r="W3650" s="16">
        <f t="shared" si="8096"/>
        <v>9.9863013698630141</v>
      </c>
      <c r="X3650" s="16" t="e">
        <f>IF(Template!$F$7="Linear interpolation",LinInterp($I$5:$I$22,$G$5:$G$22,W3650),CubicSpline($I$5:$I$22,$G$5:$G$22,W3650))</f>
        <v>#VALUE!</v>
      </c>
      <c r="Y3650" s="221" t="e">
        <f t="shared" si="8083"/>
        <v>#VALUE!</v>
      </c>
      <c r="Z3650" s="221" t="e">
        <f>Y3650/PRODUCT($AA$6:AA3649)</f>
        <v>#VALUE!</v>
      </c>
      <c r="AA3650" s="16" t="e">
        <f t="shared" si="8090"/>
        <v>#VALUE!</v>
      </c>
      <c r="AB3650" s="10" t="e">
        <f t="shared" si="8091"/>
        <v>#VALUE!</v>
      </c>
      <c r="AC3650" s="90">
        <f t="shared" si="8084"/>
        <v>3650</v>
      </c>
      <c r="AD3650" s="17">
        <f t="shared" si="8092"/>
        <v>49643</v>
      </c>
      <c r="AE3650" s="16" t="e">
        <f t="shared" si="8085"/>
        <v>#VALUE!</v>
      </c>
      <c r="AF3650" s="10">
        <f ca="1">IFERROR(AVERAGE(INDIRECT("AE"&amp;AC3650-Template!$F$10+1):INDIRECT("AE"&amp;AC3650)),0)</f>
        <v>0</v>
      </c>
      <c r="AG3650" s="35"/>
      <c r="AH3650" s="86"/>
      <c r="AI3650" s="35"/>
      <c r="AJ3650" s="35"/>
      <c r="AK3650" s="35"/>
      <c r="AL3650" s="35"/>
      <c r="AM3650" s="35"/>
      <c r="AN3650" s="35"/>
      <c r="AO3650" s="35"/>
      <c r="AP3650" s="35"/>
      <c r="AQ3650" s="35"/>
      <c r="AR3650" s="35"/>
      <c r="AS3650" s="35"/>
      <c r="AT3650" s="35"/>
      <c r="AU3650" s="35"/>
      <c r="AV3650" s="35"/>
      <c r="AW3650" s="35"/>
      <c r="AX3650" s="35"/>
      <c r="AY3650" s="35"/>
      <c r="AZ3650" s="17">
        <f t="shared" ref="AZ3650" si="8218">AZ3649+1</f>
        <v>49666</v>
      </c>
      <c r="BA3650" s="216">
        <f t="shared" si="8108"/>
        <v>7</v>
      </c>
      <c r="BB3650" s="216">
        <f t="shared" ref="BB3650" si="8219">BB3649+1</f>
        <v>3645</v>
      </c>
      <c r="BC3650" s="16">
        <f t="shared" si="8110"/>
        <v>9.9863013698630141</v>
      </c>
      <c r="BD3650" s="16">
        <f>IF(Template!$F$7="Linear interpolation",LinInterp($AO$5:$AO$18,$AM$5:$AM$18,BC3650),CubicSpline($AO$5:$AO$18,$AM$5:$AM$18,BC3650))</f>
        <v>14.149997019325552</v>
      </c>
      <c r="BE3650" s="221">
        <f t="shared" si="8189"/>
        <v>3.7494857181319476</v>
      </c>
      <c r="BF3650" s="221">
        <f>BE3650/PRODUCT($BG$6:BG3649)</f>
        <v>1.0003627019200045</v>
      </c>
      <c r="BG3650" s="16">
        <f t="shared" si="8111"/>
        <v>1.0003627017872172</v>
      </c>
      <c r="BH3650" s="10">
        <f t="shared" si="8112"/>
        <v>13.238615233427842</v>
      </c>
      <c r="BI3650" s="90"/>
      <c r="BJ3650" s="17">
        <f t="shared" si="8095"/>
        <v>49643</v>
      </c>
      <c r="BK3650" s="16">
        <f t="shared" si="8088"/>
        <v>13.238561176052933</v>
      </c>
      <c r="BL3650" s="10">
        <f ca="1">IFERROR(AVERAGE(INDIRECT("BK"&amp;AC3650-Template!$F$10+1):INDIRECT("BK"&amp;AC3650)),0)</f>
        <v>13.238499315658812</v>
      </c>
      <c r="BM3650" s="35"/>
      <c r="BN3650" s="86"/>
      <c r="BO3650" s="35"/>
      <c r="BP3650" s="35"/>
      <c r="BQ3650" s="35"/>
      <c r="BR3650" s="35"/>
      <c r="BS3650" s="35"/>
      <c r="BT3650" s="35"/>
      <c r="BU3650" s="35"/>
      <c r="BV3650" s="35"/>
      <c r="BW3650" s="35"/>
      <c r="BX3650" s="35"/>
      <c r="BY3650" s="35"/>
      <c r="BZ3650" s="35"/>
      <c r="CA3650" s="35"/>
      <c r="CB3650" s="35"/>
      <c r="CC3650" s="35"/>
      <c r="CD3650" s="35"/>
      <c r="CE3650" s="35"/>
      <c r="CF3650" s="35"/>
      <c r="CG3650" s="35"/>
      <c r="CH3650" s="35"/>
    </row>
    <row r="3651" spans="1:86" ht="15.6" x14ac:dyDescent="0.3">
      <c r="A3651" s="35"/>
      <c r="B3651" s="86"/>
      <c r="C3651" s="35"/>
      <c r="D3651" s="35"/>
      <c r="E3651" s="35"/>
      <c r="F3651" s="35"/>
      <c r="G3651" s="35"/>
      <c r="H3651" s="35"/>
      <c r="I3651" s="35"/>
      <c r="J3651" s="35"/>
      <c r="K3651" s="35"/>
      <c r="L3651" s="35"/>
      <c r="M3651" s="35"/>
      <c r="N3651" s="35"/>
      <c r="O3651" s="35"/>
      <c r="P3651" s="35"/>
      <c r="Q3651" s="35"/>
      <c r="R3651" s="35"/>
      <c r="S3651" s="35"/>
      <c r="T3651" s="17">
        <f t="shared" si="8089"/>
        <v>49667</v>
      </c>
      <c r="U3651" s="216">
        <f t="shared" si="8082"/>
        <v>1</v>
      </c>
      <c r="V3651" s="216">
        <f t="shared" si="8089"/>
        <v>3646</v>
      </c>
      <c r="W3651" s="16">
        <f t="shared" si="8096"/>
        <v>9.9890410958904106</v>
      </c>
      <c r="X3651" s="16" t="e">
        <f>IF(Template!$F$7="Linear interpolation",LinInterp($I$5:$I$22,$G$5:$G$22,W3651),CubicSpline($I$5:$I$22,$G$5:$G$22,W3651))</f>
        <v>#VALUE!</v>
      </c>
      <c r="Y3651" s="221" t="e">
        <f t="shared" si="8083"/>
        <v>#VALUE!</v>
      </c>
      <c r="Z3651" s="221" t="e">
        <f>Y3651/PRODUCT($AA$6:AA3650)</f>
        <v>#VALUE!</v>
      </c>
      <c r="AA3651" s="16" t="e">
        <f t="shared" si="8090"/>
        <v>#VALUE!</v>
      </c>
      <c r="AB3651" s="10" t="e">
        <f t="shared" si="8091"/>
        <v>#VALUE!</v>
      </c>
      <c r="AC3651" s="90">
        <f t="shared" si="8084"/>
        <v>3651</v>
      </c>
      <c r="AD3651" s="17">
        <f t="shared" si="8092"/>
        <v>49644</v>
      </c>
      <c r="AE3651" s="16" t="e">
        <f t="shared" si="8085"/>
        <v>#VALUE!</v>
      </c>
      <c r="AF3651" s="10">
        <f ca="1">IFERROR(AVERAGE(INDIRECT("AE"&amp;AC3651-Template!$F$10+1):INDIRECT("AE"&amp;AC3651)),0)</f>
        <v>0</v>
      </c>
      <c r="AG3651" s="35"/>
      <c r="AH3651" s="86"/>
      <c r="AI3651" s="35"/>
      <c r="AJ3651" s="35"/>
      <c r="AK3651" s="35"/>
      <c r="AL3651" s="35"/>
      <c r="AM3651" s="35"/>
      <c r="AN3651" s="35"/>
      <c r="AO3651" s="35"/>
      <c r="AP3651" s="35"/>
      <c r="AQ3651" s="35"/>
      <c r="AR3651" s="35"/>
      <c r="AS3651" s="35"/>
      <c r="AT3651" s="35"/>
      <c r="AU3651" s="35"/>
      <c r="AV3651" s="35"/>
      <c r="AW3651" s="35"/>
      <c r="AX3651" s="35"/>
      <c r="AY3651" s="35"/>
      <c r="AZ3651" s="17">
        <f t="shared" ref="AZ3651" si="8220">AZ3650+1</f>
        <v>49667</v>
      </c>
      <c r="BA3651" s="216">
        <f t="shared" si="8108"/>
        <v>1</v>
      </c>
      <c r="BB3651" s="216">
        <f t="shared" ref="BB3651" si="8221">BB3650+1</f>
        <v>3646</v>
      </c>
      <c r="BC3651" s="16">
        <f t="shared" si="8110"/>
        <v>9.9890410958904106</v>
      </c>
      <c r="BD3651" s="16">
        <f>IF(Template!$F$7="Linear interpolation",LinInterp($AO$5:$AO$18,$AM$5:$AM$18,BC3651),CubicSpline($AO$5:$AO$18,$AM$5:$AM$18,BC3651))</f>
        <v>14.149997615299325</v>
      </c>
      <c r="BE3651" s="221">
        <f t="shared" si="8189"/>
        <v>3.7508456637834047</v>
      </c>
      <c r="BF3651" s="221">
        <f>BE3651/PRODUCT($BG$6:BG3650)</f>
        <v>1.0003627020481141</v>
      </c>
      <c r="BG3651" s="16">
        <f t="shared" si="8111"/>
        <v>1.0003627020481141</v>
      </c>
      <c r="BH3651" s="10">
        <f t="shared" si="8112"/>
        <v>13.238624756163219</v>
      </c>
      <c r="BI3651" s="90"/>
      <c r="BJ3651" s="17">
        <f t="shared" si="8095"/>
        <v>49644</v>
      </c>
      <c r="BK3651" s="16">
        <f t="shared" si="8088"/>
        <v>13.238561176052933</v>
      </c>
      <c r="BL3651" s="10">
        <f ca="1">IFERROR(AVERAGE(INDIRECT("BK"&amp;AC3651-Template!$F$10+1):INDIRECT("BK"&amp;AC3651)),0)</f>
        <v>13.238503808904603</v>
      </c>
      <c r="BM3651" s="35"/>
      <c r="BN3651" s="86"/>
      <c r="BO3651" s="35"/>
      <c r="BP3651" s="35"/>
      <c r="BQ3651" s="35"/>
      <c r="BR3651" s="35"/>
      <c r="BS3651" s="35"/>
      <c r="BT3651" s="35"/>
      <c r="BU3651" s="35"/>
      <c r="BV3651" s="35"/>
      <c r="BW3651" s="35"/>
      <c r="BX3651" s="35"/>
      <c r="BY3651" s="35"/>
      <c r="BZ3651" s="35"/>
      <c r="CA3651" s="35"/>
      <c r="CB3651" s="35"/>
      <c r="CC3651" s="35"/>
      <c r="CD3651" s="35"/>
      <c r="CE3651" s="35"/>
      <c r="CF3651" s="35"/>
      <c r="CG3651" s="35"/>
      <c r="CH3651" s="35"/>
    </row>
    <row r="3652" spans="1:86" ht="15.6" x14ac:dyDescent="0.3">
      <c r="A3652" s="35"/>
      <c r="B3652" s="86"/>
      <c r="C3652" s="35"/>
      <c r="D3652" s="35"/>
      <c r="E3652" s="35"/>
      <c r="F3652" s="35"/>
      <c r="G3652" s="35"/>
      <c r="H3652" s="35"/>
      <c r="I3652" s="35"/>
      <c r="J3652" s="35"/>
      <c r="K3652" s="35"/>
      <c r="L3652" s="35"/>
      <c r="M3652" s="35"/>
      <c r="N3652" s="35"/>
      <c r="O3652" s="35"/>
      <c r="P3652" s="35"/>
      <c r="Q3652" s="35"/>
      <c r="R3652" s="35"/>
      <c r="S3652" s="35"/>
      <c r="T3652" s="17">
        <f t="shared" si="8089"/>
        <v>49668</v>
      </c>
      <c r="U3652" s="216">
        <f t="shared" si="8082"/>
        <v>2</v>
      </c>
      <c r="V3652" s="216">
        <f t="shared" si="8089"/>
        <v>3647</v>
      </c>
      <c r="W3652" s="16">
        <f t="shared" si="8096"/>
        <v>9.9917808219178088</v>
      </c>
      <c r="X3652" s="16" t="e">
        <f>IF(Template!$F$7="Linear interpolation",LinInterp($I$5:$I$22,$G$5:$G$22,W3652),CubicSpline($I$5:$I$22,$G$5:$G$22,W3652))</f>
        <v>#VALUE!</v>
      </c>
      <c r="Y3652" s="221" t="e">
        <f t="shared" si="8083"/>
        <v>#VALUE!</v>
      </c>
      <c r="Z3652" s="221" t="e">
        <f>Y3652/PRODUCT($AA$6:AA3651)</f>
        <v>#VALUE!</v>
      </c>
      <c r="AA3652" s="16" t="e">
        <f t="shared" si="8090"/>
        <v>#VALUE!</v>
      </c>
      <c r="AB3652" s="10" t="e">
        <f t="shared" si="8091"/>
        <v>#VALUE!</v>
      </c>
      <c r="AC3652" s="90">
        <f t="shared" si="8084"/>
        <v>3652</v>
      </c>
      <c r="AD3652" s="17">
        <f t="shared" si="8092"/>
        <v>49645</v>
      </c>
      <c r="AE3652" s="16" t="e">
        <f t="shared" si="8085"/>
        <v>#VALUE!</v>
      </c>
      <c r="AF3652" s="10">
        <f ca="1">IFERROR(AVERAGE(INDIRECT("AE"&amp;AC3652-Template!$F$10+1):INDIRECT("AE"&amp;AC3652)),0)</f>
        <v>0</v>
      </c>
      <c r="AG3652" s="35"/>
      <c r="AH3652" s="86"/>
      <c r="AI3652" s="35"/>
      <c r="AJ3652" s="35"/>
      <c r="AK3652" s="35"/>
      <c r="AL3652" s="35"/>
      <c r="AM3652" s="35"/>
      <c r="AN3652" s="35"/>
      <c r="AO3652" s="35"/>
      <c r="AP3652" s="35"/>
      <c r="AQ3652" s="35"/>
      <c r="AR3652" s="35"/>
      <c r="AS3652" s="35"/>
      <c r="AT3652" s="35"/>
      <c r="AU3652" s="35"/>
      <c r="AV3652" s="35"/>
      <c r="AW3652" s="35"/>
      <c r="AX3652" s="35"/>
      <c r="AY3652" s="35"/>
      <c r="AZ3652" s="17">
        <f t="shared" ref="AZ3652" si="8222">AZ3651+1</f>
        <v>49668</v>
      </c>
      <c r="BA3652" s="216">
        <f t="shared" si="8108"/>
        <v>2</v>
      </c>
      <c r="BB3652" s="216">
        <f t="shared" ref="BB3652" si="8223">BB3651+1</f>
        <v>3647</v>
      </c>
      <c r="BC3652" s="16">
        <f t="shared" si="8110"/>
        <v>9.9917808219178088</v>
      </c>
      <c r="BD3652" s="16">
        <f>IF(Template!$F$7="Linear interpolation",LinInterp($AO$5:$AO$18,$AM$5:$AM$18,BC3652),CubicSpline($AO$5:$AO$18,$AM$5:$AM$18,BC3652))</f>
        <v>14.149998211380508</v>
      </c>
      <c r="BE3652" s="221">
        <f t="shared" si="8189"/>
        <v>3.7522061028323801</v>
      </c>
      <c r="BF3652" s="221">
        <f>BE3652/PRODUCT($BG$6:BG3651)</f>
        <v>1.0003627019533519</v>
      </c>
      <c r="BG3652" s="16">
        <f t="shared" si="8111"/>
        <v>1.0003627019533519</v>
      </c>
      <c r="BH3652" s="10">
        <f t="shared" si="8112"/>
        <v>13.23862129734299</v>
      </c>
      <c r="BI3652" s="90"/>
      <c r="BJ3652" s="17">
        <f t="shared" si="8095"/>
        <v>49645</v>
      </c>
      <c r="BK3652" s="16">
        <f t="shared" si="8088"/>
        <v>13.238561176052933</v>
      </c>
      <c r="BL3652" s="10">
        <f ca="1">IFERROR(AVERAGE(INDIRECT("BK"&amp;AC3652-Template!$F$10+1):INDIRECT("BK"&amp;AC3652)),0)</f>
        <v>13.238508109215397</v>
      </c>
      <c r="BM3652" s="35"/>
      <c r="BN3652" s="86"/>
      <c r="BO3652" s="35"/>
      <c r="BP3652" s="35"/>
      <c r="BQ3652" s="35"/>
      <c r="BR3652" s="35"/>
      <c r="BS3652" s="35"/>
      <c r="BT3652" s="35"/>
      <c r="BU3652" s="35"/>
      <c r="BV3652" s="35"/>
      <c r="BW3652" s="35"/>
      <c r="BX3652" s="35"/>
      <c r="BY3652" s="35"/>
      <c r="BZ3652" s="35"/>
      <c r="CA3652" s="35"/>
      <c r="CB3652" s="35"/>
      <c r="CC3652" s="35"/>
      <c r="CD3652" s="35"/>
      <c r="CE3652" s="35"/>
      <c r="CF3652" s="35"/>
      <c r="CG3652" s="35"/>
      <c r="CH3652" s="35"/>
    </row>
    <row r="3653" spans="1:86" ht="15.6" x14ac:dyDescent="0.3">
      <c r="A3653" s="35"/>
      <c r="B3653" s="86"/>
      <c r="C3653" s="35"/>
      <c r="D3653" s="35"/>
      <c r="E3653" s="35"/>
      <c r="F3653" s="35"/>
      <c r="G3653" s="35"/>
      <c r="H3653" s="35"/>
      <c r="I3653" s="35"/>
      <c r="J3653" s="35"/>
      <c r="K3653" s="35"/>
      <c r="L3653" s="35"/>
      <c r="M3653" s="35"/>
      <c r="N3653" s="35"/>
      <c r="O3653" s="35"/>
      <c r="P3653" s="35"/>
      <c r="Q3653" s="35"/>
      <c r="R3653" s="35"/>
      <c r="S3653" s="35"/>
      <c r="T3653" s="17">
        <f t="shared" si="8089"/>
        <v>49669</v>
      </c>
      <c r="U3653" s="216">
        <f t="shared" si="8082"/>
        <v>3</v>
      </c>
      <c r="V3653" s="216">
        <f t="shared" si="8089"/>
        <v>3648</v>
      </c>
      <c r="W3653" s="16">
        <f t="shared" si="8096"/>
        <v>9.9945205479452053</v>
      </c>
      <c r="X3653" s="16" t="e">
        <f>IF(Template!$F$7="Linear interpolation",LinInterp($I$5:$I$22,$G$5:$G$22,W3653),CubicSpline($I$5:$I$22,$G$5:$G$22,W3653))</f>
        <v>#VALUE!</v>
      </c>
      <c r="Y3653" s="221" t="e">
        <f t="shared" si="8083"/>
        <v>#VALUE!</v>
      </c>
      <c r="Z3653" s="221" t="e">
        <f>Y3653/PRODUCT($AA$6:AA3652)</f>
        <v>#VALUE!</v>
      </c>
      <c r="AA3653" s="16" t="e">
        <f t="shared" si="8090"/>
        <v>#VALUE!</v>
      </c>
      <c r="AB3653" s="10" t="e">
        <f t="shared" si="8091"/>
        <v>#VALUE!</v>
      </c>
      <c r="AC3653" s="90">
        <f t="shared" si="8084"/>
        <v>3653</v>
      </c>
      <c r="AD3653" s="17">
        <f t="shared" si="8092"/>
        <v>49646</v>
      </c>
      <c r="AE3653" s="16" t="e">
        <f t="shared" si="8085"/>
        <v>#VALUE!</v>
      </c>
      <c r="AF3653" s="10">
        <f ca="1">IFERROR(AVERAGE(INDIRECT("AE"&amp;AC3653-Template!$F$10+1):INDIRECT("AE"&amp;AC3653)),0)</f>
        <v>0</v>
      </c>
      <c r="AG3653" s="35"/>
      <c r="AH3653" s="86"/>
      <c r="AI3653" s="35"/>
      <c r="AJ3653" s="35"/>
      <c r="AK3653" s="35"/>
      <c r="AL3653" s="35"/>
      <c r="AM3653" s="35"/>
      <c r="AN3653" s="35"/>
      <c r="AO3653" s="35"/>
      <c r="AP3653" s="35"/>
      <c r="AQ3653" s="35"/>
      <c r="AR3653" s="35"/>
      <c r="AS3653" s="35"/>
      <c r="AT3653" s="35"/>
      <c r="AU3653" s="35"/>
      <c r="AV3653" s="35"/>
      <c r="AW3653" s="35"/>
      <c r="AX3653" s="35"/>
      <c r="AY3653" s="35"/>
      <c r="AZ3653" s="17">
        <f t="shared" ref="AZ3653" si="8224">AZ3652+1</f>
        <v>49669</v>
      </c>
      <c r="BA3653" s="216">
        <f t="shared" si="8108"/>
        <v>3</v>
      </c>
      <c r="BB3653" s="216">
        <f t="shared" ref="BB3653" si="8225">BB3652+1</f>
        <v>3648</v>
      </c>
      <c r="BC3653" s="16">
        <f t="shared" si="8110"/>
        <v>9.9945205479452053</v>
      </c>
      <c r="BD3653" s="16">
        <f>IF(Template!$F$7="Linear interpolation",LinInterp($AO$5:$AO$18,$AM$5:$AM$18,BC3653),CubicSpline($AO$5:$AO$18,$AM$5:$AM$18,BC3653))</f>
        <v>14.14999880754225</v>
      </c>
      <c r="BE3653" s="221">
        <f t="shared" si="8189"/>
        <v>3.7535670354491293</v>
      </c>
      <c r="BF3653" s="221">
        <f>BE3653/PRODUCT($BG$6:BG3652)</f>
        <v>1.0003627019890304</v>
      </c>
      <c r="BG3653" s="16">
        <f t="shared" si="8111"/>
        <v>1.0003627019890304</v>
      </c>
      <c r="BH3653" s="10">
        <f t="shared" si="8112"/>
        <v>13.238622599610839</v>
      </c>
      <c r="BI3653" s="90"/>
      <c r="BJ3653" s="17">
        <f t="shared" si="8095"/>
        <v>49646</v>
      </c>
      <c r="BK3653" s="16">
        <f t="shared" si="8088"/>
        <v>13.238581321767473</v>
      </c>
      <c r="BL3653" s="10">
        <f ca="1">IFERROR(AVERAGE(INDIRECT("BK"&amp;AC3653-Template!$F$10+1):INDIRECT("BK"&amp;AC3653)),0)</f>
        <v>13.238513081050014</v>
      </c>
      <c r="BM3653" s="35"/>
      <c r="BN3653" s="86"/>
      <c r="BO3653" s="35"/>
      <c r="BP3653" s="35"/>
      <c r="BQ3653" s="35"/>
      <c r="BR3653" s="35"/>
      <c r="BS3653" s="35"/>
      <c r="BT3653" s="35"/>
      <c r="BU3653" s="35"/>
      <c r="BV3653" s="35"/>
      <c r="BW3653" s="35"/>
      <c r="BX3653" s="35"/>
      <c r="BY3653" s="35"/>
      <c r="BZ3653" s="35"/>
      <c r="CA3653" s="35"/>
      <c r="CB3653" s="35"/>
      <c r="CC3653" s="35"/>
      <c r="CD3653" s="35"/>
      <c r="CE3653" s="35"/>
      <c r="CF3653" s="35"/>
      <c r="CG3653" s="35"/>
      <c r="CH3653" s="35"/>
    </row>
    <row r="3654" spans="1:86" ht="15.6" x14ac:dyDescent="0.3">
      <c r="A3654" s="35"/>
      <c r="B3654" s="86"/>
      <c r="C3654" s="35"/>
      <c r="D3654" s="35"/>
      <c r="E3654" s="35"/>
      <c r="F3654" s="35"/>
      <c r="G3654" s="35"/>
      <c r="H3654" s="35"/>
      <c r="I3654" s="35"/>
      <c r="J3654" s="35"/>
      <c r="K3654" s="35"/>
      <c r="L3654" s="35"/>
      <c r="M3654" s="35"/>
      <c r="N3654" s="35"/>
      <c r="O3654" s="35"/>
      <c r="P3654" s="35"/>
      <c r="Q3654" s="35"/>
      <c r="R3654" s="35"/>
      <c r="S3654" s="35"/>
      <c r="T3654" s="17">
        <f t="shared" si="8089"/>
        <v>49670</v>
      </c>
      <c r="U3654" s="216">
        <f t="shared" ref="U3654:U3717" si="8226">WEEKDAY(T3654,2)</f>
        <v>4</v>
      </c>
      <c r="V3654" s="216">
        <f t="shared" si="8089"/>
        <v>3649</v>
      </c>
      <c r="W3654" s="16">
        <f t="shared" si="8096"/>
        <v>9.9972602739726035</v>
      </c>
      <c r="X3654" s="16" t="e">
        <f>IF(Template!$F$7="Linear interpolation",LinInterp($I$5:$I$22,$G$5:$G$22,W3654),CubicSpline($I$5:$I$22,$G$5:$G$22,W3654))</f>
        <v>#VALUE!</v>
      </c>
      <c r="Y3654" s="221" t="e">
        <f t="shared" ref="Y3654:Y3717" si="8227">(1+(X3654/100))^W3654</f>
        <v>#VALUE!</v>
      </c>
      <c r="Z3654" s="221" t="e">
        <f>Y3654/PRODUCT($AA$6:AA3653)</f>
        <v>#VALUE!</v>
      </c>
      <c r="AA3654" s="16" t="e">
        <f t="shared" si="8090"/>
        <v>#VALUE!</v>
      </c>
      <c r="AB3654" s="10" t="e">
        <f t="shared" si="8091"/>
        <v>#VALUE!</v>
      </c>
      <c r="AC3654" s="90">
        <f t="shared" ref="AC3654:AC3717" si="8228">ROW(AD3654)</f>
        <v>3654</v>
      </c>
      <c r="AD3654" s="17">
        <f t="shared" si="8092"/>
        <v>49647</v>
      </c>
      <c r="AE3654" s="16" t="e">
        <f t="shared" ref="AE3654:AE3717" si="8229">IF(R3654&lt;&gt;0,R3654,VLOOKUP(AD3654,$T:$AB,9,FALSE))</f>
        <v>#VALUE!</v>
      </c>
      <c r="AF3654" s="10">
        <f ca="1">IFERROR(AVERAGE(INDIRECT("AE"&amp;AC3654-Template!$F$10+1):INDIRECT("AE"&amp;AC3654)),0)</f>
        <v>0</v>
      </c>
      <c r="AG3654" s="35"/>
      <c r="AH3654" s="86"/>
      <c r="AI3654" s="35"/>
      <c r="AJ3654" s="35"/>
      <c r="AK3654" s="35"/>
      <c r="AL3654" s="35"/>
      <c r="AM3654" s="35"/>
      <c r="AN3654" s="35"/>
      <c r="AO3654" s="35"/>
      <c r="AP3654" s="35"/>
      <c r="AQ3654" s="35"/>
      <c r="AR3654" s="35"/>
      <c r="AS3654" s="35"/>
      <c r="AT3654" s="35"/>
      <c r="AU3654" s="35"/>
      <c r="AV3654" s="35"/>
      <c r="AW3654" s="35"/>
      <c r="AX3654" s="35"/>
      <c r="AY3654" s="35"/>
      <c r="AZ3654" s="17">
        <f t="shared" ref="AZ3654" si="8230">AZ3653+1</f>
        <v>49670</v>
      </c>
      <c r="BA3654" s="216">
        <f t="shared" si="8108"/>
        <v>4</v>
      </c>
      <c r="BB3654" s="216">
        <f t="shared" ref="BB3654" si="8231">BB3653+1</f>
        <v>3649</v>
      </c>
      <c r="BC3654" s="16">
        <f t="shared" si="8110"/>
        <v>9.9972602739726035</v>
      </c>
      <c r="BD3654" s="16">
        <f>IF(Template!$F$7="Linear interpolation",LinInterp($AO$5:$AO$18,$AM$5:$AM$18,BC3654),CubicSpline($AO$5:$AO$18,$AM$5:$AM$18,BC3654))</f>
        <v>14.149999403757699</v>
      </c>
      <c r="BE3654" s="221">
        <f t="shared" si="8189"/>
        <v>3.7549284618039649</v>
      </c>
      <c r="BF3654" s="221">
        <f>BE3654/PRODUCT($BG$6:BG3653)</f>
        <v>1.0003627020223638</v>
      </c>
      <c r="BG3654" s="16">
        <f t="shared" si="8111"/>
        <v>1.0003627020223638</v>
      </c>
      <c r="BH3654" s="10">
        <f t="shared" si="8112"/>
        <v>13.238623816277606</v>
      </c>
      <c r="BI3654" s="90"/>
      <c r="BJ3654" s="17">
        <f t="shared" si="8095"/>
        <v>49647</v>
      </c>
      <c r="BK3654" s="16">
        <f t="shared" ref="BK3654:BK3717" si="8232">IF(AX3654&lt;&gt;0,AX3654,VLOOKUP(BJ3654,$AZ:$BH,9,FALSE))</f>
        <v>13.238574328502729</v>
      </c>
      <c r="BL3654" s="10">
        <f ca="1">IFERROR(AVERAGE(INDIRECT("BK"&amp;AC3654-Template!$F$10+1):INDIRECT("BK"&amp;AC3654)),0)</f>
        <v>13.238517819775804</v>
      </c>
      <c r="BM3654" s="35"/>
      <c r="BN3654" s="86"/>
      <c r="BO3654" s="35"/>
      <c r="BP3654" s="35"/>
      <c r="BQ3654" s="35"/>
      <c r="BR3654" s="35"/>
      <c r="BS3654" s="35"/>
      <c r="BT3654" s="35"/>
      <c r="BU3654" s="35"/>
      <c r="BV3654" s="35"/>
      <c r="BW3654" s="35"/>
      <c r="BX3654" s="35"/>
      <c r="BY3654" s="35"/>
      <c r="BZ3654" s="35"/>
      <c r="CA3654" s="35"/>
      <c r="CB3654" s="35"/>
      <c r="CC3654" s="35"/>
      <c r="CD3654" s="35"/>
      <c r="CE3654" s="35"/>
      <c r="CF3654" s="35"/>
      <c r="CG3654" s="35"/>
      <c r="CH3654" s="35"/>
    </row>
    <row r="3655" spans="1:86" ht="15.6" x14ac:dyDescent="0.3">
      <c r="A3655" s="35"/>
      <c r="B3655" s="86"/>
      <c r="C3655" s="35"/>
      <c r="D3655" s="35"/>
      <c r="E3655" s="35"/>
      <c r="F3655" s="35"/>
      <c r="G3655" s="35"/>
      <c r="H3655" s="35"/>
      <c r="I3655" s="35"/>
      <c r="J3655" s="35"/>
      <c r="K3655" s="35"/>
      <c r="L3655" s="35"/>
      <c r="M3655" s="35"/>
      <c r="N3655" s="35"/>
      <c r="O3655" s="35"/>
      <c r="P3655" s="35"/>
      <c r="Q3655" s="35"/>
      <c r="R3655" s="35"/>
      <c r="S3655" s="35"/>
      <c r="T3655" s="17">
        <f t="shared" ref="T3655:V3718" si="8233">T3654+1</f>
        <v>49671</v>
      </c>
      <c r="U3655" s="216">
        <f t="shared" si="8226"/>
        <v>5</v>
      </c>
      <c r="V3655" s="216">
        <f t="shared" si="8233"/>
        <v>3650</v>
      </c>
      <c r="W3655" s="16">
        <f t="shared" si="8096"/>
        <v>10</v>
      </c>
      <c r="X3655" s="16" t="e">
        <f>IF(Template!$F$7="Linear interpolation",LinInterp($I$5:$I$22,$G$5:$G$22,W3655),CubicSpline($I$5:$I$22,$G$5:$G$22,W3655))</f>
        <v>#VALUE!</v>
      </c>
      <c r="Y3655" s="221" t="e">
        <f t="shared" si="8227"/>
        <v>#VALUE!</v>
      </c>
      <c r="Z3655" s="221" t="e">
        <f>Y3655/PRODUCT($AA$6:AA3654)</f>
        <v>#VALUE!</v>
      </c>
      <c r="AA3655" s="16" t="e">
        <f t="shared" ref="AA3655:AA3718" si="8234">1+AB3655/365/100</f>
        <v>#VALUE!</v>
      </c>
      <c r="AB3655" s="10" t="e">
        <f t="shared" ref="AB3655:AB3718" si="8235">IF(OR(U3655=6,U3655=7),AB3654,(Z3655-1)*365*100)</f>
        <v>#VALUE!</v>
      </c>
      <c r="AC3655" s="90">
        <f t="shared" si="8228"/>
        <v>3655</v>
      </c>
      <c r="AD3655" s="17">
        <f t="shared" ref="AD3655:AD3683" si="8236">AD3654+1</f>
        <v>49648</v>
      </c>
      <c r="AE3655" s="16" t="e">
        <f t="shared" si="8229"/>
        <v>#VALUE!</v>
      </c>
      <c r="AF3655" s="10">
        <f ca="1">IFERROR(AVERAGE(INDIRECT("AE"&amp;AC3655-Template!$F$10+1):INDIRECT("AE"&amp;AC3655)),0)</f>
        <v>0</v>
      </c>
      <c r="AG3655" s="35"/>
      <c r="AH3655" s="86"/>
      <c r="AI3655" s="35"/>
      <c r="AJ3655" s="35"/>
      <c r="AK3655" s="35"/>
      <c r="AL3655" s="35"/>
      <c r="AM3655" s="35"/>
      <c r="AN3655" s="35"/>
      <c r="AO3655" s="35"/>
      <c r="AP3655" s="35"/>
      <c r="AQ3655" s="35"/>
      <c r="AR3655" s="35"/>
      <c r="AS3655" s="35"/>
      <c r="AT3655" s="35"/>
      <c r="AU3655" s="35"/>
      <c r="AV3655" s="35"/>
      <c r="AW3655" s="35"/>
      <c r="AX3655" s="35"/>
      <c r="AY3655" s="35"/>
      <c r="AZ3655" s="17">
        <f t="shared" ref="AZ3655" si="8237">AZ3654+1</f>
        <v>49671</v>
      </c>
      <c r="BA3655" s="216">
        <f t="shared" si="8108"/>
        <v>5</v>
      </c>
      <c r="BB3655" s="216">
        <f t="shared" ref="BB3655" si="8238">BB3654+1</f>
        <v>3650</v>
      </c>
      <c r="BC3655" s="16">
        <f t="shared" si="8110"/>
        <v>10</v>
      </c>
      <c r="BD3655" s="16">
        <f>IF(Template!$F$7="Linear interpolation",LinInterp($AO$5:$AO$18,$AM$5:$AM$18,BC3655),CubicSpline($AO$5:$AO$18,$AM$5:$AM$18,BC3655))</f>
        <v>14.15</v>
      </c>
      <c r="BE3655" s="221">
        <f t="shared" si="8189"/>
        <v>3.7562903820672289</v>
      </c>
      <c r="BF3655" s="221">
        <f>BE3655/PRODUCT($BG$6:BG3654)</f>
        <v>1.0003627020533463</v>
      </c>
      <c r="BG3655" s="16">
        <f t="shared" si="8111"/>
        <v>1.0003627020533463</v>
      </c>
      <c r="BH3655" s="10">
        <f t="shared" si="8112"/>
        <v>13.238624947140675</v>
      </c>
      <c r="BI3655" s="90"/>
      <c r="BJ3655" s="17">
        <f t="shared" ref="BJ3655:BJ3718" si="8239">BJ3654+1</f>
        <v>49648</v>
      </c>
      <c r="BK3655" s="16">
        <f t="shared" si="8232"/>
        <v>13.238577407953422</v>
      </c>
      <c r="BL3655" s="10">
        <f ca="1">IFERROR(AVERAGE(INDIRECT("BK"&amp;AC3655-Template!$F$10+1):INDIRECT("BK"&amp;AC3655)),0)</f>
        <v>13.238521530398454</v>
      </c>
      <c r="BM3655" s="35"/>
      <c r="BN3655" s="86"/>
      <c r="BO3655" s="35"/>
      <c r="BP3655" s="35"/>
      <c r="BQ3655" s="35"/>
      <c r="BR3655" s="35"/>
      <c r="BS3655" s="35"/>
      <c r="BT3655" s="35"/>
      <c r="BU3655" s="35"/>
      <c r="BV3655" s="35"/>
      <c r="BW3655" s="35"/>
      <c r="BX3655" s="35"/>
      <c r="BY3655" s="35"/>
      <c r="BZ3655" s="35"/>
      <c r="CA3655" s="35"/>
      <c r="CB3655" s="35"/>
      <c r="CC3655" s="35"/>
      <c r="CD3655" s="35"/>
      <c r="CE3655" s="35"/>
      <c r="CF3655" s="35"/>
      <c r="CG3655" s="35"/>
      <c r="CH3655" s="35"/>
    </row>
    <row r="3656" spans="1:86" ht="15.6" x14ac:dyDescent="0.3">
      <c r="A3656" s="35"/>
      <c r="B3656" s="86"/>
      <c r="C3656" s="35"/>
      <c r="D3656" s="35"/>
      <c r="E3656" s="35"/>
      <c r="F3656" s="35"/>
      <c r="G3656" s="35"/>
      <c r="H3656" s="35"/>
      <c r="I3656" s="35"/>
      <c r="J3656" s="35"/>
      <c r="K3656" s="35"/>
      <c r="L3656" s="35"/>
      <c r="M3656" s="35"/>
      <c r="N3656" s="35"/>
      <c r="O3656" s="35"/>
      <c r="P3656" s="35"/>
      <c r="Q3656" s="35"/>
      <c r="R3656" s="35"/>
      <c r="S3656" s="35"/>
      <c r="T3656" s="17">
        <f t="shared" si="8233"/>
        <v>49672</v>
      </c>
      <c r="U3656" s="216">
        <f t="shared" si="8226"/>
        <v>6</v>
      </c>
      <c r="V3656" s="216">
        <f t="shared" si="8233"/>
        <v>3651</v>
      </c>
      <c r="W3656" s="16">
        <f t="shared" ref="W3656:W3719" si="8240">YEARFRAC($T$5,T3656,3)</f>
        <v>10.002739726027396</v>
      </c>
      <c r="X3656" s="16" t="e">
        <f>IF(Template!$F$7="Linear interpolation",LinInterp($I$5:$I$22,$G$5:$G$22,W3656),CubicSpline($I$5:$I$22,$G$5:$G$22,W3656))</f>
        <v>#VALUE!</v>
      </c>
      <c r="Y3656" s="221" t="e">
        <f t="shared" si="8227"/>
        <v>#VALUE!</v>
      </c>
      <c r="Z3656" s="221" t="e">
        <f>Y3656/PRODUCT($AA$6:AA3655)</f>
        <v>#VALUE!</v>
      </c>
      <c r="AA3656" s="16" t="e">
        <f t="shared" si="8234"/>
        <v>#VALUE!</v>
      </c>
      <c r="AB3656" s="10" t="e">
        <f t="shared" si="8235"/>
        <v>#VALUE!</v>
      </c>
      <c r="AC3656" s="90">
        <f t="shared" si="8228"/>
        <v>3656</v>
      </c>
      <c r="AD3656" s="17">
        <f t="shared" si="8236"/>
        <v>49649</v>
      </c>
      <c r="AE3656" s="16" t="e">
        <f t="shared" si="8229"/>
        <v>#VALUE!</v>
      </c>
      <c r="AF3656" s="10">
        <f ca="1">IFERROR(AVERAGE(INDIRECT("AE"&amp;AC3656-Template!$F$10+1):INDIRECT("AE"&amp;AC3656)),0)</f>
        <v>0</v>
      </c>
      <c r="AG3656" s="35"/>
      <c r="AH3656" s="86"/>
      <c r="AI3656" s="35"/>
      <c r="AJ3656" s="35"/>
      <c r="AK3656" s="35"/>
      <c r="AL3656" s="35"/>
      <c r="AM3656" s="35"/>
      <c r="AN3656" s="35"/>
      <c r="AO3656" s="35"/>
      <c r="AP3656" s="35"/>
      <c r="AQ3656" s="35"/>
      <c r="AR3656" s="35"/>
      <c r="AS3656" s="35"/>
      <c r="AT3656" s="35"/>
      <c r="AU3656" s="35"/>
      <c r="AV3656" s="35"/>
      <c r="AW3656" s="35"/>
      <c r="AX3656" s="35"/>
      <c r="AY3656" s="35"/>
      <c r="AZ3656" s="17">
        <f t="shared" ref="AZ3656" si="8241">AZ3655+1</f>
        <v>49672</v>
      </c>
      <c r="BA3656" s="216">
        <f t="shared" si="8108"/>
        <v>6</v>
      </c>
      <c r="BB3656" s="216">
        <f t="shared" ref="BB3656" si="8242">BB3655+1</f>
        <v>3651</v>
      </c>
      <c r="BC3656" s="16">
        <f t="shared" si="8110"/>
        <v>10.002739726027396</v>
      </c>
      <c r="BD3656" s="16">
        <f>IF(Template!$F$7="Linear interpolation",LinInterp($AO$5:$AO$18,$AM$5:$AM$18,BC3656),CubicSpline($AO$5:$AO$18,$AM$5:$AM$18,BC3656))</f>
        <v>14.150000596242302</v>
      </c>
      <c r="BE3656" s="221">
        <f t="shared" si="8189"/>
        <v>3.7576527964093143</v>
      </c>
      <c r="BF3656" s="221">
        <f>BE3656/PRODUCT($BG$6:BG3655)</f>
        <v>1.0003627020819768</v>
      </c>
      <c r="BG3656" s="16">
        <f t="shared" si="8111"/>
        <v>1.0003627020533463</v>
      </c>
      <c r="BH3656" s="10">
        <f t="shared" si="8112"/>
        <v>13.238624947140675</v>
      </c>
      <c r="BI3656" s="90"/>
      <c r="BJ3656" s="17">
        <f t="shared" si="8239"/>
        <v>49649</v>
      </c>
      <c r="BK3656" s="16">
        <f t="shared" si="8232"/>
        <v>13.238580403731937</v>
      </c>
      <c r="BL3656" s="10">
        <f ca="1">IFERROR(AVERAGE(INDIRECT("BK"&amp;AC3656-Template!$F$10+1):INDIRECT("BK"&amp;AC3656)),0)</f>
        <v>13.238525726770908</v>
      </c>
      <c r="BM3656" s="35"/>
      <c r="BN3656" s="86"/>
      <c r="BO3656" s="35"/>
      <c r="BP3656" s="35"/>
      <c r="BQ3656" s="35"/>
      <c r="BR3656" s="35"/>
      <c r="BS3656" s="35"/>
      <c r="BT3656" s="35"/>
      <c r="BU3656" s="35"/>
      <c r="BV3656" s="35"/>
      <c r="BW3656" s="35"/>
      <c r="BX3656" s="35"/>
      <c r="BY3656" s="35"/>
      <c r="BZ3656" s="35"/>
      <c r="CA3656" s="35"/>
      <c r="CB3656" s="35"/>
      <c r="CC3656" s="35"/>
      <c r="CD3656" s="35"/>
      <c r="CE3656" s="35"/>
      <c r="CF3656" s="35"/>
      <c r="CG3656" s="35"/>
      <c r="CH3656" s="35"/>
    </row>
    <row r="3657" spans="1:86" ht="15.6" x14ac:dyDescent="0.3">
      <c r="A3657" s="35"/>
      <c r="B3657" s="86"/>
      <c r="C3657" s="35"/>
      <c r="D3657" s="35"/>
      <c r="E3657" s="35"/>
      <c r="F3657" s="35"/>
      <c r="G3657" s="35"/>
      <c r="H3657" s="35"/>
      <c r="I3657" s="35"/>
      <c r="J3657" s="35"/>
      <c r="K3657" s="35"/>
      <c r="L3657" s="35"/>
      <c r="M3657" s="35"/>
      <c r="N3657" s="35"/>
      <c r="O3657" s="35"/>
      <c r="P3657" s="35"/>
      <c r="Q3657" s="35"/>
      <c r="R3657" s="35"/>
      <c r="S3657" s="35"/>
      <c r="T3657" s="17">
        <f t="shared" si="8233"/>
        <v>49673</v>
      </c>
      <c r="U3657" s="216">
        <f t="shared" si="8226"/>
        <v>7</v>
      </c>
      <c r="V3657" s="216">
        <f t="shared" si="8233"/>
        <v>3652</v>
      </c>
      <c r="W3657" s="16">
        <f t="shared" si="8240"/>
        <v>10.005479452054795</v>
      </c>
      <c r="X3657" s="16" t="e">
        <f>IF(Template!$F$7="Linear interpolation",LinInterp($I$5:$I$22,$G$5:$G$22,W3657),CubicSpline($I$5:$I$22,$G$5:$G$22,W3657))</f>
        <v>#VALUE!</v>
      </c>
      <c r="Y3657" s="221" t="e">
        <f t="shared" si="8227"/>
        <v>#VALUE!</v>
      </c>
      <c r="Z3657" s="221" t="e">
        <f>Y3657/PRODUCT($AA$6:AA3656)</f>
        <v>#VALUE!</v>
      </c>
      <c r="AA3657" s="16" t="e">
        <f t="shared" si="8234"/>
        <v>#VALUE!</v>
      </c>
      <c r="AB3657" s="10" t="e">
        <f t="shared" si="8235"/>
        <v>#VALUE!</v>
      </c>
      <c r="AC3657" s="90">
        <f t="shared" si="8228"/>
        <v>3657</v>
      </c>
      <c r="AD3657" s="17">
        <f t="shared" si="8236"/>
        <v>49650</v>
      </c>
      <c r="AE3657" s="16" t="e">
        <f t="shared" si="8229"/>
        <v>#VALUE!</v>
      </c>
      <c r="AF3657" s="10">
        <f ca="1">IFERROR(AVERAGE(INDIRECT("AE"&amp;AC3657-Template!$F$10+1):INDIRECT("AE"&amp;AC3657)),0)</f>
        <v>0</v>
      </c>
      <c r="AG3657" s="35"/>
      <c r="AH3657" s="86"/>
      <c r="AI3657" s="35"/>
      <c r="AJ3657" s="35"/>
      <c r="AK3657" s="35"/>
      <c r="AL3657" s="35"/>
      <c r="AM3657" s="35"/>
      <c r="AN3657" s="35"/>
      <c r="AO3657" s="35"/>
      <c r="AP3657" s="35"/>
      <c r="AQ3657" s="35"/>
      <c r="AR3657" s="35"/>
      <c r="AS3657" s="35"/>
      <c r="AT3657" s="35"/>
      <c r="AU3657" s="35"/>
      <c r="AV3657" s="35"/>
      <c r="AW3657" s="35"/>
      <c r="AX3657" s="35"/>
      <c r="AY3657" s="35"/>
      <c r="AZ3657" s="17">
        <f t="shared" ref="AZ3657" si="8243">AZ3656+1</f>
        <v>49673</v>
      </c>
      <c r="BA3657" s="216">
        <f t="shared" si="8108"/>
        <v>7</v>
      </c>
      <c r="BB3657" s="216">
        <f t="shared" ref="BB3657" si="8244">BB3656+1</f>
        <v>3652</v>
      </c>
      <c r="BC3657" s="16">
        <f t="shared" si="8110"/>
        <v>10.005479452054795</v>
      </c>
      <c r="BD3657" s="16">
        <f>IF(Template!$F$7="Linear interpolation",LinInterp($AO$5:$AO$18,$AM$5:$AM$18,BC3657),CubicSpline($AO$5:$AO$18,$AM$5:$AM$18,BC3657))</f>
        <v>14.150001192457751</v>
      </c>
      <c r="BE3657" s="221">
        <f t="shared" si="8189"/>
        <v>3.7590157050006598</v>
      </c>
      <c r="BF3657" s="221">
        <f>BE3657/PRODUCT($BG$6:BG3656)</f>
        <v>1.0003627021368848</v>
      </c>
      <c r="BG3657" s="16">
        <f t="shared" si="8111"/>
        <v>1.0003627020533463</v>
      </c>
      <c r="BH3657" s="10">
        <f t="shared" si="8112"/>
        <v>13.238624947140675</v>
      </c>
      <c r="BI3657" s="90"/>
      <c r="BJ3657" s="17">
        <f t="shared" si="8239"/>
        <v>49650</v>
      </c>
      <c r="BK3657" s="16">
        <f t="shared" si="8232"/>
        <v>13.238583315570818</v>
      </c>
      <c r="BL3657" s="10">
        <f ca="1">IFERROR(AVERAGE(INDIRECT("BK"&amp;AC3657-Template!$F$10+1):INDIRECT("BK"&amp;AC3657)),0)</f>
        <v>13.238529840730639</v>
      </c>
      <c r="BM3657" s="35"/>
      <c r="BN3657" s="86"/>
      <c r="BO3657" s="35"/>
      <c r="BP3657" s="35"/>
      <c r="BQ3657" s="35"/>
      <c r="BR3657" s="35"/>
      <c r="BS3657" s="35"/>
      <c r="BT3657" s="35"/>
      <c r="BU3657" s="35"/>
      <c r="BV3657" s="35"/>
      <c r="BW3657" s="35"/>
      <c r="BX3657" s="35"/>
      <c r="BY3657" s="35"/>
      <c r="BZ3657" s="35"/>
      <c r="CA3657" s="35"/>
      <c r="CB3657" s="35"/>
      <c r="CC3657" s="35"/>
      <c r="CD3657" s="35"/>
      <c r="CE3657" s="35"/>
      <c r="CF3657" s="35"/>
      <c r="CG3657" s="35"/>
      <c r="CH3657" s="35"/>
    </row>
    <row r="3658" spans="1:86" ht="15.6" x14ac:dyDescent="0.3">
      <c r="A3658" s="35"/>
      <c r="B3658" s="86"/>
      <c r="C3658" s="35"/>
      <c r="D3658" s="35"/>
      <c r="E3658" s="35"/>
      <c r="F3658" s="35"/>
      <c r="G3658" s="35"/>
      <c r="H3658" s="35"/>
      <c r="I3658" s="35"/>
      <c r="J3658" s="35"/>
      <c r="K3658" s="35"/>
      <c r="L3658" s="35"/>
      <c r="M3658" s="35"/>
      <c r="N3658" s="35"/>
      <c r="O3658" s="35"/>
      <c r="P3658" s="35"/>
      <c r="Q3658" s="35"/>
      <c r="R3658" s="35"/>
      <c r="S3658" s="35"/>
      <c r="T3658" s="17">
        <f t="shared" si="8233"/>
        <v>49674</v>
      </c>
      <c r="U3658" s="216">
        <f t="shared" si="8226"/>
        <v>1</v>
      </c>
      <c r="V3658" s="216">
        <f t="shared" si="8233"/>
        <v>3653</v>
      </c>
      <c r="W3658" s="16">
        <f t="shared" si="8240"/>
        <v>10.008219178082191</v>
      </c>
      <c r="X3658" s="16" t="e">
        <f>IF(Template!$F$7="Linear interpolation",LinInterp($I$5:$I$22,$G$5:$G$22,W3658),CubicSpline($I$5:$I$22,$G$5:$G$22,W3658))</f>
        <v>#VALUE!</v>
      </c>
      <c r="Y3658" s="221" t="e">
        <f t="shared" si="8227"/>
        <v>#VALUE!</v>
      </c>
      <c r="Z3658" s="221" t="e">
        <f>Y3658/PRODUCT($AA$6:AA3657)</f>
        <v>#VALUE!</v>
      </c>
      <c r="AA3658" s="16" t="e">
        <f t="shared" si="8234"/>
        <v>#VALUE!</v>
      </c>
      <c r="AB3658" s="10" t="e">
        <f t="shared" si="8235"/>
        <v>#VALUE!</v>
      </c>
      <c r="AC3658" s="90">
        <f t="shared" si="8228"/>
        <v>3658</v>
      </c>
      <c r="AD3658" s="17">
        <f t="shared" si="8236"/>
        <v>49651</v>
      </c>
      <c r="AE3658" s="16" t="e">
        <f t="shared" si="8229"/>
        <v>#VALUE!</v>
      </c>
      <c r="AF3658" s="10">
        <f ca="1">IFERROR(AVERAGE(INDIRECT("AE"&amp;AC3658-Template!$F$10+1):INDIRECT("AE"&amp;AC3658)),0)</f>
        <v>0</v>
      </c>
      <c r="AG3658" s="35"/>
      <c r="AH3658" s="86"/>
      <c r="AI3658" s="35"/>
      <c r="AJ3658" s="35"/>
      <c r="AK3658" s="35"/>
      <c r="AL3658" s="35"/>
      <c r="AM3658" s="35"/>
      <c r="AN3658" s="35"/>
      <c r="AO3658" s="35"/>
      <c r="AP3658" s="35"/>
      <c r="AQ3658" s="35"/>
      <c r="AR3658" s="35"/>
      <c r="AS3658" s="35"/>
      <c r="AT3658" s="35"/>
      <c r="AU3658" s="35"/>
      <c r="AV3658" s="35"/>
      <c r="AW3658" s="35"/>
      <c r="AX3658" s="35"/>
      <c r="AY3658" s="35"/>
      <c r="AZ3658" s="17">
        <f t="shared" ref="AZ3658" si="8245">AZ3657+1</f>
        <v>49674</v>
      </c>
      <c r="BA3658" s="216">
        <f t="shared" si="8108"/>
        <v>1</v>
      </c>
      <c r="BB3658" s="216">
        <f t="shared" ref="BB3658" si="8246">BB3657+1</f>
        <v>3653</v>
      </c>
      <c r="BC3658" s="16">
        <f t="shared" si="8110"/>
        <v>10.008219178082191</v>
      </c>
      <c r="BD3658" s="16">
        <f>IF(Template!$F$7="Linear interpolation",LinInterp($AO$5:$AO$18,$AM$5:$AM$18,BC3658),CubicSpline($AO$5:$AO$18,$AM$5:$AM$18,BC3658))</f>
        <v>14.150001788619493</v>
      </c>
      <c r="BE3658" s="221">
        <f t="shared" si="8189"/>
        <v>3.760379108011735</v>
      </c>
      <c r="BF3658" s="221">
        <f>BE3658/PRODUCT($BG$6:BG3657)</f>
        <v>1.0003627022157113</v>
      </c>
      <c r="BG3658" s="16">
        <f t="shared" si="8111"/>
        <v>1.0003627022157113</v>
      </c>
      <c r="BH3658" s="10">
        <f t="shared" si="8112"/>
        <v>13.238630873463553</v>
      </c>
      <c r="BI3658" s="90"/>
      <c r="BJ3658" s="17">
        <f t="shared" si="8239"/>
        <v>49651</v>
      </c>
      <c r="BK3658" s="16">
        <f t="shared" si="8232"/>
        <v>13.238583315570818</v>
      </c>
      <c r="BL3658" s="10">
        <f ca="1">IFERROR(AVERAGE(INDIRECT("BK"&amp;AC3658-Template!$F$10+1):INDIRECT("BK"&amp;AC3658)),0)</f>
        <v>13.238533777915194</v>
      </c>
      <c r="BM3658" s="35"/>
      <c r="BN3658" s="86"/>
      <c r="BO3658" s="35"/>
      <c r="BP3658" s="35"/>
      <c r="BQ3658" s="35"/>
      <c r="BR3658" s="35"/>
      <c r="BS3658" s="35"/>
      <c r="BT3658" s="35"/>
      <c r="BU3658" s="35"/>
      <c r="BV3658" s="35"/>
      <c r="BW3658" s="35"/>
      <c r="BX3658" s="35"/>
      <c r="BY3658" s="35"/>
      <c r="BZ3658" s="35"/>
      <c r="CA3658" s="35"/>
      <c r="CB3658" s="35"/>
      <c r="CC3658" s="35"/>
      <c r="CD3658" s="35"/>
      <c r="CE3658" s="35"/>
      <c r="CF3658" s="35"/>
      <c r="CG3658" s="35"/>
      <c r="CH3658" s="35"/>
    </row>
    <row r="3659" spans="1:86" ht="15.6" x14ac:dyDescent="0.3">
      <c r="A3659" s="35"/>
      <c r="B3659" s="86"/>
      <c r="C3659" s="35"/>
      <c r="D3659" s="35"/>
      <c r="E3659" s="35"/>
      <c r="F3659" s="35"/>
      <c r="G3659" s="35"/>
      <c r="H3659" s="35"/>
      <c r="I3659" s="35"/>
      <c r="J3659" s="35"/>
      <c r="K3659" s="35"/>
      <c r="L3659" s="35"/>
      <c r="M3659" s="35"/>
      <c r="N3659" s="35"/>
      <c r="O3659" s="35"/>
      <c r="P3659" s="35"/>
      <c r="Q3659" s="35"/>
      <c r="R3659" s="35"/>
      <c r="S3659" s="35"/>
      <c r="T3659" s="17">
        <f t="shared" si="8233"/>
        <v>49675</v>
      </c>
      <c r="U3659" s="216">
        <f t="shared" si="8226"/>
        <v>2</v>
      </c>
      <c r="V3659" s="216">
        <f t="shared" si="8233"/>
        <v>3654</v>
      </c>
      <c r="W3659" s="16">
        <f t="shared" si="8240"/>
        <v>10.010958904109589</v>
      </c>
      <c r="X3659" s="16" t="e">
        <f>IF(Template!$F$7="Linear interpolation",LinInterp($I$5:$I$22,$G$5:$G$22,W3659),CubicSpline($I$5:$I$22,$G$5:$G$22,W3659))</f>
        <v>#VALUE!</v>
      </c>
      <c r="Y3659" s="221" t="e">
        <f t="shared" si="8227"/>
        <v>#VALUE!</v>
      </c>
      <c r="Z3659" s="221" t="e">
        <f>Y3659/PRODUCT($AA$6:AA3658)</f>
        <v>#VALUE!</v>
      </c>
      <c r="AA3659" s="16" t="e">
        <f t="shared" si="8234"/>
        <v>#VALUE!</v>
      </c>
      <c r="AB3659" s="10" t="e">
        <f t="shared" si="8235"/>
        <v>#VALUE!</v>
      </c>
      <c r="AC3659" s="90">
        <f t="shared" si="8228"/>
        <v>3659</v>
      </c>
      <c r="AD3659" s="17">
        <f t="shared" si="8236"/>
        <v>49652</v>
      </c>
      <c r="AE3659" s="16" t="e">
        <f t="shared" si="8229"/>
        <v>#VALUE!</v>
      </c>
      <c r="AF3659" s="10">
        <f ca="1">IFERROR(AVERAGE(INDIRECT("AE"&amp;AC3659-Template!$F$10+1):INDIRECT("AE"&amp;AC3659)),0)</f>
        <v>0</v>
      </c>
      <c r="AG3659" s="35"/>
      <c r="AH3659" s="86"/>
      <c r="AI3659" s="35"/>
      <c r="AJ3659" s="35"/>
      <c r="AK3659" s="35"/>
      <c r="AL3659" s="35"/>
      <c r="AM3659" s="35"/>
      <c r="AN3659" s="35"/>
      <c r="AO3659" s="35"/>
      <c r="AP3659" s="35"/>
      <c r="AQ3659" s="35"/>
      <c r="AR3659" s="35"/>
      <c r="AS3659" s="35"/>
      <c r="AT3659" s="35"/>
      <c r="AU3659" s="35"/>
      <c r="AV3659" s="35"/>
      <c r="AW3659" s="35"/>
      <c r="AX3659" s="35"/>
      <c r="AY3659" s="35"/>
      <c r="AZ3659" s="17">
        <f t="shared" ref="AZ3659" si="8247">AZ3658+1</f>
        <v>49675</v>
      </c>
      <c r="BA3659" s="216">
        <f t="shared" si="8108"/>
        <v>2</v>
      </c>
      <c r="BB3659" s="216">
        <f t="shared" ref="BB3659" si="8248">BB3658+1</f>
        <v>3654</v>
      </c>
      <c r="BC3659" s="16">
        <f t="shared" si="8110"/>
        <v>10.010958904109589</v>
      </c>
      <c r="BD3659" s="16">
        <f>IF(Template!$F$7="Linear interpolation",LinInterp($AO$5:$AO$18,$AM$5:$AM$18,BC3659),CubicSpline($AO$5:$AO$18,$AM$5:$AM$18,BC3659))</f>
        <v>14.150002384700676</v>
      </c>
      <c r="BE3659" s="221">
        <f t="shared" si="8189"/>
        <v>3.761743005613063</v>
      </c>
      <c r="BF3659" s="221">
        <f>BE3659/PRODUCT($BG$6:BG3658)</f>
        <v>1.0003627021537329</v>
      </c>
      <c r="BG3659" s="16">
        <f t="shared" si="8111"/>
        <v>1.0003627021537329</v>
      </c>
      <c r="BH3659" s="10">
        <f t="shared" si="8112"/>
        <v>13.238628611251135</v>
      </c>
      <c r="BI3659" s="90"/>
      <c r="BJ3659" s="17">
        <f t="shared" si="8239"/>
        <v>49652</v>
      </c>
      <c r="BK3659" s="16">
        <f t="shared" si="8232"/>
        <v>13.238583315570818</v>
      </c>
      <c r="BL3659" s="10">
        <f ca="1">IFERROR(AVERAGE(INDIRECT("BK"&amp;AC3659-Template!$F$10+1):INDIRECT("BK"&amp;AC3659)),0)</f>
        <v>13.238537541028547</v>
      </c>
      <c r="BM3659" s="35"/>
      <c r="BN3659" s="86"/>
      <c r="BO3659" s="35"/>
      <c r="BP3659" s="35"/>
      <c r="BQ3659" s="35"/>
      <c r="BR3659" s="35"/>
      <c r="BS3659" s="35"/>
      <c r="BT3659" s="35"/>
      <c r="BU3659" s="35"/>
      <c r="BV3659" s="35"/>
      <c r="BW3659" s="35"/>
      <c r="BX3659" s="35"/>
      <c r="BY3659" s="35"/>
      <c r="BZ3659" s="35"/>
      <c r="CA3659" s="35"/>
      <c r="CB3659" s="35"/>
      <c r="CC3659" s="35"/>
      <c r="CD3659" s="35"/>
      <c r="CE3659" s="35"/>
      <c r="CF3659" s="35"/>
      <c r="CG3659" s="35"/>
      <c r="CH3659" s="35"/>
    </row>
    <row r="3660" spans="1:86" ht="15.6" x14ac:dyDescent="0.3">
      <c r="A3660" s="35"/>
      <c r="B3660" s="86"/>
      <c r="C3660" s="35"/>
      <c r="D3660" s="35"/>
      <c r="E3660" s="35"/>
      <c r="F3660" s="35"/>
      <c r="G3660" s="35"/>
      <c r="H3660" s="35"/>
      <c r="I3660" s="35"/>
      <c r="J3660" s="35"/>
      <c r="K3660" s="35"/>
      <c r="L3660" s="35"/>
      <c r="M3660" s="35"/>
      <c r="N3660" s="35"/>
      <c r="O3660" s="35"/>
      <c r="P3660" s="35"/>
      <c r="Q3660" s="35"/>
      <c r="R3660" s="35"/>
      <c r="S3660" s="35"/>
      <c r="T3660" s="17">
        <f t="shared" si="8233"/>
        <v>49676</v>
      </c>
      <c r="U3660" s="216">
        <f t="shared" si="8226"/>
        <v>3</v>
      </c>
      <c r="V3660" s="216">
        <f t="shared" si="8233"/>
        <v>3655</v>
      </c>
      <c r="W3660" s="16">
        <f t="shared" si="8240"/>
        <v>10.013698630136986</v>
      </c>
      <c r="X3660" s="16" t="e">
        <f>IF(Template!$F$7="Linear interpolation",LinInterp($I$5:$I$22,$G$5:$G$22,W3660),CubicSpline($I$5:$I$22,$G$5:$G$22,W3660))</f>
        <v>#VALUE!</v>
      </c>
      <c r="Y3660" s="221" t="e">
        <f t="shared" si="8227"/>
        <v>#VALUE!</v>
      </c>
      <c r="Z3660" s="221" t="e">
        <f>Y3660/PRODUCT($AA$6:AA3659)</f>
        <v>#VALUE!</v>
      </c>
      <c r="AA3660" s="16" t="e">
        <f t="shared" si="8234"/>
        <v>#VALUE!</v>
      </c>
      <c r="AB3660" s="10" t="e">
        <f t="shared" si="8235"/>
        <v>#VALUE!</v>
      </c>
      <c r="AC3660" s="90">
        <f t="shared" si="8228"/>
        <v>3660</v>
      </c>
      <c r="AD3660" s="17">
        <f t="shared" si="8236"/>
        <v>49653</v>
      </c>
      <c r="AE3660" s="16" t="e">
        <f t="shared" si="8229"/>
        <v>#VALUE!</v>
      </c>
      <c r="AF3660" s="10">
        <f ca="1">IFERROR(AVERAGE(INDIRECT("AE"&amp;AC3660-Template!$F$10+1):INDIRECT("AE"&amp;AC3660)),0)</f>
        <v>0</v>
      </c>
      <c r="AG3660" s="35"/>
      <c r="AH3660" s="86"/>
      <c r="AI3660" s="35"/>
      <c r="AJ3660" s="35"/>
      <c r="AK3660" s="35"/>
      <c r="AL3660" s="35"/>
      <c r="AM3660" s="35"/>
      <c r="AN3660" s="35"/>
      <c r="AO3660" s="35"/>
      <c r="AP3660" s="35"/>
      <c r="AQ3660" s="35"/>
      <c r="AR3660" s="35"/>
      <c r="AS3660" s="35"/>
      <c r="AT3660" s="35"/>
      <c r="AU3660" s="35"/>
      <c r="AV3660" s="35"/>
      <c r="AW3660" s="35"/>
      <c r="AX3660" s="35"/>
      <c r="AY3660" s="35"/>
      <c r="AZ3660" s="17">
        <f t="shared" ref="AZ3660" si="8249">AZ3659+1</f>
        <v>49676</v>
      </c>
      <c r="BA3660" s="216">
        <f t="shared" si="8108"/>
        <v>3</v>
      </c>
      <c r="BB3660" s="216">
        <f t="shared" ref="BB3660" si="8250">BB3659+1</f>
        <v>3655</v>
      </c>
      <c r="BC3660" s="16">
        <f t="shared" si="8110"/>
        <v>10.013698630136986</v>
      </c>
      <c r="BD3660" s="16">
        <f>IF(Template!$F$7="Linear interpolation",LinInterp($AO$5:$AO$18,$AM$5:$AM$18,BC3660),CubicSpline($AO$5:$AO$18,$AM$5:$AM$18,BC3660))</f>
        <v>14.150002980674449</v>
      </c>
      <c r="BE3660" s="221">
        <f t="shared" si="8189"/>
        <v>3.7631073979751992</v>
      </c>
      <c r="BF3660" s="221">
        <f>BE3660/PRODUCT($BG$6:BG3659)</f>
        <v>1.0003627021729289</v>
      </c>
      <c r="BG3660" s="16">
        <f t="shared" si="8111"/>
        <v>1.0003627021729289</v>
      </c>
      <c r="BH3660" s="10">
        <f t="shared" si="8112"/>
        <v>13.238629311904337</v>
      </c>
      <c r="BI3660" s="90"/>
      <c r="BJ3660" s="17">
        <f t="shared" si="8239"/>
        <v>49653</v>
      </c>
      <c r="BK3660" s="16">
        <f t="shared" si="8232"/>
        <v>13.23859994807497</v>
      </c>
      <c r="BL3660" s="10">
        <f ca="1">IFERROR(AVERAGE(INDIRECT("BK"&amp;AC3660-Template!$F$10+1):INDIRECT("BK"&amp;AC3660)),0)</f>
        <v>13.238541858558706</v>
      </c>
      <c r="BM3660" s="35"/>
      <c r="BN3660" s="86"/>
      <c r="BO3660" s="35"/>
      <c r="BP3660" s="35"/>
      <c r="BQ3660" s="35"/>
      <c r="BR3660" s="35"/>
      <c r="BS3660" s="35"/>
      <c r="BT3660" s="35"/>
      <c r="BU3660" s="35"/>
      <c r="BV3660" s="35"/>
      <c r="BW3660" s="35"/>
      <c r="BX3660" s="35"/>
      <c r="BY3660" s="35"/>
      <c r="BZ3660" s="35"/>
      <c r="CA3660" s="35"/>
      <c r="CB3660" s="35"/>
      <c r="CC3660" s="35"/>
      <c r="CD3660" s="35"/>
      <c r="CE3660" s="35"/>
      <c r="CF3660" s="35"/>
      <c r="CG3660" s="35"/>
      <c r="CH3660" s="35"/>
    </row>
    <row r="3661" spans="1:86" ht="15.6" x14ac:dyDescent="0.3">
      <c r="A3661" s="35"/>
      <c r="B3661" s="86"/>
      <c r="C3661" s="35"/>
      <c r="D3661" s="35"/>
      <c r="E3661" s="35"/>
      <c r="F3661" s="35"/>
      <c r="G3661" s="35"/>
      <c r="H3661" s="35"/>
      <c r="I3661" s="35"/>
      <c r="J3661" s="35"/>
      <c r="K3661" s="35"/>
      <c r="L3661" s="35"/>
      <c r="M3661" s="35"/>
      <c r="N3661" s="35"/>
      <c r="O3661" s="35"/>
      <c r="P3661" s="35"/>
      <c r="Q3661" s="35"/>
      <c r="R3661" s="35"/>
      <c r="S3661" s="35"/>
      <c r="T3661" s="17">
        <f t="shared" si="8233"/>
        <v>49677</v>
      </c>
      <c r="U3661" s="216">
        <f t="shared" si="8226"/>
        <v>4</v>
      </c>
      <c r="V3661" s="216">
        <f t="shared" si="8233"/>
        <v>3656</v>
      </c>
      <c r="W3661" s="16">
        <f t="shared" si="8240"/>
        <v>10.016438356164384</v>
      </c>
      <c r="X3661" s="16" t="e">
        <f>IF(Template!$F$7="Linear interpolation",LinInterp($I$5:$I$22,$G$5:$G$22,W3661),CubicSpline($I$5:$I$22,$G$5:$G$22,W3661))</f>
        <v>#VALUE!</v>
      </c>
      <c r="Y3661" s="221" t="e">
        <f t="shared" si="8227"/>
        <v>#VALUE!</v>
      </c>
      <c r="Z3661" s="221" t="e">
        <f>Y3661/PRODUCT($AA$6:AA3660)</f>
        <v>#VALUE!</v>
      </c>
      <c r="AA3661" s="16" t="e">
        <f t="shared" si="8234"/>
        <v>#VALUE!</v>
      </c>
      <c r="AB3661" s="10" t="e">
        <f t="shared" si="8235"/>
        <v>#VALUE!</v>
      </c>
      <c r="AC3661" s="90">
        <f t="shared" si="8228"/>
        <v>3661</v>
      </c>
      <c r="AD3661" s="17">
        <f t="shared" si="8236"/>
        <v>49654</v>
      </c>
      <c r="AE3661" s="16" t="e">
        <f t="shared" si="8229"/>
        <v>#VALUE!</v>
      </c>
      <c r="AF3661" s="10">
        <f ca="1">IFERROR(AVERAGE(INDIRECT("AE"&amp;AC3661-Template!$F$10+1):INDIRECT("AE"&amp;AC3661)),0)</f>
        <v>0</v>
      </c>
      <c r="AG3661" s="35"/>
      <c r="AH3661" s="86"/>
      <c r="AI3661" s="35"/>
      <c r="AJ3661" s="35"/>
      <c r="AK3661" s="35"/>
      <c r="AL3661" s="35"/>
      <c r="AM3661" s="35"/>
      <c r="AN3661" s="35"/>
      <c r="AO3661" s="35"/>
      <c r="AP3661" s="35"/>
      <c r="AQ3661" s="35"/>
      <c r="AR3661" s="35"/>
      <c r="AS3661" s="35"/>
      <c r="AT3661" s="35"/>
      <c r="AU3661" s="35"/>
      <c r="AV3661" s="35"/>
      <c r="AW3661" s="35"/>
      <c r="AX3661" s="35"/>
      <c r="AY3661" s="35"/>
      <c r="AZ3661" s="17">
        <f t="shared" ref="AZ3661" si="8251">AZ3660+1</f>
        <v>49677</v>
      </c>
      <c r="BA3661" s="216">
        <f t="shared" ref="BA3661:BA3724" si="8252">WEEKDAY(AZ3661,2)</f>
        <v>4</v>
      </c>
      <c r="BB3661" s="216">
        <f t="shared" ref="BB3661" si="8253">BB3660+1</f>
        <v>3656</v>
      </c>
      <c r="BC3661" s="16">
        <f t="shared" ref="BC3661:BC3724" si="8254">YEARFRAC($T$5,AZ3661,3)</f>
        <v>10.016438356164384</v>
      </c>
      <c r="BD3661" s="16">
        <f>IF(Template!$F$7="Linear interpolation",LinInterp($AO$5:$AO$18,$AM$5:$AM$18,BC3661),CubicSpline($AO$5:$AO$18,$AM$5:$AM$18,BC3661))</f>
        <v>14.150003576513956</v>
      </c>
      <c r="BE3661" s="221">
        <f t="shared" si="8189"/>
        <v>3.7644722852687575</v>
      </c>
      <c r="BF3661" s="221">
        <f>BE3661/PRODUCT($BG$6:BG3660)</f>
        <v>1.000362702189763</v>
      </c>
      <c r="BG3661" s="16">
        <f t="shared" ref="BG3661:BG3724" si="8255">1+BH3661/365/100</f>
        <v>1.000362702189763</v>
      </c>
      <c r="BH3661" s="10">
        <f t="shared" ref="BH3661:BH3724" si="8256">IF(OR(BA3661=6,BA3661=7),BH3660,(BF3661-1)*365*100)</f>
        <v>13.238629926348612</v>
      </c>
      <c r="BI3661" s="90"/>
      <c r="BJ3661" s="17">
        <f t="shared" si="8239"/>
        <v>49654</v>
      </c>
      <c r="BK3661" s="16">
        <f t="shared" si="8232"/>
        <v>13.23859412370021</v>
      </c>
      <c r="BL3661" s="10">
        <f ca="1">IFERROR(AVERAGE(INDIRECT("BK"&amp;AC3661-Template!$F$10+1):INDIRECT("BK"&amp;AC3661)),0)</f>
        <v>13.238545981943041</v>
      </c>
      <c r="BM3661" s="35"/>
      <c r="BN3661" s="86"/>
      <c r="BO3661" s="35"/>
      <c r="BP3661" s="35"/>
      <c r="BQ3661" s="35"/>
      <c r="BR3661" s="35"/>
      <c r="BS3661" s="35"/>
      <c r="BT3661" s="35"/>
      <c r="BU3661" s="35"/>
      <c r="BV3661" s="35"/>
      <c r="BW3661" s="35"/>
      <c r="BX3661" s="35"/>
      <c r="BY3661" s="35"/>
      <c r="BZ3661" s="35"/>
      <c r="CA3661" s="35"/>
      <c r="CB3661" s="35"/>
      <c r="CC3661" s="35"/>
      <c r="CD3661" s="35"/>
      <c r="CE3661" s="35"/>
      <c r="CF3661" s="35"/>
      <c r="CG3661" s="35"/>
      <c r="CH3661" s="35"/>
    </row>
    <row r="3662" spans="1:86" ht="15.6" x14ac:dyDescent="0.3">
      <c r="A3662" s="35"/>
      <c r="B3662" s="86"/>
      <c r="C3662" s="35"/>
      <c r="D3662" s="35"/>
      <c r="E3662" s="35"/>
      <c r="F3662" s="35"/>
      <c r="G3662" s="35"/>
      <c r="H3662" s="35"/>
      <c r="I3662" s="35"/>
      <c r="J3662" s="35"/>
      <c r="K3662" s="35"/>
      <c r="L3662" s="35"/>
      <c r="M3662" s="35"/>
      <c r="N3662" s="35"/>
      <c r="O3662" s="35"/>
      <c r="P3662" s="35"/>
      <c r="Q3662" s="35"/>
      <c r="R3662" s="35"/>
      <c r="S3662" s="35"/>
      <c r="T3662" s="17">
        <f t="shared" si="8233"/>
        <v>49678</v>
      </c>
      <c r="U3662" s="216">
        <f t="shared" si="8226"/>
        <v>5</v>
      </c>
      <c r="V3662" s="216">
        <f t="shared" si="8233"/>
        <v>3657</v>
      </c>
      <c r="W3662" s="16">
        <f t="shared" si="8240"/>
        <v>10.019178082191781</v>
      </c>
      <c r="X3662" s="16" t="e">
        <f>IF(Template!$F$7="Linear interpolation",LinInterp($I$5:$I$22,$G$5:$G$22,W3662),CubicSpline($I$5:$I$22,$G$5:$G$22,W3662))</f>
        <v>#VALUE!</v>
      </c>
      <c r="Y3662" s="221" t="e">
        <f t="shared" si="8227"/>
        <v>#VALUE!</v>
      </c>
      <c r="Z3662" s="221" t="e">
        <f>Y3662/PRODUCT($AA$6:AA3661)</f>
        <v>#VALUE!</v>
      </c>
      <c r="AA3662" s="16" t="e">
        <f t="shared" si="8234"/>
        <v>#VALUE!</v>
      </c>
      <c r="AB3662" s="10" t="e">
        <f t="shared" si="8235"/>
        <v>#VALUE!</v>
      </c>
      <c r="AC3662" s="90">
        <f t="shared" si="8228"/>
        <v>3662</v>
      </c>
      <c r="AD3662" s="17">
        <f t="shared" si="8236"/>
        <v>49655</v>
      </c>
      <c r="AE3662" s="16" t="e">
        <f t="shared" si="8229"/>
        <v>#VALUE!</v>
      </c>
      <c r="AF3662" s="10">
        <f ca="1">IFERROR(AVERAGE(INDIRECT("AE"&amp;AC3662-Template!$F$10+1):INDIRECT("AE"&amp;AC3662)),0)</f>
        <v>0</v>
      </c>
      <c r="AG3662" s="35"/>
      <c r="AH3662" s="86"/>
      <c r="AI3662" s="35"/>
      <c r="AJ3662" s="35"/>
      <c r="AK3662" s="35"/>
      <c r="AL3662" s="35"/>
      <c r="AM3662" s="35"/>
      <c r="AN3662" s="35"/>
      <c r="AO3662" s="35"/>
      <c r="AP3662" s="35"/>
      <c r="AQ3662" s="35"/>
      <c r="AR3662" s="35"/>
      <c r="AS3662" s="35"/>
      <c r="AT3662" s="35"/>
      <c r="AU3662" s="35"/>
      <c r="AV3662" s="35"/>
      <c r="AW3662" s="35"/>
      <c r="AX3662" s="35"/>
      <c r="AY3662" s="35"/>
      <c r="AZ3662" s="17">
        <f t="shared" ref="AZ3662" si="8257">AZ3661+1</f>
        <v>49678</v>
      </c>
      <c r="BA3662" s="216">
        <f t="shared" si="8252"/>
        <v>5</v>
      </c>
      <c r="BB3662" s="216">
        <f t="shared" ref="BB3662" si="8258">BB3661+1</f>
        <v>3657</v>
      </c>
      <c r="BC3662" s="16">
        <f t="shared" si="8254"/>
        <v>10.019178082191781</v>
      </c>
      <c r="BD3662" s="16">
        <f>IF(Template!$F$7="Linear interpolation",LinInterp($AO$5:$AO$18,$AM$5:$AM$18,BC3662),CubicSpline($AO$5:$AO$18,$AM$5:$AM$18,BC3662))</f>
        <v>14.150004172192345</v>
      </c>
      <c r="BE3662" s="221">
        <f t="shared" si="8189"/>
        <v>3.7658376676643788</v>
      </c>
      <c r="BF3662" s="221">
        <f>BE3662/PRODUCT($BG$6:BG3661)</f>
        <v>1.0003627022042278</v>
      </c>
      <c r="BG3662" s="16">
        <f t="shared" si="8255"/>
        <v>1.0003627022042278</v>
      </c>
      <c r="BH3662" s="10">
        <f t="shared" si="8256"/>
        <v>13.238630454316503</v>
      </c>
      <c r="BI3662" s="90"/>
      <c r="BJ3662" s="17">
        <f t="shared" si="8239"/>
        <v>49655</v>
      </c>
      <c r="BK3662" s="16">
        <f t="shared" si="8232"/>
        <v>13.238596615370856</v>
      </c>
      <c r="BL3662" s="10">
        <f ca="1">IFERROR(AVERAGE(INDIRECT("BK"&amp;AC3662-Template!$F$10+1):INDIRECT("BK"&amp;AC3662)),0)</f>
        <v>13.238549171059079</v>
      </c>
      <c r="BM3662" s="35"/>
      <c r="BN3662" s="86"/>
      <c r="BO3662" s="35"/>
      <c r="BP3662" s="35"/>
      <c r="BQ3662" s="35"/>
      <c r="BR3662" s="35"/>
      <c r="BS3662" s="35"/>
      <c r="BT3662" s="35"/>
      <c r="BU3662" s="35"/>
      <c r="BV3662" s="35"/>
      <c r="BW3662" s="35"/>
      <c r="BX3662" s="35"/>
      <c r="BY3662" s="35"/>
      <c r="BZ3662" s="35"/>
      <c r="CA3662" s="35"/>
      <c r="CB3662" s="35"/>
      <c r="CC3662" s="35"/>
      <c r="CD3662" s="35"/>
      <c r="CE3662" s="35"/>
      <c r="CF3662" s="35"/>
      <c r="CG3662" s="35"/>
      <c r="CH3662" s="35"/>
    </row>
    <row r="3663" spans="1:86" ht="15.6" x14ac:dyDescent="0.3">
      <c r="A3663" s="35"/>
      <c r="B3663" s="86"/>
      <c r="C3663" s="35"/>
      <c r="D3663" s="35"/>
      <c r="E3663" s="35"/>
      <c r="F3663" s="35"/>
      <c r="G3663" s="35"/>
      <c r="H3663" s="35"/>
      <c r="I3663" s="35"/>
      <c r="J3663" s="35"/>
      <c r="K3663" s="35"/>
      <c r="L3663" s="35"/>
      <c r="M3663" s="35"/>
      <c r="N3663" s="35"/>
      <c r="O3663" s="35"/>
      <c r="P3663" s="35"/>
      <c r="Q3663" s="35"/>
      <c r="R3663" s="35"/>
      <c r="S3663" s="35"/>
      <c r="T3663" s="17">
        <f t="shared" si="8233"/>
        <v>49679</v>
      </c>
      <c r="U3663" s="216">
        <f t="shared" si="8226"/>
        <v>6</v>
      </c>
      <c r="V3663" s="216">
        <f t="shared" si="8233"/>
        <v>3658</v>
      </c>
      <c r="W3663" s="16">
        <f t="shared" si="8240"/>
        <v>10.021917808219179</v>
      </c>
      <c r="X3663" s="16" t="e">
        <f>IF(Template!$F$7="Linear interpolation",LinInterp($I$5:$I$22,$G$5:$G$22,W3663),CubicSpline($I$5:$I$22,$G$5:$G$22,W3663))</f>
        <v>#VALUE!</v>
      </c>
      <c r="Y3663" s="221" t="e">
        <f t="shared" si="8227"/>
        <v>#VALUE!</v>
      </c>
      <c r="Z3663" s="221" t="e">
        <f>Y3663/PRODUCT($AA$6:AA3662)</f>
        <v>#VALUE!</v>
      </c>
      <c r="AA3663" s="16" t="e">
        <f t="shared" si="8234"/>
        <v>#VALUE!</v>
      </c>
      <c r="AB3663" s="10" t="e">
        <f t="shared" si="8235"/>
        <v>#VALUE!</v>
      </c>
      <c r="AC3663" s="90">
        <f t="shared" si="8228"/>
        <v>3663</v>
      </c>
      <c r="AD3663" s="17">
        <f t="shared" si="8236"/>
        <v>49656</v>
      </c>
      <c r="AE3663" s="16" t="e">
        <f t="shared" si="8229"/>
        <v>#VALUE!</v>
      </c>
      <c r="AF3663" s="10">
        <f ca="1">IFERROR(AVERAGE(INDIRECT("AE"&amp;AC3663-Template!$F$10+1):INDIRECT("AE"&amp;AC3663)),0)</f>
        <v>0</v>
      </c>
      <c r="AG3663" s="35"/>
      <c r="AH3663" s="86"/>
      <c r="AI3663" s="35"/>
      <c r="AJ3663" s="35"/>
      <c r="AK3663" s="35"/>
      <c r="AL3663" s="35"/>
      <c r="AM3663" s="35"/>
      <c r="AN3663" s="35"/>
      <c r="AO3663" s="35"/>
      <c r="AP3663" s="35"/>
      <c r="AQ3663" s="35"/>
      <c r="AR3663" s="35"/>
      <c r="AS3663" s="35"/>
      <c r="AT3663" s="35"/>
      <c r="AU3663" s="35"/>
      <c r="AV3663" s="35"/>
      <c r="AW3663" s="35"/>
      <c r="AX3663" s="35"/>
      <c r="AY3663" s="35"/>
      <c r="AZ3663" s="17">
        <f t="shared" ref="AZ3663" si="8259">AZ3662+1</f>
        <v>49679</v>
      </c>
      <c r="BA3663" s="216">
        <f t="shared" si="8252"/>
        <v>6</v>
      </c>
      <c r="BB3663" s="216">
        <f t="shared" ref="BB3663" si="8260">BB3662+1</f>
        <v>3658</v>
      </c>
      <c r="BC3663" s="16">
        <f t="shared" si="8254"/>
        <v>10.021917808219179</v>
      </c>
      <c r="BD3663" s="16">
        <f>IF(Template!$F$7="Linear interpolation",LinInterp($AO$5:$AO$18,$AM$5:$AM$18,BC3663),CubicSpline($AO$5:$AO$18,$AM$5:$AM$18,BC3663))</f>
        <v>14.150004767682764</v>
      </c>
      <c r="BE3663" s="221">
        <f t="shared" si="8189"/>
        <v>3.7672035453327486</v>
      </c>
      <c r="BF3663" s="221">
        <f>BE3663/PRODUCT($BG$6:BG3662)</f>
        <v>1.0003627022163217</v>
      </c>
      <c r="BG3663" s="16">
        <f t="shared" si="8255"/>
        <v>1.0003627022042278</v>
      </c>
      <c r="BH3663" s="10">
        <f t="shared" si="8256"/>
        <v>13.238630454316503</v>
      </c>
      <c r="BI3663" s="90"/>
      <c r="BJ3663" s="17">
        <f t="shared" si="8239"/>
        <v>49656</v>
      </c>
      <c r="BK3663" s="16">
        <f t="shared" si="8232"/>
        <v>13.238599022607488</v>
      </c>
      <c r="BL3663" s="10">
        <f ca="1">IFERROR(AVERAGE(INDIRECT("BK"&amp;AC3663-Template!$F$10+1):INDIRECT("BK"&amp;AC3663)),0)</f>
        <v>13.238552788569551</v>
      </c>
      <c r="BM3663" s="35"/>
      <c r="BN3663" s="86"/>
      <c r="BO3663" s="35"/>
      <c r="BP3663" s="35"/>
      <c r="BQ3663" s="35"/>
      <c r="BR3663" s="35"/>
      <c r="BS3663" s="35"/>
      <c r="BT3663" s="35"/>
      <c r="BU3663" s="35"/>
      <c r="BV3663" s="35"/>
      <c r="BW3663" s="35"/>
      <c r="BX3663" s="35"/>
      <c r="BY3663" s="35"/>
      <c r="BZ3663" s="35"/>
      <c r="CA3663" s="35"/>
      <c r="CB3663" s="35"/>
      <c r="CC3663" s="35"/>
      <c r="CD3663" s="35"/>
      <c r="CE3663" s="35"/>
      <c r="CF3663" s="35"/>
      <c r="CG3663" s="35"/>
      <c r="CH3663" s="35"/>
    </row>
    <row r="3664" spans="1:86" ht="15.6" x14ac:dyDescent="0.3">
      <c r="A3664" s="35"/>
      <c r="B3664" s="86"/>
      <c r="C3664" s="35"/>
      <c r="D3664" s="35"/>
      <c r="E3664" s="35"/>
      <c r="F3664" s="35"/>
      <c r="G3664" s="35"/>
      <c r="H3664" s="35"/>
      <c r="I3664" s="35"/>
      <c r="J3664" s="35"/>
      <c r="K3664" s="35"/>
      <c r="L3664" s="35"/>
      <c r="M3664" s="35"/>
      <c r="N3664" s="35"/>
      <c r="O3664" s="35"/>
      <c r="P3664" s="35"/>
      <c r="Q3664" s="35"/>
      <c r="R3664" s="35"/>
      <c r="S3664" s="35"/>
      <c r="T3664" s="17">
        <f t="shared" si="8233"/>
        <v>49680</v>
      </c>
      <c r="U3664" s="216">
        <f t="shared" si="8226"/>
        <v>7</v>
      </c>
      <c r="V3664" s="216">
        <f t="shared" si="8233"/>
        <v>3659</v>
      </c>
      <c r="W3664" s="16">
        <f t="shared" si="8240"/>
        <v>10.024657534246575</v>
      </c>
      <c r="X3664" s="16" t="e">
        <f>IF(Template!$F$7="Linear interpolation",LinInterp($I$5:$I$22,$G$5:$G$22,W3664),CubicSpline($I$5:$I$22,$G$5:$G$22,W3664))</f>
        <v>#VALUE!</v>
      </c>
      <c r="Y3664" s="221" t="e">
        <f t="shared" si="8227"/>
        <v>#VALUE!</v>
      </c>
      <c r="Z3664" s="221" t="e">
        <f>Y3664/PRODUCT($AA$6:AA3663)</f>
        <v>#VALUE!</v>
      </c>
      <c r="AA3664" s="16" t="e">
        <f t="shared" si="8234"/>
        <v>#VALUE!</v>
      </c>
      <c r="AB3664" s="10" t="e">
        <f t="shared" si="8235"/>
        <v>#VALUE!</v>
      </c>
      <c r="AC3664" s="90">
        <f t="shared" si="8228"/>
        <v>3664</v>
      </c>
      <c r="AD3664" s="17">
        <f t="shared" si="8236"/>
        <v>49657</v>
      </c>
      <c r="AE3664" s="16" t="e">
        <f t="shared" si="8229"/>
        <v>#VALUE!</v>
      </c>
      <c r="AF3664" s="10">
        <f ca="1">IFERROR(AVERAGE(INDIRECT("AE"&amp;AC3664-Template!$F$10+1):INDIRECT("AE"&amp;AC3664)),0)</f>
        <v>0</v>
      </c>
      <c r="AG3664" s="35"/>
      <c r="AH3664" s="86"/>
      <c r="AI3664" s="35"/>
      <c r="AJ3664" s="35"/>
      <c r="AK3664" s="35"/>
      <c r="AL3664" s="35"/>
      <c r="AM3664" s="35"/>
      <c r="AN3664" s="35"/>
      <c r="AO3664" s="35"/>
      <c r="AP3664" s="35"/>
      <c r="AQ3664" s="35"/>
      <c r="AR3664" s="35"/>
      <c r="AS3664" s="35"/>
      <c r="AT3664" s="35"/>
      <c r="AU3664" s="35"/>
      <c r="AV3664" s="35"/>
      <c r="AW3664" s="35"/>
      <c r="AX3664" s="35"/>
      <c r="AY3664" s="35"/>
      <c r="AZ3664" s="17">
        <f t="shared" ref="AZ3664" si="8261">AZ3663+1</f>
        <v>49680</v>
      </c>
      <c r="BA3664" s="216">
        <f t="shared" si="8252"/>
        <v>7</v>
      </c>
      <c r="BB3664" s="216">
        <f t="shared" ref="BB3664" si="8262">BB3663+1</f>
        <v>3659</v>
      </c>
      <c r="BC3664" s="16">
        <f t="shared" si="8254"/>
        <v>10.024657534246575</v>
      </c>
      <c r="BD3664" s="16">
        <f>IF(Template!$F$7="Linear interpolation",LinInterp($AO$5:$AO$18,$AM$5:$AM$18,BC3664),CubicSpline($AO$5:$AO$18,$AM$5:$AM$18,BC3664))</f>
        <v>14.15000536295836</v>
      </c>
      <c r="BE3664" s="221">
        <f t="shared" si="8189"/>
        <v>3.7685699184446069</v>
      </c>
      <c r="BF3664" s="221">
        <f>BE3664/PRODUCT($BG$6:BG3663)</f>
        <v>1.0003627022381392</v>
      </c>
      <c r="BG3664" s="16">
        <f t="shared" si="8255"/>
        <v>1.0003627022042278</v>
      </c>
      <c r="BH3664" s="10">
        <f t="shared" si="8256"/>
        <v>13.238630454316503</v>
      </c>
      <c r="BI3664" s="90"/>
      <c r="BJ3664" s="17">
        <f t="shared" si="8239"/>
        <v>49657</v>
      </c>
      <c r="BK3664" s="16">
        <f t="shared" si="8232"/>
        <v>13.238601345539781</v>
      </c>
      <c r="BL3664" s="10">
        <f ca="1">IFERROR(AVERAGE(INDIRECT("BK"&amp;AC3664-Template!$F$10+1):INDIRECT("BK"&amp;AC3664)),0)</f>
        <v>13.238556323011091</v>
      </c>
      <c r="BM3664" s="35"/>
      <c r="BN3664" s="86"/>
      <c r="BO3664" s="35"/>
      <c r="BP3664" s="35"/>
      <c r="BQ3664" s="35"/>
      <c r="BR3664" s="35"/>
      <c r="BS3664" s="35"/>
      <c r="BT3664" s="35"/>
      <c r="BU3664" s="35"/>
      <c r="BV3664" s="35"/>
      <c r="BW3664" s="35"/>
      <c r="BX3664" s="35"/>
      <c r="BY3664" s="35"/>
      <c r="BZ3664" s="35"/>
      <c r="CA3664" s="35"/>
      <c r="CB3664" s="35"/>
      <c r="CC3664" s="35"/>
      <c r="CD3664" s="35"/>
      <c r="CE3664" s="35"/>
      <c r="CF3664" s="35"/>
      <c r="CG3664" s="35"/>
      <c r="CH3664" s="35"/>
    </row>
    <row r="3665" spans="1:86" ht="15.6" x14ac:dyDescent="0.3">
      <c r="A3665" s="35"/>
      <c r="B3665" s="86"/>
      <c r="C3665" s="35"/>
      <c r="D3665" s="35"/>
      <c r="E3665" s="35"/>
      <c r="F3665" s="35"/>
      <c r="G3665" s="35"/>
      <c r="H3665" s="35"/>
      <c r="I3665" s="35"/>
      <c r="J3665" s="35"/>
      <c r="K3665" s="35"/>
      <c r="L3665" s="35"/>
      <c r="M3665" s="35"/>
      <c r="N3665" s="35"/>
      <c r="O3665" s="35"/>
      <c r="P3665" s="35"/>
      <c r="Q3665" s="35"/>
      <c r="R3665" s="35"/>
      <c r="S3665" s="35"/>
      <c r="T3665" s="17">
        <f t="shared" si="8233"/>
        <v>49681</v>
      </c>
      <c r="U3665" s="216">
        <f t="shared" si="8226"/>
        <v>1</v>
      </c>
      <c r="V3665" s="216">
        <f t="shared" si="8233"/>
        <v>3660</v>
      </c>
      <c r="W3665" s="16">
        <f t="shared" si="8240"/>
        <v>10.027397260273972</v>
      </c>
      <c r="X3665" s="16" t="e">
        <f>IF(Template!$F$7="Linear interpolation",LinInterp($I$5:$I$22,$G$5:$G$22,W3665),CubicSpline($I$5:$I$22,$G$5:$G$22,W3665))</f>
        <v>#VALUE!</v>
      </c>
      <c r="Y3665" s="221" t="e">
        <f t="shared" si="8227"/>
        <v>#VALUE!</v>
      </c>
      <c r="Z3665" s="221" t="e">
        <f>Y3665/PRODUCT($AA$6:AA3664)</f>
        <v>#VALUE!</v>
      </c>
      <c r="AA3665" s="16" t="e">
        <f t="shared" si="8234"/>
        <v>#VALUE!</v>
      </c>
      <c r="AB3665" s="10" t="e">
        <f t="shared" si="8235"/>
        <v>#VALUE!</v>
      </c>
      <c r="AC3665" s="90">
        <f t="shared" si="8228"/>
        <v>3665</v>
      </c>
      <c r="AD3665" s="17">
        <f t="shared" si="8236"/>
        <v>49658</v>
      </c>
      <c r="AE3665" s="16" t="e">
        <f t="shared" si="8229"/>
        <v>#VALUE!</v>
      </c>
      <c r="AF3665" s="10">
        <f ca="1">IFERROR(AVERAGE(INDIRECT("AE"&amp;AC3665-Template!$F$10+1):INDIRECT("AE"&amp;AC3665)),0)</f>
        <v>0</v>
      </c>
      <c r="AG3665" s="35"/>
      <c r="AH3665" s="86"/>
      <c r="AI3665" s="35"/>
      <c r="AJ3665" s="35"/>
      <c r="AK3665" s="35"/>
      <c r="AL3665" s="35"/>
      <c r="AM3665" s="35"/>
      <c r="AN3665" s="35"/>
      <c r="AO3665" s="35"/>
      <c r="AP3665" s="35"/>
      <c r="AQ3665" s="35"/>
      <c r="AR3665" s="35"/>
      <c r="AS3665" s="35"/>
      <c r="AT3665" s="35"/>
      <c r="AU3665" s="35"/>
      <c r="AV3665" s="35"/>
      <c r="AW3665" s="35"/>
      <c r="AX3665" s="35"/>
      <c r="AY3665" s="35"/>
      <c r="AZ3665" s="17">
        <f t="shared" ref="AZ3665" si="8263">AZ3664+1</f>
        <v>49681</v>
      </c>
      <c r="BA3665" s="216">
        <f t="shared" si="8252"/>
        <v>1</v>
      </c>
      <c r="BB3665" s="216">
        <f t="shared" ref="BB3665" si="8264">BB3664+1</f>
        <v>3660</v>
      </c>
      <c r="BC3665" s="16">
        <f t="shared" si="8254"/>
        <v>10.027397260273972</v>
      </c>
      <c r="BD3665" s="16">
        <f>IF(Template!$F$7="Linear interpolation",LinInterp($AO$5:$AO$18,$AM$5:$AM$18,BC3665),CubicSpline($AO$5:$AO$18,$AM$5:$AM$18,BC3665))</f>
        <v>14.150005957992281</v>
      </c>
      <c r="BE3665" s="221">
        <f t="shared" si="8189"/>
        <v>3.769936787170717</v>
      </c>
      <c r="BF3665" s="221">
        <f>BE3665/PRODUCT($BG$6:BG3664)</f>
        <v>1.0003627022673023</v>
      </c>
      <c r="BG3665" s="16">
        <f t="shared" si="8255"/>
        <v>1.0003627022673023</v>
      </c>
      <c r="BH3665" s="10">
        <f t="shared" si="8256"/>
        <v>13.238632756533363</v>
      </c>
      <c r="BI3665" s="90"/>
      <c r="BJ3665" s="17">
        <f t="shared" si="8239"/>
        <v>49658</v>
      </c>
      <c r="BK3665" s="16">
        <f t="shared" si="8232"/>
        <v>13.238601345539781</v>
      </c>
      <c r="BL3665" s="10">
        <f ca="1">IFERROR(AVERAGE(INDIRECT("BK"&amp;AC3665-Template!$F$10+1):INDIRECT("BK"&amp;AC3665)),0)</f>
        <v>13.23855969967687</v>
      </c>
      <c r="BM3665" s="35"/>
      <c r="BN3665" s="86"/>
      <c r="BO3665" s="35"/>
      <c r="BP3665" s="35"/>
      <c r="BQ3665" s="35"/>
      <c r="BR3665" s="35"/>
      <c r="BS3665" s="35"/>
      <c r="BT3665" s="35"/>
      <c r="BU3665" s="35"/>
      <c r="BV3665" s="35"/>
      <c r="BW3665" s="35"/>
      <c r="BX3665" s="35"/>
      <c r="BY3665" s="35"/>
      <c r="BZ3665" s="35"/>
      <c r="CA3665" s="35"/>
      <c r="CB3665" s="35"/>
      <c r="CC3665" s="35"/>
      <c r="CD3665" s="35"/>
      <c r="CE3665" s="35"/>
      <c r="CF3665" s="35"/>
      <c r="CG3665" s="35"/>
      <c r="CH3665" s="35"/>
    </row>
    <row r="3666" spans="1:86" ht="15.6" x14ac:dyDescent="0.3">
      <c r="A3666" s="35"/>
      <c r="B3666" s="86"/>
      <c r="C3666" s="35"/>
      <c r="D3666" s="35"/>
      <c r="E3666" s="35"/>
      <c r="F3666" s="35"/>
      <c r="G3666" s="35"/>
      <c r="H3666" s="35"/>
      <c r="I3666" s="35"/>
      <c r="J3666" s="35"/>
      <c r="K3666" s="35"/>
      <c r="L3666" s="35"/>
      <c r="M3666" s="35"/>
      <c r="N3666" s="35"/>
      <c r="O3666" s="35"/>
      <c r="P3666" s="35"/>
      <c r="Q3666" s="35"/>
      <c r="R3666" s="35"/>
      <c r="S3666" s="35"/>
      <c r="T3666" s="17">
        <f t="shared" si="8233"/>
        <v>49682</v>
      </c>
      <c r="U3666" s="216">
        <f t="shared" si="8226"/>
        <v>2</v>
      </c>
      <c r="V3666" s="216">
        <f t="shared" si="8233"/>
        <v>3661</v>
      </c>
      <c r="W3666" s="16">
        <f t="shared" si="8240"/>
        <v>10.03013698630137</v>
      </c>
      <c r="X3666" s="16" t="e">
        <f>IF(Template!$F$7="Linear interpolation",LinInterp($I$5:$I$22,$G$5:$G$22,W3666),CubicSpline($I$5:$I$22,$G$5:$G$22,W3666))</f>
        <v>#VALUE!</v>
      </c>
      <c r="Y3666" s="221" t="e">
        <f t="shared" si="8227"/>
        <v>#VALUE!</v>
      </c>
      <c r="Z3666" s="221" t="e">
        <f>Y3666/PRODUCT($AA$6:AA3665)</f>
        <v>#VALUE!</v>
      </c>
      <c r="AA3666" s="16" t="e">
        <f t="shared" si="8234"/>
        <v>#VALUE!</v>
      </c>
      <c r="AB3666" s="10" t="e">
        <f t="shared" si="8235"/>
        <v>#VALUE!</v>
      </c>
      <c r="AC3666" s="90">
        <f t="shared" si="8228"/>
        <v>3666</v>
      </c>
      <c r="AD3666" s="17">
        <f t="shared" si="8236"/>
        <v>49659</v>
      </c>
      <c r="AE3666" s="16" t="e">
        <f t="shared" si="8229"/>
        <v>#VALUE!</v>
      </c>
      <c r="AF3666" s="10">
        <f ca="1">IFERROR(AVERAGE(INDIRECT("AE"&amp;AC3666-Template!$F$10+1):INDIRECT("AE"&amp;AC3666)),0)</f>
        <v>0</v>
      </c>
      <c r="AG3666" s="35"/>
      <c r="AH3666" s="86"/>
      <c r="AI3666" s="35"/>
      <c r="AJ3666" s="35"/>
      <c r="AK3666" s="35"/>
      <c r="AL3666" s="35"/>
      <c r="AM3666" s="35"/>
      <c r="AN3666" s="35"/>
      <c r="AO3666" s="35"/>
      <c r="AP3666" s="35"/>
      <c r="AQ3666" s="35"/>
      <c r="AR3666" s="35"/>
      <c r="AS3666" s="35"/>
      <c r="AT3666" s="35"/>
      <c r="AU3666" s="35"/>
      <c r="AV3666" s="35"/>
      <c r="AW3666" s="35"/>
      <c r="AX3666" s="35"/>
      <c r="AY3666" s="35"/>
      <c r="AZ3666" s="17">
        <f t="shared" ref="AZ3666" si="8265">AZ3665+1</f>
        <v>49682</v>
      </c>
      <c r="BA3666" s="216">
        <f t="shared" si="8252"/>
        <v>2</v>
      </c>
      <c r="BB3666" s="216">
        <f t="shared" ref="BB3666" si="8266">BB3665+1</f>
        <v>3661</v>
      </c>
      <c r="BC3666" s="16">
        <f t="shared" si="8254"/>
        <v>10.03013698630137</v>
      </c>
      <c r="BD3666" s="16">
        <f>IF(Template!$F$7="Linear interpolation",LinInterp($AO$5:$AO$18,$AM$5:$AM$18,BC3666),CubicSpline($AO$5:$AO$18,$AM$5:$AM$18,BC3666))</f>
        <v>14.150006552757672</v>
      </c>
      <c r="BE3666" s="221">
        <f t="shared" si="8189"/>
        <v>3.7713041516819046</v>
      </c>
      <c r="BF3666" s="221">
        <f>BE3666/PRODUCT($BG$6:BG3665)</f>
        <v>1.0003627022383614</v>
      </c>
      <c r="BG3666" s="16">
        <f t="shared" si="8255"/>
        <v>1.0003627022383614</v>
      </c>
      <c r="BH3666" s="10">
        <f t="shared" si="8256"/>
        <v>13.23863170019235</v>
      </c>
      <c r="BI3666" s="90"/>
      <c r="BJ3666" s="17">
        <f t="shared" si="8239"/>
        <v>49659</v>
      </c>
      <c r="BK3666" s="16">
        <f t="shared" si="8232"/>
        <v>13.238601345539781</v>
      </c>
      <c r="BL3666" s="10">
        <f ca="1">IFERROR(AVERAGE(INDIRECT("BK"&amp;AC3666-Template!$F$10+1):INDIRECT("BK"&amp;AC3666)),0)</f>
        <v>13.238562921295978</v>
      </c>
      <c r="BM3666" s="35"/>
      <c r="BN3666" s="86"/>
      <c r="BO3666" s="35"/>
      <c r="BP3666" s="35"/>
      <c r="BQ3666" s="35"/>
      <c r="BR3666" s="35"/>
      <c r="BS3666" s="35"/>
      <c r="BT3666" s="35"/>
      <c r="BU3666" s="35"/>
      <c r="BV3666" s="35"/>
      <c r="BW3666" s="35"/>
      <c r="BX3666" s="35"/>
      <c r="BY3666" s="35"/>
      <c r="BZ3666" s="35"/>
      <c r="CA3666" s="35"/>
      <c r="CB3666" s="35"/>
      <c r="CC3666" s="35"/>
      <c r="CD3666" s="35"/>
      <c r="CE3666" s="35"/>
      <c r="CF3666" s="35"/>
      <c r="CG3666" s="35"/>
      <c r="CH3666" s="35"/>
    </row>
    <row r="3667" spans="1:86" ht="15.6" x14ac:dyDescent="0.3">
      <c r="A3667" s="35"/>
      <c r="B3667" s="86"/>
      <c r="C3667" s="35"/>
      <c r="D3667" s="35"/>
      <c r="E3667" s="35"/>
      <c r="F3667" s="35"/>
      <c r="G3667" s="35"/>
      <c r="H3667" s="35"/>
      <c r="I3667" s="35"/>
      <c r="J3667" s="35"/>
      <c r="K3667" s="35"/>
      <c r="L3667" s="35"/>
      <c r="M3667" s="35"/>
      <c r="N3667" s="35"/>
      <c r="O3667" s="35"/>
      <c r="P3667" s="35"/>
      <c r="Q3667" s="35"/>
      <c r="R3667" s="35"/>
      <c r="S3667" s="35"/>
      <c r="T3667" s="17">
        <f t="shared" si="8233"/>
        <v>49683</v>
      </c>
      <c r="U3667" s="216">
        <f t="shared" si="8226"/>
        <v>3</v>
      </c>
      <c r="V3667" s="216">
        <f t="shared" si="8233"/>
        <v>3662</v>
      </c>
      <c r="W3667" s="16">
        <f t="shared" si="8240"/>
        <v>10.032876712328767</v>
      </c>
      <c r="X3667" s="16" t="e">
        <f>IF(Template!$F$7="Linear interpolation",LinInterp($I$5:$I$22,$G$5:$G$22,W3667),CubicSpline($I$5:$I$22,$G$5:$G$22,W3667))</f>
        <v>#VALUE!</v>
      </c>
      <c r="Y3667" s="221" t="e">
        <f t="shared" si="8227"/>
        <v>#VALUE!</v>
      </c>
      <c r="Z3667" s="221" t="e">
        <f>Y3667/PRODUCT($AA$6:AA3666)</f>
        <v>#VALUE!</v>
      </c>
      <c r="AA3667" s="16" t="e">
        <f t="shared" si="8234"/>
        <v>#VALUE!</v>
      </c>
      <c r="AB3667" s="10" t="e">
        <f t="shared" si="8235"/>
        <v>#VALUE!</v>
      </c>
      <c r="AC3667" s="90">
        <f t="shared" si="8228"/>
        <v>3667</v>
      </c>
      <c r="AD3667" s="17">
        <f t="shared" si="8236"/>
        <v>49660</v>
      </c>
      <c r="AE3667" s="16" t="e">
        <f t="shared" si="8229"/>
        <v>#VALUE!</v>
      </c>
      <c r="AF3667" s="10">
        <f ca="1">IFERROR(AVERAGE(INDIRECT("AE"&amp;AC3667-Template!$F$10+1):INDIRECT("AE"&amp;AC3667)),0)</f>
        <v>0</v>
      </c>
      <c r="AG3667" s="35"/>
      <c r="AH3667" s="86"/>
      <c r="AI3667" s="35"/>
      <c r="AJ3667" s="35"/>
      <c r="AK3667" s="35"/>
      <c r="AL3667" s="35"/>
      <c r="AM3667" s="35"/>
      <c r="AN3667" s="35"/>
      <c r="AO3667" s="35"/>
      <c r="AP3667" s="35"/>
      <c r="AQ3667" s="35"/>
      <c r="AR3667" s="35"/>
      <c r="AS3667" s="35"/>
      <c r="AT3667" s="35"/>
      <c r="AU3667" s="35"/>
      <c r="AV3667" s="35"/>
      <c r="AW3667" s="35"/>
      <c r="AX3667" s="35"/>
      <c r="AY3667" s="35"/>
      <c r="AZ3667" s="17">
        <f t="shared" ref="AZ3667" si="8267">AZ3666+1</f>
        <v>49683</v>
      </c>
      <c r="BA3667" s="216">
        <f t="shared" si="8252"/>
        <v>3</v>
      </c>
      <c r="BB3667" s="216">
        <f t="shared" ref="BB3667" si="8268">BB3666+1</f>
        <v>3662</v>
      </c>
      <c r="BC3667" s="16">
        <f t="shared" si="8254"/>
        <v>10.032876712328767</v>
      </c>
      <c r="BD3667" s="16">
        <f>IF(Template!$F$7="Linear interpolation",LinInterp($AO$5:$AO$18,$AM$5:$AM$18,BC3667),CubicSpline($AO$5:$AO$18,$AM$5:$AM$18,BC3667))</f>
        <v>14.150007147227679</v>
      </c>
      <c r="BE3667" s="221">
        <f t="shared" si="8189"/>
        <v>3.7726720121490231</v>
      </c>
      <c r="BF3667" s="221">
        <f>BE3667/PRODUCT($BG$6:BG3666)</f>
        <v>1.0003627022409498</v>
      </c>
      <c r="BG3667" s="16">
        <f t="shared" si="8255"/>
        <v>1.0003627022409498</v>
      </c>
      <c r="BH3667" s="10">
        <f t="shared" si="8256"/>
        <v>13.238631794667999</v>
      </c>
      <c r="BI3667" s="90"/>
      <c r="BJ3667" s="17">
        <f t="shared" si="8239"/>
        <v>49660</v>
      </c>
      <c r="BK3667" s="16">
        <f t="shared" si="8232"/>
        <v>13.238614436799633</v>
      </c>
      <c r="BL3667" s="10">
        <f ca="1">IFERROR(AVERAGE(INDIRECT("BK"&amp;AC3667-Template!$F$10+1):INDIRECT("BK"&amp;AC3667)),0)</f>
        <v>13.238566579290417</v>
      </c>
      <c r="BM3667" s="35"/>
      <c r="BN3667" s="86"/>
      <c r="BO3667" s="35"/>
      <c r="BP3667" s="35"/>
      <c r="BQ3667" s="35"/>
      <c r="BR3667" s="35"/>
      <c r="BS3667" s="35"/>
      <c r="BT3667" s="35"/>
      <c r="BU3667" s="35"/>
      <c r="BV3667" s="35"/>
      <c r="BW3667" s="35"/>
      <c r="BX3667" s="35"/>
      <c r="BY3667" s="35"/>
      <c r="BZ3667" s="35"/>
      <c r="CA3667" s="35"/>
      <c r="CB3667" s="35"/>
      <c r="CC3667" s="35"/>
      <c r="CD3667" s="35"/>
      <c r="CE3667" s="35"/>
      <c r="CF3667" s="35"/>
      <c r="CG3667" s="35"/>
      <c r="CH3667" s="35"/>
    </row>
    <row r="3668" spans="1:86" ht="15.6" x14ac:dyDescent="0.3">
      <c r="A3668" s="35"/>
      <c r="B3668" s="86"/>
      <c r="C3668" s="35"/>
      <c r="D3668" s="35"/>
      <c r="E3668" s="35"/>
      <c r="F3668" s="35"/>
      <c r="G3668" s="35"/>
      <c r="H3668" s="35"/>
      <c r="I3668" s="35"/>
      <c r="J3668" s="35"/>
      <c r="K3668" s="35"/>
      <c r="L3668" s="35"/>
      <c r="M3668" s="35"/>
      <c r="N3668" s="35"/>
      <c r="O3668" s="35"/>
      <c r="P3668" s="35"/>
      <c r="Q3668" s="35"/>
      <c r="R3668" s="35"/>
      <c r="S3668" s="35"/>
      <c r="T3668" s="17">
        <f t="shared" si="8233"/>
        <v>49684</v>
      </c>
      <c r="U3668" s="216">
        <f t="shared" si="8226"/>
        <v>4</v>
      </c>
      <c r="V3668" s="216">
        <f t="shared" si="8233"/>
        <v>3663</v>
      </c>
      <c r="W3668" s="16">
        <f t="shared" si="8240"/>
        <v>10.035616438356165</v>
      </c>
      <c r="X3668" s="16" t="e">
        <f>IF(Template!$F$7="Linear interpolation",LinInterp($I$5:$I$22,$G$5:$G$22,W3668),CubicSpline($I$5:$I$22,$G$5:$G$22,W3668))</f>
        <v>#VALUE!</v>
      </c>
      <c r="Y3668" s="221" t="e">
        <f t="shared" si="8227"/>
        <v>#VALUE!</v>
      </c>
      <c r="Z3668" s="221" t="e">
        <f>Y3668/PRODUCT($AA$6:AA3667)</f>
        <v>#VALUE!</v>
      </c>
      <c r="AA3668" s="16" t="e">
        <f t="shared" si="8234"/>
        <v>#VALUE!</v>
      </c>
      <c r="AB3668" s="10" t="e">
        <f t="shared" si="8235"/>
        <v>#VALUE!</v>
      </c>
      <c r="AC3668" s="90">
        <f t="shared" si="8228"/>
        <v>3668</v>
      </c>
      <c r="AD3668" s="17">
        <f t="shared" si="8236"/>
        <v>49661</v>
      </c>
      <c r="AE3668" s="16" t="e">
        <f t="shared" si="8229"/>
        <v>#VALUE!</v>
      </c>
      <c r="AF3668" s="10">
        <f ca="1">IFERROR(AVERAGE(INDIRECT("AE"&amp;AC3668-Template!$F$10+1):INDIRECT("AE"&amp;AC3668)),0)</f>
        <v>0</v>
      </c>
      <c r="AG3668" s="35"/>
      <c r="AH3668" s="86"/>
      <c r="AI3668" s="35"/>
      <c r="AJ3668" s="35"/>
      <c r="AK3668" s="35"/>
      <c r="AL3668" s="35"/>
      <c r="AM3668" s="35"/>
      <c r="AN3668" s="35"/>
      <c r="AO3668" s="35"/>
      <c r="AP3668" s="35"/>
      <c r="AQ3668" s="35"/>
      <c r="AR3668" s="35"/>
      <c r="AS3668" s="35"/>
      <c r="AT3668" s="35"/>
      <c r="AU3668" s="35"/>
      <c r="AV3668" s="35"/>
      <c r="AW3668" s="35"/>
      <c r="AX3668" s="35"/>
      <c r="AY3668" s="35"/>
      <c r="AZ3668" s="17">
        <f t="shared" ref="AZ3668" si="8269">AZ3667+1</f>
        <v>49684</v>
      </c>
      <c r="BA3668" s="216">
        <f t="shared" si="8252"/>
        <v>4</v>
      </c>
      <c r="BB3668" s="216">
        <f t="shared" ref="BB3668" si="8270">BB3667+1</f>
        <v>3663</v>
      </c>
      <c r="BC3668" s="16">
        <f t="shared" si="8254"/>
        <v>10.035616438356165</v>
      </c>
      <c r="BD3668" s="16">
        <f>IF(Template!$F$7="Linear interpolation",LinInterp($AO$5:$AO$18,$AM$5:$AM$18,BC3668),CubicSpline($AO$5:$AO$18,$AM$5:$AM$18,BC3668))</f>
        <v>14.150007741375452</v>
      </c>
      <c r="BE3668" s="221">
        <f t="shared" si="8189"/>
        <v>3.7740403687429769</v>
      </c>
      <c r="BF3668" s="221">
        <f>BE3668/PRODUCT($BG$6:BG3667)</f>
        <v>1.0003627022411563</v>
      </c>
      <c r="BG3668" s="16">
        <f t="shared" si="8255"/>
        <v>1.0003627022411563</v>
      </c>
      <c r="BH3668" s="10">
        <f t="shared" si="8256"/>
        <v>13.238631802205303</v>
      </c>
      <c r="BI3668" s="90"/>
      <c r="BJ3668" s="17">
        <f t="shared" si="8239"/>
        <v>49661</v>
      </c>
      <c r="BK3668" s="16">
        <f t="shared" si="8232"/>
        <v>13.23860979074054</v>
      </c>
      <c r="BL3668" s="10">
        <f ca="1">IFERROR(AVERAGE(INDIRECT("BK"&amp;AC3668-Template!$F$10+1):INDIRECT("BK"&amp;AC3668)),0)</f>
        <v>13.238570082416219</v>
      </c>
      <c r="BM3668" s="35"/>
      <c r="BN3668" s="86"/>
      <c r="BO3668" s="35"/>
      <c r="BP3668" s="35"/>
      <c r="BQ3668" s="35"/>
      <c r="BR3668" s="35"/>
      <c r="BS3668" s="35"/>
      <c r="BT3668" s="35"/>
      <c r="BU3668" s="35"/>
      <c r="BV3668" s="35"/>
      <c r="BW3668" s="35"/>
      <c r="BX3668" s="35"/>
      <c r="BY3668" s="35"/>
      <c r="BZ3668" s="35"/>
      <c r="CA3668" s="35"/>
      <c r="CB3668" s="35"/>
      <c r="CC3668" s="35"/>
      <c r="CD3668" s="35"/>
      <c r="CE3668" s="35"/>
      <c r="CF3668" s="35"/>
      <c r="CG3668" s="35"/>
      <c r="CH3668" s="35"/>
    </row>
    <row r="3669" spans="1:86" ht="15.6" x14ac:dyDescent="0.3">
      <c r="A3669" s="35"/>
      <c r="B3669" s="86"/>
      <c r="C3669" s="35"/>
      <c r="D3669" s="35"/>
      <c r="E3669" s="35"/>
      <c r="F3669" s="35"/>
      <c r="G3669" s="35"/>
      <c r="H3669" s="35"/>
      <c r="I3669" s="35"/>
      <c r="J3669" s="35"/>
      <c r="K3669" s="35"/>
      <c r="L3669" s="35"/>
      <c r="M3669" s="35"/>
      <c r="N3669" s="35"/>
      <c r="O3669" s="35"/>
      <c r="P3669" s="35"/>
      <c r="Q3669" s="35"/>
      <c r="R3669" s="35"/>
      <c r="S3669" s="35"/>
      <c r="T3669" s="17">
        <f t="shared" si="8233"/>
        <v>49685</v>
      </c>
      <c r="U3669" s="216">
        <f t="shared" si="8226"/>
        <v>5</v>
      </c>
      <c r="V3669" s="216">
        <f t="shared" si="8233"/>
        <v>3664</v>
      </c>
      <c r="W3669" s="16">
        <f t="shared" si="8240"/>
        <v>10.038356164383561</v>
      </c>
      <c r="X3669" s="16" t="e">
        <f>IF(Template!$F$7="Linear interpolation",LinInterp($I$5:$I$22,$G$5:$G$22,W3669),CubicSpline($I$5:$I$22,$G$5:$G$22,W3669))</f>
        <v>#VALUE!</v>
      </c>
      <c r="Y3669" s="221" t="e">
        <f t="shared" si="8227"/>
        <v>#VALUE!</v>
      </c>
      <c r="Z3669" s="221" t="e">
        <f>Y3669/PRODUCT($AA$6:AA3668)</f>
        <v>#VALUE!</v>
      </c>
      <c r="AA3669" s="16" t="e">
        <f t="shared" si="8234"/>
        <v>#VALUE!</v>
      </c>
      <c r="AB3669" s="10" t="e">
        <f t="shared" si="8235"/>
        <v>#VALUE!</v>
      </c>
      <c r="AC3669" s="90">
        <f t="shared" si="8228"/>
        <v>3669</v>
      </c>
      <c r="AD3669" s="17">
        <f t="shared" si="8236"/>
        <v>49662</v>
      </c>
      <c r="AE3669" s="16" t="e">
        <f t="shared" si="8229"/>
        <v>#VALUE!</v>
      </c>
      <c r="AF3669" s="10">
        <f ca="1">IFERROR(AVERAGE(INDIRECT("AE"&amp;AC3669-Template!$F$10+1):INDIRECT("AE"&amp;AC3669)),0)</f>
        <v>0</v>
      </c>
      <c r="AG3669" s="35"/>
      <c r="AH3669" s="86"/>
      <c r="AI3669" s="35"/>
      <c r="AJ3669" s="35"/>
      <c r="AK3669" s="35"/>
      <c r="AL3669" s="35"/>
      <c r="AM3669" s="35"/>
      <c r="AN3669" s="35"/>
      <c r="AO3669" s="35"/>
      <c r="AP3669" s="35"/>
      <c r="AQ3669" s="35"/>
      <c r="AR3669" s="35"/>
      <c r="AS3669" s="35"/>
      <c r="AT3669" s="35"/>
      <c r="AU3669" s="35"/>
      <c r="AV3669" s="35"/>
      <c r="AW3669" s="35"/>
      <c r="AX3669" s="35"/>
      <c r="AY3669" s="35"/>
      <c r="AZ3669" s="17">
        <f t="shared" ref="AZ3669" si="8271">AZ3668+1</f>
        <v>49685</v>
      </c>
      <c r="BA3669" s="216">
        <f t="shared" si="8252"/>
        <v>5</v>
      </c>
      <c r="BB3669" s="216">
        <f t="shared" ref="BB3669" si="8272">BB3668+1</f>
        <v>3664</v>
      </c>
      <c r="BC3669" s="16">
        <f t="shared" si="8254"/>
        <v>10.038356164383561</v>
      </c>
      <c r="BD3669" s="16">
        <f>IF(Template!$F$7="Linear interpolation",LinInterp($AO$5:$AO$18,$AM$5:$AM$18,BC3669),CubicSpline($AO$5:$AO$18,$AM$5:$AM$18,BC3669))</f>
        <v>14.150008335174139</v>
      </c>
      <c r="BE3669" s="221">
        <f t="shared" si="8189"/>
        <v>3.775409221634713</v>
      </c>
      <c r="BF3669" s="221">
        <f>BE3669/PRODUCT($BG$6:BG3668)</f>
        <v>1.0003627022389778</v>
      </c>
      <c r="BG3669" s="16">
        <f t="shared" si="8255"/>
        <v>1.0003627022389778</v>
      </c>
      <c r="BH3669" s="10">
        <f t="shared" si="8256"/>
        <v>13.238631722690798</v>
      </c>
      <c r="BI3669" s="90"/>
      <c r="BJ3669" s="17">
        <f t="shared" si="8239"/>
        <v>49662</v>
      </c>
      <c r="BK3669" s="16">
        <f t="shared" si="8232"/>
        <v>13.238611689954771</v>
      </c>
      <c r="BL3669" s="10">
        <f ca="1">IFERROR(AVERAGE(INDIRECT("BK"&amp;AC3669-Template!$F$10+1):INDIRECT("BK"&amp;AC3669)),0)</f>
        <v>13.238572745862026</v>
      </c>
      <c r="BM3669" s="35"/>
      <c r="BN3669" s="86"/>
      <c r="BO3669" s="35"/>
      <c r="BP3669" s="35"/>
      <c r="BQ3669" s="35"/>
      <c r="BR3669" s="35"/>
      <c r="BS3669" s="35"/>
      <c r="BT3669" s="35"/>
      <c r="BU3669" s="35"/>
      <c r="BV3669" s="35"/>
      <c r="BW3669" s="35"/>
      <c r="BX3669" s="35"/>
      <c r="BY3669" s="35"/>
      <c r="BZ3669" s="35"/>
      <c r="CA3669" s="35"/>
      <c r="CB3669" s="35"/>
      <c r="CC3669" s="35"/>
      <c r="CD3669" s="35"/>
      <c r="CE3669" s="35"/>
      <c r="CF3669" s="35"/>
      <c r="CG3669" s="35"/>
      <c r="CH3669" s="35"/>
    </row>
    <row r="3670" spans="1:86" ht="15.6" x14ac:dyDescent="0.3">
      <c r="A3670" s="35"/>
      <c r="B3670" s="86"/>
      <c r="C3670" s="35"/>
      <c r="D3670" s="35"/>
      <c r="E3670" s="35"/>
      <c r="F3670" s="35"/>
      <c r="G3670" s="35"/>
      <c r="H3670" s="35"/>
      <c r="I3670" s="35"/>
      <c r="J3670" s="35"/>
      <c r="K3670" s="35"/>
      <c r="L3670" s="35"/>
      <c r="M3670" s="35"/>
      <c r="N3670" s="35"/>
      <c r="O3670" s="35"/>
      <c r="P3670" s="35"/>
      <c r="Q3670" s="35"/>
      <c r="R3670" s="35"/>
      <c r="S3670" s="35"/>
      <c r="T3670" s="17">
        <f t="shared" si="8233"/>
        <v>49686</v>
      </c>
      <c r="U3670" s="216">
        <f t="shared" si="8226"/>
        <v>6</v>
      </c>
      <c r="V3670" s="216">
        <f t="shared" si="8233"/>
        <v>3665</v>
      </c>
      <c r="W3670" s="16">
        <f t="shared" si="8240"/>
        <v>10.04109589041096</v>
      </c>
      <c r="X3670" s="16" t="e">
        <f>IF(Template!$F$7="Linear interpolation",LinInterp($I$5:$I$22,$G$5:$G$22,W3670),CubicSpline($I$5:$I$22,$G$5:$G$22,W3670))</f>
        <v>#VALUE!</v>
      </c>
      <c r="Y3670" s="221" t="e">
        <f t="shared" si="8227"/>
        <v>#VALUE!</v>
      </c>
      <c r="Z3670" s="221" t="e">
        <f>Y3670/PRODUCT($AA$6:AA3669)</f>
        <v>#VALUE!</v>
      </c>
      <c r="AA3670" s="16" t="e">
        <f t="shared" si="8234"/>
        <v>#VALUE!</v>
      </c>
      <c r="AB3670" s="10" t="e">
        <f t="shared" si="8235"/>
        <v>#VALUE!</v>
      </c>
      <c r="AC3670" s="90">
        <f t="shared" si="8228"/>
        <v>3670</v>
      </c>
      <c r="AD3670" s="17">
        <f t="shared" si="8236"/>
        <v>49663</v>
      </c>
      <c r="AE3670" s="16" t="e">
        <f t="shared" si="8229"/>
        <v>#VALUE!</v>
      </c>
      <c r="AF3670" s="10">
        <f ca="1">IFERROR(AVERAGE(INDIRECT("AE"&amp;AC3670-Template!$F$10+1):INDIRECT("AE"&amp;AC3670)),0)</f>
        <v>0</v>
      </c>
      <c r="AG3670" s="35"/>
      <c r="AH3670" s="86"/>
      <c r="AI3670" s="35"/>
      <c r="AJ3670" s="35"/>
      <c r="AK3670" s="35"/>
      <c r="AL3670" s="35"/>
      <c r="AM3670" s="35"/>
      <c r="AN3670" s="35"/>
      <c r="AO3670" s="35"/>
      <c r="AP3670" s="35"/>
      <c r="AQ3670" s="35"/>
      <c r="AR3670" s="35"/>
      <c r="AS3670" s="35"/>
      <c r="AT3670" s="35"/>
      <c r="AU3670" s="35"/>
      <c r="AV3670" s="35"/>
      <c r="AW3670" s="35"/>
      <c r="AX3670" s="35"/>
      <c r="AY3670" s="35"/>
      <c r="AZ3670" s="17">
        <f t="shared" ref="AZ3670" si="8273">AZ3669+1</f>
        <v>49686</v>
      </c>
      <c r="BA3670" s="216">
        <f t="shared" si="8252"/>
        <v>6</v>
      </c>
      <c r="BB3670" s="216">
        <f t="shared" ref="BB3670" si="8274">BB3669+1</f>
        <v>3665</v>
      </c>
      <c r="BC3670" s="16">
        <f t="shared" si="8254"/>
        <v>10.04109589041096</v>
      </c>
      <c r="BD3670" s="16">
        <f>IF(Template!$F$7="Linear interpolation",LinInterp($AO$5:$AO$18,$AM$5:$AM$18,BC3670),CubicSpline($AO$5:$AO$18,$AM$5:$AM$18,BC3670))</f>
        <v>14.150008928596883</v>
      </c>
      <c r="BE3670" s="221">
        <f t="shared" si="8189"/>
        <v>3.7767785709952046</v>
      </c>
      <c r="BF3670" s="221">
        <f>BE3670/PRODUCT($BG$6:BG3669)</f>
        <v>1.0003627022344079</v>
      </c>
      <c r="BG3670" s="16">
        <f t="shared" si="8255"/>
        <v>1.0003627022389778</v>
      </c>
      <c r="BH3670" s="10">
        <f t="shared" si="8256"/>
        <v>13.238631722690798</v>
      </c>
      <c r="BI3670" s="90"/>
      <c r="BJ3670" s="17">
        <f t="shared" si="8239"/>
        <v>49663</v>
      </c>
      <c r="BK3670" s="16">
        <f t="shared" si="8232"/>
        <v>13.238613504281126</v>
      </c>
      <c r="BL3670" s="10">
        <f ca="1">IFERROR(AVERAGE(INDIRECT("BK"&amp;AC3670-Template!$F$10+1):INDIRECT("BK"&amp;AC3670)),0)</f>
        <v>13.238575779900868</v>
      </c>
      <c r="BM3670" s="35"/>
      <c r="BN3670" s="86"/>
      <c r="BO3670" s="35"/>
      <c r="BP3670" s="35"/>
      <c r="BQ3670" s="35"/>
      <c r="BR3670" s="35"/>
      <c r="BS3670" s="35"/>
      <c r="BT3670" s="35"/>
      <c r="BU3670" s="35"/>
      <c r="BV3670" s="35"/>
      <c r="BW3670" s="35"/>
      <c r="BX3670" s="35"/>
      <c r="BY3670" s="35"/>
      <c r="BZ3670" s="35"/>
      <c r="CA3670" s="35"/>
      <c r="CB3670" s="35"/>
      <c r="CC3670" s="35"/>
      <c r="CD3670" s="35"/>
      <c r="CE3670" s="35"/>
      <c r="CF3670" s="35"/>
      <c r="CG3670" s="35"/>
      <c r="CH3670" s="35"/>
    </row>
    <row r="3671" spans="1:86" ht="15.6" x14ac:dyDescent="0.3">
      <c r="A3671" s="35"/>
      <c r="B3671" s="86"/>
      <c r="C3671" s="35"/>
      <c r="D3671" s="35"/>
      <c r="E3671" s="35"/>
      <c r="F3671" s="35"/>
      <c r="G3671" s="35"/>
      <c r="H3671" s="35"/>
      <c r="I3671" s="35"/>
      <c r="J3671" s="35"/>
      <c r="K3671" s="35"/>
      <c r="L3671" s="35"/>
      <c r="M3671" s="35"/>
      <c r="N3671" s="35"/>
      <c r="O3671" s="35"/>
      <c r="P3671" s="35"/>
      <c r="Q3671" s="35"/>
      <c r="R3671" s="35"/>
      <c r="S3671" s="35"/>
      <c r="T3671" s="17">
        <f t="shared" si="8233"/>
        <v>49687</v>
      </c>
      <c r="U3671" s="216">
        <f t="shared" si="8226"/>
        <v>7</v>
      </c>
      <c r="V3671" s="216">
        <f t="shared" si="8233"/>
        <v>3666</v>
      </c>
      <c r="W3671" s="16">
        <f t="shared" si="8240"/>
        <v>10.043835616438356</v>
      </c>
      <c r="X3671" s="16" t="e">
        <f>IF(Template!$F$7="Linear interpolation",LinInterp($I$5:$I$22,$G$5:$G$22,W3671),CubicSpline($I$5:$I$22,$G$5:$G$22,W3671))</f>
        <v>#VALUE!</v>
      </c>
      <c r="Y3671" s="221" t="e">
        <f t="shared" si="8227"/>
        <v>#VALUE!</v>
      </c>
      <c r="Z3671" s="221" t="e">
        <f>Y3671/PRODUCT($AA$6:AA3670)</f>
        <v>#VALUE!</v>
      </c>
      <c r="AA3671" s="16" t="e">
        <f t="shared" si="8234"/>
        <v>#VALUE!</v>
      </c>
      <c r="AB3671" s="10" t="e">
        <f t="shared" si="8235"/>
        <v>#VALUE!</v>
      </c>
      <c r="AC3671" s="90">
        <f t="shared" si="8228"/>
        <v>3671</v>
      </c>
      <c r="AD3671" s="17">
        <f t="shared" si="8236"/>
        <v>49664</v>
      </c>
      <c r="AE3671" s="16" t="e">
        <f t="shared" si="8229"/>
        <v>#VALUE!</v>
      </c>
      <c r="AF3671" s="10">
        <f ca="1">IFERROR(AVERAGE(INDIRECT("AE"&amp;AC3671-Template!$F$10+1):INDIRECT("AE"&amp;AC3671)),0)</f>
        <v>0</v>
      </c>
      <c r="AG3671" s="35"/>
      <c r="AH3671" s="86"/>
      <c r="AI3671" s="35"/>
      <c r="AJ3671" s="35"/>
      <c r="AK3671" s="35"/>
      <c r="AL3671" s="35"/>
      <c r="AM3671" s="35"/>
      <c r="AN3671" s="35"/>
      <c r="AO3671" s="35"/>
      <c r="AP3671" s="35"/>
      <c r="AQ3671" s="35"/>
      <c r="AR3671" s="35"/>
      <c r="AS3671" s="35"/>
      <c r="AT3671" s="35"/>
      <c r="AU3671" s="35"/>
      <c r="AV3671" s="35"/>
      <c r="AW3671" s="35"/>
      <c r="AX3671" s="35"/>
      <c r="AY3671" s="35"/>
      <c r="AZ3671" s="17">
        <f t="shared" ref="AZ3671" si="8275">AZ3670+1</f>
        <v>49687</v>
      </c>
      <c r="BA3671" s="216">
        <f t="shared" si="8252"/>
        <v>7</v>
      </c>
      <c r="BB3671" s="216">
        <f t="shared" ref="BB3671" si="8276">BB3670+1</f>
        <v>3666</v>
      </c>
      <c r="BC3671" s="16">
        <f t="shared" si="8254"/>
        <v>10.043835616438356</v>
      </c>
      <c r="BD3671" s="16">
        <f>IF(Template!$F$7="Linear interpolation",LinInterp($AO$5:$AO$18,$AM$5:$AM$18,BC3671),CubicSpline($AO$5:$AO$18,$AM$5:$AM$18,BC3671))</f>
        <v>14.150009521616832</v>
      </c>
      <c r="BE3671" s="221">
        <f t="shared" si="8189"/>
        <v>3.7781484169954909</v>
      </c>
      <c r="BF3671" s="221">
        <f>BE3671/PRODUCT($BG$6:BG3670)</f>
        <v>1.0003627022228805</v>
      </c>
      <c r="BG3671" s="16">
        <f t="shared" si="8255"/>
        <v>1.0003627022389778</v>
      </c>
      <c r="BH3671" s="10">
        <f t="shared" si="8256"/>
        <v>13.238631722690798</v>
      </c>
      <c r="BI3671" s="90"/>
      <c r="BJ3671" s="17">
        <f t="shared" si="8239"/>
        <v>49664</v>
      </c>
      <c r="BK3671" s="16">
        <f t="shared" si="8232"/>
        <v>13.238615233427842</v>
      </c>
      <c r="BL3671" s="10">
        <f ca="1">IFERROR(AVERAGE(INDIRECT("BK"&amp;AC3671-Template!$F$10+1):INDIRECT("BK"&amp;AC3671)),0)</f>
        <v>13.238578730211339</v>
      </c>
      <c r="BM3671" s="35"/>
      <c r="BN3671" s="86"/>
      <c r="BO3671" s="35"/>
      <c r="BP3671" s="35"/>
      <c r="BQ3671" s="35"/>
      <c r="BR3671" s="35"/>
      <c r="BS3671" s="35"/>
      <c r="BT3671" s="35"/>
      <c r="BU3671" s="35"/>
      <c r="BV3671" s="35"/>
      <c r="BW3671" s="35"/>
      <c r="BX3671" s="35"/>
      <c r="BY3671" s="35"/>
      <c r="BZ3671" s="35"/>
      <c r="CA3671" s="35"/>
      <c r="CB3671" s="35"/>
      <c r="CC3671" s="35"/>
      <c r="CD3671" s="35"/>
      <c r="CE3671" s="35"/>
      <c r="CF3671" s="35"/>
      <c r="CG3671" s="35"/>
      <c r="CH3671" s="35"/>
    </row>
    <row r="3672" spans="1:86" ht="15.6" x14ac:dyDescent="0.3">
      <c r="A3672" s="35"/>
      <c r="B3672" s="86"/>
      <c r="C3672" s="35"/>
      <c r="D3672" s="35"/>
      <c r="E3672" s="35"/>
      <c r="F3672" s="35"/>
      <c r="G3672" s="35"/>
      <c r="H3672" s="35"/>
      <c r="I3672" s="35"/>
      <c r="J3672" s="35"/>
      <c r="K3672" s="35"/>
      <c r="L3672" s="35"/>
      <c r="M3672" s="35"/>
      <c r="N3672" s="35"/>
      <c r="O3672" s="35"/>
      <c r="P3672" s="35"/>
      <c r="Q3672" s="35"/>
      <c r="R3672" s="35"/>
      <c r="S3672" s="35"/>
      <c r="T3672" s="17">
        <f t="shared" si="8233"/>
        <v>49688</v>
      </c>
      <c r="U3672" s="216">
        <f t="shared" si="8226"/>
        <v>1</v>
      </c>
      <c r="V3672" s="216">
        <f t="shared" si="8233"/>
        <v>3667</v>
      </c>
      <c r="W3672" s="16">
        <f t="shared" si="8240"/>
        <v>10.046575342465754</v>
      </c>
      <c r="X3672" s="16" t="e">
        <f>IF(Template!$F$7="Linear interpolation",LinInterp($I$5:$I$22,$G$5:$G$22,W3672),CubicSpline($I$5:$I$22,$G$5:$G$22,W3672))</f>
        <v>#VALUE!</v>
      </c>
      <c r="Y3672" s="221" t="e">
        <f t="shared" si="8227"/>
        <v>#VALUE!</v>
      </c>
      <c r="Z3672" s="221" t="e">
        <f>Y3672/PRODUCT($AA$6:AA3671)</f>
        <v>#VALUE!</v>
      </c>
      <c r="AA3672" s="16" t="e">
        <f t="shared" si="8234"/>
        <v>#VALUE!</v>
      </c>
      <c r="AB3672" s="10" t="e">
        <f t="shared" si="8235"/>
        <v>#VALUE!</v>
      </c>
      <c r="AC3672" s="90">
        <f t="shared" si="8228"/>
        <v>3672</v>
      </c>
      <c r="AD3672" s="17">
        <f t="shared" si="8236"/>
        <v>49665</v>
      </c>
      <c r="AE3672" s="16" t="e">
        <f t="shared" si="8229"/>
        <v>#VALUE!</v>
      </c>
      <c r="AF3672" s="10">
        <f ca="1">IFERROR(AVERAGE(INDIRECT("AE"&amp;AC3672-Template!$F$10+1):INDIRECT("AE"&amp;AC3672)),0)</f>
        <v>0</v>
      </c>
      <c r="AG3672" s="35"/>
      <c r="AH3672" s="86"/>
      <c r="AI3672" s="35"/>
      <c r="AJ3672" s="35"/>
      <c r="AK3672" s="35"/>
      <c r="AL3672" s="35"/>
      <c r="AM3672" s="35"/>
      <c r="AN3672" s="35"/>
      <c r="AO3672" s="35"/>
      <c r="AP3672" s="35"/>
      <c r="AQ3672" s="35"/>
      <c r="AR3672" s="35"/>
      <c r="AS3672" s="35"/>
      <c r="AT3672" s="35"/>
      <c r="AU3672" s="35"/>
      <c r="AV3672" s="35"/>
      <c r="AW3672" s="35"/>
      <c r="AX3672" s="35"/>
      <c r="AY3672" s="35"/>
      <c r="AZ3672" s="17">
        <f t="shared" ref="AZ3672" si="8277">AZ3671+1</f>
        <v>49688</v>
      </c>
      <c r="BA3672" s="216">
        <f t="shared" si="8252"/>
        <v>1</v>
      </c>
      <c r="BB3672" s="216">
        <f t="shared" ref="BB3672" si="8278">BB3671+1</f>
        <v>3667</v>
      </c>
      <c r="BC3672" s="16">
        <f t="shared" si="8254"/>
        <v>10.046575342465754</v>
      </c>
      <c r="BD3672" s="16">
        <f>IF(Template!$F$7="Linear interpolation",LinInterp($AO$5:$AO$18,$AM$5:$AM$18,BC3672),CubicSpline($AO$5:$AO$18,$AM$5:$AM$18,BC3672))</f>
        <v>14.150010114207136</v>
      </c>
      <c r="BE3672" s="221">
        <f t="shared" si="8189"/>
        <v>3.7795187598066464</v>
      </c>
      <c r="BF3672" s="221">
        <f>BE3672/PRODUCT($BG$6:BG3671)</f>
        <v>1.0003627022020027</v>
      </c>
      <c r="BG3672" s="16">
        <f t="shared" si="8255"/>
        <v>1.0003627022020027</v>
      </c>
      <c r="BH3672" s="10">
        <f t="shared" si="8256"/>
        <v>13.238630373100024</v>
      </c>
      <c r="BI3672" s="90"/>
      <c r="BJ3672" s="17">
        <f t="shared" si="8239"/>
        <v>49665</v>
      </c>
      <c r="BK3672" s="16">
        <f t="shared" si="8232"/>
        <v>13.238615233427842</v>
      </c>
      <c r="BL3672" s="10">
        <f ca="1">IFERROR(AVERAGE(INDIRECT("BK"&amp;AC3672-Template!$F$10+1):INDIRECT("BK"&amp;AC3672)),0)</f>
        <v>13.238581541898631</v>
      </c>
      <c r="BM3672" s="35"/>
      <c r="BN3672" s="86"/>
      <c r="BO3672" s="35"/>
      <c r="BP3672" s="35"/>
      <c r="BQ3672" s="35"/>
      <c r="BR3672" s="35"/>
      <c r="BS3672" s="35"/>
      <c r="BT3672" s="35"/>
      <c r="BU3672" s="35"/>
      <c r="BV3672" s="35"/>
      <c r="BW3672" s="35"/>
      <c r="BX3672" s="35"/>
      <c r="BY3672" s="35"/>
      <c r="BZ3672" s="35"/>
      <c r="CA3672" s="35"/>
      <c r="CB3672" s="35"/>
      <c r="CC3672" s="35"/>
      <c r="CD3672" s="35"/>
      <c r="CE3672" s="35"/>
      <c r="CF3672" s="35"/>
      <c r="CG3672" s="35"/>
      <c r="CH3672" s="35"/>
    </row>
    <row r="3673" spans="1:86" ht="15.6" x14ac:dyDescent="0.3">
      <c r="A3673" s="35"/>
      <c r="B3673" s="86"/>
      <c r="C3673" s="35"/>
      <c r="D3673" s="35"/>
      <c r="E3673" s="35"/>
      <c r="F3673" s="35"/>
      <c r="G3673" s="35"/>
      <c r="H3673" s="35"/>
      <c r="I3673" s="35"/>
      <c r="J3673" s="35"/>
      <c r="K3673" s="35"/>
      <c r="L3673" s="35"/>
      <c r="M3673" s="35"/>
      <c r="N3673" s="35"/>
      <c r="O3673" s="35"/>
      <c r="P3673" s="35"/>
      <c r="Q3673" s="35"/>
      <c r="R3673" s="35"/>
      <c r="S3673" s="35"/>
      <c r="T3673" s="17">
        <f t="shared" si="8233"/>
        <v>49689</v>
      </c>
      <c r="U3673" s="216">
        <f t="shared" si="8226"/>
        <v>2</v>
      </c>
      <c r="V3673" s="216">
        <f t="shared" si="8233"/>
        <v>3668</v>
      </c>
      <c r="W3673" s="16">
        <f t="shared" si="8240"/>
        <v>10.049315068493151</v>
      </c>
      <c r="X3673" s="16" t="e">
        <f>IF(Template!$F$7="Linear interpolation",LinInterp($I$5:$I$22,$G$5:$G$22,W3673),CubicSpline($I$5:$I$22,$G$5:$G$22,W3673))</f>
        <v>#VALUE!</v>
      </c>
      <c r="Y3673" s="221" t="e">
        <f t="shared" si="8227"/>
        <v>#VALUE!</v>
      </c>
      <c r="Z3673" s="221" t="e">
        <f>Y3673/PRODUCT($AA$6:AA3672)</f>
        <v>#VALUE!</v>
      </c>
      <c r="AA3673" s="16" t="e">
        <f t="shared" si="8234"/>
        <v>#VALUE!</v>
      </c>
      <c r="AB3673" s="10" t="e">
        <f t="shared" si="8235"/>
        <v>#VALUE!</v>
      </c>
      <c r="AC3673" s="90">
        <f t="shared" si="8228"/>
        <v>3673</v>
      </c>
      <c r="AD3673" s="17">
        <f t="shared" si="8236"/>
        <v>49666</v>
      </c>
      <c r="AE3673" s="16" t="e">
        <f t="shared" si="8229"/>
        <v>#VALUE!</v>
      </c>
      <c r="AF3673" s="10">
        <f ca="1">IFERROR(AVERAGE(INDIRECT("AE"&amp;AC3673-Template!$F$10+1):INDIRECT("AE"&amp;AC3673)),0)</f>
        <v>0</v>
      </c>
      <c r="AG3673" s="35"/>
      <c r="AH3673" s="86"/>
      <c r="AI3673" s="35"/>
      <c r="AJ3673" s="35"/>
      <c r="AK3673" s="35"/>
      <c r="AL3673" s="35"/>
      <c r="AM3673" s="35"/>
      <c r="AN3673" s="35"/>
      <c r="AO3673" s="35"/>
      <c r="AP3673" s="35"/>
      <c r="AQ3673" s="35"/>
      <c r="AR3673" s="35"/>
      <c r="AS3673" s="35"/>
      <c r="AT3673" s="35"/>
      <c r="AU3673" s="35"/>
      <c r="AV3673" s="35"/>
      <c r="AW3673" s="35"/>
      <c r="AX3673" s="35"/>
      <c r="AY3673" s="35"/>
      <c r="AZ3673" s="17">
        <f t="shared" ref="AZ3673" si="8279">AZ3672+1</f>
        <v>49689</v>
      </c>
      <c r="BA3673" s="216">
        <f t="shared" si="8252"/>
        <v>2</v>
      </c>
      <c r="BB3673" s="216">
        <f t="shared" ref="BB3673" si="8280">BB3672+1</f>
        <v>3668</v>
      </c>
      <c r="BC3673" s="16">
        <f t="shared" si="8254"/>
        <v>10.049315068493151</v>
      </c>
      <c r="BD3673" s="16">
        <f>IF(Template!$F$7="Linear interpolation",LinInterp($AO$5:$AO$18,$AM$5:$AM$18,BC3673),CubicSpline($AO$5:$AO$18,$AM$5:$AM$18,BC3673))</f>
        <v>14.150010706340941</v>
      </c>
      <c r="BE3673" s="221">
        <f t="shared" si="8189"/>
        <v>3.780889599599778</v>
      </c>
      <c r="BF3673" s="221">
        <f>BE3673/PRODUCT($BG$6:BG3672)</f>
        <v>1.0003627022063522</v>
      </c>
      <c r="BG3673" s="16">
        <f t="shared" si="8255"/>
        <v>1.0003627022063522</v>
      </c>
      <c r="BH3673" s="10">
        <f t="shared" si="8256"/>
        <v>13.238630531853479</v>
      </c>
      <c r="BI3673" s="90"/>
      <c r="BJ3673" s="17">
        <f t="shared" si="8239"/>
        <v>49666</v>
      </c>
      <c r="BK3673" s="16">
        <f t="shared" si="8232"/>
        <v>13.238615233427842</v>
      </c>
      <c r="BL3673" s="10">
        <f ca="1">IFERROR(AVERAGE(INDIRECT("BK"&amp;AC3673-Template!$F$10+1):INDIRECT("BK"&amp;AC3673)),0)</f>
        <v>13.238584217709397</v>
      </c>
      <c r="BM3673" s="35"/>
      <c r="BN3673" s="86"/>
      <c r="BO3673" s="35"/>
      <c r="BP3673" s="35"/>
      <c r="BQ3673" s="35"/>
      <c r="BR3673" s="35"/>
      <c r="BS3673" s="35"/>
      <c r="BT3673" s="35"/>
      <c r="BU3673" s="35"/>
      <c r="BV3673" s="35"/>
      <c r="BW3673" s="35"/>
      <c r="BX3673" s="35"/>
      <c r="BY3673" s="35"/>
      <c r="BZ3673" s="35"/>
      <c r="CA3673" s="35"/>
      <c r="CB3673" s="35"/>
      <c r="CC3673" s="35"/>
      <c r="CD3673" s="35"/>
      <c r="CE3673" s="35"/>
      <c r="CF3673" s="35"/>
      <c r="CG3673" s="35"/>
      <c r="CH3673" s="35"/>
    </row>
    <row r="3674" spans="1:86" ht="15.6" x14ac:dyDescent="0.3">
      <c r="A3674" s="35"/>
      <c r="B3674" s="86"/>
      <c r="C3674" s="35"/>
      <c r="D3674" s="35"/>
      <c r="E3674" s="35"/>
      <c r="F3674" s="35"/>
      <c r="G3674" s="35"/>
      <c r="H3674" s="35"/>
      <c r="I3674" s="35"/>
      <c r="J3674" s="35"/>
      <c r="K3674" s="35"/>
      <c r="L3674" s="35"/>
      <c r="M3674" s="35"/>
      <c r="N3674" s="35"/>
      <c r="O3674" s="35"/>
      <c r="P3674" s="35"/>
      <c r="Q3674" s="35"/>
      <c r="R3674" s="35"/>
      <c r="S3674" s="35"/>
      <c r="T3674" s="17">
        <f t="shared" si="8233"/>
        <v>49690</v>
      </c>
      <c r="U3674" s="216">
        <f t="shared" si="8226"/>
        <v>3</v>
      </c>
      <c r="V3674" s="216">
        <f t="shared" si="8233"/>
        <v>3669</v>
      </c>
      <c r="W3674" s="16">
        <f t="shared" si="8240"/>
        <v>10.052054794520547</v>
      </c>
      <c r="X3674" s="16" t="e">
        <f>IF(Template!$F$7="Linear interpolation",LinInterp($I$5:$I$22,$G$5:$G$22,W3674),CubicSpline($I$5:$I$22,$G$5:$G$22,W3674))</f>
        <v>#VALUE!</v>
      </c>
      <c r="Y3674" s="221" t="e">
        <f t="shared" si="8227"/>
        <v>#VALUE!</v>
      </c>
      <c r="Z3674" s="221" t="e">
        <f>Y3674/PRODUCT($AA$6:AA3673)</f>
        <v>#VALUE!</v>
      </c>
      <c r="AA3674" s="16" t="e">
        <f t="shared" si="8234"/>
        <v>#VALUE!</v>
      </c>
      <c r="AB3674" s="10" t="e">
        <f t="shared" si="8235"/>
        <v>#VALUE!</v>
      </c>
      <c r="AC3674" s="90">
        <f t="shared" si="8228"/>
        <v>3674</v>
      </c>
      <c r="AD3674" s="17">
        <f t="shared" si="8236"/>
        <v>49667</v>
      </c>
      <c r="AE3674" s="16" t="e">
        <f t="shared" si="8229"/>
        <v>#VALUE!</v>
      </c>
      <c r="AF3674" s="10">
        <f ca="1">IFERROR(AVERAGE(INDIRECT("AE"&amp;AC3674-Template!$F$10+1):INDIRECT("AE"&amp;AC3674)),0)</f>
        <v>0</v>
      </c>
      <c r="AG3674" s="35"/>
      <c r="AH3674" s="86"/>
      <c r="AI3674" s="35"/>
      <c r="AJ3674" s="35"/>
      <c r="AK3674" s="35"/>
      <c r="AL3674" s="35"/>
      <c r="AM3674" s="35"/>
      <c r="AN3674" s="35"/>
      <c r="AO3674" s="35"/>
      <c r="AP3674" s="35"/>
      <c r="AQ3674" s="35"/>
      <c r="AR3674" s="35"/>
      <c r="AS3674" s="35"/>
      <c r="AT3674" s="35"/>
      <c r="AU3674" s="35"/>
      <c r="AV3674" s="35"/>
      <c r="AW3674" s="35"/>
      <c r="AX3674" s="35"/>
      <c r="AY3674" s="35"/>
      <c r="AZ3674" s="17">
        <f t="shared" ref="AZ3674" si="8281">AZ3673+1</f>
        <v>49690</v>
      </c>
      <c r="BA3674" s="216">
        <f t="shared" si="8252"/>
        <v>3</v>
      </c>
      <c r="BB3674" s="216">
        <f t="shared" ref="BB3674" si="8282">BB3673+1</f>
        <v>3669</v>
      </c>
      <c r="BC3674" s="16">
        <f t="shared" si="8254"/>
        <v>10.052054794520547</v>
      </c>
      <c r="BD3674" s="16">
        <f>IF(Template!$F$7="Linear interpolation",LinInterp($AO$5:$AO$18,$AM$5:$AM$18,BC3674),CubicSpline($AO$5:$AO$18,$AM$5:$AM$18,BC3674))</f>
        <v>14.150011297991393</v>
      </c>
      <c r="BE3674" s="221">
        <f t="shared" si="8189"/>
        <v>3.7822609365460456</v>
      </c>
      <c r="BF3674" s="221">
        <f>BE3674/PRODUCT($BG$6:BG3673)</f>
        <v>1.0003627021922072</v>
      </c>
      <c r="BG3674" s="16">
        <f t="shared" si="8255"/>
        <v>1.0003627021922072</v>
      </c>
      <c r="BH3674" s="10">
        <f t="shared" si="8256"/>
        <v>13.238630015564357</v>
      </c>
      <c r="BI3674" s="90"/>
      <c r="BJ3674" s="17">
        <f t="shared" si="8239"/>
        <v>49667</v>
      </c>
      <c r="BK3674" s="16">
        <f t="shared" si="8232"/>
        <v>13.238624756163219</v>
      </c>
      <c r="BL3674" s="10">
        <f ca="1">IFERROR(AVERAGE(INDIRECT("BK"&amp;AC3674-Template!$F$10+1):INDIRECT("BK"&amp;AC3674)),0)</f>
        <v>13.238587210944679</v>
      </c>
      <c r="BM3674" s="35"/>
      <c r="BN3674" s="86"/>
      <c r="BO3674" s="35"/>
      <c r="BP3674" s="35"/>
      <c r="BQ3674" s="35"/>
      <c r="BR3674" s="35"/>
      <c r="BS3674" s="35"/>
      <c r="BT3674" s="35"/>
      <c r="BU3674" s="35"/>
      <c r="BV3674" s="35"/>
      <c r="BW3674" s="35"/>
      <c r="BX3674" s="35"/>
      <c r="BY3674" s="35"/>
      <c r="BZ3674" s="35"/>
      <c r="CA3674" s="35"/>
      <c r="CB3674" s="35"/>
      <c r="CC3674" s="35"/>
      <c r="CD3674" s="35"/>
      <c r="CE3674" s="35"/>
      <c r="CF3674" s="35"/>
      <c r="CG3674" s="35"/>
      <c r="CH3674" s="35"/>
    </row>
    <row r="3675" spans="1:86" ht="15.6" x14ac:dyDescent="0.3">
      <c r="A3675" s="35"/>
      <c r="B3675" s="86"/>
      <c r="C3675" s="35"/>
      <c r="D3675" s="35"/>
      <c r="E3675" s="35"/>
      <c r="F3675" s="35"/>
      <c r="G3675" s="35"/>
      <c r="H3675" s="35"/>
      <c r="I3675" s="35"/>
      <c r="J3675" s="35"/>
      <c r="K3675" s="35"/>
      <c r="L3675" s="35"/>
      <c r="M3675" s="35"/>
      <c r="N3675" s="35"/>
      <c r="O3675" s="35"/>
      <c r="P3675" s="35"/>
      <c r="Q3675" s="35"/>
      <c r="R3675" s="35"/>
      <c r="S3675" s="35"/>
      <c r="T3675" s="17">
        <f t="shared" si="8233"/>
        <v>49691</v>
      </c>
      <c r="U3675" s="216">
        <f t="shared" si="8226"/>
        <v>4</v>
      </c>
      <c r="V3675" s="216">
        <f t="shared" si="8233"/>
        <v>3670</v>
      </c>
      <c r="W3675" s="16">
        <f t="shared" si="8240"/>
        <v>10.054794520547945</v>
      </c>
      <c r="X3675" s="16" t="e">
        <f>IF(Template!$F$7="Linear interpolation",LinInterp($I$5:$I$22,$G$5:$G$22,W3675),CubicSpline($I$5:$I$22,$G$5:$G$22,W3675))</f>
        <v>#VALUE!</v>
      </c>
      <c r="Y3675" s="221" t="e">
        <f t="shared" si="8227"/>
        <v>#VALUE!</v>
      </c>
      <c r="Z3675" s="221" t="e">
        <f>Y3675/PRODUCT($AA$6:AA3674)</f>
        <v>#VALUE!</v>
      </c>
      <c r="AA3675" s="16" t="e">
        <f t="shared" si="8234"/>
        <v>#VALUE!</v>
      </c>
      <c r="AB3675" s="10" t="e">
        <f t="shared" si="8235"/>
        <v>#VALUE!</v>
      </c>
      <c r="AC3675" s="90">
        <f t="shared" si="8228"/>
        <v>3675</v>
      </c>
      <c r="AD3675" s="17">
        <f t="shared" si="8236"/>
        <v>49668</v>
      </c>
      <c r="AE3675" s="16" t="e">
        <f t="shared" si="8229"/>
        <v>#VALUE!</v>
      </c>
      <c r="AF3675" s="10">
        <f ca="1">IFERROR(AVERAGE(INDIRECT("AE"&amp;AC3675-Template!$F$10+1):INDIRECT("AE"&amp;AC3675)),0)</f>
        <v>0</v>
      </c>
      <c r="AG3675" s="35"/>
      <c r="AH3675" s="86"/>
      <c r="AI3675" s="35"/>
      <c r="AJ3675" s="35"/>
      <c r="AK3675" s="35"/>
      <c r="AL3675" s="35"/>
      <c r="AM3675" s="35"/>
      <c r="AN3675" s="35"/>
      <c r="AO3675" s="35"/>
      <c r="AP3675" s="35"/>
      <c r="AQ3675" s="35"/>
      <c r="AR3675" s="35"/>
      <c r="AS3675" s="35"/>
      <c r="AT3675" s="35"/>
      <c r="AU3675" s="35"/>
      <c r="AV3675" s="35"/>
      <c r="AW3675" s="35"/>
      <c r="AX3675" s="35"/>
      <c r="AY3675" s="35"/>
      <c r="AZ3675" s="17">
        <f t="shared" ref="AZ3675" si="8283">AZ3674+1</f>
        <v>49691</v>
      </c>
      <c r="BA3675" s="216">
        <f t="shared" si="8252"/>
        <v>4</v>
      </c>
      <c r="BB3675" s="216">
        <f t="shared" ref="BB3675" si="8284">BB3674+1</f>
        <v>3670</v>
      </c>
      <c r="BC3675" s="16">
        <f t="shared" si="8254"/>
        <v>10.054794520547945</v>
      </c>
      <c r="BD3675" s="16">
        <f>IF(Template!$F$7="Linear interpolation",LinInterp($AO$5:$AO$18,$AM$5:$AM$18,BC3675),CubicSpline($AO$5:$AO$18,$AM$5:$AM$18,BC3675))</f>
        <v>14.150011889131639</v>
      </c>
      <c r="BE3675" s="221">
        <f t="shared" si="8189"/>
        <v>3.7836327708166375</v>
      </c>
      <c r="BF3675" s="221">
        <f>BE3675/PRODUCT($BG$6:BG3674)</f>
        <v>1.000362702175658</v>
      </c>
      <c r="BG3675" s="16">
        <f t="shared" si="8255"/>
        <v>1.000362702175658</v>
      </c>
      <c r="BH3675" s="10">
        <f t="shared" si="8256"/>
        <v>13.238629411518321</v>
      </c>
      <c r="BI3675" s="90"/>
      <c r="BJ3675" s="17">
        <f t="shared" si="8239"/>
        <v>49668</v>
      </c>
      <c r="BK3675" s="16">
        <f t="shared" si="8232"/>
        <v>13.23862129734299</v>
      </c>
      <c r="BL3675" s="10">
        <f ca="1">IFERROR(AVERAGE(INDIRECT("BK"&amp;AC3675-Template!$F$10+1):INDIRECT("BK"&amp;AC3675)),0)</f>
        <v>13.238590088885955</v>
      </c>
      <c r="BM3675" s="35"/>
      <c r="BN3675" s="86"/>
      <c r="BO3675" s="35"/>
      <c r="BP3675" s="35"/>
      <c r="BQ3675" s="35"/>
      <c r="BR3675" s="35"/>
      <c r="BS3675" s="35"/>
      <c r="BT3675" s="35"/>
      <c r="BU3675" s="35"/>
      <c r="BV3675" s="35"/>
      <c r="BW3675" s="35"/>
      <c r="BX3675" s="35"/>
      <c r="BY3675" s="35"/>
      <c r="BZ3675" s="35"/>
      <c r="CA3675" s="35"/>
      <c r="CB3675" s="35"/>
      <c r="CC3675" s="35"/>
      <c r="CD3675" s="35"/>
      <c r="CE3675" s="35"/>
      <c r="CF3675" s="35"/>
      <c r="CG3675" s="35"/>
      <c r="CH3675" s="35"/>
    </row>
    <row r="3676" spans="1:86" ht="15.6" x14ac:dyDescent="0.3">
      <c r="A3676" s="35"/>
      <c r="B3676" s="86"/>
      <c r="C3676" s="35"/>
      <c r="D3676" s="35"/>
      <c r="E3676" s="35"/>
      <c r="F3676" s="35"/>
      <c r="G3676" s="35"/>
      <c r="H3676" s="35"/>
      <c r="I3676" s="35"/>
      <c r="J3676" s="35"/>
      <c r="K3676" s="35"/>
      <c r="L3676" s="35"/>
      <c r="M3676" s="35"/>
      <c r="N3676" s="35"/>
      <c r="O3676" s="35"/>
      <c r="P3676" s="35"/>
      <c r="Q3676" s="35"/>
      <c r="R3676" s="35"/>
      <c r="S3676" s="35"/>
      <c r="T3676" s="17">
        <f t="shared" si="8233"/>
        <v>49692</v>
      </c>
      <c r="U3676" s="216">
        <f t="shared" si="8226"/>
        <v>5</v>
      </c>
      <c r="V3676" s="216">
        <f t="shared" si="8233"/>
        <v>3671</v>
      </c>
      <c r="W3676" s="16">
        <f t="shared" si="8240"/>
        <v>10.057534246575342</v>
      </c>
      <c r="X3676" s="16" t="e">
        <f>IF(Template!$F$7="Linear interpolation",LinInterp($I$5:$I$22,$G$5:$G$22,W3676),CubicSpline($I$5:$I$22,$G$5:$G$22,W3676))</f>
        <v>#VALUE!</v>
      </c>
      <c r="Y3676" s="221" t="e">
        <f t="shared" si="8227"/>
        <v>#VALUE!</v>
      </c>
      <c r="Z3676" s="221" t="e">
        <f>Y3676/PRODUCT($AA$6:AA3675)</f>
        <v>#VALUE!</v>
      </c>
      <c r="AA3676" s="16" t="e">
        <f t="shared" si="8234"/>
        <v>#VALUE!</v>
      </c>
      <c r="AB3676" s="10" t="e">
        <f t="shared" si="8235"/>
        <v>#VALUE!</v>
      </c>
      <c r="AC3676" s="90">
        <f t="shared" si="8228"/>
        <v>3676</v>
      </c>
      <c r="AD3676" s="17">
        <f t="shared" si="8236"/>
        <v>49669</v>
      </c>
      <c r="AE3676" s="16" t="e">
        <f t="shared" si="8229"/>
        <v>#VALUE!</v>
      </c>
      <c r="AF3676" s="10">
        <f ca="1">IFERROR(AVERAGE(INDIRECT("AE"&amp;AC3676-Template!$F$10+1):INDIRECT("AE"&amp;AC3676)),0)</f>
        <v>0</v>
      </c>
      <c r="AG3676" s="35"/>
      <c r="AH3676" s="86"/>
      <c r="AI3676" s="35"/>
      <c r="AJ3676" s="35"/>
      <c r="AK3676" s="35"/>
      <c r="AL3676" s="35"/>
      <c r="AM3676" s="35"/>
      <c r="AN3676" s="35"/>
      <c r="AO3676" s="35"/>
      <c r="AP3676" s="35"/>
      <c r="AQ3676" s="35"/>
      <c r="AR3676" s="35"/>
      <c r="AS3676" s="35"/>
      <c r="AT3676" s="35"/>
      <c r="AU3676" s="35"/>
      <c r="AV3676" s="35"/>
      <c r="AW3676" s="35"/>
      <c r="AX3676" s="35"/>
      <c r="AY3676" s="35"/>
      <c r="AZ3676" s="17">
        <f t="shared" ref="AZ3676" si="8285">AZ3675+1</f>
        <v>49692</v>
      </c>
      <c r="BA3676" s="216">
        <f t="shared" si="8252"/>
        <v>5</v>
      </c>
      <c r="BB3676" s="216">
        <f t="shared" ref="BB3676" si="8286">BB3675+1</f>
        <v>3671</v>
      </c>
      <c r="BC3676" s="16">
        <f t="shared" si="8254"/>
        <v>10.057534246575342</v>
      </c>
      <c r="BD3676" s="16">
        <f>IF(Template!$F$7="Linear interpolation",LinInterp($AO$5:$AO$18,$AM$5:$AM$18,BC3676),CubicSpline($AO$5:$AO$18,$AM$5:$AM$18,BC3676))</f>
        <v>14.150012479734826</v>
      </c>
      <c r="BE3676" s="221">
        <f t="shared" si="8189"/>
        <v>3.7850051025828089</v>
      </c>
      <c r="BF3676" s="221">
        <f>BE3676/PRODUCT($BG$6:BG3675)</f>
        <v>1.0003627021567094</v>
      </c>
      <c r="BG3676" s="16">
        <f t="shared" si="8255"/>
        <v>1.0003627021567094</v>
      </c>
      <c r="BH3676" s="10">
        <f t="shared" si="8256"/>
        <v>13.238628719893676</v>
      </c>
      <c r="BI3676" s="90"/>
      <c r="BJ3676" s="17">
        <f t="shared" si="8239"/>
        <v>49669</v>
      </c>
      <c r="BK3676" s="16">
        <f t="shared" si="8232"/>
        <v>13.238622599610839</v>
      </c>
      <c r="BL3676" s="10">
        <f ca="1">IFERROR(AVERAGE(INDIRECT("BK"&amp;AC3676-Template!$F$10+1):INDIRECT("BK"&amp;AC3676)),0)</f>
        <v>13.238592222523039</v>
      </c>
      <c r="BM3676" s="35"/>
      <c r="BN3676" s="86"/>
      <c r="BO3676" s="35"/>
      <c r="BP3676" s="35"/>
      <c r="BQ3676" s="35"/>
      <c r="BR3676" s="35"/>
      <c r="BS3676" s="35"/>
      <c r="BT3676" s="35"/>
      <c r="BU3676" s="35"/>
      <c r="BV3676" s="35"/>
      <c r="BW3676" s="35"/>
      <c r="BX3676" s="35"/>
      <c r="BY3676" s="35"/>
      <c r="BZ3676" s="35"/>
      <c r="CA3676" s="35"/>
      <c r="CB3676" s="35"/>
      <c r="CC3676" s="35"/>
      <c r="CD3676" s="35"/>
      <c r="CE3676" s="35"/>
      <c r="CF3676" s="35"/>
      <c r="CG3676" s="35"/>
      <c r="CH3676" s="35"/>
    </row>
    <row r="3677" spans="1:86" ht="15.6" x14ac:dyDescent="0.3">
      <c r="A3677" s="35"/>
      <c r="B3677" s="86"/>
      <c r="C3677" s="35"/>
      <c r="D3677" s="35"/>
      <c r="E3677" s="35"/>
      <c r="F3677" s="35"/>
      <c r="G3677" s="35"/>
      <c r="H3677" s="35"/>
      <c r="I3677" s="35"/>
      <c r="J3677" s="35"/>
      <c r="K3677" s="35"/>
      <c r="L3677" s="35"/>
      <c r="M3677" s="35"/>
      <c r="N3677" s="35"/>
      <c r="O3677" s="35"/>
      <c r="P3677" s="35"/>
      <c r="Q3677" s="35"/>
      <c r="R3677" s="35"/>
      <c r="S3677" s="35"/>
      <c r="T3677" s="17">
        <f t="shared" si="8233"/>
        <v>49693</v>
      </c>
      <c r="U3677" s="216">
        <f t="shared" si="8226"/>
        <v>6</v>
      </c>
      <c r="V3677" s="216">
        <f t="shared" si="8233"/>
        <v>3672</v>
      </c>
      <c r="W3677" s="16">
        <f t="shared" si="8240"/>
        <v>10.06027397260274</v>
      </c>
      <c r="X3677" s="16" t="e">
        <f>IF(Template!$F$7="Linear interpolation",LinInterp($I$5:$I$22,$G$5:$G$22,W3677),CubicSpline($I$5:$I$22,$G$5:$G$22,W3677))</f>
        <v>#VALUE!</v>
      </c>
      <c r="Y3677" s="221" t="e">
        <f t="shared" si="8227"/>
        <v>#VALUE!</v>
      </c>
      <c r="Z3677" s="221" t="e">
        <f>Y3677/PRODUCT($AA$6:AA3676)</f>
        <v>#VALUE!</v>
      </c>
      <c r="AA3677" s="16" t="e">
        <f t="shared" si="8234"/>
        <v>#VALUE!</v>
      </c>
      <c r="AB3677" s="10" t="e">
        <f t="shared" si="8235"/>
        <v>#VALUE!</v>
      </c>
      <c r="AC3677" s="90">
        <f t="shared" si="8228"/>
        <v>3677</v>
      </c>
      <c r="AD3677" s="17">
        <f t="shared" si="8236"/>
        <v>49670</v>
      </c>
      <c r="AE3677" s="16" t="e">
        <f t="shared" si="8229"/>
        <v>#VALUE!</v>
      </c>
      <c r="AF3677" s="10">
        <f ca="1">IFERROR(AVERAGE(INDIRECT("AE"&amp;AC3677-Template!$F$10+1):INDIRECT("AE"&amp;AC3677)),0)</f>
        <v>0</v>
      </c>
      <c r="AG3677" s="35"/>
      <c r="AH3677" s="86"/>
      <c r="AI3677" s="35"/>
      <c r="AJ3677" s="35"/>
      <c r="AK3677" s="35"/>
      <c r="AL3677" s="35"/>
      <c r="AM3677" s="35"/>
      <c r="AN3677" s="35"/>
      <c r="AO3677" s="35"/>
      <c r="AP3677" s="35"/>
      <c r="AQ3677" s="35"/>
      <c r="AR3677" s="35"/>
      <c r="AS3677" s="35"/>
      <c r="AT3677" s="35"/>
      <c r="AU3677" s="35"/>
      <c r="AV3677" s="35"/>
      <c r="AW3677" s="35"/>
      <c r="AX3677" s="35"/>
      <c r="AY3677" s="35"/>
      <c r="AZ3677" s="17">
        <f t="shared" ref="AZ3677" si="8287">AZ3676+1</f>
        <v>49693</v>
      </c>
      <c r="BA3677" s="216">
        <f t="shared" si="8252"/>
        <v>6</v>
      </c>
      <c r="BB3677" s="216">
        <f t="shared" ref="BB3677" si="8288">BB3676+1</f>
        <v>3672</v>
      </c>
      <c r="BC3677" s="16">
        <f t="shared" si="8254"/>
        <v>10.06027397260274</v>
      </c>
      <c r="BD3677" s="16">
        <f>IF(Template!$F$7="Linear interpolation",LinInterp($AO$5:$AO$18,$AM$5:$AM$18,BC3677),CubicSpline($AO$5:$AO$18,$AM$5:$AM$18,BC3677))</f>
        <v>14.150013069774102</v>
      </c>
      <c r="BE3677" s="221">
        <f t="shared" si="8189"/>
        <v>3.7863779320158399</v>
      </c>
      <c r="BF3677" s="221">
        <f>BE3677/PRODUCT($BG$6:BG3676)</f>
        <v>1.0003627021353534</v>
      </c>
      <c r="BG3677" s="16">
        <f t="shared" si="8255"/>
        <v>1.0003627021567094</v>
      </c>
      <c r="BH3677" s="10">
        <f t="shared" si="8256"/>
        <v>13.238628719893676</v>
      </c>
      <c r="BI3677" s="90"/>
      <c r="BJ3677" s="17">
        <f t="shared" si="8239"/>
        <v>49670</v>
      </c>
      <c r="BK3677" s="16">
        <f t="shared" si="8232"/>
        <v>13.238623816277606</v>
      </c>
      <c r="BL3677" s="10">
        <f ca="1">IFERROR(AVERAGE(INDIRECT("BK"&amp;AC3677-Template!$F$10+1):INDIRECT("BK"&amp;AC3677)),0)</f>
        <v>13.238594668481152</v>
      </c>
      <c r="BM3677" s="35"/>
      <c r="BN3677" s="86"/>
      <c r="BO3677" s="35"/>
      <c r="BP3677" s="35"/>
      <c r="BQ3677" s="35"/>
      <c r="BR3677" s="35"/>
      <c r="BS3677" s="35"/>
      <c r="BT3677" s="35"/>
      <c r="BU3677" s="35"/>
      <c r="BV3677" s="35"/>
      <c r="BW3677" s="35"/>
      <c r="BX3677" s="35"/>
      <c r="BY3677" s="35"/>
      <c r="BZ3677" s="35"/>
      <c r="CA3677" s="35"/>
      <c r="CB3677" s="35"/>
      <c r="CC3677" s="35"/>
      <c r="CD3677" s="35"/>
      <c r="CE3677" s="35"/>
      <c r="CF3677" s="35"/>
      <c r="CG3677" s="35"/>
      <c r="CH3677" s="35"/>
    </row>
    <row r="3678" spans="1:86" ht="15.6" x14ac:dyDescent="0.3">
      <c r="A3678" s="35"/>
      <c r="B3678" s="86"/>
      <c r="C3678" s="35"/>
      <c r="D3678" s="35"/>
      <c r="E3678" s="35"/>
      <c r="F3678" s="35"/>
      <c r="G3678" s="35"/>
      <c r="H3678" s="35"/>
      <c r="I3678" s="35"/>
      <c r="J3678" s="35"/>
      <c r="K3678" s="35"/>
      <c r="L3678" s="35"/>
      <c r="M3678" s="35"/>
      <c r="N3678" s="35"/>
      <c r="O3678" s="35"/>
      <c r="P3678" s="35"/>
      <c r="Q3678" s="35"/>
      <c r="R3678" s="35"/>
      <c r="S3678" s="35"/>
      <c r="T3678" s="17">
        <f t="shared" si="8233"/>
        <v>49694</v>
      </c>
      <c r="U3678" s="216">
        <f t="shared" si="8226"/>
        <v>7</v>
      </c>
      <c r="V3678" s="216">
        <f t="shared" si="8233"/>
        <v>3673</v>
      </c>
      <c r="W3678" s="16">
        <f t="shared" si="8240"/>
        <v>10.063013698630137</v>
      </c>
      <c r="X3678" s="16" t="e">
        <f>IF(Template!$F$7="Linear interpolation",LinInterp($I$5:$I$22,$G$5:$G$22,W3678),CubicSpline($I$5:$I$22,$G$5:$G$22,W3678))</f>
        <v>#VALUE!</v>
      </c>
      <c r="Y3678" s="221" t="e">
        <f t="shared" si="8227"/>
        <v>#VALUE!</v>
      </c>
      <c r="Z3678" s="221" t="e">
        <f>Y3678/PRODUCT($AA$6:AA3677)</f>
        <v>#VALUE!</v>
      </c>
      <c r="AA3678" s="16" t="e">
        <f t="shared" si="8234"/>
        <v>#VALUE!</v>
      </c>
      <c r="AB3678" s="10" t="e">
        <f t="shared" si="8235"/>
        <v>#VALUE!</v>
      </c>
      <c r="AC3678" s="90">
        <f t="shared" si="8228"/>
        <v>3678</v>
      </c>
      <c r="AD3678" s="17">
        <f t="shared" si="8236"/>
        <v>49671</v>
      </c>
      <c r="AE3678" s="16" t="e">
        <f t="shared" si="8229"/>
        <v>#VALUE!</v>
      </c>
      <c r="AF3678" s="10">
        <f ca="1">IFERROR(AVERAGE(INDIRECT("AE"&amp;AC3678-Template!$F$10+1):INDIRECT("AE"&amp;AC3678)),0)</f>
        <v>0</v>
      </c>
      <c r="AG3678" s="35"/>
      <c r="AH3678" s="86"/>
      <c r="AI3678" s="35"/>
      <c r="AJ3678" s="35"/>
      <c r="AK3678" s="35"/>
      <c r="AL3678" s="35"/>
      <c r="AM3678" s="35"/>
      <c r="AN3678" s="35"/>
      <c r="AO3678" s="35"/>
      <c r="AP3678" s="35"/>
      <c r="AQ3678" s="35"/>
      <c r="AR3678" s="35"/>
      <c r="AS3678" s="35"/>
      <c r="AT3678" s="35"/>
      <c r="AU3678" s="35"/>
      <c r="AV3678" s="35"/>
      <c r="AW3678" s="35"/>
      <c r="AX3678" s="35"/>
      <c r="AY3678" s="35"/>
      <c r="AZ3678" s="17">
        <f t="shared" ref="AZ3678" si="8289">AZ3677+1</f>
        <v>49694</v>
      </c>
      <c r="BA3678" s="216">
        <f t="shared" si="8252"/>
        <v>7</v>
      </c>
      <c r="BB3678" s="216">
        <f t="shared" ref="BB3678" si="8290">BB3677+1</f>
        <v>3673</v>
      </c>
      <c r="BC3678" s="16">
        <f t="shared" si="8254"/>
        <v>10.063013698630137</v>
      </c>
      <c r="BD3678" s="16">
        <f>IF(Template!$F$7="Linear interpolation",LinInterp($AO$5:$AO$18,$AM$5:$AM$18,BC3678),CubicSpline($AO$5:$AO$18,$AM$5:$AM$18,BC3678))</f>
        <v>14.150013659222614</v>
      </c>
      <c r="BE3678" s="221">
        <f t="shared" si="8189"/>
        <v>3.787751259287051</v>
      </c>
      <c r="BF3678" s="221">
        <f>BE3678/PRODUCT($BG$6:BG3677)</f>
        <v>1.0003627020902317</v>
      </c>
      <c r="BG3678" s="16">
        <f t="shared" si="8255"/>
        <v>1.0003627021567094</v>
      </c>
      <c r="BH3678" s="10">
        <f t="shared" si="8256"/>
        <v>13.238628719893676</v>
      </c>
      <c r="BI3678" s="90"/>
      <c r="BJ3678" s="17">
        <f t="shared" si="8239"/>
        <v>49671</v>
      </c>
      <c r="BK3678" s="16">
        <f t="shared" si="8232"/>
        <v>13.238624947140675</v>
      </c>
      <c r="BL3678" s="10">
        <f ca="1">IFERROR(AVERAGE(INDIRECT("BK"&amp;AC3678-Template!$F$10+1):INDIRECT("BK"&amp;AC3678)),0)</f>
        <v>13.238597030048476</v>
      </c>
      <c r="BM3678" s="35"/>
      <c r="BN3678" s="86"/>
      <c r="BO3678" s="35"/>
      <c r="BP3678" s="35"/>
      <c r="BQ3678" s="35"/>
      <c r="BR3678" s="35"/>
      <c r="BS3678" s="35"/>
      <c r="BT3678" s="35"/>
      <c r="BU3678" s="35"/>
      <c r="BV3678" s="35"/>
      <c r="BW3678" s="35"/>
      <c r="BX3678" s="35"/>
      <c r="BY3678" s="35"/>
      <c r="BZ3678" s="35"/>
      <c r="CA3678" s="35"/>
      <c r="CB3678" s="35"/>
      <c r="CC3678" s="35"/>
      <c r="CD3678" s="35"/>
      <c r="CE3678" s="35"/>
      <c r="CF3678" s="35"/>
      <c r="CG3678" s="35"/>
      <c r="CH3678" s="35"/>
    </row>
    <row r="3679" spans="1:86" ht="15.6" x14ac:dyDescent="0.3">
      <c r="A3679" s="35"/>
      <c r="B3679" s="86"/>
      <c r="C3679" s="35"/>
      <c r="D3679" s="35"/>
      <c r="E3679" s="35"/>
      <c r="F3679" s="35"/>
      <c r="G3679" s="35"/>
      <c r="H3679" s="35"/>
      <c r="I3679" s="35"/>
      <c r="J3679" s="35"/>
      <c r="K3679" s="35"/>
      <c r="L3679" s="35"/>
      <c r="M3679" s="35"/>
      <c r="N3679" s="35"/>
      <c r="O3679" s="35"/>
      <c r="P3679" s="35"/>
      <c r="Q3679" s="35"/>
      <c r="R3679" s="35"/>
      <c r="S3679" s="35"/>
      <c r="T3679" s="17">
        <f t="shared" si="8233"/>
        <v>49695</v>
      </c>
      <c r="U3679" s="216">
        <f t="shared" si="8226"/>
        <v>1</v>
      </c>
      <c r="V3679" s="216">
        <f t="shared" si="8233"/>
        <v>3674</v>
      </c>
      <c r="W3679" s="16">
        <f t="shared" si="8240"/>
        <v>10.065753424657535</v>
      </c>
      <c r="X3679" s="16" t="e">
        <f>IF(Template!$F$7="Linear interpolation",LinInterp($I$5:$I$22,$G$5:$G$22,W3679),CubicSpline($I$5:$I$22,$G$5:$G$22,W3679))</f>
        <v>#VALUE!</v>
      </c>
      <c r="Y3679" s="221" t="e">
        <f t="shared" si="8227"/>
        <v>#VALUE!</v>
      </c>
      <c r="Z3679" s="221" t="e">
        <f>Y3679/PRODUCT($AA$6:AA3678)</f>
        <v>#VALUE!</v>
      </c>
      <c r="AA3679" s="16" t="e">
        <f t="shared" si="8234"/>
        <v>#VALUE!</v>
      </c>
      <c r="AB3679" s="10" t="e">
        <f t="shared" si="8235"/>
        <v>#VALUE!</v>
      </c>
      <c r="AC3679" s="90">
        <f t="shared" si="8228"/>
        <v>3679</v>
      </c>
      <c r="AD3679" s="17">
        <f t="shared" si="8236"/>
        <v>49672</v>
      </c>
      <c r="AE3679" s="16" t="e">
        <f t="shared" si="8229"/>
        <v>#VALUE!</v>
      </c>
      <c r="AF3679" s="10">
        <f ca="1">IFERROR(AVERAGE(INDIRECT("AE"&amp;AC3679-Template!$F$10+1):INDIRECT("AE"&amp;AC3679)),0)</f>
        <v>0</v>
      </c>
      <c r="AG3679" s="35"/>
      <c r="AH3679" s="86"/>
      <c r="AI3679" s="35"/>
      <c r="AJ3679" s="35"/>
      <c r="AK3679" s="35"/>
      <c r="AL3679" s="35"/>
      <c r="AM3679" s="35"/>
      <c r="AN3679" s="35"/>
      <c r="AO3679" s="35"/>
      <c r="AP3679" s="35"/>
      <c r="AQ3679" s="35"/>
      <c r="AR3679" s="35"/>
      <c r="AS3679" s="35"/>
      <c r="AT3679" s="35"/>
      <c r="AU3679" s="35"/>
      <c r="AV3679" s="35"/>
      <c r="AW3679" s="35"/>
      <c r="AX3679" s="35"/>
      <c r="AY3679" s="35"/>
      <c r="AZ3679" s="17">
        <f t="shared" ref="AZ3679" si="8291">AZ3678+1</f>
        <v>49695</v>
      </c>
      <c r="BA3679" s="216">
        <f t="shared" si="8252"/>
        <v>1</v>
      </c>
      <c r="BB3679" s="216">
        <f t="shared" ref="BB3679" si="8292">BB3678+1</f>
        <v>3674</v>
      </c>
      <c r="BC3679" s="16">
        <f t="shared" si="8254"/>
        <v>10.065753424657535</v>
      </c>
      <c r="BD3679" s="16">
        <f>IF(Template!$F$7="Linear interpolation",LinInterp($AO$5:$AO$18,$AM$5:$AM$18,BC3679),CubicSpline($AO$5:$AO$18,$AM$5:$AM$18,BC3679))</f>
        <v>14.150014248053507</v>
      </c>
      <c r="BE3679" s="221">
        <f t="shared" si="8189"/>
        <v>3.7891250845678153</v>
      </c>
      <c r="BF3679" s="221">
        <f>BE3679/PRODUCT($BG$6:BG3678)</f>
        <v>1.0003627020189341</v>
      </c>
      <c r="BG3679" s="16">
        <f t="shared" si="8255"/>
        <v>1.0003627020189341</v>
      </c>
      <c r="BH3679" s="10">
        <f t="shared" si="8256"/>
        <v>13.238623691093521</v>
      </c>
      <c r="BI3679" s="90"/>
      <c r="BJ3679" s="17">
        <f t="shared" si="8239"/>
        <v>49672</v>
      </c>
      <c r="BK3679" s="16">
        <f t="shared" si="8232"/>
        <v>13.238624947140675</v>
      </c>
      <c r="BL3679" s="10">
        <f ca="1">IFERROR(AVERAGE(INDIRECT("BK"&amp;AC3679-Template!$F$10+1):INDIRECT("BK"&amp;AC3679)),0)</f>
        <v>13.238599272297844</v>
      </c>
      <c r="BM3679" s="35"/>
      <c r="BN3679" s="86"/>
      <c r="BO3679" s="35"/>
      <c r="BP3679" s="35"/>
      <c r="BQ3679" s="35"/>
      <c r="BR3679" s="35"/>
      <c r="BS3679" s="35"/>
      <c r="BT3679" s="35"/>
      <c r="BU3679" s="35"/>
      <c r="BV3679" s="35"/>
      <c r="BW3679" s="35"/>
      <c r="BX3679" s="35"/>
      <c r="BY3679" s="35"/>
      <c r="BZ3679" s="35"/>
      <c r="CA3679" s="35"/>
      <c r="CB3679" s="35"/>
      <c r="CC3679" s="35"/>
      <c r="CD3679" s="35"/>
      <c r="CE3679" s="35"/>
      <c r="CF3679" s="35"/>
      <c r="CG3679" s="35"/>
      <c r="CH3679" s="35"/>
    </row>
    <row r="3680" spans="1:86" ht="15.6" x14ac:dyDescent="0.3">
      <c r="A3680" s="35"/>
      <c r="B3680" s="86"/>
      <c r="C3680" s="35"/>
      <c r="D3680" s="35"/>
      <c r="E3680" s="35"/>
      <c r="F3680" s="35"/>
      <c r="G3680" s="35"/>
      <c r="H3680" s="35"/>
      <c r="I3680" s="35"/>
      <c r="J3680" s="35"/>
      <c r="K3680" s="35"/>
      <c r="L3680" s="35"/>
      <c r="M3680" s="35"/>
      <c r="N3680" s="35"/>
      <c r="O3680" s="35"/>
      <c r="P3680" s="35"/>
      <c r="Q3680" s="35"/>
      <c r="R3680" s="35"/>
      <c r="S3680" s="35"/>
      <c r="T3680" s="17">
        <f t="shared" si="8233"/>
        <v>49696</v>
      </c>
      <c r="U3680" s="216">
        <f t="shared" si="8226"/>
        <v>2</v>
      </c>
      <c r="V3680" s="216">
        <f t="shared" si="8233"/>
        <v>3675</v>
      </c>
      <c r="W3680" s="16">
        <f t="shared" si="8240"/>
        <v>10.068493150684931</v>
      </c>
      <c r="X3680" s="16" t="e">
        <f>IF(Template!$F$7="Linear interpolation",LinInterp($I$5:$I$22,$G$5:$G$22,W3680),CubicSpline($I$5:$I$22,$G$5:$G$22,W3680))</f>
        <v>#VALUE!</v>
      </c>
      <c r="Y3680" s="221" t="e">
        <f t="shared" si="8227"/>
        <v>#VALUE!</v>
      </c>
      <c r="Z3680" s="221" t="e">
        <f>Y3680/PRODUCT($AA$6:AA3679)</f>
        <v>#VALUE!</v>
      </c>
      <c r="AA3680" s="16" t="e">
        <f t="shared" si="8234"/>
        <v>#VALUE!</v>
      </c>
      <c r="AB3680" s="10" t="e">
        <f t="shared" si="8235"/>
        <v>#VALUE!</v>
      </c>
      <c r="AC3680" s="90">
        <f t="shared" si="8228"/>
        <v>3680</v>
      </c>
      <c r="AD3680" s="17">
        <f t="shared" si="8236"/>
        <v>49673</v>
      </c>
      <c r="AE3680" s="16" t="e">
        <f t="shared" si="8229"/>
        <v>#VALUE!</v>
      </c>
      <c r="AF3680" s="10">
        <f ca="1">IFERROR(AVERAGE(INDIRECT("AE"&amp;AC3680-Template!$F$10+1):INDIRECT("AE"&amp;AC3680)),0)</f>
        <v>0</v>
      </c>
      <c r="AG3680" s="35"/>
      <c r="AH3680" s="86"/>
      <c r="AI3680" s="35"/>
      <c r="AJ3680" s="35"/>
      <c r="AK3680" s="35"/>
      <c r="AL3680" s="35"/>
      <c r="AM3680" s="35"/>
      <c r="AN3680" s="35"/>
      <c r="AO3680" s="35"/>
      <c r="AP3680" s="35"/>
      <c r="AQ3680" s="35"/>
      <c r="AR3680" s="35"/>
      <c r="AS3680" s="35"/>
      <c r="AT3680" s="35"/>
      <c r="AU3680" s="35"/>
      <c r="AV3680" s="35"/>
      <c r="AW3680" s="35"/>
      <c r="AX3680" s="35"/>
      <c r="AY3680" s="35"/>
      <c r="AZ3680" s="17">
        <f t="shared" ref="AZ3680" si="8293">AZ3679+1</f>
        <v>49696</v>
      </c>
      <c r="BA3680" s="216">
        <f t="shared" si="8252"/>
        <v>2</v>
      </c>
      <c r="BB3680" s="216">
        <f t="shared" ref="BB3680" si="8294">BB3679+1</f>
        <v>3675</v>
      </c>
      <c r="BC3680" s="16">
        <f t="shared" si="8254"/>
        <v>10.068493150684931</v>
      </c>
      <c r="BD3680" s="16">
        <f>IF(Template!$F$7="Linear interpolation",LinInterp($AO$5:$AO$18,$AM$5:$AM$18,BC3680),CubicSpline($AO$5:$AO$18,$AM$5:$AM$18,BC3680))</f>
        <v>14.150014836239933</v>
      </c>
      <c r="BE3680" s="221">
        <f t="shared" si="8189"/>
        <v>3.7904994080295413</v>
      </c>
      <c r="BF3680" s="221">
        <f>BE3680/PRODUCT($BG$6:BG3679)</f>
        <v>1.0003627020568213</v>
      </c>
      <c r="BG3680" s="16">
        <f t="shared" si="8255"/>
        <v>1.0003627020568213</v>
      </c>
      <c r="BH3680" s="10">
        <f t="shared" si="8256"/>
        <v>13.238625073978106</v>
      </c>
      <c r="BI3680" s="90"/>
      <c r="BJ3680" s="17">
        <f t="shared" si="8239"/>
        <v>49673</v>
      </c>
      <c r="BK3680" s="16">
        <f t="shared" si="8232"/>
        <v>13.238624947140675</v>
      </c>
      <c r="BL3680" s="10">
        <f ca="1">IFERROR(AVERAGE(INDIRECT("BK"&amp;AC3680-Template!$F$10+1):INDIRECT("BK"&amp;AC3680)),0)</f>
        <v>13.238601398000769</v>
      </c>
      <c r="BM3680" s="35"/>
      <c r="BN3680" s="86"/>
      <c r="BO3680" s="35"/>
      <c r="BP3680" s="35"/>
      <c r="BQ3680" s="35"/>
      <c r="BR3680" s="35"/>
      <c r="BS3680" s="35"/>
      <c r="BT3680" s="35"/>
      <c r="BU3680" s="35"/>
      <c r="BV3680" s="35"/>
      <c r="BW3680" s="35"/>
      <c r="BX3680" s="35"/>
      <c r="BY3680" s="35"/>
      <c r="BZ3680" s="35"/>
      <c r="CA3680" s="35"/>
      <c r="CB3680" s="35"/>
      <c r="CC3680" s="35"/>
      <c r="CD3680" s="35"/>
      <c r="CE3680" s="35"/>
      <c r="CF3680" s="35"/>
      <c r="CG3680" s="35"/>
      <c r="CH3680" s="35"/>
    </row>
    <row r="3681" spans="1:86" ht="15.6" x14ac:dyDescent="0.3">
      <c r="A3681" s="35"/>
      <c r="B3681" s="86"/>
      <c r="C3681" s="35"/>
      <c r="D3681" s="35"/>
      <c r="E3681" s="35"/>
      <c r="F3681" s="35"/>
      <c r="G3681" s="35"/>
      <c r="H3681" s="35"/>
      <c r="I3681" s="35"/>
      <c r="J3681" s="35"/>
      <c r="K3681" s="35"/>
      <c r="L3681" s="35"/>
      <c r="M3681" s="35"/>
      <c r="N3681" s="35"/>
      <c r="O3681" s="35"/>
      <c r="P3681" s="35"/>
      <c r="Q3681" s="35"/>
      <c r="R3681" s="35"/>
      <c r="S3681" s="35"/>
      <c r="T3681" s="17">
        <f t="shared" si="8233"/>
        <v>49697</v>
      </c>
      <c r="U3681" s="216">
        <f t="shared" si="8226"/>
        <v>3</v>
      </c>
      <c r="V3681" s="216">
        <f t="shared" si="8233"/>
        <v>3676</v>
      </c>
      <c r="W3681" s="16">
        <f t="shared" si="8240"/>
        <v>10.07123287671233</v>
      </c>
      <c r="X3681" s="16" t="e">
        <f>IF(Template!$F$7="Linear interpolation",LinInterp($I$5:$I$22,$G$5:$G$22,W3681),CubicSpline($I$5:$I$22,$G$5:$G$22,W3681))</f>
        <v>#VALUE!</v>
      </c>
      <c r="Y3681" s="221" t="e">
        <f t="shared" si="8227"/>
        <v>#VALUE!</v>
      </c>
      <c r="Z3681" s="221" t="e">
        <f>Y3681/PRODUCT($AA$6:AA3680)</f>
        <v>#VALUE!</v>
      </c>
      <c r="AA3681" s="16" t="e">
        <f t="shared" si="8234"/>
        <v>#VALUE!</v>
      </c>
      <c r="AB3681" s="10" t="e">
        <f t="shared" si="8235"/>
        <v>#VALUE!</v>
      </c>
      <c r="AC3681" s="90">
        <f t="shared" si="8228"/>
        <v>3681</v>
      </c>
      <c r="AD3681" s="17">
        <f t="shared" si="8236"/>
        <v>49674</v>
      </c>
      <c r="AE3681" s="16" t="e">
        <f t="shared" si="8229"/>
        <v>#VALUE!</v>
      </c>
      <c r="AF3681" s="10">
        <f ca="1">IFERROR(AVERAGE(INDIRECT("AE"&amp;AC3681-Template!$F$10+1):INDIRECT("AE"&amp;AC3681)),0)</f>
        <v>0</v>
      </c>
      <c r="AG3681" s="35"/>
      <c r="AH3681" s="86"/>
      <c r="AI3681" s="35"/>
      <c r="AJ3681" s="35"/>
      <c r="AK3681" s="35"/>
      <c r="AL3681" s="35"/>
      <c r="AM3681" s="35"/>
      <c r="AN3681" s="35"/>
      <c r="AO3681" s="35"/>
      <c r="AP3681" s="35"/>
      <c r="AQ3681" s="35"/>
      <c r="AR3681" s="35"/>
      <c r="AS3681" s="35"/>
      <c r="AT3681" s="35"/>
      <c r="AU3681" s="35"/>
      <c r="AV3681" s="35"/>
      <c r="AW3681" s="35"/>
      <c r="AX3681" s="35"/>
      <c r="AY3681" s="35"/>
      <c r="AZ3681" s="17">
        <f t="shared" ref="AZ3681" si="8295">AZ3680+1</f>
        <v>49697</v>
      </c>
      <c r="BA3681" s="216">
        <f t="shared" si="8252"/>
        <v>3</v>
      </c>
      <c r="BB3681" s="216">
        <f t="shared" ref="BB3681" si="8296">BB3680+1</f>
        <v>3676</v>
      </c>
      <c r="BC3681" s="16">
        <f t="shared" si="8254"/>
        <v>10.07123287671233</v>
      </c>
      <c r="BD3681" s="16">
        <f>IF(Template!$F$7="Linear interpolation",LinInterp($AO$5:$AO$18,$AM$5:$AM$18,BC3681),CubicSpline($AO$5:$AO$18,$AM$5:$AM$18,BC3681))</f>
        <v>14.150015423755034</v>
      </c>
      <c r="BE3681" s="221">
        <f t="shared" si="8189"/>
        <v>3.7918742298436827</v>
      </c>
      <c r="BF3681" s="221">
        <f>BE3681/PRODUCT($BG$6:BG3680)</f>
        <v>1.0003627020258146</v>
      </c>
      <c r="BG3681" s="16">
        <f t="shared" si="8255"/>
        <v>1.0003627020258146</v>
      </c>
      <c r="BH3681" s="10">
        <f t="shared" si="8256"/>
        <v>13.23862394223163</v>
      </c>
      <c r="BI3681" s="90"/>
      <c r="BJ3681" s="17">
        <f t="shared" si="8239"/>
        <v>49674</v>
      </c>
      <c r="BK3681" s="16">
        <f t="shared" si="8232"/>
        <v>13.238630873463553</v>
      </c>
      <c r="BL3681" s="10">
        <f ca="1">IFERROR(AVERAGE(INDIRECT("BK"&amp;AC3681-Template!$F$10+1):INDIRECT("BK"&amp;AC3681)),0)</f>
        <v>13.238603721247788</v>
      </c>
      <c r="BM3681" s="35"/>
      <c r="BN3681" s="86"/>
      <c r="BO3681" s="35"/>
      <c r="BP3681" s="35"/>
      <c r="BQ3681" s="35"/>
      <c r="BR3681" s="35"/>
      <c r="BS3681" s="35"/>
      <c r="BT3681" s="35"/>
      <c r="BU3681" s="35"/>
      <c r="BV3681" s="35"/>
      <c r="BW3681" s="35"/>
      <c r="BX3681" s="35"/>
      <c r="BY3681" s="35"/>
      <c r="BZ3681" s="35"/>
      <c r="CA3681" s="35"/>
      <c r="CB3681" s="35"/>
      <c r="CC3681" s="35"/>
      <c r="CD3681" s="35"/>
      <c r="CE3681" s="35"/>
      <c r="CF3681" s="35"/>
      <c r="CG3681" s="35"/>
      <c r="CH3681" s="35"/>
    </row>
    <row r="3682" spans="1:86" ht="15.6" x14ac:dyDescent="0.3">
      <c r="A3682" s="35"/>
      <c r="B3682" s="86"/>
      <c r="C3682" s="35"/>
      <c r="D3682" s="35"/>
      <c r="E3682" s="35"/>
      <c r="F3682" s="35"/>
      <c r="G3682" s="35"/>
      <c r="H3682" s="35"/>
      <c r="I3682" s="35"/>
      <c r="J3682" s="35"/>
      <c r="K3682" s="35"/>
      <c r="L3682" s="35"/>
      <c r="M3682" s="35"/>
      <c r="N3682" s="35"/>
      <c r="O3682" s="35"/>
      <c r="P3682" s="35"/>
      <c r="Q3682" s="35"/>
      <c r="R3682" s="35"/>
      <c r="S3682" s="35"/>
      <c r="T3682" s="17">
        <f t="shared" si="8233"/>
        <v>49698</v>
      </c>
      <c r="U3682" s="216">
        <f t="shared" si="8226"/>
        <v>4</v>
      </c>
      <c r="V3682" s="216">
        <f t="shared" si="8233"/>
        <v>3677</v>
      </c>
      <c r="W3682" s="16">
        <f t="shared" si="8240"/>
        <v>10.073972602739726</v>
      </c>
      <c r="X3682" s="16" t="e">
        <f>IF(Template!$F$7="Linear interpolation",LinInterp($I$5:$I$22,$G$5:$G$22,W3682),CubicSpline($I$5:$I$22,$G$5:$G$22,W3682))</f>
        <v>#VALUE!</v>
      </c>
      <c r="Y3682" s="221" t="e">
        <f t="shared" si="8227"/>
        <v>#VALUE!</v>
      </c>
      <c r="Z3682" s="221" t="e">
        <f>Y3682/PRODUCT($AA$6:AA3681)</f>
        <v>#VALUE!</v>
      </c>
      <c r="AA3682" s="16" t="e">
        <f t="shared" si="8234"/>
        <v>#VALUE!</v>
      </c>
      <c r="AB3682" s="10" t="e">
        <f t="shared" si="8235"/>
        <v>#VALUE!</v>
      </c>
      <c r="AC3682" s="90">
        <f t="shared" si="8228"/>
        <v>3682</v>
      </c>
      <c r="AD3682" s="17">
        <f t="shared" si="8236"/>
        <v>49675</v>
      </c>
      <c r="AE3682" s="16" t="e">
        <f t="shared" si="8229"/>
        <v>#VALUE!</v>
      </c>
      <c r="AF3682" s="10">
        <f ca="1">IFERROR(AVERAGE(INDIRECT("AE"&amp;AC3682-Template!$F$10+1):INDIRECT("AE"&amp;AC3682)),0)</f>
        <v>0</v>
      </c>
      <c r="AG3682" s="35"/>
      <c r="AH3682" s="86"/>
      <c r="AI3682" s="35"/>
      <c r="AJ3682" s="35"/>
      <c r="AK3682" s="35"/>
      <c r="AL3682" s="35"/>
      <c r="AM3682" s="35"/>
      <c r="AN3682" s="35"/>
      <c r="AO3682" s="35"/>
      <c r="AP3682" s="35"/>
      <c r="AQ3682" s="35"/>
      <c r="AR3682" s="35"/>
      <c r="AS3682" s="35"/>
      <c r="AT3682" s="35"/>
      <c r="AU3682" s="35"/>
      <c r="AV3682" s="35"/>
      <c r="AW3682" s="35"/>
      <c r="AX3682" s="35"/>
      <c r="AY3682" s="35"/>
      <c r="AZ3682" s="17">
        <f t="shared" ref="AZ3682" si="8297">AZ3681+1</f>
        <v>49698</v>
      </c>
      <c r="BA3682" s="216">
        <f t="shared" si="8252"/>
        <v>4</v>
      </c>
      <c r="BB3682" s="216">
        <f t="shared" ref="BB3682" si="8298">BB3681+1</f>
        <v>3677</v>
      </c>
      <c r="BC3682" s="16">
        <f t="shared" si="8254"/>
        <v>10.073972602739726</v>
      </c>
      <c r="BD3682" s="16">
        <f>IF(Template!$F$7="Linear interpolation",LinInterp($AO$5:$AO$18,$AM$5:$AM$18,BC3682),CubicSpline($AO$5:$AO$18,$AM$5:$AM$18,BC3682))</f>
        <v>14.150016010571958</v>
      </c>
      <c r="BE3682" s="221">
        <f t="shared" si="8189"/>
        <v>3.7932495501817267</v>
      </c>
      <c r="BF3682" s="221">
        <f>BE3682/PRODUCT($BG$6:BG3681)</f>
        <v>1.0003627019923866</v>
      </c>
      <c r="BG3682" s="16">
        <f t="shared" si="8255"/>
        <v>1.0003627019923866</v>
      </c>
      <c r="BH3682" s="10">
        <f t="shared" si="8256"/>
        <v>13.238622722112293</v>
      </c>
      <c r="BI3682" s="90"/>
      <c r="BJ3682" s="17">
        <f t="shared" si="8239"/>
        <v>49675</v>
      </c>
      <c r="BK3682" s="16">
        <f t="shared" si="8232"/>
        <v>13.238628611251135</v>
      </c>
      <c r="BL3682" s="10">
        <f ca="1">IFERROR(AVERAGE(INDIRECT("BK"&amp;AC3682-Template!$F$10+1):INDIRECT("BK"&amp;AC3682)),0)</f>
        <v>13.238605969087729</v>
      </c>
      <c r="BM3682" s="35"/>
      <c r="BN3682" s="86"/>
      <c r="BO3682" s="35"/>
      <c r="BP3682" s="35"/>
      <c r="BQ3682" s="35"/>
      <c r="BR3682" s="35"/>
      <c r="BS3682" s="35"/>
      <c r="BT3682" s="35"/>
      <c r="BU3682" s="35"/>
      <c r="BV3682" s="35"/>
      <c r="BW3682" s="35"/>
      <c r="BX3682" s="35"/>
      <c r="BY3682" s="35"/>
      <c r="BZ3682" s="35"/>
      <c r="CA3682" s="35"/>
      <c r="CB3682" s="35"/>
      <c r="CC3682" s="35"/>
      <c r="CD3682" s="35"/>
      <c r="CE3682" s="35"/>
      <c r="CF3682" s="35"/>
      <c r="CG3682" s="35"/>
      <c r="CH3682" s="35"/>
    </row>
    <row r="3683" spans="1:86" ht="15.6" x14ac:dyDescent="0.3">
      <c r="A3683" s="35"/>
      <c r="B3683" s="86"/>
      <c r="C3683" s="35"/>
      <c r="D3683" s="35"/>
      <c r="E3683" s="35"/>
      <c r="F3683" s="35"/>
      <c r="G3683" s="35"/>
      <c r="H3683" s="35"/>
      <c r="I3683" s="35"/>
      <c r="J3683" s="35"/>
      <c r="K3683" s="35"/>
      <c r="L3683" s="35"/>
      <c r="M3683" s="35"/>
      <c r="N3683" s="35"/>
      <c r="O3683" s="35"/>
      <c r="P3683" s="35"/>
      <c r="Q3683" s="35"/>
      <c r="R3683" s="35"/>
      <c r="S3683" s="35"/>
      <c r="T3683" s="17">
        <f t="shared" si="8233"/>
        <v>49699</v>
      </c>
      <c r="U3683" s="216">
        <f t="shared" si="8226"/>
        <v>5</v>
      </c>
      <c r="V3683" s="216">
        <f t="shared" si="8233"/>
        <v>3678</v>
      </c>
      <c r="W3683" s="16">
        <f t="shared" si="8240"/>
        <v>10.076712328767123</v>
      </c>
      <c r="X3683" s="16" t="e">
        <f>IF(Template!$F$7="Linear interpolation",LinInterp($I$5:$I$22,$G$5:$G$22,W3683),CubicSpline($I$5:$I$22,$G$5:$G$22,W3683))</f>
        <v>#VALUE!</v>
      </c>
      <c r="Y3683" s="221" t="e">
        <f t="shared" si="8227"/>
        <v>#VALUE!</v>
      </c>
      <c r="Z3683" s="221" t="e">
        <f>Y3683/PRODUCT($AA$6:AA3682)</f>
        <v>#VALUE!</v>
      </c>
      <c r="AA3683" s="16" t="e">
        <f t="shared" si="8234"/>
        <v>#VALUE!</v>
      </c>
      <c r="AB3683" s="10" t="e">
        <f t="shared" si="8235"/>
        <v>#VALUE!</v>
      </c>
      <c r="AC3683" s="90">
        <f t="shared" si="8228"/>
        <v>3683</v>
      </c>
      <c r="AD3683" s="17">
        <f t="shared" si="8236"/>
        <v>49676</v>
      </c>
      <c r="AE3683" s="16" t="e">
        <f t="shared" si="8229"/>
        <v>#VALUE!</v>
      </c>
      <c r="AF3683" s="10">
        <f ca="1">IFERROR(AVERAGE(INDIRECT("AE"&amp;AC3683-Template!$F$10+1):INDIRECT("AE"&amp;AC3683)),0)</f>
        <v>0</v>
      </c>
      <c r="AG3683" s="35"/>
      <c r="AH3683" s="86"/>
      <c r="AI3683" s="35"/>
      <c r="AJ3683" s="35"/>
      <c r="AK3683" s="35"/>
      <c r="AL3683" s="35"/>
      <c r="AM3683" s="35"/>
      <c r="AN3683" s="35"/>
      <c r="AO3683" s="35"/>
      <c r="AP3683" s="35"/>
      <c r="AQ3683" s="35"/>
      <c r="AR3683" s="35"/>
      <c r="AS3683" s="35"/>
      <c r="AT3683" s="35"/>
      <c r="AU3683" s="35"/>
      <c r="AV3683" s="35"/>
      <c r="AW3683" s="35"/>
      <c r="AX3683" s="35"/>
      <c r="AY3683" s="35"/>
      <c r="AZ3683" s="17">
        <f t="shared" ref="AZ3683" si="8299">AZ3682+1</f>
        <v>49699</v>
      </c>
      <c r="BA3683" s="216">
        <f t="shared" si="8252"/>
        <v>5</v>
      </c>
      <c r="BB3683" s="216">
        <f t="shared" ref="BB3683" si="8300">BB3682+1</f>
        <v>3678</v>
      </c>
      <c r="BC3683" s="16">
        <f t="shared" si="8254"/>
        <v>10.076712328767123</v>
      </c>
      <c r="BD3683" s="16">
        <f>IF(Template!$F$7="Linear interpolation",LinInterp($AO$5:$AO$18,$AM$5:$AM$18,BC3683),CubicSpline($AO$5:$AO$18,$AM$5:$AM$18,BC3683))</f>
        <v>14.150016596663855</v>
      </c>
      <c r="BE3683" s="221">
        <f t="shared" si="8189"/>
        <v>3.794625369215229</v>
      </c>
      <c r="BF3683" s="221">
        <f>BE3683/PRODUCT($BG$6:BG3682)</f>
        <v>1.0003627019565418</v>
      </c>
      <c r="BG3683" s="16">
        <f t="shared" si="8255"/>
        <v>1.0003627019565418</v>
      </c>
      <c r="BH3683" s="10">
        <f t="shared" si="8256"/>
        <v>13.238621413774077</v>
      </c>
      <c r="BI3683" s="90"/>
      <c r="BJ3683" s="17">
        <f t="shared" si="8239"/>
        <v>49676</v>
      </c>
      <c r="BK3683" s="16">
        <f t="shared" si="8232"/>
        <v>13.238629311904337</v>
      </c>
      <c r="BL3683" s="10">
        <f ca="1">IFERROR(AVERAGE(INDIRECT("BK"&amp;AC3683-Template!$F$10+1):INDIRECT("BK"&amp;AC3683)),0)</f>
        <v>13.23860756875896</v>
      </c>
      <c r="BM3683" s="35"/>
      <c r="BN3683" s="86"/>
      <c r="BO3683" s="35"/>
      <c r="BP3683" s="35"/>
      <c r="BQ3683" s="35"/>
      <c r="BR3683" s="35"/>
      <c r="BS3683" s="35"/>
      <c r="BT3683" s="35"/>
      <c r="BU3683" s="35"/>
      <c r="BV3683" s="35"/>
      <c r="BW3683" s="35"/>
      <c r="BX3683" s="35"/>
      <c r="BY3683" s="35"/>
      <c r="BZ3683" s="35"/>
      <c r="CA3683" s="35"/>
      <c r="CB3683" s="35"/>
      <c r="CC3683" s="35"/>
      <c r="CD3683" s="35"/>
      <c r="CE3683" s="35"/>
      <c r="CF3683" s="35"/>
      <c r="CG3683" s="35"/>
      <c r="CH3683" s="35"/>
    </row>
    <row r="3684" spans="1:86" ht="15.6" x14ac:dyDescent="0.3">
      <c r="A3684" s="35"/>
      <c r="B3684" s="86"/>
      <c r="C3684" s="35"/>
      <c r="D3684" s="35"/>
      <c r="E3684" s="35"/>
      <c r="F3684" s="35"/>
      <c r="G3684" s="35"/>
      <c r="H3684" s="35"/>
      <c r="I3684" s="35"/>
      <c r="J3684" s="35"/>
      <c r="K3684" s="35"/>
      <c r="L3684" s="35"/>
      <c r="M3684" s="35"/>
      <c r="N3684" s="35"/>
      <c r="O3684" s="35"/>
      <c r="P3684" s="35"/>
      <c r="Q3684" s="35"/>
      <c r="R3684" s="35"/>
      <c r="S3684" s="35"/>
      <c r="T3684" s="17">
        <f t="shared" si="8233"/>
        <v>49700</v>
      </c>
      <c r="U3684" s="216">
        <f t="shared" si="8226"/>
        <v>6</v>
      </c>
      <c r="V3684" s="216">
        <f t="shared" si="8233"/>
        <v>3679</v>
      </c>
      <c r="W3684" s="16">
        <f t="shared" si="8240"/>
        <v>10.079452054794521</v>
      </c>
      <c r="X3684" s="16" t="e">
        <f>IF(Template!$F$7="Linear interpolation",LinInterp($I$5:$I$22,$G$5:$G$22,W3684),CubicSpline($I$5:$I$22,$G$5:$G$22,W3684))</f>
        <v>#VALUE!</v>
      </c>
      <c r="Y3684" s="221" t="e">
        <f t="shared" si="8227"/>
        <v>#VALUE!</v>
      </c>
      <c r="Z3684" s="221" t="e">
        <f>Y3684/PRODUCT($AA$6:AA3683)</f>
        <v>#VALUE!</v>
      </c>
      <c r="AA3684" s="16" t="e">
        <f t="shared" si="8234"/>
        <v>#VALUE!</v>
      </c>
      <c r="AB3684" s="10" t="e">
        <f t="shared" si="8235"/>
        <v>#VALUE!</v>
      </c>
      <c r="AC3684" s="90">
        <f t="shared" si="8228"/>
        <v>3684</v>
      </c>
      <c r="AD3684" s="17">
        <f t="shared" ref="AD3684:AD3705" si="8301">AD3683+1</f>
        <v>49677</v>
      </c>
      <c r="AE3684" s="16" t="e">
        <f t="shared" si="8229"/>
        <v>#VALUE!</v>
      </c>
      <c r="AF3684" s="10">
        <f ca="1">IFERROR(AVERAGE(INDIRECT("AE"&amp;AC3684-Template!$F$10+1):INDIRECT("AE"&amp;AC3684)),0)</f>
        <v>0</v>
      </c>
      <c r="AG3684" s="35"/>
      <c r="AH3684" s="86"/>
      <c r="AI3684" s="35"/>
      <c r="AJ3684" s="35"/>
      <c r="AK3684" s="35"/>
      <c r="AL3684" s="35"/>
      <c r="AM3684" s="35"/>
      <c r="AN3684" s="35"/>
      <c r="AO3684" s="35"/>
      <c r="AP3684" s="35"/>
      <c r="AQ3684" s="35"/>
      <c r="AR3684" s="35"/>
      <c r="AS3684" s="35"/>
      <c r="AT3684" s="35"/>
      <c r="AU3684" s="35"/>
      <c r="AV3684" s="35"/>
      <c r="AW3684" s="35"/>
      <c r="AX3684" s="35"/>
      <c r="AY3684" s="35"/>
      <c r="AZ3684" s="17">
        <f t="shared" ref="AZ3684" si="8302">AZ3683+1</f>
        <v>49700</v>
      </c>
      <c r="BA3684" s="216">
        <f t="shared" si="8252"/>
        <v>6</v>
      </c>
      <c r="BB3684" s="216">
        <f t="shared" ref="BB3684" si="8303">BB3683+1</f>
        <v>3679</v>
      </c>
      <c r="BC3684" s="16">
        <f t="shared" si="8254"/>
        <v>10.079452054794521</v>
      </c>
      <c r="BD3684" s="16">
        <f>IF(Template!$F$7="Linear interpolation",LinInterp($AO$5:$AO$18,$AM$5:$AM$18,BC3684),CubicSpline($AO$5:$AO$18,$AM$5:$AM$18,BC3684))</f>
        <v>14.15001718200387</v>
      </c>
      <c r="BE3684" s="221">
        <f t="shared" si="8189"/>
        <v>3.7960016871157594</v>
      </c>
      <c r="BF3684" s="221">
        <f>BE3684/PRODUCT($BG$6:BG3683)</f>
        <v>1.0003627019182699</v>
      </c>
      <c r="BG3684" s="16">
        <f t="shared" si="8255"/>
        <v>1.0003627019565418</v>
      </c>
      <c r="BH3684" s="10">
        <f t="shared" si="8256"/>
        <v>13.238621413774077</v>
      </c>
      <c r="BI3684" s="90"/>
      <c r="BJ3684" s="17">
        <f t="shared" si="8239"/>
        <v>49677</v>
      </c>
      <c r="BK3684" s="16">
        <f t="shared" si="8232"/>
        <v>13.238629926348612</v>
      </c>
      <c r="BL3684" s="10">
        <f ca="1">IFERROR(AVERAGE(INDIRECT("BK"&amp;AC3684-Template!$F$10+1):INDIRECT("BK"&amp;AC3684)),0)</f>
        <v>13.23860942202049</v>
      </c>
      <c r="BM3684" s="35"/>
      <c r="BN3684" s="86"/>
      <c r="BO3684" s="35"/>
      <c r="BP3684" s="35"/>
      <c r="BQ3684" s="35"/>
      <c r="BR3684" s="35"/>
      <c r="BS3684" s="35"/>
      <c r="BT3684" s="35"/>
      <c r="BU3684" s="35"/>
      <c r="BV3684" s="35"/>
      <c r="BW3684" s="35"/>
      <c r="BX3684" s="35"/>
      <c r="BY3684" s="35"/>
      <c r="BZ3684" s="35"/>
      <c r="CA3684" s="35"/>
      <c r="CB3684" s="35"/>
      <c r="CC3684" s="35"/>
      <c r="CD3684" s="35"/>
      <c r="CE3684" s="35"/>
      <c r="CF3684" s="35"/>
      <c r="CG3684" s="35"/>
      <c r="CH3684" s="35"/>
    </row>
    <row r="3685" spans="1:86" ht="15.6" x14ac:dyDescent="0.3">
      <c r="A3685" s="35"/>
      <c r="B3685" s="86"/>
      <c r="C3685" s="35"/>
      <c r="D3685" s="35"/>
      <c r="E3685" s="35"/>
      <c r="F3685" s="35"/>
      <c r="G3685" s="35"/>
      <c r="H3685" s="35"/>
      <c r="I3685" s="35"/>
      <c r="J3685" s="35"/>
      <c r="K3685" s="35"/>
      <c r="L3685" s="35"/>
      <c r="M3685" s="35"/>
      <c r="N3685" s="35"/>
      <c r="O3685" s="35"/>
      <c r="P3685" s="35"/>
      <c r="Q3685" s="35"/>
      <c r="R3685" s="35"/>
      <c r="S3685" s="35"/>
      <c r="T3685" s="17">
        <f t="shared" si="8233"/>
        <v>49701</v>
      </c>
      <c r="U3685" s="216">
        <f t="shared" si="8226"/>
        <v>7</v>
      </c>
      <c r="V3685" s="216">
        <f t="shared" si="8233"/>
        <v>3680</v>
      </c>
      <c r="W3685" s="16">
        <f t="shared" si="8240"/>
        <v>10.082191780821917</v>
      </c>
      <c r="X3685" s="16" t="e">
        <f>IF(Template!$F$7="Linear interpolation",LinInterp($I$5:$I$22,$G$5:$G$22,W3685),CubicSpline($I$5:$I$22,$G$5:$G$22,W3685))</f>
        <v>#VALUE!</v>
      </c>
      <c r="Y3685" s="221" t="e">
        <f t="shared" si="8227"/>
        <v>#VALUE!</v>
      </c>
      <c r="Z3685" s="221" t="e">
        <f>Y3685/PRODUCT($AA$6:AA3684)</f>
        <v>#VALUE!</v>
      </c>
      <c r="AA3685" s="16" t="e">
        <f t="shared" si="8234"/>
        <v>#VALUE!</v>
      </c>
      <c r="AB3685" s="10" t="e">
        <f t="shared" si="8235"/>
        <v>#VALUE!</v>
      </c>
      <c r="AC3685" s="90">
        <f t="shared" si="8228"/>
        <v>3685</v>
      </c>
      <c r="AD3685" s="17">
        <f t="shared" si="8301"/>
        <v>49678</v>
      </c>
      <c r="AE3685" s="16" t="e">
        <f t="shared" si="8229"/>
        <v>#VALUE!</v>
      </c>
      <c r="AF3685" s="10">
        <f ca="1">IFERROR(AVERAGE(INDIRECT("AE"&amp;AC3685-Template!$F$10+1):INDIRECT("AE"&amp;AC3685)),0)</f>
        <v>0</v>
      </c>
      <c r="AG3685" s="35"/>
      <c r="AH3685" s="86"/>
      <c r="AI3685" s="35"/>
      <c r="AJ3685" s="35"/>
      <c r="AK3685" s="35"/>
      <c r="AL3685" s="35"/>
      <c r="AM3685" s="35"/>
      <c r="AN3685" s="35"/>
      <c r="AO3685" s="35"/>
      <c r="AP3685" s="35"/>
      <c r="AQ3685" s="35"/>
      <c r="AR3685" s="35"/>
      <c r="AS3685" s="35"/>
      <c r="AT3685" s="35"/>
      <c r="AU3685" s="35"/>
      <c r="AV3685" s="35"/>
      <c r="AW3685" s="35"/>
      <c r="AX3685" s="35"/>
      <c r="AY3685" s="35"/>
      <c r="AZ3685" s="17">
        <f t="shared" ref="AZ3685" si="8304">AZ3684+1</f>
        <v>49701</v>
      </c>
      <c r="BA3685" s="216">
        <f t="shared" si="8252"/>
        <v>7</v>
      </c>
      <c r="BB3685" s="216">
        <f t="shared" ref="BB3685" si="8305">BB3684+1</f>
        <v>3680</v>
      </c>
      <c r="BC3685" s="16">
        <f t="shared" si="8254"/>
        <v>10.082191780821917</v>
      </c>
      <c r="BD3685" s="16">
        <f>IF(Template!$F$7="Linear interpolation",LinInterp($AO$5:$AO$18,$AM$5:$AM$18,BC3685),CubicSpline($AO$5:$AO$18,$AM$5:$AM$18,BC3685))</f>
        <v>14.150017766565149</v>
      </c>
      <c r="BE3685" s="221">
        <f t="shared" si="8189"/>
        <v>3.7973785040549326</v>
      </c>
      <c r="BF3685" s="221">
        <f>BE3685/PRODUCT($BG$6:BG3684)</f>
        <v>1.0003627018392975</v>
      </c>
      <c r="BG3685" s="16">
        <f t="shared" si="8255"/>
        <v>1.0003627019565418</v>
      </c>
      <c r="BH3685" s="10">
        <f t="shared" si="8256"/>
        <v>13.238621413774077</v>
      </c>
      <c r="BI3685" s="90"/>
      <c r="BJ3685" s="17">
        <f t="shared" si="8239"/>
        <v>49678</v>
      </c>
      <c r="BK3685" s="16">
        <f t="shared" si="8232"/>
        <v>13.238630454316503</v>
      </c>
      <c r="BL3685" s="10">
        <f ca="1">IFERROR(AVERAGE(INDIRECT("BK"&amp;AC3685-Template!$F$10+1):INDIRECT("BK"&amp;AC3685)),0)</f>
        <v>13.238611190232593</v>
      </c>
      <c r="BM3685" s="35"/>
      <c r="BN3685" s="86"/>
      <c r="BO3685" s="35"/>
      <c r="BP3685" s="35"/>
      <c r="BQ3685" s="35"/>
      <c r="BR3685" s="35"/>
      <c r="BS3685" s="35"/>
      <c r="BT3685" s="35"/>
      <c r="BU3685" s="35"/>
      <c r="BV3685" s="35"/>
      <c r="BW3685" s="35"/>
      <c r="BX3685" s="35"/>
      <c r="BY3685" s="35"/>
      <c r="BZ3685" s="35"/>
      <c r="CA3685" s="35"/>
      <c r="CB3685" s="35"/>
      <c r="CC3685" s="35"/>
      <c r="CD3685" s="35"/>
      <c r="CE3685" s="35"/>
      <c r="CF3685" s="35"/>
      <c r="CG3685" s="35"/>
      <c r="CH3685" s="35"/>
    </row>
    <row r="3686" spans="1:86" ht="15.6" x14ac:dyDescent="0.3">
      <c r="A3686" s="35"/>
      <c r="B3686" s="86"/>
      <c r="C3686" s="35"/>
      <c r="D3686" s="35"/>
      <c r="E3686" s="35"/>
      <c r="F3686" s="35"/>
      <c r="G3686" s="35"/>
      <c r="H3686" s="35"/>
      <c r="I3686" s="35"/>
      <c r="J3686" s="35"/>
      <c r="K3686" s="35"/>
      <c r="L3686" s="35"/>
      <c r="M3686" s="35"/>
      <c r="N3686" s="35"/>
      <c r="O3686" s="35"/>
      <c r="P3686" s="35"/>
      <c r="Q3686" s="35"/>
      <c r="R3686" s="35"/>
      <c r="S3686" s="35"/>
      <c r="T3686" s="17">
        <f t="shared" si="8233"/>
        <v>49702</v>
      </c>
      <c r="U3686" s="216">
        <f t="shared" si="8226"/>
        <v>1</v>
      </c>
      <c r="V3686" s="216">
        <f t="shared" si="8233"/>
        <v>3681</v>
      </c>
      <c r="W3686" s="16">
        <f t="shared" si="8240"/>
        <v>10.084931506849315</v>
      </c>
      <c r="X3686" s="16" t="e">
        <f>IF(Template!$F$7="Linear interpolation",LinInterp($I$5:$I$22,$G$5:$G$22,W3686),CubicSpline($I$5:$I$22,$G$5:$G$22,W3686))</f>
        <v>#VALUE!</v>
      </c>
      <c r="Y3686" s="221" t="e">
        <f t="shared" si="8227"/>
        <v>#VALUE!</v>
      </c>
      <c r="Z3686" s="221" t="e">
        <f>Y3686/PRODUCT($AA$6:AA3685)</f>
        <v>#VALUE!</v>
      </c>
      <c r="AA3686" s="16" t="e">
        <f t="shared" si="8234"/>
        <v>#VALUE!</v>
      </c>
      <c r="AB3686" s="10" t="e">
        <f t="shared" si="8235"/>
        <v>#VALUE!</v>
      </c>
      <c r="AC3686" s="90">
        <f t="shared" si="8228"/>
        <v>3686</v>
      </c>
      <c r="AD3686" s="17">
        <f t="shared" si="8301"/>
        <v>49679</v>
      </c>
      <c r="AE3686" s="16" t="e">
        <f t="shared" si="8229"/>
        <v>#VALUE!</v>
      </c>
      <c r="AF3686" s="10">
        <f ca="1">IFERROR(AVERAGE(INDIRECT("AE"&amp;AC3686-Template!$F$10+1):INDIRECT("AE"&amp;AC3686)),0)</f>
        <v>0</v>
      </c>
      <c r="AG3686" s="35"/>
      <c r="AH3686" s="86"/>
      <c r="AI3686" s="35"/>
      <c r="AJ3686" s="35"/>
      <c r="AK3686" s="35"/>
      <c r="AL3686" s="35"/>
      <c r="AM3686" s="35"/>
      <c r="AN3686" s="35"/>
      <c r="AO3686" s="35"/>
      <c r="AP3686" s="35"/>
      <c r="AQ3686" s="35"/>
      <c r="AR3686" s="35"/>
      <c r="AS3686" s="35"/>
      <c r="AT3686" s="35"/>
      <c r="AU3686" s="35"/>
      <c r="AV3686" s="35"/>
      <c r="AW3686" s="35"/>
      <c r="AX3686" s="35"/>
      <c r="AY3686" s="35"/>
      <c r="AZ3686" s="17">
        <f t="shared" ref="AZ3686" si="8306">AZ3685+1</f>
        <v>49702</v>
      </c>
      <c r="BA3686" s="216">
        <f t="shared" si="8252"/>
        <v>1</v>
      </c>
      <c r="BB3686" s="216">
        <f t="shared" ref="BB3686" si="8307">BB3685+1</f>
        <v>3681</v>
      </c>
      <c r="BC3686" s="16">
        <f t="shared" si="8254"/>
        <v>10.084931506849315</v>
      </c>
      <c r="BD3686" s="16">
        <f>IF(Template!$F$7="Linear interpolation",LinInterp($AO$5:$AO$18,$AM$5:$AM$18,BC3686),CubicSpline($AO$5:$AO$18,$AM$5:$AM$18,BC3686))</f>
        <v>14.150018350320842</v>
      </c>
      <c r="BE3686" s="221">
        <f t="shared" si="8189"/>
        <v>3.7987558202044269</v>
      </c>
      <c r="BF3686" s="221">
        <f>BE3686/PRODUCT($BG$6:BG3685)</f>
        <v>1.0003627017171985</v>
      </c>
      <c r="BG3686" s="16">
        <f t="shared" si="8255"/>
        <v>1.0003627017171985</v>
      </c>
      <c r="BH3686" s="10">
        <f t="shared" si="8256"/>
        <v>13.238612677746842</v>
      </c>
      <c r="BI3686" s="90"/>
      <c r="BJ3686" s="17">
        <f t="shared" si="8239"/>
        <v>49679</v>
      </c>
      <c r="BK3686" s="16">
        <f t="shared" si="8232"/>
        <v>13.238630454316503</v>
      </c>
      <c r="BL3686" s="10">
        <f ca="1">IFERROR(AVERAGE(INDIRECT("BK"&amp;AC3686-Template!$F$10+1):INDIRECT("BK"&amp;AC3686)),0)</f>
        <v>13.238612858585409</v>
      </c>
      <c r="BM3686" s="35"/>
      <c r="BN3686" s="86"/>
      <c r="BO3686" s="35"/>
      <c r="BP3686" s="35"/>
      <c r="BQ3686" s="35"/>
      <c r="BR3686" s="35"/>
      <c r="BS3686" s="35"/>
      <c r="BT3686" s="35"/>
      <c r="BU3686" s="35"/>
      <c r="BV3686" s="35"/>
      <c r="BW3686" s="35"/>
      <c r="BX3686" s="35"/>
      <c r="BY3686" s="35"/>
      <c r="BZ3686" s="35"/>
      <c r="CA3686" s="35"/>
      <c r="CB3686" s="35"/>
      <c r="CC3686" s="35"/>
      <c r="CD3686" s="35"/>
      <c r="CE3686" s="35"/>
      <c r="CF3686" s="35"/>
      <c r="CG3686" s="35"/>
      <c r="CH3686" s="35"/>
    </row>
    <row r="3687" spans="1:86" ht="15.6" x14ac:dyDescent="0.3">
      <c r="A3687" s="35"/>
      <c r="B3687" s="86"/>
      <c r="C3687" s="35"/>
      <c r="D3687" s="35"/>
      <c r="E3687" s="35"/>
      <c r="F3687" s="35"/>
      <c r="G3687" s="35"/>
      <c r="H3687" s="35"/>
      <c r="I3687" s="35"/>
      <c r="J3687" s="35"/>
      <c r="K3687" s="35"/>
      <c r="L3687" s="35"/>
      <c r="M3687" s="35"/>
      <c r="N3687" s="35"/>
      <c r="O3687" s="35"/>
      <c r="P3687" s="35"/>
      <c r="Q3687" s="35"/>
      <c r="R3687" s="35"/>
      <c r="S3687" s="35"/>
      <c r="T3687" s="17">
        <f t="shared" si="8233"/>
        <v>49703</v>
      </c>
      <c r="U3687" s="216">
        <f t="shared" si="8226"/>
        <v>2</v>
      </c>
      <c r="V3687" s="216">
        <f t="shared" si="8233"/>
        <v>3682</v>
      </c>
      <c r="W3687" s="16">
        <f t="shared" si="8240"/>
        <v>10.087671232876712</v>
      </c>
      <c r="X3687" s="16" t="e">
        <f>IF(Template!$F$7="Linear interpolation",LinInterp($I$5:$I$22,$G$5:$G$22,W3687),CubicSpline($I$5:$I$22,$G$5:$G$22,W3687))</f>
        <v>#VALUE!</v>
      </c>
      <c r="Y3687" s="221" t="e">
        <f t="shared" si="8227"/>
        <v>#VALUE!</v>
      </c>
      <c r="Z3687" s="221" t="e">
        <f>Y3687/PRODUCT($AA$6:AA3686)</f>
        <v>#VALUE!</v>
      </c>
      <c r="AA3687" s="16" t="e">
        <f t="shared" si="8234"/>
        <v>#VALUE!</v>
      </c>
      <c r="AB3687" s="10" t="e">
        <f t="shared" si="8235"/>
        <v>#VALUE!</v>
      </c>
      <c r="AC3687" s="90">
        <f t="shared" si="8228"/>
        <v>3687</v>
      </c>
      <c r="AD3687" s="17">
        <f t="shared" si="8301"/>
        <v>49680</v>
      </c>
      <c r="AE3687" s="16" t="e">
        <f t="shared" si="8229"/>
        <v>#VALUE!</v>
      </c>
      <c r="AF3687" s="10">
        <f ca="1">IFERROR(AVERAGE(INDIRECT("AE"&amp;AC3687-Template!$F$10+1):INDIRECT("AE"&amp;AC3687)),0)</f>
        <v>0</v>
      </c>
      <c r="AG3687" s="35"/>
      <c r="AH3687" s="86"/>
      <c r="AI3687" s="35"/>
      <c r="AJ3687" s="35"/>
      <c r="AK3687" s="35"/>
      <c r="AL3687" s="35"/>
      <c r="AM3687" s="35"/>
      <c r="AN3687" s="35"/>
      <c r="AO3687" s="35"/>
      <c r="AP3687" s="35"/>
      <c r="AQ3687" s="35"/>
      <c r="AR3687" s="35"/>
      <c r="AS3687" s="35"/>
      <c r="AT3687" s="35"/>
      <c r="AU3687" s="35"/>
      <c r="AV3687" s="35"/>
      <c r="AW3687" s="35"/>
      <c r="AX3687" s="35"/>
      <c r="AY3687" s="35"/>
      <c r="AZ3687" s="17">
        <f t="shared" ref="AZ3687" si="8308">AZ3686+1</f>
        <v>49703</v>
      </c>
      <c r="BA3687" s="216">
        <f t="shared" si="8252"/>
        <v>2</v>
      </c>
      <c r="BB3687" s="216">
        <f t="shared" ref="BB3687" si="8309">BB3686+1</f>
        <v>3682</v>
      </c>
      <c r="BC3687" s="16">
        <f t="shared" si="8254"/>
        <v>10.087671232876712</v>
      </c>
      <c r="BD3687" s="16">
        <f>IF(Template!$F$7="Linear interpolation",LinInterp($AO$5:$AO$18,$AM$5:$AM$18,BC3687),CubicSpline($AO$5:$AO$18,$AM$5:$AM$18,BC3687))</f>
        <v>14.150018933244093</v>
      </c>
      <c r="BE3687" s="221">
        <f t="shared" si="8189"/>
        <v>3.8001336357359508</v>
      </c>
      <c r="BF3687" s="221">
        <f>BE3687/PRODUCT($BG$6:BG3686)</f>
        <v>1.0003627017888848</v>
      </c>
      <c r="BG3687" s="16">
        <f t="shared" si="8255"/>
        <v>1.0003627017888848</v>
      </c>
      <c r="BH3687" s="10">
        <f t="shared" si="8256"/>
        <v>13.238615294293599</v>
      </c>
      <c r="BI3687" s="90"/>
      <c r="BJ3687" s="17">
        <f t="shared" si="8239"/>
        <v>49680</v>
      </c>
      <c r="BK3687" s="16">
        <f t="shared" si="8232"/>
        <v>13.238630454316503</v>
      </c>
      <c r="BL3687" s="10">
        <f ca="1">IFERROR(AVERAGE(INDIRECT("BK"&amp;AC3687-Template!$F$10+1):INDIRECT("BK"&amp;AC3687)),0)</f>
        <v>13.238614429876931</v>
      </c>
      <c r="BM3687" s="35"/>
      <c r="BN3687" s="86"/>
      <c r="BO3687" s="35"/>
      <c r="BP3687" s="35"/>
      <c r="BQ3687" s="35"/>
      <c r="BR3687" s="35"/>
      <c r="BS3687" s="35"/>
      <c r="BT3687" s="35"/>
      <c r="BU3687" s="35"/>
      <c r="BV3687" s="35"/>
      <c r="BW3687" s="35"/>
      <c r="BX3687" s="35"/>
      <c r="BY3687" s="35"/>
      <c r="BZ3687" s="35"/>
      <c r="CA3687" s="35"/>
      <c r="CB3687" s="35"/>
      <c r="CC3687" s="35"/>
      <c r="CD3687" s="35"/>
      <c r="CE3687" s="35"/>
      <c r="CF3687" s="35"/>
      <c r="CG3687" s="35"/>
      <c r="CH3687" s="35"/>
    </row>
    <row r="3688" spans="1:86" ht="15.6" x14ac:dyDescent="0.3">
      <c r="A3688" s="35"/>
      <c r="B3688" s="86"/>
      <c r="C3688" s="35"/>
      <c r="D3688" s="35"/>
      <c r="E3688" s="35"/>
      <c r="F3688" s="35"/>
      <c r="G3688" s="35"/>
      <c r="H3688" s="35"/>
      <c r="I3688" s="35"/>
      <c r="J3688" s="35"/>
      <c r="K3688" s="35"/>
      <c r="L3688" s="35"/>
      <c r="M3688" s="35"/>
      <c r="N3688" s="35"/>
      <c r="O3688" s="35"/>
      <c r="P3688" s="35"/>
      <c r="Q3688" s="35"/>
      <c r="R3688" s="35"/>
      <c r="S3688" s="35"/>
      <c r="T3688" s="17">
        <f t="shared" si="8233"/>
        <v>49704</v>
      </c>
      <c r="U3688" s="216">
        <f t="shared" si="8226"/>
        <v>3</v>
      </c>
      <c r="V3688" s="216">
        <f t="shared" si="8233"/>
        <v>3683</v>
      </c>
      <c r="W3688" s="16">
        <f t="shared" si="8240"/>
        <v>10.09041095890411</v>
      </c>
      <c r="X3688" s="16" t="e">
        <f>IF(Template!$F$7="Linear interpolation",LinInterp($I$5:$I$22,$G$5:$G$22,W3688),CubicSpline($I$5:$I$22,$G$5:$G$22,W3688))</f>
        <v>#VALUE!</v>
      </c>
      <c r="Y3688" s="221" t="e">
        <f t="shared" si="8227"/>
        <v>#VALUE!</v>
      </c>
      <c r="Z3688" s="221" t="e">
        <f>Y3688/PRODUCT($AA$6:AA3687)</f>
        <v>#VALUE!</v>
      </c>
      <c r="AA3688" s="16" t="e">
        <f t="shared" si="8234"/>
        <v>#VALUE!</v>
      </c>
      <c r="AB3688" s="10" t="e">
        <f t="shared" si="8235"/>
        <v>#VALUE!</v>
      </c>
      <c r="AC3688" s="90">
        <f t="shared" si="8228"/>
        <v>3688</v>
      </c>
      <c r="AD3688" s="17">
        <f t="shared" si="8301"/>
        <v>49681</v>
      </c>
      <c r="AE3688" s="16" t="e">
        <f t="shared" si="8229"/>
        <v>#VALUE!</v>
      </c>
      <c r="AF3688" s="10">
        <f ca="1">IFERROR(AVERAGE(INDIRECT("AE"&amp;AC3688-Template!$F$10+1):INDIRECT("AE"&amp;AC3688)),0)</f>
        <v>0</v>
      </c>
      <c r="AG3688" s="35"/>
      <c r="AH3688" s="86"/>
      <c r="AI3688" s="35"/>
      <c r="AJ3688" s="35"/>
      <c r="AK3688" s="35"/>
      <c r="AL3688" s="35"/>
      <c r="AM3688" s="35"/>
      <c r="AN3688" s="35"/>
      <c r="AO3688" s="35"/>
      <c r="AP3688" s="35"/>
      <c r="AQ3688" s="35"/>
      <c r="AR3688" s="35"/>
      <c r="AS3688" s="35"/>
      <c r="AT3688" s="35"/>
      <c r="AU3688" s="35"/>
      <c r="AV3688" s="35"/>
      <c r="AW3688" s="35"/>
      <c r="AX3688" s="35"/>
      <c r="AY3688" s="35"/>
      <c r="AZ3688" s="17">
        <f t="shared" ref="AZ3688" si="8310">AZ3687+1</f>
        <v>49704</v>
      </c>
      <c r="BA3688" s="216">
        <f t="shared" si="8252"/>
        <v>3</v>
      </c>
      <c r="BB3688" s="216">
        <f t="shared" ref="BB3688" si="8311">BB3687+1</f>
        <v>3683</v>
      </c>
      <c r="BC3688" s="16">
        <f t="shared" si="8254"/>
        <v>10.09041095890411</v>
      </c>
      <c r="BD3688" s="16">
        <f>IF(Template!$F$7="Linear interpolation",LinInterp($AO$5:$AO$18,$AM$5:$AM$18,BC3688),CubicSpline($AO$5:$AO$18,$AM$5:$AM$18,BC3688))</f>
        <v>14.150019515308051</v>
      </c>
      <c r="BE3688" s="221">
        <f t="shared" si="8189"/>
        <v>3.8015119508212427</v>
      </c>
      <c r="BF3688" s="221">
        <f>BE3688/PRODUCT($BG$6:BG3687)</f>
        <v>1.0003627017408887</v>
      </c>
      <c r="BG3688" s="16">
        <f t="shared" si="8255"/>
        <v>1.0003627017408887</v>
      </c>
      <c r="BH3688" s="10">
        <f t="shared" si="8256"/>
        <v>13.238613542437715</v>
      </c>
      <c r="BI3688" s="90"/>
      <c r="BJ3688" s="17">
        <f t="shared" si="8239"/>
        <v>49681</v>
      </c>
      <c r="BK3688" s="16">
        <f t="shared" si="8232"/>
        <v>13.238632756533363</v>
      </c>
      <c r="BL3688" s="10">
        <f ca="1">IFERROR(AVERAGE(INDIRECT("BK"&amp;AC3688-Template!$F$10+1):INDIRECT("BK"&amp;AC3688)),0)</f>
        <v>13.238616077909017</v>
      </c>
      <c r="BM3688" s="35"/>
      <c r="BN3688" s="86"/>
      <c r="BO3688" s="35"/>
      <c r="BP3688" s="35"/>
      <c r="BQ3688" s="35"/>
      <c r="BR3688" s="35"/>
      <c r="BS3688" s="35"/>
      <c r="BT3688" s="35"/>
      <c r="BU3688" s="35"/>
      <c r="BV3688" s="35"/>
      <c r="BW3688" s="35"/>
      <c r="BX3688" s="35"/>
      <c r="BY3688" s="35"/>
      <c r="BZ3688" s="35"/>
      <c r="CA3688" s="35"/>
      <c r="CB3688" s="35"/>
      <c r="CC3688" s="35"/>
      <c r="CD3688" s="35"/>
      <c r="CE3688" s="35"/>
      <c r="CF3688" s="35"/>
      <c r="CG3688" s="35"/>
      <c r="CH3688" s="35"/>
    </row>
    <row r="3689" spans="1:86" ht="15.6" x14ac:dyDescent="0.3">
      <c r="A3689" s="35"/>
      <c r="B3689" s="86"/>
      <c r="C3689" s="35"/>
      <c r="D3689" s="35"/>
      <c r="E3689" s="35"/>
      <c r="F3689" s="35"/>
      <c r="G3689" s="35"/>
      <c r="H3689" s="35"/>
      <c r="I3689" s="35"/>
      <c r="J3689" s="35"/>
      <c r="K3689" s="35"/>
      <c r="L3689" s="35"/>
      <c r="M3689" s="35"/>
      <c r="N3689" s="35"/>
      <c r="O3689" s="35"/>
      <c r="P3689" s="35"/>
      <c r="Q3689" s="35"/>
      <c r="R3689" s="35"/>
      <c r="S3689" s="35"/>
      <c r="T3689" s="17">
        <f t="shared" si="8233"/>
        <v>49705</v>
      </c>
      <c r="U3689" s="216">
        <f t="shared" si="8226"/>
        <v>4</v>
      </c>
      <c r="V3689" s="216">
        <f t="shared" si="8233"/>
        <v>3684</v>
      </c>
      <c r="W3689" s="16">
        <f t="shared" si="8240"/>
        <v>10.093150684931507</v>
      </c>
      <c r="X3689" s="16" t="e">
        <f>IF(Template!$F$7="Linear interpolation",LinInterp($I$5:$I$22,$G$5:$G$22,W3689),CubicSpline($I$5:$I$22,$G$5:$G$22,W3689))</f>
        <v>#VALUE!</v>
      </c>
      <c r="Y3689" s="221" t="e">
        <f t="shared" si="8227"/>
        <v>#VALUE!</v>
      </c>
      <c r="Z3689" s="221" t="e">
        <f>Y3689/PRODUCT($AA$6:AA3688)</f>
        <v>#VALUE!</v>
      </c>
      <c r="AA3689" s="16" t="e">
        <f t="shared" si="8234"/>
        <v>#VALUE!</v>
      </c>
      <c r="AB3689" s="10" t="e">
        <f t="shared" si="8235"/>
        <v>#VALUE!</v>
      </c>
      <c r="AC3689" s="90">
        <f t="shared" si="8228"/>
        <v>3689</v>
      </c>
      <c r="AD3689" s="17">
        <f t="shared" si="8301"/>
        <v>49682</v>
      </c>
      <c r="AE3689" s="16" t="e">
        <f t="shared" si="8229"/>
        <v>#VALUE!</v>
      </c>
      <c r="AF3689" s="10">
        <f ca="1">IFERROR(AVERAGE(INDIRECT("AE"&amp;AC3689-Template!$F$10+1):INDIRECT("AE"&amp;AC3689)),0)</f>
        <v>0</v>
      </c>
      <c r="AG3689" s="35"/>
      <c r="AH3689" s="86"/>
      <c r="AI3689" s="35"/>
      <c r="AJ3689" s="35"/>
      <c r="AK3689" s="35"/>
      <c r="AL3689" s="35"/>
      <c r="AM3689" s="35"/>
      <c r="AN3689" s="35"/>
      <c r="AO3689" s="35"/>
      <c r="AP3689" s="35"/>
      <c r="AQ3689" s="35"/>
      <c r="AR3689" s="35"/>
      <c r="AS3689" s="35"/>
      <c r="AT3689" s="35"/>
      <c r="AU3689" s="35"/>
      <c r="AV3689" s="35"/>
      <c r="AW3689" s="35"/>
      <c r="AX3689" s="35"/>
      <c r="AY3689" s="35"/>
      <c r="AZ3689" s="17">
        <f t="shared" ref="AZ3689" si="8312">AZ3688+1</f>
        <v>49705</v>
      </c>
      <c r="BA3689" s="216">
        <f t="shared" si="8252"/>
        <v>4</v>
      </c>
      <c r="BB3689" s="216">
        <f t="shared" ref="BB3689" si="8313">BB3688+1</f>
        <v>3684</v>
      </c>
      <c r="BC3689" s="16">
        <f t="shared" si="8254"/>
        <v>10.093150684931507</v>
      </c>
      <c r="BD3689" s="16">
        <f>IF(Template!$F$7="Linear interpolation",LinInterp($AO$5:$AO$18,$AM$5:$AM$18,BC3689),CubicSpline($AO$5:$AO$18,$AM$5:$AM$18,BC3689))</f>
        <v>14.150020096485862</v>
      </c>
      <c r="BE3689" s="221">
        <f t="shared" si="8189"/>
        <v>3.8028907656321018</v>
      </c>
      <c r="BF3689" s="221">
        <f>BE3689/PRODUCT($BG$6:BG3688)</f>
        <v>1.0003627016904582</v>
      </c>
      <c r="BG3689" s="16">
        <f t="shared" si="8255"/>
        <v>1.0003627016904582</v>
      </c>
      <c r="BH3689" s="10">
        <f t="shared" si="8256"/>
        <v>13.238611701722691</v>
      </c>
      <c r="BI3689" s="90"/>
      <c r="BJ3689" s="17">
        <f t="shared" si="8239"/>
        <v>49682</v>
      </c>
      <c r="BK3689" s="16">
        <f t="shared" si="8232"/>
        <v>13.23863170019235</v>
      </c>
      <c r="BL3689" s="10">
        <f ca="1">IFERROR(AVERAGE(INDIRECT("BK"&amp;AC3689-Template!$F$10+1):INDIRECT("BK"&amp;AC3689)),0)</f>
        <v>13.238617690729733</v>
      </c>
      <c r="BM3689" s="35"/>
      <c r="BN3689" s="86"/>
      <c r="BO3689" s="35"/>
      <c r="BP3689" s="35"/>
      <c r="BQ3689" s="35"/>
      <c r="BR3689" s="35"/>
      <c r="BS3689" s="35"/>
      <c r="BT3689" s="35"/>
      <c r="BU3689" s="35"/>
      <c r="BV3689" s="35"/>
      <c r="BW3689" s="35"/>
      <c r="BX3689" s="35"/>
      <c r="BY3689" s="35"/>
      <c r="BZ3689" s="35"/>
      <c r="CA3689" s="35"/>
      <c r="CB3689" s="35"/>
      <c r="CC3689" s="35"/>
      <c r="CD3689" s="35"/>
      <c r="CE3689" s="35"/>
      <c r="CF3689" s="35"/>
      <c r="CG3689" s="35"/>
      <c r="CH3689" s="35"/>
    </row>
    <row r="3690" spans="1:86" ht="15.6" x14ac:dyDescent="0.3">
      <c r="A3690" s="35"/>
      <c r="B3690" s="86"/>
      <c r="C3690" s="35"/>
      <c r="D3690" s="35"/>
      <c r="E3690" s="35"/>
      <c r="F3690" s="35"/>
      <c r="G3690" s="35"/>
      <c r="H3690" s="35"/>
      <c r="I3690" s="35"/>
      <c r="J3690" s="35"/>
      <c r="K3690" s="35"/>
      <c r="L3690" s="35"/>
      <c r="M3690" s="35"/>
      <c r="N3690" s="35"/>
      <c r="O3690" s="35"/>
      <c r="P3690" s="35"/>
      <c r="Q3690" s="35"/>
      <c r="R3690" s="35"/>
      <c r="S3690" s="35"/>
      <c r="T3690" s="17">
        <f t="shared" si="8233"/>
        <v>49706</v>
      </c>
      <c r="U3690" s="216">
        <f t="shared" si="8226"/>
        <v>5</v>
      </c>
      <c r="V3690" s="216">
        <f t="shared" si="8233"/>
        <v>3685</v>
      </c>
      <c r="W3690" s="16">
        <f t="shared" si="8240"/>
        <v>10.095890410958905</v>
      </c>
      <c r="X3690" s="16" t="e">
        <f>IF(Template!$F$7="Linear interpolation",LinInterp($I$5:$I$22,$G$5:$G$22,W3690),CubicSpline($I$5:$I$22,$G$5:$G$22,W3690))</f>
        <v>#VALUE!</v>
      </c>
      <c r="Y3690" s="221" t="e">
        <f t="shared" si="8227"/>
        <v>#VALUE!</v>
      </c>
      <c r="Z3690" s="221" t="e">
        <f>Y3690/PRODUCT($AA$6:AA3689)</f>
        <v>#VALUE!</v>
      </c>
      <c r="AA3690" s="16" t="e">
        <f t="shared" si="8234"/>
        <v>#VALUE!</v>
      </c>
      <c r="AB3690" s="10" t="e">
        <f t="shared" si="8235"/>
        <v>#VALUE!</v>
      </c>
      <c r="AC3690" s="90">
        <f t="shared" si="8228"/>
        <v>3690</v>
      </c>
      <c r="AD3690" s="17">
        <f t="shared" si="8301"/>
        <v>49683</v>
      </c>
      <c r="AE3690" s="16" t="e">
        <f t="shared" si="8229"/>
        <v>#VALUE!</v>
      </c>
      <c r="AF3690" s="10">
        <f ca="1">IFERROR(AVERAGE(INDIRECT("AE"&amp;AC3690-Template!$F$10+1):INDIRECT("AE"&amp;AC3690)),0)</f>
        <v>0</v>
      </c>
      <c r="AG3690" s="35"/>
      <c r="AH3690" s="86"/>
      <c r="AI3690" s="35"/>
      <c r="AJ3690" s="35"/>
      <c r="AK3690" s="35"/>
      <c r="AL3690" s="35"/>
      <c r="AM3690" s="35"/>
      <c r="AN3690" s="35"/>
      <c r="AO3690" s="35"/>
      <c r="AP3690" s="35"/>
      <c r="AQ3690" s="35"/>
      <c r="AR3690" s="35"/>
      <c r="AS3690" s="35"/>
      <c r="AT3690" s="35"/>
      <c r="AU3690" s="35"/>
      <c r="AV3690" s="35"/>
      <c r="AW3690" s="35"/>
      <c r="AX3690" s="35"/>
      <c r="AY3690" s="35"/>
      <c r="AZ3690" s="17">
        <f t="shared" ref="AZ3690" si="8314">AZ3689+1</f>
        <v>49706</v>
      </c>
      <c r="BA3690" s="216">
        <f t="shared" si="8252"/>
        <v>5</v>
      </c>
      <c r="BB3690" s="216">
        <f t="shared" ref="BB3690" si="8315">BB3689+1</f>
        <v>3685</v>
      </c>
      <c r="BC3690" s="16">
        <f t="shared" si="8254"/>
        <v>10.095890410958905</v>
      </c>
      <c r="BD3690" s="16">
        <f>IF(Template!$F$7="Linear interpolation",LinInterp($AO$5:$AO$18,$AM$5:$AM$18,BC3690),CubicSpline($AO$5:$AO$18,$AM$5:$AM$18,BC3690))</f>
        <v>14.150020676750675</v>
      </c>
      <c r="BE3690" s="221">
        <f t="shared" si="8189"/>
        <v>3.8042700803403622</v>
      </c>
      <c r="BF3690" s="221">
        <f>BE3690/PRODUCT($BG$6:BG3689)</f>
        <v>1.0003627016375873</v>
      </c>
      <c r="BG3690" s="16">
        <f t="shared" si="8255"/>
        <v>1.0003627016375873</v>
      </c>
      <c r="BH3690" s="10">
        <f t="shared" si="8256"/>
        <v>13.238609771937803</v>
      </c>
      <c r="BI3690" s="90"/>
      <c r="BJ3690" s="17">
        <f t="shared" si="8239"/>
        <v>49683</v>
      </c>
      <c r="BK3690" s="16">
        <f t="shared" si="8232"/>
        <v>13.238631794667999</v>
      </c>
      <c r="BL3690" s="10">
        <f ca="1">IFERROR(AVERAGE(INDIRECT("BK"&amp;AC3690-Template!$F$10+1):INDIRECT("BK"&amp;AC3690)),0)</f>
        <v>13.238618752282832</v>
      </c>
      <c r="BM3690" s="35"/>
      <c r="BN3690" s="86"/>
      <c r="BO3690" s="35"/>
      <c r="BP3690" s="35"/>
      <c r="BQ3690" s="35"/>
      <c r="BR3690" s="35"/>
      <c r="BS3690" s="35"/>
      <c r="BT3690" s="35"/>
      <c r="BU3690" s="35"/>
      <c r="BV3690" s="35"/>
      <c r="BW3690" s="35"/>
      <c r="BX3690" s="35"/>
      <c r="BY3690" s="35"/>
      <c r="BZ3690" s="35"/>
      <c r="CA3690" s="35"/>
      <c r="CB3690" s="35"/>
      <c r="CC3690" s="35"/>
      <c r="CD3690" s="35"/>
      <c r="CE3690" s="35"/>
      <c r="CF3690" s="35"/>
      <c r="CG3690" s="35"/>
      <c r="CH3690" s="35"/>
    </row>
    <row r="3691" spans="1:86" ht="15.6" x14ac:dyDescent="0.3">
      <c r="A3691" s="35"/>
      <c r="B3691" s="86"/>
      <c r="C3691" s="35"/>
      <c r="D3691" s="35"/>
      <c r="E3691" s="35"/>
      <c r="F3691" s="35"/>
      <c r="G3691" s="35"/>
      <c r="H3691" s="35"/>
      <c r="I3691" s="35"/>
      <c r="J3691" s="35"/>
      <c r="K3691" s="35"/>
      <c r="L3691" s="35"/>
      <c r="M3691" s="35"/>
      <c r="N3691" s="35"/>
      <c r="O3691" s="35"/>
      <c r="P3691" s="35"/>
      <c r="Q3691" s="35"/>
      <c r="R3691" s="35"/>
      <c r="S3691" s="35"/>
      <c r="T3691" s="17">
        <f t="shared" si="8233"/>
        <v>49707</v>
      </c>
      <c r="U3691" s="216">
        <f t="shared" si="8226"/>
        <v>6</v>
      </c>
      <c r="V3691" s="216">
        <f t="shared" si="8233"/>
        <v>3686</v>
      </c>
      <c r="W3691" s="16">
        <f t="shared" si="8240"/>
        <v>10.098630136986301</v>
      </c>
      <c r="X3691" s="16" t="e">
        <f>IF(Template!$F$7="Linear interpolation",LinInterp($I$5:$I$22,$G$5:$G$22,W3691),CubicSpline($I$5:$I$22,$G$5:$G$22,W3691))</f>
        <v>#VALUE!</v>
      </c>
      <c r="Y3691" s="221" t="e">
        <f t="shared" si="8227"/>
        <v>#VALUE!</v>
      </c>
      <c r="Z3691" s="221" t="e">
        <f>Y3691/PRODUCT($AA$6:AA3690)</f>
        <v>#VALUE!</v>
      </c>
      <c r="AA3691" s="16" t="e">
        <f t="shared" si="8234"/>
        <v>#VALUE!</v>
      </c>
      <c r="AB3691" s="10" t="e">
        <f t="shared" si="8235"/>
        <v>#VALUE!</v>
      </c>
      <c r="AC3691" s="90">
        <f t="shared" si="8228"/>
        <v>3691</v>
      </c>
      <c r="AD3691" s="17">
        <f t="shared" si="8301"/>
        <v>49684</v>
      </c>
      <c r="AE3691" s="16" t="e">
        <f t="shared" si="8229"/>
        <v>#VALUE!</v>
      </c>
      <c r="AF3691" s="10">
        <f ca="1">IFERROR(AVERAGE(INDIRECT("AE"&amp;AC3691-Template!$F$10+1):INDIRECT("AE"&amp;AC3691)),0)</f>
        <v>0</v>
      </c>
      <c r="AG3691" s="35"/>
      <c r="AH3691" s="86"/>
      <c r="AI3691" s="35"/>
      <c r="AJ3691" s="35"/>
      <c r="AK3691" s="35"/>
      <c r="AL3691" s="35"/>
      <c r="AM3691" s="35"/>
      <c r="AN3691" s="35"/>
      <c r="AO3691" s="35"/>
      <c r="AP3691" s="35"/>
      <c r="AQ3691" s="35"/>
      <c r="AR3691" s="35"/>
      <c r="AS3691" s="35"/>
      <c r="AT3691" s="35"/>
      <c r="AU3691" s="35"/>
      <c r="AV3691" s="35"/>
      <c r="AW3691" s="35"/>
      <c r="AX3691" s="35"/>
      <c r="AY3691" s="35"/>
      <c r="AZ3691" s="17">
        <f t="shared" ref="AZ3691" si="8316">AZ3690+1</f>
        <v>49707</v>
      </c>
      <c r="BA3691" s="216">
        <f t="shared" si="8252"/>
        <v>6</v>
      </c>
      <c r="BB3691" s="216">
        <f t="shared" ref="BB3691" si="8317">BB3690+1</f>
        <v>3686</v>
      </c>
      <c r="BC3691" s="16">
        <f t="shared" si="8254"/>
        <v>10.098630136986301</v>
      </c>
      <c r="BD3691" s="16">
        <f>IF(Template!$F$7="Linear interpolation",LinInterp($AO$5:$AO$18,$AM$5:$AM$18,BC3691),CubicSpline($AO$5:$AO$18,$AM$5:$AM$18,BC3691))</f>
        <v>14.150021256075634</v>
      </c>
      <c r="BE3691" s="221">
        <f t="shared" si="8189"/>
        <v>3.8056498951178916</v>
      </c>
      <c r="BF3691" s="221">
        <f>BE3691/PRODUCT($BG$6:BG3690)</f>
        <v>1.000362701582272</v>
      </c>
      <c r="BG3691" s="16">
        <f t="shared" si="8255"/>
        <v>1.0003627016375873</v>
      </c>
      <c r="BH3691" s="10">
        <f t="shared" si="8256"/>
        <v>13.238609771937803</v>
      </c>
      <c r="BI3691" s="90"/>
      <c r="BJ3691" s="17">
        <f t="shared" si="8239"/>
        <v>49684</v>
      </c>
      <c r="BK3691" s="16">
        <f t="shared" si="8232"/>
        <v>13.238631802205303</v>
      </c>
      <c r="BL3691" s="10">
        <f ca="1">IFERROR(AVERAGE(INDIRECT("BK"&amp;AC3691-Template!$F$10+1):INDIRECT("BK"&amp;AC3691)),0)</f>
        <v>13.238620008233001</v>
      </c>
      <c r="BM3691" s="35"/>
      <c r="BN3691" s="86"/>
      <c r="BO3691" s="35"/>
      <c r="BP3691" s="35"/>
      <c r="BQ3691" s="35"/>
      <c r="BR3691" s="35"/>
      <c r="BS3691" s="35"/>
      <c r="BT3691" s="35"/>
      <c r="BU3691" s="35"/>
      <c r="BV3691" s="35"/>
      <c r="BW3691" s="35"/>
      <c r="BX3691" s="35"/>
      <c r="BY3691" s="35"/>
      <c r="BZ3691" s="35"/>
      <c r="CA3691" s="35"/>
      <c r="CB3691" s="35"/>
      <c r="CC3691" s="35"/>
      <c r="CD3691" s="35"/>
      <c r="CE3691" s="35"/>
      <c r="CF3691" s="35"/>
      <c r="CG3691" s="35"/>
      <c r="CH3691" s="35"/>
    </row>
    <row r="3692" spans="1:86" ht="15.6" x14ac:dyDescent="0.3">
      <c r="A3692" s="35"/>
      <c r="B3692" s="86"/>
      <c r="C3692" s="35"/>
      <c r="D3692" s="35"/>
      <c r="E3692" s="35"/>
      <c r="F3692" s="35"/>
      <c r="G3692" s="35"/>
      <c r="H3692" s="35"/>
      <c r="I3692" s="35"/>
      <c r="J3692" s="35"/>
      <c r="K3692" s="35"/>
      <c r="L3692" s="35"/>
      <c r="M3692" s="35"/>
      <c r="N3692" s="35"/>
      <c r="O3692" s="35"/>
      <c r="P3692" s="35"/>
      <c r="Q3692" s="35"/>
      <c r="R3692" s="35"/>
      <c r="S3692" s="35"/>
      <c r="T3692" s="17">
        <f t="shared" si="8233"/>
        <v>49708</v>
      </c>
      <c r="U3692" s="216">
        <f t="shared" si="8226"/>
        <v>7</v>
      </c>
      <c r="V3692" s="216">
        <f t="shared" si="8233"/>
        <v>3687</v>
      </c>
      <c r="W3692" s="16">
        <f t="shared" si="8240"/>
        <v>10.101369863013698</v>
      </c>
      <c r="X3692" s="16" t="e">
        <f>IF(Template!$F$7="Linear interpolation",LinInterp($I$5:$I$22,$G$5:$G$22,W3692),CubicSpline($I$5:$I$22,$G$5:$G$22,W3692))</f>
        <v>#VALUE!</v>
      </c>
      <c r="Y3692" s="221" t="e">
        <f t="shared" si="8227"/>
        <v>#VALUE!</v>
      </c>
      <c r="Z3692" s="221" t="e">
        <f>Y3692/PRODUCT($AA$6:AA3691)</f>
        <v>#VALUE!</v>
      </c>
      <c r="AA3692" s="16" t="e">
        <f t="shared" si="8234"/>
        <v>#VALUE!</v>
      </c>
      <c r="AB3692" s="10" t="e">
        <f t="shared" si="8235"/>
        <v>#VALUE!</v>
      </c>
      <c r="AC3692" s="90">
        <f t="shared" si="8228"/>
        <v>3692</v>
      </c>
      <c r="AD3692" s="17">
        <f t="shared" si="8301"/>
        <v>49685</v>
      </c>
      <c r="AE3692" s="16" t="e">
        <f t="shared" si="8229"/>
        <v>#VALUE!</v>
      </c>
      <c r="AF3692" s="10">
        <f ca="1">IFERROR(AVERAGE(INDIRECT("AE"&amp;AC3692-Template!$F$10+1):INDIRECT("AE"&amp;AC3692)),0)</f>
        <v>0</v>
      </c>
      <c r="AG3692" s="35"/>
      <c r="AH3692" s="86"/>
      <c r="AI3692" s="35"/>
      <c r="AJ3692" s="35"/>
      <c r="AK3692" s="35"/>
      <c r="AL3692" s="35"/>
      <c r="AM3692" s="35"/>
      <c r="AN3692" s="35"/>
      <c r="AO3692" s="35"/>
      <c r="AP3692" s="35"/>
      <c r="AQ3692" s="35"/>
      <c r="AR3692" s="35"/>
      <c r="AS3692" s="35"/>
      <c r="AT3692" s="35"/>
      <c r="AU3692" s="35"/>
      <c r="AV3692" s="35"/>
      <c r="AW3692" s="35"/>
      <c r="AX3692" s="35"/>
      <c r="AY3692" s="35"/>
      <c r="AZ3692" s="17">
        <f t="shared" ref="AZ3692" si="8318">AZ3691+1</f>
        <v>49708</v>
      </c>
      <c r="BA3692" s="216">
        <f t="shared" si="8252"/>
        <v>7</v>
      </c>
      <c r="BB3692" s="216">
        <f t="shared" ref="BB3692" si="8319">BB3691+1</f>
        <v>3687</v>
      </c>
      <c r="BC3692" s="16">
        <f t="shared" si="8254"/>
        <v>10.101369863013698</v>
      </c>
      <c r="BD3692" s="16">
        <f>IF(Template!$F$7="Linear interpolation",LinInterp($AO$5:$AO$18,$AM$5:$AM$18,BC3692),CubicSpline($AO$5:$AO$18,$AM$5:$AM$18,BC3692))</f>
        <v>14.15002183443389</v>
      </c>
      <c r="BE3692" s="221">
        <f t="shared" si="8189"/>
        <v>3.8070302101366211</v>
      </c>
      <c r="BF3692" s="221">
        <f>BE3692/PRODUCT($BG$6:BG3691)</f>
        <v>1.0003627014691996</v>
      </c>
      <c r="BG3692" s="16">
        <f t="shared" si="8255"/>
        <v>1.0003627016375873</v>
      </c>
      <c r="BH3692" s="10">
        <f t="shared" si="8256"/>
        <v>13.238609771937803</v>
      </c>
      <c r="BI3692" s="90"/>
      <c r="BJ3692" s="17">
        <f t="shared" si="8239"/>
        <v>49685</v>
      </c>
      <c r="BK3692" s="16">
        <f t="shared" si="8232"/>
        <v>13.238631722690798</v>
      </c>
      <c r="BL3692" s="10">
        <f ca="1">IFERROR(AVERAGE(INDIRECT("BK"&amp;AC3692-Template!$F$10+1):INDIRECT("BK"&amp;AC3692)),0)</f>
        <v>13.238621178476999</v>
      </c>
      <c r="BM3692" s="35"/>
      <c r="BN3692" s="86"/>
      <c r="BO3692" s="35"/>
      <c r="BP3692" s="35"/>
      <c r="BQ3692" s="35"/>
      <c r="BR3692" s="35"/>
      <c r="BS3692" s="35"/>
      <c r="BT3692" s="35"/>
      <c r="BU3692" s="35"/>
      <c r="BV3692" s="35"/>
      <c r="BW3692" s="35"/>
      <c r="BX3692" s="35"/>
      <c r="BY3692" s="35"/>
      <c r="BZ3692" s="35"/>
      <c r="CA3692" s="35"/>
      <c r="CB3692" s="35"/>
      <c r="CC3692" s="35"/>
      <c r="CD3692" s="35"/>
      <c r="CE3692" s="35"/>
      <c r="CF3692" s="35"/>
      <c r="CG3692" s="35"/>
      <c r="CH3692" s="35"/>
    </row>
    <row r="3693" spans="1:86" ht="15.6" x14ac:dyDescent="0.3">
      <c r="A3693" s="35"/>
      <c r="B3693" s="86"/>
      <c r="C3693" s="35"/>
      <c r="D3693" s="35"/>
      <c r="E3693" s="35"/>
      <c r="F3693" s="35"/>
      <c r="G3693" s="35"/>
      <c r="H3693" s="35"/>
      <c r="I3693" s="35"/>
      <c r="J3693" s="35"/>
      <c r="K3693" s="35"/>
      <c r="L3693" s="35"/>
      <c r="M3693" s="35"/>
      <c r="N3693" s="35"/>
      <c r="O3693" s="35"/>
      <c r="P3693" s="35"/>
      <c r="Q3693" s="35"/>
      <c r="R3693" s="35"/>
      <c r="S3693" s="35"/>
      <c r="T3693" s="17">
        <f t="shared" si="8233"/>
        <v>49709</v>
      </c>
      <c r="U3693" s="216">
        <f t="shared" si="8226"/>
        <v>1</v>
      </c>
      <c r="V3693" s="216">
        <f t="shared" si="8233"/>
        <v>3688</v>
      </c>
      <c r="W3693" s="16">
        <f t="shared" si="8240"/>
        <v>10.104109589041096</v>
      </c>
      <c r="X3693" s="16" t="e">
        <f>IF(Template!$F$7="Linear interpolation",LinInterp($I$5:$I$22,$G$5:$G$22,W3693),CubicSpline($I$5:$I$22,$G$5:$G$22,W3693))</f>
        <v>#VALUE!</v>
      </c>
      <c r="Y3693" s="221" t="e">
        <f t="shared" si="8227"/>
        <v>#VALUE!</v>
      </c>
      <c r="Z3693" s="221" t="e">
        <f>Y3693/PRODUCT($AA$6:AA3692)</f>
        <v>#VALUE!</v>
      </c>
      <c r="AA3693" s="16" t="e">
        <f t="shared" si="8234"/>
        <v>#VALUE!</v>
      </c>
      <c r="AB3693" s="10" t="e">
        <f t="shared" si="8235"/>
        <v>#VALUE!</v>
      </c>
      <c r="AC3693" s="90">
        <f t="shared" si="8228"/>
        <v>3693</v>
      </c>
      <c r="AD3693" s="17">
        <f t="shared" si="8301"/>
        <v>49686</v>
      </c>
      <c r="AE3693" s="16" t="e">
        <f t="shared" si="8229"/>
        <v>#VALUE!</v>
      </c>
      <c r="AF3693" s="10">
        <f ca="1">IFERROR(AVERAGE(INDIRECT("AE"&amp;AC3693-Template!$F$10+1):INDIRECT("AE"&amp;AC3693)),0)</f>
        <v>0</v>
      </c>
      <c r="AG3693" s="35"/>
      <c r="AH3693" s="86"/>
      <c r="AI3693" s="35"/>
      <c r="AJ3693" s="35"/>
      <c r="AK3693" s="35"/>
      <c r="AL3693" s="35"/>
      <c r="AM3693" s="35"/>
      <c r="AN3693" s="35"/>
      <c r="AO3693" s="35"/>
      <c r="AP3693" s="35"/>
      <c r="AQ3693" s="35"/>
      <c r="AR3693" s="35"/>
      <c r="AS3693" s="35"/>
      <c r="AT3693" s="35"/>
      <c r="AU3693" s="35"/>
      <c r="AV3693" s="35"/>
      <c r="AW3693" s="35"/>
      <c r="AX3693" s="35"/>
      <c r="AY3693" s="35"/>
      <c r="AZ3693" s="17">
        <f t="shared" ref="AZ3693" si="8320">AZ3692+1</f>
        <v>49709</v>
      </c>
      <c r="BA3693" s="216">
        <f t="shared" si="8252"/>
        <v>1</v>
      </c>
      <c r="BB3693" s="216">
        <f t="shared" ref="BB3693" si="8321">BB3692+1</f>
        <v>3688</v>
      </c>
      <c r="BC3693" s="16">
        <f t="shared" si="8254"/>
        <v>10.104109589041096</v>
      </c>
      <c r="BD3693" s="16">
        <f>IF(Template!$F$7="Linear interpolation",LinInterp($AO$5:$AO$18,$AM$5:$AM$18,BC3693),CubicSpline($AO$5:$AO$18,$AM$5:$AM$18,BC3693))</f>
        <v>14.150022411798586</v>
      </c>
      <c r="BE3693" s="221">
        <f t="shared" si="8189"/>
        <v>3.8084110255685166</v>
      </c>
      <c r="BF3693" s="221">
        <f>BE3693/PRODUCT($BG$6:BG3692)</f>
        <v>1.000362701295924</v>
      </c>
      <c r="BG3693" s="16">
        <f t="shared" si="8255"/>
        <v>1.000362701295924</v>
      </c>
      <c r="BH3693" s="10">
        <f t="shared" si="8256"/>
        <v>13.238597301225008</v>
      </c>
      <c r="BI3693" s="90"/>
      <c r="BJ3693" s="17">
        <f t="shared" si="8239"/>
        <v>49686</v>
      </c>
      <c r="BK3693" s="16">
        <f t="shared" si="8232"/>
        <v>13.238631722690798</v>
      </c>
      <c r="BL3693" s="10">
        <f ca="1">IFERROR(AVERAGE(INDIRECT("BK"&amp;AC3693-Template!$F$10+1):INDIRECT("BK"&amp;AC3693)),0)</f>
        <v>13.238622268479777</v>
      </c>
      <c r="BM3693" s="35"/>
      <c r="BN3693" s="86"/>
      <c r="BO3693" s="35"/>
      <c r="BP3693" s="35"/>
      <c r="BQ3693" s="35"/>
      <c r="BR3693" s="35"/>
      <c r="BS3693" s="35"/>
      <c r="BT3693" s="35"/>
      <c r="BU3693" s="35"/>
      <c r="BV3693" s="35"/>
      <c r="BW3693" s="35"/>
      <c r="BX3693" s="35"/>
      <c r="BY3693" s="35"/>
      <c r="BZ3693" s="35"/>
      <c r="CA3693" s="35"/>
      <c r="CB3693" s="35"/>
      <c r="CC3693" s="35"/>
      <c r="CD3693" s="35"/>
      <c r="CE3693" s="35"/>
      <c r="CF3693" s="35"/>
      <c r="CG3693" s="35"/>
      <c r="CH3693" s="35"/>
    </row>
    <row r="3694" spans="1:86" ht="15.6" x14ac:dyDescent="0.3">
      <c r="A3694" s="35"/>
      <c r="B3694" s="86"/>
      <c r="C3694" s="35"/>
      <c r="D3694" s="35"/>
      <c r="E3694" s="35"/>
      <c r="F3694" s="35"/>
      <c r="G3694" s="35"/>
      <c r="H3694" s="35"/>
      <c r="I3694" s="35"/>
      <c r="J3694" s="35"/>
      <c r="K3694" s="35"/>
      <c r="L3694" s="35"/>
      <c r="M3694" s="35"/>
      <c r="N3694" s="35"/>
      <c r="O3694" s="35"/>
      <c r="P3694" s="35"/>
      <c r="Q3694" s="35"/>
      <c r="R3694" s="35"/>
      <c r="S3694" s="35"/>
      <c r="T3694" s="17">
        <f t="shared" si="8233"/>
        <v>49710</v>
      </c>
      <c r="U3694" s="216">
        <f t="shared" si="8226"/>
        <v>2</v>
      </c>
      <c r="V3694" s="216">
        <f t="shared" si="8233"/>
        <v>3689</v>
      </c>
      <c r="W3694" s="16">
        <f t="shared" si="8240"/>
        <v>10.106849315068493</v>
      </c>
      <c r="X3694" s="16" t="e">
        <f>IF(Template!$F$7="Linear interpolation",LinInterp($I$5:$I$22,$G$5:$G$22,W3694),CubicSpline($I$5:$I$22,$G$5:$G$22,W3694))</f>
        <v>#VALUE!</v>
      </c>
      <c r="Y3694" s="221" t="e">
        <f t="shared" si="8227"/>
        <v>#VALUE!</v>
      </c>
      <c r="Z3694" s="221" t="e">
        <f>Y3694/PRODUCT($AA$6:AA3693)</f>
        <v>#VALUE!</v>
      </c>
      <c r="AA3694" s="16" t="e">
        <f t="shared" si="8234"/>
        <v>#VALUE!</v>
      </c>
      <c r="AB3694" s="10" t="e">
        <f t="shared" si="8235"/>
        <v>#VALUE!</v>
      </c>
      <c r="AC3694" s="90">
        <f t="shared" si="8228"/>
        <v>3694</v>
      </c>
      <c r="AD3694" s="17">
        <f t="shared" si="8301"/>
        <v>49687</v>
      </c>
      <c r="AE3694" s="16" t="e">
        <f t="shared" si="8229"/>
        <v>#VALUE!</v>
      </c>
      <c r="AF3694" s="10">
        <f ca="1">IFERROR(AVERAGE(INDIRECT("AE"&amp;AC3694-Template!$F$10+1):INDIRECT("AE"&amp;AC3694)),0)</f>
        <v>0</v>
      </c>
      <c r="AG3694" s="35"/>
      <c r="AH3694" s="86"/>
      <c r="AI3694" s="35"/>
      <c r="AJ3694" s="35"/>
      <c r="AK3694" s="35"/>
      <c r="AL3694" s="35"/>
      <c r="AM3694" s="35"/>
      <c r="AN3694" s="35"/>
      <c r="AO3694" s="35"/>
      <c r="AP3694" s="35"/>
      <c r="AQ3694" s="35"/>
      <c r="AR3694" s="35"/>
      <c r="AS3694" s="35"/>
      <c r="AT3694" s="35"/>
      <c r="AU3694" s="35"/>
      <c r="AV3694" s="35"/>
      <c r="AW3694" s="35"/>
      <c r="AX3694" s="35"/>
      <c r="AY3694" s="35"/>
      <c r="AZ3694" s="17">
        <f t="shared" ref="AZ3694" si="8322">AZ3693+1</f>
        <v>49710</v>
      </c>
      <c r="BA3694" s="216">
        <f t="shared" si="8252"/>
        <v>2</v>
      </c>
      <c r="BB3694" s="216">
        <f t="shared" ref="BB3694" si="8323">BB3693+1</f>
        <v>3689</v>
      </c>
      <c r="BC3694" s="16">
        <f t="shared" si="8254"/>
        <v>10.106849315068493</v>
      </c>
      <c r="BD3694" s="16">
        <f>IF(Template!$F$7="Linear interpolation",LinInterp($AO$5:$AO$18,$AM$5:$AM$18,BC3694),CubicSpline($AO$5:$AO$18,$AM$5:$AM$18,BC3694))</f>
        <v>14.150022988142871</v>
      </c>
      <c r="BE3694" s="221">
        <f t="shared" si="8189"/>
        <v>3.8097923415855668</v>
      </c>
      <c r="BF3694" s="221">
        <f>BE3694/PRODUCT($BG$6:BG3693)</f>
        <v>1.0003627014016545</v>
      </c>
      <c r="BG3694" s="16">
        <f t="shared" si="8255"/>
        <v>1.0003627014016545</v>
      </c>
      <c r="BH3694" s="10">
        <f t="shared" si="8256"/>
        <v>13.238601160389551</v>
      </c>
      <c r="BI3694" s="90"/>
      <c r="BJ3694" s="17">
        <f t="shared" si="8239"/>
        <v>49687</v>
      </c>
      <c r="BK3694" s="16">
        <f t="shared" si="8232"/>
        <v>13.238631722690798</v>
      </c>
      <c r="BL3694" s="10">
        <f ca="1">IFERROR(AVERAGE(INDIRECT("BK"&amp;AC3694-Template!$F$10+1):INDIRECT("BK"&amp;AC3694)),0)</f>
        <v>13.238623281051476</v>
      </c>
      <c r="BM3694" s="35"/>
      <c r="BN3694" s="86"/>
      <c r="BO3694" s="35"/>
      <c r="BP3694" s="35"/>
      <c r="BQ3694" s="35"/>
      <c r="BR3694" s="35"/>
      <c r="BS3694" s="35"/>
      <c r="BT3694" s="35"/>
      <c r="BU3694" s="35"/>
      <c r="BV3694" s="35"/>
      <c r="BW3694" s="35"/>
      <c r="BX3694" s="35"/>
      <c r="BY3694" s="35"/>
      <c r="BZ3694" s="35"/>
      <c r="CA3694" s="35"/>
      <c r="CB3694" s="35"/>
      <c r="CC3694" s="35"/>
      <c r="CD3694" s="35"/>
      <c r="CE3694" s="35"/>
      <c r="CF3694" s="35"/>
      <c r="CG3694" s="35"/>
      <c r="CH3694" s="35"/>
    </row>
    <row r="3695" spans="1:86" ht="15.6" x14ac:dyDescent="0.3">
      <c r="A3695" s="35"/>
      <c r="B3695" s="86"/>
      <c r="C3695" s="35"/>
      <c r="D3695" s="35"/>
      <c r="E3695" s="35"/>
      <c r="F3695" s="35"/>
      <c r="G3695" s="35"/>
      <c r="H3695" s="35"/>
      <c r="I3695" s="35"/>
      <c r="J3695" s="35"/>
      <c r="K3695" s="35"/>
      <c r="L3695" s="35"/>
      <c r="M3695" s="35"/>
      <c r="N3695" s="35"/>
      <c r="O3695" s="35"/>
      <c r="P3695" s="35"/>
      <c r="Q3695" s="35"/>
      <c r="R3695" s="35"/>
      <c r="S3695" s="35"/>
      <c r="T3695" s="17">
        <f t="shared" si="8233"/>
        <v>49711</v>
      </c>
      <c r="U3695" s="216">
        <f t="shared" si="8226"/>
        <v>3</v>
      </c>
      <c r="V3695" s="216">
        <f t="shared" si="8233"/>
        <v>3690</v>
      </c>
      <c r="W3695" s="16">
        <f t="shared" si="8240"/>
        <v>10.109589041095891</v>
      </c>
      <c r="X3695" s="16" t="e">
        <f>IF(Template!$F$7="Linear interpolation",LinInterp($I$5:$I$22,$G$5:$G$22,W3695),CubicSpline($I$5:$I$22,$G$5:$G$22,W3695))</f>
        <v>#VALUE!</v>
      </c>
      <c r="Y3695" s="221" t="e">
        <f t="shared" si="8227"/>
        <v>#VALUE!</v>
      </c>
      <c r="Z3695" s="221" t="e">
        <f>Y3695/PRODUCT($AA$6:AA3694)</f>
        <v>#VALUE!</v>
      </c>
      <c r="AA3695" s="16" t="e">
        <f t="shared" si="8234"/>
        <v>#VALUE!</v>
      </c>
      <c r="AB3695" s="10" t="e">
        <f t="shared" si="8235"/>
        <v>#VALUE!</v>
      </c>
      <c r="AC3695" s="90">
        <f t="shared" si="8228"/>
        <v>3695</v>
      </c>
      <c r="AD3695" s="17">
        <f t="shared" si="8301"/>
        <v>49688</v>
      </c>
      <c r="AE3695" s="16" t="e">
        <f t="shared" si="8229"/>
        <v>#VALUE!</v>
      </c>
      <c r="AF3695" s="10">
        <f ca="1">IFERROR(AVERAGE(INDIRECT("AE"&amp;AC3695-Template!$F$10+1):INDIRECT("AE"&amp;AC3695)),0)</f>
        <v>0</v>
      </c>
      <c r="AG3695" s="35"/>
      <c r="AH3695" s="86"/>
      <c r="AI3695" s="35"/>
      <c r="AJ3695" s="35"/>
      <c r="AK3695" s="35"/>
      <c r="AL3695" s="35"/>
      <c r="AM3695" s="35"/>
      <c r="AN3695" s="35"/>
      <c r="AO3695" s="35"/>
      <c r="AP3695" s="35"/>
      <c r="AQ3695" s="35"/>
      <c r="AR3695" s="35"/>
      <c r="AS3695" s="35"/>
      <c r="AT3695" s="35"/>
      <c r="AU3695" s="35"/>
      <c r="AV3695" s="35"/>
      <c r="AW3695" s="35"/>
      <c r="AX3695" s="35"/>
      <c r="AY3695" s="35"/>
      <c r="AZ3695" s="17">
        <f t="shared" ref="AZ3695" si="8324">AZ3694+1</f>
        <v>49711</v>
      </c>
      <c r="BA3695" s="216">
        <f t="shared" si="8252"/>
        <v>3</v>
      </c>
      <c r="BB3695" s="216">
        <f t="shared" ref="BB3695" si="8325">BB3694+1</f>
        <v>3690</v>
      </c>
      <c r="BC3695" s="16">
        <f t="shared" si="8254"/>
        <v>10.109589041095891</v>
      </c>
      <c r="BD3695" s="16">
        <f>IF(Template!$F$7="Linear interpolation",LinInterp($AO$5:$AO$18,$AM$5:$AM$18,BC3695),CubicSpline($AO$5:$AO$18,$AM$5:$AM$18,BC3695))</f>
        <v>14.150023563439893</v>
      </c>
      <c r="BE3695" s="221">
        <f t="shared" si="8189"/>
        <v>3.8111741583598211</v>
      </c>
      <c r="BF3695" s="221">
        <f>BE3695/PRODUCT($BG$6:BG3694)</f>
        <v>1.0003627013365457</v>
      </c>
      <c r="BG3695" s="16">
        <f t="shared" si="8255"/>
        <v>1.0003627013365457</v>
      </c>
      <c r="BH3695" s="10">
        <f t="shared" si="8256"/>
        <v>13.238598783918087</v>
      </c>
      <c r="BI3695" s="90"/>
      <c r="BJ3695" s="17">
        <f t="shared" si="8239"/>
        <v>49688</v>
      </c>
      <c r="BK3695" s="16">
        <f t="shared" si="8232"/>
        <v>13.238630373100024</v>
      </c>
      <c r="BL3695" s="10">
        <f ca="1">IFERROR(AVERAGE(INDIRECT("BK"&amp;AC3695-Template!$F$10+1):INDIRECT("BK"&amp;AC3695)),0)</f>
        <v>13.238624248636818</v>
      </c>
      <c r="BM3695" s="35"/>
      <c r="BN3695" s="86"/>
      <c r="BO3695" s="35"/>
      <c r="BP3695" s="35"/>
      <c r="BQ3695" s="35"/>
      <c r="BR3695" s="35"/>
      <c r="BS3695" s="35"/>
      <c r="BT3695" s="35"/>
      <c r="BU3695" s="35"/>
      <c r="BV3695" s="35"/>
      <c r="BW3695" s="35"/>
      <c r="BX3695" s="35"/>
      <c r="BY3695" s="35"/>
      <c r="BZ3695" s="35"/>
      <c r="CA3695" s="35"/>
      <c r="CB3695" s="35"/>
      <c r="CC3695" s="35"/>
      <c r="CD3695" s="35"/>
      <c r="CE3695" s="35"/>
      <c r="CF3695" s="35"/>
      <c r="CG3695" s="35"/>
      <c r="CH3695" s="35"/>
    </row>
    <row r="3696" spans="1:86" ht="15.6" x14ac:dyDescent="0.3">
      <c r="A3696" s="35"/>
      <c r="B3696" s="86"/>
      <c r="C3696" s="35"/>
      <c r="D3696" s="35"/>
      <c r="E3696" s="35"/>
      <c r="F3696" s="35"/>
      <c r="G3696" s="35"/>
      <c r="H3696" s="35"/>
      <c r="I3696" s="35"/>
      <c r="J3696" s="35"/>
      <c r="K3696" s="35"/>
      <c r="L3696" s="35"/>
      <c r="M3696" s="35"/>
      <c r="N3696" s="35"/>
      <c r="O3696" s="35"/>
      <c r="P3696" s="35"/>
      <c r="Q3696" s="35"/>
      <c r="R3696" s="35"/>
      <c r="S3696" s="35"/>
      <c r="T3696" s="17">
        <f t="shared" si="8233"/>
        <v>49712</v>
      </c>
      <c r="U3696" s="216">
        <f t="shared" si="8226"/>
        <v>4</v>
      </c>
      <c r="V3696" s="216">
        <f t="shared" si="8233"/>
        <v>3691</v>
      </c>
      <c r="W3696" s="16">
        <f t="shared" si="8240"/>
        <v>10.112328767123287</v>
      </c>
      <c r="X3696" s="16" t="e">
        <f>IF(Template!$F$7="Linear interpolation",LinInterp($I$5:$I$22,$G$5:$G$22,W3696),CubicSpline($I$5:$I$22,$G$5:$G$22,W3696))</f>
        <v>#VALUE!</v>
      </c>
      <c r="Y3696" s="221" t="e">
        <f t="shared" si="8227"/>
        <v>#VALUE!</v>
      </c>
      <c r="Z3696" s="221" t="e">
        <f>Y3696/PRODUCT($AA$6:AA3695)</f>
        <v>#VALUE!</v>
      </c>
      <c r="AA3696" s="16" t="e">
        <f t="shared" si="8234"/>
        <v>#VALUE!</v>
      </c>
      <c r="AB3696" s="10" t="e">
        <f t="shared" si="8235"/>
        <v>#VALUE!</v>
      </c>
      <c r="AC3696" s="90">
        <f t="shared" si="8228"/>
        <v>3696</v>
      </c>
      <c r="AD3696" s="17">
        <f t="shared" si="8301"/>
        <v>49689</v>
      </c>
      <c r="AE3696" s="16" t="e">
        <f t="shared" si="8229"/>
        <v>#VALUE!</v>
      </c>
      <c r="AF3696" s="10">
        <f ca="1">IFERROR(AVERAGE(INDIRECT("AE"&amp;AC3696-Template!$F$10+1):INDIRECT("AE"&amp;AC3696)),0)</f>
        <v>0</v>
      </c>
      <c r="AG3696" s="35"/>
      <c r="AH3696" s="86"/>
      <c r="AI3696" s="35"/>
      <c r="AJ3696" s="35"/>
      <c r="AK3696" s="35"/>
      <c r="AL3696" s="35"/>
      <c r="AM3696" s="35"/>
      <c r="AN3696" s="35"/>
      <c r="AO3696" s="35"/>
      <c r="AP3696" s="35"/>
      <c r="AQ3696" s="35"/>
      <c r="AR3696" s="35"/>
      <c r="AS3696" s="35"/>
      <c r="AT3696" s="35"/>
      <c r="AU3696" s="35"/>
      <c r="AV3696" s="35"/>
      <c r="AW3696" s="35"/>
      <c r="AX3696" s="35"/>
      <c r="AY3696" s="35"/>
      <c r="AZ3696" s="17">
        <f t="shared" ref="AZ3696" si="8326">AZ3695+1</f>
        <v>49712</v>
      </c>
      <c r="BA3696" s="216">
        <f t="shared" si="8252"/>
        <v>4</v>
      </c>
      <c r="BB3696" s="216">
        <f t="shared" ref="BB3696" si="8327">BB3695+1</f>
        <v>3691</v>
      </c>
      <c r="BC3696" s="16">
        <f t="shared" si="8254"/>
        <v>10.112328767123287</v>
      </c>
      <c r="BD3696" s="16">
        <f>IF(Template!$F$7="Linear interpolation",LinInterp($AO$5:$AO$18,$AM$5:$AM$18,BC3696),CubicSpline($AO$5:$AO$18,$AM$5:$AM$18,BC3696))</f>
        <v>14.150024137662797</v>
      </c>
      <c r="BE3696" s="221">
        <f t="shared" si="8189"/>
        <v>3.8125564760633779</v>
      </c>
      <c r="BF3696" s="221">
        <f>BE3696/PRODUCT($BG$6:BG3695)</f>
        <v>1.000362701268984</v>
      </c>
      <c r="BG3696" s="16">
        <f t="shared" si="8255"/>
        <v>1.000362701268984</v>
      </c>
      <c r="BH3696" s="10">
        <f t="shared" si="8256"/>
        <v>13.238596317914798</v>
      </c>
      <c r="BI3696" s="90"/>
      <c r="BJ3696" s="17">
        <f t="shared" si="8239"/>
        <v>49689</v>
      </c>
      <c r="BK3696" s="16">
        <f t="shared" si="8232"/>
        <v>13.238630531853479</v>
      </c>
      <c r="BL3696" s="10">
        <f ca="1">IFERROR(AVERAGE(INDIRECT("BK"&amp;AC3696-Template!$F$10+1):INDIRECT("BK"&amp;AC3696)),0)</f>
        <v>13.23862522151394</v>
      </c>
      <c r="BM3696" s="35"/>
      <c r="BN3696" s="86"/>
      <c r="BO3696" s="35"/>
      <c r="BP3696" s="35"/>
      <c r="BQ3696" s="35"/>
      <c r="BR3696" s="35"/>
      <c r="BS3696" s="35"/>
      <c r="BT3696" s="35"/>
      <c r="BU3696" s="35"/>
      <c r="BV3696" s="35"/>
      <c r="BW3696" s="35"/>
      <c r="BX3696" s="35"/>
      <c r="BY3696" s="35"/>
      <c r="BZ3696" s="35"/>
      <c r="CA3696" s="35"/>
      <c r="CB3696" s="35"/>
      <c r="CC3696" s="35"/>
      <c r="CD3696" s="35"/>
      <c r="CE3696" s="35"/>
      <c r="CF3696" s="35"/>
      <c r="CG3696" s="35"/>
      <c r="CH3696" s="35"/>
    </row>
    <row r="3697" spans="1:86" ht="15.6" x14ac:dyDescent="0.3">
      <c r="A3697" s="35"/>
      <c r="B3697" s="86"/>
      <c r="C3697" s="35"/>
      <c r="D3697" s="35"/>
      <c r="E3697" s="35"/>
      <c r="F3697" s="35"/>
      <c r="G3697" s="35"/>
      <c r="H3697" s="35"/>
      <c r="I3697" s="35"/>
      <c r="J3697" s="35"/>
      <c r="K3697" s="35"/>
      <c r="L3697" s="35"/>
      <c r="M3697" s="35"/>
      <c r="N3697" s="35"/>
      <c r="O3697" s="35"/>
      <c r="P3697" s="35"/>
      <c r="Q3697" s="35"/>
      <c r="R3697" s="35"/>
      <c r="S3697" s="35"/>
      <c r="T3697" s="17">
        <f t="shared" si="8233"/>
        <v>49713</v>
      </c>
      <c r="U3697" s="216">
        <f t="shared" si="8226"/>
        <v>5</v>
      </c>
      <c r="V3697" s="216">
        <f t="shared" si="8233"/>
        <v>3692</v>
      </c>
      <c r="W3697" s="16">
        <f t="shared" si="8240"/>
        <v>10.115068493150686</v>
      </c>
      <c r="X3697" s="16" t="e">
        <f>IF(Template!$F$7="Linear interpolation",LinInterp($I$5:$I$22,$G$5:$G$22,W3697),CubicSpline($I$5:$I$22,$G$5:$G$22,W3697))</f>
        <v>#VALUE!</v>
      </c>
      <c r="Y3697" s="221" t="e">
        <f t="shared" si="8227"/>
        <v>#VALUE!</v>
      </c>
      <c r="Z3697" s="221" t="e">
        <f>Y3697/PRODUCT($AA$6:AA3696)</f>
        <v>#VALUE!</v>
      </c>
      <c r="AA3697" s="16" t="e">
        <f t="shared" si="8234"/>
        <v>#VALUE!</v>
      </c>
      <c r="AB3697" s="10" t="e">
        <f t="shared" si="8235"/>
        <v>#VALUE!</v>
      </c>
      <c r="AC3697" s="90">
        <f t="shared" si="8228"/>
        <v>3697</v>
      </c>
      <c r="AD3697" s="17">
        <f t="shared" si="8301"/>
        <v>49690</v>
      </c>
      <c r="AE3697" s="16" t="e">
        <f t="shared" si="8229"/>
        <v>#VALUE!</v>
      </c>
      <c r="AF3697" s="10">
        <f ca="1">IFERROR(AVERAGE(INDIRECT("AE"&amp;AC3697-Template!$F$10+1):INDIRECT("AE"&amp;AC3697)),0)</f>
        <v>0</v>
      </c>
      <c r="AG3697" s="35"/>
      <c r="AH3697" s="86"/>
      <c r="AI3697" s="35"/>
      <c r="AJ3697" s="35"/>
      <c r="AK3697" s="35"/>
      <c r="AL3697" s="35"/>
      <c r="AM3697" s="35"/>
      <c r="AN3697" s="35"/>
      <c r="AO3697" s="35"/>
      <c r="AP3697" s="35"/>
      <c r="AQ3697" s="35"/>
      <c r="AR3697" s="35"/>
      <c r="AS3697" s="35"/>
      <c r="AT3697" s="35"/>
      <c r="AU3697" s="35"/>
      <c r="AV3697" s="35"/>
      <c r="AW3697" s="35"/>
      <c r="AX3697" s="35"/>
      <c r="AY3697" s="35"/>
      <c r="AZ3697" s="17">
        <f t="shared" ref="AZ3697" si="8328">AZ3696+1</f>
        <v>49713</v>
      </c>
      <c r="BA3697" s="216">
        <f t="shared" si="8252"/>
        <v>5</v>
      </c>
      <c r="BB3697" s="216">
        <f t="shared" ref="BB3697" si="8329">BB3696+1</f>
        <v>3692</v>
      </c>
      <c r="BC3697" s="16">
        <f t="shared" si="8254"/>
        <v>10.115068493150686</v>
      </c>
      <c r="BD3697" s="16">
        <f>IF(Template!$F$7="Linear interpolation",LinInterp($AO$5:$AO$18,$AM$5:$AM$18,BC3697),CubicSpline($AO$5:$AO$18,$AM$5:$AM$18,BC3697))</f>
        <v>14.150024710784731</v>
      </c>
      <c r="BE3697" s="221">
        <f t="shared" si="8189"/>
        <v>3.8139392948683564</v>
      </c>
      <c r="BF3697" s="221">
        <f>BE3697/PRODUCT($BG$6:BG3696)</f>
        <v>1.0003627011989622</v>
      </c>
      <c r="BG3697" s="16">
        <f t="shared" si="8255"/>
        <v>1.0003627011989622</v>
      </c>
      <c r="BH3697" s="10">
        <f t="shared" si="8256"/>
        <v>13.238593762120331</v>
      </c>
      <c r="BI3697" s="90"/>
      <c r="BJ3697" s="17">
        <f t="shared" si="8239"/>
        <v>49690</v>
      </c>
      <c r="BK3697" s="16">
        <f t="shared" si="8232"/>
        <v>13.238630015564357</v>
      </c>
      <c r="BL3697" s="10">
        <f ca="1">IFERROR(AVERAGE(INDIRECT("BK"&amp;AC3697-Template!$F$10+1):INDIRECT("BK"&amp;AC3697)),0)</f>
        <v>13.2386257408061</v>
      </c>
      <c r="BM3697" s="35"/>
      <c r="BN3697" s="86"/>
      <c r="BO3697" s="35"/>
      <c r="BP3697" s="35"/>
      <c r="BQ3697" s="35"/>
      <c r="BR3697" s="35"/>
      <c r="BS3697" s="35"/>
      <c r="BT3697" s="35"/>
      <c r="BU3697" s="35"/>
      <c r="BV3697" s="35"/>
      <c r="BW3697" s="35"/>
      <c r="BX3697" s="35"/>
      <c r="BY3697" s="35"/>
      <c r="BZ3697" s="35"/>
      <c r="CA3697" s="35"/>
      <c r="CB3697" s="35"/>
      <c r="CC3697" s="35"/>
      <c r="CD3697" s="35"/>
      <c r="CE3697" s="35"/>
      <c r="CF3697" s="35"/>
      <c r="CG3697" s="35"/>
      <c r="CH3697" s="35"/>
    </row>
    <row r="3698" spans="1:86" ht="15.6" x14ac:dyDescent="0.3">
      <c r="A3698" s="35"/>
      <c r="B3698" s="86"/>
      <c r="C3698" s="35"/>
      <c r="D3698" s="35"/>
      <c r="E3698" s="35"/>
      <c r="F3698" s="35"/>
      <c r="G3698" s="35"/>
      <c r="H3698" s="35"/>
      <c r="I3698" s="35"/>
      <c r="J3698" s="35"/>
      <c r="K3698" s="35"/>
      <c r="L3698" s="35"/>
      <c r="M3698" s="35"/>
      <c r="N3698" s="35"/>
      <c r="O3698" s="35"/>
      <c r="P3698" s="35"/>
      <c r="Q3698" s="35"/>
      <c r="R3698" s="35"/>
      <c r="S3698" s="35"/>
      <c r="T3698" s="17">
        <f t="shared" si="8233"/>
        <v>49714</v>
      </c>
      <c r="U3698" s="216">
        <f t="shared" si="8226"/>
        <v>6</v>
      </c>
      <c r="V3698" s="216">
        <f t="shared" si="8233"/>
        <v>3693</v>
      </c>
      <c r="W3698" s="16">
        <f t="shared" si="8240"/>
        <v>10.117808219178082</v>
      </c>
      <c r="X3698" s="16" t="e">
        <f>IF(Template!$F$7="Linear interpolation",LinInterp($I$5:$I$22,$G$5:$G$22,W3698),CubicSpline($I$5:$I$22,$G$5:$G$22,W3698))</f>
        <v>#VALUE!</v>
      </c>
      <c r="Y3698" s="221" t="e">
        <f t="shared" si="8227"/>
        <v>#VALUE!</v>
      </c>
      <c r="Z3698" s="221" t="e">
        <f>Y3698/PRODUCT($AA$6:AA3697)</f>
        <v>#VALUE!</v>
      </c>
      <c r="AA3698" s="16" t="e">
        <f t="shared" si="8234"/>
        <v>#VALUE!</v>
      </c>
      <c r="AB3698" s="10" t="e">
        <f t="shared" si="8235"/>
        <v>#VALUE!</v>
      </c>
      <c r="AC3698" s="90">
        <f t="shared" si="8228"/>
        <v>3698</v>
      </c>
      <c r="AD3698" s="17">
        <f t="shared" si="8301"/>
        <v>49691</v>
      </c>
      <c r="AE3698" s="16" t="e">
        <f t="shared" si="8229"/>
        <v>#VALUE!</v>
      </c>
      <c r="AF3698" s="10">
        <f ca="1">IFERROR(AVERAGE(INDIRECT("AE"&amp;AC3698-Template!$F$10+1):INDIRECT("AE"&amp;AC3698)),0)</f>
        <v>0</v>
      </c>
      <c r="AG3698" s="35"/>
      <c r="AH3698" s="86"/>
      <c r="AI3698" s="35"/>
      <c r="AJ3698" s="35"/>
      <c r="AK3698" s="35"/>
      <c r="AL3698" s="35"/>
      <c r="AM3698" s="35"/>
      <c r="AN3698" s="35"/>
      <c r="AO3698" s="35"/>
      <c r="AP3698" s="35"/>
      <c r="AQ3698" s="35"/>
      <c r="AR3698" s="35"/>
      <c r="AS3698" s="35"/>
      <c r="AT3698" s="35"/>
      <c r="AU3698" s="35"/>
      <c r="AV3698" s="35"/>
      <c r="AW3698" s="35"/>
      <c r="AX3698" s="35"/>
      <c r="AY3698" s="35"/>
      <c r="AZ3698" s="17">
        <f t="shared" ref="AZ3698" si="8330">AZ3697+1</f>
        <v>49714</v>
      </c>
      <c r="BA3698" s="216">
        <f t="shared" si="8252"/>
        <v>6</v>
      </c>
      <c r="BB3698" s="216">
        <f t="shared" ref="BB3698" si="8331">BB3697+1</f>
        <v>3693</v>
      </c>
      <c r="BC3698" s="16">
        <f t="shared" si="8254"/>
        <v>10.117808219178082</v>
      </c>
      <c r="BD3698" s="16">
        <f>IF(Template!$F$7="Linear interpolation",LinInterp($AO$5:$AO$18,$AM$5:$AM$18,BC3698),CubicSpline($AO$5:$AO$18,$AM$5:$AM$18,BC3698))</f>
        <v>14.150025282778843</v>
      </c>
      <c r="BE3698" s="221">
        <f t="shared" si="8189"/>
        <v>3.8153226149469393</v>
      </c>
      <c r="BF3698" s="221">
        <f>BE3698/PRODUCT($BG$6:BG3697)</f>
        <v>1.000362701126482</v>
      </c>
      <c r="BG3698" s="16">
        <f t="shared" si="8255"/>
        <v>1.0003627011989622</v>
      </c>
      <c r="BH3698" s="10">
        <f t="shared" si="8256"/>
        <v>13.238593762120331</v>
      </c>
      <c r="BI3698" s="90"/>
      <c r="BJ3698" s="17">
        <f t="shared" si="8239"/>
        <v>49691</v>
      </c>
      <c r="BK3698" s="16">
        <f t="shared" si="8232"/>
        <v>13.238629411518321</v>
      </c>
      <c r="BL3698" s="10">
        <f ca="1">IFERROR(AVERAGE(INDIRECT("BK"&amp;AC3698-Template!$F$10+1):INDIRECT("BK"&amp;AC3698)),0)</f>
        <v>13.238626394832027</v>
      </c>
      <c r="BM3698" s="35"/>
      <c r="BN3698" s="86"/>
      <c r="BO3698" s="35"/>
      <c r="BP3698" s="35"/>
      <c r="BQ3698" s="35"/>
      <c r="BR3698" s="35"/>
      <c r="BS3698" s="35"/>
      <c r="BT3698" s="35"/>
      <c r="BU3698" s="35"/>
      <c r="BV3698" s="35"/>
      <c r="BW3698" s="35"/>
      <c r="BX3698" s="35"/>
      <c r="BY3698" s="35"/>
      <c r="BZ3698" s="35"/>
      <c r="CA3698" s="35"/>
      <c r="CB3698" s="35"/>
      <c r="CC3698" s="35"/>
      <c r="CD3698" s="35"/>
      <c r="CE3698" s="35"/>
      <c r="CF3698" s="35"/>
      <c r="CG3698" s="35"/>
      <c r="CH3698" s="35"/>
    </row>
    <row r="3699" spans="1:86" ht="15.6" x14ac:dyDescent="0.3">
      <c r="A3699" s="35"/>
      <c r="B3699" s="86"/>
      <c r="C3699" s="35"/>
      <c r="D3699" s="35"/>
      <c r="E3699" s="35"/>
      <c r="F3699" s="35"/>
      <c r="G3699" s="35"/>
      <c r="H3699" s="35"/>
      <c r="I3699" s="35"/>
      <c r="J3699" s="35"/>
      <c r="K3699" s="35"/>
      <c r="L3699" s="35"/>
      <c r="M3699" s="35"/>
      <c r="N3699" s="35"/>
      <c r="O3699" s="35"/>
      <c r="P3699" s="35"/>
      <c r="Q3699" s="35"/>
      <c r="R3699" s="35"/>
      <c r="S3699" s="35"/>
      <c r="T3699" s="17">
        <f t="shared" si="8233"/>
        <v>49715</v>
      </c>
      <c r="U3699" s="216">
        <f t="shared" si="8226"/>
        <v>7</v>
      </c>
      <c r="V3699" s="216">
        <f t="shared" si="8233"/>
        <v>3694</v>
      </c>
      <c r="W3699" s="16">
        <f t="shared" si="8240"/>
        <v>10.12054794520548</v>
      </c>
      <c r="X3699" s="16" t="e">
        <f>IF(Template!$F$7="Linear interpolation",LinInterp($I$5:$I$22,$G$5:$G$22,W3699),CubicSpline($I$5:$I$22,$G$5:$G$22,W3699))</f>
        <v>#VALUE!</v>
      </c>
      <c r="Y3699" s="221" t="e">
        <f t="shared" si="8227"/>
        <v>#VALUE!</v>
      </c>
      <c r="Z3699" s="221" t="e">
        <f>Y3699/PRODUCT($AA$6:AA3698)</f>
        <v>#VALUE!</v>
      </c>
      <c r="AA3699" s="16" t="e">
        <f t="shared" si="8234"/>
        <v>#VALUE!</v>
      </c>
      <c r="AB3699" s="10" t="e">
        <f t="shared" si="8235"/>
        <v>#VALUE!</v>
      </c>
      <c r="AC3699" s="90">
        <f t="shared" si="8228"/>
        <v>3699</v>
      </c>
      <c r="AD3699" s="17">
        <f t="shared" si="8301"/>
        <v>49692</v>
      </c>
      <c r="AE3699" s="16" t="e">
        <f t="shared" si="8229"/>
        <v>#VALUE!</v>
      </c>
      <c r="AF3699" s="10">
        <f ca="1">IFERROR(AVERAGE(INDIRECT("AE"&amp;AC3699-Template!$F$10+1):INDIRECT("AE"&amp;AC3699)),0)</f>
        <v>0</v>
      </c>
      <c r="AG3699" s="35"/>
      <c r="AH3699" s="86"/>
      <c r="AI3699" s="35"/>
      <c r="AJ3699" s="35"/>
      <c r="AK3699" s="35"/>
      <c r="AL3699" s="35"/>
      <c r="AM3699" s="35"/>
      <c r="AN3699" s="35"/>
      <c r="AO3699" s="35"/>
      <c r="AP3699" s="35"/>
      <c r="AQ3699" s="35"/>
      <c r="AR3699" s="35"/>
      <c r="AS3699" s="35"/>
      <c r="AT3699" s="35"/>
      <c r="AU3699" s="35"/>
      <c r="AV3699" s="35"/>
      <c r="AW3699" s="35"/>
      <c r="AX3699" s="35"/>
      <c r="AY3699" s="35"/>
      <c r="AZ3699" s="17">
        <f t="shared" ref="AZ3699" si="8332">AZ3698+1</f>
        <v>49715</v>
      </c>
      <c r="BA3699" s="216">
        <f t="shared" si="8252"/>
        <v>7</v>
      </c>
      <c r="BB3699" s="216">
        <f t="shared" ref="BB3699" si="8333">BB3698+1</f>
        <v>3694</v>
      </c>
      <c r="BC3699" s="16">
        <f t="shared" si="8254"/>
        <v>10.12054794520548</v>
      </c>
      <c r="BD3699" s="16">
        <f>IF(Template!$F$7="Linear interpolation",LinInterp($AO$5:$AO$18,$AM$5:$AM$18,BC3699),CubicSpline($AO$5:$AO$18,$AM$5:$AM$18,BC3699))</f>
        <v>14.150025853618279</v>
      </c>
      <c r="BE3699" s="221">
        <f t="shared" ref="BE3699:BE3762" si="8334">(1+(BD3699/100))^BC3699</f>
        <v>3.8167064364713368</v>
      </c>
      <c r="BF3699" s="221">
        <f>BE3699/PRODUCT($BG$6:BG3698)</f>
        <v>1.0003627009790577</v>
      </c>
      <c r="BG3699" s="16">
        <f t="shared" si="8255"/>
        <v>1.0003627011989622</v>
      </c>
      <c r="BH3699" s="10">
        <f t="shared" si="8256"/>
        <v>13.238593762120331</v>
      </c>
      <c r="BI3699" s="90"/>
      <c r="BJ3699" s="17">
        <f t="shared" si="8239"/>
        <v>49692</v>
      </c>
      <c r="BK3699" s="16">
        <f t="shared" si="8232"/>
        <v>13.238628719893676</v>
      </c>
      <c r="BL3699" s="10">
        <f ca="1">IFERROR(AVERAGE(INDIRECT("BK"&amp;AC3699-Template!$F$10+1):INDIRECT("BK"&amp;AC3699)),0)</f>
        <v>13.238626962496657</v>
      </c>
      <c r="BM3699" s="35"/>
      <c r="BN3699" s="86"/>
      <c r="BO3699" s="35"/>
      <c r="BP3699" s="35"/>
      <c r="BQ3699" s="35"/>
      <c r="BR3699" s="35"/>
      <c r="BS3699" s="35"/>
      <c r="BT3699" s="35"/>
      <c r="BU3699" s="35"/>
      <c r="BV3699" s="35"/>
      <c r="BW3699" s="35"/>
      <c r="BX3699" s="35"/>
      <c r="BY3699" s="35"/>
      <c r="BZ3699" s="35"/>
      <c r="CA3699" s="35"/>
      <c r="CB3699" s="35"/>
      <c r="CC3699" s="35"/>
      <c r="CD3699" s="35"/>
      <c r="CE3699" s="35"/>
      <c r="CF3699" s="35"/>
      <c r="CG3699" s="35"/>
      <c r="CH3699" s="35"/>
    </row>
    <row r="3700" spans="1:86" ht="15.6" x14ac:dyDescent="0.3">
      <c r="A3700" s="35"/>
      <c r="B3700" s="86"/>
      <c r="C3700" s="35"/>
      <c r="D3700" s="35"/>
      <c r="E3700" s="35"/>
      <c r="F3700" s="35"/>
      <c r="G3700" s="35"/>
      <c r="H3700" s="35"/>
      <c r="I3700" s="35"/>
      <c r="J3700" s="35"/>
      <c r="K3700" s="35"/>
      <c r="L3700" s="35"/>
      <c r="M3700" s="35"/>
      <c r="N3700" s="35"/>
      <c r="O3700" s="35"/>
      <c r="P3700" s="35"/>
      <c r="Q3700" s="35"/>
      <c r="R3700" s="35"/>
      <c r="S3700" s="35"/>
      <c r="T3700" s="17">
        <f t="shared" si="8233"/>
        <v>49716</v>
      </c>
      <c r="U3700" s="216">
        <f t="shared" si="8226"/>
        <v>1</v>
      </c>
      <c r="V3700" s="216">
        <f t="shared" si="8233"/>
        <v>3695</v>
      </c>
      <c r="W3700" s="16">
        <f t="shared" si="8240"/>
        <v>10.123287671232877</v>
      </c>
      <c r="X3700" s="16" t="e">
        <f>IF(Template!$F$7="Linear interpolation",LinInterp($I$5:$I$22,$G$5:$G$22,W3700),CubicSpline($I$5:$I$22,$G$5:$G$22,W3700))</f>
        <v>#VALUE!</v>
      </c>
      <c r="Y3700" s="221" t="e">
        <f t="shared" si="8227"/>
        <v>#VALUE!</v>
      </c>
      <c r="Z3700" s="221" t="e">
        <f>Y3700/PRODUCT($AA$6:AA3699)</f>
        <v>#VALUE!</v>
      </c>
      <c r="AA3700" s="16" t="e">
        <f t="shared" si="8234"/>
        <v>#VALUE!</v>
      </c>
      <c r="AB3700" s="10" t="e">
        <f t="shared" si="8235"/>
        <v>#VALUE!</v>
      </c>
      <c r="AC3700" s="90">
        <f t="shared" si="8228"/>
        <v>3700</v>
      </c>
      <c r="AD3700" s="17">
        <f t="shared" si="8301"/>
        <v>49693</v>
      </c>
      <c r="AE3700" s="16" t="e">
        <f t="shared" si="8229"/>
        <v>#VALUE!</v>
      </c>
      <c r="AF3700" s="10">
        <f ca="1">IFERROR(AVERAGE(INDIRECT("AE"&amp;AC3700-Template!$F$10+1):INDIRECT("AE"&amp;AC3700)),0)</f>
        <v>0</v>
      </c>
      <c r="AG3700" s="35"/>
      <c r="AH3700" s="86"/>
      <c r="AI3700" s="35"/>
      <c r="AJ3700" s="35"/>
      <c r="AK3700" s="35"/>
      <c r="AL3700" s="35"/>
      <c r="AM3700" s="35"/>
      <c r="AN3700" s="35"/>
      <c r="AO3700" s="35"/>
      <c r="AP3700" s="35"/>
      <c r="AQ3700" s="35"/>
      <c r="AR3700" s="35"/>
      <c r="AS3700" s="35"/>
      <c r="AT3700" s="35"/>
      <c r="AU3700" s="35"/>
      <c r="AV3700" s="35"/>
      <c r="AW3700" s="35"/>
      <c r="AX3700" s="35"/>
      <c r="AY3700" s="35"/>
      <c r="AZ3700" s="17">
        <f t="shared" ref="AZ3700" si="8335">AZ3699+1</f>
        <v>49716</v>
      </c>
      <c r="BA3700" s="216">
        <f t="shared" si="8252"/>
        <v>1</v>
      </c>
      <c r="BB3700" s="216">
        <f t="shared" ref="BB3700" si="8336">BB3699+1</f>
        <v>3695</v>
      </c>
      <c r="BC3700" s="16">
        <f t="shared" si="8254"/>
        <v>10.123287671232877</v>
      </c>
      <c r="BD3700" s="16">
        <f>IF(Template!$F$7="Linear interpolation",LinInterp($AO$5:$AO$18,$AM$5:$AM$18,BC3700),CubicSpline($AO$5:$AO$18,$AM$5:$AM$18,BC3700))</f>
        <v>14.150026423276186</v>
      </c>
      <c r="BE3700" s="221">
        <f t="shared" si="8334"/>
        <v>3.8180907596138014</v>
      </c>
      <c r="BF3700" s="221">
        <f>BE3700/PRODUCT($BG$6:BG3699)</f>
        <v>1.0003627007542224</v>
      </c>
      <c r="BG3700" s="16">
        <f t="shared" si="8255"/>
        <v>1.0003627007542224</v>
      </c>
      <c r="BH3700" s="10">
        <f t="shared" si="8256"/>
        <v>13.238577529117613</v>
      </c>
      <c r="BI3700" s="90"/>
      <c r="BJ3700" s="17">
        <f t="shared" si="8239"/>
        <v>49693</v>
      </c>
      <c r="BK3700" s="16">
        <f t="shared" si="8232"/>
        <v>13.238628719893676</v>
      </c>
      <c r="BL3700" s="10">
        <f ca="1">IFERROR(AVERAGE(INDIRECT("BK"&amp;AC3700-Template!$F$10+1):INDIRECT("BK"&amp;AC3700)),0)</f>
        <v>13.23862746968374</v>
      </c>
      <c r="BM3700" s="35"/>
      <c r="BN3700" s="86"/>
      <c r="BO3700" s="35"/>
      <c r="BP3700" s="35"/>
      <c r="BQ3700" s="35"/>
      <c r="BR3700" s="35"/>
      <c r="BS3700" s="35"/>
      <c r="BT3700" s="35"/>
      <c r="BU3700" s="35"/>
      <c r="BV3700" s="35"/>
      <c r="BW3700" s="35"/>
      <c r="BX3700" s="35"/>
      <c r="BY3700" s="35"/>
      <c r="BZ3700" s="35"/>
      <c r="CA3700" s="35"/>
      <c r="CB3700" s="35"/>
      <c r="CC3700" s="35"/>
      <c r="CD3700" s="35"/>
      <c r="CE3700" s="35"/>
      <c r="CF3700" s="35"/>
      <c r="CG3700" s="35"/>
      <c r="CH3700" s="35"/>
    </row>
    <row r="3701" spans="1:86" ht="15.6" x14ac:dyDescent="0.3">
      <c r="A3701" s="35"/>
      <c r="B3701" s="86"/>
      <c r="C3701" s="35"/>
      <c r="D3701" s="35"/>
      <c r="E3701" s="35"/>
      <c r="F3701" s="35"/>
      <c r="G3701" s="35"/>
      <c r="H3701" s="35"/>
      <c r="I3701" s="35"/>
      <c r="J3701" s="35"/>
      <c r="K3701" s="35"/>
      <c r="L3701" s="35"/>
      <c r="M3701" s="35"/>
      <c r="N3701" s="35"/>
      <c r="O3701" s="35"/>
      <c r="P3701" s="35"/>
      <c r="Q3701" s="35"/>
      <c r="R3701" s="35"/>
      <c r="S3701" s="35"/>
      <c r="T3701" s="17">
        <f t="shared" si="8233"/>
        <v>49717</v>
      </c>
      <c r="U3701" s="216">
        <f t="shared" si="8226"/>
        <v>2</v>
      </c>
      <c r="V3701" s="216">
        <f t="shared" si="8233"/>
        <v>3696</v>
      </c>
      <c r="W3701" s="16">
        <f t="shared" si="8240"/>
        <v>10.126027397260273</v>
      </c>
      <c r="X3701" s="16" t="e">
        <f>IF(Template!$F$7="Linear interpolation",LinInterp($I$5:$I$22,$G$5:$G$22,W3701),CubicSpline($I$5:$I$22,$G$5:$G$22,W3701))</f>
        <v>#VALUE!</v>
      </c>
      <c r="Y3701" s="221" t="e">
        <f t="shared" si="8227"/>
        <v>#VALUE!</v>
      </c>
      <c r="Z3701" s="221" t="e">
        <f>Y3701/PRODUCT($AA$6:AA3700)</f>
        <v>#VALUE!</v>
      </c>
      <c r="AA3701" s="16" t="e">
        <f t="shared" si="8234"/>
        <v>#VALUE!</v>
      </c>
      <c r="AB3701" s="10" t="e">
        <f t="shared" si="8235"/>
        <v>#VALUE!</v>
      </c>
      <c r="AC3701" s="90">
        <f t="shared" si="8228"/>
        <v>3701</v>
      </c>
      <c r="AD3701" s="17">
        <f t="shared" si="8301"/>
        <v>49694</v>
      </c>
      <c r="AE3701" s="16" t="e">
        <f t="shared" si="8229"/>
        <v>#VALUE!</v>
      </c>
      <c r="AF3701" s="10">
        <f ca="1">IFERROR(AVERAGE(INDIRECT("AE"&amp;AC3701-Template!$F$10+1):INDIRECT("AE"&amp;AC3701)),0)</f>
        <v>0</v>
      </c>
      <c r="AG3701" s="35"/>
      <c r="AH3701" s="86"/>
      <c r="AI3701" s="35"/>
      <c r="AJ3701" s="35"/>
      <c r="AK3701" s="35"/>
      <c r="AL3701" s="35"/>
      <c r="AM3701" s="35"/>
      <c r="AN3701" s="35"/>
      <c r="AO3701" s="35"/>
      <c r="AP3701" s="35"/>
      <c r="AQ3701" s="35"/>
      <c r="AR3701" s="35"/>
      <c r="AS3701" s="35"/>
      <c r="AT3701" s="35"/>
      <c r="AU3701" s="35"/>
      <c r="AV3701" s="35"/>
      <c r="AW3701" s="35"/>
      <c r="AX3701" s="35"/>
      <c r="AY3701" s="35"/>
      <c r="AZ3701" s="17">
        <f t="shared" ref="AZ3701" si="8337">AZ3700+1</f>
        <v>49717</v>
      </c>
      <c r="BA3701" s="216">
        <f t="shared" si="8252"/>
        <v>2</v>
      </c>
      <c r="BB3701" s="216">
        <f t="shared" ref="BB3701" si="8338">BB3700+1</f>
        <v>3696</v>
      </c>
      <c r="BC3701" s="16">
        <f t="shared" si="8254"/>
        <v>10.126027397260273</v>
      </c>
      <c r="BD3701" s="16">
        <f>IF(Template!$F$7="Linear interpolation",LinInterp($AO$5:$AO$18,$AM$5:$AM$18,BC3701),CubicSpline($AO$5:$AO$18,$AM$5:$AM$18,BC3701))</f>
        <v>14.150026991725714</v>
      </c>
      <c r="BE3701" s="221">
        <f t="shared" si="8334"/>
        <v>3.8194755845466433</v>
      </c>
      <c r="BF3701" s="221">
        <f>BE3701/PRODUCT($BG$6:BG3700)</f>
        <v>1.0003627008942504</v>
      </c>
      <c r="BG3701" s="16">
        <f t="shared" si="8255"/>
        <v>1.0003627008942504</v>
      </c>
      <c r="BH3701" s="10">
        <f t="shared" si="8256"/>
        <v>13.238582640139217</v>
      </c>
      <c r="BI3701" s="90"/>
      <c r="BJ3701" s="17">
        <f t="shared" si="8239"/>
        <v>49694</v>
      </c>
      <c r="BK3701" s="16">
        <f t="shared" si="8232"/>
        <v>13.238628719893676</v>
      </c>
      <c r="BL3701" s="10">
        <f ca="1">IFERROR(AVERAGE(INDIRECT("BK"&amp;AC3701-Template!$F$10+1):INDIRECT("BK"&amp;AC3701)),0)</f>
        <v>13.238627919232602</v>
      </c>
      <c r="BM3701" s="35"/>
      <c r="BN3701" s="86"/>
      <c r="BO3701" s="35"/>
      <c r="BP3701" s="35"/>
      <c r="BQ3701" s="35"/>
      <c r="BR3701" s="35"/>
      <c r="BS3701" s="35"/>
      <c r="BT3701" s="35"/>
      <c r="BU3701" s="35"/>
      <c r="BV3701" s="35"/>
      <c r="BW3701" s="35"/>
      <c r="BX3701" s="35"/>
      <c r="BY3701" s="35"/>
      <c r="BZ3701" s="35"/>
      <c r="CA3701" s="35"/>
      <c r="CB3701" s="35"/>
      <c r="CC3701" s="35"/>
      <c r="CD3701" s="35"/>
      <c r="CE3701" s="35"/>
      <c r="CF3701" s="35"/>
      <c r="CG3701" s="35"/>
      <c r="CH3701" s="35"/>
    </row>
    <row r="3702" spans="1:86" ht="15.6" x14ac:dyDescent="0.3">
      <c r="A3702" s="35"/>
      <c r="B3702" s="86"/>
      <c r="C3702" s="35"/>
      <c r="D3702" s="35"/>
      <c r="E3702" s="35"/>
      <c r="F3702" s="35"/>
      <c r="G3702" s="35"/>
      <c r="H3702" s="35"/>
      <c r="I3702" s="35"/>
      <c r="J3702" s="35"/>
      <c r="K3702" s="35"/>
      <c r="L3702" s="35"/>
      <c r="M3702" s="35"/>
      <c r="N3702" s="35"/>
      <c r="O3702" s="35"/>
      <c r="P3702" s="35"/>
      <c r="Q3702" s="35"/>
      <c r="R3702" s="35"/>
      <c r="S3702" s="35"/>
      <c r="T3702" s="17">
        <f t="shared" si="8233"/>
        <v>49718</v>
      </c>
      <c r="U3702" s="216">
        <f t="shared" si="8226"/>
        <v>3</v>
      </c>
      <c r="V3702" s="216">
        <f t="shared" si="8233"/>
        <v>3697</v>
      </c>
      <c r="W3702" s="16">
        <f t="shared" si="8240"/>
        <v>10.128767123287671</v>
      </c>
      <c r="X3702" s="16" t="e">
        <f>IF(Template!$F$7="Linear interpolation",LinInterp($I$5:$I$22,$G$5:$G$22,W3702),CubicSpline($I$5:$I$22,$G$5:$G$22,W3702))</f>
        <v>#VALUE!</v>
      </c>
      <c r="Y3702" s="221" t="e">
        <f t="shared" si="8227"/>
        <v>#VALUE!</v>
      </c>
      <c r="Z3702" s="221" t="e">
        <f>Y3702/PRODUCT($AA$6:AA3701)</f>
        <v>#VALUE!</v>
      </c>
      <c r="AA3702" s="16" t="e">
        <f t="shared" si="8234"/>
        <v>#VALUE!</v>
      </c>
      <c r="AB3702" s="10" t="e">
        <f t="shared" si="8235"/>
        <v>#VALUE!</v>
      </c>
      <c r="AC3702" s="90">
        <f t="shared" si="8228"/>
        <v>3702</v>
      </c>
      <c r="AD3702" s="17">
        <f t="shared" si="8301"/>
        <v>49695</v>
      </c>
      <c r="AE3702" s="16" t="e">
        <f t="shared" si="8229"/>
        <v>#VALUE!</v>
      </c>
      <c r="AF3702" s="10">
        <f ca="1">IFERROR(AVERAGE(INDIRECT("AE"&amp;AC3702-Template!$F$10+1):INDIRECT("AE"&amp;AC3702)),0)</f>
        <v>0</v>
      </c>
      <c r="AG3702" s="35"/>
      <c r="AH3702" s="86"/>
      <c r="AI3702" s="35"/>
      <c r="AJ3702" s="35"/>
      <c r="AK3702" s="35"/>
      <c r="AL3702" s="35"/>
      <c r="AM3702" s="35"/>
      <c r="AN3702" s="35"/>
      <c r="AO3702" s="35"/>
      <c r="AP3702" s="35"/>
      <c r="AQ3702" s="35"/>
      <c r="AR3702" s="35"/>
      <c r="AS3702" s="35"/>
      <c r="AT3702" s="35"/>
      <c r="AU3702" s="35"/>
      <c r="AV3702" s="35"/>
      <c r="AW3702" s="35"/>
      <c r="AX3702" s="35"/>
      <c r="AY3702" s="35"/>
      <c r="AZ3702" s="17">
        <f t="shared" ref="AZ3702" si="8339">AZ3701+1</f>
        <v>49718</v>
      </c>
      <c r="BA3702" s="216">
        <f t="shared" si="8252"/>
        <v>3</v>
      </c>
      <c r="BB3702" s="216">
        <f t="shared" ref="BB3702" si="8340">BB3701+1</f>
        <v>3697</v>
      </c>
      <c r="BC3702" s="16">
        <f t="shared" si="8254"/>
        <v>10.128767123287671</v>
      </c>
      <c r="BD3702" s="16">
        <f>IF(Template!$F$7="Linear interpolation",LinInterp($AO$5:$AO$18,$AM$5:$AM$18,BC3702),CubicSpline($AO$5:$AO$18,$AM$5:$AM$18,BC3702))</f>
        <v>14.150027558940005</v>
      </c>
      <c r="BE3702" s="221">
        <f t="shared" si="8334"/>
        <v>3.8208609114421934</v>
      </c>
      <c r="BF3702" s="221">
        <f>BE3702/PRODUCT($BG$6:BG3701)</f>
        <v>1.0003627008119009</v>
      </c>
      <c r="BG3702" s="16">
        <f t="shared" si="8255"/>
        <v>1.0003627008119009</v>
      </c>
      <c r="BH3702" s="10">
        <f t="shared" si="8256"/>
        <v>13.238579634383907</v>
      </c>
      <c r="BI3702" s="90"/>
      <c r="BJ3702" s="17">
        <f t="shared" si="8239"/>
        <v>49695</v>
      </c>
      <c r="BK3702" s="16">
        <f t="shared" si="8232"/>
        <v>13.238623691093521</v>
      </c>
      <c r="BL3702" s="10">
        <f ca="1">IFERROR(AVERAGE(INDIRECT("BK"&amp;AC3702-Template!$F$10+1):INDIRECT("BK"&amp;AC3702)),0)</f>
        <v>13.238628201154791</v>
      </c>
      <c r="BM3702" s="35"/>
      <c r="BN3702" s="86"/>
      <c r="BO3702" s="35"/>
      <c r="BP3702" s="35"/>
      <c r="BQ3702" s="35"/>
      <c r="BR3702" s="35"/>
      <c r="BS3702" s="35"/>
      <c r="BT3702" s="35"/>
      <c r="BU3702" s="35"/>
      <c r="BV3702" s="35"/>
      <c r="BW3702" s="35"/>
      <c r="BX3702" s="35"/>
      <c r="BY3702" s="35"/>
      <c r="BZ3702" s="35"/>
      <c r="CA3702" s="35"/>
      <c r="CB3702" s="35"/>
      <c r="CC3702" s="35"/>
      <c r="CD3702" s="35"/>
      <c r="CE3702" s="35"/>
      <c r="CF3702" s="35"/>
      <c r="CG3702" s="35"/>
      <c r="CH3702" s="35"/>
    </row>
    <row r="3703" spans="1:86" ht="15.6" x14ac:dyDescent="0.3">
      <c r="A3703" s="35"/>
      <c r="B3703" s="86"/>
      <c r="C3703" s="35"/>
      <c r="D3703" s="35"/>
      <c r="E3703" s="35"/>
      <c r="F3703" s="35"/>
      <c r="G3703" s="35"/>
      <c r="H3703" s="35"/>
      <c r="I3703" s="35"/>
      <c r="J3703" s="35"/>
      <c r="K3703" s="35"/>
      <c r="L3703" s="35"/>
      <c r="M3703" s="35"/>
      <c r="N3703" s="35"/>
      <c r="O3703" s="35"/>
      <c r="P3703" s="35"/>
      <c r="Q3703" s="35"/>
      <c r="R3703" s="35"/>
      <c r="S3703" s="35"/>
      <c r="T3703" s="17">
        <f t="shared" si="8233"/>
        <v>49719</v>
      </c>
      <c r="U3703" s="216">
        <f t="shared" si="8226"/>
        <v>4</v>
      </c>
      <c r="V3703" s="216">
        <f t="shared" si="8233"/>
        <v>3698</v>
      </c>
      <c r="W3703" s="16">
        <f t="shared" si="8240"/>
        <v>10.131506849315068</v>
      </c>
      <c r="X3703" s="16" t="e">
        <f>IF(Template!$F$7="Linear interpolation",LinInterp($I$5:$I$22,$G$5:$G$22,W3703),CubicSpline($I$5:$I$22,$G$5:$G$22,W3703))</f>
        <v>#VALUE!</v>
      </c>
      <c r="Y3703" s="221" t="e">
        <f t="shared" si="8227"/>
        <v>#VALUE!</v>
      </c>
      <c r="Z3703" s="221" t="e">
        <f>Y3703/PRODUCT($AA$6:AA3702)</f>
        <v>#VALUE!</v>
      </c>
      <c r="AA3703" s="16" t="e">
        <f t="shared" si="8234"/>
        <v>#VALUE!</v>
      </c>
      <c r="AB3703" s="10" t="e">
        <f t="shared" si="8235"/>
        <v>#VALUE!</v>
      </c>
      <c r="AC3703" s="90">
        <f t="shared" si="8228"/>
        <v>3703</v>
      </c>
      <c r="AD3703" s="17">
        <f t="shared" si="8301"/>
        <v>49696</v>
      </c>
      <c r="AE3703" s="16" t="e">
        <f t="shared" si="8229"/>
        <v>#VALUE!</v>
      </c>
      <c r="AF3703" s="10">
        <f ca="1">IFERROR(AVERAGE(INDIRECT("AE"&amp;AC3703-Template!$F$10+1):INDIRECT("AE"&amp;AC3703)),0)</f>
        <v>0</v>
      </c>
      <c r="AG3703" s="35"/>
      <c r="AH3703" s="86"/>
      <c r="AI3703" s="35"/>
      <c r="AJ3703" s="35"/>
      <c r="AK3703" s="35"/>
      <c r="AL3703" s="35"/>
      <c r="AM3703" s="35"/>
      <c r="AN3703" s="35"/>
      <c r="AO3703" s="35"/>
      <c r="AP3703" s="35"/>
      <c r="AQ3703" s="35"/>
      <c r="AR3703" s="35"/>
      <c r="AS3703" s="35"/>
      <c r="AT3703" s="35"/>
      <c r="AU3703" s="35"/>
      <c r="AV3703" s="35"/>
      <c r="AW3703" s="35"/>
      <c r="AX3703" s="35"/>
      <c r="AY3703" s="35"/>
      <c r="AZ3703" s="17">
        <f t="shared" ref="AZ3703" si="8341">AZ3702+1</f>
        <v>49719</v>
      </c>
      <c r="BA3703" s="216">
        <f t="shared" si="8252"/>
        <v>4</v>
      </c>
      <c r="BB3703" s="216">
        <f t="shared" ref="BB3703" si="8342">BB3702+1</f>
        <v>3698</v>
      </c>
      <c r="BC3703" s="16">
        <f t="shared" si="8254"/>
        <v>10.131506849315068</v>
      </c>
      <c r="BD3703" s="16">
        <f>IF(Template!$F$7="Linear interpolation",LinInterp($AO$5:$AO$18,$AM$5:$AM$18,BC3703),CubicSpline($AO$5:$AO$18,$AM$5:$AM$18,BC3703))</f>
        <v>14.150028124892209</v>
      </c>
      <c r="BE3703" s="221">
        <f t="shared" si="8334"/>
        <v>3.8222467404728513</v>
      </c>
      <c r="BF3703" s="221">
        <f>BE3703/PRODUCT($BG$6:BG3702)</f>
        <v>1.0003627007270814</v>
      </c>
      <c r="BG3703" s="16">
        <f t="shared" si="8255"/>
        <v>1.0003627007270814</v>
      </c>
      <c r="BH3703" s="10">
        <f t="shared" si="8256"/>
        <v>13.238576538472714</v>
      </c>
      <c r="BI3703" s="90"/>
      <c r="BJ3703" s="17">
        <f t="shared" si="8239"/>
        <v>49696</v>
      </c>
      <c r="BK3703" s="16">
        <f t="shared" si="8232"/>
        <v>13.238625073978106</v>
      </c>
      <c r="BL3703" s="10">
        <f ca="1">IFERROR(AVERAGE(INDIRECT("BK"&amp;AC3703-Template!$F$10+1):INDIRECT("BK"&amp;AC3703)),0)</f>
        <v>13.238628529173132</v>
      </c>
      <c r="BM3703" s="35"/>
      <c r="BN3703" s="86"/>
      <c r="BO3703" s="35"/>
      <c r="BP3703" s="35"/>
      <c r="BQ3703" s="35"/>
      <c r="BR3703" s="35"/>
      <c r="BS3703" s="35"/>
      <c r="BT3703" s="35"/>
      <c r="BU3703" s="35"/>
      <c r="BV3703" s="35"/>
      <c r="BW3703" s="35"/>
      <c r="BX3703" s="35"/>
      <c r="BY3703" s="35"/>
      <c r="BZ3703" s="35"/>
      <c r="CA3703" s="35"/>
      <c r="CB3703" s="35"/>
      <c r="CC3703" s="35"/>
      <c r="CD3703" s="35"/>
      <c r="CE3703" s="35"/>
      <c r="CF3703" s="35"/>
      <c r="CG3703" s="35"/>
      <c r="CH3703" s="35"/>
    </row>
    <row r="3704" spans="1:86" ht="15.6" x14ac:dyDescent="0.3">
      <c r="A3704" s="35"/>
      <c r="B3704" s="86"/>
      <c r="C3704" s="35"/>
      <c r="D3704" s="35"/>
      <c r="E3704" s="35"/>
      <c r="F3704" s="35"/>
      <c r="G3704" s="35"/>
      <c r="H3704" s="35"/>
      <c r="I3704" s="35"/>
      <c r="J3704" s="35"/>
      <c r="K3704" s="35"/>
      <c r="L3704" s="35"/>
      <c r="M3704" s="35"/>
      <c r="N3704" s="35"/>
      <c r="O3704" s="35"/>
      <c r="P3704" s="35"/>
      <c r="Q3704" s="35"/>
      <c r="R3704" s="35"/>
      <c r="S3704" s="35"/>
      <c r="T3704" s="17">
        <f t="shared" si="8233"/>
        <v>49720</v>
      </c>
      <c r="U3704" s="216">
        <f t="shared" si="8226"/>
        <v>5</v>
      </c>
      <c r="V3704" s="216">
        <f t="shared" si="8233"/>
        <v>3699</v>
      </c>
      <c r="W3704" s="16">
        <f t="shared" si="8240"/>
        <v>10.134246575342466</v>
      </c>
      <c r="X3704" s="16" t="e">
        <f>IF(Template!$F$7="Linear interpolation",LinInterp($I$5:$I$22,$G$5:$G$22,W3704),CubicSpline($I$5:$I$22,$G$5:$G$22,W3704))</f>
        <v>#VALUE!</v>
      </c>
      <c r="Y3704" s="221" t="e">
        <f t="shared" si="8227"/>
        <v>#VALUE!</v>
      </c>
      <c r="Z3704" s="221" t="e">
        <f>Y3704/PRODUCT($AA$6:AA3703)</f>
        <v>#VALUE!</v>
      </c>
      <c r="AA3704" s="16" t="e">
        <f t="shared" si="8234"/>
        <v>#VALUE!</v>
      </c>
      <c r="AB3704" s="10" t="e">
        <f t="shared" si="8235"/>
        <v>#VALUE!</v>
      </c>
      <c r="AC3704" s="90">
        <f t="shared" si="8228"/>
        <v>3704</v>
      </c>
      <c r="AD3704" s="17">
        <f t="shared" si="8301"/>
        <v>49697</v>
      </c>
      <c r="AE3704" s="16" t="e">
        <f t="shared" si="8229"/>
        <v>#VALUE!</v>
      </c>
      <c r="AF3704" s="10">
        <f ca="1">IFERROR(AVERAGE(INDIRECT("AE"&amp;AC3704-Template!$F$10+1):INDIRECT("AE"&amp;AC3704)),0)</f>
        <v>0</v>
      </c>
      <c r="AG3704" s="35"/>
      <c r="AH3704" s="86"/>
      <c r="AI3704" s="35"/>
      <c r="AJ3704" s="35"/>
      <c r="AK3704" s="35"/>
      <c r="AL3704" s="35"/>
      <c r="AM3704" s="35"/>
      <c r="AN3704" s="35"/>
      <c r="AO3704" s="35"/>
      <c r="AP3704" s="35"/>
      <c r="AQ3704" s="35"/>
      <c r="AR3704" s="35"/>
      <c r="AS3704" s="35"/>
      <c r="AT3704" s="35"/>
      <c r="AU3704" s="35"/>
      <c r="AV3704" s="35"/>
      <c r="AW3704" s="35"/>
      <c r="AX3704" s="35"/>
      <c r="AY3704" s="35"/>
      <c r="AZ3704" s="17">
        <f t="shared" ref="AZ3704" si="8343">AZ3703+1</f>
        <v>49720</v>
      </c>
      <c r="BA3704" s="216">
        <f t="shared" si="8252"/>
        <v>5</v>
      </c>
      <c r="BB3704" s="216">
        <f t="shared" ref="BB3704" si="8344">BB3703+1</f>
        <v>3699</v>
      </c>
      <c r="BC3704" s="16">
        <f t="shared" si="8254"/>
        <v>10.134246575342466</v>
      </c>
      <c r="BD3704" s="16">
        <f>IF(Template!$F$7="Linear interpolation",LinInterp($AO$5:$AO$18,$AM$5:$AM$18,BC3704),CubicSpline($AO$5:$AO$18,$AM$5:$AM$18,BC3704))</f>
        <v>14.150028689555473</v>
      </c>
      <c r="BE3704" s="221">
        <f t="shared" si="8334"/>
        <v>3.823633071811027</v>
      </c>
      <c r="BF3704" s="221">
        <f>BE3704/PRODUCT($BG$6:BG3703)</f>
        <v>1.0003627006397826</v>
      </c>
      <c r="BG3704" s="16">
        <f t="shared" si="8255"/>
        <v>1.0003627006397826</v>
      </c>
      <c r="BH3704" s="10">
        <f t="shared" si="8256"/>
        <v>13.238573352065242</v>
      </c>
      <c r="BI3704" s="90"/>
      <c r="BJ3704" s="17">
        <f t="shared" si="8239"/>
        <v>49697</v>
      </c>
      <c r="BK3704" s="16">
        <f t="shared" si="8232"/>
        <v>13.23862394223163</v>
      </c>
      <c r="BL3704" s="10">
        <f ca="1">IFERROR(AVERAGE(INDIRECT("BK"&amp;AC3704-Template!$F$10+1):INDIRECT("BK"&amp;AC3704)),0)</f>
        <v>13.238628502042078</v>
      </c>
      <c r="BM3704" s="35"/>
      <c r="BN3704" s="86"/>
      <c r="BO3704" s="35"/>
      <c r="BP3704" s="35"/>
      <c r="BQ3704" s="35"/>
      <c r="BR3704" s="35"/>
      <c r="BS3704" s="35"/>
      <c r="BT3704" s="35"/>
      <c r="BU3704" s="35"/>
      <c r="BV3704" s="35"/>
      <c r="BW3704" s="35"/>
      <c r="BX3704" s="35"/>
      <c r="BY3704" s="35"/>
      <c r="BZ3704" s="35"/>
      <c r="CA3704" s="35"/>
      <c r="CB3704" s="35"/>
      <c r="CC3704" s="35"/>
      <c r="CD3704" s="35"/>
      <c r="CE3704" s="35"/>
      <c r="CF3704" s="35"/>
      <c r="CG3704" s="35"/>
      <c r="CH3704" s="35"/>
    </row>
    <row r="3705" spans="1:86" ht="15.6" x14ac:dyDescent="0.3">
      <c r="A3705" s="35"/>
      <c r="B3705" s="86"/>
      <c r="C3705" s="35"/>
      <c r="D3705" s="35"/>
      <c r="E3705" s="35"/>
      <c r="F3705" s="35"/>
      <c r="G3705" s="35"/>
      <c r="H3705" s="35"/>
      <c r="I3705" s="35"/>
      <c r="J3705" s="35"/>
      <c r="K3705" s="35"/>
      <c r="L3705" s="35"/>
      <c r="M3705" s="35"/>
      <c r="N3705" s="35"/>
      <c r="O3705" s="35"/>
      <c r="P3705" s="35"/>
      <c r="Q3705" s="35"/>
      <c r="R3705" s="35"/>
      <c r="S3705" s="35"/>
      <c r="T3705" s="17">
        <f t="shared" si="8233"/>
        <v>49721</v>
      </c>
      <c r="U3705" s="216">
        <f t="shared" si="8226"/>
        <v>6</v>
      </c>
      <c r="V3705" s="216">
        <f t="shared" si="8233"/>
        <v>3700</v>
      </c>
      <c r="W3705" s="16">
        <f t="shared" si="8240"/>
        <v>10.136986301369863</v>
      </c>
      <c r="X3705" s="16" t="e">
        <f>IF(Template!$F$7="Linear interpolation",LinInterp($I$5:$I$22,$G$5:$G$22,W3705),CubicSpline($I$5:$I$22,$G$5:$G$22,W3705))</f>
        <v>#VALUE!</v>
      </c>
      <c r="Y3705" s="221" t="e">
        <f t="shared" si="8227"/>
        <v>#VALUE!</v>
      </c>
      <c r="Z3705" s="221" t="e">
        <f>Y3705/PRODUCT($AA$6:AA3704)</f>
        <v>#VALUE!</v>
      </c>
      <c r="AA3705" s="16" t="e">
        <f t="shared" si="8234"/>
        <v>#VALUE!</v>
      </c>
      <c r="AB3705" s="10" t="e">
        <f t="shared" si="8235"/>
        <v>#VALUE!</v>
      </c>
      <c r="AC3705" s="90">
        <f t="shared" si="8228"/>
        <v>3705</v>
      </c>
      <c r="AD3705" s="17">
        <f t="shared" si="8301"/>
        <v>49698</v>
      </c>
      <c r="AE3705" s="16" t="e">
        <f t="shared" si="8229"/>
        <v>#VALUE!</v>
      </c>
      <c r="AF3705" s="10">
        <f ca="1">IFERROR(AVERAGE(INDIRECT("AE"&amp;AC3705-Template!$F$10+1):INDIRECT("AE"&amp;AC3705)),0)</f>
        <v>0</v>
      </c>
      <c r="AG3705" s="35"/>
      <c r="AH3705" s="86"/>
      <c r="AI3705" s="35"/>
      <c r="AJ3705" s="35"/>
      <c r="AK3705" s="35"/>
      <c r="AL3705" s="35"/>
      <c r="AM3705" s="35"/>
      <c r="AN3705" s="35"/>
      <c r="AO3705" s="35"/>
      <c r="AP3705" s="35"/>
      <c r="AQ3705" s="35"/>
      <c r="AR3705" s="35"/>
      <c r="AS3705" s="35"/>
      <c r="AT3705" s="35"/>
      <c r="AU3705" s="35"/>
      <c r="AV3705" s="35"/>
      <c r="AW3705" s="35"/>
      <c r="AX3705" s="35"/>
      <c r="AY3705" s="35"/>
      <c r="AZ3705" s="17">
        <f t="shared" ref="AZ3705" si="8345">AZ3704+1</f>
        <v>49721</v>
      </c>
      <c r="BA3705" s="216">
        <f t="shared" si="8252"/>
        <v>6</v>
      </c>
      <c r="BB3705" s="216">
        <f t="shared" ref="BB3705" si="8346">BB3704+1</f>
        <v>3700</v>
      </c>
      <c r="BC3705" s="16">
        <f t="shared" si="8254"/>
        <v>10.136986301369863</v>
      </c>
      <c r="BD3705" s="16">
        <f>IF(Template!$F$7="Linear interpolation",LinInterp($AO$5:$AO$18,$AM$5:$AM$18,BC3705),CubicSpline($AO$5:$AO$18,$AM$5:$AM$18,BC3705))</f>
        <v>14.150029252902943</v>
      </c>
      <c r="BE3705" s="221">
        <f t="shared" si="8334"/>
        <v>3.8250199056292051</v>
      </c>
      <c r="BF3705" s="221">
        <f>BE3705/PRODUCT($BG$6:BG3704)</f>
        <v>1.0003627005500089</v>
      </c>
      <c r="BG3705" s="16">
        <f t="shared" si="8255"/>
        <v>1.0003627006397826</v>
      </c>
      <c r="BH3705" s="10">
        <f t="shared" si="8256"/>
        <v>13.238573352065242</v>
      </c>
      <c r="BI3705" s="90"/>
      <c r="BJ3705" s="17">
        <f t="shared" si="8239"/>
        <v>49698</v>
      </c>
      <c r="BK3705" s="16">
        <f t="shared" si="8232"/>
        <v>13.238622722112293</v>
      </c>
      <c r="BL3705" s="10">
        <f ca="1">IFERROR(AVERAGE(INDIRECT("BK"&amp;AC3705-Template!$F$10+1):INDIRECT("BK"&amp;AC3705)),0)</f>
        <v>13.238628549534388</v>
      </c>
      <c r="BM3705" s="35"/>
      <c r="BN3705" s="86"/>
      <c r="BO3705" s="35"/>
      <c r="BP3705" s="35"/>
      <c r="BQ3705" s="35"/>
      <c r="BR3705" s="35"/>
      <c r="BS3705" s="35"/>
      <c r="BT3705" s="35"/>
      <c r="BU3705" s="35"/>
      <c r="BV3705" s="35"/>
      <c r="BW3705" s="35"/>
      <c r="BX3705" s="35"/>
      <c r="BY3705" s="35"/>
      <c r="BZ3705" s="35"/>
      <c r="CA3705" s="35"/>
      <c r="CB3705" s="35"/>
      <c r="CC3705" s="35"/>
      <c r="CD3705" s="35"/>
      <c r="CE3705" s="35"/>
      <c r="CF3705" s="35"/>
      <c r="CG3705" s="35"/>
      <c r="CH3705" s="35"/>
    </row>
    <row r="3706" spans="1:86" ht="15.6" x14ac:dyDescent="0.3">
      <c r="A3706" s="35"/>
      <c r="B3706" s="86"/>
      <c r="C3706" s="35"/>
      <c r="D3706" s="35"/>
      <c r="E3706" s="35"/>
      <c r="F3706" s="35"/>
      <c r="G3706" s="35"/>
      <c r="H3706" s="35"/>
      <c r="I3706" s="35"/>
      <c r="J3706" s="35"/>
      <c r="K3706" s="35"/>
      <c r="L3706" s="35"/>
      <c r="M3706" s="35"/>
      <c r="N3706" s="35"/>
      <c r="O3706" s="35"/>
      <c r="P3706" s="35"/>
      <c r="Q3706" s="35"/>
      <c r="R3706" s="35"/>
      <c r="S3706" s="35"/>
      <c r="T3706" s="17">
        <f t="shared" si="8233"/>
        <v>49722</v>
      </c>
      <c r="U3706" s="216">
        <f t="shared" si="8226"/>
        <v>7</v>
      </c>
      <c r="V3706" s="216">
        <f t="shared" si="8233"/>
        <v>3701</v>
      </c>
      <c r="W3706" s="16">
        <f t="shared" si="8240"/>
        <v>10.139726027397261</v>
      </c>
      <c r="X3706" s="16" t="e">
        <f>IF(Template!$F$7="Linear interpolation",LinInterp($I$5:$I$22,$G$5:$G$22,W3706),CubicSpline($I$5:$I$22,$G$5:$G$22,W3706))</f>
        <v>#VALUE!</v>
      </c>
      <c r="Y3706" s="221" t="e">
        <f t="shared" si="8227"/>
        <v>#VALUE!</v>
      </c>
      <c r="Z3706" s="221" t="e">
        <f>Y3706/PRODUCT($AA$6:AA3705)</f>
        <v>#VALUE!</v>
      </c>
      <c r="AA3706" s="16" t="e">
        <f t="shared" si="8234"/>
        <v>#VALUE!</v>
      </c>
      <c r="AB3706" s="10" t="e">
        <f t="shared" si="8235"/>
        <v>#VALUE!</v>
      </c>
      <c r="AC3706" s="90">
        <f t="shared" si="8228"/>
        <v>3706</v>
      </c>
      <c r="AD3706" s="17">
        <f t="shared" ref="AD3706:AD3721" si="8347">AD3705+1</f>
        <v>49699</v>
      </c>
      <c r="AE3706" s="16" t="e">
        <f t="shared" si="8229"/>
        <v>#VALUE!</v>
      </c>
      <c r="AF3706" s="10">
        <f ca="1">IFERROR(AVERAGE(INDIRECT("AE"&amp;AC3706-Template!$F$10+1):INDIRECT("AE"&amp;AC3706)),0)</f>
        <v>0</v>
      </c>
      <c r="AG3706" s="35"/>
      <c r="AH3706" s="86"/>
      <c r="AI3706" s="35"/>
      <c r="AJ3706" s="35"/>
      <c r="AK3706" s="35"/>
      <c r="AL3706" s="35"/>
      <c r="AM3706" s="35"/>
      <c r="AN3706" s="35"/>
      <c r="AO3706" s="35"/>
      <c r="AP3706" s="35"/>
      <c r="AQ3706" s="35"/>
      <c r="AR3706" s="35"/>
      <c r="AS3706" s="35"/>
      <c r="AT3706" s="35"/>
      <c r="AU3706" s="35"/>
      <c r="AV3706" s="35"/>
      <c r="AW3706" s="35"/>
      <c r="AX3706" s="35"/>
      <c r="AY3706" s="35"/>
      <c r="AZ3706" s="17">
        <f t="shared" ref="AZ3706" si="8348">AZ3705+1</f>
        <v>49722</v>
      </c>
      <c r="BA3706" s="216">
        <f t="shared" si="8252"/>
        <v>7</v>
      </c>
      <c r="BB3706" s="216">
        <f t="shared" ref="BB3706" si="8349">BB3705+1</f>
        <v>3701</v>
      </c>
      <c r="BC3706" s="16">
        <f t="shared" si="8254"/>
        <v>10.139726027397261</v>
      </c>
      <c r="BD3706" s="16">
        <f>IF(Template!$F$7="Linear interpolation",LinInterp($AO$5:$AO$18,$AM$5:$AM$18,BC3706),CubicSpline($AO$5:$AO$18,$AM$5:$AM$18,BC3706))</f>
        <v>14.150029814907768</v>
      </c>
      <c r="BE3706" s="221">
        <f t="shared" si="8334"/>
        <v>3.8264072420998843</v>
      </c>
      <c r="BF3706" s="221">
        <f>BE3706/PRODUCT($BG$6:BG3705)</f>
        <v>1.0003627003679774</v>
      </c>
      <c r="BG3706" s="16">
        <f t="shared" si="8255"/>
        <v>1.0003627006397826</v>
      </c>
      <c r="BH3706" s="10">
        <f t="shared" si="8256"/>
        <v>13.238573352065242</v>
      </c>
      <c r="BI3706" s="90"/>
      <c r="BJ3706" s="17">
        <f t="shared" si="8239"/>
        <v>49699</v>
      </c>
      <c r="BK3706" s="16">
        <f t="shared" si="8232"/>
        <v>13.238621413774077</v>
      </c>
      <c r="BL3706" s="10">
        <f ca="1">IFERROR(AVERAGE(INDIRECT("BK"&amp;AC3706-Template!$F$10+1):INDIRECT("BK"&amp;AC3706)),0)</f>
        <v>13.238628510006496</v>
      </c>
      <c r="BM3706" s="35"/>
      <c r="BN3706" s="86"/>
      <c r="BO3706" s="35"/>
      <c r="BP3706" s="35"/>
      <c r="BQ3706" s="35"/>
      <c r="BR3706" s="35"/>
      <c r="BS3706" s="35"/>
      <c r="BT3706" s="35"/>
      <c r="BU3706" s="35"/>
      <c r="BV3706" s="35"/>
      <c r="BW3706" s="35"/>
      <c r="BX3706" s="35"/>
      <c r="BY3706" s="35"/>
      <c r="BZ3706" s="35"/>
      <c r="CA3706" s="35"/>
      <c r="CB3706" s="35"/>
      <c r="CC3706" s="35"/>
      <c r="CD3706" s="35"/>
      <c r="CE3706" s="35"/>
      <c r="CF3706" s="35"/>
      <c r="CG3706" s="35"/>
      <c r="CH3706" s="35"/>
    </row>
    <row r="3707" spans="1:86" ht="15.6" x14ac:dyDescent="0.3">
      <c r="A3707" s="35"/>
      <c r="B3707" s="86"/>
      <c r="C3707" s="35"/>
      <c r="D3707" s="35"/>
      <c r="E3707" s="35"/>
      <c r="F3707" s="35"/>
      <c r="G3707" s="35"/>
      <c r="H3707" s="35"/>
      <c r="I3707" s="35"/>
      <c r="J3707" s="35"/>
      <c r="K3707" s="35"/>
      <c r="L3707" s="35"/>
      <c r="M3707" s="35"/>
      <c r="N3707" s="35"/>
      <c r="O3707" s="35"/>
      <c r="P3707" s="35"/>
      <c r="Q3707" s="35"/>
      <c r="R3707" s="35"/>
      <c r="S3707" s="35"/>
      <c r="T3707" s="17">
        <f t="shared" si="8233"/>
        <v>49723</v>
      </c>
      <c r="U3707" s="216">
        <f t="shared" si="8226"/>
        <v>1</v>
      </c>
      <c r="V3707" s="216">
        <f t="shared" si="8233"/>
        <v>3702</v>
      </c>
      <c r="W3707" s="16">
        <f t="shared" si="8240"/>
        <v>10.142465753424657</v>
      </c>
      <c r="X3707" s="16" t="e">
        <f>IF(Template!$F$7="Linear interpolation",LinInterp($I$5:$I$22,$G$5:$G$22,W3707),CubicSpline($I$5:$I$22,$G$5:$G$22,W3707))</f>
        <v>#VALUE!</v>
      </c>
      <c r="Y3707" s="221" t="e">
        <f t="shared" si="8227"/>
        <v>#VALUE!</v>
      </c>
      <c r="Z3707" s="221" t="e">
        <f>Y3707/PRODUCT($AA$6:AA3706)</f>
        <v>#VALUE!</v>
      </c>
      <c r="AA3707" s="16" t="e">
        <f t="shared" si="8234"/>
        <v>#VALUE!</v>
      </c>
      <c r="AB3707" s="10" t="e">
        <f t="shared" si="8235"/>
        <v>#VALUE!</v>
      </c>
      <c r="AC3707" s="90">
        <f t="shared" si="8228"/>
        <v>3707</v>
      </c>
      <c r="AD3707" s="17">
        <f t="shared" si="8347"/>
        <v>49700</v>
      </c>
      <c r="AE3707" s="16" t="e">
        <f t="shared" si="8229"/>
        <v>#VALUE!</v>
      </c>
      <c r="AF3707" s="10">
        <f ca="1">IFERROR(AVERAGE(INDIRECT("AE"&amp;AC3707-Template!$F$10+1):INDIRECT("AE"&amp;AC3707)),0)</f>
        <v>0</v>
      </c>
      <c r="AG3707" s="35"/>
      <c r="AH3707" s="86"/>
      <c r="AI3707" s="35"/>
      <c r="AJ3707" s="35"/>
      <c r="AK3707" s="35"/>
      <c r="AL3707" s="35"/>
      <c r="AM3707" s="35"/>
      <c r="AN3707" s="35"/>
      <c r="AO3707" s="35"/>
      <c r="AP3707" s="35"/>
      <c r="AQ3707" s="35"/>
      <c r="AR3707" s="35"/>
      <c r="AS3707" s="35"/>
      <c r="AT3707" s="35"/>
      <c r="AU3707" s="35"/>
      <c r="AV3707" s="35"/>
      <c r="AW3707" s="35"/>
      <c r="AX3707" s="35"/>
      <c r="AY3707" s="35"/>
      <c r="AZ3707" s="17">
        <f t="shared" ref="AZ3707" si="8350">AZ3706+1</f>
        <v>49723</v>
      </c>
      <c r="BA3707" s="216">
        <f t="shared" si="8252"/>
        <v>1</v>
      </c>
      <c r="BB3707" s="216">
        <f t="shared" ref="BB3707" si="8351">BB3706+1</f>
        <v>3702</v>
      </c>
      <c r="BC3707" s="16">
        <f t="shared" si="8254"/>
        <v>10.142465753424657</v>
      </c>
      <c r="BD3707" s="16">
        <f>IF(Template!$F$7="Linear interpolation",LinInterp($AO$5:$AO$18,$AM$5:$AM$18,BC3707),CubicSpline($AO$5:$AO$18,$AM$5:$AM$18,BC3707))</f>
        <v>14.150030375543093</v>
      </c>
      <c r="BE3707" s="221">
        <f t="shared" si="8334"/>
        <v>3.8277950813956281</v>
      </c>
      <c r="BF3707" s="221">
        <f>BE3707/PRODUCT($BG$6:BG3706)</f>
        <v>1.0003627000912074</v>
      </c>
      <c r="BG3707" s="16">
        <f t="shared" si="8255"/>
        <v>1.0003627000912074</v>
      </c>
      <c r="BH3707" s="10">
        <f t="shared" si="8256"/>
        <v>13.238553329070978</v>
      </c>
      <c r="BI3707" s="90"/>
      <c r="BJ3707" s="17">
        <f t="shared" si="8239"/>
        <v>49700</v>
      </c>
      <c r="BK3707" s="16">
        <f t="shared" si="8232"/>
        <v>13.238621413774077</v>
      </c>
      <c r="BL3707" s="10">
        <f ca="1">IFERROR(AVERAGE(INDIRECT("BK"&amp;AC3707-Template!$F$10+1):INDIRECT("BK"&amp;AC3707)),0)</f>
        <v>13.238628429923045</v>
      </c>
      <c r="BM3707" s="35"/>
      <c r="BN3707" s="86"/>
      <c r="BO3707" s="35"/>
      <c r="BP3707" s="35"/>
      <c r="BQ3707" s="35"/>
      <c r="BR3707" s="35"/>
      <c r="BS3707" s="35"/>
      <c r="BT3707" s="35"/>
      <c r="BU3707" s="35"/>
      <c r="BV3707" s="35"/>
      <c r="BW3707" s="35"/>
      <c r="BX3707" s="35"/>
      <c r="BY3707" s="35"/>
      <c r="BZ3707" s="35"/>
      <c r="CA3707" s="35"/>
      <c r="CB3707" s="35"/>
      <c r="CC3707" s="35"/>
      <c r="CD3707" s="35"/>
      <c r="CE3707" s="35"/>
      <c r="CF3707" s="35"/>
      <c r="CG3707" s="35"/>
      <c r="CH3707" s="35"/>
    </row>
    <row r="3708" spans="1:86" ht="15.6" x14ac:dyDescent="0.3">
      <c r="A3708" s="35"/>
      <c r="B3708" s="86"/>
      <c r="C3708" s="35"/>
      <c r="D3708" s="35"/>
      <c r="E3708" s="35"/>
      <c r="F3708" s="35"/>
      <c r="G3708" s="35"/>
      <c r="H3708" s="35"/>
      <c r="I3708" s="35"/>
      <c r="J3708" s="35"/>
      <c r="K3708" s="35"/>
      <c r="L3708" s="35"/>
      <c r="M3708" s="35"/>
      <c r="N3708" s="35"/>
      <c r="O3708" s="35"/>
      <c r="P3708" s="35"/>
      <c r="Q3708" s="35"/>
      <c r="R3708" s="35"/>
      <c r="S3708" s="35"/>
      <c r="T3708" s="17">
        <f t="shared" si="8233"/>
        <v>49724</v>
      </c>
      <c r="U3708" s="216">
        <f t="shared" si="8226"/>
        <v>2</v>
      </c>
      <c r="V3708" s="216">
        <f t="shared" si="8233"/>
        <v>3703</v>
      </c>
      <c r="W3708" s="16">
        <f t="shared" si="8240"/>
        <v>10.145205479452056</v>
      </c>
      <c r="X3708" s="16" t="e">
        <f>IF(Template!$F$7="Linear interpolation",LinInterp($I$5:$I$22,$G$5:$G$22,W3708),CubicSpline($I$5:$I$22,$G$5:$G$22,W3708))</f>
        <v>#VALUE!</v>
      </c>
      <c r="Y3708" s="221" t="e">
        <f t="shared" si="8227"/>
        <v>#VALUE!</v>
      </c>
      <c r="Z3708" s="221" t="e">
        <f>Y3708/PRODUCT($AA$6:AA3707)</f>
        <v>#VALUE!</v>
      </c>
      <c r="AA3708" s="16" t="e">
        <f t="shared" si="8234"/>
        <v>#VALUE!</v>
      </c>
      <c r="AB3708" s="10" t="e">
        <f t="shared" si="8235"/>
        <v>#VALUE!</v>
      </c>
      <c r="AC3708" s="90">
        <f t="shared" si="8228"/>
        <v>3708</v>
      </c>
      <c r="AD3708" s="17">
        <f t="shared" si="8347"/>
        <v>49701</v>
      </c>
      <c r="AE3708" s="16" t="e">
        <f t="shared" si="8229"/>
        <v>#VALUE!</v>
      </c>
      <c r="AF3708" s="10">
        <f ca="1">IFERROR(AVERAGE(INDIRECT("AE"&amp;AC3708-Template!$F$10+1):INDIRECT("AE"&amp;AC3708)),0)</f>
        <v>0</v>
      </c>
      <c r="AG3708" s="35"/>
      <c r="AH3708" s="86"/>
      <c r="AI3708" s="35"/>
      <c r="AJ3708" s="35"/>
      <c r="AK3708" s="35"/>
      <c r="AL3708" s="35"/>
      <c r="AM3708" s="35"/>
      <c r="AN3708" s="35"/>
      <c r="AO3708" s="35"/>
      <c r="AP3708" s="35"/>
      <c r="AQ3708" s="35"/>
      <c r="AR3708" s="35"/>
      <c r="AS3708" s="35"/>
      <c r="AT3708" s="35"/>
      <c r="AU3708" s="35"/>
      <c r="AV3708" s="35"/>
      <c r="AW3708" s="35"/>
      <c r="AX3708" s="35"/>
      <c r="AY3708" s="35"/>
      <c r="AZ3708" s="17">
        <f t="shared" ref="AZ3708" si="8352">AZ3707+1</f>
        <v>49724</v>
      </c>
      <c r="BA3708" s="216">
        <f t="shared" si="8252"/>
        <v>2</v>
      </c>
      <c r="BB3708" s="216">
        <f t="shared" ref="BB3708" si="8353">BB3707+1</f>
        <v>3703</v>
      </c>
      <c r="BC3708" s="16">
        <f t="shared" si="8254"/>
        <v>10.145205479452056</v>
      </c>
      <c r="BD3708" s="16">
        <f>IF(Template!$F$7="Linear interpolation",LinInterp($AO$5:$AO$18,$AM$5:$AM$18,BC3708),CubicSpline($AO$5:$AO$18,$AM$5:$AM$18,BC3708))</f>
        <v>14.150030934782066</v>
      </c>
      <c r="BE3708" s="221">
        <f t="shared" si="8334"/>
        <v>3.8291834236890221</v>
      </c>
      <c r="BF3708" s="221">
        <f>BE3708/PRODUCT($BG$6:BG3707)</f>
        <v>1.0003627002657853</v>
      </c>
      <c r="BG3708" s="16">
        <f t="shared" si="8255"/>
        <v>1.0003627002657853</v>
      </c>
      <c r="BH3708" s="10">
        <f t="shared" si="8256"/>
        <v>13.238559701164609</v>
      </c>
      <c r="BI3708" s="90"/>
      <c r="BJ3708" s="17">
        <f t="shared" si="8239"/>
        <v>49701</v>
      </c>
      <c r="BK3708" s="16">
        <f t="shared" si="8232"/>
        <v>13.238621413774077</v>
      </c>
      <c r="BL3708" s="10">
        <f ca="1">IFERROR(AVERAGE(INDIRECT("BK"&amp;AC3708-Template!$F$10+1):INDIRECT("BK"&amp;AC3708)),0)</f>
        <v>13.23862831214416</v>
      </c>
      <c r="BM3708" s="35"/>
      <c r="BN3708" s="86"/>
      <c r="BO3708" s="35"/>
      <c r="BP3708" s="35"/>
      <c r="BQ3708" s="35"/>
      <c r="BR3708" s="35"/>
      <c r="BS3708" s="35"/>
      <c r="BT3708" s="35"/>
      <c r="BU3708" s="35"/>
      <c r="BV3708" s="35"/>
      <c r="BW3708" s="35"/>
      <c r="BX3708" s="35"/>
      <c r="BY3708" s="35"/>
      <c r="BZ3708" s="35"/>
      <c r="CA3708" s="35"/>
      <c r="CB3708" s="35"/>
      <c r="CC3708" s="35"/>
      <c r="CD3708" s="35"/>
      <c r="CE3708" s="35"/>
      <c r="CF3708" s="35"/>
      <c r="CG3708" s="35"/>
      <c r="CH3708" s="35"/>
    </row>
    <row r="3709" spans="1:86" ht="15.6" x14ac:dyDescent="0.3">
      <c r="A3709" s="35"/>
      <c r="B3709" s="86"/>
      <c r="C3709" s="35"/>
      <c r="D3709" s="35"/>
      <c r="E3709" s="35"/>
      <c r="F3709" s="35"/>
      <c r="G3709" s="35"/>
      <c r="H3709" s="35"/>
      <c r="I3709" s="35"/>
      <c r="J3709" s="35"/>
      <c r="K3709" s="35"/>
      <c r="L3709" s="35"/>
      <c r="M3709" s="35"/>
      <c r="N3709" s="35"/>
      <c r="O3709" s="35"/>
      <c r="P3709" s="35"/>
      <c r="Q3709" s="35"/>
      <c r="R3709" s="35"/>
      <c r="S3709" s="35"/>
      <c r="T3709" s="17">
        <f t="shared" si="8233"/>
        <v>49725</v>
      </c>
      <c r="U3709" s="216">
        <f t="shared" si="8226"/>
        <v>3</v>
      </c>
      <c r="V3709" s="216">
        <f t="shared" si="8233"/>
        <v>3704</v>
      </c>
      <c r="W3709" s="16">
        <f t="shared" si="8240"/>
        <v>10.147945205479452</v>
      </c>
      <c r="X3709" s="16" t="e">
        <f>IF(Template!$F$7="Linear interpolation",LinInterp($I$5:$I$22,$G$5:$G$22,W3709),CubicSpline($I$5:$I$22,$G$5:$G$22,W3709))</f>
        <v>#VALUE!</v>
      </c>
      <c r="Y3709" s="221" t="e">
        <f t="shared" si="8227"/>
        <v>#VALUE!</v>
      </c>
      <c r="Z3709" s="221" t="e">
        <f>Y3709/PRODUCT($AA$6:AA3708)</f>
        <v>#VALUE!</v>
      </c>
      <c r="AA3709" s="16" t="e">
        <f t="shared" si="8234"/>
        <v>#VALUE!</v>
      </c>
      <c r="AB3709" s="10" t="e">
        <f t="shared" si="8235"/>
        <v>#VALUE!</v>
      </c>
      <c r="AC3709" s="90">
        <f t="shared" si="8228"/>
        <v>3709</v>
      </c>
      <c r="AD3709" s="17">
        <f t="shared" si="8347"/>
        <v>49702</v>
      </c>
      <c r="AE3709" s="16" t="e">
        <f t="shared" si="8229"/>
        <v>#VALUE!</v>
      </c>
      <c r="AF3709" s="10">
        <f ca="1">IFERROR(AVERAGE(INDIRECT("AE"&amp;AC3709-Template!$F$10+1):INDIRECT("AE"&amp;AC3709)),0)</f>
        <v>0</v>
      </c>
      <c r="AG3709" s="35"/>
      <c r="AH3709" s="86"/>
      <c r="AI3709" s="35"/>
      <c r="AJ3709" s="35"/>
      <c r="AK3709" s="35"/>
      <c r="AL3709" s="35"/>
      <c r="AM3709" s="35"/>
      <c r="AN3709" s="35"/>
      <c r="AO3709" s="35"/>
      <c r="AP3709" s="35"/>
      <c r="AQ3709" s="35"/>
      <c r="AR3709" s="35"/>
      <c r="AS3709" s="35"/>
      <c r="AT3709" s="35"/>
      <c r="AU3709" s="35"/>
      <c r="AV3709" s="35"/>
      <c r="AW3709" s="35"/>
      <c r="AX3709" s="35"/>
      <c r="AY3709" s="35"/>
      <c r="AZ3709" s="17">
        <f t="shared" ref="AZ3709" si="8354">AZ3708+1</f>
        <v>49725</v>
      </c>
      <c r="BA3709" s="216">
        <f t="shared" si="8252"/>
        <v>3</v>
      </c>
      <c r="BB3709" s="216">
        <f t="shared" ref="BB3709" si="8355">BB3708+1</f>
        <v>3704</v>
      </c>
      <c r="BC3709" s="16">
        <f t="shared" si="8254"/>
        <v>10.147945205479452</v>
      </c>
      <c r="BD3709" s="16">
        <f>IF(Template!$F$7="Linear interpolation",LinInterp($AO$5:$AO$18,$AM$5:$AM$18,BC3709),CubicSpline($AO$5:$AO$18,$AM$5:$AM$18,BC3709))</f>
        <v>14.150031492597835</v>
      </c>
      <c r="BE3709" s="221">
        <f t="shared" si="8334"/>
        <v>3.8305722691527109</v>
      </c>
      <c r="BF3709" s="221">
        <f>BE3709/PRODUCT($BG$6:BG3708)</f>
        <v>1.0003627001660711</v>
      </c>
      <c r="BG3709" s="16">
        <f t="shared" si="8255"/>
        <v>1.0003627001660711</v>
      </c>
      <c r="BH3709" s="10">
        <f t="shared" si="8256"/>
        <v>13.238556061594963</v>
      </c>
      <c r="BI3709" s="90"/>
      <c r="BJ3709" s="17">
        <f t="shared" si="8239"/>
        <v>49702</v>
      </c>
      <c r="BK3709" s="16">
        <f t="shared" si="8232"/>
        <v>13.238612677746842</v>
      </c>
      <c r="BL3709" s="10">
        <f ca="1">IFERROR(AVERAGE(INDIRECT("BK"&amp;AC3709-Template!$F$10+1):INDIRECT("BK"&amp;AC3709)),0)</f>
        <v>13.238627903164366</v>
      </c>
      <c r="BM3709" s="35"/>
      <c r="BN3709" s="86"/>
      <c r="BO3709" s="35"/>
      <c r="BP3709" s="35"/>
      <c r="BQ3709" s="35"/>
      <c r="BR3709" s="35"/>
      <c r="BS3709" s="35"/>
      <c r="BT3709" s="35"/>
      <c r="BU3709" s="35"/>
      <c r="BV3709" s="35"/>
      <c r="BW3709" s="35"/>
      <c r="BX3709" s="35"/>
      <c r="BY3709" s="35"/>
      <c r="BZ3709" s="35"/>
      <c r="CA3709" s="35"/>
      <c r="CB3709" s="35"/>
      <c r="CC3709" s="35"/>
      <c r="CD3709" s="35"/>
      <c r="CE3709" s="35"/>
      <c r="CF3709" s="35"/>
      <c r="CG3709" s="35"/>
      <c r="CH3709" s="35"/>
    </row>
    <row r="3710" spans="1:86" ht="15.6" x14ac:dyDescent="0.3">
      <c r="A3710" s="35"/>
      <c r="B3710" s="86"/>
      <c r="C3710" s="35"/>
      <c r="D3710" s="35"/>
      <c r="E3710" s="35"/>
      <c r="F3710" s="35"/>
      <c r="G3710" s="35"/>
      <c r="H3710" s="35"/>
      <c r="I3710" s="35"/>
      <c r="J3710" s="35"/>
      <c r="K3710" s="35"/>
      <c r="L3710" s="35"/>
      <c r="M3710" s="35"/>
      <c r="N3710" s="35"/>
      <c r="O3710" s="35"/>
      <c r="P3710" s="35"/>
      <c r="Q3710" s="35"/>
      <c r="R3710" s="35"/>
      <c r="S3710" s="35"/>
      <c r="T3710" s="17">
        <f t="shared" si="8233"/>
        <v>49726</v>
      </c>
      <c r="U3710" s="216">
        <f t="shared" si="8226"/>
        <v>4</v>
      </c>
      <c r="V3710" s="216">
        <f t="shared" si="8233"/>
        <v>3705</v>
      </c>
      <c r="W3710" s="16">
        <f t="shared" si="8240"/>
        <v>10.150684931506849</v>
      </c>
      <c r="X3710" s="16" t="e">
        <f>IF(Template!$F$7="Linear interpolation",LinInterp($I$5:$I$22,$G$5:$G$22,W3710),CubicSpline($I$5:$I$22,$G$5:$G$22,W3710))</f>
        <v>#VALUE!</v>
      </c>
      <c r="Y3710" s="221" t="e">
        <f t="shared" si="8227"/>
        <v>#VALUE!</v>
      </c>
      <c r="Z3710" s="221" t="e">
        <f>Y3710/PRODUCT($AA$6:AA3709)</f>
        <v>#VALUE!</v>
      </c>
      <c r="AA3710" s="16" t="e">
        <f t="shared" si="8234"/>
        <v>#VALUE!</v>
      </c>
      <c r="AB3710" s="10" t="e">
        <f t="shared" si="8235"/>
        <v>#VALUE!</v>
      </c>
      <c r="AC3710" s="90">
        <f t="shared" si="8228"/>
        <v>3710</v>
      </c>
      <c r="AD3710" s="17">
        <f t="shared" si="8347"/>
        <v>49703</v>
      </c>
      <c r="AE3710" s="16" t="e">
        <f t="shared" si="8229"/>
        <v>#VALUE!</v>
      </c>
      <c r="AF3710" s="10">
        <f ca="1">IFERROR(AVERAGE(INDIRECT("AE"&amp;AC3710-Template!$F$10+1):INDIRECT("AE"&amp;AC3710)),0)</f>
        <v>0</v>
      </c>
      <c r="AG3710" s="35"/>
      <c r="AH3710" s="86"/>
      <c r="AI3710" s="35"/>
      <c r="AJ3710" s="35"/>
      <c r="AK3710" s="35"/>
      <c r="AL3710" s="35"/>
      <c r="AM3710" s="35"/>
      <c r="AN3710" s="35"/>
      <c r="AO3710" s="35"/>
      <c r="AP3710" s="35"/>
      <c r="AQ3710" s="35"/>
      <c r="AR3710" s="35"/>
      <c r="AS3710" s="35"/>
      <c r="AT3710" s="35"/>
      <c r="AU3710" s="35"/>
      <c r="AV3710" s="35"/>
      <c r="AW3710" s="35"/>
      <c r="AX3710" s="35"/>
      <c r="AY3710" s="35"/>
      <c r="AZ3710" s="17">
        <f t="shared" ref="AZ3710" si="8356">AZ3709+1</f>
        <v>49726</v>
      </c>
      <c r="BA3710" s="216">
        <f t="shared" si="8252"/>
        <v>4</v>
      </c>
      <c r="BB3710" s="216">
        <f t="shared" ref="BB3710" si="8357">BB3709+1</f>
        <v>3705</v>
      </c>
      <c r="BC3710" s="16">
        <f t="shared" si="8254"/>
        <v>10.150684931506849</v>
      </c>
      <c r="BD3710" s="16">
        <f>IF(Template!$F$7="Linear interpolation",LinInterp($AO$5:$AO$18,$AM$5:$AM$18,BC3710),CubicSpline($AO$5:$AO$18,$AM$5:$AM$18,BC3710))</f>
        <v>14.150032048963546</v>
      </c>
      <c r="BE3710" s="221">
        <f t="shared" si="8334"/>
        <v>3.8319616179593692</v>
      </c>
      <c r="BF3710" s="221">
        <f>BE3710/PRODUCT($BG$6:BG3709)</f>
        <v>1.0003627000638642</v>
      </c>
      <c r="BG3710" s="16">
        <f t="shared" si="8255"/>
        <v>1.0003627000638642</v>
      </c>
      <c r="BH3710" s="10">
        <f t="shared" si="8256"/>
        <v>13.238552331042763</v>
      </c>
      <c r="BI3710" s="90"/>
      <c r="BJ3710" s="17">
        <f t="shared" si="8239"/>
        <v>49703</v>
      </c>
      <c r="BK3710" s="16">
        <f t="shared" si="8232"/>
        <v>13.238615294293599</v>
      </c>
      <c r="BL3710" s="10">
        <f ca="1">IFERROR(AVERAGE(INDIRECT("BK"&amp;AC3710-Template!$F$10+1):INDIRECT("BK"&amp;AC3710)),0)</f>
        <v>13.238627581402797</v>
      </c>
      <c r="BM3710" s="35"/>
      <c r="BN3710" s="86"/>
      <c r="BO3710" s="35"/>
      <c r="BP3710" s="35"/>
      <c r="BQ3710" s="35"/>
      <c r="BR3710" s="35"/>
      <c r="BS3710" s="35"/>
      <c r="BT3710" s="35"/>
      <c r="BU3710" s="35"/>
      <c r="BV3710" s="35"/>
      <c r="BW3710" s="35"/>
      <c r="BX3710" s="35"/>
      <c r="BY3710" s="35"/>
      <c r="BZ3710" s="35"/>
      <c r="CA3710" s="35"/>
      <c r="CB3710" s="35"/>
      <c r="CC3710" s="35"/>
      <c r="CD3710" s="35"/>
      <c r="CE3710" s="35"/>
      <c r="CF3710" s="35"/>
      <c r="CG3710" s="35"/>
      <c r="CH3710" s="35"/>
    </row>
    <row r="3711" spans="1:86" ht="15.6" x14ac:dyDescent="0.3">
      <c r="A3711" s="35"/>
      <c r="B3711" s="86"/>
      <c r="C3711" s="35"/>
      <c r="D3711" s="35"/>
      <c r="E3711" s="35"/>
      <c r="F3711" s="35"/>
      <c r="G3711" s="35"/>
      <c r="H3711" s="35"/>
      <c r="I3711" s="35"/>
      <c r="J3711" s="35"/>
      <c r="K3711" s="35"/>
      <c r="L3711" s="35"/>
      <c r="M3711" s="35"/>
      <c r="N3711" s="35"/>
      <c r="O3711" s="35"/>
      <c r="P3711" s="35"/>
      <c r="Q3711" s="35"/>
      <c r="R3711" s="35"/>
      <c r="S3711" s="35"/>
      <c r="T3711" s="17">
        <f t="shared" si="8233"/>
        <v>49727</v>
      </c>
      <c r="U3711" s="216">
        <f t="shared" si="8226"/>
        <v>5</v>
      </c>
      <c r="V3711" s="216">
        <f t="shared" si="8233"/>
        <v>3706</v>
      </c>
      <c r="W3711" s="16">
        <f t="shared" si="8240"/>
        <v>10.153424657534247</v>
      </c>
      <c r="X3711" s="16" t="e">
        <f>IF(Template!$F$7="Linear interpolation",LinInterp($I$5:$I$22,$G$5:$G$22,W3711),CubicSpline($I$5:$I$22,$G$5:$G$22,W3711))</f>
        <v>#VALUE!</v>
      </c>
      <c r="Y3711" s="221" t="e">
        <f t="shared" si="8227"/>
        <v>#VALUE!</v>
      </c>
      <c r="Z3711" s="221" t="e">
        <f>Y3711/PRODUCT($AA$6:AA3710)</f>
        <v>#VALUE!</v>
      </c>
      <c r="AA3711" s="16" t="e">
        <f t="shared" si="8234"/>
        <v>#VALUE!</v>
      </c>
      <c r="AB3711" s="10" t="e">
        <f t="shared" si="8235"/>
        <v>#VALUE!</v>
      </c>
      <c r="AC3711" s="90">
        <f t="shared" si="8228"/>
        <v>3711</v>
      </c>
      <c r="AD3711" s="17">
        <f t="shared" si="8347"/>
        <v>49704</v>
      </c>
      <c r="AE3711" s="16" t="e">
        <f t="shared" si="8229"/>
        <v>#VALUE!</v>
      </c>
      <c r="AF3711" s="10">
        <f ca="1">IFERROR(AVERAGE(INDIRECT("AE"&amp;AC3711-Template!$F$10+1):INDIRECT("AE"&amp;AC3711)),0)</f>
        <v>0</v>
      </c>
      <c r="AG3711" s="35"/>
      <c r="AH3711" s="86"/>
      <c r="AI3711" s="35"/>
      <c r="AJ3711" s="35"/>
      <c r="AK3711" s="35"/>
      <c r="AL3711" s="35"/>
      <c r="AM3711" s="35"/>
      <c r="AN3711" s="35"/>
      <c r="AO3711" s="35"/>
      <c r="AP3711" s="35"/>
      <c r="AQ3711" s="35"/>
      <c r="AR3711" s="35"/>
      <c r="AS3711" s="35"/>
      <c r="AT3711" s="35"/>
      <c r="AU3711" s="35"/>
      <c r="AV3711" s="35"/>
      <c r="AW3711" s="35"/>
      <c r="AX3711" s="35"/>
      <c r="AY3711" s="35"/>
      <c r="AZ3711" s="17">
        <f t="shared" ref="AZ3711" si="8358">AZ3710+1</f>
        <v>49727</v>
      </c>
      <c r="BA3711" s="216">
        <f t="shared" si="8252"/>
        <v>5</v>
      </c>
      <c r="BB3711" s="216">
        <f t="shared" ref="BB3711" si="8359">BB3710+1</f>
        <v>3706</v>
      </c>
      <c r="BC3711" s="16">
        <f t="shared" si="8254"/>
        <v>10.153424657534247</v>
      </c>
      <c r="BD3711" s="16">
        <f>IF(Template!$F$7="Linear interpolation",LinInterp($AO$5:$AO$18,$AM$5:$AM$18,BC3711),CubicSpline($AO$5:$AO$18,$AM$5:$AM$18,BC3711))</f>
        <v>14.150032603852345</v>
      </c>
      <c r="BE3711" s="221">
        <f t="shared" si="8334"/>
        <v>3.8333514702817273</v>
      </c>
      <c r="BF3711" s="221">
        <f>BE3711/PRODUCT($BG$6:BG3710)</f>
        <v>1.0003626999591657</v>
      </c>
      <c r="BG3711" s="16">
        <f t="shared" si="8255"/>
        <v>1.0003626999591657</v>
      </c>
      <c r="BH3711" s="10">
        <f t="shared" si="8256"/>
        <v>13.238548509548531</v>
      </c>
      <c r="BI3711" s="90"/>
      <c r="BJ3711" s="17">
        <f t="shared" si="8239"/>
        <v>49704</v>
      </c>
      <c r="BK3711" s="16">
        <f t="shared" si="8232"/>
        <v>13.238613542437715</v>
      </c>
      <c r="BL3711" s="10">
        <f ca="1">IFERROR(AVERAGE(INDIRECT("BK"&amp;AC3711-Template!$F$10+1):INDIRECT("BK"&amp;AC3711)),0)</f>
        <v>13.238627003701936</v>
      </c>
      <c r="BM3711" s="35"/>
      <c r="BN3711" s="86"/>
      <c r="BO3711" s="35"/>
      <c r="BP3711" s="35"/>
      <c r="BQ3711" s="35"/>
      <c r="BR3711" s="35"/>
      <c r="BS3711" s="35"/>
      <c r="BT3711" s="35"/>
      <c r="BU3711" s="35"/>
      <c r="BV3711" s="35"/>
      <c r="BW3711" s="35"/>
      <c r="BX3711" s="35"/>
      <c r="BY3711" s="35"/>
      <c r="BZ3711" s="35"/>
      <c r="CA3711" s="35"/>
      <c r="CB3711" s="35"/>
      <c r="CC3711" s="35"/>
      <c r="CD3711" s="35"/>
      <c r="CE3711" s="35"/>
      <c r="CF3711" s="35"/>
      <c r="CG3711" s="35"/>
      <c r="CH3711" s="35"/>
    </row>
    <row r="3712" spans="1:86" ht="15.6" x14ac:dyDescent="0.3">
      <c r="A3712" s="35"/>
      <c r="B3712" s="86"/>
      <c r="C3712" s="35"/>
      <c r="D3712" s="35"/>
      <c r="E3712" s="35"/>
      <c r="F3712" s="35"/>
      <c r="G3712" s="35"/>
      <c r="H3712" s="35"/>
      <c r="I3712" s="35"/>
      <c r="J3712" s="35"/>
      <c r="K3712" s="35"/>
      <c r="L3712" s="35"/>
      <c r="M3712" s="35"/>
      <c r="N3712" s="35"/>
      <c r="O3712" s="35"/>
      <c r="P3712" s="35"/>
      <c r="Q3712" s="35"/>
      <c r="R3712" s="35"/>
      <c r="S3712" s="35"/>
      <c r="T3712" s="17">
        <f t="shared" si="8233"/>
        <v>49728</v>
      </c>
      <c r="U3712" s="216">
        <f t="shared" si="8226"/>
        <v>6</v>
      </c>
      <c r="V3712" s="216">
        <f t="shared" si="8233"/>
        <v>3707</v>
      </c>
      <c r="W3712" s="16">
        <f t="shared" si="8240"/>
        <v>10.156164383561643</v>
      </c>
      <c r="X3712" s="16" t="e">
        <f>IF(Template!$F$7="Linear interpolation",LinInterp($I$5:$I$22,$G$5:$G$22,W3712),CubicSpline($I$5:$I$22,$G$5:$G$22,W3712))</f>
        <v>#VALUE!</v>
      </c>
      <c r="Y3712" s="221" t="e">
        <f t="shared" si="8227"/>
        <v>#VALUE!</v>
      </c>
      <c r="Z3712" s="221" t="e">
        <f>Y3712/PRODUCT($AA$6:AA3711)</f>
        <v>#VALUE!</v>
      </c>
      <c r="AA3712" s="16" t="e">
        <f t="shared" si="8234"/>
        <v>#VALUE!</v>
      </c>
      <c r="AB3712" s="10" t="e">
        <f t="shared" si="8235"/>
        <v>#VALUE!</v>
      </c>
      <c r="AC3712" s="90">
        <f t="shared" si="8228"/>
        <v>3712</v>
      </c>
      <c r="AD3712" s="17">
        <f t="shared" si="8347"/>
        <v>49705</v>
      </c>
      <c r="AE3712" s="16" t="e">
        <f t="shared" si="8229"/>
        <v>#VALUE!</v>
      </c>
      <c r="AF3712" s="10">
        <f ca="1">IFERROR(AVERAGE(INDIRECT("AE"&amp;AC3712-Template!$F$10+1):INDIRECT("AE"&amp;AC3712)),0)</f>
        <v>0</v>
      </c>
      <c r="AG3712" s="35"/>
      <c r="AH3712" s="86"/>
      <c r="AI3712" s="35"/>
      <c r="AJ3712" s="35"/>
      <c r="AK3712" s="35"/>
      <c r="AL3712" s="35"/>
      <c r="AM3712" s="35"/>
      <c r="AN3712" s="35"/>
      <c r="AO3712" s="35"/>
      <c r="AP3712" s="35"/>
      <c r="AQ3712" s="35"/>
      <c r="AR3712" s="35"/>
      <c r="AS3712" s="35"/>
      <c r="AT3712" s="35"/>
      <c r="AU3712" s="35"/>
      <c r="AV3712" s="35"/>
      <c r="AW3712" s="35"/>
      <c r="AX3712" s="35"/>
      <c r="AY3712" s="35"/>
      <c r="AZ3712" s="17">
        <f t="shared" ref="AZ3712" si="8360">AZ3711+1</f>
        <v>49728</v>
      </c>
      <c r="BA3712" s="216">
        <f t="shared" si="8252"/>
        <v>6</v>
      </c>
      <c r="BB3712" s="216">
        <f t="shared" ref="BB3712" si="8361">BB3711+1</f>
        <v>3707</v>
      </c>
      <c r="BC3712" s="16">
        <f t="shared" si="8254"/>
        <v>10.156164383561643</v>
      </c>
      <c r="BD3712" s="16">
        <f>IF(Template!$F$7="Linear interpolation",LinInterp($AO$5:$AO$18,$AM$5:$AM$18,BC3712),CubicSpline($AO$5:$AO$18,$AM$5:$AM$18,BC3712))</f>
        <v>14.150033157237383</v>
      </c>
      <c r="BE3712" s="221">
        <f t="shared" si="8334"/>
        <v>3.8347418262925395</v>
      </c>
      <c r="BF3712" s="221">
        <f>BE3712/PRODUCT($BG$6:BG3711)</f>
        <v>1.0003626998519679</v>
      </c>
      <c r="BG3712" s="16">
        <f t="shared" si="8255"/>
        <v>1.0003626999591657</v>
      </c>
      <c r="BH3712" s="10">
        <f t="shared" si="8256"/>
        <v>13.238548509548531</v>
      </c>
      <c r="BI3712" s="90"/>
      <c r="BJ3712" s="17">
        <f t="shared" si="8239"/>
        <v>49705</v>
      </c>
      <c r="BK3712" s="16">
        <f t="shared" si="8232"/>
        <v>13.238611701722691</v>
      </c>
      <c r="BL3712" s="10">
        <f ca="1">IFERROR(AVERAGE(INDIRECT("BK"&amp;AC3712-Template!$F$10+1):INDIRECT("BK"&amp;AC3712)),0)</f>
        <v>13.238626440050988</v>
      </c>
      <c r="BM3712" s="35"/>
      <c r="BN3712" s="86"/>
      <c r="BO3712" s="35"/>
      <c r="BP3712" s="35"/>
      <c r="BQ3712" s="35"/>
      <c r="BR3712" s="35"/>
      <c r="BS3712" s="35"/>
      <c r="BT3712" s="35"/>
      <c r="BU3712" s="35"/>
      <c r="BV3712" s="35"/>
      <c r="BW3712" s="35"/>
      <c r="BX3712" s="35"/>
      <c r="BY3712" s="35"/>
      <c r="BZ3712" s="35"/>
      <c r="CA3712" s="35"/>
      <c r="CB3712" s="35"/>
      <c r="CC3712" s="35"/>
      <c r="CD3712" s="35"/>
      <c r="CE3712" s="35"/>
      <c r="CF3712" s="35"/>
      <c r="CG3712" s="35"/>
      <c r="CH3712" s="35"/>
    </row>
    <row r="3713" spans="1:86" ht="15.6" x14ac:dyDescent="0.3">
      <c r="A3713" s="35"/>
      <c r="B3713" s="86"/>
      <c r="C3713" s="35"/>
      <c r="D3713" s="35"/>
      <c r="E3713" s="35"/>
      <c r="F3713" s="35"/>
      <c r="G3713" s="35"/>
      <c r="H3713" s="35"/>
      <c r="I3713" s="35"/>
      <c r="J3713" s="35"/>
      <c r="K3713" s="35"/>
      <c r="L3713" s="35"/>
      <c r="M3713" s="35"/>
      <c r="N3713" s="35"/>
      <c r="O3713" s="35"/>
      <c r="P3713" s="35"/>
      <c r="Q3713" s="35"/>
      <c r="R3713" s="35"/>
      <c r="S3713" s="35"/>
      <c r="T3713" s="17">
        <f t="shared" si="8233"/>
        <v>49729</v>
      </c>
      <c r="U3713" s="216">
        <f t="shared" si="8226"/>
        <v>7</v>
      </c>
      <c r="V3713" s="216">
        <f t="shared" si="8233"/>
        <v>3708</v>
      </c>
      <c r="W3713" s="16">
        <f t="shared" si="8240"/>
        <v>10.158904109589042</v>
      </c>
      <c r="X3713" s="16" t="e">
        <f>IF(Template!$F$7="Linear interpolation",LinInterp($I$5:$I$22,$G$5:$G$22,W3713),CubicSpline($I$5:$I$22,$G$5:$G$22,W3713))</f>
        <v>#VALUE!</v>
      </c>
      <c r="Y3713" s="221" t="e">
        <f t="shared" si="8227"/>
        <v>#VALUE!</v>
      </c>
      <c r="Z3713" s="221" t="e">
        <f>Y3713/PRODUCT($AA$6:AA3712)</f>
        <v>#VALUE!</v>
      </c>
      <c r="AA3713" s="16" t="e">
        <f t="shared" si="8234"/>
        <v>#VALUE!</v>
      </c>
      <c r="AB3713" s="10" t="e">
        <f t="shared" si="8235"/>
        <v>#VALUE!</v>
      </c>
      <c r="AC3713" s="90">
        <f t="shared" si="8228"/>
        <v>3713</v>
      </c>
      <c r="AD3713" s="17">
        <f t="shared" si="8347"/>
        <v>49706</v>
      </c>
      <c r="AE3713" s="16" t="e">
        <f t="shared" si="8229"/>
        <v>#VALUE!</v>
      </c>
      <c r="AF3713" s="10">
        <f ca="1">IFERROR(AVERAGE(INDIRECT("AE"&amp;AC3713-Template!$F$10+1):INDIRECT("AE"&amp;AC3713)),0)</f>
        <v>0</v>
      </c>
      <c r="AG3713" s="35"/>
      <c r="AH3713" s="86"/>
      <c r="AI3713" s="35"/>
      <c r="AJ3713" s="35"/>
      <c r="AK3713" s="35"/>
      <c r="AL3713" s="35"/>
      <c r="AM3713" s="35"/>
      <c r="AN3713" s="35"/>
      <c r="AO3713" s="35"/>
      <c r="AP3713" s="35"/>
      <c r="AQ3713" s="35"/>
      <c r="AR3713" s="35"/>
      <c r="AS3713" s="35"/>
      <c r="AT3713" s="35"/>
      <c r="AU3713" s="35"/>
      <c r="AV3713" s="35"/>
      <c r="AW3713" s="35"/>
      <c r="AX3713" s="35"/>
      <c r="AY3713" s="35"/>
      <c r="AZ3713" s="17">
        <f t="shared" ref="AZ3713" si="8362">AZ3712+1</f>
        <v>49729</v>
      </c>
      <c r="BA3713" s="216">
        <f t="shared" si="8252"/>
        <v>7</v>
      </c>
      <c r="BB3713" s="216">
        <f t="shared" ref="BB3713" si="8363">BB3712+1</f>
        <v>3708</v>
      </c>
      <c r="BC3713" s="16">
        <f t="shared" si="8254"/>
        <v>10.158904109589042</v>
      </c>
      <c r="BD3713" s="16">
        <f>IF(Template!$F$7="Linear interpolation",LinInterp($AO$5:$AO$18,$AM$5:$AM$18,BC3713),CubicSpline($AO$5:$AO$18,$AM$5:$AM$18,BC3713))</f>
        <v>14.150033709091801</v>
      </c>
      <c r="BE3713" s="221">
        <f t="shared" si="8334"/>
        <v>3.8361326861646265</v>
      </c>
      <c r="BF3713" s="221">
        <f>BE3713/PRODUCT($BG$6:BG3712)</f>
        <v>1.0003626996350772</v>
      </c>
      <c r="BG3713" s="16">
        <f t="shared" si="8255"/>
        <v>1.0003626999591657</v>
      </c>
      <c r="BH3713" s="10">
        <f t="shared" si="8256"/>
        <v>13.238548509548531</v>
      </c>
      <c r="BI3713" s="90"/>
      <c r="BJ3713" s="17">
        <f t="shared" si="8239"/>
        <v>49706</v>
      </c>
      <c r="BK3713" s="16">
        <f t="shared" si="8232"/>
        <v>13.238609771937803</v>
      </c>
      <c r="BL3713" s="10">
        <f ca="1">IFERROR(AVERAGE(INDIRECT("BK"&amp;AC3713-Template!$F$10+1):INDIRECT("BK"&amp;AC3713)),0)</f>
        <v>13.238625788718771</v>
      </c>
      <c r="BM3713" s="35"/>
      <c r="BN3713" s="86"/>
      <c r="BO3713" s="35"/>
      <c r="BP3713" s="35"/>
      <c r="BQ3713" s="35"/>
      <c r="BR3713" s="35"/>
      <c r="BS3713" s="35"/>
      <c r="BT3713" s="35"/>
      <c r="BU3713" s="35"/>
      <c r="BV3713" s="35"/>
      <c r="BW3713" s="35"/>
      <c r="BX3713" s="35"/>
      <c r="BY3713" s="35"/>
      <c r="BZ3713" s="35"/>
      <c r="CA3713" s="35"/>
      <c r="CB3713" s="35"/>
      <c r="CC3713" s="35"/>
      <c r="CD3713" s="35"/>
      <c r="CE3713" s="35"/>
      <c r="CF3713" s="35"/>
      <c r="CG3713" s="35"/>
      <c r="CH3713" s="35"/>
    </row>
    <row r="3714" spans="1:86" ht="15.6" x14ac:dyDescent="0.3">
      <c r="A3714" s="35"/>
      <c r="B3714" s="86"/>
      <c r="C3714" s="35"/>
      <c r="D3714" s="35"/>
      <c r="E3714" s="35"/>
      <c r="F3714" s="35"/>
      <c r="G3714" s="35"/>
      <c r="H3714" s="35"/>
      <c r="I3714" s="35"/>
      <c r="J3714" s="35"/>
      <c r="K3714" s="35"/>
      <c r="L3714" s="35"/>
      <c r="M3714" s="35"/>
      <c r="N3714" s="35"/>
      <c r="O3714" s="35"/>
      <c r="P3714" s="35"/>
      <c r="Q3714" s="35"/>
      <c r="R3714" s="35"/>
      <c r="S3714" s="35"/>
      <c r="T3714" s="17">
        <f t="shared" si="8233"/>
        <v>49730</v>
      </c>
      <c r="U3714" s="216">
        <f t="shared" si="8226"/>
        <v>1</v>
      </c>
      <c r="V3714" s="216">
        <f t="shared" si="8233"/>
        <v>3709</v>
      </c>
      <c r="W3714" s="16">
        <f t="shared" si="8240"/>
        <v>10.161643835616438</v>
      </c>
      <c r="X3714" s="16" t="e">
        <f>IF(Template!$F$7="Linear interpolation",LinInterp($I$5:$I$22,$G$5:$G$22,W3714),CubicSpline($I$5:$I$22,$G$5:$G$22,W3714))</f>
        <v>#VALUE!</v>
      </c>
      <c r="Y3714" s="221" t="e">
        <f t="shared" si="8227"/>
        <v>#VALUE!</v>
      </c>
      <c r="Z3714" s="221" t="e">
        <f>Y3714/PRODUCT($AA$6:AA3713)</f>
        <v>#VALUE!</v>
      </c>
      <c r="AA3714" s="16" t="e">
        <f t="shared" si="8234"/>
        <v>#VALUE!</v>
      </c>
      <c r="AB3714" s="10" t="e">
        <f t="shared" si="8235"/>
        <v>#VALUE!</v>
      </c>
      <c r="AC3714" s="90">
        <f t="shared" si="8228"/>
        <v>3714</v>
      </c>
      <c r="AD3714" s="17">
        <f t="shared" si="8347"/>
        <v>49707</v>
      </c>
      <c r="AE3714" s="16" t="e">
        <f t="shared" si="8229"/>
        <v>#VALUE!</v>
      </c>
      <c r="AF3714" s="10">
        <f ca="1">IFERROR(AVERAGE(INDIRECT("AE"&amp;AC3714-Template!$F$10+1):INDIRECT("AE"&amp;AC3714)),0)</f>
        <v>0</v>
      </c>
      <c r="AG3714" s="35"/>
      <c r="AH3714" s="86"/>
      <c r="AI3714" s="35"/>
      <c r="AJ3714" s="35"/>
      <c r="AK3714" s="35"/>
      <c r="AL3714" s="35"/>
      <c r="AM3714" s="35"/>
      <c r="AN3714" s="35"/>
      <c r="AO3714" s="35"/>
      <c r="AP3714" s="35"/>
      <c r="AQ3714" s="35"/>
      <c r="AR3714" s="35"/>
      <c r="AS3714" s="35"/>
      <c r="AT3714" s="35"/>
      <c r="AU3714" s="35"/>
      <c r="AV3714" s="35"/>
      <c r="AW3714" s="35"/>
      <c r="AX3714" s="35"/>
      <c r="AY3714" s="35"/>
      <c r="AZ3714" s="17">
        <f t="shared" ref="AZ3714" si="8364">AZ3713+1</f>
        <v>49730</v>
      </c>
      <c r="BA3714" s="216">
        <f t="shared" si="8252"/>
        <v>1</v>
      </c>
      <c r="BB3714" s="216">
        <f t="shared" ref="BB3714" si="8365">BB3713+1</f>
        <v>3709</v>
      </c>
      <c r="BC3714" s="16">
        <f t="shared" si="8254"/>
        <v>10.161643835616438</v>
      </c>
      <c r="BD3714" s="16">
        <f>IF(Template!$F$7="Linear interpolation",LinInterp($AO$5:$AO$18,$AM$5:$AM$18,BC3714),CubicSpline($AO$5:$AO$18,$AM$5:$AM$18,BC3714))</f>
        <v>14.150034259388752</v>
      </c>
      <c r="BE3714" s="221">
        <f t="shared" si="8334"/>
        <v>3.837524050070821</v>
      </c>
      <c r="BF3714" s="221">
        <f>BE3714/PRODUCT($BG$6:BG3713)</f>
        <v>1.0003626993059873</v>
      </c>
      <c r="BG3714" s="16">
        <f t="shared" si="8255"/>
        <v>1.0003626993059873</v>
      </c>
      <c r="BH3714" s="10">
        <f t="shared" si="8256"/>
        <v>13.238524668536922</v>
      </c>
      <c r="BI3714" s="90"/>
      <c r="BJ3714" s="17">
        <f t="shared" si="8239"/>
        <v>49707</v>
      </c>
      <c r="BK3714" s="16">
        <f t="shared" si="8232"/>
        <v>13.238609771937803</v>
      </c>
      <c r="BL3714" s="10">
        <f ca="1">IFERROR(AVERAGE(INDIRECT("BK"&amp;AC3714-Template!$F$10+1):INDIRECT("BK"&amp;AC3714)),0)</f>
        <v>13.238625116905078</v>
      </c>
      <c r="BM3714" s="35"/>
      <c r="BN3714" s="86"/>
      <c r="BO3714" s="35"/>
      <c r="BP3714" s="35"/>
      <c r="BQ3714" s="35"/>
      <c r="BR3714" s="35"/>
      <c r="BS3714" s="35"/>
      <c r="BT3714" s="35"/>
      <c r="BU3714" s="35"/>
      <c r="BV3714" s="35"/>
      <c r="BW3714" s="35"/>
      <c r="BX3714" s="35"/>
      <c r="BY3714" s="35"/>
      <c r="BZ3714" s="35"/>
      <c r="CA3714" s="35"/>
      <c r="CB3714" s="35"/>
      <c r="CC3714" s="35"/>
      <c r="CD3714" s="35"/>
      <c r="CE3714" s="35"/>
      <c r="CF3714" s="35"/>
      <c r="CG3714" s="35"/>
      <c r="CH3714" s="35"/>
    </row>
    <row r="3715" spans="1:86" ht="15.6" x14ac:dyDescent="0.3">
      <c r="A3715" s="35"/>
      <c r="B3715" s="86"/>
      <c r="C3715" s="35"/>
      <c r="D3715" s="35"/>
      <c r="E3715" s="35"/>
      <c r="F3715" s="35"/>
      <c r="G3715" s="35"/>
      <c r="H3715" s="35"/>
      <c r="I3715" s="35"/>
      <c r="J3715" s="35"/>
      <c r="K3715" s="35"/>
      <c r="L3715" s="35"/>
      <c r="M3715" s="35"/>
      <c r="N3715" s="35"/>
      <c r="O3715" s="35"/>
      <c r="P3715" s="35"/>
      <c r="Q3715" s="35"/>
      <c r="R3715" s="35"/>
      <c r="S3715" s="35"/>
      <c r="T3715" s="17">
        <f t="shared" si="8233"/>
        <v>49731</v>
      </c>
      <c r="U3715" s="216">
        <f t="shared" si="8226"/>
        <v>2</v>
      </c>
      <c r="V3715" s="216">
        <f t="shared" si="8233"/>
        <v>3710</v>
      </c>
      <c r="W3715" s="16">
        <f t="shared" si="8240"/>
        <v>10.164383561643836</v>
      </c>
      <c r="X3715" s="16" t="e">
        <f>IF(Template!$F$7="Linear interpolation",LinInterp($I$5:$I$22,$G$5:$G$22,W3715),CubicSpline($I$5:$I$22,$G$5:$G$22,W3715))</f>
        <v>#VALUE!</v>
      </c>
      <c r="Y3715" s="221" t="e">
        <f t="shared" si="8227"/>
        <v>#VALUE!</v>
      </c>
      <c r="Z3715" s="221" t="e">
        <f>Y3715/PRODUCT($AA$6:AA3714)</f>
        <v>#VALUE!</v>
      </c>
      <c r="AA3715" s="16" t="e">
        <f t="shared" si="8234"/>
        <v>#VALUE!</v>
      </c>
      <c r="AB3715" s="10" t="e">
        <f t="shared" si="8235"/>
        <v>#VALUE!</v>
      </c>
      <c r="AC3715" s="90">
        <f t="shared" si="8228"/>
        <v>3715</v>
      </c>
      <c r="AD3715" s="17">
        <f t="shared" si="8347"/>
        <v>49708</v>
      </c>
      <c r="AE3715" s="16" t="e">
        <f t="shared" si="8229"/>
        <v>#VALUE!</v>
      </c>
      <c r="AF3715" s="10">
        <f ca="1">IFERROR(AVERAGE(INDIRECT("AE"&amp;AC3715-Template!$F$10+1):INDIRECT("AE"&amp;AC3715)),0)</f>
        <v>0</v>
      </c>
      <c r="AG3715" s="35"/>
      <c r="AH3715" s="86"/>
      <c r="AI3715" s="35"/>
      <c r="AJ3715" s="35"/>
      <c r="AK3715" s="35"/>
      <c r="AL3715" s="35"/>
      <c r="AM3715" s="35"/>
      <c r="AN3715" s="35"/>
      <c r="AO3715" s="35"/>
      <c r="AP3715" s="35"/>
      <c r="AQ3715" s="35"/>
      <c r="AR3715" s="35"/>
      <c r="AS3715" s="35"/>
      <c r="AT3715" s="35"/>
      <c r="AU3715" s="35"/>
      <c r="AV3715" s="35"/>
      <c r="AW3715" s="35"/>
      <c r="AX3715" s="35"/>
      <c r="AY3715" s="35"/>
      <c r="AZ3715" s="17">
        <f t="shared" ref="AZ3715" si="8366">AZ3714+1</f>
        <v>49731</v>
      </c>
      <c r="BA3715" s="216">
        <f t="shared" si="8252"/>
        <v>2</v>
      </c>
      <c r="BB3715" s="216">
        <f t="shared" ref="BB3715" si="8367">BB3714+1</f>
        <v>3710</v>
      </c>
      <c r="BC3715" s="16">
        <f t="shared" si="8254"/>
        <v>10.164383561643836</v>
      </c>
      <c r="BD3715" s="16">
        <f>IF(Template!$F$7="Linear interpolation",LinInterp($AO$5:$AO$18,$AM$5:$AM$18,BC3715),CubicSpline($AO$5:$AO$18,$AM$5:$AM$18,BC3715))</f>
        <v>14.150034808101379</v>
      </c>
      <c r="BE3715" s="221">
        <f t="shared" si="8334"/>
        <v>3.838915918184028</v>
      </c>
      <c r="BF3715" s="221">
        <f>BE3715/PRODUCT($BG$6:BG3714)</f>
        <v>1.0003626995153767</v>
      </c>
      <c r="BG3715" s="16">
        <f t="shared" si="8255"/>
        <v>1.0003626995153767</v>
      </c>
      <c r="BH3715" s="10">
        <f t="shared" si="8256"/>
        <v>13.238532311249829</v>
      </c>
      <c r="BI3715" s="90"/>
      <c r="BJ3715" s="17">
        <f t="shared" si="8239"/>
        <v>49708</v>
      </c>
      <c r="BK3715" s="16">
        <f t="shared" si="8232"/>
        <v>13.238609771937803</v>
      </c>
      <c r="BL3715" s="10">
        <f ca="1">IFERROR(AVERAGE(INDIRECT("BK"&amp;AC3715-Template!$F$10+1):INDIRECT("BK"&amp;AC3715)),0)</f>
        <v>13.238624427492455</v>
      </c>
      <c r="BM3715" s="35"/>
      <c r="BN3715" s="86"/>
      <c r="BO3715" s="35"/>
      <c r="BP3715" s="35"/>
      <c r="BQ3715" s="35"/>
      <c r="BR3715" s="35"/>
      <c r="BS3715" s="35"/>
      <c r="BT3715" s="35"/>
      <c r="BU3715" s="35"/>
      <c r="BV3715" s="35"/>
      <c r="BW3715" s="35"/>
      <c r="BX3715" s="35"/>
      <c r="BY3715" s="35"/>
      <c r="BZ3715" s="35"/>
      <c r="CA3715" s="35"/>
      <c r="CB3715" s="35"/>
      <c r="CC3715" s="35"/>
      <c r="CD3715" s="35"/>
      <c r="CE3715" s="35"/>
      <c r="CF3715" s="35"/>
      <c r="CG3715" s="35"/>
      <c r="CH3715" s="35"/>
    </row>
    <row r="3716" spans="1:86" ht="15.6" x14ac:dyDescent="0.3">
      <c r="A3716" s="35"/>
      <c r="B3716" s="86"/>
      <c r="C3716" s="35"/>
      <c r="D3716" s="35"/>
      <c r="E3716" s="35"/>
      <c r="F3716" s="35"/>
      <c r="G3716" s="35"/>
      <c r="H3716" s="35"/>
      <c r="I3716" s="35"/>
      <c r="J3716" s="35"/>
      <c r="K3716" s="35"/>
      <c r="L3716" s="35"/>
      <c r="M3716" s="35"/>
      <c r="N3716" s="35"/>
      <c r="O3716" s="35"/>
      <c r="P3716" s="35"/>
      <c r="Q3716" s="35"/>
      <c r="R3716" s="35"/>
      <c r="S3716" s="35"/>
      <c r="T3716" s="17">
        <f t="shared" si="8233"/>
        <v>49732</v>
      </c>
      <c r="U3716" s="216">
        <f t="shared" si="8226"/>
        <v>3</v>
      </c>
      <c r="V3716" s="216">
        <f t="shared" si="8233"/>
        <v>3711</v>
      </c>
      <c r="W3716" s="16">
        <f t="shared" si="8240"/>
        <v>10.167123287671233</v>
      </c>
      <c r="X3716" s="16" t="e">
        <f>IF(Template!$F$7="Linear interpolation",LinInterp($I$5:$I$22,$G$5:$G$22,W3716),CubicSpline($I$5:$I$22,$G$5:$G$22,W3716))</f>
        <v>#VALUE!</v>
      </c>
      <c r="Y3716" s="221" t="e">
        <f t="shared" si="8227"/>
        <v>#VALUE!</v>
      </c>
      <c r="Z3716" s="221" t="e">
        <f>Y3716/PRODUCT($AA$6:AA3715)</f>
        <v>#VALUE!</v>
      </c>
      <c r="AA3716" s="16" t="e">
        <f t="shared" si="8234"/>
        <v>#VALUE!</v>
      </c>
      <c r="AB3716" s="10" t="e">
        <f t="shared" si="8235"/>
        <v>#VALUE!</v>
      </c>
      <c r="AC3716" s="90">
        <f t="shared" si="8228"/>
        <v>3716</v>
      </c>
      <c r="AD3716" s="17">
        <f t="shared" si="8347"/>
        <v>49709</v>
      </c>
      <c r="AE3716" s="16" t="e">
        <f t="shared" si="8229"/>
        <v>#VALUE!</v>
      </c>
      <c r="AF3716" s="10">
        <f ca="1">IFERROR(AVERAGE(INDIRECT("AE"&amp;AC3716-Template!$F$10+1):INDIRECT("AE"&amp;AC3716)),0)</f>
        <v>0</v>
      </c>
      <c r="AG3716" s="35"/>
      <c r="AH3716" s="86"/>
      <c r="AI3716" s="35"/>
      <c r="AJ3716" s="35"/>
      <c r="AK3716" s="35"/>
      <c r="AL3716" s="35"/>
      <c r="AM3716" s="35"/>
      <c r="AN3716" s="35"/>
      <c r="AO3716" s="35"/>
      <c r="AP3716" s="35"/>
      <c r="AQ3716" s="35"/>
      <c r="AR3716" s="35"/>
      <c r="AS3716" s="35"/>
      <c r="AT3716" s="35"/>
      <c r="AU3716" s="35"/>
      <c r="AV3716" s="35"/>
      <c r="AW3716" s="35"/>
      <c r="AX3716" s="35"/>
      <c r="AY3716" s="35"/>
      <c r="AZ3716" s="17">
        <f t="shared" ref="AZ3716" si="8368">AZ3715+1</f>
        <v>49732</v>
      </c>
      <c r="BA3716" s="216">
        <f t="shared" si="8252"/>
        <v>3</v>
      </c>
      <c r="BB3716" s="216">
        <f t="shared" ref="BB3716" si="8369">BB3715+1</f>
        <v>3711</v>
      </c>
      <c r="BC3716" s="16">
        <f t="shared" si="8254"/>
        <v>10.167123287671233</v>
      </c>
      <c r="BD3716" s="16">
        <f>IF(Template!$F$7="Linear interpolation",LinInterp($AO$5:$AO$18,$AM$5:$AM$18,BC3716),CubicSpline($AO$5:$AO$18,$AM$5:$AM$18,BC3716))</f>
        <v>14.150035355202832</v>
      </c>
      <c r="BE3716" s="221">
        <f t="shared" si="8334"/>
        <v>3.8403082906771728</v>
      </c>
      <c r="BF3716" s="221">
        <f>BE3716/PRODUCT($BG$6:BG3715)</f>
        <v>1.0003626993981687</v>
      </c>
      <c r="BG3716" s="16">
        <f t="shared" si="8255"/>
        <v>1.0003626993981687</v>
      </c>
      <c r="BH3716" s="10">
        <f t="shared" si="8256"/>
        <v>13.23852803315706</v>
      </c>
      <c r="BI3716" s="90"/>
      <c r="BJ3716" s="17">
        <f t="shared" si="8239"/>
        <v>49709</v>
      </c>
      <c r="BK3716" s="16">
        <f t="shared" si="8232"/>
        <v>13.238597301225008</v>
      </c>
      <c r="BL3716" s="10">
        <f ca="1">IFERROR(AVERAGE(INDIRECT("BK"&amp;AC3716-Template!$F$10+1):INDIRECT("BK"&amp;AC3716)),0)</f>
        <v>13.238623322389408</v>
      </c>
      <c r="BM3716" s="35"/>
      <c r="BN3716" s="86"/>
      <c r="BO3716" s="35"/>
      <c r="BP3716" s="35"/>
      <c r="BQ3716" s="35"/>
      <c r="BR3716" s="35"/>
      <c r="BS3716" s="35"/>
      <c r="BT3716" s="35"/>
      <c r="BU3716" s="35"/>
      <c r="BV3716" s="35"/>
      <c r="BW3716" s="35"/>
      <c r="BX3716" s="35"/>
      <c r="BY3716" s="35"/>
      <c r="BZ3716" s="35"/>
      <c r="CA3716" s="35"/>
      <c r="CB3716" s="35"/>
      <c r="CC3716" s="35"/>
      <c r="CD3716" s="35"/>
      <c r="CE3716" s="35"/>
      <c r="CF3716" s="35"/>
      <c r="CG3716" s="35"/>
      <c r="CH3716" s="35"/>
    </row>
    <row r="3717" spans="1:86" ht="15.6" x14ac:dyDescent="0.3">
      <c r="A3717" s="35"/>
      <c r="B3717" s="86"/>
      <c r="C3717" s="35"/>
      <c r="D3717" s="35"/>
      <c r="E3717" s="35"/>
      <c r="F3717" s="35"/>
      <c r="G3717" s="35"/>
      <c r="H3717" s="35"/>
      <c r="I3717" s="35"/>
      <c r="J3717" s="35"/>
      <c r="K3717" s="35"/>
      <c r="L3717" s="35"/>
      <c r="M3717" s="35"/>
      <c r="N3717" s="35"/>
      <c r="O3717" s="35"/>
      <c r="P3717" s="35"/>
      <c r="Q3717" s="35"/>
      <c r="R3717" s="35"/>
      <c r="S3717" s="35"/>
      <c r="T3717" s="17">
        <f t="shared" si="8233"/>
        <v>49733</v>
      </c>
      <c r="U3717" s="216">
        <f t="shared" si="8226"/>
        <v>4</v>
      </c>
      <c r="V3717" s="216">
        <f t="shared" si="8233"/>
        <v>3712</v>
      </c>
      <c r="W3717" s="16">
        <f t="shared" si="8240"/>
        <v>10.169863013698631</v>
      </c>
      <c r="X3717" s="16" t="e">
        <f>IF(Template!$F$7="Linear interpolation",LinInterp($I$5:$I$22,$G$5:$G$22,W3717),CubicSpline($I$5:$I$22,$G$5:$G$22,W3717))</f>
        <v>#VALUE!</v>
      </c>
      <c r="Y3717" s="221" t="e">
        <f t="shared" si="8227"/>
        <v>#VALUE!</v>
      </c>
      <c r="Z3717" s="221" t="e">
        <f>Y3717/PRODUCT($AA$6:AA3716)</f>
        <v>#VALUE!</v>
      </c>
      <c r="AA3717" s="16" t="e">
        <f t="shared" si="8234"/>
        <v>#VALUE!</v>
      </c>
      <c r="AB3717" s="10" t="e">
        <f t="shared" si="8235"/>
        <v>#VALUE!</v>
      </c>
      <c r="AC3717" s="90">
        <f t="shared" si="8228"/>
        <v>3717</v>
      </c>
      <c r="AD3717" s="17">
        <f t="shared" si="8347"/>
        <v>49710</v>
      </c>
      <c r="AE3717" s="16" t="e">
        <f t="shared" si="8229"/>
        <v>#VALUE!</v>
      </c>
      <c r="AF3717" s="10">
        <f ca="1">IFERROR(AVERAGE(INDIRECT("AE"&amp;AC3717-Template!$F$10+1):INDIRECT("AE"&amp;AC3717)),0)</f>
        <v>0</v>
      </c>
      <c r="AG3717" s="35"/>
      <c r="AH3717" s="86"/>
      <c r="AI3717" s="35"/>
      <c r="AJ3717" s="35"/>
      <c r="AK3717" s="35"/>
      <c r="AL3717" s="35"/>
      <c r="AM3717" s="35"/>
      <c r="AN3717" s="35"/>
      <c r="AO3717" s="35"/>
      <c r="AP3717" s="35"/>
      <c r="AQ3717" s="35"/>
      <c r="AR3717" s="35"/>
      <c r="AS3717" s="35"/>
      <c r="AT3717" s="35"/>
      <c r="AU3717" s="35"/>
      <c r="AV3717" s="35"/>
      <c r="AW3717" s="35"/>
      <c r="AX3717" s="35"/>
      <c r="AY3717" s="35"/>
      <c r="AZ3717" s="17">
        <f t="shared" ref="AZ3717" si="8370">AZ3716+1</f>
        <v>49733</v>
      </c>
      <c r="BA3717" s="216">
        <f t="shared" si="8252"/>
        <v>4</v>
      </c>
      <c r="BB3717" s="216">
        <f t="shared" ref="BB3717" si="8371">BB3716+1</f>
        <v>3712</v>
      </c>
      <c r="BC3717" s="16">
        <f t="shared" si="8254"/>
        <v>10.169863013698631</v>
      </c>
      <c r="BD3717" s="16">
        <f>IF(Template!$F$7="Linear interpolation",LinInterp($AO$5:$AO$18,$AM$5:$AM$18,BC3717),CubicSpline($AO$5:$AO$18,$AM$5:$AM$18,BC3717))</f>
        <v>14.150035900666255</v>
      </c>
      <c r="BE3717" s="221">
        <f t="shared" si="8334"/>
        <v>3.8417011677232362</v>
      </c>
      <c r="BF3717" s="221">
        <f>BE3717/PRODUCT($BG$6:BG3716)</f>
        <v>1.0003626992784522</v>
      </c>
      <c r="BG3717" s="16">
        <f t="shared" si="8255"/>
        <v>1.0003626992784522</v>
      </c>
      <c r="BH3717" s="10">
        <f t="shared" si="8256"/>
        <v>13.238523663506307</v>
      </c>
      <c r="BI3717" s="90"/>
      <c r="BJ3717" s="17">
        <f t="shared" si="8239"/>
        <v>49710</v>
      </c>
      <c r="BK3717" s="16">
        <f t="shared" si="8232"/>
        <v>13.238601160389551</v>
      </c>
      <c r="BL3717" s="10">
        <f ca="1">IFERROR(AVERAGE(INDIRECT("BK"&amp;AC3717-Template!$F$10+1):INDIRECT("BK"&amp;AC3717)),0)</f>
        <v>13.238622345925176</v>
      </c>
      <c r="BM3717" s="35"/>
      <c r="BN3717" s="86"/>
      <c r="BO3717" s="35"/>
      <c r="BP3717" s="35"/>
      <c r="BQ3717" s="35"/>
      <c r="BR3717" s="35"/>
      <c r="BS3717" s="35"/>
      <c r="BT3717" s="35"/>
      <c r="BU3717" s="35"/>
      <c r="BV3717" s="35"/>
      <c r="BW3717" s="35"/>
      <c r="BX3717" s="35"/>
      <c r="BY3717" s="35"/>
      <c r="BZ3717" s="35"/>
      <c r="CA3717" s="35"/>
      <c r="CB3717" s="35"/>
      <c r="CC3717" s="35"/>
      <c r="CD3717" s="35"/>
      <c r="CE3717" s="35"/>
      <c r="CF3717" s="35"/>
      <c r="CG3717" s="35"/>
      <c r="CH3717" s="35"/>
    </row>
    <row r="3718" spans="1:86" ht="15.6" x14ac:dyDescent="0.3">
      <c r="A3718" s="35"/>
      <c r="B3718" s="86"/>
      <c r="C3718" s="35"/>
      <c r="D3718" s="35"/>
      <c r="E3718" s="35"/>
      <c r="F3718" s="35"/>
      <c r="G3718" s="35"/>
      <c r="H3718" s="35"/>
      <c r="I3718" s="35"/>
      <c r="J3718" s="35"/>
      <c r="K3718" s="35"/>
      <c r="L3718" s="35"/>
      <c r="M3718" s="35"/>
      <c r="N3718" s="35"/>
      <c r="O3718" s="35"/>
      <c r="P3718" s="35"/>
      <c r="Q3718" s="35"/>
      <c r="R3718" s="35"/>
      <c r="S3718" s="35"/>
      <c r="T3718" s="17">
        <f t="shared" si="8233"/>
        <v>49734</v>
      </c>
      <c r="U3718" s="216">
        <f t="shared" ref="U3718:U3781" si="8372">WEEKDAY(T3718,2)</f>
        <v>5</v>
      </c>
      <c r="V3718" s="216">
        <f t="shared" si="8233"/>
        <v>3713</v>
      </c>
      <c r="W3718" s="16">
        <f t="shared" si="8240"/>
        <v>10.172602739726027</v>
      </c>
      <c r="X3718" s="16" t="e">
        <f>IF(Template!$F$7="Linear interpolation",LinInterp($I$5:$I$22,$G$5:$G$22,W3718),CubicSpline($I$5:$I$22,$G$5:$G$22,W3718))</f>
        <v>#VALUE!</v>
      </c>
      <c r="Y3718" s="221" t="e">
        <f t="shared" ref="Y3718:Y3781" si="8373">(1+(X3718/100))^W3718</f>
        <v>#VALUE!</v>
      </c>
      <c r="Z3718" s="221" t="e">
        <f>Y3718/PRODUCT($AA$6:AA3717)</f>
        <v>#VALUE!</v>
      </c>
      <c r="AA3718" s="16" t="e">
        <f t="shared" si="8234"/>
        <v>#VALUE!</v>
      </c>
      <c r="AB3718" s="10" t="e">
        <f t="shared" si="8235"/>
        <v>#VALUE!</v>
      </c>
      <c r="AC3718" s="90">
        <f t="shared" ref="AC3718:AC3742" si="8374">ROW(AD3718)</f>
        <v>3718</v>
      </c>
      <c r="AD3718" s="17">
        <f t="shared" si="8347"/>
        <v>49711</v>
      </c>
      <c r="AE3718" s="16" t="e">
        <f t="shared" ref="AE3718:AE3781" si="8375">IF(R3718&lt;&gt;0,R3718,VLOOKUP(AD3718,$T:$AB,9,FALSE))</f>
        <v>#VALUE!</v>
      </c>
      <c r="AF3718" s="10">
        <f ca="1">IFERROR(AVERAGE(INDIRECT("AE"&amp;AC3718-Template!$F$10+1):INDIRECT("AE"&amp;AC3718)),0)</f>
        <v>0</v>
      </c>
      <c r="AG3718" s="35"/>
      <c r="AH3718" s="86"/>
      <c r="AI3718" s="35"/>
      <c r="AJ3718" s="35"/>
      <c r="AK3718" s="35"/>
      <c r="AL3718" s="35"/>
      <c r="AM3718" s="35"/>
      <c r="AN3718" s="35"/>
      <c r="AO3718" s="35"/>
      <c r="AP3718" s="35"/>
      <c r="AQ3718" s="35"/>
      <c r="AR3718" s="35"/>
      <c r="AS3718" s="35"/>
      <c r="AT3718" s="35"/>
      <c r="AU3718" s="35"/>
      <c r="AV3718" s="35"/>
      <c r="AW3718" s="35"/>
      <c r="AX3718" s="35"/>
      <c r="AY3718" s="35"/>
      <c r="AZ3718" s="17">
        <f t="shared" ref="AZ3718" si="8376">AZ3717+1</f>
        <v>49734</v>
      </c>
      <c r="BA3718" s="216">
        <f t="shared" si="8252"/>
        <v>5</v>
      </c>
      <c r="BB3718" s="216">
        <f t="shared" ref="BB3718" si="8377">BB3717+1</f>
        <v>3713</v>
      </c>
      <c r="BC3718" s="16">
        <f t="shared" si="8254"/>
        <v>10.172602739726027</v>
      </c>
      <c r="BD3718" s="16">
        <f>IF(Template!$F$7="Linear interpolation",LinInterp($AO$5:$AO$18,$AM$5:$AM$18,BC3718),CubicSpline($AO$5:$AO$18,$AM$5:$AM$18,BC3718))</f>
        <v>14.150036444464797</v>
      </c>
      <c r="BE3718" s="221">
        <f t="shared" si="8334"/>
        <v>3.8430945494952278</v>
      </c>
      <c r="BF3718" s="221">
        <f>BE3718/PRODUCT($BG$6:BG3717)</f>
        <v>1.0003626991562224</v>
      </c>
      <c r="BG3718" s="16">
        <f t="shared" si="8255"/>
        <v>1.0003626991562224</v>
      </c>
      <c r="BH3718" s="10">
        <f t="shared" si="8256"/>
        <v>13.238519202119271</v>
      </c>
      <c r="BI3718" s="90"/>
      <c r="BJ3718" s="17">
        <f t="shared" si="8239"/>
        <v>49711</v>
      </c>
      <c r="BK3718" s="16">
        <f t="shared" ref="BK3718:BK3781" si="8378">IF(AX3718&lt;&gt;0,AX3718,VLOOKUP(BJ3718,$AZ:$BH,9,FALSE))</f>
        <v>13.238598783918087</v>
      </c>
      <c r="BL3718" s="10">
        <f ca="1">IFERROR(AVERAGE(INDIRECT("BK"&amp;AC3718-Template!$F$10+1):INDIRECT("BK"&amp;AC3718)),0)</f>
        <v>13.238621213504668</v>
      </c>
      <c r="BM3718" s="35"/>
      <c r="BN3718" s="86"/>
      <c r="BO3718" s="35"/>
      <c r="BP3718" s="35"/>
      <c r="BQ3718" s="35"/>
      <c r="BR3718" s="35"/>
      <c r="BS3718" s="35"/>
      <c r="BT3718" s="35"/>
      <c r="BU3718" s="35"/>
      <c r="BV3718" s="35"/>
      <c r="BW3718" s="35"/>
      <c r="BX3718" s="35"/>
      <c r="BY3718" s="35"/>
      <c r="BZ3718" s="35"/>
      <c r="CA3718" s="35"/>
      <c r="CB3718" s="35"/>
      <c r="CC3718" s="35"/>
      <c r="CD3718" s="35"/>
      <c r="CE3718" s="35"/>
      <c r="CF3718" s="35"/>
      <c r="CG3718" s="35"/>
      <c r="CH3718" s="35"/>
    </row>
    <row r="3719" spans="1:86" ht="15.6" x14ac:dyDescent="0.3">
      <c r="A3719" s="35"/>
      <c r="B3719" s="86"/>
      <c r="C3719" s="35"/>
      <c r="D3719" s="35"/>
      <c r="E3719" s="35"/>
      <c r="F3719" s="35"/>
      <c r="G3719" s="35"/>
      <c r="H3719" s="35"/>
      <c r="I3719" s="35"/>
      <c r="J3719" s="35"/>
      <c r="K3719" s="35"/>
      <c r="L3719" s="35"/>
      <c r="M3719" s="35"/>
      <c r="N3719" s="35"/>
      <c r="O3719" s="35"/>
      <c r="P3719" s="35"/>
      <c r="Q3719" s="35"/>
      <c r="R3719" s="35"/>
      <c r="S3719" s="35"/>
      <c r="T3719" s="17">
        <f t="shared" ref="T3719:V3782" si="8379">T3718+1</f>
        <v>49735</v>
      </c>
      <c r="U3719" s="216">
        <f t="shared" si="8372"/>
        <v>6</v>
      </c>
      <c r="V3719" s="216">
        <f t="shared" si="8379"/>
        <v>3714</v>
      </c>
      <c r="W3719" s="16">
        <f t="shared" si="8240"/>
        <v>10.175342465753424</v>
      </c>
      <c r="X3719" s="16" t="e">
        <f>IF(Template!$F$7="Linear interpolation",LinInterp($I$5:$I$22,$G$5:$G$22,W3719),CubicSpline($I$5:$I$22,$G$5:$G$22,W3719))</f>
        <v>#VALUE!</v>
      </c>
      <c r="Y3719" s="221" t="e">
        <f t="shared" si="8373"/>
        <v>#VALUE!</v>
      </c>
      <c r="Z3719" s="221" t="e">
        <f>Y3719/PRODUCT($AA$6:AA3718)</f>
        <v>#VALUE!</v>
      </c>
      <c r="AA3719" s="16" t="e">
        <f t="shared" ref="AA3719:AA3782" si="8380">1+AB3719/365/100</f>
        <v>#VALUE!</v>
      </c>
      <c r="AB3719" s="10" t="e">
        <f t="shared" ref="AB3719:AB3782" si="8381">IF(OR(U3719=6,U3719=7),AB3718,(Z3719-1)*365*100)</f>
        <v>#VALUE!</v>
      </c>
      <c r="AC3719" s="90">
        <f t="shared" si="8374"/>
        <v>3719</v>
      </c>
      <c r="AD3719" s="17">
        <f t="shared" si="8347"/>
        <v>49712</v>
      </c>
      <c r="AE3719" s="16" t="e">
        <f t="shared" si="8375"/>
        <v>#VALUE!</v>
      </c>
      <c r="AF3719" s="10">
        <f ca="1">IFERROR(AVERAGE(INDIRECT("AE"&amp;AC3719-Template!$F$10+1):INDIRECT("AE"&amp;AC3719)),0)</f>
        <v>0</v>
      </c>
      <c r="AG3719" s="35"/>
      <c r="AH3719" s="86"/>
      <c r="AI3719" s="35"/>
      <c r="AJ3719" s="35"/>
      <c r="AK3719" s="35"/>
      <c r="AL3719" s="35"/>
      <c r="AM3719" s="35"/>
      <c r="AN3719" s="35"/>
      <c r="AO3719" s="35"/>
      <c r="AP3719" s="35"/>
      <c r="AQ3719" s="35"/>
      <c r="AR3719" s="35"/>
      <c r="AS3719" s="35"/>
      <c r="AT3719" s="35"/>
      <c r="AU3719" s="35"/>
      <c r="AV3719" s="35"/>
      <c r="AW3719" s="35"/>
      <c r="AX3719" s="35"/>
      <c r="AY3719" s="35"/>
      <c r="AZ3719" s="17">
        <f t="shared" ref="AZ3719" si="8382">AZ3718+1</f>
        <v>49735</v>
      </c>
      <c r="BA3719" s="216">
        <f t="shared" si="8252"/>
        <v>6</v>
      </c>
      <c r="BB3719" s="216">
        <f t="shared" ref="BB3719" si="8383">BB3718+1</f>
        <v>3714</v>
      </c>
      <c r="BC3719" s="16">
        <f t="shared" si="8254"/>
        <v>10.175342465753424</v>
      </c>
      <c r="BD3719" s="16">
        <f>IF(Template!$F$7="Linear interpolation",LinInterp($AO$5:$AO$18,$AM$5:$AM$18,BC3719),CubicSpline($AO$5:$AO$18,$AM$5:$AM$18,BC3719))</f>
        <v>14.150036986571607</v>
      </c>
      <c r="BE3719" s="221">
        <f t="shared" si="8334"/>
        <v>3.8444884361662122</v>
      </c>
      <c r="BF3719" s="221">
        <f>BE3719/PRODUCT($BG$6:BG3718)</f>
        <v>1.0003626990314791</v>
      </c>
      <c r="BG3719" s="16">
        <f t="shared" si="8255"/>
        <v>1.0003626991562224</v>
      </c>
      <c r="BH3719" s="10">
        <f t="shared" si="8256"/>
        <v>13.238519202119271</v>
      </c>
      <c r="BI3719" s="90"/>
      <c r="BJ3719" s="17">
        <f t="shared" ref="BJ3719:BJ3782" si="8384">BJ3718+1</f>
        <v>49712</v>
      </c>
      <c r="BK3719" s="16">
        <f t="shared" si="8378"/>
        <v>13.238596317914798</v>
      </c>
      <c r="BL3719" s="10">
        <f ca="1">IFERROR(AVERAGE(INDIRECT("BK"&amp;AC3719-Template!$F$10+1):INDIRECT("BK"&amp;AC3719)),0)</f>
        <v>13.238620034095415</v>
      </c>
      <c r="BM3719" s="35"/>
      <c r="BN3719" s="86"/>
      <c r="BO3719" s="35"/>
      <c r="BP3719" s="35"/>
      <c r="BQ3719" s="35"/>
      <c r="BR3719" s="35"/>
      <c r="BS3719" s="35"/>
      <c r="BT3719" s="35"/>
      <c r="BU3719" s="35"/>
      <c r="BV3719" s="35"/>
      <c r="BW3719" s="35"/>
      <c r="BX3719" s="35"/>
      <c r="BY3719" s="35"/>
      <c r="BZ3719" s="35"/>
      <c r="CA3719" s="35"/>
      <c r="CB3719" s="35"/>
      <c r="CC3719" s="35"/>
      <c r="CD3719" s="35"/>
      <c r="CE3719" s="35"/>
      <c r="CF3719" s="35"/>
      <c r="CG3719" s="35"/>
      <c r="CH3719" s="35"/>
    </row>
    <row r="3720" spans="1:86" ht="15.6" x14ac:dyDescent="0.3">
      <c r="A3720" s="35"/>
      <c r="B3720" s="86"/>
      <c r="C3720" s="35"/>
      <c r="D3720" s="35"/>
      <c r="E3720" s="35"/>
      <c r="F3720" s="35"/>
      <c r="G3720" s="35"/>
      <c r="H3720" s="35"/>
      <c r="I3720" s="35"/>
      <c r="J3720" s="35"/>
      <c r="K3720" s="35"/>
      <c r="L3720" s="35"/>
      <c r="M3720" s="35"/>
      <c r="N3720" s="35"/>
      <c r="O3720" s="35"/>
      <c r="P3720" s="35"/>
      <c r="Q3720" s="35"/>
      <c r="R3720" s="35"/>
      <c r="S3720" s="35"/>
      <c r="T3720" s="17">
        <f t="shared" si="8379"/>
        <v>49736</v>
      </c>
      <c r="U3720" s="216">
        <f t="shared" si="8372"/>
        <v>7</v>
      </c>
      <c r="V3720" s="216">
        <f t="shared" si="8379"/>
        <v>3715</v>
      </c>
      <c r="W3720" s="16">
        <f t="shared" ref="W3720:W3783" si="8385">YEARFRAC($T$5,T3720,3)</f>
        <v>10.178082191780822</v>
      </c>
      <c r="X3720" s="16" t="e">
        <f>IF(Template!$F$7="Linear interpolation",LinInterp($I$5:$I$22,$G$5:$G$22,W3720),CubicSpline($I$5:$I$22,$G$5:$G$22,W3720))</f>
        <v>#VALUE!</v>
      </c>
      <c r="Y3720" s="221" t="e">
        <f t="shared" si="8373"/>
        <v>#VALUE!</v>
      </c>
      <c r="Z3720" s="221" t="e">
        <f>Y3720/PRODUCT($AA$6:AA3719)</f>
        <v>#VALUE!</v>
      </c>
      <c r="AA3720" s="16" t="e">
        <f t="shared" si="8380"/>
        <v>#VALUE!</v>
      </c>
      <c r="AB3720" s="10" t="e">
        <f t="shared" si="8381"/>
        <v>#VALUE!</v>
      </c>
      <c r="AC3720" s="90">
        <f t="shared" si="8374"/>
        <v>3720</v>
      </c>
      <c r="AD3720" s="17">
        <f t="shared" si="8347"/>
        <v>49713</v>
      </c>
      <c r="AE3720" s="16" t="e">
        <f t="shared" si="8375"/>
        <v>#VALUE!</v>
      </c>
      <c r="AF3720" s="10">
        <f ca="1">IFERROR(AVERAGE(INDIRECT("AE"&amp;AC3720-Template!$F$10+1):INDIRECT("AE"&amp;AC3720)),0)</f>
        <v>0</v>
      </c>
      <c r="AG3720" s="35"/>
      <c r="AH3720" s="86"/>
      <c r="AI3720" s="35"/>
      <c r="AJ3720" s="35"/>
      <c r="AK3720" s="35"/>
      <c r="AL3720" s="35"/>
      <c r="AM3720" s="35"/>
      <c r="AN3720" s="35"/>
      <c r="AO3720" s="35"/>
      <c r="AP3720" s="35"/>
      <c r="AQ3720" s="35"/>
      <c r="AR3720" s="35"/>
      <c r="AS3720" s="35"/>
      <c r="AT3720" s="35"/>
      <c r="AU3720" s="35"/>
      <c r="AV3720" s="35"/>
      <c r="AW3720" s="35"/>
      <c r="AX3720" s="35"/>
      <c r="AY3720" s="35"/>
      <c r="AZ3720" s="17">
        <f t="shared" ref="AZ3720" si="8386">AZ3719+1</f>
        <v>49736</v>
      </c>
      <c r="BA3720" s="216">
        <f t="shared" si="8252"/>
        <v>7</v>
      </c>
      <c r="BB3720" s="216">
        <f t="shared" ref="BB3720" si="8387">BB3719+1</f>
        <v>3715</v>
      </c>
      <c r="BC3720" s="16">
        <f t="shared" si="8254"/>
        <v>10.178082191780822</v>
      </c>
      <c r="BD3720" s="16">
        <f>IF(Template!$F$7="Linear interpolation",LinInterp($AO$5:$AO$18,$AM$5:$AM$18,BC3720),CubicSpline($AO$5:$AO$18,$AM$5:$AM$18,BC3720))</f>
        <v>14.150037526959828</v>
      </c>
      <c r="BE3720" s="221">
        <f t="shared" si="8334"/>
        <v>3.8458828279092958</v>
      </c>
      <c r="BF3720" s="221">
        <f>BE3720/PRODUCT($BG$6:BG3719)</f>
        <v>1.0003626987794765</v>
      </c>
      <c r="BG3720" s="16">
        <f t="shared" si="8255"/>
        <v>1.0003626991562224</v>
      </c>
      <c r="BH3720" s="10">
        <f t="shared" si="8256"/>
        <v>13.238519202119271</v>
      </c>
      <c r="BI3720" s="90"/>
      <c r="BJ3720" s="17">
        <f t="shared" si="8384"/>
        <v>49713</v>
      </c>
      <c r="BK3720" s="16">
        <f t="shared" si="8378"/>
        <v>13.238593762120331</v>
      </c>
      <c r="BL3720" s="10">
        <f ca="1">IFERROR(AVERAGE(INDIRECT("BK"&amp;AC3720-Template!$F$10+1):INDIRECT("BK"&amp;AC3720)),0)</f>
        <v>13.238618766343826</v>
      </c>
      <c r="BM3720" s="35"/>
      <c r="BN3720" s="86"/>
      <c r="BO3720" s="35"/>
      <c r="BP3720" s="35"/>
      <c r="BQ3720" s="35"/>
      <c r="BR3720" s="35"/>
      <c r="BS3720" s="35"/>
      <c r="BT3720" s="35"/>
      <c r="BU3720" s="35"/>
      <c r="BV3720" s="35"/>
      <c r="BW3720" s="35"/>
      <c r="BX3720" s="35"/>
      <c r="BY3720" s="35"/>
      <c r="BZ3720" s="35"/>
      <c r="CA3720" s="35"/>
      <c r="CB3720" s="35"/>
      <c r="CC3720" s="35"/>
      <c r="CD3720" s="35"/>
      <c r="CE3720" s="35"/>
      <c r="CF3720" s="35"/>
      <c r="CG3720" s="35"/>
      <c r="CH3720" s="35"/>
    </row>
    <row r="3721" spans="1:86" ht="15.6" x14ac:dyDescent="0.3">
      <c r="A3721" s="35"/>
      <c r="B3721" s="86"/>
      <c r="C3721" s="35"/>
      <c r="D3721" s="35"/>
      <c r="E3721" s="35"/>
      <c r="F3721" s="35"/>
      <c r="G3721" s="35"/>
      <c r="H3721" s="35"/>
      <c r="I3721" s="35"/>
      <c r="J3721" s="35"/>
      <c r="K3721" s="35"/>
      <c r="L3721" s="35"/>
      <c r="M3721" s="35"/>
      <c r="N3721" s="35"/>
      <c r="O3721" s="35"/>
      <c r="P3721" s="35"/>
      <c r="Q3721" s="35"/>
      <c r="R3721" s="35"/>
      <c r="S3721" s="35"/>
      <c r="T3721" s="17">
        <f t="shared" si="8379"/>
        <v>49737</v>
      </c>
      <c r="U3721" s="216">
        <f t="shared" si="8372"/>
        <v>1</v>
      </c>
      <c r="V3721" s="216">
        <f t="shared" si="8379"/>
        <v>3716</v>
      </c>
      <c r="W3721" s="16">
        <f t="shared" si="8385"/>
        <v>10.180821917808219</v>
      </c>
      <c r="X3721" s="16" t="e">
        <f>IF(Template!$F$7="Linear interpolation",LinInterp($I$5:$I$22,$G$5:$G$22,W3721),CubicSpline($I$5:$I$22,$G$5:$G$22,W3721))</f>
        <v>#VALUE!</v>
      </c>
      <c r="Y3721" s="221" t="e">
        <f t="shared" si="8373"/>
        <v>#VALUE!</v>
      </c>
      <c r="Z3721" s="221" t="e">
        <f>Y3721/PRODUCT($AA$6:AA3720)</f>
        <v>#VALUE!</v>
      </c>
      <c r="AA3721" s="16" t="e">
        <f t="shared" si="8380"/>
        <v>#VALUE!</v>
      </c>
      <c r="AB3721" s="10" t="e">
        <f t="shared" si="8381"/>
        <v>#VALUE!</v>
      </c>
      <c r="AC3721" s="90">
        <f t="shared" si="8374"/>
        <v>3721</v>
      </c>
      <c r="AD3721" s="17">
        <f t="shared" si="8347"/>
        <v>49714</v>
      </c>
      <c r="AE3721" s="16" t="e">
        <f t="shared" si="8375"/>
        <v>#VALUE!</v>
      </c>
      <c r="AF3721" s="10">
        <f ca="1">IFERROR(AVERAGE(INDIRECT("AE"&amp;AC3721-Template!$F$10+1):INDIRECT("AE"&amp;AC3721)),0)</f>
        <v>0</v>
      </c>
      <c r="AG3721" s="35"/>
      <c r="AH3721" s="86"/>
      <c r="AI3721" s="35"/>
      <c r="AJ3721" s="35"/>
      <c r="AK3721" s="35"/>
      <c r="AL3721" s="35"/>
      <c r="AM3721" s="35"/>
      <c r="AN3721" s="35"/>
      <c r="AO3721" s="35"/>
      <c r="AP3721" s="35"/>
      <c r="AQ3721" s="35"/>
      <c r="AR3721" s="35"/>
      <c r="AS3721" s="35"/>
      <c r="AT3721" s="35"/>
      <c r="AU3721" s="35"/>
      <c r="AV3721" s="35"/>
      <c r="AW3721" s="35"/>
      <c r="AX3721" s="35"/>
      <c r="AY3721" s="35"/>
      <c r="AZ3721" s="17">
        <f t="shared" ref="AZ3721" si="8388">AZ3720+1</f>
        <v>49737</v>
      </c>
      <c r="BA3721" s="216">
        <f t="shared" si="8252"/>
        <v>1</v>
      </c>
      <c r="BB3721" s="216">
        <f t="shared" ref="BB3721" si="8389">BB3720+1</f>
        <v>3716</v>
      </c>
      <c r="BC3721" s="16">
        <f t="shared" si="8254"/>
        <v>10.180821917808219</v>
      </c>
      <c r="BD3721" s="16">
        <f>IF(Template!$F$7="Linear interpolation",LinInterp($AO$5:$AO$18,$AM$5:$AM$18,BC3721),CubicSpline($AO$5:$AO$18,$AM$5:$AM$18,BC3721))</f>
        <v>14.15003806560261</v>
      </c>
      <c r="BE3721" s="221">
        <f t="shared" si="8334"/>
        <v>3.8472777248976127</v>
      </c>
      <c r="BF3721" s="221">
        <f>BE3721/PRODUCT($BG$6:BG3720)</f>
        <v>1.0003626983976925</v>
      </c>
      <c r="BG3721" s="16">
        <f t="shared" si="8255"/>
        <v>1.0003626983976925</v>
      </c>
      <c r="BH3721" s="10">
        <f t="shared" si="8256"/>
        <v>13.238491515777717</v>
      </c>
      <c r="BI3721" s="90"/>
      <c r="BJ3721" s="17">
        <f t="shared" si="8384"/>
        <v>49714</v>
      </c>
      <c r="BK3721" s="16">
        <f t="shared" si="8378"/>
        <v>13.238593762120331</v>
      </c>
      <c r="BL3721" s="10">
        <f ca="1">IFERROR(AVERAGE(INDIRECT("BK"&amp;AC3721-Template!$F$10+1):INDIRECT("BK"&amp;AC3721)),0)</f>
        <v>13.238617498340995</v>
      </c>
      <c r="BM3721" s="35"/>
      <c r="BN3721" s="86"/>
      <c r="BO3721" s="35"/>
      <c r="BP3721" s="35"/>
      <c r="BQ3721" s="35"/>
      <c r="BR3721" s="35"/>
      <c r="BS3721" s="35"/>
      <c r="BT3721" s="35"/>
      <c r="BU3721" s="35"/>
      <c r="BV3721" s="35"/>
      <c r="BW3721" s="35"/>
      <c r="BX3721" s="35"/>
      <c r="BY3721" s="35"/>
      <c r="BZ3721" s="35"/>
      <c r="CA3721" s="35"/>
      <c r="CB3721" s="35"/>
      <c r="CC3721" s="35"/>
      <c r="CD3721" s="35"/>
      <c r="CE3721" s="35"/>
      <c r="CF3721" s="35"/>
      <c r="CG3721" s="35"/>
      <c r="CH3721" s="35"/>
    </row>
    <row r="3722" spans="1:86" ht="15.6" x14ac:dyDescent="0.3">
      <c r="A3722" s="35"/>
      <c r="B3722" s="86"/>
      <c r="C3722" s="35"/>
      <c r="D3722" s="35"/>
      <c r="E3722" s="35"/>
      <c r="F3722" s="35"/>
      <c r="G3722" s="35"/>
      <c r="H3722" s="35"/>
      <c r="I3722" s="35"/>
      <c r="J3722" s="35"/>
      <c r="K3722" s="35"/>
      <c r="L3722" s="35"/>
      <c r="M3722" s="35"/>
      <c r="N3722" s="35"/>
      <c r="O3722" s="35"/>
      <c r="P3722" s="35"/>
      <c r="Q3722" s="35"/>
      <c r="R3722" s="35"/>
      <c r="S3722" s="35"/>
      <c r="T3722" s="17">
        <f t="shared" si="8379"/>
        <v>49738</v>
      </c>
      <c r="U3722" s="216">
        <f t="shared" si="8372"/>
        <v>2</v>
      </c>
      <c r="V3722" s="216">
        <f t="shared" si="8379"/>
        <v>3717</v>
      </c>
      <c r="W3722" s="16">
        <f t="shared" si="8385"/>
        <v>10.183561643835617</v>
      </c>
      <c r="X3722" s="16" t="e">
        <f>IF(Template!$F$7="Linear interpolation",LinInterp($I$5:$I$22,$G$5:$G$22,W3722),CubicSpline($I$5:$I$22,$G$5:$G$22,W3722))</f>
        <v>#VALUE!</v>
      </c>
      <c r="Y3722" s="221" t="e">
        <f t="shared" si="8373"/>
        <v>#VALUE!</v>
      </c>
      <c r="Z3722" s="221" t="e">
        <f>Y3722/PRODUCT($AA$6:AA3721)</f>
        <v>#VALUE!</v>
      </c>
      <c r="AA3722" s="16" t="e">
        <f t="shared" si="8380"/>
        <v>#VALUE!</v>
      </c>
      <c r="AB3722" s="10" t="e">
        <f t="shared" si="8381"/>
        <v>#VALUE!</v>
      </c>
      <c r="AC3722" s="90">
        <f t="shared" si="8374"/>
        <v>3722</v>
      </c>
      <c r="AD3722" s="17">
        <f t="shared" ref="AD3722:AD3785" si="8390">AD3721+1</f>
        <v>49715</v>
      </c>
      <c r="AE3722" s="16" t="e">
        <f t="shared" si="8375"/>
        <v>#VALUE!</v>
      </c>
      <c r="AF3722" s="10">
        <f ca="1">IFERROR(AVERAGE(INDIRECT("AE"&amp;AC3722-Template!$F$10+1):INDIRECT("AE"&amp;AC3722)),0)</f>
        <v>0</v>
      </c>
      <c r="AG3722" s="35"/>
      <c r="AH3722" s="86"/>
      <c r="AI3722" s="35"/>
      <c r="AJ3722" s="35"/>
      <c r="AK3722" s="35"/>
      <c r="AL3722" s="35"/>
      <c r="AM3722" s="35"/>
      <c r="AN3722" s="35"/>
      <c r="AO3722" s="35"/>
      <c r="AP3722" s="35"/>
      <c r="AQ3722" s="35"/>
      <c r="AR3722" s="35"/>
      <c r="AS3722" s="35"/>
      <c r="AT3722" s="35"/>
      <c r="AU3722" s="35"/>
      <c r="AV3722" s="35"/>
      <c r="AW3722" s="35"/>
      <c r="AX3722" s="35"/>
      <c r="AY3722" s="35"/>
      <c r="AZ3722" s="17">
        <f t="shared" ref="AZ3722" si="8391">AZ3721+1</f>
        <v>49738</v>
      </c>
      <c r="BA3722" s="216">
        <f t="shared" si="8252"/>
        <v>2</v>
      </c>
      <c r="BB3722" s="216">
        <f t="shared" ref="BB3722" si="8392">BB3721+1</f>
        <v>3717</v>
      </c>
      <c r="BC3722" s="16">
        <f t="shared" si="8254"/>
        <v>10.183561643835617</v>
      </c>
      <c r="BD3722" s="16">
        <f>IF(Template!$F$7="Linear interpolation",LinInterp($AO$5:$AO$18,$AM$5:$AM$18,BC3722),CubicSpline($AO$5:$AO$18,$AM$5:$AM$18,BC3722))</f>
        <v>14.150038602473099</v>
      </c>
      <c r="BE3722" s="221">
        <f t="shared" si="8334"/>
        <v>3.8486731273043646</v>
      </c>
      <c r="BF3722" s="221">
        <f>BE3722/PRODUCT($BG$6:BG3721)</f>
        <v>1.000362698642139</v>
      </c>
      <c r="BG3722" s="16">
        <f t="shared" si="8255"/>
        <v>1.000362698642139</v>
      </c>
      <c r="BH3722" s="10">
        <f t="shared" si="8256"/>
        <v>13.238500438073618</v>
      </c>
      <c r="BI3722" s="90"/>
      <c r="BJ3722" s="17">
        <f t="shared" si="8384"/>
        <v>49715</v>
      </c>
      <c r="BK3722" s="16">
        <f t="shared" si="8378"/>
        <v>13.238593762120331</v>
      </c>
      <c r="BL3722" s="10">
        <f ca="1">IFERROR(AVERAGE(INDIRECT("BK"&amp;AC3722-Template!$F$10+1):INDIRECT("BK"&amp;AC3722)),0)</f>
        <v>13.238616232988646</v>
      </c>
      <c r="BM3722" s="35"/>
      <c r="BN3722" s="86"/>
      <c r="BO3722" s="35"/>
      <c r="BP3722" s="35"/>
      <c r="BQ3722" s="35"/>
      <c r="BR3722" s="35"/>
      <c r="BS3722" s="35"/>
      <c r="BT3722" s="35"/>
      <c r="BU3722" s="35"/>
      <c r="BV3722" s="35"/>
      <c r="BW3722" s="35"/>
      <c r="BX3722" s="35"/>
      <c r="BY3722" s="35"/>
      <c r="BZ3722" s="35"/>
      <c r="CA3722" s="35"/>
      <c r="CB3722" s="35"/>
      <c r="CC3722" s="35"/>
      <c r="CD3722" s="35"/>
      <c r="CE3722" s="35"/>
      <c r="CF3722" s="35"/>
      <c r="CG3722" s="35"/>
      <c r="CH3722" s="35"/>
    </row>
    <row r="3723" spans="1:86" ht="15.6" x14ac:dyDescent="0.3">
      <c r="A3723" s="35"/>
      <c r="B3723" s="86"/>
      <c r="C3723" s="35"/>
      <c r="D3723" s="35"/>
      <c r="E3723" s="35"/>
      <c r="F3723" s="35"/>
      <c r="G3723" s="35"/>
      <c r="H3723" s="35"/>
      <c r="I3723" s="35"/>
      <c r="J3723" s="35"/>
      <c r="K3723" s="35"/>
      <c r="L3723" s="35"/>
      <c r="M3723" s="35"/>
      <c r="N3723" s="35"/>
      <c r="O3723" s="35"/>
      <c r="P3723" s="35"/>
      <c r="Q3723" s="35"/>
      <c r="R3723" s="35"/>
      <c r="S3723" s="35"/>
      <c r="T3723" s="17">
        <f t="shared" si="8379"/>
        <v>49739</v>
      </c>
      <c r="U3723" s="216">
        <f t="shared" si="8372"/>
        <v>3</v>
      </c>
      <c r="V3723" s="216">
        <f t="shared" si="8379"/>
        <v>3718</v>
      </c>
      <c r="W3723" s="16">
        <f t="shared" si="8385"/>
        <v>10.186301369863013</v>
      </c>
      <c r="X3723" s="16" t="e">
        <f>IF(Template!$F$7="Linear interpolation",LinInterp($I$5:$I$22,$G$5:$G$22,W3723),CubicSpline($I$5:$I$22,$G$5:$G$22,W3723))</f>
        <v>#VALUE!</v>
      </c>
      <c r="Y3723" s="221" t="e">
        <f t="shared" si="8373"/>
        <v>#VALUE!</v>
      </c>
      <c r="Z3723" s="221" t="e">
        <f>Y3723/PRODUCT($AA$6:AA3722)</f>
        <v>#VALUE!</v>
      </c>
      <c r="AA3723" s="16" t="e">
        <f t="shared" si="8380"/>
        <v>#VALUE!</v>
      </c>
      <c r="AB3723" s="10" t="e">
        <f t="shared" si="8381"/>
        <v>#VALUE!</v>
      </c>
      <c r="AC3723" s="90">
        <f t="shared" si="8374"/>
        <v>3723</v>
      </c>
      <c r="AD3723" s="17">
        <f t="shared" si="8390"/>
        <v>49716</v>
      </c>
      <c r="AE3723" s="16" t="e">
        <f t="shared" si="8375"/>
        <v>#VALUE!</v>
      </c>
      <c r="AF3723" s="10">
        <f ca="1">IFERROR(AVERAGE(INDIRECT("AE"&amp;AC3723-Template!$F$10+1):INDIRECT("AE"&amp;AC3723)),0)</f>
        <v>0</v>
      </c>
      <c r="AG3723" s="35"/>
      <c r="AH3723" s="86"/>
      <c r="AI3723" s="35"/>
      <c r="AJ3723" s="35"/>
      <c r="AK3723" s="35"/>
      <c r="AL3723" s="35"/>
      <c r="AM3723" s="35"/>
      <c r="AN3723" s="35"/>
      <c r="AO3723" s="35"/>
      <c r="AP3723" s="35"/>
      <c r="AQ3723" s="35"/>
      <c r="AR3723" s="35"/>
      <c r="AS3723" s="35"/>
      <c r="AT3723" s="35"/>
      <c r="AU3723" s="35"/>
      <c r="AV3723" s="35"/>
      <c r="AW3723" s="35"/>
      <c r="AX3723" s="35"/>
      <c r="AY3723" s="35"/>
      <c r="AZ3723" s="17">
        <f t="shared" ref="AZ3723" si="8393">AZ3722+1</f>
        <v>49739</v>
      </c>
      <c r="BA3723" s="216">
        <f t="shared" si="8252"/>
        <v>3</v>
      </c>
      <c r="BB3723" s="216">
        <f t="shared" ref="BB3723" si="8394">BB3722+1</f>
        <v>3718</v>
      </c>
      <c r="BC3723" s="16">
        <f t="shared" si="8254"/>
        <v>10.186301369863013</v>
      </c>
      <c r="BD3723" s="16">
        <f>IF(Template!$F$7="Linear interpolation",LinInterp($AO$5:$AO$18,$AM$5:$AM$18,BC3723),CubicSpline($AO$5:$AO$18,$AM$5:$AM$18,BC3723))</f>
        <v>14.150039137544441</v>
      </c>
      <c r="BE3723" s="221">
        <f t="shared" si="8334"/>
        <v>3.8500690353027633</v>
      </c>
      <c r="BF3723" s="221">
        <f>BE3723/PRODUCT($BG$6:BG3722)</f>
        <v>1.0003626985073104</v>
      </c>
      <c r="BG3723" s="16">
        <f t="shared" si="8255"/>
        <v>1.0003626985073104</v>
      </c>
      <c r="BH3723" s="10">
        <f t="shared" si="8256"/>
        <v>13.238495516829985</v>
      </c>
      <c r="BI3723" s="90"/>
      <c r="BJ3723" s="17">
        <f t="shared" si="8384"/>
        <v>49716</v>
      </c>
      <c r="BK3723" s="16">
        <f t="shared" si="8378"/>
        <v>13.238577529117613</v>
      </c>
      <c r="BL3723" s="10">
        <f ca="1">IFERROR(AVERAGE(INDIRECT("BK"&amp;AC3723-Template!$F$10+1):INDIRECT("BK"&amp;AC3723)),0)</f>
        <v>13.238614426536206</v>
      </c>
      <c r="BM3723" s="35"/>
      <c r="BN3723" s="86"/>
      <c r="BO3723" s="35"/>
      <c r="BP3723" s="35"/>
      <c r="BQ3723" s="35"/>
      <c r="BR3723" s="35"/>
      <c r="BS3723" s="35"/>
      <c r="BT3723" s="35"/>
      <c r="BU3723" s="35"/>
      <c r="BV3723" s="35"/>
      <c r="BW3723" s="35"/>
      <c r="BX3723" s="35"/>
      <c r="BY3723" s="35"/>
      <c r="BZ3723" s="35"/>
      <c r="CA3723" s="35"/>
      <c r="CB3723" s="35"/>
      <c r="CC3723" s="35"/>
      <c r="CD3723" s="35"/>
      <c r="CE3723" s="35"/>
      <c r="CF3723" s="35"/>
      <c r="CG3723" s="35"/>
      <c r="CH3723" s="35"/>
    </row>
    <row r="3724" spans="1:86" ht="15.6" x14ac:dyDescent="0.3">
      <c r="A3724" s="35"/>
      <c r="B3724" s="86"/>
      <c r="C3724" s="35"/>
      <c r="D3724" s="35"/>
      <c r="E3724" s="35"/>
      <c r="F3724" s="35"/>
      <c r="G3724" s="35"/>
      <c r="H3724" s="35"/>
      <c r="I3724" s="35"/>
      <c r="J3724" s="35"/>
      <c r="K3724" s="35"/>
      <c r="L3724" s="35"/>
      <c r="M3724" s="35"/>
      <c r="N3724" s="35"/>
      <c r="O3724" s="35"/>
      <c r="P3724" s="35"/>
      <c r="Q3724" s="35"/>
      <c r="R3724" s="35"/>
      <c r="S3724" s="35"/>
      <c r="T3724" s="17">
        <f t="shared" si="8379"/>
        <v>49740</v>
      </c>
      <c r="U3724" s="216">
        <f t="shared" si="8372"/>
        <v>4</v>
      </c>
      <c r="V3724" s="216">
        <f t="shared" si="8379"/>
        <v>3719</v>
      </c>
      <c r="W3724" s="16">
        <f t="shared" si="8385"/>
        <v>10.189041095890412</v>
      </c>
      <c r="X3724" s="16" t="e">
        <f>IF(Template!$F$7="Linear interpolation",LinInterp($I$5:$I$22,$G$5:$G$22,W3724),CubicSpline($I$5:$I$22,$G$5:$G$22,W3724))</f>
        <v>#VALUE!</v>
      </c>
      <c r="Y3724" s="221" t="e">
        <f t="shared" si="8373"/>
        <v>#VALUE!</v>
      </c>
      <c r="Z3724" s="221" t="e">
        <f>Y3724/PRODUCT($AA$6:AA3723)</f>
        <v>#VALUE!</v>
      </c>
      <c r="AA3724" s="16" t="e">
        <f t="shared" si="8380"/>
        <v>#VALUE!</v>
      </c>
      <c r="AB3724" s="10" t="e">
        <f t="shared" si="8381"/>
        <v>#VALUE!</v>
      </c>
      <c r="AC3724" s="90">
        <f t="shared" si="8374"/>
        <v>3724</v>
      </c>
      <c r="AD3724" s="17">
        <f t="shared" si="8390"/>
        <v>49717</v>
      </c>
      <c r="AE3724" s="16" t="e">
        <f t="shared" si="8375"/>
        <v>#VALUE!</v>
      </c>
      <c r="AF3724" s="10">
        <f ca="1">IFERROR(AVERAGE(INDIRECT("AE"&amp;AC3724-Template!$F$10+1):INDIRECT("AE"&amp;AC3724)),0)</f>
        <v>0</v>
      </c>
      <c r="AG3724" s="35"/>
      <c r="AH3724" s="86"/>
      <c r="AI3724" s="35"/>
      <c r="AJ3724" s="35"/>
      <c r="AK3724" s="35"/>
      <c r="AL3724" s="35"/>
      <c r="AM3724" s="35"/>
      <c r="AN3724" s="35"/>
      <c r="AO3724" s="35"/>
      <c r="AP3724" s="35"/>
      <c r="AQ3724" s="35"/>
      <c r="AR3724" s="35"/>
      <c r="AS3724" s="35"/>
      <c r="AT3724" s="35"/>
      <c r="AU3724" s="35"/>
      <c r="AV3724" s="35"/>
      <c r="AW3724" s="35"/>
      <c r="AX3724" s="35"/>
      <c r="AY3724" s="35"/>
      <c r="AZ3724" s="17">
        <f t="shared" ref="AZ3724" si="8395">AZ3723+1</f>
        <v>49740</v>
      </c>
      <c r="BA3724" s="216">
        <f t="shared" si="8252"/>
        <v>4</v>
      </c>
      <c r="BB3724" s="216">
        <f t="shared" ref="BB3724" si="8396">BB3723+1</f>
        <v>3719</v>
      </c>
      <c r="BC3724" s="16">
        <f t="shared" si="8254"/>
        <v>10.189041095890412</v>
      </c>
      <c r="BD3724" s="16">
        <f>IF(Template!$F$7="Linear interpolation",LinInterp($AO$5:$AO$18,$AM$5:$AM$18,BC3724),CubicSpline($AO$5:$AO$18,$AM$5:$AM$18,BC3724))</f>
        <v>14.150039670789786</v>
      </c>
      <c r="BE3724" s="221">
        <f t="shared" si="8334"/>
        <v>3.8514654490660853</v>
      </c>
      <c r="BF3724" s="221">
        <f>BE3724/PRODUCT($BG$6:BG3723)</f>
        <v>1.0003626983699558</v>
      </c>
      <c r="BG3724" s="16">
        <f t="shared" si="8255"/>
        <v>1.0003626983699558</v>
      </c>
      <c r="BH3724" s="10">
        <f t="shared" si="8256"/>
        <v>13.2384905033881</v>
      </c>
      <c r="BI3724" s="90"/>
      <c r="BJ3724" s="17">
        <f t="shared" si="8384"/>
        <v>49717</v>
      </c>
      <c r="BK3724" s="16">
        <f t="shared" si="8378"/>
        <v>13.238582640139217</v>
      </c>
      <c r="BL3724" s="10">
        <f ca="1">IFERROR(AVERAGE(INDIRECT("BK"&amp;AC3724-Template!$F$10+1):INDIRECT("BK"&amp;AC3724)),0)</f>
        <v>13.238612790451153</v>
      </c>
      <c r="BM3724" s="35"/>
      <c r="BN3724" s="86"/>
      <c r="BO3724" s="35"/>
      <c r="BP3724" s="35"/>
      <c r="BQ3724" s="35"/>
      <c r="BR3724" s="35"/>
      <c r="BS3724" s="35"/>
      <c r="BT3724" s="35"/>
      <c r="BU3724" s="35"/>
      <c r="BV3724" s="35"/>
      <c r="BW3724" s="35"/>
      <c r="BX3724" s="35"/>
      <c r="BY3724" s="35"/>
      <c r="BZ3724" s="35"/>
      <c r="CA3724" s="35"/>
      <c r="CB3724" s="35"/>
      <c r="CC3724" s="35"/>
      <c r="CD3724" s="35"/>
      <c r="CE3724" s="35"/>
      <c r="CF3724" s="35"/>
      <c r="CG3724" s="35"/>
      <c r="CH3724" s="35"/>
    </row>
    <row r="3725" spans="1:86" ht="15.6" x14ac:dyDescent="0.3">
      <c r="A3725" s="35"/>
      <c r="B3725" s="86"/>
      <c r="C3725" s="35"/>
      <c r="D3725" s="35"/>
      <c r="E3725" s="35"/>
      <c r="F3725" s="35"/>
      <c r="G3725" s="35"/>
      <c r="H3725" s="35"/>
      <c r="I3725" s="35"/>
      <c r="J3725" s="35"/>
      <c r="K3725" s="35"/>
      <c r="L3725" s="35"/>
      <c r="M3725" s="35"/>
      <c r="N3725" s="35"/>
      <c r="O3725" s="35"/>
      <c r="P3725" s="35"/>
      <c r="Q3725" s="35"/>
      <c r="R3725" s="35"/>
      <c r="S3725" s="35"/>
      <c r="T3725" s="17">
        <f t="shared" si="8379"/>
        <v>49741</v>
      </c>
      <c r="U3725" s="216">
        <f t="shared" si="8372"/>
        <v>5</v>
      </c>
      <c r="V3725" s="216">
        <f t="shared" si="8379"/>
        <v>3720</v>
      </c>
      <c r="W3725" s="16">
        <f t="shared" si="8385"/>
        <v>10.191780821917808</v>
      </c>
      <c r="X3725" s="16" t="e">
        <f>IF(Template!$F$7="Linear interpolation",LinInterp($I$5:$I$22,$G$5:$G$22,W3725),CubicSpline($I$5:$I$22,$G$5:$G$22,W3725))</f>
        <v>#VALUE!</v>
      </c>
      <c r="Y3725" s="221" t="e">
        <f t="shared" si="8373"/>
        <v>#VALUE!</v>
      </c>
      <c r="Z3725" s="221" t="e">
        <f>Y3725/PRODUCT($AA$6:AA3724)</f>
        <v>#VALUE!</v>
      </c>
      <c r="AA3725" s="16" t="e">
        <f t="shared" si="8380"/>
        <v>#VALUE!</v>
      </c>
      <c r="AB3725" s="10" t="e">
        <f t="shared" si="8381"/>
        <v>#VALUE!</v>
      </c>
      <c r="AC3725" s="90">
        <f t="shared" si="8374"/>
        <v>3725</v>
      </c>
      <c r="AD3725" s="17">
        <f t="shared" si="8390"/>
        <v>49718</v>
      </c>
      <c r="AE3725" s="16" t="e">
        <f t="shared" si="8375"/>
        <v>#VALUE!</v>
      </c>
      <c r="AF3725" s="10">
        <f ca="1">IFERROR(AVERAGE(INDIRECT("AE"&amp;AC3725-Template!$F$10+1):INDIRECT("AE"&amp;AC3725)),0)</f>
        <v>0</v>
      </c>
      <c r="AG3725" s="35"/>
      <c r="AH3725" s="86"/>
      <c r="AI3725" s="35"/>
      <c r="AJ3725" s="35"/>
      <c r="AK3725" s="35"/>
      <c r="AL3725" s="35"/>
      <c r="AM3725" s="35"/>
      <c r="AN3725" s="35"/>
      <c r="AO3725" s="35"/>
      <c r="AP3725" s="35"/>
      <c r="AQ3725" s="35"/>
      <c r="AR3725" s="35"/>
      <c r="AS3725" s="35"/>
      <c r="AT3725" s="35"/>
      <c r="AU3725" s="35"/>
      <c r="AV3725" s="35"/>
      <c r="AW3725" s="35"/>
      <c r="AX3725" s="35"/>
      <c r="AY3725" s="35"/>
      <c r="AZ3725" s="17">
        <f t="shared" ref="AZ3725" si="8397">AZ3724+1</f>
        <v>49741</v>
      </c>
      <c r="BA3725" s="216">
        <f t="shared" ref="BA3725:BA3788" si="8398">WEEKDAY(AZ3725,2)</f>
        <v>5</v>
      </c>
      <c r="BB3725" s="216">
        <f t="shared" ref="BB3725" si="8399">BB3724+1</f>
        <v>3720</v>
      </c>
      <c r="BC3725" s="16">
        <f t="shared" ref="BC3725:BC3788" si="8400">YEARFRAC($T$5,AZ3725,3)</f>
        <v>10.191780821917808</v>
      </c>
      <c r="BD3725" s="16">
        <f>IF(Template!$F$7="Linear interpolation",LinInterp($AO$5:$AO$18,$AM$5:$AM$18,BC3725),CubicSpline($AO$5:$AO$18,$AM$5:$AM$18,BC3725))</f>
        <v>14.150040202182277</v>
      </c>
      <c r="BE3725" s="221">
        <f t="shared" si="8334"/>
        <v>3.8528623687676431</v>
      </c>
      <c r="BF3725" s="221">
        <f>BE3725/PRODUCT($BG$6:BG3724)</f>
        <v>1.0003626982300715</v>
      </c>
      <c r="BG3725" s="16">
        <f t="shared" ref="BG3725:BG3788" si="8401">1+BH3725/365/100</f>
        <v>1.0003626982300715</v>
      </c>
      <c r="BH3725" s="10">
        <f t="shared" ref="BH3725:BH3788" si="8402">IF(OR(BA3725=6,BA3725=7),BH3724,(BF3725-1)*365*100)</f>
        <v>13.238485397610189</v>
      </c>
      <c r="BI3725" s="90"/>
      <c r="BJ3725" s="17">
        <f t="shared" si="8384"/>
        <v>49718</v>
      </c>
      <c r="BK3725" s="16">
        <f t="shared" si="8378"/>
        <v>13.238579634383907</v>
      </c>
      <c r="BL3725" s="10">
        <f ca="1">IFERROR(AVERAGE(INDIRECT("BK"&amp;AC3725-Template!$F$10+1):INDIRECT("BK"&amp;AC3725)),0)</f>
        <v>13.238611099160611</v>
      </c>
      <c r="BM3725" s="35"/>
      <c r="BN3725" s="86"/>
      <c r="BO3725" s="35"/>
      <c r="BP3725" s="35"/>
      <c r="BQ3725" s="35"/>
      <c r="BR3725" s="35"/>
      <c r="BS3725" s="35"/>
      <c r="BT3725" s="35"/>
      <c r="BU3725" s="35"/>
      <c r="BV3725" s="35"/>
      <c r="BW3725" s="35"/>
      <c r="BX3725" s="35"/>
      <c r="BY3725" s="35"/>
      <c r="BZ3725" s="35"/>
      <c r="CA3725" s="35"/>
      <c r="CB3725" s="35"/>
      <c r="CC3725" s="35"/>
      <c r="CD3725" s="35"/>
      <c r="CE3725" s="35"/>
      <c r="CF3725" s="35"/>
      <c r="CG3725" s="35"/>
      <c r="CH3725" s="35"/>
    </row>
    <row r="3726" spans="1:86" ht="15.6" x14ac:dyDescent="0.3">
      <c r="A3726" s="35"/>
      <c r="B3726" s="86"/>
      <c r="C3726" s="35"/>
      <c r="D3726" s="35"/>
      <c r="E3726" s="35"/>
      <c r="F3726" s="35"/>
      <c r="G3726" s="35"/>
      <c r="H3726" s="35"/>
      <c r="I3726" s="35"/>
      <c r="J3726" s="35"/>
      <c r="K3726" s="35"/>
      <c r="L3726" s="35"/>
      <c r="M3726" s="35"/>
      <c r="N3726" s="35"/>
      <c r="O3726" s="35"/>
      <c r="P3726" s="35"/>
      <c r="Q3726" s="35"/>
      <c r="R3726" s="35"/>
      <c r="S3726" s="35"/>
      <c r="T3726" s="17">
        <f t="shared" si="8379"/>
        <v>49742</v>
      </c>
      <c r="U3726" s="216">
        <f t="shared" si="8372"/>
        <v>6</v>
      </c>
      <c r="V3726" s="216">
        <f t="shared" si="8379"/>
        <v>3721</v>
      </c>
      <c r="W3726" s="16">
        <f t="shared" si="8385"/>
        <v>10.194520547945206</v>
      </c>
      <c r="X3726" s="16" t="e">
        <f>IF(Template!$F$7="Linear interpolation",LinInterp($I$5:$I$22,$G$5:$G$22,W3726),CubicSpline($I$5:$I$22,$G$5:$G$22,W3726))</f>
        <v>#VALUE!</v>
      </c>
      <c r="Y3726" s="221" t="e">
        <f t="shared" si="8373"/>
        <v>#VALUE!</v>
      </c>
      <c r="Z3726" s="221" t="e">
        <f>Y3726/PRODUCT($AA$6:AA3725)</f>
        <v>#VALUE!</v>
      </c>
      <c r="AA3726" s="16" t="e">
        <f t="shared" si="8380"/>
        <v>#VALUE!</v>
      </c>
      <c r="AB3726" s="10" t="e">
        <f t="shared" si="8381"/>
        <v>#VALUE!</v>
      </c>
      <c r="AC3726" s="90">
        <f t="shared" si="8374"/>
        <v>3726</v>
      </c>
      <c r="AD3726" s="17">
        <f t="shared" si="8390"/>
        <v>49719</v>
      </c>
      <c r="AE3726" s="16" t="e">
        <f t="shared" si="8375"/>
        <v>#VALUE!</v>
      </c>
      <c r="AF3726" s="10">
        <f ca="1">IFERROR(AVERAGE(INDIRECT("AE"&amp;AC3726-Template!$F$10+1):INDIRECT("AE"&amp;AC3726)),0)</f>
        <v>0</v>
      </c>
      <c r="AG3726" s="35"/>
      <c r="AH3726" s="86"/>
      <c r="AI3726" s="35"/>
      <c r="AJ3726" s="35"/>
      <c r="AK3726" s="35"/>
      <c r="AL3726" s="35"/>
      <c r="AM3726" s="35"/>
      <c r="AN3726" s="35"/>
      <c r="AO3726" s="35"/>
      <c r="AP3726" s="35"/>
      <c r="AQ3726" s="35"/>
      <c r="AR3726" s="35"/>
      <c r="AS3726" s="35"/>
      <c r="AT3726" s="35"/>
      <c r="AU3726" s="35"/>
      <c r="AV3726" s="35"/>
      <c r="AW3726" s="35"/>
      <c r="AX3726" s="35"/>
      <c r="AY3726" s="35"/>
      <c r="AZ3726" s="17">
        <f t="shared" ref="AZ3726" si="8403">AZ3725+1</f>
        <v>49742</v>
      </c>
      <c r="BA3726" s="216">
        <f t="shared" si="8398"/>
        <v>6</v>
      </c>
      <c r="BB3726" s="216">
        <f t="shared" ref="BB3726" si="8404">BB3725+1</f>
        <v>3721</v>
      </c>
      <c r="BC3726" s="16">
        <f t="shared" si="8400"/>
        <v>10.194520547945206</v>
      </c>
      <c r="BD3726" s="16">
        <f>IF(Template!$F$7="Linear interpolation",LinInterp($AO$5:$AO$18,$AM$5:$AM$18,BC3726),CubicSpline($AO$5:$AO$18,$AM$5:$AM$18,BC3726))</f>
        <v>14.150040731695066</v>
      </c>
      <c r="BE3726" s="221">
        <f t="shared" si="8334"/>
        <v>3.8542597945807962</v>
      </c>
      <c r="BF3726" s="221">
        <f>BE3726/PRODUCT($BG$6:BG3725)</f>
        <v>1.0003626980876559</v>
      </c>
      <c r="BG3726" s="16">
        <f t="shared" si="8401"/>
        <v>1.0003626982300715</v>
      </c>
      <c r="BH3726" s="10">
        <f t="shared" si="8402"/>
        <v>13.238485397610189</v>
      </c>
      <c r="BI3726" s="90"/>
      <c r="BJ3726" s="17">
        <f t="shared" si="8384"/>
        <v>49719</v>
      </c>
      <c r="BK3726" s="16">
        <f t="shared" si="8378"/>
        <v>13.238576538472714</v>
      </c>
      <c r="BL3726" s="10">
        <f ca="1">IFERROR(AVERAGE(INDIRECT("BK"&amp;AC3726-Template!$F$10+1):INDIRECT("BK"&amp;AC3726)),0)</f>
        <v>13.238609299381254</v>
      </c>
      <c r="BM3726" s="35"/>
      <c r="BN3726" s="86"/>
      <c r="BO3726" s="35"/>
      <c r="BP3726" s="35"/>
      <c r="BQ3726" s="35"/>
      <c r="BR3726" s="35"/>
      <c r="BS3726" s="35"/>
      <c r="BT3726" s="35"/>
      <c r="BU3726" s="35"/>
      <c r="BV3726" s="35"/>
      <c r="BW3726" s="35"/>
      <c r="BX3726" s="35"/>
      <c r="BY3726" s="35"/>
      <c r="BZ3726" s="35"/>
      <c r="CA3726" s="35"/>
      <c r="CB3726" s="35"/>
      <c r="CC3726" s="35"/>
      <c r="CD3726" s="35"/>
      <c r="CE3726" s="35"/>
      <c r="CF3726" s="35"/>
      <c r="CG3726" s="35"/>
      <c r="CH3726" s="35"/>
    </row>
    <row r="3727" spans="1:86" ht="15.6" x14ac:dyDescent="0.3">
      <c r="A3727" s="35"/>
      <c r="B3727" s="86"/>
      <c r="C3727" s="35"/>
      <c r="D3727" s="35"/>
      <c r="E3727" s="35"/>
      <c r="F3727" s="35"/>
      <c r="G3727" s="35"/>
      <c r="H3727" s="35"/>
      <c r="I3727" s="35"/>
      <c r="J3727" s="35"/>
      <c r="K3727" s="35"/>
      <c r="L3727" s="35"/>
      <c r="M3727" s="35"/>
      <c r="N3727" s="35"/>
      <c r="O3727" s="35"/>
      <c r="P3727" s="35"/>
      <c r="Q3727" s="35"/>
      <c r="R3727" s="35"/>
      <c r="S3727" s="35"/>
      <c r="T3727" s="17">
        <f t="shared" si="8379"/>
        <v>49743</v>
      </c>
      <c r="U3727" s="216">
        <f t="shared" si="8372"/>
        <v>7</v>
      </c>
      <c r="V3727" s="216">
        <f t="shared" si="8379"/>
        <v>3722</v>
      </c>
      <c r="W3727" s="16">
        <f t="shared" si="8385"/>
        <v>10.197260273972603</v>
      </c>
      <c r="X3727" s="16" t="e">
        <f>IF(Template!$F$7="Linear interpolation",LinInterp($I$5:$I$22,$G$5:$G$22,W3727),CubicSpline($I$5:$I$22,$G$5:$G$22,W3727))</f>
        <v>#VALUE!</v>
      </c>
      <c r="Y3727" s="221" t="e">
        <f t="shared" si="8373"/>
        <v>#VALUE!</v>
      </c>
      <c r="Z3727" s="221" t="e">
        <f>Y3727/PRODUCT($AA$6:AA3726)</f>
        <v>#VALUE!</v>
      </c>
      <c r="AA3727" s="16" t="e">
        <f t="shared" si="8380"/>
        <v>#VALUE!</v>
      </c>
      <c r="AB3727" s="10" t="e">
        <f t="shared" si="8381"/>
        <v>#VALUE!</v>
      </c>
      <c r="AC3727" s="90">
        <f t="shared" si="8374"/>
        <v>3727</v>
      </c>
      <c r="AD3727" s="17">
        <f t="shared" si="8390"/>
        <v>49720</v>
      </c>
      <c r="AE3727" s="16" t="e">
        <f t="shared" si="8375"/>
        <v>#VALUE!</v>
      </c>
      <c r="AF3727" s="10">
        <f ca="1">IFERROR(AVERAGE(INDIRECT("AE"&amp;AC3727-Template!$F$10+1):INDIRECT("AE"&amp;AC3727)),0)</f>
        <v>0</v>
      </c>
      <c r="AG3727" s="35"/>
      <c r="AH3727" s="86"/>
      <c r="AI3727" s="35"/>
      <c r="AJ3727" s="35"/>
      <c r="AK3727" s="35"/>
      <c r="AL3727" s="35"/>
      <c r="AM3727" s="35"/>
      <c r="AN3727" s="35"/>
      <c r="AO3727" s="35"/>
      <c r="AP3727" s="35"/>
      <c r="AQ3727" s="35"/>
      <c r="AR3727" s="35"/>
      <c r="AS3727" s="35"/>
      <c r="AT3727" s="35"/>
      <c r="AU3727" s="35"/>
      <c r="AV3727" s="35"/>
      <c r="AW3727" s="35"/>
      <c r="AX3727" s="35"/>
      <c r="AY3727" s="35"/>
      <c r="AZ3727" s="17">
        <f t="shared" ref="AZ3727" si="8405">AZ3726+1</f>
        <v>49743</v>
      </c>
      <c r="BA3727" s="216">
        <f t="shared" si="8398"/>
        <v>7</v>
      </c>
      <c r="BB3727" s="216">
        <f t="shared" ref="BB3727" si="8406">BB3726+1</f>
        <v>3722</v>
      </c>
      <c r="BC3727" s="16">
        <f t="shared" si="8400"/>
        <v>10.197260273972603</v>
      </c>
      <c r="BD3727" s="16">
        <f>IF(Template!$F$7="Linear interpolation",LinInterp($AO$5:$AO$18,$AM$5:$AM$18,BC3727),CubicSpline($AO$5:$AO$18,$AM$5:$AM$18,BC3727))</f>
        <v>14.150041259301295</v>
      </c>
      <c r="BE3727" s="221">
        <f t="shared" si="8334"/>
        <v>3.8556577266789338</v>
      </c>
      <c r="BF3727" s="221">
        <f>BE3727/PRODUCT($BG$6:BG3726)</f>
        <v>1.0003626978002875</v>
      </c>
      <c r="BG3727" s="16">
        <f t="shared" si="8401"/>
        <v>1.0003626982300715</v>
      </c>
      <c r="BH3727" s="10">
        <f t="shared" si="8402"/>
        <v>13.238485397610189</v>
      </c>
      <c r="BI3727" s="90"/>
      <c r="BJ3727" s="17">
        <f t="shared" si="8384"/>
        <v>49720</v>
      </c>
      <c r="BK3727" s="16">
        <f t="shared" si="8378"/>
        <v>13.238573352065242</v>
      </c>
      <c r="BL3727" s="10">
        <f ca="1">IFERROR(AVERAGE(INDIRECT("BK"&amp;AC3727-Template!$F$10+1):INDIRECT("BK"&amp;AC3727)),0)</f>
        <v>13.23860741059795</v>
      </c>
      <c r="BM3727" s="35"/>
      <c r="BN3727" s="86"/>
      <c r="BO3727" s="35"/>
      <c r="BP3727" s="35"/>
      <c r="BQ3727" s="35"/>
      <c r="BR3727" s="35"/>
      <c r="BS3727" s="35"/>
      <c r="BT3727" s="35"/>
      <c r="BU3727" s="35"/>
      <c r="BV3727" s="35"/>
      <c r="BW3727" s="35"/>
      <c r="BX3727" s="35"/>
      <c r="BY3727" s="35"/>
      <c r="BZ3727" s="35"/>
      <c r="CA3727" s="35"/>
      <c r="CB3727" s="35"/>
      <c r="CC3727" s="35"/>
      <c r="CD3727" s="35"/>
      <c r="CE3727" s="35"/>
      <c r="CF3727" s="35"/>
      <c r="CG3727" s="35"/>
      <c r="CH3727" s="35"/>
    </row>
    <row r="3728" spans="1:86" ht="15.6" x14ac:dyDescent="0.3">
      <c r="A3728" s="35"/>
      <c r="B3728" s="86"/>
      <c r="C3728" s="35"/>
      <c r="D3728" s="35"/>
      <c r="E3728" s="35"/>
      <c r="F3728" s="35"/>
      <c r="G3728" s="35"/>
      <c r="H3728" s="35"/>
      <c r="I3728" s="35"/>
      <c r="J3728" s="35"/>
      <c r="K3728" s="35"/>
      <c r="L3728" s="35"/>
      <c r="M3728" s="35"/>
      <c r="N3728" s="35"/>
      <c r="O3728" s="35"/>
      <c r="P3728" s="35"/>
      <c r="Q3728" s="35"/>
      <c r="R3728" s="35"/>
      <c r="S3728" s="35"/>
      <c r="T3728" s="17">
        <f t="shared" si="8379"/>
        <v>49744</v>
      </c>
      <c r="U3728" s="216">
        <f t="shared" si="8372"/>
        <v>1</v>
      </c>
      <c r="V3728" s="216">
        <f t="shared" si="8379"/>
        <v>3723</v>
      </c>
      <c r="W3728" s="16">
        <f t="shared" si="8385"/>
        <v>10.199999999999999</v>
      </c>
      <c r="X3728" s="16" t="e">
        <f>IF(Template!$F$7="Linear interpolation",LinInterp($I$5:$I$22,$G$5:$G$22,W3728),CubicSpline($I$5:$I$22,$G$5:$G$22,W3728))</f>
        <v>#VALUE!</v>
      </c>
      <c r="Y3728" s="221" t="e">
        <f t="shared" si="8373"/>
        <v>#VALUE!</v>
      </c>
      <c r="Z3728" s="221" t="e">
        <f>Y3728/PRODUCT($AA$6:AA3727)</f>
        <v>#VALUE!</v>
      </c>
      <c r="AA3728" s="16" t="e">
        <f t="shared" si="8380"/>
        <v>#VALUE!</v>
      </c>
      <c r="AB3728" s="10" t="e">
        <f t="shared" si="8381"/>
        <v>#VALUE!</v>
      </c>
      <c r="AC3728" s="90">
        <f t="shared" si="8374"/>
        <v>3728</v>
      </c>
      <c r="AD3728" s="17">
        <f t="shared" si="8390"/>
        <v>49721</v>
      </c>
      <c r="AE3728" s="16" t="e">
        <f t="shared" si="8375"/>
        <v>#VALUE!</v>
      </c>
      <c r="AF3728" s="10">
        <f ca="1">IFERROR(AVERAGE(INDIRECT("AE"&amp;AC3728-Template!$F$10+1):INDIRECT("AE"&amp;AC3728)),0)</f>
        <v>0</v>
      </c>
      <c r="AG3728" s="35"/>
      <c r="AH3728" s="86"/>
      <c r="AI3728" s="35"/>
      <c r="AJ3728" s="35"/>
      <c r="AK3728" s="35"/>
      <c r="AL3728" s="35"/>
      <c r="AM3728" s="35"/>
      <c r="AN3728" s="35"/>
      <c r="AO3728" s="35"/>
      <c r="AP3728" s="35"/>
      <c r="AQ3728" s="35"/>
      <c r="AR3728" s="35"/>
      <c r="AS3728" s="35"/>
      <c r="AT3728" s="35"/>
      <c r="AU3728" s="35"/>
      <c r="AV3728" s="35"/>
      <c r="AW3728" s="35"/>
      <c r="AX3728" s="35"/>
      <c r="AY3728" s="35"/>
      <c r="AZ3728" s="17">
        <f t="shared" ref="AZ3728" si="8407">AZ3727+1</f>
        <v>49744</v>
      </c>
      <c r="BA3728" s="216">
        <f t="shared" si="8398"/>
        <v>1</v>
      </c>
      <c r="BB3728" s="216">
        <f t="shared" ref="BB3728" si="8408">BB3727+1</f>
        <v>3723</v>
      </c>
      <c r="BC3728" s="16">
        <f t="shared" si="8400"/>
        <v>10.199999999999999</v>
      </c>
      <c r="BD3728" s="16">
        <f>IF(Template!$F$7="Linear interpolation",LinInterp($AO$5:$AO$18,$AM$5:$AM$18,BC3728),CubicSpline($AO$5:$AO$18,$AM$5:$AM$18,BC3728))</f>
        <v>14.150041784974116</v>
      </c>
      <c r="BE3728" s="221">
        <f t="shared" si="8334"/>
        <v>3.857056165235508</v>
      </c>
      <c r="BF3728" s="221">
        <f>BE3728/PRODUCT($BG$6:BG3727)</f>
        <v>1.000362697365432</v>
      </c>
      <c r="BG3728" s="16">
        <f t="shared" si="8401"/>
        <v>1.000362697365432</v>
      </c>
      <c r="BH3728" s="10">
        <f t="shared" si="8402"/>
        <v>13.238453838269493</v>
      </c>
      <c r="BI3728" s="90"/>
      <c r="BJ3728" s="17">
        <f t="shared" si="8384"/>
        <v>49721</v>
      </c>
      <c r="BK3728" s="16">
        <f t="shared" si="8378"/>
        <v>13.238573352065242</v>
      </c>
      <c r="BL3728" s="10">
        <f ca="1">IFERROR(AVERAGE(INDIRECT("BK"&amp;AC3728-Template!$F$10+1):INDIRECT("BK"&amp;AC3728)),0)</f>
        <v>13.238605541949514</v>
      </c>
      <c r="BM3728" s="35"/>
      <c r="BN3728" s="86"/>
      <c r="BO3728" s="35"/>
      <c r="BP3728" s="35"/>
      <c r="BQ3728" s="35"/>
      <c r="BR3728" s="35"/>
      <c r="BS3728" s="35"/>
      <c r="BT3728" s="35"/>
      <c r="BU3728" s="35"/>
      <c r="BV3728" s="35"/>
      <c r="BW3728" s="35"/>
      <c r="BX3728" s="35"/>
      <c r="BY3728" s="35"/>
      <c r="BZ3728" s="35"/>
      <c r="CA3728" s="35"/>
      <c r="CB3728" s="35"/>
      <c r="CC3728" s="35"/>
      <c r="CD3728" s="35"/>
      <c r="CE3728" s="35"/>
      <c r="CF3728" s="35"/>
      <c r="CG3728" s="35"/>
      <c r="CH3728" s="35"/>
    </row>
    <row r="3729" spans="1:86" ht="15.6" x14ac:dyDescent="0.3">
      <c r="A3729" s="35"/>
      <c r="B3729" s="86"/>
      <c r="C3729" s="35"/>
      <c r="D3729" s="35"/>
      <c r="E3729" s="35"/>
      <c r="F3729" s="35"/>
      <c r="G3729" s="35"/>
      <c r="H3729" s="35"/>
      <c r="I3729" s="35"/>
      <c r="J3729" s="35"/>
      <c r="K3729" s="35"/>
      <c r="L3729" s="35"/>
      <c r="M3729" s="35"/>
      <c r="N3729" s="35"/>
      <c r="O3729" s="35"/>
      <c r="P3729" s="35"/>
      <c r="Q3729" s="35"/>
      <c r="R3729" s="35"/>
      <c r="S3729" s="35"/>
      <c r="T3729" s="17">
        <f t="shared" si="8379"/>
        <v>49745</v>
      </c>
      <c r="U3729" s="216">
        <f t="shared" si="8372"/>
        <v>2</v>
      </c>
      <c r="V3729" s="216">
        <f t="shared" si="8379"/>
        <v>3724</v>
      </c>
      <c r="W3729" s="16">
        <f t="shared" si="8385"/>
        <v>10.202739726027398</v>
      </c>
      <c r="X3729" s="16" t="e">
        <f>IF(Template!$F$7="Linear interpolation",LinInterp($I$5:$I$22,$G$5:$G$22,W3729),CubicSpline($I$5:$I$22,$G$5:$G$22,W3729))</f>
        <v>#VALUE!</v>
      </c>
      <c r="Y3729" s="221" t="e">
        <f t="shared" si="8373"/>
        <v>#VALUE!</v>
      </c>
      <c r="Z3729" s="221" t="e">
        <f>Y3729/PRODUCT($AA$6:AA3728)</f>
        <v>#VALUE!</v>
      </c>
      <c r="AA3729" s="16" t="e">
        <f t="shared" si="8380"/>
        <v>#VALUE!</v>
      </c>
      <c r="AB3729" s="10" t="e">
        <f t="shared" si="8381"/>
        <v>#VALUE!</v>
      </c>
      <c r="AC3729" s="90">
        <f t="shared" si="8374"/>
        <v>3729</v>
      </c>
      <c r="AD3729" s="17">
        <f t="shared" si="8390"/>
        <v>49722</v>
      </c>
      <c r="AE3729" s="16" t="e">
        <f t="shared" si="8375"/>
        <v>#VALUE!</v>
      </c>
      <c r="AF3729" s="10">
        <f ca="1">IFERROR(AVERAGE(INDIRECT("AE"&amp;AC3729-Template!$F$10+1):INDIRECT("AE"&amp;AC3729)),0)</f>
        <v>0</v>
      </c>
      <c r="AG3729" s="35"/>
      <c r="AH3729" s="86"/>
      <c r="AI3729" s="35"/>
      <c r="AJ3729" s="35"/>
      <c r="AK3729" s="35"/>
      <c r="AL3729" s="35"/>
      <c r="AM3729" s="35"/>
      <c r="AN3729" s="35"/>
      <c r="AO3729" s="35"/>
      <c r="AP3729" s="35"/>
      <c r="AQ3729" s="35"/>
      <c r="AR3729" s="35"/>
      <c r="AS3729" s="35"/>
      <c r="AT3729" s="35"/>
      <c r="AU3729" s="35"/>
      <c r="AV3729" s="35"/>
      <c r="AW3729" s="35"/>
      <c r="AX3729" s="35"/>
      <c r="AY3729" s="35"/>
      <c r="AZ3729" s="17">
        <f t="shared" ref="AZ3729" si="8409">AZ3728+1</f>
        <v>49745</v>
      </c>
      <c r="BA3729" s="216">
        <f t="shared" si="8398"/>
        <v>2</v>
      </c>
      <c r="BB3729" s="216">
        <f t="shared" ref="BB3729" si="8410">BB3728+1</f>
        <v>3724</v>
      </c>
      <c r="BC3729" s="16">
        <f t="shared" si="8400"/>
        <v>10.202739726027398</v>
      </c>
      <c r="BD3729" s="16">
        <f>IF(Template!$F$7="Linear interpolation",LinInterp($AO$5:$AO$18,$AM$5:$AM$18,BC3729),CubicSpline($AO$5:$AO$18,$AM$5:$AM$18,BC3729))</f>
        <v>14.150042308686672</v>
      </c>
      <c r="BE3729" s="221">
        <f t="shared" si="8334"/>
        <v>3.858455110423979</v>
      </c>
      <c r="BF3729" s="221">
        <f>BE3729/PRODUCT($BG$6:BG3728)</f>
        <v>1.0003626976451834</v>
      </c>
      <c r="BG3729" s="16">
        <f t="shared" si="8401"/>
        <v>1.0003626976451834</v>
      </c>
      <c r="BH3729" s="10">
        <f t="shared" si="8402"/>
        <v>13.238464049193155</v>
      </c>
      <c r="BI3729" s="90"/>
      <c r="BJ3729" s="17">
        <f t="shared" si="8384"/>
        <v>49722</v>
      </c>
      <c r="BK3729" s="16">
        <f t="shared" si="8378"/>
        <v>13.238573352065242</v>
      </c>
      <c r="BL3729" s="10">
        <f ca="1">IFERROR(AVERAGE(INDIRECT("BK"&amp;AC3729-Template!$F$10+1):INDIRECT("BK"&amp;AC3729)),0)</f>
        <v>13.238603696355234</v>
      </c>
      <c r="BM3729" s="35"/>
      <c r="BN3729" s="86"/>
      <c r="BO3729" s="35"/>
      <c r="BP3729" s="35"/>
      <c r="BQ3729" s="35"/>
      <c r="BR3729" s="35"/>
      <c r="BS3729" s="35"/>
      <c r="BT3729" s="35"/>
      <c r="BU3729" s="35"/>
      <c r="BV3729" s="35"/>
      <c r="BW3729" s="35"/>
      <c r="BX3729" s="35"/>
      <c r="BY3729" s="35"/>
      <c r="BZ3729" s="35"/>
      <c r="CA3729" s="35"/>
      <c r="CB3729" s="35"/>
      <c r="CC3729" s="35"/>
      <c r="CD3729" s="35"/>
      <c r="CE3729" s="35"/>
      <c r="CF3729" s="35"/>
      <c r="CG3729" s="35"/>
      <c r="CH3729" s="35"/>
    </row>
    <row r="3730" spans="1:86" ht="15.6" x14ac:dyDescent="0.3">
      <c r="A3730" s="35"/>
      <c r="B3730" s="86"/>
      <c r="C3730" s="35"/>
      <c r="D3730" s="35"/>
      <c r="E3730" s="35"/>
      <c r="F3730" s="35"/>
      <c r="G3730" s="35"/>
      <c r="H3730" s="35"/>
      <c r="I3730" s="35"/>
      <c r="J3730" s="35"/>
      <c r="K3730" s="35"/>
      <c r="L3730" s="35"/>
      <c r="M3730" s="35"/>
      <c r="N3730" s="35"/>
      <c r="O3730" s="35"/>
      <c r="P3730" s="35"/>
      <c r="Q3730" s="35"/>
      <c r="R3730" s="35"/>
      <c r="S3730" s="35"/>
      <c r="T3730" s="17">
        <f t="shared" si="8379"/>
        <v>49746</v>
      </c>
      <c r="U3730" s="216">
        <f t="shared" si="8372"/>
        <v>3</v>
      </c>
      <c r="V3730" s="216">
        <f t="shared" si="8379"/>
        <v>3725</v>
      </c>
      <c r="W3730" s="16">
        <f t="shared" si="8385"/>
        <v>10.205479452054794</v>
      </c>
      <c r="X3730" s="16" t="e">
        <f>IF(Template!$F$7="Linear interpolation",LinInterp($I$5:$I$22,$G$5:$G$22,W3730),CubicSpline($I$5:$I$22,$G$5:$G$22,W3730))</f>
        <v>#VALUE!</v>
      </c>
      <c r="Y3730" s="221" t="e">
        <f t="shared" si="8373"/>
        <v>#VALUE!</v>
      </c>
      <c r="Z3730" s="221" t="e">
        <f>Y3730/PRODUCT($AA$6:AA3729)</f>
        <v>#VALUE!</v>
      </c>
      <c r="AA3730" s="16" t="e">
        <f t="shared" si="8380"/>
        <v>#VALUE!</v>
      </c>
      <c r="AB3730" s="10" t="e">
        <f t="shared" si="8381"/>
        <v>#VALUE!</v>
      </c>
      <c r="AC3730" s="90">
        <f t="shared" si="8374"/>
        <v>3730</v>
      </c>
      <c r="AD3730" s="17">
        <f t="shared" si="8390"/>
        <v>49723</v>
      </c>
      <c r="AE3730" s="16" t="e">
        <f t="shared" si="8375"/>
        <v>#VALUE!</v>
      </c>
      <c r="AF3730" s="10">
        <f ca="1">IFERROR(AVERAGE(INDIRECT("AE"&amp;AC3730-Template!$F$10+1):INDIRECT("AE"&amp;AC3730)),0)</f>
        <v>0</v>
      </c>
      <c r="AG3730" s="35"/>
      <c r="AH3730" s="86"/>
      <c r="AI3730" s="35"/>
      <c r="AJ3730" s="35"/>
      <c r="AK3730" s="35"/>
      <c r="AL3730" s="35"/>
      <c r="AM3730" s="35"/>
      <c r="AN3730" s="35"/>
      <c r="AO3730" s="35"/>
      <c r="AP3730" s="35"/>
      <c r="AQ3730" s="35"/>
      <c r="AR3730" s="35"/>
      <c r="AS3730" s="35"/>
      <c r="AT3730" s="35"/>
      <c r="AU3730" s="35"/>
      <c r="AV3730" s="35"/>
      <c r="AW3730" s="35"/>
      <c r="AX3730" s="35"/>
      <c r="AY3730" s="35"/>
      <c r="AZ3730" s="17">
        <f t="shared" ref="AZ3730" si="8411">AZ3729+1</f>
        <v>49746</v>
      </c>
      <c r="BA3730" s="216">
        <f t="shared" si="8398"/>
        <v>3</v>
      </c>
      <c r="BB3730" s="216">
        <f t="shared" ref="BB3730" si="8412">BB3729+1</f>
        <v>3725</v>
      </c>
      <c r="BC3730" s="16">
        <f t="shared" si="8400"/>
        <v>10.205479452054794</v>
      </c>
      <c r="BD3730" s="16">
        <f>IF(Template!$F$7="Linear interpolation",LinInterp($AO$5:$AO$18,$AM$5:$AM$18,BC3730),CubicSpline($AO$5:$AO$18,$AM$5:$AM$18,BC3730))</f>
        <v>14.150042830412112</v>
      </c>
      <c r="BE3730" s="221">
        <f t="shared" si="8334"/>
        <v>3.8598545624178944</v>
      </c>
      <c r="BF3730" s="221">
        <f>BE3730/PRODUCT($BG$6:BG3729)</f>
        <v>1.0003626974926143</v>
      </c>
      <c r="BG3730" s="16">
        <f t="shared" si="8401"/>
        <v>1.0003626974926143</v>
      </c>
      <c r="BH3730" s="10">
        <f t="shared" si="8402"/>
        <v>13.238458480422155</v>
      </c>
      <c r="BI3730" s="90"/>
      <c r="BJ3730" s="17">
        <f t="shared" si="8384"/>
        <v>49723</v>
      </c>
      <c r="BK3730" s="16">
        <f t="shared" si="8378"/>
        <v>13.238553329070978</v>
      </c>
      <c r="BL3730" s="10">
        <f ca="1">IFERROR(AVERAGE(INDIRECT("BK"&amp;AC3730-Template!$F$10+1):INDIRECT("BK"&amp;AC3730)),0)</f>
        <v>13.238601183327811</v>
      </c>
      <c r="BM3730" s="35"/>
      <c r="BN3730" s="86"/>
      <c r="BO3730" s="35"/>
      <c r="BP3730" s="35"/>
      <c r="BQ3730" s="35"/>
      <c r="BR3730" s="35"/>
      <c r="BS3730" s="35"/>
      <c r="BT3730" s="35"/>
      <c r="BU3730" s="35"/>
      <c r="BV3730" s="35"/>
      <c r="BW3730" s="35"/>
      <c r="BX3730" s="35"/>
      <c r="BY3730" s="35"/>
      <c r="BZ3730" s="35"/>
      <c r="CA3730" s="35"/>
      <c r="CB3730" s="35"/>
      <c r="CC3730" s="35"/>
      <c r="CD3730" s="35"/>
      <c r="CE3730" s="35"/>
      <c r="CF3730" s="35"/>
      <c r="CG3730" s="35"/>
      <c r="CH3730" s="35"/>
    </row>
    <row r="3731" spans="1:86" ht="15.6" x14ac:dyDescent="0.3">
      <c r="A3731" s="35"/>
      <c r="B3731" s="86"/>
      <c r="C3731" s="35"/>
      <c r="D3731" s="35"/>
      <c r="E3731" s="35"/>
      <c r="F3731" s="35"/>
      <c r="G3731" s="35"/>
      <c r="H3731" s="35"/>
      <c r="I3731" s="35"/>
      <c r="J3731" s="35"/>
      <c r="K3731" s="35"/>
      <c r="L3731" s="35"/>
      <c r="M3731" s="35"/>
      <c r="N3731" s="35"/>
      <c r="O3731" s="35"/>
      <c r="P3731" s="35"/>
      <c r="Q3731" s="35"/>
      <c r="R3731" s="35"/>
      <c r="S3731" s="35"/>
      <c r="T3731" s="17">
        <f t="shared" si="8379"/>
        <v>49747</v>
      </c>
      <c r="U3731" s="216">
        <f t="shared" si="8372"/>
        <v>4</v>
      </c>
      <c r="V3731" s="216">
        <f t="shared" si="8379"/>
        <v>3726</v>
      </c>
      <c r="W3731" s="16">
        <f t="shared" si="8385"/>
        <v>10.208219178082192</v>
      </c>
      <c r="X3731" s="16" t="e">
        <f>IF(Template!$F$7="Linear interpolation",LinInterp($I$5:$I$22,$G$5:$G$22,W3731),CubicSpline($I$5:$I$22,$G$5:$G$22,W3731))</f>
        <v>#VALUE!</v>
      </c>
      <c r="Y3731" s="221" t="e">
        <f t="shared" si="8373"/>
        <v>#VALUE!</v>
      </c>
      <c r="Z3731" s="221" t="e">
        <f>Y3731/PRODUCT($AA$6:AA3730)</f>
        <v>#VALUE!</v>
      </c>
      <c r="AA3731" s="16" t="e">
        <f t="shared" si="8380"/>
        <v>#VALUE!</v>
      </c>
      <c r="AB3731" s="10" t="e">
        <f t="shared" si="8381"/>
        <v>#VALUE!</v>
      </c>
      <c r="AC3731" s="90">
        <f t="shared" si="8374"/>
        <v>3731</v>
      </c>
      <c r="AD3731" s="17">
        <f t="shared" si="8390"/>
        <v>49724</v>
      </c>
      <c r="AE3731" s="16" t="e">
        <f t="shared" si="8375"/>
        <v>#VALUE!</v>
      </c>
      <c r="AF3731" s="10">
        <f ca="1">IFERROR(AVERAGE(INDIRECT("AE"&amp;AC3731-Template!$F$10+1):INDIRECT("AE"&amp;AC3731)),0)</f>
        <v>0</v>
      </c>
      <c r="AG3731" s="35"/>
      <c r="AH3731" s="86"/>
      <c r="AI3731" s="35"/>
      <c r="AJ3731" s="35"/>
      <c r="AK3731" s="35"/>
      <c r="AL3731" s="35"/>
      <c r="AM3731" s="35"/>
      <c r="AN3731" s="35"/>
      <c r="AO3731" s="35"/>
      <c r="AP3731" s="35"/>
      <c r="AQ3731" s="35"/>
      <c r="AR3731" s="35"/>
      <c r="AS3731" s="35"/>
      <c r="AT3731" s="35"/>
      <c r="AU3731" s="35"/>
      <c r="AV3731" s="35"/>
      <c r="AW3731" s="35"/>
      <c r="AX3731" s="35"/>
      <c r="AY3731" s="35"/>
      <c r="AZ3731" s="17">
        <f t="shared" ref="AZ3731" si="8413">AZ3730+1</f>
        <v>49747</v>
      </c>
      <c r="BA3731" s="216">
        <f t="shared" si="8398"/>
        <v>4</v>
      </c>
      <c r="BB3731" s="216">
        <f t="shared" ref="BB3731" si="8414">BB3730+1</f>
        <v>3726</v>
      </c>
      <c r="BC3731" s="16">
        <f t="shared" si="8400"/>
        <v>10.208219178082192</v>
      </c>
      <c r="BD3731" s="16">
        <f>IF(Template!$F$7="Linear interpolation",LinInterp($AO$5:$AO$18,$AM$5:$AM$18,BC3731),CubicSpline($AO$5:$AO$18,$AM$5:$AM$18,BC3731))</f>
        <v>14.150043350123582</v>
      </c>
      <c r="BE3731" s="221">
        <f t="shared" si="8334"/>
        <v>3.8612545213907916</v>
      </c>
      <c r="BF3731" s="221">
        <f>BE3731/PRODUCT($BG$6:BG3730)</f>
        <v>1.0003626973374924</v>
      </c>
      <c r="BG3731" s="16">
        <f t="shared" si="8401"/>
        <v>1.0003626973374924</v>
      </c>
      <c r="BH3731" s="10">
        <f t="shared" si="8402"/>
        <v>13.238452818472247</v>
      </c>
      <c r="BI3731" s="90"/>
      <c r="BJ3731" s="17">
        <f t="shared" si="8384"/>
        <v>49724</v>
      </c>
      <c r="BK3731" s="16">
        <f t="shared" si="8378"/>
        <v>13.238559701164609</v>
      </c>
      <c r="BL3731" s="10">
        <f ca="1">IFERROR(AVERAGE(INDIRECT("BK"&amp;AC3731-Template!$F$10+1):INDIRECT("BK"&amp;AC3731)),0)</f>
        <v>13.238598882703508</v>
      </c>
      <c r="BM3731" s="35"/>
      <c r="BN3731" s="86"/>
      <c r="BO3731" s="35"/>
      <c r="BP3731" s="35"/>
      <c r="BQ3731" s="35"/>
      <c r="BR3731" s="35"/>
      <c r="BS3731" s="35"/>
      <c r="BT3731" s="35"/>
      <c r="BU3731" s="35"/>
      <c r="BV3731" s="35"/>
      <c r="BW3731" s="35"/>
      <c r="BX3731" s="35"/>
      <c r="BY3731" s="35"/>
      <c r="BZ3731" s="35"/>
      <c r="CA3731" s="35"/>
      <c r="CB3731" s="35"/>
      <c r="CC3731" s="35"/>
      <c r="CD3731" s="35"/>
      <c r="CE3731" s="35"/>
      <c r="CF3731" s="35"/>
      <c r="CG3731" s="35"/>
      <c r="CH3731" s="35"/>
    </row>
    <row r="3732" spans="1:86" ht="15.6" x14ac:dyDescent="0.3">
      <c r="A3732" s="35"/>
      <c r="B3732" s="86"/>
      <c r="C3732" s="35"/>
      <c r="D3732" s="35"/>
      <c r="E3732" s="35"/>
      <c r="F3732" s="35"/>
      <c r="G3732" s="35"/>
      <c r="H3732" s="35"/>
      <c r="I3732" s="35"/>
      <c r="J3732" s="35"/>
      <c r="K3732" s="35"/>
      <c r="L3732" s="35"/>
      <c r="M3732" s="35"/>
      <c r="N3732" s="35"/>
      <c r="O3732" s="35"/>
      <c r="P3732" s="35"/>
      <c r="Q3732" s="35"/>
      <c r="R3732" s="35"/>
      <c r="S3732" s="35"/>
      <c r="T3732" s="17">
        <f t="shared" si="8379"/>
        <v>49748</v>
      </c>
      <c r="U3732" s="216">
        <f t="shared" si="8372"/>
        <v>5</v>
      </c>
      <c r="V3732" s="216">
        <f t="shared" si="8379"/>
        <v>3727</v>
      </c>
      <c r="W3732" s="16">
        <f t="shared" si="8385"/>
        <v>10.210958904109589</v>
      </c>
      <c r="X3732" s="16" t="e">
        <f>IF(Template!$F$7="Linear interpolation",LinInterp($I$5:$I$22,$G$5:$G$22,W3732),CubicSpline($I$5:$I$22,$G$5:$G$22,W3732))</f>
        <v>#VALUE!</v>
      </c>
      <c r="Y3732" s="221" t="e">
        <f t="shared" si="8373"/>
        <v>#VALUE!</v>
      </c>
      <c r="Z3732" s="221" t="e">
        <f>Y3732/PRODUCT($AA$6:AA3731)</f>
        <v>#VALUE!</v>
      </c>
      <c r="AA3732" s="16" t="e">
        <f t="shared" si="8380"/>
        <v>#VALUE!</v>
      </c>
      <c r="AB3732" s="10" t="e">
        <f t="shared" si="8381"/>
        <v>#VALUE!</v>
      </c>
      <c r="AC3732" s="90">
        <f t="shared" si="8374"/>
        <v>3732</v>
      </c>
      <c r="AD3732" s="17">
        <f t="shared" si="8390"/>
        <v>49725</v>
      </c>
      <c r="AE3732" s="16" t="e">
        <f t="shared" si="8375"/>
        <v>#VALUE!</v>
      </c>
      <c r="AF3732" s="10">
        <f ca="1">IFERROR(AVERAGE(INDIRECT("AE"&amp;AC3732-Template!$F$10+1):INDIRECT("AE"&amp;AC3732)),0)</f>
        <v>0</v>
      </c>
      <c r="AG3732" s="35"/>
      <c r="AH3732" s="86"/>
      <c r="AI3732" s="35"/>
      <c r="AJ3732" s="35"/>
      <c r="AK3732" s="35"/>
      <c r="AL3732" s="35"/>
      <c r="AM3732" s="35"/>
      <c r="AN3732" s="35"/>
      <c r="AO3732" s="35"/>
      <c r="AP3732" s="35"/>
      <c r="AQ3732" s="35"/>
      <c r="AR3732" s="35"/>
      <c r="AS3732" s="35"/>
      <c r="AT3732" s="35"/>
      <c r="AU3732" s="35"/>
      <c r="AV3732" s="35"/>
      <c r="AW3732" s="35"/>
      <c r="AX3732" s="35"/>
      <c r="AY3732" s="35"/>
      <c r="AZ3732" s="17">
        <f t="shared" ref="AZ3732" si="8415">AZ3731+1</f>
        <v>49748</v>
      </c>
      <c r="BA3732" s="216">
        <f t="shared" si="8398"/>
        <v>5</v>
      </c>
      <c r="BB3732" s="216">
        <f t="shared" ref="BB3732" si="8416">BB3731+1</f>
        <v>3727</v>
      </c>
      <c r="BC3732" s="16">
        <f t="shared" si="8400"/>
        <v>10.210958904109589</v>
      </c>
      <c r="BD3732" s="16">
        <f>IF(Template!$F$7="Linear interpolation",LinInterp($AO$5:$AO$18,$AM$5:$AM$18,BC3732),CubicSpline($AO$5:$AO$18,$AM$5:$AM$18,BC3732))</f>
        <v>14.150043867794231</v>
      </c>
      <c r="BE3732" s="221">
        <f t="shared" si="8334"/>
        <v>3.8626549875163039</v>
      </c>
      <c r="BF3732" s="221">
        <f>BE3732/PRODUCT($BG$6:BG3731)</f>
        <v>1.0003626971798294</v>
      </c>
      <c r="BG3732" s="16">
        <f t="shared" si="8401"/>
        <v>1.0003626971798294</v>
      </c>
      <c r="BH3732" s="10">
        <f t="shared" si="8402"/>
        <v>13.238447063772973</v>
      </c>
      <c r="BI3732" s="90"/>
      <c r="BJ3732" s="17">
        <f t="shared" si="8384"/>
        <v>49725</v>
      </c>
      <c r="BK3732" s="16">
        <f t="shared" si="8378"/>
        <v>13.238556061594963</v>
      </c>
      <c r="BL3732" s="10">
        <f ca="1">IFERROR(AVERAGE(INDIRECT("BK"&amp;AC3732-Template!$F$10+1):INDIRECT("BK"&amp;AC3732)),0)</f>
        <v>13.23859662838689</v>
      </c>
      <c r="BM3732" s="35"/>
      <c r="BN3732" s="86"/>
      <c r="BO3732" s="35"/>
      <c r="BP3732" s="35"/>
      <c r="BQ3732" s="35"/>
      <c r="BR3732" s="35"/>
      <c r="BS3732" s="35"/>
      <c r="BT3732" s="35"/>
      <c r="BU3732" s="35"/>
      <c r="BV3732" s="35"/>
      <c r="BW3732" s="35"/>
      <c r="BX3732" s="35"/>
      <c r="BY3732" s="35"/>
      <c r="BZ3732" s="35"/>
      <c r="CA3732" s="35"/>
      <c r="CB3732" s="35"/>
      <c r="CC3732" s="35"/>
      <c r="CD3732" s="35"/>
      <c r="CE3732" s="35"/>
      <c r="CF3732" s="35"/>
      <c r="CG3732" s="35"/>
      <c r="CH3732" s="35"/>
    </row>
    <row r="3733" spans="1:86" ht="15.6" x14ac:dyDescent="0.3">
      <c r="A3733" s="35"/>
      <c r="B3733" s="86"/>
      <c r="C3733" s="35"/>
      <c r="D3733" s="35"/>
      <c r="E3733" s="35"/>
      <c r="F3733" s="35"/>
      <c r="G3733" s="35"/>
      <c r="H3733" s="35"/>
      <c r="I3733" s="35"/>
      <c r="J3733" s="35"/>
      <c r="K3733" s="35"/>
      <c r="L3733" s="35"/>
      <c r="M3733" s="35"/>
      <c r="N3733" s="35"/>
      <c r="O3733" s="35"/>
      <c r="P3733" s="35"/>
      <c r="Q3733" s="35"/>
      <c r="R3733" s="35"/>
      <c r="S3733" s="35"/>
      <c r="T3733" s="17">
        <f t="shared" si="8379"/>
        <v>49749</v>
      </c>
      <c r="U3733" s="216">
        <f t="shared" si="8372"/>
        <v>6</v>
      </c>
      <c r="V3733" s="216">
        <f t="shared" si="8379"/>
        <v>3728</v>
      </c>
      <c r="W3733" s="16">
        <f t="shared" si="8385"/>
        <v>10.213698630136987</v>
      </c>
      <c r="X3733" s="16" t="e">
        <f>IF(Template!$F$7="Linear interpolation",LinInterp($I$5:$I$22,$G$5:$G$22,W3733),CubicSpline($I$5:$I$22,$G$5:$G$22,W3733))</f>
        <v>#VALUE!</v>
      </c>
      <c r="Y3733" s="221" t="e">
        <f t="shared" si="8373"/>
        <v>#VALUE!</v>
      </c>
      <c r="Z3733" s="221" t="e">
        <f>Y3733/PRODUCT($AA$6:AA3732)</f>
        <v>#VALUE!</v>
      </c>
      <c r="AA3733" s="16" t="e">
        <f t="shared" si="8380"/>
        <v>#VALUE!</v>
      </c>
      <c r="AB3733" s="10" t="e">
        <f t="shared" si="8381"/>
        <v>#VALUE!</v>
      </c>
      <c r="AC3733" s="90">
        <f t="shared" si="8374"/>
        <v>3733</v>
      </c>
      <c r="AD3733" s="17">
        <f t="shared" si="8390"/>
        <v>49726</v>
      </c>
      <c r="AE3733" s="16" t="e">
        <f t="shared" si="8375"/>
        <v>#VALUE!</v>
      </c>
      <c r="AF3733" s="10">
        <f ca="1">IFERROR(AVERAGE(INDIRECT("AE"&amp;AC3733-Template!$F$10+1):INDIRECT("AE"&amp;AC3733)),0)</f>
        <v>0</v>
      </c>
      <c r="AG3733" s="35"/>
      <c r="AH3733" s="86"/>
      <c r="AI3733" s="35"/>
      <c r="AJ3733" s="35"/>
      <c r="AK3733" s="35"/>
      <c r="AL3733" s="35"/>
      <c r="AM3733" s="35"/>
      <c r="AN3733" s="35"/>
      <c r="AO3733" s="35"/>
      <c r="AP3733" s="35"/>
      <c r="AQ3733" s="35"/>
      <c r="AR3733" s="35"/>
      <c r="AS3733" s="35"/>
      <c r="AT3733" s="35"/>
      <c r="AU3733" s="35"/>
      <c r="AV3733" s="35"/>
      <c r="AW3733" s="35"/>
      <c r="AX3733" s="35"/>
      <c r="AY3733" s="35"/>
      <c r="AZ3733" s="17">
        <f t="shared" ref="AZ3733" si="8417">AZ3732+1</f>
        <v>49749</v>
      </c>
      <c r="BA3733" s="216">
        <f t="shared" si="8398"/>
        <v>6</v>
      </c>
      <c r="BB3733" s="216">
        <f t="shared" ref="BB3733" si="8418">BB3732+1</f>
        <v>3728</v>
      </c>
      <c r="BC3733" s="16">
        <f t="shared" si="8400"/>
        <v>10.213698630136987</v>
      </c>
      <c r="BD3733" s="16">
        <f>IF(Template!$F$7="Linear interpolation",LinInterp($AO$5:$AO$18,$AM$5:$AM$18,BC3733),CubicSpline($AO$5:$AO$18,$AM$5:$AM$18,BC3733))</f>
        <v>14.150044383397205</v>
      </c>
      <c r="BE3733" s="221">
        <f t="shared" si="8334"/>
        <v>3.8640559609680625</v>
      </c>
      <c r="BF3733" s="221">
        <f>BE3733/PRODUCT($BG$6:BG3732)</f>
        <v>1.0003626970196113</v>
      </c>
      <c r="BG3733" s="16">
        <f t="shared" si="8401"/>
        <v>1.0003626971798294</v>
      </c>
      <c r="BH3733" s="10">
        <f t="shared" si="8402"/>
        <v>13.238447063772973</v>
      </c>
      <c r="BI3733" s="90"/>
      <c r="BJ3733" s="17">
        <f t="shared" si="8384"/>
        <v>49726</v>
      </c>
      <c r="BK3733" s="16">
        <f t="shared" si="8378"/>
        <v>13.238552331042763</v>
      </c>
      <c r="BL3733" s="10">
        <f ca="1">IFERROR(AVERAGE(INDIRECT("BK"&amp;AC3733-Template!$F$10+1):INDIRECT("BK"&amp;AC3733)),0)</f>
        <v>13.238594203622377</v>
      </c>
      <c r="BM3733" s="35"/>
      <c r="BN3733" s="86"/>
      <c r="BO3733" s="35"/>
      <c r="BP3733" s="35"/>
      <c r="BQ3733" s="35"/>
      <c r="BR3733" s="35"/>
      <c r="BS3733" s="35"/>
      <c r="BT3733" s="35"/>
      <c r="BU3733" s="35"/>
      <c r="BV3733" s="35"/>
      <c r="BW3733" s="35"/>
      <c r="BX3733" s="35"/>
      <c r="BY3733" s="35"/>
      <c r="BZ3733" s="35"/>
      <c r="CA3733" s="35"/>
      <c r="CB3733" s="35"/>
      <c r="CC3733" s="35"/>
      <c r="CD3733" s="35"/>
      <c r="CE3733" s="35"/>
      <c r="CF3733" s="35"/>
      <c r="CG3733" s="35"/>
      <c r="CH3733" s="35"/>
    </row>
    <row r="3734" spans="1:86" ht="15.6" x14ac:dyDescent="0.3">
      <c r="A3734" s="35"/>
      <c r="B3734" s="86"/>
      <c r="C3734" s="35"/>
      <c r="D3734" s="35"/>
      <c r="E3734" s="35"/>
      <c r="F3734" s="35"/>
      <c r="G3734" s="35"/>
      <c r="H3734" s="35"/>
      <c r="I3734" s="35"/>
      <c r="J3734" s="35"/>
      <c r="K3734" s="35"/>
      <c r="L3734" s="35"/>
      <c r="M3734" s="35"/>
      <c r="N3734" s="35"/>
      <c r="O3734" s="35"/>
      <c r="P3734" s="35"/>
      <c r="Q3734" s="35"/>
      <c r="R3734" s="35"/>
      <c r="S3734" s="35"/>
      <c r="T3734" s="17">
        <f t="shared" si="8379"/>
        <v>49750</v>
      </c>
      <c r="U3734" s="216">
        <f t="shared" si="8372"/>
        <v>7</v>
      </c>
      <c r="V3734" s="216">
        <f t="shared" si="8379"/>
        <v>3729</v>
      </c>
      <c r="W3734" s="16">
        <f t="shared" si="8385"/>
        <v>10.216438356164383</v>
      </c>
      <c r="X3734" s="16" t="e">
        <f>IF(Template!$F$7="Linear interpolation",LinInterp($I$5:$I$22,$G$5:$G$22,W3734),CubicSpline($I$5:$I$22,$G$5:$G$22,W3734))</f>
        <v>#VALUE!</v>
      </c>
      <c r="Y3734" s="221" t="e">
        <f t="shared" si="8373"/>
        <v>#VALUE!</v>
      </c>
      <c r="Z3734" s="221" t="e">
        <f>Y3734/PRODUCT($AA$6:AA3733)</f>
        <v>#VALUE!</v>
      </c>
      <c r="AA3734" s="16" t="e">
        <f t="shared" si="8380"/>
        <v>#VALUE!</v>
      </c>
      <c r="AB3734" s="10" t="e">
        <f t="shared" si="8381"/>
        <v>#VALUE!</v>
      </c>
      <c r="AC3734" s="90">
        <f t="shared" si="8374"/>
        <v>3734</v>
      </c>
      <c r="AD3734" s="17">
        <f t="shared" si="8390"/>
        <v>49727</v>
      </c>
      <c r="AE3734" s="16" t="e">
        <f t="shared" si="8375"/>
        <v>#VALUE!</v>
      </c>
      <c r="AF3734" s="10">
        <f ca="1">IFERROR(AVERAGE(INDIRECT("AE"&amp;AC3734-Template!$F$10+1):INDIRECT("AE"&amp;AC3734)),0)</f>
        <v>0</v>
      </c>
      <c r="AG3734" s="35"/>
      <c r="AH3734" s="86"/>
      <c r="AI3734" s="35"/>
      <c r="AJ3734" s="35"/>
      <c r="AK3734" s="35"/>
      <c r="AL3734" s="35"/>
      <c r="AM3734" s="35"/>
      <c r="AN3734" s="35"/>
      <c r="AO3734" s="35"/>
      <c r="AP3734" s="35"/>
      <c r="AQ3734" s="35"/>
      <c r="AR3734" s="35"/>
      <c r="AS3734" s="35"/>
      <c r="AT3734" s="35"/>
      <c r="AU3734" s="35"/>
      <c r="AV3734" s="35"/>
      <c r="AW3734" s="35"/>
      <c r="AX3734" s="35"/>
      <c r="AY3734" s="35"/>
      <c r="AZ3734" s="17">
        <f t="shared" ref="AZ3734" si="8419">AZ3733+1</f>
        <v>49750</v>
      </c>
      <c r="BA3734" s="216">
        <f t="shared" si="8398"/>
        <v>7</v>
      </c>
      <c r="BB3734" s="216">
        <f t="shared" ref="BB3734" si="8420">BB3733+1</f>
        <v>3729</v>
      </c>
      <c r="BC3734" s="16">
        <f t="shared" si="8400"/>
        <v>10.216438356164383</v>
      </c>
      <c r="BD3734" s="16">
        <f>IF(Template!$F$7="Linear interpolation",LinInterp($AO$5:$AO$18,$AM$5:$AM$18,BC3734),CubicSpline($AO$5:$AO$18,$AM$5:$AM$18,BC3734))</f>
        <v>14.150044896905651</v>
      </c>
      <c r="BE3734" s="221">
        <f t="shared" si="8334"/>
        <v>3.865457441919772</v>
      </c>
      <c r="BF3734" s="221">
        <f>BE3734/PRODUCT($BG$6:BG3733)</f>
        <v>1.0003626966966253</v>
      </c>
      <c r="BG3734" s="16">
        <f t="shared" si="8401"/>
        <v>1.0003626971798294</v>
      </c>
      <c r="BH3734" s="10">
        <f t="shared" si="8402"/>
        <v>13.238447063772973</v>
      </c>
      <c r="BI3734" s="90"/>
      <c r="BJ3734" s="17">
        <f t="shared" si="8384"/>
        <v>49727</v>
      </c>
      <c r="BK3734" s="16">
        <f t="shared" si="8378"/>
        <v>13.238548509548531</v>
      </c>
      <c r="BL3734" s="10">
        <f ca="1">IFERROR(AVERAGE(INDIRECT("BK"&amp;AC3734-Template!$F$10+1):INDIRECT("BK"&amp;AC3734)),0)</f>
        <v>13.238591689199607</v>
      </c>
      <c r="BM3734" s="35"/>
      <c r="BN3734" s="86"/>
      <c r="BO3734" s="35"/>
      <c r="BP3734" s="35"/>
      <c r="BQ3734" s="35"/>
      <c r="BR3734" s="35"/>
      <c r="BS3734" s="35"/>
      <c r="BT3734" s="35"/>
      <c r="BU3734" s="35"/>
      <c r="BV3734" s="35"/>
      <c r="BW3734" s="35"/>
      <c r="BX3734" s="35"/>
      <c r="BY3734" s="35"/>
      <c r="BZ3734" s="35"/>
      <c r="CA3734" s="35"/>
      <c r="CB3734" s="35"/>
      <c r="CC3734" s="35"/>
      <c r="CD3734" s="35"/>
      <c r="CE3734" s="35"/>
      <c r="CF3734" s="35"/>
      <c r="CG3734" s="35"/>
      <c r="CH3734" s="35"/>
    </row>
    <row r="3735" spans="1:86" ht="15.6" x14ac:dyDescent="0.3">
      <c r="A3735" s="35"/>
      <c r="B3735" s="86"/>
      <c r="C3735" s="35"/>
      <c r="D3735" s="35"/>
      <c r="E3735" s="35"/>
      <c r="F3735" s="35"/>
      <c r="G3735" s="35"/>
      <c r="H3735" s="35"/>
      <c r="I3735" s="35"/>
      <c r="J3735" s="35"/>
      <c r="K3735" s="35"/>
      <c r="L3735" s="35"/>
      <c r="M3735" s="35"/>
      <c r="N3735" s="35"/>
      <c r="O3735" s="35"/>
      <c r="P3735" s="35"/>
      <c r="Q3735" s="35"/>
      <c r="R3735" s="35"/>
      <c r="S3735" s="35"/>
      <c r="T3735" s="17">
        <f t="shared" si="8379"/>
        <v>49751</v>
      </c>
      <c r="U3735" s="216">
        <f t="shared" si="8372"/>
        <v>1</v>
      </c>
      <c r="V3735" s="216">
        <f t="shared" si="8379"/>
        <v>3730</v>
      </c>
      <c r="W3735" s="16">
        <f t="shared" si="8385"/>
        <v>10.219178082191782</v>
      </c>
      <c r="X3735" s="16" t="e">
        <f>IF(Template!$F$7="Linear interpolation",LinInterp($I$5:$I$22,$G$5:$G$22,W3735),CubicSpline($I$5:$I$22,$G$5:$G$22,W3735))</f>
        <v>#VALUE!</v>
      </c>
      <c r="Y3735" s="221" t="e">
        <f t="shared" si="8373"/>
        <v>#VALUE!</v>
      </c>
      <c r="Z3735" s="221" t="e">
        <f>Y3735/PRODUCT($AA$6:AA3734)</f>
        <v>#VALUE!</v>
      </c>
      <c r="AA3735" s="16" t="e">
        <f t="shared" si="8380"/>
        <v>#VALUE!</v>
      </c>
      <c r="AB3735" s="10" t="e">
        <f t="shared" si="8381"/>
        <v>#VALUE!</v>
      </c>
      <c r="AC3735" s="90">
        <f t="shared" si="8374"/>
        <v>3735</v>
      </c>
      <c r="AD3735" s="17">
        <f t="shared" si="8390"/>
        <v>49728</v>
      </c>
      <c r="AE3735" s="16" t="e">
        <f t="shared" si="8375"/>
        <v>#VALUE!</v>
      </c>
      <c r="AF3735" s="10">
        <f ca="1">IFERROR(AVERAGE(INDIRECT("AE"&amp;AC3735-Template!$F$10+1):INDIRECT("AE"&amp;AC3735)),0)</f>
        <v>0</v>
      </c>
      <c r="AG3735" s="35"/>
      <c r="AH3735" s="86"/>
      <c r="AI3735" s="35"/>
      <c r="AJ3735" s="35"/>
      <c r="AK3735" s="35"/>
      <c r="AL3735" s="35"/>
      <c r="AM3735" s="35"/>
      <c r="AN3735" s="35"/>
      <c r="AO3735" s="35"/>
      <c r="AP3735" s="35"/>
      <c r="AQ3735" s="35"/>
      <c r="AR3735" s="35"/>
      <c r="AS3735" s="35"/>
      <c r="AT3735" s="35"/>
      <c r="AU3735" s="35"/>
      <c r="AV3735" s="35"/>
      <c r="AW3735" s="35"/>
      <c r="AX3735" s="35"/>
      <c r="AY3735" s="35"/>
      <c r="AZ3735" s="17">
        <f t="shared" ref="AZ3735" si="8421">AZ3734+1</f>
        <v>49751</v>
      </c>
      <c r="BA3735" s="216">
        <f t="shared" si="8398"/>
        <v>1</v>
      </c>
      <c r="BB3735" s="216">
        <f t="shared" ref="BB3735" si="8422">BB3734+1</f>
        <v>3730</v>
      </c>
      <c r="BC3735" s="16">
        <f t="shared" si="8400"/>
        <v>10.219178082191782</v>
      </c>
      <c r="BD3735" s="16">
        <f>IF(Template!$F$7="Linear interpolation",LinInterp($AO$5:$AO$18,$AM$5:$AM$18,BC3735),CubicSpline($AO$5:$AO$18,$AM$5:$AM$18,BC3735))</f>
        <v>14.150045408292716</v>
      </c>
      <c r="BE3735" s="221">
        <f t="shared" si="8334"/>
        <v>3.8668594305451571</v>
      </c>
      <c r="BF3735" s="221">
        <f>BE3735/PRODUCT($BG$6:BG3734)</f>
        <v>1.000362696208313</v>
      </c>
      <c r="BG3735" s="16">
        <f t="shared" si="8401"/>
        <v>1.000362696208313</v>
      </c>
      <c r="BH3735" s="10">
        <f t="shared" si="8402"/>
        <v>13.23841160342354</v>
      </c>
      <c r="BI3735" s="90"/>
      <c r="BJ3735" s="17">
        <f t="shared" si="8384"/>
        <v>49728</v>
      </c>
      <c r="BK3735" s="16">
        <f t="shared" si="8378"/>
        <v>13.238548509548531</v>
      </c>
      <c r="BL3735" s="10">
        <f ca="1">IFERROR(AVERAGE(INDIRECT("BK"&amp;AC3735-Template!$F$10+1):INDIRECT("BK"&amp;AC3735)),0)</f>
        <v>13.238589215447483</v>
      </c>
      <c r="BM3735" s="35"/>
      <c r="BN3735" s="86"/>
      <c r="BO3735" s="35"/>
      <c r="BP3735" s="35"/>
      <c r="BQ3735" s="35"/>
      <c r="BR3735" s="35"/>
      <c r="BS3735" s="35"/>
      <c r="BT3735" s="35"/>
      <c r="BU3735" s="35"/>
      <c r="BV3735" s="35"/>
      <c r="BW3735" s="35"/>
      <c r="BX3735" s="35"/>
      <c r="BY3735" s="35"/>
      <c r="BZ3735" s="35"/>
      <c r="CA3735" s="35"/>
      <c r="CB3735" s="35"/>
      <c r="CC3735" s="35"/>
      <c r="CD3735" s="35"/>
      <c r="CE3735" s="35"/>
      <c r="CF3735" s="35"/>
      <c r="CG3735" s="35"/>
      <c r="CH3735" s="35"/>
    </row>
    <row r="3736" spans="1:86" ht="15.6" x14ac:dyDescent="0.3">
      <c r="A3736" s="35"/>
      <c r="B3736" s="86"/>
      <c r="C3736" s="35"/>
      <c r="D3736" s="35"/>
      <c r="E3736" s="35"/>
      <c r="F3736" s="35"/>
      <c r="G3736" s="35"/>
      <c r="H3736" s="35"/>
      <c r="I3736" s="35"/>
      <c r="J3736" s="35"/>
      <c r="K3736" s="35"/>
      <c r="L3736" s="35"/>
      <c r="M3736" s="35"/>
      <c r="N3736" s="35"/>
      <c r="O3736" s="35"/>
      <c r="P3736" s="35"/>
      <c r="Q3736" s="35"/>
      <c r="R3736" s="35"/>
      <c r="S3736" s="35"/>
      <c r="T3736" s="17">
        <f t="shared" si="8379"/>
        <v>49752</v>
      </c>
      <c r="U3736" s="216">
        <f t="shared" si="8372"/>
        <v>2</v>
      </c>
      <c r="V3736" s="216">
        <f t="shared" si="8379"/>
        <v>3731</v>
      </c>
      <c r="W3736" s="16">
        <f t="shared" si="8385"/>
        <v>10.221917808219178</v>
      </c>
      <c r="X3736" s="16" t="e">
        <f>IF(Template!$F$7="Linear interpolation",LinInterp($I$5:$I$22,$G$5:$G$22,W3736),CubicSpline($I$5:$I$22,$G$5:$G$22,W3736))</f>
        <v>#VALUE!</v>
      </c>
      <c r="Y3736" s="221" t="e">
        <f t="shared" si="8373"/>
        <v>#VALUE!</v>
      </c>
      <c r="Z3736" s="221" t="e">
        <f>Y3736/PRODUCT($AA$6:AA3735)</f>
        <v>#VALUE!</v>
      </c>
      <c r="AA3736" s="16" t="e">
        <f t="shared" si="8380"/>
        <v>#VALUE!</v>
      </c>
      <c r="AB3736" s="10" t="e">
        <f t="shared" si="8381"/>
        <v>#VALUE!</v>
      </c>
      <c r="AC3736" s="90">
        <f t="shared" si="8374"/>
        <v>3736</v>
      </c>
      <c r="AD3736" s="17">
        <f t="shared" si="8390"/>
        <v>49729</v>
      </c>
      <c r="AE3736" s="16" t="e">
        <f t="shared" si="8375"/>
        <v>#VALUE!</v>
      </c>
      <c r="AF3736" s="10">
        <f ca="1">IFERROR(AVERAGE(INDIRECT("AE"&amp;AC3736-Template!$F$10+1):INDIRECT("AE"&amp;AC3736)),0)</f>
        <v>0</v>
      </c>
      <c r="AG3736" s="35"/>
      <c r="AH3736" s="86"/>
      <c r="AI3736" s="35"/>
      <c r="AJ3736" s="35"/>
      <c r="AK3736" s="35"/>
      <c r="AL3736" s="35"/>
      <c r="AM3736" s="35"/>
      <c r="AN3736" s="35"/>
      <c r="AO3736" s="35"/>
      <c r="AP3736" s="35"/>
      <c r="AQ3736" s="35"/>
      <c r="AR3736" s="35"/>
      <c r="AS3736" s="35"/>
      <c r="AT3736" s="35"/>
      <c r="AU3736" s="35"/>
      <c r="AV3736" s="35"/>
      <c r="AW3736" s="35"/>
      <c r="AX3736" s="35"/>
      <c r="AY3736" s="35"/>
      <c r="AZ3736" s="17">
        <f t="shared" ref="AZ3736" si="8423">AZ3735+1</f>
        <v>49752</v>
      </c>
      <c r="BA3736" s="216">
        <f t="shared" si="8398"/>
        <v>2</v>
      </c>
      <c r="BB3736" s="216">
        <f t="shared" ref="BB3736" si="8424">BB3735+1</f>
        <v>3731</v>
      </c>
      <c r="BC3736" s="16">
        <f t="shared" si="8400"/>
        <v>10.221917808219178</v>
      </c>
      <c r="BD3736" s="16">
        <f>IF(Template!$F$7="Linear interpolation",LinInterp($AO$5:$AO$18,$AM$5:$AM$18,BC3736),CubicSpline($AO$5:$AO$18,$AM$5:$AM$18,BC3736))</f>
        <v>14.150045917531546</v>
      </c>
      <c r="BE3736" s="221">
        <f t="shared" si="8334"/>
        <v>3.8682619270179948</v>
      </c>
      <c r="BF3736" s="221">
        <f>BE3736/PRODUCT($BG$6:BG3735)</f>
        <v>1.0003626965236334</v>
      </c>
      <c r="BG3736" s="16">
        <f t="shared" si="8401"/>
        <v>1.0003626965236334</v>
      </c>
      <c r="BH3736" s="10">
        <f t="shared" si="8402"/>
        <v>13.238423112619468</v>
      </c>
      <c r="BI3736" s="90"/>
      <c r="BJ3736" s="17">
        <f t="shared" si="8384"/>
        <v>49729</v>
      </c>
      <c r="BK3736" s="16">
        <f t="shared" si="8378"/>
        <v>13.238548509548531</v>
      </c>
      <c r="BL3736" s="10">
        <f ca="1">IFERROR(AVERAGE(INDIRECT("BK"&amp;AC3736-Template!$F$10+1):INDIRECT("BK"&amp;AC3736)),0)</f>
        <v>13.238586785306632</v>
      </c>
      <c r="BM3736" s="35"/>
      <c r="BN3736" s="86"/>
      <c r="BO3736" s="35"/>
      <c r="BP3736" s="35"/>
      <c r="BQ3736" s="35"/>
      <c r="BR3736" s="35"/>
      <c r="BS3736" s="35"/>
      <c r="BT3736" s="35"/>
      <c r="BU3736" s="35"/>
      <c r="BV3736" s="35"/>
      <c r="BW3736" s="35"/>
      <c r="BX3736" s="35"/>
      <c r="BY3736" s="35"/>
      <c r="BZ3736" s="35"/>
      <c r="CA3736" s="35"/>
      <c r="CB3736" s="35"/>
      <c r="CC3736" s="35"/>
      <c r="CD3736" s="35"/>
      <c r="CE3736" s="35"/>
      <c r="CF3736" s="35"/>
      <c r="CG3736" s="35"/>
      <c r="CH3736" s="35"/>
    </row>
    <row r="3737" spans="1:86" ht="15.6" x14ac:dyDescent="0.3">
      <c r="A3737" s="35"/>
      <c r="B3737" s="86"/>
      <c r="C3737" s="35"/>
      <c r="D3737" s="35"/>
      <c r="E3737" s="35"/>
      <c r="F3737" s="35"/>
      <c r="G3737" s="35"/>
      <c r="H3737" s="35"/>
      <c r="I3737" s="35"/>
      <c r="J3737" s="35"/>
      <c r="K3737" s="35"/>
      <c r="L3737" s="35"/>
      <c r="M3737" s="35"/>
      <c r="N3737" s="35"/>
      <c r="O3737" s="35"/>
      <c r="P3737" s="35"/>
      <c r="Q3737" s="35"/>
      <c r="R3737" s="35"/>
      <c r="S3737" s="35"/>
      <c r="T3737" s="17">
        <f t="shared" si="8379"/>
        <v>49753</v>
      </c>
      <c r="U3737" s="216">
        <f t="shared" si="8372"/>
        <v>3</v>
      </c>
      <c r="V3737" s="216">
        <f t="shared" si="8379"/>
        <v>3732</v>
      </c>
      <c r="W3737" s="16">
        <f t="shared" si="8385"/>
        <v>10.224657534246575</v>
      </c>
      <c r="X3737" s="16" t="e">
        <f>IF(Template!$F$7="Linear interpolation",LinInterp($I$5:$I$22,$G$5:$G$22,W3737),CubicSpline($I$5:$I$22,$G$5:$G$22,W3737))</f>
        <v>#VALUE!</v>
      </c>
      <c r="Y3737" s="221" t="e">
        <f t="shared" si="8373"/>
        <v>#VALUE!</v>
      </c>
      <c r="Z3737" s="221" t="e">
        <f>Y3737/PRODUCT($AA$6:AA3736)</f>
        <v>#VALUE!</v>
      </c>
      <c r="AA3737" s="16" t="e">
        <f t="shared" si="8380"/>
        <v>#VALUE!</v>
      </c>
      <c r="AB3737" s="10" t="e">
        <f t="shared" si="8381"/>
        <v>#VALUE!</v>
      </c>
      <c r="AC3737" s="90">
        <f t="shared" si="8374"/>
        <v>3737</v>
      </c>
      <c r="AD3737" s="17">
        <f t="shared" si="8390"/>
        <v>49730</v>
      </c>
      <c r="AE3737" s="16" t="e">
        <f t="shared" si="8375"/>
        <v>#VALUE!</v>
      </c>
      <c r="AF3737" s="10">
        <f ca="1">IFERROR(AVERAGE(INDIRECT("AE"&amp;AC3737-Template!$F$10+1):INDIRECT("AE"&amp;AC3737)),0)</f>
        <v>0</v>
      </c>
      <c r="AG3737" s="35"/>
      <c r="AH3737" s="86"/>
      <c r="AI3737" s="35"/>
      <c r="AJ3737" s="35"/>
      <c r="AK3737" s="35"/>
      <c r="AL3737" s="35"/>
      <c r="AM3737" s="35"/>
      <c r="AN3737" s="35"/>
      <c r="AO3737" s="35"/>
      <c r="AP3737" s="35"/>
      <c r="AQ3737" s="35"/>
      <c r="AR3737" s="35"/>
      <c r="AS3737" s="35"/>
      <c r="AT3737" s="35"/>
      <c r="AU3737" s="35"/>
      <c r="AV3737" s="35"/>
      <c r="AW3737" s="35"/>
      <c r="AX3737" s="35"/>
      <c r="AY3737" s="35"/>
      <c r="AZ3737" s="17">
        <f t="shared" ref="AZ3737" si="8425">AZ3736+1</f>
        <v>49753</v>
      </c>
      <c r="BA3737" s="216">
        <f t="shared" si="8398"/>
        <v>3</v>
      </c>
      <c r="BB3737" s="216">
        <f t="shared" ref="BB3737" si="8426">BB3736+1</f>
        <v>3732</v>
      </c>
      <c r="BC3737" s="16">
        <f t="shared" si="8400"/>
        <v>10.224657534246575</v>
      </c>
      <c r="BD3737" s="16">
        <f>IF(Template!$F$7="Linear interpolation",LinInterp($AO$5:$AO$18,$AM$5:$AM$18,BC3737),CubicSpline($AO$5:$AO$18,$AM$5:$AM$18,BC3737))</f>
        <v>14.15004642459529</v>
      </c>
      <c r="BE3737" s="221">
        <f t="shared" si="8334"/>
        <v>3.8696649315121046</v>
      </c>
      <c r="BF3737" s="221">
        <f>BE3737/PRODUCT($BG$6:BG3736)</f>
        <v>1.0003626963531891</v>
      </c>
      <c r="BG3737" s="16">
        <f t="shared" si="8401"/>
        <v>1.0003626963531891</v>
      </c>
      <c r="BH3737" s="10">
        <f t="shared" si="8402"/>
        <v>13.238416891401595</v>
      </c>
      <c r="BI3737" s="90"/>
      <c r="BJ3737" s="17">
        <f t="shared" si="8384"/>
        <v>49730</v>
      </c>
      <c r="BK3737" s="16">
        <f t="shared" si="8378"/>
        <v>13.238524668536922</v>
      </c>
      <c r="BL3737" s="10">
        <f ca="1">IFERROR(AVERAGE(INDIRECT("BK"&amp;AC3737-Template!$F$10+1):INDIRECT("BK"&amp;AC3737)),0)</f>
        <v>13.238583560465393</v>
      </c>
      <c r="BM3737" s="35"/>
      <c r="BN3737" s="86"/>
      <c r="BO3737" s="35"/>
      <c r="BP3737" s="35"/>
      <c r="BQ3737" s="35"/>
      <c r="BR3737" s="35"/>
      <c r="BS3737" s="35"/>
      <c r="BT3737" s="35"/>
      <c r="BU3737" s="35"/>
      <c r="BV3737" s="35"/>
      <c r="BW3737" s="35"/>
      <c r="BX3737" s="35"/>
      <c r="BY3737" s="35"/>
      <c r="BZ3737" s="35"/>
      <c r="CA3737" s="35"/>
      <c r="CB3737" s="35"/>
      <c r="CC3737" s="35"/>
      <c r="CD3737" s="35"/>
      <c r="CE3737" s="35"/>
      <c r="CF3737" s="35"/>
      <c r="CG3737" s="35"/>
      <c r="CH3737" s="35"/>
    </row>
    <row r="3738" spans="1:86" ht="15.6" x14ac:dyDescent="0.3">
      <c r="A3738" s="35"/>
      <c r="B3738" s="86"/>
      <c r="C3738" s="35"/>
      <c r="D3738" s="35"/>
      <c r="E3738" s="35"/>
      <c r="F3738" s="35"/>
      <c r="G3738" s="35"/>
      <c r="H3738" s="35"/>
      <c r="I3738" s="35"/>
      <c r="J3738" s="35"/>
      <c r="K3738" s="35"/>
      <c r="L3738" s="35"/>
      <c r="M3738" s="35"/>
      <c r="N3738" s="35"/>
      <c r="O3738" s="35"/>
      <c r="P3738" s="35"/>
      <c r="Q3738" s="35"/>
      <c r="R3738" s="35"/>
      <c r="S3738" s="35"/>
      <c r="T3738" s="17">
        <f t="shared" si="8379"/>
        <v>49754</v>
      </c>
      <c r="U3738" s="216">
        <f t="shared" si="8372"/>
        <v>4</v>
      </c>
      <c r="V3738" s="216">
        <f t="shared" si="8379"/>
        <v>3733</v>
      </c>
      <c r="W3738" s="16">
        <f t="shared" si="8385"/>
        <v>10.227397260273973</v>
      </c>
      <c r="X3738" s="16" t="e">
        <f>IF(Template!$F$7="Linear interpolation",LinInterp($I$5:$I$22,$G$5:$G$22,W3738),CubicSpline($I$5:$I$22,$G$5:$G$22,W3738))</f>
        <v>#VALUE!</v>
      </c>
      <c r="Y3738" s="221" t="e">
        <f t="shared" si="8373"/>
        <v>#VALUE!</v>
      </c>
      <c r="Z3738" s="221" t="e">
        <f>Y3738/PRODUCT($AA$6:AA3737)</f>
        <v>#VALUE!</v>
      </c>
      <c r="AA3738" s="16" t="e">
        <f t="shared" si="8380"/>
        <v>#VALUE!</v>
      </c>
      <c r="AB3738" s="10" t="e">
        <f t="shared" si="8381"/>
        <v>#VALUE!</v>
      </c>
      <c r="AC3738" s="90">
        <f t="shared" si="8374"/>
        <v>3738</v>
      </c>
      <c r="AD3738" s="17">
        <f t="shared" si="8390"/>
        <v>49731</v>
      </c>
      <c r="AE3738" s="16" t="e">
        <f t="shared" si="8375"/>
        <v>#VALUE!</v>
      </c>
      <c r="AF3738" s="10">
        <f ca="1">IFERROR(AVERAGE(INDIRECT("AE"&amp;AC3738-Template!$F$10+1):INDIRECT("AE"&amp;AC3738)),0)</f>
        <v>0</v>
      </c>
      <c r="AG3738" s="35"/>
      <c r="AH3738" s="86"/>
      <c r="AI3738" s="35"/>
      <c r="AJ3738" s="35"/>
      <c r="AK3738" s="35"/>
      <c r="AL3738" s="35"/>
      <c r="AM3738" s="35"/>
      <c r="AN3738" s="35"/>
      <c r="AO3738" s="35"/>
      <c r="AP3738" s="35"/>
      <c r="AQ3738" s="35"/>
      <c r="AR3738" s="35"/>
      <c r="AS3738" s="35"/>
      <c r="AT3738" s="35"/>
      <c r="AU3738" s="35"/>
      <c r="AV3738" s="35"/>
      <c r="AW3738" s="35"/>
      <c r="AX3738" s="35"/>
      <c r="AY3738" s="35"/>
      <c r="AZ3738" s="17">
        <f t="shared" ref="AZ3738" si="8427">AZ3737+1</f>
        <v>49754</v>
      </c>
      <c r="BA3738" s="216">
        <f t="shared" si="8398"/>
        <v>4</v>
      </c>
      <c r="BB3738" s="216">
        <f t="shared" ref="BB3738" si="8428">BB3737+1</f>
        <v>3733</v>
      </c>
      <c r="BC3738" s="16">
        <f t="shared" si="8400"/>
        <v>10.227397260273973</v>
      </c>
      <c r="BD3738" s="16">
        <f>IF(Template!$F$7="Linear interpolation",LinInterp($AO$5:$AO$18,$AM$5:$AM$18,BC3738),CubicSpline($AO$5:$AO$18,$AM$5:$AM$18,BC3738))</f>
        <v>14.150046929457094</v>
      </c>
      <c r="BE3738" s="221">
        <f t="shared" si="8334"/>
        <v>3.8710684442013426</v>
      </c>
      <c r="BF3738" s="221">
        <f>BE3738/PRODUCT($BG$6:BG3737)</f>
        <v>1.0003626961801806</v>
      </c>
      <c r="BG3738" s="16">
        <f t="shared" si="8401"/>
        <v>1.0003626961801806</v>
      </c>
      <c r="BH3738" s="10">
        <f t="shared" si="8402"/>
        <v>13.238410576591475</v>
      </c>
      <c r="BI3738" s="90"/>
      <c r="BJ3738" s="17">
        <f t="shared" si="8384"/>
        <v>49731</v>
      </c>
      <c r="BK3738" s="16">
        <f t="shared" si="8378"/>
        <v>13.238532311249829</v>
      </c>
      <c r="BL3738" s="10">
        <f ca="1">IFERROR(AVERAGE(INDIRECT("BK"&amp;AC3738-Template!$F$10+1):INDIRECT("BK"&amp;AC3738)),0)</f>
        <v>13.23858059038125</v>
      </c>
      <c r="BM3738" s="35"/>
      <c r="BN3738" s="86"/>
      <c r="BO3738" s="35"/>
      <c r="BP3738" s="35"/>
      <c r="BQ3738" s="35"/>
      <c r="BR3738" s="35"/>
      <c r="BS3738" s="35"/>
      <c r="BT3738" s="35"/>
      <c r="BU3738" s="35"/>
      <c r="BV3738" s="35"/>
      <c r="BW3738" s="35"/>
      <c r="BX3738" s="35"/>
      <c r="BY3738" s="35"/>
      <c r="BZ3738" s="35"/>
      <c r="CA3738" s="35"/>
      <c r="CB3738" s="35"/>
      <c r="CC3738" s="35"/>
      <c r="CD3738" s="35"/>
      <c r="CE3738" s="35"/>
      <c r="CF3738" s="35"/>
      <c r="CG3738" s="35"/>
      <c r="CH3738" s="35"/>
    </row>
    <row r="3739" spans="1:86" ht="15.6" x14ac:dyDescent="0.3">
      <c r="A3739" s="35"/>
      <c r="B3739" s="86"/>
      <c r="C3739" s="35"/>
      <c r="D3739" s="35"/>
      <c r="E3739" s="35"/>
      <c r="F3739" s="35"/>
      <c r="G3739" s="35"/>
      <c r="H3739" s="35"/>
      <c r="I3739" s="35"/>
      <c r="J3739" s="35"/>
      <c r="K3739" s="35"/>
      <c r="L3739" s="35"/>
      <c r="M3739" s="35"/>
      <c r="N3739" s="35"/>
      <c r="O3739" s="35"/>
      <c r="P3739" s="35"/>
      <c r="Q3739" s="35"/>
      <c r="R3739" s="35"/>
      <c r="S3739" s="35"/>
      <c r="T3739" s="17">
        <f t="shared" si="8379"/>
        <v>49755</v>
      </c>
      <c r="U3739" s="216">
        <f t="shared" si="8372"/>
        <v>5</v>
      </c>
      <c r="V3739" s="216">
        <f t="shared" si="8379"/>
        <v>3734</v>
      </c>
      <c r="W3739" s="16">
        <f t="shared" si="8385"/>
        <v>10.230136986301369</v>
      </c>
      <c r="X3739" s="16" t="e">
        <f>IF(Template!$F$7="Linear interpolation",LinInterp($I$5:$I$22,$G$5:$G$22,W3739),CubicSpline($I$5:$I$22,$G$5:$G$22,W3739))</f>
        <v>#VALUE!</v>
      </c>
      <c r="Y3739" s="221" t="e">
        <f t="shared" si="8373"/>
        <v>#VALUE!</v>
      </c>
      <c r="Z3739" s="221" t="e">
        <f>Y3739/PRODUCT($AA$6:AA3738)</f>
        <v>#VALUE!</v>
      </c>
      <c r="AA3739" s="16" t="e">
        <f t="shared" si="8380"/>
        <v>#VALUE!</v>
      </c>
      <c r="AB3739" s="10" t="e">
        <f t="shared" si="8381"/>
        <v>#VALUE!</v>
      </c>
      <c r="AC3739" s="90">
        <f t="shared" si="8374"/>
        <v>3739</v>
      </c>
      <c r="AD3739" s="17">
        <f t="shared" si="8390"/>
        <v>49732</v>
      </c>
      <c r="AE3739" s="16" t="e">
        <f t="shared" si="8375"/>
        <v>#VALUE!</v>
      </c>
      <c r="AF3739" s="10">
        <f ca="1">IFERROR(AVERAGE(INDIRECT("AE"&amp;AC3739-Template!$F$10+1):INDIRECT("AE"&amp;AC3739)),0)</f>
        <v>0</v>
      </c>
      <c r="AG3739" s="35"/>
      <c r="AH3739" s="86"/>
      <c r="AI3739" s="35"/>
      <c r="AJ3739" s="35"/>
      <c r="AK3739" s="35"/>
      <c r="AL3739" s="35"/>
      <c r="AM3739" s="35"/>
      <c r="AN3739" s="35"/>
      <c r="AO3739" s="35"/>
      <c r="AP3739" s="35"/>
      <c r="AQ3739" s="35"/>
      <c r="AR3739" s="35"/>
      <c r="AS3739" s="35"/>
      <c r="AT3739" s="35"/>
      <c r="AU3739" s="35"/>
      <c r="AV3739" s="35"/>
      <c r="AW3739" s="35"/>
      <c r="AX3739" s="35"/>
      <c r="AY3739" s="35"/>
      <c r="AZ3739" s="17">
        <f t="shared" ref="AZ3739" si="8429">AZ3738+1</f>
        <v>49755</v>
      </c>
      <c r="BA3739" s="216">
        <f t="shared" si="8398"/>
        <v>5</v>
      </c>
      <c r="BB3739" s="216">
        <f t="shared" ref="BB3739" si="8430">BB3738+1</f>
        <v>3734</v>
      </c>
      <c r="BC3739" s="16">
        <f t="shared" si="8400"/>
        <v>10.230136986301369</v>
      </c>
      <c r="BD3739" s="16">
        <f>IF(Template!$F$7="Linear interpolation",LinInterp($AO$5:$AO$18,$AM$5:$AM$18,BC3739),CubicSpline($AO$5:$AO$18,$AM$5:$AM$18,BC3739))</f>
        <v>14.150047432090107</v>
      </c>
      <c r="BE3739" s="221">
        <f t="shared" si="8334"/>
        <v>3.8724724652596105</v>
      </c>
      <c r="BF3739" s="221">
        <f>BE3739/PRODUCT($BG$6:BG3738)</f>
        <v>1.0003626960046059</v>
      </c>
      <c r="BG3739" s="16">
        <f t="shared" si="8401"/>
        <v>1.0003626960046059</v>
      </c>
      <c r="BH3739" s="10">
        <f t="shared" si="8402"/>
        <v>13.238404168116169</v>
      </c>
      <c r="BI3739" s="90"/>
      <c r="BJ3739" s="17">
        <f t="shared" si="8384"/>
        <v>49732</v>
      </c>
      <c r="BK3739" s="16">
        <f t="shared" si="8378"/>
        <v>13.23852803315706</v>
      </c>
      <c r="BL3739" s="10">
        <f ca="1">IFERROR(AVERAGE(INDIRECT("BK"&amp;AC3739-Template!$F$10+1):INDIRECT("BK"&amp;AC3739)),0)</f>
        <v>13.238577768894924</v>
      </c>
      <c r="BM3739" s="35"/>
      <c r="BN3739" s="86"/>
      <c r="BO3739" s="35"/>
      <c r="BP3739" s="35"/>
      <c r="BQ3739" s="35"/>
      <c r="BR3739" s="35"/>
      <c r="BS3739" s="35"/>
      <c r="BT3739" s="35"/>
      <c r="BU3739" s="35"/>
      <c r="BV3739" s="35"/>
      <c r="BW3739" s="35"/>
      <c r="BX3739" s="35"/>
      <c r="BY3739" s="35"/>
      <c r="BZ3739" s="35"/>
      <c r="CA3739" s="35"/>
      <c r="CB3739" s="35"/>
      <c r="CC3739" s="35"/>
      <c r="CD3739" s="35"/>
      <c r="CE3739" s="35"/>
      <c r="CF3739" s="35"/>
      <c r="CG3739" s="35"/>
      <c r="CH3739" s="35"/>
    </row>
    <row r="3740" spans="1:86" ht="15.6" x14ac:dyDescent="0.3">
      <c r="A3740" s="35"/>
      <c r="B3740" s="86"/>
      <c r="C3740" s="35"/>
      <c r="D3740" s="35"/>
      <c r="E3740" s="35"/>
      <c r="F3740" s="35"/>
      <c r="G3740" s="35"/>
      <c r="H3740" s="35"/>
      <c r="I3740" s="35"/>
      <c r="J3740" s="35"/>
      <c r="K3740" s="35"/>
      <c r="L3740" s="35"/>
      <c r="M3740" s="35"/>
      <c r="N3740" s="35"/>
      <c r="O3740" s="35"/>
      <c r="P3740" s="35"/>
      <c r="Q3740" s="35"/>
      <c r="R3740" s="35"/>
      <c r="S3740" s="35"/>
      <c r="T3740" s="17">
        <f t="shared" si="8379"/>
        <v>49756</v>
      </c>
      <c r="U3740" s="216">
        <f t="shared" si="8372"/>
        <v>6</v>
      </c>
      <c r="V3740" s="216">
        <f t="shared" si="8379"/>
        <v>3735</v>
      </c>
      <c r="W3740" s="16">
        <f t="shared" si="8385"/>
        <v>10.232876712328768</v>
      </c>
      <c r="X3740" s="16" t="e">
        <f>IF(Template!$F$7="Linear interpolation",LinInterp($I$5:$I$22,$G$5:$G$22,W3740),CubicSpline($I$5:$I$22,$G$5:$G$22,W3740))</f>
        <v>#VALUE!</v>
      </c>
      <c r="Y3740" s="221" t="e">
        <f t="shared" si="8373"/>
        <v>#VALUE!</v>
      </c>
      <c r="Z3740" s="221" t="e">
        <f>Y3740/PRODUCT($AA$6:AA3739)</f>
        <v>#VALUE!</v>
      </c>
      <c r="AA3740" s="16" t="e">
        <f t="shared" si="8380"/>
        <v>#VALUE!</v>
      </c>
      <c r="AB3740" s="10" t="e">
        <f t="shared" si="8381"/>
        <v>#VALUE!</v>
      </c>
      <c r="AC3740" s="90">
        <f t="shared" si="8374"/>
        <v>3740</v>
      </c>
      <c r="AD3740" s="17">
        <f t="shared" si="8390"/>
        <v>49733</v>
      </c>
      <c r="AE3740" s="16" t="e">
        <f t="shared" si="8375"/>
        <v>#VALUE!</v>
      </c>
      <c r="AF3740" s="10">
        <f ca="1">IFERROR(AVERAGE(INDIRECT("AE"&amp;AC3740-Template!$F$10+1):INDIRECT("AE"&amp;AC3740)),0)</f>
        <v>0</v>
      </c>
      <c r="AG3740" s="35"/>
      <c r="AH3740" s="86"/>
      <c r="AI3740" s="35"/>
      <c r="AJ3740" s="35"/>
      <c r="AK3740" s="35"/>
      <c r="AL3740" s="35"/>
      <c r="AM3740" s="35"/>
      <c r="AN3740" s="35"/>
      <c r="AO3740" s="35"/>
      <c r="AP3740" s="35"/>
      <c r="AQ3740" s="35"/>
      <c r="AR3740" s="35"/>
      <c r="AS3740" s="35"/>
      <c r="AT3740" s="35"/>
      <c r="AU3740" s="35"/>
      <c r="AV3740" s="35"/>
      <c r="AW3740" s="35"/>
      <c r="AX3740" s="35"/>
      <c r="AY3740" s="35"/>
      <c r="AZ3740" s="17">
        <f t="shared" ref="AZ3740" si="8431">AZ3739+1</f>
        <v>49756</v>
      </c>
      <c r="BA3740" s="216">
        <f t="shared" si="8398"/>
        <v>6</v>
      </c>
      <c r="BB3740" s="216">
        <f t="shared" ref="BB3740" si="8432">BB3739+1</f>
        <v>3735</v>
      </c>
      <c r="BC3740" s="16">
        <f t="shared" si="8400"/>
        <v>10.232876712328768</v>
      </c>
      <c r="BD3740" s="16">
        <f>IF(Template!$F$7="Linear interpolation",LinInterp($AO$5:$AO$18,$AM$5:$AM$18,BC3740),CubicSpline($AO$5:$AO$18,$AM$5:$AM$18,BC3740))</f>
        <v>14.150047932467473</v>
      </c>
      <c r="BE3740" s="221">
        <f t="shared" si="8334"/>
        <v>3.8738769948608667</v>
      </c>
      <c r="BF3740" s="221">
        <f>BE3740/PRODUCT($BG$6:BG3739)</f>
        <v>1.0003626958264664</v>
      </c>
      <c r="BG3740" s="16">
        <f t="shared" si="8401"/>
        <v>1.0003626960046059</v>
      </c>
      <c r="BH3740" s="10">
        <f t="shared" si="8402"/>
        <v>13.238404168116169</v>
      </c>
      <c r="BI3740" s="90"/>
      <c r="BJ3740" s="17">
        <f t="shared" si="8384"/>
        <v>49733</v>
      </c>
      <c r="BK3740" s="16">
        <f t="shared" si="8378"/>
        <v>13.238523663506307</v>
      </c>
      <c r="BL3740" s="10">
        <f ca="1">IFERROR(AVERAGE(INDIRECT("BK"&amp;AC3740-Template!$F$10+1):INDIRECT("BK"&amp;AC3740)),0)</f>
        <v>13.23857471453535</v>
      </c>
      <c r="BM3740" s="35"/>
      <c r="BN3740" s="86"/>
      <c r="BO3740" s="35"/>
      <c r="BP3740" s="35"/>
      <c r="BQ3740" s="35"/>
      <c r="BR3740" s="35"/>
      <c r="BS3740" s="35"/>
      <c r="BT3740" s="35"/>
      <c r="BU3740" s="35"/>
      <c r="BV3740" s="35"/>
      <c r="BW3740" s="35"/>
      <c r="BX3740" s="35"/>
      <c r="BY3740" s="35"/>
      <c r="BZ3740" s="35"/>
      <c r="CA3740" s="35"/>
      <c r="CB3740" s="35"/>
      <c r="CC3740" s="35"/>
      <c r="CD3740" s="35"/>
      <c r="CE3740" s="35"/>
      <c r="CF3740" s="35"/>
      <c r="CG3740" s="35"/>
      <c r="CH3740" s="35"/>
    </row>
    <row r="3741" spans="1:86" ht="15.6" x14ac:dyDescent="0.3">
      <c r="A3741" s="35"/>
      <c r="B3741" s="86"/>
      <c r="C3741" s="35"/>
      <c r="D3741" s="35"/>
      <c r="E3741" s="35"/>
      <c r="F3741" s="35"/>
      <c r="G3741" s="35"/>
      <c r="H3741" s="35"/>
      <c r="I3741" s="35"/>
      <c r="J3741" s="35"/>
      <c r="K3741" s="35"/>
      <c r="L3741" s="35"/>
      <c r="M3741" s="35"/>
      <c r="N3741" s="35"/>
      <c r="O3741" s="35"/>
      <c r="P3741" s="35"/>
      <c r="Q3741" s="35"/>
      <c r="R3741" s="35"/>
      <c r="S3741" s="35"/>
      <c r="T3741" s="17">
        <f t="shared" si="8379"/>
        <v>49757</v>
      </c>
      <c r="U3741" s="216">
        <f t="shared" si="8372"/>
        <v>7</v>
      </c>
      <c r="V3741" s="216">
        <f t="shared" si="8379"/>
        <v>3736</v>
      </c>
      <c r="W3741" s="16">
        <f t="shared" si="8385"/>
        <v>10.235616438356164</v>
      </c>
      <c r="X3741" s="16" t="e">
        <f>IF(Template!$F$7="Linear interpolation",LinInterp($I$5:$I$22,$G$5:$G$22,W3741),CubicSpline($I$5:$I$22,$G$5:$G$22,W3741))</f>
        <v>#VALUE!</v>
      </c>
      <c r="Y3741" s="221" t="e">
        <f t="shared" si="8373"/>
        <v>#VALUE!</v>
      </c>
      <c r="Z3741" s="221" t="e">
        <f>Y3741/PRODUCT($AA$6:AA3740)</f>
        <v>#VALUE!</v>
      </c>
      <c r="AA3741" s="16" t="e">
        <f t="shared" si="8380"/>
        <v>#VALUE!</v>
      </c>
      <c r="AB3741" s="10" t="e">
        <f t="shared" si="8381"/>
        <v>#VALUE!</v>
      </c>
      <c r="AC3741" s="90">
        <f t="shared" si="8374"/>
        <v>3741</v>
      </c>
      <c r="AD3741" s="17">
        <f t="shared" si="8390"/>
        <v>49734</v>
      </c>
      <c r="AE3741" s="16" t="e">
        <f t="shared" si="8375"/>
        <v>#VALUE!</v>
      </c>
      <c r="AF3741" s="10">
        <f ca="1">IFERROR(AVERAGE(INDIRECT("AE"&amp;AC3741-Template!$F$10+1):INDIRECT("AE"&amp;AC3741)),0)</f>
        <v>0</v>
      </c>
      <c r="AG3741" s="35"/>
      <c r="AH3741" s="86"/>
      <c r="AI3741" s="35"/>
      <c r="AJ3741" s="35"/>
      <c r="AK3741" s="35"/>
      <c r="AL3741" s="35"/>
      <c r="AM3741" s="35"/>
      <c r="AN3741" s="35"/>
      <c r="AO3741" s="35"/>
      <c r="AP3741" s="35"/>
      <c r="AQ3741" s="35"/>
      <c r="AR3741" s="35"/>
      <c r="AS3741" s="35"/>
      <c r="AT3741" s="35"/>
      <c r="AU3741" s="35"/>
      <c r="AV3741" s="35"/>
      <c r="AW3741" s="35"/>
      <c r="AX3741" s="35"/>
      <c r="AY3741" s="35"/>
      <c r="AZ3741" s="17">
        <f t="shared" ref="AZ3741" si="8433">AZ3740+1</f>
        <v>49757</v>
      </c>
      <c r="BA3741" s="216">
        <f t="shared" si="8398"/>
        <v>7</v>
      </c>
      <c r="BB3741" s="216">
        <f t="shared" ref="BB3741" si="8434">BB3740+1</f>
        <v>3736</v>
      </c>
      <c r="BC3741" s="16">
        <f t="shared" si="8400"/>
        <v>10.235616438356164</v>
      </c>
      <c r="BD3741" s="16">
        <f>IF(Template!$F$7="Linear interpolation",LinInterp($AO$5:$AO$18,$AM$5:$AM$18,BC3741),CubicSpline($AO$5:$AO$18,$AM$5:$AM$18,BC3741))</f>
        <v>14.150048430562341</v>
      </c>
      <c r="BE3741" s="221">
        <f t="shared" si="8334"/>
        <v>3.8752820331790718</v>
      </c>
      <c r="BF3741" s="221">
        <f>BE3741/PRODUCT($BG$6:BG3740)</f>
        <v>1.0003626954676099</v>
      </c>
      <c r="BG3741" s="16">
        <f t="shared" si="8401"/>
        <v>1.0003626960046059</v>
      </c>
      <c r="BH3741" s="10">
        <f t="shared" si="8402"/>
        <v>13.238404168116169</v>
      </c>
      <c r="BI3741" s="90"/>
      <c r="BJ3741" s="17">
        <f t="shared" si="8384"/>
        <v>49734</v>
      </c>
      <c r="BK3741" s="16">
        <f t="shared" si="8378"/>
        <v>13.238519202119271</v>
      </c>
      <c r="BL3741" s="10">
        <f ca="1">IFERROR(AVERAGE(INDIRECT("BK"&amp;AC3741-Template!$F$10+1):INDIRECT("BK"&amp;AC3741)),0)</f>
        <v>13.238571569858069</v>
      </c>
      <c r="BM3741" s="35"/>
      <c r="BN3741" s="86"/>
      <c r="BO3741" s="35"/>
      <c r="BP3741" s="35"/>
      <c r="BQ3741" s="35"/>
      <c r="BR3741" s="35"/>
      <c r="BS3741" s="35"/>
      <c r="BT3741" s="35"/>
      <c r="BU3741" s="35"/>
      <c r="BV3741" s="35"/>
      <c r="BW3741" s="35"/>
      <c r="BX3741" s="35"/>
      <c r="BY3741" s="35"/>
      <c r="BZ3741" s="35"/>
      <c r="CA3741" s="35"/>
      <c r="CB3741" s="35"/>
      <c r="CC3741" s="35"/>
      <c r="CD3741" s="35"/>
      <c r="CE3741" s="35"/>
      <c r="CF3741" s="35"/>
      <c r="CG3741" s="35"/>
      <c r="CH3741" s="35"/>
    </row>
    <row r="3742" spans="1:86" ht="15.6" x14ac:dyDescent="0.3">
      <c r="A3742" s="35"/>
      <c r="B3742" s="86"/>
      <c r="C3742" s="35"/>
      <c r="D3742" s="35"/>
      <c r="E3742" s="35"/>
      <c r="F3742" s="35"/>
      <c r="G3742" s="35"/>
      <c r="H3742" s="35"/>
      <c r="I3742" s="35"/>
      <c r="J3742" s="35"/>
      <c r="K3742" s="35"/>
      <c r="L3742" s="35"/>
      <c r="M3742" s="35"/>
      <c r="N3742" s="35"/>
      <c r="O3742" s="35"/>
      <c r="P3742" s="35"/>
      <c r="Q3742" s="35"/>
      <c r="R3742" s="35"/>
      <c r="S3742" s="35"/>
      <c r="T3742" s="17">
        <f t="shared" si="8379"/>
        <v>49758</v>
      </c>
      <c r="U3742" s="216">
        <f t="shared" si="8372"/>
        <v>1</v>
      </c>
      <c r="V3742" s="216">
        <f t="shared" si="8379"/>
        <v>3737</v>
      </c>
      <c r="W3742" s="16">
        <f t="shared" si="8385"/>
        <v>10.238356164383562</v>
      </c>
      <c r="X3742" s="16" t="e">
        <f>IF(Template!$F$7="Linear interpolation",LinInterp($I$5:$I$22,$G$5:$G$22,W3742),CubicSpline($I$5:$I$22,$G$5:$G$22,W3742))</f>
        <v>#VALUE!</v>
      </c>
      <c r="Y3742" s="221" t="e">
        <f t="shared" si="8373"/>
        <v>#VALUE!</v>
      </c>
      <c r="Z3742" s="221" t="e">
        <f>Y3742/PRODUCT($AA$6:AA3741)</f>
        <v>#VALUE!</v>
      </c>
      <c r="AA3742" s="16" t="e">
        <f t="shared" si="8380"/>
        <v>#VALUE!</v>
      </c>
      <c r="AB3742" s="10" t="e">
        <f t="shared" si="8381"/>
        <v>#VALUE!</v>
      </c>
      <c r="AC3742" s="90">
        <f t="shared" si="8374"/>
        <v>3742</v>
      </c>
      <c r="AD3742" s="17">
        <f t="shared" si="8390"/>
        <v>49735</v>
      </c>
      <c r="AE3742" s="16" t="e">
        <f t="shared" si="8375"/>
        <v>#VALUE!</v>
      </c>
      <c r="AF3742" s="10">
        <f ca="1">IFERROR(AVERAGE(INDIRECT("AE"&amp;AC3742-Template!$F$10+1):INDIRECT("AE"&amp;AC3742)),0)</f>
        <v>0</v>
      </c>
      <c r="AG3742" s="35"/>
      <c r="AH3742" s="86"/>
      <c r="AI3742" s="35"/>
      <c r="AJ3742" s="35"/>
      <c r="AK3742" s="35"/>
      <c r="AL3742" s="35"/>
      <c r="AM3742" s="35"/>
      <c r="AN3742" s="35"/>
      <c r="AO3742" s="35"/>
      <c r="AP3742" s="35"/>
      <c r="AQ3742" s="35"/>
      <c r="AR3742" s="35"/>
      <c r="AS3742" s="35"/>
      <c r="AT3742" s="35"/>
      <c r="AU3742" s="35"/>
      <c r="AV3742" s="35"/>
      <c r="AW3742" s="35"/>
      <c r="AX3742" s="35"/>
      <c r="AY3742" s="35"/>
      <c r="AZ3742" s="17">
        <f t="shared" ref="AZ3742" si="8435">AZ3741+1</f>
        <v>49758</v>
      </c>
      <c r="BA3742" s="216">
        <f t="shared" si="8398"/>
        <v>1</v>
      </c>
      <c r="BB3742" s="216">
        <f t="shared" ref="BB3742" si="8436">BB3741+1</f>
        <v>3737</v>
      </c>
      <c r="BC3742" s="16">
        <f t="shared" si="8400"/>
        <v>10.238356164383562</v>
      </c>
      <c r="BD3742" s="16">
        <f>IF(Template!$F$7="Linear interpolation",LinInterp($AO$5:$AO$18,$AM$5:$AM$18,BC3742),CubicSpline($AO$5:$AO$18,$AM$5:$AM$18,BC3742))</f>
        <v>14.150048926347857</v>
      </c>
      <c r="BE3742" s="221">
        <f t="shared" si="8334"/>
        <v>3.8766875803882743</v>
      </c>
      <c r="BF3742" s="221">
        <f>BE3742/PRODUCT($BG$6:BG3741)</f>
        <v>1.000362694925468</v>
      </c>
      <c r="BG3742" s="16">
        <f t="shared" si="8401"/>
        <v>1.000362694925468</v>
      </c>
      <c r="BH3742" s="10">
        <f t="shared" si="8402"/>
        <v>13.238364779583179</v>
      </c>
      <c r="BI3742" s="90"/>
      <c r="BJ3742" s="17">
        <f t="shared" si="8384"/>
        <v>49735</v>
      </c>
      <c r="BK3742" s="16">
        <f t="shared" si="8378"/>
        <v>13.238519202119271</v>
      </c>
      <c r="BL3742" s="10">
        <f ca="1">IFERROR(AVERAGE(INDIRECT("BK"&amp;AC3742-Template!$F$10+1):INDIRECT("BK"&amp;AC3742)),0)</f>
        <v>13.238568486537954</v>
      </c>
      <c r="BM3742" s="35"/>
      <c r="BN3742" s="86"/>
      <c r="BO3742" s="35"/>
      <c r="BP3742" s="35"/>
      <c r="BQ3742" s="35"/>
      <c r="BR3742" s="35"/>
      <c r="BS3742" s="35"/>
      <c r="BT3742" s="35"/>
      <c r="BU3742" s="35"/>
      <c r="BV3742" s="35"/>
      <c r="BW3742" s="35"/>
      <c r="BX3742" s="35"/>
      <c r="BY3742" s="35"/>
      <c r="BZ3742" s="35"/>
      <c r="CA3742" s="35"/>
      <c r="CB3742" s="35"/>
      <c r="CC3742" s="35"/>
      <c r="CD3742" s="35"/>
      <c r="CE3742" s="35"/>
      <c r="CF3742" s="35"/>
      <c r="CG3742" s="35"/>
      <c r="CH3742" s="35"/>
    </row>
    <row r="3743" spans="1:86" ht="15.6" x14ac:dyDescent="0.3">
      <c r="A3743" s="35"/>
      <c r="B3743" s="86"/>
      <c r="C3743" s="35"/>
      <c r="D3743" s="35"/>
      <c r="E3743" s="35"/>
      <c r="F3743" s="35"/>
      <c r="G3743" s="35"/>
      <c r="H3743" s="35"/>
      <c r="I3743" s="35"/>
      <c r="J3743" s="35"/>
      <c r="K3743" s="35"/>
      <c r="L3743" s="35"/>
      <c r="M3743" s="35"/>
      <c r="N3743" s="35"/>
      <c r="O3743" s="35"/>
      <c r="P3743" s="35"/>
      <c r="Q3743" s="35"/>
      <c r="R3743" s="35"/>
      <c r="S3743" s="35"/>
      <c r="T3743" s="17">
        <f t="shared" si="8379"/>
        <v>49759</v>
      </c>
      <c r="U3743" s="216">
        <f t="shared" si="8372"/>
        <v>2</v>
      </c>
      <c r="V3743" s="216">
        <f t="shared" si="8379"/>
        <v>3738</v>
      </c>
      <c r="W3743" s="16">
        <f t="shared" si="8385"/>
        <v>10.241095890410959</v>
      </c>
      <c r="X3743" s="16" t="e">
        <f>IF(Template!$F$7="Linear interpolation",LinInterp($I$5:$I$22,$G$5:$G$22,W3743),CubicSpline($I$5:$I$22,$G$5:$G$22,W3743))</f>
        <v>#VALUE!</v>
      </c>
      <c r="Y3743" s="221" t="e">
        <f t="shared" si="8373"/>
        <v>#VALUE!</v>
      </c>
      <c r="Z3743" s="221" t="e">
        <f>Y3743/PRODUCT($AA$6:AA3742)</f>
        <v>#VALUE!</v>
      </c>
      <c r="AA3743" s="16" t="e">
        <f t="shared" si="8380"/>
        <v>#VALUE!</v>
      </c>
      <c r="AB3743" s="10" t="e">
        <f t="shared" si="8381"/>
        <v>#VALUE!</v>
      </c>
      <c r="AC3743" s="90">
        <f t="shared" ref="AC3743:AC3806" si="8437">ROW(AD3743)</f>
        <v>3743</v>
      </c>
      <c r="AD3743" s="17">
        <f t="shared" si="8390"/>
        <v>49736</v>
      </c>
      <c r="AE3743" s="16" t="e">
        <f t="shared" si="8375"/>
        <v>#VALUE!</v>
      </c>
      <c r="AF3743" s="10">
        <f ca="1">IFERROR(AVERAGE(INDIRECT("AE"&amp;AC3743-Template!$F$10+1):INDIRECT("AE"&amp;AC3743)),0)</f>
        <v>0</v>
      </c>
      <c r="AG3743" s="35"/>
      <c r="AH3743" s="86"/>
      <c r="AI3743" s="35"/>
      <c r="AJ3743" s="35"/>
      <c r="AK3743" s="35"/>
      <c r="AL3743" s="35"/>
      <c r="AM3743" s="35"/>
      <c r="AN3743" s="35"/>
      <c r="AO3743" s="35"/>
      <c r="AP3743" s="35"/>
      <c r="AQ3743" s="35"/>
      <c r="AR3743" s="35"/>
      <c r="AS3743" s="35"/>
      <c r="AT3743" s="35"/>
      <c r="AU3743" s="35"/>
      <c r="AV3743" s="35"/>
      <c r="AW3743" s="35"/>
      <c r="AX3743" s="35"/>
      <c r="AY3743" s="35"/>
      <c r="AZ3743" s="17">
        <f t="shared" ref="AZ3743" si="8438">AZ3742+1</f>
        <v>49759</v>
      </c>
      <c r="BA3743" s="216">
        <f t="shared" si="8398"/>
        <v>2</v>
      </c>
      <c r="BB3743" s="216">
        <f t="shared" ref="BB3743" si="8439">BB3742+1</f>
        <v>3738</v>
      </c>
      <c r="BC3743" s="16">
        <f t="shared" si="8400"/>
        <v>10.241095890410959</v>
      </c>
      <c r="BD3743" s="16">
        <f>IF(Template!$F$7="Linear interpolation",LinInterp($AO$5:$AO$18,$AM$5:$AM$18,BC3743),CubicSpline($AO$5:$AO$18,$AM$5:$AM$18,BC3743))</f>
        <v>14.150049419797169</v>
      </c>
      <c r="BE3743" s="221">
        <f t="shared" si="8334"/>
        <v>3.8780936366625287</v>
      </c>
      <c r="BF3743" s="221">
        <f>BE3743/PRODUCT($BG$6:BG3742)</f>
        <v>1.0003626952765983</v>
      </c>
      <c r="BG3743" s="16">
        <f t="shared" si="8401"/>
        <v>1.0003626952765983</v>
      </c>
      <c r="BH3743" s="10">
        <f t="shared" si="8402"/>
        <v>13.238377595836791</v>
      </c>
      <c r="BI3743" s="90"/>
      <c r="BJ3743" s="17">
        <f t="shared" si="8384"/>
        <v>49736</v>
      </c>
      <c r="BK3743" s="16">
        <f t="shared" si="8378"/>
        <v>13.238519202119271</v>
      </c>
      <c r="BL3743" s="10">
        <f ca="1">IFERROR(AVERAGE(INDIRECT("BK"&amp;AC3743-Template!$F$10+1):INDIRECT("BK"&amp;AC3743)),0)</f>
        <v>13.238565467544003</v>
      </c>
      <c r="BM3743" s="35"/>
      <c r="BN3743" s="86"/>
      <c r="BO3743" s="35"/>
      <c r="BP3743" s="35"/>
      <c r="BQ3743" s="35"/>
      <c r="BR3743" s="35"/>
      <c r="BS3743" s="35"/>
      <c r="BT3743" s="35"/>
      <c r="BU3743" s="35"/>
      <c r="BV3743" s="35"/>
      <c r="BW3743" s="35"/>
      <c r="BX3743" s="35"/>
      <c r="BY3743" s="35"/>
      <c r="BZ3743" s="35"/>
      <c r="CA3743" s="35"/>
      <c r="CB3743" s="35"/>
      <c r="CC3743" s="35"/>
      <c r="CD3743" s="35"/>
      <c r="CE3743" s="35"/>
      <c r="CF3743" s="35"/>
      <c r="CG3743" s="35"/>
      <c r="CH3743" s="35"/>
    </row>
    <row r="3744" spans="1:86" ht="15.6" x14ac:dyDescent="0.3">
      <c r="A3744" s="35"/>
      <c r="B3744" s="86"/>
      <c r="C3744" s="35"/>
      <c r="D3744" s="35"/>
      <c r="E3744" s="35"/>
      <c r="F3744" s="35"/>
      <c r="G3744" s="35"/>
      <c r="H3744" s="35"/>
      <c r="I3744" s="35"/>
      <c r="J3744" s="35"/>
      <c r="K3744" s="35"/>
      <c r="L3744" s="35"/>
      <c r="M3744" s="35"/>
      <c r="N3744" s="35"/>
      <c r="O3744" s="35"/>
      <c r="P3744" s="35"/>
      <c r="Q3744" s="35"/>
      <c r="R3744" s="35"/>
      <c r="S3744" s="35"/>
      <c r="T3744" s="17">
        <f t="shared" si="8379"/>
        <v>49760</v>
      </c>
      <c r="U3744" s="216">
        <f t="shared" si="8372"/>
        <v>3</v>
      </c>
      <c r="V3744" s="216">
        <f t="shared" si="8379"/>
        <v>3739</v>
      </c>
      <c r="W3744" s="16">
        <f t="shared" si="8385"/>
        <v>10.243835616438357</v>
      </c>
      <c r="X3744" s="16" t="e">
        <f>IF(Template!$F$7="Linear interpolation",LinInterp($I$5:$I$22,$G$5:$G$22,W3744),CubicSpline($I$5:$I$22,$G$5:$G$22,W3744))</f>
        <v>#VALUE!</v>
      </c>
      <c r="Y3744" s="221" t="e">
        <f t="shared" si="8373"/>
        <v>#VALUE!</v>
      </c>
      <c r="Z3744" s="221" t="e">
        <f>Y3744/PRODUCT($AA$6:AA3743)</f>
        <v>#VALUE!</v>
      </c>
      <c r="AA3744" s="16" t="e">
        <f t="shared" si="8380"/>
        <v>#VALUE!</v>
      </c>
      <c r="AB3744" s="10" t="e">
        <f t="shared" si="8381"/>
        <v>#VALUE!</v>
      </c>
      <c r="AC3744" s="90">
        <f t="shared" si="8437"/>
        <v>3744</v>
      </c>
      <c r="AD3744" s="17">
        <f t="shared" si="8390"/>
        <v>49737</v>
      </c>
      <c r="AE3744" s="16" t="e">
        <f t="shared" si="8375"/>
        <v>#VALUE!</v>
      </c>
      <c r="AF3744" s="10">
        <f ca="1">IFERROR(AVERAGE(INDIRECT("AE"&amp;AC3744-Template!$F$10+1):INDIRECT("AE"&amp;AC3744)),0)</f>
        <v>0</v>
      </c>
      <c r="AG3744" s="35"/>
      <c r="AH3744" s="86"/>
      <c r="AI3744" s="35"/>
      <c r="AJ3744" s="35"/>
      <c r="AK3744" s="35"/>
      <c r="AL3744" s="35"/>
      <c r="AM3744" s="35"/>
      <c r="AN3744" s="35"/>
      <c r="AO3744" s="35"/>
      <c r="AP3744" s="35"/>
      <c r="AQ3744" s="35"/>
      <c r="AR3744" s="35"/>
      <c r="AS3744" s="35"/>
      <c r="AT3744" s="35"/>
      <c r="AU3744" s="35"/>
      <c r="AV3744" s="35"/>
      <c r="AW3744" s="35"/>
      <c r="AX3744" s="35"/>
      <c r="AY3744" s="35"/>
      <c r="AZ3744" s="17">
        <f t="shared" ref="AZ3744" si="8440">AZ3743+1</f>
        <v>49760</v>
      </c>
      <c r="BA3744" s="216">
        <f t="shared" si="8398"/>
        <v>3</v>
      </c>
      <c r="BB3744" s="216">
        <f t="shared" ref="BB3744" si="8441">BB3743+1</f>
        <v>3739</v>
      </c>
      <c r="BC3744" s="16">
        <f t="shared" si="8400"/>
        <v>10.243835616438357</v>
      </c>
      <c r="BD3744" s="16">
        <f>IF(Template!$F$7="Linear interpolation",LinInterp($AO$5:$AO$18,$AM$5:$AM$18,BC3744),CubicSpline($AO$5:$AO$18,$AM$5:$AM$18,BC3744))</f>
        <v>14.150049910883425</v>
      </c>
      <c r="BE3744" s="221">
        <f t="shared" si="8334"/>
        <v>3.8795002021759597</v>
      </c>
      <c r="BF3744" s="221">
        <f>BE3744/PRODUCT($BG$6:BG3743)</f>
        <v>1.0003626950881572</v>
      </c>
      <c r="BG3744" s="16">
        <f t="shared" si="8401"/>
        <v>1.0003626950881572</v>
      </c>
      <c r="BH3744" s="10">
        <f t="shared" si="8402"/>
        <v>13.238370717738812</v>
      </c>
      <c r="BI3744" s="90"/>
      <c r="BJ3744" s="17">
        <f t="shared" si="8384"/>
        <v>49737</v>
      </c>
      <c r="BK3744" s="16">
        <f t="shared" si="8378"/>
        <v>13.238491515777717</v>
      </c>
      <c r="BL3744" s="10">
        <f ca="1">IFERROR(AVERAGE(INDIRECT("BK"&amp;AC3744-Template!$F$10+1):INDIRECT("BK"&amp;AC3744)),0)</f>
        <v>13.238561525671999</v>
      </c>
      <c r="BM3744" s="35"/>
      <c r="BN3744" s="86"/>
      <c r="BO3744" s="35"/>
      <c r="BP3744" s="35"/>
      <c r="BQ3744" s="35"/>
      <c r="BR3744" s="35"/>
      <c r="BS3744" s="35"/>
      <c r="BT3744" s="35"/>
      <c r="BU3744" s="35"/>
      <c r="BV3744" s="35"/>
      <c r="BW3744" s="35"/>
      <c r="BX3744" s="35"/>
      <c r="BY3744" s="35"/>
      <c r="BZ3744" s="35"/>
      <c r="CA3744" s="35"/>
      <c r="CB3744" s="35"/>
      <c r="CC3744" s="35"/>
      <c r="CD3744" s="35"/>
      <c r="CE3744" s="35"/>
      <c r="CF3744" s="35"/>
      <c r="CG3744" s="35"/>
      <c r="CH3744" s="35"/>
    </row>
    <row r="3745" spans="1:86" ht="15.6" x14ac:dyDescent="0.3">
      <c r="A3745" s="35"/>
      <c r="B3745" s="86"/>
      <c r="C3745" s="35"/>
      <c r="D3745" s="35"/>
      <c r="E3745" s="35"/>
      <c r="F3745" s="35"/>
      <c r="G3745" s="35"/>
      <c r="H3745" s="35"/>
      <c r="I3745" s="35"/>
      <c r="J3745" s="35"/>
      <c r="K3745" s="35"/>
      <c r="L3745" s="35"/>
      <c r="M3745" s="35"/>
      <c r="N3745" s="35"/>
      <c r="O3745" s="35"/>
      <c r="P3745" s="35"/>
      <c r="Q3745" s="35"/>
      <c r="R3745" s="35"/>
      <c r="S3745" s="35"/>
      <c r="T3745" s="17">
        <f t="shared" si="8379"/>
        <v>49761</v>
      </c>
      <c r="U3745" s="216">
        <f t="shared" si="8372"/>
        <v>4</v>
      </c>
      <c r="V3745" s="216">
        <f t="shared" si="8379"/>
        <v>3740</v>
      </c>
      <c r="W3745" s="16">
        <f t="shared" si="8385"/>
        <v>10.246575342465754</v>
      </c>
      <c r="X3745" s="16" t="e">
        <f>IF(Template!$F$7="Linear interpolation",LinInterp($I$5:$I$22,$G$5:$G$22,W3745),CubicSpline($I$5:$I$22,$G$5:$G$22,W3745))</f>
        <v>#VALUE!</v>
      </c>
      <c r="Y3745" s="221" t="e">
        <f t="shared" si="8373"/>
        <v>#VALUE!</v>
      </c>
      <c r="Z3745" s="221" t="e">
        <f>Y3745/PRODUCT($AA$6:AA3744)</f>
        <v>#VALUE!</v>
      </c>
      <c r="AA3745" s="16" t="e">
        <f t="shared" si="8380"/>
        <v>#VALUE!</v>
      </c>
      <c r="AB3745" s="10" t="e">
        <f t="shared" si="8381"/>
        <v>#VALUE!</v>
      </c>
      <c r="AC3745" s="90">
        <f t="shared" si="8437"/>
        <v>3745</v>
      </c>
      <c r="AD3745" s="17">
        <f t="shared" si="8390"/>
        <v>49738</v>
      </c>
      <c r="AE3745" s="16" t="e">
        <f t="shared" si="8375"/>
        <v>#VALUE!</v>
      </c>
      <c r="AF3745" s="10">
        <f ca="1">IFERROR(AVERAGE(INDIRECT("AE"&amp;AC3745-Template!$F$10+1):INDIRECT("AE"&amp;AC3745)),0)</f>
        <v>0</v>
      </c>
      <c r="AG3745" s="35"/>
      <c r="AH3745" s="86"/>
      <c r="AI3745" s="35"/>
      <c r="AJ3745" s="35"/>
      <c r="AK3745" s="35"/>
      <c r="AL3745" s="35"/>
      <c r="AM3745" s="35"/>
      <c r="AN3745" s="35"/>
      <c r="AO3745" s="35"/>
      <c r="AP3745" s="35"/>
      <c r="AQ3745" s="35"/>
      <c r="AR3745" s="35"/>
      <c r="AS3745" s="35"/>
      <c r="AT3745" s="35"/>
      <c r="AU3745" s="35"/>
      <c r="AV3745" s="35"/>
      <c r="AW3745" s="35"/>
      <c r="AX3745" s="35"/>
      <c r="AY3745" s="35"/>
      <c r="AZ3745" s="17">
        <f t="shared" ref="AZ3745" si="8442">AZ3744+1</f>
        <v>49761</v>
      </c>
      <c r="BA3745" s="216">
        <f t="shared" si="8398"/>
        <v>4</v>
      </c>
      <c r="BB3745" s="216">
        <f t="shared" ref="BB3745" si="8443">BB3744+1</f>
        <v>3740</v>
      </c>
      <c r="BC3745" s="16">
        <f t="shared" si="8400"/>
        <v>10.246575342465754</v>
      </c>
      <c r="BD3745" s="16">
        <f>IF(Template!$F$7="Linear interpolation",LinInterp($AO$5:$AO$18,$AM$5:$AM$18,BC3745),CubicSpline($AO$5:$AO$18,$AM$5:$AM$18,BC3745))</f>
        <v>14.150050399579769</v>
      </c>
      <c r="BE3745" s="221">
        <f t="shared" si="8334"/>
        <v>3.8809072771027129</v>
      </c>
      <c r="BF3745" s="221">
        <f>BE3745/PRODUCT($BG$6:BG3744)</f>
        <v>1.0003626948971323</v>
      </c>
      <c r="BG3745" s="16">
        <f t="shared" si="8401"/>
        <v>1.0003626948971323</v>
      </c>
      <c r="BH3745" s="10">
        <f t="shared" si="8402"/>
        <v>13.238363745327275</v>
      </c>
      <c r="BI3745" s="90"/>
      <c r="BJ3745" s="17">
        <f t="shared" si="8384"/>
        <v>49738</v>
      </c>
      <c r="BK3745" s="16">
        <f t="shared" si="8378"/>
        <v>13.238500438073618</v>
      </c>
      <c r="BL3745" s="10">
        <f ca="1">IFERROR(AVERAGE(INDIRECT("BK"&amp;AC3745-Template!$F$10+1):INDIRECT("BK"&amp;AC3745)),0)</f>
        <v>13.238557881209861</v>
      </c>
      <c r="BM3745" s="35"/>
      <c r="BN3745" s="86"/>
      <c r="BO3745" s="35"/>
      <c r="BP3745" s="35"/>
      <c r="BQ3745" s="35"/>
      <c r="BR3745" s="35"/>
      <c r="BS3745" s="35"/>
      <c r="BT3745" s="35"/>
      <c r="BU3745" s="35"/>
      <c r="BV3745" s="35"/>
      <c r="BW3745" s="35"/>
      <c r="BX3745" s="35"/>
      <c r="BY3745" s="35"/>
      <c r="BZ3745" s="35"/>
      <c r="CA3745" s="35"/>
      <c r="CB3745" s="35"/>
      <c r="CC3745" s="35"/>
      <c r="CD3745" s="35"/>
      <c r="CE3745" s="35"/>
      <c r="CF3745" s="35"/>
      <c r="CG3745" s="35"/>
      <c r="CH3745" s="35"/>
    </row>
    <row r="3746" spans="1:86" ht="15.6" x14ac:dyDescent="0.3">
      <c r="A3746" s="35"/>
      <c r="B3746" s="86"/>
      <c r="C3746" s="35"/>
      <c r="D3746" s="35"/>
      <c r="E3746" s="35"/>
      <c r="F3746" s="35"/>
      <c r="G3746" s="35"/>
      <c r="H3746" s="35"/>
      <c r="I3746" s="35"/>
      <c r="J3746" s="35"/>
      <c r="K3746" s="35"/>
      <c r="L3746" s="35"/>
      <c r="M3746" s="35"/>
      <c r="N3746" s="35"/>
      <c r="O3746" s="35"/>
      <c r="P3746" s="35"/>
      <c r="Q3746" s="35"/>
      <c r="R3746" s="35"/>
      <c r="S3746" s="35"/>
      <c r="T3746" s="17">
        <f t="shared" si="8379"/>
        <v>49762</v>
      </c>
      <c r="U3746" s="216">
        <f t="shared" si="8372"/>
        <v>5</v>
      </c>
      <c r="V3746" s="216">
        <f t="shared" si="8379"/>
        <v>3741</v>
      </c>
      <c r="W3746" s="16">
        <f t="shared" si="8385"/>
        <v>10.24931506849315</v>
      </c>
      <c r="X3746" s="16" t="e">
        <f>IF(Template!$F$7="Linear interpolation",LinInterp($I$5:$I$22,$G$5:$G$22,W3746),CubicSpline($I$5:$I$22,$G$5:$G$22,W3746))</f>
        <v>#VALUE!</v>
      </c>
      <c r="Y3746" s="221" t="e">
        <f t="shared" si="8373"/>
        <v>#VALUE!</v>
      </c>
      <c r="Z3746" s="221" t="e">
        <f>Y3746/PRODUCT($AA$6:AA3745)</f>
        <v>#VALUE!</v>
      </c>
      <c r="AA3746" s="16" t="e">
        <f t="shared" si="8380"/>
        <v>#VALUE!</v>
      </c>
      <c r="AB3746" s="10" t="e">
        <f t="shared" si="8381"/>
        <v>#VALUE!</v>
      </c>
      <c r="AC3746" s="90">
        <f t="shared" si="8437"/>
        <v>3746</v>
      </c>
      <c r="AD3746" s="17">
        <f t="shared" si="8390"/>
        <v>49739</v>
      </c>
      <c r="AE3746" s="16" t="e">
        <f t="shared" si="8375"/>
        <v>#VALUE!</v>
      </c>
      <c r="AF3746" s="10">
        <f ca="1">IFERROR(AVERAGE(INDIRECT("AE"&amp;AC3746-Template!$F$10+1):INDIRECT("AE"&amp;AC3746)),0)</f>
        <v>0</v>
      </c>
      <c r="AG3746" s="35"/>
      <c r="AH3746" s="86"/>
      <c r="AI3746" s="35"/>
      <c r="AJ3746" s="35"/>
      <c r="AK3746" s="35"/>
      <c r="AL3746" s="35"/>
      <c r="AM3746" s="35"/>
      <c r="AN3746" s="35"/>
      <c r="AO3746" s="35"/>
      <c r="AP3746" s="35"/>
      <c r="AQ3746" s="35"/>
      <c r="AR3746" s="35"/>
      <c r="AS3746" s="35"/>
      <c r="AT3746" s="35"/>
      <c r="AU3746" s="35"/>
      <c r="AV3746" s="35"/>
      <c r="AW3746" s="35"/>
      <c r="AX3746" s="35"/>
      <c r="AY3746" s="35"/>
      <c r="AZ3746" s="17">
        <f t="shared" ref="AZ3746" si="8444">AZ3745+1</f>
        <v>49762</v>
      </c>
      <c r="BA3746" s="216">
        <f t="shared" si="8398"/>
        <v>5</v>
      </c>
      <c r="BB3746" s="216">
        <f t="shared" ref="BB3746" si="8445">BB3745+1</f>
        <v>3741</v>
      </c>
      <c r="BC3746" s="16">
        <f t="shared" si="8400"/>
        <v>10.24931506849315</v>
      </c>
      <c r="BD3746" s="16">
        <f>IF(Template!$F$7="Linear interpolation",LinInterp($AO$5:$AO$18,$AM$5:$AM$18,BC3746),CubicSpline($AO$5:$AO$18,$AM$5:$AM$18,BC3746))</f>
        <v>14.150050885859351</v>
      </c>
      <c r="BE3746" s="221">
        <f t="shared" si="8334"/>
        <v>3.8823148616169814</v>
      </c>
      <c r="BF3746" s="221">
        <f>BE3746/PRODUCT($BG$6:BG3745)</f>
        <v>1.0003626947035229</v>
      </c>
      <c r="BG3746" s="16">
        <f t="shared" si="8401"/>
        <v>1.0003626947035229</v>
      </c>
      <c r="BH3746" s="10">
        <f t="shared" si="8402"/>
        <v>13.238356678585973</v>
      </c>
      <c r="BI3746" s="90"/>
      <c r="BJ3746" s="17">
        <f t="shared" si="8384"/>
        <v>49739</v>
      </c>
      <c r="BK3746" s="16">
        <f t="shared" si="8378"/>
        <v>13.238495516829985</v>
      </c>
      <c r="BL3746" s="10">
        <f ca="1">IFERROR(AVERAGE(INDIRECT("BK"&amp;AC3746-Template!$F$10+1):INDIRECT("BK"&amp;AC3746)),0)</f>
        <v>13.238554488396693</v>
      </c>
      <c r="BM3746" s="35"/>
      <c r="BN3746" s="86"/>
      <c r="BO3746" s="35"/>
      <c r="BP3746" s="35"/>
      <c r="BQ3746" s="35"/>
      <c r="BR3746" s="35"/>
      <c r="BS3746" s="35"/>
      <c r="BT3746" s="35"/>
      <c r="BU3746" s="35"/>
      <c r="BV3746" s="35"/>
      <c r="BW3746" s="35"/>
      <c r="BX3746" s="35"/>
      <c r="BY3746" s="35"/>
      <c r="BZ3746" s="35"/>
      <c r="CA3746" s="35"/>
      <c r="CB3746" s="35"/>
      <c r="CC3746" s="35"/>
      <c r="CD3746" s="35"/>
      <c r="CE3746" s="35"/>
      <c r="CF3746" s="35"/>
      <c r="CG3746" s="35"/>
      <c r="CH3746" s="35"/>
    </row>
    <row r="3747" spans="1:86" ht="15.6" x14ac:dyDescent="0.3">
      <c r="A3747" s="35"/>
      <c r="B3747" s="86"/>
      <c r="C3747" s="35"/>
      <c r="D3747" s="35"/>
      <c r="E3747" s="35"/>
      <c r="F3747" s="35"/>
      <c r="G3747" s="35"/>
      <c r="H3747" s="35"/>
      <c r="I3747" s="35"/>
      <c r="J3747" s="35"/>
      <c r="K3747" s="35"/>
      <c r="L3747" s="35"/>
      <c r="M3747" s="35"/>
      <c r="N3747" s="35"/>
      <c r="O3747" s="35"/>
      <c r="P3747" s="35"/>
      <c r="Q3747" s="35"/>
      <c r="R3747" s="35"/>
      <c r="S3747" s="35"/>
      <c r="T3747" s="17">
        <f t="shared" si="8379"/>
        <v>49763</v>
      </c>
      <c r="U3747" s="216">
        <f t="shared" si="8372"/>
        <v>6</v>
      </c>
      <c r="V3747" s="216">
        <f t="shared" si="8379"/>
        <v>3742</v>
      </c>
      <c r="W3747" s="16">
        <f t="shared" si="8385"/>
        <v>10.252054794520548</v>
      </c>
      <c r="X3747" s="16" t="e">
        <f>IF(Template!$F$7="Linear interpolation",LinInterp($I$5:$I$22,$G$5:$G$22,W3747),CubicSpline($I$5:$I$22,$G$5:$G$22,W3747))</f>
        <v>#VALUE!</v>
      </c>
      <c r="Y3747" s="221" t="e">
        <f t="shared" si="8373"/>
        <v>#VALUE!</v>
      </c>
      <c r="Z3747" s="221" t="e">
        <f>Y3747/PRODUCT($AA$6:AA3746)</f>
        <v>#VALUE!</v>
      </c>
      <c r="AA3747" s="16" t="e">
        <f t="shared" si="8380"/>
        <v>#VALUE!</v>
      </c>
      <c r="AB3747" s="10" t="e">
        <f t="shared" si="8381"/>
        <v>#VALUE!</v>
      </c>
      <c r="AC3747" s="90">
        <f t="shared" si="8437"/>
        <v>3747</v>
      </c>
      <c r="AD3747" s="17">
        <f t="shared" si="8390"/>
        <v>49740</v>
      </c>
      <c r="AE3747" s="16" t="e">
        <f t="shared" si="8375"/>
        <v>#VALUE!</v>
      </c>
      <c r="AF3747" s="10">
        <f ca="1">IFERROR(AVERAGE(INDIRECT("AE"&amp;AC3747-Template!$F$10+1):INDIRECT("AE"&amp;AC3747)),0)</f>
        <v>0</v>
      </c>
      <c r="AG3747" s="35"/>
      <c r="AH3747" s="86"/>
      <c r="AI3747" s="35"/>
      <c r="AJ3747" s="35"/>
      <c r="AK3747" s="35"/>
      <c r="AL3747" s="35"/>
      <c r="AM3747" s="35"/>
      <c r="AN3747" s="35"/>
      <c r="AO3747" s="35"/>
      <c r="AP3747" s="35"/>
      <c r="AQ3747" s="35"/>
      <c r="AR3747" s="35"/>
      <c r="AS3747" s="35"/>
      <c r="AT3747" s="35"/>
      <c r="AU3747" s="35"/>
      <c r="AV3747" s="35"/>
      <c r="AW3747" s="35"/>
      <c r="AX3747" s="35"/>
      <c r="AY3747" s="35"/>
      <c r="AZ3747" s="17">
        <f t="shared" ref="AZ3747" si="8446">AZ3746+1</f>
        <v>49763</v>
      </c>
      <c r="BA3747" s="216">
        <f t="shared" si="8398"/>
        <v>6</v>
      </c>
      <c r="BB3747" s="216">
        <f t="shared" ref="BB3747" si="8447">BB3746+1</f>
        <v>3742</v>
      </c>
      <c r="BC3747" s="16">
        <f t="shared" si="8400"/>
        <v>10.252054794520548</v>
      </c>
      <c r="BD3747" s="16">
        <f>IF(Template!$F$7="Linear interpolation",LinInterp($AO$5:$AO$18,$AM$5:$AM$18,BC3747),CubicSpline($AO$5:$AO$18,$AM$5:$AM$18,BC3747))</f>
        <v>14.150051369695317</v>
      </c>
      <c r="BE3747" s="221">
        <f t="shared" si="8334"/>
        <v>3.8837229558930138</v>
      </c>
      <c r="BF3747" s="221">
        <f>BE3747/PRODUCT($BG$6:BG3746)</f>
        <v>1.0003626945073296</v>
      </c>
      <c r="BG3747" s="16">
        <f t="shared" si="8401"/>
        <v>1.0003626947035229</v>
      </c>
      <c r="BH3747" s="10">
        <f t="shared" si="8402"/>
        <v>13.238356678585973</v>
      </c>
      <c r="BI3747" s="90"/>
      <c r="BJ3747" s="17">
        <f t="shared" si="8384"/>
        <v>49740</v>
      </c>
      <c r="BK3747" s="16">
        <f t="shared" si="8378"/>
        <v>13.2384905033881</v>
      </c>
      <c r="BL3747" s="10">
        <f ca="1">IFERROR(AVERAGE(INDIRECT("BK"&amp;AC3747-Template!$F$10+1):INDIRECT("BK"&amp;AC3747)),0)</f>
        <v>13.238550799829978</v>
      </c>
      <c r="BM3747" s="35"/>
      <c r="BN3747" s="86"/>
      <c r="BO3747" s="35"/>
      <c r="BP3747" s="35"/>
      <c r="BQ3747" s="35"/>
      <c r="BR3747" s="35"/>
      <c r="BS3747" s="35"/>
      <c r="BT3747" s="35"/>
      <c r="BU3747" s="35"/>
      <c r="BV3747" s="35"/>
      <c r="BW3747" s="35"/>
      <c r="BX3747" s="35"/>
      <c r="BY3747" s="35"/>
      <c r="BZ3747" s="35"/>
      <c r="CA3747" s="35"/>
      <c r="CB3747" s="35"/>
      <c r="CC3747" s="35"/>
      <c r="CD3747" s="35"/>
      <c r="CE3747" s="35"/>
      <c r="CF3747" s="35"/>
      <c r="CG3747" s="35"/>
      <c r="CH3747" s="35"/>
    </row>
    <row r="3748" spans="1:86" ht="15.6" x14ac:dyDescent="0.3">
      <c r="A3748" s="35"/>
      <c r="B3748" s="86"/>
      <c r="C3748" s="35"/>
      <c r="D3748" s="35"/>
      <c r="E3748" s="35"/>
      <c r="F3748" s="35"/>
      <c r="G3748" s="35"/>
      <c r="H3748" s="35"/>
      <c r="I3748" s="35"/>
      <c r="J3748" s="35"/>
      <c r="K3748" s="35"/>
      <c r="L3748" s="35"/>
      <c r="M3748" s="35"/>
      <c r="N3748" s="35"/>
      <c r="O3748" s="35"/>
      <c r="P3748" s="35"/>
      <c r="Q3748" s="35"/>
      <c r="R3748" s="35"/>
      <c r="S3748" s="35"/>
      <c r="T3748" s="17">
        <f t="shared" si="8379"/>
        <v>49764</v>
      </c>
      <c r="U3748" s="216">
        <f t="shared" si="8372"/>
        <v>7</v>
      </c>
      <c r="V3748" s="216">
        <f t="shared" si="8379"/>
        <v>3743</v>
      </c>
      <c r="W3748" s="16">
        <f t="shared" si="8385"/>
        <v>10.254794520547945</v>
      </c>
      <c r="X3748" s="16" t="e">
        <f>IF(Template!$F$7="Linear interpolation",LinInterp($I$5:$I$22,$G$5:$G$22,W3748),CubicSpline($I$5:$I$22,$G$5:$G$22,W3748))</f>
        <v>#VALUE!</v>
      </c>
      <c r="Y3748" s="221" t="e">
        <f t="shared" si="8373"/>
        <v>#VALUE!</v>
      </c>
      <c r="Z3748" s="221" t="e">
        <f>Y3748/PRODUCT($AA$6:AA3747)</f>
        <v>#VALUE!</v>
      </c>
      <c r="AA3748" s="16" t="e">
        <f t="shared" si="8380"/>
        <v>#VALUE!</v>
      </c>
      <c r="AB3748" s="10" t="e">
        <f t="shared" si="8381"/>
        <v>#VALUE!</v>
      </c>
      <c r="AC3748" s="90">
        <f t="shared" si="8437"/>
        <v>3748</v>
      </c>
      <c r="AD3748" s="17">
        <f t="shared" si="8390"/>
        <v>49741</v>
      </c>
      <c r="AE3748" s="16" t="e">
        <f t="shared" si="8375"/>
        <v>#VALUE!</v>
      </c>
      <c r="AF3748" s="10">
        <f ca="1">IFERROR(AVERAGE(INDIRECT("AE"&amp;AC3748-Template!$F$10+1):INDIRECT("AE"&amp;AC3748)),0)</f>
        <v>0</v>
      </c>
      <c r="AG3748" s="35"/>
      <c r="AH3748" s="86"/>
      <c r="AI3748" s="35"/>
      <c r="AJ3748" s="35"/>
      <c r="AK3748" s="35"/>
      <c r="AL3748" s="35"/>
      <c r="AM3748" s="35"/>
      <c r="AN3748" s="35"/>
      <c r="AO3748" s="35"/>
      <c r="AP3748" s="35"/>
      <c r="AQ3748" s="35"/>
      <c r="AR3748" s="35"/>
      <c r="AS3748" s="35"/>
      <c r="AT3748" s="35"/>
      <c r="AU3748" s="35"/>
      <c r="AV3748" s="35"/>
      <c r="AW3748" s="35"/>
      <c r="AX3748" s="35"/>
      <c r="AY3748" s="35"/>
      <c r="AZ3748" s="17">
        <f t="shared" ref="AZ3748" si="8448">AZ3747+1</f>
        <v>49764</v>
      </c>
      <c r="BA3748" s="216">
        <f t="shared" si="8398"/>
        <v>7</v>
      </c>
      <c r="BB3748" s="216">
        <f t="shared" ref="BB3748" si="8449">BB3747+1</f>
        <v>3743</v>
      </c>
      <c r="BC3748" s="16">
        <f t="shared" si="8400"/>
        <v>10.254794520547945</v>
      </c>
      <c r="BD3748" s="16">
        <f>IF(Template!$F$7="Linear interpolation",LinInterp($AO$5:$AO$18,$AM$5:$AM$18,BC3748),CubicSpline($AO$5:$AO$18,$AM$5:$AM$18,BC3748))</f>
        <v>14.150051851060814</v>
      </c>
      <c r="BE3748" s="221">
        <f t="shared" si="8334"/>
        <v>3.88513156010508</v>
      </c>
      <c r="BF3748" s="221">
        <f>BE3748/PRODUCT($BG$6:BG3747)</f>
        <v>1.0003626941123513</v>
      </c>
      <c r="BG3748" s="16">
        <f t="shared" si="8401"/>
        <v>1.0003626947035229</v>
      </c>
      <c r="BH3748" s="10">
        <f t="shared" si="8402"/>
        <v>13.238356678585973</v>
      </c>
      <c r="BI3748" s="90"/>
      <c r="BJ3748" s="17">
        <f t="shared" si="8384"/>
        <v>49741</v>
      </c>
      <c r="BK3748" s="16">
        <f t="shared" si="8378"/>
        <v>13.238485397610189</v>
      </c>
      <c r="BL3748" s="10">
        <f ca="1">IFERROR(AVERAGE(INDIRECT("BK"&amp;AC3748-Template!$F$10+1):INDIRECT("BK"&amp;AC3748)),0)</f>
        <v>13.238547020286381</v>
      </c>
      <c r="BM3748" s="35"/>
      <c r="BN3748" s="86"/>
      <c r="BO3748" s="35"/>
      <c r="BP3748" s="35"/>
      <c r="BQ3748" s="35"/>
      <c r="BR3748" s="35"/>
      <c r="BS3748" s="35"/>
      <c r="BT3748" s="35"/>
      <c r="BU3748" s="35"/>
      <c r="BV3748" s="35"/>
      <c r="BW3748" s="35"/>
      <c r="BX3748" s="35"/>
      <c r="BY3748" s="35"/>
      <c r="BZ3748" s="35"/>
      <c r="CA3748" s="35"/>
      <c r="CB3748" s="35"/>
      <c r="CC3748" s="35"/>
      <c r="CD3748" s="35"/>
      <c r="CE3748" s="35"/>
      <c r="CF3748" s="35"/>
      <c r="CG3748" s="35"/>
      <c r="CH3748" s="35"/>
    </row>
    <row r="3749" spans="1:86" ht="15.6" x14ac:dyDescent="0.3">
      <c r="A3749" s="35"/>
      <c r="B3749" s="86"/>
      <c r="C3749" s="35"/>
      <c r="D3749" s="35"/>
      <c r="E3749" s="35"/>
      <c r="F3749" s="35"/>
      <c r="G3749" s="35"/>
      <c r="H3749" s="35"/>
      <c r="I3749" s="35"/>
      <c r="J3749" s="35"/>
      <c r="K3749" s="35"/>
      <c r="L3749" s="35"/>
      <c r="M3749" s="35"/>
      <c r="N3749" s="35"/>
      <c r="O3749" s="35"/>
      <c r="P3749" s="35"/>
      <c r="Q3749" s="35"/>
      <c r="R3749" s="35"/>
      <c r="S3749" s="35"/>
      <c r="T3749" s="17">
        <f t="shared" si="8379"/>
        <v>49765</v>
      </c>
      <c r="U3749" s="216">
        <f t="shared" si="8372"/>
        <v>1</v>
      </c>
      <c r="V3749" s="216">
        <f t="shared" si="8379"/>
        <v>3744</v>
      </c>
      <c r="W3749" s="16">
        <f t="shared" si="8385"/>
        <v>10.257534246575343</v>
      </c>
      <c r="X3749" s="16" t="e">
        <f>IF(Template!$F$7="Linear interpolation",LinInterp($I$5:$I$22,$G$5:$G$22,W3749),CubicSpline($I$5:$I$22,$G$5:$G$22,W3749))</f>
        <v>#VALUE!</v>
      </c>
      <c r="Y3749" s="221" t="e">
        <f t="shared" si="8373"/>
        <v>#VALUE!</v>
      </c>
      <c r="Z3749" s="221" t="e">
        <f>Y3749/PRODUCT($AA$6:AA3748)</f>
        <v>#VALUE!</v>
      </c>
      <c r="AA3749" s="16" t="e">
        <f t="shared" si="8380"/>
        <v>#VALUE!</v>
      </c>
      <c r="AB3749" s="10" t="e">
        <f t="shared" si="8381"/>
        <v>#VALUE!</v>
      </c>
      <c r="AC3749" s="90">
        <f t="shared" si="8437"/>
        <v>3749</v>
      </c>
      <c r="AD3749" s="17">
        <f t="shared" si="8390"/>
        <v>49742</v>
      </c>
      <c r="AE3749" s="16" t="e">
        <f t="shared" si="8375"/>
        <v>#VALUE!</v>
      </c>
      <c r="AF3749" s="10">
        <f ca="1">IFERROR(AVERAGE(INDIRECT("AE"&amp;AC3749-Template!$F$10+1):INDIRECT("AE"&amp;AC3749)),0)</f>
        <v>0</v>
      </c>
      <c r="AG3749" s="35"/>
      <c r="AH3749" s="86"/>
      <c r="AI3749" s="35"/>
      <c r="AJ3749" s="35"/>
      <c r="AK3749" s="35"/>
      <c r="AL3749" s="35"/>
      <c r="AM3749" s="35"/>
      <c r="AN3749" s="35"/>
      <c r="AO3749" s="35"/>
      <c r="AP3749" s="35"/>
      <c r="AQ3749" s="35"/>
      <c r="AR3749" s="35"/>
      <c r="AS3749" s="35"/>
      <c r="AT3749" s="35"/>
      <c r="AU3749" s="35"/>
      <c r="AV3749" s="35"/>
      <c r="AW3749" s="35"/>
      <c r="AX3749" s="35"/>
      <c r="AY3749" s="35"/>
      <c r="AZ3749" s="17">
        <f t="shared" ref="AZ3749" si="8450">AZ3748+1</f>
        <v>49765</v>
      </c>
      <c r="BA3749" s="216">
        <f t="shared" si="8398"/>
        <v>1</v>
      </c>
      <c r="BB3749" s="216">
        <f t="shared" ref="BB3749" si="8451">BB3748+1</f>
        <v>3744</v>
      </c>
      <c r="BC3749" s="16">
        <f t="shared" si="8400"/>
        <v>10.257534246575343</v>
      </c>
      <c r="BD3749" s="16">
        <f>IF(Template!$F$7="Linear interpolation",LinInterp($AO$5:$AO$18,$AM$5:$AM$18,BC3749),CubicSpline($AO$5:$AO$18,$AM$5:$AM$18,BC3749))</f>
        <v>14.15005232992899</v>
      </c>
      <c r="BE3749" s="221">
        <f t="shared" si="8334"/>
        <v>3.8865406744275002</v>
      </c>
      <c r="BF3749" s="221">
        <f>BE3749/PRODUCT($BG$6:BG3748)</f>
        <v>1.0003626935159957</v>
      </c>
      <c r="BG3749" s="16">
        <f t="shared" si="8401"/>
        <v>1.0003626935159957</v>
      </c>
      <c r="BH3749" s="10">
        <f t="shared" si="8402"/>
        <v>13.238313333843621</v>
      </c>
      <c r="BI3749" s="90"/>
      <c r="BJ3749" s="17">
        <f t="shared" si="8384"/>
        <v>49742</v>
      </c>
      <c r="BK3749" s="16">
        <f t="shared" si="8378"/>
        <v>13.238485397610189</v>
      </c>
      <c r="BL3749" s="10">
        <f ca="1">IFERROR(AVERAGE(INDIRECT("BK"&amp;AC3749-Template!$F$10+1):INDIRECT("BK"&amp;AC3749)),0)</f>
        <v>13.238543322942895</v>
      </c>
      <c r="BM3749" s="35"/>
      <c r="BN3749" s="86"/>
      <c r="BO3749" s="35"/>
      <c r="BP3749" s="35"/>
      <c r="BQ3749" s="35"/>
      <c r="BR3749" s="35"/>
      <c r="BS3749" s="35"/>
      <c r="BT3749" s="35"/>
      <c r="BU3749" s="35"/>
      <c r="BV3749" s="35"/>
      <c r="BW3749" s="35"/>
      <c r="BX3749" s="35"/>
      <c r="BY3749" s="35"/>
      <c r="BZ3749" s="35"/>
      <c r="CA3749" s="35"/>
      <c r="CB3749" s="35"/>
      <c r="CC3749" s="35"/>
      <c r="CD3749" s="35"/>
      <c r="CE3749" s="35"/>
      <c r="CF3749" s="35"/>
      <c r="CG3749" s="35"/>
      <c r="CH3749" s="35"/>
    </row>
    <row r="3750" spans="1:86" ht="15.6" x14ac:dyDescent="0.3">
      <c r="A3750" s="35"/>
      <c r="B3750" s="86"/>
      <c r="C3750" s="35"/>
      <c r="D3750" s="35"/>
      <c r="E3750" s="35"/>
      <c r="F3750" s="35"/>
      <c r="G3750" s="35"/>
      <c r="H3750" s="35"/>
      <c r="I3750" s="35"/>
      <c r="J3750" s="35"/>
      <c r="K3750" s="35"/>
      <c r="L3750" s="35"/>
      <c r="M3750" s="35"/>
      <c r="N3750" s="35"/>
      <c r="O3750" s="35"/>
      <c r="P3750" s="35"/>
      <c r="Q3750" s="35"/>
      <c r="R3750" s="35"/>
      <c r="S3750" s="35"/>
      <c r="T3750" s="17">
        <f t="shared" si="8379"/>
        <v>49766</v>
      </c>
      <c r="U3750" s="216">
        <f t="shared" si="8372"/>
        <v>2</v>
      </c>
      <c r="V3750" s="216">
        <f t="shared" si="8379"/>
        <v>3745</v>
      </c>
      <c r="W3750" s="16">
        <f t="shared" si="8385"/>
        <v>10.260273972602739</v>
      </c>
      <c r="X3750" s="16" t="e">
        <f>IF(Template!$F$7="Linear interpolation",LinInterp($I$5:$I$22,$G$5:$G$22,W3750),CubicSpline($I$5:$I$22,$G$5:$G$22,W3750))</f>
        <v>#VALUE!</v>
      </c>
      <c r="Y3750" s="221" t="e">
        <f t="shared" si="8373"/>
        <v>#VALUE!</v>
      </c>
      <c r="Z3750" s="221" t="e">
        <f>Y3750/PRODUCT($AA$6:AA3749)</f>
        <v>#VALUE!</v>
      </c>
      <c r="AA3750" s="16" t="e">
        <f t="shared" si="8380"/>
        <v>#VALUE!</v>
      </c>
      <c r="AB3750" s="10" t="e">
        <f t="shared" si="8381"/>
        <v>#VALUE!</v>
      </c>
      <c r="AC3750" s="90">
        <f t="shared" si="8437"/>
        <v>3750</v>
      </c>
      <c r="AD3750" s="17">
        <f t="shared" si="8390"/>
        <v>49743</v>
      </c>
      <c r="AE3750" s="16" t="e">
        <f t="shared" si="8375"/>
        <v>#VALUE!</v>
      </c>
      <c r="AF3750" s="10">
        <f ca="1">IFERROR(AVERAGE(INDIRECT("AE"&amp;AC3750-Template!$F$10+1):INDIRECT("AE"&amp;AC3750)),0)</f>
        <v>0</v>
      </c>
      <c r="AG3750" s="35"/>
      <c r="AH3750" s="86"/>
      <c r="AI3750" s="35"/>
      <c r="AJ3750" s="35"/>
      <c r="AK3750" s="35"/>
      <c r="AL3750" s="35"/>
      <c r="AM3750" s="35"/>
      <c r="AN3750" s="35"/>
      <c r="AO3750" s="35"/>
      <c r="AP3750" s="35"/>
      <c r="AQ3750" s="35"/>
      <c r="AR3750" s="35"/>
      <c r="AS3750" s="35"/>
      <c r="AT3750" s="35"/>
      <c r="AU3750" s="35"/>
      <c r="AV3750" s="35"/>
      <c r="AW3750" s="35"/>
      <c r="AX3750" s="35"/>
      <c r="AY3750" s="35"/>
      <c r="AZ3750" s="17">
        <f t="shared" ref="AZ3750" si="8452">AZ3749+1</f>
        <v>49766</v>
      </c>
      <c r="BA3750" s="216">
        <f t="shared" si="8398"/>
        <v>2</v>
      </c>
      <c r="BB3750" s="216">
        <f t="shared" ref="BB3750" si="8453">BB3749+1</f>
        <v>3745</v>
      </c>
      <c r="BC3750" s="16">
        <f t="shared" si="8400"/>
        <v>10.260273972602739</v>
      </c>
      <c r="BD3750" s="16">
        <f>IF(Template!$F$7="Linear interpolation",LinInterp($AO$5:$AO$18,$AM$5:$AM$18,BC3750),CubicSpline($AO$5:$AO$18,$AM$5:$AM$18,BC3750))</f>
        <v>14.150052806272988</v>
      </c>
      <c r="BE3750" s="221">
        <f t="shared" si="8334"/>
        <v>3.8879502990346477</v>
      </c>
      <c r="BF3750" s="221">
        <f>BE3750/PRODUCT($BG$6:BG3749)</f>
        <v>1.0003626939031984</v>
      </c>
      <c r="BG3750" s="16">
        <f t="shared" si="8401"/>
        <v>1.0003626939031984</v>
      </c>
      <c r="BH3750" s="10">
        <f t="shared" si="8402"/>
        <v>13.238327466742694</v>
      </c>
      <c r="BI3750" s="90"/>
      <c r="BJ3750" s="17">
        <f t="shared" si="8384"/>
        <v>49743</v>
      </c>
      <c r="BK3750" s="16">
        <f t="shared" si="8378"/>
        <v>13.238485397610189</v>
      </c>
      <c r="BL3750" s="10">
        <f ca="1">IFERROR(AVERAGE(INDIRECT("BK"&amp;AC3750-Template!$F$10+1):INDIRECT("BK"&amp;AC3750)),0)</f>
        <v>13.238539710792557</v>
      </c>
      <c r="BM3750" s="35"/>
      <c r="BN3750" s="86"/>
      <c r="BO3750" s="35"/>
      <c r="BP3750" s="35"/>
      <c r="BQ3750" s="35"/>
      <c r="BR3750" s="35"/>
      <c r="BS3750" s="35"/>
      <c r="BT3750" s="35"/>
      <c r="BU3750" s="35"/>
      <c r="BV3750" s="35"/>
      <c r="BW3750" s="35"/>
      <c r="BX3750" s="35"/>
      <c r="BY3750" s="35"/>
      <c r="BZ3750" s="35"/>
      <c r="CA3750" s="35"/>
      <c r="CB3750" s="35"/>
      <c r="CC3750" s="35"/>
      <c r="CD3750" s="35"/>
      <c r="CE3750" s="35"/>
      <c r="CF3750" s="35"/>
      <c r="CG3750" s="35"/>
      <c r="CH3750" s="35"/>
    </row>
    <row r="3751" spans="1:86" ht="15.6" x14ac:dyDescent="0.3">
      <c r="A3751" s="35"/>
      <c r="B3751" s="86"/>
      <c r="C3751" s="35"/>
      <c r="D3751" s="35"/>
      <c r="E3751" s="35"/>
      <c r="F3751" s="35"/>
      <c r="G3751" s="35"/>
      <c r="H3751" s="35"/>
      <c r="I3751" s="35"/>
      <c r="J3751" s="35"/>
      <c r="K3751" s="35"/>
      <c r="L3751" s="35"/>
      <c r="M3751" s="35"/>
      <c r="N3751" s="35"/>
      <c r="O3751" s="35"/>
      <c r="P3751" s="35"/>
      <c r="Q3751" s="35"/>
      <c r="R3751" s="35"/>
      <c r="S3751" s="35"/>
      <c r="T3751" s="17">
        <f t="shared" si="8379"/>
        <v>49767</v>
      </c>
      <c r="U3751" s="216">
        <f t="shared" si="8372"/>
        <v>3</v>
      </c>
      <c r="V3751" s="216">
        <f t="shared" si="8379"/>
        <v>3746</v>
      </c>
      <c r="W3751" s="16">
        <f t="shared" si="8385"/>
        <v>10.263013698630138</v>
      </c>
      <c r="X3751" s="16" t="e">
        <f>IF(Template!$F$7="Linear interpolation",LinInterp($I$5:$I$22,$G$5:$G$22,W3751),CubicSpline($I$5:$I$22,$G$5:$G$22,W3751))</f>
        <v>#VALUE!</v>
      </c>
      <c r="Y3751" s="221" t="e">
        <f t="shared" si="8373"/>
        <v>#VALUE!</v>
      </c>
      <c r="Z3751" s="221" t="e">
        <f>Y3751/PRODUCT($AA$6:AA3750)</f>
        <v>#VALUE!</v>
      </c>
      <c r="AA3751" s="16" t="e">
        <f t="shared" si="8380"/>
        <v>#VALUE!</v>
      </c>
      <c r="AB3751" s="10" t="e">
        <f t="shared" si="8381"/>
        <v>#VALUE!</v>
      </c>
      <c r="AC3751" s="90">
        <f t="shared" si="8437"/>
        <v>3751</v>
      </c>
      <c r="AD3751" s="17">
        <f t="shared" si="8390"/>
        <v>49744</v>
      </c>
      <c r="AE3751" s="16" t="e">
        <f t="shared" si="8375"/>
        <v>#VALUE!</v>
      </c>
      <c r="AF3751" s="10">
        <f ca="1">IFERROR(AVERAGE(INDIRECT("AE"&amp;AC3751-Template!$F$10+1):INDIRECT("AE"&amp;AC3751)),0)</f>
        <v>0</v>
      </c>
      <c r="AG3751" s="35"/>
      <c r="AH3751" s="86"/>
      <c r="AI3751" s="35"/>
      <c r="AJ3751" s="35"/>
      <c r="AK3751" s="35"/>
      <c r="AL3751" s="35"/>
      <c r="AM3751" s="35"/>
      <c r="AN3751" s="35"/>
      <c r="AO3751" s="35"/>
      <c r="AP3751" s="35"/>
      <c r="AQ3751" s="35"/>
      <c r="AR3751" s="35"/>
      <c r="AS3751" s="35"/>
      <c r="AT3751" s="35"/>
      <c r="AU3751" s="35"/>
      <c r="AV3751" s="35"/>
      <c r="AW3751" s="35"/>
      <c r="AX3751" s="35"/>
      <c r="AY3751" s="35"/>
      <c r="AZ3751" s="17">
        <f t="shared" ref="AZ3751" si="8454">AZ3750+1</f>
        <v>49767</v>
      </c>
      <c r="BA3751" s="216">
        <f t="shared" si="8398"/>
        <v>3</v>
      </c>
      <c r="BB3751" s="216">
        <f t="shared" ref="BB3751" si="8455">BB3750+1</f>
        <v>3746</v>
      </c>
      <c r="BC3751" s="16">
        <f t="shared" si="8400"/>
        <v>10.263013698630138</v>
      </c>
      <c r="BD3751" s="16">
        <f>IF(Template!$F$7="Linear interpolation",LinInterp($AO$5:$AO$18,$AM$5:$AM$18,BC3751),CubicSpline($AO$5:$AO$18,$AM$5:$AM$18,BC3751))</f>
        <v>14.150053280065961</v>
      </c>
      <c r="BE3751" s="221">
        <f t="shared" si="8334"/>
        <v>3.8893604341009143</v>
      </c>
      <c r="BF3751" s="221">
        <f>BE3751/PRODUCT($BG$6:BG3750)</f>
        <v>1.000362693696629</v>
      </c>
      <c r="BG3751" s="16">
        <f t="shared" si="8401"/>
        <v>1.000362693696629</v>
      </c>
      <c r="BH3751" s="10">
        <f t="shared" si="8402"/>
        <v>13.238319926958564</v>
      </c>
      <c r="BI3751" s="90"/>
      <c r="BJ3751" s="17">
        <f t="shared" si="8384"/>
        <v>49744</v>
      </c>
      <c r="BK3751" s="16">
        <f t="shared" si="8378"/>
        <v>13.238453838269493</v>
      </c>
      <c r="BL3751" s="10">
        <f ca="1">IFERROR(AVERAGE(INDIRECT("BK"&amp;AC3751-Template!$F$10+1):INDIRECT("BK"&amp;AC3751)),0)</f>
        <v>13.238535046664195</v>
      </c>
      <c r="BM3751" s="35"/>
      <c r="BN3751" s="86"/>
      <c r="BO3751" s="35"/>
      <c r="BP3751" s="35"/>
      <c r="BQ3751" s="35"/>
      <c r="BR3751" s="35"/>
      <c r="BS3751" s="35"/>
      <c r="BT3751" s="35"/>
      <c r="BU3751" s="35"/>
      <c r="BV3751" s="35"/>
      <c r="BW3751" s="35"/>
      <c r="BX3751" s="35"/>
      <c r="BY3751" s="35"/>
      <c r="BZ3751" s="35"/>
      <c r="CA3751" s="35"/>
      <c r="CB3751" s="35"/>
      <c r="CC3751" s="35"/>
      <c r="CD3751" s="35"/>
      <c r="CE3751" s="35"/>
      <c r="CF3751" s="35"/>
      <c r="CG3751" s="35"/>
      <c r="CH3751" s="35"/>
    </row>
    <row r="3752" spans="1:86" ht="15.6" x14ac:dyDescent="0.3">
      <c r="A3752" s="35"/>
      <c r="B3752" s="86"/>
      <c r="C3752" s="35"/>
      <c r="D3752" s="35"/>
      <c r="E3752" s="35"/>
      <c r="F3752" s="35"/>
      <c r="G3752" s="35"/>
      <c r="H3752" s="35"/>
      <c r="I3752" s="35"/>
      <c r="J3752" s="35"/>
      <c r="K3752" s="35"/>
      <c r="L3752" s="35"/>
      <c r="M3752" s="35"/>
      <c r="N3752" s="35"/>
      <c r="O3752" s="35"/>
      <c r="P3752" s="35"/>
      <c r="Q3752" s="35"/>
      <c r="R3752" s="35"/>
      <c r="S3752" s="35"/>
      <c r="T3752" s="17">
        <f t="shared" si="8379"/>
        <v>49768</v>
      </c>
      <c r="U3752" s="216">
        <f t="shared" si="8372"/>
        <v>4</v>
      </c>
      <c r="V3752" s="216">
        <f t="shared" si="8379"/>
        <v>3747</v>
      </c>
      <c r="W3752" s="16">
        <f t="shared" si="8385"/>
        <v>10.265753424657534</v>
      </c>
      <c r="X3752" s="16" t="e">
        <f>IF(Template!$F$7="Linear interpolation",LinInterp($I$5:$I$22,$G$5:$G$22,W3752),CubicSpline($I$5:$I$22,$G$5:$G$22,W3752))</f>
        <v>#VALUE!</v>
      </c>
      <c r="Y3752" s="221" t="e">
        <f t="shared" si="8373"/>
        <v>#VALUE!</v>
      </c>
      <c r="Z3752" s="221" t="e">
        <f>Y3752/PRODUCT($AA$6:AA3751)</f>
        <v>#VALUE!</v>
      </c>
      <c r="AA3752" s="16" t="e">
        <f t="shared" si="8380"/>
        <v>#VALUE!</v>
      </c>
      <c r="AB3752" s="10" t="e">
        <f t="shared" si="8381"/>
        <v>#VALUE!</v>
      </c>
      <c r="AC3752" s="90">
        <f t="shared" si="8437"/>
        <v>3752</v>
      </c>
      <c r="AD3752" s="17">
        <f t="shared" si="8390"/>
        <v>49745</v>
      </c>
      <c r="AE3752" s="16" t="e">
        <f t="shared" si="8375"/>
        <v>#VALUE!</v>
      </c>
      <c r="AF3752" s="10">
        <f ca="1">IFERROR(AVERAGE(INDIRECT("AE"&amp;AC3752-Template!$F$10+1):INDIRECT("AE"&amp;AC3752)),0)</f>
        <v>0</v>
      </c>
      <c r="AG3752" s="35"/>
      <c r="AH3752" s="86"/>
      <c r="AI3752" s="35"/>
      <c r="AJ3752" s="35"/>
      <c r="AK3752" s="35"/>
      <c r="AL3752" s="35"/>
      <c r="AM3752" s="35"/>
      <c r="AN3752" s="35"/>
      <c r="AO3752" s="35"/>
      <c r="AP3752" s="35"/>
      <c r="AQ3752" s="35"/>
      <c r="AR3752" s="35"/>
      <c r="AS3752" s="35"/>
      <c r="AT3752" s="35"/>
      <c r="AU3752" s="35"/>
      <c r="AV3752" s="35"/>
      <c r="AW3752" s="35"/>
      <c r="AX3752" s="35"/>
      <c r="AY3752" s="35"/>
      <c r="AZ3752" s="17">
        <f t="shared" ref="AZ3752" si="8456">AZ3751+1</f>
        <v>49768</v>
      </c>
      <c r="BA3752" s="216">
        <f t="shared" si="8398"/>
        <v>4</v>
      </c>
      <c r="BB3752" s="216">
        <f t="shared" ref="BB3752" si="8457">BB3751+1</f>
        <v>3747</v>
      </c>
      <c r="BC3752" s="16">
        <f t="shared" si="8400"/>
        <v>10.265753424657534</v>
      </c>
      <c r="BD3752" s="16">
        <f>IF(Template!$F$7="Linear interpolation",LinInterp($AO$5:$AO$18,$AM$5:$AM$18,BC3752),CubicSpline($AO$5:$AO$18,$AM$5:$AM$18,BC3752))</f>
        <v>14.150053751281053</v>
      </c>
      <c r="BE3752" s="221">
        <f t="shared" si="8334"/>
        <v>3.8907710798007571</v>
      </c>
      <c r="BF3752" s="221">
        <f>BE3752/PRODUCT($BG$6:BG3751)</f>
        <v>1.0003626934874625</v>
      </c>
      <c r="BG3752" s="16">
        <f t="shared" si="8401"/>
        <v>1.0003626934874625</v>
      </c>
      <c r="BH3752" s="10">
        <f t="shared" si="8402"/>
        <v>13.238312292382703</v>
      </c>
      <c r="BI3752" s="90"/>
      <c r="BJ3752" s="17">
        <f t="shared" si="8384"/>
        <v>49745</v>
      </c>
      <c r="BK3752" s="16">
        <f t="shared" si="8378"/>
        <v>13.238464049193155</v>
      </c>
      <c r="BL3752" s="10">
        <f ca="1">IFERROR(AVERAGE(INDIRECT("BK"&amp;AC3752-Template!$F$10+1):INDIRECT("BK"&amp;AC3752)),0)</f>
        <v>13.238530722899956</v>
      </c>
      <c r="BM3752" s="35"/>
      <c r="BN3752" s="86"/>
      <c r="BO3752" s="35"/>
      <c r="BP3752" s="35"/>
      <c r="BQ3752" s="35"/>
      <c r="BR3752" s="35"/>
      <c r="BS3752" s="35"/>
      <c r="BT3752" s="35"/>
      <c r="BU3752" s="35"/>
      <c r="BV3752" s="35"/>
      <c r="BW3752" s="35"/>
      <c r="BX3752" s="35"/>
      <c r="BY3752" s="35"/>
      <c r="BZ3752" s="35"/>
      <c r="CA3752" s="35"/>
      <c r="CB3752" s="35"/>
      <c r="CC3752" s="35"/>
      <c r="CD3752" s="35"/>
      <c r="CE3752" s="35"/>
      <c r="CF3752" s="35"/>
      <c r="CG3752" s="35"/>
      <c r="CH3752" s="35"/>
    </row>
    <row r="3753" spans="1:86" ht="15.6" x14ac:dyDescent="0.3">
      <c r="A3753" s="35"/>
      <c r="B3753" s="86"/>
      <c r="C3753" s="35"/>
      <c r="D3753" s="35"/>
      <c r="E3753" s="35"/>
      <c r="F3753" s="35"/>
      <c r="G3753" s="35"/>
      <c r="H3753" s="35"/>
      <c r="I3753" s="35"/>
      <c r="J3753" s="35"/>
      <c r="K3753" s="35"/>
      <c r="L3753" s="35"/>
      <c r="M3753" s="35"/>
      <c r="N3753" s="35"/>
      <c r="O3753" s="35"/>
      <c r="P3753" s="35"/>
      <c r="Q3753" s="35"/>
      <c r="R3753" s="35"/>
      <c r="S3753" s="35"/>
      <c r="T3753" s="17">
        <f t="shared" si="8379"/>
        <v>49769</v>
      </c>
      <c r="U3753" s="216">
        <f t="shared" si="8372"/>
        <v>5</v>
      </c>
      <c r="V3753" s="216">
        <f t="shared" si="8379"/>
        <v>3748</v>
      </c>
      <c r="W3753" s="16">
        <f t="shared" si="8385"/>
        <v>10.268493150684931</v>
      </c>
      <c r="X3753" s="16" t="e">
        <f>IF(Template!$F$7="Linear interpolation",LinInterp($I$5:$I$22,$G$5:$G$22,W3753),CubicSpline($I$5:$I$22,$G$5:$G$22,W3753))</f>
        <v>#VALUE!</v>
      </c>
      <c r="Y3753" s="221" t="e">
        <f t="shared" si="8373"/>
        <v>#VALUE!</v>
      </c>
      <c r="Z3753" s="221" t="e">
        <f>Y3753/PRODUCT($AA$6:AA3752)</f>
        <v>#VALUE!</v>
      </c>
      <c r="AA3753" s="16" t="e">
        <f t="shared" si="8380"/>
        <v>#VALUE!</v>
      </c>
      <c r="AB3753" s="10" t="e">
        <f t="shared" si="8381"/>
        <v>#VALUE!</v>
      </c>
      <c r="AC3753" s="90">
        <f t="shared" si="8437"/>
        <v>3753</v>
      </c>
      <c r="AD3753" s="17">
        <f t="shared" si="8390"/>
        <v>49746</v>
      </c>
      <c r="AE3753" s="16" t="e">
        <f t="shared" si="8375"/>
        <v>#VALUE!</v>
      </c>
      <c r="AF3753" s="10">
        <f ca="1">IFERROR(AVERAGE(INDIRECT("AE"&amp;AC3753-Template!$F$10+1):INDIRECT("AE"&amp;AC3753)),0)</f>
        <v>0</v>
      </c>
      <c r="AG3753" s="35"/>
      <c r="AH3753" s="86"/>
      <c r="AI3753" s="35"/>
      <c r="AJ3753" s="35"/>
      <c r="AK3753" s="35"/>
      <c r="AL3753" s="35"/>
      <c r="AM3753" s="35"/>
      <c r="AN3753" s="35"/>
      <c r="AO3753" s="35"/>
      <c r="AP3753" s="35"/>
      <c r="AQ3753" s="35"/>
      <c r="AR3753" s="35"/>
      <c r="AS3753" s="35"/>
      <c r="AT3753" s="35"/>
      <c r="AU3753" s="35"/>
      <c r="AV3753" s="35"/>
      <c r="AW3753" s="35"/>
      <c r="AX3753" s="35"/>
      <c r="AY3753" s="35"/>
      <c r="AZ3753" s="17">
        <f t="shared" ref="AZ3753" si="8458">AZ3752+1</f>
        <v>49769</v>
      </c>
      <c r="BA3753" s="216">
        <f t="shared" si="8398"/>
        <v>5</v>
      </c>
      <c r="BB3753" s="216">
        <f t="shared" ref="BB3753" si="8459">BB3752+1</f>
        <v>3748</v>
      </c>
      <c r="BC3753" s="16">
        <f t="shared" si="8400"/>
        <v>10.268493150684931</v>
      </c>
      <c r="BD3753" s="16">
        <f>IF(Template!$F$7="Linear interpolation",LinInterp($AO$5:$AO$18,$AM$5:$AM$18,BC3753),CubicSpline($AO$5:$AO$18,$AM$5:$AM$18,BC3753))</f>
        <v>14.150054219891413</v>
      </c>
      <c r="BE3753" s="221">
        <f t="shared" si="8334"/>
        <v>3.8921822363086691</v>
      </c>
      <c r="BF3753" s="221">
        <f>BE3753/PRODUCT($BG$6:BG3752)</f>
        <v>1.0003626932756948</v>
      </c>
      <c r="BG3753" s="16">
        <f t="shared" si="8401"/>
        <v>1.0003626932756948</v>
      </c>
      <c r="BH3753" s="10">
        <f t="shared" si="8402"/>
        <v>13.238304562861124</v>
      </c>
      <c r="BI3753" s="90"/>
      <c r="BJ3753" s="17">
        <f t="shared" si="8384"/>
        <v>49746</v>
      </c>
      <c r="BK3753" s="16">
        <f t="shared" si="8378"/>
        <v>13.238458480422155</v>
      </c>
      <c r="BL3753" s="10">
        <f ca="1">IFERROR(AVERAGE(INDIRECT("BK"&amp;AC3753-Template!$F$10+1):INDIRECT("BK"&amp;AC3753)),0)</f>
        <v>13.238526754610104</v>
      </c>
      <c r="BM3753" s="35"/>
      <c r="BN3753" s="86"/>
      <c r="BO3753" s="35"/>
      <c r="BP3753" s="35"/>
      <c r="BQ3753" s="35"/>
      <c r="BR3753" s="35"/>
      <c r="BS3753" s="35"/>
      <c r="BT3753" s="35"/>
      <c r="BU3753" s="35"/>
      <c r="BV3753" s="35"/>
      <c r="BW3753" s="35"/>
      <c r="BX3753" s="35"/>
      <c r="BY3753" s="35"/>
      <c r="BZ3753" s="35"/>
      <c r="CA3753" s="35"/>
      <c r="CB3753" s="35"/>
      <c r="CC3753" s="35"/>
      <c r="CD3753" s="35"/>
      <c r="CE3753" s="35"/>
      <c r="CF3753" s="35"/>
      <c r="CG3753" s="35"/>
      <c r="CH3753" s="35"/>
    </row>
    <row r="3754" spans="1:86" ht="15.6" x14ac:dyDescent="0.3">
      <c r="A3754" s="35"/>
      <c r="B3754" s="86"/>
      <c r="C3754" s="35"/>
      <c r="D3754" s="35"/>
      <c r="E3754" s="35"/>
      <c r="F3754" s="35"/>
      <c r="G3754" s="35"/>
      <c r="H3754" s="35"/>
      <c r="I3754" s="35"/>
      <c r="J3754" s="35"/>
      <c r="K3754" s="35"/>
      <c r="L3754" s="35"/>
      <c r="M3754" s="35"/>
      <c r="N3754" s="35"/>
      <c r="O3754" s="35"/>
      <c r="P3754" s="35"/>
      <c r="Q3754" s="35"/>
      <c r="R3754" s="35"/>
      <c r="S3754" s="35"/>
      <c r="T3754" s="17">
        <f t="shared" si="8379"/>
        <v>49770</v>
      </c>
      <c r="U3754" s="216">
        <f t="shared" si="8372"/>
        <v>6</v>
      </c>
      <c r="V3754" s="216">
        <f t="shared" si="8379"/>
        <v>3749</v>
      </c>
      <c r="W3754" s="16">
        <f t="shared" si="8385"/>
        <v>10.271232876712329</v>
      </c>
      <c r="X3754" s="16" t="e">
        <f>IF(Template!$F$7="Linear interpolation",LinInterp($I$5:$I$22,$G$5:$G$22,W3754),CubicSpline($I$5:$I$22,$G$5:$G$22,W3754))</f>
        <v>#VALUE!</v>
      </c>
      <c r="Y3754" s="221" t="e">
        <f t="shared" si="8373"/>
        <v>#VALUE!</v>
      </c>
      <c r="Z3754" s="221" t="e">
        <f>Y3754/PRODUCT($AA$6:AA3753)</f>
        <v>#VALUE!</v>
      </c>
      <c r="AA3754" s="16" t="e">
        <f t="shared" si="8380"/>
        <v>#VALUE!</v>
      </c>
      <c r="AB3754" s="10" t="e">
        <f t="shared" si="8381"/>
        <v>#VALUE!</v>
      </c>
      <c r="AC3754" s="90">
        <f t="shared" si="8437"/>
        <v>3754</v>
      </c>
      <c r="AD3754" s="17">
        <f t="shared" si="8390"/>
        <v>49747</v>
      </c>
      <c r="AE3754" s="16" t="e">
        <f t="shared" si="8375"/>
        <v>#VALUE!</v>
      </c>
      <c r="AF3754" s="10">
        <f ca="1">IFERROR(AVERAGE(INDIRECT("AE"&amp;AC3754-Template!$F$10+1):INDIRECT("AE"&amp;AC3754)),0)</f>
        <v>0</v>
      </c>
      <c r="AG3754" s="35"/>
      <c r="AH3754" s="86"/>
      <c r="AI3754" s="35"/>
      <c r="AJ3754" s="35"/>
      <c r="AK3754" s="35"/>
      <c r="AL3754" s="35"/>
      <c r="AM3754" s="35"/>
      <c r="AN3754" s="35"/>
      <c r="AO3754" s="35"/>
      <c r="AP3754" s="35"/>
      <c r="AQ3754" s="35"/>
      <c r="AR3754" s="35"/>
      <c r="AS3754" s="35"/>
      <c r="AT3754" s="35"/>
      <c r="AU3754" s="35"/>
      <c r="AV3754" s="35"/>
      <c r="AW3754" s="35"/>
      <c r="AX3754" s="35"/>
      <c r="AY3754" s="35"/>
      <c r="AZ3754" s="17">
        <f t="shared" ref="AZ3754" si="8460">AZ3753+1</f>
        <v>49770</v>
      </c>
      <c r="BA3754" s="216">
        <f t="shared" si="8398"/>
        <v>6</v>
      </c>
      <c r="BB3754" s="216">
        <f t="shared" ref="BB3754" si="8461">BB3753+1</f>
        <v>3749</v>
      </c>
      <c r="BC3754" s="16">
        <f t="shared" si="8400"/>
        <v>10.271232876712329</v>
      </c>
      <c r="BD3754" s="16">
        <f>IF(Template!$F$7="Linear interpolation",LinInterp($AO$5:$AO$18,$AM$5:$AM$18,BC3754),CubicSpline($AO$5:$AO$18,$AM$5:$AM$18,BC3754))</f>
        <v>14.150054685870185</v>
      </c>
      <c r="BE3754" s="221">
        <f t="shared" si="8334"/>
        <v>3.8935939037991689</v>
      </c>
      <c r="BF3754" s="221">
        <f>BE3754/PRODUCT($BG$6:BG3753)</f>
        <v>1.0003626930613194</v>
      </c>
      <c r="BG3754" s="16">
        <f t="shared" si="8401"/>
        <v>1.0003626932756948</v>
      </c>
      <c r="BH3754" s="10">
        <f t="shared" si="8402"/>
        <v>13.238304562861124</v>
      </c>
      <c r="BI3754" s="90"/>
      <c r="BJ3754" s="17">
        <f t="shared" si="8384"/>
        <v>49747</v>
      </c>
      <c r="BK3754" s="16">
        <f t="shared" si="8378"/>
        <v>13.238452818472247</v>
      </c>
      <c r="BL3754" s="10">
        <f ca="1">IFERROR(AVERAGE(INDIRECT("BK"&amp;AC3754-Template!$F$10+1):INDIRECT("BK"&amp;AC3754)),0)</f>
        <v>13.238522427221207</v>
      </c>
      <c r="BM3754" s="35"/>
      <c r="BN3754" s="86"/>
      <c r="BO3754" s="35"/>
      <c r="BP3754" s="35"/>
      <c r="BQ3754" s="35"/>
      <c r="BR3754" s="35"/>
      <c r="BS3754" s="35"/>
      <c r="BT3754" s="35"/>
      <c r="BU3754" s="35"/>
      <c r="BV3754" s="35"/>
      <c r="BW3754" s="35"/>
      <c r="BX3754" s="35"/>
      <c r="BY3754" s="35"/>
      <c r="BZ3754" s="35"/>
      <c r="CA3754" s="35"/>
      <c r="CB3754" s="35"/>
      <c r="CC3754" s="35"/>
      <c r="CD3754" s="35"/>
      <c r="CE3754" s="35"/>
      <c r="CF3754" s="35"/>
      <c r="CG3754" s="35"/>
      <c r="CH3754" s="35"/>
    </row>
    <row r="3755" spans="1:86" ht="15.6" x14ac:dyDescent="0.3">
      <c r="A3755" s="35"/>
      <c r="B3755" s="86"/>
      <c r="C3755" s="35"/>
      <c r="D3755" s="35"/>
      <c r="E3755" s="35"/>
      <c r="F3755" s="35"/>
      <c r="G3755" s="35"/>
      <c r="H3755" s="35"/>
      <c r="I3755" s="35"/>
      <c r="J3755" s="35"/>
      <c r="K3755" s="35"/>
      <c r="L3755" s="35"/>
      <c r="M3755" s="35"/>
      <c r="N3755" s="35"/>
      <c r="O3755" s="35"/>
      <c r="P3755" s="35"/>
      <c r="Q3755" s="35"/>
      <c r="R3755" s="35"/>
      <c r="S3755" s="35"/>
      <c r="T3755" s="17">
        <f t="shared" si="8379"/>
        <v>49771</v>
      </c>
      <c r="U3755" s="216">
        <f t="shared" si="8372"/>
        <v>7</v>
      </c>
      <c r="V3755" s="216">
        <f t="shared" si="8379"/>
        <v>3750</v>
      </c>
      <c r="W3755" s="16">
        <f t="shared" si="8385"/>
        <v>10.273972602739725</v>
      </c>
      <c r="X3755" s="16" t="e">
        <f>IF(Template!$F$7="Linear interpolation",LinInterp($I$5:$I$22,$G$5:$G$22,W3755),CubicSpline($I$5:$I$22,$G$5:$G$22,W3755))</f>
        <v>#VALUE!</v>
      </c>
      <c r="Y3755" s="221" t="e">
        <f t="shared" si="8373"/>
        <v>#VALUE!</v>
      </c>
      <c r="Z3755" s="221" t="e">
        <f>Y3755/PRODUCT($AA$6:AA3754)</f>
        <v>#VALUE!</v>
      </c>
      <c r="AA3755" s="16" t="e">
        <f t="shared" si="8380"/>
        <v>#VALUE!</v>
      </c>
      <c r="AB3755" s="10" t="e">
        <f t="shared" si="8381"/>
        <v>#VALUE!</v>
      </c>
      <c r="AC3755" s="90">
        <f t="shared" si="8437"/>
        <v>3755</v>
      </c>
      <c r="AD3755" s="17">
        <f t="shared" si="8390"/>
        <v>49748</v>
      </c>
      <c r="AE3755" s="16" t="e">
        <f t="shared" si="8375"/>
        <v>#VALUE!</v>
      </c>
      <c r="AF3755" s="10">
        <f ca="1">IFERROR(AVERAGE(INDIRECT("AE"&amp;AC3755-Template!$F$10+1):INDIRECT("AE"&amp;AC3755)),0)</f>
        <v>0</v>
      </c>
      <c r="AG3755" s="35"/>
      <c r="AH3755" s="86"/>
      <c r="AI3755" s="35"/>
      <c r="AJ3755" s="35"/>
      <c r="AK3755" s="35"/>
      <c r="AL3755" s="35"/>
      <c r="AM3755" s="35"/>
      <c r="AN3755" s="35"/>
      <c r="AO3755" s="35"/>
      <c r="AP3755" s="35"/>
      <c r="AQ3755" s="35"/>
      <c r="AR3755" s="35"/>
      <c r="AS3755" s="35"/>
      <c r="AT3755" s="35"/>
      <c r="AU3755" s="35"/>
      <c r="AV3755" s="35"/>
      <c r="AW3755" s="35"/>
      <c r="AX3755" s="35"/>
      <c r="AY3755" s="35"/>
      <c r="AZ3755" s="17">
        <f t="shared" ref="AZ3755" si="8462">AZ3754+1</f>
        <v>49771</v>
      </c>
      <c r="BA3755" s="216">
        <f t="shared" si="8398"/>
        <v>7</v>
      </c>
      <c r="BB3755" s="216">
        <f t="shared" ref="BB3755" si="8463">BB3754+1</f>
        <v>3750</v>
      </c>
      <c r="BC3755" s="16">
        <f t="shared" si="8400"/>
        <v>10.273972602739725</v>
      </c>
      <c r="BD3755" s="16">
        <f>IF(Template!$F$7="Linear interpolation",LinInterp($AO$5:$AO$18,$AM$5:$AM$18,BC3755),CubicSpline($AO$5:$AO$18,$AM$5:$AM$18,BC3755))</f>
        <v>14.150055149190516</v>
      </c>
      <c r="BE3755" s="221">
        <f t="shared" si="8334"/>
        <v>3.8950060824468373</v>
      </c>
      <c r="BF3755" s="221">
        <f>BE3755/PRODUCT($BG$6:BG3754)</f>
        <v>1.0003626926299634</v>
      </c>
      <c r="BG3755" s="16">
        <f t="shared" si="8401"/>
        <v>1.0003626932756948</v>
      </c>
      <c r="BH3755" s="10">
        <f t="shared" si="8402"/>
        <v>13.238304562861124</v>
      </c>
      <c r="BI3755" s="90"/>
      <c r="BJ3755" s="17">
        <f t="shared" si="8384"/>
        <v>49748</v>
      </c>
      <c r="BK3755" s="16">
        <f t="shared" si="8378"/>
        <v>13.238447063772973</v>
      </c>
      <c r="BL3755" s="10">
        <f ca="1">IFERROR(AVERAGE(INDIRECT("BK"&amp;AC3755-Template!$F$10+1):INDIRECT("BK"&amp;AC3755)),0)</f>
        <v>13.238518008200844</v>
      </c>
      <c r="BM3755" s="35"/>
      <c r="BN3755" s="86"/>
      <c r="BO3755" s="35"/>
      <c r="BP3755" s="35"/>
      <c r="BQ3755" s="35"/>
      <c r="BR3755" s="35"/>
      <c r="BS3755" s="35"/>
      <c r="BT3755" s="35"/>
      <c r="BU3755" s="35"/>
      <c r="BV3755" s="35"/>
      <c r="BW3755" s="35"/>
      <c r="BX3755" s="35"/>
      <c r="BY3755" s="35"/>
      <c r="BZ3755" s="35"/>
      <c r="CA3755" s="35"/>
      <c r="CB3755" s="35"/>
      <c r="CC3755" s="35"/>
      <c r="CD3755" s="35"/>
      <c r="CE3755" s="35"/>
      <c r="CF3755" s="35"/>
      <c r="CG3755" s="35"/>
      <c r="CH3755" s="35"/>
    </row>
    <row r="3756" spans="1:86" ht="15.6" x14ac:dyDescent="0.3">
      <c r="A3756" s="35"/>
      <c r="B3756" s="86"/>
      <c r="C3756" s="35"/>
      <c r="D3756" s="35"/>
      <c r="E3756" s="35"/>
      <c r="F3756" s="35"/>
      <c r="G3756" s="35"/>
      <c r="H3756" s="35"/>
      <c r="I3756" s="35"/>
      <c r="J3756" s="35"/>
      <c r="K3756" s="35"/>
      <c r="L3756" s="35"/>
      <c r="M3756" s="35"/>
      <c r="N3756" s="35"/>
      <c r="O3756" s="35"/>
      <c r="P3756" s="35"/>
      <c r="Q3756" s="35"/>
      <c r="R3756" s="35"/>
      <c r="S3756" s="35"/>
      <c r="T3756" s="17">
        <f t="shared" si="8379"/>
        <v>49772</v>
      </c>
      <c r="U3756" s="216">
        <f t="shared" si="8372"/>
        <v>1</v>
      </c>
      <c r="V3756" s="216">
        <f t="shared" si="8379"/>
        <v>3751</v>
      </c>
      <c r="W3756" s="16">
        <f t="shared" si="8385"/>
        <v>10.276712328767124</v>
      </c>
      <c r="X3756" s="16" t="e">
        <f>IF(Template!$F$7="Linear interpolation",LinInterp($I$5:$I$22,$G$5:$G$22,W3756),CubicSpline($I$5:$I$22,$G$5:$G$22,W3756))</f>
        <v>#VALUE!</v>
      </c>
      <c r="Y3756" s="221" t="e">
        <f t="shared" si="8373"/>
        <v>#VALUE!</v>
      </c>
      <c r="Z3756" s="221" t="e">
        <f>Y3756/PRODUCT($AA$6:AA3755)</f>
        <v>#VALUE!</v>
      </c>
      <c r="AA3756" s="16" t="e">
        <f t="shared" si="8380"/>
        <v>#VALUE!</v>
      </c>
      <c r="AB3756" s="10" t="e">
        <f t="shared" si="8381"/>
        <v>#VALUE!</v>
      </c>
      <c r="AC3756" s="90">
        <f t="shared" si="8437"/>
        <v>3756</v>
      </c>
      <c r="AD3756" s="17">
        <f t="shared" si="8390"/>
        <v>49749</v>
      </c>
      <c r="AE3756" s="16" t="e">
        <f t="shared" si="8375"/>
        <v>#VALUE!</v>
      </c>
      <c r="AF3756" s="10">
        <f ca="1">IFERROR(AVERAGE(INDIRECT("AE"&amp;AC3756-Template!$F$10+1):INDIRECT("AE"&amp;AC3756)),0)</f>
        <v>0</v>
      </c>
      <c r="AG3756" s="35"/>
      <c r="AH3756" s="86"/>
      <c r="AI3756" s="35"/>
      <c r="AJ3756" s="35"/>
      <c r="AK3756" s="35"/>
      <c r="AL3756" s="35"/>
      <c r="AM3756" s="35"/>
      <c r="AN3756" s="35"/>
      <c r="AO3756" s="35"/>
      <c r="AP3756" s="35"/>
      <c r="AQ3756" s="35"/>
      <c r="AR3756" s="35"/>
      <c r="AS3756" s="35"/>
      <c r="AT3756" s="35"/>
      <c r="AU3756" s="35"/>
      <c r="AV3756" s="35"/>
      <c r="AW3756" s="35"/>
      <c r="AX3756" s="35"/>
      <c r="AY3756" s="35"/>
      <c r="AZ3756" s="17">
        <f t="shared" ref="AZ3756" si="8464">AZ3755+1</f>
        <v>49772</v>
      </c>
      <c r="BA3756" s="216">
        <f t="shared" si="8398"/>
        <v>1</v>
      </c>
      <c r="BB3756" s="216">
        <f t="shared" ref="BB3756" si="8465">BB3755+1</f>
        <v>3751</v>
      </c>
      <c r="BC3756" s="16">
        <f t="shared" si="8400"/>
        <v>10.276712328767124</v>
      </c>
      <c r="BD3756" s="16">
        <f>IF(Template!$F$7="Linear interpolation",LinInterp($AO$5:$AO$18,$AM$5:$AM$18,BC3756),CubicSpline($AO$5:$AO$18,$AM$5:$AM$18,BC3756))</f>
        <v>14.150055609825557</v>
      </c>
      <c r="BE3756" s="221">
        <f t="shared" si="8334"/>
        <v>3.8964187724262871</v>
      </c>
      <c r="BF3756" s="221">
        <f>BE3756/PRODUCT($BG$6:BG3755)</f>
        <v>1.0003626919790158</v>
      </c>
      <c r="BG3756" s="16">
        <f t="shared" si="8401"/>
        <v>1.0003626919790158</v>
      </c>
      <c r="BH3756" s="10">
        <f t="shared" si="8402"/>
        <v>13.238257234078121</v>
      </c>
      <c r="BI3756" s="90"/>
      <c r="BJ3756" s="17">
        <f t="shared" si="8384"/>
        <v>49749</v>
      </c>
      <c r="BK3756" s="16">
        <f t="shared" si="8378"/>
        <v>13.238447063772973</v>
      </c>
      <c r="BL3756" s="10">
        <f ca="1">IFERROR(AVERAGE(INDIRECT("BK"&amp;AC3756-Template!$F$10+1):INDIRECT("BK"&amp;AC3756)),0)</f>
        <v>13.23851369237752</v>
      </c>
      <c r="BM3756" s="35"/>
      <c r="BN3756" s="86"/>
      <c r="BO3756" s="35"/>
      <c r="BP3756" s="35"/>
      <c r="BQ3756" s="35"/>
      <c r="BR3756" s="35"/>
      <c r="BS3756" s="35"/>
      <c r="BT3756" s="35"/>
      <c r="BU3756" s="35"/>
      <c r="BV3756" s="35"/>
      <c r="BW3756" s="35"/>
      <c r="BX3756" s="35"/>
      <c r="BY3756" s="35"/>
      <c r="BZ3756" s="35"/>
      <c r="CA3756" s="35"/>
      <c r="CB3756" s="35"/>
      <c r="CC3756" s="35"/>
      <c r="CD3756" s="35"/>
      <c r="CE3756" s="35"/>
      <c r="CF3756" s="35"/>
      <c r="CG3756" s="35"/>
      <c r="CH3756" s="35"/>
    </row>
    <row r="3757" spans="1:86" ht="15.6" x14ac:dyDescent="0.3">
      <c r="A3757" s="35"/>
      <c r="B3757" s="86"/>
      <c r="C3757" s="35"/>
      <c r="D3757" s="35"/>
      <c r="E3757" s="35"/>
      <c r="F3757" s="35"/>
      <c r="G3757" s="35"/>
      <c r="H3757" s="35"/>
      <c r="I3757" s="35"/>
      <c r="J3757" s="35"/>
      <c r="K3757" s="35"/>
      <c r="L3757" s="35"/>
      <c r="M3757" s="35"/>
      <c r="N3757" s="35"/>
      <c r="O3757" s="35"/>
      <c r="P3757" s="35"/>
      <c r="Q3757" s="35"/>
      <c r="R3757" s="35"/>
      <c r="S3757" s="35"/>
      <c r="T3757" s="17">
        <f t="shared" si="8379"/>
        <v>49773</v>
      </c>
      <c r="U3757" s="216">
        <f t="shared" si="8372"/>
        <v>2</v>
      </c>
      <c r="V3757" s="216">
        <f t="shared" si="8379"/>
        <v>3752</v>
      </c>
      <c r="W3757" s="16">
        <f t="shared" si="8385"/>
        <v>10.27945205479452</v>
      </c>
      <c r="X3757" s="16" t="e">
        <f>IF(Template!$F$7="Linear interpolation",LinInterp($I$5:$I$22,$G$5:$G$22,W3757),CubicSpline($I$5:$I$22,$G$5:$G$22,W3757))</f>
        <v>#VALUE!</v>
      </c>
      <c r="Y3757" s="221" t="e">
        <f t="shared" si="8373"/>
        <v>#VALUE!</v>
      </c>
      <c r="Z3757" s="221" t="e">
        <f>Y3757/PRODUCT($AA$6:AA3756)</f>
        <v>#VALUE!</v>
      </c>
      <c r="AA3757" s="16" t="e">
        <f t="shared" si="8380"/>
        <v>#VALUE!</v>
      </c>
      <c r="AB3757" s="10" t="e">
        <f t="shared" si="8381"/>
        <v>#VALUE!</v>
      </c>
      <c r="AC3757" s="90">
        <f t="shared" si="8437"/>
        <v>3757</v>
      </c>
      <c r="AD3757" s="17">
        <f t="shared" si="8390"/>
        <v>49750</v>
      </c>
      <c r="AE3757" s="16" t="e">
        <f t="shared" si="8375"/>
        <v>#VALUE!</v>
      </c>
      <c r="AF3757" s="10">
        <f ca="1">IFERROR(AVERAGE(INDIRECT("AE"&amp;AC3757-Template!$F$10+1):INDIRECT("AE"&amp;AC3757)),0)</f>
        <v>0</v>
      </c>
      <c r="AG3757" s="35"/>
      <c r="AH3757" s="86"/>
      <c r="AI3757" s="35"/>
      <c r="AJ3757" s="35"/>
      <c r="AK3757" s="35"/>
      <c r="AL3757" s="35"/>
      <c r="AM3757" s="35"/>
      <c r="AN3757" s="35"/>
      <c r="AO3757" s="35"/>
      <c r="AP3757" s="35"/>
      <c r="AQ3757" s="35"/>
      <c r="AR3757" s="35"/>
      <c r="AS3757" s="35"/>
      <c r="AT3757" s="35"/>
      <c r="AU3757" s="35"/>
      <c r="AV3757" s="35"/>
      <c r="AW3757" s="35"/>
      <c r="AX3757" s="35"/>
      <c r="AY3757" s="35"/>
      <c r="AZ3757" s="17">
        <f t="shared" ref="AZ3757" si="8466">AZ3756+1</f>
        <v>49773</v>
      </c>
      <c r="BA3757" s="216">
        <f t="shared" si="8398"/>
        <v>2</v>
      </c>
      <c r="BB3757" s="216">
        <f t="shared" ref="BB3757" si="8467">BB3756+1</f>
        <v>3752</v>
      </c>
      <c r="BC3757" s="16">
        <f t="shared" si="8400"/>
        <v>10.27945205479452</v>
      </c>
      <c r="BD3757" s="16">
        <f>IF(Template!$F$7="Linear interpolation",LinInterp($AO$5:$AO$18,$AM$5:$AM$18,BC3757),CubicSpline($AO$5:$AO$18,$AM$5:$AM$18,BC3757))</f>
        <v>14.150056067748451</v>
      </c>
      <c r="BE3757" s="221">
        <f t="shared" si="8334"/>
        <v>3.8978319739121754</v>
      </c>
      <c r="BF3757" s="221">
        <f>BE3757/PRODUCT($BG$6:BG3756)</f>
        <v>1.0003626924025439</v>
      </c>
      <c r="BG3757" s="16">
        <f t="shared" si="8401"/>
        <v>1.0003626924025439</v>
      </c>
      <c r="BH3757" s="10">
        <f t="shared" si="8402"/>
        <v>13.238272692853826</v>
      </c>
      <c r="BI3757" s="90"/>
      <c r="BJ3757" s="17">
        <f t="shared" si="8384"/>
        <v>49750</v>
      </c>
      <c r="BK3757" s="16">
        <f t="shared" si="8378"/>
        <v>13.238447063772973</v>
      </c>
      <c r="BL3757" s="10">
        <f ca="1">IFERROR(AVERAGE(INDIRECT("BK"&amp;AC3757-Template!$F$10+1):INDIRECT("BK"&amp;AC3757)),0)</f>
        <v>13.238509482767777</v>
      </c>
      <c r="BM3757" s="35"/>
      <c r="BN3757" s="86"/>
      <c r="BO3757" s="35"/>
      <c r="BP3757" s="35"/>
      <c r="BQ3757" s="35"/>
      <c r="BR3757" s="35"/>
      <c r="BS3757" s="35"/>
      <c r="BT3757" s="35"/>
      <c r="BU3757" s="35"/>
      <c r="BV3757" s="35"/>
      <c r="BW3757" s="35"/>
      <c r="BX3757" s="35"/>
      <c r="BY3757" s="35"/>
      <c r="BZ3757" s="35"/>
      <c r="CA3757" s="35"/>
      <c r="CB3757" s="35"/>
      <c r="CC3757" s="35"/>
      <c r="CD3757" s="35"/>
      <c r="CE3757" s="35"/>
      <c r="CF3757" s="35"/>
      <c r="CG3757" s="35"/>
      <c r="CH3757" s="35"/>
    </row>
    <row r="3758" spans="1:86" ht="15.6" x14ac:dyDescent="0.3">
      <c r="A3758" s="35"/>
      <c r="B3758" s="86"/>
      <c r="C3758" s="35"/>
      <c r="D3758" s="35"/>
      <c r="E3758" s="35"/>
      <c r="F3758" s="35"/>
      <c r="G3758" s="35"/>
      <c r="H3758" s="35"/>
      <c r="I3758" s="35"/>
      <c r="J3758" s="35"/>
      <c r="K3758" s="35"/>
      <c r="L3758" s="35"/>
      <c r="M3758" s="35"/>
      <c r="N3758" s="35"/>
      <c r="O3758" s="35"/>
      <c r="P3758" s="35"/>
      <c r="Q3758" s="35"/>
      <c r="R3758" s="35"/>
      <c r="S3758" s="35"/>
      <c r="T3758" s="17">
        <f t="shared" si="8379"/>
        <v>49774</v>
      </c>
      <c r="U3758" s="216">
        <f t="shared" si="8372"/>
        <v>3</v>
      </c>
      <c r="V3758" s="216">
        <f t="shared" si="8379"/>
        <v>3753</v>
      </c>
      <c r="W3758" s="16">
        <f t="shared" si="8385"/>
        <v>10.282191780821918</v>
      </c>
      <c r="X3758" s="16" t="e">
        <f>IF(Template!$F$7="Linear interpolation",LinInterp($I$5:$I$22,$G$5:$G$22,W3758),CubicSpline($I$5:$I$22,$G$5:$G$22,W3758))</f>
        <v>#VALUE!</v>
      </c>
      <c r="Y3758" s="221" t="e">
        <f t="shared" si="8373"/>
        <v>#VALUE!</v>
      </c>
      <c r="Z3758" s="221" t="e">
        <f>Y3758/PRODUCT($AA$6:AA3757)</f>
        <v>#VALUE!</v>
      </c>
      <c r="AA3758" s="16" t="e">
        <f t="shared" si="8380"/>
        <v>#VALUE!</v>
      </c>
      <c r="AB3758" s="10" t="e">
        <f t="shared" si="8381"/>
        <v>#VALUE!</v>
      </c>
      <c r="AC3758" s="90">
        <f t="shared" si="8437"/>
        <v>3758</v>
      </c>
      <c r="AD3758" s="17">
        <f t="shared" si="8390"/>
        <v>49751</v>
      </c>
      <c r="AE3758" s="16" t="e">
        <f t="shared" si="8375"/>
        <v>#VALUE!</v>
      </c>
      <c r="AF3758" s="10">
        <f ca="1">IFERROR(AVERAGE(INDIRECT("AE"&amp;AC3758-Template!$F$10+1):INDIRECT("AE"&amp;AC3758)),0)</f>
        <v>0</v>
      </c>
      <c r="AG3758" s="35"/>
      <c r="AH3758" s="86"/>
      <c r="AI3758" s="35"/>
      <c r="AJ3758" s="35"/>
      <c r="AK3758" s="35"/>
      <c r="AL3758" s="35"/>
      <c r="AM3758" s="35"/>
      <c r="AN3758" s="35"/>
      <c r="AO3758" s="35"/>
      <c r="AP3758" s="35"/>
      <c r="AQ3758" s="35"/>
      <c r="AR3758" s="35"/>
      <c r="AS3758" s="35"/>
      <c r="AT3758" s="35"/>
      <c r="AU3758" s="35"/>
      <c r="AV3758" s="35"/>
      <c r="AW3758" s="35"/>
      <c r="AX3758" s="35"/>
      <c r="AY3758" s="35"/>
      <c r="AZ3758" s="17">
        <f t="shared" ref="AZ3758" si="8468">AZ3757+1</f>
        <v>49774</v>
      </c>
      <c r="BA3758" s="216">
        <f t="shared" si="8398"/>
        <v>3</v>
      </c>
      <c r="BB3758" s="216">
        <f t="shared" ref="BB3758" si="8469">BB3757+1</f>
        <v>3753</v>
      </c>
      <c r="BC3758" s="16">
        <f t="shared" si="8400"/>
        <v>10.282191780821918</v>
      </c>
      <c r="BD3758" s="16">
        <f>IF(Template!$F$7="Linear interpolation",LinInterp($AO$5:$AO$18,$AM$5:$AM$18,BC3758),CubicSpline($AO$5:$AO$18,$AM$5:$AM$18,BC3758))</f>
        <v>14.150056522932349</v>
      </c>
      <c r="BE3758" s="221">
        <f t="shared" si="8334"/>
        <v>3.8992456870791976</v>
      </c>
      <c r="BF3758" s="221">
        <f>BE3758/PRODUCT($BG$6:BG3757)</f>
        <v>1.0003626921777244</v>
      </c>
      <c r="BG3758" s="16">
        <f t="shared" si="8401"/>
        <v>1.0003626921777244</v>
      </c>
      <c r="BH3758" s="10">
        <f t="shared" si="8402"/>
        <v>13.238264486942208</v>
      </c>
      <c r="BI3758" s="90"/>
      <c r="BJ3758" s="17">
        <f t="shared" si="8384"/>
        <v>49751</v>
      </c>
      <c r="BK3758" s="16">
        <f t="shared" si="8378"/>
        <v>13.23841160342354</v>
      </c>
      <c r="BL3758" s="10">
        <f ca="1">IFERROR(AVERAGE(INDIRECT("BK"&amp;AC3758-Template!$F$10+1):INDIRECT("BK"&amp;AC3758)),0)</f>
        <v>13.238504091146387</v>
      </c>
      <c r="BM3758" s="35"/>
      <c r="BN3758" s="86"/>
      <c r="BO3758" s="35"/>
      <c r="BP3758" s="35"/>
      <c r="BQ3758" s="35"/>
      <c r="BR3758" s="35"/>
      <c r="BS3758" s="35"/>
      <c r="BT3758" s="35"/>
      <c r="BU3758" s="35"/>
      <c r="BV3758" s="35"/>
      <c r="BW3758" s="35"/>
      <c r="BX3758" s="35"/>
      <c r="BY3758" s="35"/>
      <c r="BZ3758" s="35"/>
      <c r="CA3758" s="35"/>
      <c r="CB3758" s="35"/>
      <c r="CC3758" s="35"/>
      <c r="CD3758" s="35"/>
      <c r="CE3758" s="35"/>
      <c r="CF3758" s="35"/>
      <c r="CG3758" s="35"/>
      <c r="CH3758" s="35"/>
    </row>
    <row r="3759" spans="1:86" ht="15.6" x14ac:dyDescent="0.3">
      <c r="A3759" s="35"/>
      <c r="B3759" s="86"/>
      <c r="C3759" s="35"/>
      <c r="D3759" s="35"/>
      <c r="E3759" s="35"/>
      <c r="F3759" s="35"/>
      <c r="G3759" s="35"/>
      <c r="H3759" s="35"/>
      <c r="I3759" s="35"/>
      <c r="J3759" s="35"/>
      <c r="K3759" s="35"/>
      <c r="L3759" s="35"/>
      <c r="M3759" s="35"/>
      <c r="N3759" s="35"/>
      <c r="O3759" s="35"/>
      <c r="P3759" s="35"/>
      <c r="Q3759" s="35"/>
      <c r="R3759" s="35"/>
      <c r="S3759" s="35"/>
      <c r="T3759" s="17">
        <f t="shared" si="8379"/>
        <v>49775</v>
      </c>
      <c r="U3759" s="216">
        <f t="shared" si="8372"/>
        <v>4</v>
      </c>
      <c r="V3759" s="216">
        <f t="shared" si="8379"/>
        <v>3754</v>
      </c>
      <c r="W3759" s="16">
        <f t="shared" si="8385"/>
        <v>10.284931506849315</v>
      </c>
      <c r="X3759" s="16" t="e">
        <f>IF(Template!$F$7="Linear interpolation",LinInterp($I$5:$I$22,$G$5:$G$22,W3759),CubicSpline($I$5:$I$22,$G$5:$G$22,W3759))</f>
        <v>#VALUE!</v>
      </c>
      <c r="Y3759" s="221" t="e">
        <f t="shared" si="8373"/>
        <v>#VALUE!</v>
      </c>
      <c r="Z3759" s="221" t="e">
        <f>Y3759/PRODUCT($AA$6:AA3758)</f>
        <v>#VALUE!</v>
      </c>
      <c r="AA3759" s="16" t="e">
        <f t="shared" si="8380"/>
        <v>#VALUE!</v>
      </c>
      <c r="AB3759" s="10" t="e">
        <f t="shared" si="8381"/>
        <v>#VALUE!</v>
      </c>
      <c r="AC3759" s="90">
        <f t="shared" si="8437"/>
        <v>3759</v>
      </c>
      <c r="AD3759" s="17">
        <f t="shared" si="8390"/>
        <v>49752</v>
      </c>
      <c r="AE3759" s="16" t="e">
        <f t="shared" si="8375"/>
        <v>#VALUE!</v>
      </c>
      <c r="AF3759" s="10">
        <f ca="1">IFERROR(AVERAGE(INDIRECT("AE"&amp;AC3759-Template!$F$10+1):INDIRECT("AE"&amp;AC3759)),0)</f>
        <v>0</v>
      </c>
      <c r="AG3759" s="35"/>
      <c r="AH3759" s="86"/>
      <c r="AI3759" s="35"/>
      <c r="AJ3759" s="35"/>
      <c r="AK3759" s="35"/>
      <c r="AL3759" s="35"/>
      <c r="AM3759" s="35"/>
      <c r="AN3759" s="35"/>
      <c r="AO3759" s="35"/>
      <c r="AP3759" s="35"/>
      <c r="AQ3759" s="35"/>
      <c r="AR3759" s="35"/>
      <c r="AS3759" s="35"/>
      <c r="AT3759" s="35"/>
      <c r="AU3759" s="35"/>
      <c r="AV3759" s="35"/>
      <c r="AW3759" s="35"/>
      <c r="AX3759" s="35"/>
      <c r="AY3759" s="35"/>
      <c r="AZ3759" s="17">
        <f t="shared" ref="AZ3759" si="8470">AZ3758+1</f>
        <v>49775</v>
      </c>
      <c r="BA3759" s="216">
        <f t="shared" si="8398"/>
        <v>4</v>
      </c>
      <c r="BB3759" s="216">
        <f t="shared" ref="BB3759" si="8471">BB3758+1</f>
        <v>3754</v>
      </c>
      <c r="BC3759" s="16">
        <f t="shared" si="8400"/>
        <v>10.284931506849315</v>
      </c>
      <c r="BD3759" s="16">
        <f>IF(Template!$F$7="Linear interpolation",LinInterp($AO$5:$AO$18,$AM$5:$AM$18,BC3759),CubicSpline($AO$5:$AO$18,$AM$5:$AM$18,BC3759))</f>
        <v>14.150056975350395</v>
      </c>
      <c r="BE3759" s="221">
        <f t="shared" si="8334"/>
        <v>3.9006599121020966</v>
      </c>
      <c r="BF3759" s="221">
        <f>BE3759/PRODUCT($BG$6:BG3758)</f>
        <v>1.0003626919502879</v>
      </c>
      <c r="BG3759" s="16">
        <f t="shared" si="8401"/>
        <v>1.0003626919502879</v>
      </c>
      <c r="BH3759" s="10">
        <f t="shared" si="8402"/>
        <v>13.238256185509446</v>
      </c>
      <c r="BI3759" s="90"/>
      <c r="BJ3759" s="17">
        <f t="shared" si="8384"/>
        <v>49752</v>
      </c>
      <c r="BK3759" s="16">
        <f t="shared" si="8378"/>
        <v>13.238423112619468</v>
      </c>
      <c r="BL3759" s="10">
        <f ca="1">IFERROR(AVERAGE(INDIRECT("BK"&amp;AC3759-Template!$F$10+1):INDIRECT("BK"&amp;AC3759)),0)</f>
        <v>13.238499083164861</v>
      </c>
      <c r="BM3759" s="35"/>
      <c r="BN3759" s="86"/>
      <c r="BO3759" s="35"/>
      <c r="BP3759" s="35"/>
      <c r="BQ3759" s="35"/>
      <c r="BR3759" s="35"/>
      <c r="BS3759" s="35"/>
      <c r="BT3759" s="35"/>
      <c r="BU3759" s="35"/>
      <c r="BV3759" s="35"/>
      <c r="BW3759" s="35"/>
      <c r="BX3759" s="35"/>
      <c r="BY3759" s="35"/>
      <c r="BZ3759" s="35"/>
      <c r="CA3759" s="35"/>
      <c r="CB3759" s="35"/>
      <c r="CC3759" s="35"/>
      <c r="CD3759" s="35"/>
      <c r="CE3759" s="35"/>
      <c r="CF3759" s="35"/>
      <c r="CG3759" s="35"/>
      <c r="CH3759" s="35"/>
    </row>
    <row r="3760" spans="1:86" ht="15.6" x14ac:dyDescent="0.3">
      <c r="A3760" s="35"/>
      <c r="B3760" s="86"/>
      <c r="C3760" s="35"/>
      <c r="D3760" s="35"/>
      <c r="E3760" s="35"/>
      <c r="F3760" s="35"/>
      <c r="G3760" s="35"/>
      <c r="H3760" s="35"/>
      <c r="I3760" s="35"/>
      <c r="J3760" s="35"/>
      <c r="K3760" s="35"/>
      <c r="L3760" s="35"/>
      <c r="M3760" s="35"/>
      <c r="N3760" s="35"/>
      <c r="O3760" s="35"/>
      <c r="P3760" s="35"/>
      <c r="Q3760" s="35"/>
      <c r="R3760" s="35"/>
      <c r="S3760" s="35"/>
      <c r="T3760" s="17">
        <f t="shared" si="8379"/>
        <v>49776</v>
      </c>
      <c r="U3760" s="216">
        <f t="shared" si="8372"/>
        <v>5</v>
      </c>
      <c r="V3760" s="216">
        <f t="shared" si="8379"/>
        <v>3755</v>
      </c>
      <c r="W3760" s="16">
        <f t="shared" si="8385"/>
        <v>10.287671232876713</v>
      </c>
      <c r="X3760" s="16" t="e">
        <f>IF(Template!$F$7="Linear interpolation",LinInterp($I$5:$I$22,$G$5:$G$22,W3760),CubicSpline($I$5:$I$22,$G$5:$G$22,W3760))</f>
        <v>#VALUE!</v>
      </c>
      <c r="Y3760" s="221" t="e">
        <f t="shared" si="8373"/>
        <v>#VALUE!</v>
      </c>
      <c r="Z3760" s="221" t="e">
        <f>Y3760/PRODUCT($AA$6:AA3759)</f>
        <v>#VALUE!</v>
      </c>
      <c r="AA3760" s="16" t="e">
        <f t="shared" si="8380"/>
        <v>#VALUE!</v>
      </c>
      <c r="AB3760" s="10" t="e">
        <f t="shared" si="8381"/>
        <v>#VALUE!</v>
      </c>
      <c r="AC3760" s="90">
        <f t="shared" si="8437"/>
        <v>3760</v>
      </c>
      <c r="AD3760" s="17">
        <f t="shared" si="8390"/>
        <v>49753</v>
      </c>
      <c r="AE3760" s="16" t="e">
        <f t="shared" si="8375"/>
        <v>#VALUE!</v>
      </c>
      <c r="AF3760" s="10">
        <f ca="1">IFERROR(AVERAGE(INDIRECT("AE"&amp;AC3760-Template!$F$10+1):INDIRECT("AE"&amp;AC3760)),0)</f>
        <v>0</v>
      </c>
      <c r="AG3760" s="35"/>
      <c r="AH3760" s="86"/>
      <c r="AI3760" s="35"/>
      <c r="AJ3760" s="35"/>
      <c r="AK3760" s="35"/>
      <c r="AL3760" s="35"/>
      <c r="AM3760" s="35"/>
      <c r="AN3760" s="35"/>
      <c r="AO3760" s="35"/>
      <c r="AP3760" s="35"/>
      <c r="AQ3760" s="35"/>
      <c r="AR3760" s="35"/>
      <c r="AS3760" s="35"/>
      <c r="AT3760" s="35"/>
      <c r="AU3760" s="35"/>
      <c r="AV3760" s="35"/>
      <c r="AW3760" s="35"/>
      <c r="AX3760" s="35"/>
      <c r="AY3760" s="35"/>
      <c r="AZ3760" s="17">
        <f t="shared" ref="AZ3760" si="8472">AZ3759+1</f>
        <v>49776</v>
      </c>
      <c r="BA3760" s="216">
        <f t="shared" si="8398"/>
        <v>5</v>
      </c>
      <c r="BB3760" s="216">
        <f t="shared" ref="BB3760" si="8473">BB3759+1</f>
        <v>3755</v>
      </c>
      <c r="BC3760" s="16">
        <f t="shared" si="8400"/>
        <v>10.287671232876713</v>
      </c>
      <c r="BD3760" s="16">
        <f>IF(Template!$F$7="Linear interpolation",LinInterp($AO$5:$AO$18,$AM$5:$AM$18,BC3760),CubicSpline($AO$5:$AO$18,$AM$5:$AM$18,BC3760))</f>
        <v>14.150057424975737</v>
      </c>
      <c r="BE3760" s="221">
        <f t="shared" si="8334"/>
        <v>3.9020746491556562</v>
      </c>
      <c r="BF3760" s="221">
        <f>BE3760/PRODUCT($BG$6:BG3759)</f>
        <v>1.0003626917202317</v>
      </c>
      <c r="BG3760" s="16">
        <f t="shared" si="8401"/>
        <v>1.0003626917202317</v>
      </c>
      <c r="BH3760" s="10">
        <f t="shared" si="8402"/>
        <v>13.238247788458279</v>
      </c>
      <c r="BI3760" s="90"/>
      <c r="BJ3760" s="17">
        <f t="shared" si="8384"/>
        <v>49753</v>
      </c>
      <c r="BK3760" s="16">
        <f t="shared" si="8378"/>
        <v>13.238416891401595</v>
      </c>
      <c r="BL3760" s="10">
        <f ca="1">IFERROR(AVERAGE(INDIRECT("BK"&amp;AC3760-Template!$F$10+1):INDIRECT("BK"&amp;AC3760)),0)</f>
        <v>13.238494535242548</v>
      </c>
      <c r="BM3760" s="35"/>
      <c r="BN3760" s="86"/>
      <c r="BO3760" s="35"/>
      <c r="BP3760" s="35"/>
      <c r="BQ3760" s="35"/>
      <c r="BR3760" s="35"/>
      <c r="BS3760" s="35"/>
      <c r="BT3760" s="35"/>
      <c r="BU3760" s="35"/>
      <c r="BV3760" s="35"/>
      <c r="BW3760" s="35"/>
      <c r="BX3760" s="35"/>
      <c r="BY3760" s="35"/>
      <c r="BZ3760" s="35"/>
      <c r="CA3760" s="35"/>
      <c r="CB3760" s="35"/>
      <c r="CC3760" s="35"/>
      <c r="CD3760" s="35"/>
      <c r="CE3760" s="35"/>
      <c r="CF3760" s="35"/>
      <c r="CG3760" s="35"/>
      <c r="CH3760" s="35"/>
    </row>
    <row r="3761" spans="1:86" ht="15.6" x14ac:dyDescent="0.3">
      <c r="A3761" s="35"/>
      <c r="B3761" s="86"/>
      <c r="C3761" s="35"/>
      <c r="D3761" s="35"/>
      <c r="E3761" s="35"/>
      <c r="F3761" s="35"/>
      <c r="G3761" s="35"/>
      <c r="H3761" s="35"/>
      <c r="I3761" s="35"/>
      <c r="J3761" s="35"/>
      <c r="K3761" s="35"/>
      <c r="L3761" s="35"/>
      <c r="M3761" s="35"/>
      <c r="N3761" s="35"/>
      <c r="O3761" s="35"/>
      <c r="P3761" s="35"/>
      <c r="Q3761" s="35"/>
      <c r="R3761" s="35"/>
      <c r="S3761" s="35"/>
      <c r="T3761" s="17">
        <f t="shared" si="8379"/>
        <v>49777</v>
      </c>
      <c r="U3761" s="216">
        <f t="shared" si="8372"/>
        <v>6</v>
      </c>
      <c r="V3761" s="216">
        <f t="shared" si="8379"/>
        <v>3756</v>
      </c>
      <c r="W3761" s="16">
        <f t="shared" si="8385"/>
        <v>10.29041095890411</v>
      </c>
      <c r="X3761" s="16" t="e">
        <f>IF(Template!$F$7="Linear interpolation",LinInterp($I$5:$I$22,$G$5:$G$22,W3761),CubicSpline($I$5:$I$22,$G$5:$G$22,W3761))</f>
        <v>#VALUE!</v>
      </c>
      <c r="Y3761" s="221" t="e">
        <f t="shared" si="8373"/>
        <v>#VALUE!</v>
      </c>
      <c r="Z3761" s="221" t="e">
        <f>Y3761/PRODUCT($AA$6:AA3760)</f>
        <v>#VALUE!</v>
      </c>
      <c r="AA3761" s="16" t="e">
        <f t="shared" si="8380"/>
        <v>#VALUE!</v>
      </c>
      <c r="AB3761" s="10" t="e">
        <f t="shared" si="8381"/>
        <v>#VALUE!</v>
      </c>
      <c r="AC3761" s="90">
        <f t="shared" si="8437"/>
        <v>3761</v>
      </c>
      <c r="AD3761" s="17">
        <f t="shared" si="8390"/>
        <v>49754</v>
      </c>
      <c r="AE3761" s="16" t="e">
        <f t="shared" si="8375"/>
        <v>#VALUE!</v>
      </c>
      <c r="AF3761" s="10">
        <f ca="1">IFERROR(AVERAGE(INDIRECT("AE"&amp;AC3761-Template!$F$10+1):INDIRECT("AE"&amp;AC3761)),0)</f>
        <v>0</v>
      </c>
      <c r="AG3761" s="35"/>
      <c r="AH3761" s="86"/>
      <c r="AI3761" s="35"/>
      <c r="AJ3761" s="35"/>
      <c r="AK3761" s="35"/>
      <c r="AL3761" s="35"/>
      <c r="AM3761" s="35"/>
      <c r="AN3761" s="35"/>
      <c r="AO3761" s="35"/>
      <c r="AP3761" s="35"/>
      <c r="AQ3761" s="35"/>
      <c r="AR3761" s="35"/>
      <c r="AS3761" s="35"/>
      <c r="AT3761" s="35"/>
      <c r="AU3761" s="35"/>
      <c r="AV3761" s="35"/>
      <c r="AW3761" s="35"/>
      <c r="AX3761" s="35"/>
      <c r="AY3761" s="35"/>
      <c r="AZ3761" s="17">
        <f t="shared" ref="AZ3761" si="8474">AZ3760+1</f>
        <v>49777</v>
      </c>
      <c r="BA3761" s="216">
        <f t="shared" si="8398"/>
        <v>6</v>
      </c>
      <c r="BB3761" s="216">
        <f t="shared" ref="BB3761" si="8475">BB3760+1</f>
        <v>3756</v>
      </c>
      <c r="BC3761" s="16">
        <f t="shared" si="8400"/>
        <v>10.29041095890411</v>
      </c>
      <c r="BD3761" s="16">
        <f>IF(Template!$F$7="Linear interpolation",LinInterp($AO$5:$AO$18,$AM$5:$AM$18,BC3761),CubicSpline($AO$5:$AO$18,$AM$5:$AM$18,BC3761))</f>
        <v>14.150057871781522</v>
      </c>
      <c r="BE3761" s="221">
        <f t="shared" si="8334"/>
        <v>3.9034898984147035</v>
      </c>
      <c r="BF3761" s="221">
        <f>BE3761/PRODUCT($BG$6:BG3760)</f>
        <v>1.0003626914875536</v>
      </c>
      <c r="BG3761" s="16">
        <f t="shared" si="8401"/>
        <v>1.0003626917202317</v>
      </c>
      <c r="BH3761" s="10">
        <f t="shared" si="8402"/>
        <v>13.238247788458279</v>
      </c>
      <c r="BI3761" s="90"/>
      <c r="BJ3761" s="17">
        <f t="shared" si="8384"/>
        <v>49754</v>
      </c>
      <c r="BK3761" s="16">
        <f t="shared" si="8378"/>
        <v>13.238410576591475</v>
      </c>
      <c r="BL3761" s="10">
        <f ca="1">IFERROR(AVERAGE(INDIRECT("BK"&amp;AC3761-Template!$F$10+1):INDIRECT("BK"&amp;AC3761)),0)</f>
        <v>13.238489564423443</v>
      </c>
      <c r="BM3761" s="35"/>
      <c r="BN3761" s="86"/>
      <c r="BO3761" s="35"/>
      <c r="BP3761" s="35"/>
      <c r="BQ3761" s="35"/>
      <c r="BR3761" s="35"/>
      <c r="BS3761" s="35"/>
      <c r="BT3761" s="35"/>
      <c r="BU3761" s="35"/>
      <c r="BV3761" s="35"/>
      <c r="BW3761" s="35"/>
      <c r="BX3761" s="35"/>
      <c r="BY3761" s="35"/>
      <c r="BZ3761" s="35"/>
      <c r="CA3761" s="35"/>
      <c r="CB3761" s="35"/>
      <c r="CC3761" s="35"/>
      <c r="CD3761" s="35"/>
      <c r="CE3761" s="35"/>
      <c r="CF3761" s="35"/>
      <c r="CG3761" s="35"/>
      <c r="CH3761" s="35"/>
    </row>
    <row r="3762" spans="1:86" ht="15.6" x14ac:dyDescent="0.3">
      <c r="A3762" s="35"/>
      <c r="B3762" s="86"/>
      <c r="C3762" s="35"/>
      <c r="D3762" s="35"/>
      <c r="E3762" s="35"/>
      <c r="F3762" s="35"/>
      <c r="G3762" s="35"/>
      <c r="H3762" s="35"/>
      <c r="I3762" s="35"/>
      <c r="J3762" s="35"/>
      <c r="K3762" s="35"/>
      <c r="L3762" s="35"/>
      <c r="M3762" s="35"/>
      <c r="N3762" s="35"/>
      <c r="O3762" s="35"/>
      <c r="P3762" s="35"/>
      <c r="Q3762" s="35"/>
      <c r="R3762" s="35"/>
      <c r="S3762" s="35"/>
      <c r="T3762" s="17">
        <f t="shared" si="8379"/>
        <v>49778</v>
      </c>
      <c r="U3762" s="216">
        <f t="shared" si="8372"/>
        <v>7</v>
      </c>
      <c r="V3762" s="216">
        <f t="shared" si="8379"/>
        <v>3757</v>
      </c>
      <c r="W3762" s="16">
        <f t="shared" si="8385"/>
        <v>10.293150684931506</v>
      </c>
      <c r="X3762" s="16" t="e">
        <f>IF(Template!$F$7="Linear interpolation",LinInterp($I$5:$I$22,$G$5:$G$22,W3762),CubicSpline($I$5:$I$22,$G$5:$G$22,W3762))</f>
        <v>#VALUE!</v>
      </c>
      <c r="Y3762" s="221" t="e">
        <f t="shared" si="8373"/>
        <v>#VALUE!</v>
      </c>
      <c r="Z3762" s="221" t="e">
        <f>Y3762/PRODUCT($AA$6:AA3761)</f>
        <v>#VALUE!</v>
      </c>
      <c r="AA3762" s="16" t="e">
        <f t="shared" si="8380"/>
        <v>#VALUE!</v>
      </c>
      <c r="AB3762" s="10" t="e">
        <f t="shared" si="8381"/>
        <v>#VALUE!</v>
      </c>
      <c r="AC3762" s="90">
        <f t="shared" si="8437"/>
        <v>3762</v>
      </c>
      <c r="AD3762" s="17">
        <f t="shared" si="8390"/>
        <v>49755</v>
      </c>
      <c r="AE3762" s="16" t="e">
        <f t="shared" si="8375"/>
        <v>#VALUE!</v>
      </c>
      <c r="AF3762" s="10">
        <f ca="1">IFERROR(AVERAGE(INDIRECT("AE"&amp;AC3762-Template!$F$10+1):INDIRECT("AE"&amp;AC3762)),0)</f>
        <v>0</v>
      </c>
      <c r="AG3762" s="35"/>
      <c r="AH3762" s="86"/>
      <c r="AI3762" s="35"/>
      <c r="AJ3762" s="35"/>
      <c r="AK3762" s="35"/>
      <c r="AL3762" s="35"/>
      <c r="AM3762" s="35"/>
      <c r="AN3762" s="35"/>
      <c r="AO3762" s="35"/>
      <c r="AP3762" s="35"/>
      <c r="AQ3762" s="35"/>
      <c r="AR3762" s="35"/>
      <c r="AS3762" s="35"/>
      <c r="AT3762" s="35"/>
      <c r="AU3762" s="35"/>
      <c r="AV3762" s="35"/>
      <c r="AW3762" s="35"/>
      <c r="AX3762" s="35"/>
      <c r="AY3762" s="35"/>
      <c r="AZ3762" s="17">
        <f t="shared" ref="AZ3762" si="8476">AZ3761+1</f>
        <v>49778</v>
      </c>
      <c r="BA3762" s="216">
        <f t="shared" si="8398"/>
        <v>7</v>
      </c>
      <c r="BB3762" s="216">
        <f t="shared" ref="BB3762" si="8477">BB3761+1</f>
        <v>3757</v>
      </c>
      <c r="BC3762" s="16">
        <f t="shared" si="8400"/>
        <v>10.293150684931506</v>
      </c>
      <c r="BD3762" s="16">
        <f>IF(Template!$F$7="Linear interpolation",LinInterp($AO$5:$AO$18,$AM$5:$AM$18,BC3762),CubicSpline($AO$5:$AO$18,$AM$5:$AM$18,BC3762))</f>
        <v>14.150058315740898</v>
      </c>
      <c r="BE3762" s="221">
        <f t="shared" si="8334"/>
        <v>3.904905660054101</v>
      </c>
      <c r="BF3762" s="221">
        <f>BE3762/PRODUCT($BG$6:BG3761)</f>
        <v>1.0003626910195711</v>
      </c>
      <c r="BG3762" s="16">
        <f t="shared" si="8401"/>
        <v>1.0003626917202317</v>
      </c>
      <c r="BH3762" s="10">
        <f t="shared" si="8402"/>
        <v>13.238247788458279</v>
      </c>
      <c r="BI3762" s="90"/>
      <c r="BJ3762" s="17">
        <f t="shared" si="8384"/>
        <v>49755</v>
      </c>
      <c r="BK3762" s="16">
        <f t="shared" si="8378"/>
        <v>13.238404168116169</v>
      </c>
      <c r="BL3762" s="10">
        <f ca="1">IFERROR(AVERAGE(INDIRECT("BK"&amp;AC3762-Template!$F$10+1):INDIRECT("BK"&amp;AC3762)),0)</f>
        <v>13.238484501307484</v>
      </c>
      <c r="BM3762" s="35"/>
      <c r="BN3762" s="86"/>
      <c r="BO3762" s="35"/>
      <c r="BP3762" s="35"/>
      <c r="BQ3762" s="35"/>
      <c r="BR3762" s="35"/>
      <c r="BS3762" s="35"/>
      <c r="BT3762" s="35"/>
      <c r="BU3762" s="35"/>
      <c r="BV3762" s="35"/>
      <c r="BW3762" s="35"/>
      <c r="BX3762" s="35"/>
      <c r="BY3762" s="35"/>
      <c r="BZ3762" s="35"/>
      <c r="CA3762" s="35"/>
      <c r="CB3762" s="35"/>
      <c r="CC3762" s="35"/>
      <c r="CD3762" s="35"/>
      <c r="CE3762" s="35"/>
      <c r="CF3762" s="35"/>
      <c r="CG3762" s="35"/>
      <c r="CH3762" s="35"/>
    </row>
    <row r="3763" spans="1:86" ht="15.6" x14ac:dyDescent="0.3">
      <c r="A3763" s="35"/>
      <c r="B3763" s="86"/>
      <c r="C3763" s="35"/>
      <c r="D3763" s="35"/>
      <c r="E3763" s="35"/>
      <c r="F3763" s="35"/>
      <c r="G3763" s="35"/>
      <c r="H3763" s="35"/>
      <c r="I3763" s="35"/>
      <c r="J3763" s="35"/>
      <c r="K3763" s="35"/>
      <c r="L3763" s="35"/>
      <c r="M3763" s="35"/>
      <c r="N3763" s="35"/>
      <c r="O3763" s="35"/>
      <c r="P3763" s="35"/>
      <c r="Q3763" s="35"/>
      <c r="R3763" s="35"/>
      <c r="S3763" s="35"/>
      <c r="T3763" s="17">
        <f t="shared" si="8379"/>
        <v>49779</v>
      </c>
      <c r="U3763" s="216">
        <f t="shared" si="8372"/>
        <v>1</v>
      </c>
      <c r="V3763" s="216">
        <f t="shared" si="8379"/>
        <v>3758</v>
      </c>
      <c r="W3763" s="16">
        <f t="shared" si="8385"/>
        <v>10.295890410958904</v>
      </c>
      <c r="X3763" s="16" t="e">
        <f>IF(Template!$F$7="Linear interpolation",LinInterp($I$5:$I$22,$G$5:$G$22,W3763),CubicSpline($I$5:$I$22,$G$5:$G$22,W3763))</f>
        <v>#VALUE!</v>
      </c>
      <c r="Y3763" s="221" t="e">
        <f t="shared" si="8373"/>
        <v>#VALUE!</v>
      </c>
      <c r="Z3763" s="221" t="e">
        <f>Y3763/PRODUCT($AA$6:AA3762)</f>
        <v>#VALUE!</v>
      </c>
      <c r="AA3763" s="16" t="e">
        <f t="shared" si="8380"/>
        <v>#VALUE!</v>
      </c>
      <c r="AB3763" s="10" t="e">
        <f t="shared" si="8381"/>
        <v>#VALUE!</v>
      </c>
      <c r="AC3763" s="90">
        <f t="shared" si="8437"/>
        <v>3763</v>
      </c>
      <c r="AD3763" s="17">
        <f t="shared" si="8390"/>
        <v>49756</v>
      </c>
      <c r="AE3763" s="16" t="e">
        <f t="shared" si="8375"/>
        <v>#VALUE!</v>
      </c>
      <c r="AF3763" s="10">
        <f ca="1">IFERROR(AVERAGE(INDIRECT("AE"&amp;AC3763-Template!$F$10+1):INDIRECT("AE"&amp;AC3763)),0)</f>
        <v>0</v>
      </c>
      <c r="AG3763" s="35"/>
      <c r="AH3763" s="86"/>
      <c r="AI3763" s="35"/>
      <c r="AJ3763" s="35"/>
      <c r="AK3763" s="35"/>
      <c r="AL3763" s="35"/>
      <c r="AM3763" s="35"/>
      <c r="AN3763" s="35"/>
      <c r="AO3763" s="35"/>
      <c r="AP3763" s="35"/>
      <c r="AQ3763" s="35"/>
      <c r="AR3763" s="35"/>
      <c r="AS3763" s="35"/>
      <c r="AT3763" s="35"/>
      <c r="AU3763" s="35"/>
      <c r="AV3763" s="35"/>
      <c r="AW3763" s="35"/>
      <c r="AX3763" s="35"/>
      <c r="AY3763" s="35"/>
      <c r="AZ3763" s="17">
        <f t="shared" ref="AZ3763" si="8478">AZ3762+1</f>
        <v>49779</v>
      </c>
      <c r="BA3763" s="216">
        <f t="shared" si="8398"/>
        <v>1</v>
      </c>
      <c r="BB3763" s="216">
        <f t="shared" ref="BB3763" si="8479">BB3762+1</f>
        <v>3758</v>
      </c>
      <c r="BC3763" s="16">
        <f t="shared" si="8400"/>
        <v>10.295890410958904</v>
      </c>
      <c r="BD3763" s="16">
        <f>IF(Template!$F$7="Linear interpolation",LinInterp($AO$5:$AO$18,$AM$5:$AM$18,BC3763),CubicSpline($AO$5:$AO$18,$AM$5:$AM$18,BC3763))</f>
        <v>14.15005875682701</v>
      </c>
      <c r="BE3763" s="221">
        <f t="shared" ref="BE3763:BE3826" si="8480">(1+(BD3763/100))^BC3763</f>
        <v>3.9063219342487576</v>
      </c>
      <c r="BF3763" s="221">
        <f>BE3763/PRODUCT($BG$6:BG3762)</f>
        <v>1.0003626903136562</v>
      </c>
      <c r="BG3763" s="16">
        <f t="shared" si="8401"/>
        <v>1.0003626903136562</v>
      </c>
      <c r="BH3763" s="10">
        <f t="shared" si="8402"/>
        <v>13.238196448451699</v>
      </c>
      <c r="BI3763" s="90"/>
      <c r="BJ3763" s="17">
        <f t="shared" si="8384"/>
        <v>49756</v>
      </c>
      <c r="BK3763" s="16">
        <f t="shared" si="8378"/>
        <v>13.238404168116169</v>
      </c>
      <c r="BL3763" s="10">
        <f ca="1">IFERROR(AVERAGE(INDIRECT("BK"&amp;AC3763-Template!$F$10+1):INDIRECT("BK"&amp;AC3763)),0)</f>
        <v>13.238479562543263</v>
      </c>
      <c r="BM3763" s="35"/>
      <c r="BN3763" s="86"/>
      <c r="BO3763" s="35"/>
      <c r="BP3763" s="35"/>
      <c r="BQ3763" s="35"/>
      <c r="BR3763" s="35"/>
      <c r="BS3763" s="35"/>
      <c r="BT3763" s="35"/>
      <c r="BU3763" s="35"/>
      <c r="BV3763" s="35"/>
      <c r="BW3763" s="35"/>
      <c r="BX3763" s="35"/>
      <c r="BY3763" s="35"/>
      <c r="BZ3763" s="35"/>
      <c r="CA3763" s="35"/>
      <c r="CB3763" s="35"/>
      <c r="CC3763" s="35"/>
      <c r="CD3763" s="35"/>
      <c r="CE3763" s="35"/>
      <c r="CF3763" s="35"/>
      <c r="CG3763" s="35"/>
      <c r="CH3763" s="35"/>
    </row>
    <row r="3764" spans="1:86" ht="15.6" x14ac:dyDescent="0.3">
      <c r="A3764" s="35"/>
      <c r="B3764" s="86"/>
      <c r="C3764" s="35"/>
      <c r="D3764" s="35"/>
      <c r="E3764" s="35"/>
      <c r="F3764" s="35"/>
      <c r="G3764" s="35"/>
      <c r="H3764" s="35"/>
      <c r="I3764" s="35"/>
      <c r="J3764" s="35"/>
      <c r="K3764" s="35"/>
      <c r="L3764" s="35"/>
      <c r="M3764" s="35"/>
      <c r="N3764" s="35"/>
      <c r="O3764" s="35"/>
      <c r="P3764" s="35"/>
      <c r="Q3764" s="35"/>
      <c r="R3764" s="35"/>
      <c r="S3764" s="35"/>
      <c r="T3764" s="17">
        <f t="shared" si="8379"/>
        <v>49780</v>
      </c>
      <c r="U3764" s="216">
        <f t="shared" si="8372"/>
        <v>2</v>
      </c>
      <c r="V3764" s="216">
        <f t="shared" si="8379"/>
        <v>3759</v>
      </c>
      <c r="W3764" s="16">
        <f t="shared" si="8385"/>
        <v>10.298630136986301</v>
      </c>
      <c r="X3764" s="16" t="e">
        <f>IF(Template!$F$7="Linear interpolation",LinInterp($I$5:$I$22,$G$5:$G$22,W3764),CubicSpline($I$5:$I$22,$G$5:$G$22,W3764))</f>
        <v>#VALUE!</v>
      </c>
      <c r="Y3764" s="221" t="e">
        <f t="shared" si="8373"/>
        <v>#VALUE!</v>
      </c>
      <c r="Z3764" s="221" t="e">
        <f>Y3764/PRODUCT($AA$6:AA3763)</f>
        <v>#VALUE!</v>
      </c>
      <c r="AA3764" s="16" t="e">
        <f t="shared" si="8380"/>
        <v>#VALUE!</v>
      </c>
      <c r="AB3764" s="10" t="e">
        <f t="shared" si="8381"/>
        <v>#VALUE!</v>
      </c>
      <c r="AC3764" s="90">
        <f t="shared" si="8437"/>
        <v>3764</v>
      </c>
      <c r="AD3764" s="17">
        <f t="shared" si="8390"/>
        <v>49757</v>
      </c>
      <c r="AE3764" s="16" t="e">
        <f t="shared" si="8375"/>
        <v>#VALUE!</v>
      </c>
      <c r="AF3764" s="10">
        <f ca="1">IFERROR(AVERAGE(INDIRECT("AE"&amp;AC3764-Template!$F$10+1):INDIRECT("AE"&amp;AC3764)),0)</f>
        <v>0</v>
      </c>
      <c r="AG3764" s="35"/>
      <c r="AH3764" s="86"/>
      <c r="AI3764" s="35"/>
      <c r="AJ3764" s="35"/>
      <c r="AK3764" s="35"/>
      <c r="AL3764" s="35"/>
      <c r="AM3764" s="35"/>
      <c r="AN3764" s="35"/>
      <c r="AO3764" s="35"/>
      <c r="AP3764" s="35"/>
      <c r="AQ3764" s="35"/>
      <c r="AR3764" s="35"/>
      <c r="AS3764" s="35"/>
      <c r="AT3764" s="35"/>
      <c r="AU3764" s="35"/>
      <c r="AV3764" s="35"/>
      <c r="AW3764" s="35"/>
      <c r="AX3764" s="35"/>
      <c r="AY3764" s="35"/>
      <c r="AZ3764" s="17">
        <f t="shared" ref="AZ3764" si="8481">AZ3763+1</f>
        <v>49780</v>
      </c>
      <c r="BA3764" s="216">
        <f t="shared" si="8398"/>
        <v>2</v>
      </c>
      <c r="BB3764" s="216">
        <f t="shared" ref="BB3764" si="8482">BB3763+1</f>
        <v>3759</v>
      </c>
      <c r="BC3764" s="16">
        <f t="shared" si="8400"/>
        <v>10.298630136986301</v>
      </c>
      <c r="BD3764" s="16">
        <f>IF(Template!$F$7="Linear interpolation",LinInterp($AO$5:$AO$18,$AM$5:$AM$18,BC3764),CubicSpline($AO$5:$AO$18,$AM$5:$AM$18,BC3764))</f>
        <v>14.150059195013007</v>
      </c>
      <c r="BE3764" s="221">
        <f t="shared" si="8480"/>
        <v>3.9077387211736108</v>
      </c>
      <c r="BF3764" s="221">
        <f>BE3764/PRODUCT($BG$6:BG3763)</f>
        <v>1.0003626907737508</v>
      </c>
      <c r="BG3764" s="16">
        <f t="shared" si="8401"/>
        <v>1.0003626907737508</v>
      </c>
      <c r="BH3764" s="10">
        <f t="shared" si="8402"/>
        <v>13.238213241905662</v>
      </c>
      <c r="BI3764" s="90"/>
      <c r="BJ3764" s="17">
        <f t="shared" si="8384"/>
        <v>49757</v>
      </c>
      <c r="BK3764" s="16">
        <f t="shared" si="8378"/>
        <v>13.238404168116169</v>
      </c>
      <c r="BL3764" s="10">
        <f ca="1">IFERROR(AVERAGE(INDIRECT("BK"&amp;AC3764-Template!$F$10+1):INDIRECT("BK"&amp;AC3764)),0)</f>
        <v>13.238474751162187</v>
      </c>
      <c r="BM3764" s="35"/>
      <c r="BN3764" s="86"/>
      <c r="BO3764" s="35"/>
      <c r="BP3764" s="35"/>
      <c r="BQ3764" s="35"/>
      <c r="BR3764" s="35"/>
      <c r="BS3764" s="35"/>
      <c r="BT3764" s="35"/>
      <c r="BU3764" s="35"/>
      <c r="BV3764" s="35"/>
      <c r="BW3764" s="35"/>
      <c r="BX3764" s="35"/>
      <c r="BY3764" s="35"/>
      <c r="BZ3764" s="35"/>
      <c r="CA3764" s="35"/>
      <c r="CB3764" s="35"/>
      <c r="CC3764" s="35"/>
      <c r="CD3764" s="35"/>
      <c r="CE3764" s="35"/>
      <c r="CF3764" s="35"/>
      <c r="CG3764" s="35"/>
      <c r="CH3764" s="35"/>
    </row>
    <row r="3765" spans="1:86" ht="15.6" x14ac:dyDescent="0.3">
      <c r="A3765" s="35"/>
      <c r="B3765" s="86"/>
      <c r="C3765" s="35"/>
      <c r="D3765" s="35"/>
      <c r="E3765" s="35"/>
      <c r="F3765" s="35"/>
      <c r="G3765" s="35"/>
      <c r="H3765" s="35"/>
      <c r="I3765" s="35"/>
      <c r="J3765" s="35"/>
      <c r="K3765" s="35"/>
      <c r="L3765" s="35"/>
      <c r="M3765" s="35"/>
      <c r="N3765" s="35"/>
      <c r="O3765" s="35"/>
      <c r="P3765" s="35"/>
      <c r="Q3765" s="35"/>
      <c r="R3765" s="35"/>
      <c r="S3765" s="35"/>
      <c r="T3765" s="17">
        <f t="shared" si="8379"/>
        <v>49781</v>
      </c>
      <c r="U3765" s="216">
        <f t="shared" si="8372"/>
        <v>3</v>
      </c>
      <c r="V3765" s="216">
        <f t="shared" si="8379"/>
        <v>3760</v>
      </c>
      <c r="W3765" s="16">
        <f t="shared" si="8385"/>
        <v>10.301369863013699</v>
      </c>
      <c r="X3765" s="16" t="e">
        <f>IF(Template!$F$7="Linear interpolation",LinInterp($I$5:$I$22,$G$5:$G$22,W3765),CubicSpline($I$5:$I$22,$G$5:$G$22,W3765))</f>
        <v>#VALUE!</v>
      </c>
      <c r="Y3765" s="221" t="e">
        <f t="shared" si="8373"/>
        <v>#VALUE!</v>
      </c>
      <c r="Z3765" s="221" t="e">
        <f>Y3765/PRODUCT($AA$6:AA3764)</f>
        <v>#VALUE!</v>
      </c>
      <c r="AA3765" s="16" t="e">
        <f t="shared" si="8380"/>
        <v>#VALUE!</v>
      </c>
      <c r="AB3765" s="10" t="e">
        <f t="shared" si="8381"/>
        <v>#VALUE!</v>
      </c>
      <c r="AC3765" s="90">
        <f t="shared" si="8437"/>
        <v>3765</v>
      </c>
      <c r="AD3765" s="17">
        <f t="shared" si="8390"/>
        <v>49758</v>
      </c>
      <c r="AE3765" s="16" t="e">
        <f t="shared" si="8375"/>
        <v>#VALUE!</v>
      </c>
      <c r="AF3765" s="10">
        <f ca="1">IFERROR(AVERAGE(INDIRECT("AE"&amp;AC3765-Template!$F$10+1):INDIRECT("AE"&amp;AC3765)),0)</f>
        <v>0</v>
      </c>
      <c r="AG3765" s="35"/>
      <c r="AH3765" s="86"/>
      <c r="AI3765" s="35"/>
      <c r="AJ3765" s="35"/>
      <c r="AK3765" s="35"/>
      <c r="AL3765" s="35"/>
      <c r="AM3765" s="35"/>
      <c r="AN3765" s="35"/>
      <c r="AO3765" s="35"/>
      <c r="AP3765" s="35"/>
      <c r="AQ3765" s="35"/>
      <c r="AR3765" s="35"/>
      <c r="AS3765" s="35"/>
      <c r="AT3765" s="35"/>
      <c r="AU3765" s="35"/>
      <c r="AV3765" s="35"/>
      <c r="AW3765" s="35"/>
      <c r="AX3765" s="35"/>
      <c r="AY3765" s="35"/>
      <c r="AZ3765" s="17">
        <f t="shared" ref="AZ3765" si="8483">AZ3764+1</f>
        <v>49781</v>
      </c>
      <c r="BA3765" s="216">
        <f t="shared" si="8398"/>
        <v>3</v>
      </c>
      <c r="BB3765" s="216">
        <f t="shared" ref="BB3765" si="8484">BB3764+1</f>
        <v>3760</v>
      </c>
      <c r="BC3765" s="16">
        <f t="shared" si="8400"/>
        <v>10.301369863013699</v>
      </c>
      <c r="BD3765" s="16">
        <f>IF(Template!$F$7="Linear interpolation",LinInterp($AO$5:$AO$18,$AM$5:$AM$18,BC3765),CubicSpline($AO$5:$AO$18,$AM$5:$AM$18,BC3765))</f>
        <v>14.150059630272034</v>
      </c>
      <c r="BE3765" s="221">
        <f t="shared" si="8480"/>
        <v>3.909156021003672</v>
      </c>
      <c r="BF3765" s="221">
        <f>BE3765/PRODUCT($BG$6:BG3764)</f>
        <v>1.0003626905305572</v>
      </c>
      <c r="BG3765" s="16">
        <f t="shared" si="8401"/>
        <v>1.0003626905305572</v>
      </c>
      <c r="BH3765" s="10">
        <f t="shared" si="8402"/>
        <v>13.23820436533607</v>
      </c>
      <c r="BI3765" s="90"/>
      <c r="BJ3765" s="17">
        <f t="shared" si="8384"/>
        <v>49758</v>
      </c>
      <c r="BK3765" s="16">
        <f t="shared" si="8378"/>
        <v>13.238364779583179</v>
      </c>
      <c r="BL3765" s="10">
        <f ca="1">IFERROR(AVERAGE(INDIRECT("BK"&amp;AC3765-Template!$F$10+1):INDIRECT("BK"&amp;AC3765)),0)</f>
        <v>13.238468626830009</v>
      </c>
      <c r="BM3765" s="35"/>
      <c r="BN3765" s="86"/>
      <c r="BO3765" s="35"/>
      <c r="BP3765" s="35"/>
      <c r="BQ3765" s="35"/>
      <c r="BR3765" s="35"/>
      <c r="BS3765" s="35"/>
      <c r="BT3765" s="35"/>
      <c r="BU3765" s="35"/>
      <c r="BV3765" s="35"/>
      <c r="BW3765" s="35"/>
      <c r="BX3765" s="35"/>
      <c r="BY3765" s="35"/>
      <c r="BZ3765" s="35"/>
      <c r="CA3765" s="35"/>
      <c r="CB3765" s="35"/>
      <c r="CC3765" s="35"/>
      <c r="CD3765" s="35"/>
      <c r="CE3765" s="35"/>
      <c r="CF3765" s="35"/>
      <c r="CG3765" s="35"/>
      <c r="CH3765" s="35"/>
    </row>
    <row r="3766" spans="1:86" ht="15.6" x14ac:dyDescent="0.3">
      <c r="A3766" s="35"/>
      <c r="B3766" s="86"/>
      <c r="C3766" s="35"/>
      <c r="D3766" s="35"/>
      <c r="E3766" s="35"/>
      <c r="F3766" s="35"/>
      <c r="G3766" s="35"/>
      <c r="H3766" s="35"/>
      <c r="I3766" s="35"/>
      <c r="J3766" s="35"/>
      <c r="K3766" s="35"/>
      <c r="L3766" s="35"/>
      <c r="M3766" s="35"/>
      <c r="N3766" s="35"/>
      <c r="O3766" s="35"/>
      <c r="P3766" s="35"/>
      <c r="Q3766" s="35"/>
      <c r="R3766" s="35"/>
      <c r="S3766" s="35"/>
      <c r="T3766" s="17">
        <f t="shared" si="8379"/>
        <v>49782</v>
      </c>
      <c r="U3766" s="216">
        <f t="shared" si="8372"/>
        <v>4</v>
      </c>
      <c r="V3766" s="216">
        <f t="shared" si="8379"/>
        <v>3761</v>
      </c>
      <c r="W3766" s="16">
        <f t="shared" si="8385"/>
        <v>10.304109589041095</v>
      </c>
      <c r="X3766" s="16" t="e">
        <f>IF(Template!$F$7="Linear interpolation",LinInterp($I$5:$I$22,$G$5:$G$22,W3766),CubicSpline($I$5:$I$22,$G$5:$G$22,W3766))</f>
        <v>#VALUE!</v>
      </c>
      <c r="Y3766" s="221" t="e">
        <f t="shared" si="8373"/>
        <v>#VALUE!</v>
      </c>
      <c r="Z3766" s="221" t="e">
        <f>Y3766/PRODUCT($AA$6:AA3765)</f>
        <v>#VALUE!</v>
      </c>
      <c r="AA3766" s="16" t="e">
        <f t="shared" si="8380"/>
        <v>#VALUE!</v>
      </c>
      <c r="AB3766" s="10" t="e">
        <f t="shared" si="8381"/>
        <v>#VALUE!</v>
      </c>
      <c r="AC3766" s="90">
        <f t="shared" si="8437"/>
        <v>3766</v>
      </c>
      <c r="AD3766" s="17">
        <f t="shared" si="8390"/>
        <v>49759</v>
      </c>
      <c r="AE3766" s="16" t="e">
        <f t="shared" si="8375"/>
        <v>#VALUE!</v>
      </c>
      <c r="AF3766" s="10">
        <f ca="1">IFERROR(AVERAGE(INDIRECT("AE"&amp;AC3766-Template!$F$10+1):INDIRECT("AE"&amp;AC3766)),0)</f>
        <v>0</v>
      </c>
      <c r="AG3766" s="35"/>
      <c r="AH3766" s="86"/>
      <c r="AI3766" s="35"/>
      <c r="AJ3766" s="35"/>
      <c r="AK3766" s="35"/>
      <c r="AL3766" s="35"/>
      <c r="AM3766" s="35"/>
      <c r="AN3766" s="35"/>
      <c r="AO3766" s="35"/>
      <c r="AP3766" s="35"/>
      <c r="AQ3766" s="35"/>
      <c r="AR3766" s="35"/>
      <c r="AS3766" s="35"/>
      <c r="AT3766" s="35"/>
      <c r="AU3766" s="35"/>
      <c r="AV3766" s="35"/>
      <c r="AW3766" s="35"/>
      <c r="AX3766" s="35"/>
      <c r="AY3766" s="35"/>
      <c r="AZ3766" s="17">
        <f t="shared" ref="AZ3766" si="8485">AZ3765+1</f>
        <v>49782</v>
      </c>
      <c r="BA3766" s="216">
        <f t="shared" si="8398"/>
        <v>4</v>
      </c>
      <c r="BB3766" s="216">
        <f t="shared" ref="BB3766" si="8486">BB3765+1</f>
        <v>3761</v>
      </c>
      <c r="BC3766" s="16">
        <f t="shared" si="8400"/>
        <v>10.304109589041095</v>
      </c>
      <c r="BD3766" s="16">
        <f>IF(Template!$F$7="Linear interpolation",LinInterp($AO$5:$AO$18,$AM$5:$AM$18,BC3766),CubicSpline($AO$5:$AO$18,$AM$5:$AM$18,BC3766))</f>
        <v>14.150060062577241</v>
      </c>
      <c r="BE3766" s="221">
        <f t="shared" si="8480"/>
        <v>3.9105738339139671</v>
      </c>
      <c r="BF3766" s="221">
        <f>BE3766/PRODUCT($BG$6:BG3765)</f>
        <v>1.0003626902847258</v>
      </c>
      <c r="BG3766" s="16">
        <f t="shared" si="8401"/>
        <v>1.0003626902847258</v>
      </c>
      <c r="BH3766" s="10">
        <f t="shared" si="8402"/>
        <v>13.238195392491603</v>
      </c>
      <c r="BI3766" s="90"/>
      <c r="BJ3766" s="17">
        <f t="shared" si="8384"/>
        <v>49759</v>
      </c>
      <c r="BK3766" s="16">
        <f t="shared" si="8378"/>
        <v>13.238377595836791</v>
      </c>
      <c r="BL3766" s="10">
        <f ca="1">IFERROR(AVERAGE(INDIRECT("BK"&amp;AC3766-Template!$F$10+1):INDIRECT("BK"&amp;AC3766)),0)</f>
        <v>13.23846292970628</v>
      </c>
      <c r="BM3766" s="35"/>
      <c r="BN3766" s="86"/>
      <c r="BO3766" s="35"/>
      <c r="BP3766" s="35"/>
      <c r="BQ3766" s="35"/>
      <c r="BR3766" s="35"/>
      <c r="BS3766" s="35"/>
      <c r="BT3766" s="35"/>
      <c r="BU3766" s="35"/>
      <c r="BV3766" s="35"/>
      <c r="BW3766" s="35"/>
      <c r="BX3766" s="35"/>
      <c r="BY3766" s="35"/>
      <c r="BZ3766" s="35"/>
      <c r="CA3766" s="35"/>
      <c r="CB3766" s="35"/>
      <c r="CC3766" s="35"/>
      <c r="CD3766" s="35"/>
      <c r="CE3766" s="35"/>
      <c r="CF3766" s="35"/>
      <c r="CG3766" s="35"/>
      <c r="CH3766" s="35"/>
    </row>
    <row r="3767" spans="1:86" ht="15.6" x14ac:dyDescent="0.3">
      <c r="A3767" s="35"/>
      <c r="B3767" s="86"/>
      <c r="C3767" s="35"/>
      <c r="D3767" s="35"/>
      <c r="E3767" s="35"/>
      <c r="F3767" s="35"/>
      <c r="G3767" s="35"/>
      <c r="H3767" s="35"/>
      <c r="I3767" s="35"/>
      <c r="J3767" s="35"/>
      <c r="K3767" s="35"/>
      <c r="L3767" s="35"/>
      <c r="M3767" s="35"/>
      <c r="N3767" s="35"/>
      <c r="O3767" s="35"/>
      <c r="P3767" s="35"/>
      <c r="Q3767" s="35"/>
      <c r="R3767" s="35"/>
      <c r="S3767" s="35"/>
      <c r="T3767" s="17">
        <f t="shared" si="8379"/>
        <v>49783</v>
      </c>
      <c r="U3767" s="216">
        <f t="shared" si="8372"/>
        <v>5</v>
      </c>
      <c r="V3767" s="216">
        <f t="shared" si="8379"/>
        <v>3762</v>
      </c>
      <c r="W3767" s="16">
        <f t="shared" si="8385"/>
        <v>10.306849315068494</v>
      </c>
      <c r="X3767" s="16" t="e">
        <f>IF(Template!$F$7="Linear interpolation",LinInterp($I$5:$I$22,$G$5:$G$22,W3767),CubicSpline($I$5:$I$22,$G$5:$G$22,W3767))</f>
        <v>#VALUE!</v>
      </c>
      <c r="Y3767" s="221" t="e">
        <f t="shared" si="8373"/>
        <v>#VALUE!</v>
      </c>
      <c r="Z3767" s="221" t="e">
        <f>Y3767/PRODUCT($AA$6:AA3766)</f>
        <v>#VALUE!</v>
      </c>
      <c r="AA3767" s="16" t="e">
        <f t="shared" si="8380"/>
        <v>#VALUE!</v>
      </c>
      <c r="AB3767" s="10" t="e">
        <f t="shared" si="8381"/>
        <v>#VALUE!</v>
      </c>
      <c r="AC3767" s="90">
        <f t="shared" si="8437"/>
        <v>3767</v>
      </c>
      <c r="AD3767" s="17">
        <f t="shared" si="8390"/>
        <v>49760</v>
      </c>
      <c r="AE3767" s="16" t="e">
        <f t="shared" si="8375"/>
        <v>#VALUE!</v>
      </c>
      <c r="AF3767" s="10">
        <f ca="1">IFERROR(AVERAGE(INDIRECT("AE"&amp;AC3767-Template!$F$10+1):INDIRECT("AE"&amp;AC3767)),0)</f>
        <v>0</v>
      </c>
      <c r="AG3767" s="35"/>
      <c r="AH3767" s="86"/>
      <c r="AI3767" s="35"/>
      <c r="AJ3767" s="35"/>
      <c r="AK3767" s="35"/>
      <c r="AL3767" s="35"/>
      <c r="AM3767" s="35"/>
      <c r="AN3767" s="35"/>
      <c r="AO3767" s="35"/>
      <c r="AP3767" s="35"/>
      <c r="AQ3767" s="35"/>
      <c r="AR3767" s="35"/>
      <c r="AS3767" s="35"/>
      <c r="AT3767" s="35"/>
      <c r="AU3767" s="35"/>
      <c r="AV3767" s="35"/>
      <c r="AW3767" s="35"/>
      <c r="AX3767" s="35"/>
      <c r="AY3767" s="35"/>
      <c r="AZ3767" s="17">
        <f t="shared" ref="AZ3767" si="8487">AZ3766+1</f>
        <v>49783</v>
      </c>
      <c r="BA3767" s="216">
        <f t="shared" si="8398"/>
        <v>5</v>
      </c>
      <c r="BB3767" s="216">
        <f t="shared" ref="BB3767" si="8488">BB3766+1</f>
        <v>3762</v>
      </c>
      <c r="BC3767" s="16">
        <f t="shared" si="8400"/>
        <v>10.306849315068494</v>
      </c>
      <c r="BD3767" s="16">
        <f>IF(Template!$F$7="Linear interpolation",LinInterp($AO$5:$AO$18,$AM$5:$AM$18,BC3767),CubicSpline($AO$5:$AO$18,$AM$5:$AM$18,BC3767))</f>
        <v>14.150060491901774</v>
      </c>
      <c r="BE3767" s="221">
        <f t="shared" si="8480"/>
        <v>3.9119921600795671</v>
      </c>
      <c r="BF3767" s="221">
        <f>BE3767/PRODUCT($BG$6:BG3766)</f>
        <v>1.0003626900362548</v>
      </c>
      <c r="BG3767" s="16">
        <f t="shared" si="8401"/>
        <v>1.0003626900362548</v>
      </c>
      <c r="BH3767" s="10">
        <f t="shared" si="8402"/>
        <v>13.238186323299317</v>
      </c>
      <c r="BI3767" s="90"/>
      <c r="BJ3767" s="17">
        <f t="shared" si="8384"/>
        <v>49760</v>
      </c>
      <c r="BK3767" s="16">
        <f t="shared" si="8378"/>
        <v>13.238370717738812</v>
      </c>
      <c r="BL3767" s="10">
        <f ca="1">IFERROR(AVERAGE(INDIRECT("BK"&amp;AC3767-Template!$F$10+1):INDIRECT("BK"&amp;AC3767)),0)</f>
        <v>13.238457798013009</v>
      </c>
      <c r="BM3767" s="35"/>
      <c r="BN3767" s="86"/>
      <c r="BO3767" s="35"/>
      <c r="BP3767" s="35"/>
      <c r="BQ3767" s="35"/>
      <c r="BR3767" s="35"/>
      <c r="BS3767" s="35"/>
      <c r="BT3767" s="35"/>
      <c r="BU3767" s="35"/>
      <c r="BV3767" s="35"/>
      <c r="BW3767" s="35"/>
      <c r="BX3767" s="35"/>
      <c r="BY3767" s="35"/>
      <c r="BZ3767" s="35"/>
      <c r="CA3767" s="35"/>
      <c r="CB3767" s="35"/>
      <c r="CC3767" s="35"/>
      <c r="CD3767" s="35"/>
      <c r="CE3767" s="35"/>
      <c r="CF3767" s="35"/>
      <c r="CG3767" s="35"/>
      <c r="CH3767" s="35"/>
    </row>
    <row r="3768" spans="1:86" ht="15.6" x14ac:dyDescent="0.3">
      <c r="A3768" s="35"/>
      <c r="B3768" s="86"/>
      <c r="C3768" s="35"/>
      <c r="D3768" s="35"/>
      <c r="E3768" s="35"/>
      <c r="F3768" s="35"/>
      <c r="G3768" s="35"/>
      <c r="H3768" s="35"/>
      <c r="I3768" s="35"/>
      <c r="J3768" s="35"/>
      <c r="K3768" s="35"/>
      <c r="L3768" s="35"/>
      <c r="M3768" s="35"/>
      <c r="N3768" s="35"/>
      <c r="O3768" s="35"/>
      <c r="P3768" s="35"/>
      <c r="Q3768" s="35"/>
      <c r="R3768" s="35"/>
      <c r="S3768" s="35"/>
      <c r="T3768" s="17">
        <f t="shared" si="8379"/>
        <v>49784</v>
      </c>
      <c r="U3768" s="216">
        <f t="shared" si="8372"/>
        <v>6</v>
      </c>
      <c r="V3768" s="216">
        <f t="shared" si="8379"/>
        <v>3763</v>
      </c>
      <c r="W3768" s="16">
        <f t="shared" si="8385"/>
        <v>10.30958904109589</v>
      </c>
      <c r="X3768" s="16" t="e">
        <f>IF(Template!$F$7="Linear interpolation",LinInterp($I$5:$I$22,$G$5:$G$22,W3768),CubicSpline($I$5:$I$22,$G$5:$G$22,W3768))</f>
        <v>#VALUE!</v>
      </c>
      <c r="Y3768" s="221" t="e">
        <f t="shared" si="8373"/>
        <v>#VALUE!</v>
      </c>
      <c r="Z3768" s="221" t="e">
        <f>Y3768/PRODUCT($AA$6:AA3767)</f>
        <v>#VALUE!</v>
      </c>
      <c r="AA3768" s="16" t="e">
        <f t="shared" si="8380"/>
        <v>#VALUE!</v>
      </c>
      <c r="AB3768" s="10" t="e">
        <f t="shared" si="8381"/>
        <v>#VALUE!</v>
      </c>
      <c r="AC3768" s="90">
        <f t="shared" si="8437"/>
        <v>3768</v>
      </c>
      <c r="AD3768" s="17">
        <f t="shared" si="8390"/>
        <v>49761</v>
      </c>
      <c r="AE3768" s="16" t="e">
        <f t="shared" si="8375"/>
        <v>#VALUE!</v>
      </c>
      <c r="AF3768" s="10">
        <f ca="1">IFERROR(AVERAGE(INDIRECT("AE"&amp;AC3768-Template!$F$10+1):INDIRECT("AE"&amp;AC3768)),0)</f>
        <v>0</v>
      </c>
      <c r="AG3768" s="35"/>
      <c r="AH3768" s="86"/>
      <c r="AI3768" s="35"/>
      <c r="AJ3768" s="35"/>
      <c r="AK3768" s="35"/>
      <c r="AL3768" s="35"/>
      <c r="AM3768" s="35"/>
      <c r="AN3768" s="35"/>
      <c r="AO3768" s="35"/>
      <c r="AP3768" s="35"/>
      <c r="AQ3768" s="35"/>
      <c r="AR3768" s="35"/>
      <c r="AS3768" s="35"/>
      <c r="AT3768" s="35"/>
      <c r="AU3768" s="35"/>
      <c r="AV3768" s="35"/>
      <c r="AW3768" s="35"/>
      <c r="AX3768" s="35"/>
      <c r="AY3768" s="35"/>
      <c r="AZ3768" s="17">
        <f t="shared" ref="AZ3768" si="8489">AZ3767+1</f>
        <v>49784</v>
      </c>
      <c r="BA3768" s="216">
        <f t="shared" si="8398"/>
        <v>6</v>
      </c>
      <c r="BB3768" s="216">
        <f t="shared" ref="BB3768" si="8490">BB3767+1</f>
        <v>3763</v>
      </c>
      <c r="BC3768" s="16">
        <f t="shared" si="8400"/>
        <v>10.30958904109589</v>
      </c>
      <c r="BD3768" s="16">
        <f>IF(Template!$F$7="Linear interpolation",LinInterp($AO$5:$AO$18,$AM$5:$AM$18,BC3768),CubicSpline($AO$5:$AO$18,$AM$5:$AM$18,BC3768))</f>
        <v>14.150060918218779</v>
      </c>
      <c r="BE3768" s="221">
        <f t="shared" si="8480"/>
        <v>3.9134109996755915</v>
      </c>
      <c r="BF3768" s="221">
        <f>BE3768/PRODUCT($BG$6:BG3767)</f>
        <v>1.0003626897851441</v>
      </c>
      <c r="BG3768" s="16">
        <f t="shared" si="8401"/>
        <v>1.0003626900362548</v>
      </c>
      <c r="BH3768" s="10">
        <f t="shared" si="8402"/>
        <v>13.238186323299317</v>
      </c>
      <c r="BI3768" s="90"/>
      <c r="BJ3768" s="17">
        <f t="shared" si="8384"/>
        <v>49761</v>
      </c>
      <c r="BK3768" s="16">
        <f t="shared" si="8378"/>
        <v>13.238363745327275</v>
      </c>
      <c r="BL3768" s="10">
        <f ca="1">IFERROR(AVERAGE(INDIRECT("BK"&amp;AC3768-Template!$F$10+1):INDIRECT("BK"&amp;AC3768)),0)</f>
        <v>13.238452179148927</v>
      </c>
      <c r="BM3768" s="35"/>
      <c r="BN3768" s="86"/>
      <c r="BO3768" s="35"/>
      <c r="BP3768" s="35"/>
      <c r="BQ3768" s="35"/>
      <c r="BR3768" s="35"/>
      <c r="BS3768" s="35"/>
      <c r="BT3768" s="35"/>
      <c r="BU3768" s="35"/>
      <c r="BV3768" s="35"/>
      <c r="BW3768" s="35"/>
      <c r="BX3768" s="35"/>
      <c r="BY3768" s="35"/>
      <c r="BZ3768" s="35"/>
      <c r="CA3768" s="35"/>
      <c r="CB3768" s="35"/>
      <c r="CC3768" s="35"/>
      <c r="CD3768" s="35"/>
      <c r="CE3768" s="35"/>
      <c r="CF3768" s="35"/>
      <c r="CG3768" s="35"/>
      <c r="CH3768" s="35"/>
    </row>
    <row r="3769" spans="1:86" ht="15.6" x14ac:dyDescent="0.3">
      <c r="A3769" s="35"/>
      <c r="B3769" s="86"/>
      <c r="C3769" s="35"/>
      <c r="D3769" s="35"/>
      <c r="E3769" s="35"/>
      <c r="F3769" s="35"/>
      <c r="G3769" s="35"/>
      <c r="H3769" s="35"/>
      <c r="I3769" s="35"/>
      <c r="J3769" s="35"/>
      <c r="K3769" s="35"/>
      <c r="L3769" s="35"/>
      <c r="M3769" s="35"/>
      <c r="N3769" s="35"/>
      <c r="O3769" s="35"/>
      <c r="P3769" s="35"/>
      <c r="Q3769" s="35"/>
      <c r="R3769" s="35"/>
      <c r="S3769" s="35"/>
      <c r="T3769" s="17">
        <f t="shared" si="8379"/>
        <v>49785</v>
      </c>
      <c r="U3769" s="216">
        <f t="shared" si="8372"/>
        <v>7</v>
      </c>
      <c r="V3769" s="216">
        <f t="shared" si="8379"/>
        <v>3764</v>
      </c>
      <c r="W3769" s="16">
        <f t="shared" si="8385"/>
        <v>10.312328767123288</v>
      </c>
      <c r="X3769" s="16" t="e">
        <f>IF(Template!$F$7="Linear interpolation",LinInterp($I$5:$I$22,$G$5:$G$22,W3769),CubicSpline($I$5:$I$22,$G$5:$G$22,W3769))</f>
        <v>#VALUE!</v>
      </c>
      <c r="Y3769" s="221" t="e">
        <f t="shared" si="8373"/>
        <v>#VALUE!</v>
      </c>
      <c r="Z3769" s="221" t="e">
        <f>Y3769/PRODUCT($AA$6:AA3768)</f>
        <v>#VALUE!</v>
      </c>
      <c r="AA3769" s="16" t="e">
        <f t="shared" si="8380"/>
        <v>#VALUE!</v>
      </c>
      <c r="AB3769" s="10" t="e">
        <f t="shared" si="8381"/>
        <v>#VALUE!</v>
      </c>
      <c r="AC3769" s="90">
        <f t="shared" si="8437"/>
        <v>3769</v>
      </c>
      <c r="AD3769" s="17">
        <f t="shared" si="8390"/>
        <v>49762</v>
      </c>
      <c r="AE3769" s="16" t="e">
        <f t="shared" si="8375"/>
        <v>#VALUE!</v>
      </c>
      <c r="AF3769" s="10">
        <f ca="1">IFERROR(AVERAGE(INDIRECT("AE"&amp;AC3769-Template!$F$10+1):INDIRECT("AE"&amp;AC3769)),0)</f>
        <v>0</v>
      </c>
      <c r="AG3769" s="35"/>
      <c r="AH3769" s="86"/>
      <c r="AI3769" s="35"/>
      <c r="AJ3769" s="35"/>
      <c r="AK3769" s="35"/>
      <c r="AL3769" s="35"/>
      <c r="AM3769" s="35"/>
      <c r="AN3769" s="35"/>
      <c r="AO3769" s="35"/>
      <c r="AP3769" s="35"/>
      <c r="AQ3769" s="35"/>
      <c r="AR3769" s="35"/>
      <c r="AS3769" s="35"/>
      <c r="AT3769" s="35"/>
      <c r="AU3769" s="35"/>
      <c r="AV3769" s="35"/>
      <c r="AW3769" s="35"/>
      <c r="AX3769" s="35"/>
      <c r="AY3769" s="35"/>
      <c r="AZ3769" s="17">
        <f t="shared" ref="AZ3769" si="8491">AZ3768+1</f>
        <v>49785</v>
      </c>
      <c r="BA3769" s="216">
        <f t="shared" si="8398"/>
        <v>7</v>
      </c>
      <c r="BB3769" s="216">
        <f t="shared" ref="BB3769" si="8492">BB3768+1</f>
        <v>3764</v>
      </c>
      <c r="BC3769" s="16">
        <f t="shared" si="8400"/>
        <v>10.312328767123288</v>
      </c>
      <c r="BD3769" s="16">
        <f>IF(Template!$F$7="Linear interpolation",LinInterp($AO$5:$AO$18,$AM$5:$AM$18,BC3769),CubicSpline($AO$5:$AO$18,$AM$5:$AM$18,BC3769))</f>
        <v>14.150061341501402</v>
      </c>
      <c r="BE3769" s="221">
        <f t="shared" si="8480"/>
        <v>3.9148303528772042</v>
      </c>
      <c r="BF3769" s="221">
        <f>BE3769/PRODUCT($BG$6:BG3768)</f>
        <v>1.0003626892802804</v>
      </c>
      <c r="BG3769" s="16">
        <f t="shared" si="8401"/>
        <v>1.0003626900362548</v>
      </c>
      <c r="BH3769" s="10">
        <f t="shared" si="8402"/>
        <v>13.238186323299317</v>
      </c>
      <c r="BI3769" s="90"/>
      <c r="BJ3769" s="17">
        <f t="shared" si="8384"/>
        <v>49762</v>
      </c>
      <c r="BK3769" s="16">
        <f t="shared" si="8378"/>
        <v>13.238356678585973</v>
      </c>
      <c r="BL3769" s="10">
        <f ca="1">IFERROR(AVERAGE(INDIRECT("BK"&amp;AC3769-Template!$F$10+1):INDIRECT("BK"&amp;AC3769)),0)</f>
        <v>13.23844646732989</v>
      </c>
      <c r="BM3769" s="35"/>
      <c r="BN3769" s="86"/>
      <c r="BO3769" s="35"/>
      <c r="BP3769" s="35"/>
      <c r="BQ3769" s="35"/>
      <c r="BR3769" s="35"/>
      <c r="BS3769" s="35"/>
      <c r="BT3769" s="35"/>
      <c r="BU3769" s="35"/>
      <c r="BV3769" s="35"/>
      <c r="BW3769" s="35"/>
      <c r="BX3769" s="35"/>
      <c r="BY3769" s="35"/>
      <c r="BZ3769" s="35"/>
      <c r="CA3769" s="35"/>
      <c r="CB3769" s="35"/>
      <c r="CC3769" s="35"/>
      <c r="CD3769" s="35"/>
      <c r="CE3769" s="35"/>
      <c r="CF3769" s="35"/>
      <c r="CG3769" s="35"/>
      <c r="CH3769" s="35"/>
    </row>
    <row r="3770" spans="1:86" ht="15.6" x14ac:dyDescent="0.3">
      <c r="A3770" s="35"/>
      <c r="B3770" s="86"/>
      <c r="C3770" s="35"/>
      <c r="D3770" s="35"/>
      <c r="E3770" s="35"/>
      <c r="F3770" s="35"/>
      <c r="G3770" s="35"/>
      <c r="H3770" s="35"/>
      <c r="I3770" s="35"/>
      <c r="J3770" s="35"/>
      <c r="K3770" s="35"/>
      <c r="L3770" s="35"/>
      <c r="M3770" s="35"/>
      <c r="N3770" s="35"/>
      <c r="O3770" s="35"/>
      <c r="P3770" s="35"/>
      <c r="Q3770" s="35"/>
      <c r="R3770" s="35"/>
      <c r="S3770" s="35"/>
      <c r="T3770" s="17">
        <f t="shared" si="8379"/>
        <v>49786</v>
      </c>
      <c r="U3770" s="216">
        <f t="shared" si="8372"/>
        <v>1</v>
      </c>
      <c r="V3770" s="216">
        <f t="shared" si="8379"/>
        <v>3765</v>
      </c>
      <c r="W3770" s="16">
        <f t="shared" si="8385"/>
        <v>10.315068493150685</v>
      </c>
      <c r="X3770" s="16" t="e">
        <f>IF(Template!$F$7="Linear interpolation",LinInterp($I$5:$I$22,$G$5:$G$22,W3770),CubicSpline($I$5:$I$22,$G$5:$G$22,W3770))</f>
        <v>#VALUE!</v>
      </c>
      <c r="Y3770" s="221" t="e">
        <f t="shared" si="8373"/>
        <v>#VALUE!</v>
      </c>
      <c r="Z3770" s="221" t="e">
        <f>Y3770/PRODUCT($AA$6:AA3769)</f>
        <v>#VALUE!</v>
      </c>
      <c r="AA3770" s="16" t="e">
        <f t="shared" si="8380"/>
        <v>#VALUE!</v>
      </c>
      <c r="AB3770" s="10" t="e">
        <f t="shared" si="8381"/>
        <v>#VALUE!</v>
      </c>
      <c r="AC3770" s="90">
        <f t="shared" si="8437"/>
        <v>3770</v>
      </c>
      <c r="AD3770" s="17">
        <f t="shared" si="8390"/>
        <v>49763</v>
      </c>
      <c r="AE3770" s="16" t="e">
        <f t="shared" si="8375"/>
        <v>#VALUE!</v>
      </c>
      <c r="AF3770" s="10">
        <f ca="1">IFERROR(AVERAGE(INDIRECT("AE"&amp;AC3770-Template!$F$10+1):INDIRECT("AE"&amp;AC3770)),0)</f>
        <v>0</v>
      </c>
      <c r="AG3770" s="35"/>
      <c r="AH3770" s="86"/>
      <c r="AI3770" s="35"/>
      <c r="AJ3770" s="35"/>
      <c r="AK3770" s="35"/>
      <c r="AL3770" s="35"/>
      <c r="AM3770" s="35"/>
      <c r="AN3770" s="35"/>
      <c r="AO3770" s="35"/>
      <c r="AP3770" s="35"/>
      <c r="AQ3770" s="35"/>
      <c r="AR3770" s="35"/>
      <c r="AS3770" s="35"/>
      <c r="AT3770" s="35"/>
      <c r="AU3770" s="35"/>
      <c r="AV3770" s="35"/>
      <c r="AW3770" s="35"/>
      <c r="AX3770" s="35"/>
      <c r="AY3770" s="35"/>
      <c r="AZ3770" s="17">
        <f t="shared" ref="AZ3770" si="8493">AZ3769+1</f>
        <v>49786</v>
      </c>
      <c r="BA3770" s="216">
        <f t="shared" si="8398"/>
        <v>1</v>
      </c>
      <c r="BB3770" s="216">
        <f t="shared" ref="BB3770" si="8494">BB3769+1</f>
        <v>3765</v>
      </c>
      <c r="BC3770" s="16">
        <f t="shared" si="8400"/>
        <v>10.315068493150685</v>
      </c>
      <c r="BD3770" s="16">
        <f>IF(Template!$F$7="Linear interpolation",LinInterp($AO$5:$AO$18,$AM$5:$AM$18,BC3770),CubicSpline($AO$5:$AO$18,$AM$5:$AM$18,BC3770))</f>
        <v>14.150061761722794</v>
      </c>
      <c r="BE3770" s="221">
        <f t="shared" si="8480"/>
        <v>3.9162502198595956</v>
      </c>
      <c r="BF3770" s="221">
        <f>BE3770/PRODUCT($BG$6:BG3769)</f>
        <v>1.0003626885190151</v>
      </c>
      <c r="BG3770" s="16">
        <f t="shared" si="8401"/>
        <v>1.0003626885190151</v>
      </c>
      <c r="BH3770" s="10">
        <f t="shared" si="8402"/>
        <v>13.238130944051463</v>
      </c>
      <c r="BI3770" s="90"/>
      <c r="BJ3770" s="17">
        <f t="shared" si="8384"/>
        <v>49763</v>
      </c>
      <c r="BK3770" s="16">
        <f t="shared" si="8378"/>
        <v>13.238356678585973</v>
      </c>
      <c r="BL3770" s="10">
        <f ca="1">IFERROR(AVERAGE(INDIRECT("BK"&amp;AC3770-Template!$F$10+1):INDIRECT("BK"&amp;AC3770)),0)</f>
        <v>13.238440901165882</v>
      </c>
      <c r="BM3770" s="35"/>
      <c r="BN3770" s="86"/>
      <c r="BO3770" s="35"/>
      <c r="BP3770" s="35"/>
      <c r="BQ3770" s="35"/>
      <c r="BR3770" s="35"/>
      <c r="BS3770" s="35"/>
      <c r="BT3770" s="35"/>
      <c r="BU3770" s="35"/>
      <c r="BV3770" s="35"/>
      <c r="BW3770" s="35"/>
      <c r="BX3770" s="35"/>
      <c r="BY3770" s="35"/>
      <c r="BZ3770" s="35"/>
      <c r="CA3770" s="35"/>
      <c r="CB3770" s="35"/>
      <c r="CC3770" s="35"/>
      <c r="CD3770" s="35"/>
      <c r="CE3770" s="35"/>
      <c r="CF3770" s="35"/>
      <c r="CG3770" s="35"/>
      <c r="CH3770" s="35"/>
    </row>
    <row r="3771" spans="1:86" ht="15.6" x14ac:dyDescent="0.3">
      <c r="A3771" s="35"/>
      <c r="B3771" s="86"/>
      <c r="C3771" s="35"/>
      <c r="D3771" s="35"/>
      <c r="E3771" s="35"/>
      <c r="F3771" s="35"/>
      <c r="G3771" s="35"/>
      <c r="H3771" s="35"/>
      <c r="I3771" s="35"/>
      <c r="J3771" s="35"/>
      <c r="K3771" s="35"/>
      <c r="L3771" s="35"/>
      <c r="M3771" s="35"/>
      <c r="N3771" s="35"/>
      <c r="O3771" s="35"/>
      <c r="P3771" s="35"/>
      <c r="Q3771" s="35"/>
      <c r="R3771" s="35"/>
      <c r="S3771" s="35"/>
      <c r="T3771" s="17">
        <f t="shared" si="8379"/>
        <v>49787</v>
      </c>
      <c r="U3771" s="216">
        <f t="shared" si="8372"/>
        <v>2</v>
      </c>
      <c r="V3771" s="216">
        <f t="shared" si="8379"/>
        <v>3766</v>
      </c>
      <c r="W3771" s="16">
        <f t="shared" si="8385"/>
        <v>10.317808219178081</v>
      </c>
      <c r="X3771" s="16" t="e">
        <f>IF(Template!$F$7="Linear interpolation",LinInterp($I$5:$I$22,$G$5:$G$22,W3771),CubicSpline($I$5:$I$22,$G$5:$G$22,W3771))</f>
        <v>#VALUE!</v>
      </c>
      <c r="Y3771" s="221" t="e">
        <f t="shared" si="8373"/>
        <v>#VALUE!</v>
      </c>
      <c r="Z3771" s="221" t="e">
        <f>Y3771/PRODUCT($AA$6:AA3770)</f>
        <v>#VALUE!</v>
      </c>
      <c r="AA3771" s="16" t="e">
        <f t="shared" si="8380"/>
        <v>#VALUE!</v>
      </c>
      <c r="AB3771" s="10" t="e">
        <f t="shared" si="8381"/>
        <v>#VALUE!</v>
      </c>
      <c r="AC3771" s="90">
        <f t="shared" si="8437"/>
        <v>3771</v>
      </c>
      <c r="AD3771" s="17">
        <f t="shared" si="8390"/>
        <v>49764</v>
      </c>
      <c r="AE3771" s="16" t="e">
        <f t="shared" si="8375"/>
        <v>#VALUE!</v>
      </c>
      <c r="AF3771" s="10">
        <f ca="1">IFERROR(AVERAGE(INDIRECT("AE"&amp;AC3771-Template!$F$10+1):INDIRECT("AE"&amp;AC3771)),0)</f>
        <v>0</v>
      </c>
      <c r="AG3771" s="35"/>
      <c r="AH3771" s="86"/>
      <c r="AI3771" s="35"/>
      <c r="AJ3771" s="35"/>
      <c r="AK3771" s="35"/>
      <c r="AL3771" s="35"/>
      <c r="AM3771" s="35"/>
      <c r="AN3771" s="35"/>
      <c r="AO3771" s="35"/>
      <c r="AP3771" s="35"/>
      <c r="AQ3771" s="35"/>
      <c r="AR3771" s="35"/>
      <c r="AS3771" s="35"/>
      <c r="AT3771" s="35"/>
      <c r="AU3771" s="35"/>
      <c r="AV3771" s="35"/>
      <c r="AW3771" s="35"/>
      <c r="AX3771" s="35"/>
      <c r="AY3771" s="35"/>
      <c r="AZ3771" s="17">
        <f t="shared" ref="AZ3771" si="8495">AZ3770+1</f>
        <v>49787</v>
      </c>
      <c r="BA3771" s="216">
        <f t="shared" si="8398"/>
        <v>2</v>
      </c>
      <c r="BB3771" s="216">
        <f t="shared" ref="BB3771" si="8496">BB3770+1</f>
        <v>3766</v>
      </c>
      <c r="BC3771" s="16">
        <f t="shared" si="8400"/>
        <v>10.317808219178081</v>
      </c>
      <c r="BD3771" s="16">
        <f>IF(Template!$F$7="Linear interpolation",LinInterp($AO$5:$AO$18,$AM$5:$AM$18,BC3771),CubicSpline($AO$5:$AO$18,$AM$5:$AM$18,BC3771))</f>
        <v>14.1500621788561</v>
      </c>
      <c r="BE3771" s="221">
        <f t="shared" si="8480"/>
        <v>3.9176706007980151</v>
      </c>
      <c r="BF3771" s="221">
        <f>BE3771/PRODUCT($BG$6:BG3770)</f>
        <v>1.0003626890159409</v>
      </c>
      <c r="BG3771" s="16">
        <f t="shared" si="8401"/>
        <v>1.0003626890159409</v>
      </c>
      <c r="BH3771" s="10">
        <f t="shared" si="8402"/>
        <v>13.238149081844398</v>
      </c>
      <c r="BI3771" s="90"/>
      <c r="BJ3771" s="17">
        <f t="shared" si="8384"/>
        <v>49764</v>
      </c>
      <c r="BK3771" s="16">
        <f t="shared" si="8378"/>
        <v>13.238356678585973</v>
      </c>
      <c r="BL3771" s="10">
        <f ca="1">IFERROR(AVERAGE(INDIRECT("BK"&amp;AC3771-Template!$F$10+1):INDIRECT("BK"&amp;AC3771)),0)</f>
        <v>13.238435483714772</v>
      </c>
      <c r="BM3771" s="35"/>
      <c r="BN3771" s="86"/>
      <c r="BO3771" s="35"/>
      <c r="BP3771" s="35"/>
      <c r="BQ3771" s="35"/>
      <c r="BR3771" s="35"/>
      <c r="BS3771" s="35"/>
      <c r="BT3771" s="35"/>
      <c r="BU3771" s="35"/>
      <c r="BV3771" s="35"/>
      <c r="BW3771" s="35"/>
      <c r="BX3771" s="35"/>
      <c r="BY3771" s="35"/>
      <c r="BZ3771" s="35"/>
      <c r="CA3771" s="35"/>
      <c r="CB3771" s="35"/>
      <c r="CC3771" s="35"/>
      <c r="CD3771" s="35"/>
      <c r="CE3771" s="35"/>
      <c r="CF3771" s="35"/>
      <c r="CG3771" s="35"/>
      <c r="CH3771" s="35"/>
    </row>
    <row r="3772" spans="1:86" ht="15.6" x14ac:dyDescent="0.3">
      <c r="A3772" s="35"/>
      <c r="B3772" s="86"/>
      <c r="C3772" s="35"/>
      <c r="D3772" s="35"/>
      <c r="E3772" s="35"/>
      <c r="F3772" s="35"/>
      <c r="G3772" s="35"/>
      <c r="H3772" s="35"/>
      <c r="I3772" s="35"/>
      <c r="J3772" s="35"/>
      <c r="K3772" s="35"/>
      <c r="L3772" s="35"/>
      <c r="M3772" s="35"/>
      <c r="N3772" s="35"/>
      <c r="O3772" s="35"/>
      <c r="P3772" s="35"/>
      <c r="Q3772" s="35"/>
      <c r="R3772" s="35"/>
      <c r="S3772" s="35"/>
      <c r="T3772" s="17">
        <f t="shared" si="8379"/>
        <v>49788</v>
      </c>
      <c r="U3772" s="216">
        <f t="shared" si="8372"/>
        <v>3</v>
      </c>
      <c r="V3772" s="216">
        <f t="shared" si="8379"/>
        <v>3767</v>
      </c>
      <c r="W3772" s="16">
        <f t="shared" si="8385"/>
        <v>10.32054794520548</v>
      </c>
      <c r="X3772" s="16" t="e">
        <f>IF(Template!$F$7="Linear interpolation",LinInterp($I$5:$I$22,$G$5:$G$22,W3772),CubicSpline($I$5:$I$22,$G$5:$G$22,W3772))</f>
        <v>#VALUE!</v>
      </c>
      <c r="Y3772" s="221" t="e">
        <f t="shared" si="8373"/>
        <v>#VALUE!</v>
      </c>
      <c r="Z3772" s="221" t="e">
        <f>Y3772/PRODUCT($AA$6:AA3771)</f>
        <v>#VALUE!</v>
      </c>
      <c r="AA3772" s="16" t="e">
        <f t="shared" si="8380"/>
        <v>#VALUE!</v>
      </c>
      <c r="AB3772" s="10" t="e">
        <f t="shared" si="8381"/>
        <v>#VALUE!</v>
      </c>
      <c r="AC3772" s="90">
        <f t="shared" si="8437"/>
        <v>3772</v>
      </c>
      <c r="AD3772" s="17">
        <f t="shared" si="8390"/>
        <v>49765</v>
      </c>
      <c r="AE3772" s="16" t="e">
        <f t="shared" si="8375"/>
        <v>#VALUE!</v>
      </c>
      <c r="AF3772" s="10">
        <f ca="1">IFERROR(AVERAGE(INDIRECT("AE"&amp;AC3772-Template!$F$10+1):INDIRECT("AE"&amp;AC3772)),0)</f>
        <v>0</v>
      </c>
      <c r="AG3772" s="35"/>
      <c r="AH3772" s="86"/>
      <c r="AI3772" s="35"/>
      <c r="AJ3772" s="35"/>
      <c r="AK3772" s="35"/>
      <c r="AL3772" s="35"/>
      <c r="AM3772" s="35"/>
      <c r="AN3772" s="35"/>
      <c r="AO3772" s="35"/>
      <c r="AP3772" s="35"/>
      <c r="AQ3772" s="35"/>
      <c r="AR3772" s="35"/>
      <c r="AS3772" s="35"/>
      <c r="AT3772" s="35"/>
      <c r="AU3772" s="35"/>
      <c r="AV3772" s="35"/>
      <c r="AW3772" s="35"/>
      <c r="AX3772" s="35"/>
      <c r="AY3772" s="35"/>
      <c r="AZ3772" s="17">
        <f t="shared" ref="AZ3772" si="8497">AZ3771+1</f>
        <v>49788</v>
      </c>
      <c r="BA3772" s="216">
        <f t="shared" si="8398"/>
        <v>3</v>
      </c>
      <c r="BB3772" s="216">
        <f t="shared" ref="BB3772" si="8498">BB3771+1</f>
        <v>3767</v>
      </c>
      <c r="BC3772" s="16">
        <f t="shared" si="8400"/>
        <v>10.32054794520548</v>
      </c>
      <c r="BD3772" s="16">
        <f>IF(Template!$F$7="Linear interpolation",LinInterp($AO$5:$AO$18,$AM$5:$AM$18,BC3772),CubicSpline($AO$5:$AO$18,$AM$5:$AM$18,BC3772))</f>
        <v>14.150062592874466</v>
      </c>
      <c r="BE3772" s="221">
        <f t="shared" si="8480"/>
        <v>3.919091495867741</v>
      </c>
      <c r="BF3772" s="221">
        <f>BE3772/PRODUCT($BG$6:BG3771)</f>
        <v>1.0003626887542398</v>
      </c>
      <c r="BG3772" s="16">
        <f t="shared" si="8401"/>
        <v>1.0003626887542398</v>
      </c>
      <c r="BH3772" s="10">
        <f t="shared" si="8402"/>
        <v>13.238139529754056</v>
      </c>
      <c r="BI3772" s="90"/>
      <c r="BJ3772" s="17">
        <f t="shared" si="8384"/>
        <v>49765</v>
      </c>
      <c r="BK3772" s="16">
        <f t="shared" si="8378"/>
        <v>13.238313333843621</v>
      </c>
      <c r="BL3772" s="10">
        <f ca="1">IFERROR(AVERAGE(INDIRECT("BK"&amp;AC3772-Template!$F$10+1):INDIRECT("BK"&amp;AC3772)),0)</f>
        <v>13.238428621438917</v>
      </c>
      <c r="BM3772" s="35"/>
      <c r="BN3772" s="86"/>
      <c r="BO3772" s="35"/>
      <c r="BP3772" s="35"/>
      <c r="BQ3772" s="35"/>
      <c r="BR3772" s="35"/>
      <c r="BS3772" s="35"/>
      <c r="BT3772" s="35"/>
      <c r="BU3772" s="35"/>
      <c r="BV3772" s="35"/>
      <c r="BW3772" s="35"/>
      <c r="BX3772" s="35"/>
      <c r="BY3772" s="35"/>
      <c r="BZ3772" s="35"/>
      <c r="CA3772" s="35"/>
      <c r="CB3772" s="35"/>
      <c r="CC3772" s="35"/>
      <c r="CD3772" s="35"/>
      <c r="CE3772" s="35"/>
      <c r="CF3772" s="35"/>
      <c r="CG3772" s="35"/>
      <c r="CH3772" s="35"/>
    </row>
    <row r="3773" spans="1:86" ht="15.6" x14ac:dyDescent="0.3">
      <c r="A3773" s="35"/>
      <c r="B3773" s="86"/>
      <c r="C3773" s="35"/>
      <c r="D3773" s="35"/>
      <c r="E3773" s="35"/>
      <c r="F3773" s="35"/>
      <c r="G3773" s="35"/>
      <c r="H3773" s="35"/>
      <c r="I3773" s="35"/>
      <c r="J3773" s="35"/>
      <c r="K3773" s="35"/>
      <c r="L3773" s="35"/>
      <c r="M3773" s="35"/>
      <c r="N3773" s="35"/>
      <c r="O3773" s="35"/>
      <c r="P3773" s="35"/>
      <c r="Q3773" s="35"/>
      <c r="R3773" s="35"/>
      <c r="S3773" s="35"/>
      <c r="T3773" s="17">
        <f t="shared" si="8379"/>
        <v>49789</v>
      </c>
      <c r="U3773" s="216">
        <f t="shared" si="8372"/>
        <v>4</v>
      </c>
      <c r="V3773" s="216">
        <f t="shared" si="8379"/>
        <v>3768</v>
      </c>
      <c r="W3773" s="16">
        <f t="shared" si="8385"/>
        <v>10.323287671232876</v>
      </c>
      <c r="X3773" s="16" t="e">
        <f>IF(Template!$F$7="Linear interpolation",LinInterp($I$5:$I$22,$G$5:$G$22,W3773),CubicSpline($I$5:$I$22,$G$5:$G$22,W3773))</f>
        <v>#VALUE!</v>
      </c>
      <c r="Y3773" s="221" t="e">
        <f t="shared" si="8373"/>
        <v>#VALUE!</v>
      </c>
      <c r="Z3773" s="221" t="e">
        <f>Y3773/PRODUCT($AA$6:AA3772)</f>
        <v>#VALUE!</v>
      </c>
      <c r="AA3773" s="16" t="e">
        <f t="shared" si="8380"/>
        <v>#VALUE!</v>
      </c>
      <c r="AB3773" s="10" t="e">
        <f t="shared" si="8381"/>
        <v>#VALUE!</v>
      </c>
      <c r="AC3773" s="90">
        <f t="shared" si="8437"/>
        <v>3773</v>
      </c>
      <c r="AD3773" s="17">
        <f t="shared" si="8390"/>
        <v>49766</v>
      </c>
      <c r="AE3773" s="16" t="e">
        <f t="shared" si="8375"/>
        <v>#VALUE!</v>
      </c>
      <c r="AF3773" s="10">
        <f ca="1">IFERROR(AVERAGE(INDIRECT("AE"&amp;AC3773-Template!$F$10+1):INDIRECT("AE"&amp;AC3773)),0)</f>
        <v>0</v>
      </c>
      <c r="AG3773" s="35"/>
      <c r="AH3773" s="86"/>
      <c r="AI3773" s="35"/>
      <c r="AJ3773" s="35"/>
      <c r="AK3773" s="35"/>
      <c r="AL3773" s="35"/>
      <c r="AM3773" s="35"/>
      <c r="AN3773" s="35"/>
      <c r="AO3773" s="35"/>
      <c r="AP3773" s="35"/>
      <c r="AQ3773" s="35"/>
      <c r="AR3773" s="35"/>
      <c r="AS3773" s="35"/>
      <c r="AT3773" s="35"/>
      <c r="AU3773" s="35"/>
      <c r="AV3773" s="35"/>
      <c r="AW3773" s="35"/>
      <c r="AX3773" s="35"/>
      <c r="AY3773" s="35"/>
      <c r="AZ3773" s="17">
        <f t="shared" ref="AZ3773" si="8499">AZ3772+1</f>
        <v>49789</v>
      </c>
      <c r="BA3773" s="216">
        <f t="shared" si="8398"/>
        <v>4</v>
      </c>
      <c r="BB3773" s="216">
        <f t="shared" ref="BB3773" si="8500">BB3772+1</f>
        <v>3768</v>
      </c>
      <c r="BC3773" s="16">
        <f t="shared" si="8400"/>
        <v>10.323287671232876</v>
      </c>
      <c r="BD3773" s="16">
        <f>IF(Template!$F$7="Linear interpolation",LinInterp($AO$5:$AO$18,$AM$5:$AM$18,BC3773),CubicSpline($AO$5:$AO$18,$AM$5:$AM$18,BC3773))</f>
        <v>14.15006300375104</v>
      </c>
      <c r="BE3773" s="221">
        <f t="shared" si="8480"/>
        <v>3.9205129052441081</v>
      </c>
      <c r="BF3773" s="221">
        <f>BE3773/PRODUCT($BG$6:BG3772)</f>
        <v>1.0003626884898875</v>
      </c>
      <c r="BG3773" s="16">
        <f t="shared" si="8401"/>
        <v>1.0003626884898875</v>
      </c>
      <c r="BH3773" s="10">
        <f t="shared" si="8402"/>
        <v>13.238129880894455</v>
      </c>
      <c r="BI3773" s="90"/>
      <c r="BJ3773" s="17">
        <f t="shared" si="8384"/>
        <v>49766</v>
      </c>
      <c r="BK3773" s="16">
        <f t="shared" si="8378"/>
        <v>13.238327466742694</v>
      </c>
      <c r="BL3773" s="10">
        <f ca="1">IFERROR(AVERAGE(INDIRECT("BK"&amp;AC3773-Template!$F$10+1):INDIRECT("BK"&amp;AC3773)),0)</f>
        <v>13.238422230259697</v>
      </c>
      <c r="BM3773" s="35"/>
      <c r="BN3773" s="86"/>
      <c r="BO3773" s="35"/>
      <c r="BP3773" s="35"/>
      <c r="BQ3773" s="35"/>
      <c r="BR3773" s="35"/>
      <c r="BS3773" s="35"/>
      <c r="BT3773" s="35"/>
      <c r="BU3773" s="35"/>
      <c r="BV3773" s="35"/>
      <c r="BW3773" s="35"/>
      <c r="BX3773" s="35"/>
      <c r="BY3773" s="35"/>
      <c r="BZ3773" s="35"/>
      <c r="CA3773" s="35"/>
      <c r="CB3773" s="35"/>
      <c r="CC3773" s="35"/>
      <c r="CD3773" s="35"/>
      <c r="CE3773" s="35"/>
      <c r="CF3773" s="35"/>
      <c r="CG3773" s="35"/>
      <c r="CH3773" s="35"/>
    </row>
    <row r="3774" spans="1:86" ht="15.6" x14ac:dyDescent="0.3">
      <c r="A3774" s="35"/>
      <c r="B3774" s="86"/>
      <c r="C3774" s="35"/>
      <c r="D3774" s="35"/>
      <c r="E3774" s="35"/>
      <c r="F3774" s="35"/>
      <c r="G3774" s="35"/>
      <c r="H3774" s="35"/>
      <c r="I3774" s="35"/>
      <c r="J3774" s="35"/>
      <c r="K3774" s="35"/>
      <c r="L3774" s="35"/>
      <c r="M3774" s="35"/>
      <c r="N3774" s="35"/>
      <c r="O3774" s="35"/>
      <c r="P3774" s="35"/>
      <c r="Q3774" s="35"/>
      <c r="R3774" s="35"/>
      <c r="S3774" s="35"/>
      <c r="T3774" s="17">
        <f t="shared" si="8379"/>
        <v>49790</v>
      </c>
      <c r="U3774" s="216">
        <f t="shared" si="8372"/>
        <v>5</v>
      </c>
      <c r="V3774" s="216">
        <f t="shared" si="8379"/>
        <v>3769</v>
      </c>
      <c r="W3774" s="16">
        <f t="shared" si="8385"/>
        <v>10.326027397260274</v>
      </c>
      <c r="X3774" s="16" t="e">
        <f>IF(Template!$F$7="Linear interpolation",LinInterp($I$5:$I$22,$G$5:$G$22,W3774),CubicSpline($I$5:$I$22,$G$5:$G$22,W3774))</f>
        <v>#VALUE!</v>
      </c>
      <c r="Y3774" s="221" t="e">
        <f t="shared" si="8373"/>
        <v>#VALUE!</v>
      </c>
      <c r="Z3774" s="221" t="e">
        <f>Y3774/PRODUCT($AA$6:AA3773)</f>
        <v>#VALUE!</v>
      </c>
      <c r="AA3774" s="16" t="e">
        <f t="shared" si="8380"/>
        <v>#VALUE!</v>
      </c>
      <c r="AB3774" s="10" t="e">
        <f t="shared" si="8381"/>
        <v>#VALUE!</v>
      </c>
      <c r="AC3774" s="90">
        <f t="shared" si="8437"/>
        <v>3774</v>
      </c>
      <c r="AD3774" s="17">
        <f t="shared" si="8390"/>
        <v>49767</v>
      </c>
      <c r="AE3774" s="16" t="e">
        <f t="shared" si="8375"/>
        <v>#VALUE!</v>
      </c>
      <c r="AF3774" s="10">
        <f ca="1">IFERROR(AVERAGE(INDIRECT("AE"&amp;AC3774-Template!$F$10+1):INDIRECT("AE"&amp;AC3774)),0)</f>
        <v>0</v>
      </c>
      <c r="AG3774" s="35"/>
      <c r="AH3774" s="86"/>
      <c r="AI3774" s="35"/>
      <c r="AJ3774" s="35"/>
      <c r="AK3774" s="35"/>
      <c r="AL3774" s="35"/>
      <c r="AM3774" s="35"/>
      <c r="AN3774" s="35"/>
      <c r="AO3774" s="35"/>
      <c r="AP3774" s="35"/>
      <c r="AQ3774" s="35"/>
      <c r="AR3774" s="35"/>
      <c r="AS3774" s="35"/>
      <c r="AT3774" s="35"/>
      <c r="AU3774" s="35"/>
      <c r="AV3774" s="35"/>
      <c r="AW3774" s="35"/>
      <c r="AX3774" s="35"/>
      <c r="AY3774" s="35"/>
      <c r="AZ3774" s="17">
        <f t="shared" ref="AZ3774" si="8501">AZ3773+1</f>
        <v>49790</v>
      </c>
      <c r="BA3774" s="216">
        <f t="shared" si="8398"/>
        <v>5</v>
      </c>
      <c r="BB3774" s="216">
        <f t="shared" ref="BB3774" si="8502">BB3773+1</f>
        <v>3769</v>
      </c>
      <c r="BC3774" s="16">
        <f t="shared" si="8400"/>
        <v>10.326027397260274</v>
      </c>
      <c r="BD3774" s="16">
        <f>IF(Template!$F$7="Linear interpolation",LinInterp($AO$5:$AO$18,$AM$5:$AM$18,BC3774),CubicSpline($AO$5:$AO$18,$AM$5:$AM$18,BC3774))</f>
        <v>14.150063411458969</v>
      </c>
      <c r="BE3774" s="221">
        <f t="shared" si="8480"/>
        <v>3.9219348291024825</v>
      </c>
      <c r="BF3774" s="221">
        <f>BE3774/PRODUCT($BG$6:BG3773)</f>
        <v>1.0003626882228782</v>
      </c>
      <c r="BG3774" s="16">
        <f t="shared" si="8401"/>
        <v>1.0003626882228782</v>
      </c>
      <c r="BH3774" s="10">
        <f t="shared" si="8402"/>
        <v>13.238120135054876</v>
      </c>
      <c r="BI3774" s="90"/>
      <c r="BJ3774" s="17">
        <f t="shared" si="8384"/>
        <v>49767</v>
      </c>
      <c r="BK3774" s="16">
        <f t="shared" si="8378"/>
        <v>13.238319926958564</v>
      </c>
      <c r="BL3774" s="10">
        <f ca="1">IFERROR(AVERAGE(INDIRECT("BK"&amp;AC3774-Template!$F$10+1):INDIRECT("BK"&amp;AC3774)),0)</f>
        <v>13.238416510632391</v>
      </c>
      <c r="BM3774" s="35"/>
      <c r="BN3774" s="86"/>
      <c r="BO3774" s="35"/>
      <c r="BP3774" s="35"/>
      <c r="BQ3774" s="35"/>
      <c r="BR3774" s="35"/>
      <c r="BS3774" s="35"/>
      <c r="BT3774" s="35"/>
      <c r="BU3774" s="35"/>
      <c r="BV3774" s="35"/>
      <c r="BW3774" s="35"/>
      <c r="BX3774" s="35"/>
      <c r="BY3774" s="35"/>
      <c r="BZ3774" s="35"/>
      <c r="CA3774" s="35"/>
      <c r="CB3774" s="35"/>
      <c r="CC3774" s="35"/>
      <c r="CD3774" s="35"/>
      <c r="CE3774" s="35"/>
      <c r="CF3774" s="35"/>
      <c r="CG3774" s="35"/>
      <c r="CH3774" s="35"/>
    </row>
    <row r="3775" spans="1:86" ht="15.6" x14ac:dyDescent="0.3">
      <c r="A3775" s="35"/>
      <c r="B3775" s="86"/>
      <c r="C3775" s="35"/>
      <c r="D3775" s="35"/>
      <c r="E3775" s="35"/>
      <c r="F3775" s="35"/>
      <c r="G3775" s="35"/>
      <c r="H3775" s="35"/>
      <c r="I3775" s="35"/>
      <c r="J3775" s="35"/>
      <c r="K3775" s="35"/>
      <c r="L3775" s="35"/>
      <c r="M3775" s="35"/>
      <c r="N3775" s="35"/>
      <c r="O3775" s="35"/>
      <c r="P3775" s="35"/>
      <c r="Q3775" s="35"/>
      <c r="R3775" s="35"/>
      <c r="S3775" s="35"/>
      <c r="T3775" s="17">
        <f t="shared" si="8379"/>
        <v>49791</v>
      </c>
      <c r="U3775" s="216">
        <f t="shared" si="8372"/>
        <v>6</v>
      </c>
      <c r="V3775" s="216">
        <f t="shared" si="8379"/>
        <v>3770</v>
      </c>
      <c r="W3775" s="16">
        <f t="shared" si="8385"/>
        <v>10.328767123287671</v>
      </c>
      <c r="X3775" s="16" t="e">
        <f>IF(Template!$F$7="Linear interpolation",LinInterp($I$5:$I$22,$G$5:$G$22,W3775),CubicSpline($I$5:$I$22,$G$5:$G$22,W3775))</f>
        <v>#VALUE!</v>
      </c>
      <c r="Y3775" s="221" t="e">
        <f t="shared" si="8373"/>
        <v>#VALUE!</v>
      </c>
      <c r="Z3775" s="221" t="e">
        <f>Y3775/PRODUCT($AA$6:AA3774)</f>
        <v>#VALUE!</v>
      </c>
      <c r="AA3775" s="16" t="e">
        <f t="shared" si="8380"/>
        <v>#VALUE!</v>
      </c>
      <c r="AB3775" s="10" t="e">
        <f t="shared" si="8381"/>
        <v>#VALUE!</v>
      </c>
      <c r="AC3775" s="90">
        <f t="shared" si="8437"/>
        <v>3775</v>
      </c>
      <c r="AD3775" s="17">
        <f t="shared" si="8390"/>
        <v>49768</v>
      </c>
      <c r="AE3775" s="16" t="e">
        <f t="shared" si="8375"/>
        <v>#VALUE!</v>
      </c>
      <c r="AF3775" s="10">
        <f ca="1">IFERROR(AVERAGE(INDIRECT("AE"&amp;AC3775-Template!$F$10+1):INDIRECT("AE"&amp;AC3775)),0)</f>
        <v>0</v>
      </c>
      <c r="AG3775" s="35"/>
      <c r="AH3775" s="86"/>
      <c r="AI3775" s="35"/>
      <c r="AJ3775" s="35"/>
      <c r="AK3775" s="35"/>
      <c r="AL3775" s="35"/>
      <c r="AM3775" s="35"/>
      <c r="AN3775" s="35"/>
      <c r="AO3775" s="35"/>
      <c r="AP3775" s="35"/>
      <c r="AQ3775" s="35"/>
      <c r="AR3775" s="35"/>
      <c r="AS3775" s="35"/>
      <c r="AT3775" s="35"/>
      <c r="AU3775" s="35"/>
      <c r="AV3775" s="35"/>
      <c r="AW3775" s="35"/>
      <c r="AX3775" s="35"/>
      <c r="AY3775" s="35"/>
      <c r="AZ3775" s="17">
        <f t="shared" ref="AZ3775" si="8503">AZ3774+1</f>
        <v>49791</v>
      </c>
      <c r="BA3775" s="216">
        <f t="shared" si="8398"/>
        <v>6</v>
      </c>
      <c r="BB3775" s="216">
        <f t="shared" ref="BB3775" si="8504">BB3774+1</f>
        <v>3770</v>
      </c>
      <c r="BC3775" s="16">
        <f t="shared" si="8400"/>
        <v>10.328767123287671</v>
      </c>
      <c r="BD3775" s="16">
        <f>IF(Template!$F$7="Linear interpolation",LinInterp($AO$5:$AO$18,$AM$5:$AM$18,BC3775),CubicSpline($AO$5:$AO$18,$AM$5:$AM$18,BC3775))</f>
        <v>14.1500638159714</v>
      </c>
      <c r="BE3775" s="221">
        <f t="shared" si="8480"/>
        <v>3.9233572676182651</v>
      </c>
      <c r="BF3775" s="221">
        <f>BE3775/PRODUCT($BG$6:BG3774)</f>
        <v>1.0003626879532082</v>
      </c>
      <c r="BG3775" s="16">
        <f t="shared" si="8401"/>
        <v>1.0003626882228782</v>
      </c>
      <c r="BH3775" s="10">
        <f t="shared" si="8402"/>
        <v>13.238120135054876</v>
      </c>
      <c r="BI3775" s="90"/>
      <c r="BJ3775" s="17">
        <f t="shared" si="8384"/>
        <v>49768</v>
      </c>
      <c r="BK3775" s="16">
        <f t="shared" si="8378"/>
        <v>13.238312292382703</v>
      </c>
      <c r="BL3775" s="10">
        <f ca="1">IFERROR(AVERAGE(INDIRECT("BK"&amp;AC3775-Template!$F$10+1):INDIRECT("BK"&amp;AC3775)),0)</f>
        <v>13.23841023910936</v>
      </c>
      <c r="BM3775" s="35"/>
      <c r="BN3775" s="86"/>
      <c r="BO3775" s="35"/>
      <c r="BP3775" s="35"/>
      <c r="BQ3775" s="35"/>
      <c r="BR3775" s="35"/>
      <c r="BS3775" s="35"/>
      <c r="BT3775" s="35"/>
      <c r="BU3775" s="35"/>
      <c r="BV3775" s="35"/>
      <c r="BW3775" s="35"/>
      <c r="BX3775" s="35"/>
      <c r="BY3775" s="35"/>
      <c r="BZ3775" s="35"/>
      <c r="CA3775" s="35"/>
      <c r="CB3775" s="35"/>
      <c r="CC3775" s="35"/>
      <c r="CD3775" s="35"/>
      <c r="CE3775" s="35"/>
      <c r="CF3775" s="35"/>
      <c r="CG3775" s="35"/>
      <c r="CH3775" s="35"/>
    </row>
    <row r="3776" spans="1:86" ht="15.6" x14ac:dyDescent="0.3">
      <c r="A3776" s="35"/>
      <c r="B3776" s="86"/>
      <c r="C3776" s="35"/>
      <c r="D3776" s="35"/>
      <c r="E3776" s="35"/>
      <c r="F3776" s="35"/>
      <c r="G3776" s="35"/>
      <c r="H3776" s="35"/>
      <c r="I3776" s="35"/>
      <c r="J3776" s="35"/>
      <c r="K3776" s="35"/>
      <c r="L3776" s="35"/>
      <c r="M3776" s="35"/>
      <c r="N3776" s="35"/>
      <c r="O3776" s="35"/>
      <c r="P3776" s="35"/>
      <c r="Q3776" s="35"/>
      <c r="R3776" s="35"/>
      <c r="S3776" s="35"/>
      <c r="T3776" s="17">
        <f t="shared" si="8379"/>
        <v>49792</v>
      </c>
      <c r="U3776" s="216">
        <f t="shared" si="8372"/>
        <v>7</v>
      </c>
      <c r="V3776" s="216">
        <f t="shared" si="8379"/>
        <v>3771</v>
      </c>
      <c r="W3776" s="16">
        <f t="shared" si="8385"/>
        <v>10.331506849315069</v>
      </c>
      <c r="X3776" s="16" t="e">
        <f>IF(Template!$F$7="Linear interpolation",LinInterp($I$5:$I$22,$G$5:$G$22,W3776),CubicSpline($I$5:$I$22,$G$5:$G$22,W3776))</f>
        <v>#VALUE!</v>
      </c>
      <c r="Y3776" s="221" t="e">
        <f t="shared" si="8373"/>
        <v>#VALUE!</v>
      </c>
      <c r="Z3776" s="221" t="e">
        <f>Y3776/PRODUCT($AA$6:AA3775)</f>
        <v>#VALUE!</v>
      </c>
      <c r="AA3776" s="16" t="e">
        <f t="shared" si="8380"/>
        <v>#VALUE!</v>
      </c>
      <c r="AB3776" s="10" t="e">
        <f t="shared" si="8381"/>
        <v>#VALUE!</v>
      </c>
      <c r="AC3776" s="90">
        <f t="shared" si="8437"/>
        <v>3776</v>
      </c>
      <c r="AD3776" s="17">
        <f t="shared" si="8390"/>
        <v>49769</v>
      </c>
      <c r="AE3776" s="16" t="e">
        <f t="shared" si="8375"/>
        <v>#VALUE!</v>
      </c>
      <c r="AF3776" s="10">
        <f ca="1">IFERROR(AVERAGE(INDIRECT("AE"&amp;AC3776-Template!$F$10+1):INDIRECT("AE"&amp;AC3776)),0)</f>
        <v>0</v>
      </c>
      <c r="AG3776" s="35"/>
      <c r="AH3776" s="86"/>
      <c r="AI3776" s="35"/>
      <c r="AJ3776" s="35"/>
      <c r="AK3776" s="35"/>
      <c r="AL3776" s="35"/>
      <c r="AM3776" s="35"/>
      <c r="AN3776" s="35"/>
      <c r="AO3776" s="35"/>
      <c r="AP3776" s="35"/>
      <c r="AQ3776" s="35"/>
      <c r="AR3776" s="35"/>
      <c r="AS3776" s="35"/>
      <c r="AT3776" s="35"/>
      <c r="AU3776" s="35"/>
      <c r="AV3776" s="35"/>
      <c r="AW3776" s="35"/>
      <c r="AX3776" s="35"/>
      <c r="AY3776" s="35"/>
      <c r="AZ3776" s="17">
        <f t="shared" ref="AZ3776" si="8505">AZ3775+1</f>
        <v>49792</v>
      </c>
      <c r="BA3776" s="216">
        <f t="shared" si="8398"/>
        <v>7</v>
      </c>
      <c r="BB3776" s="216">
        <f t="shared" ref="BB3776" si="8506">BB3775+1</f>
        <v>3771</v>
      </c>
      <c r="BC3776" s="16">
        <f t="shared" si="8400"/>
        <v>10.331506849315069</v>
      </c>
      <c r="BD3776" s="16">
        <f>IF(Template!$F$7="Linear interpolation",LinInterp($AO$5:$AO$18,$AM$5:$AM$18,BC3776),CubicSpline($AO$5:$AO$18,$AM$5:$AM$18,BC3776))</f>
        <v>14.15006421726148</v>
      </c>
      <c r="BE3776" s="221">
        <f t="shared" si="8480"/>
        <v>3.9247802209669183</v>
      </c>
      <c r="BF3776" s="221">
        <f>BE3776/PRODUCT($BG$6:BG3775)</f>
        <v>1.0003626874112093</v>
      </c>
      <c r="BG3776" s="16">
        <f t="shared" si="8401"/>
        <v>1.0003626882228782</v>
      </c>
      <c r="BH3776" s="10">
        <f t="shared" si="8402"/>
        <v>13.238120135054876</v>
      </c>
      <c r="BI3776" s="90"/>
      <c r="BJ3776" s="17">
        <f t="shared" si="8384"/>
        <v>49769</v>
      </c>
      <c r="BK3776" s="16">
        <f t="shared" si="8378"/>
        <v>13.238304562861124</v>
      </c>
      <c r="BL3776" s="10">
        <f ca="1">IFERROR(AVERAGE(INDIRECT("BK"&amp;AC3776-Template!$F$10+1):INDIRECT("BK"&amp;AC3776)),0)</f>
        <v>13.238403873977065</v>
      </c>
      <c r="BM3776" s="35"/>
      <c r="BN3776" s="86"/>
      <c r="BO3776" s="35"/>
      <c r="BP3776" s="35"/>
      <c r="BQ3776" s="35"/>
      <c r="BR3776" s="35"/>
      <c r="BS3776" s="35"/>
      <c r="BT3776" s="35"/>
      <c r="BU3776" s="35"/>
      <c r="BV3776" s="35"/>
      <c r="BW3776" s="35"/>
      <c r="BX3776" s="35"/>
      <c r="BY3776" s="35"/>
      <c r="BZ3776" s="35"/>
      <c r="CA3776" s="35"/>
      <c r="CB3776" s="35"/>
      <c r="CC3776" s="35"/>
      <c r="CD3776" s="35"/>
      <c r="CE3776" s="35"/>
      <c r="CF3776" s="35"/>
      <c r="CG3776" s="35"/>
      <c r="CH3776" s="35"/>
    </row>
    <row r="3777" spans="1:86" ht="15.6" x14ac:dyDescent="0.3">
      <c r="A3777" s="35"/>
      <c r="B3777" s="86"/>
      <c r="C3777" s="35"/>
      <c r="D3777" s="35"/>
      <c r="E3777" s="35"/>
      <c r="F3777" s="35"/>
      <c r="G3777" s="35"/>
      <c r="H3777" s="35"/>
      <c r="I3777" s="35"/>
      <c r="J3777" s="35"/>
      <c r="K3777" s="35"/>
      <c r="L3777" s="35"/>
      <c r="M3777" s="35"/>
      <c r="N3777" s="35"/>
      <c r="O3777" s="35"/>
      <c r="P3777" s="35"/>
      <c r="Q3777" s="35"/>
      <c r="R3777" s="35"/>
      <c r="S3777" s="35"/>
      <c r="T3777" s="17">
        <f t="shared" si="8379"/>
        <v>49793</v>
      </c>
      <c r="U3777" s="216">
        <f t="shared" si="8372"/>
        <v>1</v>
      </c>
      <c r="V3777" s="216">
        <f t="shared" si="8379"/>
        <v>3772</v>
      </c>
      <c r="W3777" s="16">
        <f t="shared" si="8385"/>
        <v>10.334246575342465</v>
      </c>
      <c r="X3777" s="16" t="e">
        <f>IF(Template!$F$7="Linear interpolation",LinInterp($I$5:$I$22,$G$5:$G$22,W3777),CubicSpline($I$5:$I$22,$G$5:$G$22,W3777))</f>
        <v>#VALUE!</v>
      </c>
      <c r="Y3777" s="221" t="e">
        <f t="shared" si="8373"/>
        <v>#VALUE!</v>
      </c>
      <c r="Z3777" s="221" t="e">
        <f>Y3777/PRODUCT($AA$6:AA3776)</f>
        <v>#VALUE!</v>
      </c>
      <c r="AA3777" s="16" t="e">
        <f t="shared" si="8380"/>
        <v>#VALUE!</v>
      </c>
      <c r="AB3777" s="10" t="e">
        <f t="shared" si="8381"/>
        <v>#VALUE!</v>
      </c>
      <c r="AC3777" s="90">
        <f t="shared" si="8437"/>
        <v>3777</v>
      </c>
      <c r="AD3777" s="17">
        <f t="shared" si="8390"/>
        <v>49770</v>
      </c>
      <c r="AE3777" s="16" t="e">
        <f t="shared" si="8375"/>
        <v>#VALUE!</v>
      </c>
      <c r="AF3777" s="10">
        <f ca="1">IFERROR(AVERAGE(INDIRECT("AE"&amp;AC3777-Template!$F$10+1):INDIRECT("AE"&amp;AC3777)),0)</f>
        <v>0</v>
      </c>
      <c r="AG3777" s="35"/>
      <c r="AH3777" s="86"/>
      <c r="AI3777" s="35"/>
      <c r="AJ3777" s="35"/>
      <c r="AK3777" s="35"/>
      <c r="AL3777" s="35"/>
      <c r="AM3777" s="35"/>
      <c r="AN3777" s="35"/>
      <c r="AO3777" s="35"/>
      <c r="AP3777" s="35"/>
      <c r="AQ3777" s="35"/>
      <c r="AR3777" s="35"/>
      <c r="AS3777" s="35"/>
      <c r="AT3777" s="35"/>
      <c r="AU3777" s="35"/>
      <c r="AV3777" s="35"/>
      <c r="AW3777" s="35"/>
      <c r="AX3777" s="35"/>
      <c r="AY3777" s="35"/>
      <c r="AZ3777" s="17">
        <f t="shared" ref="AZ3777" si="8507">AZ3776+1</f>
        <v>49793</v>
      </c>
      <c r="BA3777" s="216">
        <f t="shared" si="8398"/>
        <v>1</v>
      </c>
      <c r="BB3777" s="216">
        <f t="shared" ref="BB3777" si="8508">BB3776+1</f>
        <v>3772</v>
      </c>
      <c r="BC3777" s="16">
        <f t="shared" si="8400"/>
        <v>10.334246575342465</v>
      </c>
      <c r="BD3777" s="16">
        <f>IF(Template!$F$7="Linear interpolation",LinInterp($AO$5:$AO$18,$AM$5:$AM$18,BC3777),CubicSpline($AO$5:$AO$18,$AM$5:$AM$18,BC3777))</f>
        <v>14.150064615302357</v>
      </c>
      <c r="BE3777" s="221">
        <f t="shared" si="8480"/>
        <v>3.9262036893239229</v>
      </c>
      <c r="BF3777" s="221">
        <f>BE3777/PRODUCT($BG$6:BG3776)</f>
        <v>1.0003626865942143</v>
      </c>
      <c r="BG3777" s="16">
        <f t="shared" si="8401"/>
        <v>1.0003626865942143</v>
      </c>
      <c r="BH3777" s="10">
        <f t="shared" si="8402"/>
        <v>13.238060688823605</v>
      </c>
      <c r="BI3777" s="90"/>
      <c r="BJ3777" s="17">
        <f t="shared" si="8384"/>
        <v>49770</v>
      </c>
      <c r="BK3777" s="16">
        <f t="shared" si="8378"/>
        <v>13.238304562861124</v>
      </c>
      <c r="BL3777" s="10">
        <f ca="1">IFERROR(AVERAGE(INDIRECT("BK"&amp;AC3777-Template!$F$10+1):INDIRECT("BK"&amp;AC3777)),0)</f>
        <v>13.238397675959503</v>
      </c>
      <c r="BM3777" s="35"/>
      <c r="BN3777" s="86"/>
      <c r="BO3777" s="35"/>
      <c r="BP3777" s="35"/>
      <c r="BQ3777" s="35"/>
      <c r="BR3777" s="35"/>
      <c r="BS3777" s="35"/>
      <c r="BT3777" s="35"/>
      <c r="BU3777" s="35"/>
      <c r="BV3777" s="35"/>
      <c r="BW3777" s="35"/>
      <c r="BX3777" s="35"/>
      <c r="BY3777" s="35"/>
      <c r="BZ3777" s="35"/>
      <c r="CA3777" s="35"/>
      <c r="CB3777" s="35"/>
      <c r="CC3777" s="35"/>
      <c r="CD3777" s="35"/>
      <c r="CE3777" s="35"/>
      <c r="CF3777" s="35"/>
      <c r="CG3777" s="35"/>
      <c r="CH3777" s="35"/>
    </row>
    <row r="3778" spans="1:86" ht="15.6" x14ac:dyDescent="0.3">
      <c r="A3778" s="35"/>
      <c r="B3778" s="86"/>
      <c r="C3778" s="35"/>
      <c r="D3778" s="35"/>
      <c r="E3778" s="35"/>
      <c r="F3778" s="35"/>
      <c r="G3778" s="35"/>
      <c r="H3778" s="35"/>
      <c r="I3778" s="35"/>
      <c r="J3778" s="35"/>
      <c r="K3778" s="35"/>
      <c r="L3778" s="35"/>
      <c r="M3778" s="35"/>
      <c r="N3778" s="35"/>
      <c r="O3778" s="35"/>
      <c r="P3778" s="35"/>
      <c r="Q3778" s="35"/>
      <c r="R3778" s="35"/>
      <c r="S3778" s="35"/>
      <c r="T3778" s="17">
        <f t="shared" si="8379"/>
        <v>49794</v>
      </c>
      <c r="U3778" s="216">
        <f t="shared" si="8372"/>
        <v>2</v>
      </c>
      <c r="V3778" s="216">
        <f t="shared" si="8379"/>
        <v>3773</v>
      </c>
      <c r="W3778" s="16">
        <f t="shared" si="8385"/>
        <v>10.336986301369864</v>
      </c>
      <c r="X3778" s="16" t="e">
        <f>IF(Template!$F$7="Linear interpolation",LinInterp($I$5:$I$22,$G$5:$G$22,W3778),CubicSpline($I$5:$I$22,$G$5:$G$22,W3778))</f>
        <v>#VALUE!</v>
      </c>
      <c r="Y3778" s="221" t="e">
        <f t="shared" si="8373"/>
        <v>#VALUE!</v>
      </c>
      <c r="Z3778" s="221" t="e">
        <f>Y3778/PRODUCT($AA$6:AA3777)</f>
        <v>#VALUE!</v>
      </c>
      <c r="AA3778" s="16" t="e">
        <f t="shared" si="8380"/>
        <v>#VALUE!</v>
      </c>
      <c r="AB3778" s="10" t="e">
        <f t="shared" si="8381"/>
        <v>#VALUE!</v>
      </c>
      <c r="AC3778" s="90">
        <f t="shared" si="8437"/>
        <v>3778</v>
      </c>
      <c r="AD3778" s="17">
        <f t="shared" si="8390"/>
        <v>49771</v>
      </c>
      <c r="AE3778" s="16" t="e">
        <f t="shared" si="8375"/>
        <v>#VALUE!</v>
      </c>
      <c r="AF3778" s="10">
        <f ca="1">IFERROR(AVERAGE(INDIRECT("AE"&amp;AC3778-Template!$F$10+1):INDIRECT("AE"&amp;AC3778)),0)</f>
        <v>0</v>
      </c>
      <c r="AG3778" s="35"/>
      <c r="AH3778" s="86"/>
      <c r="AI3778" s="35"/>
      <c r="AJ3778" s="35"/>
      <c r="AK3778" s="35"/>
      <c r="AL3778" s="35"/>
      <c r="AM3778" s="35"/>
      <c r="AN3778" s="35"/>
      <c r="AO3778" s="35"/>
      <c r="AP3778" s="35"/>
      <c r="AQ3778" s="35"/>
      <c r="AR3778" s="35"/>
      <c r="AS3778" s="35"/>
      <c r="AT3778" s="35"/>
      <c r="AU3778" s="35"/>
      <c r="AV3778" s="35"/>
      <c r="AW3778" s="35"/>
      <c r="AX3778" s="35"/>
      <c r="AY3778" s="35"/>
      <c r="AZ3778" s="17">
        <f t="shared" ref="AZ3778" si="8509">AZ3777+1</f>
        <v>49794</v>
      </c>
      <c r="BA3778" s="216">
        <f t="shared" si="8398"/>
        <v>2</v>
      </c>
      <c r="BB3778" s="216">
        <f t="shared" ref="BB3778" si="8510">BB3777+1</f>
        <v>3773</v>
      </c>
      <c r="BC3778" s="16">
        <f t="shared" si="8400"/>
        <v>10.336986301369864</v>
      </c>
      <c r="BD3778" s="16">
        <f>IF(Template!$F$7="Linear interpolation",LinInterp($AO$5:$AO$18,$AM$5:$AM$18,BC3778),CubicSpline($AO$5:$AO$18,$AM$5:$AM$18,BC3778))</f>
        <v>14.150065010067179</v>
      </c>
      <c r="BE3778" s="221">
        <f t="shared" si="8480"/>
        <v>3.9276276728648227</v>
      </c>
      <c r="BF3778" s="221">
        <f>BE3778/PRODUCT($BG$6:BG3777)</f>
        <v>1.0003626871282232</v>
      </c>
      <c r="BG3778" s="16">
        <f t="shared" si="8401"/>
        <v>1.0003626871282232</v>
      </c>
      <c r="BH3778" s="10">
        <f t="shared" si="8402"/>
        <v>13.238080180146161</v>
      </c>
      <c r="BI3778" s="90"/>
      <c r="BJ3778" s="17">
        <f t="shared" si="8384"/>
        <v>49771</v>
      </c>
      <c r="BK3778" s="16">
        <f t="shared" si="8378"/>
        <v>13.238304562861124</v>
      </c>
      <c r="BL3778" s="10">
        <f ca="1">IFERROR(AVERAGE(INDIRECT("BK"&amp;AC3778-Template!$F$10+1):INDIRECT("BK"&amp;AC3778)),0)</f>
        <v>13.238391648134531</v>
      </c>
      <c r="BM3778" s="35"/>
      <c r="BN3778" s="86"/>
      <c r="BO3778" s="35"/>
      <c r="BP3778" s="35"/>
      <c r="BQ3778" s="35"/>
      <c r="BR3778" s="35"/>
      <c r="BS3778" s="35"/>
      <c r="BT3778" s="35"/>
      <c r="BU3778" s="35"/>
      <c r="BV3778" s="35"/>
      <c r="BW3778" s="35"/>
      <c r="BX3778" s="35"/>
      <c r="BY3778" s="35"/>
      <c r="BZ3778" s="35"/>
      <c r="CA3778" s="35"/>
      <c r="CB3778" s="35"/>
      <c r="CC3778" s="35"/>
      <c r="CD3778" s="35"/>
      <c r="CE3778" s="35"/>
      <c r="CF3778" s="35"/>
      <c r="CG3778" s="35"/>
      <c r="CH3778" s="35"/>
    </row>
    <row r="3779" spans="1:86" ht="15.6" x14ac:dyDescent="0.3">
      <c r="A3779" s="35"/>
      <c r="B3779" s="86"/>
      <c r="C3779" s="35"/>
      <c r="D3779" s="35"/>
      <c r="E3779" s="35"/>
      <c r="F3779" s="35"/>
      <c r="G3779" s="35"/>
      <c r="H3779" s="35"/>
      <c r="I3779" s="35"/>
      <c r="J3779" s="35"/>
      <c r="K3779" s="35"/>
      <c r="L3779" s="35"/>
      <c r="M3779" s="35"/>
      <c r="N3779" s="35"/>
      <c r="O3779" s="35"/>
      <c r="P3779" s="35"/>
      <c r="Q3779" s="35"/>
      <c r="R3779" s="35"/>
      <c r="S3779" s="35"/>
      <c r="T3779" s="17">
        <f t="shared" si="8379"/>
        <v>49795</v>
      </c>
      <c r="U3779" s="216">
        <f t="shared" si="8372"/>
        <v>3</v>
      </c>
      <c r="V3779" s="216">
        <f t="shared" si="8379"/>
        <v>3774</v>
      </c>
      <c r="W3779" s="16">
        <f t="shared" si="8385"/>
        <v>10.33972602739726</v>
      </c>
      <c r="X3779" s="16" t="e">
        <f>IF(Template!$F$7="Linear interpolation",LinInterp($I$5:$I$22,$G$5:$G$22,W3779),CubicSpline($I$5:$I$22,$G$5:$G$22,W3779))</f>
        <v>#VALUE!</v>
      </c>
      <c r="Y3779" s="221" t="e">
        <f t="shared" si="8373"/>
        <v>#VALUE!</v>
      </c>
      <c r="Z3779" s="221" t="e">
        <f>Y3779/PRODUCT($AA$6:AA3778)</f>
        <v>#VALUE!</v>
      </c>
      <c r="AA3779" s="16" t="e">
        <f t="shared" si="8380"/>
        <v>#VALUE!</v>
      </c>
      <c r="AB3779" s="10" t="e">
        <f t="shared" si="8381"/>
        <v>#VALUE!</v>
      </c>
      <c r="AC3779" s="90">
        <f t="shared" si="8437"/>
        <v>3779</v>
      </c>
      <c r="AD3779" s="17">
        <f t="shared" si="8390"/>
        <v>49772</v>
      </c>
      <c r="AE3779" s="16" t="e">
        <f t="shared" si="8375"/>
        <v>#VALUE!</v>
      </c>
      <c r="AF3779" s="10">
        <f ca="1">IFERROR(AVERAGE(INDIRECT("AE"&amp;AC3779-Template!$F$10+1):INDIRECT("AE"&amp;AC3779)),0)</f>
        <v>0</v>
      </c>
      <c r="AG3779" s="35"/>
      <c r="AH3779" s="86"/>
      <c r="AI3779" s="35"/>
      <c r="AJ3779" s="35"/>
      <c r="AK3779" s="35"/>
      <c r="AL3779" s="35"/>
      <c r="AM3779" s="35"/>
      <c r="AN3779" s="35"/>
      <c r="AO3779" s="35"/>
      <c r="AP3779" s="35"/>
      <c r="AQ3779" s="35"/>
      <c r="AR3779" s="35"/>
      <c r="AS3779" s="35"/>
      <c r="AT3779" s="35"/>
      <c r="AU3779" s="35"/>
      <c r="AV3779" s="35"/>
      <c r="AW3779" s="35"/>
      <c r="AX3779" s="35"/>
      <c r="AY3779" s="35"/>
      <c r="AZ3779" s="17">
        <f t="shared" ref="AZ3779" si="8511">AZ3778+1</f>
        <v>49795</v>
      </c>
      <c r="BA3779" s="216">
        <f t="shared" si="8398"/>
        <v>3</v>
      </c>
      <c r="BB3779" s="216">
        <f t="shared" ref="BB3779" si="8512">BB3778+1</f>
        <v>3774</v>
      </c>
      <c r="BC3779" s="16">
        <f t="shared" si="8400"/>
        <v>10.33972602739726</v>
      </c>
      <c r="BD3779" s="16">
        <f>IF(Template!$F$7="Linear interpolation",LinInterp($AO$5:$AO$18,$AM$5:$AM$18,BC3779),CubicSpline($AO$5:$AO$18,$AM$5:$AM$18,BC3779))</f>
        <v>14.150065401529089</v>
      </c>
      <c r="BE3779" s="221">
        <f t="shared" si="8480"/>
        <v>3.9290521717651981</v>
      </c>
      <c r="BF3779" s="221">
        <f>BE3779/PRODUCT($BG$6:BG3778)</f>
        <v>1.0003626868478945</v>
      </c>
      <c r="BG3779" s="16">
        <f t="shared" si="8401"/>
        <v>1.0003626868478945</v>
      </c>
      <c r="BH3779" s="10">
        <f t="shared" si="8402"/>
        <v>13.238069948150466</v>
      </c>
      <c r="BI3779" s="90"/>
      <c r="BJ3779" s="17">
        <f t="shared" si="8384"/>
        <v>49772</v>
      </c>
      <c r="BK3779" s="16">
        <f t="shared" si="8378"/>
        <v>13.238257234078121</v>
      </c>
      <c r="BL3779" s="10">
        <f ca="1">IFERROR(AVERAGE(INDIRECT("BK"&amp;AC3779-Template!$F$10+1):INDIRECT("BK"&amp;AC3779)),0)</f>
        <v>13.23838404268346</v>
      </c>
      <c r="BM3779" s="35"/>
      <c r="BN3779" s="86"/>
      <c r="BO3779" s="35"/>
      <c r="BP3779" s="35"/>
      <c r="BQ3779" s="35"/>
      <c r="BR3779" s="35"/>
      <c r="BS3779" s="35"/>
      <c r="BT3779" s="35"/>
      <c r="BU3779" s="35"/>
      <c r="BV3779" s="35"/>
      <c r="BW3779" s="35"/>
      <c r="BX3779" s="35"/>
      <c r="BY3779" s="35"/>
      <c r="BZ3779" s="35"/>
      <c r="CA3779" s="35"/>
      <c r="CB3779" s="35"/>
      <c r="CC3779" s="35"/>
      <c r="CD3779" s="35"/>
      <c r="CE3779" s="35"/>
      <c r="CF3779" s="35"/>
      <c r="CG3779" s="35"/>
      <c r="CH3779" s="35"/>
    </row>
    <row r="3780" spans="1:86" ht="15.6" x14ac:dyDescent="0.3">
      <c r="A3780" s="35"/>
      <c r="B3780" s="86"/>
      <c r="C3780" s="35"/>
      <c r="D3780" s="35"/>
      <c r="E3780" s="35"/>
      <c r="F3780" s="35"/>
      <c r="G3780" s="35"/>
      <c r="H3780" s="35"/>
      <c r="I3780" s="35"/>
      <c r="J3780" s="35"/>
      <c r="K3780" s="35"/>
      <c r="L3780" s="35"/>
      <c r="M3780" s="35"/>
      <c r="N3780" s="35"/>
      <c r="O3780" s="35"/>
      <c r="P3780" s="35"/>
      <c r="Q3780" s="35"/>
      <c r="R3780" s="35"/>
      <c r="S3780" s="35"/>
      <c r="T3780" s="17">
        <f t="shared" si="8379"/>
        <v>49796</v>
      </c>
      <c r="U3780" s="216">
        <f t="shared" si="8372"/>
        <v>4</v>
      </c>
      <c r="V3780" s="216">
        <f t="shared" si="8379"/>
        <v>3775</v>
      </c>
      <c r="W3780" s="16">
        <f t="shared" si="8385"/>
        <v>10.342465753424657</v>
      </c>
      <c r="X3780" s="16" t="e">
        <f>IF(Template!$F$7="Linear interpolation",LinInterp($I$5:$I$22,$G$5:$G$22,W3780),CubicSpline($I$5:$I$22,$G$5:$G$22,W3780))</f>
        <v>#VALUE!</v>
      </c>
      <c r="Y3780" s="221" t="e">
        <f t="shared" si="8373"/>
        <v>#VALUE!</v>
      </c>
      <c r="Z3780" s="221" t="e">
        <f>Y3780/PRODUCT($AA$6:AA3779)</f>
        <v>#VALUE!</v>
      </c>
      <c r="AA3780" s="16" t="e">
        <f t="shared" si="8380"/>
        <v>#VALUE!</v>
      </c>
      <c r="AB3780" s="10" t="e">
        <f t="shared" si="8381"/>
        <v>#VALUE!</v>
      </c>
      <c r="AC3780" s="90">
        <f t="shared" si="8437"/>
        <v>3780</v>
      </c>
      <c r="AD3780" s="17">
        <f t="shared" si="8390"/>
        <v>49773</v>
      </c>
      <c r="AE3780" s="16" t="e">
        <f t="shared" si="8375"/>
        <v>#VALUE!</v>
      </c>
      <c r="AF3780" s="10">
        <f ca="1">IFERROR(AVERAGE(INDIRECT("AE"&amp;AC3780-Template!$F$10+1):INDIRECT("AE"&amp;AC3780)),0)</f>
        <v>0</v>
      </c>
      <c r="AG3780" s="35"/>
      <c r="AH3780" s="86"/>
      <c r="AI3780" s="35"/>
      <c r="AJ3780" s="35"/>
      <c r="AK3780" s="35"/>
      <c r="AL3780" s="35"/>
      <c r="AM3780" s="35"/>
      <c r="AN3780" s="35"/>
      <c r="AO3780" s="35"/>
      <c r="AP3780" s="35"/>
      <c r="AQ3780" s="35"/>
      <c r="AR3780" s="35"/>
      <c r="AS3780" s="35"/>
      <c r="AT3780" s="35"/>
      <c r="AU3780" s="35"/>
      <c r="AV3780" s="35"/>
      <c r="AW3780" s="35"/>
      <c r="AX3780" s="35"/>
      <c r="AY3780" s="35"/>
      <c r="AZ3780" s="17">
        <f t="shared" ref="AZ3780" si="8513">AZ3779+1</f>
        <v>49796</v>
      </c>
      <c r="BA3780" s="216">
        <f t="shared" si="8398"/>
        <v>4</v>
      </c>
      <c r="BB3780" s="216">
        <f t="shared" ref="BB3780" si="8514">BB3779+1</f>
        <v>3775</v>
      </c>
      <c r="BC3780" s="16">
        <f t="shared" si="8400"/>
        <v>10.342465753424657</v>
      </c>
      <c r="BD3780" s="16">
        <f>IF(Template!$F$7="Linear interpolation",LinInterp($AO$5:$AO$18,$AM$5:$AM$18,BC3780),CubicSpline($AO$5:$AO$18,$AM$5:$AM$18,BC3780))</f>
        <v>14.150065789661237</v>
      </c>
      <c r="BE3780" s="221">
        <f t="shared" si="8480"/>
        <v>3.9304771862006533</v>
      </c>
      <c r="BF3780" s="221">
        <f>BE3780/PRODUCT($BG$6:BG3779)</f>
        <v>1.0003626865648911</v>
      </c>
      <c r="BG3780" s="16">
        <f t="shared" si="8401"/>
        <v>1.0003626865648911</v>
      </c>
      <c r="BH3780" s="10">
        <f t="shared" si="8402"/>
        <v>13.238059618526421</v>
      </c>
      <c r="BI3780" s="90"/>
      <c r="BJ3780" s="17">
        <f t="shared" si="8384"/>
        <v>49773</v>
      </c>
      <c r="BK3780" s="16">
        <f t="shared" si="8378"/>
        <v>13.238272692853826</v>
      </c>
      <c r="BL3780" s="10">
        <f ca="1">IFERROR(AVERAGE(INDIRECT("BK"&amp;AC3780-Template!$F$10+1):INDIRECT("BK"&amp;AC3780)),0)</f>
        <v>13.238376952524918</v>
      </c>
      <c r="BM3780" s="35"/>
      <c r="BN3780" s="86"/>
      <c r="BO3780" s="35"/>
      <c r="BP3780" s="35"/>
      <c r="BQ3780" s="35"/>
      <c r="BR3780" s="35"/>
      <c r="BS3780" s="35"/>
      <c r="BT3780" s="35"/>
      <c r="BU3780" s="35"/>
      <c r="BV3780" s="35"/>
      <c r="BW3780" s="35"/>
      <c r="BX3780" s="35"/>
      <c r="BY3780" s="35"/>
      <c r="BZ3780" s="35"/>
      <c r="CA3780" s="35"/>
      <c r="CB3780" s="35"/>
      <c r="CC3780" s="35"/>
      <c r="CD3780" s="35"/>
      <c r="CE3780" s="35"/>
      <c r="CF3780" s="35"/>
      <c r="CG3780" s="35"/>
      <c r="CH3780" s="35"/>
    </row>
    <row r="3781" spans="1:86" ht="15.6" x14ac:dyDescent="0.3">
      <c r="A3781" s="35"/>
      <c r="B3781" s="86"/>
      <c r="C3781" s="35"/>
      <c r="D3781" s="35"/>
      <c r="E3781" s="35"/>
      <c r="F3781" s="35"/>
      <c r="G3781" s="35"/>
      <c r="H3781" s="35"/>
      <c r="I3781" s="35"/>
      <c r="J3781" s="35"/>
      <c r="K3781" s="35"/>
      <c r="L3781" s="35"/>
      <c r="M3781" s="35"/>
      <c r="N3781" s="35"/>
      <c r="O3781" s="35"/>
      <c r="P3781" s="35"/>
      <c r="Q3781" s="35"/>
      <c r="R3781" s="35"/>
      <c r="S3781" s="35"/>
      <c r="T3781" s="17">
        <f t="shared" si="8379"/>
        <v>49797</v>
      </c>
      <c r="U3781" s="216">
        <f t="shared" si="8372"/>
        <v>5</v>
      </c>
      <c r="V3781" s="216">
        <f t="shared" si="8379"/>
        <v>3776</v>
      </c>
      <c r="W3781" s="16">
        <f t="shared" si="8385"/>
        <v>10.345205479452055</v>
      </c>
      <c r="X3781" s="16" t="e">
        <f>IF(Template!$F$7="Linear interpolation",LinInterp($I$5:$I$22,$G$5:$G$22,W3781),CubicSpline($I$5:$I$22,$G$5:$G$22,W3781))</f>
        <v>#VALUE!</v>
      </c>
      <c r="Y3781" s="221" t="e">
        <f t="shared" si="8373"/>
        <v>#VALUE!</v>
      </c>
      <c r="Z3781" s="221" t="e">
        <f>Y3781/PRODUCT($AA$6:AA3780)</f>
        <v>#VALUE!</v>
      </c>
      <c r="AA3781" s="16" t="e">
        <f t="shared" si="8380"/>
        <v>#VALUE!</v>
      </c>
      <c r="AB3781" s="10" t="e">
        <f t="shared" si="8381"/>
        <v>#VALUE!</v>
      </c>
      <c r="AC3781" s="90">
        <f t="shared" si="8437"/>
        <v>3781</v>
      </c>
      <c r="AD3781" s="17">
        <f t="shared" si="8390"/>
        <v>49774</v>
      </c>
      <c r="AE3781" s="16" t="e">
        <f t="shared" si="8375"/>
        <v>#VALUE!</v>
      </c>
      <c r="AF3781" s="10">
        <f ca="1">IFERROR(AVERAGE(INDIRECT("AE"&amp;AC3781-Template!$F$10+1):INDIRECT("AE"&amp;AC3781)),0)</f>
        <v>0</v>
      </c>
      <c r="AG3781" s="35"/>
      <c r="AH3781" s="86"/>
      <c r="AI3781" s="35"/>
      <c r="AJ3781" s="35"/>
      <c r="AK3781" s="35"/>
      <c r="AL3781" s="35"/>
      <c r="AM3781" s="35"/>
      <c r="AN3781" s="35"/>
      <c r="AO3781" s="35"/>
      <c r="AP3781" s="35"/>
      <c r="AQ3781" s="35"/>
      <c r="AR3781" s="35"/>
      <c r="AS3781" s="35"/>
      <c r="AT3781" s="35"/>
      <c r="AU3781" s="35"/>
      <c r="AV3781" s="35"/>
      <c r="AW3781" s="35"/>
      <c r="AX3781" s="35"/>
      <c r="AY3781" s="35"/>
      <c r="AZ3781" s="17">
        <f t="shared" ref="AZ3781" si="8515">AZ3780+1</f>
        <v>49797</v>
      </c>
      <c r="BA3781" s="216">
        <f t="shared" si="8398"/>
        <v>5</v>
      </c>
      <c r="BB3781" s="216">
        <f t="shared" ref="BB3781" si="8516">BB3780+1</f>
        <v>3776</v>
      </c>
      <c r="BC3781" s="16">
        <f t="shared" si="8400"/>
        <v>10.345205479452055</v>
      </c>
      <c r="BD3781" s="16">
        <f>IF(Template!$F$7="Linear interpolation",LinInterp($AO$5:$AO$18,$AM$5:$AM$18,BC3781),CubicSpline($AO$5:$AO$18,$AM$5:$AM$18,BC3781))</f>
        <v>14.15006617443677</v>
      </c>
      <c r="BE3781" s="221">
        <f t="shared" si="8480"/>
        <v>3.931902716346853</v>
      </c>
      <c r="BF3781" s="221">
        <f>BE3781/PRODUCT($BG$6:BG3780)</f>
        <v>1.0003626862792141</v>
      </c>
      <c r="BG3781" s="16">
        <f t="shared" si="8401"/>
        <v>1.0003626862792141</v>
      </c>
      <c r="BH3781" s="10">
        <f t="shared" si="8402"/>
        <v>13.238049191314548</v>
      </c>
      <c r="BI3781" s="90"/>
      <c r="BJ3781" s="17">
        <f t="shared" si="8384"/>
        <v>49774</v>
      </c>
      <c r="BK3781" s="16">
        <f t="shared" si="8378"/>
        <v>13.238264486942208</v>
      </c>
      <c r="BL3781" s="10">
        <f ca="1">IFERROR(AVERAGE(INDIRECT("BK"&amp;AC3781-Template!$F$10+1):INDIRECT("BK"&amp;AC3781)),0)</f>
        <v>13.238370640814008</v>
      </c>
      <c r="BM3781" s="35"/>
      <c r="BN3781" s="86"/>
      <c r="BO3781" s="35"/>
      <c r="BP3781" s="35"/>
      <c r="BQ3781" s="35"/>
      <c r="BR3781" s="35"/>
      <c r="BS3781" s="35"/>
      <c r="BT3781" s="35"/>
      <c r="BU3781" s="35"/>
      <c r="BV3781" s="35"/>
      <c r="BW3781" s="35"/>
      <c r="BX3781" s="35"/>
      <c r="BY3781" s="35"/>
      <c r="BZ3781" s="35"/>
      <c r="CA3781" s="35"/>
      <c r="CB3781" s="35"/>
      <c r="CC3781" s="35"/>
      <c r="CD3781" s="35"/>
      <c r="CE3781" s="35"/>
      <c r="CF3781" s="35"/>
      <c r="CG3781" s="35"/>
      <c r="CH3781" s="35"/>
    </row>
    <row r="3782" spans="1:86" ht="15.6" x14ac:dyDescent="0.3">
      <c r="A3782" s="35"/>
      <c r="B3782" s="86"/>
      <c r="C3782" s="35"/>
      <c r="D3782" s="35"/>
      <c r="E3782" s="35"/>
      <c r="F3782" s="35"/>
      <c r="G3782" s="35"/>
      <c r="H3782" s="35"/>
      <c r="I3782" s="35"/>
      <c r="J3782" s="35"/>
      <c r="K3782" s="35"/>
      <c r="L3782" s="35"/>
      <c r="M3782" s="35"/>
      <c r="N3782" s="35"/>
      <c r="O3782" s="35"/>
      <c r="P3782" s="35"/>
      <c r="Q3782" s="35"/>
      <c r="R3782" s="35"/>
      <c r="S3782" s="35"/>
      <c r="T3782" s="17">
        <f t="shared" si="8379"/>
        <v>49798</v>
      </c>
      <c r="U3782" s="216">
        <f t="shared" ref="U3782:U3845" si="8517">WEEKDAY(T3782,2)</f>
        <v>6</v>
      </c>
      <c r="V3782" s="216">
        <f t="shared" si="8379"/>
        <v>3777</v>
      </c>
      <c r="W3782" s="16">
        <f t="shared" si="8385"/>
        <v>10.347945205479451</v>
      </c>
      <c r="X3782" s="16" t="e">
        <f>IF(Template!$F$7="Linear interpolation",LinInterp($I$5:$I$22,$G$5:$G$22,W3782),CubicSpline($I$5:$I$22,$G$5:$G$22,W3782))</f>
        <v>#VALUE!</v>
      </c>
      <c r="Y3782" s="221" t="e">
        <f t="shared" ref="Y3782:Y3845" si="8518">(1+(X3782/100))^W3782</f>
        <v>#VALUE!</v>
      </c>
      <c r="Z3782" s="221" t="e">
        <f>Y3782/PRODUCT($AA$6:AA3781)</f>
        <v>#VALUE!</v>
      </c>
      <c r="AA3782" s="16" t="e">
        <f t="shared" si="8380"/>
        <v>#VALUE!</v>
      </c>
      <c r="AB3782" s="10" t="e">
        <f t="shared" si="8381"/>
        <v>#VALUE!</v>
      </c>
      <c r="AC3782" s="90">
        <f t="shared" si="8437"/>
        <v>3782</v>
      </c>
      <c r="AD3782" s="17">
        <f t="shared" si="8390"/>
        <v>49775</v>
      </c>
      <c r="AE3782" s="16" t="e">
        <f t="shared" ref="AE3782:AE3845" si="8519">IF(R3782&lt;&gt;0,R3782,VLOOKUP(AD3782,$T:$AB,9,FALSE))</f>
        <v>#VALUE!</v>
      </c>
      <c r="AF3782" s="10">
        <f ca="1">IFERROR(AVERAGE(INDIRECT("AE"&amp;AC3782-Template!$F$10+1):INDIRECT("AE"&amp;AC3782)),0)</f>
        <v>0</v>
      </c>
      <c r="AG3782" s="35"/>
      <c r="AH3782" s="86"/>
      <c r="AI3782" s="35"/>
      <c r="AJ3782" s="35"/>
      <c r="AK3782" s="35"/>
      <c r="AL3782" s="35"/>
      <c r="AM3782" s="35"/>
      <c r="AN3782" s="35"/>
      <c r="AO3782" s="35"/>
      <c r="AP3782" s="35"/>
      <c r="AQ3782" s="35"/>
      <c r="AR3782" s="35"/>
      <c r="AS3782" s="35"/>
      <c r="AT3782" s="35"/>
      <c r="AU3782" s="35"/>
      <c r="AV3782" s="35"/>
      <c r="AW3782" s="35"/>
      <c r="AX3782" s="35"/>
      <c r="AY3782" s="35"/>
      <c r="AZ3782" s="17">
        <f t="shared" ref="AZ3782" si="8520">AZ3781+1</f>
        <v>49798</v>
      </c>
      <c r="BA3782" s="216">
        <f t="shared" si="8398"/>
        <v>6</v>
      </c>
      <c r="BB3782" s="216">
        <f t="shared" ref="BB3782" si="8521">BB3781+1</f>
        <v>3777</v>
      </c>
      <c r="BC3782" s="16">
        <f t="shared" si="8400"/>
        <v>10.347945205479451</v>
      </c>
      <c r="BD3782" s="16">
        <f>IF(Template!$F$7="Linear interpolation",LinInterp($AO$5:$AO$18,$AM$5:$AM$18,BC3782),CubicSpline($AO$5:$AO$18,$AM$5:$AM$18,BC3782))</f>
        <v>14.150066555828834</v>
      </c>
      <c r="BE3782" s="221">
        <f t="shared" si="8480"/>
        <v>3.9333287623794977</v>
      </c>
      <c r="BF3782" s="221">
        <f>BE3782/PRODUCT($BG$6:BG3781)</f>
        <v>1.0003626859908603</v>
      </c>
      <c r="BG3782" s="16">
        <f t="shared" si="8401"/>
        <v>1.0003626862792141</v>
      </c>
      <c r="BH3782" s="10">
        <f t="shared" si="8402"/>
        <v>13.238049191314548</v>
      </c>
      <c r="BI3782" s="90"/>
      <c r="BJ3782" s="17">
        <f t="shared" si="8384"/>
        <v>49775</v>
      </c>
      <c r="BK3782" s="16">
        <f t="shared" ref="BK3782:BK3845" si="8522">IF(AX3782&lt;&gt;0,AX3782,VLOOKUP(BJ3782,$AZ:$BH,9,FALSE))</f>
        <v>13.238256185509446</v>
      </c>
      <c r="BL3782" s="10">
        <f ca="1">IFERROR(AVERAGE(INDIRECT("BK"&amp;AC3782-Template!$F$10+1):INDIRECT("BK"&amp;AC3782)),0)</f>
        <v>13.238363712024549</v>
      </c>
      <c r="BM3782" s="35"/>
      <c r="BN3782" s="86"/>
      <c r="BO3782" s="35"/>
      <c r="BP3782" s="35"/>
      <c r="BQ3782" s="35"/>
      <c r="BR3782" s="35"/>
      <c r="BS3782" s="35"/>
      <c r="BT3782" s="35"/>
      <c r="BU3782" s="35"/>
      <c r="BV3782" s="35"/>
      <c r="BW3782" s="35"/>
      <c r="BX3782" s="35"/>
      <c r="BY3782" s="35"/>
      <c r="BZ3782" s="35"/>
      <c r="CA3782" s="35"/>
      <c r="CB3782" s="35"/>
      <c r="CC3782" s="35"/>
      <c r="CD3782" s="35"/>
      <c r="CE3782" s="35"/>
      <c r="CF3782" s="35"/>
      <c r="CG3782" s="35"/>
      <c r="CH3782" s="35"/>
    </row>
    <row r="3783" spans="1:86" ht="15.6" x14ac:dyDescent="0.3">
      <c r="A3783" s="35"/>
      <c r="B3783" s="86"/>
      <c r="C3783" s="35"/>
      <c r="D3783" s="35"/>
      <c r="E3783" s="35"/>
      <c r="F3783" s="35"/>
      <c r="G3783" s="35"/>
      <c r="H3783" s="35"/>
      <c r="I3783" s="35"/>
      <c r="J3783" s="35"/>
      <c r="K3783" s="35"/>
      <c r="L3783" s="35"/>
      <c r="M3783" s="35"/>
      <c r="N3783" s="35"/>
      <c r="O3783" s="35"/>
      <c r="P3783" s="35"/>
      <c r="Q3783" s="35"/>
      <c r="R3783" s="35"/>
      <c r="S3783" s="35"/>
      <c r="T3783" s="17">
        <f t="shared" ref="T3783:V3846" si="8523">T3782+1</f>
        <v>49799</v>
      </c>
      <c r="U3783" s="216">
        <f t="shared" si="8517"/>
        <v>7</v>
      </c>
      <c r="V3783" s="216">
        <f t="shared" si="8523"/>
        <v>3778</v>
      </c>
      <c r="W3783" s="16">
        <f t="shared" si="8385"/>
        <v>10.35068493150685</v>
      </c>
      <c r="X3783" s="16" t="e">
        <f>IF(Template!$F$7="Linear interpolation",LinInterp($I$5:$I$22,$G$5:$G$22,W3783),CubicSpline($I$5:$I$22,$G$5:$G$22,W3783))</f>
        <v>#VALUE!</v>
      </c>
      <c r="Y3783" s="221" t="e">
        <f t="shared" si="8518"/>
        <v>#VALUE!</v>
      </c>
      <c r="Z3783" s="221" t="e">
        <f>Y3783/PRODUCT($AA$6:AA3782)</f>
        <v>#VALUE!</v>
      </c>
      <c r="AA3783" s="16" t="e">
        <f t="shared" ref="AA3783:AA3846" si="8524">1+AB3783/365/100</f>
        <v>#VALUE!</v>
      </c>
      <c r="AB3783" s="10" t="e">
        <f t="shared" ref="AB3783:AB3846" si="8525">IF(OR(U3783=6,U3783=7),AB3782,(Z3783-1)*365*100)</f>
        <v>#VALUE!</v>
      </c>
      <c r="AC3783" s="90">
        <f t="shared" si="8437"/>
        <v>3783</v>
      </c>
      <c r="AD3783" s="17">
        <f t="shared" si="8390"/>
        <v>49776</v>
      </c>
      <c r="AE3783" s="16" t="e">
        <f t="shared" si="8519"/>
        <v>#VALUE!</v>
      </c>
      <c r="AF3783" s="10">
        <f ca="1">IFERROR(AVERAGE(INDIRECT("AE"&amp;AC3783-Template!$F$10+1):INDIRECT("AE"&amp;AC3783)),0)</f>
        <v>0</v>
      </c>
      <c r="AG3783" s="35"/>
      <c r="AH3783" s="86"/>
      <c r="AI3783" s="35"/>
      <c r="AJ3783" s="35"/>
      <c r="AK3783" s="35"/>
      <c r="AL3783" s="35"/>
      <c r="AM3783" s="35"/>
      <c r="AN3783" s="35"/>
      <c r="AO3783" s="35"/>
      <c r="AP3783" s="35"/>
      <c r="AQ3783" s="35"/>
      <c r="AR3783" s="35"/>
      <c r="AS3783" s="35"/>
      <c r="AT3783" s="35"/>
      <c r="AU3783" s="35"/>
      <c r="AV3783" s="35"/>
      <c r="AW3783" s="35"/>
      <c r="AX3783" s="35"/>
      <c r="AY3783" s="35"/>
      <c r="AZ3783" s="17">
        <f t="shared" ref="AZ3783" si="8526">AZ3782+1</f>
        <v>49799</v>
      </c>
      <c r="BA3783" s="216">
        <f t="shared" si="8398"/>
        <v>7</v>
      </c>
      <c r="BB3783" s="216">
        <f t="shared" ref="BB3783" si="8527">BB3782+1</f>
        <v>3778</v>
      </c>
      <c r="BC3783" s="16">
        <f t="shared" si="8400"/>
        <v>10.35068493150685</v>
      </c>
      <c r="BD3783" s="16">
        <f>IF(Template!$F$7="Linear interpolation",LinInterp($AO$5:$AO$18,$AM$5:$AM$18,BC3783),CubicSpline($AO$5:$AO$18,$AM$5:$AM$18,BC3783))</f>
        <v>14.150066933810578</v>
      </c>
      <c r="BE3783" s="221">
        <f t="shared" si="8480"/>
        <v>3.9347553244743456</v>
      </c>
      <c r="BF3783" s="221">
        <f>BE3783/PRODUCT($BG$6:BG3782)</f>
        <v>1.0003626854114769</v>
      </c>
      <c r="BG3783" s="16">
        <f t="shared" si="8401"/>
        <v>1.0003626862792141</v>
      </c>
      <c r="BH3783" s="10">
        <f t="shared" si="8402"/>
        <v>13.238049191314548</v>
      </c>
      <c r="BI3783" s="90"/>
      <c r="BJ3783" s="17">
        <f t="shared" ref="BJ3783:BJ3846" si="8528">BJ3782+1</f>
        <v>49776</v>
      </c>
      <c r="BK3783" s="16">
        <f t="shared" si="8522"/>
        <v>13.238247788458279</v>
      </c>
      <c r="BL3783" s="10">
        <f ca="1">IFERROR(AVERAGE(INDIRECT("BK"&amp;AC3783-Template!$F$10+1):INDIRECT("BK"&amp;AC3783)),0)</f>
        <v>13.238356688959085</v>
      </c>
      <c r="BM3783" s="35"/>
      <c r="BN3783" s="86"/>
      <c r="BO3783" s="35"/>
      <c r="BP3783" s="35"/>
      <c r="BQ3783" s="35"/>
      <c r="BR3783" s="35"/>
      <c r="BS3783" s="35"/>
      <c r="BT3783" s="35"/>
      <c r="BU3783" s="35"/>
      <c r="BV3783" s="35"/>
      <c r="BW3783" s="35"/>
      <c r="BX3783" s="35"/>
      <c r="BY3783" s="35"/>
      <c r="BZ3783" s="35"/>
      <c r="CA3783" s="35"/>
      <c r="CB3783" s="35"/>
      <c r="CC3783" s="35"/>
      <c r="CD3783" s="35"/>
      <c r="CE3783" s="35"/>
      <c r="CF3783" s="35"/>
      <c r="CG3783" s="35"/>
      <c r="CH3783" s="35"/>
    </row>
    <row r="3784" spans="1:86" ht="15.6" x14ac:dyDescent="0.3">
      <c r="A3784" s="35"/>
      <c r="B3784" s="86"/>
      <c r="C3784" s="35"/>
      <c r="D3784" s="35"/>
      <c r="E3784" s="35"/>
      <c r="F3784" s="35"/>
      <c r="G3784" s="35"/>
      <c r="H3784" s="35"/>
      <c r="I3784" s="35"/>
      <c r="J3784" s="35"/>
      <c r="K3784" s="35"/>
      <c r="L3784" s="35"/>
      <c r="M3784" s="35"/>
      <c r="N3784" s="35"/>
      <c r="O3784" s="35"/>
      <c r="P3784" s="35"/>
      <c r="Q3784" s="35"/>
      <c r="R3784" s="35"/>
      <c r="S3784" s="35"/>
      <c r="T3784" s="17">
        <f t="shared" si="8523"/>
        <v>49800</v>
      </c>
      <c r="U3784" s="216">
        <f t="shared" si="8517"/>
        <v>1</v>
      </c>
      <c r="V3784" s="216">
        <f t="shared" si="8523"/>
        <v>3779</v>
      </c>
      <c r="W3784" s="16">
        <f t="shared" ref="W3784:W3847" si="8529">YEARFRAC($T$5,T3784,3)</f>
        <v>10.353424657534246</v>
      </c>
      <c r="X3784" s="16" t="e">
        <f>IF(Template!$F$7="Linear interpolation",LinInterp($I$5:$I$22,$G$5:$G$22,W3784),CubicSpline($I$5:$I$22,$G$5:$G$22,W3784))</f>
        <v>#VALUE!</v>
      </c>
      <c r="Y3784" s="221" t="e">
        <f t="shared" si="8518"/>
        <v>#VALUE!</v>
      </c>
      <c r="Z3784" s="221" t="e">
        <f>Y3784/PRODUCT($AA$6:AA3783)</f>
        <v>#VALUE!</v>
      </c>
      <c r="AA3784" s="16" t="e">
        <f t="shared" si="8524"/>
        <v>#VALUE!</v>
      </c>
      <c r="AB3784" s="10" t="e">
        <f t="shared" si="8525"/>
        <v>#VALUE!</v>
      </c>
      <c r="AC3784" s="90">
        <f t="shared" si="8437"/>
        <v>3784</v>
      </c>
      <c r="AD3784" s="17">
        <f t="shared" si="8390"/>
        <v>49777</v>
      </c>
      <c r="AE3784" s="16" t="e">
        <f t="shared" si="8519"/>
        <v>#VALUE!</v>
      </c>
      <c r="AF3784" s="10">
        <f ca="1">IFERROR(AVERAGE(INDIRECT("AE"&amp;AC3784-Template!$F$10+1):INDIRECT("AE"&amp;AC3784)),0)</f>
        <v>0</v>
      </c>
      <c r="AG3784" s="35"/>
      <c r="AH3784" s="86"/>
      <c r="AI3784" s="35"/>
      <c r="AJ3784" s="35"/>
      <c r="AK3784" s="35"/>
      <c r="AL3784" s="35"/>
      <c r="AM3784" s="35"/>
      <c r="AN3784" s="35"/>
      <c r="AO3784" s="35"/>
      <c r="AP3784" s="35"/>
      <c r="AQ3784" s="35"/>
      <c r="AR3784" s="35"/>
      <c r="AS3784" s="35"/>
      <c r="AT3784" s="35"/>
      <c r="AU3784" s="35"/>
      <c r="AV3784" s="35"/>
      <c r="AW3784" s="35"/>
      <c r="AX3784" s="35"/>
      <c r="AY3784" s="35"/>
      <c r="AZ3784" s="17">
        <f t="shared" ref="AZ3784" si="8530">AZ3783+1</f>
        <v>49800</v>
      </c>
      <c r="BA3784" s="216">
        <f t="shared" si="8398"/>
        <v>1</v>
      </c>
      <c r="BB3784" s="216">
        <f t="shared" ref="BB3784" si="8531">BB3783+1</f>
        <v>3779</v>
      </c>
      <c r="BC3784" s="16">
        <f t="shared" si="8400"/>
        <v>10.353424657534246</v>
      </c>
      <c r="BD3784" s="16">
        <f>IF(Template!$F$7="Linear interpolation",LinInterp($AO$5:$AO$18,$AM$5:$AM$18,BC3784),CubicSpline($AO$5:$AO$18,$AM$5:$AM$18,BC3784))</f>
        <v>14.150067308355148</v>
      </c>
      <c r="BE3784" s="221">
        <f t="shared" si="8480"/>
        <v>3.9361824028071637</v>
      </c>
      <c r="BF3784" s="221">
        <f>BE3784/PRODUCT($BG$6:BG3783)</f>
        <v>1.0003626845383775</v>
      </c>
      <c r="BG3784" s="16">
        <f t="shared" si="8401"/>
        <v>1.0003626845383775</v>
      </c>
      <c r="BH3784" s="10">
        <f t="shared" si="8402"/>
        <v>13.23798565077916</v>
      </c>
      <c r="BI3784" s="90"/>
      <c r="BJ3784" s="17">
        <f t="shared" si="8528"/>
        <v>49777</v>
      </c>
      <c r="BK3784" s="16">
        <f t="shared" si="8522"/>
        <v>13.238247788458279</v>
      </c>
      <c r="BL3784" s="10">
        <f ca="1">IFERROR(AVERAGE(INDIRECT("BK"&amp;AC3784-Template!$F$10+1):INDIRECT("BK"&amp;AC3784)),0)</f>
        <v>13.238349854625289</v>
      </c>
      <c r="BM3784" s="35"/>
      <c r="BN3784" s="86"/>
      <c r="BO3784" s="35"/>
      <c r="BP3784" s="35"/>
      <c r="BQ3784" s="35"/>
      <c r="BR3784" s="35"/>
      <c r="BS3784" s="35"/>
      <c r="BT3784" s="35"/>
      <c r="BU3784" s="35"/>
      <c r="BV3784" s="35"/>
      <c r="BW3784" s="35"/>
      <c r="BX3784" s="35"/>
      <c r="BY3784" s="35"/>
      <c r="BZ3784" s="35"/>
      <c r="CA3784" s="35"/>
      <c r="CB3784" s="35"/>
      <c r="CC3784" s="35"/>
      <c r="CD3784" s="35"/>
      <c r="CE3784" s="35"/>
      <c r="CF3784" s="35"/>
      <c r="CG3784" s="35"/>
      <c r="CH3784" s="35"/>
    </row>
    <row r="3785" spans="1:86" ht="15.6" x14ac:dyDescent="0.3">
      <c r="A3785" s="35"/>
      <c r="B3785" s="86"/>
      <c r="C3785" s="35"/>
      <c r="D3785" s="35"/>
      <c r="E3785" s="35"/>
      <c r="F3785" s="35"/>
      <c r="G3785" s="35"/>
      <c r="H3785" s="35"/>
      <c r="I3785" s="35"/>
      <c r="J3785" s="35"/>
      <c r="K3785" s="35"/>
      <c r="L3785" s="35"/>
      <c r="M3785" s="35"/>
      <c r="N3785" s="35"/>
      <c r="O3785" s="35"/>
      <c r="P3785" s="35"/>
      <c r="Q3785" s="35"/>
      <c r="R3785" s="35"/>
      <c r="S3785" s="35"/>
      <c r="T3785" s="17">
        <f t="shared" si="8523"/>
        <v>49801</v>
      </c>
      <c r="U3785" s="216">
        <f t="shared" si="8517"/>
        <v>2</v>
      </c>
      <c r="V3785" s="216">
        <f t="shared" si="8523"/>
        <v>3780</v>
      </c>
      <c r="W3785" s="16">
        <f t="shared" si="8529"/>
        <v>10.356164383561644</v>
      </c>
      <c r="X3785" s="16" t="e">
        <f>IF(Template!$F$7="Linear interpolation",LinInterp($I$5:$I$22,$G$5:$G$22,W3785),CubicSpline($I$5:$I$22,$G$5:$G$22,W3785))</f>
        <v>#VALUE!</v>
      </c>
      <c r="Y3785" s="221" t="e">
        <f t="shared" si="8518"/>
        <v>#VALUE!</v>
      </c>
      <c r="Z3785" s="221" t="e">
        <f>Y3785/PRODUCT($AA$6:AA3784)</f>
        <v>#VALUE!</v>
      </c>
      <c r="AA3785" s="16" t="e">
        <f t="shared" si="8524"/>
        <v>#VALUE!</v>
      </c>
      <c r="AB3785" s="10" t="e">
        <f t="shared" si="8525"/>
        <v>#VALUE!</v>
      </c>
      <c r="AC3785" s="90">
        <f t="shared" si="8437"/>
        <v>3785</v>
      </c>
      <c r="AD3785" s="17">
        <f t="shared" si="8390"/>
        <v>49778</v>
      </c>
      <c r="AE3785" s="16" t="e">
        <f t="shared" si="8519"/>
        <v>#VALUE!</v>
      </c>
      <c r="AF3785" s="10">
        <f ca="1">IFERROR(AVERAGE(INDIRECT("AE"&amp;AC3785-Template!$F$10+1):INDIRECT("AE"&amp;AC3785)),0)</f>
        <v>0</v>
      </c>
      <c r="AG3785" s="35"/>
      <c r="AH3785" s="86"/>
      <c r="AI3785" s="35"/>
      <c r="AJ3785" s="35"/>
      <c r="AK3785" s="35"/>
      <c r="AL3785" s="35"/>
      <c r="AM3785" s="35"/>
      <c r="AN3785" s="35"/>
      <c r="AO3785" s="35"/>
      <c r="AP3785" s="35"/>
      <c r="AQ3785" s="35"/>
      <c r="AR3785" s="35"/>
      <c r="AS3785" s="35"/>
      <c r="AT3785" s="35"/>
      <c r="AU3785" s="35"/>
      <c r="AV3785" s="35"/>
      <c r="AW3785" s="35"/>
      <c r="AX3785" s="35"/>
      <c r="AY3785" s="35"/>
      <c r="AZ3785" s="17">
        <f t="shared" ref="AZ3785" si="8532">AZ3784+1</f>
        <v>49801</v>
      </c>
      <c r="BA3785" s="216">
        <f t="shared" si="8398"/>
        <v>2</v>
      </c>
      <c r="BB3785" s="216">
        <f t="shared" ref="BB3785" si="8533">BB3784+1</f>
        <v>3780</v>
      </c>
      <c r="BC3785" s="16">
        <f t="shared" si="8400"/>
        <v>10.356164383561644</v>
      </c>
      <c r="BD3785" s="16">
        <f>IF(Template!$F$7="Linear interpolation",LinInterp($AO$5:$AO$18,$AM$5:$AM$18,BC3785),CubicSpline($AO$5:$AO$18,$AM$5:$AM$18,BC3785))</f>
        <v>14.15006767943569</v>
      </c>
      <c r="BE3785" s="221">
        <f t="shared" si="8480"/>
        <v>3.9376099975537855</v>
      </c>
      <c r="BF3785" s="221">
        <f>BE3785/PRODUCT($BG$6:BG3784)</f>
        <v>1.0003626851097152</v>
      </c>
      <c r="BG3785" s="16">
        <f t="shared" si="8401"/>
        <v>1.0003626851097152</v>
      </c>
      <c r="BH3785" s="10">
        <f t="shared" si="8402"/>
        <v>13.238006504603161</v>
      </c>
      <c r="BI3785" s="90"/>
      <c r="BJ3785" s="17">
        <f t="shared" si="8528"/>
        <v>49778</v>
      </c>
      <c r="BK3785" s="16">
        <f t="shared" si="8522"/>
        <v>13.238247788458279</v>
      </c>
      <c r="BL3785" s="10">
        <f ca="1">IFERROR(AVERAGE(INDIRECT("BK"&amp;AC3785-Template!$F$10+1):INDIRECT("BK"&amp;AC3785)),0)</f>
        <v>13.238343212114797</v>
      </c>
      <c r="BM3785" s="35"/>
      <c r="BN3785" s="86"/>
      <c r="BO3785" s="35"/>
      <c r="BP3785" s="35"/>
      <c r="BQ3785" s="35"/>
      <c r="BR3785" s="35"/>
      <c r="BS3785" s="35"/>
      <c r="BT3785" s="35"/>
      <c r="BU3785" s="35"/>
      <c r="BV3785" s="35"/>
      <c r="BW3785" s="35"/>
      <c r="BX3785" s="35"/>
      <c r="BY3785" s="35"/>
      <c r="BZ3785" s="35"/>
      <c r="CA3785" s="35"/>
      <c r="CB3785" s="35"/>
      <c r="CC3785" s="35"/>
      <c r="CD3785" s="35"/>
      <c r="CE3785" s="35"/>
      <c r="CF3785" s="35"/>
      <c r="CG3785" s="35"/>
      <c r="CH3785" s="35"/>
    </row>
    <row r="3786" spans="1:86" ht="15.6" x14ac:dyDescent="0.3">
      <c r="A3786" s="35"/>
      <c r="B3786" s="86"/>
      <c r="C3786" s="35"/>
      <c r="D3786" s="35"/>
      <c r="E3786" s="35"/>
      <c r="F3786" s="35"/>
      <c r="G3786" s="35"/>
      <c r="H3786" s="35"/>
      <c r="I3786" s="35"/>
      <c r="J3786" s="35"/>
      <c r="K3786" s="35"/>
      <c r="L3786" s="35"/>
      <c r="M3786" s="35"/>
      <c r="N3786" s="35"/>
      <c r="O3786" s="35"/>
      <c r="P3786" s="35"/>
      <c r="Q3786" s="35"/>
      <c r="R3786" s="35"/>
      <c r="S3786" s="35"/>
      <c r="T3786" s="17">
        <f t="shared" si="8523"/>
        <v>49802</v>
      </c>
      <c r="U3786" s="216">
        <f t="shared" si="8517"/>
        <v>3</v>
      </c>
      <c r="V3786" s="216">
        <f t="shared" si="8523"/>
        <v>3781</v>
      </c>
      <c r="W3786" s="16">
        <f t="shared" si="8529"/>
        <v>10.358904109589041</v>
      </c>
      <c r="X3786" s="16" t="e">
        <f>IF(Template!$F$7="Linear interpolation",LinInterp($I$5:$I$22,$G$5:$G$22,W3786),CubicSpline($I$5:$I$22,$G$5:$G$22,W3786))</f>
        <v>#VALUE!</v>
      </c>
      <c r="Y3786" s="221" t="e">
        <f t="shared" si="8518"/>
        <v>#VALUE!</v>
      </c>
      <c r="Z3786" s="221" t="e">
        <f>Y3786/PRODUCT($AA$6:AA3785)</f>
        <v>#VALUE!</v>
      </c>
      <c r="AA3786" s="16" t="e">
        <f t="shared" si="8524"/>
        <v>#VALUE!</v>
      </c>
      <c r="AB3786" s="10" t="e">
        <f t="shared" si="8525"/>
        <v>#VALUE!</v>
      </c>
      <c r="AC3786" s="90">
        <f t="shared" si="8437"/>
        <v>3786</v>
      </c>
      <c r="AD3786" s="17">
        <f t="shared" ref="AD3786:AD3849" si="8534">AD3785+1</f>
        <v>49779</v>
      </c>
      <c r="AE3786" s="16" t="e">
        <f t="shared" si="8519"/>
        <v>#VALUE!</v>
      </c>
      <c r="AF3786" s="10">
        <f ca="1">IFERROR(AVERAGE(INDIRECT("AE"&amp;AC3786-Template!$F$10+1):INDIRECT("AE"&amp;AC3786)),0)</f>
        <v>0</v>
      </c>
      <c r="AG3786" s="35"/>
      <c r="AH3786" s="86"/>
      <c r="AI3786" s="35"/>
      <c r="AJ3786" s="35"/>
      <c r="AK3786" s="35"/>
      <c r="AL3786" s="35"/>
      <c r="AM3786" s="35"/>
      <c r="AN3786" s="35"/>
      <c r="AO3786" s="35"/>
      <c r="AP3786" s="35"/>
      <c r="AQ3786" s="35"/>
      <c r="AR3786" s="35"/>
      <c r="AS3786" s="35"/>
      <c r="AT3786" s="35"/>
      <c r="AU3786" s="35"/>
      <c r="AV3786" s="35"/>
      <c r="AW3786" s="35"/>
      <c r="AX3786" s="35"/>
      <c r="AY3786" s="35"/>
      <c r="AZ3786" s="17">
        <f t="shared" ref="AZ3786" si="8535">AZ3785+1</f>
        <v>49802</v>
      </c>
      <c r="BA3786" s="216">
        <f t="shared" si="8398"/>
        <v>3</v>
      </c>
      <c r="BB3786" s="216">
        <f t="shared" ref="BB3786" si="8536">BB3785+1</f>
        <v>3781</v>
      </c>
      <c r="BC3786" s="16">
        <f t="shared" si="8400"/>
        <v>10.358904109589041</v>
      </c>
      <c r="BD3786" s="16">
        <f>IF(Template!$F$7="Linear interpolation",LinInterp($AO$5:$AO$18,$AM$5:$AM$18,BC3786),CubicSpline($AO$5:$AO$18,$AM$5:$AM$18,BC3786))</f>
        <v>14.150068047025352</v>
      </c>
      <c r="BE3786" s="221">
        <f t="shared" si="8480"/>
        <v>3.9390381088900699</v>
      </c>
      <c r="BF3786" s="221">
        <f>BE3786/PRODUCT($BG$6:BG3785)</f>
        <v>1.0003626848106268</v>
      </c>
      <c r="BG3786" s="16">
        <f t="shared" si="8401"/>
        <v>1.0003626848106268</v>
      </c>
      <c r="BH3786" s="10">
        <f t="shared" si="8402"/>
        <v>13.237995587879858</v>
      </c>
      <c r="BI3786" s="90"/>
      <c r="BJ3786" s="17">
        <f t="shared" si="8528"/>
        <v>49779</v>
      </c>
      <c r="BK3786" s="16">
        <f t="shared" si="8522"/>
        <v>13.238196448451699</v>
      </c>
      <c r="BL3786" s="10">
        <f ca="1">IFERROR(AVERAGE(INDIRECT("BK"&amp;AC3786-Template!$F$10+1):INDIRECT("BK"&amp;AC3786)),0)</f>
        <v>13.238334858270756</v>
      </c>
      <c r="BM3786" s="35"/>
      <c r="BN3786" s="86"/>
      <c r="BO3786" s="35"/>
      <c r="BP3786" s="35"/>
      <c r="BQ3786" s="35"/>
      <c r="BR3786" s="35"/>
      <c r="BS3786" s="35"/>
      <c r="BT3786" s="35"/>
      <c r="BU3786" s="35"/>
      <c r="BV3786" s="35"/>
      <c r="BW3786" s="35"/>
      <c r="BX3786" s="35"/>
      <c r="BY3786" s="35"/>
      <c r="BZ3786" s="35"/>
      <c r="CA3786" s="35"/>
      <c r="CB3786" s="35"/>
      <c r="CC3786" s="35"/>
      <c r="CD3786" s="35"/>
      <c r="CE3786" s="35"/>
      <c r="CF3786" s="35"/>
      <c r="CG3786" s="35"/>
      <c r="CH3786" s="35"/>
    </row>
    <row r="3787" spans="1:86" ht="15.6" x14ac:dyDescent="0.3">
      <c r="A3787" s="35"/>
      <c r="B3787" s="86"/>
      <c r="C3787" s="35"/>
      <c r="D3787" s="35"/>
      <c r="E3787" s="35"/>
      <c r="F3787" s="35"/>
      <c r="G3787" s="35"/>
      <c r="H3787" s="35"/>
      <c r="I3787" s="35"/>
      <c r="J3787" s="35"/>
      <c r="K3787" s="35"/>
      <c r="L3787" s="35"/>
      <c r="M3787" s="35"/>
      <c r="N3787" s="35"/>
      <c r="O3787" s="35"/>
      <c r="P3787" s="35"/>
      <c r="Q3787" s="35"/>
      <c r="R3787" s="35"/>
      <c r="S3787" s="35"/>
      <c r="T3787" s="17">
        <f t="shared" si="8523"/>
        <v>49803</v>
      </c>
      <c r="U3787" s="216">
        <f t="shared" si="8517"/>
        <v>4</v>
      </c>
      <c r="V3787" s="216">
        <f t="shared" si="8523"/>
        <v>3782</v>
      </c>
      <c r="W3787" s="16">
        <f t="shared" si="8529"/>
        <v>10.361643835616439</v>
      </c>
      <c r="X3787" s="16" t="e">
        <f>IF(Template!$F$7="Linear interpolation",LinInterp($I$5:$I$22,$G$5:$G$22,W3787),CubicSpline($I$5:$I$22,$G$5:$G$22,W3787))</f>
        <v>#VALUE!</v>
      </c>
      <c r="Y3787" s="221" t="e">
        <f t="shared" si="8518"/>
        <v>#VALUE!</v>
      </c>
      <c r="Z3787" s="221" t="e">
        <f>Y3787/PRODUCT($AA$6:AA3786)</f>
        <v>#VALUE!</v>
      </c>
      <c r="AA3787" s="16" t="e">
        <f t="shared" si="8524"/>
        <v>#VALUE!</v>
      </c>
      <c r="AB3787" s="10" t="e">
        <f t="shared" si="8525"/>
        <v>#VALUE!</v>
      </c>
      <c r="AC3787" s="90">
        <f t="shared" si="8437"/>
        <v>3787</v>
      </c>
      <c r="AD3787" s="17">
        <f t="shared" si="8534"/>
        <v>49780</v>
      </c>
      <c r="AE3787" s="16" t="e">
        <f t="shared" si="8519"/>
        <v>#VALUE!</v>
      </c>
      <c r="AF3787" s="10">
        <f ca="1">IFERROR(AVERAGE(INDIRECT("AE"&amp;AC3787-Template!$F$10+1):INDIRECT("AE"&amp;AC3787)),0)</f>
        <v>0</v>
      </c>
      <c r="AG3787" s="35"/>
      <c r="AH3787" s="86"/>
      <c r="AI3787" s="35"/>
      <c r="AJ3787" s="35"/>
      <c r="AK3787" s="35"/>
      <c r="AL3787" s="35"/>
      <c r="AM3787" s="35"/>
      <c r="AN3787" s="35"/>
      <c r="AO3787" s="35"/>
      <c r="AP3787" s="35"/>
      <c r="AQ3787" s="35"/>
      <c r="AR3787" s="35"/>
      <c r="AS3787" s="35"/>
      <c r="AT3787" s="35"/>
      <c r="AU3787" s="35"/>
      <c r="AV3787" s="35"/>
      <c r="AW3787" s="35"/>
      <c r="AX3787" s="35"/>
      <c r="AY3787" s="35"/>
      <c r="AZ3787" s="17">
        <f t="shared" ref="AZ3787" si="8537">AZ3786+1</f>
        <v>49803</v>
      </c>
      <c r="BA3787" s="216">
        <f t="shared" si="8398"/>
        <v>4</v>
      </c>
      <c r="BB3787" s="216">
        <f t="shared" ref="BB3787" si="8538">BB3786+1</f>
        <v>3782</v>
      </c>
      <c r="BC3787" s="16">
        <f t="shared" si="8400"/>
        <v>10.361643835616439</v>
      </c>
      <c r="BD3787" s="16">
        <f>IF(Template!$F$7="Linear interpolation",LinInterp($AO$5:$AO$18,$AM$5:$AM$18,BC3787),CubicSpline($AO$5:$AO$18,$AM$5:$AM$18,BC3787))</f>
        <v>14.150068411097282</v>
      </c>
      <c r="BE3787" s="221">
        <f t="shared" si="8480"/>
        <v>3.9404667369919499</v>
      </c>
      <c r="BF3787" s="221">
        <f>BE3787/PRODUCT($BG$6:BG3786)</f>
        <v>1.0003626845088538</v>
      </c>
      <c r="BG3787" s="16">
        <f t="shared" si="8401"/>
        <v>1.0003626845088538</v>
      </c>
      <c r="BH3787" s="10">
        <f t="shared" si="8402"/>
        <v>13.237984573163498</v>
      </c>
      <c r="BI3787" s="90"/>
      <c r="BJ3787" s="17">
        <f t="shared" si="8528"/>
        <v>49780</v>
      </c>
      <c r="BK3787" s="16">
        <f t="shared" si="8522"/>
        <v>13.238213241905662</v>
      </c>
      <c r="BL3787" s="10">
        <f ca="1">IFERROR(AVERAGE(INDIRECT("BK"&amp;AC3787-Template!$F$10+1):INDIRECT("BK"&amp;AC3787)),0)</f>
        <v>13.23832706420851</v>
      </c>
      <c r="BM3787" s="35"/>
      <c r="BN3787" s="86"/>
      <c r="BO3787" s="35"/>
      <c r="BP3787" s="35"/>
      <c r="BQ3787" s="35"/>
      <c r="BR3787" s="35"/>
      <c r="BS3787" s="35"/>
      <c r="BT3787" s="35"/>
      <c r="BU3787" s="35"/>
      <c r="BV3787" s="35"/>
      <c r="BW3787" s="35"/>
      <c r="BX3787" s="35"/>
      <c r="BY3787" s="35"/>
      <c r="BZ3787" s="35"/>
      <c r="CA3787" s="35"/>
      <c r="CB3787" s="35"/>
      <c r="CC3787" s="35"/>
      <c r="CD3787" s="35"/>
      <c r="CE3787" s="35"/>
      <c r="CF3787" s="35"/>
      <c r="CG3787" s="35"/>
      <c r="CH3787" s="35"/>
    </row>
    <row r="3788" spans="1:86" ht="15.6" x14ac:dyDescent="0.3">
      <c r="A3788" s="35"/>
      <c r="B3788" s="86"/>
      <c r="C3788" s="35"/>
      <c r="D3788" s="35"/>
      <c r="E3788" s="35"/>
      <c r="F3788" s="35"/>
      <c r="G3788" s="35"/>
      <c r="H3788" s="35"/>
      <c r="I3788" s="35"/>
      <c r="J3788" s="35"/>
      <c r="K3788" s="35"/>
      <c r="L3788" s="35"/>
      <c r="M3788" s="35"/>
      <c r="N3788" s="35"/>
      <c r="O3788" s="35"/>
      <c r="P3788" s="35"/>
      <c r="Q3788" s="35"/>
      <c r="R3788" s="35"/>
      <c r="S3788" s="35"/>
      <c r="T3788" s="17">
        <f t="shared" si="8523"/>
        <v>49804</v>
      </c>
      <c r="U3788" s="216">
        <f t="shared" si="8517"/>
        <v>5</v>
      </c>
      <c r="V3788" s="216">
        <f t="shared" si="8523"/>
        <v>3783</v>
      </c>
      <c r="W3788" s="16">
        <f t="shared" si="8529"/>
        <v>10.364383561643836</v>
      </c>
      <c r="X3788" s="16" t="e">
        <f>IF(Template!$F$7="Linear interpolation",LinInterp($I$5:$I$22,$G$5:$G$22,W3788),CubicSpline($I$5:$I$22,$G$5:$G$22,W3788))</f>
        <v>#VALUE!</v>
      </c>
      <c r="Y3788" s="221" t="e">
        <f t="shared" si="8518"/>
        <v>#VALUE!</v>
      </c>
      <c r="Z3788" s="221" t="e">
        <f>Y3788/PRODUCT($AA$6:AA3787)</f>
        <v>#VALUE!</v>
      </c>
      <c r="AA3788" s="16" t="e">
        <f t="shared" si="8524"/>
        <v>#VALUE!</v>
      </c>
      <c r="AB3788" s="10" t="e">
        <f t="shared" si="8525"/>
        <v>#VALUE!</v>
      </c>
      <c r="AC3788" s="90">
        <f t="shared" si="8437"/>
        <v>3788</v>
      </c>
      <c r="AD3788" s="17">
        <f t="shared" si="8534"/>
        <v>49781</v>
      </c>
      <c r="AE3788" s="16" t="e">
        <f t="shared" si="8519"/>
        <v>#VALUE!</v>
      </c>
      <c r="AF3788" s="10">
        <f ca="1">IFERROR(AVERAGE(INDIRECT("AE"&amp;AC3788-Template!$F$10+1):INDIRECT("AE"&amp;AC3788)),0)</f>
        <v>0</v>
      </c>
      <c r="AG3788" s="35"/>
      <c r="AH3788" s="86"/>
      <c r="AI3788" s="35"/>
      <c r="AJ3788" s="35"/>
      <c r="AK3788" s="35"/>
      <c r="AL3788" s="35"/>
      <c r="AM3788" s="35"/>
      <c r="AN3788" s="35"/>
      <c r="AO3788" s="35"/>
      <c r="AP3788" s="35"/>
      <c r="AQ3788" s="35"/>
      <c r="AR3788" s="35"/>
      <c r="AS3788" s="35"/>
      <c r="AT3788" s="35"/>
      <c r="AU3788" s="35"/>
      <c r="AV3788" s="35"/>
      <c r="AW3788" s="35"/>
      <c r="AX3788" s="35"/>
      <c r="AY3788" s="35"/>
      <c r="AZ3788" s="17">
        <f t="shared" ref="AZ3788" si="8539">AZ3787+1</f>
        <v>49804</v>
      </c>
      <c r="BA3788" s="216">
        <f t="shared" si="8398"/>
        <v>5</v>
      </c>
      <c r="BB3788" s="216">
        <f t="shared" ref="BB3788" si="8540">BB3787+1</f>
        <v>3783</v>
      </c>
      <c r="BC3788" s="16">
        <f t="shared" si="8400"/>
        <v>10.364383561643836</v>
      </c>
      <c r="BD3788" s="16">
        <f>IF(Template!$F$7="Linear interpolation",LinInterp($AO$5:$AO$18,$AM$5:$AM$18,BC3788),CubicSpline($AO$5:$AO$18,$AM$5:$AM$18,BC3788))</f>
        <v>14.150068771624625</v>
      </c>
      <c r="BE3788" s="221">
        <f t="shared" si="8480"/>
        <v>3.9418958820353516</v>
      </c>
      <c r="BF3788" s="221">
        <f>BE3788/PRODUCT($BG$6:BG3787)</f>
        <v>1.0003626842043827</v>
      </c>
      <c r="BG3788" s="16">
        <f t="shared" si="8401"/>
        <v>1.0003626842043827</v>
      </c>
      <c r="BH3788" s="10">
        <f t="shared" si="8402"/>
        <v>13.237973459967801</v>
      </c>
      <c r="BI3788" s="90"/>
      <c r="BJ3788" s="17">
        <f t="shared" si="8528"/>
        <v>49781</v>
      </c>
      <c r="BK3788" s="16">
        <f t="shared" si="8522"/>
        <v>13.23820436533607</v>
      </c>
      <c r="BL3788" s="10">
        <f ca="1">IFERROR(AVERAGE(INDIRECT("BK"&amp;AC3788-Template!$F$10+1):INDIRECT("BK"&amp;AC3788)),0)</f>
        <v>13.238320156272263</v>
      </c>
      <c r="BM3788" s="35"/>
      <c r="BN3788" s="86"/>
      <c r="BO3788" s="35"/>
      <c r="BP3788" s="35"/>
      <c r="BQ3788" s="35"/>
      <c r="BR3788" s="35"/>
      <c r="BS3788" s="35"/>
      <c r="BT3788" s="35"/>
      <c r="BU3788" s="35"/>
      <c r="BV3788" s="35"/>
      <c r="BW3788" s="35"/>
      <c r="BX3788" s="35"/>
      <c r="BY3788" s="35"/>
      <c r="BZ3788" s="35"/>
      <c r="CA3788" s="35"/>
      <c r="CB3788" s="35"/>
      <c r="CC3788" s="35"/>
      <c r="CD3788" s="35"/>
      <c r="CE3788" s="35"/>
      <c r="CF3788" s="35"/>
      <c r="CG3788" s="35"/>
      <c r="CH3788" s="35"/>
    </row>
    <row r="3789" spans="1:86" ht="15.6" x14ac:dyDescent="0.3">
      <c r="A3789" s="35"/>
      <c r="B3789" s="86"/>
      <c r="C3789" s="35"/>
      <c r="D3789" s="35"/>
      <c r="E3789" s="35"/>
      <c r="F3789" s="35"/>
      <c r="G3789" s="35"/>
      <c r="H3789" s="35"/>
      <c r="I3789" s="35"/>
      <c r="J3789" s="35"/>
      <c r="K3789" s="35"/>
      <c r="L3789" s="35"/>
      <c r="M3789" s="35"/>
      <c r="N3789" s="35"/>
      <c r="O3789" s="35"/>
      <c r="P3789" s="35"/>
      <c r="Q3789" s="35"/>
      <c r="R3789" s="35"/>
      <c r="S3789" s="35"/>
      <c r="T3789" s="17">
        <f t="shared" si="8523"/>
        <v>49805</v>
      </c>
      <c r="U3789" s="216">
        <f t="shared" si="8517"/>
        <v>6</v>
      </c>
      <c r="V3789" s="216">
        <f t="shared" si="8523"/>
        <v>3784</v>
      </c>
      <c r="W3789" s="16">
        <f t="shared" si="8529"/>
        <v>10.367123287671232</v>
      </c>
      <c r="X3789" s="16" t="e">
        <f>IF(Template!$F$7="Linear interpolation",LinInterp($I$5:$I$22,$G$5:$G$22,W3789),CubicSpline($I$5:$I$22,$G$5:$G$22,W3789))</f>
        <v>#VALUE!</v>
      </c>
      <c r="Y3789" s="221" t="e">
        <f t="shared" si="8518"/>
        <v>#VALUE!</v>
      </c>
      <c r="Z3789" s="221" t="e">
        <f>Y3789/PRODUCT($AA$6:AA3788)</f>
        <v>#VALUE!</v>
      </c>
      <c r="AA3789" s="16" t="e">
        <f t="shared" si="8524"/>
        <v>#VALUE!</v>
      </c>
      <c r="AB3789" s="10" t="e">
        <f t="shared" si="8525"/>
        <v>#VALUE!</v>
      </c>
      <c r="AC3789" s="90">
        <f t="shared" si="8437"/>
        <v>3789</v>
      </c>
      <c r="AD3789" s="17">
        <f t="shared" si="8534"/>
        <v>49782</v>
      </c>
      <c r="AE3789" s="16" t="e">
        <f t="shared" si="8519"/>
        <v>#VALUE!</v>
      </c>
      <c r="AF3789" s="10">
        <f ca="1">IFERROR(AVERAGE(INDIRECT("AE"&amp;AC3789-Template!$F$10+1):INDIRECT("AE"&amp;AC3789)),0)</f>
        <v>0</v>
      </c>
      <c r="AG3789" s="35"/>
      <c r="AH3789" s="86"/>
      <c r="AI3789" s="35"/>
      <c r="AJ3789" s="35"/>
      <c r="AK3789" s="35"/>
      <c r="AL3789" s="35"/>
      <c r="AM3789" s="35"/>
      <c r="AN3789" s="35"/>
      <c r="AO3789" s="35"/>
      <c r="AP3789" s="35"/>
      <c r="AQ3789" s="35"/>
      <c r="AR3789" s="35"/>
      <c r="AS3789" s="35"/>
      <c r="AT3789" s="35"/>
      <c r="AU3789" s="35"/>
      <c r="AV3789" s="35"/>
      <c r="AW3789" s="35"/>
      <c r="AX3789" s="35"/>
      <c r="AY3789" s="35"/>
      <c r="AZ3789" s="17">
        <f t="shared" ref="AZ3789" si="8541">AZ3788+1</f>
        <v>49805</v>
      </c>
      <c r="BA3789" s="216">
        <f t="shared" ref="BA3789:BA3852" si="8542">WEEKDAY(AZ3789,2)</f>
        <v>6</v>
      </c>
      <c r="BB3789" s="216">
        <f t="shared" ref="BB3789" si="8543">BB3788+1</f>
        <v>3784</v>
      </c>
      <c r="BC3789" s="16">
        <f t="shared" ref="BC3789:BC3852" si="8544">YEARFRAC($T$5,AZ3789,3)</f>
        <v>10.367123287671232</v>
      </c>
      <c r="BD3789" s="16">
        <f>IF(Template!$F$7="Linear interpolation",LinInterp($AO$5:$AO$18,$AM$5:$AM$18,BC3789),CubicSpline($AO$5:$AO$18,$AM$5:$AM$18,BC3789))</f>
        <v>14.15006912858053</v>
      </c>
      <c r="BE3789" s="221">
        <f t="shared" si="8480"/>
        <v>3.9433255441962731</v>
      </c>
      <c r="BF3789" s="221">
        <f>BE3789/PRODUCT($BG$6:BG3788)</f>
        <v>1.0003626838972173</v>
      </c>
      <c r="BG3789" s="16">
        <f t="shared" ref="BG3789:BG3852" si="8545">1+BH3789/365/100</f>
        <v>1.0003626842043827</v>
      </c>
      <c r="BH3789" s="10">
        <f t="shared" ref="BH3789:BH3852" si="8546">IF(OR(BA3789=6,BA3789=7),BH3788,(BF3789-1)*365*100)</f>
        <v>13.237973459967801</v>
      </c>
      <c r="BI3789" s="90"/>
      <c r="BJ3789" s="17">
        <f t="shared" si="8528"/>
        <v>49782</v>
      </c>
      <c r="BK3789" s="16">
        <f t="shared" si="8522"/>
        <v>13.238195392491603</v>
      </c>
      <c r="BL3789" s="10">
        <f ca="1">IFERROR(AVERAGE(INDIRECT("BK"&amp;AC3789-Template!$F$10+1):INDIRECT("BK"&amp;AC3789)),0)</f>
        <v>13.238312565601335</v>
      </c>
      <c r="BM3789" s="35"/>
      <c r="BN3789" s="86"/>
      <c r="BO3789" s="35"/>
      <c r="BP3789" s="35"/>
      <c r="BQ3789" s="35"/>
      <c r="BR3789" s="35"/>
      <c r="BS3789" s="35"/>
      <c r="BT3789" s="35"/>
      <c r="BU3789" s="35"/>
      <c r="BV3789" s="35"/>
      <c r="BW3789" s="35"/>
      <c r="BX3789" s="35"/>
      <c r="BY3789" s="35"/>
      <c r="BZ3789" s="35"/>
      <c r="CA3789" s="35"/>
      <c r="CB3789" s="35"/>
      <c r="CC3789" s="35"/>
      <c r="CD3789" s="35"/>
      <c r="CE3789" s="35"/>
      <c r="CF3789" s="35"/>
      <c r="CG3789" s="35"/>
      <c r="CH3789" s="35"/>
    </row>
    <row r="3790" spans="1:86" ht="15.6" x14ac:dyDescent="0.3">
      <c r="A3790" s="35"/>
      <c r="B3790" s="86"/>
      <c r="C3790" s="35"/>
      <c r="D3790" s="35"/>
      <c r="E3790" s="35"/>
      <c r="F3790" s="35"/>
      <c r="G3790" s="35"/>
      <c r="H3790" s="35"/>
      <c r="I3790" s="35"/>
      <c r="J3790" s="35"/>
      <c r="K3790" s="35"/>
      <c r="L3790" s="35"/>
      <c r="M3790" s="35"/>
      <c r="N3790" s="35"/>
      <c r="O3790" s="35"/>
      <c r="P3790" s="35"/>
      <c r="Q3790" s="35"/>
      <c r="R3790" s="35"/>
      <c r="S3790" s="35"/>
      <c r="T3790" s="17">
        <f t="shared" si="8523"/>
        <v>49806</v>
      </c>
      <c r="U3790" s="216">
        <f t="shared" si="8517"/>
        <v>7</v>
      </c>
      <c r="V3790" s="216">
        <f t="shared" si="8523"/>
        <v>3785</v>
      </c>
      <c r="W3790" s="16">
        <f t="shared" si="8529"/>
        <v>10.36986301369863</v>
      </c>
      <c r="X3790" s="16" t="e">
        <f>IF(Template!$F$7="Linear interpolation",LinInterp($I$5:$I$22,$G$5:$G$22,W3790),CubicSpline($I$5:$I$22,$G$5:$G$22,W3790))</f>
        <v>#VALUE!</v>
      </c>
      <c r="Y3790" s="221" t="e">
        <f t="shared" si="8518"/>
        <v>#VALUE!</v>
      </c>
      <c r="Z3790" s="221" t="e">
        <f>Y3790/PRODUCT($AA$6:AA3789)</f>
        <v>#VALUE!</v>
      </c>
      <c r="AA3790" s="16" t="e">
        <f t="shared" si="8524"/>
        <v>#VALUE!</v>
      </c>
      <c r="AB3790" s="10" t="e">
        <f t="shared" si="8525"/>
        <v>#VALUE!</v>
      </c>
      <c r="AC3790" s="90">
        <f t="shared" si="8437"/>
        <v>3790</v>
      </c>
      <c r="AD3790" s="17">
        <f t="shared" si="8534"/>
        <v>49783</v>
      </c>
      <c r="AE3790" s="16" t="e">
        <f t="shared" si="8519"/>
        <v>#VALUE!</v>
      </c>
      <c r="AF3790" s="10">
        <f ca="1">IFERROR(AVERAGE(INDIRECT("AE"&amp;AC3790-Template!$F$10+1):INDIRECT("AE"&amp;AC3790)),0)</f>
        <v>0</v>
      </c>
      <c r="AG3790" s="35"/>
      <c r="AH3790" s="86"/>
      <c r="AI3790" s="35"/>
      <c r="AJ3790" s="35"/>
      <c r="AK3790" s="35"/>
      <c r="AL3790" s="35"/>
      <c r="AM3790" s="35"/>
      <c r="AN3790" s="35"/>
      <c r="AO3790" s="35"/>
      <c r="AP3790" s="35"/>
      <c r="AQ3790" s="35"/>
      <c r="AR3790" s="35"/>
      <c r="AS3790" s="35"/>
      <c r="AT3790" s="35"/>
      <c r="AU3790" s="35"/>
      <c r="AV3790" s="35"/>
      <c r="AW3790" s="35"/>
      <c r="AX3790" s="35"/>
      <c r="AY3790" s="35"/>
      <c r="AZ3790" s="17">
        <f t="shared" ref="AZ3790" si="8547">AZ3789+1</f>
        <v>49806</v>
      </c>
      <c r="BA3790" s="216">
        <f t="shared" si="8542"/>
        <v>7</v>
      </c>
      <c r="BB3790" s="216">
        <f t="shared" ref="BB3790" si="8548">BB3789+1</f>
        <v>3785</v>
      </c>
      <c r="BC3790" s="16">
        <f t="shared" si="8544"/>
        <v>10.36986301369863</v>
      </c>
      <c r="BD3790" s="16">
        <f>IF(Template!$F$7="Linear interpolation",LinInterp($AO$5:$AO$18,$AM$5:$AM$18,BC3790),CubicSpline($AO$5:$AO$18,$AM$5:$AM$18,BC3790))</f>
        <v>14.150069481938143</v>
      </c>
      <c r="BE3790" s="221">
        <f t="shared" si="8480"/>
        <v>3.94475572365076</v>
      </c>
      <c r="BF3790" s="221">
        <f>BE3790/PRODUCT($BG$6:BG3789)</f>
        <v>1.000362683280192</v>
      </c>
      <c r="BG3790" s="16">
        <f t="shared" si="8545"/>
        <v>1.0003626842043827</v>
      </c>
      <c r="BH3790" s="10">
        <f t="shared" si="8546"/>
        <v>13.237973459967801</v>
      </c>
      <c r="BI3790" s="90"/>
      <c r="BJ3790" s="17">
        <f t="shared" si="8528"/>
        <v>49783</v>
      </c>
      <c r="BK3790" s="16">
        <f t="shared" si="8522"/>
        <v>13.238186323299317</v>
      </c>
      <c r="BL3790" s="10">
        <f ca="1">IFERROR(AVERAGE(INDIRECT("BK"&amp;AC3790-Template!$F$10+1):INDIRECT("BK"&amp;AC3790)),0)</f>
        <v>13.238304879997925</v>
      </c>
      <c r="BM3790" s="35"/>
      <c r="BN3790" s="86"/>
      <c r="BO3790" s="35"/>
      <c r="BP3790" s="35"/>
      <c r="BQ3790" s="35"/>
      <c r="BR3790" s="35"/>
      <c r="BS3790" s="35"/>
      <c r="BT3790" s="35"/>
      <c r="BU3790" s="35"/>
      <c r="BV3790" s="35"/>
      <c r="BW3790" s="35"/>
      <c r="BX3790" s="35"/>
      <c r="BY3790" s="35"/>
      <c r="BZ3790" s="35"/>
      <c r="CA3790" s="35"/>
      <c r="CB3790" s="35"/>
      <c r="CC3790" s="35"/>
      <c r="CD3790" s="35"/>
      <c r="CE3790" s="35"/>
      <c r="CF3790" s="35"/>
      <c r="CG3790" s="35"/>
      <c r="CH3790" s="35"/>
    </row>
    <row r="3791" spans="1:86" ht="15.6" x14ac:dyDescent="0.3">
      <c r="A3791" s="35"/>
      <c r="B3791" s="86"/>
      <c r="C3791" s="35"/>
      <c r="D3791" s="35"/>
      <c r="E3791" s="35"/>
      <c r="F3791" s="35"/>
      <c r="G3791" s="35"/>
      <c r="H3791" s="35"/>
      <c r="I3791" s="35"/>
      <c r="J3791" s="35"/>
      <c r="K3791" s="35"/>
      <c r="L3791" s="35"/>
      <c r="M3791" s="35"/>
      <c r="N3791" s="35"/>
      <c r="O3791" s="35"/>
      <c r="P3791" s="35"/>
      <c r="Q3791" s="35"/>
      <c r="R3791" s="35"/>
      <c r="S3791" s="35"/>
      <c r="T3791" s="17">
        <f t="shared" si="8523"/>
        <v>49807</v>
      </c>
      <c r="U3791" s="216">
        <f t="shared" si="8517"/>
        <v>1</v>
      </c>
      <c r="V3791" s="216">
        <f t="shared" si="8523"/>
        <v>3786</v>
      </c>
      <c r="W3791" s="16">
        <f t="shared" si="8529"/>
        <v>10.372602739726027</v>
      </c>
      <c r="X3791" s="16" t="e">
        <f>IF(Template!$F$7="Linear interpolation",LinInterp($I$5:$I$22,$G$5:$G$22,W3791),CubicSpline($I$5:$I$22,$G$5:$G$22,W3791))</f>
        <v>#VALUE!</v>
      </c>
      <c r="Y3791" s="221" t="e">
        <f t="shared" si="8518"/>
        <v>#VALUE!</v>
      </c>
      <c r="Z3791" s="221" t="e">
        <f>Y3791/PRODUCT($AA$6:AA3790)</f>
        <v>#VALUE!</v>
      </c>
      <c r="AA3791" s="16" t="e">
        <f t="shared" si="8524"/>
        <v>#VALUE!</v>
      </c>
      <c r="AB3791" s="10" t="e">
        <f t="shared" si="8525"/>
        <v>#VALUE!</v>
      </c>
      <c r="AC3791" s="90">
        <f t="shared" si="8437"/>
        <v>3791</v>
      </c>
      <c r="AD3791" s="17">
        <f t="shared" si="8534"/>
        <v>49784</v>
      </c>
      <c r="AE3791" s="16" t="e">
        <f t="shared" si="8519"/>
        <v>#VALUE!</v>
      </c>
      <c r="AF3791" s="10">
        <f ca="1">IFERROR(AVERAGE(INDIRECT("AE"&amp;AC3791-Template!$F$10+1):INDIRECT("AE"&amp;AC3791)),0)</f>
        <v>0</v>
      </c>
      <c r="AG3791" s="35"/>
      <c r="AH3791" s="86"/>
      <c r="AI3791" s="35"/>
      <c r="AJ3791" s="35"/>
      <c r="AK3791" s="35"/>
      <c r="AL3791" s="35"/>
      <c r="AM3791" s="35"/>
      <c r="AN3791" s="35"/>
      <c r="AO3791" s="35"/>
      <c r="AP3791" s="35"/>
      <c r="AQ3791" s="35"/>
      <c r="AR3791" s="35"/>
      <c r="AS3791" s="35"/>
      <c r="AT3791" s="35"/>
      <c r="AU3791" s="35"/>
      <c r="AV3791" s="35"/>
      <c r="AW3791" s="35"/>
      <c r="AX3791" s="35"/>
      <c r="AY3791" s="35"/>
      <c r="AZ3791" s="17">
        <f t="shared" ref="AZ3791" si="8549">AZ3790+1</f>
        <v>49807</v>
      </c>
      <c r="BA3791" s="216">
        <f t="shared" si="8542"/>
        <v>1</v>
      </c>
      <c r="BB3791" s="216">
        <f t="shared" ref="BB3791" si="8550">BB3790+1</f>
        <v>3786</v>
      </c>
      <c r="BC3791" s="16">
        <f t="shared" si="8544"/>
        <v>10.372602739726027</v>
      </c>
      <c r="BD3791" s="16">
        <f>IF(Template!$F$7="Linear interpolation",LinInterp($AO$5:$AO$18,$AM$5:$AM$18,BC3791),CubicSpline($AO$5:$AO$18,$AM$5:$AM$18,BC3791))</f>
        <v>14.150069831670612</v>
      </c>
      <c r="BE3791" s="221">
        <f t="shared" si="8480"/>
        <v>3.9461864205748909</v>
      </c>
      <c r="BF3791" s="221">
        <f>BE3791/PRODUCT($BG$6:BG3790)</f>
        <v>1.0003626823506069</v>
      </c>
      <c r="BG3791" s="16">
        <f t="shared" si="8545"/>
        <v>1.0003626823506069</v>
      </c>
      <c r="BH3791" s="10">
        <f t="shared" si="8546"/>
        <v>13.237905797151118</v>
      </c>
      <c r="BI3791" s="90"/>
      <c r="BJ3791" s="17">
        <f t="shared" si="8528"/>
        <v>49784</v>
      </c>
      <c r="BK3791" s="16">
        <f t="shared" si="8522"/>
        <v>13.238186323299317</v>
      </c>
      <c r="BL3791" s="10">
        <f ca="1">IFERROR(AVERAGE(INDIRECT("BK"&amp;AC3791-Template!$F$10+1):INDIRECT("BK"&amp;AC3791)),0)</f>
        <v>13.238297404888186</v>
      </c>
      <c r="BM3791" s="35"/>
      <c r="BN3791" s="86"/>
      <c r="BO3791" s="35"/>
      <c r="BP3791" s="35"/>
      <c r="BQ3791" s="35"/>
      <c r="BR3791" s="35"/>
      <c r="BS3791" s="35"/>
      <c r="BT3791" s="35"/>
      <c r="BU3791" s="35"/>
      <c r="BV3791" s="35"/>
      <c r="BW3791" s="35"/>
      <c r="BX3791" s="35"/>
      <c r="BY3791" s="35"/>
      <c r="BZ3791" s="35"/>
      <c r="CA3791" s="35"/>
      <c r="CB3791" s="35"/>
      <c r="CC3791" s="35"/>
      <c r="CD3791" s="35"/>
      <c r="CE3791" s="35"/>
      <c r="CF3791" s="35"/>
      <c r="CG3791" s="35"/>
      <c r="CH3791" s="35"/>
    </row>
    <row r="3792" spans="1:86" ht="15.6" x14ac:dyDescent="0.3">
      <c r="A3792" s="35"/>
      <c r="B3792" s="86"/>
      <c r="C3792" s="35"/>
      <c r="D3792" s="35"/>
      <c r="E3792" s="35"/>
      <c r="F3792" s="35"/>
      <c r="G3792" s="35"/>
      <c r="H3792" s="35"/>
      <c r="I3792" s="35"/>
      <c r="J3792" s="35"/>
      <c r="K3792" s="35"/>
      <c r="L3792" s="35"/>
      <c r="M3792" s="35"/>
      <c r="N3792" s="35"/>
      <c r="O3792" s="35"/>
      <c r="P3792" s="35"/>
      <c r="Q3792" s="35"/>
      <c r="R3792" s="35"/>
      <c r="S3792" s="35"/>
      <c r="T3792" s="17">
        <f t="shared" si="8523"/>
        <v>49808</v>
      </c>
      <c r="U3792" s="216">
        <f t="shared" si="8517"/>
        <v>2</v>
      </c>
      <c r="V3792" s="216">
        <f t="shared" si="8523"/>
        <v>3787</v>
      </c>
      <c r="W3792" s="16">
        <f t="shared" si="8529"/>
        <v>10.375342465753425</v>
      </c>
      <c r="X3792" s="16" t="e">
        <f>IF(Template!$F$7="Linear interpolation",LinInterp($I$5:$I$22,$G$5:$G$22,W3792),CubicSpline($I$5:$I$22,$G$5:$G$22,W3792))</f>
        <v>#VALUE!</v>
      </c>
      <c r="Y3792" s="221" t="e">
        <f t="shared" si="8518"/>
        <v>#VALUE!</v>
      </c>
      <c r="Z3792" s="221" t="e">
        <f>Y3792/PRODUCT($AA$6:AA3791)</f>
        <v>#VALUE!</v>
      </c>
      <c r="AA3792" s="16" t="e">
        <f t="shared" si="8524"/>
        <v>#VALUE!</v>
      </c>
      <c r="AB3792" s="10" t="e">
        <f t="shared" si="8525"/>
        <v>#VALUE!</v>
      </c>
      <c r="AC3792" s="90">
        <f t="shared" si="8437"/>
        <v>3792</v>
      </c>
      <c r="AD3792" s="17">
        <f t="shared" si="8534"/>
        <v>49785</v>
      </c>
      <c r="AE3792" s="16" t="e">
        <f t="shared" si="8519"/>
        <v>#VALUE!</v>
      </c>
      <c r="AF3792" s="10">
        <f ca="1">IFERROR(AVERAGE(INDIRECT("AE"&amp;AC3792-Template!$F$10+1):INDIRECT("AE"&amp;AC3792)),0)</f>
        <v>0</v>
      </c>
      <c r="AG3792" s="35"/>
      <c r="AH3792" s="86"/>
      <c r="AI3792" s="35"/>
      <c r="AJ3792" s="35"/>
      <c r="AK3792" s="35"/>
      <c r="AL3792" s="35"/>
      <c r="AM3792" s="35"/>
      <c r="AN3792" s="35"/>
      <c r="AO3792" s="35"/>
      <c r="AP3792" s="35"/>
      <c r="AQ3792" s="35"/>
      <c r="AR3792" s="35"/>
      <c r="AS3792" s="35"/>
      <c r="AT3792" s="35"/>
      <c r="AU3792" s="35"/>
      <c r="AV3792" s="35"/>
      <c r="AW3792" s="35"/>
      <c r="AX3792" s="35"/>
      <c r="AY3792" s="35"/>
      <c r="AZ3792" s="17">
        <f t="shared" ref="AZ3792" si="8551">AZ3791+1</f>
        <v>49808</v>
      </c>
      <c r="BA3792" s="216">
        <f t="shared" si="8542"/>
        <v>2</v>
      </c>
      <c r="BB3792" s="216">
        <f t="shared" ref="BB3792" si="8552">BB3791+1</f>
        <v>3787</v>
      </c>
      <c r="BC3792" s="16">
        <f t="shared" si="8544"/>
        <v>10.375342465753425</v>
      </c>
      <c r="BD3792" s="16">
        <f>IF(Template!$F$7="Linear interpolation",LinInterp($AO$5:$AO$18,$AM$5:$AM$18,BC3792),CubicSpline($AO$5:$AO$18,$AM$5:$AM$18,BC3792))</f>
        <v>14.150070177751083</v>
      </c>
      <c r="BE3792" s="221">
        <f t="shared" si="8480"/>
        <v>3.947617635144772</v>
      </c>
      <c r="BF3792" s="221">
        <f>BE3792/PRODUCT($BG$6:BG3791)</f>
        <v>1.0003626829595327</v>
      </c>
      <c r="BG3792" s="16">
        <f t="shared" si="8545"/>
        <v>1.0003626829595327</v>
      </c>
      <c r="BH3792" s="10">
        <f t="shared" si="8546"/>
        <v>13.237928022942768</v>
      </c>
      <c r="BI3792" s="90"/>
      <c r="BJ3792" s="17">
        <f t="shared" si="8528"/>
        <v>49785</v>
      </c>
      <c r="BK3792" s="16">
        <f t="shared" si="8522"/>
        <v>13.238186323299317</v>
      </c>
      <c r="BL3792" s="10">
        <f ca="1">IFERROR(AVERAGE(INDIRECT("BK"&amp;AC3792-Template!$F$10+1):INDIRECT("BK"&amp;AC3792)),0)</f>
        <v>13.238290143394291</v>
      </c>
      <c r="BM3792" s="35"/>
      <c r="BN3792" s="86"/>
      <c r="BO3792" s="35"/>
      <c r="BP3792" s="35"/>
      <c r="BQ3792" s="35"/>
      <c r="BR3792" s="35"/>
      <c r="BS3792" s="35"/>
      <c r="BT3792" s="35"/>
      <c r="BU3792" s="35"/>
      <c r="BV3792" s="35"/>
      <c r="BW3792" s="35"/>
      <c r="BX3792" s="35"/>
      <c r="BY3792" s="35"/>
      <c r="BZ3792" s="35"/>
      <c r="CA3792" s="35"/>
      <c r="CB3792" s="35"/>
      <c r="CC3792" s="35"/>
      <c r="CD3792" s="35"/>
      <c r="CE3792" s="35"/>
      <c r="CF3792" s="35"/>
      <c r="CG3792" s="35"/>
      <c r="CH3792" s="35"/>
    </row>
    <row r="3793" spans="1:86" ht="15.6" x14ac:dyDescent="0.3">
      <c r="A3793" s="35"/>
      <c r="B3793" s="86"/>
      <c r="C3793" s="35"/>
      <c r="D3793" s="35"/>
      <c r="E3793" s="35"/>
      <c r="F3793" s="35"/>
      <c r="G3793" s="35"/>
      <c r="H3793" s="35"/>
      <c r="I3793" s="35"/>
      <c r="J3793" s="35"/>
      <c r="K3793" s="35"/>
      <c r="L3793" s="35"/>
      <c r="M3793" s="35"/>
      <c r="N3793" s="35"/>
      <c r="O3793" s="35"/>
      <c r="P3793" s="35"/>
      <c r="Q3793" s="35"/>
      <c r="R3793" s="35"/>
      <c r="S3793" s="35"/>
      <c r="T3793" s="17">
        <f t="shared" si="8523"/>
        <v>49809</v>
      </c>
      <c r="U3793" s="216">
        <f t="shared" si="8517"/>
        <v>3</v>
      </c>
      <c r="V3793" s="216">
        <f t="shared" si="8523"/>
        <v>3788</v>
      </c>
      <c r="W3793" s="16">
        <f t="shared" si="8529"/>
        <v>10.378082191780821</v>
      </c>
      <c r="X3793" s="16" t="e">
        <f>IF(Template!$F$7="Linear interpolation",LinInterp($I$5:$I$22,$G$5:$G$22,W3793),CubicSpline($I$5:$I$22,$G$5:$G$22,W3793))</f>
        <v>#VALUE!</v>
      </c>
      <c r="Y3793" s="221" t="e">
        <f t="shared" si="8518"/>
        <v>#VALUE!</v>
      </c>
      <c r="Z3793" s="221" t="e">
        <f>Y3793/PRODUCT($AA$6:AA3792)</f>
        <v>#VALUE!</v>
      </c>
      <c r="AA3793" s="16" t="e">
        <f t="shared" si="8524"/>
        <v>#VALUE!</v>
      </c>
      <c r="AB3793" s="10" t="e">
        <f t="shared" si="8525"/>
        <v>#VALUE!</v>
      </c>
      <c r="AC3793" s="90">
        <f t="shared" si="8437"/>
        <v>3793</v>
      </c>
      <c r="AD3793" s="17">
        <f t="shared" si="8534"/>
        <v>49786</v>
      </c>
      <c r="AE3793" s="16" t="e">
        <f t="shared" si="8519"/>
        <v>#VALUE!</v>
      </c>
      <c r="AF3793" s="10">
        <f ca="1">IFERROR(AVERAGE(INDIRECT("AE"&amp;AC3793-Template!$F$10+1):INDIRECT("AE"&amp;AC3793)),0)</f>
        <v>0</v>
      </c>
      <c r="AG3793" s="35"/>
      <c r="AH3793" s="86"/>
      <c r="AI3793" s="35"/>
      <c r="AJ3793" s="35"/>
      <c r="AK3793" s="35"/>
      <c r="AL3793" s="35"/>
      <c r="AM3793" s="35"/>
      <c r="AN3793" s="35"/>
      <c r="AO3793" s="35"/>
      <c r="AP3793" s="35"/>
      <c r="AQ3793" s="35"/>
      <c r="AR3793" s="35"/>
      <c r="AS3793" s="35"/>
      <c r="AT3793" s="35"/>
      <c r="AU3793" s="35"/>
      <c r="AV3793" s="35"/>
      <c r="AW3793" s="35"/>
      <c r="AX3793" s="35"/>
      <c r="AY3793" s="35"/>
      <c r="AZ3793" s="17">
        <f t="shared" ref="AZ3793" si="8553">AZ3792+1</f>
        <v>49809</v>
      </c>
      <c r="BA3793" s="216">
        <f t="shared" si="8542"/>
        <v>3</v>
      </c>
      <c r="BB3793" s="216">
        <f t="shared" ref="BB3793" si="8554">BB3792+1</f>
        <v>3788</v>
      </c>
      <c r="BC3793" s="16">
        <f t="shared" si="8544"/>
        <v>10.378082191780821</v>
      </c>
      <c r="BD3793" s="16">
        <f>IF(Template!$F$7="Linear interpolation",LinInterp($AO$5:$AO$18,$AM$5:$AM$18,BC3793),CubicSpline($AO$5:$AO$18,$AM$5:$AM$18,BC3793))</f>
        <v>14.150070520152704</v>
      </c>
      <c r="BE3793" s="221">
        <f t="shared" si="8480"/>
        <v>3.9490493675365617</v>
      </c>
      <c r="BF3793" s="221">
        <f>BE3793/PRODUCT($BG$6:BG3792)</f>
        <v>1.0003626826415617</v>
      </c>
      <c r="BG3793" s="16">
        <f t="shared" si="8545"/>
        <v>1.0003626826415617</v>
      </c>
      <c r="BH3793" s="10">
        <f t="shared" si="8546"/>
        <v>13.237916417001895</v>
      </c>
      <c r="BI3793" s="90"/>
      <c r="BJ3793" s="17">
        <f t="shared" si="8528"/>
        <v>49786</v>
      </c>
      <c r="BK3793" s="16">
        <f t="shared" si="8522"/>
        <v>13.238130944051463</v>
      </c>
      <c r="BL3793" s="10">
        <f ca="1">IFERROR(AVERAGE(INDIRECT("BK"&amp;AC3793-Template!$F$10+1):INDIRECT("BK"&amp;AC3793)),0)</f>
        <v>13.238281035925466</v>
      </c>
      <c r="BM3793" s="35"/>
      <c r="BN3793" s="86"/>
      <c r="BO3793" s="35"/>
      <c r="BP3793" s="35"/>
      <c r="BQ3793" s="35"/>
      <c r="BR3793" s="35"/>
      <c r="BS3793" s="35"/>
      <c r="BT3793" s="35"/>
      <c r="BU3793" s="35"/>
      <c r="BV3793" s="35"/>
      <c r="BW3793" s="35"/>
      <c r="BX3793" s="35"/>
      <c r="BY3793" s="35"/>
      <c r="BZ3793" s="35"/>
      <c r="CA3793" s="35"/>
      <c r="CB3793" s="35"/>
      <c r="CC3793" s="35"/>
      <c r="CD3793" s="35"/>
      <c r="CE3793" s="35"/>
      <c r="CF3793" s="35"/>
      <c r="CG3793" s="35"/>
      <c r="CH3793" s="35"/>
    </row>
    <row r="3794" spans="1:86" ht="15.6" x14ac:dyDescent="0.3">
      <c r="A3794" s="35"/>
      <c r="B3794" s="86"/>
      <c r="C3794" s="35"/>
      <c r="D3794" s="35"/>
      <c r="E3794" s="35"/>
      <c r="F3794" s="35"/>
      <c r="G3794" s="35"/>
      <c r="H3794" s="35"/>
      <c r="I3794" s="35"/>
      <c r="J3794" s="35"/>
      <c r="K3794" s="35"/>
      <c r="L3794" s="35"/>
      <c r="M3794" s="35"/>
      <c r="N3794" s="35"/>
      <c r="O3794" s="35"/>
      <c r="P3794" s="35"/>
      <c r="Q3794" s="35"/>
      <c r="R3794" s="35"/>
      <c r="S3794" s="35"/>
      <c r="T3794" s="17">
        <f t="shared" si="8523"/>
        <v>49810</v>
      </c>
      <c r="U3794" s="216">
        <f t="shared" si="8517"/>
        <v>4</v>
      </c>
      <c r="V3794" s="216">
        <f t="shared" si="8523"/>
        <v>3789</v>
      </c>
      <c r="W3794" s="16">
        <f t="shared" si="8529"/>
        <v>10.38082191780822</v>
      </c>
      <c r="X3794" s="16" t="e">
        <f>IF(Template!$F$7="Linear interpolation",LinInterp($I$5:$I$22,$G$5:$G$22,W3794),CubicSpline($I$5:$I$22,$G$5:$G$22,W3794))</f>
        <v>#VALUE!</v>
      </c>
      <c r="Y3794" s="221" t="e">
        <f t="shared" si="8518"/>
        <v>#VALUE!</v>
      </c>
      <c r="Z3794" s="221" t="e">
        <f>Y3794/PRODUCT($AA$6:AA3793)</f>
        <v>#VALUE!</v>
      </c>
      <c r="AA3794" s="16" t="e">
        <f t="shared" si="8524"/>
        <v>#VALUE!</v>
      </c>
      <c r="AB3794" s="10" t="e">
        <f t="shared" si="8525"/>
        <v>#VALUE!</v>
      </c>
      <c r="AC3794" s="90">
        <f t="shared" si="8437"/>
        <v>3794</v>
      </c>
      <c r="AD3794" s="17">
        <f t="shared" si="8534"/>
        <v>49787</v>
      </c>
      <c r="AE3794" s="16" t="e">
        <f t="shared" si="8519"/>
        <v>#VALUE!</v>
      </c>
      <c r="AF3794" s="10">
        <f ca="1">IFERROR(AVERAGE(INDIRECT("AE"&amp;AC3794-Template!$F$10+1):INDIRECT("AE"&amp;AC3794)),0)</f>
        <v>0</v>
      </c>
      <c r="AG3794" s="35"/>
      <c r="AH3794" s="86"/>
      <c r="AI3794" s="35"/>
      <c r="AJ3794" s="35"/>
      <c r="AK3794" s="35"/>
      <c r="AL3794" s="35"/>
      <c r="AM3794" s="35"/>
      <c r="AN3794" s="35"/>
      <c r="AO3794" s="35"/>
      <c r="AP3794" s="35"/>
      <c r="AQ3794" s="35"/>
      <c r="AR3794" s="35"/>
      <c r="AS3794" s="35"/>
      <c r="AT3794" s="35"/>
      <c r="AU3794" s="35"/>
      <c r="AV3794" s="35"/>
      <c r="AW3794" s="35"/>
      <c r="AX3794" s="35"/>
      <c r="AY3794" s="35"/>
      <c r="AZ3794" s="17">
        <f t="shared" ref="AZ3794" si="8555">AZ3793+1</f>
        <v>49810</v>
      </c>
      <c r="BA3794" s="216">
        <f t="shared" si="8542"/>
        <v>4</v>
      </c>
      <c r="BB3794" s="216">
        <f t="shared" ref="BB3794" si="8556">BB3793+1</f>
        <v>3789</v>
      </c>
      <c r="BC3794" s="16">
        <f t="shared" si="8544"/>
        <v>10.38082191780822</v>
      </c>
      <c r="BD3794" s="16">
        <f>IF(Template!$F$7="Linear interpolation",LinInterp($AO$5:$AO$18,$AM$5:$AM$18,BC3794),CubicSpline($AO$5:$AO$18,$AM$5:$AM$18,BC3794))</f>
        <v>14.15007085884862</v>
      </c>
      <c r="BE3794" s="221">
        <f t="shared" si="8480"/>
        <v>3.9504816179264681</v>
      </c>
      <c r="BF3794" s="221">
        <f>BE3794/PRODUCT($BG$6:BG3793)</f>
        <v>1.0003626823208847</v>
      </c>
      <c r="BG3794" s="16">
        <f t="shared" si="8545"/>
        <v>1.0003626823208847</v>
      </c>
      <c r="BH3794" s="10">
        <f t="shared" si="8546"/>
        <v>13.237904712289916</v>
      </c>
      <c r="BI3794" s="90"/>
      <c r="BJ3794" s="17">
        <f t="shared" si="8528"/>
        <v>49787</v>
      </c>
      <c r="BK3794" s="16">
        <f t="shared" si="8522"/>
        <v>13.238149081844398</v>
      </c>
      <c r="BL3794" s="10">
        <f ca="1">IFERROR(AVERAGE(INDIRECT("BK"&amp;AC3794-Template!$F$10+1):INDIRECT("BK"&amp;AC3794)),0)</f>
        <v>13.23827253304974</v>
      </c>
      <c r="BM3794" s="35"/>
      <c r="BN3794" s="86"/>
      <c r="BO3794" s="35"/>
      <c r="BP3794" s="35"/>
      <c r="BQ3794" s="35"/>
      <c r="BR3794" s="35"/>
      <c r="BS3794" s="35"/>
      <c r="BT3794" s="35"/>
      <c r="BU3794" s="35"/>
      <c r="BV3794" s="35"/>
      <c r="BW3794" s="35"/>
      <c r="BX3794" s="35"/>
      <c r="BY3794" s="35"/>
      <c r="BZ3794" s="35"/>
      <c r="CA3794" s="35"/>
      <c r="CB3794" s="35"/>
      <c r="CC3794" s="35"/>
      <c r="CD3794" s="35"/>
      <c r="CE3794" s="35"/>
      <c r="CF3794" s="35"/>
      <c r="CG3794" s="35"/>
      <c r="CH3794" s="35"/>
    </row>
    <row r="3795" spans="1:86" ht="15.6" x14ac:dyDescent="0.3">
      <c r="A3795" s="35"/>
      <c r="B3795" s="86"/>
      <c r="C3795" s="35"/>
      <c r="D3795" s="35"/>
      <c r="E3795" s="35"/>
      <c r="F3795" s="35"/>
      <c r="G3795" s="35"/>
      <c r="H3795" s="35"/>
      <c r="I3795" s="35"/>
      <c r="J3795" s="35"/>
      <c r="K3795" s="35"/>
      <c r="L3795" s="35"/>
      <c r="M3795" s="35"/>
      <c r="N3795" s="35"/>
      <c r="O3795" s="35"/>
      <c r="P3795" s="35"/>
      <c r="Q3795" s="35"/>
      <c r="R3795" s="35"/>
      <c r="S3795" s="35"/>
      <c r="T3795" s="17">
        <f t="shared" si="8523"/>
        <v>49811</v>
      </c>
      <c r="U3795" s="216">
        <f t="shared" si="8517"/>
        <v>5</v>
      </c>
      <c r="V3795" s="216">
        <f t="shared" si="8523"/>
        <v>3790</v>
      </c>
      <c r="W3795" s="16">
        <f t="shared" si="8529"/>
        <v>10.383561643835616</v>
      </c>
      <c r="X3795" s="16" t="e">
        <f>IF(Template!$F$7="Linear interpolation",LinInterp($I$5:$I$22,$G$5:$G$22,W3795),CubicSpline($I$5:$I$22,$G$5:$G$22,W3795))</f>
        <v>#VALUE!</v>
      </c>
      <c r="Y3795" s="221" t="e">
        <f t="shared" si="8518"/>
        <v>#VALUE!</v>
      </c>
      <c r="Z3795" s="221" t="e">
        <f>Y3795/PRODUCT($AA$6:AA3794)</f>
        <v>#VALUE!</v>
      </c>
      <c r="AA3795" s="16" t="e">
        <f t="shared" si="8524"/>
        <v>#VALUE!</v>
      </c>
      <c r="AB3795" s="10" t="e">
        <f t="shared" si="8525"/>
        <v>#VALUE!</v>
      </c>
      <c r="AC3795" s="90">
        <f t="shared" si="8437"/>
        <v>3795</v>
      </c>
      <c r="AD3795" s="17">
        <f t="shared" si="8534"/>
        <v>49788</v>
      </c>
      <c r="AE3795" s="16" t="e">
        <f t="shared" si="8519"/>
        <v>#VALUE!</v>
      </c>
      <c r="AF3795" s="10">
        <f ca="1">IFERROR(AVERAGE(INDIRECT("AE"&amp;AC3795-Template!$F$10+1):INDIRECT("AE"&amp;AC3795)),0)</f>
        <v>0</v>
      </c>
      <c r="AG3795" s="35"/>
      <c r="AH3795" s="86"/>
      <c r="AI3795" s="35"/>
      <c r="AJ3795" s="35"/>
      <c r="AK3795" s="35"/>
      <c r="AL3795" s="35"/>
      <c r="AM3795" s="35"/>
      <c r="AN3795" s="35"/>
      <c r="AO3795" s="35"/>
      <c r="AP3795" s="35"/>
      <c r="AQ3795" s="35"/>
      <c r="AR3795" s="35"/>
      <c r="AS3795" s="35"/>
      <c r="AT3795" s="35"/>
      <c r="AU3795" s="35"/>
      <c r="AV3795" s="35"/>
      <c r="AW3795" s="35"/>
      <c r="AX3795" s="35"/>
      <c r="AY3795" s="35"/>
      <c r="AZ3795" s="17">
        <f t="shared" ref="AZ3795" si="8557">AZ3794+1</f>
        <v>49811</v>
      </c>
      <c r="BA3795" s="216">
        <f t="shared" si="8542"/>
        <v>5</v>
      </c>
      <c r="BB3795" s="216">
        <f t="shared" ref="BB3795" si="8558">BB3794+1</f>
        <v>3790</v>
      </c>
      <c r="BC3795" s="16">
        <f t="shared" si="8544"/>
        <v>10.383561643835616</v>
      </c>
      <c r="BD3795" s="16">
        <f>IF(Template!$F$7="Linear interpolation",LinInterp($AO$5:$AO$18,$AM$5:$AM$18,BC3795),CubicSpline($AO$5:$AO$18,$AM$5:$AM$18,BC3795))</f>
        <v>14.150071193811982</v>
      </c>
      <c r="BE3795" s="221">
        <f t="shared" si="8480"/>
        <v>3.9519143864907265</v>
      </c>
      <c r="BF3795" s="221">
        <f>BE3795/PRODUCT($BG$6:BG3794)</f>
        <v>1.0003626819974956</v>
      </c>
      <c r="BG3795" s="16">
        <f t="shared" si="8545"/>
        <v>1.0003626819974956</v>
      </c>
      <c r="BH3795" s="10">
        <f t="shared" si="8546"/>
        <v>13.237892908588012</v>
      </c>
      <c r="BI3795" s="90"/>
      <c r="BJ3795" s="17">
        <f t="shared" si="8528"/>
        <v>49788</v>
      </c>
      <c r="BK3795" s="16">
        <f t="shared" si="8522"/>
        <v>13.238139529754056</v>
      </c>
      <c r="BL3795" s="10">
        <f ca="1">IFERROR(AVERAGE(INDIRECT("BK"&amp;AC3795-Template!$F$10+1):INDIRECT("BK"&amp;AC3795)),0)</f>
        <v>13.2382650247221</v>
      </c>
      <c r="BM3795" s="35"/>
      <c r="BN3795" s="86"/>
      <c r="BO3795" s="35"/>
      <c r="BP3795" s="35"/>
      <c r="BQ3795" s="35"/>
      <c r="BR3795" s="35"/>
      <c r="BS3795" s="35"/>
      <c r="BT3795" s="35"/>
      <c r="BU3795" s="35"/>
      <c r="BV3795" s="35"/>
      <c r="BW3795" s="35"/>
      <c r="BX3795" s="35"/>
      <c r="BY3795" s="35"/>
      <c r="BZ3795" s="35"/>
      <c r="CA3795" s="35"/>
      <c r="CB3795" s="35"/>
      <c r="CC3795" s="35"/>
      <c r="CD3795" s="35"/>
      <c r="CE3795" s="35"/>
      <c r="CF3795" s="35"/>
      <c r="CG3795" s="35"/>
      <c r="CH3795" s="35"/>
    </row>
    <row r="3796" spans="1:86" ht="15.6" x14ac:dyDescent="0.3">
      <c r="A3796" s="35"/>
      <c r="B3796" s="86"/>
      <c r="C3796" s="35"/>
      <c r="D3796" s="35"/>
      <c r="E3796" s="35"/>
      <c r="F3796" s="35"/>
      <c r="G3796" s="35"/>
      <c r="H3796" s="35"/>
      <c r="I3796" s="35"/>
      <c r="J3796" s="35"/>
      <c r="K3796" s="35"/>
      <c r="L3796" s="35"/>
      <c r="M3796" s="35"/>
      <c r="N3796" s="35"/>
      <c r="O3796" s="35"/>
      <c r="P3796" s="35"/>
      <c r="Q3796" s="35"/>
      <c r="R3796" s="35"/>
      <c r="S3796" s="35"/>
      <c r="T3796" s="17">
        <f t="shared" si="8523"/>
        <v>49812</v>
      </c>
      <c r="U3796" s="216">
        <f t="shared" si="8517"/>
        <v>6</v>
      </c>
      <c r="V3796" s="216">
        <f t="shared" si="8523"/>
        <v>3791</v>
      </c>
      <c r="W3796" s="16">
        <f t="shared" si="8529"/>
        <v>10.386301369863014</v>
      </c>
      <c r="X3796" s="16" t="e">
        <f>IF(Template!$F$7="Linear interpolation",LinInterp($I$5:$I$22,$G$5:$G$22,W3796),CubicSpline($I$5:$I$22,$G$5:$G$22,W3796))</f>
        <v>#VALUE!</v>
      </c>
      <c r="Y3796" s="221" t="e">
        <f t="shared" si="8518"/>
        <v>#VALUE!</v>
      </c>
      <c r="Z3796" s="221" t="e">
        <f>Y3796/PRODUCT($AA$6:AA3795)</f>
        <v>#VALUE!</v>
      </c>
      <c r="AA3796" s="16" t="e">
        <f t="shared" si="8524"/>
        <v>#VALUE!</v>
      </c>
      <c r="AB3796" s="10" t="e">
        <f t="shared" si="8525"/>
        <v>#VALUE!</v>
      </c>
      <c r="AC3796" s="90">
        <f t="shared" si="8437"/>
        <v>3796</v>
      </c>
      <c r="AD3796" s="17">
        <f t="shared" si="8534"/>
        <v>49789</v>
      </c>
      <c r="AE3796" s="16" t="e">
        <f t="shared" si="8519"/>
        <v>#VALUE!</v>
      </c>
      <c r="AF3796" s="10">
        <f ca="1">IFERROR(AVERAGE(INDIRECT("AE"&amp;AC3796-Template!$F$10+1):INDIRECT("AE"&amp;AC3796)),0)</f>
        <v>0</v>
      </c>
      <c r="AG3796" s="35"/>
      <c r="AH3796" s="86"/>
      <c r="AI3796" s="35"/>
      <c r="AJ3796" s="35"/>
      <c r="AK3796" s="35"/>
      <c r="AL3796" s="35"/>
      <c r="AM3796" s="35"/>
      <c r="AN3796" s="35"/>
      <c r="AO3796" s="35"/>
      <c r="AP3796" s="35"/>
      <c r="AQ3796" s="35"/>
      <c r="AR3796" s="35"/>
      <c r="AS3796" s="35"/>
      <c r="AT3796" s="35"/>
      <c r="AU3796" s="35"/>
      <c r="AV3796" s="35"/>
      <c r="AW3796" s="35"/>
      <c r="AX3796" s="35"/>
      <c r="AY3796" s="35"/>
      <c r="AZ3796" s="17">
        <f t="shared" ref="AZ3796" si="8559">AZ3795+1</f>
        <v>49812</v>
      </c>
      <c r="BA3796" s="216">
        <f t="shared" si="8542"/>
        <v>6</v>
      </c>
      <c r="BB3796" s="216">
        <f t="shared" ref="BB3796" si="8560">BB3795+1</f>
        <v>3791</v>
      </c>
      <c r="BC3796" s="16">
        <f t="shared" si="8544"/>
        <v>10.386301369863014</v>
      </c>
      <c r="BD3796" s="16">
        <f>IF(Template!$F$7="Linear interpolation",LinInterp($AO$5:$AO$18,$AM$5:$AM$18,BC3796),CubicSpline($AO$5:$AO$18,$AM$5:$AM$18,BC3796))</f>
        <v>14.150071525015933</v>
      </c>
      <c r="BE3796" s="221">
        <f t="shared" si="8480"/>
        <v>3.953347673405633</v>
      </c>
      <c r="BF3796" s="221">
        <f>BE3796/PRODUCT($BG$6:BG3795)</f>
        <v>1.000362681671396</v>
      </c>
      <c r="BG3796" s="16">
        <f t="shared" si="8545"/>
        <v>1.0003626819974956</v>
      </c>
      <c r="BH3796" s="10">
        <f t="shared" si="8546"/>
        <v>13.237892908588012</v>
      </c>
      <c r="BI3796" s="90"/>
      <c r="BJ3796" s="17">
        <f t="shared" si="8528"/>
        <v>49789</v>
      </c>
      <c r="BK3796" s="16">
        <f t="shared" si="8522"/>
        <v>13.238129880894455</v>
      </c>
      <c r="BL3796" s="10">
        <f ca="1">IFERROR(AVERAGE(INDIRECT("BK"&amp;AC3796-Template!$F$10+1):INDIRECT("BK"&amp;AC3796)),0)</f>
        <v>13.238256767557358</v>
      </c>
      <c r="BM3796" s="35"/>
      <c r="BN3796" s="86"/>
      <c r="BO3796" s="35"/>
      <c r="BP3796" s="35"/>
      <c r="BQ3796" s="35"/>
      <c r="BR3796" s="35"/>
      <c r="BS3796" s="35"/>
      <c r="BT3796" s="35"/>
      <c r="BU3796" s="35"/>
      <c r="BV3796" s="35"/>
      <c r="BW3796" s="35"/>
      <c r="BX3796" s="35"/>
      <c r="BY3796" s="35"/>
      <c r="BZ3796" s="35"/>
      <c r="CA3796" s="35"/>
      <c r="CB3796" s="35"/>
      <c r="CC3796" s="35"/>
      <c r="CD3796" s="35"/>
      <c r="CE3796" s="35"/>
      <c r="CF3796" s="35"/>
      <c r="CG3796" s="35"/>
      <c r="CH3796" s="35"/>
    </row>
    <row r="3797" spans="1:86" ht="15.6" x14ac:dyDescent="0.3">
      <c r="A3797" s="35"/>
      <c r="B3797" s="86"/>
      <c r="C3797" s="35"/>
      <c r="D3797" s="35"/>
      <c r="E3797" s="35"/>
      <c r="F3797" s="35"/>
      <c r="G3797" s="35"/>
      <c r="H3797" s="35"/>
      <c r="I3797" s="35"/>
      <c r="J3797" s="35"/>
      <c r="K3797" s="35"/>
      <c r="L3797" s="35"/>
      <c r="M3797" s="35"/>
      <c r="N3797" s="35"/>
      <c r="O3797" s="35"/>
      <c r="P3797" s="35"/>
      <c r="Q3797" s="35"/>
      <c r="R3797" s="35"/>
      <c r="S3797" s="35"/>
      <c r="T3797" s="17">
        <f t="shared" si="8523"/>
        <v>49813</v>
      </c>
      <c r="U3797" s="216">
        <f t="shared" si="8517"/>
        <v>7</v>
      </c>
      <c r="V3797" s="216">
        <f t="shared" si="8523"/>
        <v>3792</v>
      </c>
      <c r="W3797" s="16">
        <f t="shared" si="8529"/>
        <v>10.389041095890411</v>
      </c>
      <c r="X3797" s="16" t="e">
        <f>IF(Template!$F$7="Linear interpolation",LinInterp($I$5:$I$22,$G$5:$G$22,W3797),CubicSpline($I$5:$I$22,$G$5:$G$22,W3797))</f>
        <v>#VALUE!</v>
      </c>
      <c r="Y3797" s="221" t="e">
        <f t="shared" si="8518"/>
        <v>#VALUE!</v>
      </c>
      <c r="Z3797" s="221" t="e">
        <f>Y3797/PRODUCT($AA$6:AA3796)</f>
        <v>#VALUE!</v>
      </c>
      <c r="AA3797" s="16" t="e">
        <f t="shared" si="8524"/>
        <v>#VALUE!</v>
      </c>
      <c r="AB3797" s="10" t="e">
        <f t="shared" si="8525"/>
        <v>#VALUE!</v>
      </c>
      <c r="AC3797" s="90">
        <f t="shared" si="8437"/>
        <v>3797</v>
      </c>
      <c r="AD3797" s="17">
        <f t="shared" si="8534"/>
        <v>49790</v>
      </c>
      <c r="AE3797" s="16" t="e">
        <f t="shared" si="8519"/>
        <v>#VALUE!</v>
      </c>
      <c r="AF3797" s="10">
        <f ca="1">IFERROR(AVERAGE(INDIRECT("AE"&amp;AC3797-Template!$F$10+1):INDIRECT("AE"&amp;AC3797)),0)</f>
        <v>0</v>
      </c>
      <c r="AG3797" s="35"/>
      <c r="AH3797" s="86"/>
      <c r="AI3797" s="35"/>
      <c r="AJ3797" s="35"/>
      <c r="AK3797" s="35"/>
      <c r="AL3797" s="35"/>
      <c r="AM3797" s="35"/>
      <c r="AN3797" s="35"/>
      <c r="AO3797" s="35"/>
      <c r="AP3797" s="35"/>
      <c r="AQ3797" s="35"/>
      <c r="AR3797" s="35"/>
      <c r="AS3797" s="35"/>
      <c r="AT3797" s="35"/>
      <c r="AU3797" s="35"/>
      <c r="AV3797" s="35"/>
      <c r="AW3797" s="35"/>
      <c r="AX3797" s="35"/>
      <c r="AY3797" s="35"/>
      <c r="AZ3797" s="17">
        <f t="shared" ref="AZ3797" si="8561">AZ3796+1</f>
        <v>49813</v>
      </c>
      <c r="BA3797" s="216">
        <f t="shared" si="8542"/>
        <v>7</v>
      </c>
      <c r="BB3797" s="216">
        <f t="shared" ref="BB3797" si="8562">BB3796+1</f>
        <v>3792</v>
      </c>
      <c r="BC3797" s="16">
        <f t="shared" si="8544"/>
        <v>10.389041095890411</v>
      </c>
      <c r="BD3797" s="16">
        <f>IF(Template!$F$7="Linear interpolation",LinInterp($AO$5:$AO$18,$AM$5:$AM$18,BC3797),CubicSpline($AO$5:$AO$18,$AM$5:$AM$18,BC3797))</f>
        <v>14.150071852433623</v>
      </c>
      <c r="BE3797" s="221">
        <f t="shared" si="8480"/>
        <v>3.9547814788475062</v>
      </c>
      <c r="BF3797" s="221">
        <f>BE3797/PRODUCT($BG$6:BG3796)</f>
        <v>1.0003626810164796</v>
      </c>
      <c r="BG3797" s="16">
        <f t="shared" si="8545"/>
        <v>1.0003626819974956</v>
      </c>
      <c r="BH3797" s="10">
        <f t="shared" si="8546"/>
        <v>13.237892908588012</v>
      </c>
      <c r="BI3797" s="90"/>
      <c r="BJ3797" s="17">
        <f t="shared" si="8528"/>
        <v>49790</v>
      </c>
      <c r="BK3797" s="16">
        <f t="shared" si="8522"/>
        <v>13.238120135054876</v>
      </c>
      <c r="BL3797" s="10">
        <f ca="1">IFERROR(AVERAGE(INDIRECT("BK"&amp;AC3797-Template!$F$10+1):INDIRECT("BK"&amp;AC3797)),0)</f>
        <v>13.238248414801225</v>
      </c>
      <c r="BM3797" s="35"/>
      <c r="BN3797" s="86"/>
      <c r="BO3797" s="35"/>
      <c r="BP3797" s="35"/>
      <c r="BQ3797" s="35"/>
      <c r="BR3797" s="35"/>
      <c r="BS3797" s="35"/>
      <c r="BT3797" s="35"/>
      <c r="BU3797" s="35"/>
      <c r="BV3797" s="35"/>
      <c r="BW3797" s="35"/>
      <c r="BX3797" s="35"/>
      <c r="BY3797" s="35"/>
      <c r="BZ3797" s="35"/>
      <c r="CA3797" s="35"/>
      <c r="CB3797" s="35"/>
      <c r="CC3797" s="35"/>
      <c r="CD3797" s="35"/>
      <c r="CE3797" s="35"/>
      <c r="CF3797" s="35"/>
      <c r="CG3797" s="35"/>
      <c r="CH3797" s="35"/>
    </row>
    <row r="3798" spans="1:86" ht="15.6" x14ac:dyDescent="0.3">
      <c r="A3798" s="35"/>
      <c r="B3798" s="86"/>
      <c r="C3798" s="35"/>
      <c r="D3798" s="35"/>
      <c r="E3798" s="35"/>
      <c r="F3798" s="35"/>
      <c r="G3798" s="35"/>
      <c r="H3798" s="35"/>
      <c r="I3798" s="35"/>
      <c r="J3798" s="35"/>
      <c r="K3798" s="35"/>
      <c r="L3798" s="35"/>
      <c r="M3798" s="35"/>
      <c r="N3798" s="35"/>
      <c r="O3798" s="35"/>
      <c r="P3798" s="35"/>
      <c r="Q3798" s="35"/>
      <c r="R3798" s="35"/>
      <c r="S3798" s="35"/>
      <c r="T3798" s="17">
        <f t="shared" si="8523"/>
        <v>49814</v>
      </c>
      <c r="U3798" s="216">
        <f t="shared" si="8517"/>
        <v>1</v>
      </c>
      <c r="V3798" s="216">
        <f t="shared" si="8523"/>
        <v>3793</v>
      </c>
      <c r="W3798" s="16">
        <f t="shared" si="8529"/>
        <v>10.391780821917807</v>
      </c>
      <c r="X3798" s="16" t="e">
        <f>IF(Template!$F$7="Linear interpolation",LinInterp($I$5:$I$22,$G$5:$G$22,W3798),CubicSpline($I$5:$I$22,$G$5:$G$22,W3798))</f>
        <v>#VALUE!</v>
      </c>
      <c r="Y3798" s="221" t="e">
        <f t="shared" si="8518"/>
        <v>#VALUE!</v>
      </c>
      <c r="Z3798" s="221" t="e">
        <f>Y3798/PRODUCT($AA$6:AA3797)</f>
        <v>#VALUE!</v>
      </c>
      <c r="AA3798" s="16" t="e">
        <f t="shared" si="8524"/>
        <v>#VALUE!</v>
      </c>
      <c r="AB3798" s="10" t="e">
        <f t="shared" si="8525"/>
        <v>#VALUE!</v>
      </c>
      <c r="AC3798" s="90">
        <f t="shared" si="8437"/>
        <v>3798</v>
      </c>
      <c r="AD3798" s="17">
        <f t="shared" si="8534"/>
        <v>49791</v>
      </c>
      <c r="AE3798" s="16" t="e">
        <f t="shared" si="8519"/>
        <v>#VALUE!</v>
      </c>
      <c r="AF3798" s="10">
        <f ca="1">IFERROR(AVERAGE(INDIRECT("AE"&amp;AC3798-Template!$F$10+1):INDIRECT("AE"&amp;AC3798)),0)</f>
        <v>0</v>
      </c>
      <c r="AG3798" s="35"/>
      <c r="AH3798" s="86"/>
      <c r="AI3798" s="35"/>
      <c r="AJ3798" s="35"/>
      <c r="AK3798" s="35"/>
      <c r="AL3798" s="35"/>
      <c r="AM3798" s="35"/>
      <c r="AN3798" s="35"/>
      <c r="AO3798" s="35"/>
      <c r="AP3798" s="35"/>
      <c r="AQ3798" s="35"/>
      <c r="AR3798" s="35"/>
      <c r="AS3798" s="35"/>
      <c r="AT3798" s="35"/>
      <c r="AU3798" s="35"/>
      <c r="AV3798" s="35"/>
      <c r="AW3798" s="35"/>
      <c r="AX3798" s="35"/>
      <c r="AY3798" s="35"/>
      <c r="AZ3798" s="17">
        <f t="shared" ref="AZ3798" si="8563">AZ3797+1</f>
        <v>49814</v>
      </c>
      <c r="BA3798" s="216">
        <f t="shared" si="8542"/>
        <v>1</v>
      </c>
      <c r="BB3798" s="216">
        <f t="shared" ref="BB3798" si="8564">BB3797+1</f>
        <v>3793</v>
      </c>
      <c r="BC3798" s="16">
        <f t="shared" si="8544"/>
        <v>10.391780821917807</v>
      </c>
      <c r="BD3798" s="16">
        <f>IF(Template!$F$7="Linear interpolation",LinInterp($AO$5:$AO$18,$AM$5:$AM$18,BC3798),CubicSpline($AO$5:$AO$18,$AM$5:$AM$18,BC3798))</f>
        <v>14.150072176038197</v>
      </c>
      <c r="BE3798" s="221">
        <f t="shared" si="8480"/>
        <v>3.9562158029927113</v>
      </c>
      <c r="BF3798" s="221">
        <f>BE3798/PRODUCT($BG$6:BG3797)</f>
        <v>1.0003626800300276</v>
      </c>
      <c r="BG3798" s="16">
        <f t="shared" si="8545"/>
        <v>1.0003626800300276</v>
      </c>
      <c r="BH3798" s="10">
        <f t="shared" si="8546"/>
        <v>13.237821096007242</v>
      </c>
      <c r="BI3798" s="90"/>
      <c r="BJ3798" s="17">
        <f t="shared" si="8528"/>
        <v>49791</v>
      </c>
      <c r="BK3798" s="16">
        <f t="shared" si="8522"/>
        <v>13.238120135054876</v>
      </c>
      <c r="BL3798" s="10">
        <f ca="1">IFERROR(AVERAGE(INDIRECT("BK"&amp;AC3798-Template!$F$10+1):INDIRECT("BK"&amp;AC3798)),0)</f>
        <v>13.238240294458814</v>
      </c>
      <c r="BM3798" s="35"/>
      <c r="BN3798" s="86"/>
      <c r="BO3798" s="35"/>
      <c r="BP3798" s="35"/>
      <c r="BQ3798" s="35"/>
      <c r="BR3798" s="35"/>
      <c r="BS3798" s="35"/>
      <c r="BT3798" s="35"/>
      <c r="BU3798" s="35"/>
      <c r="BV3798" s="35"/>
      <c r="BW3798" s="35"/>
      <c r="BX3798" s="35"/>
      <c r="BY3798" s="35"/>
      <c r="BZ3798" s="35"/>
      <c r="CA3798" s="35"/>
      <c r="CB3798" s="35"/>
      <c r="CC3798" s="35"/>
      <c r="CD3798" s="35"/>
      <c r="CE3798" s="35"/>
      <c r="CF3798" s="35"/>
      <c r="CG3798" s="35"/>
      <c r="CH3798" s="35"/>
    </row>
    <row r="3799" spans="1:86" ht="15.6" x14ac:dyDescent="0.3">
      <c r="A3799" s="35"/>
      <c r="B3799" s="86"/>
      <c r="C3799" s="35"/>
      <c r="D3799" s="35"/>
      <c r="E3799" s="35"/>
      <c r="F3799" s="35"/>
      <c r="G3799" s="35"/>
      <c r="H3799" s="35"/>
      <c r="I3799" s="35"/>
      <c r="J3799" s="35"/>
      <c r="K3799" s="35"/>
      <c r="L3799" s="35"/>
      <c r="M3799" s="35"/>
      <c r="N3799" s="35"/>
      <c r="O3799" s="35"/>
      <c r="P3799" s="35"/>
      <c r="Q3799" s="35"/>
      <c r="R3799" s="35"/>
      <c r="S3799" s="35"/>
      <c r="T3799" s="17">
        <f t="shared" si="8523"/>
        <v>49815</v>
      </c>
      <c r="U3799" s="216">
        <f t="shared" si="8517"/>
        <v>2</v>
      </c>
      <c r="V3799" s="216">
        <f t="shared" si="8523"/>
        <v>3794</v>
      </c>
      <c r="W3799" s="16">
        <f t="shared" si="8529"/>
        <v>10.394520547945206</v>
      </c>
      <c r="X3799" s="16" t="e">
        <f>IF(Template!$F$7="Linear interpolation",LinInterp($I$5:$I$22,$G$5:$G$22,W3799),CubicSpline($I$5:$I$22,$G$5:$G$22,W3799))</f>
        <v>#VALUE!</v>
      </c>
      <c r="Y3799" s="221" t="e">
        <f t="shared" si="8518"/>
        <v>#VALUE!</v>
      </c>
      <c r="Z3799" s="221" t="e">
        <f>Y3799/PRODUCT($AA$6:AA3798)</f>
        <v>#VALUE!</v>
      </c>
      <c r="AA3799" s="16" t="e">
        <f t="shared" si="8524"/>
        <v>#VALUE!</v>
      </c>
      <c r="AB3799" s="10" t="e">
        <f t="shared" si="8525"/>
        <v>#VALUE!</v>
      </c>
      <c r="AC3799" s="90">
        <f t="shared" si="8437"/>
        <v>3799</v>
      </c>
      <c r="AD3799" s="17">
        <f t="shared" si="8534"/>
        <v>49792</v>
      </c>
      <c r="AE3799" s="16" t="e">
        <f t="shared" si="8519"/>
        <v>#VALUE!</v>
      </c>
      <c r="AF3799" s="10">
        <f ca="1">IFERROR(AVERAGE(INDIRECT("AE"&amp;AC3799-Template!$F$10+1):INDIRECT("AE"&amp;AC3799)),0)</f>
        <v>0</v>
      </c>
      <c r="AG3799" s="35"/>
      <c r="AH3799" s="86"/>
      <c r="AI3799" s="35"/>
      <c r="AJ3799" s="35"/>
      <c r="AK3799" s="35"/>
      <c r="AL3799" s="35"/>
      <c r="AM3799" s="35"/>
      <c r="AN3799" s="35"/>
      <c r="AO3799" s="35"/>
      <c r="AP3799" s="35"/>
      <c r="AQ3799" s="35"/>
      <c r="AR3799" s="35"/>
      <c r="AS3799" s="35"/>
      <c r="AT3799" s="35"/>
      <c r="AU3799" s="35"/>
      <c r="AV3799" s="35"/>
      <c r="AW3799" s="35"/>
      <c r="AX3799" s="35"/>
      <c r="AY3799" s="35"/>
      <c r="AZ3799" s="17">
        <f t="shared" ref="AZ3799" si="8565">AZ3798+1</f>
        <v>49815</v>
      </c>
      <c r="BA3799" s="216">
        <f t="shared" si="8542"/>
        <v>2</v>
      </c>
      <c r="BB3799" s="216">
        <f t="shared" ref="BB3799" si="8566">BB3798+1</f>
        <v>3794</v>
      </c>
      <c r="BC3799" s="16">
        <f t="shared" si="8544"/>
        <v>10.394520547945206</v>
      </c>
      <c r="BD3799" s="16">
        <f>IF(Template!$F$7="Linear interpolation",LinInterp($AO$5:$AO$18,$AM$5:$AM$18,BC3799),CubicSpline($AO$5:$AO$18,$AM$5:$AM$18,BC3799))</f>
        <v>14.150072495802805</v>
      </c>
      <c r="BE3799" s="221">
        <f t="shared" si="8480"/>
        <v>3.9576506460176679</v>
      </c>
      <c r="BF3799" s="221">
        <f>BE3799/PRODUCT($BG$6:BG3798)</f>
        <v>1.00036268067679</v>
      </c>
      <c r="BG3799" s="16">
        <f t="shared" si="8545"/>
        <v>1.00036268067679</v>
      </c>
      <c r="BH3799" s="10">
        <f t="shared" si="8546"/>
        <v>13.237844702835622</v>
      </c>
      <c r="BI3799" s="90"/>
      <c r="BJ3799" s="17">
        <f t="shared" si="8528"/>
        <v>49792</v>
      </c>
      <c r="BK3799" s="16">
        <f t="shared" si="8522"/>
        <v>13.238120135054876</v>
      </c>
      <c r="BL3799" s="10">
        <f ca="1">IFERROR(AVERAGE(INDIRECT("BK"&amp;AC3799-Template!$F$10+1):INDIRECT("BK"&amp;AC3799)),0)</f>
        <v>13.238232409674444</v>
      </c>
      <c r="BM3799" s="35"/>
      <c r="BN3799" s="86"/>
      <c r="BO3799" s="35"/>
      <c r="BP3799" s="35"/>
      <c r="BQ3799" s="35"/>
      <c r="BR3799" s="35"/>
      <c r="BS3799" s="35"/>
      <c r="BT3799" s="35"/>
      <c r="BU3799" s="35"/>
      <c r="BV3799" s="35"/>
      <c r="BW3799" s="35"/>
      <c r="BX3799" s="35"/>
      <c r="BY3799" s="35"/>
      <c r="BZ3799" s="35"/>
      <c r="CA3799" s="35"/>
      <c r="CB3799" s="35"/>
      <c r="CC3799" s="35"/>
      <c r="CD3799" s="35"/>
      <c r="CE3799" s="35"/>
      <c r="CF3799" s="35"/>
      <c r="CG3799" s="35"/>
      <c r="CH3799" s="35"/>
    </row>
    <row r="3800" spans="1:86" ht="15.6" x14ac:dyDescent="0.3">
      <c r="A3800" s="35"/>
      <c r="B3800" s="86"/>
      <c r="C3800" s="35"/>
      <c r="D3800" s="35"/>
      <c r="E3800" s="35"/>
      <c r="F3800" s="35"/>
      <c r="G3800" s="35"/>
      <c r="H3800" s="35"/>
      <c r="I3800" s="35"/>
      <c r="J3800" s="35"/>
      <c r="K3800" s="35"/>
      <c r="L3800" s="35"/>
      <c r="M3800" s="35"/>
      <c r="N3800" s="35"/>
      <c r="O3800" s="35"/>
      <c r="P3800" s="35"/>
      <c r="Q3800" s="35"/>
      <c r="R3800" s="35"/>
      <c r="S3800" s="35"/>
      <c r="T3800" s="17">
        <f t="shared" si="8523"/>
        <v>49816</v>
      </c>
      <c r="U3800" s="216">
        <f t="shared" si="8517"/>
        <v>3</v>
      </c>
      <c r="V3800" s="216">
        <f t="shared" si="8523"/>
        <v>3795</v>
      </c>
      <c r="W3800" s="16">
        <f t="shared" si="8529"/>
        <v>10.397260273972602</v>
      </c>
      <c r="X3800" s="16" t="e">
        <f>IF(Template!$F$7="Linear interpolation",LinInterp($I$5:$I$22,$G$5:$G$22,W3800),CubicSpline($I$5:$I$22,$G$5:$G$22,W3800))</f>
        <v>#VALUE!</v>
      </c>
      <c r="Y3800" s="221" t="e">
        <f t="shared" si="8518"/>
        <v>#VALUE!</v>
      </c>
      <c r="Z3800" s="221" t="e">
        <f>Y3800/PRODUCT($AA$6:AA3799)</f>
        <v>#VALUE!</v>
      </c>
      <c r="AA3800" s="16" t="e">
        <f t="shared" si="8524"/>
        <v>#VALUE!</v>
      </c>
      <c r="AB3800" s="10" t="e">
        <f t="shared" si="8525"/>
        <v>#VALUE!</v>
      </c>
      <c r="AC3800" s="90">
        <f t="shared" si="8437"/>
        <v>3800</v>
      </c>
      <c r="AD3800" s="17">
        <f t="shared" si="8534"/>
        <v>49793</v>
      </c>
      <c r="AE3800" s="16" t="e">
        <f t="shared" si="8519"/>
        <v>#VALUE!</v>
      </c>
      <c r="AF3800" s="10">
        <f ca="1">IFERROR(AVERAGE(INDIRECT("AE"&amp;AC3800-Template!$F$10+1):INDIRECT("AE"&amp;AC3800)),0)</f>
        <v>0</v>
      </c>
      <c r="AG3800" s="35"/>
      <c r="AH3800" s="86"/>
      <c r="AI3800" s="35"/>
      <c r="AJ3800" s="35"/>
      <c r="AK3800" s="35"/>
      <c r="AL3800" s="35"/>
      <c r="AM3800" s="35"/>
      <c r="AN3800" s="35"/>
      <c r="AO3800" s="35"/>
      <c r="AP3800" s="35"/>
      <c r="AQ3800" s="35"/>
      <c r="AR3800" s="35"/>
      <c r="AS3800" s="35"/>
      <c r="AT3800" s="35"/>
      <c r="AU3800" s="35"/>
      <c r="AV3800" s="35"/>
      <c r="AW3800" s="35"/>
      <c r="AX3800" s="35"/>
      <c r="AY3800" s="35"/>
      <c r="AZ3800" s="17">
        <f t="shared" ref="AZ3800" si="8567">AZ3799+1</f>
        <v>49816</v>
      </c>
      <c r="BA3800" s="216">
        <f t="shared" si="8542"/>
        <v>3</v>
      </c>
      <c r="BB3800" s="216">
        <f t="shared" ref="BB3800" si="8568">BB3799+1</f>
        <v>3795</v>
      </c>
      <c r="BC3800" s="16">
        <f t="shared" si="8544"/>
        <v>10.397260273972602</v>
      </c>
      <c r="BD3800" s="16">
        <f>IF(Template!$F$7="Linear interpolation",LinInterp($AO$5:$AO$18,$AM$5:$AM$18,BC3800),CubicSpline($AO$5:$AO$18,$AM$5:$AM$18,BC3800))</f>
        <v>14.150072811700589</v>
      </c>
      <c r="BE3800" s="221">
        <f t="shared" si="8480"/>
        <v>3.9590860080988177</v>
      </c>
      <c r="BF3800" s="221">
        <f>BE3800/PRODUCT($BG$6:BG3799)</f>
        <v>1.0003626803398109</v>
      </c>
      <c r="BG3800" s="16">
        <f t="shared" si="8545"/>
        <v>1.0003626803398109</v>
      </c>
      <c r="BH3800" s="10">
        <f t="shared" si="8546"/>
        <v>13.237832403098061</v>
      </c>
      <c r="BI3800" s="90"/>
      <c r="BJ3800" s="17">
        <f t="shared" si="8528"/>
        <v>49793</v>
      </c>
      <c r="BK3800" s="16">
        <f t="shared" si="8522"/>
        <v>13.238060688823605</v>
      </c>
      <c r="BL3800" s="10">
        <f ca="1">IFERROR(AVERAGE(INDIRECT("BK"&amp;AC3800-Template!$F$10+1):INDIRECT("BK"&amp;AC3800)),0)</f>
        <v>13.238222543349034</v>
      </c>
      <c r="BM3800" s="35"/>
      <c r="BN3800" s="86"/>
      <c r="BO3800" s="35"/>
      <c r="BP3800" s="35"/>
      <c r="BQ3800" s="35"/>
      <c r="BR3800" s="35"/>
      <c r="BS3800" s="35"/>
      <c r="BT3800" s="35"/>
      <c r="BU3800" s="35"/>
      <c r="BV3800" s="35"/>
      <c r="BW3800" s="35"/>
      <c r="BX3800" s="35"/>
      <c r="BY3800" s="35"/>
      <c r="BZ3800" s="35"/>
      <c r="CA3800" s="35"/>
      <c r="CB3800" s="35"/>
      <c r="CC3800" s="35"/>
      <c r="CD3800" s="35"/>
      <c r="CE3800" s="35"/>
      <c r="CF3800" s="35"/>
      <c r="CG3800" s="35"/>
      <c r="CH3800" s="35"/>
    </row>
    <row r="3801" spans="1:86" ht="15.6" x14ac:dyDescent="0.3">
      <c r="A3801" s="35"/>
      <c r="B3801" s="86"/>
      <c r="C3801" s="35"/>
      <c r="D3801" s="35"/>
      <c r="E3801" s="35"/>
      <c r="F3801" s="35"/>
      <c r="G3801" s="35"/>
      <c r="H3801" s="35"/>
      <c r="I3801" s="35"/>
      <c r="J3801" s="35"/>
      <c r="K3801" s="35"/>
      <c r="L3801" s="35"/>
      <c r="M3801" s="35"/>
      <c r="N3801" s="35"/>
      <c r="O3801" s="35"/>
      <c r="P3801" s="35"/>
      <c r="Q3801" s="35"/>
      <c r="R3801" s="35"/>
      <c r="S3801" s="35"/>
      <c r="T3801" s="17">
        <f t="shared" si="8523"/>
        <v>49817</v>
      </c>
      <c r="U3801" s="216">
        <f t="shared" si="8517"/>
        <v>4</v>
      </c>
      <c r="V3801" s="216">
        <f t="shared" si="8523"/>
        <v>3796</v>
      </c>
      <c r="W3801" s="16">
        <f t="shared" si="8529"/>
        <v>10.4</v>
      </c>
      <c r="X3801" s="16" t="e">
        <f>IF(Template!$F$7="Linear interpolation",LinInterp($I$5:$I$22,$G$5:$G$22,W3801),CubicSpline($I$5:$I$22,$G$5:$G$22,W3801))</f>
        <v>#VALUE!</v>
      </c>
      <c r="Y3801" s="221" t="e">
        <f t="shared" si="8518"/>
        <v>#VALUE!</v>
      </c>
      <c r="Z3801" s="221" t="e">
        <f>Y3801/PRODUCT($AA$6:AA3800)</f>
        <v>#VALUE!</v>
      </c>
      <c r="AA3801" s="16" t="e">
        <f t="shared" si="8524"/>
        <v>#VALUE!</v>
      </c>
      <c r="AB3801" s="10" t="e">
        <f t="shared" si="8525"/>
        <v>#VALUE!</v>
      </c>
      <c r="AC3801" s="90">
        <f t="shared" si="8437"/>
        <v>3801</v>
      </c>
      <c r="AD3801" s="17">
        <f t="shared" si="8534"/>
        <v>49794</v>
      </c>
      <c r="AE3801" s="16" t="e">
        <f t="shared" si="8519"/>
        <v>#VALUE!</v>
      </c>
      <c r="AF3801" s="10">
        <f ca="1">IFERROR(AVERAGE(INDIRECT("AE"&amp;AC3801-Template!$F$10+1):INDIRECT("AE"&amp;AC3801)),0)</f>
        <v>0</v>
      </c>
      <c r="AG3801" s="35"/>
      <c r="AH3801" s="86"/>
      <c r="AI3801" s="35"/>
      <c r="AJ3801" s="35"/>
      <c r="AK3801" s="35"/>
      <c r="AL3801" s="35"/>
      <c r="AM3801" s="35"/>
      <c r="AN3801" s="35"/>
      <c r="AO3801" s="35"/>
      <c r="AP3801" s="35"/>
      <c r="AQ3801" s="35"/>
      <c r="AR3801" s="35"/>
      <c r="AS3801" s="35"/>
      <c r="AT3801" s="35"/>
      <c r="AU3801" s="35"/>
      <c r="AV3801" s="35"/>
      <c r="AW3801" s="35"/>
      <c r="AX3801" s="35"/>
      <c r="AY3801" s="35"/>
      <c r="AZ3801" s="17">
        <f t="shared" ref="AZ3801" si="8569">AZ3800+1</f>
        <v>49817</v>
      </c>
      <c r="BA3801" s="216">
        <f t="shared" si="8542"/>
        <v>4</v>
      </c>
      <c r="BB3801" s="216">
        <f t="shared" ref="BB3801" si="8570">BB3800+1</f>
        <v>3796</v>
      </c>
      <c r="BC3801" s="16">
        <f t="shared" si="8544"/>
        <v>10.4</v>
      </c>
      <c r="BD3801" s="16">
        <f>IF(Template!$F$7="Linear interpolation",LinInterp($AO$5:$AO$18,$AM$5:$AM$18,BC3801),CubicSpline($AO$5:$AO$18,$AM$5:$AM$18,BC3801))</f>
        <v>14.150073123704701</v>
      </c>
      <c r="BE3801" s="221">
        <f t="shared" si="8480"/>
        <v>3.9605218894126519</v>
      </c>
      <c r="BF3801" s="221">
        <f>BE3801/PRODUCT($BG$6:BG3800)</f>
        <v>1.0003626800001051</v>
      </c>
      <c r="BG3801" s="16">
        <f t="shared" si="8545"/>
        <v>1.0003626800001051</v>
      </c>
      <c r="BH3801" s="10">
        <f t="shared" si="8546"/>
        <v>13.237820003835665</v>
      </c>
      <c r="BI3801" s="90"/>
      <c r="BJ3801" s="17">
        <f t="shared" si="8528"/>
        <v>49794</v>
      </c>
      <c r="BK3801" s="16">
        <f t="shared" si="8522"/>
        <v>13.238080180146161</v>
      </c>
      <c r="BL3801" s="10">
        <f ca="1">IFERROR(AVERAGE(INDIRECT("BK"&amp;AC3801-Template!$F$10+1):INDIRECT("BK"&amp;AC3801)),0)</f>
        <v>13.238213326734373</v>
      </c>
      <c r="BM3801" s="35"/>
      <c r="BN3801" s="86"/>
      <c r="BO3801" s="35"/>
      <c r="BP3801" s="35"/>
      <c r="BQ3801" s="35"/>
      <c r="BR3801" s="35"/>
      <c r="BS3801" s="35"/>
      <c r="BT3801" s="35"/>
      <c r="BU3801" s="35"/>
      <c r="BV3801" s="35"/>
      <c r="BW3801" s="35"/>
      <c r="BX3801" s="35"/>
      <c r="BY3801" s="35"/>
      <c r="BZ3801" s="35"/>
      <c r="CA3801" s="35"/>
      <c r="CB3801" s="35"/>
      <c r="CC3801" s="35"/>
      <c r="CD3801" s="35"/>
      <c r="CE3801" s="35"/>
      <c r="CF3801" s="35"/>
      <c r="CG3801" s="35"/>
      <c r="CH3801" s="35"/>
    </row>
    <row r="3802" spans="1:86" ht="15.6" x14ac:dyDescent="0.3">
      <c r="A3802" s="35"/>
      <c r="B3802" s="86"/>
      <c r="C3802" s="35"/>
      <c r="D3802" s="35"/>
      <c r="E3802" s="35"/>
      <c r="F3802" s="35"/>
      <c r="G3802" s="35"/>
      <c r="H3802" s="35"/>
      <c r="I3802" s="35"/>
      <c r="J3802" s="35"/>
      <c r="K3802" s="35"/>
      <c r="L3802" s="35"/>
      <c r="M3802" s="35"/>
      <c r="N3802" s="35"/>
      <c r="O3802" s="35"/>
      <c r="P3802" s="35"/>
      <c r="Q3802" s="35"/>
      <c r="R3802" s="35"/>
      <c r="S3802" s="35"/>
      <c r="T3802" s="17">
        <f t="shared" si="8523"/>
        <v>49818</v>
      </c>
      <c r="U3802" s="216">
        <f t="shared" si="8517"/>
        <v>5</v>
      </c>
      <c r="V3802" s="216">
        <f t="shared" si="8523"/>
        <v>3797</v>
      </c>
      <c r="W3802" s="16">
        <f t="shared" si="8529"/>
        <v>10.402739726027397</v>
      </c>
      <c r="X3802" s="16" t="e">
        <f>IF(Template!$F$7="Linear interpolation",LinInterp($I$5:$I$22,$G$5:$G$22,W3802),CubicSpline($I$5:$I$22,$G$5:$G$22,W3802))</f>
        <v>#VALUE!</v>
      </c>
      <c r="Y3802" s="221" t="e">
        <f t="shared" si="8518"/>
        <v>#VALUE!</v>
      </c>
      <c r="Z3802" s="221" t="e">
        <f>Y3802/PRODUCT($AA$6:AA3801)</f>
        <v>#VALUE!</v>
      </c>
      <c r="AA3802" s="16" t="e">
        <f t="shared" si="8524"/>
        <v>#VALUE!</v>
      </c>
      <c r="AB3802" s="10" t="e">
        <f t="shared" si="8525"/>
        <v>#VALUE!</v>
      </c>
      <c r="AC3802" s="90">
        <f t="shared" si="8437"/>
        <v>3802</v>
      </c>
      <c r="AD3802" s="17">
        <f t="shared" si="8534"/>
        <v>49795</v>
      </c>
      <c r="AE3802" s="16" t="e">
        <f t="shared" si="8519"/>
        <v>#VALUE!</v>
      </c>
      <c r="AF3802" s="10">
        <f ca="1">IFERROR(AVERAGE(INDIRECT("AE"&amp;AC3802-Template!$F$10+1):INDIRECT("AE"&amp;AC3802)),0)</f>
        <v>0</v>
      </c>
      <c r="AG3802" s="35"/>
      <c r="AH3802" s="86"/>
      <c r="AI3802" s="35"/>
      <c r="AJ3802" s="35"/>
      <c r="AK3802" s="35"/>
      <c r="AL3802" s="35"/>
      <c r="AM3802" s="35"/>
      <c r="AN3802" s="35"/>
      <c r="AO3802" s="35"/>
      <c r="AP3802" s="35"/>
      <c r="AQ3802" s="35"/>
      <c r="AR3802" s="35"/>
      <c r="AS3802" s="35"/>
      <c r="AT3802" s="35"/>
      <c r="AU3802" s="35"/>
      <c r="AV3802" s="35"/>
      <c r="AW3802" s="35"/>
      <c r="AX3802" s="35"/>
      <c r="AY3802" s="35"/>
      <c r="AZ3802" s="17">
        <f t="shared" ref="AZ3802" si="8571">AZ3801+1</f>
        <v>49818</v>
      </c>
      <c r="BA3802" s="216">
        <f t="shared" si="8542"/>
        <v>5</v>
      </c>
      <c r="BB3802" s="216">
        <f t="shared" ref="BB3802" si="8572">BB3801+1</f>
        <v>3797</v>
      </c>
      <c r="BC3802" s="16">
        <f t="shared" si="8544"/>
        <v>10.402739726027397</v>
      </c>
      <c r="BD3802" s="16">
        <f>IF(Template!$F$7="Linear interpolation",LinInterp($AO$5:$AO$18,$AM$5:$AM$18,BC3802),CubicSpline($AO$5:$AO$18,$AM$5:$AM$18,BC3802))</f>
        <v>14.150073431788286</v>
      </c>
      <c r="BE3802" s="221">
        <f t="shared" si="8480"/>
        <v>3.9619582901357049</v>
      </c>
      <c r="BF3802" s="221">
        <f>BE3802/PRODUCT($BG$6:BG3801)</f>
        <v>1.0003626796576717</v>
      </c>
      <c r="BG3802" s="16">
        <f t="shared" si="8545"/>
        <v>1.0003626796576717</v>
      </c>
      <c r="BH3802" s="10">
        <f t="shared" si="8546"/>
        <v>13.237807505016018</v>
      </c>
      <c r="BI3802" s="90"/>
      <c r="BJ3802" s="17">
        <f t="shared" si="8528"/>
        <v>49795</v>
      </c>
      <c r="BK3802" s="16">
        <f t="shared" si="8522"/>
        <v>13.238069948150466</v>
      </c>
      <c r="BL3802" s="10">
        <f ca="1">IFERROR(AVERAGE(INDIRECT("BK"&amp;AC3802-Template!$F$10+1):INDIRECT("BK"&amp;AC3802)),0)</f>
        <v>13.238205213877933</v>
      </c>
      <c r="BM3802" s="35"/>
      <c r="BN3802" s="86"/>
      <c r="BO3802" s="35"/>
      <c r="BP3802" s="35"/>
      <c r="BQ3802" s="35"/>
      <c r="BR3802" s="35"/>
      <c r="BS3802" s="35"/>
      <c r="BT3802" s="35"/>
      <c r="BU3802" s="35"/>
      <c r="BV3802" s="35"/>
      <c r="BW3802" s="35"/>
      <c r="BX3802" s="35"/>
      <c r="BY3802" s="35"/>
      <c r="BZ3802" s="35"/>
      <c r="CA3802" s="35"/>
      <c r="CB3802" s="35"/>
      <c r="CC3802" s="35"/>
      <c r="CD3802" s="35"/>
      <c r="CE3802" s="35"/>
      <c r="CF3802" s="35"/>
      <c r="CG3802" s="35"/>
      <c r="CH3802" s="35"/>
    </row>
    <row r="3803" spans="1:86" ht="15.6" x14ac:dyDescent="0.3">
      <c r="A3803" s="35"/>
      <c r="B3803" s="86"/>
      <c r="C3803" s="35"/>
      <c r="D3803" s="35"/>
      <c r="E3803" s="35"/>
      <c r="F3803" s="35"/>
      <c r="G3803" s="35"/>
      <c r="H3803" s="35"/>
      <c r="I3803" s="35"/>
      <c r="J3803" s="35"/>
      <c r="K3803" s="35"/>
      <c r="L3803" s="35"/>
      <c r="M3803" s="35"/>
      <c r="N3803" s="35"/>
      <c r="O3803" s="35"/>
      <c r="P3803" s="35"/>
      <c r="Q3803" s="35"/>
      <c r="R3803" s="35"/>
      <c r="S3803" s="35"/>
      <c r="T3803" s="17">
        <f t="shared" si="8523"/>
        <v>49819</v>
      </c>
      <c r="U3803" s="216">
        <f t="shared" si="8517"/>
        <v>6</v>
      </c>
      <c r="V3803" s="216">
        <f t="shared" si="8523"/>
        <v>3798</v>
      </c>
      <c r="W3803" s="16">
        <f t="shared" si="8529"/>
        <v>10.405479452054795</v>
      </c>
      <c r="X3803" s="16" t="e">
        <f>IF(Template!$F$7="Linear interpolation",LinInterp($I$5:$I$22,$G$5:$G$22,W3803),CubicSpline($I$5:$I$22,$G$5:$G$22,W3803))</f>
        <v>#VALUE!</v>
      </c>
      <c r="Y3803" s="221" t="e">
        <f t="shared" si="8518"/>
        <v>#VALUE!</v>
      </c>
      <c r="Z3803" s="221" t="e">
        <f>Y3803/PRODUCT($AA$6:AA3802)</f>
        <v>#VALUE!</v>
      </c>
      <c r="AA3803" s="16" t="e">
        <f t="shared" si="8524"/>
        <v>#VALUE!</v>
      </c>
      <c r="AB3803" s="10" t="e">
        <f t="shared" si="8525"/>
        <v>#VALUE!</v>
      </c>
      <c r="AC3803" s="90">
        <f t="shared" si="8437"/>
        <v>3803</v>
      </c>
      <c r="AD3803" s="17">
        <f t="shared" si="8534"/>
        <v>49796</v>
      </c>
      <c r="AE3803" s="16" t="e">
        <f t="shared" si="8519"/>
        <v>#VALUE!</v>
      </c>
      <c r="AF3803" s="10">
        <f ca="1">IFERROR(AVERAGE(INDIRECT("AE"&amp;AC3803-Template!$F$10+1):INDIRECT("AE"&amp;AC3803)),0)</f>
        <v>0</v>
      </c>
      <c r="AG3803" s="35"/>
      <c r="AH3803" s="86"/>
      <c r="AI3803" s="35"/>
      <c r="AJ3803" s="35"/>
      <c r="AK3803" s="35"/>
      <c r="AL3803" s="35"/>
      <c r="AM3803" s="35"/>
      <c r="AN3803" s="35"/>
      <c r="AO3803" s="35"/>
      <c r="AP3803" s="35"/>
      <c r="AQ3803" s="35"/>
      <c r="AR3803" s="35"/>
      <c r="AS3803" s="35"/>
      <c r="AT3803" s="35"/>
      <c r="AU3803" s="35"/>
      <c r="AV3803" s="35"/>
      <c r="AW3803" s="35"/>
      <c r="AX3803" s="35"/>
      <c r="AY3803" s="35"/>
      <c r="AZ3803" s="17">
        <f t="shared" ref="AZ3803" si="8573">AZ3802+1</f>
        <v>49819</v>
      </c>
      <c r="BA3803" s="216">
        <f t="shared" si="8542"/>
        <v>6</v>
      </c>
      <c r="BB3803" s="216">
        <f t="shared" ref="BB3803" si="8574">BB3802+1</f>
        <v>3798</v>
      </c>
      <c r="BC3803" s="16">
        <f t="shared" si="8544"/>
        <v>10.405479452054795</v>
      </c>
      <c r="BD3803" s="16">
        <f>IF(Template!$F$7="Linear interpolation",LinInterp($AO$5:$AO$18,$AM$5:$AM$18,BC3803),CubicSpline($AO$5:$AO$18,$AM$5:$AM$18,BC3803))</f>
        <v>14.150073735924492</v>
      </c>
      <c r="BE3803" s="221">
        <f t="shared" si="8480"/>
        <v>3.9633952104445553</v>
      </c>
      <c r="BF3803" s="221">
        <f>BE3803/PRODUCT($BG$6:BG3802)</f>
        <v>1.0003626793125076</v>
      </c>
      <c r="BG3803" s="16">
        <f t="shared" si="8545"/>
        <v>1.0003626796576717</v>
      </c>
      <c r="BH3803" s="10">
        <f t="shared" si="8546"/>
        <v>13.237807505016018</v>
      </c>
      <c r="BI3803" s="90"/>
      <c r="BJ3803" s="17">
        <f t="shared" si="8528"/>
        <v>49796</v>
      </c>
      <c r="BK3803" s="16">
        <f t="shared" si="8522"/>
        <v>13.238059618526421</v>
      </c>
      <c r="BL3803" s="10">
        <f ca="1">IFERROR(AVERAGE(INDIRECT("BK"&amp;AC3803-Template!$F$10+1):INDIRECT("BK"&amp;AC3803)),0)</f>
        <v>13.238196285604056</v>
      </c>
      <c r="BM3803" s="35"/>
      <c r="BN3803" s="86"/>
      <c r="BO3803" s="35"/>
      <c r="BP3803" s="35"/>
      <c r="BQ3803" s="35"/>
      <c r="BR3803" s="35"/>
      <c r="BS3803" s="35"/>
      <c r="BT3803" s="35"/>
      <c r="BU3803" s="35"/>
      <c r="BV3803" s="35"/>
      <c r="BW3803" s="35"/>
      <c r="BX3803" s="35"/>
      <c r="BY3803" s="35"/>
      <c r="BZ3803" s="35"/>
      <c r="CA3803" s="35"/>
      <c r="CB3803" s="35"/>
      <c r="CC3803" s="35"/>
      <c r="CD3803" s="35"/>
      <c r="CE3803" s="35"/>
      <c r="CF3803" s="35"/>
      <c r="CG3803" s="35"/>
      <c r="CH3803" s="35"/>
    </row>
    <row r="3804" spans="1:86" ht="15.6" x14ac:dyDescent="0.3">
      <c r="A3804" s="35"/>
      <c r="B3804" s="86"/>
      <c r="C3804" s="35"/>
      <c r="D3804" s="35"/>
      <c r="E3804" s="35"/>
      <c r="F3804" s="35"/>
      <c r="G3804" s="35"/>
      <c r="H3804" s="35"/>
      <c r="I3804" s="35"/>
      <c r="J3804" s="35"/>
      <c r="K3804" s="35"/>
      <c r="L3804" s="35"/>
      <c r="M3804" s="35"/>
      <c r="N3804" s="35"/>
      <c r="O3804" s="35"/>
      <c r="P3804" s="35"/>
      <c r="Q3804" s="35"/>
      <c r="R3804" s="35"/>
      <c r="S3804" s="35"/>
      <c r="T3804" s="17">
        <f t="shared" si="8523"/>
        <v>49820</v>
      </c>
      <c r="U3804" s="216">
        <f t="shared" si="8517"/>
        <v>7</v>
      </c>
      <c r="V3804" s="216">
        <f t="shared" si="8523"/>
        <v>3799</v>
      </c>
      <c r="W3804" s="16">
        <f t="shared" si="8529"/>
        <v>10.408219178082192</v>
      </c>
      <c r="X3804" s="16" t="e">
        <f>IF(Template!$F$7="Linear interpolation",LinInterp($I$5:$I$22,$G$5:$G$22,W3804),CubicSpline($I$5:$I$22,$G$5:$G$22,W3804))</f>
        <v>#VALUE!</v>
      </c>
      <c r="Y3804" s="221" t="e">
        <f t="shared" si="8518"/>
        <v>#VALUE!</v>
      </c>
      <c r="Z3804" s="221" t="e">
        <f>Y3804/PRODUCT($AA$6:AA3803)</f>
        <v>#VALUE!</v>
      </c>
      <c r="AA3804" s="16" t="e">
        <f t="shared" si="8524"/>
        <v>#VALUE!</v>
      </c>
      <c r="AB3804" s="10" t="e">
        <f t="shared" si="8525"/>
        <v>#VALUE!</v>
      </c>
      <c r="AC3804" s="90">
        <f t="shared" si="8437"/>
        <v>3804</v>
      </c>
      <c r="AD3804" s="17">
        <f t="shared" si="8534"/>
        <v>49797</v>
      </c>
      <c r="AE3804" s="16" t="e">
        <f t="shared" si="8519"/>
        <v>#VALUE!</v>
      </c>
      <c r="AF3804" s="10">
        <f ca="1">IFERROR(AVERAGE(INDIRECT("AE"&amp;AC3804-Template!$F$10+1):INDIRECT("AE"&amp;AC3804)),0)</f>
        <v>0</v>
      </c>
      <c r="AG3804" s="35"/>
      <c r="AH3804" s="86"/>
      <c r="AI3804" s="35"/>
      <c r="AJ3804" s="35"/>
      <c r="AK3804" s="35"/>
      <c r="AL3804" s="35"/>
      <c r="AM3804" s="35"/>
      <c r="AN3804" s="35"/>
      <c r="AO3804" s="35"/>
      <c r="AP3804" s="35"/>
      <c r="AQ3804" s="35"/>
      <c r="AR3804" s="35"/>
      <c r="AS3804" s="35"/>
      <c r="AT3804" s="35"/>
      <c r="AU3804" s="35"/>
      <c r="AV3804" s="35"/>
      <c r="AW3804" s="35"/>
      <c r="AX3804" s="35"/>
      <c r="AY3804" s="35"/>
      <c r="AZ3804" s="17">
        <f t="shared" ref="AZ3804" si="8575">AZ3803+1</f>
        <v>49820</v>
      </c>
      <c r="BA3804" s="216">
        <f t="shared" si="8542"/>
        <v>7</v>
      </c>
      <c r="BB3804" s="216">
        <f t="shared" ref="BB3804" si="8576">BB3803+1</f>
        <v>3799</v>
      </c>
      <c r="BC3804" s="16">
        <f t="shared" si="8544"/>
        <v>10.408219178082192</v>
      </c>
      <c r="BD3804" s="16">
        <f>IF(Template!$F$7="Linear interpolation",LinInterp($AO$5:$AO$18,$AM$5:$AM$18,BC3804),CubicSpline($AO$5:$AO$18,$AM$5:$AM$18,BC3804))</f>
        <v>14.150074036086465</v>
      </c>
      <c r="BE3804" s="221">
        <f t="shared" si="8480"/>
        <v>3.9648326505158136</v>
      </c>
      <c r="BF3804" s="221">
        <f>BE3804/PRODUCT($BG$6:BG3803)</f>
        <v>1.0003626786194446</v>
      </c>
      <c r="BG3804" s="16">
        <f t="shared" si="8545"/>
        <v>1.0003626796576717</v>
      </c>
      <c r="BH3804" s="10">
        <f t="shared" si="8546"/>
        <v>13.237807505016018</v>
      </c>
      <c r="BI3804" s="90"/>
      <c r="BJ3804" s="17">
        <f t="shared" si="8528"/>
        <v>49797</v>
      </c>
      <c r="BK3804" s="16">
        <f t="shared" si="8522"/>
        <v>13.238049191314548</v>
      </c>
      <c r="BL3804" s="10">
        <f ca="1">IFERROR(AVERAGE(INDIRECT("BK"&amp;AC3804-Template!$F$10+1):INDIRECT("BK"&amp;AC3804)),0)</f>
        <v>13.23818726108259</v>
      </c>
      <c r="BM3804" s="35"/>
      <c r="BN3804" s="86"/>
      <c r="BO3804" s="35"/>
      <c r="BP3804" s="35"/>
      <c r="BQ3804" s="35"/>
      <c r="BR3804" s="35"/>
      <c r="BS3804" s="35"/>
      <c r="BT3804" s="35"/>
      <c r="BU3804" s="35"/>
      <c r="BV3804" s="35"/>
      <c r="BW3804" s="35"/>
      <c r="BX3804" s="35"/>
      <c r="BY3804" s="35"/>
      <c r="BZ3804" s="35"/>
      <c r="CA3804" s="35"/>
      <c r="CB3804" s="35"/>
      <c r="CC3804" s="35"/>
      <c r="CD3804" s="35"/>
      <c r="CE3804" s="35"/>
      <c r="CF3804" s="35"/>
      <c r="CG3804" s="35"/>
      <c r="CH3804" s="35"/>
    </row>
    <row r="3805" spans="1:86" ht="15.6" x14ac:dyDescent="0.3">
      <c r="A3805" s="35"/>
      <c r="B3805" s="86"/>
      <c r="C3805" s="35"/>
      <c r="D3805" s="35"/>
      <c r="E3805" s="35"/>
      <c r="F3805" s="35"/>
      <c r="G3805" s="35"/>
      <c r="H3805" s="35"/>
      <c r="I3805" s="35"/>
      <c r="J3805" s="35"/>
      <c r="K3805" s="35"/>
      <c r="L3805" s="35"/>
      <c r="M3805" s="35"/>
      <c r="N3805" s="35"/>
      <c r="O3805" s="35"/>
      <c r="P3805" s="35"/>
      <c r="Q3805" s="35"/>
      <c r="R3805" s="35"/>
      <c r="S3805" s="35"/>
      <c r="T3805" s="17">
        <f t="shared" si="8523"/>
        <v>49821</v>
      </c>
      <c r="U3805" s="216">
        <f t="shared" si="8517"/>
        <v>1</v>
      </c>
      <c r="V3805" s="216">
        <f t="shared" si="8523"/>
        <v>3800</v>
      </c>
      <c r="W3805" s="16">
        <f t="shared" si="8529"/>
        <v>10.41095890410959</v>
      </c>
      <c r="X3805" s="16" t="e">
        <f>IF(Template!$F$7="Linear interpolation",LinInterp($I$5:$I$22,$G$5:$G$22,W3805),CubicSpline($I$5:$I$22,$G$5:$G$22,W3805))</f>
        <v>#VALUE!</v>
      </c>
      <c r="Y3805" s="221" t="e">
        <f t="shared" si="8518"/>
        <v>#VALUE!</v>
      </c>
      <c r="Z3805" s="221" t="e">
        <f>Y3805/PRODUCT($AA$6:AA3804)</f>
        <v>#VALUE!</v>
      </c>
      <c r="AA3805" s="16" t="e">
        <f t="shared" si="8524"/>
        <v>#VALUE!</v>
      </c>
      <c r="AB3805" s="10" t="e">
        <f t="shared" si="8525"/>
        <v>#VALUE!</v>
      </c>
      <c r="AC3805" s="90">
        <f t="shared" si="8437"/>
        <v>3805</v>
      </c>
      <c r="AD3805" s="17">
        <f t="shared" si="8534"/>
        <v>49798</v>
      </c>
      <c r="AE3805" s="16" t="e">
        <f t="shared" si="8519"/>
        <v>#VALUE!</v>
      </c>
      <c r="AF3805" s="10">
        <f ca="1">IFERROR(AVERAGE(INDIRECT("AE"&amp;AC3805-Template!$F$10+1):INDIRECT("AE"&amp;AC3805)),0)</f>
        <v>0</v>
      </c>
      <c r="AG3805" s="35"/>
      <c r="AH3805" s="86"/>
      <c r="AI3805" s="35"/>
      <c r="AJ3805" s="35"/>
      <c r="AK3805" s="35"/>
      <c r="AL3805" s="35"/>
      <c r="AM3805" s="35"/>
      <c r="AN3805" s="35"/>
      <c r="AO3805" s="35"/>
      <c r="AP3805" s="35"/>
      <c r="AQ3805" s="35"/>
      <c r="AR3805" s="35"/>
      <c r="AS3805" s="35"/>
      <c r="AT3805" s="35"/>
      <c r="AU3805" s="35"/>
      <c r="AV3805" s="35"/>
      <c r="AW3805" s="35"/>
      <c r="AX3805" s="35"/>
      <c r="AY3805" s="35"/>
      <c r="AZ3805" s="17">
        <f t="shared" ref="AZ3805" si="8577">AZ3804+1</f>
        <v>49821</v>
      </c>
      <c r="BA3805" s="216">
        <f t="shared" si="8542"/>
        <v>1</v>
      </c>
      <c r="BB3805" s="216">
        <f t="shared" ref="BB3805" si="8578">BB3804+1</f>
        <v>3800</v>
      </c>
      <c r="BC3805" s="16">
        <f t="shared" si="8544"/>
        <v>10.41095890410959</v>
      </c>
      <c r="BD3805" s="16">
        <f>IF(Template!$F$7="Linear interpolation",LinInterp($AO$5:$AO$18,$AM$5:$AM$18,BC3805),CubicSpline($AO$5:$AO$18,$AM$5:$AM$18,BC3805))</f>
        <v>14.150074332247351</v>
      </c>
      <c r="BE3805" s="221">
        <f t="shared" si="8480"/>
        <v>3.9662706105261498</v>
      </c>
      <c r="BF3805" s="221">
        <f>BE3805/PRODUCT($BG$6:BG3804)</f>
        <v>1.000362677575749</v>
      </c>
      <c r="BG3805" s="16">
        <f t="shared" si="8545"/>
        <v>1.000362677575749</v>
      </c>
      <c r="BH3805" s="10">
        <f t="shared" si="8546"/>
        <v>13.237731514839869</v>
      </c>
      <c r="BI3805" s="90"/>
      <c r="BJ3805" s="17">
        <f t="shared" si="8528"/>
        <v>49798</v>
      </c>
      <c r="BK3805" s="16">
        <f t="shared" si="8522"/>
        <v>13.238049191314548</v>
      </c>
      <c r="BL3805" s="10">
        <f ca="1">IFERROR(AVERAGE(INDIRECT("BK"&amp;AC3805-Template!$F$10+1):INDIRECT("BK"&amp;AC3805)),0)</f>
        <v>13.238178491046984</v>
      </c>
      <c r="BM3805" s="35"/>
      <c r="BN3805" s="86"/>
      <c r="BO3805" s="35"/>
      <c r="BP3805" s="35"/>
      <c r="BQ3805" s="35"/>
      <c r="BR3805" s="35"/>
      <c r="BS3805" s="35"/>
      <c r="BT3805" s="35"/>
      <c r="BU3805" s="35"/>
      <c r="BV3805" s="35"/>
      <c r="BW3805" s="35"/>
      <c r="BX3805" s="35"/>
      <c r="BY3805" s="35"/>
      <c r="BZ3805" s="35"/>
      <c r="CA3805" s="35"/>
      <c r="CB3805" s="35"/>
      <c r="CC3805" s="35"/>
      <c r="CD3805" s="35"/>
      <c r="CE3805" s="35"/>
      <c r="CF3805" s="35"/>
      <c r="CG3805" s="35"/>
      <c r="CH3805" s="35"/>
    </row>
    <row r="3806" spans="1:86" ht="15.6" x14ac:dyDescent="0.3">
      <c r="A3806" s="35"/>
      <c r="B3806" s="86"/>
      <c r="C3806" s="35"/>
      <c r="D3806" s="35"/>
      <c r="E3806" s="35"/>
      <c r="F3806" s="35"/>
      <c r="G3806" s="35"/>
      <c r="H3806" s="35"/>
      <c r="I3806" s="35"/>
      <c r="J3806" s="35"/>
      <c r="K3806" s="35"/>
      <c r="L3806" s="35"/>
      <c r="M3806" s="35"/>
      <c r="N3806" s="35"/>
      <c r="O3806" s="35"/>
      <c r="P3806" s="35"/>
      <c r="Q3806" s="35"/>
      <c r="R3806" s="35"/>
      <c r="S3806" s="35"/>
      <c r="T3806" s="17">
        <f t="shared" si="8523"/>
        <v>49822</v>
      </c>
      <c r="U3806" s="216">
        <f t="shared" si="8517"/>
        <v>2</v>
      </c>
      <c r="V3806" s="216">
        <f t="shared" si="8523"/>
        <v>3801</v>
      </c>
      <c r="W3806" s="16">
        <f t="shared" si="8529"/>
        <v>10.413698630136986</v>
      </c>
      <c r="X3806" s="16" t="e">
        <f>IF(Template!$F$7="Linear interpolation",LinInterp($I$5:$I$22,$G$5:$G$22,W3806),CubicSpline($I$5:$I$22,$G$5:$G$22,W3806))</f>
        <v>#VALUE!</v>
      </c>
      <c r="Y3806" s="221" t="e">
        <f t="shared" si="8518"/>
        <v>#VALUE!</v>
      </c>
      <c r="Z3806" s="221" t="e">
        <f>Y3806/PRODUCT($AA$6:AA3805)</f>
        <v>#VALUE!</v>
      </c>
      <c r="AA3806" s="16" t="e">
        <f t="shared" si="8524"/>
        <v>#VALUE!</v>
      </c>
      <c r="AB3806" s="10" t="e">
        <f t="shared" si="8525"/>
        <v>#VALUE!</v>
      </c>
      <c r="AC3806" s="90">
        <f t="shared" si="8437"/>
        <v>3806</v>
      </c>
      <c r="AD3806" s="17">
        <f t="shared" si="8534"/>
        <v>49799</v>
      </c>
      <c r="AE3806" s="16" t="e">
        <f t="shared" si="8519"/>
        <v>#VALUE!</v>
      </c>
      <c r="AF3806" s="10">
        <f ca="1">IFERROR(AVERAGE(INDIRECT("AE"&amp;AC3806-Template!$F$10+1):INDIRECT("AE"&amp;AC3806)),0)</f>
        <v>0</v>
      </c>
      <c r="AG3806" s="35"/>
      <c r="AH3806" s="86"/>
      <c r="AI3806" s="35"/>
      <c r="AJ3806" s="35"/>
      <c r="AK3806" s="35"/>
      <c r="AL3806" s="35"/>
      <c r="AM3806" s="35"/>
      <c r="AN3806" s="35"/>
      <c r="AO3806" s="35"/>
      <c r="AP3806" s="35"/>
      <c r="AQ3806" s="35"/>
      <c r="AR3806" s="35"/>
      <c r="AS3806" s="35"/>
      <c r="AT3806" s="35"/>
      <c r="AU3806" s="35"/>
      <c r="AV3806" s="35"/>
      <c r="AW3806" s="35"/>
      <c r="AX3806" s="35"/>
      <c r="AY3806" s="35"/>
      <c r="AZ3806" s="17">
        <f t="shared" ref="AZ3806" si="8579">AZ3805+1</f>
        <v>49822</v>
      </c>
      <c r="BA3806" s="216">
        <f t="shared" si="8542"/>
        <v>2</v>
      </c>
      <c r="BB3806" s="216">
        <f t="shared" ref="BB3806" si="8580">BB3805+1</f>
        <v>3801</v>
      </c>
      <c r="BC3806" s="16">
        <f t="shared" si="8544"/>
        <v>10.413698630136986</v>
      </c>
      <c r="BD3806" s="16">
        <f>IF(Template!$F$7="Linear interpolation",LinInterp($AO$5:$AO$18,$AM$5:$AM$18,BC3806),CubicSpline($AO$5:$AO$18,$AM$5:$AM$18,BC3806))</f>
        <v>14.1500746243803</v>
      </c>
      <c r="BE3806" s="221">
        <f t="shared" si="8480"/>
        <v>3.9677090906522476</v>
      </c>
      <c r="BF3806" s="221">
        <f>BE3806/PRODUCT($BG$6:BG3805)</f>
        <v>1.0003626782606008</v>
      </c>
      <c r="BG3806" s="16">
        <f t="shared" si="8545"/>
        <v>1.0003626782606008</v>
      </c>
      <c r="BH3806" s="10">
        <f t="shared" si="8546"/>
        <v>13.237756511928044</v>
      </c>
      <c r="BI3806" s="90"/>
      <c r="BJ3806" s="17">
        <f t="shared" si="8528"/>
        <v>49799</v>
      </c>
      <c r="BK3806" s="16">
        <f t="shared" si="8522"/>
        <v>13.238049191314548</v>
      </c>
      <c r="BL3806" s="10">
        <f ca="1">IFERROR(AVERAGE(INDIRECT("BK"&amp;AC3806-Template!$F$10+1):INDIRECT("BK"&amp;AC3806)),0)</f>
        <v>13.238169978662096</v>
      </c>
      <c r="BM3806" s="35"/>
      <c r="BN3806" s="86"/>
      <c r="BO3806" s="35"/>
      <c r="BP3806" s="35"/>
      <c r="BQ3806" s="35"/>
      <c r="BR3806" s="35"/>
      <c r="BS3806" s="35"/>
      <c r="BT3806" s="35"/>
      <c r="BU3806" s="35"/>
      <c r="BV3806" s="35"/>
      <c r="BW3806" s="35"/>
      <c r="BX3806" s="35"/>
      <c r="BY3806" s="35"/>
      <c r="BZ3806" s="35"/>
      <c r="CA3806" s="35"/>
      <c r="CB3806" s="35"/>
      <c r="CC3806" s="35"/>
      <c r="CD3806" s="35"/>
      <c r="CE3806" s="35"/>
      <c r="CF3806" s="35"/>
      <c r="CG3806" s="35"/>
      <c r="CH3806" s="35"/>
    </row>
    <row r="3807" spans="1:86" ht="15.6" x14ac:dyDescent="0.3">
      <c r="A3807" s="35"/>
      <c r="B3807" s="86"/>
      <c r="C3807" s="35"/>
      <c r="D3807" s="35"/>
      <c r="E3807" s="35"/>
      <c r="F3807" s="35"/>
      <c r="G3807" s="35"/>
      <c r="H3807" s="35"/>
      <c r="I3807" s="35"/>
      <c r="J3807" s="35"/>
      <c r="K3807" s="35"/>
      <c r="L3807" s="35"/>
      <c r="M3807" s="35"/>
      <c r="N3807" s="35"/>
      <c r="O3807" s="35"/>
      <c r="P3807" s="35"/>
      <c r="Q3807" s="35"/>
      <c r="R3807" s="35"/>
      <c r="S3807" s="35"/>
      <c r="T3807" s="17">
        <f t="shared" si="8523"/>
        <v>49823</v>
      </c>
      <c r="U3807" s="216">
        <f t="shared" si="8517"/>
        <v>3</v>
      </c>
      <c r="V3807" s="216">
        <f t="shared" si="8523"/>
        <v>3802</v>
      </c>
      <c r="W3807" s="16">
        <f t="shared" si="8529"/>
        <v>10.416438356164383</v>
      </c>
      <c r="X3807" s="16" t="e">
        <f>IF(Template!$F$7="Linear interpolation",LinInterp($I$5:$I$22,$G$5:$G$22,W3807),CubicSpline($I$5:$I$22,$G$5:$G$22,W3807))</f>
        <v>#VALUE!</v>
      </c>
      <c r="Y3807" s="221" t="e">
        <f t="shared" si="8518"/>
        <v>#VALUE!</v>
      </c>
      <c r="Z3807" s="221" t="e">
        <f>Y3807/PRODUCT($AA$6:AA3806)</f>
        <v>#VALUE!</v>
      </c>
      <c r="AA3807" s="16" t="e">
        <f t="shared" si="8524"/>
        <v>#VALUE!</v>
      </c>
      <c r="AB3807" s="10" t="e">
        <f t="shared" si="8525"/>
        <v>#VALUE!</v>
      </c>
      <c r="AC3807" s="90">
        <f t="shared" ref="AC3807:AC3820" si="8581">ROW(AD3807)</f>
        <v>3807</v>
      </c>
      <c r="AD3807" s="17">
        <f t="shared" si="8534"/>
        <v>49800</v>
      </c>
      <c r="AE3807" s="16" t="e">
        <f t="shared" si="8519"/>
        <v>#VALUE!</v>
      </c>
      <c r="AF3807" s="10">
        <f ca="1">IFERROR(AVERAGE(INDIRECT("AE"&amp;AC3807-Template!$F$10+1):INDIRECT("AE"&amp;AC3807)),0)</f>
        <v>0</v>
      </c>
      <c r="AG3807" s="35"/>
      <c r="AH3807" s="86"/>
      <c r="AI3807" s="35"/>
      <c r="AJ3807" s="35"/>
      <c r="AK3807" s="35"/>
      <c r="AL3807" s="35"/>
      <c r="AM3807" s="35"/>
      <c r="AN3807" s="35"/>
      <c r="AO3807" s="35"/>
      <c r="AP3807" s="35"/>
      <c r="AQ3807" s="35"/>
      <c r="AR3807" s="35"/>
      <c r="AS3807" s="35"/>
      <c r="AT3807" s="35"/>
      <c r="AU3807" s="35"/>
      <c r="AV3807" s="35"/>
      <c r="AW3807" s="35"/>
      <c r="AX3807" s="35"/>
      <c r="AY3807" s="35"/>
      <c r="AZ3807" s="17">
        <f t="shared" ref="AZ3807" si="8582">AZ3806+1</f>
        <v>49823</v>
      </c>
      <c r="BA3807" s="216">
        <f t="shared" si="8542"/>
        <v>3</v>
      </c>
      <c r="BB3807" s="216">
        <f t="shared" ref="BB3807" si="8583">BB3806+1</f>
        <v>3802</v>
      </c>
      <c r="BC3807" s="16">
        <f t="shared" si="8544"/>
        <v>10.416438356164383</v>
      </c>
      <c r="BD3807" s="16">
        <f>IF(Template!$F$7="Linear interpolation",LinInterp($AO$5:$AO$18,$AM$5:$AM$18,BC3807),CubicSpline($AO$5:$AO$18,$AM$5:$AM$18,BC3807))</f>
        <v>14.150074912458457</v>
      </c>
      <c r="BE3807" s="221">
        <f t="shared" si="8480"/>
        <v>3.9691480910708621</v>
      </c>
      <c r="BF3807" s="221">
        <f>BE3807/PRODUCT($BG$6:BG3806)</f>
        <v>1.0003626779044876</v>
      </c>
      <c r="BG3807" s="16">
        <f t="shared" si="8545"/>
        <v>1.0003626779044876</v>
      </c>
      <c r="BH3807" s="10">
        <f t="shared" si="8546"/>
        <v>13.237743513798472</v>
      </c>
      <c r="BI3807" s="90"/>
      <c r="BJ3807" s="17">
        <f t="shared" si="8528"/>
        <v>49800</v>
      </c>
      <c r="BK3807" s="16">
        <f t="shared" si="8522"/>
        <v>13.23798565077916</v>
      </c>
      <c r="BL3807" s="10">
        <f ca="1">IFERROR(AVERAGE(INDIRECT("BK"&amp;AC3807-Template!$F$10+1):INDIRECT("BK"&amp;AC3807)),0)</f>
        <v>13.238159348259364</v>
      </c>
      <c r="BM3807" s="35"/>
      <c r="BN3807" s="86"/>
      <c r="BO3807" s="35"/>
      <c r="BP3807" s="35"/>
      <c r="BQ3807" s="35"/>
      <c r="BR3807" s="35"/>
      <c r="BS3807" s="35"/>
      <c r="BT3807" s="35"/>
      <c r="BU3807" s="35"/>
      <c r="BV3807" s="35"/>
      <c r="BW3807" s="35"/>
      <c r="BX3807" s="35"/>
      <c r="BY3807" s="35"/>
      <c r="BZ3807" s="35"/>
      <c r="CA3807" s="35"/>
      <c r="CB3807" s="35"/>
      <c r="CC3807" s="35"/>
      <c r="CD3807" s="35"/>
      <c r="CE3807" s="35"/>
      <c r="CF3807" s="35"/>
      <c r="CG3807" s="35"/>
      <c r="CH3807" s="35"/>
    </row>
    <row r="3808" spans="1:86" ht="15.6" x14ac:dyDescent="0.3">
      <c r="A3808" s="35"/>
      <c r="B3808" s="86"/>
      <c r="C3808" s="35"/>
      <c r="D3808" s="35"/>
      <c r="E3808" s="35"/>
      <c r="F3808" s="35"/>
      <c r="G3808" s="35"/>
      <c r="H3808" s="35"/>
      <c r="I3808" s="35"/>
      <c r="J3808" s="35"/>
      <c r="K3808" s="35"/>
      <c r="L3808" s="35"/>
      <c r="M3808" s="35"/>
      <c r="N3808" s="35"/>
      <c r="O3808" s="35"/>
      <c r="P3808" s="35"/>
      <c r="Q3808" s="35"/>
      <c r="R3808" s="35"/>
      <c r="S3808" s="35"/>
      <c r="T3808" s="17">
        <f t="shared" si="8523"/>
        <v>49824</v>
      </c>
      <c r="U3808" s="216">
        <f t="shared" si="8517"/>
        <v>4</v>
      </c>
      <c r="V3808" s="216">
        <f t="shared" si="8523"/>
        <v>3803</v>
      </c>
      <c r="W3808" s="16">
        <f t="shared" si="8529"/>
        <v>10.419178082191781</v>
      </c>
      <c r="X3808" s="16" t="e">
        <f>IF(Template!$F$7="Linear interpolation",LinInterp($I$5:$I$22,$G$5:$G$22,W3808),CubicSpline($I$5:$I$22,$G$5:$G$22,W3808))</f>
        <v>#VALUE!</v>
      </c>
      <c r="Y3808" s="221" t="e">
        <f t="shared" si="8518"/>
        <v>#VALUE!</v>
      </c>
      <c r="Z3808" s="221" t="e">
        <f>Y3808/PRODUCT($AA$6:AA3807)</f>
        <v>#VALUE!</v>
      </c>
      <c r="AA3808" s="16" t="e">
        <f t="shared" si="8524"/>
        <v>#VALUE!</v>
      </c>
      <c r="AB3808" s="10" t="e">
        <f t="shared" si="8525"/>
        <v>#VALUE!</v>
      </c>
      <c r="AC3808" s="90">
        <f t="shared" si="8581"/>
        <v>3808</v>
      </c>
      <c r="AD3808" s="17">
        <f t="shared" si="8534"/>
        <v>49801</v>
      </c>
      <c r="AE3808" s="16" t="e">
        <f t="shared" si="8519"/>
        <v>#VALUE!</v>
      </c>
      <c r="AF3808" s="10">
        <f ca="1">IFERROR(AVERAGE(INDIRECT("AE"&amp;AC3808-Template!$F$10+1):INDIRECT("AE"&amp;AC3808)),0)</f>
        <v>0</v>
      </c>
      <c r="AG3808" s="35"/>
      <c r="AH3808" s="86"/>
      <c r="AI3808" s="35"/>
      <c r="AJ3808" s="35"/>
      <c r="AK3808" s="35"/>
      <c r="AL3808" s="35"/>
      <c r="AM3808" s="35"/>
      <c r="AN3808" s="35"/>
      <c r="AO3808" s="35"/>
      <c r="AP3808" s="35"/>
      <c r="AQ3808" s="35"/>
      <c r="AR3808" s="35"/>
      <c r="AS3808" s="35"/>
      <c r="AT3808" s="35"/>
      <c r="AU3808" s="35"/>
      <c r="AV3808" s="35"/>
      <c r="AW3808" s="35"/>
      <c r="AX3808" s="35"/>
      <c r="AY3808" s="35"/>
      <c r="AZ3808" s="17">
        <f t="shared" ref="AZ3808" si="8584">AZ3807+1</f>
        <v>49824</v>
      </c>
      <c r="BA3808" s="216">
        <f t="shared" si="8542"/>
        <v>4</v>
      </c>
      <c r="BB3808" s="216">
        <f t="shared" ref="BB3808" si="8585">BB3807+1</f>
        <v>3803</v>
      </c>
      <c r="BC3808" s="16">
        <f t="shared" si="8544"/>
        <v>10.419178082191781</v>
      </c>
      <c r="BD3808" s="16">
        <f>IF(Template!$F$7="Linear interpolation",LinInterp($AO$5:$AO$18,$AM$5:$AM$18,BC3808),CubicSpline($AO$5:$AO$18,$AM$5:$AM$18,BC3808))</f>
        <v>14.150075196454971</v>
      </c>
      <c r="BE3808" s="221">
        <f t="shared" si="8480"/>
        <v>3.9705876119587717</v>
      </c>
      <c r="BF3808" s="221">
        <f>BE3808/PRODUCT($BG$6:BG3807)</f>
        <v>1.0003626775456296</v>
      </c>
      <c r="BG3808" s="16">
        <f t="shared" si="8545"/>
        <v>1.0003626775456296</v>
      </c>
      <c r="BH3808" s="10">
        <f t="shared" si="8546"/>
        <v>13.237730415479486</v>
      </c>
      <c r="BI3808" s="90"/>
      <c r="BJ3808" s="17">
        <f t="shared" si="8528"/>
        <v>49801</v>
      </c>
      <c r="BK3808" s="16">
        <f t="shared" si="8522"/>
        <v>13.238006504603161</v>
      </c>
      <c r="BL3808" s="10">
        <f ca="1">IFERROR(AVERAGE(INDIRECT("BK"&amp;AC3808-Template!$F$10+1):INDIRECT("BK"&amp;AC3808)),0)</f>
        <v>13.238149412984098</v>
      </c>
      <c r="BM3808" s="35"/>
      <c r="BN3808" s="86"/>
      <c r="BO3808" s="35"/>
      <c r="BP3808" s="35"/>
      <c r="BQ3808" s="35"/>
      <c r="BR3808" s="35"/>
      <c r="BS3808" s="35"/>
      <c r="BT3808" s="35"/>
      <c r="BU3808" s="35"/>
      <c r="BV3808" s="35"/>
      <c r="BW3808" s="35"/>
      <c r="BX3808" s="35"/>
      <c r="BY3808" s="35"/>
      <c r="BZ3808" s="35"/>
      <c r="CA3808" s="35"/>
      <c r="CB3808" s="35"/>
      <c r="CC3808" s="35"/>
      <c r="CD3808" s="35"/>
      <c r="CE3808" s="35"/>
      <c r="CF3808" s="35"/>
      <c r="CG3808" s="35"/>
      <c r="CH3808" s="35"/>
    </row>
    <row r="3809" spans="1:86" ht="15.6" x14ac:dyDescent="0.3">
      <c r="A3809" s="35"/>
      <c r="B3809" s="86"/>
      <c r="C3809" s="35"/>
      <c r="D3809" s="35"/>
      <c r="E3809" s="35"/>
      <c r="F3809" s="35"/>
      <c r="G3809" s="35"/>
      <c r="H3809" s="35"/>
      <c r="I3809" s="35"/>
      <c r="J3809" s="35"/>
      <c r="K3809" s="35"/>
      <c r="L3809" s="35"/>
      <c r="M3809" s="35"/>
      <c r="N3809" s="35"/>
      <c r="O3809" s="35"/>
      <c r="P3809" s="35"/>
      <c r="Q3809" s="35"/>
      <c r="R3809" s="35"/>
      <c r="S3809" s="35"/>
      <c r="T3809" s="17">
        <f t="shared" si="8523"/>
        <v>49825</v>
      </c>
      <c r="U3809" s="216">
        <f t="shared" si="8517"/>
        <v>5</v>
      </c>
      <c r="V3809" s="216">
        <f t="shared" si="8523"/>
        <v>3804</v>
      </c>
      <c r="W3809" s="16">
        <f t="shared" si="8529"/>
        <v>10.421917808219177</v>
      </c>
      <c r="X3809" s="16" t="e">
        <f>IF(Template!$F$7="Linear interpolation",LinInterp($I$5:$I$22,$G$5:$G$22,W3809),CubicSpline($I$5:$I$22,$G$5:$G$22,W3809))</f>
        <v>#VALUE!</v>
      </c>
      <c r="Y3809" s="221" t="e">
        <f t="shared" si="8518"/>
        <v>#VALUE!</v>
      </c>
      <c r="Z3809" s="221" t="e">
        <f>Y3809/PRODUCT($AA$6:AA3808)</f>
        <v>#VALUE!</v>
      </c>
      <c r="AA3809" s="16" t="e">
        <f t="shared" si="8524"/>
        <v>#VALUE!</v>
      </c>
      <c r="AB3809" s="10" t="e">
        <f t="shared" si="8525"/>
        <v>#VALUE!</v>
      </c>
      <c r="AC3809" s="90">
        <f t="shared" si="8581"/>
        <v>3809</v>
      </c>
      <c r="AD3809" s="17">
        <f t="shared" si="8534"/>
        <v>49802</v>
      </c>
      <c r="AE3809" s="16" t="e">
        <f t="shared" si="8519"/>
        <v>#VALUE!</v>
      </c>
      <c r="AF3809" s="10">
        <f ca="1">IFERROR(AVERAGE(INDIRECT("AE"&amp;AC3809-Template!$F$10+1):INDIRECT("AE"&amp;AC3809)),0)</f>
        <v>0</v>
      </c>
      <c r="AG3809" s="35"/>
      <c r="AH3809" s="86"/>
      <c r="AI3809" s="35"/>
      <c r="AJ3809" s="35"/>
      <c r="AK3809" s="35"/>
      <c r="AL3809" s="35"/>
      <c r="AM3809" s="35"/>
      <c r="AN3809" s="35"/>
      <c r="AO3809" s="35"/>
      <c r="AP3809" s="35"/>
      <c r="AQ3809" s="35"/>
      <c r="AR3809" s="35"/>
      <c r="AS3809" s="35"/>
      <c r="AT3809" s="35"/>
      <c r="AU3809" s="35"/>
      <c r="AV3809" s="35"/>
      <c r="AW3809" s="35"/>
      <c r="AX3809" s="35"/>
      <c r="AY3809" s="35"/>
      <c r="AZ3809" s="17">
        <f t="shared" ref="AZ3809" si="8586">AZ3808+1</f>
        <v>49825</v>
      </c>
      <c r="BA3809" s="216">
        <f t="shared" si="8542"/>
        <v>5</v>
      </c>
      <c r="BB3809" s="216">
        <f t="shared" ref="BB3809" si="8587">BB3808+1</f>
        <v>3804</v>
      </c>
      <c r="BC3809" s="16">
        <f t="shared" si="8544"/>
        <v>10.421917808219177</v>
      </c>
      <c r="BD3809" s="16">
        <f>IF(Template!$F$7="Linear interpolation",LinInterp($AO$5:$AO$18,$AM$5:$AM$18,BC3809),CubicSpline($AO$5:$AO$18,$AM$5:$AM$18,BC3809))</f>
        <v>14.150075476342987</v>
      </c>
      <c r="BE3809" s="221">
        <f t="shared" si="8480"/>
        <v>3.9720276534927996</v>
      </c>
      <c r="BF3809" s="221">
        <f>BE3809/PRODUCT($BG$6:BG3808)</f>
        <v>1.0003626771840244</v>
      </c>
      <c r="BG3809" s="16">
        <f t="shared" si="8545"/>
        <v>1.0003626771840244</v>
      </c>
      <c r="BH3809" s="10">
        <f t="shared" si="8546"/>
        <v>13.237717216890044</v>
      </c>
      <c r="BI3809" s="90"/>
      <c r="BJ3809" s="17">
        <f t="shared" si="8528"/>
        <v>49802</v>
      </c>
      <c r="BK3809" s="16">
        <f t="shared" si="8522"/>
        <v>13.237995587879858</v>
      </c>
      <c r="BL3809" s="10">
        <f ca="1">IFERROR(AVERAGE(INDIRECT("BK"&amp;AC3809-Template!$F$10+1):INDIRECT("BK"&amp;AC3809)),0)</f>
        <v>13.238140691444158</v>
      </c>
      <c r="BM3809" s="35"/>
      <c r="BN3809" s="86"/>
      <c r="BO3809" s="35"/>
      <c r="BP3809" s="35"/>
      <c r="BQ3809" s="35"/>
      <c r="BR3809" s="35"/>
      <c r="BS3809" s="35"/>
      <c r="BT3809" s="35"/>
      <c r="BU3809" s="35"/>
      <c r="BV3809" s="35"/>
      <c r="BW3809" s="35"/>
      <c r="BX3809" s="35"/>
      <c r="BY3809" s="35"/>
      <c r="BZ3809" s="35"/>
      <c r="CA3809" s="35"/>
      <c r="CB3809" s="35"/>
      <c r="CC3809" s="35"/>
      <c r="CD3809" s="35"/>
      <c r="CE3809" s="35"/>
      <c r="CF3809" s="35"/>
      <c r="CG3809" s="35"/>
      <c r="CH3809" s="35"/>
    </row>
    <row r="3810" spans="1:86" ht="15.6" x14ac:dyDescent="0.3">
      <c r="A3810" s="35"/>
      <c r="B3810" s="86"/>
      <c r="C3810" s="35"/>
      <c r="D3810" s="35"/>
      <c r="E3810" s="35"/>
      <c r="F3810" s="35"/>
      <c r="G3810" s="35"/>
      <c r="H3810" s="35"/>
      <c r="I3810" s="35"/>
      <c r="J3810" s="35"/>
      <c r="K3810" s="35"/>
      <c r="L3810" s="35"/>
      <c r="M3810" s="35"/>
      <c r="N3810" s="35"/>
      <c r="O3810" s="35"/>
      <c r="P3810" s="35"/>
      <c r="Q3810" s="35"/>
      <c r="R3810" s="35"/>
      <c r="S3810" s="35"/>
      <c r="T3810" s="17">
        <f t="shared" si="8523"/>
        <v>49826</v>
      </c>
      <c r="U3810" s="216">
        <f t="shared" si="8517"/>
        <v>6</v>
      </c>
      <c r="V3810" s="216">
        <f t="shared" si="8523"/>
        <v>3805</v>
      </c>
      <c r="W3810" s="16">
        <f t="shared" si="8529"/>
        <v>10.424657534246576</v>
      </c>
      <c r="X3810" s="16" t="e">
        <f>IF(Template!$F$7="Linear interpolation",LinInterp($I$5:$I$22,$G$5:$G$22,W3810),CubicSpline($I$5:$I$22,$G$5:$G$22,W3810))</f>
        <v>#VALUE!</v>
      </c>
      <c r="Y3810" s="221" t="e">
        <f t="shared" si="8518"/>
        <v>#VALUE!</v>
      </c>
      <c r="Z3810" s="221" t="e">
        <f>Y3810/PRODUCT($AA$6:AA3809)</f>
        <v>#VALUE!</v>
      </c>
      <c r="AA3810" s="16" t="e">
        <f t="shared" si="8524"/>
        <v>#VALUE!</v>
      </c>
      <c r="AB3810" s="10" t="e">
        <f t="shared" si="8525"/>
        <v>#VALUE!</v>
      </c>
      <c r="AC3810" s="90">
        <f t="shared" si="8581"/>
        <v>3810</v>
      </c>
      <c r="AD3810" s="17">
        <f t="shared" si="8534"/>
        <v>49803</v>
      </c>
      <c r="AE3810" s="16" t="e">
        <f t="shared" si="8519"/>
        <v>#VALUE!</v>
      </c>
      <c r="AF3810" s="10">
        <f ca="1">IFERROR(AVERAGE(INDIRECT("AE"&amp;AC3810-Template!$F$10+1):INDIRECT("AE"&amp;AC3810)),0)</f>
        <v>0</v>
      </c>
      <c r="AG3810" s="35"/>
      <c r="AH3810" s="86"/>
      <c r="AI3810" s="35"/>
      <c r="AJ3810" s="35"/>
      <c r="AK3810" s="35"/>
      <c r="AL3810" s="35"/>
      <c r="AM3810" s="35"/>
      <c r="AN3810" s="35"/>
      <c r="AO3810" s="35"/>
      <c r="AP3810" s="35"/>
      <c r="AQ3810" s="35"/>
      <c r="AR3810" s="35"/>
      <c r="AS3810" s="35"/>
      <c r="AT3810" s="35"/>
      <c r="AU3810" s="35"/>
      <c r="AV3810" s="35"/>
      <c r="AW3810" s="35"/>
      <c r="AX3810" s="35"/>
      <c r="AY3810" s="35"/>
      <c r="AZ3810" s="17">
        <f t="shared" ref="AZ3810" si="8588">AZ3809+1</f>
        <v>49826</v>
      </c>
      <c r="BA3810" s="216">
        <f t="shared" si="8542"/>
        <v>6</v>
      </c>
      <c r="BB3810" s="216">
        <f t="shared" ref="BB3810" si="8589">BB3809+1</f>
        <v>3805</v>
      </c>
      <c r="BC3810" s="16">
        <f t="shared" si="8544"/>
        <v>10.424657534246576</v>
      </c>
      <c r="BD3810" s="16">
        <f>IF(Template!$F$7="Linear interpolation",LinInterp($AO$5:$AO$18,$AM$5:$AM$18,BC3810),CubicSpline($AO$5:$AO$18,$AM$5:$AM$18,BC3810))</f>
        <v>14.150075752095653</v>
      </c>
      <c r="BE3810" s="221">
        <f t="shared" si="8480"/>
        <v>3.9734682158498082</v>
      </c>
      <c r="BF3810" s="221">
        <f>BE3810/PRODUCT($BG$6:BG3809)</f>
        <v>1.0003626768196696</v>
      </c>
      <c r="BG3810" s="16">
        <f t="shared" si="8545"/>
        <v>1.0003626771840244</v>
      </c>
      <c r="BH3810" s="10">
        <f t="shared" si="8546"/>
        <v>13.237717216890044</v>
      </c>
      <c r="BI3810" s="90"/>
      <c r="BJ3810" s="17">
        <f t="shared" si="8528"/>
        <v>49803</v>
      </c>
      <c r="BK3810" s="16">
        <f t="shared" si="8522"/>
        <v>13.237984573163498</v>
      </c>
      <c r="BL3810" s="10">
        <f ca="1">IFERROR(AVERAGE(INDIRECT("BK"&amp;AC3810-Template!$F$10+1):INDIRECT("BK"&amp;AC3810)),0)</f>
        <v>13.238131087454482</v>
      </c>
      <c r="BM3810" s="35"/>
      <c r="BN3810" s="86"/>
      <c r="BO3810" s="35"/>
      <c r="BP3810" s="35"/>
      <c r="BQ3810" s="35"/>
      <c r="BR3810" s="35"/>
      <c r="BS3810" s="35"/>
      <c r="BT3810" s="35"/>
      <c r="BU3810" s="35"/>
      <c r="BV3810" s="35"/>
      <c r="BW3810" s="35"/>
      <c r="BX3810" s="35"/>
      <c r="BY3810" s="35"/>
      <c r="BZ3810" s="35"/>
      <c r="CA3810" s="35"/>
      <c r="CB3810" s="35"/>
      <c r="CC3810" s="35"/>
      <c r="CD3810" s="35"/>
      <c r="CE3810" s="35"/>
      <c r="CF3810" s="35"/>
      <c r="CG3810" s="35"/>
      <c r="CH3810" s="35"/>
    </row>
    <row r="3811" spans="1:86" ht="15.6" x14ac:dyDescent="0.3">
      <c r="A3811" s="35"/>
      <c r="B3811" s="86"/>
      <c r="C3811" s="35"/>
      <c r="D3811" s="35"/>
      <c r="E3811" s="35"/>
      <c r="F3811" s="35"/>
      <c r="G3811" s="35"/>
      <c r="H3811" s="35"/>
      <c r="I3811" s="35"/>
      <c r="J3811" s="35"/>
      <c r="K3811" s="35"/>
      <c r="L3811" s="35"/>
      <c r="M3811" s="35"/>
      <c r="N3811" s="35"/>
      <c r="O3811" s="35"/>
      <c r="P3811" s="35"/>
      <c r="Q3811" s="35"/>
      <c r="R3811" s="35"/>
      <c r="S3811" s="35"/>
      <c r="T3811" s="17">
        <f t="shared" si="8523"/>
        <v>49827</v>
      </c>
      <c r="U3811" s="216">
        <f t="shared" si="8517"/>
        <v>7</v>
      </c>
      <c r="V3811" s="216">
        <f t="shared" si="8523"/>
        <v>3806</v>
      </c>
      <c r="W3811" s="16">
        <f t="shared" si="8529"/>
        <v>10.427397260273972</v>
      </c>
      <c r="X3811" s="16" t="e">
        <f>IF(Template!$F$7="Linear interpolation",LinInterp($I$5:$I$22,$G$5:$G$22,W3811),CubicSpline($I$5:$I$22,$G$5:$G$22,W3811))</f>
        <v>#VALUE!</v>
      </c>
      <c r="Y3811" s="221" t="e">
        <f t="shared" si="8518"/>
        <v>#VALUE!</v>
      </c>
      <c r="Z3811" s="221" t="e">
        <f>Y3811/PRODUCT($AA$6:AA3810)</f>
        <v>#VALUE!</v>
      </c>
      <c r="AA3811" s="16" t="e">
        <f t="shared" si="8524"/>
        <v>#VALUE!</v>
      </c>
      <c r="AB3811" s="10" t="e">
        <f t="shared" si="8525"/>
        <v>#VALUE!</v>
      </c>
      <c r="AC3811" s="90">
        <f t="shared" si="8581"/>
        <v>3811</v>
      </c>
      <c r="AD3811" s="17">
        <f t="shared" si="8534"/>
        <v>49804</v>
      </c>
      <c r="AE3811" s="16" t="e">
        <f t="shared" si="8519"/>
        <v>#VALUE!</v>
      </c>
      <c r="AF3811" s="10">
        <f ca="1">IFERROR(AVERAGE(INDIRECT("AE"&amp;AC3811-Template!$F$10+1):INDIRECT("AE"&amp;AC3811)),0)</f>
        <v>0</v>
      </c>
      <c r="AG3811" s="35"/>
      <c r="AH3811" s="86"/>
      <c r="AI3811" s="35"/>
      <c r="AJ3811" s="35"/>
      <c r="AK3811" s="35"/>
      <c r="AL3811" s="35"/>
      <c r="AM3811" s="35"/>
      <c r="AN3811" s="35"/>
      <c r="AO3811" s="35"/>
      <c r="AP3811" s="35"/>
      <c r="AQ3811" s="35"/>
      <c r="AR3811" s="35"/>
      <c r="AS3811" s="35"/>
      <c r="AT3811" s="35"/>
      <c r="AU3811" s="35"/>
      <c r="AV3811" s="35"/>
      <c r="AW3811" s="35"/>
      <c r="AX3811" s="35"/>
      <c r="AY3811" s="35"/>
      <c r="AZ3811" s="17">
        <f t="shared" ref="AZ3811" si="8590">AZ3810+1</f>
        <v>49827</v>
      </c>
      <c r="BA3811" s="216">
        <f t="shared" si="8542"/>
        <v>7</v>
      </c>
      <c r="BB3811" s="216">
        <f t="shared" ref="BB3811" si="8591">BB3810+1</f>
        <v>3806</v>
      </c>
      <c r="BC3811" s="16">
        <f t="shared" si="8544"/>
        <v>10.427397260273972</v>
      </c>
      <c r="BD3811" s="16">
        <f>IF(Template!$F$7="Linear interpolation",LinInterp($AO$5:$AO$18,$AM$5:$AM$18,BC3811),CubicSpline($AO$5:$AO$18,$AM$5:$AM$18,BC3811))</f>
        <v>14.150076023686116</v>
      </c>
      <c r="BE3811" s="221">
        <f t="shared" si="8480"/>
        <v>3.9749092992067068</v>
      </c>
      <c r="BF3811" s="221">
        <f>BE3811/PRODUCT($BG$6:BG3810)</f>
        <v>1.0003626760882087</v>
      </c>
      <c r="BG3811" s="16">
        <f t="shared" si="8545"/>
        <v>1.0003626771840244</v>
      </c>
      <c r="BH3811" s="10">
        <f t="shared" si="8546"/>
        <v>13.237717216890044</v>
      </c>
      <c r="BI3811" s="90"/>
      <c r="BJ3811" s="17">
        <f t="shared" si="8528"/>
        <v>49804</v>
      </c>
      <c r="BK3811" s="16">
        <f t="shared" si="8522"/>
        <v>13.237973459967801</v>
      </c>
      <c r="BL3811" s="10">
        <f ca="1">IFERROR(AVERAGE(INDIRECT("BK"&amp;AC3811-Template!$F$10+1):INDIRECT("BK"&amp;AC3811)),0)</f>
        <v>13.238121386555331</v>
      </c>
      <c r="BM3811" s="35"/>
      <c r="BN3811" s="86"/>
      <c r="BO3811" s="35"/>
      <c r="BP3811" s="35"/>
      <c r="BQ3811" s="35"/>
      <c r="BR3811" s="35"/>
      <c r="BS3811" s="35"/>
      <c r="BT3811" s="35"/>
      <c r="BU3811" s="35"/>
      <c r="BV3811" s="35"/>
      <c r="BW3811" s="35"/>
      <c r="BX3811" s="35"/>
      <c r="BY3811" s="35"/>
      <c r="BZ3811" s="35"/>
      <c r="CA3811" s="35"/>
      <c r="CB3811" s="35"/>
      <c r="CC3811" s="35"/>
      <c r="CD3811" s="35"/>
      <c r="CE3811" s="35"/>
      <c r="CF3811" s="35"/>
      <c r="CG3811" s="35"/>
      <c r="CH3811" s="35"/>
    </row>
    <row r="3812" spans="1:86" ht="15.6" x14ac:dyDescent="0.3">
      <c r="A3812" s="35"/>
      <c r="B3812" s="86"/>
      <c r="C3812" s="35"/>
      <c r="D3812" s="35"/>
      <c r="E3812" s="35"/>
      <c r="F3812" s="35"/>
      <c r="G3812" s="35"/>
      <c r="H3812" s="35"/>
      <c r="I3812" s="35"/>
      <c r="J3812" s="35"/>
      <c r="K3812" s="35"/>
      <c r="L3812" s="35"/>
      <c r="M3812" s="35"/>
      <c r="N3812" s="35"/>
      <c r="O3812" s="35"/>
      <c r="P3812" s="35"/>
      <c r="Q3812" s="35"/>
      <c r="R3812" s="35"/>
      <c r="S3812" s="35"/>
      <c r="T3812" s="17">
        <f t="shared" si="8523"/>
        <v>49828</v>
      </c>
      <c r="U3812" s="216">
        <f t="shared" si="8517"/>
        <v>1</v>
      </c>
      <c r="V3812" s="216">
        <f t="shared" si="8523"/>
        <v>3807</v>
      </c>
      <c r="W3812" s="16">
        <f t="shared" si="8529"/>
        <v>10.43013698630137</v>
      </c>
      <c r="X3812" s="16" t="e">
        <f>IF(Template!$F$7="Linear interpolation",LinInterp($I$5:$I$22,$G$5:$G$22,W3812),CubicSpline($I$5:$I$22,$G$5:$G$22,W3812))</f>
        <v>#VALUE!</v>
      </c>
      <c r="Y3812" s="221" t="e">
        <f t="shared" si="8518"/>
        <v>#VALUE!</v>
      </c>
      <c r="Z3812" s="221" t="e">
        <f>Y3812/PRODUCT($AA$6:AA3811)</f>
        <v>#VALUE!</v>
      </c>
      <c r="AA3812" s="16" t="e">
        <f t="shared" si="8524"/>
        <v>#VALUE!</v>
      </c>
      <c r="AB3812" s="10" t="e">
        <f t="shared" si="8525"/>
        <v>#VALUE!</v>
      </c>
      <c r="AC3812" s="90">
        <f t="shared" si="8581"/>
        <v>3812</v>
      </c>
      <c r="AD3812" s="17">
        <f t="shared" si="8534"/>
        <v>49805</v>
      </c>
      <c r="AE3812" s="16" t="e">
        <f t="shared" si="8519"/>
        <v>#VALUE!</v>
      </c>
      <c r="AF3812" s="10">
        <f ca="1">IFERROR(AVERAGE(INDIRECT("AE"&amp;AC3812-Template!$F$10+1):INDIRECT("AE"&amp;AC3812)),0)</f>
        <v>0</v>
      </c>
      <c r="AG3812" s="35"/>
      <c r="AH3812" s="86"/>
      <c r="AI3812" s="35"/>
      <c r="AJ3812" s="35"/>
      <c r="AK3812" s="35"/>
      <c r="AL3812" s="35"/>
      <c r="AM3812" s="35"/>
      <c r="AN3812" s="35"/>
      <c r="AO3812" s="35"/>
      <c r="AP3812" s="35"/>
      <c r="AQ3812" s="35"/>
      <c r="AR3812" s="35"/>
      <c r="AS3812" s="35"/>
      <c r="AT3812" s="35"/>
      <c r="AU3812" s="35"/>
      <c r="AV3812" s="35"/>
      <c r="AW3812" s="35"/>
      <c r="AX3812" s="35"/>
      <c r="AY3812" s="35"/>
      <c r="AZ3812" s="17">
        <f t="shared" ref="AZ3812" si="8592">AZ3811+1</f>
        <v>49828</v>
      </c>
      <c r="BA3812" s="216">
        <f t="shared" si="8542"/>
        <v>1</v>
      </c>
      <c r="BB3812" s="216">
        <f t="shared" ref="BB3812" si="8593">BB3811+1</f>
        <v>3807</v>
      </c>
      <c r="BC3812" s="16">
        <f t="shared" si="8544"/>
        <v>10.43013698630137</v>
      </c>
      <c r="BD3812" s="16">
        <f>IF(Template!$F$7="Linear interpolation",LinInterp($AO$5:$AO$18,$AM$5:$AM$18,BC3812),CubicSpline($AO$5:$AO$18,$AM$5:$AM$18,BC3812))</f>
        <v>14.150076291087522</v>
      </c>
      <c r="BE3812" s="221">
        <f t="shared" si="8480"/>
        <v>3.9763509037404394</v>
      </c>
      <c r="BF3812" s="221">
        <f>BE3812/PRODUCT($BG$6:BG3811)</f>
        <v>1.0003626749868866</v>
      </c>
      <c r="BG3812" s="16">
        <f t="shared" si="8545"/>
        <v>1.0003626749868866</v>
      </c>
      <c r="BH3812" s="10">
        <f t="shared" si="8546"/>
        <v>13.237637021360161</v>
      </c>
      <c r="BI3812" s="90"/>
      <c r="BJ3812" s="17">
        <f t="shared" si="8528"/>
        <v>49805</v>
      </c>
      <c r="BK3812" s="16">
        <f t="shared" si="8522"/>
        <v>13.237973459967801</v>
      </c>
      <c r="BL3812" s="10">
        <f ca="1">IFERROR(AVERAGE(INDIRECT("BK"&amp;AC3812-Template!$F$10+1):INDIRECT("BK"&amp;AC3812)),0)</f>
        <v>13.238111962370613</v>
      </c>
      <c r="BM3812" s="35"/>
      <c r="BN3812" s="86"/>
      <c r="BO3812" s="35"/>
      <c r="BP3812" s="35"/>
      <c r="BQ3812" s="35"/>
      <c r="BR3812" s="35"/>
      <c r="BS3812" s="35"/>
      <c r="BT3812" s="35"/>
      <c r="BU3812" s="35"/>
      <c r="BV3812" s="35"/>
      <c r="BW3812" s="35"/>
      <c r="BX3812" s="35"/>
      <c r="BY3812" s="35"/>
      <c r="BZ3812" s="35"/>
      <c r="CA3812" s="35"/>
      <c r="CB3812" s="35"/>
      <c r="CC3812" s="35"/>
      <c r="CD3812" s="35"/>
      <c r="CE3812" s="35"/>
      <c r="CF3812" s="35"/>
      <c r="CG3812" s="35"/>
      <c r="CH3812" s="35"/>
    </row>
    <row r="3813" spans="1:86" ht="15.6" x14ac:dyDescent="0.3">
      <c r="A3813" s="35"/>
      <c r="B3813" s="86"/>
      <c r="C3813" s="35"/>
      <c r="D3813" s="35"/>
      <c r="E3813" s="35"/>
      <c r="F3813" s="35"/>
      <c r="G3813" s="35"/>
      <c r="H3813" s="35"/>
      <c r="I3813" s="35"/>
      <c r="J3813" s="35"/>
      <c r="K3813" s="35"/>
      <c r="L3813" s="35"/>
      <c r="M3813" s="35"/>
      <c r="N3813" s="35"/>
      <c r="O3813" s="35"/>
      <c r="P3813" s="35"/>
      <c r="Q3813" s="35"/>
      <c r="R3813" s="35"/>
      <c r="S3813" s="35"/>
      <c r="T3813" s="17">
        <f t="shared" si="8523"/>
        <v>49829</v>
      </c>
      <c r="U3813" s="216">
        <f t="shared" si="8517"/>
        <v>2</v>
      </c>
      <c r="V3813" s="216">
        <f t="shared" si="8523"/>
        <v>3808</v>
      </c>
      <c r="W3813" s="16">
        <f t="shared" si="8529"/>
        <v>10.432876712328767</v>
      </c>
      <c r="X3813" s="16" t="e">
        <f>IF(Template!$F$7="Linear interpolation",LinInterp($I$5:$I$22,$G$5:$G$22,W3813),CubicSpline($I$5:$I$22,$G$5:$G$22,W3813))</f>
        <v>#VALUE!</v>
      </c>
      <c r="Y3813" s="221" t="e">
        <f t="shared" si="8518"/>
        <v>#VALUE!</v>
      </c>
      <c r="Z3813" s="221" t="e">
        <f>Y3813/PRODUCT($AA$6:AA3812)</f>
        <v>#VALUE!</v>
      </c>
      <c r="AA3813" s="16" t="e">
        <f t="shared" si="8524"/>
        <v>#VALUE!</v>
      </c>
      <c r="AB3813" s="10" t="e">
        <f t="shared" si="8525"/>
        <v>#VALUE!</v>
      </c>
      <c r="AC3813" s="90">
        <f t="shared" si="8581"/>
        <v>3813</v>
      </c>
      <c r="AD3813" s="17">
        <f t="shared" si="8534"/>
        <v>49806</v>
      </c>
      <c r="AE3813" s="16" t="e">
        <f t="shared" si="8519"/>
        <v>#VALUE!</v>
      </c>
      <c r="AF3813" s="10">
        <f ca="1">IFERROR(AVERAGE(INDIRECT("AE"&amp;AC3813-Template!$F$10+1):INDIRECT("AE"&amp;AC3813)),0)</f>
        <v>0</v>
      </c>
      <c r="AG3813" s="35"/>
      <c r="AH3813" s="86"/>
      <c r="AI3813" s="35"/>
      <c r="AJ3813" s="35"/>
      <c r="AK3813" s="35"/>
      <c r="AL3813" s="35"/>
      <c r="AM3813" s="35"/>
      <c r="AN3813" s="35"/>
      <c r="AO3813" s="35"/>
      <c r="AP3813" s="35"/>
      <c r="AQ3813" s="35"/>
      <c r="AR3813" s="35"/>
      <c r="AS3813" s="35"/>
      <c r="AT3813" s="35"/>
      <c r="AU3813" s="35"/>
      <c r="AV3813" s="35"/>
      <c r="AW3813" s="35"/>
      <c r="AX3813" s="35"/>
      <c r="AY3813" s="35"/>
      <c r="AZ3813" s="17">
        <f t="shared" ref="AZ3813" si="8594">AZ3812+1</f>
        <v>49829</v>
      </c>
      <c r="BA3813" s="216">
        <f t="shared" si="8542"/>
        <v>2</v>
      </c>
      <c r="BB3813" s="216">
        <f t="shared" ref="BB3813" si="8595">BB3812+1</f>
        <v>3808</v>
      </c>
      <c r="BC3813" s="16">
        <f t="shared" si="8544"/>
        <v>10.432876712328767</v>
      </c>
      <c r="BD3813" s="16">
        <f>IF(Template!$F$7="Linear interpolation",LinInterp($AO$5:$AO$18,$AM$5:$AM$18,BC3813),CubicSpline($AO$5:$AO$18,$AM$5:$AM$18,BC3813))</f>
        <v>14.150076554273021</v>
      </c>
      <c r="BE3813" s="221">
        <f t="shared" si="8480"/>
        <v>3.9777930296280131</v>
      </c>
      <c r="BF3813" s="221">
        <f>BE3813/PRODUCT($BG$6:BG3812)</f>
        <v>1.0003626757100881</v>
      </c>
      <c r="BG3813" s="16">
        <f t="shared" si="8545"/>
        <v>1.0003626757100881</v>
      </c>
      <c r="BH3813" s="10">
        <f t="shared" si="8546"/>
        <v>13.237663418214861</v>
      </c>
      <c r="BI3813" s="90"/>
      <c r="BJ3813" s="17">
        <f t="shared" si="8528"/>
        <v>49806</v>
      </c>
      <c r="BK3813" s="16">
        <f t="shared" si="8522"/>
        <v>13.237973459967801</v>
      </c>
      <c r="BL3813" s="10">
        <f ca="1">IFERROR(AVERAGE(INDIRECT("BK"&amp;AC3813-Template!$F$10+1):INDIRECT("BK"&amp;AC3813)),0)</f>
        <v>13.238102818087599</v>
      </c>
      <c r="BM3813" s="35"/>
      <c r="BN3813" s="86"/>
      <c r="BO3813" s="35"/>
      <c r="BP3813" s="35"/>
      <c r="BQ3813" s="35"/>
      <c r="BR3813" s="35"/>
      <c r="BS3813" s="35"/>
      <c r="BT3813" s="35"/>
      <c r="BU3813" s="35"/>
      <c r="BV3813" s="35"/>
      <c r="BW3813" s="35"/>
      <c r="BX3813" s="35"/>
      <c r="BY3813" s="35"/>
      <c r="BZ3813" s="35"/>
      <c r="CA3813" s="35"/>
      <c r="CB3813" s="35"/>
      <c r="CC3813" s="35"/>
      <c r="CD3813" s="35"/>
      <c r="CE3813" s="35"/>
      <c r="CF3813" s="35"/>
      <c r="CG3813" s="35"/>
      <c r="CH3813" s="35"/>
    </row>
    <row r="3814" spans="1:86" ht="15.6" x14ac:dyDescent="0.3">
      <c r="A3814" s="35"/>
      <c r="B3814" s="86"/>
      <c r="C3814" s="35"/>
      <c r="D3814" s="35"/>
      <c r="E3814" s="35"/>
      <c r="F3814" s="35"/>
      <c r="G3814" s="35"/>
      <c r="H3814" s="35"/>
      <c r="I3814" s="35"/>
      <c r="J3814" s="35"/>
      <c r="K3814" s="35"/>
      <c r="L3814" s="35"/>
      <c r="M3814" s="35"/>
      <c r="N3814" s="35"/>
      <c r="O3814" s="35"/>
      <c r="P3814" s="35"/>
      <c r="Q3814" s="35"/>
      <c r="R3814" s="35"/>
      <c r="S3814" s="35"/>
      <c r="T3814" s="17">
        <f t="shared" si="8523"/>
        <v>49830</v>
      </c>
      <c r="U3814" s="216">
        <f t="shared" si="8517"/>
        <v>3</v>
      </c>
      <c r="V3814" s="216">
        <f t="shared" si="8523"/>
        <v>3809</v>
      </c>
      <c r="W3814" s="16">
        <f t="shared" si="8529"/>
        <v>10.435616438356165</v>
      </c>
      <c r="X3814" s="16" t="e">
        <f>IF(Template!$F$7="Linear interpolation",LinInterp($I$5:$I$22,$G$5:$G$22,W3814),CubicSpline($I$5:$I$22,$G$5:$G$22,W3814))</f>
        <v>#VALUE!</v>
      </c>
      <c r="Y3814" s="221" t="e">
        <f t="shared" si="8518"/>
        <v>#VALUE!</v>
      </c>
      <c r="Z3814" s="221" t="e">
        <f>Y3814/PRODUCT($AA$6:AA3813)</f>
        <v>#VALUE!</v>
      </c>
      <c r="AA3814" s="16" t="e">
        <f t="shared" si="8524"/>
        <v>#VALUE!</v>
      </c>
      <c r="AB3814" s="10" t="e">
        <f t="shared" si="8525"/>
        <v>#VALUE!</v>
      </c>
      <c r="AC3814" s="90">
        <f t="shared" si="8581"/>
        <v>3814</v>
      </c>
      <c r="AD3814" s="17">
        <f t="shared" si="8534"/>
        <v>49807</v>
      </c>
      <c r="AE3814" s="16" t="e">
        <f t="shared" si="8519"/>
        <v>#VALUE!</v>
      </c>
      <c r="AF3814" s="10">
        <f ca="1">IFERROR(AVERAGE(INDIRECT("AE"&amp;AC3814-Template!$F$10+1):INDIRECT("AE"&amp;AC3814)),0)</f>
        <v>0</v>
      </c>
      <c r="AG3814" s="35"/>
      <c r="AH3814" s="86"/>
      <c r="AI3814" s="35"/>
      <c r="AJ3814" s="35"/>
      <c r="AK3814" s="35"/>
      <c r="AL3814" s="35"/>
      <c r="AM3814" s="35"/>
      <c r="AN3814" s="35"/>
      <c r="AO3814" s="35"/>
      <c r="AP3814" s="35"/>
      <c r="AQ3814" s="35"/>
      <c r="AR3814" s="35"/>
      <c r="AS3814" s="35"/>
      <c r="AT3814" s="35"/>
      <c r="AU3814" s="35"/>
      <c r="AV3814" s="35"/>
      <c r="AW3814" s="35"/>
      <c r="AX3814" s="35"/>
      <c r="AY3814" s="35"/>
      <c r="AZ3814" s="17">
        <f t="shared" ref="AZ3814" si="8596">AZ3813+1</f>
        <v>49830</v>
      </c>
      <c r="BA3814" s="216">
        <f t="shared" si="8542"/>
        <v>3</v>
      </c>
      <c r="BB3814" s="216">
        <f t="shared" ref="BB3814" si="8597">BB3813+1</f>
        <v>3809</v>
      </c>
      <c r="BC3814" s="16">
        <f t="shared" si="8544"/>
        <v>10.435616438356165</v>
      </c>
      <c r="BD3814" s="16">
        <f>IF(Template!$F$7="Linear interpolation",LinInterp($AO$5:$AO$18,$AM$5:$AM$18,BC3814),CubicSpline($AO$5:$AO$18,$AM$5:$AM$18,BC3814))</f>
        <v>14.150076813215756</v>
      </c>
      <c r="BE3814" s="221">
        <f t="shared" si="8480"/>
        <v>3.979235677046439</v>
      </c>
      <c r="BF3814" s="221">
        <f>BE3814/PRODUCT($BG$6:BG3813)</f>
        <v>1.0003626753347097</v>
      </c>
      <c r="BG3814" s="16">
        <f t="shared" si="8545"/>
        <v>1.0003626753347097</v>
      </c>
      <c r="BH3814" s="10">
        <f t="shared" si="8546"/>
        <v>13.237649716903444</v>
      </c>
      <c r="BI3814" s="90"/>
      <c r="BJ3814" s="17">
        <f t="shared" si="8528"/>
        <v>49807</v>
      </c>
      <c r="BK3814" s="16">
        <f t="shared" si="8522"/>
        <v>13.237905797151118</v>
      </c>
      <c r="BL3814" s="10">
        <f ca="1">IFERROR(AVERAGE(INDIRECT("BK"&amp;AC3814-Template!$F$10+1):INDIRECT("BK"&amp;AC3814)),0)</f>
        <v>13.23809141837736</v>
      </c>
      <c r="BM3814" s="35"/>
      <c r="BN3814" s="86"/>
      <c r="BO3814" s="35"/>
      <c r="BP3814" s="35"/>
      <c r="BQ3814" s="35"/>
      <c r="BR3814" s="35"/>
      <c r="BS3814" s="35"/>
      <c r="BT3814" s="35"/>
      <c r="BU3814" s="35"/>
      <c r="BV3814" s="35"/>
      <c r="BW3814" s="35"/>
      <c r="BX3814" s="35"/>
      <c r="BY3814" s="35"/>
      <c r="BZ3814" s="35"/>
      <c r="CA3814" s="35"/>
      <c r="CB3814" s="35"/>
      <c r="CC3814" s="35"/>
      <c r="CD3814" s="35"/>
      <c r="CE3814" s="35"/>
      <c r="CF3814" s="35"/>
      <c r="CG3814" s="35"/>
      <c r="CH3814" s="35"/>
    </row>
    <row r="3815" spans="1:86" ht="15.6" x14ac:dyDescent="0.3">
      <c r="A3815" s="35"/>
      <c r="B3815" s="86"/>
      <c r="C3815" s="35"/>
      <c r="D3815" s="35"/>
      <c r="E3815" s="35"/>
      <c r="F3815" s="35"/>
      <c r="G3815" s="35"/>
      <c r="H3815" s="35"/>
      <c r="I3815" s="35"/>
      <c r="J3815" s="35"/>
      <c r="K3815" s="35"/>
      <c r="L3815" s="35"/>
      <c r="M3815" s="35"/>
      <c r="N3815" s="35"/>
      <c r="O3815" s="35"/>
      <c r="P3815" s="35"/>
      <c r="Q3815" s="35"/>
      <c r="R3815" s="35"/>
      <c r="S3815" s="35"/>
      <c r="T3815" s="17">
        <f t="shared" si="8523"/>
        <v>49831</v>
      </c>
      <c r="U3815" s="216">
        <f t="shared" si="8517"/>
        <v>4</v>
      </c>
      <c r="V3815" s="216">
        <f t="shared" si="8523"/>
        <v>3810</v>
      </c>
      <c r="W3815" s="16">
        <f t="shared" si="8529"/>
        <v>10.438356164383562</v>
      </c>
      <c r="X3815" s="16" t="e">
        <f>IF(Template!$F$7="Linear interpolation",LinInterp($I$5:$I$22,$G$5:$G$22,W3815),CubicSpline($I$5:$I$22,$G$5:$G$22,W3815))</f>
        <v>#VALUE!</v>
      </c>
      <c r="Y3815" s="221" t="e">
        <f t="shared" si="8518"/>
        <v>#VALUE!</v>
      </c>
      <c r="Z3815" s="221" t="e">
        <f>Y3815/PRODUCT($AA$6:AA3814)</f>
        <v>#VALUE!</v>
      </c>
      <c r="AA3815" s="16" t="e">
        <f t="shared" si="8524"/>
        <v>#VALUE!</v>
      </c>
      <c r="AB3815" s="10" t="e">
        <f t="shared" si="8525"/>
        <v>#VALUE!</v>
      </c>
      <c r="AC3815" s="90">
        <f t="shared" si="8581"/>
        <v>3815</v>
      </c>
      <c r="AD3815" s="17">
        <f t="shared" si="8534"/>
        <v>49808</v>
      </c>
      <c r="AE3815" s="16" t="e">
        <f t="shared" si="8519"/>
        <v>#VALUE!</v>
      </c>
      <c r="AF3815" s="10">
        <f ca="1">IFERROR(AVERAGE(INDIRECT("AE"&amp;AC3815-Template!$F$10+1):INDIRECT("AE"&amp;AC3815)),0)</f>
        <v>0</v>
      </c>
      <c r="AG3815" s="35"/>
      <c r="AH3815" s="86"/>
      <c r="AI3815" s="35"/>
      <c r="AJ3815" s="35"/>
      <c r="AK3815" s="35"/>
      <c r="AL3815" s="35"/>
      <c r="AM3815" s="35"/>
      <c r="AN3815" s="35"/>
      <c r="AO3815" s="35"/>
      <c r="AP3815" s="35"/>
      <c r="AQ3815" s="35"/>
      <c r="AR3815" s="35"/>
      <c r="AS3815" s="35"/>
      <c r="AT3815" s="35"/>
      <c r="AU3815" s="35"/>
      <c r="AV3815" s="35"/>
      <c r="AW3815" s="35"/>
      <c r="AX3815" s="35"/>
      <c r="AY3815" s="35"/>
      <c r="AZ3815" s="17">
        <f t="shared" ref="AZ3815" si="8598">AZ3814+1</f>
        <v>49831</v>
      </c>
      <c r="BA3815" s="216">
        <f t="shared" si="8542"/>
        <v>4</v>
      </c>
      <c r="BB3815" s="216">
        <f t="shared" ref="BB3815" si="8599">BB3814+1</f>
        <v>3810</v>
      </c>
      <c r="BC3815" s="16">
        <f t="shared" si="8544"/>
        <v>10.438356164383562</v>
      </c>
      <c r="BD3815" s="16">
        <f>IF(Template!$F$7="Linear interpolation",LinInterp($AO$5:$AO$18,$AM$5:$AM$18,BC3815),CubicSpline($AO$5:$AO$18,$AM$5:$AM$18,BC3815))</f>
        <v>14.150077067888878</v>
      </c>
      <c r="BE3815" s="221">
        <f t="shared" si="8480"/>
        <v>3.9806788461727995</v>
      </c>
      <c r="BF3815" s="221">
        <f>BE3815/PRODUCT($BG$6:BG3814)</f>
        <v>1.0003626749565713</v>
      </c>
      <c r="BG3815" s="16">
        <f t="shared" si="8545"/>
        <v>1.0003626749565713</v>
      </c>
      <c r="BH3815" s="10">
        <f t="shared" si="8546"/>
        <v>13.237635914851499</v>
      </c>
      <c r="BI3815" s="90"/>
      <c r="BJ3815" s="17">
        <f t="shared" si="8528"/>
        <v>49808</v>
      </c>
      <c r="BK3815" s="16">
        <f t="shared" si="8522"/>
        <v>13.237928022942768</v>
      </c>
      <c r="BL3815" s="10">
        <f ca="1">IFERROR(AVERAGE(INDIRECT("BK"&amp;AC3815-Template!$F$10+1):INDIRECT("BK"&amp;AC3815)),0)</f>
        <v>13.238080759526843</v>
      </c>
      <c r="BM3815" s="35"/>
      <c r="BN3815" s="86"/>
      <c r="BO3815" s="35"/>
      <c r="BP3815" s="35"/>
      <c r="BQ3815" s="35"/>
      <c r="BR3815" s="35"/>
      <c r="BS3815" s="35"/>
      <c r="BT3815" s="35"/>
      <c r="BU3815" s="35"/>
      <c r="BV3815" s="35"/>
      <c r="BW3815" s="35"/>
      <c r="BX3815" s="35"/>
      <c r="BY3815" s="35"/>
      <c r="BZ3815" s="35"/>
      <c r="CA3815" s="35"/>
      <c r="CB3815" s="35"/>
      <c r="CC3815" s="35"/>
      <c r="CD3815" s="35"/>
      <c r="CE3815" s="35"/>
      <c r="CF3815" s="35"/>
      <c r="CG3815" s="35"/>
      <c r="CH3815" s="35"/>
    </row>
    <row r="3816" spans="1:86" ht="15.6" x14ac:dyDescent="0.3">
      <c r="A3816" s="35"/>
      <c r="B3816" s="86"/>
      <c r="C3816" s="35"/>
      <c r="D3816" s="35"/>
      <c r="E3816" s="35"/>
      <c r="F3816" s="35"/>
      <c r="G3816" s="35"/>
      <c r="H3816" s="35"/>
      <c r="I3816" s="35"/>
      <c r="J3816" s="35"/>
      <c r="K3816" s="35"/>
      <c r="L3816" s="35"/>
      <c r="M3816" s="35"/>
      <c r="N3816" s="35"/>
      <c r="O3816" s="35"/>
      <c r="P3816" s="35"/>
      <c r="Q3816" s="35"/>
      <c r="R3816" s="35"/>
      <c r="S3816" s="35"/>
      <c r="T3816" s="17">
        <f t="shared" si="8523"/>
        <v>49832</v>
      </c>
      <c r="U3816" s="216">
        <f t="shared" si="8517"/>
        <v>5</v>
      </c>
      <c r="V3816" s="216">
        <f t="shared" si="8523"/>
        <v>3811</v>
      </c>
      <c r="W3816" s="16">
        <f t="shared" si="8529"/>
        <v>10.441095890410958</v>
      </c>
      <c r="X3816" s="16" t="e">
        <f>IF(Template!$F$7="Linear interpolation",LinInterp($I$5:$I$22,$G$5:$G$22,W3816),CubicSpline($I$5:$I$22,$G$5:$G$22,W3816))</f>
        <v>#VALUE!</v>
      </c>
      <c r="Y3816" s="221" t="e">
        <f t="shared" si="8518"/>
        <v>#VALUE!</v>
      </c>
      <c r="Z3816" s="221" t="e">
        <f>Y3816/PRODUCT($AA$6:AA3815)</f>
        <v>#VALUE!</v>
      </c>
      <c r="AA3816" s="16" t="e">
        <f t="shared" si="8524"/>
        <v>#VALUE!</v>
      </c>
      <c r="AB3816" s="10" t="e">
        <f t="shared" si="8525"/>
        <v>#VALUE!</v>
      </c>
      <c r="AC3816" s="90">
        <f t="shared" si="8581"/>
        <v>3816</v>
      </c>
      <c r="AD3816" s="17">
        <f t="shared" si="8534"/>
        <v>49809</v>
      </c>
      <c r="AE3816" s="16" t="e">
        <f t="shared" si="8519"/>
        <v>#VALUE!</v>
      </c>
      <c r="AF3816" s="10">
        <f ca="1">IFERROR(AVERAGE(INDIRECT("AE"&amp;AC3816-Template!$F$10+1):INDIRECT("AE"&amp;AC3816)),0)</f>
        <v>0</v>
      </c>
      <c r="AG3816" s="35"/>
      <c r="AH3816" s="86"/>
      <c r="AI3816" s="35"/>
      <c r="AJ3816" s="35"/>
      <c r="AK3816" s="35"/>
      <c r="AL3816" s="35"/>
      <c r="AM3816" s="35"/>
      <c r="AN3816" s="35"/>
      <c r="AO3816" s="35"/>
      <c r="AP3816" s="35"/>
      <c r="AQ3816" s="35"/>
      <c r="AR3816" s="35"/>
      <c r="AS3816" s="35"/>
      <c r="AT3816" s="35"/>
      <c r="AU3816" s="35"/>
      <c r="AV3816" s="35"/>
      <c r="AW3816" s="35"/>
      <c r="AX3816" s="35"/>
      <c r="AY3816" s="35"/>
      <c r="AZ3816" s="17">
        <f t="shared" ref="AZ3816" si="8600">AZ3815+1</f>
        <v>49832</v>
      </c>
      <c r="BA3816" s="216">
        <f t="shared" si="8542"/>
        <v>5</v>
      </c>
      <c r="BB3816" s="216">
        <f t="shared" ref="BB3816" si="8601">BB3815+1</f>
        <v>3811</v>
      </c>
      <c r="BC3816" s="16">
        <f t="shared" si="8544"/>
        <v>10.441095890410958</v>
      </c>
      <c r="BD3816" s="16">
        <f>IF(Template!$F$7="Linear interpolation",LinInterp($AO$5:$AO$18,$AM$5:$AM$18,BC3816),CubicSpline($AO$5:$AO$18,$AM$5:$AM$18,BC3816))</f>
        <v>14.150077318265531</v>
      </c>
      <c r="BE3816" s="221">
        <f t="shared" si="8480"/>
        <v>3.9821225371842055</v>
      </c>
      <c r="BF3816" s="221">
        <f>BE3816/PRODUCT($BG$6:BG3815)</f>
        <v>1.000362674575668</v>
      </c>
      <c r="BG3816" s="16">
        <f t="shared" si="8545"/>
        <v>1.000362674575668</v>
      </c>
      <c r="BH3816" s="10">
        <f t="shared" si="8546"/>
        <v>13.237622011880724</v>
      </c>
      <c r="BI3816" s="90"/>
      <c r="BJ3816" s="17">
        <f t="shared" si="8528"/>
        <v>49809</v>
      </c>
      <c r="BK3816" s="16">
        <f t="shared" si="8522"/>
        <v>13.237916417001895</v>
      </c>
      <c r="BL3816" s="10">
        <f ca="1">IFERROR(AVERAGE(INDIRECT("BK"&amp;AC3816-Template!$F$10+1):INDIRECT("BK"&amp;AC3816)),0)</f>
        <v>13.238071425145183</v>
      </c>
      <c r="BM3816" s="35"/>
      <c r="BN3816" s="86"/>
      <c r="BO3816" s="35"/>
      <c r="BP3816" s="35"/>
      <c r="BQ3816" s="35"/>
      <c r="BR3816" s="35"/>
      <c r="BS3816" s="35"/>
      <c r="BT3816" s="35"/>
      <c r="BU3816" s="35"/>
      <c r="BV3816" s="35"/>
      <c r="BW3816" s="35"/>
      <c r="BX3816" s="35"/>
      <c r="BY3816" s="35"/>
      <c r="BZ3816" s="35"/>
      <c r="CA3816" s="35"/>
      <c r="CB3816" s="35"/>
      <c r="CC3816" s="35"/>
      <c r="CD3816" s="35"/>
      <c r="CE3816" s="35"/>
      <c r="CF3816" s="35"/>
      <c r="CG3816" s="35"/>
      <c r="CH3816" s="35"/>
    </row>
    <row r="3817" spans="1:86" ht="15.6" x14ac:dyDescent="0.3">
      <c r="A3817" s="35"/>
      <c r="B3817" s="86"/>
      <c r="C3817" s="35"/>
      <c r="D3817" s="35"/>
      <c r="E3817" s="35"/>
      <c r="F3817" s="35"/>
      <c r="G3817" s="35"/>
      <c r="H3817" s="35"/>
      <c r="I3817" s="35"/>
      <c r="J3817" s="35"/>
      <c r="K3817" s="35"/>
      <c r="L3817" s="35"/>
      <c r="M3817" s="35"/>
      <c r="N3817" s="35"/>
      <c r="O3817" s="35"/>
      <c r="P3817" s="35"/>
      <c r="Q3817" s="35"/>
      <c r="R3817" s="35"/>
      <c r="S3817" s="35"/>
      <c r="T3817" s="17">
        <f t="shared" si="8523"/>
        <v>49833</v>
      </c>
      <c r="U3817" s="216">
        <f t="shared" si="8517"/>
        <v>6</v>
      </c>
      <c r="V3817" s="216">
        <f t="shared" si="8523"/>
        <v>3812</v>
      </c>
      <c r="W3817" s="16">
        <f t="shared" si="8529"/>
        <v>10.443835616438356</v>
      </c>
      <c r="X3817" s="16" t="e">
        <f>IF(Template!$F$7="Linear interpolation",LinInterp($I$5:$I$22,$G$5:$G$22,W3817),CubicSpline($I$5:$I$22,$G$5:$G$22,W3817))</f>
        <v>#VALUE!</v>
      </c>
      <c r="Y3817" s="221" t="e">
        <f t="shared" si="8518"/>
        <v>#VALUE!</v>
      </c>
      <c r="Z3817" s="221" t="e">
        <f>Y3817/PRODUCT($AA$6:AA3816)</f>
        <v>#VALUE!</v>
      </c>
      <c r="AA3817" s="16" t="e">
        <f t="shared" si="8524"/>
        <v>#VALUE!</v>
      </c>
      <c r="AB3817" s="10" t="e">
        <f t="shared" si="8525"/>
        <v>#VALUE!</v>
      </c>
      <c r="AC3817" s="90">
        <f t="shared" si="8581"/>
        <v>3817</v>
      </c>
      <c r="AD3817" s="17">
        <f t="shared" si="8534"/>
        <v>49810</v>
      </c>
      <c r="AE3817" s="16" t="e">
        <f t="shared" si="8519"/>
        <v>#VALUE!</v>
      </c>
      <c r="AF3817" s="10">
        <f ca="1">IFERROR(AVERAGE(INDIRECT("AE"&amp;AC3817-Template!$F$10+1):INDIRECT("AE"&amp;AC3817)),0)</f>
        <v>0</v>
      </c>
      <c r="AG3817" s="35"/>
      <c r="AH3817" s="86"/>
      <c r="AI3817" s="35"/>
      <c r="AJ3817" s="35"/>
      <c r="AK3817" s="35"/>
      <c r="AL3817" s="35"/>
      <c r="AM3817" s="35"/>
      <c r="AN3817" s="35"/>
      <c r="AO3817" s="35"/>
      <c r="AP3817" s="35"/>
      <c r="AQ3817" s="35"/>
      <c r="AR3817" s="35"/>
      <c r="AS3817" s="35"/>
      <c r="AT3817" s="35"/>
      <c r="AU3817" s="35"/>
      <c r="AV3817" s="35"/>
      <c r="AW3817" s="35"/>
      <c r="AX3817" s="35"/>
      <c r="AY3817" s="35"/>
      <c r="AZ3817" s="17">
        <f t="shared" ref="AZ3817" si="8602">AZ3816+1</f>
        <v>49833</v>
      </c>
      <c r="BA3817" s="216">
        <f t="shared" si="8542"/>
        <v>6</v>
      </c>
      <c r="BB3817" s="216">
        <f t="shared" ref="BB3817" si="8603">BB3816+1</f>
        <v>3812</v>
      </c>
      <c r="BC3817" s="16">
        <f t="shared" si="8544"/>
        <v>10.443835616438356</v>
      </c>
      <c r="BD3817" s="16">
        <f>IF(Template!$F$7="Linear interpolation",LinInterp($AO$5:$AO$18,$AM$5:$AM$18,BC3817),CubicSpline($AO$5:$AO$18,$AM$5:$AM$18,BC3817))</f>
        <v>14.150077564318865</v>
      </c>
      <c r="BE3817" s="221">
        <f t="shared" si="8480"/>
        <v>3.9835667502578076</v>
      </c>
      <c r="BF3817" s="221">
        <f>BE3817/PRODUCT($BG$6:BG3816)</f>
        <v>1.000362674191996</v>
      </c>
      <c r="BG3817" s="16">
        <f t="shared" si="8545"/>
        <v>1.000362674575668</v>
      </c>
      <c r="BH3817" s="10">
        <f t="shared" si="8546"/>
        <v>13.237622011880724</v>
      </c>
      <c r="BI3817" s="90"/>
      <c r="BJ3817" s="17">
        <f t="shared" si="8528"/>
        <v>49810</v>
      </c>
      <c r="BK3817" s="16">
        <f t="shared" si="8522"/>
        <v>13.237904712289916</v>
      </c>
      <c r="BL3817" s="10">
        <f ca="1">IFERROR(AVERAGE(INDIRECT("BK"&amp;AC3817-Template!$F$10+1):INDIRECT("BK"&amp;AC3817)),0)</f>
        <v>13.238061140824659</v>
      </c>
      <c r="BM3817" s="35"/>
      <c r="BN3817" s="86"/>
      <c r="BO3817" s="35"/>
      <c r="BP3817" s="35"/>
      <c r="BQ3817" s="35"/>
      <c r="BR3817" s="35"/>
      <c r="BS3817" s="35"/>
      <c r="BT3817" s="35"/>
      <c r="BU3817" s="35"/>
      <c r="BV3817" s="35"/>
      <c r="BW3817" s="35"/>
      <c r="BX3817" s="35"/>
      <c r="BY3817" s="35"/>
      <c r="BZ3817" s="35"/>
      <c r="CA3817" s="35"/>
      <c r="CB3817" s="35"/>
      <c r="CC3817" s="35"/>
      <c r="CD3817" s="35"/>
      <c r="CE3817" s="35"/>
      <c r="CF3817" s="35"/>
      <c r="CG3817" s="35"/>
      <c r="CH3817" s="35"/>
    </row>
    <row r="3818" spans="1:86" ht="15.6" x14ac:dyDescent="0.3">
      <c r="A3818" s="35"/>
      <c r="B3818" s="86"/>
      <c r="C3818" s="35"/>
      <c r="D3818" s="35"/>
      <c r="E3818" s="35"/>
      <c r="F3818" s="35"/>
      <c r="G3818" s="35"/>
      <c r="H3818" s="35"/>
      <c r="I3818" s="35"/>
      <c r="J3818" s="35"/>
      <c r="K3818" s="35"/>
      <c r="L3818" s="35"/>
      <c r="M3818" s="35"/>
      <c r="N3818" s="35"/>
      <c r="O3818" s="35"/>
      <c r="P3818" s="35"/>
      <c r="Q3818" s="35"/>
      <c r="R3818" s="35"/>
      <c r="S3818" s="35"/>
      <c r="T3818" s="17">
        <f t="shared" si="8523"/>
        <v>49834</v>
      </c>
      <c r="U3818" s="216">
        <f t="shared" si="8517"/>
        <v>7</v>
      </c>
      <c r="V3818" s="216">
        <f t="shared" si="8523"/>
        <v>3813</v>
      </c>
      <c r="W3818" s="16">
        <f t="shared" si="8529"/>
        <v>10.446575342465753</v>
      </c>
      <c r="X3818" s="16" t="e">
        <f>IF(Template!$F$7="Linear interpolation",LinInterp($I$5:$I$22,$G$5:$G$22,W3818),CubicSpline($I$5:$I$22,$G$5:$G$22,W3818))</f>
        <v>#VALUE!</v>
      </c>
      <c r="Y3818" s="221" t="e">
        <f t="shared" si="8518"/>
        <v>#VALUE!</v>
      </c>
      <c r="Z3818" s="221" t="e">
        <f>Y3818/PRODUCT($AA$6:AA3817)</f>
        <v>#VALUE!</v>
      </c>
      <c r="AA3818" s="16" t="e">
        <f t="shared" si="8524"/>
        <v>#VALUE!</v>
      </c>
      <c r="AB3818" s="10" t="e">
        <f t="shared" si="8525"/>
        <v>#VALUE!</v>
      </c>
      <c r="AC3818" s="90">
        <f t="shared" si="8581"/>
        <v>3818</v>
      </c>
      <c r="AD3818" s="17">
        <f t="shared" si="8534"/>
        <v>49811</v>
      </c>
      <c r="AE3818" s="16" t="e">
        <f t="shared" si="8519"/>
        <v>#VALUE!</v>
      </c>
      <c r="AF3818" s="10">
        <f ca="1">IFERROR(AVERAGE(INDIRECT("AE"&amp;AC3818-Template!$F$10+1):INDIRECT("AE"&amp;AC3818)),0)</f>
        <v>0</v>
      </c>
      <c r="AG3818" s="35"/>
      <c r="AH3818" s="86"/>
      <c r="AI3818" s="35"/>
      <c r="AJ3818" s="35"/>
      <c r="AK3818" s="35"/>
      <c r="AL3818" s="35"/>
      <c r="AM3818" s="35"/>
      <c r="AN3818" s="35"/>
      <c r="AO3818" s="35"/>
      <c r="AP3818" s="35"/>
      <c r="AQ3818" s="35"/>
      <c r="AR3818" s="35"/>
      <c r="AS3818" s="35"/>
      <c r="AT3818" s="35"/>
      <c r="AU3818" s="35"/>
      <c r="AV3818" s="35"/>
      <c r="AW3818" s="35"/>
      <c r="AX3818" s="35"/>
      <c r="AY3818" s="35"/>
      <c r="AZ3818" s="17">
        <f t="shared" ref="AZ3818" si="8604">AZ3817+1</f>
        <v>49834</v>
      </c>
      <c r="BA3818" s="216">
        <f t="shared" si="8542"/>
        <v>7</v>
      </c>
      <c r="BB3818" s="216">
        <f t="shared" ref="BB3818" si="8605">BB3817+1</f>
        <v>3813</v>
      </c>
      <c r="BC3818" s="16">
        <f t="shared" si="8544"/>
        <v>10.446575342465753</v>
      </c>
      <c r="BD3818" s="16">
        <f>IF(Template!$F$7="Linear interpolation",LinInterp($AO$5:$AO$18,$AM$5:$AM$18,BC3818),CubicSpline($AO$5:$AO$18,$AM$5:$AM$18,BC3818))</f>
        <v>14.150077806022024</v>
      </c>
      <c r="BE3818" s="221">
        <f t="shared" si="8480"/>
        <v>3.9850114855708183</v>
      </c>
      <c r="BF3818" s="221">
        <f>BE3818/PRODUCT($BG$6:BG3817)</f>
        <v>1.0003626734218862</v>
      </c>
      <c r="BG3818" s="16">
        <f t="shared" si="8545"/>
        <v>1.000362674575668</v>
      </c>
      <c r="BH3818" s="10">
        <f t="shared" si="8546"/>
        <v>13.237622011880724</v>
      </c>
      <c r="BI3818" s="90"/>
      <c r="BJ3818" s="17">
        <f t="shared" si="8528"/>
        <v>49811</v>
      </c>
      <c r="BK3818" s="16">
        <f t="shared" si="8522"/>
        <v>13.237892908588012</v>
      </c>
      <c r="BL3818" s="10">
        <f ca="1">IFERROR(AVERAGE(INDIRECT("BK"&amp;AC3818-Template!$F$10+1):INDIRECT("BK"&amp;AC3818)),0)</f>
        <v>13.238050758933054</v>
      </c>
      <c r="BM3818" s="35"/>
      <c r="BN3818" s="86"/>
      <c r="BO3818" s="35"/>
      <c r="BP3818" s="35"/>
      <c r="BQ3818" s="35"/>
      <c r="BR3818" s="35"/>
      <c r="BS3818" s="35"/>
      <c r="BT3818" s="35"/>
      <c r="BU3818" s="35"/>
      <c r="BV3818" s="35"/>
      <c r="BW3818" s="35"/>
      <c r="BX3818" s="35"/>
      <c r="BY3818" s="35"/>
      <c r="BZ3818" s="35"/>
      <c r="CA3818" s="35"/>
      <c r="CB3818" s="35"/>
      <c r="CC3818" s="35"/>
      <c r="CD3818" s="35"/>
      <c r="CE3818" s="35"/>
      <c r="CF3818" s="35"/>
      <c r="CG3818" s="35"/>
      <c r="CH3818" s="35"/>
    </row>
    <row r="3819" spans="1:86" ht="15.6" x14ac:dyDescent="0.3">
      <c r="A3819" s="35"/>
      <c r="B3819" s="86"/>
      <c r="C3819" s="35"/>
      <c r="D3819" s="35"/>
      <c r="E3819" s="35"/>
      <c r="F3819" s="35"/>
      <c r="G3819" s="35"/>
      <c r="H3819" s="35"/>
      <c r="I3819" s="35"/>
      <c r="J3819" s="35"/>
      <c r="K3819" s="35"/>
      <c r="L3819" s="35"/>
      <c r="M3819" s="35"/>
      <c r="N3819" s="35"/>
      <c r="O3819" s="35"/>
      <c r="P3819" s="35"/>
      <c r="Q3819" s="35"/>
      <c r="R3819" s="35"/>
      <c r="S3819" s="35"/>
      <c r="T3819" s="17">
        <f t="shared" si="8523"/>
        <v>49835</v>
      </c>
      <c r="U3819" s="216">
        <f t="shared" si="8517"/>
        <v>1</v>
      </c>
      <c r="V3819" s="216">
        <f t="shared" si="8523"/>
        <v>3814</v>
      </c>
      <c r="W3819" s="16">
        <f t="shared" si="8529"/>
        <v>10.449315068493151</v>
      </c>
      <c r="X3819" s="16" t="e">
        <f>IF(Template!$F$7="Linear interpolation",LinInterp($I$5:$I$22,$G$5:$G$22,W3819),CubicSpline($I$5:$I$22,$G$5:$G$22,W3819))</f>
        <v>#VALUE!</v>
      </c>
      <c r="Y3819" s="221" t="e">
        <f t="shared" si="8518"/>
        <v>#VALUE!</v>
      </c>
      <c r="Z3819" s="221" t="e">
        <f>Y3819/PRODUCT($AA$6:AA3818)</f>
        <v>#VALUE!</v>
      </c>
      <c r="AA3819" s="16" t="e">
        <f t="shared" si="8524"/>
        <v>#VALUE!</v>
      </c>
      <c r="AB3819" s="10" t="e">
        <f t="shared" si="8525"/>
        <v>#VALUE!</v>
      </c>
      <c r="AC3819" s="90">
        <f t="shared" si="8581"/>
        <v>3819</v>
      </c>
      <c r="AD3819" s="17">
        <f t="shared" si="8534"/>
        <v>49812</v>
      </c>
      <c r="AE3819" s="16" t="e">
        <f t="shared" si="8519"/>
        <v>#VALUE!</v>
      </c>
      <c r="AF3819" s="10">
        <f ca="1">IFERROR(AVERAGE(INDIRECT("AE"&amp;AC3819-Template!$F$10+1):INDIRECT("AE"&amp;AC3819)),0)</f>
        <v>0</v>
      </c>
      <c r="AG3819" s="35"/>
      <c r="AH3819" s="86"/>
      <c r="AI3819" s="35"/>
      <c r="AJ3819" s="35"/>
      <c r="AK3819" s="35"/>
      <c r="AL3819" s="35"/>
      <c r="AM3819" s="35"/>
      <c r="AN3819" s="35"/>
      <c r="AO3819" s="35"/>
      <c r="AP3819" s="35"/>
      <c r="AQ3819" s="35"/>
      <c r="AR3819" s="35"/>
      <c r="AS3819" s="35"/>
      <c r="AT3819" s="35"/>
      <c r="AU3819" s="35"/>
      <c r="AV3819" s="35"/>
      <c r="AW3819" s="35"/>
      <c r="AX3819" s="35"/>
      <c r="AY3819" s="35"/>
      <c r="AZ3819" s="17">
        <f t="shared" ref="AZ3819" si="8606">AZ3818+1</f>
        <v>49835</v>
      </c>
      <c r="BA3819" s="216">
        <f t="shared" si="8542"/>
        <v>1</v>
      </c>
      <c r="BB3819" s="216">
        <f t="shared" ref="BB3819" si="8607">BB3818+1</f>
        <v>3814</v>
      </c>
      <c r="BC3819" s="16">
        <f t="shared" si="8544"/>
        <v>10.449315068493151</v>
      </c>
      <c r="BD3819" s="16">
        <f>IF(Template!$F$7="Linear interpolation",LinInterp($AO$5:$AO$18,$AM$5:$AM$18,BC3819),CubicSpline($AO$5:$AO$18,$AM$5:$AM$18,BC3819))</f>
        <v>14.150078043348158</v>
      </c>
      <c r="BE3819" s="221">
        <f t="shared" si="8480"/>
        <v>3.9864567433004652</v>
      </c>
      <c r="BF3819" s="221">
        <f>BE3819/PRODUCT($BG$6:BG3818)</f>
        <v>1.0003626722625634</v>
      </c>
      <c r="BG3819" s="16">
        <f t="shared" si="8545"/>
        <v>1.0003626722625634</v>
      </c>
      <c r="BH3819" s="10">
        <f t="shared" si="8546"/>
        <v>13.237537583562942</v>
      </c>
      <c r="BI3819" s="90"/>
      <c r="BJ3819" s="17">
        <f t="shared" si="8528"/>
        <v>49812</v>
      </c>
      <c r="BK3819" s="16">
        <f t="shared" si="8522"/>
        <v>13.237892908588012</v>
      </c>
      <c r="BL3819" s="10">
        <f ca="1">IFERROR(AVERAGE(INDIRECT("BK"&amp;AC3819-Template!$F$10+1):INDIRECT("BK"&amp;AC3819)),0)</f>
        <v>13.23804067613627</v>
      </c>
      <c r="BM3819" s="35"/>
      <c r="BN3819" s="86"/>
      <c r="BO3819" s="35"/>
      <c r="BP3819" s="35"/>
      <c r="BQ3819" s="35"/>
      <c r="BR3819" s="35"/>
      <c r="BS3819" s="35"/>
      <c r="BT3819" s="35"/>
      <c r="BU3819" s="35"/>
      <c r="BV3819" s="35"/>
      <c r="BW3819" s="35"/>
      <c r="BX3819" s="35"/>
      <c r="BY3819" s="35"/>
      <c r="BZ3819" s="35"/>
      <c r="CA3819" s="35"/>
      <c r="CB3819" s="35"/>
      <c r="CC3819" s="35"/>
      <c r="CD3819" s="35"/>
      <c r="CE3819" s="35"/>
      <c r="CF3819" s="35"/>
      <c r="CG3819" s="35"/>
      <c r="CH3819" s="35"/>
    </row>
    <row r="3820" spans="1:86" ht="15.6" x14ac:dyDescent="0.3">
      <c r="A3820" s="35"/>
      <c r="B3820" s="86"/>
      <c r="C3820" s="35"/>
      <c r="D3820" s="35"/>
      <c r="E3820" s="35"/>
      <c r="F3820" s="35"/>
      <c r="G3820" s="35"/>
      <c r="H3820" s="35"/>
      <c r="I3820" s="35"/>
      <c r="J3820" s="35"/>
      <c r="K3820" s="35"/>
      <c r="L3820" s="35"/>
      <c r="M3820" s="35"/>
      <c r="N3820" s="35"/>
      <c r="O3820" s="35"/>
      <c r="P3820" s="35"/>
      <c r="Q3820" s="35"/>
      <c r="R3820" s="35"/>
      <c r="S3820" s="35"/>
      <c r="T3820" s="17">
        <f t="shared" si="8523"/>
        <v>49836</v>
      </c>
      <c r="U3820" s="216">
        <f t="shared" si="8517"/>
        <v>2</v>
      </c>
      <c r="V3820" s="216">
        <f t="shared" si="8523"/>
        <v>3815</v>
      </c>
      <c r="W3820" s="16">
        <f t="shared" si="8529"/>
        <v>10.452054794520548</v>
      </c>
      <c r="X3820" s="16" t="e">
        <f>IF(Template!$F$7="Linear interpolation",LinInterp($I$5:$I$22,$G$5:$G$22,W3820),CubicSpline($I$5:$I$22,$G$5:$G$22,W3820))</f>
        <v>#VALUE!</v>
      </c>
      <c r="Y3820" s="221" t="e">
        <f t="shared" si="8518"/>
        <v>#VALUE!</v>
      </c>
      <c r="Z3820" s="221" t="e">
        <f>Y3820/PRODUCT($AA$6:AA3819)</f>
        <v>#VALUE!</v>
      </c>
      <c r="AA3820" s="16" t="e">
        <f t="shared" si="8524"/>
        <v>#VALUE!</v>
      </c>
      <c r="AB3820" s="10" t="e">
        <f t="shared" si="8525"/>
        <v>#VALUE!</v>
      </c>
      <c r="AC3820" s="90">
        <f t="shared" si="8581"/>
        <v>3820</v>
      </c>
      <c r="AD3820" s="17">
        <f t="shared" si="8534"/>
        <v>49813</v>
      </c>
      <c r="AE3820" s="16" t="e">
        <f t="shared" si="8519"/>
        <v>#VALUE!</v>
      </c>
      <c r="AF3820" s="10">
        <f ca="1">IFERROR(AVERAGE(INDIRECT("AE"&amp;AC3820-Template!$F$10+1):INDIRECT("AE"&amp;AC3820)),0)</f>
        <v>0</v>
      </c>
      <c r="AG3820" s="35"/>
      <c r="AH3820" s="86"/>
      <c r="AI3820" s="35"/>
      <c r="AJ3820" s="35"/>
      <c r="AK3820" s="35"/>
      <c r="AL3820" s="35"/>
      <c r="AM3820" s="35"/>
      <c r="AN3820" s="35"/>
      <c r="AO3820" s="35"/>
      <c r="AP3820" s="35"/>
      <c r="AQ3820" s="35"/>
      <c r="AR3820" s="35"/>
      <c r="AS3820" s="35"/>
      <c r="AT3820" s="35"/>
      <c r="AU3820" s="35"/>
      <c r="AV3820" s="35"/>
      <c r="AW3820" s="35"/>
      <c r="AX3820" s="35"/>
      <c r="AY3820" s="35"/>
      <c r="AZ3820" s="17">
        <f t="shared" ref="AZ3820" si="8608">AZ3819+1</f>
        <v>49836</v>
      </c>
      <c r="BA3820" s="216">
        <f t="shared" si="8542"/>
        <v>2</v>
      </c>
      <c r="BB3820" s="216">
        <f t="shared" ref="BB3820" si="8609">BB3819+1</f>
        <v>3815</v>
      </c>
      <c r="BC3820" s="16">
        <f t="shared" si="8544"/>
        <v>10.452054794520548</v>
      </c>
      <c r="BD3820" s="16">
        <f>IF(Template!$F$7="Linear interpolation",LinInterp($AO$5:$AO$18,$AM$5:$AM$18,BC3820),CubicSpline($AO$5:$AO$18,$AM$5:$AM$18,BC3820))</f>
        <v>14.150078276270412</v>
      </c>
      <c r="BE3820" s="221">
        <f t="shared" si="8480"/>
        <v>3.9879025236240304</v>
      </c>
      <c r="BF3820" s="221">
        <f>BE3820/PRODUCT($BG$6:BG3819)</f>
        <v>1.0003626730243582</v>
      </c>
      <c r="BG3820" s="16">
        <f t="shared" si="8545"/>
        <v>1.0003626730243582</v>
      </c>
      <c r="BH3820" s="10">
        <f t="shared" si="8546"/>
        <v>13.237565389074945</v>
      </c>
      <c r="BI3820" s="90"/>
      <c r="BJ3820" s="17">
        <f t="shared" si="8528"/>
        <v>49813</v>
      </c>
      <c r="BK3820" s="16">
        <f t="shared" si="8522"/>
        <v>13.237892908588012</v>
      </c>
      <c r="BL3820" s="10">
        <f ca="1">IFERROR(AVERAGE(INDIRECT("BK"&amp;AC3820-Template!$F$10+1):INDIRECT("BK"&amp;AC3820)),0)</f>
        <v>13.238030895645894</v>
      </c>
      <c r="BM3820" s="35"/>
      <c r="BN3820" s="86"/>
      <c r="BO3820" s="35"/>
      <c r="BP3820" s="35"/>
      <c r="BQ3820" s="35"/>
      <c r="BR3820" s="35"/>
      <c r="BS3820" s="35"/>
      <c r="BT3820" s="35"/>
      <c r="BU3820" s="35"/>
      <c r="BV3820" s="35"/>
      <c r="BW3820" s="35"/>
      <c r="BX3820" s="35"/>
      <c r="BY3820" s="35"/>
      <c r="BZ3820" s="35"/>
      <c r="CA3820" s="35"/>
      <c r="CB3820" s="35"/>
      <c r="CC3820" s="35"/>
      <c r="CD3820" s="35"/>
      <c r="CE3820" s="35"/>
      <c r="CF3820" s="35"/>
      <c r="CG3820" s="35"/>
      <c r="CH3820" s="35"/>
    </row>
    <row r="3821" spans="1:86" ht="15.6" x14ac:dyDescent="0.3">
      <c r="A3821" s="35"/>
      <c r="B3821" s="86"/>
      <c r="C3821" s="35"/>
      <c r="D3821" s="35"/>
      <c r="E3821" s="35"/>
      <c r="F3821" s="35"/>
      <c r="G3821" s="35"/>
      <c r="H3821" s="35"/>
      <c r="I3821" s="35"/>
      <c r="J3821" s="35"/>
      <c r="K3821" s="35"/>
      <c r="L3821" s="35"/>
      <c r="M3821" s="35"/>
      <c r="N3821" s="35"/>
      <c r="O3821" s="35"/>
      <c r="P3821" s="35"/>
      <c r="Q3821" s="35"/>
      <c r="R3821" s="35"/>
      <c r="S3821" s="35"/>
      <c r="T3821" s="17">
        <f t="shared" si="8523"/>
        <v>49837</v>
      </c>
      <c r="U3821" s="216">
        <f t="shared" si="8517"/>
        <v>3</v>
      </c>
      <c r="V3821" s="216">
        <f t="shared" si="8523"/>
        <v>3816</v>
      </c>
      <c r="W3821" s="16">
        <f t="shared" si="8529"/>
        <v>10.454794520547946</v>
      </c>
      <c r="X3821" s="16" t="e">
        <f>IF(Template!$F$7="Linear interpolation",LinInterp($I$5:$I$22,$G$5:$G$22,W3821),CubicSpline($I$5:$I$22,$G$5:$G$22,W3821))</f>
        <v>#VALUE!</v>
      </c>
      <c r="Y3821" s="221" t="e">
        <f t="shared" si="8518"/>
        <v>#VALUE!</v>
      </c>
      <c r="Z3821" s="221" t="e">
        <f>Y3821/PRODUCT($AA$6:AA3820)</f>
        <v>#VALUE!</v>
      </c>
      <c r="AA3821" s="16" t="e">
        <f t="shared" si="8524"/>
        <v>#VALUE!</v>
      </c>
      <c r="AB3821" s="10" t="e">
        <f t="shared" si="8525"/>
        <v>#VALUE!</v>
      </c>
      <c r="AC3821" s="90">
        <f t="shared" ref="AC3821:AC3884" si="8610">ROW(AD3821)</f>
        <v>3821</v>
      </c>
      <c r="AD3821" s="17">
        <f t="shared" si="8534"/>
        <v>49814</v>
      </c>
      <c r="AE3821" s="16" t="e">
        <f t="shared" si="8519"/>
        <v>#VALUE!</v>
      </c>
      <c r="AF3821" s="10">
        <f ca="1">IFERROR(AVERAGE(INDIRECT("AE"&amp;AC3821-Template!$F$10+1):INDIRECT("AE"&amp;AC3821)),0)</f>
        <v>0</v>
      </c>
      <c r="AG3821" s="35"/>
      <c r="AH3821" s="86"/>
      <c r="AI3821" s="35"/>
      <c r="AJ3821" s="35"/>
      <c r="AK3821" s="35"/>
      <c r="AL3821" s="35"/>
      <c r="AM3821" s="35"/>
      <c r="AN3821" s="35"/>
      <c r="AO3821" s="35"/>
      <c r="AP3821" s="35"/>
      <c r="AQ3821" s="35"/>
      <c r="AR3821" s="35"/>
      <c r="AS3821" s="35"/>
      <c r="AT3821" s="35"/>
      <c r="AU3821" s="35"/>
      <c r="AV3821" s="35"/>
      <c r="AW3821" s="35"/>
      <c r="AX3821" s="35"/>
      <c r="AY3821" s="35"/>
      <c r="AZ3821" s="17">
        <f t="shared" ref="AZ3821" si="8611">AZ3820+1</f>
        <v>49837</v>
      </c>
      <c r="BA3821" s="216">
        <f t="shared" si="8542"/>
        <v>3</v>
      </c>
      <c r="BB3821" s="216">
        <f t="shared" ref="BB3821" si="8612">BB3820+1</f>
        <v>3816</v>
      </c>
      <c r="BC3821" s="16">
        <f t="shared" si="8544"/>
        <v>10.454794520547946</v>
      </c>
      <c r="BD3821" s="16">
        <f>IF(Template!$F$7="Linear interpolation",LinInterp($AO$5:$AO$18,$AM$5:$AM$18,BC3821),CubicSpline($AO$5:$AO$18,$AM$5:$AM$18,BC3821))</f>
        <v>14.150078504761932</v>
      </c>
      <c r="BE3821" s="221">
        <f t="shared" si="8480"/>
        <v>3.9893488267188291</v>
      </c>
      <c r="BF3821" s="221">
        <f>BE3821/PRODUCT($BG$6:BG3820)</f>
        <v>1.0003626726295918</v>
      </c>
      <c r="BG3821" s="16">
        <f t="shared" si="8545"/>
        <v>1.0003626726295918</v>
      </c>
      <c r="BH3821" s="10">
        <f t="shared" si="8546"/>
        <v>13.237550980099822</v>
      </c>
      <c r="BI3821" s="90"/>
      <c r="BJ3821" s="17">
        <f t="shared" si="8528"/>
        <v>49814</v>
      </c>
      <c r="BK3821" s="16">
        <f t="shared" si="8522"/>
        <v>13.237821096007242</v>
      </c>
      <c r="BL3821" s="10">
        <f ca="1">IFERROR(AVERAGE(INDIRECT("BK"&amp;AC3821-Template!$F$10+1):INDIRECT("BK"&amp;AC3821)),0)</f>
        <v>13.238018721402824</v>
      </c>
      <c r="BM3821" s="35"/>
      <c r="BN3821" s="86"/>
      <c r="BO3821" s="35"/>
      <c r="BP3821" s="35"/>
      <c r="BQ3821" s="35"/>
      <c r="BR3821" s="35"/>
      <c r="BS3821" s="35"/>
      <c r="BT3821" s="35"/>
      <c r="BU3821" s="35"/>
      <c r="BV3821" s="35"/>
      <c r="BW3821" s="35"/>
      <c r="BX3821" s="35"/>
      <c r="BY3821" s="35"/>
      <c r="BZ3821" s="35"/>
      <c r="CA3821" s="35"/>
      <c r="CB3821" s="35"/>
      <c r="CC3821" s="35"/>
      <c r="CD3821" s="35"/>
      <c r="CE3821" s="35"/>
      <c r="CF3821" s="35"/>
      <c r="CG3821" s="35"/>
      <c r="CH3821" s="35"/>
    </row>
    <row r="3822" spans="1:86" ht="15.6" x14ac:dyDescent="0.3">
      <c r="A3822" s="35"/>
      <c r="B3822" s="86"/>
      <c r="C3822" s="35"/>
      <c r="D3822" s="35"/>
      <c r="E3822" s="35"/>
      <c r="F3822" s="35"/>
      <c r="G3822" s="35"/>
      <c r="H3822" s="35"/>
      <c r="I3822" s="35"/>
      <c r="J3822" s="35"/>
      <c r="K3822" s="35"/>
      <c r="L3822" s="35"/>
      <c r="M3822" s="35"/>
      <c r="N3822" s="35"/>
      <c r="O3822" s="35"/>
      <c r="P3822" s="35"/>
      <c r="Q3822" s="35"/>
      <c r="R3822" s="35"/>
      <c r="S3822" s="35"/>
      <c r="T3822" s="17">
        <f t="shared" si="8523"/>
        <v>49838</v>
      </c>
      <c r="U3822" s="216">
        <f t="shared" si="8517"/>
        <v>4</v>
      </c>
      <c r="V3822" s="216">
        <f t="shared" si="8523"/>
        <v>3817</v>
      </c>
      <c r="W3822" s="16">
        <f t="shared" si="8529"/>
        <v>10.457534246575342</v>
      </c>
      <c r="X3822" s="16" t="e">
        <f>IF(Template!$F$7="Linear interpolation",LinInterp($I$5:$I$22,$G$5:$G$22,W3822),CubicSpline($I$5:$I$22,$G$5:$G$22,W3822))</f>
        <v>#VALUE!</v>
      </c>
      <c r="Y3822" s="221" t="e">
        <f t="shared" si="8518"/>
        <v>#VALUE!</v>
      </c>
      <c r="Z3822" s="221" t="e">
        <f>Y3822/PRODUCT($AA$6:AA3821)</f>
        <v>#VALUE!</v>
      </c>
      <c r="AA3822" s="16" t="e">
        <f t="shared" si="8524"/>
        <v>#VALUE!</v>
      </c>
      <c r="AB3822" s="10" t="e">
        <f t="shared" si="8525"/>
        <v>#VALUE!</v>
      </c>
      <c r="AC3822" s="90">
        <f t="shared" si="8610"/>
        <v>3822</v>
      </c>
      <c r="AD3822" s="17">
        <f t="shared" si="8534"/>
        <v>49815</v>
      </c>
      <c r="AE3822" s="16" t="e">
        <f t="shared" si="8519"/>
        <v>#VALUE!</v>
      </c>
      <c r="AF3822" s="10">
        <f ca="1">IFERROR(AVERAGE(INDIRECT("AE"&amp;AC3822-Template!$F$10+1):INDIRECT("AE"&amp;AC3822)),0)</f>
        <v>0</v>
      </c>
      <c r="AG3822" s="35"/>
      <c r="AH3822" s="86"/>
      <c r="AI3822" s="35"/>
      <c r="AJ3822" s="35"/>
      <c r="AK3822" s="35"/>
      <c r="AL3822" s="35"/>
      <c r="AM3822" s="35"/>
      <c r="AN3822" s="35"/>
      <c r="AO3822" s="35"/>
      <c r="AP3822" s="35"/>
      <c r="AQ3822" s="35"/>
      <c r="AR3822" s="35"/>
      <c r="AS3822" s="35"/>
      <c r="AT3822" s="35"/>
      <c r="AU3822" s="35"/>
      <c r="AV3822" s="35"/>
      <c r="AW3822" s="35"/>
      <c r="AX3822" s="35"/>
      <c r="AY3822" s="35"/>
      <c r="AZ3822" s="17">
        <f t="shared" ref="AZ3822" si="8613">AZ3821+1</f>
        <v>49838</v>
      </c>
      <c r="BA3822" s="216">
        <f t="shared" si="8542"/>
        <v>4</v>
      </c>
      <c r="BB3822" s="216">
        <f t="shared" ref="BB3822" si="8614">BB3821+1</f>
        <v>3817</v>
      </c>
      <c r="BC3822" s="16">
        <f t="shared" si="8544"/>
        <v>10.457534246575342</v>
      </c>
      <c r="BD3822" s="16">
        <f>IF(Template!$F$7="Linear interpolation",LinInterp($AO$5:$AO$18,$AM$5:$AM$18,BC3822),CubicSpline($AO$5:$AO$18,$AM$5:$AM$18,BC3822))</f>
        <v>14.150078728795869</v>
      </c>
      <c r="BE3822" s="221">
        <f t="shared" si="8480"/>
        <v>3.9907956527622268</v>
      </c>
      <c r="BF3822" s="221">
        <f>BE3822/PRODUCT($BG$6:BG3821)</f>
        <v>1.0003626722320464</v>
      </c>
      <c r="BG3822" s="16">
        <f t="shared" si="8545"/>
        <v>1.0003626722320464</v>
      </c>
      <c r="BH3822" s="10">
        <f t="shared" si="8546"/>
        <v>13.237536469695277</v>
      </c>
      <c r="BI3822" s="90"/>
      <c r="BJ3822" s="17">
        <f t="shared" si="8528"/>
        <v>49815</v>
      </c>
      <c r="BK3822" s="16">
        <f t="shared" si="8522"/>
        <v>13.237844702835622</v>
      </c>
      <c r="BL3822" s="10">
        <f ca="1">IFERROR(AVERAGE(INDIRECT("BK"&amp;AC3822-Template!$F$10+1):INDIRECT("BK"&amp;AC3822)),0)</f>
        <v>13.238007334054034</v>
      </c>
      <c r="BM3822" s="35"/>
      <c r="BN3822" s="86"/>
      <c r="BO3822" s="35"/>
      <c r="BP3822" s="35"/>
      <c r="BQ3822" s="35"/>
      <c r="BR3822" s="35"/>
      <c r="BS3822" s="35"/>
      <c r="BT3822" s="35"/>
      <c r="BU3822" s="35"/>
      <c r="BV3822" s="35"/>
      <c r="BW3822" s="35"/>
      <c r="BX3822" s="35"/>
      <c r="BY3822" s="35"/>
      <c r="BZ3822" s="35"/>
      <c r="CA3822" s="35"/>
      <c r="CB3822" s="35"/>
      <c r="CC3822" s="35"/>
      <c r="CD3822" s="35"/>
      <c r="CE3822" s="35"/>
      <c r="CF3822" s="35"/>
      <c r="CG3822" s="35"/>
      <c r="CH3822" s="35"/>
    </row>
    <row r="3823" spans="1:86" ht="15.6" x14ac:dyDescent="0.3">
      <c r="A3823" s="35"/>
      <c r="B3823" s="86"/>
      <c r="C3823" s="35"/>
      <c r="D3823" s="35"/>
      <c r="E3823" s="35"/>
      <c r="F3823" s="35"/>
      <c r="G3823" s="35"/>
      <c r="H3823" s="35"/>
      <c r="I3823" s="35"/>
      <c r="J3823" s="35"/>
      <c r="K3823" s="35"/>
      <c r="L3823" s="35"/>
      <c r="M3823" s="35"/>
      <c r="N3823" s="35"/>
      <c r="O3823" s="35"/>
      <c r="P3823" s="35"/>
      <c r="Q3823" s="35"/>
      <c r="R3823" s="35"/>
      <c r="S3823" s="35"/>
      <c r="T3823" s="17">
        <f t="shared" si="8523"/>
        <v>49839</v>
      </c>
      <c r="U3823" s="216">
        <f t="shared" si="8517"/>
        <v>5</v>
      </c>
      <c r="V3823" s="216">
        <f t="shared" si="8523"/>
        <v>3818</v>
      </c>
      <c r="W3823" s="16">
        <f t="shared" si="8529"/>
        <v>10.46027397260274</v>
      </c>
      <c r="X3823" s="16" t="e">
        <f>IF(Template!$F$7="Linear interpolation",LinInterp($I$5:$I$22,$G$5:$G$22,W3823),CubicSpline($I$5:$I$22,$G$5:$G$22,W3823))</f>
        <v>#VALUE!</v>
      </c>
      <c r="Y3823" s="221" t="e">
        <f t="shared" si="8518"/>
        <v>#VALUE!</v>
      </c>
      <c r="Z3823" s="221" t="e">
        <f>Y3823/PRODUCT($AA$6:AA3822)</f>
        <v>#VALUE!</v>
      </c>
      <c r="AA3823" s="16" t="e">
        <f t="shared" si="8524"/>
        <v>#VALUE!</v>
      </c>
      <c r="AB3823" s="10" t="e">
        <f t="shared" si="8525"/>
        <v>#VALUE!</v>
      </c>
      <c r="AC3823" s="90">
        <f t="shared" si="8610"/>
        <v>3823</v>
      </c>
      <c r="AD3823" s="17">
        <f t="shared" si="8534"/>
        <v>49816</v>
      </c>
      <c r="AE3823" s="16" t="e">
        <f t="shared" si="8519"/>
        <v>#VALUE!</v>
      </c>
      <c r="AF3823" s="10">
        <f ca="1">IFERROR(AVERAGE(INDIRECT("AE"&amp;AC3823-Template!$F$10+1):INDIRECT("AE"&amp;AC3823)),0)</f>
        <v>0</v>
      </c>
      <c r="AG3823" s="35"/>
      <c r="AH3823" s="86"/>
      <c r="AI3823" s="35"/>
      <c r="AJ3823" s="35"/>
      <c r="AK3823" s="35"/>
      <c r="AL3823" s="35"/>
      <c r="AM3823" s="35"/>
      <c r="AN3823" s="35"/>
      <c r="AO3823" s="35"/>
      <c r="AP3823" s="35"/>
      <c r="AQ3823" s="35"/>
      <c r="AR3823" s="35"/>
      <c r="AS3823" s="35"/>
      <c r="AT3823" s="35"/>
      <c r="AU3823" s="35"/>
      <c r="AV3823" s="35"/>
      <c r="AW3823" s="35"/>
      <c r="AX3823" s="35"/>
      <c r="AY3823" s="35"/>
      <c r="AZ3823" s="17">
        <f t="shared" ref="AZ3823" si="8615">AZ3822+1</f>
        <v>49839</v>
      </c>
      <c r="BA3823" s="216">
        <f t="shared" si="8542"/>
        <v>5</v>
      </c>
      <c r="BB3823" s="216">
        <f t="shared" ref="BB3823" si="8616">BB3822+1</f>
        <v>3818</v>
      </c>
      <c r="BC3823" s="16">
        <f t="shared" si="8544"/>
        <v>10.46027397260274</v>
      </c>
      <c r="BD3823" s="16">
        <f>IF(Template!$F$7="Linear interpolation",LinInterp($AO$5:$AO$18,$AM$5:$AM$18,BC3823),CubicSpline($AO$5:$AO$18,$AM$5:$AM$18,BC3823))</f>
        <v>14.150078948345367</v>
      </c>
      <c r="BE3823" s="221">
        <f t="shared" si="8480"/>
        <v>3.9922430019316386</v>
      </c>
      <c r="BF3823" s="221">
        <f>BE3823/PRODUCT($BG$6:BG3822)</f>
        <v>1.0003626718317209</v>
      </c>
      <c r="BG3823" s="16">
        <f t="shared" si="8545"/>
        <v>1.0003626718317209</v>
      </c>
      <c r="BH3823" s="10">
        <f t="shared" si="8546"/>
        <v>13.237521857812684</v>
      </c>
      <c r="BI3823" s="90"/>
      <c r="BJ3823" s="17">
        <f t="shared" si="8528"/>
        <v>49816</v>
      </c>
      <c r="BK3823" s="16">
        <f t="shared" si="8522"/>
        <v>13.237832403098061</v>
      </c>
      <c r="BL3823" s="10">
        <f ca="1">IFERROR(AVERAGE(INDIRECT("BK"&amp;AC3823-Template!$F$10+1):INDIRECT("BK"&amp;AC3823)),0)</f>
        <v>13.237997382688921</v>
      </c>
      <c r="BM3823" s="35"/>
      <c r="BN3823" s="86"/>
      <c r="BO3823" s="35"/>
      <c r="BP3823" s="35"/>
      <c r="BQ3823" s="35"/>
      <c r="BR3823" s="35"/>
      <c r="BS3823" s="35"/>
      <c r="BT3823" s="35"/>
      <c r="BU3823" s="35"/>
      <c r="BV3823" s="35"/>
      <c r="BW3823" s="35"/>
      <c r="BX3823" s="35"/>
      <c r="BY3823" s="35"/>
      <c r="BZ3823" s="35"/>
      <c r="CA3823" s="35"/>
      <c r="CB3823" s="35"/>
      <c r="CC3823" s="35"/>
      <c r="CD3823" s="35"/>
      <c r="CE3823" s="35"/>
      <c r="CF3823" s="35"/>
      <c r="CG3823" s="35"/>
      <c r="CH3823" s="35"/>
    </row>
    <row r="3824" spans="1:86" ht="15.6" x14ac:dyDescent="0.3">
      <c r="A3824" s="35"/>
      <c r="B3824" s="86"/>
      <c r="C3824" s="35"/>
      <c r="D3824" s="35"/>
      <c r="E3824" s="35"/>
      <c r="F3824" s="35"/>
      <c r="G3824" s="35"/>
      <c r="H3824" s="35"/>
      <c r="I3824" s="35"/>
      <c r="J3824" s="35"/>
      <c r="K3824" s="35"/>
      <c r="L3824" s="35"/>
      <c r="M3824" s="35"/>
      <c r="N3824" s="35"/>
      <c r="O3824" s="35"/>
      <c r="P3824" s="35"/>
      <c r="Q3824" s="35"/>
      <c r="R3824" s="35"/>
      <c r="S3824" s="35"/>
      <c r="T3824" s="17">
        <f t="shared" si="8523"/>
        <v>49840</v>
      </c>
      <c r="U3824" s="216">
        <f t="shared" si="8517"/>
        <v>6</v>
      </c>
      <c r="V3824" s="216">
        <f t="shared" si="8523"/>
        <v>3819</v>
      </c>
      <c r="W3824" s="16">
        <f t="shared" si="8529"/>
        <v>10.463013698630137</v>
      </c>
      <c r="X3824" s="16" t="e">
        <f>IF(Template!$F$7="Linear interpolation",LinInterp($I$5:$I$22,$G$5:$G$22,W3824),CubicSpline($I$5:$I$22,$G$5:$G$22,W3824))</f>
        <v>#VALUE!</v>
      </c>
      <c r="Y3824" s="221" t="e">
        <f t="shared" si="8518"/>
        <v>#VALUE!</v>
      </c>
      <c r="Z3824" s="221" t="e">
        <f>Y3824/PRODUCT($AA$6:AA3823)</f>
        <v>#VALUE!</v>
      </c>
      <c r="AA3824" s="16" t="e">
        <f t="shared" si="8524"/>
        <v>#VALUE!</v>
      </c>
      <c r="AB3824" s="10" t="e">
        <f t="shared" si="8525"/>
        <v>#VALUE!</v>
      </c>
      <c r="AC3824" s="90">
        <f t="shared" si="8610"/>
        <v>3824</v>
      </c>
      <c r="AD3824" s="17">
        <f t="shared" si="8534"/>
        <v>49817</v>
      </c>
      <c r="AE3824" s="16" t="e">
        <f t="shared" si="8519"/>
        <v>#VALUE!</v>
      </c>
      <c r="AF3824" s="10">
        <f ca="1">IFERROR(AVERAGE(INDIRECT("AE"&amp;AC3824-Template!$F$10+1):INDIRECT("AE"&amp;AC3824)),0)</f>
        <v>0</v>
      </c>
      <c r="AG3824" s="35"/>
      <c r="AH3824" s="86"/>
      <c r="AI3824" s="35"/>
      <c r="AJ3824" s="35"/>
      <c r="AK3824" s="35"/>
      <c r="AL3824" s="35"/>
      <c r="AM3824" s="35"/>
      <c r="AN3824" s="35"/>
      <c r="AO3824" s="35"/>
      <c r="AP3824" s="35"/>
      <c r="AQ3824" s="35"/>
      <c r="AR3824" s="35"/>
      <c r="AS3824" s="35"/>
      <c r="AT3824" s="35"/>
      <c r="AU3824" s="35"/>
      <c r="AV3824" s="35"/>
      <c r="AW3824" s="35"/>
      <c r="AX3824" s="35"/>
      <c r="AY3824" s="35"/>
      <c r="AZ3824" s="17">
        <f t="shared" ref="AZ3824" si="8617">AZ3823+1</f>
        <v>49840</v>
      </c>
      <c r="BA3824" s="216">
        <f t="shared" si="8542"/>
        <v>6</v>
      </c>
      <c r="BB3824" s="216">
        <f t="shared" ref="BB3824" si="8618">BB3823+1</f>
        <v>3819</v>
      </c>
      <c r="BC3824" s="16">
        <f t="shared" si="8544"/>
        <v>10.463013698630137</v>
      </c>
      <c r="BD3824" s="16">
        <f>IF(Template!$F$7="Linear interpolation",LinInterp($AO$5:$AO$18,$AM$5:$AM$18,BC3824),CubicSpline($AO$5:$AO$18,$AM$5:$AM$18,BC3824))</f>
        <v>14.150079163383573</v>
      </c>
      <c r="BE3824" s="221">
        <f t="shared" si="8480"/>
        <v>3.993690874404495</v>
      </c>
      <c r="BF3824" s="221">
        <f>BE3824/PRODUCT($BG$6:BG3823)</f>
        <v>1.0003626714286069</v>
      </c>
      <c r="BG3824" s="16">
        <f t="shared" si="8545"/>
        <v>1.0003626718317209</v>
      </c>
      <c r="BH3824" s="10">
        <f t="shared" si="8546"/>
        <v>13.237521857812684</v>
      </c>
      <c r="BI3824" s="90"/>
      <c r="BJ3824" s="17">
        <f t="shared" si="8528"/>
        <v>49817</v>
      </c>
      <c r="BK3824" s="16">
        <f t="shared" si="8522"/>
        <v>13.237820003835665</v>
      </c>
      <c r="BL3824" s="10">
        <f ca="1">IFERROR(AVERAGE(INDIRECT("BK"&amp;AC3824-Template!$F$10+1):INDIRECT("BK"&amp;AC3824)),0)</f>
        <v>13.237986413421964</v>
      </c>
      <c r="BM3824" s="35"/>
      <c r="BN3824" s="86"/>
      <c r="BO3824" s="35"/>
      <c r="BP3824" s="35"/>
      <c r="BQ3824" s="35"/>
      <c r="BR3824" s="35"/>
      <c r="BS3824" s="35"/>
      <c r="BT3824" s="35"/>
      <c r="BU3824" s="35"/>
      <c r="BV3824" s="35"/>
      <c r="BW3824" s="35"/>
      <c r="BX3824" s="35"/>
      <c r="BY3824" s="35"/>
      <c r="BZ3824" s="35"/>
      <c r="CA3824" s="35"/>
      <c r="CB3824" s="35"/>
      <c r="CC3824" s="35"/>
      <c r="CD3824" s="35"/>
      <c r="CE3824" s="35"/>
      <c r="CF3824" s="35"/>
      <c r="CG3824" s="35"/>
      <c r="CH3824" s="35"/>
    </row>
    <row r="3825" spans="1:86" ht="15.6" x14ac:dyDescent="0.3">
      <c r="A3825" s="35"/>
      <c r="B3825" s="86"/>
      <c r="C3825" s="35"/>
      <c r="D3825" s="35"/>
      <c r="E3825" s="35"/>
      <c r="F3825" s="35"/>
      <c r="G3825" s="35"/>
      <c r="H3825" s="35"/>
      <c r="I3825" s="35"/>
      <c r="J3825" s="35"/>
      <c r="K3825" s="35"/>
      <c r="L3825" s="35"/>
      <c r="M3825" s="35"/>
      <c r="N3825" s="35"/>
      <c r="O3825" s="35"/>
      <c r="P3825" s="35"/>
      <c r="Q3825" s="35"/>
      <c r="R3825" s="35"/>
      <c r="S3825" s="35"/>
      <c r="T3825" s="17">
        <f t="shared" si="8523"/>
        <v>49841</v>
      </c>
      <c r="U3825" s="216">
        <f t="shared" si="8517"/>
        <v>7</v>
      </c>
      <c r="V3825" s="216">
        <f t="shared" si="8523"/>
        <v>3820</v>
      </c>
      <c r="W3825" s="16">
        <f t="shared" si="8529"/>
        <v>10.465753424657533</v>
      </c>
      <c r="X3825" s="16" t="e">
        <f>IF(Template!$F$7="Linear interpolation",LinInterp($I$5:$I$22,$G$5:$G$22,W3825),CubicSpline($I$5:$I$22,$G$5:$G$22,W3825))</f>
        <v>#VALUE!</v>
      </c>
      <c r="Y3825" s="221" t="e">
        <f t="shared" si="8518"/>
        <v>#VALUE!</v>
      </c>
      <c r="Z3825" s="221" t="e">
        <f>Y3825/PRODUCT($AA$6:AA3824)</f>
        <v>#VALUE!</v>
      </c>
      <c r="AA3825" s="16" t="e">
        <f t="shared" si="8524"/>
        <v>#VALUE!</v>
      </c>
      <c r="AB3825" s="10" t="e">
        <f t="shared" si="8525"/>
        <v>#VALUE!</v>
      </c>
      <c r="AC3825" s="90">
        <f t="shared" si="8610"/>
        <v>3825</v>
      </c>
      <c r="AD3825" s="17">
        <f t="shared" si="8534"/>
        <v>49818</v>
      </c>
      <c r="AE3825" s="16" t="e">
        <f t="shared" si="8519"/>
        <v>#VALUE!</v>
      </c>
      <c r="AF3825" s="10">
        <f ca="1">IFERROR(AVERAGE(INDIRECT("AE"&amp;AC3825-Template!$F$10+1):INDIRECT("AE"&amp;AC3825)),0)</f>
        <v>0</v>
      </c>
      <c r="AG3825" s="35"/>
      <c r="AH3825" s="86"/>
      <c r="AI3825" s="35"/>
      <c r="AJ3825" s="35"/>
      <c r="AK3825" s="35"/>
      <c r="AL3825" s="35"/>
      <c r="AM3825" s="35"/>
      <c r="AN3825" s="35"/>
      <c r="AO3825" s="35"/>
      <c r="AP3825" s="35"/>
      <c r="AQ3825" s="35"/>
      <c r="AR3825" s="35"/>
      <c r="AS3825" s="35"/>
      <c r="AT3825" s="35"/>
      <c r="AU3825" s="35"/>
      <c r="AV3825" s="35"/>
      <c r="AW3825" s="35"/>
      <c r="AX3825" s="35"/>
      <c r="AY3825" s="35"/>
      <c r="AZ3825" s="17">
        <f t="shared" ref="AZ3825" si="8619">AZ3824+1</f>
        <v>49841</v>
      </c>
      <c r="BA3825" s="216">
        <f t="shared" si="8542"/>
        <v>7</v>
      </c>
      <c r="BB3825" s="216">
        <f t="shared" ref="BB3825" si="8620">BB3824+1</f>
        <v>3820</v>
      </c>
      <c r="BC3825" s="16">
        <f t="shared" si="8544"/>
        <v>10.465753424657533</v>
      </c>
      <c r="BD3825" s="16">
        <f>IF(Template!$F$7="Linear interpolation",LinInterp($AO$5:$AO$18,$AM$5:$AM$18,BC3825),CubicSpline($AO$5:$AO$18,$AM$5:$AM$18,BC3825))</f>
        <v>14.150079373883637</v>
      </c>
      <c r="BE3825" s="221">
        <f t="shared" si="8480"/>
        <v>3.9951392703582851</v>
      </c>
      <c r="BF3825" s="221">
        <f>BE3825/PRODUCT($BG$6:BG3824)</f>
        <v>1.0003626706195916</v>
      </c>
      <c r="BG3825" s="16">
        <f t="shared" si="8545"/>
        <v>1.0003626718317209</v>
      </c>
      <c r="BH3825" s="10">
        <f t="shared" si="8546"/>
        <v>13.237521857812684</v>
      </c>
      <c r="BI3825" s="90"/>
      <c r="BJ3825" s="17">
        <f t="shared" si="8528"/>
        <v>49818</v>
      </c>
      <c r="BK3825" s="16">
        <f t="shared" si="8522"/>
        <v>13.237807505016018</v>
      </c>
      <c r="BL3825" s="10">
        <f ca="1">IFERROR(AVERAGE(INDIRECT("BK"&amp;AC3825-Template!$F$10+1):INDIRECT("BK"&amp;AC3825)),0)</f>
        <v>13.237975345930694</v>
      </c>
      <c r="BM3825" s="35"/>
      <c r="BN3825" s="86"/>
      <c r="BO3825" s="35"/>
      <c r="BP3825" s="35"/>
      <c r="BQ3825" s="35"/>
      <c r="BR3825" s="35"/>
      <c r="BS3825" s="35"/>
      <c r="BT3825" s="35"/>
      <c r="BU3825" s="35"/>
      <c r="BV3825" s="35"/>
      <c r="BW3825" s="35"/>
      <c r="BX3825" s="35"/>
      <c r="BY3825" s="35"/>
      <c r="BZ3825" s="35"/>
      <c r="CA3825" s="35"/>
      <c r="CB3825" s="35"/>
      <c r="CC3825" s="35"/>
      <c r="CD3825" s="35"/>
      <c r="CE3825" s="35"/>
      <c r="CF3825" s="35"/>
      <c r="CG3825" s="35"/>
      <c r="CH3825" s="35"/>
    </row>
    <row r="3826" spans="1:86" ht="15.6" x14ac:dyDescent="0.3">
      <c r="A3826" s="35"/>
      <c r="B3826" s="86"/>
      <c r="C3826" s="35"/>
      <c r="D3826" s="35"/>
      <c r="E3826" s="35"/>
      <c r="F3826" s="35"/>
      <c r="G3826" s="35"/>
      <c r="H3826" s="35"/>
      <c r="I3826" s="35"/>
      <c r="J3826" s="35"/>
      <c r="K3826" s="35"/>
      <c r="L3826" s="35"/>
      <c r="M3826" s="35"/>
      <c r="N3826" s="35"/>
      <c r="O3826" s="35"/>
      <c r="P3826" s="35"/>
      <c r="Q3826" s="35"/>
      <c r="R3826" s="35"/>
      <c r="S3826" s="35"/>
      <c r="T3826" s="17">
        <f t="shared" si="8523"/>
        <v>49842</v>
      </c>
      <c r="U3826" s="216">
        <f t="shared" si="8517"/>
        <v>1</v>
      </c>
      <c r="V3826" s="216">
        <f t="shared" si="8523"/>
        <v>3821</v>
      </c>
      <c r="W3826" s="16">
        <f t="shared" si="8529"/>
        <v>10.468493150684932</v>
      </c>
      <c r="X3826" s="16" t="e">
        <f>IF(Template!$F$7="Linear interpolation",LinInterp($I$5:$I$22,$G$5:$G$22,W3826),CubicSpline($I$5:$I$22,$G$5:$G$22,W3826))</f>
        <v>#VALUE!</v>
      </c>
      <c r="Y3826" s="221" t="e">
        <f t="shared" si="8518"/>
        <v>#VALUE!</v>
      </c>
      <c r="Z3826" s="221" t="e">
        <f>Y3826/PRODUCT($AA$6:AA3825)</f>
        <v>#VALUE!</v>
      </c>
      <c r="AA3826" s="16" t="e">
        <f t="shared" si="8524"/>
        <v>#VALUE!</v>
      </c>
      <c r="AB3826" s="10" t="e">
        <f t="shared" si="8525"/>
        <v>#VALUE!</v>
      </c>
      <c r="AC3826" s="90">
        <f t="shared" si="8610"/>
        <v>3826</v>
      </c>
      <c r="AD3826" s="17">
        <f t="shared" si="8534"/>
        <v>49819</v>
      </c>
      <c r="AE3826" s="16" t="e">
        <f t="shared" si="8519"/>
        <v>#VALUE!</v>
      </c>
      <c r="AF3826" s="10">
        <f ca="1">IFERROR(AVERAGE(INDIRECT("AE"&amp;AC3826-Template!$F$10+1):INDIRECT("AE"&amp;AC3826)),0)</f>
        <v>0</v>
      </c>
      <c r="AG3826" s="35"/>
      <c r="AH3826" s="86"/>
      <c r="AI3826" s="35"/>
      <c r="AJ3826" s="35"/>
      <c r="AK3826" s="35"/>
      <c r="AL3826" s="35"/>
      <c r="AM3826" s="35"/>
      <c r="AN3826" s="35"/>
      <c r="AO3826" s="35"/>
      <c r="AP3826" s="35"/>
      <c r="AQ3826" s="35"/>
      <c r="AR3826" s="35"/>
      <c r="AS3826" s="35"/>
      <c r="AT3826" s="35"/>
      <c r="AU3826" s="35"/>
      <c r="AV3826" s="35"/>
      <c r="AW3826" s="35"/>
      <c r="AX3826" s="35"/>
      <c r="AY3826" s="35"/>
      <c r="AZ3826" s="17">
        <f t="shared" ref="AZ3826" si="8621">AZ3825+1</f>
        <v>49842</v>
      </c>
      <c r="BA3826" s="216">
        <f t="shared" si="8542"/>
        <v>1</v>
      </c>
      <c r="BB3826" s="216">
        <f t="shared" ref="BB3826" si="8622">BB3825+1</f>
        <v>3821</v>
      </c>
      <c r="BC3826" s="16">
        <f t="shared" si="8544"/>
        <v>10.468493150684932</v>
      </c>
      <c r="BD3826" s="16">
        <f>IF(Template!$F$7="Linear interpolation",LinInterp($AO$5:$AO$18,$AM$5:$AM$18,BC3826),CubicSpline($AO$5:$AO$18,$AM$5:$AM$18,BC3826))</f>
        <v>14.150079579818703</v>
      </c>
      <c r="BE3826" s="221">
        <f t="shared" si="8480"/>
        <v>3.9965881899705429</v>
      </c>
      <c r="BF3826" s="221">
        <f>BE3826/PRODUCT($BG$6:BG3825)</f>
        <v>1.0003626694018861</v>
      </c>
      <c r="BG3826" s="16">
        <f t="shared" si="8545"/>
        <v>1.0003626694018861</v>
      </c>
      <c r="BH3826" s="10">
        <f t="shared" si="8546"/>
        <v>13.237433168843292</v>
      </c>
      <c r="BI3826" s="90"/>
      <c r="BJ3826" s="17">
        <f t="shared" si="8528"/>
        <v>49819</v>
      </c>
      <c r="BK3826" s="16">
        <f t="shared" si="8522"/>
        <v>13.237807505016018</v>
      </c>
      <c r="BL3826" s="10">
        <f ca="1">IFERROR(AVERAGE(INDIRECT("BK"&amp;AC3826-Template!$F$10+1):INDIRECT("BK"&amp;AC3826)),0)</f>
        <v>13.237964600068079</v>
      </c>
      <c r="BM3826" s="35"/>
      <c r="BN3826" s="86"/>
      <c r="BO3826" s="35"/>
      <c r="BP3826" s="35"/>
      <c r="BQ3826" s="35"/>
      <c r="BR3826" s="35"/>
      <c r="BS3826" s="35"/>
      <c r="BT3826" s="35"/>
      <c r="BU3826" s="35"/>
      <c r="BV3826" s="35"/>
      <c r="BW3826" s="35"/>
      <c r="BX3826" s="35"/>
      <c r="BY3826" s="35"/>
      <c r="BZ3826" s="35"/>
      <c r="CA3826" s="35"/>
      <c r="CB3826" s="35"/>
      <c r="CC3826" s="35"/>
      <c r="CD3826" s="35"/>
      <c r="CE3826" s="35"/>
      <c r="CF3826" s="35"/>
      <c r="CG3826" s="35"/>
      <c r="CH3826" s="35"/>
    </row>
    <row r="3827" spans="1:86" ht="15.6" x14ac:dyDescent="0.3">
      <c r="A3827" s="35"/>
      <c r="B3827" s="86"/>
      <c r="C3827" s="35"/>
      <c r="D3827" s="35"/>
      <c r="E3827" s="35"/>
      <c r="F3827" s="35"/>
      <c r="G3827" s="35"/>
      <c r="H3827" s="35"/>
      <c r="I3827" s="35"/>
      <c r="J3827" s="35"/>
      <c r="K3827" s="35"/>
      <c r="L3827" s="35"/>
      <c r="M3827" s="35"/>
      <c r="N3827" s="35"/>
      <c r="O3827" s="35"/>
      <c r="P3827" s="35"/>
      <c r="Q3827" s="35"/>
      <c r="R3827" s="35"/>
      <c r="S3827" s="35"/>
      <c r="T3827" s="17">
        <f t="shared" si="8523"/>
        <v>49843</v>
      </c>
      <c r="U3827" s="216">
        <f t="shared" si="8517"/>
        <v>2</v>
      </c>
      <c r="V3827" s="216">
        <f t="shared" si="8523"/>
        <v>3822</v>
      </c>
      <c r="W3827" s="16">
        <f t="shared" si="8529"/>
        <v>10.471232876712328</v>
      </c>
      <c r="X3827" s="16" t="e">
        <f>IF(Template!$F$7="Linear interpolation",LinInterp($I$5:$I$22,$G$5:$G$22,W3827),CubicSpline($I$5:$I$22,$G$5:$G$22,W3827))</f>
        <v>#VALUE!</v>
      </c>
      <c r="Y3827" s="221" t="e">
        <f t="shared" si="8518"/>
        <v>#VALUE!</v>
      </c>
      <c r="Z3827" s="221" t="e">
        <f>Y3827/PRODUCT($AA$6:AA3826)</f>
        <v>#VALUE!</v>
      </c>
      <c r="AA3827" s="16" t="e">
        <f t="shared" si="8524"/>
        <v>#VALUE!</v>
      </c>
      <c r="AB3827" s="10" t="e">
        <f t="shared" si="8525"/>
        <v>#VALUE!</v>
      </c>
      <c r="AC3827" s="90">
        <f t="shared" si="8610"/>
        <v>3827</v>
      </c>
      <c r="AD3827" s="17">
        <f t="shared" si="8534"/>
        <v>49820</v>
      </c>
      <c r="AE3827" s="16" t="e">
        <f t="shared" si="8519"/>
        <v>#VALUE!</v>
      </c>
      <c r="AF3827" s="10">
        <f ca="1">IFERROR(AVERAGE(INDIRECT("AE"&amp;AC3827-Template!$F$10+1):INDIRECT("AE"&amp;AC3827)),0)</f>
        <v>0</v>
      </c>
      <c r="AG3827" s="35"/>
      <c r="AH3827" s="86"/>
      <c r="AI3827" s="35"/>
      <c r="AJ3827" s="35"/>
      <c r="AK3827" s="35"/>
      <c r="AL3827" s="35"/>
      <c r="AM3827" s="35"/>
      <c r="AN3827" s="35"/>
      <c r="AO3827" s="35"/>
      <c r="AP3827" s="35"/>
      <c r="AQ3827" s="35"/>
      <c r="AR3827" s="35"/>
      <c r="AS3827" s="35"/>
      <c r="AT3827" s="35"/>
      <c r="AU3827" s="35"/>
      <c r="AV3827" s="35"/>
      <c r="AW3827" s="35"/>
      <c r="AX3827" s="35"/>
      <c r="AY3827" s="35"/>
      <c r="AZ3827" s="17">
        <f t="shared" ref="AZ3827" si="8623">AZ3826+1</f>
        <v>49843</v>
      </c>
      <c r="BA3827" s="216">
        <f t="shared" si="8542"/>
        <v>2</v>
      </c>
      <c r="BB3827" s="216">
        <f t="shared" ref="BB3827" si="8624">BB3826+1</f>
        <v>3822</v>
      </c>
      <c r="BC3827" s="16">
        <f t="shared" si="8544"/>
        <v>10.471232876712328</v>
      </c>
      <c r="BD3827" s="16">
        <f>IF(Template!$F$7="Linear interpolation",LinInterp($AO$5:$AO$18,$AM$5:$AM$18,BC3827),CubicSpline($AO$5:$AO$18,$AM$5:$AM$18,BC3827))</f>
        <v>14.150079781161919</v>
      </c>
      <c r="BE3827" s="221">
        <f t="shared" ref="BE3827:BE3890" si="8625">(1+(BD3827/100))^BC3827</f>
        <v>3.9980376334188268</v>
      </c>
      <c r="BF3827" s="221">
        <f>BE3827/PRODUCT($BG$6:BG3826)</f>
        <v>1.0003626702025297</v>
      </c>
      <c r="BG3827" s="16">
        <f t="shared" si="8545"/>
        <v>1.0003626702025297</v>
      </c>
      <c r="BH3827" s="10">
        <f t="shared" si="8546"/>
        <v>13.237462392332922</v>
      </c>
      <c r="BI3827" s="90"/>
      <c r="BJ3827" s="17">
        <f t="shared" si="8528"/>
        <v>49820</v>
      </c>
      <c r="BK3827" s="16">
        <f t="shared" si="8522"/>
        <v>13.237807505016018</v>
      </c>
      <c r="BL3827" s="10">
        <f ca="1">IFERROR(AVERAGE(INDIRECT("BK"&amp;AC3827-Template!$F$10+1):INDIRECT("BK"&amp;AC3827)),0)</f>
        <v>13.237954179066783</v>
      </c>
      <c r="BM3827" s="35"/>
      <c r="BN3827" s="86"/>
      <c r="BO3827" s="35"/>
      <c r="BP3827" s="35"/>
      <c r="BQ3827" s="35"/>
      <c r="BR3827" s="35"/>
      <c r="BS3827" s="35"/>
      <c r="BT3827" s="35"/>
      <c r="BU3827" s="35"/>
      <c r="BV3827" s="35"/>
      <c r="BW3827" s="35"/>
      <c r="BX3827" s="35"/>
      <c r="BY3827" s="35"/>
      <c r="BZ3827" s="35"/>
      <c r="CA3827" s="35"/>
      <c r="CB3827" s="35"/>
      <c r="CC3827" s="35"/>
      <c r="CD3827" s="35"/>
      <c r="CE3827" s="35"/>
      <c r="CF3827" s="35"/>
      <c r="CG3827" s="35"/>
      <c r="CH3827" s="35"/>
    </row>
    <row r="3828" spans="1:86" ht="15.6" x14ac:dyDescent="0.3">
      <c r="A3828" s="35"/>
      <c r="B3828" s="86"/>
      <c r="C3828" s="35"/>
      <c r="D3828" s="35"/>
      <c r="E3828" s="35"/>
      <c r="F3828" s="35"/>
      <c r="G3828" s="35"/>
      <c r="H3828" s="35"/>
      <c r="I3828" s="35"/>
      <c r="J3828" s="35"/>
      <c r="K3828" s="35"/>
      <c r="L3828" s="35"/>
      <c r="M3828" s="35"/>
      <c r="N3828" s="35"/>
      <c r="O3828" s="35"/>
      <c r="P3828" s="35"/>
      <c r="Q3828" s="35"/>
      <c r="R3828" s="35"/>
      <c r="S3828" s="35"/>
      <c r="T3828" s="17">
        <f t="shared" si="8523"/>
        <v>49844</v>
      </c>
      <c r="U3828" s="216">
        <f t="shared" si="8517"/>
        <v>3</v>
      </c>
      <c r="V3828" s="216">
        <f t="shared" si="8523"/>
        <v>3823</v>
      </c>
      <c r="W3828" s="16">
        <f t="shared" si="8529"/>
        <v>10.473972602739726</v>
      </c>
      <c r="X3828" s="16" t="e">
        <f>IF(Template!$F$7="Linear interpolation",LinInterp($I$5:$I$22,$G$5:$G$22,W3828),CubicSpline($I$5:$I$22,$G$5:$G$22,W3828))</f>
        <v>#VALUE!</v>
      </c>
      <c r="Y3828" s="221" t="e">
        <f t="shared" si="8518"/>
        <v>#VALUE!</v>
      </c>
      <c r="Z3828" s="221" t="e">
        <f>Y3828/PRODUCT($AA$6:AA3827)</f>
        <v>#VALUE!</v>
      </c>
      <c r="AA3828" s="16" t="e">
        <f t="shared" si="8524"/>
        <v>#VALUE!</v>
      </c>
      <c r="AB3828" s="10" t="e">
        <f t="shared" si="8525"/>
        <v>#VALUE!</v>
      </c>
      <c r="AC3828" s="90">
        <f t="shared" si="8610"/>
        <v>3828</v>
      </c>
      <c r="AD3828" s="17">
        <f t="shared" si="8534"/>
        <v>49821</v>
      </c>
      <c r="AE3828" s="16" t="e">
        <f t="shared" si="8519"/>
        <v>#VALUE!</v>
      </c>
      <c r="AF3828" s="10">
        <f ca="1">IFERROR(AVERAGE(INDIRECT("AE"&amp;AC3828-Template!$F$10+1):INDIRECT("AE"&amp;AC3828)),0)</f>
        <v>0</v>
      </c>
      <c r="AG3828" s="35"/>
      <c r="AH3828" s="86"/>
      <c r="AI3828" s="35"/>
      <c r="AJ3828" s="35"/>
      <c r="AK3828" s="35"/>
      <c r="AL3828" s="35"/>
      <c r="AM3828" s="35"/>
      <c r="AN3828" s="35"/>
      <c r="AO3828" s="35"/>
      <c r="AP3828" s="35"/>
      <c r="AQ3828" s="35"/>
      <c r="AR3828" s="35"/>
      <c r="AS3828" s="35"/>
      <c r="AT3828" s="35"/>
      <c r="AU3828" s="35"/>
      <c r="AV3828" s="35"/>
      <c r="AW3828" s="35"/>
      <c r="AX3828" s="35"/>
      <c r="AY3828" s="35"/>
      <c r="AZ3828" s="17">
        <f t="shared" ref="AZ3828" si="8626">AZ3827+1</f>
        <v>49844</v>
      </c>
      <c r="BA3828" s="216">
        <f t="shared" si="8542"/>
        <v>3</v>
      </c>
      <c r="BB3828" s="216">
        <f t="shared" ref="BB3828" si="8627">BB3827+1</f>
        <v>3823</v>
      </c>
      <c r="BC3828" s="16">
        <f t="shared" si="8544"/>
        <v>10.473972602739726</v>
      </c>
      <c r="BD3828" s="16">
        <f>IF(Template!$F$7="Linear interpolation",LinInterp($AO$5:$AO$18,$AM$5:$AM$18,BC3828),CubicSpline($AO$5:$AO$18,$AM$5:$AM$18,BC3828))</f>
        <v>14.150079977886433</v>
      </c>
      <c r="BE3828" s="221">
        <f t="shared" si="8625"/>
        <v>3.9994876008807565</v>
      </c>
      <c r="BF3828" s="221">
        <f>BE3828/PRODUCT($BG$6:BG3827)</f>
        <v>1.0003626697882504</v>
      </c>
      <c r="BG3828" s="16">
        <f t="shared" si="8545"/>
        <v>1.0003626697882504</v>
      </c>
      <c r="BH3828" s="10">
        <f t="shared" si="8546"/>
        <v>13.237447271139292</v>
      </c>
      <c r="BI3828" s="90"/>
      <c r="BJ3828" s="17">
        <f t="shared" si="8528"/>
        <v>49821</v>
      </c>
      <c r="BK3828" s="16">
        <f t="shared" si="8522"/>
        <v>13.237731514839869</v>
      </c>
      <c r="BL3828" s="10">
        <f ca="1">IFERROR(AVERAGE(INDIRECT("BK"&amp;AC3828-Template!$F$10+1):INDIRECT("BK"&amp;AC3828)),0)</f>
        <v>13.237941225059616</v>
      </c>
      <c r="BM3828" s="35"/>
      <c r="BN3828" s="86"/>
      <c r="BO3828" s="35"/>
      <c r="BP3828" s="35"/>
      <c r="BQ3828" s="35"/>
      <c r="BR3828" s="35"/>
      <c r="BS3828" s="35"/>
      <c r="BT3828" s="35"/>
      <c r="BU3828" s="35"/>
      <c r="BV3828" s="35"/>
      <c r="BW3828" s="35"/>
      <c r="BX3828" s="35"/>
      <c r="BY3828" s="35"/>
      <c r="BZ3828" s="35"/>
      <c r="CA3828" s="35"/>
      <c r="CB3828" s="35"/>
      <c r="CC3828" s="35"/>
      <c r="CD3828" s="35"/>
      <c r="CE3828" s="35"/>
      <c r="CF3828" s="35"/>
      <c r="CG3828" s="35"/>
      <c r="CH3828" s="35"/>
    </row>
    <row r="3829" spans="1:86" ht="15.6" x14ac:dyDescent="0.3">
      <c r="A3829" s="35"/>
      <c r="B3829" s="86"/>
      <c r="C3829" s="35"/>
      <c r="D3829" s="35"/>
      <c r="E3829" s="35"/>
      <c r="F3829" s="35"/>
      <c r="G3829" s="35"/>
      <c r="H3829" s="35"/>
      <c r="I3829" s="35"/>
      <c r="J3829" s="35"/>
      <c r="K3829" s="35"/>
      <c r="L3829" s="35"/>
      <c r="M3829" s="35"/>
      <c r="N3829" s="35"/>
      <c r="O3829" s="35"/>
      <c r="P3829" s="35"/>
      <c r="Q3829" s="35"/>
      <c r="R3829" s="35"/>
      <c r="S3829" s="35"/>
      <c r="T3829" s="17">
        <f t="shared" si="8523"/>
        <v>49845</v>
      </c>
      <c r="U3829" s="216">
        <f t="shared" si="8517"/>
        <v>4</v>
      </c>
      <c r="V3829" s="216">
        <f t="shared" si="8523"/>
        <v>3824</v>
      </c>
      <c r="W3829" s="16">
        <f t="shared" si="8529"/>
        <v>10.476712328767123</v>
      </c>
      <c r="X3829" s="16" t="e">
        <f>IF(Template!$F$7="Linear interpolation",LinInterp($I$5:$I$22,$G$5:$G$22,W3829),CubicSpline($I$5:$I$22,$G$5:$G$22,W3829))</f>
        <v>#VALUE!</v>
      </c>
      <c r="Y3829" s="221" t="e">
        <f t="shared" si="8518"/>
        <v>#VALUE!</v>
      </c>
      <c r="Z3829" s="221" t="e">
        <f>Y3829/PRODUCT($AA$6:AA3828)</f>
        <v>#VALUE!</v>
      </c>
      <c r="AA3829" s="16" t="e">
        <f t="shared" si="8524"/>
        <v>#VALUE!</v>
      </c>
      <c r="AB3829" s="10" t="e">
        <f t="shared" si="8525"/>
        <v>#VALUE!</v>
      </c>
      <c r="AC3829" s="90">
        <f t="shared" si="8610"/>
        <v>3829</v>
      </c>
      <c r="AD3829" s="17">
        <f t="shared" si="8534"/>
        <v>49822</v>
      </c>
      <c r="AE3829" s="16" t="e">
        <f t="shared" si="8519"/>
        <v>#VALUE!</v>
      </c>
      <c r="AF3829" s="10">
        <f ca="1">IFERROR(AVERAGE(INDIRECT("AE"&amp;AC3829-Template!$F$10+1):INDIRECT("AE"&amp;AC3829)),0)</f>
        <v>0</v>
      </c>
      <c r="AG3829" s="35"/>
      <c r="AH3829" s="86"/>
      <c r="AI3829" s="35"/>
      <c r="AJ3829" s="35"/>
      <c r="AK3829" s="35"/>
      <c r="AL3829" s="35"/>
      <c r="AM3829" s="35"/>
      <c r="AN3829" s="35"/>
      <c r="AO3829" s="35"/>
      <c r="AP3829" s="35"/>
      <c r="AQ3829" s="35"/>
      <c r="AR3829" s="35"/>
      <c r="AS3829" s="35"/>
      <c r="AT3829" s="35"/>
      <c r="AU3829" s="35"/>
      <c r="AV3829" s="35"/>
      <c r="AW3829" s="35"/>
      <c r="AX3829" s="35"/>
      <c r="AY3829" s="35"/>
      <c r="AZ3829" s="17">
        <f t="shared" ref="AZ3829" si="8628">AZ3828+1</f>
        <v>49845</v>
      </c>
      <c r="BA3829" s="216">
        <f t="shared" si="8542"/>
        <v>4</v>
      </c>
      <c r="BB3829" s="216">
        <f t="shared" ref="BB3829" si="8629">BB3828+1</f>
        <v>3824</v>
      </c>
      <c r="BC3829" s="16">
        <f t="shared" si="8544"/>
        <v>10.476712328767123</v>
      </c>
      <c r="BD3829" s="16">
        <f>IF(Template!$F$7="Linear interpolation",LinInterp($AO$5:$AO$18,$AM$5:$AM$18,BC3829),CubicSpline($AO$5:$AO$18,$AM$5:$AM$18,BC3829))</f>
        <v>14.15008016996539</v>
      </c>
      <c r="BE3829" s="221">
        <f t="shared" si="8625"/>
        <v>4.0009380925339872</v>
      </c>
      <c r="BF3829" s="221">
        <f>BE3829/PRODUCT($BG$6:BG3828)</f>
        <v>1.0003626693711742</v>
      </c>
      <c r="BG3829" s="16">
        <f t="shared" si="8545"/>
        <v>1.0003626693711742</v>
      </c>
      <c r="BH3829" s="10">
        <f t="shared" si="8546"/>
        <v>13.237432047859766</v>
      </c>
      <c r="BI3829" s="90"/>
      <c r="BJ3829" s="17">
        <f t="shared" si="8528"/>
        <v>49822</v>
      </c>
      <c r="BK3829" s="16">
        <f t="shared" si="8522"/>
        <v>13.237756511928044</v>
      </c>
      <c r="BL3829" s="10">
        <f ca="1">IFERROR(AVERAGE(INDIRECT("BK"&amp;AC3829-Template!$F$10+1):INDIRECT("BK"&amp;AC3829)),0)</f>
        <v>13.237929104288725</v>
      </c>
      <c r="BM3829" s="35"/>
      <c r="BN3829" s="86"/>
      <c r="BO3829" s="35"/>
      <c r="BP3829" s="35"/>
      <c r="BQ3829" s="35"/>
      <c r="BR3829" s="35"/>
      <c r="BS3829" s="35"/>
      <c r="BT3829" s="35"/>
      <c r="BU3829" s="35"/>
      <c r="BV3829" s="35"/>
      <c r="BW3829" s="35"/>
      <c r="BX3829" s="35"/>
      <c r="BY3829" s="35"/>
      <c r="BZ3829" s="35"/>
      <c r="CA3829" s="35"/>
      <c r="CB3829" s="35"/>
      <c r="CC3829" s="35"/>
      <c r="CD3829" s="35"/>
      <c r="CE3829" s="35"/>
      <c r="CF3829" s="35"/>
      <c r="CG3829" s="35"/>
      <c r="CH3829" s="35"/>
    </row>
    <row r="3830" spans="1:86" ht="15.6" x14ac:dyDescent="0.3">
      <c r="A3830" s="35"/>
      <c r="B3830" s="86"/>
      <c r="C3830" s="35"/>
      <c r="D3830" s="35"/>
      <c r="E3830" s="35"/>
      <c r="F3830" s="35"/>
      <c r="G3830" s="35"/>
      <c r="H3830" s="35"/>
      <c r="I3830" s="35"/>
      <c r="J3830" s="35"/>
      <c r="K3830" s="35"/>
      <c r="L3830" s="35"/>
      <c r="M3830" s="35"/>
      <c r="N3830" s="35"/>
      <c r="O3830" s="35"/>
      <c r="P3830" s="35"/>
      <c r="Q3830" s="35"/>
      <c r="R3830" s="35"/>
      <c r="S3830" s="35"/>
      <c r="T3830" s="17">
        <f t="shared" si="8523"/>
        <v>49846</v>
      </c>
      <c r="U3830" s="216">
        <f t="shared" si="8517"/>
        <v>5</v>
      </c>
      <c r="V3830" s="216">
        <f t="shared" si="8523"/>
        <v>3825</v>
      </c>
      <c r="W3830" s="16">
        <f t="shared" si="8529"/>
        <v>10.479452054794521</v>
      </c>
      <c r="X3830" s="16" t="e">
        <f>IF(Template!$F$7="Linear interpolation",LinInterp($I$5:$I$22,$G$5:$G$22,W3830),CubicSpline($I$5:$I$22,$G$5:$G$22,W3830))</f>
        <v>#VALUE!</v>
      </c>
      <c r="Y3830" s="221" t="e">
        <f t="shared" si="8518"/>
        <v>#VALUE!</v>
      </c>
      <c r="Z3830" s="221" t="e">
        <f>Y3830/PRODUCT($AA$6:AA3829)</f>
        <v>#VALUE!</v>
      </c>
      <c r="AA3830" s="16" t="e">
        <f t="shared" si="8524"/>
        <v>#VALUE!</v>
      </c>
      <c r="AB3830" s="10" t="e">
        <f t="shared" si="8525"/>
        <v>#VALUE!</v>
      </c>
      <c r="AC3830" s="90">
        <f t="shared" si="8610"/>
        <v>3830</v>
      </c>
      <c r="AD3830" s="17">
        <f t="shared" si="8534"/>
        <v>49823</v>
      </c>
      <c r="AE3830" s="16" t="e">
        <f t="shared" si="8519"/>
        <v>#VALUE!</v>
      </c>
      <c r="AF3830" s="10">
        <f ca="1">IFERROR(AVERAGE(INDIRECT("AE"&amp;AC3830-Template!$F$10+1):INDIRECT("AE"&amp;AC3830)),0)</f>
        <v>0</v>
      </c>
      <c r="AG3830" s="35"/>
      <c r="AH3830" s="86"/>
      <c r="AI3830" s="35"/>
      <c r="AJ3830" s="35"/>
      <c r="AK3830" s="35"/>
      <c r="AL3830" s="35"/>
      <c r="AM3830" s="35"/>
      <c r="AN3830" s="35"/>
      <c r="AO3830" s="35"/>
      <c r="AP3830" s="35"/>
      <c r="AQ3830" s="35"/>
      <c r="AR3830" s="35"/>
      <c r="AS3830" s="35"/>
      <c r="AT3830" s="35"/>
      <c r="AU3830" s="35"/>
      <c r="AV3830" s="35"/>
      <c r="AW3830" s="35"/>
      <c r="AX3830" s="35"/>
      <c r="AY3830" s="35"/>
      <c r="AZ3830" s="17">
        <f t="shared" ref="AZ3830" si="8630">AZ3829+1</f>
        <v>49846</v>
      </c>
      <c r="BA3830" s="216">
        <f t="shared" si="8542"/>
        <v>5</v>
      </c>
      <c r="BB3830" s="216">
        <f t="shared" ref="BB3830" si="8631">BB3829+1</f>
        <v>3825</v>
      </c>
      <c r="BC3830" s="16">
        <f t="shared" si="8544"/>
        <v>10.479452054794521</v>
      </c>
      <c r="BD3830" s="16">
        <f>IF(Template!$F$7="Linear interpolation",LinInterp($AO$5:$AO$18,$AM$5:$AM$18,BC3830),CubicSpline($AO$5:$AO$18,$AM$5:$AM$18,BC3830))</f>
        <v>14.150080357371939</v>
      </c>
      <c r="BE3830" s="221">
        <f t="shared" si="8625"/>
        <v>4.002389108556196</v>
      </c>
      <c r="BF3830" s="221">
        <f>BE3830/PRODUCT($BG$6:BG3829)</f>
        <v>1.0003626689512932</v>
      </c>
      <c r="BG3830" s="16">
        <f t="shared" si="8545"/>
        <v>1.0003626689512932</v>
      </c>
      <c r="BH3830" s="10">
        <f t="shared" si="8546"/>
        <v>13.237416722202578</v>
      </c>
      <c r="BI3830" s="90"/>
      <c r="BJ3830" s="17">
        <f t="shared" si="8528"/>
        <v>49823</v>
      </c>
      <c r="BK3830" s="16">
        <f t="shared" si="8522"/>
        <v>13.237743513798472</v>
      </c>
      <c r="BL3830" s="10">
        <f ca="1">IFERROR(AVERAGE(INDIRECT("BK"&amp;AC3830-Template!$F$10+1):INDIRECT("BK"&amp;AC3830)),0)</f>
        <v>13.237918531787885</v>
      </c>
      <c r="BM3830" s="35"/>
      <c r="BN3830" s="86"/>
      <c r="BO3830" s="35"/>
      <c r="BP3830" s="35"/>
      <c r="BQ3830" s="35"/>
      <c r="BR3830" s="35"/>
      <c r="BS3830" s="35"/>
      <c r="BT3830" s="35"/>
      <c r="BU3830" s="35"/>
      <c r="BV3830" s="35"/>
      <c r="BW3830" s="35"/>
      <c r="BX3830" s="35"/>
      <c r="BY3830" s="35"/>
      <c r="BZ3830" s="35"/>
      <c r="CA3830" s="35"/>
      <c r="CB3830" s="35"/>
      <c r="CC3830" s="35"/>
      <c r="CD3830" s="35"/>
      <c r="CE3830" s="35"/>
      <c r="CF3830" s="35"/>
      <c r="CG3830" s="35"/>
      <c r="CH3830" s="35"/>
    </row>
    <row r="3831" spans="1:86" ht="15.6" x14ac:dyDescent="0.3">
      <c r="A3831" s="35"/>
      <c r="B3831" s="86"/>
      <c r="C3831" s="35"/>
      <c r="D3831" s="35"/>
      <c r="E3831" s="35"/>
      <c r="F3831" s="35"/>
      <c r="G3831" s="35"/>
      <c r="H3831" s="35"/>
      <c r="I3831" s="35"/>
      <c r="J3831" s="35"/>
      <c r="K3831" s="35"/>
      <c r="L3831" s="35"/>
      <c r="M3831" s="35"/>
      <c r="N3831" s="35"/>
      <c r="O3831" s="35"/>
      <c r="P3831" s="35"/>
      <c r="Q3831" s="35"/>
      <c r="R3831" s="35"/>
      <c r="S3831" s="35"/>
      <c r="T3831" s="17">
        <f t="shared" si="8523"/>
        <v>49847</v>
      </c>
      <c r="U3831" s="216">
        <f t="shared" si="8517"/>
        <v>6</v>
      </c>
      <c r="V3831" s="216">
        <f t="shared" si="8523"/>
        <v>3826</v>
      </c>
      <c r="W3831" s="16">
        <f t="shared" si="8529"/>
        <v>10.482191780821918</v>
      </c>
      <c r="X3831" s="16" t="e">
        <f>IF(Template!$F$7="Linear interpolation",LinInterp($I$5:$I$22,$G$5:$G$22,W3831),CubicSpline($I$5:$I$22,$G$5:$G$22,W3831))</f>
        <v>#VALUE!</v>
      </c>
      <c r="Y3831" s="221" t="e">
        <f t="shared" si="8518"/>
        <v>#VALUE!</v>
      </c>
      <c r="Z3831" s="221" t="e">
        <f>Y3831/PRODUCT($AA$6:AA3830)</f>
        <v>#VALUE!</v>
      </c>
      <c r="AA3831" s="16" t="e">
        <f t="shared" si="8524"/>
        <v>#VALUE!</v>
      </c>
      <c r="AB3831" s="10" t="e">
        <f t="shared" si="8525"/>
        <v>#VALUE!</v>
      </c>
      <c r="AC3831" s="90">
        <f t="shared" si="8610"/>
        <v>3831</v>
      </c>
      <c r="AD3831" s="17">
        <f t="shared" si="8534"/>
        <v>49824</v>
      </c>
      <c r="AE3831" s="16" t="e">
        <f t="shared" si="8519"/>
        <v>#VALUE!</v>
      </c>
      <c r="AF3831" s="10">
        <f ca="1">IFERROR(AVERAGE(INDIRECT("AE"&amp;AC3831-Template!$F$10+1):INDIRECT("AE"&amp;AC3831)),0)</f>
        <v>0</v>
      </c>
      <c r="AG3831" s="35"/>
      <c r="AH3831" s="86"/>
      <c r="AI3831" s="35"/>
      <c r="AJ3831" s="35"/>
      <c r="AK3831" s="35"/>
      <c r="AL3831" s="35"/>
      <c r="AM3831" s="35"/>
      <c r="AN3831" s="35"/>
      <c r="AO3831" s="35"/>
      <c r="AP3831" s="35"/>
      <c r="AQ3831" s="35"/>
      <c r="AR3831" s="35"/>
      <c r="AS3831" s="35"/>
      <c r="AT3831" s="35"/>
      <c r="AU3831" s="35"/>
      <c r="AV3831" s="35"/>
      <c r="AW3831" s="35"/>
      <c r="AX3831" s="35"/>
      <c r="AY3831" s="35"/>
      <c r="AZ3831" s="17">
        <f t="shared" ref="AZ3831" si="8632">AZ3830+1</f>
        <v>49847</v>
      </c>
      <c r="BA3831" s="216">
        <f t="shared" si="8542"/>
        <v>6</v>
      </c>
      <c r="BB3831" s="216">
        <f t="shared" ref="BB3831" si="8633">BB3830+1</f>
        <v>3826</v>
      </c>
      <c r="BC3831" s="16">
        <f t="shared" si="8544"/>
        <v>10.482191780821918</v>
      </c>
      <c r="BD3831" s="16">
        <f>IF(Template!$F$7="Linear interpolation",LinInterp($AO$5:$AO$18,$AM$5:$AM$18,BC3831),CubicSpline($AO$5:$AO$18,$AM$5:$AM$18,BC3831))</f>
        <v>14.150080540079227</v>
      </c>
      <c r="BE3831" s="221">
        <f t="shared" si="8625"/>
        <v>4.0038406491251317</v>
      </c>
      <c r="BF3831" s="221">
        <f>BE3831/PRODUCT($BG$6:BG3830)</f>
        <v>1.0003626685286127</v>
      </c>
      <c r="BG3831" s="16">
        <f t="shared" si="8545"/>
        <v>1.0003626689512932</v>
      </c>
      <c r="BH3831" s="10">
        <f t="shared" si="8546"/>
        <v>13.237416722202578</v>
      </c>
      <c r="BI3831" s="90"/>
      <c r="BJ3831" s="17">
        <f t="shared" si="8528"/>
        <v>49824</v>
      </c>
      <c r="BK3831" s="16">
        <f t="shared" si="8522"/>
        <v>13.237730415479486</v>
      </c>
      <c r="BL3831" s="10">
        <f ca="1">IFERROR(AVERAGE(INDIRECT("BK"&amp;AC3831-Template!$F$10+1):INDIRECT("BK"&amp;AC3831)),0)</f>
        <v>13.237906872965661</v>
      </c>
      <c r="BM3831" s="35"/>
      <c r="BN3831" s="86"/>
      <c r="BO3831" s="35"/>
      <c r="BP3831" s="35"/>
      <c r="BQ3831" s="35"/>
      <c r="BR3831" s="35"/>
      <c r="BS3831" s="35"/>
      <c r="BT3831" s="35"/>
      <c r="BU3831" s="35"/>
      <c r="BV3831" s="35"/>
      <c r="BW3831" s="35"/>
      <c r="BX3831" s="35"/>
      <c r="BY3831" s="35"/>
      <c r="BZ3831" s="35"/>
      <c r="CA3831" s="35"/>
      <c r="CB3831" s="35"/>
      <c r="CC3831" s="35"/>
      <c r="CD3831" s="35"/>
      <c r="CE3831" s="35"/>
      <c r="CF3831" s="35"/>
      <c r="CG3831" s="35"/>
      <c r="CH3831" s="35"/>
    </row>
    <row r="3832" spans="1:86" ht="15.6" x14ac:dyDescent="0.3">
      <c r="A3832" s="35"/>
      <c r="B3832" s="86"/>
      <c r="C3832" s="35"/>
      <c r="D3832" s="35"/>
      <c r="E3832" s="35"/>
      <c r="F3832" s="35"/>
      <c r="G3832" s="35"/>
      <c r="H3832" s="35"/>
      <c r="I3832" s="35"/>
      <c r="J3832" s="35"/>
      <c r="K3832" s="35"/>
      <c r="L3832" s="35"/>
      <c r="M3832" s="35"/>
      <c r="N3832" s="35"/>
      <c r="O3832" s="35"/>
      <c r="P3832" s="35"/>
      <c r="Q3832" s="35"/>
      <c r="R3832" s="35"/>
      <c r="S3832" s="35"/>
      <c r="T3832" s="17">
        <f t="shared" si="8523"/>
        <v>49848</v>
      </c>
      <c r="U3832" s="216">
        <f t="shared" si="8517"/>
        <v>7</v>
      </c>
      <c r="V3832" s="216">
        <f t="shared" si="8523"/>
        <v>3827</v>
      </c>
      <c r="W3832" s="16">
        <f t="shared" si="8529"/>
        <v>10.484931506849316</v>
      </c>
      <c r="X3832" s="16" t="e">
        <f>IF(Template!$F$7="Linear interpolation",LinInterp($I$5:$I$22,$G$5:$G$22,W3832),CubicSpline($I$5:$I$22,$G$5:$G$22,W3832))</f>
        <v>#VALUE!</v>
      </c>
      <c r="Y3832" s="221" t="e">
        <f t="shared" si="8518"/>
        <v>#VALUE!</v>
      </c>
      <c r="Z3832" s="221" t="e">
        <f>Y3832/PRODUCT($AA$6:AA3831)</f>
        <v>#VALUE!</v>
      </c>
      <c r="AA3832" s="16" t="e">
        <f t="shared" si="8524"/>
        <v>#VALUE!</v>
      </c>
      <c r="AB3832" s="10" t="e">
        <f t="shared" si="8525"/>
        <v>#VALUE!</v>
      </c>
      <c r="AC3832" s="90">
        <f t="shared" si="8610"/>
        <v>3832</v>
      </c>
      <c r="AD3832" s="17">
        <f t="shared" si="8534"/>
        <v>49825</v>
      </c>
      <c r="AE3832" s="16" t="e">
        <f t="shared" si="8519"/>
        <v>#VALUE!</v>
      </c>
      <c r="AF3832" s="10">
        <f ca="1">IFERROR(AVERAGE(INDIRECT("AE"&amp;AC3832-Template!$F$10+1):INDIRECT("AE"&amp;AC3832)),0)</f>
        <v>0</v>
      </c>
      <c r="AG3832" s="35"/>
      <c r="AH3832" s="86"/>
      <c r="AI3832" s="35"/>
      <c r="AJ3832" s="35"/>
      <c r="AK3832" s="35"/>
      <c r="AL3832" s="35"/>
      <c r="AM3832" s="35"/>
      <c r="AN3832" s="35"/>
      <c r="AO3832" s="35"/>
      <c r="AP3832" s="35"/>
      <c r="AQ3832" s="35"/>
      <c r="AR3832" s="35"/>
      <c r="AS3832" s="35"/>
      <c r="AT3832" s="35"/>
      <c r="AU3832" s="35"/>
      <c r="AV3832" s="35"/>
      <c r="AW3832" s="35"/>
      <c r="AX3832" s="35"/>
      <c r="AY3832" s="35"/>
      <c r="AZ3832" s="17">
        <f t="shared" ref="AZ3832" si="8634">AZ3831+1</f>
        <v>49848</v>
      </c>
      <c r="BA3832" s="216">
        <f t="shared" si="8542"/>
        <v>7</v>
      </c>
      <c r="BB3832" s="216">
        <f t="shared" ref="BB3832" si="8635">BB3831+1</f>
        <v>3827</v>
      </c>
      <c r="BC3832" s="16">
        <f t="shared" si="8544"/>
        <v>10.484931506849316</v>
      </c>
      <c r="BD3832" s="16">
        <f>IF(Template!$F$7="Linear interpolation",LinInterp($AO$5:$AO$18,$AM$5:$AM$18,BC3832),CubicSpline($AO$5:$AO$18,$AM$5:$AM$18,BC3832))</f>
        <v>14.150080718060401</v>
      </c>
      <c r="BE3832" s="221">
        <f t="shared" si="8625"/>
        <v>4.0052927144185695</v>
      </c>
      <c r="BF3832" s="221">
        <f>BE3832/PRODUCT($BG$6:BG3831)</f>
        <v>1.0003626676804456</v>
      </c>
      <c r="BG3832" s="16">
        <f t="shared" si="8545"/>
        <v>1.0003626689512932</v>
      </c>
      <c r="BH3832" s="10">
        <f t="shared" si="8546"/>
        <v>13.237416722202578</v>
      </c>
      <c r="BI3832" s="90"/>
      <c r="BJ3832" s="17">
        <f t="shared" si="8528"/>
        <v>49825</v>
      </c>
      <c r="BK3832" s="16">
        <f t="shared" si="8522"/>
        <v>13.237717216890044</v>
      </c>
      <c r="BL3832" s="10">
        <f ca="1">IFERROR(AVERAGE(INDIRECT("BK"&amp;AC3832-Template!$F$10+1):INDIRECT("BK"&amp;AC3832)),0)</f>
        <v>13.237895115256981</v>
      </c>
      <c r="BM3832" s="35"/>
      <c r="BN3832" s="86"/>
      <c r="BO3832" s="35"/>
      <c r="BP3832" s="35"/>
      <c r="BQ3832" s="35"/>
      <c r="BR3832" s="35"/>
      <c r="BS3832" s="35"/>
      <c r="BT3832" s="35"/>
      <c r="BU3832" s="35"/>
      <c r="BV3832" s="35"/>
      <c r="BW3832" s="35"/>
      <c r="BX3832" s="35"/>
      <c r="BY3832" s="35"/>
      <c r="BZ3832" s="35"/>
      <c r="CA3832" s="35"/>
      <c r="CB3832" s="35"/>
      <c r="CC3832" s="35"/>
      <c r="CD3832" s="35"/>
      <c r="CE3832" s="35"/>
      <c r="CF3832" s="35"/>
      <c r="CG3832" s="35"/>
      <c r="CH3832" s="35"/>
    </row>
    <row r="3833" spans="1:86" ht="15.6" x14ac:dyDescent="0.3">
      <c r="A3833" s="35"/>
      <c r="B3833" s="86"/>
      <c r="C3833" s="35"/>
      <c r="D3833" s="35"/>
      <c r="E3833" s="35"/>
      <c r="F3833" s="35"/>
      <c r="G3833" s="35"/>
      <c r="H3833" s="35"/>
      <c r="I3833" s="35"/>
      <c r="J3833" s="35"/>
      <c r="K3833" s="35"/>
      <c r="L3833" s="35"/>
      <c r="M3833" s="35"/>
      <c r="N3833" s="35"/>
      <c r="O3833" s="35"/>
      <c r="P3833" s="35"/>
      <c r="Q3833" s="35"/>
      <c r="R3833" s="35"/>
      <c r="S3833" s="35"/>
      <c r="T3833" s="17">
        <f t="shared" si="8523"/>
        <v>49849</v>
      </c>
      <c r="U3833" s="216">
        <f t="shared" si="8517"/>
        <v>1</v>
      </c>
      <c r="V3833" s="216">
        <f t="shared" si="8523"/>
        <v>3828</v>
      </c>
      <c r="W3833" s="16">
        <f t="shared" si="8529"/>
        <v>10.487671232876712</v>
      </c>
      <c r="X3833" s="16" t="e">
        <f>IF(Template!$F$7="Linear interpolation",LinInterp($I$5:$I$22,$G$5:$G$22,W3833),CubicSpline($I$5:$I$22,$G$5:$G$22,W3833))</f>
        <v>#VALUE!</v>
      </c>
      <c r="Y3833" s="221" t="e">
        <f t="shared" si="8518"/>
        <v>#VALUE!</v>
      </c>
      <c r="Z3833" s="221" t="e">
        <f>Y3833/PRODUCT($AA$6:AA3832)</f>
        <v>#VALUE!</v>
      </c>
      <c r="AA3833" s="16" t="e">
        <f t="shared" si="8524"/>
        <v>#VALUE!</v>
      </c>
      <c r="AB3833" s="10" t="e">
        <f t="shared" si="8525"/>
        <v>#VALUE!</v>
      </c>
      <c r="AC3833" s="90">
        <f t="shared" si="8610"/>
        <v>3833</v>
      </c>
      <c r="AD3833" s="17">
        <f t="shared" si="8534"/>
        <v>49826</v>
      </c>
      <c r="AE3833" s="16" t="e">
        <f t="shared" si="8519"/>
        <v>#VALUE!</v>
      </c>
      <c r="AF3833" s="10">
        <f ca="1">IFERROR(AVERAGE(INDIRECT("AE"&amp;AC3833-Template!$F$10+1):INDIRECT("AE"&amp;AC3833)),0)</f>
        <v>0</v>
      </c>
      <c r="AG3833" s="35"/>
      <c r="AH3833" s="86"/>
      <c r="AI3833" s="35"/>
      <c r="AJ3833" s="35"/>
      <c r="AK3833" s="35"/>
      <c r="AL3833" s="35"/>
      <c r="AM3833" s="35"/>
      <c r="AN3833" s="35"/>
      <c r="AO3833" s="35"/>
      <c r="AP3833" s="35"/>
      <c r="AQ3833" s="35"/>
      <c r="AR3833" s="35"/>
      <c r="AS3833" s="35"/>
      <c r="AT3833" s="35"/>
      <c r="AU3833" s="35"/>
      <c r="AV3833" s="35"/>
      <c r="AW3833" s="35"/>
      <c r="AX3833" s="35"/>
      <c r="AY3833" s="35"/>
      <c r="AZ3833" s="17">
        <f t="shared" ref="AZ3833" si="8636">AZ3832+1</f>
        <v>49849</v>
      </c>
      <c r="BA3833" s="216">
        <f t="shared" si="8542"/>
        <v>1</v>
      </c>
      <c r="BB3833" s="216">
        <f t="shared" ref="BB3833" si="8637">BB3832+1</f>
        <v>3828</v>
      </c>
      <c r="BC3833" s="16">
        <f t="shared" si="8544"/>
        <v>10.487671232876712</v>
      </c>
      <c r="BD3833" s="16">
        <f>IF(Template!$F$7="Linear interpolation",LinInterp($AO$5:$AO$18,$AM$5:$AM$18,BC3833),CubicSpline($AO$5:$AO$18,$AM$5:$AM$18,BC3833))</f>
        <v>14.150080891288606</v>
      </c>
      <c r="BE3833" s="221">
        <f t="shared" si="8625"/>
        <v>4.0067453046143173</v>
      </c>
      <c r="BF3833" s="221">
        <f>BE3833/PRODUCT($BG$6:BG3832)</f>
        <v>1.0003626664039815</v>
      </c>
      <c r="BG3833" s="16">
        <f t="shared" si="8545"/>
        <v>1.0003626664039815</v>
      </c>
      <c r="BH3833" s="10">
        <f t="shared" si="8546"/>
        <v>13.237323745325714</v>
      </c>
      <c r="BI3833" s="90"/>
      <c r="BJ3833" s="17">
        <f t="shared" si="8528"/>
        <v>49826</v>
      </c>
      <c r="BK3833" s="16">
        <f t="shared" si="8522"/>
        <v>13.237717216890044</v>
      </c>
      <c r="BL3833" s="10">
        <f ca="1">IFERROR(AVERAGE(INDIRECT("BK"&amp;AC3833-Template!$F$10+1):INDIRECT("BK"&amp;AC3833)),0)</f>
        <v>13.2378837018691</v>
      </c>
      <c r="BM3833" s="35"/>
      <c r="BN3833" s="86"/>
      <c r="BO3833" s="35"/>
      <c r="BP3833" s="35"/>
      <c r="BQ3833" s="35"/>
      <c r="BR3833" s="35"/>
      <c r="BS3833" s="35"/>
      <c r="BT3833" s="35"/>
      <c r="BU3833" s="35"/>
      <c r="BV3833" s="35"/>
      <c r="BW3833" s="35"/>
      <c r="BX3833" s="35"/>
      <c r="BY3833" s="35"/>
      <c r="BZ3833" s="35"/>
      <c r="CA3833" s="35"/>
      <c r="CB3833" s="35"/>
      <c r="CC3833" s="35"/>
      <c r="CD3833" s="35"/>
      <c r="CE3833" s="35"/>
      <c r="CF3833" s="35"/>
      <c r="CG3833" s="35"/>
      <c r="CH3833" s="35"/>
    </row>
    <row r="3834" spans="1:86" ht="15.6" x14ac:dyDescent="0.3">
      <c r="A3834" s="35"/>
      <c r="B3834" s="86"/>
      <c r="C3834" s="35"/>
      <c r="D3834" s="35"/>
      <c r="E3834" s="35"/>
      <c r="F3834" s="35"/>
      <c r="G3834" s="35"/>
      <c r="H3834" s="35"/>
      <c r="I3834" s="35"/>
      <c r="J3834" s="35"/>
      <c r="K3834" s="35"/>
      <c r="L3834" s="35"/>
      <c r="M3834" s="35"/>
      <c r="N3834" s="35"/>
      <c r="O3834" s="35"/>
      <c r="P3834" s="35"/>
      <c r="Q3834" s="35"/>
      <c r="R3834" s="35"/>
      <c r="S3834" s="35"/>
      <c r="T3834" s="17">
        <f t="shared" si="8523"/>
        <v>49850</v>
      </c>
      <c r="U3834" s="216">
        <f t="shared" si="8517"/>
        <v>2</v>
      </c>
      <c r="V3834" s="216">
        <f t="shared" si="8523"/>
        <v>3829</v>
      </c>
      <c r="W3834" s="16">
        <f t="shared" si="8529"/>
        <v>10.490410958904109</v>
      </c>
      <c r="X3834" s="16" t="e">
        <f>IF(Template!$F$7="Linear interpolation",LinInterp($I$5:$I$22,$G$5:$G$22,W3834),CubicSpline($I$5:$I$22,$G$5:$G$22,W3834))</f>
        <v>#VALUE!</v>
      </c>
      <c r="Y3834" s="221" t="e">
        <f t="shared" si="8518"/>
        <v>#VALUE!</v>
      </c>
      <c r="Z3834" s="221" t="e">
        <f>Y3834/PRODUCT($AA$6:AA3833)</f>
        <v>#VALUE!</v>
      </c>
      <c r="AA3834" s="16" t="e">
        <f t="shared" si="8524"/>
        <v>#VALUE!</v>
      </c>
      <c r="AB3834" s="10" t="e">
        <f t="shared" si="8525"/>
        <v>#VALUE!</v>
      </c>
      <c r="AC3834" s="90">
        <f t="shared" si="8610"/>
        <v>3834</v>
      </c>
      <c r="AD3834" s="17">
        <f t="shared" si="8534"/>
        <v>49827</v>
      </c>
      <c r="AE3834" s="16" t="e">
        <f t="shared" si="8519"/>
        <v>#VALUE!</v>
      </c>
      <c r="AF3834" s="10">
        <f ca="1">IFERROR(AVERAGE(INDIRECT("AE"&amp;AC3834-Template!$F$10+1):INDIRECT("AE"&amp;AC3834)),0)</f>
        <v>0</v>
      </c>
      <c r="AG3834" s="35"/>
      <c r="AH3834" s="86"/>
      <c r="AI3834" s="35"/>
      <c r="AJ3834" s="35"/>
      <c r="AK3834" s="35"/>
      <c r="AL3834" s="35"/>
      <c r="AM3834" s="35"/>
      <c r="AN3834" s="35"/>
      <c r="AO3834" s="35"/>
      <c r="AP3834" s="35"/>
      <c r="AQ3834" s="35"/>
      <c r="AR3834" s="35"/>
      <c r="AS3834" s="35"/>
      <c r="AT3834" s="35"/>
      <c r="AU3834" s="35"/>
      <c r="AV3834" s="35"/>
      <c r="AW3834" s="35"/>
      <c r="AX3834" s="35"/>
      <c r="AY3834" s="35"/>
      <c r="AZ3834" s="17">
        <f t="shared" ref="AZ3834" si="8638">AZ3833+1</f>
        <v>49850</v>
      </c>
      <c r="BA3834" s="216">
        <f t="shared" si="8542"/>
        <v>2</v>
      </c>
      <c r="BB3834" s="216">
        <f t="shared" ref="BB3834" si="8639">BB3833+1</f>
        <v>3829</v>
      </c>
      <c r="BC3834" s="16">
        <f t="shared" si="8544"/>
        <v>10.490410958904109</v>
      </c>
      <c r="BD3834" s="16">
        <f>IF(Template!$F$7="Linear interpolation",LinInterp($AO$5:$AO$18,$AM$5:$AM$18,BC3834),CubicSpline($AO$5:$AO$18,$AM$5:$AM$18,BC3834))</f>
        <v>14.150081059736992</v>
      </c>
      <c r="BE3834" s="221">
        <f t="shared" si="8625"/>
        <v>4.0081984198902276</v>
      </c>
      <c r="BF3834" s="221">
        <f>BE3834/PRODUCT($BG$6:BG3833)</f>
        <v>1.0003626672437194</v>
      </c>
      <c r="BG3834" s="16">
        <f t="shared" si="8545"/>
        <v>1.0003626672437194</v>
      </c>
      <c r="BH3834" s="10">
        <f t="shared" si="8546"/>
        <v>13.237354395756684</v>
      </c>
      <c r="BI3834" s="90"/>
      <c r="BJ3834" s="17">
        <f t="shared" si="8528"/>
        <v>49827</v>
      </c>
      <c r="BK3834" s="16">
        <f t="shared" si="8522"/>
        <v>13.237717216890044</v>
      </c>
      <c r="BL3834" s="10">
        <f ca="1">IFERROR(AVERAGE(INDIRECT("BK"&amp;AC3834-Template!$F$10+1):INDIRECT("BK"&amp;AC3834)),0)</f>
        <v>13.23787263605495</v>
      </c>
      <c r="BM3834" s="35"/>
      <c r="BN3834" s="86"/>
      <c r="BO3834" s="35"/>
      <c r="BP3834" s="35"/>
      <c r="BQ3834" s="35"/>
      <c r="BR3834" s="35"/>
      <c r="BS3834" s="35"/>
      <c r="BT3834" s="35"/>
      <c r="BU3834" s="35"/>
      <c r="BV3834" s="35"/>
      <c r="BW3834" s="35"/>
      <c r="BX3834" s="35"/>
      <c r="BY3834" s="35"/>
      <c r="BZ3834" s="35"/>
      <c r="CA3834" s="35"/>
      <c r="CB3834" s="35"/>
      <c r="CC3834" s="35"/>
      <c r="CD3834" s="35"/>
      <c r="CE3834" s="35"/>
      <c r="CF3834" s="35"/>
      <c r="CG3834" s="35"/>
      <c r="CH3834" s="35"/>
    </row>
    <row r="3835" spans="1:86" ht="15.6" x14ac:dyDescent="0.3">
      <c r="A3835" s="35"/>
      <c r="B3835" s="86"/>
      <c r="C3835" s="35"/>
      <c r="D3835" s="35"/>
      <c r="E3835" s="35"/>
      <c r="F3835" s="35"/>
      <c r="G3835" s="35"/>
      <c r="H3835" s="35"/>
      <c r="I3835" s="35"/>
      <c r="J3835" s="35"/>
      <c r="K3835" s="35"/>
      <c r="L3835" s="35"/>
      <c r="M3835" s="35"/>
      <c r="N3835" s="35"/>
      <c r="O3835" s="35"/>
      <c r="P3835" s="35"/>
      <c r="Q3835" s="35"/>
      <c r="R3835" s="35"/>
      <c r="S3835" s="35"/>
      <c r="T3835" s="17">
        <f t="shared" si="8523"/>
        <v>49851</v>
      </c>
      <c r="U3835" s="216">
        <f t="shared" si="8517"/>
        <v>3</v>
      </c>
      <c r="V3835" s="216">
        <f t="shared" si="8523"/>
        <v>3830</v>
      </c>
      <c r="W3835" s="16">
        <f t="shared" si="8529"/>
        <v>10.493150684931507</v>
      </c>
      <c r="X3835" s="16" t="e">
        <f>IF(Template!$F$7="Linear interpolation",LinInterp($I$5:$I$22,$G$5:$G$22,W3835),CubicSpline($I$5:$I$22,$G$5:$G$22,W3835))</f>
        <v>#VALUE!</v>
      </c>
      <c r="Y3835" s="221" t="e">
        <f t="shared" si="8518"/>
        <v>#VALUE!</v>
      </c>
      <c r="Z3835" s="221" t="e">
        <f>Y3835/PRODUCT($AA$6:AA3834)</f>
        <v>#VALUE!</v>
      </c>
      <c r="AA3835" s="16" t="e">
        <f t="shared" si="8524"/>
        <v>#VALUE!</v>
      </c>
      <c r="AB3835" s="10" t="e">
        <f t="shared" si="8525"/>
        <v>#VALUE!</v>
      </c>
      <c r="AC3835" s="90">
        <f t="shared" si="8610"/>
        <v>3835</v>
      </c>
      <c r="AD3835" s="17">
        <f t="shared" si="8534"/>
        <v>49828</v>
      </c>
      <c r="AE3835" s="16" t="e">
        <f t="shared" si="8519"/>
        <v>#VALUE!</v>
      </c>
      <c r="AF3835" s="10">
        <f ca="1">IFERROR(AVERAGE(INDIRECT("AE"&amp;AC3835-Template!$F$10+1):INDIRECT("AE"&amp;AC3835)),0)</f>
        <v>0</v>
      </c>
      <c r="AG3835" s="35"/>
      <c r="AH3835" s="86"/>
      <c r="AI3835" s="35"/>
      <c r="AJ3835" s="35"/>
      <c r="AK3835" s="35"/>
      <c r="AL3835" s="35"/>
      <c r="AM3835" s="35"/>
      <c r="AN3835" s="35"/>
      <c r="AO3835" s="35"/>
      <c r="AP3835" s="35"/>
      <c r="AQ3835" s="35"/>
      <c r="AR3835" s="35"/>
      <c r="AS3835" s="35"/>
      <c r="AT3835" s="35"/>
      <c r="AU3835" s="35"/>
      <c r="AV3835" s="35"/>
      <c r="AW3835" s="35"/>
      <c r="AX3835" s="35"/>
      <c r="AY3835" s="35"/>
      <c r="AZ3835" s="17">
        <f t="shared" ref="AZ3835" si="8640">AZ3834+1</f>
        <v>49851</v>
      </c>
      <c r="BA3835" s="216">
        <f t="shared" si="8542"/>
        <v>3</v>
      </c>
      <c r="BB3835" s="216">
        <f t="shared" ref="BB3835" si="8641">BB3834+1</f>
        <v>3830</v>
      </c>
      <c r="BC3835" s="16">
        <f t="shared" si="8544"/>
        <v>10.493150684931507</v>
      </c>
      <c r="BD3835" s="16">
        <f>IF(Template!$F$7="Linear interpolation",LinInterp($AO$5:$AO$18,$AM$5:$AM$18,BC3835),CubicSpline($AO$5:$AO$18,$AM$5:$AM$18,BC3835))</f>
        <v>14.150081223378704</v>
      </c>
      <c r="BE3835" s="221">
        <f t="shared" si="8625"/>
        <v>4.0096520604242203</v>
      </c>
      <c r="BF3835" s="221">
        <f>BE3835/PRODUCT($BG$6:BG3834)</f>
        <v>1.0003626668098013</v>
      </c>
      <c r="BG3835" s="16">
        <f t="shared" si="8545"/>
        <v>1.0003626668098013</v>
      </c>
      <c r="BH3835" s="10">
        <f t="shared" si="8546"/>
        <v>13.237338557749222</v>
      </c>
      <c r="BI3835" s="90"/>
      <c r="BJ3835" s="17">
        <f t="shared" si="8528"/>
        <v>49828</v>
      </c>
      <c r="BK3835" s="16">
        <f t="shared" si="8522"/>
        <v>13.237637021360161</v>
      </c>
      <c r="BL3835" s="10">
        <f ca="1">IFERROR(AVERAGE(INDIRECT("BK"&amp;AC3835-Template!$F$10+1):INDIRECT("BK"&amp;AC3835)),0)</f>
        <v>13.237858897056469</v>
      </c>
      <c r="BM3835" s="35"/>
      <c r="BN3835" s="86"/>
      <c r="BO3835" s="35"/>
      <c r="BP3835" s="35"/>
      <c r="BQ3835" s="35"/>
      <c r="BR3835" s="35"/>
      <c r="BS3835" s="35"/>
      <c r="BT3835" s="35"/>
      <c r="BU3835" s="35"/>
      <c r="BV3835" s="35"/>
      <c r="BW3835" s="35"/>
      <c r="BX3835" s="35"/>
      <c r="BY3835" s="35"/>
      <c r="BZ3835" s="35"/>
      <c r="CA3835" s="35"/>
      <c r="CB3835" s="35"/>
      <c r="CC3835" s="35"/>
      <c r="CD3835" s="35"/>
      <c r="CE3835" s="35"/>
      <c r="CF3835" s="35"/>
      <c r="CG3835" s="35"/>
      <c r="CH3835" s="35"/>
    </row>
    <row r="3836" spans="1:86" ht="15.6" x14ac:dyDescent="0.3">
      <c r="A3836" s="35"/>
      <c r="B3836" s="86"/>
      <c r="C3836" s="35"/>
      <c r="D3836" s="35"/>
      <c r="E3836" s="35"/>
      <c r="F3836" s="35"/>
      <c r="G3836" s="35"/>
      <c r="H3836" s="35"/>
      <c r="I3836" s="35"/>
      <c r="J3836" s="35"/>
      <c r="K3836" s="35"/>
      <c r="L3836" s="35"/>
      <c r="M3836" s="35"/>
      <c r="N3836" s="35"/>
      <c r="O3836" s="35"/>
      <c r="P3836" s="35"/>
      <c r="Q3836" s="35"/>
      <c r="R3836" s="35"/>
      <c r="S3836" s="35"/>
      <c r="T3836" s="17">
        <f t="shared" si="8523"/>
        <v>49852</v>
      </c>
      <c r="U3836" s="216">
        <f t="shared" si="8517"/>
        <v>4</v>
      </c>
      <c r="V3836" s="216">
        <f t="shared" si="8523"/>
        <v>3831</v>
      </c>
      <c r="W3836" s="16">
        <f t="shared" si="8529"/>
        <v>10.495890410958904</v>
      </c>
      <c r="X3836" s="16" t="e">
        <f>IF(Template!$F$7="Linear interpolation",LinInterp($I$5:$I$22,$G$5:$G$22,W3836),CubicSpline($I$5:$I$22,$G$5:$G$22,W3836))</f>
        <v>#VALUE!</v>
      </c>
      <c r="Y3836" s="221" t="e">
        <f t="shared" si="8518"/>
        <v>#VALUE!</v>
      </c>
      <c r="Z3836" s="221" t="e">
        <f>Y3836/PRODUCT($AA$6:AA3835)</f>
        <v>#VALUE!</v>
      </c>
      <c r="AA3836" s="16" t="e">
        <f t="shared" si="8524"/>
        <v>#VALUE!</v>
      </c>
      <c r="AB3836" s="10" t="e">
        <f t="shared" si="8525"/>
        <v>#VALUE!</v>
      </c>
      <c r="AC3836" s="90">
        <f t="shared" si="8610"/>
        <v>3836</v>
      </c>
      <c r="AD3836" s="17">
        <f t="shared" si="8534"/>
        <v>49829</v>
      </c>
      <c r="AE3836" s="16" t="e">
        <f t="shared" si="8519"/>
        <v>#VALUE!</v>
      </c>
      <c r="AF3836" s="10">
        <f ca="1">IFERROR(AVERAGE(INDIRECT("AE"&amp;AC3836-Template!$F$10+1):INDIRECT("AE"&amp;AC3836)),0)</f>
        <v>0</v>
      </c>
      <c r="AG3836" s="35"/>
      <c r="AH3836" s="86"/>
      <c r="AI3836" s="35"/>
      <c r="AJ3836" s="35"/>
      <c r="AK3836" s="35"/>
      <c r="AL3836" s="35"/>
      <c r="AM3836" s="35"/>
      <c r="AN3836" s="35"/>
      <c r="AO3836" s="35"/>
      <c r="AP3836" s="35"/>
      <c r="AQ3836" s="35"/>
      <c r="AR3836" s="35"/>
      <c r="AS3836" s="35"/>
      <c r="AT3836" s="35"/>
      <c r="AU3836" s="35"/>
      <c r="AV3836" s="35"/>
      <c r="AW3836" s="35"/>
      <c r="AX3836" s="35"/>
      <c r="AY3836" s="35"/>
      <c r="AZ3836" s="17">
        <f t="shared" ref="AZ3836" si="8642">AZ3835+1</f>
        <v>49852</v>
      </c>
      <c r="BA3836" s="216">
        <f t="shared" si="8542"/>
        <v>4</v>
      </c>
      <c r="BB3836" s="216">
        <f t="shared" ref="BB3836" si="8643">BB3835+1</f>
        <v>3831</v>
      </c>
      <c r="BC3836" s="16">
        <f t="shared" si="8544"/>
        <v>10.495890410958904</v>
      </c>
      <c r="BD3836" s="16">
        <f>IF(Template!$F$7="Linear interpolation",LinInterp($AO$5:$AO$18,$AM$5:$AM$18,BC3836),CubicSpline($AO$5:$AO$18,$AM$5:$AM$18,BC3836))</f>
        <v>14.150081382186892</v>
      </c>
      <c r="BE3836" s="221">
        <f t="shared" si="8625"/>
        <v>4.0111062263942223</v>
      </c>
      <c r="BF3836" s="221">
        <f>BE3836/PRODUCT($BG$6:BG3835)</f>
        <v>1.0003626663730638</v>
      </c>
      <c r="BG3836" s="16">
        <f t="shared" si="8545"/>
        <v>1.0003626663730638</v>
      </c>
      <c r="BH3836" s="10">
        <f t="shared" si="8546"/>
        <v>13.237322616829195</v>
      </c>
      <c r="BI3836" s="90"/>
      <c r="BJ3836" s="17">
        <f t="shared" si="8528"/>
        <v>49829</v>
      </c>
      <c r="BK3836" s="16">
        <f t="shared" si="8522"/>
        <v>13.237663418214861</v>
      </c>
      <c r="BL3836" s="10">
        <f ca="1">IFERROR(AVERAGE(INDIRECT("BK"&amp;AC3836-Template!$F$10+1):INDIRECT("BK"&amp;AC3836)),0)</f>
        <v>13.237846037953148</v>
      </c>
      <c r="BM3836" s="35"/>
      <c r="BN3836" s="86"/>
      <c r="BO3836" s="35"/>
      <c r="BP3836" s="35"/>
      <c r="BQ3836" s="35"/>
      <c r="BR3836" s="35"/>
      <c r="BS3836" s="35"/>
      <c r="BT3836" s="35"/>
      <c r="BU3836" s="35"/>
      <c r="BV3836" s="35"/>
      <c r="BW3836" s="35"/>
      <c r="BX3836" s="35"/>
      <c r="BY3836" s="35"/>
      <c r="BZ3836" s="35"/>
      <c r="CA3836" s="35"/>
      <c r="CB3836" s="35"/>
      <c r="CC3836" s="35"/>
      <c r="CD3836" s="35"/>
      <c r="CE3836" s="35"/>
      <c r="CF3836" s="35"/>
      <c r="CG3836" s="35"/>
      <c r="CH3836" s="35"/>
    </row>
    <row r="3837" spans="1:86" ht="15.6" x14ac:dyDescent="0.3">
      <c r="A3837" s="35"/>
      <c r="B3837" s="86"/>
      <c r="C3837" s="35"/>
      <c r="D3837" s="35"/>
      <c r="E3837" s="35"/>
      <c r="F3837" s="35"/>
      <c r="G3837" s="35"/>
      <c r="H3837" s="35"/>
      <c r="I3837" s="35"/>
      <c r="J3837" s="35"/>
      <c r="K3837" s="35"/>
      <c r="L3837" s="35"/>
      <c r="M3837" s="35"/>
      <c r="N3837" s="35"/>
      <c r="O3837" s="35"/>
      <c r="P3837" s="35"/>
      <c r="Q3837" s="35"/>
      <c r="R3837" s="35"/>
      <c r="S3837" s="35"/>
      <c r="T3837" s="17">
        <f t="shared" si="8523"/>
        <v>49853</v>
      </c>
      <c r="U3837" s="216">
        <f t="shared" si="8517"/>
        <v>5</v>
      </c>
      <c r="V3837" s="216">
        <f t="shared" si="8523"/>
        <v>3832</v>
      </c>
      <c r="W3837" s="16">
        <f t="shared" si="8529"/>
        <v>10.498630136986302</v>
      </c>
      <c r="X3837" s="16" t="e">
        <f>IF(Template!$F$7="Linear interpolation",LinInterp($I$5:$I$22,$G$5:$G$22,W3837),CubicSpline($I$5:$I$22,$G$5:$G$22,W3837))</f>
        <v>#VALUE!</v>
      </c>
      <c r="Y3837" s="221" t="e">
        <f t="shared" si="8518"/>
        <v>#VALUE!</v>
      </c>
      <c r="Z3837" s="221" t="e">
        <f>Y3837/PRODUCT($AA$6:AA3836)</f>
        <v>#VALUE!</v>
      </c>
      <c r="AA3837" s="16" t="e">
        <f t="shared" si="8524"/>
        <v>#VALUE!</v>
      </c>
      <c r="AB3837" s="10" t="e">
        <f t="shared" si="8525"/>
        <v>#VALUE!</v>
      </c>
      <c r="AC3837" s="90">
        <f t="shared" si="8610"/>
        <v>3837</v>
      </c>
      <c r="AD3837" s="17">
        <f t="shared" si="8534"/>
        <v>49830</v>
      </c>
      <c r="AE3837" s="16" t="e">
        <f t="shared" si="8519"/>
        <v>#VALUE!</v>
      </c>
      <c r="AF3837" s="10">
        <f ca="1">IFERROR(AVERAGE(INDIRECT("AE"&amp;AC3837-Template!$F$10+1):INDIRECT("AE"&amp;AC3837)),0)</f>
        <v>0</v>
      </c>
      <c r="AG3837" s="35"/>
      <c r="AH3837" s="86"/>
      <c r="AI3837" s="35"/>
      <c r="AJ3837" s="35"/>
      <c r="AK3837" s="35"/>
      <c r="AL3837" s="35"/>
      <c r="AM3837" s="35"/>
      <c r="AN3837" s="35"/>
      <c r="AO3837" s="35"/>
      <c r="AP3837" s="35"/>
      <c r="AQ3837" s="35"/>
      <c r="AR3837" s="35"/>
      <c r="AS3837" s="35"/>
      <c r="AT3837" s="35"/>
      <c r="AU3837" s="35"/>
      <c r="AV3837" s="35"/>
      <c r="AW3837" s="35"/>
      <c r="AX3837" s="35"/>
      <c r="AY3837" s="35"/>
      <c r="AZ3837" s="17">
        <f t="shared" ref="AZ3837" si="8644">AZ3836+1</f>
        <v>49853</v>
      </c>
      <c r="BA3837" s="216">
        <f t="shared" si="8542"/>
        <v>5</v>
      </c>
      <c r="BB3837" s="216">
        <f t="shared" ref="BB3837" si="8645">BB3836+1</f>
        <v>3832</v>
      </c>
      <c r="BC3837" s="16">
        <f t="shared" si="8544"/>
        <v>10.498630136986302</v>
      </c>
      <c r="BD3837" s="16">
        <f>IF(Template!$F$7="Linear interpolation",LinInterp($AO$5:$AO$18,$AM$5:$AM$18,BC3837),CubicSpline($AO$5:$AO$18,$AM$5:$AM$18,BC3837))</f>
        <v>14.150081536134699</v>
      </c>
      <c r="BE3837" s="221">
        <f t="shared" si="8625"/>
        <v>4.0125609179782167</v>
      </c>
      <c r="BF3837" s="221">
        <f>BE3837/PRODUCT($BG$6:BG3836)</f>
        <v>1.0003626659335079</v>
      </c>
      <c r="BG3837" s="16">
        <f t="shared" si="8545"/>
        <v>1.0003626659335079</v>
      </c>
      <c r="BH3837" s="10">
        <f t="shared" si="8546"/>
        <v>13.237306573037122</v>
      </c>
      <c r="BI3837" s="90"/>
      <c r="BJ3837" s="17">
        <f t="shared" si="8528"/>
        <v>49830</v>
      </c>
      <c r="BK3837" s="16">
        <f t="shared" si="8522"/>
        <v>13.237649716903444</v>
      </c>
      <c r="BL3837" s="10">
        <f ca="1">IFERROR(AVERAGE(INDIRECT("BK"&amp;AC3837-Template!$F$10+1):INDIRECT("BK"&amp;AC3837)),0)</f>
        <v>13.237834840157289</v>
      </c>
      <c r="BM3837" s="35"/>
      <c r="BN3837" s="86"/>
      <c r="BO3837" s="35"/>
      <c r="BP3837" s="35"/>
      <c r="BQ3837" s="35"/>
      <c r="BR3837" s="35"/>
      <c r="BS3837" s="35"/>
      <c r="BT3837" s="35"/>
      <c r="BU3837" s="35"/>
      <c r="BV3837" s="35"/>
      <c r="BW3837" s="35"/>
      <c r="BX3837" s="35"/>
      <c r="BY3837" s="35"/>
      <c r="BZ3837" s="35"/>
      <c r="CA3837" s="35"/>
      <c r="CB3837" s="35"/>
      <c r="CC3837" s="35"/>
      <c r="CD3837" s="35"/>
      <c r="CE3837" s="35"/>
      <c r="CF3837" s="35"/>
      <c r="CG3837" s="35"/>
      <c r="CH3837" s="35"/>
    </row>
    <row r="3838" spans="1:86" ht="15.6" x14ac:dyDescent="0.3">
      <c r="A3838" s="35"/>
      <c r="B3838" s="86"/>
      <c r="C3838" s="35"/>
      <c r="D3838" s="35"/>
      <c r="E3838" s="35"/>
      <c r="F3838" s="35"/>
      <c r="G3838" s="35"/>
      <c r="H3838" s="35"/>
      <c r="I3838" s="35"/>
      <c r="J3838" s="35"/>
      <c r="K3838" s="35"/>
      <c r="L3838" s="35"/>
      <c r="M3838" s="35"/>
      <c r="N3838" s="35"/>
      <c r="O3838" s="35"/>
      <c r="P3838" s="35"/>
      <c r="Q3838" s="35"/>
      <c r="R3838" s="35"/>
      <c r="S3838" s="35"/>
      <c r="T3838" s="17">
        <f t="shared" si="8523"/>
        <v>49854</v>
      </c>
      <c r="U3838" s="216">
        <f t="shared" si="8517"/>
        <v>6</v>
      </c>
      <c r="V3838" s="216">
        <f t="shared" si="8523"/>
        <v>3833</v>
      </c>
      <c r="W3838" s="16">
        <f t="shared" si="8529"/>
        <v>10.501369863013698</v>
      </c>
      <c r="X3838" s="16" t="e">
        <f>IF(Template!$F$7="Linear interpolation",LinInterp($I$5:$I$22,$G$5:$G$22,W3838),CubicSpline($I$5:$I$22,$G$5:$G$22,W3838))</f>
        <v>#VALUE!</v>
      </c>
      <c r="Y3838" s="221" t="e">
        <f t="shared" si="8518"/>
        <v>#VALUE!</v>
      </c>
      <c r="Z3838" s="221" t="e">
        <f>Y3838/PRODUCT($AA$6:AA3837)</f>
        <v>#VALUE!</v>
      </c>
      <c r="AA3838" s="16" t="e">
        <f t="shared" si="8524"/>
        <v>#VALUE!</v>
      </c>
      <c r="AB3838" s="10" t="e">
        <f t="shared" si="8525"/>
        <v>#VALUE!</v>
      </c>
      <c r="AC3838" s="90">
        <f t="shared" si="8610"/>
        <v>3838</v>
      </c>
      <c r="AD3838" s="17">
        <f t="shared" si="8534"/>
        <v>49831</v>
      </c>
      <c r="AE3838" s="16" t="e">
        <f t="shared" si="8519"/>
        <v>#VALUE!</v>
      </c>
      <c r="AF3838" s="10">
        <f ca="1">IFERROR(AVERAGE(INDIRECT("AE"&amp;AC3838-Template!$F$10+1):INDIRECT("AE"&amp;AC3838)),0)</f>
        <v>0</v>
      </c>
      <c r="AG3838" s="35"/>
      <c r="AH3838" s="86"/>
      <c r="AI3838" s="35"/>
      <c r="AJ3838" s="35"/>
      <c r="AK3838" s="35"/>
      <c r="AL3838" s="35"/>
      <c r="AM3838" s="35"/>
      <c r="AN3838" s="35"/>
      <c r="AO3838" s="35"/>
      <c r="AP3838" s="35"/>
      <c r="AQ3838" s="35"/>
      <c r="AR3838" s="35"/>
      <c r="AS3838" s="35"/>
      <c r="AT3838" s="35"/>
      <c r="AU3838" s="35"/>
      <c r="AV3838" s="35"/>
      <c r="AW3838" s="35"/>
      <c r="AX3838" s="35"/>
      <c r="AY3838" s="35"/>
      <c r="AZ3838" s="17">
        <f t="shared" ref="AZ3838" si="8646">AZ3837+1</f>
        <v>49854</v>
      </c>
      <c r="BA3838" s="216">
        <f t="shared" si="8542"/>
        <v>6</v>
      </c>
      <c r="BB3838" s="216">
        <f t="shared" ref="BB3838" si="8647">BB3837+1</f>
        <v>3833</v>
      </c>
      <c r="BC3838" s="16">
        <f t="shared" si="8544"/>
        <v>10.501369863013698</v>
      </c>
      <c r="BD3838" s="16">
        <f>IF(Template!$F$7="Linear interpolation",LinInterp($AO$5:$AO$18,$AM$5:$AM$18,BC3838),CubicSpline($AO$5:$AO$18,$AM$5:$AM$18,BC3838))</f>
        <v>14.150081685195273</v>
      </c>
      <c r="BE3838" s="221">
        <f t="shared" si="8625"/>
        <v>4.0140161353542219</v>
      </c>
      <c r="BF3838" s="221">
        <f>BE3838/PRODUCT($BG$6:BG3837)</f>
        <v>1.0003626654911293</v>
      </c>
      <c r="BG3838" s="16">
        <f t="shared" si="8545"/>
        <v>1.0003626659335079</v>
      </c>
      <c r="BH3838" s="10">
        <f t="shared" si="8546"/>
        <v>13.237306573037122</v>
      </c>
      <c r="BI3838" s="90"/>
      <c r="BJ3838" s="17">
        <f t="shared" si="8528"/>
        <v>49831</v>
      </c>
      <c r="BK3838" s="16">
        <f t="shared" si="8522"/>
        <v>13.237635914851499</v>
      </c>
      <c r="BL3838" s="10">
        <f ca="1">IFERROR(AVERAGE(INDIRECT("BK"&amp;AC3838-Template!$F$10+1):INDIRECT("BK"&amp;AC3838)),0)</f>
        <v>13.23782248716557</v>
      </c>
      <c r="BM3838" s="35"/>
      <c r="BN3838" s="86"/>
      <c r="BO3838" s="35"/>
      <c r="BP3838" s="35"/>
      <c r="BQ3838" s="35"/>
      <c r="BR3838" s="35"/>
      <c r="BS3838" s="35"/>
      <c r="BT3838" s="35"/>
      <c r="BU3838" s="35"/>
      <c r="BV3838" s="35"/>
      <c r="BW3838" s="35"/>
      <c r="BX3838" s="35"/>
      <c r="BY3838" s="35"/>
      <c r="BZ3838" s="35"/>
      <c r="CA3838" s="35"/>
      <c r="CB3838" s="35"/>
      <c r="CC3838" s="35"/>
      <c r="CD3838" s="35"/>
      <c r="CE3838" s="35"/>
      <c r="CF3838" s="35"/>
      <c r="CG3838" s="35"/>
      <c r="CH3838" s="35"/>
    </row>
    <row r="3839" spans="1:86" ht="15.6" x14ac:dyDescent="0.3">
      <c r="A3839" s="35"/>
      <c r="B3839" s="86"/>
      <c r="C3839" s="35"/>
      <c r="D3839" s="35"/>
      <c r="E3839" s="35"/>
      <c r="F3839" s="35"/>
      <c r="G3839" s="35"/>
      <c r="H3839" s="35"/>
      <c r="I3839" s="35"/>
      <c r="J3839" s="35"/>
      <c r="K3839" s="35"/>
      <c r="L3839" s="35"/>
      <c r="M3839" s="35"/>
      <c r="N3839" s="35"/>
      <c r="O3839" s="35"/>
      <c r="P3839" s="35"/>
      <c r="Q3839" s="35"/>
      <c r="R3839" s="35"/>
      <c r="S3839" s="35"/>
      <c r="T3839" s="17">
        <f t="shared" si="8523"/>
        <v>49855</v>
      </c>
      <c r="U3839" s="216">
        <f t="shared" si="8517"/>
        <v>7</v>
      </c>
      <c r="V3839" s="216">
        <f t="shared" si="8523"/>
        <v>3834</v>
      </c>
      <c r="W3839" s="16">
        <f t="shared" si="8529"/>
        <v>10.504109589041096</v>
      </c>
      <c r="X3839" s="16" t="e">
        <f>IF(Template!$F$7="Linear interpolation",LinInterp($I$5:$I$22,$G$5:$G$22,W3839),CubicSpline($I$5:$I$22,$G$5:$G$22,W3839))</f>
        <v>#VALUE!</v>
      </c>
      <c r="Y3839" s="221" t="e">
        <f t="shared" si="8518"/>
        <v>#VALUE!</v>
      </c>
      <c r="Z3839" s="221" t="e">
        <f>Y3839/PRODUCT($AA$6:AA3838)</f>
        <v>#VALUE!</v>
      </c>
      <c r="AA3839" s="16" t="e">
        <f t="shared" si="8524"/>
        <v>#VALUE!</v>
      </c>
      <c r="AB3839" s="10" t="e">
        <f t="shared" si="8525"/>
        <v>#VALUE!</v>
      </c>
      <c r="AC3839" s="90">
        <f t="shared" si="8610"/>
        <v>3839</v>
      </c>
      <c r="AD3839" s="17">
        <f t="shared" si="8534"/>
        <v>49832</v>
      </c>
      <c r="AE3839" s="16" t="e">
        <f t="shared" si="8519"/>
        <v>#VALUE!</v>
      </c>
      <c r="AF3839" s="10">
        <f ca="1">IFERROR(AVERAGE(INDIRECT("AE"&amp;AC3839-Template!$F$10+1):INDIRECT("AE"&amp;AC3839)),0)</f>
        <v>0</v>
      </c>
      <c r="AG3839" s="35"/>
      <c r="AH3839" s="86"/>
      <c r="AI3839" s="35"/>
      <c r="AJ3839" s="35"/>
      <c r="AK3839" s="35"/>
      <c r="AL3839" s="35"/>
      <c r="AM3839" s="35"/>
      <c r="AN3839" s="35"/>
      <c r="AO3839" s="35"/>
      <c r="AP3839" s="35"/>
      <c r="AQ3839" s="35"/>
      <c r="AR3839" s="35"/>
      <c r="AS3839" s="35"/>
      <c r="AT3839" s="35"/>
      <c r="AU3839" s="35"/>
      <c r="AV3839" s="35"/>
      <c r="AW3839" s="35"/>
      <c r="AX3839" s="35"/>
      <c r="AY3839" s="35"/>
      <c r="AZ3839" s="17">
        <f t="shared" ref="AZ3839" si="8648">AZ3838+1</f>
        <v>49855</v>
      </c>
      <c r="BA3839" s="216">
        <f t="shared" si="8542"/>
        <v>7</v>
      </c>
      <c r="BB3839" s="216">
        <f t="shared" ref="BB3839" si="8649">BB3838+1</f>
        <v>3834</v>
      </c>
      <c r="BC3839" s="16">
        <f t="shared" si="8544"/>
        <v>10.504109589041096</v>
      </c>
      <c r="BD3839" s="16">
        <f>IF(Template!$F$7="Linear interpolation",LinInterp($AO$5:$AO$18,$AM$5:$AM$18,BC3839),CubicSpline($AO$5:$AO$18,$AM$5:$AM$18,BC3839))</f>
        <v>14.150081829341765</v>
      </c>
      <c r="BE3839" s="221">
        <f t="shared" si="8625"/>
        <v>4.0154718787003132</v>
      </c>
      <c r="BF3839" s="221">
        <f>BE3839/PRODUCT($BG$6:BG3838)</f>
        <v>1.0003626646035513</v>
      </c>
      <c r="BG3839" s="16">
        <f t="shared" si="8545"/>
        <v>1.0003626659335079</v>
      </c>
      <c r="BH3839" s="10">
        <f t="shared" si="8546"/>
        <v>13.237306573037122</v>
      </c>
      <c r="BI3839" s="90"/>
      <c r="BJ3839" s="17">
        <f t="shared" si="8528"/>
        <v>49832</v>
      </c>
      <c r="BK3839" s="16">
        <f t="shared" si="8522"/>
        <v>13.237622011880724</v>
      </c>
      <c r="BL3839" s="10">
        <f ca="1">IFERROR(AVERAGE(INDIRECT("BK"&amp;AC3839-Template!$F$10+1):INDIRECT("BK"&amp;AC3839)),0)</f>
        <v>13.237810034632265</v>
      </c>
      <c r="BM3839" s="35"/>
      <c r="BN3839" s="86"/>
      <c r="BO3839" s="35"/>
      <c r="BP3839" s="35"/>
      <c r="BQ3839" s="35"/>
      <c r="BR3839" s="35"/>
      <c r="BS3839" s="35"/>
      <c r="BT3839" s="35"/>
      <c r="BU3839" s="35"/>
      <c r="BV3839" s="35"/>
      <c r="BW3839" s="35"/>
      <c r="BX3839" s="35"/>
      <c r="BY3839" s="35"/>
      <c r="BZ3839" s="35"/>
      <c r="CA3839" s="35"/>
      <c r="CB3839" s="35"/>
      <c r="CC3839" s="35"/>
      <c r="CD3839" s="35"/>
      <c r="CE3839" s="35"/>
      <c r="CF3839" s="35"/>
      <c r="CG3839" s="35"/>
      <c r="CH3839" s="35"/>
    </row>
    <row r="3840" spans="1:86" ht="15.6" x14ac:dyDescent="0.3">
      <c r="A3840" s="35"/>
      <c r="B3840" s="86"/>
      <c r="C3840" s="35"/>
      <c r="D3840" s="35"/>
      <c r="E3840" s="35"/>
      <c r="F3840" s="35"/>
      <c r="G3840" s="35"/>
      <c r="H3840" s="35"/>
      <c r="I3840" s="35"/>
      <c r="J3840" s="35"/>
      <c r="K3840" s="35"/>
      <c r="L3840" s="35"/>
      <c r="M3840" s="35"/>
      <c r="N3840" s="35"/>
      <c r="O3840" s="35"/>
      <c r="P3840" s="35"/>
      <c r="Q3840" s="35"/>
      <c r="R3840" s="35"/>
      <c r="S3840" s="35"/>
      <c r="T3840" s="17">
        <f t="shared" si="8523"/>
        <v>49856</v>
      </c>
      <c r="U3840" s="216">
        <f t="shared" si="8517"/>
        <v>1</v>
      </c>
      <c r="V3840" s="216">
        <f t="shared" si="8523"/>
        <v>3835</v>
      </c>
      <c r="W3840" s="16">
        <f t="shared" si="8529"/>
        <v>10.506849315068493</v>
      </c>
      <c r="X3840" s="16" t="e">
        <f>IF(Template!$F$7="Linear interpolation",LinInterp($I$5:$I$22,$G$5:$G$22,W3840),CubicSpline($I$5:$I$22,$G$5:$G$22,W3840))</f>
        <v>#VALUE!</v>
      </c>
      <c r="Y3840" s="221" t="e">
        <f t="shared" si="8518"/>
        <v>#VALUE!</v>
      </c>
      <c r="Z3840" s="221" t="e">
        <f>Y3840/PRODUCT($AA$6:AA3839)</f>
        <v>#VALUE!</v>
      </c>
      <c r="AA3840" s="16" t="e">
        <f t="shared" si="8524"/>
        <v>#VALUE!</v>
      </c>
      <c r="AB3840" s="10" t="e">
        <f t="shared" si="8525"/>
        <v>#VALUE!</v>
      </c>
      <c r="AC3840" s="90">
        <f t="shared" si="8610"/>
        <v>3840</v>
      </c>
      <c r="AD3840" s="17">
        <f t="shared" si="8534"/>
        <v>49833</v>
      </c>
      <c r="AE3840" s="16" t="e">
        <f t="shared" si="8519"/>
        <v>#VALUE!</v>
      </c>
      <c r="AF3840" s="10">
        <f ca="1">IFERROR(AVERAGE(INDIRECT("AE"&amp;AC3840-Template!$F$10+1):INDIRECT("AE"&amp;AC3840)),0)</f>
        <v>0</v>
      </c>
      <c r="AG3840" s="35"/>
      <c r="AH3840" s="86"/>
      <c r="AI3840" s="35"/>
      <c r="AJ3840" s="35"/>
      <c r="AK3840" s="35"/>
      <c r="AL3840" s="35"/>
      <c r="AM3840" s="35"/>
      <c r="AN3840" s="35"/>
      <c r="AO3840" s="35"/>
      <c r="AP3840" s="35"/>
      <c r="AQ3840" s="35"/>
      <c r="AR3840" s="35"/>
      <c r="AS3840" s="35"/>
      <c r="AT3840" s="35"/>
      <c r="AU3840" s="35"/>
      <c r="AV3840" s="35"/>
      <c r="AW3840" s="35"/>
      <c r="AX3840" s="35"/>
      <c r="AY3840" s="35"/>
      <c r="AZ3840" s="17">
        <f t="shared" ref="AZ3840" si="8650">AZ3839+1</f>
        <v>49856</v>
      </c>
      <c r="BA3840" s="216">
        <f t="shared" si="8542"/>
        <v>1</v>
      </c>
      <c r="BB3840" s="216">
        <f t="shared" ref="BB3840" si="8651">BB3839+1</f>
        <v>3835</v>
      </c>
      <c r="BC3840" s="16">
        <f t="shared" si="8544"/>
        <v>10.506849315068493</v>
      </c>
      <c r="BD3840" s="16">
        <f>IF(Template!$F$7="Linear interpolation",LinInterp($AO$5:$AO$18,$AM$5:$AM$18,BC3840),CubicSpline($AO$5:$AO$18,$AM$5:$AM$18,BC3840))</f>
        <v>14.150081968547317</v>
      </c>
      <c r="BE3840" s="221">
        <f t="shared" si="8625"/>
        <v>4.01692814819459</v>
      </c>
      <c r="BF3840" s="221">
        <f>BE3840/PRODUCT($BG$6:BG3839)</f>
        <v>1.0003626632679457</v>
      </c>
      <c r="BG3840" s="16">
        <f t="shared" si="8545"/>
        <v>1.0003626632679457</v>
      </c>
      <c r="BH3840" s="10">
        <f t="shared" si="8546"/>
        <v>13.237209280016259</v>
      </c>
      <c r="BI3840" s="90"/>
      <c r="BJ3840" s="17">
        <f t="shared" si="8528"/>
        <v>49833</v>
      </c>
      <c r="BK3840" s="16">
        <f t="shared" si="8522"/>
        <v>13.237622011880724</v>
      </c>
      <c r="BL3840" s="10">
        <f ca="1">IFERROR(AVERAGE(INDIRECT("BK"&amp;AC3840-Template!$F$10+1):INDIRECT("BK"&amp;AC3840)),0)</f>
        <v>13.237797949256169</v>
      </c>
      <c r="BM3840" s="35"/>
      <c r="BN3840" s="86"/>
      <c r="BO3840" s="35"/>
      <c r="BP3840" s="35"/>
      <c r="BQ3840" s="35"/>
      <c r="BR3840" s="35"/>
      <c r="BS3840" s="35"/>
      <c r="BT3840" s="35"/>
      <c r="BU3840" s="35"/>
      <c r="BV3840" s="35"/>
      <c r="BW3840" s="35"/>
      <c r="BX3840" s="35"/>
      <c r="BY3840" s="35"/>
      <c r="BZ3840" s="35"/>
      <c r="CA3840" s="35"/>
      <c r="CB3840" s="35"/>
      <c r="CC3840" s="35"/>
      <c r="CD3840" s="35"/>
      <c r="CE3840" s="35"/>
      <c r="CF3840" s="35"/>
      <c r="CG3840" s="35"/>
      <c r="CH3840" s="35"/>
    </row>
    <row r="3841" spans="1:86" ht="15.6" x14ac:dyDescent="0.3">
      <c r="A3841" s="35"/>
      <c r="B3841" s="86"/>
      <c r="C3841" s="35"/>
      <c r="D3841" s="35"/>
      <c r="E3841" s="35"/>
      <c r="F3841" s="35"/>
      <c r="G3841" s="35"/>
      <c r="H3841" s="35"/>
      <c r="I3841" s="35"/>
      <c r="J3841" s="35"/>
      <c r="K3841" s="35"/>
      <c r="L3841" s="35"/>
      <c r="M3841" s="35"/>
      <c r="N3841" s="35"/>
      <c r="O3841" s="35"/>
      <c r="P3841" s="35"/>
      <c r="Q3841" s="35"/>
      <c r="R3841" s="35"/>
      <c r="S3841" s="35"/>
      <c r="T3841" s="17">
        <f t="shared" si="8523"/>
        <v>49857</v>
      </c>
      <c r="U3841" s="216">
        <f t="shared" si="8517"/>
        <v>2</v>
      </c>
      <c r="V3841" s="216">
        <f t="shared" si="8523"/>
        <v>3836</v>
      </c>
      <c r="W3841" s="16">
        <f t="shared" si="8529"/>
        <v>10.509589041095891</v>
      </c>
      <c r="X3841" s="16" t="e">
        <f>IF(Template!$F$7="Linear interpolation",LinInterp($I$5:$I$22,$G$5:$G$22,W3841),CubicSpline($I$5:$I$22,$G$5:$G$22,W3841))</f>
        <v>#VALUE!</v>
      </c>
      <c r="Y3841" s="221" t="e">
        <f t="shared" si="8518"/>
        <v>#VALUE!</v>
      </c>
      <c r="Z3841" s="221" t="e">
        <f>Y3841/PRODUCT($AA$6:AA3840)</f>
        <v>#VALUE!</v>
      </c>
      <c r="AA3841" s="16" t="e">
        <f t="shared" si="8524"/>
        <v>#VALUE!</v>
      </c>
      <c r="AB3841" s="10" t="e">
        <f t="shared" si="8525"/>
        <v>#VALUE!</v>
      </c>
      <c r="AC3841" s="90">
        <f t="shared" si="8610"/>
        <v>3841</v>
      </c>
      <c r="AD3841" s="17">
        <f t="shared" si="8534"/>
        <v>49834</v>
      </c>
      <c r="AE3841" s="16" t="e">
        <f t="shared" si="8519"/>
        <v>#VALUE!</v>
      </c>
      <c r="AF3841" s="10">
        <f ca="1">IFERROR(AVERAGE(INDIRECT("AE"&amp;AC3841-Template!$F$10+1):INDIRECT("AE"&amp;AC3841)),0)</f>
        <v>0</v>
      </c>
      <c r="AG3841" s="35"/>
      <c r="AH3841" s="86"/>
      <c r="AI3841" s="35"/>
      <c r="AJ3841" s="35"/>
      <c r="AK3841" s="35"/>
      <c r="AL3841" s="35"/>
      <c r="AM3841" s="35"/>
      <c r="AN3841" s="35"/>
      <c r="AO3841" s="35"/>
      <c r="AP3841" s="35"/>
      <c r="AQ3841" s="35"/>
      <c r="AR3841" s="35"/>
      <c r="AS3841" s="35"/>
      <c r="AT3841" s="35"/>
      <c r="AU3841" s="35"/>
      <c r="AV3841" s="35"/>
      <c r="AW3841" s="35"/>
      <c r="AX3841" s="35"/>
      <c r="AY3841" s="35"/>
      <c r="AZ3841" s="17">
        <f t="shared" ref="AZ3841" si="8652">AZ3840+1</f>
        <v>49857</v>
      </c>
      <c r="BA3841" s="216">
        <f t="shared" si="8542"/>
        <v>2</v>
      </c>
      <c r="BB3841" s="216">
        <f t="shared" ref="BB3841" si="8653">BB3840+1</f>
        <v>3836</v>
      </c>
      <c r="BC3841" s="16">
        <f t="shared" si="8544"/>
        <v>10.509589041095891</v>
      </c>
      <c r="BD3841" s="16">
        <f>IF(Template!$F$7="Linear interpolation",LinInterp($AO$5:$AO$18,$AM$5:$AM$18,BC3841),CubicSpline($AO$5:$AO$18,$AM$5:$AM$18,BC3841))</f>
        <v>14.150082102785079</v>
      </c>
      <c r="BE3841" s="221">
        <f t="shared" si="8625"/>
        <v>4.0183849440151942</v>
      </c>
      <c r="BF3841" s="221">
        <f>BE3841/PRODUCT($BG$6:BG3840)</f>
        <v>1.0003626641470444</v>
      </c>
      <c r="BG3841" s="16">
        <f t="shared" si="8545"/>
        <v>1.0003626641470444</v>
      </c>
      <c r="BH3841" s="10">
        <f t="shared" si="8546"/>
        <v>13.237241367122232</v>
      </c>
      <c r="BI3841" s="90"/>
      <c r="BJ3841" s="17">
        <f t="shared" si="8528"/>
        <v>49834</v>
      </c>
      <c r="BK3841" s="16">
        <f t="shared" si="8522"/>
        <v>13.237622011880724</v>
      </c>
      <c r="BL3841" s="10">
        <f ca="1">IFERROR(AVERAGE(INDIRECT("BK"&amp;AC3841-Template!$F$10+1):INDIRECT("BK"&amp;AC3841)),0)</f>
        <v>13.237786234319936</v>
      </c>
      <c r="BM3841" s="35"/>
      <c r="BN3841" s="86"/>
      <c r="BO3841" s="35"/>
      <c r="BP3841" s="35"/>
      <c r="BQ3841" s="35"/>
      <c r="BR3841" s="35"/>
      <c r="BS3841" s="35"/>
      <c r="BT3841" s="35"/>
      <c r="BU3841" s="35"/>
      <c r="BV3841" s="35"/>
      <c r="BW3841" s="35"/>
      <c r="BX3841" s="35"/>
      <c r="BY3841" s="35"/>
      <c r="BZ3841" s="35"/>
      <c r="CA3841" s="35"/>
      <c r="CB3841" s="35"/>
      <c r="CC3841" s="35"/>
      <c r="CD3841" s="35"/>
      <c r="CE3841" s="35"/>
      <c r="CF3841" s="35"/>
      <c r="CG3841" s="35"/>
      <c r="CH3841" s="35"/>
    </row>
    <row r="3842" spans="1:86" ht="15.6" x14ac:dyDescent="0.3">
      <c r="A3842" s="35"/>
      <c r="B3842" s="86"/>
      <c r="C3842" s="35"/>
      <c r="D3842" s="35"/>
      <c r="E3842" s="35"/>
      <c r="F3842" s="35"/>
      <c r="G3842" s="35"/>
      <c r="H3842" s="35"/>
      <c r="I3842" s="35"/>
      <c r="J3842" s="35"/>
      <c r="K3842" s="35"/>
      <c r="L3842" s="35"/>
      <c r="M3842" s="35"/>
      <c r="N3842" s="35"/>
      <c r="O3842" s="35"/>
      <c r="P3842" s="35"/>
      <c r="Q3842" s="35"/>
      <c r="R3842" s="35"/>
      <c r="S3842" s="35"/>
      <c r="T3842" s="17">
        <f t="shared" si="8523"/>
        <v>49858</v>
      </c>
      <c r="U3842" s="216">
        <f t="shared" si="8517"/>
        <v>3</v>
      </c>
      <c r="V3842" s="216">
        <f t="shared" si="8523"/>
        <v>3837</v>
      </c>
      <c r="W3842" s="16">
        <f t="shared" si="8529"/>
        <v>10.512328767123288</v>
      </c>
      <c r="X3842" s="16" t="e">
        <f>IF(Template!$F$7="Linear interpolation",LinInterp($I$5:$I$22,$G$5:$G$22,W3842),CubicSpline($I$5:$I$22,$G$5:$G$22,W3842))</f>
        <v>#VALUE!</v>
      </c>
      <c r="Y3842" s="221" t="e">
        <f t="shared" si="8518"/>
        <v>#VALUE!</v>
      </c>
      <c r="Z3842" s="221" t="e">
        <f>Y3842/PRODUCT($AA$6:AA3841)</f>
        <v>#VALUE!</v>
      </c>
      <c r="AA3842" s="16" t="e">
        <f t="shared" si="8524"/>
        <v>#VALUE!</v>
      </c>
      <c r="AB3842" s="10" t="e">
        <f t="shared" si="8525"/>
        <v>#VALUE!</v>
      </c>
      <c r="AC3842" s="90">
        <f t="shared" si="8610"/>
        <v>3842</v>
      </c>
      <c r="AD3842" s="17">
        <f t="shared" si="8534"/>
        <v>49835</v>
      </c>
      <c r="AE3842" s="16" t="e">
        <f t="shared" si="8519"/>
        <v>#VALUE!</v>
      </c>
      <c r="AF3842" s="10">
        <f ca="1">IFERROR(AVERAGE(INDIRECT("AE"&amp;AC3842-Template!$F$10+1):INDIRECT("AE"&amp;AC3842)),0)</f>
        <v>0</v>
      </c>
      <c r="AG3842" s="35"/>
      <c r="AH3842" s="86"/>
      <c r="AI3842" s="35"/>
      <c r="AJ3842" s="35"/>
      <c r="AK3842" s="35"/>
      <c r="AL3842" s="35"/>
      <c r="AM3842" s="35"/>
      <c r="AN3842" s="35"/>
      <c r="AO3842" s="35"/>
      <c r="AP3842" s="35"/>
      <c r="AQ3842" s="35"/>
      <c r="AR3842" s="35"/>
      <c r="AS3842" s="35"/>
      <c r="AT3842" s="35"/>
      <c r="AU3842" s="35"/>
      <c r="AV3842" s="35"/>
      <c r="AW3842" s="35"/>
      <c r="AX3842" s="35"/>
      <c r="AY3842" s="35"/>
      <c r="AZ3842" s="17">
        <f t="shared" ref="AZ3842" si="8654">AZ3841+1</f>
        <v>49858</v>
      </c>
      <c r="BA3842" s="216">
        <f t="shared" si="8542"/>
        <v>3</v>
      </c>
      <c r="BB3842" s="216">
        <f t="shared" ref="BB3842" si="8655">BB3841+1</f>
        <v>3837</v>
      </c>
      <c r="BC3842" s="16">
        <f t="shared" si="8544"/>
        <v>10.512328767123288</v>
      </c>
      <c r="BD3842" s="16">
        <f>IF(Template!$F$7="Linear interpolation",LinInterp($AO$5:$AO$18,$AM$5:$AM$18,BC3842),CubicSpline($AO$5:$AO$18,$AM$5:$AM$18,BC3842))</f>
        <v>14.150082232028197</v>
      </c>
      <c r="BE3842" s="221">
        <f t="shared" si="8625"/>
        <v>4.0198422663403228</v>
      </c>
      <c r="BF3842" s="221">
        <f>BE3842/PRODUCT($BG$6:BG3841)</f>
        <v>1.0003626636933576</v>
      </c>
      <c r="BG3842" s="16">
        <f t="shared" si="8545"/>
        <v>1.0003626636933576</v>
      </c>
      <c r="BH3842" s="10">
        <f t="shared" si="8546"/>
        <v>13.237224807551629</v>
      </c>
      <c r="BI3842" s="90"/>
      <c r="BJ3842" s="17">
        <f t="shared" si="8528"/>
        <v>49835</v>
      </c>
      <c r="BK3842" s="16">
        <f t="shared" si="8522"/>
        <v>13.237537583562942</v>
      </c>
      <c r="BL3842" s="10">
        <f ca="1">IFERROR(AVERAGE(INDIRECT("BK"&amp;AC3842-Template!$F$10+1):INDIRECT("BK"&amp;AC3842)),0)</f>
        <v>13.237771705106439</v>
      </c>
      <c r="BM3842" s="35"/>
      <c r="BN3842" s="86"/>
      <c r="BO3842" s="35"/>
      <c r="BP3842" s="35"/>
      <c r="BQ3842" s="35"/>
      <c r="BR3842" s="35"/>
      <c r="BS3842" s="35"/>
      <c r="BT3842" s="35"/>
      <c r="BU3842" s="35"/>
      <c r="BV3842" s="35"/>
      <c r="BW3842" s="35"/>
      <c r="BX3842" s="35"/>
      <c r="BY3842" s="35"/>
      <c r="BZ3842" s="35"/>
      <c r="CA3842" s="35"/>
      <c r="CB3842" s="35"/>
      <c r="CC3842" s="35"/>
      <c r="CD3842" s="35"/>
      <c r="CE3842" s="35"/>
      <c r="CF3842" s="35"/>
      <c r="CG3842" s="35"/>
      <c r="CH3842" s="35"/>
    </row>
    <row r="3843" spans="1:86" ht="15.6" x14ac:dyDescent="0.3">
      <c r="A3843" s="35"/>
      <c r="B3843" s="86"/>
      <c r="C3843" s="35"/>
      <c r="D3843" s="35"/>
      <c r="E3843" s="35"/>
      <c r="F3843" s="35"/>
      <c r="G3843" s="35"/>
      <c r="H3843" s="35"/>
      <c r="I3843" s="35"/>
      <c r="J3843" s="35"/>
      <c r="K3843" s="35"/>
      <c r="L3843" s="35"/>
      <c r="M3843" s="35"/>
      <c r="N3843" s="35"/>
      <c r="O3843" s="35"/>
      <c r="P3843" s="35"/>
      <c r="Q3843" s="35"/>
      <c r="R3843" s="35"/>
      <c r="S3843" s="35"/>
      <c r="T3843" s="17">
        <f t="shared" si="8523"/>
        <v>49859</v>
      </c>
      <c r="U3843" s="216">
        <f t="shared" si="8517"/>
        <v>4</v>
      </c>
      <c r="V3843" s="216">
        <f t="shared" si="8523"/>
        <v>3838</v>
      </c>
      <c r="W3843" s="16">
        <f t="shared" si="8529"/>
        <v>10.515068493150684</v>
      </c>
      <c r="X3843" s="16" t="e">
        <f>IF(Template!$F$7="Linear interpolation",LinInterp($I$5:$I$22,$G$5:$G$22,W3843),CubicSpline($I$5:$I$22,$G$5:$G$22,W3843))</f>
        <v>#VALUE!</v>
      </c>
      <c r="Y3843" s="221" t="e">
        <f t="shared" si="8518"/>
        <v>#VALUE!</v>
      </c>
      <c r="Z3843" s="221" t="e">
        <f>Y3843/PRODUCT($AA$6:AA3842)</f>
        <v>#VALUE!</v>
      </c>
      <c r="AA3843" s="16" t="e">
        <f t="shared" si="8524"/>
        <v>#VALUE!</v>
      </c>
      <c r="AB3843" s="10" t="e">
        <f t="shared" si="8525"/>
        <v>#VALUE!</v>
      </c>
      <c r="AC3843" s="90">
        <f t="shared" si="8610"/>
        <v>3843</v>
      </c>
      <c r="AD3843" s="17">
        <f t="shared" si="8534"/>
        <v>49836</v>
      </c>
      <c r="AE3843" s="16" t="e">
        <f t="shared" si="8519"/>
        <v>#VALUE!</v>
      </c>
      <c r="AF3843" s="10">
        <f ca="1">IFERROR(AVERAGE(INDIRECT("AE"&amp;AC3843-Template!$F$10+1):INDIRECT("AE"&amp;AC3843)),0)</f>
        <v>0</v>
      </c>
      <c r="AG3843" s="35"/>
      <c r="AH3843" s="86"/>
      <c r="AI3843" s="35"/>
      <c r="AJ3843" s="35"/>
      <c r="AK3843" s="35"/>
      <c r="AL3843" s="35"/>
      <c r="AM3843" s="35"/>
      <c r="AN3843" s="35"/>
      <c r="AO3843" s="35"/>
      <c r="AP3843" s="35"/>
      <c r="AQ3843" s="35"/>
      <c r="AR3843" s="35"/>
      <c r="AS3843" s="35"/>
      <c r="AT3843" s="35"/>
      <c r="AU3843" s="35"/>
      <c r="AV3843" s="35"/>
      <c r="AW3843" s="35"/>
      <c r="AX3843" s="35"/>
      <c r="AY3843" s="35"/>
      <c r="AZ3843" s="17">
        <f t="shared" ref="AZ3843" si="8656">AZ3842+1</f>
        <v>49859</v>
      </c>
      <c r="BA3843" s="216">
        <f t="shared" si="8542"/>
        <v>4</v>
      </c>
      <c r="BB3843" s="216">
        <f t="shared" ref="BB3843" si="8657">BB3842+1</f>
        <v>3838</v>
      </c>
      <c r="BC3843" s="16">
        <f t="shared" si="8544"/>
        <v>10.515068493150684</v>
      </c>
      <c r="BD3843" s="16">
        <f>IF(Template!$F$7="Linear interpolation",LinInterp($AO$5:$AO$18,$AM$5:$AM$18,BC3843),CubicSpline($AO$5:$AO$18,$AM$5:$AM$18,BC3843))</f>
        <v>14.150082356249818</v>
      </c>
      <c r="BE3843" s="221">
        <f t="shared" si="8625"/>
        <v>4.0213001153481915</v>
      </c>
      <c r="BF3843" s="221">
        <f>BE3843/PRODUCT($BG$6:BG3842)</f>
        <v>1.000362663236833</v>
      </c>
      <c r="BG3843" s="16">
        <f t="shared" si="8545"/>
        <v>1.000362663236833</v>
      </c>
      <c r="BH3843" s="10">
        <f t="shared" si="8546"/>
        <v>13.237208144403878</v>
      </c>
      <c r="BI3843" s="90"/>
      <c r="BJ3843" s="17">
        <f t="shared" si="8528"/>
        <v>49836</v>
      </c>
      <c r="BK3843" s="16">
        <f t="shared" si="8522"/>
        <v>13.237565389074945</v>
      </c>
      <c r="BL3843" s="10">
        <f ca="1">IFERROR(AVERAGE(INDIRECT("BK"&amp;AC3843-Template!$F$10+1):INDIRECT("BK"&amp;AC3843)),0)</f>
        <v>13.237758102743348</v>
      </c>
      <c r="BM3843" s="35"/>
      <c r="BN3843" s="86"/>
      <c r="BO3843" s="35"/>
      <c r="BP3843" s="35"/>
      <c r="BQ3843" s="35"/>
      <c r="BR3843" s="35"/>
      <c r="BS3843" s="35"/>
      <c r="BT3843" s="35"/>
      <c r="BU3843" s="35"/>
      <c r="BV3843" s="35"/>
      <c r="BW3843" s="35"/>
      <c r="BX3843" s="35"/>
      <c r="BY3843" s="35"/>
      <c r="BZ3843" s="35"/>
      <c r="CA3843" s="35"/>
      <c r="CB3843" s="35"/>
      <c r="CC3843" s="35"/>
      <c r="CD3843" s="35"/>
      <c r="CE3843" s="35"/>
      <c r="CF3843" s="35"/>
      <c r="CG3843" s="35"/>
      <c r="CH3843" s="35"/>
    </row>
    <row r="3844" spans="1:86" ht="15.6" x14ac:dyDescent="0.3">
      <c r="A3844" s="35"/>
      <c r="B3844" s="86"/>
      <c r="C3844" s="35"/>
      <c r="D3844" s="35"/>
      <c r="E3844" s="35"/>
      <c r="F3844" s="35"/>
      <c r="G3844" s="35"/>
      <c r="H3844" s="35"/>
      <c r="I3844" s="35"/>
      <c r="J3844" s="35"/>
      <c r="K3844" s="35"/>
      <c r="L3844" s="35"/>
      <c r="M3844" s="35"/>
      <c r="N3844" s="35"/>
      <c r="O3844" s="35"/>
      <c r="P3844" s="35"/>
      <c r="Q3844" s="35"/>
      <c r="R3844" s="35"/>
      <c r="S3844" s="35"/>
      <c r="T3844" s="17">
        <f t="shared" si="8523"/>
        <v>49860</v>
      </c>
      <c r="U3844" s="216">
        <f t="shared" si="8517"/>
        <v>5</v>
      </c>
      <c r="V3844" s="216">
        <f t="shared" si="8523"/>
        <v>3839</v>
      </c>
      <c r="W3844" s="16">
        <f t="shared" si="8529"/>
        <v>10.517808219178082</v>
      </c>
      <c r="X3844" s="16" t="e">
        <f>IF(Template!$F$7="Linear interpolation",LinInterp($I$5:$I$22,$G$5:$G$22,W3844),CubicSpline($I$5:$I$22,$G$5:$G$22,W3844))</f>
        <v>#VALUE!</v>
      </c>
      <c r="Y3844" s="221" t="e">
        <f t="shared" si="8518"/>
        <v>#VALUE!</v>
      </c>
      <c r="Z3844" s="221" t="e">
        <f>Y3844/PRODUCT($AA$6:AA3843)</f>
        <v>#VALUE!</v>
      </c>
      <c r="AA3844" s="16" t="e">
        <f t="shared" si="8524"/>
        <v>#VALUE!</v>
      </c>
      <c r="AB3844" s="10" t="e">
        <f t="shared" si="8525"/>
        <v>#VALUE!</v>
      </c>
      <c r="AC3844" s="90">
        <f t="shared" si="8610"/>
        <v>3844</v>
      </c>
      <c r="AD3844" s="17">
        <f t="shared" si="8534"/>
        <v>49837</v>
      </c>
      <c r="AE3844" s="16" t="e">
        <f t="shared" si="8519"/>
        <v>#VALUE!</v>
      </c>
      <c r="AF3844" s="10">
        <f ca="1">IFERROR(AVERAGE(INDIRECT("AE"&amp;AC3844-Template!$F$10+1):INDIRECT("AE"&amp;AC3844)),0)</f>
        <v>0</v>
      </c>
      <c r="AG3844" s="35"/>
      <c r="AH3844" s="86"/>
      <c r="AI3844" s="35"/>
      <c r="AJ3844" s="35"/>
      <c r="AK3844" s="35"/>
      <c r="AL3844" s="35"/>
      <c r="AM3844" s="35"/>
      <c r="AN3844" s="35"/>
      <c r="AO3844" s="35"/>
      <c r="AP3844" s="35"/>
      <c r="AQ3844" s="35"/>
      <c r="AR3844" s="35"/>
      <c r="AS3844" s="35"/>
      <c r="AT3844" s="35"/>
      <c r="AU3844" s="35"/>
      <c r="AV3844" s="35"/>
      <c r="AW3844" s="35"/>
      <c r="AX3844" s="35"/>
      <c r="AY3844" s="35"/>
      <c r="AZ3844" s="17">
        <f t="shared" ref="AZ3844" si="8658">AZ3843+1</f>
        <v>49860</v>
      </c>
      <c r="BA3844" s="216">
        <f t="shared" si="8542"/>
        <v>5</v>
      </c>
      <c r="BB3844" s="216">
        <f t="shared" ref="BB3844" si="8659">BB3843+1</f>
        <v>3839</v>
      </c>
      <c r="BC3844" s="16">
        <f t="shared" si="8544"/>
        <v>10.517808219178082</v>
      </c>
      <c r="BD3844" s="16">
        <f>IF(Template!$F$7="Linear interpolation",LinInterp($AO$5:$AO$18,$AM$5:$AM$18,BC3844),CubicSpline($AO$5:$AO$18,$AM$5:$AM$18,BC3844))</f>
        <v>14.150082475423091</v>
      </c>
      <c r="BE3844" s="221">
        <f t="shared" si="8625"/>
        <v>4.0227584912170826</v>
      </c>
      <c r="BF3844" s="221">
        <f>BE3844/PRODUCT($BG$6:BG3843)</f>
        <v>1.0003626627774747</v>
      </c>
      <c r="BG3844" s="16">
        <f t="shared" si="8545"/>
        <v>1.0003626627774747</v>
      </c>
      <c r="BH3844" s="10">
        <f t="shared" si="8546"/>
        <v>13.237191377824864</v>
      </c>
      <c r="BI3844" s="90"/>
      <c r="BJ3844" s="17">
        <f t="shared" si="8528"/>
        <v>49837</v>
      </c>
      <c r="BK3844" s="16">
        <f t="shared" si="8522"/>
        <v>13.237550980099822</v>
      </c>
      <c r="BL3844" s="10">
        <f ca="1">IFERROR(AVERAGE(INDIRECT("BK"&amp;AC3844-Template!$F$10+1):INDIRECT("BK"&amp;AC3844)),0)</f>
        <v>13.237746275508302</v>
      </c>
      <c r="BM3844" s="35"/>
      <c r="BN3844" s="86"/>
      <c r="BO3844" s="35"/>
      <c r="BP3844" s="35"/>
      <c r="BQ3844" s="35"/>
      <c r="BR3844" s="35"/>
      <c r="BS3844" s="35"/>
      <c r="BT3844" s="35"/>
      <c r="BU3844" s="35"/>
      <c r="BV3844" s="35"/>
      <c r="BW3844" s="35"/>
      <c r="BX3844" s="35"/>
      <c r="BY3844" s="35"/>
      <c r="BZ3844" s="35"/>
      <c r="CA3844" s="35"/>
      <c r="CB3844" s="35"/>
      <c r="CC3844" s="35"/>
      <c r="CD3844" s="35"/>
      <c r="CE3844" s="35"/>
      <c r="CF3844" s="35"/>
      <c r="CG3844" s="35"/>
      <c r="CH3844" s="35"/>
    </row>
    <row r="3845" spans="1:86" ht="15.6" x14ac:dyDescent="0.3">
      <c r="A3845" s="35"/>
      <c r="B3845" s="86"/>
      <c r="C3845" s="35"/>
      <c r="D3845" s="35"/>
      <c r="E3845" s="35"/>
      <c r="F3845" s="35"/>
      <c r="G3845" s="35"/>
      <c r="H3845" s="35"/>
      <c r="I3845" s="35"/>
      <c r="J3845" s="35"/>
      <c r="K3845" s="35"/>
      <c r="L3845" s="35"/>
      <c r="M3845" s="35"/>
      <c r="N3845" s="35"/>
      <c r="O3845" s="35"/>
      <c r="P3845" s="35"/>
      <c r="Q3845" s="35"/>
      <c r="R3845" s="35"/>
      <c r="S3845" s="35"/>
      <c r="T3845" s="17">
        <f t="shared" si="8523"/>
        <v>49861</v>
      </c>
      <c r="U3845" s="216">
        <f t="shared" si="8517"/>
        <v>6</v>
      </c>
      <c r="V3845" s="216">
        <f t="shared" si="8523"/>
        <v>3840</v>
      </c>
      <c r="W3845" s="16">
        <f t="shared" si="8529"/>
        <v>10.520547945205479</v>
      </c>
      <c r="X3845" s="16" t="e">
        <f>IF(Template!$F$7="Linear interpolation",LinInterp($I$5:$I$22,$G$5:$G$22,W3845),CubicSpline($I$5:$I$22,$G$5:$G$22,W3845))</f>
        <v>#VALUE!</v>
      </c>
      <c r="Y3845" s="221" t="e">
        <f t="shared" si="8518"/>
        <v>#VALUE!</v>
      </c>
      <c r="Z3845" s="221" t="e">
        <f>Y3845/PRODUCT($AA$6:AA3844)</f>
        <v>#VALUE!</v>
      </c>
      <c r="AA3845" s="16" t="e">
        <f t="shared" si="8524"/>
        <v>#VALUE!</v>
      </c>
      <c r="AB3845" s="10" t="e">
        <f t="shared" si="8525"/>
        <v>#VALUE!</v>
      </c>
      <c r="AC3845" s="90">
        <f t="shared" si="8610"/>
        <v>3845</v>
      </c>
      <c r="AD3845" s="17">
        <f t="shared" si="8534"/>
        <v>49838</v>
      </c>
      <c r="AE3845" s="16" t="e">
        <f t="shared" si="8519"/>
        <v>#VALUE!</v>
      </c>
      <c r="AF3845" s="10">
        <f ca="1">IFERROR(AVERAGE(INDIRECT("AE"&amp;AC3845-Template!$F$10+1):INDIRECT("AE"&amp;AC3845)),0)</f>
        <v>0</v>
      </c>
      <c r="AG3845" s="35"/>
      <c r="AH3845" s="86"/>
      <c r="AI3845" s="35"/>
      <c r="AJ3845" s="35"/>
      <c r="AK3845" s="35"/>
      <c r="AL3845" s="35"/>
      <c r="AM3845" s="35"/>
      <c r="AN3845" s="35"/>
      <c r="AO3845" s="35"/>
      <c r="AP3845" s="35"/>
      <c r="AQ3845" s="35"/>
      <c r="AR3845" s="35"/>
      <c r="AS3845" s="35"/>
      <c r="AT3845" s="35"/>
      <c r="AU3845" s="35"/>
      <c r="AV3845" s="35"/>
      <c r="AW3845" s="35"/>
      <c r="AX3845" s="35"/>
      <c r="AY3845" s="35"/>
      <c r="AZ3845" s="17">
        <f t="shared" ref="AZ3845" si="8660">AZ3844+1</f>
        <v>49861</v>
      </c>
      <c r="BA3845" s="216">
        <f t="shared" si="8542"/>
        <v>6</v>
      </c>
      <c r="BB3845" s="216">
        <f t="shared" ref="BB3845" si="8661">BB3844+1</f>
        <v>3840</v>
      </c>
      <c r="BC3845" s="16">
        <f t="shared" si="8544"/>
        <v>10.520547945205479</v>
      </c>
      <c r="BD3845" s="16">
        <f>IF(Template!$F$7="Linear interpolation",LinInterp($AO$5:$AO$18,$AM$5:$AM$18,BC3845),CubicSpline($AO$5:$AO$18,$AM$5:$AM$18,BC3845))</f>
        <v>14.15008258952116</v>
      </c>
      <c r="BE3845" s="221">
        <f t="shared" si="8625"/>
        <v>4.0242173941253014</v>
      </c>
      <c r="BF3845" s="221">
        <f>BE3845/PRODUCT($BG$6:BG3844)</f>
        <v>1.0003626623152755</v>
      </c>
      <c r="BG3845" s="16">
        <f t="shared" si="8545"/>
        <v>1.0003626627774747</v>
      </c>
      <c r="BH3845" s="10">
        <f t="shared" si="8546"/>
        <v>13.237191377824864</v>
      </c>
      <c r="BI3845" s="90"/>
      <c r="BJ3845" s="17">
        <f t="shared" si="8528"/>
        <v>49838</v>
      </c>
      <c r="BK3845" s="16">
        <f t="shared" si="8522"/>
        <v>13.237536469695277</v>
      </c>
      <c r="BL3845" s="10">
        <f ca="1">IFERROR(AVERAGE(INDIRECT("BK"&amp;AC3845-Template!$F$10+1):INDIRECT("BK"&amp;AC3845)),0)</f>
        <v>13.237733223733384</v>
      </c>
      <c r="BM3845" s="35"/>
      <c r="BN3845" s="86"/>
      <c r="BO3845" s="35"/>
      <c r="BP3845" s="35"/>
      <c r="BQ3845" s="35"/>
      <c r="BR3845" s="35"/>
      <c r="BS3845" s="35"/>
      <c r="BT3845" s="35"/>
      <c r="BU3845" s="35"/>
      <c r="BV3845" s="35"/>
      <c r="BW3845" s="35"/>
      <c r="BX3845" s="35"/>
      <c r="BY3845" s="35"/>
      <c r="BZ3845" s="35"/>
      <c r="CA3845" s="35"/>
      <c r="CB3845" s="35"/>
      <c r="CC3845" s="35"/>
      <c r="CD3845" s="35"/>
      <c r="CE3845" s="35"/>
      <c r="CF3845" s="35"/>
      <c r="CG3845" s="35"/>
      <c r="CH3845" s="35"/>
    </row>
    <row r="3846" spans="1:86" ht="15.6" x14ac:dyDescent="0.3">
      <c r="A3846" s="35"/>
      <c r="B3846" s="86"/>
      <c r="C3846" s="35"/>
      <c r="D3846" s="35"/>
      <c r="E3846" s="35"/>
      <c r="F3846" s="35"/>
      <c r="G3846" s="35"/>
      <c r="H3846" s="35"/>
      <c r="I3846" s="35"/>
      <c r="J3846" s="35"/>
      <c r="K3846" s="35"/>
      <c r="L3846" s="35"/>
      <c r="M3846" s="35"/>
      <c r="N3846" s="35"/>
      <c r="O3846" s="35"/>
      <c r="P3846" s="35"/>
      <c r="Q3846" s="35"/>
      <c r="R3846" s="35"/>
      <c r="S3846" s="35"/>
      <c r="T3846" s="17">
        <f t="shared" si="8523"/>
        <v>49862</v>
      </c>
      <c r="U3846" s="216">
        <f t="shared" ref="U3846:U3909" si="8662">WEEKDAY(T3846,2)</f>
        <v>7</v>
      </c>
      <c r="V3846" s="216">
        <f t="shared" si="8523"/>
        <v>3841</v>
      </c>
      <c r="W3846" s="16">
        <f t="shared" si="8529"/>
        <v>10.523287671232877</v>
      </c>
      <c r="X3846" s="16" t="e">
        <f>IF(Template!$F$7="Linear interpolation",LinInterp($I$5:$I$22,$G$5:$G$22,W3846),CubicSpline($I$5:$I$22,$G$5:$G$22,W3846))</f>
        <v>#VALUE!</v>
      </c>
      <c r="Y3846" s="221" t="e">
        <f t="shared" ref="Y3846:Y3909" si="8663">(1+(X3846/100))^W3846</f>
        <v>#VALUE!</v>
      </c>
      <c r="Z3846" s="221" t="e">
        <f>Y3846/PRODUCT($AA$6:AA3845)</f>
        <v>#VALUE!</v>
      </c>
      <c r="AA3846" s="16" t="e">
        <f t="shared" si="8524"/>
        <v>#VALUE!</v>
      </c>
      <c r="AB3846" s="10" t="e">
        <f t="shared" si="8525"/>
        <v>#VALUE!</v>
      </c>
      <c r="AC3846" s="90">
        <f t="shared" si="8610"/>
        <v>3846</v>
      </c>
      <c r="AD3846" s="17">
        <f t="shared" si="8534"/>
        <v>49839</v>
      </c>
      <c r="AE3846" s="16" t="e">
        <f t="shared" ref="AE3846:AE3909" si="8664">IF(R3846&lt;&gt;0,R3846,VLOOKUP(AD3846,$T:$AB,9,FALSE))</f>
        <v>#VALUE!</v>
      </c>
      <c r="AF3846" s="10">
        <f ca="1">IFERROR(AVERAGE(INDIRECT("AE"&amp;AC3846-Template!$F$10+1):INDIRECT("AE"&amp;AC3846)),0)</f>
        <v>0</v>
      </c>
      <c r="AG3846" s="35"/>
      <c r="AH3846" s="86"/>
      <c r="AI3846" s="35"/>
      <c r="AJ3846" s="35"/>
      <c r="AK3846" s="35"/>
      <c r="AL3846" s="35"/>
      <c r="AM3846" s="35"/>
      <c r="AN3846" s="35"/>
      <c r="AO3846" s="35"/>
      <c r="AP3846" s="35"/>
      <c r="AQ3846" s="35"/>
      <c r="AR3846" s="35"/>
      <c r="AS3846" s="35"/>
      <c r="AT3846" s="35"/>
      <c r="AU3846" s="35"/>
      <c r="AV3846" s="35"/>
      <c r="AW3846" s="35"/>
      <c r="AX3846" s="35"/>
      <c r="AY3846" s="35"/>
      <c r="AZ3846" s="17">
        <f t="shared" ref="AZ3846" si="8665">AZ3845+1</f>
        <v>49862</v>
      </c>
      <c r="BA3846" s="216">
        <f t="shared" si="8542"/>
        <v>7</v>
      </c>
      <c r="BB3846" s="216">
        <f t="shared" ref="BB3846" si="8666">BB3845+1</f>
        <v>3841</v>
      </c>
      <c r="BC3846" s="16">
        <f t="shared" si="8544"/>
        <v>10.523287671232877</v>
      </c>
      <c r="BD3846" s="16">
        <f>IF(Template!$F$7="Linear interpolation",LinInterp($AO$5:$AO$18,$AM$5:$AM$18,BC3846),CubicSpline($AO$5:$AO$18,$AM$5:$AM$18,BC3846))</f>
        <v>14.150082698517174</v>
      </c>
      <c r="BE3846" s="221">
        <f t="shared" si="8625"/>
        <v>4.0256768242512031</v>
      </c>
      <c r="BF3846" s="221">
        <f>BE3846/PRODUCT($BG$6:BG3845)</f>
        <v>1.0003626613880359</v>
      </c>
      <c r="BG3846" s="16">
        <f t="shared" si="8545"/>
        <v>1.0003626627774747</v>
      </c>
      <c r="BH3846" s="10">
        <f t="shared" si="8546"/>
        <v>13.237191377824864</v>
      </c>
      <c r="BI3846" s="90"/>
      <c r="BJ3846" s="17">
        <f t="shared" si="8528"/>
        <v>49839</v>
      </c>
      <c r="BK3846" s="16">
        <f t="shared" ref="BK3846:BK3909" si="8667">IF(AX3846&lt;&gt;0,AX3846,VLOOKUP(BJ3846,$AZ:$BH,9,FALSE))</f>
        <v>13.237521857812684</v>
      </c>
      <c r="BL3846" s="10">
        <f ca="1">IFERROR(AVERAGE(INDIRECT("BK"&amp;AC3846-Template!$F$10+1):INDIRECT("BK"&amp;AC3846)),0)</f>
        <v>13.23772007176041</v>
      </c>
      <c r="BM3846" s="35"/>
      <c r="BN3846" s="86"/>
      <c r="BO3846" s="35"/>
      <c r="BP3846" s="35"/>
      <c r="BQ3846" s="35"/>
      <c r="BR3846" s="35"/>
      <c r="BS3846" s="35"/>
      <c r="BT3846" s="35"/>
      <c r="BU3846" s="35"/>
      <c r="BV3846" s="35"/>
      <c r="BW3846" s="35"/>
      <c r="BX3846" s="35"/>
      <c r="BY3846" s="35"/>
      <c r="BZ3846" s="35"/>
      <c r="CA3846" s="35"/>
      <c r="CB3846" s="35"/>
      <c r="CC3846" s="35"/>
      <c r="CD3846" s="35"/>
      <c r="CE3846" s="35"/>
      <c r="CF3846" s="35"/>
      <c r="CG3846" s="35"/>
      <c r="CH3846" s="35"/>
    </row>
    <row r="3847" spans="1:86" ht="15.6" x14ac:dyDescent="0.3">
      <c r="A3847" s="35"/>
      <c r="B3847" s="86"/>
      <c r="C3847" s="35"/>
      <c r="D3847" s="35"/>
      <c r="E3847" s="35"/>
      <c r="F3847" s="35"/>
      <c r="G3847" s="35"/>
      <c r="H3847" s="35"/>
      <c r="I3847" s="35"/>
      <c r="J3847" s="35"/>
      <c r="K3847" s="35"/>
      <c r="L3847" s="35"/>
      <c r="M3847" s="35"/>
      <c r="N3847" s="35"/>
      <c r="O3847" s="35"/>
      <c r="P3847" s="35"/>
      <c r="Q3847" s="35"/>
      <c r="R3847" s="35"/>
      <c r="S3847" s="35"/>
      <c r="T3847" s="17">
        <f t="shared" ref="T3847:V3910" si="8668">T3846+1</f>
        <v>49863</v>
      </c>
      <c r="U3847" s="216">
        <f t="shared" si="8662"/>
        <v>1</v>
      </c>
      <c r="V3847" s="216">
        <f t="shared" si="8668"/>
        <v>3842</v>
      </c>
      <c r="W3847" s="16">
        <f t="shared" si="8529"/>
        <v>10.526027397260274</v>
      </c>
      <c r="X3847" s="16" t="e">
        <f>IF(Template!$F$7="Linear interpolation",LinInterp($I$5:$I$22,$G$5:$G$22,W3847),CubicSpline($I$5:$I$22,$G$5:$G$22,W3847))</f>
        <v>#VALUE!</v>
      </c>
      <c r="Y3847" s="221" t="e">
        <f t="shared" si="8663"/>
        <v>#VALUE!</v>
      </c>
      <c r="Z3847" s="221" t="e">
        <f>Y3847/PRODUCT($AA$6:AA3846)</f>
        <v>#VALUE!</v>
      </c>
      <c r="AA3847" s="16" t="e">
        <f t="shared" ref="AA3847:AA3910" si="8669">1+AB3847/365/100</f>
        <v>#VALUE!</v>
      </c>
      <c r="AB3847" s="10" t="e">
        <f t="shared" ref="AB3847:AB3910" si="8670">IF(OR(U3847=6,U3847=7),AB3846,(Z3847-1)*365*100)</f>
        <v>#VALUE!</v>
      </c>
      <c r="AC3847" s="90">
        <f t="shared" si="8610"/>
        <v>3847</v>
      </c>
      <c r="AD3847" s="17">
        <f t="shared" si="8534"/>
        <v>49840</v>
      </c>
      <c r="AE3847" s="16" t="e">
        <f t="shared" si="8664"/>
        <v>#VALUE!</v>
      </c>
      <c r="AF3847" s="10">
        <f ca="1">IFERROR(AVERAGE(INDIRECT("AE"&amp;AC3847-Template!$F$10+1):INDIRECT("AE"&amp;AC3847)),0)</f>
        <v>0</v>
      </c>
      <c r="AG3847" s="35"/>
      <c r="AH3847" s="86"/>
      <c r="AI3847" s="35"/>
      <c r="AJ3847" s="35"/>
      <c r="AK3847" s="35"/>
      <c r="AL3847" s="35"/>
      <c r="AM3847" s="35"/>
      <c r="AN3847" s="35"/>
      <c r="AO3847" s="35"/>
      <c r="AP3847" s="35"/>
      <c r="AQ3847" s="35"/>
      <c r="AR3847" s="35"/>
      <c r="AS3847" s="35"/>
      <c r="AT3847" s="35"/>
      <c r="AU3847" s="35"/>
      <c r="AV3847" s="35"/>
      <c r="AW3847" s="35"/>
      <c r="AX3847" s="35"/>
      <c r="AY3847" s="35"/>
      <c r="AZ3847" s="17">
        <f t="shared" ref="AZ3847" si="8671">AZ3846+1</f>
        <v>49863</v>
      </c>
      <c r="BA3847" s="216">
        <f t="shared" si="8542"/>
        <v>1</v>
      </c>
      <c r="BB3847" s="216">
        <f t="shared" ref="BB3847" si="8672">BB3846+1</f>
        <v>3842</v>
      </c>
      <c r="BC3847" s="16">
        <f t="shared" si="8544"/>
        <v>10.526027397260274</v>
      </c>
      <c r="BD3847" s="16">
        <f>IF(Template!$F$7="Linear interpolation",LinInterp($AO$5:$AO$18,$AM$5:$AM$18,BC3847),CubicSpline($AO$5:$AO$18,$AM$5:$AM$18,BC3847))</f>
        <v>14.150082802384281</v>
      </c>
      <c r="BE3847" s="221">
        <f t="shared" si="8625"/>
        <v>4.0271367817731809</v>
      </c>
      <c r="BF3847" s="221">
        <f>BE3847/PRODUCT($BG$6:BG3846)</f>
        <v>1.0003626599929116</v>
      </c>
      <c r="BG3847" s="16">
        <f t="shared" si="8545"/>
        <v>1.0003626599929116</v>
      </c>
      <c r="BH3847" s="10">
        <f t="shared" si="8546"/>
        <v>13.237089741274467</v>
      </c>
      <c r="BI3847" s="90"/>
      <c r="BJ3847" s="17">
        <f t="shared" ref="BJ3847:BJ3910" si="8673">BJ3846+1</f>
        <v>49840</v>
      </c>
      <c r="BK3847" s="16">
        <f t="shared" si="8667"/>
        <v>13.237521857812684</v>
      </c>
      <c r="BL3847" s="10">
        <f ca="1">IFERROR(AVERAGE(INDIRECT("BK"&amp;AC3847-Template!$F$10+1):INDIRECT("BK"&amp;AC3847)),0)</f>
        <v>13.237707309944506</v>
      </c>
      <c r="BM3847" s="35"/>
      <c r="BN3847" s="86"/>
      <c r="BO3847" s="35"/>
      <c r="BP3847" s="35"/>
      <c r="BQ3847" s="35"/>
      <c r="BR3847" s="35"/>
      <c r="BS3847" s="35"/>
      <c r="BT3847" s="35"/>
      <c r="BU3847" s="35"/>
      <c r="BV3847" s="35"/>
      <c r="BW3847" s="35"/>
      <c r="BX3847" s="35"/>
      <c r="BY3847" s="35"/>
      <c r="BZ3847" s="35"/>
      <c r="CA3847" s="35"/>
      <c r="CB3847" s="35"/>
      <c r="CC3847" s="35"/>
      <c r="CD3847" s="35"/>
      <c r="CE3847" s="35"/>
      <c r="CF3847" s="35"/>
      <c r="CG3847" s="35"/>
      <c r="CH3847" s="35"/>
    </row>
    <row r="3848" spans="1:86" ht="15.6" x14ac:dyDescent="0.3">
      <c r="A3848" s="35"/>
      <c r="B3848" s="86"/>
      <c r="C3848" s="35"/>
      <c r="D3848" s="35"/>
      <c r="E3848" s="35"/>
      <c r="F3848" s="35"/>
      <c r="G3848" s="35"/>
      <c r="H3848" s="35"/>
      <c r="I3848" s="35"/>
      <c r="J3848" s="35"/>
      <c r="K3848" s="35"/>
      <c r="L3848" s="35"/>
      <c r="M3848" s="35"/>
      <c r="N3848" s="35"/>
      <c r="O3848" s="35"/>
      <c r="P3848" s="35"/>
      <c r="Q3848" s="35"/>
      <c r="R3848" s="35"/>
      <c r="S3848" s="35"/>
      <c r="T3848" s="17">
        <f t="shared" si="8668"/>
        <v>49864</v>
      </c>
      <c r="U3848" s="216">
        <f t="shared" si="8662"/>
        <v>2</v>
      </c>
      <c r="V3848" s="216">
        <f t="shared" si="8668"/>
        <v>3843</v>
      </c>
      <c r="W3848" s="16">
        <f t="shared" ref="W3848:W3911" si="8674">YEARFRAC($T$5,T3848,3)</f>
        <v>10.528767123287672</v>
      </c>
      <c r="X3848" s="16" t="e">
        <f>IF(Template!$F$7="Linear interpolation",LinInterp($I$5:$I$22,$G$5:$G$22,W3848),CubicSpline($I$5:$I$22,$G$5:$G$22,W3848))</f>
        <v>#VALUE!</v>
      </c>
      <c r="Y3848" s="221" t="e">
        <f t="shared" si="8663"/>
        <v>#VALUE!</v>
      </c>
      <c r="Z3848" s="221" t="e">
        <f>Y3848/PRODUCT($AA$6:AA3847)</f>
        <v>#VALUE!</v>
      </c>
      <c r="AA3848" s="16" t="e">
        <f t="shared" si="8669"/>
        <v>#VALUE!</v>
      </c>
      <c r="AB3848" s="10" t="e">
        <f t="shared" si="8670"/>
        <v>#VALUE!</v>
      </c>
      <c r="AC3848" s="90">
        <f t="shared" si="8610"/>
        <v>3848</v>
      </c>
      <c r="AD3848" s="17">
        <f t="shared" si="8534"/>
        <v>49841</v>
      </c>
      <c r="AE3848" s="16" t="e">
        <f t="shared" si="8664"/>
        <v>#VALUE!</v>
      </c>
      <c r="AF3848" s="10">
        <f ca="1">IFERROR(AVERAGE(INDIRECT("AE"&amp;AC3848-Template!$F$10+1):INDIRECT("AE"&amp;AC3848)),0)</f>
        <v>0</v>
      </c>
      <c r="AG3848" s="35"/>
      <c r="AH3848" s="86"/>
      <c r="AI3848" s="35"/>
      <c r="AJ3848" s="35"/>
      <c r="AK3848" s="35"/>
      <c r="AL3848" s="35"/>
      <c r="AM3848" s="35"/>
      <c r="AN3848" s="35"/>
      <c r="AO3848" s="35"/>
      <c r="AP3848" s="35"/>
      <c r="AQ3848" s="35"/>
      <c r="AR3848" s="35"/>
      <c r="AS3848" s="35"/>
      <c r="AT3848" s="35"/>
      <c r="AU3848" s="35"/>
      <c r="AV3848" s="35"/>
      <c r="AW3848" s="35"/>
      <c r="AX3848" s="35"/>
      <c r="AY3848" s="35"/>
      <c r="AZ3848" s="17">
        <f t="shared" ref="AZ3848" si="8675">AZ3847+1</f>
        <v>49864</v>
      </c>
      <c r="BA3848" s="216">
        <f t="shared" si="8542"/>
        <v>2</v>
      </c>
      <c r="BB3848" s="216">
        <f t="shared" ref="BB3848" si="8676">BB3847+1</f>
        <v>3843</v>
      </c>
      <c r="BC3848" s="16">
        <f t="shared" si="8544"/>
        <v>10.528767123287672</v>
      </c>
      <c r="BD3848" s="16">
        <f>IF(Template!$F$7="Linear interpolation",LinInterp($AO$5:$AO$18,$AM$5:$AM$18,BC3848),CubicSpline($AO$5:$AO$18,$AM$5:$AM$18,BC3848))</f>
        <v>14.150082901095626</v>
      </c>
      <c r="BE3848" s="221">
        <f t="shared" si="8625"/>
        <v>4.0285972668696681</v>
      </c>
      <c r="BF3848" s="221">
        <f>BE3848/PRODUCT($BG$6:BG3847)</f>
        <v>1.0003626609116179</v>
      </c>
      <c r="BG3848" s="16">
        <f t="shared" si="8545"/>
        <v>1.0003626609116179</v>
      </c>
      <c r="BH3848" s="10">
        <f t="shared" si="8546"/>
        <v>13.237123274051577</v>
      </c>
      <c r="BI3848" s="90"/>
      <c r="BJ3848" s="17">
        <f t="shared" si="8673"/>
        <v>49841</v>
      </c>
      <c r="BK3848" s="16">
        <f t="shared" si="8667"/>
        <v>13.237521857812684</v>
      </c>
      <c r="BL3848" s="10">
        <f ca="1">IFERROR(AVERAGE(INDIRECT("BK"&amp;AC3848-Template!$F$10+1):INDIRECT("BK"&amp;AC3848)),0)</f>
        <v>13.237694941585326</v>
      </c>
      <c r="BM3848" s="35"/>
      <c r="BN3848" s="86"/>
      <c r="BO3848" s="35"/>
      <c r="BP3848" s="35"/>
      <c r="BQ3848" s="35"/>
      <c r="BR3848" s="35"/>
      <c r="BS3848" s="35"/>
      <c r="BT3848" s="35"/>
      <c r="BU3848" s="35"/>
      <c r="BV3848" s="35"/>
      <c r="BW3848" s="35"/>
      <c r="BX3848" s="35"/>
      <c r="BY3848" s="35"/>
      <c r="BZ3848" s="35"/>
      <c r="CA3848" s="35"/>
      <c r="CB3848" s="35"/>
      <c r="CC3848" s="35"/>
      <c r="CD3848" s="35"/>
      <c r="CE3848" s="35"/>
      <c r="CF3848" s="35"/>
      <c r="CG3848" s="35"/>
      <c r="CH3848" s="35"/>
    </row>
    <row r="3849" spans="1:86" ht="15.6" x14ac:dyDescent="0.3">
      <c r="A3849" s="35"/>
      <c r="B3849" s="86"/>
      <c r="C3849" s="35"/>
      <c r="D3849" s="35"/>
      <c r="E3849" s="35"/>
      <c r="F3849" s="35"/>
      <c r="G3849" s="35"/>
      <c r="H3849" s="35"/>
      <c r="I3849" s="35"/>
      <c r="J3849" s="35"/>
      <c r="K3849" s="35"/>
      <c r="L3849" s="35"/>
      <c r="M3849" s="35"/>
      <c r="N3849" s="35"/>
      <c r="O3849" s="35"/>
      <c r="P3849" s="35"/>
      <c r="Q3849" s="35"/>
      <c r="R3849" s="35"/>
      <c r="S3849" s="35"/>
      <c r="T3849" s="17">
        <f t="shared" si="8668"/>
        <v>49865</v>
      </c>
      <c r="U3849" s="216">
        <f t="shared" si="8662"/>
        <v>3</v>
      </c>
      <c r="V3849" s="216">
        <f t="shared" si="8668"/>
        <v>3844</v>
      </c>
      <c r="W3849" s="16">
        <f t="shared" si="8674"/>
        <v>10.531506849315068</v>
      </c>
      <c r="X3849" s="16" t="e">
        <f>IF(Template!$F$7="Linear interpolation",LinInterp($I$5:$I$22,$G$5:$G$22,W3849),CubicSpline($I$5:$I$22,$G$5:$G$22,W3849))</f>
        <v>#VALUE!</v>
      </c>
      <c r="Y3849" s="221" t="e">
        <f t="shared" si="8663"/>
        <v>#VALUE!</v>
      </c>
      <c r="Z3849" s="221" t="e">
        <f>Y3849/PRODUCT($AA$6:AA3848)</f>
        <v>#VALUE!</v>
      </c>
      <c r="AA3849" s="16" t="e">
        <f t="shared" si="8669"/>
        <v>#VALUE!</v>
      </c>
      <c r="AB3849" s="10" t="e">
        <f t="shared" si="8670"/>
        <v>#VALUE!</v>
      </c>
      <c r="AC3849" s="90">
        <f t="shared" si="8610"/>
        <v>3849</v>
      </c>
      <c r="AD3849" s="17">
        <f t="shared" si="8534"/>
        <v>49842</v>
      </c>
      <c r="AE3849" s="16" t="e">
        <f t="shared" si="8664"/>
        <v>#VALUE!</v>
      </c>
      <c r="AF3849" s="10">
        <f ca="1">IFERROR(AVERAGE(INDIRECT("AE"&amp;AC3849-Template!$F$10+1):INDIRECT("AE"&amp;AC3849)),0)</f>
        <v>0</v>
      </c>
      <c r="AG3849" s="35"/>
      <c r="AH3849" s="86"/>
      <c r="AI3849" s="35"/>
      <c r="AJ3849" s="35"/>
      <c r="AK3849" s="35"/>
      <c r="AL3849" s="35"/>
      <c r="AM3849" s="35"/>
      <c r="AN3849" s="35"/>
      <c r="AO3849" s="35"/>
      <c r="AP3849" s="35"/>
      <c r="AQ3849" s="35"/>
      <c r="AR3849" s="35"/>
      <c r="AS3849" s="35"/>
      <c r="AT3849" s="35"/>
      <c r="AU3849" s="35"/>
      <c r="AV3849" s="35"/>
      <c r="AW3849" s="35"/>
      <c r="AX3849" s="35"/>
      <c r="AY3849" s="35"/>
      <c r="AZ3849" s="17">
        <f t="shared" ref="AZ3849" si="8677">AZ3848+1</f>
        <v>49865</v>
      </c>
      <c r="BA3849" s="216">
        <f t="shared" si="8542"/>
        <v>3</v>
      </c>
      <c r="BB3849" s="216">
        <f t="shared" ref="BB3849" si="8678">BB3848+1</f>
        <v>3844</v>
      </c>
      <c r="BC3849" s="16">
        <f t="shared" si="8544"/>
        <v>10.531506849315068</v>
      </c>
      <c r="BD3849" s="16">
        <f>IF(Template!$F$7="Linear interpolation",LinInterp($AO$5:$AO$18,$AM$5:$AM$18,BC3849),CubicSpline($AO$5:$AO$18,$AM$5:$AM$18,BC3849))</f>
        <v>14.150082994624356</v>
      </c>
      <c r="BE3849" s="221">
        <f t="shared" si="8625"/>
        <v>4.0300582797191336</v>
      </c>
      <c r="BF3849" s="221">
        <f>BE3849/PRODUCT($BG$6:BG3848)</f>
        <v>1.000362660438034</v>
      </c>
      <c r="BG3849" s="16">
        <f t="shared" si="8545"/>
        <v>1.000362660438034</v>
      </c>
      <c r="BH3849" s="10">
        <f t="shared" si="8546"/>
        <v>13.23710598824146</v>
      </c>
      <c r="BI3849" s="90"/>
      <c r="BJ3849" s="17">
        <f t="shared" si="8673"/>
        <v>49842</v>
      </c>
      <c r="BK3849" s="16">
        <f t="shared" si="8667"/>
        <v>13.237433168843292</v>
      </c>
      <c r="BL3849" s="10">
        <f ca="1">IFERROR(AVERAGE(INDIRECT("BK"&amp;AC3849-Template!$F$10+1):INDIRECT("BK"&amp;AC3849)),0)</f>
        <v>13.237679616927169</v>
      </c>
      <c r="BM3849" s="35"/>
      <c r="BN3849" s="86"/>
      <c r="BO3849" s="35"/>
      <c r="BP3849" s="35"/>
      <c r="BQ3849" s="35"/>
      <c r="BR3849" s="35"/>
      <c r="BS3849" s="35"/>
      <c r="BT3849" s="35"/>
      <c r="BU3849" s="35"/>
      <c r="BV3849" s="35"/>
      <c r="BW3849" s="35"/>
      <c r="BX3849" s="35"/>
      <c r="BY3849" s="35"/>
      <c r="BZ3849" s="35"/>
      <c r="CA3849" s="35"/>
      <c r="CB3849" s="35"/>
      <c r="CC3849" s="35"/>
      <c r="CD3849" s="35"/>
      <c r="CE3849" s="35"/>
      <c r="CF3849" s="35"/>
      <c r="CG3849" s="35"/>
      <c r="CH3849" s="35"/>
    </row>
    <row r="3850" spans="1:86" ht="15.6" x14ac:dyDescent="0.3">
      <c r="A3850" s="35"/>
      <c r="B3850" s="86"/>
      <c r="C3850" s="35"/>
      <c r="D3850" s="35"/>
      <c r="E3850" s="35"/>
      <c r="F3850" s="35"/>
      <c r="G3850" s="35"/>
      <c r="H3850" s="35"/>
      <c r="I3850" s="35"/>
      <c r="J3850" s="35"/>
      <c r="K3850" s="35"/>
      <c r="L3850" s="35"/>
      <c r="M3850" s="35"/>
      <c r="N3850" s="35"/>
      <c r="O3850" s="35"/>
      <c r="P3850" s="35"/>
      <c r="Q3850" s="35"/>
      <c r="R3850" s="35"/>
      <c r="S3850" s="35"/>
      <c r="T3850" s="17">
        <f t="shared" si="8668"/>
        <v>49866</v>
      </c>
      <c r="U3850" s="216">
        <f t="shared" si="8662"/>
        <v>4</v>
      </c>
      <c r="V3850" s="216">
        <f t="shared" si="8668"/>
        <v>3845</v>
      </c>
      <c r="W3850" s="16">
        <f t="shared" si="8674"/>
        <v>10.534246575342467</v>
      </c>
      <c r="X3850" s="16" t="e">
        <f>IF(Template!$F$7="Linear interpolation",LinInterp($I$5:$I$22,$G$5:$G$22,W3850),CubicSpline($I$5:$I$22,$G$5:$G$22,W3850))</f>
        <v>#VALUE!</v>
      </c>
      <c r="Y3850" s="221" t="e">
        <f t="shared" si="8663"/>
        <v>#VALUE!</v>
      </c>
      <c r="Z3850" s="221" t="e">
        <f>Y3850/PRODUCT($AA$6:AA3849)</f>
        <v>#VALUE!</v>
      </c>
      <c r="AA3850" s="16" t="e">
        <f t="shared" si="8669"/>
        <v>#VALUE!</v>
      </c>
      <c r="AB3850" s="10" t="e">
        <f t="shared" si="8670"/>
        <v>#VALUE!</v>
      </c>
      <c r="AC3850" s="90">
        <f t="shared" si="8610"/>
        <v>3850</v>
      </c>
      <c r="AD3850" s="17">
        <f t="shared" ref="AD3850:AD3913" si="8679">AD3849+1</f>
        <v>49843</v>
      </c>
      <c r="AE3850" s="16" t="e">
        <f t="shared" si="8664"/>
        <v>#VALUE!</v>
      </c>
      <c r="AF3850" s="10">
        <f ca="1">IFERROR(AVERAGE(INDIRECT("AE"&amp;AC3850-Template!$F$10+1):INDIRECT("AE"&amp;AC3850)),0)</f>
        <v>0</v>
      </c>
      <c r="AG3850" s="35"/>
      <c r="AH3850" s="86"/>
      <c r="AI3850" s="35"/>
      <c r="AJ3850" s="35"/>
      <c r="AK3850" s="35"/>
      <c r="AL3850" s="35"/>
      <c r="AM3850" s="35"/>
      <c r="AN3850" s="35"/>
      <c r="AO3850" s="35"/>
      <c r="AP3850" s="35"/>
      <c r="AQ3850" s="35"/>
      <c r="AR3850" s="35"/>
      <c r="AS3850" s="35"/>
      <c r="AT3850" s="35"/>
      <c r="AU3850" s="35"/>
      <c r="AV3850" s="35"/>
      <c r="AW3850" s="35"/>
      <c r="AX3850" s="35"/>
      <c r="AY3850" s="35"/>
      <c r="AZ3850" s="17">
        <f t="shared" ref="AZ3850" si="8680">AZ3849+1</f>
        <v>49866</v>
      </c>
      <c r="BA3850" s="216">
        <f t="shared" si="8542"/>
        <v>4</v>
      </c>
      <c r="BB3850" s="216">
        <f t="shared" ref="BB3850" si="8681">BB3849+1</f>
        <v>3845</v>
      </c>
      <c r="BC3850" s="16">
        <f t="shared" si="8544"/>
        <v>10.534246575342467</v>
      </c>
      <c r="BD3850" s="16">
        <f>IF(Template!$F$7="Linear interpolation",LinInterp($AO$5:$AO$18,$AM$5:$AM$18,BC3850),CubicSpline($AO$5:$AO$18,$AM$5:$AM$18,BC3850))</f>
        <v>14.150083082943619</v>
      </c>
      <c r="BE3850" s="221">
        <f t="shared" si="8625"/>
        <v>4.0315198205001028</v>
      </c>
      <c r="BF3850" s="221">
        <f>BE3850/PRODUCT($BG$6:BG3849)</f>
        <v>1.0003626599616002</v>
      </c>
      <c r="BG3850" s="16">
        <f t="shared" si="8545"/>
        <v>1.0003626599616002</v>
      </c>
      <c r="BH3850" s="10">
        <f t="shared" si="8546"/>
        <v>13.237088598408441</v>
      </c>
      <c r="BI3850" s="90"/>
      <c r="BJ3850" s="17">
        <f t="shared" si="8673"/>
        <v>49843</v>
      </c>
      <c r="BK3850" s="16">
        <f t="shared" si="8667"/>
        <v>13.237462392332922</v>
      </c>
      <c r="BL3850" s="10">
        <f ca="1">IFERROR(AVERAGE(INDIRECT("BK"&amp;AC3850-Template!$F$10+1):INDIRECT("BK"&amp;AC3850)),0)</f>
        <v>13.237665266385331</v>
      </c>
      <c r="BM3850" s="35"/>
      <c r="BN3850" s="86"/>
      <c r="BO3850" s="35"/>
      <c r="BP3850" s="35"/>
      <c r="BQ3850" s="35"/>
      <c r="BR3850" s="35"/>
      <c r="BS3850" s="35"/>
      <c r="BT3850" s="35"/>
      <c r="BU3850" s="35"/>
      <c r="BV3850" s="35"/>
      <c r="BW3850" s="35"/>
      <c r="BX3850" s="35"/>
      <c r="BY3850" s="35"/>
      <c r="BZ3850" s="35"/>
      <c r="CA3850" s="35"/>
      <c r="CB3850" s="35"/>
      <c r="CC3850" s="35"/>
      <c r="CD3850" s="35"/>
      <c r="CE3850" s="35"/>
      <c r="CF3850" s="35"/>
      <c r="CG3850" s="35"/>
      <c r="CH3850" s="35"/>
    </row>
    <row r="3851" spans="1:86" ht="15.6" x14ac:dyDescent="0.3">
      <c r="A3851" s="35"/>
      <c r="B3851" s="86"/>
      <c r="C3851" s="35"/>
      <c r="D3851" s="35"/>
      <c r="E3851" s="35"/>
      <c r="F3851" s="35"/>
      <c r="G3851" s="35"/>
      <c r="H3851" s="35"/>
      <c r="I3851" s="35"/>
      <c r="J3851" s="35"/>
      <c r="K3851" s="35"/>
      <c r="L3851" s="35"/>
      <c r="M3851" s="35"/>
      <c r="N3851" s="35"/>
      <c r="O3851" s="35"/>
      <c r="P3851" s="35"/>
      <c r="Q3851" s="35"/>
      <c r="R3851" s="35"/>
      <c r="S3851" s="35"/>
      <c r="T3851" s="17">
        <f t="shared" si="8668"/>
        <v>49867</v>
      </c>
      <c r="U3851" s="216">
        <f t="shared" si="8662"/>
        <v>5</v>
      </c>
      <c r="V3851" s="216">
        <f t="shared" si="8668"/>
        <v>3846</v>
      </c>
      <c r="W3851" s="16">
        <f t="shared" si="8674"/>
        <v>10.536986301369863</v>
      </c>
      <c r="X3851" s="16" t="e">
        <f>IF(Template!$F$7="Linear interpolation",LinInterp($I$5:$I$22,$G$5:$G$22,W3851),CubicSpline($I$5:$I$22,$G$5:$G$22,W3851))</f>
        <v>#VALUE!</v>
      </c>
      <c r="Y3851" s="221" t="e">
        <f t="shared" si="8663"/>
        <v>#VALUE!</v>
      </c>
      <c r="Z3851" s="221" t="e">
        <f>Y3851/PRODUCT($AA$6:AA3850)</f>
        <v>#VALUE!</v>
      </c>
      <c r="AA3851" s="16" t="e">
        <f t="shared" si="8669"/>
        <v>#VALUE!</v>
      </c>
      <c r="AB3851" s="10" t="e">
        <f t="shared" si="8670"/>
        <v>#VALUE!</v>
      </c>
      <c r="AC3851" s="90">
        <f t="shared" si="8610"/>
        <v>3851</v>
      </c>
      <c r="AD3851" s="17">
        <f t="shared" si="8679"/>
        <v>49844</v>
      </c>
      <c r="AE3851" s="16" t="e">
        <f t="shared" si="8664"/>
        <v>#VALUE!</v>
      </c>
      <c r="AF3851" s="10">
        <f ca="1">IFERROR(AVERAGE(INDIRECT("AE"&amp;AC3851-Template!$F$10+1):INDIRECT("AE"&amp;AC3851)),0)</f>
        <v>0</v>
      </c>
      <c r="AG3851" s="35"/>
      <c r="AH3851" s="86"/>
      <c r="AI3851" s="35"/>
      <c r="AJ3851" s="35"/>
      <c r="AK3851" s="35"/>
      <c r="AL3851" s="35"/>
      <c r="AM3851" s="35"/>
      <c r="AN3851" s="35"/>
      <c r="AO3851" s="35"/>
      <c r="AP3851" s="35"/>
      <c r="AQ3851" s="35"/>
      <c r="AR3851" s="35"/>
      <c r="AS3851" s="35"/>
      <c r="AT3851" s="35"/>
      <c r="AU3851" s="35"/>
      <c r="AV3851" s="35"/>
      <c r="AW3851" s="35"/>
      <c r="AX3851" s="35"/>
      <c r="AY3851" s="35"/>
      <c r="AZ3851" s="17">
        <f t="shared" ref="AZ3851" si="8682">AZ3850+1</f>
        <v>49867</v>
      </c>
      <c r="BA3851" s="216">
        <f t="shared" si="8542"/>
        <v>5</v>
      </c>
      <c r="BB3851" s="216">
        <f t="shared" ref="BB3851" si="8683">BB3850+1</f>
        <v>3846</v>
      </c>
      <c r="BC3851" s="16">
        <f t="shared" si="8544"/>
        <v>10.536986301369863</v>
      </c>
      <c r="BD3851" s="16">
        <f>IF(Template!$F$7="Linear interpolation",LinInterp($AO$5:$AO$18,$AM$5:$AM$18,BC3851),CubicSpline($AO$5:$AO$18,$AM$5:$AM$18,BC3851))</f>
        <v>14.150083166026564</v>
      </c>
      <c r="BE3851" s="221">
        <f t="shared" si="8625"/>
        <v>4.032981889391138</v>
      </c>
      <c r="BF3851" s="221">
        <f>BE3851/PRODUCT($BG$6:BG3850)</f>
        <v>1.0003626594823125</v>
      </c>
      <c r="BG3851" s="16">
        <f t="shared" si="8545"/>
        <v>1.0003626594823125</v>
      </c>
      <c r="BH3851" s="10">
        <f t="shared" si="8546"/>
        <v>13.237071104406638</v>
      </c>
      <c r="BI3851" s="90"/>
      <c r="BJ3851" s="17">
        <f t="shared" si="8673"/>
        <v>49844</v>
      </c>
      <c r="BK3851" s="16">
        <f t="shared" si="8667"/>
        <v>13.237447271139292</v>
      </c>
      <c r="BL3851" s="10">
        <f ca="1">IFERROR(AVERAGE(INDIRECT("BK"&amp;AC3851-Template!$F$10+1):INDIRECT("BK"&amp;AC3851)),0)</f>
        <v>13.237652805556399</v>
      </c>
      <c r="BM3851" s="35"/>
      <c r="BN3851" s="86"/>
      <c r="BO3851" s="35"/>
      <c r="BP3851" s="35"/>
      <c r="BQ3851" s="35"/>
      <c r="BR3851" s="35"/>
      <c r="BS3851" s="35"/>
      <c r="BT3851" s="35"/>
      <c r="BU3851" s="35"/>
      <c r="BV3851" s="35"/>
      <c r="BW3851" s="35"/>
      <c r="BX3851" s="35"/>
      <c r="BY3851" s="35"/>
      <c r="BZ3851" s="35"/>
      <c r="CA3851" s="35"/>
      <c r="CB3851" s="35"/>
      <c r="CC3851" s="35"/>
      <c r="CD3851" s="35"/>
      <c r="CE3851" s="35"/>
      <c r="CF3851" s="35"/>
      <c r="CG3851" s="35"/>
      <c r="CH3851" s="35"/>
    </row>
    <row r="3852" spans="1:86" ht="15.6" x14ac:dyDescent="0.3">
      <c r="A3852" s="35"/>
      <c r="B3852" s="86"/>
      <c r="C3852" s="35"/>
      <c r="D3852" s="35"/>
      <c r="E3852" s="35"/>
      <c r="F3852" s="35"/>
      <c r="G3852" s="35"/>
      <c r="H3852" s="35"/>
      <c r="I3852" s="35"/>
      <c r="J3852" s="35"/>
      <c r="K3852" s="35"/>
      <c r="L3852" s="35"/>
      <c r="M3852" s="35"/>
      <c r="N3852" s="35"/>
      <c r="O3852" s="35"/>
      <c r="P3852" s="35"/>
      <c r="Q3852" s="35"/>
      <c r="R3852" s="35"/>
      <c r="S3852" s="35"/>
      <c r="T3852" s="17">
        <f t="shared" si="8668"/>
        <v>49868</v>
      </c>
      <c r="U3852" s="216">
        <f t="shared" si="8662"/>
        <v>6</v>
      </c>
      <c r="V3852" s="216">
        <f t="shared" si="8668"/>
        <v>3847</v>
      </c>
      <c r="W3852" s="16">
        <f t="shared" si="8674"/>
        <v>10.53972602739726</v>
      </c>
      <c r="X3852" s="16" t="e">
        <f>IF(Template!$F$7="Linear interpolation",LinInterp($I$5:$I$22,$G$5:$G$22,W3852),CubicSpline($I$5:$I$22,$G$5:$G$22,W3852))</f>
        <v>#VALUE!</v>
      </c>
      <c r="Y3852" s="221" t="e">
        <f t="shared" si="8663"/>
        <v>#VALUE!</v>
      </c>
      <c r="Z3852" s="221" t="e">
        <f>Y3852/PRODUCT($AA$6:AA3851)</f>
        <v>#VALUE!</v>
      </c>
      <c r="AA3852" s="16" t="e">
        <f t="shared" si="8669"/>
        <v>#VALUE!</v>
      </c>
      <c r="AB3852" s="10" t="e">
        <f t="shared" si="8670"/>
        <v>#VALUE!</v>
      </c>
      <c r="AC3852" s="90">
        <f t="shared" si="8610"/>
        <v>3852</v>
      </c>
      <c r="AD3852" s="17">
        <f t="shared" si="8679"/>
        <v>49845</v>
      </c>
      <c r="AE3852" s="16" t="e">
        <f t="shared" si="8664"/>
        <v>#VALUE!</v>
      </c>
      <c r="AF3852" s="10">
        <f ca="1">IFERROR(AVERAGE(INDIRECT("AE"&amp;AC3852-Template!$F$10+1):INDIRECT("AE"&amp;AC3852)),0)</f>
        <v>0</v>
      </c>
      <c r="AG3852" s="35"/>
      <c r="AH3852" s="86"/>
      <c r="AI3852" s="35"/>
      <c r="AJ3852" s="35"/>
      <c r="AK3852" s="35"/>
      <c r="AL3852" s="35"/>
      <c r="AM3852" s="35"/>
      <c r="AN3852" s="35"/>
      <c r="AO3852" s="35"/>
      <c r="AP3852" s="35"/>
      <c r="AQ3852" s="35"/>
      <c r="AR3852" s="35"/>
      <c r="AS3852" s="35"/>
      <c r="AT3852" s="35"/>
      <c r="AU3852" s="35"/>
      <c r="AV3852" s="35"/>
      <c r="AW3852" s="35"/>
      <c r="AX3852" s="35"/>
      <c r="AY3852" s="35"/>
      <c r="AZ3852" s="17">
        <f t="shared" ref="AZ3852" si="8684">AZ3851+1</f>
        <v>49868</v>
      </c>
      <c r="BA3852" s="216">
        <f t="shared" si="8542"/>
        <v>6</v>
      </c>
      <c r="BB3852" s="216">
        <f t="shared" ref="BB3852" si="8685">BB3851+1</f>
        <v>3847</v>
      </c>
      <c r="BC3852" s="16">
        <f t="shared" si="8544"/>
        <v>10.53972602739726</v>
      </c>
      <c r="BD3852" s="16">
        <f>IF(Template!$F$7="Linear interpolation",LinInterp($AO$5:$AO$18,$AM$5:$AM$18,BC3852),CubicSpline($AO$5:$AO$18,$AM$5:$AM$18,BC3852))</f>
        <v>14.150083243846334</v>
      </c>
      <c r="BE3852" s="221">
        <f t="shared" si="8625"/>
        <v>4.034444486570818</v>
      </c>
      <c r="BF3852" s="221">
        <f>BE3852/PRODUCT($BG$6:BG3851)</f>
        <v>1.0003626590001624</v>
      </c>
      <c r="BG3852" s="16">
        <f t="shared" si="8545"/>
        <v>1.0003626594823125</v>
      </c>
      <c r="BH3852" s="10">
        <f t="shared" si="8546"/>
        <v>13.237071104406638</v>
      </c>
      <c r="BI3852" s="90"/>
      <c r="BJ3852" s="17">
        <f t="shared" si="8673"/>
        <v>49845</v>
      </c>
      <c r="BK3852" s="16">
        <f t="shared" si="8667"/>
        <v>13.237432047859766</v>
      </c>
      <c r="BL3852" s="10">
        <f ca="1">IFERROR(AVERAGE(INDIRECT("BK"&amp;AC3852-Template!$F$10+1):INDIRECT("BK"&amp;AC3852)),0)</f>
        <v>13.237639050390536</v>
      </c>
      <c r="BM3852" s="35"/>
      <c r="BN3852" s="86"/>
      <c r="BO3852" s="35"/>
      <c r="BP3852" s="35"/>
      <c r="BQ3852" s="35"/>
      <c r="BR3852" s="35"/>
      <c r="BS3852" s="35"/>
      <c r="BT3852" s="35"/>
      <c r="BU3852" s="35"/>
      <c r="BV3852" s="35"/>
      <c r="BW3852" s="35"/>
      <c r="BX3852" s="35"/>
      <c r="BY3852" s="35"/>
      <c r="BZ3852" s="35"/>
      <c r="CA3852" s="35"/>
      <c r="CB3852" s="35"/>
      <c r="CC3852" s="35"/>
      <c r="CD3852" s="35"/>
      <c r="CE3852" s="35"/>
      <c r="CF3852" s="35"/>
      <c r="CG3852" s="35"/>
      <c r="CH3852" s="35"/>
    </row>
    <row r="3853" spans="1:86" ht="15.6" x14ac:dyDescent="0.3">
      <c r="A3853" s="35"/>
      <c r="B3853" s="86"/>
      <c r="C3853" s="35"/>
      <c r="D3853" s="35"/>
      <c r="E3853" s="35"/>
      <c r="F3853" s="35"/>
      <c r="G3853" s="35"/>
      <c r="H3853" s="35"/>
      <c r="I3853" s="35"/>
      <c r="J3853" s="35"/>
      <c r="K3853" s="35"/>
      <c r="L3853" s="35"/>
      <c r="M3853" s="35"/>
      <c r="N3853" s="35"/>
      <c r="O3853" s="35"/>
      <c r="P3853" s="35"/>
      <c r="Q3853" s="35"/>
      <c r="R3853" s="35"/>
      <c r="S3853" s="35"/>
      <c r="T3853" s="17">
        <f t="shared" si="8668"/>
        <v>49869</v>
      </c>
      <c r="U3853" s="216">
        <f t="shared" si="8662"/>
        <v>7</v>
      </c>
      <c r="V3853" s="216">
        <f t="shared" si="8668"/>
        <v>3848</v>
      </c>
      <c r="W3853" s="16">
        <f t="shared" si="8674"/>
        <v>10.542465753424658</v>
      </c>
      <c r="X3853" s="16" t="e">
        <f>IF(Template!$F$7="Linear interpolation",LinInterp($I$5:$I$22,$G$5:$G$22,W3853),CubicSpline($I$5:$I$22,$G$5:$G$22,W3853))</f>
        <v>#VALUE!</v>
      </c>
      <c r="Y3853" s="221" t="e">
        <f t="shared" si="8663"/>
        <v>#VALUE!</v>
      </c>
      <c r="Z3853" s="221" t="e">
        <f>Y3853/PRODUCT($AA$6:AA3852)</f>
        <v>#VALUE!</v>
      </c>
      <c r="AA3853" s="16" t="e">
        <f t="shared" si="8669"/>
        <v>#VALUE!</v>
      </c>
      <c r="AB3853" s="10" t="e">
        <f t="shared" si="8670"/>
        <v>#VALUE!</v>
      </c>
      <c r="AC3853" s="90">
        <f t="shared" si="8610"/>
        <v>3853</v>
      </c>
      <c r="AD3853" s="17">
        <f t="shared" si="8679"/>
        <v>49846</v>
      </c>
      <c r="AE3853" s="16" t="e">
        <f t="shared" si="8664"/>
        <v>#VALUE!</v>
      </c>
      <c r="AF3853" s="10">
        <f ca="1">IFERROR(AVERAGE(INDIRECT("AE"&amp;AC3853-Template!$F$10+1):INDIRECT("AE"&amp;AC3853)),0)</f>
        <v>0</v>
      </c>
      <c r="AG3853" s="35"/>
      <c r="AH3853" s="86"/>
      <c r="AI3853" s="35"/>
      <c r="AJ3853" s="35"/>
      <c r="AK3853" s="35"/>
      <c r="AL3853" s="35"/>
      <c r="AM3853" s="35"/>
      <c r="AN3853" s="35"/>
      <c r="AO3853" s="35"/>
      <c r="AP3853" s="35"/>
      <c r="AQ3853" s="35"/>
      <c r="AR3853" s="35"/>
      <c r="AS3853" s="35"/>
      <c r="AT3853" s="35"/>
      <c r="AU3853" s="35"/>
      <c r="AV3853" s="35"/>
      <c r="AW3853" s="35"/>
      <c r="AX3853" s="35"/>
      <c r="AY3853" s="35"/>
      <c r="AZ3853" s="17">
        <f t="shared" ref="AZ3853" si="8686">AZ3852+1</f>
        <v>49869</v>
      </c>
      <c r="BA3853" s="216">
        <f t="shared" ref="BA3853:BA3916" si="8687">WEEKDAY(AZ3853,2)</f>
        <v>7</v>
      </c>
      <c r="BB3853" s="216">
        <f t="shared" ref="BB3853" si="8688">BB3852+1</f>
        <v>3848</v>
      </c>
      <c r="BC3853" s="16">
        <f t="shared" ref="BC3853:BC3916" si="8689">YEARFRAC($T$5,AZ3853,3)</f>
        <v>10.542465753424658</v>
      </c>
      <c r="BD3853" s="16">
        <f>IF(Template!$F$7="Linear interpolation",LinInterp($AO$5:$AO$18,$AM$5:$AM$18,BC3853),CubicSpline($AO$5:$AO$18,$AM$5:$AM$18,BC3853))</f>
        <v>14.15008331637608</v>
      </c>
      <c r="BE3853" s="221">
        <f t="shared" si="8625"/>
        <v>4.035907612217807</v>
      </c>
      <c r="BF3853" s="221">
        <f>BE3853/PRODUCT($BG$6:BG3852)</f>
        <v>1.0003626580330085</v>
      </c>
      <c r="BG3853" s="16">
        <f t="shared" ref="BG3853:BG3916" si="8690">1+BH3853/365/100</f>
        <v>1.0003626594823125</v>
      </c>
      <c r="BH3853" s="10">
        <f t="shared" ref="BH3853:BH3916" si="8691">IF(OR(BA3853=6,BA3853=7),BH3852,(BF3853-1)*365*100)</f>
        <v>13.237071104406638</v>
      </c>
      <c r="BI3853" s="90"/>
      <c r="BJ3853" s="17">
        <f t="shared" si="8673"/>
        <v>49846</v>
      </c>
      <c r="BK3853" s="16">
        <f t="shared" si="8667"/>
        <v>13.237416722202578</v>
      </c>
      <c r="BL3853" s="10">
        <f ca="1">IFERROR(AVERAGE(INDIRECT("BK"&amp;AC3853-Template!$F$10+1):INDIRECT("BK"&amp;AC3853)),0)</f>
        <v>13.237625194360691</v>
      </c>
      <c r="BM3853" s="35"/>
      <c r="BN3853" s="86"/>
      <c r="BO3853" s="35"/>
      <c r="BP3853" s="35"/>
      <c r="BQ3853" s="35"/>
      <c r="BR3853" s="35"/>
      <c r="BS3853" s="35"/>
      <c r="BT3853" s="35"/>
      <c r="BU3853" s="35"/>
      <c r="BV3853" s="35"/>
      <c r="BW3853" s="35"/>
      <c r="BX3853" s="35"/>
      <c r="BY3853" s="35"/>
      <c r="BZ3853" s="35"/>
      <c r="CA3853" s="35"/>
      <c r="CB3853" s="35"/>
      <c r="CC3853" s="35"/>
      <c r="CD3853" s="35"/>
      <c r="CE3853" s="35"/>
      <c r="CF3853" s="35"/>
      <c r="CG3853" s="35"/>
      <c r="CH3853" s="35"/>
    </row>
    <row r="3854" spans="1:86" ht="15.6" x14ac:dyDescent="0.3">
      <c r="A3854" s="35"/>
      <c r="B3854" s="86"/>
      <c r="C3854" s="35"/>
      <c r="D3854" s="35"/>
      <c r="E3854" s="35"/>
      <c r="F3854" s="35"/>
      <c r="G3854" s="35"/>
      <c r="H3854" s="35"/>
      <c r="I3854" s="35"/>
      <c r="J3854" s="35"/>
      <c r="K3854" s="35"/>
      <c r="L3854" s="35"/>
      <c r="M3854" s="35"/>
      <c r="N3854" s="35"/>
      <c r="O3854" s="35"/>
      <c r="P3854" s="35"/>
      <c r="Q3854" s="35"/>
      <c r="R3854" s="35"/>
      <c r="S3854" s="35"/>
      <c r="T3854" s="17">
        <f t="shared" si="8668"/>
        <v>49870</v>
      </c>
      <c r="U3854" s="216">
        <f t="shared" si="8662"/>
        <v>1</v>
      </c>
      <c r="V3854" s="216">
        <f t="shared" si="8668"/>
        <v>3849</v>
      </c>
      <c r="W3854" s="16">
        <f t="shared" si="8674"/>
        <v>10.545205479452054</v>
      </c>
      <c r="X3854" s="16" t="e">
        <f>IF(Template!$F$7="Linear interpolation",LinInterp($I$5:$I$22,$G$5:$G$22,W3854),CubicSpline($I$5:$I$22,$G$5:$G$22,W3854))</f>
        <v>#VALUE!</v>
      </c>
      <c r="Y3854" s="221" t="e">
        <f t="shared" si="8663"/>
        <v>#VALUE!</v>
      </c>
      <c r="Z3854" s="221" t="e">
        <f>Y3854/PRODUCT($AA$6:AA3853)</f>
        <v>#VALUE!</v>
      </c>
      <c r="AA3854" s="16" t="e">
        <f t="shared" si="8669"/>
        <v>#VALUE!</v>
      </c>
      <c r="AB3854" s="10" t="e">
        <f t="shared" si="8670"/>
        <v>#VALUE!</v>
      </c>
      <c r="AC3854" s="90">
        <f t="shared" si="8610"/>
        <v>3854</v>
      </c>
      <c r="AD3854" s="17">
        <f t="shared" si="8679"/>
        <v>49847</v>
      </c>
      <c r="AE3854" s="16" t="e">
        <f t="shared" si="8664"/>
        <v>#VALUE!</v>
      </c>
      <c r="AF3854" s="10">
        <f ca="1">IFERROR(AVERAGE(INDIRECT("AE"&amp;AC3854-Template!$F$10+1):INDIRECT("AE"&amp;AC3854)),0)</f>
        <v>0</v>
      </c>
      <c r="AG3854" s="35"/>
      <c r="AH3854" s="86"/>
      <c r="AI3854" s="35"/>
      <c r="AJ3854" s="35"/>
      <c r="AK3854" s="35"/>
      <c r="AL3854" s="35"/>
      <c r="AM3854" s="35"/>
      <c r="AN3854" s="35"/>
      <c r="AO3854" s="35"/>
      <c r="AP3854" s="35"/>
      <c r="AQ3854" s="35"/>
      <c r="AR3854" s="35"/>
      <c r="AS3854" s="35"/>
      <c r="AT3854" s="35"/>
      <c r="AU3854" s="35"/>
      <c r="AV3854" s="35"/>
      <c r="AW3854" s="35"/>
      <c r="AX3854" s="35"/>
      <c r="AY3854" s="35"/>
      <c r="AZ3854" s="17">
        <f t="shared" ref="AZ3854" si="8692">AZ3853+1</f>
        <v>49870</v>
      </c>
      <c r="BA3854" s="216">
        <f t="shared" si="8687"/>
        <v>1</v>
      </c>
      <c r="BB3854" s="216">
        <f t="shared" ref="BB3854" si="8693">BB3853+1</f>
        <v>3849</v>
      </c>
      <c r="BC3854" s="16">
        <f t="shared" si="8689"/>
        <v>10.545205479452054</v>
      </c>
      <c r="BD3854" s="16">
        <f>IF(Template!$F$7="Linear interpolation",LinInterp($AO$5:$AO$18,$AM$5:$AM$18,BC3854),CubicSpline($AO$5:$AO$18,$AM$5:$AM$18,BC3854))</f>
        <v>14.150083383588944</v>
      </c>
      <c r="BE3854" s="221">
        <f t="shared" si="8625"/>
        <v>4.0373712665107666</v>
      </c>
      <c r="BF3854" s="221">
        <f>BE3854/PRODUCT($BG$6:BG3853)</f>
        <v>1.0003626565779828</v>
      </c>
      <c r="BG3854" s="16">
        <f t="shared" si="8690"/>
        <v>1.0003626565779828</v>
      </c>
      <c r="BH3854" s="10">
        <f t="shared" si="8691"/>
        <v>13.236965096373844</v>
      </c>
      <c r="BI3854" s="90"/>
      <c r="BJ3854" s="17">
        <f t="shared" si="8673"/>
        <v>49847</v>
      </c>
      <c r="BK3854" s="16">
        <f t="shared" si="8667"/>
        <v>13.237416722202578</v>
      </c>
      <c r="BL3854" s="10">
        <f ca="1">IFERROR(AVERAGE(INDIRECT("BK"&amp;AC3854-Template!$F$10+1):INDIRECT("BK"&amp;AC3854)),0)</f>
        <v>13.237611751639585</v>
      </c>
      <c r="BM3854" s="35"/>
      <c r="BN3854" s="86"/>
      <c r="BO3854" s="35"/>
      <c r="BP3854" s="35"/>
      <c r="BQ3854" s="35"/>
      <c r="BR3854" s="35"/>
      <c r="BS3854" s="35"/>
      <c r="BT3854" s="35"/>
      <c r="BU3854" s="35"/>
      <c r="BV3854" s="35"/>
      <c r="BW3854" s="35"/>
      <c r="BX3854" s="35"/>
      <c r="BY3854" s="35"/>
      <c r="BZ3854" s="35"/>
      <c r="CA3854" s="35"/>
      <c r="CB3854" s="35"/>
      <c r="CC3854" s="35"/>
      <c r="CD3854" s="35"/>
      <c r="CE3854" s="35"/>
      <c r="CF3854" s="35"/>
      <c r="CG3854" s="35"/>
      <c r="CH3854" s="35"/>
    </row>
    <row r="3855" spans="1:86" ht="15.6" x14ac:dyDescent="0.3">
      <c r="A3855" s="35"/>
      <c r="B3855" s="86"/>
      <c r="C3855" s="35"/>
      <c r="D3855" s="35"/>
      <c r="E3855" s="35"/>
      <c r="F3855" s="35"/>
      <c r="G3855" s="35"/>
      <c r="H3855" s="35"/>
      <c r="I3855" s="35"/>
      <c r="J3855" s="35"/>
      <c r="K3855" s="35"/>
      <c r="L3855" s="35"/>
      <c r="M3855" s="35"/>
      <c r="N3855" s="35"/>
      <c r="O3855" s="35"/>
      <c r="P3855" s="35"/>
      <c r="Q3855" s="35"/>
      <c r="R3855" s="35"/>
      <c r="S3855" s="35"/>
      <c r="T3855" s="17">
        <f t="shared" si="8668"/>
        <v>49871</v>
      </c>
      <c r="U3855" s="216">
        <f t="shared" si="8662"/>
        <v>2</v>
      </c>
      <c r="V3855" s="216">
        <f t="shared" si="8668"/>
        <v>3850</v>
      </c>
      <c r="W3855" s="16">
        <f t="shared" si="8674"/>
        <v>10.547945205479452</v>
      </c>
      <c r="X3855" s="16" t="e">
        <f>IF(Template!$F$7="Linear interpolation",LinInterp($I$5:$I$22,$G$5:$G$22,W3855),CubicSpline($I$5:$I$22,$G$5:$G$22,W3855))</f>
        <v>#VALUE!</v>
      </c>
      <c r="Y3855" s="221" t="e">
        <f t="shared" si="8663"/>
        <v>#VALUE!</v>
      </c>
      <c r="Z3855" s="221" t="e">
        <f>Y3855/PRODUCT($AA$6:AA3854)</f>
        <v>#VALUE!</v>
      </c>
      <c r="AA3855" s="16" t="e">
        <f t="shared" si="8669"/>
        <v>#VALUE!</v>
      </c>
      <c r="AB3855" s="10" t="e">
        <f t="shared" si="8670"/>
        <v>#VALUE!</v>
      </c>
      <c r="AC3855" s="90">
        <f t="shared" si="8610"/>
        <v>3855</v>
      </c>
      <c r="AD3855" s="17">
        <f t="shared" si="8679"/>
        <v>49848</v>
      </c>
      <c r="AE3855" s="16" t="e">
        <f t="shared" si="8664"/>
        <v>#VALUE!</v>
      </c>
      <c r="AF3855" s="10">
        <f ca="1">IFERROR(AVERAGE(INDIRECT("AE"&amp;AC3855-Template!$F$10+1):INDIRECT("AE"&amp;AC3855)),0)</f>
        <v>0</v>
      </c>
      <c r="AG3855" s="35"/>
      <c r="AH3855" s="86"/>
      <c r="AI3855" s="35"/>
      <c r="AJ3855" s="35"/>
      <c r="AK3855" s="35"/>
      <c r="AL3855" s="35"/>
      <c r="AM3855" s="35"/>
      <c r="AN3855" s="35"/>
      <c r="AO3855" s="35"/>
      <c r="AP3855" s="35"/>
      <c r="AQ3855" s="35"/>
      <c r="AR3855" s="35"/>
      <c r="AS3855" s="35"/>
      <c r="AT3855" s="35"/>
      <c r="AU3855" s="35"/>
      <c r="AV3855" s="35"/>
      <c r="AW3855" s="35"/>
      <c r="AX3855" s="35"/>
      <c r="AY3855" s="35"/>
      <c r="AZ3855" s="17">
        <f t="shared" ref="AZ3855" si="8694">AZ3854+1</f>
        <v>49871</v>
      </c>
      <c r="BA3855" s="216">
        <f t="shared" si="8687"/>
        <v>2</v>
      </c>
      <c r="BB3855" s="216">
        <f t="shared" ref="BB3855" si="8695">BB3854+1</f>
        <v>3850</v>
      </c>
      <c r="BC3855" s="16">
        <f t="shared" si="8689"/>
        <v>10.547945205479452</v>
      </c>
      <c r="BD3855" s="16">
        <f>IF(Template!$F$7="Linear interpolation",LinInterp($AO$5:$AO$18,$AM$5:$AM$18,BC3855),CubicSpline($AO$5:$AO$18,$AM$5:$AM$18,BC3855))</f>
        <v>14.15008344545808</v>
      </c>
      <c r="BE3855" s="221">
        <f t="shared" si="8625"/>
        <v>4.0388354496284293</v>
      </c>
      <c r="BF3855" s="221">
        <f>BE3855/PRODUCT($BG$6:BG3854)</f>
        <v>1.000362657536553</v>
      </c>
      <c r="BG3855" s="16">
        <f t="shared" si="8690"/>
        <v>1.000362657536553</v>
      </c>
      <c r="BH3855" s="10">
        <f t="shared" si="8691"/>
        <v>13.237000084182938</v>
      </c>
      <c r="BI3855" s="90"/>
      <c r="BJ3855" s="17">
        <f t="shared" si="8673"/>
        <v>49848</v>
      </c>
      <c r="BK3855" s="16">
        <f t="shared" si="8667"/>
        <v>13.237416722202578</v>
      </c>
      <c r="BL3855" s="10">
        <f ca="1">IFERROR(AVERAGE(INDIRECT("BK"&amp;AC3855-Template!$F$10+1):INDIRECT("BK"&amp;AC3855)),0)</f>
        <v>13.237598725545805</v>
      </c>
      <c r="BM3855" s="35"/>
      <c r="BN3855" s="86"/>
      <c r="BO3855" s="35"/>
      <c r="BP3855" s="35"/>
      <c r="BQ3855" s="35"/>
      <c r="BR3855" s="35"/>
      <c r="BS3855" s="35"/>
      <c r="BT3855" s="35"/>
      <c r="BU3855" s="35"/>
      <c r="BV3855" s="35"/>
      <c r="BW3855" s="35"/>
      <c r="BX3855" s="35"/>
      <c r="BY3855" s="35"/>
      <c r="BZ3855" s="35"/>
      <c r="CA3855" s="35"/>
      <c r="CB3855" s="35"/>
      <c r="CC3855" s="35"/>
      <c r="CD3855" s="35"/>
      <c r="CE3855" s="35"/>
      <c r="CF3855" s="35"/>
      <c r="CG3855" s="35"/>
      <c r="CH3855" s="35"/>
    </row>
    <row r="3856" spans="1:86" ht="15.6" x14ac:dyDescent="0.3">
      <c r="A3856" s="35"/>
      <c r="B3856" s="86"/>
      <c r="C3856" s="35"/>
      <c r="D3856" s="35"/>
      <c r="E3856" s="35"/>
      <c r="F3856" s="35"/>
      <c r="G3856" s="35"/>
      <c r="H3856" s="35"/>
      <c r="I3856" s="35"/>
      <c r="J3856" s="35"/>
      <c r="K3856" s="35"/>
      <c r="L3856" s="35"/>
      <c r="M3856" s="35"/>
      <c r="N3856" s="35"/>
      <c r="O3856" s="35"/>
      <c r="P3856" s="35"/>
      <c r="Q3856" s="35"/>
      <c r="R3856" s="35"/>
      <c r="S3856" s="35"/>
      <c r="T3856" s="17">
        <f t="shared" si="8668"/>
        <v>49872</v>
      </c>
      <c r="U3856" s="216">
        <f t="shared" si="8662"/>
        <v>3</v>
      </c>
      <c r="V3856" s="216">
        <f t="shared" si="8668"/>
        <v>3851</v>
      </c>
      <c r="W3856" s="16">
        <f t="shared" si="8674"/>
        <v>10.550684931506849</v>
      </c>
      <c r="X3856" s="16" t="e">
        <f>IF(Template!$F$7="Linear interpolation",LinInterp($I$5:$I$22,$G$5:$G$22,W3856),CubicSpline($I$5:$I$22,$G$5:$G$22,W3856))</f>
        <v>#VALUE!</v>
      </c>
      <c r="Y3856" s="221" t="e">
        <f t="shared" si="8663"/>
        <v>#VALUE!</v>
      </c>
      <c r="Z3856" s="221" t="e">
        <f>Y3856/PRODUCT($AA$6:AA3855)</f>
        <v>#VALUE!</v>
      </c>
      <c r="AA3856" s="16" t="e">
        <f t="shared" si="8669"/>
        <v>#VALUE!</v>
      </c>
      <c r="AB3856" s="10" t="e">
        <f t="shared" si="8670"/>
        <v>#VALUE!</v>
      </c>
      <c r="AC3856" s="90">
        <f t="shared" si="8610"/>
        <v>3856</v>
      </c>
      <c r="AD3856" s="17">
        <f t="shared" si="8679"/>
        <v>49849</v>
      </c>
      <c r="AE3856" s="16" t="e">
        <f t="shared" si="8664"/>
        <v>#VALUE!</v>
      </c>
      <c r="AF3856" s="10">
        <f ca="1">IFERROR(AVERAGE(INDIRECT("AE"&amp;AC3856-Template!$F$10+1):INDIRECT("AE"&amp;AC3856)),0)</f>
        <v>0</v>
      </c>
      <c r="AG3856" s="35"/>
      <c r="AH3856" s="86"/>
      <c r="AI3856" s="35"/>
      <c r="AJ3856" s="35"/>
      <c r="AK3856" s="35"/>
      <c r="AL3856" s="35"/>
      <c r="AM3856" s="35"/>
      <c r="AN3856" s="35"/>
      <c r="AO3856" s="35"/>
      <c r="AP3856" s="35"/>
      <c r="AQ3856" s="35"/>
      <c r="AR3856" s="35"/>
      <c r="AS3856" s="35"/>
      <c r="AT3856" s="35"/>
      <c r="AU3856" s="35"/>
      <c r="AV3856" s="35"/>
      <c r="AW3856" s="35"/>
      <c r="AX3856" s="35"/>
      <c r="AY3856" s="35"/>
      <c r="AZ3856" s="17">
        <f t="shared" ref="AZ3856" si="8696">AZ3855+1</f>
        <v>49872</v>
      </c>
      <c r="BA3856" s="216">
        <f t="shared" si="8687"/>
        <v>3</v>
      </c>
      <c r="BB3856" s="216">
        <f t="shared" ref="BB3856" si="8697">BB3855+1</f>
        <v>3851</v>
      </c>
      <c r="BC3856" s="16">
        <f t="shared" si="8689"/>
        <v>10.550684931506849</v>
      </c>
      <c r="BD3856" s="16">
        <f>IF(Template!$F$7="Linear interpolation",LinInterp($AO$5:$AO$18,$AM$5:$AM$18,BC3856),CubicSpline($AO$5:$AO$18,$AM$5:$AM$18,BC3856))</f>
        <v>14.15008350195663</v>
      </c>
      <c r="BE3856" s="221">
        <f t="shared" si="8625"/>
        <v>4.0403001617495589</v>
      </c>
      <c r="BF3856" s="221">
        <f>BE3856/PRODUCT($BG$6:BG3855)</f>
        <v>1.0003626570429514</v>
      </c>
      <c r="BG3856" s="16">
        <f t="shared" si="8690"/>
        <v>1.0003626570429514</v>
      </c>
      <c r="BH3856" s="10">
        <f t="shared" si="8691"/>
        <v>13.236982067724391</v>
      </c>
      <c r="BI3856" s="90"/>
      <c r="BJ3856" s="17">
        <f t="shared" si="8673"/>
        <v>49849</v>
      </c>
      <c r="BK3856" s="16">
        <f t="shared" si="8667"/>
        <v>13.237323745325714</v>
      </c>
      <c r="BL3856" s="10">
        <f ca="1">IFERROR(AVERAGE(INDIRECT("BK"&amp;AC3856-Template!$F$10+1):INDIRECT("BK"&amp;AC3856)),0)</f>
        <v>13.237582600222796</v>
      </c>
      <c r="BM3856" s="35"/>
      <c r="BN3856" s="86"/>
      <c r="BO3856" s="35"/>
      <c r="BP3856" s="35"/>
      <c r="BQ3856" s="35"/>
      <c r="BR3856" s="35"/>
      <c r="BS3856" s="35"/>
      <c r="BT3856" s="35"/>
      <c r="BU3856" s="35"/>
      <c r="BV3856" s="35"/>
      <c r="BW3856" s="35"/>
      <c r="BX3856" s="35"/>
      <c r="BY3856" s="35"/>
      <c r="BZ3856" s="35"/>
      <c r="CA3856" s="35"/>
      <c r="CB3856" s="35"/>
      <c r="CC3856" s="35"/>
      <c r="CD3856" s="35"/>
      <c r="CE3856" s="35"/>
      <c r="CF3856" s="35"/>
      <c r="CG3856" s="35"/>
      <c r="CH3856" s="35"/>
    </row>
    <row r="3857" spans="1:86" ht="15.6" x14ac:dyDescent="0.3">
      <c r="A3857" s="35"/>
      <c r="B3857" s="86"/>
      <c r="C3857" s="35"/>
      <c r="D3857" s="35"/>
      <c r="E3857" s="35"/>
      <c r="F3857" s="35"/>
      <c r="G3857" s="35"/>
      <c r="H3857" s="35"/>
      <c r="I3857" s="35"/>
      <c r="J3857" s="35"/>
      <c r="K3857" s="35"/>
      <c r="L3857" s="35"/>
      <c r="M3857" s="35"/>
      <c r="N3857" s="35"/>
      <c r="O3857" s="35"/>
      <c r="P3857" s="35"/>
      <c r="Q3857" s="35"/>
      <c r="R3857" s="35"/>
      <c r="S3857" s="35"/>
      <c r="T3857" s="17">
        <f t="shared" si="8668"/>
        <v>49873</v>
      </c>
      <c r="U3857" s="216">
        <f t="shared" si="8662"/>
        <v>4</v>
      </c>
      <c r="V3857" s="216">
        <f t="shared" si="8668"/>
        <v>3852</v>
      </c>
      <c r="W3857" s="16">
        <f t="shared" si="8674"/>
        <v>10.553424657534247</v>
      </c>
      <c r="X3857" s="16" t="e">
        <f>IF(Template!$F$7="Linear interpolation",LinInterp($I$5:$I$22,$G$5:$G$22,W3857),CubicSpline($I$5:$I$22,$G$5:$G$22,W3857))</f>
        <v>#VALUE!</v>
      </c>
      <c r="Y3857" s="221" t="e">
        <f t="shared" si="8663"/>
        <v>#VALUE!</v>
      </c>
      <c r="Z3857" s="221" t="e">
        <f>Y3857/PRODUCT($AA$6:AA3856)</f>
        <v>#VALUE!</v>
      </c>
      <c r="AA3857" s="16" t="e">
        <f t="shared" si="8669"/>
        <v>#VALUE!</v>
      </c>
      <c r="AB3857" s="10" t="e">
        <f t="shared" si="8670"/>
        <v>#VALUE!</v>
      </c>
      <c r="AC3857" s="90">
        <f t="shared" si="8610"/>
        <v>3857</v>
      </c>
      <c r="AD3857" s="17">
        <f t="shared" si="8679"/>
        <v>49850</v>
      </c>
      <c r="AE3857" s="16" t="e">
        <f t="shared" si="8664"/>
        <v>#VALUE!</v>
      </c>
      <c r="AF3857" s="10">
        <f ca="1">IFERROR(AVERAGE(INDIRECT("AE"&amp;AC3857-Template!$F$10+1):INDIRECT("AE"&amp;AC3857)),0)</f>
        <v>0</v>
      </c>
      <c r="AG3857" s="35"/>
      <c r="AH3857" s="86"/>
      <c r="AI3857" s="35"/>
      <c r="AJ3857" s="35"/>
      <c r="AK3857" s="35"/>
      <c r="AL3857" s="35"/>
      <c r="AM3857" s="35"/>
      <c r="AN3857" s="35"/>
      <c r="AO3857" s="35"/>
      <c r="AP3857" s="35"/>
      <c r="AQ3857" s="35"/>
      <c r="AR3857" s="35"/>
      <c r="AS3857" s="35"/>
      <c r="AT3857" s="35"/>
      <c r="AU3857" s="35"/>
      <c r="AV3857" s="35"/>
      <c r="AW3857" s="35"/>
      <c r="AX3857" s="35"/>
      <c r="AY3857" s="35"/>
      <c r="AZ3857" s="17">
        <f t="shared" ref="AZ3857" si="8698">AZ3856+1</f>
        <v>49873</v>
      </c>
      <c r="BA3857" s="216">
        <f t="shared" si="8687"/>
        <v>4</v>
      </c>
      <c r="BB3857" s="216">
        <f t="shared" ref="BB3857" si="8699">BB3856+1</f>
        <v>3852</v>
      </c>
      <c r="BC3857" s="16">
        <f t="shared" si="8689"/>
        <v>10.553424657534247</v>
      </c>
      <c r="BD3857" s="16">
        <f>IF(Template!$F$7="Linear interpolation",LinInterp($AO$5:$AO$18,$AM$5:$AM$18,BC3857),CubicSpline($AO$5:$AO$18,$AM$5:$AM$18,BC3857))</f>
        <v>14.150083553057742</v>
      </c>
      <c r="BE3857" s="221">
        <f t="shared" si="8625"/>
        <v>4.0417654030529482</v>
      </c>
      <c r="BF3857" s="221">
        <f>BE3857/PRODUCT($BG$6:BG3856)</f>
        <v>1.0003626565464767</v>
      </c>
      <c r="BG3857" s="16">
        <f t="shared" si="8690"/>
        <v>1.0003626565464767</v>
      </c>
      <c r="BH3857" s="10">
        <f t="shared" si="8691"/>
        <v>13.23696394640006</v>
      </c>
      <c r="BI3857" s="90"/>
      <c r="BJ3857" s="17">
        <f t="shared" si="8673"/>
        <v>49850</v>
      </c>
      <c r="BK3857" s="16">
        <f t="shared" si="8667"/>
        <v>13.237354395756684</v>
      </c>
      <c r="BL3857" s="10">
        <f ca="1">IFERROR(AVERAGE(INDIRECT("BK"&amp;AC3857-Template!$F$10+1):INDIRECT("BK"&amp;AC3857)),0)</f>
        <v>13.237567496580819</v>
      </c>
      <c r="BM3857" s="35"/>
      <c r="BN3857" s="86"/>
      <c r="BO3857" s="35"/>
      <c r="BP3857" s="35"/>
      <c r="BQ3857" s="35"/>
      <c r="BR3857" s="35"/>
      <c r="BS3857" s="35"/>
      <c r="BT3857" s="35"/>
      <c r="BU3857" s="35"/>
      <c r="BV3857" s="35"/>
      <c r="BW3857" s="35"/>
      <c r="BX3857" s="35"/>
      <c r="BY3857" s="35"/>
      <c r="BZ3857" s="35"/>
      <c r="CA3857" s="35"/>
      <c r="CB3857" s="35"/>
      <c r="CC3857" s="35"/>
      <c r="CD3857" s="35"/>
      <c r="CE3857" s="35"/>
      <c r="CF3857" s="35"/>
      <c r="CG3857" s="35"/>
      <c r="CH3857" s="35"/>
    </row>
    <row r="3858" spans="1:86" ht="15.6" x14ac:dyDescent="0.3">
      <c r="A3858" s="35"/>
      <c r="B3858" s="86"/>
      <c r="C3858" s="35"/>
      <c r="D3858" s="35"/>
      <c r="E3858" s="35"/>
      <c r="F3858" s="35"/>
      <c r="G3858" s="35"/>
      <c r="H3858" s="35"/>
      <c r="I3858" s="35"/>
      <c r="J3858" s="35"/>
      <c r="K3858" s="35"/>
      <c r="L3858" s="35"/>
      <c r="M3858" s="35"/>
      <c r="N3858" s="35"/>
      <c r="O3858" s="35"/>
      <c r="P3858" s="35"/>
      <c r="Q3858" s="35"/>
      <c r="R3858" s="35"/>
      <c r="S3858" s="35"/>
      <c r="T3858" s="17">
        <f t="shared" si="8668"/>
        <v>49874</v>
      </c>
      <c r="U3858" s="216">
        <f t="shared" si="8662"/>
        <v>5</v>
      </c>
      <c r="V3858" s="216">
        <f t="shared" si="8668"/>
        <v>3853</v>
      </c>
      <c r="W3858" s="16">
        <f t="shared" si="8674"/>
        <v>10.556164383561644</v>
      </c>
      <c r="X3858" s="16" t="e">
        <f>IF(Template!$F$7="Linear interpolation",LinInterp($I$5:$I$22,$G$5:$G$22,W3858),CubicSpline($I$5:$I$22,$G$5:$G$22,W3858))</f>
        <v>#VALUE!</v>
      </c>
      <c r="Y3858" s="221" t="e">
        <f t="shared" si="8663"/>
        <v>#VALUE!</v>
      </c>
      <c r="Z3858" s="221" t="e">
        <f>Y3858/PRODUCT($AA$6:AA3857)</f>
        <v>#VALUE!</v>
      </c>
      <c r="AA3858" s="16" t="e">
        <f t="shared" si="8669"/>
        <v>#VALUE!</v>
      </c>
      <c r="AB3858" s="10" t="e">
        <f t="shared" si="8670"/>
        <v>#VALUE!</v>
      </c>
      <c r="AC3858" s="90">
        <f t="shared" si="8610"/>
        <v>3858</v>
      </c>
      <c r="AD3858" s="17">
        <f t="shared" si="8679"/>
        <v>49851</v>
      </c>
      <c r="AE3858" s="16" t="e">
        <f t="shared" si="8664"/>
        <v>#VALUE!</v>
      </c>
      <c r="AF3858" s="10">
        <f ca="1">IFERROR(AVERAGE(INDIRECT("AE"&amp;AC3858-Template!$F$10+1):INDIRECT("AE"&amp;AC3858)),0)</f>
        <v>0</v>
      </c>
      <c r="AG3858" s="35"/>
      <c r="AH3858" s="86"/>
      <c r="AI3858" s="35"/>
      <c r="AJ3858" s="35"/>
      <c r="AK3858" s="35"/>
      <c r="AL3858" s="35"/>
      <c r="AM3858" s="35"/>
      <c r="AN3858" s="35"/>
      <c r="AO3858" s="35"/>
      <c r="AP3858" s="35"/>
      <c r="AQ3858" s="35"/>
      <c r="AR3858" s="35"/>
      <c r="AS3858" s="35"/>
      <c r="AT3858" s="35"/>
      <c r="AU3858" s="35"/>
      <c r="AV3858" s="35"/>
      <c r="AW3858" s="35"/>
      <c r="AX3858" s="35"/>
      <c r="AY3858" s="35"/>
      <c r="AZ3858" s="17">
        <f t="shared" ref="AZ3858" si="8700">AZ3857+1</f>
        <v>49874</v>
      </c>
      <c r="BA3858" s="216">
        <f t="shared" si="8687"/>
        <v>5</v>
      </c>
      <c r="BB3858" s="216">
        <f t="shared" ref="BB3858" si="8701">BB3857+1</f>
        <v>3853</v>
      </c>
      <c r="BC3858" s="16">
        <f t="shared" si="8689"/>
        <v>10.556164383561644</v>
      </c>
      <c r="BD3858" s="16">
        <f>IF(Template!$F$7="Linear interpolation",LinInterp($AO$5:$AO$18,$AM$5:$AM$18,BC3858),CubicSpline($AO$5:$AO$18,$AM$5:$AM$18,BC3858))</f>
        <v>14.150083598734563</v>
      </c>
      <c r="BE3858" s="221">
        <f t="shared" si="8625"/>
        <v>4.0432311737174604</v>
      </c>
      <c r="BF3858" s="221">
        <f>BE3858/PRODUCT($BG$6:BG3857)</f>
        <v>1.0003626560471335</v>
      </c>
      <c r="BG3858" s="16">
        <f t="shared" si="8690"/>
        <v>1.0003626560471335</v>
      </c>
      <c r="BH3858" s="10">
        <f t="shared" si="8691"/>
        <v>13.23694572037204</v>
      </c>
      <c r="BI3858" s="90"/>
      <c r="BJ3858" s="17">
        <f t="shared" si="8673"/>
        <v>49851</v>
      </c>
      <c r="BK3858" s="16">
        <f t="shared" si="8667"/>
        <v>13.237338557749222</v>
      </c>
      <c r="BL3858" s="10">
        <f ca="1">IFERROR(AVERAGE(INDIRECT("BK"&amp;AC3858-Template!$F$10+1):INDIRECT("BK"&amp;AC3858)),0)</f>
        <v>13.237554398011133</v>
      </c>
      <c r="BM3858" s="35"/>
      <c r="BN3858" s="86"/>
      <c r="BO3858" s="35"/>
      <c r="BP3858" s="35"/>
      <c r="BQ3858" s="35"/>
      <c r="BR3858" s="35"/>
      <c r="BS3858" s="35"/>
      <c r="BT3858" s="35"/>
      <c r="BU3858" s="35"/>
      <c r="BV3858" s="35"/>
      <c r="BW3858" s="35"/>
      <c r="BX3858" s="35"/>
      <c r="BY3858" s="35"/>
      <c r="BZ3858" s="35"/>
      <c r="CA3858" s="35"/>
      <c r="CB3858" s="35"/>
      <c r="CC3858" s="35"/>
      <c r="CD3858" s="35"/>
      <c r="CE3858" s="35"/>
      <c r="CF3858" s="35"/>
      <c r="CG3858" s="35"/>
      <c r="CH3858" s="35"/>
    </row>
    <row r="3859" spans="1:86" ht="15.6" x14ac:dyDescent="0.3">
      <c r="A3859" s="35"/>
      <c r="B3859" s="86"/>
      <c r="C3859" s="35"/>
      <c r="D3859" s="35"/>
      <c r="E3859" s="35"/>
      <c r="F3859" s="35"/>
      <c r="G3859" s="35"/>
      <c r="H3859" s="35"/>
      <c r="I3859" s="35"/>
      <c r="J3859" s="35"/>
      <c r="K3859" s="35"/>
      <c r="L3859" s="35"/>
      <c r="M3859" s="35"/>
      <c r="N3859" s="35"/>
      <c r="O3859" s="35"/>
      <c r="P3859" s="35"/>
      <c r="Q3859" s="35"/>
      <c r="R3859" s="35"/>
      <c r="S3859" s="35"/>
      <c r="T3859" s="17">
        <f t="shared" si="8668"/>
        <v>49875</v>
      </c>
      <c r="U3859" s="216">
        <f t="shared" si="8662"/>
        <v>6</v>
      </c>
      <c r="V3859" s="216">
        <f t="shared" si="8668"/>
        <v>3854</v>
      </c>
      <c r="W3859" s="16">
        <f t="shared" si="8674"/>
        <v>10.558904109589042</v>
      </c>
      <c r="X3859" s="16" t="e">
        <f>IF(Template!$F$7="Linear interpolation",LinInterp($I$5:$I$22,$G$5:$G$22,W3859),CubicSpline($I$5:$I$22,$G$5:$G$22,W3859))</f>
        <v>#VALUE!</v>
      </c>
      <c r="Y3859" s="221" t="e">
        <f t="shared" si="8663"/>
        <v>#VALUE!</v>
      </c>
      <c r="Z3859" s="221" t="e">
        <f>Y3859/PRODUCT($AA$6:AA3858)</f>
        <v>#VALUE!</v>
      </c>
      <c r="AA3859" s="16" t="e">
        <f t="shared" si="8669"/>
        <v>#VALUE!</v>
      </c>
      <c r="AB3859" s="10" t="e">
        <f t="shared" si="8670"/>
        <v>#VALUE!</v>
      </c>
      <c r="AC3859" s="90">
        <f t="shared" si="8610"/>
        <v>3859</v>
      </c>
      <c r="AD3859" s="17">
        <f t="shared" si="8679"/>
        <v>49852</v>
      </c>
      <c r="AE3859" s="16" t="e">
        <f t="shared" si="8664"/>
        <v>#VALUE!</v>
      </c>
      <c r="AF3859" s="10">
        <f ca="1">IFERROR(AVERAGE(INDIRECT("AE"&amp;AC3859-Template!$F$10+1):INDIRECT("AE"&amp;AC3859)),0)</f>
        <v>0</v>
      </c>
      <c r="AG3859" s="35"/>
      <c r="AH3859" s="86"/>
      <c r="AI3859" s="35"/>
      <c r="AJ3859" s="35"/>
      <c r="AK3859" s="35"/>
      <c r="AL3859" s="35"/>
      <c r="AM3859" s="35"/>
      <c r="AN3859" s="35"/>
      <c r="AO3859" s="35"/>
      <c r="AP3859" s="35"/>
      <c r="AQ3859" s="35"/>
      <c r="AR3859" s="35"/>
      <c r="AS3859" s="35"/>
      <c r="AT3859" s="35"/>
      <c r="AU3859" s="35"/>
      <c r="AV3859" s="35"/>
      <c r="AW3859" s="35"/>
      <c r="AX3859" s="35"/>
      <c r="AY3859" s="35"/>
      <c r="AZ3859" s="17">
        <f t="shared" ref="AZ3859" si="8702">AZ3858+1</f>
        <v>49875</v>
      </c>
      <c r="BA3859" s="216">
        <f t="shared" si="8687"/>
        <v>6</v>
      </c>
      <c r="BB3859" s="216">
        <f t="shared" ref="BB3859" si="8703">BB3858+1</f>
        <v>3854</v>
      </c>
      <c r="BC3859" s="16">
        <f t="shared" si="8689"/>
        <v>10.558904109589042</v>
      </c>
      <c r="BD3859" s="16">
        <f>IF(Template!$F$7="Linear interpolation",LinInterp($AO$5:$AO$18,$AM$5:$AM$18,BC3859),CubicSpline($AO$5:$AO$18,$AM$5:$AM$18,BC3859))</f>
        <v>14.150083638960242</v>
      </c>
      <c r="BE3859" s="221">
        <f t="shared" si="8625"/>
        <v>4.0446974739219614</v>
      </c>
      <c r="BF3859" s="221">
        <f>BE3859/PRODUCT($BG$6:BG3858)</f>
        <v>1.0003626555449099</v>
      </c>
      <c r="BG3859" s="16">
        <f t="shared" si="8690"/>
        <v>1.0003626560471335</v>
      </c>
      <c r="BH3859" s="10">
        <f t="shared" si="8691"/>
        <v>13.23694572037204</v>
      </c>
      <c r="BI3859" s="90"/>
      <c r="BJ3859" s="17">
        <f t="shared" si="8673"/>
        <v>49852</v>
      </c>
      <c r="BK3859" s="16">
        <f t="shared" si="8667"/>
        <v>13.237322616829195</v>
      </c>
      <c r="BL3859" s="10">
        <f ca="1">IFERROR(AVERAGE(INDIRECT("BK"&amp;AC3859-Template!$F$10+1):INDIRECT("BK"&amp;AC3859)),0)</f>
        <v>13.237539934841172</v>
      </c>
      <c r="BM3859" s="35"/>
      <c r="BN3859" s="86"/>
      <c r="BO3859" s="35"/>
      <c r="BP3859" s="35"/>
      <c r="BQ3859" s="35"/>
      <c r="BR3859" s="35"/>
      <c r="BS3859" s="35"/>
      <c r="BT3859" s="35"/>
      <c r="BU3859" s="35"/>
      <c r="BV3859" s="35"/>
      <c r="BW3859" s="35"/>
      <c r="BX3859" s="35"/>
      <c r="BY3859" s="35"/>
      <c r="BZ3859" s="35"/>
      <c r="CA3859" s="35"/>
      <c r="CB3859" s="35"/>
      <c r="CC3859" s="35"/>
      <c r="CD3859" s="35"/>
      <c r="CE3859" s="35"/>
      <c r="CF3859" s="35"/>
      <c r="CG3859" s="35"/>
      <c r="CH3859" s="35"/>
    </row>
    <row r="3860" spans="1:86" ht="15.6" x14ac:dyDescent="0.3">
      <c r="A3860" s="35"/>
      <c r="B3860" s="86"/>
      <c r="C3860" s="35"/>
      <c r="D3860" s="35"/>
      <c r="E3860" s="35"/>
      <c r="F3860" s="35"/>
      <c r="G3860" s="35"/>
      <c r="H3860" s="35"/>
      <c r="I3860" s="35"/>
      <c r="J3860" s="35"/>
      <c r="K3860" s="35"/>
      <c r="L3860" s="35"/>
      <c r="M3860" s="35"/>
      <c r="N3860" s="35"/>
      <c r="O3860" s="35"/>
      <c r="P3860" s="35"/>
      <c r="Q3860" s="35"/>
      <c r="R3860" s="35"/>
      <c r="S3860" s="35"/>
      <c r="T3860" s="17">
        <f t="shared" si="8668"/>
        <v>49876</v>
      </c>
      <c r="U3860" s="216">
        <f t="shared" si="8662"/>
        <v>7</v>
      </c>
      <c r="V3860" s="216">
        <f t="shared" si="8668"/>
        <v>3855</v>
      </c>
      <c r="W3860" s="16">
        <f t="shared" si="8674"/>
        <v>10.561643835616438</v>
      </c>
      <c r="X3860" s="16" t="e">
        <f>IF(Template!$F$7="Linear interpolation",LinInterp($I$5:$I$22,$G$5:$G$22,W3860),CubicSpline($I$5:$I$22,$G$5:$G$22,W3860))</f>
        <v>#VALUE!</v>
      </c>
      <c r="Y3860" s="221" t="e">
        <f t="shared" si="8663"/>
        <v>#VALUE!</v>
      </c>
      <c r="Z3860" s="221" t="e">
        <f>Y3860/PRODUCT($AA$6:AA3859)</f>
        <v>#VALUE!</v>
      </c>
      <c r="AA3860" s="16" t="e">
        <f t="shared" si="8669"/>
        <v>#VALUE!</v>
      </c>
      <c r="AB3860" s="10" t="e">
        <f t="shared" si="8670"/>
        <v>#VALUE!</v>
      </c>
      <c r="AC3860" s="90">
        <f t="shared" si="8610"/>
        <v>3860</v>
      </c>
      <c r="AD3860" s="17">
        <f t="shared" si="8679"/>
        <v>49853</v>
      </c>
      <c r="AE3860" s="16" t="e">
        <f t="shared" si="8664"/>
        <v>#VALUE!</v>
      </c>
      <c r="AF3860" s="10">
        <f ca="1">IFERROR(AVERAGE(INDIRECT("AE"&amp;AC3860-Template!$F$10+1):INDIRECT("AE"&amp;AC3860)),0)</f>
        <v>0</v>
      </c>
      <c r="AG3860" s="35"/>
      <c r="AH3860" s="86"/>
      <c r="AI3860" s="35"/>
      <c r="AJ3860" s="35"/>
      <c r="AK3860" s="35"/>
      <c r="AL3860" s="35"/>
      <c r="AM3860" s="35"/>
      <c r="AN3860" s="35"/>
      <c r="AO3860" s="35"/>
      <c r="AP3860" s="35"/>
      <c r="AQ3860" s="35"/>
      <c r="AR3860" s="35"/>
      <c r="AS3860" s="35"/>
      <c r="AT3860" s="35"/>
      <c r="AU3860" s="35"/>
      <c r="AV3860" s="35"/>
      <c r="AW3860" s="35"/>
      <c r="AX3860" s="35"/>
      <c r="AY3860" s="35"/>
      <c r="AZ3860" s="17">
        <f t="shared" ref="AZ3860" si="8704">AZ3859+1</f>
        <v>49876</v>
      </c>
      <c r="BA3860" s="216">
        <f t="shared" si="8687"/>
        <v>7</v>
      </c>
      <c r="BB3860" s="216">
        <f t="shared" ref="BB3860" si="8705">BB3859+1</f>
        <v>3855</v>
      </c>
      <c r="BC3860" s="16">
        <f t="shared" si="8689"/>
        <v>10.561643835616438</v>
      </c>
      <c r="BD3860" s="16">
        <f>IF(Template!$F$7="Linear interpolation",LinInterp($AO$5:$AO$18,$AM$5:$AM$18,BC3860),CubicSpline($AO$5:$AO$18,$AM$5:$AM$18,BC3860))</f>
        <v>14.150083673707924</v>
      </c>
      <c r="BE3860" s="221">
        <f t="shared" si="8625"/>
        <v>4.0461643038453943</v>
      </c>
      <c r="BF3860" s="221">
        <f>BE3860/PRODUCT($BG$6:BG3859)</f>
        <v>1.0003626545375885</v>
      </c>
      <c r="BG3860" s="16">
        <f t="shared" si="8690"/>
        <v>1.0003626560471335</v>
      </c>
      <c r="BH3860" s="10">
        <f t="shared" si="8691"/>
        <v>13.23694572037204</v>
      </c>
      <c r="BI3860" s="90"/>
      <c r="BJ3860" s="17">
        <f t="shared" si="8673"/>
        <v>49853</v>
      </c>
      <c r="BK3860" s="16">
        <f t="shared" si="8667"/>
        <v>13.237306573037122</v>
      </c>
      <c r="BL3860" s="10">
        <f ca="1">IFERROR(AVERAGE(INDIRECT("BK"&amp;AC3860-Template!$F$10+1):INDIRECT("BK"&amp;AC3860)),0)</f>
        <v>13.237525370149125</v>
      </c>
      <c r="BM3860" s="35"/>
      <c r="BN3860" s="86"/>
      <c r="BO3860" s="35"/>
      <c r="BP3860" s="35"/>
      <c r="BQ3860" s="35"/>
      <c r="BR3860" s="35"/>
      <c r="BS3860" s="35"/>
      <c r="BT3860" s="35"/>
      <c r="BU3860" s="35"/>
      <c r="BV3860" s="35"/>
      <c r="BW3860" s="35"/>
      <c r="BX3860" s="35"/>
      <c r="BY3860" s="35"/>
      <c r="BZ3860" s="35"/>
      <c r="CA3860" s="35"/>
      <c r="CB3860" s="35"/>
      <c r="CC3860" s="35"/>
      <c r="CD3860" s="35"/>
      <c r="CE3860" s="35"/>
      <c r="CF3860" s="35"/>
      <c r="CG3860" s="35"/>
      <c r="CH3860" s="35"/>
    </row>
    <row r="3861" spans="1:86" ht="15.6" x14ac:dyDescent="0.3">
      <c r="A3861" s="35"/>
      <c r="B3861" s="86"/>
      <c r="C3861" s="35"/>
      <c r="D3861" s="35"/>
      <c r="E3861" s="35"/>
      <c r="F3861" s="35"/>
      <c r="G3861" s="35"/>
      <c r="H3861" s="35"/>
      <c r="I3861" s="35"/>
      <c r="J3861" s="35"/>
      <c r="K3861" s="35"/>
      <c r="L3861" s="35"/>
      <c r="M3861" s="35"/>
      <c r="N3861" s="35"/>
      <c r="O3861" s="35"/>
      <c r="P3861" s="35"/>
      <c r="Q3861" s="35"/>
      <c r="R3861" s="35"/>
      <c r="S3861" s="35"/>
      <c r="T3861" s="17">
        <f t="shared" si="8668"/>
        <v>49877</v>
      </c>
      <c r="U3861" s="216">
        <f t="shared" si="8662"/>
        <v>1</v>
      </c>
      <c r="V3861" s="216">
        <f t="shared" si="8668"/>
        <v>3856</v>
      </c>
      <c r="W3861" s="16">
        <f t="shared" si="8674"/>
        <v>10.564383561643835</v>
      </c>
      <c r="X3861" s="16" t="e">
        <f>IF(Template!$F$7="Linear interpolation",LinInterp($I$5:$I$22,$G$5:$G$22,W3861),CubicSpline($I$5:$I$22,$G$5:$G$22,W3861))</f>
        <v>#VALUE!</v>
      </c>
      <c r="Y3861" s="221" t="e">
        <f t="shared" si="8663"/>
        <v>#VALUE!</v>
      </c>
      <c r="Z3861" s="221" t="e">
        <f>Y3861/PRODUCT($AA$6:AA3860)</f>
        <v>#VALUE!</v>
      </c>
      <c r="AA3861" s="16" t="e">
        <f t="shared" si="8669"/>
        <v>#VALUE!</v>
      </c>
      <c r="AB3861" s="10" t="e">
        <f t="shared" si="8670"/>
        <v>#VALUE!</v>
      </c>
      <c r="AC3861" s="90">
        <f t="shared" si="8610"/>
        <v>3861</v>
      </c>
      <c r="AD3861" s="17">
        <f t="shared" si="8679"/>
        <v>49854</v>
      </c>
      <c r="AE3861" s="16" t="e">
        <f t="shared" si="8664"/>
        <v>#VALUE!</v>
      </c>
      <c r="AF3861" s="10">
        <f ca="1">IFERROR(AVERAGE(INDIRECT("AE"&amp;AC3861-Template!$F$10+1):INDIRECT("AE"&amp;AC3861)),0)</f>
        <v>0</v>
      </c>
      <c r="AG3861" s="35"/>
      <c r="AH3861" s="86"/>
      <c r="AI3861" s="35"/>
      <c r="AJ3861" s="35"/>
      <c r="AK3861" s="35"/>
      <c r="AL3861" s="35"/>
      <c r="AM3861" s="35"/>
      <c r="AN3861" s="35"/>
      <c r="AO3861" s="35"/>
      <c r="AP3861" s="35"/>
      <c r="AQ3861" s="35"/>
      <c r="AR3861" s="35"/>
      <c r="AS3861" s="35"/>
      <c r="AT3861" s="35"/>
      <c r="AU3861" s="35"/>
      <c r="AV3861" s="35"/>
      <c r="AW3861" s="35"/>
      <c r="AX3861" s="35"/>
      <c r="AY3861" s="35"/>
      <c r="AZ3861" s="17">
        <f t="shared" ref="AZ3861" si="8706">AZ3860+1</f>
        <v>49877</v>
      </c>
      <c r="BA3861" s="216">
        <f t="shared" si="8687"/>
        <v>1</v>
      </c>
      <c r="BB3861" s="216">
        <f t="shared" ref="BB3861" si="8707">BB3860+1</f>
        <v>3856</v>
      </c>
      <c r="BC3861" s="16">
        <f t="shared" si="8689"/>
        <v>10.564383561643835</v>
      </c>
      <c r="BD3861" s="16">
        <f>IF(Template!$F$7="Linear interpolation",LinInterp($AO$5:$AO$18,$AM$5:$AM$18,BC3861),CubicSpline($AO$5:$AO$18,$AM$5:$AM$18,BC3861))</f>
        <v>14.150083702950758</v>
      </c>
      <c r="BE3861" s="221">
        <f t="shared" si="8625"/>
        <v>4.0476316636667171</v>
      </c>
      <c r="BF3861" s="221">
        <f>BE3861/PRODUCT($BG$6:BG3860)</f>
        <v>1.0003626530222862</v>
      </c>
      <c r="BG3861" s="16">
        <f t="shared" si="8690"/>
        <v>1.0003626530222862</v>
      </c>
      <c r="BH3861" s="10">
        <f t="shared" si="8691"/>
        <v>13.236835313446992</v>
      </c>
      <c r="BI3861" s="90"/>
      <c r="BJ3861" s="17">
        <f t="shared" si="8673"/>
        <v>49854</v>
      </c>
      <c r="BK3861" s="16">
        <f t="shared" si="8667"/>
        <v>13.237306573037122</v>
      </c>
      <c r="BL3861" s="10">
        <f ca="1">IFERROR(AVERAGE(INDIRECT("BK"&amp;AC3861-Template!$F$10+1):INDIRECT("BK"&amp;AC3861)),0)</f>
        <v>13.237511242067715</v>
      </c>
      <c r="BM3861" s="35"/>
      <c r="BN3861" s="86"/>
      <c r="BO3861" s="35"/>
      <c r="BP3861" s="35"/>
      <c r="BQ3861" s="35"/>
      <c r="BR3861" s="35"/>
      <c r="BS3861" s="35"/>
      <c r="BT3861" s="35"/>
      <c r="BU3861" s="35"/>
      <c r="BV3861" s="35"/>
      <c r="BW3861" s="35"/>
      <c r="BX3861" s="35"/>
      <c r="BY3861" s="35"/>
      <c r="BZ3861" s="35"/>
      <c r="CA3861" s="35"/>
      <c r="CB3861" s="35"/>
      <c r="CC3861" s="35"/>
      <c r="CD3861" s="35"/>
      <c r="CE3861" s="35"/>
      <c r="CF3861" s="35"/>
      <c r="CG3861" s="35"/>
      <c r="CH3861" s="35"/>
    </row>
    <row r="3862" spans="1:86" ht="15.6" x14ac:dyDescent="0.3">
      <c r="A3862" s="35"/>
      <c r="B3862" s="86"/>
      <c r="C3862" s="35"/>
      <c r="D3862" s="35"/>
      <c r="E3862" s="35"/>
      <c r="F3862" s="35"/>
      <c r="G3862" s="35"/>
      <c r="H3862" s="35"/>
      <c r="I3862" s="35"/>
      <c r="J3862" s="35"/>
      <c r="K3862" s="35"/>
      <c r="L3862" s="35"/>
      <c r="M3862" s="35"/>
      <c r="N3862" s="35"/>
      <c r="O3862" s="35"/>
      <c r="P3862" s="35"/>
      <c r="Q3862" s="35"/>
      <c r="R3862" s="35"/>
      <c r="S3862" s="35"/>
      <c r="T3862" s="17">
        <f t="shared" si="8668"/>
        <v>49878</v>
      </c>
      <c r="U3862" s="216">
        <f t="shared" si="8662"/>
        <v>2</v>
      </c>
      <c r="V3862" s="216">
        <f t="shared" si="8668"/>
        <v>3857</v>
      </c>
      <c r="W3862" s="16">
        <f t="shared" si="8674"/>
        <v>10.567123287671233</v>
      </c>
      <c r="X3862" s="16" t="e">
        <f>IF(Template!$F$7="Linear interpolation",LinInterp($I$5:$I$22,$G$5:$G$22,W3862),CubicSpline($I$5:$I$22,$G$5:$G$22,W3862))</f>
        <v>#VALUE!</v>
      </c>
      <c r="Y3862" s="221" t="e">
        <f t="shared" si="8663"/>
        <v>#VALUE!</v>
      </c>
      <c r="Z3862" s="221" t="e">
        <f>Y3862/PRODUCT($AA$6:AA3861)</f>
        <v>#VALUE!</v>
      </c>
      <c r="AA3862" s="16" t="e">
        <f t="shared" si="8669"/>
        <v>#VALUE!</v>
      </c>
      <c r="AB3862" s="10" t="e">
        <f t="shared" si="8670"/>
        <v>#VALUE!</v>
      </c>
      <c r="AC3862" s="90">
        <f t="shared" si="8610"/>
        <v>3862</v>
      </c>
      <c r="AD3862" s="17">
        <f t="shared" si="8679"/>
        <v>49855</v>
      </c>
      <c r="AE3862" s="16" t="e">
        <f t="shared" si="8664"/>
        <v>#VALUE!</v>
      </c>
      <c r="AF3862" s="10">
        <f ca="1">IFERROR(AVERAGE(INDIRECT("AE"&amp;AC3862-Template!$F$10+1):INDIRECT("AE"&amp;AC3862)),0)</f>
        <v>0</v>
      </c>
      <c r="AG3862" s="35"/>
      <c r="AH3862" s="86"/>
      <c r="AI3862" s="35"/>
      <c r="AJ3862" s="35"/>
      <c r="AK3862" s="35"/>
      <c r="AL3862" s="35"/>
      <c r="AM3862" s="35"/>
      <c r="AN3862" s="35"/>
      <c r="AO3862" s="35"/>
      <c r="AP3862" s="35"/>
      <c r="AQ3862" s="35"/>
      <c r="AR3862" s="35"/>
      <c r="AS3862" s="35"/>
      <c r="AT3862" s="35"/>
      <c r="AU3862" s="35"/>
      <c r="AV3862" s="35"/>
      <c r="AW3862" s="35"/>
      <c r="AX3862" s="35"/>
      <c r="AY3862" s="35"/>
      <c r="AZ3862" s="17">
        <f t="shared" ref="AZ3862" si="8708">AZ3861+1</f>
        <v>49878</v>
      </c>
      <c r="BA3862" s="216">
        <f t="shared" si="8687"/>
        <v>2</v>
      </c>
      <c r="BB3862" s="216">
        <f t="shared" ref="BB3862" si="8709">BB3861+1</f>
        <v>3857</v>
      </c>
      <c r="BC3862" s="16">
        <f t="shared" si="8689"/>
        <v>10.567123287671233</v>
      </c>
      <c r="BD3862" s="16">
        <f>IF(Template!$F$7="Linear interpolation",LinInterp($AO$5:$AO$18,$AM$5:$AM$18,BC3862),CubicSpline($AO$5:$AO$18,$AM$5:$AM$18,BC3862))</f>
        <v>14.150083726661888</v>
      </c>
      <c r="BE3862" s="221">
        <f t="shared" si="8625"/>
        <v>4.0490995535649406</v>
      </c>
      <c r="BF3862" s="221">
        <f>BE3862/PRODUCT($BG$6:BG3861)</f>
        <v>1.0003626540209674</v>
      </c>
      <c r="BG3862" s="16">
        <f t="shared" si="8690"/>
        <v>1.0003626540209674</v>
      </c>
      <c r="BH3862" s="10">
        <f t="shared" si="8691"/>
        <v>13.236871765308521</v>
      </c>
      <c r="BI3862" s="90"/>
      <c r="BJ3862" s="17">
        <f t="shared" si="8673"/>
        <v>49855</v>
      </c>
      <c r="BK3862" s="16">
        <f t="shared" si="8667"/>
        <v>13.237306573037122</v>
      </c>
      <c r="BL3862" s="10">
        <f ca="1">IFERROR(AVERAGE(INDIRECT("BK"&amp;AC3862-Template!$F$10+1):INDIRECT("BK"&amp;AC3862)),0)</f>
        <v>13.237497553939285</v>
      </c>
      <c r="BM3862" s="35"/>
      <c r="BN3862" s="86"/>
      <c r="BO3862" s="35"/>
      <c r="BP3862" s="35"/>
      <c r="BQ3862" s="35"/>
      <c r="BR3862" s="35"/>
      <c r="BS3862" s="35"/>
      <c r="BT3862" s="35"/>
      <c r="BU3862" s="35"/>
      <c r="BV3862" s="35"/>
      <c r="BW3862" s="35"/>
      <c r="BX3862" s="35"/>
      <c r="BY3862" s="35"/>
      <c r="BZ3862" s="35"/>
      <c r="CA3862" s="35"/>
      <c r="CB3862" s="35"/>
      <c r="CC3862" s="35"/>
      <c r="CD3862" s="35"/>
      <c r="CE3862" s="35"/>
      <c r="CF3862" s="35"/>
      <c r="CG3862" s="35"/>
      <c r="CH3862" s="35"/>
    </row>
    <row r="3863" spans="1:86" ht="15.6" x14ac:dyDescent="0.3">
      <c r="A3863" s="35"/>
      <c r="B3863" s="86"/>
      <c r="C3863" s="35"/>
      <c r="D3863" s="35"/>
      <c r="E3863" s="35"/>
      <c r="F3863" s="35"/>
      <c r="G3863" s="35"/>
      <c r="H3863" s="35"/>
      <c r="I3863" s="35"/>
      <c r="J3863" s="35"/>
      <c r="K3863" s="35"/>
      <c r="L3863" s="35"/>
      <c r="M3863" s="35"/>
      <c r="N3863" s="35"/>
      <c r="O3863" s="35"/>
      <c r="P3863" s="35"/>
      <c r="Q3863" s="35"/>
      <c r="R3863" s="35"/>
      <c r="S3863" s="35"/>
      <c r="T3863" s="17">
        <f t="shared" si="8668"/>
        <v>49879</v>
      </c>
      <c r="U3863" s="216">
        <f t="shared" si="8662"/>
        <v>3</v>
      </c>
      <c r="V3863" s="216">
        <f t="shared" si="8668"/>
        <v>3858</v>
      </c>
      <c r="W3863" s="16">
        <f t="shared" si="8674"/>
        <v>10.56986301369863</v>
      </c>
      <c r="X3863" s="16" t="e">
        <f>IF(Template!$F$7="Linear interpolation",LinInterp($I$5:$I$22,$G$5:$G$22,W3863),CubicSpline($I$5:$I$22,$G$5:$G$22,W3863))</f>
        <v>#VALUE!</v>
      </c>
      <c r="Y3863" s="221" t="e">
        <f t="shared" si="8663"/>
        <v>#VALUE!</v>
      </c>
      <c r="Z3863" s="221" t="e">
        <f>Y3863/PRODUCT($AA$6:AA3862)</f>
        <v>#VALUE!</v>
      </c>
      <c r="AA3863" s="16" t="e">
        <f t="shared" si="8669"/>
        <v>#VALUE!</v>
      </c>
      <c r="AB3863" s="10" t="e">
        <f t="shared" si="8670"/>
        <v>#VALUE!</v>
      </c>
      <c r="AC3863" s="90">
        <f t="shared" si="8610"/>
        <v>3863</v>
      </c>
      <c r="AD3863" s="17">
        <f t="shared" si="8679"/>
        <v>49856</v>
      </c>
      <c r="AE3863" s="16" t="e">
        <f t="shared" si="8664"/>
        <v>#VALUE!</v>
      </c>
      <c r="AF3863" s="10">
        <f ca="1">IFERROR(AVERAGE(INDIRECT("AE"&amp;AC3863-Template!$F$10+1):INDIRECT("AE"&amp;AC3863)),0)</f>
        <v>0</v>
      </c>
      <c r="AG3863" s="35"/>
      <c r="AH3863" s="86"/>
      <c r="AI3863" s="35"/>
      <c r="AJ3863" s="35"/>
      <c r="AK3863" s="35"/>
      <c r="AL3863" s="35"/>
      <c r="AM3863" s="35"/>
      <c r="AN3863" s="35"/>
      <c r="AO3863" s="35"/>
      <c r="AP3863" s="35"/>
      <c r="AQ3863" s="35"/>
      <c r="AR3863" s="35"/>
      <c r="AS3863" s="35"/>
      <c r="AT3863" s="35"/>
      <c r="AU3863" s="35"/>
      <c r="AV3863" s="35"/>
      <c r="AW3863" s="35"/>
      <c r="AX3863" s="35"/>
      <c r="AY3863" s="35"/>
      <c r="AZ3863" s="17">
        <f t="shared" ref="AZ3863" si="8710">AZ3862+1</f>
        <v>49879</v>
      </c>
      <c r="BA3863" s="216">
        <f t="shared" si="8687"/>
        <v>3</v>
      </c>
      <c r="BB3863" s="216">
        <f t="shared" ref="BB3863" si="8711">BB3862+1</f>
        <v>3858</v>
      </c>
      <c r="BC3863" s="16">
        <f t="shared" si="8689"/>
        <v>10.56986301369863</v>
      </c>
      <c r="BD3863" s="16">
        <f>IF(Template!$F$7="Linear interpolation",LinInterp($AO$5:$AO$18,$AM$5:$AM$18,BC3863),CubicSpline($AO$5:$AO$18,$AM$5:$AM$18,BC3863))</f>
        <v>14.150083744814465</v>
      </c>
      <c r="BE3863" s="221">
        <f t="shared" si="8625"/>
        <v>4.050567973719116</v>
      </c>
      <c r="BF3863" s="221">
        <f>BE3863/PRODUCT($BG$6:BG3862)</f>
        <v>1.0003626535072181</v>
      </c>
      <c r="BG3863" s="16">
        <f t="shared" si="8690"/>
        <v>1.0003626535072181</v>
      </c>
      <c r="BH3863" s="10">
        <f t="shared" si="8691"/>
        <v>13.236853013460337</v>
      </c>
      <c r="BI3863" s="90"/>
      <c r="BJ3863" s="17">
        <f t="shared" si="8673"/>
        <v>49856</v>
      </c>
      <c r="BK3863" s="16">
        <f t="shared" si="8667"/>
        <v>13.237209280016259</v>
      </c>
      <c r="BL3863" s="10">
        <f ca="1">IFERROR(AVERAGE(INDIRECT("BK"&amp;AC3863-Template!$F$10+1):INDIRECT("BK"&amp;AC3863)),0)</f>
        <v>13.237480622710159</v>
      </c>
      <c r="BM3863" s="35"/>
      <c r="BN3863" s="86"/>
      <c r="BO3863" s="35"/>
      <c r="BP3863" s="35"/>
      <c r="BQ3863" s="35"/>
      <c r="BR3863" s="35"/>
      <c r="BS3863" s="35"/>
      <c r="BT3863" s="35"/>
      <c r="BU3863" s="35"/>
      <c r="BV3863" s="35"/>
      <c r="BW3863" s="35"/>
      <c r="BX3863" s="35"/>
      <c r="BY3863" s="35"/>
      <c r="BZ3863" s="35"/>
      <c r="CA3863" s="35"/>
      <c r="CB3863" s="35"/>
      <c r="CC3863" s="35"/>
      <c r="CD3863" s="35"/>
      <c r="CE3863" s="35"/>
      <c r="CF3863" s="35"/>
      <c r="CG3863" s="35"/>
      <c r="CH3863" s="35"/>
    </row>
    <row r="3864" spans="1:86" ht="15.6" x14ac:dyDescent="0.3">
      <c r="A3864" s="35"/>
      <c r="B3864" s="86"/>
      <c r="C3864" s="35"/>
      <c r="D3864" s="35"/>
      <c r="E3864" s="35"/>
      <c r="F3864" s="35"/>
      <c r="G3864" s="35"/>
      <c r="H3864" s="35"/>
      <c r="I3864" s="35"/>
      <c r="J3864" s="35"/>
      <c r="K3864" s="35"/>
      <c r="L3864" s="35"/>
      <c r="M3864" s="35"/>
      <c r="N3864" s="35"/>
      <c r="O3864" s="35"/>
      <c r="P3864" s="35"/>
      <c r="Q3864" s="35"/>
      <c r="R3864" s="35"/>
      <c r="S3864" s="35"/>
      <c r="T3864" s="17">
        <f t="shared" si="8668"/>
        <v>49880</v>
      </c>
      <c r="U3864" s="216">
        <f t="shared" si="8662"/>
        <v>4</v>
      </c>
      <c r="V3864" s="216">
        <f t="shared" si="8668"/>
        <v>3859</v>
      </c>
      <c r="W3864" s="16">
        <f t="shared" si="8674"/>
        <v>10.572602739726028</v>
      </c>
      <c r="X3864" s="16" t="e">
        <f>IF(Template!$F$7="Linear interpolation",LinInterp($I$5:$I$22,$G$5:$G$22,W3864),CubicSpline($I$5:$I$22,$G$5:$G$22,W3864))</f>
        <v>#VALUE!</v>
      </c>
      <c r="Y3864" s="221" t="e">
        <f t="shared" si="8663"/>
        <v>#VALUE!</v>
      </c>
      <c r="Z3864" s="221" t="e">
        <f>Y3864/PRODUCT($AA$6:AA3863)</f>
        <v>#VALUE!</v>
      </c>
      <c r="AA3864" s="16" t="e">
        <f t="shared" si="8669"/>
        <v>#VALUE!</v>
      </c>
      <c r="AB3864" s="10" t="e">
        <f t="shared" si="8670"/>
        <v>#VALUE!</v>
      </c>
      <c r="AC3864" s="90">
        <f t="shared" si="8610"/>
        <v>3864</v>
      </c>
      <c r="AD3864" s="17">
        <f t="shared" si="8679"/>
        <v>49857</v>
      </c>
      <c r="AE3864" s="16" t="e">
        <f t="shared" si="8664"/>
        <v>#VALUE!</v>
      </c>
      <c r="AF3864" s="10">
        <f ca="1">IFERROR(AVERAGE(INDIRECT("AE"&amp;AC3864-Template!$F$10+1):INDIRECT("AE"&amp;AC3864)),0)</f>
        <v>0</v>
      </c>
      <c r="AG3864" s="35"/>
      <c r="AH3864" s="86"/>
      <c r="AI3864" s="35"/>
      <c r="AJ3864" s="35"/>
      <c r="AK3864" s="35"/>
      <c r="AL3864" s="35"/>
      <c r="AM3864" s="35"/>
      <c r="AN3864" s="35"/>
      <c r="AO3864" s="35"/>
      <c r="AP3864" s="35"/>
      <c r="AQ3864" s="35"/>
      <c r="AR3864" s="35"/>
      <c r="AS3864" s="35"/>
      <c r="AT3864" s="35"/>
      <c r="AU3864" s="35"/>
      <c r="AV3864" s="35"/>
      <c r="AW3864" s="35"/>
      <c r="AX3864" s="35"/>
      <c r="AY3864" s="35"/>
      <c r="AZ3864" s="17">
        <f t="shared" ref="AZ3864" si="8712">AZ3863+1</f>
        <v>49880</v>
      </c>
      <c r="BA3864" s="216">
        <f t="shared" si="8687"/>
        <v>4</v>
      </c>
      <c r="BB3864" s="216">
        <f t="shared" ref="BB3864" si="8713">BB3863+1</f>
        <v>3859</v>
      </c>
      <c r="BC3864" s="16">
        <f t="shared" si="8689"/>
        <v>10.572602739726028</v>
      </c>
      <c r="BD3864" s="16">
        <f>IF(Template!$F$7="Linear interpolation",LinInterp($AO$5:$AO$18,$AM$5:$AM$18,BC3864),CubicSpline($AO$5:$AO$18,$AM$5:$AM$18,BC3864))</f>
        <v>14.150083757381632</v>
      </c>
      <c r="BE3864" s="221">
        <f t="shared" si="8625"/>
        <v>4.0520369243083394</v>
      </c>
      <c r="BF3864" s="221">
        <f>BE3864/PRODUCT($BG$6:BG3863)</f>
        <v>1.0003626529905816</v>
      </c>
      <c r="BG3864" s="16">
        <f t="shared" si="8690"/>
        <v>1.0003626529905816</v>
      </c>
      <c r="BH3864" s="10">
        <f t="shared" si="8691"/>
        <v>13.236834156227673</v>
      </c>
      <c r="BI3864" s="90"/>
      <c r="BJ3864" s="17">
        <f t="shared" si="8673"/>
        <v>49857</v>
      </c>
      <c r="BK3864" s="16">
        <f t="shared" si="8667"/>
        <v>13.237241367122232</v>
      </c>
      <c r="BL3864" s="10">
        <f ca="1">IFERROR(AVERAGE(INDIRECT("BK"&amp;AC3864-Template!$F$10+1):INDIRECT("BK"&amp;AC3864)),0)</f>
        <v>13.23746476105123</v>
      </c>
      <c r="BM3864" s="35"/>
      <c r="BN3864" s="86"/>
      <c r="BO3864" s="35"/>
      <c r="BP3864" s="35"/>
      <c r="BQ3864" s="35"/>
      <c r="BR3864" s="35"/>
      <c r="BS3864" s="35"/>
      <c r="BT3864" s="35"/>
      <c r="BU3864" s="35"/>
      <c r="BV3864" s="35"/>
      <c r="BW3864" s="35"/>
      <c r="BX3864" s="35"/>
      <c r="BY3864" s="35"/>
      <c r="BZ3864" s="35"/>
      <c r="CA3864" s="35"/>
      <c r="CB3864" s="35"/>
      <c r="CC3864" s="35"/>
      <c r="CD3864" s="35"/>
      <c r="CE3864" s="35"/>
      <c r="CF3864" s="35"/>
      <c r="CG3864" s="35"/>
      <c r="CH3864" s="35"/>
    </row>
    <row r="3865" spans="1:86" ht="15.6" x14ac:dyDescent="0.3">
      <c r="A3865" s="35"/>
      <c r="B3865" s="86"/>
      <c r="C3865" s="35"/>
      <c r="D3865" s="35"/>
      <c r="E3865" s="35"/>
      <c r="F3865" s="35"/>
      <c r="G3865" s="35"/>
      <c r="H3865" s="35"/>
      <c r="I3865" s="35"/>
      <c r="J3865" s="35"/>
      <c r="K3865" s="35"/>
      <c r="L3865" s="35"/>
      <c r="M3865" s="35"/>
      <c r="N3865" s="35"/>
      <c r="O3865" s="35"/>
      <c r="P3865" s="35"/>
      <c r="Q3865" s="35"/>
      <c r="R3865" s="35"/>
      <c r="S3865" s="35"/>
      <c r="T3865" s="17">
        <f t="shared" si="8668"/>
        <v>49881</v>
      </c>
      <c r="U3865" s="216">
        <f t="shared" si="8662"/>
        <v>5</v>
      </c>
      <c r="V3865" s="216">
        <f t="shared" si="8668"/>
        <v>3860</v>
      </c>
      <c r="W3865" s="16">
        <f t="shared" si="8674"/>
        <v>10.575342465753424</v>
      </c>
      <c r="X3865" s="16" t="e">
        <f>IF(Template!$F$7="Linear interpolation",LinInterp($I$5:$I$22,$G$5:$G$22,W3865),CubicSpline($I$5:$I$22,$G$5:$G$22,W3865))</f>
        <v>#VALUE!</v>
      </c>
      <c r="Y3865" s="221" t="e">
        <f t="shared" si="8663"/>
        <v>#VALUE!</v>
      </c>
      <c r="Z3865" s="221" t="e">
        <f>Y3865/PRODUCT($AA$6:AA3864)</f>
        <v>#VALUE!</v>
      </c>
      <c r="AA3865" s="16" t="e">
        <f t="shared" si="8669"/>
        <v>#VALUE!</v>
      </c>
      <c r="AB3865" s="10" t="e">
        <f t="shared" si="8670"/>
        <v>#VALUE!</v>
      </c>
      <c r="AC3865" s="90">
        <f t="shared" si="8610"/>
        <v>3865</v>
      </c>
      <c r="AD3865" s="17">
        <f t="shared" si="8679"/>
        <v>49858</v>
      </c>
      <c r="AE3865" s="16" t="e">
        <f t="shared" si="8664"/>
        <v>#VALUE!</v>
      </c>
      <c r="AF3865" s="10">
        <f ca="1">IFERROR(AVERAGE(INDIRECT("AE"&amp;AC3865-Template!$F$10+1):INDIRECT("AE"&amp;AC3865)),0)</f>
        <v>0</v>
      </c>
      <c r="AG3865" s="35"/>
      <c r="AH3865" s="86"/>
      <c r="AI3865" s="35"/>
      <c r="AJ3865" s="35"/>
      <c r="AK3865" s="35"/>
      <c r="AL3865" s="35"/>
      <c r="AM3865" s="35"/>
      <c r="AN3865" s="35"/>
      <c r="AO3865" s="35"/>
      <c r="AP3865" s="35"/>
      <c r="AQ3865" s="35"/>
      <c r="AR3865" s="35"/>
      <c r="AS3865" s="35"/>
      <c r="AT3865" s="35"/>
      <c r="AU3865" s="35"/>
      <c r="AV3865" s="35"/>
      <c r="AW3865" s="35"/>
      <c r="AX3865" s="35"/>
      <c r="AY3865" s="35"/>
      <c r="AZ3865" s="17">
        <f t="shared" ref="AZ3865" si="8714">AZ3864+1</f>
        <v>49881</v>
      </c>
      <c r="BA3865" s="216">
        <f t="shared" si="8687"/>
        <v>5</v>
      </c>
      <c r="BB3865" s="216">
        <f t="shared" ref="BB3865" si="8715">BB3864+1</f>
        <v>3860</v>
      </c>
      <c r="BC3865" s="16">
        <f t="shared" si="8689"/>
        <v>10.575342465753424</v>
      </c>
      <c r="BD3865" s="16">
        <f>IF(Template!$F$7="Linear interpolation",LinInterp($AO$5:$AO$18,$AM$5:$AM$18,BC3865),CubicSpline($AO$5:$AO$18,$AM$5:$AM$18,BC3865))</f>
        <v>14.150083764336539</v>
      </c>
      <c r="BE3865" s="221">
        <f t="shared" si="8625"/>
        <v>4.0535064055117456</v>
      </c>
      <c r="BF3865" s="221">
        <f>BE3865/PRODUCT($BG$6:BG3864)</f>
        <v>1.0003626524710549</v>
      </c>
      <c r="BG3865" s="16">
        <f t="shared" si="8690"/>
        <v>1.0003626524710549</v>
      </c>
      <c r="BH3865" s="10">
        <f t="shared" si="8691"/>
        <v>13.236815193505169</v>
      </c>
      <c r="BI3865" s="90"/>
      <c r="BJ3865" s="17">
        <f t="shared" si="8673"/>
        <v>49858</v>
      </c>
      <c r="BK3865" s="16">
        <f t="shared" si="8667"/>
        <v>13.237224807551629</v>
      </c>
      <c r="BL3865" s="10">
        <f ca="1">IFERROR(AVERAGE(INDIRECT("BK"&amp;AC3865-Template!$F$10+1):INDIRECT("BK"&amp;AC3865)),0)</f>
        <v>13.237451020590948</v>
      </c>
      <c r="BM3865" s="35"/>
      <c r="BN3865" s="86"/>
      <c r="BO3865" s="35"/>
      <c r="BP3865" s="35"/>
      <c r="BQ3865" s="35"/>
      <c r="BR3865" s="35"/>
      <c r="BS3865" s="35"/>
      <c r="BT3865" s="35"/>
      <c r="BU3865" s="35"/>
      <c r="BV3865" s="35"/>
      <c r="BW3865" s="35"/>
      <c r="BX3865" s="35"/>
      <c r="BY3865" s="35"/>
      <c r="BZ3865" s="35"/>
      <c r="CA3865" s="35"/>
      <c r="CB3865" s="35"/>
      <c r="CC3865" s="35"/>
      <c r="CD3865" s="35"/>
      <c r="CE3865" s="35"/>
      <c r="CF3865" s="35"/>
      <c r="CG3865" s="35"/>
      <c r="CH3865" s="35"/>
    </row>
    <row r="3866" spans="1:86" ht="15.6" x14ac:dyDescent="0.3">
      <c r="A3866" s="35"/>
      <c r="B3866" s="86"/>
      <c r="C3866" s="35"/>
      <c r="D3866" s="35"/>
      <c r="E3866" s="35"/>
      <c r="F3866" s="35"/>
      <c r="G3866" s="35"/>
      <c r="H3866" s="35"/>
      <c r="I3866" s="35"/>
      <c r="J3866" s="35"/>
      <c r="K3866" s="35"/>
      <c r="L3866" s="35"/>
      <c r="M3866" s="35"/>
      <c r="N3866" s="35"/>
      <c r="O3866" s="35"/>
      <c r="P3866" s="35"/>
      <c r="Q3866" s="35"/>
      <c r="R3866" s="35"/>
      <c r="S3866" s="35"/>
      <c r="T3866" s="17">
        <f t="shared" si="8668"/>
        <v>49882</v>
      </c>
      <c r="U3866" s="216">
        <f t="shared" si="8662"/>
        <v>6</v>
      </c>
      <c r="V3866" s="216">
        <f t="shared" si="8668"/>
        <v>3861</v>
      </c>
      <c r="W3866" s="16">
        <f t="shared" si="8674"/>
        <v>10.578082191780823</v>
      </c>
      <c r="X3866" s="16" t="e">
        <f>IF(Template!$F$7="Linear interpolation",LinInterp($I$5:$I$22,$G$5:$G$22,W3866),CubicSpline($I$5:$I$22,$G$5:$G$22,W3866))</f>
        <v>#VALUE!</v>
      </c>
      <c r="Y3866" s="221" t="e">
        <f t="shared" si="8663"/>
        <v>#VALUE!</v>
      </c>
      <c r="Z3866" s="221" t="e">
        <f>Y3866/PRODUCT($AA$6:AA3865)</f>
        <v>#VALUE!</v>
      </c>
      <c r="AA3866" s="16" t="e">
        <f t="shared" si="8669"/>
        <v>#VALUE!</v>
      </c>
      <c r="AB3866" s="10" t="e">
        <f t="shared" si="8670"/>
        <v>#VALUE!</v>
      </c>
      <c r="AC3866" s="90">
        <f t="shared" si="8610"/>
        <v>3866</v>
      </c>
      <c r="AD3866" s="17">
        <f t="shared" si="8679"/>
        <v>49859</v>
      </c>
      <c r="AE3866" s="16" t="e">
        <f t="shared" si="8664"/>
        <v>#VALUE!</v>
      </c>
      <c r="AF3866" s="10">
        <f ca="1">IFERROR(AVERAGE(INDIRECT("AE"&amp;AC3866-Template!$F$10+1):INDIRECT("AE"&amp;AC3866)),0)</f>
        <v>0</v>
      </c>
      <c r="AG3866" s="35"/>
      <c r="AH3866" s="86"/>
      <c r="AI3866" s="35"/>
      <c r="AJ3866" s="35"/>
      <c r="AK3866" s="35"/>
      <c r="AL3866" s="35"/>
      <c r="AM3866" s="35"/>
      <c r="AN3866" s="35"/>
      <c r="AO3866" s="35"/>
      <c r="AP3866" s="35"/>
      <c r="AQ3866" s="35"/>
      <c r="AR3866" s="35"/>
      <c r="AS3866" s="35"/>
      <c r="AT3866" s="35"/>
      <c r="AU3866" s="35"/>
      <c r="AV3866" s="35"/>
      <c r="AW3866" s="35"/>
      <c r="AX3866" s="35"/>
      <c r="AY3866" s="35"/>
      <c r="AZ3866" s="17">
        <f t="shared" ref="AZ3866" si="8716">AZ3865+1</f>
        <v>49882</v>
      </c>
      <c r="BA3866" s="216">
        <f t="shared" si="8687"/>
        <v>6</v>
      </c>
      <c r="BB3866" s="216">
        <f t="shared" ref="BB3866" si="8717">BB3865+1</f>
        <v>3861</v>
      </c>
      <c r="BC3866" s="16">
        <f t="shared" si="8689"/>
        <v>10.578082191780823</v>
      </c>
      <c r="BD3866" s="16">
        <f>IF(Template!$F$7="Linear interpolation",LinInterp($AO$5:$AO$18,$AM$5:$AM$18,BC3866),CubicSpline($AO$5:$AO$18,$AM$5:$AM$18,BC3866))</f>
        <v>14.150083765652333</v>
      </c>
      <c r="BE3866" s="221">
        <f t="shared" si="8625"/>
        <v>4.0549764175084908</v>
      </c>
      <c r="BF3866" s="221">
        <f>BE3866/PRODUCT($BG$6:BG3865)</f>
        <v>1.0003626519486306</v>
      </c>
      <c r="BG3866" s="16">
        <f t="shared" si="8690"/>
        <v>1.0003626524710549</v>
      </c>
      <c r="BH3866" s="10">
        <f t="shared" si="8691"/>
        <v>13.236815193505169</v>
      </c>
      <c r="BI3866" s="90"/>
      <c r="BJ3866" s="17">
        <f t="shared" si="8673"/>
        <v>49859</v>
      </c>
      <c r="BK3866" s="16">
        <f t="shared" si="8667"/>
        <v>13.237208144403878</v>
      </c>
      <c r="BL3866" s="10">
        <f ca="1">IFERROR(AVERAGE(INDIRECT("BK"&amp;AC3866-Template!$F$10+1):INDIRECT("BK"&amp;AC3866)),0)</f>
        <v>13.237435844797249</v>
      </c>
      <c r="BM3866" s="35"/>
      <c r="BN3866" s="86"/>
      <c r="BO3866" s="35"/>
      <c r="BP3866" s="35"/>
      <c r="BQ3866" s="35"/>
      <c r="BR3866" s="35"/>
      <c r="BS3866" s="35"/>
      <c r="BT3866" s="35"/>
      <c r="BU3866" s="35"/>
      <c r="BV3866" s="35"/>
      <c r="BW3866" s="35"/>
      <c r="BX3866" s="35"/>
      <c r="BY3866" s="35"/>
      <c r="BZ3866" s="35"/>
      <c r="CA3866" s="35"/>
      <c r="CB3866" s="35"/>
      <c r="CC3866" s="35"/>
      <c r="CD3866" s="35"/>
      <c r="CE3866" s="35"/>
      <c r="CF3866" s="35"/>
      <c r="CG3866" s="35"/>
      <c r="CH3866" s="35"/>
    </row>
    <row r="3867" spans="1:86" ht="15.6" x14ac:dyDescent="0.3">
      <c r="A3867" s="35"/>
      <c r="B3867" s="86"/>
      <c r="C3867" s="35"/>
      <c r="D3867" s="35"/>
      <c r="E3867" s="35"/>
      <c r="F3867" s="35"/>
      <c r="G3867" s="35"/>
      <c r="H3867" s="35"/>
      <c r="I3867" s="35"/>
      <c r="J3867" s="35"/>
      <c r="K3867" s="35"/>
      <c r="L3867" s="35"/>
      <c r="M3867" s="35"/>
      <c r="N3867" s="35"/>
      <c r="O3867" s="35"/>
      <c r="P3867" s="35"/>
      <c r="Q3867" s="35"/>
      <c r="R3867" s="35"/>
      <c r="S3867" s="35"/>
      <c r="T3867" s="17">
        <f t="shared" si="8668"/>
        <v>49883</v>
      </c>
      <c r="U3867" s="216">
        <f t="shared" si="8662"/>
        <v>7</v>
      </c>
      <c r="V3867" s="216">
        <f t="shared" si="8668"/>
        <v>3862</v>
      </c>
      <c r="W3867" s="16">
        <f t="shared" si="8674"/>
        <v>10.580821917808219</v>
      </c>
      <c r="X3867" s="16" t="e">
        <f>IF(Template!$F$7="Linear interpolation",LinInterp($I$5:$I$22,$G$5:$G$22,W3867),CubicSpline($I$5:$I$22,$G$5:$G$22,W3867))</f>
        <v>#VALUE!</v>
      </c>
      <c r="Y3867" s="221" t="e">
        <f t="shared" si="8663"/>
        <v>#VALUE!</v>
      </c>
      <c r="Z3867" s="221" t="e">
        <f>Y3867/PRODUCT($AA$6:AA3866)</f>
        <v>#VALUE!</v>
      </c>
      <c r="AA3867" s="16" t="e">
        <f t="shared" si="8669"/>
        <v>#VALUE!</v>
      </c>
      <c r="AB3867" s="10" t="e">
        <f t="shared" si="8670"/>
        <v>#VALUE!</v>
      </c>
      <c r="AC3867" s="90">
        <f t="shared" si="8610"/>
        <v>3867</v>
      </c>
      <c r="AD3867" s="17">
        <f t="shared" si="8679"/>
        <v>49860</v>
      </c>
      <c r="AE3867" s="16" t="e">
        <f t="shared" si="8664"/>
        <v>#VALUE!</v>
      </c>
      <c r="AF3867" s="10">
        <f ca="1">IFERROR(AVERAGE(INDIRECT("AE"&amp;AC3867-Template!$F$10+1):INDIRECT("AE"&amp;AC3867)),0)</f>
        <v>0</v>
      </c>
      <c r="AG3867" s="35"/>
      <c r="AH3867" s="86"/>
      <c r="AI3867" s="35"/>
      <c r="AJ3867" s="35"/>
      <c r="AK3867" s="35"/>
      <c r="AL3867" s="35"/>
      <c r="AM3867" s="35"/>
      <c r="AN3867" s="35"/>
      <c r="AO3867" s="35"/>
      <c r="AP3867" s="35"/>
      <c r="AQ3867" s="35"/>
      <c r="AR3867" s="35"/>
      <c r="AS3867" s="35"/>
      <c r="AT3867" s="35"/>
      <c r="AU3867" s="35"/>
      <c r="AV3867" s="35"/>
      <c r="AW3867" s="35"/>
      <c r="AX3867" s="35"/>
      <c r="AY3867" s="35"/>
      <c r="AZ3867" s="17">
        <f t="shared" ref="AZ3867" si="8718">AZ3866+1</f>
        <v>49883</v>
      </c>
      <c r="BA3867" s="216">
        <f t="shared" si="8687"/>
        <v>7</v>
      </c>
      <c r="BB3867" s="216">
        <f t="shared" ref="BB3867" si="8719">BB3866+1</f>
        <v>3862</v>
      </c>
      <c r="BC3867" s="16">
        <f t="shared" si="8689"/>
        <v>10.580821917808219</v>
      </c>
      <c r="BD3867" s="16">
        <f>IF(Template!$F$7="Linear interpolation",LinInterp($AO$5:$AO$18,$AM$5:$AM$18,BC3867),CubicSpline($AO$5:$AO$18,$AM$5:$AM$18,BC3867))</f>
        <v>14.15008376130216</v>
      </c>
      <c r="BE3867" s="221">
        <f t="shared" si="8625"/>
        <v>4.0564469604777962</v>
      </c>
      <c r="BF3867" s="221">
        <f>BE3867/PRODUCT($BG$6:BG3866)</f>
        <v>1.0003626509008874</v>
      </c>
      <c r="BG3867" s="16">
        <f t="shared" si="8690"/>
        <v>1.0003626524710549</v>
      </c>
      <c r="BH3867" s="10">
        <f t="shared" si="8691"/>
        <v>13.236815193505169</v>
      </c>
      <c r="BI3867" s="90"/>
      <c r="BJ3867" s="17">
        <f t="shared" si="8673"/>
        <v>49860</v>
      </c>
      <c r="BK3867" s="16">
        <f t="shared" si="8667"/>
        <v>13.237191377824864</v>
      </c>
      <c r="BL3867" s="10">
        <f ca="1">IFERROR(AVERAGE(INDIRECT("BK"&amp;AC3867-Template!$F$10+1):INDIRECT("BK"&amp;AC3867)),0)</f>
        <v>13.237420566827959</v>
      </c>
      <c r="BM3867" s="35"/>
      <c r="BN3867" s="86"/>
      <c r="BO3867" s="35"/>
      <c r="BP3867" s="35"/>
      <c r="BQ3867" s="35"/>
      <c r="BR3867" s="35"/>
      <c r="BS3867" s="35"/>
      <c r="BT3867" s="35"/>
      <c r="BU3867" s="35"/>
      <c r="BV3867" s="35"/>
      <c r="BW3867" s="35"/>
      <c r="BX3867" s="35"/>
      <c r="BY3867" s="35"/>
      <c r="BZ3867" s="35"/>
      <c r="CA3867" s="35"/>
      <c r="CB3867" s="35"/>
      <c r="CC3867" s="35"/>
      <c r="CD3867" s="35"/>
      <c r="CE3867" s="35"/>
      <c r="CF3867" s="35"/>
      <c r="CG3867" s="35"/>
      <c r="CH3867" s="35"/>
    </row>
    <row r="3868" spans="1:86" ht="15.6" x14ac:dyDescent="0.3">
      <c r="A3868" s="35"/>
      <c r="B3868" s="86"/>
      <c r="C3868" s="35"/>
      <c r="D3868" s="35"/>
      <c r="E3868" s="35"/>
      <c r="F3868" s="35"/>
      <c r="G3868" s="35"/>
      <c r="H3868" s="35"/>
      <c r="I3868" s="35"/>
      <c r="J3868" s="35"/>
      <c r="K3868" s="35"/>
      <c r="L3868" s="35"/>
      <c r="M3868" s="35"/>
      <c r="N3868" s="35"/>
      <c r="O3868" s="35"/>
      <c r="P3868" s="35"/>
      <c r="Q3868" s="35"/>
      <c r="R3868" s="35"/>
      <c r="S3868" s="35"/>
      <c r="T3868" s="17">
        <f t="shared" si="8668"/>
        <v>49884</v>
      </c>
      <c r="U3868" s="216">
        <f t="shared" si="8662"/>
        <v>1</v>
      </c>
      <c r="V3868" s="216">
        <f t="shared" si="8668"/>
        <v>3863</v>
      </c>
      <c r="W3868" s="16">
        <f t="shared" si="8674"/>
        <v>10.583561643835617</v>
      </c>
      <c r="X3868" s="16" t="e">
        <f>IF(Template!$F$7="Linear interpolation",LinInterp($I$5:$I$22,$G$5:$G$22,W3868),CubicSpline($I$5:$I$22,$G$5:$G$22,W3868))</f>
        <v>#VALUE!</v>
      </c>
      <c r="Y3868" s="221" t="e">
        <f t="shared" si="8663"/>
        <v>#VALUE!</v>
      </c>
      <c r="Z3868" s="221" t="e">
        <f>Y3868/PRODUCT($AA$6:AA3867)</f>
        <v>#VALUE!</v>
      </c>
      <c r="AA3868" s="16" t="e">
        <f t="shared" si="8669"/>
        <v>#VALUE!</v>
      </c>
      <c r="AB3868" s="10" t="e">
        <f t="shared" si="8670"/>
        <v>#VALUE!</v>
      </c>
      <c r="AC3868" s="90">
        <f t="shared" si="8610"/>
        <v>3868</v>
      </c>
      <c r="AD3868" s="17">
        <f t="shared" si="8679"/>
        <v>49861</v>
      </c>
      <c r="AE3868" s="16" t="e">
        <f t="shared" si="8664"/>
        <v>#VALUE!</v>
      </c>
      <c r="AF3868" s="10">
        <f ca="1">IFERROR(AVERAGE(INDIRECT("AE"&amp;AC3868-Template!$F$10+1):INDIRECT("AE"&amp;AC3868)),0)</f>
        <v>0</v>
      </c>
      <c r="AG3868" s="35"/>
      <c r="AH3868" s="86"/>
      <c r="AI3868" s="35"/>
      <c r="AJ3868" s="35"/>
      <c r="AK3868" s="35"/>
      <c r="AL3868" s="35"/>
      <c r="AM3868" s="35"/>
      <c r="AN3868" s="35"/>
      <c r="AO3868" s="35"/>
      <c r="AP3868" s="35"/>
      <c r="AQ3868" s="35"/>
      <c r="AR3868" s="35"/>
      <c r="AS3868" s="35"/>
      <c r="AT3868" s="35"/>
      <c r="AU3868" s="35"/>
      <c r="AV3868" s="35"/>
      <c r="AW3868" s="35"/>
      <c r="AX3868" s="35"/>
      <c r="AY3868" s="35"/>
      <c r="AZ3868" s="17">
        <f t="shared" ref="AZ3868" si="8720">AZ3867+1</f>
        <v>49884</v>
      </c>
      <c r="BA3868" s="216">
        <f t="shared" si="8687"/>
        <v>1</v>
      </c>
      <c r="BB3868" s="216">
        <f t="shared" ref="BB3868" si="8721">BB3867+1</f>
        <v>3863</v>
      </c>
      <c r="BC3868" s="16">
        <f t="shared" si="8689"/>
        <v>10.583561643835617</v>
      </c>
      <c r="BD3868" s="16">
        <f>IF(Template!$F$7="Linear interpolation",LinInterp($AO$5:$AO$18,$AM$5:$AM$18,BC3868),CubicSpline($AO$5:$AO$18,$AM$5:$AM$18,BC3868))</f>
        <v>14.150083751259166</v>
      </c>
      <c r="BE3868" s="221">
        <f t="shared" si="8625"/>
        <v>4.0579180345989236</v>
      </c>
      <c r="BF3868" s="221">
        <f>BE3868/PRODUCT($BG$6:BG3867)</f>
        <v>1.0003626493249287</v>
      </c>
      <c r="BG3868" s="16">
        <f t="shared" si="8690"/>
        <v>1.0003626493249287</v>
      </c>
      <c r="BH3868" s="10">
        <f t="shared" si="8691"/>
        <v>13.236700359897103</v>
      </c>
      <c r="BI3868" s="90"/>
      <c r="BJ3868" s="17">
        <f t="shared" si="8673"/>
        <v>49861</v>
      </c>
      <c r="BK3868" s="16">
        <f t="shared" si="8667"/>
        <v>13.237191377824864</v>
      </c>
      <c r="BL3868" s="10">
        <f ca="1">IFERROR(AVERAGE(INDIRECT("BK"&amp;AC3868-Template!$F$10+1):INDIRECT("BK"&amp;AC3868)),0)</f>
        <v>13.23740574892707</v>
      </c>
      <c r="BM3868" s="35"/>
      <c r="BN3868" s="86"/>
      <c r="BO3868" s="35"/>
      <c r="BP3868" s="35"/>
      <c r="BQ3868" s="35"/>
      <c r="BR3868" s="35"/>
      <c r="BS3868" s="35"/>
      <c r="BT3868" s="35"/>
      <c r="BU3868" s="35"/>
      <c r="BV3868" s="35"/>
      <c r="BW3868" s="35"/>
      <c r="BX3868" s="35"/>
      <c r="BY3868" s="35"/>
      <c r="BZ3868" s="35"/>
      <c r="CA3868" s="35"/>
      <c r="CB3868" s="35"/>
      <c r="CC3868" s="35"/>
      <c r="CD3868" s="35"/>
      <c r="CE3868" s="35"/>
      <c r="CF3868" s="35"/>
      <c r="CG3868" s="35"/>
      <c r="CH3868" s="35"/>
    </row>
    <row r="3869" spans="1:86" ht="15.6" x14ac:dyDescent="0.3">
      <c r="A3869" s="35"/>
      <c r="B3869" s="86"/>
      <c r="C3869" s="35"/>
      <c r="D3869" s="35"/>
      <c r="E3869" s="35"/>
      <c r="F3869" s="35"/>
      <c r="G3869" s="35"/>
      <c r="H3869" s="35"/>
      <c r="I3869" s="35"/>
      <c r="J3869" s="35"/>
      <c r="K3869" s="35"/>
      <c r="L3869" s="35"/>
      <c r="M3869" s="35"/>
      <c r="N3869" s="35"/>
      <c r="O3869" s="35"/>
      <c r="P3869" s="35"/>
      <c r="Q3869" s="35"/>
      <c r="R3869" s="35"/>
      <c r="S3869" s="35"/>
      <c r="T3869" s="17">
        <f t="shared" si="8668"/>
        <v>49885</v>
      </c>
      <c r="U3869" s="216">
        <f t="shared" si="8662"/>
        <v>2</v>
      </c>
      <c r="V3869" s="216">
        <f t="shared" si="8668"/>
        <v>3864</v>
      </c>
      <c r="W3869" s="16">
        <f t="shared" si="8674"/>
        <v>10.586301369863014</v>
      </c>
      <c r="X3869" s="16" t="e">
        <f>IF(Template!$F$7="Linear interpolation",LinInterp($I$5:$I$22,$G$5:$G$22,W3869),CubicSpline($I$5:$I$22,$G$5:$G$22,W3869))</f>
        <v>#VALUE!</v>
      </c>
      <c r="Y3869" s="221" t="e">
        <f t="shared" si="8663"/>
        <v>#VALUE!</v>
      </c>
      <c r="Z3869" s="221" t="e">
        <f>Y3869/PRODUCT($AA$6:AA3868)</f>
        <v>#VALUE!</v>
      </c>
      <c r="AA3869" s="16" t="e">
        <f t="shared" si="8669"/>
        <v>#VALUE!</v>
      </c>
      <c r="AB3869" s="10" t="e">
        <f t="shared" si="8670"/>
        <v>#VALUE!</v>
      </c>
      <c r="AC3869" s="90">
        <f t="shared" si="8610"/>
        <v>3869</v>
      </c>
      <c r="AD3869" s="17">
        <f t="shared" si="8679"/>
        <v>49862</v>
      </c>
      <c r="AE3869" s="16" t="e">
        <f t="shared" si="8664"/>
        <v>#VALUE!</v>
      </c>
      <c r="AF3869" s="10">
        <f ca="1">IFERROR(AVERAGE(INDIRECT("AE"&amp;AC3869-Template!$F$10+1):INDIRECT("AE"&amp;AC3869)),0)</f>
        <v>0</v>
      </c>
      <c r="AG3869" s="35"/>
      <c r="AH3869" s="86"/>
      <c r="AI3869" s="35"/>
      <c r="AJ3869" s="35"/>
      <c r="AK3869" s="35"/>
      <c r="AL3869" s="35"/>
      <c r="AM3869" s="35"/>
      <c r="AN3869" s="35"/>
      <c r="AO3869" s="35"/>
      <c r="AP3869" s="35"/>
      <c r="AQ3869" s="35"/>
      <c r="AR3869" s="35"/>
      <c r="AS3869" s="35"/>
      <c r="AT3869" s="35"/>
      <c r="AU3869" s="35"/>
      <c r="AV3869" s="35"/>
      <c r="AW3869" s="35"/>
      <c r="AX3869" s="35"/>
      <c r="AY3869" s="35"/>
      <c r="AZ3869" s="17">
        <f t="shared" ref="AZ3869" si="8722">AZ3868+1</f>
        <v>49885</v>
      </c>
      <c r="BA3869" s="216">
        <f t="shared" si="8687"/>
        <v>2</v>
      </c>
      <c r="BB3869" s="216">
        <f t="shared" ref="BB3869" si="8723">BB3868+1</f>
        <v>3864</v>
      </c>
      <c r="BC3869" s="16">
        <f t="shared" si="8689"/>
        <v>10.586301369863014</v>
      </c>
      <c r="BD3869" s="16">
        <f>IF(Template!$F$7="Linear interpolation",LinInterp($AO$5:$AO$18,$AM$5:$AM$18,BC3869),CubicSpline($AO$5:$AO$18,$AM$5:$AM$18,BC3869))</f>
        <v>14.1500837354965</v>
      </c>
      <c r="BE3869" s="221">
        <f t="shared" si="8625"/>
        <v>4.0593896400511662</v>
      </c>
      <c r="BF3869" s="221">
        <f>BE3869/PRODUCT($BG$6:BG3868)</f>
        <v>1.0003626503639786</v>
      </c>
      <c r="BG3869" s="16">
        <f t="shared" si="8690"/>
        <v>1.0003626503639786</v>
      </c>
      <c r="BH3869" s="10">
        <f t="shared" si="8691"/>
        <v>13.23673828522054</v>
      </c>
      <c r="BI3869" s="90"/>
      <c r="BJ3869" s="17">
        <f t="shared" si="8673"/>
        <v>49862</v>
      </c>
      <c r="BK3869" s="16">
        <f t="shared" si="8667"/>
        <v>13.237191377824864</v>
      </c>
      <c r="BL3869" s="10">
        <f ca="1">IFERROR(AVERAGE(INDIRECT("BK"&amp;AC3869-Template!$F$10+1):INDIRECT("BK"&amp;AC3869)),0)</f>
        <v>13.237391394458539</v>
      </c>
      <c r="BM3869" s="35"/>
      <c r="BN3869" s="86"/>
      <c r="BO3869" s="35"/>
      <c r="BP3869" s="35"/>
      <c r="BQ3869" s="35"/>
      <c r="BR3869" s="35"/>
      <c r="BS3869" s="35"/>
      <c r="BT3869" s="35"/>
      <c r="BU3869" s="35"/>
      <c r="BV3869" s="35"/>
      <c r="BW3869" s="35"/>
      <c r="BX3869" s="35"/>
      <c r="BY3869" s="35"/>
      <c r="BZ3869" s="35"/>
      <c r="CA3869" s="35"/>
      <c r="CB3869" s="35"/>
      <c r="CC3869" s="35"/>
      <c r="CD3869" s="35"/>
      <c r="CE3869" s="35"/>
      <c r="CF3869" s="35"/>
      <c r="CG3869" s="35"/>
      <c r="CH3869" s="35"/>
    </row>
    <row r="3870" spans="1:86" ht="15.6" x14ac:dyDescent="0.3">
      <c r="A3870" s="35"/>
      <c r="B3870" s="86"/>
      <c r="C3870" s="35"/>
      <c r="D3870" s="35"/>
      <c r="E3870" s="35"/>
      <c r="F3870" s="35"/>
      <c r="G3870" s="35"/>
      <c r="H3870" s="35"/>
      <c r="I3870" s="35"/>
      <c r="J3870" s="35"/>
      <c r="K3870" s="35"/>
      <c r="L3870" s="35"/>
      <c r="M3870" s="35"/>
      <c r="N3870" s="35"/>
      <c r="O3870" s="35"/>
      <c r="P3870" s="35"/>
      <c r="Q3870" s="35"/>
      <c r="R3870" s="35"/>
      <c r="S3870" s="35"/>
      <c r="T3870" s="17">
        <f t="shared" si="8668"/>
        <v>49886</v>
      </c>
      <c r="U3870" s="216">
        <f t="shared" si="8662"/>
        <v>3</v>
      </c>
      <c r="V3870" s="216">
        <f t="shared" si="8668"/>
        <v>3865</v>
      </c>
      <c r="W3870" s="16">
        <f t="shared" si="8674"/>
        <v>10.58904109589041</v>
      </c>
      <c r="X3870" s="16" t="e">
        <f>IF(Template!$F$7="Linear interpolation",LinInterp($I$5:$I$22,$G$5:$G$22,W3870),CubicSpline($I$5:$I$22,$G$5:$G$22,W3870))</f>
        <v>#VALUE!</v>
      </c>
      <c r="Y3870" s="221" t="e">
        <f t="shared" si="8663"/>
        <v>#VALUE!</v>
      </c>
      <c r="Z3870" s="221" t="e">
        <f>Y3870/PRODUCT($AA$6:AA3869)</f>
        <v>#VALUE!</v>
      </c>
      <c r="AA3870" s="16" t="e">
        <f t="shared" si="8669"/>
        <v>#VALUE!</v>
      </c>
      <c r="AB3870" s="10" t="e">
        <f t="shared" si="8670"/>
        <v>#VALUE!</v>
      </c>
      <c r="AC3870" s="90">
        <f t="shared" si="8610"/>
        <v>3870</v>
      </c>
      <c r="AD3870" s="17">
        <f t="shared" si="8679"/>
        <v>49863</v>
      </c>
      <c r="AE3870" s="16" t="e">
        <f t="shared" si="8664"/>
        <v>#VALUE!</v>
      </c>
      <c r="AF3870" s="10">
        <f ca="1">IFERROR(AVERAGE(INDIRECT("AE"&amp;AC3870-Template!$F$10+1):INDIRECT("AE"&amp;AC3870)),0)</f>
        <v>0</v>
      </c>
      <c r="AG3870" s="35"/>
      <c r="AH3870" s="86"/>
      <c r="AI3870" s="35"/>
      <c r="AJ3870" s="35"/>
      <c r="AK3870" s="35"/>
      <c r="AL3870" s="35"/>
      <c r="AM3870" s="35"/>
      <c r="AN3870" s="35"/>
      <c r="AO3870" s="35"/>
      <c r="AP3870" s="35"/>
      <c r="AQ3870" s="35"/>
      <c r="AR3870" s="35"/>
      <c r="AS3870" s="35"/>
      <c r="AT3870" s="35"/>
      <c r="AU3870" s="35"/>
      <c r="AV3870" s="35"/>
      <c r="AW3870" s="35"/>
      <c r="AX3870" s="35"/>
      <c r="AY3870" s="35"/>
      <c r="AZ3870" s="17">
        <f t="shared" ref="AZ3870" si="8724">AZ3869+1</f>
        <v>49886</v>
      </c>
      <c r="BA3870" s="216">
        <f t="shared" si="8687"/>
        <v>3</v>
      </c>
      <c r="BB3870" s="216">
        <f t="shared" ref="BB3870" si="8725">BB3869+1</f>
        <v>3865</v>
      </c>
      <c r="BC3870" s="16">
        <f t="shared" si="8689"/>
        <v>10.58904109589041</v>
      </c>
      <c r="BD3870" s="16">
        <f>IF(Template!$F$7="Linear interpolation",LinInterp($AO$5:$AO$18,$AM$5:$AM$18,BC3870),CubicSpline($AO$5:$AO$18,$AM$5:$AM$18,BC3870))</f>
        <v>14.150083713987309</v>
      </c>
      <c r="BE3870" s="221">
        <f t="shared" si="8625"/>
        <v>4.0608617770138524</v>
      </c>
      <c r="BF3870" s="221">
        <f>BE3870/PRODUCT($BG$6:BG3869)</f>
        <v>1.0003626498299552</v>
      </c>
      <c r="BG3870" s="16">
        <f t="shared" si="8690"/>
        <v>1.0003626498299552</v>
      </c>
      <c r="BH3870" s="10">
        <f t="shared" si="8691"/>
        <v>13.236718793363078</v>
      </c>
      <c r="BI3870" s="90"/>
      <c r="BJ3870" s="17">
        <f t="shared" si="8673"/>
        <v>49863</v>
      </c>
      <c r="BK3870" s="16">
        <f t="shared" si="8667"/>
        <v>13.237089741274467</v>
      </c>
      <c r="BL3870" s="10">
        <f ca="1">IFERROR(AVERAGE(INDIRECT("BK"&amp;AC3870-Template!$F$10+1):INDIRECT("BK"&amp;AC3870)),0)</f>
        <v>13.237373652104997</v>
      </c>
      <c r="BM3870" s="35"/>
      <c r="BN3870" s="86"/>
      <c r="BO3870" s="35"/>
      <c r="BP3870" s="35"/>
      <c r="BQ3870" s="35"/>
      <c r="BR3870" s="35"/>
      <c r="BS3870" s="35"/>
      <c r="BT3870" s="35"/>
      <c r="BU3870" s="35"/>
      <c r="BV3870" s="35"/>
      <c r="BW3870" s="35"/>
      <c r="BX3870" s="35"/>
      <c r="BY3870" s="35"/>
      <c r="BZ3870" s="35"/>
      <c r="CA3870" s="35"/>
      <c r="CB3870" s="35"/>
      <c r="CC3870" s="35"/>
      <c r="CD3870" s="35"/>
      <c r="CE3870" s="35"/>
      <c r="CF3870" s="35"/>
      <c r="CG3870" s="35"/>
      <c r="CH3870" s="35"/>
    </row>
    <row r="3871" spans="1:86" ht="15.6" x14ac:dyDescent="0.3">
      <c r="A3871" s="35"/>
      <c r="B3871" s="86"/>
      <c r="C3871" s="35"/>
      <c r="D3871" s="35"/>
      <c r="E3871" s="35"/>
      <c r="F3871" s="35"/>
      <c r="G3871" s="35"/>
      <c r="H3871" s="35"/>
      <c r="I3871" s="35"/>
      <c r="J3871" s="35"/>
      <c r="K3871" s="35"/>
      <c r="L3871" s="35"/>
      <c r="M3871" s="35"/>
      <c r="N3871" s="35"/>
      <c r="O3871" s="35"/>
      <c r="P3871" s="35"/>
      <c r="Q3871" s="35"/>
      <c r="R3871" s="35"/>
      <c r="S3871" s="35"/>
      <c r="T3871" s="17">
        <f t="shared" si="8668"/>
        <v>49887</v>
      </c>
      <c r="U3871" s="216">
        <f t="shared" si="8662"/>
        <v>4</v>
      </c>
      <c r="V3871" s="216">
        <f t="shared" si="8668"/>
        <v>3866</v>
      </c>
      <c r="W3871" s="16">
        <f t="shared" si="8674"/>
        <v>10.591780821917808</v>
      </c>
      <c r="X3871" s="16" t="e">
        <f>IF(Template!$F$7="Linear interpolation",LinInterp($I$5:$I$22,$G$5:$G$22,W3871),CubicSpline($I$5:$I$22,$G$5:$G$22,W3871))</f>
        <v>#VALUE!</v>
      </c>
      <c r="Y3871" s="221" t="e">
        <f t="shared" si="8663"/>
        <v>#VALUE!</v>
      </c>
      <c r="Z3871" s="221" t="e">
        <f>Y3871/PRODUCT($AA$6:AA3870)</f>
        <v>#VALUE!</v>
      </c>
      <c r="AA3871" s="16" t="e">
        <f t="shared" si="8669"/>
        <v>#VALUE!</v>
      </c>
      <c r="AB3871" s="10" t="e">
        <f t="shared" si="8670"/>
        <v>#VALUE!</v>
      </c>
      <c r="AC3871" s="90">
        <f t="shared" si="8610"/>
        <v>3871</v>
      </c>
      <c r="AD3871" s="17">
        <f t="shared" si="8679"/>
        <v>49864</v>
      </c>
      <c r="AE3871" s="16" t="e">
        <f t="shared" si="8664"/>
        <v>#VALUE!</v>
      </c>
      <c r="AF3871" s="10">
        <f ca="1">IFERROR(AVERAGE(INDIRECT("AE"&amp;AC3871-Template!$F$10+1):INDIRECT("AE"&amp;AC3871)),0)</f>
        <v>0</v>
      </c>
      <c r="AG3871" s="35"/>
      <c r="AH3871" s="86"/>
      <c r="AI3871" s="35"/>
      <c r="AJ3871" s="35"/>
      <c r="AK3871" s="35"/>
      <c r="AL3871" s="35"/>
      <c r="AM3871" s="35"/>
      <c r="AN3871" s="35"/>
      <c r="AO3871" s="35"/>
      <c r="AP3871" s="35"/>
      <c r="AQ3871" s="35"/>
      <c r="AR3871" s="35"/>
      <c r="AS3871" s="35"/>
      <c r="AT3871" s="35"/>
      <c r="AU3871" s="35"/>
      <c r="AV3871" s="35"/>
      <c r="AW3871" s="35"/>
      <c r="AX3871" s="35"/>
      <c r="AY3871" s="35"/>
      <c r="AZ3871" s="17">
        <f t="shared" ref="AZ3871" si="8726">AZ3870+1</f>
        <v>49887</v>
      </c>
      <c r="BA3871" s="216">
        <f t="shared" si="8687"/>
        <v>4</v>
      </c>
      <c r="BB3871" s="216">
        <f t="shared" ref="BB3871" si="8727">BB3870+1</f>
        <v>3866</v>
      </c>
      <c r="BC3871" s="16">
        <f t="shared" si="8689"/>
        <v>10.591780821917808</v>
      </c>
      <c r="BD3871" s="16">
        <f>IF(Template!$F$7="Linear interpolation",LinInterp($AO$5:$AO$18,$AM$5:$AM$18,BC3871),CubicSpline($AO$5:$AO$18,$AM$5:$AM$18,BC3871))</f>
        <v>14.15008368670474</v>
      </c>
      <c r="BE3871" s="221">
        <f t="shared" si="8625"/>
        <v>4.0623344456663659</v>
      </c>
      <c r="BF3871" s="221">
        <f>BE3871/PRODUCT($BG$6:BG3870)</f>
        <v>1.0003626492930269</v>
      </c>
      <c r="BG3871" s="16">
        <f t="shared" si="8690"/>
        <v>1.0003626492930269</v>
      </c>
      <c r="BH3871" s="10">
        <f t="shared" si="8691"/>
        <v>13.236699195480872</v>
      </c>
      <c r="BI3871" s="90"/>
      <c r="BJ3871" s="17">
        <f t="shared" si="8673"/>
        <v>49864</v>
      </c>
      <c r="BK3871" s="16">
        <f t="shared" si="8667"/>
        <v>13.237123274051577</v>
      </c>
      <c r="BL3871" s="10">
        <f ca="1">IFERROR(AVERAGE(INDIRECT("BK"&amp;AC3871-Template!$F$10+1):INDIRECT("BK"&amp;AC3871)),0)</f>
        <v>13.237357027510692</v>
      </c>
      <c r="BM3871" s="35"/>
      <c r="BN3871" s="86"/>
      <c r="BO3871" s="35"/>
      <c r="BP3871" s="35"/>
      <c r="BQ3871" s="35"/>
      <c r="BR3871" s="35"/>
      <c r="BS3871" s="35"/>
      <c r="BT3871" s="35"/>
      <c r="BU3871" s="35"/>
      <c r="BV3871" s="35"/>
      <c r="BW3871" s="35"/>
      <c r="BX3871" s="35"/>
      <c r="BY3871" s="35"/>
      <c r="BZ3871" s="35"/>
      <c r="CA3871" s="35"/>
      <c r="CB3871" s="35"/>
      <c r="CC3871" s="35"/>
      <c r="CD3871" s="35"/>
      <c r="CE3871" s="35"/>
      <c r="CF3871" s="35"/>
      <c r="CG3871" s="35"/>
      <c r="CH3871" s="35"/>
    </row>
    <row r="3872" spans="1:86" ht="15.6" x14ac:dyDescent="0.3">
      <c r="A3872" s="35"/>
      <c r="B3872" s="86"/>
      <c r="C3872" s="35"/>
      <c r="D3872" s="35"/>
      <c r="E3872" s="35"/>
      <c r="F3872" s="35"/>
      <c r="G3872" s="35"/>
      <c r="H3872" s="35"/>
      <c r="I3872" s="35"/>
      <c r="J3872" s="35"/>
      <c r="K3872" s="35"/>
      <c r="L3872" s="35"/>
      <c r="M3872" s="35"/>
      <c r="N3872" s="35"/>
      <c r="O3872" s="35"/>
      <c r="P3872" s="35"/>
      <c r="Q3872" s="35"/>
      <c r="R3872" s="35"/>
      <c r="S3872" s="35"/>
      <c r="T3872" s="17">
        <f t="shared" si="8668"/>
        <v>49888</v>
      </c>
      <c r="U3872" s="216">
        <f t="shared" si="8662"/>
        <v>5</v>
      </c>
      <c r="V3872" s="216">
        <f t="shared" si="8668"/>
        <v>3867</v>
      </c>
      <c r="W3872" s="16">
        <f t="shared" si="8674"/>
        <v>10.594520547945205</v>
      </c>
      <c r="X3872" s="16" t="e">
        <f>IF(Template!$F$7="Linear interpolation",LinInterp($I$5:$I$22,$G$5:$G$22,W3872),CubicSpline($I$5:$I$22,$G$5:$G$22,W3872))</f>
        <v>#VALUE!</v>
      </c>
      <c r="Y3872" s="221" t="e">
        <f t="shared" si="8663"/>
        <v>#VALUE!</v>
      </c>
      <c r="Z3872" s="221" t="e">
        <f>Y3872/PRODUCT($AA$6:AA3871)</f>
        <v>#VALUE!</v>
      </c>
      <c r="AA3872" s="16" t="e">
        <f t="shared" si="8669"/>
        <v>#VALUE!</v>
      </c>
      <c r="AB3872" s="10" t="e">
        <f t="shared" si="8670"/>
        <v>#VALUE!</v>
      </c>
      <c r="AC3872" s="90">
        <f t="shared" si="8610"/>
        <v>3872</v>
      </c>
      <c r="AD3872" s="17">
        <f t="shared" si="8679"/>
        <v>49865</v>
      </c>
      <c r="AE3872" s="16" t="e">
        <f t="shared" si="8664"/>
        <v>#VALUE!</v>
      </c>
      <c r="AF3872" s="10">
        <f ca="1">IFERROR(AVERAGE(INDIRECT("AE"&amp;AC3872-Template!$F$10+1):INDIRECT("AE"&amp;AC3872)),0)</f>
        <v>0</v>
      </c>
      <c r="AG3872" s="35"/>
      <c r="AH3872" s="86"/>
      <c r="AI3872" s="35"/>
      <c r="AJ3872" s="35"/>
      <c r="AK3872" s="35"/>
      <c r="AL3872" s="35"/>
      <c r="AM3872" s="35"/>
      <c r="AN3872" s="35"/>
      <c r="AO3872" s="35"/>
      <c r="AP3872" s="35"/>
      <c r="AQ3872" s="35"/>
      <c r="AR3872" s="35"/>
      <c r="AS3872" s="35"/>
      <c r="AT3872" s="35"/>
      <c r="AU3872" s="35"/>
      <c r="AV3872" s="35"/>
      <c r="AW3872" s="35"/>
      <c r="AX3872" s="35"/>
      <c r="AY3872" s="35"/>
      <c r="AZ3872" s="17">
        <f t="shared" ref="AZ3872" si="8728">AZ3871+1</f>
        <v>49888</v>
      </c>
      <c r="BA3872" s="216">
        <f t="shared" si="8687"/>
        <v>5</v>
      </c>
      <c r="BB3872" s="216">
        <f t="shared" ref="BB3872" si="8729">BB3871+1</f>
        <v>3867</v>
      </c>
      <c r="BC3872" s="16">
        <f t="shared" si="8689"/>
        <v>10.594520547945205</v>
      </c>
      <c r="BD3872" s="16">
        <f>IF(Template!$F$7="Linear interpolation",LinInterp($AO$5:$AO$18,$AM$5:$AM$18,BC3872),CubicSpline($AO$5:$AO$18,$AM$5:$AM$18,BC3872))</f>
        <v>14.150083653621937</v>
      </c>
      <c r="BE3872" s="221">
        <f t="shared" si="8625"/>
        <v>4.0638076461881241</v>
      </c>
      <c r="BF3872" s="221">
        <f>BE3872/PRODUCT($BG$6:BG3871)</f>
        <v>1.0003626487531891</v>
      </c>
      <c r="BG3872" s="16">
        <f t="shared" si="8690"/>
        <v>1.0003626487531891</v>
      </c>
      <c r="BH3872" s="10">
        <f t="shared" si="8691"/>
        <v>13.236679491403724</v>
      </c>
      <c r="BI3872" s="90"/>
      <c r="BJ3872" s="17">
        <f t="shared" si="8673"/>
        <v>49865</v>
      </c>
      <c r="BK3872" s="16">
        <f t="shared" si="8667"/>
        <v>13.23710598824146</v>
      </c>
      <c r="BL3872" s="10">
        <f ca="1">IFERROR(AVERAGE(INDIRECT("BK"&amp;AC3872-Template!$F$10+1):INDIRECT("BK"&amp;AC3872)),0)</f>
        <v>13.237342640999977</v>
      </c>
      <c r="BM3872" s="35"/>
      <c r="BN3872" s="86"/>
      <c r="BO3872" s="35"/>
      <c r="BP3872" s="35"/>
      <c r="BQ3872" s="35"/>
      <c r="BR3872" s="35"/>
      <c r="BS3872" s="35"/>
      <c r="BT3872" s="35"/>
      <c r="BU3872" s="35"/>
      <c r="BV3872" s="35"/>
      <c r="BW3872" s="35"/>
      <c r="BX3872" s="35"/>
      <c r="BY3872" s="35"/>
      <c r="BZ3872" s="35"/>
      <c r="CA3872" s="35"/>
      <c r="CB3872" s="35"/>
      <c r="CC3872" s="35"/>
      <c r="CD3872" s="35"/>
      <c r="CE3872" s="35"/>
      <c r="CF3872" s="35"/>
      <c r="CG3872" s="35"/>
      <c r="CH3872" s="35"/>
    </row>
    <row r="3873" spans="1:86" ht="15.6" x14ac:dyDescent="0.3">
      <c r="A3873" s="35"/>
      <c r="B3873" s="86"/>
      <c r="C3873" s="35"/>
      <c r="D3873" s="35"/>
      <c r="E3873" s="35"/>
      <c r="F3873" s="35"/>
      <c r="G3873" s="35"/>
      <c r="H3873" s="35"/>
      <c r="I3873" s="35"/>
      <c r="J3873" s="35"/>
      <c r="K3873" s="35"/>
      <c r="L3873" s="35"/>
      <c r="M3873" s="35"/>
      <c r="N3873" s="35"/>
      <c r="O3873" s="35"/>
      <c r="P3873" s="35"/>
      <c r="Q3873" s="35"/>
      <c r="R3873" s="35"/>
      <c r="S3873" s="35"/>
      <c r="T3873" s="17">
        <f t="shared" si="8668"/>
        <v>49889</v>
      </c>
      <c r="U3873" s="216">
        <f t="shared" si="8662"/>
        <v>6</v>
      </c>
      <c r="V3873" s="216">
        <f t="shared" si="8668"/>
        <v>3868</v>
      </c>
      <c r="W3873" s="16">
        <f t="shared" si="8674"/>
        <v>10.597260273972603</v>
      </c>
      <c r="X3873" s="16" t="e">
        <f>IF(Template!$F$7="Linear interpolation",LinInterp($I$5:$I$22,$G$5:$G$22,W3873),CubicSpline($I$5:$I$22,$G$5:$G$22,W3873))</f>
        <v>#VALUE!</v>
      </c>
      <c r="Y3873" s="221" t="e">
        <f t="shared" si="8663"/>
        <v>#VALUE!</v>
      </c>
      <c r="Z3873" s="221" t="e">
        <f>Y3873/PRODUCT($AA$6:AA3872)</f>
        <v>#VALUE!</v>
      </c>
      <c r="AA3873" s="16" t="e">
        <f t="shared" si="8669"/>
        <v>#VALUE!</v>
      </c>
      <c r="AB3873" s="10" t="e">
        <f t="shared" si="8670"/>
        <v>#VALUE!</v>
      </c>
      <c r="AC3873" s="90">
        <f t="shared" si="8610"/>
        <v>3873</v>
      </c>
      <c r="AD3873" s="17">
        <f t="shared" si="8679"/>
        <v>49866</v>
      </c>
      <c r="AE3873" s="16" t="e">
        <f t="shared" si="8664"/>
        <v>#VALUE!</v>
      </c>
      <c r="AF3873" s="10">
        <f ca="1">IFERROR(AVERAGE(INDIRECT("AE"&amp;AC3873-Template!$F$10+1):INDIRECT("AE"&amp;AC3873)),0)</f>
        <v>0</v>
      </c>
      <c r="AG3873" s="35"/>
      <c r="AH3873" s="86"/>
      <c r="AI3873" s="35"/>
      <c r="AJ3873" s="35"/>
      <c r="AK3873" s="35"/>
      <c r="AL3873" s="35"/>
      <c r="AM3873" s="35"/>
      <c r="AN3873" s="35"/>
      <c r="AO3873" s="35"/>
      <c r="AP3873" s="35"/>
      <c r="AQ3873" s="35"/>
      <c r="AR3873" s="35"/>
      <c r="AS3873" s="35"/>
      <c r="AT3873" s="35"/>
      <c r="AU3873" s="35"/>
      <c r="AV3873" s="35"/>
      <c r="AW3873" s="35"/>
      <c r="AX3873" s="35"/>
      <c r="AY3873" s="35"/>
      <c r="AZ3873" s="17">
        <f t="shared" ref="AZ3873" si="8730">AZ3872+1</f>
        <v>49889</v>
      </c>
      <c r="BA3873" s="216">
        <f t="shared" si="8687"/>
        <v>6</v>
      </c>
      <c r="BB3873" s="216">
        <f t="shared" ref="BB3873" si="8731">BB3872+1</f>
        <v>3868</v>
      </c>
      <c r="BC3873" s="16">
        <f t="shared" si="8689"/>
        <v>10.597260273972603</v>
      </c>
      <c r="BD3873" s="16">
        <f>IF(Template!$F$7="Linear interpolation",LinInterp($AO$5:$AO$18,$AM$5:$AM$18,BC3873),CubicSpline($AO$5:$AO$18,$AM$5:$AM$18,BC3873))</f>
        <v>14.150083614712052</v>
      </c>
      <c r="BE3873" s="221">
        <f t="shared" si="8625"/>
        <v>4.0652813787585922</v>
      </c>
      <c r="BF3873" s="221">
        <f>BE3873/PRODUCT($BG$6:BG3872)</f>
        <v>1.0003626482104413</v>
      </c>
      <c r="BG3873" s="16">
        <f t="shared" si="8690"/>
        <v>1.0003626487531891</v>
      </c>
      <c r="BH3873" s="10">
        <f t="shared" si="8691"/>
        <v>13.236679491403724</v>
      </c>
      <c r="BI3873" s="90"/>
      <c r="BJ3873" s="17">
        <f t="shared" si="8673"/>
        <v>49866</v>
      </c>
      <c r="BK3873" s="16">
        <f t="shared" si="8667"/>
        <v>13.237088598408441</v>
      </c>
      <c r="BL3873" s="10">
        <f ca="1">IFERROR(AVERAGE(INDIRECT("BK"&amp;AC3873-Template!$F$10+1):INDIRECT("BK"&amp;AC3873)),0)</f>
        <v>13.237326747977761</v>
      </c>
      <c r="BM3873" s="35"/>
      <c r="BN3873" s="86"/>
      <c r="BO3873" s="35"/>
      <c r="BP3873" s="35"/>
      <c r="BQ3873" s="35"/>
      <c r="BR3873" s="35"/>
      <c r="BS3873" s="35"/>
      <c r="BT3873" s="35"/>
      <c r="BU3873" s="35"/>
      <c r="BV3873" s="35"/>
      <c r="BW3873" s="35"/>
      <c r="BX3873" s="35"/>
      <c r="BY3873" s="35"/>
      <c r="BZ3873" s="35"/>
      <c r="CA3873" s="35"/>
      <c r="CB3873" s="35"/>
      <c r="CC3873" s="35"/>
      <c r="CD3873" s="35"/>
      <c r="CE3873" s="35"/>
      <c r="CF3873" s="35"/>
      <c r="CG3873" s="35"/>
      <c r="CH3873" s="35"/>
    </row>
    <row r="3874" spans="1:86" ht="15.6" x14ac:dyDescent="0.3">
      <c r="A3874" s="35"/>
      <c r="B3874" s="86"/>
      <c r="C3874" s="35"/>
      <c r="D3874" s="35"/>
      <c r="E3874" s="35"/>
      <c r="F3874" s="35"/>
      <c r="G3874" s="35"/>
      <c r="H3874" s="35"/>
      <c r="I3874" s="35"/>
      <c r="J3874" s="35"/>
      <c r="K3874" s="35"/>
      <c r="L3874" s="35"/>
      <c r="M3874" s="35"/>
      <c r="N3874" s="35"/>
      <c r="O3874" s="35"/>
      <c r="P3874" s="35"/>
      <c r="Q3874" s="35"/>
      <c r="R3874" s="35"/>
      <c r="S3874" s="35"/>
      <c r="T3874" s="17">
        <f t="shared" si="8668"/>
        <v>49890</v>
      </c>
      <c r="U3874" s="216">
        <f t="shared" si="8662"/>
        <v>7</v>
      </c>
      <c r="V3874" s="216">
        <f t="shared" si="8668"/>
        <v>3869</v>
      </c>
      <c r="W3874" s="16">
        <f t="shared" si="8674"/>
        <v>10.6</v>
      </c>
      <c r="X3874" s="16" t="e">
        <f>IF(Template!$F$7="Linear interpolation",LinInterp($I$5:$I$22,$G$5:$G$22,W3874),CubicSpline($I$5:$I$22,$G$5:$G$22,W3874))</f>
        <v>#VALUE!</v>
      </c>
      <c r="Y3874" s="221" t="e">
        <f t="shared" si="8663"/>
        <v>#VALUE!</v>
      </c>
      <c r="Z3874" s="221" t="e">
        <f>Y3874/PRODUCT($AA$6:AA3873)</f>
        <v>#VALUE!</v>
      </c>
      <c r="AA3874" s="16" t="e">
        <f t="shared" si="8669"/>
        <v>#VALUE!</v>
      </c>
      <c r="AB3874" s="10" t="e">
        <f t="shared" si="8670"/>
        <v>#VALUE!</v>
      </c>
      <c r="AC3874" s="90">
        <f t="shared" si="8610"/>
        <v>3874</v>
      </c>
      <c r="AD3874" s="17">
        <f t="shared" si="8679"/>
        <v>49867</v>
      </c>
      <c r="AE3874" s="16" t="e">
        <f t="shared" si="8664"/>
        <v>#VALUE!</v>
      </c>
      <c r="AF3874" s="10">
        <f ca="1">IFERROR(AVERAGE(INDIRECT("AE"&amp;AC3874-Template!$F$10+1):INDIRECT("AE"&amp;AC3874)),0)</f>
        <v>0</v>
      </c>
      <c r="AG3874" s="35"/>
      <c r="AH3874" s="86"/>
      <c r="AI3874" s="35"/>
      <c r="AJ3874" s="35"/>
      <c r="AK3874" s="35"/>
      <c r="AL3874" s="35"/>
      <c r="AM3874" s="35"/>
      <c r="AN3874" s="35"/>
      <c r="AO3874" s="35"/>
      <c r="AP3874" s="35"/>
      <c r="AQ3874" s="35"/>
      <c r="AR3874" s="35"/>
      <c r="AS3874" s="35"/>
      <c r="AT3874" s="35"/>
      <c r="AU3874" s="35"/>
      <c r="AV3874" s="35"/>
      <c r="AW3874" s="35"/>
      <c r="AX3874" s="35"/>
      <c r="AY3874" s="35"/>
      <c r="AZ3874" s="17">
        <f t="shared" ref="AZ3874" si="8732">AZ3873+1</f>
        <v>49890</v>
      </c>
      <c r="BA3874" s="216">
        <f t="shared" si="8687"/>
        <v>7</v>
      </c>
      <c r="BB3874" s="216">
        <f t="shared" ref="BB3874" si="8733">BB3873+1</f>
        <v>3869</v>
      </c>
      <c r="BC3874" s="16">
        <f t="shared" si="8689"/>
        <v>10.6</v>
      </c>
      <c r="BD3874" s="16">
        <f>IF(Template!$F$7="Linear interpolation",LinInterp($AO$5:$AO$18,$AM$5:$AM$18,BC3874),CubicSpline($AO$5:$AO$18,$AM$5:$AM$18,BC3874))</f>
        <v>14.150083569948229</v>
      </c>
      <c r="BE3874" s="221">
        <f t="shared" si="8625"/>
        <v>4.0667556435572543</v>
      </c>
      <c r="BF3874" s="221">
        <f>BE3874/PRODUCT($BG$6:BG3873)</f>
        <v>1.0003626471220277</v>
      </c>
      <c r="BG3874" s="16">
        <f t="shared" si="8690"/>
        <v>1.0003626487531891</v>
      </c>
      <c r="BH3874" s="10">
        <f t="shared" si="8691"/>
        <v>13.236679491403724</v>
      </c>
      <c r="BI3874" s="90"/>
      <c r="BJ3874" s="17">
        <f t="shared" si="8673"/>
        <v>49867</v>
      </c>
      <c r="BK3874" s="16">
        <f t="shared" si="8667"/>
        <v>13.237071104406638</v>
      </c>
      <c r="BL3874" s="10">
        <f ca="1">IFERROR(AVERAGE(INDIRECT("BK"&amp;AC3874-Template!$F$10+1):INDIRECT("BK"&amp;AC3874)),0)</f>
        <v>13.237310752121321</v>
      </c>
      <c r="BM3874" s="35"/>
      <c r="BN3874" s="86"/>
      <c r="BO3874" s="35"/>
      <c r="BP3874" s="35"/>
      <c r="BQ3874" s="35"/>
      <c r="BR3874" s="35"/>
      <c r="BS3874" s="35"/>
      <c r="BT3874" s="35"/>
      <c r="BU3874" s="35"/>
      <c r="BV3874" s="35"/>
      <c r="BW3874" s="35"/>
      <c r="BX3874" s="35"/>
      <c r="BY3874" s="35"/>
      <c r="BZ3874" s="35"/>
      <c r="CA3874" s="35"/>
      <c r="CB3874" s="35"/>
      <c r="CC3874" s="35"/>
      <c r="CD3874" s="35"/>
      <c r="CE3874" s="35"/>
      <c r="CF3874" s="35"/>
      <c r="CG3874" s="35"/>
      <c r="CH3874" s="35"/>
    </row>
    <row r="3875" spans="1:86" ht="15.6" x14ac:dyDescent="0.3">
      <c r="A3875" s="35"/>
      <c r="B3875" s="86"/>
      <c r="C3875" s="35"/>
      <c r="D3875" s="35"/>
      <c r="E3875" s="35"/>
      <c r="F3875" s="35"/>
      <c r="G3875" s="35"/>
      <c r="H3875" s="35"/>
      <c r="I3875" s="35"/>
      <c r="J3875" s="35"/>
      <c r="K3875" s="35"/>
      <c r="L3875" s="35"/>
      <c r="M3875" s="35"/>
      <c r="N3875" s="35"/>
      <c r="O3875" s="35"/>
      <c r="P3875" s="35"/>
      <c r="Q3875" s="35"/>
      <c r="R3875" s="35"/>
      <c r="S3875" s="35"/>
      <c r="T3875" s="17">
        <f t="shared" si="8668"/>
        <v>49891</v>
      </c>
      <c r="U3875" s="216">
        <f t="shared" si="8662"/>
        <v>1</v>
      </c>
      <c r="V3875" s="216">
        <f t="shared" si="8668"/>
        <v>3870</v>
      </c>
      <c r="W3875" s="16">
        <f t="shared" si="8674"/>
        <v>10.602739726027398</v>
      </c>
      <c r="X3875" s="16" t="e">
        <f>IF(Template!$F$7="Linear interpolation",LinInterp($I$5:$I$22,$G$5:$G$22,W3875),CubicSpline($I$5:$I$22,$G$5:$G$22,W3875))</f>
        <v>#VALUE!</v>
      </c>
      <c r="Y3875" s="221" t="e">
        <f t="shared" si="8663"/>
        <v>#VALUE!</v>
      </c>
      <c r="Z3875" s="221" t="e">
        <f>Y3875/PRODUCT($AA$6:AA3874)</f>
        <v>#VALUE!</v>
      </c>
      <c r="AA3875" s="16" t="e">
        <f t="shared" si="8669"/>
        <v>#VALUE!</v>
      </c>
      <c r="AB3875" s="10" t="e">
        <f t="shared" si="8670"/>
        <v>#VALUE!</v>
      </c>
      <c r="AC3875" s="90">
        <f t="shared" si="8610"/>
        <v>3875</v>
      </c>
      <c r="AD3875" s="17">
        <f t="shared" si="8679"/>
        <v>49868</v>
      </c>
      <c r="AE3875" s="16" t="e">
        <f t="shared" si="8664"/>
        <v>#VALUE!</v>
      </c>
      <c r="AF3875" s="10">
        <f ca="1">IFERROR(AVERAGE(INDIRECT("AE"&amp;AC3875-Template!$F$10+1):INDIRECT("AE"&amp;AC3875)),0)</f>
        <v>0</v>
      </c>
      <c r="AG3875" s="35"/>
      <c r="AH3875" s="86"/>
      <c r="AI3875" s="35"/>
      <c r="AJ3875" s="35"/>
      <c r="AK3875" s="35"/>
      <c r="AL3875" s="35"/>
      <c r="AM3875" s="35"/>
      <c r="AN3875" s="35"/>
      <c r="AO3875" s="35"/>
      <c r="AP3875" s="35"/>
      <c r="AQ3875" s="35"/>
      <c r="AR3875" s="35"/>
      <c r="AS3875" s="35"/>
      <c r="AT3875" s="35"/>
      <c r="AU3875" s="35"/>
      <c r="AV3875" s="35"/>
      <c r="AW3875" s="35"/>
      <c r="AX3875" s="35"/>
      <c r="AY3875" s="35"/>
      <c r="AZ3875" s="17">
        <f t="shared" ref="AZ3875" si="8734">AZ3874+1</f>
        <v>49891</v>
      </c>
      <c r="BA3875" s="216">
        <f t="shared" si="8687"/>
        <v>1</v>
      </c>
      <c r="BB3875" s="216">
        <f t="shared" ref="BB3875" si="8735">BB3874+1</f>
        <v>3870</v>
      </c>
      <c r="BC3875" s="16">
        <f t="shared" si="8689"/>
        <v>10.602739726027398</v>
      </c>
      <c r="BD3875" s="16">
        <f>IF(Template!$F$7="Linear interpolation",LinInterp($AO$5:$AO$18,$AM$5:$AM$18,BC3875),CubicSpline($AO$5:$AO$18,$AM$5:$AM$18,BC3875))</f>
        <v>14.150083519303617</v>
      </c>
      <c r="BE3875" s="221">
        <f t="shared" si="8625"/>
        <v>4.0682304407636725</v>
      </c>
      <c r="BF3875" s="221">
        <f>BE3875/PRODUCT($BG$6:BG3874)</f>
        <v>1.0003626454850365</v>
      </c>
      <c r="BG3875" s="16">
        <f t="shared" si="8690"/>
        <v>1.0003626454850365</v>
      </c>
      <c r="BH3875" s="10">
        <f t="shared" si="8691"/>
        <v>13.236560203832459</v>
      </c>
      <c r="BI3875" s="90"/>
      <c r="BJ3875" s="17">
        <f t="shared" si="8673"/>
        <v>49868</v>
      </c>
      <c r="BK3875" s="16">
        <f t="shared" si="8667"/>
        <v>13.237071104406638</v>
      </c>
      <c r="BL3875" s="10">
        <f ca="1">IFERROR(AVERAGE(INDIRECT("BK"&amp;AC3875-Template!$F$10+1):INDIRECT("BK"&amp;AC3875)),0)</f>
        <v>13.237295239945036</v>
      </c>
      <c r="BM3875" s="35"/>
      <c r="BN3875" s="86"/>
      <c r="BO3875" s="35"/>
      <c r="BP3875" s="35"/>
      <c r="BQ3875" s="35"/>
      <c r="BR3875" s="35"/>
      <c r="BS3875" s="35"/>
      <c r="BT3875" s="35"/>
      <c r="BU3875" s="35"/>
      <c r="BV3875" s="35"/>
      <c r="BW3875" s="35"/>
      <c r="BX3875" s="35"/>
      <c r="BY3875" s="35"/>
      <c r="BZ3875" s="35"/>
      <c r="CA3875" s="35"/>
      <c r="CB3875" s="35"/>
      <c r="CC3875" s="35"/>
      <c r="CD3875" s="35"/>
      <c r="CE3875" s="35"/>
      <c r="CF3875" s="35"/>
      <c r="CG3875" s="35"/>
      <c r="CH3875" s="35"/>
    </row>
    <row r="3876" spans="1:86" ht="15.6" x14ac:dyDescent="0.3">
      <c r="A3876" s="35"/>
      <c r="B3876" s="86"/>
      <c r="C3876" s="35"/>
      <c r="D3876" s="35"/>
      <c r="E3876" s="35"/>
      <c r="F3876" s="35"/>
      <c r="G3876" s="35"/>
      <c r="H3876" s="35"/>
      <c r="I3876" s="35"/>
      <c r="J3876" s="35"/>
      <c r="K3876" s="35"/>
      <c r="L3876" s="35"/>
      <c r="M3876" s="35"/>
      <c r="N3876" s="35"/>
      <c r="O3876" s="35"/>
      <c r="P3876" s="35"/>
      <c r="Q3876" s="35"/>
      <c r="R3876" s="35"/>
      <c r="S3876" s="35"/>
      <c r="T3876" s="17">
        <f t="shared" si="8668"/>
        <v>49892</v>
      </c>
      <c r="U3876" s="216">
        <f t="shared" si="8662"/>
        <v>2</v>
      </c>
      <c r="V3876" s="216">
        <f t="shared" si="8668"/>
        <v>3871</v>
      </c>
      <c r="W3876" s="16">
        <f t="shared" si="8674"/>
        <v>10.605479452054794</v>
      </c>
      <c r="X3876" s="16" t="e">
        <f>IF(Template!$F$7="Linear interpolation",LinInterp($I$5:$I$22,$G$5:$G$22,W3876),CubicSpline($I$5:$I$22,$G$5:$G$22,W3876))</f>
        <v>#VALUE!</v>
      </c>
      <c r="Y3876" s="221" t="e">
        <f t="shared" si="8663"/>
        <v>#VALUE!</v>
      </c>
      <c r="Z3876" s="221" t="e">
        <f>Y3876/PRODUCT($AA$6:AA3875)</f>
        <v>#VALUE!</v>
      </c>
      <c r="AA3876" s="16" t="e">
        <f t="shared" si="8669"/>
        <v>#VALUE!</v>
      </c>
      <c r="AB3876" s="10" t="e">
        <f t="shared" si="8670"/>
        <v>#VALUE!</v>
      </c>
      <c r="AC3876" s="90">
        <f t="shared" si="8610"/>
        <v>3876</v>
      </c>
      <c r="AD3876" s="17">
        <f t="shared" si="8679"/>
        <v>49869</v>
      </c>
      <c r="AE3876" s="16" t="e">
        <f t="shared" si="8664"/>
        <v>#VALUE!</v>
      </c>
      <c r="AF3876" s="10">
        <f ca="1">IFERROR(AVERAGE(INDIRECT("AE"&amp;AC3876-Template!$F$10+1):INDIRECT("AE"&amp;AC3876)),0)</f>
        <v>0</v>
      </c>
      <c r="AG3876" s="35"/>
      <c r="AH3876" s="86"/>
      <c r="AI3876" s="35"/>
      <c r="AJ3876" s="35"/>
      <c r="AK3876" s="35"/>
      <c r="AL3876" s="35"/>
      <c r="AM3876" s="35"/>
      <c r="AN3876" s="35"/>
      <c r="AO3876" s="35"/>
      <c r="AP3876" s="35"/>
      <c r="AQ3876" s="35"/>
      <c r="AR3876" s="35"/>
      <c r="AS3876" s="35"/>
      <c r="AT3876" s="35"/>
      <c r="AU3876" s="35"/>
      <c r="AV3876" s="35"/>
      <c r="AW3876" s="35"/>
      <c r="AX3876" s="35"/>
      <c r="AY3876" s="35"/>
      <c r="AZ3876" s="17">
        <f t="shared" ref="AZ3876" si="8736">AZ3875+1</f>
        <v>49892</v>
      </c>
      <c r="BA3876" s="216">
        <f t="shared" si="8687"/>
        <v>2</v>
      </c>
      <c r="BB3876" s="216">
        <f t="shared" ref="BB3876" si="8737">BB3875+1</f>
        <v>3871</v>
      </c>
      <c r="BC3876" s="16">
        <f t="shared" si="8689"/>
        <v>10.605479452054794</v>
      </c>
      <c r="BD3876" s="16">
        <f>IF(Template!$F$7="Linear interpolation",LinInterp($AO$5:$AO$18,$AM$5:$AM$18,BC3876),CubicSpline($AO$5:$AO$18,$AM$5:$AM$18,BC3876))</f>
        <v>14.150083462751361</v>
      </c>
      <c r="BE3876" s="221">
        <f t="shared" si="8625"/>
        <v>4.0697057705574053</v>
      </c>
      <c r="BF3876" s="221">
        <f>BE3876/PRODUCT($BG$6:BG3875)</f>
        <v>1.0003626465646955</v>
      </c>
      <c r="BG3876" s="16">
        <f t="shared" si="8690"/>
        <v>1.0003626465646955</v>
      </c>
      <c r="BH3876" s="10">
        <f t="shared" si="8691"/>
        <v>13.236599611387012</v>
      </c>
      <c r="BI3876" s="90"/>
      <c r="BJ3876" s="17">
        <f t="shared" si="8673"/>
        <v>49869</v>
      </c>
      <c r="BK3876" s="16">
        <f t="shared" si="8667"/>
        <v>13.237071104406638</v>
      </c>
      <c r="BL3876" s="10">
        <f ca="1">IFERROR(AVERAGE(INDIRECT("BK"&amp;AC3876-Template!$F$10+1):INDIRECT("BK"&amp;AC3876)),0)</f>
        <v>13.237280214831502</v>
      </c>
      <c r="BM3876" s="35"/>
      <c r="BN3876" s="86"/>
      <c r="BO3876" s="35"/>
      <c r="BP3876" s="35"/>
      <c r="BQ3876" s="35"/>
      <c r="BR3876" s="35"/>
      <c r="BS3876" s="35"/>
      <c r="BT3876" s="35"/>
      <c r="BU3876" s="35"/>
      <c r="BV3876" s="35"/>
      <c r="BW3876" s="35"/>
      <c r="BX3876" s="35"/>
      <c r="BY3876" s="35"/>
      <c r="BZ3876" s="35"/>
      <c r="CA3876" s="35"/>
      <c r="CB3876" s="35"/>
      <c r="CC3876" s="35"/>
      <c r="CD3876" s="35"/>
      <c r="CE3876" s="35"/>
      <c r="CF3876" s="35"/>
      <c r="CG3876" s="35"/>
      <c r="CH3876" s="35"/>
    </row>
    <row r="3877" spans="1:86" ht="15.6" x14ac:dyDescent="0.3">
      <c r="A3877" s="35"/>
      <c r="B3877" s="86"/>
      <c r="C3877" s="35"/>
      <c r="D3877" s="35"/>
      <c r="E3877" s="35"/>
      <c r="F3877" s="35"/>
      <c r="G3877" s="35"/>
      <c r="H3877" s="35"/>
      <c r="I3877" s="35"/>
      <c r="J3877" s="35"/>
      <c r="K3877" s="35"/>
      <c r="L3877" s="35"/>
      <c r="M3877" s="35"/>
      <c r="N3877" s="35"/>
      <c r="O3877" s="35"/>
      <c r="P3877" s="35"/>
      <c r="Q3877" s="35"/>
      <c r="R3877" s="35"/>
      <c r="S3877" s="35"/>
      <c r="T3877" s="17">
        <f t="shared" si="8668"/>
        <v>49893</v>
      </c>
      <c r="U3877" s="216">
        <f t="shared" si="8662"/>
        <v>3</v>
      </c>
      <c r="V3877" s="216">
        <f t="shared" si="8668"/>
        <v>3872</v>
      </c>
      <c r="W3877" s="16">
        <f t="shared" si="8674"/>
        <v>10.608219178082193</v>
      </c>
      <c r="X3877" s="16" t="e">
        <f>IF(Template!$F$7="Linear interpolation",LinInterp($I$5:$I$22,$G$5:$G$22,W3877),CubicSpline($I$5:$I$22,$G$5:$G$22,W3877))</f>
        <v>#VALUE!</v>
      </c>
      <c r="Y3877" s="221" t="e">
        <f t="shared" si="8663"/>
        <v>#VALUE!</v>
      </c>
      <c r="Z3877" s="221" t="e">
        <f>Y3877/PRODUCT($AA$6:AA3876)</f>
        <v>#VALUE!</v>
      </c>
      <c r="AA3877" s="16" t="e">
        <f t="shared" si="8669"/>
        <v>#VALUE!</v>
      </c>
      <c r="AB3877" s="10" t="e">
        <f t="shared" si="8670"/>
        <v>#VALUE!</v>
      </c>
      <c r="AC3877" s="90">
        <f t="shared" si="8610"/>
        <v>3877</v>
      </c>
      <c r="AD3877" s="17">
        <f t="shared" si="8679"/>
        <v>49870</v>
      </c>
      <c r="AE3877" s="16" t="e">
        <f t="shared" si="8664"/>
        <v>#VALUE!</v>
      </c>
      <c r="AF3877" s="10">
        <f ca="1">IFERROR(AVERAGE(INDIRECT("AE"&amp;AC3877-Template!$F$10+1):INDIRECT("AE"&amp;AC3877)),0)</f>
        <v>0</v>
      </c>
      <c r="AG3877" s="35"/>
      <c r="AH3877" s="86"/>
      <c r="AI3877" s="35"/>
      <c r="AJ3877" s="35"/>
      <c r="AK3877" s="35"/>
      <c r="AL3877" s="35"/>
      <c r="AM3877" s="35"/>
      <c r="AN3877" s="35"/>
      <c r="AO3877" s="35"/>
      <c r="AP3877" s="35"/>
      <c r="AQ3877" s="35"/>
      <c r="AR3877" s="35"/>
      <c r="AS3877" s="35"/>
      <c r="AT3877" s="35"/>
      <c r="AU3877" s="35"/>
      <c r="AV3877" s="35"/>
      <c r="AW3877" s="35"/>
      <c r="AX3877" s="35"/>
      <c r="AY3877" s="35"/>
      <c r="AZ3877" s="17">
        <f t="shared" ref="AZ3877" si="8738">AZ3876+1</f>
        <v>49893</v>
      </c>
      <c r="BA3877" s="216">
        <f t="shared" si="8687"/>
        <v>3</v>
      </c>
      <c r="BB3877" s="216">
        <f t="shared" ref="BB3877" si="8739">BB3876+1</f>
        <v>3872</v>
      </c>
      <c r="BC3877" s="16">
        <f t="shared" si="8689"/>
        <v>10.608219178082193</v>
      </c>
      <c r="BD3877" s="16">
        <f>IF(Template!$F$7="Linear interpolation",LinInterp($AO$5:$AO$18,$AM$5:$AM$18,BC3877),CubicSpline($AO$5:$AO$18,$AM$5:$AM$18,BC3877))</f>
        <v>14.150083400264609</v>
      </c>
      <c r="BE3877" s="221">
        <f t="shared" si="8625"/>
        <v>4.0711816331180968</v>
      </c>
      <c r="BF3877" s="221">
        <f>BE3877/PRODUCT($BG$6:BG3876)</f>
        <v>1.0003626460102764</v>
      </c>
      <c r="BG3877" s="16">
        <f t="shared" si="8690"/>
        <v>1.0003626460102764</v>
      </c>
      <c r="BH3877" s="10">
        <f t="shared" si="8691"/>
        <v>13.236579375087043</v>
      </c>
      <c r="BI3877" s="90"/>
      <c r="BJ3877" s="17">
        <f t="shared" si="8673"/>
        <v>49870</v>
      </c>
      <c r="BK3877" s="16">
        <f t="shared" si="8667"/>
        <v>13.236965096373844</v>
      </c>
      <c r="BL3877" s="10">
        <f ca="1">IFERROR(AVERAGE(INDIRECT("BK"&amp;AC3877-Template!$F$10+1):INDIRECT("BK"&amp;AC3877)),0)</f>
        <v>13.237261656116875</v>
      </c>
      <c r="BM3877" s="35"/>
      <c r="BN3877" s="86"/>
      <c r="BO3877" s="35"/>
      <c r="BP3877" s="35"/>
      <c r="BQ3877" s="35"/>
      <c r="BR3877" s="35"/>
      <c r="BS3877" s="35"/>
      <c r="BT3877" s="35"/>
      <c r="BU3877" s="35"/>
      <c r="BV3877" s="35"/>
      <c r="BW3877" s="35"/>
      <c r="BX3877" s="35"/>
      <c r="BY3877" s="35"/>
      <c r="BZ3877" s="35"/>
      <c r="CA3877" s="35"/>
      <c r="CB3877" s="35"/>
      <c r="CC3877" s="35"/>
      <c r="CD3877" s="35"/>
      <c r="CE3877" s="35"/>
      <c r="CF3877" s="35"/>
      <c r="CG3877" s="35"/>
      <c r="CH3877" s="35"/>
    </row>
    <row r="3878" spans="1:86" ht="15.6" x14ac:dyDescent="0.3">
      <c r="A3878" s="35"/>
      <c r="B3878" s="86"/>
      <c r="C3878" s="35"/>
      <c r="D3878" s="35"/>
      <c r="E3878" s="35"/>
      <c r="F3878" s="35"/>
      <c r="G3878" s="35"/>
      <c r="H3878" s="35"/>
      <c r="I3878" s="35"/>
      <c r="J3878" s="35"/>
      <c r="K3878" s="35"/>
      <c r="L3878" s="35"/>
      <c r="M3878" s="35"/>
      <c r="N3878" s="35"/>
      <c r="O3878" s="35"/>
      <c r="P3878" s="35"/>
      <c r="Q3878" s="35"/>
      <c r="R3878" s="35"/>
      <c r="S3878" s="35"/>
      <c r="T3878" s="17">
        <f t="shared" si="8668"/>
        <v>49894</v>
      </c>
      <c r="U3878" s="216">
        <f t="shared" si="8662"/>
        <v>4</v>
      </c>
      <c r="V3878" s="216">
        <f t="shared" si="8668"/>
        <v>3873</v>
      </c>
      <c r="W3878" s="16">
        <f t="shared" si="8674"/>
        <v>10.610958904109589</v>
      </c>
      <c r="X3878" s="16" t="e">
        <f>IF(Template!$F$7="Linear interpolation",LinInterp($I$5:$I$22,$G$5:$G$22,W3878),CubicSpline($I$5:$I$22,$G$5:$G$22,W3878))</f>
        <v>#VALUE!</v>
      </c>
      <c r="Y3878" s="221" t="e">
        <f t="shared" si="8663"/>
        <v>#VALUE!</v>
      </c>
      <c r="Z3878" s="221" t="e">
        <f>Y3878/PRODUCT($AA$6:AA3877)</f>
        <v>#VALUE!</v>
      </c>
      <c r="AA3878" s="16" t="e">
        <f t="shared" si="8669"/>
        <v>#VALUE!</v>
      </c>
      <c r="AB3878" s="10" t="e">
        <f t="shared" si="8670"/>
        <v>#VALUE!</v>
      </c>
      <c r="AC3878" s="90">
        <f t="shared" si="8610"/>
        <v>3878</v>
      </c>
      <c r="AD3878" s="17">
        <f t="shared" si="8679"/>
        <v>49871</v>
      </c>
      <c r="AE3878" s="16" t="e">
        <f t="shared" si="8664"/>
        <v>#VALUE!</v>
      </c>
      <c r="AF3878" s="10">
        <f ca="1">IFERROR(AVERAGE(INDIRECT("AE"&amp;AC3878-Template!$F$10+1):INDIRECT("AE"&amp;AC3878)),0)</f>
        <v>0</v>
      </c>
      <c r="AG3878" s="35"/>
      <c r="AH3878" s="86"/>
      <c r="AI3878" s="35"/>
      <c r="AJ3878" s="35"/>
      <c r="AK3878" s="35"/>
      <c r="AL3878" s="35"/>
      <c r="AM3878" s="35"/>
      <c r="AN3878" s="35"/>
      <c r="AO3878" s="35"/>
      <c r="AP3878" s="35"/>
      <c r="AQ3878" s="35"/>
      <c r="AR3878" s="35"/>
      <c r="AS3878" s="35"/>
      <c r="AT3878" s="35"/>
      <c r="AU3878" s="35"/>
      <c r="AV3878" s="35"/>
      <c r="AW3878" s="35"/>
      <c r="AX3878" s="35"/>
      <c r="AY3878" s="35"/>
      <c r="AZ3878" s="17">
        <f t="shared" ref="AZ3878" si="8740">AZ3877+1</f>
        <v>49894</v>
      </c>
      <c r="BA3878" s="216">
        <f t="shared" si="8687"/>
        <v>4</v>
      </c>
      <c r="BB3878" s="216">
        <f t="shared" ref="BB3878" si="8741">BB3877+1</f>
        <v>3873</v>
      </c>
      <c r="BC3878" s="16">
        <f t="shared" si="8689"/>
        <v>10.610958904109589</v>
      </c>
      <c r="BD3878" s="16">
        <f>IF(Template!$F$7="Linear interpolation",LinInterp($AO$5:$AO$18,$AM$5:$AM$18,BC3878),CubicSpline($AO$5:$AO$18,$AM$5:$AM$18,BC3878))</f>
        <v>14.150083331816509</v>
      </c>
      <c r="BE3878" s="221">
        <f t="shared" si="8625"/>
        <v>4.0726580286254013</v>
      </c>
      <c r="BF3878" s="221">
        <f>BE3878/PRODUCT($BG$6:BG3877)</f>
        <v>1.0003626454529304</v>
      </c>
      <c r="BG3878" s="16">
        <f t="shared" si="8690"/>
        <v>1.0003626454529304</v>
      </c>
      <c r="BH3878" s="10">
        <f t="shared" si="8691"/>
        <v>13.23655903195997</v>
      </c>
      <c r="BI3878" s="90"/>
      <c r="BJ3878" s="17">
        <f t="shared" si="8673"/>
        <v>49871</v>
      </c>
      <c r="BK3878" s="16">
        <f t="shared" si="8667"/>
        <v>13.237000084182938</v>
      </c>
      <c r="BL3878" s="10">
        <f ca="1">IFERROR(AVERAGE(INDIRECT("BK"&amp;AC3878-Template!$F$10+1):INDIRECT("BK"&amp;AC3878)),0)</f>
        <v>13.23724426366255</v>
      </c>
      <c r="BM3878" s="35"/>
      <c r="BN3878" s="86"/>
      <c r="BO3878" s="35"/>
      <c r="BP3878" s="35"/>
      <c r="BQ3878" s="35"/>
      <c r="BR3878" s="35"/>
      <c r="BS3878" s="35"/>
      <c r="BT3878" s="35"/>
      <c r="BU3878" s="35"/>
      <c r="BV3878" s="35"/>
      <c r="BW3878" s="35"/>
      <c r="BX3878" s="35"/>
      <c r="BY3878" s="35"/>
      <c r="BZ3878" s="35"/>
      <c r="CA3878" s="35"/>
      <c r="CB3878" s="35"/>
      <c r="CC3878" s="35"/>
      <c r="CD3878" s="35"/>
      <c r="CE3878" s="35"/>
      <c r="CF3878" s="35"/>
      <c r="CG3878" s="35"/>
      <c r="CH3878" s="35"/>
    </row>
    <row r="3879" spans="1:86" ht="15.6" x14ac:dyDescent="0.3">
      <c r="A3879" s="35"/>
      <c r="B3879" s="86"/>
      <c r="C3879" s="35"/>
      <c r="D3879" s="35"/>
      <c r="E3879" s="35"/>
      <c r="F3879" s="35"/>
      <c r="G3879" s="35"/>
      <c r="H3879" s="35"/>
      <c r="I3879" s="35"/>
      <c r="J3879" s="35"/>
      <c r="K3879" s="35"/>
      <c r="L3879" s="35"/>
      <c r="M3879" s="35"/>
      <c r="N3879" s="35"/>
      <c r="O3879" s="35"/>
      <c r="P3879" s="35"/>
      <c r="Q3879" s="35"/>
      <c r="R3879" s="35"/>
      <c r="S3879" s="35"/>
      <c r="T3879" s="17">
        <f t="shared" si="8668"/>
        <v>49895</v>
      </c>
      <c r="U3879" s="216">
        <f t="shared" si="8662"/>
        <v>5</v>
      </c>
      <c r="V3879" s="216">
        <f t="shared" si="8668"/>
        <v>3874</v>
      </c>
      <c r="W3879" s="16">
        <f t="shared" si="8674"/>
        <v>10.613698630136986</v>
      </c>
      <c r="X3879" s="16" t="e">
        <f>IF(Template!$F$7="Linear interpolation",LinInterp($I$5:$I$22,$G$5:$G$22,W3879),CubicSpline($I$5:$I$22,$G$5:$G$22,W3879))</f>
        <v>#VALUE!</v>
      </c>
      <c r="Y3879" s="221" t="e">
        <f t="shared" si="8663"/>
        <v>#VALUE!</v>
      </c>
      <c r="Z3879" s="221" t="e">
        <f>Y3879/PRODUCT($AA$6:AA3878)</f>
        <v>#VALUE!</v>
      </c>
      <c r="AA3879" s="16" t="e">
        <f t="shared" si="8669"/>
        <v>#VALUE!</v>
      </c>
      <c r="AB3879" s="10" t="e">
        <f t="shared" si="8670"/>
        <v>#VALUE!</v>
      </c>
      <c r="AC3879" s="90">
        <f t="shared" si="8610"/>
        <v>3879</v>
      </c>
      <c r="AD3879" s="17">
        <f t="shared" si="8679"/>
        <v>49872</v>
      </c>
      <c r="AE3879" s="16" t="e">
        <f t="shared" si="8664"/>
        <v>#VALUE!</v>
      </c>
      <c r="AF3879" s="10">
        <f ca="1">IFERROR(AVERAGE(INDIRECT("AE"&amp;AC3879-Template!$F$10+1):INDIRECT("AE"&amp;AC3879)),0)</f>
        <v>0</v>
      </c>
      <c r="AG3879" s="35"/>
      <c r="AH3879" s="86"/>
      <c r="AI3879" s="35"/>
      <c r="AJ3879" s="35"/>
      <c r="AK3879" s="35"/>
      <c r="AL3879" s="35"/>
      <c r="AM3879" s="35"/>
      <c r="AN3879" s="35"/>
      <c r="AO3879" s="35"/>
      <c r="AP3879" s="35"/>
      <c r="AQ3879" s="35"/>
      <c r="AR3879" s="35"/>
      <c r="AS3879" s="35"/>
      <c r="AT3879" s="35"/>
      <c r="AU3879" s="35"/>
      <c r="AV3879" s="35"/>
      <c r="AW3879" s="35"/>
      <c r="AX3879" s="35"/>
      <c r="AY3879" s="35"/>
      <c r="AZ3879" s="17">
        <f t="shared" ref="AZ3879" si="8742">AZ3878+1</f>
        <v>49895</v>
      </c>
      <c r="BA3879" s="216">
        <f t="shared" si="8687"/>
        <v>5</v>
      </c>
      <c r="BB3879" s="216">
        <f t="shared" ref="BB3879" si="8743">BB3878+1</f>
        <v>3874</v>
      </c>
      <c r="BC3879" s="16">
        <f t="shared" si="8689"/>
        <v>10.613698630136986</v>
      </c>
      <c r="BD3879" s="16">
        <f>IF(Template!$F$7="Linear interpolation",LinInterp($AO$5:$AO$18,$AM$5:$AM$18,BC3879),CubicSpline($AO$5:$AO$18,$AM$5:$AM$18,BC3879))</f>
        <v>14.150083257380206</v>
      </c>
      <c r="BE3879" s="221">
        <f t="shared" si="8625"/>
        <v>4.0741349572590213</v>
      </c>
      <c r="BF3879" s="221">
        <f>BE3879/PRODUCT($BG$6:BG3878)</f>
        <v>1.000362644892657</v>
      </c>
      <c r="BG3879" s="16">
        <f t="shared" si="8690"/>
        <v>1.000362644892657</v>
      </c>
      <c r="BH3879" s="10">
        <f t="shared" si="8691"/>
        <v>13.236538581981483</v>
      </c>
      <c r="BI3879" s="90"/>
      <c r="BJ3879" s="17">
        <f t="shared" si="8673"/>
        <v>49872</v>
      </c>
      <c r="BK3879" s="16">
        <f t="shared" si="8667"/>
        <v>13.236982067724391</v>
      </c>
      <c r="BL3879" s="10">
        <f ca="1">IFERROR(AVERAGE(INDIRECT("BK"&amp;AC3879-Template!$F$10+1):INDIRECT("BK"&amp;AC3879)),0)</f>
        <v>13.237229226958588</v>
      </c>
      <c r="BM3879" s="35"/>
      <c r="BN3879" s="86"/>
      <c r="BO3879" s="35"/>
      <c r="BP3879" s="35"/>
      <c r="BQ3879" s="35"/>
      <c r="BR3879" s="35"/>
      <c r="BS3879" s="35"/>
      <c r="BT3879" s="35"/>
      <c r="BU3879" s="35"/>
      <c r="BV3879" s="35"/>
      <c r="BW3879" s="35"/>
      <c r="BX3879" s="35"/>
      <c r="BY3879" s="35"/>
      <c r="BZ3879" s="35"/>
      <c r="CA3879" s="35"/>
      <c r="CB3879" s="35"/>
      <c r="CC3879" s="35"/>
      <c r="CD3879" s="35"/>
      <c r="CE3879" s="35"/>
      <c r="CF3879" s="35"/>
      <c r="CG3879" s="35"/>
      <c r="CH3879" s="35"/>
    </row>
    <row r="3880" spans="1:86" ht="15.6" x14ac:dyDescent="0.3">
      <c r="A3880" s="35"/>
      <c r="B3880" s="86"/>
      <c r="C3880" s="35"/>
      <c r="D3880" s="35"/>
      <c r="E3880" s="35"/>
      <c r="F3880" s="35"/>
      <c r="G3880" s="35"/>
      <c r="H3880" s="35"/>
      <c r="I3880" s="35"/>
      <c r="J3880" s="35"/>
      <c r="K3880" s="35"/>
      <c r="L3880" s="35"/>
      <c r="M3880" s="35"/>
      <c r="N3880" s="35"/>
      <c r="O3880" s="35"/>
      <c r="P3880" s="35"/>
      <c r="Q3880" s="35"/>
      <c r="R3880" s="35"/>
      <c r="S3880" s="35"/>
      <c r="T3880" s="17">
        <f t="shared" si="8668"/>
        <v>49896</v>
      </c>
      <c r="U3880" s="216">
        <f t="shared" si="8662"/>
        <v>6</v>
      </c>
      <c r="V3880" s="216">
        <f t="shared" si="8668"/>
        <v>3875</v>
      </c>
      <c r="W3880" s="16">
        <f t="shared" si="8674"/>
        <v>10.616438356164384</v>
      </c>
      <c r="X3880" s="16" t="e">
        <f>IF(Template!$F$7="Linear interpolation",LinInterp($I$5:$I$22,$G$5:$G$22,W3880),CubicSpline($I$5:$I$22,$G$5:$G$22,W3880))</f>
        <v>#VALUE!</v>
      </c>
      <c r="Y3880" s="221" t="e">
        <f t="shared" si="8663"/>
        <v>#VALUE!</v>
      </c>
      <c r="Z3880" s="221" t="e">
        <f>Y3880/PRODUCT($AA$6:AA3879)</f>
        <v>#VALUE!</v>
      </c>
      <c r="AA3880" s="16" t="e">
        <f t="shared" si="8669"/>
        <v>#VALUE!</v>
      </c>
      <c r="AB3880" s="10" t="e">
        <f t="shared" si="8670"/>
        <v>#VALUE!</v>
      </c>
      <c r="AC3880" s="90">
        <f t="shared" si="8610"/>
        <v>3880</v>
      </c>
      <c r="AD3880" s="17">
        <f t="shared" si="8679"/>
        <v>49873</v>
      </c>
      <c r="AE3880" s="16" t="e">
        <f t="shared" si="8664"/>
        <v>#VALUE!</v>
      </c>
      <c r="AF3880" s="10">
        <f ca="1">IFERROR(AVERAGE(INDIRECT("AE"&amp;AC3880-Template!$F$10+1):INDIRECT("AE"&amp;AC3880)),0)</f>
        <v>0</v>
      </c>
      <c r="AG3880" s="35"/>
      <c r="AH3880" s="86"/>
      <c r="AI3880" s="35"/>
      <c r="AJ3880" s="35"/>
      <c r="AK3880" s="35"/>
      <c r="AL3880" s="35"/>
      <c r="AM3880" s="35"/>
      <c r="AN3880" s="35"/>
      <c r="AO3880" s="35"/>
      <c r="AP3880" s="35"/>
      <c r="AQ3880" s="35"/>
      <c r="AR3880" s="35"/>
      <c r="AS3880" s="35"/>
      <c r="AT3880" s="35"/>
      <c r="AU3880" s="35"/>
      <c r="AV3880" s="35"/>
      <c r="AW3880" s="35"/>
      <c r="AX3880" s="35"/>
      <c r="AY3880" s="35"/>
      <c r="AZ3880" s="17">
        <f t="shared" ref="AZ3880" si="8744">AZ3879+1</f>
        <v>49896</v>
      </c>
      <c r="BA3880" s="216">
        <f t="shared" si="8687"/>
        <v>6</v>
      </c>
      <c r="BB3880" s="216">
        <f t="shared" ref="BB3880" si="8745">BB3879+1</f>
        <v>3875</v>
      </c>
      <c r="BC3880" s="16">
        <f t="shared" si="8689"/>
        <v>10.616438356164384</v>
      </c>
      <c r="BD3880" s="16">
        <f>IF(Template!$F$7="Linear interpolation",LinInterp($AO$5:$AO$18,$AM$5:$AM$18,BC3880),CubicSpline($AO$5:$AO$18,$AM$5:$AM$18,BC3880))</f>
        <v>14.150083176928851</v>
      </c>
      <c r="BE3880" s="221">
        <f t="shared" si="8625"/>
        <v>4.0756124191987029</v>
      </c>
      <c r="BF3880" s="221">
        <f>BE3880/PRODUCT($BG$6:BG3879)</f>
        <v>1.0003626443294542</v>
      </c>
      <c r="BG3880" s="16">
        <f t="shared" si="8690"/>
        <v>1.000362644892657</v>
      </c>
      <c r="BH3880" s="10">
        <f t="shared" si="8691"/>
        <v>13.236538581981483</v>
      </c>
      <c r="BI3880" s="90"/>
      <c r="BJ3880" s="17">
        <f t="shared" si="8673"/>
        <v>49873</v>
      </c>
      <c r="BK3880" s="16">
        <f t="shared" si="8667"/>
        <v>13.23696394640006</v>
      </c>
      <c r="BL3880" s="10">
        <f ca="1">IFERROR(AVERAGE(INDIRECT("BK"&amp;AC3880-Template!$F$10+1):INDIRECT("BK"&amp;AC3880)),0)</f>
        <v>13.237212612094158</v>
      </c>
      <c r="BM3880" s="35"/>
      <c r="BN3880" s="86"/>
      <c r="BO3880" s="35"/>
      <c r="BP3880" s="35"/>
      <c r="BQ3880" s="35"/>
      <c r="BR3880" s="35"/>
      <c r="BS3880" s="35"/>
      <c r="BT3880" s="35"/>
      <c r="BU3880" s="35"/>
      <c r="BV3880" s="35"/>
      <c r="BW3880" s="35"/>
      <c r="BX3880" s="35"/>
      <c r="BY3880" s="35"/>
      <c r="BZ3880" s="35"/>
      <c r="CA3880" s="35"/>
      <c r="CB3880" s="35"/>
      <c r="CC3880" s="35"/>
      <c r="CD3880" s="35"/>
      <c r="CE3880" s="35"/>
      <c r="CF3880" s="35"/>
      <c r="CG3880" s="35"/>
      <c r="CH3880" s="35"/>
    </row>
    <row r="3881" spans="1:86" ht="15.6" x14ac:dyDescent="0.3">
      <c r="A3881" s="35"/>
      <c r="B3881" s="86"/>
      <c r="C3881" s="35"/>
      <c r="D3881" s="35"/>
      <c r="E3881" s="35"/>
      <c r="F3881" s="35"/>
      <c r="G3881" s="35"/>
      <c r="H3881" s="35"/>
      <c r="I3881" s="35"/>
      <c r="J3881" s="35"/>
      <c r="K3881" s="35"/>
      <c r="L3881" s="35"/>
      <c r="M3881" s="35"/>
      <c r="N3881" s="35"/>
      <c r="O3881" s="35"/>
      <c r="P3881" s="35"/>
      <c r="Q3881" s="35"/>
      <c r="R3881" s="35"/>
      <c r="S3881" s="35"/>
      <c r="T3881" s="17">
        <f t="shared" si="8668"/>
        <v>49897</v>
      </c>
      <c r="U3881" s="216">
        <f t="shared" si="8662"/>
        <v>7</v>
      </c>
      <c r="V3881" s="216">
        <f t="shared" si="8668"/>
        <v>3876</v>
      </c>
      <c r="W3881" s="16">
        <f t="shared" si="8674"/>
        <v>10.61917808219178</v>
      </c>
      <c r="X3881" s="16" t="e">
        <f>IF(Template!$F$7="Linear interpolation",LinInterp($I$5:$I$22,$G$5:$G$22,W3881),CubicSpline($I$5:$I$22,$G$5:$G$22,W3881))</f>
        <v>#VALUE!</v>
      </c>
      <c r="Y3881" s="221" t="e">
        <f t="shared" si="8663"/>
        <v>#VALUE!</v>
      </c>
      <c r="Z3881" s="221" t="e">
        <f>Y3881/PRODUCT($AA$6:AA3880)</f>
        <v>#VALUE!</v>
      </c>
      <c r="AA3881" s="16" t="e">
        <f t="shared" si="8669"/>
        <v>#VALUE!</v>
      </c>
      <c r="AB3881" s="10" t="e">
        <f t="shared" si="8670"/>
        <v>#VALUE!</v>
      </c>
      <c r="AC3881" s="90">
        <f t="shared" si="8610"/>
        <v>3881</v>
      </c>
      <c r="AD3881" s="17">
        <f t="shared" si="8679"/>
        <v>49874</v>
      </c>
      <c r="AE3881" s="16" t="e">
        <f t="shared" si="8664"/>
        <v>#VALUE!</v>
      </c>
      <c r="AF3881" s="10">
        <f ca="1">IFERROR(AVERAGE(INDIRECT("AE"&amp;AC3881-Template!$F$10+1):INDIRECT("AE"&amp;AC3881)),0)</f>
        <v>0</v>
      </c>
      <c r="AG3881" s="35"/>
      <c r="AH3881" s="86"/>
      <c r="AI3881" s="35"/>
      <c r="AJ3881" s="35"/>
      <c r="AK3881" s="35"/>
      <c r="AL3881" s="35"/>
      <c r="AM3881" s="35"/>
      <c r="AN3881" s="35"/>
      <c r="AO3881" s="35"/>
      <c r="AP3881" s="35"/>
      <c r="AQ3881" s="35"/>
      <c r="AR3881" s="35"/>
      <c r="AS3881" s="35"/>
      <c r="AT3881" s="35"/>
      <c r="AU3881" s="35"/>
      <c r="AV3881" s="35"/>
      <c r="AW3881" s="35"/>
      <c r="AX3881" s="35"/>
      <c r="AY3881" s="35"/>
      <c r="AZ3881" s="17">
        <f t="shared" ref="AZ3881" si="8746">AZ3880+1</f>
        <v>49897</v>
      </c>
      <c r="BA3881" s="216">
        <f t="shared" si="8687"/>
        <v>7</v>
      </c>
      <c r="BB3881" s="216">
        <f t="shared" ref="BB3881" si="8747">BB3880+1</f>
        <v>3876</v>
      </c>
      <c r="BC3881" s="16">
        <f t="shared" si="8689"/>
        <v>10.61917808219178</v>
      </c>
      <c r="BD3881" s="16">
        <f>IF(Template!$F$7="Linear interpolation",LinInterp($AO$5:$AO$18,$AM$5:$AM$18,BC3881),CubicSpline($AO$5:$AO$18,$AM$5:$AM$18,BC3881))</f>
        <v>14.150083090435585</v>
      </c>
      <c r="BE3881" s="221">
        <f t="shared" si="8625"/>
        <v>4.0770904146242257</v>
      </c>
      <c r="BF3881" s="221">
        <f>BE3881/PRODUCT($BG$6:BG3880)</f>
        <v>1.0003626432001151</v>
      </c>
      <c r="BG3881" s="16">
        <f t="shared" si="8690"/>
        <v>1.000362644892657</v>
      </c>
      <c r="BH3881" s="10">
        <f t="shared" si="8691"/>
        <v>13.236538581981483</v>
      </c>
      <c r="BI3881" s="90"/>
      <c r="BJ3881" s="17">
        <f t="shared" si="8673"/>
        <v>49874</v>
      </c>
      <c r="BK3881" s="16">
        <f t="shared" si="8667"/>
        <v>13.23694572037204</v>
      </c>
      <c r="BL3881" s="10">
        <f ca="1">IFERROR(AVERAGE(INDIRECT("BK"&amp;AC3881-Template!$F$10+1):INDIRECT("BK"&amp;AC3881)),0)</f>
        <v>13.237195893735251</v>
      </c>
      <c r="BM3881" s="35"/>
      <c r="BN3881" s="86"/>
      <c r="BO3881" s="35"/>
      <c r="BP3881" s="35"/>
      <c r="BQ3881" s="35"/>
      <c r="BR3881" s="35"/>
      <c r="BS3881" s="35"/>
      <c r="BT3881" s="35"/>
      <c r="BU3881" s="35"/>
      <c r="BV3881" s="35"/>
      <c r="BW3881" s="35"/>
      <c r="BX3881" s="35"/>
      <c r="BY3881" s="35"/>
      <c r="BZ3881" s="35"/>
      <c r="CA3881" s="35"/>
      <c r="CB3881" s="35"/>
      <c r="CC3881" s="35"/>
      <c r="CD3881" s="35"/>
      <c r="CE3881" s="35"/>
      <c r="CF3881" s="35"/>
      <c r="CG3881" s="35"/>
      <c r="CH3881" s="35"/>
    </row>
    <row r="3882" spans="1:86" ht="15.6" x14ac:dyDescent="0.3">
      <c r="A3882" s="35"/>
      <c r="B3882" s="86"/>
      <c r="C3882" s="35"/>
      <c r="D3882" s="35"/>
      <c r="E3882" s="35"/>
      <c r="F3882" s="35"/>
      <c r="G3882" s="35"/>
      <c r="H3882" s="35"/>
      <c r="I3882" s="35"/>
      <c r="J3882" s="35"/>
      <c r="K3882" s="35"/>
      <c r="L3882" s="35"/>
      <c r="M3882" s="35"/>
      <c r="N3882" s="35"/>
      <c r="O3882" s="35"/>
      <c r="P3882" s="35"/>
      <c r="Q3882" s="35"/>
      <c r="R3882" s="35"/>
      <c r="S3882" s="35"/>
      <c r="T3882" s="17">
        <f t="shared" si="8668"/>
        <v>49898</v>
      </c>
      <c r="U3882" s="216">
        <f t="shared" si="8662"/>
        <v>1</v>
      </c>
      <c r="V3882" s="216">
        <f t="shared" si="8668"/>
        <v>3877</v>
      </c>
      <c r="W3882" s="16">
        <f t="shared" si="8674"/>
        <v>10.621917808219179</v>
      </c>
      <c r="X3882" s="16" t="e">
        <f>IF(Template!$F$7="Linear interpolation",LinInterp($I$5:$I$22,$G$5:$G$22,W3882),CubicSpline($I$5:$I$22,$G$5:$G$22,W3882))</f>
        <v>#VALUE!</v>
      </c>
      <c r="Y3882" s="221" t="e">
        <f t="shared" si="8663"/>
        <v>#VALUE!</v>
      </c>
      <c r="Z3882" s="221" t="e">
        <f>Y3882/PRODUCT($AA$6:AA3881)</f>
        <v>#VALUE!</v>
      </c>
      <c r="AA3882" s="16" t="e">
        <f t="shared" si="8669"/>
        <v>#VALUE!</v>
      </c>
      <c r="AB3882" s="10" t="e">
        <f t="shared" si="8670"/>
        <v>#VALUE!</v>
      </c>
      <c r="AC3882" s="90">
        <f t="shared" si="8610"/>
        <v>3882</v>
      </c>
      <c r="AD3882" s="17">
        <f t="shared" si="8679"/>
        <v>49875</v>
      </c>
      <c r="AE3882" s="16" t="e">
        <f t="shared" si="8664"/>
        <v>#VALUE!</v>
      </c>
      <c r="AF3882" s="10">
        <f ca="1">IFERROR(AVERAGE(INDIRECT("AE"&amp;AC3882-Template!$F$10+1):INDIRECT("AE"&amp;AC3882)),0)</f>
        <v>0</v>
      </c>
      <c r="AG3882" s="35"/>
      <c r="AH3882" s="86"/>
      <c r="AI3882" s="35"/>
      <c r="AJ3882" s="35"/>
      <c r="AK3882" s="35"/>
      <c r="AL3882" s="35"/>
      <c r="AM3882" s="35"/>
      <c r="AN3882" s="35"/>
      <c r="AO3882" s="35"/>
      <c r="AP3882" s="35"/>
      <c r="AQ3882" s="35"/>
      <c r="AR3882" s="35"/>
      <c r="AS3882" s="35"/>
      <c r="AT3882" s="35"/>
      <c r="AU3882" s="35"/>
      <c r="AV3882" s="35"/>
      <c r="AW3882" s="35"/>
      <c r="AX3882" s="35"/>
      <c r="AY3882" s="35"/>
      <c r="AZ3882" s="17">
        <f t="shared" ref="AZ3882" si="8748">AZ3881+1</f>
        <v>49898</v>
      </c>
      <c r="BA3882" s="216">
        <f t="shared" si="8687"/>
        <v>1</v>
      </c>
      <c r="BB3882" s="216">
        <f t="shared" ref="BB3882" si="8749">BB3881+1</f>
        <v>3877</v>
      </c>
      <c r="BC3882" s="16">
        <f t="shared" si="8689"/>
        <v>10.621917808219179</v>
      </c>
      <c r="BD3882" s="16">
        <f>IF(Template!$F$7="Linear interpolation",LinInterp($AO$5:$AO$18,$AM$5:$AM$18,BC3882),CubicSpline($AO$5:$AO$18,$AM$5:$AM$18,BC3882))</f>
        <v>14.150082997873559</v>
      </c>
      <c r="BE3882" s="221">
        <f t="shared" si="8625"/>
        <v>4.0785689437154389</v>
      </c>
      <c r="BF3882" s="221">
        <f>BE3882/PRODUCT($BG$6:BG3881)</f>
        <v>1.0003626415017099</v>
      </c>
      <c r="BG3882" s="16">
        <f t="shared" si="8690"/>
        <v>1.0003626415017099</v>
      </c>
      <c r="BH3882" s="10">
        <f t="shared" si="8691"/>
        <v>13.236414812413111</v>
      </c>
      <c r="BI3882" s="90"/>
      <c r="BJ3882" s="17">
        <f t="shared" si="8673"/>
        <v>49875</v>
      </c>
      <c r="BK3882" s="16">
        <f t="shared" si="8667"/>
        <v>13.23694572037204</v>
      </c>
      <c r="BL3882" s="10">
        <f ca="1">IFERROR(AVERAGE(INDIRECT("BK"&amp;AC3882-Template!$F$10+1):INDIRECT("BK"&amp;AC3882)),0)</f>
        <v>13.237179682818994</v>
      </c>
      <c r="BM3882" s="35"/>
      <c r="BN3882" s="86"/>
      <c r="BO3882" s="35"/>
      <c r="BP3882" s="35"/>
      <c r="BQ3882" s="35"/>
      <c r="BR3882" s="35"/>
      <c r="BS3882" s="35"/>
      <c r="BT3882" s="35"/>
      <c r="BU3882" s="35"/>
      <c r="BV3882" s="35"/>
      <c r="BW3882" s="35"/>
      <c r="BX3882" s="35"/>
      <c r="BY3882" s="35"/>
      <c r="BZ3882" s="35"/>
      <c r="CA3882" s="35"/>
      <c r="CB3882" s="35"/>
      <c r="CC3882" s="35"/>
      <c r="CD3882" s="35"/>
      <c r="CE3882" s="35"/>
      <c r="CF3882" s="35"/>
      <c r="CG3882" s="35"/>
      <c r="CH3882" s="35"/>
    </row>
    <row r="3883" spans="1:86" ht="15.6" x14ac:dyDescent="0.3">
      <c r="A3883" s="35"/>
      <c r="B3883" s="86"/>
      <c r="C3883" s="35"/>
      <c r="D3883" s="35"/>
      <c r="E3883" s="35"/>
      <c r="F3883" s="35"/>
      <c r="G3883" s="35"/>
      <c r="H3883" s="35"/>
      <c r="I3883" s="35"/>
      <c r="J3883" s="35"/>
      <c r="K3883" s="35"/>
      <c r="L3883" s="35"/>
      <c r="M3883" s="35"/>
      <c r="N3883" s="35"/>
      <c r="O3883" s="35"/>
      <c r="P3883" s="35"/>
      <c r="Q3883" s="35"/>
      <c r="R3883" s="35"/>
      <c r="S3883" s="35"/>
      <c r="T3883" s="17">
        <f t="shared" si="8668"/>
        <v>49899</v>
      </c>
      <c r="U3883" s="216">
        <f t="shared" si="8662"/>
        <v>2</v>
      </c>
      <c r="V3883" s="216">
        <f t="shared" si="8668"/>
        <v>3878</v>
      </c>
      <c r="W3883" s="16">
        <f t="shared" si="8674"/>
        <v>10.624657534246575</v>
      </c>
      <c r="X3883" s="16" t="e">
        <f>IF(Template!$F$7="Linear interpolation",LinInterp($I$5:$I$22,$G$5:$G$22,W3883),CubicSpline($I$5:$I$22,$G$5:$G$22,W3883))</f>
        <v>#VALUE!</v>
      </c>
      <c r="Y3883" s="221" t="e">
        <f t="shared" si="8663"/>
        <v>#VALUE!</v>
      </c>
      <c r="Z3883" s="221" t="e">
        <f>Y3883/PRODUCT($AA$6:AA3882)</f>
        <v>#VALUE!</v>
      </c>
      <c r="AA3883" s="16" t="e">
        <f t="shared" si="8669"/>
        <v>#VALUE!</v>
      </c>
      <c r="AB3883" s="10" t="e">
        <f t="shared" si="8670"/>
        <v>#VALUE!</v>
      </c>
      <c r="AC3883" s="90">
        <f t="shared" si="8610"/>
        <v>3883</v>
      </c>
      <c r="AD3883" s="17">
        <f t="shared" si="8679"/>
        <v>49876</v>
      </c>
      <c r="AE3883" s="16" t="e">
        <f t="shared" si="8664"/>
        <v>#VALUE!</v>
      </c>
      <c r="AF3883" s="10">
        <f ca="1">IFERROR(AVERAGE(INDIRECT("AE"&amp;AC3883-Template!$F$10+1):INDIRECT("AE"&amp;AC3883)),0)</f>
        <v>0</v>
      </c>
      <c r="AG3883" s="35"/>
      <c r="AH3883" s="86"/>
      <c r="AI3883" s="35"/>
      <c r="AJ3883" s="35"/>
      <c r="AK3883" s="35"/>
      <c r="AL3883" s="35"/>
      <c r="AM3883" s="35"/>
      <c r="AN3883" s="35"/>
      <c r="AO3883" s="35"/>
      <c r="AP3883" s="35"/>
      <c r="AQ3883" s="35"/>
      <c r="AR3883" s="35"/>
      <c r="AS3883" s="35"/>
      <c r="AT3883" s="35"/>
      <c r="AU3883" s="35"/>
      <c r="AV3883" s="35"/>
      <c r="AW3883" s="35"/>
      <c r="AX3883" s="35"/>
      <c r="AY3883" s="35"/>
      <c r="AZ3883" s="17">
        <f t="shared" ref="AZ3883" si="8750">AZ3882+1</f>
        <v>49899</v>
      </c>
      <c r="BA3883" s="216">
        <f t="shared" si="8687"/>
        <v>2</v>
      </c>
      <c r="BB3883" s="216">
        <f t="shared" ref="BB3883" si="8751">BB3882+1</f>
        <v>3878</v>
      </c>
      <c r="BC3883" s="16">
        <f t="shared" si="8689"/>
        <v>10.624657534246575</v>
      </c>
      <c r="BD3883" s="16">
        <f>IF(Template!$F$7="Linear interpolation",LinInterp($AO$5:$AO$18,$AM$5:$AM$18,BC3883),CubicSpline($AO$5:$AO$18,$AM$5:$AM$18,BC3883))</f>
        <v>14.150082899215921</v>
      </c>
      <c r="BE3883" s="221">
        <f t="shared" si="8625"/>
        <v>4.0800480066521763</v>
      </c>
      <c r="BF3883" s="221">
        <f>BE3883/PRODUCT($BG$6:BG3882)</f>
        <v>1.0003626426222405</v>
      </c>
      <c r="BG3883" s="16">
        <f t="shared" si="8690"/>
        <v>1.0003626426222405</v>
      </c>
      <c r="BH3883" s="10">
        <f t="shared" si="8691"/>
        <v>13.236455711778451</v>
      </c>
      <c r="BI3883" s="90"/>
      <c r="BJ3883" s="17">
        <f t="shared" si="8673"/>
        <v>49876</v>
      </c>
      <c r="BK3883" s="16">
        <f t="shared" si="8667"/>
        <v>13.23694572037204</v>
      </c>
      <c r="BL3883" s="10">
        <f ca="1">IFERROR(AVERAGE(INDIRECT("BK"&amp;AC3883-Template!$F$10+1):INDIRECT("BK"&amp;AC3883)),0)</f>
        <v>13.237163982757973</v>
      </c>
      <c r="BM3883" s="35"/>
      <c r="BN3883" s="86"/>
      <c r="BO3883" s="35"/>
      <c r="BP3883" s="35"/>
      <c r="BQ3883" s="35"/>
      <c r="BR3883" s="35"/>
      <c r="BS3883" s="35"/>
      <c r="BT3883" s="35"/>
      <c r="BU3883" s="35"/>
      <c r="BV3883" s="35"/>
      <c r="BW3883" s="35"/>
      <c r="BX3883" s="35"/>
      <c r="BY3883" s="35"/>
      <c r="BZ3883" s="35"/>
      <c r="CA3883" s="35"/>
      <c r="CB3883" s="35"/>
      <c r="CC3883" s="35"/>
      <c r="CD3883" s="35"/>
      <c r="CE3883" s="35"/>
      <c r="CF3883" s="35"/>
      <c r="CG3883" s="35"/>
      <c r="CH3883" s="35"/>
    </row>
    <row r="3884" spans="1:86" ht="15.6" x14ac:dyDescent="0.3">
      <c r="A3884" s="35"/>
      <c r="B3884" s="86"/>
      <c r="C3884" s="35"/>
      <c r="D3884" s="35"/>
      <c r="E3884" s="35"/>
      <c r="F3884" s="35"/>
      <c r="G3884" s="35"/>
      <c r="H3884" s="35"/>
      <c r="I3884" s="35"/>
      <c r="J3884" s="35"/>
      <c r="K3884" s="35"/>
      <c r="L3884" s="35"/>
      <c r="M3884" s="35"/>
      <c r="N3884" s="35"/>
      <c r="O3884" s="35"/>
      <c r="P3884" s="35"/>
      <c r="Q3884" s="35"/>
      <c r="R3884" s="35"/>
      <c r="S3884" s="35"/>
      <c r="T3884" s="17">
        <f t="shared" si="8668"/>
        <v>49900</v>
      </c>
      <c r="U3884" s="216">
        <f t="shared" si="8662"/>
        <v>3</v>
      </c>
      <c r="V3884" s="216">
        <f t="shared" si="8668"/>
        <v>3879</v>
      </c>
      <c r="W3884" s="16">
        <f t="shared" si="8674"/>
        <v>10.627397260273973</v>
      </c>
      <c r="X3884" s="16" t="e">
        <f>IF(Template!$F$7="Linear interpolation",LinInterp($I$5:$I$22,$G$5:$G$22,W3884),CubicSpline($I$5:$I$22,$G$5:$G$22,W3884))</f>
        <v>#VALUE!</v>
      </c>
      <c r="Y3884" s="221" t="e">
        <f t="shared" si="8663"/>
        <v>#VALUE!</v>
      </c>
      <c r="Z3884" s="221" t="e">
        <f>Y3884/PRODUCT($AA$6:AA3883)</f>
        <v>#VALUE!</v>
      </c>
      <c r="AA3884" s="16" t="e">
        <f t="shared" si="8669"/>
        <v>#VALUE!</v>
      </c>
      <c r="AB3884" s="10" t="e">
        <f t="shared" si="8670"/>
        <v>#VALUE!</v>
      </c>
      <c r="AC3884" s="90">
        <f t="shared" si="8610"/>
        <v>3884</v>
      </c>
      <c r="AD3884" s="17">
        <f t="shared" si="8679"/>
        <v>49877</v>
      </c>
      <c r="AE3884" s="16" t="e">
        <f t="shared" si="8664"/>
        <v>#VALUE!</v>
      </c>
      <c r="AF3884" s="10">
        <f ca="1">IFERROR(AVERAGE(INDIRECT("AE"&amp;AC3884-Template!$F$10+1):INDIRECT("AE"&amp;AC3884)),0)</f>
        <v>0</v>
      </c>
      <c r="AG3884" s="35"/>
      <c r="AH3884" s="86"/>
      <c r="AI3884" s="35"/>
      <c r="AJ3884" s="35"/>
      <c r="AK3884" s="35"/>
      <c r="AL3884" s="35"/>
      <c r="AM3884" s="35"/>
      <c r="AN3884" s="35"/>
      <c r="AO3884" s="35"/>
      <c r="AP3884" s="35"/>
      <c r="AQ3884" s="35"/>
      <c r="AR3884" s="35"/>
      <c r="AS3884" s="35"/>
      <c r="AT3884" s="35"/>
      <c r="AU3884" s="35"/>
      <c r="AV3884" s="35"/>
      <c r="AW3884" s="35"/>
      <c r="AX3884" s="35"/>
      <c r="AY3884" s="35"/>
      <c r="AZ3884" s="17">
        <f t="shared" ref="AZ3884" si="8752">AZ3883+1</f>
        <v>49900</v>
      </c>
      <c r="BA3884" s="216">
        <f t="shared" si="8687"/>
        <v>3</v>
      </c>
      <c r="BB3884" s="216">
        <f t="shared" ref="BB3884" si="8753">BB3883+1</f>
        <v>3879</v>
      </c>
      <c r="BC3884" s="16">
        <f t="shared" si="8689"/>
        <v>10.627397260273973</v>
      </c>
      <c r="BD3884" s="16">
        <f>IF(Template!$F$7="Linear interpolation",LinInterp($AO$5:$AO$18,$AM$5:$AM$18,BC3884),CubicSpline($AO$5:$AO$18,$AM$5:$AM$18,BC3884))</f>
        <v>14.150082794435816</v>
      </c>
      <c r="BE3884" s="221">
        <f t="shared" si="8625"/>
        <v>4.0815276036143757</v>
      </c>
      <c r="BF3884" s="221">
        <f>BE3884/PRODUCT($BG$6:BG3883)</f>
        <v>1.0003626420472962</v>
      </c>
      <c r="BG3884" s="16">
        <f t="shared" si="8690"/>
        <v>1.0003626420472962</v>
      </c>
      <c r="BH3884" s="10">
        <f t="shared" si="8691"/>
        <v>13.236434726310975</v>
      </c>
      <c r="BI3884" s="90"/>
      <c r="BJ3884" s="17">
        <f t="shared" si="8673"/>
        <v>49877</v>
      </c>
      <c r="BK3884" s="16">
        <f t="shared" si="8667"/>
        <v>13.236835313446992</v>
      </c>
      <c r="BL3884" s="10">
        <f ca="1">IFERROR(AVERAGE(INDIRECT("BK"&amp;AC3884-Template!$F$10+1):INDIRECT("BK"&amp;AC3884)),0)</f>
        <v>13.237144602466119</v>
      </c>
      <c r="BM3884" s="35"/>
      <c r="BN3884" s="86"/>
      <c r="BO3884" s="35"/>
      <c r="BP3884" s="35"/>
      <c r="BQ3884" s="35"/>
      <c r="BR3884" s="35"/>
      <c r="BS3884" s="35"/>
      <c r="BT3884" s="35"/>
      <c r="BU3884" s="35"/>
      <c r="BV3884" s="35"/>
      <c r="BW3884" s="35"/>
      <c r="BX3884" s="35"/>
      <c r="BY3884" s="35"/>
      <c r="BZ3884" s="35"/>
      <c r="CA3884" s="35"/>
      <c r="CB3884" s="35"/>
      <c r="CC3884" s="35"/>
      <c r="CD3884" s="35"/>
      <c r="CE3884" s="35"/>
      <c r="CF3884" s="35"/>
      <c r="CG3884" s="35"/>
      <c r="CH3884" s="35"/>
    </row>
    <row r="3885" spans="1:86" ht="15.6" x14ac:dyDescent="0.3">
      <c r="A3885" s="35"/>
      <c r="B3885" s="86"/>
      <c r="C3885" s="35"/>
      <c r="D3885" s="35"/>
      <c r="E3885" s="35"/>
      <c r="F3885" s="35"/>
      <c r="G3885" s="35"/>
      <c r="H3885" s="35"/>
      <c r="I3885" s="35"/>
      <c r="J3885" s="35"/>
      <c r="K3885" s="35"/>
      <c r="L3885" s="35"/>
      <c r="M3885" s="35"/>
      <c r="N3885" s="35"/>
      <c r="O3885" s="35"/>
      <c r="P3885" s="35"/>
      <c r="Q3885" s="35"/>
      <c r="R3885" s="35"/>
      <c r="S3885" s="35"/>
      <c r="T3885" s="17">
        <f t="shared" si="8668"/>
        <v>49901</v>
      </c>
      <c r="U3885" s="216">
        <f t="shared" si="8662"/>
        <v>4</v>
      </c>
      <c r="V3885" s="216">
        <f t="shared" si="8668"/>
        <v>3880</v>
      </c>
      <c r="W3885" s="16">
        <f t="shared" si="8674"/>
        <v>10.63013698630137</v>
      </c>
      <c r="X3885" s="16" t="e">
        <f>IF(Template!$F$7="Linear interpolation",LinInterp($I$5:$I$22,$G$5:$G$22,W3885),CubicSpline($I$5:$I$22,$G$5:$G$22,W3885))</f>
        <v>#VALUE!</v>
      </c>
      <c r="Y3885" s="221" t="e">
        <f t="shared" si="8663"/>
        <v>#VALUE!</v>
      </c>
      <c r="Z3885" s="221" t="e">
        <f>Y3885/PRODUCT($AA$6:AA3884)</f>
        <v>#VALUE!</v>
      </c>
      <c r="AA3885" s="16" t="e">
        <f t="shared" si="8669"/>
        <v>#VALUE!</v>
      </c>
      <c r="AB3885" s="10" t="e">
        <f t="shared" si="8670"/>
        <v>#VALUE!</v>
      </c>
      <c r="AC3885" s="90">
        <f t="shared" ref="AC3885:AC3899" si="8754">ROW(AD3885)</f>
        <v>3885</v>
      </c>
      <c r="AD3885" s="17">
        <f t="shared" si="8679"/>
        <v>49878</v>
      </c>
      <c r="AE3885" s="16" t="e">
        <f t="shared" si="8664"/>
        <v>#VALUE!</v>
      </c>
      <c r="AF3885" s="10">
        <f ca="1">IFERROR(AVERAGE(INDIRECT("AE"&amp;AC3885-Template!$F$10+1):INDIRECT("AE"&amp;AC3885)),0)</f>
        <v>0</v>
      </c>
      <c r="AG3885" s="35"/>
      <c r="AH3885" s="86"/>
      <c r="AI3885" s="35"/>
      <c r="AJ3885" s="35"/>
      <c r="AK3885" s="35"/>
      <c r="AL3885" s="35"/>
      <c r="AM3885" s="35"/>
      <c r="AN3885" s="35"/>
      <c r="AO3885" s="35"/>
      <c r="AP3885" s="35"/>
      <c r="AQ3885" s="35"/>
      <c r="AR3885" s="35"/>
      <c r="AS3885" s="35"/>
      <c r="AT3885" s="35"/>
      <c r="AU3885" s="35"/>
      <c r="AV3885" s="35"/>
      <c r="AW3885" s="35"/>
      <c r="AX3885" s="35"/>
      <c r="AY3885" s="35"/>
      <c r="AZ3885" s="17">
        <f t="shared" ref="AZ3885" si="8755">AZ3884+1</f>
        <v>49901</v>
      </c>
      <c r="BA3885" s="216">
        <f t="shared" si="8687"/>
        <v>4</v>
      </c>
      <c r="BB3885" s="216">
        <f t="shared" ref="BB3885" si="8756">BB3884+1</f>
        <v>3880</v>
      </c>
      <c r="BC3885" s="16">
        <f t="shared" si="8689"/>
        <v>10.63013698630137</v>
      </c>
      <c r="BD3885" s="16">
        <f>IF(Template!$F$7="Linear interpolation",LinInterp($AO$5:$AO$18,$AM$5:$AM$18,BC3885),CubicSpline($AO$5:$AO$18,$AM$5:$AM$18,BC3885))</f>
        <v>14.15008268350639</v>
      </c>
      <c r="BE3885" s="221">
        <f t="shared" si="8625"/>
        <v>4.0830077347819707</v>
      </c>
      <c r="BF3885" s="221">
        <f>BE3885/PRODUCT($BG$6:BG3884)</f>
        <v>1.0003626414694058</v>
      </c>
      <c r="BG3885" s="16">
        <f t="shared" si="8690"/>
        <v>1.0003626414694058</v>
      </c>
      <c r="BH3885" s="10">
        <f t="shared" si="8691"/>
        <v>13.236413633311294</v>
      </c>
      <c r="BI3885" s="90"/>
      <c r="BJ3885" s="17">
        <f t="shared" si="8673"/>
        <v>49878</v>
      </c>
      <c r="BK3885" s="16">
        <f t="shared" si="8667"/>
        <v>13.236871765308521</v>
      </c>
      <c r="BL3885" s="10">
        <f ca="1">IFERROR(AVERAGE(INDIRECT("BK"&amp;AC3885-Template!$F$10+1):INDIRECT("BK"&amp;AC3885)),0)</f>
        <v>13.23712643723632</v>
      </c>
      <c r="BM3885" s="35"/>
      <c r="BN3885" s="86"/>
      <c r="BO3885" s="35"/>
      <c r="BP3885" s="35"/>
      <c r="BQ3885" s="35"/>
      <c r="BR3885" s="35"/>
      <c r="BS3885" s="35"/>
      <c r="BT3885" s="35"/>
      <c r="BU3885" s="35"/>
      <c r="BV3885" s="35"/>
      <c r="BW3885" s="35"/>
      <c r="BX3885" s="35"/>
      <c r="BY3885" s="35"/>
      <c r="BZ3885" s="35"/>
      <c r="CA3885" s="35"/>
      <c r="CB3885" s="35"/>
      <c r="CC3885" s="35"/>
      <c r="CD3885" s="35"/>
      <c r="CE3885" s="35"/>
      <c r="CF3885" s="35"/>
      <c r="CG3885" s="35"/>
      <c r="CH3885" s="35"/>
    </row>
    <row r="3886" spans="1:86" ht="15.6" x14ac:dyDescent="0.3">
      <c r="A3886" s="35"/>
      <c r="B3886" s="86"/>
      <c r="C3886" s="35"/>
      <c r="D3886" s="35"/>
      <c r="E3886" s="35"/>
      <c r="F3886" s="35"/>
      <c r="G3886" s="35"/>
      <c r="H3886" s="35"/>
      <c r="I3886" s="35"/>
      <c r="J3886" s="35"/>
      <c r="K3886" s="35"/>
      <c r="L3886" s="35"/>
      <c r="M3886" s="35"/>
      <c r="N3886" s="35"/>
      <c r="O3886" s="35"/>
      <c r="P3886" s="35"/>
      <c r="Q3886" s="35"/>
      <c r="R3886" s="35"/>
      <c r="S3886" s="35"/>
      <c r="T3886" s="17">
        <f t="shared" si="8668"/>
        <v>49902</v>
      </c>
      <c r="U3886" s="216">
        <f t="shared" si="8662"/>
        <v>5</v>
      </c>
      <c r="V3886" s="216">
        <f t="shared" si="8668"/>
        <v>3881</v>
      </c>
      <c r="W3886" s="16">
        <f t="shared" si="8674"/>
        <v>10.632876712328768</v>
      </c>
      <c r="X3886" s="16" t="e">
        <f>IF(Template!$F$7="Linear interpolation",LinInterp($I$5:$I$22,$G$5:$G$22,W3886),CubicSpline($I$5:$I$22,$G$5:$G$22,W3886))</f>
        <v>#VALUE!</v>
      </c>
      <c r="Y3886" s="221" t="e">
        <f t="shared" si="8663"/>
        <v>#VALUE!</v>
      </c>
      <c r="Z3886" s="221" t="e">
        <f>Y3886/PRODUCT($AA$6:AA3885)</f>
        <v>#VALUE!</v>
      </c>
      <c r="AA3886" s="16" t="e">
        <f t="shared" si="8669"/>
        <v>#VALUE!</v>
      </c>
      <c r="AB3886" s="10" t="e">
        <f t="shared" si="8670"/>
        <v>#VALUE!</v>
      </c>
      <c r="AC3886" s="90">
        <f t="shared" si="8754"/>
        <v>3886</v>
      </c>
      <c r="AD3886" s="17">
        <f t="shared" si="8679"/>
        <v>49879</v>
      </c>
      <c r="AE3886" s="16" t="e">
        <f t="shared" si="8664"/>
        <v>#VALUE!</v>
      </c>
      <c r="AF3886" s="10">
        <f ca="1">IFERROR(AVERAGE(INDIRECT("AE"&amp;AC3886-Template!$F$10+1):INDIRECT("AE"&amp;AC3886)),0)</f>
        <v>0</v>
      </c>
      <c r="AG3886" s="35"/>
      <c r="AH3886" s="86"/>
      <c r="AI3886" s="35"/>
      <c r="AJ3886" s="35"/>
      <c r="AK3886" s="35"/>
      <c r="AL3886" s="35"/>
      <c r="AM3886" s="35"/>
      <c r="AN3886" s="35"/>
      <c r="AO3886" s="35"/>
      <c r="AP3886" s="35"/>
      <c r="AQ3886" s="35"/>
      <c r="AR3886" s="35"/>
      <c r="AS3886" s="35"/>
      <c r="AT3886" s="35"/>
      <c r="AU3886" s="35"/>
      <c r="AV3886" s="35"/>
      <c r="AW3886" s="35"/>
      <c r="AX3886" s="35"/>
      <c r="AY3886" s="35"/>
      <c r="AZ3886" s="17">
        <f t="shared" ref="AZ3886" si="8757">AZ3885+1</f>
        <v>49902</v>
      </c>
      <c r="BA3886" s="216">
        <f t="shared" si="8687"/>
        <v>5</v>
      </c>
      <c r="BB3886" s="216">
        <f t="shared" ref="BB3886" si="8758">BB3885+1</f>
        <v>3881</v>
      </c>
      <c r="BC3886" s="16">
        <f t="shared" si="8689"/>
        <v>10.632876712328768</v>
      </c>
      <c r="BD3886" s="16">
        <f>IF(Template!$F$7="Linear interpolation",LinInterp($AO$5:$AO$18,$AM$5:$AM$18,BC3886),CubicSpline($AO$5:$AO$18,$AM$5:$AM$18,BC3886))</f>
        <v>14.150082566400794</v>
      </c>
      <c r="BE3886" s="221">
        <f t="shared" si="8625"/>
        <v>4.0844884003349549</v>
      </c>
      <c r="BF3886" s="221">
        <f>BE3886/PRODUCT($BG$6:BG3885)</f>
        <v>1.0003626408885711</v>
      </c>
      <c r="BG3886" s="16">
        <f t="shared" si="8690"/>
        <v>1.0003626408885711</v>
      </c>
      <c r="BH3886" s="10">
        <f t="shared" si="8691"/>
        <v>13.236392432844246</v>
      </c>
      <c r="BI3886" s="90"/>
      <c r="BJ3886" s="17">
        <f t="shared" si="8673"/>
        <v>49879</v>
      </c>
      <c r="BK3886" s="16">
        <f t="shared" si="8667"/>
        <v>13.236853013460337</v>
      </c>
      <c r="BL3886" s="10">
        <f ca="1">IFERROR(AVERAGE(INDIRECT("BK"&amp;AC3886-Template!$F$10+1):INDIRECT("BK"&amp;AC3886)),0)</f>
        <v>13.237110746174141</v>
      </c>
      <c r="BM3886" s="35"/>
      <c r="BN3886" s="86"/>
      <c r="BO3886" s="35"/>
      <c r="BP3886" s="35"/>
      <c r="BQ3886" s="35"/>
      <c r="BR3886" s="35"/>
      <c r="BS3886" s="35"/>
      <c r="BT3886" s="35"/>
      <c r="BU3886" s="35"/>
      <c r="BV3886" s="35"/>
      <c r="BW3886" s="35"/>
      <c r="BX3886" s="35"/>
      <c r="BY3886" s="35"/>
      <c r="BZ3886" s="35"/>
      <c r="CA3886" s="35"/>
      <c r="CB3886" s="35"/>
      <c r="CC3886" s="35"/>
      <c r="CD3886" s="35"/>
      <c r="CE3886" s="35"/>
      <c r="CF3886" s="35"/>
      <c r="CG3886" s="35"/>
      <c r="CH3886" s="35"/>
    </row>
    <row r="3887" spans="1:86" ht="15.6" x14ac:dyDescent="0.3">
      <c r="A3887" s="35"/>
      <c r="B3887" s="86"/>
      <c r="C3887" s="35"/>
      <c r="D3887" s="35"/>
      <c r="E3887" s="35"/>
      <c r="F3887" s="35"/>
      <c r="G3887" s="35"/>
      <c r="H3887" s="35"/>
      <c r="I3887" s="35"/>
      <c r="J3887" s="35"/>
      <c r="K3887" s="35"/>
      <c r="L3887" s="35"/>
      <c r="M3887" s="35"/>
      <c r="N3887" s="35"/>
      <c r="O3887" s="35"/>
      <c r="P3887" s="35"/>
      <c r="Q3887" s="35"/>
      <c r="R3887" s="35"/>
      <c r="S3887" s="35"/>
      <c r="T3887" s="17">
        <f t="shared" si="8668"/>
        <v>49903</v>
      </c>
      <c r="U3887" s="216">
        <f t="shared" si="8662"/>
        <v>6</v>
      </c>
      <c r="V3887" s="216">
        <f t="shared" si="8668"/>
        <v>3882</v>
      </c>
      <c r="W3887" s="16">
        <f t="shared" si="8674"/>
        <v>10.635616438356164</v>
      </c>
      <c r="X3887" s="16" t="e">
        <f>IF(Template!$F$7="Linear interpolation",LinInterp($I$5:$I$22,$G$5:$G$22,W3887),CubicSpline($I$5:$I$22,$G$5:$G$22,W3887))</f>
        <v>#VALUE!</v>
      </c>
      <c r="Y3887" s="221" t="e">
        <f t="shared" si="8663"/>
        <v>#VALUE!</v>
      </c>
      <c r="Z3887" s="221" t="e">
        <f>Y3887/PRODUCT($AA$6:AA3886)</f>
        <v>#VALUE!</v>
      </c>
      <c r="AA3887" s="16" t="e">
        <f t="shared" si="8669"/>
        <v>#VALUE!</v>
      </c>
      <c r="AB3887" s="10" t="e">
        <f t="shared" si="8670"/>
        <v>#VALUE!</v>
      </c>
      <c r="AC3887" s="90">
        <f t="shared" si="8754"/>
        <v>3887</v>
      </c>
      <c r="AD3887" s="17">
        <f t="shared" si="8679"/>
        <v>49880</v>
      </c>
      <c r="AE3887" s="16" t="e">
        <f t="shared" si="8664"/>
        <v>#VALUE!</v>
      </c>
      <c r="AF3887" s="10">
        <f ca="1">IFERROR(AVERAGE(INDIRECT("AE"&amp;AC3887-Template!$F$10+1):INDIRECT("AE"&amp;AC3887)),0)</f>
        <v>0</v>
      </c>
      <c r="AG3887" s="35"/>
      <c r="AH3887" s="86"/>
      <c r="AI3887" s="35"/>
      <c r="AJ3887" s="35"/>
      <c r="AK3887" s="35"/>
      <c r="AL3887" s="35"/>
      <c r="AM3887" s="35"/>
      <c r="AN3887" s="35"/>
      <c r="AO3887" s="35"/>
      <c r="AP3887" s="35"/>
      <c r="AQ3887" s="35"/>
      <c r="AR3887" s="35"/>
      <c r="AS3887" s="35"/>
      <c r="AT3887" s="35"/>
      <c r="AU3887" s="35"/>
      <c r="AV3887" s="35"/>
      <c r="AW3887" s="35"/>
      <c r="AX3887" s="35"/>
      <c r="AY3887" s="35"/>
      <c r="AZ3887" s="17">
        <f t="shared" ref="AZ3887" si="8759">AZ3886+1</f>
        <v>49903</v>
      </c>
      <c r="BA3887" s="216">
        <f t="shared" si="8687"/>
        <v>6</v>
      </c>
      <c r="BB3887" s="216">
        <f t="shared" ref="BB3887" si="8760">BB3886+1</f>
        <v>3882</v>
      </c>
      <c r="BC3887" s="16">
        <f t="shared" si="8689"/>
        <v>10.635616438356164</v>
      </c>
      <c r="BD3887" s="16">
        <f>IF(Template!$F$7="Linear interpolation",LinInterp($AO$5:$AO$18,$AM$5:$AM$18,BC3887),CubicSpline($AO$5:$AO$18,$AM$5:$AM$18,BC3887))</f>
        <v>14.150082443092172</v>
      </c>
      <c r="BE3887" s="221">
        <f t="shared" si="8625"/>
        <v>4.0859696004533523</v>
      </c>
      <c r="BF3887" s="221">
        <f>BE3887/PRODUCT($BG$6:BG3886)</f>
        <v>1.0003626403047872</v>
      </c>
      <c r="BG3887" s="16">
        <f t="shared" si="8690"/>
        <v>1.0003626408885711</v>
      </c>
      <c r="BH3887" s="10">
        <f t="shared" si="8691"/>
        <v>13.236392432844246</v>
      </c>
      <c r="BI3887" s="90"/>
      <c r="BJ3887" s="17">
        <f t="shared" si="8673"/>
        <v>49880</v>
      </c>
      <c r="BK3887" s="16">
        <f t="shared" si="8667"/>
        <v>13.236834156227673</v>
      </c>
      <c r="BL3887" s="10">
        <f ca="1">IFERROR(AVERAGE(INDIRECT("BK"&amp;AC3887-Template!$F$10+1):INDIRECT("BK"&amp;AC3887)),0)</f>
        <v>13.237093404856504</v>
      </c>
      <c r="BM3887" s="35"/>
      <c r="BN3887" s="86"/>
      <c r="BO3887" s="35"/>
      <c r="BP3887" s="35"/>
      <c r="BQ3887" s="35"/>
      <c r="BR3887" s="35"/>
      <c r="BS3887" s="35"/>
      <c r="BT3887" s="35"/>
      <c r="BU3887" s="35"/>
      <c r="BV3887" s="35"/>
      <c r="BW3887" s="35"/>
      <c r="BX3887" s="35"/>
      <c r="BY3887" s="35"/>
      <c r="BZ3887" s="35"/>
      <c r="CA3887" s="35"/>
      <c r="CB3887" s="35"/>
      <c r="CC3887" s="35"/>
      <c r="CD3887" s="35"/>
      <c r="CE3887" s="35"/>
      <c r="CF3887" s="35"/>
      <c r="CG3887" s="35"/>
      <c r="CH3887" s="35"/>
    </row>
    <row r="3888" spans="1:86" ht="15.6" x14ac:dyDescent="0.3">
      <c r="A3888" s="35"/>
      <c r="B3888" s="86"/>
      <c r="C3888" s="35"/>
      <c r="D3888" s="35"/>
      <c r="E3888" s="35"/>
      <c r="F3888" s="35"/>
      <c r="G3888" s="35"/>
      <c r="H3888" s="35"/>
      <c r="I3888" s="35"/>
      <c r="J3888" s="35"/>
      <c r="K3888" s="35"/>
      <c r="L3888" s="35"/>
      <c r="M3888" s="35"/>
      <c r="N3888" s="35"/>
      <c r="O3888" s="35"/>
      <c r="P3888" s="35"/>
      <c r="Q3888" s="35"/>
      <c r="R3888" s="35"/>
      <c r="S3888" s="35"/>
      <c r="T3888" s="17">
        <f t="shared" si="8668"/>
        <v>49904</v>
      </c>
      <c r="U3888" s="216">
        <f t="shared" si="8662"/>
        <v>7</v>
      </c>
      <c r="V3888" s="216">
        <f t="shared" si="8668"/>
        <v>3883</v>
      </c>
      <c r="W3888" s="16">
        <f t="shared" si="8674"/>
        <v>10.638356164383561</v>
      </c>
      <c r="X3888" s="16" t="e">
        <f>IF(Template!$F$7="Linear interpolation",LinInterp($I$5:$I$22,$G$5:$G$22,W3888),CubicSpline($I$5:$I$22,$G$5:$G$22,W3888))</f>
        <v>#VALUE!</v>
      </c>
      <c r="Y3888" s="221" t="e">
        <f t="shared" si="8663"/>
        <v>#VALUE!</v>
      </c>
      <c r="Z3888" s="221" t="e">
        <f>Y3888/PRODUCT($AA$6:AA3887)</f>
        <v>#VALUE!</v>
      </c>
      <c r="AA3888" s="16" t="e">
        <f t="shared" si="8669"/>
        <v>#VALUE!</v>
      </c>
      <c r="AB3888" s="10" t="e">
        <f t="shared" si="8670"/>
        <v>#VALUE!</v>
      </c>
      <c r="AC3888" s="90">
        <f t="shared" si="8754"/>
        <v>3888</v>
      </c>
      <c r="AD3888" s="17">
        <f t="shared" si="8679"/>
        <v>49881</v>
      </c>
      <c r="AE3888" s="16" t="e">
        <f t="shared" si="8664"/>
        <v>#VALUE!</v>
      </c>
      <c r="AF3888" s="10">
        <f ca="1">IFERROR(AVERAGE(INDIRECT("AE"&amp;AC3888-Template!$F$10+1):INDIRECT("AE"&amp;AC3888)),0)</f>
        <v>0</v>
      </c>
      <c r="AG3888" s="35"/>
      <c r="AH3888" s="86"/>
      <c r="AI3888" s="35"/>
      <c r="AJ3888" s="35"/>
      <c r="AK3888" s="35"/>
      <c r="AL3888" s="35"/>
      <c r="AM3888" s="35"/>
      <c r="AN3888" s="35"/>
      <c r="AO3888" s="35"/>
      <c r="AP3888" s="35"/>
      <c r="AQ3888" s="35"/>
      <c r="AR3888" s="35"/>
      <c r="AS3888" s="35"/>
      <c r="AT3888" s="35"/>
      <c r="AU3888" s="35"/>
      <c r="AV3888" s="35"/>
      <c r="AW3888" s="35"/>
      <c r="AX3888" s="35"/>
      <c r="AY3888" s="35"/>
      <c r="AZ3888" s="17">
        <f t="shared" ref="AZ3888" si="8761">AZ3887+1</f>
        <v>49904</v>
      </c>
      <c r="BA3888" s="216">
        <f t="shared" si="8687"/>
        <v>7</v>
      </c>
      <c r="BB3888" s="216">
        <f t="shared" ref="BB3888" si="8762">BB3887+1</f>
        <v>3883</v>
      </c>
      <c r="BC3888" s="16">
        <f t="shared" si="8689"/>
        <v>10.638356164383561</v>
      </c>
      <c r="BD3888" s="16">
        <f>IF(Template!$F$7="Linear interpolation",LinInterp($AO$5:$AO$18,$AM$5:$AM$18,BC3888),CubicSpline($AO$5:$AO$18,$AM$5:$AM$18,BC3888))</f>
        <v>14.150082313553671</v>
      </c>
      <c r="BE3888" s="221">
        <f t="shared" si="8625"/>
        <v>4.0874513353172448</v>
      </c>
      <c r="BF3888" s="221">
        <f>BE3888/PRODUCT($BG$6:BG3887)</f>
        <v>1.0003626391342719</v>
      </c>
      <c r="BG3888" s="16">
        <f t="shared" si="8690"/>
        <v>1.0003626408885711</v>
      </c>
      <c r="BH3888" s="10">
        <f t="shared" si="8691"/>
        <v>13.236392432844246</v>
      </c>
      <c r="BI3888" s="90"/>
      <c r="BJ3888" s="17">
        <f t="shared" si="8673"/>
        <v>49881</v>
      </c>
      <c r="BK3888" s="16">
        <f t="shared" si="8667"/>
        <v>13.236815193505169</v>
      </c>
      <c r="BL3888" s="10">
        <f ca="1">IFERROR(AVERAGE(INDIRECT("BK"&amp;AC3888-Template!$F$10+1):INDIRECT("BK"&amp;AC3888)),0)</f>
        <v>13.237075959381706</v>
      </c>
      <c r="BM3888" s="35"/>
      <c r="BN3888" s="86"/>
      <c r="BO3888" s="35"/>
      <c r="BP3888" s="35"/>
      <c r="BQ3888" s="35"/>
      <c r="BR3888" s="35"/>
      <c r="BS3888" s="35"/>
      <c r="BT3888" s="35"/>
      <c r="BU3888" s="35"/>
      <c r="BV3888" s="35"/>
      <c r="BW3888" s="35"/>
      <c r="BX3888" s="35"/>
      <c r="BY3888" s="35"/>
      <c r="BZ3888" s="35"/>
      <c r="CA3888" s="35"/>
      <c r="CB3888" s="35"/>
      <c r="CC3888" s="35"/>
      <c r="CD3888" s="35"/>
      <c r="CE3888" s="35"/>
      <c r="CF3888" s="35"/>
      <c r="CG3888" s="35"/>
      <c r="CH3888" s="35"/>
    </row>
    <row r="3889" spans="1:86" ht="15.6" x14ac:dyDescent="0.3">
      <c r="A3889" s="35"/>
      <c r="B3889" s="86"/>
      <c r="C3889" s="35"/>
      <c r="D3889" s="35"/>
      <c r="E3889" s="35"/>
      <c r="F3889" s="35"/>
      <c r="G3889" s="35"/>
      <c r="H3889" s="35"/>
      <c r="I3889" s="35"/>
      <c r="J3889" s="35"/>
      <c r="K3889" s="35"/>
      <c r="L3889" s="35"/>
      <c r="M3889" s="35"/>
      <c r="N3889" s="35"/>
      <c r="O3889" s="35"/>
      <c r="P3889" s="35"/>
      <c r="Q3889" s="35"/>
      <c r="R3889" s="35"/>
      <c r="S3889" s="35"/>
      <c r="T3889" s="17">
        <f t="shared" si="8668"/>
        <v>49905</v>
      </c>
      <c r="U3889" s="216">
        <f t="shared" si="8662"/>
        <v>1</v>
      </c>
      <c r="V3889" s="216">
        <f t="shared" si="8668"/>
        <v>3884</v>
      </c>
      <c r="W3889" s="16">
        <f t="shared" si="8674"/>
        <v>10.641095890410959</v>
      </c>
      <c r="X3889" s="16" t="e">
        <f>IF(Template!$F$7="Linear interpolation",LinInterp($I$5:$I$22,$G$5:$G$22,W3889),CubicSpline($I$5:$I$22,$G$5:$G$22,W3889))</f>
        <v>#VALUE!</v>
      </c>
      <c r="Y3889" s="221" t="e">
        <f t="shared" si="8663"/>
        <v>#VALUE!</v>
      </c>
      <c r="Z3889" s="221" t="e">
        <f>Y3889/PRODUCT($AA$6:AA3888)</f>
        <v>#VALUE!</v>
      </c>
      <c r="AA3889" s="16" t="e">
        <f t="shared" si="8669"/>
        <v>#VALUE!</v>
      </c>
      <c r="AB3889" s="10" t="e">
        <f t="shared" si="8670"/>
        <v>#VALUE!</v>
      </c>
      <c r="AC3889" s="90">
        <f t="shared" si="8754"/>
        <v>3889</v>
      </c>
      <c r="AD3889" s="17">
        <f t="shared" si="8679"/>
        <v>49882</v>
      </c>
      <c r="AE3889" s="16" t="e">
        <f t="shared" si="8664"/>
        <v>#VALUE!</v>
      </c>
      <c r="AF3889" s="10">
        <f ca="1">IFERROR(AVERAGE(INDIRECT("AE"&amp;AC3889-Template!$F$10+1):INDIRECT("AE"&amp;AC3889)),0)</f>
        <v>0</v>
      </c>
      <c r="AG3889" s="35"/>
      <c r="AH3889" s="86"/>
      <c r="AI3889" s="35"/>
      <c r="AJ3889" s="35"/>
      <c r="AK3889" s="35"/>
      <c r="AL3889" s="35"/>
      <c r="AM3889" s="35"/>
      <c r="AN3889" s="35"/>
      <c r="AO3889" s="35"/>
      <c r="AP3889" s="35"/>
      <c r="AQ3889" s="35"/>
      <c r="AR3889" s="35"/>
      <c r="AS3889" s="35"/>
      <c r="AT3889" s="35"/>
      <c r="AU3889" s="35"/>
      <c r="AV3889" s="35"/>
      <c r="AW3889" s="35"/>
      <c r="AX3889" s="35"/>
      <c r="AY3889" s="35"/>
      <c r="AZ3889" s="17">
        <f t="shared" ref="AZ3889" si="8763">AZ3888+1</f>
        <v>49905</v>
      </c>
      <c r="BA3889" s="216">
        <f t="shared" si="8687"/>
        <v>1</v>
      </c>
      <c r="BB3889" s="216">
        <f t="shared" ref="BB3889" si="8764">BB3888+1</f>
        <v>3884</v>
      </c>
      <c r="BC3889" s="16">
        <f t="shared" si="8689"/>
        <v>10.641095890410959</v>
      </c>
      <c r="BD3889" s="16">
        <f>IF(Template!$F$7="Linear interpolation",LinInterp($AO$5:$AO$18,$AM$5:$AM$18,BC3889),CubicSpline($AO$5:$AO$18,$AM$5:$AM$18,BC3889))</f>
        <v>14.15008217775844</v>
      </c>
      <c r="BE3889" s="221">
        <f t="shared" si="8625"/>
        <v>4.0889336051067335</v>
      </c>
      <c r="BF3889" s="221">
        <f>BE3889/PRODUCT($BG$6:BG3888)</f>
        <v>1.0003626373740695</v>
      </c>
      <c r="BG3889" s="16">
        <f t="shared" si="8690"/>
        <v>1.0003626373740695</v>
      </c>
      <c r="BH3889" s="10">
        <f t="shared" si="8691"/>
        <v>13.236264153536625</v>
      </c>
      <c r="BI3889" s="90"/>
      <c r="BJ3889" s="17">
        <f t="shared" si="8673"/>
        <v>49882</v>
      </c>
      <c r="BK3889" s="16">
        <f t="shared" si="8667"/>
        <v>13.236815193505169</v>
      </c>
      <c r="BL3889" s="10">
        <f ca="1">IFERROR(AVERAGE(INDIRECT("BK"&amp;AC3889-Template!$F$10+1):INDIRECT("BK"&amp;AC3889)),0)</f>
        <v>13.237059045270902</v>
      </c>
      <c r="BM3889" s="35"/>
      <c r="BN3889" s="86"/>
      <c r="BO3889" s="35"/>
      <c r="BP3889" s="35"/>
      <c r="BQ3889" s="35"/>
      <c r="BR3889" s="35"/>
      <c r="BS3889" s="35"/>
      <c r="BT3889" s="35"/>
      <c r="BU3889" s="35"/>
      <c r="BV3889" s="35"/>
      <c r="BW3889" s="35"/>
      <c r="BX3889" s="35"/>
      <c r="BY3889" s="35"/>
      <c r="BZ3889" s="35"/>
      <c r="CA3889" s="35"/>
      <c r="CB3889" s="35"/>
      <c r="CC3889" s="35"/>
      <c r="CD3889" s="35"/>
      <c r="CE3889" s="35"/>
      <c r="CF3889" s="35"/>
      <c r="CG3889" s="35"/>
      <c r="CH3889" s="35"/>
    </row>
    <row r="3890" spans="1:86" ht="15.6" x14ac:dyDescent="0.3">
      <c r="A3890" s="35"/>
      <c r="B3890" s="86"/>
      <c r="C3890" s="35"/>
      <c r="D3890" s="35"/>
      <c r="E3890" s="35"/>
      <c r="F3890" s="35"/>
      <c r="G3890" s="35"/>
      <c r="H3890" s="35"/>
      <c r="I3890" s="35"/>
      <c r="J3890" s="35"/>
      <c r="K3890" s="35"/>
      <c r="L3890" s="35"/>
      <c r="M3890" s="35"/>
      <c r="N3890" s="35"/>
      <c r="O3890" s="35"/>
      <c r="P3890" s="35"/>
      <c r="Q3890" s="35"/>
      <c r="R3890" s="35"/>
      <c r="S3890" s="35"/>
      <c r="T3890" s="17">
        <f t="shared" si="8668"/>
        <v>49906</v>
      </c>
      <c r="U3890" s="216">
        <f t="shared" si="8662"/>
        <v>2</v>
      </c>
      <c r="V3890" s="216">
        <f t="shared" si="8668"/>
        <v>3885</v>
      </c>
      <c r="W3890" s="16">
        <f t="shared" si="8674"/>
        <v>10.643835616438356</v>
      </c>
      <c r="X3890" s="16" t="e">
        <f>IF(Template!$F$7="Linear interpolation",LinInterp($I$5:$I$22,$G$5:$G$22,W3890),CubicSpline($I$5:$I$22,$G$5:$G$22,W3890))</f>
        <v>#VALUE!</v>
      </c>
      <c r="Y3890" s="221" t="e">
        <f t="shared" si="8663"/>
        <v>#VALUE!</v>
      </c>
      <c r="Z3890" s="221" t="e">
        <f>Y3890/PRODUCT($AA$6:AA3889)</f>
        <v>#VALUE!</v>
      </c>
      <c r="AA3890" s="16" t="e">
        <f t="shared" si="8669"/>
        <v>#VALUE!</v>
      </c>
      <c r="AB3890" s="10" t="e">
        <f t="shared" si="8670"/>
        <v>#VALUE!</v>
      </c>
      <c r="AC3890" s="90">
        <f t="shared" si="8754"/>
        <v>3890</v>
      </c>
      <c r="AD3890" s="17">
        <f t="shared" si="8679"/>
        <v>49883</v>
      </c>
      <c r="AE3890" s="16" t="e">
        <f t="shared" si="8664"/>
        <v>#VALUE!</v>
      </c>
      <c r="AF3890" s="10">
        <f ca="1">IFERROR(AVERAGE(INDIRECT("AE"&amp;AC3890-Template!$F$10+1):INDIRECT("AE"&amp;AC3890)),0)</f>
        <v>0</v>
      </c>
      <c r="AG3890" s="35"/>
      <c r="AH3890" s="86"/>
      <c r="AI3890" s="35"/>
      <c r="AJ3890" s="35"/>
      <c r="AK3890" s="35"/>
      <c r="AL3890" s="35"/>
      <c r="AM3890" s="35"/>
      <c r="AN3890" s="35"/>
      <c r="AO3890" s="35"/>
      <c r="AP3890" s="35"/>
      <c r="AQ3890" s="35"/>
      <c r="AR3890" s="35"/>
      <c r="AS3890" s="35"/>
      <c r="AT3890" s="35"/>
      <c r="AU3890" s="35"/>
      <c r="AV3890" s="35"/>
      <c r="AW3890" s="35"/>
      <c r="AX3890" s="35"/>
      <c r="AY3890" s="35"/>
      <c r="AZ3890" s="17">
        <f t="shared" ref="AZ3890" si="8765">AZ3889+1</f>
        <v>49906</v>
      </c>
      <c r="BA3890" s="216">
        <f t="shared" si="8687"/>
        <v>2</v>
      </c>
      <c r="BB3890" s="216">
        <f t="shared" ref="BB3890" si="8766">BB3889+1</f>
        <v>3885</v>
      </c>
      <c r="BC3890" s="16">
        <f t="shared" si="8689"/>
        <v>10.643835616438356</v>
      </c>
      <c r="BD3890" s="16">
        <f>IF(Template!$F$7="Linear interpolation",LinInterp($AO$5:$AO$18,$AM$5:$AM$18,BC3890),CubicSpline($AO$5:$AO$18,$AM$5:$AM$18,BC3890))</f>
        <v>14.150082035679624</v>
      </c>
      <c r="BE3890" s="221">
        <f t="shared" si="8625"/>
        <v>4.0904164100019784</v>
      </c>
      <c r="BF3890" s="221">
        <f>BE3890/PRODUCT($BG$6:BG3889)</f>
        <v>1.000362638535728</v>
      </c>
      <c r="BG3890" s="16">
        <f t="shared" si="8690"/>
        <v>1.000362638535728</v>
      </c>
      <c r="BH3890" s="10">
        <f t="shared" si="8691"/>
        <v>13.236306554073597</v>
      </c>
      <c r="BI3890" s="90"/>
      <c r="BJ3890" s="17">
        <f t="shared" si="8673"/>
        <v>49883</v>
      </c>
      <c r="BK3890" s="16">
        <f t="shared" si="8667"/>
        <v>13.236815193505169</v>
      </c>
      <c r="BL3890" s="10">
        <f ca="1">IFERROR(AVERAGE(INDIRECT("BK"&amp;AC3890-Template!$F$10+1):INDIRECT("BK"&amp;AC3890)),0)</f>
        <v>13.237042665953169</v>
      </c>
      <c r="BM3890" s="35"/>
      <c r="BN3890" s="86"/>
      <c r="BO3890" s="35"/>
      <c r="BP3890" s="35"/>
      <c r="BQ3890" s="35"/>
      <c r="BR3890" s="35"/>
      <c r="BS3890" s="35"/>
      <c r="BT3890" s="35"/>
      <c r="BU3890" s="35"/>
      <c r="BV3890" s="35"/>
      <c r="BW3890" s="35"/>
      <c r="BX3890" s="35"/>
      <c r="BY3890" s="35"/>
      <c r="BZ3890" s="35"/>
      <c r="CA3890" s="35"/>
      <c r="CB3890" s="35"/>
      <c r="CC3890" s="35"/>
      <c r="CD3890" s="35"/>
      <c r="CE3890" s="35"/>
      <c r="CF3890" s="35"/>
      <c r="CG3890" s="35"/>
      <c r="CH3890" s="35"/>
    </row>
    <row r="3891" spans="1:86" ht="15.6" x14ac:dyDescent="0.3">
      <c r="A3891" s="35"/>
      <c r="B3891" s="86"/>
      <c r="C3891" s="35"/>
      <c r="D3891" s="35"/>
      <c r="E3891" s="35"/>
      <c r="F3891" s="35"/>
      <c r="G3891" s="35"/>
      <c r="H3891" s="35"/>
      <c r="I3891" s="35"/>
      <c r="J3891" s="35"/>
      <c r="K3891" s="35"/>
      <c r="L3891" s="35"/>
      <c r="M3891" s="35"/>
      <c r="N3891" s="35"/>
      <c r="O3891" s="35"/>
      <c r="P3891" s="35"/>
      <c r="Q3891" s="35"/>
      <c r="R3891" s="35"/>
      <c r="S3891" s="35"/>
      <c r="T3891" s="17">
        <f t="shared" si="8668"/>
        <v>49907</v>
      </c>
      <c r="U3891" s="216">
        <f t="shared" si="8662"/>
        <v>3</v>
      </c>
      <c r="V3891" s="216">
        <f t="shared" si="8668"/>
        <v>3886</v>
      </c>
      <c r="W3891" s="16">
        <f t="shared" si="8674"/>
        <v>10.646575342465754</v>
      </c>
      <c r="X3891" s="16" t="e">
        <f>IF(Template!$F$7="Linear interpolation",LinInterp($I$5:$I$22,$G$5:$G$22,W3891),CubicSpline($I$5:$I$22,$G$5:$G$22,W3891))</f>
        <v>#VALUE!</v>
      </c>
      <c r="Y3891" s="221" t="e">
        <f t="shared" si="8663"/>
        <v>#VALUE!</v>
      </c>
      <c r="Z3891" s="221" t="e">
        <f>Y3891/PRODUCT($AA$6:AA3890)</f>
        <v>#VALUE!</v>
      </c>
      <c r="AA3891" s="16" t="e">
        <f t="shared" si="8669"/>
        <v>#VALUE!</v>
      </c>
      <c r="AB3891" s="10" t="e">
        <f t="shared" si="8670"/>
        <v>#VALUE!</v>
      </c>
      <c r="AC3891" s="90">
        <f t="shared" si="8754"/>
        <v>3891</v>
      </c>
      <c r="AD3891" s="17">
        <f t="shared" si="8679"/>
        <v>49884</v>
      </c>
      <c r="AE3891" s="16" t="e">
        <f t="shared" si="8664"/>
        <v>#VALUE!</v>
      </c>
      <c r="AF3891" s="10">
        <f ca="1">IFERROR(AVERAGE(INDIRECT("AE"&amp;AC3891-Template!$F$10+1):INDIRECT("AE"&amp;AC3891)),0)</f>
        <v>0</v>
      </c>
      <c r="AG3891" s="35"/>
      <c r="AH3891" s="86"/>
      <c r="AI3891" s="35"/>
      <c r="AJ3891" s="35"/>
      <c r="AK3891" s="35"/>
      <c r="AL3891" s="35"/>
      <c r="AM3891" s="35"/>
      <c r="AN3891" s="35"/>
      <c r="AO3891" s="35"/>
      <c r="AP3891" s="35"/>
      <c r="AQ3891" s="35"/>
      <c r="AR3891" s="35"/>
      <c r="AS3891" s="35"/>
      <c r="AT3891" s="35"/>
      <c r="AU3891" s="35"/>
      <c r="AV3891" s="35"/>
      <c r="AW3891" s="35"/>
      <c r="AX3891" s="35"/>
      <c r="AY3891" s="35"/>
      <c r="AZ3891" s="17">
        <f t="shared" ref="AZ3891" si="8767">AZ3890+1</f>
        <v>49907</v>
      </c>
      <c r="BA3891" s="216">
        <f t="shared" si="8687"/>
        <v>3</v>
      </c>
      <c r="BB3891" s="216">
        <f t="shared" ref="BB3891" si="8768">BB3890+1</f>
        <v>3886</v>
      </c>
      <c r="BC3891" s="16">
        <f t="shared" si="8689"/>
        <v>10.646575342465754</v>
      </c>
      <c r="BD3891" s="16">
        <f>IF(Template!$F$7="Linear interpolation",LinInterp($AO$5:$AO$18,$AM$5:$AM$18,BC3891),CubicSpline($AO$5:$AO$18,$AM$5:$AM$18,BC3891))</f>
        <v>14.150081887290373</v>
      </c>
      <c r="BE3891" s="221">
        <f t="shared" ref="BE3891:BE3954" si="8769">(1+(BD3891/100))^BC3891</f>
        <v>4.0918997501831704</v>
      </c>
      <c r="BF3891" s="221">
        <f>BE3891/PRODUCT($BG$6:BG3890)</f>
        <v>1.0003626379401287</v>
      </c>
      <c r="BG3891" s="16">
        <f t="shared" si="8690"/>
        <v>1.0003626379401287</v>
      </c>
      <c r="BH3891" s="10">
        <f t="shared" si="8691"/>
        <v>13.236284814697408</v>
      </c>
      <c r="BI3891" s="90"/>
      <c r="BJ3891" s="17">
        <f t="shared" si="8673"/>
        <v>49884</v>
      </c>
      <c r="BK3891" s="16">
        <f t="shared" si="8667"/>
        <v>13.236700359897103</v>
      </c>
      <c r="BL3891" s="10">
        <f ca="1">IFERROR(AVERAGE(INDIRECT("BK"&amp;AC3891-Template!$F$10+1):INDIRECT("BK"&amp;AC3891)),0)</f>
        <v>13.237022458848502</v>
      </c>
      <c r="BM3891" s="35"/>
      <c r="BN3891" s="86"/>
      <c r="BO3891" s="35"/>
      <c r="BP3891" s="35"/>
      <c r="BQ3891" s="35"/>
      <c r="BR3891" s="35"/>
      <c r="BS3891" s="35"/>
      <c r="BT3891" s="35"/>
      <c r="BU3891" s="35"/>
      <c r="BV3891" s="35"/>
      <c r="BW3891" s="35"/>
      <c r="BX3891" s="35"/>
      <c r="BY3891" s="35"/>
      <c r="BZ3891" s="35"/>
      <c r="CA3891" s="35"/>
      <c r="CB3891" s="35"/>
      <c r="CC3891" s="35"/>
      <c r="CD3891" s="35"/>
      <c r="CE3891" s="35"/>
      <c r="CF3891" s="35"/>
      <c r="CG3891" s="35"/>
      <c r="CH3891" s="35"/>
    </row>
    <row r="3892" spans="1:86" ht="15.6" x14ac:dyDescent="0.3">
      <c r="A3892" s="35"/>
      <c r="B3892" s="86"/>
      <c r="C3892" s="35"/>
      <c r="D3892" s="35"/>
      <c r="E3892" s="35"/>
      <c r="F3892" s="35"/>
      <c r="G3892" s="35"/>
      <c r="H3892" s="35"/>
      <c r="I3892" s="35"/>
      <c r="J3892" s="35"/>
      <c r="K3892" s="35"/>
      <c r="L3892" s="35"/>
      <c r="M3892" s="35"/>
      <c r="N3892" s="35"/>
      <c r="O3892" s="35"/>
      <c r="P3892" s="35"/>
      <c r="Q3892" s="35"/>
      <c r="R3892" s="35"/>
      <c r="S3892" s="35"/>
      <c r="T3892" s="17">
        <f t="shared" si="8668"/>
        <v>49908</v>
      </c>
      <c r="U3892" s="216">
        <f t="shared" si="8662"/>
        <v>4</v>
      </c>
      <c r="V3892" s="216">
        <f t="shared" si="8668"/>
        <v>3887</v>
      </c>
      <c r="W3892" s="16">
        <f t="shared" si="8674"/>
        <v>10.64931506849315</v>
      </c>
      <c r="X3892" s="16" t="e">
        <f>IF(Template!$F$7="Linear interpolation",LinInterp($I$5:$I$22,$G$5:$G$22,W3892),CubicSpline($I$5:$I$22,$G$5:$G$22,W3892))</f>
        <v>#VALUE!</v>
      </c>
      <c r="Y3892" s="221" t="e">
        <f t="shared" si="8663"/>
        <v>#VALUE!</v>
      </c>
      <c r="Z3892" s="221" t="e">
        <f>Y3892/PRODUCT($AA$6:AA3891)</f>
        <v>#VALUE!</v>
      </c>
      <c r="AA3892" s="16" t="e">
        <f t="shared" si="8669"/>
        <v>#VALUE!</v>
      </c>
      <c r="AB3892" s="10" t="e">
        <f t="shared" si="8670"/>
        <v>#VALUE!</v>
      </c>
      <c r="AC3892" s="90">
        <f t="shared" si="8754"/>
        <v>3892</v>
      </c>
      <c r="AD3892" s="17">
        <f t="shared" si="8679"/>
        <v>49885</v>
      </c>
      <c r="AE3892" s="16" t="e">
        <f t="shared" si="8664"/>
        <v>#VALUE!</v>
      </c>
      <c r="AF3892" s="10">
        <f ca="1">IFERROR(AVERAGE(INDIRECT("AE"&amp;AC3892-Template!$F$10+1):INDIRECT("AE"&amp;AC3892)),0)</f>
        <v>0</v>
      </c>
      <c r="AG3892" s="35"/>
      <c r="AH3892" s="86"/>
      <c r="AI3892" s="35"/>
      <c r="AJ3892" s="35"/>
      <c r="AK3892" s="35"/>
      <c r="AL3892" s="35"/>
      <c r="AM3892" s="35"/>
      <c r="AN3892" s="35"/>
      <c r="AO3892" s="35"/>
      <c r="AP3892" s="35"/>
      <c r="AQ3892" s="35"/>
      <c r="AR3892" s="35"/>
      <c r="AS3892" s="35"/>
      <c r="AT3892" s="35"/>
      <c r="AU3892" s="35"/>
      <c r="AV3892" s="35"/>
      <c r="AW3892" s="35"/>
      <c r="AX3892" s="35"/>
      <c r="AY3892" s="35"/>
      <c r="AZ3892" s="17">
        <f t="shared" ref="AZ3892" si="8770">AZ3891+1</f>
        <v>49908</v>
      </c>
      <c r="BA3892" s="216">
        <f t="shared" si="8687"/>
        <v>4</v>
      </c>
      <c r="BB3892" s="216">
        <f t="shared" ref="BB3892" si="8771">BB3891+1</f>
        <v>3887</v>
      </c>
      <c r="BC3892" s="16">
        <f t="shared" si="8689"/>
        <v>10.64931506849315</v>
      </c>
      <c r="BD3892" s="16">
        <f>IF(Template!$F$7="Linear interpolation",LinInterp($AO$5:$AO$18,$AM$5:$AM$18,BC3892),CubicSpline($AO$5:$AO$18,$AM$5:$AM$18,BC3892))</f>
        <v>14.15008173256383</v>
      </c>
      <c r="BE3892" s="221">
        <f t="shared" si="8769"/>
        <v>4.0933836258305432</v>
      </c>
      <c r="BF3892" s="221">
        <f>BE3892/PRODUCT($BG$6:BG3891)</f>
        <v>1.0003626373415688</v>
      </c>
      <c r="BG3892" s="16">
        <f t="shared" si="8690"/>
        <v>1.0003626373415688</v>
      </c>
      <c r="BH3892" s="10">
        <f t="shared" si="8691"/>
        <v>13.236262967262213</v>
      </c>
      <c r="BI3892" s="90"/>
      <c r="BJ3892" s="17">
        <f t="shared" si="8673"/>
        <v>49885</v>
      </c>
      <c r="BK3892" s="16">
        <f t="shared" si="8667"/>
        <v>13.23673828522054</v>
      </c>
      <c r="BL3892" s="10">
        <f ca="1">IFERROR(AVERAGE(INDIRECT("BK"&amp;AC3892-Template!$F$10+1):INDIRECT("BK"&amp;AC3892)),0)</f>
        <v>13.237003515921282</v>
      </c>
      <c r="BM3892" s="35"/>
      <c r="BN3892" s="86"/>
      <c r="BO3892" s="35"/>
      <c r="BP3892" s="35"/>
      <c r="BQ3892" s="35"/>
      <c r="BR3892" s="35"/>
      <c r="BS3892" s="35"/>
      <c r="BT3892" s="35"/>
      <c r="BU3892" s="35"/>
      <c r="BV3892" s="35"/>
      <c r="BW3892" s="35"/>
      <c r="BX3892" s="35"/>
      <c r="BY3892" s="35"/>
      <c r="BZ3892" s="35"/>
      <c r="CA3892" s="35"/>
      <c r="CB3892" s="35"/>
      <c r="CC3892" s="35"/>
      <c r="CD3892" s="35"/>
      <c r="CE3892" s="35"/>
      <c r="CF3892" s="35"/>
      <c r="CG3892" s="35"/>
      <c r="CH3892" s="35"/>
    </row>
    <row r="3893" spans="1:86" ht="15.6" x14ac:dyDescent="0.3">
      <c r="A3893" s="35"/>
      <c r="B3893" s="86"/>
      <c r="C3893" s="35"/>
      <c r="D3893" s="35"/>
      <c r="E3893" s="35"/>
      <c r="F3893" s="35"/>
      <c r="G3893" s="35"/>
      <c r="H3893" s="35"/>
      <c r="I3893" s="35"/>
      <c r="J3893" s="35"/>
      <c r="K3893" s="35"/>
      <c r="L3893" s="35"/>
      <c r="M3893" s="35"/>
      <c r="N3893" s="35"/>
      <c r="O3893" s="35"/>
      <c r="P3893" s="35"/>
      <c r="Q3893" s="35"/>
      <c r="R3893" s="35"/>
      <c r="S3893" s="35"/>
      <c r="T3893" s="17">
        <f t="shared" si="8668"/>
        <v>49909</v>
      </c>
      <c r="U3893" s="216">
        <f t="shared" si="8662"/>
        <v>5</v>
      </c>
      <c r="V3893" s="216">
        <f t="shared" si="8668"/>
        <v>3888</v>
      </c>
      <c r="W3893" s="16">
        <f t="shared" si="8674"/>
        <v>10.652054794520549</v>
      </c>
      <c r="X3893" s="16" t="e">
        <f>IF(Template!$F$7="Linear interpolation",LinInterp($I$5:$I$22,$G$5:$G$22,W3893),CubicSpline($I$5:$I$22,$G$5:$G$22,W3893))</f>
        <v>#VALUE!</v>
      </c>
      <c r="Y3893" s="221" t="e">
        <f t="shared" si="8663"/>
        <v>#VALUE!</v>
      </c>
      <c r="Z3893" s="221" t="e">
        <f>Y3893/PRODUCT($AA$6:AA3892)</f>
        <v>#VALUE!</v>
      </c>
      <c r="AA3893" s="16" t="e">
        <f t="shared" si="8669"/>
        <v>#VALUE!</v>
      </c>
      <c r="AB3893" s="10" t="e">
        <f t="shared" si="8670"/>
        <v>#VALUE!</v>
      </c>
      <c r="AC3893" s="90">
        <f t="shared" si="8754"/>
        <v>3893</v>
      </c>
      <c r="AD3893" s="17">
        <f t="shared" si="8679"/>
        <v>49886</v>
      </c>
      <c r="AE3893" s="16" t="e">
        <f t="shared" si="8664"/>
        <v>#VALUE!</v>
      </c>
      <c r="AF3893" s="10">
        <f ca="1">IFERROR(AVERAGE(INDIRECT("AE"&amp;AC3893-Template!$F$10+1):INDIRECT("AE"&amp;AC3893)),0)</f>
        <v>0</v>
      </c>
      <c r="AG3893" s="35"/>
      <c r="AH3893" s="86"/>
      <c r="AI3893" s="35"/>
      <c r="AJ3893" s="35"/>
      <c r="AK3893" s="35"/>
      <c r="AL3893" s="35"/>
      <c r="AM3893" s="35"/>
      <c r="AN3893" s="35"/>
      <c r="AO3893" s="35"/>
      <c r="AP3893" s="35"/>
      <c r="AQ3893" s="35"/>
      <c r="AR3893" s="35"/>
      <c r="AS3893" s="35"/>
      <c r="AT3893" s="35"/>
      <c r="AU3893" s="35"/>
      <c r="AV3893" s="35"/>
      <c r="AW3893" s="35"/>
      <c r="AX3893" s="35"/>
      <c r="AY3893" s="35"/>
      <c r="AZ3893" s="17">
        <f t="shared" ref="AZ3893" si="8772">AZ3892+1</f>
        <v>49909</v>
      </c>
      <c r="BA3893" s="216">
        <f t="shared" si="8687"/>
        <v>5</v>
      </c>
      <c r="BB3893" s="216">
        <f t="shared" ref="BB3893" si="8773">BB3892+1</f>
        <v>3888</v>
      </c>
      <c r="BC3893" s="16">
        <f t="shared" si="8689"/>
        <v>10.652054794520549</v>
      </c>
      <c r="BD3893" s="16">
        <f>IF(Template!$F$7="Linear interpolation",LinInterp($AO$5:$AO$18,$AM$5:$AM$18,BC3893),CubicSpline($AO$5:$AO$18,$AM$5:$AM$18,BC3893))</f>
        <v>14.150081571473144</v>
      </c>
      <c r="BE3893" s="221">
        <f t="shared" si="8769"/>
        <v>4.0948680371243773</v>
      </c>
      <c r="BF3893" s="221">
        <f>BE3893/PRODUCT($BG$6:BG3892)</f>
        <v>1.0003626367400473</v>
      </c>
      <c r="BG3893" s="16">
        <f t="shared" si="8690"/>
        <v>1.0003626367400473</v>
      </c>
      <c r="BH3893" s="10">
        <f t="shared" si="8691"/>
        <v>13.23624101172749</v>
      </c>
      <c r="BI3893" s="90"/>
      <c r="BJ3893" s="17">
        <f t="shared" si="8673"/>
        <v>49886</v>
      </c>
      <c r="BK3893" s="16">
        <f t="shared" si="8667"/>
        <v>13.236718793363078</v>
      </c>
      <c r="BL3893" s="10">
        <f ca="1">IFERROR(AVERAGE(INDIRECT("BK"&amp;AC3893-Template!$F$10+1):INDIRECT("BK"&amp;AC3893)),0)</f>
        <v>13.236987166366175</v>
      </c>
      <c r="BM3893" s="35"/>
      <c r="BN3893" s="86"/>
      <c r="BO3893" s="35"/>
      <c r="BP3893" s="35"/>
      <c r="BQ3893" s="35"/>
      <c r="BR3893" s="35"/>
      <c r="BS3893" s="35"/>
      <c r="BT3893" s="35"/>
      <c r="BU3893" s="35"/>
      <c r="BV3893" s="35"/>
      <c r="BW3893" s="35"/>
      <c r="BX3893" s="35"/>
      <c r="BY3893" s="35"/>
      <c r="BZ3893" s="35"/>
      <c r="CA3893" s="35"/>
      <c r="CB3893" s="35"/>
      <c r="CC3893" s="35"/>
      <c r="CD3893" s="35"/>
      <c r="CE3893" s="35"/>
      <c r="CF3893" s="35"/>
      <c r="CG3893" s="35"/>
      <c r="CH3893" s="35"/>
    </row>
    <row r="3894" spans="1:86" ht="15.6" x14ac:dyDescent="0.3">
      <c r="A3894" s="35"/>
      <c r="B3894" s="86"/>
      <c r="C3894" s="35"/>
      <c r="D3894" s="35"/>
      <c r="E3894" s="35"/>
      <c r="F3894" s="35"/>
      <c r="G3894" s="35"/>
      <c r="H3894" s="35"/>
      <c r="I3894" s="35"/>
      <c r="J3894" s="35"/>
      <c r="K3894" s="35"/>
      <c r="L3894" s="35"/>
      <c r="M3894" s="35"/>
      <c r="N3894" s="35"/>
      <c r="O3894" s="35"/>
      <c r="P3894" s="35"/>
      <c r="Q3894" s="35"/>
      <c r="R3894" s="35"/>
      <c r="S3894" s="35"/>
      <c r="T3894" s="17">
        <f t="shared" si="8668"/>
        <v>49910</v>
      </c>
      <c r="U3894" s="216">
        <f t="shared" si="8662"/>
        <v>6</v>
      </c>
      <c r="V3894" s="216">
        <f t="shared" si="8668"/>
        <v>3889</v>
      </c>
      <c r="W3894" s="16">
        <f t="shared" si="8674"/>
        <v>10.654794520547945</v>
      </c>
      <c r="X3894" s="16" t="e">
        <f>IF(Template!$F$7="Linear interpolation",LinInterp($I$5:$I$22,$G$5:$G$22,W3894),CubicSpline($I$5:$I$22,$G$5:$G$22,W3894))</f>
        <v>#VALUE!</v>
      </c>
      <c r="Y3894" s="221" t="e">
        <f t="shared" si="8663"/>
        <v>#VALUE!</v>
      </c>
      <c r="Z3894" s="221" t="e">
        <f>Y3894/PRODUCT($AA$6:AA3893)</f>
        <v>#VALUE!</v>
      </c>
      <c r="AA3894" s="16" t="e">
        <f t="shared" si="8669"/>
        <v>#VALUE!</v>
      </c>
      <c r="AB3894" s="10" t="e">
        <f t="shared" si="8670"/>
        <v>#VALUE!</v>
      </c>
      <c r="AC3894" s="90">
        <f t="shared" si="8754"/>
        <v>3894</v>
      </c>
      <c r="AD3894" s="17">
        <f t="shared" si="8679"/>
        <v>49887</v>
      </c>
      <c r="AE3894" s="16" t="e">
        <f t="shared" si="8664"/>
        <v>#VALUE!</v>
      </c>
      <c r="AF3894" s="10">
        <f ca="1">IFERROR(AVERAGE(INDIRECT("AE"&amp;AC3894-Template!$F$10+1):INDIRECT("AE"&amp;AC3894)),0)</f>
        <v>0</v>
      </c>
      <c r="AG3894" s="35"/>
      <c r="AH3894" s="86"/>
      <c r="AI3894" s="35"/>
      <c r="AJ3894" s="35"/>
      <c r="AK3894" s="35"/>
      <c r="AL3894" s="35"/>
      <c r="AM3894" s="35"/>
      <c r="AN3894" s="35"/>
      <c r="AO3894" s="35"/>
      <c r="AP3894" s="35"/>
      <c r="AQ3894" s="35"/>
      <c r="AR3894" s="35"/>
      <c r="AS3894" s="35"/>
      <c r="AT3894" s="35"/>
      <c r="AU3894" s="35"/>
      <c r="AV3894" s="35"/>
      <c r="AW3894" s="35"/>
      <c r="AX3894" s="35"/>
      <c r="AY3894" s="35"/>
      <c r="AZ3894" s="17">
        <f t="shared" ref="AZ3894" si="8774">AZ3893+1</f>
        <v>49910</v>
      </c>
      <c r="BA3894" s="216">
        <f t="shared" si="8687"/>
        <v>6</v>
      </c>
      <c r="BB3894" s="216">
        <f t="shared" ref="BB3894" si="8775">BB3893+1</f>
        <v>3889</v>
      </c>
      <c r="BC3894" s="16">
        <f t="shared" si="8689"/>
        <v>10.654794520547945</v>
      </c>
      <c r="BD3894" s="16">
        <f>IF(Template!$F$7="Linear interpolation",LinInterp($AO$5:$AO$18,$AM$5:$AM$18,BC3894),CubicSpline($AO$5:$AO$18,$AM$5:$AM$18,BC3894))</f>
        <v>14.150081403991464</v>
      </c>
      <c r="BE3894" s="221">
        <f t="shared" si="8769"/>
        <v>4.0963529842449784</v>
      </c>
      <c r="BF3894" s="221">
        <f>BE3894/PRODUCT($BG$6:BG3893)</f>
        <v>1.0003626361355575</v>
      </c>
      <c r="BG3894" s="16">
        <f t="shared" si="8690"/>
        <v>1.0003626367400473</v>
      </c>
      <c r="BH3894" s="10">
        <f t="shared" si="8691"/>
        <v>13.23624101172749</v>
      </c>
      <c r="BI3894" s="90"/>
      <c r="BJ3894" s="17">
        <f t="shared" si="8673"/>
        <v>49887</v>
      </c>
      <c r="BK3894" s="16">
        <f t="shared" si="8667"/>
        <v>13.236699195480872</v>
      </c>
      <c r="BL3894" s="10">
        <f ca="1">IFERROR(AVERAGE(INDIRECT("BK"&amp;AC3894-Template!$F$10+1):INDIRECT("BK"&amp;AC3894)),0)</f>
        <v>13.23696909397813</v>
      </c>
      <c r="BM3894" s="35"/>
      <c r="BN3894" s="86"/>
      <c r="BO3894" s="35"/>
      <c r="BP3894" s="35"/>
      <c r="BQ3894" s="35"/>
      <c r="BR3894" s="35"/>
      <c r="BS3894" s="35"/>
      <c r="BT3894" s="35"/>
      <c r="BU3894" s="35"/>
      <c r="BV3894" s="35"/>
      <c r="BW3894" s="35"/>
      <c r="BX3894" s="35"/>
      <c r="BY3894" s="35"/>
      <c r="BZ3894" s="35"/>
      <c r="CA3894" s="35"/>
      <c r="CB3894" s="35"/>
      <c r="CC3894" s="35"/>
      <c r="CD3894" s="35"/>
      <c r="CE3894" s="35"/>
      <c r="CF3894" s="35"/>
      <c r="CG3894" s="35"/>
      <c r="CH3894" s="35"/>
    </row>
    <row r="3895" spans="1:86" ht="15.6" x14ac:dyDescent="0.3">
      <c r="A3895" s="35"/>
      <c r="B3895" s="86"/>
      <c r="C3895" s="35"/>
      <c r="D3895" s="35"/>
      <c r="E3895" s="35"/>
      <c r="F3895" s="35"/>
      <c r="G3895" s="35"/>
      <c r="H3895" s="35"/>
      <c r="I3895" s="35"/>
      <c r="J3895" s="35"/>
      <c r="K3895" s="35"/>
      <c r="L3895" s="35"/>
      <c r="M3895" s="35"/>
      <c r="N3895" s="35"/>
      <c r="O3895" s="35"/>
      <c r="P3895" s="35"/>
      <c r="Q3895" s="35"/>
      <c r="R3895" s="35"/>
      <c r="S3895" s="35"/>
      <c r="T3895" s="17">
        <f t="shared" si="8668"/>
        <v>49911</v>
      </c>
      <c r="U3895" s="216">
        <f t="shared" si="8662"/>
        <v>7</v>
      </c>
      <c r="V3895" s="216">
        <f t="shared" si="8668"/>
        <v>3890</v>
      </c>
      <c r="W3895" s="16">
        <f t="shared" si="8674"/>
        <v>10.657534246575343</v>
      </c>
      <c r="X3895" s="16" t="e">
        <f>IF(Template!$F$7="Linear interpolation",LinInterp($I$5:$I$22,$G$5:$G$22,W3895),CubicSpline($I$5:$I$22,$G$5:$G$22,W3895))</f>
        <v>#VALUE!</v>
      </c>
      <c r="Y3895" s="221" t="e">
        <f t="shared" si="8663"/>
        <v>#VALUE!</v>
      </c>
      <c r="Z3895" s="221" t="e">
        <f>Y3895/PRODUCT($AA$6:AA3894)</f>
        <v>#VALUE!</v>
      </c>
      <c r="AA3895" s="16" t="e">
        <f t="shared" si="8669"/>
        <v>#VALUE!</v>
      </c>
      <c r="AB3895" s="10" t="e">
        <f t="shared" si="8670"/>
        <v>#VALUE!</v>
      </c>
      <c r="AC3895" s="90">
        <f t="shared" si="8754"/>
        <v>3895</v>
      </c>
      <c r="AD3895" s="17">
        <f t="shared" si="8679"/>
        <v>49888</v>
      </c>
      <c r="AE3895" s="16" t="e">
        <f t="shared" si="8664"/>
        <v>#VALUE!</v>
      </c>
      <c r="AF3895" s="10">
        <f ca="1">IFERROR(AVERAGE(INDIRECT("AE"&amp;AC3895-Template!$F$10+1):INDIRECT("AE"&amp;AC3895)),0)</f>
        <v>0</v>
      </c>
      <c r="AG3895" s="35"/>
      <c r="AH3895" s="86"/>
      <c r="AI3895" s="35"/>
      <c r="AJ3895" s="35"/>
      <c r="AK3895" s="35"/>
      <c r="AL3895" s="35"/>
      <c r="AM3895" s="35"/>
      <c r="AN3895" s="35"/>
      <c r="AO3895" s="35"/>
      <c r="AP3895" s="35"/>
      <c r="AQ3895" s="35"/>
      <c r="AR3895" s="35"/>
      <c r="AS3895" s="35"/>
      <c r="AT3895" s="35"/>
      <c r="AU3895" s="35"/>
      <c r="AV3895" s="35"/>
      <c r="AW3895" s="35"/>
      <c r="AX3895" s="35"/>
      <c r="AY3895" s="35"/>
      <c r="AZ3895" s="17">
        <f t="shared" ref="AZ3895" si="8776">AZ3894+1</f>
        <v>49911</v>
      </c>
      <c r="BA3895" s="216">
        <f t="shared" si="8687"/>
        <v>7</v>
      </c>
      <c r="BB3895" s="216">
        <f t="shared" ref="BB3895" si="8777">BB3894+1</f>
        <v>3890</v>
      </c>
      <c r="BC3895" s="16">
        <f t="shared" si="8689"/>
        <v>10.657534246575343</v>
      </c>
      <c r="BD3895" s="16">
        <f>IF(Template!$F$7="Linear interpolation",LinInterp($AO$5:$AO$18,$AM$5:$AM$18,BC3895),CubicSpline($AO$5:$AO$18,$AM$5:$AM$18,BC3895))</f>
        <v>14.150081230091935</v>
      </c>
      <c r="BE3895" s="221">
        <f t="shared" si="8769"/>
        <v>4.0978384673727009</v>
      </c>
      <c r="BF3895" s="221">
        <f>BE3895/PRODUCT($BG$6:BG3894)</f>
        <v>1.0003626349236097</v>
      </c>
      <c r="BG3895" s="16">
        <f t="shared" si="8690"/>
        <v>1.0003626367400473</v>
      </c>
      <c r="BH3895" s="10">
        <f t="shared" si="8691"/>
        <v>13.23624101172749</v>
      </c>
      <c r="BI3895" s="90"/>
      <c r="BJ3895" s="17">
        <f t="shared" si="8673"/>
        <v>49888</v>
      </c>
      <c r="BK3895" s="16">
        <f t="shared" si="8667"/>
        <v>13.236679491403724</v>
      </c>
      <c r="BL3895" s="10">
        <f ca="1">IFERROR(AVERAGE(INDIRECT("BK"&amp;AC3895-Template!$F$10+1):INDIRECT("BK"&amp;AC3895)),0)</f>
        <v>13.236950916773198</v>
      </c>
      <c r="BM3895" s="35"/>
      <c r="BN3895" s="86"/>
      <c r="BO3895" s="35"/>
      <c r="BP3895" s="35"/>
      <c r="BQ3895" s="35"/>
      <c r="BR3895" s="35"/>
      <c r="BS3895" s="35"/>
      <c r="BT3895" s="35"/>
      <c r="BU3895" s="35"/>
      <c r="BV3895" s="35"/>
      <c r="BW3895" s="35"/>
      <c r="BX3895" s="35"/>
      <c r="BY3895" s="35"/>
      <c r="BZ3895" s="35"/>
      <c r="CA3895" s="35"/>
      <c r="CB3895" s="35"/>
      <c r="CC3895" s="35"/>
      <c r="CD3895" s="35"/>
      <c r="CE3895" s="35"/>
      <c r="CF3895" s="35"/>
      <c r="CG3895" s="35"/>
      <c r="CH3895" s="35"/>
    </row>
    <row r="3896" spans="1:86" ht="15.6" x14ac:dyDescent="0.3">
      <c r="A3896" s="35"/>
      <c r="B3896" s="86"/>
      <c r="C3896" s="35"/>
      <c r="D3896" s="35"/>
      <c r="E3896" s="35"/>
      <c r="F3896" s="35"/>
      <c r="G3896" s="35"/>
      <c r="H3896" s="35"/>
      <c r="I3896" s="35"/>
      <c r="J3896" s="35"/>
      <c r="K3896" s="35"/>
      <c r="L3896" s="35"/>
      <c r="M3896" s="35"/>
      <c r="N3896" s="35"/>
      <c r="O3896" s="35"/>
      <c r="P3896" s="35"/>
      <c r="Q3896" s="35"/>
      <c r="R3896" s="35"/>
      <c r="S3896" s="35"/>
      <c r="T3896" s="17">
        <f t="shared" si="8668"/>
        <v>49912</v>
      </c>
      <c r="U3896" s="216">
        <f t="shared" si="8662"/>
        <v>1</v>
      </c>
      <c r="V3896" s="216">
        <f t="shared" si="8668"/>
        <v>3891</v>
      </c>
      <c r="W3896" s="16">
        <f t="shared" si="8674"/>
        <v>10.66027397260274</v>
      </c>
      <c r="X3896" s="16" t="e">
        <f>IF(Template!$F$7="Linear interpolation",LinInterp($I$5:$I$22,$G$5:$G$22,W3896),CubicSpline($I$5:$I$22,$G$5:$G$22,W3896))</f>
        <v>#VALUE!</v>
      </c>
      <c r="Y3896" s="221" t="e">
        <f t="shared" si="8663"/>
        <v>#VALUE!</v>
      </c>
      <c r="Z3896" s="221" t="e">
        <f>Y3896/PRODUCT($AA$6:AA3895)</f>
        <v>#VALUE!</v>
      </c>
      <c r="AA3896" s="16" t="e">
        <f t="shared" si="8669"/>
        <v>#VALUE!</v>
      </c>
      <c r="AB3896" s="10" t="e">
        <f t="shared" si="8670"/>
        <v>#VALUE!</v>
      </c>
      <c r="AC3896" s="90">
        <f t="shared" si="8754"/>
        <v>3896</v>
      </c>
      <c r="AD3896" s="17">
        <f t="shared" si="8679"/>
        <v>49889</v>
      </c>
      <c r="AE3896" s="16" t="e">
        <f t="shared" si="8664"/>
        <v>#VALUE!</v>
      </c>
      <c r="AF3896" s="10">
        <f ca="1">IFERROR(AVERAGE(INDIRECT("AE"&amp;AC3896-Template!$F$10+1):INDIRECT("AE"&amp;AC3896)),0)</f>
        <v>0</v>
      </c>
      <c r="AG3896" s="35"/>
      <c r="AH3896" s="86"/>
      <c r="AI3896" s="35"/>
      <c r="AJ3896" s="35"/>
      <c r="AK3896" s="35"/>
      <c r="AL3896" s="35"/>
      <c r="AM3896" s="35"/>
      <c r="AN3896" s="35"/>
      <c r="AO3896" s="35"/>
      <c r="AP3896" s="35"/>
      <c r="AQ3896" s="35"/>
      <c r="AR3896" s="35"/>
      <c r="AS3896" s="35"/>
      <c r="AT3896" s="35"/>
      <c r="AU3896" s="35"/>
      <c r="AV3896" s="35"/>
      <c r="AW3896" s="35"/>
      <c r="AX3896" s="35"/>
      <c r="AY3896" s="35"/>
      <c r="AZ3896" s="17">
        <f t="shared" ref="AZ3896" si="8778">AZ3895+1</f>
        <v>49912</v>
      </c>
      <c r="BA3896" s="216">
        <f t="shared" si="8687"/>
        <v>1</v>
      </c>
      <c r="BB3896" s="216">
        <f t="shared" ref="BB3896" si="8779">BB3895+1</f>
        <v>3891</v>
      </c>
      <c r="BC3896" s="16">
        <f t="shared" si="8689"/>
        <v>10.66027397260274</v>
      </c>
      <c r="BD3896" s="16">
        <f>IF(Template!$F$7="Linear interpolation",LinInterp($AO$5:$AO$18,$AM$5:$AM$18,BC3896),CubicSpline($AO$5:$AO$18,$AM$5:$AM$18,BC3896))</f>
        <v>14.150081049747705</v>
      </c>
      <c r="BE3896" s="221">
        <f t="shared" si="8769"/>
        <v>4.0993244866879497</v>
      </c>
      <c r="BF3896" s="221">
        <f>BE3896/PRODUCT($BG$6:BG3895)</f>
        <v>1.0003626331012343</v>
      </c>
      <c r="BG3896" s="16">
        <f t="shared" si="8690"/>
        <v>1.0003626331012343</v>
      </c>
      <c r="BH3896" s="10">
        <f t="shared" si="8691"/>
        <v>13.236108195051944</v>
      </c>
      <c r="BI3896" s="90"/>
      <c r="BJ3896" s="17">
        <f t="shared" si="8673"/>
        <v>49889</v>
      </c>
      <c r="BK3896" s="16">
        <f t="shared" si="8667"/>
        <v>13.236679491403724</v>
      </c>
      <c r="BL3896" s="10">
        <f ca="1">IFERROR(AVERAGE(INDIRECT("BK"&amp;AC3896-Template!$F$10+1):INDIRECT("BK"&amp;AC3896)),0)</f>
        <v>13.23693329500653</v>
      </c>
      <c r="BM3896" s="35"/>
      <c r="BN3896" s="86"/>
      <c r="BO3896" s="35"/>
      <c r="BP3896" s="35"/>
      <c r="BQ3896" s="35"/>
      <c r="BR3896" s="35"/>
      <c r="BS3896" s="35"/>
      <c r="BT3896" s="35"/>
      <c r="BU3896" s="35"/>
      <c r="BV3896" s="35"/>
      <c r="BW3896" s="35"/>
      <c r="BX3896" s="35"/>
      <c r="BY3896" s="35"/>
      <c r="BZ3896" s="35"/>
      <c r="CA3896" s="35"/>
      <c r="CB3896" s="35"/>
      <c r="CC3896" s="35"/>
      <c r="CD3896" s="35"/>
      <c r="CE3896" s="35"/>
      <c r="CF3896" s="35"/>
      <c r="CG3896" s="35"/>
      <c r="CH3896" s="35"/>
    </row>
    <row r="3897" spans="1:86" ht="15.6" x14ac:dyDescent="0.3">
      <c r="A3897" s="35"/>
      <c r="B3897" s="86"/>
      <c r="C3897" s="35"/>
      <c r="D3897" s="35"/>
      <c r="E3897" s="35"/>
      <c r="F3897" s="35"/>
      <c r="G3897" s="35"/>
      <c r="H3897" s="35"/>
      <c r="I3897" s="35"/>
      <c r="J3897" s="35"/>
      <c r="K3897" s="35"/>
      <c r="L3897" s="35"/>
      <c r="M3897" s="35"/>
      <c r="N3897" s="35"/>
      <c r="O3897" s="35"/>
      <c r="P3897" s="35"/>
      <c r="Q3897" s="35"/>
      <c r="R3897" s="35"/>
      <c r="S3897" s="35"/>
      <c r="T3897" s="17">
        <f t="shared" si="8668"/>
        <v>49913</v>
      </c>
      <c r="U3897" s="216">
        <f t="shared" si="8662"/>
        <v>2</v>
      </c>
      <c r="V3897" s="216">
        <f t="shared" si="8668"/>
        <v>3892</v>
      </c>
      <c r="W3897" s="16">
        <f t="shared" si="8674"/>
        <v>10.663013698630136</v>
      </c>
      <c r="X3897" s="16" t="e">
        <f>IF(Template!$F$7="Linear interpolation",LinInterp($I$5:$I$22,$G$5:$G$22,W3897),CubicSpline($I$5:$I$22,$G$5:$G$22,W3897))</f>
        <v>#VALUE!</v>
      </c>
      <c r="Y3897" s="221" t="e">
        <f t="shared" si="8663"/>
        <v>#VALUE!</v>
      </c>
      <c r="Z3897" s="221" t="e">
        <f>Y3897/PRODUCT($AA$6:AA3896)</f>
        <v>#VALUE!</v>
      </c>
      <c r="AA3897" s="16" t="e">
        <f t="shared" si="8669"/>
        <v>#VALUE!</v>
      </c>
      <c r="AB3897" s="10" t="e">
        <f t="shared" si="8670"/>
        <v>#VALUE!</v>
      </c>
      <c r="AC3897" s="90">
        <f t="shared" si="8754"/>
        <v>3897</v>
      </c>
      <c r="AD3897" s="17">
        <f t="shared" si="8679"/>
        <v>49890</v>
      </c>
      <c r="AE3897" s="16" t="e">
        <f t="shared" si="8664"/>
        <v>#VALUE!</v>
      </c>
      <c r="AF3897" s="10">
        <f ca="1">IFERROR(AVERAGE(INDIRECT("AE"&amp;AC3897-Template!$F$10+1):INDIRECT("AE"&amp;AC3897)),0)</f>
        <v>0</v>
      </c>
      <c r="AG3897" s="35"/>
      <c r="AH3897" s="86"/>
      <c r="AI3897" s="35"/>
      <c r="AJ3897" s="35"/>
      <c r="AK3897" s="35"/>
      <c r="AL3897" s="35"/>
      <c r="AM3897" s="35"/>
      <c r="AN3897" s="35"/>
      <c r="AO3897" s="35"/>
      <c r="AP3897" s="35"/>
      <c r="AQ3897" s="35"/>
      <c r="AR3897" s="35"/>
      <c r="AS3897" s="35"/>
      <c r="AT3897" s="35"/>
      <c r="AU3897" s="35"/>
      <c r="AV3897" s="35"/>
      <c r="AW3897" s="35"/>
      <c r="AX3897" s="35"/>
      <c r="AY3897" s="35"/>
      <c r="AZ3897" s="17">
        <f t="shared" ref="AZ3897" si="8780">AZ3896+1</f>
        <v>49913</v>
      </c>
      <c r="BA3897" s="216">
        <f t="shared" si="8687"/>
        <v>2</v>
      </c>
      <c r="BB3897" s="216">
        <f t="shared" ref="BB3897" si="8781">BB3896+1</f>
        <v>3892</v>
      </c>
      <c r="BC3897" s="16">
        <f t="shared" si="8689"/>
        <v>10.663013698630136</v>
      </c>
      <c r="BD3897" s="16">
        <f>IF(Template!$F$7="Linear interpolation",LinInterp($AO$5:$AO$18,$AM$5:$AM$18,BC3897),CubicSpline($AO$5:$AO$18,$AM$5:$AM$18,BC3897))</f>
        <v>14.150080862931921</v>
      </c>
      <c r="BE3897" s="221">
        <f t="shared" si="8769"/>
        <v>4.1008110423711566</v>
      </c>
      <c r="BF3897" s="221">
        <f>BE3897/PRODUCT($BG$6:BG3896)</f>
        <v>1.00036263430427</v>
      </c>
      <c r="BG3897" s="16">
        <f t="shared" si="8690"/>
        <v>1.00036263430427</v>
      </c>
      <c r="BH3897" s="10">
        <f t="shared" si="8691"/>
        <v>13.236152105853938</v>
      </c>
      <c r="BI3897" s="90"/>
      <c r="BJ3897" s="17">
        <f t="shared" si="8673"/>
        <v>49890</v>
      </c>
      <c r="BK3897" s="16">
        <f t="shared" si="8667"/>
        <v>13.236679491403724</v>
      </c>
      <c r="BL3897" s="10">
        <f ca="1">IFERROR(AVERAGE(INDIRECT("BK"&amp;AC3897-Template!$F$10+1):INDIRECT("BK"&amp;AC3897)),0)</f>
        <v>13.236916232125822</v>
      </c>
      <c r="BM3897" s="35"/>
      <c r="BN3897" s="86"/>
      <c r="BO3897" s="35"/>
      <c r="BP3897" s="35"/>
      <c r="BQ3897" s="35"/>
      <c r="BR3897" s="35"/>
      <c r="BS3897" s="35"/>
      <c r="BT3897" s="35"/>
      <c r="BU3897" s="35"/>
      <c r="BV3897" s="35"/>
      <c r="BW3897" s="35"/>
      <c r="BX3897" s="35"/>
      <c r="BY3897" s="35"/>
      <c r="BZ3897" s="35"/>
      <c r="CA3897" s="35"/>
      <c r="CB3897" s="35"/>
      <c r="CC3897" s="35"/>
      <c r="CD3897" s="35"/>
      <c r="CE3897" s="35"/>
      <c r="CF3897" s="35"/>
      <c r="CG3897" s="35"/>
      <c r="CH3897" s="35"/>
    </row>
    <row r="3898" spans="1:86" ht="15.6" x14ac:dyDescent="0.3">
      <c r="A3898" s="35"/>
      <c r="B3898" s="86"/>
      <c r="C3898" s="35"/>
      <c r="D3898" s="35"/>
      <c r="E3898" s="35"/>
      <c r="F3898" s="35"/>
      <c r="G3898" s="35"/>
      <c r="H3898" s="35"/>
      <c r="I3898" s="35"/>
      <c r="J3898" s="35"/>
      <c r="K3898" s="35"/>
      <c r="L3898" s="35"/>
      <c r="M3898" s="35"/>
      <c r="N3898" s="35"/>
      <c r="O3898" s="35"/>
      <c r="P3898" s="35"/>
      <c r="Q3898" s="35"/>
      <c r="R3898" s="35"/>
      <c r="S3898" s="35"/>
      <c r="T3898" s="17">
        <f t="shared" si="8668"/>
        <v>49914</v>
      </c>
      <c r="U3898" s="216">
        <f t="shared" si="8662"/>
        <v>3</v>
      </c>
      <c r="V3898" s="216">
        <f t="shared" si="8668"/>
        <v>3893</v>
      </c>
      <c r="W3898" s="16">
        <f t="shared" si="8674"/>
        <v>10.665753424657535</v>
      </c>
      <c r="X3898" s="16" t="e">
        <f>IF(Template!$F$7="Linear interpolation",LinInterp($I$5:$I$22,$G$5:$G$22,W3898),CubicSpline($I$5:$I$22,$G$5:$G$22,W3898))</f>
        <v>#VALUE!</v>
      </c>
      <c r="Y3898" s="221" t="e">
        <f t="shared" si="8663"/>
        <v>#VALUE!</v>
      </c>
      <c r="Z3898" s="221" t="e">
        <f>Y3898/PRODUCT($AA$6:AA3897)</f>
        <v>#VALUE!</v>
      </c>
      <c r="AA3898" s="16" t="e">
        <f t="shared" si="8669"/>
        <v>#VALUE!</v>
      </c>
      <c r="AB3898" s="10" t="e">
        <f t="shared" si="8670"/>
        <v>#VALUE!</v>
      </c>
      <c r="AC3898" s="90">
        <f t="shared" si="8754"/>
        <v>3898</v>
      </c>
      <c r="AD3898" s="17">
        <f t="shared" si="8679"/>
        <v>49891</v>
      </c>
      <c r="AE3898" s="16" t="e">
        <f t="shared" si="8664"/>
        <v>#VALUE!</v>
      </c>
      <c r="AF3898" s="10">
        <f ca="1">IFERROR(AVERAGE(INDIRECT("AE"&amp;AC3898-Template!$F$10+1):INDIRECT("AE"&amp;AC3898)),0)</f>
        <v>0</v>
      </c>
      <c r="AG3898" s="35"/>
      <c r="AH3898" s="86"/>
      <c r="AI3898" s="35"/>
      <c r="AJ3898" s="35"/>
      <c r="AK3898" s="35"/>
      <c r="AL3898" s="35"/>
      <c r="AM3898" s="35"/>
      <c r="AN3898" s="35"/>
      <c r="AO3898" s="35"/>
      <c r="AP3898" s="35"/>
      <c r="AQ3898" s="35"/>
      <c r="AR3898" s="35"/>
      <c r="AS3898" s="35"/>
      <c r="AT3898" s="35"/>
      <c r="AU3898" s="35"/>
      <c r="AV3898" s="35"/>
      <c r="AW3898" s="35"/>
      <c r="AX3898" s="35"/>
      <c r="AY3898" s="35"/>
      <c r="AZ3898" s="17">
        <f t="shared" ref="AZ3898" si="8782">AZ3897+1</f>
        <v>49914</v>
      </c>
      <c r="BA3898" s="216">
        <f t="shared" si="8687"/>
        <v>3</v>
      </c>
      <c r="BB3898" s="216">
        <f t="shared" ref="BB3898" si="8783">BB3897+1</f>
        <v>3893</v>
      </c>
      <c r="BC3898" s="16">
        <f t="shared" si="8689"/>
        <v>10.665753424657535</v>
      </c>
      <c r="BD3898" s="16">
        <f>IF(Template!$F$7="Linear interpolation",LinInterp($AO$5:$AO$18,$AM$5:$AM$18,BC3898),CubicSpline($AO$5:$AO$18,$AM$5:$AM$18,BC3898))</f>
        <v>14.150080669617727</v>
      </c>
      <c r="BE3898" s="221">
        <f t="shared" si="8769"/>
        <v>4.1022981346027949</v>
      </c>
      <c r="BF3898" s="221">
        <f>BE3898/PRODUCT($BG$6:BG3897)</f>
        <v>1.0003626336878908</v>
      </c>
      <c r="BG3898" s="16">
        <f t="shared" si="8690"/>
        <v>1.0003626336878908</v>
      </c>
      <c r="BH3898" s="10">
        <f t="shared" si="8691"/>
        <v>13.236129608014235</v>
      </c>
      <c r="BI3898" s="90"/>
      <c r="BJ3898" s="17">
        <f t="shared" si="8673"/>
        <v>49891</v>
      </c>
      <c r="BK3898" s="16">
        <f t="shared" si="8667"/>
        <v>13.236560203832459</v>
      </c>
      <c r="BL3898" s="10">
        <f ca="1">IFERROR(AVERAGE(INDIRECT("BK"&amp;AC3898-Template!$F$10+1):INDIRECT("BK"&amp;AC3898)),0)</f>
        <v>13.236895192992744</v>
      </c>
      <c r="BM3898" s="35"/>
      <c r="BN3898" s="86"/>
      <c r="BO3898" s="35"/>
      <c r="BP3898" s="35"/>
      <c r="BQ3898" s="35"/>
      <c r="BR3898" s="35"/>
      <c r="BS3898" s="35"/>
      <c r="BT3898" s="35"/>
      <c r="BU3898" s="35"/>
      <c r="BV3898" s="35"/>
      <c r="BW3898" s="35"/>
      <c r="BX3898" s="35"/>
      <c r="BY3898" s="35"/>
      <c r="BZ3898" s="35"/>
      <c r="CA3898" s="35"/>
      <c r="CB3898" s="35"/>
      <c r="CC3898" s="35"/>
      <c r="CD3898" s="35"/>
      <c r="CE3898" s="35"/>
      <c r="CF3898" s="35"/>
      <c r="CG3898" s="35"/>
      <c r="CH3898" s="35"/>
    </row>
    <row r="3899" spans="1:86" ht="15.6" x14ac:dyDescent="0.3">
      <c r="A3899" s="35"/>
      <c r="B3899" s="86"/>
      <c r="C3899" s="35"/>
      <c r="D3899" s="35"/>
      <c r="E3899" s="35"/>
      <c r="F3899" s="35"/>
      <c r="G3899" s="35"/>
      <c r="H3899" s="35"/>
      <c r="I3899" s="35"/>
      <c r="J3899" s="35"/>
      <c r="K3899" s="35"/>
      <c r="L3899" s="35"/>
      <c r="M3899" s="35"/>
      <c r="N3899" s="35"/>
      <c r="O3899" s="35"/>
      <c r="P3899" s="35"/>
      <c r="Q3899" s="35"/>
      <c r="R3899" s="35"/>
      <c r="S3899" s="35"/>
      <c r="T3899" s="17">
        <f t="shared" si="8668"/>
        <v>49915</v>
      </c>
      <c r="U3899" s="216">
        <f t="shared" si="8662"/>
        <v>4</v>
      </c>
      <c r="V3899" s="216">
        <f t="shared" si="8668"/>
        <v>3894</v>
      </c>
      <c r="W3899" s="16">
        <f t="shared" si="8674"/>
        <v>10.668493150684931</v>
      </c>
      <c r="X3899" s="16" t="e">
        <f>IF(Template!$F$7="Linear interpolation",LinInterp($I$5:$I$22,$G$5:$G$22,W3899),CubicSpline($I$5:$I$22,$G$5:$G$22,W3899))</f>
        <v>#VALUE!</v>
      </c>
      <c r="Y3899" s="221" t="e">
        <f t="shared" si="8663"/>
        <v>#VALUE!</v>
      </c>
      <c r="Z3899" s="221" t="e">
        <f>Y3899/PRODUCT($AA$6:AA3898)</f>
        <v>#VALUE!</v>
      </c>
      <c r="AA3899" s="16" t="e">
        <f t="shared" si="8669"/>
        <v>#VALUE!</v>
      </c>
      <c r="AB3899" s="10" t="e">
        <f t="shared" si="8670"/>
        <v>#VALUE!</v>
      </c>
      <c r="AC3899" s="90">
        <f t="shared" si="8754"/>
        <v>3899</v>
      </c>
      <c r="AD3899" s="17">
        <f t="shared" si="8679"/>
        <v>49892</v>
      </c>
      <c r="AE3899" s="16" t="e">
        <f t="shared" si="8664"/>
        <v>#VALUE!</v>
      </c>
      <c r="AF3899" s="10">
        <f ca="1">IFERROR(AVERAGE(INDIRECT("AE"&amp;AC3899-Template!$F$10+1):INDIRECT("AE"&amp;AC3899)),0)</f>
        <v>0</v>
      </c>
      <c r="AG3899" s="35"/>
      <c r="AH3899" s="86"/>
      <c r="AI3899" s="35"/>
      <c r="AJ3899" s="35"/>
      <c r="AK3899" s="35"/>
      <c r="AL3899" s="35"/>
      <c r="AM3899" s="35"/>
      <c r="AN3899" s="35"/>
      <c r="AO3899" s="35"/>
      <c r="AP3899" s="35"/>
      <c r="AQ3899" s="35"/>
      <c r="AR3899" s="35"/>
      <c r="AS3899" s="35"/>
      <c r="AT3899" s="35"/>
      <c r="AU3899" s="35"/>
      <c r="AV3899" s="35"/>
      <c r="AW3899" s="35"/>
      <c r="AX3899" s="35"/>
      <c r="AY3899" s="35"/>
      <c r="AZ3899" s="17">
        <f t="shared" ref="AZ3899" si="8784">AZ3898+1</f>
        <v>49915</v>
      </c>
      <c r="BA3899" s="216">
        <f t="shared" si="8687"/>
        <v>4</v>
      </c>
      <c r="BB3899" s="216">
        <f t="shared" ref="BB3899" si="8785">BB3898+1</f>
        <v>3894</v>
      </c>
      <c r="BC3899" s="16">
        <f t="shared" si="8689"/>
        <v>10.668493150684931</v>
      </c>
      <c r="BD3899" s="16">
        <f>IF(Template!$F$7="Linear interpolation",LinInterp($AO$5:$AO$18,$AM$5:$AM$18,BC3899),CubicSpline($AO$5:$AO$18,$AM$5:$AM$18,BC3899))</f>
        <v>14.150080469778276</v>
      </c>
      <c r="BE3899" s="221">
        <f t="shared" si="8769"/>
        <v>4.1037857635634039</v>
      </c>
      <c r="BF3899" s="221">
        <f>BE3899/PRODUCT($BG$6:BG3898)</f>
        <v>1.000362633068538</v>
      </c>
      <c r="BG3899" s="16">
        <f t="shared" si="8690"/>
        <v>1.000362633068538</v>
      </c>
      <c r="BH3899" s="10">
        <f t="shared" si="8691"/>
        <v>13.236107001637354</v>
      </c>
      <c r="BI3899" s="90"/>
      <c r="BJ3899" s="17">
        <f t="shared" si="8673"/>
        <v>49892</v>
      </c>
      <c r="BK3899" s="16">
        <f t="shared" si="8667"/>
        <v>13.236599611387012</v>
      </c>
      <c r="BL3899" s="10">
        <f ca="1">IFERROR(AVERAGE(INDIRECT("BK"&amp;AC3899-Template!$F$10+1):INDIRECT("BK"&amp;AC3899)),0)</f>
        <v>13.236875467444815</v>
      </c>
      <c r="BM3899" s="35"/>
      <c r="BN3899" s="86"/>
      <c r="BO3899" s="35"/>
      <c r="BP3899" s="35"/>
      <c r="BQ3899" s="35"/>
      <c r="BR3899" s="35"/>
      <c r="BS3899" s="35"/>
      <c r="BT3899" s="35"/>
      <c r="BU3899" s="35"/>
      <c r="BV3899" s="35"/>
      <c r="BW3899" s="35"/>
      <c r="BX3899" s="35"/>
      <c r="BY3899" s="35"/>
      <c r="BZ3899" s="35"/>
      <c r="CA3899" s="35"/>
      <c r="CB3899" s="35"/>
      <c r="CC3899" s="35"/>
      <c r="CD3899" s="35"/>
      <c r="CE3899" s="35"/>
      <c r="CF3899" s="35"/>
      <c r="CG3899" s="35"/>
      <c r="CH3899" s="35"/>
    </row>
    <row r="3900" spans="1:86" ht="15.6" x14ac:dyDescent="0.3">
      <c r="A3900" s="35"/>
      <c r="B3900" s="86"/>
      <c r="C3900" s="35"/>
      <c r="D3900" s="35"/>
      <c r="E3900" s="35"/>
      <c r="F3900" s="35"/>
      <c r="G3900" s="35"/>
      <c r="H3900" s="35"/>
      <c r="I3900" s="35"/>
      <c r="J3900" s="35"/>
      <c r="K3900" s="35"/>
      <c r="L3900" s="35"/>
      <c r="M3900" s="35"/>
      <c r="N3900" s="35"/>
      <c r="O3900" s="35"/>
      <c r="P3900" s="35"/>
      <c r="Q3900" s="35"/>
      <c r="R3900" s="35"/>
      <c r="S3900" s="35"/>
      <c r="T3900" s="17">
        <f t="shared" si="8668"/>
        <v>49916</v>
      </c>
      <c r="U3900" s="216">
        <f t="shared" si="8662"/>
        <v>5</v>
      </c>
      <c r="V3900" s="216">
        <f t="shared" si="8668"/>
        <v>3895</v>
      </c>
      <c r="W3900" s="16">
        <f t="shared" si="8674"/>
        <v>10.671232876712329</v>
      </c>
      <c r="X3900" s="16" t="e">
        <f>IF(Template!$F$7="Linear interpolation",LinInterp($I$5:$I$22,$G$5:$G$22,W3900),CubicSpline($I$5:$I$22,$G$5:$G$22,W3900))</f>
        <v>#VALUE!</v>
      </c>
      <c r="Y3900" s="221" t="e">
        <f t="shared" si="8663"/>
        <v>#VALUE!</v>
      </c>
      <c r="Z3900" s="221" t="e">
        <f>Y3900/PRODUCT($AA$6:AA3899)</f>
        <v>#VALUE!</v>
      </c>
      <c r="AA3900" s="16" t="e">
        <f t="shared" si="8669"/>
        <v>#VALUE!</v>
      </c>
      <c r="AB3900" s="10" t="e">
        <f t="shared" si="8670"/>
        <v>#VALUE!</v>
      </c>
      <c r="AC3900" s="90">
        <f t="shared" ref="AC3900:AC3963" si="8786">ROW(AD3900)</f>
        <v>3900</v>
      </c>
      <c r="AD3900" s="17">
        <f t="shared" si="8679"/>
        <v>49893</v>
      </c>
      <c r="AE3900" s="16" t="e">
        <f t="shared" si="8664"/>
        <v>#VALUE!</v>
      </c>
      <c r="AF3900" s="10">
        <f ca="1">IFERROR(AVERAGE(INDIRECT("AE"&amp;AC3900-Template!$F$10+1):INDIRECT("AE"&amp;AC3900)),0)</f>
        <v>0</v>
      </c>
      <c r="AG3900" s="35"/>
      <c r="AH3900" s="86"/>
      <c r="AI3900" s="35"/>
      <c r="AJ3900" s="35"/>
      <c r="AK3900" s="35"/>
      <c r="AL3900" s="35"/>
      <c r="AM3900" s="35"/>
      <c r="AN3900" s="35"/>
      <c r="AO3900" s="35"/>
      <c r="AP3900" s="35"/>
      <c r="AQ3900" s="35"/>
      <c r="AR3900" s="35"/>
      <c r="AS3900" s="35"/>
      <c r="AT3900" s="35"/>
      <c r="AU3900" s="35"/>
      <c r="AV3900" s="35"/>
      <c r="AW3900" s="35"/>
      <c r="AX3900" s="35"/>
      <c r="AY3900" s="35"/>
      <c r="AZ3900" s="17">
        <f t="shared" ref="AZ3900" si="8787">AZ3899+1</f>
        <v>49916</v>
      </c>
      <c r="BA3900" s="216">
        <f t="shared" si="8687"/>
        <v>5</v>
      </c>
      <c r="BB3900" s="216">
        <f t="shared" ref="BB3900" si="8788">BB3899+1</f>
        <v>3895</v>
      </c>
      <c r="BC3900" s="16">
        <f t="shared" si="8689"/>
        <v>10.671232876712329</v>
      </c>
      <c r="BD3900" s="16">
        <f>IF(Template!$F$7="Linear interpolation",LinInterp($AO$5:$AO$18,$AM$5:$AM$18,BC3900),CubicSpline($AO$5:$AO$18,$AM$5:$AM$18,BC3900))</f>
        <v>14.150080263386709</v>
      </c>
      <c r="BE3900" s="221">
        <f t="shared" si="8769"/>
        <v>4.1052739294335181</v>
      </c>
      <c r="BF3900" s="221">
        <f>BE3900/PRODUCT($BG$6:BG3899)</f>
        <v>1.0003626324461983</v>
      </c>
      <c r="BG3900" s="16">
        <f t="shared" si="8690"/>
        <v>1.0003626324461983</v>
      </c>
      <c r="BH3900" s="10">
        <f t="shared" si="8691"/>
        <v>13.236084286237016</v>
      </c>
      <c r="BI3900" s="90"/>
      <c r="BJ3900" s="17">
        <f t="shared" si="8673"/>
        <v>49893</v>
      </c>
      <c r="BK3900" s="16">
        <f t="shared" si="8667"/>
        <v>13.236579375087043</v>
      </c>
      <c r="BL3900" s="10">
        <f ca="1">IFERROR(AVERAGE(INDIRECT("BK"&amp;AC3900-Template!$F$10+1):INDIRECT("BK"&amp;AC3900)),0)</f>
        <v>13.236858455238572</v>
      </c>
      <c r="BM3900" s="35"/>
      <c r="BN3900" s="86"/>
      <c r="BO3900" s="35"/>
      <c r="BP3900" s="35"/>
      <c r="BQ3900" s="35"/>
      <c r="BR3900" s="35"/>
      <c r="BS3900" s="35"/>
      <c r="BT3900" s="35"/>
      <c r="BU3900" s="35"/>
      <c r="BV3900" s="35"/>
      <c r="BW3900" s="35"/>
      <c r="BX3900" s="35"/>
      <c r="BY3900" s="35"/>
      <c r="BZ3900" s="35"/>
      <c r="CA3900" s="35"/>
      <c r="CB3900" s="35"/>
      <c r="CC3900" s="35"/>
      <c r="CD3900" s="35"/>
      <c r="CE3900" s="35"/>
      <c r="CF3900" s="35"/>
      <c r="CG3900" s="35"/>
      <c r="CH3900" s="35"/>
    </row>
    <row r="3901" spans="1:86" ht="15.6" x14ac:dyDescent="0.3">
      <c r="A3901" s="35"/>
      <c r="B3901" s="86"/>
      <c r="C3901" s="35"/>
      <c r="D3901" s="35"/>
      <c r="E3901" s="35"/>
      <c r="F3901" s="35"/>
      <c r="G3901" s="35"/>
      <c r="H3901" s="35"/>
      <c r="I3901" s="35"/>
      <c r="J3901" s="35"/>
      <c r="K3901" s="35"/>
      <c r="L3901" s="35"/>
      <c r="M3901" s="35"/>
      <c r="N3901" s="35"/>
      <c r="O3901" s="35"/>
      <c r="P3901" s="35"/>
      <c r="Q3901" s="35"/>
      <c r="R3901" s="35"/>
      <c r="S3901" s="35"/>
      <c r="T3901" s="17">
        <f t="shared" si="8668"/>
        <v>49917</v>
      </c>
      <c r="U3901" s="216">
        <f t="shared" si="8662"/>
        <v>6</v>
      </c>
      <c r="V3901" s="216">
        <f t="shared" si="8668"/>
        <v>3896</v>
      </c>
      <c r="W3901" s="16">
        <f t="shared" si="8674"/>
        <v>10.673972602739726</v>
      </c>
      <c r="X3901" s="16" t="e">
        <f>IF(Template!$F$7="Linear interpolation",LinInterp($I$5:$I$22,$G$5:$G$22,W3901),CubicSpline($I$5:$I$22,$G$5:$G$22,W3901))</f>
        <v>#VALUE!</v>
      </c>
      <c r="Y3901" s="221" t="e">
        <f t="shared" si="8663"/>
        <v>#VALUE!</v>
      </c>
      <c r="Z3901" s="221" t="e">
        <f>Y3901/PRODUCT($AA$6:AA3900)</f>
        <v>#VALUE!</v>
      </c>
      <c r="AA3901" s="16" t="e">
        <f t="shared" si="8669"/>
        <v>#VALUE!</v>
      </c>
      <c r="AB3901" s="10" t="e">
        <f t="shared" si="8670"/>
        <v>#VALUE!</v>
      </c>
      <c r="AC3901" s="90">
        <f t="shared" si="8786"/>
        <v>3901</v>
      </c>
      <c r="AD3901" s="17">
        <f t="shared" si="8679"/>
        <v>49894</v>
      </c>
      <c r="AE3901" s="16" t="e">
        <f t="shared" si="8664"/>
        <v>#VALUE!</v>
      </c>
      <c r="AF3901" s="10">
        <f ca="1">IFERROR(AVERAGE(INDIRECT("AE"&amp;AC3901-Template!$F$10+1):INDIRECT("AE"&amp;AC3901)),0)</f>
        <v>0</v>
      </c>
      <c r="AG3901" s="35"/>
      <c r="AH3901" s="86"/>
      <c r="AI3901" s="35"/>
      <c r="AJ3901" s="35"/>
      <c r="AK3901" s="35"/>
      <c r="AL3901" s="35"/>
      <c r="AM3901" s="35"/>
      <c r="AN3901" s="35"/>
      <c r="AO3901" s="35"/>
      <c r="AP3901" s="35"/>
      <c r="AQ3901" s="35"/>
      <c r="AR3901" s="35"/>
      <c r="AS3901" s="35"/>
      <c r="AT3901" s="35"/>
      <c r="AU3901" s="35"/>
      <c r="AV3901" s="35"/>
      <c r="AW3901" s="35"/>
      <c r="AX3901" s="35"/>
      <c r="AY3901" s="35"/>
      <c r="AZ3901" s="17">
        <f t="shared" ref="AZ3901" si="8789">AZ3900+1</f>
        <v>49917</v>
      </c>
      <c r="BA3901" s="216">
        <f t="shared" si="8687"/>
        <v>6</v>
      </c>
      <c r="BB3901" s="216">
        <f t="shared" ref="BB3901" si="8790">BB3900+1</f>
        <v>3896</v>
      </c>
      <c r="BC3901" s="16">
        <f t="shared" si="8689"/>
        <v>10.673972602739726</v>
      </c>
      <c r="BD3901" s="16">
        <f>IF(Template!$F$7="Linear interpolation",LinInterp($AO$5:$AO$18,$AM$5:$AM$18,BC3901),CubicSpline($AO$5:$AO$18,$AM$5:$AM$18,BC3901))</f>
        <v>14.150080050416177</v>
      </c>
      <c r="BE3901" s="221">
        <f t="shared" si="8769"/>
        <v>4.1067626323937461</v>
      </c>
      <c r="BF3901" s="221">
        <f>BE3901/PRODUCT($BG$6:BG3900)</f>
        <v>1.0003626318208767</v>
      </c>
      <c r="BG3901" s="16">
        <f t="shared" si="8690"/>
        <v>1.0003626324461983</v>
      </c>
      <c r="BH3901" s="10">
        <f t="shared" si="8691"/>
        <v>13.236084286237016</v>
      </c>
      <c r="BI3901" s="90"/>
      <c r="BJ3901" s="17">
        <f t="shared" si="8673"/>
        <v>49894</v>
      </c>
      <c r="BK3901" s="16">
        <f t="shared" si="8667"/>
        <v>13.23655903195997</v>
      </c>
      <c r="BL3901" s="10">
        <f ca="1">IFERROR(AVERAGE(INDIRECT("BK"&amp;AC3901-Template!$F$10+1):INDIRECT("BK"&amp;AC3901)),0)</f>
        <v>13.236839647168852</v>
      </c>
      <c r="BM3901" s="35"/>
      <c r="BN3901" s="86"/>
      <c r="BO3901" s="35"/>
      <c r="BP3901" s="35"/>
      <c r="BQ3901" s="35"/>
      <c r="BR3901" s="35"/>
      <c r="BS3901" s="35"/>
      <c r="BT3901" s="35"/>
      <c r="BU3901" s="35"/>
      <c r="BV3901" s="35"/>
      <c r="BW3901" s="35"/>
      <c r="BX3901" s="35"/>
      <c r="BY3901" s="35"/>
      <c r="BZ3901" s="35"/>
      <c r="CA3901" s="35"/>
      <c r="CB3901" s="35"/>
      <c r="CC3901" s="35"/>
      <c r="CD3901" s="35"/>
      <c r="CE3901" s="35"/>
      <c r="CF3901" s="35"/>
      <c r="CG3901" s="35"/>
      <c r="CH3901" s="35"/>
    </row>
    <row r="3902" spans="1:86" ht="15.6" x14ac:dyDescent="0.3">
      <c r="A3902" s="35"/>
      <c r="B3902" s="86"/>
      <c r="C3902" s="35"/>
      <c r="D3902" s="35"/>
      <c r="E3902" s="35"/>
      <c r="F3902" s="35"/>
      <c r="G3902" s="35"/>
      <c r="H3902" s="35"/>
      <c r="I3902" s="35"/>
      <c r="J3902" s="35"/>
      <c r="K3902" s="35"/>
      <c r="L3902" s="35"/>
      <c r="M3902" s="35"/>
      <c r="N3902" s="35"/>
      <c r="O3902" s="35"/>
      <c r="P3902" s="35"/>
      <c r="Q3902" s="35"/>
      <c r="R3902" s="35"/>
      <c r="S3902" s="35"/>
      <c r="T3902" s="17">
        <f t="shared" si="8668"/>
        <v>49918</v>
      </c>
      <c r="U3902" s="216">
        <f t="shared" si="8662"/>
        <v>7</v>
      </c>
      <c r="V3902" s="216">
        <f t="shared" si="8668"/>
        <v>3897</v>
      </c>
      <c r="W3902" s="16">
        <f t="shared" si="8674"/>
        <v>10.676712328767124</v>
      </c>
      <c r="X3902" s="16" t="e">
        <f>IF(Template!$F$7="Linear interpolation",LinInterp($I$5:$I$22,$G$5:$G$22,W3902),CubicSpline($I$5:$I$22,$G$5:$G$22,W3902))</f>
        <v>#VALUE!</v>
      </c>
      <c r="Y3902" s="221" t="e">
        <f t="shared" si="8663"/>
        <v>#VALUE!</v>
      </c>
      <c r="Z3902" s="221" t="e">
        <f>Y3902/PRODUCT($AA$6:AA3901)</f>
        <v>#VALUE!</v>
      </c>
      <c r="AA3902" s="16" t="e">
        <f t="shared" si="8669"/>
        <v>#VALUE!</v>
      </c>
      <c r="AB3902" s="10" t="e">
        <f t="shared" si="8670"/>
        <v>#VALUE!</v>
      </c>
      <c r="AC3902" s="90">
        <f t="shared" si="8786"/>
        <v>3902</v>
      </c>
      <c r="AD3902" s="17">
        <f t="shared" si="8679"/>
        <v>49895</v>
      </c>
      <c r="AE3902" s="16" t="e">
        <f t="shared" si="8664"/>
        <v>#VALUE!</v>
      </c>
      <c r="AF3902" s="10">
        <f ca="1">IFERROR(AVERAGE(INDIRECT("AE"&amp;AC3902-Template!$F$10+1):INDIRECT("AE"&amp;AC3902)),0)</f>
        <v>0</v>
      </c>
      <c r="AG3902" s="35"/>
      <c r="AH3902" s="86"/>
      <c r="AI3902" s="35"/>
      <c r="AJ3902" s="35"/>
      <c r="AK3902" s="35"/>
      <c r="AL3902" s="35"/>
      <c r="AM3902" s="35"/>
      <c r="AN3902" s="35"/>
      <c r="AO3902" s="35"/>
      <c r="AP3902" s="35"/>
      <c r="AQ3902" s="35"/>
      <c r="AR3902" s="35"/>
      <c r="AS3902" s="35"/>
      <c r="AT3902" s="35"/>
      <c r="AU3902" s="35"/>
      <c r="AV3902" s="35"/>
      <c r="AW3902" s="35"/>
      <c r="AX3902" s="35"/>
      <c r="AY3902" s="35"/>
      <c r="AZ3902" s="17">
        <f t="shared" ref="AZ3902" si="8791">AZ3901+1</f>
        <v>49918</v>
      </c>
      <c r="BA3902" s="216">
        <f t="shared" si="8687"/>
        <v>7</v>
      </c>
      <c r="BB3902" s="216">
        <f t="shared" ref="BB3902" si="8792">BB3901+1</f>
        <v>3897</v>
      </c>
      <c r="BC3902" s="16">
        <f t="shared" si="8689"/>
        <v>10.676712328767124</v>
      </c>
      <c r="BD3902" s="16">
        <f>IF(Template!$F$7="Linear interpolation",LinInterp($AO$5:$AO$18,$AM$5:$AM$18,BC3902),CubicSpline($AO$5:$AO$18,$AM$5:$AM$18,BC3902))</f>
        <v>14.150079830839827</v>
      </c>
      <c r="BE3902" s="221">
        <f t="shared" si="8769"/>
        <v>4.1082518726247281</v>
      </c>
      <c r="BF3902" s="221">
        <f>BE3902/PRODUCT($BG$6:BG3901)</f>
        <v>1.0003626305672473</v>
      </c>
      <c r="BG3902" s="16">
        <f t="shared" si="8690"/>
        <v>1.0003626324461983</v>
      </c>
      <c r="BH3902" s="10">
        <f t="shared" si="8691"/>
        <v>13.236084286237016</v>
      </c>
      <c r="BI3902" s="90"/>
      <c r="BJ3902" s="17">
        <f t="shared" si="8673"/>
        <v>49895</v>
      </c>
      <c r="BK3902" s="16">
        <f t="shared" si="8667"/>
        <v>13.236538581981483</v>
      </c>
      <c r="BL3902" s="10">
        <f ca="1">IFERROR(AVERAGE(INDIRECT("BK"&amp;AC3902-Template!$F$10+1):INDIRECT("BK"&amp;AC3902)),0)</f>
        <v>13.236820733626852</v>
      </c>
      <c r="BM3902" s="35"/>
      <c r="BN3902" s="86"/>
      <c r="BO3902" s="35"/>
      <c r="BP3902" s="35"/>
      <c r="BQ3902" s="35"/>
      <c r="BR3902" s="35"/>
      <c r="BS3902" s="35"/>
      <c r="BT3902" s="35"/>
      <c r="BU3902" s="35"/>
      <c r="BV3902" s="35"/>
      <c r="BW3902" s="35"/>
      <c r="BX3902" s="35"/>
      <c r="BY3902" s="35"/>
      <c r="BZ3902" s="35"/>
      <c r="CA3902" s="35"/>
      <c r="CB3902" s="35"/>
      <c r="CC3902" s="35"/>
      <c r="CD3902" s="35"/>
      <c r="CE3902" s="35"/>
      <c r="CF3902" s="35"/>
      <c r="CG3902" s="35"/>
      <c r="CH3902" s="35"/>
    </row>
    <row r="3903" spans="1:86" ht="15.6" x14ac:dyDescent="0.3">
      <c r="A3903" s="35"/>
      <c r="B3903" s="86"/>
      <c r="C3903" s="35"/>
      <c r="D3903" s="35"/>
      <c r="E3903" s="35"/>
      <c r="F3903" s="35"/>
      <c r="G3903" s="35"/>
      <c r="H3903" s="35"/>
      <c r="I3903" s="35"/>
      <c r="J3903" s="35"/>
      <c r="K3903" s="35"/>
      <c r="L3903" s="35"/>
      <c r="M3903" s="35"/>
      <c r="N3903" s="35"/>
      <c r="O3903" s="35"/>
      <c r="P3903" s="35"/>
      <c r="Q3903" s="35"/>
      <c r="R3903" s="35"/>
      <c r="S3903" s="35"/>
      <c r="T3903" s="17">
        <f t="shared" si="8668"/>
        <v>49919</v>
      </c>
      <c r="U3903" s="216">
        <f t="shared" si="8662"/>
        <v>1</v>
      </c>
      <c r="V3903" s="216">
        <f t="shared" si="8668"/>
        <v>3898</v>
      </c>
      <c r="W3903" s="16">
        <f t="shared" si="8674"/>
        <v>10.67945205479452</v>
      </c>
      <c r="X3903" s="16" t="e">
        <f>IF(Template!$F$7="Linear interpolation",LinInterp($I$5:$I$22,$G$5:$G$22,W3903),CubicSpline($I$5:$I$22,$G$5:$G$22,W3903))</f>
        <v>#VALUE!</v>
      </c>
      <c r="Y3903" s="221" t="e">
        <f t="shared" si="8663"/>
        <v>#VALUE!</v>
      </c>
      <c r="Z3903" s="221" t="e">
        <f>Y3903/PRODUCT($AA$6:AA3902)</f>
        <v>#VALUE!</v>
      </c>
      <c r="AA3903" s="16" t="e">
        <f t="shared" si="8669"/>
        <v>#VALUE!</v>
      </c>
      <c r="AB3903" s="10" t="e">
        <f t="shared" si="8670"/>
        <v>#VALUE!</v>
      </c>
      <c r="AC3903" s="90">
        <f t="shared" si="8786"/>
        <v>3903</v>
      </c>
      <c r="AD3903" s="17">
        <f t="shared" si="8679"/>
        <v>49896</v>
      </c>
      <c r="AE3903" s="16" t="e">
        <f t="shared" si="8664"/>
        <v>#VALUE!</v>
      </c>
      <c r="AF3903" s="10">
        <f ca="1">IFERROR(AVERAGE(INDIRECT("AE"&amp;AC3903-Template!$F$10+1):INDIRECT("AE"&amp;AC3903)),0)</f>
        <v>0</v>
      </c>
      <c r="AG3903" s="35"/>
      <c r="AH3903" s="86"/>
      <c r="AI3903" s="35"/>
      <c r="AJ3903" s="35"/>
      <c r="AK3903" s="35"/>
      <c r="AL3903" s="35"/>
      <c r="AM3903" s="35"/>
      <c r="AN3903" s="35"/>
      <c r="AO3903" s="35"/>
      <c r="AP3903" s="35"/>
      <c r="AQ3903" s="35"/>
      <c r="AR3903" s="35"/>
      <c r="AS3903" s="35"/>
      <c r="AT3903" s="35"/>
      <c r="AU3903" s="35"/>
      <c r="AV3903" s="35"/>
      <c r="AW3903" s="35"/>
      <c r="AX3903" s="35"/>
      <c r="AY3903" s="35"/>
      <c r="AZ3903" s="17">
        <f t="shared" ref="AZ3903" si="8793">AZ3902+1</f>
        <v>49919</v>
      </c>
      <c r="BA3903" s="216">
        <f t="shared" si="8687"/>
        <v>1</v>
      </c>
      <c r="BB3903" s="216">
        <f t="shared" ref="BB3903" si="8794">BB3902+1</f>
        <v>3898</v>
      </c>
      <c r="BC3903" s="16">
        <f t="shared" si="8689"/>
        <v>10.67945205479452</v>
      </c>
      <c r="BD3903" s="16">
        <f>IF(Template!$F$7="Linear interpolation",LinInterp($AO$5:$AO$18,$AM$5:$AM$18,BC3903),CubicSpline($AO$5:$AO$18,$AM$5:$AM$18,BC3903))</f>
        <v>14.150079604630804</v>
      </c>
      <c r="BE3903" s="221">
        <f t="shared" si="8769"/>
        <v>4.1097416503071518</v>
      </c>
      <c r="BF3903" s="221">
        <f>BE3903/PRODUCT($BG$6:BG3902)</f>
        <v>1.0003626286823226</v>
      </c>
      <c r="BG3903" s="16">
        <f t="shared" si="8690"/>
        <v>1.0003626286823226</v>
      </c>
      <c r="BH3903" s="10">
        <f t="shared" si="8691"/>
        <v>13.235946904775586</v>
      </c>
      <c r="BI3903" s="90"/>
      <c r="BJ3903" s="17">
        <f t="shared" si="8673"/>
        <v>49896</v>
      </c>
      <c r="BK3903" s="16">
        <f t="shared" si="8667"/>
        <v>13.236538581981483</v>
      </c>
      <c r="BL3903" s="10">
        <f ca="1">IFERROR(AVERAGE(INDIRECT("BK"&amp;AC3903-Template!$F$10+1):INDIRECT("BK"&amp;AC3903)),0)</f>
        <v>13.236802399745955</v>
      </c>
      <c r="BM3903" s="35"/>
      <c r="BN3903" s="86"/>
      <c r="BO3903" s="35"/>
      <c r="BP3903" s="35"/>
      <c r="BQ3903" s="35"/>
      <c r="BR3903" s="35"/>
      <c r="BS3903" s="35"/>
      <c r="BT3903" s="35"/>
      <c r="BU3903" s="35"/>
      <c r="BV3903" s="35"/>
      <c r="BW3903" s="35"/>
      <c r="BX3903" s="35"/>
      <c r="BY3903" s="35"/>
      <c r="BZ3903" s="35"/>
      <c r="CA3903" s="35"/>
      <c r="CB3903" s="35"/>
      <c r="CC3903" s="35"/>
      <c r="CD3903" s="35"/>
      <c r="CE3903" s="35"/>
      <c r="CF3903" s="35"/>
      <c r="CG3903" s="35"/>
      <c r="CH3903" s="35"/>
    </row>
    <row r="3904" spans="1:86" ht="15.6" x14ac:dyDescent="0.3">
      <c r="A3904" s="35"/>
      <c r="B3904" s="86"/>
      <c r="C3904" s="35"/>
      <c r="D3904" s="35"/>
      <c r="E3904" s="35"/>
      <c r="F3904" s="35"/>
      <c r="G3904" s="35"/>
      <c r="H3904" s="35"/>
      <c r="I3904" s="35"/>
      <c r="J3904" s="35"/>
      <c r="K3904" s="35"/>
      <c r="L3904" s="35"/>
      <c r="M3904" s="35"/>
      <c r="N3904" s="35"/>
      <c r="O3904" s="35"/>
      <c r="P3904" s="35"/>
      <c r="Q3904" s="35"/>
      <c r="R3904" s="35"/>
      <c r="S3904" s="35"/>
      <c r="T3904" s="17">
        <f t="shared" si="8668"/>
        <v>49920</v>
      </c>
      <c r="U3904" s="216">
        <f t="shared" si="8662"/>
        <v>2</v>
      </c>
      <c r="V3904" s="216">
        <f t="shared" si="8668"/>
        <v>3899</v>
      </c>
      <c r="W3904" s="16">
        <f t="shared" si="8674"/>
        <v>10.682191780821919</v>
      </c>
      <c r="X3904" s="16" t="e">
        <f>IF(Template!$F$7="Linear interpolation",LinInterp($I$5:$I$22,$G$5:$G$22,W3904),CubicSpline($I$5:$I$22,$G$5:$G$22,W3904))</f>
        <v>#VALUE!</v>
      </c>
      <c r="Y3904" s="221" t="e">
        <f t="shared" si="8663"/>
        <v>#VALUE!</v>
      </c>
      <c r="Z3904" s="221" t="e">
        <f>Y3904/PRODUCT($AA$6:AA3903)</f>
        <v>#VALUE!</v>
      </c>
      <c r="AA3904" s="16" t="e">
        <f t="shared" si="8669"/>
        <v>#VALUE!</v>
      </c>
      <c r="AB3904" s="10" t="e">
        <f t="shared" si="8670"/>
        <v>#VALUE!</v>
      </c>
      <c r="AC3904" s="90">
        <f t="shared" si="8786"/>
        <v>3904</v>
      </c>
      <c r="AD3904" s="17">
        <f t="shared" si="8679"/>
        <v>49897</v>
      </c>
      <c r="AE3904" s="16" t="e">
        <f t="shared" si="8664"/>
        <v>#VALUE!</v>
      </c>
      <c r="AF3904" s="10">
        <f ca="1">IFERROR(AVERAGE(INDIRECT("AE"&amp;AC3904-Template!$F$10+1):INDIRECT("AE"&amp;AC3904)),0)</f>
        <v>0</v>
      </c>
      <c r="AG3904" s="35"/>
      <c r="AH3904" s="86"/>
      <c r="AI3904" s="35"/>
      <c r="AJ3904" s="35"/>
      <c r="AK3904" s="35"/>
      <c r="AL3904" s="35"/>
      <c r="AM3904" s="35"/>
      <c r="AN3904" s="35"/>
      <c r="AO3904" s="35"/>
      <c r="AP3904" s="35"/>
      <c r="AQ3904" s="35"/>
      <c r="AR3904" s="35"/>
      <c r="AS3904" s="35"/>
      <c r="AT3904" s="35"/>
      <c r="AU3904" s="35"/>
      <c r="AV3904" s="35"/>
      <c r="AW3904" s="35"/>
      <c r="AX3904" s="35"/>
      <c r="AY3904" s="35"/>
      <c r="AZ3904" s="17">
        <f t="shared" ref="AZ3904" si="8795">AZ3903+1</f>
        <v>49920</v>
      </c>
      <c r="BA3904" s="216">
        <f t="shared" si="8687"/>
        <v>2</v>
      </c>
      <c r="BB3904" s="216">
        <f t="shared" ref="BB3904" si="8796">BB3903+1</f>
        <v>3899</v>
      </c>
      <c r="BC3904" s="16">
        <f t="shared" si="8689"/>
        <v>10.682191780821919</v>
      </c>
      <c r="BD3904" s="16">
        <f>IF(Template!$F$7="Linear interpolation",LinInterp($AO$5:$AO$18,$AM$5:$AM$18,BC3904),CubicSpline($AO$5:$AO$18,$AM$5:$AM$18,BC3904))</f>
        <v>14.150079371762256</v>
      </c>
      <c r="BE3904" s="221">
        <f t="shared" si="8769"/>
        <v>4.1112319656217169</v>
      </c>
      <c r="BF3904" s="221">
        <f>BE3904/PRODUCT($BG$6:BG3903)</f>
        <v>1.0003626299269819</v>
      </c>
      <c r="BG3904" s="16">
        <f t="shared" si="8690"/>
        <v>1.0003626299269819</v>
      </c>
      <c r="BH3904" s="10">
        <f t="shared" si="8691"/>
        <v>13.235992334838741</v>
      </c>
      <c r="BI3904" s="90"/>
      <c r="BJ3904" s="17">
        <f t="shared" si="8673"/>
        <v>49897</v>
      </c>
      <c r="BK3904" s="16">
        <f t="shared" si="8667"/>
        <v>13.236538581981483</v>
      </c>
      <c r="BL3904" s="10">
        <f ca="1">IFERROR(AVERAGE(INDIRECT("BK"&amp;AC3904-Template!$F$10+1):INDIRECT("BK"&amp;AC3904)),0)</f>
        <v>13.23678464899845</v>
      </c>
      <c r="BM3904" s="35"/>
      <c r="BN3904" s="86"/>
      <c r="BO3904" s="35"/>
      <c r="BP3904" s="35"/>
      <c r="BQ3904" s="35"/>
      <c r="BR3904" s="35"/>
      <c r="BS3904" s="35"/>
      <c r="BT3904" s="35"/>
      <c r="BU3904" s="35"/>
      <c r="BV3904" s="35"/>
      <c r="BW3904" s="35"/>
      <c r="BX3904" s="35"/>
      <c r="BY3904" s="35"/>
      <c r="BZ3904" s="35"/>
      <c r="CA3904" s="35"/>
      <c r="CB3904" s="35"/>
      <c r="CC3904" s="35"/>
      <c r="CD3904" s="35"/>
      <c r="CE3904" s="35"/>
      <c r="CF3904" s="35"/>
      <c r="CG3904" s="35"/>
      <c r="CH3904" s="35"/>
    </row>
    <row r="3905" spans="1:86" ht="15.6" x14ac:dyDescent="0.3">
      <c r="A3905" s="35"/>
      <c r="B3905" s="86"/>
      <c r="C3905" s="35"/>
      <c r="D3905" s="35"/>
      <c r="E3905" s="35"/>
      <c r="F3905" s="35"/>
      <c r="G3905" s="35"/>
      <c r="H3905" s="35"/>
      <c r="I3905" s="35"/>
      <c r="J3905" s="35"/>
      <c r="K3905" s="35"/>
      <c r="L3905" s="35"/>
      <c r="M3905" s="35"/>
      <c r="N3905" s="35"/>
      <c r="O3905" s="35"/>
      <c r="P3905" s="35"/>
      <c r="Q3905" s="35"/>
      <c r="R3905" s="35"/>
      <c r="S3905" s="35"/>
      <c r="T3905" s="17">
        <f t="shared" si="8668"/>
        <v>49921</v>
      </c>
      <c r="U3905" s="216">
        <f t="shared" si="8662"/>
        <v>3</v>
      </c>
      <c r="V3905" s="216">
        <f t="shared" si="8668"/>
        <v>3900</v>
      </c>
      <c r="W3905" s="16">
        <f t="shared" si="8674"/>
        <v>10.684931506849315</v>
      </c>
      <c r="X3905" s="16" t="e">
        <f>IF(Template!$F$7="Linear interpolation",LinInterp($I$5:$I$22,$G$5:$G$22,W3905),CubicSpline($I$5:$I$22,$G$5:$G$22,W3905))</f>
        <v>#VALUE!</v>
      </c>
      <c r="Y3905" s="221" t="e">
        <f t="shared" si="8663"/>
        <v>#VALUE!</v>
      </c>
      <c r="Z3905" s="221" t="e">
        <f>Y3905/PRODUCT($AA$6:AA3904)</f>
        <v>#VALUE!</v>
      </c>
      <c r="AA3905" s="16" t="e">
        <f t="shared" si="8669"/>
        <v>#VALUE!</v>
      </c>
      <c r="AB3905" s="10" t="e">
        <f t="shared" si="8670"/>
        <v>#VALUE!</v>
      </c>
      <c r="AC3905" s="90">
        <f t="shared" si="8786"/>
        <v>3905</v>
      </c>
      <c r="AD3905" s="17">
        <f t="shared" si="8679"/>
        <v>49898</v>
      </c>
      <c r="AE3905" s="16" t="e">
        <f t="shared" si="8664"/>
        <v>#VALUE!</v>
      </c>
      <c r="AF3905" s="10">
        <f ca="1">IFERROR(AVERAGE(INDIRECT("AE"&amp;AC3905-Template!$F$10+1):INDIRECT("AE"&amp;AC3905)),0)</f>
        <v>0</v>
      </c>
      <c r="AG3905" s="35"/>
      <c r="AH3905" s="86"/>
      <c r="AI3905" s="35"/>
      <c r="AJ3905" s="35"/>
      <c r="AK3905" s="35"/>
      <c r="AL3905" s="35"/>
      <c r="AM3905" s="35"/>
      <c r="AN3905" s="35"/>
      <c r="AO3905" s="35"/>
      <c r="AP3905" s="35"/>
      <c r="AQ3905" s="35"/>
      <c r="AR3905" s="35"/>
      <c r="AS3905" s="35"/>
      <c r="AT3905" s="35"/>
      <c r="AU3905" s="35"/>
      <c r="AV3905" s="35"/>
      <c r="AW3905" s="35"/>
      <c r="AX3905" s="35"/>
      <c r="AY3905" s="35"/>
      <c r="AZ3905" s="17">
        <f t="shared" ref="AZ3905" si="8797">AZ3904+1</f>
        <v>49921</v>
      </c>
      <c r="BA3905" s="216">
        <f t="shared" si="8687"/>
        <v>3</v>
      </c>
      <c r="BB3905" s="216">
        <f t="shared" ref="BB3905" si="8798">BB3904+1</f>
        <v>3900</v>
      </c>
      <c r="BC3905" s="16">
        <f t="shared" si="8689"/>
        <v>10.684931506849315</v>
      </c>
      <c r="BD3905" s="16">
        <f>IF(Template!$F$7="Linear interpolation",LinInterp($AO$5:$AO$18,$AM$5:$AM$18,BC3905),CubicSpline($AO$5:$AO$18,$AM$5:$AM$18,BC3905))</f>
        <v>14.150079132207329</v>
      </c>
      <c r="BE3905" s="221">
        <f t="shared" si="8769"/>
        <v>4.1127228187492131</v>
      </c>
      <c r="BF3905" s="221">
        <f>BE3905/PRODUCT($BG$6:BG3904)</f>
        <v>1.0003626292897025</v>
      </c>
      <c r="BG3905" s="16">
        <f t="shared" si="8690"/>
        <v>1.0003626292897025</v>
      </c>
      <c r="BH3905" s="10">
        <f t="shared" si="8691"/>
        <v>13.235969074142817</v>
      </c>
      <c r="BI3905" s="90"/>
      <c r="BJ3905" s="17">
        <f t="shared" si="8673"/>
        <v>49898</v>
      </c>
      <c r="BK3905" s="16">
        <f t="shared" si="8667"/>
        <v>13.236414812413111</v>
      </c>
      <c r="BL3905" s="10">
        <f ca="1">IFERROR(AVERAGE(INDIRECT("BK"&amp;AC3905-Template!$F$10+1):INDIRECT("BK"&amp;AC3905)),0)</f>
        <v>13.236762772598665</v>
      </c>
      <c r="BM3905" s="35"/>
      <c r="BN3905" s="86"/>
      <c r="BO3905" s="35"/>
      <c r="BP3905" s="35"/>
      <c r="BQ3905" s="35"/>
      <c r="BR3905" s="35"/>
      <c r="BS3905" s="35"/>
      <c r="BT3905" s="35"/>
      <c r="BU3905" s="35"/>
      <c r="BV3905" s="35"/>
      <c r="BW3905" s="35"/>
      <c r="BX3905" s="35"/>
      <c r="BY3905" s="35"/>
      <c r="BZ3905" s="35"/>
      <c r="CA3905" s="35"/>
      <c r="CB3905" s="35"/>
      <c r="CC3905" s="35"/>
      <c r="CD3905" s="35"/>
      <c r="CE3905" s="35"/>
      <c r="CF3905" s="35"/>
      <c r="CG3905" s="35"/>
      <c r="CH3905" s="35"/>
    </row>
    <row r="3906" spans="1:86" ht="15.6" x14ac:dyDescent="0.3">
      <c r="A3906" s="35"/>
      <c r="B3906" s="86"/>
      <c r="C3906" s="35"/>
      <c r="D3906" s="35"/>
      <c r="E3906" s="35"/>
      <c r="F3906" s="35"/>
      <c r="G3906" s="35"/>
      <c r="H3906" s="35"/>
      <c r="I3906" s="35"/>
      <c r="J3906" s="35"/>
      <c r="K3906" s="35"/>
      <c r="L3906" s="35"/>
      <c r="M3906" s="35"/>
      <c r="N3906" s="35"/>
      <c r="O3906" s="35"/>
      <c r="P3906" s="35"/>
      <c r="Q3906" s="35"/>
      <c r="R3906" s="35"/>
      <c r="S3906" s="35"/>
      <c r="T3906" s="17">
        <f t="shared" si="8668"/>
        <v>49922</v>
      </c>
      <c r="U3906" s="216">
        <f t="shared" si="8662"/>
        <v>4</v>
      </c>
      <c r="V3906" s="216">
        <f t="shared" si="8668"/>
        <v>3901</v>
      </c>
      <c r="W3906" s="16">
        <f t="shared" si="8674"/>
        <v>10.687671232876712</v>
      </c>
      <c r="X3906" s="16" t="e">
        <f>IF(Template!$F$7="Linear interpolation",LinInterp($I$5:$I$22,$G$5:$G$22,W3906),CubicSpline($I$5:$I$22,$G$5:$G$22,W3906))</f>
        <v>#VALUE!</v>
      </c>
      <c r="Y3906" s="221" t="e">
        <f t="shared" si="8663"/>
        <v>#VALUE!</v>
      </c>
      <c r="Z3906" s="221" t="e">
        <f>Y3906/PRODUCT($AA$6:AA3905)</f>
        <v>#VALUE!</v>
      </c>
      <c r="AA3906" s="16" t="e">
        <f t="shared" si="8669"/>
        <v>#VALUE!</v>
      </c>
      <c r="AB3906" s="10" t="e">
        <f t="shared" si="8670"/>
        <v>#VALUE!</v>
      </c>
      <c r="AC3906" s="90">
        <f t="shared" si="8786"/>
        <v>3906</v>
      </c>
      <c r="AD3906" s="17">
        <f t="shared" si="8679"/>
        <v>49899</v>
      </c>
      <c r="AE3906" s="16" t="e">
        <f t="shared" si="8664"/>
        <v>#VALUE!</v>
      </c>
      <c r="AF3906" s="10">
        <f ca="1">IFERROR(AVERAGE(INDIRECT("AE"&amp;AC3906-Template!$F$10+1):INDIRECT("AE"&amp;AC3906)),0)</f>
        <v>0</v>
      </c>
      <c r="AG3906" s="35"/>
      <c r="AH3906" s="86"/>
      <c r="AI3906" s="35"/>
      <c r="AJ3906" s="35"/>
      <c r="AK3906" s="35"/>
      <c r="AL3906" s="35"/>
      <c r="AM3906" s="35"/>
      <c r="AN3906" s="35"/>
      <c r="AO3906" s="35"/>
      <c r="AP3906" s="35"/>
      <c r="AQ3906" s="35"/>
      <c r="AR3906" s="35"/>
      <c r="AS3906" s="35"/>
      <c r="AT3906" s="35"/>
      <c r="AU3906" s="35"/>
      <c r="AV3906" s="35"/>
      <c r="AW3906" s="35"/>
      <c r="AX3906" s="35"/>
      <c r="AY3906" s="35"/>
      <c r="AZ3906" s="17">
        <f t="shared" ref="AZ3906" si="8799">AZ3905+1</f>
        <v>49922</v>
      </c>
      <c r="BA3906" s="216">
        <f t="shared" si="8687"/>
        <v>4</v>
      </c>
      <c r="BB3906" s="216">
        <f t="shared" ref="BB3906" si="8800">BB3905+1</f>
        <v>3901</v>
      </c>
      <c r="BC3906" s="16">
        <f t="shared" si="8689"/>
        <v>10.687671232876712</v>
      </c>
      <c r="BD3906" s="16">
        <f>IF(Template!$F$7="Linear interpolation",LinInterp($AO$5:$AO$18,$AM$5:$AM$18,BC3906),CubicSpline($AO$5:$AO$18,$AM$5:$AM$18,BC3906))</f>
        <v>14.150078885939173</v>
      </c>
      <c r="BE3906" s="221">
        <f t="shared" si="8769"/>
        <v>4.1142142098704202</v>
      </c>
      <c r="BF3906" s="221">
        <f>BE3906/PRODUCT($BG$6:BG3905)</f>
        <v>1.0003626286494214</v>
      </c>
      <c r="BG3906" s="16">
        <f t="shared" si="8690"/>
        <v>1.0003626286494214</v>
      </c>
      <c r="BH3906" s="10">
        <f t="shared" si="8691"/>
        <v>13.235945703880425</v>
      </c>
      <c r="BI3906" s="90"/>
      <c r="BJ3906" s="17">
        <f t="shared" si="8673"/>
        <v>49899</v>
      </c>
      <c r="BK3906" s="16">
        <f t="shared" si="8667"/>
        <v>13.236455711778451</v>
      </c>
      <c r="BL3906" s="10">
        <f ca="1">IFERROR(AVERAGE(INDIRECT("BK"&amp;AC3906-Template!$F$10+1):INDIRECT("BK"&amp;AC3906)),0)</f>
        <v>13.236742259511058</v>
      </c>
      <c r="BM3906" s="35"/>
      <c r="BN3906" s="86"/>
      <c r="BO3906" s="35"/>
      <c r="BP3906" s="35"/>
      <c r="BQ3906" s="35"/>
      <c r="BR3906" s="35"/>
      <c r="BS3906" s="35"/>
      <c r="BT3906" s="35"/>
      <c r="BU3906" s="35"/>
      <c r="BV3906" s="35"/>
      <c r="BW3906" s="35"/>
      <c r="BX3906" s="35"/>
      <c r="BY3906" s="35"/>
      <c r="BZ3906" s="35"/>
      <c r="CA3906" s="35"/>
      <c r="CB3906" s="35"/>
      <c r="CC3906" s="35"/>
      <c r="CD3906" s="35"/>
      <c r="CE3906" s="35"/>
      <c r="CF3906" s="35"/>
      <c r="CG3906" s="35"/>
      <c r="CH3906" s="35"/>
    </row>
    <row r="3907" spans="1:86" ht="15.6" x14ac:dyDescent="0.3">
      <c r="A3907" s="35"/>
      <c r="B3907" s="86"/>
      <c r="C3907" s="35"/>
      <c r="D3907" s="35"/>
      <c r="E3907" s="35"/>
      <c r="F3907" s="35"/>
      <c r="G3907" s="35"/>
      <c r="H3907" s="35"/>
      <c r="I3907" s="35"/>
      <c r="J3907" s="35"/>
      <c r="K3907" s="35"/>
      <c r="L3907" s="35"/>
      <c r="M3907" s="35"/>
      <c r="N3907" s="35"/>
      <c r="O3907" s="35"/>
      <c r="P3907" s="35"/>
      <c r="Q3907" s="35"/>
      <c r="R3907" s="35"/>
      <c r="S3907" s="35"/>
      <c r="T3907" s="17">
        <f t="shared" si="8668"/>
        <v>49923</v>
      </c>
      <c r="U3907" s="216">
        <f t="shared" si="8662"/>
        <v>5</v>
      </c>
      <c r="V3907" s="216">
        <f t="shared" si="8668"/>
        <v>3902</v>
      </c>
      <c r="W3907" s="16">
        <f t="shared" si="8674"/>
        <v>10.69041095890411</v>
      </c>
      <c r="X3907" s="16" t="e">
        <f>IF(Template!$F$7="Linear interpolation",LinInterp($I$5:$I$22,$G$5:$G$22,W3907),CubicSpline($I$5:$I$22,$G$5:$G$22,W3907))</f>
        <v>#VALUE!</v>
      </c>
      <c r="Y3907" s="221" t="e">
        <f t="shared" si="8663"/>
        <v>#VALUE!</v>
      </c>
      <c r="Z3907" s="221" t="e">
        <f>Y3907/PRODUCT($AA$6:AA3906)</f>
        <v>#VALUE!</v>
      </c>
      <c r="AA3907" s="16" t="e">
        <f t="shared" si="8669"/>
        <v>#VALUE!</v>
      </c>
      <c r="AB3907" s="10" t="e">
        <f t="shared" si="8670"/>
        <v>#VALUE!</v>
      </c>
      <c r="AC3907" s="90">
        <f t="shared" si="8786"/>
        <v>3907</v>
      </c>
      <c r="AD3907" s="17">
        <f t="shared" si="8679"/>
        <v>49900</v>
      </c>
      <c r="AE3907" s="16" t="e">
        <f t="shared" si="8664"/>
        <v>#VALUE!</v>
      </c>
      <c r="AF3907" s="10">
        <f ca="1">IFERROR(AVERAGE(INDIRECT("AE"&amp;AC3907-Template!$F$10+1):INDIRECT("AE"&amp;AC3907)),0)</f>
        <v>0</v>
      </c>
      <c r="AG3907" s="35"/>
      <c r="AH3907" s="86"/>
      <c r="AI3907" s="35"/>
      <c r="AJ3907" s="35"/>
      <c r="AK3907" s="35"/>
      <c r="AL3907" s="35"/>
      <c r="AM3907" s="35"/>
      <c r="AN3907" s="35"/>
      <c r="AO3907" s="35"/>
      <c r="AP3907" s="35"/>
      <c r="AQ3907" s="35"/>
      <c r="AR3907" s="35"/>
      <c r="AS3907" s="35"/>
      <c r="AT3907" s="35"/>
      <c r="AU3907" s="35"/>
      <c r="AV3907" s="35"/>
      <c r="AW3907" s="35"/>
      <c r="AX3907" s="35"/>
      <c r="AY3907" s="35"/>
      <c r="AZ3907" s="17">
        <f t="shared" ref="AZ3907" si="8801">AZ3906+1</f>
        <v>49923</v>
      </c>
      <c r="BA3907" s="216">
        <f t="shared" si="8687"/>
        <v>5</v>
      </c>
      <c r="BB3907" s="216">
        <f t="shared" ref="BB3907" si="8802">BB3906+1</f>
        <v>3902</v>
      </c>
      <c r="BC3907" s="16">
        <f t="shared" si="8689"/>
        <v>10.69041095890411</v>
      </c>
      <c r="BD3907" s="16">
        <f>IF(Template!$F$7="Linear interpolation",LinInterp($AO$5:$AO$18,$AM$5:$AM$18,BC3907),CubicSpline($AO$5:$AO$18,$AM$5:$AM$18,BC3907))</f>
        <v>14.150078632930933</v>
      </c>
      <c r="BE3907" s="221">
        <f t="shared" si="8769"/>
        <v>4.1157061391661944</v>
      </c>
      <c r="BF3907" s="221">
        <f>BE3907/PRODUCT($BG$6:BG3906)</f>
        <v>1.000362628006144</v>
      </c>
      <c r="BG3907" s="16">
        <f t="shared" si="8690"/>
        <v>1.000362628006144</v>
      </c>
      <c r="BH3907" s="10">
        <f t="shared" si="8691"/>
        <v>13.235922224254182</v>
      </c>
      <c r="BI3907" s="90"/>
      <c r="BJ3907" s="17">
        <f t="shared" si="8673"/>
        <v>49900</v>
      </c>
      <c r="BK3907" s="16">
        <f t="shared" si="8667"/>
        <v>13.236434726310975</v>
      </c>
      <c r="BL3907" s="10">
        <f ca="1">IFERROR(AVERAGE(INDIRECT("BK"&amp;AC3907-Template!$F$10+1):INDIRECT("BK"&amp;AC3907)),0)</f>
        <v>13.236724580508962</v>
      </c>
      <c r="BM3907" s="35"/>
      <c r="BN3907" s="86"/>
      <c r="BO3907" s="35"/>
      <c r="BP3907" s="35"/>
      <c r="BQ3907" s="35"/>
      <c r="BR3907" s="35"/>
      <c r="BS3907" s="35"/>
      <c r="BT3907" s="35"/>
      <c r="BU3907" s="35"/>
      <c r="BV3907" s="35"/>
      <c r="BW3907" s="35"/>
      <c r="BX3907" s="35"/>
      <c r="BY3907" s="35"/>
      <c r="BZ3907" s="35"/>
      <c r="CA3907" s="35"/>
      <c r="CB3907" s="35"/>
      <c r="CC3907" s="35"/>
      <c r="CD3907" s="35"/>
      <c r="CE3907" s="35"/>
      <c r="CF3907" s="35"/>
      <c r="CG3907" s="35"/>
      <c r="CH3907" s="35"/>
    </row>
    <row r="3908" spans="1:86" ht="15.6" x14ac:dyDescent="0.3">
      <c r="A3908" s="35"/>
      <c r="B3908" s="86"/>
      <c r="C3908" s="35"/>
      <c r="D3908" s="35"/>
      <c r="E3908" s="35"/>
      <c r="F3908" s="35"/>
      <c r="G3908" s="35"/>
      <c r="H3908" s="35"/>
      <c r="I3908" s="35"/>
      <c r="J3908" s="35"/>
      <c r="K3908" s="35"/>
      <c r="L3908" s="35"/>
      <c r="M3908" s="35"/>
      <c r="N3908" s="35"/>
      <c r="O3908" s="35"/>
      <c r="P3908" s="35"/>
      <c r="Q3908" s="35"/>
      <c r="R3908" s="35"/>
      <c r="S3908" s="35"/>
      <c r="T3908" s="17">
        <f t="shared" si="8668"/>
        <v>49924</v>
      </c>
      <c r="U3908" s="216">
        <f t="shared" si="8662"/>
        <v>6</v>
      </c>
      <c r="V3908" s="216">
        <f t="shared" si="8668"/>
        <v>3903</v>
      </c>
      <c r="W3908" s="16">
        <f t="shared" si="8674"/>
        <v>10.693150684931506</v>
      </c>
      <c r="X3908" s="16" t="e">
        <f>IF(Template!$F$7="Linear interpolation",LinInterp($I$5:$I$22,$G$5:$G$22,W3908),CubicSpline($I$5:$I$22,$G$5:$G$22,W3908))</f>
        <v>#VALUE!</v>
      </c>
      <c r="Y3908" s="221" t="e">
        <f t="shared" si="8663"/>
        <v>#VALUE!</v>
      </c>
      <c r="Z3908" s="221" t="e">
        <f>Y3908/PRODUCT($AA$6:AA3907)</f>
        <v>#VALUE!</v>
      </c>
      <c r="AA3908" s="16" t="e">
        <f t="shared" si="8669"/>
        <v>#VALUE!</v>
      </c>
      <c r="AB3908" s="10" t="e">
        <f t="shared" si="8670"/>
        <v>#VALUE!</v>
      </c>
      <c r="AC3908" s="90">
        <f t="shared" si="8786"/>
        <v>3908</v>
      </c>
      <c r="AD3908" s="17">
        <f t="shared" si="8679"/>
        <v>49901</v>
      </c>
      <c r="AE3908" s="16" t="e">
        <f t="shared" si="8664"/>
        <v>#VALUE!</v>
      </c>
      <c r="AF3908" s="10">
        <f ca="1">IFERROR(AVERAGE(INDIRECT("AE"&amp;AC3908-Template!$F$10+1):INDIRECT("AE"&amp;AC3908)),0)</f>
        <v>0</v>
      </c>
      <c r="AG3908" s="35"/>
      <c r="AH3908" s="86"/>
      <c r="AI3908" s="35"/>
      <c r="AJ3908" s="35"/>
      <c r="AK3908" s="35"/>
      <c r="AL3908" s="35"/>
      <c r="AM3908" s="35"/>
      <c r="AN3908" s="35"/>
      <c r="AO3908" s="35"/>
      <c r="AP3908" s="35"/>
      <c r="AQ3908" s="35"/>
      <c r="AR3908" s="35"/>
      <c r="AS3908" s="35"/>
      <c r="AT3908" s="35"/>
      <c r="AU3908" s="35"/>
      <c r="AV3908" s="35"/>
      <c r="AW3908" s="35"/>
      <c r="AX3908" s="35"/>
      <c r="AY3908" s="35"/>
      <c r="AZ3908" s="17">
        <f t="shared" ref="AZ3908" si="8803">AZ3907+1</f>
        <v>49924</v>
      </c>
      <c r="BA3908" s="216">
        <f t="shared" si="8687"/>
        <v>6</v>
      </c>
      <c r="BB3908" s="216">
        <f t="shared" ref="BB3908" si="8804">BB3907+1</f>
        <v>3903</v>
      </c>
      <c r="BC3908" s="16">
        <f t="shared" si="8689"/>
        <v>10.693150684931506</v>
      </c>
      <c r="BD3908" s="16">
        <f>IF(Template!$F$7="Linear interpolation",LinInterp($AO$5:$AO$18,$AM$5:$AM$18,BC3908),CubicSpline($AO$5:$AO$18,$AM$5:$AM$18,BC3908))</f>
        <v>14.150078373155758</v>
      </c>
      <c r="BE3908" s="221">
        <f t="shared" si="8769"/>
        <v>4.1171986068174098</v>
      </c>
      <c r="BF3908" s="221">
        <f>BE3908/PRODUCT($BG$6:BG3907)</f>
        <v>1.0003626273598625</v>
      </c>
      <c r="BG3908" s="16">
        <f t="shared" si="8690"/>
        <v>1.000362628006144</v>
      </c>
      <c r="BH3908" s="10">
        <f t="shared" si="8691"/>
        <v>13.235922224254182</v>
      </c>
      <c r="BI3908" s="90"/>
      <c r="BJ3908" s="17">
        <f t="shared" si="8673"/>
        <v>49901</v>
      </c>
      <c r="BK3908" s="16">
        <f t="shared" si="8667"/>
        <v>13.236413633311294</v>
      </c>
      <c r="BL3908" s="10">
        <f ca="1">IFERROR(AVERAGE(INDIRECT("BK"&amp;AC3908-Template!$F$10+1):INDIRECT("BK"&amp;AC3908)),0)</f>
        <v>13.236705032146574</v>
      </c>
      <c r="BM3908" s="35"/>
      <c r="BN3908" s="86"/>
      <c r="BO3908" s="35"/>
      <c r="BP3908" s="35"/>
      <c r="BQ3908" s="35"/>
      <c r="BR3908" s="35"/>
      <c r="BS3908" s="35"/>
      <c r="BT3908" s="35"/>
      <c r="BU3908" s="35"/>
      <c r="BV3908" s="35"/>
      <c r="BW3908" s="35"/>
      <c r="BX3908" s="35"/>
      <c r="BY3908" s="35"/>
      <c r="BZ3908" s="35"/>
      <c r="CA3908" s="35"/>
      <c r="CB3908" s="35"/>
      <c r="CC3908" s="35"/>
      <c r="CD3908" s="35"/>
      <c r="CE3908" s="35"/>
      <c r="CF3908" s="35"/>
      <c r="CG3908" s="35"/>
      <c r="CH3908" s="35"/>
    </row>
    <row r="3909" spans="1:86" ht="15.6" x14ac:dyDescent="0.3">
      <c r="A3909" s="35"/>
      <c r="B3909" s="86"/>
      <c r="C3909" s="35"/>
      <c r="D3909" s="35"/>
      <c r="E3909" s="35"/>
      <c r="F3909" s="35"/>
      <c r="G3909" s="35"/>
      <c r="H3909" s="35"/>
      <c r="I3909" s="35"/>
      <c r="J3909" s="35"/>
      <c r="K3909" s="35"/>
      <c r="L3909" s="35"/>
      <c r="M3909" s="35"/>
      <c r="N3909" s="35"/>
      <c r="O3909" s="35"/>
      <c r="P3909" s="35"/>
      <c r="Q3909" s="35"/>
      <c r="R3909" s="35"/>
      <c r="S3909" s="35"/>
      <c r="T3909" s="17">
        <f t="shared" si="8668"/>
        <v>49925</v>
      </c>
      <c r="U3909" s="216">
        <f t="shared" si="8662"/>
        <v>7</v>
      </c>
      <c r="V3909" s="216">
        <f t="shared" si="8668"/>
        <v>3904</v>
      </c>
      <c r="W3909" s="16">
        <f t="shared" si="8674"/>
        <v>10.695890410958905</v>
      </c>
      <c r="X3909" s="16" t="e">
        <f>IF(Template!$F$7="Linear interpolation",LinInterp($I$5:$I$22,$G$5:$G$22,W3909),CubicSpline($I$5:$I$22,$G$5:$G$22,W3909))</f>
        <v>#VALUE!</v>
      </c>
      <c r="Y3909" s="221" t="e">
        <f t="shared" si="8663"/>
        <v>#VALUE!</v>
      </c>
      <c r="Z3909" s="221" t="e">
        <f>Y3909/PRODUCT($AA$6:AA3908)</f>
        <v>#VALUE!</v>
      </c>
      <c r="AA3909" s="16" t="e">
        <f t="shared" si="8669"/>
        <v>#VALUE!</v>
      </c>
      <c r="AB3909" s="10" t="e">
        <f t="shared" si="8670"/>
        <v>#VALUE!</v>
      </c>
      <c r="AC3909" s="90">
        <f t="shared" si="8786"/>
        <v>3909</v>
      </c>
      <c r="AD3909" s="17">
        <f t="shared" si="8679"/>
        <v>49902</v>
      </c>
      <c r="AE3909" s="16" t="e">
        <f t="shared" si="8664"/>
        <v>#VALUE!</v>
      </c>
      <c r="AF3909" s="10">
        <f ca="1">IFERROR(AVERAGE(INDIRECT("AE"&amp;AC3909-Template!$F$10+1):INDIRECT("AE"&amp;AC3909)),0)</f>
        <v>0</v>
      </c>
      <c r="AG3909" s="35"/>
      <c r="AH3909" s="86"/>
      <c r="AI3909" s="35"/>
      <c r="AJ3909" s="35"/>
      <c r="AK3909" s="35"/>
      <c r="AL3909" s="35"/>
      <c r="AM3909" s="35"/>
      <c r="AN3909" s="35"/>
      <c r="AO3909" s="35"/>
      <c r="AP3909" s="35"/>
      <c r="AQ3909" s="35"/>
      <c r="AR3909" s="35"/>
      <c r="AS3909" s="35"/>
      <c r="AT3909" s="35"/>
      <c r="AU3909" s="35"/>
      <c r="AV3909" s="35"/>
      <c r="AW3909" s="35"/>
      <c r="AX3909" s="35"/>
      <c r="AY3909" s="35"/>
      <c r="AZ3909" s="17">
        <f t="shared" ref="AZ3909" si="8805">AZ3908+1</f>
        <v>49925</v>
      </c>
      <c r="BA3909" s="216">
        <f t="shared" si="8687"/>
        <v>7</v>
      </c>
      <c r="BB3909" s="216">
        <f t="shared" ref="BB3909" si="8806">BB3908+1</f>
        <v>3904</v>
      </c>
      <c r="BC3909" s="16">
        <f t="shared" si="8689"/>
        <v>10.695890410958905</v>
      </c>
      <c r="BD3909" s="16">
        <f>IF(Template!$F$7="Linear interpolation",LinInterp($AO$5:$AO$18,$AM$5:$AM$18,BC3909),CubicSpline($AO$5:$AO$18,$AM$5:$AM$18,BC3909))</f>
        <v>14.15007810658679</v>
      </c>
      <c r="BE3909" s="221">
        <f t="shared" si="8769"/>
        <v>4.1186916130049962</v>
      </c>
      <c r="BF3909" s="221">
        <f>BE3909/PRODUCT($BG$6:BG3908)</f>
        <v>1.0003626260642964</v>
      </c>
      <c r="BG3909" s="16">
        <f t="shared" si="8690"/>
        <v>1.000362628006144</v>
      </c>
      <c r="BH3909" s="10">
        <f t="shared" si="8691"/>
        <v>13.235922224254182</v>
      </c>
      <c r="BI3909" s="90"/>
      <c r="BJ3909" s="17">
        <f t="shared" si="8673"/>
        <v>49902</v>
      </c>
      <c r="BK3909" s="16">
        <f t="shared" si="8667"/>
        <v>13.236392432844246</v>
      </c>
      <c r="BL3909" s="10">
        <f ca="1">IFERROR(AVERAGE(INDIRECT("BK"&amp;AC3909-Template!$F$10+1):INDIRECT("BK"&amp;AC3909)),0)</f>
        <v>13.236685377650566</v>
      </c>
      <c r="BM3909" s="35"/>
      <c r="BN3909" s="86"/>
      <c r="BO3909" s="35"/>
      <c r="BP3909" s="35"/>
      <c r="BQ3909" s="35"/>
      <c r="BR3909" s="35"/>
      <c r="BS3909" s="35"/>
      <c r="BT3909" s="35"/>
      <c r="BU3909" s="35"/>
      <c r="BV3909" s="35"/>
      <c r="BW3909" s="35"/>
      <c r="BX3909" s="35"/>
      <c r="BY3909" s="35"/>
      <c r="BZ3909" s="35"/>
      <c r="CA3909" s="35"/>
      <c r="CB3909" s="35"/>
      <c r="CC3909" s="35"/>
      <c r="CD3909" s="35"/>
      <c r="CE3909" s="35"/>
      <c r="CF3909" s="35"/>
      <c r="CG3909" s="35"/>
      <c r="CH3909" s="35"/>
    </row>
    <row r="3910" spans="1:86" ht="15.6" x14ac:dyDescent="0.3">
      <c r="A3910" s="35"/>
      <c r="B3910" s="86"/>
      <c r="C3910" s="35"/>
      <c r="D3910" s="35"/>
      <c r="E3910" s="35"/>
      <c r="F3910" s="35"/>
      <c r="G3910" s="35"/>
      <c r="H3910" s="35"/>
      <c r="I3910" s="35"/>
      <c r="J3910" s="35"/>
      <c r="K3910" s="35"/>
      <c r="L3910" s="35"/>
      <c r="M3910" s="35"/>
      <c r="N3910" s="35"/>
      <c r="O3910" s="35"/>
      <c r="P3910" s="35"/>
      <c r="Q3910" s="35"/>
      <c r="R3910" s="35"/>
      <c r="S3910" s="35"/>
      <c r="T3910" s="17">
        <f t="shared" si="8668"/>
        <v>49926</v>
      </c>
      <c r="U3910" s="216">
        <f t="shared" ref="U3910:U3973" si="8807">WEEKDAY(T3910,2)</f>
        <v>1</v>
      </c>
      <c r="V3910" s="216">
        <f t="shared" si="8668"/>
        <v>3905</v>
      </c>
      <c r="W3910" s="16">
        <f t="shared" si="8674"/>
        <v>10.698630136986301</v>
      </c>
      <c r="X3910" s="16" t="e">
        <f>IF(Template!$F$7="Linear interpolation",LinInterp($I$5:$I$22,$G$5:$G$22,W3910),CubicSpline($I$5:$I$22,$G$5:$G$22,W3910))</f>
        <v>#VALUE!</v>
      </c>
      <c r="Y3910" s="221" t="e">
        <f t="shared" ref="Y3910:Y3973" si="8808">(1+(X3910/100))^W3910</f>
        <v>#VALUE!</v>
      </c>
      <c r="Z3910" s="221" t="e">
        <f>Y3910/PRODUCT($AA$6:AA3909)</f>
        <v>#VALUE!</v>
      </c>
      <c r="AA3910" s="16" t="e">
        <f t="shared" si="8669"/>
        <v>#VALUE!</v>
      </c>
      <c r="AB3910" s="10" t="e">
        <f t="shared" si="8670"/>
        <v>#VALUE!</v>
      </c>
      <c r="AC3910" s="90">
        <f t="shared" si="8786"/>
        <v>3910</v>
      </c>
      <c r="AD3910" s="17">
        <f t="shared" si="8679"/>
        <v>49903</v>
      </c>
      <c r="AE3910" s="16" t="e">
        <f t="shared" ref="AE3910:AE3973" si="8809">IF(R3910&lt;&gt;0,R3910,VLOOKUP(AD3910,$T:$AB,9,FALSE))</f>
        <v>#VALUE!</v>
      </c>
      <c r="AF3910" s="10">
        <f ca="1">IFERROR(AVERAGE(INDIRECT("AE"&amp;AC3910-Template!$F$10+1):INDIRECT("AE"&amp;AC3910)),0)</f>
        <v>0</v>
      </c>
      <c r="AG3910" s="35"/>
      <c r="AH3910" s="86"/>
      <c r="AI3910" s="35"/>
      <c r="AJ3910" s="35"/>
      <c r="AK3910" s="35"/>
      <c r="AL3910" s="35"/>
      <c r="AM3910" s="35"/>
      <c r="AN3910" s="35"/>
      <c r="AO3910" s="35"/>
      <c r="AP3910" s="35"/>
      <c r="AQ3910" s="35"/>
      <c r="AR3910" s="35"/>
      <c r="AS3910" s="35"/>
      <c r="AT3910" s="35"/>
      <c r="AU3910" s="35"/>
      <c r="AV3910" s="35"/>
      <c r="AW3910" s="35"/>
      <c r="AX3910" s="35"/>
      <c r="AY3910" s="35"/>
      <c r="AZ3910" s="17">
        <f t="shared" ref="AZ3910" si="8810">AZ3909+1</f>
        <v>49926</v>
      </c>
      <c r="BA3910" s="216">
        <f t="shared" si="8687"/>
        <v>1</v>
      </c>
      <c r="BB3910" s="216">
        <f t="shared" ref="BB3910" si="8811">BB3909+1</f>
        <v>3905</v>
      </c>
      <c r="BC3910" s="16">
        <f t="shared" si="8689"/>
        <v>10.698630136986301</v>
      </c>
      <c r="BD3910" s="16">
        <f>IF(Template!$F$7="Linear interpolation",LinInterp($AO$5:$AO$18,$AM$5:$AM$18,BC3910),CubicSpline($AO$5:$AO$18,$AM$5:$AM$18,BC3910))</f>
        <v>14.150077833197182</v>
      </c>
      <c r="BE3910" s="221">
        <f t="shared" si="8769"/>
        <v>4.1201851579099174</v>
      </c>
      <c r="BF3910" s="221">
        <f>BE3910/PRODUCT($BG$6:BG3909)</f>
        <v>1.0003626241164389</v>
      </c>
      <c r="BG3910" s="16">
        <f t="shared" si="8690"/>
        <v>1.0003626241164389</v>
      </c>
      <c r="BH3910" s="10">
        <f t="shared" si="8691"/>
        <v>13.235780250021589</v>
      </c>
      <c r="BI3910" s="90"/>
      <c r="BJ3910" s="17">
        <f t="shared" si="8673"/>
        <v>49903</v>
      </c>
      <c r="BK3910" s="16">
        <f t="shared" ref="BK3910:BK3973" si="8812">IF(AX3910&lt;&gt;0,AX3910,VLOOKUP(BJ3910,$AZ:$BH,9,FALSE))</f>
        <v>13.236392432844246</v>
      </c>
      <c r="BL3910" s="10">
        <f ca="1">IFERROR(AVERAGE(INDIRECT("BK"&amp;AC3910-Template!$F$10+1):INDIRECT("BK"&amp;AC3910)),0)</f>
        <v>13.236666327198707</v>
      </c>
      <c r="BM3910" s="35"/>
      <c r="BN3910" s="86"/>
      <c r="BO3910" s="35"/>
      <c r="BP3910" s="35"/>
      <c r="BQ3910" s="35"/>
      <c r="BR3910" s="35"/>
      <c r="BS3910" s="35"/>
      <c r="BT3910" s="35"/>
      <c r="BU3910" s="35"/>
      <c r="BV3910" s="35"/>
      <c r="BW3910" s="35"/>
      <c r="BX3910" s="35"/>
      <c r="BY3910" s="35"/>
      <c r="BZ3910" s="35"/>
      <c r="CA3910" s="35"/>
      <c r="CB3910" s="35"/>
      <c r="CC3910" s="35"/>
      <c r="CD3910" s="35"/>
      <c r="CE3910" s="35"/>
      <c r="CF3910" s="35"/>
      <c r="CG3910" s="35"/>
      <c r="CH3910" s="35"/>
    </row>
    <row r="3911" spans="1:86" ht="15.6" x14ac:dyDescent="0.3">
      <c r="A3911" s="35"/>
      <c r="B3911" s="86"/>
      <c r="C3911" s="35"/>
      <c r="D3911" s="35"/>
      <c r="E3911" s="35"/>
      <c r="F3911" s="35"/>
      <c r="G3911" s="35"/>
      <c r="H3911" s="35"/>
      <c r="I3911" s="35"/>
      <c r="J3911" s="35"/>
      <c r="K3911" s="35"/>
      <c r="L3911" s="35"/>
      <c r="M3911" s="35"/>
      <c r="N3911" s="35"/>
      <c r="O3911" s="35"/>
      <c r="P3911" s="35"/>
      <c r="Q3911" s="35"/>
      <c r="R3911" s="35"/>
      <c r="S3911" s="35"/>
      <c r="T3911" s="17">
        <f t="shared" ref="T3911:V3974" si="8813">T3910+1</f>
        <v>49927</v>
      </c>
      <c r="U3911" s="216">
        <f t="shared" si="8807"/>
        <v>2</v>
      </c>
      <c r="V3911" s="216">
        <f t="shared" si="8813"/>
        <v>3906</v>
      </c>
      <c r="W3911" s="16">
        <f t="shared" si="8674"/>
        <v>10.701369863013699</v>
      </c>
      <c r="X3911" s="16" t="e">
        <f>IF(Template!$F$7="Linear interpolation",LinInterp($I$5:$I$22,$G$5:$G$22,W3911),CubicSpline($I$5:$I$22,$G$5:$G$22,W3911))</f>
        <v>#VALUE!</v>
      </c>
      <c r="Y3911" s="221" t="e">
        <f t="shared" si="8808"/>
        <v>#VALUE!</v>
      </c>
      <c r="Z3911" s="221" t="e">
        <f>Y3911/PRODUCT($AA$6:AA3910)</f>
        <v>#VALUE!</v>
      </c>
      <c r="AA3911" s="16" t="e">
        <f t="shared" ref="AA3911:AA3974" si="8814">1+AB3911/365/100</f>
        <v>#VALUE!</v>
      </c>
      <c r="AB3911" s="10" t="e">
        <f t="shared" ref="AB3911:AB3974" si="8815">IF(OR(U3911=6,U3911=7),AB3910,(Z3911-1)*365*100)</f>
        <v>#VALUE!</v>
      </c>
      <c r="AC3911" s="90">
        <f t="shared" si="8786"/>
        <v>3911</v>
      </c>
      <c r="AD3911" s="17">
        <f t="shared" si="8679"/>
        <v>49904</v>
      </c>
      <c r="AE3911" s="16" t="e">
        <f t="shared" si="8809"/>
        <v>#VALUE!</v>
      </c>
      <c r="AF3911" s="10">
        <f ca="1">IFERROR(AVERAGE(INDIRECT("AE"&amp;AC3911-Template!$F$10+1):INDIRECT("AE"&amp;AC3911)),0)</f>
        <v>0</v>
      </c>
      <c r="AG3911" s="35"/>
      <c r="AH3911" s="86"/>
      <c r="AI3911" s="35"/>
      <c r="AJ3911" s="35"/>
      <c r="AK3911" s="35"/>
      <c r="AL3911" s="35"/>
      <c r="AM3911" s="35"/>
      <c r="AN3911" s="35"/>
      <c r="AO3911" s="35"/>
      <c r="AP3911" s="35"/>
      <c r="AQ3911" s="35"/>
      <c r="AR3911" s="35"/>
      <c r="AS3911" s="35"/>
      <c r="AT3911" s="35"/>
      <c r="AU3911" s="35"/>
      <c r="AV3911" s="35"/>
      <c r="AW3911" s="35"/>
      <c r="AX3911" s="35"/>
      <c r="AY3911" s="35"/>
      <c r="AZ3911" s="17">
        <f t="shared" ref="AZ3911" si="8816">AZ3910+1</f>
        <v>49927</v>
      </c>
      <c r="BA3911" s="216">
        <f t="shared" si="8687"/>
        <v>2</v>
      </c>
      <c r="BB3911" s="216">
        <f t="shared" ref="BB3911" si="8817">BB3910+1</f>
        <v>3906</v>
      </c>
      <c r="BC3911" s="16">
        <f t="shared" si="8689"/>
        <v>10.701369863013699</v>
      </c>
      <c r="BD3911" s="16">
        <f>IF(Template!$F$7="Linear interpolation",LinInterp($AO$5:$AO$18,$AM$5:$AM$18,BC3911),CubicSpline($AO$5:$AO$18,$AM$5:$AM$18,BC3911))</f>
        <v>14.150077552960077</v>
      </c>
      <c r="BE3911" s="221">
        <f t="shared" si="8769"/>
        <v>4.1216792417131689</v>
      </c>
      <c r="BF3911" s="221">
        <f>BE3911/PRODUCT($BG$6:BG3910)</f>
        <v>1.0003626254029829</v>
      </c>
      <c r="BG3911" s="16">
        <f t="shared" si="8690"/>
        <v>1.0003626254029829</v>
      </c>
      <c r="BH3911" s="10">
        <f t="shared" si="8691"/>
        <v>13.235827208876948</v>
      </c>
      <c r="BI3911" s="90"/>
      <c r="BJ3911" s="17">
        <f t="shared" ref="BJ3911:BJ3974" si="8818">BJ3910+1</f>
        <v>49904</v>
      </c>
      <c r="BK3911" s="16">
        <f t="shared" si="8812"/>
        <v>13.236392432844246</v>
      </c>
      <c r="BL3911" s="10">
        <f ca="1">IFERROR(AVERAGE(INDIRECT("BK"&amp;AC3911-Template!$F$10+1):INDIRECT("BK"&amp;AC3911)),0)</f>
        <v>13.236647884281114</v>
      </c>
      <c r="BM3911" s="35"/>
      <c r="BN3911" s="86"/>
      <c r="BO3911" s="35"/>
      <c r="BP3911" s="35"/>
      <c r="BQ3911" s="35"/>
      <c r="BR3911" s="35"/>
      <c r="BS3911" s="35"/>
      <c r="BT3911" s="35"/>
      <c r="BU3911" s="35"/>
      <c r="BV3911" s="35"/>
      <c r="BW3911" s="35"/>
      <c r="BX3911" s="35"/>
      <c r="BY3911" s="35"/>
      <c r="BZ3911" s="35"/>
      <c r="CA3911" s="35"/>
      <c r="CB3911" s="35"/>
      <c r="CC3911" s="35"/>
      <c r="CD3911" s="35"/>
      <c r="CE3911" s="35"/>
      <c r="CF3911" s="35"/>
      <c r="CG3911" s="35"/>
      <c r="CH3911" s="35"/>
    </row>
    <row r="3912" spans="1:86" ht="15.6" x14ac:dyDescent="0.3">
      <c r="A3912" s="35"/>
      <c r="B3912" s="86"/>
      <c r="C3912" s="35"/>
      <c r="D3912" s="35"/>
      <c r="E3912" s="35"/>
      <c r="F3912" s="35"/>
      <c r="G3912" s="35"/>
      <c r="H3912" s="35"/>
      <c r="I3912" s="35"/>
      <c r="J3912" s="35"/>
      <c r="K3912" s="35"/>
      <c r="L3912" s="35"/>
      <c r="M3912" s="35"/>
      <c r="N3912" s="35"/>
      <c r="O3912" s="35"/>
      <c r="P3912" s="35"/>
      <c r="Q3912" s="35"/>
      <c r="R3912" s="35"/>
      <c r="S3912" s="35"/>
      <c r="T3912" s="17">
        <f t="shared" si="8813"/>
        <v>49928</v>
      </c>
      <c r="U3912" s="216">
        <f t="shared" si="8807"/>
        <v>3</v>
      </c>
      <c r="V3912" s="216">
        <f t="shared" si="8813"/>
        <v>3907</v>
      </c>
      <c r="W3912" s="16">
        <f t="shared" ref="W3912:W3975" si="8819">YEARFRAC($T$5,T3912,3)</f>
        <v>10.704109589041096</v>
      </c>
      <c r="X3912" s="16" t="e">
        <f>IF(Template!$F$7="Linear interpolation",LinInterp($I$5:$I$22,$G$5:$G$22,W3912),CubicSpline($I$5:$I$22,$G$5:$G$22,W3912))</f>
        <v>#VALUE!</v>
      </c>
      <c r="Y3912" s="221" t="e">
        <f t="shared" si="8808"/>
        <v>#VALUE!</v>
      </c>
      <c r="Z3912" s="221" t="e">
        <f>Y3912/PRODUCT($AA$6:AA3911)</f>
        <v>#VALUE!</v>
      </c>
      <c r="AA3912" s="16" t="e">
        <f t="shared" si="8814"/>
        <v>#VALUE!</v>
      </c>
      <c r="AB3912" s="10" t="e">
        <f t="shared" si="8815"/>
        <v>#VALUE!</v>
      </c>
      <c r="AC3912" s="90">
        <f t="shared" si="8786"/>
        <v>3912</v>
      </c>
      <c r="AD3912" s="17">
        <f t="shared" si="8679"/>
        <v>49905</v>
      </c>
      <c r="AE3912" s="16" t="e">
        <f t="shared" si="8809"/>
        <v>#VALUE!</v>
      </c>
      <c r="AF3912" s="10">
        <f ca="1">IFERROR(AVERAGE(INDIRECT("AE"&amp;AC3912-Template!$F$10+1):INDIRECT("AE"&amp;AC3912)),0)</f>
        <v>0</v>
      </c>
      <c r="AG3912" s="35"/>
      <c r="AH3912" s="86"/>
      <c r="AI3912" s="35"/>
      <c r="AJ3912" s="35"/>
      <c r="AK3912" s="35"/>
      <c r="AL3912" s="35"/>
      <c r="AM3912" s="35"/>
      <c r="AN3912" s="35"/>
      <c r="AO3912" s="35"/>
      <c r="AP3912" s="35"/>
      <c r="AQ3912" s="35"/>
      <c r="AR3912" s="35"/>
      <c r="AS3912" s="35"/>
      <c r="AT3912" s="35"/>
      <c r="AU3912" s="35"/>
      <c r="AV3912" s="35"/>
      <c r="AW3912" s="35"/>
      <c r="AX3912" s="35"/>
      <c r="AY3912" s="35"/>
      <c r="AZ3912" s="17">
        <f t="shared" ref="AZ3912" si="8820">AZ3911+1</f>
        <v>49928</v>
      </c>
      <c r="BA3912" s="216">
        <f t="shared" si="8687"/>
        <v>3</v>
      </c>
      <c r="BB3912" s="216">
        <f t="shared" ref="BB3912" si="8821">BB3911+1</f>
        <v>3907</v>
      </c>
      <c r="BC3912" s="16">
        <f t="shared" si="8689"/>
        <v>10.704109589041096</v>
      </c>
      <c r="BD3912" s="16">
        <f>IF(Template!$F$7="Linear interpolation",LinInterp($AO$5:$AO$18,$AM$5:$AM$18,BC3912),CubicSpline($AO$5:$AO$18,$AM$5:$AM$18,BC3912))</f>
        <v>14.150077265848626</v>
      </c>
      <c r="BE3912" s="221">
        <f t="shared" si="8769"/>
        <v>4.1231738645958114</v>
      </c>
      <c r="BF3912" s="221">
        <f>BE3912/PRODUCT($BG$6:BG3911)</f>
        <v>1.0003626247446711</v>
      </c>
      <c r="BG3912" s="16">
        <f t="shared" si="8690"/>
        <v>1.0003626247446711</v>
      </c>
      <c r="BH3912" s="10">
        <f t="shared" si="8691"/>
        <v>13.235803180494443</v>
      </c>
      <c r="BI3912" s="90"/>
      <c r="BJ3912" s="17">
        <f t="shared" si="8818"/>
        <v>49905</v>
      </c>
      <c r="BK3912" s="16">
        <f t="shared" si="8812"/>
        <v>13.236264153536625</v>
      </c>
      <c r="BL3912" s="10">
        <f ca="1">IFERROR(AVERAGE(INDIRECT("BK"&amp;AC3912-Template!$F$10+1):INDIRECT("BK"&amp;AC3912)),0)</f>
        <v>13.236625165386601</v>
      </c>
      <c r="BM3912" s="35"/>
      <c r="BN3912" s="86"/>
      <c r="BO3912" s="35"/>
      <c r="BP3912" s="35"/>
      <c r="BQ3912" s="35"/>
      <c r="BR3912" s="35"/>
      <c r="BS3912" s="35"/>
      <c r="BT3912" s="35"/>
      <c r="BU3912" s="35"/>
      <c r="BV3912" s="35"/>
      <c r="BW3912" s="35"/>
      <c r="BX3912" s="35"/>
      <c r="BY3912" s="35"/>
      <c r="BZ3912" s="35"/>
      <c r="CA3912" s="35"/>
      <c r="CB3912" s="35"/>
      <c r="CC3912" s="35"/>
      <c r="CD3912" s="35"/>
      <c r="CE3912" s="35"/>
      <c r="CF3912" s="35"/>
      <c r="CG3912" s="35"/>
      <c r="CH3912" s="35"/>
    </row>
    <row r="3913" spans="1:86" ht="15.6" x14ac:dyDescent="0.3">
      <c r="A3913" s="35"/>
      <c r="B3913" s="86"/>
      <c r="C3913" s="35"/>
      <c r="D3913" s="35"/>
      <c r="E3913" s="35"/>
      <c r="F3913" s="35"/>
      <c r="G3913" s="35"/>
      <c r="H3913" s="35"/>
      <c r="I3913" s="35"/>
      <c r="J3913" s="35"/>
      <c r="K3913" s="35"/>
      <c r="L3913" s="35"/>
      <c r="M3913" s="35"/>
      <c r="N3913" s="35"/>
      <c r="O3913" s="35"/>
      <c r="P3913" s="35"/>
      <c r="Q3913" s="35"/>
      <c r="R3913" s="35"/>
      <c r="S3913" s="35"/>
      <c r="T3913" s="17">
        <f t="shared" si="8813"/>
        <v>49929</v>
      </c>
      <c r="U3913" s="216">
        <f t="shared" si="8807"/>
        <v>4</v>
      </c>
      <c r="V3913" s="216">
        <f t="shared" si="8813"/>
        <v>3908</v>
      </c>
      <c r="W3913" s="16">
        <f t="shared" si="8819"/>
        <v>10.706849315068494</v>
      </c>
      <c r="X3913" s="16" t="e">
        <f>IF(Template!$F$7="Linear interpolation",LinInterp($I$5:$I$22,$G$5:$G$22,W3913),CubicSpline($I$5:$I$22,$G$5:$G$22,W3913))</f>
        <v>#VALUE!</v>
      </c>
      <c r="Y3913" s="221" t="e">
        <f t="shared" si="8808"/>
        <v>#VALUE!</v>
      </c>
      <c r="Z3913" s="221" t="e">
        <f>Y3913/PRODUCT($AA$6:AA3912)</f>
        <v>#VALUE!</v>
      </c>
      <c r="AA3913" s="16" t="e">
        <f t="shared" si="8814"/>
        <v>#VALUE!</v>
      </c>
      <c r="AB3913" s="10" t="e">
        <f t="shared" si="8815"/>
        <v>#VALUE!</v>
      </c>
      <c r="AC3913" s="90">
        <f t="shared" si="8786"/>
        <v>3913</v>
      </c>
      <c r="AD3913" s="17">
        <f t="shared" si="8679"/>
        <v>49906</v>
      </c>
      <c r="AE3913" s="16" t="e">
        <f t="shared" si="8809"/>
        <v>#VALUE!</v>
      </c>
      <c r="AF3913" s="10">
        <f ca="1">IFERROR(AVERAGE(INDIRECT("AE"&amp;AC3913-Template!$F$10+1):INDIRECT("AE"&amp;AC3913)),0)</f>
        <v>0</v>
      </c>
      <c r="AG3913" s="35"/>
      <c r="AH3913" s="86"/>
      <c r="AI3913" s="35"/>
      <c r="AJ3913" s="35"/>
      <c r="AK3913" s="35"/>
      <c r="AL3913" s="35"/>
      <c r="AM3913" s="35"/>
      <c r="AN3913" s="35"/>
      <c r="AO3913" s="35"/>
      <c r="AP3913" s="35"/>
      <c r="AQ3913" s="35"/>
      <c r="AR3913" s="35"/>
      <c r="AS3913" s="35"/>
      <c r="AT3913" s="35"/>
      <c r="AU3913" s="35"/>
      <c r="AV3913" s="35"/>
      <c r="AW3913" s="35"/>
      <c r="AX3913" s="35"/>
      <c r="AY3913" s="35"/>
      <c r="AZ3913" s="17">
        <f t="shared" ref="AZ3913" si="8822">AZ3912+1</f>
        <v>49929</v>
      </c>
      <c r="BA3913" s="216">
        <f t="shared" si="8687"/>
        <v>4</v>
      </c>
      <c r="BB3913" s="216">
        <f t="shared" ref="BB3913" si="8823">BB3912+1</f>
        <v>3908</v>
      </c>
      <c r="BC3913" s="16">
        <f t="shared" si="8689"/>
        <v>10.706849315068494</v>
      </c>
      <c r="BD3913" s="16">
        <f>IF(Template!$F$7="Linear interpolation",LinInterp($AO$5:$AO$18,$AM$5:$AM$18,BC3913),CubicSpline($AO$5:$AO$18,$AM$5:$AM$18,BC3913))</f>
        <v>14.150076971835972</v>
      </c>
      <c r="BE3913" s="221">
        <f t="shared" si="8769"/>
        <v>4.1246690267389177</v>
      </c>
      <c r="BF3913" s="221">
        <f>BE3913/PRODUCT($BG$6:BG3912)</f>
        <v>1.0003626240833414</v>
      </c>
      <c r="BG3913" s="16">
        <f t="shared" si="8690"/>
        <v>1.0003626240833414</v>
      </c>
      <c r="BH3913" s="10">
        <f t="shared" si="8691"/>
        <v>13.235779041961937</v>
      </c>
      <c r="BI3913" s="90"/>
      <c r="BJ3913" s="17">
        <f t="shared" si="8818"/>
        <v>49906</v>
      </c>
      <c r="BK3913" s="16">
        <f t="shared" si="8812"/>
        <v>13.236306554073597</v>
      </c>
      <c r="BL3913" s="10">
        <f ca="1">IFERROR(AVERAGE(INDIRECT("BK"&amp;AC3913-Template!$F$10+1):INDIRECT("BK"&amp;AC3913)),0)</f>
        <v>13.236603859843317</v>
      </c>
      <c r="BM3913" s="35"/>
      <c r="BN3913" s="86"/>
      <c r="BO3913" s="35"/>
      <c r="BP3913" s="35"/>
      <c r="BQ3913" s="35"/>
      <c r="BR3913" s="35"/>
      <c r="BS3913" s="35"/>
      <c r="BT3913" s="35"/>
      <c r="BU3913" s="35"/>
      <c r="BV3913" s="35"/>
      <c r="BW3913" s="35"/>
      <c r="BX3913" s="35"/>
      <c r="BY3913" s="35"/>
      <c r="BZ3913" s="35"/>
      <c r="CA3913" s="35"/>
      <c r="CB3913" s="35"/>
      <c r="CC3913" s="35"/>
      <c r="CD3913" s="35"/>
      <c r="CE3913" s="35"/>
      <c r="CF3913" s="35"/>
      <c r="CG3913" s="35"/>
      <c r="CH3913" s="35"/>
    </row>
    <row r="3914" spans="1:86" ht="15.6" x14ac:dyDescent="0.3">
      <c r="A3914" s="35"/>
      <c r="B3914" s="86"/>
      <c r="C3914" s="35"/>
      <c r="D3914" s="35"/>
      <c r="E3914" s="35"/>
      <c r="F3914" s="35"/>
      <c r="G3914" s="35"/>
      <c r="H3914" s="35"/>
      <c r="I3914" s="35"/>
      <c r="J3914" s="35"/>
      <c r="K3914" s="35"/>
      <c r="L3914" s="35"/>
      <c r="M3914" s="35"/>
      <c r="N3914" s="35"/>
      <c r="O3914" s="35"/>
      <c r="P3914" s="35"/>
      <c r="Q3914" s="35"/>
      <c r="R3914" s="35"/>
      <c r="S3914" s="35"/>
      <c r="T3914" s="17">
        <f t="shared" si="8813"/>
        <v>49930</v>
      </c>
      <c r="U3914" s="216">
        <f t="shared" si="8807"/>
        <v>5</v>
      </c>
      <c r="V3914" s="216">
        <f t="shared" si="8813"/>
        <v>3909</v>
      </c>
      <c r="W3914" s="16">
        <f t="shared" si="8819"/>
        <v>10.70958904109589</v>
      </c>
      <c r="X3914" s="16" t="e">
        <f>IF(Template!$F$7="Linear interpolation",LinInterp($I$5:$I$22,$G$5:$G$22,W3914),CubicSpline($I$5:$I$22,$G$5:$G$22,W3914))</f>
        <v>#VALUE!</v>
      </c>
      <c r="Y3914" s="221" t="e">
        <f t="shared" si="8808"/>
        <v>#VALUE!</v>
      </c>
      <c r="Z3914" s="221" t="e">
        <f>Y3914/PRODUCT($AA$6:AA3913)</f>
        <v>#VALUE!</v>
      </c>
      <c r="AA3914" s="16" t="e">
        <f t="shared" si="8814"/>
        <v>#VALUE!</v>
      </c>
      <c r="AB3914" s="10" t="e">
        <f t="shared" si="8815"/>
        <v>#VALUE!</v>
      </c>
      <c r="AC3914" s="90">
        <f t="shared" si="8786"/>
        <v>3914</v>
      </c>
      <c r="AD3914" s="17">
        <f t="shared" ref="AD3914:AD3977" si="8824">AD3913+1</f>
        <v>49907</v>
      </c>
      <c r="AE3914" s="16" t="e">
        <f t="shared" si="8809"/>
        <v>#VALUE!</v>
      </c>
      <c r="AF3914" s="10">
        <f ca="1">IFERROR(AVERAGE(INDIRECT("AE"&amp;AC3914-Template!$F$10+1):INDIRECT("AE"&amp;AC3914)),0)</f>
        <v>0</v>
      </c>
      <c r="AG3914" s="35"/>
      <c r="AH3914" s="86"/>
      <c r="AI3914" s="35"/>
      <c r="AJ3914" s="35"/>
      <c r="AK3914" s="35"/>
      <c r="AL3914" s="35"/>
      <c r="AM3914" s="35"/>
      <c r="AN3914" s="35"/>
      <c r="AO3914" s="35"/>
      <c r="AP3914" s="35"/>
      <c r="AQ3914" s="35"/>
      <c r="AR3914" s="35"/>
      <c r="AS3914" s="35"/>
      <c r="AT3914" s="35"/>
      <c r="AU3914" s="35"/>
      <c r="AV3914" s="35"/>
      <c r="AW3914" s="35"/>
      <c r="AX3914" s="35"/>
      <c r="AY3914" s="35"/>
      <c r="AZ3914" s="17">
        <f t="shared" ref="AZ3914" si="8825">AZ3913+1</f>
        <v>49930</v>
      </c>
      <c r="BA3914" s="216">
        <f t="shared" si="8687"/>
        <v>5</v>
      </c>
      <c r="BB3914" s="216">
        <f t="shared" ref="BB3914" si="8826">BB3913+1</f>
        <v>3909</v>
      </c>
      <c r="BC3914" s="16">
        <f t="shared" si="8689"/>
        <v>10.70958904109589</v>
      </c>
      <c r="BD3914" s="16">
        <f>IF(Template!$F$7="Linear interpolation",LinInterp($AO$5:$AO$18,$AM$5:$AM$18,BC3914),CubicSpline($AO$5:$AO$18,$AM$5:$AM$18,BC3914))</f>
        <v>14.150076670895265</v>
      </c>
      <c r="BE3914" s="221">
        <f t="shared" si="8769"/>
        <v>4.1261647283236256</v>
      </c>
      <c r="BF3914" s="221">
        <f>BE3914/PRODUCT($BG$6:BG3913)</f>
        <v>1.0003626234189973</v>
      </c>
      <c r="BG3914" s="16">
        <f t="shared" si="8690"/>
        <v>1.0003626234189973</v>
      </c>
      <c r="BH3914" s="10">
        <f t="shared" si="8691"/>
        <v>13.235754793401</v>
      </c>
      <c r="BI3914" s="90"/>
      <c r="BJ3914" s="17">
        <f t="shared" si="8818"/>
        <v>49907</v>
      </c>
      <c r="BK3914" s="16">
        <f t="shared" si="8812"/>
        <v>13.236284814697408</v>
      </c>
      <c r="BL3914" s="10">
        <f ca="1">IFERROR(AVERAGE(INDIRECT("BK"&amp;AC3914-Template!$F$10+1):INDIRECT("BK"&amp;AC3914)),0)</f>
        <v>13.236585509884998</v>
      </c>
      <c r="BM3914" s="35"/>
      <c r="BN3914" s="86"/>
      <c r="BO3914" s="35"/>
      <c r="BP3914" s="35"/>
      <c r="BQ3914" s="35"/>
      <c r="BR3914" s="35"/>
      <c r="BS3914" s="35"/>
      <c r="BT3914" s="35"/>
      <c r="BU3914" s="35"/>
      <c r="BV3914" s="35"/>
      <c r="BW3914" s="35"/>
      <c r="BX3914" s="35"/>
      <c r="BY3914" s="35"/>
      <c r="BZ3914" s="35"/>
      <c r="CA3914" s="35"/>
      <c r="CB3914" s="35"/>
      <c r="CC3914" s="35"/>
      <c r="CD3914" s="35"/>
      <c r="CE3914" s="35"/>
      <c r="CF3914" s="35"/>
      <c r="CG3914" s="35"/>
      <c r="CH3914" s="35"/>
    </row>
    <row r="3915" spans="1:86" ht="15.6" x14ac:dyDescent="0.3">
      <c r="A3915" s="35"/>
      <c r="B3915" s="86"/>
      <c r="C3915" s="35"/>
      <c r="D3915" s="35"/>
      <c r="E3915" s="35"/>
      <c r="F3915" s="35"/>
      <c r="G3915" s="35"/>
      <c r="H3915" s="35"/>
      <c r="I3915" s="35"/>
      <c r="J3915" s="35"/>
      <c r="K3915" s="35"/>
      <c r="L3915" s="35"/>
      <c r="M3915" s="35"/>
      <c r="N3915" s="35"/>
      <c r="O3915" s="35"/>
      <c r="P3915" s="35"/>
      <c r="Q3915" s="35"/>
      <c r="R3915" s="35"/>
      <c r="S3915" s="35"/>
      <c r="T3915" s="17">
        <f t="shared" si="8813"/>
        <v>49931</v>
      </c>
      <c r="U3915" s="216">
        <f t="shared" si="8807"/>
        <v>6</v>
      </c>
      <c r="V3915" s="216">
        <f t="shared" si="8813"/>
        <v>3910</v>
      </c>
      <c r="W3915" s="16">
        <f t="shared" si="8819"/>
        <v>10.712328767123287</v>
      </c>
      <c r="X3915" s="16" t="e">
        <f>IF(Template!$F$7="Linear interpolation",LinInterp($I$5:$I$22,$G$5:$G$22,W3915),CubicSpline($I$5:$I$22,$G$5:$G$22,W3915))</f>
        <v>#VALUE!</v>
      </c>
      <c r="Y3915" s="221" t="e">
        <f t="shared" si="8808"/>
        <v>#VALUE!</v>
      </c>
      <c r="Z3915" s="221" t="e">
        <f>Y3915/PRODUCT($AA$6:AA3914)</f>
        <v>#VALUE!</v>
      </c>
      <c r="AA3915" s="16" t="e">
        <f t="shared" si="8814"/>
        <v>#VALUE!</v>
      </c>
      <c r="AB3915" s="10" t="e">
        <f t="shared" si="8815"/>
        <v>#VALUE!</v>
      </c>
      <c r="AC3915" s="90">
        <f t="shared" si="8786"/>
        <v>3915</v>
      </c>
      <c r="AD3915" s="17">
        <f t="shared" si="8824"/>
        <v>49908</v>
      </c>
      <c r="AE3915" s="16" t="e">
        <f t="shared" si="8809"/>
        <v>#VALUE!</v>
      </c>
      <c r="AF3915" s="10">
        <f ca="1">IFERROR(AVERAGE(INDIRECT("AE"&amp;AC3915-Template!$F$10+1):INDIRECT("AE"&amp;AC3915)),0)</f>
        <v>0</v>
      </c>
      <c r="AG3915" s="35"/>
      <c r="AH3915" s="86"/>
      <c r="AI3915" s="35"/>
      <c r="AJ3915" s="35"/>
      <c r="AK3915" s="35"/>
      <c r="AL3915" s="35"/>
      <c r="AM3915" s="35"/>
      <c r="AN3915" s="35"/>
      <c r="AO3915" s="35"/>
      <c r="AP3915" s="35"/>
      <c r="AQ3915" s="35"/>
      <c r="AR3915" s="35"/>
      <c r="AS3915" s="35"/>
      <c r="AT3915" s="35"/>
      <c r="AU3915" s="35"/>
      <c r="AV3915" s="35"/>
      <c r="AW3915" s="35"/>
      <c r="AX3915" s="35"/>
      <c r="AY3915" s="35"/>
      <c r="AZ3915" s="17">
        <f t="shared" ref="AZ3915" si="8827">AZ3914+1</f>
        <v>49931</v>
      </c>
      <c r="BA3915" s="216">
        <f t="shared" si="8687"/>
        <v>6</v>
      </c>
      <c r="BB3915" s="216">
        <f t="shared" ref="BB3915" si="8828">BB3914+1</f>
        <v>3910</v>
      </c>
      <c r="BC3915" s="16">
        <f t="shared" si="8689"/>
        <v>10.712328767123287</v>
      </c>
      <c r="BD3915" s="16">
        <f>IF(Template!$F$7="Linear interpolation",LinInterp($AO$5:$AO$18,$AM$5:$AM$18,BC3915),CubicSpline($AO$5:$AO$18,$AM$5:$AM$18,BC3915))</f>
        <v>14.15007636299965</v>
      </c>
      <c r="BE3915" s="221">
        <f t="shared" si="8769"/>
        <v>4.1276609695310871</v>
      </c>
      <c r="BF3915" s="221">
        <f>BE3915/PRODUCT($BG$6:BG3914)</f>
        <v>1.0003626227516296</v>
      </c>
      <c r="BG3915" s="16">
        <f t="shared" si="8690"/>
        <v>1.0003626234189973</v>
      </c>
      <c r="BH3915" s="10">
        <f t="shared" si="8691"/>
        <v>13.235754793401</v>
      </c>
      <c r="BI3915" s="90"/>
      <c r="BJ3915" s="17">
        <f t="shared" si="8818"/>
        <v>49908</v>
      </c>
      <c r="BK3915" s="16">
        <f t="shared" si="8812"/>
        <v>13.236262967262213</v>
      </c>
      <c r="BL3915" s="10">
        <f ca="1">IFERROR(AVERAGE(INDIRECT("BK"&amp;AC3915-Template!$F$10+1):INDIRECT("BK"&amp;AC3915)),0)</f>
        <v>13.236565216616787</v>
      </c>
      <c r="BM3915" s="35"/>
      <c r="BN3915" s="86"/>
      <c r="BO3915" s="35"/>
      <c r="BP3915" s="35"/>
      <c r="BQ3915" s="35"/>
      <c r="BR3915" s="35"/>
      <c r="BS3915" s="35"/>
      <c r="BT3915" s="35"/>
      <c r="BU3915" s="35"/>
      <c r="BV3915" s="35"/>
      <c r="BW3915" s="35"/>
      <c r="BX3915" s="35"/>
      <c r="BY3915" s="35"/>
      <c r="BZ3915" s="35"/>
      <c r="CA3915" s="35"/>
      <c r="CB3915" s="35"/>
      <c r="CC3915" s="35"/>
      <c r="CD3915" s="35"/>
      <c r="CE3915" s="35"/>
      <c r="CF3915" s="35"/>
      <c r="CG3915" s="35"/>
      <c r="CH3915" s="35"/>
    </row>
    <row r="3916" spans="1:86" ht="15.6" x14ac:dyDescent="0.3">
      <c r="A3916" s="35"/>
      <c r="B3916" s="86"/>
      <c r="C3916" s="35"/>
      <c r="D3916" s="35"/>
      <c r="E3916" s="35"/>
      <c r="F3916" s="35"/>
      <c r="G3916" s="35"/>
      <c r="H3916" s="35"/>
      <c r="I3916" s="35"/>
      <c r="J3916" s="35"/>
      <c r="K3916" s="35"/>
      <c r="L3916" s="35"/>
      <c r="M3916" s="35"/>
      <c r="N3916" s="35"/>
      <c r="O3916" s="35"/>
      <c r="P3916" s="35"/>
      <c r="Q3916" s="35"/>
      <c r="R3916" s="35"/>
      <c r="S3916" s="35"/>
      <c r="T3916" s="17">
        <f t="shared" si="8813"/>
        <v>49932</v>
      </c>
      <c r="U3916" s="216">
        <f t="shared" si="8807"/>
        <v>7</v>
      </c>
      <c r="V3916" s="216">
        <f t="shared" si="8813"/>
        <v>3911</v>
      </c>
      <c r="W3916" s="16">
        <f t="shared" si="8819"/>
        <v>10.715068493150685</v>
      </c>
      <c r="X3916" s="16" t="e">
        <f>IF(Template!$F$7="Linear interpolation",LinInterp($I$5:$I$22,$G$5:$G$22,W3916),CubicSpline($I$5:$I$22,$G$5:$G$22,W3916))</f>
        <v>#VALUE!</v>
      </c>
      <c r="Y3916" s="221" t="e">
        <f t="shared" si="8808"/>
        <v>#VALUE!</v>
      </c>
      <c r="Z3916" s="221" t="e">
        <f>Y3916/PRODUCT($AA$6:AA3915)</f>
        <v>#VALUE!</v>
      </c>
      <c r="AA3916" s="16" t="e">
        <f t="shared" si="8814"/>
        <v>#VALUE!</v>
      </c>
      <c r="AB3916" s="10" t="e">
        <f t="shared" si="8815"/>
        <v>#VALUE!</v>
      </c>
      <c r="AC3916" s="90">
        <f t="shared" si="8786"/>
        <v>3916</v>
      </c>
      <c r="AD3916" s="17">
        <f t="shared" si="8824"/>
        <v>49909</v>
      </c>
      <c r="AE3916" s="16" t="e">
        <f t="shared" si="8809"/>
        <v>#VALUE!</v>
      </c>
      <c r="AF3916" s="10">
        <f ca="1">IFERROR(AVERAGE(INDIRECT("AE"&amp;AC3916-Template!$F$10+1):INDIRECT("AE"&amp;AC3916)),0)</f>
        <v>0</v>
      </c>
      <c r="AG3916" s="35"/>
      <c r="AH3916" s="86"/>
      <c r="AI3916" s="35"/>
      <c r="AJ3916" s="35"/>
      <c r="AK3916" s="35"/>
      <c r="AL3916" s="35"/>
      <c r="AM3916" s="35"/>
      <c r="AN3916" s="35"/>
      <c r="AO3916" s="35"/>
      <c r="AP3916" s="35"/>
      <c r="AQ3916" s="35"/>
      <c r="AR3916" s="35"/>
      <c r="AS3916" s="35"/>
      <c r="AT3916" s="35"/>
      <c r="AU3916" s="35"/>
      <c r="AV3916" s="35"/>
      <c r="AW3916" s="35"/>
      <c r="AX3916" s="35"/>
      <c r="AY3916" s="35"/>
      <c r="AZ3916" s="17">
        <f t="shared" ref="AZ3916" si="8829">AZ3915+1</f>
        <v>49932</v>
      </c>
      <c r="BA3916" s="216">
        <f t="shared" si="8687"/>
        <v>7</v>
      </c>
      <c r="BB3916" s="216">
        <f t="shared" ref="BB3916" si="8830">BB3915+1</f>
        <v>3911</v>
      </c>
      <c r="BC3916" s="16">
        <f t="shared" si="8689"/>
        <v>10.715068493150685</v>
      </c>
      <c r="BD3916" s="16">
        <f>IF(Template!$F$7="Linear interpolation",LinInterp($AO$5:$AO$18,$AM$5:$AM$18,BC3916),CubicSpline($AO$5:$AO$18,$AM$5:$AM$18,BC3916))</f>
        <v>14.150076048122276</v>
      </c>
      <c r="BE3916" s="221">
        <f t="shared" si="8769"/>
        <v>4.1291577505425208</v>
      </c>
      <c r="BF3916" s="221">
        <f>BE3916/PRODUCT($BG$6:BG3915)</f>
        <v>1.0003626214138746</v>
      </c>
      <c r="BG3916" s="16">
        <f t="shared" si="8690"/>
        <v>1.0003626234189973</v>
      </c>
      <c r="BH3916" s="10">
        <f t="shared" si="8691"/>
        <v>13.235754793401</v>
      </c>
      <c r="BI3916" s="90"/>
      <c r="BJ3916" s="17">
        <f t="shared" si="8818"/>
        <v>49909</v>
      </c>
      <c r="BK3916" s="16">
        <f t="shared" si="8812"/>
        <v>13.23624101172749</v>
      </c>
      <c r="BL3916" s="10">
        <f ca="1">IFERROR(AVERAGE(INDIRECT("BK"&amp;AC3916-Template!$F$10+1):INDIRECT("BK"&amp;AC3916)),0)</f>
        <v>13.236544816559027</v>
      </c>
      <c r="BM3916" s="35"/>
      <c r="BN3916" s="86"/>
      <c r="BO3916" s="35"/>
      <c r="BP3916" s="35"/>
      <c r="BQ3916" s="35"/>
      <c r="BR3916" s="35"/>
      <c r="BS3916" s="35"/>
      <c r="BT3916" s="35"/>
      <c r="BU3916" s="35"/>
      <c r="BV3916" s="35"/>
      <c r="BW3916" s="35"/>
      <c r="BX3916" s="35"/>
      <c r="BY3916" s="35"/>
      <c r="BZ3916" s="35"/>
      <c r="CA3916" s="35"/>
      <c r="CB3916" s="35"/>
      <c r="CC3916" s="35"/>
      <c r="CD3916" s="35"/>
      <c r="CE3916" s="35"/>
      <c r="CF3916" s="35"/>
      <c r="CG3916" s="35"/>
      <c r="CH3916" s="35"/>
    </row>
    <row r="3917" spans="1:86" ht="15.6" x14ac:dyDescent="0.3">
      <c r="A3917" s="35"/>
      <c r="B3917" s="86"/>
      <c r="C3917" s="35"/>
      <c r="D3917" s="35"/>
      <c r="E3917" s="35"/>
      <c r="F3917" s="35"/>
      <c r="G3917" s="35"/>
      <c r="H3917" s="35"/>
      <c r="I3917" s="35"/>
      <c r="J3917" s="35"/>
      <c r="K3917" s="35"/>
      <c r="L3917" s="35"/>
      <c r="M3917" s="35"/>
      <c r="N3917" s="35"/>
      <c r="O3917" s="35"/>
      <c r="P3917" s="35"/>
      <c r="Q3917" s="35"/>
      <c r="R3917" s="35"/>
      <c r="S3917" s="35"/>
      <c r="T3917" s="17">
        <f t="shared" si="8813"/>
        <v>49933</v>
      </c>
      <c r="U3917" s="216">
        <f t="shared" si="8807"/>
        <v>1</v>
      </c>
      <c r="V3917" s="216">
        <f t="shared" si="8813"/>
        <v>3912</v>
      </c>
      <c r="W3917" s="16">
        <f t="shared" si="8819"/>
        <v>10.717808219178082</v>
      </c>
      <c r="X3917" s="16" t="e">
        <f>IF(Template!$F$7="Linear interpolation",LinInterp($I$5:$I$22,$G$5:$G$22,W3917),CubicSpline($I$5:$I$22,$G$5:$G$22,W3917))</f>
        <v>#VALUE!</v>
      </c>
      <c r="Y3917" s="221" t="e">
        <f t="shared" si="8808"/>
        <v>#VALUE!</v>
      </c>
      <c r="Z3917" s="221" t="e">
        <f>Y3917/PRODUCT($AA$6:AA3916)</f>
        <v>#VALUE!</v>
      </c>
      <c r="AA3917" s="16" t="e">
        <f t="shared" si="8814"/>
        <v>#VALUE!</v>
      </c>
      <c r="AB3917" s="10" t="e">
        <f t="shared" si="8815"/>
        <v>#VALUE!</v>
      </c>
      <c r="AC3917" s="90">
        <f t="shared" si="8786"/>
        <v>3917</v>
      </c>
      <c r="AD3917" s="17">
        <f t="shared" si="8824"/>
        <v>49910</v>
      </c>
      <c r="AE3917" s="16" t="e">
        <f t="shared" si="8809"/>
        <v>#VALUE!</v>
      </c>
      <c r="AF3917" s="10">
        <f ca="1">IFERROR(AVERAGE(INDIRECT("AE"&amp;AC3917-Template!$F$10+1):INDIRECT("AE"&amp;AC3917)),0)</f>
        <v>0</v>
      </c>
      <c r="AG3917" s="35"/>
      <c r="AH3917" s="86"/>
      <c r="AI3917" s="35"/>
      <c r="AJ3917" s="35"/>
      <c r="AK3917" s="35"/>
      <c r="AL3917" s="35"/>
      <c r="AM3917" s="35"/>
      <c r="AN3917" s="35"/>
      <c r="AO3917" s="35"/>
      <c r="AP3917" s="35"/>
      <c r="AQ3917" s="35"/>
      <c r="AR3917" s="35"/>
      <c r="AS3917" s="35"/>
      <c r="AT3917" s="35"/>
      <c r="AU3917" s="35"/>
      <c r="AV3917" s="35"/>
      <c r="AW3917" s="35"/>
      <c r="AX3917" s="35"/>
      <c r="AY3917" s="35"/>
      <c r="AZ3917" s="17">
        <f t="shared" ref="AZ3917" si="8831">AZ3916+1</f>
        <v>49933</v>
      </c>
      <c r="BA3917" s="216">
        <f t="shared" ref="BA3917:BA3980" si="8832">WEEKDAY(AZ3917,2)</f>
        <v>1</v>
      </c>
      <c r="BB3917" s="216">
        <f t="shared" ref="BB3917" si="8833">BB3916+1</f>
        <v>3912</v>
      </c>
      <c r="BC3917" s="16">
        <f t="shared" ref="BC3917:BC3980" si="8834">YEARFRAC($T$5,AZ3917,3)</f>
        <v>10.717808219178082</v>
      </c>
      <c r="BD3917" s="16">
        <f>IF(Template!$F$7="Linear interpolation",LinInterp($AO$5:$AO$18,$AM$5:$AM$18,BC3917),CubicSpline($AO$5:$AO$18,$AM$5:$AM$18,BC3917))</f>
        <v>14.150075726236288</v>
      </c>
      <c r="BE3917" s="221">
        <f t="shared" si="8769"/>
        <v>4.1306550715391595</v>
      </c>
      <c r="BF3917" s="221">
        <f>BE3917/PRODUCT($BG$6:BG3916)</f>
        <v>1.0003626194027033</v>
      </c>
      <c r="BG3917" s="16">
        <f t="shared" ref="BG3917:BG3980" si="8835">1+BH3917/365/100</f>
        <v>1.0003626194027033</v>
      </c>
      <c r="BH3917" s="10">
        <f t="shared" ref="BH3917:BH3980" si="8836">IF(OR(BA3917=6,BA3917=7),BH3916,(BF3917-1)*365*100)</f>
        <v>13.235608198671311</v>
      </c>
      <c r="BI3917" s="90"/>
      <c r="BJ3917" s="17">
        <f t="shared" si="8818"/>
        <v>49910</v>
      </c>
      <c r="BK3917" s="16">
        <f t="shared" si="8812"/>
        <v>13.23624101172749</v>
      </c>
      <c r="BL3917" s="10">
        <f ca="1">IFERROR(AVERAGE(INDIRECT("BK"&amp;AC3917-Template!$F$10+1):INDIRECT("BK"&amp;AC3917)),0)</f>
        <v>13.236525045075688</v>
      </c>
      <c r="BM3917" s="35"/>
      <c r="BN3917" s="86"/>
      <c r="BO3917" s="35"/>
      <c r="BP3917" s="35"/>
      <c r="BQ3917" s="35"/>
      <c r="BR3917" s="35"/>
      <c r="BS3917" s="35"/>
      <c r="BT3917" s="35"/>
      <c r="BU3917" s="35"/>
      <c r="BV3917" s="35"/>
      <c r="BW3917" s="35"/>
      <c r="BX3917" s="35"/>
      <c r="BY3917" s="35"/>
      <c r="BZ3917" s="35"/>
      <c r="CA3917" s="35"/>
      <c r="CB3917" s="35"/>
      <c r="CC3917" s="35"/>
      <c r="CD3917" s="35"/>
      <c r="CE3917" s="35"/>
      <c r="CF3917" s="35"/>
      <c r="CG3917" s="35"/>
      <c r="CH3917" s="35"/>
    </row>
    <row r="3918" spans="1:86" ht="15.6" x14ac:dyDescent="0.3">
      <c r="A3918" s="35"/>
      <c r="B3918" s="86"/>
      <c r="C3918" s="35"/>
      <c r="D3918" s="35"/>
      <c r="E3918" s="35"/>
      <c r="F3918" s="35"/>
      <c r="G3918" s="35"/>
      <c r="H3918" s="35"/>
      <c r="I3918" s="35"/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17">
        <f t="shared" si="8813"/>
        <v>49934</v>
      </c>
      <c r="U3918" s="216">
        <f t="shared" si="8807"/>
        <v>2</v>
      </c>
      <c r="V3918" s="216">
        <f t="shared" si="8813"/>
        <v>3913</v>
      </c>
      <c r="W3918" s="16">
        <f t="shared" si="8819"/>
        <v>10.72054794520548</v>
      </c>
      <c r="X3918" s="16" t="e">
        <f>IF(Template!$F$7="Linear interpolation",LinInterp($I$5:$I$22,$G$5:$G$22,W3918),CubicSpline($I$5:$I$22,$G$5:$G$22,W3918))</f>
        <v>#VALUE!</v>
      </c>
      <c r="Y3918" s="221" t="e">
        <f t="shared" si="8808"/>
        <v>#VALUE!</v>
      </c>
      <c r="Z3918" s="221" t="e">
        <f>Y3918/PRODUCT($AA$6:AA3917)</f>
        <v>#VALUE!</v>
      </c>
      <c r="AA3918" s="16" t="e">
        <f t="shared" si="8814"/>
        <v>#VALUE!</v>
      </c>
      <c r="AB3918" s="10" t="e">
        <f t="shared" si="8815"/>
        <v>#VALUE!</v>
      </c>
      <c r="AC3918" s="90">
        <f t="shared" si="8786"/>
        <v>3918</v>
      </c>
      <c r="AD3918" s="17">
        <f t="shared" si="8824"/>
        <v>49911</v>
      </c>
      <c r="AE3918" s="16" t="e">
        <f t="shared" si="8809"/>
        <v>#VALUE!</v>
      </c>
      <c r="AF3918" s="10">
        <f ca="1">IFERROR(AVERAGE(INDIRECT("AE"&amp;AC3918-Template!$F$10+1):INDIRECT("AE"&amp;AC3918)),0)</f>
        <v>0</v>
      </c>
      <c r="AG3918" s="35"/>
      <c r="AH3918" s="86"/>
      <c r="AI3918" s="35"/>
      <c r="AJ3918" s="35"/>
      <c r="AK3918" s="35"/>
      <c r="AL3918" s="35"/>
      <c r="AM3918" s="35"/>
      <c r="AN3918" s="35"/>
      <c r="AO3918" s="35"/>
      <c r="AP3918" s="35"/>
      <c r="AQ3918" s="35"/>
      <c r="AR3918" s="35"/>
      <c r="AS3918" s="35"/>
      <c r="AT3918" s="35"/>
      <c r="AU3918" s="35"/>
      <c r="AV3918" s="35"/>
      <c r="AW3918" s="35"/>
      <c r="AX3918" s="35"/>
      <c r="AY3918" s="35"/>
      <c r="AZ3918" s="17">
        <f t="shared" ref="AZ3918" si="8837">AZ3917+1</f>
        <v>49934</v>
      </c>
      <c r="BA3918" s="216">
        <f t="shared" si="8832"/>
        <v>2</v>
      </c>
      <c r="BB3918" s="216">
        <f t="shared" ref="BB3918" si="8838">BB3917+1</f>
        <v>3913</v>
      </c>
      <c r="BC3918" s="16">
        <f t="shared" si="8834"/>
        <v>10.72054794520548</v>
      </c>
      <c r="BD3918" s="16">
        <f>IF(Template!$F$7="Linear interpolation",LinInterp($AO$5:$AO$18,$AM$5:$AM$18,BC3918),CubicSpline($AO$5:$AO$18,$AM$5:$AM$18,BC3918))</f>
        <v>14.150075397314835</v>
      </c>
      <c r="BE3918" s="221">
        <f t="shared" si="8769"/>
        <v>4.1321529327023132</v>
      </c>
      <c r="BF3918" s="221">
        <f>BE3918/PRODUCT($BG$6:BG3917)</f>
        <v>1.0003626207313883</v>
      </c>
      <c r="BG3918" s="16">
        <f t="shared" si="8835"/>
        <v>1.0003626207313883</v>
      </c>
      <c r="BH3918" s="10">
        <f t="shared" si="8836"/>
        <v>13.235656695671615</v>
      </c>
      <c r="BI3918" s="90"/>
      <c r="BJ3918" s="17">
        <f t="shared" si="8818"/>
        <v>49911</v>
      </c>
      <c r="BK3918" s="16">
        <f t="shared" si="8812"/>
        <v>13.23624101172749</v>
      </c>
      <c r="BL3918" s="10">
        <f ca="1">IFERROR(AVERAGE(INDIRECT("BK"&amp;AC3918-Template!$F$10+1):INDIRECT("BK"&amp;AC3918)),0)</f>
        <v>13.236505905683098</v>
      </c>
      <c r="BM3918" s="35"/>
      <c r="BN3918" s="86"/>
      <c r="BO3918" s="35"/>
      <c r="BP3918" s="35"/>
      <c r="BQ3918" s="35"/>
      <c r="BR3918" s="35"/>
      <c r="BS3918" s="35"/>
      <c r="BT3918" s="35"/>
      <c r="BU3918" s="35"/>
      <c r="BV3918" s="35"/>
      <c r="BW3918" s="35"/>
      <c r="BX3918" s="35"/>
      <c r="BY3918" s="35"/>
      <c r="BZ3918" s="35"/>
      <c r="CA3918" s="35"/>
      <c r="CB3918" s="35"/>
      <c r="CC3918" s="35"/>
      <c r="CD3918" s="35"/>
      <c r="CE3918" s="35"/>
      <c r="CF3918" s="35"/>
      <c r="CG3918" s="35"/>
      <c r="CH3918" s="35"/>
    </row>
    <row r="3919" spans="1:86" ht="15.6" x14ac:dyDescent="0.3">
      <c r="A3919" s="35"/>
      <c r="B3919" s="86"/>
      <c r="C3919" s="35"/>
      <c r="D3919" s="35"/>
      <c r="E3919" s="35"/>
      <c r="F3919" s="35"/>
      <c r="G3919" s="35"/>
      <c r="H3919" s="35"/>
      <c r="I3919" s="35"/>
      <c r="J3919" s="35"/>
      <c r="K3919" s="35"/>
      <c r="L3919" s="35"/>
      <c r="M3919" s="35"/>
      <c r="N3919" s="35"/>
      <c r="O3919" s="35"/>
      <c r="P3919" s="35"/>
      <c r="Q3919" s="35"/>
      <c r="R3919" s="35"/>
      <c r="S3919" s="35"/>
      <c r="T3919" s="17">
        <f t="shared" si="8813"/>
        <v>49935</v>
      </c>
      <c r="U3919" s="216">
        <f t="shared" si="8807"/>
        <v>3</v>
      </c>
      <c r="V3919" s="216">
        <f t="shared" si="8813"/>
        <v>3914</v>
      </c>
      <c r="W3919" s="16">
        <f t="shared" si="8819"/>
        <v>10.723287671232876</v>
      </c>
      <c r="X3919" s="16" t="e">
        <f>IF(Template!$F$7="Linear interpolation",LinInterp($I$5:$I$22,$G$5:$G$22,W3919),CubicSpline($I$5:$I$22,$G$5:$G$22,W3919))</f>
        <v>#VALUE!</v>
      </c>
      <c r="Y3919" s="221" t="e">
        <f t="shared" si="8808"/>
        <v>#VALUE!</v>
      </c>
      <c r="Z3919" s="221" t="e">
        <f>Y3919/PRODUCT($AA$6:AA3918)</f>
        <v>#VALUE!</v>
      </c>
      <c r="AA3919" s="16" t="e">
        <f t="shared" si="8814"/>
        <v>#VALUE!</v>
      </c>
      <c r="AB3919" s="10" t="e">
        <f t="shared" si="8815"/>
        <v>#VALUE!</v>
      </c>
      <c r="AC3919" s="90">
        <f t="shared" si="8786"/>
        <v>3919</v>
      </c>
      <c r="AD3919" s="17">
        <f t="shared" si="8824"/>
        <v>49912</v>
      </c>
      <c r="AE3919" s="16" t="e">
        <f t="shared" si="8809"/>
        <v>#VALUE!</v>
      </c>
      <c r="AF3919" s="10">
        <f ca="1">IFERROR(AVERAGE(INDIRECT("AE"&amp;AC3919-Template!$F$10+1):INDIRECT("AE"&amp;AC3919)),0)</f>
        <v>0</v>
      </c>
      <c r="AG3919" s="35"/>
      <c r="AH3919" s="86"/>
      <c r="AI3919" s="35"/>
      <c r="AJ3919" s="35"/>
      <c r="AK3919" s="35"/>
      <c r="AL3919" s="35"/>
      <c r="AM3919" s="35"/>
      <c r="AN3919" s="35"/>
      <c r="AO3919" s="35"/>
      <c r="AP3919" s="35"/>
      <c r="AQ3919" s="35"/>
      <c r="AR3919" s="35"/>
      <c r="AS3919" s="35"/>
      <c r="AT3919" s="35"/>
      <c r="AU3919" s="35"/>
      <c r="AV3919" s="35"/>
      <c r="AW3919" s="35"/>
      <c r="AX3919" s="35"/>
      <c r="AY3919" s="35"/>
      <c r="AZ3919" s="17">
        <f t="shared" ref="AZ3919" si="8839">AZ3918+1</f>
        <v>49935</v>
      </c>
      <c r="BA3919" s="216">
        <f t="shared" si="8832"/>
        <v>3</v>
      </c>
      <c r="BB3919" s="216">
        <f t="shared" ref="BB3919" si="8840">BB3918+1</f>
        <v>3914</v>
      </c>
      <c r="BC3919" s="16">
        <f t="shared" si="8834"/>
        <v>10.723287671232876</v>
      </c>
      <c r="BD3919" s="16">
        <f>IF(Template!$F$7="Linear interpolation",LinInterp($AO$5:$AO$18,$AM$5:$AM$18,BC3919),CubicSpline($AO$5:$AO$18,$AM$5:$AM$18,BC3919))</f>
        <v>14.150075061331062</v>
      </c>
      <c r="BE3919" s="221">
        <f t="shared" si="8769"/>
        <v>4.133651334213293</v>
      </c>
      <c r="BF3919" s="221">
        <f>BE3919/PRODUCT($BG$6:BG3918)</f>
        <v>1.0003626200519156</v>
      </c>
      <c r="BG3919" s="16">
        <f t="shared" si="8835"/>
        <v>1.0003626200519156</v>
      </c>
      <c r="BH3919" s="10">
        <f t="shared" si="8836"/>
        <v>13.235631894918054</v>
      </c>
      <c r="BI3919" s="90"/>
      <c r="BJ3919" s="17">
        <f t="shared" si="8818"/>
        <v>49912</v>
      </c>
      <c r="BK3919" s="16">
        <f t="shared" si="8812"/>
        <v>13.236108195051944</v>
      </c>
      <c r="BL3919" s="10">
        <f ca="1">IFERROR(AVERAGE(INDIRECT("BK"&amp;AC3919-Template!$F$10+1):INDIRECT("BK"&amp;AC3919)),0)</f>
        <v>13.236482339067988</v>
      </c>
      <c r="BM3919" s="35"/>
      <c r="BN3919" s="86"/>
      <c r="BO3919" s="35"/>
      <c r="BP3919" s="35"/>
      <c r="BQ3919" s="35"/>
      <c r="BR3919" s="35"/>
      <c r="BS3919" s="35"/>
      <c r="BT3919" s="35"/>
      <c r="BU3919" s="35"/>
      <c r="BV3919" s="35"/>
      <c r="BW3919" s="35"/>
      <c r="BX3919" s="35"/>
      <c r="BY3919" s="35"/>
      <c r="BZ3919" s="35"/>
      <c r="CA3919" s="35"/>
      <c r="CB3919" s="35"/>
      <c r="CC3919" s="35"/>
      <c r="CD3919" s="35"/>
      <c r="CE3919" s="35"/>
      <c r="CF3919" s="35"/>
      <c r="CG3919" s="35"/>
      <c r="CH3919" s="35"/>
    </row>
    <row r="3920" spans="1:86" ht="15.6" x14ac:dyDescent="0.3">
      <c r="A3920" s="35"/>
      <c r="B3920" s="86"/>
      <c r="C3920" s="35"/>
      <c r="D3920" s="35"/>
      <c r="E3920" s="35"/>
      <c r="F3920" s="35"/>
      <c r="G3920" s="35"/>
      <c r="H3920" s="35"/>
      <c r="I3920" s="35"/>
      <c r="J3920" s="35"/>
      <c r="K3920" s="35"/>
      <c r="L3920" s="35"/>
      <c r="M3920" s="35"/>
      <c r="N3920" s="35"/>
      <c r="O3920" s="35"/>
      <c r="P3920" s="35"/>
      <c r="Q3920" s="35"/>
      <c r="R3920" s="35"/>
      <c r="S3920" s="35"/>
      <c r="T3920" s="17">
        <f t="shared" si="8813"/>
        <v>49936</v>
      </c>
      <c r="U3920" s="216">
        <f t="shared" si="8807"/>
        <v>4</v>
      </c>
      <c r="V3920" s="216">
        <f t="shared" si="8813"/>
        <v>3915</v>
      </c>
      <c r="W3920" s="16">
        <f t="shared" si="8819"/>
        <v>10.726027397260275</v>
      </c>
      <c r="X3920" s="16" t="e">
        <f>IF(Template!$F$7="Linear interpolation",LinInterp($I$5:$I$22,$G$5:$G$22,W3920),CubicSpline($I$5:$I$22,$G$5:$G$22,W3920))</f>
        <v>#VALUE!</v>
      </c>
      <c r="Y3920" s="221" t="e">
        <f t="shared" si="8808"/>
        <v>#VALUE!</v>
      </c>
      <c r="Z3920" s="221" t="e">
        <f>Y3920/PRODUCT($AA$6:AA3919)</f>
        <v>#VALUE!</v>
      </c>
      <c r="AA3920" s="16" t="e">
        <f t="shared" si="8814"/>
        <v>#VALUE!</v>
      </c>
      <c r="AB3920" s="10" t="e">
        <f t="shared" si="8815"/>
        <v>#VALUE!</v>
      </c>
      <c r="AC3920" s="90">
        <f t="shared" si="8786"/>
        <v>3920</v>
      </c>
      <c r="AD3920" s="17">
        <f t="shared" si="8824"/>
        <v>49913</v>
      </c>
      <c r="AE3920" s="16" t="e">
        <f t="shared" si="8809"/>
        <v>#VALUE!</v>
      </c>
      <c r="AF3920" s="10">
        <f ca="1">IFERROR(AVERAGE(INDIRECT("AE"&amp;AC3920-Template!$F$10+1):INDIRECT("AE"&amp;AC3920)),0)</f>
        <v>0</v>
      </c>
      <c r="AG3920" s="35"/>
      <c r="AH3920" s="86"/>
      <c r="AI3920" s="35"/>
      <c r="AJ3920" s="35"/>
      <c r="AK3920" s="35"/>
      <c r="AL3920" s="35"/>
      <c r="AM3920" s="35"/>
      <c r="AN3920" s="35"/>
      <c r="AO3920" s="35"/>
      <c r="AP3920" s="35"/>
      <c r="AQ3920" s="35"/>
      <c r="AR3920" s="35"/>
      <c r="AS3920" s="35"/>
      <c r="AT3920" s="35"/>
      <c r="AU3920" s="35"/>
      <c r="AV3920" s="35"/>
      <c r="AW3920" s="35"/>
      <c r="AX3920" s="35"/>
      <c r="AY3920" s="35"/>
      <c r="AZ3920" s="17">
        <f t="shared" ref="AZ3920" si="8841">AZ3919+1</f>
        <v>49936</v>
      </c>
      <c r="BA3920" s="216">
        <f t="shared" si="8832"/>
        <v>4</v>
      </c>
      <c r="BB3920" s="216">
        <f t="shared" ref="BB3920" si="8842">BB3919+1</f>
        <v>3915</v>
      </c>
      <c r="BC3920" s="16">
        <f t="shared" si="8834"/>
        <v>10.726027397260275</v>
      </c>
      <c r="BD3920" s="16">
        <f>IF(Template!$F$7="Linear interpolation",LinInterp($AO$5:$AO$18,$AM$5:$AM$18,BC3920),CubicSpline($AO$5:$AO$18,$AM$5:$AM$18,BC3920))</f>
        <v>14.15007471825812</v>
      </c>
      <c r="BE3920" s="221">
        <f t="shared" si="8769"/>
        <v>4.1351502762534791</v>
      </c>
      <c r="BF3920" s="221">
        <f>BE3920/PRODUCT($BG$6:BG3919)</f>
        <v>1.0003626193694131</v>
      </c>
      <c r="BG3920" s="16">
        <f t="shared" si="8835"/>
        <v>1.0003626193694131</v>
      </c>
      <c r="BH3920" s="10">
        <f t="shared" si="8836"/>
        <v>13.235606983576842</v>
      </c>
      <c r="BI3920" s="90"/>
      <c r="BJ3920" s="17">
        <f t="shared" si="8818"/>
        <v>49913</v>
      </c>
      <c r="BK3920" s="16">
        <f t="shared" si="8812"/>
        <v>13.236152105853938</v>
      </c>
      <c r="BL3920" s="10">
        <f ca="1">IFERROR(AVERAGE(INDIRECT("BK"&amp;AC3920-Template!$F$10+1):INDIRECT("BK"&amp;AC3920)),0)</f>
        <v>13.236460236146282</v>
      </c>
      <c r="BM3920" s="35"/>
      <c r="BN3920" s="86"/>
      <c r="BO3920" s="35"/>
      <c r="BP3920" s="35"/>
      <c r="BQ3920" s="35"/>
      <c r="BR3920" s="35"/>
      <c r="BS3920" s="35"/>
      <c r="BT3920" s="35"/>
      <c r="BU3920" s="35"/>
      <c r="BV3920" s="35"/>
      <c r="BW3920" s="35"/>
      <c r="BX3920" s="35"/>
      <c r="BY3920" s="35"/>
      <c r="BZ3920" s="35"/>
      <c r="CA3920" s="35"/>
      <c r="CB3920" s="35"/>
      <c r="CC3920" s="35"/>
      <c r="CD3920" s="35"/>
      <c r="CE3920" s="35"/>
      <c r="CF3920" s="35"/>
      <c r="CG3920" s="35"/>
      <c r="CH3920" s="35"/>
    </row>
    <row r="3921" spans="1:86" ht="15.6" x14ac:dyDescent="0.3">
      <c r="A3921" s="35"/>
      <c r="B3921" s="86"/>
      <c r="C3921" s="35"/>
      <c r="D3921" s="35"/>
      <c r="E3921" s="35"/>
      <c r="F3921" s="35"/>
      <c r="G3921" s="35"/>
      <c r="H3921" s="35"/>
      <c r="I3921" s="35"/>
      <c r="J3921" s="35"/>
      <c r="K3921" s="35"/>
      <c r="L3921" s="35"/>
      <c r="M3921" s="35"/>
      <c r="N3921" s="35"/>
      <c r="O3921" s="35"/>
      <c r="P3921" s="35"/>
      <c r="Q3921" s="35"/>
      <c r="R3921" s="35"/>
      <c r="S3921" s="35"/>
      <c r="T3921" s="17">
        <f t="shared" si="8813"/>
        <v>49937</v>
      </c>
      <c r="U3921" s="216">
        <f t="shared" si="8807"/>
        <v>5</v>
      </c>
      <c r="V3921" s="216">
        <f t="shared" si="8813"/>
        <v>3916</v>
      </c>
      <c r="W3921" s="16">
        <f t="shared" si="8819"/>
        <v>10.728767123287671</v>
      </c>
      <c r="X3921" s="16" t="e">
        <f>IF(Template!$F$7="Linear interpolation",LinInterp($I$5:$I$22,$G$5:$G$22,W3921),CubicSpline($I$5:$I$22,$G$5:$G$22,W3921))</f>
        <v>#VALUE!</v>
      </c>
      <c r="Y3921" s="221" t="e">
        <f t="shared" si="8808"/>
        <v>#VALUE!</v>
      </c>
      <c r="Z3921" s="221" t="e">
        <f>Y3921/PRODUCT($AA$6:AA3920)</f>
        <v>#VALUE!</v>
      </c>
      <c r="AA3921" s="16" t="e">
        <f t="shared" si="8814"/>
        <v>#VALUE!</v>
      </c>
      <c r="AB3921" s="10" t="e">
        <f t="shared" si="8815"/>
        <v>#VALUE!</v>
      </c>
      <c r="AC3921" s="90">
        <f t="shared" si="8786"/>
        <v>3921</v>
      </c>
      <c r="AD3921" s="17">
        <f t="shared" si="8824"/>
        <v>49914</v>
      </c>
      <c r="AE3921" s="16" t="e">
        <f t="shared" si="8809"/>
        <v>#VALUE!</v>
      </c>
      <c r="AF3921" s="10">
        <f ca="1">IFERROR(AVERAGE(INDIRECT("AE"&amp;AC3921-Template!$F$10+1):INDIRECT("AE"&amp;AC3921)),0)</f>
        <v>0</v>
      </c>
      <c r="AG3921" s="35"/>
      <c r="AH3921" s="86"/>
      <c r="AI3921" s="35"/>
      <c r="AJ3921" s="35"/>
      <c r="AK3921" s="35"/>
      <c r="AL3921" s="35"/>
      <c r="AM3921" s="35"/>
      <c r="AN3921" s="35"/>
      <c r="AO3921" s="35"/>
      <c r="AP3921" s="35"/>
      <c r="AQ3921" s="35"/>
      <c r="AR3921" s="35"/>
      <c r="AS3921" s="35"/>
      <c r="AT3921" s="35"/>
      <c r="AU3921" s="35"/>
      <c r="AV3921" s="35"/>
      <c r="AW3921" s="35"/>
      <c r="AX3921" s="35"/>
      <c r="AY3921" s="35"/>
      <c r="AZ3921" s="17">
        <f t="shared" ref="AZ3921" si="8843">AZ3920+1</f>
        <v>49937</v>
      </c>
      <c r="BA3921" s="216">
        <f t="shared" si="8832"/>
        <v>5</v>
      </c>
      <c r="BB3921" s="216">
        <f t="shared" ref="BB3921" si="8844">BB3920+1</f>
        <v>3916</v>
      </c>
      <c r="BC3921" s="16">
        <f t="shared" si="8834"/>
        <v>10.728767123287671</v>
      </c>
      <c r="BD3921" s="16">
        <f>IF(Template!$F$7="Linear interpolation",LinInterp($AO$5:$AO$18,$AM$5:$AM$18,BC3921),CubicSpline($AO$5:$AO$18,$AM$5:$AM$18,BC3921))</f>
        <v>14.15007436806915</v>
      </c>
      <c r="BE3921" s="221">
        <f t="shared" si="8769"/>
        <v>4.1366497590042597</v>
      </c>
      <c r="BF3921" s="221">
        <f>BE3921/PRODUCT($BG$6:BG3920)</f>
        <v>1.0003626186838701</v>
      </c>
      <c r="BG3921" s="16">
        <f t="shared" si="8835"/>
        <v>1.0003626186838701</v>
      </c>
      <c r="BH3921" s="10">
        <f t="shared" si="8836"/>
        <v>13.235581961258958</v>
      </c>
      <c r="BI3921" s="90"/>
      <c r="BJ3921" s="17">
        <f t="shared" si="8818"/>
        <v>49914</v>
      </c>
      <c r="BK3921" s="16">
        <f t="shared" si="8812"/>
        <v>13.236129608014235</v>
      </c>
      <c r="BL3921" s="10">
        <f ca="1">IFERROR(AVERAGE(INDIRECT("BK"&amp;AC3921-Template!$F$10+1):INDIRECT("BK"&amp;AC3921)),0)</f>
        <v>13.23644121108352</v>
      </c>
      <c r="BM3921" s="35"/>
      <c r="BN3921" s="86"/>
      <c r="BO3921" s="35"/>
      <c r="BP3921" s="35"/>
      <c r="BQ3921" s="35"/>
      <c r="BR3921" s="35"/>
      <c r="BS3921" s="35"/>
      <c r="BT3921" s="35"/>
      <c r="BU3921" s="35"/>
      <c r="BV3921" s="35"/>
      <c r="BW3921" s="35"/>
      <c r="BX3921" s="35"/>
      <c r="BY3921" s="35"/>
      <c r="BZ3921" s="35"/>
      <c r="CA3921" s="35"/>
      <c r="CB3921" s="35"/>
      <c r="CC3921" s="35"/>
      <c r="CD3921" s="35"/>
      <c r="CE3921" s="35"/>
      <c r="CF3921" s="35"/>
      <c r="CG3921" s="35"/>
      <c r="CH3921" s="35"/>
    </row>
    <row r="3922" spans="1:86" ht="15.6" x14ac:dyDescent="0.3">
      <c r="A3922" s="35"/>
      <c r="B3922" s="86"/>
      <c r="C3922" s="35"/>
      <c r="D3922" s="35"/>
      <c r="E3922" s="35"/>
      <c r="F3922" s="35"/>
      <c r="G3922" s="35"/>
      <c r="H3922" s="35"/>
      <c r="I3922" s="35"/>
      <c r="J3922" s="35"/>
      <c r="K3922" s="35"/>
      <c r="L3922" s="35"/>
      <c r="M3922" s="35"/>
      <c r="N3922" s="35"/>
      <c r="O3922" s="35"/>
      <c r="P3922" s="35"/>
      <c r="Q3922" s="35"/>
      <c r="R3922" s="35"/>
      <c r="S3922" s="35"/>
      <c r="T3922" s="17">
        <f t="shared" si="8813"/>
        <v>49938</v>
      </c>
      <c r="U3922" s="216">
        <f t="shared" si="8807"/>
        <v>6</v>
      </c>
      <c r="V3922" s="216">
        <f t="shared" si="8813"/>
        <v>3917</v>
      </c>
      <c r="W3922" s="16">
        <f t="shared" si="8819"/>
        <v>10.731506849315069</v>
      </c>
      <c r="X3922" s="16" t="e">
        <f>IF(Template!$F$7="Linear interpolation",LinInterp($I$5:$I$22,$G$5:$G$22,W3922),CubicSpline($I$5:$I$22,$G$5:$G$22,W3922))</f>
        <v>#VALUE!</v>
      </c>
      <c r="Y3922" s="221" t="e">
        <f t="shared" si="8808"/>
        <v>#VALUE!</v>
      </c>
      <c r="Z3922" s="221" t="e">
        <f>Y3922/PRODUCT($AA$6:AA3921)</f>
        <v>#VALUE!</v>
      </c>
      <c r="AA3922" s="16" t="e">
        <f t="shared" si="8814"/>
        <v>#VALUE!</v>
      </c>
      <c r="AB3922" s="10" t="e">
        <f t="shared" si="8815"/>
        <v>#VALUE!</v>
      </c>
      <c r="AC3922" s="90">
        <f t="shared" si="8786"/>
        <v>3922</v>
      </c>
      <c r="AD3922" s="17">
        <f t="shared" si="8824"/>
        <v>49915</v>
      </c>
      <c r="AE3922" s="16" t="e">
        <f t="shared" si="8809"/>
        <v>#VALUE!</v>
      </c>
      <c r="AF3922" s="10">
        <f ca="1">IFERROR(AVERAGE(INDIRECT("AE"&amp;AC3922-Template!$F$10+1):INDIRECT("AE"&amp;AC3922)),0)</f>
        <v>0</v>
      </c>
      <c r="AG3922" s="35"/>
      <c r="AH3922" s="86"/>
      <c r="AI3922" s="35"/>
      <c r="AJ3922" s="35"/>
      <c r="AK3922" s="35"/>
      <c r="AL3922" s="35"/>
      <c r="AM3922" s="35"/>
      <c r="AN3922" s="35"/>
      <c r="AO3922" s="35"/>
      <c r="AP3922" s="35"/>
      <c r="AQ3922" s="35"/>
      <c r="AR3922" s="35"/>
      <c r="AS3922" s="35"/>
      <c r="AT3922" s="35"/>
      <c r="AU3922" s="35"/>
      <c r="AV3922" s="35"/>
      <c r="AW3922" s="35"/>
      <c r="AX3922" s="35"/>
      <c r="AY3922" s="35"/>
      <c r="AZ3922" s="17">
        <f t="shared" ref="AZ3922" si="8845">AZ3921+1</f>
        <v>49938</v>
      </c>
      <c r="BA3922" s="216">
        <f t="shared" si="8832"/>
        <v>6</v>
      </c>
      <c r="BB3922" s="216">
        <f t="shared" ref="BB3922" si="8846">BB3921+1</f>
        <v>3917</v>
      </c>
      <c r="BC3922" s="16">
        <f t="shared" si="8834"/>
        <v>10.731506849315069</v>
      </c>
      <c r="BD3922" s="16">
        <f>IF(Template!$F$7="Linear interpolation",LinInterp($AO$5:$AO$18,$AM$5:$AM$18,BC3922),CubicSpline($AO$5:$AO$18,$AM$5:$AM$18,BC3922))</f>
        <v>14.150074010737306</v>
      </c>
      <c r="BE3922" s="221">
        <f t="shared" si="8769"/>
        <v>4.1381497826471101</v>
      </c>
      <c r="BF3922" s="221">
        <f>BE3922/PRODUCT($BG$6:BG3921)</f>
        <v>1.0003626179952958</v>
      </c>
      <c r="BG3922" s="16">
        <f t="shared" si="8835"/>
        <v>1.0003626186838701</v>
      </c>
      <c r="BH3922" s="10">
        <f t="shared" si="8836"/>
        <v>13.235581961258958</v>
      </c>
      <c r="BI3922" s="90"/>
      <c r="BJ3922" s="17">
        <f t="shared" si="8818"/>
        <v>49915</v>
      </c>
      <c r="BK3922" s="16">
        <f t="shared" si="8812"/>
        <v>13.236107001637354</v>
      </c>
      <c r="BL3922" s="10">
        <f ca="1">IFERROR(AVERAGE(INDIRECT("BK"&amp;AC3922-Template!$F$10+1):INDIRECT("BK"&amp;AC3922)),0)</f>
        <v>13.236420168297411</v>
      </c>
      <c r="BM3922" s="35"/>
      <c r="BN3922" s="86"/>
      <c r="BO3922" s="35"/>
      <c r="BP3922" s="35"/>
      <c r="BQ3922" s="35"/>
      <c r="BR3922" s="35"/>
      <c r="BS3922" s="35"/>
      <c r="BT3922" s="35"/>
      <c r="BU3922" s="35"/>
      <c r="BV3922" s="35"/>
      <c r="BW3922" s="35"/>
      <c r="BX3922" s="35"/>
      <c r="BY3922" s="35"/>
      <c r="BZ3922" s="35"/>
      <c r="CA3922" s="35"/>
      <c r="CB3922" s="35"/>
      <c r="CC3922" s="35"/>
      <c r="CD3922" s="35"/>
      <c r="CE3922" s="35"/>
      <c r="CF3922" s="35"/>
      <c r="CG3922" s="35"/>
      <c r="CH3922" s="35"/>
    </row>
    <row r="3923" spans="1:86" ht="15.6" x14ac:dyDescent="0.3">
      <c r="A3923" s="35"/>
      <c r="B3923" s="86"/>
      <c r="C3923" s="35"/>
      <c r="D3923" s="35"/>
      <c r="E3923" s="35"/>
      <c r="F3923" s="35"/>
      <c r="G3923" s="35"/>
      <c r="H3923" s="35"/>
      <c r="I3923" s="35"/>
      <c r="J3923" s="35"/>
      <c r="K3923" s="35"/>
      <c r="L3923" s="35"/>
      <c r="M3923" s="35"/>
      <c r="N3923" s="35"/>
      <c r="O3923" s="35"/>
      <c r="P3923" s="35"/>
      <c r="Q3923" s="35"/>
      <c r="R3923" s="35"/>
      <c r="S3923" s="35"/>
      <c r="T3923" s="17">
        <f t="shared" si="8813"/>
        <v>49939</v>
      </c>
      <c r="U3923" s="216">
        <f t="shared" si="8807"/>
        <v>7</v>
      </c>
      <c r="V3923" s="216">
        <f t="shared" si="8813"/>
        <v>3918</v>
      </c>
      <c r="W3923" s="16">
        <f t="shared" si="8819"/>
        <v>10.734246575342466</v>
      </c>
      <c r="X3923" s="16" t="e">
        <f>IF(Template!$F$7="Linear interpolation",LinInterp($I$5:$I$22,$G$5:$G$22,W3923),CubicSpline($I$5:$I$22,$G$5:$G$22,W3923))</f>
        <v>#VALUE!</v>
      </c>
      <c r="Y3923" s="221" t="e">
        <f t="shared" si="8808"/>
        <v>#VALUE!</v>
      </c>
      <c r="Z3923" s="221" t="e">
        <f>Y3923/PRODUCT($AA$6:AA3922)</f>
        <v>#VALUE!</v>
      </c>
      <c r="AA3923" s="16" t="e">
        <f t="shared" si="8814"/>
        <v>#VALUE!</v>
      </c>
      <c r="AB3923" s="10" t="e">
        <f t="shared" si="8815"/>
        <v>#VALUE!</v>
      </c>
      <c r="AC3923" s="90">
        <f t="shared" si="8786"/>
        <v>3923</v>
      </c>
      <c r="AD3923" s="17">
        <f t="shared" si="8824"/>
        <v>49916</v>
      </c>
      <c r="AE3923" s="16" t="e">
        <f t="shared" si="8809"/>
        <v>#VALUE!</v>
      </c>
      <c r="AF3923" s="10">
        <f ca="1">IFERROR(AVERAGE(INDIRECT("AE"&amp;AC3923-Template!$F$10+1):INDIRECT("AE"&amp;AC3923)),0)</f>
        <v>0</v>
      </c>
      <c r="AG3923" s="35"/>
      <c r="AH3923" s="86"/>
      <c r="AI3923" s="35"/>
      <c r="AJ3923" s="35"/>
      <c r="AK3923" s="35"/>
      <c r="AL3923" s="35"/>
      <c r="AM3923" s="35"/>
      <c r="AN3923" s="35"/>
      <c r="AO3923" s="35"/>
      <c r="AP3923" s="35"/>
      <c r="AQ3923" s="35"/>
      <c r="AR3923" s="35"/>
      <c r="AS3923" s="35"/>
      <c r="AT3923" s="35"/>
      <c r="AU3923" s="35"/>
      <c r="AV3923" s="35"/>
      <c r="AW3923" s="35"/>
      <c r="AX3923" s="35"/>
      <c r="AY3923" s="35"/>
      <c r="AZ3923" s="17">
        <f t="shared" ref="AZ3923" si="8847">AZ3922+1</f>
        <v>49939</v>
      </c>
      <c r="BA3923" s="216">
        <f t="shared" si="8832"/>
        <v>7</v>
      </c>
      <c r="BB3923" s="216">
        <f t="shared" ref="BB3923" si="8848">BB3922+1</f>
        <v>3918</v>
      </c>
      <c r="BC3923" s="16">
        <f t="shared" si="8834"/>
        <v>10.734246575342466</v>
      </c>
      <c r="BD3923" s="16">
        <f>IF(Template!$F$7="Linear interpolation",LinInterp($AO$5:$AO$18,$AM$5:$AM$18,BC3923),CubicSpline($AO$5:$AO$18,$AM$5:$AM$18,BC3923))</f>
        <v>14.150073646235729</v>
      </c>
      <c r="BE3923" s="221">
        <f t="shared" si="8769"/>
        <v>4.1396503473634985</v>
      </c>
      <c r="BF3923" s="221">
        <f>BE3923/PRODUCT($BG$6:BG3922)</f>
        <v>1.000362616615101</v>
      </c>
      <c r="BG3923" s="16">
        <f t="shared" si="8835"/>
        <v>1.0003626186838701</v>
      </c>
      <c r="BH3923" s="10">
        <f t="shared" si="8836"/>
        <v>13.235581961258958</v>
      </c>
      <c r="BI3923" s="90"/>
      <c r="BJ3923" s="17">
        <f t="shared" si="8818"/>
        <v>49916</v>
      </c>
      <c r="BK3923" s="16">
        <f t="shared" si="8812"/>
        <v>13.236084286237016</v>
      </c>
      <c r="BL3923" s="10">
        <f ca="1">IFERROR(AVERAGE(INDIRECT("BK"&amp;AC3923-Template!$F$10+1):INDIRECT("BK"&amp;AC3923)),0)</f>
        <v>13.236399018059878</v>
      </c>
      <c r="BM3923" s="35"/>
      <c r="BN3923" s="86"/>
      <c r="BO3923" s="35"/>
      <c r="BP3923" s="35"/>
      <c r="BQ3923" s="35"/>
      <c r="BR3923" s="35"/>
      <c r="BS3923" s="35"/>
      <c r="BT3923" s="35"/>
      <c r="BU3923" s="35"/>
      <c r="BV3923" s="35"/>
      <c r="BW3923" s="35"/>
      <c r="BX3923" s="35"/>
      <c r="BY3923" s="35"/>
      <c r="BZ3923" s="35"/>
      <c r="CA3923" s="35"/>
      <c r="CB3923" s="35"/>
      <c r="CC3923" s="35"/>
      <c r="CD3923" s="35"/>
      <c r="CE3923" s="35"/>
      <c r="CF3923" s="35"/>
      <c r="CG3923" s="35"/>
      <c r="CH3923" s="35"/>
    </row>
    <row r="3924" spans="1:86" ht="15.6" x14ac:dyDescent="0.3">
      <c r="A3924" s="35"/>
      <c r="B3924" s="86"/>
      <c r="C3924" s="35"/>
      <c r="D3924" s="35"/>
      <c r="E3924" s="35"/>
      <c r="F3924" s="35"/>
      <c r="G3924" s="35"/>
      <c r="H3924" s="35"/>
      <c r="I3924" s="35"/>
      <c r="J3924" s="35"/>
      <c r="K3924" s="35"/>
      <c r="L3924" s="35"/>
      <c r="M3924" s="35"/>
      <c r="N3924" s="35"/>
      <c r="O3924" s="35"/>
      <c r="P3924" s="35"/>
      <c r="Q3924" s="35"/>
      <c r="R3924" s="35"/>
      <c r="S3924" s="35"/>
      <c r="T3924" s="17">
        <f t="shared" si="8813"/>
        <v>49940</v>
      </c>
      <c r="U3924" s="216">
        <f t="shared" si="8807"/>
        <v>1</v>
      </c>
      <c r="V3924" s="216">
        <f t="shared" si="8813"/>
        <v>3919</v>
      </c>
      <c r="W3924" s="16">
        <f t="shared" si="8819"/>
        <v>10.736986301369862</v>
      </c>
      <c r="X3924" s="16" t="e">
        <f>IF(Template!$F$7="Linear interpolation",LinInterp($I$5:$I$22,$G$5:$G$22,W3924),CubicSpline($I$5:$I$22,$G$5:$G$22,W3924))</f>
        <v>#VALUE!</v>
      </c>
      <c r="Y3924" s="221" t="e">
        <f t="shared" si="8808"/>
        <v>#VALUE!</v>
      </c>
      <c r="Z3924" s="221" t="e">
        <f>Y3924/PRODUCT($AA$6:AA3923)</f>
        <v>#VALUE!</v>
      </c>
      <c r="AA3924" s="16" t="e">
        <f t="shared" si="8814"/>
        <v>#VALUE!</v>
      </c>
      <c r="AB3924" s="10" t="e">
        <f t="shared" si="8815"/>
        <v>#VALUE!</v>
      </c>
      <c r="AC3924" s="90">
        <f t="shared" si="8786"/>
        <v>3924</v>
      </c>
      <c r="AD3924" s="17">
        <f t="shared" si="8824"/>
        <v>49917</v>
      </c>
      <c r="AE3924" s="16" t="e">
        <f t="shared" si="8809"/>
        <v>#VALUE!</v>
      </c>
      <c r="AF3924" s="10">
        <f ca="1">IFERROR(AVERAGE(INDIRECT("AE"&amp;AC3924-Template!$F$10+1):INDIRECT("AE"&amp;AC3924)),0)</f>
        <v>0</v>
      </c>
      <c r="AG3924" s="35"/>
      <c r="AH3924" s="86"/>
      <c r="AI3924" s="35"/>
      <c r="AJ3924" s="35"/>
      <c r="AK3924" s="35"/>
      <c r="AL3924" s="35"/>
      <c r="AM3924" s="35"/>
      <c r="AN3924" s="35"/>
      <c r="AO3924" s="35"/>
      <c r="AP3924" s="35"/>
      <c r="AQ3924" s="35"/>
      <c r="AR3924" s="35"/>
      <c r="AS3924" s="35"/>
      <c r="AT3924" s="35"/>
      <c r="AU3924" s="35"/>
      <c r="AV3924" s="35"/>
      <c r="AW3924" s="35"/>
      <c r="AX3924" s="35"/>
      <c r="AY3924" s="35"/>
      <c r="AZ3924" s="17">
        <f t="shared" ref="AZ3924" si="8849">AZ3923+1</f>
        <v>49940</v>
      </c>
      <c r="BA3924" s="216">
        <f t="shared" si="8832"/>
        <v>1</v>
      </c>
      <c r="BB3924" s="216">
        <f t="shared" ref="BB3924" si="8850">BB3923+1</f>
        <v>3919</v>
      </c>
      <c r="BC3924" s="16">
        <f t="shared" si="8834"/>
        <v>10.736986301369862</v>
      </c>
      <c r="BD3924" s="16">
        <f>IF(Template!$F$7="Linear interpolation",LinInterp($AO$5:$AO$18,$AM$5:$AM$18,BC3924),CubicSpline($AO$5:$AO$18,$AM$5:$AM$18,BC3924))</f>
        <v>14.15007327453757</v>
      </c>
      <c r="BE3924" s="221">
        <f t="shared" si="8769"/>
        <v>4.1411514533349649</v>
      </c>
      <c r="BF3924" s="221">
        <f>BE3924/PRODUCT($BG$6:BG3923)</f>
        <v>1.0003626145402453</v>
      </c>
      <c r="BG3924" s="16">
        <f t="shared" si="8835"/>
        <v>1.0003626145402453</v>
      </c>
      <c r="BH3924" s="10">
        <f t="shared" si="8836"/>
        <v>13.235430718954611</v>
      </c>
      <c r="BI3924" s="90"/>
      <c r="BJ3924" s="17">
        <f t="shared" si="8818"/>
        <v>49917</v>
      </c>
      <c r="BK3924" s="16">
        <f t="shared" si="8812"/>
        <v>13.236084286237016</v>
      </c>
      <c r="BL3924" s="10">
        <f ca="1">IFERROR(AVERAGE(INDIRECT("BK"&amp;AC3924-Template!$F$10+1):INDIRECT("BK"&amp;AC3924)),0)</f>
        <v>13.236378521085083</v>
      </c>
      <c r="BM3924" s="35"/>
      <c r="BN3924" s="86"/>
      <c r="BO3924" s="35"/>
      <c r="BP3924" s="35"/>
      <c r="BQ3924" s="35"/>
      <c r="BR3924" s="35"/>
      <c r="BS3924" s="35"/>
      <c r="BT3924" s="35"/>
      <c r="BU3924" s="35"/>
      <c r="BV3924" s="35"/>
      <c r="BW3924" s="35"/>
      <c r="BX3924" s="35"/>
      <c r="BY3924" s="35"/>
      <c r="BZ3924" s="35"/>
      <c r="CA3924" s="35"/>
      <c r="CB3924" s="35"/>
      <c r="CC3924" s="35"/>
      <c r="CD3924" s="35"/>
      <c r="CE3924" s="35"/>
      <c r="CF3924" s="35"/>
      <c r="CG3924" s="35"/>
      <c r="CH3924" s="35"/>
    </row>
    <row r="3925" spans="1:86" ht="15.6" x14ac:dyDescent="0.3">
      <c r="A3925" s="35"/>
      <c r="B3925" s="86"/>
      <c r="C3925" s="35"/>
      <c r="D3925" s="35"/>
      <c r="E3925" s="35"/>
      <c r="F3925" s="35"/>
      <c r="G3925" s="35"/>
      <c r="H3925" s="35"/>
      <c r="I3925" s="35"/>
      <c r="J3925" s="35"/>
      <c r="K3925" s="35"/>
      <c r="L3925" s="35"/>
      <c r="M3925" s="35"/>
      <c r="N3925" s="35"/>
      <c r="O3925" s="35"/>
      <c r="P3925" s="35"/>
      <c r="Q3925" s="35"/>
      <c r="R3925" s="35"/>
      <c r="S3925" s="35"/>
      <c r="T3925" s="17">
        <f t="shared" si="8813"/>
        <v>49941</v>
      </c>
      <c r="U3925" s="216">
        <f t="shared" si="8807"/>
        <v>2</v>
      </c>
      <c r="V3925" s="216">
        <f t="shared" si="8813"/>
        <v>3920</v>
      </c>
      <c r="W3925" s="16">
        <f t="shared" si="8819"/>
        <v>10.739726027397261</v>
      </c>
      <c r="X3925" s="16" t="e">
        <f>IF(Template!$F$7="Linear interpolation",LinInterp($I$5:$I$22,$G$5:$G$22,W3925),CubicSpline($I$5:$I$22,$G$5:$G$22,W3925))</f>
        <v>#VALUE!</v>
      </c>
      <c r="Y3925" s="221" t="e">
        <f t="shared" si="8808"/>
        <v>#VALUE!</v>
      </c>
      <c r="Z3925" s="221" t="e">
        <f>Y3925/PRODUCT($AA$6:AA3924)</f>
        <v>#VALUE!</v>
      </c>
      <c r="AA3925" s="16" t="e">
        <f t="shared" si="8814"/>
        <v>#VALUE!</v>
      </c>
      <c r="AB3925" s="10" t="e">
        <f t="shared" si="8815"/>
        <v>#VALUE!</v>
      </c>
      <c r="AC3925" s="90">
        <f t="shared" si="8786"/>
        <v>3925</v>
      </c>
      <c r="AD3925" s="17">
        <f t="shared" si="8824"/>
        <v>49918</v>
      </c>
      <c r="AE3925" s="16" t="e">
        <f t="shared" si="8809"/>
        <v>#VALUE!</v>
      </c>
      <c r="AF3925" s="10">
        <f ca="1">IFERROR(AVERAGE(INDIRECT("AE"&amp;AC3925-Template!$F$10+1):INDIRECT("AE"&amp;AC3925)),0)</f>
        <v>0</v>
      </c>
      <c r="AG3925" s="35"/>
      <c r="AH3925" s="86"/>
      <c r="AI3925" s="35"/>
      <c r="AJ3925" s="35"/>
      <c r="AK3925" s="35"/>
      <c r="AL3925" s="35"/>
      <c r="AM3925" s="35"/>
      <c r="AN3925" s="35"/>
      <c r="AO3925" s="35"/>
      <c r="AP3925" s="35"/>
      <c r="AQ3925" s="35"/>
      <c r="AR3925" s="35"/>
      <c r="AS3925" s="35"/>
      <c r="AT3925" s="35"/>
      <c r="AU3925" s="35"/>
      <c r="AV3925" s="35"/>
      <c r="AW3925" s="35"/>
      <c r="AX3925" s="35"/>
      <c r="AY3925" s="35"/>
      <c r="AZ3925" s="17">
        <f t="shared" ref="AZ3925" si="8851">AZ3924+1</f>
        <v>49941</v>
      </c>
      <c r="BA3925" s="216">
        <f t="shared" si="8832"/>
        <v>2</v>
      </c>
      <c r="BB3925" s="216">
        <f t="shared" ref="BB3925" si="8852">BB3924+1</f>
        <v>3920</v>
      </c>
      <c r="BC3925" s="16">
        <f t="shared" si="8834"/>
        <v>10.739726027397261</v>
      </c>
      <c r="BD3925" s="16">
        <f>IF(Template!$F$7="Linear interpolation",LinInterp($AO$5:$AO$18,$AM$5:$AM$18,BC3925),CubicSpline($AO$5:$AO$18,$AM$5:$AM$18,BC3925))</f>
        <v>14.150072895615974</v>
      </c>
      <c r="BE3925" s="221">
        <f t="shared" si="8769"/>
        <v>4.1426531007430762</v>
      </c>
      <c r="BF3925" s="221">
        <f>BE3925/PRODUCT($BG$6:BG3924)</f>
        <v>1.000362615911307</v>
      </c>
      <c r="BG3925" s="16">
        <f t="shared" si="8835"/>
        <v>1.000362615911307</v>
      </c>
      <c r="BH3925" s="10">
        <f t="shared" si="8836"/>
        <v>13.235480762706974</v>
      </c>
      <c r="BI3925" s="90"/>
      <c r="BJ3925" s="17">
        <f t="shared" si="8818"/>
        <v>49918</v>
      </c>
      <c r="BK3925" s="16">
        <f t="shared" si="8812"/>
        <v>13.236084286237016</v>
      </c>
      <c r="BL3925" s="10">
        <f ca="1">IFERROR(AVERAGE(INDIRECT("BK"&amp;AC3925-Template!$F$10+1):INDIRECT("BK"&amp;AC3925)),0)</f>
        <v>13.236358680912861</v>
      </c>
      <c r="BM3925" s="35"/>
      <c r="BN3925" s="86"/>
      <c r="BO3925" s="35"/>
      <c r="BP3925" s="35"/>
      <c r="BQ3925" s="35"/>
      <c r="BR3925" s="35"/>
      <c r="BS3925" s="35"/>
      <c r="BT3925" s="35"/>
      <c r="BU3925" s="35"/>
      <c r="BV3925" s="35"/>
      <c r="BW3925" s="35"/>
      <c r="BX3925" s="35"/>
      <c r="BY3925" s="35"/>
      <c r="BZ3925" s="35"/>
      <c r="CA3925" s="35"/>
      <c r="CB3925" s="35"/>
      <c r="CC3925" s="35"/>
      <c r="CD3925" s="35"/>
      <c r="CE3925" s="35"/>
      <c r="CF3925" s="35"/>
      <c r="CG3925" s="35"/>
      <c r="CH3925" s="35"/>
    </row>
    <row r="3926" spans="1:86" ht="15.6" x14ac:dyDescent="0.3">
      <c r="A3926" s="35"/>
      <c r="B3926" s="86"/>
      <c r="C3926" s="35"/>
      <c r="D3926" s="35"/>
      <c r="E3926" s="35"/>
      <c r="F3926" s="35"/>
      <c r="G3926" s="35"/>
      <c r="H3926" s="35"/>
      <c r="I3926" s="35"/>
      <c r="J3926" s="35"/>
      <c r="K3926" s="35"/>
      <c r="L3926" s="35"/>
      <c r="M3926" s="35"/>
      <c r="N3926" s="35"/>
      <c r="O3926" s="35"/>
      <c r="P3926" s="35"/>
      <c r="Q3926" s="35"/>
      <c r="R3926" s="35"/>
      <c r="S3926" s="35"/>
      <c r="T3926" s="17">
        <f t="shared" si="8813"/>
        <v>49942</v>
      </c>
      <c r="U3926" s="216">
        <f t="shared" si="8807"/>
        <v>3</v>
      </c>
      <c r="V3926" s="216">
        <f t="shared" si="8813"/>
        <v>3921</v>
      </c>
      <c r="W3926" s="16">
        <f t="shared" si="8819"/>
        <v>10.742465753424657</v>
      </c>
      <c r="X3926" s="16" t="e">
        <f>IF(Template!$F$7="Linear interpolation",LinInterp($I$5:$I$22,$G$5:$G$22,W3926),CubicSpline($I$5:$I$22,$G$5:$G$22,W3926))</f>
        <v>#VALUE!</v>
      </c>
      <c r="Y3926" s="221" t="e">
        <f t="shared" si="8808"/>
        <v>#VALUE!</v>
      </c>
      <c r="Z3926" s="221" t="e">
        <f>Y3926/PRODUCT($AA$6:AA3925)</f>
        <v>#VALUE!</v>
      </c>
      <c r="AA3926" s="16" t="e">
        <f t="shared" si="8814"/>
        <v>#VALUE!</v>
      </c>
      <c r="AB3926" s="10" t="e">
        <f t="shared" si="8815"/>
        <v>#VALUE!</v>
      </c>
      <c r="AC3926" s="90">
        <f t="shared" si="8786"/>
        <v>3926</v>
      </c>
      <c r="AD3926" s="17">
        <f t="shared" si="8824"/>
        <v>49919</v>
      </c>
      <c r="AE3926" s="16" t="e">
        <f t="shared" si="8809"/>
        <v>#VALUE!</v>
      </c>
      <c r="AF3926" s="10">
        <f ca="1">IFERROR(AVERAGE(INDIRECT("AE"&amp;AC3926-Template!$F$10+1):INDIRECT("AE"&amp;AC3926)),0)</f>
        <v>0</v>
      </c>
      <c r="AG3926" s="35"/>
      <c r="AH3926" s="86"/>
      <c r="AI3926" s="35"/>
      <c r="AJ3926" s="35"/>
      <c r="AK3926" s="35"/>
      <c r="AL3926" s="35"/>
      <c r="AM3926" s="35"/>
      <c r="AN3926" s="35"/>
      <c r="AO3926" s="35"/>
      <c r="AP3926" s="35"/>
      <c r="AQ3926" s="35"/>
      <c r="AR3926" s="35"/>
      <c r="AS3926" s="35"/>
      <c r="AT3926" s="35"/>
      <c r="AU3926" s="35"/>
      <c r="AV3926" s="35"/>
      <c r="AW3926" s="35"/>
      <c r="AX3926" s="35"/>
      <c r="AY3926" s="35"/>
      <c r="AZ3926" s="17">
        <f t="shared" ref="AZ3926" si="8853">AZ3925+1</f>
        <v>49942</v>
      </c>
      <c r="BA3926" s="216">
        <f t="shared" si="8832"/>
        <v>3</v>
      </c>
      <c r="BB3926" s="216">
        <f t="shared" ref="BB3926" si="8854">BB3925+1</f>
        <v>3921</v>
      </c>
      <c r="BC3926" s="16">
        <f t="shared" si="8834"/>
        <v>10.742465753424657</v>
      </c>
      <c r="BD3926" s="16">
        <f>IF(Template!$F$7="Linear interpolation",LinInterp($AO$5:$AO$18,$AM$5:$AM$18,BC3926),CubicSpline($AO$5:$AO$18,$AM$5:$AM$18,BC3926))</f>
        <v>14.150072509444088</v>
      </c>
      <c r="BE3926" s="221">
        <f t="shared" si="8769"/>
        <v>4.1441552897694525</v>
      </c>
      <c r="BF3926" s="221">
        <f>BE3926/PRODUCT($BG$6:BG3925)</f>
        <v>1.0003626152105536</v>
      </c>
      <c r="BG3926" s="16">
        <f t="shared" si="8835"/>
        <v>1.0003626152105536</v>
      </c>
      <c r="BH3926" s="10">
        <f t="shared" si="8836"/>
        <v>13.235455185205858</v>
      </c>
      <c r="BI3926" s="90"/>
      <c r="BJ3926" s="17">
        <f t="shared" si="8818"/>
        <v>49919</v>
      </c>
      <c r="BK3926" s="16">
        <f t="shared" si="8812"/>
        <v>13.235946904775586</v>
      </c>
      <c r="BL3926" s="10">
        <f ca="1">IFERROR(AVERAGE(INDIRECT("BK"&amp;AC3926-Template!$F$10+1):INDIRECT("BK"&amp;AC3926)),0)</f>
        <v>13.236334261358589</v>
      </c>
      <c r="BM3926" s="35"/>
      <c r="BN3926" s="86"/>
      <c r="BO3926" s="35"/>
      <c r="BP3926" s="35"/>
      <c r="BQ3926" s="35"/>
      <c r="BR3926" s="35"/>
      <c r="BS3926" s="35"/>
      <c r="BT3926" s="35"/>
      <c r="BU3926" s="35"/>
      <c r="BV3926" s="35"/>
      <c r="BW3926" s="35"/>
      <c r="BX3926" s="35"/>
      <c r="BY3926" s="35"/>
      <c r="BZ3926" s="35"/>
      <c r="CA3926" s="35"/>
      <c r="CB3926" s="35"/>
      <c r="CC3926" s="35"/>
      <c r="CD3926" s="35"/>
      <c r="CE3926" s="35"/>
      <c r="CF3926" s="35"/>
      <c r="CG3926" s="35"/>
      <c r="CH3926" s="35"/>
    </row>
    <row r="3927" spans="1:86" ht="15.6" x14ac:dyDescent="0.3">
      <c r="A3927" s="35"/>
      <c r="B3927" s="86"/>
      <c r="C3927" s="35"/>
      <c r="D3927" s="35"/>
      <c r="E3927" s="35"/>
      <c r="F3927" s="35"/>
      <c r="G3927" s="35"/>
      <c r="H3927" s="35"/>
      <c r="I3927" s="35"/>
      <c r="J3927" s="35"/>
      <c r="K3927" s="35"/>
      <c r="L3927" s="35"/>
      <c r="M3927" s="35"/>
      <c r="N3927" s="35"/>
      <c r="O3927" s="35"/>
      <c r="P3927" s="35"/>
      <c r="Q3927" s="35"/>
      <c r="R3927" s="35"/>
      <c r="S3927" s="35"/>
      <c r="T3927" s="17">
        <f t="shared" si="8813"/>
        <v>49943</v>
      </c>
      <c r="U3927" s="216">
        <f t="shared" si="8807"/>
        <v>4</v>
      </c>
      <c r="V3927" s="216">
        <f t="shared" si="8813"/>
        <v>3922</v>
      </c>
      <c r="W3927" s="16">
        <f t="shared" si="8819"/>
        <v>10.745205479452055</v>
      </c>
      <c r="X3927" s="16" t="e">
        <f>IF(Template!$F$7="Linear interpolation",LinInterp($I$5:$I$22,$G$5:$G$22,W3927),CubicSpline($I$5:$I$22,$G$5:$G$22,W3927))</f>
        <v>#VALUE!</v>
      </c>
      <c r="Y3927" s="221" t="e">
        <f t="shared" si="8808"/>
        <v>#VALUE!</v>
      </c>
      <c r="Z3927" s="221" t="e">
        <f>Y3927/PRODUCT($AA$6:AA3926)</f>
        <v>#VALUE!</v>
      </c>
      <c r="AA3927" s="16" t="e">
        <f t="shared" si="8814"/>
        <v>#VALUE!</v>
      </c>
      <c r="AB3927" s="10" t="e">
        <f t="shared" si="8815"/>
        <v>#VALUE!</v>
      </c>
      <c r="AC3927" s="90">
        <f t="shared" si="8786"/>
        <v>3927</v>
      </c>
      <c r="AD3927" s="17">
        <f t="shared" si="8824"/>
        <v>49920</v>
      </c>
      <c r="AE3927" s="16" t="e">
        <f t="shared" si="8809"/>
        <v>#VALUE!</v>
      </c>
      <c r="AF3927" s="10">
        <f ca="1">IFERROR(AVERAGE(INDIRECT("AE"&amp;AC3927-Template!$F$10+1):INDIRECT("AE"&amp;AC3927)),0)</f>
        <v>0</v>
      </c>
      <c r="AG3927" s="35"/>
      <c r="AH3927" s="86"/>
      <c r="AI3927" s="35"/>
      <c r="AJ3927" s="35"/>
      <c r="AK3927" s="35"/>
      <c r="AL3927" s="35"/>
      <c r="AM3927" s="35"/>
      <c r="AN3927" s="35"/>
      <c r="AO3927" s="35"/>
      <c r="AP3927" s="35"/>
      <c r="AQ3927" s="35"/>
      <c r="AR3927" s="35"/>
      <c r="AS3927" s="35"/>
      <c r="AT3927" s="35"/>
      <c r="AU3927" s="35"/>
      <c r="AV3927" s="35"/>
      <c r="AW3927" s="35"/>
      <c r="AX3927" s="35"/>
      <c r="AY3927" s="35"/>
      <c r="AZ3927" s="17">
        <f t="shared" ref="AZ3927" si="8855">AZ3926+1</f>
        <v>49943</v>
      </c>
      <c r="BA3927" s="216">
        <f t="shared" si="8832"/>
        <v>4</v>
      </c>
      <c r="BB3927" s="216">
        <f t="shared" ref="BB3927" si="8856">BB3926+1</f>
        <v>3922</v>
      </c>
      <c r="BC3927" s="16">
        <f t="shared" si="8834"/>
        <v>10.745205479452055</v>
      </c>
      <c r="BD3927" s="16">
        <f>IF(Template!$F$7="Linear interpolation",LinInterp($AO$5:$AO$18,$AM$5:$AM$18,BC3927),CubicSpline($AO$5:$AO$18,$AM$5:$AM$18,BC3927))</f>
        <v>14.150072115995062</v>
      </c>
      <c r="BE3927" s="221">
        <f t="shared" si="8769"/>
        <v>4.1456580205957296</v>
      </c>
      <c r="BF3927" s="221">
        <f>BE3927/PRODUCT($BG$6:BG3926)</f>
        <v>1.0003626145067457</v>
      </c>
      <c r="BG3927" s="16">
        <f t="shared" si="8835"/>
        <v>1.0003626145067457</v>
      </c>
      <c r="BH3927" s="10">
        <f t="shared" si="8836"/>
        <v>13.235429496217478</v>
      </c>
      <c r="BI3927" s="90"/>
      <c r="BJ3927" s="17">
        <f t="shared" si="8818"/>
        <v>49920</v>
      </c>
      <c r="BK3927" s="16">
        <f t="shared" si="8812"/>
        <v>13.235992334838741</v>
      </c>
      <c r="BL3927" s="10">
        <f ca="1">IFERROR(AVERAGE(INDIRECT("BK"&amp;AC3927-Template!$F$10+1):INDIRECT("BK"&amp;AC3927)),0)</f>
        <v>13.236311356139755</v>
      </c>
      <c r="BM3927" s="35"/>
      <c r="BN3927" s="86"/>
      <c r="BO3927" s="35"/>
      <c r="BP3927" s="35"/>
      <c r="BQ3927" s="35"/>
      <c r="BR3927" s="35"/>
      <c r="BS3927" s="35"/>
      <c r="BT3927" s="35"/>
      <c r="BU3927" s="35"/>
      <c r="BV3927" s="35"/>
      <c r="BW3927" s="35"/>
      <c r="BX3927" s="35"/>
      <c r="BY3927" s="35"/>
      <c r="BZ3927" s="35"/>
      <c r="CA3927" s="35"/>
      <c r="CB3927" s="35"/>
      <c r="CC3927" s="35"/>
      <c r="CD3927" s="35"/>
      <c r="CE3927" s="35"/>
      <c r="CF3927" s="35"/>
      <c r="CG3927" s="35"/>
      <c r="CH3927" s="35"/>
    </row>
    <row r="3928" spans="1:86" ht="15.6" x14ac:dyDescent="0.3">
      <c r="A3928" s="35"/>
      <c r="B3928" s="86"/>
      <c r="C3928" s="35"/>
      <c r="D3928" s="35"/>
      <c r="E3928" s="35"/>
      <c r="F3928" s="35"/>
      <c r="G3928" s="35"/>
      <c r="H3928" s="35"/>
      <c r="I3928" s="35"/>
      <c r="J3928" s="35"/>
      <c r="K3928" s="35"/>
      <c r="L3928" s="35"/>
      <c r="M3928" s="35"/>
      <c r="N3928" s="35"/>
      <c r="O3928" s="35"/>
      <c r="P3928" s="35"/>
      <c r="Q3928" s="35"/>
      <c r="R3928" s="35"/>
      <c r="S3928" s="35"/>
      <c r="T3928" s="17">
        <f t="shared" si="8813"/>
        <v>49944</v>
      </c>
      <c r="U3928" s="216">
        <f t="shared" si="8807"/>
        <v>5</v>
      </c>
      <c r="V3928" s="216">
        <f t="shared" si="8813"/>
        <v>3923</v>
      </c>
      <c r="W3928" s="16">
        <f t="shared" si="8819"/>
        <v>10.747945205479452</v>
      </c>
      <c r="X3928" s="16" t="e">
        <f>IF(Template!$F$7="Linear interpolation",LinInterp($I$5:$I$22,$G$5:$G$22,W3928),CubicSpline($I$5:$I$22,$G$5:$G$22,W3928))</f>
        <v>#VALUE!</v>
      </c>
      <c r="Y3928" s="221" t="e">
        <f t="shared" si="8808"/>
        <v>#VALUE!</v>
      </c>
      <c r="Z3928" s="221" t="e">
        <f>Y3928/PRODUCT($AA$6:AA3927)</f>
        <v>#VALUE!</v>
      </c>
      <c r="AA3928" s="16" t="e">
        <f t="shared" si="8814"/>
        <v>#VALUE!</v>
      </c>
      <c r="AB3928" s="10" t="e">
        <f t="shared" si="8815"/>
        <v>#VALUE!</v>
      </c>
      <c r="AC3928" s="90">
        <f t="shared" si="8786"/>
        <v>3928</v>
      </c>
      <c r="AD3928" s="17">
        <f t="shared" si="8824"/>
        <v>49921</v>
      </c>
      <c r="AE3928" s="16" t="e">
        <f t="shared" si="8809"/>
        <v>#VALUE!</v>
      </c>
      <c r="AF3928" s="10">
        <f ca="1">IFERROR(AVERAGE(INDIRECT("AE"&amp;AC3928-Template!$F$10+1):INDIRECT("AE"&amp;AC3928)),0)</f>
        <v>0</v>
      </c>
      <c r="AG3928" s="35"/>
      <c r="AH3928" s="86"/>
      <c r="AI3928" s="35"/>
      <c r="AJ3928" s="35"/>
      <c r="AK3928" s="35"/>
      <c r="AL3928" s="35"/>
      <c r="AM3928" s="35"/>
      <c r="AN3928" s="35"/>
      <c r="AO3928" s="35"/>
      <c r="AP3928" s="35"/>
      <c r="AQ3928" s="35"/>
      <c r="AR3928" s="35"/>
      <c r="AS3928" s="35"/>
      <c r="AT3928" s="35"/>
      <c r="AU3928" s="35"/>
      <c r="AV3928" s="35"/>
      <c r="AW3928" s="35"/>
      <c r="AX3928" s="35"/>
      <c r="AY3928" s="35"/>
      <c r="AZ3928" s="17">
        <f t="shared" ref="AZ3928" si="8857">AZ3927+1</f>
        <v>49944</v>
      </c>
      <c r="BA3928" s="216">
        <f t="shared" si="8832"/>
        <v>5</v>
      </c>
      <c r="BB3928" s="216">
        <f t="shared" ref="BB3928" si="8858">BB3927+1</f>
        <v>3923</v>
      </c>
      <c r="BC3928" s="16">
        <f t="shared" si="8834"/>
        <v>10.747945205479452</v>
      </c>
      <c r="BD3928" s="16">
        <f>IF(Template!$F$7="Linear interpolation",LinInterp($AO$5:$AO$18,$AM$5:$AM$18,BC3928),CubicSpline($AO$5:$AO$18,$AM$5:$AM$18,BC3928))</f>
        <v>14.15007171524204</v>
      </c>
      <c r="BE3928" s="221">
        <f t="shared" si="8769"/>
        <v>4.1471612934036051</v>
      </c>
      <c r="BF3928" s="221">
        <f>BE3928/PRODUCT($BG$6:BG3927)</f>
        <v>1.0003626137998858</v>
      </c>
      <c r="BG3928" s="16">
        <f t="shared" si="8835"/>
        <v>1.0003626137998858</v>
      </c>
      <c r="BH3928" s="10">
        <f t="shared" si="8836"/>
        <v>13.235403695830982</v>
      </c>
      <c r="BI3928" s="90"/>
      <c r="BJ3928" s="17">
        <f t="shared" si="8818"/>
        <v>49921</v>
      </c>
      <c r="BK3928" s="16">
        <f t="shared" si="8812"/>
        <v>13.235969074142817</v>
      </c>
      <c r="BL3928" s="10">
        <f ca="1">IFERROR(AVERAGE(INDIRECT("BK"&amp;AC3928-Template!$F$10+1):INDIRECT("BK"&amp;AC3928)),0)</f>
        <v>13.236291651816767</v>
      </c>
      <c r="BM3928" s="35"/>
      <c r="BN3928" s="86"/>
      <c r="BO3928" s="35"/>
      <c r="BP3928" s="35"/>
      <c r="BQ3928" s="35"/>
      <c r="BR3928" s="35"/>
      <c r="BS3928" s="35"/>
      <c r="BT3928" s="35"/>
      <c r="BU3928" s="35"/>
      <c r="BV3928" s="35"/>
      <c r="BW3928" s="35"/>
      <c r="BX3928" s="35"/>
      <c r="BY3928" s="35"/>
      <c r="BZ3928" s="35"/>
      <c r="CA3928" s="35"/>
      <c r="CB3928" s="35"/>
      <c r="CC3928" s="35"/>
      <c r="CD3928" s="35"/>
      <c r="CE3928" s="35"/>
      <c r="CF3928" s="35"/>
      <c r="CG3928" s="35"/>
      <c r="CH3928" s="35"/>
    </row>
    <row r="3929" spans="1:86" ht="15.6" x14ac:dyDescent="0.3">
      <c r="A3929" s="35"/>
      <c r="B3929" s="86"/>
      <c r="C3929" s="35"/>
      <c r="D3929" s="35"/>
      <c r="E3929" s="35"/>
      <c r="F3929" s="35"/>
      <c r="G3929" s="35"/>
      <c r="H3929" s="35"/>
      <c r="I3929" s="35"/>
      <c r="J3929" s="35"/>
      <c r="K3929" s="35"/>
      <c r="L3929" s="35"/>
      <c r="M3929" s="35"/>
      <c r="N3929" s="35"/>
      <c r="O3929" s="35"/>
      <c r="P3929" s="35"/>
      <c r="Q3929" s="35"/>
      <c r="R3929" s="35"/>
      <c r="S3929" s="35"/>
      <c r="T3929" s="17">
        <f t="shared" si="8813"/>
        <v>49945</v>
      </c>
      <c r="U3929" s="216">
        <f t="shared" si="8807"/>
        <v>6</v>
      </c>
      <c r="V3929" s="216">
        <f t="shared" si="8813"/>
        <v>3924</v>
      </c>
      <c r="W3929" s="16">
        <f t="shared" si="8819"/>
        <v>10.75068493150685</v>
      </c>
      <c r="X3929" s="16" t="e">
        <f>IF(Template!$F$7="Linear interpolation",LinInterp($I$5:$I$22,$G$5:$G$22,W3929),CubicSpline($I$5:$I$22,$G$5:$G$22,W3929))</f>
        <v>#VALUE!</v>
      </c>
      <c r="Y3929" s="221" t="e">
        <f t="shared" si="8808"/>
        <v>#VALUE!</v>
      </c>
      <c r="Z3929" s="221" t="e">
        <f>Y3929/PRODUCT($AA$6:AA3928)</f>
        <v>#VALUE!</v>
      </c>
      <c r="AA3929" s="16" t="e">
        <f t="shared" si="8814"/>
        <v>#VALUE!</v>
      </c>
      <c r="AB3929" s="10" t="e">
        <f t="shared" si="8815"/>
        <v>#VALUE!</v>
      </c>
      <c r="AC3929" s="90">
        <f t="shared" si="8786"/>
        <v>3929</v>
      </c>
      <c r="AD3929" s="17">
        <f t="shared" si="8824"/>
        <v>49922</v>
      </c>
      <c r="AE3929" s="16" t="e">
        <f t="shared" si="8809"/>
        <v>#VALUE!</v>
      </c>
      <c r="AF3929" s="10">
        <f ca="1">IFERROR(AVERAGE(INDIRECT("AE"&amp;AC3929-Template!$F$10+1):INDIRECT("AE"&amp;AC3929)),0)</f>
        <v>0</v>
      </c>
      <c r="AG3929" s="35"/>
      <c r="AH3929" s="86"/>
      <c r="AI3929" s="35"/>
      <c r="AJ3929" s="35"/>
      <c r="AK3929" s="35"/>
      <c r="AL3929" s="35"/>
      <c r="AM3929" s="35"/>
      <c r="AN3929" s="35"/>
      <c r="AO3929" s="35"/>
      <c r="AP3929" s="35"/>
      <c r="AQ3929" s="35"/>
      <c r="AR3929" s="35"/>
      <c r="AS3929" s="35"/>
      <c r="AT3929" s="35"/>
      <c r="AU3929" s="35"/>
      <c r="AV3929" s="35"/>
      <c r="AW3929" s="35"/>
      <c r="AX3929" s="35"/>
      <c r="AY3929" s="35"/>
      <c r="AZ3929" s="17">
        <f t="shared" ref="AZ3929" si="8859">AZ3928+1</f>
        <v>49945</v>
      </c>
      <c r="BA3929" s="216">
        <f t="shared" si="8832"/>
        <v>6</v>
      </c>
      <c r="BB3929" s="216">
        <f t="shared" ref="BB3929" si="8860">BB3928+1</f>
        <v>3924</v>
      </c>
      <c r="BC3929" s="16">
        <f t="shared" si="8834"/>
        <v>10.75068493150685</v>
      </c>
      <c r="BD3929" s="16">
        <f>IF(Template!$F$7="Linear interpolation",LinInterp($AO$5:$AO$18,$AM$5:$AM$18,BC3929),CubicSpline($AO$5:$AO$18,$AM$5:$AM$18,BC3929))</f>
        <v>14.15007130715817</v>
      </c>
      <c r="BE3929" s="221">
        <f t="shared" si="8769"/>
        <v>4.1486651083748187</v>
      </c>
      <c r="BF3929" s="221">
        <f>BE3929/PRODUCT($BG$6:BG3928)</f>
        <v>1.0003626130899721</v>
      </c>
      <c r="BG3929" s="16">
        <f t="shared" si="8835"/>
        <v>1.0003626137998858</v>
      </c>
      <c r="BH3929" s="10">
        <f t="shared" si="8836"/>
        <v>13.235403695830982</v>
      </c>
      <c r="BI3929" s="90"/>
      <c r="BJ3929" s="17">
        <f t="shared" si="8818"/>
        <v>49922</v>
      </c>
      <c r="BK3929" s="16">
        <f t="shared" si="8812"/>
        <v>13.235945703880425</v>
      </c>
      <c r="BL3929" s="10">
        <f ca="1">IFERROR(AVERAGE(INDIRECT("BK"&amp;AC3929-Template!$F$10+1):INDIRECT("BK"&amp;AC3929)),0)</f>
        <v>13.236269854899881</v>
      </c>
      <c r="BM3929" s="35"/>
      <c r="BN3929" s="86"/>
      <c r="BO3929" s="35"/>
      <c r="BP3929" s="35"/>
      <c r="BQ3929" s="35"/>
      <c r="BR3929" s="35"/>
      <c r="BS3929" s="35"/>
      <c r="BT3929" s="35"/>
      <c r="BU3929" s="35"/>
      <c r="BV3929" s="35"/>
      <c r="BW3929" s="35"/>
      <c r="BX3929" s="35"/>
      <c r="BY3929" s="35"/>
      <c r="BZ3929" s="35"/>
      <c r="CA3929" s="35"/>
      <c r="CB3929" s="35"/>
      <c r="CC3929" s="35"/>
      <c r="CD3929" s="35"/>
      <c r="CE3929" s="35"/>
      <c r="CF3929" s="35"/>
      <c r="CG3929" s="35"/>
      <c r="CH3929" s="35"/>
    </row>
    <row r="3930" spans="1:86" ht="15.6" x14ac:dyDescent="0.3">
      <c r="A3930" s="35"/>
      <c r="B3930" s="86"/>
      <c r="C3930" s="35"/>
      <c r="D3930" s="35"/>
      <c r="E3930" s="35"/>
      <c r="F3930" s="35"/>
      <c r="G3930" s="35"/>
      <c r="H3930" s="35"/>
      <c r="I3930" s="35"/>
      <c r="J3930" s="35"/>
      <c r="K3930" s="35"/>
      <c r="L3930" s="35"/>
      <c r="M3930" s="35"/>
      <c r="N3930" s="35"/>
      <c r="O3930" s="35"/>
      <c r="P3930" s="35"/>
      <c r="Q3930" s="35"/>
      <c r="R3930" s="35"/>
      <c r="S3930" s="35"/>
      <c r="T3930" s="17">
        <f t="shared" si="8813"/>
        <v>49946</v>
      </c>
      <c r="U3930" s="216">
        <f t="shared" si="8807"/>
        <v>7</v>
      </c>
      <c r="V3930" s="216">
        <f t="shared" si="8813"/>
        <v>3925</v>
      </c>
      <c r="W3930" s="16">
        <f t="shared" si="8819"/>
        <v>10.753424657534246</v>
      </c>
      <c r="X3930" s="16" t="e">
        <f>IF(Template!$F$7="Linear interpolation",LinInterp($I$5:$I$22,$G$5:$G$22,W3930),CubicSpline($I$5:$I$22,$G$5:$G$22,W3930))</f>
        <v>#VALUE!</v>
      </c>
      <c r="Y3930" s="221" t="e">
        <f t="shared" si="8808"/>
        <v>#VALUE!</v>
      </c>
      <c r="Z3930" s="221" t="e">
        <f>Y3930/PRODUCT($AA$6:AA3929)</f>
        <v>#VALUE!</v>
      </c>
      <c r="AA3930" s="16" t="e">
        <f t="shared" si="8814"/>
        <v>#VALUE!</v>
      </c>
      <c r="AB3930" s="10" t="e">
        <f t="shared" si="8815"/>
        <v>#VALUE!</v>
      </c>
      <c r="AC3930" s="90">
        <f t="shared" si="8786"/>
        <v>3930</v>
      </c>
      <c r="AD3930" s="17">
        <f t="shared" si="8824"/>
        <v>49923</v>
      </c>
      <c r="AE3930" s="16" t="e">
        <f t="shared" si="8809"/>
        <v>#VALUE!</v>
      </c>
      <c r="AF3930" s="10">
        <f ca="1">IFERROR(AVERAGE(INDIRECT("AE"&amp;AC3930-Template!$F$10+1):INDIRECT("AE"&amp;AC3930)),0)</f>
        <v>0</v>
      </c>
      <c r="AG3930" s="35"/>
      <c r="AH3930" s="86"/>
      <c r="AI3930" s="35"/>
      <c r="AJ3930" s="35"/>
      <c r="AK3930" s="35"/>
      <c r="AL3930" s="35"/>
      <c r="AM3930" s="35"/>
      <c r="AN3930" s="35"/>
      <c r="AO3930" s="35"/>
      <c r="AP3930" s="35"/>
      <c r="AQ3930" s="35"/>
      <c r="AR3930" s="35"/>
      <c r="AS3930" s="35"/>
      <c r="AT3930" s="35"/>
      <c r="AU3930" s="35"/>
      <c r="AV3930" s="35"/>
      <c r="AW3930" s="35"/>
      <c r="AX3930" s="35"/>
      <c r="AY3930" s="35"/>
      <c r="AZ3930" s="17">
        <f t="shared" ref="AZ3930" si="8861">AZ3929+1</f>
        <v>49946</v>
      </c>
      <c r="BA3930" s="216">
        <f t="shared" si="8832"/>
        <v>7</v>
      </c>
      <c r="BB3930" s="216">
        <f t="shared" ref="BB3930" si="8862">BB3929+1</f>
        <v>3925</v>
      </c>
      <c r="BC3930" s="16">
        <f t="shared" si="8834"/>
        <v>10.753424657534246</v>
      </c>
      <c r="BD3930" s="16">
        <f>IF(Template!$F$7="Linear interpolation",LinInterp($AO$5:$AO$18,$AM$5:$AM$18,BC3930),CubicSpline($AO$5:$AO$18,$AM$5:$AM$18,BC3930))</f>
        <v>14.150070891716599</v>
      </c>
      <c r="BE3930" s="221">
        <f t="shared" si="8769"/>
        <v>4.1501694656911274</v>
      </c>
      <c r="BF3930" s="221">
        <f>BE3930/PRODUCT($BG$6:BG3929)</f>
        <v>1.0003626116670825</v>
      </c>
      <c r="BG3930" s="16">
        <f t="shared" si="8835"/>
        <v>1.0003626137998858</v>
      </c>
      <c r="BH3930" s="10">
        <f t="shared" si="8836"/>
        <v>13.235403695830982</v>
      </c>
      <c r="BI3930" s="90"/>
      <c r="BJ3930" s="17">
        <f t="shared" si="8818"/>
        <v>49923</v>
      </c>
      <c r="BK3930" s="16">
        <f t="shared" si="8812"/>
        <v>13.235922224254182</v>
      </c>
      <c r="BL3930" s="10">
        <f ca="1">IFERROR(AVERAGE(INDIRECT("BK"&amp;AC3930-Template!$F$10+1):INDIRECT("BK"&amp;AC3930)),0)</f>
        <v>13.236247949872118</v>
      </c>
      <c r="BM3930" s="35"/>
      <c r="BN3930" s="86"/>
      <c r="BO3930" s="35"/>
      <c r="BP3930" s="35"/>
      <c r="BQ3930" s="35"/>
      <c r="BR3930" s="35"/>
      <c r="BS3930" s="35"/>
      <c r="BT3930" s="35"/>
      <c r="BU3930" s="35"/>
      <c r="BV3930" s="35"/>
      <c r="BW3930" s="35"/>
      <c r="BX3930" s="35"/>
      <c r="BY3930" s="35"/>
      <c r="BZ3930" s="35"/>
      <c r="CA3930" s="35"/>
      <c r="CB3930" s="35"/>
      <c r="CC3930" s="35"/>
      <c r="CD3930" s="35"/>
      <c r="CE3930" s="35"/>
      <c r="CF3930" s="35"/>
      <c r="CG3930" s="35"/>
      <c r="CH3930" s="35"/>
    </row>
    <row r="3931" spans="1:86" ht="15.6" x14ac:dyDescent="0.3">
      <c r="A3931" s="35"/>
      <c r="B3931" s="86"/>
      <c r="C3931" s="35"/>
      <c r="D3931" s="35"/>
      <c r="E3931" s="35"/>
      <c r="F3931" s="35"/>
      <c r="G3931" s="35"/>
      <c r="H3931" s="35"/>
      <c r="I3931" s="35"/>
      <c r="J3931" s="35"/>
      <c r="K3931" s="35"/>
      <c r="L3931" s="35"/>
      <c r="M3931" s="35"/>
      <c r="N3931" s="35"/>
      <c r="O3931" s="35"/>
      <c r="P3931" s="35"/>
      <c r="Q3931" s="35"/>
      <c r="R3931" s="35"/>
      <c r="S3931" s="35"/>
      <c r="T3931" s="17">
        <f t="shared" si="8813"/>
        <v>49947</v>
      </c>
      <c r="U3931" s="216">
        <f t="shared" si="8807"/>
        <v>1</v>
      </c>
      <c r="V3931" s="216">
        <f t="shared" si="8813"/>
        <v>3926</v>
      </c>
      <c r="W3931" s="16">
        <f t="shared" si="8819"/>
        <v>10.756164383561643</v>
      </c>
      <c r="X3931" s="16" t="e">
        <f>IF(Template!$F$7="Linear interpolation",LinInterp($I$5:$I$22,$G$5:$G$22,W3931),CubicSpline($I$5:$I$22,$G$5:$G$22,W3931))</f>
        <v>#VALUE!</v>
      </c>
      <c r="Y3931" s="221" t="e">
        <f t="shared" si="8808"/>
        <v>#VALUE!</v>
      </c>
      <c r="Z3931" s="221" t="e">
        <f>Y3931/PRODUCT($AA$6:AA3930)</f>
        <v>#VALUE!</v>
      </c>
      <c r="AA3931" s="16" t="e">
        <f t="shared" si="8814"/>
        <v>#VALUE!</v>
      </c>
      <c r="AB3931" s="10" t="e">
        <f t="shared" si="8815"/>
        <v>#VALUE!</v>
      </c>
      <c r="AC3931" s="90">
        <f t="shared" si="8786"/>
        <v>3931</v>
      </c>
      <c r="AD3931" s="17">
        <f t="shared" si="8824"/>
        <v>49924</v>
      </c>
      <c r="AE3931" s="16" t="e">
        <f t="shared" si="8809"/>
        <v>#VALUE!</v>
      </c>
      <c r="AF3931" s="10">
        <f ca="1">IFERROR(AVERAGE(INDIRECT("AE"&amp;AC3931-Template!$F$10+1):INDIRECT("AE"&amp;AC3931)),0)</f>
        <v>0</v>
      </c>
      <c r="AG3931" s="35"/>
      <c r="AH3931" s="86"/>
      <c r="AI3931" s="35"/>
      <c r="AJ3931" s="35"/>
      <c r="AK3931" s="35"/>
      <c r="AL3931" s="35"/>
      <c r="AM3931" s="35"/>
      <c r="AN3931" s="35"/>
      <c r="AO3931" s="35"/>
      <c r="AP3931" s="35"/>
      <c r="AQ3931" s="35"/>
      <c r="AR3931" s="35"/>
      <c r="AS3931" s="35"/>
      <c r="AT3931" s="35"/>
      <c r="AU3931" s="35"/>
      <c r="AV3931" s="35"/>
      <c r="AW3931" s="35"/>
      <c r="AX3931" s="35"/>
      <c r="AY3931" s="35"/>
      <c r="AZ3931" s="17">
        <f t="shared" ref="AZ3931" si="8863">AZ3930+1</f>
        <v>49947</v>
      </c>
      <c r="BA3931" s="216">
        <f t="shared" si="8832"/>
        <v>1</v>
      </c>
      <c r="BB3931" s="216">
        <f t="shared" ref="BB3931" si="8864">BB3930+1</f>
        <v>3926</v>
      </c>
      <c r="BC3931" s="16">
        <f t="shared" si="8834"/>
        <v>10.756164383561643</v>
      </c>
      <c r="BD3931" s="16">
        <f>IF(Template!$F$7="Linear interpolation",LinInterp($AO$5:$AO$18,$AM$5:$AM$18,BC3931),CubicSpline($AO$5:$AO$18,$AM$5:$AM$18,BC3931))</f>
        <v>14.150070468890474</v>
      </c>
      <c r="BE3931" s="221">
        <f t="shared" si="8769"/>
        <v>4.1516743655343484</v>
      </c>
      <c r="BF3931" s="221">
        <f>BE3931/PRODUCT($BG$6:BG3930)</f>
        <v>1.000362609528157</v>
      </c>
      <c r="BG3931" s="16">
        <f t="shared" si="8835"/>
        <v>1.000362609528157</v>
      </c>
      <c r="BH3931" s="10">
        <f t="shared" si="8836"/>
        <v>13.235247777731662</v>
      </c>
      <c r="BI3931" s="90"/>
      <c r="BJ3931" s="17">
        <f t="shared" si="8818"/>
        <v>49924</v>
      </c>
      <c r="BK3931" s="16">
        <f t="shared" si="8812"/>
        <v>13.235922224254182</v>
      </c>
      <c r="BL3931" s="10">
        <f ca="1">IFERROR(AVERAGE(INDIRECT("BK"&amp;AC3931-Template!$F$10+1):INDIRECT("BK"&amp;AC3931)),0)</f>
        <v>13.236226722948592</v>
      </c>
      <c r="BM3931" s="35"/>
      <c r="BN3931" s="86"/>
      <c r="BO3931" s="35"/>
      <c r="BP3931" s="35"/>
      <c r="BQ3931" s="35"/>
      <c r="BR3931" s="35"/>
      <c r="BS3931" s="35"/>
      <c r="BT3931" s="35"/>
      <c r="BU3931" s="35"/>
      <c r="BV3931" s="35"/>
      <c r="BW3931" s="35"/>
      <c r="BX3931" s="35"/>
      <c r="BY3931" s="35"/>
      <c r="BZ3931" s="35"/>
      <c r="CA3931" s="35"/>
      <c r="CB3931" s="35"/>
      <c r="CC3931" s="35"/>
      <c r="CD3931" s="35"/>
      <c r="CE3931" s="35"/>
      <c r="CF3931" s="35"/>
      <c r="CG3931" s="35"/>
      <c r="CH3931" s="35"/>
    </row>
    <row r="3932" spans="1:86" ht="15.6" x14ac:dyDescent="0.3">
      <c r="A3932" s="35"/>
      <c r="B3932" s="86"/>
      <c r="C3932" s="35"/>
      <c r="D3932" s="35"/>
      <c r="E3932" s="35"/>
      <c r="F3932" s="35"/>
      <c r="G3932" s="35"/>
      <c r="H3932" s="35"/>
      <c r="I3932" s="35"/>
      <c r="J3932" s="35"/>
      <c r="K3932" s="35"/>
      <c r="L3932" s="35"/>
      <c r="M3932" s="35"/>
      <c r="N3932" s="35"/>
      <c r="O3932" s="35"/>
      <c r="P3932" s="35"/>
      <c r="Q3932" s="35"/>
      <c r="R3932" s="35"/>
      <c r="S3932" s="35"/>
      <c r="T3932" s="17">
        <f t="shared" si="8813"/>
        <v>49948</v>
      </c>
      <c r="U3932" s="216">
        <f t="shared" si="8807"/>
        <v>2</v>
      </c>
      <c r="V3932" s="216">
        <f t="shared" si="8813"/>
        <v>3927</v>
      </c>
      <c r="W3932" s="16">
        <f t="shared" si="8819"/>
        <v>10.758904109589041</v>
      </c>
      <c r="X3932" s="16" t="e">
        <f>IF(Template!$F$7="Linear interpolation",LinInterp($I$5:$I$22,$G$5:$G$22,W3932),CubicSpline($I$5:$I$22,$G$5:$G$22,W3932))</f>
        <v>#VALUE!</v>
      </c>
      <c r="Y3932" s="221" t="e">
        <f t="shared" si="8808"/>
        <v>#VALUE!</v>
      </c>
      <c r="Z3932" s="221" t="e">
        <f>Y3932/PRODUCT($AA$6:AA3931)</f>
        <v>#VALUE!</v>
      </c>
      <c r="AA3932" s="16" t="e">
        <f t="shared" si="8814"/>
        <v>#VALUE!</v>
      </c>
      <c r="AB3932" s="10" t="e">
        <f t="shared" si="8815"/>
        <v>#VALUE!</v>
      </c>
      <c r="AC3932" s="90">
        <f t="shared" si="8786"/>
        <v>3932</v>
      </c>
      <c r="AD3932" s="17">
        <f t="shared" si="8824"/>
        <v>49925</v>
      </c>
      <c r="AE3932" s="16" t="e">
        <f t="shared" si="8809"/>
        <v>#VALUE!</v>
      </c>
      <c r="AF3932" s="10">
        <f ca="1">IFERROR(AVERAGE(INDIRECT("AE"&amp;AC3932-Template!$F$10+1):INDIRECT("AE"&amp;AC3932)),0)</f>
        <v>0</v>
      </c>
      <c r="AG3932" s="35"/>
      <c r="AH3932" s="86"/>
      <c r="AI3932" s="35"/>
      <c r="AJ3932" s="35"/>
      <c r="AK3932" s="35"/>
      <c r="AL3932" s="35"/>
      <c r="AM3932" s="35"/>
      <c r="AN3932" s="35"/>
      <c r="AO3932" s="35"/>
      <c r="AP3932" s="35"/>
      <c r="AQ3932" s="35"/>
      <c r="AR3932" s="35"/>
      <c r="AS3932" s="35"/>
      <c r="AT3932" s="35"/>
      <c r="AU3932" s="35"/>
      <c r="AV3932" s="35"/>
      <c r="AW3932" s="35"/>
      <c r="AX3932" s="35"/>
      <c r="AY3932" s="35"/>
      <c r="AZ3932" s="17">
        <f t="shared" ref="AZ3932" si="8865">AZ3931+1</f>
        <v>49948</v>
      </c>
      <c r="BA3932" s="216">
        <f t="shared" si="8832"/>
        <v>2</v>
      </c>
      <c r="BB3932" s="216">
        <f t="shared" ref="BB3932" si="8866">BB3931+1</f>
        <v>3927</v>
      </c>
      <c r="BC3932" s="16">
        <f t="shared" si="8834"/>
        <v>10.758904109589041</v>
      </c>
      <c r="BD3932" s="16">
        <f>IF(Template!$F$7="Linear interpolation",LinInterp($AO$5:$AO$18,$AM$5:$AM$18,BC3932),CubicSpline($AO$5:$AO$18,$AM$5:$AM$18,BC3932))</f>
        <v>14.150070038652942</v>
      </c>
      <c r="BE3932" s="221">
        <f t="shared" si="8769"/>
        <v>4.1531798080863362</v>
      </c>
      <c r="BF3932" s="221">
        <f>BE3932/PRODUCT($BG$6:BG3931)</f>
        <v>1.0003626109418613</v>
      </c>
      <c r="BG3932" s="16">
        <f t="shared" si="8835"/>
        <v>1.0003626109418613</v>
      </c>
      <c r="BH3932" s="10">
        <f t="shared" si="8836"/>
        <v>13.235299377937327</v>
      </c>
      <c r="BI3932" s="90"/>
      <c r="BJ3932" s="17">
        <f t="shared" si="8818"/>
        <v>49925</v>
      </c>
      <c r="BK3932" s="16">
        <f t="shared" si="8812"/>
        <v>13.235922224254182</v>
      </c>
      <c r="BL3932" s="10">
        <f ca="1">IFERROR(AVERAGE(INDIRECT("BK"&amp;AC3932-Template!$F$10+1):INDIRECT("BK"&amp;AC3932)),0)</f>
        <v>13.236206177691015</v>
      </c>
      <c r="BM3932" s="35"/>
      <c r="BN3932" s="86"/>
      <c r="BO3932" s="35"/>
      <c r="BP3932" s="35"/>
      <c r="BQ3932" s="35"/>
      <c r="BR3932" s="35"/>
      <c r="BS3932" s="35"/>
      <c r="BT3932" s="35"/>
      <c r="BU3932" s="35"/>
      <c r="BV3932" s="35"/>
      <c r="BW3932" s="35"/>
      <c r="BX3932" s="35"/>
      <c r="BY3932" s="35"/>
      <c r="BZ3932" s="35"/>
      <c r="CA3932" s="35"/>
      <c r="CB3932" s="35"/>
      <c r="CC3932" s="35"/>
      <c r="CD3932" s="35"/>
      <c r="CE3932" s="35"/>
      <c r="CF3932" s="35"/>
      <c r="CG3932" s="35"/>
      <c r="CH3932" s="35"/>
    </row>
    <row r="3933" spans="1:86" ht="15.6" x14ac:dyDescent="0.3">
      <c r="A3933" s="35"/>
      <c r="B3933" s="86"/>
      <c r="C3933" s="35"/>
      <c r="D3933" s="35"/>
      <c r="E3933" s="35"/>
      <c r="F3933" s="35"/>
      <c r="G3933" s="35"/>
      <c r="H3933" s="35"/>
      <c r="I3933" s="35"/>
      <c r="J3933" s="35"/>
      <c r="K3933" s="35"/>
      <c r="L3933" s="35"/>
      <c r="M3933" s="35"/>
      <c r="N3933" s="35"/>
      <c r="O3933" s="35"/>
      <c r="P3933" s="35"/>
      <c r="Q3933" s="35"/>
      <c r="R3933" s="35"/>
      <c r="S3933" s="35"/>
      <c r="T3933" s="17">
        <f t="shared" si="8813"/>
        <v>49949</v>
      </c>
      <c r="U3933" s="216">
        <f t="shared" si="8807"/>
        <v>3</v>
      </c>
      <c r="V3933" s="216">
        <f t="shared" si="8813"/>
        <v>3928</v>
      </c>
      <c r="W3933" s="16">
        <f t="shared" si="8819"/>
        <v>10.761643835616438</v>
      </c>
      <c r="X3933" s="16" t="e">
        <f>IF(Template!$F$7="Linear interpolation",LinInterp($I$5:$I$22,$G$5:$G$22,W3933),CubicSpline($I$5:$I$22,$G$5:$G$22,W3933))</f>
        <v>#VALUE!</v>
      </c>
      <c r="Y3933" s="221" t="e">
        <f t="shared" si="8808"/>
        <v>#VALUE!</v>
      </c>
      <c r="Z3933" s="221" t="e">
        <f>Y3933/PRODUCT($AA$6:AA3932)</f>
        <v>#VALUE!</v>
      </c>
      <c r="AA3933" s="16" t="e">
        <f t="shared" si="8814"/>
        <v>#VALUE!</v>
      </c>
      <c r="AB3933" s="10" t="e">
        <f t="shared" si="8815"/>
        <v>#VALUE!</v>
      </c>
      <c r="AC3933" s="90">
        <f t="shared" si="8786"/>
        <v>3933</v>
      </c>
      <c r="AD3933" s="17">
        <f t="shared" si="8824"/>
        <v>49926</v>
      </c>
      <c r="AE3933" s="16" t="e">
        <f t="shared" si="8809"/>
        <v>#VALUE!</v>
      </c>
      <c r="AF3933" s="10">
        <f ca="1">IFERROR(AVERAGE(INDIRECT("AE"&amp;AC3933-Template!$F$10+1):INDIRECT("AE"&amp;AC3933)),0)</f>
        <v>0</v>
      </c>
      <c r="AG3933" s="35"/>
      <c r="AH3933" s="86"/>
      <c r="AI3933" s="35"/>
      <c r="AJ3933" s="35"/>
      <c r="AK3933" s="35"/>
      <c r="AL3933" s="35"/>
      <c r="AM3933" s="35"/>
      <c r="AN3933" s="35"/>
      <c r="AO3933" s="35"/>
      <c r="AP3933" s="35"/>
      <c r="AQ3933" s="35"/>
      <c r="AR3933" s="35"/>
      <c r="AS3933" s="35"/>
      <c r="AT3933" s="35"/>
      <c r="AU3933" s="35"/>
      <c r="AV3933" s="35"/>
      <c r="AW3933" s="35"/>
      <c r="AX3933" s="35"/>
      <c r="AY3933" s="35"/>
      <c r="AZ3933" s="17">
        <f t="shared" ref="AZ3933" si="8867">AZ3932+1</f>
        <v>49949</v>
      </c>
      <c r="BA3933" s="216">
        <f t="shared" si="8832"/>
        <v>3</v>
      </c>
      <c r="BB3933" s="216">
        <f t="shared" ref="BB3933" si="8868">BB3932+1</f>
        <v>3928</v>
      </c>
      <c r="BC3933" s="16">
        <f t="shared" si="8834"/>
        <v>10.761643835616438</v>
      </c>
      <c r="BD3933" s="16">
        <f>IF(Template!$F$7="Linear interpolation",LinInterp($AO$5:$AO$18,$AM$5:$AM$18,BC3933),CubicSpline($AO$5:$AO$18,$AM$5:$AM$18,BC3933))</f>
        <v>14.150069600977151</v>
      </c>
      <c r="BE3933" s="221">
        <f t="shared" si="8769"/>
        <v>4.1546857935289845</v>
      </c>
      <c r="BF3933" s="221">
        <f>BE3933/PRODUCT($BG$6:BG3932)</f>
        <v>1.0003626102196963</v>
      </c>
      <c r="BG3933" s="16">
        <f t="shared" si="8835"/>
        <v>1.0003626102196963</v>
      </c>
      <c r="BH3933" s="10">
        <f t="shared" si="8836"/>
        <v>13.235273018915027</v>
      </c>
      <c r="BI3933" s="90"/>
      <c r="BJ3933" s="17">
        <f t="shared" si="8818"/>
        <v>49926</v>
      </c>
      <c r="BK3933" s="16">
        <f t="shared" si="8812"/>
        <v>13.235780250021589</v>
      </c>
      <c r="BL3933" s="10">
        <f ca="1">IFERROR(AVERAGE(INDIRECT("BK"&amp;AC3933-Template!$F$10+1):INDIRECT("BK"&amp;AC3933)),0)</f>
        <v>13.236180899959018</v>
      </c>
      <c r="BM3933" s="35"/>
      <c r="BN3933" s="86"/>
      <c r="BO3933" s="35"/>
      <c r="BP3933" s="35"/>
      <c r="BQ3933" s="35"/>
      <c r="BR3933" s="35"/>
      <c r="BS3933" s="35"/>
      <c r="BT3933" s="35"/>
      <c r="BU3933" s="35"/>
      <c r="BV3933" s="35"/>
      <c r="BW3933" s="35"/>
      <c r="BX3933" s="35"/>
      <c r="BY3933" s="35"/>
      <c r="BZ3933" s="35"/>
      <c r="CA3933" s="35"/>
      <c r="CB3933" s="35"/>
      <c r="CC3933" s="35"/>
      <c r="CD3933" s="35"/>
      <c r="CE3933" s="35"/>
      <c r="CF3933" s="35"/>
      <c r="CG3933" s="35"/>
      <c r="CH3933" s="35"/>
    </row>
    <row r="3934" spans="1:86" ht="15.6" x14ac:dyDescent="0.3">
      <c r="A3934" s="35"/>
      <c r="B3934" s="86"/>
      <c r="C3934" s="35"/>
      <c r="D3934" s="35"/>
      <c r="E3934" s="35"/>
      <c r="F3934" s="35"/>
      <c r="G3934" s="35"/>
      <c r="H3934" s="35"/>
      <c r="I3934" s="35"/>
      <c r="J3934" s="35"/>
      <c r="K3934" s="35"/>
      <c r="L3934" s="35"/>
      <c r="M3934" s="35"/>
      <c r="N3934" s="35"/>
      <c r="O3934" s="35"/>
      <c r="P3934" s="35"/>
      <c r="Q3934" s="35"/>
      <c r="R3934" s="35"/>
      <c r="S3934" s="35"/>
      <c r="T3934" s="17">
        <f t="shared" si="8813"/>
        <v>49950</v>
      </c>
      <c r="U3934" s="216">
        <f t="shared" si="8807"/>
        <v>4</v>
      </c>
      <c r="V3934" s="216">
        <f t="shared" si="8813"/>
        <v>3929</v>
      </c>
      <c r="W3934" s="16">
        <f t="shared" si="8819"/>
        <v>10.764383561643836</v>
      </c>
      <c r="X3934" s="16" t="e">
        <f>IF(Template!$F$7="Linear interpolation",LinInterp($I$5:$I$22,$G$5:$G$22,W3934),CubicSpline($I$5:$I$22,$G$5:$G$22,W3934))</f>
        <v>#VALUE!</v>
      </c>
      <c r="Y3934" s="221" t="e">
        <f t="shared" si="8808"/>
        <v>#VALUE!</v>
      </c>
      <c r="Z3934" s="221" t="e">
        <f>Y3934/PRODUCT($AA$6:AA3933)</f>
        <v>#VALUE!</v>
      </c>
      <c r="AA3934" s="16" t="e">
        <f t="shared" si="8814"/>
        <v>#VALUE!</v>
      </c>
      <c r="AB3934" s="10" t="e">
        <f t="shared" si="8815"/>
        <v>#VALUE!</v>
      </c>
      <c r="AC3934" s="90">
        <f t="shared" si="8786"/>
        <v>3934</v>
      </c>
      <c r="AD3934" s="17">
        <f t="shared" si="8824"/>
        <v>49927</v>
      </c>
      <c r="AE3934" s="16" t="e">
        <f t="shared" si="8809"/>
        <v>#VALUE!</v>
      </c>
      <c r="AF3934" s="10">
        <f ca="1">IFERROR(AVERAGE(INDIRECT("AE"&amp;AC3934-Template!$F$10+1):INDIRECT("AE"&amp;AC3934)),0)</f>
        <v>0</v>
      </c>
      <c r="AG3934" s="35"/>
      <c r="AH3934" s="86"/>
      <c r="AI3934" s="35"/>
      <c r="AJ3934" s="35"/>
      <c r="AK3934" s="35"/>
      <c r="AL3934" s="35"/>
      <c r="AM3934" s="35"/>
      <c r="AN3934" s="35"/>
      <c r="AO3934" s="35"/>
      <c r="AP3934" s="35"/>
      <c r="AQ3934" s="35"/>
      <c r="AR3934" s="35"/>
      <c r="AS3934" s="35"/>
      <c r="AT3934" s="35"/>
      <c r="AU3934" s="35"/>
      <c r="AV3934" s="35"/>
      <c r="AW3934" s="35"/>
      <c r="AX3934" s="35"/>
      <c r="AY3934" s="35"/>
      <c r="AZ3934" s="17">
        <f t="shared" ref="AZ3934" si="8869">AZ3933+1</f>
        <v>49950</v>
      </c>
      <c r="BA3934" s="216">
        <f t="shared" si="8832"/>
        <v>4</v>
      </c>
      <c r="BB3934" s="216">
        <f t="shared" ref="BB3934" si="8870">BB3933+1</f>
        <v>3929</v>
      </c>
      <c r="BC3934" s="16">
        <f t="shared" si="8834"/>
        <v>10.764383561643836</v>
      </c>
      <c r="BD3934" s="16">
        <f>IF(Template!$F$7="Linear interpolation",LinInterp($AO$5:$AO$18,$AM$5:$AM$18,BC3934),CubicSpline($AO$5:$AO$18,$AM$5:$AM$18,BC3934))</f>
        <v>14.150069155836247</v>
      </c>
      <c r="BE3934" s="221">
        <f t="shared" si="8769"/>
        <v>4.1561923220442214</v>
      </c>
      <c r="BF3934" s="221">
        <f>BE3934/PRODUCT($BG$6:BG3933)</f>
        <v>1.0003626094944613</v>
      </c>
      <c r="BG3934" s="16">
        <f t="shared" si="8835"/>
        <v>1.0003626094944613</v>
      </c>
      <c r="BH3934" s="10">
        <f t="shared" si="8836"/>
        <v>13.235246547838141</v>
      </c>
      <c r="BI3934" s="90"/>
      <c r="BJ3934" s="17">
        <f t="shared" si="8818"/>
        <v>49927</v>
      </c>
      <c r="BK3934" s="16">
        <f t="shared" si="8812"/>
        <v>13.235827208876948</v>
      </c>
      <c r="BL3934" s="10">
        <f ca="1">IFERROR(AVERAGE(INDIRECT("BK"&amp;AC3934-Template!$F$10+1):INDIRECT("BK"&amp;AC3934)),0)</f>
        <v>13.236157187522201</v>
      </c>
      <c r="BM3934" s="35"/>
      <c r="BN3934" s="86"/>
      <c r="BO3934" s="35"/>
      <c r="BP3934" s="35"/>
      <c r="BQ3934" s="35"/>
      <c r="BR3934" s="35"/>
      <c r="BS3934" s="35"/>
      <c r="BT3934" s="35"/>
      <c r="BU3934" s="35"/>
      <c r="BV3934" s="35"/>
      <c r="BW3934" s="35"/>
      <c r="BX3934" s="35"/>
      <c r="BY3934" s="35"/>
      <c r="BZ3934" s="35"/>
      <c r="CA3934" s="35"/>
      <c r="CB3934" s="35"/>
      <c r="CC3934" s="35"/>
      <c r="CD3934" s="35"/>
      <c r="CE3934" s="35"/>
      <c r="CF3934" s="35"/>
      <c r="CG3934" s="35"/>
      <c r="CH3934" s="35"/>
    </row>
    <row r="3935" spans="1:86" ht="15.6" x14ac:dyDescent="0.3">
      <c r="A3935" s="35"/>
      <c r="B3935" s="86"/>
      <c r="C3935" s="35"/>
      <c r="D3935" s="35"/>
      <c r="E3935" s="35"/>
      <c r="F3935" s="35"/>
      <c r="G3935" s="35"/>
      <c r="H3935" s="35"/>
      <c r="I3935" s="35"/>
      <c r="J3935" s="35"/>
      <c r="K3935" s="35"/>
      <c r="L3935" s="35"/>
      <c r="M3935" s="35"/>
      <c r="N3935" s="35"/>
      <c r="O3935" s="35"/>
      <c r="P3935" s="35"/>
      <c r="Q3935" s="35"/>
      <c r="R3935" s="35"/>
      <c r="S3935" s="35"/>
      <c r="T3935" s="17">
        <f t="shared" si="8813"/>
        <v>49951</v>
      </c>
      <c r="U3935" s="216">
        <f t="shared" si="8807"/>
        <v>5</v>
      </c>
      <c r="V3935" s="216">
        <f t="shared" si="8813"/>
        <v>3930</v>
      </c>
      <c r="W3935" s="16">
        <f t="shared" si="8819"/>
        <v>10.767123287671232</v>
      </c>
      <c r="X3935" s="16" t="e">
        <f>IF(Template!$F$7="Linear interpolation",LinInterp($I$5:$I$22,$G$5:$G$22,W3935),CubicSpline($I$5:$I$22,$G$5:$G$22,W3935))</f>
        <v>#VALUE!</v>
      </c>
      <c r="Y3935" s="221" t="e">
        <f t="shared" si="8808"/>
        <v>#VALUE!</v>
      </c>
      <c r="Z3935" s="221" t="e">
        <f>Y3935/PRODUCT($AA$6:AA3934)</f>
        <v>#VALUE!</v>
      </c>
      <c r="AA3935" s="16" t="e">
        <f t="shared" si="8814"/>
        <v>#VALUE!</v>
      </c>
      <c r="AB3935" s="10" t="e">
        <f t="shared" si="8815"/>
        <v>#VALUE!</v>
      </c>
      <c r="AC3935" s="90">
        <f t="shared" si="8786"/>
        <v>3935</v>
      </c>
      <c r="AD3935" s="17">
        <f t="shared" si="8824"/>
        <v>49928</v>
      </c>
      <c r="AE3935" s="16" t="e">
        <f t="shared" si="8809"/>
        <v>#VALUE!</v>
      </c>
      <c r="AF3935" s="10">
        <f ca="1">IFERROR(AVERAGE(INDIRECT("AE"&amp;AC3935-Template!$F$10+1):INDIRECT("AE"&amp;AC3935)),0)</f>
        <v>0</v>
      </c>
      <c r="AG3935" s="35"/>
      <c r="AH3935" s="86"/>
      <c r="AI3935" s="35"/>
      <c r="AJ3935" s="35"/>
      <c r="AK3935" s="35"/>
      <c r="AL3935" s="35"/>
      <c r="AM3935" s="35"/>
      <c r="AN3935" s="35"/>
      <c r="AO3935" s="35"/>
      <c r="AP3935" s="35"/>
      <c r="AQ3935" s="35"/>
      <c r="AR3935" s="35"/>
      <c r="AS3935" s="35"/>
      <c r="AT3935" s="35"/>
      <c r="AU3935" s="35"/>
      <c r="AV3935" s="35"/>
      <c r="AW3935" s="35"/>
      <c r="AX3935" s="35"/>
      <c r="AY3935" s="35"/>
      <c r="AZ3935" s="17">
        <f t="shared" ref="AZ3935" si="8871">AZ3934+1</f>
        <v>49951</v>
      </c>
      <c r="BA3935" s="216">
        <f t="shared" si="8832"/>
        <v>5</v>
      </c>
      <c r="BB3935" s="216">
        <f t="shared" ref="BB3935" si="8872">BB3934+1</f>
        <v>3930</v>
      </c>
      <c r="BC3935" s="16">
        <f t="shared" si="8834"/>
        <v>10.767123287671232</v>
      </c>
      <c r="BD3935" s="16">
        <f>IF(Template!$F$7="Linear interpolation",LinInterp($AO$5:$AO$18,$AM$5:$AM$18,BC3935),CubicSpline($AO$5:$AO$18,$AM$5:$AM$18,BC3935))</f>
        <v>14.150068703203377</v>
      </c>
      <c r="BE3935" s="221">
        <f t="shared" si="8769"/>
        <v>4.1576993938140134</v>
      </c>
      <c r="BF3935" s="221">
        <f>BE3935/PRODUCT($BG$6:BG3934)</f>
        <v>1.0003626087661532</v>
      </c>
      <c r="BG3935" s="16">
        <f t="shared" si="8835"/>
        <v>1.0003626087661532</v>
      </c>
      <c r="BH3935" s="10">
        <f t="shared" si="8836"/>
        <v>13.235219964593202</v>
      </c>
      <c r="BI3935" s="90"/>
      <c r="BJ3935" s="17">
        <f t="shared" si="8818"/>
        <v>49928</v>
      </c>
      <c r="BK3935" s="16">
        <f t="shared" si="8812"/>
        <v>13.235803180494443</v>
      </c>
      <c r="BL3935" s="10">
        <f ca="1">IFERROR(AVERAGE(INDIRECT("BK"&amp;AC3935-Template!$F$10+1):INDIRECT("BK"&amp;AC3935)),0)</f>
        <v>13.236136799791579</v>
      </c>
      <c r="BM3935" s="35"/>
      <c r="BN3935" s="86"/>
      <c r="BO3935" s="35"/>
      <c r="BP3935" s="35"/>
      <c r="BQ3935" s="35"/>
      <c r="BR3935" s="35"/>
      <c r="BS3935" s="35"/>
      <c r="BT3935" s="35"/>
      <c r="BU3935" s="35"/>
      <c r="BV3935" s="35"/>
      <c r="BW3935" s="35"/>
      <c r="BX3935" s="35"/>
      <c r="BY3935" s="35"/>
      <c r="BZ3935" s="35"/>
      <c r="CA3935" s="35"/>
      <c r="CB3935" s="35"/>
      <c r="CC3935" s="35"/>
      <c r="CD3935" s="35"/>
      <c r="CE3935" s="35"/>
      <c r="CF3935" s="35"/>
      <c r="CG3935" s="35"/>
      <c r="CH3935" s="35"/>
    </row>
    <row r="3936" spans="1:86" ht="15.6" x14ac:dyDescent="0.3">
      <c r="A3936" s="35"/>
      <c r="B3936" s="86"/>
      <c r="C3936" s="35"/>
      <c r="D3936" s="35"/>
      <c r="E3936" s="35"/>
      <c r="F3936" s="35"/>
      <c r="G3936" s="35"/>
      <c r="H3936" s="35"/>
      <c r="I3936" s="35"/>
      <c r="J3936" s="35"/>
      <c r="K3936" s="35"/>
      <c r="L3936" s="35"/>
      <c r="M3936" s="35"/>
      <c r="N3936" s="35"/>
      <c r="O3936" s="35"/>
      <c r="P3936" s="35"/>
      <c r="Q3936" s="35"/>
      <c r="R3936" s="35"/>
      <c r="S3936" s="35"/>
      <c r="T3936" s="17">
        <f t="shared" si="8813"/>
        <v>49952</v>
      </c>
      <c r="U3936" s="216">
        <f t="shared" si="8807"/>
        <v>6</v>
      </c>
      <c r="V3936" s="216">
        <f t="shared" si="8813"/>
        <v>3931</v>
      </c>
      <c r="W3936" s="16">
        <f t="shared" si="8819"/>
        <v>10.769863013698631</v>
      </c>
      <c r="X3936" s="16" t="e">
        <f>IF(Template!$F$7="Linear interpolation",LinInterp($I$5:$I$22,$G$5:$G$22,W3936),CubicSpline($I$5:$I$22,$G$5:$G$22,W3936))</f>
        <v>#VALUE!</v>
      </c>
      <c r="Y3936" s="221" t="e">
        <f t="shared" si="8808"/>
        <v>#VALUE!</v>
      </c>
      <c r="Z3936" s="221" t="e">
        <f>Y3936/PRODUCT($AA$6:AA3935)</f>
        <v>#VALUE!</v>
      </c>
      <c r="AA3936" s="16" t="e">
        <f t="shared" si="8814"/>
        <v>#VALUE!</v>
      </c>
      <c r="AB3936" s="10" t="e">
        <f t="shared" si="8815"/>
        <v>#VALUE!</v>
      </c>
      <c r="AC3936" s="90">
        <f t="shared" si="8786"/>
        <v>3936</v>
      </c>
      <c r="AD3936" s="17">
        <f t="shared" si="8824"/>
        <v>49929</v>
      </c>
      <c r="AE3936" s="16" t="e">
        <f t="shared" si="8809"/>
        <v>#VALUE!</v>
      </c>
      <c r="AF3936" s="10">
        <f ca="1">IFERROR(AVERAGE(INDIRECT("AE"&amp;AC3936-Template!$F$10+1):INDIRECT("AE"&amp;AC3936)),0)</f>
        <v>0</v>
      </c>
      <c r="AG3936" s="35"/>
      <c r="AH3936" s="86"/>
      <c r="AI3936" s="35"/>
      <c r="AJ3936" s="35"/>
      <c r="AK3936" s="35"/>
      <c r="AL3936" s="35"/>
      <c r="AM3936" s="35"/>
      <c r="AN3936" s="35"/>
      <c r="AO3936" s="35"/>
      <c r="AP3936" s="35"/>
      <c r="AQ3936" s="35"/>
      <c r="AR3936" s="35"/>
      <c r="AS3936" s="35"/>
      <c r="AT3936" s="35"/>
      <c r="AU3936" s="35"/>
      <c r="AV3936" s="35"/>
      <c r="AW3936" s="35"/>
      <c r="AX3936" s="35"/>
      <c r="AY3936" s="35"/>
      <c r="AZ3936" s="17">
        <f t="shared" ref="AZ3936" si="8873">AZ3935+1</f>
        <v>49952</v>
      </c>
      <c r="BA3936" s="216">
        <f t="shared" si="8832"/>
        <v>6</v>
      </c>
      <c r="BB3936" s="216">
        <f t="shared" ref="BB3936" si="8874">BB3935+1</f>
        <v>3931</v>
      </c>
      <c r="BC3936" s="16">
        <f t="shared" si="8834"/>
        <v>10.769863013698631</v>
      </c>
      <c r="BD3936" s="16">
        <f>IF(Template!$F$7="Linear interpolation",LinInterp($AO$5:$AO$18,$AM$5:$AM$18,BC3936),CubicSpline($AO$5:$AO$18,$AM$5:$AM$18,BC3936))</f>
        <v>14.15006824305169</v>
      </c>
      <c r="BE3936" s="221">
        <f t="shared" si="8769"/>
        <v>4.1592070090203945</v>
      </c>
      <c r="BF3936" s="221">
        <f>BE3936/PRODUCT($BG$6:BG3935)</f>
        <v>1.0003626080347763</v>
      </c>
      <c r="BG3936" s="16">
        <f t="shared" si="8835"/>
        <v>1.0003626087661532</v>
      </c>
      <c r="BH3936" s="10">
        <f t="shared" si="8836"/>
        <v>13.235219964593202</v>
      </c>
      <c r="BI3936" s="90"/>
      <c r="BJ3936" s="17">
        <f t="shared" si="8818"/>
        <v>49929</v>
      </c>
      <c r="BK3936" s="16">
        <f t="shared" si="8812"/>
        <v>13.235779041961937</v>
      </c>
      <c r="BL3936" s="10">
        <f ca="1">IFERROR(AVERAGE(INDIRECT("BK"&amp;AC3936-Template!$F$10+1):INDIRECT("BK"&amp;AC3936)),0)</f>
        <v>13.236114244131029</v>
      </c>
      <c r="BM3936" s="35"/>
      <c r="BN3936" s="86"/>
      <c r="BO3936" s="35"/>
      <c r="BP3936" s="35"/>
      <c r="BQ3936" s="35"/>
      <c r="BR3936" s="35"/>
      <c r="BS3936" s="35"/>
      <c r="BT3936" s="35"/>
      <c r="BU3936" s="35"/>
      <c r="BV3936" s="35"/>
      <c r="BW3936" s="35"/>
      <c r="BX3936" s="35"/>
      <c r="BY3936" s="35"/>
      <c r="BZ3936" s="35"/>
      <c r="CA3936" s="35"/>
      <c r="CB3936" s="35"/>
      <c r="CC3936" s="35"/>
      <c r="CD3936" s="35"/>
      <c r="CE3936" s="35"/>
      <c r="CF3936" s="35"/>
      <c r="CG3936" s="35"/>
      <c r="CH3936" s="35"/>
    </row>
    <row r="3937" spans="1:86" ht="15.6" x14ac:dyDescent="0.3">
      <c r="A3937" s="35"/>
      <c r="B3937" s="86"/>
      <c r="C3937" s="35"/>
      <c r="D3937" s="35"/>
      <c r="E3937" s="35"/>
      <c r="F3937" s="35"/>
      <c r="G3937" s="35"/>
      <c r="H3937" s="35"/>
      <c r="I3937" s="35"/>
      <c r="J3937" s="35"/>
      <c r="K3937" s="35"/>
      <c r="L3937" s="35"/>
      <c r="M3937" s="35"/>
      <c r="N3937" s="35"/>
      <c r="O3937" s="35"/>
      <c r="P3937" s="35"/>
      <c r="Q3937" s="35"/>
      <c r="R3937" s="35"/>
      <c r="S3937" s="35"/>
      <c r="T3937" s="17">
        <f t="shared" si="8813"/>
        <v>49953</v>
      </c>
      <c r="U3937" s="216">
        <f t="shared" si="8807"/>
        <v>7</v>
      </c>
      <c r="V3937" s="216">
        <f t="shared" si="8813"/>
        <v>3932</v>
      </c>
      <c r="W3937" s="16">
        <f t="shared" si="8819"/>
        <v>10.772602739726027</v>
      </c>
      <c r="X3937" s="16" t="e">
        <f>IF(Template!$F$7="Linear interpolation",LinInterp($I$5:$I$22,$G$5:$G$22,W3937),CubicSpline($I$5:$I$22,$G$5:$G$22,W3937))</f>
        <v>#VALUE!</v>
      </c>
      <c r="Y3937" s="221" t="e">
        <f t="shared" si="8808"/>
        <v>#VALUE!</v>
      </c>
      <c r="Z3937" s="221" t="e">
        <f>Y3937/PRODUCT($AA$6:AA3936)</f>
        <v>#VALUE!</v>
      </c>
      <c r="AA3937" s="16" t="e">
        <f t="shared" si="8814"/>
        <v>#VALUE!</v>
      </c>
      <c r="AB3937" s="10" t="e">
        <f t="shared" si="8815"/>
        <v>#VALUE!</v>
      </c>
      <c r="AC3937" s="90">
        <f t="shared" si="8786"/>
        <v>3937</v>
      </c>
      <c r="AD3937" s="17">
        <f t="shared" si="8824"/>
        <v>49930</v>
      </c>
      <c r="AE3937" s="16" t="e">
        <f t="shared" si="8809"/>
        <v>#VALUE!</v>
      </c>
      <c r="AF3937" s="10">
        <f ca="1">IFERROR(AVERAGE(INDIRECT("AE"&amp;AC3937-Template!$F$10+1):INDIRECT("AE"&amp;AC3937)),0)</f>
        <v>0</v>
      </c>
      <c r="AG3937" s="35"/>
      <c r="AH3937" s="86"/>
      <c r="AI3937" s="35"/>
      <c r="AJ3937" s="35"/>
      <c r="AK3937" s="35"/>
      <c r="AL3937" s="35"/>
      <c r="AM3937" s="35"/>
      <c r="AN3937" s="35"/>
      <c r="AO3937" s="35"/>
      <c r="AP3937" s="35"/>
      <c r="AQ3937" s="35"/>
      <c r="AR3937" s="35"/>
      <c r="AS3937" s="35"/>
      <c r="AT3937" s="35"/>
      <c r="AU3937" s="35"/>
      <c r="AV3937" s="35"/>
      <c r="AW3937" s="35"/>
      <c r="AX3937" s="35"/>
      <c r="AY3937" s="35"/>
      <c r="AZ3937" s="17">
        <f t="shared" ref="AZ3937" si="8875">AZ3936+1</f>
        <v>49953</v>
      </c>
      <c r="BA3937" s="216">
        <f t="shared" si="8832"/>
        <v>7</v>
      </c>
      <c r="BB3937" s="216">
        <f t="shared" ref="BB3937" si="8876">BB3936+1</f>
        <v>3932</v>
      </c>
      <c r="BC3937" s="16">
        <f t="shared" si="8834"/>
        <v>10.772602739726027</v>
      </c>
      <c r="BD3937" s="16">
        <f>IF(Template!$F$7="Linear interpolation",LinInterp($AO$5:$AO$18,$AM$5:$AM$18,BC3937),CubicSpline($AO$5:$AO$18,$AM$5:$AM$18,BC3937))</f>
        <v>14.15006777535433</v>
      </c>
      <c r="BE3937" s="221">
        <f t="shared" si="8769"/>
        <v>4.1607151678453933</v>
      </c>
      <c r="BF3937" s="221">
        <f>BE3937/PRODUCT($BG$6:BG3936)</f>
        <v>1.0003626065689395</v>
      </c>
      <c r="BG3937" s="16">
        <f t="shared" si="8835"/>
        <v>1.0003626087661532</v>
      </c>
      <c r="BH3937" s="10">
        <f t="shared" si="8836"/>
        <v>13.235219964593202</v>
      </c>
      <c r="BI3937" s="90"/>
      <c r="BJ3937" s="17">
        <f t="shared" si="8818"/>
        <v>49930</v>
      </c>
      <c r="BK3937" s="16">
        <f t="shared" si="8812"/>
        <v>13.235754793401</v>
      </c>
      <c r="BL3937" s="10">
        <f ca="1">IFERROR(AVERAGE(INDIRECT("BK"&amp;AC3937-Template!$F$10+1):INDIRECT("BK"&amp;AC3937)),0)</f>
        <v>13.236091579700696</v>
      </c>
      <c r="BM3937" s="35"/>
      <c r="BN3937" s="86"/>
      <c r="BO3937" s="35"/>
      <c r="BP3937" s="35"/>
      <c r="BQ3937" s="35"/>
      <c r="BR3937" s="35"/>
      <c r="BS3937" s="35"/>
      <c r="BT3937" s="35"/>
      <c r="BU3937" s="35"/>
      <c r="BV3937" s="35"/>
      <c r="BW3937" s="35"/>
      <c r="BX3937" s="35"/>
      <c r="BY3937" s="35"/>
      <c r="BZ3937" s="35"/>
      <c r="CA3937" s="35"/>
      <c r="CB3937" s="35"/>
      <c r="CC3937" s="35"/>
      <c r="CD3937" s="35"/>
      <c r="CE3937" s="35"/>
      <c r="CF3937" s="35"/>
      <c r="CG3937" s="35"/>
      <c r="CH3937" s="35"/>
    </row>
    <row r="3938" spans="1:86" ht="15.6" x14ac:dyDescent="0.3">
      <c r="A3938" s="35"/>
      <c r="B3938" s="86"/>
      <c r="C3938" s="35"/>
      <c r="D3938" s="35"/>
      <c r="E3938" s="35"/>
      <c r="F3938" s="35"/>
      <c r="G3938" s="35"/>
      <c r="H3938" s="35"/>
      <c r="I3938" s="35"/>
      <c r="J3938" s="35"/>
      <c r="K3938" s="35"/>
      <c r="L3938" s="35"/>
      <c r="M3938" s="35"/>
      <c r="N3938" s="35"/>
      <c r="O3938" s="35"/>
      <c r="P3938" s="35"/>
      <c r="Q3938" s="35"/>
      <c r="R3938" s="35"/>
      <c r="S3938" s="35"/>
      <c r="T3938" s="17">
        <f t="shared" si="8813"/>
        <v>49954</v>
      </c>
      <c r="U3938" s="216">
        <f t="shared" si="8807"/>
        <v>1</v>
      </c>
      <c r="V3938" s="216">
        <f t="shared" si="8813"/>
        <v>3933</v>
      </c>
      <c r="W3938" s="16">
        <f t="shared" si="8819"/>
        <v>10.775342465753425</v>
      </c>
      <c r="X3938" s="16" t="e">
        <f>IF(Template!$F$7="Linear interpolation",LinInterp($I$5:$I$22,$G$5:$G$22,W3938),CubicSpline($I$5:$I$22,$G$5:$G$22,W3938))</f>
        <v>#VALUE!</v>
      </c>
      <c r="Y3938" s="221" t="e">
        <f t="shared" si="8808"/>
        <v>#VALUE!</v>
      </c>
      <c r="Z3938" s="221" t="e">
        <f>Y3938/PRODUCT($AA$6:AA3937)</f>
        <v>#VALUE!</v>
      </c>
      <c r="AA3938" s="16" t="e">
        <f t="shared" si="8814"/>
        <v>#VALUE!</v>
      </c>
      <c r="AB3938" s="10" t="e">
        <f t="shared" si="8815"/>
        <v>#VALUE!</v>
      </c>
      <c r="AC3938" s="90">
        <f t="shared" si="8786"/>
        <v>3938</v>
      </c>
      <c r="AD3938" s="17">
        <f t="shared" si="8824"/>
        <v>49931</v>
      </c>
      <c r="AE3938" s="16" t="e">
        <f t="shared" si="8809"/>
        <v>#VALUE!</v>
      </c>
      <c r="AF3938" s="10">
        <f ca="1">IFERROR(AVERAGE(INDIRECT("AE"&amp;AC3938-Template!$F$10+1):INDIRECT("AE"&amp;AC3938)),0)</f>
        <v>0</v>
      </c>
      <c r="AG3938" s="35"/>
      <c r="AH3938" s="86"/>
      <c r="AI3938" s="35"/>
      <c r="AJ3938" s="35"/>
      <c r="AK3938" s="35"/>
      <c r="AL3938" s="35"/>
      <c r="AM3938" s="35"/>
      <c r="AN3938" s="35"/>
      <c r="AO3938" s="35"/>
      <c r="AP3938" s="35"/>
      <c r="AQ3938" s="35"/>
      <c r="AR3938" s="35"/>
      <c r="AS3938" s="35"/>
      <c r="AT3938" s="35"/>
      <c r="AU3938" s="35"/>
      <c r="AV3938" s="35"/>
      <c r="AW3938" s="35"/>
      <c r="AX3938" s="35"/>
      <c r="AY3938" s="35"/>
      <c r="AZ3938" s="17">
        <f t="shared" ref="AZ3938" si="8877">AZ3937+1</f>
        <v>49954</v>
      </c>
      <c r="BA3938" s="216">
        <f t="shared" si="8832"/>
        <v>1</v>
      </c>
      <c r="BB3938" s="216">
        <f t="shared" ref="BB3938" si="8878">BB3937+1</f>
        <v>3933</v>
      </c>
      <c r="BC3938" s="16">
        <f t="shared" si="8834"/>
        <v>10.775342465753425</v>
      </c>
      <c r="BD3938" s="16">
        <f>IF(Template!$F$7="Linear interpolation",LinInterp($AO$5:$AO$18,$AM$5:$AM$18,BC3938),CubicSpline($AO$5:$AO$18,$AM$5:$AM$18,BC3938))</f>
        <v>14.150067300084448</v>
      </c>
      <c r="BE3938" s="221">
        <f t="shared" si="8769"/>
        <v>4.1622238704711254</v>
      </c>
      <c r="BF3938" s="221">
        <f>BE3938/PRODUCT($BG$6:BG3937)</f>
        <v>1.0003626043655693</v>
      </c>
      <c r="BG3938" s="16">
        <f t="shared" si="8835"/>
        <v>1.0003626043655693</v>
      </c>
      <c r="BH3938" s="10">
        <f t="shared" si="8836"/>
        <v>13.235059343280952</v>
      </c>
      <c r="BI3938" s="90"/>
      <c r="BJ3938" s="17">
        <f t="shared" si="8818"/>
        <v>49931</v>
      </c>
      <c r="BK3938" s="16">
        <f t="shared" si="8812"/>
        <v>13.235754793401</v>
      </c>
      <c r="BL3938" s="10">
        <f ca="1">IFERROR(AVERAGE(INDIRECT("BK"&amp;AC3938-Template!$F$10+1):INDIRECT("BK"&amp;AC3938)),0)</f>
        <v>13.236069618370353</v>
      </c>
      <c r="BM3938" s="35"/>
      <c r="BN3938" s="86"/>
      <c r="BO3938" s="35"/>
      <c r="BP3938" s="35"/>
      <c r="BQ3938" s="35"/>
      <c r="BR3938" s="35"/>
      <c r="BS3938" s="35"/>
      <c r="BT3938" s="35"/>
      <c r="BU3938" s="35"/>
      <c r="BV3938" s="35"/>
      <c r="BW3938" s="35"/>
      <c r="BX3938" s="35"/>
      <c r="BY3938" s="35"/>
      <c r="BZ3938" s="35"/>
      <c r="CA3938" s="35"/>
      <c r="CB3938" s="35"/>
      <c r="CC3938" s="35"/>
      <c r="CD3938" s="35"/>
      <c r="CE3938" s="35"/>
      <c r="CF3938" s="35"/>
      <c r="CG3938" s="35"/>
      <c r="CH3938" s="35"/>
    </row>
    <row r="3939" spans="1:86" ht="15.6" x14ac:dyDescent="0.3">
      <c r="A3939" s="35"/>
      <c r="B3939" s="86"/>
      <c r="C3939" s="35"/>
      <c r="D3939" s="35"/>
      <c r="E3939" s="35"/>
      <c r="F3939" s="35"/>
      <c r="G3939" s="35"/>
      <c r="H3939" s="35"/>
      <c r="I3939" s="35"/>
      <c r="J3939" s="35"/>
      <c r="K3939" s="35"/>
      <c r="L3939" s="35"/>
      <c r="M3939" s="35"/>
      <c r="N3939" s="35"/>
      <c r="O3939" s="35"/>
      <c r="P3939" s="35"/>
      <c r="Q3939" s="35"/>
      <c r="R3939" s="35"/>
      <c r="S3939" s="35"/>
      <c r="T3939" s="17">
        <f t="shared" si="8813"/>
        <v>49955</v>
      </c>
      <c r="U3939" s="216">
        <f t="shared" si="8807"/>
        <v>2</v>
      </c>
      <c r="V3939" s="216">
        <f t="shared" si="8813"/>
        <v>3934</v>
      </c>
      <c r="W3939" s="16">
        <f t="shared" si="8819"/>
        <v>10.778082191780822</v>
      </c>
      <c r="X3939" s="16" t="e">
        <f>IF(Template!$F$7="Linear interpolation",LinInterp($I$5:$I$22,$G$5:$G$22,W3939),CubicSpline($I$5:$I$22,$G$5:$G$22,W3939))</f>
        <v>#VALUE!</v>
      </c>
      <c r="Y3939" s="221" t="e">
        <f t="shared" si="8808"/>
        <v>#VALUE!</v>
      </c>
      <c r="Z3939" s="221" t="e">
        <f>Y3939/PRODUCT($AA$6:AA3938)</f>
        <v>#VALUE!</v>
      </c>
      <c r="AA3939" s="16" t="e">
        <f t="shared" si="8814"/>
        <v>#VALUE!</v>
      </c>
      <c r="AB3939" s="10" t="e">
        <f t="shared" si="8815"/>
        <v>#VALUE!</v>
      </c>
      <c r="AC3939" s="90">
        <f t="shared" si="8786"/>
        <v>3939</v>
      </c>
      <c r="AD3939" s="17">
        <f t="shared" si="8824"/>
        <v>49932</v>
      </c>
      <c r="AE3939" s="16" t="e">
        <f t="shared" si="8809"/>
        <v>#VALUE!</v>
      </c>
      <c r="AF3939" s="10">
        <f ca="1">IFERROR(AVERAGE(INDIRECT("AE"&amp;AC3939-Template!$F$10+1):INDIRECT("AE"&amp;AC3939)),0)</f>
        <v>0</v>
      </c>
      <c r="AG3939" s="35"/>
      <c r="AH3939" s="86"/>
      <c r="AI3939" s="35"/>
      <c r="AJ3939" s="35"/>
      <c r="AK3939" s="35"/>
      <c r="AL3939" s="35"/>
      <c r="AM3939" s="35"/>
      <c r="AN3939" s="35"/>
      <c r="AO3939" s="35"/>
      <c r="AP3939" s="35"/>
      <c r="AQ3939" s="35"/>
      <c r="AR3939" s="35"/>
      <c r="AS3939" s="35"/>
      <c r="AT3939" s="35"/>
      <c r="AU3939" s="35"/>
      <c r="AV3939" s="35"/>
      <c r="AW3939" s="35"/>
      <c r="AX3939" s="35"/>
      <c r="AY3939" s="35"/>
      <c r="AZ3939" s="17">
        <f t="shared" ref="AZ3939" si="8879">AZ3938+1</f>
        <v>49955</v>
      </c>
      <c r="BA3939" s="216">
        <f t="shared" si="8832"/>
        <v>2</v>
      </c>
      <c r="BB3939" s="216">
        <f t="shared" ref="BB3939" si="8880">BB3938+1</f>
        <v>3934</v>
      </c>
      <c r="BC3939" s="16">
        <f t="shared" si="8834"/>
        <v>10.778082191780822</v>
      </c>
      <c r="BD3939" s="16">
        <f>IF(Template!$F$7="Linear interpolation",LinInterp($AO$5:$AO$18,$AM$5:$AM$18,BC3939),CubicSpline($AO$5:$AO$18,$AM$5:$AM$18,BC3939))</f>
        <v>14.150066817215187</v>
      </c>
      <c r="BE3939" s="221">
        <f t="shared" si="8769"/>
        <v>4.1637331170796976</v>
      </c>
      <c r="BF3939" s="221">
        <f>BE3939/PRODUCT($BG$6:BG3938)</f>
        <v>1.0003626058221615</v>
      </c>
      <c r="BG3939" s="16">
        <f t="shared" si="8835"/>
        <v>1.0003626058221615</v>
      </c>
      <c r="BH3939" s="10">
        <f t="shared" si="8836"/>
        <v>13.235112508895529</v>
      </c>
      <c r="BI3939" s="90"/>
      <c r="BJ3939" s="17">
        <f t="shared" si="8818"/>
        <v>49932</v>
      </c>
      <c r="BK3939" s="16">
        <f t="shared" si="8812"/>
        <v>13.235754793401</v>
      </c>
      <c r="BL3939" s="10">
        <f ca="1">IFERROR(AVERAGE(INDIRECT("BK"&amp;AC3939-Template!$F$10+1):INDIRECT("BK"&amp;AC3939)),0)</f>
        <v>13.236048363722244</v>
      </c>
      <c r="BM3939" s="35"/>
      <c r="BN3939" s="86"/>
      <c r="BO3939" s="35"/>
      <c r="BP3939" s="35"/>
      <c r="BQ3939" s="35"/>
      <c r="BR3939" s="35"/>
      <c r="BS3939" s="35"/>
      <c r="BT3939" s="35"/>
      <c r="BU3939" s="35"/>
      <c r="BV3939" s="35"/>
      <c r="BW3939" s="35"/>
      <c r="BX3939" s="35"/>
      <c r="BY3939" s="35"/>
      <c r="BZ3939" s="35"/>
      <c r="CA3939" s="35"/>
      <c r="CB3939" s="35"/>
      <c r="CC3939" s="35"/>
      <c r="CD3939" s="35"/>
      <c r="CE3939" s="35"/>
      <c r="CF3939" s="35"/>
      <c r="CG3939" s="35"/>
      <c r="CH3939" s="35"/>
    </row>
    <row r="3940" spans="1:86" ht="15.6" x14ac:dyDescent="0.3">
      <c r="A3940" s="35"/>
      <c r="B3940" s="86"/>
      <c r="C3940" s="35"/>
      <c r="D3940" s="35"/>
      <c r="E3940" s="35"/>
      <c r="F3940" s="35"/>
      <c r="G3940" s="35"/>
      <c r="H3940" s="35"/>
      <c r="I3940" s="35"/>
      <c r="J3940" s="35"/>
      <c r="K3940" s="35"/>
      <c r="L3940" s="35"/>
      <c r="M3940" s="35"/>
      <c r="N3940" s="35"/>
      <c r="O3940" s="35"/>
      <c r="P3940" s="35"/>
      <c r="Q3940" s="35"/>
      <c r="R3940" s="35"/>
      <c r="S3940" s="35"/>
      <c r="T3940" s="17">
        <f t="shared" si="8813"/>
        <v>49956</v>
      </c>
      <c r="U3940" s="216">
        <f t="shared" si="8807"/>
        <v>3</v>
      </c>
      <c r="V3940" s="216">
        <f t="shared" si="8813"/>
        <v>3935</v>
      </c>
      <c r="W3940" s="16">
        <f t="shared" si="8819"/>
        <v>10.780821917808218</v>
      </c>
      <c r="X3940" s="16" t="e">
        <f>IF(Template!$F$7="Linear interpolation",LinInterp($I$5:$I$22,$G$5:$G$22,W3940),CubicSpline($I$5:$I$22,$G$5:$G$22,W3940))</f>
        <v>#VALUE!</v>
      </c>
      <c r="Y3940" s="221" t="e">
        <f t="shared" si="8808"/>
        <v>#VALUE!</v>
      </c>
      <c r="Z3940" s="221" t="e">
        <f>Y3940/PRODUCT($AA$6:AA3939)</f>
        <v>#VALUE!</v>
      </c>
      <c r="AA3940" s="16" t="e">
        <f t="shared" si="8814"/>
        <v>#VALUE!</v>
      </c>
      <c r="AB3940" s="10" t="e">
        <f t="shared" si="8815"/>
        <v>#VALUE!</v>
      </c>
      <c r="AC3940" s="90">
        <f t="shared" si="8786"/>
        <v>3940</v>
      </c>
      <c r="AD3940" s="17">
        <f t="shared" si="8824"/>
        <v>49933</v>
      </c>
      <c r="AE3940" s="16" t="e">
        <f t="shared" si="8809"/>
        <v>#VALUE!</v>
      </c>
      <c r="AF3940" s="10">
        <f ca="1">IFERROR(AVERAGE(INDIRECT("AE"&amp;AC3940-Template!$F$10+1):INDIRECT("AE"&amp;AC3940)),0)</f>
        <v>0</v>
      </c>
      <c r="AG3940" s="35"/>
      <c r="AH3940" s="86"/>
      <c r="AI3940" s="35"/>
      <c r="AJ3940" s="35"/>
      <c r="AK3940" s="35"/>
      <c r="AL3940" s="35"/>
      <c r="AM3940" s="35"/>
      <c r="AN3940" s="35"/>
      <c r="AO3940" s="35"/>
      <c r="AP3940" s="35"/>
      <c r="AQ3940" s="35"/>
      <c r="AR3940" s="35"/>
      <c r="AS3940" s="35"/>
      <c r="AT3940" s="35"/>
      <c r="AU3940" s="35"/>
      <c r="AV3940" s="35"/>
      <c r="AW3940" s="35"/>
      <c r="AX3940" s="35"/>
      <c r="AY3940" s="35"/>
      <c r="AZ3940" s="17">
        <f t="shared" ref="AZ3940" si="8881">AZ3939+1</f>
        <v>49956</v>
      </c>
      <c r="BA3940" s="216">
        <f t="shared" si="8832"/>
        <v>3</v>
      </c>
      <c r="BB3940" s="216">
        <f t="shared" ref="BB3940" si="8882">BB3939+1</f>
        <v>3935</v>
      </c>
      <c r="BC3940" s="16">
        <f t="shared" si="8834"/>
        <v>10.780821917808218</v>
      </c>
      <c r="BD3940" s="16">
        <f>IF(Template!$F$7="Linear interpolation",LinInterp($AO$5:$AO$18,$AM$5:$AM$18,BC3940),CubicSpline($AO$5:$AO$18,$AM$5:$AM$18,BC3940))</f>
        <v>14.150066326719696</v>
      </c>
      <c r="BE3940" s="221">
        <f t="shared" si="8769"/>
        <v>4.1652429078533091</v>
      </c>
      <c r="BF3940" s="221">
        <f>BE3940/PRODUCT($BG$6:BG3939)</f>
        <v>1.0003626050784615</v>
      </c>
      <c r="BG3940" s="16">
        <f t="shared" si="8835"/>
        <v>1.0003626050784615</v>
      </c>
      <c r="BH3940" s="10">
        <f t="shared" si="8836"/>
        <v>13.235085363845878</v>
      </c>
      <c r="BI3940" s="90"/>
      <c r="BJ3940" s="17">
        <f t="shared" si="8818"/>
        <v>49933</v>
      </c>
      <c r="BK3940" s="16">
        <f t="shared" si="8812"/>
        <v>13.235608198671311</v>
      </c>
      <c r="BL3940" s="10">
        <f ca="1">IFERROR(AVERAGE(INDIRECT("BK"&amp;AC3940-Template!$F$10+1):INDIRECT("BK"&amp;AC3940)),0)</f>
        <v>13.236022222583147</v>
      </c>
      <c r="BM3940" s="35"/>
      <c r="BN3940" s="86"/>
      <c r="BO3940" s="35"/>
      <c r="BP3940" s="35"/>
      <c r="BQ3940" s="35"/>
      <c r="BR3940" s="35"/>
      <c r="BS3940" s="35"/>
      <c r="BT3940" s="35"/>
      <c r="BU3940" s="35"/>
      <c r="BV3940" s="35"/>
      <c r="BW3940" s="35"/>
      <c r="BX3940" s="35"/>
      <c r="BY3940" s="35"/>
      <c r="BZ3940" s="35"/>
      <c r="CA3940" s="35"/>
      <c r="CB3940" s="35"/>
      <c r="CC3940" s="35"/>
      <c r="CD3940" s="35"/>
      <c r="CE3940" s="35"/>
      <c r="CF3940" s="35"/>
      <c r="CG3940" s="35"/>
      <c r="CH3940" s="35"/>
    </row>
    <row r="3941" spans="1:86" ht="15.6" x14ac:dyDescent="0.3">
      <c r="A3941" s="35"/>
      <c r="B3941" s="86"/>
      <c r="C3941" s="35"/>
      <c r="D3941" s="35"/>
      <c r="E3941" s="35"/>
      <c r="F3941" s="35"/>
      <c r="G3941" s="35"/>
      <c r="H3941" s="35"/>
      <c r="I3941" s="35"/>
      <c r="J3941" s="35"/>
      <c r="K3941" s="35"/>
      <c r="L3941" s="35"/>
      <c r="M3941" s="35"/>
      <c r="N3941" s="35"/>
      <c r="O3941" s="35"/>
      <c r="P3941" s="35"/>
      <c r="Q3941" s="35"/>
      <c r="R3941" s="35"/>
      <c r="S3941" s="35"/>
      <c r="T3941" s="17">
        <f t="shared" si="8813"/>
        <v>49957</v>
      </c>
      <c r="U3941" s="216">
        <f t="shared" si="8807"/>
        <v>4</v>
      </c>
      <c r="V3941" s="216">
        <f t="shared" si="8813"/>
        <v>3936</v>
      </c>
      <c r="W3941" s="16">
        <f t="shared" si="8819"/>
        <v>10.783561643835617</v>
      </c>
      <c r="X3941" s="16" t="e">
        <f>IF(Template!$F$7="Linear interpolation",LinInterp($I$5:$I$22,$G$5:$G$22,W3941),CubicSpline($I$5:$I$22,$G$5:$G$22,W3941))</f>
        <v>#VALUE!</v>
      </c>
      <c r="Y3941" s="221" t="e">
        <f t="shared" si="8808"/>
        <v>#VALUE!</v>
      </c>
      <c r="Z3941" s="221" t="e">
        <f>Y3941/PRODUCT($AA$6:AA3940)</f>
        <v>#VALUE!</v>
      </c>
      <c r="AA3941" s="16" t="e">
        <f t="shared" si="8814"/>
        <v>#VALUE!</v>
      </c>
      <c r="AB3941" s="10" t="e">
        <f t="shared" si="8815"/>
        <v>#VALUE!</v>
      </c>
      <c r="AC3941" s="90">
        <f t="shared" si="8786"/>
        <v>3941</v>
      </c>
      <c r="AD3941" s="17">
        <f t="shared" si="8824"/>
        <v>49934</v>
      </c>
      <c r="AE3941" s="16" t="e">
        <f t="shared" si="8809"/>
        <v>#VALUE!</v>
      </c>
      <c r="AF3941" s="10">
        <f ca="1">IFERROR(AVERAGE(INDIRECT("AE"&amp;AC3941-Template!$F$10+1):INDIRECT("AE"&amp;AC3941)),0)</f>
        <v>0</v>
      </c>
      <c r="AG3941" s="35"/>
      <c r="AH3941" s="86"/>
      <c r="AI3941" s="35"/>
      <c r="AJ3941" s="35"/>
      <c r="AK3941" s="35"/>
      <c r="AL3941" s="35"/>
      <c r="AM3941" s="35"/>
      <c r="AN3941" s="35"/>
      <c r="AO3941" s="35"/>
      <c r="AP3941" s="35"/>
      <c r="AQ3941" s="35"/>
      <c r="AR3941" s="35"/>
      <c r="AS3941" s="35"/>
      <c r="AT3941" s="35"/>
      <c r="AU3941" s="35"/>
      <c r="AV3941" s="35"/>
      <c r="AW3941" s="35"/>
      <c r="AX3941" s="35"/>
      <c r="AY3941" s="35"/>
      <c r="AZ3941" s="17">
        <f t="shared" ref="AZ3941" si="8883">AZ3940+1</f>
        <v>49957</v>
      </c>
      <c r="BA3941" s="216">
        <f t="shared" si="8832"/>
        <v>4</v>
      </c>
      <c r="BB3941" s="216">
        <f t="shared" ref="BB3941" si="8884">BB3940+1</f>
        <v>3936</v>
      </c>
      <c r="BC3941" s="16">
        <f t="shared" si="8834"/>
        <v>10.783561643835617</v>
      </c>
      <c r="BD3941" s="16">
        <f>IF(Template!$F$7="Linear interpolation",LinInterp($AO$5:$AO$18,$AM$5:$AM$18,BC3941),CubicSpline($AO$5:$AO$18,$AM$5:$AM$18,BC3941))</f>
        <v>14.150065828571122</v>
      </c>
      <c r="BE3941" s="221">
        <f t="shared" si="8769"/>
        <v>4.1667532429741643</v>
      </c>
      <c r="BF3941" s="221">
        <f>BE3941/PRODUCT($BG$6:BG3940)</f>
        <v>1.0003626043316725</v>
      </c>
      <c r="BG3941" s="16">
        <f t="shared" si="8835"/>
        <v>1.0003626043316725</v>
      </c>
      <c r="BH3941" s="10">
        <f t="shared" si="8836"/>
        <v>13.23505810604464</v>
      </c>
      <c r="BI3941" s="90"/>
      <c r="BJ3941" s="17">
        <f t="shared" si="8818"/>
        <v>49934</v>
      </c>
      <c r="BK3941" s="16">
        <f t="shared" si="8812"/>
        <v>13.235656695671615</v>
      </c>
      <c r="BL3941" s="10">
        <f ca="1">IFERROR(AVERAGE(INDIRECT("BK"&amp;AC3941-Template!$F$10+1):INDIRECT("BK"&amp;AC3941)),0)</f>
        <v>13.235997698010724</v>
      </c>
      <c r="BM3941" s="35"/>
      <c r="BN3941" s="86"/>
      <c r="BO3941" s="35"/>
      <c r="BP3941" s="35"/>
      <c r="BQ3941" s="35"/>
      <c r="BR3941" s="35"/>
      <c r="BS3941" s="35"/>
      <c r="BT3941" s="35"/>
      <c r="BU3941" s="35"/>
      <c r="BV3941" s="35"/>
      <c r="BW3941" s="35"/>
      <c r="BX3941" s="35"/>
      <c r="BY3941" s="35"/>
      <c r="BZ3941" s="35"/>
      <c r="CA3941" s="35"/>
      <c r="CB3941" s="35"/>
      <c r="CC3941" s="35"/>
      <c r="CD3941" s="35"/>
      <c r="CE3941" s="35"/>
      <c r="CF3941" s="35"/>
      <c r="CG3941" s="35"/>
      <c r="CH3941" s="35"/>
    </row>
    <row r="3942" spans="1:86" ht="15.6" x14ac:dyDescent="0.3">
      <c r="A3942" s="35"/>
      <c r="B3942" s="86"/>
      <c r="C3942" s="35"/>
      <c r="D3942" s="35"/>
      <c r="E3942" s="35"/>
      <c r="F3942" s="35"/>
      <c r="G3942" s="35"/>
      <c r="H3942" s="35"/>
      <c r="I3942" s="35"/>
      <c r="J3942" s="35"/>
      <c r="K3942" s="35"/>
      <c r="L3942" s="35"/>
      <c r="M3942" s="35"/>
      <c r="N3942" s="35"/>
      <c r="O3942" s="35"/>
      <c r="P3942" s="35"/>
      <c r="Q3942" s="35"/>
      <c r="R3942" s="35"/>
      <c r="S3942" s="35"/>
      <c r="T3942" s="17">
        <f t="shared" si="8813"/>
        <v>49958</v>
      </c>
      <c r="U3942" s="216">
        <f t="shared" si="8807"/>
        <v>5</v>
      </c>
      <c r="V3942" s="216">
        <f t="shared" si="8813"/>
        <v>3937</v>
      </c>
      <c r="W3942" s="16">
        <f t="shared" si="8819"/>
        <v>10.786301369863013</v>
      </c>
      <c r="X3942" s="16" t="e">
        <f>IF(Template!$F$7="Linear interpolation",LinInterp($I$5:$I$22,$G$5:$G$22,W3942),CubicSpline($I$5:$I$22,$G$5:$G$22,W3942))</f>
        <v>#VALUE!</v>
      </c>
      <c r="Y3942" s="221" t="e">
        <f t="shared" si="8808"/>
        <v>#VALUE!</v>
      </c>
      <c r="Z3942" s="221" t="e">
        <f>Y3942/PRODUCT($AA$6:AA3941)</f>
        <v>#VALUE!</v>
      </c>
      <c r="AA3942" s="16" t="e">
        <f t="shared" si="8814"/>
        <v>#VALUE!</v>
      </c>
      <c r="AB3942" s="10" t="e">
        <f t="shared" si="8815"/>
        <v>#VALUE!</v>
      </c>
      <c r="AC3942" s="90">
        <f t="shared" si="8786"/>
        <v>3942</v>
      </c>
      <c r="AD3942" s="17">
        <f t="shared" si="8824"/>
        <v>49935</v>
      </c>
      <c r="AE3942" s="16" t="e">
        <f t="shared" si="8809"/>
        <v>#VALUE!</v>
      </c>
      <c r="AF3942" s="10">
        <f ca="1">IFERROR(AVERAGE(INDIRECT("AE"&amp;AC3942-Template!$F$10+1):INDIRECT("AE"&amp;AC3942)),0)</f>
        <v>0</v>
      </c>
      <c r="AG3942" s="35"/>
      <c r="AH3942" s="86"/>
      <c r="AI3942" s="35"/>
      <c r="AJ3942" s="35"/>
      <c r="AK3942" s="35"/>
      <c r="AL3942" s="35"/>
      <c r="AM3942" s="35"/>
      <c r="AN3942" s="35"/>
      <c r="AO3942" s="35"/>
      <c r="AP3942" s="35"/>
      <c r="AQ3942" s="35"/>
      <c r="AR3942" s="35"/>
      <c r="AS3942" s="35"/>
      <c r="AT3942" s="35"/>
      <c r="AU3942" s="35"/>
      <c r="AV3942" s="35"/>
      <c r="AW3942" s="35"/>
      <c r="AX3942" s="35"/>
      <c r="AY3942" s="35"/>
      <c r="AZ3942" s="17">
        <f t="shared" ref="AZ3942" si="8885">AZ3941+1</f>
        <v>49958</v>
      </c>
      <c r="BA3942" s="216">
        <f t="shared" si="8832"/>
        <v>5</v>
      </c>
      <c r="BB3942" s="216">
        <f t="shared" ref="BB3942" si="8886">BB3941+1</f>
        <v>3937</v>
      </c>
      <c r="BC3942" s="16">
        <f t="shared" si="8834"/>
        <v>10.786301369863013</v>
      </c>
      <c r="BD3942" s="16">
        <f>IF(Template!$F$7="Linear interpolation",LinInterp($AO$5:$AO$18,$AM$5:$AM$18,BC3942),CubicSpline($AO$5:$AO$18,$AM$5:$AM$18,BC3942))</f>
        <v>14.150065322742613</v>
      </c>
      <c r="BE3942" s="221">
        <f t="shared" si="8769"/>
        <v>4.1682641226245112</v>
      </c>
      <c r="BF3942" s="221">
        <f>BE3942/PRODUCT($BG$6:BG3941)</f>
        <v>1.0003626035817923</v>
      </c>
      <c r="BG3942" s="16">
        <f t="shared" si="8835"/>
        <v>1.0003626035817923</v>
      </c>
      <c r="BH3942" s="10">
        <f t="shared" si="8836"/>
        <v>13.235030735418874</v>
      </c>
      <c r="BI3942" s="90"/>
      <c r="BJ3942" s="17">
        <f t="shared" si="8818"/>
        <v>49935</v>
      </c>
      <c r="BK3942" s="16">
        <f t="shared" si="8812"/>
        <v>13.235631894918054</v>
      </c>
      <c r="BL3942" s="10">
        <f ca="1">IFERROR(AVERAGE(INDIRECT("BK"&amp;AC3942-Template!$F$10+1):INDIRECT("BK"&amp;AC3942)),0)</f>
        <v>13.235976622723438</v>
      </c>
      <c r="BM3942" s="35"/>
      <c r="BN3942" s="86"/>
      <c r="BO3942" s="35"/>
      <c r="BP3942" s="35"/>
      <c r="BQ3942" s="35"/>
      <c r="BR3942" s="35"/>
      <c r="BS3942" s="35"/>
      <c r="BT3942" s="35"/>
      <c r="BU3942" s="35"/>
      <c r="BV3942" s="35"/>
      <c r="BW3942" s="35"/>
      <c r="BX3942" s="35"/>
      <c r="BY3942" s="35"/>
      <c r="BZ3942" s="35"/>
      <c r="CA3942" s="35"/>
      <c r="CB3942" s="35"/>
      <c r="CC3942" s="35"/>
      <c r="CD3942" s="35"/>
      <c r="CE3942" s="35"/>
      <c r="CF3942" s="35"/>
      <c r="CG3942" s="35"/>
      <c r="CH3942" s="35"/>
    </row>
    <row r="3943" spans="1:86" ht="15.6" x14ac:dyDescent="0.3">
      <c r="A3943" s="35"/>
      <c r="B3943" s="86"/>
      <c r="C3943" s="35"/>
      <c r="D3943" s="35"/>
      <c r="E3943" s="35"/>
      <c r="F3943" s="35"/>
      <c r="G3943" s="35"/>
      <c r="H3943" s="35"/>
      <c r="I3943" s="35"/>
      <c r="J3943" s="35"/>
      <c r="K3943" s="35"/>
      <c r="L3943" s="35"/>
      <c r="M3943" s="35"/>
      <c r="N3943" s="35"/>
      <c r="O3943" s="35"/>
      <c r="P3943" s="35"/>
      <c r="Q3943" s="35"/>
      <c r="R3943" s="35"/>
      <c r="S3943" s="35"/>
      <c r="T3943" s="17">
        <f t="shared" si="8813"/>
        <v>49959</v>
      </c>
      <c r="U3943" s="216">
        <f t="shared" si="8807"/>
        <v>6</v>
      </c>
      <c r="V3943" s="216">
        <f t="shared" si="8813"/>
        <v>3938</v>
      </c>
      <c r="W3943" s="16">
        <f t="shared" si="8819"/>
        <v>10.789041095890411</v>
      </c>
      <c r="X3943" s="16" t="e">
        <f>IF(Template!$F$7="Linear interpolation",LinInterp($I$5:$I$22,$G$5:$G$22,W3943),CubicSpline($I$5:$I$22,$G$5:$G$22,W3943))</f>
        <v>#VALUE!</v>
      </c>
      <c r="Y3943" s="221" t="e">
        <f t="shared" si="8808"/>
        <v>#VALUE!</v>
      </c>
      <c r="Z3943" s="221" t="e">
        <f>Y3943/PRODUCT($AA$6:AA3942)</f>
        <v>#VALUE!</v>
      </c>
      <c r="AA3943" s="16" t="e">
        <f t="shared" si="8814"/>
        <v>#VALUE!</v>
      </c>
      <c r="AB3943" s="10" t="e">
        <f t="shared" si="8815"/>
        <v>#VALUE!</v>
      </c>
      <c r="AC3943" s="90">
        <f t="shared" si="8786"/>
        <v>3943</v>
      </c>
      <c r="AD3943" s="17">
        <f t="shared" si="8824"/>
        <v>49936</v>
      </c>
      <c r="AE3943" s="16" t="e">
        <f t="shared" si="8809"/>
        <v>#VALUE!</v>
      </c>
      <c r="AF3943" s="10">
        <f ca="1">IFERROR(AVERAGE(INDIRECT("AE"&amp;AC3943-Template!$F$10+1):INDIRECT("AE"&amp;AC3943)),0)</f>
        <v>0</v>
      </c>
      <c r="AG3943" s="35"/>
      <c r="AH3943" s="86"/>
      <c r="AI3943" s="35"/>
      <c r="AJ3943" s="35"/>
      <c r="AK3943" s="35"/>
      <c r="AL3943" s="35"/>
      <c r="AM3943" s="35"/>
      <c r="AN3943" s="35"/>
      <c r="AO3943" s="35"/>
      <c r="AP3943" s="35"/>
      <c r="AQ3943" s="35"/>
      <c r="AR3943" s="35"/>
      <c r="AS3943" s="35"/>
      <c r="AT3943" s="35"/>
      <c r="AU3943" s="35"/>
      <c r="AV3943" s="35"/>
      <c r="AW3943" s="35"/>
      <c r="AX3943" s="35"/>
      <c r="AY3943" s="35"/>
      <c r="AZ3943" s="17">
        <f t="shared" ref="AZ3943" si="8887">AZ3942+1</f>
        <v>49959</v>
      </c>
      <c r="BA3943" s="216">
        <f t="shared" si="8832"/>
        <v>6</v>
      </c>
      <c r="BB3943" s="216">
        <f t="shared" ref="BB3943" si="8888">BB3942+1</f>
        <v>3938</v>
      </c>
      <c r="BC3943" s="16">
        <f t="shared" si="8834"/>
        <v>10.789041095890411</v>
      </c>
      <c r="BD3943" s="16">
        <f>IF(Template!$F$7="Linear interpolation",LinInterp($AO$5:$AO$18,$AM$5:$AM$18,BC3943),CubicSpline($AO$5:$AO$18,$AM$5:$AM$18,BC3943))</f>
        <v>14.150064809207315</v>
      </c>
      <c r="BE3943" s="221">
        <f t="shared" si="8769"/>
        <v>4.1697755469866493</v>
      </c>
      <c r="BF3943" s="221">
        <f>BE3943/PRODUCT($BG$6:BG3942)</f>
        <v>1.0003626028288213</v>
      </c>
      <c r="BG3943" s="16">
        <f t="shared" si="8835"/>
        <v>1.0003626035817923</v>
      </c>
      <c r="BH3943" s="10">
        <f t="shared" si="8836"/>
        <v>13.235030735418874</v>
      </c>
      <c r="BI3943" s="90"/>
      <c r="BJ3943" s="17">
        <f t="shared" si="8818"/>
        <v>49936</v>
      </c>
      <c r="BK3943" s="16">
        <f t="shared" si="8812"/>
        <v>13.235606983576842</v>
      </c>
      <c r="BL3943" s="10">
        <f ca="1">IFERROR(AVERAGE(INDIRECT("BK"&amp;AC3943-Template!$F$10+1):INDIRECT("BK"&amp;AC3943)),0)</f>
        <v>13.235953303706879</v>
      </c>
      <c r="BM3943" s="35"/>
      <c r="BN3943" s="86"/>
      <c r="BO3943" s="35"/>
      <c r="BP3943" s="35"/>
      <c r="BQ3943" s="35"/>
      <c r="BR3943" s="35"/>
      <c r="BS3943" s="35"/>
      <c r="BT3943" s="35"/>
      <c r="BU3943" s="35"/>
      <c r="BV3943" s="35"/>
      <c r="BW3943" s="35"/>
      <c r="BX3943" s="35"/>
      <c r="BY3943" s="35"/>
      <c r="BZ3943" s="35"/>
      <c r="CA3943" s="35"/>
      <c r="CB3943" s="35"/>
      <c r="CC3943" s="35"/>
      <c r="CD3943" s="35"/>
      <c r="CE3943" s="35"/>
      <c r="CF3943" s="35"/>
      <c r="CG3943" s="35"/>
      <c r="CH3943" s="35"/>
    </row>
    <row r="3944" spans="1:86" ht="15.6" x14ac:dyDescent="0.3">
      <c r="A3944" s="35"/>
      <c r="B3944" s="86"/>
      <c r="C3944" s="35"/>
      <c r="D3944" s="35"/>
      <c r="E3944" s="35"/>
      <c r="F3944" s="35"/>
      <c r="G3944" s="35"/>
      <c r="H3944" s="35"/>
      <c r="I3944" s="35"/>
      <c r="J3944" s="35"/>
      <c r="K3944" s="35"/>
      <c r="L3944" s="35"/>
      <c r="M3944" s="35"/>
      <c r="N3944" s="35"/>
      <c r="O3944" s="35"/>
      <c r="P3944" s="35"/>
      <c r="Q3944" s="35"/>
      <c r="R3944" s="35"/>
      <c r="S3944" s="35"/>
      <c r="T3944" s="17">
        <f t="shared" si="8813"/>
        <v>49960</v>
      </c>
      <c r="U3944" s="216">
        <f t="shared" si="8807"/>
        <v>7</v>
      </c>
      <c r="V3944" s="216">
        <f t="shared" si="8813"/>
        <v>3939</v>
      </c>
      <c r="W3944" s="16">
        <f t="shared" si="8819"/>
        <v>10.791780821917808</v>
      </c>
      <c r="X3944" s="16" t="e">
        <f>IF(Template!$F$7="Linear interpolation",LinInterp($I$5:$I$22,$G$5:$G$22,W3944),CubicSpline($I$5:$I$22,$G$5:$G$22,W3944))</f>
        <v>#VALUE!</v>
      </c>
      <c r="Y3944" s="221" t="e">
        <f t="shared" si="8808"/>
        <v>#VALUE!</v>
      </c>
      <c r="Z3944" s="221" t="e">
        <f>Y3944/PRODUCT($AA$6:AA3943)</f>
        <v>#VALUE!</v>
      </c>
      <c r="AA3944" s="16" t="e">
        <f t="shared" si="8814"/>
        <v>#VALUE!</v>
      </c>
      <c r="AB3944" s="10" t="e">
        <f t="shared" si="8815"/>
        <v>#VALUE!</v>
      </c>
      <c r="AC3944" s="90">
        <f t="shared" si="8786"/>
        <v>3944</v>
      </c>
      <c r="AD3944" s="17">
        <f t="shared" si="8824"/>
        <v>49937</v>
      </c>
      <c r="AE3944" s="16" t="e">
        <f t="shared" si="8809"/>
        <v>#VALUE!</v>
      </c>
      <c r="AF3944" s="10">
        <f ca="1">IFERROR(AVERAGE(INDIRECT("AE"&amp;AC3944-Template!$F$10+1):INDIRECT("AE"&amp;AC3944)),0)</f>
        <v>0</v>
      </c>
      <c r="AG3944" s="35"/>
      <c r="AH3944" s="86"/>
      <c r="AI3944" s="35"/>
      <c r="AJ3944" s="35"/>
      <c r="AK3944" s="35"/>
      <c r="AL3944" s="35"/>
      <c r="AM3944" s="35"/>
      <c r="AN3944" s="35"/>
      <c r="AO3944" s="35"/>
      <c r="AP3944" s="35"/>
      <c r="AQ3944" s="35"/>
      <c r="AR3944" s="35"/>
      <c r="AS3944" s="35"/>
      <c r="AT3944" s="35"/>
      <c r="AU3944" s="35"/>
      <c r="AV3944" s="35"/>
      <c r="AW3944" s="35"/>
      <c r="AX3944" s="35"/>
      <c r="AY3944" s="35"/>
      <c r="AZ3944" s="17">
        <f t="shared" ref="AZ3944" si="8889">AZ3943+1</f>
        <v>49960</v>
      </c>
      <c r="BA3944" s="216">
        <f t="shared" si="8832"/>
        <v>7</v>
      </c>
      <c r="BB3944" s="216">
        <f t="shared" ref="BB3944" si="8890">BB3943+1</f>
        <v>3939</v>
      </c>
      <c r="BC3944" s="16">
        <f t="shared" si="8834"/>
        <v>10.791780821917808</v>
      </c>
      <c r="BD3944" s="16">
        <f>IF(Template!$F$7="Linear interpolation",LinInterp($AO$5:$AO$18,$AM$5:$AM$18,BC3944),CubicSpline($AO$5:$AO$18,$AM$5:$AM$18,BC3944))</f>
        <v>14.150064287938374</v>
      </c>
      <c r="BE3944" s="221">
        <f t="shared" si="8769"/>
        <v>4.1712875162429128</v>
      </c>
      <c r="BF3944" s="221">
        <f>BE3944/PRODUCT($BG$6:BG3943)</f>
        <v>1.0003626013197848</v>
      </c>
      <c r="BG3944" s="16">
        <f t="shared" si="8835"/>
        <v>1.0003626035817923</v>
      </c>
      <c r="BH3944" s="10">
        <f t="shared" si="8836"/>
        <v>13.235030735418874</v>
      </c>
      <c r="BI3944" s="90"/>
      <c r="BJ3944" s="17">
        <f t="shared" si="8818"/>
        <v>49937</v>
      </c>
      <c r="BK3944" s="16">
        <f t="shared" si="8812"/>
        <v>13.235581961258958</v>
      </c>
      <c r="BL3944" s="10">
        <f ca="1">IFERROR(AVERAGE(INDIRECT("BK"&amp;AC3944-Template!$F$10+1):INDIRECT("BK"&amp;AC3944)),0)</f>
        <v>13.235929875258929</v>
      </c>
      <c r="BM3944" s="35"/>
      <c r="BN3944" s="86"/>
      <c r="BO3944" s="35"/>
      <c r="BP3944" s="35"/>
      <c r="BQ3944" s="35"/>
      <c r="BR3944" s="35"/>
      <c r="BS3944" s="35"/>
      <c r="BT3944" s="35"/>
      <c r="BU3944" s="35"/>
      <c r="BV3944" s="35"/>
      <c r="BW3944" s="35"/>
      <c r="BX3944" s="35"/>
      <c r="BY3944" s="35"/>
      <c r="BZ3944" s="35"/>
      <c r="CA3944" s="35"/>
      <c r="CB3944" s="35"/>
      <c r="CC3944" s="35"/>
      <c r="CD3944" s="35"/>
      <c r="CE3944" s="35"/>
      <c r="CF3944" s="35"/>
      <c r="CG3944" s="35"/>
      <c r="CH3944" s="35"/>
    </row>
    <row r="3945" spans="1:86" ht="15.6" x14ac:dyDescent="0.3">
      <c r="A3945" s="35"/>
      <c r="B3945" s="86"/>
      <c r="C3945" s="35"/>
      <c r="D3945" s="35"/>
      <c r="E3945" s="35"/>
      <c r="F3945" s="35"/>
      <c r="G3945" s="35"/>
      <c r="H3945" s="35"/>
      <c r="I3945" s="35"/>
      <c r="J3945" s="35"/>
      <c r="K3945" s="35"/>
      <c r="L3945" s="35"/>
      <c r="M3945" s="35"/>
      <c r="N3945" s="35"/>
      <c r="O3945" s="35"/>
      <c r="P3945" s="35"/>
      <c r="Q3945" s="35"/>
      <c r="R3945" s="35"/>
      <c r="S3945" s="35"/>
      <c r="T3945" s="17">
        <f t="shared" si="8813"/>
        <v>49961</v>
      </c>
      <c r="U3945" s="216">
        <f t="shared" si="8807"/>
        <v>1</v>
      </c>
      <c r="V3945" s="216">
        <f t="shared" si="8813"/>
        <v>3940</v>
      </c>
      <c r="W3945" s="16">
        <f t="shared" si="8819"/>
        <v>10.794520547945206</v>
      </c>
      <c r="X3945" s="16" t="e">
        <f>IF(Template!$F$7="Linear interpolation",LinInterp($I$5:$I$22,$G$5:$G$22,W3945),CubicSpline($I$5:$I$22,$G$5:$G$22,W3945))</f>
        <v>#VALUE!</v>
      </c>
      <c r="Y3945" s="221" t="e">
        <f t="shared" si="8808"/>
        <v>#VALUE!</v>
      </c>
      <c r="Z3945" s="221" t="e">
        <f>Y3945/PRODUCT($AA$6:AA3944)</f>
        <v>#VALUE!</v>
      </c>
      <c r="AA3945" s="16" t="e">
        <f t="shared" si="8814"/>
        <v>#VALUE!</v>
      </c>
      <c r="AB3945" s="10" t="e">
        <f t="shared" si="8815"/>
        <v>#VALUE!</v>
      </c>
      <c r="AC3945" s="90">
        <f t="shared" si="8786"/>
        <v>3945</v>
      </c>
      <c r="AD3945" s="17">
        <f t="shared" si="8824"/>
        <v>49938</v>
      </c>
      <c r="AE3945" s="16" t="e">
        <f t="shared" si="8809"/>
        <v>#VALUE!</v>
      </c>
      <c r="AF3945" s="10">
        <f ca="1">IFERROR(AVERAGE(INDIRECT("AE"&amp;AC3945-Template!$F$10+1):INDIRECT("AE"&amp;AC3945)),0)</f>
        <v>0</v>
      </c>
      <c r="AG3945" s="35"/>
      <c r="AH3945" s="86"/>
      <c r="AI3945" s="35"/>
      <c r="AJ3945" s="35"/>
      <c r="AK3945" s="35"/>
      <c r="AL3945" s="35"/>
      <c r="AM3945" s="35"/>
      <c r="AN3945" s="35"/>
      <c r="AO3945" s="35"/>
      <c r="AP3945" s="35"/>
      <c r="AQ3945" s="35"/>
      <c r="AR3945" s="35"/>
      <c r="AS3945" s="35"/>
      <c r="AT3945" s="35"/>
      <c r="AU3945" s="35"/>
      <c r="AV3945" s="35"/>
      <c r="AW3945" s="35"/>
      <c r="AX3945" s="35"/>
      <c r="AY3945" s="35"/>
      <c r="AZ3945" s="17">
        <f t="shared" ref="AZ3945" si="8891">AZ3944+1</f>
        <v>49961</v>
      </c>
      <c r="BA3945" s="216">
        <f t="shared" si="8832"/>
        <v>1</v>
      </c>
      <c r="BB3945" s="216">
        <f t="shared" ref="BB3945" si="8892">BB3944+1</f>
        <v>3940</v>
      </c>
      <c r="BC3945" s="16">
        <f t="shared" si="8834"/>
        <v>10.794520547945206</v>
      </c>
      <c r="BD3945" s="16">
        <f>IF(Template!$F$7="Linear interpolation",LinInterp($AO$5:$AO$18,$AM$5:$AM$18,BC3945),CubicSpline($AO$5:$AO$18,$AM$5:$AM$18,BC3945))</f>
        <v>14.150063758908939</v>
      </c>
      <c r="BE3945" s="221">
        <f t="shared" si="8769"/>
        <v>4.1728000305756714</v>
      </c>
      <c r="BF3945" s="221">
        <f>BE3945/PRODUCT($BG$6:BG3944)</f>
        <v>1.0003625990515841</v>
      </c>
      <c r="BG3945" s="16">
        <f t="shared" si="8835"/>
        <v>1.0003625990515841</v>
      </c>
      <c r="BH3945" s="10">
        <f t="shared" si="8836"/>
        <v>13.234865382819262</v>
      </c>
      <c r="BI3945" s="90"/>
      <c r="BJ3945" s="17">
        <f t="shared" si="8818"/>
        <v>49938</v>
      </c>
      <c r="BK3945" s="16">
        <f t="shared" si="8812"/>
        <v>13.235581961258958</v>
      </c>
      <c r="BL3945" s="10">
        <f ca="1">IFERROR(AVERAGE(INDIRECT("BK"&amp;AC3945-Template!$F$10+1):INDIRECT("BK"&amp;AC3945)),0)</f>
        <v>13.235907175058822</v>
      </c>
      <c r="BM3945" s="35"/>
      <c r="BN3945" s="86"/>
      <c r="BO3945" s="35"/>
      <c r="BP3945" s="35"/>
      <c r="BQ3945" s="35"/>
      <c r="BR3945" s="35"/>
      <c r="BS3945" s="35"/>
      <c r="BT3945" s="35"/>
      <c r="BU3945" s="35"/>
      <c r="BV3945" s="35"/>
      <c r="BW3945" s="35"/>
      <c r="BX3945" s="35"/>
      <c r="BY3945" s="35"/>
      <c r="BZ3945" s="35"/>
      <c r="CA3945" s="35"/>
      <c r="CB3945" s="35"/>
      <c r="CC3945" s="35"/>
      <c r="CD3945" s="35"/>
      <c r="CE3945" s="35"/>
      <c r="CF3945" s="35"/>
      <c r="CG3945" s="35"/>
      <c r="CH3945" s="35"/>
    </row>
    <row r="3946" spans="1:86" ht="15.6" x14ac:dyDescent="0.3">
      <c r="A3946" s="35"/>
      <c r="B3946" s="86"/>
      <c r="C3946" s="35"/>
      <c r="D3946" s="35"/>
      <c r="E3946" s="35"/>
      <c r="F3946" s="35"/>
      <c r="G3946" s="35"/>
      <c r="H3946" s="35"/>
      <c r="I3946" s="35"/>
      <c r="J3946" s="35"/>
      <c r="K3946" s="35"/>
      <c r="L3946" s="35"/>
      <c r="M3946" s="35"/>
      <c r="N3946" s="35"/>
      <c r="O3946" s="35"/>
      <c r="P3946" s="35"/>
      <c r="Q3946" s="35"/>
      <c r="R3946" s="35"/>
      <c r="S3946" s="35"/>
      <c r="T3946" s="17">
        <f t="shared" si="8813"/>
        <v>49962</v>
      </c>
      <c r="U3946" s="216">
        <f t="shared" si="8807"/>
        <v>2</v>
      </c>
      <c r="V3946" s="216">
        <f t="shared" si="8813"/>
        <v>3941</v>
      </c>
      <c r="W3946" s="16">
        <f t="shared" si="8819"/>
        <v>10.797260273972602</v>
      </c>
      <c r="X3946" s="16" t="e">
        <f>IF(Template!$F$7="Linear interpolation",LinInterp($I$5:$I$22,$G$5:$G$22,W3946),CubicSpline($I$5:$I$22,$G$5:$G$22,W3946))</f>
        <v>#VALUE!</v>
      </c>
      <c r="Y3946" s="221" t="e">
        <f t="shared" si="8808"/>
        <v>#VALUE!</v>
      </c>
      <c r="Z3946" s="221" t="e">
        <f>Y3946/PRODUCT($AA$6:AA3945)</f>
        <v>#VALUE!</v>
      </c>
      <c r="AA3946" s="16" t="e">
        <f t="shared" si="8814"/>
        <v>#VALUE!</v>
      </c>
      <c r="AB3946" s="10" t="e">
        <f t="shared" si="8815"/>
        <v>#VALUE!</v>
      </c>
      <c r="AC3946" s="90">
        <f t="shared" si="8786"/>
        <v>3946</v>
      </c>
      <c r="AD3946" s="17">
        <f t="shared" si="8824"/>
        <v>49939</v>
      </c>
      <c r="AE3946" s="16" t="e">
        <f t="shared" si="8809"/>
        <v>#VALUE!</v>
      </c>
      <c r="AF3946" s="10">
        <f ca="1">IFERROR(AVERAGE(INDIRECT("AE"&amp;AC3946-Template!$F$10+1):INDIRECT("AE"&amp;AC3946)),0)</f>
        <v>0</v>
      </c>
      <c r="AG3946" s="35"/>
      <c r="AH3946" s="86"/>
      <c r="AI3946" s="35"/>
      <c r="AJ3946" s="35"/>
      <c r="AK3946" s="35"/>
      <c r="AL3946" s="35"/>
      <c r="AM3946" s="35"/>
      <c r="AN3946" s="35"/>
      <c r="AO3946" s="35"/>
      <c r="AP3946" s="35"/>
      <c r="AQ3946" s="35"/>
      <c r="AR3946" s="35"/>
      <c r="AS3946" s="35"/>
      <c r="AT3946" s="35"/>
      <c r="AU3946" s="35"/>
      <c r="AV3946" s="35"/>
      <c r="AW3946" s="35"/>
      <c r="AX3946" s="35"/>
      <c r="AY3946" s="35"/>
      <c r="AZ3946" s="17">
        <f t="shared" ref="AZ3946" si="8893">AZ3945+1</f>
        <v>49962</v>
      </c>
      <c r="BA3946" s="216">
        <f t="shared" si="8832"/>
        <v>2</v>
      </c>
      <c r="BB3946" s="216">
        <f t="shared" ref="BB3946" si="8894">BB3945+1</f>
        <v>3941</v>
      </c>
      <c r="BC3946" s="16">
        <f t="shared" si="8834"/>
        <v>10.797260273972602</v>
      </c>
      <c r="BD3946" s="16">
        <f>IF(Template!$F$7="Linear interpolation",LinInterp($AO$5:$AO$18,$AM$5:$AM$18,BC3946),CubicSpline($AO$5:$AO$18,$AM$5:$AM$18,BC3946))</f>
        <v>14.150063222092156</v>
      </c>
      <c r="BE3946" s="221">
        <f t="shared" si="8769"/>
        <v>4.1743130901673506</v>
      </c>
      <c r="BF3946" s="221">
        <f>BE3946/PRODUCT($BG$6:BG3945)</f>
        <v>1.0003626005513306</v>
      </c>
      <c r="BG3946" s="16">
        <f t="shared" si="8835"/>
        <v>1.0003626005513306</v>
      </c>
      <c r="BH3946" s="10">
        <f t="shared" si="8836"/>
        <v>13.234920123568305</v>
      </c>
      <c r="BI3946" s="90"/>
      <c r="BJ3946" s="17">
        <f t="shared" si="8818"/>
        <v>49939</v>
      </c>
      <c r="BK3946" s="16">
        <f t="shared" si="8812"/>
        <v>13.235581961258958</v>
      </c>
      <c r="BL3946" s="10">
        <f ca="1">IFERROR(AVERAGE(INDIRECT("BK"&amp;AC3946-Template!$F$10+1):INDIRECT("BK"&amp;AC3946)),0)</f>
        <v>13.23588520670987</v>
      </c>
      <c r="BM3946" s="35"/>
      <c r="BN3946" s="86"/>
      <c r="BO3946" s="35"/>
      <c r="BP3946" s="35"/>
      <c r="BQ3946" s="35"/>
      <c r="BR3946" s="35"/>
      <c r="BS3946" s="35"/>
      <c r="BT3946" s="35"/>
      <c r="BU3946" s="35"/>
      <c r="BV3946" s="35"/>
      <c r="BW3946" s="35"/>
      <c r="BX3946" s="35"/>
      <c r="BY3946" s="35"/>
      <c r="BZ3946" s="35"/>
      <c r="CA3946" s="35"/>
      <c r="CB3946" s="35"/>
      <c r="CC3946" s="35"/>
      <c r="CD3946" s="35"/>
      <c r="CE3946" s="35"/>
      <c r="CF3946" s="35"/>
      <c r="CG3946" s="35"/>
      <c r="CH3946" s="35"/>
    </row>
    <row r="3947" spans="1:86" ht="15.6" x14ac:dyDescent="0.3">
      <c r="A3947" s="35"/>
      <c r="B3947" s="86"/>
      <c r="C3947" s="35"/>
      <c r="D3947" s="35"/>
      <c r="E3947" s="35"/>
      <c r="F3947" s="35"/>
      <c r="G3947" s="35"/>
      <c r="H3947" s="35"/>
      <c r="I3947" s="35"/>
      <c r="J3947" s="35"/>
      <c r="K3947" s="35"/>
      <c r="L3947" s="35"/>
      <c r="M3947" s="35"/>
      <c r="N3947" s="35"/>
      <c r="O3947" s="35"/>
      <c r="P3947" s="35"/>
      <c r="Q3947" s="35"/>
      <c r="R3947" s="35"/>
      <c r="S3947" s="35"/>
      <c r="T3947" s="17">
        <f t="shared" si="8813"/>
        <v>49963</v>
      </c>
      <c r="U3947" s="216">
        <f t="shared" si="8807"/>
        <v>3</v>
      </c>
      <c r="V3947" s="216">
        <f t="shared" si="8813"/>
        <v>3942</v>
      </c>
      <c r="W3947" s="16">
        <f t="shared" si="8819"/>
        <v>10.8</v>
      </c>
      <c r="X3947" s="16" t="e">
        <f>IF(Template!$F$7="Linear interpolation",LinInterp($I$5:$I$22,$G$5:$G$22,W3947),CubicSpline($I$5:$I$22,$G$5:$G$22,W3947))</f>
        <v>#VALUE!</v>
      </c>
      <c r="Y3947" s="221" t="e">
        <f t="shared" si="8808"/>
        <v>#VALUE!</v>
      </c>
      <c r="Z3947" s="221" t="e">
        <f>Y3947/PRODUCT($AA$6:AA3946)</f>
        <v>#VALUE!</v>
      </c>
      <c r="AA3947" s="16" t="e">
        <f t="shared" si="8814"/>
        <v>#VALUE!</v>
      </c>
      <c r="AB3947" s="10" t="e">
        <f t="shared" si="8815"/>
        <v>#VALUE!</v>
      </c>
      <c r="AC3947" s="90">
        <f t="shared" si="8786"/>
        <v>3947</v>
      </c>
      <c r="AD3947" s="17">
        <f t="shared" si="8824"/>
        <v>49940</v>
      </c>
      <c r="AE3947" s="16" t="e">
        <f t="shared" si="8809"/>
        <v>#VALUE!</v>
      </c>
      <c r="AF3947" s="10">
        <f ca="1">IFERROR(AVERAGE(INDIRECT("AE"&amp;AC3947-Template!$F$10+1):INDIRECT("AE"&amp;AC3947)),0)</f>
        <v>0</v>
      </c>
      <c r="AG3947" s="35"/>
      <c r="AH3947" s="86"/>
      <c r="AI3947" s="35"/>
      <c r="AJ3947" s="35"/>
      <c r="AK3947" s="35"/>
      <c r="AL3947" s="35"/>
      <c r="AM3947" s="35"/>
      <c r="AN3947" s="35"/>
      <c r="AO3947" s="35"/>
      <c r="AP3947" s="35"/>
      <c r="AQ3947" s="35"/>
      <c r="AR3947" s="35"/>
      <c r="AS3947" s="35"/>
      <c r="AT3947" s="35"/>
      <c r="AU3947" s="35"/>
      <c r="AV3947" s="35"/>
      <c r="AW3947" s="35"/>
      <c r="AX3947" s="35"/>
      <c r="AY3947" s="35"/>
      <c r="AZ3947" s="17">
        <f t="shared" ref="AZ3947" si="8895">AZ3946+1</f>
        <v>49963</v>
      </c>
      <c r="BA3947" s="216">
        <f t="shared" si="8832"/>
        <v>3</v>
      </c>
      <c r="BB3947" s="216">
        <f t="shared" ref="BB3947" si="8896">BB3946+1</f>
        <v>3942</v>
      </c>
      <c r="BC3947" s="16">
        <f t="shared" si="8834"/>
        <v>10.8</v>
      </c>
      <c r="BD3947" s="16">
        <f>IF(Template!$F$7="Linear interpolation",LinInterp($AO$5:$AO$18,$AM$5:$AM$18,BC3947),CubicSpline($AO$5:$AO$18,$AM$5:$AM$18,BC3947))</f>
        <v>14.150062677461174</v>
      </c>
      <c r="BE3947" s="221">
        <f t="shared" si="8769"/>
        <v>4.1758266952003913</v>
      </c>
      <c r="BF3947" s="221">
        <f>BE3947/PRODUCT($BG$6:BG3946)</f>
        <v>1.0003625997859638</v>
      </c>
      <c r="BG3947" s="16">
        <f t="shared" si="8835"/>
        <v>1.0003625997859638</v>
      </c>
      <c r="BH3947" s="10">
        <f t="shared" si="8836"/>
        <v>13.234892187677151</v>
      </c>
      <c r="BI3947" s="90"/>
      <c r="BJ3947" s="17">
        <f t="shared" si="8818"/>
        <v>49940</v>
      </c>
      <c r="BK3947" s="16">
        <f t="shared" si="8812"/>
        <v>13.235430718954611</v>
      </c>
      <c r="BL3947" s="10">
        <f ca="1">IFERROR(AVERAGE(INDIRECT("BK"&amp;AC3947-Template!$F$10+1):INDIRECT("BK"&amp;AC3947)),0)</f>
        <v>13.235858196950774</v>
      </c>
      <c r="BM3947" s="35"/>
      <c r="BN3947" s="86"/>
      <c r="BO3947" s="35"/>
      <c r="BP3947" s="35"/>
      <c r="BQ3947" s="35"/>
      <c r="BR3947" s="35"/>
      <c r="BS3947" s="35"/>
      <c r="BT3947" s="35"/>
      <c r="BU3947" s="35"/>
      <c r="BV3947" s="35"/>
      <c r="BW3947" s="35"/>
      <c r="BX3947" s="35"/>
      <c r="BY3947" s="35"/>
      <c r="BZ3947" s="35"/>
      <c r="CA3947" s="35"/>
      <c r="CB3947" s="35"/>
      <c r="CC3947" s="35"/>
      <c r="CD3947" s="35"/>
      <c r="CE3947" s="35"/>
      <c r="CF3947" s="35"/>
      <c r="CG3947" s="35"/>
      <c r="CH3947" s="35"/>
    </row>
    <row r="3948" spans="1:86" ht="15.6" x14ac:dyDescent="0.3">
      <c r="A3948" s="35"/>
      <c r="B3948" s="86"/>
      <c r="C3948" s="35"/>
      <c r="D3948" s="35"/>
      <c r="E3948" s="35"/>
      <c r="F3948" s="35"/>
      <c r="G3948" s="35"/>
      <c r="H3948" s="35"/>
      <c r="I3948" s="35"/>
      <c r="J3948" s="35"/>
      <c r="K3948" s="35"/>
      <c r="L3948" s="35"/>
      <c r="M3948" s="35"/>
      <c r="N3948" s="35"/>
      <c r="O3948" s="35"/>
      <c r="P3948" s="35"/>
      <c r="Q3948" s="35"/>
      <c r="R3948" s="35"/>
      <c r="S3948" s="35"/>
      <c r="T3948" s="17">
        <f t="shared" si="8813"/>
        <v>49964</v>
      </c>
      <c r="U3948" s="216">
        <f t="shared" si="8807"/>
        <v>4</v>
      </c>
      <c r="V3948" s="216">
        <f t="shared" si="8813"/>
        <v>3943</v>
      </c>
      <c r="W3948" s="16">
        <f t="shared" si="8819"/>
        <v>10.802739726027397</v>
      </c>
      <c r="X3948" s="16" t="e">
        <f>IF(Template!$F$7="Linear interpolation",LinInterp($I$5:$I$22,$G$5:$G$22,W3948),CubicSpline($I$5:$I$22,$G$5:$G$22,W3948))</f>
        <v>#VALUE!</v>
      </c>
      <c r="Y3948" s="221" t="e">
        <f t="shared" si="8808"/>
        <v>#VALUE!</v>
      </c>
      <c r="Z3948" s="221" t="e">
        <f>Y3948/PRODUCT($AA$6:AA3947)</f>
        <v>#VALUE!</v>
      </c>
      <c r="AA3948" s="16" t="e">
        <f t="shared" si="8814"/>
        <v>#VALUE!</v>
      </c>
      <c r="AB3948" s="10" t="e">
        <f t="shared" si="8815"/>
        <v>#VALUE!</v>
      </c>
      <c r="AC3948" s="90">
        <f t="shared" si="8786"/>
        <v>3948</v>
      </c>
      <c r="AD3948" s="17">
        <f t="shared" si="8824"/>
        <v>49941</v>
      </c>
      <c r="AE3948" s="16" t="e">
        <f t="shared" si="8809"/>
        <v>#VALUE!</v>
      </c>
      <c r="AF3948" s="10">
        <f ca="1">IFERROR(AVERAGE(INDIRECT("AE"&amp;AC3948-Template!$F$10+1):INDIRECT("AE"&amp;AC3948)),0)</f>
        <v>0</v>
      </c>
      <c r="AG3948" s="35"/>
      <c r="AH3948" s="86"/>
      <c r="AI3948" s="35"/>
      <c r="AJ3948" s="35"/>
      <c r="AK3948" s="35"/>
      <c r="AL3948" s="35"/>
      <c r="AM3948" s="35"/>
      <c r="AN3948" s="35"/>
      <c r="AO3948" s="35"/>
      <c r="AP3948" s="35"/>
      <c r="AQ3948" s="35"/>
      <c r="AR3948" s="35"/>
      <c r="AS3948" s="35"/>
      <c r="AT3948" s="35"/>
      <c r="AU3948" s="35"/>
      <c r="AV3948" s="35"/>
      <c r="AW3948" s="35"/>
      <c r="AX3948" s="35"/>
      <c r="AY3948" s="35"/>
      <c r="AZ3948" s="17">
        <f t="shared" ref="AZ3948" si="8897">AZ3947+1</f>
        <v>49964</v>
      </c>
      <c r="BA3948" s="216">
        <f t="shared" si="8832"/>
        <v>4</v>
      </c>
      <c r="BB3948" s="216">
        <f t="shared" ref="BB3948" si="8898">BB3947+1</f>
        <v>3943</v>
      </c>
      <c r="BC3948" s="16">
        <f t="shared" si="8834"/>
        <v>10.802739726027397</v>
      </c>
      <c r="BD3948" s="16">
        <f>IF(Template!$F$7="Linear interpolation",LinInterp($AO$5:$AO$18,$AM$5:$AM$18,BC3948),CubicSpline($AO$5:$AO$18,$AM$5:$AM$18,BC3948))</f>
        <v>14.150062124989136</v>
      </c>
      <c r="BE3948" s="221">
        <f t="shared" si="8769"/>
        <v>4.17734084585729</v>
      </c>
      <c r="BF3948" s="221">
        <f>BE3948/PRODUCT($BG$6:BG3947)</f>
        <v>1.0003625990174925</v>
      </c>
      <c r="BG3948" s="16">
        <f t="shared" si="8835"/>
        <v>1.0003625990174925</v>
      </c>
      <c r="BH3948" s="10">
        <f t="shared" si="8836"/>
        <v>13.234864138475189</v>
      </c>
      <c r="BI3948" s="90"/>
      <c r="BJ3948" s="17">
        <f t="shared" si="8818"/>
        <v>49941</v>
      </c>
      <c r="BK3948" s="16">
        <f t="shared" si="8812"/>
        <v>13.235480762706974</v>
      </c>
      <c r="BL3948" s="10">
        <f ca="1">IFERROR(AVERAGE(INDIRECT("BK"&amp;AC3948-Template!$F$10+1):INDIRECT("BK"&amp;AC3948)),0)</f>
        <v>13.235832855316756</v>
      </c>
      <c r="BM3948" s="35"/>
      <c r="BN3948" s="86"/>
      <c r="BO3948" s="35"/>
      <c r="BP3948" s="35"/>
      <c r="BQ3948" s="35"/>
      <c r="BR3948" s="35"/>
      <c r="BS3948" s="35"/>
      <c r="BT3948" s="35"/>
      <c r="BU3948" s="35"/>
      <c r="BV3948" s="35"/>
      <c r="BW3948" s="35"/>
      <c r="BX3948" s="35"/>
      <c r="BY3948" s="35"/>
      <c r="BZ3948" s="35"/>
      <c r="CA3948" s="35"/>
      <c r="CB3948" s="35"/>
      <c r="CC3948" s="35"/>
      <c r="CD3948" s="35"/>
      <c r="CE3948" s="35"/>
      <c r="CF3948" s="35"/>
      <c r="CG3948" s="35"/>
      <c r="CH3948" s="35"/>
    </row>
    <row r="3949" spans="1:86" ht="15.6" x14ac:dyDescent="0.3">
      <c r="A3949" s="35"/>
      <c r="B3949" s="86"/>
      <c r="C3949" s="35"/>
      <c r="D3949" s="35"/>
      <c r="E3949" s="35"/>
      <c r="F3949" s="35"/>
      <c r="G3949" s="35"/>
      <c r="H3949" s="35"/>
      <c r="I3949" s="35"/>
      <c r="J3949" s="35"/>
      <c r="K3949" s="35"/>
      <c r="L3949" s="35"/>
      <c r="M3949" s="35"/>
      <c r="N3949" s="35"/>
      <c r="O3949" s="35"/>
      <c r="P3949" s="35"/>
      <c r="Q3949" s="35"/>
      <c r="R3949" s="35"/>
      <c r="S3949" s="35"/>
      <c r="T3949" s="17">
        <f t="shared" si="8813"/>
        <v>49965</v>
      </c>
      <c r="U3949" s="216">
        <f t="shared" si="8807"/>
        <v>5</v>
      </c>
      <c r="V3949" s="216">
        <f t="shared" si="8813"/>
        <v>3944</v>
      </c>
      <c r="W3949" s="16">
        <f t="shared" si="8819"/>
        <v>10.805479452054794</v>
      </c>
      <c r="X3949" s="16" t="e">
        <f>IF(Template!$F$7="Linear interpolation",LinInterp($I$5:$I$22,$G$5:$G$22,W3949),CubicSpline($I$5:$I$22,$G$5:$G$22,W3949))</f>
        <v>#VALUE!</v>
      </c>
      <c r="Y3949" s="221" t="e">
        <f t="shared" si="8808"/>
        <v>#VALUE!</v>
      </c>
      <c r="Z3949" s="221" t="e">
        <f>Y3949/PRODUCT($AA$6:AA3948)</f>
        <v>#VALUE!</v>
      </c>
      <c r="AA3949" s="16" t="e">
        <f t="shared" si="8814"/>
        <v>#VALUE!</v>
      </c>
      <c r="AB3949" s="10" t="e">
        <f t="shared" si="8815"/>
        <v>#VALUE!</v>
      </c>
      <c r="AC3949" s="90">
        <f t="shared" si="8786"/>
        <v>3949</v>
      </c>
      <c r="AD3949" s="17">
        <f t="shared" si="8824"/>
        <v>49942</v>
      </c>
      <c r="AE3949" s="16" t="e">
        <f t="shared" si="8809"/>
        <v>#VALUE!</v>
      </c>
      <c r="AF3949" s="10">
        <f ca="1">IFERROR(AVERAGE(INDIRECT("AE"&amp;AC3949-Template!$F$10+1):INDIRECT("AE"&amp;AC3949)),0)</f>
        <v>0</v>
      </c>
      <c r="AG3949" s="35"/>
      <c r="AH3949" s="86"/>
      <c r="AI3949" s="35"/>
      <c r="AJ3949" s="35"/>
      <c r="AK3949" s="35"/>
      <c r="AL3949" s="35"/>
      <c r="AM3949" s="35"/>
      <c r="AN3949" s="35"/>
      <c r="AO3949" s="35"/>
      <c r="AP3949" s="35"/>
      <c r="AQ3949" s="35"/>
      <c r="AR3949" s="35"/>
      <c r="AS3949" s="35"/>
      <c r="AT3949" s="35"/>
      <c r="AU3949" s="35"/>
      <c r="AV3949" s="35"/>
      <c r="AW3949" s="35"/>
      <c r="AX3949" s="35"/>
      <c r="AY3949" s="35"/>
      <c r="AZ3949" s="17">
        <f t="shared" ref="AZ3949" si="8899">AZ3948+1</f>
        <v>49965</v>
      </c>
      <c r="BA3949" s="216">
        <f t="shared" si="8832"/>
        <v>5</v>
      </c>
      <c r="BB3949" s="216">
        <f t="shared" ref="BB3949" si="8900">BB3948+1</f>
        <v>3944</v>
      </c>
      <c r="BC3949" s="16">
        <f t="shared" si="8834"/>
        <v>10.805479452054794</v>
      </c>
      <c r="BD3949" s="16">
        <f>IF(Template!$F$7="Linear interpolation",LinInterp($AO$5:$AO$18,$AM$5:$AM$18,BC3949),CubicSpline($AO$5:$AO$18,$AM$5:$AM$18,BC3949))</f>
        <v>14.150061564649192</v>
      </c>
      <c r="BE3949" s="221">
        <f t="shared" si="8769"/>
        <v>4.1788555423205915</v>
      </c>
      <c r="BF3949" s="221">
        <f>BE3949/PRODUCT($BG$6:BG3948)</f>
        <v>1.0003625982459161</v>
      </c>
      <c r="BG3949" s="16">
        <f t="shared" si="8835"/>
        <v>1.0003625982459161</v>
      </c>
      <c r="BH3949" s="10">
        <f t="shared" si="8836"/>
        <v>13.234835975938108</v>
      </c>
      <c r="BI3949" s="90"/>
      <c r="BJ3949" s="17">
        <f t="shared" si="8818"/>
        <v>49942</v>
      </c>
      <c r="BK3949" s="16">
        <f t="shared" si="8812"/>
        <v>13.235455185205858</v>
      </c>
      <c r="BL3949" s="10">
        <f ca="1">IFERROR(AVERAGE(INDIRECT("BK"&amp;AC3949-Template!$F$10+1):INDIRECT("BK"&amp;AC3949)),0)</f>
        <v>13.235811088321888</v>
      </c>
      <c r="BM3949" s="35"/>
      <c r="BN3949" s="86"/>
      <c r="BO3949" s="35"/>
      <c r="BP3949" s="35"/>
      <c r="BQ3949" s="35"/>
      <c r="BR3949" s="35"/>
      <c r="BS3949" s="35"/>
      <c r="BT3949" s="35"/>
      <c r="BU3949" s="35"/>
      <c r="BV3949" s="35"/>
      <c r="BW3949" s="35"/>
      <c r="BX3949" s="35"/>
      <c r="BY3949" s="35"/>
      <c r="BZ3949" s="35"/>
      <c r="CA3949" s="35"/>
      <c r="CB3949" s="35"/>
      <c r="CC3949" s="35"/>
      <c r="CD3949" s="35"/>
      <c r="CE3949" s="35"/>
      <c r="CF3949" s="35"/>
      <c r="CG3949" s="35"/>
      <c r="CH3949" s="35"/>
    </row>
    <row r="3950" spans="1:86" ht="15.6" x14ac:dyDescent="0.3">
      <c r="A3950" s="35"/>
      <c r="B3950" s="86"/>
      <c r="C3950" s="35"/>
      <c r="D3950" s="35"/>
      <c r="E3950" s="35"/>
      <c r="F3950" s="35"/>
      <c r="G3950" s="35"/>
      <c r="H3950" s="35"/>
      <c r="I3950" s="35"/>
      <c r="J3950" s="35"/>
      <c r="K3950" s="35"/>
      <c r="L3950" s="35"/>
      <c r="M3950" s="35"/>
      <c r="N3950" s="35"/>
      <c r="O3950" s="35"/>
      <c r="P3950" s="35"/>
      <c r="Q3950" s="35"/>
      <c r="R3950" s="35"/>
      <c r="S3950" s="35"/>
      <c r="T3950" s="17">
        <f t="shared" si="8813"/>
        <v>49966</v>
      </c>
      <c r="U3950" s="216">
        <f t="shared" si="8807"/>
        <v>6</v>
      </c>
      <c r="V3950" s="216">
        <f t="shared" si="8813"/>
        <v>3945</v>
      </c>
      <c r="W3950" s="16">
        <f t="shared" si="8819"/>
        <v>10.808219178082192</v>
      </c>
      <c r="X3950" s="16" t="e">
        <f>IF(Template!$F$7="Linear interpolation",LinInterp($I$5:$I$22,$G$5:$G$22,W3950),CubicSpline($I$5:$I$22,$G$5:$G$22,W3950))</f>
        <v>#VALUE!</v>
      </c>
      <c r="Y3950" s="221" t="e">
        <f t="shared" si="8808"/>
        <v>#VALUE!</v>
      </c>
      <c r="Z3950" s="221" t="e">
        <f>Y3950/PRODUCT($AA$6:AA3949)</f>
        <v>#VALUE!</v>
      </c>
      <c r="AA3950" s="16" t="e">
        <f t="shared" si="8814"/>
        <v>#VALUE!</v>
      </c>
      <c r="AB3950" s="10" t="e">
        <f t="shared" si="8815"/>
        <v>#VALUE!</v>
      </c>
      <c r="AC3950" s="90">
        <f t="shared" si="8786"/>
        <v>3950</v>
      </c>
      <c r="AD3950" s="17">
        <f t="shared" si="8824"/>
        <v>49943</v>
      </c>
      <c r="AE3950" s="16" t="e">
        <f t="shared" si="8809"/>
        <v>#VALUE!</v>
      </c>
      <c r="AF3950" s="10">
        <f ca="1">IFERROR(AVERAGE(INDIRECT("AE"&amp;AC3950-Template!$F$10+1):INDIRECT("AE"&amp;AC3950)),0)</f>
        <v>0</v>
      </c>
      <c r="AG3950" s="35"/>
      <c r="AH3950" s="86"/>
      <c r="AI3950" s="35"/>
      <c r="AJ3950" s="35"/>
      <c r="AK3950" s="35"/>
      <c r="AL3950" s="35"/>
      <c r="AM3950" s="35"/>
      <c r="AN3950" s="35"/>
      <c r="AO3950" s="35"/>
      <c r="AP3950" s="35"/>
      <c r="AQ3950" s="35"/>
      <c r="AR3950" s="35"/>
      <c r="AS3950" s="35"/>
      <c r="AT3950" s="35"/>
      <c r="AU3950" s="35"/>
      <c r="AV3950" s="35"/>
      <c r="AW3950" s="35"/>
      <c r="AX3950" s="35"/>
      <c r="AY3950" s="35"/>
      <c r="AZ3950" s="17">
        <f t="shared" ref="AZ3950" si="8901">AZ3949+1</f>
        <v>49966</v>
      </c>
      <c r="BA3950" s="216">
        <f t="shared" si="8832"/>
        <v>6</v>
      </c>
      <c r="BB3950" s="216">
        <f t="shared" ref="BB3950" si="8902">BB3949+1</f>
        <v>3945</v>
      </c>
      <c r="BC3950" s="16">
        <f t="shared" si="8834"/>
        <v>10.808219178082192</v>
      </c>
      <c r="BD3950" s="16">
        <f>IF(Template!$F$7="Linear interpolation",LinInterp($AO$5:$AO$18,$AM$5:$AM$18,BC3950),CubicSpline($AO$5:$AO$18,$AM$5:$AM$18,BC3950))</f>
        <v>14.15006099641449</v>
      </c>
      <c r="BE3950" s="221">
        <f t="shared" si="8769"/>
        <v>4.1803707847728591</v>
      </c>
      <c r="BF3950" s="221">
        <f>BE3950/PRODUCT($BG$6:BG3949)</f>
        <v>1.0003625974712267</v>
      </c>
      <c r="BG3950" s="16">
        <f t="shared" si="8835"/>
        <v>1.0003625982459161</v>
      </c>
      <c r="BH3950" s="10">
        <f t="shared" si="8836"/>
        <v>13.234835975938108</v>
      </c>
      <c r="BI3950" s="90"/>
      <c r="BJ3950" s="17">
        <f t="shared" si="8818"/>
        <v>49943</v>
      </c>
      <c r="BK3950" s="16">
        <f t="shared" si="8812"/>
        <v>13.235429496217478</v>
      </c>
      <c r="BL3950" s="10">
        <f ca="1">IFERROR(AVERAGE(INDIRECT("BK"&amp;AC3950-Template!$F$10+1):INDIRECT("BK"&amp;AC3950)),0)</f>
        <v>13.235787001334007</v>
      </c>
      <c r="BM3950" s="35"/>
      <c r="BN3950" s="86"/>
      <c r="BO3950" s="35"/>
      <c r="BP3950" s="35"/>
      <c r="BQ3950" s="35"/>
      <c r="BR3950" s="35"/>
      <c r="BS3950" s="35"/>
      <c r="BT3950" s="35"/>
      <c r="BU3950" s="35"/>
      <c r="BV3950" s="35"/>
      <c r="BW3950" s="35"/>
      <c r="BX3950" s="35"/>
      <c r="BY3950" s="35"/>
      <c r="BZ3950" s="35"/>
      <c r="CA3950" s="35"/>
      <c r="CB3950" s="35"/>
      <c r="CC3950" s="35"/>
      <c r="CD3950" s="35"/>
      <c r="CE3950" s="35"/>
      <c r="CF3950" s="35"/>
      <c r="CG3950" s="35"/>
      <c r="CH3950" s="35"/>
    </row>
    <row r="3951" spans="1:86" ht="15.6" x14ac:dyDescent="0.3">
      <c r="A3951" s="35"/>
      <c r="B3951" s="86"/>
      <c r="C3951" s="35"/>
      <c r="D3951" s="35"/>
      <c r="E3951" s="35"/>
      <c r="F3951" s="35"/>
      <c r="G3951" s="35"/>
      <c r="H3951" s="35"/>
      <c r="I3951" s="35"/>
      <c r="J3951" s="35"/>
      <c r="K3951" s="35"/>
      <c r="L3951" s="35"/>
      <c r="M3951" s="35"/>
      <c r="N3951" s="35"/>
      <c r="O3951" s="35"/>
      <c r="P3951" s="35"/>
      <c r="Q3951" s="35"/>
      <c r="R3951" s="35"/>
      <c r="S3951" s="35"/>
      <c r="T3951" s="17">
        <f t="shared" si="8813"/>
        <v>49967</v>
      </c>
      <c r="U3951" s="216">
        <f t="shared" si="8807"/>
        <v>7</v>
      </c>
      <c r="V3951" s="216">
        <f t="shared" si="8813"/>
        <v>3946</v>
      </c>
      <c r="W3951" s="16">
        <f t="shared" si="8819"/>
        <v>10.810958904109588</v>
      </c>
      <c r="X3951" s="16" t="e">
        <f>IF(Template!$F$7="Linear interpolation",LinInterp($I$5:$I$22,$G$5:$G$22,W3951),CubicSpline($I$5:$I$22,$G$5:$G$22,W3951))</f>
        <v>#VALUE!</v>
      </c>
      <c r="Y3951" s="221" t="e">
        <f t="shared" si="8808"/>
        <v>#VALUE!</v>
      </c>
      <c r="Z3951" s="221" t="e">
        <f>Y3951/PRODUCT($AA$6:AA3950)</f>
        <v>#VALUE!</v>
      </c>
      <c r="AA3951" s="16" t="e">
        <f t="shared" si="8814"/>
        <v>#VALUE!</v>
      </c>
      <c r="AB3951" s="10" t="e">
        <f t="shared" si="8815"/>
        <v>#VALUE!</v>
      </c>
      <c r="AC3951" s="90">
        <f t="shared" si="8786"/>
        <v>3951</v>
      </c>
      <c r="AD3951" s="17">
        <f t="shared" si="8824"/>
        <v>49944</v>
      </c>
      <c r="AE3951" s="16" t="e">
        <f t="shared" si="8809"/>
        <v>#VALUE!</v>
      </c>
      <c r="AF3951" s="10">
        <f ca="1">IFERROR(AVERAGE(INDIRECT("AE"&amp;AC3951-Template!$F$10+1):INDIRECT("AE"&amp;AC3951)),0)</f>
        <v>0</v>
      </c>
      <c r="AG3951" s="35"/>
      <c r="AH3951" s="86"/>
      <c r="AI3951" s="35"/>
      <c r="AJ3951" s="35"/>
      <c r="AK3951" s="35"/>
      <c r="AL3951" s="35"/>
      <c r="AM3951" s="35"/>
      <c r="AN3951" s="35"/>
      <c r="AO3951" s="35"/>
      <c r="AP3951" s="35"/>
      <c r="AQ3951" s="35"/>
      <c r="AR3951" s="35"/>
      <c r="AS3951" s="35"/>
      <c r="AT3951" s="35"/>
      <c r="AU3951" s="35"/>
      <c r="AV3951" s="35"/>
      <c r="AW3951" s="35"/>
      <c r="AX3951" s="35"/>
      <c r="AY3951" s="35"/>
      <c r="AZ3951" s="17">
        <f t="shared" ref="AZ3951" si="8903">AZ3950+1</f>
        <v>49967</v>
      </c>
      <c r="BA3951" s="216">
        <f t="shared" si="8832"/>
        <v>7</v>
      </c>
      <c r="BB3951" s="216">
        <f t="shared" ref="BB3951" si="8904">BB3950+1</f>
        <v>3946</v>
      </c>
      <c r="BC3951" s="16">
        <f t="shared" si="8834"/>
        <v>10.810958904109588</v>
      </c>
      <c r="BD3951" s="16">
        <f>IF(Template!$F$7="Linear interpolation",LinInterp($AO$5:$AO$18,$AM$5:$AM$18,BC3951),CubicSpline($AO$5:$AO$18,$AM$5:$AM$18,BC3951))</f>
        <v>14.150060420258175</v>
      </c>
      <c r="BE3951" s="221">
        <f t="shared" si="8769"/>
        <v>4.1818865733967074</v>
      </c>
      <c r="BF3951" s="221">
        <f>BE3951/PRODUCT($BG$6:BG3950)</f>
        <v>1.0003625959187357</v>
      </c>
      <c r="BG3951" s="16">
        <f t="shared" si="8835"/>
        <v>1.0003625982459161</v>
      </c>
      <c r="BH3951" s="10">
        <f t="shared" si="8836"/>
        <v>13.234835975938108</v>
      </c>
      <c r="BI3951" s="90"/>
      <c r="BJ3951" s="17">
        <f t="shared" si="8818"/>
        <v>49944</v>
      </c>
      <c r="BK3951" s="16">
        <f t="shared" si="8812"/>
        <v>13.235403695830982</v>
      </c>
      <c r="BL3951" s="10">
        <f ca="1">IFERROR(AVERAGE(INDIRECT("BK"&amp;AC3951-Template!$F$10+1):INDIRECT("BK"&amp;AC3951)),0)</f>
        <v>13.235762804261235</v>
      </c>
      <c r="BM3951" s="35"/>
      <c r="BN3951" s="86"/>
      <c r="BO3951" s="35"/>
      <c r="BP3951" s="35"/>
      <c r="BQ3951" s="35"/>
      <c r="BR3951" s="35"/>
      <c r="BS3951" s="35"/>
      <c r="BT3951" s="35"/>
      <c r="BU3951" s="35"/>
      <c r="BV3951" s="35"/>
      <c r="BW3951" s="35"/>
      <c r="BX3951" s="35"/>
      <c r="BY3951" s="35"/>
      <c r="BZ3951" s="35"/>
      <c r="CA3951" s="35"/>
      <c r="CB3951" s="35"/>
      <c r="CC3951" s="35"/>
      <c r="CD3951" s="35"/>
      <c r="CE3951" s="35"/>
      <c r="CF3951" s="35"/>
      <c r="CG3951" s="35"/>
      <c r="CH3951" s="35"/>
    </row>
    <row r="3952" spans="1:86" ht="15.6" x14ac:dyDescent="0.3">
      <c r="A3952" s="35"/>
      <c r="B3952" s="86"/>
      <c r="C3952" s="35"/>
      <c r="D3952" s="35"/>
      <c r="E3952" s="35"/>
      <c r="F3952" s="35"/>
      <c r="G3952" s="35"/>
      <c r="H3952" s="35"/>
      <c r="I3952" s="35"/>
      <c r="J3952" s="35"/>
      <c r="K3952" s="35"/>
      <c r="L3952" s="35"/>
      <c r="M3952" s="35"/>
      <c r="N3952" s="35"/>
      <c r="O3952" s="35"/>
      <c r="P3952" s="35"/>
      <c r="Q3952" s="35"/>
      <c r="R3952" s="35"/>
      <c r="S3952" s="35"/>
      <c r="T3952" s="17">
        <f t="shared" si="8813"/>
        <v>49968</v>
      </c>
      <c r="U3952" s="216">
        <f t="shared" si="8807"/>
        <v>1</v>
      </c>
      <c r="V3952" s="216">
        <f t="shared" si="8813"/>
        <v>3947</v>
      </c>
      <c r="W3952" s="16">
        <f t="shared" si="8819"/>
        <v>10.813698630136987</v>
      </c>
      <c r="X3952" s="16" t="e">
        <f>IF(Template!$F$7="Linear interpolation",LinInterp($I$5:$I$22,$G$5:$G$22,W3952),CubicSpline($I$5:$I$22,$G$5:$G$22,W3952))</f>
        <v>#VALUE!</v>
      </c>
      <c r="Y3952" s="221" t="e">
        <f t="shared" si="8808"/>
        <v>#VALUE!</v>
      </c>
      <c r="Z3952" s="221" t="e">
        <f>Y3952/PRODUCT($AA$6:AA3951)</f>
        <v>#VALUE!</v>
      </c>
      <c r="AA3952" s="16" t="e">
        <f t="shared" si="8814"/>
        <v>#VALUE!</v>
      </c>
      <c r="AB3952" s="10" t="e">
        <f t="shared" si="8815"/>
        <v>#VALUE!</v>
      </c>
      <c r="AC3952" s="90">
        <f t="shared" si="8786"/>
        <v>3952</v>
      </c>
      <c r="AD3952" s="17">
        <f t="shared" si="8824"/>
        <v>49945</v>
      </c>
      <c r="AE3952" s="16" t="e">
        <f t="shared" si="8809"/>
        <v>#VALUE!</v>
      </c>
      <c r="AF3952" s="10">
        <f ca="1">IFERROR(AVERAGE(INDIRECT("AE"&amp;AC3952-Template!$F$10+1):INDIRECT("AE"&amp;AC3952)),0)</f>
        <v>0</v>
      </c>
      <c r="AG3952" s="35"/>
      <c r="AH3952" s="86"/>
      <c r="AI3952" s="35"/>
      <c r="AJ3952" s="35"/>
      <c r="AK3952" s="35"/>
      <c r="AL3952" s="35"/>
      <c r="AM3952" s="35"/>
      <c r="AN3952" s="35"/>
      <c r="AO3952" s="35"/>
      <c r="AP3952" s="35"/>
      <c r="AQ3952" s="35"/>
      <c r="AR3952" s="35"/>
      <c r="AS3952" s="35"/>
      <c r="AT3952" s="35"/>
      <c r="AU3952" s="35"/>
      <c r="AV3952" s="35"/>
      <c r="AW3952" s="35"/>
      <c r="AX3952" s="35"/>
      <c r="AY3952" s="35"/>
      <c r="AZ3952" s="17">
        <f t="shared" ref="AZ3952" si="8905">AZ3951+1</f>
        <v>49968</v>
      </c>
      <c r="BA3952" s="216">
        <f t="shared" si="8832"/>
        <v>1</v>
      </c>
      <c r="BB3952" s="216">
        <f t="shared" ref="BB3952" si="8906">BB3951+1</f>
        <v>3947</v>
      </c>
      <c r="BC3952" s="16">
        <f t="shared" si="8834"/>
        <v>10.813698630136987</v>
      </c>
      <c r="BD3952" s="16">
        <f>IF(Template!$F$7="Linear interpolation",LinInterp($AO$5:$AO$18,$AM$5:$AM$18,BC3952),CubicSpline($AO$5:$AO$18,$AM$5:$AM$18,BC3952))</f>
        <v>14.150059836153394</v>
      </c>
      <c r="BE3952" s="221">
        <f t="shared" si="8769"/>
        <v>4.183402908374795</v>
      </c>
      <c r="BF3952" s="221">
        <f>BE3952/PRODUCT($BG$6:BG3951)</f>
        <v>1.000362593585328</v>
      </c>
      <c r="BG3952" s="16">
        <f t="shared" si="8835"/>
        <v>1.000362593585328</v>
      </c>
      <c r="BH3952" s="10">
        <f t="shared" si="8836"/>
        <v>13.234665864471085</v>
      </c>
      <c r="BI3952" s="90"/>
      <c r="BJ3952" s="17">
        <f t="shared" si="8818"/>
        <v>49945</v>
      </c>
      <c r="BK3952" s="16">
        <f t="shared" si="8812"/>
        <v>13.235403695830982</v>
      </c>
      <c r="BL3952" s="10">
        <f ca="1">IFERROR(AVERAGE(INDIRECT("BK"&amp;AC3952-Template!$F$10+1):INDIRECT("BK"&amp;AC3952)),0)</f>
        <v>13.235739360734355</v>
      </c>
      <c r="BM3952" s="35"/>
      <c r="BN3952" s="86"/>
      <c r="BO3952" s="35"/>
      <c r="BP3952" s="35"/>
      <c r="BQ3952" s="35"/>
      <c r="BR3952" s="35"/>
      <c r="BS3952" s="35"/>
      <c r="BT3952" s="35"/>
      <c r="BU3952" s="35"/>
      <c r="BV3952" s="35"/>
      <c r="BW3952" s="35"/>
      <c r="BX3952" s="35"/>
      <c r="BY3952" s="35"/>
      <c r="BZ3952" s="35"/>
      <c r="CA3952" s="35"/>
      <c r="CB3952" s="35"/>
      <c r="CC3952" s="35"/>
      <c r="CD3952" s="35"/>
      <c r="CE3952" s="35"/>
      <c r="CF3952" s="35"/>
      <c r="CG3952" s="35"/>
      <c r="CH3952" s="35"/>
    </row>
    <row r="3953" spans="1:86" ht="15.6" x14ac:dyDescent="0.3">
      <c r="A3953" s="35"/>
      <c r="B3953" s="86"/>
      <c r="C3953" s="35"/>
      <c r="D3953" s="35"/>
      <c r="E3953" s="35"/>
      <c r="F3953" s="35"/>
      <c r="G3953" s="35"/>
      <c r="H3953" s="35"/>
      <c r="I3953" s="35"/>
      <c r="J3953" s="35"/>
      <c r="K3953" s="35"/>
      <c r="L3953" s="35"/>
      <c r="M3953" s="35"/>
      <c r="N3953" s="35"/>
      <c r="O3953" s="35"/>
      <c r="P3953" s="35"/>
      <c r="Q3953" s="35"/>
      <c r="R3953" s="35"/>
      <c r="S3953" s="35"/>
      <c r="T3953" s="17">
        <f t="shared" si="8813"/>
        <v>49969</v>
      </c>
      <c r="U3953" s="216">
        <f t="shared" si="8807"/>
        <v>2</v>
      </c>
      <c r="V3953" s="216">
        <f t="shared" si="8813"/>
        <v>3948</v>
      </c>
      <c r="W3953" s="16">
        <f t="shared" si="8819"/>
        <v>10.816438356164383</v>
      </c>
      <c r="X3953" s="16" t="e">
        <f>IF(Template!$F$7="Linear interpolation",LinInterp($I$5:$I$22,$G$5:$G$22,W3953),CubicSpline($I$5:$I$22,$G$5:$G$22,W3953))</f>
        <v>#VALUE!</v>
      </c>
      <c r="Y3953" s="221" t="e">
        <f t="shared" si="8808"/>
        <v>#VALUE!</v>
      </c>
      <c r="Z3953" s="221" t="e">
        <f>Y3953/PRODUCT($AA$6:AA3952)</f>
        <v>#VALUE!</v>
      </c>
      <c r="AA3953" s="16" t="e">
        <f t="shared" si="8814"/>
        <v>#VALUE!</v>
      </c>
      <c r="AB3953" s="10" t="e">
        <f t="shared" si="8815"/>
        <v>#VALUE!</v>
      </c>
      <c r="AC3953" s="90">
        <f t="shared" si="8786"/>
        <v>3953</v>
      </c>
      <c r="AD3953" s="17">
        <f t="shared" si="8824"/>
        <v>49946</v>
      </c>
      <c r="AE3953" s="16" t="e">
        <f t="shared" si="8809"/>
        <v>#VALUE!</v>
      </c>
      <c r="AF3953" s="10">
        <f ca="1">IFERROR(AVERAGE(INDIRECT("AE"&amp;AC3953-Template!$F$10+1):INDIRECT("AE"&amp;AC3953)),0)</f>
        <v>0</v>
      </c>
      <c r="AG3953" s="35"/>
      <c r="AH3953" s="86"/>
      <c r="AI3953" s="35"/>
      <c r="AJ3953" s="35"/>
      <c r="AK3953" s="35"/>
      <c r="AL3953" s="35"/>
      <c r="AM3953" s="35"/>
      <c r="AN3953" s="35"/>
      <c r="AO3953" s="35"/>
      <c r="AP3953" s="35"/>
      <c r="AQ3953" s="35"/>
      <c r="AR3953" s="35"/>
      <c r="AS3953" s="35"/>
      <c r="AT3953" s="35"/>
      <c r="AU3953" s="35"/>
      <c r="AV3953" s="35"/>
      <c r="AW3953" s="35"/>
      <c r="AX3953" s="35"/>
      <c r="AY3953" s="35"/>
      <c r="AZ3953" s="17">
        <f t="shared" ref="AZ3953" si="8907">AZ3952+1</f>
        <v>49969</v>
      </c>
      <c r="BA3953" s="216">
        <f t="shared" si="8832"/>
        <v>2</v>
      </c>
      <c r="BB3953" s="216">
        <f t="shared" ref="BB3953" si="8908">BB3952+1</f>
        <v>3948</v>
      </c>
      <c r="BC3953" s="16">
        <f t="shared" si="8834"/>
        <v>10.816438356164383</v>
      </c>
      <c r="BD3953" s="16">
        <f>IF(Template!$F$7="Linear interpolation",LinInterp($AO$5:$AO$18,$AM$5:$AM$18,BC3953),CubicSpline($AO$5:$AO$18,$AM$5:$AM$18,BC3953))</f>
        <v>14.150059244073297</v>
      </c>
      <c r="BE3953" s="221">
        <f t="shared" si="8769"/>
        <v>4.1849197898898272</v>
      </c>
      <c r="BF3953" s="221">
        <f>BE3953/PRODUCT($BG$6:BG3952)</f>
        <v>1.0003625951284767</v>
      </c>
      <c r="BG3953" s="16">
        <f t="shared" si="8835"/>
        <v>1.0003625951284767</v>
      </c>
      <c r="BH3953" s="10">
        <f t="shared" si="8836"/>
        <v>13.234722189399362</v>
      </c>
      <c r="BI3953" s="90"/>
      <c r="BJ3953" s="17">
        <f t="shared" si="8818"/>
        <v>49946</v>
      </c>
      <c r="BK3953" s="16">
        <f t="shared" si="8812"/>
        <v>13.235403695830982</v>
      </c>
      <c r="BL3953" s="10">
        <f ca="1">IFERROR(AVERAGE(INDIRECT("BK"&amp;AC3953-Template!$F$10+1):INDIRECT("BK"&amp;AC3953)),0)</f>
        <v>13.235716674387486</v>
      </c>
      <c r="BM3953" s="35"/>
      <c r="BN3953" s="86"/>
      <c r="BO3953" s="35"/>
      <c r="BP3953" s="35"/>
      <c r="BQ3953" s="35"/>
      <c r="BR3953" s="35"/>
      <c r="BS3953" s="35"/>
      <c r="BT3953" s="35"/>
      <c r="BU3953" s="35"/>
      <c r="BV3953" s="35"/>
      <c r="BW3953" s="35"/>
      <c r="BX3953" s="35"/>
      <c r="BY3953" s="35"/>
      <c r="BZ3953" s="35"/>
      <c r="CA3953" s="35"/>
      <c r="CB3953" s="35"/>
      <c r="CC3953" s="35"/>
      <c r="CD3953" s="35"/>
      <c r="CE3953" s="35"/>
      <c r="CF3953" s="35"/>
      <c r="CG3953" s="35"/>
      <c r="CH3953" s="35"/>
    </row>
    <row r="3954" spans="1:86" ht="15.6" x14ac:dyDescent="0.3">
      <c r="A3954" s="35"/>
      <c r="B3954" s="86"/>
      <c r="C3954" s="35"/>
      <c r="D3954" s="35"/>
      <c r="E3954" s="35"/>
      <c r="F3954" s="35"/>
      <c r="G3954" s="35"/>
      <c r="H3954" s="35"/>
      <c r="I3954" s="35"/>
      <c r="J3954" s="35"/>
      <c r="K3954" s="35"/>
      <c r="L3954" s="35"/>
      <c r="M3954" s="35"/>
      <c r="N3954" s="35"/>
      <c r="O3954" s="35"/>
      <c r="P3954" s="35"/>
      <c r="Q3954" s="35"/>
      <c r="R3954" s="35"/>
      <c r="S3954" s="35"/>
      <c r="T3954" s="17">
        <f t="shared" si="8813"/>
        <v>49970</v>
      </c>
      <c r="U3954" s="216">
        <f t="shared" si="8807"/>
        <v>3</v>
      </c>
      <c r="V3954" s="216">
        <f t="shared" si="8813"/>
        <v>3949</v>
      </c>
      <c r="W3954" s="16">
        <f t="shared" si="8819"/>
        <v>10.819178082191781</v>
      </c>
      <c r="X3954" s="16" t="e">
        <f>IF(Template!$F$7="Linear interpolation",LinInterp($I$5:$I$22,$G$5:$G$22,W3954),CubicSpline($I$5:$I$22,$G$5:$G$22,W3954))</f>
        <v>#VALUE!</v>
      </c>
      <c r="Y3954" s="221" t="e">
        <f t="shared" si="8808"/>
        <v>#VALUE!</v>
      </c>
      <c r="Z3954" s="221" t="e">
        <f>Y3954/PRODUCT($AA$6:AA3953)</f>
        <v>#VALUE!</v>
      </c>
      <c r="AA3954" s="16" t="e">
        <f t="shared" si="8814"/>
        <v>#VALUE!</v>
      </c>
      <c r="AB3954" s="10" t="e">
        <f t="shared" si="8815"/>
        <v>#VALUE!</v>
      </c>
      <c r="AC3954" s="90">
        <f t="shared" si="8786"/>
        <v>3954</v>
      </c>
      <c r="AD3954" s="17">
        <f t="shared" si="8824"/>
        <v>49947</v>
      </c>
      <c r="AE3954" s="16" t="e">
        <f t="shared" si="8809"/>
        <v>#VALUE!</v>
      </c>
      <c r="AF3954" s="10">
        <f ca="1">IFERROR(AVERAGE(INDIRECT("AE"&amp;AC3954-Template!$F$10+1):INDIRECT("AE"&amp;AC3954)),0)</f>
        <v>0</v>
      </c>
      <c r="AG3954" s="35"/>
      <c r="AH3954" s="86"/>
      <c r="AI3954" s="35"/>
      <c r="AJ3954" s="35"/>
      <c r="AK3954" s="35"/>
      <c r="AL3954" s="35"/>
      <c r="AM3954" s="35"/>
      <c r="AN3954" s="35"/>
      <c r="AO3954" s="35"/>
      <c r="AP3954" s="35"/>
      <c r="AQ3954" s="35"/>
      <c r="AR3954" s="35"/>
      <c r="AS3954" s="35"/>
      <c r="AT3954" s="35"/>
      <c r="AU3954" s="35"/>
      <c r="AV3954" s="35"/>
      <c r="AW3954" s="35"/>
      <c r="AX3954" s="35"/>
      <c r="AY3954" s="35"/>
      <c r="AZ3954" s="17">
        <f t="shared" ref="AZ3954" si="8909">AZ3953+1</f>
        <v>49970</v>
      </c>
      <c r="BA3954" s="216">
        <f t="shared" si="8832"/>
        <v>3</v>
      </c>
      <c r="BB3954" s="216">
        <f t="shared" ref="BB3954" si="8910">BB3953+1</f>
        <v>3949</v>
      </c>
      <c r="BC3954" s="16">
        <f t="shared" si="8834"/>
        <v>10.819178082191781</v>
      </c>
      <c r="BD3954" s="16">
        <f>IF(Template!$F$7="Linear interpolation",LinInterp($AO$5:$AO$18,$AM$5:$AM$18,BC3954),CubicSpline($AO$5:$AO$18,$AM$5:$AM$18,BC3954))</f>
        <v>14.150058643991027</v>
      </c>
      <c r="BE3954" s="221">
        <f t="shared" si="8769"/>
        <v>4.1864372181245075</v>
      </c>
      <c r="BF3954" s="221">
        <f>BE3954/PRODUCT($BG$6:BG3953)</f>
        <v>1.0003625943413172</v>
      </c>
      <c r="BG3954" s="16">
        <f t="shared" si="8835"/>
        <v>1.0003625943413172</v>
      </c>
      <c r="BH3954" s="10">
        <f t="shared" si="8836"/>
        <v>13.234693458079484</v>
      </c>
      <c r="BI3954" s="90"/>
      <c r="BJ3954" s="17">
        <f t="shared" si="8818"/>
        <v>49947</v>
      </c>
      <c r="BK3954" s="16">
        <f t="shared" si="8812"/>
        <v>13.235247777731662</v>
      </c>
      <c r="BL3954" s="10">
        <f ca="1">IFERROR(AVERAGE(INDIRECT("BK"&amp;AC3954-Template!$F$10+1):INDIRECT("BK"&amp;AC3954)),0)</f>
        <v>13.235688790770643</v>
      </c>
      <c r="BM3954" s="35"/>
      <c r="BN3954" s="86"/>
      <c r="BO3954" s="35"/>
      <c r="BP3954" s="35"/>
      <c r="BQ3954" s="35"/>
      <c r="BR3954" s="35"/>
      <c r="BS3954" s="35"/>
      <c r="BT3954" s="35"/>
      <c r="BU3954" s="35"/>
      <c r="BV3954" s="35"/>
      <c r="BW3954" s="35"/>
      <c r="BX3954" s="35"/>
      <c r="BY3954" s="35"/>
      <c r="BZ3954" s="35"/>
      <c r="CA3954" s="35"/>
      <c r="CB3954" s="35"/>
      <c r="CC3954" s="35"/>
      <c r="CD3954" s="35"/>
      <c r="CE3954" s="35"/>
      <c r="CF3954" s="35"/>
      <c r="CG3954" s="35"/>
      <c r="CH3954" s="35"/>
    </row>
    <row r="3955" spans="1:86" ht="15.6" x14ac:dyDescent="0.3">
      <c r="A3955" s="35"/>
      <c r="B3955" s="86"/>
      <c r="C3955" s="35"/>
      <c r="D3955" s="35"/>
      <c r="E3955" s="35"/>
      <c r="F3955" s="35"/>
      <c r="G3955" s="35"/>
      <c r="H3955" s="35"/>
      <c r="I3955" s="35"/>
      <c r="J3955" s="35"/>
      <c r="K3955" s="35"/>
      <c r="L3955" s="35"/>
      <c r="M3955" s="35"/>
      <c r="N3955" s="35"/>
      <c r="O3955" s="35"/>
      <c r="P3955" s="35"/>
      <c r="Q3955" s="35"/>
      <c r="R3955" s="35"/>
      <c r="S3955" s="35"/>
      <c r="T3955" s="17">
        <f t="shared" si="8813"/>
        <v>49971</v>
      </c>
      <c r="U3955" s="216">
        <f t="shared" si="8807"/>
        <v>4</v>
      </c>
      <c r="V3955" s="216">
        <f t="shared" si="8813"/>
        <v>3950</v>
      </c>
      <c r="W3955" s="16">
        <f t="shared" si="8819"/>
        <v>10.821917808219178</v>
      </c>
      <c r="X3955" s="16" t="e">
        <f>IF(Template!$F$7="Linear interpolation",LinInterp($I$5:$I$22,$G$5:$G$22,W3955),CubicSpline($I$5:$I$22,$G$5:$G$22,W3955))</f>
        <v>#VALUE!</v>
      </c>
      <c r="Y3955" s="221" t="e">
        <f t="shared" si="8808"/>
        <v>#VALUE!</v>
      </c>
      <c r="Z3955" s="221" t="e">
        <f>Y3955/PRODUCT($AA$6:AA3954)</f>
        <v>#VALUE!</v>
      </c>
      <c r="AA3955" s="16" t="e">
        <f t="shared" si="8814"/>
        <v>#VALUE!</v>
      </c>
      <c r="AB3955" s="10" t="e">
        <f t="shared" si="8815"/>
        <v>#VALUE!</v>
      </c>
      <c r="AC3955" s="90">
        <f t="shared" si="8786"/>
        <v>3955</v>
      </c>
      <c r="AD3955" s="17">
        <f t="shared" si="8824"/>
        <v>49948</v>
      </c>
      <c r="AE3955" s="16" t="e">
        <f t="shared" si="8809"/>
        <v>#VALUE!</v>
      </c>
      <c r="AF3955" s="10">
        <f ca="1">IFERROR(AVERAGE(INDIRECT("AE"&amp;AC3955-Template!$F$10+1):INDIRECT("AE"&amp;AC3955)),0)</f>
        <v>0</v>
      </c>
      <c r="AG3955" s="35"/>
      <c r="AH3955" s="86"/>
      <c r="AI3955" s="35"/>
      <c r="AJ3955" s="35"/>
      <c r="AK3955" s="35"/>
      <c r="AL3955" s="35"/>
      <c r="AM3955" s="35"/>
      <c r="AN3955" s="35"/>
      <c r="AO3955" s="35"/>
      <c r="AP3955" s="35"/>
      <c r="AQ3955" s="35"/>
      <c r="AR3955" s="35"/>
      <c r="AS3955" s="35"/>
      <c r="AT3955" s="35"/>
      <c r="AU3955" s="35"/>
      <c r="AV3955" s="35"/>
      <c r="AW3955" s="35"/>
      <c r="AX3955" s="35"/>
      <c r="AY3955" s="35"/>
      <c r="AZ3955" s="17">
        <f t="shared" ref="AZ3955" si="8911">AZ3954+1</f>
        <v>49971</v>
      </c>
      <c r="BA3955" s="216">
        <f t="shared" si="8832"/>
        <v>4</v>
      </c>
      <c r="BB3955" s="216">
        <f t="shared" ref="BB3955" si="8912">BB3954+1</f>
        <v>3950</v>
      </c>
      <c r="BC3955" s="16">
        <f t="shared" si="8834"/>
        <v>10.821917808219178</v>
      </c>
      <c r="BD3955" s="16">
        <f>IF(Template!$F$7="Linear interpolation",LinInterp($AO$5:$AO$18,$AM$5:$AM$18,BC3955),CubicSpline($AO$5:$AO$18,$AM$5:$AM$18,BC3955))</f>
        <v>14.150058035879734</v>
      </c>
      <c r="BE3955" s="221">
        <f t="shared" ref="BE3955:BE4018" si="8913">(1+(BD3955/100))^BC3955</f>
        <v>4.1879551932616463</v>
      </c>
      <c r="BF3955" s="221">
        <f>BE3955/PRODUCT($BG$6:BG3954)</f>
        <v>1.0003625935510432</v>
      </c>
      <c r="BG3955" s="16">
        <f t="shared" si="8835"/>
        <v>1.0003625935510432</v>
      </c>
      <c r="BH3955" s="10">
        <f t="shared" si="8836"/>
        <v>13.234664613075985</v>
      </c>
      <c r="BI3955" s="90"/>
      <c r="BJ3955" s="17">
        <f t="shared" si="8818"/>
        <v>49948</v>
      </c>
      <c r="BK3955" s="16">
        <f t="shared" si="8812"/>
        <v>13.235299377937327</v>
      </c>
      <c r="BL3955" s="10">
        <f ca="1">IFERROR(AVERAGE(INDIRECT("BK"&amp;AC3955-Template!$F$10+1):INDIRECT("BK"&amp;AC3955)),0)</f>
        <v>13.235662627160654</v>
      </c>
      <c r="BM3955" s="35"/>
      <c r="BN3955" s="86"/>
      <c r="BO3955" s="35"/>
      <c r="BP3955" s="35"/>
      <c r="BQ3955" s="35"/>
      <c r="BR3955" s="35"/>
      <c r="BS3955" s="35"/>
      <c r="BT3955" s="35"/>
      <c r="BU3955" s="35"/>
      <c r="BV3955" s="35"/>
      <c r="BW3955" s="35"/>
      <c r="BX3955" s="35"/>
      <c r="BY3955" s="35"/>
      <c r="BZ3955" s="35"/>
      <c r="CA3955" s="35"/>
      <c r="CB3955" s="35"/>
      <c r="CC3955" s="35"/>
      <c r="CD3955" s="35"/>
      <c r="CE3955" s="35"/>
      <c r="CF3955" s="35"/>
      <c r="CG3955" s="35"/>
      <c r="CH3955" s="35"/>
    </row>
    <row r="3956" spans="1:86" ht="15.6" x14ac:dyDescent="0.3">
      <c r="A3956" s="35"/>
      <c r="B3956" s="86"/>
      <c r="C3956" s="35"/>
      <c r="D3956" s="35"/>
      <c r="E3956" s="35"/>
      <c r="F3956" s="35"/>
      <c r="G3956" s="35"/>
      <c r="H3956" s="35"/>
      <c r="I3956" s="35"/>
      <c r="J3956" s="35"/>
      <c r="K3956" s="35"/>
      <c r="L3956" s="35"/>
      <c r="M3956" s="35"/>
      <c r="N3956" s="35"/>
      <c r="O3956" s="35"/>
      <c r="P3956" s="35"/>
      <c r="Q3956" s="35"/>
      <c r="R3956" s="35"/>
      <c r="S3956" s="35"/>
      <c r="T3956" s="17">
        <f t="shared" si="8813"/>
        <v>49972</v>
      </c>
      <c r="U3956" s="216">
        <f t="shared" si="8807"/>
        <v>5</v>
      </c>
      <c r="V3956" s="216">
        <f t="shared" si="8813"/>
        <v>3951</v>
      </c>
      <c r="W3956" s="16">
        <f t="shared" si="8819"/>
        <v>10.824657534246576</v>
      </c>
      <c r="X3956" s="16" t="e">
        <f>IF(Template!$F$7="Linear interpolation",LinInterp($I$5:$I$22,$G$5:$G$22,W3956),CubicSpline($I$5:$I$22,$G$5:$G$22,W3956))</f>
        <v>#VALUE!</v>
      </c>
      <c r="Y3956" s="221" t="e">
        <f t="shared" si="8808"/>
        <v>#VALUE!</v>
      </c>
      <c r="Z3956" s="221" t="e">
        <f>Y3956/PRODUCT($AA$6:AA3955)</f>
        <v>#VALUE!</v>
      </c>
      <c r="AA3956" s="16" t="e">
        <f t="shared" si="8814"/>
        <v>#VALUE!</v>
      </c>
      <c r="AB3956" s="10" t="e">
        <f t="shared" si="8815"/>
        <v>#VALUE!</v>
      </c>
      <c r="AC3956" s="90">
        <f t="shared" si="8786"/>
        <v>3956</v>
      </c>
      <c r="AD3956" s="17">
        <f t="shared" si="8824"/>
        <v>49949</v>
      </c>
      <c r="AE3956" s="16" t="e">
        <f t="shared" si="8809"/>
        <v>#VALUE!</v>
      </c>
      <c r="AF3956" s="10">
        <f ca="1">IFERROR(AVERAGE(INDIRECT("AE"&amp;AC3956-Template!$F$10+1):INDIRECT("AE"&amp;AC3956)),0)</f>
        <v>0</v>
      </c>
      <c r="AG3956" s="35"/>
      <c r="AH3956" s="86"/>
      <c r="AI3956" s="35"/>
      <c r="AJ3956" s="35"/>
      <c r="AK3956" s="35"/>
      <c r="AL3956" s="35"/>
      <c r="AM3956" s="35"/>
      <c r="AN3956" s="35"/>
      <c r="AO3956" s="35"/>
      <c r="AP3956" s="35"/>
      <c r="AQ3956" s="35"/>
      <c r="AR3956" s="35"/>
      <c r="AS3956" s="35"/>
      <c r="AT3956" s="35"/>
      <c r="AU3956" s="35"/>
      <c r="AV3956" s="35"/>
      <c r="AW3956" s="35"/>
      <c r="AX3956" s="35"/>
      <c r="AY3956" s="35"/>
      <c r="AZ3956" s="17">
        <f t="shared" ref="AZ3956" si="8914">AZ3955+1</f>
        <v>49972</v>
      </c>
      <c r="BA3956" s="216">
        <f t="shared" si="8832"/>
        <v>5</v>
      </c>
      <c r="BB3956" s="216">
        <f t="shared" ref="BB3956" si="8915">BB3955+1</f>
        <v>3951</v>
      </c>
      <c r="BC3956" s="16">
        <f t="shared" si="8834"/>
        <v>10.824657534246576</v>
      </c>
      <c r="BD3956" s="16">
        <f>IF(Template!$F$7="Linear interpolation",LinInterp($AO$5:$AO$18,$AM$5:$AM$18,BC3956),CubicSpline($AO$5:$AO$18,$AM$5:$AM$18,BC3956))</f>
        <v>14.150057419712564</v>
      </c>
      <c r="BE3956" s="221">
        <f t="shared" si="8913"/>
        <v>4.1894737154840298</v>
      </c>
      <c r="BF3956" s="221">
        <f>BE3956/PRODUCT($BG$6:BG3955)</f>
        <v>1.0003625927576367</v>
      </c>
      <c r="BG3956" s="16">
        <f t="shared" si="8835"/>
        <v>1.0003625927576367</v>
      </c>
      <c r="BH3956" s="10">
        <f t="shared" si="8836"/>
        <v>13.234635653740501</v>
      </c>
      <c r="BI3956" s="90"/>
      <c r="BJ3956" s="17">
        <f t="shared" si="8818"/>
        <v>49949</v>
      </c>
      <c r="BK3956" s="16">
        <f t="shared" si="8812"/>
        <v>13.235273018915027</v>
      </c>
      <c r="BL3956" s="10">
        <f ca="1">IFERROR(AVERAGE(INDIRECT("BK"&amp;AC3956-Template!$F$10+1):INDIRECT("BK"&amp;AC3956)),0)</f>
        <v>13.235640164298637</v>
      </c>
      <c r="BM3956" s="35"/>
      <c r="BN3956" s="86"/>
      <c r="BO3956" s="35"/>
      <c r="BP3956" s="35"/>
      <c r="BQ3956" s="35"/>
      <c r="BR3956" s="35"/>
      <c r="BS3956" s="35"/>
      <c r="BT3956" s="35"/>
      <c r="BU3956" s="35"/>
      <c r="BV3956" s="35"/>
      <c r="BW3956" s="35"/>
      <c r="BX3956" s="35"/>
      <c r="BY3956" s="35"/>
      <c r="BZ3956" s="35"/>
      <c r="CA3956" s="35"/>
      <c r="CB3956" s="35"/>
      <c r="CC3956" s="35"/>
      <c r="CD3956" s="35"/>
      <c r="CE3956" s="35"/>
      <c r="CF3956" s="35"/>
      <c r="CG3956" s="35"/>
      <c r="CH3956" s="35"/>
    </row>
    <row r="3957" spans="1:86" ht="15.6" x14ac:dyDescent="0.3">
      <c r="A3957" s="35"/>
      <c r="B3957" s="86"/>
      <c r="C3957" s="35"/>
      <c r="D3957" s="35"/>
      <c r="E3957" s="35"/>
      <c r="F3957" s="35"/>
      <c r="G3957" s="35"/>
      <c r="H3957" s="35"/>
      <c r="I3957" s="35"/>
      <c r="J3957" s="35"/>
      <c r="K3957" s="35"/>
      <c r="L3957" s="35"/>
      <c r="M3957" s="35"/>
      <c r="N3957" s="35"/>
      <c r="O3957" s="35"/>
      <c r="P3957" s="35"/>
      <c r="Q3957" s="35"/>
      <c r="R3957" s="35"/>
      <c r="S3957" s="35"/>
      <c r="T3957" s="17">
        <f t="shared" si="8813"/>
        <v>49973</v>
      </c>
      <c r="U3957" s="216">
        <f t="shared" si="8807"/>
        <v>6</v>
      </c>
      <c r="V3957" s="216">
        <f t="shared" si="8813"/>
        <v>3952</v>
      </c>
      <c r="W3957" s="16">
        <f t="shared" si="8819"/>
        <v>10.827397260273973</v>
      </c>
      <c r="X3957" s="16" t="e">
        <f>IF(Template!$F$7="Linear interpolation",LinInterp($I$5:$I$22,$G$5:$G$22,W3957),CubicSpline($I$5:$I$22,$G$5:$G$22,W3957))</f>
        <v>#VALUE!</v>
      </c>
      <c r="Y3957" s="221" t="e">
        <f t="shared" si="8808"/>
        <v>#VALUE!</v>
      </c>
      <c r="Z3957" s="221" t="e">
        <f>Y3957/PRODUCT($AA$6:AA3956)</f>
        <v>#VALUE!</v>
      </c>
      <c r="AA3957" s="16" t="e">
        <f t="shared" si="8814"/>
        <v>#VALUE!</v>
      </c>
      <c r="AB3957" s="10" t="e">
        <f t="shared" si="8815"/>
        <v>#VALUE!</v>
      </c>
      <c r="AC3957" s="90">
        <f t="shared" si="8786"/>
        <v>3957</v>
      </c>
      <c r="AD3957" s="17">
        <f t="shared" si="8824"/>
        <v>49950</v>
      </c>
      <c r="AE3957" s="16" t="e">
        <f t="shared" si="8809"/>
        <v>#VALUE!</v>
      </c>
      <c r="AF3957" s="10">
        <f ca="1">IFERROR(AVERAGE(INDIRECT("AE"&amp;AC3957-Template!$F$10+1):INDIRECT("AE"&amp;AC3957)),0)</f>
        <v>0</v>
      </c>
      <c r="AG3957" s="35"/>
      <c r="AH3957" s="86"/>
      <c r="AI3957" s="35"/>
      <c r="AJ3957" s="35"/>
      <c r="AK3957" s="35"/>
      <c r="AL3957" s="35"/>
      <c r="AM3957" s="35"/>
      <c r="AN3957" s="35"/>
      <c r="AO3957" s="35"/>
      <c r="AP3957" s="35"/>
      <c r="AQ3957" s="35"/>
      <c r="AR3957" s="35"/>
      <c r="AS3957" s="35"/>
      <c r="AT3957" s="35"/>
      <c r="AU3957" s="35"/>
      <c r="AV3957" s="35"/>
      <c r="AW3957" s="35"/>
      <c r="AX3957" s="35"/>
      <c r="AY3957" s="35"/>
      <c r="AZ3957" s="17">
        <f t="shared" ref="AZ3957" si="8916">AZ3956+1</f>
        <v>49973</v>
      </c>
      <c r="BA3957" s="216">
        <f t="shared" si="8832"/>
        <v>6</v>
      </c>
      <c r="BB3957" s="216">
        <f t="shared" ref="BB3957" si="8917">BB3956+1</f>
        <v>3952</v>
      </c>
      <c r="BC3957" s="16">
        <f t="shared" si="8834"/>
        <v>10.827397260273973</v>
      </c>
      <c r="BD3957" s="16">
        <f>IF(Template!$F$7="Linear interpolation",LinInterp($AO$5:$AO$18,$AM$5:$AM$18,BC3957),CubicSpline($AO$5:$AO$18,$AM$5:$AM$18,BC3957))</f>
        <v>14.150056795462664</v>
      </c>
      <c r="BE3957" s="221">
        <f t="shared" si="8913"/>
        <v>4.1909927849745277</v>
      </c>
      <c r="BF3957" s="221">
        <f>BE3957/PRODUCT($BG$6:BG3956)</f>
        <v>1.0003625919611057</v>
      </c>
      <c r="BG3957" s="16">
        <f t="shared" si="8835"/>
        <v>1.0003625927576367</v>
      </c>
      <c r="BH3957" s="10">
        <f t="shared" si="8836"/>
        <v>13.234635653740501</v>
      </c>
      <c r="BI3957" s="90"/>
      <c r="BJ3957" s="17">
        <f t="shared" si="8818"/>
        <v>49950</v>
      </c>
      <c r="BK3957" s="16">
        <f t="shared" si="8812"/>
        <v>13.235246547838141</v>
      </c>
      <c r="BL3957" s="10">
        <f ca="1">IFERROR(AVERAGE(INDIRECT("BK"&amp;AC3957-Template!$F$10+1):INDIRECT("BK"&amp;AC3957)),0)</f>
        <v>13.235615304731949</v>
      </c>
      <c r="BM3957" s="35"/>
      <c r="BN3957" s="86"/>
      <c r="BO3957" s="35"/>
      <c r="BP3957" s="35"/>
      <c r="BQ3957" s="35"/>
      <c r="BR3957" s="35"/>
      <c r="BS3957" s="35"/>
      <c r="BT3957" s="35"/>
      <c r="BU3957" s="35"/>
      <c r="BV3957" s="35"/>
      <c r="BW3957" s="35"/>
      <c r="BX3957" s="35"/>
      <c r="BY3957" s="35"/>
      <c r="BZ3957" s="35"/>
      <c r="CA3957" s="35"/>
      <c r="CB3957" s="35"/>
      <c r="CC3957" s="35"/>
      <c r="CD3957" s="35"/>
      <c r="CE3957" s="35"/>
      <c r="CF3957" s="35"/>
      <c r="CG3957" s="35"/>
      <c r="CH3957" s="35"/>
    </row>
    <row r="3958" spans="1:86" ht="15.6" x14ac:dyDescent="0.3">
      <c r="A3958" s="35"/>
      <c r="B3958" s="86"/>
      <c r="C3958" s="35"/>
      <c r="D3958" s="35"/>
      <c r="E3958" s="35"/>
      <c r="F3958" s="35"/>
      <c r="G3958" s="35"/>
      <c r="H3958" s="35"/>
      <c r="I3958" s="35"/>
      <c r="J3958" s="35"/>
      <c r="K3958" s="35"/>
      <c r="L3958" s="35"/>
      <c r="M3958" s="35"/>
      <c r="N3958" s="35"/>
      <c r="O3958" s="35"/>
      <c r="P3958" s="35"/>
      <c r="Q3958" s="35"/>
      <c r="R3958" s="35"/>
      <c r="S3958" s="35"/>
      <c r="T3958" s="17">
        <f t="shared" si="8813"/>
        <v>49974</v>
      </c>
      <c r="U3958" s="216">
        <f t="shared" si="8807"/>
        <v>7</v>
      </c>
      <c r="V3958" s="216">
        <f t="shared" si="8813"/>
        <v>3953</v>
      </c>
      <c r="W3958" s="16">
        <f t="shared" si="8819"/>
        <v>10.830136986301369</v>
      </c>
      <c r="X3958" s="16" t="e">
        <f>IF(Template!$F$7="Linear interpolation",LinInterp($I$5:$I$22,$G$5:$G$22,W3958),CubicSpline($I$5:$I$22,$G$5:$G$22,W3958))</f>
        <v>#VALUE!</v>
      </c>
      <c r="Y3958" s="221" t="e">
        <f t="shared" si="8808"/>
        <v>#VALUE!</v>
      </c>
      <c r="Z3958" s="221" t="e">
        <f>Y3958/PRODUCT($AA$6:AA3957)</f>
        <v>#VALUE!</v>
      </c>
      <c r="AA3958" s="16" t="e">
        <f t="shared" si="8814"/>
        <v>#VALUE!</v>
      </c>
      <c r="AB3958" s="10" t="e">
        <f t="shared" si="8815"/>
        <v>#VALUE!</v>
      </c>
      <c r="AC3958" s="90">
        <f t="shared" si="8786"/>
        <v>3958</v>
      </c>
      <c r="AD3958" s="17">
        <f t="shared" si="8824"/>
        <v>49951</v>
      </c>
      <c r="AE3958" s="16" t="e">
        <f t="shared" si="8809"/>
        <v>#VALUE!</v>
      </c>
      <c r="AF3958" s="10">
        <f ca="1">IFERROR(AVERAGE(INDIRECT("AE"&amp;AC3958-Template!$F$10+1):INDIRECT("AE"&amp;AC3958)),0)</f>
        <v>0</v>
      </c>
      <c r="AG3958" s="35"/>
      <c r="AH3958" s="86"/>
      <c r="AI3958" s="35"/>
      <c r="AJ3958" s="35"/>
      <c r="AK3958" s="35"/>
      <c r="AL3958" s="35"/>
      <c r="AM3958" s="35"/>
      <c r="AN3958" s="35"/>
      <c r="AO3958" s="35"/>
      <c r="AP3958" s="35"/>
      <c r="AQ3958" s="35"/>
      <c r="AR3958" s="35"/>
      <c r="AS3958" s="35"/>
      <c r="AT3958" s="35"/>
      <c r="AU3958" s="35"/>
      <c r="AV3958" s="35"/>
      <c r="AW3958" s="35"/>
      <c r="AX3958" s="35"/>
      <c r="AY3958" s="35"/>
      <c r="AZ3958" s="17">
        <f t="shared" ref="AZ3958" si="8918">AZ3957+1</f>
        <v>49974</v>
      </c>
      <c r="BA3958" s="216">
        <f t="shared" si="8832"/>
        <v>7</v>
      </c>
      <c r="BB3958" s="216">
        <f t="shared" ref="BB3958" si="8919">BB3957+1</f>
        <v>3953</v>
      </c>
      <c r="BC3958" s="16">
        <f t="shared" si="8834"/>
        <v>10.830136986301369</v>
      </c>
      <c r="BD3958" s="16">
        <f>IF(Template!$F$7="Linear interpolation",LinInterp($AO$5:$AO$18,$AM$5:$AM$18,BC3958),CubicSpline($AO$5:$AO$18,$AM$5:$AM$18,BC3958))</f>
        <v>14.150056163103182</v>
      </c>
      <c r="BE3958" s="221">
        <f t="shared" si="8913"/>
        <v>4.1925124019160318</v>
      </c>
      <c r="BF3958" s="221">
        <f>BE3958/PRODUCT($BG$6:BG3957)</f>
        <v>1.000362590364912</v>
      </c>
      <c r="BG3958" s="16">
        <f t="shared" si="8835"/>
        <v>1.0003625927576367</v>
      </c>
      <c r="BH3958" s="10">
        <f t="shared" si="8836"/>
        <v>13.234635653740501</v>
      </c>
      <c r="BI3958" s="90"/>
      <c r="BJ3958" s="17">
        <f t="shared" si="8818"/>
        <v>49951</v>
      </c>
      <c r="BK3958" s="16">
        <f t="shared" si="8812"/>
        <v>13.235219964593202</v>
      </c>
      <c r="BL3958" s="10">
        <f ca="1">IFERROR(AVERAGE(INDIRECT("BK"&amp;AC3958-Template!$F$10+1):INDIRECT("BK"&amp;AC3958)),0)</f>
        <v>13.235590334413631</v>
      </c>
      <c r="BM3958" s="35"/>
      <c r="BN3958" s="86"/>
      <c r="BO3958" s="35"/>
      <c r="BP3958" s="35"/>
      <c r="BQ3958" s="35"/>
      <c r="BR3958" s="35"/>
      <c r="BS3958" s="35"/>
      <c r="BT3958" s="35"/>
      <c r="BU3958" s="35"/>
      <c r="BV3958" s="35"/>
      <c r="BW3958" s="35"/>
      <c r="BX3958" s="35"/>
      <c r="BY3958" s="35"/>
      <c r="BZ3958" s="35"/>
      <c r="CA3958" s="35"/>
      <c r="CB3958" s="35"/>
      <c r="CC3958" s="35"/>
      <c r="CD3958" s="35"/>
      <c r="CE3958" s="35"/>
      <c r="CF3958" s="35"/>
      <c r="CG3958" s="35"/>
      <c r="CH3958" s="35"/>
    </row>
    <row r="3959" spans="1:86" ht="15.6" x14ac:dyDescent="0.3">
      <c r="A3959" s="35"/>
      <c r="B3959" s="86"/>
      <c r="C3959" s="35"/>
      <c r="D3959" s="35"/>
      <c r="E3959" s="35"/>
      <c r="F3959" s="35"/>
      <c r="G3959" s="35"/>
      <c r="H3959" s="35"/>
      <c r="I3959" s="35"/>
      <c r="J3959" s="35"/>
      <c r="K3959" s="35"/>
      <c r="L3959" s="35"/>
      <c r="M3959" s="35"/>
      <c r="N3959" s="35"/>
      <c r="O3959" s="35"/>
      <c r="P3959" s="35"/>
      <c r="Q3959" s="35"/>
      <c r="R3959" s="35"/>
      <c r="S3959" s="35"/>
      <c r="T3959" s="17">
        <f t="shared" si="8813"/>
        <v>49975</v>
      </c>
      <c r="U3959" s="216">
        <f t="shared" si="8807"/>
        <v>1</v>
      </c>
      <c r="V3959" s="216">
        <f t="shared" si="8813"/>
        <v>3954</v>
      </c>
      <c r="W3959" s="16">
        <f t="shared" si="8819"/>
        <v>10.832876712328767</v>
      </c>
      <c r="X3959" s="16" t="e">
        <f>IF(Template!$F$7="Linear interpolation",LinInterp($I$5:$I$22,$G$5:$G$22,W3959),CubicSpline($I$5:$I$22,$G$5:$G$22,W3959))</f>
        <v>#VALUE!</v>
      </c>
      <c r="Y3959" s="221" t="e">
        <f t="shared" si="8808"/>
        <v>#VALUE!</v>
      </c>
      <c r="Z3959" s="221" t="e">
        <f>Y3959/PRODUCT($AA$6:AA3958)</f>
        <v>#VALUE!</v>
      </c>
      <c r="AA3959" s="16" t="e">
        <f t="shared" si="8814"/>
        <v>#VALUE!</v>
      </c>
      <c r="AB3959" s="10" t="e">
        <f t="shared" si="8815"/>
        <v>#VALUE!</v>
      </c>
      <c r="AC3959" s="90">
        <f t="shared" si="8786"/>
        <v>3959</v>
      </c>
      <c r="AD3959" s="17">
        <f t="shared" si="8824"/>
        <v>49952</v>
      </c>
      <c r="AE3959" s="16" t="e">
        <f t="shared" si="8809"/>
        <v>#VALUE!</v>
      </c>
      <c r="AF3959" s="10">
        <f ca="1">IFERROR(AVERAGE(INDIRECT("AE"&amp;AC3959-Template!$F$10+1):INDIRECT("AE"&amp;AC3959)),0)</f>
        <v>0</v>
      </c>
      <c r="AG3959" s="35"/>
      <c r="AH3959" s="86"/>
      <c r="AI3959" s="35"/>
      <c r="AJ3959" s="35"/>
      <c r="AK3959" s="35"/>
      <c r="AL3959" s="35"/>
      <c r="AM3959" s="35"/>
      <c r="AN3959" s="35"/>
      <c r="AO3959" s="35"/>
      <c r="AP3959" s="35"/>
      <c r="AQ3959" s="35"/>
      <c r="AR3959" s="35"/>
      <c r="AS3959" s="35"/>
      <c r="AT3959" s="35"/>
      <c r="AU3959" s="35"/>
      <c r="AV3959" s="35"/>
      <c r="AW3959" s="35"/>
      <c r="AX3959" s="35"/>
      <c r="AY3959" s="35"/>
      <c r="AZ3959" s="17">
        <f t="shared" ref="AZ3959" si="8920">AZ3958+1</f>
        <v>49975</v>
      </c>
      <c r="BA3959" s="216">
        <f t="shared" si="8832"/>
        <v>1</v>
      </c>
      <c r="BB3959" s="216">
        <f t="shared" ref="BB3959" si="8921">BB3958+1</f>
        <v>3954</v>
      </c>
      <c r="BC3959" s="16">
        <f t="shared" si="8834"/>
        <v>10.832876712328767</v>
      </c>
      <c r="BD3959" s="16">
        <f>IF(Template!$F$7="Linear interpolation",LinInterp($AO$5:$AO$18,$AM$5:$AM$18,BC3959),CubicSpline($AO$5:$AO$18,$AM$5:$AM$18,BC3959))</f>
        <v>14.150055522607264</v>
      </c>
      <c r="BE3959" s="221">
        <f t="shared" si="8913"/>
        <v>4.1940325664914715</v>
      </c>
      <c r="BF3959" s="221">
        <f>BE3959/PRODUCT($BG$6:BG3958)</f>
        <v>1.0003625879659217</v>
      </c>
      <c r="BG3959" s="16">
        <f t="shared" si="8835"/>
        <v>1.0003625879659217</v>
      </c>
      <c r="BH3959" s="10">
        <f t="shared" si="8836"/>
        <v>13.234460756142097</v>
      </c>
      <c r="BI3959" s="90"/>
      <c r="BJ3959" s="17">
        <f t="shared" si="8818"/>
        <v>49952</v>
      </c>
      <c r="BK3959" s="16">
        <f t="shared" si="8812"/>
        <v>13.235219964593202</v>
      </c>
      <c r="BL3959" s="10">
        <f ca="1">IFERROR(AVERAGE(INDIRECT("BK"&amp;AC3959-Template!$F$10+1):INDIRECT("BK"&amp;AC3959)),0)</f>
        <v>13.235566143104057</v>
      </c>
      <c r="BM3959" s="35"/>
      <c r="BN3959" s="86"/>
      <c r="BO3959" s="35"/>
      <c r="BP3959" s="35"/>
      <c r="BQ3959" s="35"/>
      <c r="BR3959" s="35"/>
      <c r="BS3959" s="35"/>
      <c r="BT3959" s="35"/>
      <c r="BU3959" s="35"/>
      <c r="BV3959" s="35"/>
      <c r="BW3959" s="35"/>
      <c r="BX3959" s="35"/>
      <c r="BY3959" s="35"/>
      <c r="BZ3959" s="35"/>
      <c r="CA3959" s="35"/>
      <c r="CB3959" s="35"/>
      <c r="CC3959" s="35"/>
      <c r="CD3959" s="35"/>
      <c r="CE3959" s="35"/>
      <c r="CF3959" s="35"/>
      <c r="CG3959" s="35"/>
      <c r="CH3959" s="35"/>
    </row>
    <row r="3960" spans="1:86" ht="15.6" x14ac:dyDescent="0.3">
      <c r="A3960" s="35"/>
      <c r="B3960" s="86"/>
      <c r="C3960" s="35"/>
      <c r="D3960" s="35"/>
      <c r="E3960" s="35"/>
      <c r="F3960" s="35"/>
      <c r="G3960" s="35"/>
      <c r="H3960" s="35"/>
      <c r="I3960" s="35"/>
      <c r="J3960" s="35"/>
      <c r="K3960" s="35"/>
      <c r="L3960" s="35"/>
      <c r="M3960" s="35"/>
      <c r="N3960" s="35"/>
      <c r="O3960" s="35"/>
      <c r="P3960" s="35"/>
      <c r="Q3960" s="35"/>
      <c r="R3960" s="35"/>
      <c r="S3960" s="35"/>
      <c r="T3960" s="17">
        <f t="shared" si="8813"/>
        <v>49976</v>
      </c>
      <c r="U3960" s="216">
        <f t="shared" si="8807"/>
        <v>2</v>
      </c>
      <c r="V3960" s="216">
        <f t="shared" si="8813"/>
        <v>3955</v>
      </c>
      <c r="W3960" s="16">
        <f t="shared" si="8819"/>
        <v>10.835616438356164</v>
      </c>
      <c r="X3960" s="16" t="e">
        <f>IF(Template!$F$7="Linear interpolation",LinInterp($I$5:$I$22,$G$5:$G$22,W3960),CubicSpline($I$5:$I$22,$G$5:$G$22,W3960))</f>
        <v>#VALUE!</v>
      </c>
      <c r="Y3960" s="221" t="e">
        <f t="shared" si="8808"/>
        <v>#VALUE!</v>
      </c>
      <c r="Z3960" s="221" t="e">
        <f>Y3960/PRODUCT($AA$6:AA3959)</f>
        <v>#VALUE!</v>
      </c>
      <c r="AA3960" s="16" t="e">
        <f t="shared" si="8814"/>
        <v>#VALUE!</v>
      </c>
      <c r="AB3960" s="10" t="e">
        <f t="shared" si="8815"/>
        <v>#VALUE!</v>
      </c>
      <c r="AC3960" s="90">
        <f t="shared" si="8786"/>
        <v>3960</v>
      </c>
      <c r="AD3960" s="17">
        <f t="shared" si="8824"/>
        <v>49953</v>
      </c>
      <c r="AE3960" s="16" t="e">
        <f t="shared" si="8809"/>
        <v>#VALUE!</v>
      </c>
      <c r="AF3960" s="10">
        <f ca="1">IFERROR(AVERAGE(INDIRECT("AE"&amp;AC3960-Template!$F$10+1):INDIRECT("AE"&amp;AC3960)),0)</f>
        <v>0</v>
      </c>
      <c r="AG3960" s="35"/>
      <c r="AH3960" s="86"/>
      <c r="AI3960" s="35"/>
      <c r="AJ3960" s="35"/>
      <c r="AK3960" s="35"/>
      <c r="AL3960" s="35"/>
      <c r="AM3960" s="35"/>
      <c r="AN3960" s="35"/>
      <c r="AO3960" s="35"/>
      <c r="AP3960" s="35"/>
      <c r="AQ3960" s="35"/>
      <c r="AR3960" s="35"/>
      <c r="AS3960" s="35"/>
      <c r="AT3960" s="35"/>
      <c r="AU3960" s="35"/>
      <c r="AV3960" s="35"/>
      <c r="AW3960" s="35"/>
      <c r="AX3960" s="35"/>
      <c r="AY3960" s="35"/>
      <c r="AZ3960" s="17">
        <f t="shared" ref="AZ3960" si="8922">AZ3959+1</f>
        <v>49976</v>
      </c>
      <c r="BA3960" s="216">
        <f t="shared" si="8832"/>
        <v>2</v>
      </c>
      <c r="BB3960" s="216">
        <f t="shared" ref="BB3960" si="8923">BB3959+1</f>
        <v>3955</v>
      </c>
      <c r="BC3960" s="16">
        <f t="shared" si="8834"/>
        <v>10.835616438356164</v>
      </c>
      <c r="BD3960" s="16">
        <f>IF(Template!$F$7="Linear interpolation",LinInterp($AO$5:$AO$18,$AM$5:$AM$18,BC3960),CubicSpline($AO$5:$AO$18,$AM$5:$AM$18,BC3960))</f>
        <v>14.150054873948056</v>
      </c>
      <c r="BE3960" s="221">
        <f t="shared" si="8913"/>
        <v>4.1955532788838195</v>
      </c>
      <c r="BF3960" s="221">
        <f>BE3960/PRODUCT($BG$6:BG3959)</f>
        <v>1.0003625895527131</v>
      </c>
      <c r="BG3960" s="16">
        <f t="shared" si="8835"/>
        <v>1.0003625895527131</v>
      </c>
      <c r="BH3960" s="10">
        <f t="shared" si="8836"/>
        <v>13.234518674026919</v>
      </c>
      <c r="BI3960" s="90"/>
      <c r="BJ3960" s="17">
        <f t="shared" si="8818"/>
        <v>49953</v>
      </c>
      <c r="BK3960" s="16">
        <f t="shared" si="8812"/>
        <v>13.235219964593202</v>
      </c>
      <c r="BL3960" s="10">
        <f ca="1">IFERROR(AVERAGE(INDIRECT("BK"&amp;AC3960-Template!$F$10+1):INDIRECT("BK"&amp;AC3960)),0)</f>
        <v>13.235542734448691</v>
      </c>
      <c r="BM3960" s="35"/>
      <c r="BN3960" s="86"/>
      <c r="BO3960" s="35"/>
      <c r="BP3960" s="35"/>
      <c r="BQ3960" s="35"/>
      <c r="BR3960" s="35"/>
      <c r="BS3960" s="35"/>
      <c r="BT3960" s="35"/>
      <c r="BU3960" s="35"/>
      <c r="BV3960" s="35"/>
      <c r="BW3960" s="35"/>
      <c r="BX3960" s="35"/>
      <c r="BY3960" s="35"/>
      <c r="BZ3960" s="35"/>
      <c r="CA3960" s="35"/>
      <c r="CB3960" s="35"/>
      <c r="CC3960" s="35"/>
      <c r="CD3960" s="35"/>
      <c r="CE3960" s="35"/>
      <c r="CF3960" s="35"/>
      <c r="CG3960" s="35"/>
      <c r="CH3960" s="35"/>
    </row>
    <row r="3961" spans="1:86" ht="15.6" x14ac:dyDescent="0.3">
      <c r="A3961" s="35"/>
      <c r="B3961" s="86"/>
      <c r="C3961" s="35"/>
      <c r="D3961" s="35"/>
      <c r="E3961" s="35"/>
      <c r="F3961" s="35"/>
      <c r="G3961" s="35"/>
      <c r="H3961" s="35"/>
      <c r="I3961" s="35"/>
      <c r="J3961" s="35"/>
      <c r="K3961" s="35"/>
      <c r="L3961" s="35"/>
      <c r="M3961" s="35"/>
      <c r="N3961" s="35"/>
      <c r="O3961" s="35"/>
      <c r="P3961" s="35"/>
      <c r="Q3961" s="35"/>
      <c r="R3961" s="35"/>
      <c r="S3961" s="35"/>
      <c r="T3961" s="17">
        <f t="shared" si="8813"/>
        <v>49977</v>
      </c>
      <c r="U3961" s="216">
        <f t="shared" si="8807"/>
        <v>3</v>
      </c>
      <c r="V3961" s="216">
        <f t="shared" si="8813"/>
        <v>3956</v>
      </c>
      <c r="W3961" s="16">
        <f t="shared" si="8819"/>
        <v>10.838356164383562</v>
      </c>
      <c r="X3961" s="16" t="e">
        <f>IF(Template!$F$7="Linear interpolation",LinInterp($I$5:$I$22,$G$5:$G$22,W3961),CubicSpline($I$5:$I$22,$G$5:$G$22,W3961))</f>
        <v>#VALUE!</v>
      </c>
      <c r="Y3961" s="221" t="e">
        <f t="shared" si="8808"/>
        <v>#VALUE!</v>
      </c>
      <c r="Z3961" s="221" t="e">
        <f>Y3961/PRODUCT($AA$6:AA3960)</f>
        <v>#VALUE!</v>
      </c>
      <c r="AA3961" s="16" t="e">
        <f t="shared" si="8814"/>
        <v>#VALUE!</v>
      </c>
      <c r="AB3961" s="10" t="e">
        <f t="shared" si="8815"/>
        <v>#VALUE!</v>
      </c>
      <c r="AC3961" s="90">
        <f t="shared" si="8786"/>
        <v>3961</v>
      </c>
      <c r="AD3961" s="17">
        <f t="shared" si="8824"/>
        <v>49954</v>
      </c>
      <c r="AE3961" s="16" t="e">
        <f t="shared" si="8809"/>
        <v>#VALUE!</v>
      </c>
      <c r="AF3961" s="10">
        <f ca="1">IFERROR(AVERAGE(INDIRECT("AE"&amp;AC3961-Template!$F$10+1):INDIRECT("AE"&amp;AC3961)),0)</f>
        <v>0</v>
      </c>
      <c r="AG3961" s="35"/>
      <c r="AH3961" s="86"/>
      <c r="AI3961" s="35"/>
      <c r="AJ3961" s="35"/>
      <c r="AK3961" s="35"/>
      <c r="AL3961" s="35"/>
      <c r="AM3961" s="35"/>
      <c r="AN3961" s="35"/>
      <c r="AO3961" s="35"/>
      <c r="AP3961" s="35"/>
      <c r="AQ3961" s="35"/>
      <c r="AR3961" s="35"/>
      <c r="AS3961" s="35"/>
      <c r="AT3961" s="35"/>
      <c r="AU3961" s="35"/>
      <c r="AV3961" s="35"/>
      <c r="AW3961" s="35"/>
      <c r="AX3961" s="35"/>
      <c r="AY3961" s="35"/>
      <c r="AZ3961" s="17">
        <f t="shared" ref="AZ3961" si="8924">AZ3960+1</f>
        <v>49977</v>
      </c>
      <c r="BA3961" s="216">
        <f t="shared" si="8832"/>
        <v>3</v>
      </c>
      <c r="BB3961" s="216">
        <f t="shared" ref="BB3961" si="8925">BB3960+1</f>
        <v>3956</v>
      </c>
      <c r="BC3961" s="16">
        <f t="shared" si="8834"/>
        <v>10.838356164383562</v>
      </c>
      <c r="BD3961" s="16">
        <f>IF(Template!$F$7="Linear interpolation",LinInterp($AO$5:$AO$18,$AM$5:$AM$18,BC3961),CubicSpline($AO$5:$AO$18,$AM$5:$AM$18,BC3961))</f>
        <v>14.150054217098708</v>
      </c>
      <c r="BE3961" s="221">
        <f t="shared" si="8913"/>
        <v>4.1970745392760964</v>
      </c>
      <c r="BF3961" s="221">
        <f>BE3961/PRODUCT($BG$6:BG3960)</f>
        <v>1.0003625887436427</v>
      </c>
      <c r="BG3961" s="16">
        <f t="shared" si="8835"/>
        <v>1.0003625887436427</v>
      </c>
      <c r="BH3961" s="10">
        <f t="shared" si="8836"/>
        <v>13.23448914295855</v>
      </c>
      <c r="BI3961" s="90"/>
      <c r="BJ3961" s="17">
        <f t="shared" si="8818"/>
        <v>49954</v>
      </c>
      <c r="BK3961" s="16">
        <f t="shared" si="8812"/>
        <v>13.235059343280952</v>
      </c>
      <c r="BL3961" s="10">
        <f ca="1">IFERROR(AVERAGE(INDIRECT("BK"&amp;AC3961-Template!$F$10+1):INDIRECT("BK"&amp;AC3961)),0)</f>
        <v>13.235513971749585</v>
      </c>
      <c r="BM3961" s="35"/>
      <c r="BN3961" s="86"/>
      <c r="BO3961" s="35"/>
      <c r="BP3961" s="35"/>
      <c r="BQ3961" s="35"/>
      <c r="BR3961" s="35"/>
      <c r="BS3961" s="35"/>
      <c r="BT3961" s="35"/>
      <c r="BU3961" s="35"/>
      <c r="BV3961" s="35"/>
      <c r="BW3961" s="35"/>
      <c r="BX3961" s="35"/>
      <c r="BY3961" s="35"/>
      <c r="BZ3961" s="35"/>
      <c r="CA3961" s="35"/>
      <c r="CB3961" s="35"/>
      <c r="CC3961" s="35"/>
      <c r="CD3961" s="35"/>
      <c r="CE3961" s="35"/>
      <c r="CF3961" s="35"/>
      <c r="CG3961" s="35"/>
      <c r="CH3961" s="35"/>
    </row>
    <row r="3962" spans="1:86" ht="15.6" x14ac:dyDescent="0.3">
      <c r="A3962" s="35"/>
      <c r="B3962" s="86"/>
      <c r="C3962" s="35"/>
      <c r="D3962" s="35"/>
      <c r="E3962" s="35"/>
      <c r="F3962" s="35"/>
      <c r="G3962" s="35"/>
      <c r="H3962" s="35"/>
      <c r="I3962" s="35"/>
      <c r="J3962" s="35"/>
      <c r="K3962" s="35"/>
      <c r="L3962" s="35"/>
      <c r="M3962" s="35"/>
      <c r="N3962" s="35"/>
      <c r="O3962" s="35"/>
      <c r="P3962" s="35"/>
      <c r="Q3962" s="35"/>
      <c r="R3962" s="35"/>
      <c r="S3962" s="35"/>
      <c r="T3962" s="17">
        <f t="shared" si="8813"/>
        <v>49978</v>
      </c>
      <c r="U3962" s="216">
        <f t="shared" si="8807"/>
        <v>4</v>
      </c>
      <c r="V3962" s="216">
        <f t="shared" si="8813"/>
        <v>3957</v>
      </c>
      <c r="W3962" s="16">
        <f t="shared" si="8819"/>
        <v>10.841095890410958</v>
      </c>
      <c r="X3962" s="16" t="e">
        <f>IF(Template!$F$7="Linear interpolation",LinInterp($I$5:$I$22,$G$5:$G$22,W3962),CubicSpline($I$5:$I$22,$G$5:$G$22,W3962))</f>
        <v>#VALUE!</v>
      </c>
      <c r="Y3962" s="221" t="e">
        <f t="shared" si="8808"/>
        <v>#VALUE!</v>
      </c>
      <c r="Z3962" s="221" t="e">
        <f>Y3962/PRODUCT($AA$6:AA3961)</f>
        <v>#VALUE!</v>
      </c>
      <c r="AA3962" s="16" t="e">
        <f t="shared" si="8814"/>
        <v>#VALUE!</v>
      </c>
      <c r="AB3962" s="10" t="e">
        <f t="shared" si="8815"/>
        <v>#VALUE!</v>
      </c>
      <c r="AC3962" s="90">
        <f t="shared" si="8786"/>
        <v>3962</v>
      </c>
      <c r="AD3962" s="17">
        <f t="shared" si="8824"/>
        <v>49955</v>
      </c>
      <c r="AE3962" s="16" t="e">
        <f t="shared" si="8809"/>
        <v>#VALUE!</v>
      </c>
      <c r="AF3962" s="10">
        <f ca="1">IFERROR(AVERAGE(INDIRECT("AE"&amp;AC3962-Template!$F$10+1):INDIRECT("AE"&amp;AC3962)),0)</f>
        <v>0</v>
      </c>
      <c r="AG3962" s="35"/>
      <c r="AH3962" s="86"/>
      <c r="AI3962" s="35"/>
      <c r="AJ3962" s="35"/>
      <c r="AK3962" s="35"/>
      <c r="AL3962" s="35"/>
      <c r="AM3962" s="35"/>
      <c r="AN3962" s="35"/>
      <c r="AO3962" s="35"/>
      <c r="AP3962" s="35"/>
      <c r="AQ3962" s="35"/>
      <c r="AR3962" s="35"/>
      <c r="AS3962" s="35"/>
      <c r="AT3962" s="35"/>
      <c r="AU3962" s="35"/>
      <c r="AV3962" s="35"/>
      <c r="AW3962" s="35"/>
      <c r="AX3962" s="35"/>
      <c r="AY3962" s="35"/>
      <c r="AZ3962" s="17">
        <f t="shared" ref="AZ3962" si="8926">AZ3961+1</f>
        <v>49978</v>
      </c>
      <c r="BA3962" s="216">
        <f t="shared" si="8832"/>
        <v>4</v>
      </c>
      <c r="BB3962" s="216">
        <f t="shared" ref="BB3962" si="8927">BB3961+1</f>
        <v>3957</v>
      </c>
      <c r="BC3962" s="16">
        <f t="shared" si="8834"/>
        <v>10.841095890410958</v>
      </c>
      <c r="BD3962" s="16">
        <f>IF(Template!$F$7="Linear interpolation",LinInterp($AO$5:$AO$18,$AM$5:$AM$18,BC3962),CubicSpline($AO$5:$AO$18,$AM$5:$AM$18,BC3962))</f>
        <v>14.150053552032364</v>
      </c>
      <c r="BE3962" s="221">
        <f t="shared" si="8913"/>
        <v>4.1985963478513595</v>
      </c>
      <c r="BF3962" s="221">
        <f>BE3962/PRODUCT($BG$6:BG3961)</f>
        <v>1.0003625879314324</v>
      </c>
      <c r="BG3962" s="16">
        <f t="shared" si="8835"/>
        <v>1.0003625879314324</v>
      </c>
      <c r="BH3962" s="10">
        <f t="shared" si="8836"/>
        <v>13.234459497282636</v>
      </c>
      <c r="BI3962" s="90"/>
      <c r="BJ3962" s="17">
        <f t="shared" si="8818"/>
        <v>49955</v>
      </c>
      <c r="BK3962" s="16">
        <f t="shared" si="8812"/>
        <v>13.235112508895529</v>
      </c>
      <c r="BL3962" s="10">
        <f ca="1">IFERROR(AVERAGE(INDIRECT("BK"&amp;AC3962-Template!$F$10+1):INDIRECT("BK"&amp;AC3962)),0)</f>
        <v>13.235486981237631</v>
      </c>
      <c r="BM3962" s="35"/>
      <c r="BN3962" s="86"/>
      <c r="BO3962" s="35"/>
      <c r="BP3962" s="35"/>
      <c r="BQ3962" s="35"/>
      <c r="BR3962" s="35"/>
      <c r="BS3962" s="35"/>
      <c r="BT3962" s="35"/>
      <c r="BU3962" s="35"/>
      <c r="BV3962" s="35"/>
      <c r="BW3962" s="35"/>
      <c r="BX3962" s="35"/>
      <c r="BY3962" s="35"/>
      <c r="BZ3962" s="35"/>
      <c r="CA3962" s="35"/>
      <c r="CB3962" s="35"/>
      <c r="CC3962" s="35"/>
      <c r="CD3962" s="35"/>
      <c r="CE3962" s="35"/>
      <c r="CF3962" s="35"/>
      <c r="CG3962" s="35"/>
      <c r="CH3962" s="35"/>
    </row>
    <row r="3963" spans="1:86" ht="15.6" x14ac:dyDescent="0.3">
      <c r="A3963" s="35"/>
      <c r="B3963" s="86"/>
      <c r="C3963" s="35"/>
      <c r="D3963" s="35"/>
      <c r="E3963" s="35"/>
      <c r="F3963" s="35"/>
      <c r="G3963" s="35"/>
      <c r="H3963" s="35"/>
      <c r="I3963" s="35"/>
      <c r="J3963" s="35"/>
      <c r="K3963" s="35"/>
      <c r="L3963" s="35"/>
      <c r="M3963" s="35"/>
      <c r="N3963" s="35"/>
      <c r="O3963" s="35"/>
      <c r="P3963" s="35"/>
      <c r="Q3963" s="35"/>
      <c r="R3963" s="35"/>
      <c r="S3963" s="35"/>
      <c r="T3963" s="17">
        <f t="shared" si="8813"/>
        <v>49979</v>
      </c>
      <c r="U3963" s="216">
        <f t="shared" si="8807"/>
        <v>5</v>
      </c>
      <c r="V3963" s="216">
        <f t="shared" si="8813"/>
        <v>3958</v>
      </c>
      <c r="W3963" s="16">
        <f t="shared" si="8819"/>
        <v>10.843835616438357</v>
      </c>
      <c r="X3963" s="16" t="e">
        <f>IF(Template!$F$7="Linear interpolation",LinInterp($I$5:$I$22,$G$5:$G$22,W3963),CubicSpline($I$5:$I$22,$G$5:$G$22,W3963))</f>
        <v>#VALUE!</v>
      </c>
      <c r="Y3963" s="221" t="e">
        <f t="shared" si="8808"/>
        <v>#VALUE!</v>
      </c>
      <c r="Z3963" s="221" t="e">
        <f>Y3963/PRODUCT($AA$6:AA3962)</f>
        <v>#VALUE!</v>
      </c>
      <c r="AA3963" s="16" t="e">
        <f t="shared" si="8814"/>
        <v>#VALUE!</v>
      </c>
      <c r="AB3963" s="10" t="e">
        <f t="shared" si="8815"/>
        <v>#VALUE!</v>
      </c>
      <c r="AC3963" s="90">
        <f t="shared" si="8786"/>
        <v>3963</v>
      </c>
      <c r="AD3963" s="17">
        <f t="shared" si="8824"/>
        <v>49956</v>
      </c>
      <c r="AE3963" s="16" t="e">
        <f t="shared" si="8809"/>
        <v>#VALUE!</v>
      </c>
      <c r="AF3963" s="10">
        <f ca="1">IFERROR(AVERAGE(INDIRECT("AE"&amp;AC3963-Template!$F$10+1):INDIRECT("AE"&amp;AC3963)),0)</f>
        <v>0</v>
      </c>
      <c r="AG3963" s="35"/>
      <c r="AH3963" s="86"/>
      <c r="AI3963" s="35"/>
      <c r="AJ3963" s="35"/>
      <c r="AK3963" s="35"/>
      <c r="AL3963" s="35"/>
      <c r="AM3963" s="35"/>
      <c r="AN3963" s="35"/>
      <c r="AO3963" s="35"/>
      <c r="AP3963" s="35"/>
      <c r="AQ3963" s="35"/>
      <c r="AR3963" s="35"/>
      <c r="AS3963" s="35"/>
      <c r="AT3963" s="35"/>
      <c r="AU3963" s="35"/>
      <c r="AV3963" s="35"/>
      <c r="AW3963" s="35"/>
      <c r="AX3963" s="35"/>
      <c r="AY3963" s="35"/>
      <c r="AZ3963" s="17">
        <f t="shared" ref="AZ3963" si="8928">AZ3962+1</f>
        <v>49979</v>
      </c>
      <c r="BA3963" s="216">
        <f t="shared" si="8832"/>
        <v>5</v>
      </c>
      <c r="BB3963" s="216">
        <f t="shared" ref="BB3963" si="8929">BB3962+1</f>
        <v>3958</v>
      </c>
      <c r="BC3963" s="16">
        <f t="shared" si="8834"/>
        <v>10.843835616438357</v>
      </c>
      <c r="BD3963" s="16">
        <f>IF(Template!$F$7="Linear interpolation",LinInterp($AO$5:$AO$18,$AM$5:$AM$18,BC3963),CubicSpline($AO$5:$AO$18,$AM$5:$AM$18,BC3963))</f>
        <v>14.150052878722175</v>
      </c>
      <c r="BE3963" s="221">
        <f t="shared" si="8913"/>
        <v>4.2001187047926942</v>
      </c>
      <c r="BF3963" s="221">
        <f>BE3963/PRODUCT($BG$6:BG3962)</f>
        <v>1.000362587116076</v>
      </c>
      <c r="BG3963" s="16">
        <f t="shared" si="8835"/>
        <v>1.000362587116076</v>
      </c>
      <c r="BH3963" s="10">
        <f t="shared" si="8836"/>
        <v>13.234429736772245</v>
      </c>
      <c r="BI3963" s="90"/>
      <c r="BJ3963" s="17">
        <f t="shared" si="8818"/>
        <v>49956</v>
      </c>
      <c r="BK3963" s="16">
        <f t="shared" si="8812"/>
        <v>13.235085363845878</v>
      </c>
      <c r="BL3963" s="10">
        <f ca="1">IFERROR(AVERAGE(INDIRECT("BK"&amp;AC3963-Template!$F$10+1):INDIRECT("BK"&amp;AC3963)),0)</f>
        <v>13.235463818365107</v>
      </c>
      <c r="BM3963" s="35"/>
      <c r="BN3963" s="86"/>
      <c r="BO3963" s="35"/>
      <c r="BP3963" s="35"/>
      <c r="BQ3963" s="35"/>
      <c r="BR3963" s="35"/>
      <c r="BS3963" s="35"/>
      <c r="BT3963" s="35"/>
      <c r="BU3963" s="35"/>
      <c r="BV3963" s="35"/>
      <c r="BW3963" s="35"/>
      <c r="BX3963" s="35"/>
      <c r="BY3963" s="35"/>
      <c r="BZ3963" s="35"/>
      <c r="CA3963" s="35"/>
      <c r="CB3963" s="35"/>
      <c r="CC3963" s="35"/>
      <c r="CD3963" s="35"/>
      <c r="CE3963" s="35"/>
      <c r="CF3963" s="35"/>
      <c r="CG3963" s="35"/>
      <c r="CH3963" s="35"/>
    </row>
    <row r="3964" spans="1:86" ht="15.6" x14ac:dyDescent="0.3">
      <c r="A3964" s="35"/>
      <c r="B3964" s="86"/>
      <c r="C3964" s="35"/>
      <c r="D3964" s="35"/>
      <c r="E3964" s="35"/>
      <c r="F3964" s="35"/>
      <c r="G3964" s="35"/>
      <c r="H3964" s="35"/>
      <c r="I3964" s="35"/>
      <c r="J3964" s="35"/>
      <c r="K3964" s="35"/>
      <c r="L3964" s="35"/>
      <c r="M3964" s="35"/>
      <c r="N3964" s="35"/>
      <c r="O3964" s="35"/>
      <c r="P3964" s="35"/>
      <c r="Q3964" s="35"/>
      <c r="R3964" s="35"/>
      <c r="S3964" s="35"/>
      <c r="T3964" s="17">
        <f t="shared" si="8813"/>
        <v>49980</v>
      </c>
      <c r="U3964" s="216">
        <f t="shared" si="8807"/>
        <v>6</v>
      </c>
      <c r="V3964" s="216">
        <f t="shared" si="8813"/>
        <v>3959</v>
      </c>
      <c r="W3964" s="16">
        <f t="shared" si="8819"/>
        <v>10.846575342465753</v>
      </c>
      <c r="X3964" s="16" t="e">
        <f>IF(Template!$F$7="Linear interpolation",LinInterp($I$5:$I$22,$G$5:$G$22,W3964),CubicSpline($I$5:$I$22,$G$5:$G$22,W3964))</f>
        <v>#VALUE!</v>
      </c>
      <c r="Y3964" s="221" t="e">
        <f t="shared" si="8808"/>
        <v>#VALUE!</v>
      </c>
      <c r="Z3964" s="221" t="e">
        <f>Y3964/PRODUCT($AA$6:AA3963)</f>
        <v>#VALUE!</v>
      </c>
      <c r="AA3964" s="16" t="e">
        <f t="shared" si="8814"/>
        <v>#VALUE!</v>
      </c>
      <c r="AB3964" s="10" t="e">
        <f t="shared" si="8815"/>
        <v>#VALUE!</v>
      </c>
      <c r="AC3964" s="90">
        <f t="shared" ref="AC3964:AC4027" si="8930">ROW(AD3964)</f>
        <v>3964</v>
      </c>
      <c r="AD3964" s="17">
        <f t="shared" si="8824"/>
        <v>49957</v>
      </c>
      <c r="AE3964" s="16" t="e">
        <f t="shared" si="8809"/>
        <v>#VALUE!</v>
      </c>
      <c r="AF3964" s="10">
        <f ca="1">IFERROR(AVERAGE(INDIRECT("AE"&amp;AC3964-Template!$F$10+1):INDIRECT("AE"&amp;AC3964)),0)</f>
        <v>0</v>
      </c>
      <c r="AG3964" s="35"/>
      <c r="AH3964" s="86"/>
      <c r="AI3964" s="35"/>
      <c r="AJ3964" s="35"/>
      <c r="AK3964" s="35"/>
      <c r="AL3964" s="35"/>
      <c r="AM3964" s="35"/>
      <c r="AN3964" s="35"/>
      <c r="AO3964" s="35"/>
      <c r="AP3964" s="35"/>
      <c r="AQ3964" s="35"/>
      <c r="AR3964" s="35"/>
      <c r="AS3964" s="35"/>
      <c r="AT3964" s="35"/>
      <c r="AU3964" s="35"/>
      <c r="AV3964" s="35"/>
      <c r="AW3964" s="35"/>
      <c r="AX3964" s="35"/>
      <c r="AY3964" s="35"/>
      <c r="AZ3964" s="17">
        <f t="shared" ref="AZ3964" si="8931">AZ3963+1</f>
        <v>49980</v>
      </c>
      <c r="BA3964" s="216">
        <f t="shared" si="8832"/>
        <v>6</v>
      </c>
      <c r="BB3964" s="216">
        <f t="shared" ref="BB3964" si="8932">BB3963+1</f>
        <v>3959</v>
      </c>
      <c r="BC3964" s="16">
        <f t="shared" si="8834"/>
        <v>10.846575342465753</v>
      </c>
      <c r="BD3964" s="16">
        <f>IF(Template!$F$7="Linear interpolation",LinInterp($AO$5:$AO$18,$AM$5:$AM$18,BC3964),CubicSpline($AO$5:$AO$18,$AM$5:$AM$18,BC3964))</f>
        <v>14.150052197141285</v>
      </c>
      <c r="BE3964" s="221">
        <f t="shared" si="8913"/>
        <v>4.2016416102832377</v>
      </c>
      <c r="BF3964" s="221">
        <f>BE3964/PRODUCT($BG$6:BG3963)</f>
        <v>1.0003625862975742</v>
      </c>
      <c r="BG3964" s="16">
        <f t="shared" si="8835"/>
        <v>1.000362587116076</v>
      </c>
      <c r="BH3964" s="10">
        <f t="shared" si="8836"/>
        <v>13.234429736772245</v>
      </c>
      <c r="BI3964" s="90"/>
      <c r="BJ3964" s="17">
        <f t="shared" si="8818"/>
        <v>49957</v>
      </c>
      <c r="BK3964" s="16">
        <f t="shared" si="8812"/>
        <v>13.23505810604464</v>
      </c>
      <c r="BL3964" s="10">
        <f ca="1">IFERROR(AVERAGE(INDIRECT("BK"&amp;AC3964-Template!$F$10+1):INDIRECT("BK"&amp;AC3964)),0)</f>
        <v>13.23543818160403</v>
      </c>
      <c r="BM3964" s="35"/>
      <c r="BN3964" s="86"/>
      <c r="BO3964" s="35"/>
      <c r="BP3964" s="35"/>
      <c r="BQ3964" s="35"/>
      <c r="BR3964" s="35"/>
      <c r="BS3964" s="35"/>
      <c r="BT3964" s="35"/>
      <c r="BU3964" s="35"/>
      <c r="BV3964" s="35"/>
      <c r="BW3964" s="35"/>
      <c r="BX3964" s="35"/>
      <c r="BY3964" s="35"/>
      <c r="BZ3964" s="35"/>
      <c r="CA3964" s="35"/>
      <c r="CB3964" s="35"/>
      <c r="CC3964" s="35"/>
      <c r="CD3964" s="35"/>
      <c r="CE3964" s="35"/>
      <c r="CF3964" s="35"/>
      <c r="CG3964" s="35"/>
      <c r="CH3964" s="35"/>
    </row>
    <row r="3965" spans="1:86" ht="15.6" x14ac:dyDescent="0.3">
      <c r="A3965" s="35"/>
      <c r="B3965" s="86"/>
      <c r="C3965" s="35"/>
      <c r="D3965" s="35"/>
      <c r="E3965" s="35"/>
      <c r="F3965" s="35"/>
      <c r="G3965" s="35"/>
      <c r="H3965" s="35"/>
      <c r="I3965" s="35"/>
      <c r="J3965" s="35"/>
      <c r="K3965" s="35"/>
      <c r="L3965" s="35"/>
      <c r="M3965" s="35"/>
      <c r="N3965" s="35"/>
      <c r="O3965" s="35"/>
      <c r="P3965" s="35"/>
      <c r="Q3965" s="35"/>
      <c r="R3965" s="35"/>
      <c r="S3965" s="35"/>
      <c r="T3965" s="17">
        <f t="shared" si="8813"/>
        <v>49981</v>
      </c>
      <c r="U3965" s="216">
        <f t="shared" si="8807"/>
        <v>7</v>
      </c>
      <c r="V3965" s="216">
        <f t="shared" si="8813"/>
        <v>3960</v>
      </c>
      <c r="W3965" s="16">
        <f t="shared" si="8819"/>
        <v>10.849315068493151</v>
      </c>
      <c r="X3965" s="16" t="e">
        <f>IF(Template!$F$7="Linear interpolation",LinInterp($I$5:$I$22,$G$5:$G$22,W3965),CubicSpline($I$5:$I$22,$G$5:$G$22,W3965))</f>
        <v>#VALUE!</v>
      </c>
      <c r="Y3965" s="221" t="e">
        <f t="shared" si="8808"/>
        <v>#VALUE!</v>
      </c>
      <c r="Z3965" s="221" t="e">
        <f>Y3965/PRODUCT($AA$6:AA3964)</f>
        <v>#VALUE!</v>
      </c>
      <c r="AA3965" s="16" t="e">
        <f t="shared" si="8814"/>
        <v>#VALUE!</v>
      </c>
      <c r="AB3965" s="10" t="e">
        <f t="shared" si="8815"/>
        <v>#VALUE!</v>
      </c>
      <c r="AC3965" s="90">
        <f t="shared" si="8930"/>
        <v>3965</v>
      </c>
      <c r="AD3965" s="17">
        <f t="shared" si="8824"/>
        <v>49958</v>
      </c>
      <c r="AE3965" s="16" t="e">
        <f t="shared" si="8809"/>
        <v>#VALUE!</v>
      </c>
      <c r="AF3965" s="10">
        <f ca="1">IFERROR(AVERAGE(INDIRECT("AE"&amp;AC3965-Template!$F$10+1):INDIRECT("AE"&amp;AC3965)),0)</f>
        <v>0</v>
      </c>
      <c r="AG3965" s="35"/>
      <c r="AH3965" s="86"/>
      <c r="AI3965" s="35"/>
      <c r="AJ3965" s="35"/>
      <c r="AK3965" s="35"/>
      <c r="AL3965" s="35"/>
      <c r="AM3965" s="35"/>
      <c r="AN3965" s="35"/>
      <c r="AO3965" s="35"/>
      <c r="AP3965" s="35"/>
      <c r="AQ3965" s="35"/>
      <c r="AR3965" s="35"/>
      <c r="AS3965" s="35"/>
      <c r="AT3965" s="35"/>
      <c r="AU3965" s="35"/>
      <c r="AV3965" s="35"/>
      <c r="AW3965" s="35"/>
      <c r="AX3965" s="35"/>
      <c r="AY3965" s="35"/>
      <c r="AZ3965" s="17">
        <f t="shared" ref="AZ3965" si="8933">AZ3964+1</f>
        <v>49981</v>
      </c>
      <c r="BA3965" s="216">
        <f t="shared" si="8832"/>
        <v>7</v>
      </c>
      <c r="BB3965" s="216">
        <f t="shared" ref="BB3965" si="8934">BB3964+1</f>
        <v>3960</v>
      </c>
      <c r="BC3965" s="16">
        <f t="shared" si="8834"/>
        <v>10.849315068493151</v>
      </c>
      <c r="BD3965" s="16">
        <f>IF(Template!$F$7="Linear interpolation",LinInterp($AO$5:$AO$18,$AM$5:$AM$18,BC3965),CubicSpline($AO$5:$AO$18,$AM$5:$AM$18,BC3965))</f>
        <v>14.150051507262841</v>
      </c>
      <c r="BE3965" s="221">
        <f t="shared" si="8913"/>
        <v>4.20316506450615</v>
      </c>
      <c r="BF3965" s="221">
        <f>BE3965/PRODUCT($BG$6:BG3964)</f>
        <v>1.0003625846574191</v>
      </c>
      <c r="BG3965" s="16">
        <f t="shared" si="8835"/>
        <v>1.000362587116076</v>
      </c>
      <c r="BH3965" s="10">
        <f t="shared" si="8836"/>
        <v>13.234429736772245</v>
      </c>
      <c r="BI3965" s="90"/>
      <c r="BJ3965" s="17">
        <f t="shared" si="8818"/>
        <v>49958</v>
      </c>
      <c r="BK3965" s="16">
        <f t="shared" si="8812"/>
        <v>13.235030735418874</v>
      </c>
      <c r="BL3965" s="10">
        <f ca="1">IFERROR(AVERAGE(INDIRECT("BK"&amp;AC3965-Template!$F$10+1):INDIRECT("BK"&amp;AC3965)),0)</f>
        <v>13.235412433434844</v>
      </c>
      <c r="BM3965" s="35"/>
      <c r="BN3965" s="86"/>
      <c r="BO3965" s="35"/>
      <c r="BP3965" s="35"/>
      <c r="BQ3965" s="35"/>
      <c r="BR3965" s="35"/>
      <c r="BS3965" s="35"/>
      <c r="BT3965" s="35"/>
      <c r="BU3965" s="35"/>
      <c r="BV3965" s="35"/>
      <c r="BW3965" s="35"/>
      <c r="BX3965" s="35"/>
      <c r="BY3965" s="35"/>
      <c r="BZ3965" s="35"/>
      <c r="CA3965" s="35"/>
      <c r="CB3965" s="35"/>
      <c r="CC3965" s="35"/>
      <c r="CD3965" s="35"/>
      <c r="CE3965" s="35"/>
      <c r="CF3965" s="35"/>
      <c r="CG3965" s="35"/>
      <c r="CH3965" s="35"/>
    </row>
    <row r="3966" spans="1:86" ht="15.6" x14ac:dyDescent="0.3">
      <c r="A3966" s="35"/>
      <c r="B3966" s="86"/>
      <c r="C3966" s="35"/>
      <c r="D3966" s="35"/>
      <c r="E3966" s="35"/>
      <c r="F3966" s="35"/>
      <c r="G3966" s="35"/>
      <c r="H3966" s="35"/>
      <c r="I3966" s="35"/>
      <c r="J3966" s="35"/>
      <c r="K3966" s="35"/>
      <c r="L3966" s="35"/>
      <c r="M3966" s="35"/>
      <c r="N3966" s="35"/>
      <c r="O3966" s="35"/>
      <c r="P3966" s="35"/>
      <c r="Q3966" s="35"/>
      <c r="R3966" s="35"/>
      <c r="S3966" s="35"/>
      <c r="T3966" s="17">
        <f t="shared" si="8813"/>
        <v>49982</v>
      </c>
      <c r="U3966" s="216">
        <f t="shared" si="8807"/>
        <v>1</v>
      </c>
      <c r="V3966" s="216">
        <f t="shared" si="8813"/>
        <v>3961</v>
      </c>
      <c r="W3966" s="16">
        <f t="shared" si="8819"/>
        <v>10.852054794520548</v>
      </c>
      <c r="X3966" s="16" t="e">
        <f>IF(Template!$F$7="Linear interpolation",LinInterp($I$5:$I$22,$G$5:$G$22,W3966),CubicSpline($I$5:$I$22,$G$5:$G$22,W3966))</f>
        <v>#VALUE!</v>
      </c>
      <c r="Y3966" s="221" t="e">
        <f t="shared" si="8808"/>
        <v>#VALUE!</v>
      </c>
      <c r="Z3966" s="221" t="e">
        <f>Y3966/PRODUCT($AA$6:AA3965)</f>
        <v>#VALUE!</v>
      </c>
      <c r="AA3966" s="16" t="e">
        <f t="shared" si="8814"/>
        <v>#VALUE!</v>
      </c>
      <c r="AB3966" s="10" t="e">
        <f t="shared" si="8815"/>
        <v>#VALUE!</v>
      </c>
      <c r="AC3966" s="90">
        <f t="shared" si="8930"/>
        <v>3966</v>
      </c>
      <c r="AD3966" s="17">
        <f t="shared" si="8824"/>
        <v>49959</v>
      </c>
      <c r="AE3966" s="16" t="e">
        <f t="shared" si="8809"/>
        <v>#VALUE!</v>
      </c>
      <c r="AF3966" s="10">
        <f ca="1">IFERROR(AVERAGE(INDIRECT("AE"&amp;AC3966-Template!$F$10+1):INDIRECT("AE"&amp;AC3966)),0)</f>
        <v>0</v>
      </c>
      <c r="AG3966" s="35"/>
      <c r="AH3966" s="86"/>
      <c r="AI3966" s="35"/>
      <c r="AJ3966" s="35"/>
      <c r="AK3966" s="35"/>
      <c r="AL3966" s="35"/>
      <c r="AM3966" s="35"/>
      <c r="AN3966" s="35"/>
      <c r="AO3966" s="35"/>
      <c r="AP3966" s="35"/>
      <c r="AQ3966" s="35"/>
      <c r="AR3966" s="35"/>
      <c r="AS3966" s="35"/>
      <c r="AT3966" s="35"/>
      <c r="AU3966" s="35"/>
      <c r="AV3966" s="35"/>
      <c r="AW3966" s="35"/>
      <c r="AX3966" s="35"/>
      <c r="AY3966" s="35"/>
      <c r="AZ3966" s="17">
        <f t="shared" ref="AZ3966" si="8935">AZ3965+1</f>
        <v>49982</v>
      </c>
      <c r="BA3966" s="216">
        <f t="shared" si="8832"/>
        <v>1</v>
      </c>
      <c r="BB3966" s="216">
        <f t="shared" ref="BB3966" si="8936">BB3965+1</f>
        <v>3961</v>
      </c>
      <c r="BC3966" s="16">
        <f t="shared" si="8834"/>
        <v>10.852054794520548</v>
      </c>
      <c r="BD3966" s="16">
        <f>IF(Template!$F$7="Linear interpolation",LinInterp($AO$5:$AO$18,$AM$5:$AM$18,BC3966),CubicSpline($AO$5:$AO$18,$AM$5:$AM$18,BC3966))</f>
        <v>14.150050809059991</v>
      </c>
      <c r="BE3966" s="221">
        <f t="shared" si="8913"/>
        <v>4.2046890676446722</v>
      </c>
      <c r="BF3966" s="221">
        <f>BE3966/PRODUCT($BG$6:BG3965)</f>
        <v>1.0003625821924651</v>
      </c>
      <c r="BG3966" s="16">
        <f t="shared" si="8835"/>
        <v>1.0003625821924651</v>
      </c>
      <c r="BH3966" s="10">
        <f t="shared" si="8836"/>
        <v>13.234250024976134</v>
      </c>
      <c r="BI3966" s="90"/>
      <c r="BJ3966" s="17">
        <f t="shared" si="8818"/>
        <v>49959</v>
      </c>
      <c r="BK3966" s="16">
        <f t="shared" si="8812"/>
        <v>13.235030735418874</v>
      </c>
      <c r="BL3966" s="10">
        <f ca="1">IFERROR(AVERAGE(INDIRECT("BK"&amp;AC3966-Template!$F$10+1):INDIRECT("BK"&amp;AC3966)),0)</f>
        <v>13.23538748988341</v>
      </c>
      <c r="BM3966" s="35"/>
      <c r="BN3966" s="86"/>
      <c r="BO3966" s="35"/>
      <c r="BP3966" s="35"/>
      <c r="BQ3966" s="35"/>
      <c r="BR3966" s="35"/>
      <c r="BS3966" s="35"/>
      <c r="BT3966" s="35"/>
      <c r="BU3966" s="35"/>
      <c r="BV3966" s="35"/>
      <c r="BW3966" s="35"/>
      <c r="BX3966" s="35"/>
      <c r="BY3966" s="35"/>
      <c r="BZ3966" s="35"/>
      <c r="CA3966" s="35"/>
      <c r="CB3966" s="35"/>
      <c r="CC3966" s="35"/>
      <c r="CD3966" s="35"/>
      <c r="CE3966" s="35"/>
      <c r="CF3966" s="35"/>
      <c r="CG3966" s="35"/>
      <c r="CH3966" s="35"/>
    </row>
    <row r="3967" spans="1:86" ht="15.6" x14ac:dyDescent="0.3">
      <c r="A3967" s="35"/>
      <c r="B3967" s="86"/>
      <c r="C3967" s="35"/>
      <c r="D3967" s="35"/>
      <c r="E3967" s="35"/>
      <c r="F3967" s="35"/>
      <c r="G3967" s="35"/>
      <c r="H3967" s="35"/>
      <c r="I3967" s="35"/>
      <c r="J3967" s="35"/>
      <c r="K3967" s="35"/>
      <c r="L3967" s="35"/>
      <c r="M3967" s="35"/>
      <c r="N3967" s="35"/>
      <c r="O3967" s="35"/>
      <c r="P3967" s="35"/>
      <c r="Q3967" s="35"/>
      <c r="R3967" s="35"/>
      <c r="S3967" s="35"/>
      <c r="T3967" s="17">
        <f t="shared" si="8813"/>
        <v>49983</v>
      </c>
      <c r="U3967" s="216">
        <f t="shared" si="8807"/>
        <v>2</v>
      </c>
      <c r="V3967" s="216">
        <f t="shared" si="8813"/>
        <v>3962</v>
      </c>
      <c r="W3967" s="16">
        <f t="shared" si="8819"/>
        <v>10.854794520547944</v>
      </c>
      <c r="X3967" s="16" t="e">
        <f>IF(Template!$F$7="Linear interpolation",LinInterp($I$5:$I$22,$G$5:$G$22,W3967),CubicSpline($I$5:$I$22,$G$5:$G$22,W3967))</f>
        <v>#VALUE!</v>
      </c>
      <c r="Y3967" s="221" t="e">
        <f t="shared" si="8808"/>
        <v>#VALUE!</v>
      </c>
      <c r="Z3967" s="221" t="e">
        <f>Y3967/PRODUCT($AA$6:AA3966)</f>
        <v>#VALUE!</v>
      </c>
      <c r="AA3967" s="16" t="e">
        <f t="shared" si="8814"/>
        <v>#VALUE!</v>
      </c>
      <c r="AB3967" s="10" t="e">
        <f t="shared" si="8815"/>
        <v>#VALUE!</v>
      </c>
      <c r="AC3967" s="90">
        <f t="shared" si="8930"/>
        <v>3967</v>
      </c>
      <c r="AD3967" s="17">
        <f t="shared" si="8824"/>
        <v>49960</v>
      </c>
      <c r="AE3967" s="16" t="e">
        <f t="shared" si="8809"/>
        <v>#VALUE!</v>
      </c>
      <c r="AF3967" s="10">
        <f ca="1">IFERROR(AVERAGE(INDIRECT("AE"&amp;AC3967-Template!$F$10+1):INDIRECT("AE"&amp;AC3967)),0)</f>
        <v>0</v>
      </c>
      <c r="AG3967" s="35"/>
      <c r="AH3967" s="86"/>
      <c r="AI3967" s="35"/>
      <c r="AJ3967" s="35"/>
      <c r="AK3967" s="35"/>
      <c r="AL3967" s="35"/>
      <c r="AM3967" s="35"/>
      <c r="AN3967" s="35"/>
      <c r="AO3967" s="35"/>
      <c r="AP3967" s="35"/>
      <c r="AQ3967" s="35"/>
      <c r="AR3967" s="35"/>
      <c r="AS3967" s="35"/>
      <c r="AT3967" s="35"/>
      <c r="AU3967" s="35"/>
      <c r="AV3967" s="35"/>
      <c r="AW3967" s="35"/>
      <c r="AX3967" s="35"/>
      <c r="AY3967" s="35"/>
      <c r="AZ3967" s="17">
        <f t="shared" ref="AZ3967" si="8937">AZ3966+1</f>
        <v>49983</v>
      </c>
      <c r="BA3967" s="216">
        <f t="shared" si="8832"/>
        <v>2</v>
      </c>
      <c r="BB3967" s="216">
        <f t="shared" ref="BB3967" si="8938">BB3966+1</f>
        <v>3962</v>
      </c>
      <c r="BC3967" s="16">
        <f t="shared" si="8834"/>
        <v>10.854794520547944</v>
      </c>
      <c r="BD3967" s="16">
        <f>IF(Template!$F$7="Linear interpolation",LinInterp($AO$5:$AO$18,$AM$5:$AM$18,BC3967),CubicSpline($AO$5:$AO$18,$AM$5:$AM$18,BC3967))</f>
        <v>14.150050102505883</v>
      </c>
      <c r="BE3967" s="221">
        <f t="shared" si="8913"/>
        <v>4.2062136198820328</v>
      </c>
      <c r="BF3967" s="221">
        <f>BE3967/PRODUCT($BG$6:BG3966)</f>
        <v>1.0003625838231636</v>
      </c>
      <c r="BG3967" s="16">
        <f t="shared" si="8835"/>
        <v>1.0003625838231636</v>
      </c>
      <c r="BH3967" s="10">
        <f t="shared" si="8836"/>
        <v>13.234309545470113</v>
      </c>
      <c r="BI3967" s="90"/>
      <c r="BJ3967" s="17">
        <f t="shared" si="8818"/>
        <v>49960</v>
      </c>
      <c r="BK3967" s="16">
        <f t="shared" si="8812"/>
        <v>13.235030735418874</v>
      </c>
      <c r="BL3967" s="10">
        <f ca="1">IFERROR(AVERAGE(INDIRECT("BK"&amp;AC3967-Template!$F$10+1):INDIRECT("BK"&amp;AC3967)),0)</f>
        <v>13.235363354617338</v>
      </c>
      <c r="BM3967" s="35"/>
      <c r="BN3967" s="86"/>
      <c r="BO3967" s="35"/>
      <c r="BP3967" s="35"/>
      <c r="BQ3967" s="35"/>
      <c r="BR3967" s="35"/>
      <c r="BS3967" s="35"/>
      <c r="BT3967" s="35"/>
      <c r="BU3967" s="35"/>
      <c r="BV3967" s="35"/>
      <c r="BW3967" s="35"/>
      <c r="BX3967" s="35"/>
      <c r="BY3967" s="35"/>
      <c r="BZ3967" s="35"/>
      <c r="CA3967" s="35"/>
      <c r="CB3967" s="35"/>
      <c r="CC3967" s="35"/>
      <c r="CD3967" s="35"/>
      <c r="CE3967" s="35"/>
      <c r="CF3967" s="35"/>
      <c r="CG3967" s="35"/>
      <c r="CH3967" s="35"/>
    </row>
    <row r="3968" spans="1:86" ht="15.6" x14ac:dyDescent="0.3">
      <c r="A3968" s="35"/>
      <c r="B3968" s="86"/>
      <c r="C3968" s="35"/>
      <c r="D3968" s="35"/>
      <c r="E3968" s="35"/>
      <c r="F3968" s="35"/>
      <c r="G3968" s="35"/>
      <c r="H3968" s="35"/>
      <c r="I3968" s="35"/>
      <c r="J3968" s="35"/>
      <c r="K3968" s="35"/>
      <c r="L3968" s="35"/>
      <c r="M3968" s="35"/>
      <c r="N3968" s="35"/>
      <c r="O3968" s="35"/>
      <c r="P3968" s="35"/>
      <c r="Q3968" s="35"/>
      <c r="R3968" s="35"/>
      <c r="S3968" s="35"/>
      <c r="T3968" s="17">
        <f t="shared" si="8813"/>
        <v>49984</v>
      </c>
      <c r="U3968" s="216">
        <f t="shared" si="8807"/>
        <v>3</v>
      </c>
      <c r="V3968" s="216">
        <f t="shared" si="8813"/>
        <v>3963</v>
      </c>
      <c r="W3968" s="16">
        <f t="shared" si="8819"/>
        <v>10.857534246575343</v>
      </c>
      <c r="X3968" s="16" t="e">
        <f>IF(Template!$F$7="Linear interpolation",LinInterp($I$5:$I$22,$G$5:$G$22,W3968),CubicSpline($I$5:$I$22,$G$5:$G$22,W3968))</f>
        <v>#VALUE!</v>
      </c>
      <c r="Y3968" s="221" t="e">
        <f t="shared" si="8808"/>
        <v>#VALUE!</v>
      </c>
      <c r="Z3968" s="221" t="e">
        <f>Y3968/PRODUCT($AA$6:AA3967)</f>
        <v>#VALUE!</v>
      </c>
      <c r="AA3968" s="16" t="e">
        <f t="shared" si="8814"/>
        <v>#VALUE!</v>
      </c>
      <c r="AB3968" s="10" t="e">
        <f t="shared" si="8815"/>
        <v>#VALUE!</v>
      </c>
      <c r="AC3968" s="90">
        <f t="shared" si="8930"/>
        <v>3968</v>
      </c>
      <c r="AD3968" s="17">
        <f t="shared" si="8824"/>
        <v>49961</v>
      </c>
      <c r="AE3968" s="16" t="e">
        <f t="shared" si="8809"/>
        <v>#VALUE!</v>
      </c>
      <c r="AF3968" s="10">
        <f ca="1">IFERROR(AVERAGE(INDIRECT("AE"&amp;AC3968-Template!$F$10+1):INDIRECT("AE"&amp;AC3968)),0)</f>
        <v>0</v>
      </c>
      <c r="AG3968" s="35"/>
      <c r="AH3968" s="86"/>
      <c r="AI3968" s="35"/>
      <c r="AJ3968" s="35"/>
      <c r="AK3968" s="35"/>
      <c r="AL3968" s="35"/>
      <c r="AM3968" s="35"/>
      <c r="AN3968" s="35"/>
      <c r="AO3968" s="35"/>
      <c r="AP3968" s="35"/>
      <c r="AQ3968" s="35"/>
      <c r="AR3968" s="35"/>
      <c r="AS3968" s="35"/>
      <c r="AT3968" s="35"/>
      <c r="AU3968" s="35"/>
      <c r="AV3968" s="35"/>
      <c r="AW3968" s="35"/>
      <c r="AX3968" s="35"/>
      <c r="AY3968" s="35"/>
      <c r="AZ3968" s="17">
        <f t="shared" ref="AZ3968" si="8939">AZ3967+1</f>
        <v>49984</v>
      </c>
      <c r="BA3968" s="216">
        <f t="shared" si="8832"/>
        <v>3</v>
      </c>
      <c r="BB3968" s="216">
        <f t="shared" ref="BB3968" si="8940">BB3967+1</f>
        <v>3963</v>
      </c>
      <c r="BC3968" s="16">
        <f t="shared" si="8834"/>
        <v>10.857534246575343</v>
      </c>
      <c r="BD3968" s="16">
        <f>IF(Template!$F$7="Linear interpolation",LinInterp($AO$5:$AO$18,$AM$5:$AM$18,BC3968),CubicSpline($AO$5:$AO$18,$AM$5:$AM$18,BC3968))</f>
        <v>14.150049387573661</v>
      </c>
      <c r="BE3968" s="221">
        <f t="shared" si="8913"/>
        <v>4.2077387214015243</v>
      </c>
      <c r="BF3968" s="221">
        <f>BE3968/PRODUCT($BG$6:BG3967)</f>
        <v>1.0003625829920484</v>
      </c>
      <c r="BG3968" s="16">
        <f t="shared" si="8835"/>
        <v>1.0003625829920484</v>
      </c>
      <c r="BH3968" s="10">
        <f t="shared" si="8836"/>
        <v>13.234279209766164</v>
      </c>
      <c r="BI3968" s="90"/>
      <c r="BJ3968" s="17">
        <f t="shared" si="8818"/>
        <v>49961</v>
      </c>
      <c r="BK3968" s="16">
        <f t="shared" si="8812"/>
        <v>13.234865382819262</v>
      </c>
      <c r="BL3968" s="10">
        <f ca="1">IFERROR(AVERAGE(INDIRECT("BK"&amp;AC3968-Template!$F$10+1):INDIRECT("BK"&amp;AC3968)),0)</f>
        <v>13.235333707597944</v>
      </c>
      <c r="BM3968" s="35"/>
      <c r="BN3968" s="86"/>
      <c r="BO3968" s="35"/>
      <c r="BP3968" s="35"/>
      <c r="BQ3968" s="35"/>
      <c r="BR3968" s="35"/>
      <c r="BS3968" s="35"/>
      <c r="BT3968" s="35"/>
      <c r="BU3968" s="35"/>
      <c r="BV3968" s="35"/>
      <c r="BW3968" s="35"/>
      <c r="BX3968" s="35"/>
      <c r="BY3968" s="35"/>
      <c r="BZ3968" s="35"/>
      <c r="CA3968" s="35"/>
      <c r="CB3968" s="35"/>
      <c r="CC3968" s="35"/>
      <c r="CD3968" s="35"/>
      <c r="CE3968" s="35"/>
      <c r="CF3968" s="35"/>
      <c r="CG3968" s="35"/>
      <c r="CH3968" s="35"/>
    </row>
    <row r="3969" spans="1:86" ht="15.6" x14ac:dyDescent="0.3">
      <c r="A3969" s="35"/>
      <c r="B3969" s="86"/>
      <c r="C3969" s="35"/>
      <c r="D3969" s="35"/>
      <c r="E3969" s="35"/>
      <c r="F3969" s="35"/>
      <c r="G3969" s="35"/>
      <c r="H3969" s="35"/>
      <c r="I3969" s="35"/>
      <c r="J3969" s="35"/>
      <c r="K3969" s="35"/>
      <c r="L3969" s="35"/>
      <c r="M3969" s="35"/>
      <c r="N3969" s="35"/>
      <c r="O3969" s="35"/>
      <c r="P3969" s="35"/>
      <c r="Q3969" s="35"/>
      <c r="R3969" s="35"/>
      <c r="S3969" s="35"/>
      <c r="T3969" s="17">
        <f t="shared" si="8813"/>
        <v>49985</v>
      </c>
      <c r="U3969" s="216">
        <f t="shared" si="8807"/>
        <v>4</v>
      </c>
      <c r="V3969" s="216">
        <f t="shared" si="8813"/>
        <v>3964</v>
      </c>
      <c r="W3969" s="16">
        <f t="shared" si="8819"/>
        <v>10.860273972602739</v>
      </c>
      <c r="X3969" s="16" t="e">
        <f>IF(Template!$F$7="Linear interpolation",LinInterp($I$5:$I$22,$G$5:$G$22,W3969),CubicSpline($I$5:$I$22,$G$5:$G$22,W3969))</f>
        <v>#VALUE!</v>
      </c>
      <c r="Y3969" s="221" t="e">
        <f t="shared" si="8808"/>
        <v>#VALUE!</v>
      </c>
      <c r="Z3969" s="221" t="e">
        <f>Y3969/PRODUCT($AA$6:AA3968)</f>
        <v>#VALUE!</v>
      </c>
      <c r="AA3969" s="16" t="e">
        <f t="shared" si="8814"/>
        <v>#VALUE!</v>
      </c>
      <c r="AB3969" s="10" t="e">
        <f t="shared" si="8815"/>
        <v>#VALUE!</v>
      </c>
      <c r="AC3969" s="90">
        <f t="shared" si="8930"/>
        <v>3969</v>
      </c>
      <c r="AD3969" s="17">
        <f t="shared" si="8824"/>
        <v>49962</v>
      </c>
      <c r="AE3969" s="16" t="e">
        <f t="shared" si="8809"/>
        <v>#VALUE!</v>
      </c>
      <c r="AF3969" s="10">
        <f ca="1">IFERROR(AVERAGE(INDIRECT("AE"&amp;AC3969-Template!$F$10+1):INDIRECT("AE"&amp;AC3969)),0)</f>
        <v>0</v>
      </c>
      <c r="AG3969" s="35"/>
      <c r="AH3969" s="86"/>
      <c r="AI3969" s="35"/>
      <c r="AJ3969" s="35"/>
      <c r="AK3969" s="35"/>
      <c r="AL3969" s="35"/>
      <c r="AM3969" s="35"/>
      <c r="AN3969" s="35"/>
      <c r="AO3969" s="35"/>
      <c r="AP3969" s="35"/>
      <c r="AQ3969" s="35"/>
      <c r="AR3969" s="35"/>
      <c r="AS3969" s="35"/>
      <c r="AT3969" s="35"/>
      <c r="AU3969" s="35"/>
      <c r="AV3969" s="35"/>
      <c r="AW3969" s="35"/>
      <c r="AX3969" s="35"/>
      <c r="AY3969" s="35"/>
      <c r="AZ3969" s="17">
        <f t="shared" ref="AZ3969" si="8941">AZ3968+1</f>
        <v>49985</v>
      </c>
      <c r="BA3969" s="216">
        <f t="shared" si="8832"/>
        <v>4</v>
      </c>
      <c r="BB3969" s="216">
        <f t="shared" ref="BB3969" si="8942">BB3968+1</f>
        <v>3964</v>
      </c>
      <c r="BC3969" s="16">
        <f t="shared" si="8834"/>
        <v>10.860273972602739</v>
      </c>
      <c r="BD3969" s="16">
        <f>IF(Template!$F$7="Linear interpolation",LinInterp($AO$5:$AO$18,$AM$5:$AM$18,BC3969),CubicSpline($AO$5:$AO$18,$AM$5:$AM$18,BC3969))</f>
        <v>14.150048664236476</v>
      </c>
      <c r="BE3969" s="221">
        <f t="shared" si="8913"/>
        <v>4.209264372386504</v>
      </c>
      <c r="BF3969" s="221">
        <f>BE3969/PRODUCT($BG$6:BG3968)</f>
        <v>1.00036258215778</v>
      </c>
      <c r="BG3969" s="16">
        <f t="shared" si="8835"/>
        <v>1.00036258215778</v>
      </c>
      <c r="BH3969" s="10">
        <f t="shared" si="8836"/>
        <v>13.234248758968391</v>
      </c>
      <c r="BI3969" s="90"/>
      <c r="BJ3969" s="17">
        <f t="shared" si="8818"/>
        <v>49962</v>
      </c>
      <c r="BK3969" s="16">
        <f t="shared" si="8812"/>
        <v>13.234920123568305</v>
      </c>
      <c r="BL3969" s="10">
        <f ca="1">IFERROR(AVERAGE(INDIRECT("BK"&amp;AC3969-Template!$F$10+1):INDIRECT("BK"&amp;AC3969)),0)</f>
        <v>13.235305885270188</v>
      </c>
      <c r="BM3969" s="35"/>
      <c r="BN3969" s="86"/>
      <c r="BO3969" s="35"/>
      <c r="BP3969" s="35"/>
      <c r="BQ3969" s="35"/>
      <c r="BR3969" s="35"/>
      <c r="BS3969" s="35"/>
      <c r="BT3969" s="35"/>
      <c r="BU3969" s="35"/>
      <c r="BV3969" s="35"/>
      <c r="BW3969" s="35"/>
      <c r="BX3969" s="35"/>
      <c r="BY3969" s="35"/>
      <c r="BZ3969" s="35"/>
      <c r="CA3969" s="35"/>
      <c r="CB3969" s="35"/>
      <c r="CC3969" s="35"/>
      <c r="CD3969" s="35"/>
      <c r="CE3969" s="35"/>
      <c r="CF3969" s="35"/>
      <c r="CG3969" s="35"/>
      <c r="CH3969" s="35"/>
    </row>
    <row r="3970" spans="1:86" ht="15.6" x14ac:dyDescent="0.3">
      <c r="A3970" s="35"/>
      <c r="B3970" s="86"/>
      <c r="C3970" s="35"/>
      <c r="D3970" s="35"/>
      <c r="E3970" s="35"/>
      <c r="F3970" s="35"/>
      <c r="G3970" s="35"/>
      <c r="H3970" s="35"/>
      <c r="I3970" s="35"/>
      <c r="J3970" s="35"/>
      <c r="K3970" s="35"/>
      <c r="L3970" s="35"/>
      <c r="M3970" s="35"/>
      <c r="N3970" s="35"/>
      <c r="O3970" s="35"/>
      <c r="P3970" s="35"/>
      <c r="Q3970" s="35"/>
      <c r="R3970" s="35"/>
      <c r="S3970" s="35"/>
      <c r="T3970" s="17">
        <f t="shared" si="8813"/>
        <v>49986</v>
      </c>
      <c r="U3970" s="216">
        <f t="shared" si="8807"/>
        <v>5</v>
      </c>
      <c r="V3970" s="216">
        <f t="shared" si="8813"/>
        <v>3965</v>
      </c>
      <c r="W3970" s="16">
        <f t="shared" si="8819"/>
        <v>10.863013698630137</v>
      </c>
      <c r="X3970" s="16" t="e">
        <f>IF(Template!$F$7="Linear interpolation",LinInterp($I$5:$I$22,$G$5:$G$22,W3970),CubicSpline($I$5:$I$22,$G$5:$G$22,W3970))</f>
        <v>#VALUE!</v>
      </c>
      <c r="Y3970" s="221" t="e">
        <f t="shared" si="8808"/>
        <v>#VALUE!</v>
      </c>
      <c r="Z3970" s="221" t="e">
        <f>Y3970/PRODUCT($AA$6:AA3969)</f>
        <v>#VALUE!</v>
      </c>
      <c r="AA3970" s="16" t="e">
        <f t="shared" si="8814"/>
        <v>#VALUE!</v>
      </c>
      <c r="AB3970" s="10" t="e">
        <f t="shared" si="8815"/>
        <v>#VALUE!</v>
      </c>
      <c r="AC3970" s="90">
        <f t="shared" si="8930"/>
        <v>3970</v>
      </c>
      <c r="AD3970" s="17">
        <f t="shared" si="8824"/>
        <v>49963</v>
      </c>
      <c r="AE3970" s="16" t="e">
        <f t="shared" si="8809"/>
        <v>#VALUE!</v>
      </c>
      <c r="AF3970" s="10">
        <f ca="1">IFERROR(AVERAGE(INDIRECT("AE"&amp;AC3970-Template!$F$10+1):INDIRECT("AE"&amp;AC3970)),0)</f>
        <v>0</v>
      </c>
      <c r="AG3970" s="35"/>
      <c r="AH3970" s="86"/>
      <c r="AI3970" s="35"/>
      <c r="AJ3970" s="35"/>
      <c r="AK3970" s="35"/>
      <c r="AL3970" s="35"/>
      <c r="AM3970" s="35"/>
      <c r="AN3970" s="35"/>
      <c r="AO3970" s="35"/>
      <c r="AP3970" s="35"/>
      <c r="AQ3970" s="35"/>
      <c r="AR3970" s="35"/>
      <c r="AS3970" s="35"/>
      <c r="AT3970" s="35"/>
      <c r="AU3970" s="35"/>
      <c r="AV3970" s="35"/>
      <c r="AW3970" s="35"/>
      <c r="AX3970" s="35"/>
      <c r="AY3970" s="35"/>
      <c r="AZ3970" s="17">
        <f t="shared" ref="AZ3970" si="8943">AZ3969+1</f>
        <v>49986</v>
      </c>
      <c r="BA3970" s="216">
        <f t="shared" si="8832"/>
        <v>5</v>
      </c>
      <c r="BB3970" s="216">
        <f t="shared" ref="BB3970" si="8944">BB3969+1</f>
        <v>3965</v>
      </c>
      <c r="BC3970" s="16">
        <f t="shared" si="8834"/>
        <v>10.863013698630137</v>
      </c>
      <c r="BD3970" s="16">
        <f>IF(Template!$F$7="Linear interpolation",LinInterp($AO$5:$AO$18,$AM$5:$AM$18,BC3970),CubicSpline($AO$5:$AO$18,$AM$5:$AM$18,BC3970))</f>
        <v>14.150047932467473</v>
      </c>
      <c r="BE3970" s="221">
        <f t="shared" si="8913"/>
        <v>4.2107905730203221</v>
      </c>
      <c r="BF3970" s="221">
        <f>BE3970/PRODUCT($BG$6:BG3969)</f>
        <v>1.0003625813203443</v>
      </c>
      <c r="BG3970" s="16">
        <f t="shared" si="8835"/>
        <v>1.0003625813203443</v>
      </c>
      <c r="BH3970" s="10">
        <f t="shared" si="8836"/>
        <v>13.234218192566205</v>
      </c>
      <c r="BI3970" s="90"/>
      <c r="BJ3970" s="17">
        <f t="shared" si="8818"/>
        <v>49963</v>
      </c>
      <c r="BK3970" s="16">
        <f t="shared" si="8812"/>
        <v>13.234892187677151</v>
      </c>
      <c r="BL3970" s="10">
        <f ca="1">IFERROR(AVERAGE(INDIRECT("BK"&amp;AC3970-Template!$F$10+1):INDIRECT("BK"&amp;AC3970)),0)</f>
        <v>13.235282018237047</v>
      </c>
      <c r="BM3970" s="35"/>
      <c r="BN3970" s="86"/>
      <c r="BO3970" s="35"/>
      <c r="BP3970" s="35"/>
      <c r="BQ3970" s="35"/>
      <c r="BR3970" s="35"/>
      <c r="BS3970" s="35"/>
      <c r="BT3970" s="35"/>
      <c r="BU3970" s="35"/>
      <c r="BV3970" s="35"/>
      <c r="BW3970" s="35"/>
      <c r="BX3970" s="35"/>
      <c r="BY3970" s="35"/>
      <c r="BZ3970" s="35"/>
      <c r="CA3970" s="35"/>
      <c r="CB3970" s="35"/>
      <c r="CC3970" s="35"/>
      <c r="CD3970" s="35"/>
      <c r="CE3970" s="35"/>
      <c r="CF3970" s="35"/>
      <c r="CG3970" s="35"/>
      <c r="CH3970" s="35"/>
    </row>
    <row r="3971" spans="1:86" ht="15.6" x14ac:dyDescent="0.3">
      <c r="A3971" s="35"/>
      <c r="B3971" s="86"/>
      <c r="C3971" s="35"/>
      <c r="D3971" s="35"/>
      <c r="E3971" s="35"/>
      <c r="F3971" s="35"/>
      <c r="G3971" s="35"/>
      <c r="H3971" s="35"/>
      <c r="I3971" s="35"/>
      <c r="J3971" s="35"/>
      <c r="K3971" s="35"/>
      <c r="L3971" s="35"/>
      <c r="M3971" s="35"/>
      <c r="N3971" s="35"/>
      <c r="O3971" s="35"/>
      <c r="P3971" s="35"/>
      <c r="Q3971" s="35"/>
      <c r="R3971" s="35"/>
      <c r="S3971" s="35"/>
      <c r="T3971" s="17">
        <f t="shared" si="8813"/>
        <v>49987</v>
      </c>
      <c r="U3971" s="216">
        <f t="shared" si="8807"/>
        <v>6</v>
      </c>
      <c r="V3971" s="216">
        <f t="shared" si="8813"/>
        <v>3966</v>
      </c>
      <c r="W3971" s="16">
        <f t="shared" si="8819"/>
        <v>10.865753424657534</v>
      </c>
      <c r="X3971" s="16" t="e">
        <f>IF(Template!$F$7="Linear interpolation",LinInterp($I$5:$I$22,$G$5:$G$22,W3971),CubicSpline($I$5:$I$22,$G$5:$G$22,W3971))</f>
        <v>#VALUE!</v>
      </c>
      <c r="Y3971" s="221" t="e">
        <f t="shared" si="8808"/>
        <v>#VALUE!</v>
      </c>
      <c r="Z3971" s="221" t="e">
        <f>Y3971/PRODUCT($AA$6:AA3970)</f>
        <v>#VALUE!</v>
      </c>
      <c r="AA3971" s="16" t="e">
        <f t="shared" si="8814"/>
        <v>#VALUE!</v>
      </c>
      <c r="AB3971" s="10" t="e">
        <f t="shared" si="8815"/>
        <v>#VALUE!</v>
      </c>
      <c r="AC3971" s="90">
        <f t="shared" si="8930"/>
        <v>3971</v>
      </c>
      <c r="AD3971" s="17">
        <f t="shared" si="8824"/>
        <v>49964</v>
      </c>
      <c r="AE3971" s="16" t="e">
        <f t="shared" si="8809"/>
        <v>#VALUE!</v>
      </c>
      <c r="AF3971" s="10">
        <f ca="1">IFERROR(AVERAGE(INDIRECT("AE"&amp;AC3971-Template!$F$10+1):INDIRECT("AE"&amp;AC3971)),0)</f>
        <v>0</v>
      </c>
      <c r="AG3971" s="35"/>
      <c r="AH3971" s="86"/>
      <c r="AI3971" s="35"/>
      <c r="AJ3971" s="35"/>
      <c r="AK3971" s="35"/>
      <c r="AL3971" s="35"/>
      <c r="AM3971" s="35"/>
      <c r="AN3971" s="35"/>
      <c r="AO3971" s="35"/>
      <c r="AP3971" s="35"/>
      <c r="AQ3971" s="35"/>
      <c r="AR3971" s="35"/>
      <c r="AS3971" s="35"/>
      <c r="AT3971" s="35"/>
      <c r="AU3971" s="35"/>
      <c r="AV3971" s="35"/>
      <c r="AW3971" s="35"/>
      <c r="AX3971" s="35"/>
      <c r="AY3971" s="35"/>
      <c r="AZ3971" s="17">
        <f t="shared" ref="AZ3971" si="8945">AZ3970+1</f>
        <v>49987</v>
      </c>
      <c r="BA3971" s="216">
        <f t="shared" si="8832"/>
        <v>6</v>
      </c>
      <c r="BB3971" s="216">
        <f t="shared" ref="BB3971" si="8946">BB3970+1</f>
        <v>3966</v>
      </c>
      <c r="BC3971" s="16">
        <f t="shared" si="8834"/>
        <v>10.865753424657534</v>
      </c>
      <c r="BD3971" s="16">
        <f>IF(Template!$F$7="Linear interpolation",LinInterp($AO$5:$AO$18,$AM$5:$AM$18,BC3971),CubicSpline($AO$5:$AO$18,$AM$5:$AM$18,BC3971))</f>
        <v>14.150047192239798</v>
      </c>
      <c r="BE3971" s="221">
        <f t="shared" si="8913"/>
        <v>4.2123173234863946</v>
      </c>
      <c r="BF3971" s="221">
        <f>BE3971/PRODUCT($BG$6:BG3970)</f>
        <v>1.0003625804797454</v>
      </c>
      <c r="BG3971" s="16">
        <f t="shared" si="8835"/>
        <v>1.0003625813203443</v>
      </c>
      <c r="BH3971" s="10">
        <f t="shared" si="8836"/>
        <v>13.234218192566205</v>
      </c>
      <c r="BI3971" s="90"/>
      <c r="BJ3971" s="17">
        <f t="shared" si="8818"/>
        <v>49964</v>
      </c>
      <c r="BK3971" s="16">
        <f t="shared" si="8812"/>
        <v>13.234864138475189</v>
      </c>
      <c r="BL3971" s="10">
        <f ca="1">IFERROR(AVERAGE(INDIRECT("BK"&amp;AC3971-Template!$F$10+1):INDIRECT("BK"&amp;AC3971)),0)</f>
        <v>13.235255599663834</v>
      </c>
      <c r="BM3971" s="35"/>
      <c r="BN3971" s="86"/>
      <c r="BO3971" s="35"/>
      <c r="BP3971" s="35"/>
      <c r="BQ3971" s="35"/>
      <c r="BR3971" s="35"/>
      <c r="BS3971" s="35"/>
      <c r="BT3971" s="35"/>
      <c r="BU3971" s="35"/>
      <c r="BV3971" s="35"/>
      <c r="BW3971" s="35"/>
      <c r="BX3971" s="35"/>
      <c r="BY3971" s="35"/>
      <c r="BZ3971" s="35"/>
      <c r="CA3971" s="35"/>
      <c r="CB3971" s="35"/>
      <c r="CC3971" s="35"/>
      <c r="CD3971" s="35"/>
      <c r="CE3971" s="35"/>
      <c r="CF3971" s="35"/>
      <c r="CG3971" s="35"/>
      <c r="CH3971" s="35"/>
    </row>
    <row r="3972" spans="1:86" ht="15.6" x14ac:dyDescent="0.3">
      <c r="A3972" s="35"/>
      <c r="B3972" s="86"/>
      <c r="C3972" s="35"/>
      <c r="D3972" s="35"/>
      <c r="E3972" s="35"/>
      <c r="F3972" s="35"/>
      <c r="G3972" s="35"/>
      <c r="H3972" s="35"/>
      <c r="I3972" s="35"/>
      <c r="J3972" s="35"/>
      <c r="K3972" s="35"/>
      <c r="L3972" s="35"/>
      <c r="M3972" s="35"/>
      <c r="N3972" s="35"/>
      <c r="O3972" s="35"/>
      <c r="P3972" s="35"/>
      <c r="Q3972" s="35"/>
      <c r="R3972" s="35"/>
      <c r="S3972" s="35"/>
      <c r="T3972" s="17">
        <f t="shared" si="8813"/>
        <v>49988</v>
      </c>
      <c r="U3972" s="216">
        <f t="shared" si="8807"/>
        <v>7</v>
      </c>
      <c r="V3972" s="216">
        <f t="shared" si="8813"/>
        <v>3967</v>
      </c>
      <c r="W3972" s="16">
        <f t="shared" si="8819"/>
        <v>10.868493150684932</v>
      </c>
      <c r="X3972" s="16" t="e">
        <f>IF(Template!$F$7="Linear interpolation",LinInterp($I$5:$I$22,$G$5:$G$22,W3972),CubicSpline($I$5:$I$22,$G$5:$G$22,W3972))</f>
        <v>#VALUE!</v>
      </c>
      <c r="Y3972" s="221" t="e">
        <f t="shared" si="8808"/>
        <v>#VALUE!</v>
      </c>
      <c r="Z3972" s="221" t="e">
        <f>Y3972/PRODUCT($AA$6:AA3971)</f>
        <v>#VALUE!</v>
      </c>
      <c r="AA3972" s="16" t="e">
        <f t="shared" si="8814"/>
        <v>#VALUE!</v>
      </c>
      <c r="AB3972" s="10" t="e">
        <f t="shared" si="8815"/>
        <v>#VALUE!</v>
      </c>
      <c r="AC3972" s="90">
        <f t="shared" si="8930"/>
        <v>3972</v>
      </c>
      <c r="AD3972" s="17">
        <f t="shared" si="8824"/>
        <v>49965</v>
      </c>
      <c r="AE3972" s="16" t="e">
        <f t="shared" si="8809"/>
        <v>#VALUE!</v>
      </c>
      <c r="AF3972" s="10">
        <f ca="1">IFERROR(AVERAGE(INDIRECT("AE"&amp;AC3972-Template!$F$10+1):INDIRECT("AE"&amp;AC3972)),0)</f>
        <v>0</v>
      </c>
      <c r="AG3972" s="35"/>
      <c r="AH3972" s="86"/>
      <c r="AI3972" s="35"/>
      <c r="AJ3972" s="35"/>
      <c r="AK3972" s="35"/>
      <c r="AL3972" s="35"/>
      <c r="AM3972" s="35"/>
      <c r="AN3972" s="35"/>
      <c r="AO3972" s="35"/>
      <c r="AP3972" s="35"/>
      <c r="AQ3972" s="35"/>
      <c r="AR3972" s="35"/>
      <c r="AS3972" s="35"/>
      <c r="AT3972" s="35"/>
      <c r="AU3972" s="35"/>
      <c r="AV3972" s="35"/>
      <c r="AW3972" s="35"/>
      <c r="AX3972" s="35"/>
      <c r="AY3972" s="35"/>
      <c r="AZ3972" s="17">
        <f t="shared" ref="AZ3972" si="8947">AZ3971+1</f>
        <v>49988</v>
      </c>
      <c r="BA3972" s="216">
        <f t="shared" si="8832"/>
        <v>7</v>
      </c>
      <c r="BB3972" s="216">
        <f t="shared" ref="BB3972" si="8948">BB3971+1</f>
        <v>3967</v>
      </c>
      <c r="BC3972" s="16">
        <f t="shared" si="8834"/>
        <v>10.868493150684932</v>
      </c>
      <c r="BD3972" s="16">
        <f>IF(Template!$F$7="Linear interpolation",LinInterp($AO$5:$AO$18,$AM$5:$AM$18,BC3972),CubicSpline($AO$5:$AO$18,$AM$5:$AM$18,BC3972))</f>
        <v>14.150046443526602</v>
      </c>
      <c r="BE3972" s="221">
        <f t="shared" si="8913"/>
        <v>4.2138446239681757</v>
      </c>
      <c r="BF3972" s="221">
        <f>BE3972/PRODUCT($BG$6:BG3971)</f>
        <v>1.0003625787953807</v>
      </c>
      <c r="BG3972" s="16">
        <f t="shared" si="8835"/>
        <v>1.0003625813203443</v>
      </c>
      <c r="BH3972" s="10">
        <f t="shared" si="8836"/>
        <v>13.234218192566205</v>
      </c>
      <c r="BI3972" s="90"/>
      <c r="BJ3972" s="17">
        <f t="shared" si="8818"/>
        <v>49965</v>
      </c>
      <c r="BK3972" s="16">
        <f t="shared" si="8812"/>
        <v>13.234835975938108</v>
      </c>
      <c r="BL3972" s="10">
        <f ca="1">IFERROR(AVERAGE(INDIRECT("BK"&amp;AC3972-Template!$F$10+1):INDIRECT("BK"&amp;AC3972)),0)</f>
        <v>13.235229069031167</v>
      </c>
      <c r="BM3972" s="35"/>
      <c r="BN3972" s="86"/>
      <c r="BO3972" s="35"/>
      <c r="BP3972" s="35"/>
      <c r="BQ3972" s="35"/>
      <c r="BR3972" s="35"/>
      <c r="BS3972" s="35"/>
      <c r="BT3972" s="35"/>
      <c r="BU3972" s="35"/>
      <c r="BV3972" s="35"/>
      <c r="BW3972" s="35"/>
      <c r="BX3972" s="35"/>
      <c r="BY3972" s="35"/>
      <c r="BZ3972" s="35"/>
      <c r="CA3972" s="35"/>
      <c r="CB3972" s="35"/>
      <c r="CC3972" s="35"/>
      <c r="CD3972" s="35"/>
      <c r="CE3972" s="35"/>
      <c r="CF3972" s="35"/>
      <c r="CG3972" s="35"/>
      <c r="CH3972" s="35"/>
    </row>
    <row r="3973" spans="1:86" ht="15.6" x14ac:dyDescent="0.3">
      <c r="A3973" s="35"/>
      <c r="B3973" s="86"/>
      <c r="C3973" s="35"/>
      <c r="D3973" s="35"/>
      <c r="E3973" s="35"/>
      <c r="F3973" s="35"/>
      <c r="G3973" s="35"/>
      <c r="H3973" s="35"/>
      <c r="I3973" s="35"/>
      <c r="J3973" s="35"/>
      <c r="K3973" s="35"/>
      <c r="L3973" s="35"/>
      <c r="M3973" s="35"/>
      <c r="N3973" s="35"/>
      <c r="O3973" s="35"/>
      <c r="P3973" s="35"/>
      <c r="Q3973" s="35"/>
      <c r="R3973" s="35"/>
      <c r="S3973" s="35"/>
      <c r="T3973" s="17">
        <f t="shared" si="8813"/>
        <v>49989</v>
      </c>
      <c r="U3973" s="216">
        <f t="shared" si="8807"/>
        <v>1</v>
      </c>
      <c r="V3973" s="216">
        <f t="shared" si="8813"/>
        <v>3968</v>
      </c>
      <c r="W3973" s="16">
        <f t="shared" si="8819"/>
        <v>10.871232876712329</v>
      </c>
      <c r="X3973" s="16" t="e">
        <f>IF(Template!$F$7="Linear interpolation",LinInterp($I$5:$I$22,$G$5:$G$22,W3973),CubicSpline($I$5:$I$22,$G$5:$G$22,W3973))</f>
        <v>#VALUE!</v>
      </c>
      <c r="Y3973" s="221" t="e">
        <f t="shared" si="8808"/>
        <v>#VALUE!</v>
      </c>
      <c r="Z3973" s="221" t="e">
        <f>Y3973/PRODUCT($AA$6:AA3972)</f>
        <v>#VALUE!</v>
      </c>
      <c r="AA3973" s="16" t="e">
        <f t="shared" si="8814"/>
        <v>#VALUE!</v>
      </c>
      <c r="AB3973" s="10" t="e">
        <f t="shared" si="8815"/>
        <v>#VALUE!</v>
      </c>
      <c r="AC3973" s="90">
        <f t="shared" si="8930"/>
        <v>3973</v>
      </c>
      <c r="AD3973" s="17">
        <f t="shared" si="8824"/>
        <v>49966</v>
      </c>
      <c r="AE3973" s="16" t="e">
        <f t="shared" si="8809"/>
        <v>#VALUE!</v>
      </c>
      <c r="AF3973" s="10">
        <f ca="1">IFERROR(AVERAGE(INDIRECT("AE"&amp;AC3973-Template!$F$10+1):INDIRECT("AE"&amp;AC3973)),0)</f>
        <v>0</v>
      </c>
      <c r="AG3973" s="35"/>
      <c r="AH3973" s="86"/>
      <c r="AI3973" s="35"/>
      <c r="AJ3973" s="35"/>
      <c r="AK3973" s="35"/>
      <c r="AL3973" s="35"/>
      <c r="AM3973" s="35"/>
      <c r="AN3973" s="35"/>
      <c r="AO3973" s="35"/>
      <c r="AP3973" s="35"/>
      <c r="AQ3973" s="35"/>
      <c r="AR3973" s="35"/>
      <c r="AS3973" s="35"/>
      <c r="AT3973" s="35"/>
      <c r="AU3973" s="35"/>
      <c r="AV3973" s="35"/>
      <c r="AW3973" s="35"/>
      <c r="AX3973" s="35"/>
      <c r="AY3973" s="35"/>
      <c r="AZ3973" s="17">
        <f t="shared" ref="AZ3973" si="8949">AZ3972+1</f>
        <v>49989</v>
      </c>
      <c r="BA3973" s="216">
        <f t="shared" si="8832"/>
        <v>1</v>
      </c>
      <c r="BB3973" s="216">
        <f t="shared" ref="BB3973" si="8950">BB3972+1</f>
        <v>3968</v>
      </c>
      <c r="BC3973" s="16">
        <f t="shared" si="8834"/>
        <v>10.871232876712329</v>
      </c>
      <c r="BD3973" s="16">
        <f>IF(Template!$F$7="Linear interpolation",LinInterp($AO$5:$AO$18,$AM$5:$AM$18,BC3973),CubicSpline($AO$5:$AO$18,$AM$5:$AM$18,BC3973))</f>
        <v>14.150045686301027</v>
      </c>
      <c r="BE3973" s="221">
        <f t="shared" si="8913"/>
        <v>4.2153724746491621</v>
      </c>
      <c r="BF3973" s="221">
        <f>BE3973/PRODUCT($BG$6:BG3972)</f>
        <v>1.0003625762640826</v>
      </c>
      <c r="BG3973" s="16">
        <f t="shared" si="8835"/>
        <v>1.0003625762640826</v>
      </c>
      <c r="BH3973" s="10">
        <f t="shared" si="8836"/>
        <v>13.234033639016651</v>
      </c>
      <c r="BI3973" s="90"/>
      <c r="BJ3973" s="17">
        <f t="shared" si="8818"/>
        <v>49966</v>
      </c>
      <c r="BK3973" s="16">
        <f t="shared" si="8812"/>
        <v>13.234835975938108</v>
      </c>
      <c r="BL3973" s="10">
        <f ca="1">IFERROR(AVERAGE(INDIRECT("BK"&amp;AC3973-Template!$F$10+1):INDIRECT("BK"&amp;AC3973)),0)</f>
        <v>13.23520336877654</v>
      </c>
      <c r="BM3973" s="35"/>
      <c r="BN3973" s="86"/>
      <c r="BO3973" s="35"/>
      <c r="BP3973" s="35"/>
      <c r="BQ3973" s="35"/>
      <c r="BR3973" s="35"/>
      <c r="BS3973" s="35"/>
      <c r="BT3973" s="35"/>
      <c r="BU3973" s="35"/>
      <c r="BV3973" s="35"/>
      <c r="BW3973" s="35"/>
      <c r="BX3973" s="35"/>
      <c r="BY3973" s="35"/>
      <c r="BZ3973" s="35"/>
      <c r="CA3973" s="35"/>
      <c r="CB3973" s="35"/>
      <c r="CC3973" s="35"/>
      <c r="CD3973" s="35"/>
      <c r="CE3973" s="35"/>
      <c r="CF3973" s="35"/>
      <c r="CG3973" s="35"/>
      <c r="CH3973" s="35"/>
    </row>
    <row r="3974" spans="1:86" ht="15.6" x14ac:dyDescent="0.3">
      <c r="A3974" s="35"/>
      <c r="B3974" s="86"/>
      <c r="C3974" s="35"/>
      <c r="D3974" s="35"/>
      <c r="E3974" s="35"/>
      <c r="F3974" s="35"/>
      <c r="G3974" s="35"/>
      <c r="H3974" s="35"/>
      <c r="I3974" s="35"/>
      <c r="J3974" s="35"/>
      <c r="K3974" s="35"/>
      <c r="L3974" s="35"/>
      <c r="M3974" s="35"/>
      <c r="N3974" s="35"/>
      <c r="O3974" s="35"/>
      <c r="P3974" s="35"/>
      <c r="Q3974" s="35"/>
      <c r="R3974" s="35"/>
      <c r="S3974" s="35"/>
      <c r="T3974" s="17">
        <f t="shared" si="8813"/>
        <v>49990</v>
      </c>
      <c r="U3974" s="216">
        <f t="shared" ref="U3974:U4037" si="8951">WEEKDAY(T3974,2)</f>
        <v>2</v>
      </c>
      <c r="V3974" s="216">
        <f t="shared" si="8813"/>
        <v>3969</v>
      </c>
      <c r="W3974" s="16">
        <f t="shared" si="8819"/>
        <v>10.873972602739727</v>
      </c>
      <c r="X3974" s="16" t="e">
        <f>IF(Template!$F$7="Linear interpolation",LinInterp($I$5:$I$22,$G$5:$G$22,W3974),CubicSpline($I$5:$I$22,$G$5:$G$22,W3974))</f>
        <v>#VALUE!</v>
      </c>
      <c r="Y3974" s="221" t="e">
        <f t="shared" ref="Y3974:Y4037" si="8952">(1+(X3974/100))^W3974</f>
        <v>#VALUE!</v>
      </c>
      <c r="Z3974" s="221" t="e">
        <f>Y3974/PRODUCT($AA$6:AA3973)</f>
        <v>#VALUE!</v>
      </c>
      <c r="AA3974" s="16" t="e">
        <f t="shared" si="8814"/>
        <v>#VALUE!</v>
      </c>
      <c r="AB3974" s="10" t="e">
        <f t="shared" si="8815"/>
        <v>#VALUE!</v>
      </c>
      <c r="AC3974" s="90">
        <f t="shared" si="8930"/>
        <v>3974</v>
      </c>
      <c r="AD3974" s="17">
        <f t="shared" si="8824"/>
        <v>49967</v>
      </c>
      <c r="AE3974" s="16" t="e">
        <f t="shared" ref="AE3974:AE4037" si="8953">IF(R3974&lt;&gt;0,R3974,VLOOKUP(AD3974,$T:$AB,9,FALSE))</f>
        <v>#VALUE!</v>
      </c>
      <c r="AF3974" s="10">
        <f ca="1">IFERROR(AVERAGE(INDIRECT("AE"&amp;AC3974-Template!$F$10+1):INDIRECT("AE"&amp;AC3974)),0)</f>
        <v>0</v>
      </c>
      <c r="AG3974" s="35"/>
      <c r="AH3974" s="86"/>
      <c r="AI3974" s="35"/>
      <c r="AJ3974" s="35"/>
      <c r="AK3974" s="35"/>
      <c r="AL3974" s="35"/>
      <c r="AM3974" s="35"/>
      <c r="AN3974" s="35"/>
      <c r="AO3974" s="35"/>
      <c r="AP3974" s="35"/>
      <c r="AQ3974" s="35"/>
      <c r="AR3974" s="35"/>
      <c r="AS3974" s="35"/>
      <c r="AT3974" s="35"/>
      <c r="AU3974" s="35"/>
      <c r="AV3974" s="35"/>
      <c r="AW3974" s="35"/>
      <c r="AX3974" s="35"/>
      <c r="AY3974" s="35"/>
      <c r="AZ3974" s="17">
        <f t="shared" ref="AZ3974" si="8954">AZ3973+1</f>
        <v>49990</v>
      </c>
      <c r="BA3974" s="216">
        <f t="shared" si="8832"/>
        <v>2</v>
      </c>
      <c r="BB3974" s="216">
        <f t="shared" ref="BB3974" si="8955">BB3973+1</f>
        <v>3969</v>
      </c>
      <c r="BC3974" s="16">
        <f t="shared" si="8834"/>
        <v>10.873972602739727</v>
      </c>
      <c r="BD3974" s="16">
        <f>IF(Template!$F$7="Linear interpolation",LinInterp($AO$5:$AO$18,$AM$5:$AM$18,BC3974),CubicSpline($AO$5:$AO$18,$AM$5:$AM$18,BC3974))</f>
        <v>14.150044920536223</v>
      </c>
      <c r="BE3974" s="221">
        <f t="shared" si="8913"/>
        <v>4.2169008757128772</v>
      </c>
      <c r="BF3974" s="221">
        <f>BE3974/PRODUCT($BG$6:BG3973)</f>
        <v>1.0003625779389382</v>
      </c>
      <c r="BG3974" s="16">
        <f t="shared" si="8835"/>
        <v>1.0003625779389382</v>
      </c>
      <c r="BH3974" s="10">
        <f t="shared" si="8836"/>
        <v>13.234094771245598</v>
      </c>
      <c r="BI3974" s="90"/>
      <c r="BJ3974" s="17">
        <f t="shared" si="8818"/>
        <v>49967</v>
      </c>
      <c r="BK3974" s="16">
        <f t="shared" ref="BK3974:BK4037" si="8956">IF(AX3974&lt;&gt;0,AX3974,VLOOKUP(BJ3974,$AZ:$BH,9,FALSE))</f>
        <v>13.234835975938108</v>
      </c>
      <c r="BL3974" s="10">
        <f ca="1">IFERROR(AVERAGE(INDIRECT("BK"&amp;AC3974-Template!$F$10+1):INDIRECT("BK"&amp;AC3974)),0)</f>
        <v>13.235178502599179</v>
      </c>
      <c r="BM3974" s="35"/>
      <c r="BN3974" s="86"/>
      <c r="BO3974" s="35"/>
      <c r="BP3974" s="35"/>
      <c r="BQ3974" s="35"/>
      <c r="BR3974" s="35"/>
      <c r="BS3974" s="35"/>
      <c r="BT3974" s="35"/>
      <c r="BU3974" s="35"/>
      <c r="BV3974" s="35"/>
      <c r="BW3974" s="35"/>
      <c r="BX3974" s="35"/>
      <c r="BY3974" s="35"/>
      <c r="BZ3974" s="35"/>
      <c r="CA3974" s="35"/>
      <c r="CB3974" s="35"/>
      <c r="CC3974" s="35"/>
      <c r="CD3974" s="35"/>
      <c r="CE3974" s="35"/>
      <c r="CF3974" s="35"/>
      <c r="CG3974" s="35"/>
      <c r="CH3974" s="35"/>
    </row>
    <row r="3975" spans="1:86" ht="15.6" x14ac:dyDescent="0.3">
      <c r="A3975" s="35"/>
      <c r="B3975" s="86"/>
      <c r="C3975" s="35"/>
      <c r="D3975" s="35"/>
      <c r="E3975" s="35"/>
      <c r="F3975" s="35"/>
      <c r="G3975" s="35"/>
      <c r="H3975" s="35"/>
      <c r="I3975" s="35"/>
      <c r="J3975" s="35"/>
      <c r="K3975" s="35"/>
      <c r="L3975" s="35"/>
      <c r="M3975" s="35"/>
      <c r="N3975" s="35"/>
      <c r="O3975" s="35"/>
      <c r="P3975" s="35"/>
      <c r="Q3975" s="35"/>
      <c r="R3975" s="35"/>
      <c r="S3975" s="35"/>
      <c r="T3975" s="17">
        <f t="shared" ref="T3975:V4038" si="8957">T3974+1</f>
        <v>49991</v>
      </c>
      <c r="U3975" s="216">
        <f t="shared" si="8951"/>
        <v>3</v>
      </c>
      <c r="V3975" s="216">
        <f t="shared" si="8957"/>
        <v>3970</v>
      </c>
      <c r="W3975" s="16">
        <f t="shared" si="8819"/>
        <v>10.876712328767123</v>
      </c>
      <c r="X3975" s="16" t="e">
        <f>IF(Template!$F$7="Linear interpolation",LinInterp($I$5:$I$22,$G$5:$G$22,W3975),CubicSpline($I$5:$I$22,$G$5:$G$22,W3975))</f>
        <v>#VALUE!</v>
      </c>
      <c r="Y3975" s="221" t="e">
        <f t="shared" si="8952"/>
        <v>#VALUE!</v>
      </c>
      <c r="Z3975" s="221" t="e">
        <f>Y3975/PRODUCT($AA$6:AA3974)</f>
        <v>#VALUE!</v>
      </c>
      <c r="AA3975" s="16" t="e">
        <f t="shared" ref="AA3975:AA4038" si="8958">1+AB3975/365/100</f>
        <v>#VALUE!</v>
      </c>
      <c r="AB3975" s="10" t="e">
        <f t="shared" ref="AB3975:AB4038" si="8959">IF(OR(U3975=6,U3975=7),AB3974,(Z3975-1)*365*100)</f>
        <v>#VALUE!</v>
      </c>
      <c r="AC3975" s="90">
        <f t="shared" si="8930"/>
        <v>3975</v>
      </c>
      <c r="AD3975" s="17">
        <f t="shared" si="8824"/>
        <v>49968</v>
      </c>
      <c r="AE3975" s="16" t="e">
        <f t="shared" si="8953"/>
        <v>#VALUE!</v>
      </c>
      <c r="AF3975" s="10">
        <f ca="1">IFERROR(AVERAGE(INDIRECT("AE"&amp;AC3975-Template!$F$10+1):INDIRECT("AE"&amp;AC3975)),0)</f>
        <v>0</v>
      </c>
      <c r="AG3975" s="35"/>
      <c r="AH3975" s="86"/>
      <c r="AI3975" s="35"/>
      <c r="AJ3975" s="35"/>
      <c r="AK3975" s="35"/>
      <c r="AL3975" s="35"/>
      <c r="AM3975" s="35"/>
      <c r="AN3975" s="35"/>
      <c r="AO3975" s="35"/>
      <c r="AP3975" s="35"/>
      <c r="AQ3975" s="35"/>
      <c r="AR3975" s="35"/>
      <c r="AS3975" s="35"/>
      <c r="AT3975" s="35"/>
      <c r="AU3975" s="35"/>
      <c r="AV3975" s="35"/>
      <c r="AW3975" s="35"/>
      <c r="AX3975" s="35"/>
      <c r="AY3975" s="35"/>
      <c r="AZ3975" s="17">
        <f t="shared" ref="AZ3975" si="8960">AZ3974+1</f>
        <v>49991</v>
      </c>
      <c r="BA3975" s="216">
        <f t="shared" si="8832"/>
        <v>3</v>
      </c>
      <c r="BB3975" s="216">
        <f t="shared" ref="BB3975" si="8961">BB3974+1</f>
        <v>3970</v>
      </c>
      <c r="BC3975" s="16">
        <f t="shared" si="8834"/>
        <v>10.876712328767123</v>
      </c>
      <c r="BD3975" s="16">
        <f>IF(Template!$F$7="Linear interpolation",LinInterp($AO$5:$AO$18,$AM$5:$AM$18,BC3975),CubicSpline($AO$5:$AO$18,$AM$5:$AM$18,BC3975))</f>
        <v>14.150044146205337</v>
      </c>
      <c r="BE3975" s="221">
        <f t="shared" si="8913"/>
        <v>4.2184298273428942</v>
      </c>
      <c r="BF3975" s="221">
        <f>BE3975/PRODUCT($BG$6:BG3974)</f>
        <v>1.0003625770856561</v>
      </c>
      <c r="BG3975" s="16">
        <f t="shared" si="8835"/>
        <v>1.0003625770856561</v>
      </c>
      <c r="BH3975" s="10">
        <f t="shared" si="8836"/>
        <v>13.234063626448522</v>
      </c>
      <c r="BI3975" s="90"/>
      <c r="BJ3975" s="17">
        <f t="shared" ref="BJ3975:BJ4038" si="8962">BJ3974+1</f>
        <v>49968</v>
      </c>
      <c r="BK3975" s="16">
        <f t="shared" si="8956"/>
        <v>13.234665864471085</v>
      </c>
      <c r="BL3975" s="10">
        <f ca="1">IFERROR(AVERAGE(INDIRECT("BK"&amp;AC3975-Template!$F$10+1):INDIRECT("BK"&amp;AC3975)),0)</f>
        <v>13.235147966039584</v>
      </c>
      <c r="BM3975" s="35"/>
      <c r="BN3975" s="86"/>
      <c r="BO3975" s="35"/>
      <c r="BP3975" s="35"/>
      <c r="BQ3975" s="35"/>
      <c r="BR3975" s="35"/>
      <c r="BS3975" s="35"/>
      <c r="BT3975" s="35"/>
      <c r="BU3975" s="35"/>
      <c r="BV3975" s="35"/>
      <c r="BW3975" s="35"/>
      <c r="BX3975" s="35"/>
      <c r="BY3975" s="35"/>
      <c r="BZ3975" s="35"/>
      <c r="CA3975" s="35"/>
      <c r="CB3975" s="35"/>
      <c r="CC3975" s="35"/>
      <c r="CD3975" s="35"/>
      <c r="CE3975" s="35"/>
      <c r="CF3975" s="35"/>
      <c r="CG3975" s="35"/>
      <c r="CH3975" s="35"/>
    </row>
    <row r="3976" spans="1:86" ht="15.6" x14ac:dyDescent="0.3">
      <c r="A3976" s="35"/>
      <c r="B3976" s="86"/>
      <c r="C3976" s="35"/>
      <c r="D3976" s="35"/>
      <c r="E3976" s="35"/>
      <c r="F3976" s="35"/>
      <c r="G3976" s="35"/>
      <c r="H3976" s="35"/>
      <c r="I3976" s="35"/>
      <c r="J3976" s="35"/>
      <c r="K3976" s="35"/>
      <c r="L3976" s="35"/>
      <c r="M3976" s="35"/>
      <c r="N3976" s="35"/>
      <c r="O3976" s="35"/>
      <c r="P3976" s="35"/>
      <c r="Q3976" s="35"/>
      <c r="R3976" s="35"/>
      <c r="S3976" s="35"/>
      <c r="T3976" s="17">
        <f t="shared" si="8957"/>
        <v>49992</v>
      </c>
      <c r="U3976" s="216">
        <f t="shared" si="8951"/>
        <v>4</v>
      </c>
      <c r="V3976" s="216">
        <f t="shared" si="8957"/>
        <v>3971</v>
      </c>
      <c r="W3976" s="16">
        <f t="shared" ref="W3976:W4039" si="8963">YEARFRAC($T$5,T3976,3)</f>
        <v>10.87945205479452</v>
      </c>
      <c r="X3976" s="16" t="e">
        <f>IF(Template!$F$7="Linear interpolation",LinInterp($I$5:$I$22,$G$5:$G$22,W3976),CubicSpline($I$5:$I$22,$G$5:$G$22,W3976))</f>
        <v>#VALUE!</v>
      </c>
      <c r="Y3976" s="221" t="e">
        <f t="shared" si="8952"/>
        <v>#VALUE!</v>
      </c>
      <c r="Z3976" s="221" t="e">
        <f>Y3976/PRODUCT($AA$6:AA3975)</f>
        <v>#VALUE!</v>
      </c>
      <c r="AA3976" s="16" t="e">
        <f t="shared" si="8958"/>
        <v>#VALUE!</v>
      </c>
      <c r="AB3976" s="10" t="e">
        <f t="shared" si="8959"/>
        <v>#VALUE!</v>
      </c>
      <c r="AC3976" s="90">
        <f t="shared" si="8930"/>
        <v>3976</v>
      </c>
      <c r="AD3976" s="17">
        <f t="shared" si="8824"/>
        <v>49969</v>
      </c>
      <c r="AE3976" s="16" t="e">
        <f t="shared" si="8953"/>
        <v>#VALUE!</v>
      </c>
      <c r="AF3976" s="10">
        <f ca="1">IFERROR(AVERAGE(INDIRECT("AE"&amp;AC3976-Template!$F$10+1):INDIRECT("AE"&amp;AC3976)),0)</f>
        <v>0</v>
      </c>
      <c r="AG3976" s="35"/>
      <c r="AH3976" s="86"/>
      <c r="AI3976" s="35"/>
      <c r="AJ3976" s="35"/>
      <c r="AK3976" s="35"/>
      <c r="AL3976" s="35"/>
      <c r="AM3976" s="35"/>
      <c r="AN3976" s="35"/>
      <c r="AO3976" s="35"/>
      <c r="AP3976" s="35"/>
      <c r="AQ3976" s="35"/>
      <c r="AR3976" s="35"/>
      <c r="AS3976" s="35"/>
      <c r="AT3976" s="35"/>
      <c r="AU3976" s="35"/>
      <c r="AV3976" s="35"/>
      <c r="AW3976" s="35"/>
      <c r="AX3976" s="35"/>
      <c r="AY3976" s="35"/>
      <c r="AZ3976" s="17">
        <f t="shared" ref="AZ3976" si="8964">AZ3975+1</f>
        <v>49992</v>
      </c>
      <c r="BA3976" s="216">
        <f t="shared" si="8832"/>
        <v>4</v>
      </c>
      <c r="BB3976" s="216">
        <f t="shared" ref="BB3976" si="8965">BB3975+1</f>
        <v>3971</v>
      </c>
      <c r="BC3976" s="16">
        <f t="shared" si="8834"/>
        <v>10.87945205479452</v>
      </c>
      <c r="BD3976" s="16">
        <f>IF(Template!$F$7="Linear interpolation",LinInterp($AO$5:$AO$18,$AM$5:$AM$18,BC3976),CubicSpline($AO$5:$AO$18,$AM$5:$AM$18,BC3976))</f>
        <v>14.150043363281515</v>
      </c>
      <c r="BE3976" s="221">
        <f t="shared" si="8913"/>
        <v>4.2199593297228288</v>
      </c>
      <c r="BF3976" s="221">
        <f>BE3976/PRODUCT($BG$6:BG3975)</f>
        <v>1.0003625762291981</v>
      </c>
      <c r="BG3976" s="16">
        <f t="shared" si="8835"/>
        <v>1.0003625762291981</v>
      </c>
      <c r="BH3976" s="10">
        <f t="shared" si="8836"/>
        <v>13.234032365730952</v>
      </c>
      <c r="BI3976" s="90"/>
      <c r="BJ3976" s="17">
        <f t="shared" si="8962"/>
        <v>49969</v>
      </c>
      <c r="BK3976" s="16">
        <f t="shared" si="8956"/>
        <v>13.234722189399362</v>
      </c>
      <c r="BL3976" s="10">
        <f ca="1">IFERROR(AVERAGE(INDIRECT("BK"&amp;AC3976-Template!$F$10+1):INDIRECT("BK"&amp;AC3976)),0)</f>
        <v>13.235119306977596</v>
      </c>
      <c r="BM3976" s="35"/>
      <c r="BN3976" s="86"/>
      <c r="BO3976" s="35"/>
      <c r="BP3976" s="35"/>
      <c r="BQ3976" s="35"/>
      <c r="BR3976" s="35"/>
      <c r="BS3976" s="35"/>
      <c r="BT3976" s="35"/>
      <c r="BU3976" s="35"/>
      <c r="BV3976" s="35"/>
      <c r="BW3976" s="35"/>
      <c r="BX3976" s="35"/>
      <c r="BY3976" s="35"/>
      <c r="BZ3976" s="35"/>
      <c r="CA3976" s="35"/>
      <c r="CB3976" s="35"/>
      <c r="CC3976" s="35"/>
      <c r="CD3976" s="35"/>
      <c r="CE3976" s="35"/>
      <c r="CF3976" s="35"/>
      <c r="CG3976" s="35"/>
      <c r="CH3976" s="35"/>
    </row>
    <row r="3977" spans="1:86" ht="15.6" x14ac:dyDescent="0.3">
      <c r="A3977" s="35"/>
      <c r="B3977" s="86"/>
      <c r="C3977" s="35"/>
      <c r="D3977" s="35"/>
      <c r="E3977" s="35"/>
      <c r="F3977" s="35"/>
      <c r="G3977" s="35"/>
      <c r="H3977" s="35"/>
      <c r="I3977" s="35"/>
      <c r="J3977" s="35"/>
      <c r="K3977" s="35"/>
      <c r="L3977" s="35"/>
      <c r="M3977" s="35"/>
      <c r="N3977" s="35"/>
      <c r="O3977" s="35"/>
      <c r="P3977" s="35"/>
      <c r="Q3977" s="35"/>
      <c r="R3977" s="35"/>
      <c r="S3977" s="35"/>
      <c r="T3977" s="17">
        <f t="shared" si="8957"/>
        <v>49993</v>
      </c>
      <c r="U3977" s="216">
        <f t="shared" si="8951"/>
        <v>5</v>
      </c>
      <c r="V3977" s="216">
        <f t="shared" si="8957"/>
        <v>3972</v>
      </c>
      <c r="W3977" s="16">
        <f t="shared" si="8963"/>
        <v>10.882191780821918</v>
      </c>
      <c r="X3977" s="16" t="e">
        <f>IF(Template!$F$7="Linear interpolation",LinInterp($I$5:$I$22,$G$5:$G$22,W3977),CubicSpline($I$5:$I$22,$G$5:$G$22,W3977))</f>
        <v>#VALUE!</v>
      </c>
      <c r="Y3977" s="221" t="e">
        <f t="shared" si="8952"/>
        <v>#VALUE!</v>
      </c>
      <c r="Z3977" s="221" t="e">
        <f>Y3977/PRODUCT($AA$6:AA3976)</f>
        <v>#VALUE!</v>
      </c>
      <c r="AA3977" s="16" t="e">
        <f t="shared" si="8958"/>
        <v>#VALUE!</v>
      </c>
      <c r="AB3977" s="10" t="e">
        <f t="shared" si="8959"/>
        <v>#VALUE!</v>
      </c>
      <c r="AC3977" s="90">
        <f t="shared" si="8930"/>
        <v>3977</v>
      </c>
      <c r="AD3977" s="17">
        <f t="shared" si="8824"/>
        <v>49970</v>
      </c>
      <c r="AE3977" s="16" t="e">
        <f t="shared" si="8953"/>
        <v>#VALUE!</v>
      </c>
      <c r="AF3977" s="10">
        <f ca="1">IFERROR(AVERAGE(INDIRECT("AE"&amp;AC3977-Template!$F$10+1):INDIRECT("AE"&amp;AC3977)),0)</f>
        <v>0</v>
      </c>
      <c r="AG3977" s="35"/>
      <c r="AH3977" s="86"/>
      <c r="AI3977" s="35"/>
      <c r="AJ3977" s="35"/>
      <c r="AK3977" s="35"/>
      <c r="AL3977" s="35"/>
      <c r="AM3977" s="35"/>
      <c r="AN3977" s="35"/>
      <c r="AO3977" s="35"/>
      <c r="AP3977" s="35"/>
      <c r="AQ3977" s="35"/>
      <c r="AR3977" s="35"/>
      <c r="AS3977" s="35"/>
      <c r="AT3977" s="35"/>
      <c r="AU3977" s="35"/>
      <c r="AV3977" s="35"/>
      <c r="AW3977" s="35"/>
      <c r="AX3977" s="35"/>
      <c r="AY3977" s="35"/>
      <c r="AZ3977" s="17">
        <f t="shared" ref="AZ3977" si="8966">AZ3976+1</f>
        <v>49993</v>
      </c>
      <c r="BA3977" s="216">
        <f t="shared" si="8832"/>
        <v>5</v>
      </c>
      <c r="BB3977" s="216">
        <f t="shared" ref="BB3977" si="8967">BB3976+1</f>
        <v>3972</v>
      </c>
      <c r="BC3977" s="16">
        <f t="shared" si="8834"/>
        <v>10.882191780821918</v>
      </c>
      <c r="BD3977" s="16">
        <f>IF(Template!$F$7="Linear interpolation",LinInterp($AO$5:$AO$18,$AM$5:$AM$18,BC3977),CubicSpline($AO$5:$AO$18,$AM$5:$AM$18,BC3977))</f>
        <v>14.150042571737904</v>
      </c>
      <c r="BE3977" s="221">
        <f t="shared" si="8913"/>
        <v>4.2214893830363271</v>
      </c>
      <c r="BF3977" s="221">
        <f>BE3977/PRODUCT($BG$6:BG3976)</f>
        <v>1.0003625753695591</v>
      </c>
      <c r="BG3977" s="16">
        <f t="shared" si="8835"/>
        <v>1.0003625753695591</v>
      </c>
      <c r="BH3977" s="10">
        <f t="shared" si="8836"/>
        <v>13.23400098890648</v>
      </c>
      <c r="BI3977" s="90"/>
      <c r="BJ3977" s="17">
        <f t="shared" si="8962"/>
        <v>49970</v>
      </c>
      <c r="BK3977" s="16">
        <f t="shared" si="8956"/>
        <v>13.234693458079484</v>
      </c>
      <c r="BL3977" s="10">
        <f ca="1">IFERROR(AVERAGE(INDIRECT("BK"&amp;AC3977-Template!$F$10+1):INDIRECT("BK"&amp;AC3977)),0)</f>
        <v>13.235094731615094</v>
      </c>
      <c r="BM3977" s="35"/>
      <c r="BN3977" s="86"/>
      <c r="BO3977" s="35"/>
      <c r="BP3977" s="35"/>
      <c r="BQ3977" s="35"/>
      <c r="BR3977" s="35"/>
      <c r="BS3977" s="35"/>
      <c r="BT3977" s="35"/>
      <c r="BU3977" s="35"/>
      <c r="BV3977" s="35"/>
      <c r="BW3977" s="35"/>
      <c r="BX3977" s="35"/>
      <c r="BY3977" s="35"/>
      <c r="BZ3977" s="35"/>
      <c r="CA3977" s="35"/>
      <c r="CB3977" s="35"/>
      <c r="CC3977" s="35"/>
      <c r="CD3977" s="35"/>
      <c r="CE3977" s="35"/>
      <c r="CF3977" s="35"/>
      <c r="CG3977" s="35"/>
      <c r="CH3977" s="35"/>
    </row>
    <row r="3978" spans="1:86" ht="15.6" x14ac:dyDescent="0.3">
      <c r="A3978" s="35"/>
      <c r="B3978" s="86"/>
      <c r="C3978" s="35"/>
      <c r="D3978" s="35"/>
      <c r="E3978" s="35"/>
      <c r="F3978" s="35"/>
      <c r="G3978" s="35"/>
      <c r="H3978" s="35"/>
      <c r="I3978" s="35"/>
      <c r="J3978" s="35"/>
      <c r="K3978" s="35"/>
      <c r="L3978" s="35"/>
      <c r="M3978" s="35"/>
      <c r="N3978" s="35"/>
      <c r="O3978" s="35"/>
      <c r="P3978" s="35"/>
      <c r="Q3978" s="35"/>
      <c r="R3978" s="35"/>
      <c r="S3978" s="35"/>
      <c r="T3978" s="17">
        <f t="shared" si="8957"/>
        <v>49994</v>
      </c>
      <c r="U3978" s="216">
        <f t="shared" si="8951"/>
        <v>6</v>
      </c>
      <c r="V3978" s="216">
        <f t="shared" si="8957"/>
        <v>3973</v>
      </c>
      <c r="W3978" s="16">
        <f t="shared" si="8963"/>
        <v>10.884931506849314</v>
      </c>
      <c r="X3978" s="16" t="e">
        <f>IF(Template!$F$7="Linear interpolation",LinInterp($I$5:$I$22,$G$5:$G$22,W3978),CubicSpline($I$5:$I$22,$G$5:$G$22,W3978))</f>
        <v>#VALUE!</v>
      </c>
      <c r="Y3978" s="221" t="e">
        <f t="shared" si="8952"/>
        <v>#VALUE!</v>
      </c>
      <c r="Z3978" s="221" t="e">
        <f>Y3978/PRODUCT($AA$6:AA3977)</f>
        <v>#VALUE!</v>
      </c>
      <c r="AA3978" s="16" t="e">
        <f t="shared" si="8958"/>
        <v>#VALUE!</v>
      </c>
      <c r="AB3978" s="10" t="e">
        <f t="shared" si="8959"/>
        <v>#VALUE!</v>
      </c>
      <c r="AC3978" s="90">
        <f t="shared" si="8930"/>
        <v>3978</v>
      </c>
      <c r="AD3978" s="17">
        <f t="shared" ref="AD3978:AD4041" si="8968">AD3977+1</f>
        <v>49971</v>
      </c>
      <c r="AE3978" s="16" t="e">
        <f t="shared" si="8953"/>
        <v>#VALUE!</v>
      </c>
      <c r="AF3978" s="10">
        <f ca="1">IFERROR(AVERAGE(INDIRECT("AE"&amp;AC3978-Template!$F$10+1):INDIRECT("AE"&amp;AC3978)),0)</f>
        <v>0</v>
      </c>
      <c r="AG3978" s="35"/>
      <c r="AH3978" s="86"/>
      <c r="AI3978" s="35"/>
      <c r="AJ3978" s="35"/>
      <c r="AK3978" s="35"/>
      <c r="AL3978" s="35"/>
      <c r="AM3978" s="35"/>
      <c r="AN3978" s="35"/>
      <c r="AO3978" s="35"/>
      <c r="AP3978" s="35"/>
      <c r="AQ3978" s="35"/>
      <c r="AR3978" s="35"/>
      <c r="AS3978" s="35"/>
      <c r="AT3978" s="35"/>
      <c r="AU3978" s="35"/>
      <c r="AV3978" s="35"/>
      <c r="AW3978" s="35"/>
      <c r="AX3978" s="35"/>
      <c r="AY3978" s="35"/>
      <c r="AZ3978" s="17">
        <f t="shared" ref="AZ3978" si="8969">AZ3977+1</f>
        <v>49994</v>
      </c>
      <c r="BA3978" s="216">
        <f t="shared" si="8832"/>
        <v>6</v>
      </c>
      <c r="BB3978" s="216">
        <f t="shared" ref="BB3978" si="8970">BB3977+1</f>
        <v>3973</v>
      </c>
      <c r="BC3978" s="16">
        <f t="shared" si="8834"/>
        <v>10.884931506849314</v>
      </c>
      <c r="BD3978" s="16">
        <f>IF(Template!$F$7="Linear interpolation",LinInterp($AO$5:$AO$18,$AM$5:$AM$18,BC3978),CubicSpline($AO$5:$AO$18,$AM$5:$AM$18,BC3978))</f>
        <v>14.150041771547654</v>
      </c>
      <c r="BE3978" s="221">
        <f t="shared" si="8913"/>
        <v>4.2230199874670822</v>
      </c>
      <c r="BF3978" s="221">
        <f>BE3978/PRODUCT($BG$6:BG3977)</f>
        <v>1.0003625745067382</v>
      </c>
      <c r="BG3978" s="16">
        <f t="shared" si="8835"/>
        <v>1.0003625753695591</v>
      </c>
      <c r="BH3978" s="10">
        <f t="shared" si="8836"/>
        <v>13.23400098890648</v>
      </c>
      <c r="BI3978" s="90"/>
      <c r="BJ3978" s="17">
        <f t="shared" si="8962"/>
        <v>49971</v>
      </c>
      <c r="BK3978" s="16">
        <f t="shared" si="8956"/>
        <v>13.234664613075985</v>
      </c>
      <c r="BL3978" s="10">
        <f ca="1">IFERROR(AVERAGE(INDIRECT("BK"&amp;AC3978-Template!$F$10+1):INDIRECT("BK"&amp;AC3978)),0)</f>
        <v>13.235067526627395</v>
      </c>
      <c r="BM3978" s="35"/>
      <c r="BN3978" s="86"/>
      <c r="BO3978" s="35"/>
      <c r="BP3978" s="35"/>
      <c r="BQ3978" s="35"/>
      <c r="BR3978" s="35"/>
      <c r="BS3978" s="35"/>
      <c r="BT3978" s="35"/>
      <c r="BU3978" s="35"/>
      <c r="BV3978" s="35"/>
      <c r="BW3978" s="35"/>
      <c r="BX3978" s="35"/>
      <c r="BY3978" s="35"/>
      <c r="BZ3978" s="35"/>
      <c r="CA3978" s="35"/>
      <c r="CB3978" s="35"/>
      <c r="CC3978" s="35"/>
      <c r="CD3978" s="35"/>
      <c r="CE3978" s="35"/>
      <c r="CF3978" s="35"/>
      <c r="CG3978" s="35"/>
      <c r="CH3978" s="35"/>
    </row>
    <row r="3979" spans="1:86" ht="15.6" x14ac:dyDescent="0.3">
      <c r="A3979" s="35"/>
      <c r="B3979" s="86"/>
      <c r="C3979" s="35"/>
      <c r="D3979" s="35"/>
      <c r="E3979" s="35"/>
      <c r="F3979" s="35"/>
      <c r="G3979" s="35"/>
      <c r="H3979" s="35"/>
      <c r="I3979" s="35"/>
      <c r="J3979" s="35"/>
      <c r="K3979" s="35"/>
      <c r="L3979" s="35"/>
      <c r="M3979" s="35"/>
      <c r="N3979" s="35"/>
      <c r="O3979" s="35"/>
      <c r="P3979" s="35"/>
      <c r="Q3979" s="35"/>
      <c r="R3979" s="35"/>
      <c r="S3979" s="35"/>
      <c r="T3979" s="17">
        <f t="shared" si="8957"/>
        <v>49995</v>
      </c>
      <c r="U3979" s="216">
        <f t="shared" si="8951"/>
        <v>7</v>
      </c>
      <c r="V3979" s="216">
        <f t="shared" si="8957"/>
        <v>3974</v>
      </c>
      <c r="W3979" s="16">
        <f t="shared" si="8963"/>
        <v>10.887671232876713</v>
      </c>
      <c r="X3979" s="16" t="e">
        <f>IF(Template!$F$7="Linear interpolation",LinInterp($I$5:$I$22,$G$5:$G$22,W3979),CubicSpline($I$5:$I$22,$G$5:$G$22,W3979))</f>
        <v>#VALUE!</v>
      </c>
      <c r="Y3979" s="221" t="e">
        <f t="shared" si="8952"/>
        <v>#VALUE!</v>
      </c>
      <c r="Z3979" s="221" t="e">
        <f>Y3979/PRODUCT($AA$6:AA3978)</f>
        <v>#VALUE!</v>
      </c>
      <c r="AA3979" s="16" t="e">
        <f t="shared" si="8958"/>
        <v>#VALUE!</v>
      </c>
      <c r="AB3979" s="10" t="e">
        <f t="shared" si="8959"/>
        <v>#VALUE!</v>
      </c>
      <c r="AC3979" s="90">
        <f t="shared" si="8930"/>
        <v>3979</v>
      </c>
      <c r="AD3979" s="17">
        <f t="shared" si="8968"/>
        <v>49972</v>
      </c>
      <c r="AE3979" s="16" t="e">
        <f t="shared" si="8953"/>
        <v>#VALUE!</v>
      </c>
      <c r="AF3979" s="10">
        <f ca="1">IFERROR(AVERAGE(INDIRECT("AE"&amp;AC3979-Template!$F$10+1):INDIRECT("AE"&amp;AC3979)),0)</f>
        <v>0</v>
      </c>
      <c r="AG3979" s="35"/>
      <c r="AH3979" s="86"/>
      <c r="AI3979" s="35"/>
      <c r="AJ3979" s="35"/>
      <c r="AK3979" s="35"/>
      <c r="AL3979" s="35"/>
      <c r="AM3979" s="35"/>
      <c r="AN3979" s="35"/>
      <c r="AO3979" s="35"/>
      <c r="AP3979" s="35"/>
      <c r="AQ3979" s="35"/>
      <c r="AR3979" s="35"/>
      <c r="AS3979" s="35"/>
      <c r="AT3979" s="35"/>
      <c r="AU3979" s="35"/>
      <c r="AV3979" s="35"/>
      <c r="AW3979" s="35"/>
      <c r="AX3979" s="35"/>
      <c r="AY3979" s="35"/>
      <c r="AZ3979" s="17">
        <f t="shared" ref="AZ3979" si="8971">AZ3978+1</f>
        <v>49995</v>
      </c>
      <c r="BA3979" s="216">
        <f t="shared" si="8832"/>
        <v>7</v>
      </c>
      <c r="BB3979" s="216">
        <f t="shared" ref="BB3979" si="8972">BB3978+1</f>
        <v>3974</v>
      </c>
      <c r="BC3979" s="16">
        <f t="shared" si="8834"/>
        <v>10.887671232876713</v>
      </c>
      <c r="BD3979" s="16">
        <f>IF(Template!$F$7="Linear interpolation",LinInterp($AO$5:$AO$18,$AM$5:$AM$18,BC3979),CubicSpline($AO$5:$AO$18,$AM$5:$AM$18,BC3979))</f>
        <v>14.150040962683908</v>
      </c>
      <c r="BE3979" s="221">
        <f t="shared" si="8913"/>
        <v>4.2245511431988154</v>
      </c>
      <c r="BF3979" s="221">
        <f>BE3979/PRODUCT($BG$6:BG3978)</f>
        <v>1.0003625727779095</v>
      </c>
      <c r="BG3979" s="16">
        <f t="shared" si="8835"/>
        <v>1.0003625753695591</v>
      </c>
      <c r="BH3979" s="10">
        <f t="shared" si="8836"/>
        <v>13.23400098890648</v>
      </c>
      <c r="BI3979" s="90"/>
      <c r="BJ3979" s="17">
        <f t="shared" si="8962"/>
        <v>49972</v>
      </c>
      <c r="BK3979" s="16">
        <f t="shared" si="8956"/>
        <v>13.234635653740501</v>
      </c>
      <c r="BL3979" s="10">
        <f ca="1">IFERROR(AVERAGE(INDIRECT("BK"&amp;AC3979-Template!$F$10+1):INDIRECT("BK"&amp;AC3979)),0)</f>
        <v>13.235040208911881</v>
      </c>
      <c r="BM3979" s="35"/>
      <c r="BN3979" s="86"/>
      <c r="BO3979" s="35"/>
      <c r="BP3979" s="35"/>
      <c r="BQ3979" s="35"/>
      <c r="BR3979" s="35"/>
      <c r="BS3979" s="35"/>
      <c r="BT3979" s="35"/>
      <c r="BU3979" s="35"/>
      <c r="BV3979" s="35"/>
      <c r="BW3979" s="35"/>
      <c r="BX3979" s="35"/>
      <c r="BY3979" s="35"/>
      <c r="BZ3979" s="35"/>
      <c r="CA3979" s="35"/>
      <c r="CB3979" s="35"/>
      <c r="CC3979" s="35"/>
      <c r="CD3979" s="35"/>
      <c r="CE3979" s="35"/>
      <c r="CF3979" s="35"/>
      <c r="CG3979" s="35"/>
      <c r="CH3979" s="35"/>
    </row>
    <row r="3980" spans="1:86" ht="15.6" x14ac:dyDescent="0.3">
      <c r="A3980" s="35"/>
      <c r="B3980" s="86"/>
      <c r="C3980" s="35"/>
      <c r="D3980" s="35"/>
      <c r="E3980" s="35"/>
      <c r="F3980" s="35"/>
      <c r="G3980" s="35"/>
      <c r="H3980" s="35"/>
      <c r="I3980" s="35"/>
      <c r="J3980" s="35"/>
      <c r="K3980" s="35"/>
      <c r="L3980" s="35"/>
      <c r="M3980" s="35"/>
      <c r="N3980" s="35"/>
      <c r="O3980" s="35"/>
      <c r="P3980" s="35"/>
      <c r="Q3980" s="35"/>
      <c r="R3980" s="35"/>
      <c r="S3980" s="35"/>
      <c r="T3980" s="17">
        <f t="shared" si="8957"/>
        <v>49996</v>
      </c>
      <c r="U3980" s="216">
        <f t="shared" si="8951"/>
        <v>1</v>
      </c>
      <c r="V3980" s="216">
        <f t="shared" si="8957"/>
        <v>3975</v>
      </c>
      <c r="W3980" s="16">
        <f t="shared" si="8963"/>
        <v>10.890410958904109</v>
      </c>
      <c r="X3980" s="16" t="e">
        <f>IF(Template!$F$7="Linear interpolation",LinInterp($I$5:$I$22,$G$5:$G$22,W3980),CubicSpline($I$5:$I$22,$G$5:$G$22,W3980))</f>
        <v>#VALUE!</v>
      </c>
      <c r="Y3980" s="221" t="e">
        <f t="shared" si="8952"/>
        <v>#VALUE!</v>
      </c>
      <c r="Z3980" s="221" t="e">
        <f>Y3980/PRODUCT($AA$6:AA3979)</f>
        <v>#VALUE!</v>
      </c>
      <c r="AA3980" s="16" t="e">
        <f t="shared" si="8958"/>
        <v>#VALUE!</v>
      </c>
      <c r="AB3980" s="10" t="e">
        <f t="shared" si="8959"/>
        <v>#VALUE!</v>
      </c>
      <c r="AC3980" s="90">
        <f t="shared" si="8930"/>
        <v>3980</v>
      </c>
      <c r="AD3980" s="17">
        <f t="shared" si="8968"/>
        <v>49973</v>
      </c>
      <c r="AE3980" s="16" t="e">
        <f t="shared" si="8953"/>
        <v>#VALUE!</v>
      </c>
      <c r="AF3980" s="10">
        <f ca="1">IFERROR(AVERAGE(INDIRECT("AE"&amp;AC3980-Template!$F$10+1):INDIRECT("AE"&amp;AC3980)),0)</f>
        <v>0</v>
      </c>
      <c r="AG3980" s="35"/>
      <c r="AH3980" s="86"/>
      <c r="AI3980" s="35"/>
      <c r="AJ3980" s="35"/>
      <c r="AK3980" s="35"/>
      <c r="AL3980" s="35"/>
      <c r="AM3980" s="35"/>
      <c r="AN3980" s="35"/>
      <c r="AO3980" s="35"/>
      <c r="AP3980" s="35"/>
      <c r="AQ3980" s="35"/>
      <c r="AR3980" s="35"/>
      <c r="AS3980" s="35"/>
      <c r="AT3980" s="35"/>
      <c r="AU3980" s="35"/>
      <c r="AV3980" s="35"/>
      <c r="AW3980" s="35"/>
      <c r="AX3980" s="35"/>
      <c r="AY3980" s="35"/>
      <c r="AZ3980" s="17">
        <f t="shared" ref="AZ3980" si="8973">AZ3979+1</f>
        <v>49996</v>
      </c>
      <c r="BA3980" s="216">
        <f t="shared" si="8832"/>
        <v>1</v>
      </c>
      <c r="BB3980" s="216">
        <f t="shared" ref="BB3980" si="8974">BB3979+1</f>
        <v>3975</v>
      </c>
      <c r="BC3980" s="16">
        <f t="shared" si="8834"/>
        <v>10.890410958904109</v>
      </c>
      <c r="BD3980" s="16">
        <f>IF(Template!$F$7="Linear interpolation",LinInterp($AO$5:$AO$18,$AM$5:$AM$18,BC3980),CubicSpline($AO$5:$AO$18,$AM$5:$AM$18,BC3980))</f>
        <v>14.150040145119815</v>
      </c>
      <c r="BE3980" s="221">
        <f t="shared" si="8913"/>
        <v>4.2260828504153105</v>
      </c>
      <c r="BF3980" s="221">
        <f>BE3980/PRODUCT($BG$6:BG3979)</f>
        <v>1.0003625701798886</v>
      </c>
      <c r="BG3980" s="16">
        <f t="shared" si="8835"/>
        <v>1.0003625701798886</v>
      </c>
      <c r="BH3980" s="10">
        <f t="shared" si="8836"/>
        <v>13.233811565934284</v>
      </c>
      <c r="BI3980" s="90"/>
      <c r="BJ3980" s="17">
        <f t="shared" si="8962"/>
        <v>49973</v>
      </c>
      <c r="BK3980" s="16">
        <f t="shared" si="8956"/>
        <v>13.234635653740501</v>
      </c>
      <c r="BL3980" s="10">
        <f ca="1">IFERROR(AVERAGE(INDIRECT("BK"&amp;AC3980-Template!$F$10+1):INDIRECT("BK"&amp;AC3980)),0)</f>
        <v>13.235013747495985</v>
      </c>
      <c r="BM3980" s="35"/>
      <c r="BN3980" s="86"/>
      <c r="BO3980" s="35"/>
      <c r="BP3980" s="35"/>
      <c r="BQ3980" s="35"/>
      <c r="BR3980" s="35"/>
      <c r="BS3980" s="35"/>
      <c r="BT3980" s="35"/>
      <c r="BU3980" s="35"/>
      <c r="BV3980" s="35"/>
      <c r="BW3980" s="35"/>
      <c r="BX3980" s="35"/>
      <c r="BY3980" s="35"/>
      <c r="BZ3980" s="35"/>
      <c r="CA3980" s="35"/>
      <c r="CB3980" s="35"/>
      <c r="CC3980" s="35"/>
      <c r="CD3980" s="35"/>
      <c r="CE3980" s="35"/>
      <c r="CF3980" s="35"/>
      <c r="CG3980" s="35"/>
      <c r="CH3980" s="35"/>
    </row>
    <row r="3981" spans="1:86" ht="15.6" x14ac:dyDescent="0.3">
      <c r="A3981" s="35"/>
      <c r="B3981" s="86"/>
      <c r="C3981" s="35"/>
      <c r="D3981" s="35"/>
      <c r="E3981" s="35"/>
      <c r="F3981" s="35"/>
      <c r="G3981" s="35"/>
      <c r="H3981" s="35"/>
      <c r="I3981" s="35"/>
      <c r="J3981" s="35"/>
      <c r="K3981" s="35"/>
      <c r="L3981" s="35"/>
      <c r="M3981" s="35"/>
      <c r="N3981" s="35"/>
      <c r="O3981" s="35"/>
      <c r="P3981" s="35"/>
      <c r="Q3981" s="35"/>
      <c r="R3981" s="35"/>
      <c r="S3981" s="35"/>
      <c r="T3981" s="17">
        <f t="shared" si="8957"/>
        <v>49997</v>
      </c>
      <c r="U3981" s="216">
        <f t="shared" si="8951"/>
        <v>2</v>
      </c>
      <c r="V3981" s="216">
        <f t="shared" si="8957"/>
        <v>3976</v>
      </c>
      <c r="W3981" s="16">
        <f t="shared" si="8963"/>
        <v>10.893150684931507</v>
      </c>
      <c r="X3981" s="16" t="e">
        <f>IF(Template!$F$7="Linear interpolation",LinInterp($I$5:$I$22,$G$5:$G$22,W3981),CubicSpline($I$5:$I$22,$G$5:$G$22,W3981))</f>
        <v>#VALUE!</v>
      </c>
      <c r="Y3981" s="221" t="e">
        <f t="shared" si="8952"/>
        <v>#VALUE!</v>
      </c>
      <c r="Z3981" s="221" t="e">
        <f>Y3981/PRODUCT($AA$6:AA3980)</f>
        <v>#VALUE!</v>
      </c>
      <c r="AA3981" s="16" t="e">
        <f t="shared" si="8958"/>
        <v>#VALUE!</v>
      </c>
      <c r="AB3981" s="10" t="e">
        <f t="shared" si="8959"/>
        <v>#VALUE!</v>
      </c>
      <c r="AC3981" s="90">
        <f t="shared" si="8930"/>
        <v>3981</v>
      </c>
      <c r="AD3981" s="17">
        <f t="shared" si="8968"/>
        <v>49974</v>
      </c>
      <c r="AE3981" s="16" t="e">
        <f t="shared" si="8953"/>
        <v>#VALUE!</v>
      </c>
      <c r="AF3981" s="10">
        <f ca="1">IFERROR(AVERAGE(INDIRECT("AE"&amp;AC3981-Template!$F$10+1):INDIRECT("AE"&amp;AC3981)),0)</f>
        <v>0</v>
      </c>
      <c r="AG3981" s="35"/>
      <c r="AH3981" s="86"/>
      <c r="AI3981" s="35"/>
      <c r="AJ3981" s="35"/>
      <c r="AK3981" s="35"/>
      <c r="AL3981" s="35"/>
      <c r="AM3981" s="35"/>
      <c r="AN3981" s="35"/>
      <c r="AO3981" s="35"/>
      <c r="AP3981" s="35"/>
      <c r="AQ3981" s="35"/>
      <c r="AR3981" s="35"/>
      <c r="AS3981" s="35"/>
      <c r="AT3981" s="35"/>
      <c r="AU3981" s="35"/>
      <c r="AV3981" s="35"/>
      <c r="AW3981" s="35"/>
      <c r="AX3981" s="35"/>
      <c r="AY3981" s="35"/>
      <c r="AZ3981" s="17">
        <f t="shared" ref="AZ3981" si="8975">AZ3980+1</f>
        <v>49997</v>
      </c>
      <c r="BA3981" s="216">
        <f t="shared" ref="BA3981:BA4044" si="8976">WEEKDAY(AZ3981,2)</f>
        <v>2</v>
      </c>
      <c r="BB3981" s="216">
        <f t="shared" ref="BB3981" si="8977">BB3980+1</f>
        <v>3976</v>
      </c>
      <c r="BC3981" s="16">
        <f t="shared" ref="BC3981:BC4044" si="8978">YEARFRAC($T$5,AZ3981,3)</f>
        <v>10.893150684931507</v>
      </c>
      <c r="BD3981" s="16">
        <f>IF(Template!$F$7="Linear interpolation",LinInterp($AO$5:$AO$18,$AM$5:$AM$18,BC3981),CubicSpline($AO$5:$AO$18,$AM$5:$AM$18,BC3981))</f>
        <v>14.150039318828524</v>
      </c>
      <c r="BE3981" s="221">
        <f t="shared" si="8913"/>
        <v>4.2276151093003635</v>
      </c>
      <c r="BF3981" s="221">
        <f>BE3981/PRODUCT($BG$6:BG3980)</f>
        <v>1.0003625718991531</v>
      </c>
      <c r="BG3981" s="16">
        <f t="shared" ref="BG3981:BG4044" si="8979">1+BH3981/365/100</f>
        <v>1.0003625718991531</v>
      </c>
      <c r="BH3981" s="10">
        <f t="shared" ref="BH3981:BH4044" si="8980">IF(OR(BA3981=6,BA3981=7),BH3980,(BF3981-1)*365*100)</f>
        <v>13.233874319088844</v>
      </c>
      <c r="BI3981" s="90"/>
      <c r="BJ3981" s="17">
        <f t="shared" si="8962"/>
        <v>49974</v>
      </c>
      <c r="BK3981" s="16">
        <f t="shared" si="8956"/>
        <v>13.234635653740501</v>
      </c>
      <c r="BL3981" s="10">
        <f ca="1">IFERROR(AVERAGE(INDIRECT("BK"&amp;AC3981-Template!$F$10+1):INDIRECT("BK"&amp;AC3981)),0)</f>
        <v>13.234988146092968</v>
      </c>
      <c r="BM3981" s="35"/>
      <c r="BN3981" s="86"/>
      <c r="BO3981" s="35"/>
      <c r="BP3981" s="35"/>
      <c r="BQ3981" s="35"/>
      <c r="BR3981" s="35"/>
      <c r="BS3981" s="35"/>
      <c r="BT3981" s="35"/>
      <c r="BU3981" s="35"/>
      <c r="BV3981" s="35"/>
      <c r="BW3981" s="35"/>
      <c r="BX3981" s="35"/>
      <c r="BY3981" s="35"/>
      <c r="BZ3981" s="35"/>
      <c r="CA3981" s="35"/>
      <c r="CB3981" s="35"/>
      <c r="CC3981" s="35"/>
      <c r="CD3981" s="35"/>
      <c r="CE3981" s="35"/>
      <c r="CF3981" s="35"/>
      <c r="CG3981" s="35"/>
      <c r="CH3981" s="35"/>
    </row>
    <row r="3982" spans="1:86" ht="15.6" x14ac:dyDescent="0.3">
      <c r="A3982" s="35"/>
      <c r="B3982" s="86"/>
      <c r="C3982" s="35"/>
      <c r="D3982" s="35"/>
      <c r="E3982" s="35"/>
      <c r="F3982" s="35"/>
      <c r="G3982" s="35"/>
      <c r="H3982" s="35"/>
      <c r="I3982" s="35"/>
      <c r="J3982" s="35"/>
      <c r="K3982" s="35"/>
      <c r="L3982" s="35"/>
      <c r="M3982" s="35"/>
      <c r="N3982" s="35"/>
      <c r="O3982" s="35"/>
      <c r="P3982" s="35"/>
      <c r="Q3982" s="35"/>
      <c r="R3982" s="35"/>
      <c r="S3982" s="35"/>
      <c r="T3982" s="17">
        <f t="shared" si="8957"/>
        <v>49998</v>
      </c>
      <c r="U3982" s="216">
        <f t="shared" si="8951"/>
        <v>3</v>
      </c>
      <c r="V3982" s="216">
        <f t="shared" si="8957"/>
        <v>3977</v>
      </c>
      <c r="W3982" s="16">
        <f t="shared" si="8963"/>
        <v>10.895890410958904</v>
      </c>
      <c r="X3982" s="16" t="e">
        <f>IF(Template!$F$7="Linear interpolation",LinInterp($I$5:$I$22,$G$5:$G$22,W3982),CubicSpline($I$5:$I$22,$G$5:$G$22,W3982))</f>
        <v>#VALUE!</v>
      </c>
      <c r="Y3982" s="221" t="e">
        <f t="shared" si="8952"/>
        <v>#VALUE!</v>
      </c>
      <c r="Z3982" s="221" t="e">
        <f>Y3982/PRODUCT($AA$6:AA3981)</f>
        <v>#VALUE!</v>
      </c>
      <c r="AA3982" s="16" t="e">
        <f t="shared" si="8958"/>
        <v>#VALUE!</v>
      </c>
      <c r="AB3982" s="10" t="e">
        <f t="shared" si="8959"/>
        <v>#VALUE!</v>
      </c>
      <c r="AC3982" s="90">
        <f t="shared" si="8930"/>
        <v>3982</v>
      </c>
      <c r="AD3982" s="17">
        <f t="shared" si="8968"/>
        <v>49975</v>
      </c>
      <c r="AE3982" s="16" t="e">
        <f t="shared" si="8953"/>
        <v>#VALUE!</v>
      </c>
      <c r="AF3982" s="10">
        <f ca="1">IFERROR(AVERAGE(INDIRECT("AE"&amp;AC3982-Template!$F$10+1):INDIRECT("AE"&amp;AC3982)),0)</f>
        <v>0</v>
      </c>
      <c r="AG3982" s="35"/>
      <c r="AH3982" s="86"/>
      <c r="AI3982" s="35"/>
      <c r="AJ3982" s="35"/>
      <c r="AK3982" s="35"/>
      <c r="AL3982" s="35"/>
      <c r="AM3982" s="35"/>
      <c r="AN3982" s="35"/>
      <c r="AO3982" s="35"/>
      <c r="AP3982" s="35"/>
      <c r="AQ3982" s="35"/>
      <c r="AR3982" s="35"/>
      <c r="AS3982" s="35"/>
      <c r="AT3982" s="35"/>
      <c r="AU3982" s="35"/>
      <c r="AV3982" s="35"/>
      <c r="AW3982" s="35"/>
      <c r="AX3982" s="35"/>
      <c r="AY3982" s="35"/>
      <c r="AZ3982" s="17">
        <f t="shared" ref="AZ3982" si="8981">AZ3981+1</f>
        <v>49998</v>
      </c>
      <c r="BA3982" s="216">
        <f t="shared" si="8976"/>
        <v>3</v>
      </c>
      <c r="BB3982" s="216">
        <f t="shared" ref="BB3982" si="8982">BB3981+1</f>
        <v>3977</v>
      </c>
      <c r="BC3982" s="16">
        <f t="shared" si="8978"/>
        <v>10.895890410958904</v>
      </c>
      <c r="BD3982" s="16">
        <f>IF(Template!$F$7="Linear interpolation",LinInterp($AO$5:$AO$18,$AM$5:$AM$18,BC3982),CubicSpline($AO$5:$AO$18,$AM$5:$AM$18,BC3982))</f>
        <v>14.150038483783179</v>
      </c>
      <c r="BE3982" s="221">
        <f t="shared" si="8913"/>
        <v>4.229147920037831</v>
      </c>
      <c r="BF3982" s="221">
        <f>BE3982/PRODUCT($BG$6:BG3981)</f>
        <v>1.0003625710235766</v>
      </c>
      <c r="BG3982" s="16">
        <f t="shared" si="8979"/>
        <v>1.0003625710235766</v>
      </c>
      <c r="BH3982" s="10">
        <f t="shared" si="8980"/>
        <v>13.233842360546589</v>
      </c>
      <c r="BI3982" s="90"/>
      <c r="BJ3982" s="17">
        <f t="shared" si="8962"/>
        <v>49975</v>
      </c>
      <c r="BK3982" s="16">
        <f t="shared" si="8956"/>
        <v>13.234460756142097</v>
      </c>
      <c r="BL3982" s="10">
        <f ca="1">IFERROR(AVERAGE(INDIRECT("BK"&amp;AC3982-Template!$F$10+1):INDIRECT("BK"&amp;AC3982)),0)</f>
        <v>13.234956714770004</v>
      </c>
      <c r="BM3982" s="35"/>
      <c r="BN3982" s="86"/>
      <c r="BO3982" s="35"/>
      <c r="BP3982" s="35"/>
      <c r="BQ3982" s="35"/>
      <c r="BR3982" s="35"/>
      <c r="BS3982" s="35"/>
      <c r="BT3982" s="35"/>
      <c r="BU3982" s="35"/>
      <c r="BV3982" s="35"/>
      <c r="BW3982" s="35"/>
      <c r="BX3982" s="35"/>
      <c r="BY3982" s="35"/>
      <c r="BZ3982" s="35"/>
      <c r="CA3982" s="35"/>
      <c r="CB3982" s="35"/>
      <c r="CC3982" s="35"/>
      <c r="CD3982" s="35"/>
      <c r="CE3982" s="35"/>
      <c r="CF3982" s="35"/>
      <c r="CG3982" s="35"/>
      <c r="CH3982" s="35"/>
    </row>
    <row r="3983" spans="1:86" ht="15.6" x14ac:dyDescent="0.3">
      <c r="A3983" s="35"/>
      <c r="B3983" s="86"/>
      <c r="C3983" s="35"/>
      <c r="D3983" s="35"/>
      <c r="E3983" s="35"/>
      <c r="F3983" s="35"/>
      <c r="G3983" s="35"/>
      <c r="H3983" s="35"/>
      <c r="I3983" s="35"/>
      <c r="J3983" s="35"/>
      <c r="K3983" s="35"/>
      <c r="L3983" s="35"/>
      <c r="M3983" s="35"/>
      <c r="N3983" s="35"/>
      <c r="O3983" s="35"/>
      <c r="P3983" s="35"/>
      <c r="Q3983" s="35"/>
      <c r="R3983" s="35"/>
      <c r="S3983" s="35"/>
      <c r="T3983" s="17">
        <f t="shared" si="8957"/>
        <v>49999</v>
      </c>
      <c r="U3983" s="216">
        <f t="shared" si="8951"/>
        <v>4</v>
      </c>
      <c r="V3983" s="216">
        <f t="shared" si="8957"/>
        <v>3978</v>
      </c>
      <c r="W3983" s="16">
        <f t="shared" si="8963"/>
        <v>10.898630136986302</v>
      </c>
      <c r="X3983" s="16" t="e">
        <f>IF(Template!$F$7="Linear interpolation",LinInterp($I$5:$I$22,$G$5:$G$22,W3983),CubicSpline($I$5:$I$22,$G$5:$G$22,W3983))</f>
        <v>#VALUE!</v>
      </c>
      <c r="Y3983" s="221" t="e">
        <f t="shared" si="8952"/>
        <v>#VALUE!</v>
      </c>
      <c r="Z3983" s="221" t="e">
        <f>Y3983/PRODUCT($AA$6:AA3982)</f>
        <v>#VALUE!</v>
      </c>
      <c r="AA3983" s="16" t="e">
        <f t="shared" si="8958"/>
        <v>#VALUE!</v>
      </c>
      <c r="AB3983" s="10" t="e">
        <f t="shared" si="8959"/>
        <v>#VALUE!</v>
      </c>
      <c r="AC3983" s="90">
        <f t="shared" si="8930"/>
        <v>3983</v>
      </c>
      <c r="AD3983" s="17">
        <f t="shared" si="8968"/>
        <v>49976</v>
      </c>
      <c r="AE3983" s="16" t="e">
        <f t="shared" si="8953"/>
        <v>#VALUE!</v>
      </c>
      <c r="AF3983" s="10">
        <f ca="1">IFERROR(AVERAGE(INDIRECT("AE"&amp;AC3983-Template!$F$10+1):INDIRECT("AE"&amp;AC3983)),0)</f>
        <v>0</v>
      </c>
      <c r="AG3983" s="35"/>
      <c r="AH3983" s="86"/>
      <c r="AI3983" s="35"/>
      <c r="AJ3983" s="35"/>
      <c r="AK3983" s="35"/>
      <c r="AL3983" s="35"/>
      <c r="AM3983" s="35"/>
      <c r="AN3983" s="35"/>
      <c r="AO3983" s="35"/>
      <c r="AP3983" s="35"/>
      <c r="AQ3983" s="35"/>
      <c r="AR3983" s="35"/>
      <c r="AS3983" s="35"/>
      <c r="AT3983" s="35"/>
      <c r="AU3983" s="35"/>
      <c r="AV3983" s="35"/>
      <c r="AW3983" s="35"/>
      <c r="AX3983" s="35"/>
      <c r="AY3983" s="35"/>
      <c r="AZ3983" s="17">
        <f t="shared" ref="AZ3983" si="8983">AZ3982+1</f>
        <v>49999</v>
      </c>
      <c r="BA3983" s="216">
        <f t="shared" si="8976"/>
        <v>4</v>
      </c>
      <c r="BB3983" s="216">
        <f t="shared" ref="BB3983" si="8984">BB3982+1</f>
        <v>3978</v>
      </c>
      <c r="BC3983" s="16">
        <f t="shared" si="8978"/>
        <v>10.898630136986302</v>
      </c>
      <c r="BD3983" s="16">
        <f>IF(Template!$F$7="Linear interpolation",LinInterp($AO$5:$AO$18,$AM$5:$AM$18,BC3983),CubicSpline($AO$5:$AO$18,$AM$5:$AM$18,BC3983))</f>
        <v>14.150037639956928</v>
      </c>
      <c r="BE3983" s="221">
        <f t="shared" si="8913"/>
        <v>4.2306812828116005</v>
      </c>
      <c r="BF3983" s="221">
        <f>BE3983/PRODUCT($BG$6:BG3982)</f>
        <v>1.0003625701448049</v>
      </c>
      <c r="BG3983" s="16">
        <f t="shared" si="8979"/>
        <v>1.0003625701448049</v>
      </c>
      <c r="BH3983" s="10">
        <f t="shared" si="8980"/>
        <v>13.233810285378734</v>
      </c>
      <c r="BI3983" s="90"/>
      <c r="BJ3983" s="17">
        <f t="shared" si="8962"/>
        <v>49976</v>
      </c>
      <c r="BK3983" s="16">
        <f t="shared" si="8956"/>
        <v>13.234518674026919</v>
      </c>
      <c r="BL3983" s="10">
        <f ca="1">IFERROR(AVERAGE(INDIRECT("BK"&amp;AC3983-Template!$F$10+1):INDIRECT("BK"&amp;AC3983)),0)</f>
        <v>13.234927214043202</v>
      </c>
      <c r="BM3983" s="35"/>
      <c r="BN3983" s="86"/>
      <c r="BO3983" s="35"/>
      <c r="BP3983" s="35"/>
      <c r="BQ3983" s="35"/>
      <c r="BR3983" s="35"/>
      <c r="BS3983" s="35"/>
      <c r="BT3983" s="35"/>
      <c r="BU3983" s="35"/>
      <c r="BV3983" s="35"/>
      <c r="BW3983" s="35"/>
      <c r="BX3983" s="35"/>
      <c r="BY3983" s="35"/>
      <c r="BZ3983" s="35"/>
      <c r="CA3983" s="35"/>
      <c r="CB3983" s="35"/>
      <c r="CC3983" s="35"/>
      <c r="CD3983" s="35"/>
      <c r="CE3983" s="35"/>
      <c r="CF3983" s="35"/>
      <c r="CG3983" s="35"/>
      <c r="CH3983" s="35"/>
    </row>
    <row r="3984" spans="1:86" ht="15.6" x14ac:dyDescent="0.3">
      <c r="A3984" s="35"/>
      <c r="B3984" s="86"/>
      <c r="C3984" s="35"/>
      <c r="D3984" s="35"/>
      <c r="E3984" s="35"/>
      <c r="F3984" s="35"/>
      <c r="G3984" s="35"/>
      <c r="H3984" s="35"/>
      <c r="I3984" s="35"/>
      <c r="J3984" s="35"/>
      <c r="K3984" s="35"/>
      <c r="L3984" s="35"/>
      <c r="M3984" s="35"/>
      <c r="N3984" s="35"/>
      <c r="O3984" s="35"/>
      <c r="P3984" s="35"/>
      <c r="Q3984" s="35"/>
      <c r="R3984" s="35"/>
      <c r="S3984" s="35"/>
      <c r="T3984" s="17">
        <f t="shared" si="8957"/>
        <v>50000</v>
      </c>
      <c r="U3984" s="216">
        <f t="shared" si="8951"/>
        <v>5</v>
      </c>
      <c r="V3984" s="216">
        <f t="shared" si="8957"/>
        <v>3979</v>
      </c>
      <c r="W3984" s="16">
        <f t="shared" si="8963"/>
        <v>10.901369863013699</v>
      </c>
      <c r="X3984" s="16" t="e">
        <f>IF(Template!$F$7="Linear interpolation",LinInterp($I$5:$I$22,$G$5:$G$22,W3984),CubicSpline($I$5:$I$22,$G$5:$G$22,W3984))</f>
        <v>#VALUE!</v>
      </c>
      <c r="Y3984" s="221" t="e">
        <f t="shared" si="8952"/>
        <v>#VALUE!</v>
      </c>
      <c r="Z3984" s="221" t="e">
        <f>Y3984/PRODUCT($AA$6:AA3983)</f>
        <v>#VALUE!</v>
      </c>
      <c r="AA3984" s="16" t="e">
        <f t="shared" si="8958"/>
        <v>#VALUE!</v>
      </c>
      <c r="AB3984" s="10" t="e">
        <f t="shared" si="8959"/>
        <v>#VALUE!</v>
      </c>
      <c r="AC3984" s="90">
        <f t="shared" si="8930"/>
        <v>3984</v>
      </c>
      <c r="AD3984" s="17">
        <f t="shared" si="8968"/>
        <v>49977</v>
      </c>
      <c r="AE3984" s="16" t="e">
        <f t="shared" si="8953"/>
        <v>#VALUE!</v>
      </c>
      <c r="AF3984" s="10">
        <f ca="1">IFERROR(AVERAGE(INDIRECT("AE"&amp;AC3984-Template!$F$10+1):INDIRECT("AE"&amp;AC3984)),0)</f>
        <v>0</v>
      </c>
      <c r="AG3984" s="35"/>
      <c r="AH3984" s="86"/>
      <c r="AI3984" s="35"/>
      <c r="AJ3984" s="35"/>
      <c r="AK3984" s="35"/>
      <c r="AL3984" s="35"/>
      <c r="AM3984" s="35"/>
      <c r="AN3984" s="35"/>
      <c r="AO3984" s="35"/>
      <c r="AP3984" s="35"/>
      <c r="AQ3984" s="35"/>
      <c r="AR3984" s="35"/>
      <c r="AS3984" s="35"/>
      <c r="AT3984" s="35"/>
      <c r="AU3984" s="35"/>
      <c r="AV3984" s="35"/>
      <c r="AW3984" s="35"/>
      <c r="AX3984" s="35"/>
      <c r="AY3984" s="35"/>
      <c r="AZ3984" s="17">
        <f t="shared" ref="AZ3984" si="8985">AZ3983+1</f>
        <v>50000</v>
      </c>
      <c r="BA3984" s="216">
        <f t="shared" si="8976"/>
        <v>5</v>
      </c>
      <c r="BB3984" s="216">
        <f t="shared" ref="BB3984" si="8986">BB3983+1</f>
        <v>3979</v>
      </c>
      <c r="BC3984" s="16">
        <f t="shared" si="8978"/>
        <v>10.901369863013699</v>
      </c>
      <c r="BD3984" s="16">
        <f>IF(Template!$F$7="Linear interpolation",LinInterp($AO$5:$AO$18,$AM$5:$AM$18,BC3984),CubicSpline($AO$5:$AO$18,$AM$5:$AM$18,BC3984))</f>
        <v>14.150036787322918</v>
      </c>
      <c r="BE3984" s="221">
        <f t="shared" si="8913"/>
        <v>4.2322151978055995</v>
      </c>
      <c r="BF3984" s="221">
        <f>BE3984/PRODUCT($BG$6:BG3983)</f>
        <v>1.0003625692628351</v>
      </c>
      <c r="BG3984" s="16">
        <f t="shared" si="8979"/>
        <v>1.0003625692628351</v>
      </c>
      <c r="BH3984" s="10">
        <f t="shared" si="8980"/>
        <v>13.23377809347992</v>
      </c>
      <c r="BI3984" s="90"/>
      <c r="BJ3984" s="17">
        <f t="shared" si="8962"/>
        <v>49977</v>
      </c>
      <c r="BK3984" s="16">
        <f t="shared" si="8956"/>
        <v>13.23448914295855</v>
      </c>
      <c r="BL3984" s="10">
        <f ca="1">IFERROR(AVERAGE(INDIRECT("BK"&amp;AC3984-Template!$F$10+1):INDIRECT("BK"&amp;AC3984)),0)</f>
        <v>13.234901926217429</v>
      </c>
      <c r="BM3984" s="35"/>
      <c r="BN3984" s="86"/>
      <c r="BO3984" s="35"/>
      <c r="BP3984" s="35"/>
      <c r="BQ3984" s="35"/>
      <c r="BR3984" s="35"/>
      <c r="BS3984" s="35"/>
      <c r="BT3984" s="35"/>
      <c r="BU3984" s="35"/>
      <c r="BV3984" s="35"/>
      <c r="BW3984" s="35"/>
      <c r="BX3984" s="35"/>
      <c r="BY3984" s="35"/>
      <c r="BZ3984" s="35"/>
      <c r="CA3984" s="35"/>
      <c r="CB3984" s="35"/>
      <c r="CC3984" s="35"/>
      <c r="CD3984" s="35"/>
      <c r="CE3984" s="35"/>
      <c r="CF3984" s="35"/>
      <c r="CG3984" s="35"/>
      <c r="CH3984" s="35"/>
    </row>
    <row r="3985" spans="1:86" ht="15.6" x14ac:dyDescent="0.3">
      <c r="A3985" s="35"/>
      <c r="B3985" s="86"/>
      <c r="C3985" s="35"/>
      <c r="D3985" s="35"/>
      <c r="E3985" s="35"/>
      <c r="F3985" s="35"/>
      <c r="G3985" s="35"/>
      <c r="H3985" s="35"/>
      <c r="I3985" s="35"/>
      <c r="J3985" s="35"/>
      <c r="K3985" s="35"/>
      <c r="L3985" s="35"/>
      <c r="M3985" s="35"/>
      <c r="N3985" s="35"/>
      <c r="O3985" s="35"/>
      <c r="P3985" s="35"/>
      <c r="Q3985" s="35"/>
      <c r="R3985" s="35"/>
      <c r="S3985" s="35"/>
      <c r="T3985" s="17">
        <f t="shared" si="8957"/>
        <v>50001</v>
      </c>
      <c r="U3985" s="216">
        <f t="shared" si="8951"/>
        <v>6</v>
      </c>
      <c r="V3985" s="216">
        <f t="shared" si="8957"/>
        <v>3980</v>
      </c>
      <c r="W3985" s="16">
        <f t="shared" si="8963"/>
        <v>10.904109589041095</v>
      </c>
      <c r="X3985" s="16" t="e">
        <f>IF(Template!$F$7="Linear interpolation",LinInterp($I$5:$I$22,$G$5:$G$22,W3985),CubicSpline($I$5:$I$22,$G$5:$G$22,W3985))</f>
        <v>#VALUE!</v>
      </c>
      <c r="Y3985" s="221" t="e">
        <f t="shared" si="8952"/>
        <v>#VALUE!</v>
      </c>
      <c r="Z3985" s="221" t="e">
        <f>Y3985/PRODUCT($AA$6:AA3984)</f>
        <v>#VALUE!</v>
      </c>
      <c r="AA3985" s="16" t="e">
        <f t="shared" si="8958"/>
        <v>#VALUE!</v>
      </c>
      <c r="AB3985" s="10" t="e">
        <f t="shared" si="8959"/>
        <v>#VALUE!</v>
      </c>
      <c r="AC3985" s="90">
        <f t="shared" si="8930"/>
        <v>3985</v>
      </c>
      <c r="AD3985" s="17">
        <f t="shared" si="8968"/>
        <v>49978</v>
      </c>
      <c r="AE3985" s="16" t="e">
        <f t="shared" si="8953"/>
        <v>#VALUE!</v>
      </c>
      <c r="AF3985" s="10">
        <f ca="1">IFERROR(AVERAGE(INDIRECT("AE"&amp;AC3985-Template!$F$10+1):INDIRECT("AE"&amp;AC3985)),0)</f>
        <v>0</v>
      </c>
      <c r="AG3985" s="35"/>
      <c r="AH3985" s="86"/>
      <c r="AI3985" s="35"/>
      <c r="AJ3985" s="35"/>
      <c r="AK3985" s="35"/>
      <c r="AL3985" s="35"/>
      <c r="AM3985" s="35"/>
      <c r="AN3985" s="35"/>
      <c r="AO3985" s="35"/>
      <c r="AP3985" s="35"/>
      <c r="AQ3985" s="35"/>
      <c r="AR3985" s="35"/>
      <c r="AS3985" s="35"/>
      <c r="AT3985" s="35"/>
      <c r="AU3985" s="35"/>
      <c r="AV3985" s="35"/>
      <c r="AW3985" s="35"/>
      <c r="AX3985" s="35"/>
      <c r="AY3985" s="35"/>
      <c r="AZ3985" s="17">
        <f t="shared" ref="AZ3985" si="8987">AZ3984+1</f>
        <v>50001</v>
      </c>
      <c r="BA3985" s="216">
        <f t="shared" si="8976"/>
        <v>6</v>
      </c>
      <c r="BB3985" s="216">
        <f t="shared" ref="BB3985" si="8988">BB3984+1</f>
        <v>3980</v>
      </c>
      <c r="BC3985" s="16">
        <f t="shared" si="8978"/>
        <v>10.904109589041095</v>
      </c>
      <c r="BD3985" s="16">
        <f>IF(Template!$F$7="Linear interpolation",LinInterp($AO$5:$AO$18,$AM$5:$AM$18,BC3985),CubicSpline($AO$5:$AO$18,$AM$5:$AM$18,BC3985))</f>
        <v>14.150035925854297</v>
      </c>
      <c r="BE3985" s="221">
        <f t="shared" si="8913"/>
        <v>4.2337496652038</v>
      </c>
      <c r="BF3985" s="221">
        <f>BE3985/PRODUCT($BG$6:BG3984)</f>
        <v>1.0003625683776658</v>
      </c>
      <c r="BG3985" s="16">
        <f t="shared" si="8979"/>
        <v>1.0003625692628351</v>
      </c>
      <c r="BH3985" s="10">
        <f t="shared" si="8980"/>
        <v>13.23377809347992</v>
      </c>
      <c r="BI3985" s="90"/>
      <c r="BJ3985" s="17">
        <f t="shared" si="8962"/>
        <v>49978</v>
      </c>
      <c r="BK3985" s="16">
        <f t="shared" si="8956"/>
        <v>13.234459497282636</v>
      </c>
      <c r="BL3985" s="10">
        <f ca="1">IFERROR(AVERAGE(INDIRECT("BK"&amp;AC3985-Template!$F$10+1):INDIRECT("BK"&amp;AC3985)),0)</f>
        <v>13.234873930195608</v>
      </c>
      <c r="BM3985" s="35"/>
      <c r="BN3985" s="86"/>
      <c r="BO3985" s="35"/>
      <c r="BP3985" s="35"/>
      <c r="BQ3985" s="35"/>
      <c r="BR3985" s="35"/>
      <c r="BS3985" s="35"/>
      <c r="BT3985" s="35"/>
      <c r="BU3985" s="35"/>
      <c r="BV3985" s="35"/>
      <c r="BW3985" s="35"/>
      <c r="BX3985" s="35"/>
      <c r="BY3985" s="35"/>
      <c r="BZ3985" s="35"/>
      <c r="CA3985" s="35"/>
      <c r="CB3985" s="35"/>
      <c r="CC3985" s="35"/>
      <c r="CD3985" s="35"/>
      <c r="CE3985" s="35"/>
      <c r="CF3985" s="35"/>
      <c r="CG3985" s="35"/>
      <c r="CH3985" s="35"/>
    </row>
    <row r="3986" spans="1:86" ht="15.6" x14ac:dyDescent="0.3">
      <c r="A3986" s="35"/>
      <c r="B3986" s="86"/>
      <c r="C3986" s="35"/>
      <c r="D3986" s="35"/>
      <c r="E3986" s="35"/>
      <c r="F3986" s="35"/>
      <c r="G3986" s="35"/>
      <c r="H3986" s="35"/>
      <c r="I3986" s="35"/>
      <c r="J3986" s="35"/>
      <c r="K3986" s="35"/>
      <c r="L3986" s="35"/>
      <c r="M3986" s="35"/>
      <c r="N3986" s="35"/>
      <c r="O3986" s="35"/>
      <c r="P3986" s="35"/>
      <c r="Q3986" s="35"/>
      <c r="R3986" s="35"/>
      <c r="S3986" s="35"/>
      <c r="T3986" s="17">
        <f t="shared" si="8957"/>
        <v>50002</v>
      </c>
      <c r="U3986" s="216">
        <f t="shared" si="8951"/>
        <v>7</v>
      </c>
      <c r="V3986" s="216">
        <f t="shared" si="8957"/>
        <v>3981</v>
      </c>
      <c r="W3986" s="16">
        <f t="shared" si="8963"/>
        <v>10.906849315068493</v>
      </c>
      <c r="X3986" s="16" t="e">
        <f>IF(Template!$F$7="Linear interpolation",LinInterp($I$5:$I$22,$G$5:$G$22,W3986),CubicSpline($I$5:$I$22,$G$5:$G$22,W3986))</f>
        <v>#VALUE!</v>
      </c>
      <c r="Y3986" s="221" t="e">
        <f t="shared" si="8952"/>
        <v>#VALUE!</v>
      </c>
      <c r="Z3986" s="221" t="e">
        <f>Y3986/PRODUCT($AA$6:AA3985)</f>
        <v>#VALUE!</v>
      </c>
      <c r="AA3986" s="16" t="e">
        <f t="shared" si="8958"/>
        <v>#VALUE!</v>
      </c>
      <c r="AB3986" s="10" t="e">
        <f t="shared" si="8959"/>
        <v>#VALUE!</v>
      </c>
      <c r="AC3986" s="90">
        <f t="shared" si="8930"/>
        <v>3986</v>
      </c>
      <c r="AD3986" s="17">
        <f t="shared" si="8968"/>
        <v>49979</v>
      </c>
      <c r="AE3986" s="16" t="e">
        <f t="shared" si="8953"/>
        <v>#VALUE!</v>
      </c>
      <c r="AF3986" s="10">
        <f ca="1">IFERROR(AVERAGE(INDIRECT("AE"&amp;AC3986-Template!$F$10+1):INDIRECT("AE"&amp;AC3986)),0)</f>
        <v>0</v>
      </c>
      <c r="AG3986" s="35"/>
      <c r="AH3986" s="86"/>
      <c r="AI3986" s="35"/>
      <c r="AJ3986" s="35"/>
      <c r="AK3986" s="35"/>
      <c r="AL3986" s="35"/>
      <c r="AM3986" s="35"/>
      <c r="AN3986" s="35"/>
      <c r="AO3986" s="35"/>
      <c r="AP3986" s="35"/>
      <c r="AQ3986" s="35"/>
      <c r="AR3986" s="35"/>
      <c r="AS3986" s="35"/>
      <c r="AT3986" s="35"/>
      <c r="AU3986" s="35"/>
      <c r="AV3986" s="35"/>
      <c r="AW3986" s="35"/>
      <c r="AX3986" s="35"/>
      <c r="AY3986" s="35"/>
      <c r="AZ3986" s="17">
        <f t="shared" ref="AZ3986" si="8989">AZ3985+1</f>
        <v>50002</v>
      </c>
      <c r="BA3986" s="216">
        <f t="shared" si="8976"/>
        <v>7</v>
      </c>
      <c r="BB3986" s="216">
        <f t="shared" ref="BB3986" si="8990">BB3985+1</f>
        <v>3981</v>
      </c>
      <c r="BC3986" s="16">
        <f t="shared" si="8978"/>
        <v>10.906849315068493</v>
      </c>
      <c r="BD3986" s="16">
        <f>IF(Template!$F$7="Linear interpolation",LinInterp($AO$5:$AO$18,$AM$5:$AM$18,BC3986),CubicSpline($AO$5:$AO$18,$AM$5:$AM$18,BC3986))</f>
        <v>14.150035055524212</v>
      </c>
      <c r="BE3986" s="221">
        <f t="shared" si="8913"/>
        <v>4.2352846851901971</v>
      </c>
      <c r="BF3986" s="221">
        <f>BE3986/PRODUCT($BG$6:BG3985)</f>
        <v>1.0003625666041209</v>
      </c>
      <c r="BG3986" s="16">
        <f t="shared" si="8979"/>
        <v>1.0003625692628351</v>
      </c>
      <c r="BH3986" s="10">
        <f t="shared" si="8980"/>
        <v>13.23377809347992</v>
      </c>
      <c r="BI3986" s="90"/>
      <c r="BJ3986" s="17">
        <f t="shared" si="8962"/>
        <v>49979</v>
      </c>
      <c r="BK3986" s="16">
        <f t="shared" si="8956"/>
        <v>13.234429736772245</v>
      </c>
      <c r="BL3986" s="10">
        <f ca="1">IFERROR(AVERAGE(INDIRECT("BK"&amp;AC3986-Template!$F$10+1):INDIRECT("BK"&amp;AC3986)),0)</f>
        <v>13.234845820790847</v>
      </c>
      <c r="BM3986" s="35"/>
      <c r="BN3986" s="86"/>
      <c r="BO3986" s="35"/>
      <c r="BP3986" s="35"/>
      <c r="BQ3986" s="35"/>
      <c r="BR3986" s="35"/>
      <c r="BS3986" s="35"/>
      <c r="BT3986" s="35"/>
      <c r="BU3986" s="35"/>
      <c r="BV3986" s="35"/>
      <c r="BW3986" s="35"/>
      <c r="BX3986" s="35"/>
      <c r="BY3986" s="35"/>
      <c r="BZ3986" s="35"/>
      <c r="CA3986" s="35"/>
      <c r="CB3986" s="35"/>
      <c r="CC3986" s="35"/>
      <c r="CD3986" s="35"/>
      <c r="CE3986" s="35"/>
      <c r="CF3986" s="35"/>
      <c r="CG3986" s="35"/>
      <c r="CH3986" s="35"/>
    </row>
    <row r="3987" spans="1:86" ht="15.6" x14ac:dyDescent="0.3">
      <c r="A3987" s="35"/>
      <c r="B3987" s="86"/>
      <c r="C3987" s="35"/>
      <c r="D3987" s="35"/>
      <c r="E3987" s="35"/>
      <c r="F3987" s="35"/>
      <c r="G3987" s="35"/>
      <c r="H3987" s="35"/>
      <c r="I3987" s="35"/>
      <c r="J3987" s="35"/>
      <c r="K3987" s="35"/>
      <c r="L3987" s="35"/>
      <c r="M3987" s="35"/>
      <c r="N3987" s="35"/>
      <c r="O3987" s="35"/>
      <c r="P3987" s="35"/>
      <c r="Q3987" s="35"/>
      <c r="R3987" s="35"/>
      <c r="S3987" s="35"/>
      <c r="T3987" s="17">
        <f t="shared" si="8957"/>
        <v>50003</v>
      </c>
      <c r="U3987" s="216">
        <f t="shared" si="8951"/>
        <v>1</v>
      </c>
      <c r="V3987" s="216">
        <f t="shared" si="8957"/>
        <v>3982</v>
      </c>
      <c r="W3987" s="16">
        <f t="shared" si="8963"/>
        <v>10.90958904109589</v>
      </c>
      <c r="X3987" s="16" t="e">
        <f>IF(Template!$F$7="Linear interpolation",LinInterp($I$5:$I$22,$G$5:$G$22,W3987),CubicSpline($I$5:$I$22,$G$5:$G$22,W3987))</f>
        <v>#VALUE!</v>
      </c>
      <c r="Y3987" s="221" t="e">
        <f t="shared" si="8952"/>
        <v>#VALUE!</v>
      </c>
      <c r="Z3987" s="221" t="e">
        <f>Y3987/PRODUCT($AA$6:AA3986)</f>
        <v>#VALUE!</v>
      </c>
      <c r="AA3987" s="16" t="e">
        <f t="shared" si="8958"/>
        <v>#VALUE!</v>
      </c>
      <c r="AB3987" s="10" t="e">
        <f t="shared" si="8959"/>
        <v>#VALUE!</v>
      </c>
      <c r="AC3987" s="90">
        <f t="shared" si="8930"/>
        <v>3987</v>
      </c>
      <c r="AD3987" s="17">
        <f t="shared" si="8968"/>
        <v>49980</v>
      </c>
      <c r="AE3987" s="16" t="e">
        <f t="shared" si="8953"/>
        <v>#VALUE!</v>
      </c>
      <c r="AF3987" s="10">
        <f ca="1">IFERROR(AVERAGE(INDIRECT("AE"&amp;AC3987-Template!$F$10+1):INDIRECT("AE"&amp;AC3987)),0)</f>
        <v>0</v>
      </c>
      <c r="AG3987" s="35"/>
      <c r="AH3987" s="86"/>
      <c r="AI3987" s="35"/>
      <c r="AJ3987" s="35"/>
      <c r="AK3987" s="35"/>
      <c r="AL3987" s="35"/>
      <c r="AM3987" s="35"/>
      <c r="AN3987" s="35"/>
      <c r="AO3987" s="35"/>
      <c r="AP3987" s="35"/>
      <c r="AQ3987" s="35"/>
      <c r="AR3987" s="35"/>
      <c r="AS3987" s="35"/>
      <c r="AT3987" s="35"/>
      <c r="AU3987" s="35"/>
      <c r="AV3987" s="35"/>
      <c r="AW3987" s="35"/>
      <c r="AX3987" s="35"/>
      <c r="AY3987" s="35"/>
      <c r="AZ3987" s="17">
        <f t="shared" ref="AZ3987" si="8991">AZ3986+1</f>
        <v>50003</v>
      </c>
      <c r="BA3987" s="216">
        <f t="shared" si="8976"/>
        <v>1</v>
      </c>
      <c r="BB3987" s="216">
        <f t="shared" ref="BB3987" si="8992">BB3986+1</f>
        <v>3982</v>
      </c>
      <c r="BC3987" s="16">
        <f t="shared" si="8978"/>
        <v>10.90958904109589</v>
      </c>
      <c r="BD3987" s="16">
        <f>IF(Template!$F$7="Linear interpolation",LinInterp($AO$5:$AO$18,$AM$5:$AM$18,BC3987),CubicSpline($AO$5:$AO$18,$AM$5:$AM$18,BC3987))</f>
        <v>14.150034176305809</v>
      </c>
      <c r="BE3987" s="221">
        <f t="shared" si="8913"/>
        <v>4.2368202579488443</v>
      </c>
      <c r="BF3987" s="221">
        <f>BE3987/PRODUCT($BG$6:BG3986)</f>
        <v>1.000362563938997</v>
      </c>
      <c r="BG3987" s="16">
        <f t="shared" si="8979"/>
        <v>1.000362563938997</v>
      </c>
      <c r="BH3987" s="10">
        <f t="shared" si="8980"/>
        <v>13.233583773391565</v>
      </c>
      <c r="BI3987" s="90"/>
      <c r="BJ3987" s="17">
        <f t="shared" si="8962"/>
        <v>49980</v>
      </c>
      <c r="BK3987" s="16">
        <f t="shared" si="8956"/>
        <v>13.234429736772245</v>
      </c>
      <c r="BL3987" s="10">
        <f ca="1">IFERROR(AVERAGE(INDIRECT("BK"&amp;AC3987-Template!$F$10+1):INDIRECT("BK"&amp;AC3987)),0)</f>
        <v>13.234818593755318</v>
      </c>
      <c r="BM3987" s="35"/>
      <c r="BN3987" s="86"/>
      <c r="BO3987" s="35"/>
      <c r="BP3987" s="35"/>
      <c r="BQ3987" s="35"/>
      <c r="BR3987" s="35"/>
      <c r="BS3987" s="35"/>
      <c r="BT3987" s="35"/>
      <c r="BU3987" s="35"/>
      <c r="BV3987" s="35"/>
      <c r="BW3987" s="35"/>
      <c r="BX3987" s="35"/>
      <c r="BY3987" s="35"/>
      <c r="BZ3987" s="35"/>
      <c r="CA3987" s="35"/>
      <c r="CB3987" s="35"/>
      <c r="CC3987" s="35"/>
      <c r="CD3987" s="35"/>
      <c r="CE3987" s="35"/>
      <c r="CF3987" s="35"/>
      <c r="CG3987" s="35"/>
      <c r="CH3987" s="35"/>
    </row>
    <row r="3988" spans="1:86" ht="15.6" x14ac:dyDescent="0.3">
      <c r="A3988" s="35"/>
      <c r="B3988" s="86"/>
      <c r="C3988" s="35"/>
      <c r="D3988" s="35"/>
      <c r="E3988" s="35"/>
      <c r="F3988" s="35"/>
      <c r="G3988" s="35"/>
      <c r="H3988" s="35"/>
      <c r="I3988" s="35"/>
      <c r="J3988" s="35"/>
      <c r="K3988" s="35"/>
      <c r="L3988" s="35"/>
      <c r="M3988" s="35"/>
      <c r="N3988" s="35"/>
      <c r="O3988" s="35"/>
      <c r="P3988" s="35"/>
      <c r="Q3988" s="35"/>
      <c r="R3988" s="35"/>
      <c r="S3988" s="35"/>
      <c r="T3988" s="17">
        <f t="shared" si="8957"/>
        <v>50004</v>
      </c>
      <c r="U3988" s="216">
        <f t="shared" si="8951"/>
        <v>2</v>
      </c>
      <c r="V3988" s="216">
        <f t="shared" si="8957"/>
        <v>3983</v>
      </c>
      <c r="W3988" s="16">
        <f t="shared" si="8963"/>
        <v>10.912328767123288</v>
      </c>
      <c r="X3988" s="16" t="e">
        <f>IF(Template!$F$7="Linear interpolation",LinInterp($I$5:$I$22,$G$5:$G$22,W3988),CubicSpline($I$5:$I$22,$G$5:$G$22,W3988))</f>
        <v>#VALUE!</v>
      </c>
      <c r="Y3988" s="221" t="e">
        <f t="shared" si="8952"/>
        <v>#VALUE!</v>
      </c>
      <c r="Z3988" s="221" t="e">
        <f>Y3988/PRODUCT($AA$6:AA3987)</f>
        <v>#VALUE!</v>
      </c>
      <c r="AA3988" s="16" t="e">
        <f t="shared" si="8958"/>
        <v>#VALUE!</v>
      </c>
      <c r="AB3988" s="10" t="e">
        <f t="shared" si="8959"/>
        <v>#VALUE!</v>
      </c>
      <c r="AC3988" s="90">
        <f t="shared" si="8930"/>
        <v>3988</v>
      </c>
      <c r="AD3988" s="17">
        <f t="shared" si="8968"/>
        <v>49981</v>
      </c>
      <c r="AE3988" s="16" t="e">
        <f t="shared" si="8953"/>
        <v>#VALUE!</v>
      </c>
      <c r="AF3988" s="10">
        <f ca="1">IFERROR(AVERAGE(INDIRECT("AE"&amp;AC3988-Template!$F$10+1):INDIRECT("AE"&amp;AC3988)),0)</f>
        <v>0</v>
      </c>
      <c r="AG3988" s="35"/>
      <c r="AH3988" s="86"/>
      <c r="AI3988" s="35"/>
      <c r="AJ3988" s="35"/>
      <c r="AK3988" s="35"/>
      <c r="AL3988" s="35"/>
      <c r="AM3988" s="35"/>
      <c r="AN3988" s="35"/>
      <c r="AO3988" s="35"/>
      <c r="AP3988" s="35"/>
      <c r="AQ3988" s="35"/>
      <c r="AR3988" s="35"/>
      <c r="AS3988" s="35"/>
      <c r="AT3988" s="35"/>
      <c r="AU3988" s="35"/>
      <c r="AV3988" s="35"/>
      <c r="AW3988" s="35"/>
      <c r="AX3988" s="35"/>
      <c r="AY3988" s="35"/>
      <c r="AZ3988" s="17">
        <f t="shared" ref="AZ3988" si="8993">AZ3987+1</f>
        <v>50004</v>
      </c>
      <c r="BA3988" s="216">
        <f t="shared" si="8976"/>
        <v>2</v>
      </c>
      <c r="BB3988" s="216">
        <f t="shared" ref="BB3988" si="8994">BB3987+1</f>
        <v>3983</v>
      </c>
      <c r="BC3988" s="16">
        <f t="shared" si="8978"/>
        <v>10.912328767123288</v>
      </c>
      <c r="BD3988" s="16">
        <f>IF(Template!$F$7="Linear interpolation",LinInterp($AO$5:$AO$18,$AM$5:$AM$18,BC3988),CubicSpline($AO$5:$AO$18,$AM$5:$AM$18,BC3988))</f>
        <v>14.150033288172235</v>
      </c>
      <c r="BE3988" s="221">
        <f t="shared" si="8913"/>
        <v>4.2383563836638372</v>
      </c>
      <c r="BF3988" s="221">
        <f>BE3988/PRODUCT($BG$6:BG3987)</f>
        <v>1.0003625657029256</v>
      </c>
      <c r="BG3988" s="16">
        <f t="shared" si="8979"/>
        <v>1.0003625657029256</v>
      </c>
      <c r="BH3988" s="10">
        <f t="shared" si="8980"/>
        <v>13.233648156783961</v>
      </c>
      <c r="BI3988" s="90"/>
      <c r="BJ3988" s="17">
        <f t="shared" si="8962"/>
        <v>49981</v>
      </c>
      <c r="BK3988" s="16">
        <f t="shared" si="8956"/>
        <v>13.234429736772245</v>
      </c>
      <c r="BL3988" s="10">
        <f ca="1">IFERROR(AVERAGE(INDIRECT("BK"&amp;AC3988-Template!$F$10+1):INDIRECT("BK"&amp;AC3988)),0)</f>
        <v>13.234792252827951</v>
      </c>
      <c r="BM3988" s="35"/>
      <c r="BN3988" s="86"/>
      <c r="BO3988" s="35"/>
      <c r="BP3988" s="35"/>
      <c r="BQ3988" s="35"/>
      <c r="BR3988" s="35"/>
      <c r="BS3988" s="35"/>
      <c r="BT3988" s="35"/>
      <c r="BU3988" s="35"/>
      <c r="BV3988" s="35"/>
      <c r="BW3988" s="35"/>
      <c r="BX3988" s="35"/>
      <c r="BY3988" s="35"/>
      <c r="BZ3988" s="35"/>
      <c r="CA3988" s="35"/>
      <c r="CB3988" s="35"/>
      <c r="CC3988" s="35"/>
      <c r="CD3988" s="35"/>
      <c r="CE3988" s="35"/>
      <c r="CF3988" s="35"/>
      <c r="CG3988" s="35"/>
      <c r="CH3988" s="35"/>
    </row>
    <row r="3989" spans="1:86" ht="15.6" x14ac:dyDescent="0.3">
      <c r="A3989" s="35"/>
      <c r="B3989" s="86"/>
      <c r="C3989" s="35"/>
      <c r="D3989" s="35"/>
      <c r="E3989" s="35"/>
      <c r="F3989" s="35"/>
      <c r="G3989" s="35"/>
      <c r="H3989" s="35"/>
      <c r="I3989" s="35"/>
      <c r="J3989" s="35"/>
      <c r="K3989" s="35"/>
      <c r="L3989" s="35"/>
      <c r="M3989" s="35"/>
      <c r="N3989" s="35"/>
      <c r="O3989" s="35"/>
      <c r="P3989" s="35"/>
      <c r="Q3989" s="35"/>
      <c r="R3989" s="35"/>
      <c r="S3989" s="35"/>
      <c r="T3989" s="17">
        <f t="shared" si="8957"/>
        <v>50005</v>
      </c>
      <c r="U3989" s="216">
        <f t="shared" si="8951"/>
        <v>3</v>
      </c>
      <c r="V3989" s="216">
        <f t="shared" si="8957"/>
        <v>3984</v>
      </c>
      <c r="W3989" s="16">
        <f t="shared" si="8963"/>
        <v>10.915068493150685</v>
      </c>
      <c r="X3989" s="16" t="e">
        <f>IF(Template!$F$7="Linear interpolation",LinInterp($I$5:$I$22,$G$5:$G$22,W3989),CubicSpline($I$5:$I$22,$G$5:$G$22,W3989))</f>
        <v>#VALUE!</v>
      </c>
      <c r="Y3989" s="221" t="e">
        <f t="shared" si="8952"/>
        <v>#VALUE!</v>
      </c>
      <c r="Z3989" s="221" t="e">
        <f>Y3989/PRODUCT($AA$6:AA3988)</f>
        <v>#VALUE!</v>
      </c>
      <c r="AA3989" s="16" t="e">
        <f t="shared" si="8958"/>
        <v>#VALUE!</v>
      </c>
      <c r="AB3989" s="10" t="e">
        <f t="shared" si="8959"/>
        <v>#VALUE!</v>
      </c>
      <c r="AC3989" s="90">
        <f t="shared" si="8930"/>
        <v>3989</v>
      </c>
      <c r="AD3989" s="17">
        <f t="shared" si="8968"/>
        <v>49982</v>
      </c>
      <c r="AE3989" s="16" t="e">
        <f t="shared" si="8953"/>
        <v>#VALUE!</v>
      </c>
      <c r="AF3989" s="10">
        <f ca="1">IFERROR(AVERAGE(INDIRECT("AE"&amp;AC3989-Template!$F$10+1):INDIRECT("AE"&amp;AC3989)),0)</f>
        <v>0</v>
      </c>
      <c r="AG3989" s="35"/>
      <c r="AH3989" s="86"/>
      <c r="AI3989" s="35"/>
      <c r="AJ3989" s="35"/>
      <c r="AK3989" s="35"/>
      <c r="AL3989" s="35"/>
      <c r="AM3989" s="35"/>
      <c r="AN3989" s="35"/>
      <c r="AO3989" s="35"/>
      <c r="AP3989" s="35"/>
      <c r="AQ3989" s="35"/>
      <c r="AR3989" s="35"/>
      <c r="AS3989" s="35"/>
      <c r="AT3989" s="35"/>
      <c r="AU3989" s="35"/>
      <c r="AV3989" s="35"/>
      <c r="AW3989" s="35"/>
      <c r="AX3989" s="35"/>
      <c r="AY3989" s="35"/>
      <c r="AZ3989" s="17">
        <f t="shared" ref="AZ3989" si="8995">AZ3988+1</f>
        <v>50005</v>
      </c>
      <c r="BA3989" s="216">
        <f t="shared" si="8976"/>
        <v>3</v>
      </c>
      <c r="BB3989" s="216">
        <f t="shared" ref="BB3989" si="8996">BB3988+1</f>
        <v>3984</v>
      </c>
      <c r="BC3989" s="16">
        <f t="shared" si="8978"/>
        <v>10.915068493150685</v>
      </c>
      <c r="BD3989" s="16">
        <f>IF(Template!$F$7="Linear interpolation",LinInterp($AO$5:$AO$18,$AM$5:$AM$18,BC3989),CubicSpline($AO$5:$AO$18,$AM$5:$AM$18,BC3989))</f>
        <v>14.150032391096637</v>
      </c>
      <c r="BE3989" s="221">
        <f t="shared" si="8913"/>
        <v>4.2398930625192923</v>
      </c>
      <c r="BF3989" s="221">
        <f>BE3989/PRODUCT($BG$6:BG3988)</f>
        <v>1.0003625648049272</v>
      </c>
      <c r="BG3989" s="16">
        <f t="shared" si="8979"/>
        <v>1.0003625648049272</v>
      </c>
      <c r="BH3989" s="10">
        <f t="shared" si="8980"/>
        <v>13.233615379844466</v>
      </c>
      <c r="BI3989" s="90"/>
      <c r="BJ3989" s="17">
        <f t="shared" si="8962"/>
        <v>49982</v>
      </c>
      <c r="BK3989" s="16">
        <f t="shared" si="8956"/>
        <v>13.234250024976134</v>
      </c>
      <c r="BL3989" s="10">
        <f ca="1">IFERROR(AVERAGE(INDIRECT("BK"&amp;AC3989-Template!$F$10+1):INDIRECT("BK"&amp;AC3989)),0)</f>
        <v>13.234759921507381</v>
      </c>
      <c r="BM3989" s="35"/>
      <c r="BN3989" s="86"/>
      <c r="BO3989" s="35"/>
      <c r="BP3989" s="35"/>
      <c r="BQ3989" s="35"/>
      <c r="BR3989" s="35"/>
      <c r="BS3989" s="35"/>
      <c r="BT3989" s="35"/>
      <c r="BU3989" s="35"/>
      <c r="BV3989" s="35"/>
      <c r="BW3989" s="35"/>
      <c r="BX3989" s="35"/>
      <c r="BY3989" s="35"/>
      <c r="BZ3989" s="35"/>
      <c r="CA3989" s="35"/>
      <c r="CB3989" s="35"/>
      <c r="CC3989" s="35"/>
      <c r="CD3989" s="35"/>
      <c r="CE3989" s="35"/>
      <c r="CF3989" s="35"/>
      <c r="CG3989" s="35"/>
      <c r="CH3989" s="35"/>
    </row>
    <row r="3990" spans="1:86" ht="15.6" x14ac:dyDescent="0.3">
      <c r="A3990" s="35"/>
      <c r="B3990" s="86"/>
      <c r="C3990" s="35"/>
      <c r="D3990" s="35"/>
      <c r="E3990" s="35"/>
      <c r="F3990" s="35"/>
      <c r="G3990" s="35"/>
      <c r="H3990" s="35"/>
      <c r="I3990" s="35"/>
      <c r="J3990" s="35"/>
      <c r="K3990" s="35"/>
      <c r="L3990" s="35"/>
      <c r="M3990" s="35"/>
      <c r="N3990" s="35"/>
      <c r="O3990" s="35"/>
      <c r="P3990" s="35"/>
      <c r="Q3990" s="35"/>
      <c r="R3990" s="35"/>
      <c r="S3990" s="35"/>
      <c r="T3990" s="17">
        <f t="shared" si="8957"/>
        <v>50006</v>
      </c>
      <c r="U3990" s="216">
        <f t="shared" si="8951"/>
        <v>4</v>
      </c>
      <c r="V3990" s="216">
        <f t="shared" si="8957"/>
        <v>3985</v>
      </c>
      <c r="W3990" s="16">
        <f t="shared" si="8963"/>
        <v>10.917808219178083</v>
      </c>
      <c r="X3990" s="16" t="e">
        <f>IF(Template!$F$7="Linear interpolation",LinInterp($I$5:$I$22,$G$5:$G$22,W3990),CubicSpline($I$5:$I$22,$G$5:$G$22,W3990))</f>
        <v>#VALUE!</v>
      </c>
      <c r="Y3990" s="221" t="e">
        <f t="shared" si="8952"/>
        <v>#VALUE!</v>
      </c>
      <c r="Z3990" s="221" t="e">
        <f>Y3990/PRODUCT($AA$6:AA3989)</f>
        <v>#VALUE!</v>
      </c>
      <c r="AA3990" s="16" t="e">
        <f t="shared" si="8958"/>
        <v>#VALUE!</v>
      </c>
      <c r="AB3990" s="10" t="e">
        <f t="shared" si="8959"/>
        <v>#VALUE!</v>
      </c>
      <c r="AC3990" s="90">
        <f t="shared" si="8930"/>
        <v>3990</v>
      </c>
      <c r="AD3990" s="17">
        <f t="shared" si="8968"/>
        <v>49983</v>
      </c>
      <c r="AE3990" s="16" t="e">
        <f t="shared" si="8953"/>
        <v>#VALUE!</v>
      </c>
      <c r="AF3990" s="10">
        <f ca="1">IFERROR(AVERAGE(INDIRECT("AE"&amp;AC3990-Template!$F$10+1):INDIRECT("AE"&amp;AC3990)),0)</f>
        <v>0</v>
      </c>
      <c r="AG3990" s="35"/>
      <c r="AH3990" s="86"/>
      <c r="AI3990" s="35"/>
      <c r="AJ3990" s="35"/>
      <c r="AK3990" s="35"/>
      <c r="AL3990" s="35"/>
      <c r="AM3990" s="35"/>
      <c r="AN3990" s="35"/>
      <c r="AO3990" s="35"/>
      <c r="AP3990" s="35"/>
      <c r="AQ3990" s="35"/>
      <c r="AR3990" s="35"/>
      <c r="AS3990" s="35"/>
      <c r="AT3990" s="35"/>
      <c r="AU3990" s="35"/>
      <c r="AV3990" s="35"/>
      <c r="AW3990" s="35"/>
      <c r="AX3990" s="35"/>
      <c r="AY3990" s="35"/>
      <c r="AZ3990" s="17">
        <f t="shared" ref="AZ3990" si="8997">AZ3989+1</f>
        <v>50006</v>
      </c>
      <c r="BA3990" s="216">
        <f t="shared" si="8976"/>
        <v>4</v>
      </c>
      <c r="BB3990" s="216">
        <f t="shared" ref="BB3990" si="8998">BB3989+1</f>
        <v>3985</v>
      </c>
      <c r="BC3990" s="16">
        <f t="shared" si="8978"/>
        <v>10.917808219178083</v>
      </c>
      <c r="BD3990" s="16">
        <f>IF(Template!$F$7="Linear interpolation",LinInterp($AO$5:$AO$18,$AM$5:$AM$18,BC3990),CubicSpline($AO$5:$AO$18,$AM$5:$AM$18,BC3990))</f>
        <v>14.150031485052164</v>
      </c>
      <c r="BE3990" s="221">
        <f t="shared" si="8913"/>
        <v>4.2414302946993709</v>
      </c>
      <c r="BF3990" s="221">
        <f>BE3990/PRODUCT($BG$6:BG3989)</f>
        <v>1.0003625639037144</v>
      </c>
      <c r="BG3990" s="16">
        <f t="shared" si="8979"/>
        <v>1.0003625639037144</v>
      </c>
      <c r="BH3990" s="10">
        <f t="shared" si="8980"/>
        <v>13.233582485574269</v>
      </c>
      <c r="BI3990" s="90"/>
      <c r="BJ3990" s="17">
        <f t="shared" si="8962"/>
        <v>49983</v>
      </c>
      <c r="BK3990" s="16">
        <f t="shared" si="8956"/>
        <v>13.234309545470113</v>
      </c>
      <c r="BL3990" s="10">
        <f ca="1">IFERROR(AVERAGE(INDIRECT("BK"&amp;AC3990-Template!$F$10+1):INDIRECT("BK"&amp;AC3990)),0)</f>
        <v>13.234729574203278</v>
      </c>
      <c r="BM3990" s="35"/>
      <c r="BN3990" s="86"/>
      <c r="BO3990" s="35"/>
      <c r="BP3990" s="35"/>
      <c r="BQ3990" s="35"/>
      <c r="BR3990" s="35"/>
      <c r="BS3990" s="35"/>
      <c r="BT3990" s="35"/>
      <c r="BU3990" s="35"/>
      <c r="BV3990" s="35"/>
      <c r="BW3990" s="35"/>
      <c r="BX3990" s="35"/>
      <c r="BY3990" s="35"/>
      <c r="BZ3990" s="35"/>
      <c r="CA3990" s="35"/>
      <c r="CB3990" s="35"/>
      <c r="CC3990" s="35"/>
      <c r="CD3990" s="35"/>
      <c r="CE3990" s="35"/>
      <c r="CF3990" s="35"/>
      <c r="CG3990" s="35"/>
      <c r="CH3990" s="35"/>
    </row>
    <row r="3991" spans="1:86" ht="15.6" x14ac:dyDescent="0.3">
      <c r="A3991" s="35"/>
      <c r="B3991" s="86"/>
      <c r="C3991" s="35"/>
      <c r="D3991" s="35"/>
      <c r="E3991" s="35"/>
      <c r="F3991" s="35"/>
      <c r="G3991" s="35"/>
      <c r="H3991" s="35"/>
      <c r="I3991" s="35"/>
      <c r="J3991" s="35"/>
      <c r="K3991" s="35"/>
      <c r="L3991" s="35"/>
      <c r="M3991" s="35"/>
      <c r="N3991" s="35"/>
      <c r="O3991" s="35"/>
      <c r="P3991" s="35"/>
      <c r="Q3991" s="35"/>
      <c r="R3991" s="35"/>
      <c r="S3991" s="35"/>
      <c r="T3991" s="17">
        <f t="shared" si="8957"/>
        <v>50007</v>
      </c>
      <c r="U3991" s="216">
        <f t="shared" si="8951"/>
        <v>5</v>
      </c>
      <c r="V3991" s="216">
        <f t="shared" si="8957"/>
        <v>3986</v>
      </c>
      <c r="W3991" s="16">
        <f t="shared" si="8963"/>
        <v>10.920547945205479</v>
      </c>
      <c r="X3991" s="16" t="e">
        <f>IF(Template!$F$7="Linear interpolation",LinInterp($I$5:$I$22,$G$5:$G$22,W3991),CubicSpline($I$5:$I$22,$G$5:$G$22,W3991))</f>
        <v>#VALUE!</v>
      </c>
      <c r="Y3991" s="221" t="e">
        <f t="shared" si="8952"/>
        <v>#VALUE!</v>
      </c>
      <c r="Z3991" s="221" t="e">
        <f>Y3991/PRODUCT($AA$6:AA3990)</f>
        <v>#VALUE!</v>
      </c>
      <c r="AA3991" s="16" t="e">
        <f t="shared" si="8958"/>
        <v>#VALUE!</v>
      </c>
      <c r="AB3991" s="10" t="e">
        <f t="shared" si="8959"/>
        <v>#VALUE!</v>
      </c>
      <c r="AC3991" s="90">
        <f t="shared" si="8930"/>
        <v>3991</v>
      </c>
      <c r="AD3991" s="17">
        <f t="shared" si="8968"/>
        <v>49984</v>
      </c>
      <c r="AE3991" s="16" t="e">
        <f t="shared" si="8953"/>
        <v>#VALUE!</v>
      </c>
      <c r="AF3991" s="10">
        <f ca="1">IFERROR(AVERAGE(INDIRECT("AE"&amp;AC3991-Template!$F$10+1):INDIRECT("AE"&amp;AC3991)),0)</f>
        <v>0</v>
      </c>
      <c r="AG3991" s="35"/>
      <c r="AH3991" s="86"/>
      <c r="AI3991" s="35"/>
      <c r="AJ3991" s="35"/>
      <c r="AK3991" s="35"/>
      <c r="AL3991" s="35"/>
      <c r="AM3991" s="35"/>
      <c r="AN3991" s="35"/>
      <c r="AO3991" s="35"/>
      <c r="AP3991" s="35"/>
      <c r="AQ3991" s="35"/>
      <c r="AR3991" s="35"/>
      <c r="AS3991" s="35"/>
      <c r="AT3991" s="35"/>
      <c r="AU3991" s="35"/>
      <c r="AV3991" s="35"/>
      <c r="AW3991" s="35"/>
      <c r="AX3991" s="35"/>
      <c r="AY3991" s="35"/>
      <c r="AZ3991" s="17">
        <f t="shared" ref="AZ3991" si="8999">AZ3990+1</f>
        <v>50007</v>
      </c>
      <c r="BA3991" s="216">
        <f t="shared" si="8976"/>
        <v>5</v>
      </c>
      <c r="BB3991" s="216">
        <f t="shared" ref="BB3991" si="9000">BB3990+1</f>
        <v>3986</v>
      </c>
      <c r="BC3991" s="16">
        <f t="shared" si="8978"/>
        <v>10.920547945205479</v>
      </c>
      <c r="BD3991" s="16">
        <f>IF(Template!$F$7="Linear interpolation",LinInterp($AO$5:$AO$18,$AM$5:$AM$18,BC3991),CubicSpline($AO$5:$AO$18,$AM$5:$AM$18,BC3991))</f>
        <v>14.15003057001196</v>
      </c>
      <c r="BE3991" s="221">
        <f t="shared" si="8913"/>
        <v>4.2429680803882883</v>
      </c>
      <c r="BF3991" s="221">
        <f>BE3991/PRODUCT($BG$6:BG3990)</f>
        <v>1.0003625629992881</v>
      </c>
      <c r="BG3991" s="16">
        <f t="shared" si="8979"/>
        <v>1.0003625629992881</v>
      </c>
      <c r="BH3991" s="10">
        <f t="shared" si="8980"/>
        <v>13.233549474013895</v>
      </c>
      <c r="BI3991" s="90"/>
      <c r="BJ3991" s="17">
        <f t="shared" si="8962"/>
        <v>49984</v>
      </c>
      <c r="BK3991" s="16">
        <f t="shared" si="8956"/>
        <v>13.234279209766164</v>
      </c>
      <c r="BL3991" s="10">
        <f ca="1">IFERROR(AVERAGE(INDIRECT("BK"&amp;AC3991-Template!$F$10+1):INDIRECT("BK"&amp;AC3991)),0)</f>
        <v>13.234703569752785</v>
      </c>
      <c r="BM3991" s="35"/>
      <c r="BN3991" s="86"/>
      <c r="BO3991" s="35"/>
      <c r="BP3991" s="35"/>
      <c r="BQ3991" s="35"/>
      <c r="BR3991" s="35"/>
      <c r="BS3991" s="35"/>
      <c r="BT3991" s="35"/>
      <c r="BU3991" s="35"/>
      <c r="BV3991" s="35"/>
      <c r="BW3991" s="35"/>
      <c r="BX3991" s="35"/>
      <c r="BY3991" s="35"/>
      <c r="BZ3991" s="35"/>
      <c r="CA3991" s="35"/>
      <c r="CB3991" s="35"/>
      <c r="CC3991" s="35"/>
      <c r="CD3991" s="35"/>
      <c r="CE3991" s="35"/>
      <c r="CF3991" s="35"/>
      <c r="CG3991" s="35"/>
      <c r="CH3991" s="35"/>
    </row>
    <row r="3992" spans="1:86" ht="15.6" x14ac:dyDescent="0.3">
      <c r="A3992" s="35"/>
      <c r="B3992" s="86"/>
      <c r="C3992" s="35"/>
      <c r="D3992" s="35"/>
      <c r="E3992" s="35"/>
      <c r="F3992" s="35"/>
      <c r="G3992" s="35"/>
      <c r="H3992" s="35"/>
      <c r="I3992" s="35"/>
      <c r="J3992" s="35"/>
      <c r="K3992" s="35"/>
      <c r="L3992" s="35"/>
      <c r="M3992" s="35"/>
      <c r="N3992" s="35"/>
      <c r="O3992" s="35"/>
      <c r="P3992" s="35"/>
      <c r="Q3992" s="35"/>
      <c r="R3992" s="35"/>
      <c r="S3992" s="35"/>
      <c r="T3992" s="17">
        <f t="shared" si="8957"/>
        <v>50008</v>
      </c>
      <c r="U3992" s="216">
        <f t="shared" si="8951"/>
        <v>6</v>
      </c>
      <c r="V3992" s="216">
        <f t="shared" si="8957"/>
        <v>3987</v>
      </c>
      <c r="W3992" s="16">
        <f t="shared" si="8963"/>
        <v>10.923287671232877</v>
      </c>
      <c r="X3992" s="16" t="e">
        <f>IF(Template!$F$7="Linear interpolation",LinInterp($I$5:$I$22,$G$5:$G$22,W3992),CubicSpline($I$5:$I$22,$G$5:$G$22,W3992))</f>
        <v>#VALUE!</v>
      </c>
      <c r="Y3992" s="221" t="e">
        <f t="shared" si="8952"/>
        <v>#VALUE!</v>
      </c>
      <c r="Z3992" s="221" t="e">
        <f>Y3992/PRODUCT($AA$6:AA3991)</f>
        <v>#VALUE!</v>
      </c>
      <c r="AA3992" s="16" t="e">
        <f t="shared" si="8958"/>
        <v>#VALUE!</v>
      </c>
      <c r="AB3992" s="10" t="e">
        <f t="shared" si="8959"/>
        <v>#VALUE!</v>
      </c>
      <c r="AC3992" s="90">
        <f t="shared" si="8930"/>
        <v>3992</v>
      </c>
      <c r="AD3992" s="17">
        <f t="shared" si="8968"/>
        <v>49985</v>
      </c>
      <c r="AE3992" s="16" t="e">
        <f t="shared" si="8953"/>
        <v>#VALUE!</v>
      </c>
      <c r="AF3992" s="10">
        <f ca="1">IFERROR(AVERAGE(INDIRECT("AE"&amp;AC3992-Template!$F$10+1):INDIRECT("AE"&amp;AC3992)),0)</f>
        <v>0</v>
      </c>
      <c r="AG3992" s="35"/>
      <c r="AH3992" s="86"/>
      <c r="AI3992" s="35"/>
      <c r="AJ3992" s="35"/>
      <c r="AK3992" s="35"/>
      <c r="AL3992" s="35"/>
      <c r="AM3992" s="35"/>
      <c r="AN3992" s="35"/>
      <c r="AO3992" s="35"/>
      <c r="AP3992" s="35"/>
      <c r="AQ3992" s="35"/>
      <c r="AR3992" s="35"/>
      <c r="AS3992" s="35"/>
      <c r="AT3992" s="35"/>
      <c r="AU3992" s="35"/>
      <c r="AV3992" s="35"/>
      <c r="AW3992" s="35"/>
      <c r="AX3992" s="35"/>
      <c r="AY3992" s="35"/>
      <c r="AZ3992" s="17">
        <f t="shared" ref="AZ3992" si="9001">AZ3991+1</f>
        <v>50008</v>
      </c>
      <c r="BA3992" s="216">
        <f t="shared" si="8976"/>
        <v>6</v>
      </c>
      <c r="BB3992" s="216">
        <f t="shared" ref="BB3992" si="9002">BB3991+1</f>
        <v>3987</v>
      </c>
      <c r="BC3992" s="16">
        <f t="shared" si="8978"/>
        <v>10.923287671232877</v>
      </c>
      <c r="BD3992" s="16">
        <f>IF(Template!$F$7="Linear interpolation",LinInterp($AO$5:$AO$18,$AM$5:$AM$18,BC3992),CubicSpline($AO$5:$AO$18,$AM$5:$AM$18,BC3992))</f>
        <v>14.150029645949177</v>
      </c>
      <c r="BE3992" s="221">
        <f t="shared" si="8913"/>
        <v>4.2445064197702846</v>
      </c>
      <c r="BF3992" s="221">
        <f>BE3992/PRODUCT($BG$6:BG3991)</f>
        <v>1.0003625620916421</v>
      </c>
      <c r="BG3992" s="16">
        <f t="shared" si="8979"/>
        <v>1.0003625629992881</v>
      </c>
      <c r="BH3992" s="10">
        <f t="shared" si="8980"/>
        <v>13.233549474013895</v>
      </c>
      <c r="BI3992" s="90"/>
      <c r="BJ3992" s="17">
        <f t="shared" si="8962"/>
        <v>49985</v>
      </c>
      <c r="BK3992" s="16">
        <f t="shared" si="8956"/>
        <v>13.234248758968391</v>
      </c>
      <c r="BL3992" s="10">
        <f ca="1">IFERROR(AVERAGE(INDIRECT("BK"&amp;AC3992-Template!$F$10+1):INDIRECT("BK"&amp;AC3992)),0)</f>
        <v>13.234674778088545</v>
      </c>
      <c r="BM3992" s="35"/>
      <c r="BN3992" s="86"/>
      <c r="BO3992" s="35"/>
      <c r="BP3992" s="35"/>
      <c r="BQ3992" s="35"/>
      <c r="BR3992" s="35"/>
      <c r="BS3992" s="35"/>
      <c r="BT3992" s="35"/>
      <c r="BU3992" s="35"/>
      <c r="BV3992" s="35"/>
      <c r="BW3992" s="35"/>
      <c r="BX3992" s="35"/>
      <c r="BY3992" s="35"/>
      <c r="BZ3992" s="35"/>
      <c r="CA3992" s="35"/>
      <c r="CB3992" s="35"/>
      <c r="CC3992" s="35"/>
      <c r="CD3992" s="35"/>
      <c r="CE3992" s="35"/>
      <c r="CF3992" s="35"/>
      <c r="CG3992" s="35"/>
      <c r="CH3992" s="35"/>
    </row>
    <row r="3993" spans="1:86" ht="15.6" x14ac:dyDescent="0.3">
      <c r="A3993" s="35"/>
      <c r="B3993" s="86"/>
      <c r="C3993" s="35"/>
      <c r="D3993" s="35"/>
      <c r="E3993" s="35"/>
      <c r="F3993" s="35"/>
      <c r="G3993" s="35"/>
      <c r="H3993" s="35"/>
      <c r="I3993" s="35"/>
      <c r="J3993" s="35"/>
      <c r="K3993" s="35"/>
      <c r="L3993" s="35"/>
      <c r="M3993" s="35"/>
      <c r="N3993" s="35"/>
      <c r="O3993" s="35"/>
      <c r="P3993" s="35"/>
      <c r="Q3993" s="35"/>
      <c r="R3993" s="35"/>
      <c r="S3993" s="35"/>
      <c r="T3993" s="17">
        <f t="shared" si="8957"/>
        <v>50009</v>
      </c>
      <c r="U3993" s="216">
        <f t="shared" si="8951"/>
        <v>7</v>
      </c>
      <c r="V3993" s="216">
        <f t="shared" si="8957"/>
        <v>3988</v>
      </c>
      <c r="W3993" s="16">
        <f t="shared" si="8963"/>
        <v>10.926027397260274</v>
      </c>
      <c r="X3993" s="16" t="e">
        <f>IF(Template!$F$7="Linear interpolation",LinInterp($I$5:$I$22,$G$5:$G$22,W3993),CubicSpline($I$5:$I$22,$G$5:$G$22,W3993))</f>
        <v>#VALUE!</v>
      </c>
      <c r="Y3993" s="221" t="e">
        <f t="shared" si="8952"/>
        <v>#VALUE!</v>
      </c>
      <c r="Z3993" s="221" t="e">
        <f>Y3993/PRODUCT($AA$6:AA3992)</f>
        <v>#VALUE!</v>
      </c>
      <c r="AA3993" s="16" t="e">
        <f t="shared" si="8958"/>
        <v>#VALUE!</v>
      </c>
      <c r="AB3993" s="10" t="e">
        <f t="shared" si="8959"/>
        <v>#VALUE!</v>
      </c>
      <c r="AC3993" s="90">
        <f t="shared" si="8930"/>
        <v>3993</v>
      </c>
      <c r="AD3993" s="17">
        <f t="shared" si="8968"/>
        <v>49986</v>
      </c>
      <c r="AE3993" s="16" t="e">
        <f t="shared" si="8953"/>
        <v>#VALUE!</v>
      </c>
      <c r="AF3993" s="10">
        <f ca="1">IFERROR(AVERAGE(INDIRECT("AE"&amp;AC3993-Template!$F$10+1):INDIRECT("AE"&amp;AC3993)),0)</f>
        <v>0</v>
      </c>
      <c r="AG3993" s="35"/>
      <c r="AH3993" s="86"/>
      <c r="AI3993" s="35"/>
      <c r="AJ3993" s="35"/>
      <c r="AK3993" s="35"/>
      <c r="AL3993" s="35"/>
      <c r="AM3993" s="35"/>
      <c r="AN3993" s="35"/>
      <c r="AO3993" s="35"/>
      <c r="AP3993" s="35"/>
      <c r="AQ3993" s="35"/>
      <c r="AR3993" s="35"/>
      <c r="AS3993" s="35"/>
      <c r="AT3993" s="35"/>
      <c r="AU3993" s="35"/>
      <c r="AV3993" s="35"/>
      <c r="AW3993" s="35"/>
      <c r="AX3993" s="35"/>
      <c r="AY3993" s="35"/>
      <c r="AZ3993" s="17">
        <f t="shared" ref="AZ3993" si="9003">AZ3992+1</f>
        <v>50009</v>
      </c>
      <c r="BA3993" s="216">
        <f t="shared" si="8976"/>
        <v>7</v>
      </c>
      <c r="BB3993" s="216">
        <f t="shared" ref="BB3993" si="9004">BB3992+1</f>
        <v>3988</v>
      </c>
      <c r="BC3993" s="16">
        <f t="shared" si="8978"/>
        <v>10.926027397260274</v>
      </c>
      <c r="BD3993" s="16">
        <f>IF(Template!$F$7="Linear interpolation",LinInterp($AO$5:$AO$18,$AM$5:$AM$18,BC3993),CubicSpline($AO$5:$AO$18,$AM$5:$AM$18,BC3993))</f>
        <v>14.150028712836956</v>
      </c>
      <c r="BE3993" s="221">
        <f t="shared" si="8913"/>
        <v>4.2460453130296392</v>
      </c>
      <c r="BF3993" s="221">
        <f>BE3993/PRODUCT($BG$6:BG3992)</f>
        <v>1.0003625602731281</v>
      </c>
      <c r="BG3993" s="16">
        <f t="shared" si="8979"/>
        <v>1.0003625629992881</v>
      </c>
      <c r="BH3993" s="10">
        <f t="shared" si="8980"/>
        <v>13.233549474013895</v>
      </c>
      <c r="BI3993" s="90"/>
      <c r="BJ3993" s="17">
        <f t="shared" si="8962"/>
        <v>49986</v>
      </c>
      <c r="BK3993" s="16">
        <f t="shared" si="8956"/>
        <v>13.234218192566205</v>
      </c>
      <c r="BL3993" s="10">
        <f ca="1">IFERROR(AVERAGE(INDIRECT("BK"&amp;AC3993-Template!$F$10+1):INDIRECT("BK"&amp;AC3993)),0)</f>
        <v>13.234645872379227</v>
      </c>
      <c r="BM3993" s="35"/>
      <c r="BN3993" s="86"/>
      <c r="BO3993" s="35"/>
      <c r="BP3993" s="35"/>
      <c r="BQ3993" s="35"/>
      <c r="BR3993" s="35"/>
      <c r="BS3993" s="35"/>
      <c r="BT3993" s="35"/>
      <c r="BU3993" s="35"/>
      <c r="BV3993" s="35"/>
      <c r="BW3993" s="35"/>
      <c r="BX3993" s="35"/>
      <c r="BY3993" s="35"/>
      <c r="BZ3993" s="35"/>
      <c r="CA3993" s="35"/>
      <c r="CB3993" s="35"/>
      <c r="CC3993" s="35"/>
      <c r="CD3993" s="35"/>
      <c r="CE3993" s="35"/>
      <c r="CF3993" s="35"/>
      <c r="CG3993" s="35"/>
      <c r="CH3993" s="35"/>
    </row>
    <row r="3994" spans="1:86" ht="15.6" x14ac:dyDescent="0.3">
      <c r="A3994" s="35"/>
      <c r="B3994" s="86"/>
      <c r="C3994" s="35"/>
      <c r="D3994" s="35"/>
      <c r="E3994" s="35"/>
      <c r="F3994" s="35"/>
      <c r="G3994" s="35"/>
      <c r="H3994" s="35"/>
      <c r="I3994" s="35"/>
      <c r="J3994" s="35"/>
      <c r="K3994" s="35"/>
      <c r="L3994" s="35"/>
      <c r="M3994" s="35"/>
      <c r="N3994" s="35"/>
      <c r="O3994" s="35"/>
      <c r="P3994" s="35"/>
      <c r="Q3994" s="35"/>
      <c r="R3994" s="35"/>
      <c r="S3994" s="35"/>
      <c r="T3994" s="17">
        <f t="shared" si="8957"/>
        <v>50010</v>
      </c>
      <c r="U3994" s="216">
        <f t="shared" si="8951"/>
        <v>1</v>
      </c>
      <c r="V3994" s="216">
        <f t="shared" si="8957"/>
        <v>3989</v>
      </c>
      <c r="W3994" s="16">
        <f t="shared" si="8963"/>
        <v>10.92876712328767</v>
      </c>
      <c r="X3994" s="16" t="e">
        <f>IF(Template!$F$7="Linear interpolation",LinInterp($I$5:$I$22,$G$5:$G$22,W3994),CubicSpline($I$5:$I$22,$G$5:$G$22,W3994))</f>
        <v>#VALUE!</v>
      </c>
      <c r="Y3994" s="221" t="e">
        <f t="shared" si="8952"/>
        <v>#VALUE!</v>
      </c>
      <c r="Z3994" s="221" t="e">
        <f>Y3994/PRODUCT($AA$6:AA3993)</f>
        <v>#VALUE!</v>
      </c>
      <c r="AA3994" s="16" t="e">
        <f t="shared" si="8958"/>
        <v>#VALUE!</v>
      </c>
      <c r="AB3994" s="10" t="e">
        <f t="shared" si="8959"/>
        <v>#VALUE!</v>
      </c>
      <c r="AC3994" s="90">
        <f t="shared" si="8930"/>
        <v>3994</v>
      </c>
      <c r="AD3994" s="17">
        <f t="shared" si="8968"/>
        <v>49987</v>
      </c>
      <c r="AE3994" s="16" t="e">
        <f t="shared" si="8953"/>
        <v>#VALUE!</v>
      </c>
      <c r="AF3994" s="10">
        <f ca="1">IFERROR(AVERAGE(INDIRECT("AE"&amp;AC3994-Template!$F$10+1):INDIRECT("AE"&amp;AC3994)),0)</f>
        <v>0</v>
      </c>
      <c r="AG3994" s="35"/>
      <c r="AH3994" s="86"/>
      <c r="AI3994" s="35"/>
      <c r="AJ3994" s="35"/>
      <c r="AK3994" s="35"/>
      <c r="AL3994" s="35"/>
      <c r="AM3994" s="35"/>
      <c r="AN3994" s="35"/>
      <c r="AO3994" s="35"/>
      <c r="AP3994" s="35"/>
      <c r="AQ3994" s="35"/>
      <c r="AR3994" s="35"/>
      <c r="AS3994" s="35"/>
      <c r="AT3994" s="35"/>
      <c r="AU3994" s="35"/>
      <c r="AV3994" s="35"/>
      <c r="AW3994" s="35"/>
      <c r="AX3994" s="35"/>
      <c r="AY3994" s="35"/>
      <c r="AZ3994" s="17">
        <f t="shared" ref="AZ3994" si="9005">AZ3993+1</f>
        <v>50010</v>
      </c>
      <c r="BA3994" s="216">
        <f t="shared" si="8976"/>
        <v>1</v>
      </c>
      <c r="BB3994" s="216">
        <f t="shared" ref="BB3994" si="9006">BB3993+1</f>
        <v>3989</v>
      </c>
      <c r="BC3994" s="16">
        <f t="shared" si="8978"/>
        <v>10.92876712328767</v>
      </c>
      <c r="BD3994" s="16">
        <f>IF(Template!$F$7="Linear interpolation",LinInterp($AO$5:$AO$18,$AM$5:$AM$18,BC3994),CubicSpline($AO$5:$AO$18,$AM$5:$AM$18,BC3994))</f>
        <v>14.15002777064845</v>
      </c>
      <c r="BE3994" s="221">
        <f t="shared" si="8913"/>
        <v>4.2475847603506853</v>
      </c>
      <c r="BF3994" s="221">
        <f>BE3994/PRODUCT($BG$6:BG3993)</f>
        <v>1.0003625575405244</v>
      </c>
      <c r="BG3994" s="16">
        <f t="shared" si="8979"/>
        <v>1.0003625575405244</v>
      </c>
      <c r="BH3994" s="10">
        <f t="shared" si="8980"/>
        <v>13.233350229140184</v>
      </c>
      <c r="BI3994" s="90"/>
      <c r="BJ3994" s="17">
        <f t="shared" si="8962"/>
        <v>49987</v>
      </c>
      <c r="BK3994" s="16">
        <f t="shared" si="8956"/>
        <v>13.234218192566205</v>
      </c>
      <c r="BL3994" s="10">
        <f ca="1">IFERROR(AVERAGE(INDIRECT("BK"&amp;AC3994-Template!$F$10+1):INDIRECT("BK"&amp;AC3994)),0)</f>
        <v>13.234617875263279</v>
      </c>
      <c r="BM3994" s="35"/>
      <c r="BN3994" s="86"/>
      <c r="BO3994" s="35"/>
      <c r="BP3994" s="35"/>
      <c r="BQ3994" s="35"/>
      <c r="BR3994" s="35"/>
      <c r="BS3994" s="35"/>
      <c r="BT3994" s="35"/>
      <c r="BU3994" s="35"/>
      <c r="BV3994" s="35"/>
      <c r="BW3994" s="35"/>
      <c r="BX3994" s="35"/>
      <c r="BY3994" s="35"/>
      <c r="BZ3994" s="35"/>
      <c r="CA3994" s="35"/>
      <c r="CB3994" s="35"/>
      <c r="CC3994" s="35"/>
      <c r="CD3994" s="35"/>
      <c r="CE3994" s="35"/>
      <c r="CF3994" s="35"/>
      <c r="CG3994" s="35"/>
      <c r="CH3994" s="35"/>
    </row>
    <row r="3995" spans="1:86" ht="15.6" x14ac:dyDescent="0.3">
      <c r="A3995" s="35"/>
      <c r="B3995" s="86"/>
      <c r="C3995" s="35"/>
      <c r="D3995" s="35"/>
      <c r="E3995" s="35"/>
      <c r="F3995" s="35"/>
      <c r="G3995" s="35"/>
      <c r="H3995" s="35"/>
      <c r="I3995" s="35"/>
      <c r="J3995" s="35"/>
      <c r="K3995" s="35"/>
      <c r="L3995" s="35"/>
      <c r="M3995" s="35"/>
      <c r="N3995" s="35"/>
      <c r="O3995" s="35"/>
      <c r="P3995" s="35"/>
      <c r="Q3995" s="35"/>
      <c r="R3995" s="35"/>
      <c r="S3995" s="35"/>
      <c r="T3995" s="17">
        <f t="shared" si="8957"/>
        <v>50011</v>
      </c>
      <c r="U3995" s="216">
        <f t="shared" si="8951"/>
        <v>2</v>
      </c>
      <c r="V3995" s="216">
        <f t="shared" si="8957"/>
        <v>3990</v>
      </c>
      <c r="W3995" s="16">
        <f t="shared" si="8963"/>
        <v>10.931506849315069</v>
      </c>
      <c r="X3995" s="16" t="e">
        <f>IF(Template!$F$7="Linear interpolation",LinInterp($I$5:$I$22,$G$5:$G$22,W3995),CubicSpline($I$5:$I$22,$G$5:$G$22,W3995))</f>
        <v>#VALUE!</v>
      </c>
      <c r="Y3995" s="221" t="e">
        <f t="shared" si="8952"/>
        <v>#VALUE!</v>
      </c>
      <c r="Z3995" s="221" t="e">
        <f>Y3995/PRODUCT($AA$6:AA3994)</f>
        <v>#VALUE!</v>
      </c>
      <c r="AA3995" s="16" t="e">
        <f t="shared" si="8958"/>
        <v>#VALUE!</v>
      </c>
      <c r="AB3995" s="10" t="e">
        <f t="shared" si="8959"/>
        <v>#VALUE!</v>
      </c>
      <c r="AC3995" s="90">
        <f t="shared" si="8930"/>
        <v>3995</v>
      </c>
      <c r="AD3995" s="17">
        <f t="shared" si="8968"/>
        <v>49988</v>
      </c>
      <c r="AE3995" s="16" t="e">
        <f t="shared" si="8953"/>
        <v>#VALUE!</v>
      </c>
      <c r="AF3995" s="10">
        <f ca="1">IFERROR(AVERAGE(INDIRECT("AE"&amp;AC3995-Template!$F$10+1):INDIRECT("AE"&amp;AC3995)),0)</f>
        <v>0</v>
      </c>
      <c r="AG3995" s="35"/>
      <c r="AH3995" s="86"/>
      <c r="AI3995" s="35"/>
      <c r="AJ3995" s="35"/>
      <c r="AK3995" s="35"/>
      <c r="AL3995" s="35"/>
      <c r="AM3995" s="35"/>
      <c r="AN3995" s="35"/>
      <c r="AO3995" s="35"/>
      <c r="AP3995" s="35"/>
      <c r="AQ3995" s="35"/>
      <c r="AR3995" s="35"/>
      <c r="AS3995" s="35"/>
      <c r="AT3995" s="35"/>
      <c r="AU3995" s="35"/>
      <c r="AV3995" s="35"/>
      <c r="AW3995" s="35"/>
      <c r="AX3995" s="35"/>
      <c r="AY3995" s="35"/>
      <c r="AZ3995" s="17">
        <f t="shared" ref="AZ3995" si="9007">AZ3994+1</f>
        <v>50011</v>
      </c>
      <c r="BA3995" s="216">
        <f t="shared" si="8976"/>
        <v>2</v>
      </c>
      <c r="BB3995" s="216">
        <f t="shared" ref="BB3995" si="9008">BB3994+1</f>
        <v>3990</v>
      </c>
      <c r="BC3995" s="16">
        <f t="shared" si="8978"/>
        <v>10.931506849315069</v>
      </c>
      <c r="BD3995" s="16">
        <f>IF(Template!$F$7="Linear interpolation",LinInterp($AO$5:$AO$18,$AM$5:$AM$18,BC3995),CubicSpline($AO$5:$AO$18,$AM$5:$AM$18,BC3995))</f>
        <v>14.1500268193568</v>
      </c>
      <c r="BE3995" s="221">
        <f t="shared" si="8913"/>
        <v>4.2491247619177814</v>
      </c>
      <c r="BF3995" s="221">
        <f>BE3995/PRODUCT($BG$6:BG3994)</f>
        <v>1.0003625593493675</v>
      </c>
      <c r="BG3995" s="16">
        <f t="shared" si="8979"/>
        <v>1.0003625593493675</v>
      </c>
      <c r="BH3995" s="10">
        <f t="shared" si="8980"/>
        <v>13.233416251912434</v>
      </c>
      <c r="BI3995" s="90"/>
      <c r="BJ3995" s="17">
        <f t="shared" si="8962"/>
        <v>49988</v>
      </c>
      <c r="BK3995" s="16">
        <f t="shared" si="8956"/>
        <v>13.234218192566205</v>
      </c>
      <c r="BL3995" s="10">
        <f ca="1">IFERROR(AVERAGE(INDIRECT("BK"&amp;AC3995-Template!$F$10+1):INDIRECT("BK"&amp;AC3995)),0)</f>
        <v>13.234590790501526</v>
      </c>
      <c r="BM3995" s="35"/>
      <c r="BN3995" s="86"/>
      <c r="BO3995" s="35"/>
      <c r="BP3995" s="35"/>
      <c r="BQ3995" s="35"/>
      <c r="BR3995" s="35"/>
      <c r="BS3995" s="35"/>
      <c r="BT3995" s="35"/>
      <c r="BU3995" s="35"/>
      <c r="BV3995" s="35"/>
      <c r="BW3995" s="35"/>
      <c r="BX3995" s="35"/>
      <c r="BY3995" s="35"/>
      <c r="BZ3995" s="35"/>
      <c r="CA3995" s="35"/>
      <c r="CB3995" s="35"/>
      <c r="CC3995" s="35"/>
      <c r="CD3995" s="35"/>
      <c r="CE3995" s="35"/>
      <c r="CF3995" s="35"/>
      <c r="CG3995" s="35"/>
      <c r="CH3995" s="35"/>
    </row>
    <row r="3996" spans="1:86" ht="15.6" x14ac:dyDescent="0.3">
      <c r="A3996" s="35"/>
      <c r="B3996" s="86"/>
      <c r="C3996" s="35"/>
      <c r="D3996" s="35"/>
      <c r="E3996" s="35"/>
      <c r="F3996" s="35"/>
      <c r="G3996" s="35"/>
      <c r="H3996" s="35"/>
      <c r="I3996" s="35"/>
      <c r="J3996" s="35"/>
      <c r="K3996" s="35"/>
      <c r="L3996" s="35"/>
      <c r="M3996" s="35"/>
      <c r="N3996" s="35"/>
      <c r="O3996" s="35"/>
      <c r="P3996" s="35"/>
      <c r="Q3996" s="35"/>
      <c r="R3996" s="35"/>
      <c r="S3996" s="35"/>
      <c r="T3996" s="17">
        <f t="shared" si="8957"/>
        <v>50012</v>
      </c>
      <c r="U3996" s="216">
        <f t="shared" si="8951"/>
        <v>3</v>
      </c>
      <c r="V3996" s="216">
        <f t="shared" si="8957"/>
        <v>3991</v>
      </c>
      <c r="W3996" s="16">
        <f t="shared" si="8963"/>
        <v>10.934246575342465</v>
      </c>
      <c r="X3996" s="16" t="e">
        <f>IF(Template!$F$7="Linear interpolation",LinInterp($I$5:$I$22,$G$5:$G$22,W3996),CubicSpline($I$5:$I$22,$G$5:$G$22,W3996))</f>
        <v>#VALUE!</v>
      </c>
      <c r="Y3996" s="221" t="e">
        <f t="shared" si="8952"/>
        <v>#VALUE!</v>
      </c>
      <c r="Z3996" s="221" t="e">
        <f>Y3996/PRODUCT($AA$6:AA3995)</f>
        <v>#VALUE!</v>
      </c>
      <c r="AA3996" s="16" t="e">
        <f t="shared" si="8958"/>
        <v>#VALUE!</v>
      </c>
      <c r="AB3996" s="10" t="e">
        <f t="shared" si="8959"/>
        <v>#VALUE!</v>
      </c>
      <c r="AC3996" s="90">
        <f t="shared" si="8930"/>
        <v>3996</v>
      </c>
      <c r="AD3996" s="17">
        <f t="shared" si="8968"/>
        <v>49989</v>
      </c>
      <c r="AE3996" s="16" t="e">
        <f t="shared" si="8953"/>
        <v>#VALUE!</v>
      </c>
      <c r="AF3996" s="10">
        <f ca="1">IFERROR(AVERAGE(INDIRECT("AE"&amp;AC3996-Template!$F$10+1):INDIRECT("AE"&amp;AC3996)),0)</f>
        <v>0</v>
      </c>
      <c r="AG3996" s="35"/>
      <c r="AH3996" s="86"/>
      <c r="AI3996" s="35"/>
      <c r="AJ3996" s="35"/>
      <c r="AK3996" s="35"/>
      <c r="AL3996" s="35"/>
      <c r="AM3996" s="35"/>
      <c r="AN3996" s="35"/>
      <c r="AO3996" s="35"/>
      <c r="AP3996" s="35"/>
      <c r="AQ3996" s="35"/>
      <c r="AR3996" s="35"/>
      <c r="AS3996" s="35"/>
      <c r="AT3996" s="35"/>
      <c r="AU3996" s="35"/>
      <c r="AV3996" s="35"/>
      <c r="AW3996" s="35"/>
      <c r="AX3996" s="35"/>
      <c r="AY3996" s="35"/>
      <c r="AZ3996" s="17">
        <f t="shared" ref="AZ3996" si="9009">AZ3995+1</f>
        <v>50012</v>
      </c>
      <c r="BA3996" s="216">
        <f t="shared" si="8976"/>
        <v>3</v>
      </c>
      <c r="BB3996" s="216">
        <f t="shared" ref="BB3996" si="9010">BB3995+1</f>
        <v>3991</v>
      </c>
      <c r="BC3996" s="16">
        <f t="shared" si="8978"/>
        <v>10.934246575342465</v>
      </c>
      <c r="BD3996" s="16">
        <f>IF(Template!$F$7="Linear interpolation",LinInterp($AO$5:$AO$18,$AM$5:$AM$18,BC3996),CubicSpline($AO$5:$AO$18,$AM$5:$AM$18,BC3996))</f>
        <v>14.150025858935159</v>
      </c>
      <c r="BE3996" s="221">
        <f t="shared" si="8913"/>
        <v>4.250665317915332</v>
      </c>
      <c r="BF3996" s="221">
        <f>BE3996/PRODUCT($BG$6:BG3995)</f>
        <v>1.0003625584288223</v>
      </c>
      <c r="BG3996" s="16">
        <f t="shared" si="8979"/>
        <v>1.0003625584288223</v>
      </c>
      <c r="BH3996" s="10">
        <f t="shared" si="8980"/>
        <v>13.233382652012793</v>
      </c>
      <c r="BI3996" s="90"/>
      <c r="BJ3996" s="17">
        <f t="shared" si="8962"/>
        <v>49989</v>
      </c>
      <c r="BK3996" s="16">
        <f t="shared" si="8956"/>
        <v>13.234033639016651</v>
      </c>
      <c r="BL3996" s="10">
        <f ca="1">IFERROR(AVERAGE(INDIRECT("BK"&amp;AC3996-Template!$F$10+1):INDIRECT("BK"&amp;AC3996)),0)</f>
        <v>13.234557553954788</v>
      </c>
      <c r="BM3996" s="35"/>
      <c r="BN3996" s="86"/>
      <c r="BO3996" s="35"/>
      <c r="BP3996" s="35"/>
      <c r="BQ3996" s="35"/>
      <c r="BR3996" s="35"/>
      <c r="BS3996" s="35"/>
      <c r="BT3996" s="35"/>
      <c r="BU3996" s="35"/>
      <c r="BV3996" s="35"/>
      <c r="BW3996" s="35"/>
      <c r="BX3996" s="35"/>
      <c r="BY3996" s="35"/>
      <c r="BZ3996" s="35"/>
      <c r="CA3996" s="35"/>
      <c r="CB3996" s="35"/>
      <c r="CC3996" s="35"/>
      <c r="CD3996" s="35"/>
      <c r="CE3996" s="35"/>
      <c r="CF3996" s="35"/>
      <c r="CG3996" s="35"/>
      <c r="CH3996" s="35"/>
    </row>
    <row r="3997" spans="1:86" ht="15.6" x14ac:dyDescent="0.3">
      <c r="A3997" s="35"/>
      <c r="B3997" s="86"/>
      <c r="C3997" s="35"/>
      <c r="D3997" s="35"/>
      <c r="E3997" s="35"/>
      <c r="F3997" s="35"/>
      <c r="G3997" s="35"/>
      <c r="H3997" s="35"/>
      <c r="I3997" s="35"/>
      <c r="J3997" s="35"/>
      <c r="K3997" s="35"/>
      <c r="L3997" s="35"/>
      <c r="M3997" s="35"/>
      <c r="N3997" s="35"/>
      <c r="O3997" s="35"/>
      <c r="P3997" s="35"/>
      <c r="Q3997" s="35"/>
      <c r="R3997" s="35"/>
      <c r="S3997" s="35"/>
      <c r="T3997" s="17">
        <f t="shared" si="8957"/>
        <v>50013</v>
      </c>
      <c r="U3997" s="216">
        <f t="shared" si="8951"/>
        <v>4</v>
      </c>
      <c r="V3997" s="216">
        <f t="shared" si="8957"/>
        <v>3992</v>
      </c>
      <c r="W3997" s="16">
        <f t="shared" si="8963"/>
        <v>10.936986301369863</v>
      </c>
      <c r="X3997" s="16" t="e">
        <f>IF(Template!$F$7="Linear interpolation",LinInterp($I$5:$I$22,$G$5:$G$22,W3997),CubicSpline($I$5:$I$22,$G$5:$G$22,W3997))</f>
        <v>#VALUE!</v>
      </c>
      <c r="Y3997" s="221" t="e">
        <f t="shared" si="8952"/>
        <v>#VALUE!</v>
      </c>
      <c r="Z3997" s="221" t="e">
        <f>Y3997/PRODUCT($AA$6:AA3996)</f>
        <v>#VALUE!</v>
      </c>
      <c r="AA3997" s="16" t="e">
        <f t="shared" si="8958"/>
        <v>#VALUE!</v>
      </c>
      <c r="AB3997" s="10" t="e">
        <f t="shared" si="8959"/>
        <v>#VALUE!</v>
      </c>
      <c r="AC3997" s="90">
        <f t="shared" si="8930"/>
        <v>3997</v>
      </c>
      <c r="AD3997" s="17">
        <f t="shared" si="8968"/>
        <v>49990</v>
      </c>
      <c r="AE3997" s="16" t="e">
        <f t="shared" si="8953"/>
        <v>#VALUE!</v>
      </c>
      <c r="AF3997" s="10">
        <f ca="1">IFERROR(AVERAGE(INDIRECT("AE"&amp;AC3997-Template!$F$10+1):INDIRECT("AE"&amp;AC3997)),0)</f>
        <v>0</v>
      </c>
      <c r="AG3997" s="35"/>
      <c r="AH3997" s="86"/>
      <c r="AI3997" s="35"/>
      <c r="AJ3997" s="35"/>
      <c r="AK3997" s="35"/>
      <c r="AL3997" s="35"/>
      <c r="AM3997" s="35"/>
      <c r="AN3997" s="35"/>
      <c r="AO3997" s="35"/>
      <c r="AP3997" s="35"/>
      <c r="AQ3997" s="35"/>
      <c r="AR3997" s="35"/>
      <c r="AS3997" s="35"/>
      <c r="AT3997" s="35"/>
      <c r="AU3997" s="35"/>
      <c r="AV3997" s="35"/>
      <c r="AW3997" s="35"/>
      <c r="AX3997" s="35"/>
      <c r="AY3997" s="35"/>
      <c r="AZ3997" s="17">
        <f t="shared" ref="AZ3997" si="9011">AZ3996+1</f>
        <v>50013</v>
      </c>
      <c r="BA3997" s="216">
        <f t="shared" si="8976"/>
        <v>4</v>
      </c>
      <c r="BB3997" s="216">
        <f t="shared" ref="BB3997" si="9012">BB3996+1</f>
        <v>3992</v>
      </c>
      <c r="BC3997" s="16">
        <f t="shared" si="8978"/>
        <v>10.936986301369863</v>
      </c>
      <c r="BD3997" s="16">
        <f>IF(Template!$F$7="Linear interpolation",LinInterp($AO$5:$AO$18,$AM$5:$AM$18,BC3997),CubicSpline($AO$5:$AO$18,$AM$5:$AM$18,BC3997))</f>
        <v>14.150024889356668</v>
      </c>
      <c r="BE3997" s="221">
        <f t="shared" si="8913"/>
        <v>4.2522064285277672</v>
      </c>
      <c r="BF3997" s="221">
        <f>BE3997/PRODUCT($BG$6:BG3996)</f>
        <v>1.0003625575050428</v>
      </c>
      <c r="BG3997" s="16">
        <f t="shared" si="8979"/>
        <v>1.0003625575050428</v>
      </c>
      <c r="BH3997" s="10">
        <f t="shared" si="8980"/>
        <v>13.233348934061141</v>
      </c>
      <c r="BI3997" s="90"/>
      <c r="BJ3997" s="17">
        <f t="shared" si="8962"/>
        <v>49990</v>
      </c>
      <c r="BK3997" s="16">
        <f t="shared" si="8956"/>
        <v>13.234094771245598</v>
      </c>
      <c r="BL3997" s="10">
        <f ca="1">IFERROR(AVERAGE(INDIRECT("BK"&amp;AC3997-Template!$F$10+1):INDIRECT("BK"&amp;AC3997)),0)</f>
        <v>13.234526355149013</v>
      </c>
      <c r="BM3997" s="35"/>
      <c r="BN3997" s="86"/>
      <c r="BO3997" s="35"/>
      <c r="BP3997" s="35"/>
      <c r="BQ3997" s="35"/>
      <c r="BR3997" s="35"/>
      <c r="BS3997" s="35"/>
      <c r="BT3997" s="35"/>
      <c r="BU3997" s="35"/>
      <c r="BV3997" s="35"/>
      <c r="BW3997" s="35"/>
      <c r="BX3997" s="35"/>
      <c r="BY3997" s="35"/>
      <c r="BZ3997" s="35"/>
      <c r="CA3997" s="35"/>
      <c r="CB3997" s="35"/>
      <c r="CC3997" s="35"/>
      <c r="CD3997" s="35"/>
      <c r="CE3997" s="35"/>
      <c r="CF3997" s="35"/>
      <c r="CG3997" s="35"/>
      <c r="CH3997" s="35"/>
    </row>
    <row r="3998" spans="1:86" ht="15.6" x14ac:dyDescent="0.3">
      <c r="A3998" s="35"/>
      <c r="B3998" s="86"/>
      <c r="C3998" s="35"/>
      <c r="D3998" s="35"/>
      <c r="E3998" s="35"/>
      <c r="F3998" s="35"/>
      <c r="G3998" s="35"/>
      <c r="H3998" s="35"/>
      <c r="I3998" s="35"/>
      <c r="J3998" s="35"/>
      <c r="K3998" s="35"/>
      <c r="L3998" s="35"/>
      <c r="M3998" s="35"/>
      <c r="N3998" s="35"/>
      <c r="O3998" s="35"/>
      <c r="P3998" s="35"/>
      <c r="Q3998" s="35"/>
      <c r="R3998" s="35"/>
      <c r="S3998" s="35"/>
      <c r="T3998" s="17">
        <f t="shared" si="8957"/>
        <v>50014</v>
      </c>
      <c r="U3998" s="216">
        <f t="shared" si="8951"/>
        <v>5</v>
      </c>
      <c r="V3998" s="216">
        <f t="shared" si="8957"/>
        <v>3993</v>
      </c>
      <c r="W3998" s="16">
        <f t="shared" si="8963"/>
        <v>10.93972602739726</v>
      </c>
      <c r="X3998" s="16" t="e">
        <f>IF(Template!$F$7="Linear interpolation",LinInterp($I$5:$I$22,$G$5:$G$22,W3998),CubicSpline($I$5:$I$22,$G$5:$G$22,W3998))</f>
        <v>#VALUE!</v>
      </c>
      <c r="Y3998" s="221" t="e">
        <f t="shared" si="8952"/>
        <v>#VALUE!</v>
      </c>
      <c r="Z3998" s="221" t="e">
        <f>Y3998/PRODUCT($AA$6:AA3997)</f>
        <v>#VALUE!</v>
      </c>
      <c r="AA3998" s="16" t="e">
        <f t="shared" si="8958"/>
        <v>#VALUE!</v>
      </c>
      <c r="AB3998" s="10" t="e">
        <f t="shared" si="8959"/>
        <v>#VALUE!</v>
      </c>
      <c r="AC3998" s="90">
        <f t="shared" si="8930"/>
        <v>3998</v>
      </c>
      <c r="AD3998" s="17">
        <f t="shared" si="8968"/>
        <v>49991</v>
      </c>
      <c r="AE3998" s="16" t="e">
        <f t="shared" si="8953"/>
        <v>#VALUE!</v>
      </c>
      <c r="AF3998" s="10">
        <f ca="1">IFERROR(AVERAGE(INDIRECT("AE"&amp;AC3998-Template!$F$10+1):INDIRECT("AE"&amp;AC3998)),0)</f>
        <v>0</v>
      </c>
      <c r="AG3998" s="35"/>
      <c r="AH3998" s="86"/>
      <c r="AI3998" s="35"/>
      <c r="AJ3998" s="35"/>
      <c r="AK3998" s="35"/>
      <c r="AL3998" s="35"/>
      <c r="AM3998" s="35"/>
      <c r="AN3998" s="35"/>
      <c r="AO3998" s="35"/>
      <c r="AP3998" s="35"/>
      <c r="AQ3998" s="35"/>
      <c r="AR3998" s="35"/>
      <c r="AS3998" s="35"/>
      <c r="AT3998" s="35"/>
      <c r="AU3998" s="35"/>
      <c r="AV3998" s="35"/>
      <c r="AW3998" s="35"/>
      <c r="AX3998" s="35"/>
      <c r="AY3998" s="35"/>
      <c r="AZ3998" s="17">
        <f t="shared" ref="AZ3998" si="9013">AZ3997+1</f>
        <v>50014</v>
      </c>
      <c r="BA3998" s="216">
        <f t="shared" si="8976"/>
        <v>5</v>
      </c>
      <c r="BB3998" s="216">
        <f t="shared" ref="BB3998" si="9014">BB3997+1</f>
        <v>3993</v>
      </c>
      <c r="BC3998" s="16">
        <f t="shared" si="8978"/>
        <v>10.93972602739726</v>
      </c>
      <c r="BD3998" s="16">
        <f>IF(Template!$F$7="Linear interpolation",LinInterp($AO$5:$AO$18,$AM$5:$AM$18,BC3998),CubicSpline($AO$5:$AO$18,$AM$5:$AM$18,BC3998))</f>
        <v>14.150023910594481</v>
      </c>
      <c r="BE3998" s="221">
        <f t="shared" si="8913"/>
        <v>4.2537480939395849</v>
      </c>
      <c r="BF3998" s="221">
        <f>BE3998/PRODUCT($BG$6:BG3997)</f>
        <v>1.0003625565780332</v>
      </c>
      <c r="BG3998" s="16">
        <f t="shared" si="8979"/>
        <v>1.0003625565780332</v>
      </c>
      <c r="BH3998" s="10">
        <f t="shared" si="8980"/>
        <v>13.233315098211463</v>
      </c>
      <c r="BI3998" s="90"/>
      <c r="BJ3998" s="17">
        <f t="shared" si="8962"/>
        <v>49991</v>
      </c>
      <c r="BK3998" s="16">
        <f t="shared" si="8956"/>
        <v>13.234063626448522</v>
      </c>
      <c r="BL3998" s="10">
        <f ca="1">IFERROR(AVERAGE(INDIRECT("BK"&amp;AC3998-Template!$F$10+1):INDIRECT("BK"&amp;AC3998)),0)</f>
        <v>13.234499629936655</v>
      </c>
      <c r="BM3998" s="35"/>
      <c r="BN3998" s="86"/>
      <c r="BO3998" s="35"/>
      <c r="BP3998" s="35"/>
      <c r="BQ3998" s="35"/>
      <c r="BR3998" s="35"/>
      <c r="BS3998" s="35"/>
      <c r="BT3998" s="35"/>
      <c r="BU3998" s="35"/>
      <c r="BV3998" s="35"/>
      <c r="BW3998" s="35"/>
      <c r="BX3998" s="35"/>
      <c r="BY3998" s="35"/>
      <c r="BZ3998" s="35"/>
      <c r="CA3998" s="35"/>
      <c r="CB3998" s="35"/>
      <c r="CC3998" s="35"/>
      <c r="CD3998" s="35"/>
      <c r="CE3998" s="35"/>
      <c r="CF3998" s="35"/>
      <c r="CG3998" s="35"/>
      <c r="CH3998" s="35"/>
    </row>
    <row r="3999" spans="1:86" ht="15.6" x14ac:dyDescent="0.3">
      <c r="A3999" s="35"/>
      <c r="B3999" s="86"/>
      <c r="C3999" s="35"/>
      <c r="D3999" s="35"/>
      <c r="E3999" s="35"/>
      <c r="F3999" s="35"/>
      <c r="G3999" s="35"/>
      <c r="H3999" s="35"/>
      <c r="I3999" s="35"/>
      <c r="J3999" s="35"/>
      <c r="K3999" s="35"/>
      <c r="L3999" s="35"/>
      <c r="M3999" s="35"/>
      <c r="N3999" s="35"/>
      <c r="O3999" s="35"/>
      <c r="P3999" s="35"/>
      <c r="Q3999" s="35"/>
      <c r="R3999" s="35"/>
      <c r="S3999" s="35"/>
      <c r="T3999" s="17">
        <f t="shared" si="8957"/>
        <v>50015</v>
      </c>
      <c r="U3999" s="216">
        <f t="shared" si="8951"/>
        <v>6</v>
      </c>
      <c r="V3999" s="216">
        <f t="shared" si="8957"/>
        <v>3994</v>
      </c>
      <c r="W3999" s="16">
        <f t="shared" si="8963"/>
        <v>10.942465753424658</v>
      </c>
      <c r="X3999" s="16" t="e">
        <f>IF(Template!$F$7="Linear interpolation",LinInterp($I$5:$I$22,$G$5:$G$22,W3999),CubicSpline($I$5:$I$22,$G$5:$G$22,W3999))</f>
        <v>#VALUE!</v>
      </c>
      <c r="Y3999" s="221" t="e">
        <f t="shared" si="8952"/>
        <v>#VALUE!</v>
      </c>
      <c r="Z3999" s="221" t="e">
        <f>Y3999/PRODUCT($AA$6:AA3998)</f>
        <v>#VALUE!</v>
      </c>
      <c r="AA3999" s="16" t="e">
        <f t="shared" si="8958"/>
        <v>#VALUE!</v>
      </c>
      <c r="AB3999" s="10" t="e">
        <f t="shared" si="8959"/>
        <v>#VALUE!</v>
      </c>
      <c r="AC3999" s="90">
        <f t="shared" si="8930"/>
        <v>3999</v>
      </c>
      <c r="AD3999" s="17">
        <f t="shared" si="8968"/>
        <v>49992</v>
      </c>
      <c r="AE3999" s="16" t="e">
        <f t="shared" si="8953"/>
        <v>#VALUE!</v>
      </c>
      <c r="AF3999" s="10">
        <f ca="1">IFERROR(AVERAGE(INDIRECT("AE"&amp;AC3999-Template!$F$10+1):INDIRECT("AE"&amp;AC3999)),0)</f>
        <v>0</v>
      </c>
      <c r="AG3999" s="35"/>
      <c r="AH3999" s="86"/>
      <c r="AI3999" s="35"/>
      <c r="AJ3999" s="35"/>
      <c r="AK3999" s="35"/>
      <c r="AL3999" s="35"/>
      <c r="AM3999" s="35"/>
      <c r="AN3999" s="35"/>
      <c r="AO3999" s="35"/>
      <c r="AP3999" s="35"/>
      <c r="AQ3999" s="35"/>
      <c r="AR3999" s="35"/>
      <c r="AS3999" s="35"/>
      <c r="AT3999" s="35"/>
      <c r="AU3999" s="35"/>
      <c r="AV3999" s="35"/>
      <c r="AW3999" s="35"/>
      <c r="AX3999" s="35"/>
      <c r="AY3999" s="35"/>
      <c r="AZ3999" s="17">
        <f t="shared" ref="AZ3999" si="9015">AZ3998+1</f>
        <v>50015</v>
      </c>
      <c r="BA3999" s="216">
        <f t="shared" si="8976"/>
        <v>6</v>
      </c>
      <c r="BB3999" s="216">
        <f t="shared" ref="BB3999" si="9016">BB3998+1</f>
        <v>3994</v>
      </c>
      <c r="BC3999" s="16">
        <f t="shared" si="8978"/>
        <v>10.942465753424658</v>
      </c>
      <c r="BD3999" s="16">
        <f>IF(Template!$F$7="Linear interpolation",LinInterp($AO$5:$AO$18,$AM$5:$AM$18,BC3999),CubicSpline($AO$5:$AO$18,$AM$5:$AM$18,BC3999))</f>
        <v>14.150022922621739</v>
      </c>
      <c r="BE3999" s="221">
        <f t="shared" si="8913"/>
        <v>4.2552903143352943</v>
      </c>
      <c r="BF3999" s="221">
        <f>BE3999/PRODUCT($BG$6:BG3998)</f>
        <v>1.0003625556477842</v>
      </c>
      <c r="BG3999" s="16">
        <f t="shared" si="8979"/>
        <v>1.0003625565780332</v>
      </c>
      <c r="BH3999" s="10">
        <f t="shared" si="8980"/>
        <v>13.233315098211463</v>
      </c>
      <c r="BI3999" s="90"/>
      <c r="BJ3999" s="17">
        <f t="shared" si="8962"/>
        <v>49992</v>
      </c>
      <c r="BK3999" s="16">
        <f t="shared" si="8956"/>
        <v>13.234032365730952</v>
      </c>
      <c r="BL3999" s="10">
        <f ca="1">IFERROR(AVERAGE(INDIRECT("BK"&amp;AC3999-Template!$F$10+1):INDIRECT("BK"&amp;AC3999)),0)</f>
        <v>13.234470038008745</v>
      </c>
      <c r="BM3999" s="35"/>
      <c r="BN3999" s="86"/>
      <c r="BO3999" s="35"/>
      <c r="BP3999" s="35"/>
      <c r="BQ3999" s="35"/>
      <c r="BR3999" s="35"/>
      <c r="BS3999" s="35"/>
      <c r="BT3999" s="35"/>
      <c r="BU3999" s="35"/>
      <c r="BV3999" s="35"/>
      <c r="BW3999" s="35"/>
      <c r="BX3999" s="35"/>
      <c r="BY3999" s="35"/>
      <c r="BZ3999" s="35"/>
      <c r="CA3999" s="35"/>
      <c r="CB3999" s="35"/>
      <c r="CC3999" s="35"/>
      <c r="CD3999" s="35"/>
      <c r="CE3999" s="35"/>
      <c r="CF3999" s="35"/>
      <c r="CG3999" s="35"/>
      <c r="CH3999" s="35"/>
    </row>
    <row r="4000" spans="1:86" ht="15.6" x14ac:dyDescent="0.3">
      <c r="A4000" s="35"/>
      <c r="B4000" s="86"/>
      <c r="C4000" s="35"/>
      <c r="D4000" s="35"/>
      <c r="E4000" s="35"/>
      <c r="F4000" s="35"/>
      <c r="G4000" s="35"/>
      <c r="H4000" s="35"/>
      <c r="I4000" s="35"/>
      <c r="J4000" s="35"/>
      <c r="K4000" s="35"/>
      <c r="L4000" s="35"/>
      <c r="M4000" s="35"/>
      <c r="N4000" s="35"/>
      <c r="O4000" s="35"/>
      <c r="P4000" s="35"/>
      <c r="Q4000" s="35"/>
      <c r="R4000" s="35"/>
      <c r="S4000" s="35"/>
      <c r="T4000" s="17">
        <f t="shared" si="8957"/>
        <v>50016</v>
      </c>
      <c r="U4000" s="216">
        <f t="shared" si="8951"/>
        <v>7</v>
      </c>
      <c r="V4000" s="216">
        <f t="shared" si="8957"/>
        <v>3995</v>
      </c>
      <c r="W4000" s="16">
        <f t="shared" si="8963"/>
        <v>10.945205479452055</v>
      </c>
      <c r="X4000" s="16" t="e">
        <f>IF(Template!$F$7="Linear interpolation",LinInterp($I$5:$I$22,$G$5:$G$22,W4000),CubicSpline($I$5:$I$22,$G$5:$G$22,W4000))</f>
        <v>#VALUE!</v>
      </c>
      <c r="Y4000" s="221" t="e">
        <f t="shared" si="8952"/>
        <v>#VALUE!</v>
      </c>
      <c r="Z4000" s="221" t="e">
        <f>Y4000/PRODUCT($AA$6:AA3999)</f>
        <v>#VALUE!</v>
      </c>
      <c r="AA4000" s="16" t="e">
        <f t="shared" si="8958"/>
        <v>#VALUE!</v>
      </c>
      <c r="AB4000" s="10" t="e">
        <f t="shared" si="8959"/>
        <v>#VALUE!</v>
      </c>
      <c r="AC4000" s="90">
        <f t="shared" si="8930"/>
        <v>4000</v>
      </c>
      <c r="AD4000" s="17">
        <f t="shared" si="8968"/>
        <v>49993</v>
      </c>
      <c r="AE4000" s="16" t="e">
        <f t="shared" si="8953"/>
        <v>#VALUE!</v>
      </c>
      <c r="AF4000" s="10">
        <f ca="1">IFERROR(AVERAGE(INDIRECT("AE"&amp;AC4000-Template!$F$10+1):INDIRECT("AE"&amp;AC4000)),0)</f>
        <v>0</v>
      </c>
      <c r="AG4000" s="35"/>
      <c r="AH4000" s="86"/>
      <c r="AI4000" s="35"/>
      <c r="AJ4000" s="35"/>
      <c r="AK4000" s="35"/>
      <c r="AL4000" s="35"/>
      <c r="AM4000" s="35"/>
      <c r="AN4000" s="35"/>
      <c r="AO4000" s="35"/>
      <c r="AP4000" s="35"/>
      <c r="AQ4000" s="35"/>
      <c r="AR4000" s="35"/>
      <c r="AS4000" s="35"/>
      <c r="AT4000" s="35"/>
      <c r="AU4000" s="35"/>
      <c r="AV4000" s="35"/>
      <c r="AW4000" s="35"/>
      <c r="AX4000" s="35"/>
      <c r="AY4000" s="35"/>
      <c r="AZ4000" s="17">
        <f t="shared" ref="AZ4000" si="9017">AZ3999+1</f>
        <v>50016</v>
      </c>
      <c r="BA4000" s="216">
        <f t="shared" si="8976"/>
        <v>7</v>
      </c>
      <c r="BB4000" s="216">
        <f t="shared" ref="BB4000" si="9018">BB3999+1</f>
        <v>3995</v>
      </c>
      <c r="BC4000" s="16">
        <f t="shared" si="8978"/>
        <v>10.945205479452055</v>
      </c>
      <c r="BD4000" s="16">
        <f>IF(Template!$F$7="Linear interpolation",LinInterp($AO$5:$AO$18,$AM$5:$AM$18,BC4000),CubicSpline($AO$5:$AO$18,$AM$5:$AM$18,BC4000))</f>
        <v>14.150021925411592</v>
      </c>
      <c r="BE4000" s="221">
        <f t="shared" si="8913"/>
        <v>4.2568330898994677</v>
      </c>
      <c r="BF4000" s="221">
        <f>BE4000/PRODUCT($BG$6:BG3999)</f>
        <v>1.0003625537840501</v>
      </c>
      <c r="BG4000" s="16">
        <f t="shared" si="8979"/>
        <v>1.0003625565780332</v>
      </c>
      <c r="BH4000" s="10">
        <f t="shared" si="8980"/>
        <v>13.233315098211463</v>
      </c>
      <c r="BI4000" s="90"/>
      <c r="BJ4000" s="17">
        <f t="shared" si="8962"/>
        <v>49993</v>
      </c>
      <c r="BK4000" s="16">
        <f t="shared" si="8956"/>
        <v>13.23400098890648</v>
      </c>
      <c r="BL4000" s="10">
        <f ca="1">IFERROR(AVERAGE(INDIRECT("BK"&amp;AC4000-Template!$F$10+1):INDIRECT("BK"&amp;AC4000)),0)</f>
        <v>13.234440331383057</v>
      </c>
      <c r="BM4000" s="35"/>
      <c r="BN4000" s="86"/>
      <c r="BO4000" s="35"/>
      <c r="BP4000" s="35"/>
      <c r="BQ4000" s="35"/>
      <c r="BR4000" s="35"/>
      <c r="BS4000" s="35"/>
      <c r="BT4000" s="35"/>
      <c r="BU4000" s="35"/>
      <c r="BV4000" s="35"/>
      <c r="BW4000" s="35"/>
      <c r="BX4000" s="35"/>
      <c r="BY4000" s="35"/>
      <c r="BZ4000" s="35"/>
      <c r="CA4000" s="35"/>
      <c r="CB4000" s="35"/>
      <c r="CC4000" s="35"/>
      <c r="CD4000" s="35"/>
      <c r="CE4000" s="35"/>
      <c r="CF4000" s="35"/>
      <c r="CG4000" s="35"/>
      <c r="CH4000" s="35"/>
    </row>
    <row r="4001" spans="1:86" ht="15.6" x14ac:dyDescent="0.3">
      <c r="A4001" s="35"/>
      <c r="B4001" s="86"/>
      <c r="C4001" s="35"/>
      <c r="D4001" s="35"/>
      <c r="E4001" s="35"/>
      <c r="F4001" s="35"/>
      <c r="G4001" s="35"/>
      <c r="H4001" s="35"/>
      <c r="I4001" s="35"/>
      <c r="J4001" s="35"/>
      <c r="K4001" s="35"/>
      <c r="L4001" s="35"/>
      <c r="M4001" s="35"/>
      <c r="N4001" s="35"/>
      <c r="O4001" s="35"/>
      <c r="P4001" s="35"/>
      <c r="Q4001" s="35"/>
      <c r="R4001" s="35"/>
      <c r="S4001" s="35"/>
      <c r="T4001" s="17">
        <f t="shared" si="8957"/>
        <v>50017</v>
      </c>
      <c r="U4001" s="216">
        <f t="shared" si="8951"/>
        <v>1</v>
      </c>
      <c r="V4001" s="216">
        <f t="shared" si="8957"/>
        <v>3996</v>
      </c>
      <c r="W4001" s="16">
        <f t="shared" si="8963"/>
        <v>10.947945205479453</v>
      </c>
      <c r="X4001" s="16" t="e">
        <f>IF(Template!$F$7="Linear interpolation",LinInterp($I$5:$I$22,$G$5:$G$22,W4001),CubicSpline($I$5:$I$22,$G$5:$G$22,W4001))</f>
        <v>#VALUE!</v>
      </c>
      <c r="Y4001" s="221" t="e">
        <f t="shared" si="8952"/>
        <v>#VALUE!</v>
      </c>
      <c r="Z4001" s="221" t="e">
        <f>Y4001/PRODUCT($AA$6:AA4000)</f>
        <v>#VALUE!</v>
      </c>
      <c r="AA4001" s="16" t="e">
        <f t="shared" si="8958"/>
        <v>#VALUE!</v>
      </c>
      <c r="AB4001" s="10" t="e">
        <f t="shared" si="8959"/>
        <v>#VALUE!</v>
      </c>
      <c r="AC4001" s="90">
        <f t="shared" si="8930"/>
        <v>4001</v>
      </c>
      <c r="AD4001" s="17">
        <f t="shared" si="8968"/>
        <v>49994</v>
      </c>
      <c r="AE4001" s="16" t="e">
        <f t="shared" si="8953"/>
        <v>#VALUE!</v>
      </c>
      <c r="AF4001" s="10">
        <f ca="1">IFERROR(AVERAGE(INDIRECT("AE"&amp;AC4001-Template!$F$10+1):INDIRECT("AE"&amp;AC4001)),0)</f>
        <v>0</v>
      </c>
      <c r="AG4001" s="35"/>
      <c r="AH4001" s="86"/>
      <c r="AI4001" s="35"/>
      <c r="AJ4001" s="35"/>
      <c r="AK4001" s="35"/>
      <c r="AL4001" s="35"/>
      <c r="AM4001" s="35"/>
      <c r="AN4001" s="35"/>
      <c r="AO4001" s="35"/>
      <c r="AP4001" s="35"/>
      <c r="AQ4001" s="35"/>
      <c r="AR4001" s="35"/>
      <c r="AS4001" s="35"/>
      <c r="AT4001" s="35"/>
      <c r="AU4001" s="35"/>
      <c r="AV4001" s="35"/>
      <c r="AW4001" s="35"/>
      <c r="AX4001" s="35"/>
      <c r="AY4001" s="35"/>
      <c r="AZ4001" s="17">
        <f t="shared" ref="AZ4001" si="9019">AZ4000+1</f>
        <v>50017</v>
      </c>
      <c r="BA4001" s="216">
        <f t="shared" si="8976"/>
        <v>1</v>
      </c>
      <c r="BB4001" s="216">
        <f t="shared" ref="BB4001" si="9020">BB4000+1</f>
        <v>3996</v>
      </c>
      <c r="BC4001" s="16">
        <f t="shared" si="8978"/>
        <v>10.947945205479453</v>
      </c>
      <c r="BD4001" s="16">
        <f>IF(Template!$F$7="Linear interpolation",LinInterp($AO$5:$AO$18,$AM$5:$AM$18,BC4001),CubicSpline($AO$5:$AO$18,$AM$5:$AM$18,BC4001))</f>
        <v>14.150020918937187</v>
      </c>
      <c r="BE4001" s="221">
        <f t="shared" si="8913"/>
        <v>4.2583764208166883</v>
      </c>
      <c r="BF4001" s="221">
        <f>BE4001/PRODUCT($BG$6:BG4000)</f>
        <v>1.0003625509835852</v>
      </c>
      <c r="BG4001" s="16">
        <f t="shared" si="8979"/>
        <v>1.0003625509835852</v>
      </c>
      <c r="BH4001" s="10">
        <f t="shared" si="8980"/>
        <v>13.233110900858879</v>
      </c>
      <c r="BI4001" s="90"/>
      <c r="BJ4001" s="17">
        <f t="shared" si="8962"/>
        <v>49994</v>
      </c>
      <c r="BK4001" s="16">
        <f t="shared" si="8956"/>
        <v>13.23400098890648</v>
      </c>
      <c r="BL4001" s="10">
        <f ca="1">IFERROR(AVERAGE(INDIRECT("BK"&amp;AC4001-Template!$F$10+1):INDIRECT("BK"&amp;AC4001)),0)</f>
        <v>13.234411559730765</v>
      </c>
      <c r="BM4001" s="35"/>
      <c r="BN4001" s="86"/>
      <c r="BO4001" s="35"/>
      <c r="BP4001" s="35"/>
      <c r="BQ4001" s="35"/>
      <c r="BR4001" s="35"/>
      <c r="BS4001" s="35"/>
      <c r="BT4001" s="35"/>
      <c r="BU4001" s="35"/>
      <c r="BV4001" s="35"/>
      <c r="BW4001" s="35"/>
      <c r="BX4001" s="35"/>
      <c r="BY4001" s="35"/>
      <c r="BZ4001" s="35"/>
      <c r="CA4001" s="35"/>
      <c r="CB4001" s="35"/>
      <c r="CC4001" s="35"/>
      <c r="CD4001" s="35"/>
      <c r="CE4001" s="35"/>
      <c r="CF4001" s="35"/>
      <c r="CG4001" s="35"/>
      <c r="CH4001" s="35"/>
    </row>
    <row r="4002" spans="1:86" ht="15.6" x14ac:dyDescent="0.3">
      <c r="A4002" s="35"/>
      <c r="B4002" s="86"/>
      <c r="C4002" s="35"/>
      <c r="D4002" s="35"/>
      <c r="E4002" s="35"/>
      <c r="F4002" s="35"/>
      <c r="G4002" s="35"/>
      <c r="H4002" s="35"/>
      <c r="I4002" s="35"/>
      <c r="J4002" s="35"/>
      <c r="K4002" s="35"/>
      <c r="L4002" s="35"/>
      <c r="M4002" s="35"/>
      <c r="N4002" s="35"/>
      <c r="O4002" s="35"/>
      <c r="P4002" s="35"/>
      <c r="Q4002" s="35"/>
      <c r="R4002" s="35"/>
      <c r="S4002" s="35"/>
      <c r="T4002" s="17">
        <f t="shared" si="8957"/>
        <v>50018</v>
      </c>
      <c r="U4002" s="216">
        <f t="shared" si="8951"/>
        <v>2</v>
      </c>
      <c r="V4002" s="216">
        <f t="shared" si="8957"/>
        <v>3997</v>
      </c>
      <c r="W4002" s="16">
        <f t="shared" si="8963"/>
        <v>10.950684931506849</v>
      </c>
      <c r="X4002" s="16" t="e">
        <f>IF(Template!$F$7="Linear interpolation",LinInterp($I$5:$I$22,$G$5:$G$22,W4002),CubicSpline($I$5:$I$22,$G$5:$G$22,W4002))</f>
        <v>#VALUE!</v>
      </c>
      <c r="Y4002" s="221" t="e">
        <f t="shared" si="8952"/>
        <v>#VALUE!</v>
      </c>
      <c r="Z4002" s="221" t="e">
        <f>Y4002/PRODUCT($AA$6:AA4001)</f>
        <v>#VALUE!</v>
      </c>
      <c r="AA4002" s="16" t="e">
        <f t="shared" si="8958"/>
        <v>#VALUE!</v>
      </c>
      <c r="AB4002" s="10" t="e">
        <f t="shared" si="8959"/>
        <v>#VALUE!</v>
      </c>
      <c r="AC4002" s="90">
        <f t="shared" si="8930"/>
        <v>4002</v>
      </c>
      <c r="AD4002" s="17">
        <f t="shared" si="8968"/>
        <v>49995</v>
      </c>
      <c r="AE4002" s="16" t="e">
        <f t="shared" si="8953"/>
        <v>#VALUE!</v>
      </c>
      <c r="AF4002" s="10">
        <f ca="1">IFERROR(AVERAGE(INDIRECT("AE"&amp;AC4002-Template!$F$10+1):INDIRECT("AE"&amp;AC4002)),0)</f>
        <v>0</v>
      </c>
      <c r="AG4002" s="35"/>
      <c r="AH4002" s="86"/>
      <c r="AI4002" s="35"/>
      <c r="AJ4002" s="35"/>
      <c r="AK4002" s="35"/>
      <c r="AL4002" s="35"/>
      <c r="AM4002" s="35"/>
      <c r="AN4002" s="35"/>
      <c r="AO4002" s="35"/>
      <c r="AP4002" s="35"/>
      <c r="AQ4002" s="35"/>
      <c r="AR4002" s="35"/>
      <c r="AS4002" s="35"/>
      <c r="AT4002" s="35"/>
      <c r="AU4002" s="35"/>
      <c r="AV4002" s="35"/>
      <c r="AW4002" s="35"/>
      <c r="AX4002" s="35"/>
      <c r="AY4002" s="35"/>
      <c r="AZ4002" s="17">
        <f t="shared" ref="AZ4002" si="9021">AZ4001+1</f>
        <v>50018</v>
      </c>
      <c r="BA4002" s="216">
        <f t="shared" si="8976"/>
        <v>2</v>
      </c>
      <c r="BB4002" s="216">
        <f t="shared" ref="BB4002" si="9022">BB4001+1</f>
        <v>3997</v>
      </c>
      <c r="BC4002" s="16">
        <f t="shared" si="8978"/>
        <v>10.950684931506849</v>
      </c>
      <c r="BD4002" s="16">
        <f>IF(Template!$F$7="Linear interpolation",LinInterp($AO$5:$AO$18,$AM$5:$AM$18,BC4002),CubicSpline($AO$5:$AO$18,$AM$5:$AM$18,BC4002))</f>
        <v>14.150019903171671</v>
      </c>
      <c r="BE4002" s="221">
        <f t="shared" si="8913"/>
        <v>4.2599203072716074</v>
      </c>
      <c r="BF4002" s="221">
        <f>BE4002/PRODUCT($BG$6:BG4001)</f>
        <v>1.0003625528375961</v>
      </c>
      <c r="BG4002" s="16">
        <f t="shared" si="8979"/>
        <v>1.0003625528375961</v>
      </c>
      <c r="BH4002" s="10">
        <f t="shared" si="8980"/>
        <v>13.233178572258364</v>
      </c>
      <c r="BI4002" s="90"/>
      <c r="BJ4002" s="17">
        <f t="shared" si="8962"/>
        <v>49995</v>
      </c>
      <c r="BK4002" s="16">
        <f t="shared" si="8956"/>
        <v>13.23400098890648</v>
      </c>
      <c r="BL4002" s="10">
        <f ca="1">IFERROR(AVERAGE(INDIRECT("BK"&amp;AC4002-Template!$F$10+1):INDIRECT("BK"&amp;AC4002)),0)</f>
        <v>13.234383726829712</v>
      </c>
      <c r="BM4002" s="35"/>
      <c r="BN4002" s="86"/>
      <c r="BO4002" s="35"/>
      <c r="BP4002" s="35"/>
      <c r="BQ4002" s="35"/>
      <c r="BR4002" s="35"/>
      <c r="BS4002" s="35"/>
      <c r="BT4002" s="35"/>
      <c r="BU4002" s="35"/>
      <c r="BV4002" s="35"/>
      <c r="BW4002" s="35"/>
      <c r="BX4002" s="35"/>
      <c r="BY4002" s="35"/>
      <c r="BZ4002" s="35"/>
      <c r="CA4002" s="35"/>
      <c r="CB4002" s="35"/>
      <c r="CC4002" s="35"/>
      <c r="CD4002" s="35"/>
      <c r="CE4002" s="35"/>
      <c r="CF4002" s="35"/>
      <c r="CG4002" s="35"/>
      <c r="CH4002" s="35"/>
    </row>
    <row r="4003" spans="1:86" ht="15.6" x14ac:dyDescent="0.3">
      <c r="A4003" s="35"/>
      <c r="B4003" s="86"/>
      <c r="C4003" s="35"/>
      <c r="D4003" s="35"/>
      <c r="E4003" s="35"/>
      <c r="F4003" s="35"/>
      <c r="G4003" s="35"/>
      <c r="H4003" s="35"/>
      <c r="I4003" s="35"/>
      <c r="J4003" s="35"/>
      <c r="K4003" s="35"/>
      <c r="L4003" s="35"/>
      <c r="M4003" s="35"/>
      <c r="N4003" s="35"/>
      <c r="O4003" s="35"/>
      <c r="P4003" s="35"/>
      <c r="Q4003" s="35"/>
      <c r="R4003" s="35"/>
      <c r="S4003" s="35"/>
      <c r="T4003" s="17">
        <f t="shared" si="8957"/>
        <v>50019</v>
      </c>
      <c r="U4003" s="216">
        <f t="shared" si="8951"/>
        <v>3</v>
      </c>
      <c r="V4003" s="216">
        <f t="shared" si="8957"/>
        <v>3998</v>
      </c>
      <c r="W4003" s="16">
        <f t="shared" si="8963"/>
        <v>10.953424657534246</v>
      </c>
      <c r="X4003" s="16" t="e">
        <f>IF(Template!$F$7="Linear interpolation",LinInterp($I$5:$I$22,$G$5:$G$22,W4003),CubicSpline($I$5:$I$22,$G$5:$G$22,W4003))</f>
        <v>#VALUE!</v>
      </c>
      <c r="Y4003" s="221" t="e">
        <f t="shared" si="8952"/>
        <v>#VALUE!</v>
      </c>
      <c r="Z4003" s="221" t="e">
        <f>Y4003/PRODUCT($AA$6:AA4002)</f>
        <v>#VALUE!</v>
      </c>
      <c r="AA4003" s="16" t="e">
        <f t="shared" si="8958"/>
        <v>#VALUE!</v>
      </c>
      <c r="AB4003" s="10" t="e">
        <f t="shared" si="8959"/>
        <v>#VALUE!</v>
      </c>
      <c r="AC4003" s="90">
        <f t="shared" si="8930"/>
        <v>4003</v>
      </c>
      <c r="AD4003" s="17">
        <f t="shared" si="8968"/>
        <v>49996</v>
      </c>
      <c r="AE4003" s="16" t="e">
        <f t="shared" si="8953"/>
        <v>#VALUE!</v>
      </c>
      <c r="AF4003" s="10">
        <f ca="1">IFERROR(AVERAGE(INDIRECT("AE"&amp;AC4003-Template!$F$10+1):INDIRECT("AE"&amp;AC4003)),0)</f>
        <v>0</v>
      </c>
      <c r="AG4003" s="35"/>
      <c r="AH4003" s="86"/>
      <c r="AI4003" s="35"/>
      <c r="AJ4003" s="35"/>
      <c r="AK4003" s="35"/>
      <c r="AL4003" s="35"/>
      <c r="AM4003" s="35"/>
      <c r="AN4003" s="35"/>
      <c r="AO4003" s="35"/>
      <c r="AP4003" s="35"/>
      <c r="AQ4003" s="35"/>
      <c r="AR4003" s="35"/>
      <c r="AS4003" s="35"/>
      <c r="AT4003" s="35"/>
      <c r="AU4003" s="35"/>
      <c r="AV4003" s="35"/>
      <c r="AW4003" s="35"/>
      <c r="AX4003" s="35"/>
      <c r="AY4003" s="35"/>
      <c r="AZ4003" s="17">
        <f t="shared" ref="AZ4003" si="9023">AZ4002+1</f>
        <v>50019</v>
      </c>
      <c r="BA4003" s="216">
        <f t="shared" si="8976"/>
        <v>3</v>
      </c>
      <c r="BB4003" s="216">
        <f t="shared" ref="BB4003" si="9024">BB4002+1</f>
        <v>3998</v>
      </c>
      <c r="BC4003" s="16">
        <f t="shared" si="8978"/>
        <v>10.953424657534246</v>
      </c>
      <c r="BD4003" s="16">
        <f>IF(Template!$F$7="Linear interpolation",LinInterp($AO$5:$AO$18,$AM$5:$AM$18,BC4003),CubicSpline($AO$5:$AO$18,$AM$5:$AM$18,BC4003))</f>
        <v>14.15001887808819</v>
      </c>
      <c r="BE4003" s="221">
        <f t="shared" si="8913"/>
        <v>4.2614647494488977</v>
      </c>
      <c r="BF4003" s="221">
        <f>BE4003/PRODUCT($BG$6:BG4002)</f>
        <v>1.0003625518943755</v>
      </c>
      <c r="BG4003" s="16">
        <f t="shared" si="8979"/>
        <v>1.0003625518943755</v>
      </c>
      <c r="BH4003" s="10">
        <f t="shared" si="8980"/>
        <v>13.233144144705999</v>
      </c>
      <c r="BI4003" s="90"/>
      <c r="BJ4003" s="17">
        <f t="shared" si="8962"/>
        <v>49996</v>
      </c>
      <c r="BK4003" s="16">
        <f t="shared" si="8956"/>
        <v>13.233811565934284</v>
      </c>
      <c r="BL4003" s="10">
        <f ca="1">IFERROR(AVERAGE(INDIRECT("BK"&amp;AC4003-Template!$F$10+1):INDIRECT("BK"&amp;AC4003)),0)</f>
        <v>13.234349579829582</v>
      </c>
      <c r="BM4003" s="35"/>
      <c r="BN4003" s="86"/>
      <c r="BO4003" s="35"/>
      <c r="BP4003" s="35"/>
      <c r="BQ4003" s="35"/>
      <c r="BR4003" s="35"/>
      <c r="BS4003" s="35"/>
      <c r="BT4003" s="35"/>
      <c r="BU4003" s="35"/>
      <c r="BV4003" s="35"/>
      <c r="BW4003" s="35"/>
      <c r="BX4003" s="35"/>
      <c r="BY4003" s="35"/>
      <c r="BZ4003" s="35"/>
      <c r="CA4003" s="35"/>
      <c r="CB4003" s="35"/>
      <c r="CC4003" s="35"/>
      <c r="CD4003" s="35"/>
      <c r="CE4003" s="35"/>
      <c r="CF4003" s="35"/>
      <c r="CG4003" s="35"/>
      <c r="CH4003" s="35"/>
    </row>
    <row r="4004" spans="1:86" ht="15.6" x14ac:dyDescent="0.3">
      <c r="A4004" s="35"/>
      <c r="B4004" s="86"/>
      <c r="C4004" s="35"/>
      <c r="D4004" s="35"/>
      <c r="E4004" s="35"/>
      <c r="F4004" s="35"/>
      <c r="G4004" s="35"/>
      <c r="H4004" s="35"/>
      <c r="I4004" s="35"/>
      <c r="J4004" s="35"/>
      <c r="K4004" s="35"/>
      <c r="L4004" s="35"/>
      <c r="M4004" s="35"/>
      <c r="N4004" s="35"/>
      <c r="O4004" s="35"/>
      <c r="P4004" s="35"/>
      <c r="Q4004" s="35"/>
      <c r="R4004" s="35"/>
      <c r="S4004" s="35"/>
      <c r="T4004" s="17">
        <f t="shared" si="8957"/>
        <v>50020</v>
      </c>
      <c r="U4004" s="216">
        <f t="shared" si="8951"/>
        <v>4</v>
      </c>
      <c r="V4004" s="216">
        <f t="shared" si="8957"/>
        <v>3999</v>
      </c>
      <c r="W4004" s="16">
        <f t="shared" si="8963"/>
        <v>10.956164383561644</v>
      </c>
      <c r="X4004" s="16" t="e">
        <f>IF(Template!$F$7="Linear interpolation",LinInterp($I$5:$I$22,$G$5:$G$22,W4004),CubicSpline($I$5:$I$22,$G$5:$G$22,W4004))</f>
        <v>#VALUE!</v>
      </c>
      <c r="Y4004" s="221" t="e">
        <f t="shared" si="8952"/>
        <v>#VALUE!</v>
      </c>
      <c r="Z4004" s="221" t="e">
        <f>Y4004/PRODUCT($AA$6:AA4003)</f>
        <v>#VALUE!</v>
      </c>
      <c r="AA4004" s="16" t="e">
        <f t="shared" si="8958"/>
        <v>#VALUE!</v>
      </c>
      <c r="AB4004" s="10" t="e">
        <f t="shared" si="8959"/>
        <v>#VALUE!</v>
      </c>
      <c r="AC4004" s="90">
        <f t="shared" si="8930"/>
        <v>4004</v>
      </c>
      <c r="AD4004" s="17">
        <f t="shared" si="8968"/>
        <v>49997</v>
      </c>
      <c r="AE4004" s="16" t="e">
        <f t="shared" si="8953"/>
        <v>#VALUE!</v>
      </c>
      <c r="AF4004" s="10">
        <f ca="1">IFERROR(AVERAGE(INDIRECT("AE"&amp;AC4004-Template!$F$10+1):INDIRECT("AE"&amp;AC4004)),0)</f>
        <v>0</v>
      </c>
      <c r="AG4004" s="35"/>
      <c r="AH4004" s="86"/>
      <c r="AI4004" s="35"/>
      <c r="AJ4004" s="35"/>
      <c r="AK4004" s="35"/>
      <c r="AL4004" s="35"/>
      <c r="AM4004" s="35"/>
      <c r="AN4004" s="35"/>
      <c r="AO4004" s="35"/>
      <c r="AP4004" s="35"/>
      <c r="AQ4004" s="35"/>
      <c r="AR4004" s="35"/>
      <c r="AS4004" s="35"/>
      <c r="AT4004" s="35"/>
      <c r="AU4004" s="35"/>
      <c r="AV4004" s="35"/>
      <c r="AW4004" s="35"/>
      <c r="AX4004" s="35"/>
      <c r="AY4004" s="35"/>
      <c r="AZ4004" s="17">
        <f t="shared" ref="AZ4004" si="9025">AZ4003+1</f>
        <v>50020</v>
      </c>
      <c r="BA4004" s="216">
        <f t="shared" si="8976"/>
        <v>4</v>
      </c>
      <c r="BB4004" s="216">
        <f t="shared" ref="BB4004" si="9026">BB4003+1</f>
        <v>3999</v>
      </c>
      <c r="BC4004" s="16">
        <f t="shared" si="8978"/>
        <v>10.956164383561644</v>
      </c>
      <c r="BD4004" s="16">
        <f>IF(Template!$F$7="Linear interpolation",LinInterp($AO$5:$AO$18,$AM$5:$AM$18,BC4004),CubicSpline($AO$5:$AO$18,$AM$5:$AM$18,BC4004))</f>
        <v>14.150017843659892</v>
      </c>
      <c r="BE4004" s="221">
        <f t="shared" si="8913"/>
        <v>4.2630097475332915</v>
      </c>
      <c r="BF4004" s="221">
        <f>BE4004/PRODUCT($BG$6:BG4003)</f>
        <v>1.000362550947909</v>
      </c>
      <c r="BG4004" s="16">
        <f t="shared" si="8979"/>
        <v>1.000362550947909</v>
      </c>
      <c r="BH4004" s="10">
        <f t="shared" si="8980"/>
        <v>13.233109598680182</v>
      </c>
      <c r="BI4004" s="90"/>
      <c r="BJ4004" s="17">
        <f t="shared" si="8962"/>
        <v>49997</v>
      </c>
      <c r="BK4004" s="16">
        <f t="shared" si="8956"/>
        <v>13.233874319088844</v>
      </c>
      <c r="BL4004" s="10">
        <f ca="1">IFERROR(AVERAGE(INDIRECT("BK"&amp;AC4004-Template!$F$10+1):INDIRECT("BK"&amp;AC4004)),0)</f>
        <v>13.234317524601272</v>
      </c>
      <c r="BM4004" s="35"/>
      <c r="BN4004" s="86"/>
      <c r="BO4004" s="35"/>
      <c r="BP4004" s="35"/>
      <c r="BQ4004" s="35"/>
      <c r="BR4004" s="35"/>
      <c r="BS4004" s="35"/>
      <c r="BT4004" s="35"/>
      <c r="BU4004" s="35"/>
      <c r="BV4004" s="35"/>
      <c r="BW4004" s="35"/>
      <c r="BX4004" s="35"/>
      <c r="BY4004" s="35"/>
      <c r="BZ4004" s="35"/>
      <c r="CA4004" s="35"/>
      <c r="CB4004" s="35"/>
      <c r="CC4004" s="35"/>
      <c r="CD4004" s="35"/>
      <c r="CE4004" s="35"/>
      <c r="CF4004" s="35"/>
      <c r="CG4004" s="35"/>
      <c r="CH4004" s="35"/>
    </row>
    <row r="4005" spans="1:86" ht="15.6" x14ac:dyDescent="0.3">
      <c r="A4005" s="35"/>
      <c r="B4005" s="86"/>
      <c r="C4005" s="35"/>
      <c r="D4005" s="35"/>
      <c r="E4005" s="35"/>
      <c r="F4005" s="35"/>
      <c r="G4005" s="35"/>
      <c r="H4005" s="35"/>
      <c r="I4005" s="35"/>
      <c r="J4005" s="35"/>
      <c r="K4005" s="35"/>
      <c r="L4005" s="35"/>
      <c r="M4005" s="35"/>
      <c r="N4005" s="35"/>
      <c r="O4005" s="35"/>
      <c r="P4005" s="35"/>
      <c r="Q4005" s="35"/>
      <c r="R4005" s="35"/>
      <c r="S4005" s="35"/>
      <c r="T4005" s="17">
        <f t="shared" si="8957"/>
        <v>50021</v>
      </c>
      <c r="U4005" s="216">
        <f t="shared" si="8951"/>
        <v>5</v>
      </c>
      <c r="V4005" s="216">
        <f t="shared" si="8957"/>
        <v>4000</v>
      </c>
      <c r="W4005" s="16">
        <f t="shared" si="8963"/>
        <v>10.95890410958904</v>
      </c>
      <c r="X4005" s="16" t="e">
        <f>IF(Template!$F$7="Linear interpolation",LinInterp($I$5:$I$22,$G$5:$G$22,W4005),CubicSpline($I$5:$I$22,$G$5:$G$22,W4005))</f>
        <v>#VALUE!</v>
      </c>
      <c r="Y4005" s="221" t="e">
        <f t="shared" si="8952"/>
        <v>#VALUE!</v>
      </c>
      <c r="Z4005" s="221" t="e">
        <f>Y4005/PRODUCT($AA$6:AA4004)</f>
        <v>#VALUE!</v>
      </c>
      <c r="AA4005" s="16" t="e">
        <f t="shared" si="8958"/>
        <v>#VALUE!</v>
      </c>
      <c r="AB4005" s="10" t="e">
        <f t="shared" si="8959"/>
        <v>#VALUE!</v>
      </c>
      <c r="AC4005" s="90">
        <f t="shared" si="8930"/>
        <v>4005</v>
      </c>
      <c r="AD4005" s="17">
        <f t="shared" si="8968"/>
        <v>49998</v>
      </c>
      <c r="AE4005" s="16" t="e">
        <f t="shared" si="8953"/>
        <v>#VALUE!</v>
      </c>
      <c r="AF4005" s="10">
        <f ca="1">IFERROR(AVERAGE(INDIRECT("AE"&amp;AC4005-Template!$F$10+1):INDIRECT("AE"&amp;AC4005)),0)</f>
        <v>0</v>
      </c>
      <c r="AG4005" s="35"/>
      <c r="AH4005" s="86"/>
      <c r="AI4005" s="35"/>
      <c r="AJ4005" s="35"/>
      <c r="AK4005" s="35"/>
      <c r="AL4005" s="35"/>
      <c r="AM4005" s="35"/>
      <c r="AN4005" s="35"/>
      <c r="AO4005" s="35"/>
      <c r="AP4005" s="35"/>
      <c r="AQ4005" s="35"/>
      <c r="AR4005" s="35"/>
      <c r="AS4005" s="35"/>
      <c r="AT4005" s="35"/>
      <c r="AU4005" s="35"/>
      <c r="AV4005" s="35"/>
      <c r="AW4005" s="35"/>
      <c r="AX4005" s="35"/>
      <c r="AY4005" s="35"/>
      <c r="AZ4005" s="17">
        <f t="shared" ref="AZ4005" si="9027">AZ4004+1</f>
        <v>50021</v>
      </c>
      <c r="BA4005" s="216">
        <f t="shared" si="8976"/>
        <v>5</v>
      </c>
      <c r="BB4005" s="216">
        <f t="shared" ref="BB4005" si="9028">BB4004+1</f>
        <v>4000</v>
      </c>
      <c r="BC4005" s="16">
        <f t="shared" si="8978"/>
        <v>10.95890410958904</v>
      </c>
      <c r="BD4005" s="16">
        <f>IF(Template!$F$7="Linear interpolation",LinInterp($AO$5:$AO$18,$AM$5:$AM$18,BC4005),CubicSpline($AO$5:$AO$18,$AM$5:$AM$18,BC4005))</f>
        <v>14.150016799859923</v>
      </c>
      <c r="BE4005" s="221">
        <f t="shared" si="8913"/>
        <v>4.2645553017095166</v>
      </c>
      <c r="BF4005" s="221">
        <f>BE4005/PRODUCT($BG$6:BG4004)</f>
        <v>1.0003625499981836</v>
      </c>
      <c r="BG4005" s="16">
        <f t="shared" si="8979"/>
        <v>1.0003625499981836</v>
      </c>
      <c r="BH4005" s="10">
        <f t="shared" si="8980"/>
        <v>13.233074933702738</v>
      </c>
      <c r="BI4005" s="90"/>
      <c r="BJ4005" s="17">
        <f t="shared" si="8962"/>
        <v>49998</v>
      </c>
      <c r="BK4005" s="16">
        <f t="shared" si="8956"/>
        <v>13.233842360546589</v>
      </c>
      <c r="BL4005" s="10">
        <f ca="1">IFERROR(AVERAGE(INDIRECT("BK"&amp;AC4005-Template!$F$10+1):INDIRECT("BK"&amp;AC4005)),0)</f>
        <v>13.234290074470454</v>
      </c>
      <c r="BM4005" s="35"/>
      <c r="BN4005" s="86"/>
      <c r="BO4005" s="35"/>
      <c r="BP4005" s="35"/>
      <c r="BQ4005" s="35"/>
      <c r="BR4005" s="35"/>
      <c r="BS4005" s="35"/>
      <c r="BT4005" s="35"/>
      <c r="BU4005" s="35"/>
      <c r="BV4005" s="35"/>
      <c r="BW4005" s="35"/>
      <c r="BX4005" s="35"/>
      <c r="BY4005" s="35"/>
      <c r="BZ4005" s="35"/>
      <c r="CA4005" s="35"/>
      <c r="CB4005" s="35"/>
      <c r="CC4005" s="35"/>
      <c r="CD4005" s="35"/>
      <c r="CE4005" s="35"/>
      <c r="CF4005" s="35"/>
      <c r="CG4005" s="35"/>
      <c r="CH4005" s="35"/>
    </row>
    <row r="4006" spans="1:86" ht="15.6" x14ac:dyDescent="0.3">
      <c r="A4006" s="35"/>
      <c r="B4006" s="86"/>
      <c r="C4006" s="35"/>
      <c r="D4006" s="35"/>
      <c r="E4006" s="35"/>
      <c r="F4006" s="35"/>
      <c r="G4006" s="35"/>
      <c r="H4006" s="35"/>
      <c r="I4006" s="35"/>
      <c r="J4006" s="35"/>
      <c r="K4006" s="35"/>
      <c r="L4006" s="35"/>
      <c r="M4006" s="35"/>
      <c r="N4006" s="35"/>
      <c r="O4006" s="35"/>
      <c r="P4006" s="35"/>
      <c r="Q4006" s="35"/>
      <c r="R4006" s="35"/>
      <c r="S4006" s="35"/>
      <c r="T4006" s="17">
        <f t="shared" si="8957"/>
        <v>50022</v>
      </c>
      <c r="U4006" s="216">
        <f t="shared" si="8951"/>
        <v>6</v>
      </c>
      <c r="V4006" s="216">
        <f t="shared" si="8957"/>
        <v>4001</v>
      </c>
      <c r="W4006" s="16">
        <f t="shared" si="8963"/>
        <v>10.961643835616439</v>
      </c>
      <c r="X4006" s="16" t="e">
        <f>IF(Template!$F$7="Linear interpolation",LinInterp($I$5:$I$22,$G$5:$G$22,W4006),CubicSpline($I$5:$I$22,$G$5:$G$22,W4006))</f>
        <v>#VALUE!</v>
      </c>
      <c r="Y4006" s="221" t="e">
        <f t="shared" si="8952"/>
        <v>#VALUE!</v>
      </c>
      <c r="Z4006" s="221" t="e">
        <f>Y4006/PRODUCT($AA$6:AA4005)</f>
        <v>#VALUE!</v>
      </c>
      <c r="AA4006" s="16" t="e">
        <f t="shared" si="8958"/>
        <v>#VALUE!</v>
      </c>
      <c r="AB4006" s="10" t="e">
        <f t="shared" si="8959"/>
        <v>#VALUE!</v>
      </c>
      <c r="AC4006" s="90">
        <f t="shared" si="8930"/>
        <v>4006</v>
      </c>
      <c r="AD4006" s="17">
        <f t="shared" si="8968"/>
        <v>49999</v>
      </c>
      <c r="AE4006" s="16" t="e">
        <f t="shared" si="8953"/>
        <v>#VALUE!</v>
      </c>
      <c r="AF4006" s="10">
        <f ca="1">IFERROR(AVERAGE(INDIRECT("AE"&amp;AC4006-Template!$F$10+1):INDIRECT("AE"&amp;AC4006)),0)</f>
        <v>0</v>
      </c>
      <c r="AG4006" s="35"/>
      <c r="AH4006" s="86"/>
      <c r="AI4006" s="35"/>
      <c r="AJ4006" s="35"/>
      <c r="AK4006" s="35"/>
      <c r="AL4006" s="35"/>
      <c r="AM4006" s="35"/>
      <c r="AN4006" s="35"/>
      <c r="AO4006" s="35"/>
      <c r="AP4006" s="35"/>
      <c r="AQ4006" s="35"/>
      <c r="AR4006" s="35"/>
      <c r="AS4006" s="35"/>
      <c r="AT4006" s="35"/>
      <c r="AU4006" s="35"/>
      <c r="AV4006" s="35"/>
      <c r="AW4006" s="35"/>
      <c r="AX4006" s="35"/>
      <c r="AY4006" s="35"/>
      <c r="AZ4006" s="17">
        <f t="shared" ref="AZ4006" si="9029">AZ4005+1</f>
        <v>50022</v>
      </c>
      <c r="BA4006" s="216">
        <f t="shared" si="8976"/>
        <v>6</v>
      </c>
      <c r="BB4006" s="216">
        <f t="shared" ref="BB4006" si="9030">BB4005+1</f>
        <v>4001</v>
      </c>
      <c r="BC4006" s="16">
        <f t="shared" si="8978"/>
        <v>10.961643835616439</v>
      </c>
      <c r="BD4006" s="16">
        <f>IF(Template!$F$7="Linear interpolation",LinInterp($AO$5:$AO$18,$AM$5:$AM$18,BC4006),CubicSpline($AO$5:$AO$18,$AM$5:$AM$18,BC4006))</f>
        <v>14.150015746661433</v>
      </c>
      <c r="BE4006" s="221">
        <f t="shared" si="8913"/>
        <v>4.2661014121623966</v>
      </c>
      <c r="BF4006" s="221">
        <f>BE4006/PRODUCT($BG$6:BG4005)</f>
        <v>1.0003625490452099</v>
      </c>
      <c r="BG4006" s="16">
        <f t="shared" si="8979"/>
        <v>1.0003625499981836</v>
      </c>
      <c r="BH4006" s="10">
        <f t="shared" si="8980"/>
        <v>13.233074933702738</v>
      </c>
      <c r="BI4006" s="90"/>
      <c r="BJ4006" s="17">
        <f t="shared" si="8962"/>
        <v>49999</v>
      </c>
      <c r="BK4006" s="16">
        <f t="shared" si="8956"/>
        <v>13.233810285378734</v>
      </c>
      <c r="BL4006" s="10">
        <f ca="1">IFERROR(AVERAGE(INDIRECT("BK"&amp;AC4006-Template!$F$10+1):INDIRECT("BK"&amp;AC4006)),0)</f>
        <v>13.234259677669767</v>
      </c>
      <c r="BM4006" s="35"/>
      <c r="BN4006" s="86"/>
      <c r="BO4006" s="35"/>
      <c r="BP4006" s="35"/>
      <c r="BQ4006" s="35"/>
      <c r="BR4006" s="35"/>
      <c r="BS4006" s="35"/>
      <c r="BT4006" s="35"/>
      <c r="BU4006" s="35"/>
      <c r="BV4006" s="35"/>
      <c r="BW4006" s="35"/>
      <c r="BX4006" s="35"/>
      <c r="BY4006" s="35"/>
      <c r="BZ4006" s="35"/>
      <c r="CA4006" s="35"/>
      <c r="CB4006" s="35"/>
      <c r="CC4006" s="35"/>
      <c r="CD4006" s="35"/>
      <c r="CE4006" s="35"/>
      <c r="CF4006" s="35"/>
      <c r="CG4006" s="35"/>
      <c r="CH4006" s="35"/>
    </row>
    <row r="4007" spans="1:86" ht="15.6" x14ac:dyDescent="0.3">
      <c r="A4007" s="35"/>
      <c r="B4007" s="86"/>
      <c r="C4007" s="35"/>
      <c r="D4007" s="35"/>
      <c r="E4007" s="35"/>
      <c r="F4007" s="35"/>
      <c r="G4007" s="35"/>
      <c r="H4007" s="35"/>
      <c r="I4007" s="35"/>
      <c r="J4007" s="35"/>
      <c r="K4007" s="35"/>
      <c r="L4007" s="35"/>
      <c r="M4007" s="35"/>
      <c r="N4007" s="35"/>
      <c r="O4007" s="35"/>
      <c r="P4007" s="35"/>
      <c r="Q4007" s="35"/>
      <c r="R4007" s="35"/>
      <c r="S4007" s="35"/>
      <c r="T4007" s="17">
        <f t="shared" si="8957"/>
        <v>50023</v>
      </c>
      <c r="U4007" s="216">
        <f t="shared" si="8951"/>
        <v>7</v>
      </c>
      <c r="V4007" s="216">
        <f t="shared" si="8957"/>
        <v>4002</v>
      </c>
      <c r="W4007" s="16">
        <f t="shared" si="8963"/>
        <v>10.964383561643835</v>
      </c>
      <c r="X4007" s="16" t="e">
        <f>IF(Template!$F$7="Linear interpolation",LinInterp($I$5:$I$22,$G$5:$G$22,W4007),CubicSpline($I$5:$I$22,$G$5:$G$22,W4007))</f>
        <v>#VALUE!</v>
      </c>
      <c r="Y4007" s="221" t="e">
        <f t="shared" si="8952"/>
        <v>#VALUE!</v>
      </c>
      <c r="Z4007" s="221" t="e">
        <f>Y4007/PRODUCT($AA$6:AA4006)</f>
        <v>#VALUE!</v>
      </c>
      <c r="AA4007" s="16" t="e">
        <f t="shared" si="8958"/>
        <v>#VALUE!</v>
      </c>
      <c r="AB4007" s="10" t="e">
        <f t="shared" si="8959"/>
        <v>#VALUE!</v>
      </c>
      <c r="AC4007" s="90">
        <f t="shared" si="8930"/>
        <v>4007</v>
      </c>
      <c r="AD4007" s="17">
        <f t="shared" si="8968"/>
        <v>50000</v>
      </c>
      <c r="AE4007" s="16" t="e">
        <f t="shared" si="8953"/>
        <v>#VALUE!</v>
      </c>
      <c r="AF4007" s="10">
        <f ca="1">IFERROR(AVERAGE(INDIRECT("AE"&amp;AC4007-Template!$F$10+1):INDIRECT("AE"&amp;AC4007)),0)</f>
        <v>0</v>
      </c>
      <c r="AG4007" s="35"/>
      <c r="AH4007" s="86"/>
      <c r="AI4007" s="35"/>
      <c r="AJ4007" s="35"/>
      <c r="AK4007" s="35"/>
      <c r="AL4007" s="35"/>
      <c r="AM4007" s="35"/>
      <c r="AN4007" s="35"/>
      <c r="AO4007" s="35"/>
      <c r="AP4007" s="35"/>
      <c r="AQ4007" s="35"/>
      <c r="AR4007" s="35"/>
      <c r="AS4007" s="35"/>
      <c r="AT4007" s="35"/>
      <c r="AU4007" s="35"/>
      <c r="AV4007" s="35"/>
      <c r="AW4007" s="35"/>
      <c r="AX4007" s="35"/>
      <c r="AY4007" s="35"/>
      <c r="AZ4007" s="17">
        <f t="shared" ref="AZ4007" si="9031">AZ4006+1</f>
        <v>50023</v>
      </c>
      <c r="BA4007" s="216">
        <f t="shared" si="8976"/>
        <v>7</v>
      </c>
      <c r="BB4007" s="216">
        <f t="shared" ref="BB4007" si="9032">BB4006+1</f>
        <v>4002</v>
      </c>
      <c r="BC4007" s="16">
        <f t="shared" si="8978"/>
        <v>10.964383561643835</v>
      </c>
      <c r="BD4007" s="16">
        <f>IF(Template!$F$7="Linear interpolation",LinInterp($AO$5:$AO$18,$AM$5:$AM$18,BC4007),CubicSpline($AO$5:$AO$18,$AM$5:$AM$18,BC4007))</f>
        <v>14.150014684037565</v>
      </c>
      <c r="BE4007" s="221">
        <f t="shared" si="8913"/>
        <v>4.2676480790767473</v>
      </c>
      <c r="BF4007" s="221">
        <f>BE4007/PRODUCT($BG$6:BG4006)</f>
        <v>1.0003625471360009</v>
      </c>
      <c r="BG4007" s="16">
        <f t="shared" si="8979"/>
        <v>1.0003625499981836</v>
      </c>
      <c r="BH4007" s="10">
        <f t="shared" si="8980"/>
        <v>13.233074933702738</v>
      </c>
      <c r="BI4007" s="90"/>
      <c r="BJ4007" s="17">
        <f t="shared" si="8962"/>
        <v>50000</v>
      </c>
      <c r="BK4007" s="16">
        <f t="shared" si="8956"/>
        <v>13.23377809347992</v>
      </c>
      <c r="BL4007" s="10">
        <f ca="1">IFERROR(AVERAGE(INDIRECT("BK"&amp;AC4007-Template!$F$10+1):INDIRECT("BK"&amp;AC4007)),0)</f>
        <v>13.234229165516446</v>
      </c>
      <c r="BM4007" s="35"/>
      <c r="BN4007" s="86"/>
      <c r="BO4007" s="35"/>
      <c r="BP4007" s="35"/>
      <c r="BQ4007" s="35"/>
      <c r="BR4007" s="35"/>
      <c r="BS4007" s="35"/>
      <c r="BT4007" s="35"/>
      <c r="BU4007" s="35"/>
      <c r="BV4007" s="35"/>
      <c r="BW4007" s="35"/>
      <c r="BX4007" s="35"/>
      <c r="BY4007" s="35"/>
      <c r="BZ4007" s="35"/>
      <c r="CA4007" s="35"/>
      <c r="CB4007" s="35"/>
      <c r="CC4007" s="35"/>
      <c r="CD4007" s="35"/>
      <c r="CE4007" s="35"/>
      <c r="CF4007" s="35"/>
      <c r="CG4007" s="35"/>
      <c r="CH4007" s="35"/>
    </row>
    <row r="4008" spans="1:86" ht="15.6" x14ac:dyDescent="0.3">
      <c r="A4008" s="35"/>
      <c r="B4008" s="86"/>
      <c r="C4008" s="35"/>
      <c r="D4008" s="35"/>
      <c r="E4008" s="35"/>
      <c r="F4008" s="35"/>
      <c r="G4008" s="35"/>
      <c r="H4008" s="35"/>
      <c r="I4008" s="35"/>
      <c r="J4008" s="35"/>
      <c r="K4008" s="35"/>
      <c r="L4008" s="35"/>
      <c r="M4008" s="35"/>
      <c r="N4008" s="35"/>
      <c r="O4008" s="35"/>
      <c r="P4008" s="35"/>
      <c r="Q4008" s="35"/>
      <c r="R4008" s="35"/>
      <c r="S4008" s="35"/>
      <c r="T4008" s="17">
        <f t="shared" si="8957"/>
        <v>50024</v>
      </c>
      <c r="U4008" s="216">
        <f t="shared" si="8951"/>
        <v>1</v>
      </c>
      <c r="V4008" s="216">
        <f t="shared" si="8957"/>
        <v>4003</v>
      </c>
      <c r="W4008" s="16">
        <f t="shared" si="8963"/>
        <v>10.967123287671233</v>
      </c>
      <c r="X4008" s="16" t="e">
        <f>IF(Template!$F$7="Linear interpolation",LinInterp($I$5:$I$22,$G$5:$G$22,W4008),CubicSpline($I$5:$I$22,$G$5:$G$22,W4008))</f>
        <v>#VALUE!</v>
      </c>
      <c r="Y4008" s="221" t="e">
        <f t="shared" si="8952"/>
        <v>#VALUE!</v>
      </c>
      <c r="Z4008" s="221" t="e">
        <f>Y4008/PRODUCT($AA$6:AA4007)</f>
        <v>#VALUE!</v>
      </c>
      <c r="AA4008" s="16" t="e">
        <f t="shared" si="8958"/>
        <v>#VALUE!</v>
      </c>
      <c r="AB4008" s="10" t="e">
        <f t="shared" si="8959"/>
        <v>#VALUE!</v>
      </c>
      <c r="AC4008" s="90">
        <f t="shared" si="8930"/>
        <v>4008</v>
      </c>
      <c r="AD4008" s="17">
        <f t="shared" si="8968"/>
        <v>50001</v>
      </c>
      <c r="AE4008" s="16" t="e">
        <f t="shared" si="8953"/>
        <v>#VALUE!</v>
      </c>
      <c r="AF4008" s="10">
        <f ca="1">IFERROR(AVERAGE(INDIRECT("AE"&amp;AC4008-Template!$F$10+1):INDIRECT("AE"&amp;AC4008)),0)</f>
        <v>0</v>
      </c>
      <c r="AG4008" s="35"/>
      <c r="AH4008" s="86"/>
      <c r="AI4008" s="35"/>
      <c r="AJ4008" s="35"/>
      <c r="AK4008" s="35"/>
      <c r="AL4008" s="35"/>
      <c r="AM4008" s="35"/>
      <c r="AN4008" s="35"/>
      <c r="AO4008" s="35"/>
      <c r="AP4008" s="35"/>
      <c r="AQ4008" s="35"/>
      <c r="AR4008" s="35"/>
      <c r="AS4008" s="35"/>
      <c r="AT4008" s="35"/>
      <c r="AU4008" s="35"/>
      <c r="AV4008" s="35"/>
      <c r="AW4008" s="35"/>
      <c r="AX4008" s="35"/>
      <c r="AY4008" s="35"/>
      <c r="AZ4008" s="17">
        <f t="shared" ref="AZ4008" si="9033">AZ4007+1</f>
        <v>50024</v>
      </c>
      <c r="BA4008" s="216">
        <f t="shared" si="8976"/>
        <v>1</v>
      </c>
      <c r="BB4008" s="216">
        <f t="shared" ref="BB4008" si="9034">BB4007+1</f>
        <v>4003</v>
      </c>
      <c r="BC4008" s="16">
        <f t="shared" si="8978"/>
        <v>10.967123287671233</v>
      </c>
      <c r="BD4008" s="16">
        <f>IF(Template!$F$7="Linear interpolation",LinInterp($AO$5:$AO$18,$AM$5:$AM$18,BC4008),CubicSpline($AO$5:$AO$18,$AM$5:$AM$18,BC4008))</f>
        <v>14.150013611961469</v>
      </c>
      <c r="BE4008" s="221">
        <f t="shared" si="8913"/>
        <v>4.2691953026374589</v>
      </c>
      <c r="BF4008" s="221">
        <f>BE4008/PRODUCT($BG$6:BG4007)</f>
        <v>1.0003625442672999</v>
      </c>
      <c r="BG4008" s="16">
        <f t="shared" si="8979"/>
        <v>1.0003625442672999</v>
      </c>
      <c r="BH4008" s="10">
        <f t="shared" si="8980"/>
        <v>13.232865756445221</v>
      </c>
      <c r="BI4008" s="90"/>
      <c r="BJ4008" s="17">
        <f t="shared" si="8962"/>
        <v>50001</v>
      </c>
      <c r="BK4008" s="16">
        <f t="shared" si="8956"/>
        <v>13.23377809347992</v>
      </c>
      <c r="BL4008" s="10">
        <f ca="1">IFERROR(AVERAGE(INDIRECT("BK"&amp;AC4008-Template!$F$10+1):INDIRECT("BK"&amp;AC4008)),0)</f>
        <v>13.234199614863245</v>
      </c>
      <c r="BM4008" s="35"/>
      <c r="BN4008" s="86"/>
      <c r="BO4008" s="35"/>
      <c r="BP4008" s="35"/>
      <c r="BQ4008" s="35"/>
      <c r="BR4008" s="35"/>
      <c r="BS4008" s="35"/>
      <c r="BT4008" s="35"/>
      <c r="BU4008" s="35"/>
      <c r="BV4008" s="35"/>
      <c r="BW4008" s="35"/>
      <c r="BX4008" s="35"/>
      <c r="BY4008" s="35"/>
      <c r="BZ4008" s="35"/>
      <c r="CA4008" s="35"/>
      <c r="CB4008" s="35"/>
      <c r="CC4008" s="35"/>
      <c r="CD4008" s="35"/>
      <c r="CE4008" s="35"/>
      <c r="CF4008" s="35"/>
      <c r="CG4008" s="35"/>
      <c r="CH4008" s="35"/>
    </row>
    <row r="4009" spans="1:86" ht="15.6" x14ac:dyDescent="0.3">
      <c r="A4009" s="35"/>
      <c r="B4009" s="86"/>
      <c r="C4009" s="35"/>
      <c r="D4009" s="35"/>
      <c r="E4009" s="35"/>
      <c r="F4009" s="35"/>
      <c r="G4009" s="35"/>
      <c r="H4009" s="35"/>
      <c r="I4009" s="35"/>
      <c r="J4009" s="35"/>
      <c r="K4009" s="35"/>
      <c r="L4009" s="35"/>
      <c r="M4009" s="35"/>
      <c r="N4009" s="35"/>
      <c r="O4009" s="35"/>
      <c r="P4009" s="35"/>
      <c r="Q4009" s="35"/>
      <c r="R4009" s="35"/>
      <c r="S4009" s="35"/>
      <c r="T4009" s="17">
        <f t="shared" si="8957"/>
        <v>50025</v>
      </c>
      <c r="U4009" s="216">
        <f t="shared" si="8951"/>
        <v>2</v>
      </c>
      <c r="V4009" s="216">
        <f t="shared" si="8957"/>
        <v>4004</v>
      </c>
      <c r="W4009" s="16">
        <f t="shared" si="8963"/>
        <v>10.96986301369863</v>
      </c>
      <c r="X4009" s="16" t="e">
        <f>IF(Template!$F$7="Linear interpolation",LinInterp($I$5:$I$22,$G$5:$G$22,W4009),CubicSpline($I$5:$I$22,$G$5:$G$22,W4009))</f>
        <v>#VALUE!</v>
      </c>
      <c r="Y4009" s="221" t="e">
        <f t="shared" si="8952"/>
        <v>#VALUE!</v>
      </c>
      <c r="Z4009" s="221" t="e">
        <f>Y4009/PRODUCT($AA$6:AA4008)</f>
        <v>#VALUE!</v>
      </c>
      <c r="AA4009" s="16" t="e">
        <f t="shared" si="8958"/>
        <v>#VALUE!</v>
      </c>
      <c r="AB4009" s="10" t="e">
        <f t="shared" si="8959"/>
        <v>#VALUE!</v>
      </c>
      <c r="AC4009" s="90">
        <f t="shared" si="8930"/>
        <v>4009</v>
      </c>
      <c r="AD4009" s="17">
        <f t="shared" si="8968"/>
        <v>50002</v>
      </c>
      <c r="AE4009" s="16" t="e">
        <f t="shared" si="8953"/>
        <v>#VALUE!</v>
      </c>
      <c r="AF4009" s="10">
        <f ca="1">IFERROR(AVERAGE(INDIRECT("AE"&amp;AC4009-Template!$F$10+1):INDIRECT("AE"&amp;AC4009)),0)</f>
        <v>0</v>
      </c>
      <c r="AG4009" s="35"/>
      <c r="AH4009" s="86"/>
      <c r="AI4009" s="35"/>
      <c r="AJ4009" s="35"/>
      <c r="AK4009" s="35"/>
      <c r="AL4009" s="35"/>
      <c r="AM4009" s="35"/>
      <c r="AN4009" s="35"/>
      <c r="AO4009" s="35"/>
      <c r="AP4009" s="35"/>
      <c r="AQ4009" s="35"/>
      <c r="AR4009" s="35"/>
      <c r="AS4009" s="35"/>
      <c r="AT4009" s="35"/>
      <c r="AU4009" s="35"/>
      <c r="AV4009" s="35"/>
      <c r="AW4009" s="35"/>
      <c r="AX4009" s="35"/>
      <c r="AY4009" s="35"/>
      <c r="AZ4009" s="17">
        <f t="shared" ref="AZ4009" si="9035">AZ4008+1</f>
        <v>50025</v>
      </c>
      <c r="BA4009" s="216">
        <f t="shared" si="8976"/>
        <v>2</v>
      </c>
      <c r="BB4009" s="216">
        <f t="shared" ref="BB4009" si="9036">BB4008+1</f>
        <v>4004</v>
      </c>
      <c r="BC4009" s="16">
        <f t="shared" si="8978"/>
        <v>10.96986301369863</v>
      </c>
      <c r="BD4009" s="16">
        <f>IF(Template!$F$7="Linear interpolation",LinInterp($AO$5:$AO$18,$AM$5:$AM$18,BC4009),CubicSpline($AO$5:$AO$18,$AM$5:$AM$18,BC4009))</f>
        <v>14.150012530406292</v>
      </c>
      <c r="BE4009" s="221">
        <f t="shared" si="8913"/>
        <v>4.2707430830294371</v>
      </c>
      <c r="BF4009" s="221">
        <f>BE4009/PRODUCT($BG$6:BG4008)</f>
        <v>1.0003625461667265</v>
      </c>
      <c r="BG4009" s="16">
        <f t="shared" si="8979"/>
        <v>1.0003625461667265</v>
      </c>
      <c r="BH4009" s="10">
        <f t="shared" si="8980"/>
        <v>13.232935085516706</v>
      </c>
      <c r="BI4009" s="90"/>
      <c r="BJ4009" s="17">
        <f t="shared" si="8962"/>
        <v>50002</v>
      </c>
      <c r="BK4009" s="16">
        <f t="shared" si="8956"/>
        <v>13.23377809347992</v>
      </c>
      <c r="BL4009" s="10">
        <f ca="1">IFERROR(AVERAGE(INDIRECT("BK"&amp;AC4009-Template!$F$10+1):INDIRECT("BK"&amp;AC4009)),0)</f>
        <v>13.234171029521226</v>
      </c>
      <c r="BM4009" s="35"/>
      <c r="BN4009" s="86"/>
      <c r="BO4009" s="35"/>
      <c r="BP4009" s="35"/>
      <c r="BQ4009" s="35"/>
      <c r="BR4009" s="35"/>
      <c r="BS4009" s="35"/>
      <c r="BT4009" s="35"/>
      <c r="BU4009" s="35"/>
      <c r="BV4009" s="35"/>
      <c r="BW4009" s="35"/>
      <c r="BX4009" s="35"/>
      <c r="BY4009" s="35"/>
      <c r="BZ4009" s="35"/>
      <c r="CA4009" s="35"/>
      <c r="CB4009" s="35"/>
      <c r="CC4009" s="35"/>
      <c r="CD4009" s="35"/>
      <c r="CE4009" s="35"/>
      <c r="CF4009" s="35"/>
      <c r="CG4009" s="35"/>
      <c r="CH4009" s="35"/>
    </row>
    <row r="4010" spans="1:86" ht="15.6" x14ac:dyDescent="0.3">
      <c r="A4010" s="35"/>
      <c r="B4010" s="86"/>
      <c r="C4010" s="35"/>
      <c r="D4010" s="35"/>
      <c r="E4010" s="35"/>
      <c r="F4010" s="35"/>
      <c r="G4010" s="35"/>
      <c r="H4010" s="35"/>
      <c r="I4010" s="35"/>
      <c r="J4010" s="35"/>
      <c r="K4010" s="35"/>
      <c r="L4010" s="35"/>
      <c r="M4010" s="35"/>
      <c r="N4010" s="35"/>
      <c r="O4010" s="35"/>
      <c r="P4010" s="35"/>
      <c r="Q4010" s="35"/>
      <c r="R4010" s="35"/>
      <c r="S4010" s="35"/>
      <c r="T4010" s="17">
        <f t="shared" si="8957"/>
        <v>50026</v>
      </c>
      <c r="U4010" s="216">
        <f t="shared" si="8951"/>
        <v>3</v>
      </c>
      <c r="V4010" s="216">
        <f t="shared" si="8957"/>
        <v>4005</v>
      </c>
      <c r="W4010" s="16">
        <f t="shared" si="8963"/>
        <v>10.972602739726028</v>
      </c>
      <c r="X4010" s="16" t="e">
        <f>IF(Template!$F$7="Linear interpolation",LinInterp($I$5:$I$22,$G$5:$G$22,W4010),CubicSpline($I$5:$I$22,$G$5:$G$22,W4010))</f>
        <v>#VALUE!</v>
      </c>
      <c r="Y4010" s="221" t="e">
        <f t="shared" si="8952"/>
        <v>#VALUE!</v>
      </c>
      <c r="Z4010" s="221" t="e">
        <f>Y4010/PRODUCT($AA$6:AA4009)</f>
        <v>#VALUE!</v>
      </c>
      <c r="AA4010" s="16" t="e">
        <f t="shared" si="8958"/>
        <v>#VALUE!</v>
      </c>
      <c r="AB4010" s="10" t="e">
        <f t="shared" si="8959"/>
        <v>#VALUE!</v>
      </c>
      <c r="AC4010" s="90">
        <f t="shared" si="8930"/>
        <v>4010</v>
      </c>
      <c r="AD4010" s="17">
        <f t="shared" si="8968"/>
        <v>50003</v>
      </c>
      <c r="AE4010" s="16" t="e">
        <f t="shared" si="8953"/>
        <v>#VALUE!</v>
      </c>
      <c r="AF4010" s="10">
        <f ca="1">IFERROR(AVERAGE(INDIRECT("AE"&amp;AC4010-Template!$F$10+1):INDIRECT("AE"&amp;AC4010)),0)</f>
        <v>0</v>
      </c>
      <c r="AG4010" s="35"/>
      <c r="AH4010" s="86"/>
      <c r="AI4010" s="35"/>
      <c r="AJ4010" s="35"/>
      <c r="AK4010" s="35"/>
      <c r="AL4010" s="35"/>
      <c r="AM4010" s="35"/>
      <c r="AN4010" s="35"/>
      <c r="AO4010" s="35"/>
      <c r="AP4010" s="35"/>
      <c r="AQ4010" s="35"/>
      <c r="AR4010" s="35"/>
      <c r="AS4010" s="35"/>
      <c r="AT4010" s="35"/>
      <c r="AU4010" s="35"/>
      <c r="AV4010" s="35"/>
      <c r="AW4010" s="35"/>
      <c r="AX4010" s="35"/>
      <c r="AY4010" s="35"/>
      <c r="AZ4010" s="17">
        <f t="shared" ref="AZ4010" si="9037">AZ4009+1</f>
        <v>50026</v>
      </c>
      <c r="BA4010" s="216">
        <f t="shared" si="8976"/>
        <v>3</v>
      </c>
      <c r="BB4010" s="216">
        <f t="shared" ref="BB4010" si="9038">BB4009+1</f>
        <v>4005</v>
      </c>
      <c r="BC4010" s="16">
        <f t="shared" si="8978"/>
        <v>10.972602739726028</v>
      </c>
      <c r="BD4010" s="16">
        <f>IF(Template!$F$7="Linear interpolation",LinInterp($AO$5:$AO$18,$AM$5:$AM$18,BC4010),CubicSpline($AO$5:$AO$18,$AM$5:$AM$18,BC4010))</f>
        <v>14.150011439345178</v>
      </c>
      <c r="BE4010" s="221">
        <f t="shared" si="8913"/>
        <v>4.2722914204376421</v>
      </c>
      <c r="BF4010" s="221">
        <f>BE4010/PRODUCT($BG$6:BG4009)</f>
        <v>1.000362545200707</v>
      </c>
      <c r="BG4010" s="16">
        <f t="shared" si="8979"/>
        <v>1.000362545200707</v>
      </c>
      <c r="BH4010" s="10">
        <f t="shared" si="8980"/>
        <v>13.232899825805443</v>
      </c>
      <c r="BI4010" s="90"/>
      <c r="BJ4010" s="17">
        <f t="shared" si="8962"/>
        <v>50003</v>
      </c>
      <c r="BK4010" s="16">
        <f t="shared" si="8956"/>
        <v>13.233583773391565</v>
      </c>
      <c r="BL4010" s="10">
        <f ca="1">IFERROR(AVERAGE(INDIRECT("BK"&amp;AC4010-Template!$F$10+1):INDIRECT("BK"&amp;AC4010)),0)</f>
        <v>13.234135966842928</v>
      </c>
      <c r="BM4010" s="35"/>
      <c r="BN4010" s="86"/>
      <c r="BO4010" s="35"/>
      <c r="BP4010" s="35"/>
      <c r="BQ4010" s="35"/>
      <c r="BR4010" s="35"/>
      <c r="BS4010" s="35"/>
      <c r="BT4010" s="35"/>
      <c r="BU4010" s="35"/>
      <c r="BV4010" s="35"/>
      <c r="BW4010" s="35"/>
      <c r="BX4010" s="35"/>
      <c r="BY4010" s="35"/>
      <c r="BZ4010" s="35"/>
      <c r="CA4010" s="35"/>
      <c r="CB4010" s="35"/>
      <c r="CC4010" s="35"/>
      <c r="CD4010" s="35"/>
      <c r="CE4010" s="35"/>
      <c r="CF4010" s="35"/>
      <c r="CG4010" s="35"/>
      <c r="CH4010" s="35"/>
    </row>
    <row r="4011" spans="1:86" ht="15.6" x14ac:dyDescent="0.3">
      <c r="A4011" s="35"/>
      <c r="B4011" s="86"/>
      <c r="C4011" s="35"/>
      <c r="D4011" s="35"/>
      <c r="E4011" s="35"/>
      <c r="F4011" s="35"/>
      <c r="G4011" s="35"/>
      <c r="H4011" s="35"/>
      <c r="I4011" s="35"/>
      <c r="J4011" s="35"/>
      <c r="K4011" s="35"/>
      <c r="L4011" s="35"/>
      <c r="M4011" s="35"/>
      <c r="N4011" s="35"/>
      <c r="O4011" s="35"/>
      <c r="P4011" s="35"/>
      <c r="Q4011" s="35"/>
      <c r="R4011" s="35"/>
      <c r="S4011" s="35"/>
      <c r="T4011" s="17">
        <f t="shared" si="8957"/>
        <v>50027</v>
      </c>
      <c r="U4011" s="216">
        <f t="shared" si="8951"/>
        <v>4</v>
      </c>
      <c r="V4011" s="216">
        <f t="shared" si="8957"/>
        <v>4006</v>
      </c>
      <c r="W4011" s="16">
        <f t="shared" si="8963"/>
        <v>10.975342465753425</v>
      </c>
      <c r="X4011" s="16" t="e">
        <f>IF(Template!$F$7="Linear interpolation",LinInterp($I$5:$I$22,$G$5:$G$22,W4011),CubicSpline($I$5:$I$22,$G$5:$G$22,W4011))</f>
        <v>#VALUE!</v>
      </c>
      <c r="Y4011" s="221" t="e">
        <f t="shared" si="8952"/>
        <v>#VALUE!</v>
      </c>
      <c r="Z4011" s="221" t="e">
        <f>Y4011/PRODUCT($AA$6:AA4010)</f>
        <v>#VALUE!</v>
      </c>
      <c r="AA4011" s="16" t="e">
        <f t="shared" si="8958"/>
        <v>#VALUE!</v>
      </c>
      <c r="AB4011" s="10" t="e">
        <f t="shared" si="8959"/>
        <v>#VALUE!</v>
      </c>
      <c r="AC4011" s="90">
        <f t="shared" si="8930"/>
        <v>4011</v>
      </c>
      <c r="AD4011" s="17">
        <f t="shared" si="8968"/>
        <v>50004</v>
      </c>
      <c r="AE4011" s="16" t="e">
        <f t="shared" si="8953"/>
        <v>#VALUE!</v>
      </c>
      <c r="AF4011" s="10">
        <f ca="1">IFERROR(AVERAGE(INDIRECT("AE"&amp;AC4011-Template!$F$10+1):INDIRECT("AE"&amp;AC4011)),0)</f>
        <v>0</v>
      </c>
      <c r="AG4011" s="35"/>
      <c r="AH4011" s="86"/>
      <c r="AI4011" s="35"/>
      <c r="AJ4011" s="35"/>
      <c r="AK4011" s="35"/>
      <c r="AL4011" s="35"/>
      <c r="AM4011" s="35"/>
      <c r="AN4011" s="35"/>
      <c r="AO4011" s="35"/>
      <c r="AP4011" s="35"/>
      <c r="AQ4011" s="35"/>
      <c r="AR4011" s="35"/>
      <c r="AS4011" s="35"/>
      <c r="AT4011" s="35"/>
      <c r="AU4011" s="35"/>
      <c r="AV4011" s="35"/>
      <c r="AW4011" s="35"/>
      <c r="AX4011" s="35"/>
      <c r="AY4011" s="35"/>
      <c r="AZ4011" s="17">
        <f t="shared" ref="AZ4011" si="9039">AZ4010+1</f>
        <v>50027</v>
      </c>
      <c r="BA4011" s="216">
        <f t="shared" si="8976"/>
        <v>4</v>
      </c>
      <c r="BB4011" s="216">
        <f t="shared" ref="BB4011" si="9040">BB4010+1</f>
        <v>4006</v>
      </c>
      <c r="BC4011" s="16">
        <f t="shared" si="8978"/>
        <v>10.975342465753425</v>
      </c>
      <c r="BD4011" s="16">
        <f>IF(Template!$F$7="Linear interpolation",LinInterp($AO$5:$AO$18,$AM$5:$AM$18,BC4011),CubicSpline($AO$5:$AO$18,$AM$5:$AM$18,BC4011))</f>
        <v>14.150010338751278</v>
      </c>
      <c r="BE4011" s="221">
        <f t="shared" si="8913"/>
        <v>4.2738403150470576</v>
      </c>
      <c r="BF4011" s="221">
        <f>BE4011/PRODUCT($BG$6:BG4010)</f>
        <v>1.0003625442314179</v>
      </c>
      <c r="BG4011" s="16">
        <f t="shared" si="8979"/>
        <v>1.0003625442314179</v>
      </c>
      <c r="BH4011" s="10">
        <f t="shared" si="8980"/>
        <v>13.232864446753535</v>
      </c>
      <c r="BI4011" s="90"/>
      <c r="BJ4011" s="17">
        <f t="shared" si="8962"/>
        <v>50004</v>
      </c>
      <c r="BK4011" s="16">
        <f t="shared" si="8956"/>
        <v>13.233648156783961</v>
      </c>
      <c r="BL4011" s="10">
        <f ca="1">IFERROR(AVERAGE(INDIRECT("BK"&amp;AC4011-Template!$F$10+1):INDIRECT("BK"&amp;AC4011)),0)</f>
        <v>13.234103050277708</v>
      </c>
      <c r="BM4011" s="35"/>
      <c r="BN4011" s="86"/>
      <c r="BO4011" s="35"/>
      <c r="BP4011" s="35"/>
      <c r="BQ4011" s="35"/>
      <c r="BR4011" s="35"/>
      <c r="BS4011" s="35"/>
      <c r="BT4011" s="35"/>
      <c r="BU4011" s="35"/>
      <c r="BV4011" s="35"/>
      <c r="BW4011" s="35"/>
      <c r="BX4011" s="35"/>
      <c r="BY4011" s="35"/>
      <c r="BZ4011" s="35"/>
      <c r="CA4011" s="35"/>
      <c r="CB4011" s="35"/>
      <c r="CC4011" s="35"/>
      <c r="CD4011" s="35"/>
      <c r="CE4011" s="35"/>
      <c r="CF4011" s="35"/>
      <c r="CG4011" s="35"/>
      <c r="CH4011" s="35"/>
    </row>
    <row r="4012" spans="1:86" ht="15.6" x14ac:dyDescent="0.3">
      <c r="A4012" s="35"/>
      <c r="B4012" s="86"/>
      <c r="C4012" s="35"/>
      <c r="D4012" s="35"/>
      <c r="E4012" s="35"/>
      <c r="F4012" s="35"/>
      <c r="G4012" s="35"/>
      <c r="H4012" s="35"/>
      <c r="I4012" s="35"/>
      <c r="J4012" s="35"/>
      <c r="K4012" s="35"/>
      <c r="L4012" s="35"/>
      <c r="M4012" s="35"/>
      <c r="N4012" s="35"/>
      <c r="O4012" s="35"/>
      <c r="P4012" s="35"/>
      <c r="Q4012" s="35"/>
      <c r="R4012" s="35"/>
      <c r="S4012" s="35"/>
      <c r="T4012" s="17">
        <f t="shared" si="8957"/>
        <v>50028</v>
      </c>
      <c r="U4012" s="216">
        <f t="shared" si="8951"/>
        <v>5</v>
      </c>
      <c r="V4012" s="216">
        <f t="shared" si="8957"/>
        <v>4007</v>
      </c>
      <c r="W4012" s="16">
        <f t="shared" si="8963"/>
        <v>10.978082191780821</v>
      </c>
      <c r="X4012" s="16" t="e">
        <f>IF(Template!$F$7="Linear interpolation",LinInterp($I$5:$I$22,$G$5:$G$22,W4012),CubicSpline($I$5:$I$22,$G$5:$G$22,W4012))</f>
        <v>#VALUE!</v>
      </c>
      <c r="Y4012" s="221" t="e">
        <f t="shared" si="8952"/>
        <v>#VALUE!</v>
      </c>
      <c r="Z4012" s="221" t="e">
        <f>Y4012/PRODUCT($AA$6:AA4011)</f>
        <v>#VALUE!</v>
      </c>
      <c r="AA4012" s="16" t="e">
        <f t="shared" si="8958"/>
        <v>#VALUE!</v>
      </c>
      <c r="AB4012" s="10" t="e">
        <f t="shared" si="8959"/>
        <v>#VALUE!</v>
      </c>
      <c r="AC4012" s="90">
        <f t="shared" si="8930"/>
        <v>4012</v>
      </c>
      <c r="AD4012" s="17">
        <f t="shared" si="8968"/>
        <v>50005</v>
      </c>
      <c r="AE4012" s="16" t="e">
        <f t="shared" si="8953"/>
        <v>#VALUE!</v>
      </c>
      <c r="AF4012" s="10">
        <f ca="1">IFERROR(AVERAGE(INDIRECT("AE"&amp;AC4012-Template!$F$10+1):INDIRECT("AE"&amp;AC4012)),0)</f>
        <v>0</v>
      </c>
      <c r="AG4012" s="35"/>
      <c r="AH4012" s="86"/>
      <c r="AI4012" s="35"/>
      <c r="AJ4012" s="35"/>
      <c r="AK4012" s="35"/>
      <c r="AL4012" s="35"/>
      <c r="AM4012" s="35"/>
      <c r="AN4012" s="35"/>
      <c r="AO4012" s="35"/>
      <c r="AP4012" s="35"/>
      <c r="AQ4012" s="35"/>
      <c r="AR4012" s="35"/>
      <c r="AS4012" s="35"/>
      <c r="AT4012" s="35"/>
      <c r="AU4012" s="35"/>
      <c r="AV4012" s="35"/>
      <c r="AW4012" s="35"/>
      <c r="AX4012" s="35"/>
      <c r="AY4012" s="35"/>
      <c r="AZ4012" s="17">
        <f t="shared" ref="AZ4012" si="9041">AZ4011+1</f>
        <v>50028</v>
      </c>
      <c r="BA4012" s="216">
        <f t="shared" si="8976"/>
        <v>5</v>
      </c>
      <c r="BB4012" s="216">
        <f t="shared" ref="BB4012" si="9042">BB4011+1</f>
        <v>4007</v>
      </c>
      <c r="BC4012" s="16">
        <f t="shared" si="8978"/>
        <v>10.978082191780821</v>
      </c>
      <c r="BD4012" s="16">
        <f>IF(Template!$F$7="Linear interpolation",LinInterp($AO$5:$AO$18,$AM$5:$AM$18,BC4012),CubicSpline($AO$5:$AO$18,$AM$5:$AM$18,BC4012))</f>
        <v>14.150009228597737</v>
      </c>
      <c r="BE4012" s="221">
        <f t="shared" si="8913"/>
        <v>4.2753897670427206</v>
      </c>
      <c r="BF4012" s="221">
        <f>BE4012/PRODUCT($BG$6:BG4011)</f>
        <v>1.0003625432588596</v>
      </c>
      <c r="BG4012" s="16">
        <f t="shared" si="8979"/>
        <v>1.0003625432588596</v>
      </c>
      <c r="BH4012" s="10">
        <f t="shared" si="8980"/>
        <v>13.232828948377184</v>
      </c>
      <c r="BI4012" s="90"/>
      <c r="BJ4012" s="17">
        <f t="shared" si="8962"/>
        <v>50005</v>
      </c>
      <c r="BK4012" s="16">
        <f t="shared" si="8956"/>
        <v>13.233615379844466</v>
      </c>
      <c r="BL4012" s="10">
        <f ca="1">IFERROR(AVERAGE(INDIRECT("BK"&amp;AC4012-Template!$F$10+1):INDIRECT("BK"&amp;AC4012)),0)</f>
        <v>13.234074871067786</v>
      </c>
      <c r="BM4012" s="35"/>
      <c r="BN4012" s="86"/>
      <c r="BO4012" s="35"/>
      <c r="BP4012" s="35"/>
      <c r="BQ4012" s="35"/>
      <c r="BR4012" s="35"/>
      <c r="BS4012" s="35"/>
      <c r="BT4012" s="35"/>
      <c r="BU4012" s="35"/>
      <c r="BV4012" s="35"/>
      <c r="BW4012" s="35"/>
      <c r="BX4012" s="35"/>
      <c r="BY4012" s="35"/>
      <c r="BZ4012" s="35"/>
      <c r="CA4012" s="35"/>
      <c r="CB4012" s="35"/>
      <c r="CC4012" s="35"/>
      <c r="CD4012" s="35"/>
      <c r="CE4012" s="35"/>
      <c r="CF4012" s="35"/>
      <c r="CG4012" s="35"/>
      <c r="CH4012" s="35"/>
    </row>
    <row r="4013" spans="1:86" ht="15.6" x14ac:dyDescent="0.3">
      <c r="A4013" s="35"/>
      <c r="B4013" s="86"/>
      <c r="C4013" s="35"/>
      <c r="D4013" s="35"/>
      <c r="E4013" s="35"/>
      <c r="F4013" s="35"/>
      <c r="G4013" s="35"/>
      <c r="H4013" s="35"/>
      <c r="I4013" s="35"/>
      <c r="J4013" s="35"/>
      <c r="K4013" s="35"/>
      <c r="L4013" s="35"/>
      <c r="M4013" s="35"/>
      <c r="N4013" s="35"/>
      <c r="O4013" s="35"/>
      <c r="P4013" s="35"/>
      <c r="Q4013" s="35"/>
      <c r="R4013" s="35"/>
      <c r="S4013" s="35"/>
      <c r="T4013" s="17">
        <f t="shared" si="8957"/>
        <v>50029</v>
      </c>
      <c r="U4013" s="216">
        <f t="shared" si="8951"/>
        <v>6</v>
      </c>
      <c r="V4013" s="216">
        <f t="shared" si="8957"/>
        <v>4008</v>
      </c>
      <c r="W4013" s="16">
        <f t="shared" si="8963"/>
        <v>10.980821917808219</v>
      </c>
      <c r="X4013" s="16" t="e">
        <f>IF(Template!$F$7="Linear interpolation",LinInterp($I$5:$I$22,$G$5:$G$22,W4013),CubicSpline($I$5:$I$22,$G$5:$G$22,W4013))</f>
        <v>#VALUE!</v>
      </c>
      <c r="Y4013" s="221" t="e">
        <f t="shared" si="8952"/>
        <v>#VALUE!</v>
      </c>
      <c r="Z4013" s="221" t="e">
        <f>Y4013/PRODUCT($AA$6:AA4012)</f>
        <v>#VALUE!</v>
      </c>
      <c r="AA4013" s="16" t="e">
        <f t="shared" si="8958"/>
        <v>#VALUE!</v>
      </c>
      <c r="AB4013" s="10" t="e">
        <f t="shared" si="8959"/>
        <v>#VALUE!</v>
      </c>
      <c r="AC4013" s="90">
        <f t="shared" si="8930"/>
        <v>4013</v>
      </c>
      <c r="AD4013" s="17">
        <f t="shared" si="8968"/>
        <v>50006</v>
      </c>
      <c r="AE4013" s="16" t="e">
        <f t="shared" si="8953"/>
        <v>#VALUE!</v>
      </c>
      <c r="AF4013" s="10">
        <f ca="1">IFERROR(AVERAGE(INDIRECT("AE"&amp;AC4013-Template!$F$10+1):INDIRECT("AE"&amp;AC4013)),0)</f>
        <v>0</v>
      </c>
      <c r="AG4013" s="35"/>
      <c r="AH4013" s="86"/>
      <c r="AI4013" s="35"/>
      <c r="AJ4013" s="35"/>
      <c r="AK4013" s="35"/>
      <c r="AL4013" s="35"/>
      <c r="AM4013" s="35"/>
      <c r="AN4013" s="35"/>
      <c r="AO4013" s="35"/>
      <c r="AP4013" s="35"/>
      <c r="AQ4013" s="35"/>
      <c r="AR4013" s="35"/>
      <c r="AS4013" s="35"/>
      <c r="AT4013" s="35"/>
      <c r="AU4013" s="35"/>
      <c r="AV4013" s="35"/>
      <c r="AW4013" s="35"/>
      <c r="AX4013" s="35"/>
      <c r="AY4013" s="35"/>
      <c r="AZ4013" s="17">
        <f t="shared" ref="AZ4013" si="9043">AZ4012+1</f>
        <v>50029</v>
      </c>
      <c r="BA4013" s="216">
        <f t="shared" si="8976"/>
        <v>6</v>
      </c>
      <c r="BB4013" s="216">
        <f t="shared" ref="BB4013" si="9044">BB4012+1</f>
        <v>4008</v>
      </c>
      <c r="BC4013" s="16">
        <f t="shared" si="8978"/>
        <v>10.980821917808219</v>
      </c>
      <c r="BD4013" s="16">
        <f>IF(Template!$F$7="Linear interpolation",LinInterp($AO$5:$AO$18,$AM$5:$AM$18,BC4013),CubicSpline($AO$5:$AO$18,$AM$5:$AM$18,BC4013))</f>
        <v>14.150008108857703</v>
      </c>
      <c r="BE4013" s="221">
        <f t="shared" si="8913"/>
        <v>4.2769397766097059</v>
      </c>
      <c r="BF4013" s="221">
        <f>BE4013/PRODUCT($BG$6:BG4012)</f>
        <v>1.0003625422830296</v>
      </c>
      <c r="BG4013" s="16">
        <f t="shared" si="8979"/>
        <v>1.0003625432588596</v>
      </c>
      <c r="BH4013" s="10">
        <f t="shared" si="8980"/>
        <v>13.232828948377184</v>
      </c>
      <c r="BI4013" s="90"/>
      <c r="BJ4013" s="17">
        <f t="shared" si="8962"/>
        <v>50006</v>
      </c>
      <c r="BK4013" s="16">
        <f t="shared" si="8956"/>
        <v>13.233582485574269</v>
      </c>
      <c r="BL4013" s="10">
        <f ca="1">IFERROR(AVERAGE(INDIRECT("BK"&amp;AC4013-Template!$F$10+1):INDIRECT("BK"&amp;AC4013)),0)</f>
        <v>13.234043664786034</v>
      </c>
      <c r="BM4013" s="35"/>
      <c r="BN4013" s="86"/>
      <c r="BO4013" s="35"/>
      <c r="BP4013" s="35"/>
      <c r="BQ4013" s="35"/>
      <c r="BR4013" s="35"/>
      <c r="BS4013" s="35"/>
      <c r="BT4013" s="35"/>
      <c r="BU4013" s="35"/>
      <c r="BV4013" s="35"/>
      <c r="BW4013" s="35"/>
      <c r="BX4013" s="35"/>
      <c r="BY4013" s="35"/>
      <c r="BZ4013" s="35"/>
      <c r="CA4013" s="35"/>
      <c r="CB4013" s="35"/>
      <c r="CC4013" s="35"/>
      <c r="CD4013" s="35"/>
      <c r="CE4013" s="35"/>
      <c r="CF4013" s="35"/>
      <c r="CG4013" s="35"/>
      <c r="CH4013" s="35"/>
    </row>
    <row r="4014" spans="1:86" ht="15.6" x14ac:dyDescent="0.3">
      <c r="A4014" s="35"/>
      <c r="B4014" s="86"/>
      <c r="C4014" s="35"/>
      <c r="D4014" s="35"/>
      <c r="E4014" s="35"/>
      <c r="F4014" s="35"/>
      <c r="G4014" s="35"/>
      <c r="H4014" s="35"/>
      <c r="I4014" s="35"/>
      <c r="J4014" s="35"/>
      <c r="K4014" s="35"/>
      <c r="L4014" s="35"/>
      <c r="M4014" s="35"/>
      <c r="N4014" s="35"/>
      <c r="O4014" s="35"/>
      <c r="P4014" s="35"/>
      <c r="Q4014" s="35"/>
      <c r="R4014" s="35"/>
      <c r="S4014" s="35"/>
      <c r="T4014" s="17">
        <f t="shared" si="8957"/>
        <v>50030</v>
      </c>
      <c r="U4014" s="216">
        <f t="shared" si="8951"/>
        <v>7</v>
      </c>
      <c r="V4014" s="216">
        <f t="shared" si="8957"/>
        <v>4009</v>
      </c>
      <c r="W4014" s="16">
        <f t="shared" si="8963"/>
        <v>10.983561643835616</v>
      </c>
      <c r="X4014" s="16" t="e">
        <f>IF(Template!$F$7="Linear interpolation",LinInterp($I$5:$I$22,$G$5:$G$22,W4014),CubicSpline($I$5:$I$22,$G$5:$G$22,W4014))</f>
        <v>#VALUE!</v>
      </c>
      <c r="Y4014" s="221" t="e">
        <f t="shared" si="8952"/>
        <v>#VALUE!</v>
      </c>
      <c r="Z4014" s="221" t="e">
        <f>Y4014/PRODUCT($AA$6:AA4013)</f>
        <v>#VALUE!</v>
      </c>
      <c r="AA4014" s="16" t="e">
        <f t="shared" si="8958"/>
        <v>#VALUE!</v>
      </c>
      <c r="AB4014" s="10" t="e">
        <f t="shared" si="8959"/>
        <v>#VALUE!</v>
      </c>
      <c r="AC4014" s="90">
        <f t="shared" si="8930"/>
        <v>4014</v>
      </c>
      <c r="AD4014" s="17">
        <f t="shared" si="8968"/>
        <v>50007</v>
      </c>
      <c r="AE4014" s="16" t="e">
        <f t="shared" si="8953"/>
        <v>#VALUE!</v>
      </c>
      <c r="AF4014" s="10">
        <f ca="1">IFERROR(AVERAGE(INDIRECT("AE"&amp;AC4014-Template!$F$10+1):INDIRECT("AE"&amp;AC4014)),0)</f>
        <v>0</v>
      </c>
      <c r="AG4014" s="35"/>
      <c r="AH4014" s="86"/>
      <c r="AI4014" s="35"/>
      <c r="AJ4014" s="35"/>
      <c r="AK4014" s="35"/>
      <c r="AL4014" s="35"/>
      <c r="AM4014" s="35"/>
      <c r="AN4014" s="35"/>
      <c r="AO4014" s="35"/>
      <c r="AP4014" s="35"/>
      <c r="AQ4014" s="35"/>
      <c r="AR4014" s="35"/>
      <c r="AS4014" s="35"/>
      <c r="AT4014" s="35"/>
      <c r="AU4014" s="35"/>
      <c r="AV4014" s="35"/>
      <c r="AW4014" s="35"/>
      <c r="AX4014" s="35"/>
      <c r="AY4014" s="35"/>
      <c r="AZ4014" s="17">
        <f t="shared" ref="AZ4014" si="9045">AZ4013+1</f>
        <v>50030</v>
      </c>
      <c r="BA4014" s="216">
        <f t="shared" si="8976"/>
        <v>7</v>
      </c>
      <c r="BB4014" s="216">
        <f t="shared" ref="BB4014" si="9046">BB4013+1</f>
        <v>4009</v>
      </c>
      <c r="BC4014" s="16">
        <f t="shared" si="8978"/>
        <v>10.983561643835616</v>
      </c>
      <c r="BD4014" s="16">
        <f>IF(Template!$F$7="Linear interpolation",LinInterp($AO$5:$AO$18,$AM$5:$AM$18,BC4014),CubicSpline($AO$5:$AO$18,$AM$5:$AM$18,BC4014))</f>
        <v>14.150006979504322</v>
      </c>
      <c r="BE4014" s="221">
        <f t="shared" si="8913"/>
        <v>4.2784903439331243</v>
      </c>
      <c r="BF4014" s="221">
        <f>BE4014/PRODUCT($BG$6:BG4013)</f>
        <v>1.0003625403280945</v>
      </c>
      <c r="BG4014" s="16">
        <f t="shared" si="8979"/>
        <v>1.0003625432588596</v>
      </c>
      <c r="BH4014" s="10">
        <f t="shared" si="8980"/>
        <v>13.232828948377184</v>
      </c>
      <c r="BI4014" s="90"/>
      <c r="BJ4014" s="17">
        <f t="shared" si="8962"/>
        <v>50007</v>
      </c>
      <c r="BK4014" s="16">
        <f t="shared" si="8956"/>
        <v>13.233549474013895</v>
      </c>
      <c r="BL4014" s="10">
        <f ca="1">IFERROR(AVERAGE(INDIRECT("BK"&amp;AC4014-Template!$F$10+1):INDIRECT("BK"&amp;AC4014)),0)</f>
        <v>13.23401234248788</v>
      </c>
      <c r="BM4014" s="35"/>
      <c r="BN4014" s="86"/>
      <c r="BO4014" s="35"/>
      <c r="BP4014" s="35"/>
      <c r="BQ4014" s="35"/>
      <c r="BR4014" s="35"/>
      <c r="BS4014" s="35"/>
      <c r="BT4014" s="35"/>
      <c r="BU4014" s="35"/>
      <c r="BV4014" s="35"/>
      <c r="BW4014" s="35"/>
      <c r="BX4014" s="35"/>
      <c r="BY4014" s="35"/>
      <c r="BZ4014" s="35"/>
      <c r="CA4014" s="35"/>
      <c r="CB4014" s="35"/>
      <c r="CC4014" s="35"/>
      <c r="CD4014" s="35"/>
      <c r="CE4014" s="35"/>
      <c r="CF4014" s="35"/>
      <c r="CG4014" s="35"/>
      <c r="CH4014" s="35"/>
    </row>
    <row r="4015" spans="1:86" ht="15.6" x14ac:dyDescent="0.3">
      <c r="A4015" s="35"/>
      <c r="B4015" s="86"/>
      <c r="C4015" s="35"/>
      <c r="D4015" s="35"/>
      <c r="E4015" s="35"/>
      <c r="F4015" s="35"/>
      <c r="G4015" s="35"/>
      <c r="H4015" s="35"/>
      <c r="I4015" s="35"/>
      <c r="J4015" s="35"/>
      <c r="K4015" s="35"/>
      <c r="L4015" s="35"/>
      <c r="M4015" s="35"/>
      <c r="N4015" s="35"/>
      <c r="O4015" s="35"/>
      <c r="P4015" s="35"/>
      <c r="Q4015" s="35"/>
      <c r="R4015" s="35"/>
      <c r="S4015" s="35"/>
      <c r="T4015" s="17">
        <f t="shared" si="8957"/>
        <v>50031</v>
      </c>
      <c r="U4015" s="216">
        <f t="shared" si="8951"/>
        <v>1</v>
      </c>
      <c r="V4015" s="216">
        <f t="shared" si="8957"/>
        <v>4010</v>
      </c>
      <c r="W4015" s="16">
        <f t="shared" si="8963"/>
        <v>10.986301369863014</v>
      </c>
      <c r="X4015" s="16" t="e">
        <f>IF(Template!$F$7="Linear interpolation",LinInterp($I$5:$I$22,$G$5:$G$22,W4015),CubicSpline($I$5:$I$22,$G$5:$G$22,W4015))</f>
        <v>#VALUE!</v>
      </c>
      <c r="Y4015" s="221" t="e">
        <f t="shared" si="8952"/>
        <v>#VALUE!</v>
      </c>
      <c r="Z4015" s="221" t="e">
        <f>Y4015/PRODUCT($AA$6:AA4014)</f>
        <v>#VALUE!</v>
      </c>
      <c r="AA4015" s="16" t="e">
        <f t="shared" si="8958"/>
        <v>#VALUE!</v>
      </c>
      <c r="AB4015" s="10" t="e">
        <f t="shared" si="8959"/>
        <v>#VALUE!</v>
      </c>
      <c r="AC4015" s="90">
        <f t="shared" si="8930"/>
        <v>4015</v>
      </c>
      <c r="AD4015" s="17">
        <f t="shared" si="8968"/>
        <v>50008</v>
      </c>
      <c r="AE4015" s="16" t="e">
        <f t="shared" si="8953"/>
        <v>#VALUE!</v>
      </c>
      <c r="AF4015" s="10">
        <f ca="1">IFERROR(AVERAGE(INDIRECT("AE"&amp;AC4015-Template!$F$10+1):INDIRECT("AE"&amp;AC4015)),0)</f>
        <v>0</v>
      </c>
      <c r="AG4015" s="35"/>
      <c r="AH4015" s="86"/>
      <c r="AI4015" s="35"/>
      <c r="AJ4015" s="35"/>
      <c r="AK4015" s="35"/>
      <c r="AL4015" s="35"/>
      <c r="AM4015" s="35"/>
      <c r="AN4015" s="35"/>
      <c r="AO4015" s="35"/>
      <c r="AP4015" s="35"/>
      <c r="AQ4015" s="35"/>
      <c r="AR4015" s="35"/>
      <c r="AS4015" s="35"/>
      <c r="AT4015" s="35"/>
      <c r="AU4015" s="35"/>
      <c r="AV4015" s="35"/>
      <c r="AW4015" s="35"/>
      <c r="AX4015" s="35"/>
      <c r="AY4015" s="35"/>
      <c r="AZ4015" s="17">
        <f t="shared" ref="AZ4015" si="9047">AZ4014+1</f>
        <v>50031</v>
      </c>
      <c r="BA4015" s="216">
        <f t="shared" si="8976"/>
        <v>1</v>
      </c>
      <c r="BB4015" s="216">
        <f t="shared" ref="BB4015" si="9048">BB4014+1</f>
        <v>4010</v>
      </c>
      <c r="BC4015" s="16">
        <f t="shared" si="8978"/>
        <v>10.986301369863014</v>
      </c>
      <c r="BD4015" s="16">
        <f>IF(Template!$F$7="Linear interpolation",LinInterp($AO$5:$AO$18,$AM$5:$AM$18,BC4015),CubicSpline($AO$5:$AO$18,$AM$5:$AM$18,BC4015))</f>
        <v>14.150005840510742</v>
      </c>
      <c r="BE4015" s="221">
        <f t="shared" si="8913"/>
        <v>4.2800414691981139</v>
      </c>
      <c r="BF4015" s="221">
        <f>BE4015/PRODUCT($BG$6:BG4014)</f>
        <v>1.0003625373907734</v>
      </c>
      <c r="BG4015" s="16">
        <f t="shared" si="8979"/>
        <v>1.0003625373907734</v>
      </c>
      <c r="BH4015" s="10">
        <f t="shared" si="8980"/>
        <v>13.232614763229456</v>
      </c>
      <c r="BI4015" s="90"/>
      <c r="BJ4015" s="17">
        <f t="shared" si="8962"/>
        <v>50008</v>
      </c>
      <c r="BK4015" s="16">
        <f t="shared" si="8956"/>
        <v>13.233549474013895</v>
      </c>
      <c r="BL4015" s="10">
        <f ca="1">IFERROR(AVERAGE(INDIRECT("BK"&amp;AC4015-Template!$F$10+1):INDIRECT("BK"&amp;AC4015)),0)</f>
        <v>13.23398200837892</v>
      </c>
      <c r="BM4015" s="35"/>
      <c r="BN4015" s="86"/>
      <c r="BO4015" s="35"/>
      <c r="BP4015" s="35"/>
      <c r="BQ4015" s="35"/>
      <c r="BR4015" s="35"/>
      <c r="BS4015" s="35"/>
      <c r="BT4015" s="35"/>
      <c r="BU4015" s="35"/>
      <c r="BV4015" s="35"/>
      <c r="BW4015" s="35"/>
      <c r="BX4015" s="35"/>
      <c r="BY4015" s="35"/>
      <c r="BZ4015" s="35"/>
      <c r="CA4015" s="35"/>
      <c r="CB4015" s="35"/>
      <c r="CC4015" s="35"/>
      <c r="CD4015" s="35"/>
      <c r="CE4015" s="35"/>
      <c r="CF4015" s="35"/>
      <c r="CG4015" s="35"/>
      <c r="CH4015" s="35"/>
    </row>
    <row r="4016" spans="1:86" ht="15.6" x14ac:dyDescent="0.3">
      <c r="A4016" s="35"/>
      <c r="B4016" s="86"/>
      <c r="C4016" s="35"/>
      <c r="D4016" s="35"/>
      <c r="E4016" s="35"/>
      <c r="F4016" s="35"/>
      <c r="G4016" s="35"/>
      <c r="H4016" s="35"/>
      <c r="I4016" s="35"/>
      <c r="J4016" s="35"/>
      <c r="K4016" s="35"/>
      <c r="L4016" s="35"/>
      <c r="M4016" s="35"/>
      <c r="N4016" s="35"/>
      <c r="O4016" s="35"/>
      <c r="P4016" s="35"/>
      <c r="Q4016" s="35"/>
      <c r="R4016" s="35"/>
      <c r="S4016" s="35"/>
      <c r="T4016" s="17">
        <f t="shared" si="8957"/>
        <v>50032</v>
      </c>
      <c r="U4016" s="216">
        <f t="shared" si="8951"/>
        <v>2</v>
      </c>
      <c r="V4016" s="216">
        <f t="shared" si="8957"/>
        <v>4011</v>
      </c>
      <c r="W4016" s="16">
        <f t="shared" si="8963"/>
        <v>10.989041095890411</v>
      </c>
      <c r="X4016" s="16" t="e">
        <f>IF(Template!$F$7="Linear interpolation",LinInterp($I$5:$I$22,$G$5:$G$22,W4016),CubicSpline($I$5:$I$22,$G$5:$G$22,W4016))</f>
        <v>#VALUE!</v>
      </c>
      <c r="Y4016" s="221" t="e">
        <f t="shared" si="8952"/>
        <v>#VALUE!</v>
      </c>
      <c r="Z4016" s="221" t="e">
        <f>Y4016/PRODUCT($AA$6:AA4015)</f>
        <v>#VALUE!</v>
      </c>
      <c r="AA4016" s="16" t="e">
        <f t="shared" si="8958"/>
        <v>#VALUE!</v>
      </c>
      <c r="AB4016" s="10" t="e">
        <f t="shared" si="8959"/>
        <v>#VALUE!</v>
      </c>
      <c r="AC4016" s="90">
        <f t="shared" si="8930"/>
        <v>4016</v>
      </c>
      <c r="AD4016" s="17">
        <f t="shared" si="8968"/>
        <v>50009</v>
      </c>
      <c r="AE4016" s="16" t="e">
        <f t="shared" si="8953"/>
        <v>#VALUE!</v>
      </c>
      <c r="AF4016" s="10">
        <f ca="1">IFERROR(AVERAGE(INDIRECT("AE"&amp;AC4016-Template!$F$10+1):INDIRECT("AE"&amp;AC4016)),0)</f>
        <v>0</v>
      </c>
      <c r="AG4016" s="35"/>
      <c r="AH4016" s="86"/>
      <c r="AI4016" s="35"/>
      <c r="AJ4016" s="35"/>
      <c r="AK4016" s="35"/>
      <c r="AL4016" s="35"/>
      <c r="AM4016" s="35"/>
      <c r="AN4016" s="35"/>
      <c r="AO4016" s="35"/>
      <c r="AP4016" s="35"/>
      <c r="AQ4016" s="35"/>
      <c r="AR4016" s="35"/>
      <c r="AS4016" s="35"/>
      <c r="AT4016" s="35"/>
      <c r="AU4016" s="35"/>
      <c r="AV4016" s="35"/>
      <c r="AW4016" s="35"/>
      <c r="AX4016" s="35"/>
      <c r="AY4016" s="35"/>
      <c r="AZ4016" s="17">
        <f t="shared" ref="AZ4016" si="9049">AZ4015+1</f>
        <v>50032</v>
      </c>
      <c r="BA4016" s="216">
        <f t="shared" si="8976"/>
        <v>2</v>
      </c>
      <c r="BB4016" s="216">
        <f t="shared" ref="BB4016" si="9050">BB4015+1</f>
        <v>4011</v>
      </c>
      <c r="BC4016" s="16">
        <f t="shared" si="8978"/>
        <v>10.989041095890411</v>
      </c>
      <c r="BD4016" s="16">
        <f>IF(Template!$F$7="Linear interpolation",LinInterp($AO$5:$AO$18,$AM$5:$AM$18,BC4016),CubicSpline($AO$5:$AO$18,$AM$5:$AM$18,BC4016))</f>
        <v>14.150004691850111</v>
      </c>
      <c r="BE4016" s="221">
        <f t="shared" si="8913"/>
        <v>4.2815931525898732</v>
      </c>
      <c r="BF4016" s="221">
        <f>BE4016/PRODUCT($BG$6:BG4015)</f>
        <v>1.0003625393358746</v>
      </c>
      <c r="BG4016" s="16">
        <f t="shared" si="8979"/>
        <v>1.0003625393358746</v>
      </c>
      <c r="BH4016" s="10">
        <f t="shared" si="8980"/>
        <v>13.232685759422935</v>
      </c>
      <c r="BI4016" s="90"/>
      <c r="BJ4016" s="17">
        <f t="shared" si="8962"/>
        <v>50009</v>
      </c>
      <c r="BK4016" s="16">
        <f t="shared" si="8956"/>
        <v>13.233549474013895</v>
      </c>
      <c r="BL4016" s="10">
        <f ca="1">IFERROR(AVERAGE(INDIRECT("BK"&amp;AC4016-Template!$F$10+1):INDIRECT("BK"&amp;AC4016)),0)</f>
        <v>13.233952666286974</v>
      </c>
      <c r="BM4016" s="35"/>
      <c r="BN4016" s="86"/>
      <c r="BO4016" s="35"/>
      <c r="BP4016" s="35"/>
      <c r="BQ4016" s="35"/>
      <c r="BR4016" s="35"/>
      <c r="BS4016" s="35"/>
      <c r="BT4016" s="35"/>
      <c r="BU4016" s="35"/>
      <c r="BV4016" s="35"/>
      <c r="BW4016" s="35"/>
      <c r="BX4016" s="35"/>
      <c r="BY4016" s="35"/>
      <c r="BZ4016" s="35"/>
      <c r="CA4016" s="35"/>
      <c r="CB4016" s="35"/>
      <c r="CC4016" s="35"/>
      <c r="CD4016" s="35"/>
      <c r="CE4016" s="35"/>
      <c r="CF4016" s="35"/>
      <c r="CG4016" s="35"/>
      <c r="CH4016" s="35"/>
    </row>
    <row r="4017" spans="1:86" ht="15.6" x14ac:dyDescent="0.3">
      <c r="A4017" s="35"/>
      <c r="B4017" s="86"/>
      <c r="C4017" s="35"/>
      <c r="D4017" s="35"/>
      <c r="E4017" s="35"/>
      <c r="F4017" s="35"/>
      <c r="G4017" s="35"/>
      <c r="H4017" s="35"/>
      <c r="I4017" s="35"/>
      <c r="J4017" s="35"/>
      <c r="K4017" s="35"/>
      <c r="L4017" s="35"/>
      <c r="M4017" s="35"/>
      <c r="N4017" s="35"/>
      <c r="O4017" s="35"/>
      <c r="P4017" s="35"/>
      <c r="Q4017" s="35"/>
      <c r="R4017" s="35"/>
      <c r="S4017" s="35"/>
      <c r="T4017" s="17">
        <f t="shared" si="8957"/>
        <v>50033</v>
      </c>
      <c r="U4017" s="216">
        <f t="shared" si="8951"/>
        <v>3</v>
      </c>
      <c r="V4017" s="216">
        <f t="shared" si="8957"/>
        <v>4012</v>
      </c>
      <c r="W4017" s="16">
        <f t="shared" si="8963"/>
        <v>10.991780821917809</v>
      </c>
      <c r="X4017" s="16" t="e">
        <f>IF(Template!$F$7="Linear interpolation",LinInterp($I$5:$I$22,$G$5:$G$22,W4017),CubicSpline($I$5:$I$22,$G$5:$G$22,W4017))</f>
        <v>#VALUE!</v>
      </c>
      <c r="Y4017" s="221" t="e">
        <f t="shared" si="8952"/>
        <v>#VALUE!</v>
      </c>
      <c r="Z4017" s="221" t="e">
        <f>Y4017/PRODUCT($AA$6:AA4016)</f>
        <v>#VALUE!</v>
      </c>
      <c r="AA4017" s="16" t="e">
        <f t="shared" si="8958"/>
        <v>#VALUE!</v>
      </c>
      <c r="AB4017" s="10" t="e">
        <f t="shared" si="8959"/>
        <v>#VALUE!</v>
      </c>
      <c r="AC4017" s="90">
        <f t="shared" si="8930"/>
        <v>4017</v>
      </c>
      <c r="AD4017" s="17">
        <f t="shared" si="8968"/>
        <v>50010</v>
      </c>
      <c r="AE4017" s="16" t="e">
        <f t="shared" si="8953"/>
        <v>#VALUE!</v>
      </c>
      <c r="AF4017" s="10">
        <f ca="1">IFERROR(AVERAGE(INDIRECT("AE"&amp;AC4017-Template!$F$10+1):INDIRECT("AE"&amp;AC4017)),0)</f>
        <v>0</v>
      </c>
      <c r="AG4017" s="35"/>
      <c r="AH4017" s="86"/>
      <c r="AI4017" s="35"/>
      <c r="AJ4017" s="35"/>
      <c r="AK4017" s="35"/>
      <c r="AL4017" s="35"/>
      <c r="AM4017" s="35"/>
      <c r="AN4017" s="35"/>
      <c r="AO4017" s="35"/>
      <c r="AP4017" s="35"/>
      <c r="AQ4017" s="35"/>
      <c r="AR4017" s="35"/>
      <c r="AS4017" s="35"/>
      <c r="AT4017" s="35"/>
      <c r="AU4017" s="35"/>
      <c r="AV4017" s="35"/>
      <c r="AW4017" s="35"/>
      <c r="AX4017" s="35"/>
      <c r="AY4017" s="35"/>
      <c r="AZ4017" s="17">
        <f t="shared" ref="AZ4017" si="9051">AZ4016+1</f>
        <v>50033</v>
      </c>
      <c r="BA4017" s="216">
        <f t="shared" si="8976"/>
        <v>3</v>
      </c>
      <c r="BB4017" s="216">
        <f t="shared" ref="BB4017" si="9052">BB4016+1</f>
        <v>4012</v>
      </c>
      <c r="BC4017" s="16">
        <f t="shared" si="8978"/>
        <v>10.991780821917809</v>
      </c>
      <c r="BD4017" s="16">
        <f>IF(Template!$F$7="Linear interpolation",LinInterp($AO$5:$AO$18,$AM$5:$AM$18,BC4017),CubicSpline($AO$5:$AO$18,$AM$5:$AM$18,BC4017))</f>
        <v>14.150003533495573</v>
      </c>
      <c r="BE4017" s="221">
        <f t="shared" si="8913"/>
        <v>4.2831453942936353</v>
      </c>
      <c r="BF4017" s="221">
        <f>BE4017/PRODUCT($BG$6:BG4016)</f>
        <v>1.000362538346929</v>
      </c>
      <c r="BG4017" s="16">
        <f t="shared" si="8979"/>
        <v>1.000362538346929</v>
      </c>
      <c r="BH4017" s="10">
        <f t="shared" si="8980"/>
        <v>13.232649662908823</v>
      </c>
      <c r="BI4017" s="90"/>
      <c r="BJ4017" s="17">
        <f t="shared" si="8962"/>
        <v>50010</v>
      </c>
      <c r="BK4017" s="16">
        <f t="shared" si="8956"/>
        <v>13.233350229140184</v>
      </c>
      <c r="BL4017" s="10">
        <f ca="1">IFERROR(AVERAGE(INDIRECT("BK"&amp;AC4017-Template!$F$10+1):INDIRECT("BK"&amp;AC4017)),0)</f>
        <v>13.233916682699238</v>
      </c>
      <c r="BM4017" s="35"/>
      <c r="BN4017" s="86"/>
      <c r="BO4017" s="35"/>
      <c r="BP4017" s="35"/>
      <c r="BQ4017" s="35"/>
      <c r="BR4017" s="35"/>
      <c r="BS4017" s="35"/>
      <c r="BT4017" s="35"/>
      <c r="BU4017" s="35"/>
      <c r="BV4017" s="35"/>
      <c r="BW4017" s="35"/>
      <c r="BX4017" s="35"/>
      <c r="BY4017" s="35"/>
      <c r="BZ4017" s="35"/>
      <c r="CA4017" s="35"/>
      <c r="CB4017" s="35"/>
      <c r="CC4017" s="35"/>
      <c r="CD4017" s="35"/>
      <c r="CE4017" s="35"/>
      <c r="CF4017" s="35"/>
      <c r="CG4017" s="35"/>
      <c r="CH4017" s="35"/>
    </row>
    <row r="4018" spans="1:86" ht="15.6" x14ac:dyDescent="0.3">
      <c r="A4018" s="35"/>
      <c r="B4018" s="86"/>
      <c r="C4018" s="35"/>
      <c r="D4018" s="35"/>
      <c r="E4018" s="35"/>
      <c r="F4018" s="35"/>
      <c r="G4018" s="35"/>
      <c r="H4018" s="35"/>
      <c r="I4018" s="35"/>
      <c r="J4018" s="35"/>
      <c r="K4018" s="35"/>
      <c r="L4018" s="35"/>
      <c r="M4018" s="35"/>
      <c r="N4018" s="35"/>
      <c r="O4018" s="35"/>
      <c r="P4018" s="35"/>
      <c r="Q4018" s="35"/>
      <c r="R4018" s="35"/>
      <c r="S4018" s="35"/>
      <c r="T4018" s="17">
        <f t="shared" si="8957"/>
        <v>50034</v>
      </c>
      <c r="U4018" s="216">
        <f t="shared" si="8951"/>
        <v>4</v>
      </c>
      <c r="V4018" s="216">
        <f t="shared" si="8957"/>
        <v>4013</v>
      </c>
      <c r="W4018" s="16">
        <f t="shared" si="8963"/>
        <v>10.994520547945205</v>
      </c>
      <c r="X4018" s="16" t="e">
        <f>IF(Template!$F$7="Linear interpolation",LinInterp($I$5:$I$22,$G$5:$G$22,W4018),CubicSpline($I$5:$I$22,$G$5:$G$22,W4018))</f>
        <v>#VALUE!</v>
      </c>
      <c r="Y4018" s="221" t="e">
        <f t="shared" si="8952"/>
        <v>#VALUE!</v>
      </c>
      <c r="Z4018" s="221" t="e">
        <f>Y4018/PRODUCT($AA$6:AA4017)</f>
        <v>#VALUE!</v>
      </c>
      <c r="AA4018" s="16" t="e">
        <f t="shared" si="8958"/>
        <v>#VALUE!</v>
      </c>
      <c r="AB4018" s="10" t="e">
        <f t="shared" si="8959"/>
        <v>#VALUE!</v>
      </c>
      <c r="AC4018" s="90">
        <f t="shared" si="8930"/>
        <v>4018</v>
      </c>
      <c r="AD4018" s="17">
        <f t="shared" si="8968"/>
        <v>50011</v>
      </c>
      <c r="AE4018" s="16" t="e">
        <f t="shared" si="8953"/>
        <v>#VALUE!</v>
      </c>
      <c r="AF4018" s="10">
        <f ca="1">IFERROR(AVERAGE(INDIRECT("AE"&amp;AC4018-Template!$F$10+1):INDIRECT("AE"&amp;AC4018)),0)</f>
        <v>0</v>
      </c>
      <c r="AG4018" s="35"/>
      <c r="AH4018" s="86"/>
      <c r="AI4018" s="35"/>
      <c r="AJ4018" s="35"/>
      <c r="AK4018" s="35"/>
      <c r="AL4018" s="35"/>
      <c r="AM4018" s="35"/>
      <c r="AN4018" s="35"/>
      <c r="AO4018" s="35"/>
      <c r="AP4018" s="35"/>
      <c r="AQ4018" s="35"/>
      <c r="AR4018" s="35"/>
      <c r="AS4018" s="35"/>
      <c r="AT4018" s="35"/>
      <c r="AU4018" s="35"/>
      <c r="AV4018" s="35"/>
      <c r="AW4018" s="35"/>
      <c r="AX4018" s="35"/>
      <c r="AY4018" s="35"/>
      <c r="AZ4018" s="17">
        <f t="shared" ref="AZ4018" si="9053">AZ4017+1</f>
        <v>50034</v>
      </c>
      <c r="BA4018" s="216">
        <f t="shared" si="8976"/>
        <v>4</v>
      </c>
      <c r="BB4018" s="216">
        <f t="shared" ref="BB4018" si="9054">BB4017+1</f>
        <v>4013</v>
      </c>
      <c r="BC4018" s="16">
        <f t="shared" si="8978"/>
        <v>10.994520547945205</v>
      </c>
      <c r="BD4018" s="16">
        <f>IF(Template!$F$7="Linear interpolation",LinInterp($AO$5:$AO$18,$AM$5:$AM$18,BC4018),CubicSpline($AO$5:$AO$18,$AM$5:$AM$18,BC4018))</f>
        <v>14.150002365420278</v>
      </c>
      <c r="BE4018" s="221">
        <f t="shared" si="8913"/>
        <v>4.2846981944946512</v>
      </c>
      <c r="BF4018" s="221">
        <f>BE4018/PRODUCT($BG$6:BG4017)</f>
        <v>1.0003625373546938</v>
      </c>
      <c r="BG4018" s="16">
        <f t="shared" si="8979"/>
        <v>1.0003625373546938</v>
      </c>
      <c r="BH4018" s="10">
        <f t="shared" si="8980"/>
        <v>13.232613446324649</v>
      </c>
      <c r="BI4018" s="90"/>
      <c r="BJ4018" s="17">
        <f t="shared" si="8962"/>
        <v>50011</v>
      </c>
      <c r="BK4018" s="16">
        <f t="shared" si="8956"/>
        <v>13.233416251912434</v>
      </c>
      <c r="BL4018" s="10">
        <f ca="1">IFERROR(AVERAGE(INDIRECT("BK"&amp;AC4018-Template!$F$10+1):INDIRECT("BK"&amp;AC4018)),0)</f>
        <v>13.233882899870578</v>
      </c>
      <c r="BM4018" s="35"/>
      <c r="BN4018" s="86"/>
      <c r="BO4018" s="35"/>
      <c r="BP4018" s="35"/>
      <c r="BQ4018" s="35"/>
      <c r="BR4018" s="35"/>
      <c r="BS4018" s="35"/>
      <c r="BT4018" s="35"/>
      <c r="BU4018" s="35"/>
      <c r="BV4018" s="35"/>
      <c r="BW4018" s="35"/>
      <c r="BX4018" s="35"/>
      <c r="BY4018" s="35"/>
      <c r="BZ4018" s="35"/>
      <c r="CA4018" s="35"/>
      <c r="CB4018" s="35"/>
      <c r="CC4018" s="35"/>
      <c r="CD4018" s="35"/>
      <c r="CE4018" s="35"/>
      <c r="CF4018" s="35"/>
      <c r="CG4018" s="35"/>
      <c r="CH4018" s="35"/>
    </row>
    <row r="4019" spans="1:86" ht="15.6" x14ac:dyDescent="0.3">
      <c r="A4019" s="35"/>
      <c r="B4019" s="86"/>
      <c r="C4019" s="35"/>
      <c r="D4019" s="35"/>
      <c r="E4019" s="35"/>
      <c r="F4019" s="35"/>
      <c r="G4019" s="35"/>
      <c r="H4019" s="35"/>
      <c r="I4019" s="35"/>
      <c r="J4019" s="35"/>
      <c r="K4019" s="35"/>
      <c r="L4019" s="35"/>
      <c r="M4019" s="35"/>
      <c r="N4019" s="35"/>
      <c r="O4019" s="35"/>
      <c r="P4019" s="35"/>
      <c r="Q4019" s="35"/>
      <c r="R4019" s="35"/>
      <c r="S4019" s="35"/>
      <c r="T4019" s="17">
        <f t="shared" si="8957"/>
        <v>50035</v>
      </c>
      <c r="U4019" s="216">
        <f t="shared" si="8951"/>
        <v>5</v>
      </c>
      <c r="V4019" s="216">
        <f t="shared" si="8957"/>
        <v>4014</v>
      </c>
      <c r="W4019" s="16">
        <f t="shared" si="8963"/>
        <v>10.997260273972604</v>
      </c>
      <c r="X4019" s="16" t="e">
        <f>IF(Template!$F$7="Linear interpolation",LinInterp($I$5:$I$22,$G$5:$G$22,W4019),CubicSpline($I$5:$I$22,$G$5:$G$22,W4019))</f>
        <v>#VALUE!</v>
      </c>
      <c r="Y4019" s="221" t="e">
        <f t="shared" si="8952"/>
        <v>#VALUE!</v>
      </c>
      <c r="Z4019" s="221" t="e">
        <f>Y4019/PRODUCT($AA$6:AA4018)</f>
        <v>#VALUE!</v>
      </c>
      <c r="AA4019" s="16" t="e">
        <f t="shared" si="8958"/>
        <v>#VALUE!</v>
      </c>
      <c r="AB4019" s="10" t="e">
        <f t="shared" si="8959"/>
        <v>#VALUE!</v>
      </c>
      <c r="AC4019" s="90">
        <f t="shared" si="8930"/>
        <v>4019</v>
      </c>
      <c r="AD4019" s="17">
        <f t="shared" si="8968"/>
        <v>50012</v>
      </c>
      <c r="AE4019" s="16" t="e">
        <f t="shared" si="8953"/>
        <v>#VALUE!</v>
      </c>
      <c r="AF4019" s="10">
        <f ca="1">IFERROR(AVERAGE(INDIRECT("AE"&amp;AC4019-Template!$F$10+1):INDIRECT("AE"&amp;AC4019)),0)</f>
        <v>0</v>
      </c>
      <c r="AG4019" s="35"/>
      <c r="AH4019" s="86"/>
      <c r="AI4019" s="35"/>
      <c r="AJ4019" s="35"/>
      <c r="AK4019" s="35"/>
      <c r="AL4019" s="35"/>
      <c r="AM4019" s="35"/>
      <c r="AN4019" s="35"/>
      <c r="AO4019" s="35"/>
      <c r="AP4019" s="35"/>
      <c r="AQ4019" s="35"/>
      <c r="AR4019" s="35"/>
      <c r="AS4019" s="35"/>
      <c r="AT4019" s="35"/>
      <c r="AU4019" s="35"/>
      <c r="AV4019" s="35"/>
      <c r="AW4019" s="35"/>
      <c r="AX4019" s="35"/>
      <c r="AY4019" s="35"/>
      <c r="AZ4019" s="17">
        <f t="shared" ref="AZ4019" si="9055">AZ4018+1</f>
        <v>50035</v>
      </c>
      <c r="BA4019" s="216">
        <f t="shared" si="8976"/>
        <v>5</v>
      </c>
      <c r="BB4019" s="216">
        <f t="shared" ref="BB4019" si="9056">BB4018+1</f>
        <v>4014</v>
      </c>
      <c r="BC4019" s="16">
        <f t="shared" si="8978"/>
        <v>10.997260273972604</v>
      </c>
      <c r="BD4019" s="16">
        <f>IF(Template!$F$7="Linear interpolation",LinInterp($AO$5:$AO$18,$AM$5:$AM$18,BC4019),CubicSpline($AO$5:$AO$18,$AM$5:$AM$18,BC4019))</f>
        <v>14.15000118759737</v>
      </c>
      <c r="BE4019" s="221">
        <f t="shared" ref="BE4019:BE4082" si="9057">(1+(BD4019/100))^BC4019</f>
        <v>4.2862515533782393</v>
      </c>
      <c r="BF4019" s="221">
        <f>BE4019/PRODUCT($BG$6:BG4018)</f>
        <v>1.0003625363591733</v>
      </c>
      <c r="BG4019" s="16">
        <f t="shared" si="8979"/>
        <v>1.0003625363591733</v>
      </c>
      <c r="BH4019" s="10">
        <f t="shared" si="8980"/>
        <v>13.232577109824394</v>
      </c>
      <c r="BI4019" s="90"/>
      <c r="BJ4019" s="17">
        <f t="shared" si="8962"/>
        <v>50012</v>
      </c>
      <c r="BK4019" s="16">
        <f t="shared" si="8956"/>
        <v>13.233382652012793</v>
      </c>
      <c r="BL4019" s="10">
        <f ca="1">IFERROR(AVERAGE(INDIRECT("BK"&amp;AC4019-Template!$F$10+1):INDIRECT("BK"&amp;AC4019)),0)</f>
        <v>13.233853987438465</v>
      </c>
      <c r="BM4019" s="35"/>
      <c r="BN4019" s="86"/>
      <c r="BO4019" s="35"/>
      <c r="BP4019" s="35"/>
      <c r="BQ4019" s="35"/>
      <c r="BR4019" s="35"/>
      <c r="BS4019" s="35"/>
      <c r="BT4019" s="35"/>
      <c r="BU4019" s="35"/>
      <c r="BV4019" s="35"/>
      <c r="BW4019" s="35"/>
      <c r="BX4019" s="35"/>
      <c r="BY4019" s="35"/>
      <c r="BZ4019" s="35"/>
      <c r="CA4019" s="35"/>
      <c r="CB4019" s="35"/>
      <c r="CC4019" s="35"/>
      <c r="CD4019" s="35"/>
      <c r="CE4019" s="35"/>
      <c r="CF4019" s="35"/>
      <c r="CG4019" s="35"/>
      <c r="CH4019" s="35"/>
    </row>
    <row r="4020" spans="1:86" ht="15.6" x14ac:dyDescent="0.3">
      <c r="A4020" s="35"/>
      <c r="B4020" s="86"/>
      <c r="C4020" s="35"/>
      <c r="D4020" s="35"/>
      <c r="E4020" s="35"/>
      <c r="F4020" s="35"/>
      <c r="G4020" s="35"/>
      <c r="H4020" s="35"/>
      <c r="I4020" s="35"/>
      <c r="J4020" s="35"/>
      <c r="K4020" s="35"/>
      <c r="L4020" s="35"/>
      <c r="M4020" s="35"/>
      <c r="N4020" s="35"/>
      <c r="O4020" s="35"/>
      <c r="P4020" s="35"/>
      <c r="Q4020" s="35"/>
      <c r="R4020" s="35"/>
      <c r="S4020" s="35"/>
      <c r="T4020" s="17">
        <f t="shared" si="8957"/>
        <v>50036</v>
      </c>
      <c r="U4020" s="216">
        <f t="shared" si="8951"/>
        <v>6</v>
      </c>
      <c r="V4020" s="216">
        <f t="shared" si="8957"/>
        <v>4015</v>
      </c>
      <c r="W4020" s="16">
        <f t="shared" si="8963"/>
        <v>11</v>
      </c>
      <c r="X4020" s="16" t="e">
        <f>IF(Template!$F$7="Linear interpolation",LinInterp($I$5:$I$22,$G$5:$G$22,W4020),CubicSpline($I$5:$I$22,$G$5:$G$22,W4020))</f>
        <v>#VALUE!</v>
      </c>
      <c r="Y4020" s="221" t="e">
        <f t="shared" si="8952"/>
        <v>#VALUE!</v>
      </c>
      <c r="Z4020" s="221" t="e">
        <f>Y4020/PRODUCT($AA$6:AA4019)</f>
        <v>#VALUE!</v>
      </c>
      <c r="AA4020" s="16" t="e">
        <f t="shared" si="8958"/>
        <v>#VALUE!</v>
      </c>
      <c r="AB4020" s="10" t="e">
        <f t="shared" si="8959"/>
        <v>#VALUE!</v>
      </c>
      <c r="AC4020" s="90">
        <f t="shared" si="8930"/>
        <v>4020</v>
      </c>
      <c r="AD4020" s="17">
        <f t="shared" si="8968"/>
        <v>50013</v>
      </c>
      <c r="AE4020" s="16" t="e">
        <f t="shared" si="8953"/>
        <v>#VALUE!</v>
      </c>
      <c r="AF4020" s="10">
        <f ca="1">IFERROR(AVERAGE(INDIRECT("AE"&amp;AC4020-Template!$F$10+1):INDIRECT("AE"&amp;AC4020)),0)</f>
        <v>0</v>
      </c>
      <c r="AG4020" s="35"/>
      <c r="AH4020" s="86"/>
      <c r="AI4020" s="35"/>
      <c r="AJ4020" s="35"/>
      <c r="AK4020" s="35"/>
      <c r="AL4020" s="35"/>
      <c r="AM4020" s="35"/>
      <c r="AN4020" s="35"/>
      <c r="AO4020" s="35"/>
      <c r="AP4020" s="35"/>
      <c r="AQ4020" s="35"/>
      <c r="AR4020" s="35"/>
      <c r="AS4020" s="35"/>
      <c r="AT4020" s="35"/>
      <c r="AU4020" s="35"/>
      <c r="AV4020" s="35"/>
      <c r="AW4020" s="35"/>
      <c r="AX4020" s="35"/>
      <c r="AY4020" s="35"/>
      <c r="AZ4020" s="17">
        <f t="shared" ref="AZ4020" si="9058">AZ4019+1</f>
        <v>50036</v>
      </c>
      <c r="BA4020" s="216">
        <f t="shared" si="8976"/>
        <v>6</v>
      </c>
      <c r="BB4020" s="216">
        <f t="shared" ref="BB4020" si="9059">BB4019+1</f>
        <v>4015</v>
      </c>
      <c r="BC4020" s="16">
        <f t="shared" si="8978"/>
        <v>11</v>
      </c>
      <c r="BD4020" s="16">
        <f>IF(Template!$F$7="Linear interpolation",LinInterp($AO$5:$AO$18,$AM$5:$AM$18,BC4020),CubicSpline($AO$5:$AO$18,$AM$5:$AM$18,BC4020))</f>
        <v>14.15</v>
      </c>
      <c r="BE4020" s="221">
        <f t="shared" si="9057"/>
        <v>4.2878054711297411</v>
      </c>
      <c r="BF4020" s="221">
        <f>BE4020/PRODUCT($BG$6:BG4019)</f>
        <v>1.0003625353603609</v>
      </c>
      <c r="BG4020" s="16">
        <f t="shared" si="8979"/>
        <v>1.0003625363591733</v>
      </c>
      <c r="BH4020" s="10">
        <f t="shared" si="8980"/>
        <v>13.232577109824394</v>
      </c>
      <c r="BI4020" s="90"/>
      <c r="BJ4020" s="17">
        <f t="shared" si="8962"/>
        <v>50013</v>
      </c>
      <c r="BK4020" s="16">
        <f t="shared" si="8956"/>
        <v>13.233348934061141</v>
      </c>
      <c r="BL4020" s="10">
        <f ca="1">IFERROR(AVERAGE(INDIRECT("BK"&amp;AC4020-Template!$F$10+1):INDIRECT("BK"&amp;AC4020)),0)</f>
        <v>13.233821967058168</v>
      </c>
      <c r="BM4020" s="35"/>
      <c r="BN4020" s="86"/>
      <c r="BO4020" s="35"/>
      <c r="BP4020" s="35"/>
      <c r="BQ4020" s="35"/>
      <c r="BR4020" s="35"/>
      <c r="BS4020" s="35"/>
      <c r="BT4020" s="35"/>
      <c r="BU4020" s="35"/>
      <c r="BV4020" s="35"/>
      <c r="BW4020" s="35"/>
      <c r="BX4020" s="35"/>
      <c r="BY4020" s="35"/>
      <c r="BZ4020" s="35"/>
      <c r="CA4020" s="35"/>
      <c r="CB4020" s="35"/>
      <c r="CC4020" s="35"/>
      <c r="CD4020" s="35"/>
      <c r="CE4020" s="35"/>
      <c r="CF4020" s="35"/>
      <c r="CG4020" s="35"/>
      <c r="CH4020" s="35"/>
    </row>
    <row r="4021" spans="1:86" ht="15.6" x14ac:dyDescent="0.3">
      <c r="A4021" s="35"/>
      <c r="B4021" s="86"/>
      <c r="C4021" s="35"/>
      <c r="D4021" s="35"/>
      <c r="E4021" s="35"/>
      <c r="F4021" s="35"/>
      <c r="G4021" s="35"/>
      <c r="H4021" s="35"/>
      <c r="I4021" s="35"/>
      <c r="J4021" s="35"/>
      <c r="K4021" s="35"/>
      <c r="L4021" s="35"/>
      <c r="M4021" s="35"/>
      <c r="N4021" s="35"/>
      <c r="O4021" s="35"/>
      <c r="P4021" s="35"/>
      <c r="Q4021" s="35"/>
      <c r="R4021" s="35"/>
      <c r="S4021" s="35"/>
      <c r="T4021" s="17">
        <f t="shared" si="8957"/>
        <v>50037</v>
      </c>
      <c r="U4021" s="216">
        <f t="shared" si="8951"/>
        <v>7</v>
      </c>
      <c r="V4021" s="216">
        <f t="shared" si="8957"/>
        <v>4016</v>
      </c>
      <c r="W4021" s="16">
        <f t="shared" si="8963"/>
        <v>11.002739726027396</v>
      </c>
      <c r="X4021" s="16" t="e">
        <f>IF(Template!$F$7="Linear interpolation",LinInterp($I$5:$I$22,$G$5:$G$22,W4021),CubicSpline($I$5:$I$22,$G$5:$G$22,W4021))</f>
        <v>#VALUE!</v>
      </c>
      <c r="Y4021" s="221" t="e">
        <f t="shared" si="8952"/>
        <v>#VALUE!</v>
      </c>
      <c r="Z4021" s="221" t="e">
        <f>Y4021/PRODUCT($AA$6:AA4020)</f>
        <v>#VALUE!</v>
      </c>
      <c r="AA4021" s="16" t="e">
        <f t="shared" si="8958"/>
        <v>#VALUE!</v>
      </c>
      <c r="AB4021" s="10" t="e">
        <f t="shared" si="8959"/>
        <v>#VALUE!</v>
      </c>
      <c r="AC4021" s="90">
        <f t="shared" si="8930"/>
        <v>4021</v>
      </c>
      <c r="AD4021" s="17">
        <f t="shared" si="8968"/>
        <v>50014</v>
      </c>
      <c r="AE4021" s="16" t="e">
        <f t="shared" si="8953"/>
        <v>#VALUE!</v>
      </c>
      <c r="AF4021" s="10">
        <f ca="1">IFERROR(AVERAGE(INDIRECT("AE"&amp;AC4021-Template!$F$10+1):INDIRECT("AE"&amp;AC4021)),0)</f>
        <v>0</v>
      </c>
      <c r="AG4021" s="35"/>
      <c r="AH4021" s="86"/>
      <c r="AI4021" s="35"/>
      <c r="AJ4021" s="35"/>
      <c r="AK4021" s="35"/>
      <c r="AL4021" s="35"/>
      <c r="AM4021" s="35"/>
      <c r="AN4021" s="35"/>
      <c r="AO4021" s="35"/>
      <c r="AP4021" s="35"/>
      <c r="AQ4021" s="35"/>
      <c r="AR4021" s="35"/>
      <c r="AS4021" s="35"/>
      <c r="AT4021" s="35"/>
      <c r="AU4021" s="35"/>
      <c r="AV4021" s="35"/>
      <c r="AW4021" s="35"/>
      <c r="AX4021" s="35"/>
      <c r="AY4021" s="35"/>
      <c r="AZ4021" s="17">
        <f t="shared" ref="AZ4021" si="9060">AZ4020+1</f>
        <v>50037</v>
      </c>
      <c r="BA4021" s="216">
        <f t="shared" si="8976"/>
        <v>7</v>
      </c>
      <c r="BB4021" s="216">
        <f t="shared" ref="BB4021" si="9061">BB4020+1</f>
        <v>4016</v>
      </c>
      <c r="BC4021" s="16">
        <f t="shared" si="8978"/>
        <v>11.002739726027396</v>
      </c>
      <c r="BD4021" s="16">
        <f>IF(Template!$F$7="Linear interpolation",LinInterp($AO$5:$AO$18,$AM$5:$AM$18,BC4021),CubicSpline($AO$5:$AO$18,$AM$5:$AM$18,BC4021))</f>
        <v>14.149998802601313</v>
      </c>
      <c r="BE4021" s="221">
        <f t="shared" si="9057"/>
        <v>4.2893599479345426</v>
      </c>
      <c r="BF4021" s="221">
        <f>BE4021/PRODUCT($BG$6:BG4020)</f>
        <v>1.0003625333594435</v>
      </c>
      <c r="BG4021" s="16">
        <f t="shared" si="8979"/>
        <v>1.0003625363591733</v>
      </c>
      <c r="BH4021" s="10">
        <f t="shared" si="8980"/>
        <v>13.232577109824394</v>
      </c>
      <c r="BI4021" s="90"/>
      <c r="BJ4021" s="17">
        <f t="shared" si="8962"/>
        <v>50014</v>
      </c>
      <c r="BK4021" s="16">
        <f t="shared" si="8956"/>
        <v>13.233315098211463</v>
      </c>
      <c r="BL4021" s="10">
        <f ca="1">IFERROR(AVERAGE(INDIRECT("BK"&amp;AC4021-Template!$F$10+1):INDIRECT("BK"&amp;AC4021)),0)</f>
        <v>13.233789830006343</v>
      </c>
      <c r="BM4021" s="35"/>
      <c r="BN4021" s="86"/>
      <c r="BO4021" s="35"/>
      <c r="BP4021" s="35"/>
      <c r="BQ4021" s="35"/>
      <c r="BR4021" s="35"/>
      <c r="BS4021" s="35"/>
      <c r="BT4021" s="35"/>
      <c r="BU4021" s="35"/>
      <c r="BV4021" s="35"/>
      <c r="BW4021" s="35"/>
      <c r="BX4021" s="35"/>
      <c r="BY4021" s="35"/>
      <c r="BZ4021" s="35"/>
      <c r="CA4021" s="35"/>
      <c r="CB4021" s="35"/>
      <c r="CC4021" s="35"/>
      <c r="CD4021" s="35"/>
      <c r="CE4021" s="35"/>
      <c r="CF4021" s="35"/>
      <c r="CG4021" s="35"/>
      <c r="CH4021" s="35"/>
    </row>
    <row r="4022" spans="1:86" ht="15.6" x14ac:dyDescent="0.3">
      <c r="A4022" s="35"/>
      <c r="B4022" s="86"/>
      <c r="C4022" s="35"/>
      <c r="D4022" s="35"/>
      <c r="E4022" s="35"/>
      <c r="F4022" s="35"/>
      <c r="G4022" s="35"/>
      <c r="H4022" s="35"/>
      <c r="I4022" s="35"/>
      <c r="J4022" s="35"/>
      <c r="K4022" s="35"/>
      <c r="L4022" s="35"/>
      <c r="M4022" s="35"/>
      <c r="N4022" s="35"/>
      <c r="O4022" s="35"/>
      <c r="P4022" s="35"/>
      <c r="Q4022" s="35"/>
      <c r="R4022" s="35"/>
      <c r="S4022" s="35"/>
      <c r="T4022" s="17">
        <f t="shared" si="8957"/>
        <v>50038</v>
      </c>
      <c r="U4022" s="216">
        <f t="shared" si="8951"/>
        <v>1</v>
      </c>
      <c r="V4022" s="216">
        <f t="shared" si="8957"/>
        <v>4017</v>
      </c>
      <c r="W4022" s="16">
        <f t="shared" si="8963"/>
        <v>11.005479452054795</v>
      </c>
      <c r="X4022" s="16" t="e">
        <f>IF(Template!$F$7="Linear interpolation",LinInterp($I$5:$I$22,$G$5:$G$22,W4022),CubicSpline($I$5:$I$22,$G$5:$G$22,W4022))</f>
        <v>#VALUE!</v>
      </c>
      <c r="Y4022" s="221" t="e">
        <f t="shared" si="8952"/>
        <v>#VALUE!</v>
      </c>
      <c r="Z4022" s="221" t="e">
        <f>Y4022/PRODUCT($AA$6:AA4021)</f>
        <v>#VALUE!</v>
      </c>
      <c r="AA4022" s="16" t="e">
        <f t="shared" si="8958"/>
        <v>#VALUE!</v>
      </c>
      <c r="AB4022" s="10" t="e">
        <f t="shared" si="8959"/>
        <v>#VALUE!</v>
      </c>
      <c r="AC4022" s="90">
        <f t="shared" si="8930"/>
        <v>4022</v>
      </c>
      <c r="AD4022" s="17">
        <f t="shared" si="8968"/>
        <v>50015</v>
      </c>
      <c r="AE4022" s="16" t="e">
        <f t="shared" si="8953"/>
        <v>#VALUE!</v>
      </c>
      <c r="AF4022" s="10">
        <f ca="1">IFERROR(AVERAGE(INDIRECT("AE"&amp;AC4022-Template!$F$10+1):INDIRECT("AE"&amp;AC4022)),0)</f>
        <v>0</v>
      </c>
      <c r="AG4022" s="35"/>
      <c r="AH4022" s="86"/>
      <c r="AI4022" s="35"/>
      <c r="AJ4022" s="35"/>
      <c r="AK4022" s="35"/>
      <c r="AL4022" s="35"/>
      <c r="AM4022" s="35"/>
      <c r="AN4022" s="35"/>
      <c r="AO4022" s="35"/>
      <c r="AP4022" s="35"/>
      <c r="AQ4022" s="35"/>
      <c r="AR4022" s="35"/>
      <c r="AS4022" s="35"/>
      <c r="AT4022" s="35"/>
      <c r="AU4022" s="35"/>
      <c r="AV4022" s="35"/>
      <c r="AW4022" s="35"/>
      <c r="AX4022" s="35"/>
      <c r="AY4022" s="35"/>
      <c r="AZ4022" s="17">
        <f t="shared" ref="AZ4022" si="9062">AZ4021+1</f>
        <v>50038</v>
      </c>
      <c r="BA4022" s="216">
        <f t="shared" si="8976"/>
        <v>1</v>
      </c>
      <c r="BB4022" s="216">
        <f t="shared" ref="BB4022" si="9063">BB4021+1</f>
        <v>4017</v>
      </c>
      <c r="BC4022" s="16">
        <f t="shared" si="8978"/>
        <v>11.005479452054795</v>
      </c>
      <c r="BD4022" s="16">
        <f>IF(Template!$F$7="Linear interpolation",LinInterp($AO$5:$AO$18,$AM$5:$AM$18,BC4022),CubicSpline($AO$5:$AO$18,$AM$5:$AM$18,BC4022))</f>
        <v>14.149997595374456</v>
      </c>
      <c r="BE4022" s="221">
        <f t="shared" si="9057"/>
        <v>4.2909149839780723</v>
      </c>
      <c r="BF4022" s="221">
        <f>BE4022/PRODUCT($BG$6:BG4021)</f>
        <v>1.0003625303531258</v>
      </c>
      <c r="BG4022" s="16">
        <f t="shared" si="8979"/>
        <v>1.0003625303531258</v>
      </c>
      <c r="BH4022" s="10">
        <f t="shared" si="8980"/>
        <v>13.232357889092938</v>
      </c>
      <c r="BI4022" s="90"/>
      <c r="BJ4022" s="17">
        <f t="shared" si="8962"/>
        <v>50015</v>
      </c>
      <c r="BK4022" s="16">
        <f t="shared" si="8956"/>
        <v>13.233315098211463</v>
      </c>
      <c r="BL4022" s="10">
        <f ca="1">IFERROR(AVERAGE(INDIRECT("BK"&amp;AC4022-Template!$F$10+1):INDIRECT("BK"&amp;AC4022)),0)</f>
        <v>13.233758707981112</v>
      </c>
      <c r="BM4022" s="35"/>
      <c r="BN4022" s="86"/>
      <c r="BO4022" s="35"/>
      <c r="BP4022" s="35"/>
      <c r="BQ4022" s="35"/>
      <c r="BR4022" s="35"/>
      <c r="BS4022" s="35"/>
      <c r="BT4022" s="35"/>
      <c r="BU4022" s="35"/>
      <c r="BV4022" s="35"/>
      <c r="BW4022" s="35"/>
      <c r="BX4022" s="35"/>
      <c r="BY4022" s="35"/>
      <c r="BZ4022" s="35"/>
      <c r="CA4022" s="35"/>
      <c r="CB4022" s="35"/>
      <c r="CC4022" s="35"/>
      <c r="CD4022" s="35"/>
      <c r="CE4022" s="35"/>
      <c r="CF4022" s="35"/>
      <c r="CG4022" s="35"/>
      <c r="CH4022" s="35"/>
    </row>
    <row r="4023" spans="1:86" ht="15.6" x14ac:dyDescent="0.3">
      <c r="A4023" s="35"/>
      <c r="B4023" s="86"/>
      <c r="C4023" s="35"/>
      <c r="D4023" s="35"/>
      <c r="E4023" s="35"/>
      <c r="F4023" s="35"/>
      <c r="G4023" s="35"/>
      <c r="H4023" s="35"/>
      <c r="I4023" s="35"/>
      <c r="J4023" s="35"/>
      <c r="K4023" s="35"/>
      <c r="L4023" s="35"/>
      <c r="M4023" s="35"/>
      <c r="N4023" s="35"/>
      <c r="O4023" s="35"/>
      <c r="P4023" s="35"/>
      <c r="Q4023" s="35"/>
      <c r="R4023" s="35"/>
      <c r="S4023" s="35"/>
      <c r="T4023" s="17">
        <f t="shared" si="8957"/>
        <v>50039</v>
      </c>
      <c r="U4023" s="216">
        <f t="shared" si="8951"/>
        <v>2</v>
      </c>
      <c r="V4023" s="216">
        <f t="shared" si="8957"/>
        <v>4018</v>
      </c>
      <c r="W4023" s="16">
        <f t="shared" si="8963"/>
        <v>11.008219178082191</v>
      </c>
      <c r="X4023" s="16" t="e">
        <f>IF(Template!$F$7="Linear interpolation",LinInterp($I$5:$I$22,$G$5:$G$22,W4023),CubicSpline($I$5:$I$22,$G$5:$G$22,W4023))</f>
        <v>#VALUE!</v>
      </c>
      <c r="Y4023" s="221" t="e">
        <f t="shared" si="8952"/>
        <v>#VALUE!</v>
      </c>
      <c r="Z4023" s="221" t="e">
        <f>Y4023/PRODUCT($AA$6:AA4022)</f>
        <v>#VALUE!</v>
      </c>
      <c r="AA4023" s="16" t="e">
        <f t="shared" si="8958"/>
        <v>#VALUE!</v>
      </c>
      <c r="AB4023" s="10" t="e">
        <f t="shared" si="8959"/>
        <v>#VALUE!</v>
      </c>
      <c r="AC4023" s="90">
        <f t="shared" si="8930"/>
        <v>4023</v>
      </c>
      <c r="AD4023" s="17">
        <f t="shared" si="8968"/>
        <v>50016</v>
      </c>
      <c r="AE4023" s="16" t="e">
        <f t="shared" si="8953"/>
        <v>#VALUE!</v>
      </c>
      <c r="AF4023" s="10">
        <f ca="1">IFERROR(AVERAGE(INDIRECT("AE"&amp;AC4023-Template!$F$10+1):INDIRECT("AE"&amp;AC4023)),0)</f>
        <v>0</v>
      </c>
      <c r="AG4023" s="35"/>
      <c r="AH4023" s="86"/>
      <c r="AI4023" s="35"/>
      <c r="AJ4023" s="35"/>
      <c r="AK4023" s="35"/>
      <c r="AL4023" s="35"/>
      <c r="AM4023" s="35"/>
      <c r="AN4023" s="35"/>
      <c r="AO4023" s="35"/>
      <c r="AP4023" s="35"/>
      <c r="AQ4023" s="35"/>
      <c r="AR4023" s="35"/>
      <c r="AS4023" s="35"/>
      <c r="AT4023" s="35"/>
      <c r="AU4023" s="35"/>
      <c r="AV4023" s="35"/>
      <c r="AW4023" s="35"/>
      <c r="AX4023" s="35"/>
      <c r="AY4023" s="35"/>
      <c r="AZ4023" s="17">
        <f t="shared" ref="AZ4023" si="9064">AZ4022+1</f>
        <v>50039</v>
      </c>
      <c r="BA4023" s="216">
        <f t="shared" si="8976"/>
        <v>2</v>
      </c>
      <c r="BB4023" s="216">
        <f t="shared" ref="BB4023" si="9065">BB4022+1</f>
        <v>4018</v>
      </c>
      <c r="BC4023" s="16">
        <f t="shared" si="8978"/>
        <v>11.008219178082191</v>
      </c>
      <c r="BD4023" s="16">
        <f>IF(Template!$F$7="Linear interpolation",LinInterp($AO$5:$AO$18,$AM$5:$AM$18,BC4023),CubicSpline($AO$5:$AO$18,$AM$5:$AM$18,BC4023))</f>
        <v>14.149996378292576</v>
      </c>
      <c r="BE4023" s="221">
        <f t="shared" si="9057"/>
        <v>4.2924705794457836</v>
      </c>
      <c r="BF4023" s="221">
        <f>BE4023/PRODUCT($BG$6:BG4022)</f>
        <v>1.000362532344155</v>
      </c>
      <c r="BG4023" s="16">
        <f t="shared" si="8979"/>
        <v>1.000362532344155</v>
      </c>
      <c r="BH4023" s="10">
        <f t="shared" si="8980"/>
        <v>13.232430561655795</v>
      </c>
      <c r="BI4023" s="90"/>
      <c r="BJ4023" s="17">
        <f t="shared" si="8962"/>
        <v>50016</v>
      </c>
      <c r="BK4023" s="16">
        <f t="shared" si="8956"/>
        <v>13.233315098211463</v>
      </c>
      <c r="BL4023" s="10">
        <f ca="1">IFERROR(AVERAGE(INDIRECT("BK"&amp;AC4023-Template!$F$10+1):INDIRECT("BK"&amp;AC4023)),0)</f>
        <v>13.233728604835953</v>
      </c>
      <c r="BM4023" s="35"/>
      <c r="BN4023" s="86"/>
      <c r="BO4023" s="35"/>
      <c r="BP4023" s="35"/>
      <c r="BQ4023" s="35"/>
      <c r="BR4023" s="35"/>
      <c r="BS4023" s="35"/>
      <c r="BT4023" s="35"/>
      <c r="BU4023" s="35"/>
      <c r="BV4023" s="35"/>
      <c r="BW4023" s="35"/>
      <c r="BX4023" s="35"/>
      <c r="BY4023" s="35"/>
      <c r="BZ4023" s="35"/>
      <c r="CA4023" s="35"/>
      <c r="CB4023" s="35"/>
      <c r="CC4023" s="35"/>
      <c r="CD4023" s="35"/>
      <c r="CE4023" s="35"/>
      <c r="CF4023" s="35"/>
      <c r="CG4023" s="35"/>
      <c r="CH4023" s="35"/>
    </row>
    <row r="4024" spans="1:86" ht="15.6" x14ac:dyDescent="0.3">
      <c r="A4024" s="35"/>
      <c r="B4024" s="86"/>
      <c r="C4024" s="35"/>
      <c r="D4024" s="35"/>
      <c r="E4024" s="35"/>
      <c r="F4024" s="35"/>
      <c r="G4024" s="35"/>
      <c r="H4024" s="35"/>
      <c r="I4024" s="35"/>
      <c r="J4024" s="35"/>
      <c r="K4024" s="35"/>
      <c r="L4024" s="35"/>
      <c r="M4024" s="35"/>
      <c r="N4024" s="35"/>
      <c r="O4024" s="35"/>
      <c r="P4024" s="35"/>
      <c r="Q4024" s="35"/>
      <c r="R4024" s="35"/>
      <c r="S4024" s="35"/>
      <c r="T4024" s="17">
        <f t="shared" si="8957"/>
        <v>50040</v>
      </c>
      <c r="U4024" s="216">
        <f t="shared" si="8951"/>
        <v>3</v>
      </c>
      <c r="V4024" s="216">
        <f t="shared" si="8957"/>
        <v>4019</v>
      </c>
      <c r="W4024" s="16">
        <f t="shared" si="8963"/>
        <v>11.010958904109589</v>
      </c>
      <c r="X4024" s="16" t="e">
        <f>IF(Template!$F$7="Linear interpolation",LinInterp($I$5:$I$22,$G$5:$G$22,W4024),CubicSpline($I$5:$I$22,$G$5:$G$22,W4024))</f>
        <v>#VALUE!</v>
      </c>
      <c r="Y4024" s="221" t="e">
        <f t="shared" si="8952"/>
        <v>#VALUE!</v>
      </c>
      <c r="Z4024" s="221" t="e">
        <f>Y4024/PRODUCT($AA$6:AA4023)</f>
        <v>#VALUE!</v>
      </c>
      <c r="AA4024" s="16" t="e">
        <f t="shared" si="8958"/>
        <v>#VALUE!</v>
      </c>
      <c r="AB4024" s="10" t="e">
        <f t="shared" si="8959"/>
        <v>#VALUE!</v>
      </c>
      <c r="AC4024" s="90">
        <f t="shared" si="8930"/>
        <v>4024</v>
      </c>
      <c r="AD4024" s="17">
        <f t="shared" si="8968"/>
        <v>50017</v>
      </c>
      <c r="AE4024" s="16" t="e">
        <f t="shared" si="8953"/>
        <v>#VALUE!</v>
      </c>
      <c r="AF4024" s="10">
        <f ca="1">IFERROR(AVERAGE(INDIRECT("AE"&amp;AC4024-Template!$F$10+1):INDIRECT("AE"&amp;AC4024)),0)</f>
        <v>0</v>
      </c>
      <c r="AG4024" s="35"/>
      <c r="AH4024" s="86"/>
      <c r="AI4024" s="35"/>
      <c r="AJ4024" s="35"/>
      <c r="AK4024" s="35"/>
      <c r="AL4024" s="35"/>
      <c r="AM4024" s="35"/>
      <c r="AN4024" s="35"/>
      <c r="AO4024" s="35"/>
      <c r="AP4024" s="35"/>
      <c r="AQ4024" s="35"/>
      <c r="AR4024" s="35"/>
      <c r="AS4024" s="35"/>
      <c r="AT4024" s="35"/>
      <c r="AU4024" s="35"/>
      <c r="AV4024" s="35"/>
      <c r="AW4024" s="35"/>
      <c r="AX4024" s="35"/>
      <c r="AY4024" s="35"/>
      <c r="AZ4024" s="17">
        <f t="shared" ref="AZ4024" si="9066">AZ4023+1</f>
        <v>50040</v>
      </c>
      <c r="BA4024" s="216">
        <f t="shared" si="8976"/>
        <v>3</v>
      </c>
      <c r="BB4024" s="216">
        <f t="shared" ref="BB4024" si="9067">BB4023+1</f>
        <v>4019</v>
      </c>
      <c r="BC4024" s="16">
        <f t="shared" si="8978"/>
        <v>11.010958904109589</v>
      </c>
      <c r="BD4024" s="16">
        <f>IF(Template!$F$7="Linear interpolation",LinInterp($AO$5:$AO$18,$AM$5:$AM$18,BC4024),CubicSpline($AO$5:$AO$18,$AM$5:$AM$18,BC4024))</f>
        <v>14.14999515132882</v>
      </c>
      <c r="BE4024" s="221">
        <f t="shared" si="9057"/>
        <v>4.294026734523186</v>
      </c>
      <c r="BF4024" s="221">
        <f>BE4024/PRODUCT($BG$6:BG4023)</f>
        <v>1.0003625313321549</v>
      </c>
      <c r="BG4024" s="16">
        <f t="shared" si="8979"/>
        <v>1.0003625313321549</v>
      </c>
      <c r="BH4024" s="10">
        <f t="shared" si="8980"/>
        <v>13.23239362365436</v>
      </c>
      <c r="BI4024" s="90"/>
      <c r="BJ4024" s="17">
        <f t="shared" si="8962"/>
        <v>50017</v>
      </c>
      <c r="BK4024" s="16">
        <f t="shared" si="8956"/>
        <v>13.233110900858879</v>
      </c>
      <c r="BL4024" s="10">
        <f ca="1">IFERROR(AVERAGE(INDIRECT("BK"&amp;AC4024-Template!$F$10+1):INDIRECT("BK"&amp;AC4024)),0)</f>
        <v>13.233691695112375</v>
      </c>
      <c r="BM4024" s="35"/>
      <c r="BN4024" s="86"/>
      <c r="BO4024" s="35"/>
      <c r="BP4024" s="35"/>
      <c r="BQ4024" s="35"/>
      <c r="BR4024" s="35"/>
      <c r="BS4024" s="35"/>
      <c r="BT4024" s="35"/>
      <c r="BU4024" s="35"/>
      <c r="BV4024" s="35"/>
      <c r="BW4024" s="35"/>
      <c r="BX4024" s="35"/>
      <c r="BY4024" s="35"/>
      <c r="BZ4024" s="35"/>
      <c r="CA4024" s="35"/>
      <c r="CB4024" s="35"/>
      <c r="CC4024" s="35"/>
      <c r="CD4024" s="35"/>
      <c r="CE4024" s="35"/>
      <c r="CF4024" s="35"/>
      <c r="CG4024" s="35"/>
      <c r="CH4024" s="35"/>
    </row>
    <row r="4025" spans="1:86" ht="15.6" x14ac:dyDescent="0.3">
      <c r="A4025" s="35"/>
      <c r="B4025" s="86"/>
      <c r="C4025" s="35"/>
      <c r="D4025" s="35"/>
      <c r="E4025" s="35"/>
      <c r="F4025" s="35"/>
      <c r="G4025" s="35"/>
      <c r="H4025" s="35"/>
      <c r="I4025" s="35"/>
      <c r="J4025" s="35"/>
      <c r="K4025" s="35"/>
      <c r="L4025" s="35"/>
      <c r="M4025" s="35"/>
      <c r="N4025" s="35"/>
      <c r="O4025" s="35"/>
      <c r="P4025" s="35"/>
      <c r="Q4025" s="35"/>
      <c r="R4025" s="35"/>
      <c r="S4025" s="35"/>
      <c r="T4025" s="17">
        <f t="shared" si="8957"/>
        <v>50041</v>
      </c>
      <c r="U4025" s="216">
        <f t="shared" si="8951"/>
        <v>4</v>
      </c>
      <c r="V4025" s="216">
        <f t="shared" si="8957"/>
        <v>4020</v>
      </c>
      <c r="W4025" s="16">
        <f t="shared" si="8963"/>
        <v>11.013698630136986</v>
      </c>
      <c r="X4025" s="16" t="e">
        <f>IF(Template!$F$7="Linear interpolation",LinInterp($I$5:$I$22,$G$5:$G$22,W4025),CubicSpline($I$5:$I$22,$G$5:$G$22,W4025))</f>
        <v>#VALUE!</v>
      </c>
      <c r="Y4025" s="221" t="e">
        <f t="shared" si="8952"/>
        <v>#VALUE!</v>
      </c>
      <c r="Z4025" s="221" t="e">
        <f>Y4025/PRODUCT($AA$6:AA4024)</f>
        <v>#VALUE!</v>
      </c>
      <c r="AA4025" s="16" t="e">
        <f t="shared" si="8958"/>
        <v>#VALUE!</v>
      </c>
      <c r="AB4025" s="10" t="e">
        <f t="shared" si="8959"/>
        <v>#VALUE!</v>
      </c>
      <c r="AC4025" s="90">
        <f t="shared" si="8930"/>
        <v>4025</v>
      </c>
      <c r="AD4025" s="17">
        <f t="shared" si="8968"/>
        <v>50018</v>
      </c>
      <c r="AE4025" s="16" t="e">
        <f t="shared" si="8953"/>
        <v>#VALUE!</v>
      </c>
      <c r="AF4025" s="10">
        <f ca="1">IFERROR(AVERAGE(INDIRECT("AE"&amp;AC4025-Template!$F$10+1):INDIRECT("AE"&amp;AC4025)),0)</f>
        <v>0</v>
      </c>
      <c r="AG4025" s="35"/>
      <c r="AH4025" s="86"/>
      <c r="AI4025" s="35"/>
      <c r="AJ4025" s="35"/>
      <c r="AK4025" s="35"/>
      <c r="AL4025" s="35"/>
      <c r="AM4025" s="35"/>
      <c r="AN4025" s="35"/>
      <c r="AO4025" s="35"/>
      <c r="AP4025" s="35"/>
      <c r="AQ4025" s="35"/>
      <c r="AR4025" s="35"/>
      <c r="AS4025" s="35"/>
      <c r="AT4025" s="35"/>
      <c r="AU4025" s="35"/>
      <c r="AV4025" s="35"/>
      <c r="AW4025" s="35"/>
      <c r="AX4025" s="35"/>
      <c r="AY4025" s="35"/>
      <c r="AZ4025" s="17">
        <f t="shared" ref="AZ4025" si="9068">AZ4024+1</f>
        <v>50041</v>
      </c>
      <c r="BA4025" s="216">
        <f t="shared" si="8976"/>
        <v>4</v>
      </c>
      <c r="BB4025" s="216">
        <f t="shared" ref="BB4025" si="9069">BB4024+1</f>
        <v>4020</v>
      </c>
      <c r="BC4025" s="16">
        <f t="shared" si="8978"/>
        <v>11.013698630136986</v>
      </c>
      <c r="BD4025" s="16">
        <f>IF(Template!$F$7="Linear interpolation",LinInterp($AO$5:$AO$18,$AM$5:$AM$18,BC4025),CubicSpline($AO$5:$AO$18,$AM$5:$AM$18,BC4025))</f>
        <v>14.149993914456337</v>
      </c>
      <c r="BE4025" s="221">
        <f t="shared" si="9057"/>
        <v>4.2955834493958216</v>
      </c>
      <c r="BF4025" s="221">
        <f>BE4025/PRODUCT($BG$6:BG4024)</f>
        <v>1.0003625303168515</v>
      </c>
      <c r="BG4025" s="16">
        <f t="shared" si="8979"/>
        <v>1.0003625303168515</v>
      </c>
      <c r="BH4025" s="10">
        <f t="shared" si="8980"/>
        <v>13.232356565080373</v>
      </c>
      <c r="BI4025" s="90"/>
      <c r="BJ4025" s="17">
        <f t="shared" si="8962"/>
        <v>50018</v>
      </c>
      <c r="BK4025" s="16">
        <f t="shared" si="8956"/>
        <v>13.233178572258364</v>
      </c>
      <c r="BL4025" s="10">
        <f ca="1">IFERROR(AVERAGE(INDIRECT("BK"&amp;AC4025-Template!$F$10+1):INDIRECT("BK"&amp;AC4025)),0)</f>
        <v>13.233657041102111</v>
      </c>
      <c r="BM4025" s="35"/>
      <c r="BN4025" s="86"/>
      <c r="BO4025" s="35"/>
      <c r="BP4025" s="35"/>
      <c r="BQ4025" s="35"/>
      <c r="BR4025" s="35"/>
      <c r="BS4025" s="35"/>
      <c r="BT4025" s="35"/>
      <c r="BU4025" s="35"/>
      <c r="BV4025" s="35"/>
      <c r="BW4025" s="35"/>
      <c r="BX4025" s="35"/>
      <c r="BY4025" s="35"/>
      <c r="BZ4025" s="35"/>
      <c r="CA4025" s="35"/>
      <c r="CB4025" s="35"/>
      <c r="CC4025" s="35"/>
      <c r="CD4025" s="35"/>
      <c r="CE4025" s="35"/>
      <c r="CF4025" s="35"/>
      <c r="CG4025" s="35"/>
      <c r="CH4025" s="35"/>
    </row>
    <row r="4026" spans="1:86" ht="15.6" x14ac:dyDescent="0.3">
      <c r="A4026" s="35"/>
      <c r="B4026" s="86"/>
      <c r="C4026" s="35"/>
      <c r="D4026" s="35"/>
      <c r="E4026" s="35"/>
      <c r="F4026" s="35"/>
      <c r="G4026" s="35"/>
      <c r="H4026" s="35"/>
      <c r="I4026" s="35"/>
      <c r="J4026" s="35"/>
      <c r="K4026" s="35"/>
      <c r="L4026" s="35"/>
      <c r="M4026" s="35"/>
      <c r="N4026" s="35"/>
      <c r="O4026" s="35"/>
      <c r="P4026" s="35"/>
      <c r="Q4026" s="35"/>
      <c r="R4026" s="35"/>
      <c r="S4026" s="35"/>
      <c r="T4026" s="17">
        <f t="shared" si="8957"/>
        <v>50042</v>
      </c>
      <c r="U4026" s="216">
        <f t="shared" si="8951"/>
        <v>5</v>
      </c>
      <c r="V4026" s="216">
        <f t="shared" si="8957"/>
        <v>4021</v>
      </c>
      <c r="W4026" s="16">
        <f t="shared" si="8963"/>
        <v>11.016438356164384</v>
      </c>
      <c r="X4026" s="16" t="e">
        <f>IF(Template!$F$7="Linear interpolation",LinInterp($I$5:$I$22,$G$5:$G$22,W4026),CubicSpline($I$5:$I$22,$G$5:$G$22,W4026))</f>
        <v>#VALUE!</v>
      </c>
      <c r="Y4026" s="221" t="e">
        <f t="shared" si="8952"/>
        <v>#VALUE!</v>
      </c>
      <c r="Z4026" s="221" t="e">
        <f>Y4026/PRODUCT($AA$6:AA4025)</f>
        <v>#VALUE!</v>
      </c>
      <c r="AA4026" s="16" t="e">
        <f t="shared" si="8958"/>
        <v>#VALUE!</v>
      </c>
      <c r="AB4026" s="10" t="e">
        <f t="shared" si="8959"/>
        <v>#VALUE!</v>
      </c>
      <c r="AC4026" s="90">
        <f t="shared" si="8930"/>
        <v>4026</v>
      </c>
      <c r="AD4026" s="17">
        <f t="shared" si="8968"/>
        <v>50019</v>
      </c>
      <c r="AE4026" s="16" t="e">
        <f t="shared" si="8953"/>
        <v>#VALUE!</v>
      </c>
      <c r="AF4026" s="10">
        <f ca="1">IFERROR(AVERAGE(INDIRECT("AE"&amp;AC4026-Template!$F$10+1):INDIRECT("AE"&amp;AC4026)),0)</f>
        <v>0</v>
      </c>
      <c r="AG4026" s="35"/>
      <c r="AH4026" s="86"/>
      <c r="AI4026" s="35"/>
      <c r="AJ4026" s="35"/>
      <c r="AK4026" s="35"/>
      <c r="AL4026" s="35"/>
      <c r="AM4026" s="35"/>
      <c r="AN4026" s="35"/>
      <c r="AO4026" s="35"/>
      <c r="AP4026" s="35"/>
      <c r="AQ4026" s="35"/>
      <c r="AR4026" s="35"/>
      <c r="AS4026" s="35"/>
      <c r="AT4026" s="35"/>
      <c r="AU4026" s="35"/>
      <c r="AV4026" s="35"/>
      <c r="AW4026" s="35"/>
      <c r="AX4026" s="35"/>
      <c r="AY4026" s="35"/>
      <c r="AZ4026" s="17">
        <f t="shared" ref="AZ4026" si="9070">AZ4025+1</f>
        <v>50042</v>
      </c>
      <c r="BA4026" s="216">
        <f t="shared" si="8976"/>
        <v>5</v>
      </c>
      <c r="BB4026" s="216">
        <f t="shared" ref="BB4026" si="9071">BB4025+1</f>
        <v>4021</v>
      </c>
      <c r="BC4026" s="16">
        <f t="shared" si="8978"/>
        <v>11.016438356164384</v>
      </c>
      <c r="BD4026" s="16">
        <f>IF(Template!$F$7="Linear interpolation",LinInterp($AO$5:$AO$18,$AM$5:$AM$18,BC4026),CubicSpline($AO$5:$AO$18,$AM$5:$AM$18,BC4026))</f>
        <v>14.14999266764827</v>
      </c>
      <c r="BE4026" s="221">
        <f t="shared" si="9057"/>
        <v>4.2971407242492567</v>
      </c>
      <c r="BF4026" s="221">
        <f>BE4026/PRODUCT($BG$6:BG4025)</f>
        <v>1.0003625292982388</v>
      </c>
      <c r="BG4026" s="16">
        <f t="shared" si="8979"/>
        <v>1.0003625292982388</v>
      </c>
      <c r="BH4026" s="10">
        <f t="shared" si="8980"/>
        <v>13.232319385715009</v>
      </c>
      <c r="BI4026" s="90"/>
      <c r="BJ4026" s="17">
        <f t="shared" si="8962"/>
        <v>50019</v>
      </c>
      <c r="BK4026" s="16">
        <f t="shared" si="8956"/>
        <v>13.233144144705999</v>
      </c>
      <c r="BL4026" s="10">
        <f ca="1">IFERROR(AVERAGE(INDIRECT("BK"&amp;AC4026-Template!$F$10+1):INDIRECT("BK"&amp;AC4026)),0)</f>
        <v>13.233627391291757</v>
      </c>
      <c r="BM4026" s="35"/>
      <c r="BN4026" s="86"/>
      <c r="BO4026" s="35"/>
      <c r="BP4026" s="35"/>
      <c r="BQ4026" s="35"/>
      <c r="BR4026" s="35"/>
      <c r="BS4026" s="35"/>
      <c r="BT4026" s="35"/>
      <c r="BU4026" s="35"/>
      <c r="BV4026" s="35"/>
      <c r="BW4026" s="35"/>
      <c r="BX4026" s="35"/>
      <c r="BY4026" s="35"/>
      <c r="BZ4026" s="35"/>
      <c r="CA4026" s="35"/>
      <c r="CB4026" s="35"/>
      <c r="CC4026" s="35"/>
      <c r="CD4026" s="35"/>
      <c r="CE4026" s="35"/>
      <c r="CF4026" s="35"/>
      <c r="CG4026" s="35"/>
      <c r="CH4026" s="35"/>
    </row>
    <row r="4027" spans="1:86" ht="15.6" x14ac:dyDescent="0.3">
      <c r="A4027" s="35"/>
      <c r="B4027" s="86"/>
      <c r="C4027" s="35"/>
      <c r="D4027" s="35"/>
      <c r="E4027" s="35"/>
      <c r="F4027" s="35"/>
      <c r="G4027" s="35"/>
      <c r="H4027" s="35"/>
      <c r="I4027" s="35"/>
      <c r="J4027" s="35"/>
      <c r="K4027" s="35"/>
      <c r="L4027" s="35"/>
      <c r="M4027" s="35"/>
      <c r="N4027" s="35"/>
      <c r="O4027" s="35"/>
      <c r="P4027" s="35"/>
      <c r="Q4027" s="35"/>
      <c r="R4027" s="35"/>
      <c r="S4027" s="35"/>
      <c r="T4027" s="17">
        <f t="shared" si="8957"/>
        <v>50043</v>
      </c>
      <c r="U4027" s="216">
        <f t="shared" si="8951"/>
        <v>6</v>
      </c>
      <c r="V4027" s="216">
        <f t="shared" si="8957"/>
        <v>4022</v>
      </c>
      <c r="W4027" s="16">
        <f t="shared" si="8963"/>
        <v>11.019178082191781</v>
      </c>
      <c r="X4027" s="16" t="e">
        <f>IF(Template!$F$7="Linear interpolation",LinInterp($I$5:$I$22,$G$5:$G$22,W4027),CubicSpline($I$5:$I$22,$G$5:$G$22,W4027))</f>
        <v>#VALUE!</v>
      </c>
      <c r="Y4027" s="221" t="e">
        <f t="shared" si="8952"/>
        <v>#VALUE!</v>
      </c>
      <c r="Z4027" s="221" t="e">
        <f>Y4027/PRODUCT($AA$6:AA4026)</f>
        <v>#VALUE!</v>
      </c>
      <c r="AA4027" s="16" t="e">
        <f t="shared" si="8958"/>
        <v>#VALUE!</v>
      </c>
      <c r="AB4027" s="10" t="e">
        <f t="shared" si="8959"/>
        <v>#VALUE!</v>
      </c>
      <c r="AC4027" s="90">
        <f t="shared" si="8930"/>
        <v>4027</v>
      </c>
      <c r="AD4027" s="17">
        <f t="shared" si="8968"/>
        <v>50020</v>
      </c>
      <c r="AE4027" s="16" t="e">
        <f t="shared" si="8953"/>
        <v>#VALUE!</v>
      </c>
      <c r="AF4027" s="10">
        <f ca="1">IFERROR(AVERAGE(INDIRECT("AE"&amp;AC4027-Template!$F$10+1):INDIRECT("AE"&amp;AC4027)),0)</f>
        <v>0</v>
      </c>
      <c r="AG4027" s="35"/>
      <c r="AH4027" s="86"/>
      <c r="AI4027" s="35"/>
      <c r="AJ4027" s="35"/>
      <c r="AK4027" s="35"/>
      <c r="AL4027" s="35"/>
      <c r="AM4027" s="35"/>
      <c r="AN4027" s="35"/>
      <c r="AO4027" s="35"/>
      <c r="AP4027" s="35"/>
      <c r="AQ4027" s="35"/>
      <c r="AR4027" s="35"/>
      <c r="AS4027" s="35"/>
      <c r="AT4027" s="35"/>
      <c r="AU4027" s="35"/>
      <c r="AV4027" s="35"/>
      <c r="AW4027" s="35"/>
      <c r="AX4027" s="35"/>
      <c r="AY4027" s="35"/>
      <c r="AZ4027" s="17">
        <f t="shared" ref="AZ4027" si="9072">AZ4026+1</f>
        <v>50043</v>
      </c>
      <c r="BA4027" s="216">
        <f t="shared" si="8976"/>
        <v>6</v>
      </c>
      <c r="BB4027" s="216">
        <f t="shared" ref="BB4027" si="9073">BB4026+1</f>
        <v>4022</v>
      </c>
      <c r="BC4027" s="16">
        <f t="shared" si="8978"/>
        <v>11.019178082191781</v>
      </c>
      <c r="BD4027" s="16">
        <f>IF(Template!$F$7="Linear interpolation",LinInterp($AO$5:$AO$18,$AM$5:$AM$18,BC4027),CubicSpline($AO$5:$AO$18,$AM$5:$AM$18,BC4027))</f>
        <v>14.149991410877771</v>
      </c>
      <c r="BE4027" s="221">
        <f t="shared" si="9057"/>
        <v>4.2986985592691198</v>
      </c>
      <c r="BF4027" s="221">
        <f>BE4027/PRODUCT($BG$6:BG4026)</f>
        <v>1.0003625282763191</v>
      </c>
      <c r="BG4027" s="16">
        <f t="shared" si="8979"/>
        <v>1.0003625292982388</v>
      </c>
      <c r="BH4027" s="10">
        <f t="shared" si="8980"/>
        <v>13.232319385715009</v>
      </c>
      <c r="BI4027" s="90"/>
      <c r="BJ4027" s="17">
        <f t="shared" si="8962"/>
        <v>50020</v>
      </c>
      <c r="BK4027" s="16">
        <f t="shared" si="8956"/>
        <v>13.233109598680182</v>
      </c>
      <c r="BL4027" s="10">
        <f ca="1">IFERROR(AVERAGE(INDIRECT("BK"&amp;AC4027-Template!$F$10+1):INDIRECT("BK"&amp;AC4027)),0)</f>
        <v>13.233594552206247</v>
      </c>
      <c r="BM4027" s="35"/>
      <c r="BN4027" s="86"/>
      <c r="BO4027" s="35"/>
      <c r="BP4027" s="35"/>
      <c r="BQ4027" s="35"/>
      <c r="BR4027" s="35"/>
      <c r="BS4027" s="35"/>
      <c r="BT4027" s="35"/>
      <c r="BU4027" s="35"/>
      <c r="BV4027" s="35"/>
      <c r="BW4027" s="35"/>
      <c r="BX4027" s="35"/>
      <c r="BY4027" s="35"/>
      <c r="BZ4027" s="35"/>
      <c r="CA4027" s="35"/>
      <c r="CB4027" s="35"/>
      <c r="CC4027" s="35"/>
      <c r="CD4027" s="35"/>
      <c r="CE4027" s="35"/>
      <c r="CF4027" s="35"/>
      <c r="CG4027" s="35"/>
      <c r="CH4027" s="35"/>
    </row>
    <row r="4028" spans="1:86" ht="15.6" x14ac:dyDescent="0.3">
      <c r="A4028" s="35"/>
      <c r="B4028" s="86"/>
      <c r="C4028" s="35"/>
      <c r="D4028" s="35"/>
      <c r="E4028" s="35"/>
      <c r="F4028" s="35"/>
      <c r="G4028" s="35"/>
      <c r="H4028" s="35"/>
      <c r="I4028" s="35"/>
      <c r="J4028" s="35"/>
      <c r="K4028" s="35"/>
      <c r="L4028" s="35"/>
      <c r="M4028" s="35"/>
      <c r="N4028" s="35"/>
      <c r="O4028" s="35"/>
      <c r="P4028" s="35"/>
      <c r="Q4028" s="35"/>
      <c r="R4028" s="35"/>
      <c r="S4028" s="35"/>
      <c r="T4028" s="17">
        <f t="shared" si="8957"/>
        <v>50044</v>
      </c>
      <c r="U4028" s="216">
        <f t="shared" si="8951"/>
        <v>7</v>
      </c>
      <c r="V4028" s="216">
        <f t="shared" si="8957"/>
        <v>4023</v>
      </c>
      <c r="W4028" s="16">
        <f t="shared" si="8963"/>
        <v>11.021917808219179</v>
      </c>
      <c r="X4028" s="16" t="e">
        <f>IF(Template!$F$7="Linear interpolation",LinInterp($I$5:$I$22,$G$5:$G$22,W4028),CubicSpline($I$5:$I$22,$G$5:$G$22,W4028))</f>
        <v>#VALUE!</v>
      </c>
      <c r="Y4028" s="221" t="e">
        <f t="shared" si="8952"/>
        <v>#VALUE!</v>
      </c>
      <c r="Z4028" s="221" t="e">
        <f>Y4028/PRODUCT($AA$6:AA4027)</f>
        <v>#VALUE!</v>
      </c>
      <c r="AA4028" s="16" t="e">
        <f t="shared" si="8958"/>
        <v>#VALUE!</v>
      </c>
      <c r="AB4028" s="10" t="e">
        <f t="shared" si="8959"/>
        <v>#VALUE!</v>
      </c>
      <c r="AC4028" s="90">
        <f t="shared" ref="AC4028:AC4091" si="9074">ROW(AD4028)</f>
        <v>4028</v>
      </c>
      <c r="AD4028" s="17">
        <f t="shared" si="8968"/>
        <v>50021</v>
      </c>
      <c r="AE4028" s="16" t="e">
        <f t="shared" si="8953"/>
        <v>#VALUE!</v>
      </c>
      <c r="AF4028" s="10">
        <f ca="1">IFERROR(AVERAGE(INDIRECT("AE"&amp;AC4028-Template!$F$10+1):INDIRECT("AE"&amp;AC4028)),0)</f>
        <v>0</v>
      </c>
      <c r="AG4028" s="35"/>
      <c r="AH4028" s="86"/>
      <c r="AI4028" s="35"/>
      <c r="AJ4028" s="35"/>
      <c r="AK4028" s="35"/>
      <c r="AL4028" s="35"/>
      <c r="AM4028" s="35"/>
      <c r="AN4028" s="35"/>
      <c r="AO4028" s="35"/>
      <c r="AP4028" s="35"/>
      <c r="AQ4028" s="35"/>
      <c r="AR4028" s="35"/>
      <c r="AS4028" s="35"/>
      <c r="AT4028" s="35"/>
      <c r="AU4028" s="35"/>
      <c r="AV4028" s="35"/>
      <c r="AW4028" s="35"/>
      <c r="AX4028" s="35"/>
      <c r="AY4028" s="35"/>
      <c r="AZ4028" s="17">
        <f t="shared" ref="AZ4028" si="9075">AZ4027+1</f>
        <v>50044</v>
      </c>
      <c r="BA4028" s="216">
        <f t="shared" si="8976"/>
        <v>7</v>
      </c>
      <c r="BB4028" s="216">
        <f t="shared" ref="BB4028" si="9076">BB4027+1</f>
        <v>4023</v>
      </c>
      <c r="BC4028" s="16">
        <f t="shared" si="8978"/>
        <v>11.021917808219179</v>
      </c>
      <c r="BD4028" s="16">
        <f>IF(Template!$F$7="Linear interpolation",LinInterp($AO$5:$AO$18,$AM$5:$AM$18,BC4028),CubicSpline($AO$5:$AO$18,$AM$5:$AM$18,BC4028))</f>
        <v>14.149990144117982</v>
      </c>
      <c r="BE4028" s="221">
        <f t="shared" si="9057"/>
        <v>4.3002569546410765</v>
      </c>
      <c r="BF4028" s="221">
        <f>BE4028/PRODUCT($BG$6:BG4027)</f>
        <v>1.0003625262291704</v>
      </c>
      <c r="BG4028" s="16">
        <f t="shared" si="8979"/>
        <v>1.0003625292982388</v>
      </c>
      <c r="BH4028" s="10">
        <f t="shared" si="8980"/>
        <v>13.232319385715009</v>
      </c>
      <c r="BI4028" s="90"/>
      <c r="BJ4028" s="17">
        <f t="shared" si="8962"/>
        <v>50021</v>
      </c>
      <c r="BK4028" s="16">
        <f t="shared" si="8956"/>
        <v>13.233074933702738</v>
      </c>
      <c r="BL4028" s="10">
        <f ca="1">IFERROR(AVERAGE(INDIRECT("BK"&amp;AC4028-Template!$F$10+1):INDIRECT("BK"&amp;AC4028)),0)</f>
        <v>13.233561595781385</v>
      </c>
      <c r="BM4028" s="35"/>
      <c r="BN4028" s="86"/>
      <c r="BO4028" s="35"/>
      <c r="BP4028" s="35"/>
      <c r="BQ4028" s="35"/>
      <c r="BR4028" s="35"/>
      <c r="BS4028" s="35"/>
      <c r="BT4028" s="35"/>
      <c r="BU4028" s="35"/>
      <c r="BV4028" s="35"/>
      <c r="BW4028" s="35"/>
      <c r="BX4028" s="35"/>
      <c r="BY4028" s="35"/>
      <c r="BZ4028" s="35"/>
      <c r="CA4028" s="35"/>
      <c r="CB4028" s="35"/>
      <c r="CC4028" s="35"/>
      <c r="CD4028" s="35"/>
      <c r="CE4028" s="35"/>
      <c r="CF4028" s="35"/>
      <c r="CG4028" s="35"/>
      <c r="CH4028" s="35"/>
    </row>
    <row r="4029" spans="1:86" ht="15.6" x14ac:dyDescent="0.3">
      <c r="A4029" s="35"/>
      <c r="B4029" s="86"/>
      <c r="C4029" s="35"/>
      <c r="D4029" s="35"/>
      <c r="E4029" s="35"/>
      <c r="F4029" s="35"/>
      <c r="G4029" s="35"/>
      <c r="H4029" s="35"/>
      <c r="I4029" s="35"/>
      <c r="J4029" s="35"/>
      <c r="K4029" s="35"/>
      <c r="L4029" s="35"/>
      <c r="M4029" s="35"/>
      <c r="N4029" s="35"/>
      <c r="O4029" s="35"/>
      <c r="P4029" s="35"/>
      <c r="Q4029" s="35"/>
      <c r="R4029" s="35"/>
      <c r="S4029" s="35"/>
      <c r="T4029" s="17">
        <f t="shared" si="8957"/>
        <v>50045</v>
      </c>
      <c r="U4029" s="216">
        <f t="shared" si="8951"/>
        <v>1</v>
      </c>
      <c r="V4029" s="216">
        <f t="shared" si="8957"/>
        <v>4024</v>
      </c>
      <c r="W4029" s="16">
        <f t="shared" si="8963"/>
        <v>11.024657534246575</v>
      </c>
      <c r="X4029" s="16" t="e">
        <f>IF(Template!$F$7="Linear interpolation",LinInterp($I$5:$I$22,$G$5:$G$22,W4029),CubicSpline($I$5:$I$22,$G$5:$G$22,W4029))</f>
        <v>#VALUE!</v>
      </c>
      <c r="Y4029" s="221" t="e">
        <f t="shared" si="8952"/>
        <v>#VALUE!</v>
      </c>
      <c r="Z4029" s="221" t="e">
        <f>Y4029/PRODUCT($AA$6:AA4028)</f>
        <v>#VALUE!</v>
      </c>
      <c r="AA4029" s="16" t="e">
        <f t="shared" si="8958"/>
        <v>#VALUE!</v>
      </c>
      <c r="AB4029" s="10" t="e">
        <f t="shared" si="8959"/>
        <v>#VALUE!</v>
      </c>
      <c r="AC4029" s="90">
        <f t="shared" si="9074"/>
        <v>4029</v>
      </c>
      <c r="AD4029" s="17">
        <f t="shared" si="8968"/>
        <v>50022</v>
      </c>
      <c r="AE4029" s="16" t="e">
        <f t="shared" si="8953"/>
        <v>#VALUE!</v>
      </c>
      <c r="AF4029" s="10">
        <f ca="1">IFERROR(AVERAGE(INDIRECT("AE"&amp;AC4029-Template!$F$10+1):INDIRECT("AE"&amp;AC4029)),0)</f>
        <v>0</v>
      </c>
      <c r="AG4029" s="35"/>
      <c r="AH4029" s="86"/>
      <c r="AI4029" s="35"/>
      <c r="AJ4029" s="35"/>
      <c r="AK4029" s="35"/>
      <c r="AL4029" s="35"/>
      <c r="AM4029" s="35"/>
      <c r="AN4029" s="35"/>
      <c r="AO4029" s="35"/>
      <c r="AP4029" s="35"/>
      <c r="AQ4029" s="35"/>
      <c r="AR4029" s="35"/>
      <c r="AS4029" s="35"/>
      <c r="AT4029" s="35"/>
      <c r="AU4029" s="35"/>
      <c r="AV4029" s="35"/>
      <c r="AW4029" s="35"/>
      <c r="AX4029" s="35"/>
      <c r="AY4029" s="35"/>
      <c r="AZ4029" s="17">
        <f t="shared" ref="AZ4029" si="9077">AZ4028+1</f>
        <v>50045</v>
      </c>
      <c r="BA4029" s="216">
        <f t="shared" si="8976"/>
        <v>1</v>
      </c>
      <c r="BB4029" s="216">
        <f t="shared" ref="BB4029" si="9078">BB4028+1</f>
        <v>4024</v>
      </c>
      <c r="BC4029" s="16">
        <f t="shared" si="8978"/>
        <v>11.024657534246575</v>
      </c>
      <c r="BD4029" s="16">
        <f>IF(Template!$F$7="Linear interpolation",LinInterp($AO$5:$AO$18,$AM$5:$AM$18,BC4029),CubicSpline($AO$5:$AO$18,$AM$5:$AM$18,BC4029))</f>
        <v>14.149988867342055</v>
      </c>
      <c r="BE4029" s="221">
        <f t="shared" si="9057"/>
        <v>4.3018159105508227</v>
      </c>
      <c r="BF4029" s="221">
        <f>BE4029/PRODUCT($BG$6:BG4028)</f>
        <v>1.0003625231534783</v>
      </c>
      <c r="BG4029" s="16">
        <f t="shared" si="8979"/>
        <v>1.0003625231534783</v>
      </c>
      <c r="BH4029" s="10">
        <f t="shared" si="8980"/>
        <v>13.232095101957553</v>
      </c>
      <c r="BI4029" s="90"/>
      <c r="BJ4029" s="17">
        <f t="shared" si="8962"/>
        <v>50022</v>
      </c>
      <c r="BK4029" s="16">
        <f t="shared" si="8956"/>
        <v>13.233074933702738</v>
      </c>
      <c r="BL4029" s="10">
        <f ca="1">IFERROR(AVERAGE(INDIRECT("BK"&amp;AC4029-Template!$F$10+1):INDIRECT("BK"&amp;AC4029)),0)</f>
        <v>13.233529681380446</v>
      </c>
      <c r="BM4029" s="35"/>
      <c r="BN4029" s="86"/>
      <c r="BO4029" s="35"/>
      <c r="BP4029" s="35"/>
      <c r="BQ4029" s="35"/>
      <c r="BR4029" s="35"/>
      <c r="BS4029" s="35"/>
      <c r="BT4029" s="35"/>
      <c r="BU4029" s="35"/>
      <c r="BV4029" s="35"/>
      <c r="BW4029" s="35"/>
      <c r="BX4029" s="35"/>
      <c r="BY4029" s="35"/>
      <c r="BZ4029" s="35"/>
      <c r="CA4029" s="35"/>
      <c r="CB4029" s="35"/>
      <c r="CC4029" s="35"/>
      <c r="CD4029" s="35"/>
      <c r="CE4029" s="35"/>
      <c r="CF4029" s="35"/>
      <c r="CG4029" s="35"/>
      <c r="CH4029" s="35"/>
    </row>
    <row r="4030" spans="1:86" ht="15.6" x14ac:dyDescent="0.3">
      <c r="A4030" s="35"/>
      <c r="B4030" s="86"/>
      <c r="C4030" s="35"/>
      <c r="D4030" s="35"/>
      <c r="E4030" s="35"/>
      <c r="F4030" s="35"/>
      <c r="G4030" s="35"/>
      <c r="H4030" s="35"/>
      <c r="I4030" s="35"/>
      <c r="J4030" s="35"/>
      <c r="K4030" s="35"/>
      <c r="L4030" s="35"/>
      <c r="M4030" s="35"/>
      <c r="N4030" s="35"/>
      <c r="O4030" s="35"/>
      <c r="P4030" s="35"/>
      <c r="Q4030" s="35"/>
      <c r="R4030" s="35"/>
      <c r="S4030" s="35"/>
      <c r="T4030" s="17">
        <f t="shared" si="8957"/>
        <v>50046</v>
      </c>
      <c r="U4030" s="216">
        <f t="shared" si="8951"/>
        <v>2</v>
      </c>
      <c r="V4030" s="216">
        <f t="shared" si="8957"/>
        <v>4025</v>
      </c>
      <c r="W4030" s="16">
        <f t="shared" si="8963"/>
        <v>11.027397260273972</v>
      </c>
      <c r="X4030" s="16" t="e">
        <f>IF(Template!$F$7="Linear interpolation",LinInterp($I$5:$I$22,$G$5:$G$22,W4030),CubicSpline($I$5:$I$22,$G$5:$G$22,W4030))</f>
        <v>#VALUE!</v>
      </c>
      <c r="Y4030" s="221" t="e">
        <f t="shared" si="8952"/>
        <v>#VALUE!</v>
      </c>
      <c r="Z4030" s="221" t="e">
        <f>Y4030/PRODUCT($AA$6:AA4029)</f>
        <v>#VALUE!</v>
      </c>
      <c r="AA4030" s="16" t="e">
        <f t="shared" si="8958"/>
        <v>#VALUE!</v>
      </c>
      <c r="AB4030" s="10" t="e">
        <f t="shared" si="8959"/>
        <v>#VALUE!</v>
      </c>
      <c r="AC4030" s="90">
        <f t="shared" si="9074"/>
        <v>4030</v>
      </c>
      <c r="AD4030" s="17">
        <f t="shared" si="8968"/>
        <v>50023</v>
      </c>
      <c r="AE4030" s="16" t="e">
        <f t="shared" si="8953"/>
        <v>#VALUE!</v>
      </c>
      <c r="AF4030" s="10">
        <f ca="1">IFERROR(AVERAGE(INDIRECT("AE"&amp;AC4030-Template!$F$10+1):INDIRECT("AE"&amp;AC4030)),0)</f>
        <v>0</v>
      </c>
      <c r="AG4030" s="35"/>
      <c r="AH4030" s="86"/>
      <c r="AI4030" s="35"/>
      <c r="AJ4030" s="35"/>
      <c r="AK4030" s="35"/>
      <c r="AL4030" s="35"/>
      <c r="AM4030" s="35"/>
      <c r="AN4030" s="35"/>
      <c r="AO4030" s="35"/>
      <c r="AP4030" s="35"/>
      <c r="AQ4030" s="35"/>
      <c r="AR4030" s="35"/>
      <c r="AS4030" s="35"/>
      <c r="AT4030" s="35"/>
      <c r="AU4030" s="35"/>
      <c r="AV4030" s="35"/>
      <c r="AW4030" s="35"/>
      <c r="AX4030" s="35"/>
      <c r="AY4030" s="35"/>
      <c r="AZ4030" s="17">
        <f t="shared" ref="AZ4030" si="9079">AZ4029+1</f>
        <v>50046</v>
      </c>
      <c r="BA4030" s="216">
        <f t="shared" si="8976"/>
        <v>2</v>
      </c>
      <c r="BB4030" s="216">
        <f t="shared" ref="BB4030" si="9080">BB4029+1</f>
        <v>4025</v>
      </c>
      <c r="BC4030" s="16">
        <f t="shared" si="8978"/>
        <v>11.027397260273972</v>
      </c>
      <c r="BD4030" s="16">
        <f>IF(Template!$F$7="Linear interpolation",LinInterp($AO$5:$AO$18,$AM$5:$AM$18,BC4030),CubicSpline($AO$5:$AO$18,$AM$5:$AM$18,BC4030))</f>
        <v>14.149987580523135</v>
      </c>
      <c r="BE4030" s="221">
        <f t="shared" si="9057"/>
        <v>4.3033754271840721</v>
      </c>
      <c r="BF4030" s="221">
        <f>BE4030/PRODUCT($BG$6:BG4029)</f>
        <v>1.0003625251906816</v>
      </c>
      <c r="BG4030" s="16">
        <f t="shared" si="8979"/>
        <v>1.0003625251906816</v>
      </c>
      <c r="BH4030" s="10">
        <f t="shared" si="8980"/>
        <v>13.232169459877818</v>
      </c>
      <c r="BI4030" s="90"/>
      <c r="BJ4030" s="17">
        <f t="shared" si="8962"/>
        <v>50023</v>
      </c>
      <c r="BK4030" s="16">
        <f t="shared" si="8956"/>
        <v>13.233074933702738</v>
      </c>
      <c r="BL4030" s="10">
        <f ca="1">IFERROR(AVERAGE(INDIRECT("BK"&amp;AC4030-Template!$F$10+1):INDIRECT("BK"&amp;AC4030)),0)</f>
        <v>13.233498812873654</v>
      </c>
      <c r="BM4030" s="35"/>
      <c r="BN4030" s="86"/>
      <c r="BO4030" s="35"/>
      <c r="BP4030" s="35"/>
      <c r="BQ4030" s="35"/>
      <c r="BR4030" s="35"/>
      <c r="BS4030" s="35"/>
      <c r="BT4030" s="35"/>
      <c r="BU4030" s="35"/>
      <c r="BV4030" s="35"/>
      <c r="BW4030" s="35"/>
      <c r="BX4030" s="35"/>
      <c r="BY4030" s="35"/>
      <c r="BZ4030" s="35"/>
      <c r="CA4030" s="35"/>
      <c r="CB4030" s="35"/>
      <c r="CC4030" s="35"/>
      <c r="CD4030" s="35"/>
      <c r="CE4030" s="35"/>
      <c r="CF4030" s="35"/>
      <c r="CG4030" s="35"/>
      <c r="CH4030" s="35"/>
    </row>
    <row r="4031" spans="1:86" ht="15.6" x14ac:dyDescent="0.3">
      <c r="A4031" s="35"/>
      <c r="B4031" s="86"/>
      <c r="C4031" s="35"/>
      <c r="D4031" s="35"/>
      <c r="E4031" s="35"/>
      <c r="F4031" s="35"/>
      <c r="G4031" s="35"/>
      <c r="H4031" s="35"/>
      <c r="I4031" s="35"/>
      <c r="J4031" s="35"/>
      <c r="K4031" s="35"/>
      <c r="L4031" s="35"/>
      <c r="M4031" s="35"/>
      <c r="N4031" s="35"/>
      <c r="O4031" s="35"/>
      <c r="P4031" s="35"/>
      <c r="Q4031" s="35"/>
      <c r="R4031" s="35"/>
      <c r="S4031" s="35"/>
      <c r="T4031" s="17">
        <f t="shared" si="8957"/>
        <v>50047</v>
      </c>
      <c r="U4031" s="216">
        <f t="shared" si="8951"/>
        <v>3</v>
      </c>
      <c r="V4031" s="216">
        <f t="shared" si="8957"/>
        <v>4026</v>
      </c>
      <c r="W4031" s="16">
        <f t="shared" si="8963"/>
        <v>11.03013698630137</v>
      </c>
      <c r="X4031" s="16" t="e">
        <f>IF(Template!$F$7="Linear interpolation",LinInterp($I$5:$I$22,$G$5:$G$22,W4031),CubicSpline($I$5:$I$22,$G$5:$G$22,W4031))</f>
        <v>#VALUE!</v>
      </c>
      <c r="Y4031" s="221" t="e">
        <f t="shared" si="8952"/>
        <v>#VALUE!</v>
      </c>
      <c r="Z4031" s="221" t="e">
        <f>Y4031/PRODUCT($AA$6:AA4030)</f>
        <v>#VALUE!</v>
      </c>
      <c r="AA4031" s="16" t="e">
        <f t="shared" si="8958"/>
        <v>#VALUE!</v>
      </c>
      <c r="AB4031" s="10" t="e">
        <f t="shared" si="8959"/>
        <v>#VALUE!</v>
      </c>
      <c r="AC4031" s="90">
        <f t="shared" si="9074"/>
        <v>4031</v>
      </c>
      <c r="AD4031" s="17">
        <f t="shared" si="8968"/>
        <v>50024</v>
      </c>
      <c r="AE4031" s="16" t="e">
        <f t="shared" si="8953"/>
        <v>#VALUE!</v>
      </c>
      <c r="AF4031" s="10">
        <f ca="1">IFERROR(AVERAGE(INDIRECT("AE"&amp;AC4031-Template!$F$10+1):INDIRECT("AE"&amp;AC4031)),0)</f>
        <v>0</v>
      </c>
      <c r="AG4031" s="35"/>
      <c r="AH4031" s="86"/>
      <c r="AI4031" s="35"/>
      <c r="AJ4031" s="35"/>
      <c r="AK4031" s="35"/>
      <c r="AL4031" s="35"/>
      <c r="AM4031" s="35"/>
      <c r="AN4031" s="35"/>
      <c r="AO4031" s="35"/>
      <c r="AP4031" s="35"/>
      <c r="AQ4031" s="35"/>
      <c r="AR4031" s="35"/>
      <c r="AS4031" s="35"/>
      <c r="AT4031" s="35"/>
      <c r="AU4031" s="35"/>
      <c r="AV4031" s="35"/>
      <c r="AW4031" s="35"/>
      <c r="AX4031" s="35"/>
      <c r="AY4031" s="35"/>
      <c r="AZ4031" s="17">
        <f t="shared" ref="AZ4031" si="9081">AZ4030+1</f>
        <v>50047</v>
      </c>
      <c r="BA4031" s="216">
        <f t="shared" si="8976"/>
        <v>3</v>
      </c>
      <c r="BB4031" s="216">
        <f t="shared" ref="BB4031" si="9082">BB4030+1</f>
        <v>4026</v>
      </c>
      <c r="BC4031" s="16">
        <f t="shared" si="8978"/>
        <v>11.03013698630137</v>
      </c>
      <c r="BD4031" s="16">
        <f>IF(Template!$F$7="Linear interpolation",LinInterp($AO$5:$AO$18,$AM$5:$AM$18,BC4031),CubicSpline($AO$5:$AO$18,$AM$5:$AM$18,BC4031))</f>
        <v>14.149986283634368</v>
      </c>
      <c r="BE4031" s="221">
        <f t="shared" si="9057"/>
        <v>4.3049355047266324</v>
      </c>
      <c r="BF4031" s="221">
        <f>BE4031/PRODUCT($BG$6:BG4030)</f>
        <v>1.000362524155505</v>
      </c>
      <c r="BG4031" s="16">
        <f t="shared" si="8979"/>
        <v>1.000362524155505</v>
      </c>
      <c r="BH4031" s="10">
        <f t="shared" si="8980"/>
        <v>13.232131675931512</v>
      </c>
      <c r="BI4031" s="90"/>
      <c r="BJ4031" s="17">
        <f t="shared" si="8962"/>
        <v>50024</v>
      </c>
      <c r="BK4031" s="16">
        <f t="shared" si="8956"/>
        <v>13.232865756445221</v>
      </c>
      <c r="BL4031" s="10">
        <f ca="1">IFERROR(AVERAGE(INDIRECT("BK"&amp;AC4031-Template!$F$10+1):INDIRECT("BK"&amp;AC4031)),0)</f>
        <v>13.233460971791612</v>
      </c>
      <c r="BM4031" s="35"/>
      <c r="BN4031" s="86"/>
      <c r="BO4031" s="35"/>
      <c r="BP4031" s="35"/>
      <c r="BQ4031" s="35"/>
      <c r="BR4031" s="35"/>
      <c r="BS4031" s="35"/>
      <c r="BT4031" s="35"/>
      <c r="BU4031" s="35"/>
      <c r="BV4031" s="35"/>
      <c r="BW4031" s="35"/>
      <c r="BX4031" s="35"/>
      <c r="BY4031" s="35"/>
      <c r="BZ4031" s="35"/>
      <c r="CA4031" s="35"/>
      <c r="CB4031" s="35"/>
      <c r="CC4031" s="35"/>
      <c r="CD4031" s="35"/>
      <c r="CE4031" s="35"/>
      <c r="CF4031" s="35"/>
      <c r="CG4031" s="35"/>
      <c r="CH4031" s="35"/>
    </row>
    <row r="4032" spans="1:86" ht="15.6" x14ac:dyDescent="0.3">
      <c r="A4032" s="35"/>
      <c r="B4032" s="86"/>
      <c r="C4032" s="35"/>
      <c r="D4032" s="35"/>
      <c r="E4032" s="35"/>
      <c r="F4032" s="35"/>
      <c r="G4032" s="35"/>
      <c r="H4032" s="35"/>
      <c r="I4032" s="35"/>
      <c r="J4032" s="35"/>
      <c r="K4032" s="35"/>
      <c r="L4032" s="35"/>
      <c r="M4032" s="35"/>
      <c r="N4032" s="35"/>
      <c r="O4032" s="35"/>
      <c r="P4032" s="35"/>
      <c r="Q4032" s="35"/>
      <c r="R4032" s="35"/>
      <c r="S4032" s="35"/>
      <c r="T4032" s="17">
        <f t="shared" si="8957"/>
        <v>50048</v>
      </c>
      <c r="U4032" s="216">
        <f t="shared" si="8951"/>
        <v>4</v>
      </c>
      <c r="V4032" s="216">
        <f t="shared" si="8957"/>
        <v>4027</v>
      </c>
      <c r="W4032" s="16">
        <f t="shared" si="8963"/>
        <v>11.032876712328767</v>
      </c>
      <c r="X4032" s="16" t="e">
        <f>IF(Template!$F$7="Linear interpolation",LinInterp($I$5:$I$22,$G$5:$G$22,W4032),CubicSpline($I$5:$I$22,$G$5:$G$22,W4032))</f>
        <v>#VALUE!</v>
      </c>
      <c r="Y4032" s="221" t="e">
        <f t="shared" si="8952"/>
        <v>#VALUE!</v>
      </c>
      <c r="Z4032" s="221" t="e">
        <f>Y4032/PRODUCT($AA$6:AA4031)</f>
        <v>#VALUE!</v>
      </c>
      <c r="AA4032" s="16" t="e">
        <f t="shared" si="8958"/>
        <v>#VALUE!</v>
      </c>
      <c r="AB4032" s="10" t="e">
        <f t="shared" si="8959"/>
        <v>#VALUE!</v>
      </c>
      <c r="AC4032" s="90">
        <f t="shared" si="9074"/>
        <v>4032</v>
      </c>
      <c r="AD4032" s="17">
        <f t="shared" si="8968"/>
        <v>50025</v>
      </c>
      <c r="AE4032" s="16" t="e">
        <f t="shared" si="8953"/>
        <v>#VALUE!</v>
      </c>
      <c r="AF4032" s="10">
        <f ca="1">IFERROR(AVERAGE(INDIRECT("AE"&amp;AC4032-Template!$F$10+1):INDIRECT("AE"&amp;AC4032)),0)</f>
        <v>0</v>
      </c>
      <c r="AG4032" s="35"/>
      <c r="AH4032" s="86"/>
      <c r="AI4032" s="35"/>
      <c r="AJ4032" s="35"/>
      <c r="AK4032" s="35"/>
      <c r="AL4032" s="35"/>
      <c r="AM4032" s="35"/>
      <c r="AN4032" s="35"/>
      <c r="AO4032" s="35"/>
      <c r="AP4032" s="35"/>
      <c r="AQ4032" s="35"/>
      <c r="AR4032" s="35"/>
      <c r="AS4032" s="35"/>
      <c r="AT4032" s="35"/>
      <c r="AU4032" s="35"/>
      <c r="AV4032" s="35"/>
      <c r="AW4032" s="35"/>
      <c r="AX4032" s="35"/>
      <c r="AY4032" s="35"/>
      <c r="AZ4032" s="17">
        <f t="shared" ref="AZ4032" si="9083">AZ4031+1</f>
        <v>50048</v>
      </c>
      <c r="BA4032" s="216">
        <f t="shared" si="8976"/>
        <v>4</v>
      </c>
      <c r="BB4032" s="216">
        <f t="shared" ref="BB4032" si="9084">BB4031+1</f>
        <v>4027</v>
      </c>
      <c r="BC4032" s="16">
        <f t="shared" si="8978"/>
        <v>11.032876712328767</v>
      </c>
      <c r="BD4032" s="16">
        <f>IF(Template!$F$7="Linear interpolation",LinInterp($AO$5:$AO$18,$AM$5:$AM$18,BC4032),CubicSpline($AO$5:$AO$18,$AM$5:$AM$18,BC4032))</f>
        <v>14.149984976648902</v>
      </c>
      <c r="BE4032" s="221">
        <f t="shared" si="9057"/>
        <v>4.3064961433642903</v>
      </c>
      <c r="BF4032" s="221">
        <f>BE4032/PRODUCT($BG$6:BG4031)</f>
        <v>1.0003625231170001</v>
      </c>
      <c r="BG4032" s="16">
        <f t="shared" si="8979"/>
        <v>1.0003625231170001</v>
      </c>
      <c r="BH4032" s="10">
        <f t="shared" si="8980"/>
        <v>13.232093770504939</v>
      </c>
      <c r="BI4032" s="90"/>
      <c r="BJ4032" s="17">
        <f t="shared" si="8962"/>
        <v>50025</v>
      </c>
      <c r="BK4032" s="16">
        <f t="shared" si="8956"/>
        <v>13.232935085516706</v>
      </c>
      <c r="BL4032" s="10">
        <f ca="1">IFERROR(AVERAGE(INDIRECT("BK"&amp;AC4032-Template!$F$10+1):INDIRECT("BK"&amp;AC4032)),0)</f>
        <v>13.233425441678616</v>
      </c>
      <c r="BM4032" s="35"/>
      <c r="BN4032" s="86"/>
      <c r="BO4032" s="35"/>
      <c r="BP4032" s="35"/>
      <c r="BQ4032" s="35"/>
      <c r="BR4032" s="35"/>
      <c r="BS4032" s="35"/>
      <c r="BT4032" s="35"/>
      <c r="BU4032" s="35"/>
      <c r="BV4032" s="35"/>
      <c r="BW4032" s="35"/>
      <c r="BX4032" s="35"/>
      <c r="BY4032" s="35"/>
      <c r="BZ4032" s="35"/>
      <c r="CA4032" s="35"/>
      <c r="CB4032" s="35"/>
      <c r="CC4032" s="35"/>
      <c r="CD4032" s="35"/>
      <c r="CE4032" s="35"/>
      <c r="CF4032" s="35"/>
      <c r="CG4032" s="35"/>
      <c r="CH4032" s="35"/>
    </row>
    <row r="4033" spans="1:86" ht="15.6" x14ac:dyDescent="0.3">
      <c r="A4033" s="35"/>
      <c r="B4033" s="86"/>
      <c r="C4033" s="35"/>
      <c r="D4033" s="35"/>
      <c r="E4033" s="35"/>
      <c r="F4033" s="35"/>
      <c r="G4033" s="35"/>
      <c r="H4033" s="35"/>
      <c r="I4033" s="35"/>
      <c r="J4033" s="35"/>
      <c r="K4033" s="35"/>
      <c r="L4033" s="35"/>
      <c r="M4033" s="35"/>
      <c r="N4033" s="35"/>
      <c r="O4033" s="35"/>
      <c r="P4033" s="35"/>
      <c r="Q4033" s="35"/>
      <c r="R4033" s="35"/>
      <c r="S4033" s="35"/>
      <c r="T4033" s="17">
        <f t="shared" si="8957"/>
        <v>50049</v>
      </c>
      <c r="U4033" s="216">
        <f t="shared" si="8951"/>
        <v>5</v>
      </c>
      <c r="V4033" s="216">
        <f t="shared" si="8957"/>
        <v>4028</v>
      </c>
      <c r="W4033" s="16">
        <f t="shared" si="8963"/>
        <v>11.035616438356165</v>
      </c>
      <c r="X4033" s="16" t="e">
        <f>IF(Template!$F$7="Linear interpolation",LinInterp($I$5:$I$22,$G$5:$G$22,W4033),CubicSpline($I$5:$I$22,$G$5:$G$22,W4033))</f>
        <v>#VALUE!</v>
      </c>
      <c r="Y4033" s="221" t="e">
        <f t="shared" si="8952"/>
        <v>#VALUE!</v>
      </c>
      <c r="Z4033" s="221" t="e">
        <f>Y4033/PRODUCT($AA$6:AA4032)</f>
        <v>#VALUE!</v>
      </c>
      <c r="AA4033" s="16" t="e">
        <f t="shared" si="8958"/>
        <v>#VALUE!</v>
      </c>
      <c r="AB4033" s="10" t="e">
        <f t="shared" si="8959"/>
        <v>#VALUE!</v>
      </c>
      <c r="AC4033" s="90">
        <f t="shared" si="9074"/>
        <v>4033</v>
      </c>
      <c r="AD4033" s="17">
        <f t="shared" si="8968"/>
        <v>50026</v>
      </c>
      <c r="AE4033" s="16" t="e">
        <f t="shared" si="8953"/>
        <v>#VALUE!</v>
      </c>
      <c r="AF4033" s="10">
        <f ca="1">IFERROR(AVERAGE(INDIRECT("AE"&amp;AC4033-Template!$F$10+1):INDIRECT("AE"&amp;AC4033)),0)</f>
        <v>0</v>
      </c>
      <c r="AG4033" s="35"/>
      <c r="AH4033" s="86"/>
      <c r="AI4033" s="35"/>
      <c r="AJ4033" s="35"/>
      <c r="AK4033" s="35"/>
      <c r="AL4033" s="35"/>
      <c r="AM4033" s="35"/>
      <c r="AN4033" s="35"/>
      <c r="AO4033" s="35"/>
      <c r="AP4033" s="35"/>
      <c r="AQ4033" s="35"/>
      <c r="AR4033" s="35"/>
      <c r="AS4033" s="35"/>
      <c r="AT4033" s="35"/>
      <c r="AU4033" s="35"/>
      <c r="AV4033" s="35"/>
      <c r="AW4033" s="35"/>
      <c r="AX4033" s="35"/>
      <c r="AY4033" s="35"/>
      <c r="AZ4033" s="17">
        <f t="shared" ref="AZ4033" si="9085">AZ4032+1</f>
        <v>50049</v>
      </c>
      <c r="BA4033" s="216">
        <f t="shared" si="8976"/>
        <v>5</v>
      </c>
      <c r="BB4033" s="216">
        <f t="shared" ref="BB4033" si="9086">BB4032+1</f>
        <v>4028</v>
      </c>
      <c r="BC4033" s="16">
        <f t="shared" si="8978"/>
        <v>11.035616438356165</v>
      </c>
      <c r="BD4033" s="16">
        <f>IF(Template!$F$7="Linear interpolation",LinInterp($AO$5:$AO$18,$AM$5:$AM$18,BC4033),CubicSpline($AO$5:$AO$18,$AM$5:$AM$18,BC4033))</f>
        <v>14.149983659539883</v>
      </c>
      <c r="BE4033" s="221">
        <f t="shared" si="9057"/>
        <v>4.3080573432829121</v>
      </c>
      <c r="BF4033" s="221">
        <f>BE4033/PRODUCT($BG$6:BG4032)</f>
        <v>1.0003625220751742</v>
      </c>
      <c r="BG4033" s="16">
        <f t="shared" si="8979"/>
        <v>1.0003625220751742</v>
      </c>
      <c r="BH4033" s="10">
        <f t="shared" si="8980"/>
        <v>13.23205574385744</v>
      </c>
      <c r="BI4033" s="90"/>
      <c r="BJ4033" s="17">
        <f t="shared" si="8962"/>
        <v>50026</v>
      </c>
      <c r="BK4033" s="16">
        <f t="shared" si="8956"/>
        <v>13.232899825805443</v>
      </c>
      <c r="BL4033" s="10">
        <f ca="1">IFERROR(AVERAGE(INDIRECT("BK"&amp;AC4033-Template!$F$10+1):INDIRECT("BK"&amp;AC4033)),0)</f>
        <v>13.233395050340988</v>
      </c>
      <c r="BM4033" s="35"/>
      <c r="BN4033" s="86"/>
      <c r="BO4033" s="35"/>
      <c r="BP4033" s="35"/>
      <c r="BQ4033" s="35"/>
      <c r="BR4033" s="35"/>
      <c r="BS4033" s="35"/>
      <c r="BT4033" s="35"/>
      <c r="BU4033" s="35"/>
      <c r="BV4033" s="35"/>
      <c r="BW4033" s="35"/>
      <c r="BX4033" s="35"/>
      <c r="BY4033" s="35"/>
      <c r="BZ4033" s="35"/>
      <c r="CA4033" s="35"/>
      <c r="CB4033" s="35"/>
      <c r="CC4033" s="35"/>
      <c r="CD4033" s="35"/>
      <c r="CE4033" s="35"/>
      <c r="CF4033" s="35"/>
      <c r="CG4033" s="35"/>
      <c r="CH4033" s="35"/>
    </row>
    <row r="4034" spans="1:86" ht="15.6" x14ac:dyDescent="0.3">
      <c r="A4034" s="35"/>
      <c r="B4034" s="86"/>
      <c r="C4034" s="35"/>
      <c r="D4034" s="35"/>
      <c r="E4034" s="35"/>
      <c r="F4034" s="35"/>
      <c r="G4034" s="35"/>
      <c r="H4034" s="35"/>
      <c r="I4034" s="35"/>
      <c r="J4034" s="35"/>
      <c r="K4034" s="35"/>
      <c r="L4034" s="35"/>
      <c r="M4034" s="35"/>
      <c r="N4034" s="35"/>
      <c r="O4034" s="35"/>
      <c r="P4034" s="35"/>
      <c r="Q4034" s="35"/>
      <c r="R4034" s="35"/>
      <c r="S4034" s="35"/>
      <c r="T4034" s="17">
        <f t="shared" si="8957"/>
        <v>50050</v>
      </c>
      <c r="U4034" s="216">
        <f t="shared" si="8951"/>
        <v>6</v>
      </c>
      <c r="V4034" s="216">
        <f t="shared" si="8957"/>
        <v>4029</v>
      </c>
      <c r="W4034" s="16">
        <f t="shared" si="8963"/>
        <v>11.038356164383561</v>
      </c>
      <c r="X4034" s="16" t="e">
        <f>IF(Template!$F$7="Linear interpolation",LinInterp($I$5:$I$22,$G$5:$G$22,W4034),CubicSpline($I$5:$I$22,$G$5:$G$22,W4034))</f>
        <v>#VALUE!</v>
      </c>
      <c r="Y4034" s="221" t="e">
        <f t="shared" si="8952"/>
        <v>#VALUE!</v>
      </c>
      <c r="Z4034" s="221" t="e">
        <f>Y4034/PRODUCT($AA$6:AA4033)</f>
        <v>#VALUE!</v>
      </c>
      <c r="AA4034" s="16" t="e">
        <f t="shared" si="8958"/>
        <v>#VALUE!</v>
      </c>
      <c r="AB4034" s="10" t="e">
        <f t="shared" si="8959"/>
        <v>#VALUE!</v>
      </c>
      <c r="AC4034" s="90">
        <f t="shared" si="9074"/>
        <v>4034</v>
      </c>
      <c r="AD4034" s="17">
        <f t="shared" si="8968"/>
        <v>50027</v>
      </c>
      <c r="AE4034" s="16" t="e">
        <f t="shared" si="8953"/>
        <v>#VALUE!</v>
      </c>
      <c r="AF4034" s="10">
        <f ca="1">IFERROR(AVERAGE(INDIRECT("AE"&amp;AC4034-Template!$F$10+1):INDIRECT("AE"&amp;AC4034)),0)</f>
        <v>0</v>
      </c>
      <c r="AG4034" s="35"/>
      <c r="AH4034" s="86"/>
      <c r="AI4034" s="35"/>
      <c r="AJ4034" s="35"/>
      <c r="AK4034" s="35"/>
      <c r="AL4034" s="35"/>
      <c r="AM4034" s="35"/>
      <c r="AN4034" s="35"/>
      <c r="AO4034" s="35"/>
      <c r="AP4034" s="35"/>
      <c r="AQ4034" s="35"/>
      <c r="AR4034" s="35"/>
      <c r="AS4034" s="35"/>
      <c r="AT4034" s="35"/>
      <c r="AU4034" s="35"/>
      <c r="AV4034" s="35"/>
      <c r="AW4034" s="35"/>
      <c r="AX4034" s="35"/>
      <c r="AY4034" s="35"/>
      <c r="AZ4034" s="17">
        <f t="shared" ref="AZ4034" si="9087">AZ4033+1</f>
        <v>50050</v>
      </c>
      <c r="BA4034" s="216">
        <f t="shared" si="8976"/>
        <v>6</v>
      </c>
      <c r="BB4034" s="216">
        <f t="shared" ref="BB4034" si="9088">BB4033+1</f>
        <v>4029</v>
      </c>
      <c r="BC4034" s="16">
        <f t="shared" si="8978"/>
        <v>11.038356164383561</v>
      </c>
      <c r="BD4034" s="16">
        <f>IF(Template!$F$7="Linear interpolation",LinInterp($AO$5:$AO$18,$AM$5:$AM$18,BC4034),CubicSpline($AO$5:$AO$18,$AM$5:$AM$18,BC4034))</f>
        <v>14.149982332280461</v>
      </c>
      <c r="BE4034" s="221">
        <f t="shared" si="9057"/>
        <v>4.3096191046683954</v>
      </c>
      <c r="BF4034" s="221">
        <f>BE4034/PRODUCT($BG$6:BG4033)</f>
        <v>1.0003625210300227</v>
      </c>
      <c r="BG4034" s="16">
        <f t="shared" si="8979"/>
        <v>1.0003625220751742</v>
      </c>
      <c r="BH4034" s="10">
        <f t="shared" si="8980"/>
        <v>13.23205574385744</v>
      </c>
      <c r="BI4034" s="90"/>
      <c r="BJ4034" s="17">
        <f t="shared" si="8962"/>
        <v>50027</v>
      </c>
      <c r="BK4034" s="16">
        <f t="shared" si="8956"/>
        <v>13.232864446753535</v>
      </c>
      <c r="BL4034" s="10">
        <f ca="1">IFERROR(AVERAGE(INDIRECT("BK"&amp;AC4034-Template!$F$10+1):INDIRECT("BK"&amp;AC4034)),0)</f>
        <v>13.233361387929811</v>
      </c>
      <c r="BM4034" s="35"/>
      <c r="BN4034" s="86"/>
      <c r="BO4034" s="35"/>
      <c r="BP4034" s="35"/>
      <c r="BQ4034" s="35"/>
      <c r="BR4034" s="35"/>
      <c r="BS4034" s="35"/>
      <c r="BT4034" s="35"/>
      <c r="BU4034" s="35"/>
      <c r="BV4034" s="35"/>
      <c r="BW4034" s="35"/>
      <c r="BX4034" s="35"/>
      <c r="BY4034" s="35"/>
      <c r="BZ4034" s="35"/>
      <c r="CA4034" s="35"/>
      <c r="CB4034" s="35"/>
      <c r="CC4034" s="35"/>
      <c r="CD4034" s="35"/>
      <c r="CE4034" s="35"/>
      <c r="CF4034" s="35"/>
      <c r="CG4034" s="35"/>
      <c r="CH4034" s="35"/>
    </row>
    <row r="4035" spans="1:86" ht="15.6" x14ac:dyDescent="0.3">
      <c r="A4035" s="35"/>
      <c r="B4035" s="86"/>
      <c r="C4035" s="35"/>
      <c r="D4035" s="35"/>
      <c r="E4035" s="35"/>
      <c r="F4035" s="35"/>
      <c r="G4035" s="35"/>
      <c r="H4035" s="35"/>
      <c r="I4035" s="35"/>
      <c r="J4035" s="35"/>
      <c r="K4035" s="35"/>
      <c r="L4035" s="35"/>
      <c r="M4035" s="35"/>
      <c r="N4035" s="35"/>
      <c r="O4035" s="35"/>
      <c r="P4035" s="35"/>
      <c r="Q4035" s="35"/>
      <c r="R4035" s="35"/>
      <c r="S4035" s="35"/>
      <c r="T4035" s="17">
        <f t="shared" si="8957"/>
        <v>50051</v>
      </c>
      <c r="U4035" s="216">
        <f t="shared" si="8951"/>
        <v>7</v>
      </c>
      <c r="V4035" s="216">
        <f t="shared" si="8957"/>
        <v>4030</v>
      </c>
      <c r="W4035" s="16">
        <f t="shared" si="8963"/>
        <v>11.04109589041096</v>
      </c>
      <c r="X4035" s="16" t="e">
        <f>IF(Template!$F$7="Linear interpolation",LinInterp($I$5:$I$22,$G$5:$G$22,W4035),CubicSpline($I$5:$I$22,$G$5:$G$22,W4035))</f>
        <v>#VALUE!</v>
      </c>
      <c r="Y4035" s="221" t="e">
        <f t="shared" si="8952"/>
        <v>#VALUE!</v>
      </c>
      <c r="Z4035" s="221" t="e">
        <f>Y4035/PRODUCT($AA$6:AA4034)</f>
        <v>#VALUE!</v>
      </c>
      <c r="AA4035" s="16" t="e">
        <f t="shared" si="8958"/>
        <v>#VALUE!</v>
      </c>
      <c r="AB4035" s="10" t="e">
        <f t="shared" si="8959"/>
        <v>#VALUE!</v>
      </c>
      <c r="AC4035" s="90">
        <f t="shared" si="9074"/>
        <v>4035</v>
      </c>
      <c r="AD4035" s="17">
        <f t="shared" si="8968"/>
        <v>50028</v>
      </c>
      <c r="AE4035" s="16" t="e">
        <f t="shared" si="8953"/>
        <v>#VALUE!</v>
      </c>
      <c r="AF4035" s="10">
        <f ca="1">IFERROR(AVERAGE(INDIRECT("AE"&amp;AC4035-Template!$F$10+1):INDIRECT("AE"&amp;AC4035)),0)</f>
        <v>0</v>
      </c>
      <c r="AG4035" s="35"/>
      <c r="AH4035" s="86"/>
      <c r="AI4035" s="35"/>
      <c r="AJ4035" s="35"/>
      <c r="AK4035" s="35"/>
      <c r="AL4035" s="35"/>
      <c r="AM4035" s="35"/>
      <c r="AN4035" s="35"/>
      <c r="AO4035" s="35"/>
      <c r="AP4035" s="35"/>
      <c r="AQ4035" s="35"/>
      <c r="AR4035" s="35"/>
      <c r="AS4035" s="35"/>
      <c r="AT4035" s="35"/>
      <c r="AU4035" s="35"/>
      <c r="AV4035" s="35"/>
      <c r="AW4035" s="35"/>
      <c r="AX4035" s="35"/>
      <c r="AY4035" s="35"/>
      <c r="AZ4035" s="17">
        <f t="shared" ref="AZ4035" si="9089">AZ4034+1</f>
        <v>50051</v>
      </c>
      <c r="BA4035" s="216">
        <f t="shared" si="8976"/>
        <v>7</v>
      </c>
      <c r="BB4035" s="216">
        <f t="shared" ref="BB4035" si="9090">BB4034+1</f>
        <v>4030</v>
      </c>
      <c r="BC4035" s="16">
        <f t="shared" si="8978"/>
        <v>11.04109589041096</v>
      </c>
      <c r="BD4035" s="16">
        <f>IF(Template!$F$7="Linear interpolation",LinInterp($AO$5:$AO$18,$AM$5:$AM$18,BC4035),CubicSpline($AO$5:$AO$18,$AM$5:$AM$18,BC4035))</f>
        <v>14.14998099484378</v>
      </c>
      <c r="BE4035" s="221">
        <f t="shared" si="9057"/>
        <v>4.3111814277066545</v>
      </c>
      <c r="BF4035" s="221">
        <f>BE4035/PRODUCT($BG$6:BG4034)</f>
        <v>1.0003625189363861</v>
      </c>
      <c r="BG4035" s="16">
        <f t="shared" si="8979"/>
        <v>1.0003625220751742</v>
      </c>
      <c r="BH4035" s="10">
        <f t="shared" si="8980"/>
        <v>13.23205574385744</v>
      </c>
      <c r="BI4035" s="90"/>
      <c r="BJ4035" s="17">
        <f t="shared" si="8962"/>
        <v>50028</v>
      </c>
      <c r="BK4035" s="16">
        <f t="shared" si="8956"/>
        <v>13.232828948377184</v>
      </c>
      <c r="BL4035" s="10">
        <f ca="1">IFERROR(AVERAGE(INDIRECT("BK"&amp;AC4035-Template!$F$10+1):INDIRECT("BK"&amp;AC4035)),0)</f>
        <v>13.233327607524165</v>
      </c>
      <c r="BM4035" s="35"/>
      <c r="BN4035" s="86"/>
      <c r="BO4035" s="35"/>
      <c r="BP4035" s="35"/>
      <c r="BQ4035" s="35"/>
      <c r="BR4035" s="35"/>
      <c r="BS4035" s="35"/>
      <c r="BT4035" s="35"/>
      <c r="BU4035" s="35"/>
      <c r="BV4035" s="35"/>
      <c r="BW4035" s="35"/>
      <c r="BX4035" s="35"/>
      <c r="BY4035" s="35"/>
      <c r="BZ4035" s="35"/>
      <c r="CA4035" s="35"/>
      <c r="CB4035" s="35"/>
      <c r="CC4035" s="35"/>
      <c r="CD4035" s="35"/>
      <c r="CE4035" s="35"/>
      <c r="CF4035" s="35"/>
      <c r="CG4035" s="35"/>
      <c r="CH4035" s="35"/>
    </row>
    <row r="4036" spans="1:86" ht="15.6" x14ac:dyDescent="0.3">
      <c r="A4036" s="35"/>
      <c r="B4036" s="86"/>
      <c r="C4036" s="35"/>
      <c r="D4036" s="35"/>
      <c r="E4036" s="35"/>
      <c r="F4036" s="35"/>
      <c r="G4036" s="35"/>
      <c r="H4036" s="35"/>
      <c r="I4036" s="35"/>
      <c r="J4036" s="35"/>
      <c r="K4036" s="35"/>
      <c r="L4036" s="35"/>
      <c r="M4036" s="35"/>
      <c r="N4036" s="35"/>
      <c r="O4036" s="35"/>
      <c r="P4036" s="35"/>
      <c r="Q4036" s="35"/>
      <c r="R4036" s="35"/>
      <c r="S4036" s="35"/>
      <c r="T4036" s="17">
        <f t="shared" si="8957"/>
        <v>50052</v>
      </c>
      <c r="U4036" s="216">
        <f t="shared" si="8951"/>
        <v>1</v>
      </c>
      <c r="V4036" s="216">
        <f t="shared" si="8957"/>
        <v>4031</v>
      </c>
      <c r="W4036" s="16">
        <f t="shared" si="8963"/>
        <v>11.043835616438356</v>
      </c>
      <c r="X4036" s="16" t="e">
        <f>IF(Template!$F$7="Linear interpolation",LinInterp($I$5:$I$22,$G$5:$G$22,W4036),CubicSpline($I$5:$I$22,$G$5:$G$22,W4036))</f>
        <v>#VALUE!</v>
      </c>
      <c r="Y4036" s="221" t="e">
        <f t="shared" si="8952"/>
        <v>#VALUE!</v>
      </c>
      <c r="Z4036" s="221" t="e">
        <f>Y4036/PRODUCT($AA$6:AA4035)</f>
        <v>#VALUE!</v>
      </c>
      <c r="AA4036" s="16" t="e">
        <f t="shared" si="8958"/>
        <v>#VALUE!</v>
      </c>
      <c r="AB4036" s="10" t="e">
        <f t="shared" si="8959"/>
        <v>#VALUE!</v>
      </c>
      <c r="AC4036" s="90">
        <f t="shared" si="9074"/>
        <v>4036</v>
      </c>
      <c r="AD4036" s="17">
        <f t="shared" si="8968"/>
        <v>50029</v>
      </c>
      <c r="AE4036" s="16" t="e">
        <f t="shared" si="8953"/>
        <v>#VALUE!</v>
      </c>
      <c r="AF4036" s="10">
        <f ca="1">IFERROR(AVERAGE(INDIRECT("AE"&amp;AC4036-Template!$F$10+1):INDIRECT("AE"&amp;AC4036)),0)</f>
        <v>0</v>
      </c>
      <c r="AG4036" s="35"/>
      <c r="AH4036" s="86"/>
      <c r="AI4036" s="35"/>
      <c r="AJ4036" s="35"/>
      <c r="AK4036" s="35"/>
      <c r="AL4036" s="35"/>
      <c r="AM4036" s="35"/>
      <c r="AN4036" s="35"/>
      <c r="AO4036" s="35"/>
      <c r="AP4036" s="35"/>
      <c r="AQ4036" s="35"/>
      <c r="AR4036" s="35"/>
      <c r="AS4036" s="35"/>
      <c r="AT4036" s="35"/>
      <c r="AU4036" s="35"/>
      <c r="AV4036" s="35"/>
      <c r="AW4036" s="35"/>
      <c r="AX4036" s="35"/>
      <c r="AY4036" s="35"/>
      <c r="AZ4036" s="17">
        <f t="shared" ref="AZ4036" si="9091">AZ4035+1</f>
        <v>50052</v>
      </c>
      <c r="BA4036" s="216">
        <f t="shared" si="8976"/>
        <v>1</v>
      </c>
      <c r="BB4036" s="216">
        <f t="shared" ref="BB4036" si="9092">BB4035+1</f>
        <v>4031</v>
      </c>
      <c r="BC4036" s="16">
        <f t="shared" si="8978"/>
        <v>11.043835616438356</v>
      </c>
      <c r="BD4036" s="16">
        <f>IF(Template!$F$7="Linear interpolation",LinInterp($AO$5:$AO$18,$AM$5:$AM$18,BC4036),CubicSpline($AO$5:$AO$18,$AM$5:$AM$18,BC4036))</f>
        <v>14.149979647202988</v>
      </c>
      <c r="BE4036" s="221">
        <f t="shared" si="9057"/>
        <v>4.3127443125836775</v>
      </c>
      <c r="BF4036" s="221">
        <f>BE4036/PRODUCT($BG$6:BG4035)</f>
        <v>1.000362515790937</v>
      </c>
      <c r="BG4036" s="16">
        <f t="shared" si="8979"/>
        <v>1.000362515790937</v>
      </c>
      <c r="BH4036" s="10">
        <f t="shared" si="8980"/>
        <v>13.231826369202171</v>
      </c>
      <c r="BI4036" s="90"/>
      <c r="BJ4036" s="17">
        <f t="shared" si="8962"/>
        <v>50029</v>
      </c>
      <c r="BK4036" s="16">
        <f t="shared" si="8956"/>
        <v>13.232828948377184</v>
      </c>
      <c r="BL4036" s="10">
        <f ca="1">IFERROR(AVERAGE(INDIRECT("BK"&amp;AC4036-Template!$F$10+1):INDIRECT("BK"&amp;AC4036)),0)</f>
        <v>13.233294896290781</v>
      </c>
      <c r="BM4036" s="35"/>
      <c r="BN4036" s="86"/>
      <c r="BO4036" s="35"/>
      <c r="BP4036" s="35"/>
      <c r="BQ4036" s="35"/>
      <c r="BR4036" s="35"/>
      <c r="BS4036" s="35"/>
      <c r="BT4036" s="35"/>
      <c r="BU4036" s="35"/>
      <c r="BV4036" s="35"/>
      <c r="BW4036" s="35"/>
      <c r="BX4036" s="35"/>
      <c r="BY4036" s="35"/>
      <c r="BZ4036" s="35"/>
      <c r="CA4036" s="35"/>
      <c r="CB4036" s="35"/>
      <c r="CC4036" s="35"/>
      <c r="CD4036" s="35"/>
      <c r="CE4036" s="35"/>
      <c r="CF4036" s="35"/>
      <c r="CG4036" s="35"/>
      <c r="CH4036" s="35"/>
    </row>
    <row r="4037" spans="1:86" ht="15.6" x14ac:dyDescent="0.3">
      <c r="A4037" s="35"/>
      <c r="B4037" s="86"/>
      <c r="C4037" s="35"/>
      <c r="D4037" s="35"/>
      <c r="E4037" s="35"/>
      <c r="F4037" s="35"/>
      <c r="G4037" s="35"/>
      <c r="H4037" s="35"/>
      <c r="I4037" s="35"/>
      <c r="J4037" s="35"/>
      <c r="K4037" s="35"/>
      <c r="L4037" s="35"/>
      <c r="M4037" s="35"/>
      <c r="N4037" s="35"/>
      <c r="O4037" s="35"/>
      <c r="P4037" s="35"/>
      <c r="Q4037" s="35"/>
      <c r="R4037" s="35"/>
      <c r="S4037" s="35"/>
      <c r="T4037" s="17">
        <f t="shared" si="8957"/>
        <v>50053</v>
      </c>
      <c r="U4037" s="216">
        <f t="shared" si="8951"/>
        <v>2</v>
      </c>
      <c r="V4037" s="216">
        <f t="shared" si="8957"/>
        <v>4032</v>
      </c>
      <c r="W4037" s="16">
        <f t="shared" si="8963"/>
        <v>11.046575342465754</v>
      </c>
      <c r="X4037" s="16" t="e">
        <f>IF(Template!$F$7="Linear interpolation",LinInterp($I$5:$I$22,$G$5:$G$22,W4037),CubicSpline($I$5:$I$22,$G$5:$G$22,W4037))</f>
        <v>#VALUE!</v>
      </c>
      <c r="Y4037" s="221" t="e">
        <f t="shared" si="8952"/>
        <v>#VALUE!</v>
      </c>
      <c r="Z4037" s="221" t="e">
        <f>Y4037/PRODUCT($AA$6:AA4036)</f>
        <v>#VALUE!</v>
      </c>
      <c r="AA4037" s="16" t="e">
        <f t="shared" si="8958"/>
        <v>#VALUE!</v>
      </c>
      <c r="AB4037" s="10" t="e">
        <f t="shared" si="8959"/>
        <v>#VALUE!</v>
      </c>
      <c r="AC4037" s="90">
        <f t="shared" si="9074"/>
        <v>4037</v>
      </c>
      <c r="AD4037" s="17">
        <f t="shared" si="8968"/>
        <v>50030</v>
      </c>
      <c r="AE4037" s="16" t="e">
        <f t="shared" si="8953"/>
        <v>#VALUE!</v>
      </c>
      <c r="AF4037" s="10">
        <f ca="1">IFERROR(AVERAGE(INDIRECT("AE"&amp;AC4037-Template!$F$10+1):INDIRECT("AE"&amp;AC4037)),0)</f>
        <v>0</v>
      </c>
      <c r="AG4037" s="35"/>
      <c r="AH4037" s="86"/>
      <c r="AI4037" s="35"/>
      <c r="AJ4037" s="35"/>
      <c r="AK4037" s="35"/>
      <c r="AL4037" s="35"/>
      <c r="AM4037" s="35"/>
      <c r="AN4037" s="35"/>
      <c r="AO4037" s="35"/>
      <c r="AP4037" s="35"/>
      <c r="AQ4037" s="35"/>
      <c r="AR4037" s="35"/>
      <c r="AS4037" s="35"/>
      <c r="AT4037" s="35"/>
      <c r="AU4037" s="35"/>
      <c r="AV4037" s="35"/>
      <c r="AW4037" s="35"/>
      <c r="AX4037" s="35"/>
      <c r="AY4037" s="35"/>
      <c r="AZ4037" s="17">
        <f t="shared" ref="AZ4037" si="9093">AZ4036+1</f>
        <v>50053</v>
      </c>
      <c r="BA4037" s="216">
        <f t="shared" si="8976"/>
        <v>2</v>
      </c>
      <c r="BB4037" s="216">
        <f t="shared" ref="BB4037" si="9094">BB4036+1</f>
        <v>4032</v>
      </c>
      <c r="BC4037" s="16">
        <f t="shared" si="8978"/>
        <v>11.046575342465754</v>
      </c>
      <c r="BD4037" s="16">
        <f>IF(Template!$F$7="Linear interpolation",LinInterp($AO$5:$AO$18,$AM$5:$AM$18,BC4037),CubicSpline($AO$5:$AO$18,$AM$5:$AM$18,BC4037))</f>
        <v>14.149978289331234</v>
      </c>
      <c r="BE4037" s="221">
        <f t="shared" si="9057"/>
        <v>4.3143077594854642</v>
      </c>
      <c r="BF4037" s="221">
        <f>BE4037/PRODUCT($BG$6:BG4036)</f>
        <v>1.0003625178745759</v>
      </c>
      <c r="BG4037" s="16">
        <f t="shared" si="8979"/>
        <v>1.0003625178745759</v>
      </c>
      <c r="BH4037" s="10">
        <f t="shared" si="8980"/>
        <v>13.231902422018994</v>
      </c>
      <c r="BI4037" s="90"/>
      <c r="BJ4037" s="17">
        <f t="shared" si="8962"/>
        <v>50030</v>
      </c>
      <c r="BK4037" s="16">
        <f t="shared" si="8956"/>
        <v>13.232828948377184</v>
      </c>
      <c r="BL4037" s="10">
        <f ca="1">IFERROR(AVERAGE(INDIRECT("BK"&amp;AC4037-Template!$F$10+1):INDIRECT("BK"&amp;AC4037)),0)</f>
        <v>13.23326325812069</v>
      </c>
      <c r="BM4037" s="35"/>
      <c r="BN4037" s="86"/>
      <c r="BO4037" s="35"/>
      <c r="BP4037" s="35"/>
      <c r="BQ4037" s="35"/>
      <c r="BR4037" s="35"/>
      <c r="BS4037" s="35"/>
      <c r="BT4037" s="35"/>
      <c r="BU4037" s="35"/>
      <c r="BV4037" s="35"/>
      <c r="BW4037" s="35"/>
      <c r="BX4037" s="35"/>
      <c r="BY4037" s="35"/>
      <c r="BZ4037" s="35"/>
      <c r="CA4037" s="35"/>
      <c r="CB4037" s="35"/>
      <c r="CC4037" s="35"/>
      <c r="CD4037" s="35"/>
      <c r="CE4037" s="35"/>
      <c r="CF4037" s="35"/>
      <c r="CG4037" s="35"/>
      <c r="CH4037" s="35"/>
    </row>
    <row r="4038" spans="1:86" ht="15.6" x14ac:dyDescent="0.3">
      <c r="A4038" s="35"/>
      <c r="B4038" s="86"/>
      <c r="C4038" s="35"/>
      <c r="D4038" s="35"/>
      <c r="E4038" s="35"/>
      <c r="F4038" s="35"/>
      <c r="G4038" s="35"/>
      <c r="H4038" s="35"/>
      <c r="I4038" s="35"/>
      <c r="J4038" s="35"/>
      <c r="K4038" s="35"/>
      <c r="L4038" s="35"/>
      <c r="M4038" s="35"/>
      <c r="N4038" s="35"/>
      <c r="O4038" s="35"/>
      <c r="P4038" s="35"/>
      <c r="Q4038" s="35"/>
      <c r="R4038" s="35"/>
      <c r="S4038" s="35"/>
      <c r="T4038" s="17">
        <f t="shared" si="8957"/>
        <v>50054</v>
      </c>
      <c r="U4038" s="216">
        <f t="shared" ref="U4038:U4101" si="9095">WEEKDAY(T4038,2)</f>
        <v>3</v>
      </c>
      <c r="V4038" s="216">
        <f t="shared" si="8957"/>
        <v>4033</v>
      </c>
      <c r="W4038" s="16">
        <f t="shared" si="8963"/>
        <v>11.049315068493151</v>
      </c>
      <c r="X4038" s="16" t="e">
        <f>IF(Template!$F$7="Linear interpolation",LinInterp($I$5:$I$22,$G$5:$G$22,W4038),CubicSpline($I$5:$I$22,$G$5:$G$22,W4038))</f>
        <v>#VALUE!</v>
      </c>
      <c r="Y4038" s="221" t="e">
        <f t="shared" ref="Y4038:Y4101" si="9096">(1+(X4038/100))^W4038</f>
        <v>#VALUE!</v>
      </c>
      <c r="Z4038" s="221" t="e">
        <f>Y4038/PRODUCT($AA$6:AA4037)</f>
        <v>#VALUE!</v>
      </c>
      <c r="AA4038" s="16" t="e">
        <f t="shared" si="8958"/>
        <v>#VALUE!</v>
      </c>
      <c r="AB4038" s="10" t="e">
        <f t="shared" si="8959"/>
        <v>#VALUE!</v>
      </c>
      <c r="AC4038" s="90">
        <f t="shared" si="9074"/>
        <v>4038</v>
      </c>
      <c r="AD4038" s="17">
        <f t="shared" si="8968"/>
        <v>50031</v>
      </c>
      <c r="AE4038" s="16" t="e">
        <f t="shared" ref="AE4038:AE4101" si="9097">IF(R4038&lt;&gt;0,R4038,VLOOKUP(AD4038,$T:$AB,9,FALSE))</f>
        <v>#VALUE!</v>
      </c>
      <c r="AF4038" s="10">
        <f ca="1">IFERROR(AVERAGE(INDIRECT("AE"&amp;AC4038-Template!$F$10+1):INDIRECT("AE"&amp;AC4038)),0)</f>
        <v>0</v>
      </c>
      <c r="AG4038" s="35"/>
      <c r="AH4038" s="86"/>
      <c r="AI4038" s="35"/>
      <c r="AJ4038" s="35"/>
      <c r="AK4038" s="35"/>
      <c r="AL4038" s="35"/>
      <c r="AM4038" s="35"/>
      <c r="AN4038" s="35"/>
      <c r="AO4038" s="35"/>
      <c r="AP4038" s="35"/>
      <c r="AQ4038" s="35"/>
      <c r="AR4038" s="35"/>
      <c r="AS4038" s="35"/>
      <c r="AT4038" s="35"/>
      <c r="AU4038" s="35"/>
      <c r="AV4038" s="35"/>
      <c r="AW4038" s="35"/>
      <c r="AX4038" s="35"/>
      <c r="AY4038" s="35"/>
      <c r="AZ4038" s="17">
        <f t="shared" ref="AZ4038" si="9098">AZ4037+1</f>
        <v>50054</v>
      </c>
      <c r="BA4038" s="216">
        <f t="shared" si="8976"/>
        <v>3</v>
      </c>
      <c r="BB4038" s="216">
        <f t="shared" ref="BB4038" si="9099">BB4037+1</f>
        <v>4033</v>
      </c>
      <c r="BC4038" s="16">
        <f t="shared" si="8978"/>
        <v>11.049315068493151</v>
      </c>
      <c r="BD4038" s="16">
        <f>IF(Template!$F$7="Linear interpolation",LinInterp($AO$5:$AO$18,$AM$5:$AM$18,BC4038),CubicSpline($AO$5:$AO$18,$AM$5:$AM$18,BC4038))</f>
        <v>14.149976921201661</v>
      </c>
      <c r="BE4038" s="221">
        <f t="shared" si="9057"/>
        <v>4.3158717685980514</v>
      </c>
      <c r="BF4038" s="221">
        <f>BE4038/PRODUCT($BG$6:BG4037)</f>
        <v>1.0003625168160868</v>
      </c>
      <c r="BG4038" s="16">
        <f t="shared" si="8979"/>
        <v>1.0003625168160868</v>
      </c>
      <c r="BH4038" s="10">
        <f t="shared" si="8980"/>
        <v>13.231863787167786</v>
      </c>
      <c r="BI4038" s="90"/>
      <c r="BJ4038" s="17">
        <f t="shared" si="8962"/>
        <v>50031</v>
      </c>
      <c r="BK4038" s="16">
        <f t="shared" ref="BK4038:BK4101" si="9100">IF(AX4038&lt;&gt;0,AX4038,VLOOKUP(BJ4038,$AZ:$BH,9,FALSE))</f>
        <v>13.232614763229456</v>
      </c>
      <c r="BL4038" s="10">
        <f ca="1">IFERROR(AVERAGE(INDIRECT("BK"&amp;AC4038-Template!$F$10+1):INDIRECT("BK"&amp;AC4038)),0)</f>
        <v>13.233224480445676</v>
      </c>
      <c r="BM4038" s="35"/>
      <c r="BN4038" s="86"/>
      <c r="BO4038" s="35"/>
      <c r="BP4038" s="35"/>
      <c r="BQ4038" s="35"/>
      <c r="BR4038" s="35"/>
      <c r="BS4038" s="35"/>
      <c r="BT4038" s="35"/>
      <c r="BU4038" s="35"/>
      <c r="BV4038" s="35"/>
      <c r="BW4038" s="35"/>
      <c r="BX4038" s="35"/>
      <c r="BY4038" s="35"/>
      <c r="BZ4038" s="35"/>
      <c r="CA4038" s="35"/>
      <c r="CB4038" s="35"/>
      <c r="CC4038" s="35"/>
      <c r="CD4038" s="35"/>
      <c r="CE4038" s="35"/>
      <c r="CF4038" s="35"/>
      <c r="CG4038" s="35"/>
      <c r="CH4038" s="35"/>
    </row>
    <row r="4039" spans="1:86" ht="15.6" x14ac:dyDescent="0.3">
      <c r="A4039" s="35"/>
      <c r="B4039" s="86"/>
      <c r="C4039" s="35"/>
      <c r="D4039" s="35"/>
      <c r="E4039" s="35"/>
      <c r="F4039" s="35"/>
      <c r="G4039" s="35"/>
      <c r="H4039" s="35"/>
      <c r="I4039" s="35"/>
      <c r="J4039" s="35"/>
      <c r="K4039" s="35"/>
      <c r="L4039" s="35"/>
      <c r="M4039" s="35"/>
      <c r="N4039" s="35"/>
      <c r="O4039" s="35"/>
      <c r="P4039" s="35"/>
      <c r="Q4039" s="35"/>
      <c r="R4039" s="35"/>
      <c r="S4039" s="35"/>
      <c r="T4039" s="17">
        <f t="shared" ref="T4039:V4102" si="9101">T4038+1</f>
        <v>50055</v>
      </c>
      <c r="U4039" s="216">
        <f t="shared" si="9095"/>
        <v>4</v>
      </c>
      <c r="V4039" s="216">
        <f t="shared" si="9101"/>
        <v>4034</v>
      </c>
      <c r="W4039" s="16">
        <f t="shared" si="8963"/>
        <v>11.052054794520547</v>
      </c>
      <c r="X4039" s="16" t="e">
        <f>IF(Template!$F$7="Linear interpolation",LinInterp($I$5:$I$22,$G$5:$G$22,W4039),CubicSpline($I$5:$I$22,$G$5:$G$22,W4039))</f>
        <v>#VALUE!</v>
      </c>
      <c r="Y4039" s="221" t="e">
        <f t="shared" si="9096"/>
        <v>#VALUE!</v>
      </c>
      <c r="Z4039" s="221" t="e">
        <f>Y4039/PRODUCT($AA$6:AA4038)</f>
        <v>#VALUE!</v>
      </c>
      <c r="AA4039" s="16" t="e">
        <f t="shared" ref="AA4039:AA4102" si="9102">1+AB4039/365/100</f>
        <v>#VALUE!</v>
      </c>
      <c r="AB4039" s="10" t="e">
        <f t="shared" ref="AB4039:AB4102" si="9103">IF(OR(U4039=6,U4039=7),AB4038,(Z4039-1)*365*100)</f>
        <v>#VALUE!</v>
      </c>
      <c r="AC4039" s="90">
        <f t="shared" si="9074"/>
        <v>4039</v>
      </c>
      <c r="AD4039" s="17">
        <f t="shared" si="8968"/>
        <v>50032</v>
      </c>
      <c r="AE4039" s="16" t="e">
        <f t="shared" si="9097"/>
        <v>#VALUE!</v>
      </c>
      <c r="AF4039" s="10">
        <f ca="1">IFERROR(AVERAGE(INDIRECT("AE"&amp;AC4039-Template!$F$10+1):INDIRECT("AE"&amp;AC4039)),0)</f>
        <v>0</v>
      </c>
      <c r="AG4039" s="35"/>
      <c r="AH4039" s="86"/>
      <c r="AI4039" s="35"/>
      <c r="AJ4039" s="35"/>
      <c r="AK4039" s="35"/>
      <c r="AL4039" s="35"/>
      <c r="AM4039" s="35"/>
      <c r="AN4039" s="35"/>
      <c r="AO4039" s="35"/>
      <c r="AP4039" s="35"/>
      <c r="AQ4039" s="35"/>
      <c r="AR4039" s="35"/>
      <c r="AS4039" s="35"/>
      <c r="AT4039" s="35"/>
      <c r="AU4039" s="35"/>
      <c r="AV4039" s="35"/>
      <c r="AW4039" s="35"/>
      <c r="AX4039" s="35"/>
      <c r="AY4039" s="35"/>
      <c r="AZ4039" s="17">
        <f t="shared" ref="AZ4039" si="9104">AZ4038+1</f>
        <v>50055</v>
      </c>
      <c r="BA4039" s="216">
        <f t="shared" si="8976"/>
        <v>4</v>
      </c>
      <c r="BB4039" s="216">
        <f t="shared" ref="BB4039" si="9105">BB4038+1</f>
        <v>4034</v>
      </c>
      <c r="BC4039" s="16">
        <f t="shared" si="8978"/>
        <v>11.052054794520547</v>
      </c>
      <c r="BD4039" s="16">
        <f>IF(Template!$F$7="Linear interpolation",LinInterp($AO$5:$AO$18,$AM$5:$AM$18,BC4039),CubicSpline($AO$5:$AO$18,$AM$5:$AM$18,BC4039))</f>
        <v>14.149975542787422</v>
      </c>
      <c r="BE4039" s="221">
        <f t="shared" si="9057"/>
        <v>4.3174363401075491</v>
      </c>
      <c r="BF4039" s="221">
        <f>BE4039/PRODUCT($BG$6:BG4038)</f>
        <v>1.0003625157542635</v>
      </c>
      <c r="BG4039" s="16">
        <f t="shared" si="8979"/>
        <v>1.0003625157542635</v>
      </c>
      <c r="BH4039" s="10">
        <f t="shared" si="8980"/>
        <v>13.231825030617482</v>
      </c>
      <c r="BI4039" s="90"/>
      <c r="BJ4039" s="17">
        <f t="shared" ref="BJ4039:BJ4102" si="9106">BJ4038+1</f>
        <v>50032</v>
      </c>
      <c r="BK4039" s="16">
        <f t="shared" si="9100"/>
        <v>13.232685759422935</v>
      </c>
      <c r="BL4039" s="10">
        <f ca="1">IFERROR(AVERAGE(INDIRECT("BK"&amp;AC4039-Template!$F$10+1):INDIRECT("BK"&amp;AC4039)),0)</f>
        <v>13.233188069310442</v>
      </c>
      <c r="BM4039" s="35"/>
      <c r="BN4039" s="86"/>
      <c r="BO4039" s="35"/>
      <c r="BP4039" s="35"/>
      <c r="BQ4039" s="35"/>
      <c r="BR4039" s="35"/>
      <c r="BS4039" s="35"/>
      <c r="BT4039" s="35"/>
      <c r="BU4039" s="35"/>
      <c r="BV4039" s="35"/>
      <c r="BW4039" s="35"/>
      <c r="BX4039" s="35"/>
      <c r="BY4039" s="35"/>
      <c r="BZ4039" s="35"/>
      <c r="CA4039" s="35"/>
      <c r="CB4039" s="35"/>
      <c r="CC4039" s="35"/>
      <c r="CD4039" s="35"/>
      <c r="CE4039" s="35"/>
      <c r="CF4039" s="35"/>
      <c r="CG4039" s="35"/>
      <c r="CH4039" s="35"/>
    </row>
    <row r="4040" spans="1:86" ht="15.6" x14ac:dyDescent="0.3">
      <c r="A4040" s="35"/>
      <c r="B4040" s="86"/>
      <c r="C4040" s="35"/>
      <c r="D4040" s="35"/>
      <c r="E4040" s="35"/>
      <c r="F4040" s="35"/>
      <c r="G4040" s="35"/>
      <c r="H4040" s="35"/>
      <c r="I4040" s="35"/>
      <c r="J4040" s="35"/>
      <c r="K4040" s="35"/>
      <c r="L4040" s="35"/>
      <c r="M4040" s="35"/>
      <c r="N4040" s="35"/>
      <c r="O4040" s="35"/>
      <c r="P4040" s="35"/>
      <c r="Q4040" s="35"/>
      <c r="R4040" s="35"/>
      <c r="S4040" s="35"/>
      <c r="T4040" s="17">
        <f t="shared" si="9101"/>
        <v>50056</v>
      </c>
      <c r="U4040" s="216">
        <f t="shared" si="9095"/>
        <v>5</v>
      </c>
      <c r="V4040" s="216">
        <f t="shared" si="9101"/>
        <v>4035</v>
      </c>
      <c r="W4040" s="16">
        <f t="shared" ref="W4040:W4103" si="9107">YEARFRAC($T$5,T4040,3)</f>
        <v>11.054794520547945</v>
      </c>
      <c r="X4040" s="16" t="e">
        <f>IF(Template!$F$7="Linear interpolation",LinInterp($I$5:$I$22,$G$5:$G$22,W4040),CubicSpline($I$5:$I$22,$G$5:$G$22,W4040))</f>
        <v>#VALUE!</v>
      </c>
      <c r="Y4040" s="221" t="e">
        <f t="shared" si="9096"/>
        <v>#VALUE!</v>
      </c>
      <c r="Z4040" s="221" t="e">
        <f>Y4040/PRODUCT($AA$6:AA4039)</f>
        <v>#VALUE!</v>
      </c>
      <c r="AA4040" s="16" t="e">
        <f t="shared" si="9102"/>
        <v>#VALUE!</v>
      </c>
      <c r="AB4040" s="10" t="e">
        <f t="shared" si="9103"/>
        <v>#VALUE!</v>
      </c>
      <c r="AC4040" s="90">
        <f t="shared" si="9074"/>
        <v>4040</v>
      </c>
      <c r="AD4040" s="17">
        <f t="shared" si="8968"/>
        <v>50033</v>
      </c>
      <c r="AE4040" s="16" t="e">
        <f t="shared" si="9097"/>
        <v>#VALUE!</v>
      </c>
      <c r="AF4040" s="10">
        <f ca="1">IFERROR(AVERAGE(INDIRECT("AE"&amp;AC4040-Template!$F$10+1):INDIRECT("AE"&amp;AC4040)),0)</f>
        <v>0</v>
      </c>
      <c r="AG4040" s="35"/>
      <c r="AH4040" s="86"/>
      <c r="AI4040" s="35"/>
      <c r="AJ4040" s="35"/>
      <c r="AK4040" s="35"/>
      <c r="AL4040" s="35"/>
      <c r="AM4040" s="35"/>
      <c r="AN4040" s="35"/>
      <c r="AO4040" s="35"/>
      <c r="AP4040" s="35"/>
      <c r="AQ4040" s="35"/>
      <c r="AR4040" s="35"/>
      <c r="AS4040" s="35"/>
      <c r="AT4040" s="35"/>
      <c r="AU4040" s="35"/>
      <c r="AV4040" s="35"/>
      <c r="AW4040" s="35"/>
      <c r="AX4040" s="35"/>
      <c r="AY4040" s="35"/>
      <c r="AZ4040" s="17">
        <f t="shared" ref="AZ4040" si="9108">AZ4039+1</f>
        <v>50056</v>
      </c>
      <c r="BA4040" s="216">
        <f t="shared" si="8976"/>
        <v>5</v>
      </c>
      <c r="BB4040" s="216">
        <f t="shared" ref="BB4040" si="9109">BB4039+1</f>
        <v>4035</v>
      </c>
      <c r="BC4040" s="16">
        <f t="shared" si="8978"/>
        <v>11.054794520547945</v>
      </c>
      <c r="BD4040" s="16">
        <f>IF(Template!$F$7="Linear interpolation",LinInterp($AO$5:$AO$18,$AM$5:$AM$18,BC4040),CubicSpline($AO$5:$AO$18,$AM$5:$AM$18,BC4040))</f>
        <v>14.149974154061658</v>
      </c>
      <c r="BE4040" s="221">
        <f t="shared" si="9057"/>
        <v>4.3190014742000598</v>
      </c>
      <c r="BF4040" s="221">
        <f>BE4040/PRODUCT($BG$6:BG4039)</f>
        <v>1.0003625146890924</v>
      </c>
      <c r="BG4040" s="16">
        <f t="shared" si="8979"/>
        <v>1.0003625146890924</v>
      </c>
      <c r="BH4040" s="10">
        <f t="shared" si="8980"/>
        <v>13.231786151873703</v>
      </c>
      <c r="BI4040" s="90"/>
      <c r="BJ4040" s="17">
        <f t="shared" si="9106"/>
        <v>50033</v>
      </c>
      <c r="BK4040" s="16">
        <f t="shared" si="9100"/>
        <v>13.232649662908823</v>
      </c>
      <c r="BL4040" s="10">
        <f ca="1">IFERROR(AVERAGE(INDIRECT("BK"&amp;AC4040-Template!$F$10+1):INDIRECT("BK"&amp;AC4040)),0)</f>
        <v>13.233156932294353</v>
      </c>
      <c r="BM4040" s="35"/>
      <c r="BN4040" s="86"/>
      <c r="BO4040" s="35"/>
      <c r="BP4040" s="35"/>
      <c r="BQ4040" s="35"/>
      <c r="BR4040" s="35"/>
      <c r="BS4040" s="35"/>
      <c r="BT4040" s="35"/>
      <c r="BU4040" s="35"/>
      <c r="BV4040" s="35"/>
      <c r="BW4040" s="35"/>
      <c r="BX4040" s="35"/>
      <c r="BY4040" s="35"/>
      <c r="BZ4040" s="35"/>
      <c r="CA4040" s="35"/>
      <c r="CB4040" s="35"/>
      <c r="CC4040" s="35"/>
      <c r="CD4040" s="35"/>
      <c r="CE4040" s="35"/>
      <c r="CF4040" s="35"/>
      <c r="CG4040" s="35"/>
      <c r="CH4040" s="35"/>
    </row>
    <row r="4041" spans="1:86" ht="15.6" x14ac:dyDescent="0.3">
      <c r="A4041" s="35"/>
      <c r="B4041" s="86"/>
      <c r="C4041" s="35"/>
      <c r="D4041" s="35"/>
      <c r="E4041" s="35"/>
      <c r="F4041" s="35"/>
      <c r="G4041" s="35"/>
      <c r="H4041" s="35"/>
      <c r="I4041" s="35"/>
      <c r="J4041" s="35"/>
      <c r="K4041" s="35"/>
      <c r="L4041" s="35"/>
      <c r="M4041" s="35"/>
      <c r="N4041" s="35"/>
      <c r="O4041" s="35"/>
      <c r="P4041" s="35"/>
      <c r="Q4041" s="35"/>
      <c r="R4041" s="35"/>
      <c r="S4041" s="35"/>
      <c r="T4041" s="17">
        <f t="shared" si="9101"/>
        <v>50057</v>
      </c>
      <c r="U4041" s="216">
        <f t="shared" si="9095"/>
        <v>6</v>
      </c>
      <c r="V4041" s="216">
        <f t="shared" si="9101"/>
        <v>4036</v>
      </c>
      <c r="W4041" s="16">
        <f t="shared" si="9107"/>
        <v>11.057534246575342</v>
      </c>
      <c r="X4041" s="16" t="e">
        <f>IF(Template!$F$7="Linear interpolation",LinInterp($I$5:$I$22,$G$5:$G$22,W4041),CubicSpline($I$5:$I$22,$G$5:$G$22,W4041))</f>
        <v>#VALUE!</v>
      </c>
      <c r="Y4041" s="221" t="e">
        <f t="shared" si="9096"/>
        <v>#VALUE!</v>
      </c>
      <c r="Z4041" s="221" t="e">
        <f>Y4041/PRODUCT($AA$6:AA4040)</f>
        <v>#VALUE!</v>
      </c>
      <c r="AA4041" s="16" t="e">
        <f t="shared" si="9102"/>
        <v>#VALUE!</v>
      </c>
      <c r="AB4041" s="10" t="e">
        <f t="shared" si="9103"/>
        <v>#VALUE!</v>
      </c>
      <c r="AC4041" s="90">
        <f t="shared" si="9074"/>
        <v>4041</v>
      </c>
      <c r="AD4041" s="17">
        <f t="shared" si="8968"/>
        <v>50034</v>
      </c>
      <c r="AE4041" s="16" t="e">
        <f t="shared" si="9097"/>
        <v>#VALUE!</v>
      </c>
      <c r="AF4041" s="10">
        <f ca="1">IFERROR(AVERAGE(INDIRECT("AE"&amp;AC4041-Template!$F$10+1):INDIRECT("AE"&amp;AC4041)),0)</f>
        <v>0</v>
      </c>
      <c r="AG4041" s="35"/>
      <c r="AH4041" s="86"/>
      <c r="AI4041" s="35"/>
      <c r="AJ4041" s="35"/>
      <c r="AK4041" s="35"/>
      <c r="AL4041" s="35"/>
      <c r="AM4041" s="35"/>
      <c r="AN4041" s="35"/>
      <c r="AO4041" s="35"/>
      <c r="AP4041" s="35"/>
      <c r="AQ4041" s="35"/>
      <c r="AR4041" s="35"/>
      <c r="AS4041" s="35"/>
      <c r="AT4041" s="35"/>
      <c r="AU4041" s="35"/>
      <c r="AV4041" s="35"/>
      <c r="AW4041" s="35"/>
      <c r="AX4041" s="35"/>
      <c r="AY4041" s="35"/>
      <c r="AZ4041" s="17">
        <f t="shared" ref="AZ4041" si="9110">AZ4040+1</f>
        <v>50057</v>
      </c>
      <c r="BA4041" s="216">
        <f t="shared" si="8976"/>
        <v>6</v>
      </c>
      <c r="BB4041" s="216">
        <f t="shared" ref="BB4041" si="9111">BB4040+1</f>
        <v>4036</v>
      </c>
      <c r="BC4041" s="16">
        <f t="shared" si="8978"/>
        <v>11.057534246575342</v>
      </c>
      <c r="BD4041" s="16">
        <f>IF(Template!$F$7="Linear interpolation",LinInterp($AO$5:$AO$18,$AM$5:$AM$18,BC4041),CubicSpline($AO$5:$AO$18,$AM$5:$AM$18,BC4041))</f>
        <v>14.149972754997519</v>
      </c>
      <c r="BE4041" s="221">
        <f t="shared" si="9057"/>
        <v>4.3205671710617652</v>
      </c>
      <c r="BF4041" s="221">
        <f>BE4041/PRODUCT($BG$6:BG4040)</f>
        <v>1.0003625136205807</v>
      </c>
      <c r="BG4041" s="16">
        <f t="shared" si="8979"/>
        <v>1.0003625146890924</v>
      </c>
      <c r="BH4041" s="10">
        <f t="shared" si="8980"/>
        <v>13.231786151873703</v>
      </c>
      <c r="BI4041" s="90"/>
      <c r="BJ4041" s="17">
        <f t="shared" si="9106"/>
        <v>50034</v>
      </c>
      <c r="BK4041" s="16">
        <f t="shared" si="9100"/>
        <v>13.232613446324649</v>
      </c>
      <c r="BL4041" s="10">
        <f ca="1">IFERROR(AVERAGE(INDIRECT("BK"&amp;AC4041-Template!$F$10+1):INDIRECT("BK"&amp;AC4041)),0)</f>
        <v>13.23312244194571</v>
      </c>
      <c r="BM4041" s="35"/>
      <c r="BN4041" s="86"/>
      <c r="BO4041" s="35"/>
      <c r="BP4041" s="35"/>
      <c r="BQ4041" s="35"/>
      <c r="BR4041" s="35"/>
      <c r="BS4041" s="35"/>
      <c r="BT4041" s="35"/>
      <c r="BU4041" s="35"/>
      <c r="BV4041" s="35"/>
      <c r="BW4041" s="35"/>
      <c r="BX4041" s="35"/>
      <c r="BY4041" s="35"/>
      <c r="BZ4041" s="35"/>
      <c r="CA4041" s="35"/>
      <c r="CB4041" s="35"/>
      <c r="CC4041" s="35"/>
      <c r="CD4041" s="35"/>
      <c r="CE4041" s="35"/>
      <c r="CF4041" s="35"/>
      <c r="CG4041" s="35"/>
      <c r="CH4041" s="35"/>
    </row>
    <row r="4042" spans="1:86" ht="15.6" x14ac:dyDescent="0.3">
      <c r="A4042" s="35"/>
      <c r="B4042" s="86"/>
      <c r="C4042" s="35"/>
      <c r="D4042" s="35"/>
      <c r="E4042" s="35"/>
      <c r="F4042" s="35"/>
      <c r="G4042" s="35"/>
      <c r="H4042" s="35"/>
      <c r="I4042" s="35"/>
      <c r="J4042" s="35"/>
      <c r="K4042" s="35"/>
      <c r="L4042" s="35"/>
      <c r="M4042" s="35"/>
      <c r="N4042" s="35"/>
      <c r="O4042" s="35"/>
      <c r="P4042" s="35"/>
      <c r="Q4042" s="35"/>
      <c r="R4042" s="35"/>
      <c r="S4042" s="35"/>
      <c r="T4042" s="17">
        <f t="shared" si="9101"/>
        <v>50058</v>
      </c>
      <c r="U4042" s="216">
        <f t="shared" si="9095"/>
        <v>7</v>
      </c>
      <c r="V4042" s="216">
        <f t="shared" si="9101"/>
        <v>4037</v>
      </c>
      <c r="W4042" s="16">
        <f t="shared" si="9107"/>
        <v>11.06027397260274</v>
      </c>
      <c r="X4042" s="16" t="e">
        <f>IF(Template!$F$7="Linear interpolation",LinInterp($I$5:$I$22,$G$5:$G$22,W4042),CubicSpline($I$5:$I$22,$G$5:$G$22,W4042))</f>
        <v>#VALUE!</v>
      </c>
      <c r="Y4042" s="221" t="e">
        <f t="shared" si="9096"/>
        <v>#VALUE!</v>
      </c>
      <c r="Z4042" s="221" t="e">
        <f>Y4042/PRODUCT($AA$6:AA4041)</f>
        <v>#VALUE!</v>
      </c>
      <c r="AA4042" s="16" t="e">
        <f t="shared" si="9102"/>
        <v>#VALUE!</v>
      </c>
      <c r="AB4042" s="10" t="e">
        <f t="shared" si="9103"/>
        <v>#VALUE!</v>
      </c>
      <c r="AC4042" s="90">
        <f t="shared" si="9074"/>
        <v>4042</v>
      </c>
      <c r="AD4042" s="17">
        <f t="shared" ref="AD4042:AD4105" si="9112">AD4041+1</f>
        <v>50035</v>
      </c>
      <c r="AE4042" s="16" t="e">
        <f t="shared" si="9097"/>
        <v>#VALUE!</v>
      </c>
      <c r="AF4042" s="10">
        <f ca="1">IFERROR(AVERAGE(INDIRECT("AE"&amp;AC4042-Template!$F$10+1):INDIRECT("AE"&amp;AC4042)),0)</f>
        <v>0</v>
      </c>
      <c r="AG4042" s="35"/>
      <c r="AH4042" s="86"/>
      <c r="AI4042" s="35"/>
      <c r="AJ4042" s="35"/>
      <c r="AK4042" s="35"/>
      <c r="AL4042" s="35"/>
      <c r="AM4042" s="35"/>
      <c r="AN4042" s="35"/>
      <c r="AO4042" s="35"/>
      <c r="AP4042" s="35"/>
      <c r="AQ4042" s="35"/>
      <c r="AR4042" s="35"/>
      <c r="AS4042" s="35"/>
      <c r="AT4042" s="35"/>
      <c r="AU4042" s="35"/>
      <c r="AV4042" s="35"/>
      <c r="AW4042" s="35"/>
      <c r="AX4042" s="35"/>
      <c r="AY4042" s="35"/>
      <c r="AZ4042" s="17">
        <f t="shared" ref="AZ4042" si="9113">AZ4041+1</f>
        <v>50058</v>
      </c>
      <c r="BA4042" s="216">
        <f t="shared" si="8976"/>
        <v>7</v>
      </c>
      <c r="BB4042" s="216">
        <f t="shared" ref="BB4042" si="9114">BB4041+1</f>
        <v>4037</v>
      </c>
      <c r="BC4042" s="16">
        <f t="shared" si="8978"/>
        <v>11.06027397260274</v>
      </c>
      <c r="BD4042" s="16">
        <f>IF(Template!$F$7="Linear interpolation",LinInterp($AO$5:$AO$18,$AM$5:$AM$18,BC4042),CubicSpline($AO$5:$AO$18,$AM$5:$AM$18,BC4042))</f>
        <v>14.149971345568151</v>
      </c>
      <c r="BE4042" s="221">
        <f t="shared" si="9057"/>
        <v>4.3221334308788579</v>
      </c>
      <c r="BF4042" s="221">
        <f>BE4042/PRODUCT($BG$6:BG4041)</f>
        <v>1.0003625114802071</v>
      </c>
      <c r="BG4042" s="16">
        <f t="shared" si="8979"/>
        <v>1.0003625146890924</v>
      </c>
      <c r="BH4042" s="10">
        <f t="shared" si="8980"/>
        <v>13.231786151873703</v>
      </c>
      <c r="BI4042" s="90"/>
      <c r="BJ4042" s="17">
        <f t="shared" si="9106"/>
        <v>50035</v>
      </c>
      <c r="BK4042" s="16">
        <f t="shared" si="9100"/>
        <v>13.232577109824394</v>
      </c>
      <c r="BL4042" s="10">
        <f ca="1">IFERROR(AVERAGE(INDIRECT("BK"&amp;AC4042-Template!$F$10+1):INDIRECT("BK"&amp;AC4042)),0)</f>
        <v>13.233087832945039</v>
      </c>
      <c r="BM4042" s="35"/>
      <c r="BN4042" s="86"/>
      <c r="BO4042" s="35"/>
      <c r="BP4042" s="35"/>
      <c r="BQ4042" s="35"/>
      <c r="BR4042" s="35"/>
      <c r="BS4042" s="35"/>
      <c r="BT4042" s="35"/>
      <c r="BU4042" s="35"/>
      <c r="BV4042" s="35"/>
      <c r="BW4042" s="35"/>
      <c r="BX4042" s="35"/>
      <c r="BY4042" s="35"/>
      <c r="BZ4042" s="35"/>
      <c r="CA4042" s="35"/>
      <c r="CB4042" s="35"/>
      <c r="CC4042" s="35"/>
      <c r="CD4042" s="35"/>
      <c r="CE4042" s="35"/>
      <c r="CF4042" s="35"/>
      <c r="CG4042" s="35"/>
      <c r="CH4042" s="35"/>
    </row>
    <row r="4043" spans="1:86" ht="15.6" x14ac:dyDescent="0.3">
      <c r="A4043" s="35"/>
      <c r="B4043" s="86"/>
      <c r="C4043" s="35"/>
      <c r="D4043" s="35"/>
      <c r="E4043" s="35"/>
      <c r="F4043" s="35"/>
      <c r="G4043" s="35"/>
      <c r="H4043" s="35"/>
      <c r="I4043" s="35"/>
      <c r="J4043" s="35"/>
      <c r="K4043" s="35"/>
      <c r="L4043" s="35"/>
      <c r="M4043" s="35"/>
      <c r="N4043" s="35"/>
      <c r="O4043" s="35"/>
      <c r="P4043" s="35"/>
      <c r="Q4043" s="35"/>
      <c r="R4043" s="35"/>
      <c r="S4043" s="35"/>
      <c r="T4043" s="17">
        <f t="shared" si="9101"/>
        <v>50059</v>
      </c>
      <c r="U4043" s="216">
        <f t="shared" si="9095"/>
        <v>1</v>
      </c>
      <c r="V4043" s="216">
        <f t="shared" si="9101"/>
        <v>4038</v>
      </c>
      <c r="W4043" s="16">
        <f t="shared" si="9107"/>
        <v>11.063013698630137</v>
      </c>
      <c r="X4043" s="16" t="e">
        <f>IF(Template!$F$7="Linear interpolation",LinInterp($I$5:$I$22,$G$5:$G$22,W4043),CubicSpline($I$5:$I$22,$G$5:$G$22,W4043))</f>
        <v>#VALUE!</v>
      </c>
      <c r="Y4043" s="221" t="e">
        <f t="shared" si="9096"/>
        <v>#VALUE!</v>
      </c>
      <c r="Z4043" s="221" t="e">
        <f>Y4043/PRODUCT($AA$6:AA4042)</f>
        <v>#VALUE!</v>
      </c>
      <c r="AA4043" s="16" t="e">
        <f t="shared" si="9102"/>
        <v>#VALUE!</v>
      </c>
      <c r="AB4043" s="10" t="e">
        <f t="shared" si="9103"/>
        <v>#VALUE!</v>
      </c>
      <c r="AC4043" s="90">
        <f t="shared" si="9074"/>
        <v>4043</v>
      </c>
      <c r="AD4043" s="17">
        <f t="shared" si="9112"/>
        <v>50036</v>
      </c>
      <c r="AE4043" s="16" t="e">
        <f t="shared" si="9097"/>
        <v>#VALUE!</v>
      </c>
      <c r="AF4043" s="10">
        <f ca="1">IFERROR(AVERAGE(INDIRECT("AE"&amp;AC4043-Template!$F$10+1):INDIRECT("AE"&amp;AC4043)),0)</f>
        <v>0</v>
      </c>
      <c r="AG4043" s="35"/>
      <c r="AH4043" s="86"/>
      <c r="AI4043" s="35"/>
      <c r="AJ4043" s="35"/>
      <c r="AK4043" s="35"/>
      <c r="AL4043" s="35"/>
      <c r="AM4043" s="35"/>
      <c r="AN4043" s="35"/>
      <c r="AO4043" s="35"/>
      <c r="AP4043" s="35"/>
      <c r="AQ4043" s="35"/>
      <c r="AR4043" s="35"/>
      <c r="AS4043" s="35"/>
      <c r="AT4043" s="35"/>
      <c r="AU4043" s="35"/>
      <c r="AV4043" s="35"/>
      <c r="AW4043" s="35"/>
      <c r="AX4043" s="35"/>
      <c r="AY4043" s="35"/>
      <c r="AZ4043" s="17">
        <f t="shared" ref="AZ4043" si="9115">AZ4042+1</f>
        <v>50059</v>
      </c>
      <c r="BA4043" s="216">
        <f t="shared" si="8976"/>
        <v>1</v>
      </c>
      <c r="BB4043" s="216">
        <f t="shared" ref="BB4043" si="9116">BB4042+1</f>
        <v>4038</v>
      </c>
      <c r="BC4043" s="16">
        <f t="shared" si="8978"/>
        <v>11.063013698630137</v>
      </c>
      <c r="BD4043" s="16">
        <f>IF(Template!$F$7="Linear interpolation",LinInterp($AO$5:$AO$18,$AM$5:$AM$18,BC4043),CubicSpline($AO$5:$AO$18,$AM$5:$AM$18,BC4043))</f>
        <v>14.149969925746703</v>
      </c>
      <c r="BE4043" s="221">
        <f t="shared" si="9057"/>
        <v>4.3237002538375888</v>
      </c>
      <c r="BF4043" s="221">
        <f>BE4043/PRODUCT($BG$6:BG4042)</f>
        <v>1.0003625082646237</v>
      </c>
      <c r="BG4043" s="16">
        <f t="shared" si="8979"/>
        <v>1.0003625082646237</v>
      </c>
      <c r="BH4043" s="10">
        <f t="shared" si="8980"/>
        <v>13.231551658764884</v>
      </c>
      <c r="BI4043" s="90"/>
      <c r="BJ4043" s="17">
        <f t="shared" si="9106"/>
        <v>50036</v>
      </c>
      <c r="BK4043" s="16">
        <f t="shared" si="9100"/>
        <v>13.232577109824394</v>
      </c>
      <c r="BL4043" s="10">
        <f ca="1">IFERROR(AVERAGE(INDIRECT("BK"&amp;AC4043-Template!$F$10+1):INDIRECT("BK"&amp;AC4043)),0)</f>
        <v>13.233054320420045</v>
      </c>
      <c r="BM4043" s="35"/>
      <c r="BN4043" s="86"/>
      <c r="BO4043" s="35"/>
      <c r="BP4043" s="35"/>
      <c r="BQ4043" s="35"/>
      <c r="BR4043" s="35"/>
      <c r="BS4043" s="35"/>
      <c r="BT4043" s="35"/>
      <c r="BU4043" s="35"/>
      <c r="BV4043" s="35"/>
      <c r="BW4043" s="35"/>
      <c r="BX4043" s="35"/>
      <c r="BY4043" s="35"/>
      <c r="BZ4043" s="35"/>
      <c r="CA4043" s="35"/>
      <c r="CB4043" s="35"/>
      <c r="CC4043" s="35"/>
      <c r="CD4043" s="35"/>
      <c r="CE4043" s="35"/>
      <c r="CF4043" s="35"/>
      <c r="CG4043" s="35"/>
      <c r="CH4043" s="35"/>
    </row>
    <row r="4044" spans="1:86" ht="15.6" x14ac:dyDescent="0.3">
      <c r="A4044" s="35"/>
      <c r="B4044" s="86"/>
      <c r="C4044" s="35"/>
      <c r="D4044" s="35"/>
      <c r="E4044" s="35"/>
      <c r="F4044" s="35"/>
      <c r="G4044" s="35"/>
      <c r="H4044" s="35"/>
      <c r="I4044" s="35"/>
      <c r="J4044" s="35"/>
      <c r="K4044" s="35"/>
      <c r="L4044" s="35"/>
      <c r="M4044" s="35"/>
      <c r="N4044" s="35"/>
      <c r="O4044" s="35"/>
      <c r="P4044" s="35"/>
      <c r="Q4044" s="35"/>
      <c r="R4044" s="35"/>
      <c r="S4044" s="35"/>
      <c r="T4044" s="17">
        <f t="shared" si="9101"/>
        <v>50060</v>
      </c>
      <c r="U4044" s="216">
        <f t="shared" si="9095"/>
        <v>2</v>
      </c>
      <c r="V4044" s="216">
        <f t="shared" si="9101"/>
        <v>4039</v>
      </c>
      <c r="W4044" s="16">
        <f t="shared" si="9107"/>
        <v>11.065753424657535</v>
      </c>
      <c r="X4044" s="16" t="e">
        <f>IF(Template!$F$7="Linear interpolation",LinInterp($I$5:$I$22,$G$5:$G$22,W4044),CubicSpline($I$5:$I$22,$G$5:$G$22,W4044))</f>
        <v>#VALUE!</v>
      </c>
      <c r="Y4044" s="221" t="e">
        <f t="shared" si="9096"/>
        <v>#VALUE!</v>
      </c>
      <c r="Z4044" s="221" t="e">
        <f>Y4044/PRODUCT($AA$6:AA4043)</f>
        <v>#VALUE!</v>
      </c>
      <c r="AA4044" s="16" t="e">
        <f t="shared" si="9102"/>
        <v>#VALUE!</v>
      </c>
      <c r="AB4044" s="10" t="e">
        <f t="shared" si="9103"/>
        <v>#VALUE!</v>
      </c>
      <c r="AC4044" s="90">
        <f t="shared" si="9074"/>
        <v>4044</v>
      </c>
      <c r="AD4044" s="17">
        <f t="shared" si="9112"/>
        <v>50037</v>
      </c>
      <c r="AE4044" s="16" t="e">
        <f t="shared" si="9097"/>
        <v>#VALUE!</v>
      </c>
      <c r="AF4044" s="10">
        <f ca="1">IFERROR(AVERAGE(INDIRECT("AE"&amp;AC4044-Template!$F$10+1):INDIRECT("AE"&amp;AC4044)),0)</f>
        <v>0</v>
      </c>
      <c r="AG4044" s="35"/>
      <c r="AH4044" s="86"/>
      <c r="AI4044" s="35"/>
      <c r="AJ4044" s="35"/>
      <c r="AK4044" s="35"/>
      <c r="AL4044" s="35"/>
      <c r="AM4044" s="35"/>
      <c r="AN4044" s="35"/>
      <c r="AO4044" s="35"/>
      <c r="AP4044" s="35"/>
      <c r="AQ4044" s="35"/>
      <c r="AR4044" s="35"/>
      <c r="AS4044" s="35"/>
      <c r="AT4044" s="35"/>
      <c r="AU4044" s="35"/>
      <c r="AV4044" s="35"/>
      <c r="AW4044" s="35"/>
      <c r="AX4044" s="35"/>
      <c r="AY4044" s="35"/>
      <c r="AZ4044" s="17">
        <f t="shared" ref="AZ4044" si="9117">AZ4043+1</f>
        <v>50060</v>
      </c>
      <c r="BA4044" s="216">
        <f t="shared" si="8976"/>
        <v>2</v>
      </c>
      <c r="BB4044" s="216">
        <f t="shared" ref="BB4044" si="9118">BB4043+1</f>
        <v>4039</v>
      </c>
      <c r="BC4044" s="16">
        <f t="shared" si="8978"/>
        <v>11.065753424657535</v>
      </c>
      <c r="BD4044" s="16">
        <f>IF(Template!$F$7="Linear interpolation",LinInterp($AO$5:$AO$18,$AM$5:$AM$18,BC4044),CubicSpline($AO$5:$AO$18,$AM$5:$AM$18,BC4044))</f>
        <v>14.149968495506322</v>
      </c>
      <c r="BE4044" s="221">
        <f t="shared" si="9057"/>
        <v>4.3252676401242249</v>
      </c>
      <c r="BF4044" s="221">
        <f>BE4044/PRODUCT($BG$6:BG4043)</f>
        <v>1.0003625103949436</v>
      </c>
      <c r="BG4044" s="16">
        <f t="shared" si="8979"/>
        <v>1.0003625103949436</v>
      </c>
      <c r="BH4044" s="10">
        <f t="shared" si="8980"/>
        <v>13.231629415441981</v>
      </c>
      <c r="BI4044" s="90"/>
      <c r="BJ4044" s="17">
        <f t="shared" si="9106"/>
        <v>50037</v>
      </c>
      <c r="BK4044" s="16">
        <f t="shared" si="9100"/>
        <v>13.232577109824394</v>
      </c>
      <c r="BL4044" s="10">
        <f ca="1">IFERROR(AVERAGE(INDIRECT("BK"&amp;AC4044-Template!$F$10+1):INDIRECT("BK"&amp;AC4044)),0)</f>
        <v>13.233021908280394</v>
      </c>
      <c r="BM4044" s="35"/>
      <c r="BN4044" s="86"/>
      <c r="BO4044" s="35"/>
      <c r="BP4044" s="35"/>
      <c r="BQ4044" s="35"/>
      <c r="BR4044" s="35"/>
      <c r="BS4044" s="35"/>
      <c r="BT4044" s="35"/>
      <c r="BU4044" s="35"/>
      <c r="BV4044" s="35"/>
      <c r="BW4044" s="35"/>
      <c r="BX4044" s="35"/>
      <c r="BY4044" s="35"/>
      <c r="BZ4044" s="35"/>
      <c r="CA4044" s="35"/>
      <c r="CB4044" s="35"/>
      <c r="CC4044" s="35"/>
      <c r="CD4044" s="35"/>
      <c r="CE4044" s="35"/>
      <c r="CF4044" s="35"/>
      <c r="CG4044" s="35"/>
      <c r="CH4044" s="35"/>
    </row>
    <row r="4045" spans="1:86" ht="15.6" x14ac:dyDescent="0.3">
      <c r="A4045" s="35"/>
      <c r="B4045" s="86"/>
      <c r="C4045" s="35"/>
      <c r="D4045" s="35"/>
      <c r="E4045" s="35"/>
      <c r="F4045" s="35"/>
      <c r="G4045" s="35"/>
      <c r="H4045" s="35"/>
      <c r="I4045" s="35"/>
      <c r="J4045" s="35"/>
      <c r="K4045" s="35"/>
      <c r="L4045" s="35"/>
      <c r="M4045" s="35"/>
      <c r="N4045" s="35"/>
      <c r="O4045" s="35"/>
      <c r="P4045" s="35"/>
      <c r="Q4045" s="35"/>
      <c r="R4045" s="35"/>
      <c r="S4045" s="35"/>
      <c r="T4045" s="17">
        <f t="shared" si="9101"/>
        <v>50061</v>
      </c>
      <c r="U4045" s="216">
        <f t="shared" si="9095"/>
        <v>3</v>
      </c>
      <c r="V4045" s="216">
        <f t="shared" si="9101"/>
        <v>4040</v>
      </c>
      <c r="W4045" s="16">
        <f t="shared" si="9107"/>
        <v>11.068493150684931</v>
      </c>
      <c r="X4045" s="16" t="e">
        <f>IF(Template!$F$7="Linear interpolation",LinInterp($I$5:$I$22,$G$5:$G$22,W4045),CubicSpline($I$5:$I$22,$G$5:$G$22,W4045))</f>
        <v>#VALUE!</v>
      </c>
      <c r="Y4045" s="221" t="e">
        <f t="shared" si="9096"/>
        <v>#VALUE!</v>
      </c>
      <c r="Z4045" s="221" t="e">
        <f>Y4045/PRODUCT($AA$6:AA4044)</f>
        <v>#VALUE!</v>
      </c>
      <c r="AA4045" s="16" t="e">
        <f t="shared" si="9102"/>
        <v>#VALUE!</v>
      </c>
      <c r="AB4045" s="10" t="e">
        <f t="shared" si="9103"/>
        <v>#VALUE!</v>
      </c>
      <c r="AC4045" s="90">
        <f t="shared" si="9074"/>
        <v>4045</v>
      </c>
      <c r="AD4045" s="17">
        <f t="shared" si="9112"/>
        <v>50038</v>
      </c>
      <c r="AE4045" s="16" t="e">
        <f t="shared" si="9097"/>
        <v>#VALUE!</v>
      </c>
      <c r="AF4045" s="10">
        <f ca="1">IFERROR(AVERAGE(INDIRECT("AE"&amp;AC4045-Template!$F$10+1):INDIRECT("AE"&amp;AC4045)),0)</f>
        <v>0</v>
      </c>
      <c r="AG4045" s="35"/>
      <c r="AH4045" s="86"/>
      <c r="AI4045" s="35"/>
      <c r="AJ4045" s="35"/>
      <c r="AK4045" s="35"/>
      <c r="AL4045" s="35"/>
      <c r="AM4045" s="35"/>
      <c r="AN4045" s="35"/>
      <c r="AO4045" s="35"/>
      <c r="AP4045" s="35"/>
      <c r="AQ4045" s="35"/>
      <c r="AR4045" s="35"/>
      <c r="AS4045" s="35"/>
      <c r="AT4045" s="35"/>
      <c r="AU4045" s="35"/>
      <c r="AV4045" s="35"/>
      <c r="AW4045" s="35"/>
      <c r="AX4045" s="35"/>
      <c r="AY4045" s="35"/>
      <c r="AZ4045" s="17">
        <f t="shared" ref="AZ4045" si="9119">AZ4044+1</f>
        <v>50061</v>
      </c>
      <c r="BA4045" s="216">
        <f t="shared" ref="BA4045:BA4108" si="9120">WEEKDAY(AZ4045,2)</f>
        <v>3</v>
      </c>
      <c r="BB4045" s="216">
        <f t="shared" ref="BB4045" si="9121">BB4044+1</f>
        <v>4040</v>
      </c>
      <c r="BC4045" s="16">
        <f t="shared" ref="BC4045:BC4108" si="9122">YEARFRAC($T$5,AZ4045,3)</f>
        <v>11.068493150684931</v>
      </c>
      <c r="BD4045" s="16">
        <f>IF(Template!$F$7="Linear interpolation",LinInterp($AO$5:$AO$18,$AM$5:$AM$18,BC4045),CubicSpline($AO$5:$AO$18,$AM$5:$AM$18,BC4045))</f>
        <v>14.149967054820152</v>
      </c>
      <c r="BE4045" s="221">
        <f t="shared" si="9057"/>
        <v>4.326835589925099</v>
      </c>
      <c r="BF4045" s="221">
        <f>BE4045/PRODUCT($BG$6:BG4044)</f>
        <v>1.0003625093130257</v>
      </c>
      <c r="BG4045" s="16">
        <f t="shared" ref="BG4045:BG4108" si="9123">1+BH4045/365/100</f>
        <v>1.0003625093130257</v>
      </c>
      <c r="BH4045" s="10">
        <f t="shared" ref="BH4045:BH4108" si="9124">IF(OR(BA4045=6,BA4045=7),BH4044,(BF4045-1)*365*100)</f>
        <v>13.231589925439046</v>
      </c>
      <c r="BI4045" s="90"/>
      <c r="BJ4045" s="17">
        <f t="shared" si="9106"/>
        <v>50038</v>
      </c>
      <c r="BK4045" s="16">
        <f t="shared" si="9100"/>
        <v>13.232357889092938</v>
      </c>
      <c r="BL4045" s="10">
        <f ca="1">IFERROR(AVERAGE(INDIRECT("BK"&amp;AC4045-Template!$F$10+1):INDIRECT("BK"&amp;AC4045)),0)</f>
        <v>13.23298218878303</v>
      </c>
      <c r="BM4045" s="35"/>
      <c r="BN4045" s="86"/>
      <c r="BO4045" s="35"/>
      <c r="BP4045" s="35"/>
      <c r="BQ4045" s="35"/>
      <c r="BR4045" s="35"/>
      <c r="BS4045" s="35"/>
      <c r="BT4045" s="35"/>
      <c r="BU4045" s="35"/>
      <c r="BV4045" s="35"/>
      <c r="BW4045" s="35"/>
      <c r="BX4045" s="35"/>
      <c r="BY4045" s="35"/>
      <c r="BZ4045" s="35"/>
      <c r="CA4045" s="35"/>
      <c r="CB4045" s="35"/>
      <c r="CC4045" s="35"/>
      <c r="CD4045" s="35"/>
      <c r="CE4045" s="35"/>
      <c r="CF4045" s="35"/>
      <c r="CG4045" s="35"/>
      <c r="CH4045" s="35"/>
    </row>
    <row r="4046" spans="1:86" ht="15.6" x14ac:dyDescent="0.3">
      <c r="A4046" s="35"/>
      <c r="B4046" s="86"/>
      <c r="C4046" s="35"/>
      <c r="D4046" s="35"/>
      <c r="E4046" s="35"/>
      <c r="F4046" s="35"/>
      <c r="G4046" s="35"/>
      <c r="H4046" s="35"/>
      <c r="I4046" s="35"/>
      <c r="J4046" s="35"/>
      <c r="K4046" s="35"/>
      <c r="L4046" s="35"/>
      <c r="M4046" s="35"/>
      <c r="N4046" s="35"/>
      <c r="O4046" s="35"/>
      <c r="P4046" s="35"/>
      <c r="Q4046" s="35"/>
      <c r="R4046" s="35"/>
      <c r="S4046" s="35"/>
      <c r="T4046" s="17">
        <f t="shared" si="9101"/>
        <v>50062</v>
      </c>
      <c r="U4046" s="216">
        <f t="shared" si="9095"/>
        <v>4</v>
      </c>
      <c r="V4046" s="216">
        <f t="shared" si="9101"/>
        <v>4041</v>
      </c>
      <c r="W4046" s="16">
        <f t="shared" si="9107"/>
        <v>11.07123287671233</v>
      </c>
      <c r="X4046" s="16" t="e">
        <f>IF(Template!$F$7="Linear interpolation",LinInterp($I$5:$I$22,$G$5:$G$22,W4046),CubicSpline($I$5:$I$22,$G$5:$G$22,W4046))</f>
        <v>#VALUE!</v>
      </c>
      <c r="Y4046" s="221" t="e">
        <f t="shared" si="9096"/>
        <v>#VALUE!</v>
      </c>
      <c r="Z4046" s="221" t="e">
        <f>Y4046/PRODUCT($AA$6:AA4045)</f>
        <v>#VALUE!</v>
      </c>
      <c r="AA4046" s="16" t="e">
        <f t="shared" si="9102"/>
        <v>#VALUE!</v>
      </c>
      <c r="AB4046" s="10" t="e">
        <f t="shared" si="9103"/>
        <v>#VALUE!</v>
      </c>
      <c r="AC4046" s="90">
        <f t="shared" si="9074"/>
        <v>4046</v>
      </c>
      <c r="AD4046" s="17">
        <f t="shared" si="9112"/>
        <v>50039</v>
      </c>
      <c r="AE4046" s="16" t="e">
        <f t="shared" si="9097"/>
        <v>#VALUE!</v>
      </c>
      <c r="AF4046" s="10">
        <f ca="1">IFERROR(AVERAGE(INDIRECT("AE"&amp;AC4046-Template!$F$10+1):INDIRECT("AE"&amp;AC4046)),0)</f>
        <v>0</v>
      </c>
      <c r="AG4046" s="35"/>
      <c r="AH4046" s="86"/>
      <c r="AI4046" s="35"/>
      <c r="AJ4046" s="35"/>
      <c r="AK4046" s="35"/>
      <c r="AL4046" s="35"/>
      <c r="AM4046" s="35"/>
      <c r="AN4046" s="35"/>
      <c r="AO4046" s="35"/>
      <c r="AP4046" s="35"/>
      <c r="AQ4046" s="35"/>
      <c r="AR4046" s="35"/>
      <c r="AS4046" s="35"/>
      <c r="AT4046" s="35"/>
      <c r="AU4046" s="35"/>
      <c r="AV4046" s="35"/>
      <c r="AW4046" s="35"/>
      <c r="AX4046" s="35"/>
      <c r="AY4046" s="35"/>
      <c r="AZ4046" s="17">
        <f t="shared" ref="AZ4046" si="9125">AZ4045+1</f>
        <v>50062</v>
      </c>
      <c r="BA4046" s="216">
        <f t="shared" si="9120"/>
        <v>4</v>
      </c>
      <c r="BB4046" s="216">
        <f t="shared" ref="BB4046" si="9126">BB4045+1</f>
        <v>4041</v>
      </c>
      <c r="BC4046" s="16">
        <f t="shared" si="9122"/>
        <v>11.07123287671233</v>
      </c>
      <c r="BD4046" s="16">
        <f>IF(Template!$F$7="Linear interpolation",LinInterp($AO$5:$AO$18,$AM$5:$AM$18,BC4046),CubicSpline($AO$5:$AO$18,$AM$5:$AM$18,BC4046))</f>
        <v>14.149965603661341</v>
      </c>
      <c r="BE4046" s="221">
        <f t="shared" si="9057"/>
        <v>4.3284041034265694</v>
      </c>
      <c r="BF4046" s="221">
        <f>BE4046/PRODUCT($BG$6:BG4045)</f>
        <v>1.0003625082277503</v>
      </c>
      <c r="BG4046" s="16">
        <f t="shared" si="9123"/>
        <v>1.0003625082277503</v>
      </c>
      <c r="BH4046" s="10">
        <f t="shared" si="9124"/>
        <v>13.231550312886032</v>
      </c>
      <c r="BI4046" s="90"/>
      <c r="BJ4046" s="17">
        <f t="shared" si="9106"/>
        <v>50039</v>
      </c>
      <c r="BK4046" s="16">
        <f t="shared" si="9100"/>
        <v>13.232430561655795</v>
      </c>
      <c r="BL4046" s="10">
        <f ca="1">IFERROR(AVERAGE(INDIRECT("BK"&amp;AC4046-Template!$F$10+1):INDIRECT("BK"&amp;AC4046)),0)</f>
        <v>13.232944891704426</v>
      </c>
      <c r="BM4046" s="35"/>
      <c r="BN4046" s="86"/>
      <c r="BO4046" s="35"/>
      <c r="BP4046" s="35"/>
      <c r="BQ4046" s="35"/>
      <c r="BR4046" s="35"/>
      <c r="BS4046" s="35"/>
      <c r="BT4046" s="35"/>
      <c r="BU4046" s="35"/>
      <c r="BV4046" s="35"/>
      <c r="BW4046" s="35"/>
      <c r="BX4046" s="35"/>
      <c r="BY4046" s="35"/>
      <c r="BZ4046" s="35"/>
      <c r="CA4046" s="35"/>
      <c r="CB4046" s="35"/>
      <c r="CC4046" s="35"/>
      <c r="CD4046" s="35"/>
      <c r="CE4046" s="35"/>
      <c r="CF4046" s="35"/>
      <c r="CG4046" s="35"/>
      <c r="CH4046" s="35"/>
    </row>
    <row r="4047" spans="1:86" ht="15.6" x14ac:dyDescent="0.3">
      <c r="A4047" s="35"/>
      <c r="B4047" s="86"/>
      <c r="C4047" s="35"/>
      <c r="D4047" s="35"/>
      <c r="E4047" s="35"/>
      <c r="F4047" s="35"/>
      <c r="G4047" s="35"/>
      <c r="H4047" s="35"/>
      <c r="I4047" s="35"/>
      <c r="J4047" s="35"/>
      <c r="K4047" s="35"/>
      <c r="L4047" s="35"/>
      <c r="M4047" s="35"/>
      <c r="N4047" s="35"/>
      <c r="O4047" s="35"/>
      <c r="P4047" s="35"/>
      <c r="Q4047" s="35"/>
      <c r="R4047" s="35"/>
      <c r="S4047" s="35"/>
      <c r="T4047" s="17">
        <f t="shared" si="9101"/>
        <v>50063</v>
      </c>
      <c r="U4047" s="216">
        <f t="shared" si="9095"/>
        <v>5</v>
      </c>
      <c r="V4047" s="216">
        <f t="shared" si="9101"/>
        <v>4042</v>
      </c>
      <c r="W4047" s="16">
        <f t="shared" si="9107"/>
        <v>11.073972602739726</v>
      </c>
      <c r="X4047" s="16" t="e">
        <f>IF(Template!$F$7="Linear interpolation",LinInterp($I$5:$I$22,$G$5:$G$22,W4047),CubicSpline($I$5:$I$22,$G$5:$G$22,W4047))</f>
        <v>#VALUE!</v>
      </c>
      <c r="Y4047" s="221" t="e">
        <f t="shared" si="9096"/>
        <v>#VALUE!</v>
      </c>
      <c r="Z4047" s="221" t="e">
        <f>Y4047/PRODUCT($AA$6:AA4046)</f>
        <v>#VALUE!</v>
      </c>
      <c r="AA4047" s="16" t="e">
        <f t="shared" si="9102"/>
        <v>#VALUE!</v>
      </c>
      <c r="AB4047" s="10" t="e">
        <f t="shared" si="9103"/>
        <v>#VALUE!</v>
      </c>
      <c r="AC4047" s="90">
        <f t="shared" si="9074"/>
        <v>4047</v>
      </c>
      <c r="AD4047" s="17">
        <f t="shared" si="9112"/>
        <v>50040</v>
      </c>
      <c r="AE4047" s="16" t="e">
        <f t="shared" si="9097"/>
        <v>#VALUE!</v>
      </c>
      <c r="AF4047" s="10">
        <f ca="1">IFERROR(AVERAGE(INDIRECT("AE"&amp;AC4047-Template!$F$10+1):INDIRECT("AE"&amp;AC4047)),0)</f>
        <v>0</v>
      </c>
      <c r="AG4047" s="35"/>
      <c r="AH4047" s="86"/>
      <c r="AI4047" s="35"/>
      <c r="AJ4047" s="35"/>
      <c r="AK4047" s="35"/>
      <c r="AL4047" s="35"/>
      <c r="AM4047" s="35"/>
      <c r="AN4047" s="35"/>
      <c r="AO4047" s="35"/>
      <c r="AP4047" s="35"/>
      <c r="AQ4047" s="35"/>
      <c r="AR4047" s="35"/>
      <c r="AS4047" s="35"/>
      <c r="AT4047" s="35"/>
      <c r="AU4047" s="35"/>
      <c r="AV4047" s="35"/>
      <c r="AW4047" s="35"/>
      <c r="AX4047" s="35"/>
      <c r="AY4047" s="35"/>
      <c r="AZ4047" s="17">
        <f t="shared" ref="AZ4047" si="9127">AZ4046+1</f>
        <v>50063</v>
      </c>
      <c r="BA4047" s="216">
        <f t="shared" si="9120"/>
        <v>5</v>
      </c>
      <c r="BB4047" s="216">
        <f t="shared" ref="BB4047" si="9128">BB4046+1</f>
        <v>4042</v>
      </c>
      <c r="BC4047" s="16">
        <f t="shared" si="9122"/>
        <v>11.073972602739726</v>
      </c>
      <c r="BD4047" s="16">
        <f>IF(Template!$F$7="Linear interpolation",LinInterp($AO$5:$AO$18,$AM$5:$AM$18,BC4047),CubicSpline($AO$5:$AO$18,$AM$5:$AM$18,BC4047))</f>
        <v>14.149964142003039</v>
      </c>
      <c r="BE4047" s="221">
        <f t="shared" si="9057"/>
        <v>4.3299731808150224</v>
      </c>
      <c r="BF4047" s="221">
        <f>BE4047/PRODUCT($BG$6:BG4046)</f>
        <v>1.0003625071391118</v>
      </c>
      <c r="BG4047" s="16">
        <f t="shared" si="9123"/>
        <v>1.0003625071391118</v>
      </c>
      <c r="BH4047" s="10">
        <f t="shared" si="9124"/>
        <v>13.23151057758032</v>
      </c>
      <c r="BI4047" s="90"/>
      <c r="BJ4047" s="17">
        <f t="shared" si="9106"/>
        <v>50040</v>
      </c>
      <c r="BK4047" s="16">
        <f t="shared" si="9100"/>
        <v>13.23239362365436</v>
      </c>
      <c r="BL4047" s="10">
        <f ca="1">IFERROR(AVERAGE(INDIRECT("BK"&amp;AC4047-Template!$F$10+1):INDIRECT("BK"&amp;AC4047)),0)</f>
        <v>13.232913004854899</v>
      </c>
      <c r="BM4047" s="35"/>
      <c r="BN4047" s="86"/>
      <c r="BO4047" s="35"/>
      <c r="BP4047" s="35"/>
      <c r="BQ4047" s="35"/>
      <c r="BR4047" s="35"/>
      <c r="BS4047" s="35"/>
      <c r="BT4047" s="35"/>
      <c r="BU4047" s="35"/>
      <c r="BV4047" s="35"/>
      <c r="BW4047" s="35"/>
      <c r="BX4047" s="35"/>
      <c r="BY4047" s="35"/>
      <c r="BZ4047" s="35"/>
      <c r="CA4047" s="35"/>
      <c r="CB4047" s="35"/>
      <c r="CC4047" s="35"/>
      <c r="CD4047" s="35"/>
      <c r="CE4047" s="35"/>
      <c r="CF4047" s="35"/>
      <c r="CG4047" s="35"/>
      <c r="CH4047" s="35"/>
    </row>
    <row r="4048" spans="1:86" ht="15.6" x14ac:dyDescent="0.3">
      <c r="A4048" s="35"/>
      <c r="B4048" s="86"/>
      <c r="C4048" s="35"/>
      <c r="D4048" s="35"/>
      <c r="E4048" s="35"/>
      <c r="F4048" s="35"/>
      <c r="G4048" s="35"/>
      <c r="H4048" s="35"/>
      <c r="I4048" s="35"/>
      <c r="J4048" s="35"/>
      <c r="K4048" s="35"/>
      <c r="L4048" s="35"/>
      <c r="M4048" s="35"/>
      <c r="N4048" s="35"/>
      <c r="O4048" s="35"/>
      <c r="P4048" s="35"/>
      <c r="Q4048" s="35"/>
      <c r="R4048" s="35"/>
      <c r="S4048" s="35"/>
      <c r="T4048" s="17">
        <f t="shared" si="9101"/>
        <v>50064</v>
      </c>
      <c r="U4048" s="216">
        <f t="shared" si="9095"/>
        <v>6</v>
      </c>
      <c r="V4048" s="216">
        <f t="shared" si="9101"/>
        <v>4043</v>
      </c>
      <c r="W4048" s="16">
        <f t="shared" si="9107"/>
        <v>11.076712328767123</v>
      </c>
      <c r="X4048" s="16" t="e">
        <f>IF(Template!$F$7="Linear interpolation",LinInterp($I$5:$I$22,$G$5:$G$22,W4048),CubicSpline($I$5:$I$22,$G$5:$G$22,W4048))</f>
        <v>#VALUE!</v>
      </c>
      <c r="Y4048" s="221" t="e">
        <f t="shared" si="9096"/>
        <v>#VALUE!</v>
      </c>
      <c r="Z4048" s="221" t="e">
        <f>Y4048/PRODUCT($AA$6:AA4047)</f>
        <v>#VALUE!</v>
      </c>
      <c r="AA4048" s="16" t="e">
        <f t="shared" si="9102"/>
        <v>#VALUE!</v>
      </c>
      <c r="AB4048" s="10" t="e">
        <f t="shared" si="9103"/>
        <v>#VALUE!</v>
      </c>
      <c r="AC4048" s="90">
        <f t="shared" si="9074"/>
        <v>4048</v>
      </c>
      <c r="AD4048" s="17">
        <f t="shared" si="9112"/>
        <v>50041</v>
      </c>
      <c r="AE4048" s="16" t="e">
        <f t="shared" si="9097"/>
        <v>#VALUE!</v>
      </c>
      <c r="AF4048" s="10">
        <f ca="1">IFERROR(AVERAGE(INDIRECT("AE"&amp;AC4048-Template!$F$10+1):INDIRECT("AE"&amp;AC4048)),0)</f>
        <v>0</v>
      </c>
      <c r="AG4048" s="35"/>
      <c r="AH4048" s="86"/>
      <c r="AI4048" s="35"/>
      <c r="AJ4048" s="35"/>
      <c r="AK4048" s="35"/>
      <c r="AL4048" s="35"/>
      <c r="AM4048" s="35"/>
      <c r="AN4048" s="35"/>
      <c r="AO4048" s="35"/>
      <c r="AP4048" s="35"/>
      <c r="AQ4048" s="35"/>
      <c r="AR4048" s="35"/>
      <c r="AS4048" s="35"/>
      <c r="AT4048" s="35"/>
      <c r="AU4048" s="35"/>
      <c r="AV4048" s="35"/>
      <c r="AW4048" s="35"/>
      <c r="AX4048" s="35"/>
      <c r="AY4048" s="35"/>
      <c r="AZ4048" s="17">
        <f t="shared" ref="AZ4048" si="9129">AZ4047+1</f>
        <v>50064</v>
      </c>
      <c r="BA4048" s="216">
        <f t="shared" si="9120"/>
        <v>6</v>
      </c>
      <c r="BB4048" s="216">
        <f t="shared" ref="BB4048" si="9130">BB4047+1</f>
        <v>4043</v>
      </c>
      <c r="BC4048" s="16">
        <f t="shared" si="9122"/>
        <v>11.076712328767123</v>
      </c>
      <c r="BD4048" s="16">
        <f>IF(Template!$F$7="Linear interpolation",LinInterp($AO$5:$AO$18,$AM$5:$AM$18,BC4048),CubicSpline($AO$5:$AO$18,$AM$5:$AM$18,BC4048))</f>
        <v>14.149962669818391</v>
      </c>
      <c r="BE4048" s="221">
        <f t="shared" si="9057"/>
        <v>4.3315428222768917</v>
      </c>
      <c r="BF4048" s="221">
        <f>BE4048/PRODUCT($BG$6:BG4047)</f>
        <v>1.00036250604711</v>
      </c>
      <c r="BG4048" s="16">
        <f t="shared" si="9123"/>
        <v>1.0003625071391118</v>
      </c>
      <c r="BH4048" s="10">
        <f t="shared" si="9124"/>
        <v>13.23151057758032</v>
      </c>
      <c r="BI4048" s="90"/>
      <c r="BJ4048" s="17">
        <f t="shared" si="9106"/>
        <v>50041</v>
      </c>
      <c r="BK4048" s="16">
        <f t="shared" si="9100"/>
        <v>13.232356565080373</v>
      </c>
      <c r="BL4048" s="10">
        <f ca="1">IFERROR(AVERAGE(INDIRECT("BK"&amp;AC4048-Template!$F$10+1):INDIRECT("BK"&amp;AC4048)),0)</f>
        <v>13.232877681960499</v>
      </c>
      <c r="BM4048" s="35"/>
      <c r="BN4048" s="86"/>
      <c r="BO4048" s="35"/>
      <c r="BP4048" s="35"/>
      <c r="BQ4048" s="35"/>
      <c r="BR4048" s="35"/>
      <c r="BS4048" s="35"/>
      <c r="BT4048" s="35"/>
      <c r="BU4048" s="35"/>
      <c r="BV4048" s="35"/>
      <c r="BW4048" s="35"/>
      <c r="BX4048" s="35"/>
      <c r="BY4048" s="35"/>
      <c r="BZ4048" s="35"/>
      <c r="CA4048" s="35"/>
      <c r="CB4048" s="35"/>
      <c r="CC4048" s="35"/>
      <c r="CD4048" s="35"/>
      <c r="CE4048" s="35"/>
      <c r="CF4048" s="35"/>
      <c r="CG4048" s="35"/>
      <c r="CH4048" s="35"/>
    </row>
    <row r="4049" spans="1:86" ht="15.6" x14ac:dyDescent="0.3">
      <c r="A4049" s="35"/>
      <c r="B4049" s="86"/>
      <c r="C4049" s="35"/>
      <c r="D4049" s="35"/>
      <c r="E4049" s="35"/>
      <c r="F4049" s="35"/>
      <c r="G4049" s="35"/>
      <c r="H4049" s="35"/>
      <c r="I4049" s="35"/>
      <c r="J4049" s="35"/>
      <c r="K4049" s="35"/>
      <c r="L4049" s="35"/>
      <c r="M4049" s="35"/>
      <c r="N4049" s="35"/>
      <c r="O4049" s="35"/>
      <c r="P4049" s="35"/>
      <c r="Q4049" s="35"/>
      <c r="R4049" s="35"/>
      <c r="S4049" s="35"/>
      <c r="T4049" s="17">
        <f t="shared" si="9101"/>
        <v>50065</v>
      </c>
      <c r="U4049" s="216">
        <f t="shared" si="9095"/>
        <v>7</v>
      </c>
      <c r="V4049" s="216">
        <f t="shared" si="9101"/>
        <v>4044</v>
      </c>
      <c r="W4049" s="16">
        <f t="shared" si="9107"/>
        <v>11.079452054794521</v>
      </c>
      <c r="X4049" s="16" t="e">
        <f>IF(Template!$F$7="Linear interpolation",LinInterp($I$5:$I$22,$G$5:$G$22,W4049),CubicSpline($I$5:$I$22,$G$5:$G$22,W4049))</f>
        <v>#VALUE!</v>
      </c>
      <c r="Y4049" s="221" t="e">
        <f t="shared" si="9096"/>
        <v>#VALUE!</v>
      </c>
      <c r="Z4049" s="221" t="e">
        <f>Y4049/PRODUCT($AA$6:AA4048)</f>
        <v>#VALUE!</v>
      </c>
      <c r="AA4049" s="16" t="e">
        <f t="shared" si="9102"/>
        <v>#VALUE!</v>
      </c>
      <c r="AB4049" s="10" t="e">
        <f t="shared" si="9103"/>
        <v>#VALUE!</v>
      </c>
      <c r="AC4049" s="90">
        <f t="shared" si="9074"/>
        <v>4049</v>
      </c>
      <c r="AD4049" s="17">
        <f t="shared" si="9112"/>
        <v>50042</v>
      </c>
      <c r="AE4049" s="16" t="e">
        <f t="shared" si="9097"/>
        <v>#VALUE!</v>
      </c>
      <c r="AF4049" s="10">
        <f ca="1">IFERROR(AVERAGE(INDIRECT("AE"&amp;AC4049-Template!$F$10+1):INDIRECT("AE"&amp;AC4049)),0)</f>
        <v>0</v>
      </c>
      <c r="AG4049" s="35"/>
      <c r="AH4049" s="86"/>
      <c r="AI4049" s="35"/>
      <c r="AJ4049" s="35"/>
      <c r="AK4049" s="35"/>
      <c r="AL4049" s="35"/>
      <c r="AM4049" s="35"/>
      <c r="AN4049" s="35"/>
      <c r="AO4049" s="35"/>
      <c r="AP4049" s="35"/>
      <c r="AQ4049" s="35"/>
      <c r="AR4049" s="35"/>
      <c r="AS4049" s="35"/>
      <c r="AT4049" s="35"/>
      <c r="AU4049" s="35"/>
      <c r="AV4049" s="35"/>
      <c r="AW4049" s="35"/>
      <c r="AX4049" s="35"/>
      <c r="AY4049" s="35"/>
      <c r="AZ4049" s="17">
        <f t="shared" ref="AZ4049" si="9131">AZ4048+1</f>
        <v>50065</v>
      </c>
      <c r="BA4049" s="216">
        <f t="shared" si="9120"/>
        <v>7</v>
      </c>
      <c r="BB4049" s="216">
        <f t="shared" ref="BB4049" si="9132">BB4048+1</f>
        <v>4044</v>
      </c>
      <c r="BC4049" s="16">
        <f t="shared" si="9122"/>
        <v>11.079452054794521</v>
      </c>
      <c r="BD4049" s="16">
        <f>IF(Template!$F$7="Linear interpolation",LinInterp($AO$5:$AO$18,$AM$5:$AM$18,BC4049),CubicSpline($AO$5:$AO$18,$AM$5:$AM$18,BC4049))</f>
        <v>14.149961187080544</v>
      </c>
      <c r="BE4049" s="221">
        <f t="shared" si="9057"/>
        <v>4.33311302799867</v>
      </c>
      <c r="BF4049" s="221">
        <f>BE4049/PRODUCT($BG$6:BG4048)</f>
        <v>1.000362503859745</v>
      </c>
      <c r="BG4049" s="16">
        <f t="shared" si="9123"/>
        <v>1.0003625071391118</v>
      </c>
      <c r="BH4049" s="10">
        <f t="shared" si="9124"/>
        <v>13.23151057758032</v>
      </c>
      <c r="BI4049" s="90"/>
      <c r="BJ4049" s="17">
        <f t="shared" si="9106"/>
        <v>50042</v>
      </c>
      <c r="BK4049" s="16">
        <f t="shared" si="9100"/>
        <v>13.232319385715009</v>
      </c>
      <c r="BL4049" s="10">
        <f ca="1">IFERROR(AVERAGE(INDIRECT("BK"&amp;AC4049-Template!$F$10+1):INDIRECT("BK"&amp;AC4049)),0)</f>
        <v>13.232842239750569</v>
      </c>
      <c r="BM4049" s="35"/>
      <c r="BN4049" s="86"/>
      <c r="BO4049" s="35"/>
      <c r="BP4049" s="35"/>
      <c r="BQ4049" s="35"/>
      <c r="BR4049" s="35"/>
      <c r="BS4049" s="35"/>
      <c r="BT4049" s="35"/>
      <c r="BU4049" s="35"/>
      <c r="BV4049" s="35"/>
      <c r="BW4049" s="35"/>
      <c r="BX4049" s="35"/>
      <c r="BY4049" s="35"/>
      <c r="BZ4049" s="35"/>
      <c r="CA4049" s="35"/>
      <c r="CB4049" s="35"/>
      <c r="CC4049" s="35"/>
      <c r="CD4049" s="35"/>
      <c r="CE4049" s="35"/>
      <c r="CF4049" s="35"/>
      <c r="CG4049" s="35"/>
      <c r="CH4049" s="35"/>
    </row>
    <row r="4050" spans="1:86" ht="15.6" x14ac:dyDescent="0.3">
      <c r="A4050" s="35"/>
      <c r="B4050" s="86"/>
      <c r="C4050" s="35"/>
      <c r="D4050" s="35"/>
      <c r="E4050" s="35"/>
      <c r="F4050" s="35"/>
      <c r="G4050" s="35"/>
      <c r="H4050" s="35"/>
      <c r="I4050" s="35"/>
      <c r="J4050" s="35"/>
      <c r="K4050" s="35"/>
      <c r="L4050" s="35"/>
      <c r="M4050" s="35"/>
      <c r="N4050" s="35"/>
      <c r="O4050" s="35"/>
      <c r="P4050" s="35"/>
      <c r="Q4050" s="35"/>
      <c r="R4050" s="35"/>
      <c r="S4050" s="35"/>
      <c r="T4050" s="17">
        <f t="shared" si="9101"/>
        <v>50066</v>
      </c>
      <c r="U4050" s="216">
        <f t="shared" si="9095"/>
        <v>1</v>
      </c>
      <c r="V4050" s="216">
        <f t="shared" si="9101"/>
        <v>4045</v>
      </c>
      <c r="W4050" s="16">
        <f t="shared" si="9107"/>
        <v>11.082191780821917</v>
      </c>
      <c r="X4050" s="16" t="e">
        <f>IF(Template!$F$7="Linear interpolation",LinInterp($I$5:$I$22,$G$5:$G$22,W4050),CubicSpline($I$5:$I$22,$G$5:$G$22,W4050))</f>
        <v>#VALUE!</v>
      </c>
      <c r="Y4050" s="221" t="e">
        <f t="shared" si="9096"/>
        <v>#VALUE!</v>
      </c>
      <c r="Z4050" s="221" t="e">
        <f>Y4050/PRODUCT($AA$6:AA4049)</f>
        <v>#VALUE!</v>
      </c>
      <c r="AA4050" s="16" t="e">
        <f t="shared" si="9102"/>
        <v>#VALUE!</v>
      </c>
      <c r="AB4050" s="10" t="e">
        <f t="shared" si="9103"/>
        <v>#VALUE!</v>
      </c>
      <c r="AC4050" s="90">
        <f t="shared" si="9074"/>
        <v>4050</v>
      </c>
      <c r="AD4050" s="17">
        <f t="shared" si="9112"/>
        <v>50043</v>
      </c>
      <c r="AE4050" s="16" t="e">
        <f t="shared" si="9097"/>
        <v>#VALUE!</v>
      </c>
      <c r="AF4050" s="10">
        <f ca="1">IFERROR(AVERAGE(INDIRECT("AE"&amp;AC4050-Template!$F$10+1):INDIRECT("AE"&amp;AC4050)),0)</f>
        <v>0</v>
      </c>
      <c r="AG4050" s="35"/>
      <c r="AH4050" s="86"/>
      <c r="AI4050" s="35"/>
      <c r="AJ4050" s="35"/>
      <c r="AK4050" s="35"/>
      <c r="AL4050" s="35"/>
      <c r="AM4050" s="35"/>
      <c r="AN4050" s="35"/>
      <c r="AO4050" s="35"/>
      <c r="AP4050" s="35"/>
      <c r="AQ4050" s="35"/>
      <c r="AR4050" s="35"/>
      <c r="AS4050" s="35"/>
      <c r="AT4050" s="35"/>
      <c r="AU4050" s="35"/>
      <c r="AV4050" s="35"/>
      <c r="AW4050" s="35"/>
      <c r="AX4050" s="35"/>
      <c r="AY4050" s="35"/>
      <c r="AZ4050" s="17">
        <f t="shared" ref="AZ4050" si="9133">AZ4049+1</f>
        <v>50066</v>
      </c>
      <c r="BA4050" s="216">
        <f t="shared" si="9120"/>
        <v>1</v>
      </c>
      <c r="BB4050" s="216">
        <f t="shared" ref="BB4050" si="9134">BB4049+1</f>
        <v>4045</v>
      </c>
      <c r="BC4050" s="16">
        <f t="shared" si="9122"/>
        <v>11.082191780821917</v>
      </c>
      <c r="BD4050" s="16">
        <f>IF(Template!$F$7="Linear interpolation",LinInterp($AO$5:$AO$18,$AM$5:$AM$18,BC4050),CubicSpline($AO$5:$AO$18,$AM$5:$AM$18,BC4050))</f>
        <v>14.149959693762646</v>
      </c>
      <c r="BE4050" s="221">
        <f t="shared" si="9057"/>
        <v>4.3346837981668598</v>
      </c>
      <c r="BF4050" s="221">
        <f>BE4050/PRODUCT($BG$6:BG4049)</f>
        <v>1.0003625005736458</v>
      </c>
      <c r="BG4050" s="16">
        <f t="shared" si="9123"/>
        <v>1.0003625005736458</v>
      </c>
      <c r="BH4050" s="10">
        <f t="shared" si="9124"/>
        <v>13.231270938073191</v>
      </c>
      <c r="BI4050" s="90"/>
      <c r="BJ4050" s="17">
        <f t="shared" si="9106"/>
        <v>50043</v>
      </c>
      <c r="BK4050" s="16">
        <f t="shared" si="9100"/>
        <v>13.232319385715009</v>
      </c>
      <c r="BL4050" s="10">
        <f ca="1">IFERROR(AVERAGE(INDIRECT("BK"&amp;AC4050-Template!$F$10+1):INDIRECT("BK"&amp;AC4050)),0)</f>
        <v>13.232807921472364</v>
      </c>
      <c r="BM4050" s="35"/>
      <c r="BN4050" s="86"/>
      <c r="BO4050" s="35"/>
      <c r="BP4050" s="35"/>
      <c r="BQ4050" s="35"/>
      <c r="BR4050" s="35"/>
      <c r="BS4050" s="35"/>
      <c r="BT4050" s="35"/>
      <c r="BU4050" s="35"/>
      <c r="BV4050" s="35"/>
      <c r="BW4050" s="35"/>
      <c r="BX4050" s="35"/>
      <c r="BY4050" s="35"/>
      <c r="BZ4050" s="35"/>
      <c r="CA4050" s="35"/>
      <c r="CB4050" s="35"/>
      <c r="CC4050" s="35"/>
      <c r="CD4050" s="35"/>
      <c r="CE4050" s="35"/>
      <c r="CF4050" s="35"/>
      <c r="CG4050" s="35"/>
      <c r="CH4050" s="35"/>
    </row>
    <row r="4051" spans="1:86" ht="15.6" x14ac:dyDescent="0.3">
      <c r="A4051" s="35"/>
      <c r="B4051" s="86"/>
      <c r="C4051" s="35"/>
      <c r="D4051" s="35"/>
      <c r="E4051" s="35"/>
      <c r="F4051" s="35"/>
      <c r="G4051" s="35"/>
      <c r="H4051" s="35"/>
      <c r="I4051" s="35"/>
      <c r="J4051" s="35"/>
      <c r="K4051" s="35"/>
      <c r="L4051" s="35"/>
      <c r="M4051" s="35"/>
      <c r="N4051" s="35"/>
      <c r="O4051" s="35"/>
      <c r="P4051" s="35"/>
      <c r="Q4051" s="35"/>
      <c r="R4051" s="35"/>
      <c r="S4051" s="35"/>
      <c r="T4051" s="17">
        <f t="shared" si="9101"/>
        <v>50067</v>
      </c>
      <c r="U4051" s="216">
        <f t="shared" si="9095"/>
        <v>2</v>
      </c>
      <c r="V4051" s="216">
        <f t="shared" si="9101"/>
        <v>4046</v>
      </c>
      <c r="W4051" s="16">
        <f t="shared" si="9107"/>
        <v>11.084931506849315</v>
      </c>
      <c r="X4051" s="16" t="e">
        <f>IF(Template!$F$7="Linear interpolation",LinInterp($I$5:$I$22,$G$5:$G$22,W4051),CubicSpline($I$5:$I$22,$G$5:$G$22,W4051))</f>
        <v>#VALUE!</v>
      </c>
      <c r="Y4051" s="221" t="e">
        <f t="shared" si="9096"/>
        <v>#VALUE!</v>
      </c>
      <c r="Z4051" s="221" t="e">
        <f>Y4051/PRODUCT($AA$6:AA4050)</f>
        <v>#VALUE!</v>
      </c>
      <c r="AA4051" s="16" t="e">
        <f t="shared" si="9102"/>
        <v>#VALUE!</v>
      </c>
      <c r="AB4051" s="10" t="e">
        <f t="shared" si="9103"/>
        <v>#VALUE!</v>
      </c>
      <c r="AC4051" s="90">
        <f t="shared" si="9074"/>
        <v>4051</v>
      </c>
      <c r="AD4051" s="17">
        <f t="shared" si="9112"/>
        <v>50044</v>
      </c>
      <c r="AE4051" s="16" t="e">
        <f t="shared" si="9097"/>
        <v>#VALUE!</v>
      </c>
      <c r="AF4051" s="10">
        <f ca="1">IFERROR(AVERAGE(INDIRECT("AE"&amp;AC4051-Template!$F$10+1):INDIRECT("AE"&amp;AC4051)),0)</f>
        <v>0</v>
      </c>
      <c r="AG4051" s="35"/>
      <c r="AH4051" s="86"/>
      <c r="AI4051" s="35"/>
      <c r="AJ4051" s="35"/>
      <c r="AK4051" s="35"/>
      <c r="AL4051" s="35"/>
      <c r="AM4051" s="35"/>
      <c r="AN4051" s="35"/>
      <c r="AO4051" s="35"/>
      <c r="AP4051" s="35"/>
      <c r="AQ4051" s="35"/>
      <c r="AR4051" s="35"/>
      <c r="AS4051" s="35"/>
      <c r="AT4051" s="35"/>
      <c r="AU4051" s="35"/>
      <c r="AV4051" s="35"/>
      <c r="AW4051" s="35"/>
      <c r="AX4051" s="35"/>
      <c r="AY4051" s="35"/>
      <c r="AZ4051" s="17">
        <f t="shared" ref="AZ4051" si="9135">AZ4050+1</f>
        <v>50067</v>
      </c>
      <c r="BA4051" s="216">
        <f t="shared" si="9120"/>
        <v>2</v>
      </c>
      <c r="BB4051" s="216">
        <f t="shared" ref="BB4051" si="9136">BB4050+1</f>
        <v>4046</v>
      </c>
      <c r="BC4051" s="16">
        <f t="shared" si="9122"/>
        <v>11.084931506849315</v>
      </c>
      <c r="BD4051" s="16">
        <f>IF(Template!$F$7="Linear interpolation",LinInterp($AO$5:$AO$18,$AM$5:$AM$18,BC4051),CubicSpline($AO$5:$AO$18,$AM$5:$AM$18,BC4051))</f>
        <v>14.149958189837843</v>
      </c>
      <c r="BE4051" s="221">
        <f t="shared" si="9057"/>
        <v>4.3362551329680095</v>
      </c>
      <c r="BF4051" s="221">
        <f>BE4051/PRODUCT($BG$6:BG4050)</f>
        <v>1.0003625027509078</v>
      </c>
      <c r="BG4051" s="16">
        <f t="shared" si="9123"/>
        <v>1.0003625027509078</v>
      </c>
      <c r="BH4051" s="10">
        <f t="shared" si="9124"/>
        <v>13.231350408133501</v>
      </c>
      <c r="BI4051" s="90"/>
      <c r="BJ4051" s="17">
        <f t="shared" si="9106"/>
        <v>50044</v>
      </c>
      <c r="BK4051" s="16">
        <f t="shared" si="9100"/>
        <v>13.232319385715009</v>
      </c>
      <c r="BL4051" s="10">
        <f ca="1">IFERROR(AVERAGE(INDIRECT("BK"&amp;AC4051-Template!$F$10+1):INDIRECT("BK"&amp;AC4051)),0)</f>
        <v>13.232774731055816</v>
      </c>
      <c r="BM4051" s="35"/>
      <c r="BN4051" s="86"/>
      <c r="BO4051" s="35"/>
      <c r="BP4051" s="35"/>
      <c r="BQ4051" s="35"/>
      <c r="BR4051" s="35"/>
      <c r="BS4051" s="35"/>
      <c r="BT4051" s="35"/>
      <c r="BU4051" s="35"/>
      <c r="BV4051" s="35"/>
      <c r="BW4051" s="35"/>
      <c r="BX4051" s="35"/>
      <c r="BY4051" s="35"/>
      <c r="BZ4051" s="35"/>
      <c r="CA4051" s="35"/>
      <c r="CB4051" s="35"/>
      <c r="CC4051" s="35"/>
      <c r="CD4051" s="35"/>
      <c r="CE4051" s="35"/>
      <c r="CF4051" s="35"/>
      <c r="CG4051" s="35"/>
      <c r="CH4051" s="35"/>
    </row>
    <row r="4052" spans="1:86" ht="15.6" x14ac:dyDescent="0.3">
      <c r="A4052" s="35"/>
      <c r="B4052" s="86"/>
      <c r="C4052" s="35"/>
      <c r="D4052" s="35"/>
      <c r="E4052" s="35"/>
      <c r="F4052" s="35"/>
      <c r="G4052" s="35"/>
      <c r="H4052" s="35"/>
      <c r="I4052" s="35"/>
      <c r="J4052" s="35"/>
      <c r="K4052" s="35"/>
      <c r="L4052" s="35"/>
      <c r="M4052" s="35"/>
      <c r="N4052" s="35"/>
      <c r="O4052" s="35"/>
      <c r="P4052" s="35"/>
      <c r="Q4052" s="35"/>
      <c r="R4052" s="35"/>
      <c r="S4052" s="35"/>
      <c r="T4052" s="17">
        <f t="shared" si="9101"/>
        <v>50068</v>
      </c>
      <c r="U4052" s="216">
        <f t="shared" si="9095"/>
        <v>3</v>
      </c>
      <c r="V4052" s="216">
        <f t="shared" si="9101"/>
        <v>4047</v>
      </c>
      <c r="W4052" s="16">
        <f t="shared" si="9107"/>
        <v>11.087671232876712</v>
      </c>
      <c r="X4052" s="16" t="e">
        <f>IF(Template!$F$7="Linear interpolation",LinInterp($I$5:$I$22,$G$5:$G$22,W4052),CubicSpline($I$5:$I$22,$G$5:$G$22,W4052))</f>
        <v>#VALUE!</v>
      </c>
      <c r="Y4052" s="221" t="e">
        <f t="shared" si="9096"/>
        <v>#VALUE!</v>
      </c>
      <c r="Z4052" s="221" t="e">
        <f>Y4052/PRODUCT($AA$6:AA4051)</f>
        <v>#VALUE!</v>
      </c>
      <c r="AA4052" s="16" t="e">
        <f t="shared" si="9102"/>
        <v>#VALUE!</v>
      </c>
      <c r="AB4052" s="10" t="e">
        <f t="shared" si="9103"/>
        <v>#VALUE!</v>
      </c>
      <c r="AC4052" s="90">
        <f t="shared" si="9074"/>
        <v>4052</v>
      </c>
      <c r="AD4052" s="17">
        <f t="shared" si="9112"/>
        <v>50045</v>
      </c>
      <c r="AE4052" s="16" t="e">
        <f t="shared" si="9097"/>
        <v>#VALUE!</v>
      </c>
      <c r="AF4052" s="10">
        <f ca="1">IFERROR(AVERAGE(INDIRECT("AE"&amp;AC4052-Template!$F$10+1):INDIRECT("AE"&amp;AC4052)),0)</f>
        <v>0</v>
      </c>
      <c r="AG4052" s="35"/>
      <c r="AH4052" s="86"/>
      <c r="AI4052" s="35"/>
      <c r="AJ4052" s="35"/>
      <c r="AK4052" s="35"/>
      <c r="AL4052" s="35"/>
      <c r="AM4052" s="35"/>
      <c r="AN4052" s="35"/>
      <c r="AO4052" s="35"/>
      <c r="AP4052" s="35"/>
      <c r="AQ4052" s="35"/>
      <c r="AR4052" s="35"/>
      <c r="AS4052" s="35"/>
      <c r="AT4052" s="35"/>
      <c r="AU4052" s="35"/>
      <c r="AV4052" s="35"/>
      <c r="AW4052" s="35"/>
      <c r="AX4052" s="35"/>
      <c r="AY4052" s="35"/>
      <c r="AZ4052" s="17">
        <f t="shared" ref="AZ4052" si="9137">AZ4051+1</f>
        <v>50068</v>
      </c>
      <c r="BA4052" s="216">
        <f t="shared" si="9120"/>
        <v>3</v>
      </c>
      <c r="BB4052" s="216">
        <f t="shared" ref="BB4052" si="9138">BB4051+1</f>
        <v>4047</v>
      </c>
      <c r="BC4052" s="16">
        <f t="shared" si="9122"/>
        <v>11.087671232876712</v>
      </c>
      <c r="BD4052" s="16">
        <f>IF(Template!$F$7="Linear interpolation",LinInterp($AO$5:$AO$18,$AM$5:$AM$18,BC4052),CubicSpline($AO$5:$AO$18,$AM$5:$AM$18,BC4052))</f>
        <v>14.149956675279283</v>
      </c>
      <c r="BE4052" s="221">
        <f t="shared" si="9057"/>
        <v>4.3378270325887121</v>
      </c>
      <c r="BF4052" s="221">
        <f>BE4052/PRODUCT($BG$6:BG4051)</f>
        <v>1.0003625016454294</v>
      </c>
      <c r="BG4052" s="16">
        <f t="shared" si="9123"/>
        <v>1.0003625016454294</v>
      </c>
      <c r="BH4052" s="10">
        <f t="shared" si="9124"/>
        <v>13.231310058172795</v>
      </c>
      <c r="BI4052" s="90"/>
      <c r="BJ4052" s="17">
        <f t="shared" si="9106"/>
        <v>50045</v>
      </c>
      <c r="BK4052" s="16">
        <f t="shared" si="9100"/>
        <v>13.232095101957553</v>
      </c>
      <c r="BL4052" s="10">
        <f ca="1">IFERROR(AVERAGE(INDIRECT("BK"&amp;AC4052-Template!$F$10+1):INDIRECT("BK"&amp;AC4052)),0)</f>
        <v>13.232734064514021</v>
      </c>
      <c r="BM4052" s="35"/>
      <c r="BN4052" s="86"/>
      <c r="BO4052" s="35"/>
      <c r="BP4052" s="35"/>
      <c r="BQ4052" s="35"/>
      <c r="BR4052" s="35"/>
      <c r="BS4052" s="35"/>
      <c r="BT4052" s="35"/>
      <c r="BU4052" s="35"/>
      <c r="BV4052" s="35"/>
      <c r="BW4052" s="35"/>
      <c r="BX4052" s="35"/>
      <c r="BY4052" s="35"/>
      <c r="BZ4052" s="35"/>
      <c r="CA4052" s="35"/>
      <c r="CB4052" s="35"/>
      <c r="CC4052" s="35"/>
      <c r="CD4052" s="35"/>
      <c r="CE4052" s="35"/>
      <c r="CF4052" s="35"/>
      <c r="CG4052" s="35"/>
      <c r="CH4052" s="35"/>
    </row>
    <row r="4053" spans="1:86" ht="15.6" x14ac:dyDescent="0.3">
      <c r="A4053" s="35"/>
      <c r="B4053" s="86"/>
      <c r="C4053" s="35"/>
      <c r="D4053" s="35"/>
      <c r="E4053" s="35"/>
      <c r="F4053" s="35"/>
      <c r="G4053" s="35"/>
      <c r="H4053" s="35"/>
      <c r="I4053" s="35"/>
      <c r="J4053" s="35"/>
      <c r="K4053" s="35"/>
      <c r="L4053" s="35"/>
      <c r="M4053" s="35"/>
      <c r="N4053" s="35"/>
      <c r="O4053" s="35"/>
      <c r="P4053" s="35"/>
      <c r="Q4053" s="35"/>
      <c r="R4053" s="35"/>
      <c r="S4053" s="35"/>
      <c r="T4053" s="17">
        <f t="shared" si="9101"/>
        <v>50069</v>
      </c>
      <c r="U4053" s="216">
        <f t="shared" si="9095"/>
        <v>4</v>
      </c>
      <c r="V4053" s="216">
        <f t="shared" si="9101"/>
        <v>4048</v>
      </c>
      <c r="W4053" s="16">
        <f t="shared" si="9107"/>
        <v>11.09041095890411</v>
      </c>
      <c r="X4053" s="16" t="e">
        <f>IF(Template!$F$7="Linear interpolation",LinInterp($I$5:$I$22,$G$5:$G$22,W4053),CubicSpline($I$5:$I$22,$G$5:$G$22,W4053))</f>
        <v>#VALUE!</v>
      </c>
      <c r="Y4053" s="221" t="e">
        <f t="shared" si="9096"/>
        <v>#VALUE!</v>
      </c>
      <c r="Z4053" s="221" t="e">
        <f>Y4053/PRODUCT($AA$6:AA4052)</f>
        <v>#VALUE!</v>
      </c>
      <c r="AA4053" s="16" t="e">
        <f t="shared" si="9102"/>
        <v>#VALUE!</v>
      </c>
      <c r="AB4053" s="10" t="e">
        <f t="shared" si="9103"/>
        <v>#VALUE!</v>
      </c>
      <c r="AC4053" s="90">
        <f t="shared" si="9074"/>
        <v>4053</v>
      </c>
      <c r="AD4053" s="17">
        <f t="shared" si="9112"/>
        <v>50046</v>
      </c>
      <c r="AE4053" s="16" t="e">
        <f t="shared" si="9097"/>
        <v>#VALUE!</v>
      </c>
      <c r="AF4053" s="10">
        <f ca="1">IFERROR(AVERAGE(INDIRECT("AE"&amp;AC4053-Template!$F$10+1):INDIRECT("AE"&amp;AC4053)),0)</f>
        <v>0</v>
      </c>
      <c r="AG4053" s="35"/>
      <c r="AH4053" s="86"/>
      <c r="AI4053" s="35"/>
      <c r="AJ4053" s="35"/>
      <c r="AK4053" s="35"/>
      <c r="AL4053" s="35"/>
      <c r="AM4053" s="35"/>
      <c r="AN4053" s="35"/>
      <c r="AO4053" s="35"/>
      <c r="AP4053" s="35"/>
      <c r="AQ4053" s="35"/>
      <c r="AR4053" s="35"/>
      <c r="AS4053" s="35"/>
      <c r="AT4053" s="35"/>
      <c r="AU4053" s="35"/>
      <c r="AV4053" s="35"/>
      <c r="AW4053" s="35"/>
      <c r="AX4053" s="35"/>
      <c r="AY4053" s="35"/>
      <c r="AZ4053" s="17">
        <f t="shared" ref="AZ4053" si="9139">AZ4052+1</f>
        <v>50069</v>
      </c>
      <c r="BA4053" s="216">
        <f t="shared" si="9120"/>
        <v>4</v>
      </c>
      <c r="BB4053" s="216">
        <f t="shared" ref="BB4053" si="9140">BB4052+1</f>
        <v>4048</v>
      </c>
      <c r="BC4053" s="16">
        <f t="shared" si="9122"/>
        <v>11.09041095890411</v>
      </c>
      <c r="BD4053" s="16">
        <f>IF(Template!$F$7="Linear interpolation",LinInterp($AO$5:$AO$18,$AM$5:$AM$18,BC4053),CubicSpline($AO$5:$AO$18,$AM$5:$AM$18,BC4053))</f>
        <v>14.149955150060112</v>
      </c>
      <c r="BE4053" s="221">
        <f t="shared" si="9057"/>
        <v>4.3393994972156094</v>
      </c>
      <c r="BF4053" s="221">
        <f>BE4053/PRODUCT($BG$6:BG4052)</f>
        <v>1.0003625005365784</v>
      </c>
      <c r="BG4053" s="16">
        <f t="shared" si="9123"/>
        <v>1.0003625005365784</v>
      </c>
      <c r="BH4053" s="10">
        <f t="shared" si="9124"/>
        <v>13.231269585110894</v>
      </c>
      <c r="BI4053" s="90"/>
      <c r="BJ4053" s="17">
        <f t="shared" si="9106"/>
        <v>50046</v>
      </c>
      <c r="BK4053" s="16">
        <f t="shared" si="9100"/>
        <v>13.232169459877818</v>
      </c>
      <c r="BL4053" s="10">
        <f ca="1">IFERROR(AVERAGE(INDIRECT("BK"&amp;AC4053-Template!$F$10+1):INDIRECT("BK"&amp;AC4053)),0)</f>
        <v>13.232695876569563</v>
      </c>
      <c r="BM4053" s="35"/>
      <c r="BN4053" s="86"/>
      <c r="BO4053" s="35"/>
      <c r="BP4053" s="35"/>
      <c r="BQ4053" s="35"/>
      <c r="BR4053" s="35"/>
      <c r="BS4053" s="35"/>
      <c r="BT4053" s="35"/>
      <c r="BU4053" s="35"/>
      <c r="BV4053" s="35"/>
      <c r="BW4053" s="35"/>
      <c r="BX4053" s="35"/>
      <c r="BY4053" s="35"/>
      <c r="BZ4053" s="35"/>
      <c r="CA4053" s="35"/>
      <c r="CB4053" s="35"/>
      <c r="CC4053" s="35"/>
      <c r="CD4053" s="35"/>
      <c r="CE4053" s="35"/>
      <c r="CF4053" s="35"/>
      <c r="CG4053" s="35"/>
      <c r="CH4053" s="35"/>
    </row>
    <row r="4054" spans="1:86" ht="15.6" x14ac:dyDescent="0.3">
      <c r="A4054" s="35"/>
      <c r="B4054" s="86"/>
      <c r="C4054" s="35"/>
      <c r="D4054" s="35"/>
      <c r="E4054" s="35"/>
      <c r="F4054" s="35"/>
      <c r="G4054" s="35"/>
      <c r="H4054" s="35"/>
      <c r="I4054" s="35"/>
      <c r="J4054" s="35"/>
      <c r="K4054" s="35"/>
      <c r="L4054" s="35"/>
      <c r="M4054" s="35"/>
      <c r="N4054" s="35"/>
      <c r="O4054" s="35"/>
      <c r="P4054" s="35"/>
      <c r="Q4054" s="35"/>
      <c r="R4054" s="35"/>
      <c r="S4054" s="35"/>
      <c r="T4054" s="17">
        <f t="shared" si="9101"/>
        <v>50070</v>
      </c>
      <c r="U4054" s="216">
        <f t="shared" si="9095"/>
        <v>5</v>
      </c>
      <c r="V4054" s="216">
        <f t="shared" si="9101"/>
        <v>4049</v>
      </c>
      <c r="W4054" s="16">
        <f t="shared" si="9107"/>
        <v>11.093150684931507</v>
      </c>
      <c r="X4054" s="16" t="e">
        <f>IF(Template!$F$7="Linear interpolation",LinInterp($I$5:$I$22,$G$5:$G$22,W4054),CubicSpline($I$5:$I$22,$G$5:$G$22,W4054))</f>
        <v>#VALUE!</v>
      </c>
      <c r="Y4054" s="221" t="e">
        <f t="shared" si="9096"/>
        <v>#VALUE!</v>
      </c>
      <c r="Z4054" s="221" t="e">
        <f>Y4054/PRODUCT($AA$6:AA4053)</f>
        <v>#VALUE!</v>
      </c>
      <c r="AA4054" s="16" t="e">
        <f t="shared" si="9102"/>
        <v>#VALUE!</v>
      </c>
      <c r="AB4054" s="10" t="e">
        <f t="shared" si="9103"/>
        <v>#VALUE!</v>
      </c>
      <c r="AC4054" s="90">
        <f t="shared" si="9074"/>
        <v>4054</v>
      </c>
      <c r="AD4054" s="17">
        <f t="shared" si="9112"/>
        <v>50047</v>
      </c>
      <c r="AE4054" s="16" t="e">
        <f t="shared" si="9097"/>
        <v>#VALUE!</v>
      </c>
      <c r="AF4054" s="10">
        <f ca="1">IFERROR(AVERAGE(INDIRECT("AE"&amp;AC4054-Template!$F$10+1):INDIRECT("AE"&amp;AC4054)),0)</f>
        <v>0</v>
      </c>
      <c r="AG4054" s="35"/>
      <c r="AH4054" s="86"/>
      <c r="AI4054" s="35"/>
      <c r="AJ4054" s="35"/>
      <c r="AK4054" s="35"/>
      <c r="AL4054" s="35"/>
      <c r="AM4054" s="35"/>
      <c r="AN4054" s="35"/>
      <c r="AO4054" s="35"/>
      <c r="AP4054" s="35"/>
      <c r="AQ4054" s="35"/>
      <c r="AR4054" s="35"/>
      <c r="AS4054" s="35"/>
      <c r="AT4054" s="35"/>
      <c r="AU4054" s="35"/>
      <c r="AV4054" s="35"/>
      <c r="AW4054" s="35"/>
      <c r="AX4054" s="35"/>
      <c r="AY4054" s="35"/>
      <c r="AZ4054" s="17">
        <f t="shared" ref="AZ4054" si="9141">AZ4053+1</f>
        <v>50070</v>
      </c>
      <c r="BA4054" s="216">
        <f t="shared" si="9120"/>
        <v>5</v>
      </c>
      <c r="BB4054" s="216">
        <f t="shared" ref="BB4054" si="9142">BB4053+1</f>
        <v>4049</v>
      </c>
      <c r="BC4054" s="16">
        <f t="shared" si="9122"/>
        <v>11.093150684931507</v>
      </c>
      <c r="BD4054" s="16">
        <f>IF(Template!$F$7="Linear interpolation",LinInterp($AO$5:$AO$18,$AM$5:$AM$18,BC4054),CubicSpline($AO$5:$AO$18,$AM$5:$AM$18,BC4054))</f>
        <v>14.149953614153478</v>
      </c>
      <c r="BE4054" s="221">
        <f t="shared" si="9057"/>
        <v>4.340972527035345</v>
      </c>
      <c r="BF4054" s="221">
        <f>BE4054/PRODUCT($BG$6:BG4053)</f>
        <v>1.0003624994243432</v>
      </c>
      <c r="BG4054" s="16">
        <f t="shared" si="9123"/>
        <v>1.0003624994243432</v>
      </c>
      <c r="BH4054" s="10">
        <f t="shared" si="9124"/>
        <v>13.231228988526356</v>
      </c>
      <c r="BI4054" s="90"/>
      <c r="BJ4054" s="17">
        <f t="shared" si="9106"/>
        <v>50047</v>
      </c>
      <c r="BK4054" s="16">
        <f t="shared" si="9100"/>
        <v>13.232131675931512</v>
      </c>
      <c r="BL4054" s="10">
        <f ca="1">IFERROR(AVERAGE(INDIRECT("BK"&amp;AC4054-Template!$F$10+1):INDIRECT("BK"&amp;AC4054)),0)</f>
        <v>13.232663235738652</v>
      </c>
      <c r="BM4054" s="35"/>
      <c r="BN4054" s="86"/>
      <c r="BO4054" s="35"/>
      <c r="BP4054" s="35"/>
      <c r="BQ4054" s="35"/>
      <c r="BR4054" s="35"/>
      <c r="BS4054" s="35"/>
      <c r="BT4054" s="35"/>
      <c r="BU4054" s="35"/>
      <c r="BV4054" s="35"/>
      <c r="BW4054" s="35"/>
      <c r="BX4054" s="35"/>
      <c r="BY4054" s="35"/>
      <c r="BZ4054" s="35"/>
      <c r="CA4054" s="35"/>
      <c r="CB4054" s="35"/>
      <c r="CC4054" s="35"/>
      <c r="CD4054" s="35"/>
      <c r="CE4054" s="35"/>
      <c r="CF4054" s="35"/>
      <c r="CG4054" s="35"/>
      <c r="CH4054" s="35"/>
    </row>
    <row r="4055" spans="1:86" ht="15.6" x14ac:dyDescent="0.3">
      <c r="A4055" s="35"/>
      <c r="B4055" s="86"/>
      <c r="C4055" s="35"/>
      <c r="D4055" s="35"/>
      <c r="E4055" s="35"/>
      <c r="F4055" s="35"/>
      <c r="G4055" s="35"/>
      <c r="H4055" s="35"/>
      <c r="I4055" s="35"/>
      <c r="J4055" s="35"/>
      <c r="K4055" s="35"/>
      <c r="L4055" s="35"/>
      <c r="M4055" s="35"/>
      <c r="N4055" s="35"/>
      <c r="O4055" s="35"/>
      <c r="P4055" s="35"/>
      <c r="Q4055" s="35"/>
      <c r="R4055" s="35"/>
      <c r="S4055" s="35"/>
      <c r="T4055" s="17">
        <f t="shared" si="9101"/>
        <v>50071</v>
      </c>
      <c r="U4055" s="216">
        <f t="shared" si="9095"/>
        <v>6</v>
      </c>
      <c r="V4055" s="216">
        <f t="shared" si="9101"/>
        <v>4050</v>
      </c>
      <c r="W4055" s="16">
        <f t="shared" si="9107"/>
        <v>11.095890410958905</v>
      </c>
      <c r="X4055" s="16" t="e">
        <f>IF(Template!$F$7="Linear interpolation",LinInterp($I$5:$I$22,$G$5:$G$22,W4055),CubicSpline($I$5:$I$22,$G$5:$G$22,W4055))</f>
        <v>#VALUE!</v>
      </c>
      <c r="Y4055" s="221" t="e">
        <f t="shared" si="9096"/>
        <v>#VALUE!</v>
      </c>
      <c r="Z4055" s="221" t="e">
        <f>Y4055/PRODUCT($AA$6:AA4054)</f>
        <v>#VALUE!</v>
      </c>
      <c r="AA4055" s="16" t="e">
        <f t="shared" si="9102"/>
        <v>#VALUE!</v>
      </c>
      <c r="AB4055" s="10" t="e">
        <f t="shared" si="9103"/>
        <v>#VALUE!</v>
      </c>
      <c r="AC4055" s="90">
        <f t="shared" si="9074"/>
        <v>4055</v>
      </c>
      <c r="AD4055" s="17">
        <f t="shared" si="9112"/>
        <v>50048</v>
      </c>
      <c r="AE4055" s="16" t="e">
        <f t="shared" si="9097"/>
        <v>#VALUE!</v>
      </c>
      <c r="AF4055" s="10">
        <f ca="1">IFERROR(AVERAGE(INDIRECT("AE"&amp;AC4055-Template!$F$10+1):INDIRECT("AE"&amp;AC4055)),0)</f>
        <v>0</v>
      </c>
      <c r="AG4055" s="35"/>
      <c r="AH4055" s="86"/>
      <c r="AI4055" s="35"/>
      <c r="AJ4055" s="35"/>
      <c r="AK4055" s="35"/>
      <c r="AL4055" s="35"/>
      <c r="AM4055" s="35"/>
      <c r="AN4055" s="35"/>
      <c r="AO4055" s="35"/>
      <c r="AP4055" s="35"/>
      <c r="AQ4055" s="35"/>
      <c r="AR4055" s="35"/>
      <c r="AS4055" s="35"/>
      <c r="AT4055" s="35"/>
      <c r="AU4055" s="35"/>
      <c r="AV4055" s="35"/>
      <c r="AW4055" s="35"/>
      <c r="AX4055" s="35"/>
      <c r="AY4055" s="35"/>
      <c r="AZ4055" s="17">
        <f t="shared" ref="AZ4055" si="9143">AZ4054+1</f>
        <v>50071</v>
      </c>
      <c r="BA4055" s="216">
        <f t="shared" si="9120"/>
        <v>6</v>
      </c>
      <c r="BB4055" s="216">
        <f t="shared" ref="BB4055" si="9144">BB4054+1</f>
        <v>4050</v>
      </c>
      <c r="BC4055" s="16">
        <f t="shared" si="9122"/>
        <v>11.095890410958905</v>
      </c>
      <c r="BD4055" s="16">
        <f>IF(Template!$F$7="Linear interpolation",LinInterp($AO$5:$AO$18,$AM$5:$AM$18,BC4055),CubicSpline($AO$5:$AO$18,$AM$5:$AM$18,BC4055))</f>
        <v>14.149952067532528</v>
      </c>
      <c r="BE4055" s="221">
        <f t="shared" si="9057"/>
        <v>4.3425461222346504</v>
      </c>
      <c r="BF4055" s="221">
        <f>BE4055/PRODUCT($BG$6:BG4054)</f>
        <v>1.0003624983087327</v>
      </c>
      <c r="BG4055" s="16">
        <f t="shared" si="9123"/>
        <v>1.0003624994243432</v>
      </c>
      <c r="BH4055" s="10">
        <f t="shared" si="9124"/>
        <v>13.231228988526356</v>
      </c>
      <c r="BI4055" s="90"/>
      <c r="BJ4055" s="17">
        <f t="shared" si="9106"/>
        <v>50048</v>
      </c>
      <c r="BK4055" s="16">
        <f t="shared" si="9100"/>
        <v>13.232093770504939</v>
      </c>
      <c r="BL4055" s="10">
        <f ca="1">IFERROR(AVERAGE(INDIRECT("BK"&amp;AC4055-Template!$F$10+1):INDIRECT("BK"&amp;AC4055)),0)</f>
        <v>13.232627075680206</v>
      </c>
      <c r="BM4055" s="35"/>
      <c r="BN4055" s="86"/>
      <c r="BO4055" s="35"/>
      <c r="BP4055" s="35"/>
      <c r="BQ4055" s="35"/>
      <c r="BR4055" s="35"/>
      <c r="BS4055" s="35"/>
      <c r="BT4055" s="35"/>
      <c r="BU4055" s="35"/>
      <c r="BV4055" s="35"/>
      <c r="BW4055" s="35"/>
      <c r="BX4055" s="35"/>
      <c r="BY4055" s="35"/>
      <c r="BZ4055" s="35"/>
      <c r="CA4055" s="35"/>
      <c r="CB4055" s="35"/>
      <c r="CC4055" s="35"/>
      <c r="CD4055" s="35"/>
      <c r="CE4055" s="35"/>
      <c r="CF4055" s="35"/>
      <c r="CG4055" s="35"/>
      <c r="CH4055" s="35"/>
    </row>
    <row r="4056" spans="1:86" ht="15.6" x14ac:dyDescent="0.3">
      <c r="A4056" s="35"/>
      <c r="B4056" s="86"/>
      <c r="C4056" s="35"/>
      <c r="D4056" s="35"/>
      <c r="E4056" s="35"/>
      <c r="F4056" s="35"/>
      <c r="G4056" s="35"/>
      <c r="H4056" s="35"/>
      <c r="I4056" s="35"/>
      <c r="J4056" s="35"/>
      <c r="K4056" s="35"/>
      <c r="L4056" s="35"/>
      <c r="M4056" s="35"/>
      <c r="N4056" s="35"/>
      <c r="O4056" s="35"/>
      <c r="P4056" s="35"/>
      <c r="Q4056" s="35"/>
      <c r="R4056" s="35"/>
      <c r="S4056" s="35"/>
      <c r="T4056" s="17">
        <f t="shared" si="9101"/>
        <v>50072</v>
      </c>
      <c r="U4056" s="216">
        <f t="shared" si="9095"/>
        <v>7</v>
      </c>
      <c r="V4056" s="216">
        <f t="shared" si="9101"/>
        <v>4051</v>
      </c>
      <c r="W4056" s="16">
        <f t="shared" si="9107"/>
        <v>11.098630136986301</v>
      </c>
      <c r="X4056" s="16" t="e">
        <f>IF(Template!$F$7="Linear interpolation",LinInterp($I$5:$I$22,$G$5:$G$22,W4056),CubicSpline($I$5:$I$22,$G$5:$G$22,W4056))</f>
        <v>#VALUE!</v>
      </c>
      <c r="Y4056" s="221" t="e">
        <f t="shared" si="9096"/>
        <v>#VALUE!</v>
      </c>
      <c r="Z4056" s="221" t="e">
        <f>Y4056/PRODUCT($AA$6:AA4055)</f>
        <v>#VALUE!</v>
      </c>
      <c r="AA4056" s="16" t="e">
        <f t="shared" si="9102"/>
        <v>#VALUE!</v>
      </c>
      <c r="AB4056" s="10" t="e">
        <f t="shared" si="9103"/>
        <v>#VALUE!</v>
      </c>
      <c r="AC4056" s="90">
        <f t="shared" si="9074"/>
        <v>4056</v>
      </c>
      <c r="AD4056" s="17">
        <f t="shared" si="9112"/>
        <v>50049</v>
      </c>
      <c r="AE4056" s="16" t="e">
        <f t="shared" si="9097"/>
        <v>#VALUE!</v>
      </c>
      <c r="AF4056" s="10">
        <f ca="1">IFERROR(AVERAGE(INDIRECT("AE"&amp;AC4056-Template!$F$10+1):INDIRECT("AE"&amp;AC4056)),0)</f>
        <v>0</v>
      </c>
      <c r="AG4056" s="35"/>
      <c r="AH4056" s="86"/>
      <c r="AI4056" s="35"/>
      <c r="AJ4056" s="35"/>
      <c r="AK4056" s="35"/>
      <c r="AL4056" s="35"/>
      <c r="AM4056" s="35"/>
      <c r="AN4056" s="35"/>
      <c r="AO4056" s="35"/>
      <c r="AP4056" s="35"/>
      <c r="AQ4056" s="35"/>
      <c r="AR4056" s="35"/>
      <c r="AS4056" s="35"/>
      <c r="AT4056" s="35"/>
      <c r="AU4056" s="35"/>
      <c r="AV4056" s="35"/>
      <c r="AW4056" s="35"/>
      <c r="AX4056" s="35"/>
      <c r="AY4056" s="35"/>
      <c r="AZ4056" s="17">
        <f t="shared" ref="AZ4056" si="9145">AZ4055+1</f>
        <v>50072</v>
      </c>
      <c r="BA4056" s="216">
        <f t="shared" si="9120"/>
        <v>7</v>
      </c>
      <c r="BB4056" s="216">
        <f t="shared" ref="BB4056" si="9146">BB4055+1</f>
        <v>4051</v>
      </c>
      <c r="BC4056" s="16">
        <f t="shared" si="9122"/>
        <v>11.098630136986301</v>
      </c>
      <c r="BD4056" s="16">
        <f>IF(Template!$F$7="Linear interpolation",LinInterp($AO$5:$AO$18,$AM$5:$AM$18,BC4056),CubicSpline($AO$5:$AO$18,$AM$5:$AM$18,BC4056))</f>
        <v>14.149950510170408</v>
      </c>
      <c r="BE4056" s="221">
        <f t="shared" si="9057"/>
        <v>4.3441202830002474</v>
      </c>
      <c r="BF4056" s="221">
        <f>BE4056/PRODUCT($BG$6:BG4055)</f>
        <v>1.0003624960741226</v>
      </c>
      <c r="BG4056" s="16">
        <f t="shared" si="9123"/>
        <v>1.0003624994243432</v>
      </c>
      <c r="BH4056" s="10">
        <f t="shared" si="9124"/>
        <v>13.231228988526356</v>
      </c>
      <c r="BI4056" s="90"/>
      <c r="BJ4056" s="17">
        <f t="shared" si="9106"/>
        <v>50049</v>
      </c>
      <c r="BK4056" s="16">
        <f t="shared" si="9100"/>
        <v>13.23205574385744</v>
      </c>
      <c r="BL4056" s="10">
        <f ca="1">IFERROR(AVERAGE(INDIRECT("BK"&amp;AC4056-Template!$F$10+1):INDIRECT("BK"&amp;AC4056)),0)</f>
        <v>13.232590795651921</v>
      </c>
      <c r="BM4056" s="35"/>
      <c r="BN4056" s="86"/>
      <c r="BO4056" s="35"/>
      <c r="BP4056" s="35"/>
      <c r="BQ4056" s="35"/>
      <c r="BR4056" s="35"/>
      <c r="BS4056" s="35"/>
      <c r="BT4056" s="35"/>
      <c r="BU4056" s="35"/>
      <c r="BV4056" s="35"/>
      <c r="BW4056" s="35"/>
      <c r="BX4056" s="35"/>
      <c r="BY4056" s="35"/>
      <c r="BZ4056" s="35"/>
      <c r="CA4056" s="35"/>
      <c r="CB4056" s="35"/>
      <c r="CC4056" s="35"/>
      <c r="CD4056" s="35"/>
      <c r="CE4056" s="35"/>
      <c r="CF4056" s="35"/>
      <c r="CG4056" s="35"/>
      <c r="CH4056" s="35"/>
    </row>
    <row r="4057" spans="1:86" ht="15.6" x14ac:dyDescent="0.3">
      <c r="A4057" s="35"/>
      <c r="B4057" s="86"/>
      <c r="C4057" s="35"/>
      <c r="D4057" s="35"/>
      <c r="E4057" s="35"/>
      <c r="F4057" s="35"/>
      <c r="G4057" s="35"/>
      <c r="H4057" s="35"/>
      <c r="I4057" s="35"/>
      <c r="J4057" s="35"/>
      <c r="K4057" s="35"/>
      <c r="L4057" s="35"/>
      <c r="M4057" s="35"/>
      <c r="N4057" s="35"/>
      <c r="O4057" s="35"/>
      <c r="P4057" s="35"/>
      <c r="Q4057" s="35"/>
      <c r="R4057" s="35"/>
      <c r="S4057" s="35"/>
      <c r="T4057" s="17">
        <f t="shared" si="9101"/>
        <v>50073</v>
      </c>
      <c r="U4057" s="216">
        <f t="shared" si="9095"/>
        <v>1</v>
      </c>
      <c r="V4057" s="216">
        <f t="shared" si="9101"/>
        <v>4052</v>
      </c>
      <c r="W4057" s="16">
        <f t="shared" si="9107"/>
        <v>11.101369863013698</v>
      </c>
      <c r="X4057" s="16" t="e">
        <f>IF(Template!$F$7="Linear interpolation",LinInterp($I$5:$I$22,$G$5:$G$22,W4057),CubicSpline($I$5:$I$22,$G$5:$G$22,W4057))</f>
        <v>#VALUE!</v>
      </c>
      <c r="Y4057" s="221" t="e">
        <f t="shared" si="9096"/>
        <v>#VALUE!</v>
      </c>
      <c r="Z4057" s="221" t="e">
        <f>Y4057/PRODUCT($AA$6:AA4056)</f>
        <v>#VALUE!</v>
      </c>
      <c r="AA4057" s="16" t="e">
        <f t="shared" si="9102"/>
        <v>#VALUE!</v>
      </c>
      <c r="AB4057" s="10" t="e">
        <f t="shared" si="9103"/>
        <v>#VALUE!</v>
      </c>
      <c r="AC4057" s="90">
        <f t="shared" si="9074"/>
        <v>4057</v>
      </c>
      <c r="AD4057" s="17">
        <f t="shared" si="9112"/>
        <v>50050</v>
      </c>
      <c r="AE4057" s="16" t="e">
        <f t="shared" si="9097"/>
        <v>#VALUE!</v>
      </c>
      <c r="AF4057" s="10">
        <f ca="1">IFERROR(AVERAGE(INDIRECT("AE"&amp;AC4057-Template!$F$10+1):INDIRECT("AE"&amp;AC4057)),0)</f>
        <v>0</v>
      </c>
      <c r="AG4057" s="35"/>
      <c r="AH4057" s="86"/>
      <c r="AI4057" s="35"/>
      <c r="AJ4057" s="35"/>
      <c r="AK4057" s="35"/>
      <c r="AL4057" s="35"/>
      <c r="AM4057" s="35"/>
      <c r="AN4057" s="35"/>
      <c r="AO4057" s="35"/>
      <c r="AP4057" s="35"/>
      <c r="AQ4057" s="35"/>
      <c r="AR4057" s="35"/>
      <c r="AS4057" s="35"/>
      <c r="AT4057" s="35"/>
      <c r="AU4057" s="35"/>
      <c r="AV4057" s="35"/>
      <c r="AW4057" s="35"/>
      <c r="AX4057" s="35"/>
      <c r="AY4057" s="35"/>
      <c r="AZ4057" s="17">
        <f t="shared" ref="AZ4057" si="9147">AZ4056+1</f>
        <v>50073</v>
      </c>
      <c r="BA4057" s="216">
        <f t="shared" si="9120"/>
        <v>1</v>
      </c>
      <c r="BB4057" s="216">
        <f t="shared" ref="BB4057" si="9148">BB4056+1</f>
        <v>4052</v>
      </c>
      <c r="BC4057" s="16">
        <f t="shared" si="9122"/>
        <v>11.101369863013698</v>
      </c>
      <c r="BD4057" s="16">
        <f>IF(Template!$F$7="Linear interpolation",LinInterp($AO$5:$AO$18,$AM$5:$AM$18,BC4057),CubicSpline($AO$5:$AO$18,$AM$5:$AM$18,BC4057))</f>
        <v>14.149948942040266</v>
      </c>
      <c r="BE4057" s="221">
        <f t="shared" si="9057"/>
        <v>4.3456950095189404</v>
      </c>
      <c r="BF4057" s="221">
        <f>BE4057/PRODUCT($BG$6:BG4056)</f>
        <v>1.000362492717132</v>
      </c>
      <c r="BG4057" s="16">
        <f t="shared" si="9123"/>
        <v>1.000362492717132</v>
      </c>
      <c r="BH4057" s="10">
        <f t="shared" si="9124"/>
        <v>13.230984175316429</v>
      </c>
      <c r="BI4057" s="90"/>
      <c r="BJ4057" s="17">
        <f t="shared" si="9106"/>
        <v>50050</v>
      </c>
      <c r="BK4057" s="16">
        <f t="shared" si="9100"/>
        <v>13.23205574385744</v>
      </c>
      <c r="BL4057" s="10">
        <f ca="1">IFERROR(AVERAGE(INDIRECT("BK"&amp;AC4057-Template!$F$10+1):INDIRECT("BK"&amp;AC4057)),0)</f>
        <v>13.232555667157831</v>
      </c>
      <c r="BM4057" s="35"/>
      <c r="BN4057" s="86"/>
      <c r="BO4057" s="35"/>
      <c r="BP4057" s="35"/>
      <c r="BQ4057" s="35"/>
      <c r="BR4057" s="35"/>
      <c r="BS4057" s="35"/>
      <c r="BT4057" s="35"/>
      <c r="BU4057" s="35"/>
      <c r="BV4057" s="35"/>
      <c r="BW4057" s="35"/>
      <c r="BX4057" s="35"/>
      <c r="BY4057" s="35"/>
      <c r="BZ4057" s="35"/>
      <c r="CA4057" s="35"/>
      <c r="CB4057" s="35"/>
      <c r="CC4057" s="35"/>
      <c r="CD4057" s="35"/>
      <c r="CE4057" s="35"/>
      <c r="CF4057" s="35"/>
      <c r="CG4057" s="35"/>
      <c r="CH4057" s="35"/>
    </row>
    <row r="4058" spans="1:86" ht="15.6" x14ac:dyDescent="0.3">
      <c r="A4058" s="35"/>
      <c r="B4058" s="86"/>
      <c r="C4058" s="35"/>
      <c r="D4058" s="35"/>
      <c r="E4058" s="35"/>
      <c r="F4058" s="35"/>
      <c r="G4058" s="35"/>
      <c r="H4058" s="35"/>
      <c r="I4058" s="35"/>
      <c r="J4058" s="35"/>
      <c r="K4058" s="35"/>
      <c r="L4058" s="35"/>
      <c r="M4058" s="35"/>
      <c r="N4058" s="35"/>
      <c r="O4058" s="35"/>
      <c r="P4058" s="35"/>
      <c r="Q4058" s="35"/>
      <c r="R4058" s="35"/>
      <c r="S4058" s="35"/>
      <c r="T4058" s="17">
        <f t="shared" si="9101"/>
        <v>50074</v>
      </c>
      <c r="U4058" s="216">
        <f t="shared" si="9095"/>
        <v>2</v>
      </c>
      <c r="V4058" s="216">
        <f t="shared" si="9101"/>
        <v>4053</v>
      </c>
      <c r="W4058" s="16">
        <f t="shared" si="9107"/>
        <v>11.104109589041096</v>
      </c>
      <c r="X4058" s="16" t="e">
        <f>IF(Template!$F$7="Linear interpolation",LinInterp($I$5:$I$22,$G$5:$G$22,W4058),CubicSpline($I$5:$I$22,$G$5:$G$22,W4058))</f>
        <v>#VALUE!</v>
      </c>
      <c r="Y4058" s="221" t="e">
        <f t="shared" si="9096"/>
        <v>#VALUE!</v>
      </c>
      <c r="Z4058" s="221" t="e">
        <f>Y4058/PRODUCT($AA$6:AA4057)</f>
        <v>#VALUE!</v>
      </c>
      <c r="AA4058" s="16" t="e">
        <f t="shared" si="9102"/>
        <v>#VALUE!</v>
      </c>
      <c r="AB4058" s="10" t="e">
        <f t="shared" si="9103"/>
        <v>#VALUE!</v>
      </c>
      <c r="AC4058" s="90">
        <f t="shared" si="9074"/>
        <v>4058</v>
      </c>
      <c r="AD4058" s="17">
        <f t="shared" si="9112"/>
        <v>50051</v>
      </c>
      <c r="AE4058" s="16" t="e">
        <f t="shared" si="9097"/>
        <v>#VALUE!</v>
      </c>
      <c r="AF4058" s="10">
        <f ca="1">IFERROR(AVERAGE(INDIRECT("AE"&amp;AC4058-Template!$F$10+1):INDIRECT("AE"&amp;AC4058)),0)</f>
        <v>0</v>
      </c>
      <c r="AG4058" s="35"/>
      <c r="AH4058" s="86"/>
      <c r="AI4058" s="35"/>
      <c r="AJ4058" s="35"/>
      <c r="AK4058" s="35"/>
      <c r="AL4058" s="35"/>
      <c r="AM4058" s="35"/>
      <c r="AN4058" s="35"/>
      <c r="AO4058" s="35"/>
      <c r="AP4058" s="35"/>
      <c r="AQ4058" s="35"/>
      <c r="AR4058" s="35"/>
      <c r="AS4058" s="35"/>
      <c r="AT4058" s="35"/>
      <c r="AU4058" s="35"/>
      <c r="AV4058" s="35"/>
      <c r="AW4058" s="35"/>
      <c r="AX4058" s="35"/>
      <c r="AY4058" s="35"/>
      <c r="AZ4058" s="17">
        <f t="shared" ref="AZ4058" si="9149">AZ4057+1</f>
        <v>50074</v>
      </c>
      <c r="BA4058" s="216">
        <f t="shared" si="9120"/>
        <v>2</v>
      </c>
      <c r="BB4058" s="216">
        <f t="shared" ref="BB4058" si="9150">BB4057+1</f>
        <v>4053</v>
      </c>
      <c r="BC4058" s="16">
        <f t="shared" si="9122"/>
        <v>11.104109589041096</v>
      </c>
      <c r="BD4058" s="16">
        <f>IF(Template!$F$7="Linear interpolation",LinInterp($AO$5:$AO$18,$AM$5:$AM$18,BC4058),CubicSpline($AO$5:$AO$18,$AM$5:$AM$18,BC4058))</f>
        <v>14.149947363115249</v>
      </c>
      <c r="BE4058" s="221">
        <f t="shared" si="9057"/>
        <v>4.3472703019775434</v>
      </c>
      <c r="BF4058" s="221">
        <f>BE4058/PRODUCT($BG$6:BG4057)</f>
        <v>1.0003624949415806</v>
      </c>
      <c r="BG4058" s="16">
        <f t="shared" si="9123"/>
        <v>1.0003624949415806</v>
      </c>
      <c r="BH4058" s="10">
        <f t="shared" si="9124"/>
        <v>13.231065367691253</v>
      </c>
      <c r="BI4058" s="90"/>
      <c r="BJ4058" s="17">
        <f t="shared" si="9106"/>
        <v>50051</v>
      </c>
      <c r="BK4058" s="16">
        <f t="shared" si="9100"/>
        <v>13.23205574385744</v>
      </c>
      <c r="BL4058" s="10">
        <f ca="1">IFERROR(AVERAGE(INDIRECT("BK"&amp;AC4058-Template!$F$10+1):INDIRECT("BK"&amp;AC4058)),0)</f>
        <v>13.232521694162987</v>
      </c>
      <c r="BM4058" s="35"/>
      <c r="BN4058" s="86"/>
      <c r="BO4058" s="35"/>
      <c r="BP4058" s="35"/>
      <c r="BQ4058" s="35"/>
      <c r="BR4058" s="35"/>
      <c r="BS4058" s="35"/>
      <c r="BT4058" s="35"/>
      <c r="BU4058" s="35"/>
      <c r="BV4058" s="35"/>
      <c r="BW4058" s="35"/>
      <c r="BX4058" s="35"/>
      <c r="BY4058" s="35"/>
      <c r="BZ4058" s="35"/>
      <c r="CA4058" s="35"/>
      <c r="CB4058" s="35"/>
      <c r="CC4058" s="35"/>
      <c r="CD4058" s="35"/>
      <c r="CE4058" s="35"/>
      <c r="CF4058" s="35"/>
      <c r="CG4058" s="35"/>
      <c r="CH4058" s="35"/>
    </row>
    <row r="4059" spans="1:86" ht="15.6" x14ac:dyDescent="0.3">
      <c r="A4059" s="35"/>
      <c r="B4059" s="86"/>
      <c r="C4059" s="35"/>
      <c r="D4059" s="35"/>
      <c r="E4059" s="35"/>
      <c r="F4059" s="35"/>
      <c r="G4059" s="35"/>
      <c r="H4059" s="35"/>
      <c r="I4059" s="35"/>
      <c r="J4059" s="35"/>
      <c r="K4059" s="35"/>
      <c r="L4059" s="35"/>
      <c r="M4059" s="35"/>
      <c r="N4059" s="35"/>
      <c r="O4059" s="35"/>
      <c r="P4059" s="35"/>
      <c r="Q4059" s="35"/>
      <c r="R4059" s="35"/>
      <c r="S4059" s="35"/>
      <c r="T4059" s="17">
        <f t="shared" si="9101"/>
        <v>50075</v>
      </c>
      <c r="U4059" s="216">
        <f t="shared" si="9095"/>
        <v>3</v>
      </c>
      <c r="V4059" s="216">
        <f t="shared" si="9101"/>
        <v>4054</v>
      </c>
      <c r="W4059" s="16">
        <f t="shared" si="9107"/>
        <v>11.106849315068493</v>
      </c>
      <c r="X4059" s="16" t="e">
        <f>IF(Template!$F$7="Linear interpolation",LinInterp($I$5:$I$22,$G$5:$G$22,W4059),CubicSpline($I$5:$I$22,$G$5:$G$22,W4059))</f>
        <v>#VALUE!</v>
      </c>
      <c r="Y4059" s="221" t="e">
        <f t="shared" si="9096"/>
        <v>#VALUE!</v>
      </c>
      <c r="Z4059" s="221" t="e">
        <f>Y4059/PRODUCT($AA$6:AA4058)</f>
        <v>#VALUE!</v>
      </c>
      <c r="AA4059" s="16" t="e">
        <f t="shared" si="9102"/>
        <v>#VALUE!</v>
      </c>
      <c r="AB4059" s="10" t="e">
        <f t="shared" si="9103"/>
        <v>#VALUE!</v>
      </c>
      <c r="AC4059" s="90">
        <f t="shared" si="9074"/>
        <v>4059</v>
      </c>
      <c r="AD4059" s="17">
        <f t="shared" si="9112"/>
        <v>50052</v>
      </c>
      <c r="AE4059" s="16" t="e">
        <f t="shared" si="9097"/>
        <v>#VALUE!</v>
      </c>
      <c r="AF4059" s="10">
        <f ca="1">IFERROR(AVERAGE(INDIRECT("AE"&amp;AC4059-Template!$F$10+1):INDIRECT("AE"&amp;AC4059)),0)</f>
        <v>0</v>
      </c>
      <c r="AG4059" s="35"/>
      <c r="AH4059" s="86"/>
      <c r="AI4059" s="35"/>
      <c r="AJ4059" s="35"/>
      <c r="AK4059" s="35"/>
      <c r="AL4059" s="35"/>
      <c r="AM4059" s="35"/>
      <c r="AN4059" s="35"/>
      <c r="AO4059" s="35"/>
      <c r="AP4059" s="35"/>
      <c r="AQ4059" s="35"/>
      <c r="AR4059" s="35"/>
      <c r="AS4059" s="35"/>
      <c r="AT4059" s="35"/>
      <c r="AU4059" s="35"/>
      <c r="AV4059" s="35"/>
      <c r="AW4059" s="35"/>
      <c r="AX4059" s="35"/>
      <c r="AY4059" s="35"/>
      <c r="AZ4059" s="17">
        <f t="shared" ref="AZ4059" si="9151">AZ4058+1</f>
        <v>50075</v>
      </c>
      <c r="BA4059" s="216">
        <f t="shared" si="9120"/>
        <v>3</v>
      </c>
      <c r="BB4059" s="216">
        <f t="shared" ref="BB4059" si="9152">BB4058+1</f>
        <v>4054</v>
      </c>
      <c r="BC4059" s="16">
        <f t="shared" si="9122"/>
        <v>11.106849315068493</v>
      </c>
      <c r="BD4059" s="16">
        <f>IF(Template!$F$7="Linear interpolation",LinInterp($AO$5:$AO$18,$AM$5:$AM$18,BC4059),CubicSpline($AO$5:$AO$18,$AM$5:$AM$18,BC4059))</f>
        <v>14.149945773368504</v>
      </c>
      <c r="BE4059" s="221">
        <f t="shared" si="9057"/>
        <v>4.3488461605629087</v>
      </c>
      <c r="BF4059" s="221">
        <f>BE4059/PRODUCT($BG$6:BG4058)</f>
        <v>1.0003624938124156</v>
      </c>
      <c r="BG4059" s="16">
        <f t="shared" si="9123"/>
        <v>1.0003624938124156</v>
      </c>
      <c r="BH4059" s="10">
        <f t="shared" si="9124"/>
        <v>13.231024153169347</v>
      </c>
      <c r="BI4059" s="90"/>
      <c r="BJ4059" s="17">
        <f t="shared" si="9106"/>
        <v>50052</v>
      </c>
      <c r="BK4059" s="16">
        <f t="shared" si="9100"/>
        <v>13.231826369202171</v>
      </c>
      <c r="BL4059" s="10">
        <f ca="1">IFERROR(AVERAGE(INDIRECT("BK"&amp;AC4059-Template!$F$10+1):INDIRECT("BK"&amp;AC4059)),0)</f>
        <v>13.232480075346301</v>
      </c>
      <c r="BM4059" s="35"/>
      <c r="BN4059" s="86"/>
      <c r="BO4059" s="35"/>
      <c r="BP4059" s="35"/>
      <c r="BQ4059" s="35"/>
      <c r="BR4059" s="35"/>
      <c r="BS4059" s="35"/>
      <c r="BT4059" s="35"/>
      <c r="BU4059" s="35"/>
      <c r="BV4059" s="35"/>
      <c r="BW4059" s="35"/>
      <c r="BX4059" s="35"/>
      <c r="BY4059" s="35"/>
      <c r="BZ4059" s="35"/>
      <c r="CA4059" s="35"/>
      <c r="CB4059" s="35"/>
      <c r="CC4059" s="35"/>
      <c r="CD4059" s="35"/>
      <c r="CE4059" s="35"/>
      <c r="CF4059" s="35"/>
      <c r="CG4059" s="35"/>
      <c r="CH4059" s="35"/>
    </row>
    <row r="4060" spans="1:86" ht="15.6" x14ac:dyDescent="0.3">
      <c r="A4060" s="35"/>
      <c r="B4060" s="86"/>
      <c r="C4060" s="35"/>
      <c r="D4060" s="35"/>
      <c r="E4060" s="35"/>
      <c r="F4060" s="35"/>
      <c r="G4060" s="35"/>
      <c r="H4060" s="35"/>
      <c r="I4060" s="35"/>
      <c r="J4060" s="35"/>
      <c r="K4060" s="35"/>
      <c r="L4060" s="35"/>
      <c r="M4060" s="35"/>
      <c r="N4060" s="35"/>
      <c r="O4060" s="35"/>
      <c r="P4060" s="35"/>
      <c r="Q4060" s="35"/>
      <c r="R4060" s="35"/>
      <c r="S4060" s="35"/>
      <c r="T4060" s="17">
        <f t="shared" si="9101"/>
        <v>50076</v>
      </c>
      <c r="U4060" s="216">
        <f t="shared" si="9095"/>
        <v>4</v>
      </c>
      <c r="V4060" s="216">
        <f t="shared" si="9101"/>
        <v>4055</v>
      </c>
      <c r="W4060" s="16">
        <f t="shared" si="9107"/>
        <v>11.109589041095891</v>
      </c>
      <c r="X4060" s="16" t="e">
        <f>IF(Template!$F$7="Linear interpolation",LinInterp($I$5:$I$22,$G$5:$G$22,W4060),CubicSpline($I$5:$I$22,$G$5:$G$22,W4060))</f>
        <v>#VALUE!</v>
      </c>
      <c r="Y4060" s="221" t="e">
        <f t="shared" si="9096"/>
        <v>#VALUE!</v>
      </c>
      <c r="Z4060" s="221" t="e">
        <f>Y4060/PRODUCT($AA$6:AA4059)</f>
        <v>#VALUE!</v>
      </c>
      <c r="AA4060" s="16" t="e">
        <f t="shared" si="9102"/>
        <v>#VALUE!</v>
      </c>
      <c r="AB4060" s="10" t="e">
        <f t="shared" si="9103"/>
        <v>#VALUE!</v>
      </c>
      <c r="AC4060" s="90">
        <f t="shared" si="9074"/>
        <v>4060</v>
      </c>
      <c r="AD4060" s="17">
        <f t="shared" si="9112"/>
        <v>50053</v>
      </c>
      <c r="AE4060" s="16" t="e">
        <f t="shared" si="9097"/>
        <v>#VALUE!</v>
      </c>
      <c r="AF4060" s="10">
        <f ca="1">IFERROR(AVERAGE(INDIRECT("AE"&amp;AC4060-Template!$F$10+1):INDIRECT("AE"&amp;AC4060)),0)</f>
        <v>0</v>
      </c>
      <c r="AG4060" s="35"/>
      <c r="AH4060" s="86"/>
      <c r="AI4060" s="35"/>
      <c r="AJ4060" s="35"/>
      <c r="AK4060" s="35"/>
      <c r="AL4060" s="35"/>
      <c r="AM4060" s="35"/>
      <c r="AN4060" s="35"/>
      <c r="AO4060" s="35"/>
      <c r="AP4060" s="35"/>
      <c r="AQ4060" s="35"/>
      <c r="AR4060" s="35"/>
      <c r="AS4060" s="35"/>
      <c r="AT4060" s="35"/>
      <c r="AU4060" s="35"/>
      <c r="AV4060" s="35"/>
      <c r="AW4060" s="35"/>
      <c r="AX4060" s="35"/>
      <c r="AY4060" s="35"/>
      <c r="AZ4060" s="17">
        <f t="shared" ref="AZ4060" si="9153">AZ4059+1</f>
        <v>50076</v>
      </c>
      <c r="BA4060" s="216">
        <f t="shared" si="9120"/>
        <v>4</v>
      </c>
      <c r="BB4060" s="216">
        <f t="shared" ref="BB4060" si="9154">BB4059+1</f>
        <v>4055</v>
      </c>
      <c r="BC4060" s="16">
        <f t="shared" si="9122"/>
        <v>11.109589041095891</v>
      </c>
      <c r="BD4060" s="16">
        <f>IF(Template!$F$7="Linear interpolation",LinInterp($AO$5:$AO$18,$AM$5:$AM$18,BC4060),CubicSpline($AO$5:$AO$18,$AM$5:$AM$18,BC4060))</f>
        <v>14.149944172773179</v>
      </c>
      <c r="BE4060" s="221">
        <f t="shared" si="9057"/>
        <v>4.3504225854619527</v>
      </c>
      <c r="BF4060" s="221">
        <f>BE4060/PRODUCT($BG$6:BG4059)</f>
        <v>1.0003624926798607</v>
      </c>
      <c r="BG4060" s="16">
        <f t="shared" si="9123"/>
        <v>1.0003624926798607</v>
      </c>
      <c r="BH4060" s="10">
        <f t="shared" si="9124"/>
        <v>13.230982814914082</v>
      </c>
      <c r="BI4060" s="90"/>
      <c r="BJ4060" s="17">
        <f t="shared" si="9106"/>
        <v>50053</v>
      </c>
      <c r="BK4060" s="16">
        <f t="shared" si="9100"/>
        <v>13.231902422018994</v>
      </c>
      <c r="BL4060" s="10">
        <f ca="1">IFERROR(AVERAGE(INDIRECT("BK"&amp;AC4060-Template!$F$10+1):INDIRECT("BK"&amp;AC4060)),0)</f>
        <v>13.232440991623511</v>
      </c>
      <c r="BM4060" s="35"/>
      <c r="BN4060" s="86"/>
      <c r="BO4060" s="35"/>
      <c r="BP4060" s="35"/>
      <c r="BQ4060" s="35"/>
      <c r="BR4060" s="35"/>
      <c r="BS4060" s="35"/>
      <c r="BT4060" s="35"/>
      <c r="BU4060" s="35"/>
      <c r="BV4060" s="35"/>
      <c r="BW4060" s="35"/>
      <c r="BX4060" s="35"/>
      <c r="BY4060" s="35"/>
      <c r="BZ4060" s="35"/>
      <c r="CA4060" s="35"/>
      <c r="CB4060" s="35"/>
      <c r="CC4060" s="35"/>
      <c r="CD4060" s="35"/>
      <c r="CE4060" s="35"/>
      <c r="CF4060" s="35"/>
      <c r="CG4060" s="35"/>
      <c r="CH4060" s="35"/>
    </row>
    <row r="4061" spans="1:86" ht="15.6" x14ac:dyDescent="0.3">
      <c r="A4061" s="35"/>
      <c r="B4061" s="86"/>
      <c r="C4061" s="35"/>
      <c r="D4061" s="35"/>
      <c r="E4061" s="35"/>
      <c r="F4061" s="35"/>
      <c r="G4061" s="35"/>
      <c r="H4061" s="35"/>
      <c r="I4061" s="35"/>
      <c r="J4061" s="35"/>
      <c r="K4061" s="35"/>
      <c r="L4061" s="35"/>
      <c r="M4061" s="35"/>
      <c r="N4061" s="35"/>
      <c r="O4061" s="35"/>
      <c r="P4061" s="35"/>
      <c r="Q4061" s="35"/>
      <c r="R4061" s="35"/>
      <c r="S4061" s="35"/>
      <c r="T4061" s="17">
        <f t="shared" si="9101"/>
        <v>50077</v>
      </c>
      <c r="U4061" s="216">
        <f t="shared" si="9095"/>
        <v>5</v>
      </c>
      <c r="V4061" s="216">
        <f t="shared" si="9101"/>
        <v>4056</v>
      </c>
      <c r="W4061" s="16">
        <f t="shared" si="9107"/>
        <v>11.112328767123287</v>
      </c>
      <c r="X4061" s="16" t="e">
        <f>IF(Template!$F$7="Linear interpolation",LinInterp($I$5:$I$22,$G$5:$G$22,W4061),CubicSpline($I$5:$I$22,$G$5:$G$22,W4061))</f>
        <v>#VALUE!</v>
      </c>
      <c r="Y4061" s="221" t="e">
        <f t="shared" si="9096"/>
        <v>#VALUE!</v>
      </c>
      <c r="Z4061" s="221" t="e">
        <f>Y4061/PRODUCT($AA$6:AA4060)</f>
        <v>#VALUE!</v>
      </c>
      <c r="AA4061" s="16" t="e">
        <f t="shared" si="9102"/>
        <v>#VALUE!</v>
      </c>
      <c r="AB4061" s="10" t="e">
        <f t="shared" si="9103"/>
        <v>#VALUE!</v>
      </c>
      <c r="AC4061" s="90">
        <f t="shared" si="9074"/>
        <v>4061</v>
      </c>
      <c r="AD4061" s="17">
        <f t="shared" si="9112"/>
        <v>50054</v>
      </c>
      <c r="AE4061" s="16" t="e">
        <f t="shared" si="9097"/>
        <v>#VALUE!</v>
      </c>
      <c r="AF4061" s="10">
        <f ca="1">IFERROR(AVERAGE(INDIRECT("AE"&amp;AC4061-Template!$F$10+1):INDIRECT("AE"&amp;AC4061)),0)</f>
        <v>0</v>
      </c>
      <c r="AG4061" s="35"/>
      <c r="AH4061" s="86"/>
      <c r="AI4061" s="35"/>
      <c r="AJ4061" s="35"/>
      <c r="AK4061" s="35"/>
      <c r="AL4061" s="35"/>
      <c r="AM4061" s="35"/>
      <c r="AN4061" s="35"/>
      <c r="AO4061" s="35"/>
      <c r="AP4061" s="35"/>
      <c r="AQ4061" s="35"/>
      <c r="AR4061" s="35"/>
      <c r="AS4061" s="35"/>
      <c r="AT4061" s="35"/>
      <c r="AU4061" s="35"/>
      <c r="AV4061" s="35"/>
      <c r="AW4061" s="35"/>
      <c r="AX4061" s="35"/>
      <c r="AY4061" s="35"/>
      <c r="AZ4061" s="17">
        <f t="shared" ref="AZ4061" si="9155">AZ4060+1</f>
        <v>50077</v>
      </c>
      <c r="BA4061" s="216">
        <f t="shared" si="9120"/>
        <v>5</v>
      </c>
      <c r="BB4061" s="216">
        <f t="shared" ref="BB4061" si="9156">BB4060+1</f>
        <v>4056</v>
      </c>
      <c r="BC4061" s="16">
        <f t="shared" si="9122"/>
        <v>11.112328767123287</v>
      </c>
      <c r="BD4061" s="16">
        <f>IF(Template!$F$7="Linear interpolation",LinInterp($AO$5:$AO$18,$AM$5:$AM$18,BC4061),CubicSpline($AO$5:$AO$18,$AM$5:$AM$18,BC4061))</f>
        <v>14.149942561302421</v>
      </c>
      <c r="BE4061" s="221">
        <f t="shared" si="9057"/>
        <v>4.351999576861604</v>
      </c>
      <c r="BF4061" s="221">
        <f>BE4061/PRODUCT($BG$6:BG4060)</f>
        <v>1.0003624915439069</v>
      </c>
      <c r="BG4061" s="16">
        <f t="shared" si="9123"/>
        <v>1.0003624915439069</v>
      </c>
      <c r="BH4061" s="10">
        <f t="shared" si="9124"/>
        <v>13.230941352601278</v>
      </c>
      <c r="BI4061" s="90"/>
      <c r="BJ4061" s="17">
        <f t="shared" si="9106"/>
        <v>50054</v>
      </c>
      <c r="BK4061" s="16">
        <f t="shared" si="9100"/>
        <v>13.231863787167786</v>
      </c>
      <c r="BL4061" s="10">
        <f ca="1">IFERROR(AVERAGE(INDIRECT("BK"&amp;AC4061-Template!$F$10+1):INDIRECT("BK"&amp;AC4061)),0)</f>
        <v>13.232407592647597</v>
      </c>
      <c r="BM4061" s="35"/>
      <c r="BN4061" s="86"/>
      <c r="BO4061" s="35"/>
      <c r="BP4061" s="35"/>
      <c r="BQ4061" s="35"/>
      <c r="BR4061" s="35"/>
      <c r="BS4061" s="35"/>
      <c r="BT4061" s="35"/>
      <c r="BU4061" s="35"/>
      <c r="BV4061" s="35"/>
      <c r="BW4061" s="35"/>
      <c r="BX4061" s="35"/>
      <c r="BY4061" s="35"/>
      <c r="BZ4061" s="35"/>
      <c r="CA4061" s="35"/>
      <c r="CB4061" s="35"/>
      <c r="CC4061" s="35"/>
      <c r="CD4061" s="35"/>
      <c r="CE4061" s="35"/>
      <c r="CF4061" s="35"/>
      <c r="CG4061" s="35"/>
      <c r="CH4061" s="35"/>
    </row>
    <row r="4062" spans="1:86" ht="15.6" x14ac:dyDescent="0.3">
      <c r="A4062" s="35"/>
      <c r="B4062" s="86"/>
      <c r="C4062" s="35"/>
      <c r="D4062" s="35"/>
      <c r="E4062" s="35"/>
      <c r="F4062" s="35"/>
      <c r="G4062" s="35"/>
      <c r="H4062" s="35"/>
      <c r="I4062" s="35"/>
      <c r="J4062" s="35"/>
      <c r="K4062" s="35"/>
      <c r="L4062" s="35"/>
      <c r="M4062" s="35"/>
      <c r="N4062" s="35"/>
      <c r="O4062" s="35"/>
      <c r="P4062" s="35"/>
      <c r="Q4062" s="35"/>
      <c r="R4062" s="35"/>
      <c r="S4062" s="35"/>
      <c r="T4062" s="17">
        <f t="shared" si="9101"/>
        <v>50078</v>
      </c>
      <c r="U4062" s="216">
        <f t="shared" si="9095"/>
        <v>6</v>
      </c>
      <c r="V4062" s="216">
        <f t="shared" si="9101"/>
        <v>4057</v>
      </c>
      <c r="W4062" s="16">
        <f t="shared" si="9107"/>
        <v>11.115068493150686</v>
      </c>
      <c r="X4062" s="16" t="e">
        <f>IF(Template!$F$7="Linear interpolation",LinInterp($I$5:$I$22,$G$5:$G$22,W4062),CubicSpline($I$5:$I$22,$G$5:$G$22,W4062))</f>
        <v>#VALUE!</v>
      </c>
      <c r="Y4062" s="221" t="e">
        <f t="shared" si="9096"/>
        <v>#VALUE!</v>
      </c>
      <c r="Z4062" s="221" t="e">
        <f>Y4062/PRODUCT($AA$6:AA4061)</f>
        <v>#VALUE!</v>
      </c>
      <c r="AA4062" s="16" t="e">
        <f t="shared" si="9102"/>
        <v>#VALUE!</v>
      </c>
      <c r="AB4062" s="10" t="e">
        <f t="shared" si="9103"/>
        <v>#VALUE!</v>
      </c>
      <c r="AC4062" s="90">
        <f t="shared" si="9074"/>
        <v>4062</v>
      </c>
      <c r="AD4062" s="17">
        <f t="shared" si="9112"/>
        <v>50055</v>
      </c>
      <c r="AE4062" s="16" t="e">
        <f t="shared" si="9097"/>
        <v>#VALUE!</v>
      </c>
      <c r="AF4062" s="10">
        <f ca="1">IFERROR(AVERAGE(INDIRECT("AE"&amp;AC4062-Template!$F$10+1):INDIRECT("AE"&amp;AC4062)),0)</f>
        <v>0</v>
      </c>
      <c r="AG4062" s="35"/>
      <c r="AH4062" s="86"/>
      <c r="AI4062" s="35"/>
      <c r="AJ4062" s="35"/>
      <c r="AK4062" s="35"/>
      <c r="AL4062" s="35"/>
      <c r="AM4062" s="35"/>
      <c r="AN4062" s="35"/>
      <c r="AO4062" s="35"/>
      <c r="AP4062" s="35"/>
      <c r="AQ4062" s="35"/>
      <c r="AR4062" s="35"/>
      <c r="AS4062" s="35"/>
      <c r="AT4062" s="35"/>
      <c r="AU4062" s="35"/>
      <c r="AV4062" s="35"/>
      <c r="AW4062" s="35"/>
      <c r="AX4062" s="35"/>
      <c r="AY4062" s="35"/>
      <c r="AZ4062" s="17">
        <f t="shared" ref="AZ4062" si="9157">AZ4061+1</f>
        <v>50078</v>
      </c>
      <c r="BA4062" s="216">
        <f t="shared" si="9120"/>
        <v>6</v>
      </c>
      <c r="BB4062" s="216">
        <f t="shared" ref="BB4062" si="9158">BB4061+1</f>
        <v>4057</v>
      </c>
      <c r="BC4062" s="16">
        <f t="shared" si="9122"/>
        <v>11.115068493150686</v>
      </c>
      <c r="BD4062" s="16">
        <f>IF(Template!$F$7="Linear interpolation",LinInterp($AO$5:$AO$18,$AM$5:$AM$18,BC4062),CubicSpline($AO$5:$AO$18,$AM$5:$AM$18,BC4062))</f>
        <v>14.149940938929374</v>
      </c>
      <c r="BE4062" s="221">
        <f t="shared" si="9057"/>
        <v>4.3535771349488357</v>
      </c>
      <c r="BF4062" s="221">
        <f>BE4062/PRODUCT($BG$6:BG4061)</f>
        <v>1.0003624904045532</v>
      </c>
      <c r="BG4062" s="16">
        <f t="shared" si="9123"/>
        <v>1.0003624915439069</v>
      </c>
      <c r="BH4062" s="10">
        <f t="shared" si="9124"/>
        <v>13.230941352601278</v>
      </c>
      <c r="BI4062" s="90"/>
      <c r="BJ4062" s="17">
        <f t="shared" si="9106"/>
        <v>50055</v>
      </c>
      <c r="BK4062" s="16">
        <f t="shared" si="9100"/>
        <v>13.231825030617482</v>
      </c>
      <c r="BL4062" s="10">
        <f ca="1">IFERROR(AVERAGE(INDIRECT("BK"&amp;AC4062-Template!$F$10+1):INDIRECT("BK"&amp;AC4062)),0)</f>
        <v>13.232370590817622</v>
      </c>
      <c r="BM4062" s="35"/>
      <c r="BN4062" s="86"/>
      <c r="BO4062" s="35"/>
      <c r="BP4062" s="35"/>
      <c r="BQ4062" s="35"/>
      <c r="BR4062" s="35"/>
      <c r="BS4062" s="35"/>
      <c r="BT4062" s="35"/>
      <c r="BU4062" s="35"/>
      <c r="BV4062" s="35"/>
      <c r="BW4062" s="35"/>
      <c r="BX4062" s="35"/>
      <c r="BY4062" s="35"/>
      <c r="BZ4062" s="35"/>
      <c r="CA4062" s="35"/>
      <c r="CB4062" s="35"/>
      <c r="CC4062" s="35"/>
      <c r="CD4062" s="35"/>
      <c r="CE4062" s="35"/>
      <c r="CF4062" s="35"/>
      <c r="CG4062" s="35"/>
      <c r="CH4062" s="35"/>
    </row>
    <row r="4063" spans="1:86" ht="15.6" x14ac:dyDescent="0.3">
      <c r="A4063" s="35"/>
      <c r="B4063" s="86"/>
      <c r="C4063" s="35"/>
      <c r="D4063" s="35"/>
      <c r="E4063" s="35"/>
      <c r="F4063" s="35"/>
      <c r="G4063" s="35"/>
      <c r="H4063" s="35"/>
      <c r="I4063" s="35"/>
      <c r="J4063" s="35"/>
      <c r="K4063" s="35"/>
      <c r="L4063" s="35"/>
      <c r="M4063" s="35"/>
      <c r="N4063" s="35"/>
      <c r="O4063" s="35"/>
      <c r="P4063" s="35"/>
      <c r="Q4063" s="35"/>
      <c r="R4063" s="35"/>
      <c r="S4063" s="35"/>
      <c r="T4063" s="17">
        <f t="shared" si="9101"/>
        <v>50079</v>
      </c>
      <c r="U4063" s="216">
        <f t="shared" si="9095"/>
        <v>7</v>
      </c>
      <c r="V4063" s="216">
        <f t="shared" si="9101"/>
        <v>4058</v>
      </c>
      <c r="W4063" s="16">
        <f t="shared" si="9107"/>
        <v>11.117808219178082</v>
      </c>
      <c r="X4063" s="16" t="e">
        <f>IF(Template!$F$7="Linear interpolation",LinInterp($I$5:$I$22,$G$5:$G$22,W4063),CubicSpline($I$5:$I$22,$G$5:$G$22,W4063))</f>
        <v>#VALUE!</v>
      </c>
      <c r="Y4063" s="221" t="e">
        <f t="shared" si="9096"/>
        <v>#VALUE!</v>
      </c>
      <c r="Z4063" s="221" t="e">
        <f>Y4063/PRODUCT($AA$6:AA4062)</f>
        <v>#VALUE!</v>
      </c>
      <c r="AA4063" s="16" t="e">
        <f t="shared" si="9102"/>
        <v>#VALUE!</v>
      </c>
      <c r="AB4063" s="10" t="e">
        <f t="shared" si="9103"/>
        <v>#VALUE!</v>
      </c>
      <c r="AC4063" s="90">
        <f t="shared" si="9074"/>
        <v>4063</v>
      </c>
      <c r="AD4063" s="17">
        <f t="shared" si="9112"/>
        <v>50056</v>
      </c>
      <c r="AE4063" s="16" t="e">
        <f t="shared" si="9097"/>
        <v>#VALUE!</v>
      </c>
      <c r="AF4063" s="10">
        <f ca="1">IFERROR(AVERAGE(INDIRECT("AE"&amp;AC4063-Template!$F$10+1):INDIRECT("AE"&amp;AC4063)),0)</f>
        <v>0</v>
      </c>
      <c r="AG4063" s="35"/>
      <c r="AH4063" s="86"/>
      <c r="AI4063" s="35"/>
      <c r="AJ4063" s="35"/>
      <c r="AK4063" s="35"/>
      <c r="AL4063" s="35"/>
      <c r="AM4063" s="35"/>
      <c r="AN4063" s="35"/>
      <c r="AO4063" s="35"/>
      <c r="AP4063" s="35"/>
      <c r="AQ4063" s="35"/>
      <c r="AR4063" s="35"/>
      <c r="AS4063" s="35"/>
      <c r="AT4063" s="35"/>
      <c r="AU4063" s="35"/>
      <c r="AV4063" s="35"/>
      <c r="AW4063" s="35"/>
      <c r="AX4063" s="35"/>
      <c r="AY4063" s="35"/>
      <c r="AZ4063" s="17">
        <f t="shared" ref="AZ4063" si="9159">AZ4062+1</f>
        <v>50079</v>
      </c>
      <c r="BA4063" s="216">
        <f t="shared" si="9120"/>
        <v>7</v>
      </c>
      <c r="BB4063" s="216">
        <f t="shared" ref="BB4063" si="9160">BB4062+1</f>
        <v>4058</v>
      </c>
      <c r="BC4063" s="16">
        <f t="shared" si="9122"/>
        <v>11.117808219178082</v>
      </c>
      <c r="BD4063" s="16">
        <f>IF(Template!$F$7="Linear interpolation",LinInterp($AO$5:$AO$18,$AM$5:$AM$18,BC4063),CubicSpline($AO$5:$AO$18,$AM$5:$AM$18,BC4063))</f>
        <v>14.149939305627187</v>
      </c>
      <c r="BE4063" s="221">
        <f t="shared" si="9057"/>
        <v>4.3551552599106742</v>
      </c>
      <c r="BF4063" s="221">
        <f>BE4063/PRODUCT($BG$6:BG4062)</f>
        <v>1.0003624881224467</v>
      </c>
      <c r="BG4063" s="16">
        <f t="shared" si="9123"/>
        <v>1.0003624915439069</v>
      </c>
      <c r="BH4063" s="10">
        <f t="shared" si="9124"/>
        <v>13.230941352601278</v>
      </c>
      <c r="BI4063" s="90"/>
      <c r="BJ4063" s="17">
        <f t="shared" si="9106"/>
        <v>50056</v>
      </c>
      <c r="BK4063" s="16">
        <f t="shared" si="9100"/>
        <v>13.231786151873703</v>
      </c>
      <c r="BL4063" s="10">
        <f ca="1">IFERROR(AVERAGE(INDIRECT("BK"&amp;AC4063-Template!$F$10+1):INDIRECT("BK"&amp;AC4063)),0)</f>
        <v>13.232333468353229</v>
      </c>
      <c r="BM4063" s="35"/>
      <c r="BN4063" s="86"/>
      <c r="BO4063" s="35"/>
      <c r="BP4063" s="35"/>
      <c r="BQ4063" s="35"/>
      <c r="BR4063" s="35"/>
      <c r="BS4063" s="35"/>
      <c r="BT4063" s="35"/>
      <c r="BU4063" s="35"/>
      <c r="BV4063" s="35"/>
      <c r="BW4063" s="35"/>
      <c r="BX4063" s="35"/>
      <c r="BY4063" s="35"/>
      <c r="BZ4063" s="35"/>
      <c r="CA4063" s="35"/>
      <c r="CB4063" s="35"/>
      <c r="CC4063" s="35"/>
      <c r="CD4063" s="35"/>
      <c r="CE4063" s="35"/>
      <c r="CF4063" s="35"/>
      <c r="CG4063" s="35"/>
      <c r="CH4063" s="35"/>
    </row>
    <row r="4064" spans="1:86" ht="15.6" x14ac:dyDescent="0.3">
      <c r="A4064" s="35"/>
      <c r="B4064" s="86"/>
      <c r="C4064" s="35"/>
      <c r="D4064" s="35"/>
      <c r="E4064" s="35"/>
      <c r="F4064" s="35"/>
      <c r="G4064" s="35"/>
      <c r="H4064" s="35"/>
      <c r="I4064" s="35"/>
      <c r="J4064" s="35"/>
      <c r="K4064" s="35"/>
      <c r="L4064" s="35"/>
      <c r="M4064" s="35"/>
      <c r="N4064" s="35"/>
      <c r="O4064" s="35"/>
      <c r="P4064" s="35"/>
      <c r="Q4064" s="35"/>
      <c r="R4064" s="35"/>
      <c r="S4064" s="35"/>
      <c r="T4064" s="17">
        <f t="shared" si="9101"/>
        <v>50080</v>
      </c>
      <c r="U4064" s="216">
        <f t="shared" si="9095"/>
        <v>1</v>
      </c>
      <c r="V4064" s="216">
        <f t="shared" si="9101"/>
        <v>4059</v>
      </c>
      <c r="W4064" s="16">
        <f t="shared" si="9107"/>
        <v>11.12054794520548</v>
      </c>
      <c r="X4064" s="16" t="e">
        <f>IF(Template!$F$7="Linear interpolation",LinInterp($I$5:$I$22,$G$5:$G$22,W4064),CubicSpline($I$5:$I$22,$G$5:$G$22,W4064))</f>
        <v>#VALUE!</v>
      </c>
      <c r="Y4064" s="221" t="e">
        <f t="shared" si="9096"/>
        <v>#VALUE!</v>
      </c>
      <c r="Z4064" s="221" t="e">
        <f>Y4064/PRODUCT($AA$6:AA4063)</f>
        <v>#VALUE!</v>
      </c>
      <c r="AA4064" s="16" t="e">
        <f t="shared" si="9102"/>
        <v>#VALUE!</v>
      </c>
      <c r="AB4064" s="10" t="e">
        <f t="shared" si="9103"/>
        <v>#VALUE!</v>
      </c>
      <c r="AC4064" s="90">
        <f t="shared" si="9074"/>
        <v>4064</v>
      </c>
      <c r="AD4064" s="17">
        <f t="shared" si="9112"/>
        <v>50057</v>
      </c>
      <c r="AE4064" s="16" t="e">
        <f t="shared" si="9097"/>
        <v>#VALUE!</v>
      </c>
      <c r="AF4064" s="10">
        <f ca="1">IFERROR(AVERAGE(INDIRECT("AE"&amp;AC4064-Template!$F$10+1):INDIRECT("AE"&amp;AC4064)),0)</f>
        <v>0</v>
      </c>
      <c r="AG4064" s="35"/>
      <c r="AH4064" s="86"/>
      <c r="AI4064" s="35"/>
      <c r="AJ4064" s="35"/>
      <c r="AK4064" s="35"/>
      <c r="AL4064" s="35"/>
      <c r="AM4064" s="35"/>
      <c r="AN4064" s="35"/>
      <c r="AO4064" s="35"/>
      <c r="AP4064" s="35"/>
      <c r="AQ4064" s="35"/>
      <c r="AR4064" s="35"/>
      <c r="AS4064" s="35"/>
      <c r="AT4064" s="35"/>
      <c r="AU4064" s="35"/>
      <c r="AV4064" s="35"/>
      <c r="AW4064" s="35"/>
      <c r="AX4064" s="35"/>
      <c r="AY4064" s="35"/>
      <c r="AZ4064" s="17">
        <f t="shared" ref="AZ4064" si="9161">AZ4063+1</f>
        <v>50080</v>
      </c>
      <c r="BA4064" s="216">
        <f t="shared" si="9120"/>
        <v>1</v>
      </c>
      <c r="BB4064" s="216">
        <f t="shared" ref="BB4064" si="9162">BB4063+1</f>
        <v>4059</v>
      </c>
      <c r="BC4064" s="16">
        <f t="shared" si="9122"/>
        <v>11.12054794520548</v>
      </c>
      <c r="BD4064" s="16">
        <f>IF(Template!$F$7="Linear interpolation",LinInterp($AO$5:$AO$18,$AM$5:$AM$18,BC4064),CubicSpline($AO$5:$AO$18,$AM$5:$AM$18,BC4064))</f>
        <v>14.149937661369011</v>
      </c>
      <c r="BE4064" s="221">
        <f t="shared" si="9057"/>
        <v>4.3567339519341681</v>
      </c>
      <c r="BF4064" s="221">
        <f>BE4064/PRODUCT($BG$6:BG4063)</f>
        <v>1.0003624846941821</v>
      </c>
      <c r="BG4064" s="16">
        <f t="shared" si="9123"/>
        <v>1.0003624846941821</v>
      </c>
      <c r="BH4064" s="10">
        <f t="shared" si="9124"/>
        <v>13.230691337646538</v>
      </c>
      <c r="BI4064" s="90"/>
      <c r="BJ4064" s="17">
        <f t="shared" si="9106"/>
        <v>50057</v>
      </c>
      <c r="BK4064" s="16">
        <f t="shared" si="9100"/>
        <v>13.231786151873703</v>
      </c>
      <c r="BL4064" s="10">
        <f ca="1">IFERROR(AVERAGE(INDIRECT("BK"&amp;AC4064-Template!$F$10+1):INDIRECT("BK"&amp;AC4064)),0)</f>
        <v>13.232297525190567</v>
      </c>
      <c r="BM4064" s="35"/>
      <c r="BN4064" s="86"/>
      <c r="BO4064" s="35"/>
      <c r="BP4064" s="35"/>
      <c r="BQ4064" s="35"/>
      <c r="BR4064" s="35"/>
      <c r="BS4064" s="35"/>
      <c r="BT4064" s="35"/>
      <c r="BU4064" s="35"/>
      <c r="BV4064" s="35"/>
      <c r="BW4064" s="35"/>
      <c r="BX4064" s="35"/>
      <c r="BY4064" s="35"/>
      <c r="BZ4064" s="35"/>
      <c r="CA4064" s="35"/>
      <c r="CB4064" s="35"/>
      <c r="CC4064" s="35"/>
      <c r="CD4064" s="35"/>
      <c r="CE4064" s="35"/>
      <c r="CF4064" s="35"/>
      <c r="CG4064" s="35"/>
      <c r="CH4064" s="35"/>
    </row>
    <row r="4065" spans="1:86" ht="15.6" x14ac:dyDescent="0.3">
      <c r="A4065" s="35"/>
      <c r="B4065" s="86"/>
      <c r="C4065" s="35"/>
      <c r="D4065" s="35"/>
      <c r="E4065" s="35"/>
      <c r="F4065" s="35"/>
      <c r="G4065" s="35"/>
      <c r="H4065" s="35"/>
      <c r="I4065" s="35"/>
      <c r="J4065" s="35"/>
      <c r="K4065" s="35"/>
      <c r="L4065" s="35"/>
      <c r="M4065" s="35"/>
      <c r="N4065" s="35"/>
      <c r="O4065" s="35"/>
      <c r="P4065" s="35"/>
      <c r="Q4065" s="35"/>
      <c r="R4065" s="35"/>
      <c r="S4065" s="35"/>
      <c r="T4065" s="17">
        <f t="shared" si="9101"/>
        <v>50081</v>
      </c>
      <c r="U4065" s="216">
        <f t="shared" si="9095"/>
        <v>2</v>
      </c>
      <c r="V4065" s="216">
        <f t="shared" si="9101"/>
        <v>4060</v>
      </c>
      <c r="W4065" s="16">
        <f t="shared" si="9107"/>
        <v>11.123287671232877</v>
      </c>
      <c r="X4065" s="16" t="e">
        <f>IF(Template!$F$7="Linear interpolation",LinInterp($I$5:$I$22,$G$5:$G$22,W4065),CubicSpline($I$5:$I$22,$G$5:$G$22,W4065))</f>
        <v>#VALUE!</v>
      </c>
      <c r="Y4065" s="221" t="e">
        <f t="shared" si="9096"/>
        <v>#VALUE!</v>
      </c>
      <c r="Z4065" s="221" t="e">
        <f>Y4065/PRODUCT($AA$6:AA4064)</f>
        <v>#VALUE!</v>
      </c>
      <c r="AA4065" s="16" t="e">
        <f t="shared" si="9102"/>
        <v>#VALUE!</v>
      </c>
      <c r="AB4065" s="10" t="e">
        <f t="shared" si="9103"/>
        <v>#VALUE!</v>
      </c>
      <c r="AC4065" s="90">
        <f t="shared" si="9074"/>
        <v>4065</v>
      </c>
      <c r="AD4065" s="17">
        <f t="shared" si="9112"/>
        <v>50058</v>
      </c>
      <c r="AE4065" s="16" t="e">
        <f t="shared" si="9097"/>
        <v>#VALUE!</v>
      </c>
      <c r="AF4065" s="10">
        <f ca="1">IFERROR(AVERAGE(INDIRECT("AE"&amp;AC4065-Template!$F$10+1):INDIRECT("AE"&amp;AC4065)),0)</f>
        <v>0</v>
      </c>
      <c r="AG4065" s="35"/>
      <c r="AH4065" s="86"/>
      <c r="AI4065" s="35"/>
      <c r="AJ4065" s="35"/>
      <c r="AK4065" s="35"/>
      <c r="AL4065" s="35"/>
      <c r="AM4065" s="35"/>
      <c r="AN4065" s="35"/>
      <c r="AO4065" s="35"/>
      <c r="AP4065" s="35"/>
      <c r="AQ4065" s="35"/>
      <c r="AR4065" s="35"/>
      <c r="AS4065" s="35"/>
      <c r="AT4065" s="35"/>
      <c r="AU4065" s="35"/>
      <c r="AV4065" s="35"/>
      <c r="AW4065" s="35"/>
      <c r="AX4065" s="35"/>
      <c r="AY4065" s="35"/>
      <c r="AZ4065" s="17">
        <f t="shared" ref="AZ4065" si="9163">AZ4064+1</f>
        <v>50081</v>
      </c>
      <c r="BA4065" s="216">
        <f t="shared" si="9120"/>
        <v>2</v>
      </c>
      <c r="BB4065" s="216">
        <f t="shared" ref="BB4065" si="9164">BB4064+1</f>
        <v>4060</v>
      </c>
      <c r="BC4065" s="16">
        <f t="shared" si="9122"/>
        <v>11.123287671232877</v>
      </c>
      <c r="BD4065" s="16">
        <f>IF(Template!$F$7="Linear interpolation",LinInterp($AO$5:$AO$18,$AM$5:$AM$18,BC4065),CubicSpline($AO$5:$AO$18,$AM$5:$AM$18,BC4065))</f>
        <v>14.149936006127986</v>
      </c>
      <c r="BE4065" s="221">
        <f t="shared" si="9057"/>
        <v>4.3583132112064131</v>
      </c>
      <c r="BF4065" s="221">
        <f>BE4065/PRODUCT($BG$6:BG4064)</f>
        <v>1.0003624869660779</v>
      </c>
      <c r="BG4065" s="16">
        <f t="shared" si="9123"/>
        <v>1.0003624869660779</v>
      </c>
      <c r="BH4065" s="10">
        <f t="shared" si="9124"/>
        <v>13.230774261842605</v>
      </c>
      <c r="BI4065" s="90"/>
      <c r="BJ4065" s="17">
        <f t="shared" si="9106"/>
        <v>50058</v>
      </c>
      <c r="BK4065" s="16">
        <f t="shared" si="9100"/>
        <v>13.231786151873703</v>
      </c>
      <c r="BL4065" s="10">
        <f ca="1">IFERROR(AVERAGE(INDIRECT("BK"&amp;AC4065-Template!$F$10+1):INDIRECT("BK"&amp;AC4065)),0)</f>
        <v>13.232262765307118</v>
      </c>
      <c r="BM4065" s="35"/>
      <c r="BN4065" s="86"/>
      <c r="BO4065" s="35"/>
      <c r="BP4065" s="35"/>
      <c r="BQ4065" s="35"/>
      <c r="BR4065" s="35"/>
      <c r="BS4065" s="35"/>
      <c r="BT4065" s="35"/>
      <c r="BU4065" s="35"/>
      <c r="BV4065" s="35"/>
      <c r="BW4065" s="35"/>
      <c r="BX4065" s="35"/>
      <c r="BY4065" s="35"/>
      <c r="BZ4065" s="35"/>
      <c r="CA4065" s="35"/>
      <c r="CB4065" s="35"/>
      <c r="CC4065" s="35"/>
      <c r="CD4065" s="35"/>
      <c r="CE4065" s="35"/>
      <c r="CF4065" s="35"/>
      <c r="CG4065" s="35"/>
      <c r="CH4065" s="35"/>
    </row>
    <row r="4066" spans="1:86" ht="15.6" x14ac:dyDescent="0.3">
      <c r="A4066" s="35"/>
      <c r="B4066" s="86"/>
      <c r="C4066" s="35"/>
      <c r="D4066" s="35"/>
      <c r="E4066" s="35"/>
      <c r="F4066" s="35"/>
      <c r="G4066" s="35"/>
      <c r="H4066" s="35"/>
      <c r="I4066" s="35"/>
      <c r="J4066" s="35"/>
      <c r="K4066" s="35"/>
      <c r="L4066" s="35"/>
      <c r="M4066" s="35"/>
      <c r="N4066" s="35"/>
      <c r="O4066" s="35"/>
      <c r="P4066" s="35"/>
      <c r="Q4066" s="35"/>
      <c r="R4066" s="35"/>
      <c r="S4066" s="35"/>
      <c r="T4066" s="17">
        <f t="shared" si="9101"/>
        <v>50082</v>
      </c>
      <c r="U4066" s="216">
        <f t="shared" si="9095"/>
        <v>3</v>
      </c>
      <c r="V4066" s="216">
        <f t="shared" si="9101"/>
        <v>4061</v>
      </c>
      <c r="W4066" s="16">
        <f t="shared" si="9107"/>
        <v>11.126027397260273</v>
      </c>
      <c r="X4066" s="16" t="e">
        <f>IF(Template!$F$7="Linear interpolation",LinInterp($I$5:$I$22,$G$5:$G$22,W4066),CubicSpline($I$5:$I$22,$G$5:$G$22,W4066))</f>
        <v>#VALUE!</v>
      </c>
      <c r="Y4066" s="221" t="e">
        <f t="shared" si="9096"/>
        <v>#VALUE!</v>
      </c>
      <c r="Z4066" s="221" t="e">
        <f>Y4066/PRODUCT($AA$6:AA4065)</f>
        <v>#VALUE!</v>
      </c>
      <c r="AA4066" s="16" t="e">
        <f t="shared" si="9102"/>
        <v>#VALUE!</v>
      </c>
      <c r="AB4066" s="10" t="e">
        <f t="shared" si="9103"/>
        <v>#VALUE!</v>
      </c>
      <c r="AC4066" s="90">
        <f t="shared" si="9074"/>
        <v>4066</v>
      </c>
      <c r="AD4066" s="17">
        <f t="shared" si="9112"/>
        <v>50059</v>
      </c>
      <c r="AE4066" s="16" t="e">
        <f t="shared" si="9097"/>
        <v>#VALUE!</v>
      </c>
      <c r="AF4066" s="10">
        <f ca="1">IFERROR(AVERAGE(INDIRECT("AE"&amp;AC4066-Template!$F$10+1):INDIRECT("AE"&amp;AC4066)),0)</f>
        <v>0</v>
      </c>
      <c r="AG4066" s="35"/>
      <c r="AH4066" s="86"/>
      <c r="AI4066" s="35"/>
      <c r="AJ4066" s="35"/>
      <c r="AK4066" s="35"/>
      <c r="AL4066" s="35"/>
      <c r="AM4066" s="35"/>
      <c r="AN4066" s="35"/>
      <c r="AO4066" s="35"/>
      <c r="AP4066" s="35"/>
      <c r="AQ4066" s="35"/>
      <c r="AR4066" s="35"/>
      <c r="AS4066" s="35"/>
      <c r="AT4066" s="35"/>
      <c r="AU4066" s="35"/>
      <c r="AV4066" s="35"/>
      <c r="AW4066" s="35"/>
      <c r="AX4066" s="35"/>
      <c r="AY4066" s="35"/>
      <c r="AZ4066" s="17">
        <f t="shared" ref="AZ4066" si="9165">AZ4065+1</f>
        <v>50082</v>
      </c>
      <c r="BA4066" s="216">
        <f t="shared" si="9120"/>
        <v>3</v>
      </c>
      <c r="BB4066" s="216">
        <f t="shared" ref="BB4066" si="9166">BB4065+1</f>
        <v>4061</v>
      </c>
      <c r="BC4066" s="16">
        <f t="shared" si="9122"/>
        <v>11.126027397260273</v>
      </c>
      <c r="BD4066" s="16">
        <f>IF(Template!$F$7="Linear interpolation",LinInterp($AO$5:$AO$18,$AM$5:$AM$18,BC4066),CubicSpline($AO$5:$AO$18,$AM$5:$AM$18,BC4066))</f>
        <v>14.149934339877264</v>
      </c>
      <c r="BE4066" s="221">
        <f t="shared" si="9057"/>
        <v>4.3598930379145235</v>
      </c>
      <c r="BF4066" s="221">
        <f>BE4066/PRODUCT($BG$6:BG4065)</f>
        <v>1.0003624858131004</v>
      </c>
      <c r="BG4066" s="16">
        <f t="shared" si="9123"/>
        <v>1.0003624858131004</v>
      </c>
      <c r="BH4066" s="10">
        <f t="shared" si="9124"/>
        <v>13.230732178164173</v>
      </c>
      <c r="BI4066" s="90"/>
      <c r="BJ4066" s="17">
        <f t="shared" si="9106"/>
        <v>50059</v>
      </c>
      <c r="BK4066" s="16">
        <f t="shared" si="9100"/>
        <v>13.231551658764884</v>
      </c>
      <c r="BL4066" s="10">
        <f ca="1">IFERROR(AVERAGE(INDIRECT("BK"&amp;AC4066-Template!$F$10+1):INDIRECT("BK"&amp;AC4066)),0)</f>
        <v>13.232220188986705</v>
      </c>
      <c r="BM4066" s="35"/>
      <c r="BN4066" s="86"/>
      <c r="BO4066" s="35"/>
      <c r="BP4066" s="35"/>
      <c r="BQ4066" s="35"/>
      <c r="BR4066" s="35"/>
      <c r="BS4066" s="35"/>
      <c r="BT4066" s="35"/>
      <c r="BU4066" s="35"/>
      <c r="BV4066" s="35"/>
      <c r="BW4066" s="35"/>
      <c r="BX4066" s="35"/>
      <c r="BY4066" s="35"/>
      <c r="BZ4066" s="35"/>
      <c r="CA4066" s="35"/>
      <c r="CB4066" s="35"/>
      <c r="CC4066" s="35"/>
      <c r="CD4066" s="35"/>
      <c r="CE4066" s="35"/>
      <c r="CF4066" s="35"/>
      <c r="CG4066" s="35"/>
      <c r="CH4066" s="35"/>
    </row>
    <row r="4067" spans="1:86" ht="15.6" x14ac:dyDescent="0.3">
      <c r="A4067" s="35"/>
      <c r="B4067" s="86"/>
      <c r="C4067" s="35"/>
      <c r="D4067" s="35"/>
      <c r="E4067" s="35"/>
      <c r="F4067" s="35"/>
      <c r="G4067" s="35"/>
      <c r="H4067" s="35"/>
      <c r="I4067" s="35"/>
      <c r="J4067" s="35"/>
      <c r="K4067" s="35"/>
      <c r="L4067" s="35"/>
      <c r="M4067" s="35"/>
      <c r="N4067" s="35"/>
      <c r="O4067" s="35"/>
      <c r="P4067" s="35"/>
      <c r="Q4067" s="35"/>
      <c r="R4067" s="35"/>
      <c r="S4067" s="35"/>
      <c r="T4067" s="17">
        <f t="shared" si="9101"/>
        <v>50083</v>
      </c>
      <c r="U4067" s="216">
        <f t="shared" si="9095"/>
        <v>4</v>
      </c>
      <c r="V4067" s="216">
        <f t="shared" si="9101"/>
        <v>4062</v>
      </c>
      <c r="W4067" s="16">
        <f t="shared" si="9107"/>
        <v>11.128767123287671</v>
      </c>
      <c r="X4067" s="16" t="e">
        <f>IF(Template!$F$7="Linear interpolation",LinInterp($I$5:$I$22,$G$5:$G$22,W4067),CubicSpline($I$5:$I$22,$G$5:$G$22,W4067))</f>
        <v>#VALUE!</v>
      </c>
      <c r="Y4067" s="221" t="e">
        <f t="shared" si="9096"/>
        <v>#VALUE!</v>
      </c>
      <c r="Z4067" s="221" t="e">
        <f>Y4067/PRODUCT($AA$6:AA4066)</f>
        <v>#VALUE!</v>
      </c>
      <c r="AA4067" s="16" t="e">
        <f t="shared" si="9102"/>
        <v>#VALUE!</v>
      </c>
      <c r="AB4067" s="10" t="e">
        <f t="shared" si="9103"/>
        <v>#VALUE!</v>
      </c>
      <c r="AC4067" s="90">
        <f t="shared" si="9074"/>
        <v>4067</v>
      </c>
      <c r="AD4067" s="17">
        <f t="shared" si="9112"/>
        <v>50060</v>
      </c>
      <c r="AE4067" s="16" t="e">
        <f t="shared" si="9097"/>
        <v>#VALUE!</v>
      </c>
      <c r="AF4067" s="10">
        <f ca="1">IFERROR(AVERAGE(INDIRECT("AE"&amp;AC4067-Template!$F$10+1):INDIRECT("AE"&amp;AC4067)),0)</f>
        <v>0</v>
      </c>
      <c r="AG4067" s="35"/>
      <c r="AH4067" s="86"/>
      <c r="AI4067" s="35"/>
      <c r="AJ4067" s="35"/>
      <c r="AK4067" s="35"/>
      <c r="AL4067" s="35"/>
      <c r="AM4067" s="35"/>
      <c r="AN4067" s="35"/>
      <c r="AO4067" s="35"/>
      <c r="AP4067" s="35"/>
      <c r="AQ4067" s="35"/>
      <c r="AR4067" s="35"/>
      <c r="AS4067" s="35"/>
      <c r="AT4067" s="35"/>
      <c r="AU4067" s="35"/>
      <c r="AV4067" s="35"/>
      <c r="AW4067" s="35"/>
      <c r="AX4067" s="35"/>
      <c r="AY4067" s="35"/>
      <c r="AZ4067" s="17">
        <f t="shared" ref="AZ4067" si="9167">AZ4066+1</f>
        <v>50083</v>
      </c>
      <c r="BA4067" s="216">
        <f t="shared" si="9120"/>
        <v>4</v>
      </c>
      <c r="BB4067" s="216">
        <f t="shared" ref="BB4067" si="9168">BB4066+1</f>
        <v>4062</v>
      </c>
      <c r="BC4067" s="16">
        <f t="shared" si="9122"/>
        <v>11.128767123287671</v>
      </c>
      <c r="BD4067" s="16">
        <f>IF(Template!$F$7="Linear interpolation",LinInterp($AO$5:$AO$18,$AM$5:$AM$18,BC4067),CubicSpline($AO$5:$AO$18,$AM$5:$AM$18,BC4067))</f>
        <v>14.14993266258999</v>
      </c>
      <c r="BE4067" s="221">
        <f t="shared" si="9057"/>
        <v>4.361473432245691</v>
      </c>
      <c r="BF4067" s="221">
        <f>BE4067/PRODUCT($BG$6:BG4066)</f>
        <v>1.0003624846567161</v>
      </c>
      <c r="BG4067" s="16">
        <f t="shared" si="9123"/>
        <v>1.0003624846567161</v>
      </c>
      <c r="BH4067" s="10">
        <f t="shared" si="9124"/>
        <v>13.230689970136433</v>
      </c>
      <c r="BI4067" s="90"/>
      <c r="BJ4067" s="17">
        <f t="shared" si="9106"/>
        <v>50060</v>
      </c>
      <c r="BK4067" s="16">
        <f t="shared" si="9100"/>
        <v>13.231629415441981</v>
      </c>
      <c r="BL4067" s="10">
        <f ca="1">IFERROR(AVERAGE(INDIRECT("BK"&amp;AC4067-Template!$F$10+1):INDIRECT("BK"&amp;AC4067)),0)</f>
        <v>13.232180204555535</v>
      </c>
      <c r="BM4067" s="35"/>
      <c r="BN4067" s="86"/>
      <c r="BO4067" s="35"/>
      <c r="BP4067" s="35"/>
      <c r="BQ4067" s="35"/>
      <c r="BR4067" s="35"/>
      <c r="BS4067" s="35"/>
      <c r="BT4067" s="35"/>
      <c r="BU4067" s="35"/>
      <c r="BV4067" s="35"/>
      <c r="BW4067" s="35"/>
      <c r="BX4067" s="35"/>
      <c r="BY4067" s="35"/>
      <c r="BZ4067" s="35"/>
      <c r="CA4067" s="35"/>
      <c r="CB4067" s="35"/>
      <c r="CC4067" s="35"/>
      <c r="CD4067" s="35"/>
      <c r="CE4067" s="35"/>
      <c r="CF4067" s="35"/>
      <c r="CG4067" s="35"/>
      <c r="CH4067" s="35"/>
    </row>
    <row r="4068" spans="1:86" ht="15.6" x14ac:dyDescent="0.3">
      <c r="A4068" s="35"/>
      <c r="B4068" s="86"/>
      <c r="C4068" s="35"/>
      <c r="D4068" s="35"/>
      <c r="E4068" s="35"/>
      <c r="F4068" s="35"/>
      <c r="G4068" s="35"/>
      <c r="H4068" s="35"/>
      <c r="I4068" s="35"/>
      <c r="J4068" s="35"/>
      <c r="K4068" s="35"/>
      <c r="L4068" s="35"/>
      <c r="M4068" s="35"/>
      <c r="N4068" s="35"/>
      <c r="O4068" s="35"/>
      <c r="P4068" s="35"/>
      <c r="Q4068" s="35"/>
      <c r="R4068" s="35"/>
      <c r="S4068" s="35"/>
      <c r="T4068" s="17">
        <f t="shared" si="9101"/>
        <v>50084</v>
      </c>
      <c r="U4068" s="216">
        <f t="shared" si="9095"/>
        <v>5</v>
      </c>
      <c r="V4068" s="216">
        <f t="shared" si="9101"/>
        <v>4063</v>
      </c>
      <c r="W4068" s="16">
        <f t="shared" si="9107"/>
        <v>11.131506849315068</v>
      </c>
      <c r="X4068" s="16" t="e">
        <f>IF(Template!$F$7="Linear interpolation",LinInterp($I$5:$I$22,$G$5:$G$22,W4068),CubicSpline($I$5:$I$22,$G$5:$G$22,W4068))</f>
        <v>#VALUE!</v>
      </c>
      <c r="Y4068" s="221" t="e">
        <f t="shared" si="9096"/>
        <v>#VALUE!</v>
      </c>
      <c r="Z4068" s="221" t="e">
        <f>Y4068/PRODUCT($AA$6:AA4067)</f>
        <v>#VALUE!</v>
      </c>
      <c r="AA4068" s="16" t="e">
        <f t="shared" si="9102"/>
        <v>#VALUE!</v>
      </c>
      <c r="AB4068" s="10" t="e">
        <f t="shared" si="9103"/>
        <v>#VALUE!</v>
      </c>
      <c r="AC4068" s="90">
        <f t="shared" si="9074"/>
        <v>4068</v>
      </c>
      <c r="AD4068" s="17">
        <f t="shared" si="9112"/>
        <v>50061</v>
      </c>
      <c r="AE4068" s="16" t="e">
        <f t="shared" si="9097"/>
        <v>#VALUE!</v>
      </c>
      <c r="AF4068" s="10">
        <f ca="1">IFERROR(AVERAGE(INDIRECT("AE"&amp;AC4068-Template!$F$10+1):INDIRECT("AE"&amp;AC4068)),0)</f>
        <v>0</v>
      </c>
      <c r="AG4068" s="35"/>
      <c r="AH4068" s="86"/>
      <c r="AI4068" s="35"/>
      <c r="AJ4068" s="35"/>
      <c r="AK4068" s="35"/>
      <c r="AL4068" s="35"/>
      <c r="AM4068" s="35"/>
      <c r="AN4068" s="35"/>
      <c r="AO4068" s="35"/>
      <c r="AP4068" s="35"/>
      <c r="AQ4068" s="35"/>
      <c r="AR4068" s="35"/>
      <c r="AS4068" s="35"/>
      <c r="AT4068" s="35"/>
      <c r="AU4068" s="35"/>
      <c r="AV4068" s="35"/>
      <c r="AW4068" s="35"/>
      <c r="AX4068" s="35"/>
      <c r="AY4068" s="35"/>
      <c r="AZ4068" s="17">
        <f t="shared" ref="AZ4068" si="9169">AZ4067+1</f>
        <v>50084</v>
      </c>
      <c r="BA4068" s="216">
        <f t="shared" si="9120"/>
        <v>5</v>
      </c>
      <c r="BB4068" s="216">
        <f t="shared" ref="BB4068" si="9170">BB4067+1</f>
        <v>4063</v>
      </c>
      <c r="BC4068" s="16">
        <f t="shared" si="9122"/>
        <v>11.131506849315068</v>
      </c>
      <c r="BD4068" s="16">
        <f>IF(Template!$F$7="Linear interpolation",LinInterp($AO$5:$AO$18,$AM$5:$AM$18,BC4068),CubicSpline($AO$5:$AO$18,$AM$5:$AM$18,BC4068))</f>
        <v>14.149930974239313</v>
      </c>
      <c r="BE4068" s="221">
        <f t="shared" si="9057"/>
        <v>4.3630543943871078</v>
      </c>
      <c r="BF4068" s="221">
        <f>BE4068/PRODUCT($BG$6:BG4067)</f>
        <v>1.0003624834969138</v>
      </c>
      <c r="BG4068" s="16">
        <f t="shared" si="9123"/>
        <v>1.0003624834969138</v>
      </c>
      <c r="BH4068" s="10">
        <f t="shared" si="9124"/>
        <v>13.230647637354153</v>
      </c>
      <c r="BI4068" s="90"/>
      <c r="BJ4068" s="17">
        <f t="shared" si="9106"/>
        <v>50061</v>
      </c>
      <c r="BK4068" s="16">
        <f t="shared" si="9100"/>
        <v>13.231589925439046</v>
      </c>
      <c r="BL4068" s="10">
        <f ca="1">IFERROR(AVERAGE(INDIRECT("BK"&amp;AC4068-Template!$F$10+1):INDIRECT("BK"&amp;AC4068)),0)</f>
        <v>13.232146043295854</v>
      </c>
      <c r="BM4068" s="35"/>
      <c r="BN4068" s="86"/>
      <c r="BO4068" s="35"/>
      <c r="BP4068" s="35"/>
      <c r="BQ4068" s="35"/>
      <c r="BR4068" s="35"/>
      <c r="BS4068" s="35"/>
      <c r="BT4068" s="35"/>
      <c r="BU4068" s="35"/>
      <c r="BV4068" s="35"/>
      <c r="BW4068" s="35"/>
      <c r="BX4068" s="35"/>
      <c r="BY4068" s="35"/>
      <c r="BZ4068" s="35"/>
      <c r="CA4068" s="35"/>
      <c r="CB4068" s="35"/>
      <c r="CC4068" s="35"/>
      <c r="CD4068" s="35"/>
      <c r="CE4068" s="35"/>
      <c r="CF4068" s="35"/>
      <c r="CG4068" s="35"/>
      <c r="CH4068" s="35"/>
    </row>
    <row r="4069" spans="1:86" ht="15.6" x14ac:dyDescent="0.3">
      <c r="A4069" s="35"/>
      <c r="B4069" s="86"/>
      <c r="C4069" s="35"/>
      <c r="D4069" s="35"/>
      <c r="E4069" s="35"/>
      <c r="F4069" s="35"/>
      <c r="G4069" s="35"/>
      <c r="H4069" s="35"/>
      <c r="I4069" s="35"/>
      <c r="J4069" s="35"/>
      <c r="K4069" s="35"/>
      <c r="L4069" s="35"/>
      <c r="M4069" s="35"/>
      <c r="N4069" s="35"/>
      <c r="O4069" s="35"/>
      <c r="P4069" s="35"/>
      <c r="Q4069" s="35"/>
      <c r="R4069" s="35"/>
      <c r="S4069" s="35"/>
      <c r="T4069" s="17">
        <f t="shared" si="9101"/>
        <v>50085</v>
      </c>
      <c r="U4069" s="216">
        <f t="shared" si="9095"/>
        <v>6</v>
      </c>
      <c r="V4069" s="216">
        <f t="shared" si="9101"/>
        <v>4064</v>
      </c>
      <c r="W4069" s="16">
        <f t="shared" si="9107"/>
        <v>11.134246575342466</v>
      </c>
      <c r="X4069" s="16" t="e">
        <f>IF(Template!$F$7="Linear interpolation",LinInterp($I$5:$I$22,$G$5:$G$22,W4069),CubicSpline($I$5:$I$22,$G$5:$G$22,W4069))</f>
        <v>#VALUE!</v>
      </c>
      <c r="Y4069" s="221" t="e">
        <f t="shared" si="9096"/>
        <v>#VALUE!</v>
      </c>
      <c r="Z4069" s="221" t="e">
        <f>Y4069/PRODUCT($AA$6:AA4068)</f>
        <v>#VALUE!</v>
      </c>
      <c r="AA4069" s="16" t="e">
        <f t="shared" si="9102"/>
        <v>#VALUE!</v>
      </c>
      <c r="AB4069" s="10" t="e">
        <f t="shared" si="9103"/>
        <v>#VALUE!</v>
      </c>
      <c r="AC4069" s="90">
        <f t="shared" si="9074"/>
        <v>4069</v>
      </c>
      <c r="AD4069" s="17">
        <f t="shared" si="9112"/>
        <v>50062</v>
      </c>
      <c r="AE4069" s="16" t="e">
        <f t="shared" si="9097"/>
        <v>#VALUE!</v>
      </c>
      <c r="AF4069" s="10">
        <f ca="1">IFERROR(AVERAGE(INDIRECT("AE"&amp;AC4069-Template!$F$10+1):INDIRECT("AE"&amp;AC4069)),0)</f>
        <v>0</v>
      </c>
      <c r="AG4069" s="35"/>
      <c r="AH4069" s="86"/>
      <c r="AI4069" s="35"/>
      <c r="AJ4069" s="35"/>
      <c r="AK4069" s="35"/>
      <c r="AL4069" s="35"/>
      <c r="AM4069" s="35"/>
      <c r="AN4069" s="35"/>
      <c r="AO4069" s="35"/>
      <c r="AP4069" s="35"/>
      <c r="AQ4069" s="35"/>
      <c r="AR4069" s="35"/>
      <c r="AS4069" s="35"/>
      <c r="AT4069" s="35"/>
      <c r="AU4069" s="35"/>
      <c r="AV4069" s="35"/>
      <c r="AW4069" s="35"/>
      <c r="AX4069" s="35"/>
      <c r="AY4069" s="35"/>
      <c r="AZ4069" s="17">
        <f t="shared" ref="AZ4069" si="9171">AZ4068+1</f>
        <v>50085</v>
      </c>
      <c r="BA4069" s="216">
        <f t="shared" si="9120"/>
        <v>6</v>
      </c>
      <c r="BB4069" s="216">
        <f t="shared" ref="BB4069" si="9172">BB4068+1</f>
        <v>4064</v>
      </c>
      <c r="BC4069" s="16">
        <f t="shared" si="9122"/>
        <v>11.134246575342466</v>
      </c>
      <c r="BD4069" s="16">
        <f>IF(Template!$F$7="Linear interpolation",LinInterp($AO$5:$AO$18,$AM$5:$AM$18,BC4069),CubicSpline($AO$5:$AO$18,$AM$5:$AM$18,BC4069))</f>
        <v>14.149929274798378</v>
      </c>
      <c r="BE4069" s="221">
        <f t="shared" si="9057"/>
        <v>4.3646359245260236</v>
      </c>
      <c r="BF4069" s="221">
        <f>BE4069/PRODUCT($BG$6:BG4068)</f>
        <v>1.000362482333695</v>
      </c>
      <c r="BG4069" s="16">
        <f t="shared" si="9123"/>
        <v>1.0003624834969138</v>
      </c>
      <c r="BH4069" s="10">
        <f t="shared" si="9124"/>
        <v>13.230647637354153</v>
      </c>
      <c r="BI4069" s="90"/>
      <c r="BJ4069" s="17">
        <f t="shared" si="9106"/>
        <v>50062</v>
      </c>
      <c r="BK4069" s="16">
        <f t="shared" si="9100"/>
        <v>13.231550312886032</v>
      </c>
      <c r="BL4069" s="10">
        <f ca="1">IFERROR(AVERAGE(INDIRECT("BK"&amp;AC4069-Template!$F$10+1):INDIRECT("BK"&amp;AC4069)),0)</f>
        <v>13.232108195077959</v>
      </c>
      <c r="BM4069" s="35"/>
      <c r="BN4069" s="86"/>
      <c r="BO4069" s="35"/>
      <c r="BP4069" s="35"/>
      <c r="BQ4069" s="35"/>
      <c r="BR4069" s="35"/>
      <c r="BS4069" s="35"/>
      <c r="BT4069" s="35"/>
      <c r="BU4069" s="35"/>
      <c r="BV4069" s="35"/>
      <c r="BW4069" s="35"/>
      <c r="BX4069" s="35"/>
      <c r="BY4069" s="35"/>
      <c r="BZ4069" s="35"/>
      <c r="CA4069" s="35"/>
      <c r="CB4069" s="35"/>
      <c r="CC4069" s="35"/>
      <c r="CD4069" s="35"/>
      <c r="CE4069" s="35"/>
      <c r="CF4069" s="35"/>
      <c r="CG4069" s="35"/>
      <c r="CH4069" s="35"/>
    </row>
    <row r="4070" spans="1:86" ht="15.6" x14ac:dyDescent="0.3">
      <c r="A4070" s="35"/>
      <c r="B4070" s="86"/>
      <c r="C4070" s="35"/>
      <c r="D4070" s="35"/>
      <c r="E4070" s="35"/>
      <c r="F4070" s="35"/>
      <c r="G4070" s="35"/>
      <c r="H4070" s="35"/>
      <c r="I4070" s="35"/>
      <c r="J4070" s="35"/>
      <c r="K4070" s="35"/>
      <c r="L4070" s="35"/>
      <c r="M4070" s="35"/>
      <c r="N4070" s="35"/>
      <c r="O4070" s="35"/>
      <c r="P4070" s="35"/>
      <c r="Q4070" s="35"/>
      <c r="R4070" s="35"/>
      <c r="S4070" s="35"/>
      <c r="T4070" s="17">
        <f t="shared" si="9101"/>
        <v>50086</v>
      </c>
      <c r="U4070" s="216">
        <f t="shared" si="9095"/>
        <v>7</v>
      </c>
      <c r="V4070" s="216">
        <f t="shared" si="9101"/>
        <v>4065</v>
      </c>
      <c r="W4070" s="16">
        <f t="shared" si="9107"/>
        <v>11.136986301369863</v>
      </c>
      <c r="X4070" s="16" t="e">
        <f>IF(Template!$F$7="Linear interpolation",LinInterp($I$5:$I$22,$G$5:$G$22,W4070),CubicSpline($I$5:$I$22,$G$5:$G$22,W4070))</f>
        <v>#VALUE!</v>
      </c>
      <c r="Y4070" s="221" t="e">
        <f t="shared" si="9096"/>
        <v>#VALUE!</v>
      </c>
      <c r="Z4070" s="221" t="e">
        <f>Y4070/PRODUCT($AA$6:AA4069)</f>
        <v>#VALUE!</v>
      </c>
      <c r="AA4070" s="16" t="e">
        <f t="shared" si="9102"/>
        <v>#VALUE!</v>
      </c>
      <c r="AB4070" s="10" t="e">
        <f t="shared" si="9103"/>
        <v>#VALUE!</v>
      </c>
      <c r="AC4070" s="90">
        <f t="shared" si="9074"/>
        <v>4070</v>
      </c>
      <c r="AD4070" s="17">
        <f t="shared" si="9112"/>
        <v>50063</v>
      </c>
      <c r="AE4070" s="16" t="e">
        <f t="shared" si="9097"/>
        <v>#VALUE!</v>
      </c>
      <c r="AF4070" s="10">
        <f ca="1">IFERROR(AVERAGE(INDIRECT("AE"&amp;AC4070-Template!$F$10+1):INDIRECT("AE"&amp;AC4070)),0)</f>
        <v>0</v>
      </c>
      <c r="AG4070" s="35"/>
      <c r="AH4070" s="86"/>
      <c r="AI4070" s="35"/>
      <c r="AJ4070" s="35"/>
      <c r="AK4070" s="35"/>
      <c r="AL4070" s="35"/>
      <c r="AM4070" s="35"/>
      <c r="AN4070" s="35"/>
      <c r="AO4070" s="35"/>
      <c r="AP4070" s="35"/>
      <c r="AQ4070" s="35"/>
      <c r="AR4070" s="35"/>
      <c r="AS4070" s="35"/>
      <c r="AT4070" s="35"/>
      <c r="AU4070" s="35"/>
      <c r="AV4070" s="35"/>
      <c r="AW4070" s="35"/>
      <c r="AX4070" s="35"/>
      <c r="AY4070" s="35"/>
      <c r="AZ4070" s="17">
        <f t="shared" ref="AZ4070" si="9173">AZ4069+1</f>
        <v>50086</v>
      </c>
      <c r="BA4070" s="216">
        <f t="shared" si="9120"/>
        <v>7</v>
      </c>
      <c r="BB4070" s="216">
        <f t="shared" ref="BB4070" si="9174">BB4069+1</f>
        <v>4065</v>
      </c>
      <c r="BC4070" s="16">
        <f t="shared" si="9122"/>
        <v>11.136986301369863</v>
      </c>
      <c r="BD4070" s="16">
        <f>IF(Template!$F$7="Linear interpolation",LinInterp($AO$5:$AO$18,$AM$5:$AM$18,BC4070),CubicSpline($AO$5:$AO$18,$AM$5:$AM$18,BC4070))</f>
        <v>14.149927564240333</v>
      </c>
      <c r="BE4070" s="221">
        <f t="shared" si="9057"/>
        <v>4.3662180228497336</v>
      </c>
      <c r="BF4070" s="221">
        <f>BE4070/PRODUCT($BG$6:BG4069)</f>
        <v>1.0003624800038404</v>
      </c>
      <c r="BG4070" s="16">
        <f t="shared" si="9123"/>
        <v>1.0003624834969138</v>
      </c>
      <c r="BH4070" s="10">
        <f t="shared" si="9124"/>
        <v>13.230647637354153</v>
      </c>
      <c r="BI4070" s="90"/>
      <c r="BJ4070" s="17">
        <f t="shared" si="9106"/>
        <v>50063</v>
      </c>
      <c r="BK4070" s="16">
        <f t="shared" si="9100"/>
        <v>13.23151057758032</v>
      </c>
      <c r="BL4070" s="10">
        <f ca="1">IFERROR(AVERAGE(INDIRECT("BK"&amp;AC4070-Template!$F$10+1):INDIRECT("BK"&amp;AC4070)),0)</f>
        <v>13.232070225567009</v>
      </c>
      <c r="BM4070" s="35"/>
      <c r="BN4070" s="86"/>
      <c r="BO4070" s="35"/>
      <c r="BP4070" s="35"/>
      <c r="BQ4070" s="35"/>
      <c r="BR4070" s="35"/>
      <c r="BS4070" s="35"/>
      <c r="BT4070" s="35"/>
      <c r="BU4070" s="35"/>
      <c r="BV4070" s="35"/>
      <c r="BW4070" s="35"/>
      <c r="BX4070" s="35"/>
      <c r="BY4070" s="35"/>
      <c r="BZ4070" s="35"/>
      <c r="CA4070" s="35"/>
      <c r="CB4070" s="35"/>
      <c r="CC4070" s="35"/>
      <c r="CD4070" s="35"/>
      <c r="CE4070" s="35"/>
      <c r="CF4070" s="35"/>
      <c r="CG4070" s="35"/>
      <c r="CH4070" s="35"/>
    </row>
    <row r="4071" spans="1:86" ht="15.6" x14ac:dyDescent="0.3">
      <c r="A4071" s="35"/>
      <c r="B4071" s="86"/>
      <c r="C4071" s="35"/>
      <c r="D4071" s="35"/>
      <c r="E4071" s="35"/>
      <c r="F4071" s="35"/>
      <c r="G4071" s="35"/>
      <c r="H4071" s="35"/>
      <c r="I4071" s="35"/>
      <c r="J4071" s="35"/>
      <c r="K4071" s="35"/>
      <c r="L4071" s="35"/>
      <c r="M4071" s="35"/>
      <c r="N4071" s="35"/>
      <c r="O4071" s="35"/>
      <c r="P4071" s="35"/>
      <c r="Q4071" s="35"/>
      <c r="R4071" s="35"/>
      <c r="S4071" s="35"/>
      <c r="T4071" s="17">
        <f t="shared" si="9101"/>
        <v>50087</v>
      </c>
      <c r="U4071" s="216">
        <f t="shared" si="9095"/>
        <v>1</v>
      </c>
      <c r="V4071" s="216">
        <f t="shared" si="9101"/>
        <v>4066</v>
      </c>
      <c r="W4071" s="16">
        <f t="shared" si="9107"/>
        <v>11.139726027397261</v>
      </c>
      <c r="X4071" s="16" t="e">
        <f>IF(Template!$F$7="Linear interpolation",LinInterp($I$5:$I$22,$G$5:$G$22,W4071),CubicSpline($I$5:$I$22,$G$5:$G$22,W4071))</f>
        <v>#VALUE!</v>
      </c>
      <c r="Y4071" s="221" t="e">
        <f t="shared" si="9096"/>
        <v>#VALUE!</v>
      </c>
      <c r="Z4071" s="221" t="e">
        <f>Y4071/PRODUCT($AA$6:AA4070)</f>
        <v>#VALUE!</v>
      </c>
      <c r="AA4071" s="16" t="e">
        <f t="shared" si="9102"/>
        <v>#VALUE!</v>
      </c>
      <c r="AB4071" s="10" t="e">
        <f t="shared" si="9103"/>
        <v>#VALUE!</v>
      </c>
      <c r="AC4071" s="90">
        <f t="shared" si="9074"/>
        <v>4071</v>
      </c>
      <c r="AD4071" s="17">
        <f t="shared" si="9112"/>
        <v>50064</v>
      </c>
      <c r="AE4071" s="16" t="e">
        <f t="shared" si="9097"/>
        <v>#VALUE!</v>
      </c>
      <c r="AF4071" s="10">
        <f ca="1">IFERROR(AVERAGE(INDIRECT("AE"&amp;AC4071-Template!$F$10+1):INDIRECT("AE"&amp;AC4071)),0)</f>
        <v>0</v>
      </c>
      <c r="AG4071" s="35"/>
      <c r="AH4071" s="86"/>
      <c r="AI4071" s="35"/>
      <c r="AJ4071" s="35"/>
      <c r="AK4071" s="35"/>
      <c r="AL4071" s="35"/>
      <c r="AM4071" s="35"/>
      <c r="AN4071" s="35"/>
      <c r="AO4071" s="35"/>
      <c r="AP4071" s="35"/>
      <c r="AQ4071" s="35"/>
      <c r="AR4071" s="35"/>
      <c r="AS4071" s="35"/>
      <c r="AT4071" s="35"/>
      <c r="AU4071" s="35"/>
      <c r="AV4071" s="35"/>
      <c r="AW4071" s="35"/>
      <c r="AX4071" s="35"/>
      <c r="AY4071" s="35"/>
      <c r="AZ4071" s="17">
        <f t="shared" ref="AZ4071" si="9175">AZ4070+1</f>
        <v>50087</v>
      </c>
      <c r="BA4071" s="216">
        <f t="shared" si="9120"/>
        <v>1</v>
      </c>
      <c r="BB4071" s="216">
        <f t="shared" ref="BB4071" si="9176">BB4070+1</f>
        <v>4066</v>
      </c>
      <c r="BC4071" s="16">
        <f t="shared" si="9122"/>
        <v>11.139726027397261</v>
      </c>
      <c r="BD4071" s="16">
        <f>IF(Template!$F$7="Linear interpolation",LinInterp($AO$5:$AO$18,$AM$5:$AM$18,BC4071),CubicSpline($AO$5:$AO$18,$AM$5:$AM$18,BC4071))</f>
        <v>14.149925842538325</v>
      </c>
      <c r="BE4071" s="221">
        <f t="shared" si="9057"/>
        <v>4.3678006895455503</v>
      </c>
      <c r="BF4071" s="221">
        <f>BE4071/PRODUCT($BG$6:BG4070)</f>
        <v>1.000362476503925</v>
      </c>
      <c r="BG4071" s="16">
        <f t="shared" si="9123"/>
        <v>1.000362476503925</v>
      </c>
      <c r="BH4071" s="10">
        <f t="shared" si="9124"/>
        <v>13.23039239326096</v>
      </c>
      <c r="BI4071" s="90"/>
      <c r="BJ4071" s="17">
        <f t="shared" si="9106"/>
        <v>50064</v>
      </c>
      <c r="BK4071" s="16">
        <f t="shared" si="9100"/>
        <v>13.23151057758032</v>
      </c>
      <c r="BL4071" s="10">
        <f ca="1">IFERROR(AVERAGE(INDIRECT("BK"&amp;AC4071-Template!$F$10+1):INDIRECT("BK"&amp;AC4071)),0)</f>
        <v>13.232033463275531</v>
      </c>
      <c r="BM4071" s="35"/>
      <c r="BN4071" s="86"/>
      <c r="BO4071" s="35"/>
      <c r="BP4071" s="35"/>
      <c r="BQ4071" s="35"/>
      <c r="BR4071" s="35"/>
      <c r="BS4071" s="35"/>
      <c r="BT4071" s="35"/>
      <c r="BU4071" s="35"/>
      <c r="BV4071" s="35"/>
      <c r="BW4071" s="35"/>
      <c r="BX4071" s="35"/>
      <c r="BY4071" s="35"/>
      <c r="BZ4071" s="35"/>
      <c r="CA4071" s="35"/>
      <c r="CB4071" s="35"/>
      <c r="CC4071" s="35"/>
      <c r="CD4071" s="35"/>
      <c r="CE4071" s="35"/>
      <c r="CF4071" s="35"/>
      <c r="CG4071" s="35"/>
      <c r="CH4071" s="35"/>
    </row>
    <row r="4072" spans="1:86" ht="15.6" x14ac:dyDescent="0.3">
      <c r="A4072" s="35"/>
      <c r="B4072" s="86"/>
      <c r="C4072" s="35"/>
      <c r="D4072" s="35"/>
      <c r="E4072" s="35"/>
      <c r="F4072" s="35"/>
      <c r="G4072" s="35"/>
      <c r="H4072" s="35"/>
      <c r="I4072" s="35"/>
      <c r="J4072" s="35"/>
      <c r="K4072" s="35"/>
      <c r="L4072" s="35"/>
      <c r="M4072" s="35"/>
      <c r="N4072" s="35"/>
      <c r="O4072" s="35"/>
      <c r="P4072" s="35"/>
      <c r="Q4072" s="35"/>
      <c r="R4072" s="35"/>
      <c r="S4072" s="35"/>
      <c r="T4072" s="17">
        <f t="shared" si="9101"/>
        <v>50088</v>
      </c>
      <c r="U4072" s="216">
        <f t="shared" si="9095"/>
        <v>2</v>
      </c>
      <c r="V4072" s="216">
        <f t="shared" si="9101"/>
        <v>4067</v>
      </c>
      <c r="W4072" s="16">
        <f t="shared" si="9107"/>
        <v>11.142465753424657</v>
      </c>
      <c r="X4072" s="16" t="e">
        <f>IF(Template!$F$7="Linear interpolation",LinInterp($I$5:$I$22,$G$5:$G$22,W4072),CubicSpline($I$5:$I$22,$G$5:$G$22,W4072))</f>
        <v>#VALUE!</v>
      </c>
      <c r="Y4072" s="221" t="e">
        <f t="shared" si="9096"/>
        <v>#VALUE!</v>
      </c>
      <c r="Z4072" s="221" t="e">
        <f>Y4072/PRODUCT($AA$6:AA4071)</f>
        <v>#VALUE!</v>
      </c>
      <c r="AA4072" s="16" t="e">
        <f t="shared" si="9102"/>
        <v>#VALUE!</v>
      </c>
      <c r="AB4072" s="10" t="e">
        <f t="shared" si="9103"/>
        <v>#VALUE!</v>
      </c>
      <c r="AC4072" s="90">
        <f t="shared" si="9074"/>
        <v>4072</v>
      </c>
      <c r="AD4072" s="17">
        <f t="shared" si="9112"/>
        <v>50065</v>
      </c>
      <c r="AE4072" s="16" t="e">
        <f t="shared" si="9097"/>
        <v>#VALUE!</v>
      </c>
      <c r="AF4072" s="10">
        <f ca="1">IFERROR(AVERAGE(INDIRECT("AE"&amp;AC4072-Template!$F$10+1):INDIRECT("AE"&amp;AC4072)),0)</f>
        <v>0</v>
      </c>
      <c r="AG4072" s="35"/>
      <c r="AH4072" s="86"/>
      <c r="AI4072" s="35"/>
      <c r="AJ4072" s="35"/>
      <c r="AK4072" s="35"/>
      <c r="AL4072" s="35"/>
      <c r="AM4072" s="35"/>
      <c r="AN4072" s="35"/>
      <c r="AO4072" s="35"/>
      <c r="AP4072" s="35"/>
      <c r="AQ4072" s="35"/>
      <c r="AR4072" s="35"/>
      <c r="AS4072" s="35"/>
      <c r="AT4072" s="35"/>
      <c r="AU4072" s="35"/>
      <c r="AV4072" s="35"/>
      <c r="AW4072" s="35"/>
      <c r="AX4072" s="35"/>
      <c r="AY4072" s="35"/>
      <c r="AZ4072" s="17">
        <f t="shared" ref="AZ4072" si="9177">AZ4071+1</f>
        <v>50088</v>
      </c>
      <c r="BA4072" s="216">
        <f t="shared" si="9120"/>
        <v>2</v>
      </c>
      <c r="BB4072" s="216">
        <f t="shared" ref="BB4072" si="9178">BB4071+1</f>
        <v>4067</v>
      </c>
      <c r="BC4072" s="16">
        <f t="shared" si="9122"/>
        <v>11.142465753424657</v>
      </c>
      <c r="BD4072" s="16">
        <f>IF(Template!$F$7="Linear interpolation",LinInterp($AO$5:$AO$18,$AM$5:$AM$18,BC4072),CubicSpline($AO$5:$AO$18,$AM$5:$AM$18,BC4072))</f>
        <v>14.1499241096655</v>
      </c>
      <c r="BE4072" s="221">
        <f t="shared" si="9057"/>
        <v>4.3693839248008324</v>
      </c>
      <c r="BF4072" s="221">
        <f>BE4072/PRODUCT($BG$6:BG4071)</f>
        <v>1.0003624788235121</v>
      </c>
      <c r="BG4072" s="16">
        <f t="shared" si="9123"/>
        <v>1.0003624788235121</v>
      </c>
      <c r="BH4072" s="10">
        <f t="shared" si="9124"/>
        <v>13.230477058193358</v>
      </c>
      <c r="BI4072" s="90"/>
      <c r="BJ4072" s="17">
        <f t="shared" si="9106"/>
        <v>50065</v>
      </c>
      <c r="BK4072" s="16">
        <f t="shared" si="9100"/>
        <v>13.23151057758032</v>
      </c>
      <c r="BL4072" s="10">
        <f ca="1">IFERROR(AVERAGE(INDIRECT("BK"&amp;AC4072-Template!$F$10+1):INDIRECT("BK"&amp;AC4072)),0)</f>
        <v>13.231997912200727</v>
      </c>
      <c r="BM4072" s="35"/>
      <c r="BN4072" s="86"/>
      <c r="BO4072" s="35"/>
      <c r="BP4072" s="35"/>
      <c r="BQ4072" s="35"/>
      <c r="BR4072" s="35"/>
      <c r="BS4072" s="35"/>
      <c r="BT4072" s="35"/>
      <c r="BU4072" s="35"/>
      <c r="BV4072" s="35"/>
      <c r="BW4072" s="35"/>
      <c r="BX4072" s="35"/>
      <c r="BY4072" s="35"/>
      <c r="BZ4072" s="35"/>
      <c r="CA4072" s="35"/>
      <c r="CB4072" s="35"/>
      <c r="CC4072" s="35"/>
      <c r="CD4072" s="35"/>
      <c r="CE4072" s="35"/>
      <c r="CF4072" s="35"/>
      <c r="CG4072" s="35"/>
      <c r="CH4072" s="35"/>
    </row>
    <row r="4073" spans="1:86" ht="15.6" x14ac:dyDescent="0.3">
      <c r="A4073" s="35"/>
      <c r="B4073" s="86"/>
      <c r="C4073" s="35"/>
      <c r="D4073" s="35"/>
      <c r="E4073" s="35"/>
      <c r="F4073" s="35"/>
      <c r="G4073" s="35"/>
      <c r="H4073" s="35"/>
      <c r="I4073" s="35"/>
      <c r="J4073" s="35"/>
      <c r="K4073" s="35"/>
      <c r="L4073" s="35"/>
      <c r="M4073" s="35"/>
      <c r="N4073" s="35"/>
      <c r="O4073" s="35"/>
      <c r="P4073" s="35"/>
      <c r="Q4073" s="35"/>
      <c r="R4073" s="35"/>
      <c r="S4073" s="35"/>
      <c r="T4073" s="17">
        <f t="shared" si="9101"/>
        <v>50089</v>
      </c>
      <c r="U4073" s="216">
        <f t="shared" si="9095"/>
        <v>3</v>
      </c>
      <c r="V4073" s="216">
        <f t="shared" si="9101"/>
        <v>4068</v>
      </c>
      <c r="W4073" s="16">
        <f t="shared" si="9107"/>
        <v>11.145205479452056</v>
      </c>
      <c r="X4073" s="16" t="e">
        <f>IF(Template!$F$7="Linear interpolation",LinInterp($I$5:$I$22,$G$5:$G$22,W4073),CubicSpline($I$5:$I$22,$G$5:$G$22,W4073))</f>
        <v>#VALUE!</v>
      </c>
      <c r="Y4073" s="221" t="e">
        <f t="shared" si="9096"/>
        <v>#VALUE!</v>
      </c>
      <c r="Z4073" s="221" t="e">
        <f>Y4073/PRODUCT($AA$6:AA4072)</f>
        <v>#VALUE!</v>
      </c>
      <c r="AA4073" s="16" t="e">
        <f t="shared" si="9102"/>
        <v>#VALUE!</v>
      </c>
      <c r="AB4073" s="10" t="e">
        <f t="shared" si="9103"/>
        <v>#VALUE!</v>
      </c>
      <c r="AC4073" s="90">
        <f t="shared" si="9074"/>
        <v>4073</v>
      </c>
      <c r="AD4073" s="17">
        <f t="shared" si="9112"/>
        <v>50066</v>
      </c>
      <c r="AE4073" s="16" t="e">
        <f t="shared" si="9097"/>
        <v>#VALUE!</v>
      </c>
      <c r="AF4073" s="10">
        <f ca="1">IFERROR(AVERAGE(INDIRECT("AE"&amp;AC4073-Template!$F$10+1):INDIRECT("AE"&amp;AC4073)),0)</f>
        <v>0</v>
      </c>
      <c r="AG4073" s="35"/>
      <c r="AH4073" s="86"/>
      <c r="AI4073" s="35"/>
      <c r="AJ4073" s="35"/>
      <c r="AK4073" s="35"/>
      <c r="AL4073" s="35"/>
      <c r="AM4073" s="35"/>
      <c r="AN4073" s="35"/>
      <c r="AO4073" s="35"/>
      <c r="AP4073" s="35"/>
      <c r="AQ4073" s="35"/>
      <c r="AR4073" s="35"/>
      <c r="AS4073" s="35"/>
      <c r="AT4073" s="35"/>
      <c r="AU4073" s="35"/>
      <c r="AV4073" s="35"/>
      <c r="AW4073" s="35"/>
      <c r="AX4073" s="35"/>
      <c r="AY4073" s="35"/>
      <c r="AZ4073" s="17">
        <f t="shared" ref="AZ4073" si="9179">AZ4072+1</f>
        <v>50089</v>
      </c>
      <c r="BA4073" s="216">
        <f t="shared" si="9120"/>
        <v>3</v>
      </c>
      <c r="BB4073" s="216">
        <f t="shared" ref="BB4073" si="9180">BB4072+1</f>
        <v>4068</v>
      </c>
      <c r="BC4073" s="16">
        <f t="shared" si="9122"/>
        <v>11.145205479452056</v>
      </c>
      <c r="BD4073" s="16">
        <f>IF(Template!$F$7="Linear interpolation",LinInterp($AO$5:$AO$18,$AM$5:$AM$18,BC4073),CubicSpline($AO$5:$AO$18,$AM$5:$AM$18,BC4073))</f>
        <v>14.149922365595007</v>
      </c>
      <c r="BE4073" s="221">
        <f t="shared" si="9057"/>
        <v>4.3709677288029782</v>
      </c>
      <c r="BF4073" s="221">
        <f>BE4073/PRODUCT($BG$6:BG4072)</f>
        <v>1.0003624776465982</v>
      </c>
      <c r="BG4073" s="16">
        <f t="shared" si="9123"/>
        <v>1.0003624776465982</v>
      </c>
      <c r="BH4073" s="10">
        <f t="shared" si="9124"/>
        <v>13.230434100836019</v>
      </c>
      <c r="BI4073" s="90"/>
      <c r="BJ4073" s="17">
        <f t="shared" si="9106"/>
        <v>50066</v>
      </c>
      <c r="BK4073" s="16">
        <f t="shared" si="9100"/>
        <v>13.231270938073191</v>
      </c>
      <c r="BL4073" s="10">
        <f ca="1">IFERROR(AVERAGE(INDIRECT("BK"&amp;AC4073-Template!$F$10+1):INDIRECT("BK"&amp;AC4073)),0)</f>
        <v>13.231954373142353</v>
      </c>
      <c r="BM4073" s="35"/>
      <c r="BN4073" s="86"/>
      <c r="BO4073" s="35"/>
      <c r="BP4073" s="35"/>
      <c r="BQ4073" s="35"/>
      <c r="BR4073" s="35"/>
      <c r="BS4073" s="35"/>
      <c r="BT4073" s="35"/>
      <c r="BU4073" s="35"/>
      <c r="BV4073" s="35"/>
      <c r="BW4073" s="35"/>
      <c r="BX4073" s="35"/>
      <c r="BY4073" s="35"/>
      <c r="BZ4073" s="35"/>
      <c r="CA4073" s="35"/>
      <c r="CB4073" s="35"/>
      <c r="CC4073" s="35"/>
      <c r="CD4073" s="35"/>
      <c r="CE4073" s="35"/>
      <c r="CF4073" s="35"/>
      <c r="CG4073" s="35"/>
      <c r="CH4073" s="35"/>
    </row>
    <row r="4074" spans="1:86" ht="15.6" x14ac:dyDescent="0.3">
      <c r="A4074" s="35"/>
      <c r="B4074" s="86"/>
      <c r="C4074" s="35"/>
      <c r="D4074" s="35"/>
      <c r="E4074" s="35"/>
      <c r="F4074" s="35"/>
      <c r="G4074" s="35"/>
      <c r="H4074" s="35"/>
      <c r="I4074" s="35"/>
      <c r="J4074" s="35"/>
      <c r="K4074" s="35"/>
      <c r="L4074" s="35"/>
      <c r="M4074" s="35"/>
      <c r="N4074" s="35"/>
      <c r="O4074" s="35"/>
      <c r="P4074" s="35"/>
      <c r="Q4074" s="35"/>
      <c r="R4074" s="35"/>
      <c r="S4074" s="35"/>
      <c r="T4074" s="17">
        <f t="shared" si="9101"/>
        <v>50090</v>
      </c>
      <c r="U4074" s="216">
        <f t="shared" si="9095"/>
        <v>4</v>
      </c>
      <c r="V4074" s="216">
        <f t="shared" si="9101"/>
        <v>4069</v>
      </c>
      <c r="W4074" s="16">
        <f t="shared" si="9107"/>
        <v>11.147945205479452</v>
      </c>
      <c r="X4074" s="16" t="e">
        <f>IF(Template!$F$7="Linear interpolation",LinInterp($I$5:$I$22,$G$5:$G$22,W4074),CubicSpline($I$5:$I$22,$G$5:$G$22,W4074))</f>
        <v>#VALUE!</v>
      </c>
      <c r="Y4074" s="221" t="e">
        <f t="shared" si="9096"/>
        <v>#VALUE!</v>
      </c>
      <c r="Z4074" s="221" t="e">
        <f>Y4074/PRODUCT($AA$6:AA4073)</f>
        <v>#VALUE!</v>
      </c>
      <c r="AA4074" s="16" t="e">
        <f t="shared" si="9102"/>
        <v>#VALUE!</v>
      </c>
      <c r="AB4074" s="10" t="e">
        <f t="shared" si="9103"/>
        <v>#VALUE!</v>
      </c>
      <c r="AC4074" s="90">
        <f t="shared" si="9074"/>
        <v>4074</v>
      </c>
      <c r="AD4074" s="17">
        <f t="shared" si="9112"/>
        <v>50067</v>
      </c>
      <c r="AE4074" s="16" t="e">
        <f t="shared" si="9097"/>
        <v>#VALUE!</v>
      </c>
      <c r="AF4074" s="10">
        <f ca="1">IFERROR(AVERAGE(INDIRECT("AE"&amp;AC4074-Template!$F$10+1):INDIRECT("AE"&amp;AC4074)),0)</f>
        <v>0</v>
      </c>
      <c r="AG4074" s="35"/>
      <c r="AH4074" s="86"/>
      <c r="AI4074" s="35"/>
      <c r="AJ4074" s="35"/>
      <c r="AK4074" s="35"/>
      <c r="AL4074" s="35"/>
      <c r="AM4074" s="35"/>
      <c r="AN4074" s="35"/>
      <c r="AO4074" s="35"/>
      <c r="AP4074" s="35"/>
      <c r="AQ4074" s="35"/>
      <c r="AR4074" s="35"/>
      <c r="AS4074" s="35"/>
      <c r="AT4074" s="35"/>
      <c r="AU4074" s="35"/>
      <c r="AV4074" s="35"/>
      <c r="AW4074" s="35"/>
      <c r="AX4074" s="35"/>
      <c r="AY4074" s="35"/>
      <c r="AZ4074" s="17">
        <f t="shared" ref="AZ4074" si="9181">AZ4073+1</f>
        <v>50090</v>
      </c>
      <c r="BA4074" s="216">
        <f t="shared" si="9120"/>
        <v>4</v>
      </c>
      <c r="BB4074" s="216">
        <f t="shared" ref="BB4074" si="9182">BB4073+1</f>
        <v>4069</v>
      </c>
      <c r="BC4074" s="16">
        <f t="shared" si="9122"/>
        <v>11.147945205479452</v>
      </c>
      <c r="BD4074" s="16">
        <f>IF(Template!$F$7="Linear interpolation",LinInterp($AO$5:$AO$18,$AM$5:$AM$18,BC4074),CubicSpline($AO$5:$AO$18,$AM$5:$AM$18,BC4074))</f>
        <v>14.149920610299993</v>
      </c>
      <c r="BE4074" s="221">
        <f t="shared" si="9057"/>
        <v>4.3725521017394451</v>
      </c>
      <c r="BF4074" s="221">
        <f>BE4074/PRODUCT($BG$6:BG4073)</f>
        <v>1.0003624764662586</v>
      </c>
      <c r="BG4074" s="16">
        <f t="shared" si="9123"/>
        <v>1.0003624764662586</v>
      </c>
      <c r="BH4074" s="10">
        <f t="shared" si="9124"/>
        <v>13.230391018440478</v>
      </c>
      <c r="BI4074" s="90"/>
      <c r="BJ4074" s="17">
        <f t="shared" si="9106"/>
        <v>50067</v>
      </c>
      <c r="BK4074" s="16">
        <f t="shared" si="9100"/>
        <v>13.231350408133501</v>
      </c>
      <c r="BL4074" s="10">
        <f ca="1">IFERROR(AVERAGE(INDIRECT("BK"&amp;AC4074-Template!$F$10+1):INDIRECT("BK"&amp;AC4074)),0)</f>
        <v>13.231913483085993</v>
      </c>
      <c r="BM4074" s="35"/>
      <c r="BN4074" s="86"/>
      <c r="BO4074" s="35"/>
      <c r="BP4074" s="35"/>
      <c r="BQ4074" s="35"/>
      <c r="BR4074" s="35"/>
      <c r="BS4074" s="35"/>
      <c r="BT4074" s="35"/>
      <c r="BU4074" s="35"/>
      <c r="BV4074" s="35"/>
      <c r="BW4074" s="35"/>
      <c r="BX4074" s="35"/>
      <c r="BY4074" s="35"/>
      <c r="BZ4074" s="35"/>
      <c r="CA4074" s="35"/>
      <c r="CB4074" s="35"/>
      <c r="CC4074" s="35"/>
      <c r="CD4074" s="35"/>
      <c r="CE4074" s="35"/>
      <c r="CF4074" s="35"/>
      <c r="CG4074" s="35"/>
      <c r="CH4074" s="35"/>
    </row>
    <row r="4075" spans="1:86" ht="15.6" x14ac:dyDescent="0.3">
      <c r="A4075" s="35"/>
      <c r="B4075" s="86"/>
      <c r="C4075" s="35"/>
      <c r="D4075" s="35"/>
      <c r="E4075" s="35"/>
      <c r="F4075" s="35"/>
      <c r="G4075" s="35"/>
      <c r="H4075" s="35"/>
      <c r="I4075" s="35"/>
      <c r="J4075" s="35"/>
      <c r="K4075" s="35"/>
      <c r="L4075" s="35"/>
      <c r="M4075" s="35"/>
      <c r="N4075" s="35"/>
      <c r="O4075" s="35"/>
      <c r="P4075" s="35"/>
      <c r="Q4075" s="35"/>
      <c r="R4075" s="35"/>
      <c r="S4075" s="35"/>
      <c r="T4075" s="17">
        <f t="shared" si="9101"/>
        <v>50091</v>
      </c>
      <c r="U4075" s="216">
        <f t="shared" si="9095"/>
        <v>5</v>
      </c>
      <c r="V4075" s="216">
        <f t="shared" si="9101"/>
        <v>4070</v>
      </c>
      <c r="W4075" s="16">
        <f t="shared" si="9107"/>
        <v>11.150684931506849</v>
      </c>
      <c r="X4075" s="16" t="e">
        <f>IF(Template!$F$7="Linear interpolation",LinInterp($I$5:$I$22,$G$5:$G$22,W4075),CubicSpline($I$5:$I$22,$G$5:$G$22,W4075))</f>
        <v>#VALUE!</v>
      </c>
      <c r="Y4075" s="221" t="e">
        <f t="shared" si="9096"/>
        <v>#VALUE!</v>
      </c>
      <c r="Z4075" s="221" t="e">
        <f>Y4075/PRODUCT($AA$6:AA4074)</f>
        <v>#VALUE!</v>
      </c>
      <c r="AA4075" s="16" t="e">
        <f t="shared" si="9102"/>
        <v>#VALUE!</v>
      </c>
      <c r="AB4075" s="10" t="e">
        <f t="shared" si="9103"/>
        <v>#VALUE!</v>
      </c>
      <c r="AC4075" s="90">
        <f t="shared" si="9074"/>
        <v>4075</v>
      </c>
      <c r="AD4075" s="17">
        <f t="shared" si="9112"/>
        <v>50068</v>
      </c>
      <c r="AE4075" s="16" t="e">
        <f t="shared" si="9097"/>
        <v>#VALUE!</v>
      </c>
      <c r="AF4075" s="10">
        <f ca="1">IFERROR(AVERAGE(INDIRECT("AE"&amp;AC4075-Template!$F$10+1):INDIRECT("AE"&amp;AC4075)),0)</f>
        <v>0</v>
      </c>
      <c r="AG4075" s="35"/>
      <c r="AH4075" s="86"/>
      <c r="AI4075" s="35"/>
      <c r="AJ4075" s="35"/>
      <c r="AK4075" s="35"/>
      <c r="AL4075" s="35"/>
      <c r="AM4075" s="35"/>
      <c r="AN4075" s="35"/>
      <c r="AO4075" s="35"/>
      <c r="AP4075" s="35"/>
      <c r="AQ4075" s="35"/>
      <c r="AR4075" s="35"/>
      <c r="AS4075" s="35"/>
      <c r="AT4075" s="35"/>
      <c r="AU4075" s="35"/>
      <c r="AV4075" s="35"/>
      <c r="AW4075" s="35"/>
      <c r="AX4075" s="35"/>
      <c r="AY4075" s="35"/>
      <c r="AZ4075" s="17">
        <f t="shared" ref="AZ4075" si="9183">AZ4074+1</f>
        <v>50091</v>
      </c>
      <c r="BA4075" s="216">
        <f t="shared" si="9120"/>
        <v>5</v>
      </c>
      <c r="BB4075" s="216">
        <f t="shared" ref="BB4075" si="9184">BB4074+1</f>
        <v>4070</v>
      </c>
      <c r="BC4075" s="16">
        <f t="shared" si="9122"/>
        <v>11.150684931506849</v>
      </c>
      <c r="BD4075" s="16">
        <f>IF(Template!$F$7="Linear interpolation",LinInterp($AO$5:$AO$18,$AM$5:$AM$18,BC4075),CubicSpline($AO$5:$AO$18,$AM$5:$AM$18,BC4075))</f>
        <v>14.149918843753603</v>
      </c>
      <c r="BE4075" s="221">
        <f t="shared" si="9057"/>
        <v>4.3741370437976848</v>
      </c>
      <c r="BF4075" s="221">
        <f>BE4075/PRODUCT($BG$6:BG4074)</f>
        <v>1.0003624752824807</v>
      </c>
      <c r="BG4075" s="16">
        <f t="shared" si="9123"/>
        <v>1.0003624752824807</v>
      </c>
      <c r="BH4075" s="10">
        <f t="shared" si="9124"/>
        <v>13.230347810544774</v>
      </c>
      <c r="BI4075" s="90"/>
      <c r="BJ4075" s="17">
        <f t="shared" si="9106"/>
        <v>50068</v>
      </c>
      <c r="BK4075" s="16">
        <f t="shared" si="9100"/>
        <v>13.231310058172795</v>
      </c>
      <c r="BL4075" s="10">
        <f ca="1">IFERROR(AVERAGE(INDIRECT("BK"&amp;AC4075-Template!$F$10+1):INDIRECT("BK"&amp;AC4075)),0)</f>
        <v>13.231878555388652</v>
      </c>
      <c r="BM4075" s="35"/>
      <c r="BN4075" s="86"/>
      <c r="BO4075" s="35"/>
      <c r="BP4075" s="35"/>
      <c r="BQ4075" s="35"/>
      <c r="BR4075" s="35"/>
      <c r="BS4075" s="35"/>
      <c r="BT4075" s="35"/>
      <c r="BU4075" s="35"/>
      <c r="BV4075" s="35"/>
      <c r="BW4075" s="35"/>
      <c r="BX4075" s="35"/>
      <c r="BY4075" s="35"/>
      <c r="BZ4075" s="35"/>
      <c r="CA4075" s="35"/>
      <c r="CB4075" s="35"/>
      <c r="CC4075" s="35"/>
      <c r="CD4075" s="35"/>
      <c r="CE4075" s="35"/>
      <c r="CF4075" s="35"/>
      <c r="CG4075" s="35"/>
      <c r="CH4075" s="35"/>
    </row>
    <row r="4076" spans="1:86" ht="15.6" x14ac:dyDescent="0.3">
      <c r="A4076" s="35"/>
      <c r="B4076" s="86"/>
      <c r="C4076" s="35"/>
      <c r="D4076" s="35"/>
      <c r="E4076" s="35"/>
      <c r="F4076" s="35"/>
      <c r="G4076" s="35"/>
      <c r="H4076" s="35"/>
      <c r="I4076" s="35"/>
      <c r="J4076" s="35"/>
      <c r="K4076" s="35"/>
      <c r="L4076" s="35"/>
      <c r="M4076" s="35"/>
      <c r="N4076" s="35"/>
      <c r="O4076" s="35"/>
      <c r="P4076" s="35"/>
      <c r="Q4076" s="35"/>
      <c r="R4076" s="35"/>
      <c r="S4076" s="35"/>
      <c r="T4076" s="17">
        <f t="shared" si="9101"/>
        <v>50092</v>
      </c>
      <c r="U4076" s="216">
        <f t="shared" si="9095"/>
        <v>6</v>
      </c>
      <c r="V4076" s="216">
        <f t="shared" si="9101"/>
        <v>4071</v>
      </c>
      <c r="W4076" s="16">
        <f t="shared" si="9107"/>
        <v>11.153424657534247</v>
      </c>
      <c r="X4076" s="16" t="e">
        <f>IF(Template!$F$7="Linear interpolation",LinInterp($I$5:$I$22,$G$5:$G$22,W4076),CubicSpline($I$5:$I$22,$G$5:$G$22,W4076))</f>
        <v>#VALUE!</v>
      </c>
      <c r="Y4076" s="221" t="e">
        <f t="shared" si="9096"/>
        <v>#VALUE!</v>
      </c>
      <c r="Z4076" s="221" t="e">
        <f>Y4076/PRODUCT($AA$6:AA4075)</f>
        <v>#VALUE!</v>
      </c>
      <c r="AA4076" s="16" t="e">
        <f t="shared" si="9102"/>
        <v>#VALUE!</v>
      </c>
      <c r="AB4076" s="10" t="e">
        <f t="shared" si="9103"/>
        <v>#VALUE!</v>
      </c>
      <c r="AC4076" s="90">
        <f t="shared" si="9074"/>
        <v>4076</v>
      </c>
      <c r="AD4076" s="17">
        <f t="shared" si="9112"/>
        <v>50069</v>
      </c>
      <c r="AE4076" s="16" t="e">
        <f t="shared" si="9097"/>
        <v>#VALUE!</v>
      </c>
      <c r="AF4076" s="10">
        <f ca="1">IFERROR(AVERAGE(INDIRECT("AE"&amp;AC4076-Template!$F$10+1):INDIRECT("AE"&amp;AC4076)),0)</f>
        <v>0</v>
      </c>
      <c r="AG4076" s="35"/>
      <c r="AH4076" s="86"/>
      <c r="AI4076" s="35"/>
      <c r="AJ4076" s="35"/>
      <c r="AK4076" s="35"/>
      <c r="AL4076" s="35"/>
      <c r="AM4076" s="35"/>
      <c r="AN4076" s="35"/>
      <c r="AO4076" s="35"/>
      <c r="AP4076" s="35"/>
      <c r="AQ4076" s="35"/>
      <c r="AR4076" s="35"/>
      <c r="AS4076" s="35"/>
      <c r="AT4076" s="35"/>
      <c r="AU4076" s="35"/>
      <c r="AV4076" s="35"/>
      <c r="AW4076" s="35"/>
      <c r="AX4076" s="35"/>
      <c r="AY4076" s="35"/>
      <c r="AZ4076" s="17">
        <f t="shared" ref="AZ4076" si="9185">AZ4075+1</f>
        <v>50092</v>
      </c>
      <c r="BA4076" s="216">
        <f t="shared" si="9120"/>
        <v>6</v>
      </c>
      <c r="BB4076" s="216">
        <f t="shared" ref="BB4076" si="9186">BB4075+1</f>
        <v>4071</v>
      </c>
      <c r="BC4076" s="16">
        <f t="shared" si="9122"/>
        <v>11.153424657534247</v>
      </c>
      <c r="BD4076" s="16">
        <f>IF(Template!$F$7="Linear interpolation",LinInterp($AO$5:$AO$18,$AM$5:$AM$18,BC4076),CubicSpline($AO$5:$AO$18,$AM$5:$AM$18,BC4076))</f>
        <v>14.149917065928985</v>
      </c>
      <c r="BE4076" s="221">
        <f t="shared" si="9057"/>
        <v>4.3757225551652263</v>
      </c>
      <c r="BF4076" s="221">
        <f>BE4076/PRODUCT($BG$6:BG4075)</f>
        <v>1.000362474095271</v>
      </c>
      <c r="BG4076" s="16">
        <f t="shared" si="9123"/>
        <v>1.0003624752824807</v>
      </c>
      <c r="BH4076" s="10">
        <f t="shared" si="9124"/>
        <v>13.230347810544774</v>
      </c>
      <c r="BI4076" s="90"/>
      <c r="BJ4076" s="17">
        <f t="shared" si="9106"/>
        <v>50069</v>
      </c>
      <c r="BK4076" s="16">
        <f t="shared" si="9100"/>
        <v>13.231269585110894</v>
      </c>
      <c r="BL4076" s="10">
        <f ca="1">IFERROR(AVERAGE(INDIRECT("BK"&amp;AC4076-Template!$F$10+1):INDIRECT("BK"&amp;AC4076)),0)</f>
        <v>13.231839856170492</v>
      </c>
      <c r="BM4076" s="35"/>
      <c r="BN4076" s="86"/>
      <c r="BO4076" s="35"/>
      <c r="BP4076" s="35"/>
      <c r="BQ4076" s="35"/>
      <c r="BR4076" s="35"/>
      <c r="BS4076" s="35"/>
      <c r="BT4076" s="35"/>
      <c r="BU4076" s="35"/>
      <c r="BV4076" s="35"/>
      <c r="BW4076" s="35"/>
      <c r="BX4076" s="35"/>
      <c r="BY4076" s="35"/>
      <c r="BZ4076" s="35"/>
      <c r="CA4076" s="35"/>
      <c r="CB4076" s="35"/>
      <c r="CC4076" s="35"/>
      <c r="CD4076" s="35"/>
      <c r="CE4076" s="35"/>
      <c r="CF4076" s="35"/>
      <c r="CG4076" s="35"/>
      <c r="CH4076" s="35"/>
    </row>
    <row r="4077" spans="1:86" ht="15.6" x14ac:dyDescent="0.3">
      <c r="A4077" s="35"/>
      <c r="B4077" s="86"/>
      <c r="C4077" s="35"/>
      <c r="D4077" s="35"/>
      <c r="E4077" s="35"/>
      <c r="F4077" s="35"/>
      <c r="G4077" s="35"/>
      <c r="H4077" s="35"/>
      <c r="I4077" s="35"/>
      <c r="J4077" s="35"/>
      <c r="K4077" s="35"/>
      <c r="L4077" s="35"/>
      <c r="M4077" s="35"/>
      <c r="N4077" s="35"/>
      <c r="O4077" s="35"/>
      <c r="P4077" s="35"/>
      <c r="Q4077" s="35"/>
      <c r="R4077" s="35"/>
      <c r="S4077" s="35"/>
      <c r="T4077" s="17">
        <f t="shared" si="9101"/>
        <v>50093</v>
      </c>
      <c r="U4077" s="216">
        <f t="shared" si="9095"/>
        <v>7</v>
      </c>
      <c r="V4077" s="216">
        <f t="shared" si="9101"/>
        <v>4072</v>
      </c>
      <c r="W4077" s="16">
        <f t="shared" si="9107"/>
        <v>11.156164383561643</v>
      </c>
      <c r="X4077" s="16" t="e">
        <f>IF(Template!$F$7="Linear interpolation",LinInterp($I$5:$I$22,$G$5:$G$22,W4077),CubicSpline($I$5:$I$22,$G$5:$G$22,W4077))</f>
        <v>#VALUE!</v>
      </c>
      <c r="Y4077" s="221" t="e">
        <f t="shared" si="9096"/>
        <v>#VALUE!</v>
      </c>
      <c r="Z4077" s="221" t="e">
        <f>Y4077/PRODUCT($AA$6:AA4076)</f>
        <v>#VALUE!</v>
      </c>
      <c r="AA4077" s="16" t="e">
        <f t="shared" si="9102"/>
        <v>#VALUE!</v>
      </c>
      <c r="AB4077" s="10" t="e">
        <f t="shared" si="9103"/>
        <v>#VALUE!</v>
      </c>
      <c r="AC4077" s="90">
        <f t="shared" si="9074"/>
        <v>4077</v>
      </c>
      <c r="AD4077" s="17">
        <f t="shared" si="9112"/>
        <v>50070</v>
      </c>
      <c r="AE4077" s="16" t="e">
        <f t="shared" si="9097"/>
        <v>#VALUE!</v>
      </c>
      <c r="AF4077" s="10">
        <f ca="1">IFERROR(AVERAGE(INDIRECT("AE"&amp;AC4077-Template!$F$10+1):INDIRECT("AE"&amp;AC4077)),0)</f>
        <v>0</v>
      </c>
      <c r="AG4077" s="35"/>
      <c r="AH4077" s="86"/>
      <c r="AI4077" s="35"/>
      <c r="AJ4077" s="35"/>
      <c r="AK4077" s="35"/>
      <c r="AL4077" s="35"/>
      <c r="AM4077" s="35"/>
      <c r="AN4077" s="35"/>
      <c r="AO4077" s="35"/>
      <c r="AP4077" s="35"/>
      <c r="AQ4077" s="35"/>
      <c r="AR4077" s="35"/>
      <c r="AS4077" s="35"/>
      <c r="AT4077" s="35"/>
      <c r="AU4077" s="35"/>
      <c r="AV4077" s="35"/>
      <c r="AW4077" s="35"/>
      <c r="AX4077" s="35"/>
      <c r="AY4077" s="35"/>
      <c r="AZ4077" s="17">
        <f t="shared" ref="AZ4077" si="9187">AZ4076+1</f>
        <v>50093</v>
      </c>
      <c r="BA4077" s="216">
        <f t="shared" si="9120"/>
        <v>7</v>
      </c>
      <c r="BB4077" s="216">
        <f t="shared" ref="BB4077" si="9188">BB4076+1</f>
        <v>4072</v>
      </c>
      <c r="BC4077" s="16">
        <f t="shared" si="9122"/>
        <v>11.156164383561643</v>
      </c>
      <c r="BD4077" s="16">
        <f>IF(Template!$F$7="Linear interpolation",LinInterp($AO$5:$AO$18,$AM$5:$AM$18,BC4077),CubicSpline($AO$5:$AO$18,$AM$5:$AM$18,BC4077))</f>
        <v>14.149915276799289</v>
      </c>
      <c r="BE4077" s="221">
        <f t="shared" si="9057"/>
        <v>4.3773086360296247</v>
      </c>
      <c r="BF4077" s="221">
        <f>BE4077/PRODUCT($BG$6:BG4076)</f>
        <v>1.000362471717414</v>
      </c>
      <c r="BG4077" s="16">
        <f t="shared" si="9123"/>
        <v>1.0003624752824807</v>
      </c>
      <c r="BH4077" s="10">
        <f t="shared" si="9124"/>
        <v>13.230347810544774</v>
      </c>
      <c r="BI4077" s="90"/>
      <c r="BJ4077" s="17">
        <f t="shared" si="9106"/>
        <v>50070</v>
      </c>
      <c r="BK4077" s="16">
        <f t="shared" si="9100"/>
        <v>13.231228988526356</v>
      </c>
      <c r="BL4077" s="10">
        <f ca="1">IFERROR(AVERAGE(INDIRECT("BK"&amp;AC4077-Template!$F$10+1):INDIRECT("BK"&amp;AC4077)),0)</f>
        <v>13.231801034999558</v>
      </c>
      <c r="BM4077" s="35"/>
      <c r="BN4077" s="86"/>
      <c r="BO4077" s="35"/>
      <c r="BP4077" s="35"/>
      <c r="BQ4077" s="35"/>
      <c r="BR4077" s="35"/>
      <c r="BS4077" s="35"/>
      <c r="BT4077" s="35"/>
      <c r="BU4077" s="35"/>
      <c r="BV4077" s="35"/>
      <c r="BW4077" s="35"/>
      <c r="BX4077" s="35"/>
      <c r="BY4077" s="35"/>
      <c r="BZ4077" s="35"/>
      <c r="CA4077" s="35"/>
      <c r="CB4077" s="35"/>
      <c r="CC4077" s="35"/>
      <c r="CD4077" s="35"/>
      <c r="CE4077" s="35"/>
      <c r="CF4077" s="35"/>
      <c r="CG4077" s="35"/>
      <c r="CH4077" s="35"/>
    </row>
    <row r="4078" spans="1:86" ht="15.6" x14ac:dyDescent="0.3">
      <c r="A4078" s="35"/>
      <c r="B4078" s="86"/>
      <c r="C4078" s="35"/>
      <c r="D4078" s="35"/>
      <c r="E4078" s="35"/>
      <c r="F4078" s="35"/>
      <c r="G4078" s="35"/>
      <c r="H4078" s="35"/>
      <c r="I4078" s="35"/>
      <c r="J4078" s="35"/>
      <c r="K4078" s="35"/>
      <c r="L4078" s="35"/>
      <c r="M4078" s="35"/>
      <c r="N4078" s="35"/>
      <c r="O4078" s="35"/>
      <c r="P4078" s="35"/>
      <c r="Q4078" s="35"/>
      <c r="R4078" s="35"/>
      <c r="S4078" s="35"/>
      <c r="T4078" s="17">
        <f t="shared" si="9101"/>
        <v>50094</v>
      </c>
      <c r="U4078" s="216">
        <f t="shared" si="9095"/>
        <v>1</v>
      </c>
      <c r="V4078" s="216">
        <f t="shared" si="9101"/>
        <v>4073</v>
      </c>
      <c r="W4078" s="16">
        <f t="shared" si="9107"/>
        <v>11.158904109589042</v>
      </c>
      <c r="X4078" s="16" t="e">
        <f>IF(Template!$F$7="Linear interpolation",LinInterp($I$5:$I$22,$G$5:$G$22,W4078),CubicSpline($I$5:$I$22,$G$5:$G$22,W4078))</f>
        <v>#VALUE!</v>
      </c>
      <c r="Y4078" s="221" t="e">
        <f t="shared" si="9096"/>
        <v>#VALUE!</v>
      </c>
      <c r="Z4078" s="221" t="e">
        <f>Y4078/PRODUCT($AA$6:AA4077)</f>
        <v>#VALUE!</v>
      </c>
      <c r="AA4078" s="16" t="e">
        <f t="shared" si="9102"/>
        <v>#VALUE!</v>
      </c>
      <c r="AB4078" s="10" t="e">
        <f t="shared" si="9103"/>
        <v>#VALUE!</v>
      </c>
      <c r="AC4078" s="90">
        <f t="shared" si="9074"/>
        <v>4078</v>
      </c>
      <c r="AD4078" s="17">
        <f t="shared" si="9112"/>
        <v>50071</v>
      </c>
      <c r="AE4078" s="16" t="e">
        <f t="shared" si="9097"/>
        <v>#VALUE!</v>
      </c>
      <c r="AF4078" s="10">
        <f ca="1">IFERROR(AVERAGE(INDIRECT("AE"&amp;AC4078-Template!$F$10+1):INDIRECT("AE"&amp;AC4078)),0)</f>
        <v>0</v>
      </c>
      <c r="AG4078" s="35"/>
      <c r="AH4078" s="86"/>
      <c r="AI4078" s="35"/>
      <c r="AJ4078" s="35"/>
      <c r="AK4078" s="35"/>
      <c r="AL4078" s="35"/>
      <c r="AM4078" s="35"/>
      <c r="AN4078" s="35"/>
      <c r="AO4078" s="35"/>
      <c r="AP4078" s="35"/>
      <c r="AQ4078" s="35"/>
      <c r="AR4078" s="35"/>
      <c r="AS4078" s="35"/>
      <c r="AT4078" s="35"/>
      <c r="AU4078" s="35"/>
      <c r="AV4078" s="35"/>
      <c r="AW4078" s="35"/>
      <c r="AX4078" s="35"/>
      <c r="AY4078" s="35"/>
      <c r="AZ4078" s="17">
        <f t="shared" ref="AZ4078" si="9189">AZ4077+1</f>
        <v>50094</v>
      </c>
      <c r="BA4078" s="216">
        <f t="shared" si="9120"/>
        <v>1</v>
      </c>
      <c r="BB4078" s="216">
        <f t="shared" ref="BB4078" si="9190">BB4077+1</f>
        <v>4073</v>
      </c>
      <c r="BC4078" s="16">
        <f t="shared" si="9122"/>
        <v>11.158904109589042</v>
      </c>
      <c r="BD4078" s="16">
        <f>IF(Template!$F$7="Linear interpolation",LinInterp($AO$5:$AO$18,$AM$5:$AM$18,BC4078),CubicSpline($AO$5:$AO$18,$AM$5:$AM$18,BC4078))</f>
        <v>14.149913476337657</v>
      </c>
      <c r="BE4078" s="221">
        <f t="shared" si="9057"/>
        <v>4.3788952865784587</v>
      </c>
      <c r="BF4078" s="221">
        <f>BE4078/PRODUCT($BG$6:BG4077)</f>
        <v>1.0003624681454666</v>
      </c>
      <c r="BG4078" s="16">
        <f t="shared" si="9123"/>
        <v>1.0003624681454666</v>
      </c>
      <c r="BH4078" s="10">
        <f t="shared" si="9124"/>
        <v>13.230087309530457</v>
      </c>
      <c r="BI4078" s="90"/>
      <c r="BJ4078" s="17">
        <f t="shared" si="9106"/>
        <v>50071</v>
      </c>
      <c r="BK4078" s="16">
        <f t="shared" si="9100"/>
        <v>13.231228988526356</v>
      </c>
      <c r="BL4078" s="10">
        <f ca="1">IFERROR(AVERAGE(INDIRECT("BK"&amp;AC4078-Template!$F$10+1):INDIRECT("BK"&amp;AC4078)),0)</f>
        <v>13.231763449114423</v>
      </c>
      <c r="BM4078" s="35"/>
      <c r="BN4078" s="86"/>
      <c r="BO4078" s="35"/>
      <c r="BP4078" s="35"/>
      <c r="BQ4078" s="35"/>
      <c r="BR4078" s="35"/>
      <c r="BS4078" s="35"/>
      <c r="BT4078" s="35"/>
      <c r="BU4078" s="35"/>
      <c r="BV4078" s="35"/>
      <c r="BW4078" s="35"/>
      <c r="BX4078" s="35"/>
      <c r="BY4078" s="35"/>
      <c r="BZ4078" s="35"/>
      <c r="CA4078" s="35"/>
      <c r="CB4078" s="35"/>
      <c r="CC4078" s="35"/>
      <c r="CD4078" s="35"/>
      <c r="CE4078" s="35"/>
      <c r="CF4078" s="35"/>
      <c r="CG4078" s="35"/>
      <c r="CH4078" s="35"/>
    </row>
    <row r="4079" spans="1:86" ht="15.6" x14ac:dyDescent="0.3">
      <c r="A4079" s="35"/>
      <c r="B4079" s="86"/>
      <c r="C4079" s="35"/>
      <c r="D4079" s="35"/>
      <c r="E4079" s="35"/>
      <c r="F4079" s="35"/>
      <c r="G4079" s="35"/>
      <c r="H4079" s="35"/>
      <c r="I4079" s="35"/>
      <c r="J4079" s="35"/>
      <c r="K4079" s="35"/>
      <c r="L4079" s="35"/>
      <c r="M4079" s="35"/>
      <c r="N4079" s="35"/>
      <c r="O4079" s="35"/>
      <c r="P4079" s="35"/>
      <c r="Q4079" s="35"/>
      <c r="R4079" s="35"/>
      <c r="S4079" s="35"/>
      <c r="T4079" s="17">
        <f t="shared" si="9101"/>
        <v>50095</v>
      </c>
      <c r="U4079" s="216">
        <f t="shared" si="9095"/>
        <v>2</v>
      </c>
      <c r="V4079" s="216">
        <f t="shared" si="9101"/>
        <v>4074</v>
      </c>
      <c r="W4079" s="16">
        <f t="shared" si="9107"/>
        <v>11.161643835616438</v>
      </c>
      <c r="X4079" s="16" t="e">
        <f>IF(Template!$F$7="Linear interpolation",LinInterp($I$5:$I$22,$G$5:$G$22,W4079),CubicSpline($I$5:$I$22,$G$5:$G$22,W4079))</f>
        <v>#VALUE!</v>
      </c>
      <c r="Y4079" s="221" t="e">
        <f t="shared" si="9096"/>
        <v>#VALUE!</v>
      </c>
      <c r="Z4079" s="221" t="e">
        <f>Y4079/PRODUCT($AA$6:AA4078)</f>
        <v>#VALUE!</v>
      </c>
      <c r="AA4079" s="16" t="e">
        <f t="shared" si="9102"/>
        <v>#VALUE!</v>
      </c>
      <c r="AB4079" s="10" t="e">
        <f t="shared" si="9103"/>
        <v>#VALUE!</v>
      </c>
      <c r="AC4079" s="90">
        <f t="shared" si="9074"/>
        <v>4079</v>
      </c>
      <c r="AD4079" s="17">
        <f t="shared" si="9112"/>
        <v>50072</v>
      </c>
      <c r="AE4079" s="16" t="e">
        <f t="shared" si="9097"/>
        <v>#VALUE!</v>
      </c>
      <c r="AF4079" s="10">
        <f ca="1">IFERROR(AVERAGE(INDIRECT("AE"&amp;AC4079-Template!$F$10+1):INDIRECT("AE"&amp;AC4079)),0)</f>
        <v>0</v>
      </c>
      <c r="AG4079" s="35"/>
      <c r="AH4079" s="86"/>
      <c r="AI4079" s="35"/>
      <c r="AJ4079" s="35"/>
      <c r="AK4079" s="35"/>
      <c r="AL4079" s="35"/>
      <c r="AM4079" s="35"/>
      <c r="AN4079" s="35"/>
      <c r="AO4079" s="35"/>
      <c r="AP4079" s="35"/>
      <c r="AQ4079" s="35"/>
      <c r="AR4079" s="35"/>
      <c r="AS4079" s="35"/>
      <c r="AT4079" s="35"/>
      <c r="AU4079" s="35"/>
      <c r="AV4079" s="35"/>
      <c r="AW4079" s="35"/>
      <c r="AX4079" s="35"/>
      <c r="AY4079" s="35"/>
      <c r="AZ4079" s="17">
        <f t="shared" ref="AZ4079" si="9191">AZ4078+1</f>
        <v>50095</v>
      </c>
      <c r="BA4079" s="216">
        <f t="shared" si="9120"/>
        <v>2</v>
      </c>
      <c r="BB4079" s="216">
        <f t="shared" ref="BB4079" si="9192">BB4078+1</f>
        <v>4074</v>
      </c>
      <c r="BC4079" s="16">
        <f t="shared" si="9122"/>
        <v>11.161643835616438</v>
      </c>
      <c r="BD4079" s="16">
        <f>IF(Template!$F$7="Linear interpolation",LinInterp($AO$5:$AO$18,$AM$5:$AM$18,BC4079),CubicSpline($AO$5:$AO$18,$AM$5:$AM$18,BC4079))</f>
        <v>14.149911664517239</v>
      </c>
      <c r="BE4079" s="221">
        <f t="shared" si="9057"/>
        <v>4.3804825069993747</v>
      </c>
      <c r="BF4079" s="221">
        <f>BE4079/PRODUCT($BG$6:BG4078)</f>
        <v>1.0003624705130039</v>
      </c>
      <c r="BG4079" s="16">
        <f t="shared" si="9123"/>
        <v>1.0003624705130039</v>
      </c>
      <c r="BH4079" s="10">
        <f t="shared" si="9124"/>
        <v>13.23017372464108</v>
      </c>
      <c r="BI4079" s="90"/>
      <c r="BJ4079" s="17">
        <f t="shared" si="9106"/>
        <v>50072</v>
      </c>
      <c r="BK4079" s="16">
        <f t="shared" si="9100"/>
        <v>13.231228988526356</v>
      </c>
      <c r="BL4079" s="10">
        <f ca="1">IFERROR(AVERAGE(INDIRECT("BK"&amp;AC4079-Template!$F$10+1):INDIRECT("BK"&amp;AC4079)),0)</f>
        <v>13.23172710254147</v>
      </c>
      <c r="BM4079" s="35"/>
      <c r="BN4079" s="86"/>
      <c r="BO4079" s="35"/>
      <c r="BP4079" s="35"/>
      <c r="BQ4079" s="35"/>
      <c r="BR4079" s="35"/>
      <c r="BS4079" s="35"/>
      <c r="BT4079" s="35"/>
      <c r="BU4079" s="35"/>
      <c r="BV4079" s="35"/>
      <c r="BW4079" s="35"/>
      <c r="BX4079" s="35"/>
      <c r="BY4079" s="35"/>
      <c r="BZ4079" s="35"/>
      <c r="CA4079" s="35"/>
      <c r="CB4079" s="35"/>
      <c r="CC4079" s="35"/>
      <c r="CD4079" s="35"/>
      <c r="CE4079" s="35"/>
      <c r="CF4079" s="35"/>
      <c r="CG4079" s="35"/>
      <c r="CH4079" s="35"/>
    </row>
    <row r="4080" spans="1:86" ht="15.6" x14ac:dyDescent="0.3">
      <c r="A4080" s="35"/>
      <c r="B4080" s="86"/>
      <c r="C4080" s="35"/>
      <c r="D4080" s="35"/>
      <c r="E4080" s="35"/>
      <c r="F4080" s="35"/>
      <c r="G4080" s="35"/>
      <c r="H4080" s="35"/>
      <c r="I4080" s="35"/>
      <c r="J4080" s="35"/>
      <c r="K4080" s="35"/>
      <c r="L4080" s="35"/>
      <c r="M4080" s="35"/>
      <c r="N4080" s="35"/>
      <c r="O4080" s="35"/>
      <c r="P4080" s="35"/>
      <c r="Q4080" s="35"/>
      <c r="R4080" s="35"/>
      <c r="S4080" s="35"/>
      <c r="T4080" s="17">
        <f t="shared" si="9101"/>
        <v>50096</v>
      </c>
      <c r="U4080" s="216">
        <f t="shared" si="9095"/>
        <v>3</v>
      </c>
      <c r="V4080" s="216">
        <f t="shared" si="9101"/>
        <v>4075</v>
      </c>
      <c r="W4080" s="16">
        <f t="shared" si="9107"/>
        <v>11.164383561643836</v>
      </c>
      <c r="X4080" s="16" t="e">
        <f>IF(Template!$F$7="Linear interpolation",LinInterp($I$5:$I$22,$G$5:$G$22,W4080),CubicSpline($I$5:$I$22,$G$5:$G$22,W4080))</f>
        <v>#VALUE!</v>
      </c>
      <c r="Y4080" s="221" t="e">
        <f t="shared" si="9096"/>
        <v>#VALUE!</v>
      </c>
      <c r="Z4080" s="221" t="e">
        <f>Y4080/PRODUCT($AA$6:AA4079)</f>
        <v>#VALUE!</v>
      </c>
      <c r="AA4080" s="16" t="e">
        <f t="shared" si="9102"/>
        <v>#VALUE!</v>
      </c>
      <c r="AB4080" s="10" t="e">
        <f t="shared" si="9103"/>
        <v>#VALUE!</v>
      </c>
      <c r="AC4080" s="90">
        <f t="shared" si="9074"/>
        <v>4080</v>
      </c>
      <c r="AD4080" s="17">
        <f t="shared" si="9112"/>
        <v>50073</v>
      </c>
      <c r="AE4080" s="16" t="e">
        <f t="shared" si="9097"/>
        <v>#VALUE!</v>
      </c>
      <c r="AF4080" s="10">
        <f ca="1">IFERROR(AVERAGE(INDIRECT("AE"&amp;AC4080-Template!$F$10+1):INDIRECT("AE"&amp;AC4080)),0)</f>
        <v>0</v>
      </c>
      <c r="AG4080" s="35"/>
      <c r="AH4080" s="86"/>
      <c r="AI4080" s="35"/>
      <c r="AJ4080" s="35"/>
      <c r="AK4080" s="35"/>
      <c r="AL4080" s="35"/>
      <c r="AM4080" s="35"/>
      <c r="AN4080" s="35"/>
      <c r="AO4080" s="35"/>
      <c r="AP4080" s="35"/>
      <c r="AQ4080" s="35"/>
      <c r="AR4080" s="35"/>
      <c r="AS4080" s="35"/>
      <c r="AT4080" s="35"/>
      <c r="AU4080" s="35"/>
      <c r="AV4080" s="35"/>
      <c r="AW4080" s="35"/>
      <c r="AX4080" s="35"/>
      <c r="AY4080" s="35"/>
      <c r="AZ4080" s="17">
        <f t="shared" ref="AZ4080" si="9193">AZ4079+1</f>
        <v>50096</v>
      </c>
      <c r="BA4080" s="216">
        <f t="shared" si="9120"/>
        <v>3</v>
      </c>
      <c r="BB4080" s="216">
        <f t="shared" ref="BB4080" si="9194">BB4079+1</f>
        <v>4075</v>
      </c>
      <c r="BC4080" s="16">
        <f t="shared" si="9122"/>
        <v>11.164383561643836</v>
      </c>
      <c r="BD4080" s="16">
        <f>IF(Template!$F$7="Linear interpolation",LinInterp($AO$5:$AO$18,$AM$5:$AM$18,BC4080),CubicSpline($AO$5:$AO$18,$AM$5:$AM$18,BC4080))</f>
        <v>14.149909841311183</v>
      </c>
      <c r="BE4080" s="221">
        <f t="shared" si="9057"/>
        <v>4.3820702974800296</v>
      </c>
      <c r="BF4080" s="221">
        <f>BE4080/PRODUCT($BG$6:BG4079)</f>
        <v>1.0003624693120263</v>
      </c>
      <c r="BG4080" s="16">
        <f t="shared" si="9123"/>
        <v>1.0003624693120263</v>
      </c>
      <c r="BH4080" s="10">
        <f t="shared" si="9124"/>
        <v>13.230129888960885</v>
      </c>
      <c r="BI4080" s="90"/>
      <c r="BJ4080" s="17">
        <f t="shared" si="9106"/>
        <v>50073</v>
      </c>
      <c r="BK4080" s="16">
        <f t="shared" si="9100"/>
        <v>13.230984175316429</v>
      </c>
      <c r="BL4080" s="10">
        <f ca="1">IFERROR(AVERAGE(INDIRECT("BK"&amp;AC4080-Template!$F$10+1):INDIRECT("BK"&amp;AC4080)),0)</f>
        <v>13.231682595528182</v>
      </c>
      <c r="BM4080" s="35"/>
      <c r="BN4080" s="86"/>
      <c r="BO4080" s="35"/>
      <c r="BP4080" s="35"/>
      <c r="BQ4080" s="35"/>
      <c r="BR4080" s="35"/>
      <c r="BS4080" s="35"/>
      <c r="BT4080" s="35"/>
      <c r="BU4080" s="35"/>
      <c r="BV4080" s="35"/>
      <c r="BW4080" s="35"/>
      <c r="BX4080" s="35"/>
      <c r="BY4080" s="35"/>
      <c r="BZ4080" s="35"/>
      <c r="CA4080" s="35"/>
      <c r="CB4080" s="35"/>
      <c r="CC4080" s="35"/>
      <c r="CD4080" s="35"/>
      <c r="CE4080" s="35"/>
      <c r="CF4080" s="35"/>
      <c r="CG4080" s="35"/>
      <c r="CH4080" s="35"/>
    </row>
    <row r="4081" spans="1:86" ht="15.6" x14ac:dyDescent="0.3">
      <c r="A4081" s="35"/>
      <c r="B4081" s="86"/>
      <c r="C4081" s="35"/>
      <c r="D4081" s="35"/>
      <c r="E4081" s="35"/>
      <c r="F4081" s="35"/>
      <c r="G4081" s="35"/>
      <c r="H4081" s="35"/>
      <c r="I4081" s="35"/>
      <c r="J4081" s="35"/>
      <c r="K4081" s="35"/>
      <c r="L4081" s="35"/>
      <c r="M4081" s="35"/>
      <c r="N4081" s="35"/>
      <c r="O4081" s="35"/>
      <c r="P4081" s="35"/>
      <c r="Q4081" s="35"/>
      <c r="R4081" s="35"/>
      <c r="S4081" s="35"/>
      <c r="T4081" s="17">
        <f t="shared" si="9101"/>
        <v>50097</v>
      </c>
      <c r="U4081" s="216">
        <f t="shared" si="9095"/>
        <v>4</v>
      </c>
      <c r="V4081" s="216">
        <f t="shared" si="9101"/>
        <v>4076</v>
      </c>
      <c r="W4081" s="16">
        <f t="shared" si="9107"/>
        <v>11.167123287671233</v>
      </c>
      <c r="X4081" s="16" t="e">
        <f>IF(Template!$F$7="Linear interpolation",LinInterp($I$5:$I$22,$G$5:$G$22,W4081),CubicSpline($I$5:$I$22,$G$5:$G$22,W4081))</f>
        <v>#VALUE!</v>
      </c>
      <c r="Y4081" s="221" t="e">
        <f t="shared" si="9096"/>
        <v>#VALUE!</v>
      </c>
      <c r="Z4081" s="221" t="e">
        <f>Y4081/PRODUCT($AA$6:AA4080)</f>
        <v>#VALUE!</v>
      </c>
      <c r="AA4081" s="16" t="e">
        <f t="shared" si="9102"/>
        <v>#VALUE!</v>
      </c>
      <c r="AB4081" s="10" t="e">
        <f t="shared" si="9103"/>
        <v>#VALUE!</v>
      </c>
      <c r="AC4081" s="90">
        <f t="shared" si="9074"/>
        <v>4081</v>
      </c>
      <c r="AD4081" s="17">
        <f t="shared" si="9112"/>
        <v>50074</v>
      </c>
      <c r="AE4081" s="16" t="e">
        <f t="shared" si="9097"/>
        <v>#VALUE!</v>
      </c>
      <c r="AF4081" s="10">
        <f ca="1">IFERROR(AVERAGE(INDIRECT("AE"&amp;AC4081-Template!$F$10+1):INDIRECT("AE"&amp;AC4081)),0)</f>
        <v>0</v>
      </c>
      <c r="AG4081" s="35"/>
      <c r="AH4081" s="86"/>
      <c r="AI4081" s="35"/>
      <c r="AJ4081" s="35"/>
      <c r="AK4081" s="35"/>
      <c r="AL4081" s="35"/>
      <c r="AM4081" s="35"/>
      <c r="AN4081" s="35"/>
      <c r="AO4081" s="35"/>
      <c r="AP4081" s="35"/>
      <c r="AQ4081" s="35"/>
      <c r="AR4081" s="35"/>
      <c r="AS4081" s="35"/>
      <c r="AT4081" s="35"/>
      <c r="AU4081" s="35"/>
      <c r="AV4081" s="35"/>
      <c r="AW4081" s="35"/>
      <c r="AX4081" s="35"/>
      <c r="AY4081" s="35"/>
      <c r="AZ4081" s="17">
        <f t="shared" ref="AZ4081" si="9195">AZ4080+1</f>
        <v>50097</v>
      </c>
      <c r="BA4081" s="216">
        <f t="shared" si="9120"/>
        <v>4</v>
      </c>
      <c r="BB4081" s="216">
        <f t="shared" ref="BB4081" si="9196">BB4080+1</f>
        <v>4076</v>
      </c>
      <c r="BC4081" s="16">
        <f t="shared" si="9122"/>
        <v>11.167123287671233</v>
      </c>
      <c r="BD4081" s="16">
        <f>IF(Template!$F$7="Linear interpolation",LinInterp($AO$5:$AO$18,$AM$5:$AM$18,BC4081),CubicSpline($AO$5:$AO$18,$AM$5:$AM$18,BC4081))</f>
        <v>14.149908006692634</v>
      </c>
      <c r="BE4081" s="221">
        <f t="shared" si="9057"/>
        <v>4.3836586582081321</v>
      </c>
      <c r="BF4081" s="221">
        <f>BE4081/PRODUCT($BG$6:BG4080)</f>
        <v>1.0003624681076009</v>
      </c>
      <c r="BG4081" s="16">
        <f t="shared" si="9123"/>
        <v>1.0003624681076009</v>
      </c>
      <c r="BH4081" s="10">
        <f t="shared" si="9124"/>
        <v>13.230085927432022</v>
      </c>
      <c r="BI4081" s="90"/>
      <c r="BJ4081" s="17">
        <f t="shared" si="9106"/>
        <v>50074</v>
      </c>
      <c r="BK4081" s="16">
        <f t="shared" si="9100"/>
        <v>13.231065367691253</v>
      </c>
      <c r="BL4081" s="10">
        <f ca="1">IFERROR(AVERAGE(INDIRECT("BK"&amp;AC4081-Template!$F$10+1):INDIRECT("BK"&amp;AC4081)),0)</f>
        <v>13.231640794927392</v>
      </c>
      <c r="BM4081" s="35"/>
      <c r="BN4081" s="86"/>
      <c r="BO4081" s="35"/>
      <c r="BP4081" s="35"/>
      <c r="BQ4081" s="35"/>
      <c r="BR4081" s="35"/>
      <c r="BS4081" s="35"/>
      <c r="BT4081" s="35"/>
      <c r="BU4081" s="35"/>
      <c r="BV4081" s="35"/>
      <c r="BW4081" s="35"/>
      <c r="BX4081" s="35"/>
      <c r="BY4081" s="35"/>
      <c r="BZ4081" s="35"/>
      <c r="CA4081" s="35"/>
      <c r="CB4081" s="35"/>
      <c r="CC4081" s="35"/>
      <c r="CD4081" s="35"/>
      <c r="CE4081" s="35"/>
      <c r="CF4081" s="35"/>
      <c r="CG4081" s="35"/>
      <c r="CH4081" s="35"/>
    </row>
    <row r="4082" spans="1:86" ht="15.6" x14ac:dyDescent="0.3">
      <c r="A4082" s="35"/>
      <c r="B4082" s="86"/>
      <c r="C4082" s="35"/>
      <c r="D4082" s="35"/>
      <c r="E4082" s="35"/>
      <c r="F4082" s="35"/>
      <c r="G4082" s="35"/>
      <c r="H4082" s="35"/>
      <c r="I4082" s="35"/>
      <c r="J4082" s="35"/>
      <c r="K4082" s="35"/>
      <c r="L4082" s="35"/>
      <c r="M4082" s="35"/>
      <c r="N4082" s="35"/>
      <c r="O4082" s="35"/>
      <c r="P4082" s="35"/>
      <c r="Q4082" s="35"/>
      <c r="R4082" s="35"/>
      <c r="S4082" s="35"/>
      <c r="T4082" s="17">
        <f t="shared" si="9101"/>
        <v>50098</v>
      </c>
      <c r="U4082" s="216">
        <f t="shared" si="9095"/>
        <v>5</v>
      </c>
      <c r="V4082" s="216">
        <f t="shared" si="9101"/>
        <v>4077</v>
      </c>
      <c r="W4082" s="16">
        <f t="shared" si="9107"/>
        <v>11.169863013698631</v>
      </c>
      <c r="X4082" s="16" t="e">
        <f>IF(Template!$F$7="Linear interpolation",LinInterp($I$5:$I$22,$G$5:$G$22,W4082),CubicSpline($I$5:$I$22,$G$5:$G$22,W4082))</f>
        <v>#VALUE!</v>
      </c>
      <c r="Y4082" s="221" t="e">
        <f t="shared" si="9096"/>
        <v>#VALUE!</v>
      </c>
      <c r="Z4082" s="221" t="e">
        <f>Y4082/PRODUCT($AA$6:AA4081)</f>
        <v>#VALUE!</v>
      </c>
      <c r="AA4082" s="16" t="e">
        <f t="shared" si="9102"/>
        <v>#VALUE!</v>
      </c>
      <c r="AB4082" s="10" t="e">
        <f t="shared" si="9103"/>
        <v>#VALUE!</v>
      </c>
      <c r="AC4082" s="90">
        <f t="shared" si="9074"/>
        <v>4082</v>
      </c>
      <c r="AD4082" s="17">
        <f t="shared" si="9112"/>
        <v>50075</v>
      </c>
      <c r="AE4082" s="16" t="e">
        <f t="shared" si="9097"/>
        <v>#VALUE!</v>
      </c>
      <c r="AF4082" s="10">
        <f ca="1">IFERROR(AVERAGE(INDIRECT("AE"&amp;AC4082-Template!$F$10+1):INDIRECT("AE"&amp;AC4082)),0)</f>
        <v>0</v>
      </c>
      <c r="AG4082" s="35"/>
      <c r="AH4082" s="86"/>
      <c r="AI4082" s="35"/>
      <c r="AJ4082" s="35"/>
      <c r="AK4082" s="35"/>
      <c r="AL4082" s="35"/>
      <c r="AM4082" s="35"/>
      <c r="AN4082" s="35"/>
      <c r="AO4082" s="35"/>
      <c r="AP4082" s="35"/>
      <c r="AQ4082" s="35"/>
      <c r="AR4082" s="35"/>
      <c r="AS4082" s="35"/>
      <c r="AT4082" s="35"/>
      <c r="AU4082" s="35"/>
      <c r="AV4082" s="35"/>
      <c r="AW4082" s="35"/>
      <c r="AX4082" s="35"/>
      <c r="AY4082" s="35"/>
      <c r="AZ4082" s="17">
        <f t="shared" ref="AZ4082" si="9197">AZ4081+1</f>
        <v>50098</v>
      </c>
      <c r="BA4082" s="216">
        <f t="shared" si="9120"/>
        <v>5</v>
      </c>
      <c r="BB4082" s="216">
        <f t="shared" ref="BB4082" si="9198">BB4081+1</f>
        <v>4077</v>
      </c>
      <c r="BC4082" s="16">
        <f t="shared" si="9122"/>
        <v>11.169863013698631</v>
      </c>
      <c r="BD4082" s="16">
        <f>IF(Template!$F$7="Linear interpolation",LinInterp($AO$5:$AO$18,$AM$5:$AM$18,BC4082),CubicSpline($AO$5:$AO$18,$AM$5:$AM$18,BC4082))</f>
        <v>14.149906160634739</v>
      </c>
      <c r="BE4082" s="221">
        <f t="shared" si="9057"/>
        <v>4.3852475893714189</v>
      </c>
      <c r="BF4082" s="221">
        <f>BE4082/PRODUCT($BG$6:BG4081)</f>
        <v>1.0003624668997235</v>
      </c>
      <c r="BG4082" s="16">
        <f t="shared" si="9123"/>
        <v>1.0003624668997235</v>
      </c>
      <c r="BH4082" s="10">
        <f t="shared" si="9124"/>
        <v>13.230041839908612</v>
      </c>
      <c r="BI4082" s="90"/>
      <c r="BJ4082" s="17">
        <f t="shared" si="9106"/>
        <v>50075</v>
      </c>
      <c r="BK4082" s="16">
        <f t="shared" si="9100"/>
        <v>13.231024153169347</v>
      </c>
      <c r="BL4082" s="10">
        <f ca="1">IFERROR(AVERAGE(INDIRECT("BK"&amp;AC4082-Template!$F$10+1):INDIRECT("BK"&amp;AC4082)),0)</f>
        <v>13.23160509663445</v>
      </c>
      <c r="BM4082" s="35"/>
      <c r="BN4082" s="86"/>
      <c r="BO4082" s="35"/>
      <c r="BP4082" s="35"/>
      <c r="BQ4082" s="35"/>
      <c r="BR4082" s="35"/>
      <c r="BS4082" s="35"/>
      <c r="BT4082" s="35"/>
      <c r="BU4082" s="35"/>
      <c r="BV4082" s="35"/>
      <c r="BW4082" s="35"/>
      <c r="BX4082" s="35"/>
      <c r="BY4082" s="35"/>
      <c r="BZ4082" s="35"/>
      <c r="CA4082" s="35"/>
      <c r="CB4082" s="35"/>
      <c r="CC4082" s="35"/>
      <c r="CD4082" s="35"/>
      <c r="CE4082" s="35"/>
      <c r="CF4082" s="35"/>
      <c r="CG4082" s="35"/>
      <c r="CH4082" s="35"/>
    </row>
    <row r="4083" spans="1:86" ht="15.6" x14ac:dyDescent="0.3">
      <c r="A4083" s="35"/>
      <c r="B4083" s="86"/>
      <c r="C4083" s="35"/>
      <c r="D4083" s="35"/>
      <c r="E4083" s="35"/>
      <c r="F4083" s="35"/>
      <c r="G4083" s="35"/>
      <c r="H4083" s="35"/>
      <c r="I4083" s="35"/>
      <c r="J4083" s="35"/>
      <c r="K4083" s="35"/>
      <c r="L4083" s="35"/>
      <c r="M4083" s="35"/>
      <c r="N4083" s="35"/>
      <c r="O4083" s="35"/>
      <c r="P4083" s="35"/>
      <c r="Q4083" s="35"/>
      <c r="R4083" s="35"/>
      <c r="S4083" s="35"/>
      <c r="T4083" s="17">
        <f t="shared" si="9101"/>
        <v>50099</v>
      </c>
      <c r="U4083" s="216">
        <f t="shared" si="9095"/>
        <v>6</v>
      </c>
      <c r="V4083" s="216">
        <f t="shared" si="9101"/>
        <v>4078</v>
      </c>
      <c r="W4083" s="16">
        <f t="shared" si="9107"/>
        <v>11.172602739726027</v>
      </c>
      <c r="X4083" s="16" t="e">
        <f>IF(Template!$F$7="Linear interpolation",LinInterp($I$5:$I$22,$G$5:$G$22,W4083),CubicSpline($I$5:$I$22,$G$5:$G$22,W4083))</f>
        <v>#VALUE!</v>
      </c>
      <c r="Y4083" s="221" t="e">
        <f t="shared" si="9096"/>
        <v>#VALUE!</v>
      </c>
      <c r="Z4083" s="221" t="e">
        <f>Y4083/PRODUCT($AA$6:AA4082)</f>
        <v>#VALUE!</v>
      </c>
      <c r="AA4083" s="16" t="e">
        <f t="shared" si="9102"/>
        <v>#VALUE!</v>
      </c>
      <c r="AB4083" s="10" t="e">
        <f t="shared" si="9103"/>
        <v>#VALUE!</v>
      </c>
      <c r="AC4083" s="90">
        <f t="shared" si="9074"/>
        <v>4083</v>
      </c>
      <c r="AD4083" s="17">
        <f t="shared" si="9112"/>
        <v>50076</v>
      </c>
      <c r="AE4083" s="16" t="e">
        <f t="shared" si="9097"/>
        <v>#VALUE!</v>
      </c>
      <c r="AF4083" s="10">
        <f ca="1">IFERROR(AVERAGE(INDIRECT("AE"&amp;AC4083-Template!$F$10+1):INDIRECT("AE"&amp;AC4083)),0)</f>
        <v>0</v>
      </c>
      <c r="AG4083" s="35"/>
      <c r="AH4083" s="86"/>
      <c r="AI4083" s="35"/>
      <c r="AJ4083" s="35"/>
      <c r="AK4083" s="35"/>
      <c r="AL4083" s="35"/>
      <c r="AM4083" s="35"/>
      <c r="AN4083" s="35"/>
      <c r="AO4083" s="35"/>
      <c r="AP4083" s="35"/>
      <c r="AQ4083" s="35"/>
      <c r="AR4083" s="35"/>
      <c r="AS4083" s="35"/>
      <c r="AT4083" s="35"/>
      <c r="AU4083" s="35"/>
      <c r="AV4083" s="35"/>
      <c r="AW4083" s="35"/>
      <c r="AX4083" s="35"/>
      <c r="AY4083" s="35"/>
      <c r="AZ4083" s="17">
        <f t="shared" ref="AZ4083" si="9199">AZ4082+1</f>
        <v>50099</v>
      </c>
      <c r="BA4083" s="216">
        <f t="shared" si="9120"/>
        <v>6</v>
      </c>
      <c r="BB4083" s="216">
        <f t="shared" ref="BB4083" si="9200">BB4082+1</f>
        <v>4078</v>
      </c>
      <c r="BC4083" s="16">
        <f t="shared" si="9122"/>
        <v>11.172602739726027</v>
      </c>
      <c r="BD4083" s="16">
        <f>IF(Template!$F$7="Linear interpolation",LinInterp($AO$5:$AO$18,$AM$5:$AM$18,BC4083),CubicSpline($AO$5:$AO$18,$AM$5:$AM$18,BC4083))</f>
        <v>14.149904303110647</v>
      </c>
      <c r="BE4083" s="221">
        <f t="shared" ref="BE4083:BE4146" si="9201">(1+(BD4083/100))^BC4083</f>
        <v>4.3868370911576875</v>
      </c>
      <c r="BF4083" s="221">
        <f>BE4083/PRODUCT($BG$6:BG4082)</f>
        <v>1.000362465688396</v>
      </c>
      <c r="BG4083" s="16">
        <f t="shared" si="9123"/>
        <v>1.0003624668997235</v>
      </c>
      <c r="BH4083" s="10">
        <f t="shared" si="9124"/>
        <v>13.230041839908612</v>
      </c>
      <c r="BI4083" s="90"/>
      <c r="BJ4083" s="17">
        <f t="shared" si="9106"/>
        <v>50076</v>
      </c>
      <c r="BK4083" s="16">
        <f t="shared" si="9100"/>
        <v>13.230982814914082</v>
      </c>
      <c r="BL4083" s="10">
        <f ca="1">IFERROR(AVERAGE(INDIRECT("BK"&amp;AC4083-Template!$F$10+1):INDIRECT("BK"&amp;AC4083)),0)</f>
        <v>13.231565541802325</v>
      </c>
      <c r="BM4083" s="35"/>
      <c r="BN4083" s="86"/>
      <c r="BO4083" s="35"/>
      <c r="BP4083" s="35"/>
      <c r="BQ4083" s="35"/>
      <c r="BR4083" s="35"/>
      <c r="BS4083" s="35"/>
      <c r="BT4083" s="35"/>
      <c r="BU4083" s="35"/>
      <c r="BV4083" s="35"/>
      <c r="BW4083" s="35"/>
      <c r="BX4083" s="35"/>
      <c r="BY4083" s="35"/>
      <c r="BZ4083" s="35"/>
      <c r="CA4083" s="35"/>
      <c r="CB4083" s="35"/>
      <c r="CC4083" s="35"/>
      <c r="CD4083" s="35"/>
      <c r="CE4083" s="35"/>
      <c r="CF4083" s="35"/>
      <c r="CG4083" s="35"/>
      <c r="CH4083" s="35"/>
    </row>
    <row r="4084" spans="1:86" ht="15.6" x14ac:dyDescent="0.3">
      <c r="A4084" s="35"/>
      <c r="B4084" s="86"/>
      <c r="C4084" s="35"/>
      <c r="D4084" s="35"/>
      <c r="E4084" s="35"/>
      <c r="F4084" s="35"/>
      <c r="G4084" s="35"/>
      <c r="H4084" s="35"/>
      <c r="I4084" s="35"/>
      <c r="J4084" s="35"/>
      <c r="K4084" s="35"/>
      <c r="L4084" s="35"/>
      <c r="M4084" s="35"/>
      <c r="N4084" s="35"/>
      <c r="O4084" s="35"/>
      <c r="P4084" s="35"/>
      <c r="Q4084" s="35"/>
      <c r="R4084" s="35"/>
      <c r="S4084" s="35"/>
      <c r="T4084" s="17">
        <f t="shared" si="9101"/>
        <v>50100</v>
      </c>
      <c r="U4084" s="216">
        <f t="shared" si="9095"/>
        <v>7</v>
      </c>
      <c r="V4084" s="216">
        <f t="shared" si="9101"/>
        <v>4079</v>
      </c>
      <c r="W4084" s="16">
        <f t="shared" si="9107"/>
        <v>11.175342465753424</v>
      </c>
      <c r="X4084" s="16" t="e">
        <f>IF(Template!$F$7="Linear interpolation",LinInterp($I$5:$I$22,$G$5:$G$22,W4084),CubicSpline($I$5:$I$22,$G$5:$G$22,W4084))</f>
        <v>#VALUE!</v>
      </c>
      <c r="Y4084" s="221" t="e">
        <f t="shared" si="9096"/>
        <v>#VALUE!</v>
      </c>
      <c r="Z4084" s="221" t="e">
        <f>Y4084/PRODUCT($AA$6:AA4083)</f>
        <v>#VALUE!</v>
      </c>
      <c r="AA4084" s="16" t="e">
        <f t="shared" si="9102"/>
        <v>#VALUE!</v>
      </c>
      <c r="AB4084" s="10" t="e">
        <f t="shared" si="9103"/>
        <v>#VALUE!</v>
      </c>
      <c r="AC4084" s="90">
        <f t="shared" si="9074"/>
        <v>4084</v>
      </c>
      <c r="AD4084" s="17">
        <f t="shared" si="9112"/>
        <v>50077</v>
      </c>
      <c r="AE4084" s="16" t="e">
        <f t="shared" si="9097"/>
        <v>#VALUE!</v>
      </c>
      <c r="AF4084" s="10">
        <f ca="1">IFERROR(AVERAGE(INDIRECT("AE"&amp;AC4084-Template!$F$10+1):INDIRECT("AE"&amp;AC4084)),0)</f>
        <v>0</v>
      </c>
      <c r="AG4084" s="35"/>
      <c r="AH4084" s="86"/>
      <c r="AI4084" s="35"/>
      <c r="AJ4084" s="35"/>
      <c r="AK4084" s="35"/>
      <c r="AL4084" s="35"/>
      <c r="AM4084" s="35"/>
      <c r="AN4084" s="35"/>
      <c r="AO4084" s="35"/>
      <c r="AP4084" s="35"/>
      <c r="AQ4084" s="35"/>
      <c r="AR4084" s="35"/>
      <c r="AS4084" s="35"/>
      <c r="AT4084" s="35"/>
      <c r="AU4084" s="35"/>
      <c r="AV4084" s="35"/>
      <c r="AW4084" s="35"/>
      <c r="AX4084" s="35"/>
      <c r="AY4084" s="35"/>
      <c r="AZ4084" s="17">
        <f t="shared" ref="AZ4084" si="9202">AZ4083+1</f>
        <v>50100</v>
      </c>
      <c r="BA4084" s="216">
        <f t="shared" si="9120"/>
        <v>7</v>
      </c>
      <c r="BB4084" s="216">
        <f t="shared" ref="BB4084" si="9203">BB4083+1</f>
        <v>4079</v>
      </c>
      <c r="BC4084" s="16">
        <f t="shared" si="9122"/>
        <v>11.175342465753424</v>
      </c>
      <c r="BD4084" s="16">
        <f>IF(Template!$F$7="Linear interpolation",LinInterp($AO$5:$AO$18,$AM$5:$AM$18,BC4084),CubicSpline($AO$5:$AO$18,$AM$5:$AM$18,BC4084))</f>
        <v>14.149902434093503</v>
      </c>
      <c r="BE4084" s="221">
        <f t="shared" si="9201"/>
        <v>4.3884271637547512</v>
      </c>
      <c r="BF4084" s="221">
        <f>BE4084/PRODUCT($BG$6:BG4083)</f>
        <v>1.0003624632622834</v>
      </c>
      <c r="BG4084" s="16">
        <f t="shared" si="9123"/>
        <v>1.0003624668997235</v>
      </c>
      <c r="BH4084" s="10">
        <f t="shared" si="9124"/>
        <v>13.230041839908612</v>
      </c>
      <c r="BI4084" s="90"/>
      <c r="BJ4084" s="17">
        <f t="shared" si="9106"/>
        <v>50077</v>
      </c>
      <c r="BK4084" s="16">
        <f t="shared" si="9100"/>
        <v>13.230941352601278</v>
      </c>
      <c r="BL4084" s="10">
        <f ca="1">IFERROR(AVERAGE(INDIRECT("BK"&amp;AC4084-Template!$F$10+1):INDIRECT("BK"&amp;AC4084)),0)</f>
        <v>13.231525864357987</v>
      </c>
      <c r="BM4084" s="35"/>
      <c r="BN4084" s="86"/>
      <c r="BO4084" s="35"/>
      <c r="BP4084" s="35"/>
      <c r="BQ4084" s="35"/>
      <c r="BR4084" s="35"/>
      <c r="BS4084" s="35"/>
      <c r="BT4084" s="35"/>
      <c r="BU4084" s="35"/>
      <c r="BV4084" s="35"/>
      <c r="BW4084" s="35"/>
      <c r="BX4084" s="35"/>
      <c r="BY4084" s="35"/>
      <c r="BZ4084" s="35"/>
      <c r="CA4084" s="35"/>
      <c r="CB4084" s="35"/>
      <c r="CC4084" s="35"/>
      <c r="CD4084" s="35"/>
      <c r="CE4084" s="35"/>
      <c r="CF4084" s="35"/>
      <c r="CG4084" s="35"/>
      <c r="CH4084" s="35"/>
    </row>
    <row r="4085" spans="1:86" ht="15.6" x14ac:dyDescent="0.3">
      <c r="A4085" s="35"/>
      <c r="B4085" s="86"/>
      <c r="C4085" s="35"/>
      <c r="D4085" s="35"/>
      <c r="E4085" s="35"/>
      <c r="F4085" s="35"/>
      <c r="G4085" s="35"/>
      <c r="H4085" s="35"/>
      <c r="I4085" s="35"/>
      <c r="J4085" s="35"/>
      <c r="K4085" s="35"/>
      <c r="L4085" s="35"/>
      <c r="M4085" s="35"/>
      <c r="N4085" s="35"/>
      <c r="O4085" s="35"/>
      <c r="P4085" s="35"/>
      <c r="Q4085" s="35"/>
      <c r="R4085" s="35"/>
      <c r="S4085" s="35"/>
      <c r="T4085" s="17">
        <f t="shared" si="9101"/>
        <v>50101</v>
      </c>
      <c r="U4085" s="216">
        <f t="shared" si="9095"/>
        <v>1</v>
      </c>
      <c r="V4085" s="216">
        <f t="shared" si="9101"/>
        <v>4080</v>
      </c>
      <c r="W4085" s="16">
        <f t="shared" si="9107"/>
        <v>11.178082191780822</v>
      </c>
      <c r="X4085" s="16" t="e">
        <f>IF(Template!$F$7="Linear interpolation",LinInterp($I$5:$I$22,$G$5:$G$22,W4085),CubicSpline($I$5:$I$22,$G$5:$G$22,W4085))</f>
        <v>#VALUE!</v>
      </c>
      <c r="Y4085" s="221" t="e">
        <f t="shared" si="9096"/>
        <v>#VALUE!</v>
      </c>
      <c r="Z4085" s="221" t="e">
        <f>Y4085/PRODUCT($AA$6:AA4084)</f>
        <v>#VALUE!</v>
      </c>
      <c r="AA4085" s="16" t="e">
        <f t="shared" si="9102"/>
        <v>#VALUE!</v>
      </c>
      <c r="AB4085" s="10" t="e">
        <f t="shared" si="9103"/>
        <v>#VALUE!</v>
      </c>
      <c r="AC4085" s="90">
        <f t="shared" si="9074"/>
        <v>4085</v>
      </c>
      <c r="AD4085" s="17">
        <f t="shared" si="9112"/>
        <v>50078</v>
      </c>
      <c r="AE4085" s="16" t="e">
        <f t="shared" si="9097"/>
        <v>#VALUE!</v>
      </c>
      <c r="AF4085" s="10">
        <f ca="1">IFERROR(AVERAGE(INDIRECT("AE"&amp;AC4085-Template!$F$10+1):INDIRECT("AE"&amp;AC4085)),0)</f>
        <v>0</v>
      </c>
      <c r="AG4085" s="35"/>
      <c r="AH4085" s="86"/>
      <c r="AI4085" s="35"/>
      <c r="AJ4085" s="35"/>
      <c r="AK4085" s="35"/>
      <c r="AL4085" s="35"/>
      <c r="AM4085" s="35"/>
      <c r="AN4085" s="35"/>
      <c r="AO4085" s="35"/>
      <c r="AP4085" s="35"/>
      <c r="AQ4085" s="35"/>
      <c r="AR4085" s="35"/>
      <c r="AS4085" s="35"/>
      <c r="AT4085" s="35"/>
      <c r="AU4085" s="35"/>
      <c r="AV4085" s="35"/>
      <c r="AW4085" s="35"/>
      <c r="AX4085" s="35"/>
      <c r="AY4085" s="35"/>
      <c r="AZ4085" s="17">
        <f t="shared" ref="AZ4085" si="9204">AZ4084+1</f>
        <v>50101</v>
      </c>
      <c r="BA4085" s="216">
        <f t="shared" si="9120"/>
        <v>1</v>
      </c>
      <c r="BB4085" s="216">
        <f t="shared" ref="BB4085" si="9205">BB4084+1</f>
        <v>4080</v>
      </c>
      <c r="BC4085" s="16">
        <f t="shared" si="9122"/>
        <v>11.178082191780822</v>
      </c>
      <c r="BD4085" s="16">
        <f>IF(Template!$F$7="Linear interpolation",LinInterp($AO$5:$AO$18,$AM$5:$AM$18,BC4085),CubicSpline($AO$5:$AO$18,$AM$5:$AM$18,BC4085))</f>
        <v>14.149900553556456</v>
      </c>
      <c r="BE4085" s="221">
        <f t="shared" si="9201"/>
        <v>4.390017807350465</v>
      </c>
      <c r="BF4085" s="221">
        <f>BE4085/PRODUCT($BG$6:BG4084)</f>
        <v>1.0003624596179266</v>
      </c>
      <c r="BG4085" s="16">
        <f t="shared" si="9123"/>
        <v>1.0003624596179266</v>
      </c>
      <c r="BH4085" s="10">
        <f t="shared" si="9124"/>
        <v>13.229776054320187</v>
      </c>
      <c r="BI4085" s="90"/>
      <c r="BJ4085" s="17">
        <f t="shared" si="9106"/>
        <v>50078</v>
      </c>
      <c r="BK4085" s="16">
        <f t="shared" si="9100"/>
        <v>13.230941352601278</v>
      </c>
      <c r="BL4085" s="10">
        <f ca="1">IFERROR(AVERAGE(INDIRECT("BK"&amp;AC4085-Template!$F$10+1):INDIRECT("BK"&amp;AC4085)),0)</f>
        <v>13.231487450427863</v>
      </c>
      <c r="BM4085" s="35"/>
      <c r="BN4085" s="86"/>
      <c r="BO4085" s="35"/>
      <c r="BP4085" s="35"/>
      <c r="BQ4085" s="35"/>
      <c r="BR4085" s="35"/>
      <c r="BS4085" s="35"/>
      <c r="BT4085" s="35"/>
      <c r="BU4085" s="35"/>
      <c r="BV4085" s="35"/>
      <c r="BW4085" s="35"/>
      <c r="BX4085" s="35"/>
      <c r="BY4085" s="35"/>
      <c r="BZ4085" s="35"/>
      <c r="CA4085" s="35"/>
      <c r="CB4085" s="35"/>
      <c r="CC4085" s="35"/>
      <c r="CD4085" s="35"/>
      <c r="CE4085" s="35"/>
      <c r="CF4085" s="35"/>
      <c r="CG4085" s="35"/>
      <c r="CH4085" s="35"/>
    </row>
    <row r="4086" spans="1:86" ht="15.6" x14ac:dyDescent="0.3">
      <c r="A4086" s="35"/>
      <c r="B4086" s="86"/>
      <c r="C4086" s="35"/>
      <c r="D4086" s="35"/>
      <c r="E4086" s="35"/>
      <c r="F4086" s="35"/>
      <c r="G4086" s="35"/>
      <c r="H4086" s="35"/>
      <c r="I4086" s="35"/>
      <c r="J4086" s="35"/>
      <c r="K4086" s="35"/>
      <c r="L4086" s="35"/>
      <c r="M4086" s="35"/>
      <c r="N4086" s="35"/>
      <c r="O4086" s="35"/>
      <c r="P4086" s="35"/>
      <c r="Q4086" s="35"/>
      <c r="R4086" s="35"/>
      <c r="S4086" s="35"/>
      <c r="T4086" s="17">
        <f t="shared" si="9101"/>
        <v>50102</v>
      </c>
      <c r="U4086" s="216">
        <f t="shared" si="9095"/>
        <v>2</v>
      </c>
      <c r="V4086" s="216">
        <f t="shared" si="9101"/>
        <v>4081</v>
      </c>
      <c r="W4086" s="16">
        <f t="shared" si="9107"/>
        <v>11.180821917808219</v>
      </c>
      <c r="X4086" s="16" t="e">
        <f>IF(Template!$F$7="Linear interpolation",LinInterp($I$5:$I$22,$G$5:$G$22,W4086),CubicSpline($I$5:$I$22,$G$5:$G$22,W4086))</f>
        <v>#VALUE!</v>
      </c>
      <c r="Y4086" s="221" t="e">
        <f t="shared" si="9096"/>
        <v>#VALUE!</v>
      </c>
      <c r="Z4086" s="221" t="e">
        <f>Y4086/PRODUCT($AA$6:AA4085)</f>
        <v>#VALUE!</v>
      </c>
      <c r="AA4086" s="16" t="e">
        <f t="shared" si="9102"/>
        <v>#VALUE!</v>
      </c>
      <c r="AB4086" s="10" t="e">
        <f t="shared" si="9103"/>
        <v>#VALUE!</v>
      </c>
      <c r="AC4086" s="90">
        <f t="shared" si="9074"/>
        <v>4086</v>
      </c>
      <c r="AD4086" s="17">
        <f t="shared" si="9112"/>
        <v>50079</v>
      </c>
      <c r="AE4086" s="16" t="e">
        <f t="shared" si="9097"/>
        <v>#VALUE!</v>
      </c>
      <c r="AF4086" s="10">
        <f ca="1">IFERROR(AVERAGE(INDIRECT("AE"&amp;AC4086-Template!$F$10+1):INDIRECT("AE"&amp;AC4086)),0)</f>
        <v>0</v>
      </c>
      <c r="AG4086" s="35"/>
      <c r="AH4086" s="86"/>
      <c r="AI4086" s="35"/>
      <c r="AJ4086" s="35"/>
      <c r="AK4086" s="35"/>
      <c r="AL4086" s="35"/>
      <c r="AM4086" s="35"/>
      <c r="AN4086" s="35"/>
      <c r="AO4086" s="35"/>
      <c r="AP4086" s="35"/>
      <c r="AQ4086" s="35"/>
      <c r="AR4086" s="35"/>
      <c r="AS4086" s="35"/>
      <c r="AT4086" s="35"/>
      <c r="AU4086" s="35"/>
      <c r="AV4086" s="35"/>
      <c r="AW4086" s="35"/>
      <c r="AX4086" s="35"/>
      <c r="AY4086" s="35"/>
      <c r="AZ4086" s="17">
        <f t="shared" ref="AZ4086" si="9206">AZ4085+1</f>
        <v>50102</v>
      </c>
      <c r="BA4086" s="216">
        <f t="shared" si="9120"/>
        <v>2</v>
      </c>
      <c r="BB4086" s="216">
        <f t="shared" ref="BB4086" si="9207">BB4085+1</f>
        <v>4081</v>
      </c>
      <c r="BC4086" s="16">
        <f t="shared" si="9122"/>
        <v>11.180821917808219</v>
      </c>
      <c r="BD4086" s="16">
        <f>IF(Template!$F$7="Linear interpolation",LinInterp($AO$5:$AO$18,$AM$5:$AM$18,BC4086),CubicSpline($AO$5:$AO$18,$AM$5:$AM$18,BC4086))</f>
        <v>14.149898661472651</v>
      </c>
      <c r="BE4086" s="221">
        <f t="shared" si="9201"/>
        <v>4.3916090221327364</v>
      </c>
      <c r="BF4086" s="221">
        <f>BE4086/PRODUCT($BG$6:BG4085)</f>
        <v>1.0003624620336635</v>
      </c>
      <c r="BG4086" s="16">
        <f t="shared" si="9123"/>
        <v>1.0003624620336635</v>
      </c>
      <c r="BH4086" s="10">
        <f t="shared" si="9124"/>
        <v>13.229864228718636</v>
      </c>
      <c r="BI4086" s="90"/>
      <c r="BJ4086" s="17">
        <f t="shared" si="9106"/>
        <v>50079</v>
      </c>
      <c r="BK4086" s="16">
        <f t="shared" si="9100"/>
        <v>13.230941352601278</v>
      </c>
      <c r="BL4086" s="10">
        <f ca="1">IFERROR(AVERAGE(INDIRECT("BK"&amp;AC4086-Template!$F$10+1):INDIRECT("BK"&amp;AC4086)),0)</f>
        <v>13.231450304052659</v>
      </c>
      <c r="BM4086" s="35"/>
      <c r="BN4086" s="86"/>
      <c r="BO4086" s="35"/>
      <c r="BP4086" s="35"/>
      <c r="BQ4086" s="35"/>
      <c r="BR4086" s="35"/>
      <c r="BS4086" s="35"/>
      <c r="BT4086" s="35"/>
      <c r="BU4086" s="35"/>
      <c r="BV4086" s="35"/>
      <c r="BW4086" s="35"/>
      <c r="BX4086" s="35"/>
      <c r="BY4086" s="35"/>
      <c r="BZ4086" s="35"/>
      <c r="CA4086" s="35"/>
      <c r="CB4086" s="35"/>
      <c r="CC4086" s="35"/>
      <c r="CD4086" s="35"/>
      <c r="CE4086" s="35"/>
      <c r="CF4086" s="35"/>
      <c r="CG4086" s="35"/>
      <c r="CH4086" s="35"/>
    </row>
    <row r="4087" spans="1:86" ht="15.6" x14ac:dyDescent="0.3">
      <c r="A4087" s="35"/>
      <c r="B4087" s="86"/>
      <c r="C4087" s="35"/>
      <c r="D4087" s="35"/>
      <c r="E4087" s="35"/>
      <c r="F4087" s="35"/>
      <c r="G4087" s="35"/>
      <c r="H4087" s="35"/>
      <c r="I4087" s="35"/>
      <c r="J4087" s="35"/>
      <c r="K4087" s="35"/>
      <c r="L4087" s="35"/>
      <c r="M4087" s="35"/>
      <c r="N4087" s="35"/>
      <c r="O4087" s="35"/>
      <c r="P4087" s="35"/>
      <c r="Q4087" s="35"/>
      <c r="R4087" s="35"/>
      <c r="S4087" s="35"/>
      <c r="T4087" s="17">
        <f t="shared" si="9101"/>
        <v>50103</v>
      </c>
      <c r="U4087" s="216">
        <f t="shared" si="9095"/>
        <v>3</v>
      </c>
      <c r="V4087" s="216">
        <f t="shared" si="9101"/>
        <v>4082</v>
      </c>
      <c r="W4087" s="16">
        <f t="shared" si="9107"/>
        <v>11.183561643835617</v>
      </c>
      <c r="X4087" s="16" t="e">
        <f>IF(Template!$F$7="Linear interpolation",LinInterp($I$5:$I$22,$G$5:$G$22,W4087),CubicSpline($I$5:$I$22,$G$5:$G$22,W4087))</f>
        <v>#VALUE!</v>
      </c>
      <c r="Y4087" s="221" t="e">
        <f t="shared" si="9096"/>
        <v>#VALUE!</v>
      </c>
      <c r="Z4087" s="221" t="e">
        <f>Y4087/PRODUCT($AA$6:AA4086)</f>
        <v>#VALUE!</v>
      </c>
      <c r="AA4087" s="16" t="e">
        <f t="shared" si="9102"/>
        <v>#VALUE!</v>
      </c>
      <c r="AB4087" s="10" t="e">
        <f t="shared" si="9103"/>
        <v>#VALUE!</v>
      </c>
      <c r="AC4087" s="90">
        <f t="shared" si="9074"/>
        <v>4087</v>
      </c>
      <c r="AD4087" s="17">
        <f t="shared" si="9112"/>
        <v>50080</v>
      </c>
      <c r="AE4087" s="16" t="e">
        <f t="shared" si="9097"/>
        <v>#VALUE!</v>
      </c>
      <c r="AF4087" s="10">
        <f ca="1">IFERROR(AVERAGE(INDIRECT("AE"&amp;AC4087-Template!$F$10+1):INDIRECT("AE"&amp;AC4087)),0)</f>
        <v>0</v>
      </c>
      <c r="AG4087" s="35"/>
      <c r="AH4087" s="86"/>
      <c r="AI4087" s="35"/>
      <c r="AJ4087" s="35"/>
      <c r="AK4087" s="35"/>
      <c r="AL4087" s="35"/>
      <c r="AM4087" s="35"/>
      <c r="AN4087" s="35"/>
      <c r="AO4087" s="35"/>
      <c r="AP4087" s="35"/>
      <c r="AQ4087" s="35"/>
      <c r="AR4087" s="35"/>
      <c r="AS4087" s="35"/>
      <c r="AT4087" s="35"/>
      <c r="AU4087" s="35"/>
      <c r="AV4087" s="35"/>
      <c r="AW4087" s="35"/>
      <c r="AX4087" s="35"/>
      <c r="AY4087" s="35"/>
      <c r="AZ4087" s="17">
        <f t="shared" ref="AZ4087" si="9208">AZ4086+1</f>
        <v>50103</v>
      </c>
      <c r="BA4087" s="216">
        <f t="shared" si="9120"/>
        <v>3</v>
      </c>
      <c r="BB4087" s="216">
        <f t="shared" ref="BB4087" si="9209">BB4086+1</f>
        <v>4082</v>
      </c>
      <c r="BC4087" s="16">
        <f t="shared" si="9122"/>
        <v>11.183561643835617</v>
      </c>
      <c r="BD4087" s="16">
        <f>IF(Template!$F$7="Linear interpolation",LinInterp($AO$5:$AO$18,$AM$5:$AM$18,BC4087),CubicSpline($AO$5:$AO$18,$AM$5:$AM$18,BC4087))</f>
        <v>14.149896757815238</v>
      </c>
      <c r="BE4087" s="221">
        <f t="shared" si="9201"/>
        <v>4.3932008082894969</v>
      </c>
      <c r="BF4087" s="221">
        <f>BE4087/PRODUCT($BG$6:BG4086)</f>
        <v>1.000362460808496</v>
      </c>
      <c r="BG4087" s="16">
        <f t="shared" si="9123"/>
        <v>1.000362460808496</v>
      </c>
      <c r="BH4087" s="10">
        <f t="shared" si="9124"/>
        <v>13.229819510104047</v>
      </c>
      <c r="BI4087" s="90"/>
      <c r="BJ4087" s="17">
        <f t="shared" si="9106"/>
        <v>50080</v>
      </c>
      <c r="BK4087" s="16">
        <f t="shared" si="9100"/>
        <v>13.230691337646538</v>
      </c>
      <c r="BL4087" s="10">
        <f ca="1">IFERROR(AVERAGE(INDIRECT("BK"&amp;AC4087-Template!$F$10+1):INDIRECT("BK"&amp;AC4087)),0)</f>
        <v>13.231404823845628</v>
      </c>
      <c r="BM4087" s="35"/>
      <c r="BN4087" s="86"/>
      <c r="BO4087" s="35"/>
      <c r="BP4087" s="35"/>
      <c r="BQ4087" s="35"/>
      <c r="BR4087" s="35"/>
      <c r="BS4087" s="35"/>
      <c r="BT4087" s="35"/>
      <c r="BU4087" s="35"/>
      <c r="BV4087" s="35"/>
      <c r="BW4087" s="35"/>
      <c r="BX4087" s="35"/>
      <c r="BY4087" s="35"/>
      <c r="BZ4087" s="35"/>
      <c r="CA4087" s="35"/>
      <c r="CB4087" s="35"/>
      <c r="CC4087" s="35"/>
      <c r="CD4087" s="35"/>
      <c r="CE4087" s="35"/>
      <c r="CF4087" s="35"/>
      <c r="CG4087" s="35"/>
      <c r="CH4087" s="35"/>
    </row>
    <row r="4088" spans="1:86" ht="15.6" x14ac:dyDescent="0.3">
      <c r="A4088" s="35"/>
      <c r="B4088" s="86"/>
      <c r="C4088" s="35"/>
      <c r="D4088" s="35"/>
      <c r="E4088" s="35"/>
      <c r="F4088" s="35"/>
      <c r="G4088" s="35"/>
      <c r="H4088" s="35"/>
      <c r="I4088" s="35"/>
      <c r="J4088" s="35"/>
      <c r="K4088" s="35"/>
      <c r="L4088" s="35"/>
      <c r="M4088" s="35"/>
      <c r="N4088" s="35"/>
      <c r="O4088" s="35"/>
      <c r="P4088" s="35"/>
      <c r="Q4088" s="35"/>
      <c r="R4088" s="35"/>
      <c r="S4088" s="35"/>
      <c r="T4088" s="17">
        <f t="shared" si="9101"/>
        <v>50104</v>
      </c>
      <c r="U4088" s="216">
        <f t="shared" si="9095"/>
        <v>4</v>
      </c>
      <c r="V4088" s="216">
        <f t="shared" si="9101"/>
        <v>4083</v>
      </c>
      <c r="W4088" s="16">
        <f t="shared" si="9107"/>
        <v>11.186301369863013</v>
      </c>
      <c r="X4088" s="16" t="e">
        <f>IF(Template!$F$7="Linear interpolation",LinInterp($I$5:$I$22,$G$5:$G$22,W4088),CubicSpline($I$5:$I$22,$G$5:$G$22,W4088))</f>
        <v>#VALUE!</v>
      </c>
      <c r="Y4088" s="221" t="e">
        <f t="shared" si="9096"/>
        <v>#VALUE!</v>
      </c>
      <c r="Z4088" s="221" t="e">
        <f>Y4088/PRODUCT($AA$6:AA4087)</f>
        <v>#VALUE!</v>
      </c>
      <c r="AA4088" s="16" t="e">
        <f t="shared" si="9102"/>
        <v>#VALUE!</v>
      </c>
      <c r="AB4088" s="10" t="e">
        <f t="shared" si="9103"/>
        <v>#VALUE!</v>
      </c>
      <c r="AC4088" s="90">
        <f t="shared" si="9074"/>
        <v>4088</v>
      </c>
      <c r="AD4088" s="17">
        <f t="shared" si="9112"/>
        <v>50081</v>
      </c>
      <c r="AE4088" s="16" t="e">
        <f t="shared" si="9097"/>
        <v>#VALUE!</v>
      </c>
      <c r="AF4088" s="10">
        <f ca="1">IFERROR(AVERAGE(INDIRECT("AE"&amp;AC4088-Template!$F$10+1):INDIRECT("AE"&amp;AC4088)),0)</f>
        <v>0</v>
      </c>
      <c r="AG4088" s="35"/>
      <c r="AH4088" s="86"/>
      <c r="AI4088" s="35"/>
      <c r="AJ4088" s="35"/>
      <c r="AK4088" s="35"/>
      <c r="AL4088" s="35"/>
      <c r="AM4088" s="35"/>
      <c r="AN4088" s="35"/>
      <c r="AO4088" s="35"/>
      <c r="AP4088" s="35"/>
      <c r="AQ4088" s="35"/>
      <c r="AR4088" s="35"/>
      <c r="AS4088" s="35"/>
      <c r="AT4088" s="35"/>
      <c r="AU4088" s="35"/>
      <c r="AV4088" s="35"/>
      <c r="AW4088" s="35"/>
      <c r="AX4088" s="35"/>
      <c r="AY4088" s="35"/>
      <c r="AZ4088" s="17">
        <f t="shared" ref="AZ4088" si="9210">AZ4087+1</f>
        <v>50104</v>
      </c>
      <c r="BA4088" s="216">
        <f t="shared" si="9120"/>
        <v>4</v>
      </c>
      <c r="BB4088" s="216">
        <f t="shared" ref="BB4088" si="9211">BB4087+1</f>
        <v>4083</v>
      </c>
      <c r="BC4088" s="16">
        <f t="shared" si="9122"/>
        <v>11.186301369863013</v>
      </c>
      <c r="BD4088" s="16">
        <f>IF(Template!$F$7="Linear interpolation",LinInterp($AO$5:$AO$18,$AM$5:$AM$18,BC4088),CubicSpline($AO$5:$AO$18,$AM$5:$AM$18,BC4088))</f>
        <v>14.149894842557361</v>
      </c>
      <c r="BE4088" s="221">
        <f t="shared" si="9201"/>
        <v>4.3947931660087107</v>
      </c>
      <c r="BF4088" s="221">
        <f>BE4088/PRODUCT($BG$6:BG4087)</f>
        <v>1.0003624595798601</v>
      </c>
      <c r="BG4088" s="16">
        <f t="shared" si="9123"/>
        <v>1.0003624595798601</v>
      </c>
      <c r="BH4088" s="10">
        <f t="shared" si="9124"/>
        <v>13.229774664895167</v>
      </c>
      <c r="BI4088" s="90"/>
      <c r="BJ4088" s="17">
        <f t="shared" si="9106"/>
        <v>50081</v>
      </c>
      <c r="BK4088" s="16">
        <f t="shared" si="9100"/>
        <v>13.230774261842605</v>
      </c>
      <c r="BL4088" s="10">
        <f ca="1">IFERROR(AVERAGE(INDIRECT("BK"&amp;AC4088-Template!$F$10+1):INDIRECT("BK"&amp;AC4088)),0)</f>
        <v>13.231362107778468</v>
      </c>
      <c r="BM4088" s="35"/>
      <c r="BN4088" s="86"/>
      <c r="BO4088" s="35"/>
      <c r="BP4088" s="35"/>
      <c r="BQ4088" s="35"/>
      <c r="BR4088" s="35"/>
      <c r="BS4088" s="35"/>
      <c r="BT4088" s="35"/>
      <c r="BU4088" s="35"/>
      <c r="BV4088" s="35"/>
      <c r="BW4088" s="35"/>
      <c r="BX4088" s="35"/>
      <c r="BY4088" s="35"/>
      <c r="BZ4088" s="35"/>
      <c r="CA4088" s="35"/>
      <c r="CB4088" s="35"/>
      <c r="CC4088" s="35"/>
      <c r="CD4088" s="35"/>
      <c r="CE4088" s="35"/>
      <c r="CF4088" s="35"/>
      <c r="CG4088" s="35"/>
      <c r="CH4088" s="35"/>
    </row>
    <row r="4089" spans="1:86" ht="15.6" x14ac:dyDescent="0.3">
      <c r="A4089" s="35"/>
      <c r="B4089" s="86"/>
      <c r="C4089" s="35"/>
      <c r="D4089" s="35"/>
      <c r="E4089" s="35"/>
      <c r="F4089" s="35"/>
      <c r="G4089" s="35"/>
      <c r="H4089" s="35"/>
      <c r="I4089" s="35"/>
      <c r="J4089" s="35"/>
      <c r="K4089" s="35"/>
      <c r="L4089" s="35"/>
      <c r="M4089" s="35"/>
      <c r="N4089" s="35"/>
      <c r="O4089" s="35"/>
      <c r="P4089" s="35"/>
      <c r="Q4089" s="35"/>
      <c r="R4089" s="35"/>
      <c r="S4089" s="35"/>
      <c r="T4089" s="17">
        <f t="shared" si="9101"/>
        <v>50105</v>
      </c>
      <c r="U4089" s="216">
        <f t="shared" si="9095"/>
        <v>5</v>
      </c>
      <c r="V4089" s="216">
        <f t="shared" si="9101"/>
        <v>4084</v>
      </c>
      <c r="W4089" s="16">
        <f t="shared" si="9107"/>
        <v>11.189041095890412</v>
      </c>
      <c r="X4089" s="16" t="e">
        <f>IF(Template!$F$7="Linear interpolation",LinInterp($I$5:$I$22,$G$5:$G$22,W4089),CubicSpline($I$5:$I$22,$G$5:$G$22,W4089))</f>
        <v>#VALUE!</v>
      </c>
      <c r="Y4089" s="221" t="e">
        <f t="shared" si="9096"/>
        <v>#VALUE!</v>
      </c>
      <c r="Z4089" s="221" t="e">
        <f>Y4089/PRODUCT($AA$6:AA4088)</f>
        <v>#VALUE!</v>
      </c>
      <c r="AA4089" s="16" t="e">
        <f t="shared" si="9102"/>
        <v>#VALUE!</v>
      </c>
      <c r="AB4089" s="10" t="e">
        <f t="shared" si="9103"/>
        <v>#VALUE!</v>
      </c>
      <c r="AC4089" s="90">
        <f t="shared" si="9074"/>
        <v>4089</v>
      </c>
      <c r="AD4089" s="17">
        <f t="shared" si="9112"/>
        <v>50082</v>
      </c>
      <c r="AE4089" s="16" t="e">
        <f t="shared" si="9097"/>
        <v>#VALUE!</v>
      </c>
      <c r="AF4089" s="10">
        <f ca="1">IFERROR(AVERAGE(INDIRECT("AE"&amp;AC4089-Template!$F$10+1):INDIRECT("AE"&amp;AC4089)),0)</f>
        <v>0</v>
      </c>
      <c r="AG4089" s="35"/>
      <c r="AH4089" s="86"/>
      <c r="AI4089" s="35"/>
      <c r="AJ4089" s="35"/>
      <c r="AK4089" s="35"/>
      <c r="AL4089" s="35"/>
      <c r="AM4089" s="35"/>
      <c r="AN4089" s="35"/>
      <c r="AO4089" s="35"/>
      <c r="AP4089" s="35"/>
      <c r="AQ4089" s="35"/>
      <c r="AR4089" s="35"/>
      <c r="AS4089" s="35"/>
      <c r="AT4089" s="35"/>
      <c r="AU4089" s="35"/>
      <c r="AV4089" s="35"/>
      <c r="AW4089" s="35"/>
      <c r="AX4089" s="35"/>
      <c r="AY4089" s="35"/>
      <c r="AZ4089" s="17">
        <f t="shared" ref="AZ4089" si="9212">AZ4088+1</f>
        <v>50105</v>
      </c>
      <c r="BA4089" s="216">
        <f t="shared" si="9120"/>
        <v>5</v>
      </c>
      <c r="BB4089" s="216">
        <f t="shared" ref="BB4089" si="9213">BB4088+1</f>
        <v>4084</v>
      </c>
      <c r="BC4089" s="16">
        <f t="shared" si="9122"/>
        <v>11.189041095890412</v>
      </c>
      <c r="BD4089" s="16">
        <f>IF(Template!$F$7="Linear interpolation",LinInterp($AO$5:$AO$18,$AM$5:$AM$18,BC4089),CubicSpline($AO$5:$AO$18,$AM$5:$AM$18,BC4089))</f>
        <v>14.149892915672169</v>
      </c>
      <c r="BE4089" s="221">
        <f t="shared" si="9201"/>
        <v>4.396386095478408</v>
      </c>
      <c r="BF4089" s="221">
        <f>BE4089/PRODUCT($BG$6:BG4088)</f>
        <v>1.0003624583477597</v>
      </c>
      <c r="BG4089" s="16">
        <f t="shared" si="9123"/>
        <v>1.0003624583477597</v>
      </c>
      <c r="BH4089" s="10">
        <f t="shared" si="9124"/>
        <v>13.229729693229775</v>
      </c>
      <c r="BI4089" s="90"/>
      <c r="BJ4089" s="17">
        <f t="shared" si="9106"/>
        <v>50082</v>
      </c>
      <c r="BK4089" s="16">
        <f t="shared" si="9100"/>
        <v>13.230732178164173</v>
      </c>
      <c r="BL4089" s="10">
        <f ca="1">IFERROR(AVERAGE(INDIRECT("BK"&amp;AC4089-Template!$F$10+1):INDIRECT("BK"&amp;AC4089)),0)</f>
        <v>13.231325634743866</v>
      </c>
      <c r="BM4089" s="35"/>
      <c r="BN4089" s="86"/>
      <c r="BO4089" s="35"/>
      <c r="BP4089" s="35"/>
      <c r="BQ4089" s="35"/>
      <c r="BR4089" s="35"/>
      <c r="BS4089" s="35"/>
      <c r="BT4089" s="35"/>
      <c r="BU4089" s="35"/>
      <c r="BV4089" s="35"/>
      <c r="BW4089" s="35"/>
      <c r="BX4089" s="35"/>
      <c r="BY4089" s="35"/>
      <c r="BZ4089" s="35"/>
      <c r="CA4089" s="35"/>
      <c r="CB4089" s="35"/>
      <c r="CC4089" s="35"/>
      <c r="CD4089" s="35"/>
      <c r="CE4089" s="35"/>
      <c r="CF4089" s="35"/>
      <c r="CG4089" s="35"/>
      <c r="CH4089" s="35"/>
    </row>
    <row r="4090" spans="1:86" ht="15.6" x14ac:dyDescent="0.3">
      <c r="A4090" s="35"/>
      <c r="B4090" s="86"/>
      <c r="C4090" s="35"/>
      <c r="D4090" s="35"/>
      <c r="E4090" s="35"/>
      <c r="F4090" s="35"/>
      <c r="G4090" s="35"/>
      <c r="H4090" s="35"/>
      <c r="I4090" s="35"/>
      <c r="J4090" s="35"/>
      <c r="K4090" s="35"/>
      <c r="L4090" s="35"/>
      <c r="M4090" s="35"/>
      <c r="N4090" s="35"/>
      <c r="O4090" s="35"/>
      <c r="P4090" s="35"/>
      <c r="Q4090" s="35"/>
      <c r="R4090" s="35"/>
      <c r="S4090" s="35"/>
      <c r="T4090" s="17">
        <f t="shared" si="9101"/>
        <v>50106</v>
      </c>
      <c r="U4090" s="216">
        <f t="shared" si="9095"/>
        <v>6</v>
      </c>
      <c r="V4090" s="216">
        <f t="shared" si="9101"/>
        <v>4085</v>
      </c>
      <c r="W4090" s="16">
        <f t="shared" si="9107"/>
        <v>11.191780821917808</v>
      </c>
      <c r="X4090" s="16" t="e">
        <f>IF(Template!$F$7="Linear interpolation",LinInterp($I$5:$I$22,$G$5:$G$22,W4090),CubicSpline($I$5:$I$22,$G$5:$G$22,W4090))</f>
        <v>#VALUE!</v>
      </c>
      <c r="Y4090" s="221" t="e">
        <f t="shared" si="9096"/>
        <v>#VALUE!</v>
      </c>
      <c r="Z4090" s="221" t="e">
        <f>Y4090/PRODUCT($AA$6:AA4089)</f>
        <v>#VALUE!</v>
      </c>
      <c r="AA4090" s="16" t="e">
        <f t="shared" si="9102"/>
        <v>#VALUE!</v>
      </c>
      <c r="AB4090" s="10" t="e">
        <f t="shared" si="9103"/>
        <v>#VALUE!</v>
      </c>
      <c r="AC4090" s="90">
        <f t="shared" si="9074"/>
        <v>4090</v>
      </c>
      <c r="AD4090" s="17">
        <f t="shared" si="9112"/>
        <v>50083</v>
      </c>
      <c r="AE4090" s="16" t="e">
        <f t="shared" si="9097"/>
        <v>#VALUE!</v>
      </c>
      <c r="AF4090" s="10">
        <f ca="1">IFERROR(AVERAGE(INDIRECT("AE"&amp;AC4090-Template!$F$10+1):INDIRECT("AE"&amp;AC4090)),0)</f>
        <v>0</v>
      </c>
      <c r="AG4090" s="35"/>
      <c r="AH4090" s="86"/>
      <c r="AI4090" s="35"/>
      <c r="AJ4090" s="35"/>
      <c r="AK4090" s="35"/>
      <c r="AL4090" s="35"/>
      <c r="AM4090" s="35"/>
      <c r="AN4090" s="35"/>
      <c r="AO4090" s="35"/>
      <c r="AP4090" s="35"/>
      <c r="AQ4090" s="35"/>
      <c r="AR4090" s="35"/>
      <c r="AS4090" s="35"/>
      <c r="AT4090" s="35"/>
      <c r="AU4090" s="35"/>
      <c r="AV4090" s="35"/>
      <c r="AW4090" s="35"/>
      <c r="AX4090" s="35"/>
      <c r="AY4090" s="35"/>
      <c r="AZ4090" s="17">
        <f t="shared" ref="AZ4090" si="9214">AZ4089+1</f>
        <v>50106</v>
      </c>
      <c r="BA4090" s="216">
        <f t="shared" si="9120"/>
        <v>6</v>
      </c>
      <c r="BB4090" s="216">
        <f t="shared" ref="BB4090" si="9215">BB4089+1</f>
        <v>4085</v>
      </c>
      <c r="BC4090" s="16">
        <f t="shared" si="9122"/>
        <v>11.191780821917808</v>
      </c>
      <c r="BD4090" s="16">
        <f>IF(Template!$F$7="Linear interpolation",LinInterp($AO$5:$AO$18,$AM$5:$AM$18,BC4090),CubicSpline($AO$5:$AO$18,$AM$5:$AM$18,BC4090))</f>
        <v>14.149890977132808</v>
      </c>
      <c r="BE4090" s="221">
        <f t="shared" si="9201"/>
        <v>4.3979795968866178</v>
      </c>
      <c r="BF4090" s="221">
        <f>BE4090/PRODUCT($BG$6:BG4089)</f>
        <v>1.0003624571121832</v>
      </c>
      <c r="BG4090" s="16">
        <f t="shared" si="9123"/>
        <v>1.0003624583477597</v>
      </c>
      <c r="BH4090" s="10">
        <f t="shared" si="9124"/>
        <v>13.229729693229775</v>
      </c>
      <c r="BI4090" s="90"/>
      <c r="BJ4090" s="17">
        <f t="shared" si="9106"/>
        <v>50083</v>
      </c>
      <c r="BK4090" s="16">
        <f t="shared" si="9100"/>
        <v>13.230689970136433</v>
      </c>
      <c r="BL4090" s="10">
        <f ca="1">IFERROR(AVERAGE(INDIRECT("BK"&amp;AC4090-Template!$F$10+1):INDIRECT("BK"&amp;AC4090)),0)</f>
        <v>13.231285219681116</v>
      </c>
      <c r="BM4090" s="35"/>
      <c r="BN4090" s="86"/>
      <c r="BO4090" s="35"/>
      <c r="BP4090" s="35"/>
      <c r="BQ4090" s="35"/>
      <c r="BR4090" s="35"/>
      <c r="BS4090" s="35"/>
      <c r="BT4090" s="35"/>
      <c r="BU4090" s="35"/>
      <c r="BV4090" s="35"/>
      <c r="BW4090" s="35"/>
      <c r="BX4090" s="35"/>
      <c r="BY4090" s="35"/>
      <c r="BZ4090" s="35"/>
      <c r="CA4090" s="35"/>
      <c r="CB4090" s="35"/>
      <c r="CC4090" s="35"/>
      <c r="CD4090" s="35"/>
      <c r="CE4090" s="35"/>
      <c r="CF4090" s="35"/>
      <c r="CG4090" s="35"/>
      <c r="CH4090" s="35"/>
    </row>
    <row r="4091" spans="1:86" ht="15.6" x14ac:dyDescent="0.3">
      <c r="A4091" s="35"/>
      <c r="B4091" s="86"/>
      <c r="C4091" s="35"/>
      <c r="D4091" s="35"/>
      <c r="E4091" s="35"/>
      <c r="F4091" s="35"/>
      <c r="G4091" s="35"/>
      <c r="H4091" s="35"/>
      <c r="I4091" s="35"/>
      <c r="J4091" s="35"/>
      <c r="K4091" s="35"/>
      <c r="L4091" s="35"/>
      <c r="M4091" s="35"/>
      <c r="N4091" s="35"/>
      <c r="O4091" s="35"/>
      <c r="P4091" s="35"/>
      <c r="Q4091" s="35"/>
      <c r="R4091" s="35"/>
      <c r="S4091" s="35"/>
      <c r="T4091" s="17">
        <f t="shared" si="9101"/>
        <v>50107</v>
      </c>
      <c r="U4091" s="216">
        <f t="shared" si="9095"/>
        <v>7</v>
      </c>
      <c r="V4091" s="216">
        <f t="shared" si="9101"/>
        <v>4086</v>
      </c>
      <c r="W4091" s="16">
        <f t="shared" si="9107"/>
        <v>11.194520547945206</v>
      </c>
      <c r="X4091" s="16" t="e">
        <f>IF(Template!$F$7="Linear interpolation",LinInterp($I$5:$I$22,$G$5:$G$22,W4091),CubicSpline($I$5:$I$22,$G$5:$G$22,W4091))</f>
        <v>#VALUE!</v>
      </c>
      <c r="Y4091" s="221" t="e">
        <f t="shared" si="9096"/>
        <v>#VALUE!</v>
      </c>
      <c r="Z4091" s="221" t="e">
        <f>Y4091/PRODUCT($AA$6:AA4090)</f>
        <v>#VALUE!</v>
      </c>
      <c r="AA4091" s="16" t="e">
        <f t="shared" si="9102"/>
        <v>#VALUE!</v>
      </c>
      <c r="AB4091" s="10" t="e">
        <f t="shared" si="9103"/>
        <v>#VALUE!</v>
      </c>
      <c r="AC4091" s="90">
        <f t="shared" si="9074"/>
        <v>4091</v>
      </c>
      <c r="AD4091" s="17">
        <f t="shared" si="9112"/>
        <v>50084</v>
      </c>
      <c r="AE4091" s="16" t="e">
        <f t="shared" si="9097"/>
        <v>#VALUE!</v>
      </c>
      <c r="AF4091" s="10">
        <f ca="1">IFERROR(AVERAGE(INDIRECT("AE"&amp;AC4091-Template!$F$10+1):INDIRECT("AE"&amp;AC4091)),0)</f>
        <v>0</v>
      </c>
      <c r="AG4091" s="35"/>
      <c r="AH4091" s="86"/>
      <c r="AI4091" s="35"/>
      <c r="AJ4091" s="35"/>
      <c r="AK4091" s="35"/>
      <c r="AL4091" s="35"/>
      <c r="AM4091" s="35"/>
      <c r="AN4091" s="35"/>
      <c r="AO4091" s="35"/>
      <c r="AP4091" s="35"/>
      <c r="AQ4091" s="35"/>
      <c r="AR4091" s="35"/>
      <c r="AS4091" s="35"/>
      <c r="AT4091" s="35"/>
      <c r="AU4091" s="35"/>
      <c r="AV4091" s="35"/>
      <c r="AW4091" s="35"/>
      <c r="AX4091" s="35"/>
      <c r="AY4091" s="35"/>
      <c r="AZ4091" s="17">
        <f t="shared" ref="AZ4091" si="9216">AZ4090+1</f>
        <v>50107</v>
      </c>
      <c r="BA4091" s="216">
        <f t="shared" si="9120"/>
        <v>7</v>
      </c>
      <c r="BB4091" s="216">
        <f t="shared" ref="BB4091" si="9217">BB4090+1</f>
        <v>4086</v>
      </c>
      <c r="BC4091" s="16">
        <f t="shared" si="9122"/>
        <v>11.194520547945206</v>
      </c>
      <c r="BD4091" s="16">
        <f>IF(Template!$F$7="Linear interpolation",LinInterp($AO$5:$AO$18,$AM$5:$AM$18,BC4091),CubicSpline($AO$5:$AO$18,$AM$5:$AM$18,BC4091))</f>
        <v>14.149889026912426</v>
      </c>
      <c r="BE4091" s="221">
        <f t="shared" si="9201"/>
        <v>4.3995736704214536</v>
      </c>
      <c r="BF4091" s="221">
        <f>BE4091/PRODUCT($BG$6:BG4090)</f>
        <v>1.0003624546375625</v>
      </c>
      <c r="BG4091" s="16">
        <f t="shared" si="9123"/>
        <v>1.0003624583477597</v>
      </c>
      <c r="BH4091" s="10">
        <f t="shared" si="9124"/>
        <v>13.229729693229775</v>
      </c>
      <c r="BI4091" s="90"/>
      <c r="BJ4091" s="17">
        <f t="shared" si="9106"/>
        <v>50084</v>
      </c>
      <c r="BK4091" s="16">
        <f t="shared" si="9100"/>
        <v>13.230647637354153</v>
      </c>
      <c r="BL4091" s="10">
        <f ca="1">IFERROR(AVERAGE(INDIRECT("BK"&amp;AC4091-Template!$F$10+1):INDIRECT("BK"&amp;AC4091)),0)</f>
        <v>13.231244681353992</v>
      </c>
      <c r="BM4091" s="35"/>
      <c r="BN4091" s="86"/>
      <c r="BO4091" s="35"/>
      <c r="BP4091" s="35"/>
      <c r="BQ4091" s="35"/>
      <c r="BR4091" s="35"/>
      <c r="BS4091" s="35"/>
      <c r="BT4091" s="35"/>
      <c r="BU4091" s="35"/>
      <c r="BV4091" s="35"/>
      <c r="BW4091" s="35"/>
      <c r="BX4091" s="35"/>
      <c r="BY4091" s="35"/>
      <c r="BZ4091" s="35"/>
      <c r="CA4091" s="35"/>
      <c r="CB4091" s="35"/>
      <c r="CC4091" s="35"/>
      <c r="CD4091" s="35"/>
      <c r="CE4091" s="35"/>
      <c r="CF4091" s="35"/>
      <c r="CG4091" s="35"/>
      <c r="CH4091" s="35"/>
    </row>
    <row r="4092" spans="1:86" ht="15.6" x14ac:dyDescent="0.3">
      <c r="A4092" s="35"/>
      <c r="B4092" s="86"/>
      <c r="C4092" s="35"/>
      <c r="D4092" s="35"/>
      <c r="E4092" s="35"/>
      <c r="F4092" s="35"/>
      <c r="G4092" s="35"/>
      <c r="H4092" s="35"/>
      <c r="I4092" s="35"/>
      <c r="J4092" s="35"/>
      <c r="K4092" s="35"/>
      <c r="L4092" s="35"/>
      <c r="M4092" s="35"/>
      <c r="N4092" s="35"/>
      <c r="O4092" s="35"/>
      <c r="P4092" s="35"/>
      <c r="Q4092" s="35"/>
      <c r="R4092" s="35"/>
      <c r="S4092" s="35"/>
      <c r="T4092" s="17">
        <f t="shared" si="9101"/>
        <v>50108</v>
      </c>
      <c r="U4092" s="216">
        <f t="shared" si="9095"/>
        <v>1</v>
      </c>
      <c r="V4092" s="216">
        <f t="shared" si="9101"/>
        <v>4087</v>
      </c>
      <c r="W4092" s="16">
        <f t="shared" si="9107"/>
        <v>11.197260273972603</v>
      </c>
      <c r="X4092" s="16" t="e">
        <f>IF(Template!$F$7="Linear interpolation",LinInterp($I$5:$I$22,$G$5:$G$22,W4092),CubicSpline($I$5:$I$22,$G$5:$G$22,W4092))</f>
        <v>#VALUE!</v>
      </c>
      <c r="Y4092" s="221" t="e">
        <f t="shared" si="9096"/>
        <v>#VALUE!</v>
      </c>
      <c r="Z4092" s="221" t="e">
        <f>Y4092/PRODUCT($AA$6:AA4091)</f>
        <v>#VALUE!</v>
      </c>
      <c r="AA4092" s="16" t="e">
        <f t="shared" si="9102"/>
        <v>#VALUE!</v>
      </c>
      <c r="AB4092" s="10" t="e">
        <f t="shared" si="9103"/>
        <v>#VALUE!</v>
      </c>
      <c r="AC4092" s="90">
        <f t="shared" ref="AC4092:AC4155" si="9218">ROW(AD4092)</f>
        <v>4092</v>
      </c>
      <c r="AD4092" s="17">
        <f t="shared" si="9112"/>
        <v>50085</v>
      </c>
      <c r="AE4092" s="16" t="e">
        <f t="shared" si="9097"/>
        <v>#VALUE!</v>
      </c>
      <c r="AF4092" s="10">
        <f ca="1">IFERROR(AVERAGE(INDIRECT("AE"&amp;AC4092-Template!$F$10+1):INDIRECT("AE"&amp;AC4092)),0)</f>
        <v>0</v>
      </c>
      <c r="AG4092" s="35"/>
      <c r="AH4092" s="86"/>
      <c r="AI4092" s="35"/>
      <c r="AJ4092" s="35"/>
      <c r="AK4092" s="35"/>
      <c r="AL4092" s="35"/>
      <c r="AM4092" s="35"/>
      <c r="AN4092" s="35"/>
      <c r="AO4092" s="35"/>
      <c r="AP4092" s="35"/>
      <c r="AQ4092" s="35"/>
      <c r="AR4092" s="35"/>
      <c r="AS4092" s="35"/>
      <c r="AT4092" s="35"/>
      <c r="AU4092" s="35"/>
      <c r="AV4092" s="35"/>
      <c r="AW4092" s="35"/>
      <c r="AX4092" s="35"/>
      <c r="AY4092" s="35"/>
      <c r="AZ4092" s="17">
        <f t="shared" ref="AZ4092" si="9219">AZ4091+1</f>
        <v>50108</v>
      </c>
      <c r="BA4092" s="216">
        <f t="shared" si="9120"/>
        <v>1</v>
      </c>
      <c r="BB4092" s="216">
        <f t="shared" ref="BB4092" si="9220">BB4091+1</f>
        <v>4087</v>
      </c>
      <c r="BC4092" s="16">
        <f t="shared" si="9122"/>
        <v>11.197260273972603</v>
      </c>
      <c r="BD4092" s="16">
        <f>IF(Template!$F$7="Linear interpolation",LinInterp($AO$5:$AO$18,$AM$5:$AM$18,BC4092),CubicSpline($AO$5:$AO$18,$AM$5:$AM$18,BC4092))</f>
        <v>14.149887064984169</v>
      </c>
      <c r="BE4092" s="221">
        <f t="shared" si="9201"/>
        <v>4.4011683162710149</v>
      </c>
      <c r="BF4092" s="221">
        <f>BE4092/PRODUCT($BG$6:BG4091)</f>
        <v>1.0003624509204143</v>
      </c>
      <c r="BG4092" s="16">
        <f t="shared" si="9123"/>
        <v>1.0003624509204143</v>
      </c>
      <c r="BH4092" s="10">
        <f t="shared" si="9124"/>
        <v>13.229458595122479</v>
      </c>
      <c r="BI4092" s="90"/>
      <c r="BJ4092" s="17">
        <f t="shared" si="9106"/>
        <v>50085</v>
      </c>
      <c r="BK4092" s="16">
        <f t="shared" si="9100"/>
        <v>13.230647637354153</v>
      </c>
      <c r="BL4092" s="10">
        <f ca="1">IFERROR(AVERAGE(INDIRECT("BK"&amp;AC4092-Template!$F$10+1):INDIRECT("BK"&amp;AC4092)),0)</f>
        <v>13.231205434911882</v>
      </c>
      <c r="BM4092" s="35"/>
      <c r="BN4092" s="86"/>
      <c r="BO4092" s="35"/>
      <c r="BP4092" s="35"/>
      <c r="BQ4092" s="35"/>
      <c r="BR4092" s="35"/>
      <c r="BS4092" s="35"/>
      <c r="BT4092" s="35"/>
      <c r="BU4092" s="35"/>
      <c r="BV4092" s="35"/>
      <c r="BW4092" s="35"/>
      <c r="BX4092" s="35"/>
      <c r="BY4092" s="35"/>
      <c r="BZ4092" s="35"/>
      <c r="CA4092" s="35"/>
      <c r="CB4092" s="35"/>
      <c r="CC4092" s="35"/>
      <c r="CD4092" s="35"/>
      <c r="CE4092" s="35"/>
      <c r="CF4092" s="35"/>
      <c r="CG4092" s="35"/>
      <c r="CH4092" s="35"/>
    </row>
    <row r="4093" spans="1:86" ht="15.6" x14ac:dyDescent="0.3">
      <c r="A4093" s="35"/>
      <c r="B4093" s="86"/>
      <c r="C4093" s="35"/>
      <c r="D4093" s="35"/>
      <c r="E4093" s="35"/>
      <c r="F4093" s="35"/>
      <c r="G4093" s="35"/>
      <c r="H4093" s="35"/>
      <c r="I4093" s="35"/>
      <c r="J4093" s="35"/>
      <c r="K4093" s="35"/>
      <c r="L4093" s="35"/>
      <c r="M4093" s="35"/>
      <c r="N4093" s="35"/>
      <c r="O4093" s="35"/>
      <c r="P4093" s="35"/>
      <c r="Q4093" s="35"/>
      <c r="R4093" s="35"/>
      <c r="S4093" s="35"/>
      <c r="T4093" s="17">
        <f t="shared" si="9101"/>
        <v>50109</v>
      </c>
      <c r="U4093" s="216">
        <f t="shared" si="9095"/>
        <v>2</v>
      </c>
      <c r="V4093" s="216">
        <f t="shared" si="9101"/>
        <v>4088</v>
      </c>
      <c r="W4093" s="16">
        <f t="shared" si="9107"/>
        <v>11.2</v>
      </c>
      <c r="X4093" s="16" t="e">
        <f>IF(Template!$F$7="Linear interpolation",LinInterp($I$5:$I$22,$G$5:$G$22,W4093),CubicSpline($I$5:$I$22,$G$5:$G$22,W4093))</f>
        <v>#VALUE!</v>
      </c>
      <c r="Y4093" s="221" t="e">
        <f t="shared" si="9096"/>
        <v>#VALUE!</v>
      </c>
      <c r="Z4093" s="221" t="e">
        <f>Y4093/PRODUCT($AA$6:AA4092)</f>
        <v>#VALUE!</v>
      </c>
      <c r="AA4093" s="16" t="e">
        <f t="shared" si="9102"/>
        <v>#VALUE!</v>
      </c>
      <c r="AB4093" s="10" t="e">
        <f t="shared" si="9103"/>
        <v>#VALUE!</v>
      </c>
      <c r="AC4093" s="90">
        <f t="shared" si="9218"/>
        <v>4093</v>
      </c>
      <c r="AD4093" s="17">
        <f t="shared" si="9112"/>
        <v>50086</v>
      </c>
      <c r="AE4093" s="16" t="e">
        <f t="shared" si="9097"/>
        <v>#VALUE!</v>
      </c>
      <c r="AF4093" s="10">
        <f ca="1">IFERROR(AVERAGE(INDIRECT("AE"&amp;AC4093-Template!$F$10+1):INDIRECT("AE"&amp;AC4093)),0)</f>
        <v>0</v>
      </c>
      <c r="AG4093" s="35"/>
      <c r="AH4093" s="86"/>
      <c r="AI4093" s="35"/>
      <c r="AJ4093" s="35"/>
      <c r="AK4093" s="35"/>
      <c r="AL4093" s="35"/>
      <c r="AM4093" s="35"/>
      <c r="AN4093" s="35"/>
      <c r="AO4093" s="35"/>
      <c r="AP4093" s="35"/>
      <c r="AQ4093" s="35"/>
      <c r="AR4093" s="35"/>
      <c r="AS4093" s="35"/>
      <c r="AT4093" s="35"/>
      <c r="AU4093" s="35"/>
      <c r="AV4093" s="35"/>
      <c r="AW4093" s="35"/>
      <c r="AX4093" s="35"/>
      <c r="AY4093" s="35"/>
      <c r="AZ4093" s="17">
        <f t="shared" ref="AZ4093" si="9221">AZ4092+1</f>
        <v>50109</v>
      </c>
      <c r="BA4093" s="216">
        <f t="shared" si="9120"/>
        <v>2</v>
      </c>
      <c r="BB4093" s="216">
        <f t="shared" ref="BB4093" si="9222">BB4092+1</f>
        <v>4088</v>
      </c>
      <c r="BC4093" s="16">
        <f t="shared" si="9122"/>
        <v>11.2</v>
      </c>
      <c r="BD4093" s="16">
        <f>IF(Template!$F$7="Linear interpolation",LinInterp($AO$5:$AO$18,$AM$5:$AM$18,BC4093),CubicSpline($AO$5:$AO$18,$AM$5:$AM$18,BC4093))</f>
        <v>14.149885091321185</v>
      </c>
      <c r="BE4093" s="221">
        <f t="shared" si="9201"/>
        <v>4.4027635346234781</v>
      </c>
      <c r="BF4093" s="221">
        <f>BE4093/PRODUCT($BG$6:BG4092)</f>
        <v>1.0003624533846083</v>
      </c>
      <c r="BG4093" s="16">
        <f t="shared" si="9123"/>
        <v>1.0003624533846083</v>
      </c>
      <c r="BH4093" s="10">
        <f t="shared" si="9124"/>
        <v>13.229548538202017</v>
      </c>
      <c r="BI4093" s="90"/>
      <c r="BJ4093" s="17">
        <f t="shared" si="9106"/>
        <v>50086</v>
      </c>
      <c r="BK4093" s="16">
        <f t="shared" si="9100"/>
        <v>13.230647637354153</v>
      </c>
      <c r="BL4093" s="10">
        <f ca="1">IFERROR(AVERAGE(INDIRECT("BK"&amp;AC4093-Template!$F$10+1):INDIRECT("BK"&amp;AC4093)),0)</f>
        <v>13.231167484427896</v>
      </c>
      <c r="BM4093" s="35"/>
      <c r="BN4093" s="86"/>
      <c r="BO4093" s="35"/>
      <c r="BP4093" s="35"/>
      <c r="BQ4093" s="35"/>
      <c r="BR4093" s="35"/>
      <c r="BS4093" s="35"/>
      <c r="BT4093" s="35"/>
      <c r="BU4093" s="35"/>
      <c r="BV4093" s="35"/>
      <c r="BW4093" s="35"/>
      <c r="BX4093" s="35"/>
      <c r="BY4093" s="35"/>
      <c r="BZ4093" s="35"/>
      <c r="CA4093" s="35"/>
      <c r="CB4093" s="35"/>
      <c r="CC4093" s="35"/>
      <c r="CD4093" s="35"/>
      <c r="CE4093" s="35"/>
      <c r="CF4093" s="35"/>
      <c r="CG4093" s="35"/>
      <c r="CH4093" s="35"/>
    </row>
    <row r="4094" spans="1:86" ht="15.6" x14ac:dyDescent="0.3">
      <c r="A4094" s="35"/>
      <c r="B4094" s="86"/>
      <c r="C4094" s="35"/>
      <c r="D4094" s="35"/>
      <c r="E4094" s="35"/>
      <c r="F4094" s="35"/>
      <c r="G4094" s="35"/>
      <c r="H4094" s="35"/>
      <c r="I4094" s="35"/>
      <c r="J4094" s="35"/>
      <c r="K4094" s="35"/>
      <c r="L4094" s="35"/>
      <c r="M4094" s="35"/>
      <c r="N4094" s="35"/>
      <c r="O4094" s="35"/>
      <c r="P4094" s="35"/>
      <c r="Q4094" s="35"/>
      <c r="R4094" s="35"/>
      <c r="S4094" s="35"/>
      <c r="T4094" s="17">
        <f t="shared" si="9101"/>
        <v>50110</v>
      </c>
      <c r="U4094" s="216">
        <f t="shared" si="9095"/>
        <v>3</v>
      </c>
      <c r="V4094" s="216">
        <f t="shared" si="9101"/>
        <v>4089</v>
      </c>
      <c r="W4094" s="16">
        <f t="shared" si="9107"/>
        <v>11.202739726027398</v>
      </c>
      <c r="X4094" s="16" t="e">
        <f>IF(Template!$F$7="Linear interpolation",LinInterp($I$5:$I$22,$G$5:$G$22,W4094),CubicSpline($I$5:$I$22,$G$5:$G$22,W4094))</f>
        <v>#VALUE!</v>
      </c>
      <c r="Y4094" s="221" t="e">
        <f t="shared" si="9096"/>
        <v>#VALUE!</v>
      </c>
      <c r="Z4094" s="221" t="e">
        <f>Y4094/PRODUCT($AA$6:AA4093)</f>
        <v>#VALUE!</v>
      </c>
      <c r="AA4094" s="16" t="e">
        <f t="shared" si="9102"/>
        <v>#VALUE!</v>
      </c>
      <c r="AB4094" s="10" t="e">
        <f t="shared" si="9103"/>
        <v>#VALUE!</v>
      </c>
      <c r="AC4094" s="90">
        <f t="shared" si="9218"/>
        <v>4094</v>
      </c>
      <c r="AD4094" s="17">
        <f t="shared" si="9112"/>
        <v>50087</v>
      </c>
      <c r="AE4094" s="16" t="e">
        <f t="shared" si="9097"/>
        <v>#VALUE!</v>
      </c>
      <c r="AF4094" s="10">
        <f ca="1">IFERROR(AVERAGE(INDIRECT("AE"&amp;AC4094-Template!$F$10+1):INDIRECT("AE"&amp;AC4094)),0)</f>
        <v>0</v>
      </c>
      <c r="AG4094" s="35"/>
      <c r="AH4094" s="86"/>
      <c r="AI4094" s="35"/>
      <c r="AJ4094" s="35"/>
      <c r="AK4094" s="35"/>
      <c r="AL4094" s="35"/>
      <c r="AM4094" s="35"/>
      <c r="AN4094" s="35"/>
      <c r="AO4094" s="35"/>
      <c r="AP4094" s="35"/>
      <c r="AQ4094" s="35"/>
      <c r="AR4094" s="35"/>
      <c r="AS4094" s="35"/>
      <c r="AT4094" s="35"/>
      <c r="AU4094" s="35"/>
      <c r="AV4094" s="35"/>
      <c r="AW4094" s="35"/>
      <c r="AX4094" s="35"/>
      <c r="AY4094" s="35"/>
      <c r="AZ4094" s="17">
        <f t="shared" ref="AZ4094" si="9223">AZ4093+1</f>
        <v>50110</v>
      </c>
      <c r="BA4094" s="216">
        <f t="shared" si="9120"/>
        <v>3</v>
      </c>
      <c r="BB4094" s="216">
        <f t="shared" ref="BB4094" si="9224">BB4093+1</f>
        <v>4089</v>
      </c>
      <c r="BC4094" s="16">
        <f t="shared" si="9122"/>
        <v>11.202739726027398</v>
      </c>
      <c r="BD4094" s="16">
        <f>IF(Template!$F$7="Linear interpolation",LinInterp($AO$5:$AO$18,$AM$5:$AM$18,BC4094),CubicSpline($AO$5:$AO$18,$AM$5:$AM$18,BC4094))</f>
        <v>14.14988310589662</v>
      </c>
      <c r="BE4094" s="221">
        <f t="shared" si="9201"/>
        <v>4.4043593256670519</v>
      </c>
      <c r="BF4094" s="221">
        <f>BE4094/PRODUCT($BG$6:BG4093)</f>
        <v>1.0003624521351249</v>
      </c>
      <c r="BG4094" s="16">
        <f t="shared" si="9123"/>
        <v>1.0003624521351249</v>
      </c>
      <c r="BH4094" s="10">
        <f t="shared" si="9124"/>
        <v>13.229502932057713</v>
      </c>
      <c r="BI4094" s="90"/>
      <c r="BJ4094" s="17">
        <f t="shared" si="9106"/>
        <v>50087</v>
      </c>
      <c r="BK4094" s="16">
        <f t="shared" si="9100"/>
        <v>13.23039239326096</v>
      </c>
      <c r="BL4094" s="10">
        <f ca="1">IFERROR(AVERAGE(INDIRECT("BK"&amp;AC4094-Template!$F$10+1):INDIRECT("BK"&amp;AC4094)),0)</f>
        <v>13.231121025807473</v>
      </c>
      <c r="BM4094" s="35"/>
      <c r="BN4094" s="86"/>
      <c r="BO4094" s="35"/>
      <c r="BP4094" s="35"/>
      <c r="BQ4094" s="35"/>
      <c r="BR4094" s="35"/>
      <c r="BS4094" s="35"/>
      <c r="BT4094" s="35"/>
      <c r="BU4094" s="35"/>
      <c r="BV4094" s="35"/>
      <c r="BW4094" s="35"/>
      <c r="BX4094" s="35"/>
      <c r="BY4094" s="35"/>
      <c r="BZ4094" s="35"/>
      <c r="CA4094" s="35"/>
      <c r="CB4094" s="35"/>
      <c r="CC4094" s="35"/>
      <c r="CD4094" s="35"/>
      <c r="CE4094" s="35"/>
      <c r="CF4094" s="35"/>
      <c r="CG4094" s="35"/>
      <c r="CH4094" s="35"/>
    </row>
    <row r="4095" spans="1:86" ht="15.6" x14ac:dyDescent="0.3">
      <c r="A4095" s="35"/>
      <c r="B4095" s="86"/>
      <c r="C4095" s="35"/>
      <c r="D4095" s="35"/>
      <c r="E4095" s="35"/>
      <c r="F4095" s="35"/>
      <c r="G4095" s="35"/>
      <c r="H4095" s="35"/>
      <c r="I4095" s="35"/>
      <c r="J4095" s="35"/>
      <c r="K4095" s="35"/>
      <c r="L4095" s="35"/>
      <c r="M4095" s="35"/>
      <c r="N4095" s="35"/>
      <c r="O4095" s="35"/>
      <c r="P4095" s="35"/>
      <c r="Q4095" s="35"/>
      <c r="R4095" s="35"/>
      <c r="S4095" s="35"/>
      <c r="T4095" s="17">
        <f t="shared" si="9101"/>
        <v>50111</v>
      </c>
      <c r="U4095" s="216">
        <f t="shared" si="9095"/>
        <v>4</v>
      </c>
      <c r="V4095" s="216">
        <f t="shared" si="9101"/>
        <v>4090</v>
      </c>
      <c r="W4095" s="16">
        <f t="shared" si="9107"/>
        <v>11.205479452054794</v>
      </c>
      <c r="X4095" s="16" t="e">
        <f>IF(Template!$F$7="Linear interpolation",LinInterp($I$5:$I$22,$G$5:$G$22,W4095),CubicSpline($I$5:$I$22,$G$5:$G$22,W4095))</f>
        <v>#VALUE!</v>
      </c>
      <c r="Y4095" s="221" t="e">
        <f t="shared" si="9096"/>
        <v>#VALUE!</v>
      </c>
      <c r="Z4095" s="221" t="e">
        <f>Y4095/PRODUCT($AA$6:AA4094)</f>
        <v>#VALUE!</v>
      </c>
      <c r="AA4095" s="16" t="e">
        <f t="shared" si="9102"/>
        <v>#VALUE!</v>
      </c>
      <c r="AB4095" s="10" t="e">
        <f t="shared" si="9103"/>
        <v>#VALUE!</v>
      </c>
      <c r="AC4095" s="90">
        <f t="shared" si="9218"/>
        <v>4095</v>
      </c>
      <c r="AD4095" s="17">
        <f t="shared" si="9112"/>
        <v>50088</v>
      </c>
      <c r="AE4095" s="16" t="e">
        <f t="shared" si="9097"/>
        <v>#VALUE!</v>
      </c>
      <c r="AF4095" s="10">
        <f ca="1">IFERROR(AVERAGE(INDIRECT("AE"&amp;AC4095-Template!$F$10+1):INDIRECT("AE"&amp;AC4095)),0)</f>
        <v>0</v>
      </c>
      <c r="AG4095" s="35"/>
      <c r="AH4095" s="86"/>
      <c r="AI4095" s="35"/>
      <c r="AJ4095" s="35"/>
      <c r="AK4095" s="35"/>
      <c r="AL4095" s="35"/>
      <c r="AM4095" s="35"/>
      <c r="AN4095" s="35"/>
      <c r="AO4095" s="35"/>
      <c r="AP4095" s="35"/>
      <c r="AQ4095" s="35"/>
      <c r="AR4095" s="35"/>
      <c r="AS4095" s="35"/>
      <c r="AT4095" s="35"/>
      <c r="AU4095" s="35"/>
      <c r="AV4095" s="35"/>
      <c r="AW4095" s="35"/>
      <c r="AX4095" s="35"/>
      <c r="AY4095" s="35"/>
      <c r="AZ4095" s="17">
        <f t="shared" ref="AZ4095" si="9225">AZ4094+1</f>
        <v>50111</v>
      </c>
      <c r="BA4095" s="216">
        <f t="shared" si="9120"/>
        <v>4</v>
      </c>
      <c r="BB4095" s="216">
        <f t="shared" ref="BB4095" si="9226">BB4094+1</f>
        <v>4090</v>
      </c>
      <c r="BC4095" s="16">
        <f t="shared" si="9122"/>
        <v>11.205479452054794</v>
      </c>
      <c r="BD4095" s="16">
        <f>IF(Template!$F$7="Linear interpolation",LinInterp($AO$5:$AO$18,$AM$5:$AM$18,BC4095),CubicSpline($AO$5:$AO$18,$AM$5:$AM$18,BC4095))</f>
        <v>14.149881108683623</v>
      </c>
      <c r="BE4095" s="221">
        <f t="shared" si="9201"/>
        <v>4.4059556895899661</v>
      </c>
      <c r="BF4095" s="221">
        <f>BE4095/PRODUCT($BG$6:BG4094)</f>
        <v>1.0003624508821547</v>
      </c>
      <c r="BG4095" s="16">
        <f t="shared" si="9123"/>
        <v>1.0003624508821547</v>
      </c>
      <c r="BH4095" s="10">
        <f t="shared" si="9124"/>
        <v>13.229457198646433</v>
      </c>
      <c r="BI4095" s="90"/>
      <c r="BJ4095" s="17">
        <f t="shared" si="9106"/>
        <v>50088</v>
      </c>
      <c r="BK4095" s="16">
        <f t="shared" si="9100"/>
        <v>13.230477058193358</v>
      </c>
      <c r="BL4095" s="10">
        <f ca="1">IFERROR(AVERAGE(INDIRECT("BK"&amp;AC4095-Template!$F$10+1):INDIRECT("BK"&amp;AC4095)),0)</f>
        <v>13.231077389351462</v>
      </c>
      <c r="BM4095" s="35"/>
      <c r="BN4095" s="86"/>
      <c r="BO4095" s="35"/>
      <c r="BP4095" s="35"/>
      <c r="BQ4095" s="35"/>
      <c r="BR4095" s="35"/>
      <c r="BS4095" s="35"/>
      <c r="BT4095" s="35"/>
      <c r="BU4095" s="35"/>
      <c r="BV4095" s="35"/>
      <c r="BW4095" s="35"/>
      <c r="BX4095" s="35"/>
      <c r="BY4095" s="35"/>
      <c r="BZ4095" s="35"/>
      <c r="CA4095" s="35"/>
      <c r="CB4095" s="35"/>
      <c r="CC4095" s="35"/>
      <c r="CD4095" s="35"/>
      <c r="CE4095" s="35"/>
      <c r="CF4095" s="35"/>
      <c r="CG4095" s="35"/>
      <c r="CH4095" s="35"/>
    </row>
    <row r="4096" spans="1:86" ht="15.6" x14ac:dyDescent="0.3">
      <c r="A4096" s="35"/>
      <c r="B4096" s="86"/>
      <c r="C4096" s="35"/>
      <c r="D4096" s="35"/>
      <c r="E4096" s="35"/>
      <c r="F4096" s="35"/>
      <c r="G4096" s="35"/>
      <c r="H4096" s="35"/>
      <c r="I4096" s="35"/>
      <c r="J4096" s="35"/>
      <c r="K4096" s="35"/>
      <c r="L4096" s="35"/>
      <c r="M4096" s="35"/>
      <c r="N4096" s="35"/>
      <c r="O4096" s="35"/>
      <c r="P4096" s="35"/>
      <c r="Q4096" s="35"/>
      <c r="R4096" s="35"/>
      <c r="S4096" s="35"/>
      <c r="T4096" s="17">
        <f t="shared" si="9101"/>
        <v>50112</v>
      </c>
      <c r="U4096" s="216">
        <f t="shared" si="9095"/>
        <v>5</v>
      </c>
      <c r="V4096" s="216">
        <f t="shared" si="9101"/>
        <v>4091</v>
      </c>
      <c r="W4096" s="16">
        <f t="shared" si="9107"/>
        <v>11.208219178082192</v>
      </c>
      <c r="X4096" s="16" t="e">
        <f>IF(Template!$F$7="Linear interpolation",LinInterp($I$5:$I$22,$G$5:$G$22,W4096),CubicSpline($I$5:$I$22,$G$5:$G$22,W4096))</f>
        <v>#VALUE!</v>
      </c>
      <c r="Y4096" s="221" t="e">
        <f t="shared" si="9096"/>
        <v>#VALUE!</v>
      </c>
      <c r="Z4096" s="221" t="e">
        <f>Y4096/PRODUCT($AA$6:AA4095)</f>
        <v>#VALUE!</v>
      </c>
      <c r="AA4096" s="16" t="e">
        <f t="shared" si="9102"/>
        <v>#VALUE!</v>
      </c>
      <c r="AB4096" s="10" t="e">
        <f t="shared" si="9103"/>
        <v>#VALUE!</v>
      </c>
      <c r="AC4096" s="90">
        <f t="shared" si="9218"/>
        <v>4096</v>
      </c>
      <c r="AD4096" s="17">
        <f t="shared" si="9112"/>
        <v>50089</v>
      </c>
      <c r="AE4096" s="16" t="e">
        <f t="shared" si="9097"/>
        <v>#VALUE!</v>
      </c>
      <c r="AF4096" s="10">
        <f ca="1">IFERROR(AVERAGE(INDIRECT("AE"&amp;AC4096-Template!$F$10+1):INDIRECT("AE"&amp;AC4096)),0)</f>
        <v>0</v>
      </c>
      <c r="AG4096" s="35"/>
      <c r="AH4096" s="86"/>
      <c r="AI4096" s="35"/>
      <c r="AJ4096" s="35"/>
      <c r="AK4096" s="35"/>
      <c r="AL4096" s="35"/>
      <c r="AM4096" s="35"/>
      <c r="AN4096" s="35"/>
      <c r="AO4096" s="35"/>
      <c r="AP4096" s="35"/>
      <c r="AQ4096" s="35"/>
      <c r="AR4096" s="35"/>
      <c r="AS4096" s="35"/>
      <c r="AT4096" s="35"/>
      <c r="AU4096" s="35"/>
      <c r="AV4096" s="35"/>
      <c r="AW4096" s="35"/>
      <c r="AX4096" s="35"/>
      <c r="AY4096" s="35"/>
      <c r="AZ4096" s="17">
        <f t="shared" ref="AZ4096" si="9227">AZ4095+1</f>
        <v>50112</v>
      </c>
      <c r="BA4096" s="216">
        <f t="shared" si="9120"/>
        <v>5</v>
      </c>
      <c r="BB4096" s="216">
        <f t="shared" ref="BB4096" si="9228">BB4095+1</f>
        <v>4091</v>
      </c>
      <c r="BC4096" s="16">
        <f t="shared" si="9122"/>
        <v>11.208219178082192</v>
      </c>
      <c r="BD4096" s="16">
        <f>IF(Template!$F$7="Linear interpolation",LinInterp($AO$5:$AO$18,$AM$5:$AM$18,BC4096),CubicSpline($AO$5:$AO$18,$AM$5:$AM$18,BC4096))</f>
        <v>14.149879099655339</v>
      </c>
      <c r="BE4096" s="221">
        <f t="shared" si="9201"/>
        <v>4.4075526265805047</v>
      </c>
      <c r="BF4096" s="221">
        <f>BE4096/PRODUCT($BG$6:BG4095)</f>
        <v>1.0003624496256991</v>
      </c>
      <c r="BG4096" s="16">
        <f t="shared" si="9123"/>
        <v>1.0003624496256991</v>
      </c>
      <c r="BH4096" s="10">
        <f t="shared" si="9124"/>
        <v>13.229411338016806</v>
      </c>
      <c r="BI4096" s="90"/>
      <c r="BJ4096" s="17">
        <f t="shared" si="9106"/>
        <v>50089</v>
      </c>
      <c r="BK4096" s="16">
        <f t="shared" si="9100"/>
        <v>13.230434100836019</v>
      </c>
      <c r="BL4096" s="10">
        <f ca="1">IFERROR(AVERAGE(INDIRECT("BK"&amp;AC4096-Template!$F$10+1):INDIRECT("BK"&amp;AC4096)),0)</f>
        <v>13.2310401374205</v>
      </c>
      <c r="BM4096" s="35"/>
      <c r="BN4096" s="86"/>
      <c r="BO4096" s="35"/>
      <c r="BP4096" s="35"/>
      <c r="BQ4096" s="35"/>
      <c r="BR4096" s="35"/>
      <c r="BS4096" s="35"/>
      <c r="BT4096" s="35"/>
      <c r="BU4096" s="35"/>
      <c r="BV4096" s="35"/>
      <c r="BW4096" s="35"/>
      <c r="BX4096" s="35"/>
      <c r="BY4096" s="35"/>
      <c r="BZ4096" s="35"/>
      <c r="CA4096" s="35"/>
      <c r="CB4096" s="35"/>
      <c r="CC4096" s="35"/>
      <c r="CD4096" s="35"/>
      <c r="CE4096" s="35"/>
      <c r="CF4096" s="35"/>
      <c r="CG4096" s="35"/>
      <c r="CH4096" s="35"/>
    </row>
    <row r="4097" spans="1:86" ht="15.6" x14ac:dyDescent="0.3">
      <c r="A4097" s="35"/>
      <c r="B4097" s="86"/>
      <c r="C4097" s="35"/>
      <c r="D4097" s="35"/>
      <c r="E4097" s="35"/>
      <c r="F4097" s="35"/>
      <c r="G4097" s="35"/>
      <c r="H4097" s="35"/>
      <c r="I4097" s="35"/>
      <c r="J4097" s="35"/>
      <c r="K4097" s="35"/>
      <c r="L4097" s="35"/>
      <c r="M4097" s="35"/>
      <c r="N4097" s="35"/>
      <c r="O4097" s="35"/>
      <c r="P4097" s="35"/>
      <c r="Q4097" s="35"/>
      <c r="R4097" s="35"/>
      <c r="S4097" s="35"/>
      <c r="T4097" s="17">
        <f t="shared" si="9101"/>
        <v>50113</v>
      </c>
      <c r="U4097" s="216">
        <f t="shared" si="9095"/>
        <v>6</v>
      </c>
      <c r="V4097" s="216">
        <f t="shared" si="9101"/>
        <v>4092</v>
      </c>
      <c r="W4097" s="16">
        <f t="shared" si="9107"/>
        <v>11.210958904109589</v>
      </c>
      <c r="X4097" s="16" t="e">
        <f>IF(Template!$F$7="Linear interpolation",LinInterp($I$5:$I$22,$G$5:$G$22,W4097),CubicSpline($I$5:$I$22,$G$5:$G$22,W4097))</f>
        <v>#VALUE!</v>
      </c>
      <c r="Y4097" s="221" t="e">
        <f t="shared" si="9096"/>
        <v>#VALUE!</v>
      </c>
      <c r="Z4097" s="221" t="e">
        <f>Y4097/PRODUCT($AA$6:AA4096)</f>
        <v>#VALUE!</v>
      </c>
      <c r="AA4097" s="16" t="e">
        <f t="shared" si="9102"/>
        <v>#VALUE!</v>
      </c>
      <c r="AB4097" s="10" t="e">
        <f t="shared" si="9103"/>
        <v>#VALUE!</v>
      </c>
      <c r="AC4097" s="90">
        <f t="shared" si="9218"/>
        <v>4097</v>
      </c>
      <c r="AD4097" s="17">
        <f t="shared" si="9112"/>
        <v>50090</v>
      </c>
      <c r="AE4097" s="16" t="e">
        <f t="shared" si="9097"/>
        <v>#VALUE!</v>
      </c>
      <c r="AF4097" s="10">
        <f ca="1">IFERROR(AVERAGE(INDIRECT("AE"&amp;AC4097-Template!$F$10+1):INDIRECT("AE"&amp;AC4097)),0)</f>
        <v>0</v>
      </c>
      <c r="AG4097" s="35"/>
      <c r="AH4097" s="86"/>
      <c r="AI4097" s="35"/>
      <c r="AJ4097" s="35"/>
      <c r="AK4097" s="35"/>
      <c r="AL4097" s="35"/>
      <c r="AM4097" s="35"/>
      <c r="AN4097" s="35"/>
      <c r="AO4097" s="35"/>
      <c r="AP4097" s="35"/>
      <c r="AQ4097" s="35"/>
      <c r="AR4097" s="35"/>
      <c r="AS4097" s="35"/>
      <c r="AT4097" s="35"/>
      <c r="AU4097" s="35"/>
      <c r="AV4097" s="35"/>
      <c r="AW4097" s="35"/>
      <c r="AX4097" s="35"/>
      <c r="AY4097" s="35"/>
      <c r="AZ4097" s="17">
        <f t="shared" ref="AZ4097" si="9229">AZ4096+1</f>
        <v>50113</v>
      </c>
      <c r="BA4097" s="216">
        <f t="shared" si="9120"/>
        <v>6</v>
      </c>
      <c r="BB4097" s="216">
        <f t="shared" ref="BB4097" si="9230">BB4096+1</f>
        <v>4092</v>
      </c>
      <c r="BC4097" s="16">
        <f t="shared" si="9122"/>
        <v>11.210958904109589</v>
      </c>
      <c r="BD4097" s="16">
        <f>IF(Template!$F$7="Linear interpolation",LinInterp($AO$5:$AO$18,$AM$5:$AM$18,BC4097),CubicSpline($AO$5:$AO$18,$AM$5:$AM$18,BC4097))</f>
        <v>14.149877078784916</v>
      </c>
      <c r="BE4097" s="221">
        <f t="shared" si="9201"/>
        <v>4.4091501368269785</v>
      </c>
      <c r="BF4097" s="221">
        <f>BE4097/PRODUCT($BG$6:BG4096)</f>
        <v>1.0003624483657529</v>
      </c>
      <c r="BG4097" s="16">
        <f t="shared" si="9123"/>
        <v>1.0003624496256991</v>
      </c>
      <c r="BH4097" s="10">
        <f t="shared" si="9124"/>
        <v>13.229411338016806</v>
      </c>
      <c r="BI4097" s="90"/>
      <c r="BJ4097" s="17">
        <f t="shared" si="9106"/>
        <v>50090</v>
      </c>
      <c r="BK4097" s="16">
        <f t="shared" si="9100"/>
        <v>13.230391018440478</v>
      </c>
      <c r="BL4097" s="10">
        <f ca="1">IFERROR(AVERAGE(INDIRECT("BK"&amp;AC4097-Template!$F$10+1):INDIRECT("BK"&amp;AC4097)),0)</f>
        <v>13.230998857520449</v>
      </c>
      <c r="BM4097" s="35"/>
      <c r="BN4097" s="86"/>
      <c r="BO4097" s="35"/>
      <c r="BP4097" s="35"/>
      <c r="BQ4097" s="35"/>
      <c r="BR4097" s="35"/>
      <c r="BS4097" s="35"/>
      <c r="BT4097" s="35"/>
      <c r="BU4097" s="35"/>
      <c r="BV4097" s="35"/>
      <c r="BW4097" s="35"/>
      <c r="BX4097" s="35"/>
      <c r="BY4097" s="35"/>
      <c r="BZ4097" s="35"/>
      <c r="CA4097" s="35"/>
      <c r="CB4097" s="35"/>
      <c r="CC4097" s="35"/>
      <c r="CD4097" s="35"/>
      <c r="CE4097" s="35"/>
      <c r="CF4097" s="35"/>
      <c r="CG4097" s="35"/>
      <c r="CH4097" s="35"/>
    </row>
    <row r="4098" spans="1:86" ht="15.6" x14ac:dyDescent="0.3">
      <c r="A4098" s="35"/>
      <c r="B4098" s="86"/>
      <c r="C4098" s="35"/>
      <c r="D4098" s="35"/>
      <c r="E4098" s="35"/>
      <c r="F4098" s="35"/>
      <c r="G4098" s="35"/>
      <c r="H4098" s="35"/>
      <c r="I4098" s="35"/>
      <c r="J4098" s="35"/>
      <c r="K4098" s="35"/>
      <c r="L4098" s="35"/>
      <c r="M4098" s="35"/>
      <c r="N4098" s="35"/>
      <c r="O4098" s="35"/>
      <c r="P4098" s="35"/>
      <c r="Q4098" s="35"/>
      <c r="R4098" s="35"/>
      <c r="S4098" s="35"/>
      <c r="T4098" s="17">
        <f t="shared" si="9101"/>
        <v>50114</v>
      </c>
      <c r="U4098" s="216">
        <f t="shared" si="9095"/>
        <v>7</v>
      </c>
      <c r="V4098" s="216">
        <f t="shared" si="9101"/>
        <v>4093</v>
      </c>
      <c r="W4098" s="16">
        <f t="shared" si="9107"/>
        <v>11.213698630136987</v>
      </c>
      <c r="X4098" s="16" t="e">
        <f>IF(Template!$F$7="Linear interpolation",LinInterp($I$5:$I$22,$G$5:$G$22,W4098),CubicSpline($I$5:$I$22,$G$5:$G$22,W4098))</f>
        <v>#VALUE!</v>
      </c>
      <c r="Y4098" s="221" t="e">
        <f t="shared" si="9096"/>
        <v>#VALUE!</v>
      </c>
      <c r="Z4098" s="221" t="e">
        <f>Y4098/PRODUCT($AA$6:AA4097)</f>
        <v>#VALUE!</v>
      </c>
      <c r="AA4098" s="16" t="e">
        <f t="shared" si="9102"/>
        <v>#VALUE!</v>
      </c>
      <c r="AB4098" s="10" t="e">
        <f t="shared" si="9103"/>
        <v>#VALUE!</v>
      </c>
      <c r="AC4098" s="90">
        <f t="shared" si="9218"/>
        <v>4098</v>
      </c>
      <c r="AD4098" s="17">
        <f t="shared" si="9112"/>
        <v>50091</v>
      </c>
      <c r="AE4098" s="16" t="e">
        <f t="shared" si="9097"/>
        <v>#VALUE!</v>
      </c>
      <c r="AF4098" s="10">
        <f ca="1">IFERROR(AVERAGE(INDIRECT("AE"&amp;AC4098-Template!$F$10+1):INDIRECT("AE"&amp;AC4098)),0)</f>
        <v>0</v>
      </c>
      <c r="AG4098" s="35"/>
      <c r="AH4098" s="86"/>
      <c r="AI4098" s="35"/>
      <c r="AJ4098" s="35"/>
      <c r="AK4098" s="35"/>
      <c r="AL4098" s="35"/>
      <c r="AM4098" s="35"/>
      <c r="AN4098" s="35"/>
      <c r="AO4098" s="35"/>
      <c r="AP4098" s="35"/>
      <c r="AQ4098" s="35"/>
      <c r="AR4098" s="35"/>
      <c r="AS4098" s="35"/>
      <c r="AT4098" s="35"/>
      <c r="AU4098" s="35"/>
      <c r="AV4098" s="35"/>
      <c r="AW4098" s="35"/>
      <c r="AX4098" s="35"/>
      <c r="AY4098" s="35"/>
      <c r="AZ4098" s="17">
        <f t="shared" ref="AZ4098" si="9231">AZ4097+1</f>
        <v>50114</v>
      </c>
      <c r="BA4098" s="216">
        <f t="shared" si="9120"/>
        <v>7</v>
      </c>
      <c r="BB4098" s="216">
        <f t="shared" ref="BB4098" si="9232">BB4097+1</f>
        <v>4093</v>
      </c>
      <c r="BC4098" s="16">
        <f t="shared" si="9122"/>
        <v>11.213698630136987</v>
      </c>
      <c r="BD4098" s="16">
        <f>IF(Template!$F$7="Linear interpolation",LinInterp($AO$5:$AO$18,$AM$5:$AM$18,BC4098),CubicSpline($AO$5:$AO$18,$AM$5:$AM$18,BC4098))</f>
        <v>14.149875046045501</v>
      </c>
      <c r="BE4098" s="221">
        <f t="shared" si="9201"/>
        <v>4.4107482205177444</v>
      </c>
      <c r="BF4098" s="221">
        <f>BE4098/PRODUCT($BG$6:BG4097)</f>
        <v>1.000362445842369</v>
      </c>
      <c r="BG4098" s="16">
        <f t="shared" si="9123"/>
        <v>1.0003624496256991</v>
      </c>
      <c r="BH4098" s="10">
        <f t="shared" si="9124"/>
        <v>13.229411338016806</v>
      </c>
      <c r="BI4098" s="90"/>
      <c r="BJ4098" s="17">
        <f t="shared" si="9106"/>
        <v>50091</v>
      </c>
      <c r="BK4098" s="16">
        <f t="shared" si="9100"/>
        <v>13.230347810544774</v>
      </c>
      <c r="BL4098" s="10">
        <f ca="1">IFERROR(AVERAGE(INDIRECT("BK"&amp;AC4098-Template!$F$10+1):INDIRECT("BK"&amp;AC4098)),0)</f>
        <v>13.230957453690641</v>
      </c>
      <c r="BM4098" s="35"/>
      <c r="BN4098" s="86"/>
      <c r="BO4098" s="35"/>
      <c r="BP4098" s="35"/>
      <c r="BQ4098" s="35"/>
      <c r="BR4098" s="35"/>
      <c r="BS4098" s="35"/>
      <c r="BT4098" s="35"/>
      <c r="BU4098" s="35"/>
      <c r="BV4098" s="35"/>
      <c r="BW4098" s="35"/>
      <c r="BX4098" s="35"/>
      <c r="BY4098" s="35"/>
      <c r="BZ4098" s="35"/>
      <c r="CA4098" s="35"/>
      <c r="CB4098" s="35"/>
      <c r="CC4098" s="35"/>
      <c r="CD4098" s="35"/>
      <c r="CE4098" s="35"/>
      <c r="CF4098" s="35"/>
      <c r="CG4098" s="35"/>
      <c r="CH4098" s="35"/>
    </row>
    <row r="4099" spans="1:86" ht="15.6" x14ac:dyDescent="0.3">
      <c r="A4099" s="35"/>
      <c r="B4099" s="86"/>
      <c r="C4099" s="35"/>
      <c r="D4099" s="35"/>
      <c r="E4099" s="35"/>
      <c r="F4099" s="35"/>
      <c r="G4099" s="35"/>
      <c r="H4099" s="35"/>
      <c r="I4099" s="35"/>
      <c r="J4099" s="35"/>
      <c r="K4099" s="35"/>
      <c r="L4099" s="35"/>
      <c r="M4099" s="35"/>
      <c r="N4099" s="35"/>
      <c r="O4099" s="35"/>
      <c r="P4099" s="35"/>
      <c r="Q4099" s="35"/>
      <c r="R4099" s="35"/>
      <c r="S4099" s="35"/>
      <c r="T4099" s="17">
        <f t="shared" si="9101"/>
        <v>50115</v>
      </c>
      <c r="U4099" s="216">
        <f t="shared" si="9095"/>
        <v>1</v>
      </c>
      <c r="V4099" s="216">
        <f t="shared" si="9101"/>
        <v>4094</v>
      </c>
      <c r="W4099" s="16">
        <f t="shared" si="9107"/>
        <v>11.216438356164383</v>
      </c>
      <c r="X4099" s="16" t="e">
        <f>IF(Template!$F$7="Linear interpolation",LinInterp($I$5:$I$22,$G$5:$G$22,W4099),CubicSpline($I$5:$I$22,$G$5:$G$22,W4099))</f>
        <v>#VALUE!</v>
      </c>
      <c r="Y4099" s="221" t="e">
        <f t="shared" si="9096"/>
        <v>#VALUE!</v>
      </c>
      <c r="Z4099" s="221" t="e">
        <f>Y4099/PRODUCT($AA$6:AA4098)</f>
        <v>#VALUE!</v>
      </c>
      <c r="AA4099" s="16" t="e">
        <f t="shared" si="9102"/>
        <v>#VALUE!</v>
      </c>
      <c r="AB4099" s="10" t="e">
        <f t="shared" si="9103"/>
        <v>#VALUE!</v>
      </c>
      <c r="AC4099" s="90">
        <f t="shared" si="9218"/>
        <v>4099</v>
      </c>
      <c r="AD4099" s="17">
        <f t="shared" si="9112"/>
        <v>50092</v>
      </c>
      <c r="AE4099" s="16" t="e">
        <f t="shared" si="9097"/>
        <v>#VALUE!</v>
      </c>
      <c r="AF4099" s="10">
        <f ca="1">IFERROR(AVERAGE(INDIRECT("AE"&amp;AC4099-Template!$F$10+1):INDIRECT("AE"&amp;AC4099)),0)</f>
        <v>0</v>
      </c>
      <c r="AG4099" s="35"/>
      <c r="AH4099" s="86"/>
      <c r="AI4099" s="35"/>
      <c r="AJ4099" s="35"/>
      <c r="AK4099" s="35"/>
      <c r="AL4099" s="35"/>
      <c r="AM4099" s="35"/>
      <c r="AN4099" s="35"/>
      <c r="AO4099" s="35"/>
      <c r="AP4099" s="35"/>
      <c r="AQ4099" s="35"/>
      <c r="AR4099" s="35"/>
      <c r="AS4099" s="35"/>
      <c r="AT4099" s="35"/>
      <c r="AU4099" s="35"/>
      <c r="AV4099" s="35"/>
      <c r="AW4099" s="35"/>
      <c r="AX4099" s="35"/>
      <c r="AY4099" s="35"/>
      <c r="AZ4099" s="17">
        <f t="shared" ref="AZ4099" si="9233">AZ4098+1</f>
        <v>50115</v>
      </c>
      <c r="BA4099" s="216">
        <f t="shared" si="9120"/>
        <v>1</v>
      </c>
      <c r="BB4099" s="216">
        <f t="shared" ref="BB4099" si="9234">BB4098+1</f>
        <v>4094</v>
      </c>
      <c r="BC4099" s="16">
        <f t="shared" si="9122"/>
        <v>11.216438356164383</v>
      </c>
      <c r="BD4099" s="16">
        <f>IF(Template!$F$7="Linear interpolation",LinInterp($AO$5:$AO$18,$AM$5:$AM$18,BC4099),CubicSpline($AO$5:$AO$18,$AM$5:$AM$18,BC4099))</f>
        <v>14.149873001410242</v>
      </c>
      <c r="BE4099" s="221">
        <f t="shared" si="9201"/>
        <v>4.4123468778411974</v>
      </c>
      <c r="BF4099" s="221">
        <f>BE4099/PRODUCT($BG$6:BG4098)</f>
        <v>1.0003624420520536</v>
      </c>
      <c r="BG4099" s="16">
        <f t="shared" si="9123"/>
        <v>1.0003624420520536</v>
      </c>
      <c r="BH4099" s="10">
        <f t="shared" si="9124"/>
        <v>13.229134899956474</v>
      </c>
      <c r="BI4099" s="90"/>
      <c r="BJ4099" s="17">
        <f t="shared" si="9106"/>
        <v>50092</v>
      </c>
      <c r="BK4099" s="16">
        <f t="shared" si="9100"/>
        <v>13.230347810544774</v>
      </c>
      <c r="BL4099" s="10">
        <f ca="1">IFERROR(AVERAGE(INDIRECT("BK"&amp;AC4099-Template!$F$10+1):INDIRECT("BK"&amp;AC4099)),0)</f>
        <v>13.230917370279263</v>
      </c>
      <c r="BM4099" s="35"/>
      <c r="BN4099" s="86"/>
      <c r="BO4099" s="35"/>
      <c r="BP4099" s="35"/>
      <c r="BQ4099" s="35"/>
      <c r="BR4099" s="35"/>
      <c r="BS4099" s="35"/>
      <c r="BT4099" s="35"/>
      <c r="BU4099" s="35"/>
      <c r="BV4099" s="35"/>
      <c r="BW4099" s="35"/>
      <c r="BX4099" s="35"/>
      <c r="BY4099" s="35"/>
      <c r="BZ4099" s="35"/>
      <c r="CA4099" s="35"/>
      <c r="CB4099" s="35"/>
      <c r="CC4099" s="35"/>
      <c r="CD4099" s="35"/>
      <c r="CE4099" s="35"/>
      <c r="CF4099" s="35"/>
      <c r="CG4099" s="35"/>
      <c r="CH4099" s="35"/>
    </row>
    <row r="4100" spans="1:86" ht="15.6" x14ac:dyDescent="0.3">
      <c r="A4100" s="35"/>
      <c r="B4100" s="86"/>
      <c r="C4100" s="35"/>
      <c r="D4100" s="35"/>
      <c r="E4100" s="35"/>
      <c r="F4100" s="35"/>
      <c r="G4100" s="35"/>
      <c r="H4100" s="35"/>
      <c r="I4100" s="35"/>
      <c r="J4100" s="35"/>
      <c r="K4100" s="35"/>
      <c r="L4100" s="35"/>
      <c r="M4100" s="35"/>
      <c r="N4100" s="35"/>
      <c r="O4100" s="35"/>
      <c r="P4100" s="35"/>
      <c r="Q4100" s="35"/>
      <c r="R4100" s="35"/>
      <c r="S4100" s="35"/>
      <c r="T4100" s="17">
        <f t="shared" si="9101"/>
        <v>50116</v>
      </c>
      <c r="U4100" s="216">
        <f t="shared" si="9095"/>
        <v>2</v>
      </c>
      <c r="V4100" s="216">
        <f t="shared" si="9101"/>
        <v>4095</v>
      </c>
      <c r="W4100" s="16">
        <f t="shared" si="9107"/>
        <v>11.219178082191782</v>
      </c>
      <c r="X4100" s="16" t="e">
        <f>IF(Template!$F$7="Linear interpolation",LinInterp($I$5:$I$22,$G$5:$G$22,W4100),CubicSpline($I$5:$I$22,$G$5:$G$22,W4100))</f>
        <v>#VALUE!</v>
      </c>
      <c r="Y4100" s="221" t="e">
        <f t="shared" si="9096"/>
        <v>#VALUE!</v>
      </c>
      <c r="Z4100" s="221" t="e">
        <f>Y4100/PRODUCT($AA$6:AA4099)</f>
        <v>#VALUE!</v>
      </c>
      <c r="AA4100" s="16" t="e">
        <f t="shared" si="9102"/>
        <v>#VALUE!</v>
      </c>
      <c r="AB4100" s="10" t="e">
        <f t="shared" si="9103"/>
        <v>#VALUE!</v>
      </c>
      <c r="AC4100" s="90">
        <f t="shared" si="9218"/>
        <v>4100</v>
      </c>
      <c r="AD4100" s="17">
        <f t="shared" si="9112"/>
        <v>50093</v>
      </c>
      <c r="AE4100" s="16" t="e">
        <f t="shared" si="9097"/>
        <v>#VALUE!</v>
      </c>
      <c r="AF4100" s="10">
        <f ca="1">IFERROR(AVERAGE(INDIRECT("AE"&amp;AC4100-Template!$F$10+1):INDIRECT("AE"&amp;AC4100)),0)</f>
        <v>0</v>
      </c>
      <c r="AG4100" s="35"/>
      <c r="AH4100" s="86"/>
      <c r="AI4100" s="35"/>
      <c r="AJ4100" s="35"/>
      <c r="AK4100" s="35"/>
      <c r="AL4100" s="35"/>
      <c r="AM4100" s="35"/>
      <c r="AN4100" s="35"/>
      <c r="AO4100" s="35"/>
      <c r="AP4100" s="35"/>
      <c r="AQ4100" s="35"/>
      <c r="AR4100" s="35"/>
      <c r="AS4100" s="35"/>
      <c r="AT4100" s="35"/>
      <c r="AU4100" s="35"/>
      <c r="AV4100" s="35"/>
      <c r="AW4100" s="35"/>
      <c r="AX4100" s="35"/>
      <c r="AY4100" s="35"/>
      <c r="AZ4100" s="17">
        <f t="shared" ref="AZ4100" si="9235">AZ4099+1</f>
        <v>50116</v>
      </c>
      <c r="BA4100" s="216">
        <f t="shared" si="9120"/>
        <v>2</v>
      </c>
      <c r="BB4100" s="216">
        <f t="shared" ref="BB4100" si="9236">BB4099+1</f>
        <v>4095</v>
      </c>
      <c r="BC4100" s="16">
        <f t="shared" si="9122"/>
        <v>11.219178082191782</v>
      </c>
      <c r="BD4100" s="16">
        <f>IF(Template!$F$7="Linear interpolation",LinInterp($AO$5:$AO$18,$AM$5:$AM$18,BC4100),CubicSpline($AO$5:$AO$18,$AM$5:$AM$18,BC4100))</f>
        <v>14.149870944852283</v>
      </c>
      <c r="BE4100" s="221">
        <f t="shared" si="9201"/>
        <v>4.4139461089857726</v>
      </c>
      <c r="BF4100" s="221">
        <f>BE4100/PRODUCT($BG$6:BG4099)</f>
        <v>1.0003624445649562</v>
      </c>
      <c r="BG4100" s="16">
        <f t="shared" si="9123"/>
        <v>1.0003624445649562</v>
      </c>
      <c r="BH4100" s="10">
        <f t="shared" si="9124"/>
        <v>13.229226620899649</v>
      </c>
      <c r="BI4100" s="90"/>
      <c r="BJ4100" s="17">
        <f t="shared" si="9106"/>
        <v>50093</v>
      </c>
      <c r="BK4100" s="16">
        <f t="shared" si="9100"/>
        <v>13.230347810544774</v>
      </c>
      <c r="BL4100" s="10">
        <f ca="1">IFERROR(AVERAGE(INDIRECT("BK"&amp;AC4100-Template!$F$10+1):INDIRECT("BK"&amp;AC4100)),0)</f>
        <v>13.230878611378079</v>
      </c>
      <c r="BM4100" s="35"/>
      <c r="BN4100" s="86"/>
      <c r="BO4100" s="35"/>
      <c r="BP4100" s="35"/>
      <c r="BQ4100" s="35"/>
      <c r="BR4100" s="35"/>
      <c r="BS4100" s="35"/>
      <c r="BT4100" s="35"/>
      <c r="BU4100" s="35"/>
      <c r="BV4100" s="35"/>
      <c r="BW4100" s="35"/>
      <c r="BX4100" s="35"/>
      <c r="BY4100" s="35"/>
      <c r="BZ4100" s="35"/>
      <c r="CA4100" s="35"/>
      <c r="CB4100" s="35"/>
      <c r="CC4100" s="35"/>
      <c r="CD4100" s="35"/>
      <c r="CE4100" s="35"/>
      <c r="CF4100" s="35"/>
      <c r="CG4100" s="35"/>
      <c r="CH4100" s="35"/>
    </row>
    <row r="4101" spans="1:86" ht="15.6" x14ac:dyDescent="0.3">
      <c r="A4101" s="35"/>
      <c r="B4101" s="86"/>
      <c r="C4101" s="35"/>
      <c r="D4101" s="35"/>
      <c r="E4101" s="35"/>
      <c r="F4101" s="35"/>
      <c r="G4101" s="35"/>
      <c r="H4101" s="35"/>
      <c r="I4101" s="35"/>
      <c r="J4101" s="35"/>
      <c r="K4101" s="35"/>
      <c r="L4101" s="35"/>
      <c r="M4101" s="35"/>
      <c r="N4101" s="35"/>
      <c r="O4101" s="35"/>
      <c r="P4101" s="35"/>
      <c r="Q4101" s="35"/>
      <c r="R4101" s="35"/>
      <c r="S4101" s="35"/>
      <c r="T4101" s="17">
        <f t="shared" si="9101"/>
        <v>50117</v>
      </c>
      <c r="U4101" s="216">
        <f t="shared" si="9095"/>
        <v>3</v>
      </c>
      <c r="V4101" s="216">
        <f t="shared" si="9101"/>
        <v>4096</v>
      </c>
      <c r="W4101" s="16">
        <f t="shared" si="9107"/>
        <v>11.221917808219178</v>
      </c>
      <c r="X4101" s="16" t="e">
        <f>IF(Template!$F$7="Linear interpolation",LinInterp($I$5:$I$22,$G$5:$G$22,W4101),CubicSpline($I$5:$I$22,$G$5:$G$22,W4101))</f>
        <v>#VALUE!</v>
      </c>
      <c r="Y4101" s="221" t="e">
        <f t="shared" si="9096"/>
        <v>#VALUE!</v>
      </c>
      <c r="Z4101" s="221" t="e">
        <f>Y4101/PRODUCT($AA$6:AA4100)</f>
        <v>#VALUE!</v>
      </c>
      <c r="AA4101" s="16" t="e">
        <f t="shared" si="9102"/>
        <v>#VALUE!</v>
      </c>
      <c r="AB4101" s="10" t="e">
        <f t="shared" si="9103"/>
        <v>#VALUE!</v>
      </c>
      <c r="AC4101" s="90">
        <f t="shared" si="9218"/>
        <v>4101</v>
      </c>
      <c r="AD4101" s="17">
        <f t="shared" si="9112"/>
        <v>50094</v>
      </c>
      <c r="AE4101" s="16" t="e">
        <f t="shared" si="9097"/>
        <v>#VALUE!</v>
      </c>
      <c r="AF4101" s="10">
        <f ca="1">IFERROR(AVERAGE(INDIRECT("AE"&amp;AC4101-Template!$F$10+1):INDIRECT("AE"&amp;AC4101)),0)</f>
        <v>0</v>
      </c>
      <c r="AG4101" s="35"/>
      <c r="AH4101" s="86"/>
      <c r="AI4101" s="35"/>
      <c r="AJ4101" s="35"/>
      <c r="AK4101" s="35"/>
      <c r="AL4101" s="35"/>
      <c r="AM4101" s="35"/>
      <c r="AN4101" s="35"/>
      <c r="AO4101" s="35"/>
      <c r="AP4101" s="35"/>
      <c r="AQ4101" s="35"/>
      <c r="AR4101" s="35"/>
      <c r="AS4101" s="35"/>
      <c r="AT4101" s="35"/>
      <c r="AU4101" s="35"/>
      <c r="AV4101" s="35"/>
      <c r="AW4101" s="35"/>
      <c r="AX4101" s="35"/>
      <c r="AY4101" s="35"/>
      <c r="AZ4101" s="17">
        <f t="shared" ref="AZ4101" si="9237">AZ4100+1</f>
        <v>50117</v>
      </c>
      <c r="BA4101" s="216">
        <f t="shared" si="9120"/>
        <v>3</v>
      </c>
      <c r="BB4101" s="216">
        <f t="shared" ref="BB4101" si="9238">BB4100+1</f>
        <v>4096</v>
      </c>
      <c r="BC4101" s="16">
        <f t="shared" si="9122"/>
        <v>11.221917808219178</v>
      </c>
      <c r="BD4101" s="16">
        <f>IF(Template!$F$7="Linear interpolation",LinInterp($AO$5:$AO$18,$AM$5:$AM$18,BC4101),CubicSpline($AO$5:$AO$18,$AM$5:$AM$18,BC4101))</f>
        <v>14.149868876344776</v>
      </c>
      <c r="BE4101" s="221">
        <f t="shared" si="9201"/>
        <v>4.4155459141399191</v>
      </c>
      <c r="BF4101" s="221">
        <f>BE4101/PRODUCT($BG$6:BG4100)</f>
        <v>1.0003624432910247</v>
      </c>
      <c r="BG4101" s="16">
        <f t="shared" si="9123"/>
        <v>1.0003624432910247</v>
      </c>
      <c r="BH4101" s="10">
        <f t="shared" si="9124"/>
        <v>13.229180122403372</v>
      </c>
      <c r="BI4101" s="90"/>
      <c r="BJ4101" s="17">
        <f t="shared" si="9106"/>
        <v>50094</v>
      </c>
      <c r="BK4101" s="16">
        <f t="shared" si="9100"/>
        <v>13.230087309530457</v>
      </c>
      <c r="BL4101" s="10">
        <f ca="1">IFERROR(AVERAGE(INDIRECT("BK"&amp;AC4101-Template!$F$10+1):INDIRECT("BK"&amp;AC4101)),0)</f>
        <v>13.230831169109754</v>
      </c>
      <c r="BM4101" s="35"/>
      <c r="BN4101" s="86"/>
      <c r="BO4101" s="35"/>
      <c r="BP4101" s="35"/>
      <c r="BQ4101" s="35"/>
      <c r="BR4101" s="35"/>
      <c r="BS4101" s="35"/>
      <c r="BT4101" s="35"/>
      <c r="BU4101" s="35"/>
      <c r="BV4101" s="35"/>
      <c r="BW4101" s="35"/>
      <c r="BX4101" s="35"/>
      <c r="BY4101" s="35"/>
      <c r="BZ4101" s="35"/>
      <c r="CA4101" s="35"/>
      <c r="CB4101" s="35"/>
      <c r="CC4101" s="35"/>
      <c r="CD4101" s="35"/>
      <c r="CE4101" s="35"/>
      <c r="CF4101" s="35"/>
      <c r="CG4101" s="35"/>
      <c r="CH4101" s="35"/>
    </row>
    <row r="4102" spans="1:86" ht="15.6" x14ac:dyDescent="0.3">
      <c r="A4102" s="35"/>
      <c r="B4102" s="86"/>
      <c r="C4102" s="35"/>
      <c r="D4102" s="35"/>
      <c r="E4102" s="35"/>
      <c r="F4102" s="35"/>
      <c r="G4102" s="35"/>
      <c r="H4102" s="35"/>
      <c r="I4102" s="35"/>
      <c r="J4102" s="35"/>
      <c r="K4102" s="35"/>
      <c r="L4102" s="35"/>
      <c r="M4102" s="35"/>
      <c r="N4102" s="35"/>
      <c r="O4102" s="35"/>
      <c r="P4102" s="35"/>
      <c r="Q4102" s="35"/>
      <c r="R4102" s="35"/>
      <c r="S4102" s="35"/>
      <c r="T4102" s="17">
        <f t="shared" si="9101"/>
        <v>50118</v>
      </c>
      <c r="U4102" s="216">
        <f t="shared" ref="U4102:U4165" si="9239">WEEKDAY(T4102,2)</f>
        <v>4</v>
      </c>
      <c r="V4102" s="216">
        <f t="shared" si="9101"/>
        <v>4097</v>
      </c>
      <c r="W4102" s="16">
        <f t="shared" si="9107"/>
        <v>11.224657534246575</v>
      </c>
      <c r="X4102" s="16" t="e">
        <f>IF(Template!$F$7="Linear interpolation",LinInterp($I$5:$I$22,$G$5:$G$22,W4102),CubicSpline($I$5:$I$22,$G$5:$G$22,W4102))</f>
        <v>#VALUE!</v>
      </c>
      <c r="Y4102" s="221" t="e">
        <f t="shared" ref="Y4102:Y4165" si="9240">(1+(X4102/100))^W4102</f>
        <v>#VALUE!</v>
      </c>
      <c r="Z4102" s="221" t="e">
        <f>Y4102/PRODUCT($AA$6:AA4101)</f>
        <v>#VALUE!</v>
      </c>
      <c r="AA4102" s="16" t="e">
        <f t="shared" si="9102"/>
        <v>#VALUE!</v>
      </c>
      <c r="AB4102" s="10" t="e">
        <f t="shared" si="9103"/>
        <v>#VALUE!</v>
      </c>
      <c r="AC4102" s="90">
        <f t="shared" si="9218"/>
        <v>4102</v>
      </c>
      <c r="AD4102" s="17">
        <f t="shared" si="9112"/>
        <v>50095</v>
      </c>
      <c r="AE4102" s="16" t="e">
        <f t="shared" ref="AE4102:AE4165" si="9241">IF(R4102&lt;&gt;0,R4102,VLOOKUP(AD4102,$T:$AB,9,FALSE))</f>
        <v>#VALUE!</v>
      </c>
      <c r="AF4102" s="10">
        <f ca="1">IFERROR(AVERAGE(INDIRECT("AE"&amp;AC4102-Template!$F$10+1):INDIRECT("AE"&amp;AC4102)),0)</f>
        <v>0</v>
      </c>
      <c r="AG4102" s="35"/>
      <c r="AH4102" s="86"/>
      <c r="AI4102" s="35"/>
      <c r="AJ4102" s="35"/>
      <c r="AK4102" s="35"/>
      <c r="AL4102" s="35"/>
      <c r="AM4102" s="35"/>
      <c r="AN4102" s="35"/>
      <c r="AO4102" s="35"/>
      <c r="AP4102" s="35"/>
      <c r="AQ4102" s="35"/>
      <c r="AR4102" s="35"/>
      <c r="AS4102" s="35"/>
      <c r="AT4102" s="35"/>
      <c r="AU4102" s="35"/>
      <c r="AV4102" s="35"/>
      <c r="AW4102" s="35"/>
      <c r="AX4102" s="35"/>
      <c r="AY4102" s="35"/>
      <c r="AZ4102" s="17">
        <f t="shared" ref="AZ4102" si="9242">AZ4101+1</f>
        <v>50118</v>
      </c>
      <c r="BA4102" s="216">
        <f t="shared" si="9120"/>
        <v>4</v>
      </c>
      <c r="BB4102" s="216">
        <f t="shared" ref="BB4102" si="9243">BB4101+1</f>
        <v>4097</v>
      </c>
      <c r="BC4102" s="16">
        <f t="shared" si="9122"/>
        <v>11.224657534246575</v>
      </c>
      <c r="BD4102" s="16">
        <f>IF(Template!$F$7="Linear interpolation",LinInterp($AO$5:$AO$18,$AM$5:$AM$18,BC4102),CubicSpline($AO$5:$AO$18,$AM$5:$AM$18,BC4102))</f>
        <v>14.149866795860865</v>
      </c>
      <c r="BE4102" s="221">
        <f t="shared" si="9201"/>
        <v>4.4171462934921681</v>
      </c>
      <c r="BF4102" s="221">
        <f>BE4102/PRODUCT($BG$6:BG4101)</f>
        <v>1.0003624420135966</v>
      </c>
      <c r="BG4102" s="16">
        <f t="shared" si="9123"/>
        <v>1.0003624420135966</v>
      </c>
      <c r="BH4102" s="10">
        <f t="shared" si="9124"/>
        <v>13.229133496275413</v>
      </c>
      <c r="BI4102" s="90"/>
      <c r="BJ4102" s="17">
        <f t="shared" si="9106"/>
        <v>50095</v>
      </c>
      <c r="BK4102" s="16">
        <f t="shared" ref="BK4102:BK4165" si="9244">IF(AX4102&lt;&gt;0,AX4102,VLOOKUP(BJ4102,$AZ:$BH,9,FALSE))</f>
        <v>13.23017372464108</v>
      </c>
      <c r="BL4102" s="10">
        <f ca="1">IFERROR(AVERAGE(INDIRECT("BK"&amp;AC4102-Template!$F$10+1):INDIRECT("BK"&amp;AC4102)),0)</f>
        <v>13.230786607345113</v>
      </c>
      <c r="BM4102" s="35"/>
      <c r="BN4102" s="86"/>
      <c r="BO4102" s="35"/>
      <c r="BP4102" s="35"/>
      <c r="BQ4102" s="35"/>
      <c r="BR4102" s="35"/>
      <c r="BS4102" s="35"/>
      <c r="BT4102" s="35"/>
      <c r="BU4102" s="35"/>
      <c r="BV4102" s="35"/>
      <c r="BW4102" s="35"/>
      <c r="BX4102" s="35"/>
      <c r="BY4102" s="35"/>
      <c r="BZ4102" s="35"/>
      <c r="CA4102" s="35"/>
      <c r="CB4102" s="35"/>
      <c r="CC4102" s="35"/>
      <c r="CD4102" s="35"/>
      <c r="CE4102" s="35"/>
      <c r="CF4102" s="35"/>
      <c r="CG4102" s="35"/>
      <c r="CH4102" s="35"/>
    </row>
    <row r="4103" spans="1:86" ht="15.6" x14ac:dyDescent="0.3">
      <c r="A4103" s="35"/>
      <c r="B4103" s="86"/>
      <c r="C4103" s="35"/>
      <c r="D4103" s="35"/>
      <c r="E4103" s="35"/>
      <c r="F4103" s="35"/>
      <c r="G4103" s="35"/>
      <c r="H4103" s="35"/>
      <c r="I4103" s="35"/>
      <c r="J4103" s="35"/>
      <c r="K4103" s="35"/>
      <c r="L4103" s="35"/>
      <c r="M4103" s="35"/>
      <c r="N4103" s="35"/>
      <c r="O4103" s="35"/>
      <c r="P4103" s="35"/>
      <c r="Q4103" s="35"/>
      <c r="R4103" s="35"/>
      <c r="S4103" s="35"/>
      <c r="T4103" s="17">
        <f t="shared" ref="T4103:V4166" si="9245">T4102+1</f>
        <v>50119</v>
      </c>
      <c r="U4103" s="216">
        <f t="shared" si="9239"/>
        <v>5</v>
      </c>
      <c r="V4103" s="216">
        <f t="shared" si="9245"/>
        <v>4098</v>
      </c>
      <c r="W4103" s="16">
        <f t="shared" si="9107"/>
        <v>11.227397260273973</v>
      </c>
      <c r="X4103" s="16" t="e">
        <f>IF(Template!$F$7="Linear interpolation",LinInterp($I$5:$I$22,$G$5:$G$22,W4103),CubicSpline($I$5:$I$22,$G$5:$G$22,W4103))</f>
        <v>#VALUE!</v>
      </c>
      <c r="Y4103" s="221" t="e">
        <f t="shared" si="9240"/>
        <v>#VALUE!</v>
      </c>
      <c r="Z4103" s="221" t="e">
        <f>Y4103/PRODUCT($AA$6:AA4102)</f>
        <v>#VALUE!</v>
      </c>
      <c r="AA4103" s="16" t="e">
        <f t="shared" ref="AA4103:AA4166" si="9246">1+AB4103/365/100</f>
        <v>#VALUE!</v>
      </c>
      <c r="AB4103" s="10" t="e">
        <f t="shared" ref="AB4103:AB4166" si="9247">IF(OR(U4103=6,U4103=7),AB4102,(Z4103-1)*365*100)</f>
        <v>#VALUE!</v>
      </c>
      <c r="AC4103" s="90">
        <f t="shared" si="9218"/>
        <v>4103</v>
      </c>
      <c r="AD4103" s="17">
        <f t="shared" si="9112"/>
        <v>50096</v>
      </c>
      <c r="AE4103" s="16" t="e">
        <f t="shared" si="9241"/>
        <v>#VALUE!</v>
      </c>
      <c r="AF4103" s="10">
        <f ca="1">IFERROR(AVERAGE(INDIRECT("AE"&amp;AC4103-Template!$F$10+1):INDIRECT("AE"&amp;AC4103)),0)</f>
        <v>0</v>
      </c>
      <c r="AG4103" s="35"/>
      <c r="AH4103" s="86"/>
      <c r="AI4103" s="35"/>
      <c r="AJ4103" s="35"/>
      <c r="AK4103" s="35"/>
      <c r="AL4103" s="35"/>
      <c r="AM4103" s="35"/>
      <c r="AN4103" s="35"/>
      <c r="AO4103" s="35"/>
      <c r="AP4103" s="35"/>
      <c r="AQ4103" s="35"/>
      <c r="AR4103" s="35"/>
      <c r="AS4103" s="35"/>
      <c r="AT4103" s="35"/>
      <c r="AU4103" s="35"/>
      <c r="AV4103" s="35"/>
      <c r="AW4103" s="35"/>
      <c r="AX4103" s="35"/>
      <c r="AY4103" s="35"/>
      <c r="AZ4103" s="17">
        <f t="shared" ref="AZ4103" si="9248">AZ4102+1</f>
        <v>50119</v>
      </c>
      <c r="BA4103" s="216">
        <f t="shared" si="9120"/>
        <v>5</v>
      </c>
      <c r="BB4103" s="216">
        <f t="shared" ref="BB4103" si="9249">BB4102+1</f>
        <v>4098</v>
      </c>
      <c r="BC4103" s="16">
        <f t="shared" si="9122"/>
        <v>11.227397260273973</v>
      </c>
      <c r="BD4103" s="16">
        <f>IF(Template!$F$7="Linear interpolation",LinInterp($AO$5:$AO$18,$AM$5:$AM$18,BC4103),CubicSpline($AO$5:$AO$18,$AM$5:$AM$18,BC4103))</f>
        <v>14.149864703373696</v>
      </c>
      <c r="BE4103" s="221">
        <f t="shared" si="9201"/>
        <v>4.4187472472310407</v>
      </c>
      <c r="BF4103" s="221">
        <f>BE4103/PRODUCT($BG$6:BG4102)</f>
        <v>1.0003624407326583</v>
      </c>
      <c r="BG4103" s="16">
        <f t="shared" si="9123"/>
        <v>1.0003624407326583</v>
      </c>
      <c r="BH4103" s="10">
        <f t="shared" si="9124"/>
        <v>13.229086742029494</v>
      </c>
      <c r="BI4103" s="90"/>
      <c r="BJ4103" s="17">
        <f t="shared" ref="BJ4103:BJ4166" si="9250">BJ4102+1</f>
        <v>50096</v>
      </c>
      <c r="BK4103" s="16">
        <f t="shared" si="9244"/>
        <v>13.230129888960885</v>
      </c>
      <c r="BL4103" s="10">
        <f ca="1">IFERROR(AVERAGE(INDIRECT("BK"&amp;AC4103-Template!$F$10+1):INDIRECT("BK"&amp;AC4103)),0)</f>
        <v>13.230748572374701</v>
      </c>
      <c r="BM4103" s="35"/>
      <c r="BN4103" s="86"/>
      <c r="BO4103" s="35"/>
      <c r="BP4103" s="35"/>
      <c r="BQ4103" s="35"/>
      <c r="BR4103" s="35"/>
      <c r="BS4103" s="35"/>
      <c r="BT4103" s="35"/>
      <c r="BU4103" s="35"/>
      <c r="BV4103" s="35"/>
      <c r="BW4103" s="35"/>
      <c r="BX4103" s="35"/>
      <c r="BY4103" s="35"/>
      <c r="BZ4103" s="35"/>
      <c r="CA4103" s="35"/>
      <c r="CB4103" s="35"/>
      <c r="CC4103" s="35"/>
      <c r="CD4103" s="35"/>
      <c r="CE4103" s="35"/>
      <c r="CF4103" s="35"/>
      <c r="CG4103" s="35"/>
      <c r="CH4103" s="35"/>
    </row>
    <row r="4104" spans="1:86" ht="15.6" x14ac:dyDescent="0.3">
      <c r="A4104" s="35"/>
      <c r="B4104" s="86"/>
      <c r="C4104" s="35"/>
      <c r="D4104" s="35"/>
      <c r="E4104" s="35"/>
      <c r="F4104" s="35"/>
      <c r="G4104" s="35"/>
      <c r="H4104" s="35"/>
      <c r="I4104" s="35"/>
      <c r="J4104" s="35"/>
      <c r="K4104" s="35"/>
      <c r="L4104" s="35"/>
      <c r="M4104" s="35"/>
      <c r="N4104" s="35"/>
      <c r="O4104" s="35"/>
      <c r="P4104" s="35"/>
      <c r="Q4104" s="35"/>
      <c r="R4104" s="35"/>
      <c r="S4104" s="35"/>
      <c r="T4104" s="17">
        <f t="shared" si="9245"/>
        <v>50120</v>
      </c>
      <c r="U4104" s="216">
        <f t="shared" si="9239"/>
        <v>6</v>
      </c>
      <c r="V4104" s="216">
        <f t="shared" si="9245"/>
        <v>4099</v>
      </c>
      <c r="W4104" s="16">
        <f t="shared" ref="W4104:W4167" si="9251">YEARFRAC($T$5,T4104,3)</f>
        <v>11.230136986301369</v>
      </c>
      <c r="X4104" s="16" t="e">
        <f>IF(Template!$F$7="Linear interpolation",LinInterp($I$5:$I$22,$G$5:$G$22,W4104),CubicSpline($I$5:$I$22,$G$5:$G$22,W4104))</f>
        <v>#VALUE!</v>
      </c>
      <c r="Y4104" s="221" t="e">
        <f t="shared" si="9240"/>
        <v>#VALUE!</v>
      </c>
      <c r="Z4104" s="221" t="e">
        <f>Y4104/PRODUCT($AA$6:AA4103)</f>
        <v>#VALUE!</v>
      </c>
      <c r="AA4104" s="16" t="e">
        <f t="shared" si="9246"/>
        <v>#VALUE!</v>
      </c>
      <c r="AB4104" s="10" t="e">
        <f t="shared" si="9247"/>
        <v>#VALUE!</v>
      </c>
      <c r="AC4104" s="90">
        <f t="shared" si="9218"/>
        <v>4104</v>
      </c>
      <c r="AD4104" s="17">
        <f t="shared" si="9112"/>
        <v>50097</v>
      </c>
      <c r="AE4104" s="16" t="e">
        <f t="shared" si="9241"/>
        <v>#VALUE!</v>
      </c>
      <c r="AF4104" s="10">
        <f ca="1">IFERROR(AVERAGE(INDIRECT("AE"&amp;AC4104-Template!$F$10+1):INDIRECT("AE"&amp;AC4104)),0)</f>
        <v>0</v>
      </c>
      <c r="AG4104" s="35"/>
      <c r="AH4104" s="86"/>
      <c r="AI4104" s="35"/>
      <c r="AJ4104" s="35"/>
      <c r="AK4104" s="35"/>
      <c r="AL4104" s="35"/>
      <c r="AM4104" s="35"/>
      <c r="AN4104" s="35"/>
      <c r="AO4104" s="35"/>
      <c r="AP4104" s="35"/>
      <c r="AQ4104" s="35"/>
      <c r="AR4104" s="35"/>
      <c r="AS4104" s="35"/>
      <c r="AT4104" s="35"/>
      <c r="AU4104" s="35"/>
      <c r="AV4104" s="35"/>
      <c r="AW4104" s="35"/>
      <c r="AX4104" s="35"/>
      <c r="AY4104" s="35"/>
      <c r="AZ4104" s="17">
        <f t="shared" ref="AZ4104" si="9252">AZ4103+1</f>
        <v>50120</v>
      </c>
      <c r="BA4104" s="216">
        <f t="shared" si="9120"/>
        <v>6</v>
      </c>
      <c r="BB4104" s="216">
        <f t="shared" ref="BB4104" si="9253">BB4103+1</f>
        <v>4099</v>
      </c>
      <c r="BC4104" s="16">
        <f t="shared" si="9122"/>
        <v>11.230136986301369</v>
      </c>
      <c r="BD4104" s="16">
        <f>IF(Template!$F$7="Linear interpolation",LinInterp($AO$5:$AO$18,$AM$5:$AM$18,BC4104),CubicSpline($AO$5:$AO$18,$AM$5:$AM$18,BC4104))</f>
        <v>14.149862598856419</v>
      </c>
      <c r="BE4104" s="221">
        <f t="shared" si="9201"/>
        <v>4.4203487755451363</v>
      </c>
      <c r="BF4104" s="221">
        <f>BE4104/PRODUCT($BG$6:BG4103)</f>
        <v>1.0003624394482167</v>
      </c>
      <c r="BG4104" s="16">
        <f t="shared" si="9123"/>
        <v>1.0003624407326583</v>
      </c>
      <c r="BH4104" s="10">
        <f t="shared" si="9124"/>
        <v>13.229086742029494</v>
      </c>
      <c r="BI4104" s="90"/>
      <c r="BJ4104" s="17">
        <f t="shared" si="9250"/>
        <v>50097</v>
      </c>
      <c r="BK4104" s="16">
        <f t="shared" si="9244"/>
        <v>13.230085927432022</v>
      </c>
      <c r="BL4104" s="10">
        <f ca="1">IFERROR(AVERAGE(INDIRECT("BK"&amp;AC4104-Template!$F$10+1):INDIRECT("BK"&amp;AC4104)),0)</f>
        <v>13.230706423017985</v>
      </c>
      <c r="BM4104" s="35"/>
      <c r="BN4104" s="86"/>
      <c r="BO4104" s="35"/>
      <c r="BP4104" s="35"/>
      <c r="BQ4104" s="35"/>
      <c r="BR4104" s="35"/>
      <c r="BS4104" s="35"/>
      <c r="BT4104" s="35"/>
      <c r="BU4104" s="35"/>
      <c r="BV4104" s="35"/>
      <c r="BW4104" s="35"/>
      <c r="BX4104" s="35"/>
      <c r="BY4104" s="35"/>
      <c r="BZ4104" s="35"/>
      <c r="CA4104" s="35"/>
      <c r="CB4104" s="35"/>
      <c r="CC4104" s="35"/>
      <c r="CD4104" s="35"/>
      <c r="CE4104" s="35"/>
      <c r="CF4104" s="35"/>
      <c r="CG4104" s="35"/>
      <c r="CH4104" s="35"/>
    </row>
    <row r="4105" spans="1:86" ht="15.6" x14ac:dyDescent="0.3">
      <c r="A4105" s="35"/>
      <c r="B4105" s="86"/>
      <c r="C4105" s="35"/>
      <c r="D4105" s="35"/>
      <c r="E4105" s="35"/>
      <c r="F4105" s="35"/>
      <c r="G4105" s="35"/>
      <c r="H4105" s="35"/>
      <c r="I4105" s="35"/>
      <c r="J4105" s="35"/>
      <c r="K4105" s="35"/>
      <c r="L4105" s="35"/>
      <c r="M4105" s="35"/>
      <c r="N4105" s="35"/>
      <c r="O4105" s="35"/>
      <c r="P4105" s="35"/>
      <c r="Q4105" s="35"/>
      <c r="R4105" s="35"/>
      <c r="S4105" s="35"/>
      <c r="T4105" s="17">
        <f t="shared" si="9245"/>
        <v>50121</v>
      </c>
      <c r="U4105" s="216">
        <f t="shared" si="9239"/>
        <v>7</v>
      </c>
      <c r="V4105" s="216">
        <f t="shared" si="9245"/>
        <v>4100</v>
      </c>
      <c r="W4105" s="16">
        <f t="shared" si="9251"/>
        <v>11.232876712328768</v>
      </c>
      <c r="X4105" s="16" t="e">
        <f>IF(Template!$F$7="Linear interpolation",LinInterp($I$5:$I$22,$G$5:$G$22,W4105),CubicSpline($I$5:$I$22,$G$5:$G$22,W4105))</f>
        <v>#VALUE!</v>
      </c>
      <c r="Y4105" s="221" t="e">
        <f t="shared" si="9240"/>
        <v>#VALUE!</v>
      </c>
      <c r="Z4105" s="221" t="e">
        <f>Y4105/PRODUCT($AA$6:AA4104)</f>
        <v>#VALUE!</v>
      </c>
      <c r="AA4105" s="16" t="e">
        <f t="shared" si="9246"/>
        <v>#VALUE!</v>
      </c>
      <c r="AB4105" s="10" t="e">
        <f t="shared" si="9247"/>
        <v>#VALUE!</v>
      </c>
      <c r="AC4105" s="90">
        <f t="shared" si="9218"/>
        <v>4105</v>
      </c>
      <c r="AD4105" s="17">
        <f t="shared" si="9112"/>
        <v>50098</v>
      </c>
      <c r="AE4105" s="16" t="e">
        <f t="shared" si="9241"/>
        <v>#VALUE!</v>
      </c>
      <c r="AF4105" s="10">
        <f ca="1">IFERROR(AVERAGE(INDIRECT("AE"&amp;AC4105-Template!$F$10+1):INDIRECT("AE"&amp;AC4105)),0)</f>
        <v>0</v>
      </c>
      <c r="AG4105" s="35"/>
      <c r="AH4105" s="86"/>
      <c r="AI4105" s="35"/>
      <c r="AJ4105" s="35"/>
      <c r="AK4105" s="35"/>
      <c r="AL4105" s="35"/>
      <c r="AM4105" s="35"/>
      <c r="AN4105" s="35"/>
      <c r="AO4105" s="35"/>
      <c r="AP4105" s="35"/>
      <c r="AQ4105" s="35"/>
      <c r="AR4105" s="35"/>
      <c r="AS4105" s="35"/>
      <c r="AT4105" s="35"/>
      <c r="AU4105" s="35"/>
      <c r="AV4105" s="35"/>
      <c r="AW4105" s="35"/>
      <c r="AX4105" s="35"/>
      <c r="AY4105" s="35"/>
      <c r="AZ4105" s="17">
        <f t="shared" ref="AZ4105" si="9254">AZ4104+1</f>
        <v>50121</v>
      </c>
      <c r="BA4105" s="216">
        <f t="shared" si="9120"/>
        <v>7</v>
      </c>
      <c r="BB4105" s="216">
        <f t="shared" ref="BB4105" si="9255">BB4104+1</f>
        <v>4100</v>
      </c>
      <c r="BC4105" s="16">
        <f t="shared" si="9122"/>
        <v>11.232876712328768</v>
      </c>
      <c r="BD4105" s="16">
        <f>IF(Template!$F$7="Linear interpolation",LinInterp($AO$5:$AO$18,$AM$5:$AM$18,BC4105),CubicSpline($AO$5:$AO$18,$AM$5:$AM$18,BC4105))</f>
        <v>14.149860482282179</v>
      </c>
      <c r="BE4105" s="221">
        <f t="shared" si="9201"/>
        <v>4.421950878623063</v>
      </c>
      <c r="BF4105" s="221">
        <f>BE4105/PRODUCT($BG$6:BG4104)</f>
        <v>1.0003624368758208</v>
      </c>
      <c r="BG4105" s="16">
        <f t="shared" si="9123"/>
        <v>1.0003624407326583</v>
      </c>
      <c r="BH4105" s="10">
        <f t="shared" si="9124"/>
        <v>13.229086742029494</v>
      </c>
      <c r="BI4105" s="90"/>
      <c r="BJ4105" s="17">
        <f t="shared" si="9250"/>
        <v>50098</v>
      </c>
      <c r="BK4105" s="16">
        <f t="shared" si="9244"/>
        <v>13.230041839908612</v>
      </c>
      <c r="BL4105" s="10">
        <f ca="1">IFERROR(AVERAGE(INDIRECT("BK"&amp;AC4105-Template!$F$10+1):INDIRECT("BK"&amp;AC4105)),0)</f>
        <v>13.230664149075844</v>
      </c>
      <c r="BM4105" s="35"/>
      <c r="BN4105" s="86"/>
      <c r="BO4105" s="35"/>
      <c r="BP4105" s="35"/>
      <c r="BQ4105" s="35"/>
      <c r="BR4105" s="35"/>
      <c r="BS4105" s="35"/>
      <c r="BT4105" s="35"/>
      <c r="BU4105" s="35"/>
      <c r="BV4105" s="35"/>
      <c r="BW4105" s="35"/>
      <c r="BX4105" s="35"/>
      <c r="BY4105" s="35"/>
      <c r="BZ4105" s="35"/>
      <c r="CA4105" s="35"/>
      <c r="CB4105" s="35"/>
      <c r="CC4105" s="35"/>
      <c r="CD4105" s="35"/>
      <c r="CE4105" s="35"/>
      <c r="CF4105" s="35"/>
      <c r="CG4105" s="35"/>
      <c r="CH4105" s="35"/>
    </row>
    <row r="4106" spans="1:86" ht="15.6" x14ac:dyDescent="0.3">
      <c r="A4106" s="35"/>
      <c r="B4106" s="86"/>
      <c r="C4106" s="35"/>
      <c r="D4106" s="35"/>
      <c r="E4106" s="35"/>
      <c r="F4106" s="35"/>
      <c r="G4106" s="35"/>
      <c r="H4106" s="35"/>
      <c r="I4106" s="35"/>
      <c r="J4106" s="35"/>
      <c r="K4106" s="35"/>
      <c r="L4106" s="35"/>
      <c r="M4106" s="35"/>
      <c r="N4106" s="35"/>
      <c r="O4106" s="35"/>
      <c r="P4106" s="35"/>
      <c r="Q4106" s="35"/>
      <c r="R4106" s="35"/>
      <c r="S4106" s="35"/>
      <c r="T4106" s="17">
        <f t="shared" si="9245"/>
        <v>50122</v>
      </c>
      <c r="U4106" s="216">
        <f t="shared" si="9239"/>
        <v>1</v>
      </c>
      <c r="V4106" s="216">
        <f t="shared" si="9245"/>
        <v>4101</v>
      </c>
      <c r="W4106" s="16">
        <f t="shared" si="9251"/>
        <v>11.235616438356164</v>
      </c>
      <c r="X4106" s="16" t="e">
        <f>IF(Template!$F$7="Linear interpolation",LinInterp($I$5:$I$22,$G$5:$G$22,W4106),CubicSpline($I$5:$I$22,$G$5:$G$22,W4106))</f>
        <v>#VALUE!</v>
      </c>
      <c r="Y4106" s="221" t="e">
        <f t="shared" si="9240"/>
        <v>#VALUE!</v>
      </c>
      <c r="Z4106" s="221" t="e">
        <f>Y4106/PRODUCT($AA$6:AA4105)</f>
        <v>#VALUE!</v>
      </c>
      <c r="AA4106" s="16" t="e">
        <f t="shared" si="9246"/>
        <v>#VALUE!</v>
      </c>
      <c r="AB4106" s="10" t="e">
        <f t="shared" si="9247"/>
        <v>#VALUE!</v>
      </c>
      <c r="AC4106" s="90">
        <f t="shared" si="9218"/>
        <v>4106</v>
      </c>
      <c r="AD4106" s="17">
        <f t="shared" ref="AD4106:AD4169" si="9256">AD4105+1</f>
        <v>50099</v>
      </c>
      <c r="AE4106" s="16" t="e">
        <f t="shared" si="9241"/>
        <v>#VALUE!</v>
      </c>
      <c r="AF4106" s="10">
        <f ca="1">IFERROR(AVERAGE(INDIRECT("AE"&amp;AC4106-Template!$F$10+1):INDIRECT("AE"&amp;AC4106)),0)</f>
        <v>0</v>
      </c>
      <c r="AG4106" s="35"/>
      <c r="AH4106" s="86"/>
      <c r="AI4106" s="35"/>
      <c r="AJ4106" s="35"/>
      <c r="AK4106" s="35"/>
      <c r="AL4106" s="35"/>
      <c r="AM4106" s="35"/>
      <c r="AN4106" s="35"/>
      <c r="AO4106" s="35"/>
      <c r="AP4106" s="35"/>
      <c r="AQ4106" s="35"/>
      <c r="AR4106" s="35"/>
      <c r="AS4106" s="35"/>
      <c r="AT4106" s="35"/>
      <c r="AU4106" s="35"/>
      <c r="AV4106" s="35"/>
      <c r="AW4106" s="35"/>
      <c r="AX4106" s="35"/>
      <c r="AY4106" s="35"/>
      <c r="AZ4106" s="17">
        <f t="shared" ref="AZ4106" si="9257">AZ4105+1</f>
        <v>50122</v>
      </c>
      <c r="BA4106" s="216">
        <f t="shared" si="9120"/>
        <v>1</v>
      </c>
      <c r="BB4106" s="216">
        <f t="shared" ref="BB4106" si="9258">BB4105+1</f>
        <v>4101</v>
      </c>
      <c r="BC4106" s="16">
        <f t="shared" si="9122"/>
        <v>11.235616438356164</v>
      </c>
      <c r="BD4106" s="16">
        <f>IF(Template!$F$7="Linear interpolation",LinInterp($AO$5:$AO$18,$AM$5:$AM$18,BC4106),CubicSpline($AO$5:$AO$18,$AM$5:$AM$18,BC4106))</f>
        <v>14.149858353624124</v>
      </c>
      <c r="BE4106" s="221">
        <f t="shared" si="9201"/>
        <v>4.4235535566534896</v>
      </c>
      <c r="BF4106" s="221">
        <f>BE4106/PRODUCT($BG$6:BG4105)</f>
        <v>1.0003624330119605</v>
      </c>
      <c r="BG4106" s="16">
        <f t="shared" si="9123"/>
        <v>1.0003624330119605</v>
      </c>
      <c r="BH4106" s="10">
        <f t="shared" si="9124"/>
        <v>13.228804936557648</v>
      </c>
      <c r="BI4106" s="90"/>
      <c r="BJ4106" s="17">
        <f t="shared" si="9250"/>
        <v>50099</v>
      </c>
      <c r="BK4106" s="16">
        <f t="shared" si="9244"/>
        <v>13.230041839908612</v>
      </c>
      <c r="BL4106" s="10">
        <f ca="1">IFERROR(AVERAGE(INDIRECT("BK"&amp;AC4106-Template!$F$10+1):INDIRECT("BK"&amp;AC4106)),0)</f>
        <v>13.230623224235767</v>
      </c>
      <c r="BM4106" s="35"/>
      <c r="BN4106" s="86"/>
      <c r="BO4106" s="35"/>
      <c r="BP4106" s="35"/>
      <c r="BQ4106" s="35"/>
      <c r="BR4106" s="35"/>
      <c r="BS4106" s="35"/>
      <c r="BT4106" s="35"/>
      <c r="BU4106" s="35"/>
      <c r="BV4106" s="35"/>
      <c r="BW4106" s="35"/>
      <c r="BX4106" s="35"/>
      <c r="BY4106" s="35"/>
      <c r="BZ4106" s="35"/>
      <c r="CA4106" s="35"/>
      <c r="CB4106" s="35"/>
      <c r="CC4106" s="35"/>
      <c r="CD4106" s="35"/>
      <c r="CE4106" s="35"/>
      <c r="CF4106" s="35"/>
      <c r="CG4106" s="35"/>
      <c r="CH4106" s="35"/>
    </row>
    <row r="4107" spans="1:86" ht="15.6" x14ac:dyDescent="0.3">
      <c r="A4107" s="35"/>
      <c r="B4107" s="86"/>
      <c r="C4107" s="35"/>
      <c r="D4107" s="35"/>
      <c r="E4107" s="35"/>
      <c r="F4107" s="35"/>
      <c r="G4107" s="35"/>
      <c r="H4107" s="35"/>
      <c r="I4107" s="35"/>
      <c r="J4107" s="35"/>
      <c r="K4107" s="35"/>
      <c r="L4107" s="35"/>
      <c r="M4107" s="35"/>
      <c r="N4107" s="35"/>
      <c r="O4107" s="35"/>
      <c r="P4107" s="35"/>
      <c r="Q4107" s="35"/>
      <c r="R4107" s="35"/>
      <c r="S4107" s="35"/>
      <c r="T4107" s="17">
        <f t="shared" si="9245"/>
        <v>50123</v>
      </c>
      <c r="U4107" s="216">
        <f t="shared" si="9239"/>
        <v>2</v>
      </c>
      <c r="V4107" s="216">
        <f t="shared" si="9245"/>
        <v>4102</v>
      </c>
      <c r="W4107" s="16">
        <f t="shared" si="9251"/>
        <v>11.238356164383562</v>
      </c>
      <c r="X4107" s="16" t="e">
        <f>IF(Template!$F$7="Linear interpolation",LinInterp($I$5:$I$22,$G$5:$G$22,W4107),CubicSpline($I$5:$I$22,$G$5:$G$22,W4107))</f>
        <v>#VALUE!</v>
      </c>
      <c r="Y4107" s="221" t="e">
        <f t="shared" si="9240"/>
        <v>#VALUE!</v>
      </c>
      <c r="Z4107" s="221" t="e">
        <f>Y4107/PRODUCT($AA$6:AA4106)</f>
        <v>#VALUE!</v>
      </c>
      <c r="AA4107" s="16" t="e">
        <f t="shared" si="9246"/>
        <v>#VALUE!</v>
      </c>
      <c r="AB4107" s="10" t="e">
        <f t="shared" si="9247"/>
        <v>#VALUE!</v>
      </c>
      <c r="AC4107" s="90">
        <f t="shared" si="9218"/>
        <v>4107</v>
      </c>
      <c r="AD4107" s="17">
        <f t="shared" si="9256"/>
        <v>50100</v>
      </c>
      <c r="AE4107" s="16" t="e">
        <f t="shared" si="9241"/>
        <v>#VALUE!</v>
      </c>
      <c r="AF4107" s="10">
        <f ca="1">IFERROR(AVERAGE(INDIRECT("AE"&amp;AC4107-Template!$F$10+1):INDIRECT("AE"&amp;AC4107)),0)</f>
        <v>0</v>
      </c>
      <c r="AG4107" s="35"/>
      <c r="AH4107" s="86"/>
      <c r="AI4107" s="35"/>
      <c r="AJ4107" s="35"/>
      <c r="AK4107" s="35"/>
      <c r="AL4107" s="35"/>
      <c r="AM4107" s="35"/>
      <c r="AN4107" s="35"/>
      <c r="AO4107" s="35"/>
      <c r="AP4107" s="35"/>
      <c r="AQ4107" s="35"/>
      <c r="AR4107" s="35"/>
      <c r="AS4107" s="35"/>
      <c r="AT4107" s="35"/>
      <c r="AU4107" s="35"/>
      <c r="AV4107" s="35"/>
      <c r="AW4107" s="35"/>
      <c r="AX4107" s="35"/>
      <c r="AY4107" s="35"/>
      <c r="AZ4107" s="17">
        <f t="shared" ref="AZ4107" si="9259">AZ4106+1</f>
        <v>50123</v>
      </c>
      <c r="BA4107" s="216">
        <f t="shared" si="9120"/>
        <v>2</v>
      </c>
      <c r="BB4107" s="216">
        <f t="shared" ref="BB4107" si="9260">BB4106+1</f>
        <v>4102</v>
      </c>
      <c r="BC4107" s="16">
        <f t="shared" si="9122"/>
        <v>11.238356164383562</v>
      </c>
      <c r="BD4107" s="16">
        <f>IF(Template!$F$7="Linear interpolation",LinInterp($AO$5:$AO$18,$AM$5:$AM$18,BC4107),CubicSpline($AO$5:$AO$18,$AM$5:$AM$18,BC4107))</f>
        <v>14.149856212855399</v>
      </c>
      <c r="BE4107" s="221">
        <f t="shared" si="9201"/>
        <v>4.4251568098251068</v>
      </c>
      <c r="BF4107" s="221">
        <f>BE4107/PRODUCT($BG$6:BG4106)</f>
        <v>1.0003624355738172</v>
      </c>
      <c r="BG4107" s="16">
        <f t="shared" si="9123"/>
        <v>1.0003624355738172</v>
      </c>
      <c r="BH4107" s="10">
        <f t="shared" si="9124"/>
        <v>13.228898444328173</v>
      </c>
      <c r="BI4107" s="90"/>
      <c r="BJ4107" s="17">
        <f t="shared" si="9250"/>
        <v>50100</v>
      </c>
      <c r="BK4107" s="16">
        <f t="shared" si="9244"/>
        <v>13.230041839908612</v>
      </c>
      <c r="BL4107" s="10">
        <f ca="1">IFERROR(AVERAGE(INDIRECT("BK"&amp;AC4107-Template!$F$10+1):INDIRECT("BK"&amp;AC4107)),0)</f>
        <v>13.230583652615177</v>
      </c>
      <c r="BM4107" s="35"/>
      <c r="BN4107" s="86"/>
      <c r="BO4107" s="35"/>
      <c r="BP4107" s="35"/>
      <c r="BQ4107" s="35"/>
      <c r="BR4107" s="35"/>
      <c r="BS4107" s="35"/>
      <c r="BT4107" s="35"/>
      <c r="BU4107" s="35"/>
      <c r="BV4107" s="35"/>
      <c r="BW4107" s="35"/>
      <c r="BX4107" s="35"/>
      <c r="BY4107" s="35"/>
      <c r="BZ4107" s="35"/>
      <c r="CA4107" s="35"/>
      <c r="CB4107" s="35"/>
      <c r="CC4107" s="35"/>
      <c r="CD4107" s="35"/>
      <c r="CE4107" s="35"/>
      <c r="CF4107" s="35"/>
      <c r="CG4107" s="35"/>
      <c r="CH4107" s="35"/>
    </row>
    <row r="4108" spans="1:86" ht="15.6" x14ac:dyDescent="0.3">
      <c r="A4108" s="35"/>
      <c r="B4108" s="86"/>
      <c r="C4108" s="35"/>
      <c r="D4108" s="35"/>
      <c r="E4108" s="35"/>
      <c r="F4108" s="35"/>
      <c r="G4108" s="35"/>
      <c r="H4108" s="35"/>
      <c r="I4108" s="35"/>
      <c r="J4108" s="35"/>
      <c r="K4108" s="35"/>
      <c r="L4108" s="35"/>
      <c r="M4108" s="35"/>
      <c r="N4108" s="35"/>
      <c r="O4108" s="35"/>
      <c r="P4108" s="35"/>
      <c r="Q4108" s="35"/>
      <c r="R4108" s="35"/>
      <c r="S4108" s="35"/>
      <c r="T4108" s="17">
        <f t="shared" si="9245"/>
        <v>50124</v>
      </c>
      <c r="U4108" s="216">
        <f t="shared" si="9239"/>
        <v>3</v>
      </c>
      <c r="V4108" s="216">
        <f t="shared" si="9245"/>
        <v>4103</v>
      </c>
      <c r="W4108" s="16">
        <f t="shared" si="9251"/>
        <v>11.241095890410959</v>
      </c>
      <c r="X4108" s="16" t="e">
        <f>IF(Template!$F$7="Linear interpolation",LinInterp($I$5:$I$22,$G$5:$G$22,W4108),CubicSpline($I$5:$I$22,$G$5:$G$22,W4108))</f>
        <v>#VALUE!</v>
      </c>
      <c r="Y4108" s="221" t="e">
        <f t="shared" si="9240"/>
        <v>#VALUE!</v>
      </c>
      <c r="Z4108" s="221" t="e">
        <f>Y4108/PRODUCT($AA$6:AA4107)</f>
        <v>#VALUE!</v>
      </c>
      <c r="AA4108" s="16" t="e">
        <f t="shared" si="9246"/>
        <v>#VALUE!</v>
      </c>
      <c r="AB4108" s="10" t="e">
        <f t="shared" si="9247"/>
        <v>#VALUE!</v>
      </c>
      <c r="AC4108" s="90">
        <f t="shared" si="9218"/>
        <v>4108</v>
      </c>
      <c r="AD4108" s="17">
        <f t="shared" si="9256"/>
        <v>50101</v>
      </c>
      <c r="AE4108" s="16" t="e">
        <f t="shared" si="9241"/>
        <v>#VALUE!</v>
      </c>
      <c r="AF4108" s="10">
        <f ca="1">IFERROR(AVERAGE(INDIRECT("AE"&amp;AC4108-Template!$F$10+1):INDIRECT("AE"&amp;AC4108)),0)</f>
        <v>0</v>
      </c>
      <c r="AG4108" s="35"/>
      <c r="AH4108" s="86"/>
      <c r="AI4108" s="35"/>
      <c r="AJ4108" s="35"/>
      <c r="AK4108" s="35"/>
      <c r="AL4108" s="35"/>
      <c r="AM4108" s="35"/>
      <c r="AN4108" s="35"/>
      <c r="AO4108" s="35"/>
      <c r="AP4108" s="35"/>
      <c r="AQ4108" s="35"/>
      <c r="AR4108" s="35"/>
      <c r="AS4108" s="35"/>
      <c r="AT4108" s="35"/>
      <c r="AU4108" s="35"/>
      <c r="AV4108" s="35"/>
      <c r="AW4108" s="35"/>
      <c r="AX4108" s="35"/>
      <c r="AY4108" s="35"/>
      <c r="AZ4108" s="17">
        <f t="shared" ref="AZ4108" si="9261">AZ4107+1</f>
        <v>50124</v>
      </c>
      <c r="BA4108" s="216">
        <f t="shared" si="9120"/>
        <v>3</v>
      </c>
      <c r="BB4108" s="216">
        <f t="shared" ref="BB4108" si="9262">BB4107+1</f>
        <v>4103</v>
      </c>
      <c r="BC4108" s="16">
        <f t="shared" si="9122"/>
        <v>11.241095890410959</v>
      </c>
      <c r="BD4108" s="16">
        <f>IF(Template!$F$7="Linear interpolation",LinInterp($AO$5:$AO$18,$AM$5:$AM$18,BC4108),CubicSpline($AO$5:$AO$18,$AM$5:$AM$18,BC4108))</f>
        <v>14.149854059949154</v>
      </c>
      <c r="BE4108" s="221">
        <f t="shared" si="9201"/>
        <v>4.4267606383266411</v>
      </c>
      <c r="BF4108" s="221">
        <f>BE4108/PRODUCT($BG$6:BG4107)</f>
        <v>1.0003624342753172</v>
      </c>
      <c r="BG4108" s="16">
        <f t="shared" si="9123"/>
        <v>1.0003624342753172</v>
      </c>
      <c r="BH4108" s="10">
        <f t="shared" si="9124"/>
        <v>13.228851049079115</v>
      </c>
      <c r="BI4108" s="90"/>
      <c r="BJ4108" s="17">
        <f t="shared" si="9250"/>
        <v>50101</v>
      </c>
      <c r="BK4108" s="16">
        <f t="shared" si="9244"/>
        <v>13.229776054320187</v>
      </c>
      <c r="BL4108" s="10">
        <f ca="1">IFERROR(AVERAGE(INDIRECT("BK"&amp;AC4108-Template!$F$10+1):INDIRECT("BK"&amp;AC4108)),0)</f>
        <v>13.230535221474971</v>
      </c>
      <c r="BM4108" s="35"/>
      <c r="BN4108" s="86"/>
      <c r="BO4108" s="35"/>
      <c r="BP4108" s="35"/>
      <c r="BQ4108" s="35"/>
      <c r="BR4108" s="35"/>
      <c r="BS4108" s="35"/>
      <c r="BT4108" s="35"/>
      <c r="BU4108" s="35"/>
      <c r="BV4108" s="35"/>
      <c r="BW4108" s="35"/>
      <c r="BX4108" s="35"/>
      <c r="BY4108" s="35"/>
      <c r="BZ4108" s="35"/>
      <c r="CA4108" s="35"/>
      <c r="CB4108" s="35"/>
      <c r="CC4108" s="35"/>
      <c r="CD4108" s="35"/>
      <c r="CE4108" s="35"/>
      <c r="CF4108" s="35"/>
      <c r="CG4108" s="35"/>
      <c r="CH4108" s="35"/>
    </row>
    <row r="4109" spans="1:86" ht="15.6" x14ac:dyDescent="0.3">
      <c r="A4109" s="35"/>
      <c r="B4109" s="86"/>
      <c r="C4109" s="35"/>
      <c r="D4109" s="35"/>
      <c r="E4109" s="35"/>
      <c r="F4109" s="35"/>
      <c r="G4109" s="35"/>
      <c r="H4109" s="35"/>
      <c r="I4109" s="35"/>
      <c r="J4109" s="35"/>
      <c r="K4109" s="35"/>
      <c r="L4109" s="35"/>
      <c r="M4109" s="35"/>
      <c r="N4109" s="35"/>
      <c r="O4109" s="35"/>
      <c r="P4109" s="35"/>
      <c r="Q4109" s="35"/>
      <c r="R4109" s="35"/>
      <c r="S4109" s="35"/>
      <c r="T4109" s="17">
        <f t="shared" si="9245"/>
        <v>50125</v>
      </c>
      <c r="U4109" s="216">
        <f t="shared" si="9239"/>
        <v>4</v>
      </c>
      <c r="V4109" s="216">
        <f t="shared" si="9245"/>
        <v>4104</v>
      </c>
      <c r="W4109" s="16">
        <f t="shared" si="9251"/>
        <v>11.243835616438357</v>
      </c>
      <c r="X4109" s="16" t="e">
        <f>IF(Template!$F$7="Linear interpolation",LinInterp($I$5:$I$22,$G$5:$G$22,W4109),CubicSpline($I$5:$I$22,$G$5:$G$22,W4109))</f>
        <v>#VALUE!</v>
      </c>
      <c r="Y4109" s="221" t="e">
        <f t="shared" si="9240"/>
        <v>#VALUE!</v>
      </c>
      <c r="Z4109" s="221" t="e">
        <f>Y4109/PRODUCT($AA$6:AA4108)</f>
        <v>#VALUE!</v>
      </c>
      <c r="AA4109" s="16" t="e">
        <f t="shared" si="9246"/>
        <v>#VALUE!</v>
      </c>
      <c r="AB4109" s="10" t="e">
        <f t="shared" si="9247"/>
        <v>#VALUE!</v>
      </c>
      <c r="AC4109" s="90">
        <f t="shared" si="9218"/>
        <v>4109</v>
      </c>
      <c r="AD4109" s="17">
        <f t="shared" si="9256"/>
        <v>50102</v>
      </c>
      <c r="AE4109" s="16" t="e">
        <f t="shared" si="9241"/>
        <v>#VALUE!</v>
      </c>
      <c r="AF4109" s="10">
        <f ca="1">IFERROR(AVERAGE(INDIRECT("AE"&amp;AC4109-Template!$F$10+1):INDIRECT("AE"&amp;AC4109)),0)</f>
        <v>0</v>
      </c>
      <c r="AG4109" s="35"/>
      <c r="AH4109" s="86"/>
      <c r="AI4109" s="35"/>
      <c r="AJ4109" s="35"/>
      <c r="AK4109" s="35"/>
      <c r="AL4109" s="35"/>
      <c r="AM4109" s="35"/>
      <c r="AN4109" s="35"/>
      <c r="AO4109" s="35"/>
      <c r="AP4109" s="35"/>
      <c r="AQ4109" s="35"/>
      <c r="AR4109" s="35"/>
      <c r="AS4109" s="35"/>
      <c r="AT4109" s="35"/>
      <c r="AU4109" s="35"/>
      <c r="AV4109" s="35"/>
      <c r="AW4109" s="35"/>
      <c r="AX4109" s="35"/>
      <c r="AY4109" s="35"/>
      <c r="AZ4109" s="17">
        <f t="shared" ref="AZ4109" si="9263">AZ4108+1</f>
        <v>50125</v>
      </c>
      <c r="BA4109" s="216">
        <f t="shared" ref="BA4109:BA4172" si="9264">WEEKDAY(AZ4109,2)</f>
        <v>4</v>
      </c>
      <c r="BB4109" s="216">
        <f t="shared" ref="BB4109" si="9265">BB4108+1</f>
        <v>4104</v>
      </c>
      <c r="BC4109" s="16">
        <f t="shared" ref="BC4109:BC4172" si="9266">YEARFRAC($T$5,AZ4109,3)</f>
        <v>11.243835616438357</v>
      </c>
      <c r="BD4109" s="16">
        <f>IF(Template!$F$7="Linear interpolation",LinInterp($AO$5:$AO$18,$AM$5:$AM$18,BC4109),CubicSpline($AO$5:$AO$18,$AM$5:$AM$18,BC4109))</f>
        <v>14.149851894878536</v>
      </c>
      <c r="BE4109" s="221">
        <f t="shared" si="9201"/>
        <v>4.4283650423468748</v>
      </c>
      <c r="BF4109" s="221">
        <f>BE4109/PRODUCT($BG$6:BG4108)</f>
        <v>1.0003624329732994</v>
      </c>
      <c r="BG4109" s="16">
        <f t="shared" ref="BG4109:BG4172" si="9267">1+BH4109/365/100</f>
        <v>1.0003624329732994</v>
      </c>
      <c r="BH4109" s="10">
        <f t="shared" ref="BH4109:BH4172" si="9268">IF(OR(BA4109=6,BA4109=7),BH4108,(BF4109-1)*365*100)</f>
        <v>13.228803525428434</v>
      </c>
      <c r="BI4109" s="90"/>
      <c r="BJ4109" s="17">
        <f t="shared" si="9250"/>
        <v>50102</v>
      </c>
      <c r="BK4109" s="16">
        <f t="shared" si="9244"/>
        <v>13.229864228718636</v>
      </c>
      <c r="BL4109" s="10">
        <f ca="1">IFERROR(AVERAGE(INDIRECT("BK"&amp;AC4109-Template!$F$10+1):INDIRECT("BK"&amp;AC4109)),0)</f>
        <v>13.230489729481381</v>
      </c>
      <c r="BM4109" s="35"/>
      <c r="BN4109" s="86"/>
      <c r="BO4109" s="35"/>
      <c r="BP4109" s="35"/>
      <c r="BQ4109" s="35"/>
      <c r="BR4109" s="35"/>
      <c r="BS4109" s="35"/>
      <c r="BT4109" s="35"/>
      <c r="BU4109" s="35"/>
      <c r="BV4109" s="35"/>
      <c r="BW4109" s="35"/>
      <c r="BX4109" s="35"/>
      <c r="BY4109" s="35"/>
      <c r="BZ4109" s="35"/>
      <c r="CA4109" s="35"/>
      <c r="CB4109" s="35"/>
      <c r="CC4109" s="35"/>
      <c r="CD4109" s="35"/>
      <c r="CE4109" s="35"/>
      <c r="CF4109" s="35"/>
      <c r="CG4109" s="35"/>
      <c r="CH4109" s="35"/>
    </row>
    <row r="4110" spans="1:86" ht="15.6" x14ac:dyDescent="0.3">
      <c r="A4110" s="35"/>
      <c r="B4110" s="86"/>
      <c r="C4110" s="35"/>
      <c r="D4110" s="35"/>
      <c r="E4110" s="35"/>
      <c r="F4110" s="35"/>
      <c r="G4110" s="35"/>
      <c r="H4110" s="35"/>
      <c r="I4110" s="35"/>
      <c r="J4110" s="35"/>
      <c r="K4110" s="35"/>
      <c r="L4110" s="35"/>
      <c r="M4110" s="35"/>
      <c r="N4110" s="35"/>
      <c r="O4110" s="35"/>
      <c r="P4110" s="35"/>
      <c r="Q4110" s="35"/>
      <c r="R4110" s="35"/>
      <c r="S4110" s="35"/>
      <c r="T4110" s="17">
        <f t="shared" si="9245"/>
        <v>50126</v>
      </c>
      <c r="U4110" s="216">
        <f t="shared" si="9239"/>
        <v>5</v>
      </c>
      <c r="V4110" s="216">
        <f t="shared" si="9245"/>
        <v>4105</v>
      </c>
      <c r="W4110" s="16">
        <f t="shared" si="9251"/>
        <v>11.246575342465754</v>
      </c>
      <c r="X4110" s="16" t="e">
        <f>IF(Template!$F$7="Linear interpolation",LinInterp($I$5:$I$22,$G$5:$G$22,W4110),CubicSpline($I$5:$I$22,$G$5:$G$22,W4110))</f>
        <v>#VALUE!</v>
      </c>
      <c r="Y4110" s="221" t="e">
        <f t="shared" si="9240"/>
        <v>#VALUE!</v>
      </c>
      <c r="Z4110" s="221" t="e">
        <f>Y4110/PRODUCT($AA$6:AA4109)</f>
        <v>#VALUE!</v>
      </c>
      <c r="AA4110" s="16" t="e">
        <f t="shared" si="9246"/>
        <v>#VALUE!</v>
      </c>
      <c r="AB4110" s="10" t="e">
        <f t="shared" si="9247"/>
        <v>#VALUE!</v>
      </c>
      <c r="AC4110" s="90">
        <f t="shared" si="9218"/>
        <v>4110</v>
      </c>
      <c r="AD4110" s="17">
        <f t="shared" si="9256"/>
        <v>50103</v>
      </c>
      <c r="AE4110" s="16" t="e">
        <f t="shared" si="9241"/>
        <v>#VALUE!</v>
      </c>
      <c r="AF4110" s="10">
        <f ca="1">IFERROR(AVERAGE(INDIRECT("AE"&amp;AC4110-Template!$F$10+1):INDIRECT("AE"&amp;AC4110)),0)</f>
        <v>0</v>
      </c>
      <c r="AG4110" s="35"/>
      <c r="AH4110" s="86"/>
      <c r="AI4110" s="35"/>
      <c r="AJ4110" s="35"/>
      <c r="AK4110" s="35"/>
      <c r="AL4110" s="35"/>
      <c r="AM4110" s="35"/>
      <c r="AN4110" s="35"/>
      <c r="AO4110" s="35"/>
      <c r="AP4110" s="35"/>
      <c r="AQ4110" s="35"/>
      <c r="AR4110" s="35"/>
      <c r="AS4110" s="35"/>
      <c r="AT4110" s="35"/>
      <c r="AU4110" s="35"/>
      <c r="AV4110" s="35"/>
      <c r="AW4110" s="35"/>
      <c r="AX4110" s="35"/>
      <c r="AY4110" s="35"/>
      <c r="AZ4110" s="17">
        <f t="shared" ref="AZ4110" si="9269">AZ4109+1</f>
        <v>50126</v>
      </c>
      <c r="BA4110" s="216">
        <f t="shared" si="9264"/>
        <v>5</v>
      </c>
      <c r="BB4110" s="216">
        <f t="shared" ref="BB4110" si="9270">BB4109+1</f>
        <v>4105</v>
      </c>
      <c r="BC4110" s="16">
        <f t="shared" si="9266"/>
        <v>11.246575342465754</v>
      </c>
      <c r="BD4110" s="16">
        <f>IF(Template!$F$7="Linear interpolation",LinInterp($AO$5:$AO$18,$AM$5:$AM$18,BC4110),CubicSpline($AO$5:$AO$18,$AM$5:$AM$18,BC4110))</f>
        <v>14.149849717616689</v>
      </c>
      <c r="BE4110" s="221">
        <f t="shared" si="9201"/>
        <v>4.4299700220746043</v>
      </c>
      <c r="BF4110" s="221">
        <f>BE4110/PRODUCT($BG$6:BG4109)</f>
        <v>1.000362431667756</v>
      </c>
      <c r="BG4110" s="16">
        <f t="shared" si="9267"/>
        <v>1.000362431667756</v>
      </c>
      <c r="BH4110" s="10">
        <f t="shared" si="9268"/>
        <v>13.228755873092467</v>
      </c>
      <c r="BI4110" s="90"/>
      <c r="BJ4110" s="17">
        <f t="shared" si="9250"/>
        <v>50103</v>
      </c>
      <c r="BK4110" s="16">
        <f t="shared" si="9244"/>
        <v>13.229819510104047</v>
      </c>
      <c r="BL4110" s="10">
        <f ca="1">IFERROR(AVERAGE(INDIRECT("BK"&amp;AC4110-Template!$F$10+1):INDIRECT("BK"&amp;AC4110)),0)</f>
        <v>13.230450907307633</v>
      </c>
      <c r="BM4110" s="35"/>
      <c r="BN4110" s="86"/>
      <c r="BO4110" s="35"/>
      <c r="BP4110" s="35"/>
      <c r="BQ4110" s="35"/>
      <c r="BR4110" s="35"/>
      <c r="BS4110" s="35"/>
      <c r="BT4110" s="35"/>
      <c r="BU4110" s="35"/>
      <c r="BV4110" s="35"/>
      <c r="BW4110" s="35"/>
      <c r="BX4110" s="35"/>
      <c r="BY4110" s="35"/>
      <c r="BZ4110" s="35"/>
      <c r="CA4110" s="35"/>
      <c r="CB4110" s="35"/>
      <c r="CC4110" s="35"/>
      <c r="CD4110" s="35"/>
      <c r="CE4110" s="35"/>
      <c r="CF4110" s="35"/>
      <c r="CG4110" s="35"/>
      <c r="CH4110" s="35"/>
    </row>
    <row r="4111" spans="1:86" ht="15.6" x14ac:dyDescent="0.3">
      <c r="A4111" s="35"/>
      <c r="B4111" s="86"/>
      <c r="C4111" s="35"/>
      <c r="D4111" s="35"/>
      <c r="E4111" s="35"/>
      <c r="F4111" s="35"/>
      <c r="G4111" s="35"/>
      <c r="H4111" s="35"/>
      <c r="I4111" s="35"/>
      <c r="J4111" s="35"/>
      <c r="K4111" s="35"/>
      <c r="L4111" s="35"/>
      <c r="M4111" s="35"/>
      <c r="N4111" s="35"/>
      <c r="O4111" s="35"/>
      <c r="P4111" s="35"/>
      <c r="Q4111" s="35"/>
      <c r="R4111" s="35"/>
      <c r="S4111" s="35"/>
      <c r="T4111" s="17">
        <f t="shared" si="9245"/>
        <v>50127</v>
      </c>
      <c r="U4111" s="216">
        <f t="shared" si="9239"/>
        <v>6</v>
      </c>
      <c r="V4111" s="216">
        <f t="shared" si="9245"/>
        <v>4106</v>
      </c>
      <c r="W4111" s="16">
        <f t="shared" si="9251"/>
        <v>11.24931506849315</v>
      </c>
      <c r="X4111" s="16" t="e">
        <f>IF(Template!$F$7="Linear interpolation",LinInterp($I$5:$I$22,$G$5:$G$22,W4111),CubicSpline($I$5:$I$22,$G$5:$G$22,W4111))</f>
        <v>#VALUE!</v>
      </c>
      <c r="Y4111" s="221" t="e">
        <f t="shared" si="9240"/>
        <v>#VALUE!</v>
      </c>
      <c r="Z4111" s="221" t="e">
        <f>Y4111/PRODUCT($AA$6:AA4110)</f>
        <v>#VALUE!</v>
      </c>
      <c r="AA4111" s="16" t="e">
        <f t="shared" si="9246"/>
        <v>#VALUE!</v>
      </c>
      <c r="AB4111" s="10" t="e">
        <f t="shared" si="9247"/>
        <v>#VALUE!</v>
      </c>
      <c r="AC4111" s="90">
        <f t="shared" si="9218"/>
        <v>4111</v>
      </c>
      <c r="AD4111" s="17">
        <f t="shared" si="9256"/>
        <v>50104</v>
      </c>
      <c r="AE4111" s="16" t="e">
        <f t="shared" si="9241"/>
        <v>#VALUE!</v>
      </c>
      <c r="AF4111" s="10">
        <f ca="1">IFERROR(AVERAGE(INDIRECT("AE"&amp;AC4111-Template!$F$10+1):INDIRECT("AE"&amp;AC4111)),0)</f>
        <v>0</v>
      </c>
      <c r="AG4111" s="35"/>
      <c r="AH4111" s="86"/>
      <c r="AI4111" s="35"/>
      <c r="AJ4111" s="35"/>
      <c r="AK4111" s="35"/>
      <c r="AL4111" s="35"/>
      <c r="AM4111" s="35"/>
      <c r="AN4111" s="35"/>
      <c r="AO4111" s="35"/>
      <c r="AP4111" s="35"/>
      <c r="AQ4111" s="35"/>
      <c r="AR4111" s="35"/>
      <c r="AS4111" s="35"/>
      <c r="AT4111" s="35"/>
      <c r="AU4111" s="35"/>
      <c r="AV4111" s="35"/>
      <c r="AW4111" s="35"/>
      <c r="AX4111" s="35"/>
      <c r="AY4111" s="35"/>
      <c r="AZ4111" s="17">
        <f t="shared" ref="AZ4111" si="9271">AZ4110+1</f>
        <v>50127</v>
      </c>
      <c r="BA4111" s="216">
        <f t="shared" si="9264"/>
        <v>6</v>
      </c>
      <c r="BB4111" s="216">
        <f t="shared" ref="BB4111" si="9272">BB4110+1</f>
        <v>4106</v>
      </c>
      <c r="BC4111" s="16">
        <f t="shared" si="9266"/>
        <v>11.24931506849315</v>
      </c>
      <c r="BD4111" s="16">
        <f>IF(Template!$F$7="Linear interpolation",LinInterp($AO$5:$AO$18,$AM$5:$AM$18,BC4111),CubicSpline($AO$5:$AO$18,$AM$5:$AM$18,BC4111))</f>
        <v>14.149847528136764</v>
      </c>
      <c r="BE4111" s="221">
        <f t="shared" si="9201"/>
        <v>4.4315755776986956</v>
      </c>
      <c r="BF4111" s="221">
        <f>BE4111/PRODUCT($BG$6:BG4110)</f>
        <v>1.0003624303586911</v>
      </c>
      <c r="BG4111" s="16">
        <f t="shared" si="9267"/>
        <v>1.000362431667756</v>
      </c>
      <c r="BH4111" s="10">
        <f t="shared" si="9268"/>
        <v>13.228755873092467</v>
      </c>
      <c r="BI4111" s="90"/>
      <c r="BJ4111" s="17">
        <f t="shared" si="9250"/>
        <v>50104</v>
      </c>
      <c r="BK4111" s="16">
        <f t="shared" si="9244"/>
        <v>13.229774664895167</v>
      </c>
      <c r="BL4111" s="10">
        <f ca="1">IFERROR(AVERAGE(INDIRECT("BK"&amp;AC4111-Template!$F$10+1):INDIRECT("BK"&amp;AC4111)),0)</f>
        <v>13.230407883881096</v>
      </c>
      <c r="BM4111" s="35"/>
      <c r="BN4111" s="86"/>
      <c r="BO4111" s="35"/>
      <c r="BP4111" s="35"/>
      <c r="BQ4111" s="35"/>
      <c r="BR4111" s="35"/>
      <c r="BS4111" s="35"/>
      <c r="BT4111" s="35"/>
      <c r="BU4111" s="35"/>
      <c r="BV4111" s="35"/>
      <c r="BW4111" s="35"/>
      <c r="BX4111" s="35"/>
      <c r="BY4111" s="35"/>
      <c r="BZ4111" s="35"/>
      <c r="CA4111" s="35"/>
      <c r="CB4111" s="35"/>
      <c r="CC4111" s="35"/>
      <c r="CD4111" s="35"/>
      <c r="CE4111" s="35"/>
      <c r="CF4111" s="35"/>
      <c r="CG4111" s="35"/>
      <c r="CH4111" s="35"/>
    </row>
    <row r="4112" spans="1:86" ht="15.6" x14ac:dyDescent="0.3">
      <c r="A4112" s="35"/>
      <c r="B4112" s="86"/>
      <c r="C4112" s="35"/>
      <c r="D4112" s="35"/>
      <c r="E4112" s="35"/>
      <c r="F4112" s="35"/>
      <c r="G4112" s="35"/>
      <c r="H4112" s="35"/>
      <c r="I4112" s="35"/>
      <c r="J4112" s="35"/>
      <c r="K4112" s="35"/>
      <c r="L4112" s="35"/>
      <c r="M4112" s="35"/>
      <c r="N4112" s="35"/>
      <c r="O4112" s="35"/>
      <c r="P4112" s="35"/>
      <c r="Q4112" s="35"/>
      <c r="R4112" s="35"/>
      <c r="S4112" s="35"/>
      <c r="T4112" s="17">
        <f t="shared" si="9245"/>
        <v>50128</v>
      </c>
      <c r="U4112" s="216">
        <f t="shared" si="9239"/>
        <v>7</v>
      </c>
      <c r="V4112" s="216">
        <f t="shared" si="9245"/>
        <v>4107</v>
      </c>
      <c r="W4112" s="16">
        <f t="shared" si="9251"/>
        <v>11.252054794520548</v>
      </c>
      <c r="X4112" s="16" t="e">
        <f>IF(Template!$F$7="Linear interpolation",LinInterp($I$5:$I$22,$G$5:$G$22,W4112),CubicSpline($I$5:$I$22,$G$5:$G$22,W4112))</f>
        <v>#VALUE!</v>
      </c>
      <c r="Y4112" s="221" t="e">
        <f t="shared" si="9240"/>
        <v>#VALUE!</v>
      </c>
      <c r="Z4112" s="221" t="e">
        <f>Y4112/PRODUCT($AA$6:AA4111)</f>
        <v>#VALUE!</v>
      </c>
      <c r="AA4112" s="16" t="e">
        <f t="shared" si="9246"/>
        <v>#VALUE!</v>
      </c>
      <c r="AB4112" s="10" t="e">
        <f t="shared" si="9247"/>
        <v>#VALUE!</v>
      </c>
      <c r="AC4112" s="90">
        <f t="shared" si="9218"/>
        <v>4112</v>
      </c>
      <c r="AD4112" s="17">
        <f t="shared" si="9256"/>
        <v>50105</v>
      </c>
      <c r="AE4112" s="16" t="e">
        <f t="shared" si="9241"/>
        <v>#VALUE!</v>
      </c>
      <c r="AF4112" s="10">
        <f ca="1">IFERROR(AVERAGE(INDIRECT("AE"&amp;AC4112-Template!$F$10+1):INDIRECT("AE"&amp;AC4112)),0)</f>
        <v>0</v>
      </c>
      <c r="AG4112" s="35"/>
      <c r="AH4112" s="86"/>
      <c r="AI4112" s="35"/>
      <c r="AJ4112" s="35"/>
      <c r="AK4112" s="35"/>
      <c r="AL4112" s="35"/>
      <c r="AM4112" s="35"/>
      <c r="AN4112" s="35"/>
      <c r="AO4112" s="35"/>
      <c r="AP4112" s="35"/>
      <c r="AQ4112" s="35"/>
      <c r="AR4112" s="35"/>
      <c r="AS4112" s="35"/>
      <c r="AT4112" s="35"/>
      <c r="AU4112" s="35"/>
      <c r="AV4112" s="35"/>
      <c r="AW4112" s="35"/>
      <c r="AX4112" s="35"/>
      <c r="AY4112" s="35"/>
      <c r="AZ4112" s="17">
        <f t="shared" ref="AZ4112" si="9273">AZ4111+1</f>
        <v>50128</v>
      </c>
      <c r="BA4112" s="216">
        <f t="shared" si="9264"/>
        <v>7</v>
      </c>
      <c r="BB4112" s="216">
        <f t="shared" ref="BB4112" si="9274">BB4111+1</f>
        <v>4107</v>
      </c>
      <c r="BC4112" s="16">
        <f t="shared" si="9266"/>
        <v>11.252054794520548</v>
      </c>
      <c r="BD4112" s="16">
        <f>IF(Template!$F$7="Linear interpolation",LinInterp($AO$5:$AO$18,$AM$5:$AM$18,BC4112),CubicSpline($AO$5:$AO$18,$AM$5:$AM$18,BC4112))</f>
        <v>14.149845326411905</v>
      </c>
      <c r="BE4112" s="221">
        <f t="shared" si="9201"/>
        <v>4.4331817094080126</v>
      </c>
      <c r="BF4112" s="221">
        <f>BE4112/PRODUCT($BG$6:BG4111)</f>
        <v>1.0003624277370287</v>
      </c>
      <c r="BG4112" s="16">
        <f t="shared" si="9267"/>
        <v>1.000362431667756</v>
      </c>
      <c r="BH4112" s="10">
        <f t="shared" si="9268"/>
        <v>13.228755873092467</v>
      </c>
      <c r="BI4112" s="90"/>
      <c r="BJ4112" s="17">
        <f t="shared" si="9250"/>
        <v>50105</v>
      </c>
      <c r="BK4112" s="16">
        <f t="shared" si="9244"/>
        <v>13.229729693229775</v>
      </c>
      <c r="BL4112" s="10">
        <f ca="1">IFERROR(AVERAGE(INDIRECT("BK"&amp;AC4112-Template!$F$10+1):INDIRECT("BK"&amp;AC4112)),0)</f>
        <v>13.230364735216446</v>
      </c>
      <c r="BM4112" s="35"/>
      <c r="BN4112" s="86"/>
      <c r="BO4112" s="35"/>
      <c r="BP4112" s="35"/>
      <c r="BQ4112" s="35"/>
      <c r="BR4112" s="35"/>
      <c r="BS4112" s="35"/>
      <c r="BT4112" s="35"/>
      <c r="BU4112" s="35"/>
      <c r="BV4112" s="35"/>
      <c r="BW4112" s="35"/>
      <c r="BX4112" s="35"/>
      <c r="BY4112" s="35"/>
      <c r="BZ4112" s="35"/>
      <c r="CA4112" s="35"/>
      <c r="CB4112" s="35"/>
      <c r="CC4112" s="35"/>
      <c r="CD4112" s="35"/>
      <c r="CE4112" s="35"/>
      <c r="CF4112" s="35"/>
      <c r="CG4112" s="35"/>
      <c r="CH4112" s="35"/>
    </row>
    <row r="4113" spans="1:86" ht="15.6" x14ac:dyDescent="0.3">
      <c r="A4113" s="35"/>
      <c r="B4113" s="86"/>
      <c r="C4113" s="35"/>
      <c r="D4113" s="35"/>
      <c r="E4113" s="35"/>
      <c r="F4113" s="35"/>
      <c r="G4113" s="35"/>
      <c r="H4113" s="35"/>
      <c r="I4113" s="35"/>
      <c r="J4113" s="35"/>
      <c r="K4113" s="35"/>
      <c r="L4113" s="35"/>
      <c r="M4113" s="35"/>
      <c r="N4113" s="35"/>
      <c r="O4113" s="35"/>
      <c r="P4113" s="35"/>
      <c r="Q4113" s="35"/>
      <c r="R4113" s="35"/>
      <c r="S4113" s="35"/>
      <c r="T4113" s="17">
        <f t="shared" si="9245"/>
        <v>50129</v>
      </c>
      <c r="U4113" s="216">
        <f t="shared" si="9239"/>
        <v>1</v>
      </c>
      <c r="V4113" s="216">
        <f t="shared" si="9245"/>
        <v>4108</v>
      </c>
      <c r="W4113" s="16">
        <f t="shared" si="9251"/>
        <v>11.254794520547945</v>
      </c>
      <c r="X4113" s="16" t="e">
        <f>IF(Template!$F$7="Linear interpolation",LinInterp($I$5:$I$22,$G$5:$G$22,W4113),CubicSpline($I$5:$I$22,$G$5:$G$22,W4113))</f>
        <v>#VALUE!</v>
      </c>
      <c r="Y4113" s="221" t="e">
        <f t="shared" si="9240"/>
        <v>#VALUE!</v>
      </c>
      <c r="Z4113" s="221" t="e">
        <f>Y4113/PRODUCT($AA$6:AA4112)</f>
        <v>#VALUE!</v>
      </c>
      <c r="AA4113" s="16" t="e">
        <f t="shared" si="9246"/>
        <v>#VALUE!</v>
      </c>
      <c r="AB4113" s="10" t="e">
        <f t="shared" si="9247"/>
        <v>#VALUE!</v>
      </c>
      <c r="AC4113" s="90">
        <f t="shared" si="9218"/>
        <v>4113</v>
      </c>
      <c r="AD4113" s="17">
        <f t="shared" si="9256"/>
        <v>50106</v>
      </c>
      <c r="AE4113" s="16" t="e">
        <f t="shared" si="9241"/>
        <v>#VALUE!</v>
      </c>
      <c r="AF4113" s="10">
        <f ca="1">IFERROR(AVERAGE(INDIRECT("AE"&amp;AC4113-Template!$F$10+1):INDIRECT("AE"&amp;AC4113)),0)</f>
        <v>0</v>
      </c>
      <c r="AG4113" s="35"/>
      <c r="AH4113" s="86"/>
      <c r="AI4113" s="35"/>
      <c r="AJ4113" s="35"/>
      <c r="AK4113" s="35"/>
      <c r="AL4113" s="35"/>
      <c r="AM4113" s="35"/>
      <c r="AN4113" s="35"/>
      <c r="AO4113" s="35"/>
      <c r="AP4113" s="35"/>
      <c r="AQ4113" s="35"/>
      <c r="AR4113" s="35"/>
      <c r="AS4113" s="35"/>
      <c r="AT4113" s="35"/>
      <c r="AU4113" s="35"/>
      <c r="AV4113" s="35"/>
      <c r="AW4113" s="35"/>
      <c r="AX4113" s="35"/>
      <c r="AY4113" s="35"/>
      <c r="AZ4113" s="17">
        <f t="shared" ref="AZ4113" si="9275">AZ4112+1</f>
        <v>50129</v>
      </c>
      <c r="BA4113" s="216">
        <f t="shared" si="9264"/>
        <v>1</v>
      </c>
      <c r="BB4113" s="216">
        <f t="shared" ref="BB4113" si="9276">BB4112+1</f>
        <v>4108</v>
      </c>
      <c r="BC4113" s="16">
        <f t="shared" si="9266"/>
        <v>11.254794520547945</v>
      </c>
      <c r="BD4113" s="16">
        <f>IF(Template!$F$7="Linear interpolation",LinInterp($AO$5:$AO$18,$AM$5:$AM$18,BC4113),CubicSpline($AO$5:$AO$18,$AM$5:$AM$18,BC4113))</f>
        <v>14.14984311241526</v>
      </c>
      <c r="BE4113" s="221">
        <f t="shared" si="9201"/>
        <v>4.4347884173914958</v>
      </c>
      <c r="BF4113" s="221">
        <f>BE4113/PRODUCT($BG$6:BG4112)</f>
        <v>1.0003624237992423</v>
      </c>
      <c r="BG4113" s="16">
        <f t="shared" si="9267"/>
        <v>1.0003624237992423</v>
      </c>
      <c r="BH4113" s="10">
        <f t="shared" si="9268"/>
        <v>13.228468672345395</v>
      </c>
      <c r="BI4113" s="90"/>
      <c r="BJ4113" s="17">
        <f t="shared" si="9250"/>
        <v>50106</v>
      </c>
      <c r="BK4113" s="16">
        <f t="shared" si="9244"/>
        <v>13.229729693229775</v>
      </c>
      <c r="BL4113" s="10">
        <f ca="1">IFERROR(AVERAGE(INDIRECT("BK"&amp;AC4113-Template!$F$10+1):INDIRECT("BK"&amp;AC4113)),0)</f>
        <v>13.230322964493636</v>
      </c>
      <c r="BM4113" s="35"/>
      <c r="BN4113" s="86"/>
      <c r="BO4113" s="35"/>
      <c r="BP4113" s="35"/>
      <c r="BQ4113" s="35"/>
      <c r="BR4113" s="35"/>
      <c r="BS4113" s="35"/>
      <c r="BT4113" s="35"/>
      <c r="BU4113" s="35"/>
      <c r="BV4113" s="35"/>
      <c r="BW4113" s="35"/>
      <c r="BX4113" s="35"/>
      <c r="BY4113" s="35"/>
      <c r="BZ4113" s="35"/>
      <c r="CA4113" s="35"/>
      <c r="CB4113" s="35"/>
      <c r="CC4113" s="35"/>
      <c r="CD4113" s="35"/>
      <c r="CE4113" s="35"/>
      <c r="CF4113" s="35"/>
      <c r="CG4113" s="35"/>
      <c r="CH4113" s="35"/>
    </row>
    <row r="4114" spans="1:86" ht="15.6" x14ac:dyDescent="0.3">
      <c r="A4114" s="35"/>
      <c r="B4114" s="86"/>
      <c r="C4114" s="35"/>
      <c r="D4114" s="35"/>
      <c r="E4114" s="35"/>
      <c r="F4114" s="35"/>
      <c r="G4114" s="35"/>
      <c r="H4114" s="35"/>
      <c r="I4114" s="35"/>
      <c r="J4114" s="35"/>
      <c r="K4114" s="35"/>
      <c r="L4114" s="35"/>
      <c r="M4114" s="35"/>
      <c r="N4114" s="35"/>
      <c r="O4114" s="35"/>
      <c r="P4114" s="35"/>
      <c r="Q4114" s="35"/>
      <c r="R4114" s="35"/>
      <c r="S4114" s="35"/>
      <c r="T4114" s="17">
        <f t="shared" si="9245"/>
        <v>50130</v>
      </c>
      <c r="U4114" s="216">
        <f t="shared" si="9239"/>
        <v>2</v>
      </c>
      <c r="V4114" s="216">
        <f t="shared" si="9245"/>
        <v>4109</v>
      </c>
      <c r="W4114" s="16">
        <f t="shared" si="9251"/>
        <v>11.257534246575343</v>
      </c>
      <c r="X4114" s="16" t="e">
        <f>IF(Template!$F$7="Linear interpolation",LinInterp($I$5:$I$22,$G$5:$G$22,W4114),CubicSpline($I$5:$I$22,$G$5:$G$22,W4114))</f>
        <v>#VALUE!</v>
      </c>
      <c r="Y4114" s="221" t="e">
        <f t="shared" si="9240"/>
        <v>#VALUE!</v>
      </c>
      <c r="Z4114" s="221" t="e">
        <f>Y4114/PRODUCT($AA$6:AA4113)</f>
        <v>#VALUE!</v>
      </c>
      <c r="AA4114" s="16" t="e">
        <f t="shared" si="9246"/>
        <v>#VALUE!</v>
      </c>
      <c r="AB4114" s="10" t="e">
        <f t="shared" si="9247"/>
        <v>#VALUE!</v>
      </c>
      <c r="AC4114" s="90">
        <f t="shared" si="9218"/>
        <v>4114</v>
      </c>
      <c r="AD4114" s="17">
        <f t="shared" si="9256"/>
        <v>50107</v>
      </c>
      <c r="AE4114" s="16" t="e">
        <f t="shared" si="9241"/>
        <v>#VALUE!</v>
      </c>
      <c r="AF4114" s="10">
        <f ca="1">IFERROR(AVERAGE(INDIRECT("AE"&amp;AC4114-Template!$F$10+1):INDIRECT("AE"&amp;AC4114)),0)</f>
        <v>0</v>
      </c>
      <c r="AG4114" s="35"/>
      <c r="AH4114" s="86"/>
      <c r="AI4114" s="35"/>
      <c r="AJ4114" s="35"/>
      <c r="AK4114" s="35"/>
      <c r="AL4114" s="35"/>
      <c r="AM4114" s="35"/>
      <c r="AN4114" s="35"/>
      <c r="AO4114" s="35"/>
      <c r="AP4114" s="35"/>
      <c r="AQ4114" s="35"/>
      <c r="AR4114" s="35"/>
      <c r="AS4114" s="35"/>
      <c r="AT4114" s="35"/>
      <c r="AU4114" s="35"/>
      <c r="AV4114" s="35"/>
      <c r="AW4114" s="35"/>
      <c r="AX4114" s="35"/>
      <c r="AY4114" s="35"/>
      <c r="AZ4114" s="17">
        <f t="shared" ref="AZ4114" si="9277">AZ4113+1</f>
        <v>50130</v>
      </c>
      <c r="BA4114" s="216">
        <f t="shared" si="9264"/>
        <v>2</v>
      </c>
      <c r="BB4114" s="216">
        <f t="shared" ref="BB4114" si="9278">BB4113+1</f>
        <v>4109</v>
      </c>
      <c r="BC4114" s="16">
        <f t="shared" si="9266"/>
        <v>11.257534246575343</v>
      </c>
      <c r="BD4114" s="16">
        <f>IF(Template!$F$7="Linear interpolation",LinInterp($AO$5:$AO$18,$AM$5:$AM$18,BC4114),CubicSpline($AO$5:$AO$18,$AM$5:$AM$18,BC4114))</f>
        <v>14.149840886119977</v>
      </c>
      <c r="BE4114" s="221">
        <f t="shared" si="9201"/>
        <v>4.4363957018380829</v>
      </c>
      <c r="BF4114" s="221">
        <f>BE4114/PRODUCT($BG$6:BG4113)</f>
        <v>1.0003624264103073</v>
      </c>
      <c r="BG4114" s="16">
        <f t="shared" si="9267"/>
        <v>1.0003624264103073</v>
      </c>
      <c r="BH4114" s="10">
        <f t="shared" si="9268"/>
        <v>13.228563976214968</v>
      </c>
      <c r="BI4114" s="90"/>
      <c r="BJ4114" s="17">
        <f t="shared" si="9250"/>
        <v>50107</v>
      </c>
      <c r="BK4114" s="16">
        <f t="shared" si="9244"/>
        <v>13.229729693229775</v>
      </c>
      <c r="BL4114" s="10">
        <f ca="1">IFERROR(AVERAGE(INDIRECT("BK"&amp;AC4114-Template!$F$10+1):INDIRECT("BK"&amp;AC4114)),0)</f>
        <v>13.230282575847919</v>
      </c>
      <c r="BM4114" s="35"/>
      <c r="BN4114" s="86"/>
      <c r="BO4114" s="35"/>
      <c r="BP4114" s="35"/>
      <c r="BQ4114" s="35"/>
      <c r="BR4114" s="35"/>
      <c r="BS4114" s="35"/>
      <c r="BT4114" s="35"/>
      <c r="BU4114" s="35"/>
      <c r="BV4114" s="35"/>
      <c r="BW4114" s="35"/>
      <c r="BX4114" s="35"/>
      <c r="BY4114" s="35"/>
      <c r="BZ4114" s="35"/>
      <c r="CA4114" s="35"/>
      <c r="CB4114" s="35"/>
      <c r="CC4114" s="35"/>
      <c r="CD4114" s="35"/>
      <c r="CE4114" s="35"/>
      <c r="CF4114" s="35"/>
      <c r="CG4114" s="35"/>
      <c r="CH4114" s="35"/>
    </row>
    <row r="4115" spans="1:86" ht="15.6" x14ac:dyDescent="0.3">
      <c r="A4115" s="35"/>
      <c r="B4115" s="86"/>
      <c r="C4115" s="35"/>
      <c r="D4115" s="35"/>
      <c r="E4115" s="35"/>
      <c r="F4115" s="35"/>
      <c r="G4115" s="35"/>
      <c r="H4115" s="35"/>
      <c r="I4115" s="35"/>
      <c r="J4115" s="35"/>
      <c r="K4115" s="35"/>
      <c r="L4115" s="35"/>
      <c r="M4115" s="35"/>
      <c r="N4115" s="35"/>
      <c r="O4115" s="35"/>
      <c r="P4115" s="35"/>
      <c r="Q4115" s="35"/>
      <c r="R4115" s="35"/>
      <c r="S4115" s="35"/>
      <c r="T4115" s="17">
        <f t="shared" si="9245"/>
        <v>50131</v>
      </c>
      <c r="U4115" s="216">
        <f t="shared" si="9239"/>
        <v>3</v>
      </c>
      <c r="V4115" s="216">
        <f t="shared" si="9245"/>
        <v>4110</v>
      </c>
      <c r="W4115" s="16">
        <f t="shared" si="9251"/>
        <v>11.260273972602739</v>
      </c>
      <c r="X4115" s="16" t="e">
        <f>IF(Template!$F$7="Linear interpolation",LinInterp($I$5:$I$22,$G$5:$G$22,W4115),CubicSpline($I$5:$I$22,$G$5:$G$22,W4115))</f>
        <v>#VALUE!</v>
      </c>
      <c r="Y4115" s="221" t="e">
        <f t="shared" si="9240"/>
        <v>#VALUE!</v>
      </c>
      <c r="Z4115" s="221" t="e">
        <f>Y4115/PRODUCT($AA$6:AA4114)</f>
        <v>#VALUE!</v>
      </c>
      <c r="AA4115" s="16" t="e">
        <f t="shared" si="9246"/>
        <v>#VALUE!</v>
      </c>
      <c r="AB4115" s="10" t="e">
        <f t="shared" si="9247"/>
        <v>#VALUE!</v>
      </c>
      <c r="AC4115" s="90">
        <f t="shared" si="9218"/>
        <v>4115</v>
      </c>
      <c r="AD4115" s="17">
        <f t="shared" si="9256"/>
        <v>50108</v>
      </c>
      <c r="AE4115" s="16" t="e">
        <f t="shared" si="9241"/>
        <v>#VALUE!</v>
      </c>
      <c r="AF4115" s="10">
        <f ca="1">IFERROR(AVERAGE(INDIRECT("AE"&amp;AC4115-Template!$F$10+1):INDIRECT("AE"&amp;AC4115)),0)</f>
        <v>0</v>
      </c>
      <c r="AG4115" s="35"/>
      <c r="AH4115" s="86"/>
      <c r="AI4115" s="35"/>
      <c r="AJ4115" s="35"/>
      <c r="AK4115" s="35"/>
      <c r="AL4115" s="35"/>
      <c r="AM4115" s="35"/>
      <c r="AN4115" s="35"/>
      <c r="AO4115" s="35"/>
      <c r="AP4115" s="35"/>
      <c r="AQ4115" s="35"/>
      <c r="AR4115" s="35"/>
      <c r="AS4115" s="35"/>
      <c r="AT4115" s="35"/>
      <c r="AU4115" s="35"/>
      <c r="AV4115" s="35"/>
      <c r="AW4115" s="35"/>
      <c r="AX4115" s="35"/>
      <c r="AY4115" s="35"/>
      <c r="AZ4115" s="17">
        <f t="shared" ref="AZ4115" si="9279">AZ4114+1</f>
        <v>50131</v>
      </c>
      <c r="BA4115" s="216">
        <f t="shared" si="9264"/>
        <v>3</v>
      </c>
      <c r="BB4115" s="216">
        <f t="shared" ref="BB4115" si="9280">BB4114+1</f>
        <v>4110</v>
      </c>
      <c r="BC4115" s="16">
        <f t="shared" si="9266"/>
        <v>11.260273972602739</v>
      </c>
      <c r="BD4115" s="16">
        <f>IF(Template!$F$7="Linear interpolation",LinInterp($AO$5:$AO$18,$AM$5:$AM$18,BC4115),CubicSpline($AO$5:$AO$18,$AM$5:$AM$18,BC4115))</f>
        <v>14.149838647499202</v>
      </c>
      <c r="BE4115" s="221">
        <f t="shared" si="9201"/>
        <v>4.4380035629367924</v>
      </c>
      <c r="BF4115" s="221">
        <f>BE4115/PRODUCT($BG$6:BG4114)</f>
        <v>1.0003624250871137</v>
      </c>
      <c r="BG4115" s="16">
        <f t="shared" si="9267"/>
        <v>1.0003624250871137</v>
      </c>
      <c r="BH4115" s="10">
        <f t="shared" si="9268"/>
        <v>13.228515679650222</v>
      </c>
      <c r="BI4115" s="90"/>
      <c r="BJ4115" s="17">
        <f t="shared" si="9250"/>
        <v>50108</v>
      </c>
      <c r="BK4115" s="16">
        <f t="shared" si="9244"/>
        <v>13.229458595122479</v>
      </c>
      <c r="BL4115" s="10">
        <f ca="1">IFERROR(AVERAGE(INDIRECT("BK"&amp;AC4115-Template!$F$10+1):INDIRECT("BK"&amp;AC4115)),0)</f>
        <v>13.230233150598625</v>
      </c>
      <c r="BM4115" s="35"/>
      <c r="BN4115" s="86"/>
      <c r="BO4115" s="35"/>
      <c r="BP4115" s="35"/>
      <c r="BQ4115" s="35"/>
      <c r="BR4115" s="35"/>
      <c r="BS4115" s="35"/>
      <c r="BT4115" s="35"/>
      <c r="BU4115" s="35"/>
      <c r="BV4115" s="35"/>
      <c r="BW4115" s="35"/>
      <c r="BX4115" s="35"/>
      <c r="BY4115" s="35"/>
      <c r="BZ4115" s="35"/>
      <c r="CA4115" s="35"/>
      <c r="CB4115" s="35"/>
      <c r="CC4115" s="35"/>
      <c r="CD4115" s="35"/>
      <c r="CE4115" s="35"/>
      <c r="CF4115" s="35"/>
      <c r="CG4115" s="35"/>
      <c r="CH4115" s="35"/>
    </row>
    <row r="4116" spans="1:86" ht="15.6" x14ac:dyDescent="0.3">
      <c r="A4116" s="35"/>
      <c r="B4116" s="86"/>
      <c r="C4116" s="35"/>
      <c r="D4116" s="35"/>
      <c r="E4116" s="35"/>
      <c r="F4116" s="35"/>
      <c r="G4116" s="35"/>
      <c r="H4116" s="35"/>
      <c r="I4116" s="35"/>
      <c r="J4116" s="35"/>
      <c r="K4116" s="35"/>
      <c r="L4116" s="35"/>
      <c r="M4116" s="35"/>
      <c r="N4116" s="35"/>
      <c r="O4116" s="35"/>
      <c r="P4116" s="35"/>
      <c r="Q4116" s="35"/>
      <c r="R4116" s="35"/>
      <c r="S4116" s="35"/>
      <c r="T4116" s="17">
        <f t="shared" si="9245"/>
        <v>50132</v>
      </c>
      <c r="U4116" s="216">
        <f t="shared" si="9239"/>
        <v>4</v>
      </c>
      <c r="V4116" s="216">
        <f t="shared" si="9245"/>
        <v>4111</v>
      </c>
      <c r="W4116" s="16">
        <f t="shared" si="9251"/>
        <v>11.263013698630138</v>
      </c>
      <c r="X4116" s="16" t="e">
        <f>IF(Template!$F$7="Linear interpolation",LinInterp($I$5:$I$22,$G$5:$G$22,W4116),CubicSpline($I$5:$I$22,$G$5:$G$22,W4116))</f>
        <v>#VALUE!</v>
      </c>
      <c r="Y4116" s="221" t="e">
        <f t="shared" si="9240"/>
        <v>#VALUE!</v>
      </c>
      <c r="Z4116" s="221" t="e">
        <f>Y4116/PRODUCT($AA$6:AA4115)</f>
        <v>#VALUE!</v>
      </c>
      <c r="AA4116" s="16" t="e">
        <f t="shared" si="9246"/>
        <v>#VALUE!</v>
      </c>
      <c r="AB4116" s="10" t="e">
        <f t="shared" si="9247"/>
        <v>#VALUE!</v>
      </c>
      <c r="AC4116" s="90">
        <f t="shared" si="9218"/>
        <v>4116</v>
      </c>
      <c r="AD4116" s="17">
        <f t="shared" si="9256"/>
        <v>50109</v>
      </c>
      <c r="AE4116" s="16" t="e">
        <f t="shared" si="9241"/>
        <v>#VALUE!</v>
      </c>
      <c r="AF4116" s="10">
        <f ca="1">IFERROR(AVERAGE(INDIRECT("AE"&amp;AC4116-Template!$F$10+1):INDIRECT("AE"&amp;AC4116)),0)</f>
        <v>0</v>
      </c>
      <c r="AG4116" s="35"/>
      <c r="AH4116" s="86"/>
      <c r="AI4116" s="35"/>
      <c r="AJ4116" s="35"/>
      <c r="AK4116" s="35"/>
      <c r="AL4116" s="35"/>
      <c r="AM4116" s="35"/>
      <c r="AN4116" s="35"/>
      <c r="AO4116" s="35"/>
      <c r="AP4116" s="35"/>
      <c r="AQ4116" s="35"/>
      <c r="AR4116" s="35"/>
      <c r="AS4116" s="35"/>
      <c r="AT4116" s="35"/>
      <c r="AU4116" s="35"/>
      <c r="AV4116" s="35"/>
      <c r="AW4116" s="35"/>
      <c r="AX4116" s="35"/>
      <c r="AY4116" s="35"/>
      <c r="AZ4116" s="17">
        <f t="shared" ref="AZ4116" si="9281">AZ4115+1</f>
        <v>50132</v>
      </c>
      <c r="BA4116" s="216">
        <f t="shared" si="9264"/>
        <v>4</v>
      </c>
      <c r="BB4116" s="216">
        <f t="shared" ref="BB4116" si="9282">BB4115+1</f>
        <v>4111</v>
      </c>
      <c r="BC4116" s="16">
        <f t="shared" si="9266"/>
        <v>11.263013698630138</v>
      </c>
      <c r="BD4116" s="16">
        <f>IF(Template!$F$7="Linear interpolation",LinInterp($AO$5:$AO$18,$AM$5:$AM$18,BC4116),CubicSpline($AO$5:$AO$18,$AM$5:$AM$18,BC4116))</f>
        <v>14.149836396526082</v>
      </c>
      <c r="BE4116" s="221">
        <f t="shared" si="9201"/>
        <v>4.4396120008766653</v>
      </c>
      <c r="BF4116" s="221">
        <f>BE4116/PRODUCT($BG$6:BG4115)</f>
        <v>1.000362423760383</v>
      </c>
      <c r="BG4116" s="16">
        <f t="shared" si="9267"/>
        <v>1.000362423760383</v>
      </c>
      <c r="BH4116" s="10">
        <f t="shared" si="9268"/>
        <v>13.228467253978749</v>
      </c>
      <c r="BI4116" s="90"/>
      <c r="BJ4116" s="17">
        <f t="shared" si="9250"/>
        <v>50109</v>
      </c>
      <c r="BK4116" s="16">
        <f t="shared" si="9244"/>
        <v>13.229548538202017</v>
      </c>
      <c r="BL4116" s="10">
        <f ca="1">IFERROR(AVERAGE(INDIRECT("BK"&amp;AC4116-Template!$F$10+1):INDIRECT("BK"&amp;AC4116)),0)</f>
        <v>13.230186723451984</v>
      </c>
      <c r="BM4116" s="35"/>
      <c r="BN4116" s="86"/>
      <c r="BO4116" s="35"/>
      <c r="BP4116" s="35"/>
      <c r="BQ4116" s="35"/>
      <c r="BR4116" s="35"/>
      <c r="BS4116" s="35"/>
      <c r="BT4116" s="35"/>
      <c r="BU4116" s="35"/>
      <c r="BV4116" s="35"/>
      <c r="BW4116" s="35"/>
      <c r="BX4116" s="35"/>
      <c r="BY4116" s="35"/>
      <c r="BZ4116" s="35"/>
      <c r="CA4116" s="35"/>
      <c r="CB4116" s="35"/>
      <c r="CC4116" s="35"/>
      <c r="CD4116" s="35"/>
      <c r="CE4116" s="35"/>
      <c r="CF4116" s="35"/>
      <c r="CG4116" s="35"/>
      <c r="CH4116" s="35"/>
    </row>
    <row r="4117" spans="1:86" ht="15.6" x14ac:dyDescent="0.3">
      <c r="A4117" s="35"/>
      <c r="B4117" s="86"/>
      <c r="C4117" s="35"/>
      <c r="D4117" s="35"/>
      <c r="E4117" s="35"/>
      <c r="F4117" s="35"/>
      <c r="G4117" s="35"/>
      <c r="H4117" s="35"/>
      <c r="I4117" s="35"/>
      <c r="J4117" s="35"/>
      <c r="K4117" s="35"/>
      <c r="L4117" s="35"/>
      <c r="M4117" s="35"/>
      <c r="N4117" s="35"/>
      <c r="O4117" s="35"/>
      <c r="P4117" s="35"/>
      <c r="Q4117" s="35"/>
      <c r="R4117" s="35"/>
      <c r="S4117" s="35"/>
      <c r="T4117" s="17">
        <f t="shared" si="9245"/>
        <v>50133</v>
      </c>
      <c r="U4117" s="216">
        <f t="shared" si="9239"/>
        <v>5</v>
      </c>
      <c r="V4117" s="216">
        <f t="shared" si="9245"/>
        <v>4112</v>
      </c>
      <c r="W4117" s="16">
        <f t="shared" si="9251"/>
        <v>11.265753424657534</v>
      </c>
      <c r="X4117" s="16" t="e">
        <f>IF(Template!$F$7="Linear interpolation",LinInterp($I$5:$I$22,$G$5:$G$22,W4117),CubicSpline($I$5:$I$22,$G$5:$G$22,W4117))</f>
        <v>#VALUE!</v>
      </c>
      <c r="Y4117" s="221" t="e">
        <f t="shared" si="9240"/>
        <v>#VALUE!</v>
      </c>
      <c r="Z4117" s="221" t="e">
        <f>Y4117/PRODUCT($AA$6:AA4116)</f>
        <v>#VALUE!</v>
      </c>
      <c r="AA4117" s="16" t="e">
        <f t="shared" si="9246"/>
        <v>#VALUE!</v>
      </c>
      <c r="AB4117" s="10" t="e">
        <f t="shared" si="9247"/>
        <v>#VALUE!</v>
      </c>
      <c r="AC4117" s="90">
        <f t="shared" si="9218"/>
        <v>4117</v>
      </c>
      <c r="AD4117" s="17">
        <f t="shared" si="9256"/>
        <v>50110</v>
      </c>
      <c r="AE4117" s="16" t="e">
        <f t="shared" si="9241"/>
        <v>#VALUE!</v>
      </c>
      <c r="AF4117" s="10">
        <f ca="1">IFERROR(AVERAGE(INDIRECT("AE"&amp;AC4117-Template!$F$10+1):INDIRECT("AE"&amp;AC4117)),0)</f>
        <v>0</v>
      </c>
      <c r="AG4117" s="35"/>
      <c r="AH4117" s="86"/>
      <c r="AI4117" s="35"/>
      <c r="AJ4117" s="35"/>
      <c r="AK4117" s="35"/>
      <c r="AL4117" s="35"/>
      <c r="AM4117" s="35"/>
      <c r="AN4117" s="35"/>
      <c r="AO4117" s="35"/>
      <c r="AP4117" s="35"/>
      <c r="AQ4117" s="35"/>
      <c r="AR4117" s="35"/>
      <c r="AS4117" s="35"/>
      <c r="AT4117" s="35"/>
      <c r="AU4117" s="35"/>
      <c r="AV4117" s="35"/>
      <c r="AW4117" s="35"/>
      <c r="AX4117" s="35"/>
      <c r="AY4117" s="35"/>
      <c r="AZ4117" s="17">
        <f t="shared" ref="AZ4117" si="9283">AZ4116+1</f>
        <v>50133</v>
      </c>
      <c r="BA4117" s="216">
        <f t="shared" si="9264"/>
        <v>5</v>
      </c>
      <c r="BB4117" s="216">
        <f t="shared" ref="BB4117" si="9284">BB4116+1</f>
        <v>4112</v>
      </c>
      <c r="BC4117" s="16">
        <f t="shared" si="9266"/>
        <v>11.265753424657534</v>
      </c>
      <c r="BD4117" s="16">
        <f>IF(Template!$F$7="Linear interpolation",LinInterp($AO$5:$AO$18,$AM$5:$AM$18,BC4117),CubicSpline($AO$5:$AO$18,$AM$5:$AM$18,BC4117))</f>
        <v>14.149834133173766</v>
      </c>
      <c r="BE4117" s="221">
        <f t="shared" si="9201"/>
        <v>4.4412210158467458</v>
      </c>
      <c r="BF4117" s="221">
        <f>BE4117/PRODUCT($BG$6:BG4116)</f>
        <v>1.0003624224301049</v>
      </c>
      <c r="BG4117" s="16">
        <f t="shared" si="9267"/>
        <v>1.0003624224301049</v>
      </c>
      <c r="BH4117" s="10">
        <f t="shared" si="9268"/>
        <v>13.228418698827738</v>
      </c>
      <c r="BI4117" s="90"/>
      <c r="BJ4117" s="17">
        <f t="shared" si="9250"/>
        <v>50110</v>
      </c>
      <c r="BK4117" s="16">
        <f t="shared" si="9244"/>
        <v>13.229502932057713</v>
      </c>
      <c r="BL4117" s="10">
        <f ca="1">IFERROR(AVERAGE(INDIRECT("BK"&amp;AC4117-Template!$F$10+1):INDIRECT("BK"&amp;AC4117)),0)</f>
        <v>13.230147109932355</v>
      </c>
      <c r="BM4117" s="35"/>
      <c r="BN4117" s="86"/>
      <c r="BO4117" s="35"/>
      <c r="BP4117" s="35"/>
      <c r="BQ4117" s="35"/>
      <c r="BR4117" s="35"/>
      <c r="BS4117" s="35"/>
      <c r="BT4117" s="35"/>
      <c r="BU4117" s="35"/>
      <c r="BV4117" s="35"/>
      <c r="BW4117" s="35"/>
      <c r="BX4117" s="35"/>
      <c r="BY4117" s="35"/>
      <c r="BZ4117" s="35"/>
      <c r="CA4117" s="35"/>
      <c r="CB4117" s="35"/>
      <c r="CC4117" s="35"/>
      <c r="CD4117" s="35"/>
      <c r="CE4117" s="35"/>
      <c r="CF4117" s="35"/>
      <c r="CG4117" s="35"/>
      <c r="CH4117" s="35"/>
    </row>
    <row r="4118" spans="1:86" ht="15.6" x14ac:dyDescent="0.3">
      <c r="A4118" s="35"/>
      <c r="B4118" s="86"/>
      <c r="C4118" s="35"/>
      <c r="D4118" s="35"/>
      <c r="E4118" s="35"/>
      <c r="F4118" s="35"/>
      <c r="G4118" s="35"/>
      <c r="H4118" s="35"/>
      <c r="I4118" s="35"/>
      <c r="J4118" s="35"/>
      <c r="K4118" s="35"/>
      <c r="L4118" s="35"/>
      <c r="M4118" s="35"/>
      <c r="N4118" s="35"/>
      <c r="O4118" s="35"/>
      <c r="P4118" s="35"/>
      <c r="Q4118" s="35"/>
      <c r="R4118" s="35"/>
      <c r="S4118" s="35"/>
      <c r="T4118" s="17">
        <f t="shared" si="9245"/>
        <v>50134</v>
      </c>
      <c r="U4118" s="216">
        <f t="shared" si="9239"/>
        <v>6</v>
      </c>
      <c r="V4118" s="216">
        <f t="shared" si="9245"/>
        <v>4113</v>
      </c>
      <c r="W4118" s="16">
        <f t="shared" si="9251"/>
        <v>11.268493150684931</v>
      </c>
      <c r="X4118" s="16" t="e">
        <f>IF(Template!$F$7="Linear interpolation",LinInterp($I$5:$I$22,$G$5:$G$22,W4118),CubicSpline($I$5:$I$22,$G$5:$G$22,W4118))</f>
        <v>#VALUE!</v>
      </c>
      <c r="Y4118" s="221" t="e">
        <f t="shared" si="9240"/>
        <v>#VALUE!</v>
      </c>
      <c r="Z4118" s="221" t="e">
        <f>Y4118/PRODUCT($AA$6:AA4117)</f>
        <v>#VALUE!</v>
      </c>
      <c r="AA4118" s="16" t="e">
        <f t="shared" si="9246"/>
        <v>#VALUE!</v>
      </c>
      <c r="AB4118" s="10" t="e">
        <f t="shared" si="9247"/>
        <v>#VALUE!</v>
      </c>
      <c r="AC4118" s="90">
        <f t="shared" si="9218"/>
        <v>4118</v>
      </c>
      <c r="AD4118" s="17">
        <f t="shared" si="9256"/>
        <v>50111</v>
      </c>
      <c r="AE4118" s="16" t="e">
        <f t="shared" si="9241"/>
        <v>#VALUE!</v>
      </c>
      <c r="AF4118" s="10">
        <f ca="1">IFERROR(AVERAGE(INDIRECT("AE"&amp;AC4118-Template!$F$10+1):INDIRECT("AE"&amp;AC4118)),0)</f>
        <v>0</v>
      </c>
      <c r="AG4118" s="35"/>
      <c r="AH4118" s="86"/>
      <c r="AI4118" s="35"/>
      <c r="AJ4118" s="35"/>
      <c r="AK4118" s="35"/>
      <c r="AL4118" s="35"/>
      <c r="AM4118" s="35"/>
      <c r="AN4118" s="35"/>
      <c r="AO4118" s="35"/>
      <c r="AP4118" s="35"/>
      <c r="AQ4118" s="35"/>
      <c r="AR4118" s="35"/>
      <c r="AS4118" s="35"/>
      <c r="AT4118" s="35"/>
      <c r="AU4118" s="35"/>
      <c r="AV4118" s="35"/>
      <c r="AW4118" s="35"/>
      <c r="AX4118" s="35"/>
      <c r="AY4118" s="35"/>
      <c r="AZ4118" s="17">
        <f t="shared" ref="AZ4118" si="9285">AZ4117+1</f>
        <v>50134</v>
      </c>
      <c r="BA4118" s="216">
        <f t="shared" si="9264"/>
        <v>6</v>
      </c>
      <c r="BB4118" s="216">
        <f t="shared" ref="BB4118" si="9286">BB4117+1</f>
        <v>4113</v>
      </c>
      <c r="BC4118" s="16">
        <f t="shared" si="9266"/>
        <v>11.268493150684931</v>
      </c>
      <c r="BD4118" s="16">
        <f>IF(Template!$F$7="Linear interpolation",LinInterp($AO$5:$AO$18,$AM$5:$AM$18,BC4118),CubicSpline($AO$5:$AO$18,$AM$5:$AM$18,BC4118))</f>
        <v>14.149831857415398</v>
      </c>
      <c r="BE4118" s="221">
        <f t="shared" si="9201"/>
        <v>4.4428306080361697</v>
      </c>
      <c r="BF4118" s="221">
        <f>BE4118/PRODUCT($BG$6:BG4117)</f>
        <v>1.0003624210962887</v>
      </c>
      <c r="BG4118" s="16">
        <f t="shared" si="9267"/>
        <v>1.0003624224301049</v>
      </c>
      <c r="BH4118" s="10">
        <f t="shared" si="9268"/>
        <v>13.228418698827738</v>
      </c>
      <c r="BI4118" s="90"/>
      <c r="BJ4118" s="17">
        <f t="shared" si="9250"/>
        <v>50111</v>
      </c>
      <c r="BK4118" s="16">
        <f t="shared" si="9244"/>
        <v>13.229457198646433</v>
      </c>
      <c r="BL4118" s="10">
        <f ca="1">IFERROR(AVERAGE(INDIRECT("BK"&amp;AC4118-Template!$F$10+1):INDIRECT("BK"&amp;AC4118)),0)</f>
        <v>13.230103207825815</v>
      </c>
      <c r="BM4118" s="35"/>
      <c r="BN4118" s="86"/>
      <c r="BO4118" s="35"/>
      <c r="BP4118" s="35"/>
      <c r="BQ4118" s="35"/>
      <c r="BR4118" s="35"/>
      <c r="BS4118" s="35"/>
      <c r="BT4118" s="35"/>
      <c r="BU4118" s="35"/>
      <c r="BV4118" s="35"/>
      <c r="BW4118" s="35"/>
      <c r="BX4118" s="35"/>
      <c r="BY4118" s="35"/>
      <c r="BZ4118" s="35"/>
      <c r="CA4118" s="35"/>
      <c r="CB4118" s="35"/>
      <c r="CC4118" s="35"/>
      <c r="CD4118" s="35"/>
      <c r="CE4118" s="35"/>
      <c r="CF4118" s="35"/>
      <c r="CG4118" s="35"/>
      <c r="CH4118" s="35"/>
    </row>
    <row r="4119" spans="1:86" ht="15.6" x14ac:dyDescent="0.3">
      <c r="A4119" s="35"/>
      <c r="B4119" s="86"/>
      <c r="C4119" s="35"/>
      <c r="D4119" s="35"/>
      <c r="E4119" s="35"/>
      <c r="F4119" s="35"/>
      <c r="G4119" s="35"/>
      <c r="H4119" s="35"/>
      <c r="I4119" s="35"/>
      <c r="J4119" s="35"/>
      <c r="K4119" s="35"/>
      <c r="L4119" s="35"/>
      <c r="M4119" s="35"/>
      <c r="N4119" s="35"/>
      <c r="O4119" s="35"/>
      <c r="P4119" s="35"/>
      <c r="Q4119" s="35"/>
      <c r="R4119" s="35"/>
      <c r="S4119" s="35"/>
      <c r="T4119" s="17">
        <f t="shared" si="9245"/>
        <v>50135</v>
      </c>
      <c r="U4119" s="216">
        <f t="shared" si="9239"/>
        <v>7</v>
      </c>
      <c r="V4119" s="216">
        <f t="shared" si="9245"/>
        <v>4114</v>
      </c>
      <c r="W4119" s="16">
        <f t="shared" si="9251"/>
        <v>11.271232876712329</v>
      </c>
      <c r="X4119" s="16" t="e">
        <f>IF(Template!$F$7="Linear interpolation",LinInterp($I$5:$I$22,$G$5:$G$22,W4119),CubicSpline($I$5:$I$22,$G$5:$G$22,W4119))</f>
        <v>#VALUE!</v>
      </c>
      <c r="Y4119" s="221" t="e">
        <f t="shared" si="9240"/>
        <v>#VALUE!</v>
      </c>
      <c r="Z4119" s="221" t="e">
        <f>Y4119/PRODUCT($AA$6:AA4118)</f>
        <v>#VALUE!</v>
      </c>
      <c r="AA4119" s="16" t="e">
        <f t="shared" si="9246"/>
        <v>#VALUE!</v>
      </c>
      <c r="AB4119" s="10" t="e">
        <f t="shared" si="9247"/>
        <v>#VALUE!</v>
      </c>
      <c r="AC4119" s="90">
        <f t="shared" si="9218"/>
        <v>4119</v>
      </c>
      <c r="AD4119" s="17">
        <f t="shared" si="9256"/>
        <v>50112</v>
      </c>
      <c r="AE4119" s="16" t="e">
        <f t="shared" si="9241"/>
        <v>#VALUE!</v>
      </c>
      <c r="AF4119" s="10">
        <f ca="1">IFERROR(AVERAGE(INDIRECT("AE"&amp;AC4119-Template!$F$10+1):INDIRECT("AE"&amp;AC4119)),0)</f>
        <v>0</v>
      </c>
      <c r="AG4119" s="35"/>
      <c r="AH4119" s="86"/>
      <c r="AI4119" s="35"/>
      <c r="AJ4119" s="35"/>
      <c r="AK4119" s="35"/>
      <c r="AL4119" s="35"/>
      <c r="AM4119" s="35"/>
      <c r="AN4119" s="35"/>
      <c r="AO4119" s="35"/>
      <c r="AP4119" s="35"/>
      <c r="AQ4119" s="35"/>
      <c r="AR4119" s="35"/>
      <c r="AS4119" s="35"/>
      <c r="AT4119" s="35"/>
      <c r="AU4119" s="35"/>
      <c r="AV4119" s="35"/>
      <c r="AW4119" s="35"/>
      <c r="AX4119" s="35"/>
      <c r="AY4119" s="35"/>
      <c r="AZ4119" s="17">
        <f t="shared" ref="AZ4119" si="9287">AZ4118+1</f>
        <v>50135</v>
      </c>
      <c r="BA4119" s="216">
        <f t="shared" si="9264"/>
        <v>7</v>
      </c>
      <c r="BB4119" s="216">
        <f t="shared" ref="BB4119" si="9288">BB4118+1</f>
        <v>4114</v>
      </c>
      <c r="BC4119" s="16">
        <f t="shared" si="9266"/>
        <v>11.271232876712329</v>
      </c>
      <c r="BD4119" s="16">
        <f>IF(Template!$F$7="Linear interpolation",LinInterp($AO$5:$AO$18,$AM$5:$AM$18,BC4119),CubicSpline($AO$5:$AO$18,$AM$5:$AM$18,BC4119))</f>
        <v>14.149829569224126</v>
      </c>
      <c r="BE4119" s="221">
        <f t="shared" si="9201"/>
        <v>4.444440777634072</v>
      </c>
      <c r="BF4119" s="221">
        <f>BE4119/PRODUCT($BG$6:BG4118)</f>
        <v>1.0003624184251074</v>
      </c>
      <c r="BG4119" s="16">
        <f t="shared" si="9267"/>
        <v>1.0003624224301049</v>
      </c>
      <c r="BH4119" s="10">
        <f t="shared" si="9268"/>
        <v>13.228418698827738</v>
      </c>
      <c r="BI4119" s="90"/>
      <c r="BJ4119" s="17">
        <f t="shared" si="9250"/>
        <v>50112</v>
      </c>
      <c r="BK4119" s="16">
        <f t="shared" si="9244"/>
        <v>13.229411338016806</v>
      </c>
      <c r="BL4119" s="10">
        <f ca="1">IFERROR(AVERAGE(INDIRECT("BK"&amp;AC4119-Template!$F$10+1):INDIRECT("BK"&amp;AC4119)),0)</f>
        <v>13.230059179820904</v>
      </c>
      <c r="BM4119" s="35"/>
      <c r="BN4119" s="86"/>
      <c r="BO4119" s="35"/>
      <c r="BP4119" s="35"/>
      <c r="BQ4119" s="35"/>
      <c r="BR4119" s="35"/>
      <c r="BS4119" s="35"/>
      <c r="BT4119" s="35"/>
      <c r="BU4119" s="35"/>
      <c r="BV4119" s="35"/>
      <c r="BW4119" s="35"/>
      <c r="BX4119" s="35"/>
      <c r="BY4119" s="35"/>
      <c r="BZ4119" s="35"/>
      <c r="CA4119" s="35"/>
      <c r="CB4119" s="35"/>
      <c r="CC4119" s="35"/>
      <c r="CD4119" s="35"/>
      <c r="CE4119" s="35"/>
      <c r="CF4119" s="35"/>
      <c r="CG4119" s="35"/>
      <c r="CH4119" s="35"/>
    </row>
    <row r="4120" spans="1:86" ht="15.6" x14ac:dyDescent="0.3">
      <c r="A4120" s="35"/>
      <c r="B4120" s="86"/>
      <c r="C4120" s="35"/>
      <c r="D4120" s="35"/>
      <c r="E4120" s="35"/>
      <c r="F4120" s="35"/>
      <c r="G4120" s="35"/>
      <c r="H4120" s="35"/>
      <c r="I4120" s="35"/>
      <c r="J4120" s="35"/>
      <c r="K4120" s="35"/>
      <c r="L4120" s="35"/>
      <c r="M4120" s="35"/>
      <c r="N4120" s="35"/>
      <c r="O4120" s="35"/>
      <c r="P4120" s="35"/>
      <c r="Q4120" s="35"/>
      <c r="R4120" s="35"/>
      <c r="S4120" s="35"/>
      <c r="T4120" s="17">
        <f t="shared" si="9245"/>
        <v>50136</v>
      </c>
      <c r="U4120" s="216">
        <f t="shared" si="9239"/>
        <v>1</v>
      </c>
      <c r="V4120" s="216">
        <f t="shared" si="9245"/>
        <v>4115</v>
      </c>
      <c r="W4120" s="16">
        <f t="shared" si="9251"/>
        <v>11.273972602739725</v>
      </c>
      <c r="X4120" s="16" t="e">
        <f>IF(Template!$F$7="Linear interpolation",LinInterp($I$5:$I$22,$G$5:$G$22,W4120),CubicSpline($I$5:$I$22,$G$5:$G$22,W4120))</f>
        <v>#VALUE!</v>
      </c>
      <c r="Y4120" s="221" t="e">
        <f t="shared" si="9240"/>
        <v>#VALUE!</v>
      </c>
      <c r="Z4120" s="221" t="e">
        <f>Y4120/PRODUCT($AA$6:AA4119)</f>
        <v>#VALUE!</v>
      </c>
      <c r="AA4120" s="16" t="e">
        <f t="shared" si="9246"/>
        <v>#VALUE!</v>
      </c>
      <c r="AB4120" s="10" t="e">
        <f t="shared" si="9247"/>
        <v>#VALUE!</v>
      </c>
      <c r="AC4120" s="90">
        <f t="shared" si="9218"/>
        <v>4120</v>
      </c>
      <c r="AD4120" s="17">
        <f t="shared" si="9256"/>
        <v>50113</v>
      </c>
      <c r="AE4120" s="16" t="e">
        <f t="shared" si="9241"/>
        <v>#VALUE!</v>
      </c>
      <c r="AF4120" s="10">
        <f ca="1">IFERROR(AVERAGE(INDIRECT("AE"&amp;AC4120-Template!$F$10+1):INDIRECT("AE"&amp;AC4120)),0)</f>
        <v>0</v>
      </c>
      <c r="AG4120" s="35"/>
      <c r="AH4120" s="86"/>
      <c r="AI4120" s="35"/>
      <c r="AJ4120" s="35"/>
      <c r="AK4120" s="35"/>
      <c r="AL4120" s="35"/>
      <c r="AM4120" s="35"/>
      <c r="AN4120" s="35"/>
      <c r="AO4120" s="35"/>
      <c r="AP4120" s="35"/>
      <c r="AQ4120" s="35"/>
      <c r="AR4120" s="35"/>
      <c r="AS4120" s="35"/>
      <c r="AT4120" s="35"/>
      <c r="AU4120" s="35"/>
      <c r="AV4120" s="35"/>
      <c r="AW4120" s="35"/>
      <c r="AX4120" s="35"/>
      <c r="AY4120" s="35"/>
      <c r="AZ4120" s="17">
        <f t="shared" ref="AZ4120" si="9289">AZ4119+1</f>
        <v>50136</v>
      </c>
      <c r="BA4120" s="216">
        <f t="shared" si="9264"/>
        <v>1</v>
      </c>
      <c r="BB4120" s="216">
        <f t="shared" ref="BB4120" si="9290">BB4119+1</f>
        <v>4115</v>
      </c>
      <c r="BC4120" s="16">
        <f t="shared" si="9266"/>
        <v>11.273972602739725</v>
      </c>
      <c r="BD4120" s="16">
        <f>IF(Template!$F$7="Linear interpolation",LinInterp($AO$5:$AO$18,$AM$5:$AM$18,BC4120),CubicSpline($AO$5:$AO$18,$AM$5:$AM$18,BC4120))</f>
        <v>14.1498272685731</v>
      </c>
      <c r="BE4120" s="221">
        <f t="shared" si="9201"/>
        <v>4.4460515248296471</v>
      </c>
      <c r="BF4120" s="221">
        <f>BE4120/PRODUCT($BG$6:BG4119)</f>
        <v>1.0003624144130139</v>
      </c>
      <c r="BG4120" s="16">
        <f t="shared" si="9267"/>
        <v>1.0003624144130139</v>
      </c>
      <c r="BH4120" s="10">
        <f t="shared" si="9268"/>
        <v>13.228126075006564</v>
      </c>
      <c r="BI4120" s="90"/>
      <c r="BJ4120" s="17">
        <f t="shared" si="9250"/>
        <v>50113</v>
      </c>
      <c r="BK4120" s="16">
        <f t="shared" si="9244"/>
        <v>13.229411338016806</v>
      </c>
      <c r="BL4120" s="10">
        <f ca="1">IFERROR(AVERAGE(INDIRECT("BK"&amp;AC4120-Template!$F$10+1):INDIRECT("BK"&amp;AC4120)),0)</f>
        <v>13.230016558750249</v>
      </c>
      <c r="BM4120" s="35"/>
      <c r="BN4120" s="86"/>
      <c r="BO4120" s="35"/>
      <c r="BP4120" s="35"/>
      <c r="BQ4120" s="35"/>
      <c r="BR4120" s="35"/>
      <c r="BS4120" s="35"/>
      <c r="BT4120" s="35"/>
      <c r="BU4120" s="35"/>
      <c r="BV4120" s="35"/>
      <c r="BW4120" s="35"/>
      <c r="BX4120" s="35"/>
      <c r="BY4120" s="35"/>
      <c r="BZ4120" s="35"/>
      <c r="CA4120" s="35"/>
      <c r="CB4120" s="35"/>
      <c r="CC4120" s="35"/>
      <c r="CD4120" s="35"/>
      <c r="CE4120" s="35"/>
      <c r="CF4120" s="35"/>
      <c r="CG4120" s="35"/>
      <c r="CH4120" s="35"/>
    </row>
    <row r="4121" spans="1:86" ht="15.6" x14ac:dyDescent="0.3">
      <c r="A4121" s="35"/>
      <c r="B4121" s="86"/>
      <c r="C4121" s="35"/>
      <c r="D4121" s="35"/>
      <c r="E4121" s="35"/>
      <c r="F4121" s="35"/>
      <c r="G4121" s="35"/>
      <c r="H4121" s="35"/>
      <c r="I4121" s="35"/>
      <c r="J4121" s="35"/>
      <c r="K4121" s="35"/>
      <c r="L4121" s="35"/>
      <c r="M4121" s="35"/>
      <c r="N4121" s="35"/>
      <c r="O4121" s="35"/>
      <c r="P4121" s="35"/>
      <c r="Q4121" s="35"/>
      <c r="R4121" s="35"/>
      <c r="S4121" s="35"/>
      <c r="T4121" s="17">
        <f t="shared" si="9245"/>
        <v>50137</v>
      </c>
      <c r="U4121" s="216">
        <f t="shared" si="9239"/>
        <v>2</v>
      </c>
      <c r="V4121" s="216">
        <f t="shared" si="9245"/>
        <v>4116</v>
      </c>
      <c r="W4121" s="16">
        <f t="shared" si="9251"/>
        <v>11.276712328767124</v>
      </c>
      <c r="X4121" s="16" t="e">
        <f>IF(Template!$F$7="Linear interpolation",LinInterp($I$5:$I$22,$G$5:$G$22,W4121),CubicSpline($I$5:$I$22,$G$5:$G$22,W4121))</f>
        <v>#VALUE!</v>
      </c>
      <c r="Y4121" s="221" t="e">
        <f t="shared" si="9240"/>
        <v>#VALUE!</v>
      </c>
      <c r="Z4121" s="221" t="e">
        <f>Y4121/PRODUCT($AA$6:AA4120)</f>
        <v>#VALUE!</v>
      </c>
      <c r="AA4121" s="16" t="e">
        <f t="shared" si="9246"/>
        <v>#VALUE!</v>
      </c>
      <c r="AB4121" s="10" t="e">
        <f t="shared" si="9247"/>
        <v>#VALUE!</v>
      </c>
      <c r="AC4121" s="90">
        <f t="shared" si="9218"/>
        <v>4121</v>
      </c>
      <c r="AD4121" s="17">
        <f t="shared" si="9256"/>
        <v>50114</v>
      </c>
      <c r="AE4121" s="16" t="e">
        <f t="shared" si="9241"/>
        <v>#VALUE!</v>
      </c>
      <c r="AF4121" s="10">
        <f ca="1">IFERROR(AVERAGE(INDIRECT("AE"&amp;AC4121-Template!$F$10+1):INDIRECT("AE"&amp;AC4121)),0)</f>
        <v>0</v>
      </c>
      <c r="AG4121" s="35"/>
      <c r="AH4121" s="86"/>
      <c r="AI4121" s="35"/>
      <c r="AJ4121" s="35"/>
      <c r="AK4121" s="35"/>
      <c r="AL4121" s="35"/>
      <c r="AM4121" s="35"/>
      <c r="AN4121" s="35"/>
      <c r="AO4121" s="35"/>
      <c r="AP4121" s="35"/>
      <c r="AQ4121" s="35"/>
      <c r="AR4121" s="35"/>
      <c r="AS4121" s="35"/>
      <c r="AT4121" s="35"/>
      <c r="AU4121" s="35"/>
      <c r="AV4121" s="35"/>
      <c r="AW4121" s="35"/>
      <c r="AX4121" s="35"/>
      <c r="AY4121" s="35"/>
      <c r="AZ4121" s="17">
        <f t="shared" ref="AZ4121" si="9291">AZ4120+1</f>
        <v>50137</v>
      </c>
      <c r="BA4121" s="216">
        <f t="shared" si="9264"/>
        <v>2</v>
      </c>
      <c r="BB4121" s="216">
        <f t="shared" ref="BB4121" si="9292">BB4120+1</f>
        <v>4116</v>
      </c>
      <c r="BC4121" s="16">
        <f t="shared" si="9266"/>
        <v>11.276712328767124</v>
      </c>
      <c r="BD4121" s="16">
        <f>IF(Template!$F$7="Linear interpolation",LinInterp($AO$5:$AO$18,$AM$5:$AM$18,BC4121),CubicSpline($AO$5:$AO$18,$AM$5:$AM$18,BC4121))</f>
        <v>14.149824955435463</v>
      </c>
      <c r="BE4121" s="221">
        <f t="shared" si="9201"/>
        <v>4.4476628498121187</v>
      </c>
      <c r="BF4121" s="221">
        <f>BE4121/PRODUCT($BG$6:BG4120)</f>
        <v>1.0003624170735479</v>
      </c>
      <c r="BG4121" s="16">
        <f t="shared" si="9267"/>
        <v>1.0003624170735479</v>
      </c>
      <c r="BH4121" s="10">
        <f t="shared" si="9268"/>
        <v>13.228223184498123</v>
      </c>
      <c r="BI4121" s="90"/>
      <c r="BJ4121" s="17">
        <f t="shared" si="9250"/>
        <v>50114</v>
      </c>
      <c r="BK4121" s="16">
        <f t="shared" si="9244"/>
        <v>13.229411338016806</v>
      </c>
      <c r="BL4121" s="10">
        <f ca="1">IFERROR(AVERAGE(INDIRECT("BK"&amp;AC4121-Template!$F$10+1):INDIRECT("BK"&amp;AC4121)),0)</f>
        <v>13.229975348772339</v>
      </c>
      <c r="BM4121" s="35"/>
      <c r="BN4121" s="86"/>
      <c r="BO4121" s="35"/>
      <c r="BP4121" s="35"/>
      <c r="BQ4121" s="35"/>
      <c r="BR4121" s="35"/>
      <c r="BS4121" s="35"/>
      <c r="BT4121" s="35"/>
      <c r="BU4121" s="35"/>
      <c r="BV4121" s="35"/>
      <c r="BW4121" s="35"/>
      <c r="BX4121" s="35"/>
      <c r="BY4121" s="35"/>
      <c r="BZ4121" s="35"/>
      <c r="CA4121" s="35"/>
      <c r="CB4121" s="35"/>
      <c r="CC4121" s="35"/>
      <c r="CD4121" s="35"/>
      <c r="CE4121" s="35"/>
      <c r="CF4121" s="35"/>
      <c r="CG4121" s="35"/>
      <c r="CH4121" s="35"/>
    </row>
    <row r="4122" spans="1:86" ht="15.6" x14ac:dyDescent="0.3">
      <c r="A4122" s="35"/>
      <c r="B4122" s="86"/>
      <c r="C4122" s="35"/>
      <c r="D4122" s="35"/>
      <c r="E4122" s="35"/>
      <c r="F4122" s="35"/>
      <c r="G4122" s="35"/>
      <c r="H4122" s="35"/>
      <c r="I4122" s="35"/>
      <c r="J4122" s="35"/>
      <c r="K4122" s="35"/>
      <c r="L4122" s="35"/>
      <c r="M4122" s="35"/>
      <c r="N4122" s="35"/>
      <c r="O4122" s="35"/>
      <c r="P4122" s="35"/>
      <c r="Q4122" s="35"/>
      <c r="R4122" s="35"/>
      <c r="S4122" s="35"/>
      <c r="T4122" s="17">
        <f t="shared" si="9245"/>
        <v>50138</v>
      </c>
      <c r="U4122" s="216">
        <f t="shared" si="9239"/>
        <v>3</v>
      </c>
      <c r="V4122" s="216">
        <f t="shared" si="9245"/>
        <v>4117</v>
      </c>
      <c r="W4122" s="16">
        <f t="shared" si="9251"/>
        <v>11.27945205479452</v>
      </c>
      <c r="X4122" s="16" t="e">
        <f>IF(Template!$F$7="Linear interpolation",LinInterp($I$5:$I$22,$G$5:$G$22,W4122),CubicSpline($I$5:$I$22,$G$5:$G$22,W4122))</f>
        <v>#VALUE!</v>
      </c>
      <c r="Y4122" s="221" t="e">
        <f t="shared" si="9240"/>
        <v>#VALUE!</v>
      </c>
      <c r="Z4122" s="221" t="e">
        <f>Y4122/PRODUCT($AA$6:AA4121)</f>
        <v>#VALUE!</v>
      </c>
      <c r="AA4122" s="16" t="e">
        <f t="shared" si="9246"/>
        <v>#VALUE!</v>
      </c>
      <c r="AB4122" s="10" t="e">
        <f t="shared" si="9247"/>
        <v>#VALUE!</v>
      </c>
      <c r="AC4122" s="90">
        <f t="shared" si="9218"/>
        <v>4122</v>
      </c>
      <c r="AD4122" s="17">
        <f t="shared" si="9256"/>
        <v>50115</v>
      </c>
      <c r="AE4122" s="16" t="e">
        <f t="shared" si="9241"/>
        <v>#VALUE!</v>
      </c>
      <c r="AF4122" s="10">
        <f ca="1">IFERROR(AVERAGE(INDIRECT("AE"&amp;AC4122-Template!$F$10+1):INDIRECT("AE"&amp;AC4122)),0)</f>
        <v>0</v>
      </c>
      <c r="AG4122" s="35"/>
      <c r="AH4122" s="86"/>
      <c r="AI4122" s="35"/>
      <c r="AJ4122" s="35"/>
      <c r="AK4122" s="35"/>
      <c r="AL4122" s="35"/>
      <c r="AM4122" s="35"/>
      <c r="AN4122" s="35"/>
      <c r="AO4122" s="35"/>
      <c r="AP4122" s="35"/>
      <c r="AQ4122" s="35"/>
      <c r="AR4122" s="35"/>
      <c r="AS4122" s="35"/>
      <c r="AT4122" s="35"/>
      <c r="AU4122" s="35"/>
      <c r="AV4122" s="35"/>
      <c r="AW4122" s="35"/>
      <c r="AX4122" s="35"/>
      <c r="AY4122" s="35"/>
      <c r="AZ4122" s="17">
        <f t="shared" ref="AZ4122" si="9293">AZ4121+1</f>
        <v>50138</v>
      </c>
      <c r="BA4122" s="216">
        <f t="shared" si="9264"/>
        <v>3</v>
      </c>
      <c r="BB4122" s="216">
        <f t="shared" ref="BB4122" si="9294">BB4121+1</f>
        <v>4117</v>
      </c>
      <c r="BC4122" s="16">
        <f t="shared" si="9266"/>
        <v>11.27945205479452</v>
      </c>
      <c r="BD4122" s="16">
        <f>IF(Template!$F$7="Linear interpolation",LinInterp($AO$5:$AO$18,$AM$5:$AM$18,BC4122),CubicSpline($AO$5:$AO$18,$AM$5:$AM$18,BC4122))</f>
        <v>14.149822629784365</v>
      </c>
      <c r="BE4122" s="221">
        <f t="shared" si="9201"/>
        <v>4.4492747527707452</v>
      </c>
      <c r="BF4122" s="221">
        <f>BE4122/PRODUCT($BG$6:BG4121)</f>
        <v>1.0003624157255298</v>
      </c>
      <c r="BG4122" s="16">
        <f t="shared" si="9267"/>
        <v>1.0003624157255298</v>
      </c>
      <c r="BH4122" s="10">
        <f t="shared" si="9268"/>
        <v>13.228173981835955</v>
      </c>
      <c r="BI4122" s="90"/>
      <c r="BJ4122" s="17">
        <f t="shared" si="9250"/>
        <v>50115</v>
      </c>
      <c r="BK4122" s="16">
        <f t="shared" si="9244"/>
        <v>13.229134899956474</v>
      </c>
      <c r="BL4122" s="10">
        <f ca="1">IFERROR(AVERAGE(INDIRECT("BK"&amp;AC4122-Template!$F$10+1):INDIRECT("BK"&amp;AC4122)),0)</f>
        <v>13.229924924192416</v>
      </c>
      <c r="BM4122" s="35"/>
      <c r="BN4122" s="86"/>
      <c r="BO4122" s="35"/>
      <c r="BP4122" s="35"/>
      <c r="BQ4122" s="35"/>
      <c r="BR4122" s="35"/>
      <c r="BS4122" s="35"/>
      <c r="BT4122" s="35"/>
      <c r="BU4122" s="35"/>
      <c r="BV4122" s="35"/>
      <c r="BW4122" s="35"/>
      <c r="BX4122" s="35"/>
      <c r="BY4122" s="35"/>
      <c r="BZ4122" s="35"/>
      <c r="CA4122" s="35"/>
      <c r="CB4122" s="35"/>
      <c r="CC4122" s="35"/>
      <c r="CD4122" s="35"/>
      <c r="CE4122" s="35"/>
      <c r="CF4122" s="35"/>
      <c r="CG4122" s="35"/>
      <c r="CH4122" s="35"/>
    </row>
    <row r="4123" spans="1:86" ht="15.6" x14ac:dyDescent="0.3">
      <c r="A4123" s="35"/>
      <c r="B4123" s="86"/>
      <c r="C4123" s="35"/>
      <c r="D4123" s="35"/>
      <c r="E4123" s="35"/>
      <c r="F4123" s="35"/>
      <c r="G4123" s="35"/>
      <c r="H4123" s="35"/>
      <c r="I4123" s="35"/>
      <c r="J4123" s="35"/>
      <c r="K4123" s="35"/>
      <c r="L4123" s="35"/>
      <c r="M4123" s="35"/>
      <c r="N4123" s="35"/>
      <c r="O4123" s="35"/>
      <c r="P4123" s="35"/>
      <c r="Q4123" s="35"/>
      <c r="R4123" s="35"/>
      <c r="S4123" s="35"/>
      <c r="T4123" s="17">
        <f t="shared" si="9245"/>
        <v>50139</v>
      </c>
      <c r="U4123" s="216">
        <f t="shared" si="9239"/>
        <v>4</v>
      </c>
      <c r="V4123" s="216">
        <f t="shared" si="9245"/>
        <v>4118</v>
      </c>
      <c r="W4123" s="16">
        <f t="shared" si="9251"/>
        <v>11.282191780821918</v>
      </c>
      <c r="X4123" s="16" t="e">
        <f>IF(Template!$F$7="Linear interpolation",LinInterp($I$5:$I$22,$G$5:$G$22,W4123),CubicSpline($I$5:$I$22,$G$5:$G$22,W4123))</f>
        <v>#VALUE!</v>
      </c>
      <c r="Y4123" s="221" t="e">
        <f t="shared" si="9240"/>
        <v>#VALUE!</v>
      </c>
      <c r="Z4123" s="221" t="e">
        <f>Y4123/PRODUCT($AA$6:AA4122)</f>
        <v>#VALUE!</v>
      </c>
      <c r="AA4123" s="16" t="e">
        <f t="shared" si="9246"/>
        <v>#VALUE!</v>
      </c>
      <c r="AB4123" s="10" t="e">
        <f t="shared" si="9247"/>
        <v>#VALUE!</v>
      </c>
      <c r="AC4123" s="90">
        <f t="shared" si="9218"/>
        <v>4123</v>
      </c>
      <c r="AD4123" s="17">
        <f t="shared" si="9256"/>
        <v>50116</v>
      </c>
      <c r="AE4123" s="16" t="e">
        <f t="shared" si="9241"/>
        <v>#VALUE!</v>
      </c>
      <c r="AF4123" s="10">
        <f ca="1">IFERROR(AVERAGE(INDIRECT("AE"&amp;AC4123-Template!$F$10+1):INDIRECT("AE"&amp;AC4123)),0)</f>
        <v>0</v>
      </c>
      <c r="AG4123" s="35"/>
      <c r="AH4123" s="86"/>
      <c r="AI4123" s="35"/>
      <c r="AJ4123" s="35"/>
      <c r="AK4123" s="35"/>
      <c r="AL4123" s="35"/>
      <c r="AM4123" s="35"/>
      <c r="AN4123" s="35"/>
      <c r="AO4123" s="35"/>
      <c r="AP4123" s="35"/>
      <c r="AQ4123" s="35"/>
      <c r="AR4123" s="35"/>
      <c r="AS4123" s="35"/>
      <c r="AT4123" s="35"/>
      <c r="AU4123" s="35"/>
      <c r="AV4123" s="35"/>
      <c r="AW4123" s="35"/>
      <c r="AX4123" s="35"/>
      <c r="AY4123" s="35"/>
      <c r="AZ4123" s="17">
        <f t="shared" ref="AZ4123" si="9295">AZ4122+1</f>
        <v>50139</v>
      </c>
      <c r="BA4123" s="216">
        <f t="shared" si="9264"/>
        <v>4</v>
      </c>
      <c r="BB4123" s="216">
        <f t="shared" ref="BB4123" si="9296">BB4122+1</f>
        <v>4118</v>
      </c>
      <c r="BC4123" s="16">
        <f t="shared" si="9266"/>
        <v>11.282191780821918</v>
      </c>
      <c r="BD4123" s="16">
        <f>IF(Template!$F$7="Linear interpolation",LinInterp($AO$5:$AO$18,$AM$5:$AM$18,BC4123),CubicSpline($AO$5:$AO$18,$AM$5:$AM$18,BC4123))</f>
        <v>14.149820291592953</v>
      </c>
      <c r="BE4123" s="221">
        <f t="shared" si="9201"/>
        <v>4.4508872338948251</v>
      </c>
      <c r="BF4123" s="221">
        <f>BE4123/PRODUCT($BG$6:BG4122)</f>
        <v>1.0003624143739551</v>
      </c>
      <c r="BG4123" s="16">
        <f t="shared" si="9267"/>
        <v>1.0003624143739551</v>
      </c>
      <c r="BH4123" s="10">
        <f t="shared" si="9268"/>
        <v>13.228124649361961</v>
      </c>
      <c r="BI4123" s="90"/>
      <c r="BJ4123" s="17">
        <f t="shared" si="9250"/>
        <v>50116</v>
      </c>
      <c r="BK4123" s="16">
        <f t="shared" si="9244"/>
        <v>13.229226620899649</v>
      </c>
      <c r="BL4123" s="10">
        <f ca="1">IFERROR(AVERAGE(INDIRECT("BK"&amp;AC4123-Template!$F$10+1):INDIRECT("BK"&amp;AC4123)),0)</f>
        <v>13.229877556977266</v>
      </c>
      <c r="BM4123" s="35"/>
      <c r="BN4123" s="86"/>
      <c r="BO4123" s="35"/>
      <c r="BP4123" s="35"/>
      <c r="BQ4123" s="35"/>
      <c r="BR4123" s="35"/>
      <c r="BS4123" s="35"/>
      <c r="BT4123" s="35"/>
      <c r="BU4123" s="35"/>
      <c r="BV4123" s="35"/>
      <c r="BW4123" s="35"/>
      <c r="BX4123" s="35"/>
      <c r="BY4123" s="35"/>
      <c r="BZ4123" s="35"/>
      <c r="CA4123" s="35"/>
      <c r="CB4123" s="35"/>
      <c r="CC4123" s="35"/>
      <c r="CD4123" s="35"/>
      <c r="CE4123" s="35"/>
      <c r="CF4123" s="35"/>
      <c r="CG4123" s="35"/>
      <c r="CH4123" s="35"/>
    </row>
    <row r="4124" spans="1:86" ht="15.6" x14ac:dyDescent="0.3">
      <c r="A4124" s="35"/>
      <c r="B4124" s="86"/>
      <c r="C4124" s="35"/>
      <c r="D4124" s="35"/>
      <c r="E4124" s="35"/>
      <c r="F4124" s="35"/>
      <c r="G4124" s="35"/>
      <c r="H4124" s="35"/>
      <c r="I4124" s="35"/>
      <c r="J4124" s="35"/>
      <c r="K4124" s="35"/>
      <c r="L4124" s="35"/>
      <c r="M4124" s="35"/>
      <c r="N4124" s="35"/>
      <c r="O4124" s="35"/>
      <c r="P4124" s="35"/>
      <c r="Q4124" s="35"/>
      <c r="R4124" s="35"/>
      <c r="S4124" s="35"/>
      <c r="T4124" s="17">
        <f t="shared" si="9245"/>
        <v>50140</v>
      </c>
      <c r="U4124" s="216">
        <f t="shared" si="9239"/>
        <v>5</v>
      </c>
      <c r="V4124" s="216">
        <f t="shared" si="9245"/>
        <v>4119</v>
      </c>
      <c r="W4124" s="16">
        <f t="shared" si="9251"/>
        <v>11.284931506849315</v>
      </c>
      <c r="X4124" s="16" t="e">
        <f>IF(Template!$F$7="Linear interpolation",LinInterp($I$5:$I$22,$G$5:$G$22,W4124),CubicSpline($I$5:$I$22,$G$5:$G$22,W4124))</f>
        <v>#VALUE!</v>
      </c>
      <c r="Y4124" s="221" t="e">
        <f t="shared" si="9240"/>
        <v>#VALUE!</v>
      </c>
      <c r="Z4124" s="221" t="e">
        <f>Y4124/PRODUCT($AA$6:AA4123)</f>
        <v>#VALUE!</v>
      </c>
      <c r="AA4124" s="16" t="e">
        <f t="shared" si="9246"/>
        <v>#VALUE!</v>
      </c>
      <c r="AB4124" s="10" t="e">
        <f t="shared" si="9247"/>
        <v>#VALUE!</v>
      </c>
      <c r="AC4124" s="90">
        <f t="shared" si="9218"/>
        <v>4124</v>
      </c>
      <c r="AD4124" s="17">
        <f t="shared" si="9256"/>
        <v>50117</v>
      </c>
      <c r="AE4124" s="16" t="e">
        <f t="shared" si="9241"/>
        <v>#VALUE!</v>
      </c>
      <c r="AF4124" s="10">
        <f ca="1">IFERROR(AVERAGE(INDIRECT("AE"&amp;AC4124-Template!$F$10+1):INDIRECT("AE"&amp;AC4124)),0)</f>
        <v>0</v>
      </c>
      <c r="AG4124" s="35"/>
      <c r="AH4124" s="86"/>
      <c r="AI4124" s="35"/>
      <c r="AJ4124" s="35"/>
      <c r="AK4124" s="35"/>
      <c r="AL4124" s="35"/>
      <c r="AM4124" s="35"/>
      <c r="AN4124" s="35"/>
      <c r="AO4124" s="35"/>
      <c r="AP4124" s="35"/>
      <c r="AQ4124" s="35"/>
      <c r="AR4124" s="35"/>
      <c r="AS4124" s="35"/>
      <c r="AT4124" s="35"/>
      <c r="AU4124" s="35"/>
      <c r="AV4124" s="35"/>
      <c r="AW4124" s="35"/>
      <c r="AX4124" s="35"/>
      <c r="AY4124" s="35"/>
      <c r="AZ4124" s="17">
        <f t="shared" ref="AZ4124" si="9297">AZ4123+1</f>
        <v>50140</v>
      </c>
      <c r="BA4124" s="216">
        <f t="shared" si="9264"/>
        <v>5</v>
      </c>
      <c r="BB4124" s="216">
        <f t="shared" ref="BB4124" si="9298">BB4123+1</f>
        <v>4119</v>
      </c>
      <c r="BC4124" s="16">
        <f t="shared" si="9266"/>
        <v>11.284931506849315</v>
      </c>
      <c r="BD4124" s="16">
        <f>IF(Template!$F$7="Linear interpolation",LinInterp($AO$5:$AO$18,$AM$5:$AM$18,BC4124),CubicSpline($AO$5:$AO$18,$AM$5:$AM$18,BC4124))</f>
        <v>14.149817940834371</v>
      </c>
      <c r="BE4124" s="221">
        <f t="shared" si="9201"/>
        <v>4.4525002933736948</v>
      </c>
      <c r="BF4124" s="221">
        <f>BE4124/PRODUCT($BG$6:BG4123)</f>
        <v>1.0003624130188216</v>
      </c>
      <c r="BG4124" s="16">
        <f t="shared" si="9267"/>
        <v>1.0003624130188216</v>
      </c>
      <c r="BH4124" s="10">
        <f t="shared" si="9268"/>
        <v>13.228075186986988</v>
      </c>
      <c r="BI4124" s="90"/>
      <c r="BJ4124" s="17">
        <f t="shared" si="9250"/>
        <v>50117</v>
      </c>
      <c r="BK4124" s="16">
        <f t="shared" si="9244"/>
        <v>13.229180122403372</v>
      </c>
      <c r="BL4124" s="10">
        <f ca="1">IFERROR(AVERAGE(INDIRECT("BK"&amp;AC4124-Template!$F$10+1):INDIRECT("BK"&amp;AC4124)),0)</f>
        <v>13.229837147948679</v>
      </c>
      <c r="BM4124" s="35"/>
      <c r="BN4124" s="86"/>
      <c r="BO4124" s="35"/>
      <c r="BP4124" s="35"/>
      <c r="BQ4124" s="35"/>
      <c r="BR4124" s="35"/>
      <c r="BS4124" s="35"/>
      <c r="BT4124" s="35"/>
      <c r="BU4124" s="35"/>
      <c r="BV4124" s="35"/>
      <c r="BW4124" s="35"/>
      <c r="BX4124" s="35"/>
      <c r="BY4124" s="35"/>
      <c r="BZ4124" s="35"/>
      <c r="CA4124" s="35"/>
      <c r="CB4124" s="35"/>
      <c r="CC4124" s="35"/>
      <c r="CD4124" s="35"/>
      <c r="CE4124" s="35"/>
      <c r="CF4124" s="35"/>
      <c r="CG4124" s="35"/>
      <c r="CH4124" s="35"/>
    </row>
    <row r="4125" spans="1:86" ht="15.6" x14ac:dyDescent="0.3">
      <c r="A4125" s="35"/>
      <c r="B4125" s="86"/>
      <c r="C4125" s="35"/>
      <c r="D4125" s="35"/>
      <c r="E4125" s="35"/>
      <c r="F4125" s="35"/>
      <c r="G4125" s="35"/>
      <c r="H4125" s="35"/>
      <c r="I4125" s="35"/>
      <c r="J4125" s="35"/>
      <c r="K4125" s="35"/>
      <c r="L4125" s="35"/>
      <c r="M4125" s="35"/>
      <c r="N4125" s="35"/>
      <c r="O4125" s="35"/>
      <c r="P4125" s="35"/>
      <c r="Q4125" s="35"/>
      <c r="R4125" s="35"/>
      <c r="S4125" s="35"/>
      <c r="T4125" s="17">
        <f t="shared" si="9245"/>
        <v>50141</v>
      </c>
      <c r="U4125" s="216">
        <f t="shared" si="9239"/>
        <v>6</v>
      </c>
      <c r="V4125" s="216">
        <f t="shared" si="9245"/>
        <v>4120</v>
      </c>
      <c r="W4125" s="16">
        <f t="shared" si="9251"/>
        <v>11.287671232876713</v>
      </c>
      <c r="X4125" s="16" t="e">
        <f>IF(Template!$F$7="Linear interpolation",LinInterp($I$5:$I$22,$G$5:$G$22,W4125),CubicSpline($I$5:$I$22,$G$5:$G$22,W4125))</f>
        <v>#VALUE!</v>
      </c>
      <c r="Y4125" s="221" t="e">
        <f t="shared" si="9240"/>
        <v>#VALUE!</v>
      </c>
      <c r="Z4125" s="221" t="e">
        <f>Y4125/PRODUCT($AA$6:AA4124)</f>
        <v>#VALUE!</v>
      </c>
      <c r="AA4125" s="16" t="e">
        <f t="shared" si="9246"/>
        <v>#VALUE!</v>
      </c>
      <c r="AB4125" s="10" t="e">
        <f t="shared" si="9247"/>
        <v>#VALUE!</v>
      </c>
      <c r="AC4125" s="90">
        <f t="shared" si="9218"/>
        <v>4125</v>
      </c>
      <c r="AD4125" s="17">
        <f t="shared" si="9256"/>
        <v>50118</v>
      </c>
      <c r="AE4125" s="16" t="e">
        <f t="shared" si="9241"/>
        <v>#VALUE!</v>
      </c>
      <c r="AF4125" s="10">
        <f ca="1">IFERROR(AVERAGE(INDIRECT("AE"&amp;AC4125-Template!$F$10+1):INDIRECT("AE"&amp;AC4125)),0)</f>
        <v>0</v>
      </c>
      <c r="AG4125" s="35"/>
      <c r="AH4125" s="86"/>
      <c r="AI4125" s="35"/>
      <c r="AJ4125" s="35"/>
      <c r="AK4125" s="35"/>
      <c r="AL4125" s="35"/>
      <c r="AM4125" s="35"/>
      <c r="AN4125" s="35"/>
      <c r="AO4125" s="35"/>
      <c r="AP4125" s="35"/>
      <c r="AQ4125" s="35"/>
      <c r="AR4125" s="35"/>
      <c r="AS4125" s="35"/>
      <c r="AT4125" s="35"/>
      <c r="AU4125" s="35"/>
      <c r="AV4125" s="35"/>
      <c r="AW4125" s="35"/>
      <c r="AX4125" s="35"/>
      <c r="AY4125" s="35"/>
      <c r="AZ4125" s="17">
        <f t="shared" ref="AZ4125" si="9299">AZ4124+1</f>
        <v>50141</v>
      </c>
      <c r="BA4125" s="216">
        <f t="shared" si="9264"/>
        <v>6</v>
      </c>
      <c r="BB4125" s="216">
        <f t="shared" ref="BB4125" si="9300">BB4124+1</f>
        <v>4120</v>
      </c>
      <c r="BC4125" s="16">
        <f t="shared" si="9266"/>
        <v>11.287671232876713</v>
      </c>
      <c r="BD4125" s="16">
        <f>IF(Template!$F$7="Linear interpolation",LinInterp($AO$5:$AO$18,$AM$5:$AM$18,BC4125),CubicSpline($AO$5:$AO$18,$AM$5:$AM$18,BC4125))</f>
        <v>14.149815577481769</v>
      </c>
      <c r="BE4125" s="221">
        <f t="shared" si="9201"/>
        <v>4.4541139313967344</v>
      </c>
      <c r="BF4125" s="221">
        <f>BE4125/PRODUCT($BG$6:BG4124)</f>
        <v>1.0003624116601273</v>
      </c>
      <c r="BG4125" s="16">
        <f t="shared" si="9267"/>
        <v>1.0003624130188216</v>
      </c>
      <c r="BH4125" s="10">
        <f t="shared" si="9268"/>
        <v>13.228075186986988</v>
      </c>
      <c r="BI4125" s="90"/>
      <c r="BJ4125" s="17">
        <f t="shared" si="9250"/>
        <v>50118</v>
      </c>
      <c r="BK4125" s="16">
        <f t="shared" si="9244"/>
        <v>13.229133496275413</v>
      </c>
      <c r="BL4125" s="10">
        <f ca="1">IFERROR(AVERAGE(INDIRECT("BK"&amp;AC4125-Template!$F$10+1):INDIRECT("BK"&amp;AC4125)),0)</f>
        <v>13.229792362551416</v>
      </c>
      <c r="BM4125" s="35"/>
      <c r="BN4125" s="86"/>
      <c r="BO4125" s="35"/>
      <c r="BP4125" s="35"/>
      <c r="BQ4125" s="35"/>
      <c r="BR4125" s="35"/>
      <c r="BS4125" s="35"/>
      <c r="BT4125" s="35"/>
      <c r="BU4125" s="35"/>
      <c r="BV4125" s="35"/>
      <c r="BW4125" s="35"/>
      <c r="BX4125" s="35"/>
      <c r="BY4125" s="35"/>
      <c r="BZ4125" s="35"/>
      <c r="CA4125" s="35"/>
      <c r="CB4125" s="35"/>
      <c r="CC4125" s="35"/>
      <c r="CD4125" s="35"/>
      <c r="CE4125" s="35"/>
      <c r="CF4125" s="35"/>
      <c r="CG4125" s="35"/>
      <c r="CH4125" s="35"/>
    </row>
    <row r="4126" spans="1:86" ht="15.6" x14ac:dyDescent="0.3">
      <c r="A4126" s="35"/>
      <c r="B4126" s="86"/>
      <c r="C4126" s="35"/>
      <c r="D4126" s="35"/>
      <c r="E4126" s="35"/>
      <c r="F4126" s="35"/>
      <c r="G4126" s="35"/>
      <c r="H4126" s="35"/>
      <c r="I4126" s="35"/>
      <c r="J4126" s="35"/>
      <c r="K4126" s="35"/>
      <c r="L4126" s="35"/>
      <c r="M4126" s="35"/>
      <c r="N4126" s="35"/>
      <c r="O4126" s="35"/>
      <c r="P4126" s="35"/>
      <c r="Q4126" s="35"/>
      <c r="R4126" s="35"/>
      <c r="S4126" s="35"/>
      <c r="T4126" s="17">
        <f t="shared" si="9245"/>
        <v>50142</v>
      </c>
      <c r="U4126" s="216">
        <f t="shared" si="9239"/>
        <v>7</v>
      </c>
      <c r="V4126" s="216">
        <f t="shared" si="9245"/>
        <v>4121</v>
      </c>
      <c r="W4126" s="16">
        <f t="shared" si="9251"/>
        <v>11.29041095890411</v>
      </c>
      <c r="X4126" s="16" t="e">
        <f>IF(Template!$F$7="Linear interpolation",LinInterp($I$5:$I$22,$G$5:$G$22,W4126),CubicSpline($I$5:$I$22,$G$5:$G$22,W4126))</f>
        <v>#VALUE!</v>
      </c>
      <c r="Y4126" s="221" t="e">
        <f t="shared" si="9240"/>
        <v>#VALUE!</v>
      </c>
      <c r="Z4126" s="221" t="e">
        <f>Y4126/PRODUCT($AA$6:AA4125)</f>
        <v>#VALUE!</v>
      </c>
      <c r="AA4126" s="16" t="e">
        <f t="shared" si="9246"/>
        <v>#VALUE!</v>
      </c>
      <c r="AB4126" s="10" t="e">
        <f t="shared" si="9247"/>
        <v>#VALUE!</v>
      </c>
      <c r="AC4126" s="90">
        <f t="shared" si="9218"/>
        <v>4126</v>
      </c>
      <c r="AD4126" s="17">
        <f t="shared" si="9256"/>
        <v>50119</v>
      </c>
      <c r="AE4126" s="16" t="e">
        <f t="shared" si="9241"/>
        <v>#VALUE!</v>
      </c>
      <c r="AF4126" s="10">
        <f ca="1">IFERROR(AVERAGE(INDIRECT("AE"&amp;AC4126-Template!$F$10+1):INDIRECT("AE"&amp;AC4126)),0)</f>
        <v>0</v>
      </c>
      <c r="AG4126" s="35"/>
      <c r="AH4126" s="86"/>
      <c r="AI4126" s="35"/>
      <c r="AJ4126" s="35"/>
      <c r="AK4126" s="35"/>
      <c r="AL4126" s="35"/>
      <c r="AM4126" s="35"/>
      <c r="AN4126" s="35"/>
      <c r="AO4126" s="35"/>
      <c r="AP4126" s="35"/>
      <c r="AQ4126" s="35"/>
      <c r="AR4126" s="35"/>
      <c r="AS4126" s="35"/>
      <c r="AT4126" s="35"/>
      <c r="AU4126" s="35"/>
      <c r="AV4126" s="35"/>
      <c r="AW4126" s="35"/>
      <c r="AX4126" s="35"/>
      <c r="AY4126" s="35"/>
      <c r="AZ4126" s="17">
        <f t="shared" ref="AZ4126" si="9301">AZ4125+1</f>
        <v>50142</v>
      </c>
      <c r="BA4126" s="216">
        <f t="shared" si="9264"/>
        <v>7</v>
      </c>
      <c r="BB4126" s="216">
        <f t="shared" ref="BB4126" si="9302">BB4125+1</f>
        <v>4121</v>
      </c>
      <c r="BC4126" s="16">
        <f t="shared" si="9266"/>
        <v>11.29041095890411</v>
      </c>
      <c r="BD4126" s="16">
        <f>IF(Template!$F$7="Linear interpolation",LinInterp($AO$5:$AO$18,$AM$5:$AM$18,BC4126),CubicSpline($AO$5:$AO$18,$AM$5:$AM$18,BC4126))</f>
        <v>14.149813201508293</v>
      </c>
      <c r="BE4126" s="221">
        <f t="shared" si="9201"/>
        <v>4.4557281481533559</v>
      </c>
      <c r="BF4126" s="221">
        <f>BE4126/PRODUCT($BG$6:BG4125)</f>
        <v>1.0003624089391752</v>
      </c>
      <c r="BG4126" s="16">
        <f t="shared" si="9267"/>
        <v>1.0003624130188216</v>
      </c>
      <c r="BH4126" s="10">
        <f t="shared" si="9268"/>
        <v>13.228075186986988</v>
      </c>
      <c r="BI4126" s="90"/>
      <c r="BJ4126" s="17">
        <f t="shared" si="9250"/>
        <v>50119</v>
      </c>
      <c r="BK4126" s="16">
        <f t="shared" si="9244"/>
        <v>13.229086742029494</v>
      </c>
      <c r="BL4126" s="10">
        <f ca="1">IFERROR(AVERAGE(INDIRECT("BK"&amp;AC4126-Template!$F$10+1):INDIRECT("BK"&amp;AC4126)),0)</f>
        <v>13.229747450591198</v>
      </c>
      <c r="BM4126" s="35"/>
      <c r="BN4126" s="86"/>
      <c r="BO4126" s="35"/>
      <c r="BP4126" s="35"/>
      <c r="BQ4126" s="35"/>
      <c r="BR4126" s="35"/>
      <c r="BS4126" s="35"/>
      <c r="BT4126" s="35"/>
      <c r="BU4126" s="35"/>
      <c r="BV4126" s="35"/>
      <c r="BW4126" s="35"/>
      <c r="BX4126" s="35"/>
      <c r="BY4126" s="35"/>
      <c r="BZ4126" s="35"/>
      <c r="CA4126" s="35"/>
      <c r="CB4126" s="35"/>
      <c r="CC4126" s="35"/>
      <c r="CD4126" s="35"/>
      <c r="CE4126" s="35"/>
      <c r="CF4126" s="35"/>
      <c r="CG4126" s="35"/>
      <c r="CH4126" s="35"/>
    </row>
    <row r="4127" spans="1:86" ht="15.6" x14ac:dyDescent="0.3">
      <c r="A4127" s="35"/>
      <c r="B4127" s="86"/>
      <c r="C4127" s="35"/>
      <c r="D4127" s="35"/>
      <c r="E4127" s="35"/>
      <c r="F4127" s="35"/>
      <c r="G4127" s="35"/>
      <c r="H4127" s="35"/>
      <c r="I4127" s="35"/>
      <c r="J4127" s="35"/>
      <c r="K4127" s="35"/>
      <c r="L4127" s="35"/>
      <c r="M4127" s="35"/>
      <c r="N4127" s="35"/>
      <c r="O4127" s="35"/>
      <c r="P4127" s="35"/>
      <c r="Q4127" s="35"/>
      <c r="R4127" s="35"/>
      <c r="S4127" s="35"/>
      <c r="T4127" s="17">
        <f t="shared" si="9245"/>
        <v>50143</v>
      </c>
      <c r="U4127" s="216">
        <f t="shared" si="9239"/>
        <v>1</v>
      </c>
      <c r="V4127" s="216">
        <f t="shared" si="9245"/>
        <v>4122</v>
      </c>
      <c r="W4127" s="16">
        <f t="shared" si="9251"/>
        <v>11.293150684931506</v>
      </c>
      <c r="X4127" s="16" t="e">
        <f>IF(Template!$F$7="Linear interpolation",LinInterp($I$5:$I$22,$G$5:$G$22,W4127),CubicSpline($I$5:$I$22,$G$5:$G$22,W4127))</f>
        <v>#VALUE!</v>
      </c>
      <c r="Y4127" s="221" t="e">
        <f t="shared" si="9240"/>
        <v>#VALUE!</v>
      </c>
      <c r="Z4127" s="221" t="e">
        <f>Y4127/PRODUCT($AA$6:AA4126)</f>
        <v>#VALUE!</v>
      </c>
      <c r="AA4127" s="16" t="e">
        <f t="shared" si="9246"/>
        <v>#VALUE!</v>
      </c>
      <c r="AB4127" s="10" t="e">
        <f t="shared" si="9247"/>
        <v>#VALUE!</v>
      </c>
      <c r="AC4127" s="90">
        <f t="shared" si="9218"/>
        <v>4127</v>
      </c>
      <c r="AD4127" s="17">
        <f t="shared" si="9256"/>
        <v>50120</v>
      </c>
      <c r="AE4127" s="16" t="e">
        <f t="shared" si="9241"/>
        <v>#VALUE!</v>
      </c>
      <c r="AF4127" s="10">
        <f ca="1">IFERROR(AVERAGE(INDIRECT("AE"&amp;AC4127-Template!$F$10+1):INDIRECT("AE"&amp;AC4127)),0)</f>
        <v>0</v>
      </c>
      <c r="AG4127" s="35"/>
      <c r="AH4127" s="86"/>
      <c r="AI4127" s="35"/>
      <c r="AJ4127" s="35"/>
      <c r="AK4127" s="35"/>
      <c r="AL4127" s="35"/>
      <c r="AM4127" s="35"/>
      <c r="AN4127" s="35"/>
      <c r="AO4127" s="35"/>
      <c r="AP4127" s="35"/>
      <c r="AQ4127" s="35"/>
      <c r="AR4127" s="35"/>
      <c r="AS4127" s="35"/>
      <c r="AT4127" s="35"/>
      <c r="AU4127" s="35"/>
      <c r="AV4127" s="35"/>
      <c r="AW4127" s="35"/>
      <c r="AX4127" s="35"/>
      <c r="AY4127" s="35"/>
      <c r="AZ4127" s="17">
        <f t="shared" ref="AZ4127" si="9303">AZ4126+1</f>
        <v>50143</v>
      </c>
      <c r="BA4127" s="216">
        <f t="shared" si="9264"/>
        <v>1</v>
      </c>
      <c r="BB4127" s="216">
        <f t="shared" ref="BB4127" si="9304">BB4126+1</f>
        <v>4122</v>
      </c>
      <c r="BC4127" s="16">
        <f t="shared" si="9266"/>
        <v>11.293150684931506</v>
      </c>
      <c r="BD4127" s="16">
        <f>IF(Template!$F$7="Linear interpolation",LinInterp($AO$5:$AO$18,$AM$5:$AM$18,BC4127),CubicSpline($AO$5:$AO$18,$AM$5:$AM$18,BC4127))</f>
        <v>14.14981081288709</v>
      </c>
      <c r="BE4127" s="221">
        <f t="shared" si="9201"/>
        <v>4.4573429438329955</v>
      </c>
      <c r="BF4127" s="221">
        <f>BE4127/PRODUCT($BG$6:BG4126)</f>
        <v>1.0003624048523949</v>
      </c>
      <c r="BG4127" s="16">
        <f t="shared" si="9267"/>
        <v>1.0003624048523949</v>
      </c>
      <c r="BH4127" s="10">
        <f t="shared" si="9268"/>
        <v>13.227777112414408</v>
      </c>
      <c r="BI4127" s="90"/>
      <c r="BJ4127" s="17">
        <f t="shared" si="9250"/>
        <v>50120</v>
      </c>
      <c r="BK4127" s="16">
        <f t="shared" si="9244"/>
        <v>13.229086742029494</v>
      </c>
      <c r="BL4127" s="10">
        <f ca="1">IFERROR(AVERAGE(INDIRECT("BK"&amp;AC4127-Template!$F$10+1):INDIRECT("BK"&amp;AC4127)),0)</f>
        <v>13.229703974710832</v>
      </c>
      <c r="BM4127" s="35"/>
      <c r="BN4127" s="86"/>
      <c r="BO4127" s="35"/>
      <c r="BP4127" s="35"/>
      <c r="BQ4127" s="35"/>
      <c r="BR4127" s="35"/>
      <c r="BS4127" s="35"/>
      <c r="BT4127" s="35"/>
      <c r="BU4127" s="35"/>
      <c r="BV4127" s="35"/>
      <c r="BW4127" s="35"/>
      <c r="BX4127" s="35"/>
      <c r="BY4127" s="35"/>
      <c r="BZ4127" s="35"/>
      <c r="CA4127" s="35"/>
      <c r="CB4127" s="35"/>
      <c r="CC4127" s="35"/>
      <c r="CD4127" s="35"/>
      <c r="CE4127" s="35"/>
      <c r="CF4127" s="35"/>
      <c r="CG4127" s="35"/>
      <c r="CH4127" s="35"/>
    </row>
    <row r="4128" spans="1:86" ht="15.6" x14ac:dyDescent="0.3">
      <c r="A4128" s="35"/>
      <c r="B4128" s="86"/>
      <c r="C4128" s="35"/>
      <c r="D4128" s="35"/>
      <c r="E4128" s="35"/>
      <c r="F4128" s="35"/>
      <c r="G4128" s="35"/>
      <c r="H4128" s="35"/>
      <c r="I4128" s="35"/>
      <c r="J4128" s="35"/>
      <c r="K4128" s="35"/>
      <c r="L4128" s="35"/>
      <c r="M4128" s="35"/>
      <c r="N4128" s="35"/>
      <c r="O4128" s="35"/>
      <c r="P4128" s="35"/>
      <c r="Q4128" s="35"/>
      <c r="R4128" s="35"/>
      <c r="S4128" s="35"/>
      <c r="T4128" s="17">
        <f t="shared" si="9245"/>
        <v>50144</v>
      </c>
      <c r="U4128" s="216">
        <f t="shared" si="9239"/>
        <v>2</v>
      </c>
      <c r="V4128" s="216">
        <f t="shared" si="9245"/>
        <v>4123</v>
      </c>
      <c r="W4128" s="16">
        <f t="shared" si="9251"/>
        <v>11.295890410958904</v>
      </c>
      <c r="X4128" s="16" t="e">
        <f>IF(Template!$F$7="Linear interpolation",LinInterp($I$5:$I$22,$G$5:$G$22,W4128),CubicSpline($I$5:$I$22,$G$5:$G$22,W4128))</f>
        <v>#VALUE!</v>
      </c>
      <c r="Y4128" s="221" t="e">
        <f t="shared" si="9240"/>
        <v>#VALUE!</v>
      </c>
      <c r="Z4128" s="221" t="e">
        <f>Y4128/PRODUCT($AA$6:AA4127)</f>
        <v>#VALUE!</v>
      </c>
      <c r="AA4128" s="16" t="e">
        <f t="shared" si="9246"/>
        <v>#VALUE!</v>
      </c>
      <c r="AB4128" s="10" t="e">
        <f t="shared" si="9247"/>
        <v>#VALUE!</v>
      </c>
      <c r="AC4128" s="90">
        <f t="shared" si="9218"/>
        <v>4128</v>
      </c>
      <c r="AD4128" s="17">
        <f t="shared" si="9256"/>
        <v>50121</v>
      </c>
      <c r="AE4128" s="16" t="e">
        <f t="shared" si="9241"/>
        <v>#VALUE!</v>
      </c>
      <c r="AF4128" s="10">
        <f ca="1">IFERROR(AVERAGE(INDIRECT("AE"&amp;AC4128-Template!$F$10+1):INDIRECT("AE"&amp;AC4128)),0)</f>
        <v>0</v>
      </c>
      <c r="AG4128" s="35"/>
      <c r="AH4128" s="86"/>
      <c r="AI4128" s="35"/>
      <c r="AJ4128" s="35"/>
      <c r="AK4128" s="35"/>
      <c r="AL4128" s="35"/>
      <c r="AM4128" s="35"/>
      <c r="AN4128" s="35"/>
      <c r="AO4128" s="35"/>
      <c r="AP4128" s="35"/>
      <c r="AQ4128" s="35"/>
      <c r="AR4128" s="35"/>
      <c r="AS4128" s="35"/>
      <c r="AT4128" s="35"/>
      <c r="AU4128" s="35"/>
      <c r="AV4128" s="35"/>
      <c r="AW4128" s="35"/>
      <c r="AX4128" s="35"/>
      <c r="AY4128" s="35"/>
      <c r="AZ4128" s="17">
        <f t="shared" ref="AZ4128" si="9305">AZ4127+1</f>
        <v>50144</v>
      </c>
      <c r="BA4128" s="216">
        <f t="shared" si="9264"/>
        <v>2</v>
      </c>
      <c r="BB4128" s="216">
        <f t="shared" ref="BB4128" si="9306">BB4127+1</f>
        <v>4123</v>
      </c>
      <c r="BC4128" s="16">
        <f t="shared" si="9266"/>
        <v>11.295890410958904</v>
      </c>
      <c r="BD4128" s="16">
        <f>IF(Template!$F$7="Linear interpolation",LinInterp($AO$5:$AO$18,$AM$5:$AM$18,BC4128),CubicSpline($AO$5:$AO$18,$AM$5:$AM$18,BC4128))</f>
        <v>14.149808411591309</v>
      </c>
      <c r="BE4128" s="221">
        <f t="shared" si="9201"/>
        <v>4.4589583186251511</v>
      </c>
      <c r="BF4128" s="221">
        <f>BE4128/PRODUCT($BG$6:BG4127)</f>
        <v>1.0003624075626472</v>
      </c>
      <c r="BG4128" s="16">
        <f t="shared" si="9267"/>
        <v>1.0003624075626472</v>
      </c>
      <c r="BH4128" s="10">
        <f t="shared" si="9268"/>
        <v>13.227876036621344</v>
      </c>
      <c r="BI4128" s="90"/>
      <c r="BJ4128" s="17">
        <f t="shared" si="9250"/>
        <v>50121</v>
      </c>
      <c r="BK4128" s="16">
        <f t="shared" si="9244"/>
        <v>13.229086742029494</v>
      </c>
      <c r="BL4128" s="10">
        <f ca="1">IFERROR(AVERAGE(INDIRECT("BK"&amp;AC4128-Template!$F$10+1):INDIRECT("BK"&amp;AC4128)),0)</f>
        <v>13.229661939093656</v>
      </c>
      <c r="BM4128" s="35"/>
      <c r="BN4128" s="86"/>
      <c r="BO4128" s="35"/>
      <c r="BP4128" s="35"/>
      <c r="BQ4128" s="35"/>
      <c r="BR4128" s="35"/>
      <c r="BS4128" s="35"/>
      <c r="BT4128" s="35"/>
      <c r="BU4128" s="35"/>
      <c r="BV4128" s="35"/>
      <c r="BW4128" s="35"/>
      <c r="BX4128" s="35"/>
      <c r="BY4128" s="35"/>
      <c r="BZ4128" s="35"/>
      <c r="CA4128" s="35"/>
      <c r="CB4128" s="35"/>
      <c r="CC4128" s="35"/>
      <c r="CD4128" s="35"/>
      <c r="CE4128" s="35"/>
      <c r="CF4128" s="35"/>
      <c r="CG4128" s="35"/>
      <c r="CH4128" s="35"/>
    </row>
    <row r="4129" spans="1:86" ht="15.6" x14ac:dyDescent="0.3">
      <c r="A4129" s="35"/>
      <c r="B4129" s="86"/>
      <c r="C4129" s="35"/>
      <c r="D4129" s="35"/>
      <c r="E4129" s="35"/>
      <c r="F4129" s="35"/>
      <c r="G4129" s="35"/>
      <c r="H4129" s="35"/>
      <c r="I4129" s="35"/>
      <c r="J4129" s="35"/>
      <c r="K4129" s="35"/>
      <c r="L4129" s="35"/>
      <c r="M4129" s="35"/>
      <c r="N4129" s="35"/>
      <c r="O4129" s="35"/>
      <c r="P4129" s="35"/>
      <c r="Q4129" s="35"/>
      <c r="R4129" s="35"/>
      <c r="S4129" s="35"/>
      <c r="T4129" s="17">
        <f t="shared" si="9245"/>
        <v>50145</v>
      </c>
      <c r="U4129" s="216">
        <f t="shared" si="9239"/>
        <v>3</v>
      </c>
      <c r="V4129" s="216">
        <f t="shared" si="9245"/>
        <v>4124</v>
      </c>
      <c r="W4129" s="16">
        <f t="shared" si="9251"/>
        <v>11.298630136986301</v>
      </c>
      <c r="X4129" s="16" t="e">
        <f>IF(Template!$F$7="Linear interpolation",LinInterp($I$5:$I$22,$G$5:$G$22,W4129),CubicSpline($I$5:$I$22,$G$5:$G$22,W4129))</f>
        <v>#VALUE!</v>
      </c>
      <c r="Y4129" s="221" t="e">
        <f t="shared" si="9240"/>
        <v>#VALUE!</v>
      </c>
      <c r="Z4129" s="221" t="e">
        <f>Y4129/PRODUCT($AA$6:AA4128)</f>
        <v>#VALUE!</v>
      </c>
      <c r="AA4129" s="16" t="e">
        <f t="shared" si="9246"/>
        <v>#VALUE!</v>
      </c>
      <c r="AB4129" s="10" t="e">
        <f t="shared" si="9247"/>
        <v>#VALUE!</v>
      </c>
      <c r="AC4129" s="90">
        <f t="shared" si="9218"/>
        <v>4129</v>
      </c>
      <c r="AD4129" s="17">
        <f t="shared" si="9256"/>
        <v>50122</v>
      </c>
      <c r="AE4129" s="16" t="e">
        <f t="shared" si="9241"/>
        <v>#VALUE!</v>
      </c>
      <c r="AF4129" s="10">
        <f ca="1">IFERROR(AVERAGE(INDIRECT("AE"&amp;AC4129-Template!$F$10+1):INDIRECT("AE"&amp;AC4129)),0)</f>
        <v>0</v>
      </c>
      <c r="AG4129" s="35"/>
      <c r="AH4129" s="86"/>
      <c r="AI4129" s="35"/>
      <c r="AJ4129" s="35"/>
      <c r="AK4129" s="35"/>
      <c r="AL4129" s="35"/>
      <c r="AM4129" s="35"/>
      <c r="AN4129" s="35"/>
      <c r="AO4129" s="35"/>
      <c r="AP4129" s="35"/>
      <c r="AQ4129" s="35"/>
      <c r="AR4129" s="35"/>
      <c r="AS4129" s="35"/>
      <c r="AT4129" s="35"/>
      <c r="AU4129" s="35"/>
      <c r="AV4129" s="35"/>
      <c r="AW4129" s="35"/>
      <c r="AX4129" s="35"/>
      <c r="AY4129" s="35"/>
      <c r="AZ4129" s="17">
        <f t="shared" ref="AZ4129" si="9307">AZ4128+1</f>
        <v>50145</v>
      </c>
      <c r="BA4129" s="216">
        <f t="shared" si="9264"/>
        <v>3</v>
      </c>
      <c r="BB4129" s="216">
        <f t="shared" ref="BB4129" si="9308">BB4128+1</f>
        <v>4124</v>
      </c>
      <c r="BC4129" s="16">
        <f t="shared" si="9266"/>
        <v>11.298630136986301</v>
      </c>
      <c r="BD4129" s="16">
        <f>IF(Template!$F$7="Linear interpolation",LinInterp($AO$5:$AO$18,$AM$5:$AM$18,BC4129),CubicSpline($AO$5:$AO$18,$AM$5:$AM$18,BC4129))</f>
        <v>14.149805997594093</v>
      </c>
      <c r="BE4129" s="221">
        <f t="shared" si="9201"/>
        <v>4.4605742727193531</v>
      </c>
      <c r="BF4129" s="221">
        <f>BE4129/PRODUCT($BG$6:BG4128)</f>
        <v>1.0003624061896814</v>
      </c>
      <c r="BG4129" s="16">
        <f t="shared" si="9267"/>
        <v>1.0003624061896814</v>
      </c>
      <c r="BH4129" s="10">
        <f t="shared" si="9268"/>
        <v>13.227825923371794</v>
      </c>
      <c r="BI4129" s="90"/>
      <c r="BJ4129" s="17">
        <f t="shared" si="9250"/>
        <v>50122</v>
      </c>
      <c r="BK4129" s="16">
        <f t="shared" si="9244"/>
        <v>13.228804936557648</v>
      </c>
      <c r="BL4129" s="10">
        <f ca="1">IFERROR(AVERAGE(INDIRECT("BK"&amp;AC4129-Template!$F$10+1):INDIRECT("BK"&amp;AC4129)),0)</f>
        <v>13.229610509960752</v>
      </c>
      <c r="BM4129" s="35"/>
      <c r="BN4129" s="86"/>
      <c r="BO4129" s="35"/>
      <c r="BP4129" s="35"/>
      <c r="BQ4129" s="35"/>
      <c r="BR4129" s="35"/>
      <c r="BS4129" s="35"/>
      <c r="BT4129" s="35"/>
      <c r="BU4129" s="35"/>
      <c r="BV4129" s="35"/>
      <c r="BW4129" s="35"/>
      <c r="BX4129" s="35"/>
      <c r="BY4129" s="35"/>
      <c r="BZ4129" s="35"/>
      <c r="CA4129" s="35"/>
      <c r="CB4129" s="35"/>
      <c r="CC4129" s="35"/>
      <c r="CD4129" s="35"/>
      <c r="CE4129" s="35"/>
      <c r="CF4129" s="35"/>
      <c r="CG4129" s="35"/>
      <c r="CH4129" s="35"/>
    </row>
    <row r="4130" spans="1:86" ht="15.6" x14ac:dyDescent="0.3">
      <c r="A4130" s="35"/>
      <c r="B4130" s="86"/>
      <c r="C4130" s="35"/>
      <c r="D4130" s="35"/>
      <c r="E4130" s="35"/>
      <c r="F4130" s="35"/>
      <c r="G4130" s="35"/>
      <c r="H4130" s="35"/>
      <c r="I4130" s="35"/>
      <c r="J4130" s="35"/>
      <c r="K4130" s="35"/>
      <c r="L4130" s="35"/>
      <c r="M4130" s="35"/>
      <c r="N4130" s="35"/>
      <c r="O4130" s="35"/>
      <c r="P4130" s="35"/>
      <c r="Q4130" s="35"/>
      <c r="R4130" s="35"/>
      <c r="S4130" s="35"/>
      <c r="T4130" s="17">
        <f t="shared" si="9245"/>
        <v>50146</v>
      </c>
      <c r="U4130" s="216">
        <f t="shared" si="9239"/>
        <v>4</v>
      </c>
      <c r="V4130" s="216">
        <f t="shared" si="9245"/>
        <v>4125</v>
      </c>
      <c r="W4130" s="16">
        <f t="shared" si="9251"/>
        <v>11.301369863013699</v>
      </c>
      <c r="X4130" s="16" t="e">
        <f>IF(Template!$F$7="Linear interpolation",LinInterp($I$5:$I$22,$G$5:$G$22,W4130),CubicSpline($I$5:$I$22,$G$5:$G$22,W4130))</f>
        <v>#VALUE!</v>
      </c>
      <c r="Y4130" s="221" t="e">
        <f t="shared" si="9240"/>
        <v>#VALUE!</v>
      </c>
      <c r="Z4130" s="221" t="e">
        <f>Y4130/PRODUCT($AA$6:AA4129)</f>
        <v>#VALUE!</v>
      </c>
      <c r="AA4130" s="16" t="e">
        <f t="shared" si="9246"/>
        <v>#VALUE!</v>
      </c>
      <c r="AB4130" s="10" t="e">
        <f t="shared" si="9247"/>
        <v>#VALUE!</v>
      </c>
      <c r="AC4130" s="90">
        <f t="shared" si="9218"/>
        <v>4130</v>
      </c>
      <c r="AD4130" s="17">
        <f t="shared" si="9256"/>
        <v>50123</v>
      </c>
      <c r="AE4130" s="16" t="e">
        <f t="shared" si="9241"/>
        <v>#VALUE!</v>
      </c>
      <c r="AF4130" s="10">
        <f ca="1">IFERROR(AVERAGE(INDIRECT("AE"&amp;AC4130-Template!$F$10+1):INDIRECT("AE"&amp;AC4130)),0)</f>
        <v>0</v>
      </c>
      <c r="AG4130" s="35"/>
      <c r="AH4130" s="86"/>
      <c r="AI4130" s="35"/>
      <c r="AJ4130" s="35"/>
      <c r="AK4130" s="35"/>
      <c r="AL4130" s="35"/>
      <c r="AM4130" s="35"/>
      <c r="AN4130" s="35"/>
      <c r="AO4130" s="35"/>
      <c r="AP4130" s="35"/>
      <c r="AQ4130" s="35"/>
      <c r="AR4130" s="35"/>
      <c r="AS4130" s="35"/>
      <c r="AT4130" s="35"/>
      <c r="AU4130" s="35"/>
      <c r="AV4130" s="35"/>
      <c r="AW4130" s="35"/>
      <c r="AX4130" s="35"/>
      <c r="AY4130" s="35"/>
      <c r="AZ4130" s="17">
        <f t="shared" ref="AZ4130" si="9309">AZ4129+1</f>
        <v>50146</v>
      </c>
      <c r="BA4130" s="216">
        <f t="shared" si="9264"/>
        <v>4</v>
      </c>
      <c r="BB4130" s="216">
        <f t="shared" ref="BB4130" si="9310">BB4129+1</f>
        <v>4125</v>
      </c>
      <c r="BC4130" s="16">
        <f t="shared" si="9266"/>
        <v>11.301369863013699</v>
      </c>
      <c r="BD4130" s="16">
        <f>IF(Template!$F$7="Linear interpolation",LinInterp($AO$5:$AO$18,$AM$5:$AM$18,BC4130),CubicSpline($AO$5:$AO$18,$AM$5:$AM$18,BC4130))</f>
        <v>14.149803570868594</v>
      </c>
      <c r="BE4130" s="221">
        <f t="shared" si="9201"/>
        <v>4.4621908063051459</v>
      </c>
      <c r="BF4130" s="221">
        <f>BE4130/PRODUCT($BG$6:BG4129)</f>
        <v>1.0003624048131379</v>
      </c>
      <c r="BG4130" s="16">
        <f t="shared" si="9267"/>
        <v>1.0003624048131379</v>
      </c>
      <c r="BH4130" s="10">
        <f t="shared" si="9268"/>
        <v>13.227775679532371</v>
      </c>
      <c r="BI4130" s="90"/>
      <c r="BJ4130" s="17">
        <f t="shared" si="9250"/>
        <v>50123</v>
      </c>
      <c r="BK4130" s="16">
        <f t="shared" si="9244"/>
        <v>13.228898444328173</v>
      </c>
      <c r="BL4130" s="10">
        <f ca="1">IFERROR(AVERAGE(INDIRECT("BK"&amp;AC4130-Template!$F$10+1):INDIRECT("BK"&amp;AC4130)),0)</f>
        <v>13.229562197753532</v>
      </c>
      <c r="BM4130" s="35"/>
      <c r="BN4130" s="86"/>
      <c r="BO4130" s="35"/>
      <c r="BP4130" s="35"/>
      <c r="BQ4130" s="35"/>
      <c r="BR4130" s="35"/>
      <c r="BS4130" s="35"/>
      <c r="BT4130" s="35"/>
      <c r="BU4130" s="35"/>
      <c r="BV4130" s="35"/>
      <c r="BW4130" s="35"/>
      <c r="BX4130" s="35"/>
      <c r="BY4130" s="35"/>
      <c r="BZ4130" s="35"/>
      <c r="CA4130" s="35"/>
      <c r="CB4130" s="35"/>
      <c r="CC4130" s="35"/>
      <c r="CD4130" s="35"/>
      <c r="CE4130" s="35"/>
      <c r="CF4130" s="35"/>
      <c r="CG4130" s="35"/>
      <c r="CH4130" s="35"/>
    </row>
    <row r="4131" spans="1:86" ht="15.6" x14ac:dyDescent="0.3">
      <c r="A4131" s="35"/>
      <c r="B4131" s="86"/>
      <c r="C4131" s="35"/>
      <c r="D4131" s="35"/>
      <c r="E4131" s="35"/>
      <c r="F4131" s="35"/>
      <c r="G4131" s="35"/>
      <c r="H4131" s="35"/>
      <c r="I4131" s="35"/>
      <c r="J4131" s="35"/>
      <c r="K4131" s="35"/>
      <c r="L4131" s="35"/>
      <c r="M4131" s="35"/>
      <c r="N4131" s="35"/>
      <c r="O4131" s="35"/>
      <c r="P4131" s="35"/>
      <c r="Q4131" s="35"/>
      <c r="R4131" s="35"/>
      <c r="S4131" s="35"/>
      <c r="T4131" s="17">
        <f t="shared" si="9245"/>
        <v>50147</v>
      </c>
      <c r="U4131" s="216">
        <f t="shared" si="9239"/>
        <v>5</v>
      </c>
      <c r="V4131" s="216">
        <f t="shared" si="9245"/>
        <v>4126</v>
      </c>
      <c r="W4131" s="16">
        <f t="shared" si="9251"/>
        <v>11.304109589041095</v>
      </c>
      <c r="X4131" s="16" t="e">
        <f>IF(Template!$F$7="Linear interpolation",LinInterp($I$5:$I$22,$G$5:$G$22,W4131),CubicSpline($I$5:$I$22,$G$5:$G$22,W4131))</f>
        <v>#VALUE!</v>
      </c>
      <c r="Y4131" s="221" t="e">
        <f t="shared" si="9240"/>
        <v>#VALUE!</v>
      </c>
      <c r="Z4131" s="221" t="e">
        <f>Y4131/PRODUCT($AA$6:AA4130)</f>
        <v>#VALUE!</v>
      </c>
      <c r="AA4131" s="16" t="e">
        <f t="shared" si="9246"/>
        <v>#VALUE!</v>
      </c>
      <c r="AB4131" s="10" t="e">
        <f t="shared" si="9247"/>
        <v>#VALUE!</v>
      </c>
      <c r="AC4131" s="90">
        <f t="shared" si="9218"/>
        <v>4131</v>
      </c>
      <c r="AD4131" s="17">
        <f t="shared" si="9256"/>
        <v>50124</v>
      </c>
      <c r="AE4131" s="16" t="e">
        <f t="shared" si="9241"/>
        <v>#VALUE!</v>
      </c>
      <c r="AF4131" s="10">
        <f ca="1">IFERROR(AVERAGE(INDIRECT("AE"&amp;AC4131-Template!$F$10+1):INDIRECT("AE"&amp;AC4131)),0)</f>
        <v>0</v>
      </c>
      <c r="AG4131" s="35"/>
      <c r="AH4131" s="86"/>
      <c r="AI4131" s="35"/>
      <c r="AJ4131" s="35"/>
      <c r="AK4131" s="35"/>
      <c r="AL4131" s="35"/>
      <c r="AM4131" s="35"/>
      <c r="AN4131" s="35"/>
      <c r="AO4131" s="35"/>
      <c r="AP4131" s="35"/>
      <c r="AQ4131" s="35"/>
      <c r="AR4131" s="35"/>
      <c r="AS4131" s="35"/>
      <c r="AT4131" s="35"/>
      <c r="AU4131" s="35"/>
      <c r="AV4131" s="35"/>
      <c r="AW4131" s="35"/>
      <c r="AX4131" s="35"/>
      <c r="AY4131" s="35"/>
      <c r="AZ4131" s="17">
        <f t="shared" ref="AZ4131" si="9311">AZ4130+1</f>
        <v>50147</v>
      </c>
      <c r="BA4131" s="216">
        <f t="shared" si="9264"/>
        <v>5</v>
      </c>
      <c r="BB4131" s="216">
        <f t="shared" ref="BB4131" si="9312">BB4130+1</f>
        <v>4126</v>
      </c>
      <c r="BC4131" s="16">
        <f t="shared" si="9266"/>
        <v>11.304109589041095</v>
      </c>
      <c r="BD4131" s="16">
        <f>IF(Template!$F$7="Linear interpolation",LinInterp($AO$5:$AO$18,$AM$5:$AM$18,BC4131),CubicSpline($AO$5:$AO$18,$AM$5:$AM$18,BC4131))</f>
        <v>14.149801131387955</v>
      </c>
      <c r="BE4131" s="221">
        <f t="shared" si="9201"/>
        <v>4.4638079195721403</v>
      </c>
      <c r="BF4131" s="221">
        <f>BE4131/PRODUCT($BG$6:BG4130)</f>
        <v>1.0003624034330199</v>
      </c>
      <c r="BG4131" s="16">
        <f t="shared" si="9267"/>
        <v>1.0003624034330199</v>
      </c>
      <c r="BH4131" s="10">
        <f t="shared" si="9268"/>
        <v>13.227725305224647</v>
      </c>
      <c r="BI4131" s="90"/>
      <c r="BJ4131" s="17">
        <f t="shared" si="9250"/>
        <v>50124</v>
      </c>
      <c r="BK4131" s="16">
        <f t="shared" si="9244"/>
        <v>13.228851049079115</v>
      </c>
      <c r="BL4131" s="10">
        <f ca="1">IFERROR(AVERAGE(INDIRECT("BK"&amp;AC4131-Template!$F$10+1):INDIRECT("BK"&amp;AC4131)),0)</f>
        <v>13.229520989071823</v>
      </c>
      <c r="BM4131" s="35"/>
      <c r="BN4131" s="86"/>
      <c r="BO4131" s="35"/>
      <c r="BP4131" s="35"/>
      <c r="BQ4131" s="35"/>
      <c r="BR4131" s="35"/>
      <c r="BS4131" s="35"/>
      <c r="BT4131" s="35"/>
      <c r="BU4131" s="35"/>
      <c r="BV4131" s="35"/>
      <c r="BW4131" s="35"/>
      <c r="BX4131" s="35"/>
      <c r="BY4131" s="35"/>
      <c r="BZ4131" s="35"/>
      <c r="CA4131" s="35"/>
      <c r="CB4131" s="35"/>
      <c r="CC4131" s="35"/>
      <c r="CD4131" s="35"/>
      <c r="CE4131" s="35"/>
      <c r="CF4131" s="35"/>
      <c r="CG4131" s="35"/>
      <c r="CH4131" s="35"/>
    </row>
    <row r="4132" spans="1:86" ht="15.6" x14ac:dyDescent="0.3">
      <c r="A4132" s="35"/>
      <c r="B4132" s="86"/>
      <c r="C4132" s="35"/>
      <c r="D4132" s="35"/>
      <c r="E4132" s="35"/>
      <c r="F4132" s="35"/>
      <c r="G4132" s="35"/>
      <c r="H4132" s="35"/>
      <c r="I4132" s="35"/>
      <c r="J4132" s="35"/>
      <c r="K4132" s="35"/>
      <c r="L4132" s="35"/>
      <c r="M4132" s="35"/>
      <c r="N4132" s="35"/>
      <c r="O4132" s="35"/>
      <c r="P4132" s="35"/>
      <c r="Q4132" s="35"/>
      <c r="R4132" s="35"/>
      <c r="S4132" s="35"/>
      <c r="T4132" s="17">
        <f t="shared" si="9245"/>
        <v>50148</v>
      </c>
      <c r="U4132" s="216">
        <f t="shared" si="9239"/>
        <v>6</v>
      </c>
      <c r="V4132" s="216">
        <f t="shared" si="9245"/>
        <v>4127</v>
      </c>
      <c r="W4132" s="16">
        <f t="shared" si="9251"/>
        <v>11.306849315068494</v>
      </c>
      <c r="X4132" s="16" t="e">
        <f>IF(Template!$F$7="Linear interpolation",LinInterp($I$5:$I$22,$G$5:$G$22,W4132),CubicSpline($I$5:$I$22,$G$5:$G$22,W4132))</f>
        <v>#VALUE!</v>
      </c>
      <c r="Y4132" s="221" t="e">
        <f t="shared" si="9240"/>
        <v>#VALUE!</v>
      </c>
      <c r="Z4132" s="221" t="e">
        <f>Y4132/PRODUCT($AA$6:AA4131)</f>
        <v>#VALUE!</v>
      </c>
      <c r="AA4132" s="16" t="e">
        <f t="shared" si="9246"/>
        <v>#VALUE!</v>
      </c>
      <c r="AB4132" s="10" t="e">
        <f t="shared" si="9247"/>
        <v>#VALUE!</v>
      </c>
      <c r="AC4132" s="90">
        <f t="shared" si="9218"/>
        <v>4132</v>
      </c>
      <c r="AD4132" s="17">
        <f t="shared" si="9256"/>
        <v>50125</v>
      </c>
      <c r="AE4132" s="16" t="e">
        <f t="shared" si="9241"/>
        <v>#VALUE!</v>
      </c>
      <c r="AF4132" s="10">
        <f ca="1">IFERROR(AVERAGE(INDIRECT("AE"&amp;AC4132-Template!$F$10+1):INDIRECT("AE"&amp;AC4132)),0)</f>
        <v>0</v>
      </c>
      <c r="AG4132" s="35"/>
      <c r="AH4132" s="86"/>
      <c r="AI4132" s="35"/>
      <c r="AJ4132" s="35"/>
      <c r="AK4132" s="35"/>
      <c r="AL4132" s="35"/>
      <c r="AM4132" s="35"/>
      <c r="AN4132" s="35"/>
      <c r="AO4132" s="35"/>
      <c r="AP4132" s="35"/>
      <c r="AQ4132" s="35"/>
      <c r="AR4132" s="35"/>
      <c r="AS4132" s="35"/>
      <c r="AT4132" s="35"/>
      <c r="AU4132" s="35"/>
      <c r="AV4132" s="35"/>
      <c r="AW4132" s="35"/>
      <c r="AX4132" s="35"/>
      <c r="AY4132" s="35"/>
      <c r="AZ4132" s="17">
        <f t="shared" ref="AZ4132" si="9313">AZ4131+1</f>
        <v>50148</v>
      </c>
      <c r="BA4132" s="216">
        <f t="shared" si="9264"/>
        <v>6</v>
      </c>
      <c r="BB4132" s="216">
        <f t="shared" ref="BB4132" si="9314">BB4131+1</f>
        <v>4127</v>
      </c>
      <c r="BC4132" s="16">
        <f t="shared" si="9266"/>
        <v>11.306849315068494</v>
      </c>
      <c r="BD4132" s="16">
        <f>IF(Template!$F$7="Linear interpolation",LinInterp($AO$5:$AO$18,$AM$5:$AM$18,BC4132),CubicSpline($AO$5:$AO$18,$AM$5:$AM$18,BC4132))</f>
        <v>14.149798679125325</v>
      </c>
      <c r="BE4132" s="221">
        <f t="shared" si="9201"/>
        <v>4.4654256127099785</v>
      </c>
      <c r="BF4132" s="221">
        <f>BE4132/PRODUCT($BG$6:BG4131)</f>
        <v>1.0003624020493231</v>
      </c>
      <c r="BG4132" s="16">
        <f t="shared" si="9267"/>
        <v>1.0003624034330199</v>
      </c>
      <c r="BH4132" s="10">
        <f t="shared" si="9268"/>
        <v>13.227725305224647</v>
      </c>
      <c r="BI4132" s="90"/>
      <c r="BJ4132" s="17">
        <f t="shared" si="9250"/>
        <v>50125</v>
      </c>
      <c r="BK4132" s="16">
        <f t="shared" si="9244"/>
        <v>13.228803525428434</v>
      </c>
      <c r="BL4132" s="10">
        <f ca="1">IFERROR(AVERAGE(INDIRECT("BK"&amp;AC4132-Template!$F$10+1):INDIRECT("BK"&amp;AC4132)),0)</f>
        <v>13.229475315764732</v>
      </c>
      <c r="BM4132" s="35"/>
      <c r="BN4132" s="86"/>
      <c r="BO4132" s="35"/>
      <c r="BP4132" s="35"/>
      <c r="BQ4132" s="35"/>
      <c r="BR4132" s="35"/>
      <c r="BS4132" s="35"/>
      <c r="BT4132" s="35"/>
      <c r="BU4132" s="35"/>
      <c r="BV4132" s="35"/>
      <c r="BW4132" s="35"/>
      <c r="BX4132" s="35"/>
      <c r="BY4132" s="35"/>
      <c r="BZ4132" s="35"/>
      <c r="CA4132" s="35"/>
      <c r="CB4132" s="35"/>
      <c r="CC4132" s="35"/>
      <c r="CD4132" s="35"/>
      <c r="CE4132" s="35"/>
      <c r="CF4132" s="35"/>
      <c r="CG4132" s="35"/>
      <c r="CH4132" s="35"/>
    </row>
    <row r="4133" spans="1:86" ht="15.6" x14ac:dyDescent="0.3">
      <c r="A4133" s="35"/>
      <c r="B4133" s="86"/>
      <c r="C4133" s="35"/>
      <c r="D4133" s="35"/>
      <c r="E4133" s="35"/>
      <c r="F4133" s="35"/>
      <c r="G4133" s="35"/>
      <c r="H4133" s="35"/>
      <c r="I4133" s="35"/>
      <c r="J4133" s="35"/>
      <c r="K4133" s="35"/>
      <c r="L4133" s="35"/>
      <c r="M4133" s="35"/>
      <c r="N4133" s="35"/>
      <c r="O4133" s="35"/>
      <c r="P4133" s="35"/>
      <c r="Q4133" s="35"/>
      <c r="R4133" s="35"/>
      <c r="S4133" s="35"/>
      <c r="T4133" s="17">
        <f t="shared" si="9245"/>
        <v>50149</v>
      </c>
      <c r="U4133" s="216">
        <f t="shared" si="9239"/>
        <v>7</v>
      </c>
      <c r="V4133" s="216">
        <f t="shared" si="9245"/>
        <v>4128</v>
      </c>
      <c r="W4133" s="16">
        <f t="shared" si="9251"/>
        <v>11.30958904109589</v>
      </c>
      <c r="X4133" s="16" t="e">
        <f>IF(Template!$F$7="Linear interpolation",LinInterp($I$5:$I$22,$G$5:$G$22,W4133),CubicSpline($I$5:$I$22,$G$5:$G$22,W4133))</f>
        <v>#VALUE!</v>
      </c>
      <c r="Y4133" s="221" t="e">
        <f t="shared" si="9240"/>
        <v>#VALUE!</v>
      </c>
      <c r="Z4133" s="221" t="e">
        <f>Y4133/PRODUCT($AA$6:AA4132)</f>
        <v>#VALUE!</v>
      </c>
      <c r="AA4133" s="16" t="e">
        <f t="shared" si="9246"/>
        <v>#VALUE!</v>
      </c>
      <c r="AB4133" s="10" t="e">
        <f t="shared" si="9247"/>
        <v>#VALUE!</v>
      </c>
      <c r="AC4133" s="90">
        <f t="shared" si="9218"/>
        <v>4133</v>
      </c>
      <c r="AD4133" s="17">
        <f t="shared" si="9256"/>
        <v>50126</v>
      </c>
      <c r="AE4133" s="16" t="e">
        <f t="shared" si="9241"/>
        <v>#VALUE!</v>
      </c>
      <c r="AF4133" s="10">
        <f ca="1">IFERROR(AVERAGE(INDIRECT("AE"&amp;AC4133-Template!$F$10+1):INDIRECT("AE"&amp;AC4133)),0)</f>
        <v>0</v>
      </c>
      <c r="AG4133" s="35"/>
      <c r="AH4133" s="86"/>
      <c r="AI4133" s="35"/>
      <c r="AJ4133" s="35"/>
      <c r="AK4133" s="35"/>
      <c r="AL4133" s="35"/>
      <c r="AM4133" s="35"/>
      <c r="AN4133" s="35"/>
      <c r="AO4133" s="35"/>
      <c r="AP4133" s="35"/>
      <c r="AQ4133" s="35"/>
      <c r="AR4133" s="35"/>
      <c r="AS4133" s="35"/>
      <c r="AT4133" s="35"/>
      <c r="AU4133" s="35"/>
      <c r="AV4133" s="35"/>
      <c r="AW4133" s="35"/>
      <c r="AX4133" s="35"/>
      <c r="AY4133" s="35"/>
      <c r="AZ4133" s="17">
        <f t="shared" ref="AZ4133" si="9315">AZ4132+1</f>
        <v>50149</v>
      </c>
      <c r="BA4133" s="216">
        <f t="shared" si="9264"/>
        <v>7</v>
      </c>
      <c r="BB4133" s="216">
        <f t="shared" ref="BB4133" si="9316">BB4132+1</f>
        <v>4128</v>
      </c>
      <c r="BC4133" s="16">
        <f t="shared" si="9266"/>
        <v>11.30958904109589</v>
      </c>
      <c r="BD4133" s="16">
        <f>IF(Template!$F$7="Linear interpolation",LinInterp($AO$5:$AO$18,$AM$5:$AM$18,BC4133),CubicSpline($AO$5:$AO$18,$AM$5:$AM$18,BC4133))</f>
        <v>14.14979621405385</v>
      </c>
      <c r="BE4133" s="221">
        <f t="shared" si="9201"/>
        <v>4.4670438859083186</v>
      </c>
      <c r="BF4133" s="221">
        <f>BE4133/PRODUCT($BG$6:BG4132)</f>
        <v>1.0003623992783441</v>
      </c>
      <c r="BG4133" s="16">
        <f t="shared" si="9267"/>
        <v>1.0003624034330199</v>
      </c>
      <c r="BH4133" s="10">
        <f t="shared" si="9268"/>
        <v>13.227725305224647</v>
      </c>
      <c r="BI4133" s="90"/>
      <c r="BJ4133" s="17">
        <f t="shared" si="9250"/>
        <v>50126</v>
      </c>
      <c r="BK4133" s="16">
        <f t="shared" si="9244"/>
        <v>13.228755873092467</v>
      </c>
      <c r="BL4133" s="10">
        <f ca="1">IFERROR(AVERAGE(INDIRECT("BK"&amp;AC4133-Template!$F$10+1):INDIRECT("BK"&amp;AC4133)),0)</f>
        <v>13.229429515235786</v>
      </c>
      <c r="BM4133" s="35"/>
      <c r="BN4133" s="86"/>
      <c r="BO4133" s="35"/>
      <c r="BP4133" s="35"/>
      <c r="BQ4133" s="35"/>
      <c r="BR4133" s="35"/>
      <c r="BS4133" s="35"/>
      <c r="BT4133" s="35"/>
      <c r="BU4133" s="35"/>
      <c r="BV4133" s="35"/>
      <c r="BW4133" s="35"/>
      <c r="BX4133" s="35"/>
      <c r="BY4133" s="35"/>
      <c r="BZ4133" s="35"/>
      <c r="CA4133" s="35"/>
      <c r="CB4133" s="35"/>
      <c r="CC4133" s="35"/>
      <c r="CD4133" s="35"/>
      <c r="CE4133" s="35"/>
      <c r="CF4133" s="35"/>
      <c r="CG4133" s="35"/>
      <c r="CH4133" s="35"/>
    </row>
    <row r="4134" spans="1:86" ht="15.6" x14ac:dyDescent="0.3">
      <c r="A4134" s="35"/>
      <c r="B4134" s="86"/>
      <c r="C4134" s="35"/>
      <c r="D4134" s="35"/>
      <c r="E4134" s="35"/>
      <c r="F4134" s="35"/>
      <c r="G4134" s="35"/>
      <c r="H4134" s="35"/>
      <c r="I4134" s="35"/>
      <c r="J4134" s="35"/>
      <c r="K4134" s="35"/>
      <c r="L4134" s="35"/>
      <c r="M4134" s="35"/>
      <c r="N4134" s="35"/>
      <c r="O4134" s="35"/>
      <c r="P4134" s="35"/>
      <c r="Q4134" s="35"/>
      <c r="R4134" s="35"/>
      <c r="S4134" s="35"/>
      <c r="T4134" s="17">
        <f t="shared" si="9245"/>
        <v>50150</v>
      </c>
      <c r="U4134" s="216">
        <f t="shared" si="9239"/>
        <v>1</v>
      </c>
      <c r="V4134" s="216">
        <f t="shared" si="9245"/>
        <v>4129</v>
      </c>
      <c r="W4134" s="16">
        <f t="shared" si="9251"/>
        <v>11.312328767123288</v>
      </c>
      <c r="X4134" s="16" t="e">
        <f>IF(Template!$F$7="Linear interpolation",LinInterp($I$5:$I$22,$G$5:$G$22,W4134),CubicSpline($I$5:$I$22,$G$5:$G$22,W4134))</f>
        <v>#VALUE!</v>
      </c>
      <c r="Y4134" s="221" t="e">
        <f t="shared" si="9240"/>
        <v>#VALUE!</v>
      </c>
      <c r="Z4134" s="221" t="e">
        <f>Y4134/PRODUCT($AA$6:AA4133)</f>
        <v>#VALUE!</v>
      </c>
      <c r="AA4134" s="16" t="e">
        <f t="shared" si="9246"/>
        <v>#VALUE!</v>
      </c>
      <c r="AB4134" s="10" t="e">
        <f t="shared" si="9247"/>
        <v>#VALUE!</v>
      </c>
      <c r="AC4134" s="90">
        <f t="shared" si="9218"/>
        <v>4134</v>
      </c>
      <c r="AD4134" s="17">
        <f t="shared" si="9256"/>
        <v>50127</v>
      </c>
      <c r="AE4134" s="16" t="e">
        <f t="shared" si="9241"/>
        <v>#VALUE!</v>
      </c>
      <c r="AF4134" s="10">
        <f ca="1">IFERROR(AVERAGE(INDIRECT("AE"&amp;AC4134-Template!$F$10+1):INDIRECT("AE"&amp;AC4134)),0)</f>
        <v>0</v>
      </c>
      <c r="AG4134" s="35"/>
      <c r="AH4134" s="86"/>
      <c r="AI4134" s="35"/>
      <c r="AJ4134" s="35"/>
      <c r="AK4134" s="35"/>
      <c r="AL4134" s="35"/>
      <c r="AM4134" s="35"/>
      <c r="AN4134" s="35"/>
      <c r="AO4134" s="35"/>
      <c r="AP4134" s="35"/>
      <c r="AQ4134" s="35"/>
      <c r="AR4134" s="35"/>
      <c r="AS4134" s="35"/>
      <c r="AT4134" s="35"/>
      <c r="AU4134" s="35"/>
      <c r="AV4134" s="35"/>
      <c r="AW4134" s="35"/>
      <c r="AX4134" s="35"/>
      <c r="AY4134" s="35"/>
      <c r="AZ4134" s="17">
        <f t="shared" ref="AZ4134" si="9317">AZ4133+1</f>
        <v>50150</v>
      </c>
      <c r="BA4134" s="216">
        <f t="shared" si="9264"/>
        <v>1</v>
      </c>
      <c r="BB4134" s="216">
        <f t="shared" ref="BB4134" si="9318">BB4133+1</f>
        <v>4129</v>
      </c>
      <c r="BC4134" s="16">
        <f t="shared" si="9266"/>
        <v>11.312328767123288</v>
      </c>
      <c r="BD4134" s="16">
        <f>IF(Template!$F$7="Linear interpolation",LinInterp($AO$5:$AO$18,$AM$5:$AM$18,BC4134),CubicSpline($AO$5:$AO$18,$AM$5:$AM$18,BC4134))</f>
        <v>14.149793736146679</v>
      </c>
      <c r="BE4134" s="221">
        <f t="shared" si="9201"/>
        <v>4.4686627393568852</v>
      </c>
      <c r="BF4134" s="221">
        <f>BE4134/PRODUCT($BG$6:BG4133)</f>
        <v>1.0003623951165008</v>
      </c>
      <c r="BG4134" s="16">
        <f t="shared" si="9267"/>
        <v>1.0003623951165008</v>
      </c>
      <c r="BH4134" s="10">
        <f t="shared" si="9268"/>
        <v>13.227421752280089</v>
      </c>
      <c r="BI4134" s="90"/>
      <c r="BJ4134" s="17">
        <f t="shared" si="9250"/>
        <v>50127</v>
      </c>
      <c r="BK4134" s="16">
        <f t="shared" si="9244"/>
        <v>13.228755873092467</v>
      </c>
      <c r="BL4134" s="10">
        <f ca="1">IFERROR(AVERAGE(INDIRECT("BK"&amp;AC4134-Template!$F$10+1):INDIRECT("BK"&amp;AC4134)),0)</f>
        <v>13.229385180091136</v>
      </c>
      <c r="BM4134" s="35"/>
      <c r="BN4134" s="86"/>
      <c r="BO4134" s="35"/>
      <c r="BP4134" s="35"/>
      <c r="BQ4134" s="35"/>
      <c r="BR4134" s="35"/>
      <c r="BS4134" s="35"/>
      <c r="BT4134" s="35"/>
      <c r="BU4134" s="35"/>
      <c r="BV4134" s="35"/>
      <c r="BW4134" s="35"/>
      <c r="BX4134" s="35"/>
      <c r="BY4134" s="35"/>
      <c r="BZ4134" s="35"/>
      <c r="CA4134" s="35"/>
      <c r="CB4134" s="35"/>
      <c r="CC4134" s="35"/>
      <c r="CD4134" s="35"/>
      <c r="CE4134" s="35"/>
      <c r="CF4134" s="35"/>
      <c r="CG4134" s="35"/>
      <c r="CH4134" s="35"/>
    </row>
    <row r="4135" spans="1:86" ht="15.6" x14ac:dyDescent="0.3">
      <c r="A4135" s="35"/>
      <c r="B4135" s="86"/>
      <c r="C4135" s="35"/>
      <c r="D4135" s="35"/>
      <c r="E4135" s="35"/>
      <c r="F4135" s="35"/>
      <c r="G4135" s="35"/>
      <c r="H4135" s="35"/>
      <c r="I4135" s="35"/>
      <c r="J4135" s="35"/>
      <c r="K4135" s="35"/>
      <c r="L4135" s="35"/>
      <c r="M4135" s="35"/>
      <c r="N4135" s="35"/>
      <c r="O4135" s="35"/>
      <c r="P4135" s="35"/>
      <c r="Q4135" s="35"/>
      <c r="R4135" s="35"/>
      <c r="S4135" s="35"/>
      <c r="T4135" s="17">
        <f t="shared" si="9245"/>
        <v>50151</v>
      </c>
      <c r="U4135" s="216">
        <f t="shared" si="9239"/>
        <v>2</v>
      </c>
      <c r="V4135" s="216">
        <f t="shared" si="9245"/>
        <v>4130</v>
      </c>
      <c r="W4135" s="16">
        <f t="shared" si="9251"/>
        <v>11.315068493150685</v>
      </c>
      <c r="X4135" s="16" t="e">
        <f>IF(Template!$F$7="Linear interpolation",LinInterp($I$5:$I$22,$G$5:$G$22,W4135),CubicSpline($I$5:$I$22,$G$5:$G$22,W4135))</f>
        <v>#VALUE!</v>
      </c>
      <c r="Y4135" s="221" t="e">
        <f t="shared" si="9240"/>
        <v>#VALUE!</v>
      </c>
      <c r="Z4135" s="221" t="e">
        <f>Y4135/PRODUCT($AA$6:AA4134)</f>
        <v>#VALUE!</v>
      </c>
      <c r="AA4135" s="16" t="e">
        <f t="shared" si="9246"/>
        <v>#VALUE!</v>
      </c>
      <c r="AB4135" s="10" t="e">
        <f t="shared" si="9247"/>
        <v>#VALUE!</v>
      </c>
      <c r="AC4135" s="90">
        <f t="shared" si="9218"/>
        <v>4135</v>
      </c>
      <c r="AD4135" s="17">
        <f t="shared" si="9256"/>
        <v>50128</v>
      </c>
      <c r="AE4135" s="16" t="e">
        <f t="shared" si="9241"/>
        <v>#VALUE!</v>
      </c>
      <c r="AF4135" s="10">
        <f ca="1">IFERROR(AVERAGE(INDIRECT("AE"&amp;AC4135-Template!$F$10+1):INDIRECT("AE"&amp;AC4135)),0)</f>
        <v>0</v>
      </c>
      <c r="AG4135" s="35"/>
      <c r="AH4135" s="86"/>
      <c r="AI4135" s="35"/>
      <c r="AJ4135" s="35"/>
      <c r="AK4135" s="35"/>
      <c r="AL4135" s="35"/>
      <c r="AM4135" s="35"/>
      <c r="AN4135" s="35"/>
      <c r="AO4135" s="35"/>
      <c r="AP4135" s="35"/>
      <c r="AQ4135" s="35"/>
      <c r="AR4135" s="35"/>
      <c r="AS4135" s="35"/>
      <c r="AT4135" s="35"/>
      <c r="AU4135" s="35"/>
      <c r="AV4135" s="35"/>
      <c r="AW4135" s="35"/>
      <c r="AX4135" s="35"/>
      <c r="AY4135" s="35"/>
      <c r="AZ4135" s="17">
        <f t="shared" ref="AZ4135" si="9319">AZ4134+1</f>
        <v>50151</v>
      </c>
      <c r="BA4135" s="216">
        <f t="shared" si="9264"/>
        <v>2</v>
      </c>
      <c r="BB4135" s="216">
        <f t="shared" ref="BB4135" si="9320">BB4134+1</f>
        <v>4130</v>
      </c>
      <c r="BC4135" s="16">
        <f t="shared" si="9266"/>
        <v>11.315068493150685</v>
      </c>
      <c r="BD4135" s="16">
        <f>IF(Template!$F$7="Linear interpolation",LinInterp($AO$5:$AO$18,$AM$5:$AM$18,BC4135),CubicSpline($AO$5:$AO$18,$AM$5:$AM$18,BC4135))</f>
        <v>14.149791245376957</v>
      </c>
      <c r="BE4135" s="221">
        <f t="shared" si="9201"/>
        <v>4.470282173245419</v>
      </c>
      <c r="BF4135" s="221">
        <f>BE4135/PRODUCT($BG$6:BG4134)</f>
        <v>1.0003623978767229</v>
      </c>
      <c r="BG4135" s="16">
        <f t="shared" si="9267"/>
        <v>1.0003623978767229</v>
      </c>
      <c r="BH4135" s="10">
        <f t="shared" si="9268"/>
        <v>13.227522500384946</v>
      </c>
      <c r="BI4135" s="90"/>
      <c r="BJ4135" s="17">
        <f t="shared" si="9250"/>
        <v>50128</v>
      </c>
      <c r="BK4135" s="16">
        <f t="shared" si="9244"/>
        <v>13.228755873092467</v>
      </c>
      <c r="BL4135" s="10">
        <f ca="1">IFERROR(AVERAGE(INDIRECT("BK"&amp;AC4135-Template!$F$10+1):INDIRECT("BK"&amp;AC4135)),0)</f>
        <v>13.229342314530594</v>
      </c>
      <c r="BM4135" s="35"/>
      <c r="BN4135" s="86"/>
      <c r="BO4135" s="35"/>
      <c r="BP4135" s="35"/>
      <c r="BQ4135" s="35"/>
      <c r="BR4135" s="35"/>
      <c r="BS4135" s="35"/>
      <c r="BT4135" s="35"/>
      <c r="BU4135" s="35"/>
      <c r="BV4135" s="35"/>
      <c r="BW4135" s="35"/>
      <c r="BX4135" s="35"/>
      <c r="BY4135" s="35"/>
      <c r="BZ4135" s="35"/>
      <c r="CA4135" s="35"/>
      <c r="CB4135" s="35"/>
      <c r="CC4135" s="35"/>
      <c r="CD4135" s="35"/>
      <c r="CE4135" s="35"/>
      <c r="CF4135" s="35"/>
      <c r="CG4135" s="35"/>
      <c r="CH4135" s="35"/>
    </row>
    <row r="4136" spans="1:86" ht="15.6" x14ac:dyDescent="0.3">
      <c r="A4136" s="35"/>
      <c r="B4136" s="86"/>
      <c r="C4136" s="35"/>
      <c r="D4136" s="35"/>
      <c r="E4136" s="35"/>
      <c r="F4136" s="35"/>
      <c r="G4136" s="35"/>
      <c r="H4136" s="35"/>
      <c r="I4136" s="35"/>
      <c r="J4136" s="35"/>
      <c r="K4136" s="35"/>
      <c r="L4136" s="35"/>
      <c r="M4136" s="35"/>
      <c r="N4136" s="35"/>
      <c r="O4136" s="35"/>
      <c r="P4136" s="35"/>
      <c r="Q4136" s="35"/>
      <c r="R4136" s="35"/>
      <c r="S4136" s="35"/>
      <c r="T4136" s="17">
        <f t="shared" si="9245"/>
        <v>50152</v>
      </c>
      <c r="U4136" s="216">
        <f t="shared" si="9239"/>
        <v>3</v>
      </c>
      <c r="V4136" s="216">
        <f t="shared" si="9245"/>
        <v>4131</v>
      </c>
      <c r="W4136" s="16">
        <f t="shared" si="9251"/>
        <v>11.317808219178081</v>
      </c>
      <c r="X4136" s="16" t="e">
        <f>IF(Template!$F$7="Linear interpolation",LinInterp($I$5:$I$22,$G$5:$G$22,W4136),CubicSpline($I$5:$I$22,$G$5:$G$22,W4136))</f>
        <v>#VALUE!</v>
      </c>
      <c r="Y4136" s="221" t="e">
        <f t="shared" si="9240"/>
        <v>#VALUE!</v>
      </c>
      <c r="Z4136" s="221" t="e">
        <f>Y4136/PRODUCT($AA$6:AA4135)</f>
        <v>#VALUE!</v>
      </c>
      <c r="AA4136" s="16" t="e">
        <f t="shared" si="9246"/>
        <v>#VALUE!</v>
      </c>
      <c r="AB4136" s="10" t="e">
        <f t="shared" si="9247"/>
        <v>#VALUE!</v>
      </c>
      <c r="AC4136" s="90">
        <f t="shared" si="9218"/>
        <v>4136</v>
      </c>
      <c r="AD4136" s="17">
        <f t="shared" si="9256"/>
        <v>50129</v>
      </c>
      <c r="AE4136" s="16" t="e">
        <f t="shared" si="9241"/>
        <v>#VALUE!</v>
      </c>
      <c r="AF4136" s="10">
        <f ca="1">IFERROR(AVERAGE(INDIRECT("AE"&amp;AC4136-Template!$F$10+1):INDIRECT("AE"&amp;AC4136)),0)</f>
        <v>0</v>
      </c>
      <c r="AG4136" s="35"/>
      <c r="AH4136" s="86"/>
      <c r="AI4136" s="35"/>
      <c r="AJ4136" s="35"/>
      <c r="AK4136" s="35"/>
      <c r="AL4136" s="35"/>
      <c r="AM4136" s="35"/>
      <c r="AN4136" s="35"/>
      <c r="AO4136" s="35"/>
      <c r="AP4136" s="35"/>
      <c r="AQ4136" s="35"/>
      <c r="AR4136" s="35"/>
      <c r="AS4136" s="35"/>
      <c r="AT4136" s="35"/>
      <c r="AU4136" s="35"/>
      <c r="AV4136" s="35"/>
      <c r="AW4136" s="35"/>
      <c r="AX4136" s="35"/>
      <c r="AY4136" s="35"/>
      <c r="AZ4136" s="17">
        <f t="shared" ref="AZ4136" si="9321">AZ4135+1</f>
        <v>50152</v>
      </c>
      <c r="BA4136" s="216">
        <f t="shared" si="9264"/>
        <v>3</v>
      </c>
      <c r="BB4136" s="216">
        <f t="shared" ref="BB4136" si="9322">BB4135+1</f>
        <v>4131</v>
      </c>
      <c r="BC4136" s="16">
        <f t="shared" si="9266"/>
        <v>11.317808219178081</v>
      </c>
      <c r="BD4136" s="16">
        <f>IF(Template!$F$7="Linear interpolation",LinInterp($AO$5:$AO$18,$AM$5:$AM$18,BC4136),CubicSpline($AO$5:$AO$18,$AM$5:$AM$18,BC4136))</f>
        <v>14.149788741717833</v>
      </c>
      <c r="BE4136" s="221">
        <f t="shared" si="9201"/>
        <v>4.4719021877637131</v>
      </c>
      <c r="BF4136" s="221">
        <f>BE4136/PRODUCT($BG$6:BG4135)</f>
        <v>1.000362396478681</v>
      </c>
      <c r="BG4136" s="16">
        <f t="shared" si="9267"/>
        <v>1.000362396478681</v>
      </c>
      <c r="BH4136" s="10">
        <f t="shared" si="9268"/>
        <v>13.227471471855434</v>
      </c>
      <c r="BI4136" s="90"/>
      <c r="BJ4136" s="17">
        <f t="shared" si="9250"/>
        <v>50129</v>
      </c>
      <c r="BK4136" s="16">
        <f t="shared" si="9244"/>
        <v>13.228468672345395</v>
      </c>
      <c r="BL4136" s="10">
        <f ca="1">IFERROR(AVERAGE(INDIRECT("BK"&amp;AC4136-Template!$F$10+1):INDIRECT("BK"&amp;AC4136)),0)</f>
        <v>13.229289875611821</v>
      </c>
      <c r="BM4136" s="35"/>
      <c r="BN4136" s="86"/>
      <c r="BO4136" s="35"/>
      <c r="BP4136" s="35"/>
      <c r="BQ4136" s="35"/>
      <c r="BR4136" s="35"/>
      <c r="BS4136" s="35"/>
      <c r="BT4136" s="35"/>
      <c r="BU4136" s="35"/>
      <c r="BV4136" s="35"/>
      <c r="BW4136" s="35"/>
      <c r="BX4136" s="35"/>
      <c r="BY4136" s="35"/>
      <c r="BZ4136" s="35"/>
      <c r="CA4136" s="35"/>
      <c r="CB4136" s="35"/>
      <c r="CC4136" s="35"/>
      <c r="CD4136" s="35"/>
      <c r="CE4136" s="35"/>
      <c r="CF4136" s="35"/>
      <c r="CG4136" s="35"/>
      <c r="CH4136" s="35"/>
    </row>
    <row r="4137" spans="1:86" ht="15.6" x14ac:dyDescent="0.3">
      <c r="A4137" s="35"/>
      <c r="B4137" s="86"/>
      <c r="C4137" s="35"/>
      <c r="D4137" s="35"/>
      <c r="E4137" s="35"/>
      <c r="F4137" s="35"/>
      <c r="G4137" s="35"/>
      <c r="H4137" s="35"/>
      <c r="I4137" s="35"/>
      <c r="J4137" s="35"/>
      <c r="K4137" s="35"/>
      <c r="L4137" s="35"/>
      <c r="M4137" s="35"/>
      <c r="N4137" s="35"/>
      <c r="O4137" s="35"/>
      <c r="P4137" s="35"/>
      <c r="Q4137" s="35"/>
      <c r="R4137" s="35"/>
      <c r="S4137" s="35"/>
      <c r="T4137" s="17">
        <f t="shared" si="9245"/>
        <v>50153</v>
      </c>
      <c r="U4137" s="216">
        <f t="shared" si="9239"/>
        <v>4</v>
      </c>
      <c r="V4137" s="216">
        <f t="shared" si="9245"/>
        <v>4132</v>
      </c>
      <c r="W4137" s="16">
        <f t="shared" si="9251"/>
        <v>11.32054794520548</v>
      </c>
      <c r="X4137" s="16" t="e">
        <f>IF(Template!$F$7="Linear interpolation",LinInterp($I$5:$I$22,$G$5:$G$22,W4137),CubicSpline($I$5:$I$22,$G$5:$G$22,W4137))</f>
        <v>#VALUE!</v>
      </c>
      <c r="Y4137" s="221" t="e">
        <f t="shared" si="9240"/>
        <v>#VALUE!</v>
      </c>
      <c r="Z4137" s="221" t="e">
        <f>Y4137/PRODUCT($AA$6:AA4136)</f>
        <v>#VALUE!</v>
      </c>
      <c r="AA4137" s="16" t="e">
        <f t="shared" si="9246"/>
        <v>#VALUE!</v>
      </c>
      <c r="AB4137" s="10" t="e">
        <f t="shared" si="9247"/>
        <v>#VALUE!</v>
      </c>
      <c r="AC4137" s="90">
        <f t="shared" si="9218"/>
        <v>4137</v>
      </c>
      <c r="AD4137" s="17">
        <f t="shared" si="9256"/>
        <v>50130</v>
      </c>
      <c r="AE4137" s="16" t="e">
        <f t="shared" si="9241"/>
        <v>#VALUE!</v>
      </c>
      <c r="AF4137" s="10">
        <f ca="1">IFERROR(AVERAGE(INDIRECT("AE"&amp;AC4137-Template!$F$10+1):INDIRECT("AE"&amp;AC4137)),0)</f>
        <v>0</v>
      </c>
      <c r="AG4137" s="35"/>
      <c r="AH4137" s="86"/>
      <c r="AI4137" s="35"/>
      <c r="AJ4137" s="35"/>
      <c r="AK4137" s="35"/>
      <c r="AL4137" s="35"/>
      <c r="AM4137" s="35"/>
      <c r="AN4137" s="35"/>
      <c r="AO4137" s="35"/>
      <c r="AP4137" s="35"/>
      <c r="AQ4137" s="35"/>
      <c r="AR4137" s="35"/>
      <c r="AS4137" s="35"/>
      <c r="AT4137" s="35"/>
      <c r="AU4137" s="35"/>
      <c r="AV4137" s="35"/>
      <c r="AW4137" s="35"/>
      <c r="AX4137" s="35"/>
      <c r="AY4137" s="35"/>
      <c r="AZ4137" s="17">
        <f t="shared" ref="AZ4137" si="9323">AZ4136+1</f>
        <v>50153</v>
      </c>
      <c r="BA4137" s="216">
        <f t="shared" si="9264"/>
        <v>4</v>
      </c>
      <c r="BB4137" s="216">
        <f t="shared" ref="BB4137" si="9324">BB4136+1</f>
        <v>4132</v>
      </c>
      <c r="BC4137" s="16">
        <f t="shared" si="9266"/>
        <v>11.32054794520548</v>
      </c>
      <c r="BD4137" s="16">
        <f>IF(Template!$F$7="Linear interpolation",LinInterp($AO$5:$AO$18,$AM$5:$AM$18,BC4137),CubicSpline($AO$5:$AO$18,$AM$5:$AM$18,BC4137))</f>
        <v>14.149786225142453</v>
      </c>
      <c r="BE4137" s="221">
        <f t="shared" si="9201"/>
        <v>4.4735227831015836</v>
      </c>
      <c r="BF4137" s="221">
        <f>BE4137/PRODUCT($BG$6:BG4136)</f>
        <v>1.0003623950770446</v>
      </c>
      <c r="BG4137" s="16">
        <f t="shared" si="9267"/>
        <v>1.0003623950770446</v>
      </c>
      <c r="BH4137" s="10">
        <f t="shared" si="9268"/>
        <v>13.227420312128203</v>
      </c>
      <c r="BI4137" s="90"/>
      <c r="BJ4137" s="17">
        <f t="shared" si="9250"/>
        <v>50130</v>
      </c>
      <c r="BK4137" s="16">
        <f t="shared" si="9244"/>
        <v>13.228563976214968</v>
      </c>
      <c r="BL4137" s="10">
        <f ca="1">IFERROR(AVERAGE(INDIRECT("BK"&amp;AC4137-Template!$F$10+1):INDIRECT("BK"&amp;AC4137)),0)</f>
        <v>13.229240613488701</v>
      </c>
      <c r="BM4137" s="35"/>
      <c r="BN4137" s="86"/>
      <c r="BO4137" s="35"/>
      <c r="BP4137" s="35"/>
      <c r="BQ4137" s="35"/>
      <c r="BR4137" s="35"/>
      <c r="BS4137" s="35"/>
      <c r="BT4137" s="35"/>
      <c r="BU4137" s="35"/>
      <c r="BV4137" s="35"/>
      <c r="BW4137" s="35"/>
      <c r="BX4137" s="35"/>
      <c r="BY4137" s="35"/>
      <c r="BZ4137" s="35"/>
      <c r="CA4137" s="35"/>
      <c r="CB4137" s="35"/>
      <c r="CC4137" s="35"/>
      <c r="CD4137" s="35"/>
      <c r="CE4137" s="35"/>
      <c r="CF4137" s="35"/>
      <c r="CG4137" s="35"/>
      <c r="CH4137" s="35"/>
    </row>
    <row r="4138" spans="1:86" ht="15.6" x14ac:dyDescent="0.3">
      <c r="A4138" s="35"/>
      <c r="B4138" s="86"/>
      <c r="C4138" s="35"/>
      <c r="D4138" s="35"/>
      <c r="E4138" s="35"/>
      <c r="F4138" s="35"/>
      <c r="G4138" s="35"/>
      <c r="H4138" s="35"/>
      <c r="I4138" s="35"/>
      <c r="J4138" s="35"/>
      <c r="K4138" s="35"/>
      <c r="L4138" s="35"/>
      <c r="M4138" s="35"/>
      <c r="N4138" s="35"/>
      <c r="O4138" s="35"/>
      <c r="P4138" s="35"/>
      <c r="Q4138" s="35"/>
      <c r="R4138" s="35"/>
      <c r="S4138" s="35"/>
      <c r="T4138" s="17">
        <f t="shared" si="9245"/>
        <v>50154</v>
      </c>
      <c r="U4138" s="216">
        <f t="shared" si="9239"/>
        <v>5</v>
      </c>
      <c r="V4138" s="216">
        <f t="shared" si="9245"/>
        <v>4133</v>
      </c>
      <c r="W4138" s="16">
        <f t="shared" si="9251"/>
        <v>11.323287671232876</v>
      </c>
      <c r="X4138" s="16" t="e">
        <f>IF(Template!$F$7="Linear interpolation",LinInterp($I$5:$I$22,$G$5:$G$22,W4138),CubicSpline($I$5:$I$22,$G$5:$G$22,W4138))</f>
        <v>#VALUE!</v>
      </c>
      <c r="Y4138" s="221" t="e">
        <f t="shared" si="9240"/>
        <v>#VALUE!</v>
      </c>
      <c r="Z4138" s="221" t="e">
        <f>Y4138/PRODUCT($AA$6:AA4137)</f>
        <v>#VALUE!</v>
      </c>
      <c r="AA4138" s="16" t="e">
        <f t="shared" si="9246"/>
        <v>#VALUE!</v>
      </c>
      <c r="AB4138" s="10" t="e">
        <f t="shared" si="9247"/>
        <v>#VALUE!</v>
      </c>
      <c r="AC4138" s="90">
        <f t="shared" si="9218"/>
        <v>4138</v>
      </c>
      <c r="AD4138" s="17">
        <f t="shared" si="9256"/>
        <v>50131</v>
      </c>
      <c r="AE4138" s="16" t="e">
        <f t="shared" si="9241"/>
        <v>#VALUE!</v>
      </c>
      <c r="AF4138" s="10">
        <f ca="1">IFERROR(AVERAGE(INDIRECT("AE"&amp;AC4138-Template!$F$10+1):INDIRECT("AE"&amp;AC4138)),0)</f>
        <v>0</v>
      </c>
      <c r="AG4138" s="35"/>
      <c r="AH4138" s="86"/>
      <c r="AI4138" s="35"/>
      <c r="AJ4138" s="35"/>
      <c r="AK4138" s="35"/>
      <c r="AL4138" s="35"/>
      <c r="AM4138" s="35"/>
      <c r="AN4138" s="35"/>
      <c r="AO4138" s="35"/>
      <c r="AP4138" s="35"/>
      <c r="AQ4138" s="35"/>
      <c r="AR4138" s="35"/>
      <c r="AS4138" s="35"/>
      <c r="AT4138" s="35"/>
      <c r="AU4138" s="35"/>
      <c r="AV4138" s="35"/>
      <c r="AW4138" s="35"/>
      <c r="AX4138" s="35"/>
      <c r="AY4138" s="35"/>
      <c r="AZ4138" s="17">
        <f t="shared" ref="AZ4138" si="9325">AZ4137+1</f>
        <v>50154</v>
      </c>
      <c r="BA4138" s="216">
        <f t="shared" si="9264"/>
        <v>5</v>
      </c>
      <c r="BB4138" s="216">
        <f t="shared" ref="BB4138" si="9326">BB4137+1</f>
        <v>4133</v>
      </c>
      <c r="BC4138" s="16">
        <f t="shared" si="9266"/>
        <v>11.323287671232876</v>
      </c>
      <c r="BD4138" s="16">
        <f>IF(Template!$F$7="Linear interpolation",LinInterp($AO$5:$AO$18,$AM$5:$AM$18,BC4138),CubicSpline($AO$5:$AO$18,$AM$5:$AM$18,BC4138))</f>
        <v>14.149783695623963</v>
      </c>
      <c r="BE4138" s="221">
        <f t="shared" si="9201"/>
        <v>4.4751439594489026</v>
      </c>
      <c r="BF4138" s="221">
        <f>BE4138/PRODUCT($BG$6:BG4137)</f>
        <v>1.0003623936718156</v>
      </c>
      <c r="BG4138" s="16">
        <f t="shared" si="9267"/>
        <v>1.0003623936718156</v>
      </c>
      <c r="BH4138" s="10">
        <f t="shared" si="9268"/>
        <v>13.227369021268087</v>
      </c>
      <c r="BI4138" s="90"/>
      <c r="BJ4138" s="17">
        <f t="shared" si="9250"/>
        <v>50131</v>
      </c>
      <c r="BK4138" s="16">
        <f t="shared" si="9244"/>
        <v>13.228515679650222</v>
      </c>
      <c r="BL4138" s="10">
        <f ca="1">IFERROR(AVERAGE(INDIRECT("BK"&amp;AC4138-Template!$F$10+1):INDIRECT("BK"&amp;AC4138)),0)</f>
        <v>13.229198600999702</v>
      </c>
      <c r="BM4138" s="35"/>
      <c r="BN4138" s="86"/>
      <c r="BO4138" s="35"/>
      <c r="BP4138" s="35"/>
      <c r="BQ4138" s="35"/>
      <c r="BR4138" s="35"/>
      <c r="BS4138" s="35"/>
      <c r="BT4138" s="35"/>
      <c r="BU4138" s="35"/>
      <c r="BV4138" s="35"/>
      <c r="BW4138" s="35"/>
      <c r="BX4138" s="35"/>
      <c r="BY4138" s="35"/>
      <c r="BZ4138" s="35"/>
      <c r="CA4138" s="35"/>
      <c r="CB4138" s="35"/>
      <c r="CC4138" s="35"/>
      <c r="CD4138" s="35"/>
      <c r="CE4138" s="35"/>
      <c r="CF4138" s="35"/>
      <c r="CG4138" s="35"/>
      <c r="CH4138" s="35"/>
    </row>
    <row r="4139" spans="1:86" ht="15.6" x14ac:dyDescent="0.3">
      <c r="A4139" s="35"/>
      <c r="B4139" s="86"/>
      <c r="C4139" s="35"/>
      <c r="D4139" s="35"/>
      <c r="E4139" s="35"/>
      <c r="F4139" s="35"/>
      <c r="G4139" s="35"/>
      <c r="H4139" s="35"/>
      <c r="I4139" s="35"/>
      <c r="J4139" s="35"/>
      <c r="K4139" s="35"/>
      <c r="L4139" s="35"/>
      <c r="M4139" s="35"/>
      <c r="N4139" s="35"/>
      <c r="O4139" s="35"/>
      <c r="P4139" s="35"/>
      <c r="Q4139" s="35"/>
      <c r="R4139" s="35"/>
      <c r="S4139" s="35"/>
      <c r="T4139" s="17">
        <f t="shared" si="9245"/>
        <v>50155</v>
      </c>
      <c r="U4139" s="216">
        <f t="shared" si="9239"/>
        <v>6</v>
      </c>
      <c r="V4139" s="216">
        <f t="shared" si="9245"/>
        <v>4134</v>
      </c>
      <c r="W4139" s="16">
        <f t="shared" si="9251"/>
        <v>11.326027397260274</v>
      </c>
      <c r="X4139" s="16" t="e">
        <f>IF(Template!$F$7="Linear interpolation",LinInterp($I$5:$I$22,$G$5:$G$22,W4139),CubicSpline($I$5:$I$22,$G$5:$G$22,W4139))</f>
        <v>#VALUE!</v>
      </c>
      <c r="Y4139" s="221" t="e">
        <f t="shared" si="9240"/>
        <v>#VALUE!</v>
      </c>
      <c r="Z4139" s="221" t="e">
        <f>Y4139/PRODUCT($AA$6:AA4138)</f>
        <v>#VALUE!</v>
      </c>
      <c r="AA4139" s="16" t="e">
        <f t="shared" si="9246"/>
        <v>#VALUE!</v>
      </c>
      <c r="AB4139" s="10" t="e">
        <f t="shared" si="9247"/>
        <v>#VALUE!</v>
      </c>
      <c r="AC4139" s="90">
        <f t="shared" si="9218"/>
        <v>4139</v>
      </c>
      <c r="AD4139" s="17">
        <f t="shared" si="9256"/>
        <v>50132</v>
      </c>
      <c r="AE4139" s="16" t="e">
        <f t="shared" si="9241"/>
        <v>#VALUE!</v>
      </c>
      <c r="AF4139" s="10">
        <f ca="1">IFERROR(AVERAGE(INDIRECT("AE"&amp;AC4139-Template!$F$10+1):INDIRECT("AE"&amp;AC4139)),0)</f>
        <v>0</v>
      </c>
      <c r="AG4139" s="35"/>
      <c r="AH4139" s="86"/>
      <c r="AI4139" s="35"/>
      <c r="AJ4139" s="35"/>
      <c r="AK4139" s="35"/>
      <c r="AL4139" s="35"/>
      <c r="AM4139" s="35"/>
      <c r="AN4139" s="35"/>
      <c r="AO4139" s="35"/>
      <c r="AP4139" s="35"/>
      <c r="AQ4139" s="35"/>
      <c r="AR4139" s="35"/>
      <c r="AS4139" s="35"/>
      <c r="AT4139" s="35"/>
      <c r="AU4139" s="35"/>
      <c r="AV4139" s="35"/>
      <c r="AW4139" s="35"/>
      <c r="AX4139" s="35"/>
      <c r="AY4139" s="35"/>
      <c r="AZ4139" s="17">
        <f t="shared" ref="AZ4139" si="9327">AZ4138+1</f>
        <v>50155</v>
      </c>
      <c r="BA4139" s="216">
        <f t="shared" si="9264"/>
        <v>6</v>
      </c>
      <c r="BB4139" s="216">
        <f t="shared" ref="BB4139" si="9328">BB4138+1</f>
        <v>4134</v>
      </c>
      <c r="BC4139" s="16">
        <f t="shared" si="9266"/>
        <v>11.326027397260274</v>
      </c>
      <c r="BD4139" s="16">
        <f>IF(Template!$F$7="Linear interpolation",LinInterp($AO$5:$AO$18,$AM$5:$AM$18,BC4139),CubicSpline($AO$5:$AO$18,$AM$5:$AM$18,BC4139))</f>
        <v>14.149781153135512</v>
      </c>
      <c r="BE4139" s="221">
        <f t="shared" si="9201"/>
        <v>4.4767657169955664</v>
      </c>
      <c r="BF4139" s="221">
        <f>BE4139/PRODUCT($BG$6:BG4138)</f>
        <v>1.0003623922629885</v>
      </c>
      <c r="BG4139" s="16">
        <f t="shared" si="9267"/>
        <v>1.0003623936718156</v>
      </c>
      <c r="BH4139" s="10">
        <f t="shared" si="9268"/>
        <v>13.227369021268087</v>
      </c>
      <c r="BI4139" s="90"/>
      <c r="BJ4139" s="17">
        <f t="shared" si="9250"/>
        <v>50132</v>
      </c>
      <c r="BK4139" s="16">
        <f t="shared" si="9244"/>
        <v>13.228467253978749</v>
      </c>
      <c r="BL4139" s="10">
        <f ca="1">IFERROR(AVERAGE(INDIRECT("BK"&amp;AC4139-Template!$F$10+1):INDIRECT("BK"&amp;AC4139)),0)</f>
        <v>13.229152035175041</v>
      </c>
      <c r="BM4139" s="35"/>
      <c r="BN4139" s="86"/>
      <c r="BO4139" s="35"/>
      <c r="BP4139" s="35"/>
      <c r="BQ4139" s="35"/>
      <c r="BR4139" s="35"/>
      <c r="BS4139" s="35"/>
      <c r="BT4139" s="35"/>
      <c r="BU4139" s="35"/>
      <c r="BV4139" s="35"/>
      <c r="BW4139" s="35"/>
      <c r="BX4139" s="35"/>
      <c r="BY4139" s="35"/>
      <c r="BZ4139" s="35"/>
      <c r="CA4139" s="35"/>
      <c r="CB4139" s="35"/>
      <c r="CC4139" s="35"/>
      <c r="CD4139" s="35"/>
      <c r="CE4139" s="35"/>
      <c r="CF4139" s="35"/>
      <c r="CG4139" s="35"/>
      <c r="CH4139" s="35"/>
    </row>
    <row r="4140" spans="1:86" ht="15.6" x14ac:dyDescent="0.3">
      <c r="A4140" s="35"/>
      <c r="B4140" s="86"/>
      <c r="C4140" s="35"/>
      <c r="D4140" s="35"/>
      <c r="E4140" s="35"/>
      <c r="F4140" s="35"/>
      <c r="G4140" s="35"/>
      <c r="H4140" s="35"/>
      <c r="I4140" s="35"/>
      <c r="J4140" s="35"/>
      <c r="K4140" s="35"/>
      <c r="L4140" s="35"/>
      <c r="M4140" s="35"/>
      <c r="N4140" s="35"/>
      <c r="O4140" s="35"/>
      <c r="P4140" s="35"/>
      <c r="Q4140" s="35"/>
      <c r="R4140" s="35"/>
      <c r="S4140" s="35"/>
      <c r="T4140" s="17">
        <f t="shared" si="9245"/>
        <v>50156</v>
      </c>
      <c r="U4140" s="216">
        <f t="shared" si="9239"/>
        <v>7</v>
      </c>
      <c r="V4140" s="216">
        <f t="shared" si="9245"/>
        <v>4135</v>
      </c>
      <c r="W4140" s="16">
        <f t="shared" si="9251"/>
        <v>11.328767123287671</v>
      </c>
      <c r="X4140" s="16" t="e">
        <f>IF(Template!$F$7="Linear interpolation",LinInterp($I$5:$I$22,$G$5:$G$22,W4140),CubicSpline($I$5:$I$22,$G$5:$G$22,W4140))</f>
        <v>#VALUE!</v>
      </c>
      <c r="Y4140" s="221" t="e">
        <f t="shared" si="9240"/>
        <v>#VALUE!</v>
      </c>
      <c r="Z4140" s="221" t="e">
        <f>Y4140/PRODUCT($AA$6:AA4139)</f>
        <v>#VALUE!</v>
      </c>
      <c r="AA4140" s="16" t="e">
        <f t="shared" si="9246"/>
        <v>#VALUE!</v>
      </c>
      <c r="AB4140" s="10" t="e">
        <f t="shared" si="9247"/>
        <v>#VALUE!</v>
      </c>
      <c r="AC4140" s="90">
        <f t="shared" si="9218"/>
        <v>4140</v>
      </c>
      <c r="AD4140" s="17">
        <f t="shared" si="9256"/>
        <v>50133</v>
      </c>
      <c r="AE4140" s="16" t="e">
        <f t="shared" si="9241"/>
        <v>#VALUE!</v>
      </c>
      <c r="AF4140" s="10">
        <f ca="1">IFERROR(AVERAGE(INDIRECT("AE"&amp;AC4140-Template!$F$10+1):INDIRECT("AE"&amp;AC4140)),0)</f>
        <v>0</v>
      </c>
      <c r="AG4140" s="35"/>
      <c r="AH4140" s="86"/>
      <c r="AI4140" s="35"/>
      <c r="AJ4140" s="35"/>
      <c r="AK4140" s="35"/>
      <c r="AL4140" s="35"/>
      <c r="AM4140" s="35"/>
      <c r="AN4140" s="35"/>
      <c r="AO4140" s="35"/>
      <c r="AP4140" s="35"/>
      <c r="AQ4140" s="35"/>
      <c r="AR4140" s="35"/>
      <c r="AS4140" s="35"/>
      <c r="AT4140" s="35"/>
      <c r="AU4140" s="35"/>
      <c r="AV4140" s="35"/>
      <c r="AW4140" s="35"/>
      <c r="AX4140" s="35"/>
      <c r="AY4140" s="35"/>
      <c r="AZ4140" s="17">
        <f t="shared" ref="AZ4140" si="9329">AZ4139+1</f>
        <v>50156</v>
      </c>
      <c r="BA4140" s="216">
        <f t="shared" si="9264"/>
        <v>7</v>
      </c>
      <c r="BB4140" s="216">
        <f t="shared" ref="BB4140" si="9330">BB4139+1</f>
        <v>4135</v>
      </c>
      <c r="BC4140" s="16">
        <f t="shared" si="9266"/>
        <v>11.328767123287671</v>
      </c>
      <c r="BD4140" s="16">
        <f>IF(Template!$F$7="Linear interpolation",LinInterp($AO$5:$AO$18,$AM$5:$AM$18,BC4140),CubicSpline($AO$5:$AO$18,$AM$5:$AM$18,BC4140))</f>
        <v>14.149778597650245</v>
      </c>
      <c r="BE4140" s="221">
        <f t="shared" si="9201"/>
        <v>4.4783880559315001</v>
      </c>
      <c r="BF4140" s="221">
        <f>BE4140/PRODUCT($BG$6:BG4139)</f>
        <v>1.0003623894417315</v>
      </c>
      <c r="BG4140" s="16">
        <f t="shared" si="9267"/>
        <v>1.0003623936718156</v>
      </c>
      <c r="BH4140" s="10">
        <f t="shared" si="9268"/>
        <v>13.227369021268087</v>
      </c>
      <c r="BI4140" s="90"/>
      <c r="BJ4140" s="17">
        <f t="shared" si="9250"/>
        <v>50133</v>
      </c>
      <c r="BK4140" s="16">
        <f t="shared" si="9244"/>
        <v>13.228418698827738</v>
      </c>
      <c r="BL4140" s="10">
        <f ca="1">IFERROR(AVERAGE(INDIRECT("BK"&amp;AC4140-Template!$F$10+1):INDIRECT("BK"&amp;AC4140)),0)</f>
        <v>13.229105341465829</v>
      </c>
      <c r="BM4140" s="35"/>
      <c r="BN4140" s="86"/>
      <c r="BO4140" s="35"/>
      <c r="BP4140" s="35"/>
      <c r="BQ4140" s="35"/>
      <c r="BR4140" s="35"/>
      <c r="BS4140" s="35"/>
      <c r="BT4140" s="35"/>
      <c r="BU4140" s="35"/>
      <c r="BV4140" s="35"/>
      <c r="BW4140" s="35"/>
      <c r="BX4140" s="35"/>
      <c r="BY4140" s="35"/>
      <c r="BZ4140" s="35"/>
      <c r="CA4140" s="35"/>
      <c r="CB4140" s="35"/>
      <c r="CC4140" s="35"/>
      <c r="CD4140" s="35"/>
      <c r="CE4140" s="35"/>
      <c r="CF4140" s="35"/>
      <c r="CG4140" s="35"/>
      <c r="CH4140" s="35"/>
    </row>
    <row r="4141" spans="1:86" ht="15.6" x14ac:dyDescent="0.3">
      <c r="A4141" s="35"/>
      <c r="B4141" s="86"/>
      <c r="C4141" s="35"/>
      <c r="D4141" s="35"/>
      <c r="E4141" s="35"/>
      <c r="F4141" s="35"/>
      <c r="G4141" s="35"/>
      <c r="H4141" s="35"/>
      <c r="I4141" s="35"/>
      <c r="J4141" s="35"/>
      <c r="K4141" s="35"/>
      <c r="L4141" s="35"/>
      <c r="M4141" s="35"/>
      <c r="N4141" s="35"/>
      <c r="O4141" s="35"/>
      <c r="P4141" s="35"/>
      <c r="Q4141" s="35"/>
      <c r="R4141" s="35"/>
      <c r="S4141" s="35"/>
      <c r="T4141" s="17">
        <f t="shared" si="9245"/>
        <v>50157</v>
      </c>
      <c r="U4141" s="216">
        <f t="shared" si="9239"/>
        <v>1</v>
      </c>
      <c r="V4141" s="216">
        <f t="shared" si="9245"/>
        <v>4136</v>
      </c>
      <c r="W4141" s="16">
        <f t="shared" si="9251"/>
        <v>11.331506849315069</v>
      </c>
      <c r="X4141" s="16" t="e">
        <f>IF(Template!$F$7="Linear interpolation",LinInterp($I$5:$I$22,$G$5:$G$22,W4141),CubicSpline($I$5:$I$22,$G$5:$G$22,W4141))</f>
        <v>#VALUE!</v>
      </c>
      <c r="Y4141" s="221" t="e">
        <f t="shared" si="9240"/>
        <v>#VALUE!</v>
      </c>
      <c r="Z4141" s="221" t="e">
        <f>Y4141/PRODUCT($AA$6:AA4140)</f>
        <v>#VALUE!</v>
      </c>
      <c r="AA4141" s="16" t="e">
        <f t="shared" si="9246"/>
        <v>#VALUE!</v>
      </c>
      <c r="AB4141" s="10" t="e">
        <f t="shared" si="9247"/>
        <v>#VALUE!</v>
      </c>
      <c r="AC4141" s="90">
        <f t="shared" si="9218"/>
        <v>4141</v>
      </c>
      <c r="AD4141" s="17">
        <f t="shared" si="9256"/>
        <v>50134</v>
      </c>
      <c r="AE4141" s="16" t="e">
        <f t="shared" si="9241"/>
        <v>#VALUE!</v>
      </c>
      <c r="AF4141" s="10">
        <f ca="1">IFERROR(AVERAGE(INDIRECT("AE"&amp;AC4141-Template!$F$10+1):INDIRECT("AE"&amp;AC4141)),0)</f>
        <v>0</v>
      </c>
      <c r="AG4141" s="35"/>
      <c r="AH4141" s="86"/>
      <c r="AI4141" s="35"/>
      <c r="AJ4141" s="35"/>
      <c r="AK4141" s="35"/>
      <c r="AL4141" s="35"/>
      <c r="AM4141" s="35"/>
      <c r="AN4141" s="35"/>
      <c r="AO4141" s="35"/>
      <c r="AP4141" s="35"/>
      <c r="AQ4141" s="35"/>
      <c r="AR4141" s="35"/>
      <c r="AS4141" s="35"/>
      <c r="AT4141" s="35"/>
      <c r="AU4141" s="35"/>
      <c r="AV4141" s="35"/>
      <c r="AW4141" s="35"/>
      <c r="AX4141" s="35"/>
      <c r="AY4141" s="35"/>
      <c r="AZ4141" s="17">
        <f t="shared" ref="AZ4141" si="9331">AZ4140+1</f>
        <v>50157</v>
      </c>
      <c r="BA4141" s="216">
        <f t="shared" si="9264"/>
        <v>1</v>
      </c>
      <c r="BB4141" s="216">
        <f t="shared" ref="BB4141" si="9332">BB4140+1</f>
        <v>4136</v>
      </c>
      <c r="BC4141" s="16">
        <f t="shared" si="9266"/>
        <v>11.331506849315069</v>
      </c>
      <c r="BD4141" s="16">
        <f>IF(Template!$F$7="Linear interpolation",LinInterp($AO$5:$AO$18,$AM$5:$AM$18,BC4141),CubicSpline($AO$5:$AO$18,$AM$5:$AM$18,BC4141))</f>
        <v>14.149776029141313</v>
      </c>
      <c r="BE4141" s="221">
        <f t="shared" si="9201"/>
        <v>4.4800109764466827</v>
      </c>
      <c r="BF4141" s="221">
        <f>BE4141/PRODUCT($BG$6:BG4140)</f>
        <v>1.0003623852044432</v>
      </c>
      <c r="BG4141" s="16">
        <f t="shared" si="9267"/>
        <v>1.0003623852044432</v>
      </c>
      <c r="BH4141" s="10">
        <f t="shared" si="9268"/>
        <v>13.227059962176991</v>
      </c>
      <c r="BI4141" s="90"/>
      <c r="BJ4141" s="17">
        <f t="shared" si="9250"/>
        <v>50134</v>
      </c>
      <c r="BK4141" s="16">
        <f t="shared" si="9244"/>
        <v>13.228418698827738</v>
      </c>
      <c r="BL4141" s="10">
        <f ca="1">IFERROR(AVERAGE(INDIRECT("BK"&amp;AC4141-Template!$F$10+1):INDIRECT("BK"&amp;AC4141)),0)</f>
        <v>13.229060142596913</v>
      </c>
      <c r="BM4141" s="35"/>
      <c r="BN4141" s="86"/>
      <c r="BO4141" s="35"/>
      <c r="BP4141" s="35"/>
      <c r="BQ4141" s="35"/>
      <c r="BR4141" s="35"/>
      <c r="BS4141" s="35"/>
      <c r="BT4141" s="35"/>
      <c r="BU4141" s="35"/>
      <c r="BV4141" s="35"/>
      <c r="BW4141" s="35"/>
      <c r="BX4141" s="35"/>
      <c r="BY4141" s="35"/>
      <c r="BZ4141" s="35"/>
      <c r="CA4141" s="35"/>
      <c r="CB4141" s="35"/>
      <c r="CC4141" s="35"/>
      <c r="CD4141" s="35"/>
      <c r="CE4141" s="35"/>
      <c r="CF4141" s="35"/>
      <c r="CG4141" s="35"/>
      <c r="CH4141" s="35"/>
    </row>
    <row r="4142" spans="1:86" ht="15.6" x14ac:dyDescent="0.3">
      <c r="A4142" s="35"/>
      <c r="B4142" s="86"/>
      <c r="C4142" s="35"/>
      <c r="D4142" s="35"/>
      <c r="E4142" s="35"/>
      <c r="F4142" s="35"/>
      <c r="G4142" s="35"/>
      <c r="H4142" s="35"/>
      <c r="I4142" s="35"/>
      <c r="J4142" s="35"/>
      <c r="K4142" s="35"/>
      <c r="L4142" s="35"/>
      <c r="M4142" s="35"/>
      <c r="N4142" s="35"/>
      <c r="O4142" s="35"/>
      <c r="P4142" s="35"/>
      <c r="Q4142" s="35"/>
      <c r="R4142" s="35"/>
      <c r="S4142" s="35"/>
      <c r="T4142" s="17">
        <f t="shared" si="9245"/>
        <v>50158</v>
      </c>
      <c r="U4142" s="216">
        <f t="shared" si="9239"/>
        <v>2</v>
      </c>
      <c r="V4142" s="216">
        <f t="shared" si="9245"/>
        <v>4137</v>
      </c>
      <c r="W4142" s="16">
        <f t="shared" si="9251"/>
        <v>11.334246575342465</v>
      </c>
      <c r="X4142" s="16" t="e">
        <f>IF(Template!$F$7="Linear interpolation",LinInterp($I$5:$I$22,$G$5:$G$22,W4142),CubicSpline($I$5:$I$22,$G$5:$G$22,W4142))</f>
        <v>#VALUE!</v>
      </c>
      <c r="Y4142" s="221" t="e">
        <f t="shared" si="9240"/>
        <v>#VALUE!</v>
      </c>
      <c r="Z4142" s="221" t="e">
        <f>Y4142/PRODUCT($AA$6:AA4141)</f>
        <v>#VALUE!</v>
      </c>
      <c r="AA4142" s="16" t="e">
        <f t="shared" si="9246"/>
        <v>#VALUE!</v>
      </c>
      <c r="AB4142" s="10" t="e">
        <f t="shared" si="9247"/>
        <v>#VALUE!</v>
      </c>
      <c r="AC4142" s="90">
        <f t="shared" si="9218"/>
        <v>4142</v>
      </c>
      <c r="AD4142" s="17">
        <f t="shared" si="9256"/>
        <v>50135</v>
      </c>
      <c r="AE4142" s="16" t="e">
        <f t="shared" si="9241"/>
        <v>#VALUE!</v>
      </c>
      <c r="AF4142" s="10">
        <f ca="1">IFERROR(AVERAGE(INDIRECT("AE"&amp;AC4142-Template!$F$10+1):INDIRECT("AE"&amp;AC4142)),0)</f>
        <v>0</v>
      </c>
      <c r="AG4142" s="35"/>
      <c r="AH4142" s="86"/>
      <c r="AI4142" s="35"/>
      <c r="AJ4142" s="35"/>
      <c r="AK4142" s="35"/>
      <c r="AL4142" s="35"/>
      <c r="AM4142" s="35"/>
      <c r="AN4142" s="35"/>
      <c r="AO4142" s="35"/>
      <c r="AP4142" s="35"/>
      <c r="AQ4142" s="35"/>
      <c r="AR4142" s="35"/>
      <c r="AS4142" s="35"/>
      <c r="AT4142" s="35"/>
      <c r="AU4142" s="35"/>
      <c r="AV4142" s="35"/>
      <c r="AW4142" s="35"/>
      <c r="AX4142" s="35"/>
      <c r="AY4142" s="35"/>
      <c r="AZ4142" s="17">
        <f t="shared" ref="AZ4142" si="9333">AZ4141+1</f>
        <v>50158</v>
      </c>
      <c r="BA4142" s="216">
        <f t="shared" si="9264"/>
        <v>2</v>
      </c>
      <c r="BB4142" s="216">
        <f t="shared" ref="BB4142" si="9334">BB4141+1</f>
        <v>4137</v>
      </c>
      <c r="BC4142" s="16">
        <f t="shared" si="9266"/>
        <v>11.334246575342465</v>
      </c>
      <c r="BD4142" s="16">
        <f>IF(Template!$F$7="Linear interpolation",LinInterp($AO$5:$AO$18,$AM$5:$AM$18,BC4142),CubicSpline($AO$5:$AO$18,$AM$5:$AM$18,BC4142))</f>
        <v>14.149773447581859</v>
      </c>
      <c r="BE4142" s="221">
        <f t="shared" si="9201"/>
        <v>4.4816344787311264</v>
      </c>
      <c r="BF4142" s="221">
        <f>BE4142/PRODUCT($BG$6:BG4141)</f>
        <v>1.0003623880148909</v>
      </c>
      <c r="BG4142" s="16">
        <f t="shared" si="9267"/>
        <v>1.0003623880148909</v>
      </c>
      <c r="BH4142" s="10">
        <f t="shared" si="9268"/>
        <v>13.227162543516302</v>
      </c>
      <c r="BI4142" s="90"/>
      <c r="BJ4142" s="17">
        <f t="shared" si="9250"/>
        <v>50135</v>
      </c>
      <c r="BK4142" s="16">
        <f t="shared" si="9244"/>
        <v>13.228418698827738</v>
      </c>
      <c r="BL4142" s="10">
        <f ca="1">IFERROR(AVERAGE(INDIRECT("BK"&amp;AC4142-Template!$F$10+1):INDIRECT("BK"&amp;AC4142)),0)</f>
        <v>13.229016442783513</v>
      </c>
      <c r="BM4142" s="35"/>
      <c r="BN4142" s="86"/>
      <c r="BO4142" s="35"/>
      <c r="BP4142" s="35"/>
      <c r="BQ4142" s="35"/>
      <c r="BR4142" s="35"/>
      <c r="BS4142" s="35"/>
      <c r="BT4142" s="35"/>
      <c r="BU4142" s="35"/>
      <c r="BV4142" s="35"/>
      <c r="BW4142" s="35"/>
      <c r="BX4142" s="35"/>
      <c r="BY4142" s="35"/>
      <c r="BZ4142" s="35"/>
      <c r="CA4142" s="35"/>
      <c r="CB4142" s="35"/>
      <c r="CC4142" s="35"/>
      <c r="CD4142" s="35"/>
      <c r="CE4142" s="35"/>
      <c r="CF4142" s="35"/>
      <c r="CG4142" s="35"/>
      <c r="CH4142" s="35"/>
    </row>
    <row r="4143" spans="1:86" ht="15.6" x14ac:dyDescent="0.3">
      <c r="A4143" s="35"/>
      <c r="B4143" s="86"/>
      <c r="C4143" s="35"/>
      <c r="D4143" s="35"/>
      <c r="E4143" s="35"/>
      <c r="F4143" s="35"/>
      <c r="G4143" s="35"/>
      <c r="H4143" s="35"/>
      <c r="I4143" s="35"/>
      <c r="J4143" s="35"/>
      <c r="K4143" s="35"/>
      <c r="L4143" s="35"/>
      <c r="M4143" s="35"/>
      <c r="N4143" s="35"/>
      <c r="O4143" s="35"/>
      <c r="P4143" s="35"/>
      <c r="Q4143" s="35"/>
      <c r="R4143" s="35"/>
      <c r="S4143" s="35"/>
      <c r="T4143" s="17">
        <f t="shared" si="9245"/>
        <v>50159</v>
      </c>
      <c r="U4143" s="216">
        <f t="shared" si="9239"/>
        <v>3</v>
      </c>
      <c r="V4143" s="216">
        <f t="shared" si="9245"/>
        <v>4138</v>
      </c>
      <c r="W4143" s="16">
        <f t="shared" si="9251"/>
        <v>11.336986301369864</v>
      </c>
      <c r="X4143" s="16" t="e">
        <f>IF(Template!$F$7="Linear interpolation",LinInterp($I$5:$I$22,$G$5:$G$22,W4143),CubicSpline($I$5:$I$22,$G$5:$G$22,W4143))</f>
        <v>#VALUE!</v>
      </c>
      <c r="Y4143" s="221" t="e">
        <f t="shared" si="9240"/>
        <v>#VALUE!</v>
      </c>
      <c r="Z4143" s="221" t="e">
        <f>Y4143/PRODUCT($AA$6:AA4142)</f>
        <v>#VALUE!</v>
      </c>
      <c r="AA4143" s="16" t="e">
        <f t="shared" si="9246"/>
        <v>#VALUE!</v>
      </c>
      <c r="AB4143" s="10" t="e">
        <f t="shared" si="9247"/>
        <v>#VALUE!</v>
      </c>
      <c r="AC4143" s="90">
        <f t="shared" si="9218"/>
        <v>4143</v>
      </c>
      <c r="AD4143" s="17">
        <f t="shared" si="9256"/>
        <v>50136</v>
      </c>
      <c r="AE4143" s="16" t="e">
        <f t="shared" si="9241"/>
        <v>#VALUE!</v>
      </c>
      <c r="AF4143" s="10">
        <f ca="1">IFERROR(AVERAGE(INDIRECT("AE"&amp;AC4143-Template!$F$10+1):INDIRECT("AE"&amp;AC4143)),0)</f>
        <v>0</v>
      </c>
      <c r="AG4143" s="35"/>
      <c r="AH4143" s="86"/>
      <c r="AI4143" s="35"/>
      <c r="AJ4143" s="35"/>
      <c r="AK4143" s="35"/>
      <c r="AL4143" s="35"/>
      <c r="AM4143" s="35"/>
      <c r="AN4143" s="35"/>
      <c r="AO4143" s="35"/>
      <c r="AP4143" s="35"/>
      <c r="AQ4143" s="35"/>
      <c r="AR4143" s="35"/>
      <c r="AS4143" s="35"/>
      <c r="AT4143" s="35"/>
      <c r="AU4143" s="35"/>
      <c r="AV4143" s="35"/>
      <c r="AW4143" s="35"/>
      <c r="AX4143" s="35"/>
      <c r="AY4143" s="35"/>
      <c r="AZ4143" s="17">
        <f t="shared" ref="AZ4143" si="9335">AZ4142+1</f>
        <v>50159</v>
      </c>
      <c r="BA4143" s="216">
        <f t="shared" si="9264"/>
        <v>3</v>
      </c>
      <c r="BB4143" s="216">
        <f t="shared" ref="BB4143" si="9336">BB4142+1</f>
        <v>4138</v>
      </c>
      <c r="BC4143" s="16">
        <f t="shared" si="9266"/>
        <v>11.336986301369864</v>
      </c>
      <c r="BD4143" s="16">
        <f>IF(Template!$F$7="Linear interpolation",LinInterp($AO$5:$AO$18,$AM$5:$AM$18,BC4143),CubicSpline($AO$5:$AO$18,$AM$5:$AM$18,BC4143))</f>
        <v>14.14977085294503</v>
      </c>
      <c r="BE4143" s="221">
        <f t="shared" si="9201"/>
        <v>4.4832585629748847</v>
      </c>
      <c r="BF4143" s="221">
        <f>BE4143/PRODUCT($BG$6:BG4142)</f>
        <v>1.0003623865916478</v>
      </c>
      <c r="BG4143" s="16">
        <f t="shared" si="9267"/>
        <v>1.0003623865916478</v>
      </c>
      <c r="BH4143" s="10">
        <f t="shared" si="9268"/>
        <v>13.22711059514392</v>
      </c>
      <c r="BI4143" s="90"/>
      <c r="BJ4143" s="17">
        <f t="shared" si="9250"/>
        <v>50136</v>
      </c>
      <c r="BK4143" s="16">
        <f t="shared" si="9244"/>
        <v>13.228126075006564</v>
      </c>
      <c r="BL4143" s="10">
        <f ca="1">IFERROR(AVERAGE(INDIRECT("BK"&amp;AC4143-Template!$F$10+1):INDIRECT("BK"&amp;AC4143)),0)</f>
        <v>13.228962988842737</v>
      </c>
      <c r="BM4143" s="35"/>
      <c r="BN4143" s="86"/>
      <c r="BO4143" s="35"/>
      <c r="BP4143" s="35"/>
      <c r="BQ4143" s="35"/>
      <c r="BR4143" s="35"/>
      <c r="BS4143" s="35"/>
      <c r="BT4143" s="35"/>
      <c r="BU4143" s="35"/>
      <c r="BV4143" s="35"/>
      <c r="BW4143" s="35"/>
      <c r="BX4143" s="35"/>
      <c r="BY4143" s="35"/>
      <c r="BZ4143" s="35"/>
      <c r="CA4143" s="35"/>
      <c r="CB4143" s="35"/>
      <c r="CC4143" s="35"/>
      <c r="CD4143" s="35"/>
      <c r="CE4143" s="35"/>
      <c r="CF4143" s="35"/>
      <c r="CG4143" s="35"/>
      <c r="CH4143" s="35"/>
    </row>
    <row r="4144" spans="1:86" ht="15.6" x14ac:dyDescent="0.3">
      <c r="A4144" s="35"/>
      <c r="B4144" s="86"/>
      <c r="C4144" s="35"/>
      <c r="D4144" s="35"/>
      <c r="E4144" s="35"/>
      <c r="F4144" s="35"/>
      <c r="G4144" s="35"/>
      <c r="H4144" s="35"/>
      <c r="I4144" s="35"/>
      <c r="J4144" s="35"/>
      <c r="K4144" s="35"/>
      <c r="L4144" s="35"/>
      <c r="M4144" s="35"/>
      <c r="N4144" s="35"/>
      <c r="O4144" s="35"/>
      <c r="P4144" s="35"/>
      <c r="Q4144" s="35"/>
      <c r="R4144" s="35"/>
      <c r="S4144" s="35"/>
      <c r="T4144" s="17">
        <f t="shared" si="9245"/>
        <v>50160</v>
      </c>
      <c r="U4144" s="216">
        <f t="shared" si="9239"/>
        <v>4</v>
      </c>
      <c r="V4144" s="216">
        <f t="shared" si="9245"/>
        <v>4139</v>
      </c>
      <c r="W4144" s="16">
        <f t="shared" si="9251"/>
        <v>11.33972602739726</v>
      </c>
      <c r="X4144" s="16" t="e">
        <f>IF(Template!$F$7="Linear interpolation",LinInterp($I$5:$I$22,$G$5:$G$22,W4144),CubicSpline($I$5:$I$22,$G$5:$G$22,W4144))</f>
        <v>#VALUE!</v>
      </c>
      <c r="Y4144" s="221" t="e">
        <f t="shared" si="9240"/>
        <v>#VALUE!</v>
      </c>
      <c r="Z4144" s="221" t="e">
        <f>Y4144/PRODUCT($AA$6:AA4143)</f>
        <v>#VALUE!</v>
      </c>
      <c r="AA4144" s="16" t="e">
        <f t="shared" si="9246"/>
        <v>#VALUE!</v>
      </c>
      <c r="AB4144" s="10" t="e">
        <f t="shared" si="9247"/>
        <v>#VALUE!</v>
      </c>
      <c r="AC4144" s="90">
        <f t="shared" si="9218"/>
        <v>4144</v>
      </c>
      <c r="AD4144" s="17">
        <f t="shared" si="9256"/>
        <v>50137</v>
      </c>
      <c r="AE4144" s="16" t="e">
        <f t="shared" si="9241"/>
        <v>#VALUE!</v>
      </c>
      <c r="AF4144" s="10">
        <f ca="1">IFERROR(AVERAGE(INDIRECT("AE"&amp;AC4144-Template!$F$10+1):INDIRECT("AE"&amp;AC4144)),0)</f>
        <v>0</v>
      </c>
      <c r="AG4144" s="35"/>
      <c r="AH4144" s="86"/>
      <c r="AI4144" s="35"/>
      <c r="AJ4144" s="35"/>
      <c r="AK4144" s="35"/>
      <c r="AL4144" s="35"/>
      <c r="AM4144" s="35"/>
      <c r="AN4144" s="35"/>
      <c r="AO4144" s="35"/>
      <c r="AP4144" s="35"/>
      <c r="AQ4144" s="35"/>
      <c r="AR4144" s="35"/>
      <c r="AS4144" s="35"/>
      <c r="AT4144" s="35"/>
      <c r="AU4144" s="35"/>
      <c r="AV4144" s="35"/>
      <c r="AW4144" s="35"/>
      <c r="AX4144" s="35"/>
      <c r="AY4144" s="35"/>
      <c r="AZ4144" s="17">
        <f t="shared" ref="AZ4144" si="9337">AZ4143+1</f>
        <v>50160</v>
      </c>
      <c r="BA4144" s="216">
        <f t="shared" si="9264"/>
        <v>4</v>
      </c>
      <c r="BB4144" s="216">
        <f t="shared" ref="BB4144" si="9338">BB4143+1</f>
        <v>4139</v>
      </c>
      <c r="BC4144" s="16">
        <f t="shared" si="9266"/>
        <v>11.33972602739726</v>
      </c>
      <c r="BD4144" s="16">
        <f>IF(Template!$F$7="Linear interpolation",LinInterp($AO$5:$AO$18,$AM$5:$AM$18,BC4144),CubicSpline($AO$5:$AO$18,$AM$5:$AM$18,BC4144))</f>
        <v>14.149768245203978</v>
      </c>
      <c r="BE4144" s="221">
        <f t="shared" si="9201"/>
        <v>4.4848832293680241</v>
      </c>
      <c r="BF4144" s="221">
        <f>BE4144/PRODUCT($BG$6:BG4143)</f>
        <v>1.0003623851647898</v>
      </c>
      <c r="BG4144" s="16">
        <f t="shared" si="9267"/>
        <v>1.0003623851647898</v>
      </c>
      <c r="BH4144" s="10">
        <f t="shared" si="9268"/>
        <v>13.227058514828194</v>
      </c>
      <c r="BI4144" s="90"/>
      <c r="BJ4144" s="17">
        <f t="shared" si="9250"/>
        <v>50137</v>
      </c>
      <c r="BK4144" s="16">
        <f t="shared" si="9244"/>
        <v>13.228223184498123</v>
      </c>
      <c r="BL4144" s="10">
        <f ca="1">IFERROR(AVERAGE(INDIRECT("BK"&amp;AC4144-Template!$F$10+1):INDIRECT("BK"&amp;AC4144)),0)</f>
        <v>13.228912771885016</v>
      </c>
      <c r="BM4144" s="35"/>
      <c r="BN4144" s="86"/>
      <c r="BO4144" s="35"/>
      <c r="BP4144" s="35"/>
      <c r="BQ4144" s="35"/>
      <c r="BR4144" s="35"/>
      <c r="BS4144" s="35"/>
      <c r="BT4144" s="35"/>
      <c r="BU4144" s="35"/>
      <c r="BV4144" s="35"/>
      <c r="BW4144" s="35"/>
      <c r="BX4144" s="35"/>
      <c r="BY4144" s="35"/>
      <c r="BZ4144" s="35"/>
      <c r="CA4144" s="35"/>
      <c r="CB4144" s="35"/>
      <c r="CC4144" s="35"/>
      <c r="CD4144" s="35"/>
      <c r="CE4144" s="35"/>
      <c r="CF4144" s="35"/>
      <c r="CG4144" s="35"/>
      <c r="CH4144" s="35"/>
    </row>
    <row r="4145" spans="1:86" ht="15.6" x14ac:dyDescent="0.3">
      <c r="A4145" s="35"/>
      <c r="B4145" s="86"/>
      <c r="C4145" s="35"/>
      <c r="D4145" s="35"/>
      <c r="E4145" s="35"/>
      <c r="F4145" s="35"/>
      <c r="G4145" s="35"/>
      <c r="H4145" s="35"/>
      <c r="I4145" s="35"/>
      <c r="J4145" s="35"/>
      <c r="K4145" s="35"/>
      <c r="L4145" s="35"/>
      <c r="M4145" s="35"/>
      <c r="N4145" s="35"/>
      <c r="O4145" s="35"/>
      <c r="P4145" s="35"/>
      <c r="Q4145" s="35"/>
      <c r="R4145" s="35"/>
      <c r="S4145" s="35"/>
      <c r="T4145" s="17">
        <f t="shared" si="9245"/>
        <v>50161</v>
      </c>
      <c r="U4145" s="216">
        <f t="shared" si="9239"/>
        <v>5</v>
      </c>
      <c r="V4145" s="216">
        <f t="shared" si="9245"/>
        <v>4140</v>
      </c>
      <c r="W4145" s="16">
        <f t="shared" si="9251"/>
        <v>11.342465753424657</v>
      </c>
      <c r="X4145" s="16" t="e">
        <f>IF(Template!$F$7="Linear interpolation",LinInterp($I$5:$I$22,$G$5:$G$22,W4145),CubicSpline($I$5:$I$22,$G$5:$G$22,W4145))</f>
        <v>#VALUE!</v>
      </c>
      <c r="Y4145" s="221" t="e">
        <f t="shared" si="9240"/>
        <v>#VALUE!</v>
      </c>
      <c r="Z4145" s="221" t="e">
        <f>Y4145/PRODUCT($AA$6:AA4144)</f>
        <v>#VALUE!</v>
      </c>
      <c r="AA4145" s="16" t="e">
        <f t="shared" si="9246"/>
        <v>#VALUE!</v>
      </c>
      <c r="AB4145" s="10" t="e">
        <f t="shared" si="9247"/>
        <v>#VALUE!</v>
      </c>
      <c r="AC4145" s="90">
        <f t="shared" si="9218"/>
        <v>4145</v>
      </c>
      <c r="AD4145" s="17">
        <f t="shared" si="9256"/>
        <v>50138</v>
      </c>
      <c r="AE4145" s="16" t="e">
        <f t="shared" si="9241"/>
        <v>#VALUE!</v>
      </c>
      <c r="AF4145" s="10">
        <f ca="1">IFERROR(AVERAGE(INDIRECT("AE"&amp;AC4145-Template!$F$10+1):INDIRECT("AE"&amp;AC4145)),0)</f>
        <v>0</v>
      </c>
      <c r="AG4145" s="35"/>
      <c r="AH4145" s="86"/>
      <c r="AI4145" s="35"/>
      <c r="AJ4145" s="35"/>
      <c r="AK4145" s="35"/>
      <c r="AL4145" s="35"/>
      <c r="AM4145" s="35"/>
      <c r="AN4145" s="35"/>
      <c r="AO4145" s="35"/>
      <c r="AP4145" s="35"/>
      <c r="AQ4145" s="35"/>
      <c r="AR4145" s="35"/>
      <c r="AS4145" s="35"/>
      <c r="AT4145" s="35"/>
      <c r="AU4145" s="35"/>
      <c r="AV4145" s="35"/>
      <c r="AW4145" s="35"/>
      <c r="AX4145" s="35"/>
      <c r="AY4145" s="35"/>
      <c r="AZ4145" s="17">
        <f t="shared" ref="AZ4145" si="9339">AZ4144+1</f>
        <v>50161</v>
      </c>
      <c r="BA4145" s="216">
        <f t="shared" si="9264"/>
        <v>5</v>
      </c>
      <c r="BB4145" s="216">
        <f t="shared" ref="BB4145" si="9340">BB4144+1</f>
        <v>4140</v>
      </c>
      <c r="BC4145" s="16">
        <f t="shared" si="9266"/>
        <v>11.342465753424657</v>
      </c>
      <c r="BD4145" s="16">
        <f>IF(Template!$F$7="Linear interpolation",LinInterp($AO$5:$AO$18,$AM$5:$AM$18,BC4145),CubicSpline($AO$5:$AO$18,$AM$5:$AM$18,BC4145))</f>
        <v>14.149765624331843</v>
      </c>
      <c r="BE4145" s="221">
        <f t="shared" si="9201"/>
        <v>4.4865084781006894</v>
      </c>
      <c r="BF4145" s="221">
        <f>BE4145/PRODUCT($BG$6:BG4144)</f>
        <v>1.0003623837343241</v>
      </c>
      <c r="BG4145" s="16">
        <f t="shared" si="9267"/>
        <v>1.0003623837343241</v>
      </c>
      <c r="BH4145" s="10">
        <f t="shared" si="9268"/>
        <v>13.227006302828471</v>
      </c>
      <c r="BI4145" s="90"/>
      <c r="BJ4145" s="17">
        <f t="shared" si="9250"/>
        <v>50138</v>
      </c>
      <c r="BK4145" s="16">
        <f t="shared" si="9244"/>
        <v>13.228173981835955</v>
      </c>
      <c r="BL4145" s="10">
        <f ca="1">IFERROR(AVERAGE(INDIRECT("BK"&amp;AC4145-Template!$F$10+1):INDIRECT("BK"&amp;AC4145)),0)</f>
        <v>13.228869951442132</v>
      </c>
      <c r="BM4145" s="35"/>
      <c r="BN4145" s="86"/>
      <c r="BO4145" s="35"/>
      <c r="BP4145" s="35"/>
      <c r="BQ4145" s="35"/>
      <c r="BR4145" s="35"/>
      <c r="BS4145" s="35"/>
      <c r="BT4145" s="35"/>
      <c r="BU4145" s="35"/>
      <c r="BV4145" s="35"/>
      <c r="BW4145" s="35"/>
      <c r="BX4145" s="35"/>
      <c r="BY4145" s="35"/>
      <c r="BZ4145" s="35"/>
      <c r="CA4145" s="35"/>
      <c r="CB4145" s="35"/>
      <c r="CC4145" s="35"/>
      <c r="CD4145" s="35"/>
      <c r="CE4145" s="35"/>
      <c r="CF4145" s="35"/>
      <c r="CG4145" s="35"/>
      <c r="CH4145" s="35"/>
    </row>
    <row r="4146" spans="1:86" ht="15.6" x14ac:dyDescent="0.3">
      <c r="A4146" s="35"/>
      <c r="B4146" s="86"/>
      <c r="C4146" s="35"/>
      <c r="D4146" s="35"/>
      <c r="E4146" s="35"/>
      <c r="F4146" s="35"/>
      <c r="G4146" s="35"/>
      <c r="H4146" s="35"/>
      <c r="I4146" s="35"/>
      <c r="J4146" s="35"/>
      <c r="K4146" s="35"/>
      <c r="L4146" s="35"/>
      <c r="M4146" s="35"/>
      <c r="N4146" s="35"/>
      <c r="O4146" s="35"/>
      <c r="P4146" s="35"/>
      <c r="Q4146" s="35"/>
      <c r="R4146" s="35"/>
      <c r="S4146" s="35"/>
      <c r="T4146" s="17">
        <f t="shared" si="9245"/>
        <v>50162</v>
      </c>
      <c r="U4146" s="216">
        <f t="shared" si="9239"/>
        <v>6</v>
      </c>
      <c r="V4146" s="216">
        <f t="shared" si="9245"/>
        <v>4141</v>
      </c>
      <c r="W4146" s="16">
        <f t="shared" si="9251"/>
        <v>11.345205479452055</v>
      </c>
      <c r="X4146" s="16" t="e">
        <f>IF(Template!$F$7="Linear interpolation",LinInterp($I$5:$I$22,$G$5:$G$22,W4146),CubicSpline($I$5:$I$22,$G$5:$G$22,W4146))</f>
        <v>#VALUE!</v>
      </c>
      <c r="Y4146" s="221" t="e">
        <f t="shared" si="9240"/>
        <v>#VALUE!</v>
      </c>
      <c r="Z4146" s="221" t="e">
        <f>Y4146/PRODUCT($AA$6:AA4145)</f>
        <v>#VALUE!</v>
      </c>
      <c r="AA4146" s="16" t="e">
        <f t="shared" si="9246"/>
        <v>#VALUE!</v>
      </c>
      <c r="AB4146" s="10" t="e">
        <f t="shared" si="9247"/>
        <v>#VALUE!</v>
      </c>
      <c r="AC4146" s="90">
        <f t="shared" si="9218"/>
        <v>4146</v>
      </c>
      <c r="AD4146" s="17">
        <f t="shared" si="9256"/>
        <v>50139</v>
      </c>
      <c r="AE4146" s="16" t="e">
        <f t="shared" si="9241"/>
        <v>#VALUE!</v>
      </c>
      <c r="AF4146" s="10">
        <f ca="1">IFERROR(AVERAGE(INDIRECT("AE"&amp;AC4146-Template!$F$10+1):INDIRECT("AE"&amp;AC4146)),0)</f>
        <v>0</v>
      </c>
      <c r="AG4146" s="35"/>
      <c r="AH4146" s="86"/>
      <c r="AI4146" s="35"/>
      <c r="AJ4146" s="35"/>
      <c r="AK4146" s="35"/>
      <c r="AL4146" s="35"/>
      <c r="AM4146" s="35"/>
      <c r="AN4146" s="35"/>
      <c r="AO4146" s="35"/>
      <c r="AP4146" s="35"/>
      <c r="AQ4146" s="35"/>
      <c r="AR4146" s="35"/>
      <c r="AS4146" s="35"/>
      <c r="AT4146" s="35"/>
      <c r="AU4146" s="35"/>
      <c r="AV4146" s="35"/>
      <c r="AW4146" s="35"/>
      <c r="AX4146" s="35"/>
      <c r="AY4146" s="35"/>
      <c r="AZ4146" s="17">
        <f t="shared" ref="AZ4146" si="9341">AZ4145+1</f>
        <v>50162</v>
      </c>
      <c r="BA4146" s="216">
        <f t="shared" si="9264"/>
        <v>6</v>
      </c>
      <c r="BB4146" s="216">
        <f t="shared" ref="BB4146" si="9342">BB4145+1</f>
        <v>4141</v>
      </c>
      <c r="BC4146" s="16">
        <f t="shared" si="9266"/>
        <v>11.345205479452055</v>
      </c>
      <c r="BD4146" s="16">
        <f>IF(Template!$F$7="Linear interpolation",LinInterp($AO$5:$AO$18,$AM$5:$AM$18,BC4146),CubicSpline($AO$5:$AO$18,$AM$5:$AM$18,BC4146))</f>
        <v>14.149762990301779</v>
      </c>
      <c r="BE4146" s="221">
        <f t="shared" si="9201"/>
        <v>4.4881343093630166</v>
      </c>
      <c r="BF4146" s="221">
        <f>BE4146/PRODUCT($BG$6:BG4145)</f>
        <v>1.000362382300237</v>
      </c>
      <c r="BG4146" s="16">
        <f t="shared" si="9267"/>
        <v>1.0003623837343241</v>
      </c>
      <c r="BH4146" s="10">
        <f t="shared" si="9268"/>
        <v>13.227006302828471</v>
      </c>
      <c r="BI4146" s="90"/>
      <c r="BJ4146" s="17">
        <f t="shared" si="9250"/>
        <v>50139</v>
      </c>
      <c r="BK4146" s="16">
        <f t="shared" si="9244"/>
        <v>13.228124649361961</v>
      </c>
      <c r="BL4146" s="10">
        <f ca="1">IFERROR(AVERAGE(INDIRECT("BK"&amp;AC4146-Template!$F$10+1):INDIRECT("BK"&amp;AC4146)),0)</f>
        <v>13.228822488480796</v>
      </c>
      <c r="BM4146" s="35"/>
      <c r="BN4146" s="86"/>
      <c r="BO4146" s="35"/>
      <c r="BP4146" s="35"/>
      <c r="BQ4146" s="35"/>
      <c r="BR4146" s="35"/>
      <c r="BS4146" s="35"/>
      <c r="BT4146" s="35"/>
      <c r="BU4146" s="35"/>
      <c r="BV4146" s="35"/>
      <c r="BW4146" s="35"/>
      <c r="BX4146" s="35"/>
      <c r="BY4146" s="35"/>
      <c r="BZ4146" s="35"/>
      <c r="CA4146" s="35"/>
      <c r="CB4146" s="35"/>
      <c r="CC4146" s="35"/>
      <c r="CD4146" s="35"/>
      <c r="CE4146" s="35"/>
      <c r="CF4146" s="35"/>
      <c r="CG4146" s="35"/>
      <c r="CH4146" s="35"/>
    </row>
    <row r="4147" spans="1:86" ht="15.6" x14ac:dyDescent="0.3">
      <c r="A4147" s="35"/>
      <c r="B4147" s="86"/>
      <c r="C4147" s="35"/>
      <c r="D4147" s="35"/>
      <c r="E4147" s="35"/>
      <c r="F4147" s="35"/>
      <c r="G4147" s="35"/>
      <c r="H4147" s="35"/>
      <c r="I4147" s="35"/>
      <c r="J4147" s="35"/>
      <c r="K4147" s="35"/>
      <c r="L4147" s="35"/>
      <c r="M4147" s="35"/>
      <c r="N4147" s="35"/>
      <c r="O4147" s="35"/>
      <c r="P4147" s="35"/>
      <c r="Q4147" s="35"/>
      <c r="R4147" s="35"/>
      <c r="S4147" s="35"/>
      <c r="T4147" s="17">
        <f t="shared" si="9245"/>
        <v>50163</v>
      </c>
      <c r="U4147" s="216">
        <f t="shared" si="9239"/>
        <v>7</v>
      </c>
      <c r="V4147" s="216">
        <f t="shared" si="9245"/>
        <v>4142</v>
      </c>
      <c r="W4147" s="16">
        <f t="shared" si="9251"/>
        <v>11.347945205479451</v>
      </c>
      <c r="X4147" s="16" t="e">
        <f>IF(Template!$F$7="Linear interpolation",LinInterp($I$5:$I$22,$G$5:$G$22,W4147),CubicSpline($I$5:$I$22,$G$5:$G$22,W4147))</f>
        <v>#VALUE!</v>
      </c>
      <c r="Y4147" s="221" t="e">
        <f t="shared" si="9240"/>
        <v>#VALUE!</v>
      </c>
      <c r="Z4147" s="221" t="e">
        <f>Y4147/PRODUCT($AA$6:AA4146)</f>
        <v>#VALUE!</v>
      </c>
      <c r="AA4147" s="16" t="e">
        <f t="shared" si="9246"/>
        <v>#VALUE!</v>
      </c>
      <c r="AB4147" s="10" t="e">
        <f t="shared" si="9247"/>
        <v>#VALUE!</v>
      </c>
      <c r="AC4147" s="90">
        <f t="shared" si="9218"/>
        <v>4147</v>
      </c>
      <c r="AD4147" s="17">
        <f t="shared" si="9256"/>
        <v>50140</v>
      </c>
      <c r="AE4147" s="16" t="e">
        <f t="shared" si="9241"/>
        <v>#VALUE!</v>
      </c>
      <c r="AF4147" s="10">
        <f ca="1">IFERROR(AVERAGE(INDIRECT("AE"&amp;AC4147-Template!$F$10+1):INDIRECT("AE"&amp;AC4147)),0)</f>
        <v>0</v>
      </c>
      <c r="AG4147" s="35"/>
      <c r="AH4147" s="86"/>
      <c r="AI4147" s="35"/>
      <c r="AJ4147" s="35"/>
      <c r="AK4147" s="35"/>
      <c r="AL4147" s="35"/>
      <c r="AM4147" s="35"/>
      <c r="AN4147" s="35"/>
      <c r="AO4147" s="35"/>
      <c r="AP4147" s="35"/>
      <c r="AQ4147" s="35"/>
      <c r="AR4147" s="35"/>
      <c r="AS4147" s="35"/>
      <c r="AT4147" s="35"/>
      <c r="AU4147" s="35"/>
      <c r="AV4147" s="35"/>
      <c r="AW4147" s="35"/>
      <c r="AX4147" s="35"/>
      <c r="AY4147" s="35"/>
      <c r="AZ4147" s="17">
        <f t="shared" ref="AZ4147" si="9343">AZ4146+1</f>
        <v>50163</v>
      </c>
      <c r="BA4147" s="216">
        <f t="shared" si="9264"/>
        <v>7</v>
      </c>
      <c r="BB4147" s="216">
        <f t="shared" ref="BB4147" si="9344">BB4146+1</f>
        <v>4142</v>
      </c>
      <c r="BC4147" s="16">
        <f t="shared" si="9266"/>
        <v>11.347945205479451</v>
      </c>
      <c r="BD4147" s="16">
        <f>IF(Template!$F$7="Linear interpolation",LinInterp($AO$5:$AO$18,$AM$5:$AM$18,BC4147),CubicSpline($AO$5:$AO$18,$AM$5:$AM$18,BC4147))</f>
        <v>14.149760343086928</v>
      </c>
      <c r="BE4147" s="221">
        <f t="shared" ref="BE4147:BE4210" si="9345">(1+(BD4147/100))^BC4147</f>
        <v>4.4897607233452224</v>
      </c>
      <c r="BF4147" s="221">
        <f>BE4147/PRODUCT($BG$6:BG4146)</f>
        <v>1.0003623794284493</v>
      </c>
      <c r="BG4147" s="16">
        <f t="shared" si="9267"/>
        <v>1.0003623837343241</v>
      </c>
      <c r="BH4147" s="10">
        <f t="shared" si="9268"/>
        <v>13.227006302828471</v>
      </c>
      <c r="BI4147" s="90"/>
      <c r="BJ4147" s="17">
        <f t="shared" si="9250"/>
        <v>50140</v>
      </c>
      <c r="BK4147" s="16">
        <f t="shared" si="9244"/>
        <v>13.228075186986988</v>
      </c>
      <c r="BL4147" s="10">
        <f ca="1">IFERROR(AVERAGE(INDIRECT("BK"&amp;AC4147-Template!$F$10+1):INDIRECT("BK"&amp;AC4147)),0)</f>
        <v>13.22877489697844</v>
      </c>
      <c r="BM4147" s="35"/>
      <c r="BN4147" s="86"/>
      <c r="BO4147" s="35"/>
      <c r="BP4147" s="35"/>
      <c r="BQ4147" s="35"/>
      <c r="BR4147" s="35"/>
      <c r="BS4147" s="35"/>
      <c r="BT4147" s="35"/>
      <c r="BU4147" s="35"/>
      <c r="BV4147" s="35"/>
      <c r="BW4147" s="35"/>
      <c r="BX4147" s="35"/>
      <c r="BY4147" s="35"/>
      <c r="BZ4147" s="35"/>
      <c r="CA4147" s="35"/>
      <c r="CB4147" s="35"/>
      <c r="CC4147" s="35"/>
      <c r="CD4147" s="35"/>
      <c r="CE4147" s="35"/>
      <c r="CF4147" s="35"/>
      <c r="CG4147" s="35"/>
      <c r="CH4147" s="35"/>
    </row>
    <row r="4148" spans="1:86" ht="15.6" x14ac:dyDescent="0.3">
      <c r="A4148" s="35"/>
      <c r="B4148" s="86"/>
      <c r="C4148" s="35"/>
      <c r="D4148" s="35"/>
      <c r="E4148" s="35"/>
      <c r="F4148" s="35"/>
      <c r="G4148" s="35"/>
      <c r="H4148" s="35"/>
      <c r="I4148" s="35"/>
      <c r="J4148" s="35"/>
      <c r="K4148" s="35"/>
      <c r="L4148" s="35"/>
      <c r="M4148" s="35"/>
      <c r="N4148" s="35"/>
      <c r="O4148" s="35"/>
      <c r="P4148" s="35"/>
      <c r="Q4148" s="35"/>
      <c r="R4148" s="35"/>
      <c r="S4148" s="35"/>
      <c r="T4148" s="17">
        <f t="shared" si="9245"/>
        <v>50164</v>
      </c>
      <c r="U4148" s="216">
        <f t="shared" si="9239"/>
        <v>1</v>
      </c>
      <c r="V4148" s="216">
        <f t="shared" si="9245"/>
        <v>4143</v>
      </c>
      <c r="W4148" s="16">
        <f t="shared" si="9251"/>
        <v>11.35068493150685</v>
      </c>
      <c r="X4148" s="16" t="e">
        <f>IF(Template!$F$7="Linear interpolation",LinInterp($I$5:$I$22,$G$5:$G$22,W4148),CubicSpline($I$5:$I$22,$G$5:$G$22,W4148))</f>
        <v>#VALUE!</v>
      </c>
      <c r="Y4148" s="221" t="e">
        <f t="shared" si="9240"/>
        <v>#VALUE!</v>
      </c>
      <c r="Z4148" s="221" t="e">
        <f>Y4148/PRODUCT($AA$6:AA4147)</f>
        <v>#VALUE!</v>
      </c>
      <c r="AA4148" s="16" t="e">
        <f t="shared" si="9246"/>
        <v>#VALUE!</v>
      </c>
      <c r="AB4148" s="10" t="e">
        <f t="shared" si="9247"/>
        <v>#VALUE!</v>
      </c>
      <c r="AC4148" s="90">
        <f t="shared" si="9218"/>
        <v>4148</v>
      </c>
      <c r="AD4148" s="17">
        <f t="shared" si="9256"/>
        <v>50141</v>
      </c>
      <c r="AE4148" s="16" t="e">
        <f t="shared" si="9241"/>
        <v>#VALUE!</v>
      </c>
      <c r="AF4148" s="10">
        <f ca="1">IFERROR(AVERAGE(INDIRECT("AE"&amp;AC4148-Template!$F$10+1):INDIRECT("AE"&amp;AC4148)),0)</f>
        <v>0</v>
      </c>
      <c r="AG4148" s="35"/>
      <c r="AH4148" s="86"/>
      <c r="AI4148" s="35"/>
      <c r="AJ4148" s="35"/>
      <c r="AK4148" s="35"/>
      <c r="AL4148" s="35"/>
      <c r="AM4148" s="35"/>
      <c r="AN4148" s="35"/>
      <c r="AO4148" s="35"/>
      <c r="AP4148" s="35"/>
      <c r="AQ4148" s="35"/>
      <c r="AR4148" s="35"/>
      <c r="AS4148" s="35"/>
      <c r="AT4148" s="35"/>
      <c r="AU4148" s="35"/>
      <c r="AV4148" s="35"/>
      <c r="AW4148" s="35"/>
      <c r="AX4148" s="35"/>
      <c r="AY4148" s="35"/>
      <c r="AZ4148" s="17">
        <f t="shared" ref="AZ4148" si="9346">AZ4147+1</f>
        <v>50164</v>
      </c>
      <c r="BA4148" s="216">
        <f t="shared" si="9264"/>
        <v>1</v>
      </c>
      <c r="BB4148" s="216">
        <f t="shared" ref="BB4148" si="9347">BB4147+1</f>
        <v>4143</v>
      </c>
      <c r="BC4148" s="16">
        <f t="shared" si="9266"/>
        <v>11.35068493150685</v>
      </c>
      <c r="BD4148" s="16">
        <f>IF(Template!$F$7="Linear interpolation",LinInterp($AO$5:$AO$18,$AM$5:$AM$18,BC4148),CubicSpline($AO$5:$AO$18,$AM$5:$AM$18,BC4148))</f>
        <v>14.149757682660439</v>
      </c>
      <c r="BE4148" s="221">
        <f t="shared" si="9345"/>
        <v>4.4913877202375367</v>
      </c>
      <c r="BF4148" s="221">
        <f>BE4148/PRODUCT($BG$6:BG4147)</f>
        <v>1.0003623751153392</v>
      </c>
      <c r="BG4148" s="16">
        <f t="shared" si="9267"/>
        <v>1.0003623751153392</v>
      </c>
      <c r="BH4148" s="10">
        <f t="shared" si="9268"/>
        <v>13.226691709881111</v>
      </c>
      <c r="BI4148" s="90"/>
      <c r="BJ4148" s="17">
        <f t="shared" si="9250"/>
        <v>50141</v>
      </c>
      <c r="BK4148" s="16">
        <f t="shared" si="9244"/>
        <v>13.228075186986988</v>
      </c>
      <c r="BL4148" s="10">
        <f ca="1">IFERROR(AVERAGE(INDIRECT("BK"&amp;AC4148-Template!$F$10+1):INDIRECT("BK"&amp;AC4148)),0)</f>
        <v>13.228728829923122</v>
      </c>
      <c r="BM4148" s="35"/>
      <c r="BN4148" s="86"/>
      <c r="BO4148" s="35"/>
      <c r="BP4148" s="35"/>
      <c r="BQ4148" s="35"/>
      <c r="BR4148" s="35"/>
      <c r="BS4148" s="35"/>
      <c r="BT4148" s="35"/>
      <c r="BU4148" s="35"/>
      <c r="BV4148" s="35"/>
      <c r="BW4148" s="35"/>
      <c r="BX4148" s="35"/>
      <c r="BY4148" s="35"/>
      <c r="BZ4148" s="35"/>
      <c r="CA4148" s="35"/>
      <c r="CB4148" s="35"/>
      <c r="CC4148" s="35"/>
      <c r="CD4148" s="35"/>
      <c r="CE4148" s="35"/>
      <c r="CF4148" s="35"/>
      <c r="CG4148" s="35"/>
      <c r="CH4148" s="35"/>
    </row>
    <row r="4149" spans="1:86" ht="15.6" x14ac:dyDescent="0.3">
      <c r="A4149" s="35"/>
      <c r="B4149" s="86"/>
      <c r="C4149" s="35"/>
      <c r="D4149" s="35"/>
      <c r="E4149" s="35"/>
      <c r="F4149" s="35"/>
      <c r="G4149" s="35"/>
      <c r="H4149" s="35"/>
      <c r="I4149" s="35"/>
      <c r="J4149" s="35"/>
      <c r="K4149" s="35"/>
      <c r="L4149" s="35"/>
      <c r="M4149" s="35"/>
      <c r="N4149" s="35"/>
      <c r="O4149" s="35"/>
      <c r="P4149" s="35"/>
      <c r="Q4149" s="35"/>
      <c r="R4149" s="35"/>
      <c r="S4149" s="35"/>
      <c r="T4149" s="17">
        <f t="shared" si="9245"/>
        <v>50165</v>
      </c>
      <c r="U4149" s="216">
        <f t="shared" si="9239"/>
        <v>2</v>
      </c>
      <c r="V4149" s="216">
        <f t="shared" si="9245"/>
        <v>4144</v>
      </c>
      <c r="W4149" s="16">
        <f t="shared" si="9251"/>
        <v>11.353424657534246</v>
      </c>
      <c r="X4149" s="16" t="e">
        <f>IF(Template!$F$7="Linear interpolation",LinInterp($I$5:$I$22,$G$5:$G$22,W4149),CubicSpline($I$5:$I$22,$G$5:$G$22,W4149))</f>
        <v>#VALUE!</v>
      </c>
      <c r="Y4149" s="221" t="e">
        <f t="shared" si="9240"/>
        <v>#VALUE!</v>
      </c>
      <c r="Z4149" s="221" t="e">
        <f>Y4149/PRODUCT($AA$6:AA4148)</f>
        <v>#VALUE!</v>
      </c>
      <c r="AA4149" s="16" t="e">
        <f t="shared" si="9246"/>
        <v>#VALUE!</v>
      </c>
      <c r="AB4149" s="10" t="e">
        <f t="shared" si="9247"/>
        <v>#VALUE!</v>
      </c>
      <c r="AC4149" s="90">
        <f t="shared" si="9218"/>
        <v>4149</v>
      </c>
      <c r="AD4149" s="17">
        <f t="shared" si="9256"/>
        <v>50142</v>
      </c>
      <c r="AE4149" s="16" t="e">
        <f t="shared" si="9241"/>
        <v>#VALUE!</v>
      </c>
      <c r="AF4149" s="10">
        <f ca="1">IFERROR(AVERAGE(INDIRECT("AE"&amp;AC4149-Template!$F$10+1):INDIRECT("AE"&amp;AC4149)),0)</f>
        <v>0</v>
      </c>
      <c r="AG4149" s="35"/>
      <c r="AH4149" s="86"/>
      <c r="AI4149" s="35"/>
      <c r="AJ4149" s="35"/>
      <c r="AK4149" s="35"/>
      <c r="AL4149" s="35"/>
      <c r="AM4149" s="35"/>
      <c r="AN4149" s="35"/>
      <c r="AO4149" s="35"/>
      <c r="AP4149" s="35"/>
      <c r="AQ4149" s="35"/>
      <c r="AR4149" s="35"/>
      <c r="AS4149" s="35"/>
      <c r="AT4149" s="35"/>
      <c r="AU4149" s="35"/>
      <c r="AV4149" s="35"/>
      <c r="AW4149" s="35"/>
      <c r="AX4149" s="35"/>
      <c r="AY4149" s="35"/>
      <c r="AZ4149" s="17">
        <f t="shared" ref="AZ4149" si="9348">AZ4148+1</f>
        <v>50165</v>
      </c>
      <c r="BA4149" s="216">
        <f t="shared" si="9264"/>
        <v>2</v>
      </c>
      <c r="BB4149" s="216">
        <f t="shared" ref="BB4149" si="9349">BB4148+1</f>
        <v>4144</v>
      </c>
      <c r="BC4149" s="16">
        <f t="shared" si="9266"/>
        <v>11.353424657534246</v>
      </c>
      <c r="BD4149" s="16">
        <f>IF(Template!$F$7="Linear interpolation",LinInterp($AO$5:$AO$18,$AM$5:$AM$18,BC4149),CubicSpline($AO$5:$AO$18,$AM$5:$AM$18,BC4149))</f>
        <v>14.149755008995459</v>
      </c>
      <c r="BE4149" s="221">
        <f t="shared" si="9345"/>
        <v>4.4930153002302209</v>
      </c>
      <c r="BF4149" s="221">
        <f>BE4149/PRODUCT($BG$6:BG4148)</f>
        <v>1.0003623779762656</v>
      </c>
      <c r="BG4149" s="16">
        <f t="shared" si="9267"/>
        <v>1.0003623779762656</v>
      </c>
      <c r="BH4149" s="10">
        <f t="shared" si="9268"/>
        <v>13.226796133694151</v>
      </c>
      <c r="BI4149" s="90"/>
      <c r="BJ4149" s="17">
        <f t="shared" si="9250"/>
        <v>50142</v>
      </c>
      <c r="BK4149" s="16">
        <f t="shared" si="9244"/>
        <v>13.228075186986988</v>
      </c>
      <c r="BL4149" s="10">
        <f ca="1">IFERROR(AVERAGE(INDIRECT("BK"&amp;AC4149-Template!$F$10+1):INDIRECT("BK"&amp;AC4149)),0)</f>
        <v>13.228684291555462</v>
      </c>
      <c r="BM4149" s="35"/>
      <c r="BN4149" s="86"/>
      <c r="BO4149" s="35"/>
      <c r="BP4149" s="35"/>
      <c r="BQ4149" s="35"/>
      <c r="BR4149" s="35"/>
      <c r="BS4149" s="35"/>
      <c r="BT4149" s="35"/>
      <c r="BU4149" s="35"/>
      <c r="BV4149" s="35"/>
      <c r="BW4149" s="35"/>
      <c r="BX4149" s="35"/>
      <c r="BY4149" s="35"/>
      <c r="BZ4149" s="35"/>
      <c r="CA4149" s="35"/>
      <c r="CB4149" s="35"/>
      <c r="CC4149" s="35"/>
      <c r="CD4149" s="35"/>
      <c r="CE4149" s="35"/>
      <c r="CF4149" s="35"/>
      <c r="CG4149" s="35"/>
      <c r="CH4149" s="35"/>
    </row>
    <row r="4150" spans="1:86" ht="15.6" x14ac:dyDescent="0.3">
      <c r="A4150" s="35"/>
      <c r="B4150" s="86"/>
      <c r="C4150" s="35"/>
      <c r="D4150" s="35"/>
      <c r="E4150" s="35"/>
      <c r="F4150" s="35"/>
      <c r="G4150" s="35"/>
      <c r="H4150" s="35"/>
      <c r="I4150" s="35"/>
      <c r="J4150" s="35"/>
      <c r="K4150" s="35"/>
      <c r="L4150" s="35"/>
      <c r="M4150" s="35"/>
      <c r="N4150" s="35"/>
      <c r="O4150" s="35"/>
      <c r="P4150" s="35"/>
      <c r="Q4150" s="35"/>
      <c r="R4150" s="35"/>
      <c r="S4150" s="35"/>
      <c r="T4150" s="17">
        <f t="shared" si="9245"/>
        <v>50166</v>
      </c>
      <c r="U4150" s="216">
        <f t="shared" si="9239"/>
        <v>3</v>
      </c>
      <c r="V4150" s="216">
        <f t="shared" si="9245"/>
        <v>4145</v>
      </c>
      <c r="W4150" s="16">
        <f t="shared" si="9251"/>
        <v>11.356164383561644</v>
      </c>
      <c r="X4150" s="16" t="e">
        <f>IF(Template!$F$7="Linear interpolation",LinInterp($I$5:$I$22,$G$5:$G$22,W4150),CubicSpline($I$5:$I$22,$G$5:$G$22,W4150))</f>
        <v>#VALUE!</v>
      </c>
      <c r="Y4150" s="221" t="e">
        <f t="shared" si="9240"/>
        <v>#VALUE!</v>
      </c>
      <c r="Z4150" s="221" t="e">
        <f>Y4150/PRODUCT($AA$6:AA4149)</f>
        <v>#VALUE!</v>
      </c>
      <c r="AA4150" s="16" t="e">
        <f t="shared" si="9246"/>
        <v>#VALUE!</v>
      </c>
      <c r="AB4150" s="10" t="e">
        <f t="shared" si="9247"/>
        <v>#VALUE!</v>
      </c>
      <c r="AC4150" s="90">
        <f t="shared" si="9218"/>
        <v>4150</v>
      </c>
      <c r="AD4150" s="17">
        <f t="shared" si="9256"/>
        <v>50143</v>
      </c>
      <c r="AE4150" s="16" t="e">
        <f t="shared" si="9241"/>
        <v>#VALUE!</v>
      </c>
      <c r="AF4150" s="10">
        <f ca="1">IFERROR(AVERAGE(INDIRECT("AE"&amp;AC4150-Template!$F$10+1):INDIRECT("AE"&amp;AC4150)),0)</f>
        <v>0</v>
      </c>
      <c r="AG4150" s="35"/>
      <c r="AH4150" s="86"/>
      <c r="AI4150" s="35"/>
      <c r="AJ4150" s="35"/>
      <c r="AK4150" s="35"/>
      <c r="AL4150" s="35"/>
      <c r="AM4150" s="35"/>
      <c r="AN4150" s="35"/>
      <c r="AO4150" s="35"/>
      <c r="AP4150" s="35"/>
      <c r="AQ4150" s="35"/>
      <c r="AR4150" s="35"/>
      <c r="AS4150" s="35"/>
      <c r="AT4150" s="35"/>
      <c r="AU4150" s="35"/>
      <c r="AV4150" s="35"/>
      <c r="AW4150" s="35"/>
      <c r="AX4150" s="35"/>
      <c r="AY4150" s="35"/>
      <c r="AZ4150" s="17">
        <f t="shared" ref="AZ4150" si="9350">AZ4149+1</f>
        <v>50166</v>
      </c>
      <c r="BA4150" s="216">
        <f t="shared" si="9264"/>
        <v>3</v>
      </c>
      <c r="BB4150" s="216">
        <f t="shared" ref="BB4150" si="9351">BB4149+1</f>
        <v>4145</v>
      </c>
      <c r="BC4150" s="16">
        <f t="shared" si="9266"/>
        <v>11.356164383561644</v>
      </c>
      <c r="BD4150" s="16">
        <f>IF(Template!$F$7="Linear interpolation",LinInterp($AO$5:$AO$18,$AM$5:$AM$18,BC4150),CubicSpline($AO$5:$AO$18,$AM$5:$AM$18,BC4150))</f>
        <v>14.149752322065137</v>
      </c>
      <c r="BE4150" s="221">
        <f t="shared" si="9345"/>
        <v>4.4946434635135883</v>
      </c>
      <c r="BF4150" s="221">
        <f>BE4150/PRODUCT($BG$6:BG4149)</f>
        <v>1.0003623765276928</v>
      </c>
      <c r="BG4150" s="16">
        <f t="shared" si="9267"/>
        <v>1.0003623765276928</v>
      </c>
      <c r="BH4150" s="10">
        <f t="shared" si="9268"/>
        <v>13.226743260786321</v>
      </c>
      <c r="BI4150" s="90"/>
      <c r="BJ4150" s="17">
        <f t="shared" si="9250"/>
        <v>50143</v>
      </c>
      <c r="BK4150" s="16">
        <f t="shared" si="9244"/>
        <v>13.227777112414408</v>
      </c>
      <c r="BL4150" s="10">
        <f ca="1">IFERROR(AVERAGE(INDIRECT("BK"&amp;AC4150-Template!$F$10+1):INDIRECT("BK"&amp;AC4150)),0)</f>
        <v>13.228629817368718</v>
      </c>
      <c r="BM4150" s="35"/>
      <c r="BN4150" s="86"/>
      <c r="BO4150" s="35"/>
      <c r="BP4150" s="35"/>
      <c r="BQ4150" s="35"/>
      <c r="BR4150" s="35"/>
      <c r="BS4150" s="35"/>
      <c r="BT4150" s="35"/>
      <c r="BU4150" s="35"/>
      <c r="BV4150" s="35"/>
      <c r="BW4150" s="35"/>
      <c r="BX4150" s="35"/>
      <c r="BY4150" s="35"/>
      <c r="BZ4150" s="35"/>
      <c r="CA4150" s="35"/>
      <c r="CB4150" s="35"/>
      <c r="CC4150" s="35"/>
      <c r="CD4150" s="35"/>
      <c r="CE4150" s="35"/>
      <c r="CF4150" s="35"/>
      <c r="CG4150" s="35"/>
      <c r="CH4150" s="35"/>
    </row>
    <row r="4151" spans="1:86" ht="15.6" x14ac:dyDescent="0.3">
      <c r="A4151" s="35"/>
      <c r="B4151" s="86"/>
      <c r="C4151" s="35"/>
      <c r="D4151" s="35"/>
      <c r="E4151" s="35"/>
      <c r="F4151" s="35"/>
      <c r="G4151" s="35"/>
      <c r="H4151" s="35"/>
      <c r="I4151" s="35"/>
      <c r="J4151" s="35"/>
      <c r="K4151" s="35"/>
      <c r="L4151" s="35"/>
      <c r="M4151" s="35"/>
      <c r="N4151" s="35"/>
      <c r="O4151" s="35"/>
      <c r="P4151" s="35"/>
      <c r="Q4151" s="35"/>
      <c r="R4151" s="35"/>
      <c r="S4151" s="35"/>
      <c r="T4151" s="17">
        <f t="shared" si="9245"/>
        <v>50167</v>
      </c>
      <c r="U4151" s="216">
        <f t="shared" si="9239"/>
        <v>4</v>
      </c>
      <c r="V4151" s="216">
        <f t="shared" si="9245"/>
        <v>4146</v>
      </c>
      <c r="W4151" s="16">
        <f t="shared" si="9251"/>
        <v>11.358904109589041</v>
      </c>
      <c r="X4151" s="16" t="e">
        <f>IF(Template!$F$7="Linear interpolation",LinInterp($I$5:$I$22,$G$5:$G$22,W4151),CubicSpline($I$5:$I$22,$G$5:$G$22,W4151))</f>
        <v>#VALUE!</v>
      </c>
      <c r="Y4151" s="221" t="e">
        <f t="shared" si="9240"/>
        <v>#VALUE!</v>
      </c>
      <c r="Z4151" s="221" t="e">
        <f>Y4151/PRODUCT($AA$6:AA4150)</f>
        <v>#VALUE!</v>
      </c>
      <c r="AA4151" s="16" t="e">
        <f t="shared" si="9246"/>
        <v>#VALUE!</v>
      </c>
      <c r="AB4151" s="10" t="e">
        <f t="shared" si="9247"/>
        <v>#VALUE!</v>
      </c>
      <c r="AC4151" s="90">
        <f t="shared" si="9218"/>
        <v>4151</v>
      </c>
      <c r="AD4151" s="17">
        <f t="shared" si="9256"/>
        <v>50144</v>
      </c>
      <c r="AE4151" s="16" t="e">
        <f t="shared" si="9241"/>
        <v>#VALUE!</v>
      </c>
      <c r="AF4151" s="10">
        <f ca="1">IFERROR(AVERAGE(INDIRECT("AE"&amp;AC4151-Template!$F$10+1):INDIRECT("AE"&amp;AC4151)),0)</f>
        <v>0</v>
      </c>
      <c r="AG4151" s="35"/>
      <c r="AH4151" s="86"/>
      <c r="AI4151" s="35"/>
      <c r="AJ4151" s="35"/>
      <c r="AK4151" s="35"/>
      <c r="AL4151" s="35"/>
      <c r="AM4151" s="35"/>
      <c r="AN4151" s="35"/>
      <c r="AO4151" s="35"/>
      <c r="AP4151" s="35"/>
      <c r="AQ4151" s="35"/>
      <c r="AR4151" s="35"/>
      <c r="AS4151" s="35"/>
      <c r="AT4151" s="35"/>
      <c r="AU4151" s="35"/>
      <c r="AV4151" s="35"/>
      <c r="AW4151" s="35"/>
      <c r="AX4151" s="35"/>
      <c r="AY4151" s="35"/>
      <c r="AZ4151" s="17">
        <f t="shared" ref="AZ4151" si="9352">AZ4150+1</f>
        <v>50167</v>
      </c>
      <c r="BA4151" s="216">
        <f t="shared" si="9264"/>
        <v>4</v>
      </c>
      <c r="BB4151" s="216">
        <f t="shared" ref="BB4151" si="9353">BB4150+1</f>
        <v>4146</v>
      </c>
      <c r="BC4151" s="16">
        <f t="shared" si="9266"/>
        <v>11.358904109589041</v>
      </c>
      <c r="BD4151" s="16">
        <f>IF(Template!$F$7="Linear interpolation",LinInterp($AO$5:$AO$18,$AM$5:$AM$18,BC4151),CubicSpline($AO$5:$AO$18,$AM$5:$AM$18,BC4151))</f>
        <v>14.149749621842615</v>
      </c>
      <c r="BE4151" s="221">
        <f t="shared" si="9345"/>
        <v>4.4962722102779775</v>
      </c>
      <c r="BF4151" s="221">
        <f>BE4151/PRODUCT($BG$6:BG4150)</f>
        <v>1.0003623750754893</v>
      </c>
      <c r="BG4151" s="16">
        <f t="shared" si="9267"/>
        <v>1.0003623750754893</v>
      </c>
      <c r="BH4151" s="10">
        <f t="shared" si="9268"/>
        <v>13.226690255359719</v>
      </c>
      <c r="BI4151" s="90"/>
      <c r="BJ4151" s="17">
        <f t="shared" si="9250"/>
        <v>50144</v>
      </c>
      <c r="BK4151" s="16">
        <f t="shared" si="9244"/>
        <v>13.227876036621344</v>
      </c>
      <c r="BL4151" s="10">
        <f ca="1">IFERROR(AVERAGE(INDIRECT("BK"&amp;AC4151-Template!$F$10+1):INDIRECT("BK"&amp;AC4151)),0)</f>
        <v>13.228578640655535</v>
      </c>
      <c r="BM4151" s="35"/>
      <c r="BN4151" s="86"/>
      <c r="BO4151" s="35"/>
      <c r="BP4151" s="35"/>
      <c r="BQ4151" s="35"/>
      <c r="BR4151" s="35"/>
      <c r="BS4151" s="35"/>
      <c r="BT4151" s="35"/>
      <c r="BU4151" s="35"/>
      <c r="BV4151" s="35"/>
      <c r="BW4151" s="35"/>
      <c r="BX4151" s="35"/>
      <c r="BY4151" s="35"/>
      <c r="BZ4151" s="35"/>
      <c r="CA4151" s="35"/>
      <c r="CB4151" s="35"/>
      <c r="CC4151" s="35"/>
      <c r="CD4151" s="35"/>
      <c r="CE4151" s="35"/>
      <c r="CF4151" s="35"/>
      <c r="CG4151" s="35"/>
      <c r="CH4151" s="35"/>
    </row>
    <row r="4152" spans="1:86" ht="15.6" x14ac:dyDescent="0.3">
      <c r="A4152" s="35"/>
      <c r="B4152" s="86"/>
      <c r="C4152" s="35"/>
      <c r="D4152" s="35"/>
      <c r="E4152" s="35"/>
      <c r="F4152" s="35"/>
      <c r="G4152" s="35"/>
      <c r="H4152" s="35"/>
      <c r="I4152" s="35"/>
      <c r="J4152" s="35"/>
      <c r="K4152" s="35"/>
      <c r="L4152" s="35"/>
      <c r="M4152" s="35"/>
      <c r="N4152" s="35"/>
      <c r="O4152" s="35"/>
      <c r="P4152" s="35"/>
      <c r="Q4152" s="35"/>
      <c r="R4152" s="35"/>
      <c r="S4152" s="35"/>
      <c r="T4152" s="17">
        <f t="shared" si="9245"/>
        <v>50168</v>
      </c>
      <c r="U4152" s="216">
        <f t="shared" si="9239"/>
        <v>5</v>
      </c>
      <c r="V4152" s="216">
        <f t="shared" si="9245"/>
        <v>4147</v>
      </c>
      <c r="W4152" s="16">
        <f t="shared" si="9251"/>
        <v>11.361643835616439</v>
      </c>
      <c r="X4152" s="16" t="e">
        <f>IF(Template!$F$7="Linear interpolation",LinInterp($I$5:$I$22,$G$5:$G$22,W4152),CubicSpline($I$5:$I$22,$G$5:$G$22,W4152))</f>
        <v>#VALUE!</v>
      </c>
      <c r="Y4152" s="221" t="e">
        <f t="shared" si="9240"/>
        <v>#VALUE!</v>
      </c>
      <c r="Z4152" s="221" t="e">
        <f>Y4152/PRODUCT($AA$6:AA4151)</f>
        <v>#VALUE!</v>
      </c>
      <c r="AA4152" s="16" t="e">
        <f t="shared" si="9246"/>
        <v>#VALUE!</v>
      </c>
      <c r="AB4152" s="10" t="e">
        <f t="shared" si="9247"/>
        <v>#VALUE!</v>
      </c>
      <c r="AC4152" s="90">
        <f t="shared" si="9218"/>
        <v>4152</v>
      </c>
      <c r="AD4152" s="17">
        <f t="shared" si="9256"/>
        <v>50145</v>
      </c>
      <c r="AE4152" s="16" t="e">
        <f t="shared" si="9241"/>
        <v>#VALUE!</v>
      </c>
      <c r="AF4152" s="10">
        <f ca="1">IFERROR(AVERAGE(INDIRECT("AE"&amp;AC4152-Template!$F$10+1):INDIRECT("AE"&amp;AC4152)),0)</f>
        <v>0</v>
      </c>
      <c r="AG4152" s="35"/>
      <c r="AH4152" s="86"/>
      <c r="AI4152" s="35"/>
      <c r="AJ4152" s="35"/>
      <c r="AK4152" s="35"/>
      <c r="AL4152" s="35"/>
      <c r="AM4152" s="35"/>
      <c r="AN4152" s="35"/>
      <c r="AO4152" s="35"/>
      <c r="AP4152" s="35"/>
      <c r="AQ4152" s="35"/>
      <c r="AR4152" s="35"/>
      <c r="AS4152" s="35"/>
      <c r="AT4152" s="35"/>
      <c r="AU4152" s="35"/>
      <c r="AV4152" s="35"/>
      <c r="AW4152" s="35"/>
      <c r="AX4152" s="35"/>
      <c r="AY4152" s="35"/>
      <c r="AZ4152" s="17">
        <f t="shared" ref="AZ4152" si="9354">AZ4151+1</f>
        <v>50168</v>
      </c>
      <c r="BA4152" s="216">
        <f t="shared" si="9264"/>
        <v>5</v>
      </c>
      <c r="BB4152" s="216">
        <f t="shared" ref="BB4152" si="9355">BB4151+1</f>
        <v>4147</v>
      </c>
      <c r="BC4152" s="16">
        <f t="shared" si="9266"/>
        <v>11.361643835616439</v>
      </c>
      <c r="BD4152" s="16">
        <f>IF(Template!$F$7="Linear interpolation",LinInterp($AO$5:$AO$18,$AM$5:$AM$18,BC4152),CubicSpline($AO$5:$AO$18,$AM$5:$AM$18,BC4152))</f>
        <v>14.149746908301045</v>
      </c>
      <c r="BE4152" s="221">
        <f t="shared" si="9345"/>
        <v>4.4979015407137837</v>
      </c>
      <c r="BF4152" s="221">
        <f>BE4152/PRODUCT($BG$6:BG4151)</f>
        <v>1.0003623736196581</v>
      </c>
      <c r="BG4152" s="16">
        <f t="shared" si="9267"/>
        <v>1.0003623736196581</v>
      </c>
      <c r="BH4152" s="10">
        <f t="shared" si="9268"/>
        <v>13.226637117519701</v>
      </c>
      <c r="BI4152" s="90"/>
      <c r="BJ4152" s="17">
        <f t="shared" si="9250"/>
        <v>50145</v>
      </c>
      <c r="BK4152" s="16">
        <f t="shared" si="9244"/>
        <v>13.227825923371794</v>
      </c>
      <c r="BL4152" s="10">
        <f ca="1">IFERROR(AVERAGE(INDIRECT("BK"&amp;AC4152-Template!$F$10+1):INDIRECT("BK"&amp;AC4152)),0)</f>
        <v>13.22853500810271</v>
      </c>
      <c r="BM4152" s="35"/>
      <c r="BN4152" s="86"/>
      <c r="BO4152" s="35"/>
      <c r="BP4152" s="35"/>
      <c r="BQ4152" s="35"/>
      <c r="BR4152" s="35"/>
      <c r="BS4152" s="35"/>
      <c r="BT4152" s="35"/>
      <c r="BU4152" s="35"/>
      <c r="BV4152" s="35"/>
      <c r="BW4152" s="35"/>
      <c r="BX4152" s="35"/>
      <c r="BY4152" s="35"/>
      <c r="BZ4152" s="35"/>
      <c r="CA4152" s="35"/>
      <c r="CB4152" s="35"/>
      <c r="CC4152" s="35"/>
      <c r="CD4152" s="35"/>
      <c r="CE4152" s="35"/>
      <c r="CF4152" s="35"/>
      <c r="CG4152" s="35"/>
      <c r="CH4152" s="35"/>
    </row>
    <row r="4153" spans="1:86" ht="15.6" x14ac:dyDescent="0.3">
      <c r="A4153" s="35"/>
      <c r="B4153" s="86"/>
      <c r="C4153" s="35"/>
      <c r="D4153" s="35"/>
      <c r="E4153" s="35"/>
      <c r="F4153" s="35"/>
      <c r="G4153" s="35"/>
      <c r="H4153" s="35"/>
      <c r="I4153" s="35"/>
      <c r="J4153" s="35"/>
      <c r="K4153" s="35"/>
      <c r="L4153" s="35"/>
      <c r="M4153" s="35"/>
      <c r="N4153" s="35"/>
      <c r="O4153" s="35"/>
      <c r="P4153" s="35"/>
      <c r="Q4153" s="35"/>
      <c r="R4153" s="35"/>
      <c r="S4153" s="35"/>
      <c r="T4153" s="17">
        <f t="shared" si="9245"/>
        <v>50169</v>
      </c>
      <c r="U4153" s="216">
        <f t="shared" si="9239"/>
        <v>6</v>
      </c>
      <c r="V4153" s="216">
        <f t="shared" si="9245"/>
        <v>4148</v>
      </c>
      <c r="W4153" s="16">
        <f t="shared" si="9251"/>
        <v>11.364383561643836</v>
      </c>
      <c r="X4153" s="16" t="e">
        <f>IF(Template!$F$7="Linear interpolation",LinInterp($I$5:$I$22,$G$5:$G$22,W4153),CubicSpline($I$5:$I$22,$G$5:$G$22,W4153))</f>
        <v>#VALUE!</v>
      </c>
      <c r="Y4153" s="221" t="e">
        <f t="shared" si="9240"/>
        <v>#VALUE!</v>
      </c>
      <c r="Z4153" s="221" t="e">
        <f>Y4153/PRODUCT($AA$6:AA4152)</f>
        <v>#VALUE!</v>
      </c>
      <c r="AA4153" s="16" t="e">
        <f t="shared" si="9246"/>
        <v>#VALUE!</v>
      </c>
      <c r="AB4153" s="10" t="e">
        <f t="shared" si="9247"/>
        <v>#VALUE!</v>
      </c>
      <c r="AC4153" s="90">
        <f t="shared" si="9218"/>
        <v>4153</v>
      </c>
      <c r="AD4153" s="17">
        <f t="shared" si="9256"/>
        <v>50146</v>
      </c>
      <c r="AE4153" s="16" t="e">
        <f t="shared" si="9241"/>
        <v>#VALUE!</v>
      </c>
      <c r="AF4153" s="10">
        <f ca="1">IFERROR(AVERAGE(INDIRECT("AE"&amp;AC4153-Template!$F$10+1):INDIRECT("AE"&amp;AC4153)),0)</f>
        <v>0</v>
      </c>
      <c r="AG4153" s="35"/>
      <c r="AH4153" s="86"/>
      <c r="AI4153" s="35"/>
      <c r="AJ4153" s="35"/>
      <c r="AK4153" s="35"/>
      <c r="AL4153" s="35"/>
      <c r="AM4153" s="35"/>
      <c r="AN4153" s="35"/>
      <c r="AO4153" s="35"/>
      <c r="AP4153" s="35"/>
      <c r="AQ4153" s="35"/>
      <c r="AR4153" s="35"/>
      <c r="AS4153" s="35"/>
      <c r="AT4153" s="35"/>
      <c r="AU4153" s="35"/>
      <c r="AV4153" s="35"/>
      <c r="AW4153" s="35"/>
      <c r="AX4153" s="35"/>
      <c r="AY4153" s="35"/>
      <c r="AZ4153" s="17">
        <f t="shared" ref="AZ4153" si="9356">AZ4152+1</f>
        <v>50169</v>
      </c>
      <c r="BA4153" s="216">
        <f t="shared" si="9264"/>
        <v>6</v>
      </c>
      <c r="BB4153" s="216">
        <f t="shared" ref="BB4153" si="9357">BB4152+1</f>
        <v>4148</v>
      </c>
      <c r="BC4153" s="16">
        <f t="shared" si="9266"/>
        <v>11.364383561643836</v>
      </c>
      <c r="BD4153" s="16">
        <f>IF(Template!$F$7="Linear interpolation",LinInterp($AO$5:$AO$18,$AM$5:$AM$18,BC4153),CubicSpline($AO$5:$AO$18,$AM$5:$AM$18,BC4153))</f>
        <v>14.149744181413572</v>
      </c>
      <c r="BE4153" s="221">
        <f t="shared" si="9345"/>
        <v>4.4995314550114207</v>
      </c>
      <c r="BF4153" s="221">
        <f>BE4153/PRODUCT($BG$6:BG4152)</f>
        <v>1.0003623721601915</v>
      </c>
      <c r="BG4153" s="16">
        <f t="shared" si="9267"/>
        <v>1.0003623736196581</v>
      </c>
      <c r="BH4153" s="10">
        <f t="shared" si="9268"/>
        <v>13.226637117519701</v>
      </c>
      <c r="BI4153" s="90"/>
      <c r="BJ4153" s="17">
        <f t="shared" si="9250"/>
        <v>50146</v>
      </c>
      <c r="BK4153" s="16">
        <f t="shared" si="9244"/>
        <v>13.227775679532371</v>
      </c>
      <c r="BL4153" s="10">
        <f ca="1">IFERROR(AVERAGE(INDIRECT("BK"&amp;AC4153-Template!$F$10+1):INDIRECT("BK"&amp;AC4153)),0)</f>
        <v>13.22848664339047</v>
      </c>
      <c r="BM4153" s="35"/>
      <c r="BN4153" s="86"/>
      <c r="BO4153" s="35"/>
      <c r="BP4153" s="35"/>
      <c r="BQ4153" s="35"/>
      <c r="BR4153" s="35"/>
      <c r="BS4153" s="35"/>
      <c r="BT4153" s="35"/>
      <c r="BU4153" s="35"/>
      <c r="BV4153" s="35"/>
      <c r="BW4153" s="35"/>
      <c r="BX4153" s="35"/>
      <c r="BY4153" s="35"/>
      <c r="BZ4153" s="35"/>
      <c r="CA4153" s="35"/>
      <c r="CB4153" s="35"/>
      <c r="CC4153" s="35"/>
      <c r="CD4153" s="35"/>
      <c r="CE4153" s="35"/>
      <c r="CF4153" s="35"/>
      <c r="CG4153" s="35"/>
      <c r="CH4153" s="35"/>
    </row>
    <row r="4154" spans="1:86" ht="15.6" x14ac:dyDescent="0.3">
      <c r="A4154" s="35"/>
      <c r="B4154" s="86"/>
      <c r="C4154" s="35"/>
      <c r="D4154" s="35"/>
      <c r="E4154" s="35"/>
      <c r="F4154" s="35"/>
      <c r="G4154" s="35"/>
      <c r="H4154" s="35"/>
      <c r="I4154" s="35"/>
      <c r="J4154" s="35"/>
      <c r="K4154" s="35"/>
      <c r="L4154" s="35"/>
      <c r="M4154" s="35"/>
      <c r="N4154" s="35"/>
      <c r="O4154" s="35"/>
      <c r="P4154" s="35"/>
      <c r="Q4154" s="35"/>
      <c r="R4154" s="35"/>
      <c r="S4154" s="35"/>
      <c r="T4154" s="17">
        <f t="shared" si="9245"/>
        <v>50170</v>
      </c>
      <c r="U4154" s="216">
        <f t="shared" si="9239"/>
        <v>7</v>
      </c>
      <c r="V4154" s="216">
        <f t="shared" si="9245"/>
        <v>4149</v>
      </c>
      <c r="W4154" s="16">
        <f t="shared" si="9251"/>
        <v>11.367123287671232</v>
      </c>
      <c r="X4154" s="16" t="e">
        <f>IF(Template!$F$7="Linear interpolation",LinInterp($I$5:$I$22,$G$5:$G$22,W4154),CubicSpline($I$5:$I$22,$G$5:$G$22,W4154))</f>
        <v>#VALUE!</v>
      </c>
      <c r="Y4154" s="221" t="e">
        <f t="shared" si="9240"/>
        <v>#VALUE!</v>
      </c>
      <c r="Z4154" s="221" t="e">
        <f>Y4154/PRODUCT($AA$6:AA4153)</f>
        <v>#VALUE!</v>
      </c>
      <c r="AA4154" s="16" t="e">
        <f t="shared" si="9246"/>
        <v>#VALUE!</v>
      </c>
      <c r="AB4154" s="10" t="e">
        <f t="shared" si="9247"/>
        <v>#VALUE!</v>
      </c>
      <c r="AC4154" s="90">
        <f t="shared" si="9218"/>
        <v>4154</v>
      </c>
      <c r="AD4154" s="17">
        <f t="shared" si="9256"/>
        <v>50147</v>
      </c>
      <c r="AE4154" s="16" t="e">
        <f t="shared" si="9241"/>
        <v>#VALUE!</v>
      </c>
      <c r="AF4154" s="10">
        <f ca="1">IFERROR(AVERAGE(INDIRECT("AE"&amp;AC4154-Template!$F$10+1):INDIRECT("AE"&amp;AC4154)),0)</f>
        <v>0</v>
      </c>
      <c r="AG4154" s="35"/>
      <c r="AH4154" s="86"/>
      <c r="AI4154" s="35"/>
      <c r="AJ4154" s="35"/>
      <c r="AK4154" s="35"/>
      <c r="AL4154" s="35"/>
      <c r="AM4154" s="35"/>
      <c r="AN4154" s="35"/>
      <c r="AO4154" s="35"/>
      <c r="AP4154" s="35"/>
      <c r="AQ4154" s="35"/>
      <c r="AR4154" s="35"/>
      <c r="AS4154" s="35"/>
      <c r="AT4154" s="35"/>
      <c r="AU4154" s="35"/>
      <c r="AV4154" s="35"/>
      <c r="AW4154" s="35"/>
      <c r="AX4154" s="35"/>
      <c r="AY4154" s="35"/>
      <c r="AZ4154" s="17">
        <f t="shared" ref="AZ4154" si="9358">AZ4153+1</f>
        <v>50170</v>
      </c>
      <c r="BA4154" s="216">
        <f t="shared" si="9264"/>
        <v>7</v>
      </c>
      <c r="BB4154" s="216">
        <f t="shared" ref="BB4154" si="9359">BB4153+1</f>
        <v>4149</v>
      </c>
      <c r="BC4154" s="16">
        <f t="shared" si="9266"/>
        <v>11.367123287671232</v>
      </c>
      <c r="BD4154" s="16">
        <f>IF(Template!$F$7="Linear interpolation",LinInterp($AO$5:$AO$18,$AM$5:$AM$18,BC4154),CubicSpline($AO$5:$AO$18,$AM$5:$AM$18,BC4154))</f>
        <v>14.149741441153344</v>
      </c>
      <c r="BE4154" s="221">
        <f t="shared" si="9345"/>
        <v>4.5011619533613461</v>
      </c>
      <c r="BF4154" s="221">
        <f>BE4154/PRODUCT($BG$6:BG4153)</f>
        <v>1.000362369237622</v>
      </c>
      <c r="BG4154" s="16">
        <f t="shared" si="9267"/>
        <v>1.0003623736196581</v>
      </c>
      <c r="BH4154" s="10">
        <f t="shared" si="9268"/>
        <v>13.226637117519701</v>
      </c>
      <c r="BI4154" s="90"/>
      <c r="BJ4154" s="17">
        <f t="shared" si="9250"/>
        <v>50147</v>
      </c>
      <c r="BK4154" s="16">
        <f t="shared" si="9244"/>
        <v>13.227725305224647</v>
      </c>
      <c r="BL4154" s="10">
        <f ca="1">IFERROR(AVERAGE(INDIRECT("BK"&amp;AC4154-Template!$F$10+1):INDIRECT("BK"&amp;AC4154)),0)</f>
        <v>13.228438149484511</v>
      </c>
      <c r="BM4154" s="35"/>
      <c r="BN4154" s="86"/>
      <c r="BO4154" s="35"/>
      <c r="BP4154" s="35"/>
      <c r="BQ4154" s="35"/>
      <c r="BR4154" s="35"/>
      <c r="BS4154" s="35"/>
      <c r="BT4154" s="35"/>
      <c r="BU4154" s="35"/>
      <c r="BV4154" s="35"/>
      <c r="BW4154" s="35"/>
      <c r="BX4154" s="35"/>
      <c r="BY4154" s="35"/>
      <c r="BZ4154" s="35"/>
      <c r="CA4154" s="35"/>
      <c r="CB4154" s="35"/>
      <c r="CC4154" s="35"/>
      <c r="CD4154" s="35"/>
      <c r="CE4154" s="35"/>
      <c r="CF4154" s="35"/>
      <c r="CG4154" s="35"/>
      <c r="CH4154" s="35"/>
    </row>
    <row r="4155" spans="1:86" ht="15.6" x14ac:dyDescent="0.3">
      <c r="A4155" s="35"/>
      <c r="B4155" s="86"/>
      <c r="C4155" s="35"/>
      <c r="D4155" s="35"/>
      <c r="E4155" s="35"/>
      <c r="F4155" s="35"/>
      <c r="G4155" s="35"/>
      <c r="H4155" s="35"/>
      <c r="I4155" s="35"/>
      <c r="J4155" s="35"/>
      <c r="K4155" s="35"/>
      <c r="L4155" s="35"/>
      <c r="M4155" s="35"/>
      <c r="N4155" s="35"/>
      <c r="O4155" s="35"/>
      <c r="P4155" s="35"/>
      <c r="Q4155" s="35"/>
      <c r="R4155" s="35"/>
      <c r="S4155" s="35"/>
      <c r="T4155" s="17">
        <f t="shared" si="9245"/>
        <v>50171</v>
      </c>
      <c r="U4155" s="216">
        <f t="shared" si="9239"/>
        <v>1</v>
      </c>
      <c r="V4155" s="216">
        <f t="shared" si="9245"/>
        <v>4150</v>
      </c>
      <c r="W4155" s="16">
        <f t="shared" si="9251"/>
        <v>11.36986301369863</v>
      </c>
      <c r="X4155" s="16" t="e">
        <f>IF(Template!$F$7="Linear interpolation",LinInterp($I$5:$I$22,$G$5:$G$22,W4155),CubicSpline($I$5:$I$22,$G$5:$G$22,W4155))</f>
        <v>#VALUE!</v>
      </c>
      <c r="Y4155" s="221" t="e">
        <f t="shared" si="9240"/>
        <v>#VALUE!</v>
      </c>
      <c r="Z4155" s="221" t="e">
        <f>Y4155/PRODUCT($AA$6:AA4154)</f>
        <v>#VALUE!</v>
      </c>
      <c r="AA4155" s="16" t="e">
        <f t="shared" si="9246"/>
        <v>#VALUE!</v>
      </c>
      <c r="AB4155" s="10" t="e">
        <f t="shared" si="9247"/>
        <v>#VALUE!</v>
      </c>
      <c r="AC4155" s="90">
        <f t="shared" si="9218"/>
        <v>4155</v>
      </c>
      <c r="AD4155" s="17">
        <f t="shared" si="9256"/>
        <v>50148</v>
      </c>
      <c r="AE4155" s="16" t="e">
        <f t="shared" si="9241"/>
        <v>#VALUE!</v>
      </c>
      <c r="AF4155" s="10">
        <f ca="1">IFERROR(AVERAGE(INDIRECT("AE"&amp;AC4155-Template!$F$10+1):INDIRECT("AE"&amp;AC4155)),0)</f>
        <v>0</v>
      </c>
      <c r="AG4155" s="35"/>
      <c r="AH4155" s="86"/>
      <c r="AI4155" s="35"/>
      <c r="AJ4155" s="35"/>
      <c r="AK4155" s="35"/>
      <c r="AL4155" s="35"/>
      <c r="AM4155" s="35"/>
      <c r="AN4155" s="35"/>
      <c r="AO4155" s="35"/>
      <c r="AP4155" s="35"/>
      <c r="AQ4155" s="35"/>
      <c r="AR4155" s="35"/>
      <c r="AS4155" s="35"/>
      <c r="AT4155" s="35"/>
      <c r="AU4155" s="35"/>
      <c r="AV4155" s="35"/>
      <c r="AW4155" s="35"/>
      <c r="AX4155" s="35"/>
      <c r="AY4155" s="35"/>
      <c r="AZ4155" s="17">
        <f t="shared" ref="AZ4155" si="9360">AZ4154+1</f>
        <v>50171</v>
      </c>
      <c r="BA4155" s="216">
        <f t="shared" si="9264"/>
        <v>1</v>
      </c>
      <c r="BB4155" s="216">
        <f t="shared" ref="BB4155" si="9361">BB4154+1</f>
        <v>4150</v>
      </c>
      <c r="BC4155" s="16">
        <f t="shared" si="9266"/>
        <v>11.36986301369863</v>
      </c>
      <c r="BD4155" s="16">
        <f>IF(Template!$F$7="Linear interpolation",LinInterp($AO$5:$AO$18,$AM$5:$AM$18,BC4155),CubicSpline($AO$5:$AO$18,$AM$5:$AM$18,BC4155))</f>
        <v>14.149738687493507</v>
      </c>
      <c r="BE4155" s="221">
        <f t="shared" si="9345"/>
        <v>4.5027930359540393</v>
      </c>
      <c r="BF4155" s="221">
        <f>BE4155/PRODUCT($BG$6:BG4154)</f>
        <v>1.000362364848308</v>
      </c>
      <c r="BG4155" s="16">
        <f t="shared" si="9267"/>
        <v>1.000362364848308</v>
      </c>
      <c r="BH4155" s="10">
        <f t="shared" si="9268"/>
        <v>13.226316963241391</v>
      </c>
      <c r="BI4155" s="90"/>
      <c r="BJ4155" s="17">
        <f t="shared" si="9250"/>
        <v>50148</v>
      </c>
      <c r="BK4155" s="16">
        <f t="shared" si="9244"/>
        <v>13.227725305224647</v>
      </c>
      <c r="BL4155" s="10">
        <f ca="1">IFERROR(AVERAGE(INDIRECT("BK"&amp;AC4155-Template!$F$10+1):INDIRECT("BK"&amp;AC4155)),0)</f>
        <v>13.228391209782817</v>
      </c>
      <c r="BM4155" s="35"/>
      <c r="BN4155" s="86"/>
      <c r="BO4155" s="35"/>
      <c r="BP4155" s="35"/>
      <c r="BQ4155" s="35"/>
      <c r="BR4155" s="35"/>
      <c r="BS4155" s="35"/>
      <c r="BT4155" s="35"/>
      <c r="BU4155" s="35"/>
      <c r="BV4155" s="35"/>
      <c r="BW4155" s="35"/>
      <c r="BX4155" s="35"/>
      <c r="BY4155" s="35"/>
      <c r="BZ4155" s="35"/>
      <c r="CA4155" s="35"/>
      <c r="CB4155" s="35"/>
      <c r="CC4155" s="35"/>
      <c r="CD4155" s="35"/>
      <c r="CE4155" s="35"/>
      <c r="CF4155" s="35"/>
      <c r="CG4155" s="35"/>
      <c r="CH4155" s="35"/>
    </row>
    <row r="4156" spans="1:86" ht="15.6" x14ac:dyDescent="0.3">
      <c r="A4156" s="35"/>
      <c r="B4156" s="86"/>
      <c r="C4156" s="35"/>
      <c r="D4156" s="35"/>
      <c r="E4156" s="35"/>
      <c r="F4156" s="35"/>
      <c r="G4156" s="35"/>
      <c r="H4156" s="35"/>
      <c r="I4156" s="35"/>
      <c r="J4156" s="35"/>
      <c r="K4156" s="35"/>
      <c r="L4156" s="35"/>
      <c r="M4156" s="35"/>
      <c r="N4156" s="35"/>
      <c r="O4156" s="35"/>
      <c r="P4156" s="35"/>
      <c r="Q4156" s="35"/>
      <c r="R4156" s="35"/>
      <c r="S4156" s="35"/>
      <c r="T4156" s="17">
        <f t="shared" si="9245"/>
        <v>50172</v>
      </c>
      <c r="U4156" s="216">
        <f t="shared" si="9239"/>
        <v>2</v>
      </c>
      <c r="V4156" s="216">
        <f t="shared" si="9245"/>
        <v>4151</v>
      </c>
      <c r="W4156" s="16">
        <f t="shared" si="9251"/>
        <v>11.372602739726027</v>
      </c>
      <c r="X4156" s="16" t="e">
        <f>IF(Template!$F$7="Linear interpolation",LinInterp($I$5:$I$22,$G$5:$G$22,W4156),CubicSpline($I$5:$I$22,$G$5:$G$22,W4156))</f>
        <v>#VALUE!</v>
      </c>
      <c r="Y4156" s="221" t="e">
        <f t="shared" si="9240"/>
        <v>#VALUE!</v>
      </c>
      <c r="Z4156" s="221" t="e">
        <f>Y4156/PRODUCT($AA$6:AA4155)</f>
        <v>#VALUE!</v>
      </c>
      <c r="AA4156" s="16" t="e">
        <f t="shared" si="9246"/>
        <v>#VALUE!</v>
      </c>
      <c r="AB4156" s="10" t="e">
        <f t="shared" si="9247"/>
        <v>#VALUE!</v>
      </c>
      <c r="AC4156" s="90">
        <f t="shared" ref="AC4156:AC4219" si="9362">ROW(AD4156)</f>
        <v>4156</v>
      </c>
      <c r="AD4156" s="17">
        <f t="shared" si="9256"/>
        <v>50149</v>
      </c>
      <c r="AE4156" s="16" t="e">
        <f t="shared" si="9241"/>
        <v>#VALUE!</v>
      </c>
      <c r="AF4156" s="10">
        <f ca="1">IFERROR(AVERAGE(INDIRECT("AE"&amp;AC4156-Template!$F$10+1):INDIRECT("AE"&amp;AC4156)),0)</f>
        <v>0</v>
      </c>
      <c r="AG4156" s="35"/>
      <c r="AH4156" s="86"/>
      <c r="AI4156" s="35"/>
      <c r="AJ4156" s="35"/>
      <c r="AK4156" s="35"/>
      <c r="AL4156" s="35"/>
      <c r="AM4156" s="35"/>
      <c r="AN4156" s="35"/>
      <c r="AO4156" s="35"/>
      <c r="AP4156" s="35"/>
      <c r="AQ4156" s="35"/>
      <c r="AR4156" s="35"/>
      <c r="AS4156" s="35"/>
      <c r="AT4156" s="35"/>
      <c r="AU4156" s="35"/>
      <c r="AV4156" s="35"/>
      <c r="AW4156" s="35"/>
      <c r="AX4156" s="35"/>
      <c r="AY4156" s="35"/>
      <c r="AZ4156" s="17">
        <f t="shared" ref="AZ4156" si="9363">AZ4155+1</f>
        <v>50172</v>
      </c>
      <c r="BA4156" s="216">
        <f t="shared" si="9264"/>
        <v>2</v>
      </c>
      <c r="BB4156" s="216">
        <f t="shared" ref="BB4156" si="9364">BB4155+1</f>
        <v>4151</v>
      </c>
      <c r="BC4156" s="16">
        <f t="shared" si="9266"/>
        <v>11.372602739726027</v>
      </c>
      <c r="BD4156" s="16">
        <f>IF(Template!$F$7="Linear interpolation",LinInterp($AO$5:$AO$18,$AM$5:$AM$18,BC4156),CubicSpline($AO$5:$AO$18,$AM$5:$AM$18,BC4156))</f>
        <v>14.149735920407208</v>
      </c>
      <c r="BE4156" s="221">
        <f t="shared" si="9345"/>
        <v>4.504424702980053</v>
      </c>
      <c r="BF4156" s="221">
        <f>BE4156/PRODUCT($BG$6:BG4155)</f>
        <v>1.0003623677599625</v>
      </c>
      <c r="BG4156" s="16">
        <f t="shared" si="9267"/>
        <v>1.0003623677599625</v>
      </c>
      <c r="BH4156" s="10">
        <f t="shared" si="9268"/>
        <v>13.226423238629659</v>
      </c>
      <c r="BI4156" s="90"/>
      <c r="BJ4156" s="17">
        <f t="shared" si="9250"/>
        <v>50149</v>
      </c>
      <c r="BK4156" s="16">
        <f t="shared" si="9244"/>
        <v>13.227725305224647</v>
      </c>
      <c r="BL4156" s="10">
        <f ca="1">IFERROR(AVERAGE(INDIRECT("BK"&amp;AC4156-Template!$F$10+1):INDIRECT("BK"&amp;AC4156)),0)</f>
        <v>13.228345828555989</v>
      </c>
      <c r="BM4156" s="35"/>
      <c r="BN4156" s="86"/>
      <c r="BO4156" s="35"/>
      <c r="BP4156" s="35"/>
      <c r="BQ4156" s="35"/>
      <c r="BR4156" s="35"/>
      <c r="BS4156" s="35"/>
      <c r="BT4156" s="35"/>
      <c r="BU4156" s="35"/>
      <c r="BV4156" s="35"/>
      <c r="BW4156" s="35"/>
      <c r="BX4156" s="35"/>
      <c r="BY4156" s="35"/>
      <c r="BZ4156" s="35"/>
      <c r="CA4156" s="35"/>
      <c r="CB4156" s="35"/>
      <c r="CC4156" s="35"/>
      <c r="CD4156" s="35"/>
      <c r="CE4156" s="35"/>
      <c r="CF4156" s="35"/>
      <c r="CG4156" s="35"/>
      <c r="CH4156" s="35"/>
    </row>
    <row r="4157" spans="1:86" ht="15.6" x14ac:dyDescent="0.3">
      <c r="A4157" s="35"/>
      <c r="B4157" s="86"/>
      <c r="C4157" s="35"/>
      <c r="D4157" s="35"/>
      <c r="E4157" s="35"/>
      <c r="F4157" s="35"/>
      <c r="G4157" s="35"/>
      <c r="H4157" s="35"/>
      <c r="I4157" s="35"/>
      <c r="J4157" s="35"/>
      <c r="K4157" s="35"/>
      <c r="L4157" s="35"/>
      <c r="M4157" s="35"/>
      <c r="N4157" s="35"/>
      <c r="O4157" s="35"/>
      <c r="P4157" s="35"/>
      <c r="Q4157" s="35"/>
      <c r="R4157" s="35"/>
      <c r="S4157" s="35"/>
      <c r="T4157" s="17">
        <f t="shared" si="9245"/>
        <v>50173</v>
      </c>
      <c r="U4157" s="216">
        <f t="shared" si="9239"/>
        <v>3</v>
      </c>
      <c r="V4157" s="216">
        <f t="shared" si="9245"/>
        <v>4152</v>
      </c>
      <c r="W4157" s="16">
        <f t="shared" si="9251"/>
        <v>11.375342465753425</v>
      </c>
      <c r="X4157" s="16" t="e">
        <f>IF(Template!$F$7="Linear interpolation",LinInterp($I$5:$I$22,$G$5:$G$22,W4157),CubicSpline($I$5:$I$22,$G$5:$G$22,W4157))</f>
        <v>#VALUE!</v>
      </c>
      <c r="Y4157" s="221" t="e">
        <f t="shared" si="9240"/>
        <v>#VALUE!</v>
      </c>
      <c r="Z4157" s="221" t="e">
        <f>Y4157/PRODUCT($AA$6:AA4156)</f>
        <v>#VALUE!</v>
      </c>
      <c r="AA4157" s="16" t="e">
        <f t="shared" si="9246"/>
        <v>#VALUE!</v>
      </c>
      <c r="AB4157" s="10" t="e">
        <f t="shared" si="9247"/>
        <v>#VALUE!</v>
      </c>
      <c r="AC4157" s="90">
        <f t="shared" si="9362"/>
        <v>4157</v>
      </c>
      <c r="AD4157" s="17">
        <f t="shared" si="9256"/>
        <v>50150</v>
      </c>
      <c r="AE4157" s="16" t="e">
        <f t="shared" si="9241"/>
        <v>#VALUE!</v>
      </c>
      <c r="AF4157" s="10">
        <f ca="1">IFERROR(AVERAGE(INDIRECT("AE"&amp;AC4157-Template!$F$10+1):INDIRECT("AE"&amp;AC4157)),0)</f>
        <v>0</v>
      </c>
      <c r="AG4157" s="35"/>
      <c r="AH4157" s="86"/>
      <c r="AI4157" s="35"/>
      <c r="AJ4157" s="35"/>
      <c r="AK4157" s="35"/>
      <c r="AL4157" s="35"/>
      <c r="AM4157" s="35"/>
      <c r="AN4157" s="35"/>
      <c r="AO4157" s="35"/>
      <c r="AP4157" s="35"/>
      <c r="AQ4157" s="35"/>
      <c r="AR4157" s="35"/>
      <c r="AS4157" s="35"/>
      <c r="AT4157" s="35"/>
      <c r="AU4157" s="35"/>
      <c r="AV4157" s="35"/>
      <c r="AW4157" s="35"/>
      <c r="AX4157" s="35"/>
      <c r="AY4157" s="35"/>
      <c r="AZ4157" s="17">
        <f t="shared" ref="AZ4157" si="9365">AZ4156+1</f>
        <v>50173</v>
      </c>
      <c r="BA4157" s="216">
        <f t="shared" si="9264"/>
        <v>3</v>
      </c>
      <c r="BB4157" s="216">
        <f t="shared" ref="BB4157" si="9366">BB4156+1</f>
        <v>4152</v>
      </c>
      <c r="BC4157" s="16">
        <f t="shared" si="9266"/>
        <v>11.375342465753425</v>
      </c>
      <c r="BD4157" s="16">
        <f>IF(Template!$F$7="Linear interpolation",LinInterp($AO$5:$AO$18,$AM$5:$AM$18,BC4157),CubicSpline($AO$5:$AO$18,$AM$5:$AM$18,BC4157))</f>
        <v>14.149733139867594</v>
      </c>
      <c r="BE4157" s="221">
        <f t="shared" si="9345"/>
        <v>4.5060569546299387</v>
      </c>
      <c r="BF4157" s="221">
        <f>BE4157/PRODUCT($BG$6:BG4156)</f>
        <v>1.0003623662859336</v>
      </c>
      <c r="BG4157" s="16">
        <f t="shared" si="9267"/>
        <v>1.0003623662859336</v>
      </c>
      <c r="BH4157" s="10">
        <f t="shared" si="9268"/>
        <v>13.226369436574847</v>
      </c>
      <c r="BI4157" s="90"/>
      <c r="BJ4157" s="17">
        <f t="shared" si="9250"/>
        <v>50150</v>
      </c>
      <c r="BK4157" s="16">
        <f t="shared" si="9244"/>
        <v>13.227421752280089</v>
      </c>
      <c r="BL4157" s="10">
        <f ca="1">IFERROR(AVERAGE(INDIRECT("BK"&amp;AC4157-Template!$F$10+1):INDIRECT("BK"&amp;AC4157)),0)</f>
        <v>13.228290328897677</v>
      </c>
      <c r="BM4157" s="35"/>
      <c r="BN4157" s="86"/>
      <c r="BO4157" s="35"/>
      <c r="BP4157" s="35"/>
      <c r="BQ4157" s="35"/>
      <c r="BR4157" s="35"/>
      <c r="BS4157" s="35"/>
      <c r="BT4157" s="35"/>
      <c r="BU4157" s="35"/>
      <c r="BV4157" s="35"/>
      <c r="BW4157" s="35"/>
      <c r="BX4157" s="35"/>
      <c r="BY4157" s="35"/>
      <c r="BZ4157" s="35"/>
      <c r="CA4157" s="35"/>
      <c r="CB4157" s="35"/>
      <c r="CC4157" s="35"/>
      <c r="CD4157" s="35"/>
      <c r="CE4157" s="35"/>
      <c r="CF4157" s="35"/>
      <c r="CG4157" s="35"/>
      <c r="CH4157" s="35"/>
    </row>
    <row r="4158" spans="1:86" ht="15.6" x14ac:dyDescent="0.3">
      <c r="A4158" s="35"/>
      <c r="B4158" s="86"/>
      <c r="C4158" s="35"/>
      <c r="D4158" s="35"/>
      <c r="E4158" s="35"/>
      <c r="F4158" s="35"/>
      <c r="G4158" s="35"/>
      <c r="H4158" s="35"/>
      <c r="I4158" s="35"/>
      <c r="J4158" s="35"/>
      <c r="K4158" s="35"/>
      <c r="L4158" s="35"/>
      <c r="M4158" s="35"/>
      <c r="N4158" s="35"/>
      <c r="O4158" s="35"/>
      <c r="P4158" s="35"/>
      <c r="Q4158" s="35"/>
      <c r="R4158" s="35"/>
      <c r="S4158" s="35"/>
      <c r="T4158" s="17">
        <f t="shared" si="9245"/>
        <v>50174</v>
      </c>
      <c r="U4158" s="216">
        <f t="shared" si="9239"/>
        <v>4</v>
      </c>
      <c r="V4158" s="216">
        <f t="shared" si="9245"/>
        <v>4153</v>
      </c>
      <c r="W4158" s="16">
        <f t="shared" si="9251"/>
        <v>11.378082191780821</v>
      </c>
      <c r="X4158" s="16" t="e">
        <f>IF(Template!$F$7="Linear interpolation",LinInterp($I$5:$I$22,$G$5:$G$22,W4158),CubicSpline($I$5:$I$22,$G$5:$G$22,W4158))</f>
        <v>#VALUE!</v>
      </c>
      <c r="Y4158" s="221" t="e">
        <f t="shared" si="9240"/>
        <v>#VALUE!</v>
      </c>
      <c r="Z4158" s="221" t="e">
        <f>Y4158/PRODUCT($AA$6:AA4157)</f>
        <v>#VALUE!</v>
      </c>
      <c r="AA4158" s="16" t="e">
        <f t="shared" si="9246"/>
        <v>#VALUE!</v>
      </c>
      <c r="AB4158" s="10" t="e">
        <f t="shared" si="9247"/>
        <v>#VALUE!</v>
      </c>
      <c r="AC4158" s="90">
        <f t="shared" si="9362"/>
        <v>4158</v>
      </c>
      <c r="AD4158" s="17">
        <f t="shared" si="9256"/>
        <v>50151</v>
      </c>
      <c r="AE4158" s="16" t="e">
        <f t="shared" si="9241"/>
        <v>#VALUE!</v>
      </c>
      <c r="AF4158" s="10">
        <f ca="1">IFERROR(AVERAGE(INDIRECT("AE"&amp;AC4158-Template!$F$10+1):INDIRECT("AE"&amp;AC4158)),0)</f>
        <v>0</v>
      </c>
      <c r="AG4158" s="35"/>
      <c r="AH4158" s="86"/>
      <c r="AI4158" s="35"/>
      <c r="AJ4158" s="35"/>
      <c r="AK4158" s="35"/>
      <c r="AL4158" s="35"/>
      <c r="AM4158" s="35"/>
      <c r="AN4158" s="35"/>
      <c r="AO4158" s="35"/>
      <c r="AP4158" s="35"/>
      <c r="AQ4158" s="35"/>
      <c r="AR4158" s="35"/>
      <c r="AS4158" s="35"/>
      <c r="AT4158" s="35"/>
      <c r="AU4158" s="35"/>
      <c r="AV4158" s="35"/>
      <c r="AW4158" s="35"/>
      <c r="AX4158" s="35"/>
      <c r="AY4158" s="35"/>
      <c r="AZ4158" s="17">
        <f t="shared" ref="AZ4158" si="9367">AZ4157+1</f>
        <v>50174</v>
      </c>
      <c r="BA4158" s="216">
        <f t="shared" si="9264"/>
        <v>4</v>
      </c>
      <c r="BB4158" s="216">
        <f t="shared" ref="BB4158" si="9368">BB4157+1</f>
        <v>4153</v>
      </c>
      <c r="BC4158" s="16">
        <f t="shared" si="9266"/>
        <v>11.378082191780821</v>
      </c>
      <c r="BD4158" s="16">
        <f>IF(Template!$F$7="Linear interpolation",LinInterp($AO$5:$AO$18,$AM$5:$AM$18,BC4158),CubicSpline($AO$5:$AO$18,$AM$5:$AM$18,BC4158))</f>
        <v>14.149730345847814</v>
      </c>
      <c r="BE4158" s="221">
        <f t="shared" si="9345"/>
        <v>4.5076897910943137</v>
      </c>
      <c r="BF4158" s="221">
        <f>BE4158/PRODUCT($BG$6:BG4157)</f>
        <v>1.0003623648082605</v>
      </c>
      <c r="BG4158" s="16">
        <f t="shared" si="9267"/>
        <v>1.0003623648082605</v>
      </c>
      <c r="BH4158" s="10">
        <f t="shared" si="9268"/>
        <v>13.22631550150688</v>
      </c>
      <c r="BI4158" s="90"/>
      <c r="BJ4158" s="17">
        <f t="shared" si="9250"/>
        <v>50151</v>
      </c>
      <c r="BK4158" s="16">
        <f t="shared" si="9244"/>
        <v>13.227522500384946</v>
      </c>
      <c r="BL4158" s="10">
        <f ca="1">IFERROR(AVERAGE(INDIRECT("BK"&amp;AC4158-Template!$F$10+1):INDIRECT("BK"&amp;AC4158)),0)</f>
        <v>13.228238187509525</v>
      </c>
      <c r="BM4158" s="35"/>
      <c r="BN4158" s="86"/>
      <c r="BO4158" s="35"/>
      <c r="BP4158" s="35"/>
      <c r="BQ4158" s="35"/>
      <c r="BR4158" s="35"/>
      <c r="BS4158" s="35"/>
      <c r="BT4158" s="35"/>
      <c r="BU4158" s="35"/>
      <c r="BV4158" s="35"/>
      <c r="BW4158" s="35"/>
      <c r="BX4158" s="35"/>
      <c r="BY4158" s="35"/>
      <c r="BZ4158" s="35"/>
      <c r="CA4158" s="35"/>
      <c r="CB4158" s="35"/>
      <c r="CC4158" s="35"/>
      <c r="CD4158" s="35"/>
      <c r="CE4158" s="35"/>
      <c r="CF4158" s="35"/>
      <c r="CG4158" s="35"/>
      <c r="CH4158" s="35"/>
    </row>
    <row r="4159" spans="1:86" ht="15.6" x14ac:dyDescent="0.3">
      <c r="A4159" s="35"/>
      <c r="B4159" s="86"/>
      <c r="C4159" s="35"/>
      <c r="D4159" s="35"/>
      <c r="E4159" s="35"/>
      <c r="F4159" s="35"/>
      <c r="G4159" s="35"/>
      <c r="H4159" s="35"/>
      <c r="I4159" s="35"/>
      <c r="J4159" s="35"/>
      <c r="K4159" s="35"/>
      <c r="L4159" s="35"/>
      <c r="M4159" s="35"/>
      <c r="N4159" s="35"/>
      <c r="O4159" s="35"/>
      <c r="P4159" s="35"/>
      <c r="Q4159" s="35"/>
      <c r="R4159" s="35"/>
      <c r="S4159" s="35"/>
      <c r="T4159" s="17">
        <f t="shared" si="9245"/>
        <v>50175</v>
      </c>
      <c r="U4159" s="216">
        <f t="shared" si="9239"/>
        <v>5</v>
      </c>
      <c r="V4159" s="216">
        <f t="shared" si="9245"/>
        <v>4154</v>
      </c>
      <c r="W4159" s="16">
        <f t="shared" si="9251"/>
        <v>11.38082191780822</v>
      </c>
      <c r="X4159" s="16" t="e">
        <f>IF(Template!$F$7="Linear interpolation",LinInterp($I$5:$I$22,$G$5:$G$22,W4159),CubicSpline($I$5:$I$22,$G$5:$G$22,W4159))</f>
        <v>#VALUE!</v>
      </c>
      <c r="Y4159" s="221" t="e">
        <f t="shared" si="9240"/>
        <v>#VALUE!</v>
      </c>
      <c r="Z4159" s="221" t="e">
        <f>Y4159/PRODUCT($AA$6:AA4158)</f>
        <v>#VALUE!</v>
      </c>
      <c r="AA4159" s="16" t="e">
        <f t="shared" si="9246"/>
        <v>#VALUE!</v>
      </c>
      <c r="AB4159" s="10" t="e">
        <f t="shared" si="9247"/>
        <v>#VALUE!</v>
      </c>
      <c r="AC4159" s="90">
        <f t="shared" si="9362"/>
        <v>4159</v>
      </c>
      <c r="AD4159" s="17">
        <f t="shared" si="9256"/>
        <v>50152</v>
      </c>
      <c r="AE4159" s="16" t="e">
        <f t="shared" si="9241"/>
        <v>#VALUE!</v>
      </c>
      <c r="AF4159" s="10">
        <f ca="1">IFERROR(AVERAGE(INDIRECT("AE"&amp;AC4159-Template!$F$10+1):INDIRECT("AE"&amp;AC4159)),0)</f>
        <v>0</v>
      </c>
      <c r="AG4159" s="35"/>
      <c r="AH4159" s="86"/>
      <c r="AI4159" s="35"/>
      <c r="AJ4159" s="35"/>
      <c r="AK4159" s="35"/>
      <c r="AL4159" s="35"/>
      <c r="AM4159" s="35"/>
      <c r="AN4159" s="35"/>
      <c r="AO4159" s="35"/>
      <c r="AP4159" s="35"/>
      <c r="AQ4159" s="35"/>
      <c r="AR4159" s="35"/>
      <c r="AS4159" s="35"/>
      <c r="AT4159" s="35"/>
      <c r="AU4159" s="35"/>
      <c r="AV4159" s="35"/>
      <c r="AW4159" s="35"/>
      <c r="AX4159" s="35"/>
      <c r="AY4159" s="35"/>
      <c r="AZ4159" s="17">
        <f t="shared" ref="AZ4159" si="9369">AZ4158+1</f>
        <v>50175</v>
      </c>
      <c r="BA4159" s="216">
        <f t="shared" si="9264"/>
        <v>5</v>
      </c>
      <c r="BB4159" s="216">
        <f t="shared" ref="BB4159" si="9370">BB4158+1</f>
        <v>4154</v>
      </c>
      <c r="BC4159" s="16">
        <f t="shared" si="9266"/>
        <v>11.38082191780822</v>
      </c>
      <c r="BD4159" s="16">
        <f>IF(Template!$F$7="Linear interpolation",LinInterp($AO$5:$AO$18,$AM$5:$AM$18,BC4159),CubicSpline($AO$5:$AO$18,$AM$5:$AM$18,BC4159))</f>
        <v>14.149727538321013</v>
      </c>
      <c r="BE4159" s="221">
        <f t="shared" si="9345"/>
        <v>4.5093232125638147</v>
      </c>
      <c r="BF4159" s="221">
        <f>BE4159/PRODUCT($BG$6:BG4158)</f>
        <v>1.000362363326937</v>
      </c>
      <c r="BG4159" s="16">
        <f t="shared" si="9267"/>
        <v>1.000362363326937</v>
      </c>
      <c r="BH4159" s="10">
        <f t="shared" si="9268"/>
        <v>13.226261433198827</v>
      </c>
      <c r="BI4159" s="90"/>
      <c r="BJ4159" s="17">
        <f t="shared" si="9250"/>
        <v>50152</v>
      </c>
      <c r="BK4159" s="16">
        <f t="shared" si="9244"/>
        <v>13.227471471855434</v>
      </c>
      <c r="BL4159" s="10">
        <f ca="1">IFERROR(AVERAGE(INDIRECT("BK"&amp;AC4159-Template!$F$10+1):INDIRECT("BK"&amp;AC4159)),0)</f>
        <v>13.228193738686118</v>
      </c>
      <c r="BM4159" s="35"/>
      <c r="BN4159" s="86"/>
      <c r="BO4159" s="35"/>
      <c r="BP4159" s="35"/>
      <c r="BQ4159" s="35"/>
      <c r="BR4159" s="35"/>
      <c r="BS4159" s="35"/>
      <c r="BT4159" s="35"/>
      <c r="BU4159" s="35"/>
      <c r="BV4159" s="35"/>
      <c r="BW4159" s="35"/>
      <c r="BX4159" s="35"/>
      <c r="BY4159" s="35"/>
      <c r="BZ4159" s="35"/>
      <c r="CA4159" s="35"/>
      <c r="CB4159" s="35"/>
      <c r="CC4159" s="35"/>
      <c r="CD4159" s="35"/>
      <c r="CE4159" s="35"/>
      <c r="CF4159" s="35"/>
      <c r="CG4159" s="35"/>
      <c r="CH4159" s="35"/>
    </row>
    <row r="4160" spans="1:86" ht="15.6" x14ac:dyDescent="0.3">
      <c r="A4160" s="35"/>
      <c r="B4160" s="86"/>
      <c r="C4160" s="35"/>
      <c r="D4160" s="35"/>
      <c r="E4160" s="35"/>
      <c r="F4160" s="35"/>
      <c r="G4160" s="35"/>
      <c r="H4160" s="35"/>
      <c r="I4160" s="35"/>
      <c r="J4160" s="35"/>
      <c r="K4160" s="35"/>
      <c r="L4160" s="35"/>
      <c r="M4160" s="35"/>
      <c r="N4160" s="35"/>
      <c r="O4160" s="35"/>
      <c r="P4160" s="35"/>
      <c r="Q4160" s="35"/>
      <c r="R4160" s="35"/>
      <c r="S4160" s="35"/>
      <c r="T4160" s="17">
        <f t="shared" si="9245"/>
        <v>50176</v>
      </c>
      <c r="U4160" s="216">
        <f t="shared" si="9239"/>
        <v>6</v>
      </c>
      <c r="V4160" s="216">
        <f t="shared" si="9245"/>
        <v>4155</v>
      </c>
      <c r="W4160" s="16">
        <f t="shared" si="9251"/>
        <v>11.383561643835616</v>
      </c>
      <c r="X4160" s="16" t="e">
        <f>IF(Template!$F$7="Linear interpolation",LinInterp($I$5:$I$22,$G$5:$G$22,W4160),CubicSpline($I$5:$I$22,$G$5:$G$22,W4160))</f>
        <v>#VALUE!</v>
      </c>
      <c r="Y4160" s="221" t="e">
        <f t="shared" si="9240"/>
        <v>#VALUE!</v>
      </c>
      <c r="Z4160" s="221" t="e">
        <f>Y4160/PRODUCT($AA$6:AA4159)</f>
        <v>#VALUE!</v>
      </c>
      <c r="AA4160" s="16" t="e">
        <f t="shared" si="9246"/>
        <v>#VALUE!</v>
      </c>
      <c r="AB4160" s="10" t="e">
        <f t="shared" si="9247"/>
        <v>#VALUE!</v>
      </c>
      <c r="AC4160" s="90">
        <f t="shared" si="9362"/>
        <v>4160</v>
      </c>
      <c r="AD4160" s="17">
        <f t="shared" si="9256"/>
        <v>50153</v>
      </c>
      <c r="AE4160" s="16" t="e">
        <f t="shared" si="9241"/>
        <v>#VALUE!</v>
      </c>
      <c r="AF4160" s="10">
        <f ca="1">IFERROR(AVERAGE(INDIRECT("AE"&amp;AC4160-Template!$F$10+1):INDIRECT("AE"&amp;AC4160)),0)</f>
        <v>0</v>
      </c>
      <c r="AG4160" s="35"/>
      <c r="AH4160" s="86"/>
      <c r="AI4160" s="35"/>
      <c r="AJ4160" s="35"/>
      <c r="AK4160" s="35"/>
      <c r="AL4160" s="35"/>
      <c r="AM4160" s="35"/>
      <c r="AN4160" s="35"/>
      <c r="AO4160" s="35"/>
      <c r="AP4160" s="35"/>
      <c r="AQ4160" s="35"/>
      <c r="AR4160" s="35"/>
      <c r="AS4160" s="35"/>
      <c r="AT4160" s="35"/>
      <c r="AU4160" s="35"/>
      <c r="AV4160" s="35"/>
      <c r="AW4160" s="35"/>
      <c r="AX4160" s="35"/>
      <c r="AY4160" s="35"/>
      <c r="AZ4160" s="17">
        <f t="shared" ref="AZ4160" si="9371">AZ4159+1</f>
        <v>50176</v>
      </c>
      <c r="BA4160" s="216">
        <f t="shared" si="9264"/>
        <v>6</v>
      </c>
      <c r="BB4160" s="216">
        <f t="shared" ref="BB4160" si="9372">BB4159+1</f>
        <v>4155</v>
      </c>
      <c r="BC4160" s="16">
        <f t="shared" si="9266"/>
        <v>11.383561643835616</v>
      </c>
      <c r="BD4160" s="16">
        <f>IF(Template!$F$7="Linear interpolation",LinInterp($AO$5:$AO$18,$AM$5:$AM$18,BC4160),CubicSpline($AO$5:$AO$18,$AM$5:$AM$18,BC4160))</f>
        <v>14.149724717260339</v>
      </c>
      <c r="BE4160" s="221">
        <f t="shared" si="9345"/>
        <v>4.5109572192291116</v>
      </c>
      <c r="BF4160" s="221">
        <f>BE4160/PRODUCT($BG$6:BG4159)</f>
        <v>1.0003623618419599</v>
      </c>
      <c r="BG4160" s="16">
        <f t="shared" si="9267"/>
        <v>1.000362363326937</v>
      </c>
      <c r="BH4160" s="10">
        <f t="shared" si="9268"/>
        <v>13.226261433198827</v>
      </c>
      <c r="BI4160" s="90"/>
      <c r="BJ4160" s="17">
        <f t="shared" si="9250"/>
        <v>50153</v>
      </c>
      <c r="BK4160" s="16">
        <f t="shared" si="9244"/>
        <v>13.227420312128203</v>
      </c>
      <c r="BL4160" s="10">
        <f ca="1">IFERROR(AVERAGE(INDIRECT("BK"&amp;AC4160-Template!$F$10+1):INDIRECT("BK"&amp;AC4160)),0)</f>
        <v>13.228144467612784</v>
      </c>
      <c r="BM4160" s="35"/>
      <c r="BN4160" s="86"/>
      <c r="BO4160" s="35"/>
      <c r="BP4160" s="35"/>
      <c r="BQ4160" s="35"/>
      <c r="BR4160" s="35"/>
      <c r="BS4160" s="35"/>
      <c r="BT4160" s="35"/>
      <c r="BU4160" s="35"/>
      <c r="BV4160" s="35"/>
      <c r="BW4160" s="35"/>
      <c r="BX4160" s="35"/>
      <c r="BY4160" s="35"/>
      <c r="BZ4160" s="35"/>
      <c r="CA4160" s="35"/>
      <c r="CB4160" s="35"/>
      <c r="CC4160" s="35"/>
      <c r="CD4160" s="35"/>
      <c r="CE4160" s="35"/>
      <c r="CF4160" s="35"/>
      <c r="CG4160" s="35"/>
      <c r="CH4160" s="35"/>
    </row>
    <row r="4161" spans="1:86" ht="15.6" x14ac:dyDescent="0.3">
      <c r="A4161" s="35"/>
      <c r="B4161" s="86"/>
      <c r="C4161" s="35"/>
      <c r="D4161" s="35"/>
      <c r="E4161" s="35"/>
      <c r="F4161" s="35"/>
      <c r="G4161" s="35"/>
      <c r="H4161" s="35"/>
      <c r="I4161" s="35"/>
      <c r="J4161" s="35"/>
      <c r="K4161" s="35"/>
      <c r="L4161" s="35"/>
      <c r="M4161" s="35"/>
      <c r="N4161" s="35"/>
      <c r="O4161" s="35"/>
      <c r="P4161" s="35"/>
      <c r="Q4161" s="35"/>
      <c r="R4161" s="35"/>
      <c r="S4161" s="35"/>
      <c r="T4161" s="17">
        <f t="shared" si="9245"/>
        <v>50177</v>
      </c>
      <c r="U4161" s="216">
        <f t="shared" si="9239"/>
        <v>7</v>
      </c>
      <c r="V4161" s="216">
        <f t="shared" si="9245"/>
        <v>4156</v>
      </c>
      <c r="W4161" s="16">
        <f t="shared" si="9251"/>
        <v>11.386301369863014</v>
      </c>
      <c r="X4161" s="16" t="e">
        <f>IF(Template!$F$7="Linear interpolation",LinInterp($I$5:$I$22,$G$5:$G$22,W4161),CubicSpline($I$5:$I$22,$G$5:$G$22,W4161))</f>
        <v>#VALUE!</v>
      </c>
      <c r="Y4161" s="221" t="e">
        <f t="shared" si="9240"/>
        <v>#VALUE!</v>
      </c>
      <c r="Z4161" s="221" t="e">
        <f>Y4161/PRODUCT($AA$6:AA4160)</f>
        <v>#VALUE!</v>
      </c>
      <c r="AA4161" s="16" t="e">
        <f t="shared" si="9246"/>
        <v>#VALUE!</v>
      </c>
      <c r="AB4161" s="10" t="e">
        <f t="shared" si="9247"/>
        <v>#VALUE!</v>
      </c>
      <c r="AC4161" s="90">
        <f t="shared" si="9362"/>
        <v>4161</v>
      </c>
      <c r="AD4161" s="17">
        <f t="shared" si="9256"/>
        <v>50154</v>
      </c>
      <c r="AE4161" s="16" t="e">
        <f t="shared" si="9241"/>
        <v>#VALUE!</v>
      </c>
      <c r="AF4161" s="10">
        <f ca="1">IFERROR(AVERAGE(INDIRECT("AE"&amp;AC4161-Template!$F$10+1):INDIRECT("AE"&amp;AC4161)),0)</f>
        <v>0</v>
      </c>
      <c r="AG4161" s="35"/>
      <c r="AH4161" s="86"/>
      <c r="AI4161" s="35"/>
      <c r="AJ4161" s="35"/>
      <c r="AK4161" s="35"/>
      <c r="AL4161" s="35"/>
      <c r="AM4161" s="35"/>
      <c r="AN4161" s="35"/>
      <c r="AO4161" s="35"/>
      <c r="AP4161" s="35"/>
      <c r="AQ4161" s="35"/>
      <c r="AR4161" s="35"/>
      <c r="AS4161" s="35"/>
      <c r="AT4161" s="35"/>
      <c r="AU4161" s="35"/>
      <c r="AV4161" s="35"/>
      <c r="AW4161" s="35"/>
      <c r="AX4161" s="35"/>
      <c r="AY4161" s="35"/>
      <c r="AZ4161" s="17">
        <f t="shared" ref="AZ4161" si="9373">AZ4160+1</f>
        <v>50177</v>
      </c>
      <c r="BA4161" s="216">
        <f t="shared" si="9264"/>
        <v>7</v>
      </c>
      <c r="BB4161" s="216">
        <f t="shared" ref="BB4161" si="9374">BB4160+1</f>
        <v>4156</v>
      </c>
      <c r="BC4161" s="16">
        <f t="shared" si="9266"/>
        <v>11.386301369863014</v>
      </c>
      <c r="BD4161" s="16">
        <f>IF(Template!$F$7="Linear interpolation",LinInterp($AO$5:$AO$18,$AM$5:$AM$18,BC4161),CubicSpline($AO$5:$AO$18,$AM$5:$AM$18,BC4161))</f>
        <v>14.149721882638939</v>
      </c>
      <c r="BE4161" s="221">
        <f t="shared" si="9345"/>
        <v>4.5125918112809265</v>
      </c>
      <c r="BF4161" s="221">
        <f>BE4161/PRODUCT($BG$6:BG4160)</f>
        <v>1.0003623588683526</v>
      </c>
      <c r="BG4161" s="16">
        <f t="shared" si="9267"/>
        <v>1.000362363326937</v>
      </c>
      <c r="BH4161" s="10">
        <f t="shared" si="9268"/>
        <v>13.226261433198827</v>
      </c>
      <c r="BI4161" s="90"/>
      <c r="BJ4161" s="17">
        <f t="shared" si="9250"/>
        <v>50154</v>
      </c>
      <c r="BK4161" s="16">
        <f t="shared" si="9244"/>
        <v>13.227369021268087</v>
      </c>
      <c r="BL4161" s="10">
        <f ca="1">IFERROR(AVERAGE(INDIRECT("BK"&amp;AC4161-Template!$F$10+1):INDIRECT("BK"&amp;AC4161)),0)</f>
        <v>13.228095066685748</v>
      </c>
      <c r="BM4161" s="35"/>
      <c r="BN4161" s="86"/>
      <c r="BO4161" s="35"/>
      <c r="BP4161" s="35"/>
      <c r="BQ4161" s="35"/>
      <c r="BR4161" s="35"/>
      <c r="BS4161" s="35"/>
      <c r="BT4161" s="35"/>
      <c r="BU4161" s="35"/>
      <c r="BV4161" s="35"/>
      <c r="BW4161" s="35"/>
      <c r="BX4161" s="35"/>
      <c r="BY4161" s="35"/>
      <c r="BZ4161" s="35"/>
      <c r="CA4161" s="35"/>
      <c r="CB4161" s="35"/>
      <c r="CC4161" s="35"/>
      <c r="CD4161" s="35"/>
      <c r="CE4161" s="35"/>
      <c r="CF4161" s="35"/>
      <c r="CG4161" s="35"/>
      <c r="CH4161" s="35"/>
    </row>
    <row r="4162" spans="1:86" ht="15.6" x14ac:dyDescent="0.3">
      <c r="A4162" s="35"/>
      <c r="B4162" s="86"/>
      <c r="C4162" s="35"/>
      <c r="D4162" s="35"/>
      <c r="E4162" s="35"/>
      <c r="F4162" s="35"/>
      <c r="G4162" s="35"/>
      <c r="H4162" s="35"/>
      <c r="I4162" s="35"/>
      <c r="J4162" s="35"/>
      <c r="K4162" s="35"/>
      <c r="L4162" s="35"/>
      <c r="M4162" s="35"/>
      <c r="N4162" s="35"/>
      <c r="O4162" s="35"/>
      <c r="P4162" s="35"/>
      <c r="Q4162" s="35"/>
      <c r="R4162" s="35"/>
      <c r="S4162" s="35"/>
      <c r="T4162" s="17">
        <f t="shared" si="9245"/>
        <v>50178</v>
      </c>
      <c r="U4162" s="216">
        <f t="shared" si="9239"/>
        <v>1</v>
      </c>
      <c r="V4162" s="216">
        <f t="shared" si="9245"/>
        <v>4157</v>
      </c>
      <c r="W4162" s="16">
        <f t="shared" si="9251"/>
        <v>11.389041095890411</v>
      </c>
      <c r="X4162" s="16" t="e">
        <f>IF(Template!$F$7="Linear interpolation",LinInterp($I$5:$I$22,$G$5:$G$22,W4162),CubicSpline($I$5:$I$22,$G$5:$G$22,W4162))</f>
        <v>#VALUE!</v>
      </c>
      <c r="Y4162" s="221" t="e">
        <f t="shared" si="9240"/>
        <v>#VALUE!</v>
      </c>
      <c r="Z4162" s="221" t="e">
        <f>Y4162/PRODUCT($AA$6:AA4161)</f>
        <v>#VALUE!</v>
      </c>
      <c r="AA4162" s="16" t="e">
        <f t="shared" si="9246"/>
        <v>#VALUE!</v>
      </c>
      <c r="AB4162" s="10" t="e">
        <f t="shared" si="9247"/>
        <v>#VALUE!</v>
      </c>
      <c r="AC4162" s="90">
        <f t="shared" si="9362"/>
        <v>4162</v>
      </c>
      <c r="AD4162" s="17">
        <f t="shared" si="9256"/>
        <v>50155</v>
      </c>
      <c r="AE4162" s="16" t="e">
        <f t="shared" si="9241"/>
        <v>#VALUE!</v>
      </c>
      <c r="AF4162" s="10">
        <f ca="1">IFERROR(AVERAGE(INDIRECT("AE"&amp;AC4162-Template!$F$10+1):INDIRECT("AE"&amp;AC4162)),0)</f>
        <v>0</v>
      </c>
      <c r="AG4162" s="35"/>
      <c r="AH4162" s="86"/>
      <c r="AI4162" s="35"/>
      <c r="AJ4162" s="35"/>
      <c r="AK4162" s="35"/>
      <c r="AL4162" s="35"/>
      <c r="AM4162" s="35"/>
      <c r="AN4162" s="35"/>
      <c r="AO4162" s="35"/>
      <c r="AP4162" s="35"/>
      <c r="AQ4162" s="35"/>
      <c r="AR4162" s="35"/>
      <c r="AS4162" s="35"/>
      <c r="AT4162" s="35"/>
      <c r="AU4162" s="35"/>
      <c r="AV4162" s="35"/>
      <c r="AW4162" s="35"/>
      <c r="AX4162" s="35"/>
      <c r="AY4162" s="35"/>
      <c r="AZ4162" s="17">
        <f t="shared" ref="AZ4162" si="9375">AZ4161+1</f>
        <v>50178</v>
      </c>
      <c r="BA4162" s="216">
        <f t="shared" si="9264"/>
        <v>1</v>
      </c>
      <c r="BB4162" s="216">
        <f t="shared" ref="BB4162" si="9376">BB4161+1</f>
        <v>4157</v>
      </c>
      <c r="BC4162" s="16">
        <f t="shared" si="9266"/>
        <v>11.389041095890411</v>
      </c>
      <c r="BD4162" s="16">
        <f>IF(Template!$F$7="Linear interpolation",LinInterp($AO$5:$AO$18,$AM$5:$AM$18,BC4162),CubicSpline($AO$5:$AO$18,$AM$5:$AM$18,BC4162))</f>
        <v>14.14971903442996</v>
      </c>
      <c r="BE4162" s="221">
        <f t="shared" si="9345"/>
        <v>4.5142269889100106</v>
      </c>
      <c r="BF4162" s="221">
        <f>BE4162/PRODUCT($BG$6:BG4161)</f>
        <v>1.0003623544024578</v>
      </c>
      <c r="BG4162" s="16">
        <f t="shared" si="9267"/>
        <v>1.0003623544024578</v>
      </c>
      <c r="BH4162" s="10">
        <f t="shared" si="9268"/>
        <v>13.225935689709644</v>
      </c>
      <c r="BI4162" s="90"/>
      <c r="BJ4162" s="17">
        <f t="shared" si="9250"/>
        <v>50155</v>
      </c>
      <c r="BK4162" s="16">
        <f t="shared" si="9244"/>
        <v>13.227369021268087</v>
      </c>
      <c r="BL4162" s="10">
        <f ca="1">IFERROR(AVERAGE(INDIRECT("BK"&amp;AC4162-Template!$F$10+1):INDIRECT("BK"&amp;AC4162)),0)</f>
        <v>13.228047249880406</v>
      </c>
      <c r="BM4162" s="35"/>
      <c r="BN4162" s="86"/>
      <c r="BO4162" s="35"/>
      <c r="BP4162" s="35"/>
      <c r="BQ4162" s="35"/>
      <c r="BR4162" s="35"/>
      <c r="BS4162" s="35"/>
      <c r="BT4162" s="35"/>
      <c r="BU4162" s="35"/>
      <c r="BV4162" s="35"/>
      <c r="BW4162" s="35"/>
      <c r="BX4162" s="35"/>
      <c r="BY4162" s="35"/>
      <c r="BZ4162" s="35"/>
      <c r="CA4162" s="35"/>
      <c r="CB4162" s="35"/>
      <c r="CC4162" s="35"/>
      <c r="CD4162" s="35"/>
      <c r="CE4162" s="35"/>
      <c r="CF4162" s="35"/>
      <c r="CG4162" s="35"/>
      <c r="CH4162" s="35"/>
    </row>
    <row r="4163" spans="1:86" ht="15.6" x14ac:dyDescent="0.3">
      <c r="A4163" s="35"/>
      <c r="B4163" s="86"/>
      <c r="C4163" s="35"/>
      <c r="D4163" s="35"/>
      <c r="E4163" s="35"/>
      <c r="F4163" s="35"/>
      <c r="G4163" s="35"/>
      <c r="H4163" s="35"/>
      <c r="I4163" s="35"/>
      <c r="J4163" s="35"/>
      <c r="K4163" s="35"/>
      <c r="L4163" s="35"/>
      <c r="M4163" s="35"/>
      <c r="N4163" s="35"/>
      <c r="O4163" s="35"/>
      <c r="P4163" s="35"/>
      <c r="Q4163" s="35"/>
      <c r="R4163" s="35"/>
      <c r="S4163" s="35"/>
      <c r="T4163" s="17">
        <f t="shared" si="9245"/>
        <v>50179</v>
      </c>
      <c r="U4163" s="216">
        <f t="shared" si="9239"/>
        <v>2</v>
      </c>
      <c r="V4163" s="216">
        <f t="shared" si="9245"/>
        <v>4158</v>
      </c>
      <c r="W4163" s="16">
        <f t="shared" si="9251"/>
        <v>11.391780821917807</v>
      </c>
      <c r="X4163" s="16" t="e">
        <f>IF(Template!$F$7="Linear interpolation",LinInterp($I$5:$I$22,$G$5:$G$22,W4163),CubicSpline($I$5:$I$22,$G$5:$G$22,W4163))</f>
        <v>#VALUE!</v>
      </c>
      <c r="Y4163" s="221" t="e">
        <f t="shared" si="9240"/>
        <v>#VALUE!</v>
      </c>
      <c r="Z4163" s="221" t="e">
        <f>Y4163/PRODUCT($AA$6:AA4162)</f>
        <v>#VALUE!</v>
      </c>
      <c r="AA4163" s="16" t="e">
        <f t="shared" si="9246"/>
        <v>#VALUE!</v>
      </c>
      <c r="AB4163" s="10" t="e">
        <f t="shared" si="9247"/>
        <v>#VALUE!</v>
      </c>
      <c r="AC4163" s="90">
        <f t="shared" si="9362"/>
        <v>4163</v>
      </c>
      <c r="AD4163" s="17">
        <f t="shared" si="9256"/>
        <v>50156</v>
      </c>
      <c r="AE4163" s="16" t="e">
        <f t="shared" si="9241"/>
        <v>#VALUE!</v>
      </c>
      <c r="AF4163" s="10">
        <f ca="1">IFERROR(AVERAGE(INDIRECT("AE"&amp;AC4163-Template!$F$10+1):INDIRECT("AE"&amp;AC4163)),0)</f>
        <v>0</v>
      </c>
      <c r="AG4163" s="35"/>
      <c r="AH4163" s="86"/>
      <c r="AI4163" s="35"/>
      <c r="AJ4163" s="35"/>
      <c r="AK4163" s="35"/>
      <c r="AL4163" s="35"/>
      <c r="AM4163" s="35"/>
      <c r="AN4163" s="35"/>
      <c r="AO4163" s="35"/>
      <c r="AP4163" s="35"/>
      <c r="AQ4163" s="35"/>
      <c r="AR4163" s="35"/>
      <c r="AS4163" s="35"/>
      <c r="AT4163" s="35"/>
      <c r="AU4163" s="35"/>
      <c r="AV4163" s="35"/>
      <c r="AW4163" s="35"/>
      <c r="AX4163" s="35"/>
      <c r="AY4163" s="35"/>
      <c r="AZ4163" s="17">
        <f t="shared" ref="AZ4163" si="9377">AZ4162+1</f>
        <v>50179</v>
      </c>
      <c r="BA4163" s="216">
        <f t="shared" si="9264"/>
        <v>2</v>
      </c>
      <c r="BB4163" s="216">
        <f t="shared" ref="BB4163" si="9378">BB4162+1</f>
        <v>4158</v>
      </c>
      <c r="BC4163" s="16">
        <f t="shared" si="9266"/>
        <v>11.391780821917807</v>
      </c>
      <c r="BD4163" s="16">
        <f>IF(Template!$F$7="Linear interpolation",LinInterp($AO$5:$AO$18,$AM$5:$AM$18,BC4163),CubicSpline($AO$5:$AO$18,$AM$5:$AM$18,BC4163))</f>
        <v>14.149716172606549</v>
      </c>
      <c r="BE4163" s="221">
        <f t="shared" si="9345"/>
        <v>4.5158627523071502</v>
      </c>
      <c r="BF4163" s="221">
        <f>BE4163/PRODUCT($BG$6:BG4162)</f>
        <v>1.0003623573650944</v>
      </c>
      <c r="BG4163" s="16">
        <f t="shared" si="9267"/>
        <v>1.0003623573650944</v>
      </c>
      <c r="BH4163" s="10">
        <f t="shared" si="9268"/>
        <v>13.226043825944833</v>
      </c>
      <c r="BI4163" s="90"/>
      <c r="BJ4163" s="17">
        <f t="shared" si="9250"/>
        <v>50156</v>
      </c>
      <c r="BK4163" s="16">
        <f t="shared" si="9244"/>
        <v>13.227369021268087</v>
      </c>
      <c r="BL4163" s="10">
        <f ca="1">IFERROR(AVERAGE(INDIRECT("BK"&amp;AC4163-Template!$F$10+1):INDIRECT("BK"&amp;AC4163)),0)</f>
        <v>13.228001021486259</v>
      </c>
      <c r="BM4163" s="35"/>
      <c r="BN4163" s="86"/>
      <c r="BO4163" s="35"/>
      <c r="BP4163" s="35"/>
      <c r="BQ4163" s="35"/>
      <c r="BR4163" s="35"/>
      <c r="BS4163" s="35"/>
      <c r="BT4163" s="35"/>
      <c r="BU4163" s="35"/>
      <c r="BV4163" s="35"/>
      <c r="BW4163" s="35"/>
      <c r="BX4163" s="35"/>
      <c r="BY4163" s="35"/>
      <c r="BZ4163" s="35"/>
      <c r="CA4163" s="35"/>
      <c r="CB4163" s="35"/>
      <c r="CC4163" s="35"/>
      <c r="CD4163" s="35"/>
      <c r="CE4163" s="35"/>
      <c r="CF4163" s="35"/>
      <c r="CG4163" s="35"/>
      <c r="CH4163" s="35"/>
    </row>
    <row r="4164" spans="1:86" ht="15.6" x14ac:dyDescent="0.3">
      <c r="A4164" s="35"/>
      <c r="B4164" s="86"/>
      <c r="C4164" s="35"/>
      <c r="D4164" s="35"/>
      <c r="E4164" s="35"/>
      <c r="F4164" s="35"/>
      <c r="G4164" s="35"/>
      <c r="H4164" s="35"/>
      <c r="I4164" s="35"/>
      <c r="J4164" s="35"/>
      <c r="K4164" s="35"/>
      <c r="L4164" s="35"/>
      <c r="M4164" s="35"/>
      <c r="N4164" s="35"/>
      <c r="O4164" s="35"/>
      <c r="P4164" s="35"/>
      <c r="Q4164" s="35"/>
      <c r="R4164" s="35"/>
      <c r="S4164" s="35"/>
      <c r="T4164" s="17">
        <f t="shared" si="9245"/>
        <v>50180</v>
      </c>
      <c r="U4164" s="216">
        <f t="shared" si="9239"/>
        <v>3</v>
      </c>
      <c r="V4164" s="216">
        <f t="shared" si="9245"/>
        <v>4159</v>
      </c>
      <c r="W4164" s="16">
        <f t="shared" si="9251"/>
        <v>11.394520547945206</v>
      </c>
      <c r="X4164" s="16" t="e">
        <f>IF(Template!$F$7="Linear interpolation",LinInterp($I$5:$I$22,$G$5:$G$22,W4164),CubicSpline($I$5:$I$22,$G$5:$G$22,W4164))</f>
        <v>#VALUE!</v>
      </c>
      <c r="Y4164" s="221" t="e">
        <f t="shared" si="9240"/>
        <v>#VALUE!</v>
      </c>
      <c r="Z4164" s="221" t="e">
        <f>Y4164/PRODUCT($AA$6:AA4163)</f>
        <v>#VALUE!</v>
      </c>
      <c r="AA4164" s="16" t="e">
        <f t="shared" si="9246"/>
        <v>#VALUE!</v>
      </c>
      <c r="AB4164" s="10" t="e">
        <f t="shared" si="9247"/>
        <v>#VALUE!</v>
      </c>
      <c r="AC4164" s="90">
        <f t="shared" si="9362"/>
        <v>4164</v>
      </c>
      <c r="AD4164" s="17">
        <f t="shared" si="9256"/>
        <v>50157</v>
      </c>
      <c r="AE4164" s="16" t="e">
        <f t="shared" si="9241"/>
        <v>#VALUE!</v>
      </c>
      <c r="AF4164" s="10">
        <f ca="1">IFERROR(AVERAGE(INDIRECT("AE"&amp;AC4164-Template!$F$10+1):INDIRECT("AE"&amp;AC4164)),0)</f>
        <v>0</v>
      </c>
      <c r="AG4164" s="35"/>
      <c r="AH4164" s="86"/>
      <c r="AI4164" s="35"/>
      <c r="AJ4164" s="35"/>
      <c r="AK4164" s="35"/>
      <c r="AL4164" s="35"/>
      <c r="AM4164" s="35"/>
      <c r="AN4164" s="35"/>
      <c r="AO4164" s="35"/>
      <c r="AP4164" s="35"/>
      <c r="AQ4164" s="35"/>
      <c r="AR4164" s="35"/>
      <c r="AS4164" s="35"/>
      <c r="AT4164" s="35"/>
      <c r="AU4164" s="35"/>
      <c r="AV4164" s="35"/>
      <c r="AW4164" s="35"/>
      <c r="AX4164" s="35"/>
      <c r="AY4164" s="35"/>
      <c r="AZ4164" s="17">
        <f t="shared" ref="AZ4164" si="9379">AZ4163+1</f>
        <v>50180</v>
      </c>
      <c r="BA4164" s="216">
        <f t="shared" si="9264"/>
        <v>3</v>
      </c>
      <c r="BB4164" s="216">
        <f t="shared" ref="BB4164" si="9380">BB4163+1</f>
        <v>4159</v>
      </c>
      <c r="BC4164" s="16">
        <f t="shared" si="9266"/>
        <v>11.394520547945206</v>
      </c>
      <c r="BD4164" s="16">
        <f>IF(Template!$F$7="Linear interpolation",LinInterp($AO$5:$AO$18,$AM$5:$AM$18,BC4164),CubicSpline($AO$5:$AO$18,$AM$5:$AM$18,BC4164))</f>
        <v>14.149713297141854</v>
      </c>
      <c r="BE4164" s="221">
        <f t="shared" si="9345"/>
        <v>4.5174991016631836</v>
      </c>
      <c r="BF4164" s="221">
        <f>BE4164/PRODUCT($BG$6:BG4163)</f>
        <v>1.0003623558654871</v>
      </c>
      <c r="BG4164" s="16">
        <f t="shared" si="9267"/>
        <v>1.0003623558654871</v>
      </c>
      <c r="BH4164" s="10">
        <f t="shared" si="9268"/>
        <v>13.225989090277391</v>
      </c>
      <c r="BI4164" s="90"/>
      <c r="BJ4164" s="17">
        <f t="shared" si="9250"/>
        <v>50157</v>
      </c>
      <c r="BK4164" s="16">
        <f t="shared" si="9244"/>
        <v>13.227059962176991</v>
      </c>
      <c r="BL4164" s="10">
        <f ca="1">IFERROR(AVERAGE(INDIRECT("BK"&amp;AC4164-Template!$F$10+1):INDIRECT("BK"&amp;AC4164)),0)</f>
        <v>13.227944491122409</v>
      </c>
      <c r="BM4164" s="35"/>
      <c r="BN4164" s="86"/>
      <c r="BO4164" s="35"/>
      <c r="BP4164" s="35"/>
      <c r="BQ4164" s="35"/>
      <c r="BR4164" s="35"/>
      <c r="BS4164" s="35"/>
      <c r="BT4164" s="35"/>
      <c r="BU4164" s="35"/>
      <c r="BV4164" s="35"/>
      <c r="BW4164" s="35"/>
      <c r="BX4164" s="35"/>
      <c r="BY4164" s="35"/>
      <c r="BZ4164" s="35"/>
      <c r="CA4164" s="35"/>
      <c r="CB4164" s="35"/>
      <c r="CC4164" s="35"/>
      <c r="CD4164" s="35"/>
      <c r="CE4164" s="35"/>
      <c r="CF4164" s="35"/>
      <c r="CG4164" s="35"/>
      <c r="CH4164" s="35"/>
    </row>
    <row r="4165" spans="1:86" ht="15.6" x14ac:dyDescent="0.3">
      <c r="A4165" s="35"/>
      <c r="B4165" s="86"/>
      <c r="C4165" s="35"/>
      <c r="D4165" s="35"/>
      <c r="E4165" s="35"/>
      <c r="F4165" s="35"/>
      <c r="G4165" s="35"/>
      <c r="H4165" s="35"/>
      <c r="I4165" s="35"/>
      <c r="J4165" s="35"/>
      <c r="K4165" s="35"/>
      <c r="L4165" s="35"/>
      <c r="M4165" s="35"/>
      <c r="N4165" s="35"/>
      <c r="O4165" s="35"/>
      <c r="P4165" s="35"/>
      <c r="Q4165" s="35"/>
      <c r="R4165" s="35"/>
      <c r="S4165" s="35"/>
      <c r="T4165" s="17">
        <f t="shared" si="9245"/>
        <v>50181</v>
      </c>
      <c r="U4165" s="216">
        <f t="shared" si="9239"/>
        <v>4</v>
      </c>
      <c r="V4165" s="216">
        <f t="shared" si="9245"/>
        <v>4160</v>
      </c>
      <c r="W4165" s="16">
        <f t="shared" si="9251"/>
        <v>11.397260273972602</v>
      </c>
      <c r="X4165" s="16" t="e">
        <f>IF(Template!$F$7="Linear interpolation",LinInterp($I$5:$I$22,$G$5:$G$22,W4165),CubicSpline($I$5:$I$22,$G$5:$G$22,W4165))</f>
        <v>#VALUE!</v>
      </c>
      <c r="Y4165" s="221" t="e">
        <f t="shared" si="9240"/>
        <v>#VALUE!</v>
      </c>
      <c r="Z4165" s="221" t="e">
        <f>Y4165/PRODUCT($AA$6:AA4164)</f>
        <v>#VALUE!</v>
      </c>
      <c r="AA4165" s="16" t="e">
        <f t="shared" si="9246"/>
        <v>#VALUE!</v>
      </c>
      <c r="AB4165" s="10" t="e">
        <f t="shared" si="9247"/>
        <v>#VALUE!</v>
      </c>
      <c r="AC4165" s="90">
        <f t="shared" si="9362"/>
        <v>4165</v>
      </c>
      <c r="AD4165" s="17">
        <f t="shared" si="9256"/>
        <v>50158</v>
      </c>
      <c r="AE4165" s="16" t="e">
        <f t="shared" si="9241"/>
        <v>#VALUE!</v>
      </c>
      <c r="AF4165" s="10">
        <f ca="1">IFERROR(AVERAGE(INDIRECT("AE"&amp;AC4165-Template!$F$10+1):INDIRECT("AE"&amp;AC4165)),0)</f>
        <v>0</v>
      </c>
      <c r="AG4165" s="35"/>
      <c r="AH4165" s="86"/>
      <c r="AI4165" s="35"/>
      <c r="AJ4165" s="35"/>
      <c r="AK4165" s="35"/>
      <c r="AL4165" s="35"/>
      <c r="AM4165" s="35"/>
      <c r="AN4165" s="35"/>
      <c r="AO4165" s="35"/>
      <c r="AP4165" s="35"/>
      <c r="AQ4165" s="35"/>
      <c r="AR4165" s="35"/>
      <c r="AS4165" s="35"/>
      <c r="AT4165" s="35"/>
      <c r="AU4165" s="35"/>
      <c r="AV4165" s="35"/>
      <c r="AW4165" s="35"/>
      <c r="AX4165" s="35"/>
      <c r="AY4165" s="35"/>
      <c r="AZ4165" s="17">
        <f t="shared" ref="AZ4165" si="9381">AZ4164+1</f>
        <v>50181</v>
      </c>
      <c r="BA4165" s="216">
        <f t="shared" si="9264"/>
        <v>4</v>
      </c>
      <c r="BB4165" s="216">
        <f t="shared" ref="BB4165" si="9382">BB4164+1</f>
        <v>4160</v>
      </c>
      <c r="BC4165" s="16">
        <f t="shared" si="9266"/>
        <v>11.397260273972602</v>
      </c>
      <c r="BD4165" s="16">
        <f>IF(Template!$F$7="Linear interpolation",LinInterp($AO$5:$AO$18,$AM$5:$AM$18,BC4165),CubicSpline($AO$5:$AO$18,$AM$5:$AM$18,BC4165))</f>
        <v>14.149710408009021</v>
      </c>
      <c r="BE4165" s="221">
        <f t="shared" si="9345"/>
        <v>4.5191360371689591</v>
      </c>
      <c r="BF4165" s="221">
        <f>BE4165/PRODUCT($BG$6:BG4164)</f>
        <v>1.0003623543622118</v>
      </c>
      <c r="BG4165" s="16">
        <f t="shared" si="9267"/>
        <v>1.0003623543622118</v>
      </c>
      <c r="BH4165" s="10">
        <f t="shared" si="9268"/>
        <v>13.225934220729595</v>
      </c>
      <c r="BI4165" s="90"/>
      <c r="BJ4165" s="17">
        <f t="shared" si="9250"/>
        <v>50158</v>
      </c>
      <c r="BK4165" s="16">
        <f t="shared" si="9244"/>
        <v>13.227162543516302</v>
      </c>
      <c r="BL4165" s="10">
        <f ca="1">IFERROR(AVERAGE(INDIRECT("BK"&amp;AC4165-Template!$F$10+1):INDIRECT("BK"&amp;AC4165)),0)</f>
        <v>13.227891380136542</v>
      </c>
      <c r="BM4165" s="35"/>
      <c r="BN4165" s="86"/>
      <c r="BO4165" s="35"/>
      <c r="BP4165" s="35"/>
      <c r="BQ4165" s="35"/>
      <c r="BR4165" s="35"/>
      <c r="BS4165" s="35"/>
      <c r="BT4165" s="35"/>
      <c r="BU4165" s="35"/>
      <c r="BV4165" s="35"/>
      <c r="BW4165" s="35"/>
      <c r="BX4165" s="35"/>
      <c r="BY4165" s="35"/>
      <c r="BZ4165" s="35"/>
      <c r="CA4165" s="35"/>
      <c r="CB4165" s="35"/>
      <c r="CC4165" s="35"/>
      <c r="CD4165" s="35"/>
      <c r="CE4165" s="35"/>
      <c r="CF4165" s="35"/>
      <c r="CG4165" s="35"/>
      <c r="CH4165" s="35"/>
    </row>
    <row r="4166" spans="1:86" ht="15.6" x14ac:dyDescent="0.3">
      <c r="A4166" s="35"/>
      <c r="B4166" s="86"/>
      <c r="C4166" s="35"/>
      <c r="D4166" s="35"/>
      <c r="E4166" s="35"/>
      <c r="F4166" s="35"/>
      <c r="G4166" s="35"/>
      <c r="H4166" s="35"/>
      <c r="I4166" s="35"/>
      <c r="J4166" s="35"/>
      <c r="K4166" s="35"/>
      <c r="L4166" s="35"/>
      <c r="M4166" s="35"/>
      <c r="N4166" s="35"/>
      <c r="O4166" s="35"/>
      <c r="P4166" s="35"/>
      <c r="Q4166" s="35"/>
      <c r="R4166" s="35"/>
      <c r="S4166" s="35"/>
      <c r="T4166" s="17">
        <f t="shared" si="9245"/>
        <v>50182</v>
      </c>
      <c r="U4166" s="216">
        <f t="shared" ref="U4166:U4229" si="9383">WEEKDAY(T4166,2)</f>
        <v>5</v>
      </c>
      <c r="V4166" s="216">
        <f t="shared" si="9245"/>
        <v>4161</v>
      </c>
      <c r="W4166" s="16">
        <f t="shared" si="9251"/>
        <v>11.4</v>
      </c>
      <c r="X4166" s="16" t="e">
        <f>IF(Template!$F$7="Linear interpolation",LinInterp($I$5:$I$22,$G$5:$G$22,W4166),CubicSpline($I$5:$I$22,$G$5:$G$22,W4166))</f>
        <v>#VALUE!</v>
      </c>
      <c r="Y4166" s="221" t="e">
        <f t="shared" ref="Y4166:Y4229" si="9384">(1+(X4166/100))^W4166</f>
        <v>#VALUE!</v>
      </c>
      <c r="Z4166" s="221" t="e">
        <f>Y4166/PRODUCT($AA$6:AA4165)</f>
        <v>#VALUE!</v>
      </c>
      <c r="AA4166" s="16" t="e">
        <f t="shared" si="9246"/>
        <v>#VALUE!</v>
      </c>
      <c r="AB4166" s="10" t="e">
        <f t="shared" si="9247"/>
        <v>#VALUE!</v>
      </c>
      <c r="AC4166" s="90">
        <f t="shared" si="9362"/>
        <v>4166</v>
      </c>
      <c r="AD4166" s="17">
        <f t="shared" si="9256"/>
        <v>50159</v>
      </c>
      <c r="AE4166" s="16" t="e">
        <f t="shared" ref="AE4166:AE4229" si="9385">IF(R4166&lt;&gt;0,R4166,VLOOKUP(AD4166,$T:$AB,9,FALSE))</f>
        <v>#VALUE!</v>
      </c>
      <c r="AF4166" s="10">
        <f ca="1">IFERROR(AVERAGE(INDIRECT("AE"&amp;AC4166-Template!$F$10+1):INDIRECT("AE"&amp;AC4166)),0)</f>
        <v>0</v>
      </c>
      <c r="AG4166" s="35"/>
      <c r="AH4166" s="86"/>
      <c r="AI4166" s="35"/>
      <c r="AJ4166" s="35"/>
      <c r="AK4166" s="35"/>
      <c r="AL4166" s="35"/>
      <c r="AM4166" s="35"/>
      <c r="AN4166" s="35"/>
      <c r="AO4166" s="35"/>
      <c r="AP4166" s="35"/>
      <c r="AQ4166" s="35"/>
      <c r="AR4166" s="35"/>
      <c r="AS4166" s="35"/>
      <c r="AT4166" s="35"/>
      <c r="AU4166" s="35"/>
      <c r="AV4166" s="35"/>
      <c r="AW4166" s="35"/>
      <c r="AX4166" s="35"/>
      <c r="AY4166" s="35"/>
      <c r="AZ4166" s="17">
        <f t="shared" ref="AZ4166" si="9386">AZ4165+1</f>
        <v>50182</v>
      </c>
      <c r="BA4166" s="216">
        <f t="shared" si="9264"/>
        <v>5</v>
      </c>
      <c r="BB4166" s="216">
        <f t="shared" ref="BB4166" si="9387">BB4165+1</f>
        <v>4161</v>
      </c>
      <c r="BC4166" s="16">
        <f t="shared" si="9266"/>
        <v>11.4</v>
      </c>
      <c r="BD4166" s="16">
        <f>IF(Template!$F$7="Linear interpolation",LinInterp($AO$5:$AO$18,$AM$5:$AM$18,BC4166),CubicSpline($AO$5:$AO$18,$AM$5:$AM$18,BC4166))</f>
        <v>14.149707505181196</v>
      </c>
      <c r="BE4166" s="221">
        <f t="shared" si="9345"/>
        <v>4.5207735590153986</v>
      </c>
      <c r="BF4166" s="221">
        <f>BE4166/PRODUCT($BG$6:BG4165)</f>
        <v>1.0003623528552739</v>
      </c>
      <c r="BG4166" s="16">
        <f t="shared" si="9267"/>
        <v>1.0003623528552739</v>
      </c>
      <c r="BH4166" s="10">
        <f t="shared" si="9268"/>
        <v>13.225879217495962</v>
      </c>
      <c r="BI4166" s="90"/>
      <c r="BJ4166" s="17">
        <f t="shared" si="9250"/>
        <v>50159</v>
      </c>
      <c r="BK4166" s="16">
        <f t="shared" ref="BK4166:BK4229" si="9388">IF(AX4166&lt;&gt;0,AX4166,VLOOKUP(BJ4166,$AZ:$BH,9,FALSE))</f>
        <v>13.22711059514392</v>
      </c>
      <c r="BL4166" s="10">
        <f ca="1">IFERROR(AVERAGE(INDIRECT("BK"&amp;AC4166-Template!$F$10+1):INDIRECT("BK"&amp;AC4166)),0)</f>
        <v>13.22784611089649</v>
      </c>
      <c r="BM4166" s="35"/>
      <c r="BN4166" s="86"/>
      <c r="BO4166" s="35"/>
      <c r="BP4166" s="35"/>
      <c r="BQ4166" s="35"/>
      <c r="BR4166" s="35"/>
      <c r="BS4166" s="35"/>
      <c r="BT4166" s="35"/>
      <c r="BU4166" s="35"/>
      <c r="BV4166" s="35"/>
      <c r="BW4166" s="35"/>
      <c r="BX4166" s="35"/>
      <c r="BY4166" s="35"/>
      <c r="BZ4166" s="35"/>
      <c r="CA4166" s="35"/>
      <c r="CB4166" s="35"/>
      <c r="CC4166" s="35"/>
      <c r="CD4166" s="35"/>
      <c r="CE4166" s="35"/>
      <c r="CF4166" s="35"/>
      <c r="CG4166" s="35"/>
      <c r="CH4166" s="35"/>
    </row>
    <row r="4167" spans="1:86" ht="15.6" x14ac:dyDescent="0.3">
      <c r="A4167" s="35"/>
      <c r="B4167" s="86"/>
      <c r="C4167" s="35"/>
      <c r="D4167" s="35"/>
      <c r="E4167" s="35"/>
      <c r="F4167" s="35"/>
      <c r="G4167" s="35"/>
      <c r="H4167" s="35"/>
      <c r="I4167" s="35"/>
      <c r="J4167" s="35"/>
      <c r="K4167" s="35"/>
      <c r="L4167" s="35"/>
      <c r="M4167" s="35"/>
      <c r="N4167" s="35"/>
      <c r="O4167" s="35"/>
      <c r="P4167" s="35"/>
      <c r="Q4167" s="35"/>
      <c r="R4167" s="35"/>
      <c r="S4167" s="35"/>
      <c r="T4167" s="17">
        <f t="shared" ref="T4167:V4230" si="9389">T4166+1</f>
        <v>50183</v>
      </c>
      <c r="U4167" s="216">
        <f t="shared" si="9383"/>
        <v>6</v>
      </c>
      <c r="V4167" s="216">
        <f t="shared" si="9389"/>
        <v>4162</v>
      </c>
      <c r="W4167" s="16">
        <f t="shared" si="9251"/>
        <v>11.402739726027397</v>
      </c>
      <c r="X4167" s="16" t="e">
        <f>IF(Template!$F$7="Linear interpolation",LinInterp($I$5:$I$22,$G$5:$G$22,W4167),CubicSpline($I$5:$I$22,$G$5:$G$22,W4167))</f>
        <v>#VALUE!</v>
      </c>
      <c r="Y4167" s="221" t="e">
        <f t="shared" si="9384"/>
        <v>#VALUE!</v>
      </c>
      <c r="Z4167" s="221" t="e">
        <f>Y4167/PRODUCT($AA$6:AA4166)</f>
        <v>#VALUE!</v>
      </c>
      <c r="AA4167" s="16" t="e">
        <f t="shared" ref="AA4167:AA4230" si="9390">1+AB4167/365/100</f>
        <v>#VALUE!</v>
      </c>
      <c r="AB4167" s="10" t="e">
        <f t="shared" ref="AB4167:AB4230" si="9391">IF(OR(U4167=6,U4167=7),AB4166,(Z4167-1)*365*100)</f>
        <v>#VALUE!</v>
      </c>
      <c r="AC4167" s="90">
        <f t="shared" si="9362"/>
        <v>4167</v>
      </c>
      <c r="AD4167" s="17">
        <f t="shared" si="9256"/>
        <v>50160</v>
      </c>
      <c r="AE4167" s="16" t="e">
        <f t="shared" si="9385"/>
        <v>#VALUE!</v>
      </c>
      <c r="AF4167" s="10">
        <f ca="1">IFERROR(AVERAGE(INDIRECT("AE"&amp;AC4167-Template!$F$10+1):INDIRECT("AE"&amp;AC4167)),0)</f>
        <v>0</v>
      </c>
      <c r="AG4167" s="35"/>
      <c r="AH4167" s="86"/>
      <c r="AI4167" s="35"/>
      <c r="AJ4167" s="35"/>
      <c r="AK4167" s="35"/>
      <c r="AL4167" s="35"/>
      <c r="AM4167" s="35"/>
      <c r="AN4167" s="35"/>
      <c r="AO4167" s="35"/>
      <c r="AP4167" s="35"/>
      <c r="AQ4167" s="35"/>
      <c r="AR4167" s="35"/>
      <c r="AS4167" s="35"/>
      <c r="AT4167" s="35"/>
      <c r="AU4167" s="35"/>
      <c r="AV4167" s="35"/>
      <c r="AW4167" s="35"/>
      <c r="AX4167" s="35"/>
      <c r="AY4167" s="35"/>
      <c r="AZ4167" s="17">
        <f t="shared" ref="AZ4167" si="9392">AZ4166+1</f>
        <v>50183</v>
      </c>
      <c r="BA4167" s="216">
        <f t="shared" si="9264"/>
        <v>6</v>
      </c>
      <c r="BB4167" s="216">
        <f t="shared" ref="BB4167" si="9393">BB4166+1</f>
        <v>4162</v>
      </c>
      <c r="BC4167" s="16">
        <f t="shared" si="9266"/>
        <v>11.402739726027397</v>
      </c>
      <c r="BD4167" s="16">
        <f>IF(Template!$F$7="Linear interpolation",LinInterp($AO$5:$AO$18,$AM$5:$AM$18,BC4167),CubicSpline($AO$5:$AO$18,$AM$5:$AM$18,BC4167))</f>
        <v>14.149704588631527</v>
      </c>
      <c r="BE4167" s="221">
        <f t="shared" si="9345"/>
        <v>4.5224116673934107</v>
      </c>
      <c r="BF4167" s="221">
        <f>BE4167/PRODUCT($BG$6:BG4166)</f>
        <v>1.00036235134466</v>
      </c>
      <c r="BG4167" s="16">
        <f t="shared" si="9267"/>
        <v>1.0003623528552739</v>
      </c>
      <c r="BH4167" s="10">
        <f t="shared" si="9268"/>
        <v>13.225879217495962</v>
      </c>
      <c r="BI4167" s="90"/>
      <c r="BJ4167" s="17">
        <f t="shared" ref="BJ4167:BJ4230" si="9394">BJ4166+1</f>
        <v>50160</v>
      </c>
      <c r="BK4167" s="16">
        <f t="shared" si="9388"/>
        <v>13.227058514828194</v>
      </c>
      <c r="BL4167" s="10">
        <f ca="1">IFERROR(AVERAGE(INDIRECT("BK"&amp;AC4167-Template!$F$10+1):INDIRECT("BK"&amp;AC4167)),0)</f>
        <v>13.227795928850266</v>
      </c>
      <c r="BM4167" s="35"/>
      <c r="BN4167" s="86"/>
      <c r="BO4167" s="35"/>
      <c r="BP4167" s="35"/>
      <c r="BQ4167" s="35"/>
      <c r="BR4167" s="35"/>
      <c r="BS4167" s="35"/>
      <c r="BT4167" s="35"/>
      <c r="BU4167" s="35"/>
      <c r="BV4167" s="35"/>
      <c r="BW4167" s="35"/>
      <c r="BX4167" s="35"/>
      <c r="BY4167" s="35"/>
      <c r="BZ4167" s="35"/>
      <c r="CA4167" s="35"/>
      <c r="CB4167" s="35"/>
      <c r="CC4167" s="35"/>
      <c r="CD4167" s="35"/>
      <c r="CE4167" s="35"/>
      <c r="CF4167" s="35"/>
      <c r="CG4167" s="35"/>
      <c r="CH4167" s="35"/>
    </row>
    <row r="4168" spans="1:86" ht="15.6" x14ac:dyDescent="0.3">
      <c r="A4168" s="35"/>
      <c r="B4168" s="86"/>
      <c r="C4168" s="35"/>
      <c r="D4168" s="35"/>
      <c r="E4168" s="35"/>
      <c r="F4168" s="35"/>
      <c r="G4168" s="35"/>
      <c r="H4168" s="35"/>
      <c r="I4168" s="35"/>
      <c r="J4168" s="35"/>
      <c r="K4168" s="35"/>
      <c r="L4168" s="35"/>
      <c r="M4168" s="35"/>
      <c r="N4168" s="35"/>
      <c r="O4168" s="35"/>
      <c r="P4168" s="35"/>
      <c r="Q4168" s="35"/>
      <c r="R4168" s="35"/>
      <c r="S4168" s="35"/>
      <c r="T4168" s="17">
        <f t="shared" si="9389"/>
        <v>50184</v>
      </c>
      <c r="U4168" s="216">
        <f t="shared" si="9383"/>
        <v>7</v>
      </c>
      <c r="V4168" s="216">
        <f t="shared" si="9389"/>
        <v>4163</v>
      </c>
      <c r="W4168" s="16">
        <f t="shared" ref="W4168:W4231" si="9395">YEARFRAC($T$5,T4168,3)</f>
        <v>11.405479452054795</v>
      </c>
      <c r="X4168" s="16" t="e">
        <f>IF(Template!$F$7="Linear interpolation",LinInterp($I$5:$I$22,$G$5:$G$22,W4168),CubicSpline($I$5:$I$22,$G$5:$G$22,W4168))</f>
        <v>#VALUE!</v>
      </c>
      <c r="Y4168" s="221" t="e">
        <f t="shared" si="9384"/>
        <v>#VALUE!</v>
      </c>
      <c r="Z4168" s="221" t="e">
        <f>Y4168/PRODUCT($AA$6:AA4167)</f>
        <v>#VALUE!</v>
      </c>
      <c r="AA4168" s="16" t="e">
        <f t="shared" si="9390"/>
        <v>#VALUE!</v>
      </c>
      <c r="AB4168" s="10" t="e">
        <f t="shared" si="9391"/>
        <v>#VALUE!</v>
      </c>
      <c r="AC4168" s="90">
        <f t="shared" si="9362"/>
        <v>4168</v>
      </c>
      <c r="AD4168" s="17">
        <f t="shared" si="9256"/>
        <v>50161</v>
      </c>
      <c r="AE4168" s="16" t="e">
        <f t="shared" si="9385"/>
        <v>#VALUE!</v>
      </c>
      <c r="AF4168" s="10">
        <f ca="1">IFERROR(AVERAGE(INDIRECT("AE"&amp;AC4168-Template!$F$10+1):INDIRECT("AE"&amp;AC4168)),0)</f>
        <v>0</v>
      </c>
      <c r="AG4168" s="35"/>
      <c r="AH4168" s="86"/>
      <c r="AI4168" s="35"/>
      <c r="AJ4168" s="35"/>
      <c r="AK4168" s="35"/>
      <c r="AL4168" s="35"/>
      <c r="AM4168" s="35"/>
      <c r="AN4168" s="35"/>
      <c r="AO4168" s="35"/>
      <c r="AP4168" s="35"/>
      <c r="AQ4168" s="35"/>
      <c r="AR4168" s="35"/>
      <c r="AS4168" s="35"/>
      <c r="AT4168" s="35"/>
      <c r="AU4168" s="35"/>
      <c r="AV4168" s="35"/>
      <c r="AW4168" s="35"/>
      <c r="AX4168" s="35"/>
      <c r="AY4168" s="35"/>
      <c r="AZ4168" s="17">
        <f t="shared" ref="AZ4168" si="9396">AZ4167+1</f>
        <v>50184</v>
      </c>
      <c r="BA4168" s="216">
        <f t="shared" si="9264"/>
        <v>7</v>
      </c>
      <c r="BB4168" s="216">
        <f t="shared" ref="BB4168" si="9397">BB4167+1</f>
        <v>4163</v>
      </c>
      <c r="BC4168" s="16">
        <f t="shared" si="9266"/>
        <v>11.405479452054795</v>
      </c>
      <c r="BD4168" s="16">
        <f>IF(Template!$F$7="Linear interpolation",LinInterp($AO$5:$AO$18,$AM$5:$AM$18,BC4168),CubicSpline($AO$5:$AO$18,$AM$5:$AM$18,BC4168))</f>
        <v>14.149701658333164</v>
      </c>
      <c r="BE4168" s="221">
        <f t="shared" si="9345"/>
        <v>4.524050362493977</v>
      </c>
      <c r="BF4168" s="221">
        <f>BE4168/PRODUCT($BG$6:BG4167)</f>
        <v>1.0003623483197612</v>
      </c>
      <c r="BG4168" s="16">
        <f t="shared" si="9267"/>
        <v>1.0003623528552739</v>
      </c>
      <c r="BH4168" s="10">
        <f t="shared" si="9268"/>
        <v>13.225879217495962</v>
      </c>
      <c r="BI4168" s="90"/>
      <c r="BJ4168" s="17">
        <f t="shared" si="9394"/>
        <v>50161</v>
      </c>
      <c r="BK4168" s="16">
        <f t="shared" si="9388"/>
        <v>13.227006302828471</v>
      </c>
      <c r="BL4168" s="10">
        <f ca="1">IFERROR(AVERAGE(INDIRECT("BK"&amp;AC4168-Template!$F$10+1):INDIRECT("BK"&amp;AC4168)),0)</f>
        <v>13.227745616289543</v>
      </c>
      <c r="BM4168" s="35"/>
      <c r="BN4168" s="86"/>
      <c r="BO4168" s="35"/>
      <c r="BP4168" s="35"/>
      <c r="BQ4168" s="35"/>
      <c r="BR4168" s="35"/>
      <c r="BS4168" s="35"/>
      <c r="BT4168" s="35"/>
      <c r="BU4168" s="35"/>
      <c r="BV4168" s="35"/>
      <c r="BW4168" s="35"/>
      <c r="BX4168" s="35"/>
      <c r="BY4168" s="35"/>
      <c r="BZ4168" s="35"/>
      <c r="CA4168" s="35"/>
      <c r="CB4168" s="35"/>
      <c r="CC4168" s="35"/>
      <c r="CD4168" s="35"/>
      <c r="CE4168" s="35"/>
      <c r="CF4168" s="35"/>
      <c r="CG4168" s="35"/>
      <c r="CH4168" s="35"/>
    </row>
    <row r="4169" spans="1:86" ht="15.6" x14ac:dyDescent="0.3">
      <c r="A4169" s="35"/>
      <c r="B4169" s="86"/>
      <c r="C4169" s="35"/>
      <c r="D4169" s="35"/>
      <c r="E4169" s="35"/>
      <c r="F4169" s="35"/>
      <c r="G4169" s="35"/>
      <c r="H4169" s="35"/>
      <c r="I4169" s="35"/>
      <c r="J4169" s="35"/>
      <c r="K4169" s="35"/>
      <c r="L4169" s="35"/>
      <c r="M4169" s="35"/>
      <c r="N4169" s="35"/>
      <c r="O4169" s="35"/>
      <c r="P4169" s="35"/>
      <c r="Q4169" s="35"/>
      <c r="R4169" s="35"/>
      <c r="S4169" s="35"/>
      <c r="T4169" s="17">
        <f t="shared" si="9389"/>
        <v>50185</v>
      </c>
      <c r="U4169" s="216">
        <f t="shared" si="9383"/>
        <v>1</v>
      </c>
      <c r="V4169" s="216">
        <f t="shared" si="9389"/>
        <v>4164</v>
      </c>
      <c r="W4169" s="16">
        <f t="shared" si="9395"/>
        <v>11.408219178082192</v>
      </c>
      <c r="X4169" s="16" t="e">
        <f>IF(Template!$F$7="Linear interpolation",LinInterp($I$5:$I$22,$G$5:$G$22,W4169),CubicSpline($I$5:$I$22,$G$5:$G$22,W4169))</f>
        <v>#VALUE!</v>
      </c>
      <c r="Y4169" s="221" t="e">
        <f t="shared" si="9384"/>
        <v>#VALUE!</v>
      </c>
      <c r="Z4169" s="221" t="e">
        <f>Y4169/PRODUCT($AA$6:AA4168)</f>
        <v>#VALUE!</v>
      </c>
      <c r="AA4169" s="16" t="e">
        <f t="shared" si="9390"/>
        <v>#VALUE!</v>
      </c>
      <c r="AB4169" s="10" t="e">
        <f t="shared" si="9391"/>
        <v>#VALUE!</v>
      </c>
      <c r="AC4169" s="90">
        <f t="shared" si="9362"/>
        <v>4169</v>
      </c>
      <c r="AD4169" s="17">
        <f t="shared" si="9256"/>
        <v>50162</v>
      </c>
      <c r="AE4169" s="16" t="e">
        <f t="shared" si="9385"/>
        <v>#VALUE!</v>
      </c>
      <c r="AF4169" s="10">
        <f ca="1">IFERROR(AVERAGE(INDIRECT("AE"&amp;AC4169-Template!$F$10+1):INDIRECT("AE"&amp;AC4169)),0)</f>
        <v>0</v>
      </c>
      <c r="AG4169" s="35"/>
      <c r="AH4169" s="86"/>
      <c r="AI4169" s="35"/>
      <c r="AJ4169" s="35"/>
      <c r="AK4169" s="35"/>
      <c r="AL4169" s="35"/>
      <c r="AM4169" s="35"/>
      <c r="AN4169" s="35"/>
      <c r="AO4169" s="35"/>
      <c r="AP4169" s="35"/>
      <c r="AQ4169" s="35"/>
      <c r="AR4169" s="35"/>
      <c r="AS4169" s="35"/>
      <c r="AT4169" s="35"/>
      <c r="AU4169" s="35"/>
      <c r="AV4169" s="35"/>
      <c r="AW4169" s="35"/>
      <c r="AX4169" s="35"/>
      <c r="AY4169" s="35"/>
      <c r="AZ4169" s="17">
        <f t="shared" ref="AZ4169" si="9398">AZ4168+1</f>
        <v>50185</v>
      </c>
      <c r="BA4169" s="216">
        <f t="shared" si="9264"/>
        <v>1</v>
      </c>
      <c r="BB4169" s="216">
        <f t="shared" ref="BB4169" si="9399">BB4168+1</f>
        <v>4164</v>
      </c>
      <c r="BC4169" s="16">
        <f t="shared" si="9266"/>
        <v>11.408219178082192</v>
      </c>
      <c r="BD4169" s="16">
        <f>IF(Template!$F$7="Linear interpolation",LinInterp($AO$5:$AO$18,$AM$5:$AM$18,BC4169),CubicSpline($AO$5:$AO$18,$AM$5:$AM$18,BC4169))</f>
        <v>14.14969871425925</v>
      </c>
      <c r="BE4169" s="221">
        <f t="shared" si="9345"/>
        <v>4.5256896445081267</v>
      </c>
      <c r="BF4169" s="221">
        <f>BE4169/PRODUCT($BG$6:BG4168)</f>
        <v>1.0003623437769067</v>
      </c>
      <c r="BG4169" s="16">
        <f t="shared" si="9267"/>
        <v>1.0003623437769067</v>
      </c>
      <c r="BH4169" s="10">
        <f t="shared" si="9268"/>
        <v>13.225547857094288</v>
      </c>
      <c r="BI4169" s="90"/>
      <c r="BJ4169" s="17">
        <f t="shared" si="9394"/>
        <v>50162</v>
      </c>
      <c r="BK4169" s="16">
        <f t="shared" si="9388"/>
        <v>13.227006302828471</v>
      </c>
      <c r="BL4169" s="10">
        <f ca="1">IFERROR(AVERAGE(INDIRECT("BK"&amp;AC4169-Template!$F$10+1):INDIRECT("BK"&amp;AC4169)),0)</f>
        <v>13.227696917917864</v>
      </c>
      <c r="BM4169" s="35"/>
      <c r="BN4169" s="86"/>
      <c r="BO4169" s="35"/>
      <c r="BP4169" s="35"/>
      <c r="BQ4169" s="35"/>
      <c r="BR4169" s="35"/>
      <c r="BS4169" s="35"/>
      <c r="BT4169" s="35"/>
      <c r="BU4169" s="35"/>
      <c r="BV4169" s="35"/>
      <c r="BW4169" s="35"/>
      <c r="BX4169" s="35"/>
      <c r="BY4169" s="35"/>
      <c r="BZ4169" s="35"/>
      <c r="CA4169" s="35"/>
      <c r="CB4169" s="35"/>
      <c r="CC4169" s="35"/>
      <c r="CD4169" s="35"/>
      <c r="CE4169" s="35"/>
      <c r="CF4169" s="35"/>
      <c r="CG4169" s="35"/>
      <c r="CH4169" s="35"/>
    </row>
    <row r="4170" spans="1:86" ht="15.6" x14ac:dyDescent="0.3">
      <c r="A4170" s="35"/>
      <c r="B4170" s="86"/>
      <c r="C4170" s="35"/>
      <c r="D4170" s="35"/>
      <c r="E4170" s="35"/>
      <c r="F4170" s="35"/>
      <c r="G4170" s="35"/>
      <c r="H4170" s="35"/>
      <c r="I4170" s="35"/>
      <c r="J4170" s="35"/>
      <c r="K4170" s="35"/>
      <c r="L4170" s="35"/>
      <c r="M4170" s="35"/>
      <c r="N4170" s="35"/>
      <c r="O4170" s="35"/>
      <c r="P4170" s="35"/>
      <c r="Q4170" s="35"/>
      <c r="R4170" s="35"/>
      <c r="S4170" s="35"/>
      <c r="T4170" s="17">
        <f t="shared" si="9389"/>
        <v>50186</v>
      </c>
      <c r="U4170" s="216">
        <f t="shared" si="9383"/>
        <v>2</v>
      </c>
      <c r="V4170" s="216">
        <f t="shared" si="9389"/>
        <v>4165</v>
      </c>
      <c r="W4170" s="16">
        <f t="shared" si="9395"/>
        <v>11.41095890410959</v>
      </c>
      <c r="X4170" s="16" t="e">
        <f>IF(Template!$F$7="Linear interpolation",LinInterp($I$5:$I$22,$G$5:$G$22,W4170),CubicSpline($I$5:$I$22,$G$5:$G$22,W4170))</f>
        <v>#VALUE!</v>
      </c>
      <c r="Y4170" s="221" t="e">
        <f t="shared" si="9384"/>
        <v>#VALUE!</v>
      </c>
      <c r="Z4170" s="221" t="e">
        <f>Y4170/PRODUCT($AA$6:AA4169)</f>
        <v>#VALUE!</v>
      </c>
      <c r="AA4170" s="16" t="e">
        <f t="shared" si="9390"/>
        <v>#VALUE!</v>
      </c>
      <c r="AB4170" s="10" t="e">
        <f t="shared" si="9391"/>
        <v>#VALUE!</v>
      </c>
      <c r="AC4170" s="90">
        <f t="shared" si="9362"/>
        <v>4170</v>
      </c>
      <c r="AD4170" s="17">
        <f t="shared" ref="AD4170:AD4233" si="9400">AD4169+1</f>
        <v>50163</v>
      </c>
      <c r="AE4170" s="16" t="e">
        <f t="shared" si="9385"/>
        <v>#VALUE!</v>
      </c>
      <c r="AF4170" s="10">
        <f ca="1">IFERROR(AVERAGE(INDIRECT("AE"&amp;AC4170-Template!$F$10+1):INDIRECT("AE"&amp;AC4170)),0)</f>
        <v>0</v>
      </c>
      <c r="AG4170" s="35"/>
      <c r="AH4170" s="86"/>
      <c r="AI4170" s="35"/>
      <c r="AJ4170" s="35"/>
      <c r="AK4170" s="35"/>
      <c r="AL4170" s="35"/>
      <c r="AM4170" s="35"/>
      <c r="AN4170" s="35"/>
      <c r="AO4170" s="35"/>
      <c r="AP4170" s="35"/>
      <c r="AQ4170" s="35"/>
      <c r="AR4170" s="35"/>
      <c r="AS4170" s="35"/>
      <c r="AT4170" s="35"/>
      <c r="AU4170" s="35"/>
      <c r="AV4170" s="35"/>
      <c r="AW4170" s="35"/>
      <c r="AX4170" s="35"/>
      <c r="AY4170" s="35"/>
      <c r="AZ4170" s="17">
        <f t="shared" ref="AZ4170" si="9401">AZ4169+1</f>
        <v>50186</v>
      </c>
      <c r="BA4170" s="216">
        <f t="shared" si="9264"/>
        <v>2</v>
      </c>
      <c r="BB4170" s="216">
        <f t="shared" ref="BB4170" si="9402">BB4169+1</f>
        <v>4165</v>
      </c>
      <c r="BC4170" s="16">
        <f t="shared" si="9266"/>
        <v>11.41095890410959</v>
      </c>
      <c r="BD4170" s="16">
        <f>IF(Template!$F$7="Linear interpolation",LinInterp($AO$5:$AO$18,$AM$5:$AM$18,BC4170),CubicSpline($AO$5:$AO$18,$AM$5:$AM$18,BC4170))</f>
        <v>14.149695756382934</v>
      </c>
      <c r="BE4170" s="221">
        <f t="shared" si="9345"/>
        <v>4.527329513626885</v>
      </c>
      <c r="BF4170" s="221">
        <f>BE4170/PRODUCT($BG$6:BG4169)</f>
        <v>1.000362346790781</v>
      </c>
      <c r="BG4170" s="16">
        <f t="shared" si="9267"/>
        <v>1.000362346790781</v>
      </c>
      <c r="BH4170" s="10">
        <f t="shared" si="9268"/>
        <v>13.225657863504825</v>
      </c>
      <c r="BI4170" s="90"/>
      <c r="BJ4170" s="17">
        <f t="shared" si="9394"/>
        <v>50163</v>
      </c>
      <c r="BK4170" s="16">
        <f t="shared" si="9388"/>
        <v>13.227006302828471</v>
      </c>
      <c r="BL4170" s="10">
        <f ca="1">IFERROR(AVERAGE(INDIRECT("BK"&amp;AC4170-Template!$F$10+1):INDIRECT("BK"&amp;AC4170)),0)</f>
        <v>13.227649838051226</v>
      </c>
      <c r="BM4170" s="35"/>
      <c r="BN4170" s="86"/>
      <c r="BO4170" s="35"/>
      <c r="BP4170" s="35"/>
      <c r="BQ4170" s="35"/>
      <c r="BR4170" s="35"/>
      <c r="BS4170" s="35"/>
      <c r="BT4170" s="35"/>
      <c r="BU4170" s="35"/>
      <c r="BV4170" s="35"/>
      <c r="BW4170" s="35"/>
      <c r="BX4170" s="35"/>
      <c r="BY4170" s="35"/>
      <c r="BZ4170" s="35"/>
      <c r="CA4170" s="35"/>
      <c r="CB4170" s="35"/>
      <c r="CC4170" s="35"/>
      <c r="CD4170" s="35"/>
      <c r="CE4170" s="35"/>
      <c r="CF4170" s="35"/>
      <c r="CG4170" s="35"/>
      <c r="CH4170" s="35"/>
    </row>
    <row r="4171" spans="1:86" ht="15.6" x14ac:dyDescent="0.3">
      <c r="A4171" s="35"/>
      <c r="B4171" s="86"/>
      <c r="C4171" s="35"/>
      <c r="D4171" s="35"/>
      <c r="E4171" s="35"/>
      <c r="F4171" s="35"/>
      <c r="G4171" s="35"/>
      <c r="H4171" s="35"/>
      <c r="I4171" s="35"/>
      <c r="J4171" s="35"/>
      <c r="K4171" s="35"/>
      <c r="L4171" s="35"/>
      <c r="M4171" s="35"/>
      <c r="N4171" s="35"/>
      <c r="O4171" s="35"/>
      <c r="P4171" s="35"/>
      <c r="Q4171" s="35"/>
      <c r="R4171" s="35"/>
      <c r="S4171" s="35"/>
      <c r="T4171" s="17">
        <f t="shared" si="9389"/>
        <v>50187</v>
      </c>
      <c r="U4171" s="216">
        <f t="shared" si="9383"/>
        <v>3</v>
      </c>
      <c r="V4171" s="216">
        <f t="shared" si="9389"/>
        <v>4166</v>
      </c>
      <c r="W4171" s="16">
        <f t="shared" si="9395"/>
        <v>11.413698630136986</v>
      </c>
      <c r="X4171" s="16" t="e">
        <f>IF(Template!$F$7="Linear interpolation",LinInterp($I$5:$I$22,$G$5:$G$22,W4171),CubicSpline($I$5:$I$22,$G$5:$G$22,W4171))</f>
        <v>#VALUE!</v>
      </c>
      <c r="Y4171" s="221" t="e">
        <f t="shared" si="9384"/>
        <v>#VALUE!</v>
      </c>
      <c r="Z4171" s="221" t="e">
        <f>Y4171/PRODUCT($AA$6:AA4170)</f>
        <v>#VALUE!</v>
      </c>
      <c r="AA4171" s="16" t="e">
        <f t="shared" si="9390"/>
        <v>#VALUE!</v>
      </c>
      <c r="AB4171" s="10" t="e">
        <f t="shared" si="9391"/>
        <v>#VALUE!</v>
      </c>
      <c r="AC4171" s="90">
        <f t="shared" si="9362"/>
        <v>4171</v>
      </c>
      <c r="AD4171" s="17">
        <f t="shared" si="9400"/>
        <v>50164</v>
      </c>
      <c r="AE4171" s="16" t="e">
        <f t="shared" si="9385"/>
        <v>#VALUE!</v>
      </c>
      <c r="AF4171" s="10">
        <f ca="1">IFERROR(AVERAGE(INDIRECT("AE"&amp;AC4171-Template!$F$10+1):INDIRECT("AE"&amp;AC4171)),0)</f>
        <v>0</v>
      </c>
      <c r="AG4171" s="35"/>
      <c r="AH4171" s="86"/>
      <c r="AI4171" s="35"/>
      <c r="AJ4171" s="35"/>
      <c r="AK4171" s="35"/>
      <c r="AL4171" s="35"/>
      <c r="AM4171" s="35"/>
      <c r="AN4171" s="35"/>
      <c r="AO4171" s="35"/>
      <c r="AP4171" s="35"/>
      <c r="AQ4171" s="35"/>
      <c r="AR4171" s="35"/>
      <c r="AS4171" s="35"/>
      <c r="AT4171" s="35"/>
      <c r="AU4171" s="35"/>
      <c r="AV4171" s="35"/>
      <c r="AW4171" s="35"/>
      <c r="AX4171" s="35"/>
      <c r="AY4171" s="35"/>
      <c r="AZ4171" s="17">
        <f t="shared" ref="AZ4171" si="9403">AZ4170+1</f>
        <v>50187</v>
      </c>
      <c r="BA4171" s="216">
        <f t="shared" si="9264"/>
        <v>3</v>
      </c>
      <c r="BB4171" s="216">
        <f t="shared" ref="BB4171" si="9404">BB4170+1</f>
        <v>4166</v>
      </c>
      <c r="BC4171" s="16">
        <f t="shared" si="9266"/>
        <v>11.413698630136986</v>
      </c>
      <c r="BD4171" s="16">
        <f>IF(Template!$F$7="Linear interpolation",LinInterp($AO$5:$AO$18,$AM$5:$AM$18,BC4171),CubicSpline($AO$5:$AO$18,$AM$5:$AM$18,BC4171))</f>
        <v>14.149692784677361</v>
      </c>
      <c r="BE4171" s="221">
        <f t="shared" si="9345"/>
        <v>4.5289699700413451</v>
      </c>
      <c r="BF4171" s="221">
        <f>BE4171/PRODUCT($BG$6:BG4170)</f>
        <v>1.0003623452654644</v>
      </c>
      <c r="BG4171" s="16">
        <f t="shared" si="9267"/>
        <v>1.0003623452654644</v>
      </c>
      <c r="BH4171" s="10">
        <f t="shared" si="9268"/>
        <v>13.225602189451124</v>
      </c>
      <c r="BI4171" s="90"/>
      <c r="BJ4171" s="17">
        <f t="shared" si="9394"/>
        <v>50164</v>
      </c>
      <c r="BK4171" s="16">
        <f t="shared" si="9388"/>
        <v>13.226691709881111</v>
      </c>
      <c r="BL4171" s="10">
        <f ca="1">IFERROR(AVERAGE(INDIRECT("BK"&amp;AC4171-Template!$F$10+1):INDIRECT("BK"&amp;AC4171)),0)</f>
        <v>13.227592271753002</v>
      </c>
      <c r="BM4171" s="35"/>
      <c r="BN4171" s="86"/>
      <c r="BO4171" s="35"/>
      <c r="BP4171" s="35"/>
      <c r="BQ4171" s="35"/>
      <c r="BR4171" s="35"/>
      <c r="BS4171" s="35"/>
      <c r="BT4171" s="35"/>
      <c r="BU4171" s="35"/>
      <c r="BV4171" s="35"/>
      <c r="BW4171" s="35"/>
      <c r="BX4171" s="35"/>
      <c r="BY4171" s="35"/>
      <c r="BZ4171" s="35"/>
      <c r="CA4171" s="35"/>
      <c r="CB4171" s="35"/>
      <c r="CC4171" s="35"/>
      <c r="CD4171" s="35"/>
      <c r="CE4171" s="35"/>
      <c r="CF4171" s="35"/>
      <c r="CG4171" s="35"/>
      <c r="CH4171" s="35"/>
    </row>
    <row r="4172" spans="1:86" ht="15.6" x14ac:dyDescent="0.3">
      <c r="A4172" s="35"/>
      <c r="B4172" s="86"/>
      <c r="C4172" s="35"/>
      <c r="D4172" s="35"/>
      <c r="E4172" s="35"/>
      <c r="F4172" s="35"/>
      <c r="G4172" s="35"/>
      <c r="H4172" s="35"/>
      <c r="I4172" s="35"/>
      <c r="J4172" s="35"/>
      <c r="K4172" s="35"/>
      <c r="L4172" s="35"/>
      <c r="M4172" s="35"/>
      <c r="N4172" s="35"/>
      <c r="O4172" s="35"/>
      <c r="P4172" s="35"/>
      <c r="Q4172" s="35"/>
      <c r="R4172" s="35"/>
      <c r="S4172" s="35"/>
      <c r="T4172" s="17">
        <f t="shared" si="9389"/>
        <v>50188</v>
      </c>
      <c r="U4172" s="216">
        <f t="shared" si="9383"/>
        <v>4</v>
      </c>
      <c r="V4172" s="216">
        <f t="shared" si="9389"/>
        <v>4167</v>
      </c>
      <c r="W4172" s="16">
        <f t="shared" si="9395"/>
        <v>11.416438356164383</v>
      </c>
      <c r="X4172" s="16" t="e">
        <f>IF(Template!$F$7="Linear interpolation",LinInterp($I$5:$I$22,$G$5:$G$22,W4172),CubicSpline($I$5:$I$22,$G$5:$G$22,W4172))</f>
        <v>#VALUE!</v>
      </c>
      <c r="Y4172" s="221" t="e">
        <f t="shared" si="9384"/>
        <v>#VALUE!</v>
      </c>
      <c r="Z4172" s="221" t="e">
        <f>Y4172/PRODUCT($AA$6:AA4171)</f>
        <v>#VALUE!</v>
      </c>
      <c r="AA4172" s="16" t="e">
        <f t="shared" si="9390"/>
        <v>#VALUE!</v>
      </c>
      <c r="AB4172" s="10" t="e">
        <f t="shared" si="9391"/>
        <v>#VALUE!</v>
      </c>
      <c r="AC4172" s="90">
        <f t="shared" si="9362"/>
        <v>4172</v>
      </c>
      <c r="AD4172" s="17">
        <f t="shared" si="9400"/>
        <v>50165</v>
      </c>
      <c r="AE4172" s="16" t="e">
        <f t="shared" si="9385"/>
        <v>#VALUE!</v>
      </c>
      <c r="AF4172" s="10">
        <f ca="1">IFERROR(AVERAGE(INDIRECT("AE"&amp;AC4172-Template!$F$10+1):INDIRECT("AE"&amp;AC4172)),0)</f>
        <v>0</v>
      </c>
      <c r="AG4172" s="35"/>
      <c r="AH4172" s="86"/>
      <c r="AI4172" s="35"/>
      <c r="AJ4172" s="35"/>
      <c r="AK4172" s="35"/>
      <c r="AL4172" s="35"/>
      <c r="AM4172" s="35"/>
      <c r="AN4172" s="35"/>
      <c r="AO4172" s="35"/>
      <c r="AP4172" s="35"/>
      <c r="AQ4172" s="35"/>
      <c r="AR4172" s="35"/>
      <c r="AS4172" s="35"/>
      <c r="AT4172" s="35"/>
      <c r="AU4172" s="35"/>
      <c r="AV4172" s="35"/>
      <c r="AW4172" s="35"/>
      <c r="AX4172" s="35"/>
      <c r="AY4172" s="35"/>
      <c r="AZ4172" s="17">
        <f t="shared" ref="AZ4172" si="9405">AZ4171+1</f>
        <v>50188</v>
      </c>
      <c r="BA4172" s="216">
        <f t="shared" si="9264"/>
        <v>4</v>
      </c>
      <c r="BB4172" s="216">
        <f t="shared" ref="BB4172" si="9406">BB4171+1</f>
        <v>4167</v>
      </c>
      <c r="BC4172" s="16">
        <f t="shared" si="9266"/>
        <v>11.416438356164383</v>
      </c>
      <c r="BD4172" s="16">
        <f>IF(Template!$F$7="Linear interpolation",LinInterp($AO$5:$AO$18,$AM$5:$AM$18,BC4172),CubicSpline($AO$5:$AO$18,$AM$5:$AM$18,BC4172))</f>
        <v>14.149689799115682</v>
      </c>
      <c r="BE4172" s="221">
        <f t="shared" si="9345"/>
        <v>4.5306110139426252</v>
      </c>
      <c r="BF4172" s="221">
        <f>BE4172/PRODUCT($BG$6:BG4171)</f>
        <v>1.0003623437364644</v>
      </c>
      <c r="BG4172" s="16">
        <f t="shared" si="9267"/>
        <v>1.0003623437364644</v>
      </c>
      <c r="BH4172" s="10">
        <f t="shared" si="9268"/>
        <v>13.225546380949748</v>
      </c>
      <c r="BI4172" s="90"/>
      <c r="BJ4172" s="17">
        <f t="shared" si="9394"/>
        <v>50165</v>
      </c>
      <c r="BK4172" s="16">
        <f t="shared" si="9388"/>
        <v>13.226796133694151</v>
      </c>
      <c r="BL4172" s="10">
        <f ca="1">IFERROR(AVERAGE(INDIRECT("BK"&amp;AC4172-Template!$F$10+1):INDIRECT("BK"&amp;AC4172)),0)</f>
        <v>13.227538186248552</v>
      </c>
      <c r="BM4172" s="35"/>
      <c r="BN4172" s="86"/>
      <c r="BO4172" s="35"/>
      <c r="BP4172" s="35"/>
      <c r="BQ4172" s="35"/>
      <c r="BR4172" s="35"/>
      <c r="BS4172" s="35"/>
      <c r="BT4172" s="35"/>
      <c r="BU4172" s="35"/>
      <c r="BV4172" s="35"/>
      <c r="BW4172" s="35"/>
      <c r="BX4172" s="35"/>
      <c r="BY4172" s="35"/>
      <c r="BZ4172" s="35"/>
      <c r="CA4172" s="35"/>
      <c r="CB4172" s="35"/>
      <c r="CC4172" s="35"/>
      <c r="CD4172" s="35"/>
      <c r="CE4172" s="35"/>
      <c r="CF4172" s="35"/>
      <c r="CG4172" s="35"/>
      <c r="CH4172" s="35"/>
    </row>
    <row r="4173" spans="1:86" ht="15.6" x14ac:dyDescent="0.3">
      <c r="A4173" s="35"/>
      <c r="B4173" s="86"/>
      <c r="C4173" s="35"/>
      <c r="D4173" s="35"/>
      <c r="E4173" s="35"/>
      <c r="F4173" s="35"/>
      <c r="G4173" s="35"/>
      <c r="H4173" s="35"/>
      <c r="I4173" s="35"/>
      <c r="J4173" s="35"/>
      <c r="K4173" s="35"/>
      <c r="L4173" s="35"/>
      <c r="M4173" s="35"/>
      <c r="N4173" s="35"/>
      <c r="O4173" s="35"/>
      <c r="P4173" s="35"/>
      <c r="Q4173" s="35"/>
      <c r="R4173" s="35"/>
      <c r="S4173" s="35"/>
      <c r="T4173" s="17">
        <f t="shared" si="9389"/>
        <v>50189</v>
      </c>
      <c r="U4173" s="216">
        <f t="shared" si="9383"/>
        <v>5</v>
      </c>
      <c r="V4173" s="216">
        <f t="shared" si="9389"/>
        <v>4168</v>
      </c>
      <c r="W4173" s="16">
        <f t="shared" si="9395"/>
        <v>11.419178082191781</v>
      </c>
      <c r="X4173" s="16" t="e">
        <f>IF(Template!$F$7="Linear interpolation",LinInterp($I$5:$I$22,$G$5:$G$22,W4173),CubicSpline($I$5:$I$22,$G$5:$G$22,W4173))</f>
        <v>#VALUE!</v>
      </c>
      <c r="Y4173" s="221" t="e">
        <f t="shared" si="9384"/>
        <v>#VALUE!</v>
      </c>
      <c r="Z4173" s="221" t="e">
        <f>Y4173/PRODUCT($AA$6:AA4172)</f>
        <v>#VALUE!</v>
      </c>
      <c r="AA4173" s="16" t="e">
        <f t="shared" si="9390"/>
        <v>#VALUE!</v>
      </c>
      <c r="AB4173" s="10" t="e">
        <f t="shared" si="9391"/>
        <v>#VALUE!</v>
      </c>
      <c r="AC4173" s="90">
        <f t="shared" si="9362"/>
        <v>4173</v>
      </c>
      <c r="AD4173" s="17">
        <f t="shared" si="9400"/>
        <v>50166</v>
      </c>
      <c r="AE4173" s="16" t="e">
        <f t="shared" si="9385"/>
        <v>#VALUE!</v>
      </c>
      <c r="AF4173" s="10">
        <f ca="1">IFERROR(AVERAGE(INDIRECT("AE"&amp;AC4173-Template!$F$10+1):INDIRECT("AE"&amp;AC4173)),0)</f>
        <v>0</v>
      </c>
      <c r="AG4173" s="35"/>
      <c r="AH4173" s="86"/>
      <c r="AI4173" s="35"/>
      <c r="AJ4173" s="35"/>
      <c r="AK4173" s="35"/>
      <c r="AL4173" s="35"/>
      <c r="AM4173" s="35"/>
      <c r="AN4173" s="35"/>
      <c r="AO4173" s="35"/>
      <c r="AP4173" s="35"/>
      <c r="AQ4173" s="35"/>
      <c r="AR4173" s="35"/>
      <c r="AS4173" s="35"/>
      <c r="AT4173" s="35"/>
      <c r="AU4173" s="35"/>
      <c r="AV4173" s="35"/>
      <c r="AW4173" s="35"/>
      <c r="AX4173" s="35"/>
      <c r="AY4173" s="35"/>
      <c r="AZ4173" s="17">
        <f t="shared" ref="AZ4173" si="9407">AZ4172+1</f>
        <v>50189</v>
      </c>
      <c r="BA4173" s="216">
        <f t="shared" ref="BA4173:BA4236" si="9408">WEEKDAY(AZ4173,2)</f>
        <v>5</v>
      </c>
      <c r="BB4173" s="216">
        <f t="shared" ref="BB4173" si="9409">BB4172+1</f>
        <v>4168</v>
      </c>
      <c r="BC4173" s="16">
        <f t="shared" ref="BC4173:BC4236" si="9410">YEARFRAC($T$5,AZ4173,3)</f>
        <v>11.419178082191781</v>
      </c>
      <c r="BD4173" s="16">
        <f>IF(Template!$F$7="Linear interpolation",LinInterp($AO$5:$AO$18,$AM$5:$AM$18,BC4173),CubicSpline($AO$5:$AO$18,$AM$5:$AM$18,BC4173))</f>
        <v>14.149686799671041</v>
      </c>
      <c r="BE4173" s="221">
        <f t="shared" si="9345"/>
        <v>4.5322526455218837</v>
      </c>
      <c r="BF4173" s="221">
        <f>BE4173/PRODUCT($BG$6:BG4172)</f>
        <v>1.0003623422037793</v>
      </c>
      <c r="BG4173" s="16">
        <f t="shared" ref="BG4173:BG4236" si="9411">1+BH4173/365/100</f>
        <v>1.0003623422037793</v>
      </c>
      <c r="BH4173" s="10">
        <f t="shared" ref="BH4173:BH4236" si="9412">IF(OR(BA4173=6,BA4173=7),BH4172,(BF4173-1)*365*100)</f>
        <v>13.225490437943964</v>
      </c>
      <c r="BI4173" s="90"/>
      <c r="BJ4173" s="17">
        <f t="shared" si="9394"/>
        <v>50166</v>
      </c>
      <c r="BK4173" s="16">
        <f t="shared" si="9388"/>
        <v>13.226743260786321</v>
      </c>
      <c r="BL4173" s="10">
        <f ca="1">IFERROR(AVERAGE(INDIRECT("BK"&amp;AC4173-Template!$F$10+1):INDIRECT("BK"&amp;AC4173)),0)</f>
        <v>13.227492092441212</v>
      </c>
      <c r="BM4173" s="35"/>
      <c r="BN4173" s="86"/>
      <c r="BO4173" s="35"/>
      <c r="BP4173" s="35"/>
      <c r="BQ4173" s="35"/>
      <c r="BR4173" s="35"/>
      <c r="BS4173" s="35"/>
      <c r="BT4173" s="35"/>
      <c r="BU4173" s="35"/>
      <c r="BV4173" s="35"/>
      <c r="BW4173" s="35"/>
      <c r="BX4173" s="35"/>
      <c r="BY4173" s="35"/>
      <c r="BZ4173" s="35"/>
      <c r="CA4173" s="35"/>
      <c r="CB4173" s="35"/>
      <c r="CC4173" s="35"/>
      <c r="CD4173" s="35"/>
      <c r="CE4173" s="35"/>
      <c r="CF4173" s="35"/>
      <c r="CG4173" s="35"/>
      <c r="CH4173" s="35"/>
    </row>
    <row r="4174" spans="1:86" ht="15.6" x14ac:dyDescent="0.3">
      <c r="A4174" s="35"/>
      <c r="B4174" s="86"/>
      <c r="C4174" s="35"/>
      <c r="D4174" s="35"/>
      <c r="E4174" s="35"/>
      <c r="F4174" s="35"/>
      <c r="G4174" s="35"/>
      <c r="H4174" s="35"/>
      <c r="I4174" s="35"/>
      <c r="J4174" s="35"/>
      <c r="K4174" s="35"/>
      <c r="L4174" s="35"/>
      <c r="M4174" s="35"/>
      <c r="N4174" s="35"/>
      <c r="O4174" s="35"/>
      <c r="P4174" s="35"/>
      <c r="Q4174" s="35"/>
      <c r="R4174" s="35"/>
      <c r="S4174" s="35"/>
      <c r="T4174" s="17">
        <f t="shared" si="9389"/>
        <v>50190</v>
      </c>
      <c r="U4174" s="216">
        <f t="shared" si="9383"/>
        <v>6</v>
      </c>
      <c r="V4174" s="216">
        <f t="shared" si="9389"/>
        <v>4169</v>
      </c>
      <c r="W4174" s="16">
        <f t="shared" si="9395"/>
        <v>11.421917808219177</v>
      </c>
      <c r="X4174" s="16" t="e">
        <f>IF(Template!$F$7="Linear interpolation",LinInterp($I$5:$I$22,$G$5:$G$22,W4174),CubicSpline($I$5:$I$22,$G$5:$G$22,W4174))</f>
        <v>#VALUE!</v>
      </c>
      <c r="Y4174" s="221" t="e">
        <f t="shared" si="9384"/>
        <v>#VALUE!</v>
      </c>
      <c r="Z4174" s="221" t="e">
        <f>Y4174/PRODUCT($AA$6:AA4173)</f>
        <v>#VALUE!</v>
      </c>
      <c r="AA4174" s="16" t="e">
        <f t="shared" si="9390"/>
        <v>#VALUE!</v>
      </c>
      <c r="AB4174" s="10" t="e">
        <f t="shared" si="9391"/>
        <v>#VALUE!</v>
      </c>
      <c r="AC4174" s="90">
        <f t="shared" si="9362"/>
        <v>4174</v>
      </c>
      <c r="AD4174" s="17">
        <f t="shared" si="9400"/>
        <v>50167</v>
      </c>
      <c r="AE4174" s="16" t="e">
        <f t="shared" si="9385"/>
        <v>#VALUE!</v>
      </c>
      <c r="AF4174" s="10">
        <f ca="1">IFERROR(AVERAGE(INDIRECT("AE"&amp;AC4174-Template!$F$10+1):INDIRECT("AE"&amp;AC4174)),0)</f>
        <v>0</v>
      </c>
      <c r="AG4174" s="35"/>
      <c r="AH4174" s="86"/>
      <c r="AI4174" s="35"/>
      <c r="AJ4174" s="35"/>
      <c r="AK4174" s="35"/>
      <c r="AL4174" s="35"/>
      <c r="AM4174" s="35"/>
      <c r="AN4174" s="35"/>
      <c r="AO4174" s="35"/>
      <c r="AP4174" s="35"/>
      <c r="AQ4174" s="35"/>
      <c r="AR4174" s="35"/>
      <c r="AS4174" s="35"/>
      <c r="AT4174" s="35"/>
      <c r="AU4174" s="35"/>
      <c r="AV4174" s="35"/>
      <c r="AW4174" s="35"/>
      <c r="AX4174" s="35"/>
      <c r="AY4174" s="35"/>
      <c r="AZ4174" s="17">
        <f t="shared" ref="AZ4174" si="9413">AZ4173+1</f>
        <v>50190</v>
      </c>
      <c r="BA4174" s="216">
        <f t="shared" si="9408"/>
        <v>6</v>
      </c>
      <c r="BB4174" s="216">
        <f t="shared" ref="BB4174" si="9414">BB4173+1</f>
        <v>4169</v>
      </c>
      <c r="BC4174" s="16">
        <f t="shared" si="9410"/>
        <v>11.421917808219177</v>
      </c>
      <c r="BD4174" s="16">
        <f>IF(Template!$F$7="Linear interpolation",LinInterp($AO$5:$AO$18,$AM$5:$AM$18,BC4174),CubicSpline($AO$5:$AO$18,$AM$5:$AM$18,BC4174))</f>
        <v>14.149683786316587</v>
      </c>
      <c r="BE4174" s="221">
        <f t="shared" si="9345"/>
        <v>4.5338948649703203</v>
      </c>
      <c r="BF4174" s="221">
        <f>BE4174/PRODUCT($BG$6:BG4173)</f>
        <v>1.0003623406674071</v>
      </c>
      <c r="BG4174" s="16">
        <f t="shared" si="9411"/>
        <v>1.0003623422037793</v>
      </c>
      <c r="BH4174" s="10">
        <f t="shared" si="9412"/>
        <v>13.225490437943964</v>
      </c>
      <c r="BI4174" s="90"/>
      <c r="BJ4174" s="17">
        <f t="shared" si="9394"/>
        <v>50167</v>
      </c>
      <c r="BK4174" s="16">
        <f t="shared" si="9388"/>
        <v>13.226690255359719</v>
      </c>
      <c r="BL4174" s="10">
        <f ca="1">IFERROR(AVERAGE(INDIRECT("BK"&amp;AC4174-Template!$F$10+1):INDIRECT("BK"&amp;AC4174)),0)</f>
        <v>13.227440994803263</v>
      </c>
      <c r="BM4174" s="35"/>
      <c r="BN4174" s="86"/>
      <c r="BO4174" s="35"/>
      <c r="BP4174" s="35"/>
      <c r="BQ4174" s="35"/>
      <c r="BR4174" s="35"/>
      <c r="BS4174" s="35"/>
      <c r="BT4174" s="35"/>
      <c r="BU4174" s="35"/>
      <c r="BV4174" s="35"/>
      <c r="BW4174" s="35"/>
      <c r="BX4174" s="35"/>
      <c r="BY4174" s="35"/>
      <c r="BZ4174" s="35"/>
      <c r="CA4174" s="35"/>
      <c r="CB4174" s="35"/>
      <c r="CC4174" s="35"/>
      <c r="CD4174" s="35"/>
      <c r="CE4174" s="35"/>
      <c r="CF4174" s="35"/>
      <c r="CG4174" s="35"/>
      <c r="CH4174" s="35"/>
    </row>
    <row r="4175" spans="1:86" ht="15.6" x14ac:dyDescent="0.3">
      <c r="A4175" s="35"/>
      <c r="B4175" s="86"/>
      <c r="C4175" s="35"/>
      <c r="D4175" s="35"/>
      <c r="E4175" s="35"/>
      <c r="F4175" s="35"/>
      <c r="G4175" s="35"/>
      <c r="H4175" s="35"/>
      <c r="I4175" s="35"/>
      <c r="J4175" s="35"/>
      <c r="K4175" s="35"/>
      <c r="L4175" s="35"/>
      <c r="M4175" s="35"/>
      <c r="N4175" s="35"/>
      <c r="O4175" s="35"/>
      <c r="P4175" s="35"/>
      <c r="Q4175" s="35"/>
      <c r="R4175" s="35"/>
      <c r="S4175" s="35"/>
      <c r="T4175" s="17">
        <f t="shared" si="9389"/>
        <v>50191</v>
      </c>
      <c r="U4175" s="216">
        <f t="shared" si="9383"/>
        <v>7</v>
      </c>
      <c r="V4175" s="216">
        <f t="shared" si="9389"/>
        <v>4170</v>
      </c>
      <c r="W4175" s="16">
        <f t="shared" si="9395"/>
        <v>11.424657534246576</v>
      </c>
      <c r="X4175" s="16" t="e">
        <f>IF(Template!$F$7="Linear interpolation",LinInterp($I$5:$I$22,$G$5:$G$22,W4175),CubicSpline($I$5:$I$22,$G$5:$G$22,W4175))</f>
        <v>#VALUE!</v>
      </c>
      <c r="Y4175" s="221" t="e">
        <f t="shared" si="9384"/>
        <v>#VALUE!</v>
      </c>
      <c r="Z4175" s="221" t="e">
        <f>Y4175/PRODUCT($AA$6:AA4174)</f>
        <v>#VALUE!</v>
      </c>
      <c r="AA4175" s="16" t="e">
        <f t="shared" si="9390"/>
        <v>#VALUE!</v>
      </c>
      <c r="AB4175" s="10" t="e">
        <f t="shared" si="9391"/>
        <v>#VALUE!</v>
      </c>
      <c r="AC4175" s="90">
        <f t="shared" si="9362"/>
        <v>4175</v>
      </c>
      <c r="AD4175" s="17">
        <f t="shared" si="9400"/>
        <v>50168</v>
      </c>
      <c r="AE4175" s="16" t="e">
        <f t="shared" si="9385"/>
        <v>#VALUE!</v>
      </c>
      <c r="AF4175" s="10">
        <f ca="1">IFERROR(AVERAGE(INDIRECT("AE"&amp;AC4175-Template!$F$10+1):INDIRECT("AE"&amp;AC4175)),0)</f>
        <v>0</v>
      </c>
      <c r="AG4175" s="35"/>
      <c r="AH4175" s="86"/>
      <c r="AI4175" s="35"/>
      <c r="AJ4175" s="35"/>
      <c r="AK4175" s="35"/>
      <c r="AL4175" s="35"/>
      <c r="AM4175" s="35"/>
      <c r="AN4175" s="35"/>
      <c r="AO4175" s="35"/>
      <c r="AP4175" s="35"/>
      <c r="AQ4175" s="35"/>
      <c r="AR4175" s="35"/>
      <c r="AS4175" s="35"/>
      <c r="AT4175" s="35"/>
      <c r="AU4175" s="35"/>
      <c r="AV4175" s="35"/>
      <c r="AW4175" s="35"/>
      <c r="AX4175" s="35"/>
      <c r="AY4175" s="35"/>
      <c r="AZ4175" s="17">
        <f t="shared" ref="AZ4175" si="9415">AZ4174+1</f>
        <v>50191</v>
      </c>
      <c r="BA4175" s="216">
        <f t="shared" si="9408"/>
        <v>7</v>
      </c>
      <c r="BB4175" s="216">
        <f t="shared" ref="BB4175" si="9416">BB4174+1</f>
        <v>4170</v>
      </c>
      <c r="BC4175" s="16">
        <f t="shared" si="9410"/>
        <v>11.424657534246576</v>
      </c>
      <c r="BD4175" s="16">
        <f>IF(Template!$F$7="Linear interpolation",LinInterp($AO$5:$AO$18,$AM$5:$AM$18,BC4175),CubicSpline($AO$5:$AO$18,$AM$5:$AM$18,BC4175))</f>
        <v>14.149680759025465</v>
      </c>
      <c r="BE4175" s="221">
        <f t="shared" si="9345"/>
        <v>4.5355376724791681</v>
      </c>
      <c r="BF4175" s="221">
        <f>BE4175/PRODUCT($BG$6:BG4174)</f>
        <v>1.0003623375909729</v>
      </c>
      <c r="BG4175" s="16">
        <f t="shared" si="9411"/>
        <v>1.0003623422037793</v>
      </c>
      <c r="BH4175" s="10">
        <f t="shared" si="9412"/>
        <v>13.225490437943964</v>
      </c>
      <c r="BI4175" s="90"/>
      <c r="BJ4175" s="17">
        <f t="shared" si="9394"/>
        <v>50168</v>
      </c>
      <c r="BK4175" s="16">
        <f t="shared" si="9388"/>
        <v>13.226637117519701</v>
      </c>
      <c r="BL4175" s="10">
        <f ca="1">IFERROR(AVERAGE(INDIRECT("BK"&amp;AC4175-Template!$F$10+1):INDIRECT("BK"&amp;AC4175)),0)</f>
        <v>13.22738976599272</v>
      </c>
      <c r="BM4175" s="35"/>
      <c r="BN4175" s="86"/>
      <c r="BO4175" s="35"/>
      <c r="BP4175" s="35"/>
      <c r="BQ4175" s="35"/>
      <c r="BR4175" s="35"/>
      <c r="BS4175" s="35"/>
      <c r="BT4175" s="35"/>
      <c r="BU4175" s="35"/>
      <c r="BV4175" s="35"/>
      <c r="BW4175" s="35"/>
      <c r="BX4175" s="35"/>
      <c r="BY4175" s="35"/>
      <c r="BZ4175" s="35"/>
      <c r="CA4175" s="35"/>
      <c r="CB4175" s="35"/>
      <c r="CC4175" s="35"/>
      <c r="CD4175" s="35"/>
      <c r="CE4175" s="35"/>
      <c r="CF4175" s="35"/>
      <c r="CG4175" s="35"/>
      <c r="CH4175" s="35"/>
    </row>
    <row r="4176" spans="1:86" ht="15.6" x14ac:dyDescent="0.3">
      <c r="A4176" s="35"/>
      <c r="B4176" s="86"/>
      <c r="C4176" s="35"/>
      <c r="D4176" s="35"/>
      <c r="E4176" s="35"/>
      <c r="F4176" s="35"/>
      <c r="G4176" s="35"/>
      <c r="H4176" s="35"/>
      <c r="I4176" s="35"/>
      <c r="J4176" s="35"/>
      <c r="K4176" s="35"/>
      <c r="L4176" s="35"/>
      <c r="M4176" s="35"/>
      <c r="N4176" s="35"/>
      <c r="O4176" s="35"/>
      <c r="P4176" s="35"/>
      <c r="Q4176" s="35"/>
      <c r="R4176" s="35"/>
      <c r="S4176" s="35"/>
      <c r="T4176" s="17">
        <f t="shared" si="9389"/>
        <v>50192</v>
      </c>
      <c r="U4176" s="216">
        <f t="shared" si="9383"/>
        <v>1</v>
      </c>
      <c r="V4176" s="216">
        <f t="shared" si="9389"/>
        <v>4171</v>
      </c>
      <c r="W4176" s="16">
        <f t="shared" si="9395"/>
        <v>11.427397260273972</v>
      </c>
      <c r="X4176" s="16" t="e">
        <f>IF(Template!$F$7="Linear interpolation",LinInterp($I$5:$I$22,$G$5:$G$22,W4176),CubicSpline($I$5:$I$22,$G$5:$G$22,W4176))</f>
        <v>#VALUE!</v>
      </c>
      <c r="Y4176" s="221" t="e">
        <f t="shared" si="9384"/>
        <v>#VALUE!</v>
      </c>
      <c r="Z4176" s="221" t="e">
        <f>Y4176/PRODUCT($AA$6:AA4175)</f>
        <v>#VALUE!</v>
      </c>
      <c r="AA4176" s="16" t="e">
        <f t="shared" si="9390"/>
        <v>#VALUE!</v>
      </c>
      <c r="AB4176" s="10" t="e">
        <f t="shared" si="9391"/>
        <v>#VALUE!</v>
      </c>
      <c r="AC4176" s="90">
        <f t="shared" si="9362"/>
        <v>4176</v>
      </c>
      <c r="AD4176" s="17">
        <f t="shared" si="9400"/>
        <v>50169</v>
      </c>
      <c r="AE4176" s="16" t="e">
        <f t="shared" si="9385"/>
        <v>#VALUE!</v>
      </c>
      <c r="AF4176" s="10">
        <f ca="1">IFERROR(AVERAGE(INDIRECT("AE"&amp;AC4176-Template!$F$10+1):INDIRECT("AE"&amp;AC4176)),0)</f>
        <v>0</v>
      </c>
      <c r="AG4176" s="35"/>
      <c r="AH4176" s="86"/>
      <c r="AI4176" s="35"/>
      <c r="AJ4176" s="35"/>
      <c r="AK4176" s="35"/>
      <c r="AL4176" s="35"/>
      <c r="AM4176" s="35"/>
      <c r="AN4176" s="35"/>
      <c r="AO4176" s="35"/>
      <c r="AP4176" s="35"/>
      <c r="AQ4176" s="35"/>
      <c r="AR4176" s="35"/>
      <c r="AS4176" s="35"/>
      <c r="AT4176" s="35"/>
      <c r="AU4176" s="35"/>
      <c r="AV4176" s="35"/>
      <c r="AW4176" s="35"/>
      <c r="AX4176" s="35"/>
      <c r="AY4176" s="35"/>
      <c r="AZ4176" s="17">
        <f t="shared" ref="AZ4176" si="9417">AZ4175+1</f>
        <v>50192</v>
      </c>
      <c r="BA4176" s="216">
        <f t="shared" si="9408"/>
        <v>1</v>
      </c>
      <c r="BB4176" s="216">
        <f t="shared" ref="BB4176" si="9418">BB4175+1</f>
        <v>4171</v>
      </c>
      <c r="BC4176" s="16">
        <f t="shared" si="9410"/>
        <v>11.427397260273972</v>
      </c>
      <c r="BD4176" s="16">
        <f>IF(Template!$F$7="Linear interpolation",LinInterp($AO$5:$AO$18,$AM$5:$AM$18,BC4176),CubicSpline($AO$5:$AO$18,$AM$5:$AM$18,BC4176))</f>
        <v>14.149677717770821</v>
      </c>
      <c r="BE4176" s="221">
        <f t="shared" si="9345"/>
        <v>4.5371810682396774</v>
      </c>
      <c r="BF4176" s="221">
        <f>BE4176/PRODUCT($BG$6:BG4175)</f>
        <v>1.0003623329707796</v>
      </c>
      <c r="BG4176" s="16">
        <f t="shared" si="9411"/>
        <v>1.0003623329707796</v>
      </c>
      <c r="BH4176" s="10">
        <f t="shared" si="9412"/>
        <v>13.225153433454985</v>
      </c>
      <c r="BI4176" s="90"/>
      <c r="BJ4176" s="17">
        <f t="shared" si="9394"/>
        <v>50169</v>
      </c>
      <c r="BK4176" s="16">
        <f t="shared" si="9388"/>
        <v>13.226637117519701</v>
      </c>
      <c r="BL4176" s="10">
        <f ca="1">IFERROR(AVERAGE(INDIRECT("BK"&amp;AC4176-Template!$F$10+1):INDIRECT("BK"&amp;AC4176)),0)</f>
        <v>13.227340181597977</v>
      </c>
      <c r="BM4176" s="35"/>
      <c r="BN4176" s="86"/>
      <c r="BO4176" s="35"/>
      <c r="BP4176" s="35"/>
      <c r="BQ4176" s="35"/>
      <c r="BR4176" s="35"/>
      <c r="BS4176" s="35"/>
      <c r="BT4176" s="35"/>
      <c r="BU4176" s="35"/>
      <c r="BV4176" s="35"/>
      <c r="BW4176" s="35"/>
      <c r="BX4176" s="35"/>
      <c r="BY4176" s="35"/>
      <c r="BZ4176" s="35"/>
      <c r="CA4176" s="35"/>
      <c r="CB4176" s="35"/>
      <c r="CC4176" s="35"/>
      <c r="CD4176" s="35"/>
      <c r="CE4176" s="35"/>
      <c r="CF4176" s="35"/>
      <c r="CG4176" s="35"/>
      <c r="CH4176" s="35"/>
    </row>
    <row r="4177" spans="1:86" ht="15.6" x14ac:dyDescent="0.3">
      <c r="A4177" s="35"/>
      <c r="B4177" s="86"/>
      <c r="C4177" s="35"/>
      <c r="D4177" s="35"/>
      <c r="E4177" s="35"/>
      <c r="F4177" s="35"/>
      <c r="G4177" s="35"/>
      <c r="H4177" s="35"/>
      <c r="I4177" s="35"/>
      <c r="J4177" s="35"/>
      <c r="K4177" s="35"/>
      <c r="L4177" s="35"/>
      <c r="M4177" s="35"/>
      <c r="N4177" s="35"/>
      <c r="O4177" s="35"/>
      <c r="P4177" s="35"/>
      <c r="Q4177" s="35"/>
      <c r="R4177" s="35"/>
      <c r="S4177" s="35"/>
      <c r="T4177" s="17">
        <f t="shared" si="9389"/>
        <v>50193</v>
      </c>
      <c r="U4177" s="216">
        <f t="shared" si="9383"/>
        <v>2</v>
      </c>
      <c r="V4177" s="216">
        <f t="shared" si="9389"/>
        <v>4172</v>
      </c>
      <c r="W4177" s="16">
        <f t="shared" si="9395"/>
        <v>11.43013698630137</v>
      </c>
      <c r="X4177" s="16" t="e">
        <f>IF(Template!$F$7="Linear interpolation",LinInterp($I$5:$I$22,$G$5:$G$22,W4177),CubicSpline($I$5:$I$22,$G$5:$G$22,W4177))</f>
        <v>#VALUE!</v>
      </c>
      <c r="Y4177" s="221" t="e">
        <f t="shared" si="9384"/>
        <v>#VALUE!</v>
      </c>
      <c r="Z4177" s="221" t="e">
        <f>Y4177/PRODUCT($AA$6:AA4176)</f>
        <v>#VALUE!</v>
      </c>
      <c r="AA4177" s="16" t="e">
        <f t="shared" si="9390"/>
        <v>#VALUE!</v>
      </c>
      <c r="AB4177" s="10" t="e">
        <f t="shared" si="9391"/>
        <v>#VALUE!</v>
      </c>
      <c r="AC4177" s="90">
        <f t="shared" si="9362"/>
        <v>4177</v>
      </c>
      <c r="AD4177" s="17">
        <f t="shared" si="9400"/>
        <v>50170</v>
      </c>
      <c r="AE4177" s="16" t="e">
        <f t="shared" si="9385"/>
        <v>#VALUE!</v>
      </c>
      <c r="AF4177" s="10">
        <f ca="1">IFERROR(AVERAGE(INDIRECT("AE"&amp;AC4177-Template!$F$10+1):INDIRECT("AE"&amp;AC4177)),0)</f>
        <v>0</v>
      </c>
      <c r="AG4177" s="35"/>
      <c r="AH4177" s="86"/>
      <c r="AI4177" s="35"/>
      <c r="AJ4177" s="35"/>
      <c r="AK4177" s="35"/>
      <c r="AL4177" s="35"/>
      <c r="AM4177" s="35"/>
      <c r="AN4177" s="35"/>
      <c r="AO4177" s="35"/>
      <c r="AP4177" s="35"/>
      <c r="AQ4177" s="35"/>
      <c r="AR4177" s="35"/>
      <c r="AS4177" s="35"/>
      <c r="AT4177" s="35"/>
      <c r="AU4177" s="35"/>
      <c r="AV4177" s="35"/>
      <c r="AW4177" s="35"/>
      <c r="AX4177" s="35"/>
      <c r="AY4177" s="35"/>
      <c r="AZ4177" s="17">
        <f t="shared" ref="AZ4177" si="9419">AZ4176+1</f>
        <v>50193</v>
      </c>
      <c r="BA4177" s="216">
        <f t="shared" si="9408"/>
        <v>2</v>
      </c>
      <c r="BB4177" s="216">
        <f t="shared" ref="BB4177" si="9420">BB4176+1</f>
        <v>4172</v>
      </c>
      <c r="BC4177" s="16">
        <f t="shared" si="9410"/>
        <v>11.43013698630137</v>
      </c>
      <c r="BD4177" s="16">
        <f>IF(Template!$F$7="Linear interpolation",LinInterp($AO$5:$AO$18,$AM$5:$AM$18,BC4177),CubicSpline($AO$5:$AO$18,$AM$5:$AM$18,BC4177))</f>
        <v>14.149674662525808</v>
      </c>
      <c r="BE4177" s="221">
        <f t="shared" si="9345"/>
        <v>4.5388250524431699</v>
      </c>
      <c r="BF4177" s="221">
        <f>BE4177/PRODUCT($BG$6:BG4176)</f>
        <v>1.0003623360361349</v>
      </c>
      <c r="BG4177" s="16">
        <f t="shared" si="9411"/>
        <v>1.0003623360361349</v>
      </c>
      <c r="BH4177" s="10">
        <f t="shared" si="9412"/>
        <v>13.22526531892354</v>
      </c>
      <c r="BI4177" s="90"/>
      <c r="BJ4177" s="17">
        <f t="shared" si="9394"/>
        <v>50170</v>
      </c>
      <c r="BK4177" s="16">
        <f t="shared" si="9388"/>
        <v>13.226637117519701</v>
      </c>
      <c r="BL4177" s="10">
        <f ca="1">IFERROR(AVERAGE(INDIRECT("BK"&amp;AC4177-Template!$F$10+1):INDIRECT("BK"&amp;AC4177)),0)</f>
        <v>13.227292245949068</v>
      </c>
      <c r="BM4177" s="35"/>
      <c r="BN4177" s="86"/>
      <c r="BO4177" s="35"/>
      <c r="BP4177" s="35"/>
      <c r="BQ4177" s="35"/>
      <c r="BR4177" s="35"/>
      <c r="BS4177" s="35"/>
      <c r="BT4177" s="35"/>
      <c r="BU4177" s="35"/>
      <c r="BV4177" s="35"/>
      <c r="BW4177" s="35"/>
      <c r="BX4177" s="35"/>
      <c r="BY4177" s="35"/>
      <c r="BZ4177" s="35"/>
      <c r="CA4177" s="35"/>
      <c r="CB4177" s="35"/>
      <c r="CC4177" s="35"/>
      <c r="CD4177" s="35"/>
      <c r="CE4177" s="35"/>
      <c r="CF4177" s="35"/>
      <c r="CG4177" s="35"/>
      <c r="CH4177" s="35"/>
    </row>
    <row r="4178" spans="1:86" ht="15.6" x14ac:dyDescent="0.3">
      <c r="A4178" s="35"/>
      <c r="B4178" s="86"/>
      <c r="C4178" s="35"/>
      <c r="D4178" s="35"/>
      <c r="E4178" s="35"/>
      <c r="F4178" s="35"/>
      <c r="G4178" s="35"/>
      <c r="H4178" s="35"/>
      <c r="I4178" s="35"/>
      <c r="J4178" s="35"/>
      <c r="K4178" s="35"/>
      <c r="L4178" s="35"/>
      <c r="M4178" s="35"/>
      <c r="N4178" s="35"/>
      <c r="O4178" s="35"/>
      <c r="P4178" s="35"/>
      <c r="Q4178" s="35"/>
      <c r="R4178" s="35"/>
      <c r="S4178" s="35"/>
      <c r="T4178" s="17">
        <f t="shared" si="9389"/>
        <v>50194</v>
      </c>
      <c r="U4178" s="216">
        <f t="shared" si="9383"/>
        <v>3</v>
      </c>
      <c r="V4178" s="216">
        <f t="shared" si="9389"/>
        <v>4173</v>
      </c>
      <c r="W4178" s="16">
        <f t="shared" si="9395"/>
        <v>11.432876712328767</v>
      </c>
      <c r="X4178" s="16" t="e">
        <f>IF(Template!$F$7="Linear interpolation",LinInterp($I$5:$I$22,$G$5:$G$22,W4178),CubicSpline($I$5:$I$22,$G$5:$G$22,W4178))</f>
        <v>#VALUE!</v>
      </c>
      <c r="Y4178" s="221" t="e">
        <f t="shared" si="9384"/>
        <v>#VALUE!</v>
      </c>
      <c r="Z4178" s="221" t="e">
        <f>Y4178/PRODUCT($AA$6:AA4177)</f>
        <v>#VALUE!</v>
      </c>
      <c r="AA4178" s="16" t="e">
        <f t="shared" si="9390"/>
        <v>#VALUE!</v>
      </c>
      <c r="AB4178" s="10" t="e">
        <f t="shared" si="9391"/>
        <v>#VALUE!</v>
      </c>
      <c r="AC4178" s="90">
        <f t="shared" si="9362"/>
        <v>4178</v>
      </c>
      <c r="AD4178" s="17">
        <f t="shared" si="9400"/>
        <v>50171</v>
      </c>
      <c r="AE4178" s="16" t="e">
        <f t="shared" si="9385"/>
        <v>#VALUE!</v>
      </c>
      <c r="AF4178" s="10">
        <f ca="1">IFERROR(AVERAGE(INDIRECT("AE"&amp;AC4178-Template!$F$10+1):INDIRECT("AE"&amp;AC4178)),0)</f>
        <v>0</v>
      </c>
      <c r="AG4178" s="35"/>
      <c r="AH4178" s="86"/>
      <c r="AI4178" s="35"/>
      <c r="AJ4178" s="35"/>
      <c r="AK4178" s="35"/>
      <c r="AL4178" s="35"/>
      <c r="AM4178" s="35"/>
      <c r="AN4178" s="35"/>
      <c r="AO4178" s="35"/>
      <c r="AP4178" s="35"/>
      <c r="AQ4178" s="35"/>
      <c r="AR4178" s="35"/>
      <c r="AS4178" s="35"/>
      <c r="AT4178" s="35"/>
      <c r="AU4178" s="35"/>
      <c r="AV4178" s="35"/>
      <c r="AW4178" s="35"/>
      <c r="AX4178" s="35"/>
      <c r="AY4178" s="35"/>
      <c r="AZ4178" s="17">
        <f t="shared" ref="AZ4178" si="9421">AZ4177+1</f>
        <v>50194</v>
      </c>
      <c r="BA4178" s="216">
        <f t="shared" si="9408"/>
        <v>3</v>
      </c>
      <c r="BB4178" s="216">
        <f t="shared" ref="BB4178" si="9422">BB4177+1</f>
        <v>4173</v>
      </c>
      <c r="BC4178" s="16">
        <f t="shared" si="9410"/>
        <v>11.432876712328767</v>
      </c>
      <c r="BD4178" s="16">
        <f>IF(Template!$F$7="Linear interpolation",LinInterp($AO$5:$AO$18,$AM$5:$AM$18,BC4178),CubicSpline($AO$5:$AO$18,$AM$5:$AM$18,BC4178))</f>
        <v>14.149671593263566</v>
      </c>
      <c r="BE4178" s="221">
        <f t="shared" si="9345"/>
        <v>4.5404696252809753</v>
      </c>
      <c r="BF4178" s="221">
        <f>BE4178/PRODUCT($BG$6:BG4177)</f>
        <v>1.000362334484983</v>
      </c>
      <c r="BG4178" s="16">
        <f t="shared" si="9411"/>
        <v>1.000362334484983</v>
      </c>
      <c r="BH4178" s="10">
        <f t="shared" si="9412"/>
        <v>13.225208701880153</v>
      </c>
      <c r="BI4178" s="90"/>
      <c r="BJ4178" s="17">
        <f t="shared" si="9394"/>
        <v>50171</v>
      </c>
      <c r="BK4178" s="16">
        <f t="shared" si="9388"/>
        <v>13.226316963241391</v>
      </c>
      <c r="BL4178" s="10">
        <f ca="1">IFERROR(AVERAGE(INDIRECT("BK"&amp;AC4178-Template!$F$10+1):INDIRECT("BK"&amp;AC4178)),0)</f>
        <v>13.227233638490885</v>
      </c>
      <c r="BM4178" s="35"/>
      <c r="BN4178" s="86"/>
      <c r="BO4178" s="35"/>
      <c r="BP4178" s="35"/>
      <c r="BQ4178" s="35"/>
      <c r="BR4178" s="35"/>
      <c r="BS4178" s="35"/>
      <c r="BT4178" s="35"/>
      <c r="BU4178" s="35"/>
      <c r="BV4178" s="35"/>
      <c r="BW4178" s="35"/>
      <c r="BX4178" s="35"/>
      <c r="BY4178" s="35"/>
      <c r="BZ4178" s="35"/>
      <c r="CA4178" s="35"/>
      <c r="CB4178" s="35"/>
      <c r="CC4178" s="35"/>
      <c r="CD4178" s="35"/>
      <c r="CE4178" s="35"/>
      <c r="CF4178" s="35"/>
      <c r="CG4178" s="35"/>
      <c r="CH4178" s="35"/>
    </row>
    <row r="4179" spans="1:86" ht="15.6" x14ac:dyDescent="0.3">
      <c r="A4179" s="35"/>
      <c r="B4179" s="86"/>
      <c r="C4179" s="35"/>
      <c r="D4179" s="35"/>
      <c r="E4179" s="35"/>
      <c r="F4179" s="35"/>
      <c r="G4179" s="35"/>
      <c r="H4179" s="35"/>
      <c r="I4179" s="35"/>
      <c r="J4179" s="35"/>
      <c r="K4179" s="35"/>
      <c r="L4179" s="35"/>
      <c r="M4179" s="35"/>
      <c r="N4179" s="35"/>
      <c r="O4179" s="35"/>
      <c r="P4179" s="35"/>
      <c r="Q4179" s="35"/>
      <c r="R4179" s="35"/>
      <c r="S4179" s="35"/>
      <c r="T4179" s="17">
        <f t="shared" si="9389"/>
        <v>50195</v>
      </c>
      <c r="U4179" s="216">
        <f t="shared" si="9383"/>
        <v>4</v>
      </c>
      <c r="V4179" s="216">
        <f t="shared" si="9389"/>
        <v>4174</v>
      </c>
      <c r="W4179" s="16">
        <f t="shared" si="9395"/>
        <v>11.435616438356165</v>
      </c>
      <c r="X4179" s="16" t="e">
        <f>IF(Template!$F$7="Linear interpolation",LinInterp($I$5:$I$22,$G$5:$G$22,W4179),CubicSpline($I$5:$I$22,$G$5:$G$22,W4179))</f>
        <v>#VALUE!</v>
      </c>
      <c r="Y4179" s="221" t="e">
        <f t="shared" si="9384"/>
        <v>#VALUE!</v>
      </c>
      <c r="Z4179" s="221" t="e">
        <f>Y4179/PRODUCT($AA$6:AA4178)</f>
        <v>#VALUE!</v>
      </c>
      <c r="AA4179" s="16" t="e">
        <f t="shared" si="9390"/>
        <v>#VALUE!</v>
      </c>
      <c r="AB4179" s="10" t="e">
        <f t="shared" si="9391"/>
        <v>#VALUE!</v>
      </c>
      <c r="AC4179" s="90">
        <f t="shared" si="9362"/>
        <v>4179</v>
      </c>
      <c r="AD4179" s="17">
        <f t="shared" si="9400"/>
        <v>50172</v>
      </c>
      <c r="AE4179" s="16" t="e">
        <f t="shared" si="9385"/>
        <v>#VALUE!</v>
      </c>
      <c r="AF4179" s="10">
        <f ca="1">IFERROR(AVERAGE(INDIRECT("AE"&amp;AC4179-Template!$F$10+1):INDIRECT("AE"&amp;AC4179)),0)</f>
        <v>0</v>
      </c>
      <c r="AG4179" s="35"/>
      <c r="AH4179" s="86"/>
      <c r="AI4179" s="35"/>
      <c r="AJ4179" s="35"/>
      <c r="AK4179" s="35"/>
      <c r="AL4179" s="35"/>
      <c r="AM4179" s="35"/>
      <c r="AN4179" s="35"/>
      <c r="AO4179" s="35"/>
      <c r="AP4179" s="35"/>
      <c r="AQ4179" s="35"/>
      <c r="AR4179" s="35"/>
      <c r="AS4179" s="35"/>
      <c r="AT4179" s="35"/>
      <c r="AU4179" s="35"/>
      <c r="AV4179" s="35"/>
      <c r="AW4179" s="35"/>
      <c r="AX4179" s="35"/>
      <c r="AY4179" s="35"/>
      <c r="AZ4179" s="17">
        <f t="shared" ref="AZ4179" si="9423">AZ4178+1</f>
        <v>50195</v>
      </c>
      <c r="BA4179" s="216">
        <f t="shared" si="9408"/>
        <v>4</v>
      </c>
      <c r="BB4179" s="216">
        <f t="shared" ref="BB4179" si="9424">BB4178+1</f>
        <v>4174</v>
      </c>
      <c r="BC4179" s="16">
        <f t="shared" si="9410"/>
        <v>11.435616438356165</v>
      </c>
      <c r="BD4179" s="16">
        <f>IF(Template!$F$7="Linear interpolation",LinInterp($AO$5:$AO$18,$AM$5:$AM$18,BC4179),CubicSpline($AO$5:$AO$18,$AM$5:$AM$18,BC4179))</f>
        <v>14.149668509957246</v>
      </c>
      <c r="BE4179" s="221">
        <f t="shared" si="9345"/>
        <v>4.5421147869444782</v>
      </c>
      <c r="BF4179" s="221">
        <f>BE4179/PRODUCT($BG$6:BG4178)</f>
        <v>1.0003623329301319</v>
      </c>
      <c r="BG4179" s="16">
        <f t="shared" si="9411"/>
        <v>1.0003623329301319</v>
      </c>
      <c r="BH4179" s="10">
        <f t="shared" si="9412"/>
        <v>13.225151949813663</v>
      </c>
      <c r="BI4179" s="90"/>
      <c r="BJ4179" s="17">
        <f t="shared" si="9394"/>
        <v>50172</v>
      </c>
      <c r="BK4179" s="16">
        <f t="shared" si="9388"/>
        <v>13.226423238629659</v>
      </c>
      <c r="BL4179" s="10">
        <f ca="1">IFERROR(AVERAGE(INDIRECT("BK"&amp;AC4179-Template!$F$10+1):INDIRECT("BK"&amp;AC4179)),0)</f>
        <v>13.227178573545638</v>
      </c>
      <c r="BM4179" s="35"/>
      <c r="BN4179" s="86"/>
      <c r="BO4179" s="35"/>
      <c r="BP4179" s="35"/>
      <c r="BQ4179" s="35"/>
      <c r="BR4179" s="35"/>
      <c r="BS4179" s="35"/>
      <c r="BT4179" s="35"/>
      <c r="BU4179" s="35"/>
      <c r="BV4179" s="35"/>
      <c r="BW4179" s="35"/>
      <c r="BX4179" s="35"/>
      <c r="BY4179" s="35"/>
      <c r="BZ4179" s="35"/>
      <c r="CA4179" s="35"/>
      <c r="CB4179" s="35"/>
      <c r="CC4179" s="35"/>
      <c r="CD4179" s="35"/>
      <c r="CE4179" s="35"/>
      <c r="CF4179" s="35"/>
      <c r="CG4179" s="35"/>
      <c r="CH4179" s="35"/>
    </row>
    <row r="4180" spans="1:86" ht="15.6" x14ac:dyDescent="0.3">
      <c r="A4180" s="35"/>
      <c r="B4180" s="86"/>
      <c r="C4180" s="35"/>
      <c r="D4180" s="35"/>
      <c r="E4180" s="35"/>
      <c r="F4180" s="35"/>
      <c r="G4180" s="35"/>
      <c r="H4180" s="35"/>
      <c r="I4180" s="35"/>
      <c r="J4180" s="35"/>
      <c r="K4180" s="35"/>
      <c r="L4180" s="35"/>
      <c r="M4180" s="35"/>
      <c r="N4180" s="35"/>
      <c r="O4180" s="35"/>
      <c r="P4180" s="35"/>
      <c r="Q4180" s="35"/>
      <c r="R4180" s="35"/>
      <c r="S4180" s="35"/>
      <c r="T4180" s="17">
        <f t="shared" si="9389"/>
        <v>50196</v>
      </c>
      <c r="U4180" s="216">
        <f t="shared" si="9383"/>
        <v>5</v>
      </c>
      <c r="V4180" s="216">
        <f t="shared" si="9389"/>
        <v>4175</v>
      </c>
      <c r="W4180" s="16">
        <f t="shared" si="9395"/>
        <v>11.438356164383562</v>
      </c>
      <c r="X4180" s="16" t="e">
        <f>IF(Template!$F$7="Linear interpolation",LinInterp($I$5:$I$22,$G$5:$G$22,W4180),CubicSpline($I$5:$I$22,$G$5:$G$22,W4180))</f>
        <v>#VALUE!</v>
      </c>
      <c r="Y4180" s="221" t="e">
        <f t="shared" si="9384"/>
        <v>#VALUE!</v>
      </c>
      <c r="Z4180" s="221" t="e">
        <f>Y4180/PRODUCT($AA$6:AA4179)</f>
        <v>#VALUE!</v>
      </c>
      <c r="AA4180" s="16" t="e">
        <f t="shared" si="9390"/>
        <v>#VALUE!</v>
      </c>
      <c r="AB4180" s="10" t="e">
        <f t="shared" si="9391"/>
        <v>#VALUE!</v>
      </c>
      <c r="AC4180" s="90">
        <f t="shared" si="9362"/>
        <v>4180</v>
      </c>
      <c r="AD4180" s="17">
        <f t="shared" si="9400"/>
        <v>50173</v>
      </c>
      <c r="AE4180" s="16" t="e">
        <f t="shared" si="9385"/>
        <v>#VALUE!</v>
      </c>
      <c r="AF4180" s="10">
        <f ca="1">IFERROR(AVERAGE(INDIRECT("AE"&amp;AC4180-Template!$F$10+1):INDIRECT("AE"&amp;AC4180)),0)</f>
        <v>0</v>
      </c>
      <c r="AG4180" s="35"/>
      <c r="AH4180" s="86"/>
      <c r="AI4180" s="35"/>
      <c r="AJ4180" s="35"/>
      <c r="AK4180" s="35"/>
      <c r="AL4180" s="35"/>
      <c r="AM4180" s="35"/>
      <c r="AN4180" s="35"/>
      <c r="AO4180" s="35"/>
      <c r="AP4180" s="35"/>
      <c r="AQ4180" s="35"/>
      <c r="AR4180" s="35"/>
      <c r="AS4180" s="35"/>
      <c r="AT4180" s="35"/>
      <c r="AU4180" s="35"/>
      <c r="AV4180" s="35"/>
      <c r="AW4180" s="35"/>
      <c r="AX4180" s="35"/>
      <c r="AY4180" s="35"/>
      <c r="AZ4180" s="17">
        <f t="shared" ref="AZ4180" si="9425">AZ4179+1</f>
        <v>50196</v>
      </c>
      <c r="BA4180" s="216">
        <f t="shared" si="9408"/>
        <v>5</v>
      </c>
      <c r="BB4180" s="216">
        <f t="shared" ref="BB4180" si="9426">BB4179+1</f>
        <v>4175</v>
      </c>
      <c r="BC4180" s="16">
        <f t="shared" si="9410"/>
        <v>11.438356164383562</v>
      </c>
      <c r="BD4180" s="16">
        <f>IF(Template!$F$7="Linear interpolation",LinInterp($AO$5:$AO$18,$AM$5:$AM$18,BC4180),CubicSpline($AO$5:$AO$18,$AM$5:$AM$18,BC4180))</f>
        <v>14.149665412579996</v>
      </c>
      <c r="BE4180" s="221">
        <f t="shared" si="9345"/>
        <v>4.5437605376250936</v>
      </c>
      <c r="BF4180" s="221">
        <f>BE4180/PRODUCT($BG$6:BG4179)</f>
        <v>1.0003623313715773</v>
      </c>
      <c r="BG4180" s="16">
        <f t="shared" si="9411"/>
        <v>1.0003623313715773</v>
      </c>
      <c r="BH4180" s="10">
        <f t="shared" si="9412"/>
        <v>13.22509506257008</v>
      </c>
      <c r="BI4180" s="90"/>
      <c r="BJ4180" s="17">
        <f t="shared" si="9394"/>
        <v>50173</v>
      </c>
      <c r="BK4180" s="16">
        <f t="shared" si="9388"/>
        <v>13.226369436574847</v>
      </c>
      <c r="BL4180" s="10">
        <f ca="1">IFERROR(AVERAGE(INDIRECT("BK"&amp;AC4180-Template!$F$10+1):INDIRECT("BK"&amp;AC4180)),0)</f>
        <v>13.227131651017652</v>
      </c>
      <c r="BM4180" s="35"/>
      <c r="BN4180" s="86"/>
      <c r="BO4180" s="35"/>
      <c r="BP4180" s="35"/>
      <c r="BQ4180" s="35"/>
      <c r="BR4180" s="35"/>
      <c r="BS4180" s="35"/>
      <c r="BT4180" s="35"/>
      <c r="BU4180" s="35"/>
      <c r="BV4180" s="35"/>
      <c r="BW4180" s="35"/>
      <c r="BX4180" s="35"/>
      <c r="BY4180" s="35"/>
      <c r="BZ4180" s="35"/>
      <c r="CA4180" s="35"/>
      <c r="CB4180" s="35"/>
      <c r="CC4180" s="35"/>
      <c r="CD4180" s="35"/>
      <c r="CE4180" s="35"/>
      <c r="CF4180" s="35"/>
      <c r="CG4180" s="35"/>
      <c r="CH4180" s="35"/>
    </row>
    <row r="4181" spans="1:86" ht="15.6" x14ac:dyDescent="0.3">
      <c r="A4181" s="35"/>
      <c r="B4181" s="86"/>
      <c r="C4181" s="35"/>
      <c r="D4181" s="35"/>
      <c r="E4181" s="35"/>
      <c r="F4181" s="35"/>
      <c r="G4181" s="35"/>
      <c r="H4181" s="35"/>
      <c r="I4181" s="35"/>
      <c r="J4181" s="35"/>
      <c r="K4181" s="35"/>
      <c r="L4181" s="35"/>
      <c r="M4181" s="35"/>
      <c r="N4181" s="35"/>
      <c r="O4181" s="35"/>
      <c r="P4181" s="35"/>
      <c r="Q4181" s="35"/>
      <c r="R4181" s="35"/>
      <c r="S4181" s="35"/>
      <c r="T4181" s="17">
        <f t="shared" si="9389"/>
        <v>50197</v>
      </c>
      <c r="U4181" s="216">
        <f t="shared" si="9383"/>
        <v>6</v>
      </c>
      <c r="V4181" s="216">
        <f t="shared" si="9389"/>
        <v>4176</v>
      </c>
      <c r="W4181" s="16">
        <f t="shared" si="9395"/>
        <v>11.441095890410958</v>
      </c>
      <c r="X4181" s="16" t="e">
        <f>IF(Template!$F$7="Linear interpolation",LinInterp($I$5:$I$22,$G$5:$G$22,W4181),CubicSpline($I$5:$I$22,$G$5:$G$22,W4181))</f>
        <v>#VALUE!</v>
      </c>
      <c r="Y4181" s="221" t="e">
        <f t="shared" si="9384"/>
        <v>#VALUE!</v>
      </c>
      <c r="Z4181" s="221" t="e">
        <f>Y4181/PRODUCT($AA$6:AA4180)</f>
        <v>#VALUE!</v>
      </c>
      <c r="AA4181" s="16" t="e">
        <f t="shared" si="9390"/>
        <v>#VALUE!</v>
      </c>
      <c r="AB4181" s="10" t="e">
        <f t="shared" si="9391"/>
        <v>#VALUE!</v>
      </c>
      <c r="AC4181" s="90">
        <f t="shared" si="9362"/>
        <v>4181</v>
      </c>
      <c r="AD4181" s="17">
        <f t="shared" si="9400"/>
        <v>50174</v>
      </c>
      <c r="AE4181" s="16" t="e">
        <f t="shared" si="9385"/>
        <v>#VALUE!</v>
      </c>
      <c r="AF4181" s="10">
        <f ca="1">IFERROR(AVERAGE(INDIRECT("AE"&amp;AC4181-Template!$F$10+1):INDIRECT("AE"&amp;AC4181)),0)</f>
        <v>0</v>
      </c>
      <c r="AG4181" s="35"/>
      <c r="AH4181" s="86"/>
      <c r="AI4181" s="35"/>
      <c r="AJ4181" s="35"/>
      <c r="AK4181" s="35"/>
      <c r="AL4181" s="35"/>
      <c r="AM4181" s="35"/>
      <c r="AN4181" s="35"/>
      <c r="AO4181" s="35"/>
      <c r="AP4181" s="35"/>
      <c r="AQ4181" s="35"/>
      <c r="AR4181" s="35"/>
      <c r="AS4181" s="35"/>
      <c r="AT4181" s="35"/>
      <c r="AU4181" s="35"/>
      <c r="AV4181" s="35"/>
      <c r="AW4181" s="35"/>
      <c r="AX4181" s="35"/>
      <c r="AY4181" s="35"/>
      <c r="AZ4181" s="17">
        <f t="shared" ref="AZ4181" si="9427">AZ4180+1</f>
        <v>50197</v>
      </c>
      <c r="BA4181" s="216">
        <f t="shared" si="9408"/>
        <v>6</v>
      </c>
      <c r="BB4181" s="216">
        <f t="shared" ref="BB4181" si="9428">BB4180+1</f>
        <v>4176</v>
      </c>
      <c r="BC4181" s="16">
        <f t="shared" si="9410"/>
        <v>11.441095890410958</v>
      </c>
      <c r="BD4181" s="16">
        <f>IF(Template!$F$7="Linear interpolation",LinInterp($AO$5:$AO$18,$AM$5:$AM$18,BC4181),CubicSpline($AO$5:$AO$18,$AM$5:$AM$18,BC4181))</f>
        <v>14.149662301104961</v>
      </c>
      <c r="BE4181" s="221">
        <f t="shared" si="9345"/>
        <v>4.5454068775142584</v>
      </c>
      <c r="BF4181" s="221">
        <f>BE4181/PRODUCT($BG$6:BG4180)</f>
        <v>1.0003623298093136</v>
      </c>
      <c r="BG4181" s="16">
        <f t="shared" si="9411"/>
        <v>1.0003623313715773</v>
      </c>
      <c r="BH4181" s="10">
        <f t="shared" si="9412"/>
        <v>13.22509506257008</v>
      </c>
      <c r="BI4181" s="90"/>
      <c r="BJ4181" s="17">
        <f t="shared" si="9394"/>
        <v>50174</v>
      </c>
      <c r="BK4181" s="16">
        <f t="shared" si="9388"/>
        <v>13.22631550150688</v>
      </c>
      <c r="BL4181" s="10">
        <f ca="1">IFERROR(AVERAGE(INDIRECT("BK"&amp;AC4181-Template!$F$10+1):INDIRECT("BK"&amp;AC4181)),0)</f>
        <v>13.2270796331805</v>
      </c>
      <c r="BM4181" s="35"/>
      <c r="BN4181" s="86"/>
      <c r="BO4181" s="35"/>
      <c r="BP4181" s="35"/>
      <c r="BQ4181" s="35"/>
      <c r="BR4181" s="35"/>
      <c r="BS4181" s="35"/>
      <c r="BT4181" s="35"/>
      <c r="BU4181" s="35"/>
      <c r="BV4181" s="35"/>
      <c r="BW4181" s="35"/>
      <c r="BX4181" s="35"/>
      <c r="BY4181" s="35"/>
      <c r="BZ4181" s="35"/>
      <c r="CA4181" s="35"/>
      <c r="CB4181" s="35"/>
      <c r="CC4181" s="35"/>
      <c r="CD4181" s="35"/>
      <c r="CE4181" s="35"/>
      <c r="CF4181" s="35"/>
      <c r="CG4181" s="35"/>
      <c r="CH4181" s="35"/>
    </row>
    <row r="4182" spans="1:86" ht="15.6" x14ac:dyDescent="0.3">
      <c r="A4182" s="35"/>
      <c r="B4182" s="86"/>
      <c r="C4182" s="35"/>
      <c r="D4182" s="35"/>
      <c r="E4182" s="35"/>
      <c r="F4182" s="35"/>
      <c r="G4182" s="35"/>
      <c r="H4182" s="35"/>
      <c r="I4182" s="35"/>
      <c r="J4182" s="35"/>
      <c r="K4182" s="35"/>
      <c r="L4182" s="35"/>
      <c r="M4182" s="35"/>
      <c r="N4182" s="35"/>
      <c r="O4182" s="35"/>
      <c r="P4182" s="35"/>
      <c r="Q4182" s="35"/>
      <c r="R4182" s="35"/>
      <c r="S4182" s="35"/>
      <c r="T4182" s="17">
        <f t="shared" si="9389"/>
        <v>50198</v>
      </c>
      <c r="U4182" s="216">
        <f t="shared" si="9383"/>
        <v>7</v>
      </c>
      <c r="V4182" s="216">
        <f t="shared" si="9389"/>
        <v>4177</v>
      </c>
      <c r="W4182" s="16">
        <f t="shared" si="9395"/>
        <v>11.443835616438356</v>
      </c>
      <c r="X4182" s="16" t="e">
        <f>IF(Template!$F$7="Linear interpolation",LinInterp($I$5:$I$22,$G$5:$G$22,W4182),CubicSpline($I$5:$I$22,$G$5:$G$22,W4182))</f>
        <v>#VALUE!</v>
      </c>
      <c r="Y4182" s="221" t="e">
        <f t="shared" si="9384"/>
        <v>#VALUE!</v>
      </c>
      <c r="Z4182" s="221" t="e">
        <f>Y4182/PRODUCT($AA$6:AA4181)</f>
        <v>#VALUE!</v>
      </c>
      <c r="AA4182" s="16" t="e">
        <f t="shared" si="9390"/>
        <v>#VALUE!</v>
      </c>
      <c r="AB4182" s="10" t="e">
        <f t="shared" si="9391"/>
        <v>#VALUE!</v>
      </c>
      <c r="AC4182" s="90">
        <f t="shared" si="9362"/>
        <v>4182</v>
      </c>
      <c r="AD4182" s="17">
        <f t="shared" si="9400"/>
        <v>50175</v>
      </c>
      <c r="AE4182" s="16" t="e">
        <f t="shared" si="9385"/>
        <v>#VALUE!</v>
      </c>
      <c r="AF4182" s="10">
        <f ca="1">IFERROR(AVERAGE(INDIRECT("AE"&amp;AC4182-Template!$F$10+1):INDIRECT("AE"&amp;AC4182)),0)</f>
        <v>0</v>
      </c>
      <c r="AG4182" s="35"/>
      <c r="AH4182" s="86"/>
      <c r="AI4182" s="35"/>
      <c r="AJ4182" s="35"/>
      <c r="AK4182" s="35"/>
      <c r="AL4182" s="35"/>
      <c r="AM4182" s="35"/>
      <c r="AN4182" s="35"/>
      <c r="AO4182" s="35"/>
      <c r="AP4182" s="35"/>
      <c r="AQ4182" s="35"/>
      <c r="AR4182" s="35"/>
      <c r="AS4182" s="35"/>
      <c r="AT4182" s="35"/>
      <c r="AU4182" s="35"/>
      <c r="AV4182" s="35"/>
      <c r="AW4182" s="35"/>
      <c r="AX4182" s="35"/>
      <c r="AY4182" s="35"/>
      <c r="AZ4182" s="17">
        <f t="shared" ref="AZ4182" si="9429">AZ4181+1</f>
        <v>50198</v>
      </c>
      <c r="BA4182" s="216">
        <f t="shared" si="9408"/>
        <v>7</v>
      </c>
      <c r="BB4182" s="216">
        <f t="shared" ref="BB4182" si="9430">BB4181+1</f>
        <v>4177</v>
      </c>
      <c r="BC4182" s="16">
        <f t="shared" si="9410"/>
        <v>11.443835616438356</v>
      </c>
      <c r="BD4182" s="16">
        <f>IF(Template!$F$7="Linear interpolation",LinInterp($AO$5:$AO$18,$AM$5:$AM$18,BC4182),CubicSpline($AO$5:$AO$18,$AM$5:$AM$18,BC4182))</f>
        <v>14.149659175505287</v>
      </c>
      <c r="BE4182" s="221">
        <f t="shared" si="9345"/>
        <v>4.5470538068034827</v>
      </c>
      <c r="BF4182" s="221">
        <f>BE4182/PRODUCT($BG$6:BG4181)</f>
        <v>1.0003623266810828</v>
      </c>
      <c r="BG4182" s="16">
        <f t="shared" si="9411"/>
        <v>1.0003623313715773</v>
      </c>
      <c r="BH4182" s="10">
        <f t="shared" si="9412"/>
        <v>13.22509506257008</v>
      </c>
      <c r="BI4182" s="90"/>
      <c r="BJ4182" s="17">
        <f t="shared" si="9394"/>
        <v>50175</v>
      </c>
      <c r="BK4182" s="16">
        <f t="shared" si="9388"/>
        <v>13.226261433198827</v>
      </c>
      <c r="BL4182" s="10">
        <f ca="1">IFERROR(AVERAGE(INDIRECT("BK"&amp;AC4182-Template!$F$10+1):INDIRECT("BK"&amp;AC4182)),0)</f>
        <v>13.227027483508071</v>
      </c>
      <c r="BM4182" s="35"/>
      <c r="BN4182" s="86"/>
      <c r="BO4182" s="35"/>
      <c r="BP4182" s="35"/>
      <c r="BQ4182" s="35"/>
      <c r="BR4182" s="35"/>
      <c r="BS4182" s="35"/>
      <c r="BT4182" s="35"/>
      <c r="BU4182" s="35"/>
      <c r="BV4182" s="35"/>
      <c r="BW4182" s="35"/>
      <c r="BX4182" s="35"/>
      <c r="BY4182" s="35"/>
      <c r="BZ4182" s="35"/>
      <c r="CA4182" s="35"/>
      <c r="CB4182" s="35"/>
      <c r="CC4182" s="35"/>
      <c r="CD4182" s="35"/>
      <c r="CE4182" s="35"/>
      <c r="CF4182" s="35"/>
      <c r="CG4182" s="35"/>
      <c r="CH4182" s="35"/>
    </row>
    <row r="4183" spans="1:86" ht="15.6" x14ac:dyDescent="0.3">
      <c r="A4183" s="35"/>
      <c r="B4183" s="86"/>
      <c r="C4183" s="35"/>
      <c r="D4183" s="35"/>
      <c r="E4183" s="35"/>
      <c r="F4183" s="35"/>
      <c r="G4183" s="35"/>
      <c r="H4183" s="35"/>
      <c r="I4183" s="35"/>
      <c r="J4183" s="35"/>
      <c r="K4183" s="35"/>
      <c r="L4183" s="35"/>
      <c r="M4183" s="35"/>
      <c r="N4183" s="35"/>
      <c r="O4183" s="35"/>
      <c r="P4183" s="35"/>
      <c r="Q4183" s="35"/>
      <c r="R4183" s="35"/>
      <c r="S4183" s="35"/>
      <c r="T4183" s="17">
        <f t="shared" si="9389"/>
        <v>50199</v>
      </c>
      <c r="U4183" s="216">
        <f t="shared" si="9383"/>
        <v>1</v>
      </c>
      <c r="V4183" s="216">
        <f t="shared" si="9389"/>
        <v>4178</v>
      </c>
      <c r="W4183" s="16">
        <f t="shared" si="9395"/>
        <v>11.446575342465753</v>
      </c>
      <c r="X4183" s="16" t="e">
        <f>IF(Template!$F$7="Linear interpolation",LinInterp($I$5:$I$22,$G$5:$G$22,W4183),CubicSpline($I$5:$I$22,$G$5:$G$22,W4183))</f>
        <v>#VALUE!</v>
      </c>
      <c r="Y4183" s="221" t="e">
        <f t="shared" si="9384"/>
        <v>#VALUE!</v>
      </c>
      <c r="Z4183" s="221" t="e">
        <f>Y4183/PRODUCT($AA$6:AA4182)</f>
        <v>#VALUE!</v>
      </c>
      <c r="AA4183" s="16" t="e">
        <f t="shared" si="9390"/>
        <v>#VALUE!</v>
      </c>
      <c r="AB4183" s="10" t="e">
        <f t="shared" si="9391"/>
        <v>#VALUE!</v>
      </c>
      <c r="AC4183" s="90">
        <f t="shared" si="9362"/>
        <v>4183</v>
      </c>
      <c r="AD4183" s="17">
        <f t="shared" si="9400"/>
        <v>50176</v>
      </c>
      <c r="AE4183" s="16" t="e">
        <f t="shared" si="9385"/>
        <v>#VALUE!</v>
      </c>
      <c r="AF4183" s="10">
        <f ca="1">IFERROR(AVERAGE(INDIRECT("AE"&amp;AC4183-Template!$F$10+1):INDIRECT("AE"&amp;AC4183)),0)</f>
        <v>0</v>
      </c>
      <c r="AG4183" s="35"/>
      <c r="AH4183" s="86"/>
      <c r="AI4183" s="35"/>
      <c r="AJ4183" s="35"/>
      <c r="AK4183" s="35"/>
      <c r="AL4183" s="35"/>
      <c r="AM4183" s="35"/>
      <c r="AN4183" s="35"/>
      <c r="AO4183" s="35"/>
      <c r="AP4183" s="35"/>
      <c r="AQ4183" s="35"/>
      <c r="AR4183" s="35"/>
      <c r="AS4183" s="35"/>
      <c r="AT4183" s="35"/>
      <c r="AU4183" s="35"/>
      <c r="AV4183" s="35"/>
      <c r="AW4183" s="35"/>
      <c r="AX4183" s="35"/>
      <c r="AY4183" s="35"/>
      <c r="AZ4183" s="17">
        <f t="shared" ref="AZ4183" si="9431">AZ4182+1</f>
        <v>50199</v>
      </c>
      <c r="BA4183" s="216">
        <f t="shared" si="9408"/>
        <v>1</v>
      </c>
      <c r="BB4183" s="216">
        <f t="shared" ref="BB4183" si="9432">BB4182+1</f>
        <v>4178</v>
      </c>
      <c r="BC4183" s="16">
        <f t="shared" si="9410"/>
        <v>11.446575342465753</v>
      </c>
      <c r="BD4183" s="16">
        <f>IF(Template!$F$7="Linear interpolation",LinInterp($AO$5:$AO$18,$AM$5:$AM$18,BC4183),CubicSpline($AO$5:$AO$18,$AM$5:$AM$18,BC4183))</f>
        <v>14.149656035754123</v>
      </c>
      <c r="BE4183" s="221">
        <f t="shared" si="9345"/>
        <v>4.5487013256842825</v>
      </c>
      <c r="BF4183" s="221">
        <f>BE4183/PRODUCT($BG$6:BG4182)</f>
        <v>1.0003623219831719</v>
      </c>
      <c r="BG4183" s="16">
        <f t="shared" si="9411"/>
        <v>1.0003623219831719</v>
      </c>
      <c r="BH4183" s="10">
        <f t="shared" si="9412"/>
        <v>13.224752385773474</v>
      </c>
      <c r="BI4183" s="90"/>
      <c r="BJ4183" s="17">
        <f t="shared" si="9394"/>
        <v>50176</v>
      </c>
      <c r="BK4183" s="16">
        <f t="shared" si="9388"/>
        <v>13.226261433198827</v>
      </c>
      <c r="BL4183" s="10">
        <f ca="1">IFERROR(AVERAGE(INDIRECT("BK"&amp;AC4183-Template!$F$10+1):INDIRECT("BK"&amp;AC4183)),0)</f>
        <v>13.226977008630284</v>
      </c>
      <c r="BM4183" s="35"/>
      <c r="BN4183" s="86"/>
      <c r="BO4183" s="35"/>
      <c r="BP4183" s="35"/>
      <c r="BQ4183" s="35"/>
      <c r="BR4183" s="35"/>
      <c r="BS4183" s="35"/>
      <c r="BT4183" s="35"/>
      <c r="BU4183" s="35"/>
      <c r="BV4183" s="35"/>
      <c r="BW4183" s="35"/>
      <c r="BX4183" s="35"/>
      <c r="BY4183" s="35"/>
      <c r="BZ4183" s="35"/>
      <c r="CA4183" s="35"/>
      <c r="CB4183" s="35"/>
      <c r="CC4183" s="35"/>
      <c r="CD4183" s="35"/>
      <c r="CE4183" s="35"/>
      <c r="CF4183" s="35"/>
      <c r="CG4183" s="35"/>
      <c r="CH4183" s="35"/>
    </row>
    <row r="4184" spans="1:86" ht="15.6" x14ac:dyDescent="0.3">
      <c r="A4184" s="35"/>
      <c r="B4184" s="86"/>
      <c r="C4184" s="35"/>
      <c r="D4184" s="35"/>
      <c r="E4184" s="35"/>
      <c r="F4184" s="35"/>
      <c r="G4184" s="35"/>
      <c r="H4184" s="35"/>
      <c r="I4184" s="35"/>
      <c r="J4184" s="35"/>
      <c r="K4184" s="35"/>
      <c r="L4184" s="35"/>
      <c r="M4184" s="35"/>
      <c r="N4184" s="35"/>
      <c r="O4184" s="35"/>
      <c r="P4184" s="35"/>
      <c r="Q4184" s="35"/>
      <c r="R4184" s="35"/>
      <c r="S4184" s="35"/>
      <c r="T4184" s="17">
        <f t="shared" si="9389"/>
        <v>50200</v>
      </c>
      <c r="U4184" s="216">
        <f t="shared" si="9383"/>
        <v>2</v>
      </c>
      <c r="V4184" s="216">
        <f t="shared" si="9389"/>
        <v>4179</v>
      </c>
      <c r="W4184" s="16">
        <f t="shared" si="9395"/>
        <v>11.449315068493151</v>
      </c>
      <c r="X4184" s="16" t="e">
        <f>IF(Template!$F$7="Linear interpolation",LinInterp($I$5:$I$22,$G$5:$G$22,W4184),CubicSpline($I$5:$I$22,$G$5:$G$22,W4184))</f>
        <v>#VALUE!</v>
      </c>
      <c r="Y4184" s="221" t="e">
        <f t="shared" si="9384"/>
        <v>#VALUE!</v>
      </c>
      <c r="Z4184" s="221" t="e">
        <f>Y4184/PRODUCT($AA$6:AA4183)</f>
        <v>#VALUE!</v>
      </c>
      <c r="AA4184" s="16" t="e">
        <f t="shared" si="9390"/>
        <v>#VALUE!</v>
      </c>
      <c r="AB4184" s="10" t="e">
        <f t="shared" si="9391"/>
        <v>#VALUE!</v>
      </c>
      <c r="AC4184" s="90">
        <f t="shared" si="9362"/>
        <v>4184</v>
      </c>
      <c r="AD4184" s="17">
        <f t="shared" si="9400"/>
        <v>50177</v>
      </c>
      <c r="AE4184" s="16" t="e">
        <f t="shared" si="9385"/>
        <v>#VALUE!</v>
      </c>
      <c r="AF4184" s="10">
        <f ca="1">IFERROR(AVERAGE(INDIRECT("AE"&amp;AC4184-Template!$F$10+1):INDIRECT("AE"&amp;AC4184)),0)</f>
        <v>0</v>
      </c>
      <c r="AG4184" s="35"/>
      <c r="AH4184" s="86"/>
      <c r="AI4184" s="35"/>
      <c r="AJ4184" s="35"/>
      <c r="AK4184" s="35"/>
      <c r="AL4184" s="35"/>
      <c r="AM4184" s="35"/>
      <c r="AN4184" s="35"/>
      <c r="AO4184" s="35"/>
      <c r="AP4184" s="35"/>
      <c r="AQ4184" s="35"/>
      <c r="AR4184" s="35"/>
      <c r="AS4184" s="35"/>
      <c r="AT4184" s="35"/>
      <c r="AU4184" s="35"/>
      <c r="AV4184" s="35"/>
      <c r="AW4184" s="35"/>
      <c r="AX4184" s="35"/>
      <c r="AY4184" s="35"/>
      <c r="AZ4184" s="17">
        <f t="shared" ref="AZ4184" si="9433">AZ4183+1</f>
        <v>50200</v>
      </c>
      <c r="BA4184" s="216">
        <f t="shared" si="9408"/>
        <v>2</v>
      </c>
      <c r="BB4184" s="216">
        <f t="shared" ref="BB4184" si="9434">BB4183+1</f>
        <v>4179</v>
      </c>
      <c r="BC4184" s="16">
        <f t="shared" si="9410"/>
        <v>11.449315068493151</v>
      </c>
      <c r="BD4184" s="16">
        <f>IF(Template!$F$7="Linear interpolation",LinInterp($AO$5:$AO$18,$AM$5:$AM$18,BC4184),CubicSpline($AO$5:$AO$18,$AM$5:$AM$18,BC4184))</f>
        <v>14.149652881824617</v>
      </c>
      <c r="BE4184" s="221">
        <f t="shared" si="9345"/>
        <v>4.5503494343482052</v>
      </c>
      <c r="BF4184" s="221">
        <f>BE4184/PRODUCT($BG$6:BG4183)</f>
        <v>1.0003623251002691</v>
      </c>
      <c r="BG4184" s="16">
        <f t="shared" si="9411"/>
        <v>1.0003623251002691</v>
      </c>
      <c r="BH4184" s="10">
        <f t="shared" si="9412"/>
        <v>13.224866159822991</v>
      </c>
      <c r="BI4184" s="90"/>
      <c r="BJ4184" s="17">
        <f t="shared" si="9394"/>
        <v>50177</v>
      </c>
      <c r="BK4184" s="16">
        <f t="shared" si="9388"/>
        <v>13.226261433198827</v>
      </c>
      <c r="BL4184" s="10">
        <f ca="1">IFERROR(AVERAGE(INDIRECT("BK"&amp;AC4184-Template!$F$10+1):INDIRECT("BK"&amp;AC4184)),0)</f>
        <v>13.226928212896093</v>
      </c>
      <c r="BM4184" s="35"/>
      <c r="BN4184" s="86"/>
      <c r="BO4184" s="35"/>
      <c r="BP4184" s="35"/>
      <c r="BQ4184" s="35"/>
      <c r="BR4184" s="35"/>
      <c r="BS4184" s="35"/>
      <c r="BT4184" s="35"/>
      <c r="BU4184" s="35"/>
      <c r="BV4184" s="35"/>
      <c r="BW4184" s="35"/>
      <c r="BX4184" s="35"/>
      <c r="BY4184" s="35"/>
      <c r="BZ4184" s="35"/>
      <c r="CA4184" s="35"/>
      <c r="CB4184" s="35"/>
      <c r="CC4184" s="35"/>
      <c r="CD4184" s="35"/>
      <c r="CE4184" s="35"/>
      <c r="CF4184" s="35"/>
      <c r="CG4184" s="35"/>
      <c r="CH4184" s="35"/>
    </row>
    <row r="4185" spans="1:86" ht="15.6" x14ac:dyDescent="0.3">
      <c r="A4185" s="35"/>
      <c r="B4185" s="86"/>
      <c r="C4185" s="35"/>
      <c r="D4185" s="35"/>
      <c r="E4185" s="35"/>
      <c r="F4185" s="35"/>
      <c r="G4185" s="35"/>
      <c r="H4185" s="35"/>
      <c r="I4185" s="35"/>
      <c r="J4185" s="35"/>
      <c r="K4185" s="35"/>
      <c r="L4185" s="35"/>
      <c r="M4185" s="35"/>
      <c r="N4185" s="35"/>
      <c r="O4185" s="35"/>
      <c r="P4185" s="35"/>
      <c r="Q4185" s="35"/>
      <c r="R4185" s="35"/>
      <c r="S4185" s="35"/>
      <c r="T4185" s="17">
        <f t="shared" si="9389"/>
        <v>50201</v>
      </c>
      <c r="U4185" s="216">
        <f t="shared" si="9383"/>
        <v>3</v>
      </c>
      <c r="V4185" s="216">
        <f t="shared" si="9389"/>
        <v>4180</v>
      </c>
      <c r="W4185" s="16">
        <f t="shared" si="9395"/>
        <v>11.452054794520548</v>
      </c>
      <c r="X4185" s="16" t="e">
        <f>IF(Template!$F$7="Linear interpolation",LinInterp($I$5:$I$22,$G$5:$G$22,W4185),CubicSpline($I$5:$I$22,$G$5:$G$22,W4185))</f>
        <v>#VALUE!</v>
      </c>
      <c r="Y4185" s="221" t="e">
        <f t="shared" si="9384"/>
        <v>#VALUE!</v>
      </c>
      <c r="Z4185" s="221" t="e">
        <f>Y4185/PRODUCT($AA$6:AA4184)</f>
        <v>#VALUE!</v>
      </c>
      <c r="AA4185" s="16" t="e">
        <f t="shared" si="9390"/>
        <v>#VALUE!</v>
      </c>
      <c r="AB4185" s="10" t="e">
        <f t="shared" si="9391"/>
        <v>#VALUE!</v>
      </c>
      <c r="AC4185" s="90">
        <f t="shared" si="9362"/>
        <v>4185</v>
      </c>
      <c r="AD4185" s="17">
        <f t="shared" si="9400"/>
        <v>50178</v>
      </c>
      <c r="AE4185" s="16" t="e">
        <f t="shared" si="9385"/>
        <v>#VALUE!</v>
      </c>
      <c r="AF4185" s="10">
        <f ca="1">IFERROR(AVERAGE(INDIRECT("AE"&amp;AC4185-Template!$F$10+1):INDIRECT("AE"&amp;AC4185)),0)</f>
        <v>0</v>
      </c>
      <c r="AG4185" s="35"/>
      <c r="AH4185" s="86"/>
      <c r="AI4185" s="35"/>
      <c r="AJ4185" s="35"/>
      <c r="AK4185" s="35"/>
      <c r="AL4185" s="35"/>
      <c r="AM4185" s="35"/>
      <c r="AN4185" s="35"/>
      <c r="AO4185" s="35"/>
      <c r="AP4185" s="35"/>
      <c r="AQ4185" s="35"/>
      <c r="AR4185" s="35"/>
      <c r="AS4185" s="35"/>
      <c r="AT4185" s="35"/>
      <c r="AU4185" s="35"/>
      <c r="AV4185" s="35"/>
      <c r="AW4185" s="35"/>
      <c r="AX4185" s="35"/>
      <c r="AY4185" s="35"/>
      <c r="AZ4185" s="17">
        <f t="shared" ref="AZ4185" si="9435">AZ4184+1</f>
        <v>50201</v>
      </c>
      <c r="BA4185" s="216">
        <f t="shared" si="9408"/>
        <v>3</v>
      </c>
      <c r="BB4185" s="216">
        <f t="shared" ref="BB4185" si="9436">BB4184+1</f>
        <v>4180</v>
      </c>
      <c r="BC4185" s="16">
        <f t="shared" si="9410"/>
        <v>11.452054794520548</v>
      </c>
      <c r="BD4185" s="16">
        <f>IF(Template!$F$7="Linear interpolation",LinInterp($AO$5:$AO$18,$AM$5:$AM$18,BC4185),CubicSpline($AO$5:$AO$18,$AM$5:$AM$18,BC4185))</f>
        <v>14.149649713689914</v>
      </c>
      <c r="BE4185" s="221">
        <f t="shared" si="9345"/>
        <v>4.551998132986868</v>
      </c>
      <c r="BF4185" s="221">
        <f>BE4185/PRODUCT($BG$6:BG4184)</f>
        <v>1.0003623235231602</v>
      </c>
      <c r="BG4185" s="16">
        <f t="shared" si="9411"/>
        <v>1.0003623235231602</v>
      </c>
      <c r="BH4185" s="10">
        <f t="shared" si="9412"/>
        <v>13.224808595348581</v>
      </c>
      <c r="BI4185" s="90"/>
      <c r="BJ4185" s="17">
        <f t="shared" si="9394"/>
        <v>50178</v>
      </c>
      <c r="BK4185" s="16">
        <f t="shared" si="9388"/>
        <v>13.225935689709644</v>
      </c>
      <c r="BL4185" s="10">
        <f ca="1">IFERROR(AVERAGE(INDIRECT("BK"&amp;AC4185-Template!$F$10+1):INDIRECT("BK"&amp;AC4185)),0)</f>
        <v>13.226868559045593</v>
      </c>
      <c r="BM4185" s="35"/>
      <c r="BN4185" s="86"/>
      <c r="BO4185" s="35"/>
      <c r="BP4185" s="35"/>
      <c r="BQ4185" s="35"/>
      <c r="BR4185" s="35"/>
      <c r="BS4185" s="35"/>
      <c r="BT4185" s="35"/>
      <c r="BU4185" s="35"/>
      <c r="BV4185" s="35"/>
      <c r="BW4185" s="35"/>
      <c r="BX4185" s="35"/>
      <c r="BY4185" s="35"/>
      <c r="BZ4185" s="35"/>
      <c r="CA4185" s="35"/>
      <c r="CB4185" s="35"/>
      <c r="CC4185" s="35"/>
      <c r="CD4185" s="35"/>
      <c r="CE4185" s="35"/>
      <c r="CF4185" s="35"/>
      <c r="CG4185" s="35"/>
      <c r="CH4185" s="35"/>
    </row>
    <row r="4186" spans="1:86" ht="15.6" x14ac:dyDescent="0.3">
      <c r="A4186" s="35"/>
      <c r="B4186" s="86"/>
      <c r="C4186" s="35"/>
      <c r="D4186" s="35"/>
      <c r="E4186" s="35"/>
      <c r="F4186" s="35"/>
      <c r="G4186" s="35"/>
      <c r="H4186" s="35"/>
      <c r="I4186" s="35"/>
      <c r="J4186" s="35"/>
      <c r="K4186" s="35"/>
      <c r="L4186" s="35"/>
      <c r="M4186" s="35"/>
      <c r="N4186" s="35"/>
      <c r="O4186" s="35"/>
      <c r="P4186" s="35"/>
      <c r="Q4186" s="35"/>
      <c r="R4186" s="35"/>
      <c r="S4186" s="35"/>
      <c r="T4186" s="17">
        <f t="shared" si="9389"/>
        <v>50202</v>
      </c>
      <c r="U4186" s="216">
        <f t="shared" si="9383"/>
        <v>4</v>
      </c>
      <c r="V4186" s="216">
        <f t="shared" si="9389"/>
        <v>4181</v>
      </c>
      <c r="W4186" s="16">
        <f t="shared" si="9395"/>
        <v>11.454794520547946</v>
      </c>
      <c r="X4186" s="16" t="e">
        <f>IF(Template!$F$7="Linear interpolation",LinInterp($I$5:$I$22,$G$5:$G$22,W4186),CubicSpline($I$5:$I$22,$G$5:$G$22,W4186))</f>
        <v>#VALUE!</v>
      </c>
      <c r="Y4186" s="221" t="e">
        <f t="shared" si="9384"/>
        <v>#VALUE!</v>
      </c>
      <c r="Z4186" s="221" t="e">
        <f>Y4186/PRODUCT($AA$6:AA4185)</f>
        <v>#VALUE!</v>
      </c>
      <c r="AA4186" s="16" t="e">
        <f t="shared" si="9390"/>
        <v>#VALUE!</v>
      </c>
      <c r="AB4186" s="10" t="e">
        <f t="shared" si="9391"/>
        <v>#VALUE!</v>
      </c>
      <c r="AC4186" s="90">
        <f t="shared" si="9362"/>
        <v>4186</v>
      </c>
      <c r="AD4186" s="17">
        <f t="shared" si="9400"/>
        <v>50179</v>
      </c>
      <c r="AE4186" s="16" t="e">
        <f t="shared" si="9385"/>
        <v>#VALUE!</v>
      </c>
      <c r="AF4186" s="10">
        <f ca="1">IFERROR(AVERAGE(INDIRECT("AE"&amp;AC4186-Template!$F$10+1):INDIRECT("AE"&amp;AC4186)),0)</f>
        <v>0</v>
      </c>
      <c r="AG4186" s="35"/>
      <c r="AH4186" s="86"/>
      <c r="AI4186" s="35"/>
      <c r="AJ4186" s="35"/>
      <c r="AK4186" s="35"/>
      <c r="AL4186" s="35"/>
      <c r="AM4186" s="35"/>
      <c r="AN4186" s="35"/>
      <c r="AO4186" s="35"/>
      <c r="AP4186" s="35"/>
      <c r="AQ4186" s="35"/>
      <c r="AR4186" s="35"/>
      <c r="AS4186" s="35"/>
      <c r="AT4186" s="35"/>
      <c r="AU4186" s="35"/>
      <c r="AV4186" s="35"/>
      <c r="AW4186" s="35"/>
      <c r="AX4186" s="35"/>
      <c r="AY4186" s="35"/>
      <c r="AZ4186" s="17">
        <f t="shared" ref="AZ4186" si="9437">AZ4185+1</f>
        <v>50202</v>
      </c>
      <c r="BA4186" s="216">
        <f t="shared" si="9408"/>
        <v>4</v>
      </c>
      <c r="BB4186" s="216">
        <f t="shared" ref="BB4186" si="9438">BB4185+1</f>
        <v>4181</v>
      </c>
      <c r="BC4186" s="16">
        <f t="shared" si="9410"/>
        <v>11.454794520547946</v>
      </c>
      <c r="BD4186" s="16">
        <f>IF(Template!$F$7="Linear interpolation",LinInterp($AO$5:$AO$18,$AM$5:$AM$18,BC4186),CubicSpline($AO$5:$AO$18,$AM$5:$AM$18,BC4186))</f>
        <v>14.149646531323162</v>
      </c>
      <c r="BE4186" s="221">
        <f t="shared" si="9345"/>
        <v>4.5536474217918794</v>
      </c>
      <c r="BF4186" s="221">
        <f>BE4186/PRODUCT($BG$6:BG4185)</f>
        <v>1.0003623219423268</v>
      </c>
      <c r="BG4186" s="16">
        <f t="shared" si="9411"/>
        <v>1.0003623219423268</v>
      </c>
      <c r="BH4186" s="10">
        <f t="shared" si="9412"/>
        <v>13.224750894927141</v>
      </c>
      <c r="BI4186" s="90"/>
      <c r="BJ4186" s="17">
        <f t="shared" si="9394"/>
        <v>50179</v>
      </c>
      <c r="BK4186" s="16">
        <f t="shared" si="9388"/>
        <v>13.226043825944833</v>
      </c>
      <c r="BL4186" s="10">
        <f ca="1">IFERROR(AVERAGE(INDIRECT("BK"&amp;AC4186-Template!$F$10+1):INDIRECT("BK"&amp;AC4186)),0)</f>
        <v>13.226812509736266</v>
      </c>
      <c r="BM4186" s="35"/>
      <c r="BN4186" s="86"/>
      <c r="BO4186" s="35"/>
      <c r="BP4186" s="35"/>
      <c r="BQ4186" s="35"/>
      <c r="BR4186" s="35"/>
      <c r="BS4186" s="35"/>
      <c r="BT4186" s="35"/>
      <c r="BU4186" s="35"/>
      <c r="BV4186" s="35"/>
      <c r="BW4186" s="35"/>
      <c r="BX4186" s="35"/>
      <c r="BY4186" s="35"/>
      <c r="BZ4186" s="35"/>
      <c r="CA4186" s="35"/>
      <c r="CB4186" s="35"/>
      <c r="CC4186" s="35"/>
      <c r="CD4186" s="35"/>
      <c r="CE4186" s="35"/>
      <c r="CF4186" s="35"/>
      <c r="CG4186" s="35"/>
      <c r="CH4186" s="35"/>
    </row>
    <row r="4187" spans="1:86" ht="15.6" x14ac:dyDescent="0.3">
      <c r="A4187" s="35"/>
      <c r="B4187" s="86"/>
      <c r="C4187" s="35"/>
      <c r="D4187" s="35"/>
      <c r="E4187" s="35"/>
      <c r="F4187" s="35"/>
      <c r="G4187" s="35"/>
      <c r="H4187" s="35"/>
      <c r="I4187" s="35"/>
      <c r="J4187" s="35"/>
      <c r="K4187" s="35"/>
      <c r="L4187" s="35"/>
      <c r="M4187" s="35"/>
      <c r="N4187" s="35"/>
      <c r="O4187" s="35"/>
      <c r="P4187" s="35"/>
      <c r="Q4187" s="35"/>
      <c r="R4187" s="35"/>
      <c r="S4187" s="35"/>
      <c r="T4187" s="17">
        <f t="shared" si="9389"/>
        <v>50203</v>
      </c>
      <c r="U4187" s="216">
        <f t="shared" si="9383"/>
        <v>5</v>
      </c>
      <c r="V4187" s="216">
        <f t="shared" si="9389"/>
        <v>4182</v>
      </c>
      <c r="W4187" s="16">
        <f t="shared" si="9395"/>
        <v>11.457534246575342</v>
      </c>
      <c r="X4187" s="16" t="e">
        <f>IF(Template!$F$7="Linear interpolation",LinInterp($I$5:$I$22,$G$5:$G$22,W4187),CubicSpline($I$5:$I$22,$G$5:$G$22,W4187))</f>
        <v>#VALUE!</v>
      </c>
      <c r="Y4187" s="221" t="e">
        <f t="shared" si="9384"/>
        <v>#VALUE!</v>
      </c>
      <c r="Z4187" s="221" t="e">
        <f>Y4187/PRODUCT($AA$6:AA4186)</f>
        <v>#VALUE!</v>
      </c>
      <c r="AA4187" s="16" t="e">
        <f t="shared" si="9390"/>
        <v>#VALUE!</v>
      </c>
      <c r="AB4187" s="10" t="e">
        <f t="shared" si="9391"/>
        <v>#VALUE!</v>
      </c>
      <c r="AC4187" s="90">
        <f t="shared" si="9362"/>
        <v>4187</v>
      </c>
      <c r="AD4187" s="17">
        <f t="shared" si="9400"/>
        <v>50180</v>
      </c>
      <c r="AE4187" s="16" t="e">
        <f t="shared" si="9385"/>
        <v>#VALUE!</v>
      </c>
      <c r="AF4187" s="10">
        <f ca="1">IFERROR(AVERAGE(INDIRECT("AE"&amp;AC4187-Template!$F$10+1):INDIRECT("AE"&amp;AC4187)),0)</f>
        <v>0</v>
      </c>
      <c r="AG4187" s="35"/>
      <c r="AH4187" s="86"/>
      <c r="AI4187" s="35"/>
      <c r="AJ4187" s="35"/>
      <c r="AK4187" s="35"/>
      <c r="AL4187" s="35"/>
      <c r="AM4187" s="35"/>
      <c r="AN4187" s="35"/>
      <c r="AO4187" s="35"/>
      <c r="AP4187" s="35"/>
      <c r="AQ4187" s="35"/>
      <c r="AR4187" s="35"/>
      <c r="AS4187" s="35"/>
      <c r="AT4187" s="35"/>
      <c r="AU4187" s="35"/>
      <c r="AV4187" s="35"/>
      <c r="AW4187" s="35"/>
      <c r="AX4187" s="35"/>
      <c r="AY4187" s="35"/>
      <c r="AZ4187" s="17">
        <f t="shared" ref="AZ4187" si="9439">AZ4186+1</f>
        <v>50203</v>
      </c>
      <c r="BA4187" s="216">
        <f t="shared" si="9408"/>
        <v>5</v>
      </c>
      <c r="BB4187" s="216">
        <f t="shared" ref="BB4187" si="9440">BB4186+1</f>
        <v>4182</v>
      </c>
      <c r="BC4187" s="16">
        <f t="shared" si="9410"/>
        <v>11.457534246575342</v>
      </c>
      <c r="BD4187" s="16">
        <f>IF(Template!$F$7="Linear interpolation",LinInterp($AO$5:$AO$18,$AM$5:$AM$18,BC4187),CubicSpline($AO$5:$AO$18,$AM$5:$AM$18,BC4187))</f>
        <v>14.149643334697508</v>
      </c>
      <c r="BE4187" s="221">
        <f t="shared" si="9345"/>
        <v>4.5552973009549333</v>
      </c>
      <c r="BF4187" s="221">
        <f>BE4187/PRODUCT($BG$6:BG4186)</f>
        <v>1.0003623203577769</v>
      </c>
      <c r="BG4187" s="16">
        <f t="shared" si="9411"/>
        <v>1.0003623203577769</v>
      </c>
      <c r="BH4187" s="10">
        <f t="shared" si="9412"/>
        <v>13.224693058858538</v>
      </c>
      <c r="BI4187" s="90"/>
      <c r="BJ4187" s="17">
        <f t="shared" si="9394"/>
        <v>50180</v>
      </c>
      <c r="BK4187" s="16">
        <f t="shared" si="9388"/>
        <v>13.225989090277391</v>
      </c>
      <c r="BL4187" s="10">
        <f ca="1">IFERROR(AVERAGE(INDIRECT("BK"&amp;AC4187-Template!$F$10+1):INDIRECT("BK"&amp;AC4187)),0)</f>
        <v>13.226764754336171</v>
      </c>
      <c r="BM4187" s="35"/>
      <c r="BN4187" s="86"/>
      <c r="BO4187" s="35"/>
      <c r="BP4187" s="35"/>
      <c r="BQ4187" s="35"/>
      <c r="BR4187" s="35"/>
      <c r="BS4187" s="35"/>
      <c r="BT4187" s="35"/>
      <c r="BU4187" s="35"/>
      <c r="BV4187" s="35"/>
      <c r="BW4187" s="35"/>
      <c r="BX4187" s="35"/>
      <c r="BY4187" s="35"/>
      <c r="BZ4187" s="35"/>
      <c r="CA4187" s="35"/>
      <c r="CB4187" s="35"/>
      <c r="CC4187" s="35"/>
      <c r="CD4187" s="35"/>
      <c r="CE4187" s="35"/>
      <c r="CF4187" s="35"/>
      <c r="CG4187" s="35"/>
      <c r="CH4187" s="35"/>
    </row>
    <row r="4188" spans="1:86" ht="15.6" x14ac:dyDescent="0.3">
      <c r="A4188" s="35"/>
      <c r="B4188" s="86"/>
      <c r="C4188" s="35"/>
      <c r="D4188" s="35"/>
      <c r="E4188" s="35"/>
      <c r="F4188" s="35"/>
      <c r="G4188" s="35"/>
      <c r="H4188" s="35"/>
      <c r="I4188" s="35"/>
      <c r="J4188" s="35"/>
      <c r="K4188" s="35"/>
      <c r="L4188" s="35"/>
      <c r="M4188" s="35"/>
      <c r="N4188" s="35"/>
      <c r="O4188" s="35"/>
      <c r="P4188" s="35"/>
      <c r="Q4188" s="35"/>
      <c r="R4188" s="35"/>
      <c r="S4188" s="35"/>
      <c r="T4188" s="17">
        <f t="shared" si="9389"/>
        <v>50204</v>
      </c>
      <c r="U4188" s="216">
        <f t="shared" si="9383"/>
        <v>6</v>
      </c>
      <c r="V4188" s="216">
        <f t="shared" si="9389"/>
        <v>4183</v>
      </c>
      <c r="W4188" s="16">
        <f t="shared" si="9395"/>
        <v>11.46027397260274</v>
      </c>
      <c r="X4188" s="16" t="e">
        <f>IF(Template!$F$7="Linear interpolation",LinInterp($I$5:$I$22,$G$5:$G$22,W4188),CubicSpline($I$5:$I$22,$G$5:$G$22,W4188))</f>
        <v>#VALUE!</v>
      </c>
      <c r="Y4188" s="221" t="e">
        <f t="shared" si="9384"/>
        <v>#VALUE!</v>
      </c>
      <c r="Z4188" s="221" t="e">
        <f>Y4188/PRODUCT($AA$6:AA4187)</f>
        <v>#VALUE!</v>
      </c>
      <c r="AA4188" s="16" t="e">
        <f t="shared" si="9390"/>
        <v>#VALUE!</v>
      </c>
      <c r="AB4188" s="10" t="e">
        <f t="shared" si="9391"/>
        <v>#VALUE!</v>
      </c>
      <c r="AC4188" s="90">
        <f t="shared" si="9362"/>
        <v>4188</v>
      </c>
      <c r="AD4188" s="17">
        <f t="shared" si="9400"/>
        <v>50181</v>
      </c>
      <c r="AE4188" s="16" t="e">
        <f t="shared" si="9385"/>
        <v>#VALUE!</v>
      </c>
      <c r="AF4188" s="10">
        <f ca="1">IFERROR(AVERAGE(INDIRECT("AE"&amp;AC4188-Template!$F$10+1):INDIRECT("AE"&amp;AC4188)),0)</f>
        <v>0</v>
      </c>
      <c r="AG4188" s="35"/>
      <c r="AH4188" s="86"/>
      <c r="AI4188" s="35"/>
      <c r="AJ4188" s="35"/>
      <c r="AK4188" s="35"/>
      <c r="AL4188" s="35"/>
      <c r="AM4188" s="35"/>
      <c r="AN4188" s="35"/>
      <c r="AO4188" s="35"/>
      <c r="AP4188" s="35"/>
      <c r="AQ4188" s="35"/>
      <c r="AR4188" s="35"/>
      <c r="AS4188" s="35"/>
      <c r="AT4188" s="35"/>
      <c r="AU4188" s="35"/>
      <c r="AV4188" s="35"/>
      <c r="AW4188" s="35"/>
      <c r="AX4188" s="35"/>
      <c r="AY4188" s="35"/>
      <c r="AZ4188" s="17">
        <f t="shared" ref="AZ4188" si="9441">AZ4187+1</f>
        <v>50204</v>
      </c>
      <c r="BA4188" s="216">
        <f t="shared" si="9408"/>
        <v>6</v>
      </c>
      <c r="BB4188" s="216">
        <f t="shared" ref="BB4188" si="9442">BB4187+1</f>
        <v>4183</v>
      </c>
      <c r="BC4188" s="16">
        <f t="shared" si="9410"/>
        <v>11.46027397260274</v>
      </c>
      <c r="BD4188" s="16">
        <f>IF(Template!$F$7="Linear interpolation",LinInterp($AO$5:$AO$18,$AM$5:$AM$18,BC4188),CubicSpline($AO$5:$AO$18,$AM$5:$AM$18,BC4188))</f>
        <v>14.149640123786098</v>
      </c>
      <c r="BE4188" s="221">
        <f t="shared" si="9345"/>
        <v>4.5569477706677297</v>
      </c>
      <c r="BF4188" s="221">
        <f>BE4188/PRODUCT($BG$6:BG4187)</f>
        <v>1.0003623187695017</v>
      </c>
      <c r="BG4188" s="16">
        <f t="shared" si="9411"/>
        <v>1.0003623203577769</v>
      </c>
      <c r="BH4188" s="10">
        <f t="shared" si="9412"/>
        <v>13.224693058858538</v>
      </c>
      <c r="BI4188" s="90"/>
      <c r="BJ4188" s="17">
        <f t="shared" si="9394"/>
        <v>50181</v>
      </c>
      <c r="BK4188" s="16">
        <f t="shared" si="9388"/>
        <v>13.225934220729595</v>
      </c>
      <c r="BL4188" s="10">
        <f ca="1">IFERROR(AVERAGE(INDIRECT("BK"&amp;AC4188-Template!$F$10+1):INDIRECT("BK"&amp;AC4188)),0)</f>
        <v>13.226711811680994</v>
      </c>
      <c r="BM4188" s="35"/>
      <c r="BN4188" s="86"/>
      <c r="BO4188" s="35"/>
      <c r="BP4188" s="35"/>
      <c r="BQ4188" s="35"/>
      <c r="BR4188" s="35"/>
      <c r="BS4188" s="35"/>
      <c r="BT4188" s="35"/>
      <c r="BU4188" s="35"/>
      <c r="BV4188" s="35"/>
      <c r="BW4188" s="35"/>
      <c r="BX4188" s="35"/>
      <c r="BY4188" s="35"/>
      <c r="BZ4188" s="35"/>
      <c r="CA4188" s="35"/>
      <c r="CB4188" s="35"/>
      <c r="CC4188" s="35"/>
      <c r="CD4188" s="35"/>
      <c r="CE4188" s="35"/>
      <c r="CF4188" s="35"/>
      <c r="CG4188" s="35"/>
      <c r="CH4188" s="35"/>
    </row>
    <row r="4189" spans="1:86" ht="15.6" x14ac:dyDescent="0.3">
      <c r="A4189" s="35"/>
      <c r="B4189" s="86"/>
      <c r="C4189" s="35"/>
      <c r="D4189" s="35"/>
      <c r="E4189" s="35"/>
      <c r="F4189" s="35"/>
      <c r="G4189" s="35"/>
      <c r="H4189" s="35"/>
      <c r="I4189" s="35"/>
      <c r="J4189" s="35"/>
      <c r="K4189" s="35"/>
      <c r="L4189" s="35"/>
      <c r="M4189" s="35"/>
      <c r="N4189" s="35"/>
      <c r="O4189" s="35"/>
      <c r="P4189" s="35"/>
      <c r="Q4189" s="35"/>
      <c r="R4189" s="35"/>
      <c r="S4189" s="35"/>
      <c r="T4189" s="17">
        <f t="shared" si="9389"/>
        <v>50205</v>
      </c>
      <c r="U4189" s="216">
        <f t="shared" si="9383"/>
        <v>7</v>
      </c>
      <c r="V4189" s="216">
        <f t="shared" si="9389"/>
        <v>4184</v>
      </c>
      <c r="W4189" s="16">
        <f t="shared" si="9395"/>
        <v>11.463013698630137</v>
      </c>
      <c r="X4189" s="16" t="e">
        <f>IF(Template!$F$7="Linear interpolation",LinInterp($I$5:$I$22,$G$5:$G$22,W4189),CubicSpline($I$5:$I$22,$G$5:$G$22,W4189))</f>
        <v>#VALUE!</v>
      </c>
      <c r="Y4189" s="221" t="e">
        <f t="shared" si="9384"/>
        <v>#VALUE!</v>
      </c>
      <c r="Z4189" s="221" t="e">
        <f>Y4189/PRODUCT($AA$6:AA4188)</f>
        <v>#VALUE!</v>
      </c>
      <c r="AA4189" s="16" t="e">
        <f t="shared" si="9390"/>
        <v>#VALUE!</v>
      </c>
      <c r="AB4189" s="10" t="e">
        <f t="shared" si="9391"/>
        <v>#VALUE!</v>
      </c>
      <c r="AC4189" s="90">
        <f t="shared" si="9362"/>
        <v>4189</v>
      </c>
      <c r="AD4189" s="17">
        <f t="shared" si="9400"/>
        <v>50182</v>
      </c>
      <c r="AE4189" s="16" t="e">
        <f t="shared" si="9385"/>
        <v>#VALUE!</v>
      </c>
      <c r="AF4189" s="10">
        <f ca="1">IFERROR(AVERAGE(INDIRECT("AE"&amp;AC4189-Template!$F$10+1):INDIRECT("AE"&amp;AC4189)),0)</f>
        <v>0</v>
      </c>
      <c r="AG4189" s="35"/>
      <c r="AH4189" s="86"/>
      <c r="AI4189" s="35"/>
      <c r="AJ4189" s="35"/>
      <c r="AK4189" s="35"/>
      <c r="AL4189" s="35"/>
      <c r="AM4189" s="35"/>
      <c r="AN4189" s="35"/>
      <c r="AO4189" s="35"/>
      <c r="AP4189" s="35"/>
      <c r="AQ4189" s="35"/>
      <c r="AR4189" s="35"/>
      <c r="AS4189" s="35"/>
      <c r="AT4189" s="35"/>
      <c r="AU4189" s="35"/>
      <c r="AV4189" s="35"/>
      <c r="AW4189" s="35"/>
      <c r="AX4189" s="35"/>
      <c r="AY4189" s="35"/>
      <c r="AZ4189" s="17">
        <f t="shared" ref="AZ4189" si="9443">AZ4188+1</f>
        <v>50205</v>
      </c>
      <c r="BA4189" s="216">
        <f t="shared" si="9408"/>
        <v>7</v>
      </c>
      <c r="BB4189" s="216">
        <f t="shared" ref="BB4189" si="9444">BB4188+1</f>
        <v>4184</v>
      </c>
      <c r="BC4189" s="16">
        <f t="shared" si="9410"/>
        <v>11.463013698630137</v>
      </c>
      <c r="BD4189" s="16">
        <f>IF(Template!$F$7="Linear interpolation",LinInterp($AO$5:$AO$18,$AM$5:$AM$18,BC4189),CubicSpline($AO$5:$AO$18,$AM$5:$AM$18,BC4189))</f>
        <v>14.149636898562081</v>
      </c>
      <c r="BE4189" s="221">
        <f t="shared" si="9345"/>
        <v>4.5585988311220031</v>
      </c>
      <c r="BF4189" s="221">
        <f>BE4189/PRODUCT($BG$6:BG4188)</f>
        <v>1.0003623155892227</v>
      </c>
      <c r="BG4189" s="16">
        <f t="shared" si="9411"/>
        <v>1.0003623203577769</v>
      </c>
      <c r="BH4189" s="10">
        <f t="shared" si="9412"/>
        <v>13.224693058858538</v>
      </c>
      <c r="BI4189" s="90"/>
      <c r="BJ4189" s="17">
        <f t="shared" si="9394"/>
        <v>50182</v>
      </c>
      <c r="BK4189" s="16">
        <f t="shared" si="9388"/>
        <v>13.225879217495962</v>
      </c>
      <c r="BL4189" s="10">
        <f ca="1">IFERROR(AVERAGE(INDIRECT("BK"&amp;AC4189-Template!$F$10+1):INDIRECT("BK"&amp;AC4189)),0)</f>
        <v>13.226658736535679</v>
      </c>
      <c r="BM4189" s="35"/>
      <c r="BN4189" s="86"/>
      <c r="BO4189" s="35"/>
      <c r="BP4189" s="35"/>
      <c r="BQ4189" s="35"/>
      <c r="BR4189" s="35"/>
      <c r="BS4189" s="35"/>
      <c r="BT4189" s="35"/>
      <c r="BU4189" s="35"/>
      <c r="BV4189" s="35"/>
      <c r="BW4189" s="35"/>
      <c r="BX4189" s="35"/>
      <c r="BY4189" s="35"/>
      <c r="BZ4189" s="35"/>
      <c r="CA4189" s="35"/>
      <c r="CB4189" s="35"/>
      <c r="CC4189" s="35"/>
      <c r="CD4189" s="35"/>
      <c r="CE4189" s="35"/>
      <c r="CF4189" s="35"/>
      <c r="CG4189" s="35"/>
      <c r="CH4189" s="35"/>
    </row>
    <row r="4190" spans="1:86" ht="15.6" x14ac:dyDescent="0.3">
      <c r="A4190" s="35"/>
      <c r="B4190" s="86"/>
      <c r="C4190" s="35"/>
      <c r="D4190" s="35"/>
      <c r="E4190" s="35"/>
      <c r="F4190" s="35"/>
      <c r="G4190" s="35"/>
      <c r="H4190" s="35"/>
      <c r="I4190" s="35"/>
      <c r="J4190" s="35"/>
      <c r="K4190" s="35"/>
      <c r="L4190" s="35"/>
      <c r="M4190" s="35"/>
      <c r="N4190" s="35"/>
      <c r="O4190" s="35"/>
      <c r="P4190" s="35"/>
      <c r="Q4190" s="35"/>
      <c r="R4190" s="35"/>
      <c r="S4190" s="35"/>
      <c r="T4190" s="17">
        <f t="shared" si="9389"/>
        <v>50206</v>
      </c>
      <c r="U4190" s="216">
        <f t="shared" si="9383"/>
        <v>1</v>
      </c>
      <c r="V4190" s="216">
        <f t="shared" si="9389"/>
        <v>4185</v>
      </c>
      <c r="W4190" s="16">
        <f t="shared" si="9395"/>
        <v>11.465753424657533</v>
      </c>
      <c r="X4190" s="16" t="e">
        <f>IF(Template!$F$7="Linear interpolation",LinInterp($I$5:$I$22,$G$5:$G$22,W4190),CubicSpline($I$5:$I$22,$G$5:$G$22,W4190))</f>
        <v>#VALUE!</v>
      </c>
      <c r="Y4190" s="221" t="e">
        <f t="shared" si="9384"/>
        <v>#VALUE!</v>
      </c>
      <c r="Z4190" s="221" t="e">
        <f>Y4190/PRODUCT($AA$6:AA4189)</f>
        <v>#VALUE!</v>
      </c>
      <c r="AA4190" s="16" t="e">
        <f t="shared" si="9390"/>
        <v>#VALUE!</v>
      </c>
      <c r="AB4190" s="10" t="e">
        <f t="shared" si="9391"/>
        <v>#VALUE!</v>
      </c>
      <c r="AC4190" s="90">
        <f t="shared" si="9362"/>
        <v>4190</v>
      </c>
      <c r="AD4190" s="17">
        <f t="shared" si="9400"/>
        <v>50183</v>
      </c>
      <c r="AE4190" s="16" t="e">
        <f t="shared" si="9385"/>
        <v>#VALUE!</v>
      </c>
      <c r="AF4190" s="10">
        <f ca="1">IFERROR(AVERAGE(INDIRECT("AE"&amp;AC4190-Template!$F$10+1):INDIRECT("AE"&amp;AC4190)),0)</f>
        <v>0</v>
      </c>
      <c r="AG4190" s="35"/>
      <c r="AH4190" s="86"/>
      <c r="AI4190" s="35"/>
      <c r="AJ4190" s="35"/>
      <c r="AK4190" s="35"/>
      <c r="AL4190" s="35"/>
      <c r="AM4190" s="35"/>
      <c r="AN4190" s="35"/>
      <c r="AO4190" s="35"/>
      <c r="AP4190" s="35"/>
      <c r="AQ4190" s="35"/>
      <c r="AR4190" s="35"/>
      <c r="AS4190" s="35"/>
      <c r="AT4190" s="35"/>
      <c r="AU4190" s="35"/>
      <c r="AV4190" s="35"/>
      <c r="AW4190" s="35"/>
      <c r="AX4190" s="35"/>
      <c r="AY4190" s="35"/>
      <c r="AZ4190" s="17">
        <f t="shared" ref="AZ4190" si="9445">AZ4189+1</f>
        <v>50206</v>
      </c>
      <c r="BA4190" s="216">
        <f t="shared" si="9408"/>
        <v>1</v>
      </c>
      <c r="BB4190" s="216">
        <f t="shared" ref="BB4190" si="9446">BB4189+1</f>
        <v>4185</v>
      </c>
      <c r="BC4190" s="16">
        <f t="shared" si="9410"/>
        <v>11.465753424657533</v>
      </c>
      <c r="BD4190" s="16">
        <f>IF(Template!$F$7="Linear interpolation",LinInterp($AO$5:$AO$18,$AM$5:$AM$18,BC4190),CubicSpline($AO$5:$AO$18,$AM$5:$AM$18,BC4190))</f>
        <v>14.149633658998603</v>
      </c>
      <c r="BE4190" s="221">
        <f t="shared" si="9345"/>
        <v>4.5602504825095407</v>
      </c>
      <c r="BF4190" s="221">
        <f>BE4190/PRODUCT($BG$6:BG4189)</f>
        <v>1.000362310813212</v>
      </c>
      <c r="BG4190" s="16">
        <f t="shared" si="9411"/>
        <v>1.000362310813212</v>
      </c>
      <c r="BH4190" s="10">
        <f t="shared" si="9412"/>
        <v>13.224344682239098</v>
      </c>
      <c r="BI4190" s="90"/>
      <c r="BJ4190" s="17">
        <f t="shared" si="9394"/>
        <v>50183</v>
      </c>
      <c r="BK4190" s="16">
        <f t="shared" si="9388"/>
        <v>13.225879217495962</v>
      </c>
      <c r="BL4190" s="10">
        <f ca="1">IFERROR(AVERAGE(INDIRECT("BK"&amp;AC4190-Template!$F$10+1):INDIRECT("BK"&amp;AC4190)),0)</f>
        <v>13.226607366714605</v>
      </c>
      <c r="BM4190" s="35"/>
      <c r="BN4190" s="86"/>
      <c r="BO4190" s="35"/>
      <c r="BP4190" s="35"/>
      <c r="BQ4190" s="35"/>
      <c r="BR4190" s="35"/>
      <c r="BS4190" s="35"/>
      <c r="BT4190" s="35"/>
      <c r="BU4190" s="35"/>
      <c r="BV4190" s="35"/>
      <c r="BW4190" s="35"/>
      <c r="BX4190" s="35"/>
      <c r="BY4190" s="35"/>
      <c r="BZ4190" s="35"/>
      <c r="CA4190" s="35"/>
      <c r="CB4190" s="35"/>
      <c r="CC4190" s="35"/>
      <c r="CD4190" s="35"/>
      <c r="CE4190" s="35"/>
      <c r="CF4190" s="35"/>
      <c r="CG4190" s="35"/>
      <c r="CH4190" s="35"/>
    </row>
    <row r="4191" spans="1:86" ht="15.6" x14ac:dyDescent="0.3">
      <c r="A4191" s="35"/>
      <c r="B4191" s="86"/>
      <c r="C4191" s="35"/>
      <c r="D4191" s="35"/>
      <c r="E4191" s="35"/>
      <c r="F4191" s="35"/>
      <c r="G4191" s="35"/>
      <c r="H4191" s="35"/>
      <c r="I4191" s="35"/>
      <c r="J4191" s="35"/>
      <c r="K4191" s="35"/>
      <c r="L4191" s="35"/>
      <c r="M4191" s="35"/>
      <c r="N4191" s="35"/>
      <c r="O4191" s="35"/>
      <c r="P4191" s="35"/>
      <c r="Q4191" s="35"/>
      <c r="R4191" s="35"/>
      <c r="S4191" s="35"/>
      <c r="T4191" s="17">
        <f t="shared" si="9389"/>
        <v>50207</v>
      </c>
      <c r="U4191" s="216">
        <f t="shared" si="9383"/>
        <v>2</v>
      </c>
      <c r="V4191" s="216">
        <f t="shared" si="9389"/>
        <v>4186</v>
      </c>
      <c r="W4191" s="16">
        <f t="shared" si="9395"/>
        <v>11.468493150684932</v>
      </c>
      <c r="X4191" s="16" t="e">
        <f>IF(Template!$F$7="Linear interpolation",LinInterp($I$5:$I$22,$G$5:$G$22,W4191),CubicSpline($I$5:$I$22,$G$5:$G$22,W4191))</f>
        <v>#VALUE!</v>
      </c>
      <c r="Y4191" s="221" t="e">
        <f t="shared" si="9384"/>
        <v>#VALUE!</v>
      </c>
      <c r="Z4191" s="221" t="e">
        <f>Y4191/PRODUCT($AA$6:AA4190)</f>
        <v>#VALUE!</v>
      </c>
      <c r="AA4191" s="16" t="e">
        <f t="shared" si="9390"/>
        <v>#VALUE!</v>
      </c>
      <c r="AB4191" s="10" t="e">
        <f t="shared" si="9391"/>
        <v>#VALUE!</v>
      </c>
      <c r="AC4191" s="90">
        <f t="shared" si="9362"/>
        <v>4191</v>
      </c>
      <c r="AD4191" s="17">
        <f t="shared" si="9400"/>
        <v>50184</v>
      </c>
      <c r="AE4191" s="16" t="e">
        <f t="shared" si="9385"/>
        <v>#VALUE!</v>
      </c>
      <c r="AF4191" s="10">
        <f ca="1">IFERROR(AVERAGE(INDIRECT("AE"&amp;AC4191-Template!$F$10+1):INDIRECT("AE"&amp;AC4191)),0)</f>
        <v>0</v>
      </c>
      <c r="AG4191" s="35"/>
      <c r="AH4191" s="86"/>
      <c r="AI4191" s="35"/>
      <c r="AJ4191" s="35"/>
      <c r="AK4191" s="35"/>
      <c r="AL4191" s="35"/>
      <c r="AM4191" s="35"/>
      <c r="AN4191" s="35"/>
      <c r="AO4191" s="35"/>
      <c r="AP4191" s="35"/>
      <c r="AQ4191" s="35"/>
      <c r="AR4191" s="35"/>
      <c r="AS4191" s="35"/>
      <c r="AT4191" s="35"/>
      <c r="AU4191" s="35"/>
      <c r="AV4191" s="35"/>
      <c r="AW4191" s="35"/>
      <c r="AX4191" s="35"/>
      <c r="AY4191" s="35"/>
      <c r="AZ4191" s="17">
        <f t="shared" ref="AZ4191" si="9447">AZ4190+1</f>
        <v>50207</v>
      </c>
      <c r="BA4191" s="216">
        <f t="shared" si="9408"/>
        <v>2</v>
      </c>
      <c r="BB4191" s="216">
        <f t="shared" ref="BB4191" si="9448">BB4190+1</f>
        <v>4186</v>
      </c>
      <c r="BC4191" s="16">
        <f t="shared" si="9410"/>
        <v>11.468493150684932</v>
      </c>
      <c r="BD4191" s="16">
        <f>IF(Template!$F$7="Linear interpolation",LinInterp($AO$5:$AO$18,$AM$5:$AM$18,BC4191),CubicSpline($AO$5:$AO$18,$AM$5:$AM$18,BC4191))</f>
        <v>14.149630405068811</v>
      </c>
      <c r="BE4191" s="221">
        <f t="shared" si="9345"/>
        <v>4.5619027250221578</v>
      </c>
      <c r="BF4191" s="221">
        <f>BE4191/PRODUCT($BG$6:BG4190)</f>
        <v>1.000362313982303</v>
      </c>
      <c r="BG4191" s="16">
        <f t="shared" si="9411"/>
        <v>1.000362313982303</v>
      </c>
      <c r="BH4191" s="10">
        <f t="shared" si="9412"/>
        <v>13.22446035406022</v>
      </c>
      <c r="BI4191" s="90"/>
      <c r="BJ4191" s="17">
        <f t="shared" si="9394"/>
        <v>50184</v>
      </c>
      <c r="BK4191" s="16">
        <f t="shared" si="9388"/>
        <v>13.225879217495962</v>
      </c>
      <c r="BL4191" s="10">
        <f ca="1">IFERROR(AVERAGE(INDIRECT("BK"&amp;AC4191-Template!$F$10+1):INDIRECT("BK"&amp;AC4191)),0)</f>
        <v>13.226557706588869</v>
      </c>
      <c r="BM4191" s="35"/>
      <c r="BN4191" s="86"/>
      <c r="BO4191" s="35"/>
      <c r="BP4191" s="35"/>
      <c r="BQ4191" s="35"/>
      <c r="BR4191" s="35"/>
      <c r="BS4191" s="35"/>
      <c r="BT4191" s="35"/>
      <c r="BU4191" s="35"/>
      <c r="BV4191" s="35"/>
      <c r="BW4191" s="35"/>
      <c r="BX4191" s="35"/>
      <c r="BY4191" s="35"/>
      <c r="BZ4191" s="35"/>
      <c r="CA4191" s="35"/>
      <c r="CB4191" s="35"/>
      <c r="CC4191" s="35"/>
      <c r="CD4191" s="35"/>
      <c r="CE4191" s="35"/>
      <c r="CF4191" s="35"/>
      <c r="CG4191" s="35"/>
      <c r="CH4191" s="35"/>
    </row>
    <row r="4192" spans="1:86" ht="15.6" x14ac:dyDescent="0.3">
      <c r="A4192" s="35"/>
      <c r="B4192" s="86"/>
      <c r="C4192" s="35"/>
      <c r="D4192" s="35"/>
      <c r="E4192" s="35"/>
      <c r="F4192" s="35"/>
      <c r="G4192" s="35"/>
      <c r="H4192" s="35"/>
      <c r="I4192" s="35"/>
      <c r="J4192" s="35"/>
      <c r="K4192" s="35"/>
      <c r="L4192" s="35"/>
      <c r="M4192" s="35"/>
      <c r="N4192" s="35"/>
      <c r="O4192" s="35"/>
      <c r="P4192" s="35"/>
      <c r="Q4192" s="35"/>
      <c r="R4192" s="35"/>
      <c r="S4192" s="35"/>
      <c r="T4192" s="17">
        <f t="shared" si="9389"/>
        <v>50208</v>
      </c>
      <c r="U4192" s="216">
        <f t="shared" si="9383"/>
        <v>3</v>
      </c>
      <c r="V4192" s="216">
        <f t="shared" si="9389"/>
        <v>4187</v>
      </c>
      <c r="W4192" s="16">
        <f t="shared" si="9395"/>
        <v>11.471232876712328</v>
      </c>
      <c r="X4192" s="16" t="e">
        <f>IF(Template!$F$7="Linear interpolation",LinInterp($I$5:$I$22,$G$5:$G$22,W4192),CubicSpline($I$5:$I$22,$G$5:$G$22,W4192))</f>
        <v>#VALUE!</v>
      </c>
      <c r="Y4192" s="221" t="e">
        <f t="shared" si="9384"/>
        <v>#VALUE!</v>
      </c>
      <c r="Z4192" s="221" t="e">
        <f>Y4192/PRODUCT($AA$6:AA4191)</f>
        <v>#VALUE!</v>
      </c>
      <c r="AA4192" s="16" t="e">
        <f t="shared" si="9390"/>
        <v>#VALUE!</v>
      </c>
      <c r="AB4192" s="10" t="e">
        <f t="shared" si="9391"/>
        <v>#VALUE!</v>
      </c>
      <c r="AC4192" s="90">
        <f t="shared" si="9362"/>
        <v>4192</v>
      </c>
      <c r="AD4192" s="17">
        <f t="shared" si="9400"/>
        <v>50185</v>
      </c>
      <c r="AE4192" s="16" t="e">
        <f t="shared" si="9385"/>
        <v>#VALUE!</v>
      </c>
      <c r="AF4192" s="10">
        <f ca="1">IFERROR(AVERAGE(INDIRECT("AE"&amp;AC4192-Template!$F$10+1):INDIRECT("AE"&amp;AC4192)),0)</f>
        <v>0</v>
      </c>
      <c r="AG4192" s="35"/>
      <c r="AH4192" s="86"/>
      <c r="AI4192" s="35"/>
      <c r="AJ4192" s="35"/>
      <c r="AK4192" s="35"/>
      <c r="AL4192" s="35"/>
      <c r="AM4192" s="35"/>
      <c r="AN4192" s="35"/>
      <c r="AO4192" s="35"/>
      <c r="AP4192" s="35"/>
      <c r="AQ4192" s="35"/>
      <c r="AR4192" s="35"/>
      <c r="AS4192" s="35"/>
      <c r="AT4192" s="35"/>
      <c r="AU4192" s="35"/>
      <c r="AV4192" s="35"/>
      <c r="AW4192" s="35"/>
      <c r="AX4192" s="35"/>
      <c r="AY4192" s="35"/>
      <c r="AZ4192" s="17">
        <f t="shared" ref="AZ4192" si="9449">AZ4191+1</f>
        <v>50208</v>
      </c>
      <c r="BA4192" s="216">
        <f t="shared" si="9408"/>
        <v>3</v>
      </c>
      <c r="BB4192" s="216">
        <f t="shared" ref="BB4192" si="9450">BB4191+1</f>
        <v>4187</v>
      </c>
      <c r="BC4192" s="16">
        <f t="shared" si="9410"/>
        <v>11.471232876712328</v>
      </c>
      <c r="BD4192" s="16">
        <f>IF(Template!$F$7="Linear interpolation",LinInterp($AO$5:$AO$18,$AM$5:$AM$18,BC4192),CubicSpline($AO$5:$AO$18,$AM$5:$AM$18,BC4192))</f>
        <v>14.149627136745853</v>
      </c>
      <c r="BE4192" s="221">
        <f t="shared" si="9345"/>
        <v>4.5635555588517107</v>
      </c>
      <c r="BF4192" s="221">
        <f>BE4192/PRODUCT($BG$6:BG4191)</f>
        <v>1.0003623123791061</v>
      </c>
      <c r="BG4192" s="16">
        <f t="shared" si="9411"/>
        <v>1.0003623123791061</v>
      </c>
      <c r="BH4192" s="10">
        <f t="shared" si="9412"/>
        <v>13.224401837373057</v>
      </c>
      <c r="BI4192" s="90"/>
      <c r="BJ4192" s="17">
        <f t="shared" si="9394"/>
        <v>50185</v>
      </c>
      <c r="BK4192" s="16">
        <f t="shared" si="9388"/>
        <v>13.225547857094288</v>
      </c>
      <c r="BL4192" s="10">
        <f ca="1">IFERROR(AVERAGE(INDIRECT("BK"&amp;AC4192-Template!$F$10+1):INDIRECT("BK"&amp;AC4192)),0)</f>
        <v>13.226497001116407</v>
      </c>
      <c r="BM4192" s="35"/>
      <c r="BN4192" s="86"/>
      <c r="BO4192" s="35"/>
      <c r="BP4192" s="35"/>
      <c r="BQ4192" s="35"/>
      <c r="BR4192" s="35"/>
      <c r="BS4192" s="35"/>
      <c r="BT4192" s="35"/>
      <c r="BU4192" s="35"/>
      <c r="BV4192" s="35"/>
      <c r="BW4192" s="35"/>
      <c r="BX4192" s="35"/>
      <c r="BY4192" s="35"/>
      <c r="BZ4192" s="35"/>
      <c r="CA4192" s="35"/>
      <c r="CB4192" s="35"/>
      <c r="CC4192" s="35"/>
      <c r="CD4192" s="35"/>
      <c r="CE4192" s="35"/>
      <c r="CF4192" s="35"/>
      <c r="CG4192" s="35"/>
      <c r="CH4192" s="35"/>
    </row>
    <row r="4193" spans="1:86" ht="15.6" x14ac:dyDescent="0.3">
      <c r="A4193" s="35"/>
      <c r="B4193" s="86"/>
      <c r="C4193" s="35"/>
      <c r="D4193" s="35"/>
      <c r="E4193" s="35"/>
      <c r="F4193" s="35"/>
      <c r="G4193" s="35"/>
      <c r="H4193" s="35"/>
      <c r="I4193" s="35"/>
      <c r="J4193" s="35"/>
      <c r="K4193" s="35"/>
      <c r="L4193" s="35"/>
      <c r="M4193" s="35"/>
      <c r="N4193" s="35"/>
      <c r="O4193" s="35"/>
      <c r="P4193" s="35"/>
      <c r="Q4193" s="35"/>
      <c r="R4193" s="35"/>
      <c r="S4193" s="35"/>
      <c r="T4193" s="17">
        <f t="shared" si="9389"/>
        <v>50209</v>
      </c>
      <c r="U4193" s="216">
        <f t="shared" si="9383"/>
        <v>4</v>
      </c>
      <c r="V4193" s="216">
        <f t="shared" si="9389"/>
        <v>4188</v>
      </c>
      <c r="W4193" s="16">
        <f t="shared" si="9395"/>
        <v>11.473972602739726</v>
      </c>
      <c r="X4193" s="16" t="e">
        <f>IF(Template!$F$7="Linear interpolation",LinInterp($I$5:$I$22,$G$5:$G$22,W4193),CubicSpline($I$5:$I$22,$G$5:$G$22,W4193))</f>
        <v>#VALUE!</v>
      </c>
      <c r="Y4193" s="221" t="e">
        <f t="shared" si="9384"/>
        <v>#VALUE!</v>
      </c>
      <c r="Z4193" s="221" t="e">
        <f>Y4193/PRODUCT($AA$6:AA4192)</f>
        <v>#VALUE!</v>
      </c>
      <c r="AA4193" s="16" t="e">
        <f t="shared" si="9390"/>
        <v>#VALUE!</v>
      </c>
      <c r="AB4193" s="10" t="e">
        <f t="shared" si="9391"/>
        <v>#VALUE!</v>
      </c>
      <c r="AC4193" s="90">
        <f t="shared" si="9362"/>
        <v>4193</v>
      </c>
      <c r="AD4193" s="17">
        <f t="shared" si="9400"/>
        <v>50186</v>
      </c>
      <c r="AE4193" s="16" t="e">
        <f t="shared" si="9385"/>
        <v>#VALUE!</v>
      </c>
      <c r="AF4193" s="10">
        <f ca="1">IFERROR(AVERAGE(INDIRECT("AE"&amp;AC4193-Template!$F$10+1):INDIRECT("AE"&amp;AC4193)),0)</f>
        <v>0</v>
      </c>
      <c r="AG4193" s="35"/>
      <c r="AH4193" s="86"/>
      <c r="AI4193" s="35"/>
      <c r="AJ4193" s="35"/>
      <c r="AK4193" s="35"/>
      <c r="AL4193" s="35"/>
      <c r="AM4193" s="35"/>
      <c r="AN4193" s="35"/>
      <c r="AO4193" s="35"/>
      <c r="AP4193" s="35"/>
      <c r="AQ4193" s="35"/>
      <c r="AR4193" s="35"/>
      <c r="AS4193" s="35"/>
      <c r="AT4193" s="35"/>
      <c r="AU4193" s="35"/>
      <c r="AV4193" s="35"/>
      <c r="AW4193" s="35"/>
      <c r="AX4193" s="35"/>
      <c r="AY4193" s="35"/>
      <c r="AZ4193" s="17">
        <f t="shared" ref="AZ4193" si="9451">AZ4192+1</f>
        <v>50209</v>
      </c>
      <c r="BA4193" s="216">
        <f t="shared" si="9408"/>
        <v>4</v>
      </c>
      <c r="BB4193" s="216">
        <f t="shared" ref="BB4193" si="9452">BB4192+1</f>
        <v>4188</v>
      </c>
      <c r="BC4193" s="16">
        <f t="shared" si="9410"/>
        <v>11.473972602739726</v>
      </c>
      <c r="BD4193" s="16">
        <f>IF(Template!$F$7="Linear interpolation",LinInterp($AO$5:$AO$18,$AM$5:$AM$18,BC4193),CubicSpline($AO$5:$AO$18,$AM$5:$AM$18,BC4193))</f>
        <v>14.149623854002874</v>
      </c>
      <c r="BE4193" s="221">
        <f t="shared" si="9345"/>
        <v>4.5652089841900745</v>
      </c>
      <c r="BF4193" s="221">
        <f>BE4193/PRODUCT($BG$6:BG4192)</f>
        <v>1.0003623107721689</v>
      </c>
      <c r="BG4193" s="16">
        <f t="shared" si="9411"/>
        <v>1.0003623107721689</v>
      </c>
      <c r="BH4193" s="10">
        <f t="shared" si="9412"/>
        <v>13.224343184163434</v>
      </c>
      <c r="BI4193" s="90"/>
      <c r="BJ4193" s="17">
        <f t="shared" si="9394"/>
        <v>50186</v>
      </c>
      <c r="BK4193" s="16">
        <f t="shared" si="9388"/>
        <v>13.225657863504825</v>
      </c>
      <c r="BL4193" s="10">
        <f ca="1">IFERROR(AVERAGE(INDIRECT("BK"&amp;AC4193-Template!$F$10+1):INDIRECT("BK"&amp;AC4193)),0)</f>
        <v>13.226439962524299</v>
      </c>
      <c r="BM4193" s="35"/>
      <c r="BN4193" s="86"/>
      <c r="BO4193" s="35"/>
      <c r="BP4193" s="35"/>
      <c r="BQ4193" s="35"/>
      <c r="BR4193" s="35"/>
      <c r="BS4193" s="35"/>
      <c r="BT4193" s="35"/>
      <c r="BU4193" s="35"/>
      <c r="BV4193" s="35"/>
      <c r="BW4193" s="35"/>
      <c r="BX4193" s="35"/>
      <c r="BY4193" s="35"/>
      <c r="BZ4193" s="35"/>
      <c r="CA4193" s="35"/>
      <c r="CB4193" s="35"/>
      <c r="CC4193" s="35"/>
      <c r="CD4193" s="35"/>
      <c r="CE4193" s="35"/>
      <c r="CF4193" s="35"/>
      <c r="CG4193" s="35"/>
      <c r="CH4193" s="35"/>
    </row>
    <row r="4194" spans="1:86" ht="15.6" x14ac:dyDescent="0.3">
      <c r="A4194" s="35"/>
      <c r="B4194" s="86"/>
      <c r="C4194" s="35"/>
      <c r="D4194" s="35"/>
      <c r="E4194" s="35"/>
      <c r="F4194" s="35"/>
      <c r="G4194" s="35"/>
      <c r="H4194" s="35"/>
      <c r="I4194" s="35"/>
      <c r="J4194" s="35"/>
      <c r="K4194" s="35"/>
      <c r="L4194" s="35"/>
      <c r="M4194" s="35"/>
      <c r="N4194" s="35"/>
      <c r="O4194" s="35"/>
      <c r="P4194" s="35"/>
      <c r="Q4194" s="35"/>
      <c r="R4194" s="35"/>
      <c r="S4194" s="35"/>
      <c r="T4194" s="17">
        <f t="shared" si="9389"/>
        <v>50210</v>
      </c>
      <c r="U4194" s="216">
        <f t="shared" si="9383"/>
        <v>5</v>
      </c>
      <c r="V4194" s="216">
        <f t="shared" si="9389"/>
        <v>4189</v>
      </c>
      <c r="W4194" s="16">
        <f t="shared" si="9395"/>
        <v>11.476712328767123</v>
      </c>
      <c r="X4194" s="16" t="e">
        <f>IF(Template!$F$7="Linear interpolation",LinInterp($I$5:$I$22,$G$5:$G$22,W4194),CubicSpline($I$5:$I$22,$G$5:$G$22,W4194))</f>
        <v>#VALUE!</v>
      </c>
      <c r="Y4194" s="221" t="e">
        <f t="shared" si="9384"/>
        <v>#VALUE!</v>
      </c>
      <c r="Z4194" s="221" t="e">
        <f>Y4194/PRODUCT($AA$6:AA4193)</f>
        <v>#VALUE!</v>
      </c>
      <c r="AA4194" s="16" t="e">
        <f t="shared" si="9390"/>
        <v>#VALUE!</v>
      </c>
      <c r="AB4194" s="10" t="e">
        <f t="shared" si="9391"/>
        <v>#VALUE!</v>
      </c>
      <c r="AC4194" s="90">
        <f t="shared" si="9362"/>
        <v>4194</v>
      </c>
      <c r="AD4194" s="17">
        <f t="shared" si="9400"/>
        <v>50187</v>
      </c>
      <c r="AE4194" s="16" t="e">
        <f t="shared" si="9385"/>
        <v>#VALUE!</v>
      </c>
      <c r="AF4194" s="10">
        <f ca="1">IFERROR(AVERAGE(INDIRECT("AE"&amp;AC4194-Template!$F$10+1):INDIRECT("AE"&amp;AC4194)),0)</f>
        <v>0</v>
      </c>
      <c r="AG4194" s="35"/>
      <c r="AH4194" s="86"/>
      <c r="AI4194" s="35"/>
      <c r="AJ4194" s="35"/>
      <c r="AK4194" s="35"/>
      <c r="AL4194" s="35"/>
      <c r="AM4194" s="35"/>
      <c r="AN4194" s="35"/>
      <c r="AO4194" s="35"/>
      <c r="AP4194" s="35"/>
      <c r="AQ4194" s="35"/>
      <c r="AR4194" s="35"/>
      <c r="AS4194" s="35"/>
      <c r="AT4194" s="35"/>
      <c r="AU4194" s="35"/>
      <c r="AV4194" s="35"/>
      <c r="AW4194" s="35"/>
      <c r="AX4194" s="35"/>
      <c r="AY4194" s="35"/>
      <c r="AZ4194" s="17">
        <f t="shared" ref="AZ4194" si="9453">AZ4193+1</f>
        <v>50210</v>
      </c>
      <c r="BA4194" s="216">
        <f t="shared" si="9408"/>
        <v>5</v>
      </c>
      <c r="BB4194" s="216">
        <f t="shared" ref="BB4194" si="9454">BB4193+1</f>
        <v>4189</v>
      </c>
      <c r="BC4194" s="16">
        <f t="shared" si="9410"/>
        <v>11.476712328767123</v>
      </c>
      <c r="BD4194" s="16">
        <f>IF(Template!$F$7="Linear interpolation",LinInterp($AO$5:$AO$18,$AM$5:$AM$18,BC4194),CubicSpline($AO$5:$AO$18,$AM$5:$AM$18,BC4194))</f>
        <v>14.149620556813023</v>
      </c>
      <c r="BE4194" s="221">
        <f t="shared" si="9345"/>
        <v>4.5668630012291844</v>
      </c>
      <c r="BF4194" s="221">
        <f>BE4194/PRODUCT($BG$6:BG4193)</f>
        <v>1.0003623091614946</v>
      </c>
      <c r="BG4194" s="16">
        <f t="shared" si="9411"/>
        <v>1.0003623091614946</v>
      </c>
      <c r="BH4194" s="10">
        <f t="shared" si="9412"/>
        <v>13.224284394552921</v>
      </c>
      <c r="BI4194" s="90"/>
      <c r="BJ4194" s="17">
        <f t="shared" si="9394"/>
        <v>50187</v>
      </c>
      <c r="BK4194" s="16">
        <f t="shared" si="9388"/>
        <v>13.225602189451124</v>
      </c>
      <c r="BL4194" s="10">
        <f ca="1">IFERROR(AVERAGE(INDIRECT("BK"&amp;AC4194-Template!$F$10+1):INDIRECT("BK"&amp;AC4194)),0)</f>
        <v>13.226391370100105</v>
      </c>
      <c r="BM4194" s="35"/>
      <c r="BN4194" s="86"/>
      <c r="BO4194" s="35"/>
      <c r="BP4194" s="35"/>
      <c r="BQ4194" s="35"/>
      <c r="BR4194" s="35"/>
      <c r="BS4194" s="35"/>
      <c r="BT4194" s="35"/>
      <c r="BU4194" s="35"/>
      <c r="BV4194" s="35"/>
      <c r="BW4194" s="35"/>
      <c r="BX4194" s="35"/>
      <c r="BY4194" s="35"/>
      <c r="BZ4194" s="35"/>
      <c r="CA4194" s="35"/>
      <c r="CB4194" s="35"/>
      <c r="CC4194" s="35"/>
      <c r="CD4194" s="35"/>
      <c r="CE4194" s="35"/>
      <c r="CF4194" s="35"/>
      <c r="CG4194" s="35"/>
      <c r="CH4194" s="35"/>
    </row>
    <row r="4195" spans="1:86" ht="15.6" x14ac:dyDescent="0.3">
      <c r="A4195" s="35"/>
      <c r="B4195" s="86"/>
      <c r="C4195" s="35"/>
      <c r="D4195" s="35"/>
      <c r="E4195" s="35"/>
      <c r="F4195" s="35"/>
      <c r="G4195" s="35"/>
      <c r="H4195" s="35"/>
      <c r="I4195" s="35"/>
      <c r="J4195" s="35"/>
      <c r="K4195" s="35"/>
      <c r="L4195" s="35"/>
      <c r="M4195" s="35"/>
      <c r="N4195" s="35"/>
      <c r="O4195" s="35"/>
      <c r="P4195" s="35"/>
      <c r="Q4195" s="35"/>
      <c r="R4195" s="35"/>
      <c r="S4195" s="35"/>
      <c r="T4195" s="17">
        <f t="shared" si="9389"/>
        <v>50211</v>
      </c>
      <c r="U4195" s="216">
        <f t="shared" si="9383"/>
        <v>6</v>
      </c>
      <c r="V4195" s="216">
        <f t="shared" si="9389"/>
        <v>4190</v>
      </c>
      <c r="W4195" s="16">
        <f t="shared" si="9395"/>
        <v>11.479452054794521</v>
      </c>
      <c r="X4195" s="16" t="e">
        <f>IF(Template!$F$7="Linear interpolation",LinInterp($I$5:$I$22,$G$5:$G$22,W4195),CubicSpline($I$5:$I$22,$G$5:$G$22,W4195))</f>
        <v>#VALUE!</v>
      </c>
      <c r="Y4195" s="221" t="e">
        <f t="shared" si="9384"/>
        <v>#VALUE!</v>
      </c>
      <c r="Z4195" s="221" t="e">
        <f>Y4195/PRODUCT($AA$6:AA4194)</f>
        <v>#VALUE!</v>
      </c>
      <c r="AA4195" s="16" t="e">
        <f t="shared" si="9390"/>
        <v>#VALUE!</v>
      </c>
      <c r="AB4195" s="10" t="e">
        <f t="shared" si="9391"/>
        <v>#VALUE!</v>
      </c>
      <c r="AC4195" s="90">
        <f t="shared" si="9362"/>
        <v>4195</v>
      </c>
      <c r="AD4195" s="17">
        <f t="shared" si="9400"/>
        <v>50188</v>
      </c>
      <c r="AE4195" s="16" t="e">
        <f t="shared" si="9385"/>
        <v>#VALUE!</v>
      </c>
      <c r="AF4195" s="10">
        <f ca="1">IFERROR(AVERAGE(INDIRECT("AE"&amp;AC4195-Template!$F$10+1):INDIRECT("AE"&amp;AC4195)),0)</f>
        <v>0</v>
      </c>
      <c r="AG4195" s="35"/>
      <c r="AH4195" s="86"/>
      <c r="AI4195" s="35"/>
      <c r="AJ4195" s="35"/>
      <c r="AK4195" s="35"/>
      <c r="AL4195" s="35"/>
      <c r="AM4195" s="35"/>
      <c r="AN4195" s="35"/>
      <c r="AO4195" s="35"/>
      <c r="AP4195" s="35"/>
      <c r="AQ4195" s="35"/>
      <c r="AR4195" s="35"/>
      <c r="AS4195" s="35"/>
      <c r="AT4195" s="35"/>
      <c r="AU4195" s="35"/>
      <c r="AV4195" s="35"/>
      <c r="AW4195" s="35"/>
      <c r="AX4195" s="35"/>
      <c r="AY4195" s="35"/>
      <c r="AZ4195" s="17">
        <f t="shared" ref="AZ4195" si="9455">AZ4194+1</f>
        <v>50211</v>
      </c>
      <c r="BA4195" s="216">
        <f t="shared" si="9408"/>
        <v>6</v>
      </c>
      <c r="BB4195" s="216">
        <f t="shared" ref="BB4195" si="9456">BB4194+1</f>
        <v>4190</v>
      </c>
      <c r="BC4195" s="16">
        <f t="shared" si="9410"/>
        <v>11.479452054794521</v>
      </c>
      <c r="BD4195" s="16">
        <f>IF(Template!$F$7="Linear interpolation",LinInterp($AO$5:$AO$18,$AM$5:$AM$18,BC4195),CubicSpline($AO$5:$AO$18,$AM$5:$AM$18,BC4195))</f>
        <v>14.149617245149447</v>
      </c>
      <c r="BE4195" s="221">
        <f t="shared" si="9345"/>
        <v>4.5685176101610088</v>
      </c>
      <c r="BF4195" s="221">
        <f>BE4195/PRODUCT($BG$6:BG4194)</f>
        <v>1.0003623075470798</v>
      </c>
      <c r="BG4195" s="16">
        <f t="shared" si="9411"/>
        <v>1.0003623091614946</v>
      </c>
      <c r="BH4195" s="10">
        <f t="shared" si="9412"/>
        <v>13.224284394552921</v>
      </c>
      <c r="BI4195" s="90"/>
      <c r="BJ4195" s="17">
        <f t="shared" si="9394"/>
        <v>50188</v>
      </c>
      <c r="BK4195" s="16">
        <f t="shared" si="9388"/>
        <v>13.225546380949748</v>
      </c>
      <c r="BL4195" s="10">
        <f ca="1">IFERROR(AVERAGE(INDIRECT("BK"&amp;AC4195-Template!$F$10+1):INDIRECT("BK"&amp;AC4195)),0)</f>
        <v>13.226337498014551</v>
      </c>
      <c r="BM4195" s="35"/>
      <c r="BN4195" s="86"/>
      <c r="BO4195" s="35"/>
      <c r="BP4195" s="35"/>
      <c r="BQ4195" s="35"/>
      <c r="BR4195" s="35"/>
      <c r="BS4195" s="35"/>
      <c r="BT4195" s="35"/>
      <c r="BU4195" s="35"/>
      <c r="BV4195" s="35"/>
      <c r="BW4195" s="35"/>
      <c r="BX4195" s="35"/>
      <c r="BY4195" s="35"/>
      <c r="BZ4195" s="35"/>
      <c r="CA4195" s="35"/>
      <c r="CB4195" s="35"/>
      <c r="CC4195" s="35"/>
      <c r="CD4195" s="35"/>
      <c r="CE4195" s="35"/>
      <c r="CF4195" s="35"/>
      <c r="CG4195" s="35"/>
      <c r="CH4195" s="35"/>
    </row>
    <row r="4196" spans="1:86" ht="15.6" x14ac:dyDescent="0.3">
      <c r="A4196" s="35"/>
      <c r="B4196" s="86"/>
      <c r="C4196" s="35"/>
      <c r="D4196" s="35"/>
      <c r="E4196" s="35"/>
      <c r="F4196" s="35"/>
      <c r="G4196" s="35"/>
      <c r="H4196" s="35"/>
      <c r="I4196" s="35"/>
      <c r="J4196" s="35"/>
      <c r="K4196" s="35"/>
      <c r="L4196" s="35"/>
      <c r="M4196" s="35"/>
      <c r="N4196" s="35"/>
      <c r="O4196" s="35"/>
      <c r="P4196" s="35"/>
      <c r="Q4196" s="35"/>
      <c r="R4196" s="35"/>
      <c r="S4196" s="35"/>
      <c r="T4196" s="17">
        <f t="shared" si="9389"/>
        <v>50212</v>
      </c>
      <c r="U4196" s="216">
        <f t="shared" si="9383"/>
        <v>7</v>
      </c>
      <c r="V4196" s="216">
        <f t="shared" si="9389"/>
        <v>4191</v>
      </c>
      <c r="W4196" s="16">
        <f t="shared" si="9395"/>
        <v>11.482191780821918</v>
      </c>
      <c r="X4196" s="16" t="e">
        <f>IF(Template!$F$7="Linear interpolation",LinInterp($I$5:$I$22,$G$5:$G$22,W4196),CubicSpline($I$5:$I$22,$G$5:$G$22,W4196))</f>
        <v>#VALUE!</v>
      </c>
      <c r="Y4196" s="221" t="e">
        <f t="shared" si="9384"/>
        <v>#VALUE!</v>
      </c>
      <c r="Z4196" s="221" t="e">
        <f>Y4196/PRODUCT($AA$6:AA4195)</f>
        <v>#VALUE!</v>
      </c>
      <c r="AA4196" s="16" t="e">
        <f t="shared" si="9390"/>
        <v>#VALUE!</v>
      </c>
      <c r="AB4196" s="10" t="e">
        <f t="shared" si="9391"/>
        <v>#VALUE!</v>
      </c>
      <c r="AC4196" s="90">
        <f t="shared" si="9362"/>
        <v>4196</v>
      </c>
      <c r="AD4196" s="17">
        <f t="shared" si="9400"/>
        <v>50189</v>
      </c>
      <c r="AE4196" s="16" t="e">
        <f t="shared" si="9385"/>
        <v>#VALUE!</v>
      </c>
      <c r="AF4196" s="10">
        <f ca="1">IFERROR(AVERAGE(INDIRECT("AE"&amp;AC4196-Template!$F$10+1):INDIRECT("AE"&amp;AC4196)),0)</f>
        <v>0</v>
      </c>
      <c r="AG4196" s="35"/>
      <c r="AH4196" s="86"/>
      <c r="AI4196" s="35"/>
      <c r="AJ4196" s="35"/>
      <c r="AK4196" s="35"/>
      <c r="AL4196" s="35"/>
      <c r="AM4196" s="35"/>
      <c r="AN4196" s="35"/>
      <c r="AO4196" s="35"/>
      <c r="AP4196" s="35"/>
      <c r="AQ4196" s="35"/>
      <c r="AR4196" s="35"/>
      <c r="AS4196" s="35"/>
      <c r="AT4196" s="35"/>
      <c r="AU4196" s="35"/>
      <c r="AV4196" s="35"/>
      <c r="AW4196" s="35"/>
      <c r="AX4196" s="35"/>
      <c r="AY4196" s="35"/>
      <c r="AZ4196" s="17">
        <f t="shared" ref="AZ4196" si="9457">AZ4195+1</f>
        <v>50212</v>
      </c>
      <c r="BA4196" s="216">
        <f t="shared" si="9408"/>
        <v>7</v>
      </c>
      <c r="BB4196" s="216">
        <f t="shared" ref="BB4196" si="9458">BB4195+1</f>
        <v>4191</v>
      </c>
      <c r="BC4196" s="16">
        <f t="shared" si="9410"/>
        <v>11.482191780821918</v>
      </c>
      <c r="BD4196" s="16">
        <f>IF(Template!$F$7="Linear interpolation",LinInterp($AO$5:$AO$18,$AM$5:$AM$18,BC4196),CubicSpline($AO$5:$AO$18,$AM$5:$AM$18,BC4196))</f>
        <v>14.149613918985294</v>
      </c>
      <c r="BE4196" s="221">
        <f t="shared" si="9345"/>
        <v>4.5701728111775326</v>
      </c>
      <c r="BF4196" s="221">
        <f>BE4196/PRODUCT($BG$6:BG4195)</f>
        <v>1.0003623043145022</v>
      </c>
      <c r="BG4196" s="16">
        <f t="shared" si="9411"/>
        <v>1.0003623091614946</v>
      </c>
      <c r="BH4196" s="10">
        <f t="shared" si="9412"/>
        <v>13.224284394552921</v>
      </c>
      <c r="BI4196" s="90"/>
      <c r="BJ4196" s="17">
        <f t="shared" si="9394"/>
        <v>50189</v>
      </c>
      <c r="BK4196" s="16">
        <f t="shared" si="9388"/>
        <v>13.225490437943964</v>
      </c>
      <c r="BL4196" s="10">
        <f ca="1">IFERROR(AVERAGE(INDIRECT("BK"&amp;AC4196-Template!$F$10+1):INDIRECT("BK"&amp;AC4196)),0)</f>
        <v>13.226283492774552</v>
      </c>
      <c r="BM4196" s="35"/>
      <c r="BN4196" s="86"/>
      <c r="BO4196" s="35"/>
      <c r="BP4196" s="35"/>
      <c r="BQ4196" s="35"/>
      <c r="BR4196" s="35"/>
      <c r="BS4196" s="35"/>
      <c r="BT4196" s="35"/>
      <c r="BU4196" s="35"/>
      <c r="BV4196" s="35"/>
      <c r="BW4196" s="35"/>
      <c r="BX4196" s="35"/>
      <c r="BY4196" s="35"/>
      <c r="BZ4196" s="35"/>
      <c r="CA4196" s="35"/>
      <c r="CB4196" s="35"/>
      <c r="CC4196" s="35"/>
      <c r="CD4196" s="35"/>
      <c r="CE4196" s="35"/>
      <c r="CF4196" s="35"/>
      <c r="CG4196" s="35"/>
      <c r="CH4196" s="35"/>
    </row>
    <row r="4197" spans="1:86" ht="15.6" x14ac:dyDescent="0.3">
      <c r="A4197" s="35"/>
      <c r="B4197" s="86"/>
      <c r="C4197" s="35"/>
      <c r="D4197" s="35"/>
      <c r="E4197" s="35"/>
      <c r="F4197" s="35"/>
      <c r="G4197" s="35"/>
      <c r="H4197" s="35"/>
      <c r="I4197" s="35"/>
      <c r="J4197" s="35"/>
      <c r="K4197" s="35"/>
      <c r="L4197" s="35"/>
      <c r="M4197" s="35"/>
      <c r="N4197" s="35"/>
      <c r="O4197" s="35"/>
      <c r="P4197" s="35"/>
      <c r="Q4197" s="35"/>
      <c r="R4197" s="35"/>
      <c r="S4197" s="35"/>
      <c r="T4197" s="17">
        <f t="shared" si="9389"/>
        <v>50213</v>
      </c>
      <c r="U4197" s="216">
        <f t="shared" si="9383"/>
        <v>1</v>
      </c>
      <c r="V4197" s="216">
        <f t="shared" si="9389"/>
        <v>4192</v>
      </c>
      <c r="W4197" s="16">
        <f t="shared" si="9395"/>
        <v>11.484931506849316</v>
      </c>
      <c r="X4197" s="16" t="e">
        <f>IF(Template!$F$7="Linear interpolation",LinInterp($I$5:$I$22,$G$5:$G$22,W4197),CubicSpline($I$5:$I$22,$G$5:$G$22,W4197))</f>
        <v>#VALUE!</v>
      </c>
      <c r="Y4197" s="221" t="e">
        <f t="shared" si="9384"/>
        <v>#VALUE!</v>
      </c>
      <c r="Z4197" s="221" t="e">
        <f>Y4197/PRODUCT($AA$6:AA4196)</f>
        <v>#VALUE!</v>
      </c>
      <c r="AA4197" s="16" t="e">
        <f t="shared" si="9390"/>
        <v>#VALUE!</v>
      </c>
      <c r="AB4197" s="10" t="e">
        <f t="shared" si="9391"/>
        <v>#VALUE!</v>
      </c>
      <c r="AC4197" s="90">
        <f t="shared" si="9362"/>
        <v>4197</v>
      </c>
      <c r="AD4197" s="17">
        <f t="shared" si="9400"/>
        <v>50190</v>
      </c>
      <c r="AE4197" s="16" t="e">
        <f t="shared" si="9385"/>
        <v>#VALUE!</v>
      </c>
      <c r="AF4197" s="10">
        <f ca="1">IFERROR(AVERAGE(INDIRECT("AE"&amp;AC4197-Template!$F$10+1):INDIRECT("AE"&amp;AC4197)),0)</f>
        <v>0</v>
      </c>
      <c r="AG4197" s="35"/>
      <c r="AH4197" s="86"/>
      <c r="AI4197" s="35"/>
      <c r="AJ4197" s="35"/>
      <c r="AK4197" s="35"/>
      <c r="AL4197" s="35"/>
      <c r="AM4197" s="35"/>
      <c r="AN4197" s="35"/>
      <c r="AO4197" s="35"/>
      <c r="AP4197" s="35"/>
      <c r="AQ4197" s="35"/>
      <c r="AR4197" s="35"/>
      <c r="AS4197" s="35"/>
      <c r="AT4197" s="35"/>
      <c r="AU4197" s="35"/>
      <c r="AV4197" s="35"/>
      <c r="AW4197" s="35"/>
      <c r="AX4197" s="35"/>
      <c r="AY4197" s="35"/>
      <c r="AZ4197" s="17">
        <f t="shared" ref="AZ4197" si="9459">AZ4196+1</f>
        <v>50213</v>
      </c>
      <c r="BA4197" s="216">
        <f t="shared" si="9408"/>
        <v>1</v>
      </c>
      <c r="BB4197" s="216">
        <f t="shared" ref="BB4197" si="9460">BB4196+1</f>
        <v>4192</v>
      </c>
      <c r="BC4197" s="16">
        <f t="shared" si="9410"/>
        <v>11.484931506849316</v>
      </c>
      <c r="BD4197" s="16">
        <f>IF(Template!$F$7="Linear interpolation",LinInterp($AO$5:$AO$18,$AM$5:$AM$18,BC4197),CubicSpline($AO$5:$AO$18,$AM$5:$AM$18,BC4197))</f>
        <v>14.149610578293707</v>
      </c>
      <c r="BE4197" s="221">
        <f t="shared" si="9345"/>
        <v>4.5718286044707925</v>
      </c>
      <c r="BF4197" s="221">
        <f>BE4197/PRODUCT($BG$6:BG4196)</f>
        <v>1.0003622994600156</v>
      </c>
      <c r="BG4197" s="16">
        <f t="shared" si="9411"/>
        <v>1.0003622994600156</v>
      </c>
      <c r="BH4197" s="10">
        <f t="shared" si="9412"/>
        <v>13.223930290571118</v>
      </c>
      <c r="BI4197" s="90"/>
      <c r="BJ4197" s="17">
        <f t="shared" si="9394"/>
        <v>50190</v>
      </c>
      <c r="BK4197" s="16">
        <f t="shared" si="9388"/>
        <v>13.225490437943964</v>
      </c>
      <c r="BL4197" s="10">
        <f ca="1">IFERROR(AVERAGE(INDIRECT("BK"&amp;AC4197-Template!$F$10+1):INDIRECT("BK"&amp;AC4197)),0)</f>
        <v>13.226231223545078</v>
      </c>
      <c r="BM4197" s="35"/>
      <c r="BN4197" s="86"/>
      <c r="BO4197" s="35"/>
      <c r="BP4197" s="35"/>
      <c r="BQ4197" s="35"/>
      <c r="BR4197" s="35"/>
      <c r="BS4197" s="35"/>
      <c r="BT4197" s="35"/>
      <c r="BU4197" s="35"/>
      <c r="BV4197" s="35"/>
      <c r="BW4197" s="35"/>
      <c r="BX4197" s="35"/>
      <c r="BY4197" s="35"/>
      <c r="BZ4197" s="35"/>
      <c r="CA4197" s="35"/>
      <c r="CB4197" s="35"/>
      <c r="CC4197" s="35"/>
      <c r="CD4197" s="35"/>
      <c r="CE4197" s="35"/>
      <c r="CF4197" s="35"/>
      <c r="CG4197" s="35"/>
      <c r="CH4197" s="35"/>
    </row>
    <row r="4198" spans="1:86" ht="15.6" x14ac:dyDescent="0.3">
      <c r="A4198" s="35"/>
      <c r="B4198" s="86"/>
      <c r="C4198" s="35"/>
      <c r="D4198" s="35"/>
      <c r="E4198" s="35"/>
      <c r="F4198" s="35"/>
      <c r="G4198" s="35"/>
      <c r="H4198" s="35"/>
      <c r="I4198" s="35"/>
      <c r="J4198" s="35"/>
      <c r="K4198" s="35"/>
      <c r="L4198" s="35"/>
      <c r="M4198" s="35"/>
      <c r="N4198" s="35"/>
      <c r="O4198" s="35"/>
      <c r="P4198" s="35"/>
      <c r="Q4198" s="35"/>
      <c r="R4198" s="35"/>
      <c r="S4198" s="35"/>
      <c r="T4198" s="17">
        <f t="shared" si="9389"/>
        <v>50214</v>
      </c>
      <c r="U4198" s="216">
        <f t="shared" si="9383"/>
        <v>2</v>
      </c>
      <c r="V4198" s="216">
        <f t="shared" si="9389"/>
        <v>4193</v>
      </c>
      <c r="W4198" s="16">
        <f t="shared" si="9395"/>
        <v>11.487671232876712</v>
      </c>
      <c r="X4198" s="16" t="e">
        <f>IF(Template!$F$7="Linear interpolation",LinInterp($I$5:$I$22,$G$5:$G$22,W4198),CubicSpline($I$5:$I$22,$G$5:$G$22,W4198))</f>
        <v>#VALUE!</v>
      </c>
      <c r="Y4198" s="221" t="e">
        <f t="shared" si="9384"/>
        <v>#VALUE!</v>
      </c>
      <c r="Z4198" s="221" t="e">
        <f>Y4198/PRODUCT($AA$6:AA4197)</f>
        <v>#VALUE!</v>
      </c>
      <c r="AA4198" s="16" t="e">
        <f t="shared" si="9390"/>
        <v>#VALUE!</v>
      </c>
      <c r="AB4198" s="10" t="e">
        <f t="shared" si="9391"/>
        <v>#VALUE!</v>
      </c>
      <c r="AC4198" s="90">
        <f t="shared" si="9362"/>
        <v>4198</v>
      </c>
      <c r="AD4198" s="17">
        <f t="shared" si="9400"/>
        <v>50191</v>
      </c>
      <c r="AE4198" s="16" t="e">
        <f t="shared" si="9385"/>
        <v>#VALUE!</v>
      </c>
      <c r="AF4198" s="10">
        <f ca="1">IFERROR(AVERAGE(INDIRECT("AE"&amp;AC4198-Template!$F$10+1):INDIRECT("AE"&amp;AC4198)),0)</f>
        <v>0</v>
      </c>
      <c r="AG4198" s="35"/>
      <c r="AH4198" s="86"/>
      <c r="AI4198" s="35"/>
      <c r="AJ4198" s="35"/>
      <c r="AK4198" s="35"/>
      <c r="AL4198" s="35"/>
      <c r="AM4198" s="35"/>
      <c r="AN4198" s="35"/>
      <c r="AO4198" s="35"/>
      <c r="AP4198" s="35"/>
      <c r="AQ4198" s="35"/>
      <c r="AR4198" s="35"/>
      <c r="AS4198" s="35"/>
      <c r="AT4198" s="35"/>
      <c r="AU4198" s="35"/>
      <c r="AV4198" s="35"/>
      <c r="AW4198" s="35"/>
      <c r="AX4198" s="35"/>
      <c r="AY4198" s="35"/>
      <c r="AZ4198" s="17">
        <f t="shared" ref="AZ4198" si="9461">AZ4197+1</f>
        <v>50214</v>
      </c>
      <c r="BA4198" s="216">
        <f t="shared" si="9408"/>
        <v>2</v>
      </c>
      <c r="BB4198" s="216">
        <f t="shared" ref="BB4198" si="9462">BB4197+1</f>
        <v>4193</v>
      </c>
      <c r="BC4198" s="16">
        <f t="shared" si="9410"/>
        <v>11.487671232876712</v>
      </c>
      <c r="BD4198" s="16">
        <f>IF(Template!$F$7="Linear interpolation",LinInterp($AO$5:$AO$18,$AM$5:$AM$18,BC4198),CubicSpline($AO$5:$AO$18,$AM$5:$AM$18,BC4198))</f>
        <v>14.149607223047838</v>
      </c>
      <c r="BE4198" s="221">
        <f t="shared" si="9345"/>
        <v>4.5734849902328527</v>
      </c>
      <c r="BF4198" s="221">
        <f>BE4198/PRODUCT($BG$6:BG4197)</f>
        <v>1.0003623026813473</v>
      </c>
      <c r="BG4198" s="16">
        <f t="shared" si="9411"/>
        <v>1.0003623026813473</v>
      </c>
      <c r="BH4198" s="10">
        <f t="shared" si="9412"/>
        <v>13.224047869176193</v>
      </c>
      <c r="BI4198" s="90"/>
      <c r="BJ4198" s="17">
        <f t="shared" si="9394"/>
        <v>50191</v>
      </c>
      <c r="BK4198" s="16">
        <f t="shared" si="9388"/>
        <v>13.225490437943964</v>
      </c>
      <c r="BL4198" s="10">
        <f ca="1">IFERROR(AVERAGE(INDIRECT("BK"&amp;AC4198-Template!$F$10+1):INDIRECT("BK"&amp;AC4198)),0)</f>
        <v>13.226180694715595</v>
      </c>
      <c r="BM4198" s="35"/>
      <c r="BN4198" s="86"/>
      <c r="BO4198" s="35"/>
      <c r="BP4198" s="35"/>
      <c r="BQ4198" s="35"/>
      <c r="BR4198" s="35"/>
      <c r="BS4198" s="35"/>
      <c r="BT4198" s="35"/>
      <c r="BU4198" s="35"/>
      <c r="BV4198" s="35"/>
      <c r="BW4198" s="35"/>
      <c r="BX4198" s="35"/>
      <c r="BY4198" s="35"/>
      <c r="BZ4198" s="35"/>
      <c r="CA4198" s="35"/>
      <c r="CB4198" s="35"/>
      <c r="CC4198" s="35"/>
      <c r="CD4198" s="35"/>
      <c r="CE4198" s="35"/>
      <c r="CF4198" s="35"/>
      <c r="CG4198" s="35"/>
      <c r="CH4198" s="35"/>
    </row>
    <row r="4199" spans="1:86" ht="15.6" x14ac:dyDescent="0.3">
      <c r="A4199" s="35"/>
      <c r="B4199" s="86"/>
      <c r="C4199" s="35"/>
      <c r="D4199" s="35"/>
      <c r="E4199" s="35"/>
      <c r="F4199" s="35"/>
      <c r="G4199" s="35"/>
      <c r="H4199" s="35"/>
      <c r="I4199" s="35"/>
      <c r="J4199" s="35"/>
      <c r="K4199" s="35"/>
      <c r="L4199" s="35"/>
      <c r="M4199" s="35"/>
      <c r="N4199" s="35"/>
      <c r="O4199" s="35"/>
      <c r="P4199" s="35"/>
      <c r="Q4199" s="35"/>
      <c r="R4199" s="35"/>
      <c r="S4199" s="35"/>
      <c r="T4199" s="17">
        <f t="shared" si="9389"/>
        <v>50215</v>
      </c>
      <c r="U4199" s="216">
        <f t="shared" si="9383"/>
        <v>3</v>
      </c>
      <c r="V4199" s="216">
        <f t="shared" si="9389"/>
        <v>4194</v>
      </c>
      <c r="W4199" s="16">
        <f t="shared" si="9395"/>
        <v>11.490410958904109</v>
      </c>
      <c r="X4199" s="16" t="e">
        <f>IF(Template!$F$7="Linear interpolation",LinInterp($I$5:$I$22,$G$5:$G$22,W4199),CubicSpline($I$5:$I$22,$G$5:$G$22,W4199))</f>
        <v>#VALUE!</v>
      </c>
      <c r="Y4199" s="221" t="e">
        <f t="shared" si="9384"/>
        <v>#VALUE!</v>
      </c>
      <c r="Z4199" s="221" t="e">
        <f>Y4199/PRODUCT($AA$6:AA4198)</f>
        <v>#VALUE!</v>
      </c>
      <c r="AA4199" s="16" t="e">
        <f t="shared" si="9390"/>
        <v>#VALUE!</v>
      </c>
      <c r="AB4199" s="10" t="e">
        <f t="shared" si="9391"/>
        <v>#VALUE!</v>
      </c>
      <c r="AC4199" s="90">
        <f t="shared" si="9362"/>
        <v>4199</v>
      </c>
      <c r="AD4199" s="17">
        <f t="shared" si="9400"/>
        <v>50192</v>
      </c>
      <c r="AE4199" s="16" t="e">
        <f t="shared" si="9385"/>
        <v>#VALUE!</v>
      </c>
      <c r="AF4199" s="10">
        <f ca="1">IFERROR(AVERAGE(INDIRECT("AE"&amp;AC4199-Template!$F$10+1):INDIRECT("AE"&amp;AC4199)),0)</f>
        <v>0</v>
      </c>
      <c r="AG4199" s="35"/>
      <c r="AH4199" s="86"/>
      <c r="AI4199" s="35"/>
      <c r="AJ4199" s="35"/>
      <c r="AK4199" s="35"/>
      <c r="AL4199" s="35"/>
      <c r="AM4199" s="35"/>
      <c r="AN4199" s="35"/>
      <c r="AO4199" s="35"/>
      <c r="AP4199" s="35"/>
      <c r="AQ4199" s="35"/>
      <c r="AR4199" s="35"/>
      <c r="AS4199" s="35"/>
      <c r="AT4199" s="35"/>
      <c r="AU4199" s="35"/>
      <c r="AV4199" s="35"/>
      <c r="AW4199" s="35"/>
      <c r="AX4199" s="35"/>
      <c r="AY4199" s="35"/>
      <c r="AZ4199" s="17">
        <f t="shared" ref="AZ4199" si="9463">AZ4198+1</f>
        <v>50215</v>
      </c>
      <c r="BA4199" s="216">
        <f t="shared" si="9408"/>
        <v>3</v>
      </c>
      <c r="BB4199" s="216">
        <f t="shared" ref="BB4199" si="9464">BB4198+1</f>
        <v>4194</v>
      </c>
      <c r="BC4199" s="16">
        <f t="shared" si="9410"/>
        <v>11.490410958904109</v>
      </c>
      <c r="BD4199" s="16">
        <f>IF(Template!$F$7="Linear interpolation",LinInterp($AO$5:$AO$18,$AM$5:$AM$18,BC4199),CubicSpline($AO$5:$AO$18,$AM$5:$AM$18,BC4199))</f>
        <v>14.14960385322083</v>
      </c>
      <c r="BE4199" s="221">
        <f t="shared" si="9345"/>
        <v>4.5751419686558403</v>
      </c>
      <c r="BF4199" s="221">
        <f>BE4199/PRODUCT($BG$6:BG4198)</f>
        <v>1.0003623010519387</v>
      </c>
      <c r="BG4199" s="16">
        <f t="shared" si="9411"/>
        <v>1.0003623010519387</v>
      </c>
      <c r="BH4199" s="10">
        <f t="shared" si="9412"/>
        <v>13.223988395761999</v>
      </c>
      <c r="BI4199" s="90"/>
      <c r="BJ4199" s="17">
        <f t="shared" si="9394"/>
        <v>50192</v>
      </c>
      <c r="BK4199" s="16">
        <f t="shared" si="9388"/>
        <v>13.225153433454985</v>
      </c>
      <c r="BL4199" s="10">
        <f ca="1">IFERROR(AVERAGE(INDIRECT("BK"&amp;AC4199-Template!$F$10+1):INDIRECT("BK"&amp;AC4199)),0)</f>
        <v>13.226118932403145</v>
      </c>
      <c r="BM4199" s="35"/>
      <c r="BN4199" s="86"/>
      <c r="BO4199" s="35"/>
      <c r="BP4199" s="35"/>
      <c r="BQ4199" s="35"/>
      <c r="BR4199" s="35"/>
      <c r="BS4199" s="35"/>
      <c r="BT4199" s="35"/>
      <c r="BU4199" s="35"/>
      <c r="BV4199" s="35"/>
      <c r="BW4199" s="35"/>
      <c r="BX4199" s="35"/>
      <c r="BY4199" s="35"/>
      <c r="BZ4199" s="35"/>
      <c r="CA4199" s="35"/>
      <c r="CB4199" s="35"/>
      <c r="CC4199" s="35"/>
      <c r="CD4199" s="35"/>
      <c r="CE4199" s="35"/>
      <c r="CF4199" s="35"/>
      <c r="CG4199" s="35"/>
      <c r="CH4199" s="35"/>
    </row>
    <row r="4200" spans="1:86" ht="15.6" x14ac:dyDescent="0.3">
      <c r="A4200" s="35"/>
      <c r="B4200" s="86"/>
      <c r="C4200" s="35"/>
      <c r="D4200" s="35"/>
      <c r="E4200" s="35"/>
      <c r="F4200" s="35"/>
      <c r="G4200" s="35"/>
      <c r="H4200" s="35"/>
      <c r="I4200" s="35"/>
      <c r="J4200" s="35"/>
      <c r="K4200" s="35"/>
      <c r="L4200" s="35"/>
      <c r="M4200" s="35"/>
      <c r="N4200" s="35"/>
      <c r="O4200" s="35"/>
      <c r="P4200" s="35"/>
      <c r="Q4200" s="35"/>
      <c r="R4200" s="35"/>
      <c r="S4200" s="35"/>
      <c r="T4200" s="17">
        <f t="shared" si="9389"/>
        <v>50216</v>
      </c>
      <c r="U4200" s="216">
        <f t="shared" si="9383"/>
        <v>4</v>
      </c>
      <c r="V4200" s="216">
        <f t="shared" si="9389"/>
        <v>4195</v>
      </c>
      <c r="W4200" s="16">
        <f t="shared" si="9395"/>
        <v>11.493150684931507</v>
      </c>
      <c r="X4200" s="16" t="e">
        <f>IF(Template!$F$7="Linear interpolation",LinInterp($I$5:$I$22,$G$5:$G$22,W4200),CubicSpline($I$5:$I$22,$G$5:$G$22,W4200))</f>
        <v>#VALUE!</v>
      </c>
      <c r="Y4200" s="221" t="e">
        <f t="shared" si="9384"/>
        <v>#VALUE!</v>
      </c>
      <c r="Z4200" s="221" t="e">
        <f>Y4200/PRODUCT($AA$6:AA4199)</f>
        <v>#VALUE!</v>
      </c>
      <c r="AA4200" s="16" t="e">
        <f t="shared" si="9390"/>
        <v>#VALUE!</v>
      </c>
      <c r="AB4200" s="10" t="e">
        <f t="shared" si="9391"/>
        <v>#VALUE!</v>
      </c>
      <c r="AC4200" s="90">
        <f t="shared" si="9362"/>
        <v>4200</v>
      </c>
      <c r="AD4200" s="17">
        <f t="shared" si="9400"/>
        <v>50193</v>
      </c>
      <c r="AE4200" s="16" t="e">
        <f t="shared" si="9385"/>
        <v>#VALUE!</v>
      </c>
      <c r="AF4200" s="10">
        <f ca="1">IFERROR(AVERAGE(INDIRECT("AE"&amp;AC4200-Template!$F$10+1):INDIRECT("AE"&amp;AC4200)),0)</f>
        <v>0</v>
      </c>
      <c r="AG4200" s="35"/>
      <c r="AH4200" s="86"/>
      <c r="AI4200" s="35"/>
      <c r="AJ4200" s="35"/>
      <c r="AK4200" s="35"/>
      <c r="AL4200" s="35"/>
      <c r="AM4200" s="35"/>
      <c r="AN4200" s="35"/>
      <c r="AO4200" s="35"/>
      <c r="AP4200" s="35"/>
      <c r="AQ4200" s="35"/>
      <c r="AR4200" s="35"/>
      <c r="AS4200" s="35"/>
      <c r="AT4200" s="35"/>
      <c r="AU4200" s="35"/>
      <c r="AV4200" s="35"/>
      <c r="AW4200" s="35"/>
      <c r="AX4200" s="35"/>
      <c r="AY4200" s="35"/>
      <c r="AZ4200" s="17">
        <f t="shared" ref="AZ4200" si="9465">AZ4199+1</f>
        <v>50216</v>
      </c>
      <c r="BA4200" s="216">
        <f t="shared" si="9408"/>
        <v>4</v>
      </c>
      <c r="BB4200" s="216">
        <f t="shared" ref="BB4200" si="9466">BB4199+1</f>
        <v>4195</v>
      </c>
      <c r="BC4200" s="16">
        <f t="shared" si="9410"/>
        <v>11.493150684931507</v>
      </c>
      <c r="BD4200" s="16">
        <f>IF(Template!$F$7="Linear interpolation",LinInterp($AO$5:$AO$18,$AM$5:$AM$18,BC4200),CubicSpline($AO$5:$AO$18,$AM$5:$AM$18,BC4200))</f>
        <v>14.149600468785833</v>
      </c>
      <c r="BE4200" s="221">
        <f t="shared" si="9345"/>
        <v>4.5767995399318782</v>
      </c>
      <c r="BF4200" s="221">
        <f>BE4200/PRODUCT($BG$6:BG4199)</f>
        <v>1.0003622994187711</v>
      </c>
      <c r="BG4200" s="16">
        <f t="shared" si="9411"/>
        <v>1.0003622994187711</v>
      </c>
      <c r="BH4200" s="10">
        <f t="shared" si="9412"/>
        <v>13.223928785144556</v>
      </c>
      <c r="BI4200" s="90"/>
      <c r="BJ4200" s="17">
        <f t="shared" si="9394"/>
        <v>50193</v>
      </c>
      <c r="BK4200" s="16">
        <f t="shared" si="9388"/>
        <v>13.22526531892354</v>
      </c>
      <c r="BL4200" s="10">
        <f ca="1">IFERROR(AVERAGE(INDIRECT("BK"&amp;AC4200-Template!$F$10+1):INDIRECT("BK"&amp;AC4200)),0)</f>
        <v>13.226060899606315</v>
      </c>
      <c r="BM4200" s="35"/>
      <c r="BN4200" s="86"/>
      <c r="BO4200" s="35"/>
      <c r="BP4200" s="35"/>
      <c r="BQ4200" s="35"/>
      <c r="BR4200" s="35"/>
      <c r="BS4200" s="35"/>
      <c r="BT4200" s="35"/>
      <c r="BU4200" s="35"/>
      <c r="BV4200" s="35"/>
      <c r="BW4200" s="35"/>
      <c r="BX4200" s="35"/>
      <c r="BY4200" s="35"/>
      <c r="BZ4200" s="35"/>
      <c r="CA4200" s="35"/>
      <c r="CB4200" s="35"/>
      <c r="CC4200" s="35"/>
      <c r="CD4200" s="35"/>
      <c r="CE4200" s="35"/>
      <c r="CF4200" s="35"/>
      <c r="CG4200" s="35"/>
      <c r="CH4200" s="35"/>
    </row>
    <row r="4201" spans="1:86" ht="15.6" x14ac:dyDescent="0.3">
      <c r="A4201" s="35"/>
      <c r="B4201" s="86"/>
      <c r="C4201" s="35"/>
      <c r="D4201" s="35"/>
      <c r="E4201" s="35"/>
      <c r="F4201" s="35"/>
      <c r="G4201" s="35"/>
      <c r="H4201" s="35"/>
      <c r="I4201" s="35"/>
      <c r="J4201" s="35"/>
      <c r="K4201" s="35"/>
      <c r="L4201" s="35"/>
      <c r="M4201" s="35"/>
      <c r="N4201" s="35"/>
      <c r="O4201" s="35"/>
      <c r="P4201" s="35"/>
      <c r="Q4201" s="35"/>
      <c r="R4201" s="35"/>
      <c r="S4201" s="35"/>
      <c r="T4201" s="17">
        <f t="shared" si="9389"/>
        <v>50217</v>
      </c>
      <c r="U4201" s="216">
        <f t="shared" si="9383"/>
        <v>5</v>
      </c>
      <c r="V4201" s="216">
        <f t="shared" si="9389"/>
        <v>4196</v>
      </c>
      <c r="W4201" s="16">
        <f t="shared" si="9395"/>
        <v>11.495890410958904</v>
      </c>
      <c r="X4201" s="16" t="e">
        <f>IF(Template!$F$7="Linear interpolation",LinInterp($I$5:$I$22,$G$5:$G$22,W4201),CubicSpline($I$5:$I$22,$G$5:$G$22,W4201))</f>
        <v>#VALUE!</v>
      </c>
      <c r="Y4201" s="221" t="e">
        <f t="shared" si="9384"/>
        <v>#VALUE!</v>
      </c>
      <c r="Z4201" s="221" t="e">
        <f>Y4201/PRODUCT($AA$6:AA4200)</f>
        <v>#VALUE!</v>
      </c>
      <c r="AA4201" s="16" t="e">
        <f t="shared" si="9390"/>
        <v>#VALUE!</v>
      </c>
      <c r="AB4201" s="10" t="e">
        <f t="shared" si="9391"/>
        <v>#VALUE!</v>
      </c>
      <c r="AC4201" s="90">
        <f t="shared" si="9362"/>
        <v>4201</v>
      </c>
      <c r="AD4201" s="17">
        <f t="shared" si="9400"/>
        <v>50194</v>
      </c>
      <c r="AE4201" s="16" t="e">
        <f t="shared" si="9385"/>
        <v>#VALUE!</v>
      </c>
      <c r="AF4201" s="10">
        <f ca="1">IFERROR(AVERAGE(INDIRECT("AE"&amp;AC4201-Template!$F$10+1):INDIRECT("AE"&amp;AC4201)),0)</f>
        <v>0</v>
      </c>
      <c r="AG4201" s="35"/>
      <c r="AH4201" s="86"/>
      <c r="AI4201" s="35"/>
      <c r="AJ4201" s="35"/>
      <c r="AK4201" s="35"/>
      <c r="AL4201" s="35"/>
      <c r="AM4201" s="35"/>
      <c r="AN4201" s="35"/>
      <c r="AO4201" s="35"/>
      <c r="AP4201" s="35"/>
      <c r="AQ4201" s="35"/>
      <c r="AR4201" s="35"/>
      <c r="AS4201" s="35"/>
      <c r="AT4201" s="35"/>
      <c r="AU4201" s="35"/>
      <c r="AV4201" s="35"/>
      <c r="AW4201" s="35"/>
      <c r="AX4201" s="35"/>
      <c r="AY4201" s="35"/>
      <c r="AZ4201" s="17">
        <f t="shared" ref="AZ4201" si="9467">AZ4200+1</f>
        <v>50217</v>
      </c>
      <c r="BA4201" s="216">
        <f t="shared" si="9408"/>
        <v>5</v>
      </c>
      <c r="BB4201" s="216">
        <f t="shared" ref="BB4201" si="9468">BB4200+1</f>
        <v>4196</v>
      </c>
      <c r="BC4201" s="16">
        <f t="shared" si="9410"/>
        <v>11.495890410958904</v>
      </c>
      <c r="BD4201" s="16">
        <f>IF(Template!$F$7="Linear interpolation",LinInterp($AO$5:$AO$18,$AM$5:$AM$18,BC4201),CubicSpline($AO$5:$AO$18,$AM$5:$AM$18,BC4201))</f>
        <v>14.149597069715991</v>
      </c>
      <c r="BE4201" s="221">
        <f t="shared" si="9345"/>
        <v>4.5784577042531502</v>
      </c>
      <c r="BF4201" s="221">
        <f>BE4201/PRODUCT($BG$6:BG4200)</f>
        <v>1.000362297781846</v>
      </c>
      <c r="BG4201" s="16">
        <f t="shared" si="9411"/>
        <v>1.000362297781846</v>
      </c>
      <c r="BH4201" s="10">
        <f t="shared" si="9412"/>
        <v>13.223869037380599</v>
      </c>
      <c r="BI4201" s="90"/>
      <c r="BJ4201" s="17">
        <f t="shared" si="9394"/>
        <v>50194</v>
      </c>
      <c r="BK4201" s="16">
        <f t="shared" si="9388"/>
        <v>13.225208701880153</v>
      </c>
      <c r="BL4201" s="10">
        <f ca="1">IFERROR(AVERAGE(INDIRECT("BK"&amp;AC4201-Template!$F$10+1):INDIRECT("BK"&amp;AC4201)),0)</f>
        <v>13.22601146600628</v>
      </c>
      <c r="BM4201" s="35"/>
      <c r="BN4201" s="86"/>
      <c r="BO4201" s="35"/>
      <c r="BP4201" s="35"/>
      <c r="BQ4201" s="35"/>
      <c r="BR4201" s="35"/>
      <c r="BS4201" s="35"/>
      <c r="BT4201" s="35"/>
      <c r="BU4201" s="35"/>
      <c r="BV4201" s="35"/>
      <c r="BW4201" s="35"/>
      <c r="BX4201" s="35"/>
      <c r="BY4201" s="35"/>
      <c r="BZ4201" s="35"/>
      <c r="CA4201" s="35"/>
      <c r="CB4201" s="35"/>
      <c r="CC4201" s="35"/>
      <c r="CD4201" s="35"/>
      <c r="CE4201" s="35"/>
      <c r="CF4201" s="35"/>
      <c r="CG4201" s="35"/>
      <c r="CH4201" s="35"/>
    </row>
    <row r="4202" spans="1:86" ht="15.6" x14ac:dyDescent="0.3">
      <c r="A4202" s="35"/>
      <c r="B4202" s="86"/>
      <c r="C4202" s="35"/>
      <c r="D4202" s="35"/>
      <c r="E4202" s="35"/>
      <c r="F4202" s="35"/>
      <c r="G4202" s="35"/>
      <c r="H4202" s="35"/>
      <c r="I4202" s="35"/>
      <c r="J4202" s="35"/>
      <c r="K4202" s="35"/>
      <c r="L4202" s="35"/>
      <c r="M4202" s="35"/>
      <c r="N4202" s="35"/>
      <c r="O4202" s="35"/>
      <c r="P4202" s="35"/>
      <c r="Q4202" s="35"/>
      <c r="R4202" s="35"/>
      <c r="S4202" s="35"/>
      <c r="T4202" s="17">
        <f t="shared" si="9389"/>
        <v>50218</v>
      </c>
      <c r="U4202" s="216">
        <f t="shared" si="9383"/>
        <v>6</v>
      </c>
      <c r="V4202" s="216">
        <f t="shared" si="9389"/>
        <v>4197</v>
      </c>
      <c r="W4202" s="16">
        <f t="shared" si="9395"/>
        <v>11.498630136986302</v>
      </c>
      <c r="X4202" s="16" t="e">
        <f>IF(Template!$F$7="Linear interpolation",LinInterp($I$5:$I$22,$G$5:$G$22,W4202),CubicSpline($I$5:$I$22,$G$5:$G$22,W4202))</f>
        <v>#VALUE!</v>
      </c>
      <c r="Y4202" s="221" t="e">
        <f t="shared" si="9384"/>
        <v>#VALUE!</v>
      </c>
      <c r="Z4202" s="221" t="e">
        <f>Y4202/PRODUCT($AA$6:AA4201)</f>
        <v>#VALUE!</v>
      </c>
      <c r="AA4202" s="16" t="e">
        <f t="shared" si="9390"/>
        <v>#VALUE!</v>
      </c>
      <c r="AB4202" s="10" t="e">
        <f t="shared" si="9391"/>
        <v>#VALUE!</v>
      </c>
      <c r="AC4202" s="90">
        <f t="shared" si="9362"/>
        <v>4202</v>
      </c>
      <c r="AD4202" s="17">
        <f t="shared" si="9400"/>
        <v>50195</v>
      </c>
      <c r="AE4202" s="16" t="e">
        <f t="shared" si="9385"/>
        <v>#VALUE!</v>
      </c>
      <c r="AF4202" s="10">
        <f ca="1">IFERROR(AVERAGE(INDIRECT("AE"&amp;AC4202-Template!$F$10+1):INDIRECT("AE"&amp;AC4202)),0)</f>
        <v>0</v>
      </c>
      <c r="AG4202" s="35"/>
      <c r="AH4202" s="86"/>
      <c r="AI4202" s="35"/>
      <c r="AJ4202" s="35"/>
      <c r="AK4202" s="35"/>
      <c r="AL4202" s="35"/>
      <c r="AM4202" s="35"/>
      <c r="AN4202" s="35"/>
      <c r="AO4202" s="35"/>
      <c r="AP4202" s="35"/>
      <c r="AQ4202" s="35"/>
      <c r="AR4202" s="35"/>
      <c r="AS4202" s="35"/>
      <c r="AT4202" s="35"/>
      <c r="AU4202" s="35"/>
      <c r="AV4202" s="35"/>
      <c r="AW4202" s="35"/>
      <c r="AX4202" s="35"/>
      <c r="AY4202" s="35"/>
      <c r="AZ4202" s="17">
        <f t="shared" ref="AZ4202" si="9469">AZ4201+1</f>
        <v>50218</v>
      </c>
      <c r="BA4202" s="216">
        <f t="shared" si="9408"/>
        <v>6</v>
      </c>
      <c r="BB4202" s="216">
        <f t="shared" ref="BB4202" si="9470">BB4201+1</f>
        <v>4197</v>
      </c>
      <c r="BC4202" s="16">
        <f t="shared" si="9410"/>
        <v>11.498630136986302</v>
      </c>
      <c r="BD4202" s="16">
        <f>IF(Template!$F$7="Linear interpolation",LinInterp($AO$5:$AO$18,$AM$5:$AM$18,BC4202),CubicSpline($AO$5:$AO$18,$AM$5:$AM$18,BC4202))</f>
        <v>14.149593655984456</v>
      </c>
      <c r="BE4202" s="221">
        <f t="shared" si="9345"/>
        <v>4.5801164618118753</v>
      </c>
      <c r="BF4202" s="221">
        <f>BE4202/PRODUCT($BG$6:BG4201)</f>
        <v>1.0003622961411622</v>
      </c>
      <c r="BG4202" s="16">
        <f t="shared" si="9411"/>
        <v>1.000362297781846</v>
      </c>
      <c r="BH4202" s="10">
        <f t="shared" si="9412"/>
        <v>13.223869037380599</v>
      </c>
      <c r="BI4202" s="90"/>
      <c r="BJ4202" s="17">
        <f t="shared" si="9394"/>
        <v>50195</v>
      </c>
      <c r="BK4202" s="16">
        <f t="shared" si="9388"/>
        <v>13.225151949813663</v>
      </c>
      <c r="BL4202" s="10">
        <f ca="1">IFERROR(AVERAGE(INDIRECT("BK"&amp;AC4202-Template!$F$10+1):INDIRECT("BK"&amp;AC4202)),0)</f>
        <v>13.225956659876932</v>
      </c>
      <c r="BM4202" s="35"/>
      <c r="BN4202" s="86"/>
      <c r="BO4202" s="35"/>
      <c r="BP4202" s="35"/>
      <c r="BQ4202" s="35"/>
      <c r="BR4202" s="35"/>
      <c r="BS4202" s="35"/>
      <c r="BT4202" s="35"/>
      <c r="BU4202" s="35"/>
      <c r="BV4202" s="35"/>
      <c r="BW4202" s="35"/>
      <c r="BX4202" s="35"/>
      <c r="BY4202" s="35"/>
      <c r="BZ4202" s="35"/>
      <c r="CA4202" s="35"/>
      <c r="CB4202" s="35"/>
      <c r="CC4202" s="35"/>
      <c r="CD4202" s="35"/>
      <c r="CE4202" s="35"/>
      <c r="CF4202" s="35"/>
      <c r="CG4202" s="35"/>
      <c r="CH4202" s="35"/>
    </row>
    <row r="4203" spans="1:86" ht="15.6" x14ac:dyDescent="0.3">
      <c r="A4203" s="35"/>
      <c r="B4203" s="86"/>
      <c r="C4203" s="35"/>
      <c r="D4203" s="35"/>
      <c r="E4203" s="35"/>
      <c r="F4203" s="35"/>
      <c r="G4203" s="35"/>
      <c r="H4203" s="35"/>
      <c r="I4203" s="35"/>
      <c r="J4203" s="35"/>
      <c r="K4203" s="35"/>
      <c r="L4203" s="35"/>
      <c r="M4203" s="35"/>
      <c r="N4203" s="35"/>
      <c r="O4203" s="35"/>
      <c r="P4203" s="35"/>
      <c r="Q4203" s="35"/>
      <c r="R4203" s="35"/>
      <c r="S4203" s="35"/>
      <c r="T4203" s="17">
        <f t="shared" si="9389"/>
        <v>50219</v>
      </c>
      <c r="U4203" s="216">
        <f t="shared" si="9383"/>
        <v>7</v>
      </c>
      <c r="V4203" s="216">
        <f t="shared" si="9389"/>
        <v>4198</v>
      </c>
      <c r="W4203" s="16">
        <f t="shared" si="9395"/>
        <v>11.501369863013698</v>
      </c>
      <c r="X4203" s="16" t="e">
        <f>IF(Template!$F$7="Linear interpolation",LinInterp($I$5:$I$22,$G$5:$G$22,W4203),CubicSpline($I$5:$I$22,$G$5:$G$22,W4203))</f>
        <v>#VALUE!</v>
      </c>
      <c r="Y4203" s="221" t="e">
        <f t="shared" si="9384"/>
        <v>#VALUE!</v>
      </c>
      <c r="Z4203" s="221" t="e">
        <f>Y4203/PRODUCT($AA$6:AA4202)</f>
        <v>#VALUE!</v>
      </c>
      <c r="AA4203" s="16" t="e">
        <f t="shared" si="9390"/>
        <v>#VALUE!</v>
      </c>
      <c r="AB4203" s="10" t="e">
        <f t="shared" si="9391"/>
        <v>#VALUE!</v>
      </c>
      <c r="AC4203" s="90">
        <f t="shared" si="9362"/>
        <v>4203</v>
      </c>
      <c r="AD4203" s="17">
        <f t="shared" si="9400"/>
        <v>50196</v>
      </c>
      <c r="AE4203" s="16" t="e">
        <f t="shared" si="9385"/>
        <v>#VALUE!</v>
      </c>
      <c r="AF4203" s="10">
        <f ca="1">IFERROR(AVERAGE(INDIRECT("AE"&amp;AC4203-Template!$F$10+1):INDIRECT("AE"&amp;AC4203)),0)</f>
        <v>0</v>
      </c>
      <c r="AG4203" s="35"/>
      <c r="AH4203" s="86"/>
      <c r="AI4203" s="35"/>
      <c r="AJ4203" s="35"/>
      <c r="AK4203" s="35"/>
      <c r="AL4203" s="35"/>
      <c r="AM4203" s="35"/>
      <c r="AN4203" s="35"/>
      <c r="AO4203" s="35"/>
      <c r="AP4203" s="35"/>
      <c r="AQ4203" s="35"/>
      <c r="AR4203" s="35"/>
      <c r="AS4203" s="35"/>
      <c r="AT4203" s="35"/>
      <c r="AU4203" s="35"/>
      <c r="AV4203" s="35"/>
      <c r="AW4203" s="35"/>
      <c r="AX4203" s="35"/>
      <c r="AY4203" s="35"/>
      <c r="AZ4203" s="17">
        <f t="shared" ref="AZ4203" si="9471">AZ4202+1</f>
        <v>50219</v>
      </c>
      <c r="BA4203" s="216">
        <f t="shared" si="9408"/>
        <v>7</v>
      </c>
      <c r="BB4203" s="216">
        <f t="shared" ref="BB4203" si="9472">BB4202+1</f>
        <v>4198</v>
      </c>
      <c r="BC4203" s="16">
        <f t="shared" si="9410"/>
        <v>11.501369863013698</v>
      </c>
      <c r="BD4203" s="16">
        <f>IF(Template!$F$7="Linear interpolation",LinInterp($AO$5:$AO$18,$AM$5:$AM$18,BC4203),CubicSpline($AO$5:$AO$18,$AM$5:$AM$18,BC4203))</f>
        <v>14.149590227564371</v>
      </c>
      <c r="BE4203" s="221">
        <f t="shared" si="9345"/>
        <v>4.5817758128003065</v>
      </c>
      <c r="BF4203" s="221">
        <f>BE4203/PRODUCT($BG$6:BG4202)</f>
        <v>1.0003622928560318</v>
      </c>
      <c r="BG4203" s="16">
        <f t="shared" si="9411"/>
        <v>1.000362297781846</v>
      </c>
      <c r="BH4203" s="10">
        <f t="shared" si="9412"/>
        <v>13.223869037380599</v>
      </c>
      <c r="BI4203" s="90"/>
      <c r="BJ4203" s="17">
        <f t="shared" si="9394"/>
        <v>50196</v>
      </c>
      <c r="BK4203" s="16">
        <f t="shared" si="9388"/>
        <v>13.22509506257008</v>
      </c>
      <c r="BL4203" s="10">
        <f ca="1">IFERROR(AVERAGE(INDIRECT("BK"&amp;AC4203-Template!$F$10+1):INDIRECT("BK"&amp;AC4203)),0)</f>
        <v>13.22590171993639</v>
      </c>
      <c r="BM4203" s="35"/>
      <c r="BN4203" s="86"/>
      <c r="BO4203" s="35"/>
      <c r="BP4203" s="35"/>
      <c r="BQ4203" s="35"/>
      <c r="BR4203" s="35"/>
      <c r="BS4203" s="35"/>
      <c r="BT4203" s="35"/>
      <c r="BU4203" s="35"/>
      <c r="BV4203" s="35"/>
      <c r="BW4203" s="35"/>
      <c r="BX4203" s="35"/>
      <c r="BY4203" s="35"/>
      <c r="BZ4203" s="35"/>
      <c r="CA4203" s="35"/>
      <c r="CB4203" s="35"/>
      <c r="CC4203" s="35"/>
      <c r="CD4203" s="35"/>
      <c r="CE4203" s="35"/>
      <c r="CF4203" s="35"/>
      <c r="CG4203" s="35"/>
      <c r="CH4203" s="35"/>
    </row>
    <row r="4204" spans="1:86" ht="15.6" x14ac:dyDescent="0.3">
      <c r="A4204" s="35"/>
      <c r="B4204" s="86"/>
      <c r="C4204" s="35"/>
      <c r="D4204" s="35"/>
      <c r="E4204" s="35"/>
      <c r="F4204" s="35"/>
      <c r="G4204" s="35"/>
      <c r="H4204" s="35"/>
      <c r="I4204" s="35"/>
      <c r="J4204" s="35"/>
      <c r="K4204" s="35"/>
      <c r="L4204" s="35"/>
      <c r="M4204" s="35"/>
      <c r="N4204" s="35"/>
      <c r="O4204" s="35"/>
      <c r="P4204" s="35"/>
      <c r="Q4204" s="35"/>
      <c r="R4204" s="35"/>
      <c r="S4204" s="35"/>
      <c r="T4204" s="17">
        <f t="shared" si="9389"/>
        <v>50220</v>
      </c>
      <c r="U4204" s="216">
        <f t="shared" si="9383"/>
        <v>1</v>
      </c>
      <c r="V4204" s="216">
        <f t="shared" si="9389"/>
        <v>4199</v>
      </c>
      <c r="W4204" s="16">
        <f t="shared" si="9395"/>
        <v>11.504109589041096</v>
      </c>
      <c r="X4204" s="16" t="e">
        <f>IF(Template!$F$7="Linear interpolation",LinInterp($I$5:$I$22,$G$5:$G$22,W4204),CubicSpline($I$5:$I$22,$G$5:$G$22,W4204))</f>
        <v>#VALUE!</v>
      </c>
      <c r="Y4204" s="221" t="e">
        <f t="shared" si="9384"/>
        <v>#VALUE!</v>
      </c>
      <c r="Z4204" s="221" t="e">
        <f>Y4204/PRODUCT($AA$6:AA4203)</f>
        <v>#VALUE!</v>
      </c>
      <c r="AA4204" s="16" t="e">
        <f t="shared" si="9390"/>
        <v>#VALUE!</v>
      </c>
      <c r="AB4204" s="10" t="e">
        <f t="shared" si="9391"/>
        <v>#VALUE!</v>
      </c>
      <c r="AC4204" s="90">
        <f t="shared" si="9362"/>
        <v>4204</v>
      </c>
      <c r="AD4204" s="17">
        <f t="shared" si="9400"/>
        <v>50197</v>
      </c>
      <c r="AE4204" s="16" t="e">
        <f t="shared" si="9385"/>
        <v>#VALUE!</v>
      </c>
      <c r="AF4204" s="10">
        <f ca="1">IFERROR(AVERAGE(INDIRECT("AE"&amp;AC4204-Template!$F$10+1):INDIRECT("AE"&amp;AC4204)),0)</f>
        <v>0</v>
      </c>
      <c r="AG4204" s="35"/>
      <c r="AH4204" s="86"/>
      <c r="AI4204" s="35"/>
      <c r="AJ4204" s="35"/>
      <c r="AK4204" s="35"/>
      <c r="AL4204" s="35"/>
      <c r="AM4204" s="35"/>
      <c r="AN4204" s="35"/>
      <c r="AO4204" s="35"/>
      <c r="AP4204" s="35"/>
      <c r="AQ4204" s="35"/>
      <c r="AR4204" s="35"/>
      <c r="AS4204" s="35"/>
      <c r="AT4204" s="35"/>
      <c r="AU4204" s="35"/>
      <c r="AV4204" s="35"/>
      <c r="AW4204" s="35"/>
      <c r="AX4204" s="35"/>
      <c r="AY4204" s="35"/>
      <c r="AZ4204" s="17">
        <f t="shared" ref="AZ4204" si="9473">AZ4203+1</f>
        <v>50220</v>
      </c>
      <c r="BA4204" s="216">
        <f t="shared" si="9408"/>
        <v>1</v>
      </c>
      <c r="BB4204" s="216">
        <f t="shared" ref="BB4204" si="9474">BB4203+1</f>
        <v>4199</v>
      </c>
      <c r="BC4204" s="16">
        <f t="shared" si="9410"/>
        <v>11.504109589041096</v>
      </c>
      <c r="BD4204" s="16">
        <f>IF(Template!$F$7="Linear interpolation",LinInterp($AO$5:$AO$18,$AM$5:$AM$18,BC4204),CubicSpline($AO$5:$AO$18,$AM$5:$AM$18,BC4204))</f>
        <v>14.149586784428884</v>
      </c>
      <c r="BE4204" s="221">
        <f t="shared" si="9345"/>
        <v>4.5834357574107285</v>
      </c>
      <c r="BF4204" s="221">
        <f>BE4204/PRODUCT($BG$6:BG4203)</f>
        <v>1.0003622879226888</v>
      </c>
      <c r="BG4204" s="16">
        <f t="shared" si="9411"/>
        <v>1.0003622879226888</v>
      </c>
      <c r="BH4204" s="10">
        <f t="shared" si="9412"/>
        <v>13.223509178140302</v>
      </c>
      <c r="BI4204" s="90"/>
      <c r="BJ4204" s="17">
        <f t="shared" si="9394"/>
        <v>50197</v>
      </c>
      <c r="BK4204" s="16">
        <f t="shared" si="9388"/>
        <v>13.22509506257008</v>
      </c>
      <c r="BL4204" s="10">
        <f ca="1">IFERROR(AVERAGE(INDIRECT("BK"&amp;AC4204-Template!$F$10+1):INDIRECT("BK"&amp;AC4204)),0)</f>
        <v>13.2258485468434</v>
      </c>
      <c r="BM4204" s="35"/>
      <c r="BN4204" s="86"/>
      <c r="BO4204" s="35"/>
      <c r="BP4204" s="35"/>
      <c r="BQ4204" s="35"/>
      <c r="BR4204" s="35"/>
      <c r="BS4204" s="35"/>
      <c r="BT4204" s="35"/>
      <c r="BU4204" s="35"/>
      <c r="BV4204" s="35"/>
      <c r="BW4204" s="35"/>
      <c r="BX4204" s="35"/>
      <c r="BY4204" s="35"/>
      <c r="BZ4204" s="35"/>
      <c r="CA4204" s="35"/>
      <c r="CB4204" s="35"/>
      <c r="CC4204" s="35"/>
      <c r="CD4204" s="35"/>
      <c r="CE4204" s="35"/>
      <c r="CF4204" s="35"/>
      <c r="CG4204" s="35"/>
      <c r="CH4204" s="35"/>
    </row>
    <row r="4205" spans="1:86" ht="15.6" x14ac:dyDescent="0.3">
      <c r="A4205" s="35"/>
      <c r="B4205" s="86"/>
      <c r="C4205" s="35"/>
      <c r="D4205" s="35"/>
      <c r="E4205" s="35"/>
      <c r="F4205" s="35"/>
      <c r="G4205" s="35"/>
      <c r="H4205" s="35"/>
      <c r="I4205" s="35"/>
      <c r="J4205" s="35"/>
      <c r="K4205" s="35"/>
      <c r="L4205" s="35"/>
      <c r="M4205" s="35"/>
      <c r="N4205" s="35"/>
      <c r="O4205" s="35"/>
      <c r="P4205" s="35"/>
      <c r="Q4205" s="35"/>
      <c r="R4205" s="35"/>
      <c r="S4205" s="35"/>
      <c r="T4205" s="17">
        <f t="shared" si="9389"/>
        <v>50221</v>
      </c>
      <c r="U4205" s="216">
        <f t="shared" si="9383"/>
        <v>2</v>
      </c>
      <c r="V4205" s="216">
        <f t="shared" si="9389"/>
        <v>4200</v>
      </c>
      <c r="W4205" s="16">
        <f t="shared" si="9395"/>
        <v>11.506849315068493</v>
      </c>
      <c r="X4205" s="16" t="e">
        <f>IF(Template!$F$7="Linear interpolation",LinInterp($I$5:$I$22,$G$5:$G$22,W4205),CubicSpline($I$5:$I$22,$G$5:$G$22,W4205))</f>
        <v>#VALUE!</v>
      </c>
      <c r="Y4205" s="221" t="e">
        <f t="shared" si="9384"/>
        <v>#VALUE!</v>
      </c>
      <c r="Z4205" s="221" t="e">
        <f>Y4205/PRODUCT($AA$6:AA4204)</f>
        <v>#VALUE!</v>
      </c>
      <c r="AA4205" s="16" t="e">
        <f t="shared" si="9390"/>
        <v>#VALUE!</v>
      </c>
      <c r="AB4205" s="10" t="e">
        <f t="shared" si="9391"/>
        <v>#VALUE!</v>
      </c>
      <c r="AC4205" s="90">
        <f t="shared" si="9362"/>
        <v>4205</v>
      </c>
      <c r="AD4205" s="17">
        <f t="shared" si="9400"/>
        <v>50198</v>
      </c>
      <c r="AE4205" s="16" t="e">
        <f t="shared" si="9385"/>
        <v>#VALUE!</v>
      </c>
      <c r="AF4205" s="10">
        <f ca="1">IFERROR(AVERAGE(INDIRECT("AE"&amp;AC4205-Template!$F$10+1):INDIRECT("AE"&amp;AC4205)),0)</f>
        <v>0</v>
      </c>
      <c r="AG4205" s="35"/>
      <c r="AH4205" s="86"/>
      <c r="AI4205" s="35"/>
      <c r="AJ4205" s="35"/>
      <c r="AK4205" s="35"/>
      <c r="AL4205" s="35"/>
      <c r="AM4205" s="35"/>
      <c r="AN4205" s="35"/>
      <c r="AO4205" s="35"/>
      <c r="AP4205" s="35"/>
      <c r="AQ4205" s="35"/>
      <c r="AR4205" s="35"/>
      <c r="AS4205" s="35"/>
      <c r="AT4205" s="35"/>
      <c r="AU4205" s="35"/>
      <c r="AV4205" s="35"/>
      <c r="AW4205" s="35"/>
      <c r="AX4205" s="35"/>
      <c r="AY4205" s="35"/>
      <c r="AZ4205" s="17">
        <f t="shared" ref="AZ4205" si="9475">AZ4204+1</f>
        <v>50221</v>
      </c>
      <c r="BA4205" s="216">
        <f t="shared" si="9408"/>
        <v>2</v>
      </c>
      <c r="BB4205" s="216">
        <f t="shared" ref="BB4205" si="9476">BB4204+1</f>
        <v>4200</v>
      </c>
      <c r="BC4205" s="16">
        <f t="shared" si="9410"/>
        <v>11.506849315068493</v>
      </c>
      <c r="BD4205" s="16">
        <f>IF(Template!$F$7="Linear interpolation",LinInterp($AO$5:$AO$18,$AM$5:$AM$18,BC4205),CubicSpline($AO$5:$AO$18,$AM$5:$AM$18,BC4205))</f>
        <v>14.149583326551141</v>
      </c>
      <c r="BE4205" s="221">
        <f t="shared" si="9345"/>
        <v>4.5850962958354646</v>
      </c>
      <c r="BF4205" s="221">
        <f>BE4205/PRODUCT($BG$6:BG4204)</f>
        <v>1.0003622911965224</v>
      </c>
      <c r="BG4205" s="16">
        <f t="shared" si="9411"/>
        <v>1.0003622911965224</v>
      </c>
      <c r="BH4205" s="10">
        <f t="shared" si="9412"/>
        <v>13.223628673068477</v>
      </c>
      <c r="BI4205" s="90"/>
      <c r="BJ4205" s="17">
        <f t="shared" si="9394"/>
        <v>50198</v>
      </c>
      <c r="BK4205" s="16">
        <f t="shared" si="9388"/>
        <v>13.22509506257008</v>
      </c>
      <c r="BL4205" s="10">
        <f ca="1">IFERROR(AVERAGE(INDIRECT("BK"&amp;AC4205-Template!$F$10+1):INDIRECT("BK"&amp;AC4205)),0)</f>
        <v>13.225797145011747</v>
      </c>
      <c r="BM4205" s="35"/>
      <c r="BN4205" s="86"/>
      <c r="BO4205" s="35"/>
      <c r="BP4205" s="35"/>
      <c r="BQ4205" s="35"/>
      <c r="BR4205" s="35"/>
      <c r="BS4205" s="35"/>
      <c r="BT4205" s="35"/>
      <c r="BU4205" s="35"/>
      <c r="BV4205" s="35"/>
      <c r="BW4205" s="35"/>
      <c r="BX4205" s="35"/>
      <c r="BY4205" s="35"/>
      <c r="BZ4205" s="35"/>
      <c r="CA4205" s="35"/>
      <c r="CB4205" s="35"/>
      <c r="CC4205" s="35"/>
      <c r="CD4205" s="35"/>
      <c r="CE4205" s="35"/>
      <c r="CF4205" s="35"/>
      <c r="CG4205" s="35"/>
      <c r="CH4205" s="35"/>
    </row>
    <row r="4206" spans="1:86" ht="15.6" x14ac:dyDescent="0.3">
      <c r="A4206" s="35"/>
      <c r="B4206" s="86"/>
      <c r="C4206" s="35"/>
      <c r="D4206" s="35"/>
      <c r="E4206" s="35"/>
      <c r="F4206" s="35"/>
      <c r="G4206" s="35"/>
      <c r="H4206" s="35"/>
      <c r="I4206" s="35"/>
      <c r="J4206" s="35"/>
      <c r="K4206" s="35"/>
      <c r="L4206" s="35"/>
      <c r="M4206" s="35"/>
      <c r="N4206" s="35"/>
      <c r="O4206" s="35"/>
      <c r="P4206" s="35"/>
      <c r="Q4206" s="35"/>
      <c r="R4206" s="35"/>
      <c r="S4206" s="35"/>
      <c r="T4206" s="17">
        <f t="shared" si="9389"/>
        <v>50222</v>
      </c>
      <c r="U4206" s="216">
        <f t="shared" si="9383"/>
        <v>3</v>
      </c>
      <c r="V4206" s="216">
        <f t="shared" si="9389"/>
        <v>4201</v>
      </c>
      <c r="W4206" s="16">
        <f t="shared" si="9395"/>
        <v>11.509589041095891</v>
      </c>
      <c r="X4206" s="16" t="e">
        <f>IF(Template!$F$7="Linear interpolation",LinInterp($I$5:$I$22,$G$5:$G$22,W4206),CubicSpline($I$5:$I$22,$G$5:$G$22,W4206))</f>
        <v>#VALUE!</v>
      </c>
      <c r="Y4206" s="221" t="e">
        <f t="shared" si="9384"/>
        <v>#VALUE!</v>
      </c>
      <c r="Z4206" s="221" t="e">
        <f>Y4206/PRODUCT($AA$6:AA4205)</f>
        <v>#VALUE!</v>
      </c>
      <c r="AA4206" s="16" t="e">
        <f t="shared" si="9390"/>
        <v>#VALUE!</v>
      </c>
      <c r="AB4206" s="10" t="e">
        <f t="shared" si="9391"/>
        <v>#VALUE!</v>
      </c>
      <c r="AC4206" s="90">
        <f t="shared" si="9362"/>
        <v>4206</v>
      </c>
      <c r="AD4206" s="17">
        <f t="shared" si="9400"/>
        <v>50199</v>
      </c>
      <c r="AE4206" s="16" t="e">
        <f t="shared" si="9385"/>
        <v>#VALUE!</v>
      </c>
      <c r="AF4206" s="10">
        <f ca="1">IFERROR(AVERAGE(INDIRECT("AE"&amp;AC4206-Template!$F$10+1):INDIRECT("AE"&amp;AC4206)),0)</f>
        <v>0</v>
      </c>
      <c r="AG4206" s="35"/>
      <c r="AH4206" s="86"/>
      <c r="AI4206" s="35"/>
      <c r="AJ4206" s="35"/>
      <c r="AK4206" s="35"/>
      <c r="AL4206" s="35"/>
      <c r="AM4206" s="35"/>
      <c r="AN4206" s="35"/>
      <c r="AO4206" s="35"/>
      <c r="AP4206" s="35"/>
      <c r="AQ4206" s="35"/>
      <c r="AR4206" s="35"/>
      <c r="AS4206" s="35"/>
      <c r="AT4206" s="35"/>
      <c r="AU4206" s="35"/>
      <c r="AV4206" s="35"/>
      <c r="AW4206" s="35"/>
      <c r="AX4206" s="35"/>
      <c r="AY4206" s="35"/>
      <c r="AZ4206" s="17">
        <f t="shared" ref="AZ4206" si="9477">AZ4205+1</f>
        <v>50222</v>
      </c>
      <c r="BA4206" s="216">
        <f t="shared" si="9408"/>
        <v>3</v>
      </c>
      <c r="BB4206" s="216">
        <f t="shared" ref="BB4206" si="9478">BB4205+1</f>
        <v>4201</v>
      </c>
      <c r="BC4206" s="16">
        <f t="shared" si="9410"/>
        <v>11.509589041095891</v>
      </c>
      <c r="BD4206" s="16">
        <f>IF(Template!$F$7="Linear interpolation",LinInterp($AO$5:$AO$18,$AM$5:$AM$18,BC4206),CubicSpline($AO$5:$AO$18,$AM$5:$AM$18,BC4206))</f>
        <v>14.149579853904292</v>
      </c>
      <c r="BE4206" s="221">
        <f t="shared" si="9345"/>
        <v>4.5867574282668704</v>
      </c>
      <c r="BF4206" s="221">
        <f>BE4206/PRODUCT($BG$6:BG4205)</f>
        <v>1.0003622895407702</v>
      </c>
      <c r="BG4206" s="16">
        <f t="shared" si="9411"/>
        <v>1.0003622895407702</v>
      </c>
      <c r="BH4206" s="10">
        <f t="shared" si="9412"/>
        <v>13.223568238113103</v>
      </c>
      <c r="BI4206" s="90"/>
      <c r="BJ4206" s="17">
        <f t="shared" si="9394"/>
        <v>50199</v>
      </c>
      <c r="BK4206" s="16">
        <f t="shared" si="9388"/>
        <v>13.224752385773474</v>
      </c>
      <c r="BL4206" s="10">
        <f ca="1">IFERROR(AVERAGE(INDIRECT("BK"&amp;AC4206-Template!$F$10+1):INDIRECT("BK"&amp;AC4206)),0)</f>
        <v>13.225734320620205</v>
      </c>
      <c r="BM4206" s="35"/>
      <c r="BN4206" s="86"/>
      <c r="BO4206" s="35"/>
      <c r="BP4206" s="35"/>
      <c r="BQ4206" s="35"/>
      <c r="BR4206" s="35"/>
      <c r="BS4206" s="35"/>
      <c r="BT4206" s="35"/>
      <c r="BU4206" s="35"/>
      <c r="BV4206" s="35"/>
      <c r="BW4206" s="35"/>
      <c r="BX4206" s="35"/>
      <c r="BY4206" s="35"/>
      <c r="BZ4206" s="35"/>
      <c r="CA4206" s="35"/>
      <c r="CB4206" s="35"/>
      <c r="CC4206" s="35"/>
      <c r="CD4206" s="35"/>
      <c r="CE4206" s="35"/>
      <c r="CF4206" s="35"/>
      <c r="CG4206" s="35"/>
      <c r="CH4206" s="35"/>
    </row>
    <row r="4207" spans="1:86" ht="15.6" x14ac:dyDescent="0.3">
      <c r="A4207" s="35"/>
      <c r="B4207" s="86"/>
      <c r="C4207" s="35"/>
      <c r="D4207" s="35"/>
      <c r="E4207" s="35"/>
      <c r="F4207" s="35"/>
      <c r="G4207" s="35"/>
      <c r="H4207" s="35"/>
      <c r="I4207" s="35"/>
      <c r="J4207" s="35"/>
      <c r="K4207" s="35"/>
      <c r="L4207" s="35"/>
      <c r="M4207" s="35"/>
      <c r="N4207" s="35"/>
      <c r="O4207" s="35"/>
      <c r="P4207" s="35"/>
      <c r="Q4207" s="35"/>
      <c r="R4207" s="35"/>
      <c r="S4207" s="35"/>
      <c r="T4207" s="17">
        <f t="shared" si="9389"/>
        <v>50223</v>
      </c>
      <c r="U4207" s="216">
        <f t="shared" si="9383"/>
        <v>4</v>
      </c>
      <c r="V4207" s="216">
        <f t="shared" si="9389"/>
        <v>4202</v>
      </c>
      <c r="W4207" s="16">
        <f t="shared" si="9395"/>
        <v>11.512328767123288</v>
      </c>
      <c r="X4207" s="16" t="e">
        <f>IF(Template!$F$7="Linear interpolation",LinInterp($I$5:$I$22,$G$5:$G$22,W4207),CubicSpline($I$5:$I$22,$G$5:$G$22,W4207))</f>
        <v>#VALUE!</v>
      </c>
      <c r="Y4207" s="221" t="e">
        <f t="shared" si="9384"/>
        <v>#VALUE!</v>
      </c>
      <c r="Z4207" s="221" t="e">
        <f>Y4207/PRODUCT($AA$6:AA4206)</f>
        <v>#VALUE!</v>
      </c>
      <c r="AA4207" s="16" t="e">
        <f t="shared" si="9390"/>
        <v>#VALUE!</v>
      </c>
      <c r="AB4207" s="10" t="e">
        <f t="shared" si="9391"/>
        <v>#VALUE!</v>
      </c>
      <c r="AC4207" s="90">
        <f t="shared" si="9362"/>
        <v>4207</v>
      </c>
      <c r="AD4207" s="17">
        <f t="shared" si="9400"/>
        <v>50200</v>
      </c>
      <c r="AE4207" s="16" t="e">
        <f t="shared" si="9385"/>
        <v>#VALUE!</v>
      </c>
      <c r="AF4207" s="10">
        <f ca="1">IFERROR(AVERAGE(INDIRECT("AE"&amp;AC4207-Template!$F$10+1):INDIRECT("AE"&amp;AC4207)),0)</f>
        <v>0</v>
      </c>
      <c r="AG4207" s="35"/>
      <c r="AH4207" s="86"/>
      <c r="AI4207" s="35"/>
      <c r="AJ4207" s="35"/>
      <c r="AK4207" s="35"/>
      <c r="AL4207" s="35"/>
      <c r="AM4207" s="35"/>
      <c r="AN4207" s="35"/>
      <c r="AO4207" s="35"/>
      <c r="AP4207" s="35"/>
      <c r="AQ4207" s="35"/>
      <c r="AR4207" s="35"/>
      <c r="AS4207" s="35"/>
      <c r="AT4207" s="35"/>
      <c r="AU4207" s="35"/>
      <c r="AV4207" s="35"/>
      <c r="AW4207" s="35"/>
      <c r="AX4207" s="35"/>
      <c r="AY4207" s="35"/>
      <c r="AZ4207" s="17">
        <f t="shared" ref="AZ4207" si="9479">AZ4206+1</f>
        <v>50223</v>
      </c>
      <c r="BA4207" s="216">
        <f t="shared" si="9408"/>
        <v>4</v>
      </c>
      <c r="BB4207" s="216">
        <f t="shared" ref="BB4207" si="9480">BB4206+1</f>
        <v>4202</v>
      </c>
      <c r="BC4207" s="16">
        <f t="shared" si="9410"/>
        <v>11.512328767123288</v>
      </c>
      <c r="BD4207" s="16">
        <f>IF(Template!$F$7="Linear interpolation",LinInterp($AO$5:$AO$18,$AM$5:$AM$18,BC4207),CubicSpline($AO$5:$AO$18,$AM$5:$AM$18,BC4207))</f>
        <v>14.149576366461481</v>
      </c>
      <c r="BE4207" s="221">
        <f t="shared" si="9345"/>
        <v>4.5884191548973563</v>
      </c>
      <c r="BF4207" s="221">
        <f>BE4207/PRODUCT($BG$6:BG4206)</f>
        <v>1.0003622878812481</v>
      </c>
      <c r="BG4207" s="16">
        <f t="shared" si="9411"/>
        <v>1.0003622878812481</v>
      </c>
      <c r="BH4207" s="10">
        <f t="shared" si="9412"/>
        <v>13.223507665557355</v>
      </c>
      <c r="BI4207" s="90"/>
      <c r="BJ4207" s="17">
        <f t="shared" si="9394"/>
        <v>50200</v>
      </c>
      <c r="BK4207" s="16">
        <f t="shared" si="9388"/>
        <v>13.224866159822991</v>
      </c>
      <c r="BL4207" s="10">
        <f ca="1">IFERROR(AVERAGE(INDIRECT("BK"&amp;AC4207-Template!$F$10+1):INDIRECT("BK"&amp;AC4207)),0)</f>
        <v>13.225675288696982</v>
      </c>
      <c r="BM4207" s="35"/>
      <c r="BN4207" s="86"/>
      <c r="BO4207" s="35"/>
      <c r="BP4207" s="35"/>
      <c r="BQ4207" s="35"/>
      <c r="BR4207" s="35"/>
      <c r="BS4207" s="35"/>
      <c r="BT4207" s="35"/>
      <c r="BU4207" s="35"/>
      <c r="BV4207" s="35"/>
      <c r="BW4207" s="35"/>
      <c r="BX4207" s="35"/>
      <c r="BY4207" s="35"/>
      <c r="BZ4207" s="35"/>
      <c r="CA4207" s="35"/>
      <c r="CB4207" s="35"/>
      <c r="CC4207" s="35"/>
      <c r="CD4207" s="35"/>
      <c r="CE4207" s="35"/>
      <c r="CF4207" s="35"/>
      <c r="CG4207" s="35"/>
      <c r="CH4207" s="35"/>
    </row>
    <row r="4208" spans="1:86" ht="15.6" x14ac:dyDescent="0.3">
      <c r="A4208" s="35"/>
      <c r="B4208" s="86"/>
      <c r="C4208" s="35"/>
      <c r="D4208" s="35"/>
      <c r="E4208" s="35"/>
      <c r="F4208" s="35"/>
      <c r="G4208" s="35"/>
      <c r="H4208" s="35"/>
      <c r="I4208" s="35"/>
      <c r="J4208" s="35"/>
      <c r="K4208" s="35"/>
      <c r="L4208" s="35"/>
      <c r="M4208" s="35"/>
      <c r="N4208" s="35"/>
      <c r="O4208" s="35"/>
      <c r="P4208" s="35"/>
      <c r="Q4208" s="35"/>
      <c r="R4208" s="35"/>
      <c r="S4208" s="35"/>
      <c r="T4208" s="17">
        <f t="shared" si="9389"/>
        <v>50224</v>
      </c>
      <c r="U4208" s="216">
        <f t="shared" si="9383"/>
        <v>5</v>
      </c>
      <c r="V4208" s="216">
        <f t="shared" si="9389"/>
        <v>4203</v>
      </c>
      <c r="W4208" s="16">
        <f t="shared" si="9395"/>
        <v>11.515068493150684</v>
      </c>
      <c r="X4208" s="16" t="e">
        <f>IF(Template!$F$7="Linear interpolation",LinInterp($I$5:$I$22,$G$5:$G$22,W4208),CubicSpline($I$5:$I$22,$G$5:$G$22,W4208))</f>
        <v>#VALUE!</v>
      </c>
      <c r="Y4208" s="221" t="e">
        <f t="shared" si="9384"/>
        <v>#VALUE!</v>
      </c>
      <c r="Z4208" s="221" t="e">
        <f>Y4208/PRODUCT($AA$6:AA4207)</f>
        <v>#VALUE!</v>
      </c>
      <c r="AA4208" s="16" t="e">
        <f t="shared" si="9390"/>
        <v>#VALUE!</v>
      </c>
      <c r="AB4208" s="10" t="e">
        <f t="shared" si="9391"/>
        <v>#VALUE!</v>
      </c>
      <c r="AC4208" s="90">
        <f t="shared" si="9362"/>
        <v>4208</v>
      </c>
      <c r="AD4208" s="17">
        <f t="shared" si="9400"/>
        <v>50201</v>
      </c>
      <c r="AE4208" s="16" t="e">
        <f t="shared" si="9385"/>
        <v>#VALUE!</v>
      </c>
      <c r="AF4208" s="10">
        <f ca="1">IFERROR(AVERAGE(INDIRECT("AE"&amp;AC4208-Template!$F$10+1):INDIRECT("AE"&amp;AC4208)),0)</f>
        <v>0</v>
      </c>
      <c r="AG4208" s="35"/>
      <c r="AH4208" s="86"/>
      <c r="AI4208" s="35"/>
      <c r="AJ4208" s="35"/>
      <c r="AK4208" s="35"/>
      <c r="AL4208" s="35"/>
      <c r="AM4208" s="35"/>
      <c r="AN4208" s="35"/>
      <c r="AO4208" s="35"/>
      <c r="AP4208" s="35"/>
      <c r="AQ4208" s="35"/>
      <c r="AR4208" s="35"/>
      <c r="AS4208" s="35"/>
      <c r="AT4208" s="35"/>
      <c r="AU4208" s="35"/>
      <c r="AV4208" s="35"/>
      <c r="AW4208" s="35"/>
      <c r="AX4208" s="35"/>
      <c r="AY4208" s="35"/>
      <c r="AZ4208" s="17">
        <f t="shared" ref="AZ4208" si="9481">AZ4207+1</f>
        <v>50224</v>
      </c>
      <c r="BA4208" s="216">
        <f t="shared" si="9408"/>
        <v>5</v>
      </c>
      <c r="BB4208" s="216">
        <f t="shared" ref="BB4208" si="9482">BB4207+1</f>
        <v>4203</v>
      </c>
      <c r="BC4208" s="16">
        <f t="shared" si="9410"/>
        <v>11.515068493150684</v>
      </c>
      <c r="BD4208" s="16">
        <f>IF(Template!$F$7="Linear interpolation",LinInterp($AO$5:$AO$18,$AM$5:$AM$18,BC4208),CubicSpline($AO$5:$AO$18,$AM$5:$AM$18,BC4208))</f>
        <v>14.149572864195859</v>
      </c>
      <c r="BE4208" s="221">
        <f t="shared" si="9345"/>
        <v>4.5900814759193471</v>
      </c>
      <c r="BF4208" s="221">
        <f>BE4208/PRODUCT($BG$6:BG4207)</f>
        <v>1.0003622862179486</v>
      </c>
      <c r="BG4208" s="16">
        <f t="shared" si="9411"/>
        <v>1.0003622862179486</v>
      </c>
      <c r="BH4208" s="10">
        <f t="shared" si="9412"/>
        <v>13.223446955125674</v>
      </c>
      <c r="BI4208" s="90"/>
      <c r="BJ4208" s="17">
        <f t="shared" si="9394"/>
        <v>50201</v>
      </c>
      <c r="BK4208" s="16">
        <f t="shared" si="9388"/>
        <v>13.224808595348581</v>
      </c>
      <c r="BL4208" s="10">
        <f ca="1">IFERROR(AVERAGE(INDIRECT("BK"&amp;AC4208-Template!$F$10+1):INDIRECT("BK"&amp;AC4208)),0)</f>
        <v>13.225625009767221</v>
      </c>
      <c r="BM4208" s="35"/>
      <c r="BN4208" s="86"/>
      <c r="BO4208" s="35"/>
      <c r="BP4208" s="35"/>
      <c r="BQ4208" s="35"/>
      <c r="BR4208" s="35"/>
      <c r="BS4208" s="35"/>
      <c r="BT4208" s="35"/>
      <c r="BU4208" s="35"/>
      <c r="BV4208" s="35"/>
      <c r="BW4208" s="35"/>
      <c r="BX4208" s="35"/>
      <c r="BY4208" s="35"/>
      <c r="BZ4208" s="35"/>
      <c r="CA4208" s="35"/>
      <c r="CB4208" s="35"/>
      <c r="CC4208" s="35"/>
      <c r="CD4208" s="35"/>
      <c r="CE4208" s="35"/>
      <c r="CF4208" s="35"/>
      <c r="CG4208" s="35"/>
      <c r="CH4208" s="35"/>
    </row>
    <row r="4209" spans="1:86" ht="15.6" x14ac:dyDescent="0.3">
      <c r="A4209" s="35"/>
      <c r="B4209" s="86"/>
      <c r="C4209" s="35"/>
      <c r="D4209" s="35"/>
      <c r="E4209" s="35"/>
      <c r="F4209" s="35"/>
      <c r="G4209" s="35"/>
      <c r="H4209" s="35"/>
      <c r="I4209" s="35"/>
      <c r="J4209" s="35"/>
      <c r="K4209" s="35"/>
      <c r="L4209" s="35"/>
      <c r="M4209" s="35"/>
      <c r="N4209" s="35"/>
      <c r="O4209" s="35"/>
      <c r="P4209" s="35"/>
      <c r="Q4209" s="35"/>
      <c r="R4209" s="35"/>
      <c r="S4209" s="35"/>
      <c r="T4209" s="17">
        <f t="shared" si="9389"/>
        <v>50225</v>
      </c>
      <c r="U4209" s="216">
        <f t="shared" si="9383"/>
        <v>6</v>
      </c>
      <c r="V4209" s="216">
        <f t="shared" si="9389"/>
        <v>4204</v>
      </c>
      <c r="W4209" s="16">
        <f t="shared" si="9395"/>
        <v>11.517808219178082</v>
      </c>
      <c r="X4209" s="16" t="e">
        <f>IF(Template!$F$7="Linear interpolation",LinInterp($I$5:$I$22,$G$5:$G$22,W4209),CubicSpline($I$5:$I$22,$G$5:$G$22,W4209))</f>
        <v>#VALUE!</v>
      </c>
      <c r="Y4209" s="221" t="e">
        <f t="shared" si="9384"/>
        <v>#VALUE!</v>
      </c>
      <c r="Z4209" s="221" t="e">
        <f>Y4209/PRODUCT($AA$6:AA4208)</f>
        <v>#VALUE!</v>
      </c>
      <c r="AA4209" s="16" t="e">
        <f t="shared" si="9390"/>
        <v>#VALUE!</v>
      </c>
      <c r="AB4209" s="10" t="e">
        <f t="shared" si="9391"/>
        <v>#VALUE!</v>
      </c>
      <c r="AC4209" s="90">
        <f t="shared" si="9362"/>
        <v>4209</v>
      </c>
      <c r="AD4209" s="17">
        <f t="shared" si="9400"/>
        <v>50202</v>
      </c>
      <c r="AE4209" s="16" t="e">
        <f t="shared" si="9385"/>
        <v>#VALUE!</v>
      </c>
      <c r="AF4209" s="10">
        <f ca="1">IFERROR(AVERAGE(INDIRECT("AE"&amp;AC4209-Template!$F$10+1):INDIRECT("AE"&amp;AC4209)),0)</f>
        <v>0</v>
      </c>
      <c r="AG4209" s="35"/>
      <c r="AH4209" s="86"/>
      <c r="AI4209" s="35"/>
      <c r="AJ4209" s="35"/>
      <c r="AK4209" s="35"/>
      <c r="AL4209" s="35"/>
      <c r="AM4209" s="35"/>
      <c r="AN4209" s="35"/>
      <c r="AO4209" s="35"/>
      <c r="AP4209" s="35"/>
      <c r="AQ4209" s="35"/>
      <c r="AR4209" s="35"/>
      <c r="AS4209" s="35"/>
      <c r="AT4209" s="35"/>
      <c r="AU4209" s="35"/>
      <c r="AV4209" s="35"/>
      <c r="AW4209" s="35"/>
      <c r="AX4209" s="35"/>
      <c r="AY4209" s="35"/>
      <c r="AZ4209" s="17">
        <f t="shared" ref="AZ4209" si="9483">AZ4208+1</f>
        <v>50225</v>
      </c>
      <c r="BA4209" s="216">
        <f t="shared" si="9408"/>
        <v>6</v>
      </c>
      <c r="BB4209" s="216">
        <f t="shared" ref="BB4209" si="9484">BB4208+1</f>
        <v>4204</v>
      </c>
      <c r="BC4209" s="16">
        <f t="shared" si="9410"/>
        <v>11.517808219178082</v>
      </c>
      <c r="BD4209" s="16">
        <f>IF(Template!$F$7="Linear interpolation",LinInterp($AO$5:$AO$18,$AM$5:$AM$18,BC4209),CubicSpline($AO$5:$AO$18,$AM$5:$AM$18,BC4209))</f>
        <v>14.149569347080568</v>
      </c>
      <c r="BE4209" s="221">
        <f t="shared" si="9345"/>
        <v>4.5917443915252933</v>
      </c>
      <c r="BF4209" s="221">
        <f>BE4209/PRODUCT($BG$6:BG4208)</f>
        <v>1.0003622845508671</v>
      </c>
      <c r="BG4209" s="16">
        <f t="shared" si="9411"/>
        <v>1.0003622862179486</v>
      </c>
      <c r="BH4209" s="10">
        <f t="shared" si="9412"/>
        <v>13.223446955125674</v>
      </c>
      <c r="BI4209" s="90"/>
      <c r="BJ4209" s="17">
        <f t="shared" si="9394"/>
        <v>50202</v>
      </c>
      <c r="BK4209" s="16">
        <f t="shared" si="9388"/>
        <v>13.224750894927141</v>
      </c>
      <c r="BL4209" s="10">
        <f ca="1">IFERROR(AVERAGE(INDIRECT("BK"&amp;AC4209-Template!$F$10+1):INDIRECT("BK"&amp;AC4209)),0)</f>
        <v>13.225569264977137</v>
      </c>
      <c r="BM4209" s="35"/>
      <c r="BN4209" s="86"/>
      <c r="BO4209" s="35"/>
      <c r="BP4209" s="35"/>
      <c r="BQ4209" s="35"/>
      <c r="BR4209" s="35"/>
      <c r="BS4209" s="35"/>
      <c r="BT4209" s="35"/>
      <c r="BU4209" s="35"/>
      <c r="BV4209" s="35"/>
      <c r="BW4209" s="35"/>
      <c r="BX4209" s="35"/>
      <c r="BY4209" s="35"/>
      <c r="BZ4209" s="35"/>
      <c r="CA4209" s="35"/>
      <c r="CB4209" s="35"/>
      <c r="CC4209" s="35"/>
      <c r="CD4209" s="35"/>
      <c r="CE4209" s="35"/>
      <c r="CF4209" s="35"/>
      <c r="CG4209" s="35"/>
      <c r="CH4209" s="35"/>
    </row>
    <row r="4210" spans="1:86" ht="15.6" x14ac:dyDescent="0.3">
      <c r="A4210" s="35"/>
      <c r="B4210" s="86"/>
      <c r="C4210" s="35"/>
      <c r="D4210" s="35"/>
      <c r="E4210" s="35"/>
      <c r="F4210" s="35"/>
      <c r="G4210" s="35"/>
      <c r="H4210" s="35"/>
      <c r="I4210" s="35"/>
      <c r="J4210" s="35"/>
      <c r="K4210" s="35"/>
      <c r="L4210" s="35"/>
      <c r="M4210" s="35"/>
      <c r="N4210" s="35"/>
      <c r="O4210" s="35"/>
      <c r="P4210" s="35"/>
      <c r="Q4210" s="35"/>
      <c r="R4210" s="35"/>
      <c r="S4210" s="35"/>
      <c r="T4210" s="17">
        <f t="shared" si="9389"/>
        <v>50226</v>
      </c>
      <c r="U4210" s="216">
        <f t="shared" si="9383"/>
        <v>7</v>
      </c>
      <c r="V4210" s="216">
        <f t="shared" si="9389"/>
        <v>4205</v>
      </c>
      <c r="W4210" s="16">
        <f t="shared" si="9395"/>
        <v>11.520547945205479</v>
      </c>
      <c r="X4210" s="16" t="e">
        <f>IF(Template!$F$7="Linear interpolation",LinInterp($I$5:$I$22,$G$5:$G$22,W4210),CubicSpline($I$5:$I$22,$G$5:$G$22,W4210))</f>
        <v>#VALUE!</v>
      </c>
      <c r="Y4210" s="221" t="e">
        <f t="shared" si="9384"/>
        <v>#VALUE!</v>
      </c>
      <c r="Z4210" s="221" t="e">
        <f>Y4210/PRODUCT($AA$6:AA4209)</f>
        <v>#VALUE!</v>
      </c>
      <c r="AA4210" s="16" t="e">
        <f t="shared" si="9390"/>
        <v>#VALUE!</v>
      </c>
      <c r="AB4210" s="10" t="e">
        <f t="shared" si="9391"/>
        <v>#VALUE!</v>
      </c>
      <c r="AC4210" s="90">
        <f t="shared" si="9362"/>
        <v>4210</v>
      </c>
      <c r="AD4210" s="17">
        <f t="shared" si="9400"/>
        <v>50203</v>
      </c>
      <c r="AE4210" s="16" t="e">
        <f t="shared" si="9385"/>
        <v>#VALUE!</v>
      </c>
      <c r="AF4210" s="10">
        <f ca="1">IFERROR(AVERAGE(INDIRECT("AE"&amp;AC4210-Template!$F$10+1):INDIRECT("AE"&amp;AC4210)),0)</f>
        <v>0</v>
      </c>
      <c r="AG4210" s="35"/>
      <c r="AH4210" s="86"/>
      <c r="AI4210" s="35"/>
      <c r="AJ4210" s="35"/>
      <c r="AK4210" s="35"/>
      <c r="AL4210" s="35"/>
      <c r="AM4210" s="35"/>
      <c r="AN4210" s="35"/>
      <c r="AO4210" s="35"/>
      <c r="AP4210" s="35"/>
      <c r="AQ4210" s="35"/>
      <c r="AR4210" s="35"/>
      <c r="AS4210" s="35"/>
      <c r="AT4210" s="35"/>
      <c r="AU4210" s="35"/>
      <c r="AV4210" s="35"/>
      <c r="AW4210" s="35"/>
      <c r="AX4210" s="35"/>
      <c r="AY4210" s="35"/>
      <c r="AZ4210" s="17">
        <f t="shared" ref="AZ4210" si="9485">AZ4209+1</f>
        <v>50226</v>
      </c>
      <c r="BA4210" s="216">
        <f t="shared" si="9408"/>
        <v>7</v>
      </c>
      <c r="BB4210" s="216">
        <f t="shared" ref="BB4210" si="9486">BB4209+1</f>
        <v>4205</v>
      </c>
      <c r="BC4210" s="16">
        <f t="shared" si="9410"/>
        <v>11.520547945205479</v>
      </c>
      <c r="BD4210" s="16">
        <f>IF(Template!$F$7="Linear interpolation",LinInterp($AO$5:$AO$18,$AM$5:$AM$18,BC4210),CubicSpline($AO$5:$AO$18,$AM$5:$AM$18,BC4210))</f>
        <v>14.14956581508876</v>
      </c>
      <c r="BE4210" s="221">
        <f t="shared" si="9345"/>
        <v>4.5934079019077227</v>
      </c>
      <c r="BF4210" s="221">
        <f>BE4210/PRODUCT($BG$6:BG4209)</f>
        <v>1.0003622812129278</v>
      </c>
      <c r="BG4210" s="16">
        <f t="shared" si="9411"/>
        <v>1.0003622862179486</v>
      </c>
      <c r="BH4210" s="10">
        <f t="shared" si="9412"/>
        <v>13.223446955125674</v>
      </c>
      <c r="BI4210" s="90"/>
      <c r="BJ4210" s="17">
        <f t="shared" si="9394"/>
        <v>50203</v>
      </c>
      <c r="BK4210" s="16">
        <f t="shared" si="9388"/>
        <v>13.224693058858538</v>
      </c>
      <c r="BL4210" s="10">
        <f ca="1">IFERROR(AVERAGE(INDIRECT("BK"&amp;AC4210-Template!$F$10+1):INDIRECT("BK"&amp;AC4210)),0)</f>
        <v>13.225513385719925</v>
      </c>
      <c r="BM4210" s="35"/>
      <c r="BN4210" s="86"/>
      <c r="BO4210" s="35"/>
      <c r="BP4210" s="35"/>
      <c r="BQ4210" s="35"/>
      <c r="BR4210" s="35"/>
      <c r="BS4210" s="35"/>
      <c r="BT4210" s="35"/>
      <c r="BU4210" s="35"/>
      <c r="BV4210" s="35"/>
      <c r="BW4210" s="35"/>
      <c r="BX4210" s="35"/>
      <c r="BY4210" s="35"/>
      <c r="BZ4210" s="35"/>
      <c r="CA4210" s="35"/>
      <c r="CB4210" s="35"/>
      <c r="CC4210" s="35"/>
      <c r="CD4210" s="35"/>
      <c r="CE4210" s="35"/>
      <c r="CF4210" s="35"/>
      <c r="CG4210" s="35"/>
      <c r="CH4210" s="35"/>
    </row>
    <row r="4211" spans="1:86" ht="15.6" x14ac:dyDescent="0.3">
      <c r="A4211" s="35"/>
      <c r="B4211" s="86"/>
      <c r="C4211" s="35"/>
      <c r="D4211" s="35"/>
      <c r="E4211" s="35"/>
      <c r="F4211" s="35"/>
      <c r="G4211" s="35"/>
      <c r="H4211" s="35"/>
      <c r="I4211" s="35"/>
      <c r="J4211" s="35"/>
      <c r="K4211" s="35"/>
      <c r="L4211" s="35"/>
      <c r="M4211" s="35"/>
      <c r="N4211" s="35"/>
      <c r="O4211" s="35"/>
      <c r="P4211" s="35"/>
      <c r="Q4211" s="35"/>
      <c r="R4211" s="35"/>
      <c r="S4211" s="35"/>
      <c r="T4211" s="17">
        <f t="shared" si="9389"/>
        <v>50227</v>
      </c>
      <c r="U4211" s="216">
        <f t="shared" si="9383"/>
        <v>1</v>
      </c>
      <c r="V4211" s="216">
        <f t="shared" si="9389"/>
        <v>4206</v>
      </c>
      <c r="W4211" s="16">
        <f t="shared" si="9395"/>
        <v>11.523287671232877</v>
      </c>
      <c r="X4211" s="16" t="e">
        <f>IF(Template!$F$7="Linear interpolation",LinInterp($I$5:$I$22,$G$5:$G$22,W4211),CubicSpline($I$5:$I$22,$G$5:$G$22,W4211))</f>
        <v>#VALUE!</v>
      </c>
      <c r="Y4211" s="221" t="e">
        <f t="shared" si="9384"/>
        <v>#VALUE!</v>
      </c>
      <c r="Z4211" s="221" t="e">
        <f>Y4211/PRODUCT($AA$6:AA4210)</f>
        <v>#VALUE!</v>
      </c>
      <c r="AA4211" s="16" t="e">
        <f t="shared" si="9390"/>
        <v>#VALUE!</v>
      </c>
      <c r="AB4211" s="10" t="e">
        <f t="shared" si="9391"/>
        <v>#VALUE!</v>
      </c>
      <c r="AC4211" s="90">
        <f t="shared" si="9362"/>
        <v>4211</v>
      </c>
      <c r="AD4211" s="17">
        <f t="shared" si="9400"/>
        <v>50204</v>
      </c>
      <c r="AE4211" s="16" t="e">
        <f t="shared" si="9385"/>
        <v>#VALUE!</v>
      </c>
      <c r="AF4211" s="10">
        <f ca="1">IFERROR(AVERAGE(INDIRECT("AE"&amp;AC4211-Template!$F$10+1):INDIRECT("AE"&amp;AC4211)),0)</f>
        <v>0</v>
      </c>
      <c r="AG4211" s="35"/>
      <c r="AH4211" s="86"/>
      <c r="AI4211" s="35"/>
      <c r="AJ4211" s="35"/>
      <c r="AK4211" s="35"/>
      <c r="AL4211" s="35"/>
      <c r="AM4211" s="35"/>
      <c r="AN4211" s="35"/>
      <c r="AO4211" s="35"/>
      <c r="AP4211" s="35"/>
      <c r="AQ4211" s="35"/>
      <c r="AR4211" s="35"/>
      <c r="AS4211" s="35"/>
      <c r="AT4211" s="35"/>
      <c r="AU4211" s="35"/>
      <c r="AV4211" s="35"/>
      <c r="AW4211" s="35"/>
      <c r="AX4211" s="35"/>
      <c r="AY4211" s="35"/>
      <c r="AZ4211" s="17">
        <f t="shared" ref="AZ4211" si="9487">AZ4210+1</f>
        <v>50227</v>
      </c>
      <c r="BA4211" s="216">
        <f t="shared" si="9408"/>
        <v>1</v>
      </c>
      <c r="BB4211" s="216">
        <f t="shared" ref="BB4211" si="9488">BB4210+1</f>
        <v>4206</v>
      </c>
      <c r="BC4211" s="16">
        <f t="shared" si="9410"/>
        <v>11.523287671232877</v>
      </c>
      <c r="BD4211" s="16">
        <f>IF(Template!$F$7="Linear interpolation",LinInterp($AO$5:$AO$18,$AM$5:$AM$18,BC4211),CubicSpline($AO$5:$AO$18,$AM$5:$AM$18,BC4211))</f>
        <v>14.149562268193579</v>
      </c>
      <c r="BE4211" s="221">
        <f t="shared" ref="BE4211:BE4274" si="9489">(1+(BD4211/100))^BC4211</f>
        <v>4.5950720072591729</v>
      </c>
      <c r="BF4211" s="221">
        <f>BE4211/PRODUCT($BG$6:BG4210)</f>
        <v>1.0003622762003472</v>
      </c>
      <c r="BG4211" s="16">
        <f t="shared" si="9411"/>
        <v>1.0003622762003472</v>
      </c>
      <c r="BH4211" s="10">
        <f t="shared" si="9412"/>
        <v>13.223081312674022</v>
      </c>
      <c r="BI4211" s="90"/>
      <c r="BJ4211" s="17">
        <f t="shared" si="9394"/>
        <v>50204</v>
      </c>
      <c r="BK4211" s="16">
        <f t="shared" si="9388"/>
        <v>13.224693058858538</v>
      </c>
      <c r="BL4211" s="10">
        <f ca="1">IFERROR(AVERAGE(INDIRECT("BK"&amp;AC4211-Template!$F$10+1):INDIRECT("BK"&amp;AC4211)),0)</f>
        <v>13.225459304298312</v>
      </c>
      <c r="BM4211" s="35"/>
      <c r="BN4211" s="86"/>
      <c r="BO4211" s="35"/>
      <c r="BP4211" s="35"/>
      <c r="BQ4211" s="35"/>
      <c r="BR4211" s="35"/>
      <c r="BS4211" s="35"/>
      <c r="BT4211" s="35"/>
      <c r="BU4211" s="35"/>
      <c r="BV4211" s="35"/>
      <c r="BW4211" s="35"/>
      <c r="BX4211" s="35"/>
      <c r="BY4211" s="35"/>
      <c r="BZ4211" s="35"/>
      <c r="CA4211" s="35"/>
      <c r="CB4211" s="35"/>
      <c r="CC4211" s="35"/>
      <c r="CD4211" s="35"/>
      <c r="CE4211" s="35"/>
      <c r="CF4211" s="35"/>
      <c r="CG4211" s="35"/>
      <c r="CH4211" s="35"/>
    </row>
    <row r="4212" spans="1:86" ht="15.6" x14ac:dyDescent="0.3">
      <c r="A4212" s="35"/>
      <c r="B4212" s="86"/>
      <c r="C4212" s="35"/>
      <c r="D4212" s="35"/>
      <c r="E4212" s="35"/>
      <c r="F4212" s="35"/>
      <c r="G4212" s="35"/>
      <c r="H4212" s="35"/>
      <c r="I4212" s="35"/>
      <c r="J4212" s="35"/>
      <c r="K4212" s="35"/>
      <c r="L4212" s="35"/>
      <c r="M4212" s="35"/>
      <c r="N4212" s="35"/>
      <c r="O4212" s="35"/>
      <c r="P4212" s="35"/>
      <c r="Q4212" s="35"/>
      <c r="R4212" s="35"/>
      <c r="S4212" s="35"/>
      <c r="T4212" s="17">
        <f t="shared" si="9389"/>
        <v>50228</v>
      </c>
      <c r="U4212" s="216">
        <f t="shared" si="9383"/>
        <v>2</v>
      </c>
      <c r="V4212" s="216">
        <f t="shared" si="9389"/>
        <v>4207</v>
      </c>
      <c r="W4212" s="16">
        <f t="shared" si="9395"/>
        <v>11.526027397260274</v>
      </c>
      <c r="X4212" s="16" t="e">
        <f>IF(Template!$F$7="Linear interpolation",LinInterp($I$5:$I$22,$G$5:$G$22,W4212),CubicSpline($I$5:$I$22,$G$5:$G$22,W4212))</f>
        <v>#VALUE!</v>
      </c>
      <c r="Y4212" s="221" t="e">
        <f t="shared" si="9384"/>
        <v>#VALUE!</v>
      </c>
      <c r="Z4212" s="221" t="e">
        <f>Y4212/PRODUCT($AA$6:AA4211)</f>
        <v>#VALUE!</v>
      </c>
      <c r="AA4212" s="16" t="e">
        <f t="shared" si="9390"/>
        <v>#VALUE!</v>
      </c>
      <c r="AB4212" s="10" t="e">
        <f t="shared" si="9391"/>
        <v>#VALUE!</v>
      </c>
      <c r="AC4212" s="90">
        <f t="shared" si="9362"/>
        <v>4212</v>
      </c>
      <c r="AD4212" s="17">
        <f t="shared" si="9400"/>
        <v>50205</v>
      </c>
      <c r="AE4212" s="16" t="e">
        <f t="shared" si="9385"/>
        <v>#VALUE!</v>
      </c>
      <c r="AF4212" s="10">
        <f ca="1">IFERROR(AVERAGE(INDIRECT("AE"&amp;AC4212-Template!$F$10+1):INDIRECT("AE"&amp;AC4212)),0)</f>
        <v>0</v>
      </c>
      <c r="AG4212" s="35"/>
      <c r="AH4212" s="86"/>
      <c r="AI4212" s="35"/>
      <c r="AJ4212" s="35"/>
      <c r="AK4212" s="35"/>
      <c r="AL4212" s="35"/>
      <c r="AM4212" s="35"/>
      <c r="AN4212" s="35"/>
      <c r="AO4212" s="35"/>
      <c r="AP4212" s="35"/>
      <c r="AQ4212" s="35"/>
      <c r="AR4212" s="35"/>
      <c r="AS4212" s="35"/>
      <c r="AT4212" s="35"/>
      <c r="AU4212" s="35"/>
      <c r="AV4212" s="35"/>
      <c r="AW4212" s="35"/>
      <c r="AX4212" s="35"/>
      <c r="AY4212" s="35"/>
      <c r="AZ4212" s="17">
        <f t="shared" ref="AZ4212" si="9490">AZ4211+1</f>
        <v>50228</v>
      </c>
      <c r="BA4212" s="216">
        <f t="shared" si="9408"/>
        <v>2</v>
      </c>
      <c r="BB4212" s="216">
        <f t="shared" ref="BB4212" si="9491">BB4211+1</f>
        <v>4207</v>
      </c>
      <c r="BC4212" s="16">
        <f t="shared" si="9410"/>
        <v>11.526027397260274</v>
      </c>
      <c r="BD4212" s="16">
        <f>IF(Template!$F$7="Linear interpolation",LinInterp($AO$5:$AO$18,$AM$5:$AM$18,BC4212),CubicSpline($AO$5:$AO$18,$AM$5:$AM$18,BC4212))</f>
        <v>14.149558706368172</v>
      </c>
      <c r="BE4212" s="221">
        <f t="shared" si="9489"/>
        <v>4.5967367077722088</v>
      </c>
      <c r="BF4212" s="221">
        <f>BE4212/PRODUCT($BG$6:BG4211)</f>
        <v>1.000362279526938</v>
      </c>
      <c r="BG4212" s="16">
        <f t="shared" si="9411"/>
        <v>1.000362279526938</v>
      </c>
      <c r="BH4212" s="10">
        <f t="shared" si="9412"/>
        <v>13.223202733237516</v>
      </c>
      <c r="BI4212" s="90"/>
      <c r="BJ4212" s="17">
        <f t="shared" si="9394"/>
        <v>50205</v>
      </c>
      <c r="BK4212" s="16">
        <f t="shared" si="9388"/>
        <v>13.224693058858538</v>
      </c>
      <c r="BL4212" s="10">
        <f ca="1">IFERROR(AVERAGE(INDIRECT("BK"&amp;AC4212-Template!$F$10+1):INDIRECT("BK"&amp;AC4212)),0)</f>
        <v>13.225407025153634</v>
      </c>
      <c r="BM4212" s="35"/>
      <c r="BN4212" s="86"/>
      <c r="BO4212" s="35"/>
      <c r="BP4212" s="35"/>
      <c r="BQ4212" s="35"/>
      <c r="BR4212" s="35"/>
      <c r="BS4212" s="35"/>
      <c r="BT4212" s="35"/>
      <c r="BU4212" s="35"/>
      <c r="BV4212" s="35"/>
      <c r="BW4212" s="35"/>
      <c r="BX4212" s="35"/>
      <c r="BY4212" s="35"/>
      <c r="BZ4212" s="35"/>
      <c r="CA4212" s="35"/>
      <c r="CB4212" s="35"/>
      <c r="CC4212" s="35"/>
      <c r="CD4212" s="35"/>
      <c r="CE4212" s="35"/>
      <c r="CF4212" s="35"/>
      <c r="CG4212" s="35"/>
      <c r="CH4212" s="35"/>
    </row>
    <row r="4213" spans="1:86" ht="15.6" x14ac:dyDescent="0.3">
      <c r="A4213" s="35"/>
      <c r="B4213" s="86"/>
      <c r="C4213" s="35"/>
      <c r="D4213" s="35"/>
      <c r="E4213" s="35"/>
      <c r="F4213" s="35"/>
      <c r="G4213" s="35"/>
      <c r="H4213" s="35"/>
      <c r="I4213" s="35"/>
      <c r="J4213" s="35"/>
      <c r="K4213" s="35"/>
      <c r="L4213" s="35"/>
      <c r="M4213" s="35"/>
      <c r="N4213" s="35"/>
      <c r="O4213" s="35"/>
      <c r="P4213" s="35"/>
      <c r="Q4213" s="35"/>
      <c r="R4213" s="35"/>
      <c r="S4213" s="35"/>
      <c r="T4213" s="17">
        <f t="shared" si="9389"/>
        <v>50229</v>
      </c>
      <c r="U4213" s="216">
        <f t="shared" si="9383"/>
        <v>3</v>
      </c>
      <c r="V4213" s="216">
        <f t="shared" si="9389"/>
        <v>4208</v>
      </c>
      <c r="W4213" s="16">
        <f t="shared" si="9395"/>
        <v>11.528767123287672</v>
      </c>
      <c r="X4213" s="16" t="e">
        <f>IF(Template!$F$7="Linear interpolation",LinInterp($I$5:$I$22,$G$5:$G$22,W4213),CubicSpline($I$5:$I$22,$G$5:$G$22,W4213))</f>
        <v>#VALUE!</v>
      </c>
      <c r="Y4213" s="221" t="e">
        <f t="shared" si="9384"/>
        <v>#VALUE!</v>
      </c>
      <c r="Z4213" s="221" t="e">
        <f>Y4213/PRODUCT($AA$6:AA4212)</f>
        <v>#VALUE!</v>
      </c>
      <c r="AA4213" s="16" t="e">
        <f t="shared" si="9390"/>
        <v>#VALUE!</v>
      </c>
      <c r="AB4213" s="10" t="e">
        <f t="shared" si="9391"/>
        <v>#VALUE!</v>
      </c>
      <c r="AC4213" s="90">
        <f t="shared" si="9362"/>
        <v>4213</v>
      </c>
      <c r="AD4213" s="17">
        <f t="shared" si="9400"/>
        <v>50206</v>
      </c>
      <c r="AE4213" s="16" t="e">
        <f t="shared" si="9385"/>
        <v>#VALUE!</v>
      </c>
      <c r="AF4213" s="10">
        <f ca="1">IFERROR(AVERAGE(INDIRECT("AE"&amp;AC4213-Template!$F$10+1):INDIRECT("AE"&amp;AC4213)),0)</f>
        <v>0</v>
      </c>
      <c r="AG4213" s="35"/>
      <c r="AH4213" s="86"/>
      <c r="AI4213" s="35"/>
      <c r="AJ4213" s="35"/>
      <c r="AK4213" s="35"/>
      <c r="AL4213" s="35"/>
      <c r="AM4213" s="35"/>
      <c r="AN4213" s="35"/>
      <c r="AO4213" s="35"/>
      <c r="AP4213" s="35"/>
      <c r="AQ4213" s="35"/>
      <c r="AR4213" s="35"/>
      <c r="AS4213" s="35"/>
      <c r="AT4213" s="35"/>
      <c r="AU4213" s="35"/>
      <c r="AV4213" s="35"/>
      <c r="AW4213" s="35"/>
      <c r="AX4213" s="35"/>
      <c r="AY4213" s="35"/>
      <c r="AZ4213" s="17">
        <f t="shared" ref="AZ4213" si="9492">AZ4212+1</f>
        <v>50229</v>
      </c>
      <c r="BA4213" s="216">
        <f t="shared" si="9408"/>
        <v>3</v>
      </c>
      <c r="BB4213" s="216">
        <f t="shared" ref="BB4213" si="9493">BB4212+1</f>
        <v>4208</v>
      </c>
      <c r="BC4213" s="16">
        <f t="shared" si="9410"/>
        <v>11.528767123287672</v>
      </c>
      <c r="BD4213" s="16">
        <f>IF(Template!$F$7="Linear interpolation",LinInterp($AO$5:$AO$18,$AM$5:$AM$18,BC4213),CubicSpline($AO$5:$AO$18,$AM$5:$AM$18,BC4213))</f>
        <v>14.149555129585687</v>
      </c>
      <c r="BE4213" s="221">
        <f t="shared" si="9489"/>
        <v>4.5984020036394613</v>
      </c>
      <c r="BF4213" s="221">
        <f>BE4213/PRODUCT($BG$6:BG4212)</f>
        <v>1.0003622778447234</v>
      </c>
      <c r="BG4213" s="16">
        <f t="shared" si="9411"/>
        <v>1.0003622778447234</v>
      </c>
      <c r="BH4213" s="10">
        <f t="shared" si="9412"/>
        <v>13.223141332404985</v>
      </c>
      <c r="BI4213" s="90"/>
      <c r="BJ4213" s="17">
        <f t="shared" si="9394"/>
        <v>50206</v>
      </c>
      <c r="BK4213" s="16">
        <f t="shared" si="9388"/>
        <v>13.224344682239098</v>
      </c>
      <c r="BL4213" s="10">
        <f ca="1">IFERROR(AVERAGE(INDIRECT("BK"&amp;AC4213-Template!$F$10+1):INDIRECT("BK"&amp;AC4213)),0)</f>
        <v>13.225343133454977</v>
      </c>
      <c r="BM4213" s="35"/>
      <c r="BN4213" s="86"/>
      <c r="BO4213" s="35"/>
      <c r="BP4213" s="35"/>
      <c r="BQ4213" s="35"/>
      <c r="BR4213" s="35"/>
      <c r="BS4213" s="35"/>
      <c r="BT4213" s="35"/>
      <c r="BU4213" s="35"/>
      <c r="BV4213" s="35"/>
      <c r="BW4213" s="35"/>
      <c r="BX4213" s="35"/>
      <c r="BY4213" s="35"/>
      <c r="BZ4213" s="35"/>
      <c r="CA4213" s="35"/>
      <c r="CB4213" s="35"/>
      <c r="CC4213" s="35"/>
      <c r="CD4213" s="35"/>
      <c r="CE4213" s="35"/>
      <c r="CF4213" s="35"/>
      <c r="CG4213" s="35"/>
      <c r="CH4213" s="35"/>
    </row>
    <row r="4214" spans="1:86" ht="15.6" x14ac:dyDescent="0.3">
      <c r="A4214" s="35"/>
      <c r="B4214" s="86"/>
      <c r="C4214" s="35"/>
      <c r="D4214" s="35"/>
      <c r="E4214" s="35"/>
      <c r="F4214" s="35"/>
      <c r="G4214" s="35"/>
      <c r="H4214" s="35"/>
      <c r="I4214" s="35"/>
      <c r="J4214" s="35"/>
      <c r="K4214" s="35"/>
      <c r="L4214" s="35"/>
      <c r="M4214" s="35"/>
      <c r="N4214" s="35"/>
      <c r="O4214" s="35"/>
      <c r="P4214" s="35"/>
      <c r="Q4214" s="35"/>
      <c r="R4214" s="35"/>
      <c r="S4214" s="35"/>
      <c r="T4214" s="17">
        <f t="shared" si="9389"/>
        <v>50230</v>
      </c>
      <c r="U4214" s="216">
        <f t="shared" si="9383"/>
        <v>4</v>
      </c>
      <c r="V4214" s="216">
        <f t="shared" si="9389"/>
        <v>4209</v>
      </c>
      <c r="W4214" s="16">
        <f t="shared" si="9395"/>
        <v>11.531506849315068</v>
      </c>
      <c r="X4214" s="16" t="e">
        <f>IF(Template!$F$7="Linear interpolation",LinInterp($I$5:$I$22,$G$5:$G$22,W4214),CubicSpline($I$5:$I$22,$G$5:$G$22,W4214))</f>
        <v>#VALUE!</v>
      </c>
      <c r="Y4214" s="221" t="e">
        <f t="shared" si="9384"/>
        <v>#VALUE!</v>
      </c>
      <c r="Z4214" s="221" t="e">
        <f>Y4214/PRODUCT($AA$6:AA4213)</f>
        <v>#VALUE!</v>
      </c>
      <c r="AA4214" s="16" t="e">
        <f t="shared" si="9390"/>
        <v>#VALUE!</v>
      </c>
      <c r="AB4214" s="10" t="e">
        <f t="shared" si="9391"/>
        <v>#VALUE!</v>
      </c>
      <c r="AC4214" s="90">
        <f t="shared" si="9362"/>
        <v>4214</v>
      </c>
      <c r="AD4214" s="17">
        <f t="shared" si="9400"/>
        <v>50207</v>
      </c>
      <c r="AE4214" s="16" t="e">
        <f t="shared" si="9385"/>
        <v>#VALUE!</v>
      </c>
      <c r="AF4214" s="10">
        <f ca="1">IFERROR(AVERAGE(INDIRECT("AE"&amp;AC4214-Template!$F$10+1):INDIRECT("AE"&amp;AC4214)),0)</f>
        <v>0</v>
      </c>
      <c r="AG4214" s="35"/>
      <c r="AH4214" s="86"/>
      <c r="AI4214" s="35"/>
      <c r="AJ4214" s="35"/>
      <c r="AK4214" s="35"/>
      <c r="AL4214" s="35"/>
      <c r="AM4214" s="35"/>
      <c r="AN4214" s="35"/>
      <c r="AO4214" s="35"/>
      <c r="AP4214" s="35"/>
      <c r="AQ4214" s="35"/>
      <c r="AR4214" s="35"/>
      <c r="AS4214" s="35"/>
      <c r="AT4214" s="35"/>
      <c r="AU4214" s="35"/>
      <c r="AV4214" s="35"/>
      <c r="AW4214" s="35"/>
      <c r="AX4214" s="35"/>
      <c r="AY4214" s="35"/>
      <c r="AZ4214" s="17">
        <f t="shared" ref="AZ4214" si="9494">AZ4213+1</f>
        <v>50230</v>
      </c>
      <c r="BA4214" s="216">
        <f t="shared" si="9408"/>
        <v>4</v>
      </c>
      <c r="BB4214" s="216">
        <f t="shared" ref="BB4214" si="9495">BB4213+1</f>
        <v>4209</v>
      </c>
      <c r="BC4214" s="16">
        <f t="shared" si="9410"/>
        <v>11.531506849315068</v>
      </c>
      <c r="BD4214" s="16">
        <f>IF(Template!$F$7="Linear interpolation",LinInterp($AO$5:$AO$18,$AM$5:$AM$18,BC4214),CubicSpline($AO$5:$AO$18,$AM$5:$AM$18,BC4214))</f>
        <v>14.149551537819272</v>
      </c>
      <c r="BE4214" s="221">
        <f t="shared" si="9489"/>
        <v>4.6000678950535576</v>
      </c>
      <c r="BF4214" s="221">
        <f>BE4214/PRODUCT($BG$6:BG4213)</f>
        <v>1.000362276158713</v>
      </c>
      <c r="BG4214" s="16">
        <f t="shared" si="9411"/>
        <v>1.000362276158713</v>
      </c>
      <c r="BH4214" s="10">
        <f t="shared" si="9412"/>
        <v>13.223079793023839</v>
      </c>
      <c r="BI4214" s="90"/>
      <c r="BJ4214" s="17">
        <f t="shared" si="9394"/>
        <v>50207</v>
      </c>
      <c r="BK4214" s="16">
        <f t="shared" si="9388"/>
        <v>13.22446035406022</v>
      </c>
      <c r="BL4214" s="10">
        <f ca="1">IFERROR(AVERAGE(INDIRECT("BK"&amp;AC4214-Template!$F$10+1):INDIRECT("BK"&amp;AC4214)),0)</f>
        <v>13.225283097483693</v>
      </c>
      <c r="BM4214" s="35"/>
      <c r="BN4214" s="86"/>
      <c r="BO4214" s="35"/>
      <c r="BP4214" s="35"/>
      <c r="BQ4214" s="35"/>
      <c r="BR4214" s="35"/>
      <c r="BS4214" s="35"/>
      <c r="BT4214" s="35"/>
      <c r="BU4214" s="35"/>
      <c r="BV4214" s="35"/>
      <c r="BW4214" s="35"/>
      <c r="BX4214" s="35"/>
      <c r="BY4214" s="35"/>
      <c r="BZ4214" s="35"/>
      <c r="CA4214" s="35"/>
      <c r="CB4214" s="35"/>
      <c r="CC4214" s="35"/>
      <c r="CD4214" s="35"/>
      <c r="CE4214" s="35"/>
      <c r="CF4214" s="35"/>
      <c r="CG4214" s="35"/>
      <c r="CH4214" s="35"/>
    </row>
    <row r="4215" spans="1:86" ht="15.6" x14ac:dyDescent="0.3">
      <c r="A4215" s="35"/>
      <c r="B4215" s="86"/>
      <c r="C4215" s="35"/>
      <c r="D4215" s="35"/>
      <c r="E4215" s="35"/>
      <c r="F4215" s="35"/>
      <c r="G4215" s="35"/>
      <c r="H4215" s="35"/>
      <c r="I4215" s="35"/>
      <c r="J4215" s="35"/>
      <c r="K4215" s="35"/>
      <c r="L4215" s="35"/>
      <c r="M4215" s="35"/>
      <c r="N4215" s="35"/>
      <c r="O4215" s="35"/>
      <c r="P4215" s="35"/>
      <c r="Q4215" s="35"/>
      <c r="R4215" s="35"/>
      <c r="S4215" s="35"/>
      <c r="T4215" s="17">
        <f t="shared" si="9389"/>
        <v>50231</v>
      </c>
      <c r="U4215" s="216">
        <f t="shared" si="9383"/>
        <v>5</v>
      </c>
      <c r="V4215" s="216">
        <f t="shared" si="9389"/>
        <v>4210</v>
      </c>
      <c r="W4215" s="16">
        <f t="shared" si="9395"/>
        <v>11.534246575342467</v>
      </c>
      <c r="X4215" s="16" t="e">
        <f>IF(Template!$F$7="Linear interpolation",LinInterp($I$5:$I$22,$G$5:$G$22,W4215),CubicSpline($I$5:$I$22,$G$5:$G$22,W4215))</f>
        <v>#VALUE!</v>
      </c>
      <c r="Y4215" s="221" t="e">
        <f t="shared" si="9384"/>
        <v>#VALUE!</v>
      </c>
      <c r="Z4215" s="221" t="e">
        <f>Y4215/PRODUCT($AA$6:AA4214)</f>
        <v>#VALUE!</v>
      </c>
      <c r="AA4215" s="16" t="e">
        <f t="shared" si="9390"/>
        <v>#VALUE!</v>
      </c>
      <c r="AB4215" s="10" t="e">
        <f t="shared" si="9391"/>
        <v>#VALUE!</v>
      </c>
      <c r="AC4215" s="90">
        <f t="shared" si="9362"/>
        <v>4215</v>
      </c>
      <c r="AD4215" s="17">
        <f t="shared" si="9400"/>
        <v>50208</v>
      </c>
      <c r="AE4215" s="16" t="e">
        <f t="shared" si="9385"/>
        <v>#VALUE!</v>
      </c>
      <c r="AF4215" s="10">
        <f ca="1">IFERROR(AVERAGE(INDIRECT("AE"&amp;AC4215-Template!$F$10+1):INDIRECT("AE"&amp;AC4215)),0)</f>
        <v>0</v>
      </c>
      <c r="AG4215" s="35"/>
      <c r="AH4215" s="86"/>
      <c r="AI4215" s="35"/>
      <c r="AJ4215" s="35"/>
      <c r="AK4215" s="35"/>
      <c r="AL4215" s="35"/>
      <c r="AM4215" s="35"/>
      <c r="AN4215" s="35"/>
      <c r="AO4215" s="35"/>
      <c r="AP4215" s="35"/>
      <c r="AQ4215" s="35"/>
      <c r="AR4215" s="35"/>
      <c r="AS4215" s="35"/>
      <c r="AT4215" s="35"/>
      <c r="AU4215" s="35"/>
      <c r="AV4215" s="35"/>
      <c r="AW4215" s="35"/>
      <c r="AX4215" s="35"/>
      <c r="AY4215" s="35"/>
      <c r="AZ4215" s="17">
        <f t="shared" ref="AZ4215" si="9496">AZ4214+1</f>
        <v>50231</v>
      </c>
      <c r="BA4215" s="216">
        <f t="shared" si="9408"/>
        <v>5</v>
      </c>
      <c r="BB4215" s="216">
        <f t="shared" ref="BB4215" si="9497">BB4214+1</f>
        <v>4210</v>
      </c>
      <c r="BC4215" s="16">
        <f t="shared" si="9410"/>
        <v>11.534246575342467</v>
      </c>
      <c r="BD4215" s="16">
        <f>IF(Template!$F$7="Linear interpolation",LinInterp($AO$5:$AO$18,$AM$5:$AM$18,BC4215),CubicSpline($AO$5:$AO$18,$AM$5:$AM$18,BC4215))</f>
        <v>14.149547931042072</v>
      </c>
      <c r="BE4215" s="221">
        <f t="shared" si="9489"/>
        <v>4.6017343822071881</v>
      </c>
      <c r="BF4215" s="221">
        <f>BE4215/PRODUCT($BG$6:BG4214)</f>
        <v>1.00036227446891</v>
      </c>
      <c r="BG4215" s="16">
        <f t="shared" si="9411"/>
        <v>1.00036227446891</v>
      </c>
      <c r="BH4215" s="10">
        <f t="shared" si="9412"/>
        <v>13.223018115215645</v>
      </c>
      <c r="BI4215" s="90"/>
      <c r="BJ4215" s="17">
        <f t="shared" si="9394"/>
        <v>50208</v>
      </c>
      <c r="BK4215" s="16">
        <f t="shared" si="9388"/>
        <v>13.224401837373057</v>
      </c>
      <c r="BL4215" s="10">
        <f ca="1">IFERROR(AVERAGE(INDIRECT("BK"&amp;AC4215-Template!$F$10+1):INDIRECT("BK"&amp;AC4215)),0)</f>
        <v>13.225231969072475</v>
      </c>
      <c r="BM4215" s="35"/>
      <c r="BN4215" s="86"/>
      <c r="BO4215" s="35"/>
      <c r="BP4215" s="35"/>
      <c r="BQ4215" s="35"/>
      <c r="BR4215" s="35"/>
      <c r="BS4215" s="35"/>
      <c r="BT4215" s="35"/>
      <c r="BU4215" s="35"/>
      <c r="BV4215" s="35"/>
      <c r="BW4215" s="35"/>
      <c r="BX4215" s="35"/>
      <c r="BY4215" s="35"/>
      <c r="BZ4215" s="35"/>
      <c r="CA4215" s="35"/>
      <c r="CB4215" s="35"/>
      <c r="CC4215" s="35"/>
      <c r="CD4215" s="35"/>
      <c r="CE4215" s="35"/>
      <c r="CF4215" s="35"/>
      <c r="CG4215" s="35"/>
      <c r="CH4215" s="35"/>
    </row>
    <row r="4216" spans="1:86" ht="15.6" x14ac:dyDescent="0.3">
      <c r="A4216" s="35"/>
      <c r="B4216" s="86"/>
      <c r="C4216" s="35"/>
      <c r="D4216" s="35"/>
      <c r="E4216" s="35"/>
      <c r="F4216" s="35"/>
      <c r="G4216" s="35"/>
      <c r="H4216" s="35"/>
      <c r="I4216" s="35"/>
      <c r="J4216" s="35"/>
      <c r="K4216" s="35"/>
      <c r="L4216" s="35"/>
      <c r="M4216" s="35"/>
      <c r="N4216" s="35"/>
      <c r="O4216" s="35"/>
      <c r="P4216" s="35"/>
      <c r="Q4216" s="35"/>
      <c r="R4216" s="35"/>
      <c r="S4216" s="35"/>
      <c r="T4216" s="17">
        <f t="shared" si="9389"/>
        <v>50232</v>
      </c>
      <c r="U4216" s="216">
        <f t="shared" si="9383"/>
        <v>6</v>
      </c>
      <c r="V4216" s="216">
        <f t="shared" si="9389"/>
        <v>4211</v>
      </c>
      <c r="W4216" s="16">
        <f t="shared" si="9395"/>
        <v>11.536986301369863</v>
      </c>
      <c r="X4216" s="16" t="e">
        <f>IF(Template!$F$7="Linear interpolation",LinInterp($I$5:$I$22,$G$5:$G$22,W4216),CubicSpline($I$5:$I$22,$G$5:$G$22,W4216))</f>
        <v>#VALUE!</v>
      </c>
      <c r="Y4216" s="221" t="e">
        <f t="shared" si="9384"/>
        <v>#VALUE!</v>
      </c>
      <c r="Z4216" s="221" t="e">
        <f>Y4216/PRODUCT($AA$6:AA4215)</f>
        <v>#VALUE!</v>
      </c>
      <c r="AA4216" s="16" t="e">
        <f t="shared" si="9390"/>
        <v>#VALUE!</v>
      </c>
      <c r="AB4216" s="10" t="e">
        <f t="shared" si="9391"/>
        <v>#VALUE!</v>
      </c>
      <c r="AC4216" s="90">
        <f t="shared" si="9362"/>
        <v>4216</v>
      </c>
      <c r="AD4216" s="17">
        <f t="shared" si="9400"/>
        <v>50209</v>
      </c>
      <c r="AE4216" s="16" t="e">
        <f t="shared" si="9385"/>
        <v>#VALUE!</v>
      </c>
      <c r="AF4216" s="10">
        <f ca="1">IFERROR(AVERAGE(INDIRECT("AE"&amp;AC4216-Template!$F$10+1):INDIRECT("AE"&amp;AC4216)),0)</f>
        <v>0</v>
      </c>
      <c r="AG4216" s="35"/>
      <c r="AH4216" s="86"/>
      <c r="AI4216" s="35"/>
      <c r="AJ4216" s="35"/>
      <c r="AK4216" s="35"/>
      <c r="AL4216" s="35"/>
      <c r="AM4216" s="35"/>
      <c r="AN4216" s="35"/>
      <c r="AO4216" s="35"/>
      <c r="AP4216" s="35"/>
      <c r="AQ4216" s="35"/>
      <c r="AR4216" s="35"/>
      <c r="AS4216" s="35"/>
      <c r="AT4216" s="35"/>
      <c r="AU4216" s="35"/>
      <c r="AV4216" s="35"/>
      <c r="AW4216" s="35"/>
      <c r="AX4216" s="35"/>
      <c r="AY4216" s="35"/>
      <c r="AZ4216" s="17">
        <f t="shared" ref="AZ4216" si="9498">AZ4215+1</f>
        <v>50232</v>
      </c>
      <c r="BA4216" s="216">
        <f t="shared" si="9408"/>
        <v>6</v>
      </c>
      <c r="BB4216" s="216">
        <f t="shared" ref="BB4216" si="9499">BB4215+1</f>
        <v>4211</v>
      </c>
      <c r="BC4216" s="16">
        <f t="shared" si="9410"/>
        <v>11.536986301369863</v>
      </c>
      <c r="BD4216" s="16">
        <f>IF(Template!$F$7="Linear interpolation",LinInterp($AO$5:$AO$18,$AM$5:$AM$18,BC4216),CubicSpline($AO$5:$AO$18,$AM$5:$AM$18,BC4216))</f>
        <v>14.149544309227236</v>
      </c>
      <c r="BE4216" s="221">
        <f t="shared" si="9489"/>
        <v>4.6034014652930866</v>
      </c>
      <c r="BF4216" s="221">
        <f>BE4216/PRODUCT($BG$6:BG4215)</f>
        <v>1.0003622727753136</v>
      </c>
      <c r="BG4216" s="16">
        <f t="shared" si="9411"/>
        <v>1.00036227446891</v>
      </c>
      <c r="BH4216" s="10">
        <f t="shared" si="9412"/>
        <v>13.223018115215645</v>
      </c>
      <c r="BI4216" s="90"/>
      <c r="BJ4216" s="17">
        <f t="shared" si="9394"/>
        <v>50209</v>
      </c>
      <c r="BK4216" s="16">
        <f t="shared" si="9388"/>
        <v>13.224343184163434</v>
      </c>
      <c r="BL4216" s="10">
        <f ca="1">IFERROR(AVERAGE(INDIRECT("BK"&amp;AC4216-Template!$F$10+1):INDIRECT("BK"&amp;AC4216)),0)</f>
        <v>13.225175281013097</v>
      </c>
      <c r="BM4216" s="35"/>
      <c r="BN4216" s="86"/>
      <c r="BO4216" s="35"/>
      <c r="BP4216" s="35"/>
      <c r="BQ4216" s="35"/>
      <c r="BR4216" s="35"/>
      <c r="BS4216" s="35"/>
      <c r="BT4216" s="35"/>
      <c r="BU4216" s="35"/>
      <c r="BV4216" s="35"/>
      <c r="BW4216" s="35"/>
      <c r="BX4216" s="35"/>
      <c r="BY4216" s="35"/>
      <c r="BZ4216" s="35"/>
      <c r="CA4216" s="35"/>
      <c r="CB4216" s="35"/>
      <c r="CC4216" s="35"/>
      <c r="CD4216" s="35"/>
      <c r="CE4216" s="35"/>
      <c r="CF4216" s="35"/>
      <c r="CG4216" s="35"/>
      <c r="CH4216" s="35"/>
    </row>
    <row r="4217" spans="1:86" ht="15.6" x14ac:dyDescent="0.3">
      <c r="A4217" s="35"/>
      <c r="B4217" s="86"/>
      <c r="C4217" s="35"/>
      <c r="D4217" s="35"/>
      <c r="E4217" s="35"/>
      <c r="F4217" s="35"/>
      <c r="G4217" s="35"/>
      <c r="H4217" s="35"/>
      <c r="I4217" s="35"/>
      <c r="J4217" s="35"/>
      <c r="K4217" s="35"/>
      <c r="L4217" s="35"/>
      <c r="M4217" s="35"/>
      <c r="N4217" s="35"/>
      <c r="O4217" s="35"/>
      <c r="P4217" s="35"/>
      <c r="Q4217" s="35"/>
      <c r="R4217" s="35"/>
      <c r="S4217" s="35"/>
      <c r="T4217" s="17">
        <f t="shared" si="9389"/>
        <v>50233</v>
      </c>
      <c r="U4217" s="216">
        <f t="shared" si="9383"/>
        <v>7</v>
      </c>
      <c r="V4217" s="216">
        <f t="shared" si="9389"/>
        <v>4212</v>
      </c>
      <c r="W4217" s="16">
        <f t="shared" si="9395"/>
        <v>11.53972602739726</v>
      </c>
      <c r="X4217" s="16" t="e">
        <f>IF(Template!$F$7="Linear interpolation",LinInterp($I$5:$I$22,$G$5:$G$22,W4217),CubicSpline($I$5:$I$22,$G$5:$G$22,W4217))</f>
        <v>#VALUE!</v>
      </c>
      <c r="Y4217" s="221" t="e">
        <f t="shared" si="9384"/>
        <v>#VALUE!</v>
      </c>
      <c r="Z4217" s="221" t="e">
        <f>Y4217/PRODUCT($AA$6:AA4216)</f>
        <v>#VALUE!</v>
      </c>
      <c r="AA4217" s="16" t="e">
        <f t="shared" si="9390"/>
        <v>#VALUE!</v>
      </c>
      <c r="AB4217" s="10" t="e">
        <f t="shared" si="9391"/>
        <v>#VALUE!</v>
      </c>
      <c r="AC4217" s="90">
        <f t="shared" si="9362"/>
        <v>4217</v>
      </c>
      <c r="AD4217" s="17">
        <f t="shared" si="9400"/>
        <v>50210</v>
      </c>
      <c r="AE4217" s="16" t="e">
        <f t="shared" si="9385"/>
        <v>#VALUE!</v>
      </c>
      <c r="AF4217" s="10">
        <f ca="1">IFERROR(AVERAGE(INDIRECT("AE"&amp;AC4217-Template!$F$10+1):INDIRECT("AE"&amp;AC4217)),0)</f>
        <v>0</v>
      </c>
      <c r="AG4217" s="35"/>
      <c r="AH4217" s="86"/>
      <c r="AI4217" s="35"/>
      <c r="AJ4217" s="35"/>
      <c r="AK4217" s="35"/>
      <c r="AL4217" s="35"/>
      <c r="AM4217" s="35"/>
      <c r="AN4217" s="35"/>
      <c r="AO4217" s="35"/>
      <c r="AP4217" s="35"/>
      <c r="AQ4217" s="35"/>
      <c r="AR4217" s="35"/>
      <c r="AS4217" s="35"/>
      <c r="AT4217" s="35"/>
      <c r="AU4217" s="35"/>
      <c r="AV4217" s="35"/>
      <c r="AW4217" s="35"/>
      <c r="AX4217" s="35"/>
      <c r="AY4217" s="35"/>
      <c r="AZ4217" s="17">
        <f t="shared" ref="AZ4217" si="9500">AZ4216+1</f>
        <v>50233</v>
      </c>
      <c r="BA4217" s="216">
        <f t="shared" si="9408"/>
        <v>7</v>
      </c>
      <c r="BB4217" s="216">
        <f t="shared" ref="BB4217" si="9501">BB4216+1</f>
        <v>4212</v>
      </c>
      <c r="BC4217" s="16">
        <f t="shared" si="9410"/>
        <v>11.53972602739726</v>
      </c>
      <c r="BD4217" s="16">
        <f>IF(Template!$F$7="Linear interpolation",LinInterp($AO$5:$AO$18,$AM$5:$AM$18,BC4217),CubicSpline($AO$5:$AO$18,$AM$5:$AM$18,BC4217))</f>
        <v>14.149540672347911</v>
      </c>
      <c r="BE4217" s="221">
        <f t="shared" si="9489"/>
        <v>4.6050691445039922</v>
      </c>
      <c r="BF4217" s="221">
        <f>BE4217/PRODUCT($BG$6:BG4216)</f>
        <v>1.0003622693843184</v>
      </c>
      <c r="BG4217" s="16">
        <f t="shared" si="9411"/>
        <v>1.00036227446891</v>
      </c>
      <c r="BH4217" s="10">
        <f t="shared" si="9412"/>
        <v>13.223018115215645</v>
      </c>
      <c r="BI4217" s="90"/>
      <c r="BJ4217" s="17">
        <f t="shared" si="9394"/>
        <v>50210</v>
      </c>
      <c r="BK4217" s="16">
        <f t="shared" si="9388"/>
        <v>13.224284394552921</v>
      </c>
      <c r="BL4217" s="10">
        <f ca="1">IFERROR(AVERAGE(INDIRECT("BK"&amp;AC4217-Template!$F$10+1):INDIRECT("BK"&amp;AC4217)),0)</f>
        <v>13.225118457822282</v>
      </c>
      <c r="BM4217" s="35"/>
      <c r="BN4217" s="86"/>
      <c r="BO4217" s="35"/>
      <c r="BP4217" s="35"/>
      <c r="BQ4217" s="35"/>
      <c r="BR4217" s="35"/>
      <c r="BS4217" s="35"/>
      <c r="BT4217" s="35"/>
      <c r="BU4217" s="35"/>
      <c r="BV4217" s="35"/>
      <c r="BW4217" s="35"/>
      <c r="BX4217" s="35"/>
      <c r="BY4217" s="35"/>
      <c r="BZ4217" s="35"/>
      <c r="CA4217" s="35"/>
      <c r="CB4217" s="35"/>
      <c r="CC4217" s="35"/>
      <c r="CD4217" s="35"/>
      <c r="CE4217" s="35"/>
      <c r="CF4217" s="35"/>
      <c r="CG4217" s="35"/>
      <c r="CH4217" s="35"/>
    </row>
    <row r="4218" spans="1:86" ht="15.6" x14ac:dyDescent="0.3">
      <c r="A4218" s="35"/>
      <c r="B4218" s="86"/>
      <c r="C4218" s="35"/>
      <c r="D4218" s="35"/>
      <c r="E4218" s="35"/>
      <c r="F4218" s="35"/>
      <c r="G4218" s="35"/>
      <c r="H4218" s="35"/>
      <c r="I4218" s="35"/>
      <c r="J4218" s="35"/>
      <c r="K4218" s="35"/>
      <c r="L4218" s="35"/>
      <c r="M4218" s="35"/>
      <c r="N4218" s="35"/>
      <c r="O4218" s="35"/>
      <c r="P4218" s="35"/>
      <c r="Q4218" s="35"/>
      <c r="R4218" s="35"/>
      <c r="S4218" s="35"/>
      <c r="T4218" s="17">
        <f t="shared" si="9389"/>
        <v>50234</v>
      </c>
      <c r="U4218" s="216">
        <f t="shared" si="9383"/>
        <v>1</v>
      </c>
      <c r="V4218" s="216">
        <f t="shared" si="9389"/>
        <v>4213</v>
      </c>
      <c r="W4218" s="16">
        <f t="shared" si="9395"/>
        <v>11.542465753424658</v>
      </c>
      <c r="X4218" s="16" t="e">
        <f>IF(Template!$F$7="Linear interpolation",LinInterp($I$5:$I$22,$G$5:$G$22,W4218),CubicSpline($I$5:$I$22,$G$5:$G$22,W4218))</f>
        <v>#VALUE!</v>
      </c>
      <c r="Y4218" s="221" t="e">
        <f t="shared" si="9384"/>
        <v>#VALUE!</v>
      </c>
      <c r="Z4218" s="221" t="e">
        <f>Y4218/PRODUCT($AA$6:AA4217)</f>
        <v>#VALUE!</v>
      </c>
      <c r="AA4218" s="16" t="e">
        <f t="shared" si="9390"/>
        <v>#VALUE!</v>
      </c>
      <c r="AB4218" s="10" t="e">
        <f t="shared" si="9391"/>
        <v>#VALUE!</v>
      </c>
      <c r="AC4218" s="90">
        <f t="shared" si="9362"/>
        <v>4218</v>
      </c>
      <c r="AD4218" s="17">
        <f t="shared" si="9400"/>
        <v>50211</v>
      </c>
      <c r="AE4218" s="16" t="e">
        <f t="shared" si="9385"/>
        <v>#VALUE!</v>
      </c>
      <c r="AF4218" s="10">
        <f ca="1">IFERROR(AVERAGE(INDIRECT("AE"&amp;AC4218-Template!$F$10+1):INDIRECT("AE"&amp;AC4218)),0)</f>
        <v>0</v>
      </c>
      <c r="AG4218" s="35"/>
      <c r="AH4218" s="86"/>
      <c r="AI4218" s="35"/>
      <c r="AJ4218" s="35"/>
      <c r="AK4218" s="35"/>
      <c r="AL4218" s="35"/>
      <c r="AM4218" s="35"/>
      <c r="AN4218" s="35"/>
      <c r="AO4218" s="35"/>
      <c r="AP4218" s="35"/>
      <c r="AQ4218" s="35"/>
      <c r="AR4218" s="35"/>
      <c r="AS4218" s="35"/>
      <c r="AT4218" s="35"/>
      <c r="AU4218" s="35"/>
      <c r="AV4218" s="35"/>
      <c r="AW4218" s="35"/>
      <c r="AX4218" s="35"/>
      <c r="AY4218" s="35"/>
      <c r="AZ4218" s="17">
        <f t="shared" ref="AZ4218" si="9502">AZ4217+1</f>
        <v>50234</v>
      </c>
      <c r="BA4218" s="216">
        <f t="shared" si="9408"/>
        <v>1</v>
      </c>
      <c r="BB4218" s="216">
        <f t="shared" ref="BB4218" si="9503">BB4217+1</f>
        <v>4213</v>
      </c>
      <c r="BC4218" s="16">
        <f t="shared" si="9410"/>
        <v>11.542465753424658</v>
      </c>
      <c r="BD4218" s="16">
        <f>IF(Template!$F$7="Linear interpolation",LinInterp($AO$5:$AO$18,$AM$5:$AM$18,BC4218),CubicSpline($AO$5:$AO$18,$AM$5:$AM$18,BC4218))</f>
        <v>14.149537020377242</v>
      </c>
      <c r="BE4218" s="221">
        <f t="shared" si="9489"/>
        <v>4.6067374200327107</v>
      </c>
      <c r="BF4218" s="221">
        <f>BE4218/PRODUCT($BG$6:BG4217)</f>
        <v>1.0003622642921253</v>
      </c>
      <c r="BG4218" s="16">
        <f t="shared" si="9411"/>
        <v>1.0003622642921253</v>
      </c>
      <c r="BH4218" s="10">
        <f t="shared" si="9412"/>
        <v>13.222646662572334</v>
      </c>
      <c r="BI4218" s="90"/>
      <c r="BJ4218" s="17">
        <f t="shared" si="9394"/>
        <v>50211</v>
      </c>
      <c r="BK4218" s="16">
        <f t="shared" si="9388"/>
        <v>13.224284394552921</v>
      </c>
      <c r="BL4218" s="10">
        <f ca="1">IFERROR(AVERAGE(INDIRECT("BK"&amp;AC4218-Template!$F$10+1):INDIRECT("BK"&amp;AC4218)),0)</f>
        <v>13.225063463616392</v>
      </c>
      <c r="BM4218" s="35"/>
      <c r="BN4218" s="86"/>
      <c r="BO4218" s="35"/>
      <c r="BP4218" s="35"/>
      <c r="BQ4218" s="35"/>
      <c r="BR4218" s="35"/>
      <c r="BS4218" s="35"/>
      <c r="BT4218" s="35"/>
      <c r="BU4218" s="35"/>
      <c r="BV4218" s="35"/>
      <c r="BW4218" s="35"/>
      <c r="BX4218" s="35"/>
      <c r="BY4218" s="35"/>
      <c r="BZ4218" s="35"/>
      <c r="CA4218" s="35"/>
      <c r="CB4218" s="35"/>
      <c r="CC4218" s="35"/>
      <c r="CD4218" s="35"/>
      <c r="CE4218" s="35"/>
      <c r="CF4218" s="35"/>
      <c r="CG4218" s="35"/>
      <c r="CH4218" s="35"/>
    </row>
    <row r="4219" spans="1:86" ht="15.6" x14ac:dyDescent="0.3">
      <c r="A4219" s="35"/>
      <c r="B4219" s="86"/>
      <c r="C4219" s="35"/>
      <c r="D4219" s="35"/>
      <c r="E4219" s="35"/>
      <c r="F4219" s="35"/>
      <c r="G4219" s="35"/>
      <c r="H4219" s="35"/>
      <c r="I4219" s="35"/>
      <c r="J4219" s="35"/>
      <c r="K4219" s="35"/>
      <c r="L4219" s="35"/>
      <c r="M4219" s="35"/>
      <c r="N4219" s="35"/>
      <c r="O4219" s="35"/>
      <c r="P4219" s="35"/>
      <c r="Q4219" s="35"/>
      <c r="R4219" s="35"/>
      <c r="S4219" s="35"/>
      <c r="T4219" s="17">
        <f t="shared" si="9389"/>
        <v>50235</v>
      </c>
      <c r="U4219" s="216">
        <f t="shared" si="9383"/>
        <v>2</v>
      </c>
      <c r="V4219" s="216">
        <f t="shared" si="9389"/>
        <v>4214</v>
      </c>
      <c r="W4219" s="16">
        <f t="shared" si="9395"/>
        <v>11.545205479452054</v>
      </c>
      <c r="X4219" s="16" t="e">
        <f>IF(Template!$F$7="Linear interpolation",LinInterp($I$5:$I$22,$G$5:$G$22,W4219),CubicSpline($I$5:$I$22,$G$5:$G$22,W4219))</f>
        <v>#VALUE!</v>
      </c>
      <c r="Y4219" s="221" t="e">
        <f t="shared" si="9384"/>
        <v>#VALUE!</v>
      </c>
      <c r="Z4219" s="221" t="e">
        <f>Y4219/PRODUCT($AA$6:AA4218)</f>
        <v>#VALUE!</v>
      </c>
      <c r="AA4219" s="16" t="e">
        <f t="shared" si="9390"/>
        <v>#VALUE!</v>
      </c>
      <c r="AB4219" s="10" t="e">
        <f t="shared" si="9391"/>
        <v>#VALUE!</v>
      </c>
      <c r="AC4219" s="90">
        <f t="shared" si="9362"/>
        <v>4219</v>
      </c>
      <c r="AD4219" s="17">
        <f t="shared" si="9400"/>
        <v>50212</v>
      </c>
      <c r="AE4219" s="16" t="e">
        <f t="shared" si="9385"/>
        <v>#VALUE!</v>
      </c>
      <c r="AF4219" s="10">
        <f ca="1">IFERROR(AVERAGE(INDIRECT("AE"&amp;AC4219-Template!$F$10+1):INDIRECT("AE"&amp;AC4219)),0)</f>
        <v>0</v>
      </c>
      <c r="AG4219" s="35"/>
      <c r="AH4219" s="86"/>
      <c r="AI4219" s="35"/>
      <c r="AJ4219" s="35"/>
      <c r="AK4219" s="35"/>
      <c r="AL4219" s="35"/>
      <c r="AM4219" s="35"/>
      <c r="AN4219" s="35"/>
      <c r="AO4219" s="35"/>
      <c r="AP4219" s="35"/>
      <c r="AQ4219" s="35"/>
      <c r="AR4219" s="35"/>
      <c r="AS4219" s="35"/>
      <c r="AT4219" s="35"/>
      <c r="AU4219" s="35"/>
      <c r="AV4219" s="35"/>
      <c r="AW4219" s="35"/>
      <c r="AX4219" s="35"/>
      <c r="AY4219" s="35"/>
      <c r="AZ4219" s="17">
        <f t="shared" ref="AZ4219" si="9504">AZ4218+1</f>
        <v>50235</v>
      </c>
      <c r="BA4219" s="216">
        <f t="shared" si="9408"/>
        <v>2</v>
      </c>
      <c r="BB4219" s="216">
        <f t="shared" ref="BB4219" si="9505">BB4218+1</f>
        <v>4214</v>
      </c>
      <c r="BC4219" s="16">
        <f t="shared" si="9410"/>
        <v>11.545205479452054</v>
      </c>
      <c r="BD4219" s="16">
        <f>IF(Template!$F$7="Linear interpolation",LinInterp($AO$5:$AO$18,$AM$5:$AM$18,BC4219),CubicSpline($AO$5:$AO$18,$AM$5:$AM$18,BC4219))</f>
        <v>14.149533353288378</v>
      </c>
      <c r="BE4219" s="221">
        <f t="shared" si="9489"/>
        <v>4.6084062920720639</v>
      </c>
      <c r="BF4219" s="221">
        <f>BE4219/PRODUCT($BG$6:BG4218)</f>
        <v>1.0003622676717141</v>
      </c>
      <c r="BG4219" s="16">
        <f t="shared" si="9411"/>
        <v>1.0003622676717141</v>
      </c>
      <c r="BH4219" s="10">
        <f t="shared" si="9412"/>
        <v>13.222770017564667</v>
      </c>
      <c r="BI4219" s="90"/>
      <c r="BJ4219" s="17">
        <f t="shared" si="9394"/>
        <v>50212</v>
      </c>
      <c r="BK4219" s="16">
        <f t="shared" si="9388"/>
        <v>13.224284394552921</v>
      </c>
      <c r="BL4219" s="10">
        <f ca="1">IFERROR(AVERAGE(INDIRECT("BK"&amp;AC4219-Template!$F$10+1):INDIRECT("BK"&amp;AC4219)),0)</f>
        <v>13.225010302851624</v>
      </c>
      <c r="BM4219" s="35"/>
      <c r="BN4219" s="86"/>
      <c r="BO4219" s="35"/>
      <c r="BP4219" s="35"/>
      <c r="BQ4219" s="35"/>
      <c r="BR4219" s="35"/>
      <c r="BS4219" s="35"/>
      <c r="BT4219" s="35"/>
      <c r="BU4219" s="35"/>
      <c r="BV4219" s="35"/>
      <c r="BW4219" s="35"/>
      <c r="BX4219" s="35"/>
      <c r="BY4219" s="35"/>
      <c r="BZ4219" s="35"/>
      <c r="CA4219" s="35"/>
      <c r="CB4219" s="35"/>
      <c r="CC4219" s="35"/>
      <c r="CD4219" s="35"/>
      <c r="CE4219" s="35"/>
      <c r="CF4219" s="35"/>
      <c r="CG4219" s="35"/>
      <c r="CH4219" s="35"/>
    </row>
    <row r="4220" spans="1:86" ht="15.6" x14ac:dyDescent="0.3">
      <c r="A4220" s="35"/>
      <c r="B4220" s="86"/>
      <c r="C4220" s="35"/>
      <c r="D4220" s="35"/>
      <c r="E4220" s="35"/>
      <c r="F4220" s="35"/>
      <c r="G4220" s="35"/>
      <c r="H4220" s="35"/>
      <c r="I4220" s="35"/>
      <c r="J4220" s="35"/>
      <c r="K4220" s="35"/>
      <c r="L4220" s="35"/>
      <c r="M4220" s="35"/>
      <c r="N4220" s="35"/>
      <c r="O4220" s="35"/>
      <c r="P4220" s="35"/>
      <c r="Q4220" s="35"/>
      <c r="R4220" s="35"/>
      <c r="S4220" s="35"/>
      <c r="T4220" s="17">
        <f t="shared" si="9389"/>
        <v>50236</v>
      </c>
      <c r="U4220" s="216">
        <f t="shared" si="9383"/>
        <v>3</v>
      </c>
      <c r="V4220" s="216">
        <f t="shared" si="9389"/>
        <v>4215</v>
      </c>
      <c r="W4220" s="16">
        <f t="shared" si="9395"/>
        <v>11.547945205479452</v>
      </c>
      <c r="X4220" s="16" t="e">
        <f>IF(Template!$F$7="Linear interpolation",LinInterp($I$5:$I$22,$G$5:$G$22,W4220),CubicSpline($I$5:$I$22,$G$5:$G$22,W4220))</f>
        <v>#VALUE!</v>
      </c>
      <c r="Y4220" s="221" t="e">
        <f t="shared" si="9384"/>
        <v>#VALUE!</v>
      </c>
      <c r="Z4220" s="221" t="e">
        <f>Y4220/PRODUCT($AA$6:AA4219)</f>
        <v>#VALUE!</v>
      </c>
      <c r="AA4220" s="16" t="e">
        <f t="shared" si="9390"/>
        <v>#VALUE!</v>
      </c>
      <c r="AB4220" s="10" t="e">
        <f t="shared" si="9391"/>
        <v>#VALUE!</v>
      </c>
      <c r="AC4220" s="90">
        <f t="shared" ref="AC4220:AC4283" si="9506">ROW(AD4220)</f>
        <v>4220</v>
      </c>
      <c r="AD4220" s="17">
        <f t="shared" si="9400"/>
        <v>50213</v>
      </c>
      <c r="AE4220" s="16" t="e">
        <f t="shared" si="9385"/>
        <v>#VALUE!</v>
      </c>
      <c r="AF4220" s="10">
        <f ca="1">IFERROR(AVERAGE(INDIRECT("AE"&amp;AC4220-Template!$F$10+1):INDIRECT("AE"&amp;AC4220)),0)</f>
        <v>0</v>
      </c>
      <c r="AG4220" s="35"/>
      <c r="AH4220" s="86"/>
      <c r="AI4220" s="35"/>
      <c r="AJ4220" s="35"/>
      <c r="AK4220" s="35"/>
      <c r="AL4220" s="35"/>
      <c r="AM4220" s="35"/>
      <c r="AN4220" s="35"/>
      <c r="AO4220" s="35"/>
      <c r="AP4220" s="35"/>
      <c r="AQ4220" s="35"/>
      <c r="AR4220" s="35"/>
      <c r="AS4220" s="35"/>
      <c r="AT4220" s="35"/>
      <c r="AU4220" s="35"/>
      <c r="AV4220" s="35"/>
      <c r="AW4220" s="35"/>
      <c r="AX4220" s="35"/>
      <c r="AY4220" s="35"/>
      <c r="AZ4220" s="17">
        <f t="shared" ref="AZ4220" si="9507">AZ4219+1</f>
        <v>50236</v>
      </c>
      <c r="BA4220" s="216">
        <f t="shared" si="9408"/>
        <v>3</v>
      </c>
      <c r="BB4220" s="216">
        <f t="shared" ref="BB4220" si="9508">BB4219+1</f>
        <v>4215</v>
      </c>
      <c r="BC4220" s="16">
        <f t="shared" si="9410"/>
        <v>11.547945205479452</v>
      </c>
      <c r="BD4220" s="16">
        <f>IF(Template!$F$7="Linear interpolation",LinInterp($AO$5:$AO$18,$AM$5:$AM$18,BC4220),CubicSpline($AO$5:$AO$18,$AM$5:$AM$18,BC4220))</f>
        <v>14.149529671054465</v>
      </c>
      <c r="BE4220" s="221">
        <f t="shared" si="9489"/>
        <v>4.6100757608149108</v>
      </c>
      <c r="BF4220" s="221">
        <f>BE4220/PRODUCT($BG$6:BG4219)</f>
        <v>1.0003622659629032</v>
      </c>
      <c r="BG4220" s="16">
        <f t="shared" si="9411"/>
        <v>1.0003622659629032</v>
      </c>
      <c r="BH4220" s="10">
        <f t="shared" si="9412"/>
        <v>13.22270764596789</v>
      </c>
      <c r="BI4220" s="90"/>
      <c r="BJ4220" s="17">
        <f t="shared" si="9394"/>
        <v>50213</v>
      </c>
      <c r="BK4220" s="16">
        <f t="shared" si="9388"/>
        <v>13.223930290571118</v>
      </c>
      <c r="BL4220" s="10">
        <f ca="1">IFERROR(AVERAGE(INDIRECT("BK"&amp;AC4220-Template!$F$10+1):INDIRECT("BK"&amp;AC4220)),0)</f>
        <v>13.224945338620795</v>
      </c>
      <c r="BM4220" s="35"/>
      <c r="BN4220" s="86"/>
      <c r="BO4220" s="35"/>
      <c r="BP4220" s="35"/>
      <c r="BQ4220" s="35"/>
      <c r="BR4220" s="35"/>
      <c r="BS4220" s="35"/>
      <c r="BT4220" s="35"/>
      <c r="BU4220" s="35"/>
      <c r="BV4220" s="35"/>
      <c r="BW4220" s="35"/>
      <c r="BX4220" s="35"/>
      <c r="BY4220" s="35"/>
      <c r="BZ4220" s="35"/>
      <c r="CA4220" s="35"/>
      <c r="CB4220" s="35"/>
      <c r="CC4220" s="35"/>
      <c r="CD4220" s="35"/>
      <c r="CE4220" s="35"/>
      <c r="CF4220" s="35"/>
      <c r="CG4220" s="35"/>
      <c r="CH4220" s="35"/>
    </row>
    <row r="4221" spans="1:86" ht="15.6" x14ac:dyDescent="0.3">
      <c r="A4221" s="35"/>
      <c r="B4221" s="86"/>
      <c r="C4221" s="35"/>
      <c r="D4221" s="35"/>
      <c r="E4221" s="35"/>
      <c r="F4221" s="35"/>
      <c r="G4221" s="35"/>
      <c r="H4221" s="35"/>
      <c r="I4221" s="35"/>
      <c r="J4221" s="35"/>
      <c r="K4221" s="35"/>
      <c r="L4221" s="35"/>
      <c r="M4221" s="35"/>
      <c r="N4221" s="35"/>
      <c r="O4221" s="35"/>
      <c r="P4221" s="35"/>
      <c r="Q4221" s="35"/>
      <c r="R4221" s="35"/>
      <c r="S4221" s="35"/>
      <c r="T4221" s="17">
        <f t="shared" si="9389"/>
        <v>50237</v>
      </c>
      <c r="U4221" s="216">
        <f t="shared" si="9383"/>
        <v>4</v>
      </c>
      <c r="V4221" s="216">
        <f t="shared" si="9389"/>
        <v>4216</v>
      </c>
      <c r="W4221" s="16">
        <f t="shared" si="9395"/>
        <v>11.550684931506849</v>
      </c>
      <c r="X4221" s="16" t="e">
        <f>IF(Template!$F$7="Linear interpolation",LinInterp($I$5:$I$22,$G$5:$G$22,W4221),CubicSpline($I$5:$I$22,$G$5:$G$22,W4221))</f>
        <v>#VALUE!</v>
      </c>
      <c r="Y4221" s="221" t="e">
        <f t="shared" si="9384"/>
        <v>#VALUE!</v>
      </c>
      <c r="Z4221" s="221" t="e">
        <f>Y4221/PRODUCT($AA$6:AA4220)</f>
        <v>#VALUE!</v>
      </c>
      <c r="AA4221" s="16" t="e">
        <f t="shared" si="9390"/>
        <v>#VALUE!</v>
      </c>
      <c r="AB4221" s="10" t="e">
        <f t="shared" si="9391"/>
        <v>#VALUE!</v>
      </c>
      <c r="AC4221" s="90">
        <f t="shared" si="9506"/>
        <v>4221</v>
      </c>
      <c r="AD4221" s="17">
        <f t="shared" si="9400"/>
        <v>50214</v>
      </c>
      <c r="AE4221" s="16" t="e">
        <f t="shared" si="9385"/>
        <v>#VALUE!</v>
      </c>
      <c r="AF4221" s="10">
        <f ca="1">IFERROR(AVERAGE(INDIRECT("AE"&amp;AC4221-Template!$F$10+1):INDIRECT("AE"&amp;AC4221)),0)</f>
        <v>0</v>
      </c>
      <c r="AG4221" s="35"/>
      <c r="AH4221" s="86"/>
      <c r="AI4221" s="35"/>
      <c r="AJ4221" s="35"/>
      <c r="AK4221" s="35"/>
      <c r="AL4221" s="35"/>
      <c r="AM4221" s="35"/>
      <c r="AN4221" s="35"/>
      <c r="AO4221" s="35"/>
      <c r="AP4221" s="35"/>
      <c r="AQ4221" s="35"/>
      <c r="AR4221" s="35"/>
      <c r="AS4221" s="35"/>
      <c r="AT4221" s="35"/>
      <c r="AU4221" s="35"/>
      <c r="AV4221" s="35"/>
      <c r="AW4221" s="35"/>
      <c r="AX4221" s="35"/>
      <c r="AY4221" s="35"/>
      <c r="AZ4221" s="17">
        <f t="shared" ref="AZ4221" si="9509">AZ4220+1</f>
        <v>50237</v>
      </c>
      <c r="BA4221" s="216">
        <f t="shared" si="9408"/>
        <v>4</v>
      </c>
      <c r="BB4221" s="216">
        <f t="shared" ref="BB4221" si="9510">BB4220+1</f>
        <v>4216</v>
      </c>
      <c r="BC4221" s="16">
        <f t="shared" si="9410"/>
        <v>11.550684931506849</v>
      </c>
      <c r="BD4221" s="16">
        <f>IF(Template!$F$7="Linear interpolation",LinInterp($AO$5:$AO$18,$AM$5:$AM$18,BC4221),CubicSpline($AO$5:$AO$18,$AM$5:$AM$18,BC4221))</f>
        <v>14.14952597364865</v>
      </c>
      <c r="BE4221" s="221">
        <f t="shared" si="9489"/>
        <v>4.6117458264541513</v>
      </c>
      <c r="BF4221" s="221">
        <f>BE4221/PRODUCT($BG$6:BG4220)</f>
        <v>1.0003622642502832</v>
      </c>
      <c r="BG4221" s="16">
        <f t="shared" si="9411"/>
        <v>1.0003622642502832</v>
      </c>
      <c r="BH4221" s="10">
        <f t="shared" si="9412"/>
        <v>13.222645135336219</v>
      </c>
      <c r="BI4221" s="90"/>
      <c r="BJ4221" s="17">
        <f t="shared" si="9394"/>
        <v>50214</v>
      </c>
      <c r="BK4221" s="16">
        <f t="shared" si="9388"/>
        <v>13.224047869176193</v>
      </c>
      <c r="BL4221" s="10">
        <f ca="1">IFERROR(AVERAGE(INDIRECT("BK"&amp;AC4221-Template!$F$10+1):INDIRECT("BK"&amp;AC4221)),0)</f>
        <v>13.224884293676807</v>
      </c>
      <c r="BM4221" s="35"/>
      <c r="BN4221" s="86"/>
      <c r="BO4221" s="35"/>
      <c r="BP4221" s="35"/>
      <c r="BQ4221" s="35"/>
      <c r="BR4221" s="35"/>
      <c r="BS4221" s="35"/>
      <c r="BT4221" s="35"/>
      <c r="BU4221" s="35"/>
      <c r="BV4221" s="35"/>
      <c r="BW4221" s="35"/>
      <c r="BX4221" s="35"/>
      <c r="BY4221" s="35"/>
      <c r="BZ4221" s="35"/>
      <c r="CA4221" s="35"/>
      <c r="CB4221" s="35"/>
      <c r="CC4221" s="35"/>
      <c r="CD4221" s="35"/>
      <c r="CE4221" s="35"/>
      <c r="CF4221" s="35"/>
      <c r="CG4221" s="35"/>
      <c r="CH4221" s="35"/>
    </row>
    <row r="4222" spans="1:86" ht="15.6" x14ac:dyDescent="0.3">
      <c r="A4222" s="35"/>
      <c r="B4222" s="86"/>
      <c r="C4222" s="35"/>
      <c r="D4222" s="35"/>
      <c r="E4222" s="35"/>
      <c r="F4222" s="35"/>
      <c r="G4222" s="35"/>
      <c r="H4222" s="35"/>
      <c r="I4222" s="35"/>
      <c r="J4222" s="35"/>
      <c r="K4222" s="35"/>
      <c r="L4222" s="35"/>
      <c r="M4222" s="35"/>
      <c r="N4222" s="35"/>
      <c r="O4222" s="35"/>
      <c r="P4222" s="35"/>
      <c r="Q4222" s="35"/>
      <c r="R4222" s="35"/>
      <c r="S4222" s="35"/>
      <c r="T4222" s="17">
        <f t="shared" si="9389"/>
        <v>50238</v>
      </c>
      <c r="U4222" s="216">
        <f t="shared" si="9383"/>
        <v>5</v>
      </c>
      <c r="V4222" s="216">
        <f t="shared" si="9389"/>
        <v>4217</v>
      </c>
      <c r="W4222" s="16">
        <f t="shared" si="9395"/>
        <v>11.553424657534247</v>
      </c>
      <c r="X4222" s="16" t="e">
        <f>IF(Template!$F$7="Linear interpolation",LinInterp($I$5:$I$22,$G$5:$G$22,W4222),CubicSpline($I$5:$I$22,$G$5:$G$22,W4222))</f>
        <v>#VALUE!</v>
      </c>
      <c r="Y4222" s="221" t="e">
        <f t="shared" si="9384"/>
        <v>#VALUE!</v>
      </c>
      <c r="Z4222" s="221" t="e">
        <f>Y4222/PRODUCT($AA$6:AA4221)</f>
        <v>#VALUE!</v>
      </c>
      <c r="AA4222" s="16" t="e">
        <f t="shared" si="9390"/>
        <v>#VALUE!</v>
      </c>
      <c r="AB4222" s="10" t="e">
        <f t="shared" si="9391"/>
        <v>#VALUE!</v>
      </c>
      <c r="AC4222" s="90">
        <f t="shared" si="9506"/>
        <v>4222</v>
      </c>
      <c r="AD4222" s="17">
        <f t="shared" si="9400"/>
        <v>50215</v>
      </c>
      <c r="AE4222" s="16" t="e">
        <f t="shared" si="9385"/>
        <v>#VALUE!</v>
      </c>
      <c r="AF4222" s="10">
        <f ca="1">IFERROR(AVERAGE(INDIRECT("AE"&amp;AC4222-Template!$F$10+1):INDIRECT("AE"&amp;AC4222)),0)</f>
        <v>0</v>
      </c>
      <c r="AG4222" s="35"/>
      <c r="AH4222" s="86"/>
      <c r="AI4222" s="35"/>
      <c r="AJ4222" s="35"/>
      <c r="AK4222" s="35"/>
      <c r="AL4222" s="35"/>
      <c r="AM4222" s="35"/>
      <c r="AN4222" s="35"/>
      <c r="AO4222" s="35"/>
      <c r="AP4222" s="35"/>
      <c r="AQ4222" s="35"/>
      <c r="AR4222" s="35"/>
      <c r="AS4222" s="35"/>
      <c r="AT4222" s="35"/>
      <c r="AU4222" s="35"/>
      <c r="AV4222" s="35"/>
      <c r="AW4222" s="35"/>
      <c r="AX4222" s="35"/>
      <c r="AY4222" s="35"/>
      <c r="AZ4222" s="17">
        <f t="shared" ref="AZ4222" si="9511">AZ4221+1</f>
        <v>50238</v>
      </c>
      <c r="BA4222" s="216">
        <f t="shared" si="9408"/>
        <v>5</v>
      </c>
      <c r="BB4222" s="216">
        <f t="shared" ref="BB4222" si="9512">BB4221+1</f>
        <v>4217</v>
      </c>
      <c r="BC4222" s="16">
        <f t="shared" si="9410"/>
        <v>11.553424657534247</v>
      </c>
      <c r="BD4222" s="16">
        <f>IF(Template!$F$7="Linear interpolation",LinInterp($AO$5:$AO$18,$AM$5:$AM$18,BC4222),CubicSpline($AO$5:$AO$18,$AM$5:$AM$18,BC4222))</f>
        <v>14.149522261044082</v>
      </c>
      <c r="BE4222" s="221">
        <f t="shared" si="9489"/>
        <v>4.6134164891827378</v>
      </c>
      <c r="BF4222" s="221">
        <f>BE4222/PRODUCT($BG$6:BG4221)</f>
        <v>1.0003622625338551</v>
      </c>
      <c r="BG4222" s="16">
        <f t="shared" si="9411"/>
        <v>1.0003622625338551</v>
      </c>
      <c r="BH4222" s="10">
        <f t="shared" si="9412"/>
        <v>13.222582485710177</v>
      </c>
      <c r="BI4222" s="90"/>
      <c r="BJ4222" s="17">
        <f t="shared" si="9394"/>
        <v>50215</v>
      </c>
      <c r="BK4222" s="16">
        <f t="shared" si="9388"/>
        <v>13.223988395761999</v>
      </c>
      <c r="BL4222" s="10">
        <f ca="1">IFERROR(AVERAGE(INDIRECT("BK"&amp;AC4222-Template!$F$10+1):INDIRECT("BK"&amp;AC4222)),0)</f>
        <v>13.224832311632396</v>
      </c>
      <c r="BM4222" s="35"/>
      <c r="BN4222" s="86"/>
      <c r="BO4222" s="35"/>
      <c r="BP4222" s="35"/>
      <c r="BQ4222" s="35"/>
      <c r="BR4222" s="35"/>
      <c r="BS4222" s="35"/>
      <c r="BT4222" s="35"/>
      <c r="BU4222" s="35"/>
      <c r="BV4222" s="35"/>
      <c r="BW4222" s="35"/>
      <c r="BX4222" s="35"/>
      <c r="BY4222" s="35"/>
      <c r="BZ4222" s="35"/>
      <c r="CA4222" s="35"/>
      <c r="CB4222" s="35"/>
      <c r="CC4222" s="35"/>
      <c r="CD4222" s="35"/>
      <c r="CE4222" s="35"/>
      <c r="CF4222" s="35"/>
      <c r="CG4222" s="35"/>
      <c r="CH4222" s="35"/>
    </row>
    <row r="4223" spans="1:86" ht="15.6" x14ac:dyDescent="0.3">
      <c r="A4223" s="35"/>
      <c r="B4223" s="86"/>
      <c r="C4223" s="35"/>
      <c r="D4223" s="35"/>
      <c r="E4223" s="35"/>
      <c r="F4223" s="35"/>
      <c r="G4223" s="35"/>
      <c r="H4223" s="35"/>
      <c r="I4223" s="35"/>
      <c r="J4223" s="35"/>
      <c r="K4223" s="35"/>
      <c r="L4223" s="35"/>
      <c r="M4223" s="35"/>
      <c r="N4223" s="35"/>
      <c r="O4223" s="35"/>
      <c r="P4223" s="35"/>
      <c r="Q4223" s="35"/>
      <c r="R4223" s="35"/>
      <c r="S4223" s="35"/>
      <c r="T4223" s="17">
        <f t="shared" si="9389"/>
        <v>50239</v>
      </c>
      <c r="U4223" s="216">
        <f t="shared" si="9383"/>
        <v>6</v>
      </c>
      <c r="V4223" s="216">
        <f t="shared" si="9389"/>
        <v>4218</v>
      </c>
      <c r="W4223" s="16">
        <f t="shared" si="9395"/>
        <v>11.556164383561644</v>
      </c>
      <c r="X4223" s="16" t="e">
        <f>IF(Template!$F$7="Linear interpolation",LinInterp($I$5:$I$22,$G$5:$G$22,W4223),CubicSpline($I$5:$I$22,$G$5:$G$22,W4223))</f>
        <v>#VALUE!</v>
      </c>
      <c r="Y4223" s="221" t="e">
        <f t="shared" si="9384"/>
        <v>#VALUE!</v>
      </c>
      <c r="Z4223" s="221" t="e">
        <f>Y4223/PRODUCT($AA$6:AA4222)</f>
        <v>#VALUE!</v>
      </c>
      <c r="AA4223" s="16" t="e">
        <f t="shared" si="9390"/>
        <v>#VALUE!</v>
      </c>
      <c r="AB4223" s="10" t="e">
        <f t="shared" si="9391"/>
        <v>#VALUE!</v>
      </c>
      <c r="AC4223" s="90">
        <f t="shared" si="9506"/>
        <v>4223</v>
      </c>
      <c r="AD4223" s="17">
        <f t="shared" si="9400"/>
        <v>50216</v>
      </c>
      <c r="AE4223" s="16" t="e">
        <f t="shared" si="9385"/>
        <v>#VALUE!</v>
      </c>
      <c r="AF4223" s="10">
        <f ca="1">IFERROR(AVERAGE(INDIRECT("AE"&amp;AC4223-Template!$F$10+1):INDIRECT("AE"&amp;AC4223)),0)</f>
        <v>0</v>
      </c>
      <c r="AG4223" s="35"/>
      <c r="AH4223" s="86"/>
      <c r="AI4223" s="35"/>
      <c r="AJ4223" s="35"/>
      <c r="AK4223" s="35"/>
      <c r="AL4223" s="35"/>
      <c r="AM4223" s="35"/>
      <c r="AN4223" s="35"/>
      <c r="AO4223" s="35"/>
      <c r="AP4223" s="35"/>
      <c r="AQ4223" s="35"/>
      <c r="AR4223" s="35"/>
      <c r="AS4223" s="35"/>
      <c r="AT4223" s="35"/>
      <c r="AU4223" s="35"/>
      <c r="AV4223" s="35"/>
      <c r="AW4223" s="35"/>
      <c r="AX4223" s="35"/>
      <c r="AY4223" s="35"/>
      <c r="AZ4223" s="17">
        <f t="shared" ref="AZ4223" si="9513">AZ4222+1</f>
        <v>50239</v>
      </c>
      <c r="BA4223" s="216">
        <f t="shared" si="9408"/>
        <v>6</v>
      </c>
      <c r="BB4223" s="216">
        <f t="shared" ref="BB4223" si="9514">BB4222+1</f>
        <v>4218</v>
      </c>
      <c r="BC4223" s="16">
        <f t="shared" si="9410"/>
        <v>11.556164383561644</v>
      </c>
      <c r="BD4223" s="16">
        <f>IF(Template!$F$7="Linear interpolation",LinInterp($AO$5:$AO$18,$AM$5:$AM$18,BC4223),CubicSpline($AO$5:$AO$18,$AM$5:$AM$18,BC4223))</f>
        <v>14.149518533213906</v>
      </c>
      <c r="BE4223" s="221">
        <f t="shared" si="9489"/>
        <v>4.6150877491936235</v>
      </c>
      <c r="BF4223" s="221">
        <f>BE4223/PRODUCT($BG$6:BG4222)</f>
        <v>1.0003622608136085</v>
      </c>
      <c r="BG4223" s="16">
        <f t="shared" si="9411"/>
        <v>1.0003622625338551</v>
      </c>
      <c r="BH4223" s="10">
        <f t="shared" si="9412"/>
        <v>13.222582485710177</v>
      </c>
      <c r="BI4223" s="90"/>
      <c r="BJ4223" s="17">
        <f t="shared" si="9394"/>
        <v>50216</v>
      </c>
      <c r="BK4223" s="16">
        <f t="shared" si="9388"/>
        <v>13.223928785144556</v>
      </c>
      <c r="BL4223" s="10">
        <f ca="1">IFERROR(AVERAGE(INDIRECT("BK"&amp;AC4223-Template!$F$10+1):INDIRECT("BK"&amp;AC4223)),0)</f>
        <v>13.224774675687055</v>
      </c>
      <c r="BM4223" s="35"/>
      <c r="BN4223" s="86"/>
      <c r="BO4223" s="35"/>
      <c r="BP4223" s="35"/>
      <c r="BQ4223" s="35"/>
      <c r="BR4223" s="35"/>
      <c r="BS4223" s="35"/>
      <c r="BT4223" s="35"/>
      <c r="BU4223" s="35"/>
      <c r="BV4223" s="35"/>
      <c r="BW4223" s="35"/>
      <c r="BX4223" s="35"/>
      <c r="BY4223" s="35"/>
      <c r="BZ4223" s="35"/>
      <c r="CA4223" s="35"/>
      <c r="CB4223" s="35"/>
      <c r="CC4223" s="35"/>
      <c r="CD4223" s="35"/>
      <c r="CE4223" s="35"/>
      <c r="CF4223" s="35"/>
      <c r="CG4223" s="35"/>
      <c r="CH4223" s="35"/>
    </row>
    <row r="4224" spans="1:86" ht="15.6" x14ac:dyDescent="0.3">
      <c r="A4224" s="35"/>
      <c r="B4224" s="86"/>
      <c r="C4224" s="35"/>
      <c r="D4224" s="35"/>
      <c r="E4224" s="35"/>
      <c r="F4224" s="35"/>
      <c r="G4224" s="35"/>
      <c r="H4224" s="35"/>
      <c r="I4224" s="35"/>
      <c r="J4224" s="35"/>
      <c r="K4224" s="35"/>
      <c r="L4224" s="35"/>
      <c r="M4224" s="35"/>
      <c r="N4224" s="35"/>
      <c r="O4224" s="35"/>
      <c r="P4224" s="35"/>
      <c r="Q4224" s="35"/>
      <c r="R4224" s="35"/>
      <c r="S4224" s="35"/>
      <c r="T4224" s="17">
        <f t="shared" si="9389"/>
        <v>50240</v>
      </c>
      <c r="U4224" s="216">
        <f t="shared" si="9383"/>
        <v>7</v>
      </c>
      <c r="V4224" s="216">
        <f t="shared" si="9389"/>
        <v>4219</v>
      </c>
      <c r="W4224" s="16">
        <f t="shared" si="9395"/>
        <v>11.558904109589042</v>
      </c>
      <c r="X4224" s="16" t="e">
        <f>IF(Template!$F$7="Linear interpolation",LinInterp($I$5:$I$22,$G$5:$G$22,W4224),CubicSpline($I$5:$I$22,$G$5:$G$22,W4224))</f>
        <v>#VALUE!</v>
      </c>
      <c r="Y4224" s="221" t="e">
        <f t="shared" si="9384"/>
        <v>#VALUE!</v>
      </c>
      <c r="Z4224" s="221" t="e">
        <f>Y4224/PRODUCT($AA$6:AA4223)</f>
        <v>#VALUE!</v>
      </c>
      <c r="AA4224" s="16" t="e">
        <f t="shared" si="9390"/>
        <v>#VALUE!</v>
      </c>
      <c r="AB4224" s="10" t="e">
        <f t="shared" si="9391"/>
        <v>#VALUE!</v>
      </c>
      <c r="AC4224" s="90">
        <f t="shared" si="9506"/>
        <v>4224</v>
      </c>
      <c r="AD4224" s="17">
        <f t="shared" si="9400"/>
        <v>50217</v>
      </c>
      <c r="AE4224" s="16" t="e">
        <f t="shared" si="9385"/>
        <v>#VALUE!</v>
      </c>
      <c r="AF4224" s="10">
        <f ca="1">IFERROR(AVERAGE(INDIRECT("AE"&amp;AC4224-Template!$F$10+1):INDIRECT("AE"&amp;AC4224)),0)</f>
        <v>0</v>
      </c>
      <c r="AG4224" s="35"/>
      <c r="AH4224" s="86"/>
      <c r="AI4224" s="35"/>
      <c r="AJ4224" s="35"/>
      <c r="AK4224" s="35"/>
      <c r="AL4224" s="35"/>
      <c r="AM4224" s="35"/>
      <c r="AN4224" s="35"/>
      <c r="AO4224" s="35"/>
      <c r="AP4224" s="35"/>
      <c r="AQ4224" s="35"/>
      <c r="AR4224" s="35"/>
      <c r="AS4224" s="35"/>
      <c r="AT4224" s="35"/>
      <c r="AU4224" s="35"/>
      <c r="AV4224" s="35"/>
      <c r="AW4224" s="35"/>
      <c r="AX4224" s="35"/>
      <c r="AY4224" s="35"/>
      <c r="AZ4224" s="17">
        <f t="shared" ref="AZ4224" si="9515">AZ4223+1</f>
        <v>50240</v>
      </c>
      <c r="BA4224" s="216">
        <f t="shared" si="9408"/>
        <v>7</v>
      </c>
      <c r="BB4224" s="216">
        <f t="shared" ref="BB4224" si="9516">BB4223+1</f>
        <v>4219</v>
      </c>
      <c r="BC4224" s="16">
        <f t="shared" si="9410"/>
        <v>11.558904109589042</v>
      </c>
      <c r="BD4224" s="16">
        <f>IF(Template!$F$7="Linear interpolation",LinInterp($AO$5:$AO$18,$AM$5:$AM$18,BC4224),CubicSpline($AO$5:$AO$18,$AM$5:$AM$18,BC4224))</f>
        <v>14.149514790131269</v>
      </c>
      <c r="BE4224" s="221">
        <f t="shared" si="9489"/>
        <v>4.6167596066798193</v>
      </c>
      <c r="BF4224" s="221">
        <f>BE4224/PRODUCT($BG$6:BG4223)</f>
        <v>1.000362257369299</v>
      </c>
      <c r="BG4224" s="16">
        <f t="shared" si="9411"/>
        <v>1.0003622625338551</v>
      </c>
      <c r="BH4224" s="10">
        <f t="shared" si="9412"/>
        <v>13.222582485710177</v>
      </c>
      <c r="BI4224" s="90"/>
      <c r="BJ4224" s="17">
        <f t="shared" si="9394"/>
        <v>50217</v>
      </c>
      <c r="BK4224" s="16">
        <f t="shared" si="9388"/>
        <v>13.223869037380599</v>
      </c>
      <c r="BL4224" s="10">
        <f ca="1">IFERROR(AVERAGE(INDIRECT("BK"&amp;AC4224-Template!$F$10+1):INDIRECT("BK"&amp;AC4224)),0)</f>
        <v>13.22471690395137</v>
      </c>
      <c r="BM4224" s="35"/>
      <c r="BN4224" s="86"/>
      <c r="BO4224" s="35"/>
      <c r="BP4224" s="35"/>
      <c r="BQ4224" s="35"/>
      <c r="BR4224" s="35"/>
      <c r="BS4224" s="35"/>
      <c r="BT4224" s="35"/>
      <c r="BU4224" s="35"/>
      <c r="BV4224" s="35"/>
      <c r="BW4224" s="35"/>
      <c r="BX4224" s="35"/>
      <c r="BY4224" s="35"/>
      <c r="BZ4224" s="35"/>
      <c r="CA4224" s="35"/>
      <c r="CB4224" s="35"/>
      <c r="CC4224" s="35"/>
      <c r="CD4224" s="35"/>
      <c r="CE4224" s="35"/>
      <c r="CF4224" s="35"/>
      <c r="CG4224" s="35"/>
      <c r="CH4224" s="35"/>
    </row>
    <row r="4225" spans="1:86" ht="15.6" x14ac:dyDescent="0.3">
      <c r="A4225" s="35"/>
      <c r="B4225" s="86"/>
      <c r="C4225" s="35"/>
      <c r="D4225" s="35"/>
      <c r="E4225" s="35"/>
      <c r="F4225" s="35"/>
      <c r="G4225" s="35"/>
      <c r="H4225" s="35"/>
      <c r="I4225" s="35"/>
      <c r="J4225" s="35"/>
      <c r="K4225" s="35"/>
      <c r="L4225" s="35"/>
      <c r="M4225" s="35"/>
      <c r="N4225" s="35"/>
      <c r="O4225" s="35"/>
      <c r="P4225" s="35"/>
      <c r="Q4225" s="35"/>
      <c r="R4225" s="35"/>
      <c r="S4225" s="35"/>
      <c r="T4225" s="17">
        <f t="shared" si="9389"/>
        <v>50241</v>
      </c>
      <c r="U4225" s="216">
        <f t="shared" si="9383"/>
        <v>1</v>
      </c>
      <c r="V4225" s="216">
        <f t="shared" si="9389"/>
        <v>4220</v>
      </c>
      <c r="W4225" s="16">
        <f t="shared" si="9395"/>
        <v>11.561643835616438</v>
      </c>
      <c r="X4225" s="16" t="e">
        <f>IF(Template!$F$7="Linear interpolation",LinInterp($I$5:$I$22,$G$5:$G$22,W4225),CubicSpline($I$5:$I$22,$G$5:$G$22,W4225))</f>
        <v>#VALUE!</v>
      </c>
      <c r="Y4225" s="221" t="e">
        <f t="shared" si="9384"/>
        <v>#VALUE!</v>
      </c>
      <c r="Z4225" s="221" t="e">
        <f>Y4225/PRODUCT($AA$6:AA4224)</f>
        <v>#VALUE!</v>
      </c>
      <c r="AA4225" s="16" t="e">
        <f t="shared" si="9390"/>
        <v>#VALUE!</v>
      </c>
      <c r="AB4225" s="10" t="e">
        <f t="shared" si="9391"/>
        <v>#VALUE!</v>
      </c>
      <c r="AC4225" s="90">
        <f t="shared" si="9506"/>
        <v>4225</v>
      </c>
      <c r="AD4225" s="17">
        <f t="shared" si="9400"/>
        <v>50218</v>
      </c>
      <c r="AE4225" s="16" t="e">
        <f t="shared" si="9385"/>
        <v>#VALUE!</v>
      </c>
      <c r="AF4225" s="10">
        <f ca="1">IFERROR(AVERAGE(INDIRECT("AE"&amp;AC4225-Template!$F$10+1):INDIRECT("AE"&amp;AC4225)),0)</f>
        <v>0</v>
      </c>
      <c r="AG4225" s="35"/>
      <c r="AH4225" s="86"/>
      <c r="AI4225" s="35"/>
      <c r="AJ4225" s="35"/>
      <c r="AK4225" s="35"/>
      <c r="AL4225" s="35"/>
      <c r="AM4225" s="35"/>
      <c r="AN4225" s="35"/>
      <c r="AO4225" s="35"/>
      <c r="AP4225" s="35"/>
      <c r="AQ4225" s="35"/>
      <c r="AR4225" s="35"/>
      <c r="AS4225" s="35"/>
      <c r="AT4225" s="35"/>
      <c r="AU4225" s="35"/>
      <c r="AV4225" s="35"/>
      <c r="AW4225" s="35"/>
      <c r="AX4225" s="35"/>
      <c r="AY4225" s="35"/>
      <c r="AZ4225" s="17">
        <f t="shared" ref="AZ4225" si="9517">AZ4224+1</f>
        <v>50241</v>
      </c>
      <c r="BA4225" s="216">
        <f t="shared" si="9408"/>
        <v>1</v>
      </c>
      <c r="BB4225" s="216">
        <f t="shared" ref="BB4225" si="9518">BB4224+1</f>
        <v>4220</v>
      </c>
      <c r="BC4225" s="16">
        <f t="shared" si="9410"/>
        <v>11.561643835616438</v>
      </c>
      <c r="BD4225" s="16">
        <f>IF(Template!$F$7="Linear interpolation",LinInterp($AO$5:$AO$18,$AM$5:$AM$18,BC4225),CubicSpline($AO$5:$AO$18,$AM$5:$AM$18,BC4225))</f>
        <v>14.149511031769318</v>
      </c>
      <c r="BE4225" s="221">
        <f t="shared" si="9489"/>
        <v>4.6184320618343708</v>
      </c>
      <c r="BF4225" s="221">
        <f>BE4225/PRODUCT($BG$6:BG4224)</f>
        <v>1.0003622521971076</v>
      </c>
      <c r="BG4225" s="16">
        <f t="shared" si="9411"/>
        <v>1.0003622521971076</v>
      </c>
      <c r="BH4225" s="10">
        <f t="shared" si="9412"/>
        <v>13.222205194427961</v>
      </c>
      <c r="BI4225" s="90"/>
      <c r="BJ4225" s="17">
        <f t="shared" si="9394"/>
        <v>50218</v>
      </c>
      <c r="BK4225" s="16">
        <f t="shared" si="9388"/>
        <v>13.223869037380599</v>
      </c>
      <c r="BL4225" s="10">
        <f ca="1">IFERROR(AVERAGE(INDIRECT("BK"&amp;AC4225-Template!$F$10+1):INDIRECT("BK"&amp;AC4225)),0)</f>
        <v>13.224660992499064</v>
      </c>
      <c r="BM4225" s="35"/>
      <c r="BN4225" s="86"/>
      <c r="BO4225" s="35"/>
      <c r="BP4225" s="35"/>
      <c r="BQ4225" s="35"/>
      <c r="BR4225" s="35"/>
      <c r="BS4225" s="35"/>
      <c r="BT4225" s="35"/>
      <c r="BU4225" s="35"/>
      <c r="BV4225" s="35"/>
      <c r="BW4225" s="35"/>
      <c r="BX4225" s="35"/>
      <c r="BY4225" s="35"/>
      <c r="BZ4225" s="35"/>
      <c r="CA4225" s="35"/>
      <c r="CB4225" s="35"/>
      <c r="CC4225" s="35"/>
      <c r="CD4225" s="35"/>
      <c r="CE4225" s="35"/>
      <c r="CF4225" s="35"/>
      <c r="CG4225" s="35"/>
      <c r="CH4225" s="35"/>
    </row>
    <row r="4226" spans="1:86" ht="15.6" x14ac:dyDescent="0.3">
      <c r="A4226" s="35"/>
      <c r="B4226" s="86"/>
      <c r="C4226" s="35"/>
      <c r="D4226" s="35"/>
      <c r="E4226" s="35"/>
      <c r="F4226" s="35"/>
      <c r="G4226" s="35"/>
      <c r="H4226" s="35"/>
      <c r="I4226" s="35"/>
      <c r="J4226" s="35"/>
      <c r="K4226" s="35"/>
      <c r="L4226" s="35"/>
      <c r="M4226" s="35"/>
      <c r="N4226" s="35"/>
      <c r="O4226" s="35"/>
      <c r="P4226" s="35"/>
      <c r="Q4226" s="35"/>
      <c r="R4226" s="35"/>
      <c r="S4226" s="35"/>
      <c r="T4226" s="17">
        <f t="shared" si="9389"/>
        <v>50242</v>
      </c>
      <c r="U4226" s="216">
        <f t="shared" si="9383"/>
        <v>2</v>
      </c>
      <c r="V4226" s="216">
        <f t="shared" si="9389"/>
        <v>4221</v>
      </c>
      <c r="W4226" s="16">
        <f t="shared" si="9395"/>
        <v>11.564383561643835</v>
      </c>
      <c r="X4226" s="16" t="e">
        <f>IF(Template!$F$7="Linear interpolation",LinInterp($I$5:$I$22,$G$5:$G$22,W4226),CubicSpline($I$5:$I$22,$G$5:$G$22,W4226))</f>
        <v>#VALUE!</v>
      </c>
      <c r="Y4226" s="221" t="e">
        <f t="shared" si="9384"/>
        <v>#VALUE!</v>
      </c>
      <c r="Z4226" s="221" t="e">
        <f>Y4226/PRODUCT($AA$6:AA4225)</f>
        <v>#VALUE!</v>
      </c>
      <c r="AA4226" s="16" t="e">
        <f t="shared" si="9390"/>
        <v>#VALUE!</v>
      </c>
      <c r="AB4226" s="10" t="e">
        <f t="shared" si="9391"/>
        <v>#VALUE!</v>
      </c>
      <c r="AC4226" s="90">
        <f t="shared" si="9506"/>
        <v>4226</v>
      </c>
      <c r="AD4226" s="17">
        <f t="shared" si="9400"/>
        <v>50219</v>
      </c>
      <c r="AE4226" s="16" t="e">
        <f t="shared" si="9385"/>
        <v>#VALUE!</v>
      </c>
      <c r="AF4226" s="10">
        <f ca="1">IFERROR(AVERAGE(INDIRECT("AE"&amp;AC4226-Template!$F$10+1):INDIRECT("AE"&amp;AC4226)),0)</f>
        <v>0</v>
      </c>
      <c r="AG4226" s="35"/>
      <c r="AH4226" s="86"/>
      <c r="AI4226" s="35"/>
      <c r="AJ4226" s="35"/>
      <c r="AK4226" s="35"/>
      <c r="AL4226" s="35"/>
      <c r="AM4226" s="35"/>
      <c r="AN4226" s="35"/>
      <c r="AO4226" s="35"/>
      <c r="AP4226" s="35"/>
      <c r="AQ4226" s="35"/>
      <c r="AR4226" s="35"/>
      <c r="AS4226" s="35"/>
      <c r="AT4226" s="35"/>
      <c r="AU4226" s="35"/>
      <c r="AV4226" s="35"/>
      <c r="AW4226" s="35"/>
      <c r="AX4226" s="35"/>
      <c r="AY4226" s="35"/>
      <c r="AZ4226" s="17">
        <f t="shared" ref="AZ4226" si="9519">AZ4225+1</f>
        <v>50242</v>
      </c>
      <c r="BA4226" s="216">
        <f t="shared" si="9408"/>
        <v>2</v>
      </c>
      <c r="BB4226" s="216">
        <f t="shared" ref="BB4226" si="9520">BB4225+1</f>
        <v>4221</v>
      </c>
      <c r="BC4226" s="16">
        <f t="shared" si="9410"/>
        <v>11.564383561643835</v>
      </c>
      <c r="BD4226" s="16">
        <f>IF(Template!$F$7="Linear interpolation",LinInterp($AO$5:$AO$18,$AM$5:$AM$18,BC4226),CubicSpline($AO$5:$AO$18,$AM$5:$AM$18,BC4226))</f>
        <v>14.149507258101202</v>
      </c>
      <c r="BE4226" s="221">
        <f t="shared" si="9489"/>
        <v>4.6201051148503618</v>
      </c>
      <c r="BF4226" s="221">
        <f>BE4226/PRODUCT($BG$6:BG4225)</f>
        <v>1.0003622556299607</v>
      </c>
      <c r="BG4226" s="16">
        <f t="shared" si="9411"/>
        <v>1.0003622556299607</v>
      </c>
      <c r="BH4226" s="10">
        <f t="shared" si="9412"/>
        <v>13.222330493566581</v>
      </c>
      <c r="BI4226" s="90"/>
      <c r="BJ4226" s="17">
        <f t="shared" si="9394"/>
        <v>50219</v>
      </c>
      <c r="BK4226" s="16">
        <f t="shared" si="9388"/>
        <v>13.223869037380599</v>
      </c>
      <c r="BL4226" s="10">
        <f ca="1">IFERROR(AVERAGE(INDIRECT("BK"&amp;AC4226-Template!$F$10+1):INDIRECT("BK"&amp;AC4226)),0)</f>
        <v>13.224606945813617</v>
      </c>
      <c r="BM4226" s="35"/>
      <c r="BN4226" s="86"/>
      <c r="BO4226" s="35"/>
      <c r="BP4226" s="35"/>
      <c r="BQ4226" s="35"/>
      <c r="BR4226" s="35"/>
      <c r="BS4226" s="35"/>
      <c r="BT4226" s="35"/>
      <c r="BU4226" s="35"/>
      <c r="BV4226" s="35"/>
      <c r="BW4226" s="35"/>
      <c r="BX4226" s="35"/>
      <c r="BY4226" s="35"/>
      <c r="BZ4226" s="35"/>
      <c r="CA4226" s="35"/>
      <c r="CB4226" s="35"/>
      <c r="CC4226" s="35"/>
      <c r="CD4226" s="35"/>
      <c r="CE4226" s="35"/>
      <c r="CF4226" s="35"/>
      <c r="CG4226" s="35"/>
      <c r="CH4226" s="35"/>
    </row>
    <row r="4227" spans="1:86" ht="15.6" x14ac:dyDescent="0.3">
      <c r="A4227" s="35"/>
      <c r="B4227" s="86"/>
      <c r="C4227" s="35"/>
      <c r="D4227" s="35"/>
      <c r="E4227" s="35"/>
      <c r="F4227" s="35"/>
      <c r="G4227" s="35"/>
      <c r="H4227" s="35"/>
      <c r="I4227" s="35"/>
      <c r="J4227" s="35"/>
      <c r="K4227" s="35"/>
      <c r="L4227" s="35"/>
      <c r="M4227" s="35"/>
      <c r="N4227" s="35"/>
      <c r="O4227" s="35"/>
      <c r="P4227" s="35"/>
      <c r="Q4227" s="35"/>
      <c r="R4227" s="35"/>
      <c r="S4227" s="35"/>
      <c r="T4227" s="17">
        <f t="shared" si="9389"/>
        <v>50243</v>
      </c>
      <c r="U4227" s="216">
        <f t="shared" si="9383"/>
        <v>3</v>
      </c>
      <c r="V4227" s="216">
        <f t="shared" si="9389"/>
        <v>4222</v>
      </c>
      <c r="W4227" s="16">
        <f t="shared" si="9395"/>
        <v>11.567123287671233</v>
      </c>
      <c r="X4227" s="16" t="e">
        <f>IF(Template!$F$7="Linear interpolation",LinInterp($I$5:$I$22,$G$5:$G$22,W4227),CubicSpline($I$5:$I$22,$G$5:$G$22,W4227))</f>
        <v>#VALUE!</v>
      </c>
      <c r="Y4227" s="221" t="e">
        <f t="shared" si="9384"/>
        <v>#VALUE!</v>
      </c>
      <c r="Z4227" s="221" t="e">
        <f>Y4227/PRODUCT($AA$6:AA4226)</f>
        <v>#VALUE!</v>
      </c>
      <c r="AA4227" s="16" t="e">
        <f t="shared" si="9390"/>
        <v>#VALUE!</v>
      </c>
      <c r="AB4227" s="10" t="e">
        <f t="shared" si="9391"/>
        <v>#VALUE!</v>
      </c>
      <c r="AC4227" s="90">
        <f t="shared" si="9506"/>
        <v>4227</v>
      </c>
      <c r="AD4227" s="17">
        <f t="shared" si="9400"/>
        <v>50220</v>
      </c>
      <c r="AE4227" s="16" t="e">
        <f t="shared" si="9385"/>
        <v>#VALUE!</v>
      </c>
      <c r="AF4227" s="10">
        <f ca="1">IFERROR(AVERAGE(INDIRECT("AE"&amp;AC4227-Template!$F$10+1):INDIRECT("AE"&amp;AC4227)),0)</f>
        <v>0</v>
      </c>
      <c r="AG4227" s="35"/>
      <c r="AH4227" s="86"/>
      <c r="AI4227" s="35"/>
      <c r="AJ4227" s="35"/>
      <c r="AK4227" s="35"/>
      <c r="AL4227" s="35"/>
      <c r="AM4227" s="35"/>
      <c r="AN4227" s="35"/>
      <c r="AO4227" s="35"/>
      <c r="AP4227" s="35"/>
      <c r="AQ4227" s="35"/>
      <c r="AR4227" s="35"/>
      <c r="AS4227" s="35"/>
      <c r="AT4227" s="35"/>
      <c r="AU4227" s="35"/>
      <c r="AV4227" s="35"/>
      <c r="AW4227" s="35"/>
      <c r="AX4227" s="35"/>
      <c r="AY4227" s="35"/>
      <c r="AZ4227" s="17">
        <f t="shared" ref="AZ4227" si="9521">AZ4226+1</f>
        <v>50243</v>
      </c>
      <c r="BA4227" s="216">
        <f t="shared" si="9408"/>
        <v>3</v>
      </c>
      <c r="BB4227" s="216">
        <f t="shared" ref="BB4227" si="9522">BB4226+1</f>
        <v>4222</v>
      </c>
      <c r="BC4227" s="16">
        <f t="shared" si="9410"/>
        <v>11.567123287671233</v>
      </c>
      <c r="BD4227" s="16">
        <f>IF(Template!$F$7="Linear interpolation",LinInterp($AO$5:$AO$18,$AM$5:$AM$18,BC4227),CubicSpline($AO$5:$AO$18,$AM$5:$AM$18,BC4227))</f>
        <v>14.149503469100068</v>
      </c>
      <c r="BE4227" s="221">
        <f t="shared" si="9489"/>
        <v>4.6217787659209009</v>
      </c>
      <c r="BF4227" s="221">
        <f>BE4227/PRODUCT($BG$6:BG4226)</f>
        <v>1.0003622538944319</v>
      </c>
      <c r="BG4227" s="16">
        <f t="shared" si="9411"/>
        <v>1.0003622538944319</v>
      </c>
      <c r="BH4227" s="10">
        <f t="shared" si="9412"/>
        <v>13.222267146764221</v>
      </c>
      <c r="BI4227" s="90"/>
      <c r="BJ4227" s="17">
        <f t="shared" si="9394"/>
        <v>50220</v>
      </c>
      <c r="BK4227" s="16">
        <f t="shared" si="9388"/>
        <v>13.223509178140302</v>
      </c>
      <c r="BL4227" s="10">
        <f ca="1">IFERROR(AVERAGE(INDIRECT("BK"&amp;AC4227-Template!$F$10+1):INDIRECT("BK"&amp;AC4227)),0)</f>
        <v>13.224540903820163</v>
      </c>
      <c r="BM4227" s="35"/>
      <c r="BN4227" s="86"/>
      <c r="BO4227" s="35"/>
      <c r="BP4227" s="35"/>
      <c r="BQ4227" s="35"/>
      <c r="BR4227" s="35"/>
      <c r="BS4227" s="35"/>
      <c r="BT4227" s="35"/>
      <c r="BU4227" s="35"/>
      <c r="BV4227" s="35"/>
      <c r="BW4227" s="35"/>
      <c r="BX4227" s="35"/>
      <c r="BY4227" s="35"/>
      <c r="BZ4227" s="35"/>
      <c r="CA4227" s="35"/>
      <c r="CB4227" s="35"/>
      <c r="CC4227" s="35"/>
      <c r="CD4227" s="35"/>
      <c r="CE4227" s="35"/>
      <c r="CF4227" s="35"/>
      <c r="CG4227" s="35"/>
      <c r="CH4227" s="35"/>
    </row>
    <row r="4228" spans="1:86" ht="15.6" x14ac:dyDescent="0.3">
      <c r="A4228" s="35"/>
      <c r="B4228" s="86"/>
      <c r="C4228" s="35"/>
      <c r="D4228" s="35"/>
      <c r="E4228" s="35"/>
      <c r="F4228" s="35"/>
      <c r="G4228" s="35"/>
      <c r="H4228" s="35"/>
      <c r="I4228" s="35"/>
      <c r="J4228" s="35"/>
      <c r="K4228" s="35"/>
      <c r="L4228" s="35"/>
      <c r="M4228" s="35"/>
      <c r="N4228" s="35"/>
      <c r="O4228" s="35"/>
      <c r="P4228" s="35"/>
      <c r="Q4228" s="35"/>
      <c r="R4228" s="35"/>
      <c r="S4228" s="35"/>
      <c r="T4228" s="17">
        <f t="shared" si="9389"/>
        <v>50244</v>
      </c>
      <c r="U4228" s="216">
        <f t="shared" si="9383"/>
        <v>4</v>
      </c>
      <c r="V4228" s="216">
        <f t="shared" si="9389"/>
        <v>4223</v>
      </c>
      <c r="W4228" s="16">
        <f t="shared" si="9395"/>
        <v>11.56986301369863</v>
      </c>
      <c r="X4228" s="16" t="e">
        <f>IF(Template!$F$7="Linear interpolation",LinInterp($I$5:$I$22,$G$5:$G$22,W4228),CubicSpline($I$5:$I$22,$G$5:$G$22,W4228))</f>
        <v>#VALUE!</v>
      </c>
      <c r="Y4228" s="221" t="e">
        <f t="shared" si="9384"/>
        <v>#VALUE!</v>
      </c>
      <c r="Z4228" s="221" t="e">
        <f>Y4228/PRODUCT($AA$6:AA4227)</f>
        <v>#VALUE!</v>
      </c>
      <c r="AA4228" s="16" t="e">
        <f t="shared" si="9390"/>
        <v>#VALUE!</v>
      </c>
      <c r="AB4228" s="10" t="e">
        <f t="shared" si="9391"/>
        <v>#VALUE!</v>
      </c>
      <c r="AC4228" s="90">
        <f t="shared" si="9506"/>
        <v>4228</v>
      </c>
      <c r="AD4228" s="17">
        <f t="shared" si="9400"/>
        <v>50221</v>
      </c>
      <c r="AE4228" s="16" t="e">
        <f t="shared" si="9385"/>
        <v>#VALUE!</v>
      </c>
      <c r="AF4228" s="10">
        <f ca="1">IFERROR(AVERAGE(INDIRECT("AE"&amp;AC4228-Template!$F$10+1):INDIRECT("AE"&amp;AC4228)),0)</f>
        <v>0</v>
      </c>
      <c r="AG4228" s="35"/>
      <c r="AH4228" s="86"/>
      <c r="AI4228" s="35"/>
      <c r="AJ4228" s="35"/>
      <c r="AK4228" s="35"/>
      <c r="AL4228" s="35"/>
      <c r="AM4228" s="35"/>
      <c r="AN4228" s="35"/>
      <c r="AO4228" s="35"/>
      <c r="AP4228" s="35"/>
      <c r="AQ4228" s="35"/>
      <c r="AR4228" s="35"/>
      <c r="AS4228" s="35"/>
      <c r="AT4228" s="35"/>
      <c r="AU4228" s="35"/>
      <c r="AV4228" s="35"/>
      <c r="AW4228" s="35"/>
      <c r="AX4228" s="35"/>
      <c r="AY4228" s="35"/>
      <c r="AZ4228" s="17">
        <f t="shared" ref="AZ4228" si="9523">AZ4227+1</f>
        <v>50244</v>
      </c>
      <c r="BA4228" s="216">
        <f t="shared" si="9408"/>
        <v>4</v>
      </c>
      <c r="BB4228" s="216">
        <f t="shared" ref="BB4228" si="9524">BB4227+1</f>
        <v>4223</v>
      </c>
      <c r="BC4228" s="16">
        <f t="shared" si="9410"/>
        <v>11.56986301369863</v>
      </c>
      <c r="BD4228" s="16">
        <f>IF(Template!$F$7="Linear interpolation",LinInterp($AO$5:$AO$18,$AM$5:$AM$18,BC4228),CubicSpline($AO$5:$AO$18,$AM$5:$AM$18,BC4228))</f>
        <v>14.149499664739063</v>
      </c>
      <c r="BE4228" s="221">
        <f t="shared" si="9489"/>
        <v>4.6234530152391402</v>
      </c>
      <c r="BF4228" s="221">
        <f>BE4228/PRODUCT($BG$6:BG4227)</f>
        <v>1.0003622521550759</v>
      </c>
      <c r="BG4228" s="16">
        <f t="shared" si="9411"/>
        <v>1.0003622521550759</v>
      </c>
      <c r="BH4228" s="10">
        <f t="shared" si="9412"/>
        <v>13.222203660270493</v>
      </c>
      <c r="BI4228" s="90"/>
      <c r="BJ4228" s="17">
        <f t="shared" si="9394"/>
        <v>50221</v>
      </c>
      <c r="BK4228" s="16">
        <f t="shared" si="9388"/>
        <v>13.223628673068477</v>
      </c>
      <c r="BL4228" s="10">
        <f ca="1">IFERROR(AVERAGE(INDIRECT("BK"&amp;AC4228-Template!$F$10+1):INDIRECT("BK"&amp;AC4228)),0)</f>
        <v>13.224478844990983</v>
      </c>
      <c r="BM4228" s="35"/>
      <c r="BN4228" s="86"/>
      <c r="BO4228" s="35"/>
      <c r="BP4228" s="35"/>
      <c r="BQ4228" s="35"/>
      <c r="BR4228" s="35"/>
      <c r="BS4228" s="35"/>
      <c r="BT4228" s="35"/>
      <c r="BU4228" s="35"/>
      <c r="BV4228" s="35"/>
      <c r="BW4228" s="35"/>
      <c r="BX4228" s="35"/>
      <c r="BY4228" s="35"/>
      <c r="BZ4228" s="35"/>
      <c r="CA4228" s="35"/>
      <c r="CB4228" s="35"/>
      <c r="CC4228" s="35"/>
      <c r="CD4228" s="35"/>
      <c r="CE4228" s="35"/>
      <c r="CF4228" s="35"/>
      <c r="CG4228" s="35"/>
      <c r="CH4228" s="35"/>
    </row>
    <row r="4229" spans="1:86" ht="15.6" x14ac:dyDescent="0.3">
      <c r="A4229" s="35"/>
      <c r="B4229" s="86"/>
      <c r="C4229" s="35"/>
      <c r="D4229" s="35"/>
      <c r="E4229" s="35"/>
      <c r="F4229" s="35"/>
      <c r="G4229" s="35"/>
      <c r="H4229" s="35"/>
      <c r="I4229" s="35"/>
      <c r="J4229" s="35"/>
      <c r="K4229" s="35"/>
      <c r="L4229" s="35"/>
      <c r="M4229" s="35"/>
      <c r="N4229" s="35"/>
      <c r="O4229" s="35"/>
      <c r="P4229" s="35"/>
      <c r="Q4229" s="35"/>
      <c r="R4229" s="35"/>
      <c r="S4229" s="35"/>
      <c r="T4229" s="17">
        <f t="shared" si="9389"/>
        <v>50245</v>
      </c>
      <c r="U4229" s="216">
        <f t="shared" si="9383"/>
        <v>5</v>
      </c>
      <c r="V4229" s="216">
        <f t="shared" si="9389"/>
        <v>4224</v>
      </c>
      <c r="W4229" s="16">
        <f t="shared" si="9395"/>
        <v>11.572602739726028</v>
      </c>
      <c r="X4229" s="16" t="e">
        <f>IF(Template!$F$7="Linear interpolation",LinInterp($I$5:$I$22,$G$5:$G$22,W4229),CubicSpline($I$5:$I$22,$G$5:$G$22,W4229))</f>
        <v>#VALUE!</v>
      </c>
      <c r="Y4229" s="221" t="e">
        <f t="shared" si="9384"/>
        <v>#VALUE!</v>
      </c>
      <c r="Z4229" s="221" t="e">
        <f>Y4229/PRODUCT($AA$6:AA4228)</f>
        <v>#VALUE!</v>
      </c>
      <c r="AA4229" s="16" t="e">
        <f t="shared" si="9390"/>
        <v>#VALUE!</v>
      </c>
      <c r="AB4229" s="10" t="e">
        <f t="shared" si="9391"/>
        <v>#VALUE!</v>
      </c>
      <c r="AC4229" s="90">
        <f t="shared" si="9506"/>
        <v>4229</v>
      </c>
      <c r="AD4229" s="17">
        <f t="shared" si="9400"/>
        <v>50222</v>
      </c>
      <c r="AE4229" s="16" t="e">
        <f t="shared" si="9385"/>
        <v>#VALUE!</v>
      </c>
      <c r="AF4229" s="10">
        <f ca="1">IFERROR(AVERAGE(INDIRECT("AE"&amp;AC4229-Template!$F$10+1):INDIRECT("AE"&amp;AC4229)),0)</f>
        <v>0</v>
      </c>
      <c r="AG4229" s="35"/>
      <c r="AH4229" s="86"/>
      <c r="AI4229" s="35"/>
      <c r="AJ4229" s="35"/>
      <c r="AK4229" s="35"/>
      <c r="AL4229" s="35"/>
      <c r="AM4229" s="35"/>
      <c r="AN4229" s="35"/>
      <c r="AO4229" s="35"/>
      <c r="AP4229" s="35"/>
      <c r="AQ4229" s="35"/>
      <c r="AR4229" s="35"/>
      <c r="AS4229" s="35"/>
      <c r="AT4229" s="35"/>
      <c r="AU4229" s="35"/>
      <c r="AV4229" s="35"/>
      <c r="AW4229" s="35"/>
      <c r="AX4229" s="35"/>
      <c r="AY4229" s="35"/>
      <c r="AZ4229" s="17">
        <f t="shared" ref="AZ4229" si="9525">AZ4228+1</f>
        <v>50245</v>
      </c>
      <c r="BA4229" s="216">
        <f t="shared" si="9408"/>
        <v>5</v>
      </c>
      <c r="BB4229" s="216">
        <f t="shared" ref="BB4229" si="9526">BB4228+1</f>
        <v>4224</v>
      </c>
      <c r="BC4229" s="16">
        <f t="shared" si="9410"/>
        <v>11.572602739726028</v>
      </c>
      <c r="BD4229" s="16">
        <f>IF(Template!$F$7="Linear interpolation",LinInterp($AO$5:$AO$18,$AM$5:$AM$18,BC4229),CubicSpline($AO$5:$AO$18,$AM$5:$AM$18,BC4229))</f>
        <v>14.14949584499133</v>
      </c>
      <c r="BE4229" s="221">
        <f t="shared" si="9489"/>
        <v>4.6251278629982613</v>
      </c>
      <c r="BF4229" s="221">
        <f>BE4229/PRODUCT($BG$6:BG4228)</f>
        <v>1.0003622504118892</v>
      </c>
      <c r="BG4229" s="16">
        <f t="shared" si="9411"/>
        <v>1.0003622504118892</v>
      </c>
      <c r="BH4229" s="10">
        <f t="shared" si="9412"/>
        <v>13.222140033955721</v>
      </c>
      <c r="BI4229" s="90"/>
      <c r="BJ4229" s="17">
        <f t="shared" si="9394"/>
        <v>50222</v>
      </c>
      <c r="BK4229" s="16">
        <f t="shared" si="9388"/>
        <v>13.223568238113103</v>
      </c>
      <c r="BL4229" s="10">
        <f ca="1">IFERROR(AVERAGE(INDIRECT("BK"&amp;AC4229-Template!$F$10+1):INDIRECT("BK"&amp;AC4229)),0)</f>
        <v>13.224426005146253</v>
      </c>
      <c r="BM4229" s="35"/>
      <c r="BN4229" s="86"/>
      <c r="BO4229" s="35"/>
      <c r="BP4229" s="35"/>
      <c r="BQ4229" s="35"/>
      <c r="BR4229" s="35"/>
      <c r="BS4229" s="35"/>
      <c r="BT4229" s="35"/>
      <c r="BU4229" s="35"/>
      <c r="BV4229" s="35"/>
      <c r="BW4229" s="35"/>
      <c r="BX4229" s="35"/>
      <c r="BY4229" s="35"/>
      <c r="BZ4229" s="35"/>
      <c r="CA4229" s="35"/>
      <c r="CB4229" s="35"/>
      <c r="CC4229" s="35"/>
      <c r="CD4229" s="35"/>
      <c r="CE4229" s="35"/>
      <c r="CF4229" s="35"/>
      <c r="CG4229" s="35"/>
      <c r="CH4229" s="35"/>
    </row>
    <row r="4230" spans="1:86" ht="15.6" x14ac:dyDescent="0.3">
      <c r="A4230" s="35"/>
      <c r="B4230" s="86"/>
      <c r="C4230" s="35"/>
      <c r="D4230" s="35"/>
      <c r="E4230" s="35"/>
      <c r="F4230" s="35"/>
      <c r="G4230" s="35"/>
      <c r="H4230" s="35"/>
      <c r="I4230" s="35"/>
      <c r="J4230" s="35"/>
      <c r="K4230" s="35"/>
      <c r="L4230" s="35"/>
      <c r="M4230" s="35"/>
      <c r="N4230" s="35"/>
      <c r="O4230" s="35"/>
      <c r="P4230" s="35"/>
      <c r="Q4230" s="35"/>
      <c r="R4230" s="35"/>
      <c r="S4230" s="35"/>
      <c r="T4230" s="17">
        <f t="shared" si="9389"/>
        <v>50246</v>
      </c>
      <c r="U4230" s="216">
        <f t="shared" ref="U4230:U4293" si="9527">WEEKDAY(T4230,2)</f>
        <v>6</v>
      </c>
      <c r="V4230" s="216">
        <f t="shared" si="9389"/>
        <v>4225</v>
      </c>
      <c r="W4230" s="16">
        <f t="shared" si="9395"/>
        <v>11.575342465753424</v>
      </c>
      <c r="X4230" s="16" t="e">
        <f>IF(Template!$F$7="Linear interpolation",LinInterp($I$5:$I$22,$G$5:$G$22,W4230),CubicSpline($I$5:$I$22,$G$5:$G$22,W4230))</f>
        <v>#VALUE!</v>
      </c>
      <c r="Y4230" s="221" t="e">
        <f t="shared" ref="Y4230:Y4293" si="9528">(1+(X4230/100))^W4230</f>
        <v>#VALUE!</v>
      </c>
      <c r="Z4230" s="221" t="e">
        <f>Y4230/PRODUCT($AA$6:AA4229)</f>
        <v>#VALUE!</v>
      </c>
      <c r="AA4230" s="16" t="e">
        <f t="shared" si="9390"/>
        <v>#VALUE!</v>
      </c>
      <c r="AB4230" s="10" t="e">
        <f t="shared" si="9391"/>
        <v>#VALUE!</v>
      </c>
      <c r="AC4230" s="90">
        <f t="shared" si="9506"/>
        <v>4230</v>
      </c>
      <c r="AD4230" s="17">
        <f t="shared" si="9400"/>
        <v>50223</v>
      </c>
      <c r="AE4230" s="16" t="e">
        <f t="shared" ref="AE4230:AE4293" si="9529">IF(R4230&lt;&gt;0,R4230,VLOOKUP(AD4230,$T:$AB,9,FALSE))</f>
        <v>#VALUE!</v>
      </c>
      <c r="AF4230" s="10">
        <f ca="1">IFERROR(AVERAGE(INDIRECT("AE"&amp;AC4230-Template!$F$10+1):INDIRECT("AE"&amp;AC4230)),0)</f>
        <v>0</v>
      </c>
      <c r="AG4230" s="35"/>
      <c r="AH4230" s="86"/>
      <c r="AI4230" s="35"/>
      <c r="AJ4230" s="35"/>
      <c r="AK4230" s="35"/>
      <c r="AL4230" s="35"/>
      <c r="AM4230" s="35"/>
      <c r="AN4230" s="35"/>
      <c r="AO4230" s="35"/>
      <c r="AP4230" s="35"/>
      <c r="AQ4230" s="35"/>
      <c r="AR4230" s="35"/>
      <c r="AS4230" s="35"/>
      <c r="AT4230" s="35"/>
      <c r="AU4230" s="35"/>
      <c r="AV4230" s="35"/>
      <c r="AW4230" s="35"/>
      <c r="AX4230" s="35"/>
      <c r="AY4230" s="35"/>
      <c r="AZ4230" s="17">
        <f t="shared" ref="AZ4230" si="9530">AZ4229+1</f>
        <v>50246</v>
      </c>
      <c r="BA4230" s="216">
        <f t="shared" si="9408"/>
        <v>6</v>
      </c>
      <c r="BB4230" s="216">
        <f t="shared" ref="BB4230" si="9531">BB4229+1</f>
        <v>4225</v>
      </c>
      <c r="BC4230" s="16">
        <f t="shared" si="9410"/>
        <v>11.575342465753424</v>
      </c>
      <c r="BD4230" s="16">
        <f>IF(Template!$F$7="Linear interpolation",LinInterp($AO$5:$AO$18,$AM$5:$AM$18,BC4230),CubicSpline($AO$5:$AO$18,$AM$5:$AM$18,BC4230))</f>
        <v>14.149492009830022</v>
      </c>
      <c r="BE4230" s="221">
        <f t="shared" si="9489"/>
        <v>4.6268033093914962</v>
      </c>
      <c r="BF4230" s="221">
        <f>BE4230/PRODUCT($BG$6:BG4229)</f>
        <v>1.0003622486648722</v>
      </c>
      <c r="BG4230" s="16">
        <f t="shared" si="9411"/>
        <v>1.0003622504118892</v>
      </c>
      <c r="BH4230" s="10">
        <f t="shared" si="9412"/>
        <v>13.222140033955721</v>
      </c>
      <c r="BI4230" s="90"/>
      <c r="BJ4230" s="17">
        <f t="shared" si="9394"/>
        <v>50223</v>
      </c>
      <c r="BK4230" s="16">
        <f t="shared" ref="BK4230:BK4293" si="9532">IF(AX4230&lt;&gt;0,AX4230,VLOOKUP(BJ4230,$AZ:$BH,9,FALSE))</f>
        <v>13.223507665557355</v>
      </c>
      <c r="BL4230" s="10">
        <f ca="1">IFERROR(AVERAGE(INDIRECT("BK"&amp;AC4230-Template!$F$10+1):INDIRECT("BK"&amp;AC4230)),0)</f>
        <v>13.224367416700712</v>
      </c>
      <c r="BM4230" s="35"/>
      <c r="BN4230" s="86"/>
      <c r="BO4230" s="35"/>
      <c r="BP4230" s="35"/>
      <c r="BQ4230" s="35"/>
      <c r="BR4230" s="35"/>
      <c r="BS4230" s="35"/>
      <c r="BT4230" s="35"/>
      <c r="BU4230" s="35"/>
      <c r="BV4230" s="35"/>
      <c r="BW4230" s="35"/>
      <c r="BX4230" s="35"/>
      <c r="BY4230" s="35"/>
      <c r="BZ4230" s="35"/>
      <c r="CA4230" s="35"/>
      <c r="CB4230" s="35"/>
      <c r="CC4230" s="35"/>
      <c r="CD4230" s="35"/>
      <c r="CE4230" s="35"/>
      <c r="CF4230" s="35"/>
      <c r="CG4230" s="35"/>
      <c r="CH4230" s="35"/>
    </row>
    <row r="4231" spans="1:86" ht="15.6" x14ac:dyDescent="0.3">
      <c r="A4231" s="35"/>
      <c r="B4231" s="86"/>
      <c r="C4231" s="35"/>
      <c r="D4231" s="35"/>
      <c r="E4231" s="35"/>
      <c r="F4231" s="35"/>
      <c r="G4231" s="35"/>
      <c r="H4231" s="35"/>
      <c r="I4231" s="35"/>
      <c r="J4231" s="35"/>
      <c r="K4231" s="35"/>
      <c r="L4231" s="35"/>
      <c r="M4231" s="35"/>
      <c r="N4231" s="35"/>
      <c r="O4231" s="35"/>
      <c r="P4231" s="35"/>
      <c r="Q4231" s="35"/>
      <c r="R4231" s="35"/>
      <c r="S4231" s="35"/>
      <c r="T4231" s="17">
        <f t="shared" ref="T4231:V4294" si="9533">T4230+1</f>
        <v>50247</v>
      </c>
      <c r="U4231" s="216">
        <f t="shared" si="9527"/>
        <v>7</v>
      </c>
      <c r="V4231" s="216">
        <f t="shared" si="9533"/>
        <v>4226</v>
      </c>
      <c r="W4231" s="16">
        <f t="shared" si="9395"/>
        <v>11.578082191780823</v>
      </c>
      <c r="X4231" s="16" t="e">
        <f>IF(Template!$F$7="Linear interpolation",LinInterp($I$5:$I$22,$G$5:$G$22,W4231),CubicSpline($I$5:$I$22,$G$5:$G$22,W4231))</f>
        <v>#VALUE!</v>
      </c>
      <c r="Y4231" s="221" t="e">
        <f t="shared" si="9528"/>
        <v>#VALUE!</v>
      </c>
      <c r="Z4231" s="221" t="e">
        <f>Y4231/PRODUCT($AA$6:AA4230)</f>
        <v>#VALUE!</v>
      </c>
      <c r="AA4231" s="16" t="e">
        <f t="shared" ref="AA4231:AA4294" si="9534">1+AB4231/365/100</f>
        <v>#VALUE!</v>
      </c>
      <c r="AB4231" s="10" t="e">
        <f t="shared" ref="AB4231:AB4294" si="9535">IF(OR(U4231=6,U4231=7),AB4230,(Z4231-1)*365*100)</f>
        <v>#VALUE!</v>
      </c>
      <c r="AC4231" s="90">
        <f t="shared" si="9506"/>
        <v>4231</v>
      </c>
      <c r="AD4231" s="17">
        <f t="shared" si="9400"/>
        <v>50224</v>
      </c>
      <c r="AE4231" s="16" t="e">
        <f t="shared" si="9529"/>
        <v>#VALUE!</v>
      </c>
      <c r="AF4231" s="10">
        <f ca="1">IFERROR(AVERAGE(INDIRECT("AE"&amp;AC4231-Template!$F$10+1):INDIRECT("AE"&amp;AC4231)),0)</f>
        <v>0</v>
      </c>
      <c r="AG4231" s="35"/>
      <c r="AH4231" s="86"/>
      <c r="AI4231" s="35"/>
      <c r="AJ4231" s="35"/>
      <c r="AK4231" s="35"/>
      <c r="AL4231" s="35"/>
      <c r="AM4231" s="35"/>
      <c r="AN4231" s="35"/>
      <c r="AO4231" s="35"/>
      <c r="AP4231" s="35"/>
      <c r="AQ4231" s="35"/>
      <c r="AR4231" s="35"/>
      <c r="AS4231" s="35"/>
      <c r="AT4231" s="35"/>
      <c r="AU4231" s="35"/>
      <c r="AV4231" s="35"/>
      <c r="AW4231" s="35"/>
      <c r="AX4231" s="35"/>
      <c r="AY4231" s="35"/>
      <c r="AZ4231" s="17">
        <f t="shared" ref="AZ4231" si="9536">AZ4230+1</f>
        <v>50247</v>
      </c>
      <c r="BA4231" s="216">
        <f t="shared" si="9408"/>
        <v>7</v>
      </c>
      <c r="BB4231" s="216">
        <f t="shared" ref="BB4231" si="9537">BB4230+1</f>
        <v>4226</v>
      </c>
      <c r="BC4231" s="16">
        <f t="shared" si="9410"/>
        <v>11.578082191780823</v>
      </c>
      <c r="BD4231" s="16">
        <f>IF(Template!$F$7="Linear interpolation",LinInterp($AO$5:$AO$18,$AM$5:$AM$18,BC4231),CubicSpline($AO$5:$AO$18,$AM$5:$AM$18,BC4231))</f>
        <v>14.149488159228282</v>
      </c>
      <c r="BE4231" s="221">
        <f t="shared" si="9489"/>
        <v>4.6284793546120886</v>
      </c>
      <c r="BF4231" s="221">
        <f>BE4231/PRODUCT($BG$6:BG4230)</f>
        <v>1.0003622451670005</v>
      </c>
      <c r="BG4231" s="16">
        <f t="shared" si="9411"/>
        <v>1.0003622504118892</v>
      </c>
      <c r="BH4231" s="10">
        <f t="shared" si="9412"/>
        <v>13.222140033955721</v>
      </c>
      <c r="BI4231" s="90"/>
      <c r="BJ4231" s="17">
        <f t="shared" ref="BJ4231:BJ4294" si="9538">BJ4230+1</f>
        <v>50224</v>
      </c>
      <c r="BK4231" s="16">
        <f t="shared" si="9532"/>
        <v>13.223446955125674</v>
      </c>
      <c r="BL4231" s="10">
        <f ca="1">IFERROR(AVERAGE(INDIRECT("BK"&amp;AC4231-Template!$F$10+1):INDIRECT("BK"&amp;AC4231)),0)</f>
        <v>13.224308691808895</v>
      </c>
      <c r="BM4231" s="35"/>
      <c r="BN4231" s="86"/>
      <c r="BO4231" s="35"/>
      <c r="BP4231" s="35"/>
      <c r="BQ4231" s="35"/>
      <c r="BR4231" s="35"/>
      <c r="BS4231" s="35"/>
      <c r="BT4231" s="35"/>
      <c r="BU4231" s="35"/>
      <c r="BV4231" s="35"/>
      <c r="BW4231" s="35"/>
      <c r="BX4231" s="35"/>
      <c r="BY4231" s="35"/>
      <c r="BZ4231" s="35"/>
      <c r="CA4231" s="35"/>
      <c r="CB4231" s="35"/>
      <c r="CC4231" s="35"/>
      <c r="CD4231" s="35"/>
      <c r="CE4231" s="35"/>
      <c r="CF4231" s="35"/>
      <c r="CG4231" s="35"/>
      <c r="CH4231" s="35"/>
    </row>
    <row r="4232" spans="1:86" ht="15.6" x14ac:dyDescent="0.3">
      <c r="A4232" s="35"/>
      <c r="B4232" s="86"/>
      <c r="C4232" s="35"/>
      <c r="D4232" s="35"/>
      <c r="E4232" s="35"/>
      <c r="F4232" s="35"/>
      <c r="G4232" s="35"/>
      <c r="H4232" s="35"/>
      <c r="I4232" s="35"/>
      <c r="J4232" s="35"/>
      <c r="K4232" s="35"/>
      <c r="L4232" s="35"/>
      <c r="M4232" s="35"/>
      <c r="N4232" s="35"/>
      <c r="O4232" s="35"/>
      <c r="P4232" s="35"/>
      <c r="Q4232" s="35"/>
      <c r="R4232" s="35"/>
      <c r="S4232" s="35"/>
      <c r="T4232" s="17">
        <f t="shared" si="9533"/>
        <v>50248</v>
      </c>
      <c r="U4232" s="216">
        <f t="shared" si="9527"/>
        <v>1</v>
      </c>
      <c r="V4232" s="216">
        <f t="shared" si="9533"/>
        <v>4227</v>
      </c>
      <c r="W4232" s="16">
        <f t="shared" ref="W4232:W4295" si="9539">YEARFRAC($T$5,T4232,3)</f>
        <v>11.580821917808219</v>
      </c>
      <c r="X4232" s="16" t="e">
        <f>IF(Template!$F$7="Linear interpolation",LinInterp($I$5:$I$22,$G$5:$G$22,W4232),CubicSpline($I$5:$I$22,$G$5:$G$22,W4232))</f>
        <v>#VALUE!</v>
      </c>
      <c r="Y4232" s="221" t="e">
        <f t="shared" si="9528"/>
        <v>#VALUE!</v>
      </c>
      <c r="Z4232" s="221" t="e">
        <f>Y4232/PRODUCT($AA$6:AA4231)</f>
        <v>#VALUE!</v>
      </c>
      <c r="AA4232" s="16" t="e">
        <f t="shared" si="9534"/>
        <v>#VALUE!</v>
      </c>
      <c r="AB4232" s="10" t="e">
        <f t="shared" si="9535"/>
        <v>#VALUE!</v>
      </c>
      <c r="AC4232" s="90">
        <f t="shared" si="9506"/>
        <v>4232</v>
      </c>
      <c r="AD4232" s="17">
        <f t="shared" si="9400"/>
        <v>50225</v>
      </c>
      <c r="AE4232" s="16" t="e">
        <f t="shared" si="9529"/>
        <v>#VALUE!</v>
      </c>
      <c r="AF4232" s="10">
        <f ca="1">IFERROR(AVERAGE(INDIRECT("AE"&amp;AC4232-Template!$F$10+1):INDIRECT("AE"&amp;AC4232)),0)</f>
        <v>0</v>
      </c>
      <c r="AG4232" s="35"/>
      <c r="AH4232" s="86"/>
      <c r="AI4232" s="35"/>
      <c r="AJ4232" s="35"/>
      <c r="AK4232" s="35"/>
      <c r="AL4232" s="35"/>
      <c r="AM4232" s="35"/>
      <c r="AN4232" s="35"/>
      <c r="AO4232" s="35"/>
      <c r="AP4232" s="35"/>
      <c r="AQ4232" s="35"/>
      <c r="AR4232" s="35"/>
      <c r="AS4232" s="35"/>
      <c r="AT4232" s="35"/>
      <c r="AU4232" s="35"/>
      <c r="AV4232" s="35"/>
      <c r="AW4232" s="35"/>
      <c r="AX4232" s="35"/>
      <c r="AY4232" s="35"/>
      <c r="AZ4232" s="17">
        <f t="shared" ref="AZ4232" si="9540">AZ4231+1</f>
        <v>50248</v>
      </c>
      <c r="BA4232" s="216">
        <f t="shared" si="9408"/>
        <v>1</v>
      </c>
      <c r="BB4232" s="216">
        <f t="shared" ref="BB4232" si="9541">BB4231+1</f>
        <v>4227</v>
      </c>
      <c r="BC4232" s="16">
        <f t="shared" si="9410"/>
        <v>11.580821917808219</v>
      </c>
      <c r="BD4232" s="16">
        <f>IF(Template!$F$7="Linear interpolation",LinInterp($AO$5:$AO$18,$AM$5:$AM$18,BC4232),CubicSpline($AO$5:$AO$18,$AM$5:$AM$18,BC4232))</f>
        <v>14.149484293159258</v>
      </c>
      <c r="BE4232" s="221">
        <f t="shared" si="9489"/>
        <v>4.6301559988533443</v>
      </c>
      <c r="BF4232" s="221">
        <f>BE4232/PRODUCT($BG$6:BG4231)</f>
        <v>1.000362239914439</v>
      </c>
      <c r="BG4232" s="16">
        <f t="shared" si="9411"/>
        <v>1.000362239914439</v>
      </c>
      <c r="BH4232" s="10">
        <f t="shared" si="9412"/>
        <v>13.221756877021873</v>
      </c>
      <c r="BI4232" s="90"/>
      <c r="BJ4232" s="17">
        <f t="shared" si="9538"/>
        <v>50225</v>
      </c>
      <c r="BK4232" s="16">
        <f t="shared" si="9532"/>
        <v>13.223446955125674</v>
      </c>
      <c r="BL4232" s="10">
        <f ca="1">IFERROR(AVERAGE(INDIRECT("BK"&amp;AC4232-Template!$F$10+1):INDIRECT("BK"&amp;AC4232)),0)</f>
        <v>13.224251858652629</v>
      </c>
      <c r="BM4232" s="35"/>
      <c r="BN4232" s="86"/>
      <c r="BO4232" s="35"/>
      <c r="BP4232" s="35"/>
      <c r="BQ4232" s="35"/>
      <c r="BR4232" s="35"/>
      <c r="BS4232" s="35"/>
      <c r="BT4232" s="35"/>
      <c r="BU4232" s="35"/>
      <c r="BV4232" s="35"/>
      <c r="BW4232" s="35"/>
      <c r="BX4232" s="35"/>
      <c r="BY4232" s="35"/>
      <c r="BZ4232" s="35"/>
      <c r="CA4232" s="35"/>
      <c r="CB4232" s="35"/>
      <c r="CC4232" s="35"/>
      <c r="CD4232" s="35"/>
      <c r="CE4232" s="35"/>
      <c r="CF4232" s="35"/>
      <c r="CG4232" s="35"/>
      <c r="CH4232" s="35"/>
    </row>
    <row r="4233" spans="1:86" ht="15.6" x14ac:dyDescent="0.3">
      <c r="A4233" s="35"/>
      <c r="B4233" s="86"/>
      <c r="C4233" s="35"/>
      <c r="D4233" s="35"/>
      <c r="E4233" s="35"/>
      <c r="F4233" s="35"/>
      <c r="G4233" s="35"/>
      <c r="H4233" s="35"/>
      <c r="I4233" s="35"/>
      <c r="J4233" s="35"/>
      <c r="K4233" s="35"/>
      <c r="L4233" s="35"/>
      <c r="M4233" s="35"/>
      <c r="N4233" s="35"/>
      <c r="O4233" s="35"/>
      <c r="P4233" s="35"/>
      <c r="Q4233" s="35"/>
      <c r="R4233" s="35"/>
      <c r="S4233" s="35"/>
      <c r="T4233" s="17">
        <f t="shared" si="9533"/>
        <v>50249</v>
      </c>
      <c r="U4233" s="216">
        <f t="shared" si="9527"/>
        <v>2</v>
      </c>
      <c r="V4233" s="216">
        <f t="shared" si="9533"/>
        <v>4228</v>
      </c>
      <c r="W4233" s="16">
        <f t="shared" si="9539"/>
        <v>11.583561643835617</v>
      </c>
      <c r="X4233" s="16" t="e">
        <f>IF(Template!$F$7="Linear interpolation",LinInterp($I$5:$I$22,$G$5:$G$22,W4233),CubicSpline($I$5:$I$22,$G$5:$G$22,W4233))</f>
        <v>#VALUE!</v>
      </c>
      <c r="Y4233" s="221" t="e">
        <f t="shared" si="9528"/>
        <v>#VALUE!</v>
      </c>
      <c r="Z4233" s="221" t="e">
        <f>Y4233/PRODUCT($AA$6:AA4232)</f>
        <v>#VALUE!</v>
      </c>
      <c r="AA4233" s="16" t="e">
        <f t="shared" si="9534"/>
        <v>#VALUE!</v>
      </c>
      <c r="AB4233" s="10" t="e">
        <f t="shared" si="9535"/>
        <v>#VALUE!</v>
      </c>
      <c r="AC4233" s="90">
        <f t="shared" si="9506"/>
        <v>4233</v>
      </c>
      <c r="AD4233" s="17">
        <f t="shared" si="9400"/>
        <v>50226</v>
      </c>
      <c r="AE4233" s="16" t="e">
        <f t="shared" si="9529"/>
        <v>#VALUE!</v>
      </c>
      <c r="AF4233" s="10">
        <f ca="1">IFERROR(AVERAGE(INDIRECT("AE"&amp;AC4233-Template!$F$10+1):INDIRECT("AE"&amp;AC4233)),0)</f>
        <v>0</v>
      </c>
      <c r="AG4233" s="35"/>
      <c r="AH4233" s="86"/>
      <c r="AI4233" s="35"/>
      <c r="AJ4233" s="35"/>
      <c r="AK4233" s="35"/>
      <c r="AL4233" s="35"/>
      <c r="AM4233" s="35"/>
      <c r="AN4233" s="35"/>
      <c r="AO4233" s="35"/>
      <c r="AP4233" s="35"/>
      <c r="AQ4233" s="35"/>
      <c r="AR4233" s="35"/>
      <c r="AS4233" s="35"/>
      <c r="AT4233" s="35"/>
      <c r="AU4233" s="35"/>
      <c r="AV4233" s="35"/>
      <c r="AW4233" s="35"/>
      <c r="AX4233" s="35"/>
      <c r="AY4233" s="35"/>
      <c r="AZ4233" s="17">
        <f t="shared" ref="AZ4233" si="9542">AZ4232+1</f>
        <v>50249</v>
      </c>
      <c r="BA4233" s="216">
        <f t="shared" si="9408"/>
        <v>2</v>
      </c>
      <c r="BB4233" s="216">
        <f t="shared" ref="BB4233" si="9543">BB4232+1</f>
        <v>4228</v>
      </c>
      <c r="BC4233" s="16">
        <f t="shared" si="9410"/>
        <v>11.583561643835617</v>
      </c>
      <c r="BD4233" s="16">
        <f>IF(Template!$F$7="Linear interpolation",LinInterp($AO$5:$AO$18,$AM$5:$AM$18,BC4233),CubicSpline($AO$5:$AO$18,$AM$5:$AM$18,BC4233))</f>
        <v>14.149480411596098</v>
      </c>
      <c r="BE4233" s="221">
        <f t="shared" si="9489"/>
        <v>4.6318332423085842</v>
      </c>
      <c r="BF4233" s="221">
        <f>BE4233/PRODUCT($BG$6:BG4232)</f>
        <v>1.0003622434007959</v>
      </c>
      <c r="BG4233" s="16">
        <f t="shared" si="9411"/>
        <v>1.0003622434007959</v>
      </c>
      <c r="BH4233" s="10">
        <f t="shared" si="9412"/>
        <v>13.221884129051675</v>
      </c>
      <c r="BI4233" s="90"/>
      <c r="BJ4233" s="17">
        <f t="shared" si="9538"/>
        <v>50226</v>
      </c>
      <c r="BK4233" s="16">
        <f t="shared" si="9532"/>
        <v>13.223446955125674</v>
      </c>
      <c r="BL4233" s="10">
        <f ca="1">IFERROR(AVERAGE(INDIRECT("BK"&amp;AC4233-Template!$F$10+1):INDIRECT("BK"&amp;AC4233)),0)</f>
        <v>13.224196921737816</v>
      </c>
      <c r="BM4233" s="35"/>
      <c r="BN4233" s="86"/>
      <c r="BO4233" s="35"/>
      <c r="BP4233" s="35"/>
      <c r="BQ4233" s="35"/>
      <c r="BR4233" s="35"/>
      <c r="BS4233" s="35"/>
      <c r="BT4233" s="35"/>
      <c r="BU4233" s="35"/>
      <c r="BV4233" s="35"/>
      <c r="BW4233" s="35"/>
      <c r="BX4233" s="35"/>
      <c r="BY4233" s="35"/>
      <c r="BZ4233" s="35"/>
      <c r="CA4233" s="35"/>
      <c r="CB4233" s="35"/>
      <c r="CC4233" s="35"/>
      <c r="CD4233" s="35"/>
      <c r="CE4233" s="35"/>
      <c r="CF4233" s="35"/>
      <c r="CG4233" s="35"/>
      <c r="CH4233" s="35"/>
    </row>
    <row r="4234" spans="1:86" ht="15.6" x14ac:dyDescent="0.3">
      <c r="A4234" s="35"/>
      <c r="B4234" s="86"/>
      <c r="C4234" s="35"/>
      <c r="D4234" s="35"/>
      <c r="E4234" s="35"/>
      <c r="F4234" s="35"/>
      <c r="G4234" s="35"/>
      <c r="H4234" s="35"/>
      <c r="I4234" s="35"/>
      <c r="J4234" s="35"/>
      <c r="K4234" s="35"/>
      <c r="L4234" s="35"/>
      <c r="M4234" s="35"/>
      <c r="N4234" s="35"/>
      <c r="O4234" s="35"/>
      <c r="P4234" s="35"/>
      <c r="Q4234" s="35"/>
      <c r="R4234" s="35"/>
      <c r="S4234" s="35"/>
      <c r="T4234" s="17">
        <f t="shared" si="9533"/>
        <v>50250</v>
      </c>
      <c r="U4234" s="216">
        <f t="shared" si="9527"/>
        <v>3</v>
      </c>
      <c r="V4234" s="216">
        <f t="shared" si="9533"/>
        <v>4229</v>
      </c>
      <c r="W4234" s="16">
        <f t="shared" si="9539"/>
        <v>11.586301369863014</v>
      </c>
      <c r="X4234" s="16" t="e">
        <f>IF(Template!$F$7="Linear interpolation",LinInterp($I$5:$I$22,$G$5:$G$22,W4234),CubicSpline($I$5:$I$22,$G$5:$G$22,W4234))</f>
        <v>#VALUE!</v>
      </c>
      <c r="Y4234" s="221" t="e">
        <f t="shared" si="9528"/>
        <v>#VALUE!</v>
      </c>
      <c r="Z4234" s="221" t="e">
        <f>Y4234/PRODUCT($AA$6:AA4233)</f>
        <v>#VALUE!</v>
      </c>
      <c r="AA4234" s="16" t="e">
        <f t="shared" si="9534"/>
        <v>#VALUE!</v>
      </c>
      <c r="AB4234" s="10" t="e">
        <f t="shared" si="9535"/>
        <v>#VALUE!</v>
      </c>
      <c r="AC4234" s="90">
        <f t="shared" si="9506"/>
        <v>4234</v>
      </c>
      <c r="AD4234" s="17">
        <f t="shared" ref="AD4234:AD4297" si="9544">AD4233+1</f>
        <v>50227</v>
      </c>
      <c r="AE4234" s="16" t="e">
        <f t="shared" si="9529"/>
        <v>#VALUE!</v>
      </c>
      <c r="AF4234" s="10">
        <f ca="1">IFERROR(AVERAGE(INDIRECT("AE"&amp;AC4234-Template!$F$10+1):INDIRECT("AE"&amp;AC4234)),0)</f>
        <v>0</v>
      </c>
      <c r="AG4234" s="35"/>
      <c r="AH4234" s="86"/>
      <c r="AI4234" s="35"/>
      <c r="AJ4234" s="35"/>
      <c r="AK4234" s="35"/>
      <c r="AL4234" s="35"/>
      <c r="AM4234" s="35"/>
      <c r="AN4234" s="35"/>
      <c r="AO4234" s="35"/>
      <c r="AP4234" s="35"/>
      <c r="AQ4234" s="35"/>
      <c r="AR4234" s="35"/>
      <c r="AS4234" s="35"/>
      <c r="AT4234" s="35"/>
      <c r="AU4234" s="35"/>
      <c r="AV4234" s="35"/>
      <c r="AW4234" s="35"/>
      <c r="AX4234" s="35"/>
      <c r="AY4234" s="35"/>
      <c r="AZ4234" s="17">
        <f t="shared" ref="AZ4234" si="9545">AZ4233+1</f>
        <v>50250</v>
      </c>
      <c r="BA4234" s="216">
        <f t="shared" si="9408"/>
        <v>3</v>
      </c>
      <c r="BB4234" s="216">
        <f t="shared" ref="BB4234" si="9546">BB4233+1</f>
        <v>4229</v>
      </c>
      <c r="BC4234" s="16">
        <f t="shared" si="9410"/>
        <v>11.586301369863014</v>
      </c>
      <c r="BD4234" s="16">
        <f>IF(Template!$F$7="Linear interpolation",LinInterp($AO$5:$AO$18,$AM$5:$AM$18,BC4234),CubicSpline($AO$5:$AO$18,$AM$5:$AM$18,BC4234))</f>
        <v>14.149476514511949</v>
      </c>
      <c r="BE4234" s="221">
        <f t="shared" si="9489"/>
        <v>4.6335110851711763</v>
      </c>
      <c r="BF4234" s="221">
        <f>BE4234/PRODUCT($BG$6:BG4233)</f>
        <v>1.0003622416384219</v>
      </c>
      <c r="BG4234" s="16">
        <f t="shared" si="9411"/>
        <v>1.0003622416384219</v>
      </c>
      <c r="BH4234" s="10">
        <f t="shared" si="9412"/>
        <v>13.221819802399782</v>
      </c>
      <c r="BI4234" s="90"/>
      <c r="BJ4234" s="17">
        <f t="shared" si="9538"/>
        <v>50227</v>
      </c>
      <c r="BK4234" s="16">
        <f t="shared" si="9532"/>
        <v>13.223081312674022</v>
      </c>
      <c r="BL4234" s="10">
        <f ca="1">IFERROR(AVERAGE(INDIRECT("BK"&amp;AC4234-Template!$F$10+1):INDIRECT("BK"&amp;AC4234)),0)</f>
        <v>13.224129796741279</v>
      </c>
      <c r="BM4234" s="35"/>
      <c r="BN4234" s="86"/>
      <c r="BO4234" s="35"/>
      <c r="BP4234" s="35"/>
      <c r="BQ4234" s="35"/>
      <c r="BR4234" s="35"/>
      <c r="BS4234" s="35"/>
      <c r="BT4234" s="35"/>
      <c r="BU4234" s="35"/>
      <c r="BV4234" s="35"/>
      <c r="BW4234" s="35"/>
      <c r="BX4234" s="35"/>
      <c r="BY4234" s="35"/>
      <c r="BZ4234" s="35"/>
      <c r="CA4234" s="35"/>
      <c r="CB4234" s="35"/>
      <c r="CC4234" s="35"/>
      <c r="CD4234" s="35"/>
      <c r="CE4234" s="35"/>
      <c r="CF4234" s="35"/>
      <c r="CG4234" s="35"/>
      <c r="CH4234" s="35"/>
    </row>
    <row r="4235" spans="1:86" ht="15.6" x14ac:dyDescent="0.3">
      <c r="A4235" s="35"/>
      <c r="B4235" s="86"/>
      <c r="C4235" s="35"/>
      <c r="D4235" s="35"/>
      <c r="E4235" s="35"/>
      <c r="F4235" s="35"/>
      <c r="G4235" s="35"/>
      <c r="H4235" s="35"/>
      <c r="I4235" s="35"/>
      <c r="J4235" s="35"/>
      <c r="K4235" s="35"/>
      <c r="L4235" s="35"/>
      <c r="M4235" s="35"/>
      <c r="N4235" s="35"/>
      <c r="O4235" s="35"/>
      <c r="P4235" s="35"/>
      <c r="Q4235" s="35"/>
      <c r="R4235" s="35"/>
      <c r="S4235" s="35"/>
      <c r="T4235" s="17">
        <f t="shared" si="9533"/>
        <v>50251</v>
      </c>
      <c r="U4235" s="216">
        <f t="shared" si="9527"/>
        <v>4</v>
      </c>
      <c r="V4235" s="216">
        <f t="shared" si="9533"/>
        <v>4230</v>
      </c>
      <c r="W4235" s="16">
        <f t="shared" si="9539"/>
        <v>11.58904109589041</v>
      </c>
      <c r="X4235" s="16" t="e">
        <f>IF(Template!$F$7="Linear interpolation",LinInterp($I$5:$I$22,$G$5:$G$22,W4235),CubicSpline($I$5:$I$22,$G$5:$G$22,W4235))</f>
        <v>#VALUE!</v>
      </c>
      <c r="Y4235" s="221" t="e">
        <f t="shared" si="9528"/>
        <v>#VALUE!</v>
      </c>
      <c r="Z4235" s="221" t="e">
        <f>Y4235/PRODUCT($AA$6:AA4234)</f>
        <v>#VALUE!</v>
      </c>
      <c r="AA4235" s="16" t="e">
        <f t="shared" si="9534"/>
        <v>#VALUE!</v>
      </c>
      <c r="AB4235" s="10" t="e">
        <f t="shared" si="9535"/>
        <v>#VALUE!</v>
      </c>
      <c r="AC4235" s="90">
        <f t="shared" si="9506"/>
        <v>4235</v>
      </c>
      <c r="AD4235" s="17">
        <f t="shared" si="9544"/>
        <v>50228</v>
      </c>
      <c r="AE4235" s="16" t="e">
        <f t="shared" si="9529"/>
        <v>#VALUE!</v>
      </c>
      <c r="AF4235" s="10">
        <f ca="1">IFERROR(AVERAGE(INDIRECT("AE"&amp;AC4235-Template!$F$10+1):INDIRECT("AE"&amp;AC4235)),0)</f>
        <v>0</v>
      </c>
      <c r="AG4235" s="35"/>
      <c r="AH4235" s="86"/>
      <c r="AI4235" s="35"/>
      <c r="AJ4235" s="35"/>
      <c r="AK4235" s="35"/>
      <c r="AL4235" s="35"/>
      <c r="AM4235" s="35"/>
      <c r="AN4235" s="35"/>
      <c r="AO4235" s="35"/>
      <c r="AP4235" s="35"/>
      <c r="AQ4235" s="35"/>
      <c r="AR4235" s="35"/>
      <c r="AS4235" s="35"/>
      <c r="AT4235" s="35"/>
      <c r="AU4235" s="35"/>
      <c r="AV4235" s="35"/>
      <c r="AW4235" s="35"/>
      <c r="AX4235" s="35"/>
      <c r="AY4235" s="35"/>
      <c r="AZ4235" s="17">
        <f t="shared" ref="AZ4235" si="9547">AZ4234+1</f>
        <v>50251</v>
      </c>
      <c r="BA4235" s="216">
        <f t="shared" si="9408"/>
        <v>4</v>
      </c>
      <c r="BB4235" s="216">
        <f t="shared" ref="BB4235" si="9548">BB4234+1</f>
        <v>4230</v>
      </c>
      <c r="BC4235" s="16">
        <f t="shared" si="9410"/>
        <v>11.58904109589041</v>
      </c>
      <c r="BD4235" s="16">
        <f>IF(Template!$F$7="Linear interpolation",LinInterp($AO$5:$AO$18,$AM$5:$AM$18,BC4235),CubicSpline($AO$5:$AO$18,$AM$5:$AM$18,BC4235))</f>
        <v>14.149472601879957</v>
      </c>
      <c r="BE4235" s="221">
        <f t="shared" si="9489"/>
        <v>4.6351895276345152</v>
      </c>
      <c r="BF4235" s="221">
        <f>BE4235/PRODUCT($BG$6:BG4234)</f>
        <v>1.0003622398722021</v>
      </c>
      <c r="BG4235" s="16">
        <f t="shared" si="9411"/>
        <v>1.0003622398722021</v>
      </c>
      <c r="BH4235" s="10">
        <f t="shared" si="9412"/>
        <v>13.221755335375729</v>
      </c>
      <c r="BI4235" s="90"/>
      <c r="BJ4235" s="17">
        <f t="shared" si="9538"/>
        <v>50228</v>
      </c>
      <c r="BK4235" s="16">
        <f t="shared" si="9532"/>
        <v>13.223202733237516</v>
      </c>
      <c r="BL4235" s="10">
        <f ca="1">IFERROR(AVERAGE(INDIRECT("BK"&amp;AC4235-Template!$F$10+1):INDIRECT("BK"&amp;AC4235)),0)</f>
        <v>13.224066719096863</v>
      </c>
      <c r="BM4235" s="35"/>
      <c r="BN4235" s="86"/>
      <c r="BO4235" s="35"/>
      <c r="BP4235" s="35"/>
      <c r="BQ4235" s="35"/>
      <c r="BR4235" s="35"/>
      <c r="BS4235" s="35"/>
      <c r="BT4235" s="35"/>
      <c r="BU4235" s="35"/>
      <c r="BV4235" s="35"/>
      <c r="BW4235" s="35"/>
      <c r="BX4235" s="35"/>
      <c r="BY4235" s="35"/>
      <c r="BZ4235" s="35"/>
      <c r="CA4235" s="35"/>
      <c r="CB4235" s="35"/>
      <c r="CC4235" s="35"/>
      <c r="CD4235" s="35"/>
      <c r="CE4235" s="35"/>
      <c r="CF4235" s="35"/>
      <c r="CG4235" s="35"/>
      <c r="CH4235" s="35"/>
    </row>
    <row r="4236" spans="1:86" ht="15.6" x14ac:dyDescent="0.3">
      <c r="A4236" s="35"/>
      <c r="B4236" s="86"/>
      <c r="C4236" s="35"/>
      <c r="D4236" s="35"/>
      <c r="E4236" s="35"/>
      <c r="F4236" s="35"/>
      <c r="G4236" s="35"/>
      <c r="H4236" s="35"/>
      <c r="I4236" s="35"/>
      <c r="J4236" s="35"/>
      <c r="K4236" s="35"/>
      <c r="L4236" s="35"/>
      <c r="M4236" s="35"/>
      <c r="N4236" s="35"/>
      <c r="O4236" s="35"/>
      <c r="P4236" s="35"/>
      <c r="Q4236" s="35"/>
      <c r="R4236" s="35"/>
      <c r="S4236" s="35"/>
      <c r="T4236" s="17">
        <f t="shared" si="9533"/>
        <v>50252</v>
      </c>
      <c r="U4236" s="216">
        <f t="shared" si="9527"/>
        <v>5</v>
      </c>
      <c r="V4236" s="216">
        <f t="shared" si="9533"/>
        <v>4231</v>
      </c>
      <c r="W4236" s="16">
        <f t="shared" si="9539"/>
        <v>11.591780821917808</v>
      </c>
      <c r="X4236" s="16" t="e">
        <f>IF(Template!$F$7="Linear interpolation",LinInterp($I$5:$I$22,$G$5:$G$22,W4236),CubicSpline($I$5:$I$22,$G$5:$G$22,W4236))</f>
        <v>#VALUE!</v>
      </c>
      <c r="Y4236" s="221" t="e">
        <f t="shared" si="9528"/>
        <v>#VALUE!</v>
      </c>
      <c r="Z4236" s="221" t="e">
        <f>Y4236/PRODUCT($AA$6:AA4235)</f>
        <v>#VALUE!</v>
      </c>
      <c r="AA4236" s="16" t="e">
        <f t="shared" si="9534"/>
        <v>#VALUE!</v>
      </c>
      <c r="AB4236" s="10" t="e">
        <f t="shared" si="9535"/>
        <v>#VALUE!</v>
      </c>
      <c r="AC4236" s="90">
        <f t="shared" si="9506"/>
        <v>4236</v>
      </c>
      <c r="AD4236" s="17">
        <f t="shared" si="9544"/>
        <v>50229</v>
      </c>
      <c r="AE4236" s="16" t="e">
        <f t="shared" si="9529"/>
        <v>#VALUE!</v>
      </c>
      <c r="AF4236" s="10">
        <f ca="1">IFERROR(AVERAGE(INDIRECT("AE"&amp;AC4236-Template!$F$10+1):INDIRECT("AE"&amp;AC4236)),0)</f>
        <v>0</v>
      </c>
      <c r="AG4236" s="35"/>
      <c r="AH4236" s="86"/>
      <c r="AI4236" s="35"/>
      <c r="AJ4236" s="35"/>
      <c r="AK4236" s="35"/>
      <c r="AL4236" s="35"/>
      <c r="AM4236" s="35"/>
      <c r="AN4236" s="35"/>
      <c r="AO4236" s="35"/>
      <c r="AP4236" s="35"/>
      <c r="AQ4236" s="35"/>
      <c r="AR4236" s="35"/>
      <c r="AS4236" s="35"/>
      <c r="AT4236" s="35"/>
      <c r="AU4236" s="35"/>
      <c r="AV4236" s="35"/>
      <c r="AW4236" s="35"/>
      <c r="AX4236" s="35"/>
      <c r="AY4236" s="35"/>
      <c r="AZ4236" s="17">
        <f t="shared" ref="AZ4236" si="9549">AZ4235+1</f>
        <v>50252</v>
      </c>
      <c r="BA4236" s="216">
        <f t="shared" si="9408"/>
        <v>5</v>
      </c>
      <c r="BB4236" s="216">
        <f t="shared" ref="BB4236" si="9550">BB4235+1</f>
        <v>4231</v>
      </c>
      <c r="BC4236" s="16">
        <f t="shared" si="9410"/>
        <v>11.591780821917808</v>
      </c>
      <c r="BD4236" s="16">
        <f>IF(Template!$F$7="Linear interpolation",LinInterp($AO$5:$AO$18,$AM$5:$AM$18,BC4236),CubicSpline($AO$5:$AO$18,$AM$5:$AM$18,BC4236))</f>
        <v>14.149468673673269</v>
      </c>
      <c r="BE4236" s="221">
        <f t="shared" si="9489"/>
        <v>4.6368685698920382</v>
      </c>
      <c r="BF4236" s="221">
        <f>BE4236/PRODUCT($BG$6:BG4235)</f>
        <v>1.0003622381021342</v>
      </c>
      <c r="BG4236" s="16">
        <f t="shared" si="9411"/>
        <v>1.0003622381021342</v>
      </c>
      <c r="BH4236" s="10">
        <f t="shared" si="9412"/>
        <v>13.221690727898473</v>
      </c>
      <c r="BI4236" s="90"/>
      <c r="BJ4236" s="17">
        <f t="shared" si="9538"/>
        <v>50229</v>
      </c>
      <c r="BK4236" s="16">
        <f t="shared" si="9532"/>
        <v>13.223141332404985</v>
      </c>
      <c r="BL4236" s="10">
        <f ca="1">IFERROR(AVERAGE(INDIRECT("BK"&amp;AC4236-Template!$F$10+1):INDIRECT("BK"&amp;AC4236)),0)</f>
        <v>13.224013017317912</v>
      </c>
      <c r="BM4236" s="35"/>
      <c r="BN4236" s="86"/>
      <c r="BO4236" s="35"/>
      <c r="BP4236" s="35"/>
      <c r="BQ4236" s="35"/>
      <c r="BR4236" s="35"/>
      <c r="BS4236" s="35"/>
      <c r="BT4236" s="35"/>
      <c r="BU4236" s="35"/>
      <c r="BV4236" s="35"/>
      <c r="BW4236" s="35"/>
      <c r="BX4236" s="35"/>
      <c r="BY4236" s="35"/>
      <c r="BZ4236" s="35"/>
      <c r="CA4236" s="35"/>
      <c r="CB4236" s="35"/>
      <c r="CC4236" s="35"/>
      <c r="CD4236" s="35"/>
      <c r="CE4236" s="35"/>
      <c r="CF4236" s="35"/>
      <c r="CG4236" s="35"/>
      <c r="CH4236" s="35"/>
    </row>
    <row r="4237" spans="1:86" ht="15.6" x14ac:dyDescent="0.3">
      <c r="A4237" s="35"/>
      <c r="B4237" s="86"/>
      <c r="C4237" s="35"/>
      <c r="D4237" s="35"/>
      <c r="E4237" s="35"/>
      <c r="F4237" s="35"/>
      <c r="G4237" s="35"/>
      <c r="H4237" s="35"/>
      <c r="I4237" s="35"/>
      <c r="J4237" s="35"/>
      <c r="K4237" s="35"/>
      <c r="L4237" s="35"/>
      <c r="M4237" s="35"/>
      <c r="N4237" s="35"/>
      <c r="O4237" s="35"/>
      <c r="P4237" s="35"/>
      <c r="Q4237" s="35"/>
      <c r="R4237" s="35"/>
      <c r="S4237" s="35"/>
      <c r="T4237" s="17">
        <f t="shared" si="9533"/>
        <v>50253</v>
      </c>
      <c r="U4237" s="216">
        <f t="shared" si="9527"/>
        <v>6</v>
      </c>
      <c r="V4237" s="216">
        <f t="shared" si="9533"/>
        <v>4232</v>
      </c>
      <c r="W4237" s="16">
        <f t="shared" si="9539"/>
        <v>11.594520547945205</v>
      </c>
      <c r="X4237" s="16" t="e">
        <f>IF(Template!$F$7="Linear interpolation",LinInterp($I$5:$I$22,$G$5:$G$22,W4237),CubicSpline($I$5:$I$22,$G$5:$G$22,W4237))</f>
        <v>#VALUE!</v>
      </c>
      <c r="Y4237" s="221" t="e">
        <f t="shared" si="9528"/>
        <v>#VALUE!</v>
      </c>
      <c r="Z4237" s="221" t="e">
        <f>Y4237/PRODUCT($AA$6:AA4236)</f>
        <v>#VALUE!</v>
      </c>
      <c r="AA4237" s="16" t="e">
        <f t="shared" si="9534"/>
        <v>#VALUE!</v>
      </c>
      <c r="AB4237" s="10" t="e">
        <f t="shared" si="9535"/>
        <v>#VALUE!</v>
      </c>
      <c r="AC4237" s="90">
        <f t="shared" si="9506"/>
        <v>4237</v>
      </c>
      <c r="AD4237" s="17">
        <f t="shared" si="9544"/>
        <v>50230</v>
      </c>
      <c r="AE4237" s="16" t="e">
        <f t="shared" si="9529"/>
        <v>#VALUE!</v>
      </c>
      <c r="AF4237" s="10">
        <f ca="1">IFERROR(AVERAGE(INDIRECT("AE"&amp;AC4237-Template!$F$10+1):INDIRECT("AE"&amp;AC4237)),0)</f>
        <v>0</v>
      </c>
      <c r="AG4237" s="35"/>
      <c r="AH4237" s="86"/>
      <c r="AI4237" s="35"/>
      <c r="AJ4237" s="35"/>
      <c r="AK4237" s="35"/>
      <c r="AL4237" s="35"/>
      <c r="AM4237" s="35"/>
      <c r="AN4237" s="35"/>
      <c r="AO4237" s="35"/>
      <c r="AP4237" s="35"/>
      <c r="AQ4237" s="35"/>
      <c r="AR4237" s="35"/>
      <c r="AS4237" s="35"/>
      <c r="AT4237" s="35"/>
      <c r="AU4237" s="35"/>
      <c r="AV4237" s="35"/>
      <c r="AW4237" s="35"/>
      <c r="AX4237" s="35"/>
      <c r="AY4237" s="35"/>
      <c r="AZ4237" s="17">
        <f t="shared" ref="AZ4237" si="9551">AZ4236+1</f>
        <v>50253</v>
      </c>
      <c r="BA4237" s="216">
        <f t="shared" ref="BA4237:BA4300" si="9552">WEEKDAY(AZ4237,2)</f>
        <v>6</v>
      </c>
      <c r="BB4237" s="216">
        <f t="shared" ref="BB4237" si="9553">BB4236+1</f>
        <v>4232</v>
      </c>
      <c r="BC4237" s="16">
        <f t="shared" ref="BC4237:BC4300" si="9554">YEARFRAC($T$5,AZ4237,3)</f>
        <v>11.594520547945205</v>
      </c>
      <c r="BD4237" s="16">
        <f>IF(Template!$F$7="Linear interpolation",LinInterp($AO$5:$AO$18,$AM$5:$AM$18,BC4237),CubicSpline($AO$5:$AO$18,$AM$5:$AM$18,BC4237))</f>
        <v>14.149464729865034</v>
      </c>
      <c r="BE4237" s="221">
        <f t="shared" si="9489"/>
        <v>4.6385482121372315</v>
      </c>
      <c r="BF4237" s="221">
        <f>BE4237/PRODUCT($BG$6:BG4236)</f>
        <v>1.0003622363282194</v>
      </c>
      <c r="BG4237" s="16">
        <f t="shared" ref="BG4237:BG4300" si="9555">1+BH4237/365/100</f>
        <v>1.0003622381021342</v>
      </c>
      <c r="BH4237" s="10">
        <f t="shared" ref="BH4237:BH4300" si="9556">IF(OR(BA4237=6,BA4237=7),BH4236,(BF4237-1)*365*100)</f>
        <v>13.221690727898473</v>
      </c>
      <c r="BI4237" s="90"/>
      <c r="BJ4237" s="17">
        <f t="shared" si="9538"/>
        <v>50230</v>
      </c>
      <c r="BK4237" s="16">
        <f t="shared" si="9532"/>
        <v>13.223079793023839</v>
      </c>
      <c r="BL4237" s="10">
        <f ca="1">IFERROR(AVERAGE(INDIRECT("BK"&amp;AC4237-Template!$F$10+1):INDIRECT("BK"&amp;AC4237)),0)</f>
        <v>13.223953471757939</v>
      </c>
      <c r="BM4237" s="35"/>
      <c r="BN4237" s="86"/>
      <c r="BO4237" s="35"/>
      <c r="BP4237" s="35"/>
      <c r="BQ4237" s="35"/>
      <c r="BR4237" s="35"/>
      <c r="BS4237" s="35"/>
      <c r="BT4237" s="35"/>
      <c r="BU4237" s="35"/>
      <c r="BV4237" s="35"/>
      <c r="BW4237" s="35"/>
      <c r="BX4237" s="35"/>
      <c r="BY4237" s="35"/>
      <c r="BZ4237" s="35"/>
      <c r="CA4237" s="35"/>
      <c r="CB4237" s="35"/>
      <c r="CC4237" s="35"/>
      <c r="CD4237" s="35"/>
      <c r="CE4237" s="35"/>
      <c r="CF4237" s="35"/>
      <c r="CG4237" s="35"/>
      <c r="CH4237" s="35"/>
    </row>
    <row r="4238" spans="1:86" ht="15.6" x14ac:dyDescent="0.3">
      <c r="A4238" s="35"/>
      <c r="B4238" s="86"/>
      <c r="C4238" s="35"/>
      <c r="D4238" s="35"/>
      <c r="E4238" s="35"/>
      <c r="F4238" s="35"/>
      <c r="G4238" s="35"/>
      <c r="H4238" s="35"/>
      <c r="I4238" s="35"/>
      <c r="J4238" s="35"/>
      <c r="K4238" s="35"/>
      <c r="L4238" s="35"/>
      <c r="M4238" s="35"/>
      <c r="N4238" s="35"/>
      <c r="O4238" s="35"/>
      <c r="P4238" s="35"/>
      <c r="Q4238" s="35"/>
      <c r="R4238" s="35"/>
      <c r="S4238" s="35"/>
      <c r="T4238" s="17">
        <f t="shared" si="9533"/>
        <v>50254</v>
      </c>
      <c r="U4238" s="216">
        <f t="shared" si="9527"/>
        <v>7</v>
      </c>
      <c r="V4238" s="216">
        <f t="shared" si="9533"/>
        <v>4233</v>
      </c>
      <c r="W4238" s="16">
        <f t="shared" si="9539"/>
        <v>11.597260273972603</v>
      </c>
      <c r="X4238" s="16" t="e">
        <f>IF(Template!$F$7="Linear interpolation",LinInterp($I$5:$I$22,$G$5:$G$22,W4238),CubicSpline($I$5:$I$22,$G$5:$G$22,W4238))</f>
        <v>#VALUE!</v>
      </c>
      <c r="Y4238" s="221" t="e">
        <f t="shared" si="9528"/>
        <v>#VALUE!</v>
      </c>
      <c r="Z4238" s="221" t="e">
        <f>Y4238/PRODUCT($AA$6:AA4237)</f>
        <v>#VALUE!</v>
      </c>
      <c r="AA4238" s="16" t="e">
        <f t="shared" si="9534"/>
        <v>#VALUE!</v>
      </c>
      <c r="AB4238" s="10" t="e">
        <f t="shared" si="9535"/>
        <v>#VALUE!</v>
      </c>
      <c r="AC4238" s="90">
        <f t="shared" si="9506"/>
        <v>4238</v>
      </c>
      <c r="AD4238" s="17">
        <f t="shared" si="9544"/>
        <v>50231</v>
      </c>
      <c r="AE4238" s="16" t="e">
        <f t="shared" si="9529"/>
        <v>#VALUE!</v>
      </c>
      <c r="AF4238" s="10">
        <f ca="1">IFERROR(AVERAGE(INDIRECT("AE"&amp;AC4238-Template!$F$10+1):INDIRECT("AE"&amp;AC4238)),0)</f>
        <v>0</v>
      </c>
      <c r="AG4238" s="35"/>
      <c r="AH4238" s="86"/>
      <c r="AI4238" s="35"/>
      <c r="AJ4238" s="35"/>
      <c r="AK4238" s="35"/>
      <c r="AL4238" s="35"/>
      <c r="AM4238" s="35"/>
      <c r="AN4238" s="35"/>
      <c r="AO4238" s="35"/>
      <c r="AP4238" s="35"/>
      <c r="AQ4238" s="35"/>
      <c r="AR4238" s="35"/>
      <c r="AS4238" s="35"/>
      <c r="AT4238" s="35"/>
      <c r="AU4238" s="35"/>
      <c r="AV4238" s="35"/>
      <c r="AW4238" s="35"/>
      <c r="AX4238" s="35"/>
      <c r="AY4238" s="35"/>
      <c r="AZ4238" s="17">
        <f t="shared" ref="AZ4238" si="9557">AZ4237+1</f>
        <v>50254</v>
      </c>
      <c r="BA4238" s="216">
        <f t="shared" si="9552"/>
        <v>7</v>
      </c>
      <c r="BB4238" s="216">
        <f t="shared" ref="BB4238" si="9558">BB4237+1</f>
        <v>4233</v>
      </c>
      <c r="BC4238" s="16">
        <f t="shared" si="9554"/>
        <v>11.597260273972603</v>
      </c>
      <c r="BD4238" s="16">
        <f>IF(Template!$F$7="Linear interpolation",LinInterp($AO$5:$AO$18,$AM$5:$AM$18,BC4238),CubicSpline($AO$5:$AO$18,$AM$5:$AM$18,BC4238))</f>
        <v>14.149460770428398</v>
      </c>
      <c r="BE4238" s="221">
        <f t="shared" si="9489"/>
        <v>4.640228454563573</v>
      </c>
      <c r="BF4238" s="221">
        <f>BE4238/PRODUCT($BG$6:BG4237)</f>
        <v>1.0003622327765302</v>
      </c>
      <c r="BG4238" s="16">
        <f t="shared" si="9555"/>
        <v>1.0003622381021342</v>
      </c>
      <c r="BH4238" s="10">
        <f t="shared" si="9556"/>
        <v>13.221690727898473</v>
      </c>
      <c r="BI4238" s="90"/>
      <c r="BJ4238" s="17">
        <f t="shared" si="9538"/>
        <v>50231</v>
      </c>
      <c r="BK4238" s="16">
        <f t="shared" si="9532"/>
        <v>13.223018115215645</v>
      </c>
      <c r="BL4238" s="10">
        <f ca="1">IFERROR(AVERAGE(INDIRECT("BK"&amp;AC4238-Template!$F$10+1):INDIRECT("BK"&amp;AC4238)),0)</f>
        <v>13.223893789086841</v>
      </c>
      <c r="BM4238" s="35"/>
      <c r="BN4238" s="86"/>
      <c r="BO4238" s="35"/>
      <c r="BP4238" s="35"/>
      <c r="BQ4238" s="35"/>
      <c r="BR4238" s="35"/>
      <c r="BS4238" s="35"/>
      <c r="BT4238" s="35"/>
      <c r="BU4238" s="35"/>
      <c r="BV4238" s="35"/>
      <c r="BW4238" s="35"/>
      <c r="BX4238" s="35"/>
      <c r="BY4238" s="35"/>
      <c r="BZ4238" s="35"/>
      <c r="CA4238" s="35"/>
      <c r="CB4238" s="35"/>
      <c r="CC4238" s="35"/>
      <c r="CD4238" s="35"/>
      <c r="CE4238" s="35"/>
      <c r="CF4238" s="35"/>
      <c r="CG4238" s="35"/>
      <c r="CH4238" s="35"/>
    </row>
    <row r="4239" spans="1:86" ht="15.6" x14ac:dyDescent="0.3">
      <c r="A4239" s="35"/>
      <c r="B4239" s="86"/>
      <c r="C4239" s="35"/>
      <c r="D4239" s="35"/>
      <c r="E4239" s="35"/>
      <c r="F4239" s="35"/>
      <c r="G4239" s="35"/>
      <c r="H4239" s="35"/>
      <c r="I4239" s="35"/>
      <c r="J4239" s="35"/>
      <c r="K4239" s="35"/>
      <c r="L4239" s="35"/>
      <c r="M4239" s="35"/>
      <c r="N4239" s="35"/>
      <c r="O4239" s="35"/>
      <c r="P4239" s="35"/>
      <c r="Q4239" s="35"/>
      <c r="R4239" s="35"/>
      <c r="S4239" s="35"/>
      <c r="T4239" s="17">
        <f t="shared" si="9533"/>
        <v>50255</v>
      </c>
      <c r="U4239" s="216">
        <f t="shared" si="9527"/>
        <v>1</v>
      </c>
      <c r="V4239" s="216">
        <f t="shared" si="9533"/>
        <v>4234</v>
      </c>
      <c r="W4239" s="16">
        <f t="shared" si="9539"/>
        <v>11.6</v>
      </c>
      <c r="X4239" s="16" t="e">
        <f>IF(Template!$F$7="Linear interpolation",LinInterp($I$5:$I$22,$G$5:$G$22,W4239),CubicSpline($I$5:$I$22,$G$5:$G$22,W4239))</f>
        <v>#VALUE!</v>
      </c>
      <c r="Y4239" s="221" t="e">
        <f t="shared" si="9528"/>
        <v>#VALUE!</v>
      </c>
      <c r="Z4239" s="221" t="e">
        <f>Y4239/PRODUCT($AA$6:AA4238)</f>
        <v>#VALUE!</v>
      </c>
      <c r="AA4239" s="16" t="e">
        <f t="shared" si="9534"/>
        <v>#VALUE!</v>
      </c>
      <c r="AB4239" s="10" t="e">
        <f t="shared" si="9535"/>
        <v>#VALUE!</v>
      </c>
      <c r="AC4239" s="90">
        <f t="shared" si="9506"/>
        <v>4239</v>
      </c>
      <c r="AD4239" s="17">
        <f t="shared" si="9544"/>
        <v>50232</v>
      </c>
      <c r="AE4239" s="16" t="e">
        <f t="shared" si="9529"/>
        <v>#VALUE!</v>
      </c>
      <c r="AF4239" s="10">
        <f ca="1">IFERROR(AVERAGE(INDIRECT("AE"&amp;AC4239-Template!$F$10+1):INDIRECT("AE"&amp;AC4239)),0)</f>
        <v>0</v>
      </c>
      <c r="AG4239" s="35"/>
      <c r="AH4239" s="86"/>
      <c r="AI4239" s="35"/>
      <c r="AJ4239" s="35"/>
      <c r="AK4239" s="35"/>
      <c r="AL4239" s="35"/>
      <c r="AM4239" s="35"/>
      <c r="AN4239" s="35"/>
      <c r="AO4239" s="35"/>
      <c r="AP4239" s="35"/>
      <c r="AQ4239" s="35"/>
      <c r="AR4239" s="35"/>
      <c r="AS4239" s="35"/>
      <c r="AT4239" s="35"/>
      <c r="AU4239" s="35"/>
      <c r="AV4239" s="35"/>
      <c r="AW4239" s="35"/>
      <c r="AX4239" s="35"/>
      <c r="AY4239" s="35"/>
      <c r="AZ4239" s="17">
        <f t="shared" ref="AZ4239" si="9559">AZ4238+1</f>
        <v>50255</v>
      </c>
      <c r="BA4239" s="216">
        <f t="shared" si="9552"/>
        <v>1</v>
      </c>
      <c r="BB4239" s="216">
        <f t="shared" ref="BB4239" si="9560">BB4238+1</f>
        <v>4234</v>
      </c>
      <c r="BC4239" s="16">
        <f t="shared" si="9554"/>
        <v>11.6</v>
      </c>
      <c r="BD4239" s="16">
        <f>IF(Template!$F$7="Linear interpolation",LinInterp($AO$5:$AO$18,$AM$5:$AM$18,BC4239),CubicSpline($AO$5:$AO$18,$AM$5:$AM$18,BC4239))</f>
        <v>14.149456795336507</v>
      </c>
      <c r="BE4239" s="221">
        <f t="shared" si="9489"/>
        <v>4.6419092973646192</v>
      </c>
      <c r="BF4239" s="221">
        <f>BE4239/PRODUCT($BG$6:BG4238)</f>
        <v>1.0003622274432142</v>
      </c>
      <c r="BG4239" s="16">
        <f t="shared" si="9555"/>
        <v>1.0003622274432142</v>
      </c>
      <c r="BH4239" s="10">
        <f t="shared" si="9556"/>
        <v>13.221301677319609</v>
      </c>
      <c r="BI4239" s="90"/>
      <c r="BJ4239" s="17">
        <f t="shared" si="9538"/>
        <v>50232</v>
      </c>
      <c r="BK4239" s="16">
        <f t="shared" si="9532"/>
        <v>13.223018115215645</v>
      </c>
      <c r="BL4239" s="10">
        <f ca="1">IFERROR(AVERAGE(INDIRECT("BK"&amp;AC4239-Template!$F$10+1):INDIRECT("BK"&amp;AC4239)),0)</f>
        <v>13.223836029763127</v>
      </c>
      <c r="BM4239" s="35"/>
      <c r="BN4239" s="86"/>
      <c r="BO4239" s="35"/>
      <c r="BP4239" s="35"/>
      <c r="BQ4239" s="35"/>
      <c r="BR4239" s="35"/>
      <c r="BS4239" s="35"/>
      <c r="BT4239" s="35"/>
      <c r="BU4239" s="35"/>
      <c r="BV4239" s="35"/>
      <c r="BW4239" s="35"/>
      <c r="BX4239" s="35"/>
      <c r="BY4239" s="35"/>
      <c r="BZ4239" s="35"/>
      <c r="CA4239" s="35"/>
      <c r="CB4239" s="35"/>
      <c r="CC4239" s="35"/>
      <c r="CD4239" s="35"/>
      <c r="CE4239" s="35"/>
      <c r="CF4239" s="35"/>
      <c r="CG4239" s="35"/>
      <c r="CH4239" s="35"/>
    </row>
    <row r="4240" spans="1:86" ht="15.6" x14ac:dyDescent="0.3">
      <c r="A4240" s="35"/>
      <c r="B4240" s="86"/>
      <c r="C4240" s="35"/>
      <c r="D4240" s="35"/>
      <c r="E4240" s="35"/>
      <c r="F4240" s="35"/>
      <c r="G4240" s="35"/>
      <c r="H4240" s="35"/>
      <c r="I4240" s="35"/>
      <c r="J4240" s="35"/>
      <c r="K4240" s="35"/>
      <c r="L4240" s="35"/>
      <c r="M4240" s="35"/>
      <c r="N4240" s="35"/>
      <c r="O4240" s="35"/>
      <c r="P4240" s="35"/>
      <c r="Q4240" s="35"/>
      <c r="R4240" s="35"/>
      <c r="S4240" s="35"/>
      <c r="T4240" s="17">
        <f t="shared" si="9533"/>
        <v>50256</v>
      </c>
      <c r="U4240" s="216">
        <f t="shared" si="9527"/>
        <v>2</v>
      </c>
      <c r="V4240" s="216">
        <f t="shared" si="9533"/>
        <v>4235</v>
      </c>
      <c r="W4240" s="16">
        <f t="shared" si="9539"/>
        <v>11.602739726027398</v>
      </c>
      <c r="X4240" s="16" t="e">
        <f>IF(Template!$F$7="Linear interpolation",LinInterp($I$5:$I$22,$G$5:$G$22,W4240),CubicSpline($I$5:$I$22,$G$5:$G$22,W4240))</f>
        <v>#VALUE!</v>
      </c>
      <c r="Y4240" s="221" t="e">
        <f t="shared" si="9528"/>
        <v>#VALUE!</v>
      </c>
      <c r="Z4240" s="221" t="e">
        <f>Y4240/PRODUCT($AA$6:AA4239)</f>
        <v>#VALUE!</v>
      </c>
      <c r="AA4240" s="16" t="e">
        <f t="shared" si="9534"/>
        <v>#VALUE!</v>
      </c>
      <c r="AB4240" s="10" t="e">
        <f t="shared" si="9535"/>
        <v>#VALUE!</v>
      </c>
      <c r="AC4240" s="90">
        <f t="shared" si="9506"/>
        <v>4240</v>
      </c>
      <c r="AD4240" s="17">
        <f t="shared" si="9544"/>
        <v>50233</v>
      </c>
      <c r="AE4240" s="16" t="e">
        <f t="shared" si="9529"/>
        <v>#VALUE!</v>
      </c>
      <c r="AF4240" s="10">
        <f ca="1">IFERROR(AVERAGE(INDIRECT("AE"&amp;AC4240-Template!$F$10+1):INDIRECT("AE"&amp;AC4240)),0)</f>
        <v>0</v>
      </c>
      <c r="AG4240" s="35"/>
      <c r="AH4240" s="86"/>
      <c r="AI4240" s="35"/>
      <c r="AJ4240" s="35"/>
      <c r="AK4240" s="35"/>
      <c r="AL4240" s="35"/>
      <c r="AM4240" s="35"/>
      <c r="AN4240" s="35"/>
      <c r="AO4240" s="35"/>
      <c r="AP4240" s="35"/>
      <c r="AQ4240" s="35"/>
      <c r="AR4240" s="35"/>
      <c r="AS4240" s="35"/>
      <c r="AT4240" s="35"/>
      <c r="AU4240" s="35"/>
      <c r="AV4240" s="35"/>
      <c r="AW4240" s="35"/>
      <c r="AX4240" s="35"/>
      <c r="AY4240" s="35"/>
      <c r="AZ4240" s="17">
        <f t="shared" ref="AZ4240" si="9561">AZ4239+1</f>
        <v>50256</v>
      </c>
      <c r="BA4240" s="216">
        <f t="shared" si="9552"/>
        <v>2</v>
      </c>
      <c r="BB4240" s="216">
        <f t="shared" ref="BB4240" si="9562">BB4239+1</f>
        <v>4235</v>
      </c>
      <c r="BC4240" s="16">
        <f t="shared" si="9554"/>
        <v>11.602739726027398</v>
      </c>
      <c r="BD4240" s="16">
        <f>IF(Template!$F$7="Linear interpolation",LinInterp($AO$5:$AO$18,$AM$5:$AM$18,BC4240),CubicSpline($AO$5:$AO$18,$AM$5:$AM$18,BC4240))</f>
        <v>14.149452804562509</v>
      </c>
      <c r="BE4240" s="221">
        <f t="shared" si="9489"/>
        <v>4.6435907407339521</v>
      </c>
      <c r="BF4240" s="221">
        <f>BE4240/PRODUCT($BG$6:BG4239)</f>
        <v>1.0003622309833342</v>
      </c>
      <c r="BG4240" s="16">
        <f t="shared" si="9555"/>
        <v>1.0003622309833342</v>
      </c>
      <c r="BH4240" s="10">
        <f t="shared" si="9556"/>
        <v>13.221430891698693</v>
      </c>
      <c r="BI4240" s="90"/>
      <c r="BJ4240" s="17">
        <f t="shared" si="9538"/>
        <v>50233</v>
      </c>
      <c r="BK4240" s="16">
        <f t="shared" si="9532"/>
        <v>13.223018115215645</v>
      </c>
      <c r="BL4240" s="10">
        <f ca="1">IFERROR(AVERAGE(INDIRECT("BK"&amp;AC4240-Template!$F$10+1):INDIRECT("BK"&amp;AC4240)),0)</f>
        <v>13.223780198308365</v>
      </c>
      <c r="BM4240" s="35"/>
      <c r="BN4240" s="86"/>
      <c r="BO4240" s="35"/>
      <c r="BP4240" s="35"/>
      <c r="BQ4240" s="35"/>
      <c r="BR4240" s="35"/>
      <c r="BS4240" s="35"/>
      <c r="BT4240" s="35"/>
      <c r="BU4240" s="35"/>
      <c r="BV4240" s="35"/>
      <c r="BW4240" s="35"/>
      <c r="BX4240" s="35"/>
      <c r="BY4240" s="35"/>
      <c r="BZ4240" s="35"/>
      <c r="CA4240" s="35"/>
      <c r="CB4240" s="35"/>
      <c r="CC4240" s="35"/>
      <c r="CD4240" s="35"/>
      <c r="CE4240" s="35"/>
      <c r="CF4240" s="35"/>
      <c r="CG4240" s="35"/>
      <c r="CH4240" s="35"/>
    </row>
    <row r="4241" spans="1:86" ht="15.6" x14ac:dyDescent="0.3">
      <c r="A4241" s="35"/>
      <c r="B4241" s="86"/>
      <c r="C4241" s="35"/>
      <c r="D4241" s="35"/>
      <c r="E4241" s="35"/>
      <c r="F4241" s="35"/>
      <c r="G4241" s="35"/>
      <c r="H4241" s="35"/>
      <c r="I4241" s="35"/>
      <c r="J4241" s="35"/>
      <c r="K4241" s="35"/>
      <c r="L4241" s="35"/>
      <c r="M4241" s="35"/>
      <c r="N4241" s="35"/>
      <c r="O4241" s="35"/>
      <c r="P4241" s="35"/>
      <c r="Q4241" s="35"/>
      <c r="R4241" s="35"/>
      <c r="S4241" s="35"/>
      <c r="T4241" s="17">
        <f t="shared" si="9533"/>
        <v>50257</v>
      </c>
      <c r="U4241" s="216">
        <f t="shared" si="9527"/>
        <v>3</v>
      </c>
      <c r="V4241" s="216">
        <f t="shared" si="9533"/>
        <v>4236</v>
      </c>
      <c r="W4241" s="16">
        <f t="shared" si="9539"/>
        <v>11.605479452054794</v>
      </c>
      <c r="X4241" s="16" t="e">
        <f>IF(Template!$F$7="Linear interpolation",LinInterp($I$5:$I$22,$G$5:$G$22,W4241),CubicSpline($I$5:$I$22,$G$5:$G$22,W4241))</f>
        <v>#VALUE!</v>
      </c>
      <c r="Y4241" s="221" t="e">
        <f t="shared" si="9528"/>
        <v>#VALUE!</v>
      </c>
      <c r="Z4241" s="221" t="e">
        <f>Y4241/PRODUCT($AA$6:AA4240)</f>
        <v>#VALUE!</v>
      </c>
      <c r="AA4241" s="16" t="e">
        <f t="shared" si="9534"/>
        <v>#VALUE!</v>
      </c>
      <c r="AB4241" s="10" t="e">
        <f t="shared" si="9535"/>
        <v>#VALUE!</v>
      </c>
      <c r="AC4241" s="90">
        <f t="shared" si="9506"/>
        <v>4241</v>
      </c>
      <c r="AD4241" s="17">
        <f t="shared" si="9544"/>
        <v>50234</v>
      </c>
      <c r="AE4241" s="16" t="e">
        <f t="shared" si="9529"/>
        <v>#VALUE!</v>
      </c>
      <c r="AF4241" s="10">
        <f ca="1">IFERROR(AVERAGE(INDIRECT("AE"&amp;AC4241-Template!$F$10+1):INDIRECT("AE"&amp;AC4241)),0)</f>
        <v>0</v>
      </c>
      <c r="AG4241" s="35"/>
      <c r="AH4241" s="86"/>
      <c r="AI4241" s="35"/>
      <c r="AJ4241" s="35"/>
      <c r="AK4241" s="35"/>
      <c r="AL4241" s="35"/>
      <c r="AM4241" s="35"/>
      <c r="AN4241" s="35"/>
      <c r="AO4241" s="35"/>
      <c r="AP4241" s="35"/>
      <c r="AQ4241" s="35"/>
      <c r="AR4241" s="35"/>
      <c r="AS4241" s="35"/>
      <c r="AT4241" s="35"/>
      <c r="AU4241" s="35"/>
      <c r="AV4241" s="35"/>
      <c r="AW4241" s="35"/>
      <c r="AX4241" s="35"/>
      <c r="AY4241" s="35"/>
      <c r="AZ4241" s="17">
        <f t="shared" ref="AZ4241" si="9563">AZ4240+1</f>
        <v>50257</v>
      </c>
      <c r="BA4241" s="216">
        <f t="shared" si="9552"/>
        <v>3</v>
      </c>
      <c r="BB4241" s="216">
        <f t="shared" ref="BB4241" si="9564">BB4240+1</f>
        <v>4236</v>
      </c>
      <c r="BC4241" s="16">
        <f t="shared" si="9554"/>
        <v>11.605479452054794</v>
      </c>
      <c r="BD4241" s="16">
        <f>IF(Template!$F$7="Linear interpolation",LinInterp($AO$5:$AO$18,$AM$5:$AM$18,BC4241),CubicSpline($AO$5:$AO$18,$AM$5:$AM$18,BC4241))</f>
        <v>14.14944879807955</v>
      </c>
      <c r="BE4241" s="221">
        <f t="shared" si="9489"/>
        <v>4.6452727848651847</v>
      </c>
      <c r="BF4241" s="221">
        <f>BE4241/PRODUCT($BG$6:BG4240)</f>
        <v>1.0003622291939893</v>
      </c>
      <c r="BG4241" s="16">
        <f t="shared" si="9555"/>
        <v>1.0003622291939893</v>
      </c>
      <c r="BH4241" s="10">
        <f t="shared" si="9556"/>
        <v>13.221365580610044</v>
      </c>
      <c r="BI4241" s="90"/>
      <c r="BJ4241" s="17">
        <f t="shared" si="9538"/>
        <v>50234</v>
      </c>
      <c r="BK4241" s="16">
        <f t="shared" si="9532"/>
        <v>13.222646662572334</v>
      </c>
      <c r="BL4241" s="10">
        <f ca="1">IFERROR(AVERAGE(INDIRECT("BK"&amp;AC4241-Template!$F$10+1):INDIRECT("BK"&amp;AC4241)),0)</f>
        <v>13.223711985098825</v>
      </c>
      <c r="BM4241" s="35"/>
      <c r="BN4241" s="86"/>
      <c r="BO4241" s="35"/>
      <c r="BP4241" s="35"/>
      <c r="BQ4241" s="35"/>
      <c r="BR4241" s="35"/>
      <c r="BS4241" s="35"/>
      <c r="BT4241" s="35"/>
      <c r="BU4241" s="35"/>
      <c r="BV4241" s="35"/>
      <c r="BW4241" s="35"/>
      <c r="BX4241" s="35"/>
      <c r="BY4241" s="35"/>
      <c r="BZ4241" s="35"/>
      <c r="CA4241" s="35"/>
      <c r="CB4241" s="35"/>
      <c r="CC4241" s="35"/>
      <c r="CD4241" s="35"/>
      <c r="CE4241" s="35"/>
      <c r="CF4241" s="35"/>
      <c r="CG4241" s="35"/>
      <c r="CH4241" s="35"/>
    </row>
    <row r="4242" spans="1:86" ht="15.6" x14ac:dyDescent="0.3">
      <c r="A4242" s="35"/>
      <c r="B4242" s="86"/>
      <c r="C4242" s="35"/>
      <c r="D4242" s="35"/>
      <c r="E4242" s="35"/>
      <c r="F4242" s="35"/>
      <c r="G4242" s="35"/>
      <c r="H4242" s="35"/>
      <c r="I4242" s="35"/>
      <c r="J4242" s="35"/>
      <c r="K4242" s="35"/>
      <c r="L4242" s="35"/>
      <c r="M4242" s="35"/>
      <c r="N4242" s="35"/>
      <c r="O4242" s="35"/>
      <c r="P4242" s="35"/>
      <c r="Q4242" s="35"/>
      <c r="R4242" s="35"/>
      <c r="S4242" s="35"/>
      <c r="T4242" s="17">
        <f t="shared" si="9533"/>
        <v>50258</v>
      </c>
      <c r="U4242" s="216">
        <f t="shared" si="9527"/>
        <v>4</v>
      </c>
      <c r="V4242" s="216">
        <f t="shared" si="9533"/>
        <v>4237</v>
      </c>
      <c r="W4242" s="16">
        <f t="shared" si="9539"/>
        <v>11.608219178082193</v>
      </c>
      <c r="X4242" s="16" t="e">
        <f>IF(Template!$F$7="Linear interpolation",LinInterp($I$5:$I$22,$G$5:$G$22,W4242),CubicSpline($I$5:$I$22,$G$5:$G$22,W4242))</f>
        <v>#VALUE!</v>
      </c>
      <c r="Y4242" s="221" t="e">
        <f t="shared" si="9528"/>
        <v>#VALUE!</v>
      </c>
      <c r="Z4242" s="221" t="e">
        <f>Y4242/PRODUCT($AA$6:AA4241)</f>
        <v>#VALUE!</v>
      </c>
      <c r="AA4242" s="16" t="e">
        <f t="shared" si="9534"/>
        <v>#VALUE!</v>
      </c>
      <c r="AB4242" s="10" t="e">
        <f t="shared" si="9535"/>
        <v>#VALUE!</v>
      </c>
      <c r="AC4242" s="90">
        <f t="shared" si="9506"/>
        <v>4242</v>
      </c>
      <c r="AD4242" s="17">
        <f t="shared" si="9544"/>
        <v>50235</v>
      </c>
      <c r="AE4242" s="16" t="e">
        <f t="shared" si="9529"/>
        <v>#VALUE!</v>
      </c>
      <c r="AF4242" s="10">
        <f ca="1">IFERROR(AVERAGE(INDIRECT("AE"&amp;AC4242-Template!$F$10+1):INDIRECT("AE"&amp;AC4242)),0)</f>
        <v>0</v>
      </c>
      <c r="AG4242" s="35"/>
      <c r="AH4242" s="86"/>
      <c r="AI4242" s="35"/>
      <c r="AJ4242" s="35"/>
      <c r="AK4242" s="35"/>
      <c r="AL4242" s="35"/>
      <c r="AM4242" s="35"/>
      <c r="AN4242" s="35"/>
      <c r="AO4242" s="35"/>
      <c r="AP4242" s="35"/>
      <c r="AQ4242" s="35"/>
      <c r="AR4242" s="35"/>
      <c r="AS4242" s="35"/>
      <c r="AT4242" s="35"/>
      <c r="AU4242" s="35"/>
      <c r="AV4242" s="35"/>
      <c r="AW4242" s="35"/>
      <c r="AX4242" s="35"/>
      <c r="AY4242" s="35"/>
      <c r="AZ4242" s="17">
        <f t="shared" ref="AZ4242" si="9565">AZ4241+1</f>
        <v>50258</v>
      </c>
      <c r="BA4242" s="216">
        <f t="shared" si="9552"/>
        <v>4</v>
      </c>
      <c r="BB4242" s="216">
        <f t="shared" ref="BB4242" si="9566">BB4241+1</f>
        <v>4237</v>
      </c>
      <c r="BC4242" s="16">
        <f t="shared" si="9554"/>
        <v>11.608219178082193</v>
      </c>
      <c r="BD4242" s="16">
        <f>IF(Template!$F$7="Linear interpolation",LinInterp($AO$5:$AO$18,$AM$5:$AM$18,BC4242),CubicSpline($AO$5:$AO$18,$AM$5:$AM$18,BC4242))</f>
        <v>14.149444775860781</v>
      </c>
      <c r="BE4242" s="221">
        <f t="shared" si="9489"/>
        <v>4.6469554299519524</v>
      </c>
      <c r="BF4242" s="221">
        <f>BE4242/PRODUCT($BG$6:BG4241)</f>
        <v>1.0003622274007782</v>
      </c>
      <c r="BG4242" s="16">
        <f t="shared" si="9555"/>
        <v>1.0003622274007782</v>
      </c>
      <c r="BH4242" s="10">
        <f t="shared" si="9556"/>
        <v>13.221300128403612</v>
      </c>
      <c r="BI4242" s="90"/>
      <c r="BJ4242" s="17">
        <f t="shared" si="9538"/>
        <v>50235</v>
      </c>
      <c r="BK4242" s="16">
        <f t="shared" si="9532"/>
        <v>13.222770017564667</v>
      </c>
      <c r="BL4242" s="10">
        <f ca="1">IFERROR(AVERAGE(INDIRECT("BK"&amp;AC4242-Template!$F$10+1):INDIRECT("BK"&amp;AC4242)),0)</f>
        <v>13.223647883722361</v>
      </c>
      <c r="BM4242" s="35"/>
      <c r="BN4242" s="86"/>
      <c r="BO4242" s="35"/>
      <c r="BP4242" s="35"/>
      <c r="BQ4242" s="35"/>
      <c r="BR4242" s="35"/>
      <c r="BS4242" s="35"/>
      <c r="BT4242" s="35"/>
      <c r="BU4242" s="35"/>
      <c r="BV4242" s="35"/>
      <c r="BW4242" s="35"/>
      <c r="BX4242" s="35"/>
      <c r="BY4242" s="35"/>
      <c r="BZ4242" s="35"/>
      <c r="CA4242" s="35"/>
      <c r="CB4242" s="35"/>
      <c r="CC4242" s="35"/>
      <c r="CD4242" s="35"/>
      <c r="CE4242" s="35"/>
      <c r="CF4242" s="35"/>
      <c r="CG4242" s="35"/>
      <c r="CH4242" s="35"/>
    </row>
    <row r="4243" spans="1:86" ht="15.6" x14ac:dyDescent="0.3">
      <c r="A4243" s="35"/>
      <c r="B4243" s="86"/>
      <c r="C4243" s="35"/>
      <c r="D4243" s="35"/>
      <c r="E4243" s="35"/>
      <c r="F4243" s="35"/>
      <c r="G4243" s="35"/>
      <c r="H4243" s="35"/>
      <c r="I4243" s="35"/>
      <c r="J4243" s="35"/>
      <c r="K4243" s="35"/>
      <c r="L4243" s="35"/>
      <c r="M4243" s="35"/>
      <c r="N4243" s="35"/>
      <c r="O4243" s="35"/>
      <c r="P4243" s="35"/>
      <c r="Q4243" s="35"/>
      <c r="R4243" s="35"/>
      <c r="S4243" s="35"/>
      <c r="T4243" s="17">
        <f t="shared" si="9533"/>
        <v>50259</v>
      </c>
      <c r="U4243" s="216">
        <f t="shared" si="9527"/>
        <v>5</v>
      </c>
      <c r="V4243" s="216">
        <f t="shared" si="9533"/>
        <v>4238</v>
      </c>
      <c r="W4243" s="16">
        <f t="shared" si="9539"/>
        <v>11.610958904109589</v>
      </c>
      <c r="X4243" s="16" t="e">
        <f>IF(Template!$F$7="Linear interpolation",LinInterp($I$5:$I$22,$G$5:$G$22,W4243),CubicSpline($I$5:$I$22,$G$5:$G$22,W4243))</f>
        <v>#VALUE!</v>
      </c>
      <c r="Y4243" s="221" t="e">
        <f t="shared" si="9528"/>
        <v>#VALUE!</v>
      </c>
      <c r="Z4243" s="221" t="e">
        <f>Y4243/PRODUCT($AA$6:AA4242)</f>
        <v>#VALUE!</v>
      </c>
      <c r="AA4243" s="16" t="e">
        <f t="shared" si="9534"/>
        <v>#VALUE!</v>
      </c>
      <c r="AB4243" s="10" t="e">
        <f t="shared" si="9535"/>
        <v>#VALUE!</v>
      </c>
      <c r="AC4243" s="90">
        <f t="shared" si="9506"/>
        <v>4243</v>
      </c>
      <c r="AD4243" s="17">
        <f t="shared" si="9544"/>
        <v>50236</v>
      </c>
      <c r="AE4243" s="16" t="e">
        <f t="shared" si="9529"/>
        <v>#VALUE!</v>
      </c>
      <c r="AF4243" s="10">
        <f ca="1">IFERROR(AVERAGE(INDIRECT("AE"&amp;AC4243-Template!$F$10+1):INDIRECT("AE"&amp;AC4243)),0)</f>
        <v>0</v>
      </c>
      <c r="AG4243" s="35"/>
      <c r="AH4243" s="86"/>
      <c r="AI4243" s="35"/>
      <c r="AJ4243" s="35"/>
      <c r="AK4243" s="35"/>
      <c r="AL4243" s="35"/>
      <c r="AM4243" s="35"/>
      <c r="AN4243" s="35"/>
      <c r="AO4243" s="35"/>
      <c r="AP4243" s="35"/>
      <c r="AQ4243" s="35"/>
      <c r="AR4243" s="35"/>
      <c r="AS4243" s="35"/>
      <c r="AT4243" s="35"/>
      <c r="AU4243" s="35"/>
      <c r="AV4243" s="35"/>
      <c r="AW4243" s="35"/>
      <c r="AX4243" s="35"/>
      <c r="AY4243" s="35"/>
      <c r="AZ4243" s="17">
        <f t="shared" ref="AZ4243" si="9567">AZ4242+1</f>
        <v>50259</v>
      </c>
      <c r="BA4243" s="216">
        <f t="shared" si="9552"/>
        <v>5</v>
      </c>
      <c r="BB4243" s="216">
        <f t="shared" ref="BB4243" si="9568">BB4242+1</f>
        <v>4238</v>
      </c>
      <c r="BC4243" s="16">
        <f t="shared" si="9554"/>
        <v>11.610958904109589</v>
      </c>
      <c r="BD4243" s="16">
        <f>IF(Template!$F$7="Linear interpolation",LinInterp($AO$5:$AO$18,$AM$5:$AM$18,BC4243),CubicSpline($AO$5:$AO$18,$AM$5:$AM$18,BC4243))</f>
        <v>14.149440737879345</v>
      </c>
      <c r="BE4243" s="221">
        <f t="shared" si="9489"/>
        <v>4.6486386761879483</v>
      </c>
      <c r="BF4243" s="221">
        <f>BE4243/PRODUCT($BG$6:BG4242)</f>
        <v>1.0003622256037032</v>
      </c>
      <c r="BG4243" s="16">
        <f t="shared" si="9555"/>
        <v>1.0003622256037032</v>
      </c>
      <c r="BH4243" s="10">
        <f t="shared" si="9556"/>
        <v>13.221234535168547</v>
      </c>
      <c r="BI4243" s="90"/>
      <c r="BJ4243" s="17">
        <f t="shared" si="9538"/>
        <v>50236</v>
      </c>
      <c r="BK4243" s="16">
        <f t="shared" si="9532"/>
        <v>13.22270764596789</v>
      </c>
      <c r="BL4243" s="10">
        <f ca="1">IFERROR(AVERAGE(INDIRECT("BK"&amp;AC4243-Template!$F$10+1):INDIRECT("BK"&amp;AC4243)),0)</f>
        <v>13.223593315846653</v>
      </c>
      <c r="BM4243" s="35"/>
      <c r="BN4243" s="86"/>
      <c r="BO4243" s="35"/>
      <c r="BP4243" s="35"/>
      <c r="BQ4243" s="35"/>
      <c r="BR4243" s="35"/>
      <c r="BS4243" s="35"/>
      <c r="BT4243" s="35"/>
      <c r="BU4243" s="35"/>
      <c r="BV4243" s="35"/>
      <c r="BW4243" s="35"/>
      <c r="BX4243" s="35"/>
      <c r="BY4243" s="35"/>
      <c r="BZ4243" s="35"/>
      <c r="CA4243" s="35"/>
      <c r="CB4243" s="35"/>
      <c r="CC4243" s="35"/>
      <c r="CD4243" s="35"/>
      <c r="CE4243" s="35"/>
      <c r="CF4243" s="35"/>
      <c r="CG4243" s="35"/>
      <c r="CH4243" s="35"/>
    </row>
    <row r="4244" spans="1:86" ht="15.6" x14ac:dyDescent="0.3">
      <c r="A4244" s="35"/>
      <c r="B4244" s="86"/>
      <c r="C4244" s="35"/>
      <c r="D4244" s="35"/>
      <c r="E4244" s="35"/>
      <c r="F4244" s="35"/>
      <c r="G4244" s="35"/>
      <c r="H4244" s="35"/>
      <c r="I4244" s="35"/>
      <c r="J4244" s="35"/>
      <c r="K4244" s="35"/>
      <c r="L4244" s="35"/>
      <c r="M4244" s="35"/>
      <c r="N4244" s="35"/>
      <c r="O4244" s="35"/>
      <c r="P4244" s="35"/>
      <c r="Q4244" s="35"/>
      <c r="R4244" s="35"/>
      <c r="S4244" s="35"/>
      <c r="T4244" s="17">
        <f t="shared" si="9533"/>
        <v>50260</v>
      </c>
      <c r="U4244" s="216">
        <f t="shared" si="9527"/>
        <v>6</v>
      </c>
      <c r="V4244" s="216">
        <f t="shared" si="9533"/>
        <v>4239</v>
      </c>
      <c r="W4244" s="16">
        <f t="shared" si="9539"/>
        <v>11.613698630136986</v>
      </c>
      <c r="X4244" s="16" t="e">
        <f>IF(Template!$F$7="Linear interpolation",LinInterp($I$5:$I$22,$G$5:$G$22,W4244),CubicSpline($I$5:$I$22,$G$5:$G$22,W4244))</f>
        <v>#VALUE!</v>
      </c>
      <c r="Y4244" s="221" t="e">
        <f t="shared" si="9528"/>
        <v>#VALUE!</v>
      </c>
      <c r="Z4244" s="221" t="e">
        <f>Y4244/PRODUCT($AA$6:AA4243)</f>
        <v>#VALUE!</v>
      </c>
      <c r="AA4244" s="16" t="e">
        <f t="shared" si="9534"/>
        <v>#VALUE!</v>
      </c>
      <c r="AB4244" s="10" t="e">
        <f t="shared" si="9535"/>
        <v>#VALUE!</v>
      </c>
      <c r="AC4244" s="90">
        <f t="shared" si="9506"/>
        <v>4244</v>
      </c>
      <c r="AD4244" s="17">
        <f t="shared" si="9544"/>
        <v>50237</v>
      </c>
      <c r="AE4244" s="16" t="e">
        <f t="shared" si="9529"/>
        <v>#VALUE!</v>
      </c>
      <c r="AF4244" s="10">
        <f ca="1">IFERROR(AVERAGE(INDIRECT("AE"&amp;AC4244-Template!$F$10+1):INDIRECT("AE"&amp;AC4244)),0)</f>
        <v>0</v>
      </c>
      <c r="AG4244" s="35"/>
      <c r="AH4244" s="86"/>
      <c r="AI4244" s="35"/>
      <c r="AJ4244" s="35"/>
      <c r="AK4244" s="35"/>
      <c r="AL4244" s="35"/>
      <c r="AM4244" s="35"/>
      <c r="AN4244" s="35"/>
      <c r="AO4244" s="35"/>
      <c r="AP4244" s="35"/>
      <c r="AQ4244" s="35"/>
      <c r="AR4244" s="35"/>
      <c r="AS4244" s="35"/>
      <c r="AT4244" s="35"/>
      <c r="AU4244" s="35"/>
      <c r="AV4244" s="35"/>
      <c r="AW4244" s="35"/>
      <c r="AX4244" s="35"/>
      <c r="AY4244" s="35"/>
      <c r="AZ4244" s="17">
        <f t="shared" ref="AZ4244" si="9569">AZ4243+1</f>
        <v>50260</v>
      </c>
      <c r="BA4244" s="216">
        <f t="shared" si="9552"/>
        <v>6</v>
      </c>
      <c r="BB4244" s="216">
        <f t="shared" ref="BB4244" si="9570">BB4243+1</f>
        <v>4239</v>
      </c>
      <c r="BC4244" s="16">
        <f t="shared" si="9554"/>
        <v>11.613698630136986</v>
      </c>
      <c r="BD4244" s="16">
        <f>IF(Template!$F$7="Linear interpolation",LinInterp($AO$5:$AO$18,$AM$5:$AM$18,BC4244),CubicSpline($AO$5:$AO$18,$AM$5:$AM$18,BC4244))</f>
        <v>14.149436684108389</v>
      </c>
      <c r="BE4244" s="221">
        <f t="shared" si="9489"/>
        <v>4.6503225237669001</v>
      </c>
      <c r="BF4244" s="221">
        <f>BE4244/PRODUCT($BG$6:BG4243)</f>
        <v>1.000362223802761</v>
      </c>
      <c r="BG4244" s="16">
        <f t="shared" si="9555"/>
        <v>1.0003622256037032</v>
      </c>
      <c r="BH4244" s="10">
        <f t="shared" si="9556"/>
        <v>13.221234535168547</v>
      </c>
      <c r="BI4244" s="90"/>
      <c r="BJ4244" s="17">
        <f t="shared" si="9538"/>
        <v>50237</v>
      </c>
      <c r="BK4244" s="16">
        <f t="shared" si="9532"/>
        <v>13.222645135336219</v>
      </c>
      <c r="BL4244" s="10">
        <f ca="1">IFERROR(AVERAGE(INDIRECT("BK"&amp;AC4244-Template!$F$10+1):INDIRECT("BK"&amp;AC4244)),0)</f>
        <v>13.223532808555854</v>
      </c>
      <c r="BM4244" s="35"/>
      <c r="BN4244" s="86"/>
      <c r="BO4244" s="35"/>
      <c r="BP4244" s="35"/>
      <c r="BQ4244" s="35"/>
      <c r="BR4244" s="35"/>
      <c r="BS4244" s="35"/>
      <c r="BT4244" s="35"/>
      <c r="BU4244" s="35"/>
      <c r="BV4244" s="35"/>
      <c r="BW4244" s="35"/>
      <c r="BX4244" s="35"/>
      <c r="BY4244" s="35"/>
      <c r="BZ4244" s="35"/>
      <c r="CA4244" s="35"/>
      <c r="CB4244" s="35"/>
      <c r="CC4244" s="35"/>
      <c r="CD4244" s="35"/>
      <c r="CE4244" s="35"/>
      <c r="CF4244" s="35"/>
      <c r="CG4244" s="35"/>
      <c r="CH4244" s="35"/>
    </row>
    <row r="4245" spans="1:86" ht="15.6" x14ac:dyDescent="0.3">
      <c r="A4245" s="35"/>
      <c r="B4245" s="86"/>
      <c r="C4245" s="35"/>
      <c r="D4245" s="35"/>
      <c r="E4245" s="35"/>
      <c r="F4245" s="35"/>
      <c r="G4245" s="35"/>
      <c r="H4245" s="35"/>
      <c r="I4245" s="35"/>
      <c r="J4245" s="35"/>
      <c r="K4245" s="35"/>
      <c r="L4245" s="35"/>
      <c r="M4245" s="35"/>
      <c r="N4245" s="35"/>
      <c r="O4245" s="35"/>
      <c r="P4245" s="35"/>
      <c r="Q4245" s="35"/>
      <c r="R4245" s="35"/>
      <c r="S4245" s="35"/>
      <c r="T4245" s="17">
        <f t="shared" si="9533"/>
        <v>50261</v>
      </c>
      <c r="U4245" s="216">
        <f t="shared" si="9527"/>
        <v>7</v>
      </c>
      <c r="V4245" s="216">
        <f t="shared" si="9533"/>
        <v>4240</v>
      </c>
      <c r="W4245" s="16">
        <f t="shared" si="9539"/>
        <v>11.616438356164384</v>
      </c>
      <c r="X4245" s="16" t="e">
        <f>IF(Template!$F$7="Linear interpolation",LinInterp($I$5:$I$22,$G$5:$G$22,W4245),CubicSpline($I$5:$I$22,$G$5:$G$22,W4245))</f>
        <v>#VALUE!</v>
      </c>
      <c r="Y4245" s="221" t="e">
        <f t="shared" si="9528"/>
        <v>#VALUE!</v>
      </c>
      <c r="Z4245" s="221" t="e">
        <f>Y4245/PRODUCT($AA$6:AA4244)</f>
        <v>#VALUE!</v>
      </c>
      <c r="AA4245" s="16" t="e">
        <f t="shared" si="9534"/>
        <v>#VALUE!</v>
      </c>
      <c r="AB4245" s="10" t="e">
        <f t="shared" si="9535"/>
        <v>#VALUE!</v>
      </c>
      <c r="AC4245" s="90">
        <f t="shared" si="9506"/>
        <v>4245</v>
      </c>
      <c r="AD4245" s="17">
        <f t="shared" si="9544"/>
        <v>50238</v>
      </c>
      <c r="AE4245" s="16" t="e">
        <f t="shared" si="9529"/>
        <v>#VALUE!</v>
      </c>
      <c r="AF4245" s="10">
        <f ca="1">IFERROR(AVERAGE(INDIRECT("AE"&amp;AC4245-Template!$F$10+1):INDIRECT("AE"&amp;AC4245)),0)</f>
        <v>0</v>
      </c>
      <c r="AG4245" s="35"/>
      <c r="AH4245" s="86"/>
      <c r="AI4245" s="35"/>
      <c r="AJ4245" s="35"/>
      <c r="AK4245" s="35"/>
      <c r="AL4245" s="35"/>
      <c r="AM4245" s="35"/>
      <c r="AN4245" s="35"/>
      <c r="AO4245" s="35"/>
      <c r="AP4245" s="35"/>
      <c r="AQ4245" s="35"/>
      <c r="AR4245" s="35"/>
      <c r="AS4245" s="35"/>
      <c r="AT4245" s="35"/>
      <c r="AU4245" s="35"/>
      <c r="AV4245" s="35"/>
      <c r="AW4245" s="35"/>
      <c r="AX4245" s="35"/>
      <c r="AY4245" s="35"/>
      <c r="AZ4245" s="17">
        <f t="shared" ref="AZ4245" si="9571">AZ4244+1</f>
        <v>50261</v>
      </c>
      <c r="BA4245" s="216">
        <f t="shared" si="9552"/>
        <v>7</v>
      </c>
      <c r="BB4245" s="216">
        <f t="shared" ref="BB4245" si="9572">BB4244+1</f>
        <v>4240</v>
      </c>
      <c r="BC4245" s="16">
        <f t="shared" si="9554"/>
        <v>11.616438356164384</v>
      </c>
      <c r="BD4245" s="16">
        <f>IF(Template!$F$7="Linear interpolation",LinInterp($AO$5:$AO$18,$AM$5:$AM$18,BC4245),CubicSpline($AO$5:$AO$18,$AM$5:$AM$18,BC4245))</f>
        <v>14.149432614521062</v>
      </c>
      <c r="BE4245" s="221">
        <f t="shared" si="9489"/>
        <v>4.6520069728825435</v>
      </c>
      <c r="BF4245" s="221">
        <f>BE4245/PRODUCT($BG$6:BG4244)</f>
        <v>1.0003622201970019</v>
      </c>
      <c r="BG4245" s="16">
        <f t="shared" si="9555"/>
        <v>1.0003622256037032</v>
      </c>
      <c r="BH4245" s="10">
        <f t="shared" si="9556"/>
        <v>13.221234535168547</v>
      </c>
      <c r="BI4245" s="90"/>
      <c r="BJ4245" s="17">
        <f t="shared" si="9538"/>
        <v>50238</v>
      </c>
      <c r="BK4245" s="16">
        <f t="shared" si="9532"/>
        <v>13.222582485710177</v>
      </c>
      <c r="BL4245" s="10">
        <f ca="1">IFERROR(AVERAGE(INDIRECT("BK"&amp;AC4245-Template!$F$10+1):INDIRECT("BK"&amp;AC4245)),0)</f>
        <v>13.223472163500423</v>
      </c>
      <c r="BM4245" s="35"/>
      <c r="BN4245" s="86"/>
      <c r="BO4245" s="35"/>
      <c r="BP4245" s="35"/>
      <c r="BQ4245" s="35"/>
      <c r="BR4245" s="35"/>
      <c r="BS4245" s="35"/>
      <c r="BT4245" s="35"/>
      <c r="BU4245" s="35"/>
      <c r="BV4245" s="35"/>
      <c r="BW4245" s="35"/>
      <c r="BX4245" s="35"/>
      <c r="BY4245" s="35"/>
      <c r="BZ4245" s="35"/>
      <c r="CA4245" s="35"/>
      <c r="CB4245" s="35"/>
      <c r="CC4245" s="35"/>
      <c r="CD4245" s="35"/>
      <c r="CE4245" s="35"/>
      <c r="CF4245" s="35"/>
      <c r="CG4245" s="35"/>
      <c r="CH4245" s="35"/>
    </row>
    <row r="4246" spans="1:86" ht="15.6" x14ac:dyDescent="0.3">
      <c r="A4246" s="35"/>
      <c r="B4246" s="86"/>
      <c r="C4246" s="35"/>
      <c r="D4246" s="35"/>
      <c r="E4246" s="35"/>
      <c r="F4246" s="35"/>
      <c r="G4246" s="35"/>
      <c r="H4246" s="35"/>
      <c r="I4246" s="35"/>
      <c r="J4246" s="35"/>
      <c r="K4246" s="35"/>
      <c r="L4246" s="35"/>
      <c r="M4246" s="35"/>
      <c r="N4246" s="35"/>
      <c r="O4246" s="35"/>
      <c r="P4246" s="35"/>
      <c r="Q4246" s="35"/>
      <c r="R4246" s="35"/>
      <c r="S4246" s="35"/>
      <c r="T4246" s="17">
        <f t="shared" si="9533"/>
        <v>50262</v>
      </c>
      <c r="U4246" s="216">
        <f t="shared" si="9527"/>
        <v>1</v>
      </c>
      <c r="V4246" s="216">
        <f t="shared" si="9533"/>
        <v>4241</v>
      </c>
      <c r="W4246" s="16">
        <f t="shared" si="9539"/>
        <v>11.61917808219178</v>
      </c>
      <c r="X4246" s="16" t="e">
        <f>IF(Template!$F$7="Linear interpolation",LinInterp($I$5:$I$22,$G$5:$G$22,W4246),CubicSpline($I$5:$I$22,$G$5:$G$22,W4246))</f>
        <v>#VALUE!</v>
      </c>
      <c r="Y4246" s="221" t="e">
        <f t="shared" si="9528"/>
        <v>#VALUE!</v>
      </c>
      <c r="Z4246" s="221" t="e">
        <f>Y4246/PRODUCT($AA$6:AA4245)</f>
        <v>#VALUE!</v>
      </c>
      <c r="AA4246" s="16" t="e">
        <f t="shared" si="9534"/>
        <v>#VALUE!</v>
      </c>
      <c r="AB4246" s="10" t="e">
        <f t="shared" si="9535"/>
        <v>#VALUE!</v>
      </c>
      <c r="AC4246" s="90">
        <f t="shared" si="9506"/>
        <v>4246</v>
      </c>
      <c r="AD4246" s="17">
        <f t="shared" si="9544"/>
        <v>50239</v>
      </c>
      <c r="AE4246" s="16" t="e">
        <f t="shared" si="9529"/>
        <v>#VALUE!</v>
      </c>
      <c r="AF4246" s="10">
        <f ca="1">IFERROR(AVERAGE(INDIRECT("AE"&amp;AC4246-Template!$F$10+1):INDIRECT("AE"&amp;AC4246)),0)</f>
        <v>0</v>
      </c>
      <c r="AG4246" s="35"/>
      <c r="AH4246" s="86"/>
      <c r="AI4246" s="35"/>
      <c r="AJ4246" s="35"/>
      <c r="AK4246" s="35"/>
      <c r="AL4246" s="35"/>
      <c r="AM4246" s="35"/>
      <c r="AN4246" s="35"/>
      <c r="AO4246" s="35"/>
      <c r="AP4246" s="35"/>
      <c r="AQ4246" s="35"/>
      <c r="AR4246" s="35"/>
      <c r="AS4246" s="35"/>
      <c r="AT4246" s="35"/>
      <c r="AU4246" s="35"/>
      <c r="AV4246" s="35"/>
      <c r="AW4246" s="35"/>
      <c r="AX4246" s="35"/>
      <c r="AY4246" s="35"/>
      <c r="AZ4246" s="17">
        <f t="shared" ref="AZ4246" si="9573">AZ4245+1</f>
        <v>50262</v>
      </c>
      <c r="BA4246" s="216">
        <f t="shared" si="9552"/>
        <v>1</v>
      </c>
      <c r="BB4246" s="216">
        <f t="shared" ref="BB4246" si="9574">BB4245+1</f>
        <v>4241</v>
      </c>
      <c r="BC4246" s="16">
        <f t="shared" si="9554"/>
        <v>11.61917808219178</v>
      </c>
      <c r="BD4246" s="16">
        <f>IF(Template!$F$7="Linear interpolation",LinInterp($AO$5:$AO$18,$AM$5:$AM$18,BC4246),CubicSpline($AO$5:$AO$18,$AM$5:$AM$18,BC4246))</f>
        <v>14.149428529090512</v>
      </c>
      <c r="BE4246" s="221">
        <f t="shared" si="9489"/>
        <v>4.6536920237286825</v>
      </c>
      <c r="BF4246" s="221">
        <f>BE4246/PRODUCT($BG$6:BG4245)</f>
        <v>1.0003622147825548</v>
      </c>
      <c r="BG4246" s="16">
        <f t="shared" si="9555"/>
        <v>1.0003622147825548</v>
      </c>
      <c r="BH4246" s="10">
        <f t="shared" si="9556"/>
        <v>13.220839563251152</v>
      </c>
      <c r="BI4246" s="90"/>
      <c r="BJ4246" s="17">
        <f t="shared" si="9538"/>
        <v>50239</v>
      </c>
      <c r="BK4246" s="16">
        <f t="shared" si="9532"/>
        <v>13.222582485710177</v>
      </c>
      <c r="BL4246" s="10">
        <f ca="1">IFERROR(AVERAGE(INDIRECT("BK"&amp;AC4246-Template!$F$10+1):INDIRECT("BK"&amp;AC4246)),0)</f>
        <v>13.223413473551981</v>
      </c>
      <c r="BM4246" s="35"/>
      <c r="BN4246" s="86"/>
      <c r="BO4246" s="35"/>
      <c r="BP4246" s="35"/>
      <c r="BQ4246" s="35"/>
      <c r="BR4246" s="35"/>
      <c r="BS4246" s="35"/>
      <c r="BT4246" s="35"/>
      <c r="BU4246" s="35"/>
      <c r="BV4246" s="35"/>
      <c r="BW4246" s="35"/>
      <c r="BX4246" s="35"/>
      <c r="BY4246" s="35"/>
      <c r="BZ4246" s="35"/>
      <c r="CA4246" s="35"/>
      <c r="CB4246" s="35"/>
      <c r="CC4246" s="35"/>
      <c r="CD4246" s="35"/>
      <c r="CE4246" s="35"/>
      <c r="CF4246" s="35"/>
      <c r="CG4246" s="35"/>
      <c r="CH4246" s="35"/>
    </row>
    <row r="4247" spans="1:86" ht="15.6" x14ac:dyDescent="0.3">
      <c r="A4247" s="35"/>
      <c r="B4247" s="86"/>
      <c r="C4247" s="35"/>
      <c r="D4247" s="35"/>
      <c r="E4247" s="35"/>
      <c r="F4247" s="35"/>
      <c r="G4247" s="35"/>
      <c r="H4247" s="35"/>
      <c r="I4247" s="35"/>
      <c r="J4247" s="35"/>
      <c r="K4247" s="35"/>
      <c r="L4247" s="35"/>
      <c r="M4247" s="35"/>
      <c r="N4247" s="35"/>
      <c r="O4247" s="35"/>
      <c r="P4247" s="35"/>
      <c r="Q4247" s="35"/>
      <c r="R4247" s="35"/>
      <c r="S4247" s="35"/>
      <c r="T4247" s="17">
        <f t="shared" si="9533"/>
        <v>50263</v>
      </c>
      <c r="U4247" s="216">
        <f t="shared" si="9527"/>
        <v>2</v>
      </c>
      <c r="V4247" s="216">
        <f t="shared" si="9533"/>
        <v>4242</v>
      </c>
      <c r="W4247" s="16">
        <f t="shared" si="9539"/>
        <v>11.621917808219179</v>
      </c>
      <c r="X4247" s="16" t="e">
        <f>IF(Template!$F$7="Linear interpolation",LinInterp($I$5:$I$22,$G$5:$G$22,W4247),CubicSpline($I$5:$I$22,$G$5:$G$22,W4247))</f>
        <v>#VALUE!</v>
      </c>
      <c r="Y4247" s="221" t="e">
        <f t="shared" si="9528"/>
        <v>#VALUE!</v>
      </c>
      <c r="Z4247" s="221" t="e">
        <f>Y4247/PRODUCT($AA$6:AA4246)</f>
        <v>#VALUE!</v>
      </c>
      <c r="AA4247" s="16" t="e">
        <f t="shared" si="9534"/>
        <v>#VALUE!</v>
      </c>
      <c r="AB4247" s="10" t="e">
        <f t="shared" si="9535"/>
        <v>#VALUE!</v>
      </c>
      <c r="AC4247" s="90">
        <f t="shared" si="9506"/>
        <v>4247</v>
      </c>
      <c r="AD4247" s="17">
        <f t="shared" si="9544"/>
        <v>50240</v>
      </c>
      <c r="AE4247" s="16" t="e">
        <f t="shared" si="9529"/>
        <v>#VALUE!</v>
      </c>
      <c r="AF4247" s="10">
        <f ca="1">IFERROR(AVERAGE(INDIRECT("AE"&amp;AC4247-Template!$F$10+1):INDIRECT("AE"&amp;AC4247)),0)</f>
        <v>0</v>
      </c>
      <c r="AG4247" s="35"/>
      <c r="AH4247" s="86"/>
      <c r="AI4247" s="35"/>
      <c r="AJ4247" s="35"/>
      <c r="AK4247" s="35"/>
      <c r="AL4247" s="35"/>
      <c r="AM4247" s="35"/>
      <c r="AN4247" s="35"/>
      <c r="AO4247" s="35"/>
      <c r="AP4247" s="35"/>
      <c r="AQ4247" s="35"/>
      <c r="AR4247" s="35"/>
      <c r="AS4247" s="35"/>
      <c r="AT4247" s="35"/>
      <c r="AU4247" s="35"/>
      <c r="AV4247" s="35"/>
      <c r="AW4247" s="35"/>
      <c r="AX4247" s="35"/>
      <c r="AY4247" s="35"/>
      <c r="AZ4247" s="17">
        <f t="shared" ref="AZ4247" si="9575">AZ4246+1</f>
        <v>50263</v>
      </c>
      <c r="BA4247" s="216">
        <f t="shared" si="9552"/>
        <v>2</v>
      </c>
      <c r="BB4247" s="216">
        <f t="shared" ref="BB4247" si="9576">BB4246+1</f>
        <v>4242</v>
      </c>
      <c r="BC4247" s="16">
        <f t="shared" si="9554"/>
        <v>11.621917808219179</v>
      </c>
      <c r="BD4247" s="16">
        <f>IF(Template!$F$7="Linear interpolation",LinInterp($AO$5:$AO$18,$AM$5:$AM$18,BC4247),CubicSpline($AO$5:$AO$18,$AM$5:$AM$18,BC4247))</f>
        <v>14.149424427789883</v>
      </c>
      <c r="BE4247" s="221">
        <f t="shared" si="9489"/>
        <v>4.6553776764991346</v>
      </c>
      <c r="BF4247" s="221">
        <f>BE4247/PRODUCT($BG$6:BG4246)</f>
        <v>1.0003622183766905</v>
      </c>
      <c r="BG4247" s="16">
        <f t="shared" si="9555"/>
        <v>1.0003622183766905</v>
      </c>
      <c r="BH4247" s="10">
        <f t="shared" si="9556"/>
        <v>13.220970749202587</v>
      </c>
      <c r="BI4247" s="90"/>
      <c r="BJ4247" s="17">
        <f t="shared" si="9538"/>
        <v>50240</v>
      </c>
      <c r="BK4247" s="16">
        <f t="shared" si="9532"/>
        <v>13.222582485710177</v>
      </c>
      <c r="BL4247" s="10">
        <f ca="1">IFERROR(AVERAGE(INDIRECT("BK"&amp;AC4247-Template!$F$10+1):INDIRECT("BK"&amp;AC4247)),0)</f>
        <v>13.223356743257224</v>
      </c>
      <c r="BM4247" s="35"/>
      <c r="BN4247" s="86"/>
      <c r="BO4247" s="35"/>
      <c r="BP4247" s="35"/>
      <c r="BQ4247" s="35"/>
      <c r="BR4247" s="35"/>
      <c r="BS4247" s="35"/>
      <c r="BT4247" s="35"/>
      <c r="BU4247" s="35"/>
      <c r="BV4247" s="35"/>
      <c r="BW4247" s="35"/>
      <c r="BX4247" s="35"/>
      <c r="BY4247" s="35"/>
      <c r="BZ4247" s="35"/>
      <c r="CA4247" s="35"/>
      <c r="CB4247" s="35"/>
      <c r="CC4247" s="35"/>
      <c r="CD4247" s="35"/>
      <c r="CE4247" s="35"/>
      <c r="CF4247" s="35"/>
      <c r="CG4247" s="35"/>
      <c r="CH4247" s="35"/>
    </row>
    <row r="4248" spans="1:86" ht="15.6" x14ac:dyDescent="0.3">
      <c r="A4248" s="35"/>
      <c r="B4248" s="86"/>
      <c r="C4248" s="35"/>
      <c r="D4248" s="35"/>
      <c r="E4248" s="35"/>
      <c r="F4248" s="35"/>
      <c r="G4248" s="35"/>
      <c r="H4248" s="35"/>
      <c r="I4248" s="35"/>
      <c r="J4248" s="35"/>
      <c r="K4248" s="35"/>
      <c r="L4248" s="35"/>
      <c r="M4248" s="35"/>
      <c r="N4248" s="35"/>
      <c r="O4248" s="35"/>
      <c r="P4248" s="35"/>
      <c r="Q4248" s="35"/>
      <c r="R4248" s="35"/>
      <c r="S4248" s="35"/>
      <c r="T4248" s="17">
        <f t="shared" si="9533"/>
        <v>50264</v>
      </c>
      <c r="U4248" s="216">
        <f t="shared" si="9527"/>
        <v>3</v>
      </c>
      <c r="V4248" s="216">
        <f t="shared" si="9533"/>
        <v>4243</v>
      </c>
      <c r="W4248" s="16">
        <f t="shared" si="9539"/>
        <v>11.624657534246575</v>
      </c>
      <c r="X4248" s="16" t="e">
        <f>IF(Template!$F$7="Linear interpolation",LinInterp($I$5:$I$22,$G$5:$G$22,W4248),CubicSpline($I$5:$I$22,$G$5:$G$22,W4248))</f>
        <v>#VALUE!</v>
      </c>
      <c r="Y4248" s="221" t="e">
        <f t="shared" si="9528"/>
        <v>#VALUE!</v>
      </c>
      <c r="Z4248" s="221" t="e">
        <f>Y4248/PRODUCT($AA$6:AA4247)</f>
        <v>#VALUE!</v>
      </c>
      <c r="AA4248" s="16" t="e">
        <f t="shared" si="9534"/>
        <v>#VALUE!</v>
      </c>
      <c r="AB4248" s="10" t="e">
        <f t="shared" si="9535"/>
        <v>#VALUE!</v>
      </c>
      <c r="AC4248" s="90">
        <f t="shared" si="9506"/>
        <v>4248</v>
      </c>
      <c r="AD4248" s="17">
        <f t="shared" si="9544"/>
        <v>50241</v>
      </c>
      <c r="AE4248" s="16" t="e">
        <f t="shared" si="9529"/>
        <v>#VALUE!</v>
      </c>
      <c r="AF4248" s="10">
        <f ca="1">IFERROR(AVERAGE(INDIRECT("AE"&amp;AC4248-Template!$F$10+1):INDIRECT("AE"&amp;AC4248)),0)</f>
        <v>0</v>
      </c>
      <c r="AG4248" s="35"/>
      <c r="AH4248" s="86"/>
      <c r="AI4248" s="35"/>
      <c r="AJ4248" s="35"/>
      <c r="AK4248" s="35"/>
      <c r="AL4248" s="35"/>
      <c r="AM4248" s="35"/>
      <c r="AN4248" s="35"/>
      <c r="AO4248" s="35"/>
      <c r="AP4248" s="35"/>
      <c r="AQ4248" s="35"/>
      <c r="AR4248" s="35"/>
      <c r="AS4248" s="35"/>
      <c r="AT4248" s="35"/>
      <c r="AU4248" s="35"/>
      <c r="AV4248" s="35"/>
      <c r="AW4248" s="35"/>
      <c r="AX4248" s="35"/>
      <c r="AY4248" s="35"/>
      <c r="AZ4248" s="17">
        <f t="shared" ref="AZ4248" si="9577">AZ4247+1</f>
        <v>50264</v>
      </c>
      <c r="BA4248" s="216">
        <f t="shared" si="9552"/>
        <v>3</v>
      </c>
      <c r="BB4248" s="216">
        <f t="shared" ref="BB4248" si="9578">BB4247+1</f>
        <v>4243</v>
      </c>
      <c r="BC4248" s="16">
        <f t="shared" si="9554"/>
        <v>11.624657534246575</v>
      </c>
      <c r="BD4248" s="16">
        <f>IF(Template!$F$7="Linear interpolation",LinInterp($AO$5:$AO$18,$AM$5:$AM$18,BC4248),CubicSpline($AO$5:$AO$18,$AM$5:$AM$18,BC4248))</f>
        <v>14.149420310592324</v>
      </c>
      <c r="BE4248" s="221">
        <f t="shared" si="9489"/>
        <v>4.6570639313877642</v>
      </c>
      <c r="BF4248" s="221">
        <f>BE4248/PRODUCT($BG$6:BG4247)</f>
        <v>1.0003622165602464</v>
      </c>
      <c r="BG4248" s="16">
        <f t="shared" si="9555"/>
        <v>1.0003622165602464</v>
      </c>
      <c r="BH4248" s="10">
        <f t="shared" si="9556"/>
        <v>13.220904448992709</v>
      </c>
      <c r="BI4248" s="90"/>
      <c r="BJ4248" s="17">
        <f t="shared" si="9538"/>
        <v>50241</v>
      </c>
      <c r="BK4248" s="16">
        <f t="shared" si="9532"/>
        <v>13.222205194427961</v>
      </c>
      <c r="BL4248" s="10">
        <f ca="1">IFERROR(AVERAGE(INDIRECT("BK"&amp;AC4248-Template!$F$10+1):INDIRECT("BK"&amp;AC4248)),0)</f>
        <v>13.223287436586391</v>
      </c>
      <c r="BM4248" s="35"/>
      <c r="BN4248" s="86"/>
      <c r="BO4248" s="35"/>
      <c r="BP4248" s="35"/>
      <c r="BQ4248" s="35"/>
      <c r="BR4248" s="35"/>
      <c r="BS4248" s="35"/>
      <c r="BT4248" s="35"/>
      <c r="BU4248" s="35"/>
      <c r="BV4248" s="35"/>
      <c r="BW4248" s="35"/>
      <c r="BX4248" s="35"/>
      <c r="BY4248" s="35"/>
      <c r="BZ4248" s="35"/>
      <c r="CA4248" s="35"/>
      <c r="CB4248" s="35"/>
      <c r="CC4248" s="35"/>
      <c r="CD4248" s="35"/>
      <c r="CE4248" s="35"/>
      <c r="CF4248" s="35"/>
      <c r="CG4248" s="35"/>
      <c r="CH4248" s="35"/>
    </row>
    <row r="4249" spans="1:86" ht="15.6" x14ac:dyDescent="0.3">
      <c r="A4249" s="35"/>
      <c r="B4249" s="86"/>
      <c r="C4249" s="35"/>
      <c r="D4249" s="35"/>
      <c r="E4249" s="35"/>
      <c r="F4249" s="35"/>
      <c r="G4249" s="35"/>
      <c r="H4249" s="35"/>
      <c r="I4249" s="35"/>
      <c r="J4249" s="35"/>
      <c r="K4249" s="35"/>
      <c r="L4249" s="35"/>
      <c r="M4249" s="35"/>
      <c r="N4249" s="35"/>
      <c r="O4249" s="35"/>
      <c r="P4249" s="35"/>
      <c r="Q4249" s="35"/>
      <c r="R4249" s="35"/>
      <c r="S4249" s="35"/>
      <c r="T4249" s="17">
        <f t="shared" si="9533"/>
        <v>50265</v>
      </c>
      <c r="U4249" s="216">
        <f t="shared" si="9527"/>
        <v>4</v>
      </c>
      <c r="V4249" s="216">
        <f t="shared" si="9533"/>
        <v>4244</v>
      </c>
      <c r="W4249" s="16">
        <f t="shared" si="9539"/>
        <v>11.627397260273973</v>
      </c>
      <c r="X4249" s="16" t="e">
        <f>IF(Template!$F$7="Linear interpolation",LinInterp($I$5:$I$22,$G$5:$G$22,W4249),CubicSpline($I$5:$I$22,$G$5:$G$22,W4249))</f>
        <v>#VALUE!</v>
      </c>
      <c r="Y4249" s="221" t="e">
        <f t="shared" si="9528"/>
        <v>#VALUE!</v>
      </c>
      <c r="Z4249" s="221" t="e">
        <f>Y4249/PRODUCT($AA$6:AA4248)</f>
        <v>#VALUE!</v>
      </c>
      <c r="AA4249" s="16" t="e">
        <f t="shared" si="9534"/>
        <v>#VALUE!</v>
      </c>
      <c r="AB4249" s="10" t="e">
        <f t="shared" si="9535"/>
        <v>#VALUE!</v>
      </c>
      <c r="AC4249" s="90">
        <f t="shared" si="9506"/>
        <v>4249</v>
      </c>
      <c r="AD4249" s="17">
        <f t="shared" si="9544"/>
        <v>50242</v>
      </c>
      <c r="AE4249" s="16" t="e">
        <f t="shared" si="9529"/>
        <v>#VALUE!</v>
      </c>
      <c r="AF4249" s="10">
        <f ca="1">IFERROR(AVERAGE(INDIRECT("AE"&amp;AC4249-Template!$F$10+1):INDIRECT("AE"&amp;AC4249)),0)</f>
        <v>0</v>
      </c>
      <c r="AG4249" s="35"/>
      <c r="AH4249" s="86"/>
      <c r="AI4249" s="35"/>
      <c r="AJ4249" s="35"/>
      <c r="AK4249" s="35"/>
      <c r="AL4249" s="35"/>
      <c r="AM4249" s="35"/>
      <c r="AN4249" s="35"/>
      <c r="AO4249" s="35"/>
      <c r="AP4249" s="35"/>
      <c r="AQ4249" s="35"/>
      <c r="AR4249" s="35"/>
      <c r="AS4249" s="35"/>
      <c r="AT4249" s="35"/>
      <c r="AU4249" s="35"/>
      <c r="AV4249" s="35"/>
      <c r="AW4249" s="35"/>
      <c r="AX4249" s="35"/>
      <c r="AY4249" s="35"/>
      <c r="AZ4249" s="17">
        <f t="shared" ref="AZ4249" si="9579">AZ4248+1</f>
        <v>50265</v>
      </c>
      <c r="BA4249" s="216">
        <f t="shared" si="9552"/>
        <v>4</v>
      </c>
      <c r="BB4249" s="216">
        <f t="shared" ref="BB4249" si="9580">BB4248+1</f>
        <v>4244</v>
      </c>
      <c r="BC4249" s="16">
        <f t="shared" si="9554"/>
        <v>11.627397260273973</v>
      </c>
      <c r="BD4249" s="16">
        <f>IF(Template!$F$7="Linear interpolation",LinInterp($AO$5:$AO$18,$AM$5:$AM$18,BC4249),CubicSpline($AO$5:$AO$18,$AM$5:$AM$18,BC4249))</f>
        <v>14.149416177470982</v>
      </c>
      <c r="BE4249" s="221">
        <f t="shared" si="9489"/>
        <v>4.6587507885884722</v>
      </c>
      <c r="BF4249" s="221">
        <f>BE4249/PRODUCT($BG$6:BG4248)</f>
        <v>1.000362214739922</v>
      </c>
      <c r="BG4249" s="16">
        <f t="shared" si="9555"/>
        <v>1.000362214739922</v>
      </c>
      <c r="BH4249" s="10">
        <f t="shared" si="9556"/>
        <v>13.220838007154455</v>
      </c>
      <c r="BI4249" s="90"/>
      <c r="BJ4249" s="17">
        <f t="shared" si="9538"/>
        <v>50242</v>
      </c>
      <c r="BK4249" s="16">
        <f t="shared" si="9532"/>
        <v>13.222330493566581</v>
      </c>
      <c r="BL4249" s="10">
        <f ca="1">IFERROR(AVERAGE(INDIRECT("BK"&amp;AC4249-Template!$F$10+1):INDIRECT("BK"&amp;AC4249)),0)</f>
        <v>13.223222306553511</v>
      </c>
      <c r="BM4249" s="35"/>
      <c r="BN4249" s="86"/>
      <c r="BO4249" s="35"/>
      <c r="BP4249" s="35"/>
      <c r="BQ4249" s="35"/>
      <c r="BR4249" s="35"/>
      <c r="BS4249" s="35"/>
      <c r="BT4249" s="35"/>
      <c r="BU4249" s="35"/>
      <c r="BV4249" s="35"/>
      <c r="BW4249" s="35"/>
      <c r="BX4249" s="35"/>
      <c r="BY4249" s="35"/>
      <c r="BZ4249" s="35"/>
      <c r="CA4249" s="35"/>
      <c r="CB4249" s="35"/>
      <c r="CC4249" s="35"/>
      <c r="CD4249" s="35"/>
      <c r="CE4249" s="35"/>
      <c r="CF4249" s="35"/>
      <c r="CG4249" s="35"/>
      <c r="CH4249" s="35"/>
    </row>
    <row r="4250" spans="1:86" ht="15.6" x14ac:dyDescent="0.3">
      <c r="A4250" s="35"/>
      <c r="B4250" s="86"/>
      <c r="C4250" s="35"/>
      <c r="D4250" s="35"/>
      <c r="E4250" s="35"/>
      <c r="F4250" s="35"/>
      <c r="G4250" s="35"/>
      <c r="H4250" s="35"/>
      <c r="I4250" s="35"/>
      <c r="J4250" s="35"/>
      <c r="K4250" s="35"/>
      <c r="L4250" s="35"/>
      <c r="M4250" s="35"/>
      <c r="N4250" s="35"/>
      <c r="O4250" s="35"/>
      <c r="P4250" s="35"/>
      <c r="Q4250" s="35"/>
      <c r="R4250" s="35"/>
      <c r="S4250" s="35"/>
      <c r="T4250" s="17">
        <f t="shared" si="9533"/>
        <v>50266</v>
      </c>
      <c r="U4250" s="216">
        <f t="shared" si="9527"/>
        <v>5</v>
      </c>
      <c r="V4250" s="216">
        <f t="shared" si="9533"/>
        <v>4245</v>
      </c>
      <c r="W4250" s="16">
        <f t="shared" si="9539"/>
        <v>11.63013698630137</v>
      </c>
      <c r="X4250" s="16" t="e">
        <f>IF(Template!$F$7="Linear interpolation",LinInterp($I$5:$I$22,$G$5:$G$22,W4250),CubicSpline($I$5:$I$22,$G$5:$G$22,W4250))</f>
        <v>#VALUE!</v>
      </c>
      <c r="Y4250" s="221" t="e">
        <f t="shared" si="9528"/>
        <v>#VALUE!</v>
      </c>
      <c r="Z4250" s="221" t="e">
        <f>Y4250/PRODUCT($AA$6:AA4249)</f>
        <v>#VALUE!</v>
      </c>
      <c r="AA4250" s="16" t="e">
        <f t="shared" si="9534"/>
        <v>#VALUE!</v>
      </c>
      <c r="AB4250" s="10" t="e">
        <f t="shared" si="9535"/>
        <v>#VALUE!</v>
      </c>
      <c r="AC4250" s="90">
        <f t="shared" si="9506"/>
        <v>4250</v>
      </c>
      <c r="AD4250" s="17">
        <f t="shared" si="9544"/>
        <v>50243</v>
      </c>
      <c r="AE4250" s="16" t="e">
        <f t="shared" si="9529"/>
        <v>#VALUE!</v>
      </c>
      <c r="AF4250" s="10">
        <f ca="1">IFERROR(AVERAGE(INDIRECT("AE"&amp;AC4250-Template!$F$10+1):INDIRECT("AE"&amp;AC4250)),0)</f>
        <v>0</v>
      </c>
      <c r="AG4250" s="35"/>
      <c r="AH4250" s="86"/>
      <c r="AI4250" s="35"/>
      <c r="AJ4250" s="35"/>
      <c r="AK4250" s="35"/>
      <c r="AL4250" s="35"/>
      <c r="AM4250" s="35"/>
      <c r="AN4250" s="35"/>
      <c r="AO4250" s="35"/>
      <c r="AP4250" s="35"/>
      <c r="AQ4250" s="35"/>
      <c r="AR4250" s="35"/>
      <c r="AS4250" s="35"/>
      <c r="AT4250" s="35"/>
      <c r="AU4250" s="35"/>
      <c r="AV4250" s="35"/>
      <c r="AW4250" s="35"/>
      <c r="AX4250" s="35"/>
      <c r="AY4250" s="35"/>
      <c r="AZ4250" s="17">
        <f t="shared" ref="AZ4250" si="9581">AZ4249+1</f>
        <v>50266</v>
      </c>
      <c r="BA4250" s="216">
        <f t="shared" si="9552"/>
        <v>5</v>
      </c>
      <c r="BB4250" s="216">
        <f t="shared" ref="BB4250" si="9582">BB4249+1</f>
        <v>4245</v>
      </c>
      <c r="BC4250" s="16">
        <f t="shared" si="9554"/>
        <v>11.63013698630137</v>
      </c>
      <c r="BD4250" s="16">
        <f>IF(Template!$F$7="Linear interpolation",LinInterp($AO$5:$AO$18,$AM$5:$AM$18,BC4250),CubicSpline($AO$5:$AO$18,$AM$5:$AM$18,BC4250))</f>
        <v>14.149412028399004</v>
      </c>
      <c r="BE4250" s="221">
        <f t="shared" si="9489"/>
        <v>4.6604382482951809</v>
      </c>
      <c r="BF4250" s="221">
        <f>BE4250/PRODUCT($BG$6:BG4249)</f>
        <v>1.0003622129157117</v>
      </c>
      <c r="BG4250" s="16">
        <f t="shared" si="9555"/>
        <v>1.0003622129157117</v>
      </c>
      <c r="BH4250" s="10">
        <f t="shared" si="9556"/>
        <v>13.220771423477107</v>
      </c>
      <c r="BI4250" s="90"/>
      <c r="BJ4250" s="17">
        <f t="shared" si="9538"/>
        <v>50243</v>
      </c>
      <c r="BK4250" s="16">
        <f t="shared" si="9532"/>
        <v>13.222267146764221</v>
      </c>
      <c r="BL4250" s="10">
        <f ca="1">IFERROR(AVERAGE(INDIRECT("BK"&amp;AC4250-Template!$F$10+1):INDIRECT("BK"&amp;AC4250)),0)</f>
        <v>13.223166868426613</v>
      </c>
      <c r="BM4250" s="35"/>
      <c r="BN4250" s="86"/>
      <c r="BO4250" s="35"/>
      <c r="BP4250" s="35"/>
      <c r="BQ4250" s="35"/>
      <c r="BR4250" s="35"/>
      <c r="BS4250" s="35"/>
      <c r="BT4250" s="35"/>
      <c r="BU4250" s="35"/>
      <c r="BV4250" s="35"/>
      <c r="BW4250" s="35"/>
      <c r="BX4250" s="35"/>
      <c r="BY4250" s="35"/>
      <c r="BZ4250" s="35"/>
      <c r="CA4250" s="35"/>
      <c r="CB4250" s="35"/>
      <c r="CC4250" s="35"/>
      <c r="CD4250" s="35"/>
      <c r="CE4250" s="35"/>
      <c r="CF4250" s="35"/>
      <c r="CG4250" s="35"/>
      <c r="CH4250" s="35"/>
    </row>
    <row r="4251" spans="1:86" ht="15.6" x14ac:dyDescent="0.3">
      <c r="A4251" s="35"/>
      <c r="B4251" s="86"/>
      <c r="C4251" s="35"/>
      <c r="D4251" s="35"/>
      <c r="E4251" s="35"/>
      <c r="F4251" s="35"/>
      <c r="G4251" s="35"/>
      <c r="H4251" s="35"/>
      <c r="I4251" s="35"/>
      <c r="J4251" s="35"/>
      <c r="K4251" s="35"/>
      <c r="L4251" s="35"/>
      <c r="M4251" s="35"/>
      <c r="N4251" s="35"/>
      <c r="O4251" s="35"/>
      <c r="P4251" s="35"/>
      <c r="Q4251" s="35"/>
      <c r="R4251" s="35"/>
      <c r="S4251" s="35"/>
      <c r="T4251" s="17">
        <f t="shared" si="9533"/>
        <v>50267</v>
      </c>
      <c r="U4251" s="216">
        <f t="shared" si="9527"/>
        <v>6</v>
      </c>
      <c r="V4251" s="216">
        <f t="shared" si="9533"/>
        <v>4246</v>
      </c>
      <c r="W4251" s="16">
        <f t="shared" si="9539"/>
        <v>11.632876712328768</v>
      </c>
      <c r="X4251" s="16" t="e">
        <f>IF(Template!$F$7="Linear interpolation",LinInterp($I$5:$I$22,$G$5:$G$22,W4251),CubicSpline($I$5:$I$22,$G$5:$G$22,W4251))</f>
        <v>#VALUE!</v>
      </c>
      <c r="Y4251" s="221" t="e">
        <f t="shared" si="9528"/>
        <v>#VALUE!</v>
      </c>
      <c r="Z4251" s="221" t="e">
        <f>Y4251/PRODUCT($AA$6:AA4250)</f>
        <v>#VALUE!</v>
      </c>
      <c r="AA4251" s="16" t="e">
        <f t="shared" si="9534"/>
        <v>#VALUE!</v>
      </c>
      <c r="AB4251" s="10" t="e">
        <f t="shared" si="9535"/>
        <v>#VALUE!</v>
      </c>
      <c r="AC4251" s="90">
        <f t="shared" si="9506"/>
        <v>4251</v>
      </c>
      <c r="AD4251" s="17">
        <f t="shared" si="9544"/>
        <v>50244</v>
      </c>
      <c r="AE4251" s="16" t="e">
        <f t="shared" si="9529"/>
        <v>#VALUE!</v>
      </c>
      <c r="AF4251" s="10">
        <f ca="1">IFERROR(AVERAGE(INDIRECT("AE"&amp;AC4251-Template!$F$10+1):INDIRECT("AE"&amp;AC4251)),0)</f>
        <v>0</v>
      </c>
      <c r="AG4251" s="35"/>
      <c r="AH4251" s="86"/>
      <c r="AI4251" s="35"/>
      <c r="AJ4251" s="35"/>
      <c r="AK4251" s="35"/>
      <c r="AL4251" s="35"/>
      <c r="AM4251" s="35"/>
      <c r="AN4251" s="35"/>
      <c r="AO4251" s="35"/>
      <c r="AP4251" s="35"/>
      <c r="AQ4251" s="35"/>
      <c r="AR4251" s="35"/>
      <c r="AS4251" s="35"/>
      <c r="AT4251" s="35"/>
      <c r="AU4251" s="35"/>
      <c r="AV4251" s="35"/>
      <c r="AW4251" s="35"/>
      <c r="AX4251" s="35"/>
      <c r="AY4251" s="35"/>
      <c r="AZ4251" s="17">
        <f t="shared" ref="AZ4251" si="9583">AZ4250+1</f>
        <v>50267</v>
      </c>
      <c r="BA4251" s="216">
        <f t="shared" si="9552"/>
        <v>6</v>
      </c>
      <c r="BB4251" s="216">
        <f t="shared" ref="BB4251" si="9584">BB4250+1</f>
        <v>4246</v>
      </c>
      <c r="BC4251" s="16">
        <f t="shared" si="9554"/>
        <v>11.632876712328768</v>
      </c>
      <c r="BD4251" s="16">
        <f>IF(Template!$F$7="Linear interpolation",LinInterp($AO$5:$AO$18,$AM$5:$AM$18,BC4251),CubicSpline($AO$5:$AO$18,$AM$5:$AM$18,BC4251))</f>
        <v>14.149407863349536</v>
      </c>
      <c r="BE4251" s="221">
        <f t="shared" si="9489"/>
        <v>4.6621263107018507</v>
      </c>
      <c r="BF4251" s="221">
        <f>BE4251/PRODUCT($BG$6:BG4250)</f>
        <v>1.0003622110876134</v>
      </c>
      <c r="BG4251" s="16">
        <f t="shared" si="9555"/>
        <v>1.0003622129157117</v>
      </c>
      <c r="BH4251" s="10">
        <f t="shared" si="9556"/>
        <v>13.220771423477107</v>
      </c>
      <c r="BI4251" s="90"/>
      <c r="BJ4251" s="17">
        <f t="shared" si="9538"/>
        <v>50244</v>
      </c>
      <c r="BK4251" s="16">
        <f t="shared" si="9532"/>
        <v>13.222203660270493</v>
      </c>
      <c r="BL4251" s="10">
        <f ca="1">IFERROR(AVERAGE(INDIRECT("BK"&amp;AC4251-Template!$F$10+1):INDIRECT("BK"&amp;AC4251)),0)</f>
        <v>13.223105394796423</v>
      </c>
      <c r="BM4251" s="35"/>
      <c r="BN4251" s="86"/>
      <c r="BO4251" s="35"/>
      <c r="BP4251" s="35"/>
      <c r="BQ4251" s="35"/>
      <c r="BR4251" s="35"/>
      <c r="BS4251" s="35"/>
      <c r="BT4251" s="35"/>
      <c r="BU4251" s="35"/>
      <c r="BV4251" s="35"/>
      <c r="BW4251" s="35"/>
      <c r="BX4251" s="35"/>
      <c r="BY4251" s="35"/>
      <c r="BZ4251" s="35"/>
      <c r="CA4251" s="35"/>
      <c r="CB4251" s="35"/>
      <c r="CC4251" s="35"/>
      <c r="CD4251" s="35"/>
      <c r="CE4251" s="35"/>
      <c r="CF4251" s="35"/>
      <c r="CG4251" s="35"/>
      <c r="CH4251" s="35"/>
    </row>
    <row r="4252" spans="1:86" ht="15.6" x14ac:dyDescent="0.3">
      <c r="A4252" s="35"/>
      <c r="B4252" s="86"/>
      <c r="C4252" s="35"/>
      <c r="D4252" s="35"/>
      <c r="E4252" s="35"/>
      <c r="F4252" s="35"/>
      <c r="G4252" s="35"/>
      <c r="H4252" s="35"/>
      <c r="I4252" s="35"/>
      <c r="J4252" s="35"/>
      <c r="K4252" s="35"/>
      <c r="L4252" s="35"/>
      <c r="M4252" s="35"/>
      <c r="N4252" s="35"/>
      <c r="O4252" s="35"/>
      <c r="P4252" s="35"/>
      <c r="Q4252" s="35"/>
      <c r="R4252" s="35"/>
      <c r="S4252" s="35"/>
      <c r="T4252" s="17">
        <f t="shared" si="9533"/>
        <v>50268</v>
      </c>
      <c r="U4252" s="216">
        <f t="shared" si="9527"/>
        <v>7</v>
      </c>
      <c r="V4252" s="216">
        <f t="shared" si="9533"/>
        <v>4247</v>
      </c>
      <c r="W4252" s="16">
        <f t="shared" si="9539"/>
        <v>11.635616438356164</v>
      </c>
      <c r="X4252" s="16" t="e">
        <f>IF(Template!$F$7="Linear interpolation",LinInterp($I$5:$I$22,$G$5:$G$22,W4252),CubicSpline($I$5:$I$22,$G$5:$G$22,W4252))</f>
        <v>#VALUE!</v>
      </c>
      <c r="Y4252" s="221" t="e">
        <f t="shared" si="9528"/>
        <v>#VALUE!</v>
      </c>
      <c r="Z4252" s="221" t="e">
        <f>Y4252/PRODUCT($AA$6:AA4251)</f>
        <v>#VALUE!</v>
      </c>
      <c r="AA4252" s="16" t="e">
        <f t="shared" si="9534"/>
        <v>#VALUE!</v>
      </c>
      <c r="AB4252" s="10" t="e">
        <f t="shared" si="9535"/>
        <v>#VALUE!</v>
      </c>
      <c r="AC4252" s="90">
        <f t="shared" si="9506"/>
        <v>4252</v>
      </c>
      <c r="AD4252" s="17">
        <f t="shared" si="9544"/>
        <v>50245</v>
      </c>
      <c r="AE4252" s="16" t="e">
        <f t="shared" si="9529"/>
        <v>#VALUE!</v>
      </c>
      <c r="AF4252" s="10">
        <f ca="1">IFERROR(AVERAGE(INDIRECT("AE"&amp;AC4252-Template!$F$10+1):INDIRECT("AE"&amp;AC4252)),0)</f>
        <v>0</v>
      </c>
      <c r="AG4252" s="35"/>
      <c r="AH4252" s="86"/>
      <c r="AI4252" s="35"/>
      <c r="AJ4252" s="35"/>
      <c r="AK4252" s="35"/>
      <c r="AL4252" s="35"/>
      <c r="AM4252" s="35"/>
      <c r="AN4252" s="35"/>
      <c r="AO4252" s="35"/>
      <c r="AP4252" s="35"/>
      <c r="AQ4252" s="35"/>
      <c r="AR4252" s="35"/>
      <c r="AS4252" s="35"/>
      <c r="AT4252" s="35"/>
      <c r="AU4252" s="35"/>
      <c r="AV4252" s="35"/>
      <c r="AW4252" s="35"/>
      <c r="AX4252" s="35"/>
      <c r="AY4252" s="35"/>
      <c r="AZ4252" s="17">
        <f t="shared" ref="AZ4252" si="9585">AZ4251+1</f>
        <v>50268</v>
      </c>
      <c r="BA4252" s="216">
        <f t="shared" si="9552"/>
        <v>7</v>
      </c>
      <c r="BB4252" s="216">
        <f t="shared" ref="BB4252" si="9586">BB4251+1</f>
        <v>4247</v>
      </c>
      <c r="BC4252" s="16">
        <f t="shared" si="9554"/>
        <v>11.635616438356164</v>
      </c>
      <c r="BD4252" s="16">
        <f>IF(Template!$F$7="Linear interpolation",LinInterp($AO$5:$AO$18,$AM$5:$AM$18,BC4252),CubicSpline($AO$5:$AO$18,$AM$5:$AM$18,BC4252))</f>
        <v>14.149403682295727</v>
      </c>
      <c r="BE4252" s="221">
        <f t="shared" si="9489"/>
        <v>4.6638149760025094</v>
      </c>
      <c r="BF4252" s="221">
        <f>BE4252/PRODUCT($BG$6:BG4251)</f>
        <v>1.0003622074275329</v>
      </c>
      <c r="BG4252" s="16">
        <f t="shared" si="9555"/>
        <v>1.0003622129157117</v>
      </c>
      <c r="BH4252" s="10">
        <f t="shared" si="9556"/>
        <v>13.220771423477107</v>
      </c>
      <c r="BI4252" s="90"/>
      <c r="BJ4252" s="17">
        <f t="shared" si="9538"/>
        <v>50245</v>
      </c>
      <c r="BK4252" s="16">
        <f t="shared" si="9532"/>
        <v>13.222140033955721</v>
      </c>
      <c r="BL4252" s="10">
        <f ca="1">IFERROR(AVERAGE(INDIRECT("BK"&amp;AC4252-Template!$F$10+1):INDIRECT("BK"&amp;AC4252)),0)</f>
        <v>13.223043782736218</v>
      </c>
      <c r="BM4252" s="35"/>
      <c r="BN4252" s="86"/>
      <c r="BO4252" s="35"/>
      <c r="BP4252" s="35"/>
      <c r="BQ4252" s="35"/>
      <c r="BR4252" s="35"/>
      <c r="BS4252" s="35"/>
      <c r="BT4252" s="35"/>
      <c r="BU4252" s="35"/>
      <c r="BV4252" s="35"/>
      <c r="BW4252" s="35"/>
      <c r="BX4252" s="35"/>
      <c r="BY4252" s="35"/>
      <c r="BZ4252" s="35"/>
      <c r="CA4252" s="35"/>
      <c r="CB4252" s="35"/>
      <c r="CC4252" s="35"/>
      <c r="CD4252" s="35"/>
      <c r="CE4252" s="35"/>
      <c r="CF4252" s="35"/>
      <c r="CG4252" s="35"/>
      <c r="CH4252" s="35"/>
    </row>
    <row r="4253" spans="1:86" ht="15.6" x14ac:dyDescent="0.3">
      <c r="A4253" s="35"/>
      <c r="B4253" s="86"/>
      <c r="C4253" s="35"/>
      <c r="D4253" s="35"/>
      <c r="E4253" s="35"/>
      <c r="F4253" s="35"/>
      <c r="G4253" s="35"/>
      <c r="H4253" s="35"/>
      <c r="I4253" s="35"/>
      <c r="J4253" s="35"/>
      <c r="K4253" s="35"/>
      <c r="L4253" s="35"/>
      <c r="M4253" s="35"/>
      <c r="N4253" s="35"/>
      <c r="O4253" s="35"/>
      <c r="P4253" s="35"/>
      <c r="Q4253" s="35"/>
      <c r="R4253" s="35"/>
      <c r="S4253" s="35"/>
      <c r="T4253" s="17">
        <f t="shared" si="9533"/>
        <v>50269</v>
      </c>
      <c r="U4253" s="216">
        <f t="shared" si="9527"/>
        <v>1</v>
      </c>
      <c r="V4253" s="216">
        <f t="shared" si="9533"/>
        <v>4248</v>
      </c>
      <c r="W4253" s="16">
        <f t="shared" si="9539"/>
        <v>11.638356164383561</v>
      </c>
      <c r="X4253" s="16" t="e">
        <f>IF(Template!$F$7="Linear interpolation",LinInterp($I$5:$I$22,$G$5:$G$22,W4253),CubicSpline($I$5:$I$22,$G$5:$G$22,W4253))</f>
        <v>#VALUE!</v>
      </c>
      <c r="Y4253" s="221" t="e">
        <f t="shared" si="9528"/>
        <v>#VALUE!</v>
      </c>
      <c r="Z4253" s="221" t="e">
        <f>Y4253/PRODUCT($AA$6:AA4252)</f>
        <v>#VALUE!</v>
      </c>
      <c r="AA4253" s="16" t="e">
        <f t="shared" si="9534"/>
        <v>#VALUE!</v>
      </c>
      <c r="AB4253" s="10" t="e">
        <f t="shared" si="9535"/>
        <v>#VALUE!</v>
      </c>
      <c r="AC4253" s="90">
        <f t="shared" si="9506"/>
        <v>4253</v>
      </c>
      <c r="AD4253" s="17">
        <f t="shared" si="9544"/>
        <v>50246</v>
      </c>
      <c r="AE4253" s="16" t="e">
        <f t="shared" si="9529"/>
        <v>#VALUE!</v>
      </c>
      <c r="AF4253" s="10">
        <f ca="1">IFERROR(AVERAGE(INDIRECT("AE"&amp;AC4253-Template!$F$10+1):INDIRECT("AE"&amp;AC4253)),0)</f>
        <v>0</v>
      </c>
      <c r="AG4253" s="35"/>
      <c r="AH4253" s="86"/>
      <c r="AI4253" s="35"/>
      <c r="AJ4253" s="35"/>
      <c r="AK4253" s="35"/>
      <c r="AL4253" s="35"/>
      <c r="AM4253" s="35"/>
      <c r="AN4253" s="35"/>
      <c r="AO4253" s="35"/>
      <c r="AP4253" s="35"/>
      <c r="AQ4253" s="35"/>
      <c r="AR4253" s="35"/>
      <c r="AS4253" s="35"/>
      <c r="AT4253" s="35"/>
      <c r="AU4253" s="35"/>
      <c r="AV4253" s="35"/>
      <c r="AW4253" s="35"/>
      <c r="AX4253" s="35"/>
      <c r="AY4253" s="35"/>
      <c r="AZ4253" s="17">
        <f t="shared" ref="AZ4253" si="9587">AZ4252+1</f>
        <v>50269</v>
      </c>
      <c r="BA4253" s="216">
        <f t="shared" si="9552"/>
        <v>1</v>
      </c>
      <c r="BB4253" s="216">
        <f t="shared" ref="BB4253" si="9588">BB4252+1</f>
        <v>4248</v>
      </c>
      <c r="BC4253" s="16">
        <f t="shared" si="9554"/>
        <v>11.638356164383561</v>
      </c>
      <c r="BD4253" s="16">
        <f>IF(Template!$F$7="Linear interpolation",LinInterp($AO$5:$AO$18,$AM$5:$AM$18,BC4253),CubicSpline($AO$5:$AO$18,$AM$5:$AM$18,BC4253))</f>
        <v>14.149399485210722</v>
      </c>
      <c r="BE4253" s="221">
        <f t="shared" si="9489"/>
        <v>4.6655042443911654</v>
      </c>
      <c r="BF4253" s="221">
        <f>BE4253/PRODUCT($BG$6:BG4252)</f>
        <v>1.0003622019315728</v>
      </c>
      <c r="BG4253" s="16">
        <f t="shared" si="9555"/>
        <v>1.0003622019315728</v>
      </c>
      <c r="BH4253" s="10">
        <f t="shared" si="9556"/>
        <v>13.220370502406098</v>
      </c>
      <c r="BI4253" s="90"/>
      <c r="BJ4253" s="17">
        <f t="shared" si="9538"/>
        <v>50246</v>
      </c>
      <c r="BK4253" s="16">
        <f t="shared" si="9532"/>
        <v>13.222140033955721</v>
      </c>
      <c r="BL4253" s="10">
        <f ca="1">IFERROR(AVERAGE(INDIRECT("BK"&amp;AC4253-Template!$F$10+1):INDIRECT("BK"&amp;AC4253)),0)</f>
        <v>13.22298415769659</v>
      </c>
      <c r="BM4253" s="35"/>
      <c r="BN4253" s="86"/>
      <c r="BO4253" s="35"/>
      <c r="BP4253" s="35"/>
      <c r="BQ4253" s="35"/>
      <c r="BR4253" s="35"/>
      <c r="BS4253" s="35"/>
      <c r="BT4253" s="35"/>
      <c r="BU4253" s="35"/>
      <c r="BV4253" s="35"/>
      <c r="BW4253" s="35"/>
      <c r="BX4253" s="35"/>
      <c r="BY4253" s="35"/>
      <c r="BZ4253" s="35"/>
      <c r="CA4253" s="35"/>
      <c r="CB4253" s="35"/>
      <c r="CC4253" s="35"/>
      <c r="CD4253" s="35"/>
      <c r="CE4253" s="35"/>
      <c r="CF4253" s="35"/>
      <c r="CG4253" s="35"/>
      <c r="CH4253" s="35"/>
    </row>
    <row r="4254" spans="1:86" ht="15.6" x14ac:dyDescent="0.3">
      <c r="A4254" s="35"/>
      <c r="B4254" s="86"/>
      <c r="C4254" s="35"/>
      <c r="D4254" s="35"/>
      <c r="E4254" s="35"/>
      <c r="F4254" s="35"/>
      <c r="G4254" s="35"/>
      <c r="H4254" s="35"/>
      <c r="I4254" s="35"/>
      <c r="J4254" s="35"/>
      <c r="K4254" s="35"/>
      <c r="L4254" s="35"/>
      <c r="M4254" s="35"/>
      <c r="N4254" s="35"/>
      <c r="O4254" s="35"/>
      <c r="P4254" s="35"/>
      <c r="Q4254" s="35"/>
      <c r="R4254" s="35"/>
      <c r="S4254" s="35"/>
      <c r="T4254" s="17">
        <f t="shared" si="9533"/>
        <v>50270</v>
      </c>
      <c r="U4254" s="216">
        <f t="shared" si="9527"/>
        <v>2</v>
      </c>
      <c r="V4254" s="216">
        <f t="shared" si="9533"/>
        <v>4249</v>
      </c>
      <c r="W4254" s="16">
        <f t="shared" si="9539"/>
        <v>11.641095890410959</v>
      </c>
      <c r="X4254" s="16" t="e">
        <f>IF(Template!$F$7="Linear interpolation",LinInterp($I$5:$I$22,$G$5:$G$22,W4254),CubicSpline($I$5:$I$22,$G$5:$G$22,W4254))</f>
        <v>#VALUE!</v>
      </c>
      <c r="Y4254" s="221" t="e">
        <f t="shared" si="9528"/>
        <v>#VALUE!</v>
      </c>
      <c r="Z4254" s="221" t="e">
        <f>Y4254/PRODUCT($AA$6:AA4253)</f>
        <v>#VALUE!</v>
      </c>
      <c r="AA4254" s="16" t="e">
        <f t="shared" si="9534"/>
        <v>#VALUE!</v>
      </c>
      <c r="AB4254" s="10" t="e">
        <f t="shared" si="9535"/>
        <v>#VALUE!</v>
      </c>
      <c r="AC4254" s="90">
        <f t="shared" si="9506"/>
        <v>4254</v>
      </c>
      <c r="AD4254" s="17">
        <f t="shared" si="9544"/>
        <v>50247</v>
      </c>
      <c r="AE4254" s="16" t="e">
        <f t="shared" si="9529"/>
        <v>#VALUE!</v>
      </c>
      <c r="AF4254" s="10">
        <f ca="1">IFERROR(AVERAGE(INDIRECT("AE"&amp;AC4254-Template!$F$10+1):INDIRECT("AE"&amp;AC4254)),0)</f>
        <v>0</v>
      </c>
      <c r="AG4254" s="35"/>
      <c r="AH4254" s="86"/>
      <c r="AI4254" s="35"/>
      <c r="AJ4254" s="35"/>
      <c r="AK4254" s="35"/>
      <c r="AL4254" s="35"/>
      <c r="AM4254" s="35"/>
      <c r="AN4254" s="35"/>
      <c r="AO4254" s="35"/>
      <c r="AP4254" s="35"/>
      <c r="AQ4254" s="35"/>
      <c r="AR4254" s="35"/>
      <c r="AS4254" s="35"/>
      <c r="AT4254" s="35"/>
      <c r="AU4254" s="35"/>
      <c r="AV4254" s="35"/>
      <c r="AW4254" s="35"/>
      <c r="AX4254" s="35"/>
      <c r="AY4254" s="35"/>
      <c r="AZ4254" s="17">
        <f t="shared" ref="AZ4254" si="9589">AZ4253+1</f>
        <v>50270</v>
      </c>
      <c r="BA4254" s="216">
        <f t="shared" si="9552"/>
        <v>2</v>
      </c>
      <c r="BB4254" s="216">
        <f t="shared" ref="BB4254" si="9590">BB4253+1</f>
        <v>4249</v>
      </c>
      <c r="BC4254" s="16">
        <f t="shared" si="9554"/>
        <v>11.641095890410959</v>
      </c>
      <c r="BD4254" s="16">
        <f>IF(Template!$F$7="Linear interpolation",LinInterp($AO$5:$AO$18,$AM$5:$AM$18,BC4254),CubicSpline($AO$5:$AO$18,$AM$5:$AM$18,BC4254))</f>
        <v>14.149395272067668</v>
      </c>
      <c r="BE4254" s="221">
        <f t="shared" si="9489"/>
        <v>4.6671941160619044</v>
      </c>
      <c r="BF4254" s="221">
        <f>BE4254/PRODUCT($BG$6:BG4253)</f>
        <v>1.0003622055799801</v>
      </c>
      <c r="BG4254" s="16">
        <f t="shared" si="9555"/>
        <v>1.0003622055799801</v>
      </c>
      <c r="BH4254" s="10">
        <f t="shared" si="9556"/>
        <v>13.220503669274519</v>
      </c>
      <c r="BI4254" s="90"/>
      <c r="BJ4254" s="17">
        <f t="shared" si="9538"/>
        <v>50247</v>
      </c>
      <c r="BK4254" s="16">
        <f t="shared" si="9532"/>
        <v>13.222140033955721</v>
      </c>
      <c r="BL4254" s="10">
        <f ca="1">IFERROR(AVERAGE(INDIRECT("BK"&amp;AC4254-Template!$F$10+1):INDIRECT("BK"&amp;AC4254)),0)</f>
        <v>13.222926524249093</v>
      </c>
      <c r="BM4254" s="35"/>
      <c r="BN4254" s="86"/>
      <c r="BO4254" s="35"/>
      <c r="BP4254" s="35"/>
      <c r="BQ4254" s="35"/>
      <c r="BR4254" s="35"/>
      <c r="BS4254" s="35"/>
      <c r="BT4254" s="35"/>
      <c r="BU4254" s="35"/>
      <c r="BV4254" s="35"/>
      <c r="BW4254" s="35"/>
      <c r="BX4254" s="35"/>
      <c r="BY4254" s="35"/>
      <c r="BZ4254" s="35"/>
      <c r="CA4254" s="35"/>
      <c r="CB4254" s="35"/>
      <c r="CC4254" s="35"/>
      <c r="CD4254" s="35"/>
      <c r="CE4254" s="35"/>
      <c r="CF4254" s="35"/>
      <c r="CG4254" s="35"/>
      <c r="CH4254" s="35"/>
    </row>
    <row r="4255" spans="1:86" ht="15.6" x14ac:dyDescent="0.3">
      <c r="A4255" s="35"/>
      <c r="B4255" s="86"/>
      <c r="C4255" s="35"/>
      <c r="D4255" s="35"/>
      <c r="E4255" s="35"/>
      <c r="F4255" s="35"/>
      <c r="G4255" s="35"/>
      <c r="H4255" s="35"/>
      <c r="I4255" s="35"/>
      <c r="J4255" s="35"/>
      <c r="K4255" s="35"/>
      <c r="L4255" s="35"/>
      <c r="M4255" s="35"/>
      <c r="N4255" s="35"/>
      <c r="O4255" s="35"/>
      <c r="P4255" s="35"/>
      <c r="Q4255" s="35"/>
      <c r="R4255" s="35"/>
      <c r="S4255" s="35"/>
      <c r="T4255" s="17">
        <f t="shared" si="9533"/>
        <v>50271</v>
      </c>
      <c r="U4255" s="216">
        <f t="shared" si="9527"/>
        <v>3</v>
      </c>
      <c r="V4255" s="216">
        <f t="shared" si="9533"/>
        <v>4250</v>
      </c>
      <c r="W4255" s="16">
        <f t="shared" si="9539"/>
        <v>11.643835616438356</v>
      </c>
      <c r="X4255" s="16" t="e">
        <f>IF(Template!$F$7="Linear interpolation",LinInterp($I$5:$I$22,$G$5:$G$22,W4255),CubicSpline($I$5:$I$22,$G$5:$G$22,W4255))</f>
        <v>#VALUE!</v>
      </c>
      <c r="Y4255" s="221" t="e">
        <f t="shared" si="9528"/>
        <v>#VALUE!</v>
      </c>
      <c r="Z4255" s="221" t="e">
        <f>Y4255/PRODUCT($AA$6:AA4254)</f>
        <v>#VALUE!</v>
      </c>
      <c r="AA4255" s="16" t="e">
        <f t="shared" si="9534"/>
        <v>#VALUE!</v>
      </c>
      <c r="AB4255" s="10" t="e">
        <f t="shared" si="9535"/>
        <v>#VALUE!</v>
      </c>
      <c r="AC4255" s="90">
        <f t="shared" si="9506"/>
        <v>4255</v>
      </c>
      <c r="AD4255" s="17">
        <f t="shared" si="9544"/>
        <v>50248</v>
      </c>
      <c r="AE4255" s="16" t="e">
        <f t="shared" si="9529"/>
        <v>#VALUE!</v>
      </c>
      <c r="AF4255" s="10">
        <f ca="1">IFERROR(AVERAGE(INDIRECT("AE"&amp;AC4255-Template!$F$10+1):INDIRECT("AE"&amp;AC4255)),0)</f>
        <v>0</v>
      </c>
      <c r="AG4255" s="35"/>
      <c r="AH4255" s="86"/>
      <c r="AI4255" s="35"/>
      <c r="AJ4255" s="35"/>
      <c r="AK4255" s="35"/>
      <c r="AL4255" s="35"/>
      <c r="AM4255" s="35"/>
      <c r="AN4255" s="35"/>
      <c r="AO4255" s="35"/>
      <c r="AP4255" s="35"/>
      <c r="AQ4255" s="35"/>
      <c r="AR4255" s="35"/>
      <c r="AS4255" s="35"/>
      <c r="AT4255" s="35"/>
      <c r="AU4255" s="35"/>
      <c r="AV4255" s="35"/>
      <c r="AW4255" s="35"/>
      <c r="AX4255" s="35"/>
      <c r="AY4255" s="35"/>
      <c r="AZ4255" s="17">
        <f t="shared" ref="AZ4255" si="9591">AZ4254+1</f>
        <v>50271</v>
      </c>
      <c r="BA4255" s="216">
        <f t="shared" si="9552"/>
        <v>3</v>
      </c>
      <c r="BB4255" s="216">
        <f t="shared" ref="BB4255" si="9592">BB4254+1</f>
        <v>4250</v>
      </c>
      <c r="BC4255" s="16">
        <f t="shared" si="9554"/>
        <v>11.643835616438356</v>
      </c>
      <c r="BD4255" s="16">
        <f>IF(Template!$F$7="Linear interpolation",LinInterp($AO$5:$AO$18,$AM$5:$AM$18,BC4255),CubicSpline($AO$5:$AO$18,$AM$5:$AM$18,BC4255))</f>
        <v>14.149391042839715</v>
      </c>
      <c r="BE4255" s="221">
        <f t="shared" si="9489"/>
        <v>4.6688845912088359</v>
      </c>
      <c r="BF4255" s="221">
        <f>BE4255/PRODUCT($BG$6:BG4254)</f>
        <v>1.000362203736312</v>
      </c>
      <c r="BG4255" s="16">
        <f t="shared" si="9555"/>
        <v>1.000362203736312</v>
      </c>
      <c r="BH4255" s="10">
        <f t="shared" si="9556"/>
        <v>13.220436375388612</v>
      </c>
      <c r="BI4255" s="90"/>
      <c r="BJ4255" s="17">
        <f t="shared" si="9538"/>
        <v>50248</v>
      </c>
      <c r="BK4255" s="16">
        <f t="shared" si="9532"/>
        <v>13.221756877021873</v>
      </c>
      <c r="BL4255" s="10">
        <f ca="1">IFERROR(AVERAGE(INDIRECT("BK"&amp;AC4255-Template!$F$10+1):INDIRECT("BK"&amp;AC4255)),0)</f>
        <v>13.222856118903801</v>
      </c>
      <c r="BM4255" s="35"/>
      <c r="BN4255" s="86"/>
      <c r="BO4255" s="35"/>
      <c r="BP4255" s="35"/>
      <c r="BQ4255" s="35"/>
      <c r="BR4255" s="35"/>
      <c r="BS4255" s="35"/>
      <c r="BT4255" s="35"/>
      <c r="BU4255" s="35"/>
      <c r="BV4255" s="35"/>
      <c r="BW4255" s="35"/>
      <c r="BX4255" s="35"/>
      <c r="BY4255" s="35"/>
      <c r="BZ4255" s="35"/>
      <c r="CA4255" s="35"/>
      <c r="CB4255" s="35"/>
      <c r="CC4255" s="35"/>
      <c r="CD4255" s="35"/>
      <c r="CE4255" s="35"/>
      <c r="CF4255" s="35"/>
      <c r="CG4255" s="35"/>
      <c r="CH4255" s="35"/>
    </row>
    <row r="4256" spans="1:86" ht="15.6" x14ac:dyDescent="0.3">
      <c r="A4256" s="35"/>
      <c r="B4256" s="86"/>
      <c r="C4256" s="35"/>
      <c r="D4256" s="35"/>
      <c r="E4256" s="35"/>
      <c r="F4256" s="35"/>
      <c r="G4256" s="35"/>
      <c r="H4256" s="35"/>
      <c r="I4256" s="35"/>
      <c r="J4256" s="35"/>
      <c r="K4256" s="35"/>
      <c r="L4256" s="35"/>
      <c r="M4256" s="35"/>
      <c r="N4256" s="35"/>
      <c r="O4256" s="35"/>
      <c r="P4256" s="35"/>
      <c r="Q4256" s="35"/>
      <c r="R4256" s="35"/>
      <c r="S4256" s="35"/>
      <c r="T4256" s="17">
        <f t="shared" si="9533"/>
        <v>50272</v>
      </c>
      <c r="U4256" s="216">
        <f t="shared" si="9527"/>
        <v>4</v>
      </c>
      <c r="V4256" s="216">
        <f t="shared" si="9533"/>
        <v>4251</v>
      </c>
      <c r="W4256" s="16">
        <f t="shared" si="9539"/>
        <v>11.646575342465754</v>
      </c>
      <c r="X4256" s="16" t="e">
        <f>IF(Template!$F$7="Linear interpolation",LinInterp($I$5:$I$22,$G$5:$G$22,W4256),CubicSpline($I$5:$I$22,$G$5:$G$22,W4256))</f>
        <v>#VALUE!</v>
      </c>
      <c r="Y4256" s="221" t="e">
        <f t="shared" si="9528"/>
        <v>#VALUE!</v>
      </c>
      <c r="Z4256" s="221" t="e">
        <f>Y4256/PRODUCT($AA$6:AA4255)</f>
        <v>#VALUE!</v>
      </c>
      <c r="AA4256" s="16" t="e">
        <f t="shared" si="9534"/>
        <v>#VALUE!</v>
      </c>
      <c r="AB4256" s="10" t="e">
        <f t="shared" si="9535"/>
        <v>#VALUE!</v>
      </c>
      <c r="AC4256" s="90">
        <f t="shared" si="9506"/>
        <v>4256</v>
      </c>
      <c r="AD4256" s="17">
        <f t="shared" si="9544"/>
        <v>50249</v>
      </c>
      <c r="AE4256" s="16" t="e">
        <f t="shared" si="9529"/>
        <v>#VALUE!</v>
      </c>
      <c r="AF4256" s="10">
        <f ca="1">IFERROR(AVERAGE(INDIRECT("AE"&amp;AC4256-Template!$F$10+1):INDIRECT("AE"&amp;AC4256)),0)</f>
        <v>0</v>
      </c>
      <c r="AG4256" s="35"/>
      <c r="AH4256" s="86"/>
      <c r="AI4256" s="35"/>
      <c r="AJ4256" s="35"/>
      <c r="AK4256" s="35"/>
      <c r="AL4256" s="35"/>
      <c r="AM4256" s="35"/>
      <c r="AN4256" s="35"/>
      <c r="AO4256" s="35"/>
      <c r="AP4256" s="35"/>
      <c r="AQ4256" s="35"/>
      <c r="AR4256" s="35"/>
      <c r="AS4256" s="35"/>
      <c r="AT4256" s="35"/>
      <c r="AU4256" s="35"/>
      <c r="AV4256" s="35"/>
      <c r="AW4256" s="35"/>
      <c r="AX4256" s="35"/>
      <c r="AY4256" s="35"/>
      <c r="AZ4256" s="17">
        <f t="shared" ref="AZ4256" si="9593">AZ4255+1</f>
        <v>50272</v>
      </c>
      <c r="BA4256" s="216">
        <f t="shared" si="9552"/>
        <v>4</v>
      </c>
      <c r="BB4256" s="216">
        <f t="shared" ref="BB4256" si="9594">BB4255+1</f>
        <v>4251</v>
      </c>
      <c r="BC4256" s="16">
        <f t="shared" si="9554"/>
        <v>11.646575342465754</v>
      </c>
      <c r="BD4256" s="16">
        <f>IF(Template!$F$7="Linear interpolation",LinInterp($AO$5:$AO$18,$AM$5:$AM$18,BC4256),CubicSpline($AO$5:$AO$18,$AM$5:$AM$18,BC4256))</f>
        <v>14.149386797500007</v>
      </c>
      <c r="BE4256" s="221">
        <f t="shared" si="9489"/>
        <v>4.6705756700260892</v>
      </c>
      <c r="BF4256" s="221">
        <f>BE4256/PRODUCT($BG$6:BG4255)</f>
        <v>1.0003622018887417</v>
      </c>
      <c r="BG4256" s="16">
        <f t="shared" si="9555"/>
        <v>1.0003622018887417</v>
      </c>
      <c r="BH4256" s="10">
        <f t="shared" si="9556"/>
        <v>13.220368939071969</v>
      </c>
      <c r="BI4256" s="90"/>
      <c r="BJ4256" s="17">
        <f t="shared" si="9538"/>
        <v>50249</v>
      </c>
      <c r="BK4256" s="16">
        <f t="shared" si="9532"/>
        <v>13.221884129051675</v>
      </c>
      <c r="BL4256" s="10">
        <f ca="1">IFERROR(AVERAGE(INDIRECT("BK"&amp;AC4256-Template!$F$10+1):INDIRECT("BK"&amp;AC4256)),0)</f>
        <v>13.222789955292837</v>
      </c>
      <c r="BM4256" s="35"/>
      <c r="BN4256" s="86"/>
      <c r="BO4256" s="35"/>
      <c r="BP4256" s="35"/>
      <c r="BQ4256" s="35"/>
      <c r="BR4256" s="35"/>
      <c r="BS4256" s="35"/>
      <c r="BT4256" s="35"/>
      <c r="BU4256" s="35"/>
      <c r="BV4256" s="35"/>
      <c r="BW4256" s="35"/>
      <c r="BX4256" s="35"/>
      <c r="BY4256" s="35"/>
      <c r="BZ4256" s="35"/>
      <c r="CA4256" s="35"/>
      <c r="CB4256" s="35"/>
      <c r="CC4256" s="35"/>
      <c r="CD4256" s="35"/>
      <c r="CE4256" s="35"/>
      <c r="CF4256" s="35"/>
      <c r="CG4256" s="35"/>
      <c r="CH4256" s="35"/>
    </row>
    <row r="4257" spans="1:86" ht="15.6" x14ac:dyDescent="0.3">
      <c r="A4257" s="35"/>
      <c r="B4257" s="86"/>
      <c r="C4257" s="35"/>
      <c r="D4257" s="35"/>
      <c r="E4257" s="35"/>
      <c r="F4257" s="35"/>
      <c r="G4257" s="35"/>
      <c r="H4257" s="35"/>
      <c r="I4257" s="35"/>
      <c r="J4257" s="35"/>
      <c r="K4257" s="35"/>
      <c r="L4257" s="35"/>
      <c r="M4257" s="35"/>
      <c r="N4257" s="35"/>
      <c r="O4257" s="35"/>
      <c r="P4257" s="35"/>
      <c r="Q4257" s="35"/>
      <c r="R4257" s="35"/>
      <c r="S4257" s="35"/>
      <c r="T4257" s="17">
        <f t="shared" si="9533"/>
        <v>50273</v>
      </c>
      <c r="U4257" s="216">
        <f t="shared" si="9527"/>
        <v>5</v>
      </c>
      <c r="V4257" s="216">
        <f t="shared" si="9533"/>
        <v>4252</v>
      </c>
      <c r="W4257" s="16">
        <f t="shared" si="9539"/>
        <v>11.64931506849315</v>
      </c>
      <c r="X4257" s="16" t="e">
        <f>IF(Template!$F$7="Linear interpolation",LinInterp($I$5:$I$22,$G$5:$G$22,W4257),CubicSpline($I$5:$I$22,$G$5:$G$22,W4257))</f>
        <v>#VALUE!</v>
      </c>
      <c r="Y4257" s="221" t="e">
        <f t="shared" si="9528"/>
        <v>#VALUE!</v>
      </c>
      <c r="Z4257" s="221" t="e">
        <f>Y4257/PRODUCT($AA$6:AA4256)</f>
        <v>#VALUE!</v>
      </c>
      <c r="AA4257" s="16" t="e">
        <f t="shared" si="9534"/>
        <v>#VALUE!</v>
      </c>
      <c r="AB4257" s="10" t="e">
        <f t="shared" si="9535"/>
        <v>#VALUE!</v>
      </c>
      <c r="AC4257" s="90">
        <f t="shared" si="9506"/>
        <v>4257</v>
      </c>
      <c r="AD4257" s="17">
        <f t="shared" si="9544"/>
        <v>50250</v>
      </c>
      <c r="AE4257" s="16" t="e">
        <f t="shared" si="9529"/>
        <v>#VALUE!</v>
      </c>
      <c r="AF4257" s="10">
        <f ca="1">IFERROR(AVERAGE(INDIRECT("AE"&amp;AC4257-Template!$F$10+1):INDIRECT("AE"&amp;AC4257)),0)</f>
        <v>0</v>
      </c>
      <c r="AG4257" s="35"/>
      <c r="AH4257" s="86"/>
      <c r="AI4257" s="35"/>
      <c r="AJ4257" s="35"/>
      <c r="AK4257" s="35"/>
      <c r="AL4257" s="35"/>
      <c r="AM4257" s="35"/>
      <c r="AN4257" s="35"/>
      <c r="AO4257" s="35"/>
      <c r="AP4257" s="35"/>
      <c r="AQ4257" s="35"/>
      <c r="AR4257" s="35"/>
      <c r="AS4257" s="35"/>
      <c r="AT4257" s="35"/>
      <c r="AU4257" s="35"/>
      <c r="AV4257" s="35"/>
      <c r="AW4257" s="35"/>
      <c r="AX4257" s="35"/>
      <c r="AY4257" s="35"/>
      <c r="AZ4257" s="17">
        <f t="shared" ref="AZ4257" si="9595">AZ4256+1</f>
        <v>50273</v>
      </c>
      <c r="BA4257" s="216">
        <f t="shared" si="9552"/>
        <v>5</v>
      </c>
      <c r="BB4257" s="216">
        <f t="shared" ref="BB4257" si="9596">BB4256+1</f>
        <v>4252</v>
      </c>
      <c r="BC4257" s="16">
        <f t="shared" si="9554"/>
        <v>11.64931506849315</v>
      </c>
      <c r="BD4257" s="16">
        <f>IF(Template!$F$7="Linear interpolation",LinInterp($AO$5:$AO$18,$AM$5:$AM$18,BC4257),CubicSpline($AO$5:$AO$18,$AM$5:$AM$18,BC4257))</f>
        <v>14.149382536021694</v>
      </c>
      <c r="BE4257" s="221">
        <f t="shared" si="9489"/>
        <v>4.6722673527078618</v>
      </c>
      <c r="BF4257" s="221">
        <f>BE4257/PRODUCT($BG$6:BG4256)</f>
        <v>1.0003622000372736</v>
      </c>
      <c r="BG4257" s="16">
        <f t="shared" si="9555"/>
        <v>1.0003622000372736</v>
      </c>
      <c r="BH4257" s="10">
        <f t="shared" si="9556"/>
        <v>13.220301360486687</v>
      </c>
      <c r="BI4257" s="90"/>
      <c r="BJ4257" s="17">
        <f t="shared" si="9538"/>
        <v>50250</v>
      </c>
      <c r="BK4257" s="16">
        <f t="shared" si="9532"/>
        <v>13.221819802399782</v>
      </c>
      <c r="BL4257" s="10">
        <f ca="1">IFERROR(AVERAGE(INDIRECT("BK"&amp;AC4257-Template!$F$10+1):INDIRECT("BK"&amp;AC4257)),0)</f>
        <v>13.222733642768155</v>
      </c>
      <c r="BM4257" s="35"/>
      <c r="BN4257" s="86"/>
      <c r="BO4257" s="35"/>
      <c r="BP4257" s="35"/>
      <c r="BQ4257" s="35"/>
      <c r="BR4257" s="35"/>
      <c r="BS4257" s="35"/>
      <c r="BT4257" s="35"/>
      <c r="BU4257" s="35"/>
      <c r="BV4257" s="35"/>
      <c r="BW4257" s="35"/>
      <c r="BX4257" s="35"/>
      <c r="BY4257" s="35"/>
      <c r="BZ4257" s="35"/>
      <c r="CA4257" s="35"/>
      <c r="CB4257" s="35"/>
      <c r="CC4257" s="35"/>
      <c r="CD4257" s="35"/>
      <c r="CE4257" s="35"/>
      <c r="CF4257" s="35"/>
      <c r="CG4257" s="35"/>
      <c r="CH4257" s="35"/>
    </row>
    <row r="4258" spans="1:86" ht="15.6" x14ac:dyDescent="0.3">
      <c r="A4258" s="35"/>
      <c r="B4258" s="86"/>
      <c r="C4258" s="35"/>
      <c r="D4258" s="35"/>
      <c r="E4258" s="35"/>
      <c r="F4258" s="35"/>
      <c r="G4258" s="35"/>
      <c r="H4258" s="35"/>
      <c r="I4258" s="35"/>
      <c r="J4258" s="35"/>
      <c r="K4258" s="35"/>
      <c r="L4258" s="35"/>
      <c r="M4258" s="35"/>
      <c r="N4258" s="35"/>
      <c r="O4258" s="35"/>
      <c r="P4258" s="35"/>
      <c r="Q4258" s="35"/>
      <c r="R4258" s="35"/>
      <c r="S4258" s="35"/>
      <c r="T4258" s="17">
        <f t="shared" si="9533"/>
        <v>50274</v>
      </c>
      <c r="U4258" s="216">
        <f t="shared" si="9527"/>
        <v>6</v>
      </c>
      <c r="V4258" s="216">
        <f t="shared" si="9533"/>
        <v>4253</v>
      </c>
      <c r="W4258" s="16">
        <f t="shared" si="9539"/>
        <v>11.652054794520549</v>
      </c>
      <c r="X4258" s="16" t="e">
        <f>IF(Template!$F$7="Linear interpolation",LinInterp($I$5:$I$22,$G$5:$G$22,W4258),CubicSpline($I$5:$I$22,$G$5:$G$22,W4258))</f>
        <v>#VALUE!</v>
      </c>
      <c r="Y4258" s="221" t="e">
        <f t="shared" si="9528"/>
        <v>#VALUE!</v>
      </c>
      <c r="Z4258" s="221" t="e">
        <f>Y4258/PRODUCT($AA$6:AA4257)</f>
        <v>#VALUE!</v>
      </c>
      <c r="AA4258" s="16" t="e">
        <f t="shared" si="9534"/>
        <v>#VALUE!</v>
      </c>
      <c r="AB4258" s="10" t="e">
        <f t="shared" si="9535"/>
        <v>#VALUE!</v>
      </c>
      <c r="AC4258" s="90">
        <f t="shared" si="9506"/>
        <v>4258</v>
      </c>
      <c r="AD4258" s="17">
        <f t="shared" si="9544"/>
        <v>50251</v>
      </c>
      <c r="AE4258" s="16" t="e">
        <f t="shared" si="9529"/>
        <v>#VALUE!</v>
      </c>
      <c r="AF4258" s="10">
        <f ca="1">IFERROR(AVERAGE(INDIRECT("AE"&amp;AC4258-Template!$F$10+1):INDIRECT("AE"&amp;AC4258)),0)</f>
        <v>0</v>
      </c>
      <c r="AG4258" s="35"/>
      <c r="AH4258" s="86"/>
      <c r="AI4258" s="35"/>
      <c r="AJ4258" s="35"/>
      <c r="AK4258" s="35"/>
      <c r="AL4258" s="35"/>
      <c r="AM4258" s="35"/>
      <c r="AN4258" s="35"/>
      <c r="AO4258" s="35"/>
      <c r="AP4258" s="35"/>
      <c r="AQ4258" s="35"/>
      <c r="AR4258" s="35"/>
      <c r="AS4258" s="35"/>
      <c r="AT4258" s="35"/>
      <c r="AU4258" s="35"/>
      <c r="AV4258" s="35"/>
      <c r="AW4258" s="35"/>
      <c r="AX4258" s="35"/>
      <c r="AY4258" s="35"/>
      <c r="AZ4258" s="17">
        <f t="shared" ref="AZ4258" si="9597">AZ4257+1</f>
        <v>50274</v>
      </c>
      <c r="BA4258" s="216">
        <f t="shared" si="9552"/>
        <v>6</v>
      </c>
      <c r="BB4258" s="216">
        <f t="shared" ref="BB4258" si="9598">BB4257+1</f>
        <v>4253</v>
      </c>
      <c r="BC4258" s="16">
        <f t="shared" si="9554"/>
        <v>11.652054794520549</v>
      </c>
      <c r="BD4258" s="16">
        <f>IF(Template!$F$7="Linear interpolation",LinInterp($AO$5:$AO$18,$AM$5:$AM$18,BC4258),CubicSpline($AO$5:$AO$18,$AM$5:$AM$18,BC4258))</f>
        <v>14.14937825837792</v>
      </c>
      <c r="BE4258" s="221">
        <f t="shared" si="9489"/>
        <v>4.6739596394483529</v>
      </c>
      <c r="BF4258" s="221">
        <f>BE4258/PRODUCT($BG$6:BG4257)</f>
        <v>1.0003621981818978</v>
      </c>
      <c r="BG4258" s="16">
        <f t="shared" si="9555"/>
        <v>1.0003622000372736</v>
      </c>
      <c r="BH4258" s="10">
        <f t="shared" si="9556"/>
        <v>13.220301360486687</v>
      </c>
      <c r="BI4258" s="90"/>
      <c r="BJ4258" s="17">
        <f t="shared" si="9538"/>
        <v>50251</v>
      </c>
      <c r="BK4258" s="16">
        <f t="shared" si="9532"/>
        <v>13.221755335375729</v>
      </c>
      <c r="BL4258" s="10">
        <f ca="1">IFERROR(AVERAGE(INDIRECT("BK"&amp;AC4258-Template!$F$10+1):INDIRECT("BK"&amp;AC4258)),0)</f>
        <v>13.222671198178398</v>
      </c>
      <c r="BM4258" s="35"/>
      <c r="BN4258" s="86"/>
      <c r="BO4258" s="35"/>
      <c r="BP4258" s="35"/>
      <c r="BQ4258" s="35"/>
      <c r="BR4258" s="35"/>
      <c r="BS4258" s="35"/>
      <c r="BT4258" s="35"/>
      <c r="BU4258" s="35"/>
      <c r="BV4258" s="35"/>
      <c r="BW4258" s="35"/>
      <c r="BX4258" s="35"/>
      <c r="BY4258" s="35"/>
      <c r="BZ4258" s="35"/>
      <c r="CA4258" s="35"/>
      <c r="CB4258" s="35"/>
      <c r="CC4258" s="35"/>
      <c r="CD4258" s="35"/>
      <c r="CE4258" s="35"/>
      <c r="CF4258" s="35"/>
      <c r="CG4258" s="35"/>
      <c r="CH4258" s="35"/>
    </row>
    <row r="4259" spans="1:86" ht="15.6" x14ac:dyDescent="0.3">
      <c r="A4259" s="35"/>
      <c r="B4259" s="86"/>
      <c r="C4259" s="35"/>
      <c r="D4259" s="35"/>
      <c r="E4259" s="35"/>
      <c r="F4259" s="35"/>
      <c r="G4259" s="35"/>
      <c r="H4259" s="35"/>
      <c r="I4259" s="35"/>
      <c r="J4259" s="35"/>
      <c r="K4259" s="35"/>
      <c r="L4259" s="35"/>
      <c r="M4259" s="35"/>
      <c r="N4259" s="35"/>
      <c r="O4259" s="35"/>
      <c r="P4259" s="35"/>
      <c r="Q4259" s="35"/>
      <c r="R4259" s="35"/>
      <c r="S4259" s="35"/>
      <c r="T4259" s="17">
        <f t="shared" si="9533"/>
        <v>50275</v>
      </c>
      <c r="U4259" s="216">
        <f t="shared" si="9527"/>
        <v>7</v>
      </c>
      <c r="V4259" s="216">
        <f t="shared" si="9533"/>
        <v>4254</v>
      </c>
      <c r="W4259" s="16">
        <f t="shared" si="9539"/>
        <v>11.654794520547945</v>
      </c>
      <c r="X4259" s="16" t="e">
        <f>IF(Template!$F$7="Linear interpolation",LinInterp($I$5:$I$22,$G$5:$G$22,W4259),CubicSpline($I$5:$I$22,$G$5:$G$22,W4259))</f>
        <v>#VALUE!</v>
      </c>
      <c r="Y4259" s="221" t="e">
        <f t="shared" si="9528"/>
        <v>#VALUE!</v>
      </c>
      <c r="Z4259" s="221" t="e">
        <f>Y4259/PRODUCT($AA$6:AA4258)</f>
        <v>#VALUE!</v>
      </c>
      <c r="AA4259" s="16" t="e">
        <f t="shared" si="9534"/>
        <v>#VALUE!</v>
      </c>
      <c r="AB4259" s="10" t="e">
        <f t="shared" si="9535"/>
        <v>#VALUE!</v>
      </c>
      <c r="AC4259" s="90">
        <f t="shared" si="9506"/>
        <v>4259</v>
      </c>
      <c r="AD4259" s="17">
        <f t="shared" si="9544"/>
        <v>50252</v>
      </c>
      <c r="AE4259" s="16" t="e">
        <f t="shared" si="9529"/>
        <v>#VALUE!</v>
      </c>
      <c r="AF4259" s="10">
        <f ca="1">IFERROR(AVERAGE(INDIRECT("AE"&amp;AC4259-Template!$F$10+1):INDIRECT("AE"&amp;AC4259)),0)</f>
        <v>0</v>
      </c>
      <c r="AG4259" s="35"/>
      <c r="AH4259" s="86"/>
      <c r="AI4259" s="35"/>
      <c r="AJ4259" s="35"/>
      <c r="AK4259" s="35"/>
      <c r="AL4259" s="35"/>
      <c r="AM4259" s="35"/>
      <c r="AN4259" s="35"/>
      <c r="AO4259" s="35"/>
      <c r="AP4259" s="35"/>
      <c r="AQ4259" s="35"/>
      <c r="AR4259" s="35"/>
      <c r="AS4259" s="35"/>
      <c r="AT4259" s="35"/>
      <c r="AU4259" s="35"/>
      <c r="AV4259" s="35"/>
      <c r="AW4259" s="35"/>
      <c r="AX4259" s="35"/>
      <c r="AY4259" s="35"/>
      <c r="AZ4259" s="17">
        <f t="shared" ref="AZ4259" si="9599">AZ4258+1</f>
        <v>50275</v>
      </c>
      <c r="BA4259" s="216">
        <f t="shared" si="9552"/>
        <v>7</v>
      </c>
      <c r="BB4259" s="216">
        <f t="shared" ref="BB4259" si="9600">BB4258+1</f>
        <v>4254</v>
      </c>
      <c r="BC4259" s="16">
        <f t="shared" si="9554"/>
        <v>11.654794520547945</v>
      </c>
      <c r="BD4259" s="16">
        <f>IF(Template!$F$7="Linear interpolation",LinInterp($AO$5:$AO$18,$AM$5:$AM$18,BC4259),CubicSpline($AO$5:$AO$18,$AM$5:$AM$18,BC4259))</f>
        <v>14.149373964541834</v>
      </c>
      <c r="BE4259" s="221">
        <f t="shared" si="9489"/>
        <v>4.6756525304418126</v>
      </c>
      <c r="BF4259" s="221">
        <f>BE4259/PRODUCT($BG$6:BG4258)</f>
        <v>1.0003621944672392</v>
      </c>
      <c r="BG4259" s="16">
        <f t="shared" si="9555"/>
        <v>1.0003622000372736</v>
      </c>
      <c r="BH4259" s="10">
        <f t="shared" si="9556"/>
        <v>13.220301360486687</v>
      </c>
      <c r="BI4259" s="90"/>
      <c r="BJ4259" s="17">
        <f t="shared" si="9538"/>
        <v>50252</v>
      </c>
      <c r="BK4259" s="16">
        <f t="shared" si="9532"/>
        <v>13.221690727898473</v>
      </c>
      <c r="BL4259" s="10">
        <f ca="1">IFERROR(AVERAGE(INDIRECT("BK"&amp;AC4259-Template!$F$10+1):INDIRECT("BK"&amp;AC4259)),0)</f>
        <v>13.222608614504578</v>
      </c>
      <c r="BM4259" s="35"/>
      <c r="BN4259" s="86"/>
      <c r="BO4259" s="35"/>
      <c r="BP4259" s="35"/>
      <c r="BQ4259" s="35"/>
      <c r="BR4259" s="35"/>
      <c r="BS4259" s="35"/>
      <c r="BT4259" s="35"/>
      <c r="BU4259" s="35"/>
      <c r="BV4259" s="35"/>
      <c r="BW4259" s="35"/>
      <c r="BX4259" s="35"/>
      <c r="BY4259" s="35"/>
      <c r="BZ4259" s="35"/>
      <c r="CA4259" s="35"/>
      <c r="CB4259" s="35"/>
      <c r="CC4259" s="35"/>
      <c r="CD4259" s="35"/>
      <c r="CE4259" s="35"/>
      <c r="CF4259" s="35"/>
      <c r="CG4259" s="35"/>
      <c r="CH4259" s="35"/>
    </row>
    <row r="4260" spans="1:86" ht="15.6" x14ac:dyDescent="0.3">
      <c r="A4260" s="35"/>
      <c r="B4260" s="86"/>
      <c r="C4260" s="35"/>
      <c r="D4260" s="35"/>
      <c r="E4260" s="35"/>
      <c r="F4260" s="35"/>
      <c r="G4260" s="35"/>
      <c r="H4260" s="35"/>
      <c r="I4260" s="35"/>
      <c r="J4260" s="35"/>
      <c r="K4260" s="35"/>
      <c r="L4260" s="35"/>
      <c r="M4260" s="35"/>
      <c r="N4260" s="35"/>
      <c r="O4260" s="35"/>
      <c r="P4260" s="35"/>
      <c r="Q4260" s="35"/>
      <c r="R4260" s="35"/>
      <c r="S4260" s="35"/>
      <c r="T4260" s="17">
        <f t="shared" si="9533"/>
        <v>50276</v>
      </c>
      <c r="U4260" s="216">
        <f t="shared" si="9527"/>
        <v>1</v>
      </c>
      <c r="V4260" s="216">
        <f t="shared" si="9533"/>
        <v>4255</v>
      </c>
      <c r="W4260" s="16">
        <f t="shared" si="9539"/>
        <v>11.657534246575343</v>
      </c>
      <c r="X4260" s="16" t="e">
        <f>IF(Template!$F$7="Linear interpolation",LinInterp($I$5:$I$22,$G$5:$G$22,W4260),CubicSpline($I$5:$I$22,$G$5:$G$22,W4260))</f>
        <v>#VALUE!</v>
      </c>
      <c r="Y4260" s="221" t="e">
        <f t="shared" si="9528"/>
        <v>#VALUE!</v>
      </c>
      <c r="Z4260" s="221" t="e">
        <f>Y4260/PRODUCT($AA$6:AA4259)</f>
        <v>#VALUE!</v>
      </c>
      <c r="AA4260" s="16" t="e">
        <f t="shared" si="9534"/>
        <v>#VALUE!</v>
      </c>
      <c r="AB4260" s="10" t="e">
        <f t="shared" si="9535"/>
        <v>#VALUE!</v>
      </c>
      <c r="AC4260" s="90">
        <f t="shared" si="9506"/>
        <v>4260</v>
      </c>
      <c r="AD4260" s="17">
        <f t="shared" si="9544"/>
        <v>50253</v>
      </c>
      <c r="AE4260" s="16" t="e">
        <f t="shared" si="9529"/>
        <v>#VALUE!</v>
      </c>
      <c r="AF4260" s="10">
        <f ca="1">IFERROR(AVERAGE(INDIRECT("AE"&amp;AC4260-Template!$F$10+1):INDIRECT("AE"&amp;AC4260)),0)</f>
        <v>0</v>
      </c>
      <c r="AG4260" s="35"/>
      <c r="AH4260" s="86"/>
      <c r="AI4260" s="35"/>
      <c r="AJ4260" s="35"/>
      <c r="AK4260" s="35"/>
      <c r="AL4260" s="35"/>
      <c r="AM4260" s="35"/>
      <c r="AN4260" s="35"/>
      <c r="AO4260" s="35"/>
      <c r="AP4260" s="35"/>
      <c r="AQ4260" s="35"/>
      <c r="AR4260" s="35"/>
      <c r="AS4260" s="35"/>
      <c r="AT4260" s="35"/>
      <c r="AU4260" s="35"/>
      <c r="AV4260" s="35"/>
      <c r="AW4260" s="35"/>
      <c r="AX4260" s="35"/>
      <c r="AY4260" s="35"/>
      <c r="AZ4260" s="17">
        <f t="shared" ref="AZ4260" si="9601">AZ4259+1</f>
        <v>50276</v>
      </c>
      <c r="BA4260" s="216">
        <f t="shared" si="9552"/>
        <v>1</v>
      </c>
      <c r="BB4260" s="216">
        <f t="shared" ref="BB4260" si="9602">BB4259+1</f>
        <v>4255</v>
      </c>
      <c r="BC4260" s="16">
        <f t="shared" si="9554"/>
        <v>11.657534246575343</v>
      </c>
      <c r="BD4260" s="16">
        <f>IF(Template!$F$7="Linear interpolation",LinInterp($AO$5:$AO$18,$AM$5:$AM$18,BC4260),CubicSpline($AO$5:$AO$18,$AM$5:$AM$18,BC4260))</f>
        <v>14.149369654486582</v>
      </c>
      <c r="BE4260" s="221">
        <f t="shared" si="9489"/>
        <v>4.6773460258825281</v>
      </c>
      <c r="BF4260" s="221">
        <f>BE4260/PRODUCT($BG$6:BG4259)</f>
        <v>1.000362188889389</v>
      </c>
      <c r="BG4260" s="16">
        <f t="shared" si="9555"/>
        <v>1.000362188889389</v>
      </c>
      <c r="BH4260" s="10">
        <f t="shared" si="9556"/>
        <v>13.219894462698223</v>
      </c>
      <c r="BI4260" s="90"/>
      <c r="BJ4260" s="17">
        <f t="shared" si="9538"/>
        <v>50253</v>
      </c>
      <c r="BK4260" s="16">
        <f t="shared" si="9532"/>
        <v>13.221690727898473</v>
      </c>
      <c r="BL4260" s="10">
        <f ca="1">IFERROR(AVERAGE(INDIRECT("BK"&amp;AC4260-Template!$F$10+1):INDIRECT("BK"&amp;AC4260)),0)</f>
        <v>13.222548049915948</v>
      </c>
      <c r="BM4260" s="35"/>
      <c r="BN4260" s="86"/>
      <c r="BO4260" s="35"/>
      <c r="BP4260" s="35"/>
      <c r="BQ4260" s="35"/>
      <c r="BR4260" s="35"/>
      <c r="BS4260" s="35"/>
      <c r="BT4260" s="35"/>
      <c r="BU4260" s="35"/>
      <c r="BV4260" s="35"/>
      <c r="BW4260" s="35"/>
      <c r="BX4260" s="35"/>
      <c r="BY4260" s="35"/>
      <c r="BZ4260" s="35"/>
      <c r="CA4260" s="35"/>
      <c r="CB4260" s="35"/>
      <c r="CC4260" s="35"/>
      <c r="CD4260" s="35"/>
      <c r="CE4260" s="35"/>
      <c r="CF4260" s="35"/>
      <c r="CG4260" s="35"/>
      <c r="CH4260" s="35"/>
    </row>
    <row r="4261" spans="1:86" ht="15.6" x14ac:dyDescent="0.3">
      <c r="A4261" s="35"/>
      <c r="B4261" s="86"/>
      <c r="C4261" s="35"/>
      <c r="D4261" s="35"/>
      <c r="E4261" s="35"/>
      <c r="F4261" s="35"/>
      <c r="G4261" s="35"/>
      <c r="H4261" s="35"/>
      <c r="I4261" s="35"/>
      <c r="J4261" s="35"/>
      <c r="K4261" s="35"/>
      <c r="L4261" s="35"/>
      <c r="M4261" s="35"/>
      <c r="N4261" s="35"/>
      <c r="O4261" s="35"/>
      <c r="P4261" s="35"/>
      <c r="Q4261" s="35"/>
      <c r="R4261" s="35"/>
      <c r="S4261" s="35"/>
      <c r="T4261" s="17">
        <f t="shared" si="9533"/>
        <v>50277</v>
      </c>
      <c r="U4261" s="216">
        <f t="shared" si="9527"/>
        <v>2</v>
      </c>
      <c r="V4261" s="216">
        <f t="shared" si="9533"/>
        <v>4256</v>
      </c>
      <c r="W4261" s="16">
        <f t="shared" si="9539"/>
        <v>11.66027397260274</v>
      </c>
      <c r="X4261" s="16" t="e">
        <f>IF(Template!$F$7="Linear interpolation",LinInterp($I$5:$I$22,$G$5:$G$22,W4261),CubicSpline($I$5:$I$22,$G$5:$G$22,W4261))</f>
        <v>#VALUE!</v>
      </c>
      <c r="Y4261" s="221" t="e">
        <f t="shared" si="9528"/>
        <v>#VALUE!</v>
      </c>
      <c r="Z4261" s="221" t="e">
        <f>Y4261/PRODUCT($AA$6:AA4260)</f>
        <v>#VALUE!</v>
      </c>
      <c r="AA4261" s="16" t="e">
        <f t="shared" si="9534"/>
        <v>#VALUE!</v>
      </c>
      <c r="AB4261" s="10" t="e">
        <f t="shared" si="9535"/>
        <v>#VALUE!</v>
      </c>
      <c r="AC4261" s="90">
        <f t="shared" si="9506"/>
        <v>4261</v>
      </c>
      <c r="AD4261" s="17">
        <f t="shared" si="9544"/>
        <v>50254</v>
      </c>
      <c r="AE4261" s="16" t="e">
        <f t="shared" si="9529"/>
        <v>#VALUE!</v>
      </c>
      <c r="AF4261" s="10">
        <f ca="1">IFERROR(AVERAGE(INDIRECT("AE"&amp;AC4261-Template!$F$10+1):INDIRECT("AE"&amp;AC4261)),0)</f>
        <v>0</v>
      </c>
      <c r="AG4261" s="35"/>
      <c r="AH4261" s="86"/>
      <c r="AI4261" s="35"/>
      <c r="AJ4261" s="35"/>
      <c r="AK4261" s="35"/>
      <c r="AL4261" s="35"/>
      <c r="AM4261" s="35"/>
      <c r="AN4261" s="35"/>
      <c r="AO4261" s="35"/>
      <c r="AP4261" s="35"/>
      <c r="AQ4261" s="35"/>
      <c r="AR4261" s="35"/>
      <c r="AS4261" s="35"/>
      <c r="AT4261" s="35"/>
      <c r="AU4261" s="35"/>
      <c r="AV4261" s="35"/>
      <c r="AW4261" s="35"/>
      <c r="AX4261" s="35"/>
      <c r="AY4261" s="35"/>
      <c r="AZ4261" s="17">
        <f t="shared" ref="AZ4261" si="9603">AZ4260+1</f>
        <v>50277</v>
      </c>
      <c r="BA4261" s="216">
        <f t="shared" si="9552"/>
        <v>2</v>
      </c>
      <c r="BB4261" s="216">
        <f t="shared" ref="BB4261" si="9604">BB4260+1</f>
        <v>4256</v>
      </c>
      <c r="BC4261" s="16">
        <f t="shared" si="9554"/>
        <v>11.66027397260274</v>
      </c>
      <c r="BD4261" s="16">
        <f>IF(Template!$F$7="Linear interpolation",LinInterp($AO$5:$AO$18,$AM$5:$AM$18,BC4261),CubicSpline($AO$5:$AO$18,$AM$5:$AM$18,BC4261))</f>
        <v>14.149365328185313</v>
      </c>
      <c r="BE4261" s="221">
        <f t="shared" si="9489"/>
        <v>4.679040125964808</v>
      </c>
      <c r="BF4261" s="221">
        <f>BE4261/PRODUCT($BG$6:BG4260)</f>
        <v>1.0003621925923176</v>
      </c>
      <c r="BG4261" s="16">
        <f t="shared" si="9555"/>
        <v>1.0003621925923176</v>
      </c>
      <c r="BH4261" s="10">
        <f t="shared" si="9556"/>
        <v>13.220029619593232</v>
      </c>
      <c r="BI4261" s="90"/>
      <c r="BJ4261" s="17">
        <f t="shared" si="9538"/>
        <v>50254</v>
      </c>
      <c r="BK4261" s="16">
        <f t="shared" si="9532"/>
        <v>13.221690727898473</v>
      </c>
      <c r="BL4261" s="10">
        <f ca="1">IFERROR(AVERAGE(INDIRECT("BK"&amp;AC4261-Template!$F$10+1):INDIRECT("BK"&amp;AC4261)),0)</f>
        <v>13.222489509008373</v>
      </c>
      <c r="BM4261" s="35"/>
      <c r="BN4261" s="86"/>
      <c r="BO4261" s="35"/>
      <c r="BP4261" s="35"/>
      <c r="BQ4261" s="35"/>
      <c r="BR4261" s="35"/>
      <c r="BS4261" s="35"/>
      <c r="BT4261" s="35"/>
      <c r="BU4261" s="35"/>
      <c r="BV4261" s="35"/>
      <c r="BW4261" s="35"/>
      <c r="BX4261" s="35"/>
      <c r="BY4261" s="35"/>
      <c r="BZ4261" s="35"/>
      <c r="CA4261" s="35"/>
      <c r="CB4261" s="35"/>
      <c r="CC4261" s="35"/>
      <c r="CD4261" s="35"/>
      <c r="CE4261" s="35"/>
      <c r="CF4261" s="35"/>
      <c r="CG4261" s="35"/>
      <c r="CH4261" s="35"/>
    </row>
    <row r="4262" spans="1:86" ht="15.6" x14ac:dyDescent="0.3">
      <c r="A4262" s="35"/>
      <c r="B4262" s="86"/>
      <c r="C4262" s="35"/>
      <c r="D4262" s="35"/>
      <c r="E4262" s="35"/>
      <c r="F4262" s="35"/>
      <c r="G4262" s="35"/>
      <c r="H4262" s="35"/>
      <c r="I4262" s="35"/>
      <c r="J4262" s="35"/>
      <c r="K4262" s="35"/>
      <c r="L4262" s="35"/>
      <c r="M4262" s="35"/>
      <c r="N4262" s="35"/>
      <c r="O4262" s="35"/>
      <c r="P4262" s="35"/>
      <c r="Q4262" s="35"/>
      <c r="R4262" s="35"/>
      <c r="S4262" s="35"/>
      <c r="T4262" s="17">
        <f t="shared" si="9533"/>
        <v>50278</v>
      </c>
      <c r="U4262" s="216">
        <f t="shared" si="9527"/>
        <v>3</v>
      </c>
      <c r="V4262" s="216">
        <f t="shared" si="9533"/>
        <v>4257</v>
      </c>
      <c r="W4262" s="16">
        <f t="shared" si="9539"/>
        <v>11.663013698630136</v>
      </c>
      <c r="X4262" s="16" t="e">
        <f>IF(Template!$F$7="Linear interpolation",LinInterp($I$5:$I$22,$G$5:$G$22,W4262),CubicSpline($I$5:$I$22,$G$5:$G$22,W4262))</f>
        <v>#VALUE!</v>
      </c>
      <c r="Y4262" s="221" t="e">
        <f t="shared" si="9528"/>
        <v>#VALUE!</v>
      </c>
      <c r="Z4262" s="221" t="e">
        <f>Y4262/PRODUCT($AA$6:AA4261)</f>
        <v>#VALUE!</v>
      </c>
      <c r="AA4262" s="16" t="e">
        <f t="shared" si="9534"/>
        <v>#VALUE!</v>
      </c>
      <c r="AB4262" s="10" t="e">
        <f t="shared" si="9535"/>
        <v>#VALUE!</v>
      </c>
      <c r="AC4262" s="90">
        <f t="shared" si="9506"/>
        <v>4262</v>
      </c>
      <c r="AD4262" s="17">
        <f t="shared" si="9544"/>
        <v>50255</v>
      </c>
      <c r="AE4262" s="16" t="e">
        <f t="shared" si="9529"/>
        <v>#VALUE!</v>
      </c>
      <c r="AF4262" s="10">
        <f ca="1">IFERROR(AVERAGE(INDIRECT("AE"&amp;AC4262-Template!$F$10+1):INDIRECT("AE"&amp;AC4262)),0)</f>
        <v>0</v>
      </c>
      <c r="AG4262" s="35"/>
      <c r="AH4262" s="86"/>
      <c r="AI4262" s="35"/>
      <c r="AJ4262" s="35"/>
      <c r="AK4262" s="35"/>
      <c r="AL4262" s="35"/>
      <c r="AM4262" s="35"/>
      <c r="AN4262" s="35"/>
      <c r="AO4262" s="35"/>
      <c r="AP4262" s="35"/>
      <c r="AQ4262" s="35"/>
      <c r="AR4262" s="35"/>
      <c r="AS4262" s="35"/>
      <c r="AT4262" s="35"/>
      <c r="AU4262" s="35"/>
      <c r="AV4262" s="35"/>
      <c r="AW4262" s="35"/>
      <c r="AX4262" s="35"/>
      <c r="AY4262" s="35"/>
      <c r="AZ4262" s="17">
        <f t="shared" ref="AZ4262" si="9605">AZ4261+1</f>
        <v>50278</v>
      </c>
      <c r="BA4262" s="216">
        <f t="shared" si="9552"/>
        <v>3</v>
      </c>
      <c r="BB4262" s="216">
        <f t="shared" ref="BB4262" si="9606">BB4261+1</f>
        <v>4257</v>
      </c>
      <c r="BC4262" s="16">
        <f t="shared" si="9554"/>
        <v>11.663013698630136</v>
      </c>
      <c r="BD4262" s="16">
        <f>IF(Template!$F$7="Linear interpolation",LinInterp($AO$5:$AO$18,$AM$5:$AM$18,BC4262),CubicSpline($AO$5:$AO$18,$AM$5:$AM$18,BC4262))</f>
        <v>14.149360985611171</v>
      </c>
      <c r="BE4262" s="221">
        <f t="shared" si="9489"/>
        <v>4.6807348308830132</v>
      </c>
      <c r="BF4262" s="221">
        <f>BE4262/PRODUCT($BG$6:BG4261)</f>
        <v>1.0003621907212978</v>
      </c>
      <c r="BG4262" s="16">
        <f t="shared" si="9555"/>
        <v>1.0003621907212978</v>
      </c>
      <c r="BH4262" s="10">
        <f t="shared" si="9556"/>
        <v>13.219961327371132</v>
      </c>
      <c r="BI4262" s="90"/>
      <c r="BJ4262" s="17">
        <f t="shared" si="9538"/>
        <v>50255</v>
      </c>
      <c r="BK4262" s="16">
        <f t="shared" si="9532"/>
        <v>13.221301677319609</v>
      </c>
      <c r="BL4262" s="10">
        <f ca="1">IFERROR(AVERAGE(INDIRECT("BK"&amp;AC4262-Template!$F$10+1):INDIRECT("BK"&amp;AC4262)),0)</f>
        <v>13.222417999748169</v>
      </c>
      <c r="BM4262" s="35"/>
      <c r="BN4262" s="86"/>
      <c r="BO4262" s="35"/>
      <c r="BP4262" s="35"/>
      <c r="BQ4262" s="35"/>
      <c r="BR4262" s="35"/>
      <c r="BS4262" s="35"/>
      <c r="BT4262" s="35"/>
      <c r="BU4262" s="35"/>
      <c r="BV4262" s="35"/>
      <c r="BW4262" s="35"/>
      <c r="BX4262" s="35"/>
      <c r="BY4262" s="35"/>
      <c r="BZ4262" s="35"/>
      <c r="CA4262" s="35"/>
      <c r="CB4262" s="35"/>
      <c r="CC4262" s="35"/>
      <c r="CD4262" s="35"/>
      <c r="CE4262" s="35"/>
      <c r="CF4262" s="35"/>
      <c r="CG4262" s="35"/>
      <c r="CH4262" s="35"/>
    </row>
    <row r="4263" spans="1:86" ht="15.6" x14ac:dyDescent="0.3">
      <c r="A4263" s="35"/>
      <c r="B4263" s="86"/>
      <c r="C4263" s="35"/>
      <c r="D4263" s="35"/>
      <c r="E4263" s="35"/>
      <c r="F4263" s="35"/>
      <c r="G4263" s="35"/>
      <c r="H4263" s="35"/>
      <c r="I4263" s="35"/>
      <c r="J4263" s="35"/>
      <c r="K4263" s="35"/>
      <c r="L4263" s="35"/>
      <c r="M4263" s="35"/>
      <c r="N4263" s="35"/>
      <c r="O4263" s="35"/>
      <c r="P4263" s="35"/>
      <c r="Q4263" s="35"/>
      <c r="R4263" s="35"/>
      <c r="S4263" s="35"/>
      <c r="T4263" s="17">
        <f t="shared" si="9533"/>
        <v>50279</v>
      </c>
      <c r="U4263" s="216">
        <f t="shared" si="9527"/>
        <v>4</v>
      </c>
      <c r="V4263" s="216">
        <f t="shared" si="9533"/>
        <v>4258</v>
      </c>
      <c r="W4263" s="16">
        <f t="shared" si="9539"/>
        <v>11.665753424657535</v>
      </c>
      <c r="X4263" s="16" t="e">
        <f>IF(Template!$F$7="Linear interpolation",LinInterp($I$5:$I$22,$G$5:$G$22,W4263),CubicSpline($I$5:$I$22,$G$5:$G$22,W4263))</f>
        <v>#VALUE!</v>
      </c>
      <c r="Y4263" s="221" t="e">
        <f t="shared" si="9528"/>
        <v>#VALUE!</v>
      </c>
      <c r="Z4263" s="221" t="e">
        <f>Y4263/PRODUCT($AA$6:AA4262)</f>
        <v>#VALUE!</v>
      </c>
      <c r="AA4263" s="16" t="e">
        <f t="shared" si="9534"/>
        <v>#VALUE!</v>
      </c>
      <c r="AB4263" s="10" t="e">
        <f t="shared" si="9535"/>
        <v>#VALUE!</v>
      </c>
      <c r="AC4263" s="90">
        <f t="shared" si="9506"/>
        <v>4263</v>
      </c>
      <c r="AD4263" s="17">
        <f t="shared" si="9544"/>
        <v>50256</v>
      </c>
      <c r="AE4263" s="16" t="e">
        <f t="shared" si="9529"/>
        <v>#VALUE!</v>
      </c>
      <c r="AF4263" s="10">
        <f ca="1">IFERROR(AVERAGE(INDIRECT("AE"&amp;AC4263-Template!$F$10+1):INDIRECT("AE"&amp;AC4263)),0)</f>
        <v>0</v>
      </c>
      <c r="AG4263" s="35"/>
      <c r="AH4263" s="86"/>
      <c r="AI4263" s="35"/>
      <c r="AJ4263" s="35"/>
      <c r="AK4263" s="35"/>
      <c r="AL4263" s="35"/>
      <c r="AM4263" s="35"/>
      <c r="AN4263" s="35"/>
      <c r="AO4263" s="35"/>
      <c r="AP4263" s="35"/>
      <c r="AQ4263" s="35"/>
      <c r="AR4263" s="35"/>
      <c r="AS4263" s="35"/>
      <c r="AT4263" s="35"/>
      <c r="AU4263" s="35"/>
      <c r="AV4263" s="35"/>
      <c r="AW4263" s="35"/>
      <c r="AX4263" s="35"/>
      <c r="AY4263" s="35"/>
      <c r="AZ4263" s="17">
        <f t="shared" ref="AZ4263" si="9607">AZ4262+1</f>
        <v>50279</v>
      </c>
      <c r="BA4263" s="216">
        <f t="shared" si="9552"/>
        <v>4</v>
      </c>
      <c r="BB4263" s="216">
        <f t="shared" ref="BB4263" si="9608">BB4262+1</f>
        <v>4258</v>
      </c>
      <c r="BC4263" s="16">
        <f t="shared" si="9554"/>
        <v>11.665753424657535</v>
      </c>
      <c r="BD4263" s="16">
        <f>IF(Template!$F$7="Linear interpolation",LinInterp($AO$5:$AO$18,$AM$5:$AM$18,BC4263),CubicSpline($AO$5:$AO$18,$AM$5:$AM$18,BC4263))</f>
        <v>14.149356626737305</v>
      </c>
      <c r="BE4263" s="221">
        <f t="shared" si="9489"/>
        <v>4.6824301408315341</v>
      </c>
      <c r="BF4263" s="221">
        <f>BE4263/PRODUCT($BG$6:BG4262)</f>
        <v>1.0003621888463616</v>
      </c>
      <c r="BG4263" s="16">
        <f t="shared" si="9555"/>
        <v>1.0003621888463616</v>
      </c>
      <c r="BH4263" s="10">
        <f t="shared" si="9556"/>
        <v>13.219892892199603</v>
      </c>
      <c r="BI4263" s="90"/>
      <c r="BJ4263" s="17">
        <f t="shared" si="9538"/>
        <v>50256</v>
      </c>
      <c r="BK4263" s="16">
        <f t="shared" si="9532"/>
        <v>13.221430891698693</v>
      </c>
      <c r="BL4263" s="10">
        <f ca="1">IFERROR(AVERAGE(INDIRECT("BK"&amp;AC4263-Template!$F$10+1):INDIRECT("BK"&amp;AC4263)),0)</f>
        <v>13.222350797633936</v>
      </c>
      <c r="BM4263" s="35"/>
      <c r="BN4263" s="86"/>
      <c r="BO4263" s="35"/>
      <c r="BP4263" s="35"/>
      <c r="BQ4263" s="35"/>
      <c r="BR4263" s="35"/>
      <c r="BS4263" s="35"/>
      <c r="BT4263" s="35"/>
      <c r="BU4263" s="35"/>
      <c r="BV4263" s="35"/>
      <c r="BW4263" s="35"/>
      <c r="BX4263" s="35"/>
      <c r="BY4263" s="35"/>
      <c r="BZ4263" s="35"/>
      <c r="CA4263" s="35"/>
      <c r="CB4263" s="35"/>
      <c r="CC4263" s="35"/>
      <c r="CD4263" s="35"/>
      <c r="CE4263" s="35"/>
      <c r="CF4263" s="35"/>
      <c r="CG4263" s="35"/>
      <c r="CH4263" s="35"/>
    </row>
    <row r="4264" spans="1:86" ht="15.6" x14ac:dyDescent="0.3">
      <c r="A4264" s="35"/>
      <c r="B4264" s="86"/>
      <c r="C4264" s="35"/>
      <c r="D4264" s="35"/>
      <c r="E4264" s="35"/>
      <c r="F4264" s="35"/>
      <c r="G4264" s="35"/>
      <c r="H4264" s="35"/>
      <c r="I4264" s="35"/>
      <c r="J4264" s="35"/>
      <c r="K4264" s="35"/>
      <c r="L4264" s="35"/>
      <c r="M4264" s="35"/>
      <c r="N4264" s="35"/>
      <c r="O4264" s="35"/>
      <c r="P4264" s="35"/>
      <c r="Q4264" s="35"/>
      <c r="R4264" s="35"/>
      <c r="S4264" s="35"/>
      <c r="T4264" s="17">
        <f t="shared" si="9533"/>
        <v>50280</v>
      </c>
      <c r="U4264" s="216">
        <f t="shared" si="9527"/>
        <v>5</v>
      </c>
      <c r="V4264" s="216">
        <f t="shared" si="9533"/>
        <v>4259</v>
      </c>
      <c r="W4264" s="16">
        <f t="shared" si="9539"/>
        <v>11.668493150684931</v>
      </c>
      <c r="X4264" s="16" t="e">
        <f>IF(Template!$F$7="Linear interpolation",LinInterp($I$5:$I$22,$G$5:$G$22,W4264),CubicSpline($I$5:$I$22,$G$5:$G$22,W4264))</f>
        <v>#VALUE!</v>
      </c>
      <c r="Y4264" s="221" t="e">
        <f t="shared" si="9528"/>
        <v>#VALUE!</v>
      </c>
      <c r="Z4264" s="221" t="e">
        <f>Y4264/PRODUCT($AA$6:AA4263)</f>
        <v>#VALUE!</v>
      </c>
      <c r="AA4264" s="16" t="e">
        <f t="shared" si="9534"/>
        <v>#VALUE!</v>
      </c>
      <c r="AB4264" s="10" t="e">
        <f t="shared" si="9535"/>
        <v>#VALUE!</v>
      </c>
      <c r="AC4264" s="90">
        <f t="shared" si="9506"/>
        <v>4264</v>
      </c>
      <c r="AD4264" s="17">
        <f t="shared" si="9544"/>
        <v>50257</v>
      </c>
      <c r="AE4264" s="16" t="e">
        <f t="shared" si="9529"/>
        <v>#VALUE!</v>
      </c>
      <c r="AF4264" s="10">
        <f ca="1">IFERROR(AVERAGE(INDIRECT("AE"&amp;AC4264-Template!$F$10+1):INDIRECT("AE"&amp;AC4264)),0)</f>
        <v>0</v>
      </c>
      <c r="AG4264" s="35"/>
      <c r="AH4264" s="86"/>
      <c r="AI4264" s="35"/>
      <c r="AJ4264" s="35"/>
      <c r="AK4264" s="35"/>
      <c r="AL4264" s="35"/>
      <c r="AM4264" s="35"/>
      <c r="AN4264" s="35"/>
      <c r="AO4264" s="35"/>
      <c r="AP4264" s="35"/>
      <c r="AQ4264" s="35"/>
      <c r="AR4264" s="35"/>
      <c r="AS4264" s="35"/>
      <c r="AT4264" s="35"/>
      <c r="AU4264" s="35"/>
      <c r="AV4264" s="35"/>
      <c r="AW4264" s="35"/>
      <c r="AX4264" s="35"/>
      <c r="AY4264" s="35"/>
      <c r="AZ4264" s="17">
        <f t="shared" ref="AZ4264" si="9609">AZ4263+1</f>
        <v>50280</v>
      </c>
      <c r="BA4264" s="216">
        <f t="shared" si="9552"/>
        <v>5</v>
      </c>
      <c r="BB4264" s="216">
        <f t="shared" ref="BB4264" si="9610">BB4263+1</f>
        <v>4259</v>
      </c>
      <c r="BC4264" s="16">
        <f t="shared" si="9554"/>
        <v>11.668493150684931</v>
      </c>
      <c r="BD4264" s="16">
        <f>IF(Template!$F$7="Linear interpolation",LinInterp($AO$5:$AO$18,$AM$5:$AM$18,BC4264),CubicSpline($AO$5:$AO$18,$AM$5:$AM$18,BC4264))</f>
        <v>14.149352251536863</v>
      </c>
      <c r="BE4264" s="221">
        <f t="shared" si="9489"/>
        <v>4.6841260560047839</v>
      </c>
      <c r="BF4264" s="221">
        <f>BE4264/PRODUCT($BG$6:BG4263)</f>
        <v>1.0003621869675023</v>
      </c>
      <c r="BG4264" s="16">
        <f t="shared" si="9555"/>
        <v>1.0003621869675023</v>
      </c>
      <c r="BH4264" s="10">
        <f t="shared" si="9556"/>
        <v>13.219824313835504</v>
      </c>
      <c r="BI4264" s="90"/>
      <c r="BJ4264" s="17">
        <f t="shared" si="9538"/>
        <v>50257</v>
      </c>
      <c r="BK4264" s="16">
        <f t="shared" si="9532"/>
        <v>13.221365580610044</v>
      </c>
      <c r="BL4264" s="10">
        <f ca="1">IFERROR(AVERAGE(INDIRECT("BK"&amp;AC4264-Template!$F$10+1):INDIRECT("BK"&amp;AC4264)),0)</f>
        <v>13.222293606565136</v>
      </c>
      <c r="BM4264" s="35"/>
      <c r="BN4264" s="86"/>
      <c r="BO4264" s="35"/>
      <c r="BP4264" s="35"/>
      <c r="BQ4264" s="35"/>
      <c r="BR4264" s="35"/>
      <c r="BS4264" s="35"/>
      <c r="BT4264" s="35"/>
      <c r="BU4264" s="35"/>
      <c r="BV4264" s="35"/>
      <c r="BW4264" s="35"/>
      <c r="BX4264" s="35"/>
      <c r="BY4264" s="35"/>
      <c r="BZ4264" s="35"/>
      <c r="CA4264" s="35"/>
      <c r="CB4264" s="35"/>
      <c r="CC4264" s="35"/>
      <c r="CD4264" s="35"/>
      <c r="CE4264" s="35"/>
      <c r="CF4264" s="35"/>
      <c r="CG4264" s="35"/>
      <c r="CH4264" s="35"/>
    </row>
    <row r="4265" spans="1:86" ht="15.6" x14ac:dyDescent="0.3">
      <c r="A4265" s="35"/>
      <c r="B4265" s="86"/>
      <c r="C4265" s="35"/>
      <c r="D4265" s="35"/>
      <c r="E4265" s="35"/>
      <c r="F4265" s="35"/>
      <c r="G4265" s="35"/>
      <c r="H4265" s="35"/>
      <c r="I4265" s="35"/>
      <c r="J4265" s="35"/>
      <c r="K4265" s="35"/>
      <c r="L4265" s="35"/>
      <c r="M4265" s="35"/>
      <c r="N4265" s="35"/>
      <c r="O4265" s="35"/>
      <c r="P4265" s="35"/>
      <c r="Q4265" s="35"/>
      <c r="R4265" s="35"/>
      <c r="S4265" s="35"/>
      <c r="T4265" s="17">
        <f t="shared" si="9533"/>
        <v>50281</v>
      </c>
      <c r="U4265" s="216">
        <f t="shared" si="9527"/>
        <v>6</v>
      </c>
      <c r="V4265" s="216">
        <f t="shared" si="9533"/>
        <v>4260</v>
      </c>
      <c r="W4265" s="16">
        <f t="shared" si="9539"/>
        <v>11.671232876712329</v>
      </c>
      <c r="X4265" s="16" t="e">
        <f>IF(Template!$F$7="Linear interpolation",LinInterp($I$5:$I$22,$G$5:$G$22,W4265),CubicSpline($I$5:$I$22,$G$5:$G$22,W4265))</f>
        <v>#VALUE!</v>
      </c>
      <c r="Y4265" s="221" t="e">
        <f t="shared" si="9528"/>
        <v>#VALUE!</v>
      </c>
      <c r="Z4265" s="221" t="e">
        <f>Y4265/PRODUCT($AA$6:AA4264)</f>
        <v>#VALUE!</v>
      </c>
      <c r="AA4265" s="16" t="e">
        <f t="shared" si="9534"/>
        <v>#VALUE!</v>
      </c>
      <c r="AB4265" s="10" t="e">
        <f t="shared" si="9535"/>
        <v>#VALUE!</v>
      </c>
      <c r="AC4265" s="90">
        <f t="shared" si="9506"/>
        <v>4265</v>
      </c>
      <c r="AD4265" s="17">
        <f t="shared" si="9544"/>
        <v>50258</v>
      </c>
      <c r="AE4265" s="16" t="e">
        <f t="shared" si="9529"/>
        <v>#VALUE!</v>
      </c>
      <c r="AF4265" s="10">
        <f ca="1">IFERROR(AVERAGE(INDIRECT("AE"&amp;AC4265-Template!$F$10+1):INDIRECT("AE"&amp;AC4265)),0)</f>
        <v>0</v>
      </c>
      <c r="AG4265" s="35"/>
      <c r="AH4265" s="86"/>
      <c r="AI4265" s="35"/>
      <c r="AJ4265" s="35"/>
      <c r="AK4265" s="35"/>
      <c r="AL4265" s="35"/>
      <c r="AM4265" s="35"/>
      <c r="AN4265" s="35"/>
      <c r="AO4265" s="35"/>
      <c r="AP4265" s="35"/>
      <c r="AQ4265" s="35"/>
      <c r="AR4265" s="35"/>
      <c r="AS4265" s="35"/>
      <c r="AT4265" s="35"/>
      <c r="AU4265" s="35"/>
      <c r="AV4265" s="35"/>
      <c r="AW4265" s="35"/>
      <c r="AX4265" s="35"/>
      <c r="AY4265" s="35"/>
      <c r="AZ4265" s="17">
        <f t="shared" ref="AZ4265" si="9611">AZ4264+1</f>
        <v>50281</v>
      </c>
      <c r="BA4265" s="216">
        <f t="shared" si="9552"/>
        <v>6</v>
      </c>
      <c r="BB4265" s="216">
        <f t="shared" ref="BB4265" si="9612">BB4264+1</f>
        <v>4260</v>
      </c>
      <c r="BC4265" s="16">
        <f t="shared" si="9554"/>
        <v>11.671232876712329</v>
      </c>
      <c r="BD4265" s="16">
        <f>IF(Template!$F$7="Linear interpolation",LinInterp($AO$5:$AO$18,$AM$5:$AM$18,BC4265),CubicSpline($AO$5:$AO$18,$AM$5:$AM$18,BC4265))</f>
        <v>14.14934785998299</v>
      </c>
      <c r="BE4265" s="221">
        <f t="shared" si="9489"/>
        <v>4.6858225765972294</v>
      </c>
      <c r="BF4265" s="221">
        <f>BE4265/PRODUCT($BG$6:BG4264)</f>
        <v>1.0003621850847226</v>
      </c>
      <c r="BG4265" s="16">
        <f t="shared" si="9555"/>
        <v>1.0003621869675023</v>
      </c>
      <c r="BH4265" s="10">
        <f t="shared" si="9556"/>
        <v>13.219824313835504</v>
      </c>
      <c r="BI4265" s="90"/>
      <c r="BJ4265" s="17">
        <f t="shared" si="9538"/>
        <v>50258</v>
      </c>
      <c r="BK4265" s="16">
        <f t="shared" si="9532"/>
        <v>13.221300128403612</v>
      </c>
      <c r="BL4265" s="10">
        <f ca="1">IFERROR(AVERAGE(INDIRECT("BK"&amp;AC4265-Template!$F$10+1):INDIRECT("BK"&amp;AC4265)),0)</f>
        <v>13.22223018640401</v>
      </c>
      <c r="BM4265" s="35"/>
      <c r="BN4265" s="86"/>
      <c r="BO4265" s="35"/>
      <c r="BP4265" s="35"/>
      <c r="BQ4265" s="35"/>
      <c r="BR4265" s="35"/>
      <c r="BS4265" s="35"/>
      <c r="BT4265" s="35"/>
      <c r="BU4265" s="35"/>
      <c r="BV4265" s="35"/>
      <c r="BW4265" s="35"/>
      <c r="BX4265" s="35"/>
      <c r="BY4265" s="35"/>
      <c r="BZ4265" s="35"/>
      <c r="CA4265" s="35"/>
      <c r="CB4265" s="35"/>
      <c r="CC4265" s="35"/>
      <c r="CD4265" s="35"/>
      <c r="CE4265" s="35"/>
      <c r="CF4265" s="35"/>
      <c r="CG4265" s="35"/>
      <c r="CH4265" s="35"/>
    </row>
    <row r="4266" spans="1:86" ht="15.6" x14ac:dyDescent="0.3">
      <c r="A4266" s="35"/>
      <c r="B4266" s="86"/>
      <c r="C4266" s="35"/>
      <c r="D4266" s="35"/>
      <c r="E4266" s="35"/>
      <c r="F4266" s="35"/>
      <c r="G4266" s="35"/>
      <c r="H4266" s="35"/>
      <c r="I4266" s="35"/>
      <c r="J4266" s="35"/>
      <c r="K4266" s="35"/>
      <c r="L4266" s="35"/>
      <c r="M4266" s="35"/>
      <c r="N4266" s="35"/>
      <c r="O4266" s="35"/>
      <c r="P4266" s="35"/>
      <c r="Q4266" s="35"/>
      <c r="R4266" s="35"/>
      <c r="S4266" s="35"/>
      <c r="T4266" s="17">
        <f t="shared" si="9533"/>
        <v>50282</v>
      </c>
      <c r="U4266" s="216">
        <f t="shared" si="9527"/>
        <v>7</v>
      </c>
      <c r="V4266" s="216">
        <f t="shared" si="9533"/>
        <v>4261</v>
      </c>
      <c r="W4266" s="16">
        <f t="shared" si="9539"/>
        <v>11.673972602739726</v>
      </c>
      <c r="X4266" s="16" t="e">
        <f>IF(Template!$F$7="Linear interpolation",LinInterp($I$5:$I$22,$G$5:$G$22,W4266),CubicSpline($I$5:$I$22,$G$5:$G$22,W4266))</f>
        <v>#VALUE!</v>
      </c>
      <c r="Y4266" s="221" t="e">
        <f t="shared" si="9528"/>
        <v>#VALUE!</v>
      </c>
      <c r="Z4266" s="221" t="e">
        <f>Y4266/PRODUCT($AA$6:AA4265)</f>
        <v>#VALUE!</v>
      </c>
      <c r="AA4266" s="16" t="e">
        <f t="shared" si="9534"/>
        <v>#VALUE!</v>
      </c>
      <c r="AB4266" s="10" t="e">
        <f t="shared" si="9535"/>
        <v>#VALUE!</v>
      </c>
      <c r="AC4266" s="90">
        <f t="shared" si="9506"/>
        <v>4266</v>
      </c>
      <c r="AD4266" s="17">
        <f t="shared" si="9544"/>
        <v>50259</v>
      </c>
      <c r="AE4266" s="16" t="e">
        <f t="shared" si="9529"/>
        <v>#VALUE!</v>
      </c>
      <c r="AF4266" s="10">
        <f ca="1">IFERROR(AVERAGE(INDIRECT("AE"&amp;AC4266-Template!$F$10+1):INDIRECT("AE"&amp;AC4266)),0)</f>
        <v>0</v>
      </c>
      <c r="AG4266" s="35"/>
      <c r="AH4266" s="86"/>
      <c r="AI4266" s="35"/>
      <c r="AJ4266" s="35"/>
      <c r="AK4266" s="35"/>
      <c r="AL4266" s="35"/>
      <c r="AM4266" s="35"/>
      <c r="AN4266" s="35"/>
      <c r="AO4266" s="35"/>
      <c r="AP4266" s="35"/>
      <c r="AQ4266" s="35"/>
      <c r="AR4266" s="35"/>
      <c r="AS4266" s="35"/>
      <c r="AT4266" s="35"/>
      <c r="AU4266" s="35"/>
      <c r="AV4266" s="35"/>
      <c r="AW4266" s="35"/>
      <c r="AX4266" s="35"/>
      <c r="AY4266" s="35"/>
      <c r="AZ4266" s="17">
        <f t="shared" ref="AZ4266" si="9613">AZ4265+1</f>
        <v>50282</v>
      </c>
      <c r="BA4266" s="216">
        <f t="shared" si="9552"/>
        <v>7</v>
      </c>
      <c r="BB4266" s="216">
        <f t="shared" ref="BB4266" si="9614">BB4265+1</f>
        <v>4261</v>
      </c>
      <c r="BC4266" s="16">
        <f t="shared" si="9554"/>
        <v>11.673972602739726</v>
      </c>
      <c r="BD4266" s="16">
        <f>IF(Template!$F$7="Linear interpolation",LinInterp($AO$5:$AO$18,$AM$5:$AM$18,BC4266),CubicSpline($AO$5:$AO$18,$AM$5:$AM$18,BC4266))</f>
        <v>14.149343452048834</v>
      </c>
      <c r="BE4266" s="221">
        <f t="shared" si="9489"/>
        <v>4.6875197028033622</v>
      </c>
      <c r="BF4266" s="221">
        <f>BE4266/PRODUCT($BG$6:BG4265)</f>
        <v>1.0003621813152375</v>
      </c>
      <c r="BG4266" s="16">
        <f t="shared" si="9555"/>
        <v>1.0003621869675023</v>
      </c>
      <c r="BH4266" s="10">
        <f t="shared" si="9556"/>
        <v>13.219824313835504</v>
      </c>
      <c r="BI4266" s="90"/>
      <c r="BJ4266" s="17">
        <f t="shared" si="9538"/>
        <v>50259</v>
      </c>
      <c r="BK4266" s="16">
        <f t="shared" si="9532"/>
        <v>13.221234535168547</v>
      </c>
      <c r="BL4266" s="10">
        <f ca="1">IFERROR(AVERAGE(INDIRECT("BK"&amp;AC4266-Template!$F$10+1):INDIRECT("BK"&amp;AC4266)),0)</f>
        <v>13.222166626496128</v>
      </c>
      <c r="BM4266" s="35"/>
      <c r="BN4266" s="86"/>
      <c r="BO4266" s="35"/>
      <c r="BP4266" s="35"/>
      <c r="BQ4266" s="35"/>
      <c r="BR4266" s="35"/>
      <c r="BS4266" s="35"/>
      <c r="BT4266" s="35"/>
      <c r="BU4266" s="35"/>
      <c r="BV4266" s="35"/>
      <c r="BW4266" s="35"/>
      <c r="BX4266" s="35"/>
      <c r="BY4266" s="35"/>
      <c r="BZ4266" s="35"/>
      <c r="CA4266" s="35"/>
      <c r="CB4266" s="35"/>
      <c r="CC4266" s="35"/>
      <c r="CD4266" s="35"/>
      <c r="CE4266" s="35"/>
      <c r="CF4266" s="35"/>
      <c r="CG4266" s="35"/>
      <c r="CH4266" s="35"/>
    </row>
    <row r="4267" spans="1:86" ht="15.6" x14ac:dyDescent="0.3">
      <c r="A4267" s="35"/>
      <c r="B4267" s="86"/>
      <c r="C4267" s="35"/>
      <c r="D4267" s="35"/>
      <c r="E4267" s="35"/>
      <c r="F4267" s="35"/>
      <c r="G4267" s="35"/>
      <c r="H4267" s="35"/>
      <c r="I4267" s="35"/>
      <c r="J4267" s="35"/>
      <c r="K4267" s="35"/>
      <c r="L4267" s="35"/>
      <c r="M4267" s="35"/>
      <c r="N4267" s="35"/>
      <c r="O4267" s="35"/>
      <c r="P4267" s="35"/>
      <c r="Q4267" s="35"/>
      <c r="R4267" s="35"/>
      <c r="S4267" s="35"/>
      <c r="T4267" s="17">
        <f t="shared" si="9533"/>
        <v>50283</v>
      </c>
      <c r="U4267" s="216">
        <f t="shared" si="9527"/>
        <v>1</v>
      </c>
      <c r="V4267" s="216">
        <f t="shared" si="9533"/>
        <v>4262</v>
      </c>
      <c r="W4267" s="16">
        <f t="shared" si="9539"/>
        <v>11.676712328767124</v>
      </c>
      <c r="X4267" s="16" t="e">
        <f>IF(Template!$F$7="Linear interpolation",LinInterp($I$5:$I$22,$G$5:$G$22,W4267),CubicSpline($I$5:$I$22,$G$5:$G$22,W4267))</f>
        <v>#VALUE!</v>
      </c>
      <c r="Y4267" s="221" t="e">
        <f t="shared" si="9528"/>
        <v>#VALUE!</v>
      </c>
      <c r="Z4267" s="221" t="e">
        <f>Y4267/PRODUCT($AA$6:AA4266)</f>
        <v>#VALUE!</v>
      </c>
      <c r="AA4267" s="16" t="e">
        <f t="shared" si="9534"/>
        <v>#VALUE!</v>
      </c>
      <c r="AB4267" s="10" t="e">
        <f t="shared" si="9535"/>
        <v>#VALUE!</v>
      </c>
      <c r="AC4267" s="90">
        <f t="shared" si="9506"/>
        <v>4267</v>
      </c>
      <c r="AD4267" s="17">
        <f t="shared" si="9544"/>
        <v>50260</v>
      </c>
      <c r="AE4267" s="16" t="e">
        <f t="shared" si="9529"/>
        <v>#VALUE!</v>
      </c>
      <c r="AF4267" s="10">
        <f ca="1">IFERROR(AVERAGE(INDIRECT("AE"&amp;AC4267-Template!$F$10+1):INDIRECT("AE"&amp;AC4267)),0)</f>
        <v>0</v>
      </c>
      <c r="AG4267" s="35"/>
      <c r="AH4267" s="86"/>
      <c r="AI4267" s="35"/>
      <c r="AJ4267" s="35"/>
      <c r="AK4267" s="35"/>
      <c r="AL4267" s="35"/>
      <c r="AM4267" s="35"/>
      <c r="AN4267" s="35"/>
      <c r="AO4267" s="35"/>
      <c r="AP4267" s="35"/>
      <c r="AQ4267" s="35"/>
      <c r="AR4267" s="35"/>
      <c r="AS4267" s="35"/>
      <c r="AT4267" s="35"/>
      <c r="AU4267" s="35"/>
      <c r="AV4267" s="35"/>
      <c r="AW4267" s="35"/>
      <c r="AX4267" s="35"/>
      <c r="AY4267" s="35"/>
      <c r="AZ4267" s="17">
        <f t="shared" ref="AZ4267" si="9615">AZ4266+1</f>
        <v>50283</v>
      </c>
      <c r="BA4267" s="216">
        <f t="shared" si="9552"/>
        <v>1</v>
      </c>
      <c r="BB4267" s="216">
        <f t="shared" ref="BB4267" si="9616">BB4266+1</f>
        <v>4262</v>
      </c>
      <c r="BC4267" s="16">
        <f t="shared" si="9554"/>
        <v>11.676712328767124</v>
      </c>
      <c r="BD4267" s="16">
        <f>IF(Template!$F$7="Linear interpolation",LinInterp($AO$5:$AO$18,$AM$5:$AM$18,BC4267),CubicSpline($AO$5:$AO$18,$AM$5:$AM$18,BC4267))</f>
        <v>14.149339027707542</v>
      </c>
      <c r="BE4267" s="221">
        <f t="shared" si="9489"/>
        <v>4.6892174348177074</v>
      </c>
      <c r="BF4267" s="221">
        <f>BE4267/PRODUCT($BG$6:BG4266)</f>
        <v>1.0003621756551182</v>
      </c>
      <c r="BG4267" s="16">
        <f t="shared" si="9555"/>
        <v>1.0003621756551182</v>
      </c>
      <c r="BH4267" s="10">
        <f t="shared" si="9556"/>
        <v>13.219411411814374</v>
      </c>
      <c r="BI4267" s="90"/>
      <c r="BJ4267" s="17">
        <f t="shared" si="9538"/>
        <v>50260</v>
      </c>
      <c r="BK4267" s="16">
        <f t="shared" si="9532"/>
        <v>13.221234535168547</v>
      </c>
      <c r="BL4267" s="10">
        <f ca="1">IFERROR(AVERAGE(INDIRECT("BK"&amp;AC4267-Template!$F$10+1):INDIRECT("BK"&amp;AC4267)),0)</f>
        <v>13.22210511790095</v>
      </c>
      <c r="BM4267" s="35"/>
      <c r="BN4267" s="86"/>
      <c r="BO4267" s="35"/>
      <c r="BP4267" s="35"/>
      <c r="BQ4267" s="35"/>
      <c r="BR4267" s="35"/>
      <c r="BS4267" s="35"/>
      <c r="BT4267" s="35"/>
      <c r="BU4267" s="35"/>
      <c r="BV4267" s="35"/>
      <c r="BW4267" s="35"/>
      <c r="BX4267" s="35"/>
      <c r="BY4267" s="35"/>
      <c r="BZ4267" s="35"/>
      <c r="CA4267" s="35"/>
      <c r="CB4267" s="35"/>
      <c r="CC4267" s="35"/>
      <c r="CD4267" s="35"/>
      <c r="CE4267" s="35"/>
      <c r="CF4267" s="35"/>
      <c r="CG4267" s="35"/>
      <c r="CH4267" s="35"/>
    </row>
    <row r="4268" spans="1:86" ht="15.6" x14ac:dyDescent="0.3">
      <c r="A4268" s="35"/>
      <c r="B4268" s="86"/>
      <c r="C4268" s="35"/>
      <c r="D4268" s="35"/>
      <c r="E4268" s="35"/>
      <c r="F4268" s="35"/>
      <c r="G4268" s="35"/>
      <c r="H4268" s="35"/>
      <c r="I4268" s="35"/>
      <c r="J4268" s="35"/>
      <c r="K4268" s="35"/>
      <c r="L4268" s="35"/>
      <c r="M4268" s="35"/>
      <c r="N4268" s="35"/>
      <c r="O4268" s="35"/>
      <c r="P4268" s="35"/>
      <c r="Q4268" s="35"/>
      <c r="R4268" s="35"/>
      <c r="S4268" s="35"/>
      <c r="T4268" s="17">
        <f t="shared" si="9533"/>
        <v>50284</v>
      </c>
      <c r="U4268" s="216">
        <f t="shared" si="9527"/>
        <v>2</v>
      </c>
      <c r="V4268" s="216">
        <f t="shared" si="9533"/>
        <v>4263</v>
      </c>
      <c r="W4268" s="16">
        <f t="shared" si="9539"/>
        <v>11.67945205479452</v>
      </c>
      <c r="X4268" s="16" t="e">
        <f>IF(Template!$F$7="Linear interpolation",LinInterp($I$5:$I$22,$G$5:$G$22,W4268),CubicSpline($I$5:$I$22,$G$5:$G$22,W4268))</f>
        <v>#VALUE!</v>
      </c>
      <c r="Y4268" s="221" t="e">
        <f t="shared" si="9528"/>
        <v>#VALUE!</v>
      </c>
      <c r="Z4268" s="221" t="e">
        <f>Y4268/PRODUCT($AA$6:AA4267)</f>
        <v>#VALUE!</v>
      </c>
      <c r="AA4268" s="16" t="e">
        <f t="shared" si="9534"/>
        <v>#VALUE!</v>
      </c>
      <c r="AB4268" s="10" t="e">
        <f t="shared" si="9535"/>
        <v>#VALUE!</v>
      </c>
      <c r="AC4268" s="90">
        <f t="shared" si="9506"/>
        <v>4268</v>
      </c>
      <c r="AD4268" s="17">
        <f t="shared" si="9544"/>
        <v>50261</v>
      </c>
      <c r="AE4268" s="16" t="e">
        <f t="shared" si="9529"/>
        <v>#VALUE!</v>
      </c>
      <c r="AF4268" s="10">
        <f ca="1">IFERROR(AVERAGE(INDIRECT("AE"&amp;AC4268-Template!$F$10+1):INDIRECT("AE"&amp;AC4268)),0)</f>
        <v>0</v>
      </c>
      <c r="AG4268" s="35"/>
      <c r="AH4268" s="86"/>
      <c r="AI4268" s="35"/>
      <c r="AJ4268" s="35"/>
      <c r="AK4268" s="35"/>
      <c r="AL4268" s="35"/>
      <c r="AM4268" s="35"/>
      <c r="AN4268" s="35"/>
      <c r="AO4268" s="35"/>
      <c r="AP4268" s="35"/>
      <c r="AQ4268" s="35"/>
      <c r="AR4268" s="35"/>
      <c r="AS4268" s="35"/>
      <c r="AT4268" s="35"/>
      <c r="AU4268" s="35"/>
      <c r="AV4268" s="35"/>
      <c r="AW4268" s="35"/>
      <c r="AX4268" s="35"/>
      <c r="AY4268" s="35"/>
      <c r="AZ4268" s="17">
        <f t="shared" ref="AZ4268" si="9617">AZ4267+1</f>
        <v>50284</v>
      </c>
      <c r="BA4268" s="216">
        <f t="shared" si="9552"/>
        <v>2</v>
      </c>
      <c r="BB4268" s="216">
        <f t="shared" ref="BB4268" si="9618">BB4267+1</f>
        <v>4263</v>
      </c>
      <c r="BC4268" s="16">
        <f t="shared" si="9554"/>
        <v>11.67945205479452</v>
      </c>
      <c r="BD4268" s="16">
        <f>IF(Template!$F$7="Linear interpolation",LinInterp($AO$5:$AO$18,$AM$5:$AM$18,BC4268),CubicSpline($AO$5:$AO$18,$AM$5:$AM$18,BC4268))</f>
        <v>14.149334586932262</v>
      </c>
      <c r="BE4268" s="221">
        <f t="shared" si="9489"/>
        <v>4.6909157728348285</v>
      </c>
      <c r="BF4268" s="221">
        <f>BE4268/PRODUCT($BG$6:BG4267)</f>
        <v>1.0003621794128186</v>
      </c>
      <c r="BG4268" s="16">
        <f t="shared" si="9555"/>
        <v>1.0003621794128186</v>
      </c>
      <c r="BH4268" s="10">
        <f t="shared" si="9556"/>
        <v>13.219548567877993</v>
      </c>
      <c r="BI4268" s="90"/>
      <c r="BJ4268" s="17">
        <f t="shared" si="9538"/>
        <v>50261</v>
      </c>
      <c r="BK4268" s="16">
        <f t="shared" si="9532"/>
        <v>13.221234535168547</v>
      </c>
      <c r="BL4268" s="10">
        <f ca="1">IFERROR(AVERAGE(INDIRECT("BK"&amp;AC4268-Template!$F$10+1):INDIRECT("BK"&amp;AC4268)),0)</f>
        <v>13.222045665232715</v>
      </c>
      <c r="BM4268" s="35"/>
      <c r="BN4268" s="86"/>
      <c r="BO4268" s="35"/>
      <c r="BP4268" s="35"/>
      <c r="BQ4268" s="35"/>
      <c r="BR4268" s="35"/>
      <c r="BS4268" s="35"/>
      <c r="BT4268" s="35"/>
      <c r="BU4268" s="35"/>
      <c r="BV4268" s="35"/>
      <c r="BW4268" s="35"/>
      <c r="BX4268" s="35"/>
      <c r="BY4268" s="35"/>
      <c r="BZ4268" s="35"/>
      <c r="CA4268" s="35"/>
      <c r="CB4268" s="35"/>
      <c r="CC4268" s="35"/>
      <c r="CD4268" s="35"/>
      <c r="CE4268" s="35"/>
      <c r="CF4268" s="35"/>
      <c r="CG4268" s="35"/>
      <c r="CH4268" s="35"/>
    </row>
    <row r="4269" spans="1:86" ht="15.6" x14ac:dyDescent="0.3">
      <c r="A4269" s="35"/>
      <c r="B4269" s="86"/>
      <c r="C4269" s="35"/>
      <c r="D4269" s="35"/>
      <c r="E4269" s="35"/>
      <c r="F4269" s="35"/>
      <c r="G4269" s="35"/>
      <c r="H4269" s="35"/>
      <c r="I4269" s="35"/>
      <c r="J4269" s="35"/>
      <c r="K4269" s="35"/>
      <c r="L4269" s="35"/>
      <c r="M4269" s="35"/>
      <c r="N4269" s="35"/>
      <c r="O4269" s="35"/>
      <c r="P4269" s="35"/>
      <c r="Q4269" s="35"/>
      <c r="R4269" s="35"/>
      <c r="S4269" s="35"/>
      <c r="T4269" s="17">
        <f t="shared" si="9533"/>
        <v>50285</v>
      </c>
      <c r="U4269" s="216">
        <f t="shared" si="9527"/>
        <v>3</v>
      </c>
      <c r="V4269" s="216">
        <f t="shared" si="9533"/>
        <v>4264</v>
      </c>
      <c r="W4269" s="16">
        <f t="shared" si="9539"/>
        <v>11.682191780821919</v>
      </c>
      <c r="X4269" s="16" t="e">
        <f>IF(Template!$F$7="Linear interpolation",LinInterp($I$5:$I$22,$G$5:$G$22,W4269),CubicSpline($I$5:$I$22,$G$5:$G$22,W4269))</f>
        <v>#VALUE!</v>
      </c>
      <c r="Y4269" s="221" t="e">
        <f t="shared" si="9528"/>
        <v>#VALUE!</v>
      </c>
      <c r="Z4269" s="221" t="e">
        <f>Y4269/PRODUCT($AA$6:AA4268)</f>
        <v>#VALUE!</v>
      </c>
      <c r="AA4269" s="16" t="e">
        <f t="shared" si="9534"/>
        <v>#VALUE!</v>
      </c>
      <c r="AB4269" s="10" t="e">
        <f t="shared" si="9535"/>
        <v>#VALUE!</v>
      </c>
      <c r="AC4269" s="90">
        <f t="shared" si="9506"/>
        <v>4269</v>
      </c>
      <c r="AD4269" s="17">
        <f t="shared" si="9544"/>
        <v>50262</v>
      </c>
      <c r="AE4269" s="16" t="e">
        <f t="shared" si="9529"/>
        <v>#VALUE!</v>
      </c>
      <c r="AF4269" s="10">
        <f ca="1">IFERROR(AVERAGE(INDIRECT("AE"&amp;AC4269-Template!$F$10+1):INDIRECT("AE"&amp;AC4269)),0)</f>
        <v>0</v>
      </c>
      <c r="AG4269" s="35"/>
      <c r="AH4269" s="86"/>
      <c r="AI4269" s="35"/>
      <c r="AJ4269" s="35"/>
      <c r="AK4269" s="35"/>
      <c r="AL4269" s="35"/>
      <c r="AM4269" s="35"/>
      <c r="AN4269" s="35"/>
      <c r="AO4269" s="35"/>
      <c r="AP4269" s="35"/>
      <c r="AQ4269" s="35"/>
      <c r="AR4269" s="35"/>
      <c r="AS4269" s="35"/>
      <c r="AT4269" s="35"/>
      <c r="AU4269" s="35"/>
      <c r="AV4269" s="35"/>
      <c r="AW4269" s="35"/>
      <c r="AX4269" s="35"/>
      <c r="AY4269" s="35"/>
      <c r="AZ4269" s="17">
        <f t="shared" ref="AZ4269" si="9619">AZ4268+1</f>
        <v>50285</v>
      </c>
      <c r="BA4269" s="216">
        <f t="shared" si="9552"/>
        <v>3</v>
      </c>
      <c r="BB4269" s="216">
        <f t="shared" ref="BB4269" si="9620">BB4268+1</f>
        <v>4264</v>
      </c>
      <c r="BC4269" s="16">
        <f t="shared" si="9554"/>
        <v>11.682191780821919</v>
      </c>
      <c r="BD4269" s="16">
        <f>IF(Template!$F$7="Linear interpolation",LinInterp($AO$5:$AO$18,$AM$5:$AM$18,BC4269),CubicSpline($AO$5:$AO$18,$AM$5:$AM$18,BC4269))</f>
        <v>14.149330129696139</v>
      </c>
      <c r="BE4269" s="221">
        <f t="shared" si="9489"/>
        <v>4.69261471704933</v>
      </c>
      <c r="BF4269" s="221">
        <f>BE4269/PRODUCT($BG$6:BG4268)</f>
        <v>1.0003621775143225</v>
      </c>
      <c r="BG4269" s="16">
        <f t="shared" si="9555"/>
        <v>1.0003621775143225</v>
      </c>
      <c r="BH4269" s="10">
        <f t="shared" si="9556"/>
        <v>13.219479272773004</v>
      </c>
      <c r="BI4269" s="90"/>
      <c r="BJ4269" s="17">
        <f t="shared" si="9538"/>
        <v>50262</v>
      </c>
      <c r="BK4269" s="16">
        <f t="shared" si="9532"/>
        <v>13.220839563251152</v>
      </c>
      <c r="BL4269" s="10">
        <f ca="1">IFERROR(AVERAGE(INDIRECT("BK"&amp;AC4269-Template!$F$10+1):INDIRECT("BK"&amp;AC4269)),0)</f>
        <v>13.221973046833897</v>
      </c>
      <c r="BM4269" s="35"/>
      <c r="BN4269" s="86"/>
      <c r="BO4269" s="35"/>
      <c r="BP4269" s="35"/>
      <c r="BQ4269" s="35"/>
      <c r="BR4269" s="35"/>
      <c r="BS4269" s="35"/>
      <c r="BT4269" s="35"/>
      <c r="BU4269" s="35"/>
      <c r="BV4269" s="35"/>
      <c r="BW4269" s="35"/>
      <c r="BX4269" s="35"/>
      <c r="BY4269" s="35"/>
      <c r="BZ4269" s="35"/>
      <c r="CA4269" s="35"/>
      <c r="CB4269" s="35"/>
      <c r="CC4269" s="35"/>
      <c r="CD4269" s="35"/>
      <c r="CE4269" s="35"/>
      <c r="CF4269" s="35"/>
      <c r="CG4269" s="35"/>
      <c r="CH4269" s="35"/>
    </row>
    <row r="4270" spans="1:86" ht="15.6" x14ac:dyDescent="0.3">
      <c r="A4270" s="35"/>
      <c r="B4270" s="86"/>
      <c r="C4270" s="35"/>
      <c r="D4270" s="35"/>
      <c r="E4270" s="35"/>
      <c r="F4270" s="35"/>
      <c r="G4270" s="35"/>
      <c r="H4270" s="35"/>
      <c r="I4270" s="35"/>
      <c r="J4270" s="35"/>
      <c r="K4270" s="35"/>
      <c r="L4270" s="35"/>
      <c r="M4270" s="35"/>
      <c r="N4270" s="35"/>
      <c r="O4270" s="35"/>
      <c r="P4270" s="35"/>
      <c r="Q4270" s="35"/>
      <c r="R4270" s="35"/>
      <c r="S4270" s="35"/>
      <c r="T4270" s="17">
        <f t="shared" si="9533"/>
        <v>50286</v>
      </c>
      <c r="U4270" s="216">
        <f t="shared" si="9527"/>
        <v>4</v>
      </c>
      <c r="V4270" s="216">
        <f t="shared" si="9533"/>
        <v>4265</v>
      </c>
      <c r="W4270" s="16">
        <f t="shared" si="9539"/>
        <v>11.684931506849315</v>
      </c>
      <c r="X4270" s="16" t="e">
        <f>IF(Template!$F$7="Linear interpolation",LinInterp($I$5:$I$22,$G$5:$G$22,W4270),CubicSpline($I$5:$I$22,$G$5:$G$22,W4270))</f>
        <v>#VALUE!</v>
      </c>
      <c r="Y4270" s="221" t="e">
        <f t="shared" si="9528"/>
        <v>#VALUE!</v>
      </c>
      <c r="Z4270" s="221" t="e">
        <f>Y4270/PRODUCT($AA$6:AA4269)</f>
        <v>#VALUE!</v>
      </c>
      <c r="AA4270" s="16" t="e">
        <f t="shared" si="9534"/>
        <v>#VALUE!</v>
      </c>
      <c r="AB4270" s="10" t="e">
        <f t="shared" si="9535"/>
        <v>#VALUE!</v>
      </c>
      <c r="AC4270" s="90">
        <f t="shared" si="9506"/>
        <v>4270</v>
      </c>
      <c r="AD4270" s="17">
        <f t="shared" si="9544"/>
        <v>50263</v>
      </c>
      <c r="AE4270" s="16" t="e">
        <f t="shared" si="9529"/>
        <v>#VALUE!</v>
      </c>
      <c r="AF4270" s="10">
        <f ca="1">IFERROR(AVERAGE(INDIRECT("AE"&amp;AC4270-Template!$F$10+1):INDIRECT("AE"&amp;AC4270)),0)</f>
        <v>0</v>
      </c>
      <c r="AG4270" s="35"/>
      <c r="AH4270" s="86"/>
      <c r="AI4270" s="35"/>
      <c r="AJ4270" s="35"/>
      <c r="AK4270" s="35"/>
      <c r="AL4270" s="35"/>
      <c r="AM4270" s="35"/>
      <c r="AN4270" s="35"/>
      <c r="AO4270" s="35"/>
      <c r="AP4270" s="35"/>
      <c r="AQ4270" s="35"/>
      <c r="AR4270" s="35"/>
      <c r="AS4270" s="35"/>
      <c r="AT4270" s="35"/>
      <c r="AU4270" s="35"/>
      <c r="AV4270" s="35"/>
      <c r="AW4270" s="35"/>
      <c r="AX4270" s="35"/>
      <c r="AY4270" s="35"/>
      <c r="AZ4270" s="17">
        <f t="shared" ref="AZ4270" si="9621">AZ4269+1</f>
        <v>50286</v>
      </c>
      <c r="BA4270" s="216">
        <f t="shared" si="9552"/>
        <v>4</v>
      </c>
      <c r="BB4270" s="216">
        <f t="shared" ref="BB4270" si="9622">BB4269+1</f>
        <v>4265</v>
      </c>
      <c r="BC4270" s="16">
        <f t="shared" si="9554"/>
        <v>11.684931506849315</v>
      </c>
      <c r="BD4270" s="16">
        <f>IF(Template!$F$7="Linear interpolation",LinInterp($AO$5:$AO$18,$AM$5:$AM$18,BC4270),CubicSpline($AO$5:$AO$18,$AM$5:$AM$18,BC4270))</f>
        <v>14.149325655972323</v>
      </c>
      <c r="BE4270" s="221">
        <f t="shared" si="9489"/>
        <v>4.6943142676558347</v>
      </c>
      <c r="BF4270" s="221">
        <f>BE4270/PRODUCT($BG$6:BG4269)</f>
        <v>1.0003621756118886</v>
      </c>
      <c r="BG4270" s="16">
        <f t="shared" si="9555"/>
        <v>1.0003621756118886</v>
      </c>
      <c r="BH4270" s="10">
        <f t="shared" si="9556"/>
        <v>13.219409833932438</v>
      </c>
      <c r="BI4270" s="90"/>
      <c r="BJ4270" s="17">
        <f t="shared" si="9538"/>
        <v>50263</v>
      </c>
      <c r="BK4270" s="16">
        <f t="shared" si="9532"/>
        <v>13.220970749202587</v>
      </c>
      <c r="BL4270" s="10">
        <f ca="1">IFERROR(AVERAGE(INDIRECT("BK"&amp;AC4270-Template!$F$10+1):INDIRECT("BK"&amp;AC4270)),0)</f>
        <v>13.221904801300129</v>
      </c>
      <c r="BM4270" s="35"/>
      <c r="BN4270" s="86"/>
      <c r="BO4270" s="35"/>
      <c r="BP4270" s="35"/>
      <c r="BQ4270" s="35"/>
      <c r="BR4270" s="35"/>
      <c r="BS4270" s="35"/>
      <c r="BT4270" s="35"/>
      <c r="BU4270" s="35"/>
      <c r="BV4270" s="35"/>
      <c r="BW4270" s="35"/>
      <c r="BX4270" s="35"/>
      <c r="BY4270" s="35"/>
      <c r="BZ4270" s="35"/>
      <c r="CA4270" s="35"/>
      <c r="CB4270" s="35"/>
      <c r="CC4270" s="35"/>
      <c r="CD4270" s="35"/>
      <c r="CE4270" s="35"/>
      <c r="CF4270" s="35"/>
      <c r="CG4270" s="35"/>
      <c r="CH4270" s="35"/>
    </row>
    <row r="4271" spans="1:86" ht="15.6" x14ac:dyDescent="0.3">
      <c r="A4271" s="35"/>
      <c r="B4271" s="86"/>
      <c r="C4271" s="35"/>
      <c r="D4271" s="35"/>
      <c r="E4271" s="35"/>
      <c r="F4271" s="35"/>
      <c r="G4271" s="35"/>
      <c r="H4271" s="35"/>
      <c r="I4271" s="35"/>
      <c r="J4271" s="35"/>
      <c r="K4271" s="35"/>
      <c r="L4271" s="35"/>
      <c r="M4271" s="35"/>
      <c r="N4271" s="35"/>
      <c r="O4271" s="35"/>
      <c r="P4271" s="35"/>
      <c r="Q4271" s="35"/>
      <c r="R4271" s="35"/>
      <c r="S4271" s="35"/>
      <c r="T4271" s="17">
        <f t="shared" si="9533"/>
        <v>50287</v>
      </c>
      <c r="U4271" s="216">
        <f t="shared" si="9527"/>
        <v>5</v>
      </c>
      <c r="V4271" s="216">
        <f t="shared" si="9533"/>
        <v>4266</v>
      </c>
      <c r="W4271" s="16">
        <f t="shared" si="9539"/>
        <v>11.687671232876712</v>
      </c>
      <c r="X4271" s="16" t="e">
        <f>IF(Template!$F$7="Linear interpolation",LinInterp($I$5:$I$22,$G$5:$G$22,W4271),CubicSpline($I$5:$I$22,$G$5:$G$22,W4271))</f>
        <v>#VALUE!</v>
      </c>
      <c r="Y4271" s="221" t="e">
        <f t="shared" si="9528"/>
        <v>#VALUE!</v>
      </c>
      <c r="Z4271" s="221" t="e">
        <f>Y4271/PRODUCT($AA$6:AA4270)</f>
        <v>#VALUE!</v>
      </c>
      <c r="AA4271" s="16" t="e">
        <f t="shared" si="9534"/>
        <v>#VALUE!</v>
      </c>
      <c r="AB4271" s="10" t="e">
        <f t="shared" si="9535"/>
        <v>#VALUE!</v>
      </c>
      <c r="AC4271" s="90">
        <f t="shared" si="9506"/>
        <v>4271</v>
      </c>
      <c r="AD4271" s="17">
        <f t="shared" si="9544"/>
        <v>50264</v>
      </c>
      <c r="AE4271" s="16" t="e">
        <f t="shared" si="9529"/>
        <v>#VALUE!</v>
      </c>
      <c r="AF4271" s="10">
        <f ca="1">IFERROR(AVERAGE(INDIRECT("AE"&amp;AC4271-Template!$F$10+1):INDIRECT("AE"&amp;AC4271)),0)</f>
        <v>0</v>
      </c>
      <c r="AG4271" s="35"/>
      <c r="AH4271" s="86"/>
      <c r="AI4271" s="35"/>
      <c r="AJ4271" s="35"/>
      <c r="AK4271" s="35"/>
      <c r="AL4271" s="35"/>
      <c r="AM4271" s="35"/>
      <c r="AN4271" s="35"/>
      <c r="AO4271" s="35"/>
      <c r="AP4271" s="35"/>
      <c r="AQ4271" s="35"/>
      <c r="AR4271" s="35"/>
      <c r="AS4271" s="35"/>
      <c r="AT4271" s="35"/>
      <c r="AU4271" s="35"/>
      <c r="AV4271" s="35"/>
      <c r="AW4271" s="35"/>
      <c r="AX4271" s="35"/>
      <c r="AY4271" s="35"/>
      <c r="AZ4271" s="17">
        <f t="shared" ref="AZ4271" si="9623">AZ4270+1</f>
        <v>50287</v>
      </c>
      <c r="BA4271" s="216">
        <f t="shared" si="9552"/>
        <v>5</v>
      </c>
      <c r="BB4271" s="216">
        <f t="shared" ref="BB4271" si="9624">BB4270+1</f>
        <v>4266</v>
      </c>
      <c r="BC4271" s="16">
        <f t="shared" si="9554"/>
        <v>11.687671232876712</v>
      </c>
      <c r="BD4271" s="16">
        <f>IF(Template!$F$7="Linear interpolation",LinInterp($AO$5:$AO$18,$AM$5:$AM$18,BC4271),CubicSpline($AO$5:$AO$18,$AM$5:$AM$18,BC4271))</f>
        <v>14.149321165733959</v>
      </c>
      <c r="BE4271" s="221">
        <f t="shared" si="9489"/>
        <v>4.6960144248490048</v>
      </c>
      <c r="BF4271" s="221">
        <f>BE4271/PRODUCT($BG$6:BG4270)</f>
        <v>1.0003621737055153</v>
      </c>
      <c r="BG4271" s="16">
        <f t="shared" si="9555"/>
        <v>1.0003621737055153</v>
      </c>
      <c r="BH4271" s="10">
        <f t="shared" si="9556"/>
        <v>13.219340251307665</v>
      </c>
      <c r="BI4271" s="90"/>
      <c r="BJ4271" s="17">
        <f t="shared" si="9538"/>
        <v>50264</v>
      </c>
      <c r="BK4271" s="16">
        <f t="shared" si="9532"/>
        <v>13.220904448992709</v>
      </c>
      <c r="BL4271" s="10">
        <f ca="1">IFERROR(AVERAGE(INDIRECT("BK"&amp;AC4271-Template!$F$10+1):INDIRECT("BK"&amp;AC4271)),0)</f>
        <v>13.221846727514142</v>
      </c>
      <c r="BM4271" s="35"/>
      <c r="BN4271" s="86"/>
      <c r="BO4271" s="35"/>
      <c r="BP4271" s="35"/>
      <c r="BQ4271" s="35"/>
      <c r="BR4271" s="35"/>
      <c r="BS4271" s="35"/>
      <c r="BT4271" s="35"/>
      <c r="BU4271" s="35"/>
      <c r="BV4271" s="35"/>
      <c r="BW4271" s="35"/>
      <c r="BX4271" s="35"/>
      <c r="BY4271" s="35"/>
      <c r="BZ4271" s="35"/>
      <c r="CA4271" s="35"/>
      <c r="CB4271" s="35"/>
      <c r="CC4271" s="35"/>
      <c r="CD4271" s="35"/>
      <c r="CE4271" s="35"/>
      <c r="CF4271" s="35"/>
      <c r="CG4271" s="35"/>
      <c r="CH4271" s="35"/>
    </row>
    <row r="4272" spans="1:86" ht="15.6" x14ac:dyDescent="0.3">
      <c r="A4272" s="35"/>
      <c r="B4272" s="86"/>
      <c r="C4272" s="35"/>
      <c r="D4272" s="35"/>
      <c r="E4272" s="35"/>
      <c r="F4272" s="35"/>
      <c r="G4272" s="35"/>
      <c r="H4272" s="35"/>
      <c r="I4272" s="35"/>
      <c r="J4272" s="35"/>
      <c r="K4272" s="35"/>
      <c r="L4272" s="35"/>
      <c r="M4272" s="35"/>
      <c r="N4272" s="35"/>
      <c r="O4272" s="35"/>
      <c r="P4272" s="35"/>
      <c r="Q4272" s="35"/>
      <c r="R4272" s="35"/>
      <c r="S4272" s="35"/>
      <c r="T4272" s="17">
        <f t="shared" si="9533"/>
        <v>50288</v>
      </c>
      <c r="U4272" s="216">
        <f t="shared" si="9527"/>
        <v>6</v>
      </c>
      <c r="V4272" s="216">
        <f t="shared" si="9533"/>
        <v>4267</v>
      </c>
      <c r="W4272" s="16">
        <f t="shared" si="9539"/>
        <v>11.69041095890411</v>
      </c>
      <c r="X4272" s="16" t="e">
        <f>IF(Template!$F$7="Linear interpolation",LinInterp($I$5:$I$22,$G$5:$G$22,W4272),CubicSpline($I$5:$I$22,$G$5:$G$22,W4272))</f>
        <v>#VALUE!</v>
      </c>
      <c r="Y4272" s="221" t="e">
        <f t="shared" si="9528"/>
        <v>#VALUE!</v>
      </c>
      <c r="Z4272" s="221" t="e">
        <f>Y4272/PRODUCT($AA$6:AA4271)</f>
        <v>#VALUE!</v>
      </c>
      <c r="AA4272" s="16" t="e">
        <f t="shared" si="9534"/>
        <v>#VALUE!</v>
      </c>
      <c r="AB4272" s="10" t="e">
        <f t="shared" si="9535"/>
        <v>#VALUE!</v>
      </c>
      <c r="AC4272" s="90">
        <f t="shared" si="9506"/>
        <v>4272</v>
      </c>
      <c r="AD4272" s="17">
        <f t="shared" si="9544"/>
        <v>50265</v>
      </c>
      <c r="AE4272" s="16" t="e">
        <f t="shared" si="9529"/>
        <v>#VALUE!</v>
      </c>
      <c r="AF4272" s="10">
        <f ca="1">IFERROR(AVERAGE(INDIRECT("AE"&amp;AC4272-Template!$F$10+1):INDIRECT("AE"&amp;AC4272)),0)</f>
        <v>0</v>
      </c>
      <c r="AG4272" s="35"/>
      <c r="AH4272" s="86"/>
      <c r="AI4272" s="35"/>
      <c r="AJ4272" s="35"/>
      <c r="AK4272" s="35"/>
      <c r="AL4272" s="35"/>
      <c r="AM4272" s="35"/>
      <c r="AN4272" s="35"/>
      <c r="AO4272" s="35"/>
      <c r="AP4272" s="35"/>
      <c r="AQ4272" s="35"/>
      <c r="AR4272" s="35"/>
      <c r="AS4272" s="35"/>
      <c r="AT4272" s="35"/>
      <c r="AU4272" s="35"/>
      <c r="AV4272" s="35"/>
      <c r="AW4272" s="35"/>
      <c r="AX4272" s="35"/>
      <c r="AY4272" s="35"/>
      <c r="AZ4272" s="17">
        <f t="shared" ref="AZ4272" si="9625">AZ4271+1</f>
        <v>50288</v>
      </c>
      <c r="BA4272" s="216">
        <f t="shared" si="9552"/>
        <v>6</v>
      </c>
      <c r="BB4272" s="216">
        <f t="shared" ref="BB4272" si="9626">BB4271+1</f>
        <v>4267</v>
      </c>
      <c r="BC4272" s="16">
        <f t="shared" si="9554"/>
        <v>11.69041095890411</v>
      </c>
      <c r="BD4272" s="16">
        <f>IF(Template!$F$7="Linear interpolation",LinInterp($AO$5:$AO$18,$AM$5:$AM$18,BC4272),CubicSpline($AO$5:$AO$18,$AM$5:$AM$18,BC4272))</f>
        <v>14.149316658954193</v>
      </c>
      <c r="BE4272" s="221">
        <f t="shared" si="9489"/>
        <v>4.6977151888235582</v>
      </c>
      <c r="BF4272" s="221">
        <f>BE4272/PRODUCT($BG$6:BG4271)</f>
        <v>1.0003621717952045</v>
      </c>
      <c r="BG4272" s="16">
        <f t="shared" si="9555"/>
        <v>1.0003621737055153</v>
      </c>
      <c r="BH4272" s="10">
        <f t="shared" si="9556"/>
        <v>13.219340251307665</v>
      </c>
      <c r="BI4272" s="90"/>
      <c r="BJ4272" s="17">
        <f t="shared" si="9538"/>
        <v>50265</v>
      </c>
      <c r="BK4272" s="16">
        <f t="shared" si="9532"/>
        <v>13.220838007154455</v>
      </c>
      <c r="BL4272" s="10">
        <f ca="1">IFERROR(AVERAGE(INDIRECT("BK"&amp;AC4272-Template!$F$10+1):INDIRECT("BK"&amp;AC4272)),0)</f>
        <v>13.221782327167135</v>
      </c>
      <c r="BM4272" s="35"/>
      <c r="BN4272" s="86"/>
      <c r="BO4272" s="35"/>
      <c r="BP4272" s="35"/>
      <c r="BQ4272" s="35"/>
      <c r="BR4272" s="35"/>
      <c r="BS4272" s="35"/>
      <c r="BT4272" s="35"/>
      <c r="BU4272" s="35"/>
      <c r="BV4272" s="35"/>
      <c r="BW4272" s="35"/>
      <c r="BX4272" s="35"/>
      <c r="BY4272" s="35"/>
      <c r="BZ4272" s="35"/>
      <c r="CA4272" s="35"/>
      <c r="CB4272" s="35"/>
      <c r="CC4272" s="35"/>
      <c r="CD4272" s="35"/>
      <c r="CE4272" s="35"/>
      <c r="CF4272" s="35"/>
      <c r="CG4272" s="35"/>
      <c r="CH4272" s="35"/>
    </row>
    <row r="4273" spans="1:86" ht="15.6" x14ac:dyDescent="0.3">
      <c r="A4273" s="35"/>
      <c r="B4273" s="86"/>
      <c r="C4273" s="35"/>
      <c r="D4273" s="35"/>
      <c r="E4273" s="35"/>
      <c r="F4273" s="35"/>
      <c r="G4273" s="35"/>
      <c r="H4273" s="35"/>
      <c r="I4273" s="35"/>
      <c r="J4273" s="35"/>
      <c r="K4273" s="35"/>
      <c r="L4273" s="35"/>
      <c r="M4273" s="35"/>
      <c r="N4273" s="35"/>
      <c r="O4273" s="35"/>
      <c r="P4273" s="35"/>
      <c r="Q4273" s="35"/>
      <c r="R4273" s="35"/>
      <c r="S4273" s="35"/>
      <c r="T4273" s="17">
        <f t="shared" si="9533"/>
        <v>50289</v>
      </c>
      <c r="U4273" s="216">
        <f t="shared" si="9527"/>
        <v>7</v>
      </c>
      <c r="V4273" s="216">
        <f t="shared" si="9533"/>
        <v>4268</v>
      </c>
      <c r="W4273" s="16">
        <f t="shared" si="9539"/>
        <v>11.693150684931506</v>
      </c>
      <c r="X4273" s="16" t="e">
        <f>IF(Template!$F$7="Linear interpolation",LinInterp($I$5:$I$22,$G$5:$G$22,W4273),CubicSpline($I$5:$I$22,$G$5:$G$22,W4273))</f>
        <v>#VALUE!</v>
      </c>
      <c r="Y4273" s="221" t="e">
        <f t="shared" si="9528"/>
        <v>#VALUE!</v>
      </c>
      <c r="Z4273" s="221" t="e">
        <f>Y4273/PRODUCT($AA$6:AA4272)</f>
        <v>#VALUE!</v>
      </c>
      <c r="AA4273" s="16" t="e">
        <f t="shared" si="9534"/>
        <v>#VALUE!</v>
      </c>
      <c r="AB4273" s="10" t="e">
        <f t="shared" si="9535"/>
        <v>#VALUE!</v>
      </c>
      <c r="AC4273" s="90">
        <f t="shared" si="9506"/>
        <v>4273</v>
      </c>
      <c r="AD4273" s="17">
        <f t="shared" si="9544"/>
        <v>50266</v>
      </c>
      <c r="AE4273" s="16" t="e">
        <f t="shared" si="9529"/>
        <v>#VALUE!</v>
      </c>
      <c r="AF4273" s="10">
        <f ca="1">IFERROR(AVERAGE(INDIRECT("AE"&amp;AC4273-Template!$F$10+1):INDIRECT("AE"&amp;AC4273)),0)</f>
        <v>0</v>
      </c>
      <c r="AG4273" s="35"/>
      <c r="AH4273" s="86"/>
      <c r="AI4273" s="35"/>
      <c r="AJ4273" s="35"/>
      <c r="AK4273" s="35"/>
      <c r="AL4273" s="35"/>
      <c r="AM4273" s="35"/>
      <c r="AN4273" s="35"/>
      <c r="AO4273" s="35"/>
      <c r="AP4273" s="35"/>
      <c r="AQ4273" s="35"/>
      <c r="AR4273" s="35"/>
      <c r="AS4273" s="35"/>
      <c r="AT4273" s="35"/>
      <c r="AU4273" s="35"/>
      <c r="AV4273" s="35"/>
      <c r="AW4273" s="35"/>
      <c r="AX4273" s="35"/>
      <c r="AY4273" s="35"/>
      <c r="AZ4273" s="17">
        <f t="shared" ref="AZ4273" si="9627">AZ4272+1</f>
        <v>50289</v>
      </c>
      <c r="BA4273" s="216">
        <f t="shared" si="9552"/>
        <v>7</v>
      </c>
      <c r="BB4273" s="216">
        <f t="shared" ref="BB4273" si="9628">BB4272+1</f>
        <v>4268</v>
      </c>
      <c r="BC4273" s="16">
        <f t="shared" si="9554"/>
        <v>11.693150684931506</v>
      </c>
      <c r="BD4273" s="16">
        <f>IF(Template!$F$7="Linear interpolation",LinInterp($AO$5:$AO$18,$AM$5:$AM$18,BC4273),CubicSpline($AO$5:$AO$18,$AM$5:$AM$18,BC4273))</f>
        <v>14.149312135606174</v>
      </c>
      <c r="BE4273" s="221">
        <f t="shared" si="9489"/>
        <v>4.6994165597742326</v>
      </c>
      <c r="BF4273" s="221">
        <f>BE4273/PRODUCT($BG$6:BG4272)</f>
        <v>1.0003621679706394</v>
      </c>
      <c r="BG4273" s="16">
        <f t="shared" si="9555"/>
        <v>1.0003621737055153</v>
      </c>
      <c r="BH4273" s="10">
        <f t="shared" si="9556"/>
        <v>13.219340251307665</v>
      </c>
      <c r="BI4273" s="90"/>
      <c r="BJ4273" s="17">
        <f t="shared" si="9538"/>
        <v>50266</v>
      </c>
      <c r="BK4273" s="16">
        <f t="shared" si="9532"/>
        <v>13.220771423477107</v>
      </c>
      <c r="BL4273" s="10">
        <f ca="1">IFERROR(AVERAGE(INDIRECT("BK"&amp;AC4273-Template!$F$10+1):INDIRECT("BK"&amp;AC4273)),0)</f>
        <v>13.221717786417445</v>
      </c>
      <c r="BM4273" s="35"/>
      <c r="BN4273" s="86"/>
      <c r="BO4273" s="35"/>
      <c r="BP4273" s="35"/>
      <c r="BQ4273" s="35"/>
      <c r="BR4273" s="35"/>
      <c r="BS4273" s="35"/>
      <c r="BT4273" s="35"/>
      <c r="BU4273" s="35"/>
      <c r="BV4273" s="35"/>
      <c r="BW4273" s="35"/>
      <c r="BX4273" s="35"/>
      <c r="BY4273" s="35"/>
      <c r="BZ4273" s="35"/>
      <c r="CA4273" s="35"/>
      <c r="CB4273" s="35"/>
      <c r="CC4273" s="35"/>
      <c r="CD4273" s="35"/>
      <c r="CE4273" s="35"/>
      <c r="CF4273" s="35"/>
      <c r="CG4273" s="35"/>
      <c r="CH4273" s="35"/>
    </row>
    <row r="4274" spans="1:86" ht="15.6" x14ac:dyDescent="0.3">
      <c r="A4274" s="35"/>
      <c r="B4274" s="86"/>
      <c r="C4274" s="35"/>
      <c r="D4274" s="35"/>
      <c r="E4274" s="35"/>
      <c r="F4274" s="35"/>
      <c r="G4274" s="35"/>
      <c r="H4274" s="35"/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T4274" s="17">
        <f t="shared" si="9533"/>
        <v>50290</v>
      </c>
      <c r="U4274" s="216">
        <f t="shared" si="9527"/>
        <v>1</v>
      </c>
      <c r="V4274" s="216">
        <f t="shared" si="9533"/>
        <v>4269</v>
      </c>
      <c r="W4274" s="16">
        <f t="shared" si="9539"/>
        <v>11.695890410958905</v>
      </c>
      <c r="X4274" s="16" t="e">
        <f>IF(Template!$F$7="Linear interpolation",LinInterp($I$5:$I$22,$G$5:$G$22,W4274),CubicSpline($I$5:$I$22,$G$5:$G$22,W4274))</f>
        <v>#VALUE!</v>
      </c>
      <c r="Y4274" s="221" t="e">
        <f t="shared" si="9528"/>
        <v>#VALUE!</v>
      </c>
      <c r="Z4274" s="221" t="e">
        <f>Y4274/PRODUCT($AA$6:AA4273)</f>
        <v>#VALUE!</v>
      </c>
      <c r="AA4274" s="16" t="e">
        <f t="shared" si="9534"/>
        <v>#VALUE!</v>
      </c>
      <c r="AB4274" s="10" t="e">
        <f t="shared" si="9535"/>
        <v>#VALUE!</v>
      </c>
      <c r="AC4274" s="90">
        <f t="shared" si="9506"/>
        <v>4274</v>
      </c>
      <c r="AD4274" s="17">
        <f t="shared" si="9544"/>
        <v>50267</v>
      </c>
      <c r="AE4274" s="16" t="e">
        <f t="shared" si="9529"/>
        <v>#VALUE!</v>
      </c>
      <c r="AF4274" s="10">
        <f ca="1">IFERROR(AVERAGE(INDIRECT("AE"&amp;AC4274-Template!$F$10+1):INDIRECT("AE"&amp;AC4274)),0)</f>
        <v>0</v>
      </c>
      <c r="AG4274" s="35"/>
      <c r="AH4274" s="86"/>
      <c r="AI4274" s="35"/>
      <c r="AJ4274" s="35"/>
      <c r="AK4274" s="35"/>
      <c r="AL4274" s="35"/>
      <c r="AM4274" s="35"/>
      <c r="AN4274" s="35"/>
      <c r="AO4274" s="35"/>
      <c r="AP4274" s="35"/>
      <c r="AQ4274" s="35"/>
      <c r="AR4274" s="35"/>
      <c r="AS4274" s="35"/>
      <c r="AT4274" s="35"/>
      <c r="AU4274" s="35"/>
      <c r="AV4274" s="35"/>
      <c r="AW4274" s="35"/>
      <c r="AX4274" s="35"/>
      <c r="AY4274" s="35"/>
      <c r="AZ4274" s="17">
        <f t="shared" ref="AZ4274" si="9629">AZ4273+1</f>
        <v>50290</v>
      </c>
      <c r="BA4274" s="216">
        <f t="shared" si="9552"/>
        <v>1</v>
      </c>
      <c r="BB4274" s="216">
        <f t="shared" ref="BB4274" si="9630">BB4273+1</f>
        <v>4269</v>
      </c>
      <c r="BC4274" s="16">
        <f t="shared" si="9554"/>
        <v>11.695890410958905</v>
      </c>
      <c r="BD4274" s="16">
        <f>IF(Template!$F$7="Linear interpolation",LinInterp($AO$5:$AO$18,$AM$5:$AM$18,BC4274),CubicSpline($AO$5:$AO$18,$AM$5:$AM$18,BC4274))</f>
        <v>14.14930759566305</v>
      </c>
      <c r="BE4274" s="221">
        <f t="shared" si="9489"/>
        <v>4.7011185378957867</v>
      </c>
      <c r="BF4274" s="221">
        <f>BE4274/PRODUCT($BG$6:BG4273)</f>
        <v>1.0003621622278716</v>
      </c>
      <c r="BG4274" s="16">
        <f t="shared" si="9555"/>
        <v>1.0003621622278716</v>
      </c>
      <c r="BH4274" s="10">
        <f t="shared" si="9556"/>
        <v>13.218921317311727</v>
      </c>
      <c r="BI4274" s="90"/>
      <c r="BJ4274" s="17">
        <f t="shared" si="9538"/>
        <v>50267</v>
      </c>
      <c r="BK4274" s="16">
        <f t="shared" si="9532"/>
        <v>13.220771423477107</v>
      </c>
      <c r="BL4274" s="10">
        <f ca="1">IFERROR(AVERAGE(INDIRECT("BK"&amp;AC4274-Template!$F$10+1):INDIRECT("BK"&amp;AC4274)),0)</f>
        <v>13.221655329355476</v>
      </c>
      <c r="BM4274" s="35"/>
      <c r="BN4274" s="86"/>
      <c r="BO4274" s="35"/>
      <c r="BP4274" s="35"/>
      <c r="BQ4274" s="35"/>
      <c r="BR4274" s="35"/>
      <c r="BS4274" s="35"/>
      <c r="BT4274" s="35"/>
      <c r="BU4274" s="35"/>
      <c r="BV4274" s="35"/>
      <c r="BW4274" s="35"/>
      <c r="BX4274" s="35"/>
      <c r="BY4274" s="35"/>
      <c r="BZ4274" s="35"/>
      <c r="CA4274" s="35"/>
      <c r="CB4274" s="35"/>
      <c r="CC4274" s="35"/>
      <c r="CD4274" s="35"/>
      <c r="CE4274" s="35"/>
      <c r="CF4274" s="35"/>
      <c r="CG4274" s="35"/>
      <c r="CH4274" s="35"/>
    </row>
    <row r="4275" spans="1:86" ht="15.6" x14ac:dyDescent="0.3">
      <c r="A4275" s="35"/>
      <c r="B4275" s="86"/>
      <c r="C4275" s="35"/>
      <c r="D4275" s="35"/>
      <c r="E4275" s="35"/>
      <c r="F4275" s="35"/>
      <c r="G4275" s="35"/>
      <c r="H4275" s="35"/>
      <c r="I4275" s="35"/>
      <c r="J4275" s="35"/>
      <c r="K4275" s="35"/>
      <c r="L4275" s="35"/>
      <c r="M4275" s="35"/>
      <c r="N4275" s="35"/>
      <c r="O4275" s="35"/>
      <c r="P4275" s="35"/>
      <c r="Q4275" s="35"/>
      <c r="R4275" s="35"/>
      <c r="S4275" s="35"/>
      <c r="T4275" s="17">
        <f t="shared" si="9533"/>
        <v>50291</v>
      </c>
      <c r="U4275" s="216">
        <f t="shared" si="9527"/>
        <v>2</v>
      </c>
      <c r="V4275" s="216">
        <f t="shared" si="9533"/>
        <v>4270</v>
      </c>
      <c r="W4275" s="16">
        <f t="shared" si="9539"/>
        <v>11.698630136986301</v>
      </c>
      <c r="X4275" s="16" t="e">
        <f>IF(Template!$F$7="Linear interpolation",LinInterp($I$5:$I$22,$G$5:$G$22,W4275),CubicSpline($I$5:$I$22,$G$5:$G$22,W4275))</f>
        <v>#VALUE!</v>
      </c>
      <c r="Y4275" s="221" t="e">
        <f t="shared" si="9528"/>
        <v>#VALUE!</v>
      </c>
      <c r="Z4275" s="221" t="e">
        <f>Y4275/PRODUCT($AA$6:AA4274)</f>
        <v>#VALUE!</v>
      </c>
      <c r="AA4275" s="16" t="e">
        <f t="shared" si="9534"/>
        <v>#VALUE!</v>
      </c>
      <c r="AB4275" s="10" t="e">
        <f t="shared" si="9535"/>
        <v>#VALUE!</v>
      </c>
      <c r="AC4275" s="90">
        <f t="shared" si="9506"/>
        <v>4275</v>
      </c>
      <c r="AD4275" s="17">
        <f t="shared" si="9544"/>
        <v>50268</v>
      </c>
      <c r="AE4275" s="16" t="e">
        <f t="shared" si="9529"/>
        <v>#VALUE!</v>
      </c>
      <c r="AF4275" s="10">
        <f ca="1">IFERROR(AVERAGE(INDIRECT("AE"&amp;AC4275-Template!$F$10+1):INDIRECT("AE"&amp;AC4275)),0)</f>
        <v>0</v>
      </c>
      <c r="AG4275" s="35"/>
      <c r="AH4275" s="86"/>
      <c r="AI4275" s="35"/>
      <c r="AJ4275" s="35"/>
      <c r="AK4275" s="35"/>
      <c r="AL4275" s="35"/>
      <c r="AM4275" s="35"/>
      <c r="AN4275" s="35"/>
      <c r="AO4275" s="35"/>
      <c r="AP4275" s="35"/>
      <c r="AQ4275" s="35"/>
      <c r="AR4275" s="35"/>
      <c r="AS4275" s="35"/>
      <c r="AT4275" s="35"/>
      <c r="AU4275" s="35"/>
      <c r="AV4275" s="35"/>
      <c r="AW4275" s="35"/>
      <c r="AX4275" s="35"/>
      <c r="AY4275" s="35"/>
      <c r="AZ4275" s="17">
        <f t="shared" ref="AZ4275" si="9631">AZ4274+1</f>
        <v>50291</v>
      </c>
      <c r="BA4275" s="216">
        <f t="shared" si="9552"/>
        <v>2</v>
      </c>
      <c r="BB4275" s="216">
        <f t="shared" ref="BB4275" si="9632">BB4274+1</f>
        <v>4270</v>
      </c>
      <c r="BC4275" s="16">
        <f t="shared" si="9554"/>
        <v>11.698630136986301</v>
      </c>
      <c r="BD4275" s="16">
        <f>IF(Template!$F$7="Linear interpolation",LinInterp($AO$5:$AO$18,$AM$5:$AM$18,BC4275),CubicSpline($AO$5:$AO$18,$AM$5:$AM$18,BC4275))</f>
        <v>14.149303039097965</v>
      </c>
      <c r="BE4275" s="221">
        <f t="shared" ref="BE4275:BE4338" si="9633">(1+(BD4275/100))^BC4275</f>
        <v>4.7028211233830381</v>
      </c>
      <c r="BF4275" s="221">
        <f>BE4275/PRODUCT($BG$6:BG4274)</f>
        <v>1.0003621660405979</v>
      </c>
      <c r="BG4275" s="16">
        <f t="shared" si="9555"/>
        <v>1.0003621660405979</v>
      </c>
      <c r="BH4275" s="10">
        <f t="shared" si="9556"/>
        <v>13.219060481823753</v>
      </c>
      <c r="BI4275" s="90"/>
      <c r="BJ4275" s="17">
        <f t="shared" si="9538"/>
        <v>50268</v>
      </c>
      <c r="BK4275" s="16">
        <f t="shared" si="9532"/>
        <v>13.220771423477107</v>
      </c>
      <c r="BL4275" s="10">
        <f ca="1">IFERROR(AVERAGE(INDIRECT("BK"&amp;AC4275-Template!$F$10+1):INDIRECT("BK"&amp;AC4275)),0)</f>
        <v>13.22159496061437</v>
      </c>
      <c r="BM4275" s="35"/>
      <c r="BN4275" s="86"/>
      <c r="BO4275" s="35"/>
      <c r="BP4275" s="35"/>
      <c r="BQ4275" s="35"/>
      <c r="BR4275" s="35"/>
      <c r="BS4275" s="35"/>
      <c r="BT4275" s="35"/>
      <c r="BU4275" s="35"/>
      <c r="BV4275" s="35"/>
      <c r="BW4275" s="35"/>
      <c r="BX4275" s="35"/>
      <c r="BY4275" s="35"/>
      <c r="BZ4275" s="35"/>
      <c r="CA4275" s="35"/>
      <c r="CB4275" s="35"/>
      <c r="CC4275" s="35"/>
      <c r="CD4275" s="35"/>
      <c r="CE4275" s="35"/>
      <c r="CF4275" s="35"/>
      <c r="CG4275" s="35"/>
      <c r="CH4275" s="35"/>
    </row>
    <row r="4276" spans="1:86" ht="15.6" x14ac:dyDescent="0.3">
      <c r="A4276" s="35"/>
      <c r="B4276" s="86"/>
      <c r="C4276" s="35"/>
      <c r="D4276" s="35"/>
      <c r="E4276" s="35"/>
      <c r="F4276" s="35"/>
      <c r="G4276" s="35"/>
      <c r="H4276" s="35"/>
      <c r="I4276" s="35"/>
      <c r="J4276" s="35"/>
      <c r="K4276" s="35"/>
      <c r="L4276" s="35"/>
      <c r="M4276" s="35"/>
      <c r="N4276" s="35"/>
      <c r="O4276" s="35"/>
      <c r="P4276" s="35"/>
      <c r="Q4276" s="35"/>
      <c r="R4276" s="35"/>
      <c r="S4276" s="35"/>
      <c r="T4276" s="17">
        <f t="shared" si="9533"/>
        <v>50292</v>
      </c>
      <c r="U4276" s="216">
        <f t="shared" si="9527"/>
        <v>3</v>
      </c>
      <c r="V4276" s="216">
        <f t="shared" si="9533"/>
        <v>4271</v>
      </c>
      <c r="W4276" s="16">
        <f t="shared" si="9539"/>
        <v>11.701369863013699</v>
      </c>
      <c r="X4276" s="16" t="e">
        <f>IF(Template!$F$7="Linear interpolation",LinInterp($I$5:$I$22,$G$5:$G$22,W4276),CubicSpline($I$5:$I$22,$G$5:$G$22,W4276))</f>
        <v>#VALUE!</v>
      </c>
      <c r="Y4276" s="221" t="e">
        <f t="shared" si="9528"/>
        <v>#VALUE!</v>
      </c>
      <c r="Z4276" s="221" t="e">
        <f>Y4276/PRODUCT($AA$6:AA4275)</f>
        <v>#VALUE!</v>
      </c>
      <c r="AA4276" s="16" t="e">
        <f t="shared" si="9534"/>
        <v>#VALUE!</v>
      </c>
      <c r="AB4276" s="10" t="e">
        <f t="shared" si="9535"/>
        <v>#VALUE!</v>
      </c>
      <c r="AC4276" s="90">
        <f t="shared" si="9506"/>
        <v>4276</v>
      </c>
      <c r="AD4276" s="17">
        <f t="shared" si="9544"/>
        <v>50269</v>
      </c>
      <c r="AE4276" s="16" t="e">
        <f t="shared" si="9529"/>
        <v>#VALUE!</v>
      </c>
      <c r="AF4276" s="10">
        <f ca="1">IFERROR(AVERAGE(INDIRECT("AE"&amp;AC4276-Template!$F$10+1):INDIRECT("AE"&amp;AC4276)),0)</f>
        <v>0</v>
      </c>
      <c r="AG4276" s="35"/>
      <c r="AH4276" s="86"/>
      <c r="AI4276" s="35"/>
      <c r="AJ4276" s="35"/>
      <c r="AK4276" s="35"/>
      <c r="AL4276" s="35"/>
      <c r="AM4276" s="35"/>
      <c r="AN4276" s="35"/>
      <c r="AO4276" s="35"/>
      <c r="AP4276" s="35"/>
      <c r="AQ4276" s="35"/>
      <c r="AR4276" s="35"/>
      <c r="AS4276" s="35"/>
      <c r="AT4276" s="35"/>
      <c r="AU4276" s="35"/>
      <c r="AV4276" s="35"/>
      <c r="AW4276" s="35"/>
      <c r="AX4276" s="35"/>
      <c r="AY4276" s="35"/>
      <c r="AZ4276" s="17">
        <f t="shared" ref="AZ4276" si="9634">AZ4275+1</f>
        <v>50292</v>
      </c>
      <c r="BA4276" s="216">
        <f t="shared" si="9552"/>
        <v>3</v>
      </c>
      <c r="BB4276" s="216">
        <f t="shared" ref="BB4276" si="9635">BB4275+1</f>
        <v>4271</v>
      </c>
      <c r="BC4276" s="16">
        <f t="shared" si="9554"/>
        <v>11.701369863013699</v>
      </c>
      <c r="BD4276" s="16">
        <f>IF(Template!$F$7="Linear interpolation",LinInterp($AO$5:$AO$18,$AM$5:$AM$18,BC4276),CubicSpline($AO$5:$AO$18,$AM$5:$AM$18,BC4276))</f>
        <v>14.149298465884069</v>
      </c>
      <c r="BE4276" s="221">
        <f t="shared" si="9633"/>
        <v>4.704524316430823</v>
      </c>
      <c r="BF4276" s="221">
        <f>BE4276/PRODUCT($BG$6:BG4275)</f>
        <v>1.0003621641144964</v>
      </c>
      <c r="BG4276" s="16">
        <f t="shared" si="9555"/>
        <v>1.0003621641144964</v>
      </c>
      <c r="BH4276" s="10">
        <f t="shared" si="9556"/>
        <v>13.218990179118983</v>
      </c>
      <c r="BI4276" s="90"/>
      <c r="BJ4276" s="17">
        <f t="shared" si="9538"/>
        <v>50269</v>
      </c>
      <c r="BK4276" s="16">
        <f t="shared" si="9532"/>
        <v>13.220370502406098</v>
      </c>
      <c r="BL4276" s="10">
        <f ca="1">IFERROR(AVERAGE(INDIRECT("BK"&amp;AC4276-Template!$F$10+1):INDIRECT("BK"&amp;AC4276)),0)</f>
        <v>13.22152122783757</v>
      </c>
      <c r="BM4276" s="35"/>
      <c r="BN4276" s="86"/>
      <c r="BO4276" s="35"/>
      <c r="BP4276" s="35"/>
      <c r="BQ4276" s="35"/>
      <c r="BR4276" s="35"/>
      <c r="BS4276" s="35"/>
      <c r="BT4276" s="35"/>
      <c r="BU4276" s="35"/>
      <c r="BV4276" s="35"/>
      <c r="BW4276" s="35"/>
      <c r="BX4276" s="35"/>
      <c r="BY4276" s="35"/>
      <c r="BZ4276" s="35"/>
      <c r="CA4276" s="35"/>
      <c r="CB4276" s="35"/>
      <c r="CC4276" s="35"/>
      <c r="CD4276" s="35"/>
      <c r="CE4276" s="35"/>
      <c r="CF4276" s="35"/>
      <c r="CG4276" s="35"/>
      <c r="CH4276" s="35"/>
    </row>
    <row r="4277" spans="1:86" ht="15.6" x14ac:dyDescent="0.3">
      <c r="A4277" s="35"/>
      <c r="B4277" s="86"/>
      <c r="C4277" s="35"/>
      <c r="D4277" s="35"/>
      <c r="E4277" s="35"/>
      <c r="F4277" s="35"/>
      <c r="G4277" s="35"/>
      <c r="H4277" s="35"/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17">
        <f t="shared" si="9533"/>
        <v>50293</v>
      </c>
      <c r="U4277" s="216">
        <f t="shared" si="9527"/>
        <v>4</v>
      </c>
      <c r="V4277" s="216">
        <f t="shared" si="9533"/>
        <v>4272</v>
      </c>
      <c r="W4277" s="16">
        <f t="shared" si="9539"/>
        <v>11.704109589041096</v>
      </c>
      <c r="X4277" s="16" t="e">
        <f>IF(Template!$F$7="Linear interpolation",LinInterp($I$5:$I$22,$G$5:$G$22,W4277),CubicSpline($I$5:$I$22,$G$5:$G$22,W4277))</f>
        <v>#VALUE!</v>
      </c>
      <c r="Y4277" s="221" t="e">
        <f t="shared" si="9528"/>
        <v>#VALUE!</v>
      </c>
      <c r="Z4277" s="221" t="e">
        <f>Y4277/PRODUCT($AA$6:AA4276)</f>
        <v>#VALUE!</v>
      </c>
      <c r="AA4277" s="16" t="e">
        <f t="shared" si="9534"/>
        <v>#VALUE!</v>
      </c>
      <c r="AB4277" s="10" t="e">
        <f t="shared" si="9535"/>
        <v>#VALUE!</v>
      </c>
      <c r="AC4277" s="90">
        <f t="shared" si="9506"/>
        <v>4277</v>
      </c>
      <c r="AD4277" s="17">
        <f t="shared" si="9544"/>
        <v>50270</v>
      </c>
      <c r="AE4277" s="16" t="e">
        <f t="shared" si="9529"/>
        <v>#VALUE!</v>
      </c>
      <c r="AF4277" s="10">
        <f ca="1">IFERROR(AVERAGE(INDIRECT("AE"&amp;AC4277-Template!$F$10+1):INDIRECT("AE"&amp;AC4277)),0)</f>
        <v>0</v>
      </c>
      <c r="AG4277" s="35"/>
      <c r="AH4277" s="86"/>
      <c r="AI4277" s="35"/>
      <c r="AJ4277" s="35"/>
      <c r="AK4277" s="35"/>
      <c r="AL4277" s="35"/>
      <c r="AM4277" s="35"/>
      <c r="AN4277" s="35"/>
      <c r="AO4277" s="35"/>
      <c r="AP4277" s="35"/>
      <c r="AQ4277" s="35"/>
      <c r="AR4277" s="35"/>
      <c r="AS4277" s="35"/>
      <c r="AT4277" s="35"/>
      <c r="AU4277" s="35"/>
      <c r="AV4277" s="35"/>
      <c r="AW4277" s="35"/>
      <c r="AX4277" s="35"/>
      <c r="AY4277" s="35"/>
      <c r="AZ4277" s="17">
        <f t="shared" ref="AZ4277" si="9636">AZ4276+1</f>
        <v>50293</v>
      </c>
      <c r="BA4277" s="216">
        <f t="shared" si="9552"/>
        <v>4</v>
      </c>
      <c r="BB4277" s="216">
        <f t="shared" ref="BB4277" si="9637">BB4276+1</f>
        <v>4272</v>
      </c>
      <c r="BC4277" s="16">
        <f t="shared" si="9554"/>
        <v>11.704109589041096</v>
      </c>
      <c r="BD4277" s="16">
        <f>IF(Template!$F$7="Linear interpolation",LinInterp($AO$5:$AO$18,$AM$5:$AM$18,BC4277),CubicSpline($AO$5:$AO$18,$AM$5:$AM$18,BC4277))</f>
        <v>14.149293875994507</v>
      </c>
      <c r="BE4277" s="221">
        <f t="shared" si="9633"/>
        <v>4.7062281172340201</v>
      </c>
      <c r="BF4277" s="221">
        <f>BE4277/PRODUCT($BG$6:BG4276)</f>
        <v>1.0003621621844416</v>
      </c>
      <c r="BG4277" s="16">
        <f t="shared" si="9555"/>
        <v>1.0003621621844416</v>
      </c>
      <c r="BH4277" s="10">
        <f t="shared" si="9556"/>
        <v>13.218919732119417</v>
      </c>
      <c r="BI4277" s="90"/>
      <c r="BJ4277" s="17">
        <f t="shared" si="9538"/>
        <v>50270</v>
      </c>
      <c r="BK4277" s="16">
        <f t="shared" si="9532"/>
        <v>13.220503669274519</v>
      </c>
      <c r="BL4277" s="10">
        <f ca="1">IFERROR(AVERAGE(INDIRECT("BK"&amp;AC4277-Template!$F$10+1):INDIRECT("BK"&amp;AC4277)),0)</f>
        <v>13.221451933956379</v>
      </c>
      <c r="BM4277" s="35"/>
      <c r="BN4277" s="86"/>
      <c r="BO4277" s="35"/>
      <c r="BP4277" s="35"/>
      <c r="BQ4277" s="35"/>
      <c r="BR4277" s="35"/>
      <c r="BS4277" s="35"/>
      <c r="BT4277" s="35"/>
      <c r="BU4277" s="35"/>
      <c r="BV4277" s="35"/>
      <c r="BW4277" s="35"/>
      <c r="BX4277" s="35"/>
      <c r="BY4277" s="35"/>
      <c r="BZ4277" s="35"/>
      <c r="CA4277" s="35"/>
      <c r="CB4277" s="35"/>
      <c r="CC4277" s="35"/>
      <c r="CD4277" s="35"/>
      <c r="CE4277" s="35"/>
      <c r="CF4277" s="35"/>
      <c r="CG4277" s="35"/>
      <c r="CH4277" s="35"/>
    </row>
    <row r="4278" spans="1:86" ht="15.6" x14ac:dyDescent="0.3">
      <c r="A4278" s="35"/>
      <c r="B4278" s="86"/>
      <c r="C4278" s="35"/>
      <c r="D4278" s="35"/>
      <c r="E4278" s="35"/>
      <c r="F4278" s="35"/>
      <c r="G4278" s="35"/>
      <c r="H4278" s="35"/>
      <c r="I4278" s="35"/>
      <c r="J4278" s="35"/>
      <c r="K4278" s="35"/>
      <c r="L4278" s="35"/>
      <c r="M4278" s="35"/>
      <c r="N4278" s="35"/>
      <c r="O4278" s="35"/>
      <c r="P4278" s="35"/>
      <c r="Q4278" s="35"/>
      <c r="R4278" s="35"/>
      <c r="S4278" s="35"/>
      <c r="T4278" s="17">
        <f t="shared" si="9533"/>
        <v>50294</v>
      </c>
      <c r="U4278" s="216">
        <f t="shared" si="9527"/>
        <v>5</v>
      </c>
      <c r="V4278" s="216">
        <f t="shared" si="9533"/>
        <v>4273</v>
      </c>
      <c r="W4278" s="16">
        <f t="shared" si="9539"/>
        <v>11.706849315068494</v>
      </c>
      <c r="X4278" s="16" t="e">
        <f>IF(Template!$F$7="Linear interpolation",LinInterp($I$5:$I$22,$G$5:$G$22,W4278),CubicSpline($I$5:$I$22,$G$5:$G$22,W4278))</f>
        <v>#VALUE!</v>
      </c>
      <c r="Y4278" s="221" t="e">
        <f t="shared" si="9528"/>
        <v>#VALUE!</v>
      </c>
      <c r="Z4278" s="221" t="e">
        <f>Y4278/PRODUCT($AA$6:AA4277)</f>
        <v>#VALUE!</v>
      </c>
      <c r="AA4278" s="16" t="e">
        <f t="shared" si="9534"/>
        <v>#VALUE!</v>
      </c>
      <c r="AB4278" s="10" t="e">
        <f t="shared" si="9535"/>
        <v>#VALUE!</v>
      </c>
      <c r="AC4278" s="90">
        <f t="shared" si="9506"/>
        <v>4278</v>
      </c>
      <c r="AD4278" s="17">
        <f t="shared" si="9544"/>
        <v>50271</v>
      </c>
      <c r="AE4278" s="16" t="e">
        <f t="shared" si="9529"/>
        <v>#VALUE!</v>
      </c>
      <c r="AF4278" s="10">
        <f ca="1">IFERROR(AVERAGE(INDIRECT("AE"&amp;AC4278-Template!$F$10+1):INDIRECT("AE"&amp;AC4278)),0)</f>
        <v>0</v>
      </c>
      <c r="AG4278" s="35"/>
      <c r="AH4278" s="86"/>
      <c r="AI4278" s="35"/>
      <c r="AJ4278" s="35"/>
      <c r="AK4278" s="35"/>
      <c r="AL4278" s="35"/>
      <c r="AM4278" s="35"/>
      <c r="AN4278" s="35"/>
      <c r="AO4278" s="35"/>
      <c r="AP4278" s="35"/>
      <c r="AQ4278" s="35"/>
      <c r="AR4278" s="35"/>
      <c r="AS4278" s="35"/>
      <c r="AT4278" s="35"/>
      <c r="AU4278" s="35"/>
      <c r="AV4278" s="35"/>
      <c r="AW4278" s="35"/>
      <c r="AX4278" s="35"/>
      <c r="AY4278" s="35"/>
      <c r="AZ4278" s="17">
        <f t="shared" ref="AZ4278" si="9638">AZ4277+1</f>
        <v>50294</v>
      </c>
      <c r="BA4278" s="216">
        <f t="shared" si="9552"/>
        <v>5</v>
      </c>
      <c r="BB4278" s="216">
        <f t="shared" ref="BB4278" si="9639">BB4277+1</f>
        <v>4273</v>
      </c>
      <c r="BC4278" s="16">
        <f t="shared" si="9554"/>
        <v>11.706849315068494</v>
      </c>
      <c r="BD4278" s="16">
        <f>IF(Template!$F$7="Linear interpolation",LinInterp($AO$5:$AO$18,$AM$5:$AM$18,BC4278),CubicSpline($AO$5:$AO$18,$AM$5:$AM$18,BC4278))</f>
        <v>14.149289269402427</v>
      </c>
      <c r="BE4278" s="221">
        <f t="shared" si="9633"/>
        <v>4.7079325259875358</v>
      </c>
      <c r="BF4278" s="221">
        <f>BE4278/PRODUCT($BG$6:BG4277)</f>
        <v>1.0003621602504296</v>
      </c>
      <c r="BG4278" s="16">
        <f t="shared" si="9555"/>
        <v>1.0003621602504296</v>
      </c>
      <c r="BH4278" s="10">
        <f t="shared" si="9556"/>
        <v>13.218849140679168</v>
      </c>
      <c r="BI4278" s="90"/>
      <c r="BJ4278" s="17">
        <f t="shared" si="9538"/>
        <v>50271</v>
      </c>
      <c r="BK4278" s="16">
        <f t="shared" si="9532"/>
        <v>13.220436375388612</v>
      </c>
      <c r="BL4278" s="10">
        <f ca="1">IFERROR(AVERAGE(INDIRECT("BK"&amp;AC4278-Template!$F$10+1):INDIRECT("BK"&amp;AC4278)),0)</f>
        <v>13.221392973321734</v>
      </c>
      <c r="BM4278" s="35"/>
      <c r="BN4278" s="86"/>
      <c r="BO4278" s="35"/>
      <c r="BP4278" s="35"/>
      <c r="BQ4278" s="35"/>
      <c r="BR4278" s="35"/>
      <c r="BS4278" s="35"/>
      <c r="BT4278" s="35"/>
      <c r="BU4278" s="35"/>
      <c r="BV4278" s="35"/>
      <c r="BW4278" s="35"/>
      <c r="BX4278" s="35"/>
      <c r="BY4278" s="35"/>
      <c r="BZ4278" s="35"/>
      <c r="CA4278" s="35"/>
      <c r="CB4278" s="35"/>
      <c r="CC4278" s="35"/>
      <c r="CD4278" s="35"/>
      <c r="CE4278" s="35"/>
      <c r="CF4278" s="35"/>
      <c r="CG4278" s="35"/>
      <c r="CH4278" s="35"/>
    </row>
    <row r="4279" spans="1:86" ht="15.6" x14ac:dyDescent="0.3">
      <c r="A4279" s="35"/>
      <c r="B4279" s="86"/>
      <c r="C4279" s="35"/>
      <c r="D4279" s="35"/>
      <c r="E4279" s="35"/>
      <c r="F4279" s="35"/>
      <c r="G4279" s="35"/>
      <c r="H4279" s="35"/>
      <c r="I4279" s="35"/>
      <c r="J4279" s="35"/>
      <c r="K4279" s="35"/>
      <c r="L4279" s="35"/>
      <c r="M4279" s="35"/>
      <c r="N4279" s="35"/>
      <c r="O4279" s="35"/>
      <c r="P4279" s="35"/>
      <c r="Q4279" s="35"/>
      <c r="R4279" s="35"/>
      <c r="S4279" s="35"/>
      <c r="T4279" s="17">
        <f t="shared" si="9533"/>
        <v>50295</v>
      </c>
      <c r="U4279" s="216">
        <f t="shared" si="9527"/>
        <v>6</v>
      </c>
      <c r="V4279" s="216">
        <f t="shared" si="9533"/>
        <v>4274</v>
      </c>
      <c r="W4279" s="16">
        <f t="shared" si="9539"/>
        <v>11.70958904109589</v>
      </c>
      <c r="X4279" s="16" t="e">
        <f>IF(Template!$F$7="Linear interpolation",LinInterp($I$5:$I$22,$G$5:$G$22,W4279),CubicSpline($I$5:$I$22,$G$5:$G$22,W4279))</f>
        <v>#VALUE!</v>
      </c>
      <c r="Y4279" s="221" t="e">
        <f t="shared" si="9528"/>
        <v>#VALUE!</v>
      </c>
      <c r="Z4279" s="221" t="e">
        <f>Y4279/PRODUCT($AA$6:AA4278)</f>
        <v>#VALUE!</v>
      </c>
      <c r="AA4279" s="16" t="e">
        <f t="shared" si="9534"/>
        <v>#VALUE!</v>
      </c>
      <c r="AB4279" s="10" t="e">
        <f t="shared" si="9535"/>
        <v>#VALUE!</v>
      </c>
      <c r="AC4279" s="90">
        <f t="shared" si="9506"/>
        <v>4279</v>
      </c>
      <c r="AD4279" s="17">
        <f t="shared" si="9544"/>
        <v>50272</v>
      </c>
      <c r="AE4279" s="16" t="e">
        <f t="shared" si="9529"/>
        <v>#VALUE!</v>
      </c>
      <c r="AF4279" s="10">
        <f ca="1">IFERROR(AVERAGE(INDIRECT("AE"&amp;AC4279-Template!$F$10+1):INDIRECT("AE"&amp;AC4279)),0)</f>
        <v>0</v>
      </c>
      <c r="AG4279" s="35"/>
      <c r="AH4279" s="86"/>
      <c r="AI4279" s="35"/>
      <c r="AJ4279" s="35"/>
      <c r="AK4279" s="35"/>
      <c r="AL4279" s="35"/>
      <c r="AM4279" s="35"/>
      <c r="AN4279" s="35"/>
      <c r="AO4279" s="35"/>
      <c r="AP4279" s="35"/>
      <c r="AQ4279" s="35"/>
      <c r="AR4279" s="35"/>
      <c r="AS4279" s="35"/>
      <c r="AT4279" s="35"/>
      <c r="AU4279" s="35"/>
      <c r="AV4279" s="35"/>
      <c r="AW4279" s="35"/>
      <c r="AX4279" s="35"/>
      <c r="AY4279" s="35"/>
      <c r="AZ4279" s="17">
        <f t="shared" ref="AZ4279" si="9640">AZ4278+1</f>
        <v>50295</v>
      </c>
      <c r="BA4279" s="216">
        <f t="shared" si="9552"/>
        <v>6</v>
      </c>
      <c r="BB4279" s="216">
        <f t="shared" ref="BB4279" si="9641">BB4278+1</f>
        <v>4274</v>
      </c>
      <c r="BC4279" s="16">
        <f t="shared" si="9554"/>
        <v>11.70958904109589</v>
      </c>
      <c r="BD4279" s="16">
        <f>IF(Template!$F$7="Linear interpolation",LinInterp($AO$5:$AO$18,$AM$5:$AM$18,BC4279),CubicSpline($AO$5:$AO$18,$AM$5:$AM$18,BC4279))</f>
        <v>14.149284646080975</v>
      </c>
      <c r="BE4279" s="221">
        <f t="shared" si="9633"/>
        <v>4.7096375428863269</v>
      </c>
      <c r="BF4279" s="221">
        <f>BE4279/PRODUCT($BG$6:BG4278)</f>
        <v>1.0003621583124607</v>
      </c>
      <c r="BG4279" s="16">
        <f t="shared" si="9555"/>
        <v>1.0003621602504296</v>
      </c>
      <c r="BH4279" s="10">
        <f t="shared" si="9556"/>
        <v>13.218849140679168</v>
      </c>
      <c r="BI4279" s="90"/>
      <c r="BJ4279" s="17">
        <f t="shared" si="9538"/>
        <v>50272</v>
      </c>
      <c r="BK4279" s="16">
        <f t="shared" si="9532"/>
        <v>13.220368939071969</v>
      </c>
      <c r="BL4279" s="10">
        <f ca="1">IFERROR(AVERAGE(INDIRECT("BK"&amp;AC4279-Template!$F$10+1):INDIRECT("BK"&amp;AC4279)),0)</f>
        <v>13.221327588171913</v>
      </c>
      <c r="BM4279" s="35"/>
      <c r="BN4279" s="86"/>
      <c r="BO4279" s="35"/>
      <c r="BP4279" s="35"/>
      <c r="BQ4279" s="35"/>
      <c r="BR4279" s="35"/>
      <c r="BS4279" s="35"/>
      <c r="BT4279" s="35"/>
      <c r="BU4279" s="35"/>
      <c r="BV4279" s="35"/>
      <c r="BW4279" s="35"/>
      <c r="BX4279" s="35"/>
      <c r="BY4279" s="35"/>
      <c r="BZ4279" s="35"/>
      <c r="CA4279" s="35"/>
      <c r="CB4279" s="35"/>
      <c r="CC4279" s="35"/>
      <c r="CD4279" s="35"/>
      <c r="CE4279" s="35"/>
      <c r="CF4279" s="35"/>
      <c r="CG4279" s="35"/>
      <c r="CH4279" s="35"/>
    </row>
    <row r="4280" spans="1:86" ht="15.6" x14ac:dyDescent="0.3">
      <c r="A4280" s="35"/>
      <c r="B4280" s="86"/>
      <c r="C4280" s="35"/>
      <c r="D4280" s="35"/>
      <c r="E4280" s="35"/>
      <c r="F4280" s="35"/>
      <c r="G4280" s="35"/>
      <c r="H4280" s="35"/>
      <c r="I4280" s="35"/>
      <c r="J4280" s="35"/>
      <c r="K4280" s="35"/>
      <c r="L4280" s="35"/>
      <c r="M4280" s="35"/>
      <c r="N4280" s="35"/>
      <c r="O4280" s="35"/>
      <c r="P4280" s="35"/>
      <c r="Q4280" s="35"/>
      <c r="R4280" s="35"/>
      <c r="S4280" s="35"/>
      <c r="T4280" s="17">
        <f t="shared" si="9533"/>
        <v>50296</v>
      </c>
      <c r="U4280" s="216">
        <f t="shared" si="9527"/>
        <v>7</v>
      </c>
      <c r="V4280" s="216">
        <f t="shared" si="9533"/>
        <v>4275</v>
      </c>
      <c r="W4280" s="16">
        <f t="shared" si="9539"/>
        <v>11.712328767123287</v>
      </c>
      <c r="X4280" s="16" t="e">
        <f>IF(Template!$F$7="Linear interpolation",LinInterp($I$5:$I$22,$G$5:$G$22,W4280),CubicSpline($I$5:$I$22,$G$5:$G$22,W4280))</f>
        <v>#VALUE!</v>
      </c>
      <c r="Y4280" s="221" t="e">
        <f t="shared" si="9528"/>
        <v>#VALUE!</v>
      </c>
      <c r="Z4280" s="221" t="e">
        <f>Y4280/PRODUCT($AA$6:AA4279)</f>
        <v>#VALUE!</v>
      </c>
      <c r="AA4280" s="16" t="e">
        <f t="shared" si="9534"/>
        <v>#VALUE!</v>
      </c>
      <c r="AB4280" s="10" t="e">
        <f t="shared" si="9535"/>
        <v>#VALUE!</v>
      </c>
      <c r="AC4280" s="90">
        <f t="shared" si="9506"/>
        <v>4280</v>
      </c>
      <c r="AD4280" s="17">
        <f t="shared" si="9544"/>
        <v>50273</v>
      </c>
      <c r="AE4280" s="16" t="e">
        <f t="shared" si="9529"/>
        <v>#VALUE!</v>
      </c>
      <c r="AF4280" s="10">
        <f ca="1">IFERROR(AVERAGE(INDIRECT("AE"&amp;AC4280-Template!$F$10+1):INDIRECT("AE"&amp;AC4280)),0)</f>
        <v>0</v>
      </c>
      <c r="AG4280" s="35"/>
      <c r="AH4280" s="86"/>
      <c r="AI4280" s="35"/>
      <c r="AJ4280" s="35"/>
      <c r="AK4280" s="35"/>
      <c r="AL4280" s="35"/>
      <c r="AM4280" s="35"/>
      <c r="AN4280" s="35"/>
      <c r="AO4280" s="35"/>
      <c r="AP4280" s="35"/>
      <c r="AQ4280" s="35"/>
      <c r="AR4280" s="35"/>
      <c r="AS4280" s="35"/>
      <c r="AT4280" s="35"/>
      <c r="AU4280" s="35"/>
      <c r="AV4280" s="35"/>
      <c r="AW4280" s="35"/>
      <c r="AX4280" s="35"/>
      <c r="AY4280" s="35"/>
      <c r="AZ4280" s="17">
        <f t="shared" ref="AZ4280" si="9642">AZ4279+1</f>
        <v>50296</v>
      </c>
      <c r="BA4280" s="216">
        <f t="shared" si="9552"/>
        <v>7</v>
      </c>
      <c r="BB4280" s="216">
        <f t="shared" ref="BB4280" si="9643">BB4279+1</f>
        <v>4275</v>
      </c>
      <c r="BC4280" s="16">
        <f t="shared" si="9554"/>
        <v>11.712328767123287</v>
      </c>
      <c r="BD4280" s="16">
        <f>IF(Template!$F$7="Linear interpolation",LinInterp($AO$5:$AO$18,$AM$5:$AM$18,BC4280),CubicSpline($AO$5:$AO$18,$AM$5:$AM$18,BC4280))</f>
        <v>14.149280006003302</v>
      </c>
      <c r="BE4280" s="221">
        <f t="shared" si="9633"/>
        <v>4.7113431681253584</v>
      </c>
      <c r="BF4280" s="221">
        <f>BE4280/PRODUCT($BG$6:BG4279)</f>
        <v>1.0003621544325585</v>
      </c>
      <c r="BG4280" s="16">
        <f t="shared" si="9555"/>
        <v>1.0003621602504296</v>
      </c>
      <c r="BH4280" s="10">
        <f t="shared" si="9556"/>
        <v>13.218849140679168</v>
      </c>
      <c r="BI4280" s="90"/>
      <c r="BJ4280" s="17">
        <f t="shared" si="9538"/>
        <v>50273</v>
      </c>
      <c r="BK4280" s="16">
        <f t="shared" si="9532"/>
        <v>13.220301360486687</v>
      </c>
      <c r="BL4280" s="10">
        <f ca="1">IFERROR(AVERAGE(INDIRECT("BK"&amp;AC4280-Template!$F$10+1):INDIRECT("BK"&amp;AC4280)),0)</f>
        <v>13.221262061962664</v>
      </c>
      <c r="BM4280" s="35"/>
      <c r="BN4280" s="86"/>
      <c r="BO4280" s="35"/>
      <c r="BP4280" s="35"/>
      <c r="BQ4280" s="35"/>
      <c r="BR4280" s="35"/>
      <c r="BS4280" s="35"/>
      <c r="BT4280" s="35"/>
      <c r="BU4280" s="35"/>
      <c r="BV4280" s="35"/>
      <c r="BW4280" s="35"/>
      <c r="BX4280" s="35"/>
      <c r="BY4280" s="35"/>
      <c r="BZ4280" s="35"/>
      <c r="CA4280" s="35"/>
      <c r="CB4280" s="35"/>
      <c r="CC4280" s="35"/>
      <c r="CD4280" s="35"/>
      <c r="CE4280" s="35"/>
      <c r="CF4280" s="35"/>
      <c r="CG4280" s="35"/>
      <c r="CH4280" s="35"/>
    </row>
    <row r="4281" spans="1:86" ht="15.6" x14ac:dyDescent="0.3">
      <c r="A4281" s="35"/>
      <c r="B4281" s="86"/>
      <c r="C4281" s="35"/>
      <c r="D4281" s="35"/>
      <c r="E4281" s="35"/>
      <c r="F4281" s="35"/>
      <c r="G4281" s="35"/>
      <c r="H4281" s="35"/>
      <c r="I4281" s="35"/>
      <c r="J4281" s="35"/>
      <c r="K4281" s="35"/>
      <c r="L4281" s="35"/>
      <c r="M4281" s="35"/>
      <c r="N4281" s="35"/>
      <c r="O4281" s="35"/>
      <c r="P4281" s="35"/>
      <c r="Q4281" s="35"/>
      <c r="R4281" s="35"/>
      <c r="S4281" s="35"/>
      <c r="T4281" s="17">
        <f t="shared" si="9533"/>
        <v>50297</v>
      </c>
      <c r="U4281" s="216">
        <f t="shared" si="9527"/>
        <v>1</v>
      </c>
      <c r="V4281" s="216">
        <f t="shared" si="9533"/>
        <v>4276</v>
      </c>
      <c r="W4281" s="16">
        <f t="shared" si="9539"/>
        <v>11.715068493150685</v>
      </c>
      <c r="X4281" s="16" t="e">
        <f>IF(Template!$F$7="Linear interpolation",LinInterp($I$5:$I$22,$G$5:$G$22,W4281),CubicSpline($I$5:$I$22,$G$5:$G$22,W4281))</f>
        <v>#VALUE!</v>
      </c>
      <c r="Y4281" s="221" t="e">
        <f t="shared" si="9528"/>
        <v>#VALUE!</v>
      </c>
      <c r="Z4281" s="221" t="e">
        <f>Y4281/PRODUCT($AA$6:AA4280)</f>
        <v>#VALUE!</v>
      </c>
      <c r="AA4281" s="16" t="e">
        <f t="shared" si="9534"/>
        <v>#VALUE!</v>
      </c>
      <c r="AB4281" s="10" t="e">
        <f t="shared" si="9535"/>
        <v>#VALUE!</v>
      </c>
      <c r="AC4281" s="90">
        <f t="shared" si="9506"/>
        <v>4281</v>
      </c>
      <c r="AD4281" s="17">
        <f t="shared" si="9544"/>
        <v>50274</v>
      </c>
      <c r="AE4281" s="16" t="e">
        <f t="shared" si="9529"/>
        <v>#VALUE!</v>
      </c>
      <c r="AF4281" s="10">
        <f ca="1">IFERROR(AVERAGE(INDIRECT("AE"&amp;AC4281-Template!$F$10+1):INDIRECT("AE"&amp;AC4281)),0)</f>
        <v>0</v>
      </c>
      <c r="AG4281" s="35"/>
      <c r="AH4281" s="86"/>
      <c r="AI4281" s="35"/>
      <c r="AJ4281" s="35"/>
      <c r="AK4281" s="35"/>
      <c r="AL4281" s="35"/>
      <c r="AM4281" s="35"/>
      <c r="AN4281" s="35"/>
      <c r="AO4281" s="35"/>
      <c r="AP4281" s="35"/>
      <c r="AQ4281" s="35"/>
      <c r="AR4281" s="35"/>
      <c r="AS4281" s="35"/>
      <c r="AT4281" s="35"/>
      <c r="AU4281" s="35"/>
      <c r="AV4281" s="35"/>
      <c r="AW4281" s="35"/>
      <c r="AX4281" s="35"/>
      <c r="AY4281" s="35"/>
      <c r="AZ4281" s="17">
        <f t="shared" ref="AZ4281" si="9644">AZ4280+1</f>
        <v>50297</v>
      </c>
      <c r="BA4281" s="216">
        <f t="shared" si="9552"/>
        <v>1</v>
      </c>
      <c r="BB4281" s="216">
        <f t="shared" ref="BB4281" si="9645">BB4280+1</f>
        <v>4276</v>
      </c>
      <c r="BC4281" s="16">
        <f t="shared" si="9554"/>
        <v>11.715068493150685</v>
      </c>
      <c r="BD4281" s="16">
        <f>IF(Template!$F$7="Linear interpolation",LinInterp($AO$5:$AO$18,$AM$5:$AM$18,BC4281),CubicSpline($AO$5:$AO$18,$AM$5:$AM$18,BC4281))</f>
        <v>14.149275349142549</v>
      </c>
      <c r="BE4281" s="221">
        <f t="shared" si="9633"/>
        <v>4.7130494018996503</v>
      </c>
      <c r="BF4281" s="221">
        <f>BE4281/PRODUCT($BG$6:BG4280)</f>
        <v>1.00036214860676</v>
      </c>
      <c r="BG4281" s="16">
        <f t="shared" si="9555"/>
        <v>1.00036214860676</v>
      </c>
      <c r="BH4281" s="10">
        <f t="shared" si="9556"/>
        <v>13.218424146739348</v>
      </c>
      <c r="BI4281" s="90"/>
      <c r="BJ4281" s="17">
        <f t="shared" si="9538"/>
        <v>50274</v>
      </c>
      <c r="BK4281" s="16">
        <f t="shared" si="9532"/>
        <v>13.220301360486687</v>
      </c>
      <c r="BL4281" s="10">
        <f ca="1">IFERROR(AVERAGE(INDIRECT("BK"&amp;AC4281-Template!$F$10+1):INDIRECT("BK"&amp;AC4281)),0)</f>
        <v>13.221198651969871</v>
      </c>
      <c r="BM4281" s="35"/>
      <c r="BN4281" s="86"/>
      <c r="BO4281" s="35"/>
      <c r="BP4281" s="35"/>
      <c r="BQ4281" s="35"/>
      <c r="BR4281" s="35"/>
      <c r="BS4281" s="35"/>
      <c r="BT4281" s="35"/>
      <c r="BU4281" s="35"/>
      <c r="BV4281" s="35"/>
      <c r="BW4281" s="35"/>
      <c r="BX4281" s="35"/>
      <c r="BY4281" s="35"/>
      <c r="BZ4281" s="35"/>
      <c r="CA4281" s="35"/>
      <c r="CB4281" s="35"/>
      <c r="CC4281" s="35"/>
      <c r="CD4281" s="35"/>
      <c r="CE4281" s="35"/>
      <c r="CF4281" s="35"/>
      <c r="CG4281" s="35"/>
      <c r="CH4281" s="35"/>
    </row>
    <row r="4282" spans="1:86" ht="15.6" x14ac:dyDescent="0.3">
      <c r="A4282" s="35"/>
      <c r="B4282" s="86"/>
      <c r="C4282" s="35"/>
      <c r="D4282" s="35"/>
      <c r="E4282" s="35"/>
      <c r="F4282" s="35"/>
      <c r="G4282" s="35"/>
      <c r="H4282" s="35"/>
      <c r="I4282" s="35"/>
      <c r="J4282" s="35"/>
      <c r="K4282" s="35"/>
      <c r="L4282" s="35"/>
      <c r="M4282" s="35"/>
      <c r="N4282" s="35"/>
      <c r="O4282" s="35"/>
      <c r="P4282" s="35"/>
      <c r="Q4282" s="35"/>
      <c r="R4282" s="35"/>
      <c r="S4282" s="35"/>
      <c r="T4282" s="17">
        <f t="shared" si="9533"/>
        <v>50298</v>
      </c>
      <c r="U4282" s="216">
        <f t="shared" si="9527"/>
        <v>2</v>
      </c>
      <c r="V4282" s="216">
        <f t="shared" si="9533"/>
        <v>4277</v>
      </c>
      <c r="W4282" s="16">
        <f t="shared" si="9539"/>
        <v>11.717808219178082</v>
      </c>
      <c r="X4282" s="16" t="e">
        <f>IF(Template!$F$7="Linear interpolation",LinInterp($I$5:$I$22,$G$5:$G$22,W4282),CubicSpline($I$5:$I$22,$G$5:$G$22,W4282))</f>
        <v>#VALUE!</v>
      </c>
      <c r="Y4282" s="221" t="e">
        <f t="shared" si="9528"/>
        <v>#VALUE!</v>
      </c>
      <c r="Z4282" s="221" t="e">
        <f>Y4282/PRODUCT($AA$6:AA4281)</f>
        <v>#VALUE!</v>
      </c>
      <c r="AA4282" s="16" t="e">
        <f t="shared" si="9534"/>
        <v>#VALUE!</v>
      </c>
      <c r="AB4282" s="10" t="e">
        <f t="shared" si="9535"/>
        <v>#VALUE!</v>
      </c>
      <c r="AC4282" s="90">
        <f t="shared" si="9506"/>
        <v>4282</v>
      </c>
      <c r="AD4282" s="17">
        <f t="shared" si="9544"/>
        <v>50275</v>
      </c>
      <c r="AE4282" s="16" t="e">
        <f t="shared" si="9529"/>
        <v>#VALUE!</v>
      </c>
      <c r="AF4282" s="10">
        <f ca="1">IFERROR(AVERAGE(INDIRECT("AE"&amp;AC4282-Template!$F$10+1):INDIRECT("AE"&amp;AC4282)),0)</f>
        <v>0</v>
      </c>
      <c r="AG4282" s="35"/>
      <c r="AH4282" s="86"/>
      <c r="AI4282" s="35"/>
      <c r="AJ4282" s="35"/>
      <c r="AK4282" s="35"/>
      <c r="AL4282" s="35"/>
      <c r="AM4282" s="35"/>
      <c r="AN4282" s="35"/>
      <c r="AO4282" s="35"/>
      <c r="AP4282" s="35"/>
      <c r="AQ4282" s="35"/>
      <c r="AR4282" s="35"/>
      <c r="AS4282" s="35"/>
      <c r="AT4282" s="35"/>
      <c r="AU4282" s="35"/>
      <c r="AV4282" s="35"/>
      <c r="AW4282" s="35"/>
      <c r="AX4282" s="35"/>
      <c r="AY4282" s="35"/>
      <c r="AZ4282" s="17">
        <f t="shared" ref="AZ4282" si="9646">AZ4281+1</f>
        <v>50298</v>
      </c>
      <c r="BA4282" s="216">
        <f t="shared" si="9552"/>
        <v>2</v>
      </c>
      <c r="BB4282" s="216">
        <f t="shared" ref="BB4282" si="9647">BB4281+1</f>
        <v>4277</v>
      </c>
      <c r="BC4282" s="16">
        <f t="shared" si="9554"/>
        <v>11.717808219178082</v>
      </c>
      <c r="BD4282" s="16">
        <f>IF(Template!$F$7="Linear interpolation",LinInterp($AO$5:$AO$18,$AM$5:$AM$18,BC4282),CubicSpline($AO$5:$AO$18,$AM$5:$AM$18,BC4282))</f>
        <v>14.149270675471868</v>
      </c>
      <c r="BE4282" s="221">
        <f t="shared" si="9633"/>
        <v>4.7147562444042617</v>
      </c>
      <c r="BF4282" s="221">
        <f>BE4282/PRODUCT($BG$6:BG4281)</f>
        <v>1.0003621524747701</v>
      </c>
      <c r="BG4282" s="16">
        <f t="shared" si="9555"/>
        <v>1.0003621524747701</v>
      </c>
      <c r="BH4282" s="10">
        <f t="shared" si="9556"/>
        <v>13.218565329109255</v>
      </c>
      <c r="BI4282" s="90"/>
      <c r="BJ4282" s="17">
        <f t="shared" si="9538"/>
        <v>50275</v>
      </c>
      <c r="BK4282" s="16">
        <f t="shared" si="9532"/>
        <v>13.220301360486687</v>
      </c>
      <c r="BL4282" s="10">
        <f ca="1">IFERROR(AVERAGE(INDIRECT("BK"&amp;AC4282-Template!$F$10+1):INDIRECT("BK"&amp;AC4282)),0)</f>
        <v>13.221137362854238</v>
      </c>
      <c r="BM4282" s="35"/>
      <c r="BN4282" s="86"/>
      <c r="BO4282" s="35"/>
      <c r="BP4282" s="35"/>
      <c r="BQ4282" s="35"/>
      <c r="BR4282" s="35"/>
      <c r="BS4282" s="35"/>
      <c r="BT4282" s="35"/>
      <c r="BU4282" s="35"/>
      <c r="BV4282" s="35"/>
      <c r="BW4282" s="35"/>
      <c r="BX4282" s="35"/>
      <c r="BY4282" s="35"/>
      <c r="BZ4282" s="35"/>
      <c r="CA4282" s="35"/>
      <c r="CB4282" s="35"/>
      <c r="CC4282" s="35"/>
      <c r="CD4282" s="35"/>
      <c r="CE4282" s="35"/>
      <c r="CF4282" s="35"/>
      <c r="CG4282" s="35"/>
      <c r="CH4282" s="35"/>
    </row>
    <row r="4283" spans="1:86" ht="15.6" x14ac:dyDescent="0.3">
      <c r="A4283" s="35"/>
      <c r="B4283" s="86"/>
      <c r="C4283" s="35"/>
      <c r="D4283" s="35"/>
      <c r="E4283" s="35"/>
      <c r="F4283" s="35"/>
      <c r="G4283" s="35"/>
      <c r="H4283" s="35"/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17">
        <f t="shared" si="9533"/>
        <v>50299</v>
      </c>
      <c r="U4283" s="216">
        <f t="shared" si="9527"/>
        <v>3</v>
      </c>
      <c r="V4283" s="216">
        <f t="shared" si="9533"/>
        <v>4278</v>
      </c>
      <c r="W4283" s="16">
        <f t="shared" si="9539"/>
        <v>11.72054794520548</v>
      </c>
      <c r="X4283" s="16" t="e">
        <f>IF(Template!$F$7="Linear interpolation",LinInterp($I$5:$I$22,$G$5:$G$22,W4283),CubicSpline($I$5:$I$22,$G$5:$G$22,W4283))</f>
        <v>#VALUE!</v>
      </c>
      <c r="Y4283" s="221" t="e">
        <f t="shared" si="9528"/>
        <v>#VALUE!</v>
      </c>
      <c r="Z4283" s="221" t="e">
        <f>Y4283/PRODUCT($AA$6:AA4282)</f>
        <v>#VALUE!</v>
      </c>
      <c r="AA4283" s="16" t="e">
        <f t="shared" si="9534"/>
        <v>#VALUE!</v>
      </c>
      <c r="AB4283" s="10" t="e">
        <f t="shared" si="9535"/>
        <v>#VALUE!</v>
      </c>
      <c r="AC4283" s="90">
        <f t="shared" si="9506"/>
        <v>4283</v>
      </c>
      <c r="AD4283" s="17">
        <f t="shared" si="9544"/>
        <v>50276</v>
      </c>
      <c r="AE4283" s="16" t="e">
        <f t="shared" si="9529"/>
        <v>#VALUE!</v>
      </c>
      <c r="AF4283" s="10">
        <f ca="1">IFERROR(AVERAGE(INDIRECT("AE"&amp;AC4283-Template!$F$10+1):INDIRECT("AE"&amp;AC4283)),0)</f>
        <v>0</v>
      </c>
      <c r="AG4283" s="35"/>
      <c r="AH4283" s="86"/>
      <c r="AI4283" s="35"/>
      <c r="AJ4283" s="35"/>
      <c r="AK4283" s="35"/>
      <c r="AL4283" s="35"/>
      <c r="AM4283" s="35"/>
      <c r="AN4283" s="35"/>
      <c r="AO4283" s="35"/>
      <c r="AP4283" s="35"/>
      <c r="AQ4283" s="35"/>
      <c r="AR4283" s="35"/>
      <c r="AS4283" s="35"/>
      <c r="AT4283" s="35"/>
      <c r="AU4283" s="35"/>
      <c r="AV4283" s="35"/>
      <c r="AW4283" s="35"/>
      <c r="AX4283" s="35"/>
      <c r="AY4283" s="35"/>
      <c r="AZ4283" s="17">
        <f t="shared" ref="AZ4283" si="9648">AZ4282+1</f>
        <v>50299</v>
      </c>
      <c r="BA4283" s="216">
        <f t="shared" si="9552"/>
        <v>3</v>
      </c>
      <c r="BB4283" s="216">
        <f t="shared" ref="BB4283" si="9649">BB4282+1</f>
        <v>4278</v>
      </c>
      <c r="BC4283" s="16">
        <f t="shared" si="9554"/>
        <v>11.72054794520548</v>
      </c>
      <c r="BD4283" s="16">
        <f>IF(Template!$F$7="Linear interpolation",LinInterp($AO$5:$AO$18,$AM$5:$AM$18,BC4283),CubicSpline($AO$5:$AO$18,$AM$5:$AM$18,BC4283))</f>
        <v>14.149265984964405</v>
      </c>
      <c r="BE4283" s="221">
        <f t="shared" si="9633"/>
        <v>4.7164636958342641</v>
      </c>
      <c r="BF4283" s="221">
        <f>BE4283/PRODUCT($BG$6:BG4282)</f>
        <v>1.000362150520937</v>
      </c>
      <c r="BG4283" s="16">
        <f t="shared" si="9555"/>
        <v>1.000362150520937</v>
      </c>
      <c r="BH4283" s="10">
        <f t="shared" si="9556"/>
        <v>13.218494014201276</v>
      </c>
      <c r="BI4283" s="90"/>
      <c r="BJ4283" s="17">
        <f t="shared" si="9538"/>
        <v>50276</v>
      </c>
      <c r="BK4283" s="16">
        <f t="shared" si="9532"/>
        <v>13.219894462698223</v>
      </c>
      <c r="BL4283" s="10">
        <f ca="1">IFERROR(AVERAGE(INDIRECT("BK"&amp;AC4283-Template!$F$10+1):INDIRECT("BK"&amp;AC4283)),0)</f>
        <v>13.221062510478987</v>
      </c>
      <c r="BM4283" s="35"/>
      <c r="BN4283" s="86"/>
      <c r="BO4283" s="35"/>
      <c r="BP4283" s="35"/>
      <c r="BQ4283" s="35"/>
      <c r="BR4283" s="35"/>
      <c r="BS4283" s="35"/>
      <c r="BT4283" s="35"/>
      <c r="BU4283" s="35"/>
      <c r="BV4283" s="35"/>
      <c r="BW4283" s="35"/>
      <c r="BX4283" s="35"/>
      <c r="BY4283" s="35"/>
      <c r="BZ4283" s="35"/>
      <c r="CA4283" s="35"/>
      <c r="CB4283" s="35"/>
      <c r="CC4283" s="35"/>
      <c r="CD4283" s="35"/>
      <c r="CE4283" s="35"/>
      <c r="CF4283" s="35"/>
      <c r="CG4283" s="35"/>
      <c r="CH4283" s="35"/>
    </row>
    <row r="4284" spans="1:86" ht="15.6" x14ac:dyDescent="0.3">
      <c r="A4284" s="35"/>
      <c r="B4284" s="86"/>
      <c r="C4284" s="35"/>
      <c r="D4284" s="35"/>
      <c r="E4284" s="35"/>
      <c r="F4284" s="35"/>
      <c r="G4284" s="35"/>
      <c r="H4284" s="35"/>
      <c r="I4284" s="35"/>
      <c r="J4284" s="35"/>
      <c r="K4284" s="35"/>
      <c r="L4284" s="35"/>
      <c r="M4284" s="35"/>
      <c r="N4284" s="35"/>
      <c r="O4284" s="35"/>
      <c r="P4284" s="35"/>
      <c r="Q4284" s="35"/>
      <c r="R4284" s="35"/>
      <c r="S4284" s="35"/>
      <c r="T4284" s="17">
        <f t="shared" si="9533"/>
        <v>50300</v>
      </c>
      <c r="U4284" s="216">
        <f t="shared" si="9527"/>
        <v>4</v>
      </c>
      <c r="V4284" s="216">
        <f t="shared" si="9533"/>
        <v>4279</v>
      </c>
      <c r="W4284" s="16">
        <f t="shared" si="9539"/>
        <v>11.723287671232876</v>
      </c>
      <c r="X4284" s="16" t="e">
        <f>IF(Template!$F$7="Linear interpolation",LinInterp($I$5:$I$22,$G$5:$G$22,W4284),CubicSpline($I$5:$I$22,$G$5:$G$22,W4284))</f>
        <v>#VALUE!</v>
      </c>
      <c r="Y4284" s="221" t="e">
        <f t="shared" si="9528"/>
        <v>#VALUE!</v>
      </c>
      <c r="Z4284" s="221" t="e">
        <f>Y4284/PRODUCT($AA$6:AA4283)</f>
        <v>#VALUE!</v>
      </c>
      <c r="AA4284" s="16" t="e">
        <f t="shared" si="9534"/>
        <v>#VALUE!</v>
      </c>
      <c r="AB4284" s="10" t="e">
        <f t="shared" si="9535"/>
        <v>#VALUE!</v>
      </c>
      <c r="AC4284" s="90">
        <f t="shared" ref="AC4284:AC4347" si="9650">ROW(AD4284)</f>
        <v>4284</v>
      </c>
      <c r="AD4284" s="17">
        <f t="shared" si="9544"/>
        <v>50277</v>
      </c>
      <c r="AE4284" s="16" t="e">
        <f t="shared" si="9529"/>
        <v>#VALUE!</v>
      </c>
      <c r="AF4284" s="10">
        <f ca="1">IFERROR(AVERAGE(INDIRECT("AE"&amp;AC4284-Template!$F$10+1):INDIRECT("AE"&amp;AC4284)),0)</f>
        <v>0</v>
      </c>
      <c r="AG4284" s="35"/>
      <c r="AH4284" s="86"/>
      <c r="AI4284" s="35"/>
      <c r="AJ4284" s="35"/>
      <c r="AK4284" s="35"/>
      <c r="AL4284" s="35"/>
      <c r="AM4284" s="35"/>
      <c r="AN4284" s="35"/>
      <c r="AO4284" s="35"/>
      <c r="AP4284" s="35"/>
      <c r="AQ4284" s="35"/>
      <c r="AR4284" s="35"/>
      <c r="AS4284" s="35"/>
      <c r="AT4284" s="35"/>
      <c r="AU4284" s="35"/>
      <c r="AV4284" s="35"/>
      <c r="AW4284" s="35"/>
      <c r="AX4284" s="35"/>
      <c r="AY4284" s="35"/>
      <c r="AZ4284" s="17">
        <f t="shared" ref="AZ4284" si="9651">AZ4283+1</f>
        <v>50300</v>
      </c>
      <c r="BA4284" s="216">
        <f t="shared" si="9552"/>
        <v>4</v>
      </c>
      <c r="BB4284" s="216">
        <f t="shared" ref="BB4284" si="9652">BB4283+1</f>
        <v>4279</v>
      </c>
      <c r="BC4284" s="16">
        <f t="shared" si="9554"/>
        <v>11.723287671232876</v>
      </c>
      <c r="BD4284" s="16">
        <f>IF(Template!$F$7="Linear interpolation",LinInterp($AO$5:$AO$18,$AM$5:$AM$18,BC4284),CubicSpline($AO$5:$AO$18,$AM$5:$AM$18,BC4284))</f>
        <v>14.149261277593304</v>
      </c>
      <c r="BE4284" s="221">
        <f t="shared" si="9633"/>
        <v>4.7181717563847894</v>
      </c>
      <c r="BF4284" s="221">
        <f>BE4284/PRODUCT($BG$6:BG4283)</f>
        <v>1.0003621485631351</v>
      </c>
      <c r="BG4284" s="16">
        <f t="shared" si="9555"/>
        <v>1.0003621485631351</v>
      </c>
      <c r="BH4284" s="10">
        <f t="shared" si="9556"/>
        <v>13.218422554431175</v>
      </c>
      <c r="BI4284" s="90"/>
      <c r="BJ4284" s="17">
        <f t="shared" si="9538"/>
        <v>50277</v>
      </c>
      <c r="BK4284" s="16">
        <f t="shared" si="9532"/>
        <v>13.220029619593232</v>
      </c>
      <c r="BL4284" s="10">
        <f ca="1">IFERROR(AVERAGE(INDIRECT("BK"&amp;AC4284-Template!$F$10+1):INDIRECT("BK"&amp;AC4284)),0)</f>
        <v>13.22099216333357</v>
      </c>
      <c r="BM4284" s="35"/>
      <c r="BN4284" s="86"/>
      <c r="BO4284" s="35"/>
      <c r="BP4284" s="35"/>
      <c r="BQ4284" s="35"/>
      <c r="BR4284" s="35"/>
      <c r="BS4284" s="35"/>
      <c r="BT4284" s="35"/>
      <c r="BU4284" s="35"/>
      <c r="BV4284" s="35"/>
      <c r="BW4284" s="35"/>
      <c r="BX4284" s="35"/>
      <c r="BY4284" s="35"/>
      <c r="BZ4284" s="35"/>
      <c r="CA4284" s="35"/>
      <c r="CB4284" s="35"/>
      <c r="CC4284" s="35"/>
      <c r="CD4284" s="35"/>
      <c r="CE4284" s="35"/>
      <c r="CF4284" s="35"/>
      <c r="CG4284" s="35"/>
      <c r="CH4284" s="35"/>
    </row>
    <row r="4285" spans="1:86" ht="15.6" x14ac:dyDescent="0.3">
      <c r="A4285" s="35"/>
      <c r="B4285" s="86"/>
      <c r="C4285" s="35"/>
      <c r="D4285" s="35"/>
      <c r="E4285" s="35"/>
      <c r="F4285" s="35"/>
      <c r="G4285" s="35"/>
      <c r="H4285" s="35"/>
      <c r="I4285" s="35"/>
      <c r="J4285" s="35"/>
      <c r="K4285" s="35"/>
      <c r="L4285" s="35"/>
      <c r="M4285" s="35"/>
      <c r="N4285" s="35"/>
      <c r="O4285" s="35"/>
      <c r="P4285" s="35"/>
      <c r="Q4285" s="35"/>
      <c r="R4285" s="35"/>
      <c r="S4285" s="35"/>
      <c r="T4285" s="17">
        <f t="shared" si="9533"/>
        <v>50301</v>
      </c>
      <c r="U4285" s="216">
        <f t="shared" si="9527"/>
        <v>5</v>
      </c>
      <c r="V4285" s="216">
        <f t="shared" si="9533"/>
        <v>4280</v>
      </c>
      <c r="W4285" s="16">
        <f t="shared" si="9539"/>
        <v>11.726027397260275</v>
      </c>
      <c r="X4285" s="16" t="e">
        <f>IF(Template!$F$7="Linear interpolation",LinInterp($I$5:$I$22,$G$5:$G$22,W4285),CubicSpline($I$5:$I$22,$G$5:$G$22,W4285))</f>
        <v>#VALUE!</v>
      </c>
      <c r="Y4285" s="221" t="e">
        <f t="shared" si="9528"/>
        <v>#VALUE!</v>
      </c>
      <c r="Z4285" s="221" t="e">
        <f>Y4285/PRODUCT($AA$6:AA4284)</f>
        <v>#VALUE!</v>
      </c>
      <c r="AA4285" s="16" t="e">
        <f t="shared" si="9534"/>
        <v>#VALUE!</v>
      </c>
      <c r="AB4285" s="10" t="e">
        <f t="shared" si="9535"/>
        <v>#VALUE!</v>
      </c>
      <c r="AC4285" s="90">
        <f t="shared" si="9650"/>
        <v>4285</v>
      </c>
      <c r="AD4285" s="17">
        <f t="shared" si="9544"/>
        <v>50278</v>
      </c>
      <c r="AE4285" s="16" t="e">
        <f t="shared" si="9529"/>
        <v>#VALUE!</v>
      </c>
      <c r="AF4285" s="10">
        <f ca="1">IFERROR(AVERAGE(INDIRECT("AE"&amp;AC4285-Template!$F$10+1):INDIRECT("AE"&amp;AC4285)),0)</f>
        <v>0</v>
      </c>
      <c r="AG4285" s="35"/>
      <c r="AH4285" s="86"/>
      <c r="AI4285" s="35"/>
      <c r="AJ4285" s="35"/>
      <c r="AK4285" s="35"/>
      <c r="AL4285" s="35"/>
      <c r="AM4285" s="35"/>
      <c r="AN4285" s="35"/>
      <c r="AO4285" s="35"/>
      <c r="AP4285" s="35"/>
      <c r="AQ4285" s="35"/>
      <c r="AR4285" s="35"/>
      <c r="AS4285" s="35"/>
      <c r="AT4285" s="35"/>
      <c r="AU4285" s="35"/>
      <c r="AV4285" s="35"/>
      <c r="AW4285" s="35"/>
      <c r="AX4285" s="35"/>
      <c r="AY4285" s="35"/>
      <c r="AZ4285" s="17">
        <f t="shared" ref="AZ4285" si="9653">AZ4284+1</f>
        <v>50301</v>
      </c>
      <c r="BA4285" s="216">
        <f t="shared" si="9552"/>
        <v>5</v>
      </c>
      <c r="BB4285" s="216">
        <f t="shared" ref="BB4285" si="9654">BB4284+1</f>
        <v>4280</v>
      </c>
      <c r="BC4285" s="16">
        <f t="shared" si="9554"/>
        <v>11.726027397260275</v>
      </c>
      <c r="BD4285" s="16">
        <f>IF(Template!$F$7="Linear interpolation",LinInterp($AO$5:$AO$18,$AM$5:$AM$18,BC4285),CubicSpline($AO$5:$AO$18,$AM$5:$AM$18,BC4285))</f>
        <v>14.149256553331716</v>
      </c>
      <c r="BE4285" s="221">
        <f t="shared" si="9633"/>
        <v>4.7198804262509828</v>
      </c>
      <c r="BF4285" s="221">
        <f>BE4285/PRODUCT($BG$6:BG4284)</f>
        <v>1.000362146601357</v>
      </c>
      <c r="BG4285" s="16">
        <f t="shared" si="9555"/>
        <v>1.000362146601357</v>
      </c>
      <c r="BH4285" s="10">
        <f t="shared" si="9556"/>
        <v>13.218350949531498</v>
      </c>
      <c r="BI4285" s="90"/>
      <c r="BJ4285" s="17">
        <f t="shared" si="9538"/>
        <v>50278</v>
      </c>
      <c r="BK4285" s="16">
        <f t="shared" si="9532"/>
        <v>13.219961327371132</v>
      </c>
      <c r="BL4285" s="10">
        <f ca="1">IFERROR(AVERAGE(INDIRECT("BK"&amp;AC4285-Template!$F$10+1):INDIRECT("BK"&amp;AC4285)),0)</f>
        <v>13.220932311678546</v>
      </c>
      <c r="BM4285" s="35"/>
      <c r="BN4285" s="86"/>
      <c r="BO4285" s="35"/>
      <c r="BP4285" s="35"/>
      <c r="BQ4285" s="35"/>
      <c r="BR4285" s="35"/>
      <c r="BS4285" s="35"/>
      <c r="BT4285" s="35"/>
      <c r="BU4285" s="35"/>
      <c r="BV4285" s="35"/>
      <c r="BW4285" s="35"/>
      <c r="BX4285" s="35"/>
      <c r="BY4285" s="35"/>
      <c r="BZ4285" s="35"/>
      <c r="CA4285" s="35"/>
      <c r="CB4285" s="35"/>
      <c r="CC4285" s="35"/>
      <c r="CD4285" s="35"/>
      <c r="CE4285" s="35"/>
      <c r="CF4285" s="35"/>
      <c r="CG4285" s="35"/>
      <c r="CH4285" s="35"/>
    </row>
    <row r="4286" spans="1:86" ht="15.6" x14ac:dyDescent="0.3">
      <c r="A4286" s="35"/>
      <c r="B4286" s="86"/>
      <c r="C4286" s="35"/>
      <c r="D4286" s="35"/>
      <c r="E4286" s="35"/>
      <c r="F4286" s="35"/>
      <c r="G4286" s="35"/>
      <c r="H4286" s="35"/>
      <c r="I4286" s="35"/>
      <c r="J4286" s="35"/>
      <c r="K4286" s="35"/>
      <c r="L4286" s="35"/>
      <c r="M4286" s="35"/>
      <c r="N4286" s="35"/>
      <c r="O4286" s="35"/>
      <c r="P4286" s="35"/>
      <c r="Q4286" s="35"/>
      <c r="R4286" s="35"/>
      <c r="S4286" s="35"/>
      <c r="T4286" s="17">
        <f t="shared" si="9533"/>
        <v>50302</v>
      </c>
      <c r="U4286" s="216">
        <f t="shared" si="9527"/>
        <v>6</v>
      </c>
      <c r="V4286" s="216">
        <f t="shared" si="9533"/>
        <v>4281</v>
      </c>
      <c r="W4286" s="16">
        <f t="shared" si="9539"/>
        <v>11.728767123287671</v>
      </c>
      <c r="X4286" s="16" t="e">
        <f>IF(Template!$F$7="Linear interpolation",LinInterp($I$5:$I$22,$G$5:$G$22,W4286),CubicSpline($I$5:$I$22,$G$5:$G$22,W4286))</f>
        <v>#VALUE!</v>
      </c>
      <c r="Y4286" s="221" t="e">
        <f t="shared" si="9528"/>
        <v>#VALUE!</v>
      </c>
      <c r="Z4286" s="221" t="e">
        <f>Y4286/PRODUCT($AA$6:AA4285)</f>
        <v>#VALUE!</v>
      </c>
      <c r="AA4286" s="16" t="e">
        <f t="shared" si="9534"/>
        <v>#VALUE!</v>
      </c>
      <c r="AB4286" s="10" t="e">
        <f t="shared" si="9535"/>
        <v>#VALUE!</v>
      </c>
      <c r="AC4286" s="90">
        <f t="shared" si="9650"/>
        <v>4286</v>
      </c>
      <c r="AD4286" s="17">
        <f t="shared" si="9544"/>
        <v>50279</v>
      </c>
      <c r="AE4286" s="16" t="e">
        <f t="shared" si="9529"/>
        <v>#VALUE!</v>
      </c>
      <c r="AF4286" s="10">
        <f ca="1">IFERROR(AVERAGE(INDIRECT("AE"&amp;AC4286-Template!$F$10+1):INDIRECT("AE"&amp;AC4286)),0)</f>
        <v>0</v>
      </c>
      <c r="AG4286" s="35"/>
      <c r="AH4286" s="86"/>
      <c r="AI4286" s="35"/>
      <c r="AJ4286" s="35"/>
      <c r="AK4286" s="35"/>
      <c r="AL4286" s="35"/>
      <c r="AM4286" s="35"/>
      <c r="AN4286" s="35"/>
      <c r="AO4286" s="35"/>
      <c r="AP4286" s="35"/>
      <c r="AQ4286" s="35"/>
      <c r="AR4286" s="35"/>
      <c r="AS4286" s="35"/>
      <c r="AT4286" s="35"/>
      <c r="AU4286" s="35"/>
      <c r="AV4286" s="35"/>
      <c r="AW4286" s="35"/>
      <c r="AX4286" s="35"/>
      <c r="AY4286" s="35"/>
      <c r="AZ4286" s="17">
        <f t="shared" ref="AZ4286" si="9655">AZ4285+1</f>
        <v>50302</v>
      </c>
      <c r="BA4286" s="216">
        <f t="shared" si="9552"/>
        <v>6</v>
      </c>
      <c r="BB4286" s="216">
        <f t="shared" ref="BB4286" si="9656">BB4285+1</f>
        <v>4281</v>
      </c>
      <c r="BC4286" s="16">
        <f t="shared" si="9554"/>
        <v>11.728767123287671</v>
      </c>
      <c r="BD4286" s="16">
        <f>IF(Template!$F$7="Linear interpolation",LinInterp($AO$5:$AO$18,$AM$5:$AM$18,BC4286),CubicSpline($AO$5:$AO$18,$AM$5:$AM$18,BC4286))</f>
        <v>14.149251812152787</v>
      </c>
      <c r="BE4286" s="221">
        <f t="shared" si="9633"/>
        <v>4.7215897056280243</v>
      </c>
      <c r="BF4286" s="221">
        <f>BE4286/PRODUCT($BG$6:BG4285)</f>
        <v>1.0003621446356004</v>
      </c>
      <c r="BG4286" s="16">
        <f t="shared" si="9555"/>
        <v>1.000362146601357</v>
      </c>
      <c r="BH4286" s="10">
        <f t="shared" si="9556"/>
        <v>13.218350949531498</v>
      </c>
      <c r="BI4286" s="90"/>
      <c r="BJ4286" s="17">
        <f t="shared" si="9538"/>
        <v>50279</v>
      </c>
      <c r="BK4286" s="16">
        <f t="shared" si="9532"/>
        <v>13.219892892199603</v>
      </c>
      <c r="BL4286" s="10">
        <f ca="1">IFERROR(AVERAGE(INDIRECT("BK"&amp;AC4286-Template!$F$10+1):INDIRECT("BK"&amp;AC4286)),0)</f>
        <v>13.220865937116809</v>
      </c>
      <c r="BM4286" s="35"/>
      <c r="BN4286" s="86"/>
      <c r="BO4286" s="35"/>
      <c r="BP4286" s="35"/>
      <c r="BQ4286" s="35"/>
      <c r="BR4286" s="35"/>
      <c r="BS4286" s="35"/>
      <c r="BT4286" s="35"/>
      <c r="BU4286" s="35"/>
      <c r="BV4286" s="35"/>
      <c r="BW4286" s="35"/>
      <c r="BX4286" s="35"/>
      <c r="BY4286" s="35"/>
      <c r="BZ4286" s="35"/>
      <c r="CA4286" s="35"/>
      <c r="CB4286" s="35"/>
      <c r="CC4286" s="35"/>
      <c r="CD4286" s="35"/>
      <c r="CE4286" s="35"/>
      <c r="CF4286" s="35"/>
      <c r="CG4286" s="35"/>
      <c r="CH4286" s="35"/>
    </row>
    <row r="4287" spans="1:86" ht="15.6" x14ac:dyDescent="0.3">
      <c r="A4287" s="35"/>
      <c r="B4287" s="86"/>
      <c r="C4287" s="35"/>
      <c r="D4287" s="35"/>
      <c r="E4287" s="35"/>
      <c r="F4287" s="35"/>
      <c r="G4287" s="35"/>
      <c r="H4287" s="35"/>
      <c r="I4287" s="35"/>
      <c r="J4287" s="35"/>
      <c r="K4287" s="35"/>
      <c r="L4287" s="35"/>
      <c r="M4287" s="35"/>
      <c r="N4287" s="35"/>
      <c r="O4287" s="35"/>
      <c r="P4287" s="35"/>
      <c r="Q4287" s="35"/>
      <c r="R4287" s="35"/>
      <c r="S4287" s="35"/>
      <c r="T4287" s="17">
        <f t="shared" si="9533"/>
        <v>50303</v>
      </c>
      <c r="U4287" s="216">
        <f t="shared" si="9527"/>
        <v>7</v>
      </c>
      <c r="V4287" s="216">
        <f t="shared" si="9533"/>
        <v>4282</v>
      </c>
      <c r="W4287" s="16">
        <f t="shared" si="9539"/>
        <v>11.731506849315069</v>
      </c>
      <c r="X4287" s="16" t="e">
        <f>IF(Template!$F$7="Linear interpolation",LinInterp($I$5:$I$22,$G$5:$G$22,W4287),CubicSpline($I$5:$I$22,$G$5:$G$22,W4287))</f>
        <v>#VALUE!</v>
      </c>
      <c r="Y4287" s="221" t="e">
        <f t="shared" si="9528"/>
        <v>#VALUE!</v>
      </c>
      <c r="Z4287" s="221" t="e">
        <f>Y4287/PRODUCT($AA$6:AA4286)</f>
        <v>#VALUE!</v>
      </c>
      <c r="AA4287" s="16" t="e">
        <f t="shared" si="9534"/>
        <v>#VALUE!</v>
      </c>
      <c r="AB4287" s="10" t="e">
        <f t="shared" si="9535"/>
        <v>#VALUE!</v>
      </c>
      <c r="AC4287" s="90">
        <f t="shared" si="9650"/>
        <v>4287</v>
      </c>
      <c r="AD4287" s="17">
        <f t="shared" si="9544"/>
        <v>50280</v>
      </c>
      <c r="AE4287" s="16" t="e">
        <f t="shared" si="9529"/>
        <v>#VALUE!</v>
      </c>
      <c r="AF4287" s="10">
        <f ca="1">IFERROR(AVERAGE(INDIRECT("AE"&amp;AC4287-Template!$F$10+1):INDIRECT("AE"&amp;AC4287)),0)</f>
        <v>0</v>
      </c>
      <c r="AG4287" s="35"/>
      <c r="AH4287" s="86"/>
      <c r="AI4287" s="35"/>
      <c r="AJ4287" s="35"/>
      <c r="AK4287" s="35"/>
      <c r="AL4287" s="35"/>
      <c r="AM4287" s="35"/>
      <c r="AN4287" s="35"/>
      <c r="AO4287" s="35"/>
      <c r="AP4287" s="35"/>
      <c r="AQ4287" s="35"/>
      <c r="AR4287" s="35"/>
      <c r="AS4287" s="35"/>
      <c r="AT4287" s="35"/>
      <c r="AU4287" s="35"/>
      <c r="AV4287" s="35"/>
      <c r="AW4287" s="35"/>
      <c r="AX4287" s="35"/>
      <c r="AY4287" s="35"/>
      <c r="AZ4287" s="17">
        <f t="shared" ref="AZ4287" si="9657">AZ4286+1</f>
        <v>50303</v>
      </c>
      <c r="BA4287" s="216">
        <f t="shared" si="9552"/>
        <v>7</v>
      </c>
      <c r="BB4287" s="216">
        <f t="shared" ref="BB4287" si="9658">BB4286+1</f>
        <v>4282</v>
      </c>
      <c r="BC4287" s="16">
        <f t="shared" si="9554"/>
        <v>11.731506849315069</v>
      </c>
      <c r="BD4287" s="16">
        <f>IF(Template!$F$7="Linear interpolation",LinInterp($AO$5:$AO$18,$AM$5:$AM$18,BC4287),CubicSpline($AO$5:$AO$18,$AM$5:$AM$18,BC4287))</f>
        <v>14.149247054029663</v>
      </c>
      <c r="BE4287" s="221">
        <f t="shared" si="9633"/>
        <v>4.7232995947111558</v>
      </c>
      <c r="BF4287" s="221">
        <f>BE4287/PRODUCT($BG$6:BG4286)</f>
        <v>1.0003621407001115</v>
      </c>
      <c r="BG4287" s="16">
        <f t="shared" si="9555"/>
        <v>1.000362146601357</v>
      </c>
      <c r="BH4287" s="10">
        <f t="shared" si="9556"/>
        <v>13.218350949531498</v>
      </c>
      <c r="BI4287" s="90"/>
      <c r="BJ4287" s="17">
        <f t="shared" si="9538"/>
        <v>50280</v>
      </c>
      <c r="BK4287" s="16">
        <f t="shared" si="9532"/>
        <v>13.219824313835504</v>
      </c>
      <c r="BL4287" s="10">
        <f ca="1">IFERROR(AVERAGE(INDIRECT("BK"&amp;AC4287-Template!$F$10+1):INDIRECT("BK"&amp;AC4287)),0)</f>
        <v>13.220799420831332</v>
      </c>
      <c r="BM4287" s="35"/>
      <c r="BN4287" s="86"/>
      <c r="BO4287" s="35"/>
      <c r="BP4287" s="35"/>
      <c r="BQ4287" s="35"/>
      <c r="BR4287" s="35"/>
      <c r="BS4287" s="35"/>
      <c r="BT4287" s="35"/>
      <c r="BU4287" s="35"/>
      <c r="BV4287" s="35"/>
      <c r="BW4287" s="35"/>
      <c r="BX4287" s="35"/>
      <c r="BY4287" s="35"/>
      <c r="BZ4287" s="35"/>
      <c r="CA4287" s="35"/>
      <c r="CB4287" s="35"/>
      <c r="CC4287" s="35"/>
      <c r="CD4287" s="35"/>
      <c r="CE4287" s="35"/>
      <c r="CF4287" s="35"/>
      <c r="CG4287" s="35"/>
      <c r="CH4287" s="35"/>
    </row>
    <row r="4288" spans="1:86" ht="15.6" x14ac:dyDescent="0.3">
      <c r="A4288" s="35"/>
      <c r="B4288" s="86"/>
      <c r="C4288" s="35"/>
      <c r="D4288" s="35"/>
      <c r="E4288" s="35"/>
      <c r="F4288" s="35"/>
      <c r="G4288" s="35"/>
      <c r="H4288" s="35"/>
      <c r="I4288" s="35"/>
      <c r="J4288" s="35"/>
      <c r="K4288" s="35"/>
      <c r="L4288" s="35"/>
      <c r="M4288" s="35"/>
      <c r="N4288" s="35"/>
      <c r="O4288" s="35"/>
      <c r="P4288" s="35"/>
      <c r="Q4288" s="35"/>
      <c r="R4288" s="35"/>
      <c r="S4288" s="35"/>
      <c r="T4288" s="17">
        <f t="shared" si="9533"/>
        <v>50304</v>
      </c>
      <c r="U4288" s="216">
        <f t="shared" si="9527"/>
        <v>1</v>
      </c>
      <c r="V4288" s="216">
        <f t="shared" si="9533"/>
        <v>4283</v>
      </c>
      <c r="W4288" s="16">
        <f t="shared" si="9539"/>
        <v>11.734246575342466</v>
      </c>
      <c r="X4288" s="16" t="e">
        <f>IF(Template!$F$7="Linear interpolation",LinInterp($I$5:$I$22,$G$5:$G$22,W4288),CubicSpline($I$5:$I$22,$G$5:$G$22,W4288))</f>
        <v>#VALUE!</v>
      </c>
      <c r="Y4288" s="221" t="e">
        <f t="shared" si="9528"/>
        <v>#VALUE!</v>
      </c>
      <c r="Z4288" s="221" t="e">
        <f>Y4288/PRODUCT($AA$6:AA4287)</f>
        <v>#VALUE!</v>
      </c>
      <c r="AA4288" s="16" t="e">
        <f t="shared" si="9534"/>
        <v>#VALUE!</v>
      </c>
      <c r="AB4288" s="10" t="e">
        <f t="shared" si="9535"/>
        <v>#VALUE!</v>
      </c>
      <c r="AC4288" s="90">
        <f t="shared" si="9650"/>
        <v>4288</v>
      </c>
      <c r="AD4288" s="17">
        <f t="shared" si="9544"/>
        <v>50281</v>
      </c>
      <c r="AE4288" s="16" t="e">
        <f t="shared" si="9529"/>
        <v>#VALUE!</v>
      </c>
      <c r="AF4288" s="10">
        <f ca="1">IFERROR(AVERAGE(INDIRECT("AE"&amp;AC4288-Template!$F$10+1):INDIRECT("AE"&amp;AC4288)),0)</f>
        <v>0</v>
      </c>
      <c r="AG4288" s="35"/>
      <c r="AH4288" s="86"/>
      <c r="AI4288" s="35"/>
      <c r="AJ4288" s="35"/>
      <c r="AK4288" s="35"/>
      <c r="AL4288" s="35"/>
      <c r="AM4288" s="35"/>
      <c r="AN4288" s="35"/>
      <c r="AO4288" s="35"/>
      <c r="AP4288" s="35"/>
      <c r="AQ4288" s="35"/>
      <c r="AR4288" s="35"/>
      <c r="AS4288" s="35"/>
      <c r="AT4288" s="35"/>
      <c r="AU4288" s="35"/>
      <c r="AV4288" s="35"/>
      <c r="AW4288" s="35"/>
      <c r="AX4288" s="35"/>
      <c r="AY4288" s="35"/>
      <c r="AZ4288" s="17">
        <f t="shared" ref="AZ4288" si="9659">AZ4287+1</f>
        <v>50304</v>
      </c>
      <c r="BA4288" s="216">
        <f t="shared" si="9552"/>
        <v>1</v>
      </c>
      <c r="BB4288" s="216">
        <f t="shared" ref="BB4288" si="9660">BB4287+1</f>
        <v>4283</v>
      </c>
      <c r="BC4288" s="16">
        <f t="shared" si="9554"/>
        <v>11.734246575342466</v>
      </c>
      <c r="BD4288" s="16">
        <f>IF(Template!$F$7="Linear interpolation",LinInterp($AO$5:$AO$18,$AM$5:$AM$18,BC4288),CubicSpline($AO$5:$AO$18,$AM$5:$AM$18,BC4288))</f>
        <v>14.149242278935491</v>
      </c>
      <c r="BE4288" s="221">
        <f t="shared" si="9633"/>
        <v>4.7250100936956212</v>
      </c>
      <c r="BF4288" s="221">
        <f>BE4288/PRODUCT($BG$6:BG4287)</f>
        <v>1.0003621347909055</v>
      </c>
      <c r="BG4288" s="16">
        <f t="shared" si="9555"/>
        <v>1.0003621347909055</v>
      </c>
      <c r="BH4288" s="10">
        <f t="shared" si="9556"/>
        <v>13.217919868051542</v>
      </c>
      <c r="BI4288" s="90"/>
      <c r="BJ4288" s="17">
        <f t="shared" si="9538"/>
        <v>50281</v>
      </c>
      <c r="BK4288" s="16">
        <f t="shared" si="9532"/>
        <v>13.219824313835504</v>
      </c>
      <c r="BL4288" s="10">
        <f ca="1">IFERROR(AVERAGE(INDIRECT("BK"&amp;AC4288-Template!$F$10+1):INDIRECT("BK"&amp;AC4288)),0)</f>
        <v>13.220735053446658</v>
      </c>
      <c r="BM4288" s="35"/>
      <c r="BN4288" s="86"/>
      <c r="BO4288" s="35"/>
      <c r="BP4288" s="35"/>
      <c r="BQ4288" s="35"/>
      <c r="BR4288" s="35"/>
      <c r="BS4288" s="35"/>
      <c r="BT4288" s="35"/>
      <c r="BU4288" s="35"/>
      <c r="BV4288" s="35"/>
      <c r="BW4288" s="35"/>
      <c r="BX4288" s="35"/>
      <c r="BY4288" s="35"/>
      <c r="BZ4288" s="35"/>
      <c r="CA4288" s="35"/>
      <c r="CB4288" s="35"/>
      <c r="CC4288" s="35"/>
      <c r="CD4288" s="35"/>
      <c r="CE4288" s="35"/>
      <c r="CF4288" s="35"/>
      <c r="CG4288" s="35"/>
      <c r="CH4288" s="35"/>
    </row>
    <row r="4289" spans="1:86" ht="15.6" x14ac:dyDescent="0.3">
      <c r="A4289" s="35"/>
      <c r="B4289" s="86"/>
      <c r="C4289" s="35"/>
      <c r="D4289" s="35"/>
      <c r="E4289" s="35"/>
      <c r="F4289" s="35"/>
      <c r="G4289" s="35"/>
      <c r="H4289" s="35"/>
      <c r="I4289" s="35"/>
      <c r="J4289" s="35"/>
      <c r="K4289" s="35"/>
      <c r="L4289" s="35"/>
      <c r="M4289" s="35"/>
      <c r="N4289" s="35"/>
      <c r="O4289" s="35"/>
      <c r="P4289" s="35"/>
      <c r="Q4289" s="35"/>
      <c r="R4289" s="35"/>
      <c r="S4289" s="35"/>
      <c r="T4289" s="17">
        <f t="shared" si="9533"/>
        <v>50305</v>
      </c>
      <c r="U4289" s="216">
        <f t="shared" si="9527"/>
        <v>2</v>
      </c>
      <c r="V4289" s="216">
        <f t="shared" si="9533"/>
        <v>4284</v>
      </c>
      <c r="W4289" s="16">
        <f t="shared" si="9539"/>
        <v>11.736986301369862</v>
      </c>
      <c r="X4289" s="16" t="e">
        <f>IF(Template!$F$7="Linear interpolation",LinInterp($I$5:$I$22,$G$5:$G$22,W4289),CubicSpline($I$5:$I$22,$G$5:$G$22,W4289))</f>
        <v>#VALUE!</v>
      </c>
      <c r="Y4289" s="221" t="e">
        <f t="shared" si="9528"/>
        <v>#VALUE!</v>
      </c>
      <c r="Z4289" s="221" t="e">
        <f>Y4289/PRODUCT($AA$6:AA4288)</f>
        <v>#VALUE!</v>
      </c>
      <c r="AA4289" s="16" t="e">
        <f t="shared" si="9534"/>
        <v>#VALUE!</v>
      </c>
      <c r="AB4289" s="10" t="e">
        <f t="shared" si="9535"/>
        <v>#VALUE!</v>
      </c>
      <c r="AC4289" s="90">
        <f t="shared" si="9650"/>
        <v>4289</v>
      </c>
      <c r="AD4289" s="17">
        <f t="shared" si="9544"/>
        <v>50282</v>
      </c>
      <c r="AE4289" s="16" t="e">
        <f t="shared" si="9529"/>
        <v>#VALUE!</v>
      </c>
      <c r="AF4289" s="10">
        <f ca="1">IFERROR(AVERAGE(INDIRECT("AE"&amp;AC4289-Template!$F$10+1):INDIRECT("AE"&amp;AC4289)),0)</f>
        <v>0</v>
      </c>
      <c r="AG4289" s="35"/>
      <c r="AH4289" s="86"/>
      <c r="AI4289" s="35"/>
      <c r="AJ4289" s="35"/>
      <c r="AK4289" s="35"/>
      <c r="AL4289" s="35"/>
      <c r="AM4289" s="35"/>
      <c r="AN4289" s="35"/>
      <c r="AO4289" s="35"/>
      <c r="AP4289" s="35"/>
      <c r="AQ4289" s="35"/>
      <c r="AR4289" s="35"/>
      <c r="AS4289" s="35"/>
      <c r="AT4289" s="35"/>
      <c r="AU4289" s="35"/>
      <c r="AV4289" s="35"/>
      <c r="AW4289" s="35"/>
      <c r="AX4289" s="35"/>
      <c r="AY4289" s="35"/>
      <c r="AZ4289" s="17">
        <f t="shared" ref="AZ4289" si="9661">AZ4288+1</f>
        <v>50305</v>
      </c>
      <c r="BA4289" s="216">
        <f t="shared" si="9552"/>
        <v>2</v>
      </c>
      <c r="BB4289" s="216">
        <f t="shared" ref="BB4289" si="9662">BB4288+1</f>
        <v>4284</v>
      </c>
      <c r="BC4289" s="16">
        <f t="shared" si="9554"/>
        <v>11.736986301369862</v>
      </c>
      <c r="BD4289" s="16">
        <f>IF(Template!$F$7="Linear interpolation",LinInterp($AO$5:$AO$18,$AM$5:$AM$18,BC4289),CubicSpline($AO$5:$AO$18,$AM$5:$AM$18,BC4289))</f>
        <v>14.14923748684342</v>
      </c>
      <c r="BE4289" s="221">
        <f t="shared" si="9633"/>
        <v>4.7267212027767078</v>
      </c>
      <c r="BF4289" s="221">
        <f>BE4289/PRODUCT($BG$6:BG4288)</f>
        <v>1.0003621387144483</v>
      </c>
      <c r="BG4289" s="16">
        <f t="shared" si="9555"/>
        <v>1.0003621387144483</v>
      </c>
      <c r="BH4289" s="10">
        <f t="shared" si="9556"/>
        <v>13.218063077364617</v>
      </c>
      <c r="BI4289" s="90"/>
      <c r="BJ4289" s="17">
        <f t="shared" si="9538"/>
        <v>50282</v>
      </c>
      <c r="BK4289" s="16">
        <f t="shared" si="9532"/>
        <v>13.219824313835504</v>
      </c>
      <c r="BL4289" s="10">
        <f ca="1">IFERROR(AVERAGE(INDIRECT("BK"&amp;AC4289-Template!$F$10+1):INDIRECT("BK"&amp;AC4289)),0)</f>
        <v>13.220672839644559</v>
      </c>
      <c r="BM4289" s="35"/>
      <c r="BN4289" s="86"/>
      <c r="BO4289" s="35"/>
      <c r="BP4289" s="35"/>
      <c r="BQ4289" s="35"/>
      <c r="BR4289" s="35"/>
      <c r="BS4289" s="35"/>
      <c r="BT4289" s="35"/>
      <c r="BU4289" s="35"/>
      <c r="BV4289" s="35"/>
      <c r="BW4289" s="35"/>
      <c r="BX4289" s="35"/>
      <c r="BY4289" s="35"/>
      <c r="BZ4289" s="35"/>
      <c r="CA4289" s="35"/>
      <c r="CB4289" s="35"/>
      <c r="CC4289" s="35"/>
      <c r="CD4289" s="35"/>
      <c r="CE4289" s="35"/>
      <c r="CF4289" s="35"/>
      <c r="CG4289" s="35"/>
      <c r="CH4289" s="35"/>
    </row>
    <row r="4290" spans="1:86" ht="15.6" x14ac:dyDescent="0.3">
      <c r="A4290" s="35"/>
      <c r="B4290" s="86"/>
      <c r="C4290" s="35"/>
      <c r="D4290" s="35"/>
      <c r="E4290" s="35"/>
      <c r="F4290" s="35"/>
      <c r="G4290" s="35"/>
      <c r="H4290" s="35"/>
      <c r="I4290" s="35"/>
      <c r="J4290" s="35"/>
      <c r="K4290" s="35"/>
      <c r="L4290" s="35"/>
      <c r="M4290" s="35"/>
      <c r="N4290" s="35"/>
      <c r="O4290" s="35"/>
      <c r="P4290" s="35"/>
      <c r="Q4290" s="35"/>
      <c r="R4290" s="35"/>
      <c r="S4290" s="35"/>
      <c r="T4290" s="17">
        <f t="shared" si="9533"/>
        <v>50306</v>
      </c>
      <c r="U4290" s="216">
        <f t="shared" si="9527"/>
        <v>3</v>
      </c>
      <c r="V4290" s="216">
        <f t="shared" si="9533"/>
        <v>4285</v>
      </c>
      <c r="W4290" s="16">
        <f t="shared" si="9539"/>
        <v>11.739726027397261</v>
      </c>
      <c r="X4290" s="16" t="e">
        <f>IF(Template!$F$7="Linear interpolation",LinInterp($I$5:$I$22,$G$5:$G$22,W4290),CubicSpline($I$5:$I$22,$G$5:$G$22,W4290))</f>
        <v>#VALUE!</v>
      </c>
      <c r="Y4290" s="221" t="e">
        <f t="shared" si="9528"/>
        <v>#VALUE!</v>
      </c>
      <c r="Z4290" s="221" t="e">
        <f>Y4290/PRODUCT($AA$6:AA4289)</f>
        <v>#VALUE!</v>
      </c>
      <c r="AA4290" s="16" t="e">
        <f t="shared" si="9534"/>
        <v>#VALUE!</v>
      </c>
      <c r="AB4290" s="10" t="e">
        <f t="shared" si="9535"/>
        <v>#VALUE!</v>
      </c>
      <c r="AC4290" s="90">
        <f t="shared" si="9650"/>
        <v>4290</v>
      </c>
      <c r="AD4290" s="17">
        <f t="shared" si="9544"/>
        <v>50283</v>
      </c>
      <c r="AE4290" s="16" t="e">
        <f t="shared" si="9529"/>
        <v>#VALUE!</v>
      </c>
      <c r="AF4290" s="10">
        <f ca="1">IFERROR(AVERAGE(INDIRECT("AE"&amp;AC4290-Template!$F$10+1):INDIRECT("AE"&amp;AC4290)),0)</f>
        <v>0</v>
      </c>
      <c r="AG4290" s="35"/>
      <c r="AH4290" s="86"/>
      <c r="AI4290" s="35"/>
      <c r="AJ4290" s="35"/>
      <c r="AK4290" s="35"/>
      <c r="AL4290" s="35"/>
      <c r="AM4290" s="35"/>
      <c r="AN4290" s="35"/>
      <c r="AO4290" s="35"/>
      <c r="AP4290" s="35"/>
      <c r="AQ4290" s="35"/>
      <c r="AR4290" s="35"/>
      <c r="AS4290" s="35"/>
      <c r="AT4290" s="35"/>
      <c r="AU4290" s="35"/>
      <c r="AV4290" s="35"/>
      <c r="AW4290" s="35"/>
      <c r="AX4290" s="35"/>
      <c r="AY4290" s="35"/>
      <c r="AZ4290" s="17">
        <f t="shared" ref="AZ4290" si="9663">AZ4289+1</f>
        <v>50306</v>
      </c>
      <c r="BA4290" s="216">
        <f t="shared" si="9552"/>
        <v>3</v>
      </c>
      <c r="BB4290" s="216">
        <f t="shared" ref="BB4290" si="9664">BB4289+1</f>
        <v>4285</v>
      </c>
      <c r="BC4290" s="16">
        <f t="shared" si="9554"/>
        <v>11.739726027397261</v>
      </c>
      <c r="BD4290" s="16">
        <f>IF(Template!$F$7="Linear interpolation",LinInterp($AO$5:$AO$18,$AM$5:$AM$18,BC4290),CubicSpline($AO$5:$AO$18,$AM$5:$AM$18,BC4290))</f>
        <v>14.149232677726594</v>
      </c>
      <c r="BE4290" s="221">
        <f t="shared" si="9633"/>
        <v>4.7284329221497456</v>
      </c>
      <c r="BF4290" s="221">
        <f>BE4290/PRODUCT($BG$6:BG4289)</f>
        <v>1.0003621367327593</v>
      </c>
      <c r="BG4290" s="16">
        <f t="shared" si="9555"/>
        <v>1.0003621367327593</v>
      </c>
      <c r="BH4290" s="10">
        <f t="shared" si="9556"/>
        <v>13.217990745714836</v>
      </c>
      <c r="BI4290" s="90"/>
      <c r="BJ4290" s="17">
        <f t="shared" si="9538"/>
        <v>50283</v>
      </c>
      <c r="BK4290" s="16">
        <f t="shared" si="9532"/>
        <v>13.219411411814374</v>
      </c>
      <c r="BL4290" s="10">
        <f ca="1">IFERROR(AVERAGE(INDIRECT("BK"&amp;AC4290-Template!$F$10+1):INDIRECT("BK"&amp;AC4290)),0)</f>
        <v>13.220596862441754</v>
      </c>
      <c r="BM4290" s="35"/>
      <c r="BN4290" s="86"/>
      <c r="BO4290" s="35"/>
      <c r="BP4290" s="35"/>
      <c r="BQ4290" s="35"/>
      <c r="BR4290" s="35"/>
      <c r="BS4290" s="35"/>
      <c r="BT4290" s="35"/>
      <c r="BU4290" s="35"/>
      <c r="BV4290" s="35"/>
      <c r="BW4290" s="35"/>
      <c r="BX4290" s="35"/>
      <c r="BY4290" s="35"/>
      <c r="BZ4290" s="35"/>
      <c r="CA4290" s="35"/>
      <c r="CB4290" s="35"/>
      <c r="CC4290" s="35"/>
      <c r="CD4290" s="35"/>
      <c r="CE4290" s="35"/>
      <c r="CF4290" s="35"/>
      <c r="CG4290" s="35"/>
      <c r="CH4290" s="35"/>
    </row>
    <row r="4291" spans="1:86" ht="15.6" x14ac:dyDescent="0.3">
      <c r="A4291" s="35"/>
      <c r="B4291" s="86"/>
      <c r="C4291" s="35"/>
      <c r="D4291" s="35"/>
      <c r="E4291" s="35"/>
      <c r="F4291" s="35"/>
      <c r="G4291" s="35"/>
      <c r="H4291" s="35"/>
      <c r="I4291" s="35"/>
      <c r="J4291" s="35"/>
      <c r="K4291" s="35"/>
      <c r="L4291" s="35"/>
      <c r="M4291" s="35"/>
      <c r="N4291" s="35"/>
      <c r="O4291" s="35"/>
      <c r="P4291" s="35"/>
      <c r="Q4291" s="35"/>
      <c r="R4291" s="35"/>
      <c r="S4291" s="35"/>
      <c r="T4291" s="17">
        <f t="shared" si="9533"/>
        <v>50307</v>
      </c>
      <c r="U4291" s="216">
        <f t="shared" si="9527"/>
        <v>4</v>
      </c>
      <c r="V4291" s="216">
        <f t="shared" si="9533"/>
        <v>4286</v>
      </c>
      <c r="W4291" s="16">
        <f t="shared" si="9539"/>
        <v>11.742465753424657</v>
      </c>
      <c r="X4291" s="16" t="e">
        <f>IF(Template!$F$7="Linear interpolation",LinInterp($I$5:$I$22,$G$5:$G$22,W4291),CubicSpline($I$5:$I$22,$G$5:$G$22,W4291))</f>
        <v>#VALUE!</v>
      </c>
      <c r="Y4291" s="221" t="e">
        <f t="shared" si="9528"/>
        <v>#VALUE!</v>
      </c>
      <c r="Z4291" s="221" t="e">
        <f>Y4291/PRODUCT($AA$6:AA4290)</f>
        <v>#VALUE!</v>
      </c>
      <c r="AA4291" s="16" t="e">
        <f t="shared" si="9534"/>
        <v>#VALUE!</v>
      </c>
      <c r="AB4291" s="10" t="e">
        <f t="shared" si="9535"/>
        <v>#VALUE!</v>
      </c>
      <c r="AC4291" s="90">
        <f t="shared" si="9650"/>
        <v>4291</v>
      </c>
      <c r="AD4291" s="17">
        <f t="shared" si="9544"/>
        <v>50284</v>
      </c>
      <c r="AE4291" s="16" t="e">
        <f t="shared" si="9529"/>
        <v>#VALUE!</v>
      </c>
      <c r="AF4291" s="10">
        <f ca="1">IFERROR(AVERAGE(INDIRECT("AE"&amp;AC4291-Template!$F$10+1):INDIRECT("AE"&amp;AC4291)),0)</f>
        <v>0</v>
      </c>
      <c r="AG4291" s="35"/>
      <c r="AH4291" s="86"/>
      <c r="AI4291" s="35"/>
      <c r="AJ4291" s="35"/>
      <c r="AK4291" s="35"/>
      <c r="AL4291" s="35"/>
      <c r="AM4291" s="35"/>
      <c r="AN4291" s="35"/>
      <c r="AO4291" s="35"/>
      <c r="AP4291" s="35"/>
      <c r="AQ4291" s="35"/>
      <c r="AR4291" s="35"/>
      <c r="AS4291" s="35"/>
      <c r="AT4291" s="35"/>
      <c r="AU4291" s="35"/>
      <c r="AV4291" s="35"/>
      <c r="AW4291" s="35"/>
      <c r="AX4291" s="35"/>
      <c r="AY4291" s="35"/>
      <c r="AZ4291" s="17">
        <f t="shared" ref="AZ4291" si="9665">AZ4290+1</f>
        <v>50307</v>
      </c>
      <c r="BA4291" s="216">
        <f t="shared" si="9552"/>
        <v>4</v>
      </c>
      <c r="BB4291" s="216">
        <f t="shared" ref="BB4291" si="9666">BB4290+1</f>
        <v>4286</v>
      </c>
      <c r="BC4291" s="16">
        <f t="shared" si="9554"/>
        <v>11.742465753424657</v>
      </c>
      <c r="BD4291" s="16">
        <f>IF(Template!$F$7="Linear interpolation",LinInterp($AO$5:$AO$18,$AM$5:$AM$18,BC4291),CubicSpline($AO$5:$AO$18,$AM$5:$AM$18,BC4291))</f>
        <v>14.149227851558164</v>
      </c>
      <c r="BE4291" s="221">
        <f t="shared" si="9633"/>
        <v>4.7301452520101099</v>
      </c>
      <c r="BF4291" s="221">
        <f>BE4291/PRODUCT($BG$6:BG4290)</f>
        <v>1.0003621347470835</v>
      </c>
      <c r="BG4291" s="16">
        <f t="shared" si="9555"/>
        <v>1.0003621347470835</v>
      </c>
      <c r="BH4291" s="10">
        <f t="shared" si="9556"/>
        <v>13.217918268546459</v>
      </c>
      <c r="BI4291" s="90"/>
      <c r="BJ4291" s="17">
        <f t="shared" si="9538"/>
        <v>50284</v>
      </c>
      <c r="BK4291" s="16">
        <f t="shared" si="9532"/>
        <v>13.219548567877993</v>
      </c>
      <c r="BL4291" s="10">
        <f ca="1">IFERROR(AVERAGE(INDIRECT("BK"&amp;AC4291-Template!$F$10+1):INDIRECT("BK"&amp;AC4291)),0)</f>
        <v>13.220525457107737</v>
      </c>
      <c r="BM4291" s="35"/>
      <c r="BN4291" s="86"/>
      <c r="BO4291" s="35"/>
      <c r="BP4291" s="35"/>
      <c r="BQ4291" s="35"/>
      <c r="BR4291" s="35"/>
      <c r="BS4291" s="35"/>
      <c r="BT4291" s="35"/>
      <c r="BU4291" s="35"/>
      <c r="BV4291" s="35"/>
      <c r="BW4291" s="35"/>
      <c r="BX4291" s="35"/>
      <c r="BY4291" s="35"/>
      <c r="BZ4291" s="35"/>
      <c r="CA4291" s="35"/>
      <c r="CB4291" s="35"/>
      <c r="CC4291" s="35"/>
      <c r="CD4291" s="35"/>
      <c r="CE4291" s="35"/>
      <c r="CF4291" s="35"/>
      <c r="CG4291" s="35"/>
      <c r="CH4291" s="35"/>
    </row>
    <row r="4292" spans="1:86" ht="15.6" x14ac:dyDescent="0.3">
      <c r="A4292" s="35"/>
      <c r="B4292" s="86"/>
      <c r="C4292" s="35"/>
      <c r="D4292" s="35"/>
      <c r="E4292" s="35"/>
      <c r="F4292" s="35"/>
      <c r="G4292" s="35"/>
      <c r="H4292" s="35"/>
      <c r="I4292" s="35"/>
      <c r="J4292" s="35"/>
      <c r="K4292" s="35"/>
      <c r="L4292" s="35"/>
      <c r="M4292" s="35"/>
      <c r="N4292" s="35"/>
      <c r="O4292" s="35"/>
      <c r="P4292" s="35"/>
      <c r="Q4292" s="35"/>
      <c r="R4292" s="35"/>
      <c r="S4292" s="35"/>
      <c r="T4292" s="17">
        <f t="shared" si="9533"/>
        <v>50308</v>
      </c>
      <c r="U4292" s="216">
        <f t="shared" si="9527"/>
        <v>5</v>
      </c>
      <c r="V4292" s="216">
        <f t="shared" si="9533"/>
        <v>4287</v>
      </c>
      <c r="W4292" s="16">
        <f t="shared" si="9539"/>
        <v>11.745205479452055</v>
      </c>
      <c r="X4292" s="16" t="e">
        <f>IF(Template!$F$7="Linear interpolation",LinInterp($I$5:$I$22,$G$5:$G$22,W4292),CubicSpline($I$5:$I$22,$G$5:$G$22,W4292))</f>
        <v>#VALUE!</v>
      </c>
      <c r="Y4292" s="221" t="e">
        <f t="shared" si="9528"/>
        <v>#VALUE!</v>
      </c>
      <c r="Z4292" s="221" t="e">
        <f>Y4292/PRODUCT($AA$6:AA4291)</f>
        <v>#VALUE!</v>
      </c>
      <c r="AA4292" s="16" t="e">
        <f t="shared" si="9534"/>
        <v>#VALUE!</v>
      </c>
      <c r="AB4292" s="10" t="e">
        <f t="shared" si="9535"/>
        <v>#VALUE!</v>
      </c>
      <c r="AC4292" s="90">
        <f t="shared" si="9650"/>
        <v>4292</v>
      </c>
      <c r="AD4292" s="17">
        <f t="shared" si="9544"/>
        <v>50285</v>
      </c>
      <c r="AE4292" s="16" t="e">
        <f t="shared" si="9529"/>
        <v>#VALUE!</v>
      </c>
      <c r="AF4292" s="10">
        <f ca="1">IFERROR(AVERAGE(INDIRECT("AE"&amp;AC4292-Template!$F$10+1):INDIRECT("AE"&amp;AC4292)),0)</f>
        <v>0</v>
      </c>
      <c r="AG4292" s="35"/>
      <c r="AH4292" s="86"/>
      <c r="AI4292" s="35"/>
      <c r="AJ4292" s="35"/>
      <c r="AK4292" s="35"/>
      <c r="AL4292" s="35"/>
      <c r="AM4292" s="35"/>
      <c r="AN4292" s="35"/>
      <c r="AO4292" s="35"/>
      <c r="AP4292" s="35"/>
      <c r="AQ4292" s="35"/>
      <c r="AR4292" s="35"/>
      <c r="AS4292" s="35"/>
      <c r="AT4292" s="35"/>
      <c r="AU4292" s="35"/>
      <c r="AV4292" s="35"/>
      <c r="AW4292" s="35"/>
      <c r="AX4292" s="35"/>
      <c r="AY4292" s="35"/>
      <c r="AZ4292" s="17">
        <f t="shared" ref="AZ4292" si="9667">AZ4291+1</f>
        <v>50308</v>
      </c>
      <c r="BA4292" s="216">
        <f t="shared" si="9552"/>
        <v>5</v>
      </c>
      <c r="BB4292" s="216">
        <f t="shared" ref="BB4292" si="9668">BB4291+1</f>
        <v>4287</v>
      </c>
      <c r="BC4292" s="16">
        <f t="shared" si="9554"/>
        <v>11.745205479452055</v>
      </c>
      <c r="BD4292" s="16">
        <f>IF(Template!$F$7="Linear interpolation",LinInterp($AO$5:$AO$18,$AM$5:$AM$18,BC4292),CubicSpline($AO$5:$AO$18,$AM$5:$AM$18,BC4292))</f>
        <v>14.149223008311274</v>
      </c>
      <c r="BE4292" s="221">
        <f t="shared" si="9633"/>
        <v>4.7318581925531769</v>
      </c>
      <c r="BF4292" s="221">
        <f>BE4292/PRODUCT($BG$6:BG4291)</f>
        <v>1.0003621327574117</v>
      </c>
      <c r="BG4292" s="16">
        <f t="shared" si="9555"/>
        <v>1.0003621327574117</v>
      </c>
      <c r="BH4292" s="10">
        <f t="shared" si="9556"/>
        <v>13.217845645527193</v>
      </c>
      <c r="BI4292" s="90"/>
      <c r="BJ4292" s="17">
        <f t="shared" si="9538"/>
        <v>50285</v>
      </c>
      <c r="BK4292" s="16">
        <f t="shared" si="9532"/>
        <v>13.219479272773004</v>
      </c>
      <c r="BL4292" s="10">
        <f ca="1">IFERROR(AVERAGE(INDIRECT("BK"&amp;AC4292-Template!$F$10+1):INDIRECT("BK"&amp;AC4292)),0)</f>
        <v>13.220464710289518</v>
      </c>
      <c r="BM4292" s="35"/>
      <c r="BN4292" s="86"/>
      <c r="BO4292" s="35"/>
      <c r="BP4292" s="35"/>
      <c r="BQ4292" s="35"/>
      <c r="BR4292" s="35"/>
      <c r="BS4292" s="35"/>
      <c r="BT4292" s="35"/>
      <c r="BU4292" s="35"/>
      <c r="BV4292" s="35"/>
      <c r="BW4292" s="35"/>
      <c r="BX4292" s="35"/>
      <c r="BY4292" s="35"/>
      <c r="BZ4292" s="35"/>
      <c r="CA4292" s="35"/>
      <c r="CB4292" s="35"/>
      <c r="CC4292" s="35"/>
      <c r="CD4292" s="35"/>
      <c r="CE4292" s="35"/>
      <c r="CF4292" s="35"/>
      <c r="CG4292" s="35"/>
      <c r="CH4292" s="35"/>
    </row>
    <row r="4293" spans="1:86" ht="15.6" x14ac:dyDescent="0.3">
      <c r="A4293" s="35"/>
      <c r="B4293" s="86"/>
      <c r="C4293" s="35"/>
      <c r="D4293" s="35"/>
      <c r="E4293" s="35"/>
      <c r="F4293" s="35"/>
      <c r="G4293" s="35"/>
      <c r="H4293" s="35"/>
      <c r="I4293" s="35"/>
      <c r="J4293" s="35"/>
      <c r="K4293" s="35"/>
      <c r="L4293" s="35"/>
      <c r="M4293" s="35"/>
      <c r="N4293" s="35"/>
      <c r="O4293" s="35"/>
      <c r="P4293" s="35"/>
      <c r="Q4293" s="35"/>
      <c r="R4293" s="35"/>
      <c r="S4293" s="35"/>
      <c r="T4293" s="17">
        <f t="shared" si="9533"/>
        <v>50309</v>
      </c>
      <c r="U4293" s="216">
        <f t="shared" si="9527"/>
        <v>6</v>
      </c>
      <c r="V4293" s="216">
        <f t="shared" si="9533"/>
        <v>4288</v>
      </c>
      <c r="W4293" s="16">
        <f t="shared" si="9539"/>
        <v>11.747945205479452</v>
      </c>
      <c r="X4293" s="16" t="e">
        <f>IF(Template!$F$7="Linear interpolation",LinInterp($I$5:$I$22,$G$5:$G$22,W4293),CubicSpline($I$5:$I$22,$G$5:$G$22,W4293))</f>
        <v>#VALUE!</v>
      </c>
      <c r="Y4293" s="221" t="e">
        <f t="shared" si="9528"/>
        <v>#VALUE!</v>
      </c>
      <c r="Z4293" s="221" t="e">
        <f>Y4293/PRODUCT($AA$6:AA4292)</f>
        <v>#VALUE!</v>
      </c>
      <c r="AA4293" s="16" t="e">
        <f t="shared" si="9534"/>
        <v>#VALUE!</v>
      </c>
      <c r="AB4293" s="10" t="e">
        <f t="shared" si="9535"/>
        <v>#VALUE!</v>
      </c>
      <c r="AC4293" s="90">
        <f t="shared" si="9650"/>
        <v>4293</v>
      </c>
      <c r="AD4293" s="17">
        <f t="shared" si="9544"/>
        <v>50286</v>
      </c>
      <c r="AE4293" s="16" t="e">
        <f t="shared" si="9529"/>
        <v>#VALUE!</v>
      </c>
      <c r="AF4293" s="10">
        <f ca="1">IFERROR(AVERAGE(INDIRECT("AE"&amp;AC4293-Template!$F$10+1):INDIRECT("AE"&amp;AC4293)),0)</f>
        <v>0</v>
      </c>
      <c r="AG4293" s="35"/>
      <c r="AH4293" s="86"/>
      <c r="AI4293" s="35"/>
      <c r="AJ4293" s="35"/>
      <c r="AK4293" s="35"/>
      <c r="AL4293" s="35"/>
      <c r="AM4293" s="35"/>
      <c r="AN4293" s="35"/>
      <c r="AO4293" s="35"/>
      <c r="AP4293" s="35"/>
      <c r="AQ4293" s="35"/>
      <c r="AR4293" s="35"/>
      <c r="AS4293" s="35"/>
      <c r="AT4293" s="35"/>
      <c r="AU4293" s="35"/>
      <c r="AV4293" s="35"/>
      <c r="AW4293" s="35"/>
      <c r="AX4293" s="35"/>
      <c r="AY4293" s="35"/>
      <c r="AZ4293" s="17">
        <f t="shared" ref="AZ4293" si="9669">AZ4292+1</f>
        <v>50309</v>
      </c>
      <c r="BA4293" s="216">
        <f t="shared" si="9552"/>
        <v>6</v>
      </c>
      <c r="BB4293" s="216">
        <f t="shared" ref="BB4293" si="9670">BB4292+1</f>
        <v>4288</v>
      </c>
      <c r="BC4293" s="16">
        <f t="shared" si="9554"/>
        <v>11.747945205479452</v>
      </c>
      <c r="BD4293" s="16">
        <f>IF(Template!$F$7="Linear interpolation",LinInterp($AO$5:$AO$18,$AM$5:$AM$18,BC4293),CubicSpline($AO$5:$AO$18,$AM$5:$AM$18,BC4293))</f>
        <v>14.149218147959072</v>
      </c>
      <c r="BE4293" s="221">
        <f t="shared" si="9633"/>
        <v>4.7335717439743767</v>
      </c>
      <c r="BF4293" s="221">
        <f>BE4293/PRODUCT($BG$6:BG4292)</f>
        <v>1.0003621307637443</v>
      </c>
      <c r="BG4293" s="16">
        <f t="shared" si="9555"/>
        <v>1.0003621327574117</v>
      </c>
      <c r="BH4293" s="10">
        <f t="shared" si="9556"/>
        <v>13.217845645527193</v>
      </c>
      <c r="BI4293" s="90"/>
      <c r="BJ4293" s="17">
        <f t="shared" si="9538"/>
        <v>50286</v>
      </c>
      <c r="BK4293" s="16">
        <f t="shared" si="9532"/>
        <v>13.219409833932438</v>
      </c>
      <c r="BL4293" s="10">
        <f ca="1">IFERROR(AVERAGE(INDIRECT("BK"&amp;AC4293-Template!$F$10+1):INDIRECT("BK"&amp;AC4293)),0)</f>
        <v>13.220397341697311</v>
      </c>
      <c r="BM4293" s="35"/>
      <c r="BN4293" s="86"/>
      <c r="BO4293" s="35"/>
      <c r="BP4293" s="35"/>
      <c r="BQ4293" s="35"/>
      <c r="BR4293" s="35"/>
      <c r="BS4293" s="35"/>
      <c r="BT4293" s="35"/>
      <c r="BU4293" s="35"/>
      <c r="BV4293" s="35"/>
      <c r="BW4293" s="35"/>
      <c r="BX4293" s="35"/>
      <c r="BY4293" s="35"/>
      <c r="BZ4293" s="35"/>
      <c r="CA4293" s="35"/>
      <c r="CB4293" s="35"/>
      <c r="CC4293" s="35"/>
      <c r="CD4293" s="35"/>
      <c r="CE4293" s="35"/>
      <c r="CF4293" s="35"/>
      <c r="CG4293" s="35"/>
      <c r="CH4293" s="35"/>
    </row>
    <row r="4294" spans="1:86" ht="15.6" x14ac:dyDescent="0.3">
      <c r="A4294" s="35"/>
      <c r="B4294" s="86"/>
      <c r="C4294" s="35"/>
      <c r="D4294" s="35"/>
      <c r="E4294" s="35"/>
      <c r="F4294" s="35"/>
      <c r="G4294" s="35"/>
      <c r="H4294" s="35"/>
      <c r="I4294" s="35"/>
      <c r="J4294" s="35"/>
      <c r="K4294" s="35"/>
      <c r="L4294" s="35"/>
      <c r="M4294" s="35"/>
      <c r="N4294" s="35"/>
      <c r="O4294" s="35"/>
      <c r="P4294" s="35"/>
      <c r="Q4294" s="35"/>
      <c r="R4294" s="35"/>
      <c r="S4294" s="35"/>
      <c r="T4294" s="17">
        <f t="shared" si="9533"/>
        <v>50310</v>
      </c>
      <c r="U4294" s="216">
        <f t="shared" ref="U4294:U4357" si="9671">WEEKDAY(T4294,2)</f>
        <v>7</v>
      </c>
      <c r="V4294" s="216">
        <f t="shared" si="9533"/>
        <v>4289</v>
      </c>
      <c r="W4294" s="16">
        <f t="shared" si="9539"/>
        <v>11.75068493150685</v>
      </c>
      <c r="X4294" s="16" t="e">
        <f>IF(Template!$F$7="Linear interpolation",LinInterp($I$5:$I$22,$G$5:$G$22,W4294),CubicSpline($I$5:$I$22,$G$5:$G$22,W4294))</f>
        <v>#VALUE!</v>
      </c>
      <c r="Y4294" s="221" t="e">
        <f t="shared" ref="Y4294:Y4357" si="9672">(1+(X4294/100))^W4294</f>
        <v>#VALUE!</v>
      </c>
      <c r="Z4294" s="221" t="e">
        <f>Y4294/PRODUCT($AA$6:AA4293)</f>
        <v>#VALUE!</v>
      </c>
      <c r="AA4294" s="16" t="e">
        <f t="shared" si="9534"/>
        <v>#VALUE!</v>
      </c>
      <c r="AB4294" s="10" t="e">
        <f t="shared" si="9535"/>
        <v>#VALUE!</v>
      </c>
      <c r="AC4294" s="90">
        <f t="shared" si="9650"/>
        <v>4294</v>
      </c>
      <c r="AD4294" s="17">
        <f t="shared" si="9544"/>
        <v>50287</v>
      </c>
      <c r="AE4294" s="16" t="e">
        <f t="shared" ref="AE4294:AE4357" si="9673">IF(R4294&lt;&gt;0,R4294,VLOOKUP(AD4294,$T:$AB,9,FALSE))</f>
        <v>#VALUE!</v>
      </c>
      <c r="AF4294" s="10">
        <f ca="1">IFERROR(AVERAGE(INDIRECT("AE"&amp;AC4294-Template!$F$10+1):INDIRECT("AE"&amp;AC4294)),0)</f>
        <v>0</v>
      </c>
      <c r="AG4294" s="35"/>
      <c r="AH4294" s="86"/>
      <c r="AI4294" s="35"/>
      <c r="AJ4294" s="35"/>
      <c r="AK4294" s="35"/>
      <c r="AL4294" s="35"/>
      <c r="AM4294" s="35"/>
      <c r="AN4294" s="35"/>
      <c r="AO4294" s="35"/>
      <c r="AP4294" s="35"/>
      <c r="AQ4294" s="35"/>
      <c r="AR4294" s="35"/>
      <c r="AS4294" s="35"/>
      <c r="AT4294" s="35"/>
      <c r="AU4294" s="35"/>
      <c r="AV4294" s="35"/>
      <c r="AW4294" s="35"/>
      <c r="AX4294" s="35"/>
      <c r="AY4294" s="35"/>
      <c r="AZ4294" s="17">
        <f t="shared" ref="AZ4294" si="9674">AZ4293+1</f>
        <v>50310</v>
      </c>
      <c r="BA4294" s="216">
        <f t="shared" si="9552"/>
        <v>7</v>
      </c>
      <c r="BB4294" s="216">
        <f t="shared" ref="BB4294" si="9675">BB4293+1</f>
        <v>4289</v>
      </c>
      <c r="BC4294" s="16">
        <f t="shared" si="9554"/>
        <v>11.75068493150685</v>
      </c>
      <c r="BD4294" s="16">
        <f>IF(Template!$F$7="Linear interpolation",LinInterp($AO$5:$AO$18,$AM$5:$AM$18,BC4294),CubicSpline($AO$5:$AO$18,$AM$5:$AM$18,BC4294))</f>
        <v>14.149213270474705</v>
      </c>
      <c r="BE4294" s="221">
        <f t="shared" si="9633"/>
        <v>4.7352859064691932</v>
      </c>
      <c r="BF4294" s="221">
        <f>BE4294/PRODUCT($BG$6:BG4293)</f>
        <v>1.0003621267724168</v>
      </c>
      <c r="BG4294" s="16">
        <f t="shared" si="9555"/>
        <v>1.0003621327574117</v>
      </c>
      <c r="BH4294" s="10">
        <f t="shared" si="9556"/>
        <v>13.217845645527193</v>
      </c>
      <c r="BI4294" s="90"/>
      <c r="BJ4294" s="17">
        <f t="shared" si="9538"/>
        <v>50287</v>
      </c>
      <c r="BK4294" s="16">
        <f t="shared" ref="BK4294:BK4357" si="9676">IF(AX4294&lt;&gt;0,AX4294,VLOOKUP(BJ4294,$AZ:$BH,9,FALSE))</f>
        <v>13.219340251307665</v>
      </c>
      <c r="BL4294" s="10">
        <f ca="1">IFERROR(AVERAGE(INDIRECT("BK"&amp;AC4294-Template!$F$10+1):INDIRECT("BK"&amp;AC4294)),0)</f>
        <v>13.220329830720562</v>
      </c>
      <c r="BM4294" s="35"/>
      <c r="BN4294" s="86"/>
      <c r="BO4294" s="35"/>
      <c r="BP4294" s="35"/>
      <c r="BQ4294" s="35"/>
      <c r="BR4294" s="35"/>
      <c r="BS4294" s="35"/>
      <c r="BT4294" s="35"/>
      <c r="BU4294" s="35"/>
      <c r="BV4294" s="35"/>
      <c r="BW4294" s="35"/>
      <c r="BX4294" s="35"/>
      <c r="BY4294" s="35"/>
      <c r="BZ4294" s="35"/>
      <c r="CA4294" s="35"/>
      <c r="CB4294" s="35"/>
      <c r="CC4294" s="35"/>
      <c r="CD4294" s="35"/>
      <c r="CE4294" s="35"/>
      <c r="CF4294" s="35"/>
      <c r="CG4294" s="35"/>
      <c r="CH4294" s="35"/>
    </row>
    <row r="4295" spans="1:86" ht="15.6" x14ac:dyDescent="0.3">
      <c r="A4295" s="35"/>
      <c r="B4295" s="86"/>
      <c r="C4295" s="35"/>
      <c r="D4295" s="35"/>
      <c r="E4295" s="35"/>
      <c r="F4295" s="35"/>
      <c r="G4295" s="35"/>
      <c r="H4295" s="35"/>
      <c r="I4295" s="35"/>
      <c r="J4295" s="35"/>
      <c r="K4295" s="35"/>
      <c r="L4295" s="35"/>
      <c r="M4295" s="35"/>
      <c r="N4295" s="35"/>
      <c r="O4295" s="35"/>
      <c r="P4295" s="35"/>
      <c r="Q4295" s="35"/>
      <c r="R4295" s="35"/>
      <c r="S4295" s="35"/>
      <c r="T4295" s="17">
        <f t="shared" ref="T4295:V4358" si="9677">T4294+1</f>
        <v>50311</v>
      </c>
      <c r="U4295" s="216">
        <f t="shared" si="9671"/>
        <v>1</v>
      </c>
      <c r="V4295" s="216">
        <f t="shared" si="9677"/>
        <v>4290</v>
      </c>
      <c r="W4295" s="16">
        <f t="shared" si="9539"/>
        <v>11.753424657534246</v>
      </c>
      <c r="X4295" s="16" t="e">
        <f>IF(Template!$F$7="Linear interpolation",LinInterp($I$5:$I$22,$G$5:$G$22,W4295),CubicSpline($I$5:$I$22,$G$5:$G$22,W4295))</f>
        <v>#VALUE!</v>
      </c>
      <c r="Y4295" s="221" t="e">
        <f t="shared" si="9672"/>
        <v>#VALUE!</v>
      </c>
      <c r="Z4295" s="221" t="e">
        <f>Y4295/PRODUCT($AA$6:AA4294)</f>
        <v>#VALUE!</v>
      </c>
      <c r="AA4295" s="16" t="e">
        <f t="shared" ref="AA4295:AA4358" si="9678">1+AB4295/365/100</f>
        <v>#VALUE!</v>
      </c>
      <c r="AB4295" s="10" t="e">
        <f t="shared" ref="AB4295:AB4358" si="9679">IF(OR(U4295=6,U4295=7),AB4294,(Z4295-1)*365*100)</f>
        <v>#VALUE!</v>
      </c>
      <c r="AC4295" s="90">
        <f t="shared" si="9650"/>
        <v>4295</v>
      </c>
      <c r="AD4295" s="17">
        <f t="shared" si="9544"/>
        <v>50288</v>
      </c>
      <c r="AE4295" s="16" t="e">
        <f t="shared" si="9673"/>
        <v>#VALUE!</v>
      </c>
      <c r="AF4295" s="10">
        <f ca="1">IFERROR(AVERAGE(INDIRECT("AE"&amp;AC4295-Template!$F$10+1):INDIRECT("AE"&amp;AC4295)),0)</f>
        <v>0</v>
      </c>
      <c r="AG4295" s="35"/>
      <c r="AH4295" s="86"/>
      <c r="AI4295" s="35"/>
      <c r="AJ4295" s="35"/>
      <c r="AK4295" s="35"/>
      <c r="AL4295" s="35"/>
      <c r="AM4295" s="35"/>
      <c r="AN4295" s="35"/>
      <c r="AO4295" s="35"/>
      <c r="AP4295" s="35"/>
      <c r="AQ4295" s="35"/>
      <c r="AR4295" s="35"/>
      <c r="AS4295" s="35"/>
      <c r="AT4295" s="35"/>
      <c r="AU4295" s="35"/>
      <c r="AV4295" s="35"/>
      <c r="AW4295" s="35"/>
      <c r="AX4295" s="35"/>
      <c r="AY4295" s="35"/>
      <c r="AZ4295" s="17">
        <f t="shared" ref="AZ4295" si="9680">AZ4294+1</f>
        <v>50311</v>
      </c>
      <c r="BA4295" s="216">
        <f t="shared" si="9552"/>
        <v>1</v>
      </c>
      <c r="BB4295" s="216">
        <f t="shared" ref="BB4295" si="9681">BB4294+1</f>
        <v>4290</v>
      </c>
      <c r="BC4295" s="16">
        <f t="shared" si="9554"/>
        <v>11.753424657534246</v>
      </c>
      <c r="BD4295" s="16">
        <f>IF(Template!$F$7="Linear interpolation",LinInterp($AO$5:$AO$18,$AM$5:$AM$18,BC4295),CubicSpline($AO$5:$AO$18,$AM$5:$AM$18,BC4295))</f>
        <v>14.149208375831321</v>
      </c>
      <c r="BE4295" s="221">
        <f t="shared" si="9633"/>
        <v>4.7370006802330895</v>
      </c>
      <c r="BF4295" s="221">
        <f>BE4295/PRODUCT($BG$6:BG4294)</f>
        <v>1.0003621207794215</v>
      </c>
      <c r="BG4295" s="16">
        <f t="shared" si="9555"/>
        <v>1.0003621207794215</v>
      </c>
      <c r="BH4295" s="10">
        <f t="shared" si="9556"/>
        <v>13.217408448886525</v>
      </c>
      <c r="BI4295" s="90"/>
      <c r="BJ4295" s="17">
        <f t="shared" ref="BJ4295:BJ4358" si="9682">BJ4294+1</f>
        <v>50288</v>
      </c>
      <c r="BK4295" s="16">
        <f t="shared" si="9676"/>
        <v>13.219340251307665</v>
      </c>
      <c r="BL4295" s="10">
        <f ca="1">IFERROR(AVERAGE(INDIRECT("BK"&amp;AC4295-Template!$F$10+1):INDIRECT("BK"&amp;AC4295)),0)</f>
        <v>13.22026450148403</v>
      </c>
      <c r="BM4295" s="35"/>
      <c r="BN4295" s="86"/>
      <c r="BO4295" s="35"/>
      <c r="BP4295" s="35"/>
      <c r="BQ4295" s="35"/>
      <c r="BR4295" s="35"/>
      <c r="BS4295" s="35"/>
      <c r="BT4295" s="35"/>
      <c r="BU4295" s="35"/>
      <c r="BV4295" s="35"/>
      <c r="BW4295" s="35"/>
      <c r="BX4295" s="35"/>
      <c r="BY4295" s="35"/>
      <c r="BZ4295" s="35"/>
      <c r="CA4295" s="35"/>
      <c r="CB4295" s="35"/>
      <c r="CC4295" s="35"/>
      <c r="CD4295" s="35"/>
      <c r="CE4295" s="35"/>
      <c r="CF4295" s="35"/>
      <c r="CG4295" s="35"/>
      <c r="CH4295" s="35"/>
    </row>
    <row r="4296" spans="1:86" ht="15.6" x14ac:dyDescent="0.3">
      <c r="A4296" s="35"/>
      <c r="B4296" s="86"/>
      <c r="C4296" s="35"/>
      <c r="D4296" s="35"/>
      <c r="E4296" s="35"/>
      <c r="F4296" s="35"/>
      <c r="G4296" s="35"/>
      <c r="H4296" s="35"/>
      <c r="I4296" s="35"/>
      <c r="J4296" s="35"/>
      <c r="K4296" s="35"/>
      <c r="L4296" s="35"/>
      <c r="M4296" s="35"/>
      <c r="N4296" s="35"/>
      <c r="O4296" s="35"/>
      <c r="P4296" s="35"/>
      <c r="Q4296" s="35"/>
      <c r="R4296" s="35"/>
      <c r="S4296" s="35"/>
      <c r="T4296" s="17">
        <f t="shared" si="9677"/>
        <v>50312</v>
      </c>
      <c r="U4296" s="216">
        <f t="shared" si="9671"/>
        <v>2</v>
      </c>
      <c r="V4296" s="216">
        <f t="shared" si="9677"/>
        <v>4291</v>
      </c>
      <c r="W4296" s="16">
        <f t="shared" ref="W4296:W4359" si="9683">YEARFRAC($T$5,T4296,3)</f>
        <v>11.756164383561643</v>
      </c>
      <c r="X4296" s="16" t="e">
        <f>IF(Template!$F$7="Linear interpolation",LinInterp($I$5:$I$22,$G$5:$G$22,W4296),CubicSpline($I$5:$I$22,$G$5:$G$22,W4296))</f>
        <v>#VALUE!</v>
      </c>
      <c r="Y4296" s="221" t="e">
        <f t="shared" si="9672"/>
        <v>#VALUE!</v>
      </c>
      <c r="Z4296" s="221" t="e">
        <f>Y4296/PRODUCT($AA$6:AA4295)</f>
        <v>#VALUE!</v>
      </c>
      <c r="AA4296" s="16" t="e">
        <f t="shared" si="9678"/>
        <v>#VALUE!</v>
      </c>
      <c r="AB4296" s="10" t="e">
        <f t="shared" si="9679"/>
        <v>#VALUE!</v>
      </c>
      <c r="AC4296" s="90">
        <f t="shared" si="9650"/>
        <v>4296</v>
      </c>
      <c r="AD4296" s="17">
        <f t="shared" si="9544"/>
        <v>50289</v>
      </c>
      <c r="AE4296" s="16" t="e">
        <f t="shared" si="9673"/>
        <v>#VALUE!</v>
      </c>
      <c r="AF4296" s="10">
        <f ca="1">IFERROR(AVERAGE(INDIRECT("AE"&amp;AC4296-Template!$F$10+1):INDIRECT("AE"&amp;AC4296)),0)</f>
        <v>0</v>
      </c>
      <c r="AG4296" s="35"/>
      <c r="AH4296" s="86"/>
      <c r="AI4296" s="35"/>
      <c r="AJ4296" s="35"/>
      <c r="AK4296" s="35"/>
      <c r="AL4296" s="35"/>
      <c r="AM4296" s="35"/>
      <c r="AN4296" s="35"/>
      <c r="AO4296" s="35"/>
      <c r="AP4296" s="35"/>
      <c r="AQ4296" s="35"/>
      <c r="AR4296" s="35"/>
      <c r="AS4296" s="35"/>
      <c r="AT4296" s="35"/>
      <c r="AU4296" s="35"/>
      <c r="AV4296" s="35"/>
      <c r="AW4296" s="35"/>
      <c r="AX4296" s="35"/>
      <c r="AY4296" s="35"/>
      <c r="AZ4296" s="17">
        <f t="shared" ref="AZ4296" si="9684">AZ4295+1</f>
        <v>50312</v>
      </c>
      <c r="BA4296" s="216">
        <f t="shared" si="9552"/>
        <v>2</v>
      </c>
      <c r="BB4296" s="216">
        <f t="shared" ref="BB4296" si="9685">BB4295+1</f>
        <v>4291</v>
      </c>
      <c r="BC4296" s="16">
        <f t="shared" si="9554"/>
        <v>11.756164383561643</v>
      </c>
      <c r="BD4296" s="16">
        <f>IF(Template!$F$7="Linear interpolation",LinInterp($AO$5:$AO$18,$AM$5:$AM$18,BC4296),CubicSpline($AO$5:$AO$18,$AM$5:$AM$18,BC4296))</f>
        <v>14.149203464002067</v>
      </c>
      <c r="BE4296" s="221">
        <f t="shared" si="9633"/>
        <v>4.7387160654616283</v>
      </c>
      <c r="BF4296" s="221">
        <f>BE4296/PRODUCT($BG$6:BG4295)</f>
        <v>1.0003621247587522</v>
      </c>
      <c r="BG4296" s="16">
        <f t="shared" si="9555"/>
        <v>1.0003621247587522</v>
      </c>
      <c r="BH4296" s="10">
        <f t="shared" si="9556"/>
        <v>13.217553694454987</v>
      </c>
      <c r="BI4296" s="90"/>
      <c r="BJ4296" s="17">
        <f t="shared" si="9682"/>
        <v>50289</v>
      </c>
      <c r="BK4296" s="16">
        <f t="shared" si="9676"/>
        <v>13.219340251307665</v>
      </c>
      <c r="BL4296" s="10">
        <f ca="1">IFERROR(AVERAGE(INDIRECT("BK"&amp;AC4296-Template!$F$10+1):INDIRECT("BK"&amp;AC4296)),0)</f>
        <v>13.220201358688664</v>
      </c>
      <c r="BM4296" s="35"/>
      <c r="BN4296" s="86"/>
      <c r="BO4296" s="35"/>
      <c r="BP4296" s="35"/>
      <c r="BQ4296" s="35"/>
      <c r="BR4296" s="35"/>
      <c r="BS4296" s="35"/>
      <c r="BT4296" s="35"/>
      <c r="BU4296" s="35"/>
      <c r="BV4296" s="35"/>
      <c r="BW4296" s="35"/>
      <c r="BX4296" s="35"/>
      <c r="BY4296" s="35"/>
      <c r="BZ4296" s="35"/>
      <c r="CA4296" s="35"/>
      <c r="CB4296" s="35"/>
      <c r="CC4296" s="35"/>
      <c r="CD4296" s="35"/>
      <c r="CE4296" s="35"/>
      <c r="CF4296" s="35"/>
      <c r="CG4296" s="35"/>
      <c r="CH4296" s="35"/>
    </row>
    <row r="4297" spans="1:86" ht="15.6" x14ac:dyDescent="0.3">
      <c r="A4297" s="35"/>
      <c r="B4297" s="86"/>
      <c r="C4297" s="35"/>
      <c r="D4297" s="35"/>
      <c r="E4297" s="35"/>
      <c r="F4297" s="35"/>
      <c r="G4297" s="35"/>
      <c r="H4297" s="35"/>
      <c r="I4297" s="35"/>
      <c r="J4297" s="35"/>
      <c r="K4297" s="35"/>
      <c r="L4297" s="35"/>
      <c r="M4297" s="35"/>
      <c r="N4297" s="35"/>
      <c r="O4297" s="35"/>
      <c r="P4297" s="35"/>
      <c r="Q4297" s="35"/>
      <c r="R4297" s="35"/>
      <c r="S4297" s="35"/>
      <c r="T4297" s="17">
        <f t="shared" si="9677"/>
        <v>50313</v>
      </c>
      <c r="U4297" s="216">
        <f t="shared" si="9671"/>
        <v>3</v>
      </c>
      <c r="V4297" s="216">
        <f t="shared" si="9677"/>
        <v>4292</v>
      </c>
      <c r="W4297" s="16">
        <f t="shared" si="9683"/>
        <v>11.758904109589041</v>
      </c>
      <c r="X4297" s="16" t="e">
        <f>IF(Template!$F$7="Linear interpolation",LinInterp($I$5:$I$22,$G$5:$G$22,W4297),CubicSpline($I$5:$I$22,$G$5:$G$22,W4297))</f>
        <v>#VALUE!</v>
      </c>
      <c r="Y4297" s="221" t="e">
        <f t="shared" si="9672"/>
        <v>#VALUE!</v>
      </c>
      <c r="Z4297" s="221" t="e">
        <f>Y4297/PRODUCT($AA$6:AA4296)</f>
        <v>#VALUE!</v>
      </c>
      <c r="AA4297" s="16" t="e">
        <f t="shared" si="9678"/>
        <v>#VALUE!</v>
      </c>
      <c r="AB4297" s="10" t="e">
        <f t="shared" si="9679"/>
        <v>#VALUE!</v>
      </c>
      <c r="AC4297" s="90">
        <f t="shared" si="9650"/>
        <v>4297</v>
      </c>
      <c r="AD4297" s="17">
        <f t="shared" si="9544"/>
        <v>50290</v>
      </c>
      <c r="AE4297" s="16" t="e">
        <f t="shared" si="9673"/>
        <v>#VALUE!</v>
      </c>
      <c r="AF4297" s="10">
        <f ca="1">IFERROR(AVERAGE(INDIRECT("AE"&amp;AC4297-Template!$F$10+1):INDIRECT("AE"&amp;AC4297)),0)</f>
        <v>0</v>
      </c>
      <c r="AG4297" s="35"/>
      <c r="AH4297" s="86"/>
      <c r="AI4297" s="35"/>
      <c r="AJ4297" s="35"/>
      <c r="AK4297" s="35"/>
      <c r="AL4297" s="35"/>
      <c r="AM4297" s="35"/>
      <c r="AN4297" s="35"/>
      <c r="AO4297" s="35"/>
      <c r="AP4297" s="35"/>
      <c r="AQ4297" s="35"/>
      <c r="AR4297" s="35"/>
      <c r="AS4297" s="35"/>
      <c r="AT4297" s="35"/>
      <c r="AU4297" s="35"/>
      <c r="AV4297" s="35"/>
      <c r="AW4297" s="35"/>
      <c r="AX4297" s="35"/>
      <c r="AY4297" s="35"/>
      <c r="AZ4297" s="17">
        <f t="shared" ref="AZ4297" si="9686">AZ4296+1</f>
        <v>50313</v>
      </c>
      <c r="BA4297" s="216">
        <f t="shared" si="9552"/>
        <v>3</v>
      </c>
      <c r="BB4297" s="216">
        <f t="shared" ref="BB4297" si="9687">BB4296+1</f>
        <v>4292</v>
      </c>
      <c r="BC4297" s="16">
        <f t="shared" si="9554"/>
        <v>11.758904109589041</v>
      </c>
      <c r="BD4297" s="16">
        <f>IF(Template!$F$7="Linear interpolation",LinInterp($AO$5:$AO$18,$AM$5:$AM$18,BC4297),CubicSpline($AO$5:$AO$18,$AM$5:$AM$18,BC4297))</f>
        <v>14.149198534960089</v>
      </c>
      <c r="BE4297" s="221">
        <f t="shared" si="9633"/>
        <v>4.740432062350366</v>
      </c>
      <c r="BF4297" s="221">
        <f>BE4297/PRODUCT($BG$6:BG4296)</f>
        <v>1.0003621227490807</v>
      </c>
      <c r="BG4297" s="16">
        <f t="shared" si="9555"/>
        <v>1.0003621227490807</v>
      </c>
      <c r="BH4297" s="10">
        <f t="shared" si="9556"/>
        <v>13.217480341443766</v>
      </c>
      <c r="BI4297" s="90"/>
      <c r="BJ4297" s="17">
        <f t="shared" si="9682"/>
        <v>50290</v>
      </c>
      <c r="BK4297" s="16">
        <f t="shared" si="9676"/>
        <v>13.218921317311727</v>
      </c>
      <c r="BL4297" s="10">
        <f ca="1">IFERROR(AVERAGE(INDIRECT("BK"&amp;AC4297-Template!$F$10+1):INDIRECT("BK"&amp;AC4297)),0)</f>
        <v>13.220124251426773</v>
      </c>
      <c r="BM4297" s="35"/>
      <c r="BN4297" s="86"/>
      <c r="BO4297" s="35"/>
      <c r="BP4297" s="35"/>
      <c r="BQ4297" s="35"/>
      <c r="BR4297" s="35"/>
      <c r="BS4297" s="35"/>
      <c r="BT4297" s="35"/>
      <c r="BU4297" s="35"/>
      <c r="BV4297" s="35"/>
      <c r="BW4297" s="35"/>
      <c r="BX4297" s="35"/>
      <c r="BY4297" s="35"/>
      <c r="BZ4297" s="35"/>
      <c r="CA4297" s="35"/>
      <c r="CB4297" s="35"/>
      <c r="CC4297" s="35"/>
      <c r="CD4297" s="35"/>
      <c r="CE4297" s="35"/>
      <c r="CF4297" s="35"/>
      <c r="CG4297" s="35"/>
      <c r="CH4297" s="35"/>
    </row>
    <row r="4298" spans="1:86" ht="15.6" x14ac:dyDescent="0.3">
      <c r="A4298" s="35"/>
      <c r="B4298" s="86"/>
      <c r="C4298" s="35"/>
      <c r="D4298" s="35"/>
      <c r="E4298" s="35"/>
      <c r="F4298" s="35"/>
      <c r="G4298" s="35"/>
      <c r="H4298" s="35"/>
      <c r="I4298" s="35"/>
      <c r="J4298" s="35"/>
      <c r="K4298" s="35"/>
      <c r="L4298" s="35"/>
      <c r="M4298" s="35"/>
      <c r="N4298" s="35"/>
      <c r="O4298" s="35"/>
      <c r="P4298" s="35"/>
      <c r="Q4298" s="35"/>
      <c r="R4298" s="35"/>
      <c r="S4298" s="35"/>
      <c r="T4298" s="17">
        <f t="shared" si="9677"/>
        <v>50314</v>
      </c>
      <c r="U4298" s="216">
        <f t="shared" si="9671"/>
        <v>4</v>
      </c>
      <c r="V4298" s="216">
        <f t="shared" si="9677"/>
        <v>4293</v>
      </c>
      <c r="W4298" s="16">
        <f t="shared" si="9683"/>
        <v>11.761643835616438</v>
      </c>
      <c r="X4298" s="16" t="e">
        <f>IF(Template!$F$7="Linear interpolation",LinInterp($I$5:$I$22,$G$5:$G$22,W4298),CubicSpline($I$5:$I$22,$G$5:$G$22,W4298))</f>
        <v>#VALUE!</v>
      </c>
      <c r="Y4298" s="221" t="e">
        <f t="shared" si="9672"/>
        <v>#VALUE!</v>
      </c>
      <c r="Z4298" s="221" t="e">
        <f>Y4298/PRODUCT($AA$6:AA4297)</f>
        <v>#VALUE!</v>
      </c>
      <c r="AA4298" s="16" t="e">
        <f t="shared" si="9678"/>
        <v>#VALUE!</v>
      </c>
      <c r="AB4298" s="10" t="e">
        <f t="shared" si="9679"/>
        <v>#VALUE!</v>
      </c>
      <c r="AC4298" s="90">
        <f t="shared" si="9650"/>
        <v>4298</v>
      </c>
      <c r="AD4298" s="17">
        <f t="shared" ref="AD4298:AD4361" si="9688">AD4297+1</f>
        <v>50291</v>
      </c>
      <c r="AE4298" s="16" t="e">
        <f t="shared" si="9673"/>
        <v>#VALUE!</v>
      </c>
      <c r="AF4298" s="10">
        <f ca="1">IFERROR(AVERAGE(INDIRECT("AE"&amp;AC4298-Template!$F$10+1):INDIRECT("AE"&amp;AC4298)),0)</f>
        <v>0</v>
      </c>
      <c r="AG4298" s="35"/>
      <c r="AH4298" s="86"/>
      <c r="AI4298" s="35"/>
      <c r="AJ4298" s="35"/>
      <c r="AK4298" s="35"/>
      <c r="AL4298" s="35"/>
      <c r="AM4298" s="35"/>
      <c r="AN4298" s="35"/>
      <c r="AO4298" s="35"/>
      <c r="AP4298" s="35"/>
      <c r="AQ4298" s="35"/>
      <c r="AR4298" s="35"/>
      <c r="AS4298" s="35"/>
      <c r="AT4298" s="35"/>
      <c r="AU4298" s="35"/>
      <c r="AV4298" s="35"/>
      <c r="AW4298" s="35"/>
      <c r="AX4298" s="35"/>
      <c r="AY4298" s="35"/>
      <c r="AZ4298" s="17">
        <f t="shared" ref="AZ4298" si="9689">AZ4297+1</f>
        <v>50314</v>
      </c>
      <c r="BA4298" s="216">
        <f t="shared" si="9552"/>
        <v>4</v>
      </c>
      <c r="BB4298" s="216">
        <f t="shared" ref="BB4298" si="9690">BB4297+1</f>
        <v>4293</v>
      </c>
      <c r="BC4298" s="16">
        <f t="shared" si="9554"/>
        <v>11.761643835616438</v>
      </c>
      <c r="BD4298" s="16">
        <f>IF(Template!$F$7="Linear interpolation",LinInterp($AO$5:$AO$18,$AM$5:$AM$18,BC4298),CubicSpline($AO$5:$AO$18,$AM$5:$AM$18,BC4298))</f>
        <v>14.149193588678534</v>
      </c>
      <c r="BE4298" s="221">
        <f t="shared" si="9633"/>
        <v>4.7421486710948972</v>
      </c>
      <c r="BF4298" s="221">
        <f>BE4298/PRODUCT($BG$6:BG4297)</f>
        <v>1.0003621207353999</v>
      </c>
      <c r="BG4298" s="16">
        <f t="shared" si="9555"/>
        <v>1.0003621207353999</v>
      </c>
      <c r="BH4298" s="10">
        <f t="shared" si="9556"/>
        <v>13.217406842095381</v>
      </c>
      <c r="BI4298" s="90"/>
      <c r="BJ4298" s="17">
        <f t="shared" si="9682"/>
        <v>50291</v>
      </c>
      <c r="BK4298" s="16">
        <f t="shared" si="9676"/>
        <v>13.219060481823753</v>
      </c>
      <c r="BL4298" s="10">
        <f ca="1">IFERROR(AVERAGE(INDIRECT("BK"&amp;AC4298-Template!$F$10+1):INDIRECT("BK"&amp;AC4298)),0)</f>
        <v>13.220051782981947</v>
      </c>
      <c r="BM4298" s="35"/>
      <c r="BN4298" s="86"/>
      <c r="BO4298" s="35"/>
      <c r="BP4298" s="35"/>
      <c r="BQ4298" s="35"/>
      <c r="BR4298" s="35"/>
      <c r="BS4298" s="35"/>
      <c r="BT4298" s="35"/>
      <c r="BU4298" s="35"/>
      <c r="BV4298" s="35"/>
      <c r="BW4298" s="35"/>
      <c r="BX4298" s="35"/>
      <c r="BY4298" s="35"/>
      <c r="BZ4298" s="35"/>
      <c r="CA4298" s="35"/>
      <c r="CB4298" s="35"/>
      <c r="CC4298" s="35"/>
      <c r="CD4298" s="35"/>
      <c r="CE4298" s="35"/>
      <c r="CF4298" s="35"/>
      <c r="CG4298" s="35"/>
      <c r="CH4298" s="35"/>
    </row>
    <row r="4299" spans="1:86" ht="15.6" x14ac:dyDescent="0.3">
      <c r="A4299" s="35"/>
      <c r="B4299" s="86"/>
      <c r="C4299" s="35"/>
      <c r="D4299" s="35"/>
      <c r="E4299" s="35"/>
      <c r="F4299" s="35"/>
      <c r="G4299" s="35"/>
      <c r="H4299" s="35"/>
      <c r="I4299" s="35"/>
      <c r="J4299" s="35"/>
      <c r="K4299" s="35"/>
      <c r="L4299" s="35"/>
      <c r="M4299" s="35"/>
      <c r="N4299" s="35"/>
      <c r="O4299" s="35"/>
      <c r="P4299" s="35"/>
      <c r="Q4299" s="35"/>
      <c r="R4299" s="35"/>
      <c r="S4299" s="35"/>
      <c r="T4299" s="17">
        <f t="shared" si="9677"/>
        <v>50315</v>
      </c>
      <c r="U4299" s="216">
        <f t="shared" si="9671"/>
        <v>5</v>
      </c>
      <c r="V4299" s="216">
        <f t="shared" si="9677"/>
        <v>4294</v>
      </c>
      <c r="W4299" s="16">
        <f t="shared" si="9683"/>
        <v>11.764383561643836</v>
      </c>
      <c r="X4299" s="16" t="e">
        <f>IF(Template!$F$7="Linear interpolation",LinInterp($I$5:$I$22,$G$5:$G$22,W4299),CubicSpline($I$5:$I$22,$G$5:$G$22,W4299))</f>
        <v>#VALUE!</v>
      </c>
      <c r="Y4299" s="221" t="e">
        <f t="shared" si="9672"/>
        <v>#VALUE!</v>
      </c>
      <c r="Z4299" s="221" t="e">
        <f>Y4299/PRODUCT($AA$6:AA4298)</f>
        <v>#VALUE!</v>
      </c>
      <c r="AA4299" s="16" t="e">
        <f t="shared" si="9678"/>
        <v>#VALUE!</v>
      </c>
      <c r="AB4299" s="10" t="e">
        <f t="shared" si="9679"/>
        <v>#VALUE!</v>
      </c>
      <c r="AC4299" s="90">
        <f t="shared" si="9650"/>
        <v>4299</v>
      </c>
      <c r="AD4299" s="17">
        <f t="shared" si="9688"/>
        <v>50292</v>
      </c>
      <c r="AE4299" s="16" t="e">
        <f t="shared" si="9673"/>
        <v>#VALUE!</v>
      </c>
      <c r="AF4299" s="10">
        <f ca="1">IFERROR(AVERAGE(INDIRECT("AE"&amp;AC4299-Template!$F$10+1):INDIRECT("AE"&amp;AC4299)),0)</f>
        <v>0</v>
      </c>
      <c r="AG4299" s="35"/>
      <c r="AH4299" s="86"/>
      <c r="AI4299" s="35"/>
      <c r="AJ4299" s="35"/>
      <c r="AK4299" s="35"/>
      <c r="AL4299" s="35"/>
      <c r="AM4299" s="35"/>
      <c r="AN4299" s="35"/>
      <c r="AO4299" s="35"/>
      <c r="AP4299" s="35"/>
      <c r="AQ4299" s="35"/>
      <c r="AR4299" s="35"/>
      <c r="AS4299" s="35"/>
      <c r="AT4299" s="35"/>
      <c r="AU4299" s="35"/>
      <c r="AV4299" s="35"/>
      <c r="AW4299" s="35"/>
      <c r="AX4299" s="35"/>
      <c r="AY4299" s="35"/>
      <c r="AZ4299" s="17">
        <f t="shared" ref="AZ4299" si="9691">AZ4298+1</f>
        <v>50315</v>
      </c>
      <c r="BA4299" s="216">
        <f t="shared" si="9552"/>
        <v>5</v>
      </c>
      <c r="BB4299" s="216">
        <f t="shared" ref="BB4299" si="9692">BB4298+1</f>
        <v>4294</v>
      </c>
      <c r="BC4299" s="16">
        <f t="shared" si="9554"/>
        <v>11.764383561643836</v>
      </c>
      <c r="BD4299" s="16">
        <f>IF(Template!$F$7="Linear interpolation",LinInterp($AO$5:$AO$18,$AM$5:$AM$18,BC4299),CubicSpline($AO$5:$AO$18,$AM$5:$AM$18,BC4299))</f>
        <v>14.149188625130549</v>
      </c>
      <c r="BE4299" s="221">
        <f t="shared" si="9633"/>
        <v>4.74386589189087</v>
      </c>
      <c r="BF4299" s="221">
        <f>BE4299/PRODUCT($BG$6:BG4298)</f>
        <v>1.0003621187177112</v>
      </c>
      <c r="BG4299" s="16">
        <f t="shared" si="9555"/>
        <v>1.0003621187177112</v>
      </c>
      <c r="BH4299" s="10">
        <f t="shared" si="9556"/>
        <v>13.217333196458458</v>
      </c>
      <c r="BI4299" s="90"/>
      <c r="BJ4299" s="17">
        <f t="shared" si="9682"/>
        <v>50292</v>
      </c>
      <c r="BK4299" s="16">
        <f t="shared" si="9676"/>
        <v>13.218990179118983</v>
      </c>
      <c r="BL4299" s="10">
        <f ca="1">IFERROR(AVERAGE(INDIRECT("BK"&amp;AC4299-Template!$F$10+1):INDIRECT("BK"&amp;AC4299)),0)</f>
        <v>13.21999013684421</v>
      </c>
      <c r="BM4299" s="35"/>
      <c r="BN4299" s="86"/>
      <c r="BO4299" s="35"/>
      <c r="BP4299" s="35"/>
      <c r="BQ4299" s="35"/>
      <c r="BR4299" s="35"/>
      <c r="BS4299" s="35"/>
      <c r="BT4299" s="35"/>
      <c r="BU4299" s="35"/>
      <c r="BV4299" s="35"/>
      <c r="BW4299" s="35"/>
      <c r="BX4299" s="35"/>
      <c r="BY4299" s="35"/>
      <c r="BZ4299" s="35"/>
      <c r="CA4299" s="35"/>
      <c r="CB4299" s="35"/>
      <c r="CC4299" s="35"/>
      <c r="CD4299" s="35"/>
      <c r="CE4299" s="35"/>
      <c r="CF4299" s="35"/>
      <c r="CG4299" s="35"/>
      <c r="CH4299" s="35"/>
    </row>
    <row r="4300" spans="1:86" ht="15.6" x14ac:dyDescent="0.3">
      <c r="A4300" s="35"/>
      <c r="B4300" s="86"/>
      <c r="C4300" s="35"/>
      <c r="D4300" s="35"/>
      <c r="E4300" s="35"/>
      <c r="F4300" s="35"/>
      <c r="G4300" s="35"/>
      <c r="H4300" s="35"/>
      <c r="I4300" s="35"/>
      <c r="J4300" s="35"/>
      <c r="K4300" s="35"/>
      <c r="L4300" s="35"/>
      <c r="M4300" s="35"/>
      <c r="N4300" s="35"/>
      <c r="O4300" s="35"/>
      <c r="P4300" s="35"/>
      <c r="Q4300" s="35"/>
      <c r="R4300" s="35"/>
      <c r="S4300" s="35"/>
      <c r="T4300" s="17">
        <f t="shared" si="9677"/>
        <v>50316</v>
      </c>
      <c r="U4300" s="216">
        <f t="shared" si="9671"/>
        <v>6</v>
      </c>
      <c r="V4300" s="216">
        <f t="shared" si="9677"/>
        <v>4295</v>
      </c>
      <c r="W4300" s="16">
        <f t="shared" si="9683"/>
        <v>11.767123287671232</v>
      </c>
      <c r="X4300" s="16" t="e">
        <f>IF(Template!$F$7="Linear interpolation",LinInterp($I$5:$I$22,$G$5:$G$22,W4300),CubicSpline($I$5:$I$22,$G$5:$G$22,W4300))</f>
        <v>#VALUE!</v>
      </c>
      <c r="Y4300" s="221" t="e">
        <f t="shared" si="9672"/>
        <v>#VALUE!</v>
      </c>
      <c r="Z4300" s="221" t="e">
        <f>Y4300/PRODUCT($AA$6:AA4299)</f>
        <v>#VALUE!</v>
      </c>
      <c r="AA4300" s="16" t="e">
        <f t="shared" si="9678"/>
        <v>#VALUE!</v>
      </c>
      <c r="AB4300" s="10" t="e">
        <f t="shared" si="9679"/>
        <v>#VALUE!</v>
      </c>
      <c r="AC4300" s="90">
        <f t="shared" si="9650"/>
        <v>4300</v>
      </c>
      <c r="AD4300" s="17">
        <f t="shared" si="9688"/>
        <v>50293</v>
      </c>
      <c r="AE4300" s="16" t="e">
        <f t="shared" si="9673"/>
        <v>#VALUE!</v>
      </c>
      <c r="AF4300" s="10">
        <f ca="1">IFERROR(AVERAGE(INDIRECT("AE"&amp;AC4300-Template!$F$10+1):INDIRECT("AE"&amp;AC4300)),0)</f>
        <v>0</v>
      </c>
      <c r="AG4300" s="35"/>
      <c r="AH4300" s="86"/>
      <c r="AI4300" s="35"/>
      <c r="AJ4300" s="35"/>
      <c r="AK4300" s="35"/>
      <c r="AL4300" s="35"/>
      <c r="AM4300" s="35"/>
      <c r="AN4300" s="35"/>
      <c r="AO4300" s="35"/>
      <c r="AP4300" s="35"/>
      <c r="AQ4300" s="35"/>
      <c r="AR4300" s="35"/>
      <c r="AS4300" s="35"/>
      <c r="AT4300" s="35"/>
      <c r="AU4300" s="35"/>
      <c r="AV4300" s="35"/>
      <c r="AW4300" s="35"/>
      <c r="AX4300" s="35"/>
      <c r="AY4300" s="35"/>
      <c r="AZ4300" s="17">
        <f t="shared" ref="AZ4300" si="9693">AZ4299+1</f>
        <v>50316</v>
      </c>
      <c r="BA4300" s="216">
        <f t="shared" si="9552"/>
        <v>6</v>
      </c>
      <c r="BB4300" s="216">
        <f t="shared" ref="BB4300" si="9694">BB4299+1</f>
        <v>4295</v>
      </c>
      <c r="BC4300" s="16">
        <f t="shared" si="9554"/>
        <v>11.767123287671232</v>
      </c>
      <c r="BD4300" s="16">
        <f>IF(Template!$F$7="Linear interpolation",LinInterp($AO$5:$AO$18,$AM$5:$AM$18,BC4300),CubicSpline($AO$5:$AO$18,$AM$5:$AM$18,BC4300))</f>
        <v>14.149183644289282</v>
      </c>
      <c r="BE4300" s="221">
        <f t="shared" si="9633"/>
        <v>4.7455837249339394</v>
      </c>
      <c r="BF4300" s="221">
        <f>BE4300/PRODUCT($BG$6:BG4299)</f>
        <v>1.0003621166960064</v>
      </c>
      <c r="BG4300" s="16">
        <f t="shared" si="9555"/>
        <v>1.0003621187177112</v>
      </c>
      <c r="BH4300" s="10">
        <f t="shared" si="9556"/>
        <v>13.217333196458458</v>
      </c>
      <c r="BI4300" s="90"/>
      <c r="BJ4300" s="17">
        <f t="shared" si="9682"/>
        <v>50293</v>
      </c>
      <c r="BK4300" s="16">
        <f t="shared" si="9676"/>
        <v>13.218919732119417</v>
      </c>
      <c r="BL4300" s="10">
        <f ca="1">IFERROR(AVERAGE(INDIRECT("BK"&amp;AC4300-Template!$F$10+1):INDIRECT("BK"&amp;AC4300)),0)</f>
        <v>13.219921769608103</v>
      </c>
      <c r="BM4300" s="35"/>
      <c r="BN4300" s="86"/>
      <c r="BO4300" s="35"/>
      <c r="BP4300" s="35"/>
      <c r="BQ4300" s="35"/>
      <c r="BR4300" s="35"/>
      <c r="BS4300" s="35"/>
      <c r="BT4300" s="35"/>
      <c r="BU4300" s="35"/>
      <c r="BV4300" s="35"/>
      <c r="BW4300" s="35"/>
      <c r="BX4300" s="35"/>
      <c r="BY4300" s="35"/>
      <c r="BZ4300" s="35"/>
      <c r="CA4300" s="35"/>
      <c r="CB4300" s="35"/>
      <c r="CC4300" s="35"/>
      <c r="CD4300" s="35"/>
      <c r="CE4300" s="35"/>
      <c r="CF4300" s="35"/>
      <c r="CG4300" s="35"/>
      <c r="CH4300" s="35"/>
    </row>
    <row r="4301" spans="1:86" ht="15.6" x14ac:dyDescent="0.3">
      <c r="A4301" s="35"/>
      <c r="B4301" s="86"/>
      <c r="C4301" s="35"/>
      <c r="D4301" s="35"/>
      <c r="E4301" s="35"/>
      <c r="F4301" s="35"/>
      <c r="G4301" s="35"/>
      <c r="H4301" s="35"/>
      <c r="I4301" s="35"/>
      <c r="J4301" s="35"/>
      <c r="K4301" s="35"/>
      <c r="L4301" s="35"/>
      <c r="M4301" s="35"/>
      <c r="N4301" s="35"/>
      <c r="O4301" s="35"/>
      <c r="P4301" s="35"/>
      <c r="Q4301" s="35"/>
      <c r="R4301" s="35"/>
      <c r="S4301" s="35"/>
      <c r="T4301" s="17">
        <f t="shared" si="9677"/>
        <v>50317</v>
      </c>
      <c r="U4301" s="216">
        <f t="shared" si="9671"/>
        <v>7</v>
      </c>
      <c r="V4301" s="216">
        <f t="shared" si="9677"/>
        <v>4296</v>
      </c>
      <c r="W4301" s="16">
        <f t="shared" si="9683"/>
        <v>11.769863013698631</v>
      </c>
      <c r="X4301" s="16" t="e">
        <f>IF(Template!$F$7="Linear interpolation",LinInterp($I$5:$I$22,$G$5:$G$22,W4301),CubicSpline($I$5:$I$22,$G$5:$G$22,W4301))</f>
        <v>#VALUE!</v>
      </c>
      <c r="Y4301" s="221" t="e">
        <f t="shared" si="9672"/>
        <v>#VALUE!</v>
      </c>
      <c r="Z4301" s="221" t="e">
        <f>Y4301/PRODUCT($AA$6:AA4300)</f>
        <v>#VALUE!</v>
      </c>
      <c r="AA4301" s="16" t="e">
        <f t="shared" si="9678"/>
        <v>#VALUE!</v>
      </c>
      <c r="AB4301" s="10" t="e">
        <f t="shared" si="9679"/>
        <v>#VALUE!</v>
      </c>
      <c r="AC4301" s="90">
        <f t="shared" si="9650"/>
        <v>4301</v>
      </c>
      <c r="AD4301" s="17">
        <f t="shared" si="9688"/>
        <v>50294</v>
      </c>
      <c r="AE4301" s="16" t="e">
        <f t="shared" si="9673"/>
        <v>#VALUE!</v>
      </c>
      <c r="AF4301" s="10">
        <f ca="1">IFERROR(AVERAGE(INDIRECT("AE"&amp;AC4301-Template!$F$10+1):INDIRECT("AE"&amp;AC4301)),0)</f>
        <v>0</v>
      </c>
      <c r="AG4301" s="35"/>
      <c r="AH4301" s="86"/>
      <c r="AI4301" s="35"/>
      <c r="AJ4301" s="35"/>
      <c r="AK4301" s="35"/>
      <c r="AL4301" s="35"/>
      <c r="AM4301" s="35"/>
      <c r="AN4301" s="35"/>
      <c r="AO4301" s="35"/>
      <c r="AP4301" s="35"/>
      <c r="AQ4301" s="35"/>
      <c r="AR4301" s="35"/>
      <c r="AS4301" s="35"/>
      <c r="AT4301" s="35"/>
      <c r="AU4301" s="35"/>
      <c r="AV4301" s="35"/>
      <c r="AW4301" s="35"/>
      <c r="AX4301" s="35"/>
      <c r="AY4301" s="35"/>
      <c r="AZ4301" s="17">
        <f t="shared" ref="AZ4301" si="9695">AZ4300+1</f>
        <v>50317</v>
      </c>
      <c r="BA4301" s="216">
        <f t="shared" ref="BA4301:BA4364" si="9696">WEEKDAY(AZ4301,2)</f>
        <v>7</v>
      </c>
      <c r="BB4301" s="216">
        <f t="shared" ref="BB4301" si="9697">BB4300+1</f>
        <v>4296</v>
      </c>
      <c r="BC4301" s="16">
        <f t="shared" ref="BC4301:BC4364" si="9698">YEARFRAC($T$5,AZ4301,3)</f>
        <v>11.769863013698631</v>
      </c>
      <c r="BD4301" s="16">
        <f>IF(Template!$F$7="Linear interpolation",LinInterp($AO$5:$AO$18,$AM$5:$AM$18,BC4301),CubicSpline($AO$5:$AO$18,$AM$5:$AM$18,BC4301))</f>
        <v>14.149178646127879</v>
      </c>
      <c r="BE4301" s="221">
        <f t="shared" si="9633"/>
        <v>4.7473021704198217</v>
      </c>
      <c r="BF4301" s="221">
        <f>BE4301/PRODUCT($BG$6:BG4300)</f>
        <v>1.000362112648584</v>
      </c>
      <c r="BG4301" s="16">
        <f t="shared" ref="BG4301:BG4364" si="9699">1+BH4301/365/100</f>
        <v>1.0003621187177112</v>
      </c>
      <c r="BH4301" s="10">
        <f t="shared" ref="BH4301:BH4364" si="9700">IF(OR(BA4301=6,BA4301=7),BH4300,(BF4301-1)*365*100)</f>
        <v>13.217333196458458</v>
      </c>
      <c r="BI4301" s="90"/>
      <c r="BJ4301" s="17">
        <f t="shared" si="9682"/>
        <v>50294</v>
      </c>
      <c r="BK4301" s="16">
        <f t="shared" si="9676"/>
        <v>13.218849140679168</v>
      </c>
      <c r="BL4301" s="10">
        <f ca="1">IFERROR(AVERAGE(INDIRECT("BK"&amp;AC4301-Template!$F$10+1):INDIRECT("BK"&amp;AC4301)),0)</f>
        <v>13.219853259330986</v>
      </c>
      <c r="BM4301" s="35"/>
      <c r="BN4301" s="86"/>
      <c r="BO4301" s="35"/>
      <c r="BP4301" s="35"/>
      <c r="BQ4301" s="35"/>
      <c r="BR4301" s="35"/>
      <c r="BS4301" s="35"/>
      <c r="BT4301" s="35"/>
      <c r="BU4301" s="35"/>
      <c r="BV4301" s="35"/>
      <c r="BW4301" s="35"/>
      <c r="BX4301" s="35"/>
      <c r="BY4301" s="35"/>
      <c r="BZ4301" s="35"/>
      <c r="CA4301" s="35"/>
      <c r="CB4301" s="35"/>
      <c r="CC4301" s="35"/>
      <c r="CD4301" s="35"/>
      <c r="CE4301" s="35"/>
      <c r="CF4301" s="35"/>
      <c r="CG4301" s="35"/>
      <c r="CH4301" s="35"/>
    </row>
    <row r="4302" spans="1:86" ht="15.6" x14ac:dyDescent="0.3">
      <c r="A4302" s="35"/>
      <c r="B4302" s="86"/>
      <c r="C4302" s="35"/>
      <c r="D4302" s="35"/>
      <c r="E4302" s="35"/>
      <c r="F4302" s="35"/>
      <c r="G4302" s="35"/>
      <c r="H4302" s="35"/>
      <c r="I4302" s="35"/>
      <c r="J4302" s="35"/>
      <c r="K4302" s="35"/>
      <c r="L4302" s="35"/>
      <c r="M4302" s="35"/>
      <c r="N4302" s="35"/>
      <c r="O4302" s="35"/>
      <c r="P4302" s="35"/>
      <c r="Q4302" s="35"/>
      <c r="R4302" s="35"/>
      <c r="S4302" s="35"/>
      <c r="T4302" s="17">
        <f t="shared" si="9677"/>
        <v>50318</v>
      </c>
      <c r="U4302" s="216">
        <f t="shared" si="9671"/>
        <v>1</v>
      </c>
      <c r="V4302" s="216">
        <f t="shared" si="9677"/>
        <v>4297</v>
      </c>
      <c r="W4302" s="16">
        <f t="shared" si="9683"/>
        <v>11.772602739726027</v>
      </c>
      <c r="X4302" s="16" t="e">
        <f>IF(Template!$F$7="Linear interpolation",LinInterp($I$5:$I$22,$G$5:$G$22,W4302),CubicSpline($I$5:$I$22,$G$5:$G$22,W4302))</f>
        <v>#VALUE!</v>
      </c>
      <c r="Y4302" s="221" t="e">
        <f t="shared" si="9672"/>
        <v>#VALUE!</v>
      </c>
      <c r="Z4302" s="221" t="e">
        <f>Y4302/PRODUCT($AA$6:AA4301)</f>
        <v>#VALUE!</v>
      </c>
      <c r="AA4302" s="16" t="e">
        <f t="shared" si="9678"/>
        <v>#VALUE!</v>
      </c>
      <c r="AB4302" s="10" t="e">
        <f t="shared" si="9679"/>
        <v>#VALUE!</v>
      </c>
      <c r="AC4302" s="90">
        <f t="shared" si="9650"/>
        <v>4302</v>
      </c>
      <c r="AD4302" s="17">
        <f t="shared" si="9688"/>
        <v>50295</v>
      </c>
      <c r="AE4302" s="16" t="e">
        <f t="shared" si="9673"/>
        <v>#VALUE!</v>
      </c>
      <c r="AF4302" s="10">
        <f ca="1">IFERROR(AVERAGE(INDIRECT("AE"&amp;AC4302-Template!$F$10+1):INDIRECT("AE"&amp;AC4302)),0)</f>
        <v>0</v>
      </c>
      <c r="AG4302" s="35"/>
      <c r="AH4302" s="86"/>
      <c r="AI4302" s="35"/>
      <c r="AJ4302" s="35"/>
      <c r="AK4302" s="35"/>
      <c r="AL4302" s="35"/>
      <c r="AM4302" s="35"/>
      <c r="AN4302" s="35"/>
      <c r="AO4302" s="35"/>
      <c r="AP4302" s="35"/>
      <c r="AQ4302" s="35"/>
      <c r="AR4302" s="35"/>
      <c r="AS4302" s="35"/>
      <c r="AT4302" s="35"/>
      <c r="AU4302" s="35"/>
      <c r="AV4302" s="35"/>
      <c r="AW4302" s="35"/>
      <c r="AX4302" s="35"/>
      <c r="AY4302" s="35"/>
      <c r="AZ4302" s="17">
        <f t="shared" ref="AZ4302" si="9701">AZ4301+1</f>
        <v>50318</v>
      </c>
      <c r="BA4302" s="216">
        <f t="shared" si="9696"/>
        <v>1</v>
      </c>
      <c r="BB4302" s="216">
        <f t="shared" ref="BB4302" si="9702">BB4301+1</f>
        <v>4297</v>
      </c>
      <c r="BC4302" s="16">
        <f t="shared" si="9698"/>
        <v>11.772602739726027</v>
      </c>
      <c r="BD4302" s="16">
        <f>IF(Template!$F$7="Linear interpolation",LinInterp($AO$5:$AO$18,$AM$5:$AM$18,BC4302),CubicSpline($AO$5:$AO$18,$AM$5:$AM$18,BC4302))</f>
        <v>14.149173630619488</v>
      </c>
      <c r="BE4302" s="221">
        <f t="shared" si="9633"/>
        <v>4.7490212285442457</v>
      </c>
      <c r="BF4302" s="221">
        <f>BE4302/PRODUCT($BG$6:BG4301)</f>
        <v>1.0003621065714239</v>
      </c>
      <c r="BG4302" s="16">
        <f t="shared" si="9699"/>
        <v>1.0003621065714239</v>
      </c>
      <c r="BH4302" s="10">
        <f t="shared" si="9700"/>
        <v>13.216889856971669</v>
      </c>
      <c r="BI4302" s="90"/>
      <c r="BJ4302" s="17">
        <f t="shared" si="9682"/>
        <v>50295</v>
      </c>
      <c r="BK4302" s="16">
        <f t="shared" si="9676"/>
        <v>13.218849140679168</v>
      </c>
      <c r="BL4302" s="10">
        <f ca="1">IFERROR(AVERAGE(INDIRECT("BK"&amp;AC4302-Template!$F$10+1):INDIRECT("BK"&amp;AC4302)),0)</f>
        <v>13.219786963781807</v>
      </c>
      <c r="BM4302" s="35"/>
      <c r="BN4302" s="86"/>
      <c r="BO4302" s="35"/>
      <c r="BP4302" s="35"/>
      <c r="BQ4302" s="35"/>
      <c r="BR4302" s="35"/>
      <c r="BS4302" s="35"/>
      <c r="BT4302" s="35"/>
      <c r="BU4302" s="35"/>
      <c r="BV4302" s="35"/>
      <c r="BW4302" s="35"/>
      <c r="BX4302" s="35"/>
      <c r="BY4302" s="35"/>
      <c r="BZ4302" s="35"/>
      <c r="CA4302" s="35"/>
      <c r="CB4302" s="35"/>
      <c r="CC4302" s="35"/>
      <c r="CD4302" s="35"/>
      <c r="CE4302" s="35"/>
      <c r="CF4302" s="35"/>
      <c r="CG4302" s="35"/>
      <c r="CH4302" s="35"/>
    </row>
    <row r="4303" spans="1:86" ht="15.6" x14ac:dyDescent="0.3">
      <c r="A4303" s="35"/>
      <c r="B4303" s="86"/>
      <c r="C4303" s="35"/>
      <c r="D4303" s="35"/>
      <c r="E4303" s="35"/>
      <c r="F4303" s="35"/>
      <c r="G4303" s="35"/>
      <c r="H4303" s="35"/>
      <c r="I4303" s="35"/>
      <c r="J4303" s="35"/>
      <c r="K4303" s="35"/>
      <c r="L4303" s="35"/>
      <c r="M4303" s="35"/>
      <c r="N4303" s="35"/>
      <c r="O4303" s="35"/>
      <c r="P4303" s="35"/>
      <c r="Q4303" s="35"/>
      <c r="R4303" s="35"/>
      <c r="S4303" s="35"/>
      <c r="T4303" s="17">
        <f t="shared" si="9677"/>
        <v>50319</v>
      </c>
      <c r="U4303" s="216">
        <f t="shared" si="9671"/>
        <v>2</v>
      </c>
      <c r="V4303" s="216">
        <f t="shared" si="9677"/>
        <v>4298</v>
      </c>
      <c r="W4303" s="16">
        <f t="shared" si="9683"/>
        <v>11.775342465753425</v>
      </c>
      <c r="X4303" s="16" t="e">
        <f>IF(Template!$F$7="Linear interpolation",LinInterp($I$5:$I$22,$G$5:$G$22,W4303),CubicSpline($I$5:$I$22,$G$5:$G$22,W4303))</f>
        <v>#VALUE!</v>
      </c>
      <c r="Y4303" s="221" t="e">
        <f t="shared" si="9672"/>
        <v>#VALUE!</v>
      </c>
      <c r="Z4303" s="221" t="e">
        <f>Y4303/PRODUCT($AA$6:AA4302)</f>
        <v>#VALUE!</v>
      </c>
      <c r="AA4303" s="16" t="e">
        <f t="shared" si="9678"/>
        <v>#VALUE!</v>
      </c>
      <c r="AB4303" s="10" t="e">
        <f t="shared" si="9679"/>
        <v>#VALUE!</v>
      </c>
      <c r="AC4303" s="90">
        <f t="shared" si="9650"/>
        <v>4303</v>
      </c>
      <c r="AD4303" s="17">
        <f t="shared" si="9688"/>
        <v>50296</v>
      </c>
      <c r="AE4303" s="16" t="e">
        <f t="shared" si="9673"/>
        <v>#VALUE!</v>
      </c>
      <c r="AF4303" s="10">
        <f ca="1">IFERROR(AVERAGE(INDIRECT("AE"&amp;AC4303-Template!$F$10+1):INDIRECT("AE"&amp;AC4303)),0)</f>
        <v>0</v>
      </c>
      <c r="AG4303" s="35"/>
      <c r="AH4303" s="86"/>
      <c r="AI4303" s="35"/>
      <c r="AJ4303" s="35"/>
      <c r="AK4303" s="35"/>
      <c r="AL4303" s="35"/>
      <c r="AM4303" s="35"/>
      <c r="AN4303" s="35"/>
      <c r="AO4303" s="35"/>
      <c r="AP4303" s="35"/>
      <c r="AQ4303" s="35"/>
      <c r="AR4303" s="35"/>
      <c r="AS4303" s="35"/>
      <c r="AT4303" s="35"/>
      <c r="AU4303" s="35"/>
      <c r="AV4303" s="35"/>
      <c r="AW4303" s="35"/>
      <c r="AX4303" s="35"/>
      <c r="AY4303" s="35"/>
      <c r="AZ4303" s="17">
        <f t="shared" ref="AZ4303" si="9703">AZ4302+1</f>
        <v>50319</v>
      </c>
      <c r="BA4303" s="216">
        <f t="shared" si="9696"/>
        <v>2</v>
      </c>
      <c r="BB4303" s="216">
        <f t="shared" ref="BB4303" si="9704">BB4302+1</f>
        <v>4298</v>
      </c>
      <c r="BC4303" s="16">
        <f t="shared" si="9698"/>
        <v>11.775342465753425</v>
      </c>
      <c r="BD4303" s="16">
        <f>IF(Template!$F$7="Linear interpolation",LinInterp($AO$5:$AO$18,$AM$5:$AM$18,BC4303),CubicSpline($AO$5:$AO$18,$AM$5:$AM$18,BC4303))</f>
        <v>14.149168597737257</v>
      </c>
      <c r="BE4303" s="221">
        <f t="shared" si="9633"/>
        <v>4.7507408995029801</v>
      </c>
      <c r="BF4303" s="221">
        <f>BE4303/PRODUCT($BG$6:BG4302)</f>
        <v>1.0003621106067915</v>
      </c>
      <c r="BG4303" s="16">
        <f t="shared" si="9699"/>
        <v>1.0003621106067915</v>
      </c>
      <c r="BH4303" s="10">
        <f t="shared" si="9700"/>
        <v>13.217037147888909</v>
      </c>
      <c r="BI4303" s="90"/>
      <c r="BJ4303" s="17">
        <f t="shared" si="9682"/>
        <v>50296</v>
      </c>
      <c r="BK4303" s="16">
        <f t="shared" si="9676"/>
        <v>13.218849140679168</v>
      </c>
      <c r="BL4303" s="10">
        <f ca="1">IFERROR(AVERAGE(INDIRECT("BK"&amp;AC4303-Template!$F$10+1):INDIRECT("BK"&amp;AC4303)),0)</f>
        <v>13.21972288768854</v>
      </c>
      <c r="BM4303" s="35"/>
      <c r="BN4303" s="86"/>
      <c r="BO4303" s="35"/>
      <c r="BP4303" s="35"/>
      <c r="BQ4303" s="35"/>
      <c r="BR4303" s="35"/>
      <c r="BS4303" s="35"/>
      <c r="BT4303" s="35"/>
      <c r="BU4303" s="35"/>
      <c r="BV4303" s="35"/>
      <c r="BW4303" s="35"/>
      <c r="BX4303" s="35"/>
      <c r="BY4303" s="35"/>
      <c r="BZ4303" s="35"/>
      <c r="CA4303" s="35"/>
      <c r="CB4303" s="35"/>
      <c r="CC4303" s="35"/>
      <c r="CD4303" s="35"/>
      <c r="CE4303" s="35"/>
      <c r="CF4303" s="35"/>
      <c r="CG4303" s="35"/>
      <c r="CH4303" s="35"/>
    </row>
    <row r="4304" spans="1:86" ht="15.6" x14ac:dyDescent="0.3">
      <c r="A4304" s="35"/>
      <c r="B4304" s="86"/>
      <c r="C4304" s="35"/>
      <c r="D4304" s="35"/>
      <c r="E4304" s="35"/>
      <c r="F4304" s="35"/>
      <c r="G4304" s="35"/>
      <c r="H4304" s="35"/>
      <c r="I4304" s="35"/>
      <c r="J4304" s="35"/>
      <c r="K4304" s="35"/>
      <c r="L4304" s="35"/>
      <c r="M4304" s="35"/>
      <c r="N4304" s="35"/>
      <c r="O4304" s="35"/>
      <c r="P4304" s="35"/>
      <c r="Q4304" s="35"/>
      <c r="R4304" s="35"/>
      <c r="S4304" s="35"/>
      <c r="T4304" s="17">
        <f t="shared" si="9677"/>
        <v>50320</v>
      </c>
      <c r="U4304" s="216">
        <f t="shared" si="9671"/>
        <v>3</v>
      </c>
      <c r="V4304" s="216">
        <f t="shared" si="9677"/>
        <v>4299</v>
      </c>
      <c r="W4304" s="16">
        <f t="shared" si="9683"/>
        <v>11.778082191780822</v>
      </c>
      <c r="X4304" s="16" t="e">
        <f>IF(Template!$F$7="Linear interpolation",LinInterp($I$5:$I$22,$G$5:$G$22,W4304),CubicSpline($I$5:$I$22,$G$5:$G$22,W4304))</f>
        <v>#VALUE!</v>
      </c>
      <c r="Y4304" s="221" t="e">
        <f t="shared" si="9672"/>
        <v>#VALUE!</v>
      </c>
      <c r="Z4304" s="221" t="e">
        <f>Y4304/PRODUCT($AA$6:AA4303)</f>
        <v>#VALUE!</v>
      </c>
      <c r="AA4304" s="16" t="e">
        <f t="shared" si="9678"/>
        <v>#VALUE!</v>
      </c>
      <c r="AB4304" s="10" t="e">
        <f t="shared" si="9679"/>
        <v>#VALUE!</v>
      </c>
      <c r="AC4304" s="90">
        <f t="shared" si="9650"/>
        <v>4304</v>
      </c>
      <c r="AD4304" s="17">
        <f t="shared" si="9688"/>
        <v>50297</v>
      </c>
      <c r="AE4304" s="16" t="e">
        <f t="shared" si="9673"/>
        <v>#VALUE!</v>
      </c>
      <c r="AF4304" s="10">
        <f ca="1">IFERROR(AVERAGE(INDIRECT("AE"&amp;AC4304-Template!$F$10+1):INDIRECT("AE"&amp;AC4304)),0)</f>
        <v>0</v>
      </c>
      <c r="AG4304" s="35"/>
      <c r="AH4304" s="86"/>
      <c r="AI4304" s="35"/>
      <c r="AJ4304" s="35"/>
      <c r="AK4304" s="35"/>
      <c r="AL4304" s="35"/>
      <c r="AM4304" s="35"/>
      <c r="AN4304" s="35"/>
      <c r="AO4304" s="35"/>
      <c r="AP4304" s="35"/>
      <c r="AQ4304" s="35"/>
      <c r="AR4304" s="35"/>
      <c r="AS4304" s="35"/>
      <c r="AT4304" s="35"/>
      <c r="AU4304" s="35"/>
      <c r="AV4304" s="35"/>
      <c r="AW4304" s="35"/>
      <c r="AX4304" s="35"/>
      <c r="AY4304" s="35"/>
      <c r="AZ4304" s="17">
        <f t="shared" ref="AZ4304" si="9705">AZ4303+1</f>
        <v>50320</v>
      </c>
      <c r="BA4304" s="216">
        <f t="shared" si="9696"/>
        <v>3</v>
      </c>
      <c r="BB4304" s="216">
        <f t="shared" ref="BB4304" si="9706">BB4303+1</f>
        <v>4299</v>
      </c>
      <c r="BC4304" s="16">
        <f t="shared" si="9698"/>
        <v>11.778082191780822</v>
      </c>
      <c r="BD4304" s="16">
        <f>IF(Template!$F$7="Linear interpolation",LinInterp($AO$5:$AO$18,$AM$5:$AM$18,BC4304),CubicSpline($AO$5:$AO$18,$AM$5:$AM$18,BC4304))</f>
        <v>14.14916354745433</v>
      </c>
      <c r="BE4304" s="221">
        <f t="shared" si="9633"/>
        <v>4.7524611834918407</v>
      </c>
      <c r="BF4304" s="221">
        <f>BE4304/PRODUCT($BG$6:BG4303)</f>
        <v>1.0003621085690109</v>
      </c>
      <c r="BG4304" s="16">
        <f t="shared" si="9699"/>
        <v>1.0003621085690109</v>
      </c>
      <c r="BH4304" s="10">
        <f t="shared" si="9700"/>
        <v>13.216962768896611</v>
      </c>
      <c r="BI4304" s="90"/>
      <c r="BJ4304" s="17">
        <f t="shared" si="9682"/>
        <v>50297</v>
      </c>
      <c r="BK4304" s="16">
        <f t="shared" si="9676"/>
        <v>13.218424146739348</v>
      </c>
      <c r="BL4304" s="10">
        <f ca="1">IFERROR(AVERAGE(INDIRECT("BK"&amp;AC4304-Template!$F$10+1):INDIRECT("BK"&amp;AC4304)),0)</f>
        <v>13.219644645130618</v>
      </c>
      <c r="BM4304" s="35"/>
      <c r="BN4304" s="86"/>
      <c r="BO4304" s="35"/>
      <c r="BP4304" s="35"/>
      <c r="BQ4304" s="35"/>
      <c r="BR4304" s="35"/>
      <c r="BS4304" s="35"/>
      <c r="BT4304" s="35"/>
      <c r="BU4304" s="35"/>
      <c r="BV4304" s="35"/>
      <c r="BW4304" s="35"/>
      <c r="BX4304" s="35"/>
      <c r="BY4304" s="35"/>
      <c r="BZ4304" s="35"/>
      <c r="CA4304" s="35"/>
      <c r="CB4304" s="35"/>
      <c r="CC4304" s="35"/>
      <c r="CD4304" s="35"/>
      <c r="CE4304" s="35"/>
      <c r="CF4304" s="35"/>
      <c r="CG4304" s="35"/>
      <c r="CH4304" s="35"/>
    </row>
    <row r="4305" spans="1:86" ht="15.6" x14ac:dyDescent="0.3">
      <c r="A4305" s="35"/>
      <c r="B4305" s="86"/>
      <c r="C4305" s="35"/>
      <c r="D4305" s="35"/>
      <c r="E4305" s="35"/>
      <c r="F4305" s="35"/>
      <c r="G4305" s="35"/>
      <c r="H4305" s="35"/>
      <c r="I4305" s="35"/>
      <c r="J4305" s="35"/>
      <c r="K4305" s="35"/>
      <c r="L4305" s="35"/>
      <c r="M4305" s="35"/>
      <c r="N4305" s="35"/>
      <c r="O4305" s="35"/>
      <c r="P4305" s="35"/>
      <c r="Q4305" s="35"/>
      <c r="R4305" s="35"/>
      <c r="S4305" s="35"/>
      <c r="T4305" s="17">
        <f t="shared" si="9677"/>
        <v>50321</v>
      </c>
      <c r="U4305" s="216">
        <f t="shared" si="9671"/>
        <v>4</v>
      </c>
      <c r="V4305" s="216">
        <f t="shared" si="9677"/>
        <v>4300</v>
      </c>
      <c r="W4305" s="16">
        <f t="shared" si="9683"/>
        <v>11.780821917808218</v>
      </c>
      <c r="X4305" s="16" t="e">
        <f>IF(Template!$F$7="Linear interpolation",LinInterp($I$5:$I$22,$G$5:$G$22,W4305),CubicSpline($I$5:$I$22,$G$5:$G$22,W4305))</f>
        <v>#VALUE!</v>
      </c>
      <c r="Y4305" s="221" t="e">
        <f t="shared" si="9672"/>
        <v>#VALUE!</v>
      </c>
      <c r="Z4305" s="221" t="e">
        <f>Y4305/PRODUCT($AA$6:AA4304)</f>
        <v>#VALUE!</v>
      </c>
      <c r="AA4305" s="16" t="e">
        <f t="shared" si="9678"/>
        <v>#VALUE!</v>
      </c>
      <c r="AB4305" s="10" t="e">
        <f t="shared" si="9679"/>
        <v>#VALUE!</v>
      </c>
      <c r="AC4305" s="90">
        <f t="shared" si="9650"/>
        <v>4305</v>
      </c>
      <c r="AD4305" s="17">
        <f t="shared" si="9688"/>
        <v>50298</v>
      </c>
      <c r="AE4305" s="16" t="e">
        <f t="shared" si="9673"/>
        <v>#VALUE!</v>
      </c>
      <c r="AF4305" s="10">
        <f ca="1">IFERROR(AVERAGE(INDIRECT("AE"&amp;AC4305-Template!$F$10+1):INDIRECT("AE"&amp;AC4305)),0)</f>
        <v>0</v>
      </c>
      <c r="AG4305" s="35"/>
      <c r="AH4305" s="86"/>
      <c r="AI4305" s="35"/>
      <c r="AJ4305" s="35"/>
      <c r="AK4305" s="35"/>
      <c r="AL4305" s="35"/>
      <c r="AM4305" s="35"/>
      <c r="AN4305" s="35"/>
      <c r="AO4305" s="35"/>
      <c r="AP4305" s="35"/>
      <c r="AQ4305" s="35"/>
      <c r="AR4305" s="35"/>
      <c r="AS4305" s="35"/>
      <c r="AT4305" s="35"/>
      <c r="AU4305" s="35"/>
      <c r="AV4305" s="35"/>
      <c r="AW4305" s="35"/>
      <c r="AX4305" s="35"/>
      <c r="AY4305" s="35"/>
      <c r="AZ4305" s="17">
        <f t="shared" ref="AZ4305" si="9707">AZ4304+1</f>
        <v>50321</v>
      </c>
      <c r="BA4305" s="216">
        <f t="shared" si="9696"/>
        <v>4</v>
      </c>
      <c r="BB4305" s="216">
        <f t="shared" ref="BB4305" si="9708">BB4304+1</f>
        <v>4300</v>
      </c>
      <c r="BC4305" s="16">
        <f t="shared" si="9698"/>
        <v>11.780821917808218</v>
      </c>
      <c r="BD4305" s="16">
        <f>IF(Template!$F$7="Linear interpolation",LinInterp($AO$5:$AO$18,$AM$5:$AM$18,BC4305),CubicSpline($AO$5:$AO$18,$AM$5:$AM$18,BC4305))</f>
        <v>14.149158479743859</v>
      </c>
      <c r="BE4305" s="221">
        <f t="shared" si="9633"/>
        <v>4.7541820807066628</v>
      </c>
      <c r="BF4305" s="221">
        <f>BE4305/PRODUCT($BG$6:BG4304)</f>
        <v>1.0003621065272033</v>
      </c>
      <c r="BG4305" s="16">
        <f t="shared" si="9699"/>
        <v>1.0003621065272033</v>
      </c>
      <c r="BH4305" s="10">
        <f t="shared" si="9700"/>
        <v>13.216888242918778</v>
      </c>
      <c r="BI4305" s="90"/>
      <c r="BJ4305" s="17">
        <f t="shared" si="9682"/>
        <v>50298</v>
      </c>
      <c r="BK4305" s="16">
        <f t="shared" si="9676"/>
        <v>13.218565329109255</v>
      </c>
      <c r="BL4305" s="10">
        <f ca="1">IFERROR(AVERAGE(INDIRECT("BK"&amp;AC4305-Template!$F$10+1):INDIRECT("BK"&amp;AC4305)),0)</f>
        <v>13.219571108651689</v>
      </c>
      <c r="BM4305" s="35"/>
      <c r="BN4305" s="86"/>
      <c r="BO4305" s="35"/>
      <c r="BP4305" s="35"/>
      <c r="BQ4305" s="35"/>
      <c r="BR4305" s="35"/>
      <c r="BS4305" s="35"/>
      <c r="BT4305" s="35"/>
      <c r="BU4305" s="35"/>
      <c r="BV4305" s="35"/>
      <c r="BW4305" s="35"/>
      <c r="BX4305" s="35"/>
      <c r="BY4305" s="35"/>
      <c r="BZ4305" s="35"/>
      <c r="CA4305" s="35"/>
      <c r="CB4305" s="35"/>
      <c r="CC4305" s="35"/>
      <c r="CD4305" s="35"/>
      <c r="CE4305" s="35"/>
      <c r="CF4305" s="35"/>
      <c r="CG4305" s="35"/>
      <c r="CH4305" s="35"/>
    </row>
    <row r="4306" spans="1:86" ht="15.6" x14ac:dyDescent="0.3">
      <c r="A4306" s="35"/>
      <c r="B4306" s="86"/>
      <c r="C4306" s="35"/>
      <c r="D4306" s="35"/>
      <c r="E4306" s="35"/>
      <c r="F4306" s="35"/>
      <c r="G4306" s="35"/>
      <c r="H4306" s="35"/>
      <c r="I4306" s="35"/>
      <c r="J4306" s="35"/>
      <c r="K4306" s="35"/>
      <c r="L4306" s="35"/>
      <c r="M4306" s="35"/>
      <c r="N4306" s="35"/>
      <c r="O4306" s="35"/>
      <c r="P4306" s="35"/>
      <c r="Q4306" s="35"/>
      <c r="R4306" s="35"/>
      <c r="S4306" s="35"/>
      <c r="T4306" s="17">
        <f t="shared" si="9677"/>
        <v>50322</v>
      </c>
      <c r="U4306" s="216">
        <f t="shared" si="9671"/>
        <v>5</v>
      </c>
      <c r="V4306" s="216">
        <f t="shared" si="9677"/>
        <v>4301</v>
      </c>
      <c r="W4306" s="16">
        <f t="shared" si="9683"/>
        <v>11.783561643835617</v>
      </c>
      <c r="X4306" s="16" t="e">
        <f>IF(Template!$F$7="Linear interpolation",LinInterp($I$5:$I$22,$G$5:$G$22,W4306),CubicSpline($I$5:$I$22,$G$5:$G$22,W4306))</f>
        <v>#VALUE!</v>
      </c>
      <c r="Y4306" s="221" t="e">
        <f t="shared" si="9672"/>
        <v>#VALUE!</v>
      </c>
      <c r="Z4306" s="221" t="e">
        <f>Y4306/PRODUCT($AA$6:AA4305)</f>
        <v>#VALUE!</v>
      </c>
      <c r="AA4306" s="16" t="e">
        <f t="shared" si="9678"/>
        <v>#VALUE!</v>
      </c>
      <c r="AB4306" s="10" t="e">
        <f t="shared" si="9679"/>
        <v>#VALUE!</v>
      </c>
      <c r="AC4306" s="90">
        <f t="shared" si="9650"/>
        <v>4306</v>
      </c>
      <c r="AD4306" s="17">
        <f t="shared" si="9688"/>
        <v>50299</v>
      </c>
      <c r="AE4306" s="16" t="e">
        <f t="shared" si="9673"/>
        <v>#VALUE!</v>
      </c>
      <c r="AF4306" s="10">
        <f ca="1">IFERROR(AVERAGE(INDIRECT("AE"&amp;AC4306-Template!$F$10+1):INDIRECT("AE"&amp;AC4306)),0)</f>
        <v>0</v>
      </c>
      <c r="AG4306" s="35"/>
      <c r="AH4306" s="86"/>
      <c r="AI4306" s="35"/>
      <c r="AJ4306" s="35"/>
      <c r="AK4306" s="35"/>
      <c r="AL4306" s="35"/>
      <c r="AM4306" s="35"/>
      <c r="AN4306" s="35"/>
      <c r="AO4306" s="35"/>
      <c r="AP4306" s="35"/>
      <c r="AQ4306" s="35"/>
      <c r="AR4306" s="35"/>
      <c r="AS4306" s="35"/>
      <c r="AT4306" s="35"/>
      <c r="AU4306" s="35"/>
      <c r="AV4306" s="35"/>
      <c r="AW4306" s="35"/>
      <c r="AX4306" s="35"/>
      <c r="AY4306" s="35"/>
      <c r="AZ4306" s="17">
        <f t="shared" ref="AZ4306" si="9709">AZ4305+1</f>
        <v>50322</v>
      </c>
      <c r="BA4306" s="216">
        <f t="shared" si="9696"/>
        <v>5</v>
      </c>
      <c r="BB4306" s="216">
        <f t="shared" ref="BB4306" si="9710">BB4305+1</f>
        <v>4301</v>
      </c>
      <c r="BC4306" s="16">
        <f t="shared" si="9698"/>
        <v>11.783561643835617</v>
      </c>
      <c r="BD4306" s="16">
        <f>IF(Template!$F$7="Linear interpolation",LinInterp($AO$5:$AO$18,$AM$5:$AM$18,BC4306),CubicSpline($AO$5:$AO$18,$AM$5:$AM$18,BC4306))</f>
        <v>14.149153394578986</v>
      </c>
      <c r="BE4306" s="221">
        <f t="shared" si="9633"/>
        <v>4.7559035913433281</v>
      </c>
      <c r="BF4306" s="221">
        <f>BE4306/PRODUCT($BG$6:BG4305)</f>
        <v>1.0003621044813684</v>
      </c>
      <c r="BG4306" s="16">
        <f t="shared" si="9699"/>
        <v>1.0003621044813684</v>
      </c>
      <c r="BH4306" s="10">
        <f t="shared" si="9700"/>
        <v>13.216813569947305</v>
      </c>
      <c r="BI4306" s="90"/>
      <c r="BJ4306" s="17">
        <f t="shared" si="9682"/>
        <v>50299</v>
      </c>
      <c r="BK4306" s="16">
        <f t="shared" si="9676"/>
        <v>13.218494014201276</v>
      </c>
      <c r="BL4306" s="10">
        <f ca="1">IFERROR(AVERAGE(INDIRECT("BK"&amp;AC4306-Template!$F$10+1):INDIRECT("BK"&amp;AC4306)),0)</f>
        <v>13.219508559044865</v>
      </c>
      <c r="BM4306" s="35"/>
      <c r="BN4306" s="86"/>
      <c r="BO4306" s="35"/>
      <c r="BP4306" s="35"/>
      <c r="BQ4306" s="35"/>
      <c r="BR4306" s="35"/>
      <c r="BS4306" s="35"/>
      <c r="BT4306" s="35"/>
      <c r="BU4306" s="35"/>
      <c r="BV4306" s="35"/>
      <c r="BW4306" s="35"/>
      <c r="BX4306" s="35"/>
      <c r="BY4306" s="35"/>
      <c r="BZ4306" s="35"/>
      <c r="CA4306" s="35"/>
      <c r="CB4306" s="35"/>
      <c r="CC4306" s="35"/>
      <c r="CD4306" s="35"/>
      <c r="CE4306" s="35"/>
      <c r="CF4306" s="35"/>
      <c r="CG4306" s="35"/>
      <c r="CH4306" s="35"/>
    </row>
    <row r="4307" spans="1:86" ht="15.6" x14ac:dyDescent="0.3">
      <c r="A4307" s="35"/>
      <c r="B4307" s="86"/>
      <c r="C4307" s="35"/>
      <c r="D4307" s="35"/>
      <c r="E4307" s="35"/>
      <c r="F4307" s="35"/>
      <c r="G4307" s="35"/>
      <c r="H4307" s="35"/>
      <c r="I4307" s="35"/>
      <c r="J4307" s="35"/>
      <c r="K4307" s="35"/>
      <c r="L4307" s="35"/>
      <c r="M4307" s="35"/>
      <c r="N4307" s="35"/>
      <c r="O4307" s="35"/>
      <c r="P4307" s="35"/>
      <c r="Q4307" s="35"/>
      <c r="R4307" s="35"/>
      <c r="S4307" s="35"/>
      <c r="T4307" s="17">
        <f t="shared" si="9677"/>
        <v>50323</v>
      </c>
      <c r="U4307" s="216">
        <f t="shared" si="9671"/>
        <v>6</v>
      </c>
      <c r="V4307" s="216">
        <f t="shared" si="9677"/>
        <v>4302</v>
      </c>
      <c r="W4307" s="16">
        <f t="shared" si="9683"/>
        <v>11.786301369863013</v>
      </c>
      <c r="X4307" s="16" t="e">
        <f>IF(Template!$F$7="Linear interpolation",LinInterp($I$5:$I$22,$G$5:$G$22,W4307),CubicSpline($I$5:$I$22,$G$5:$G$22,W4307))</f>
        <v>#VALUE!</v>
      </c>
      <c r="Y4307" s="221" t="e">
        <f t="shared" si="9672"/>
        <v>#VALUE!</v>
      </c>
      <c r="Z4307" s="221" t="e">
        <f>Y4307/PRODUCT($AA$6:AA4306)</f>
        <v>#VALUE!</v>
      </c>
      <c r="AA4307" s="16" t="e">
        <f t="shared" si="9678"/>
        <v>#VALUE!</v>
      </c>
      <c r="AB4307" s="10" t="e">
        <f t="shared" si="9679"/>
        <v>#VALUE!</v>
      </c>
      <c r="AC4307" s="90">
        <f t="shared" si="9650"/>
        <v>4307</v>
      </c>
      <c r="AD4307" s="17">
        <f t="shared" si="9688"/>
        <v>50300</v>
      </c>
      <c r="AE4307" s="16" t="e">
        <f t="shared" si="9673"/>
        <v>#VALUE!</v>
      </c>
      <c r="AF4307" s="10">
        <f ca="1">IFERROR(AVERAGE(INDIRECT("AE"&amp;AC4307-Template!$F$10+1):INDIRECT("AE"&amp;AC4307)),0)</f>
        <v>0</v>
      </c>
      <c r="AG4307" s="35"/>
      <c r="AH4307" s="86"/>
      <c r="AI4307" s="35"/>
      <c r="AJ4307" s="35"/>
      <c r="AK4307" s="35"/>
      <c r="AL4307" s="35"/>
      <c r="AM4307" s="35"/>
      <c r="AN4307" s="35"/>
      <c r="AO4307" s="35"/>
      <c r="AP4307" s="35"/>
      <c r="AQ4307" s="35"/>
      <c r="AR4307" s="35"/>
      <c r="AS4307" s="35"/>
      <c r="AT4307" s="35"/>
      <c r="AU4307" s="35"/>
      <c r="AV4307" s="35"/>
      <c r="AW4307" s="35"/>
      <c r="AX4307" s="35"/>
      <c r="AY4307" s="35"/>
      <c r="AZ4307" s="17">
        <f t="shared" ref="AZ4307" si="9711">AZ4306+1</f>
        <v>50323</v>
      </c>
      <c r="BA4307" s="216">
        <f t="shared" si="9696"/>
        <v>6</v>
      </c>
      <c r="BB4307" s="216">
        <f t="shared" ref="BB4307" si="9712">BB4306+1</f>
        <v>4302</v>
      </c>
      <c r="BC4307" s="16">
        <f t="shared" si="9698"/>
        <v>11.786301369863013</v>
      </c>
      <c r="BD4307" s="16">
        <f>IF(Template!$F$7="Linear interpolation",LinInterp($AO$5:$AO$18,$AM$5:$AM$18,BC4307),CubicSpline($AO$5:$AO$18,$AM$5:$AM$18,BC4307))</f>
        <v>14.14914829193286</v>
      </c>
      <c r="BE4307" s="221">
        <f t="shared" si="9633"/>
        <v>4.7576257155977331</v>
      </c>
      <c r="BF4307" s="221">
        <f>BE4307/PRODUCT($BG$6:BG4306)</f>
        <v>1.0003621024314999</v>
      </c>
      <c r="BG4307" s="16">
        <f t="shared" si="9699"/>
        <v>1.0003621044813684</v>
      </c>
      <c r="BH4307" s="10">
        <f t="shared" si="9700"/>
        <v>13.216813569947305</v>
      </c>
      <c r="BI4307" s="90"/>
      <c r="BJ4307" s="17">
        <f t="shared" si="9682"/>
        <v>50300</v>
      </c>
      <c r="BK4307" s="16">
        <f t="shared" si="9676"/>
        <v>13.218422554431175</v>
      </c>
      <c r="BL4307" s="10">
        <f ca="1">IFERROR(AVERAGE(INDIRECT("BK"&amp;AC4307-Template!$F$10+1):INDIRECT("BK"&amp;AC4307)),0)</f>
        <v>13.219439188550087</v>
      </c>
      <c r="BM4307" s="35"/>
      <c r="BN4307" s="86"/>
      <c r="BO4307" s="35"/>
      <c r="BP4307" s="35"/>
      <c r="BQ4307" s="35"/>
      <c r="BR4307" s="35"/>
      <c r="BS4307" s="35"/>
      <c r="BT4307" s="35"/>
      <c r="BU4307" s="35"/>
      <c r="BV4307" s="35"/>
      <c r="BW4307" s="35"/>
      <c r="BX4307" s="35"/>
      <c r="BY4307" s="35"/>
      <c r="BZ4307" s="35"/>
      <c r="CA4307" s="35"/>
      <c r="CB4307" s="35"/>
      <c r="CC4307" s="35"/>
      <c r="CD4307" s="35"/>
      <c r="CE4307" s="35"/>
      <c r="CF4307" s="35"/>
      <c r="CG4307" s="35"/>
      <c r="CH4307" s="35"/>
    </row>
    <row r="4308" spans="1:86" ht="15.6" x14ac:dyDescent="0.3">
      <c r="A4308" s="35"/>
      <c r="B4308" s="86"/>
      <c r="C4308" s="35"/>
      <c r="D4308" s="35"/>
      <c r="E4308" s="35"/>
      <c r="F4308" s="35"/>
      <c r="G4308" s="35"/>
      <c r="H4308" s="35"/>
      <c r="I4308" s="35"/>
      <c r="J4308" s="35"/>
      <c r="K4308" s="35"/>
      <c r="L4308" s="35"/>
      <c r="M4308" s="35"/>
      <c r="N4308" s="35"/>
      <c r="O4308" s="35"/>
      <c r="P4308" s="35"/>
      <c r="Q4308" s="35"/>
      <c r="R4308" s="35"/>
      <c r="S4308" s="35"/>
      <c r="T4308" s="17">
        <f t="shared" si="9677"/>
        <v>50324</v>
      </c>
      <c r="U4308" s="216">
        <f t="shared" si="9671"/>
        <v>7</v>
      </c>
      <c r="V4308" s="216">
        <f t="shared" si="9677"/>
        <v>4303</v>
      </c>
      <c r="W4308" s="16">
        <f t="shared" si="9683"/>
        <v>11.789041095890411</v>
      </c>
      <c r="X4308" s="16" t="e">
        <f>IF(Template!$F$7="Linear interpolation",LinInterp($I$5:$I$22,$G$5:$G$22,W4308),CubicSpline($I$5:$I$22,$G$5:$G$22,W4308))</f>
        <v>#VALUE!</v>
      </c>
      <c r="Y4308" s="221" t="e">
        <f t="shared" si="9672"/>
        <v>#VALUE!</v>
      </c>
      <c r="Z4308" s="221" t="e">
        <f>Y4308/PRODUCT($AA$6:AA4307)</f>
        <v>#VALUE!</v>
      </c>
      <c r="AA4308" s="16" t="e">
        <f t="shared" si="9678"/>
        <v>#VALUE!</v>
      </c>
      <c r="AB4308" s="10" t="e">
        <f t="shared" si="9679"/>
        <v>#VALUE!</v>
      </c>
      <c r="AC4308" s="90">
        <f t="shared" si="9650"/>
        <v>4308</v>
      </c>
      <c r="AD4308" s="17">
        <f t="shared" si="9688"/>
        <v>50301</v>
      </c>
      <c r="AE4308" s="16" t="e">
        <f t="shared" si="9673"/>
        <v>#VALUE!</v>
      </c>
      <c r="AF4308" s="10">
        <f ca="1">IFERROR(AVERAGE(INDIRECT("AE"&amp;AC4308-Template!$F$10+1):INDIRECT("AE"&amp;AC4308)),0)</f>
        <v>0</v>
      </c>
      <c r="AG4308" s="35"/>
      <c r="AH4308" s="86"/>
      <c r="AI4308" s="35"/>
      <c r="AJ4308" s="35"/>
      <c r="AK4308" s="35"/>
      <c r="AL4308" s="35"/>
      <c r="AM4308" s="35"/>
      <c r="AN4308" s="35"/>
      <c r="AO4308" s="35"/>
      <c r="AP4308" s="35"/>
      <c r="AQ4308" s="35"/>
      <c r="AR4308" s="35"/>
      <c r="AS4308" s="35"/>
      <c r="AT4308" s="35"/>
      <c r="AU4308" s="35"/>
      <c r="AV4308" s="35"/>
      <c r="AW4308" s="35"/>
      <c r="AX4308" s="35"/>
      <c r="AY4308" s="35"/>
      <c r="AZ4308" s="17">
        <f t="shared" ref="AZ4308" si="9713">AZ4307+1</f>
        <v>50324</v>
      </c>
      <c r="BA4308" s="216">
        <f t="shared" si="9696"/>
        <v>7</v>
      </c>
      <c r="BB4308" s="216">
        <f t="shared" ref="BB4308" si="9714">BB4307+1</f>
        <v>4303</v>
      </c>
      <c r="BC4308" s="16">
        <f t="shared" si="9698"/>
        <v>11.789041095890411</v>
      </c>
      <c r="BD4308" s="16">
        <f>IF(Template!$F$7="Linear interpolation",LinInterp($AO$5:$AO$18,$AM$5:$AM$18,BC4308),CubicSpline($AO$5:$AO$18,$AM$5:$AM$18,BC4308))</f>
        <v>14.149143171778629</v>
      </c>
      <c r="BE4308" s="221">
        <f t="shared" si="9633"/>
        <v>4.7593484536658268</v>
      </c>
      <c r="BF4308" s="221">
        <f>BE4308/PRODUCT($BG$6:BG4307)</f>
        <v>1.0003620983277308</v>
      </c>
      <c r="BG4308" s="16">
        <f t="shared" si="9699"/>
        <v>1.0003621044813684</v>
      </c>
      <c r="BH4308" s="10">
        <f t="shared" si="9700"/>
        <v>13.216813569947305</v>
      </c>
      <c r="BI4308" s="90"/>
      <c r="BJ4308" s="17">
        <f t="shared" si="9682"/>
        <v>50301</v>
      </c>
      <c r="BK4308" s="16">
        <f t="shared" si="9676"/>
        <v>13.218350949531498</v>
      </c>
      <c r="BL4308" s="10">
        <f ca="1">IFERROR(AVERAGE(INDIRECT("BK"&amp;AC4308-Template!$F$10+1):INDIRECT("BK"&amp;AC4308)),0)</f>
        <v>13.219369674354848</v>
      </c>
      <c r="BM4308" s="35"/>
      <c r="BN4308" s="86"/>
      <c r="BO4308" s="35"/>
      <c r="BP4308" s="35"/>
      <c r="BQ4308" s="35"/>
      <c r="BR4308" s="35"/>
      <c r="BS4308" s="35"/>
      <c r="BT4308" s="35"/>
      <c r="BU4308" s="35"/>
      <c r="BV4308" s="35"/>
      <c r="BW4308" s="35"/>
      <c r="BX4308" s="35"/>
      <c r="BY4308" s="35"/>
      <c r="BZ4308" s="35"/>
      <c r="CA4308" s="35"/>
      <c r="CB4308" s="35"/>
      <c r="CC4308" s="35"/>
      <c r="CD4308" s="35"/>
      <c r="CE4308" s="35"/>
      <c r="CF4308" s="35"/>
      <c r="CG4308" s="35"/>
      <c r="CH4308" s="35"/>
    </row>
    <row r="4309" spans="1:86" ht="15.6" x14ac:dyDescent="0.3">
      <c r="A4309" s="35"/>
      <c r="B4309" s="86"/>
      <c r="C4309" s="35"/>
      <c r="D4309" s="35"/>
      <c r="E4309" s="35"/>
      <c r="F4309" s="35"/>
      <c r="G4309" s="35"/>
      <c r="H4309" s="35"/>
      <c r="I4309" s="35"/>
      <c r="J4309" s="35"/>
      <c r="K4309" s="35"/>
      <c r="L4309" s="35"/>
      <c r="M4309" s="35"/>
      <c r="N4309" s="35"/>
      <c r="O4309" s="35"/>
      <c r="P4309" s="35"/>
      <c r="Q4309" s="35"/>
      <c r="R4309" s="35"/>
      <c r="S4309" s="35"/>
      <c r="T4309" s="17">
        <f t="shared" si="9677"/>
        <v>50325</v>
      </c>
      <c r="U4309" s="216">
        <f t="shared" si="9671"/>
        <v>1</v>
      </c>
      <c r="V4309" s="216">
        <f t="shared" si="9677"/>
        <v>4304</v>
      </c>
      <c r="W4309" s="16">
        <f t="shared" si="9683"/>
        <v>11.791780821917808</v>
      </c>
      <c r="X4309" s="16" t="e">
        <f>IF(Template!$F$7="Linear interpolation",LinInterp($I$5:$I$22,$G$5:$G$22,W4309),CubicSpline($I$5:$I$22,$G$5:$G$22,W4309))</f>
        <v>#VALUE!</v>
      </c>
      <c r="Y4309" s="221" t="e">
        <f t="shared" si="9672"/>
        <v>#VALUE!</v>
      </c>
      <c r="Z4309" s="221" t="e">
        <f>Y4309/PRODUCT($AA$6:AA4308)</f>
        <v>#VALUE!</v>
      </c>
      <c r="AA4309" s="16" t="e">
        <f t="shared" si="9678"/>
        <v>#VALUE!</v>
      </c>
      <c r="AB4309" s="10" t="e">
        <f t="shared" si="9679"/>
        <v>#VALUE!</v>
      </c>
      <c r="AC4309" s="90">
        <f t="shared" si="9650"/>
        <v>4309</v>
      </c>
      <c r="AD4309" s="17">
        <f t="shared" si="9688"/>
        <v>50302</v>
      </c>
      <c r="AE4309" s="16" t="e">
        <f t="shared" si="9673"/>
        <v>#VALUE!</v>
      </c>
      <c r="AF4309" s="10">
        <f ca="1">IFERROR(AVERAGE(INDIRECT("AE"&amp;AC4309-Template!$F$10+1):INDIRECT("AE"&amp;AC4309)),0)</f>
        <v>0</v>
      </c>
      <c r="AG4309" s="35"/>
      <c r="AH4309" s="86"/>
      <c r="AI4309" s="35"/>
      <c r="AJ4309" s="35"/>
      <c r="AK4309" s="35"/>
      <c r="AL4309" s="35"/>
      <c r="AM4309" s="35"/>
      <c r="AN4309" s="35"/>
      <c r="AO4309" s="35"/>
      <c r="AP4309" s="35"/>
      <c r="AQ4309" s="35"/>
      <c r="AR4309" s="35"/>
      <c r="AS4309" s="35"/>
      <c r="AT4309" s="35"/>
      <c r="AU4309" s="35"/>
      <c r="AV4309" s="35"/>
      <c r="AW4309" s="35"/>
      <c r="AX4309" s="35"/>
      <c r="AY4309" s="35"/>
      <c r="AZ4309" s="17">
        <f t="shared" ref="AZ4309" si="9715">AZ4308+1</f>
        <v>50325</v>
      </c>
      <c r="BA4309" s="216">
        <f t="shared" si="9696"/>
        <v>1</v>
      </c>
      <c r="BB4309" s="216">
        <f t="shared" ref="BB4309" si="9716">BB4308+1</f>
        <v>4304</v>
      </c>
      <c r="BC4309" s="16">
        <f t="shared" si="9698"/>
        <v>11.791780821917808</v>
      </c>
      <c r="BD4309" s="16">
        <f>IF(Template!$F$7="Linear interpolation",LinInterp($AO$5:$AO$18,$AM$5:$AM$18,BC4309),CubicSpline($AO$5:$AO$18,$AM$5:$AM$18,BC4309))</f>
        <v>14.149138034089439</v>
      </c>
      <c r="BE4309" s="221">
        <f t="shared" si="9633"/>
        <v>4.7610718057435877</v>
      </c>
      <c r="BF4309" s="221">
        <f>BE4309/PRODUCT($BG$6:BG4308)</f>
        <v>1.000362092166025</v>
      </c>
      <c r="BG4309" s="16">
        <f t="shared" si="9699"/>
        <v>1.000362092166025</v>
      </c>
      <c r="BH4309" s="10">
        <f t="shared" si="9700"/>
        <v>13.216364059912777</v>
      </c>
      <c r="BI4309" s="90"/>
      <c r="BJ4309" s="17">
        <f t="shared" si="9682"/>
        <v>50302</v>
      </c>
      <c r="BK4309" s="16">
        <f t="shared" si="9676"/>
        <v>13.218350949531498</v>
      </c>
      <c r="BL4309" s="10">
        <f ca="1">IFERROR(AVERAGE(INDIRECT("BK"&amp;AC4309-Template!$F$10+1):INDIRECT("BK"&amp;AC4309)),0)</f>
        <v>13.219302408036834</v>
      </c>
      <c r="BM4309" s="35"/>
      <c r="BN4309" s="86"/>
      <c r="BO4309" s="35"/>
      <c r="BP4309" s="35"/>
      <c r="BQ4309" s="35"/>
      <c r="BR4309" s="35"/>
      <c r="BS4309" s="35"/>
      <c r="BT4309" s="35"/>
      <c r="BU4309" s="35"/>
      <c r="BV4309" s="35"/>
      <c r="BW4309" s="35"/>
      <c r="BX4309" s="35"/>
      <c r="BY4309" s="35"/>
      <c r="BZ4309" s="35"/>
      <c r="CA4309" s="35"/>
      <c r="CB4309" s="35"/>
      <c r="CC4309" s="35"/>
      <c r="CD4309" s="35"/>
      <c r="CE4309" s="35"/>
      <c r="CF4309" s="35"/>
      <c r="CG4309" s="35"/>
      <c r="CH4309" s="35"/>
    </row>
    <row r="4310" spans="1:86" ht="15.6" x14ac:dyDescent="0.3">
      <c r="A4310" s="35"/>
      <c r="B4310" s="86"/>
      <c r="C4310" s="35"/>
      <c r="D4310" s="35"/>
      <c r="E4310" s="35"/>
      <c r="F4310" s="35"/>
      <c r="G4310" s="35"/>
      <c r="H4310" s="35"/>
      <c r="I4310" s="35"/>
      <c r="J4310" s="35"/>
      <c r="K4310" s="35"/>
      <c r="L4310" s="35"/>
      <c r="M4310" s="35"/>
      <c r="N4310" s="35"/>
      <c r="O4310" s="35"/>
      <c r="P4310" s="35"/>
      <c r="Q4310" s="35"/>
      <c r="R4310" s="35"/>
      <c r="S4310" s="35"/>
      <c r="T4310" s="17">
        <f t="shared" si="9677"/>
        <v>50326</v>
      </c>
      <c r="U4310" s="216">
        <f t="shared" si="9671"/>
        <v>2</v>
      </c>
      <c r="V4310" s="216">
        <f t="shared" si="9677"/>
        <v>4305</v>
      </c>
      <c r="W4310" s="16">
        <f t="shared" si="9683"/>
        <v>11.794520547945206</v>
      </c>
      <c r="X4310" s="16" t="e">
        <f>IF(Template!$F$7="Linear interpolation",LinInterp($I$5:$I$22,$G$5:$G$22,W4310),CubicSpline($I$5:$I$22,$G$5:$G$22,W4310))</f>
        <v>#VALUE!</v>
      </c>
      <c r="Y4310" s="221" t="e">
        <f t="shared" si="9672"/>
        <v>#VALUE!</v>
      </c>
      <c r="Z4310" s="221" t="e">
        <f>Y4310/PRODUCT($AA$6:AA4309)</f>
        <v>#VALUE!</v>
      </c>
      <c r="AA4310" s="16" t="e">
        <f t="shared" si="9678"/>
        <v>#VALUE!</v>
      </c>
      <c r="AB4310" s="10" t="e">
        <f t="shared" si="9679"/>
        <v>#VALUE!</v>
      </c>
      <c r="AC4310" s="90">
        <f t="shared" si="9650"/>
        <v>4310</v>
      </c>
      <c r="AD4310" s="17">
        <f t="shared" si="9688"/>
        <v>50303</v>
      </c>
      <c r="AE4310" s="16" t="e">
        <f t="shared" si="9673"/>
        <v>#VALUE!</v>
      </c>
      <c r="AF4310" s="10">
        <f ca="1">IFERROR(AVERAGE(INDIRECT("AE"&amp;AC4310-Template!$F$10+1):INDIRECT("AE"&amp;AC4310)),0)</f>
        <v>0</v>
      </c>
      <c r="AG4310" s="35"/>
      <c r="AH4310" s="86"/>
      <c r="AI4310" s="35"/>
      <c r="AJ4310" s="35"/>
      <c r="AK4310" s="35"/>
      <c r="AL4310" s="35"/>
      <c r="AM4310" s="35"/>
      <c r="AN4310" s="35"/>
      <c r="AO4310" s="35"/>
      <c r="AP4310" s="35"/>
      <c r="AQ4310" s="35"/>
      <c r="AR4310" s="35"/>
      <c r="AS4310" s="35"/>
      <c r="AT4310" s="35"/>
      <c r="AU4310" s="35"/>
      <c r="AV4310" s="35"/>
      <c r="AW4310" s="35"/>
      <c r="AX4310" s="35"/>
      <c r="AY4310" s="35"/>
      <c r="AZ4310" s="17">
        <f t="shared" ref="AZ4310" si="9717">AZ4309+1</f>
        <v>50326</v>
      </c>
      <c r="BA4310" s="216">
        <f t="shared" si="9696"/>
        <v>2</v>
      </c>
      <c r="BB4310" s="216">
        <f t="shared" ref="BB4310" si="9718">BB4309+1</f>
        <v>4305</v>
      </c>
      <c r="BC4310" s="16">
        <f t="shared" si="9698"/>
        <v>11.794520547945206</v>
      </c>
      <c r="BD4310" s="16">
        <f>IF(Template!$F$7="Linear interpolation",LinInterp($AO$5:$AO$18,$AM$5:$AM$18,BC4310),CubicSpline($AO$5:$AO$18,$AM$5:$AM$18,BC4310))</f>
        <v>14.149132878838437</v>
      </c>
      <c r="BE4310" s="221">
        <f t="shared" si="9633"/>
        <v>4.7627957720270206</v>
      </c>
      <c r="BF4310" s="221">
        <f>BE4310/PRODUCT($BG$6:BG4309)</f>
        <v>1.0003620962576858</v>
      </c>
      <c r="BG4310" s="16">
        <f t="shared" si="9699"/>
        <v>1.0003620962576858</v>
      </c>
      <c r="BH4310" s="10">
        <f t="shared" si="9700"/>
        <v>13.216513405531538</v>
      </c>
      <c r="BI4310" s="90"/>
      <c r="BJ4310" s="17">
        <f t="shared" si="9682"/>
        <v>50303</v>
      </c>
      <c r="BK4310" s="16">
        <f t="shared" si="9676"/>
        <v>13.218350949531498</v>
      </c>
      <c r="BL4310" s="10">
        <f ca="1">IFERROR(AVERAGE(INDIRECT("BK"&amp;AC4310-Template!$F$10+1):INDIRECT("BK"&amp;AC4310)),0)</f>
        <v>13.219237394338323</v>
      </c>
      <c r="BM4310" s="35"/>
      <c r="BN4310" s="86"/>
      <c r="BO4310" s="35"/>
      <c r="BP4310" s="35"/>
      <c r="BQ4310" s="35"/>
      <c r="BR4310" s="35"/>
      <c r="BS4310" s="35"/>
      <c r="BT4310" s="35"/>
      <c r="BU4310" s="35"/>
      <c r="BV4310" s="35"/>
      <c r="BW4310" s="35"/>
      <c r="BX4310" s="35"/>
      <c r="BY4310" s="35"/>
      <c r="BZ4310" s="35"/>
      <c r="CA4310" s="35"/>
      <c r="CB4310" s="35"/>
      <c r="CC4310" s="35"/>
      <c r="CD4310" s="35"/>
      <c r="CE4310" s="35"/>
      <c r="CF4310" s="35"/>
      <c r="CG4310" s="35"/>
      <c r="CH4310" s="35"/>
    </row>
    <row r="4311" spans="1:86" ht="15.6" x14ac:dyDescent="0.3">
      <c r="A4311" s="35"/>
      <c r="B4311" s="86"/>
      <c r="C4311" s="35"/>
      <c r="D4311" s="35"/>
      <c r="E4311" s="35"/>
      <c r="F4311" s="35"/>
      <c r="G4311" s="35"/>
      <c r="H4311" s="35"/>
      <c r="I4311" s="35"/>
      <c r="J4311" s="35"/>
      <c r="K4311" s="35"/>
      <c r="L4311" s="35"/>
      <c r="M4311" s="35"/>
      <c r="N4311" s="35"/>
      <c r="O4311" s="35"/>
      <c r="P4311" s="35"/>
      <c r="Q4311" s="35"/>
      <c r="R4311" s="35"/>
      <c r="S4311" s="35"/>
      <c r="T4311" s="17">
        <f t="shared" si="9677"/>
        <v>50327</v>
      </c>
      <c r="U4311" s="216">
        <f t="shared" si="9671"/>
        <v>3</v>
      </c>
      <c r="V4311" s="216">
        <f t="shared" si="9677"/>
        <v>4306</v>
      </c>
      <c r="W4311" s="16">
        <f t="shared" si="9683"/>
        <v>11.797260273972602</v>
      </c>
      <c r="X4311" s="16" t="e">
        <f>IF(Template!$F$7="Linear interpolation",LinInterp($I$5:$I$22,$G$5:$G$22,W4311),CubicSpline($I$5:$I$22,$G$5:$G$22,W4311))</f>
        <v>#VALUE!</v>
      </c>
      <c r="Y4311" s="221" t="e">
        <f t="shared" si="9672"/>
        <v>#VALUE!</v>
      </c>
      <c r="Z4311" s="221" t="e">
        <f>Y4311/PRODUCT($AA$6:AA4310)</f>
        <v>#VALUE!</v>
      </c>
      <c r="AA4311" s="16" t="e">
        <f t="shared" si="9678"/>
        <v>#VALUE!</v>
      </c>
      <c r="AB4311" s="10" t="e">
        <f t="shared" si="9679"/>
        <v>#VALUE!</v>
      </c>
      <c r="AC4311" s="90">
        <f t="shared" si="9650"/>
        <v>4311</v>
      </c>
      <c r="AD4311" s="17">
        <f t="shared" si="9688"/>
        <v>50304</v>
      </c>
      <c r="AE4311" s="16" t="e">
        <f t="shared" si="9673"/>
        <v>#VALUE!</v>
      </c>
      <c r="AF4311" s="10">
        <f ca="1">IFERROR(AVERAGE(INDIRECT("AE"&amp;AC4311-Template!$F$10+1):INDIRECT("AE"&amp;AC4311)),0)</f>
        <v>0</v>
      </c>
      <c r="AG4311" s="35"/>
      <c r="AH4311" s="86"/>
      <c r="AI4311" s="35"/>
      <c r="AJ4311" s="35"/>
      <c r="AK4311" s="35"/>
      <c r="AL4311" s="35"/>
      <c r="AM4311" s="35"/>
      <c r="AN4311" s="35"/>
      <c r="AO4311" s="35"/>
      <c r="AP4311" s="35"/>
      <c r="AQ4311" s="35"/>
      <c r="AR4311" s="35"/>
      <c r="AS4311" s="35"/>
      <c r="AT4311" s="35"/>
      <c r="AU4311" s="35"/>
      <c r="AV4311" s="35"/>
      <c r="AW4311" s="35"/>
      <c r="AX4311" s="35"/>
      <c r="AY4311" s="35"/>
      <c r="AZ4311" s="17">
        <f t="shared" ref="AZ4311" si="9719">AZ4310+1</f>
        <v>50327</v>
      </c>
      <c r="BA4311" s="216">
        <f t="shared" si="9696"/>
        <v>3</v>
      </c>
      <c r="BB4311" s="216">
        <f t="shared" ref="BB4311" si="9720">BB4310+1</f>
        <v>4306</v>
      </c>
      <c r="BC4311" s="16">
        <f t="shared" si="9698"/>
        <v>11.797260273972602</v>
      </c>
      <c r="BD4311" s="16">
        <f>IF(Template!$F$7="Linear interpolation",LinInterp($AO$5:$AO$18,$AM$5:$AM$18,BC4311),CubicSpline($AO$5:$AO$18,$AM$5:$AM$18,BC4311))</f>
        <v>14.149127705998771</v>
      </c>
      <c r="BE4311" s="221">
        <f t="shared" si="9633"/>
        <v>4.7645203527121716</v>
      </c>
      <c r="BF4311" s="221">
        <f>BE4311/PRODUCT($BG$6:BG4310)</f>
        <v>1.0003620941916678</v>
      </c>
      <c r="BG4311" s="16">
        <f t="shared" si="9699"/>
        <v>1.0003620941916678</v>
      </c>
      <c r="BH4311" s="10">
        <f t="shared" si="9700"/>
        <v>13.216437995873687</v>
      </c>
      <c r="BI4311" s="90"/>
      <c r="BJ4311" s="17">
        <f t="shared" si="9682"/>
        <v>50304</v>
      </c>
      <c r="BK4311" s="16">
        <f t="shared" si="9676"/>
        <v>13.217919868051542</v>
      </c>
      <c r="BL4311" s="10">
        <f ca="1">IFERROR(AVERAGE(INDIRECT("BK"&amp;AC4311-Template!$F$10+1):INDIRECT("BK"&amp;AC4311)),0)</f>
        <v>13.219158011257154</v>
      </c>
      <c r="BM4311" s="35"/>
      <c r="BN4311" s="86"/>
      <c r="BO4311" s="35"/>
      <c r="BP4311" s="35"/>
      <c r="BQ4311" s="35"/>
      <c r="BR4311" s="35"/>
      <c r="BS4311" s="35"/>
      <c r="BT4311" s="35"/>
      <c r="BU4311" s="35"/>
      <c r="BV4311" s="35"/>
      <c r="BW4311" s="35"/>
      <c r="BX4311" s="35"/>
      <c r="BY4311" s="35"/>
      <c r="BZ4311" s="35"/>
      <c r="CA4311" s="35"/>
      <c r="CB4311" s="35"/>
      <c r="CC4311" s="35"/>
      <c r="CD4311" s="35"/>
      <c r="CE4311" s="35"/>
      <c r="CF4311" s="35"/>
      <c r="CG4311" s="35"/>
      <c r="CH4311" s="35"/>
    </row>
    <row r="4312" spans="1:86" ht="15.6" x14ac:dyDescent="0.3">
      <c r="A4312" s="35"/>
      <c r="B4312" s="86"/>
      <c r="C4312" s="35"/>
      <c r="D4312" s="35"/>
      <c r="E4312" s="35"/>
      <c r="F4312" s="35"/>
      <c r="G4312" s="35"/>
      <c r="H4312" s="35"/>
      <c r="I4312" s="35"/>
      <c r="J4312" s="35"/>
      <c r="K4312" s="35"/>
      <c r="L4312" s="35"/>
      <c r="M4312" s="35"/>
      <c r="N4312" s="35"/>
      <c r="O4312" s="35"/>
      <c r="P4312" s="35"/>
      <c r="Q4312" s="35"/>
      <c r="R4312" s="35"/>
      <c r="S4312" s="35"/>
      <c r="T4312" s="17">
        <f t="shared" si="9677"/>
        <v>50328</v>
      </c>
      <c r="U4312" s="216">
        <f t="shared" si="9671"/>
        <v>4</v>
      </c>
      <c r="V4312" s="216">
        <f t="shared" si="9677"/>
        <v>4307</v>
      </c>
      <c r="W4312" s="16">
        <f t="shared" si="9683"/>
        <v>11.8</v>
      </c>
      <c r="X4312" s="16" t="e">
        <f>IF(Template!$F$7="Linear interpolation",LinInterp($I$5:$I$22,$G$5:$G$22,W4312),CubicSpline($I$5:$I$22,$G$5:$G$22,W4312))</f>
        <v>#VALUE!</v>
      </c>
      <c r="Y4312" s="221" t="e">
        <f t="shared" si="9672"/>
        <v>#VALUE!</v>
      </c>
      <c r="Z4312" s="221" t="e">
        <f>Y4312/PRODUCT($AA$6:AA4311)</f>
        <v>#VALUE!</v>
      </c>
      <c r="AA4312" s="16" t="e">
        <f t="shared" si="9678"/>
        <v>#VALUE!</v>
      </c>
      <c r="AB4312" s="10" t="e">
        <f t="shared" si="9679"/>
        <v>#VALUE!</v>
      </c>
      <c r="AC4312" s="90">
        <f t="shared" si="9650"/>
        <v>4312</v>
      </c>
      <c r="AD4312" s="17">
        <f t="shared" si="9688"/>
        <v>50305</v>
      </c>
      <c r="AE4312" s="16" t="e">
        <f t="shared" si="9673"/>
        <v>#VALUE!</v>
      </c>
      <c r="AF4312" s="10">
        <f ca="1">IFERROR(AVERAGE(INDIRECT("AE"&amp;AC4312-Template!$F$10+1):INDIRECT("AE"&amp;AC4312)),0)</f>
        <v>0</v>
      </c>
      <c r="AG4312" s="35"/>
      <c r="AH4312" s="86"/>
      <c r="AI4312" s="35"/>
      <c r="AJ4312" s="35"/>
      <c r="AK4312" s="35"/>
      <c r="AL4312" s="35"/>
      <c r="AM4312" s="35"/>
      <c r="AN4312" s="35"/>
      <c r="AO4312" s="35"/>
      <c r="AP4312" s="35"/>
      <c r="AQ4312" s="35"/>
      <c r="AR4312" s="35"/>
      <c r="AS4312" s="35"/>
      <c r="AT4312" s="35"/>
      <c r="AU4312" s="35"/>
      <c r="AV4312" s="35"/>
      <c r="AW4312" s="35"/>
      <c r="AX4312" s="35"/>
      <c r="AY4312" s="35"/>
      <c r="AZ4312" s="17">
        <f t="shared" ref="AZ4312" si="9721">AZ4311+1</f>
        <v>50328</v>
      </c>
      <c r="BA4312" s="216">
        <f t="shared" si="9696"/>
        <v>4</v>
      </c>
      <c r="BB4312" s="216">
        <f t="shared" ref="BB4312" si="9722">BB4311+1</f>
        <v>4307</v>
      </c>
      <c r="BC4312" s="16">
        <f t="shared" si="9698"/>
        <v>11.8</v>
      </c>
      <c r="BD4312" s="16">
        <f>IF(Template!$F$7="Linear interpolation",LinInterp($AO$5:$AO$18,$AM$5:$AM$18,BC4312),CubicSpline($AO$5:$AO$18,$AM$5:$AM$18,BC4312))</f>
        <v>14.149122515543587</v>
      </c>
      <c r="BE4312" s="221">
        <f t="shared" si="9633"/>
        <v>4.7662455479951271</v>
      </c>
      <c r="BF4312" s="221">
        <f>BE4312/PRODUCT($BG$6:BG4311)</f>
        <v>1.0003620921216074</v>
      </c>
      <c r="BG4312" s="16">
        <f t="shared" si="9699"/>
        <v>1.0003620921216074</v>
      </c>
      <c r="BH4312" s="10">
        <f t="shared" si="9700"/>
        <v>13.21636243867108</v>
      </c>
      <c r="BI4312" s="90"/>
      <c r="BJ4312" s="17">
        <f t="shared" si="9682"/>
        <v>50305</v>
      </c>
      <c r="BK4312" s="16">
        <f t="shared" si="9676"/>
        <v>13.218063077364617</v>
      </c>
      <c r="BL4312" s="10">
        <f ca="1">IFERROR(AVERAGE(INDIRECT("BK"&amp;AC4312-Template!$F$10+1):INDIRECT("BK"&amp;AC4312)),0)</f>
        <v>13.21908340181975</v>
      </c>
      <c r="BM4312" s="35"/>
      <c r="BN4312" s="86"/>
      <c r="BO4312" s="35"/>
      <c r="BP4312" s="35"/>
      <c r="BQ4312" s="35"/>
      <c r="BR4312" s="35"/>
      <c r="BS4312" s="35"/>
      <c r="BT4312" s="35"/>
      <c r="BU4312" s="35"/>
      <c r="BV4312" s="35"/>
      <c r="BW4312" s="35"/>
      <c r="BX4312" s="35"/>
      <c r="BY4312" s="35"/>
      <c r="BZ4312" s="35"/>
      <c r="CA4312" s="35"/>
      <c r="CB4312" s="35"/>
      <c r="CC4312" s="35"/>
      <c r="CD4312" s="35"/>
      <c r="CE4312" s="35"/>
      <c r="CF4312" s="35"/>
      <c r="CG4312" s="35"/>
      <c r="CH4312" s="35"/>
    </row>
    <row r="4313" spans="1:86" ht="15.6" x14ac:dyDescent="0.3">
      <c r="A4313" s="35"/>
      <c r="B4313" s="86"/>
      <c r="C4313" s="35"/>
      <c r="D4313" s="35"/>
      <c r="E4313" s="35"/>
      <c r="F4313" s="35"/>
      <c r="G4313" s="35"/>
      <c r="H4313" s="35"/>
      <c r="I4313" s="35"/>
      <c r="J4313" s="35"/>
      <c r="K4313" s="35"/>
      <c r="L4313" s="35"/>
      <c r="M4313" s="35"/>
      <c r="N4313" s="35"/>
      <c r="O4313" s="35"/>
      <c r="P4313" s="35"/>
      <c r="Q4313" s="35"/>
      <c r="R4313" s="35"/>
      <c r="S4313" s="35"/>
      <c r="T4313" s="17">
        <f t="shared" si="9677"/>
        <v>50329</v>
      </c>
      <c r="U4313" s="216">
        <f t="shared" si="9671"/>
        <v>5</v>
      </c>
      <c r="V4313" s="216">
        <f t="shared" si="9677"/>
        <v>4308</v>
      </c>
      <c r="W4313" s="16">
        <f t="shared" si="9683"/>
        <v>11.802739726027397</v>
      </c>
      <c r="X4313" s="16" t="e">
        <f>IF(Template!$F$7="Linear interpolation",LinInterp($I$5:$I$22,$G$5:$G$22,W4313),CubicSpline($I$5:$I$22,$G$5:$G$22,W4313))</f>
        <v>#VALUE!</v>
      </c>
      <c r="Y4313" s="221" t="e">
        <f t="shared" si="9672"/>
        <v>#VALUE!</v>
      </c>
      <c r="Z4313" s="221" t="e">
        <f>Y4313/PRODUCT($AA$6:AA4312)</f>
        <v>#VALUE!</v>
      </c>
      <c r="AA4313" s="16" t="e">
        <f t="shared" si="9678"/>
        <v>#VALUE!</v>
      </c>
      <c r="AB4313" s="10" t="e">
        <f t="shared" si="9679"/>
        <v>#VALUE!</v>
      </c>
      <c r="AC4313" s="90">
        <f t="shared" si="9650"/>
        <v>4313</v>
      </c>
      <c r="AD4313" s="17">
        <f t="shared" si="9688"/>
        <v>50306</v>
      </c>
      <c r="AE4313" s="16" t="e">
        <f t="shared" si="9673"/>
        <v>#VALUE!</v>
      </c>
      <c r="AF4313" s="10">
        <f ca="1">IFERROR(AVERAGE(INDIRECT("AE"&amp;AC4313-Template!$F$10+1):INDIRECT("AE"&amp;AC4313)),0)</f>
        <v>0</v>
      </c>
      <c r="AG4313" s="35"/>
      <c r="AH4313" s="86"/>
      <c r="AI4313" s="35"/>
      <c r="AJ4313" s="35"/>
      <c r="AK4313" s="35"/>
      <c r="AL4313" s="35"/>
      <c r="AM4313" s="35"/>
      <c r="AN4313" s="35"/>
      <c r="AO4313" s="35"/>
      <c r="AP4313" s="35"/>
      <c r="AQ4313" s="35"/>
      <c r="AR4313" s="35"/>
      <c r="AS4313" s="35"/>
      <c r="AT4313" s="35"/>
      <c r="AU4313" s="35"/>
      <c r="AV4313" s="35"/>
      <c r="AW4313" s="35"/>
      <c r="AX4313" s="35"/>
      <c r="AY4313" s="35"/>
      <c r="AZ4313" s="17">
        <f t="shared" ref="AZ4313" si="9723">AZ4312+1</f>
        <v>50329</v>
      </c>
      <c r="BA4313" s="216">
        <f t="shared" si="9696"/>
        <v>5</v>
      </c>
      <c r="BB4313" s="216">
        <f t="shared" ref="BB4313" si="9724">BB4312+1</f>
        <v>4308</v>
      </c>
      <c r="BC4313" s="16">
        <f t="shared" si="9698"/>
        <v>11.802739726027397</v>
      </c>
      <c r="BD4313" s="16">
        <f>IF(Template!$F$7="Linear interpolation",LinInterp($AO$5:$AO$18,$AM$5:$AM$18,BC4313),CubicSpline($AO$5:$AO$18,$AM$5:$AM$18,BC4313))</f>
        <v>14.149117307446033</v>
      </c>
      <c r="BE4313" s="221">
        <f t="shared" si="9633"/>
        <v>4.7679713580719874</v>
      </c>
      <c r="BF4313" s="221">
        <f>BE4313/PRODUCT($BG$6:BG4312)</f>
        <v>1.0003620900474979</v>
      </c>
      <c r="BG4313" s="16">
        <f t="shared" si="9699"/>
        <v>1.0003620900474979</v>
      </c>
      <c r="BH4313" s="10">
        <f t="shared" si="9700"/>
        <v>13.216286733672478</v>
      </c>
      <c r="BI4313" s="90"/>
      <c r="BJ4313" s="17">
        <f t="shared" si="9682"/>
        <v>50306</v>
      </c>
      <c r="BK4313" s="16">
        <f t="shared" si="9676"/>
        <v>13.217990745714836</v>
      </c>
      <c r="BL4313" s="10">
        <f ca="1">IFERROR(AVERAGE(INDIRECT("BK"&amp;AC4313-Template!$F$10+1):INDIRECT("BK"&amp;AC4313)),0)</f>
        <v>13.21901994458697</v>
      </c>
      <c r="BM4313" s="35"/>
      <c r="BN4313" s="86"/>
      <c r="BO4313" s="35"/>
      <c r="BP4313" s="35"/>
      <c r="BQ4313" s="35"/>
      <c r="BR4313" s="35"/>
      <c r="BS4313" s="35"/>
      <c r="BT4313" s="35"/>
      <c r="BU4313" s="35"/>
      <c r="BV4313" s="35"/>
      <c r="BW4313" s="35"/>
      <c r="BX4313" s="35"/>
      <c r="BY4313" s="35"/>
      <c r="BZ4313" s="35"/>
      <c r="CA4313" s="35"/>
      <c r="CB4313" s="35"/>
      <c r="CC4313" s="35"/>
      <c r="CD4313" s="35"/>
      <c r="CE4313" s="35"/>
      <c r="CF4313" s="35"/>
      <c r="CG4313" s="35"/>
      <c r="CH4313" s="35"/>
    </row>
    <row r="4314" spans="1:86" ht="15.6" x14ac:dyDescent="0.3">
      <c r="A4314" s="35"/>
      <c r="B4314" s="86"/>
      <c r="C4314" s="35"/>
      <c r="D4314" s="35"/>
      <c r="E4314" s="35"/>
      <c r="F4314" s="35"/>
      <c r="G4314" s="35"/>
      <c r="H4314" s="35"/>
      <c r="I4314" s="35"/>
      <c r="J4314" s="35"/>
      <c r="K4314" s="35"/>
      <c r="L4314" s="35"/>
      <c r="M4314" s="35"/>
      <c r="N4314" s="35"/>
      <c r="O4314" s="35"/>
      <c r="P4314" s="35"/>
      <c r="Q4314" s="35"/>
      <c r="R4314" s="35"/>
      <c r="S4314" s="35"/>
      <c r="T4314" s="17">
        <f t="shared" si="9677"/>
        <v>50330</v>
      </c>
      <c r="U4314" s="216">
        <f t="shared" si="9671"/>
        <v>6</v>
      </c>
      <c r="V4314" s="216">
        <f t="shared" si="9677"/>
        <v>4309</v>
      </c>
      <c r="W4314" s="16">
        <f t="shared" si="9683"/>
        <v>11.805479452054794</v>
      </c>
      <c r="X4314" s="16" t="e">
        <f>IF(Template!$F$7="Linear interpolation",LinInterp($I$5:$I$22,$G$5:$G$22,W4314),CubicSpline($I$5:$I$22,$G$5:$G$22,W4314))</f>
        <v>#VALUE!</v>
      </c>
      <c r="Y4314" s="221" t="e">
        <f t="shared" si="9672"/>
        <v>#VALUE!</v>
      </c>
      <c r="Z4314" s="221" t="e">
        <f>Y4314/PRODUCT($AA$6:AA4313)</f>
        <v>#VALUE!</v>
      </c>
      <c r="AA4314" s="16" t="e">
        <f t="shared" si="9678"/>
        <v>#VALUE!</v>
      </c>
      <c r="AB4314" s="10" t="e">
        <f t="shared" si="9679"/>
        <v>#VALUE!</v>
      </c>
      <c r="AC4314" s="90">
        <f t="shared" si="9650"/>
        <v>4314</v>
      </c>
      <c r="AD4314" s="17">
        <f t="shared" si="9688"/>
        <v>50307</v>
      </c>
      <c r="AE4314" s="16" t="e">
        <f t="shared" si="9673"/>
        <v>#VALUE!</v>
      </c>
      <c r="AF4314" s="10">
        <f ca="1">IFERROR(AVERAGE(INDIRECT("AE"&amp;AC4314-Template!$F$10+1):INDIRECT("AE"&amp;AC4314)),0)</f>
        <v>0</v>
      </c>
      <c r="AG4314" s="35"/>
      <c r="AH4314" s="86"/>
      <c r="AI4314" s="35"/>
      <c r="AJ4314" s="35"/>
      <c r="AK4314" s="35"/>
      <c r="AL4314" s="35"/>
      <c r="AM4314" s="35"/>
      <c r="AN4314" s="35"/>
      <c r="AO4314" s="35"/>
      <c r="AP4314" s="35"/>
      <c r="AQ4314" s="35"/>
      <c r="AR4314" s="35"/>
      <c r="AS4314" s="35"/>
      <c r="AT4314" s="35"/>
      <c r="AU4314" s="35"/>
      <c r="AV4314" s="35"/>
      <c r="AW4314" s="35"/>
      <c r="AX4314" s="35"/>
      <c r="AY4314" s="35"/>
      <c r="AZ4314" s="17">
        <f t="shared" ref="AZ4314" si="9725">AZ4313+1</f>
        <v>50330</v>
      </c>
      <c r="BA4314" s="216">
        <f t="shared" si="9696"/>
        <v>6</v>
      </c>
      <c r="BB4314" s="216">
        <f t="shared" ref="BB4314" si="9726">BB4313+1</f>
        <v>4309</v>
      </c>
      <c r="BC4314" s="16">
        <f t="shared" si="9698"/>
        <v>11.805479452054794</v>
      </c>
      <c r="BD4314" s="16">
        <f>IF(Template!$F$7="Linear interpolation",LinInterp($AO$5:$AO$18,$AM$5:$AM$18,BC4314),CubicSpline($AO$5:$AO$18,$AM$5:$AM$18,BC4314))</f>
        <v>14.149112081679256</v>
      </c>
      <c r="BE4314" s="221">
        <f t="shared" si="9633"/>
        <v>4.7696977831389074</v>
      </c>
      <c r="BF4314" s="221">
        <f>BE4314/PRODUCT($BG$6:BG4313)</f>
        <v>1.0003620879693409</v>
      </c>
      <c r="BG4314" s="16">
        <f t="shared" si="9699"/>
        <v>1.0003620900474979</v>
      </c>
      <c r="BH4314" s="10">
        <f t="shared" si="9700"/>
        <v>13.216286733672478</v>
      </c>
      <c r="BI4314" s="90"/>
      <c r="BJ4314" s="17">
        <f t="shared" si="9682"/>
        <v>50307</v>
      </c>
      <c r="BK4314" s="16">
        <f t="shared" si="9676"/>
        <v>13.217918268546459</v>
      </c>
      <c r="BL4314" s="10">
        <f ca="1">IFERROR(AVERAGE(INDIRECT("BK"&amp;AC4314-Template!$F$10+1):INDIRECT("BK"&amp;AC4314)),0)</f>
        <v>13.218949566218747</v>
      </c>
      <c r="BM4314" s="35"/>
      <c r="BN4314" s="86"/>
      <c r="BO4314" s="35"/>
      <c r="BP4314" s="35"/>
      <c r="BQ4314" s="35"/>
      <c r="BR4314" s="35"/>
      <c r="BS4314" s="35"/>
      <c r="BT4314" s="35"/>
      <c r="BU4314" s="35"/>
      <c r="BV4314" s="35"/>
      <c r="BW4314" s="35"/>
      <c r="BX4314" s="35"/>
      <c r="BY4314" s="35"/>
      <c r="BZ4314" s="35"/>
      <c r="CA4314" s="35"/>
      <c r="CB4314" s="35"/>
      <c r="CC4314" s="35"/>
      <c r="CD4314" s="35"/>
      <c r="CE4314" s="35"/>
      <c r="CF4314" s="35"/>
      <c r="CG4314" s="35"/>
      <c r="CH4314" s="35"/>
    </row>
    <row r="4315" spans="1:86" ht="15.6" x14ac:dyDescent="0.3">
      <c r="A4315" s="35"/>
      <c r="B4315" s="86"/>
      <c r="C4315" s="35"/>
      <c r="D4315" s="35"/>
      <c r="E4315" s="35"/>
      <c r="F4315" s="35"/>
      <c r="G4315" s="35"/>
      <c r="H4315" s="35"/>
      <c r="I4315" s="35"/>
      <c r="J4315" s="35"/>
      <c r="K4315" s="35"/>
      <c r="L4315" s="35"/>
      <c r="M4315" s="35"/>
      <c r="N4315" s="35"/>
      <c r="O4315" s="35"/>
      <c r="P4315" s="35"/>
      <c r="Q4315" s="35"/>
      <c r="R4315" s="35"/>
      <c r="S4315" s="35"/>
      <c r="T4315" s="17">
        <f t="shared" si="9677"/>
        <v>50331</v>
      </c>
      <c r="U4315" s="216">
        <f t="shared" si="9671"/>
        <v>7</v>
      </c>
      <c r="V4315" s="216">
        <f t="shared" si="9677"/>
        <v>4310</v>
      </c>
      <c r="W4315" s="16">
        <f t="shared" si="9683"/>
        <v>11.808219178082192</v>
      </c>
      <c r="X4315" s="16" t="e">
        <f>IF(Template!$F$7="Linear interpolation",LinInterp($I$5:$I$22,$G$5:$G$22,W4315),CubicSpline($I$5:$I$22,$G$5:$G$22,W4315))</f>
        <v>#VALUE!</v>
      </c>
      <c r="Y4315" s="221" t="e">
        <f t="shared" si="9672"/>
        <v>#VALUE!</v>
      </c>
      <c r="Z4315" s="221" t="e">
        <f>Y4315/PRODUCT($AA$6:AA4314)</f>
        <v>#VALUE!</v>
      </c>
      <c r="AA4315" s="16" t="e">
        <f t="shared" si="9678"/>
        <v>#VALUE!</v>
      </c>
      <c r="AB4315" s="10" t="e">
        <f t="shared" si="9679"/>
        <v>#VALUE!</v>
      </c>
      <c r="AC4315" s="90">
        <f t="shared" si="9650"/>
        <v>4315</v>
      </c>
      <c r="AD4315" s="17">
        <f t="shared" si="9688"/>
        <v>50308</v>
      </c>
      <c r="AE4315" s="16" t="e">
        <f t="shared" si="9673"/>
        <v>#VALUE!</v>
      </c>
      <c r="AF4315" s="10">
        <f ca="1">IFERROR(AVERAGE(INDIRECT("AE"&amp;AC4315-Template!$F$10+1):INDIRECT("AE"&amp;AC4315)),0)</f>
        <v>0</v>
      </c>
      <c r="AG4315" s="35"/>
      <c r="AH4315" s="86"/>
      <c r="AI4315" s="35"/>
      <c r="AJ4315" s="35"/>
      <c r="AK4315" s="35"/>
      <c r="AL4315" s="35"/>
      <c r="AM4315" s="35"/>
      <c r="AN4315" s="35"/>
      <c r="AO4315" s="35"/>
      <c r="AP4315" s="35"/>
      <c r="AQ4315" s="35"/>
      <c r="AR4315" s="35"/>
      <c r="AS4315" s="35"/>
      <c r="AT4315" s="35"/>
      <c r="AU4315" s="35"/>
      <c r="AV4315" s="35"/>
      <c r="AW4315" s="35"/>
      <c r="AX4315" s="35"/>
      <c r="AY4315" s="35"/>
      <c r="AZ4315" s="17">
        <f t="shared" ref="AZ4315" si="9727">AZ4314+1</f>
        <v>50331</v>
      </c>
      <c r="BA4315" s="216">
        <f t="shared" si="9696"/>
        <v>7</v>
      </c>
      <c r="BB4315" s="216">
        <f t="shared" ref="BB4315" si="9728">BB4314+1</f>
        <v>4310</v>
      </c>
      <c r="BC4315" s="16">
        <f t="shared" si="9698"/>
        <v>11.808219178082192</v>
      </c>
      <c r="BD4315" s="16">
        <f>IF(Template!$F$7="Linear interpolation",LinInterp($AO$5:$AO$18,$AM$5:$AM$18,BC4315),CubicSpline($AO$5:$AO$18,$AM$5:$AM$18,BC4315))</f>
        <v>14.149106838216403</v>
      </c>
      <c r="BE4315" s="221">
        <f t="shared" si="9633"/>
        <v>4.7714248233920582</v>
      </c>
      <c r="BF4315" s="221">
        <f>BE4315/PRODUCT($BG$6:BG4314)</f>
        <v>1.0003620838089733</v>
      </c>
      <c r="BG4315" s="16">
        <f t="shared" si="9699"/>
        <v>1.0003620900474979</v>
      </c>
      <c r="BH4315" s="10">
        <f t="shared" si="9700"/>
        <v>13.216286733672478</v>
      </c>
      <c r="BI4315" s="90"/>
      <c r="BJ4315" s="17">
        <f t="shared" si="9682"/>
        <v>50308</v>
      </c>
      <c r="BK4315" s="16">
        <f t="shared" si="9676"/>
        <v>13.217845645527193</v>
      </c>
      <c r="BL4315" s="10">
        <f ca="1">IFERROR(AVERAGE(INDIRECT("BK"&amp;AC4315-Template!$F$10+1):INDIRECT("BK"&amp;AC4315)),0)</f>
        <v>13.218879043490613</v>
      </c>
      <c r="BM4315" s="35"/>
      <c r="BN4315" s="86"/>
      <c r="BO4315" s="35"/>
      <c r="BP4315" s="35"/>
      <c r="BQ4315" s="35"/>
      <c r="BR4315" s="35"/>
      <c r="BS4315" s="35"/>
      <c r="BT4315" s="35"/>
      <c r="BU4315" s="35"/>
      <c r="BV4315" s="35"/>
      <c r="BW4315" s="35"/>
      <c r="BX4315" s="35"/>
      <c r="BY4315" s="35"/>
      <c r="BZ4315" s="35"/>
      <c r="CA4315" s="35"/>
      <c r="CB4315" s="35"/>
      <c r="CC4315" s="35"/>
      <c r="CD4315" s="35"/>
      <c r="CE4315" s="35"/>
      <c r="CF4315" s="35"/>
      <c r="CG4315" s="35"/>
      <c r="CH4315" s="35"/>
    </row>
    <row r="4316" spans="1:86" ht="15.6" x14ac:dyDescent="0.3">
      <c r="A4316" s="35"/>
      <c r="B4316" s="86"/>
      <c r="C4316" s="35"/>
      <c r="D4316" s="35"/>
      <c r="E4316" s="35"/>
      <c r="F4316" s="35"/>
      <c r="G4316" s="35"/>
      <c r="H4316" s="35"/>
      <c r="I4316" s="35"/>
      <c r="J4316" s="35"/>
      <c r="K4316" s="35"/>
      <c r="L4316" s="35"/>
      <c r="M4316" s="35"/>
      <c r="N4316" s="35"/>
      <c r="O4316" s="35"/>
      <c r="P4316" s="35"/>
      <c r="Q4316" s="35"/>
      <c r="R4316" s="35"/>
      <c r="S4316" s="35"/>
      <c r="T4316" s="17">
        <f t="shared" si="9677"/>
        <v>50332</v>
      </c>
      <c r="U4316" s="216">
        <f t="shared" si="9671"/>
        <v>1</v>
      </c>
      <c r="V4316" s="216">
        <f t="shared" si="9677"/>
        <v>4311</v>
      </c>
      <c r="W4316" s="16">
        <f t="shared" si="9683"/>
        <v>11.810958904109588</v>
      </c>
      <c r="X4316" s="16" t="e">
        <f>IF(Template!$F$7="Linear interpolation",LinInterp($I$5:$I$22,$G$5:$G$22,W4316),CubicSpline($I$5:$I$22,$G$5:$G$22,W4316))</f>
        <v>#VALUE!</v>
      </c>
      <c r="Y4316" s="221" t="e">
        <f t="shared" si="9672"/>
        <v>#VALUE!</v>
      </c>
      <c r="Z4316" s="221" t="e">
        <f>Y4316/PRODUCT($AA$6:AA4315)</f>
        <v>#VALUE!</v>
      </c>
      <c r="AA4316" s="16" t="e">
        <f t="shared" si="9678"/>
        <v>#VALUE!</v>
      </c>
      <c r="AB4316" s="10" t="e">
        <f t="shared" si="9679"/>
        <v>#VALUE!</v>
      </c>
      <c r="AC4316" s="90">
        <f t="shared" si="9650"/>
        <v>4316</v>
      </c>
      <c r="AD4316" s="17">
        <f t="shared" si="9688"/>
        <v>50309</v>
      </c>
      <c r="AE4316" s="16" t="e">
        <f t="shared" si="9673"/>
        <v>#VALUE!</v>
      </c>
      <c r="AF4316" s="10">
        <f ca="1">IFERROR(AVERAGE(INDIRECT("AE"&amp;AC4316-Template!$F$10+1):INDIRECT("AE"&amp;AC4316)),0)</f>
        <v>0</v>
      </c>
      <c r="AG4316" s="35"/>
      <c r="AH4316" s="86"/>
      <c r="AI4316" s="35"/>
      <c r="AJ4316" s="35"/>
      <c r="AK4316" s="35"/>
      <c r="AL4316" s="35"/>
      <c r="AM4316" s="35"/>
      <c r="AN4316" s="35"/>
      <c r="AO4316" s="35"/>
      <c r="AP4316" s="35"/>
      <c r="AQ4316" s="35"/>
      <c r="AR4316" s="35"/>
      <c r="AS4316" s="35"/>
      <c r="AT4316" s="35"/>
      <c r="AU4316" s="35"/>
      <c r="AV4316" s="35"/>
      <c r="AW4316" s="35"/>
      <c r="AX4316" s="35"/>
      <c r="AY4316" s="35"/>
      <c r="AZ4316" s="17">
        <f t="shared" ref="AZ4316" si="9729">AZ4315+1</f>
        <v>50332</v>
      </c>
      <c r="BA4316" s="216">
        <f t="shared" si="9696"/>
        <v>1</v>
      </c>
      <c r="BB4316" s="216">
        <f t="shared" ref="BB4316" si="9730">BB4315+1</f>
        <v>4311</v>
      </c>
      <c r="BC4316" s="16">
        <f t="shared" si="9698"/>
        <v>11.810958904109588</v>
      </c>
      <c r="BD4316" s="16">
        <f>IF(Template!$F$7="Linear interpolation",LinInterp($AO$5:$AO$18,$AM$5:$AM$18,BC4316),CubicSpline($AO$5:$AO$18,$AM$5:$AM$18,BC4316))</f>
        <v>14.149101577030621</v>
      </c>
      <c r="BE4316" s="221">
        <f t="shared" si="9633"/>
        <v>4.7731524790276696</v>
      </c>
      <c r="BF4316" s="221">
        <f>BE4316/PRODUCT($BG$6:BG4315)</f>
        <v>1.0003620775623439</v>
      </c>
      <c r="BG4316" s="16">
        <f t="shared" si="9699"/>
        <v>1.0003620775623439</v>
      </c>
      <c r="BH4316" s="10">
        <f t="shared" si="9700"/>
        <v>13.215831025550685</v>
      </c>
      <c r="BI4316" s="90"/>
      <c r="BJ4316" s="17">
        <f t="shared" si="9682"/>
        <v>50309</v>
      </c>
      <c r="BK4316" s="16">
        <f t="shared" si="9676"/>
        <v>13.217845645527193</v>
      </c>
      <c r="BL4316" s="10">
        <f ca="1">IFERROR(AVERAGE(INDIRECT("BK"&amp;AC4316-Template!$F$10+1):INDIRECT("BK"&amp;AC4316)),0)</f>
        <v>13.218810801934866</v>
      </c>
      <c r="BM4316" s="35"/>
      <c r="BN4316" s="86"/>
      <c r="BO4316" s="35"/>
      <c r="BP4316" s="35"/>
      <c r="BQ4316" s="35"/>
      <c r="BR4316" s="35"/>
      <c r="BS4316" s="35"/>
      <c r="BT4316" s="35"/>
      <c r="BU4316" s="35"/>
      <c r="BV4316" s="35"/>
      <c r="BW4316" s="35"/>
      <c r="BX4316" s="35"/>
      <c r="BY4316" s="35"/>
      <c r="BZ4316" s="35"/>
      <c r="CA4316" s="35"/>
      <c r="CB4316" s="35"/>
      <c r="CC4316" s="35"/>
      <c r="CD4316" s="35"/>
      <c r="CE4316" s="35"/>
      <c r="CF4316" s="35"/>
      <c r="CG4316" s="35"/>
      <c r="CH4316" s="35"/>
    </row>
    <row r="4317" spans="1:86" ht="15.6" x14ac:dyDescent="0.3">
      <c r="A4317" s="35"/>
      <c r="B4317" s="86"/>
      <c r="C4317" s="35"/>
      <c r="D4317" s="35"/>
      <c r="E4317" s="35"/>
      <c r="F4317" s="35"/>
      <c r="G4317" s="35"/>
      <c r="H4317" s="35"/>
      <c r="I4317" s="35"/>
      <c r="J4317" s="35"/>
      <c r="K4317" s="35"/>
      <c r="L4317" s="35"/>
      <c r="M4317" s="35"/>
      <c r="N4317" s="35"/>
      <c r="O4317" s="35"/>
      <c r="P4317" s="35"/>
      <c r="Q4317" s="35"/>
      <c r="R4317" s="35"/>
      <c r="S4317" s="35"/>
      <c r="T4317" s="17">
        <f t="shared" si="9677"/>
        <v>50333</v>
      </c>
      <c r="U4317" s="216">
        <f t="shared" si="9671"/>
        <v>2</v>
      </c>
      <c r="V4317" s="216">
        <f t="shared" si="9677"/>
        <v>4312</v>
      </c>
      <c r="W4317" s="16">
        <f t="shared" si="9683"/>
        <v>11.813698630136987</v>
      </c>
      <c r="X4317" s="16" t="e">
        <f>IF(Template!$F$7="Linear interpolation",LinInterp($I$5:$I$22,$G$5:$G$22,W4317),CubicSpline($I$5:$I$22,$G$5:$G$22,W4317))</f>
        <v>#VALUE!</v>
      </c>
      <c r="Y4317" s="221" t="e">
        <f t="shared" si="9672"/>
        <v>#VALUE!</v>
      </c>
      <c r="Z4317" s="221" t="e">
        <f>Y4317/PRODUCT($AA$6:AA4316)</f>
        <v>#VALUE!</v>
      </c>
      <c r="AA4317" s="16" t="e">
        <f t="shared" si="9678"/>
        <v>#VALUE!</v>
      </c>
      <c r="AB4317" s="10" t="e">
        <f t="shared" si="9679"/>
        <v>#VALUE!</v>
      </c>
      <c r="AC4317" s="90">
        <f t="shared" si="9650"/>
        <v>4317</v>
      </c>
      <c r="AD4317" s="17">
        <f t="shared" si="9688"/>
        <v>50310</v>
      </c>
      <c r="AE4317" s="16" t="e">
        <f t="shared" si="9673"/>
        <v>#VALUE!</v>
      </c>
      <c r="AF4317" s="10">
        <f ca="1">IFERROR(AVERAGE(INDIRECT("AE"&amp;AC4317-Template!$F$10+1):INDIRECT("AE"&amp;AC4317)),0)</f>
        <v>0</v>
      </c>
      <c r="AG4317" s="35"/>
      <c r="AH4317" s="86"/>
      <c r="AI4317" s="35"/>
      <c r="AJ4317" s="35"/>
      <c r="AK4317" s="35"/>
      <c r="AL4317" s="35"/>
      <c r="AM4317" s="35"/>
      <c r="AN4317" s="35"/>
      <c r="AO4317" s="35"/>
      <c r="AP4317" s="35"/>
      <c r="AQ4317" s="35"/>
      <c r="AR4317" s="35"/>
      <c r="AS4317" s="35"/>
      <c r="AT4317" s="35"/>
      <c r="AU4317" s="35"/>
      <c r="AV4317" s="35"/>
      <c r="AW4317" s="35"/>
      <c r="AX4317" s="35"/>
      <c r="AY4317" s="35"/>
      <c r="AZ4317" s="17">
        <f t="shared" ref="AZ4317" si="9731">AZ4316+1</f>
        <v>50333</v>
      </c>
      <c r="BA4317" s="216">
        <f t="shared" si="9696"/>
        <v>2</v>
      </c>
      <c r="BB4317" s="216">
        <f t="shared" ref="BB4317" si="9732">BB4316+1</f>
        <v>4312</v>
      </c>
      <c r="BC4317" s="16">
        <f t="shared" si="9698"/>
        <v>11.813698630136987</v>
      </c>
      <c r="BD4317" s="16">
        <f>IF(Template!$F$7="Linear interpolation",LinInterp($AO$5:$AO$18,$AM$5:$AM$18,BC4317),CubicSpline($AO$5:$AO$18,$AM$5:$AM$18,BC4317))</f>
        <v>14.149096298095055</v>
      </c>
      <c r="BE4317" s="221">
        <f t="shared" si="9633"/>
        <v>4.774880750241981</v>
      </c>
      <c r="BF4317" s="221">
        <f>BE4317/PRODUCT($BG$6:BG4316)</f>
        <v>1.0003620817105476</v>
      </c>
      <c r="BG4317" s="16">
        <f t="shared" si="9699"/>
        <v>1.0003620817105476</v>
      </c>
      <c r="BH4317" s="10">
        <f t="shared" si="9700"/>
        <v>13.215982434988671</v>
      </c>
      <c r="BI4317" s="90"/>
      <c r="BJ4317" s="17">
        <f t="shared" si="9682"/>
        <v>50310</v>
      </c>
      <c r="BK4317" s="16">
        <f t="shared" si="9676"/>
        <v>13.217845645527193</v>
      </c>
      <c r="BL4317" s="10">
        <f ca="1">IFERROR(AVERAGE(INDIRECT("BK"&amp;AC4317-Template!$F$10+1):INDIRECT("BK"&amp;AC4317)),0)</f>
        <v>13.21874484632459</v>
      </c>
      <c r="BM4317" s="35"/>
      <c r="BN4317" s="86"/>
      <c r="BO4317" s="35"/>
      <c r="BP4317" s="35"/>
      <c r="BQ4317" s="35"/>
      <c r="BR4317" s="35"/>
      <c r="BS4317" s="35"/>
      <c r="BT4317" s="35"/>
      <c r="BU4317" s="35"/>
      <c r="BV4317" s="35"/>
      <c r="BW4317" s="35"/>
      <c r="BX4317" s="35"/>
      <c r="BY4317" s="35"/>
      <c r="BZ4317" s="35"/>
      <c r="CA4317" s="35"/>
      <c r="CB4317" s="35"/>
      <c r="CC4317" s="35"/>
      <c r="CD4317" s="35"/>
      <c r="CE4317" s="35"/>
      <c r="CF4317" s="35"/>
      <c r="CG4317" s="35"/>
      <c r="CH4317" s="35"/>
    </row>
    <row r="4318" spans="1:86" ht="15.6" x14ac:dyDescent="0.3">
      <c r="A4318" s="35"/>
      <c r="B4318" s="86"/>
      <c r="C4318" s="35"/>
      <c r="D4318" s="35"/>
      <c r="E4318" s="35"/>
      <c r="F4318" s="35"/>
      <c r="G4318" s="35"/>
      <c r="H4318" s="35"/>
      <c r="I4318" s="35"/>
      <c r="J4318" s="35"/>
      <c r="K4318" s="35"/>
      <c r="L4318" s="35"/>
      <c r="M4318" s="35"/>
      <c r="N4318" s="35"/>
      <c r="O4318" s="35"/>
      <c r="P4318" s="35"/>
      <c r="Q4318" s="35"/>
      <c r="R4318" s="35"/>
      <c r="S4318" s="35"/>
      <c r="T4318" s="17">
        <f t="shared" si="9677"/>
        <v>50334</v>
      </c>
      <c r="U4318" s="216">
        <f t="shared" si="9671"/>
        <v>3</v>
      </c>
      <c r="V4318" s="216">
        <f t="shared" si="9677"/>
        <v>4313</v>
      </c>
      <c r="W4318" s="16">
        <f t="shared" si="9683"/>
        <v>11.816438356164383</v>
      </c>
      <c r="X4318" s="16" t="e">
        <f>IF(Template!$F$7="Linear interpolation",LinInterp($I$5:$I$22,$G$5:$G$22,W4318),CubicSpline($I$5:$I$22,$G$5:$G$22,W4318))</f>
        <v>#VALUE!</v>
      </c>
      <c r="Y4318" s="221" t="e">
        <f t="shared" si="9672"/>
        <v>#VALUE!</v>
      </c>
      <c r="Z4318" s="221" t="e">
        <f>Y4318/PRODUCT($AA$6:AA4317)</f>
        <v>#VALUE!</v>
      </c>
      <c r="AA4318" s="16" t="e">
        <f t="shared" si="9678"/>
        <v>#VALUE!</v>
      </c>
      <c r="AB4318" s="10" t="e">
        <f t="shared" si="9679"/>
        <v>#VALUE!</v>
      </c>
      <c r="AC4318" s="90">
        <f t="shared" si="9650"/>
        <v>4318</v>
      </c>
      <c r="AD4318" s="17">
        <f t="shared" si="9688"/>
        <v>50311</v>
      </c>
      <c r="AE4318" s="16" t="e">
        <f t="shared" si="9673"/>
        <v>#VALUE!</v>
      </c>
      <c r="AF4318" s="10">
        <f ca="1">IFERROR(AVERAGE(INDIRECT("AE"&amp;AC4318-Template!$F$10+1):INDIRECT("AE"&amp;AC4318)),0)</f>
        <v>0</v>
      </c>
      <c r="AG4318" s="35"/>
      <c r="AH4318" s="86"/>
      <c r="AI4318" s="35"/>
      <c r="AJ4318" s="35"/>
      <c r="AK4318" s="35"/>
      <c r="AL4318" s="35"/>
      <c r="AM4318" s="35"/>
      <c r="AN4318" s="35"/>
      <c r="AO4318" s="35"/>
      <c r="AP4318" s="35"/>
      <c r="AQ4318" s="35"/>
      <c r="AR4318" s="35"/>
      <c r="AS4318" s="35"/>
      <c r="AT4318" s="35"/>
      <c r="AU4318" s="35"/>
      <c r="AV4318" s="35"/>
      <c r="AW4318" s="35"/>
      <c r="AX4318" s="35"/>
      <c r="AY4318" s="35"/>
      <c r="AZ4318" s="17">
        <f t="shared" ref="AZ4318" si="9733">AZ4317+1</f>
        <v>50334</v>
      </c>
      <c r="BA4318" s="216">
        <f t="shared" si="9696"/>
        <v>3</v>
      </c>
      <c r="BB4318" s="216">
        <f t="shared" ref="BB4318" si="9734">BB4317+1</f>
        <v>4313</v>
      </c>
      <c r="BC4318" s="16">
        <f t="shared" si="9698"/>
        <v>11.816438356164383</v>
      </c>
      <c r="BD4318" s="16">
        <f>IF(Template!$F$7="Linear interpolation",LinInterp($AO$5:$AO$18,$AM$5:$AM$18,BC4318),CubicSpline($AO$5:$AO$18,$AM$5:$AM$18,BC4318))</f>
        <v>14.149091001382855</v>
      </c>
      <c r="BE4318" s="221">
        <f t="shared" si="9633"/>
        <v>4.7766096372312692</v>
      </c>
      <c r="BF4318" s="221">
        <f>BE4318/PRODUCT($BG$6:BG4317)</f>
        <v>1.0003620796161665</v>
      </c>
      <c r="BG4318" s="16">
        <f t="shared" si="9699"/>
        <v>1.0003620796161665</v>
      </c>
      <c r="BH4318" s="10">
        <f t="shared" si="9700"/>
        <v>13.215905990078047</v>
      </c>
      <c r="BI4318" s="90"/>
      <c r="BJ4318" s="17">
        <f t="shared" si="9682"/>
        <v>50311</v>
      </c>
      <c r="BK4318" s="16">
        <f t="shared" si="9676"/>
        <v>13.217408448886525</v>
      </c>
      <c r="BL4318" s="10">
        <f ca="1">IFERROR(AVERAGE(INDIRECT("BK"&amp;AC4318-Template!$F$10+1):INDIRECT("BK"&amp;AC4318)),0)</f>
        <v>13.218664317492959</v>
      </c>
      <c r="BM4318" s="35"/>
      <c r="BN4318" s="86"/>
      <c r="BO4318" s="35"/>
      <c r="BP4318" s="35"/>
      <c r="BQ4318" s="35"/>
      <c r="BR4318" s="35"/>
      <c r="BS4318" s="35"/>
      <c r="BT4318" s="35"/>
      <c r="BU4318" s="35"/>
      <c r="BV4318" s="35"/>
      <c r="BW4318" s="35"/>
      <c r="BX4318" s="35"/>
      <c r="BY4318" s="35"/>
      <c r="BZ4318" s="35"/>
      <c r="CA4318" s="35"/>
      <c r="CB4318" s="35"/>
      <c r="CC4318" s="35"/>
      <c r="CD4318" s="35"/>
      <c r="CE4318" s="35"/>
      <c r="CF4318" s="35"/>
      <c r="CG4318" s="35"/>
      <c r="CH4318" s="35"/>
    </row>
    <row r="4319" spans="1:86" ht="15.6" x14ac:dyDescent="0.3">
      <c r="A4319" s="35"/>
      <c r="B4319" s="86"/>
      <c r="C4319" s="35"/>
      <c r="D4319" s="35"/>
      <c r="E4319" s="35"/>
      <c r="F4319" s="35"/>
      <c r="G4319" s="35"/>
      <c r="H4319" s="35"/>
      <c r="I4319" s="35"/>
      <c r="J4319" s="35"/>
      <c r="K4319" s="35"/>
      <c r="L4319" s="35"/>
      <c r="M4319" s="35"/>
      <c r="N4319" s="35"/>
      <c r="O4319" s="35"/>
      <c r="P4319" s="35"/>
      <c r="Q4319" s="35"/>
      <c r="R4319" s="35"/>
      <c r="S4319" s="35"/>
      <c r="T4319" s="17">
        <f t="shared" si="9677"/>
        <v>50335</v>
      </c>
      <c r="U4319" s="216">
        <f t="shared" si="9671"/>
        <v>4</v>
      </c>
      <c r="V4319" s="216">
        <f t="shared" si="9677"/>
        <v>4314</v>
      </c>
      <c r="W4319" s="16">
        <f t="shared" si="9683"/>
        <v>11.819178082191781</v>
      </c>
      <c r="X4319" s="16" t="e">
        <f>IF(Template!$F$7="Linear interpolation",LinInterp($I$5:$I$22,$G$5:$G$22,W4319),CubicSpline($I$5:$I$22,$G$5:$G$22,W4319))</f>
        <v>#VALUE!</v>
      </c>
      <c r="Y4319" s="221" t="e">
        <f t="shared" si="9672"/>
        <v>#VALUE!</v>
      </c>
      <c r="Z4319" s="221" t="e">
        <f>Y4319/PRODUCT($AA$6:AA4318)</f>
        <v>#VALUE!</v>
      </c>
      <c r="AA4319" s="16" t="e">
        <f t="shared" si="9678"/>
        <v>#VALUE!</v>
      </c>
      <c r="AB4319" s="10" t="e">
        <f t="shared" si="9679"/>
        <v>#VALUE!</v>
      </c>
      <c r="AC4319" s="90">
        <f t="shared" si="9650"/>
        <v>4319</v>
      </c>
      <c r="AD4319" s="17">
        <f t="shared" si="9688"/>
        <v>50312</v>
      </c>
      <c r="AE4319" s="16" t="e">
        <f t="shared" si="9673"/>
        <v>#VALUE!</v>
      </c>
      <c r="AF4319" s="10">
        <f ca="1">IFERROR(AVERAGE(INDIRECT("AE"&amp;AC4319-Template!$F$10+1):INDIRECT("AE"&amp;AC4319)),0)</f>
        <v>0</v>
      </c>
      <c r="AG4319" s="35"/>
      <c r="AH4319" s="86"/>
      <c r="AI4319" s="35"/>
      <c r="AJ4319" s="35"/>
      <c r="AK4319" s="35"/>
      <c r="AL4319" s="35"/>
      <c r="AM4319" s="35"/>
      <c r="AN4319" s="35"/>
      <c r="AO4319" s="35"/>
      <c r="AP4319" s="35"/>
      <c r="AQ4319" s="35"/>
      <c r="AR4319" s="35"/>
      <c r="AS4319" s="35"/>
      <c r="AT4319" s="35"/>
      <c r="AU4319" s="35"/>
      <c r="AV4319" s="35"/>
      <c r="AW4319" s="35"/>
      <c r="AX4319" s="35"/>
      <c r="AY4319" s="35"/>
      <c r="AZ4319" s="17">
        <f t="shared" ref="AZ4319" si="9735">AZ4318+1</f>
        <v>50335</v>
      </c>
      <c r="BA4319" s="216">
        <f t="shared" si="9696"/>
        <v>4</v>
      </c>
      <c r="BB4319" s="216">
        <f t="shared" ref="BB4319" si="9736">BB4318+1</f>
        <v>4314</v>
      </c>
      <c r="BC4319" s="16">
        <f t="shared" si="9698"/>
        <v>11.819178082191781</v>
      </c>
      <c r="BD4319" s="16">
        <f>IF(Template!$F$7="Linear interpolation",LinInterp($AO$5:$AO$18,$AM$5:$AM$18,BC4319),CubicSpline($AO$5:$AO$18,$AM$5:$AM$18,BC4319))</f>
        <v>14.149085686867169</v>
      </c>
      <c r="BE4319" s="221">
        <f t="shared" si="9633"/>
        <v>4.7783391401918518</v>
      </c>
      <c r="BF4319" s="221">
        <f>BE4319/PRODUCT($BG$6:BG4318)</f>
        <v>1.0003620775177235</v>
      </c>
      <c r="BG4319" s="16">
        <f t="shared" si="9699"/>
        <v>1.0003620775177235</v>
      </c>
      <c r="BH4319" s="10">
        <f t="shared" si="9700"/>
        <v>13.215829396909463</v>
      </c>
      <c r="BI4319" s="90"/>
      <c r="BJ4319" s="17">
        <f t="shared" si="9682"/>
        <v>50312</v>
      </c>
      <c r="BK4319" s="16">
        <f t="shared" si="9676"/>
        <v>13.217553694454987</v>
      </c>
      <c r="BL4319" s="10">
        <f ca="1">IFERROR(AVERAGE(INDIRECT("BK"&amp;AC4319-Template!$F$10+1):INDIRECT("BK"&amp;AC4319)),0)</f>
        <v>13.218588630180273</v>
      </c>
      <c r="BM4319" s="35"/>
      <c r="BN4319" s="86"/>
      <c r="BO4319" s="35"/>
      <c r="BP4319" s="35"/>
      <c r="BQ4319" s="35"/>
      <c r="BR4319" s="35"/>
      <c r="BS4319" s="35"/>
      <c r="BT4319" s="35"/>
      <c r="BU4319" s="35"/>
      <c r="BV4319" s="35"/>
      <c r="BW4319" s="35"/>
      <c r="BX4319" s="35"/>
      <c r="BY4319" s="35"/>
      <c r="BZ4319" s="35"/>
      <c r="CA4319" s="35"/>
      <c r="CB4319" s="35"/>
      <c r="CC4319" s="35"/>
      <c r="CD4319" s="35"/>
      <c r="CE4319" s="35"/>
      <c r="CF4319" s="35"/>
      <c r="CG4319" s="35"/>
      <c r="CH4319" s="35"/>
    </row>
    <row r="4320" spans="1:86" ht="15.6" x14ac:dyDescent="0.3">
      <c r="A4320" s="35"/>
      <c r="B4320" s="86"/>
      <c r="C4320" s="35"/>
      <c r="D4320" s="35"/>
      <c r="E4320" s="35"/>
      <c r="F4320" s="35"/>
      <c r="G4320" s="35"/>
      <c r="H4320" s="35"/>
      <c r="I4320" s="35"/>
      <c r="J4320" s="35"/>
      <c r="K4320" s="35"/>
      <c r="L4320" s="35"/>
      <c r="M4320" s="35"/>
      <c r="N4320" s="35"/>
      <c r="O4320" s="35"/>
      <c r="P4320" s="35"/>
      <c r="Q4320" s="35"/>
      <c r="R4320" s="35"/>
      <c r="S4320" s="35"/>
      <c r="T4320" s="17">
        <f t="shared" si="9677"/>
        <v>50336</v>
      </c>
      <c r="U4320" s="216">
        <f t="shared" si="9671"/>
        <v>5</v>
      </c>
      <c r="V4320" s="216">
        <f t="shared" si="9677"/>
        <v>4315</v>
      </c>
      <c r="W4320" s="16">
        <f t="shared" si="9683"/>
        <v>11.821917808219178</v>
      </c>
      <c r="X4320" s="16" t="e">
        <f>IF(Template!$F$7="Linear interpolation",LinInterp($I$5:$I$22,$G$5:$G$22,W4320),CubicSpline($I$5:$I$22,$G$5:$G$22,W4320))</f>
        <v>#VALUE!</v>
      </c>
      <c r="Y4320" s="221" t="e">
        <f t="shared" si="9672"/>
        <v>#VALUE!</v>
      </c>
      <c r="Z4320" s="221" t="e">
        <f>Y4320/PRODUCT($AA$6:AA4319)</f>
        <v>#VALUE!</v>
      </c>
      <c r="AA4320" s="16" t="e">
        <f t="shared" si="9678"/>
        <v>#VALUE!</v>
      </c>
      <c r="AB4320" s="10" t="e">
        <f t="shared" si="9679"/>
        <v>#VALUE!</v>
      </c>
      <c r="AC4320" s="90">
        <f t="shared" si="9650"/>
        <v>4320</v>
      </c>
      <c r="AD4320" s="17">
        <f t="shared" si="9688"/>
        <v>50313</v>
      </c>
      <c r="AE4320" s="16" t="e">
        <f t="shared" si="9673"/>
        <v>#VALUE!</v>
      </c>
      <c r="AF4320" s="10">
        <f ca="1">IFERROR(AVERAGE(INDIRECT("AE"&amp;AC4320-Template!$F$10+1):INDIRECT("AE"&amp;AC4320)),0)</f>
        <v>0</v>
      </c>
      <c r="AG4320" s="35"/>
      <c r="AH4320" s="86"/>
      <c r="AI4320" s="35"/>
      <c r="AJ4320" s="35"/>
      <c r="AK4320" s="35"/>
      <c r="AL4320" s="35"/>
      <c r="AM4320" s="35"/>
      <c r="AN4320" s="35"/>
      <c r="AO4320" s="35"/>
      <c r="AP4320" s="35"/>
      <c r="AQ4320" s="35"/>
      <c r="AR4320" s="35"/>
      <c r="AS4320" s="35"/>
      <c r="AT4320" s="35"/>
      <c r="AU4320" s="35"/>
      <c r="AV4320" s="35"/>
      <c r="AW4320" s="35"/>
      <c r="AX4320" s="35"/>
      <c r="AY4320" s="35"/>
      <c r="AZ4320" s="17">
        <f t="shared" ref="AZ4320" si="9737">AZ4319+1</f>
        <v>50336</v>
      </c>
      <c r="BA4320" s="216">
        <f t="shared" si="9696"/>
        <v>5</v>
      </c>
      <c r="BB4320" s="216">
        <f t="shared" ref="BB4320" si="9738">BB4319+1</f>
        <v>4315</v>
      </c>
      <c r="BC4320" s="16">
        <f t="shared" si="9698"/>
        <v>11.821917808219178</v>
      </c>
      <c r="BD4320" s="16">
        <f>IF(Template!$F$7="Linear interpolation",LinInterp($AO$5:$AO$18,$AM$5:$AM$18,BC4320),CubicSpline($AO$5:$AO$18,$AM$5:$AM$18,BC4320))</f>
        <v>14.149080354521139</v>
      </c>
      <c r="BE4320" s="221">
        <f t="shared" si="9633"/>
        <v>4.7800692593200846</v>
      </c>
      <c r="BF4320" s="221">
        <f>BE4320/PRODUCT($BG$6:BG4319)</f>
        <v>1.0003620754152169</v>
      </c>
      <c r="BG4320" s="16">
        <f t="shared" si="9699"/>
        <v>1.0003620754152169</v>
      </c>
      <c r="BH4320" s="10">
        <f t="shared" si="9700"/>
        <v>13.215752655418079</v>
      </c>
      <c r="BI4320" s="90"/>
      <c r="BJ4320" s="17">
        <f t="shared" si="9682"/>
        <v>50313</v>
      </c>
      <c r="BK4320" s="16">
        <f t="shared" si="9676"/>
        <v>13.217480341443766</v>
      </c>
      <c r="BL4320" s="10">
        <f ca="1">IFERROR(AVERAGE(INDIRECT("BK"&amp;AC4320-Template!$F$10+1):INDIRECT("BK"&amp;AC4320)),0)</f>
        <v>13.218524261167918</v>
      </c>
      <c r="BM4320" s="35"/>
      <c r="BN4320" s="86"/>
      <c r="BO4320" s="35"/>
      <c r="BP4320" s="35"/>
      <c r="BQ4320" s="35"/>
      <c r="BR4320" s="35"/>
      <c r="BS4320" s="35"/>
      <c r="BT4320" s="35"/>
      <c r="BU4320" s="35"/>
      <c r="BV4320" s="35"/>
      <c r="BW4320" s="35"/>
      <c r="BX4320" s="35"/>
      <c r="BY4320" s="35"/>
      <c r="BZ4320" s="35"/>
      <c r="CA4320" s="35"/>
      <c r="CB4320" s="35"/>
      <c r="CC4320" s="35"/>
      <c r="CD4320" s="35"/>
      <c r="CE4320" s="35"/>
      <c r="CF4320" s="35"/>
      <c r="CG4320" s="35"/>
      <c r="CH4320" s="35"/>
    </row>
    <row r="4321" spans="1:86" ht="15.6" x14ac:dyDescent="0.3">
      <c r="A4321" s="35"/>
      <c r="B4321" s="86"/>
      <c r="C4321" s="35"/>
      <c r="D4321" s="35"/>
      <c r="E4321" s="35"/>
      <c r="F4321" s="35"/>
      <c r="G4321" s="35"/>
      <c r="H4321" s="35"/>
      <c r="I4321" s="35"/>
      <c r="J4321" s="35"/>
      <c r="K4321" s="35"/>
      <c r="L4321" s="35"/>
      <c r="M4321" s="35"/>
      <c r="N4321" s="35"/>
      <c r="O4321" s="35"/>
      <c r="P4321" s="35"/>
      <c r="Q4321" s="35"/>
      <c r="R4321" s="35"/>
      <c r="S4321" s="35"/>
      <c r="T4321" s="17">
        <f t="shared" si="9677"/>
        <v>50337</v>
      </c>
      <c r="U4321" s="216">
        <f t="shared" si="9671"/>
        <v>6</v>
      </c>
      <c r="V4321" s="216">
        <f t="shared" si="9677"/>
        <v>4316</v>
      </c>
      <c r="W4321" s="16">
        <f t="shared" si="9683"/>
        <v>11.824657534246576</v>
      </c>
      <c r="X4321" s="16" t="e">
        <f>IF(Template!$F$7="Linear interpolation",LinInterp($I$5:$I$22,$G$5:$G$22,W4321),CubicSpline($I$5:$I$22,$G$5:$G$22,W4321))</f>
        <v>#VALUE!</v>
      </c>
      <c r="Y4321" s="221" t="e">
        <f t="shared" si="9672"/>
        <v>#VALUE!</v>
      </c>
      <c r="Z4321" s="221" t="e">
        <f>Y4321/PRODUCT($AA$6:AA4320)</f>
        <v>#VALUE!</v>
      </c>
      <c r="AA4321" s="16" t="e">
        <f t="shared" si="9678"/>
        <v>#VALUE!</v>
      </c>
      <c r="AB4321" s="10" t="e">
        <f t="shared" si="9679"/>
        <v>#VALUE!</v>
      </c>
      <c r="AC4321" s="90">
        <f t="shared" si="9650"/>
        <v>4321</v>
      </c>
      <c r="AD4321" s="17">
        <f t="shared" si="9688"/>
        <v>50314</v>
      </c>
      <c r="AE4321" s="16" t="e">
        <f t="shared" si="9673"/>
        <v>#VALUE!</v>
      </c>
      <c r="AF4321" s="10">
        <f ca="1">IFERROR(AVERAGE(INDIRECT("AE"&amp;AC4321-Template!$F$10+1):INDIRECT("AE"&amp;AC4321)),0)</f>
        <v>0</v>
      </c>
      <c r="AG4321" s="35"/>
      <c r="AH4321" s="86"/>
      <c r="AI4321" s="35"/>
      <c r="AJ4321" s="35"/>
      <c r="AK4321" s="35"/>
      <c r="AL4321" s="35"/>
      <c r="AM4321" s="35"/>
      <c r="AN4321" s="35"/>
      <c r="AO4321" s="35"/>
      <c r="AP4321" s="35"/>
      <c r="AQ4321" s="35"/>
      <c r="AR4321" s="35"/>
      <c r="AS4321" s="35"/>
      <c r="AT4321" s="35"/>
      <c r="AU4321" s="35"/>
      <c r="AV4321" s="35"/>
      <c r="AW4321" s="35"/>
      <c r="AX4321" s="35"/>
      <c r="AY4321" s="35"/>
      <c r="AZ4321" s="17">
        <f t="shared" ref="AZ4321" si="9739">AZ4320+1</f>
        <v>50337</v>
      </c>
      <c r="BA4321" s="216">
        <f t="shared" si="9696"/>
        <v>6</v>
      </c>
      <c r="BB4321" s="216">
        <f t="shared" ref="BB4321" si="9740">BB4320+1</f>
        <v>4316</v>
      </c>
      <c r="BC4321" s="16">
        <f t="shared" si="9698"/>
        <v>11.824657534246576</v>
      </c>
      <c r="BD4321" s="16">
        <f>IF(Template!$F$7="Linear interpolation",LinInterp($AO$5:$AO$18,$AM$5:$AM$18,BC4321),CubicSpline($AO$5:$AO$18,$AM$5:$AM$18,BC4321))</f>
        <v>14.149075004317917</v>
      </c>
      <c r="BE4321" s="221">
        <f t="shared" si="9633"/>
        <v>4.7817999948123537</v>
      </c>
      <c r="BF4321" s="221">
        <f>BE4321/PRODUCT($BG$6:BG4320)</f>
        <v>1.000362073308644</v>
      </c>
      <c r="BG4321" s="16">
        <f t="shared" si="9699"/>
        <v>1.0003620754152169</v>
      </c>
      <c r="BH4321" s="10">
        <f t="shared" si="9700"/>
        <v>13.215752655418079</v>
      </c>
      <c r="BI4321" s="90"/>
      <c r="BJ4321" s="17">
        <f t="shared" si="9682"/>
        <v>50314</v>
      </c>
      <c r="BK4321" s="16">
        <f t="shared" si="9676"/>
        <v>13.217406842095381</v>
      </c>
      <c r="BL4321" s="10">
        <f ca="1">IFERROR(AVERAGE(INDIRECT("BK"&amp;AC4321-Template!$F$10+1):INDIRECT("BK"&amp;AC4321)),0)</f>
        <v>13.2184528703085</v>
      </c>
      <c r="BM4321" s="35"/>
      <c r="BN4321" s="86"/>
      <c r="BO4321" s="35"/>
      <c r="BP4321" s="35"/>
      <c r="BQ4321" s="35"/>
      <c r="BR4321" s="35"/>
      <c r="BS4321" s="35"/>
      <c r="BT4321" s="35"/>
      <c r="BU4321" s="35"/>
      <c r="BV4321" s="35"/>
      <c r="BW4321" s="35"/>
      <c r="BX4321" s="35"/>
      <c r="BY4321" s="35"/>
      <c r="BZ4321" s="35"/>
      <c r="CA4321" s="35"/>
      <c r="CB4321" s="35"/>
      <c r="CC4321" s="35"/>
      <c r="CD4321" s="35"/>
      <c r="CE4321" s="35"/>
      <c r="CF4321" s="35"/>
      <c r="CG4321" s="35"/>
      <c r="CH4321" s="35"/>
    </row>
    <row r="4322" spans="1:86" ht="15.6" x14ac:dyDescent="0.3">
      <c r="A4322" s="35"/>
      <c r="B4322" s="86"/>
      <c r="C4322" s="35"/>
      <c r="D4322" s="35"/>
      <c r="E4322" s="35"/>
      <c r="F4322" s="35"/>
      <c r="G4322" s="35"/>
      <c r="H4322" s="35"/>
      <c r="I4322" s="35"/>
      <c r="J4322" s="35"/>
      <c r="K4322" s="35"/>
      <c r="L4322" s="35"/>
      <c r="M4322" s="35"/>
      <c r="N4322" s="35"/>
      <c r="O4322" s="35"/>
      <c r="P4322" s="35"/>
      <c r="Q4322" s="35"/>
      <c r="R4322" s="35"/>
      <c r="S4322" s="35"/>
      <c r="T4322" s="17">
        <f t="shared" si="9677"/>
        <v>50338</v>
      </c>
      <c r="U4322" s="216">
        <f t="shared" si="9671"/>
        <v>7</v>
      </c>
      <c r="V4322" s="216">
        <f t="shared" si="9677"/>
        <v>4317</v>
      </c>
      <c r="W4322" s="16">
        <f t="shared" si="9683"/>
        <v>11.827397260273973</v>
      </c>
      <c r="X4322" s="16" t="e">
        <f>IF(Template!$F$7="Linear interpolation",LinInterp($I$5:$I$22,$G$5:$G$22,W4322),CubicSpline($I$5:$I$22,$G$5:$G$22,W4322))</f>
        <v>#VALUE!</v>
      </c>
      <c r="Y4322" s="221" t="e">
        <f t="shared" si="9672"/>
        <v>#VALUE!</v>
      </c>
      <c r="Z4322" s="221" t="e">
        <f>Y4322/PRODUCT($AA$6:AA4321)</f>
        <v>#VALUE!</v>
      </c>
      <c r="AA4322" s="16" t="e">
        <f t="shared" si="9678"/>
        <v>#VALUE!</v>
      </c>
      <c r="AB4322" s="10" t="e">
        <f t="shared" si="9679"/>
        <v>#VALUE!</v>
      </c>
      <c r="AC4322" s="90">
        <f t="shared" si="9650"/>
        <v>4322</v>
      </c>
      <c r="AD4322" s="17">
        <f t="shared" si="9688"/>
        <v>50315</v>
      </c>
      <c r="AE4322" s="16" t="e">
        <f t="shared" si="9673"/>
        <v>#VALUE!</v>
      </c>
      <c r="AF4322" s="10">
        <f ca="1">IFERROR(AVERAGE(INDIRECT("AE"&amp;AC4322-Template!$F$10+1):INDIRECT("AE"&amp;AC4322)),0)</f>
        <v>0</v>
      </c>
      <c r="AG4322" s="35"/>
      <c r="AH4322" s="86"/>
      <c r="AI4322" s="35"/>
      <c r="AJ4322" s="35"/>
      <c r="AK4322" s="35"/>
      <c r="AL4322" s="35"/>
      <c r="AM4322" s="35"/>
      <c r="AN4322" s="35"/>
      <c r="AO4322" s="35"/>
      <c r="AP4322" s="35"/>
      <c r="AQ4322" s="35"/>
      <c r="AR4322" s="35"/>
      <c r="AS4322" s="35"/>
      <c r="AT4322" s="35"/>
      <c r="AU4322" s="35"/>
      <c r="AV4322" s="35"/>
      <c r="AW4322" s="35"/>
      <c r="AX4322" s="35"/>
      <c r="AY4322" s="35"/>
      <c r="AZ4322" s="17">
        <f t="shared" ref="AZ4322" si="9741">AZ4321+1</f>
        <v>50338</v>
      </c>
      <c r="BA4322" s="216">
        <f t="shared" si="9696"/>
        <v>7</v>
      </c>
      <c r="BB4322" s="216">
        <f t="shared" ref="BB4322" si="9742">BB4321+1</f>
        <v>4317</v>
      </c>
      <c r="BC4322" s="16">
        <f t="shared" si="9698"/>
        <v>11.827397260273973</v>
      </c>
      <c r="BD4322" s="16">
        <f>IF(Template!$F$7="Linear interpolation",LinInterp($AO$5:$AO$18,$AM$5:$AM$18,BC4322),CubicSpline($AO$5:$AO$18,$AM$5:$AM$18,BC4322))</f>
        <v>14.149069636230648</v>
      </c>
      <c r="BE4322" s="221">
        <f t="shared" si="9633"/>
        <v>4.7835313468650673</v>
      </c>
      <c r="BF4322" s="221">
        <f>BE4322/PRODUCT($BG$6:BG4321)</f>
        <v>1.0003620690914261</v>
      </c>
      <c r="BG4322" s="16">
        <f t="shared" si="9699"/>
        <v>1.0003620754152169</v>
      </c>
      <c r="BH4322" s="10">
        <f t="shared" si="9700"/>
        <v>13.215752655418079</v>
      </c>
      <c r="BI4322" s="90"/>
      <c r="BJ4322" s="17">
        <f t="shared" si="9682"/>
        <v>50315</v>
      </c>
      <c r="BK4322" s="16">
        <f t="shared" si="9676"/>
        <v>13.217333196458458</v>
      </c>
      <c r="BL4322" s="10">
        <f ca="1">IFERROR(AVERAGE(INDIRECT("BK"&amp;AC4322-Template!$F$10+1):INDIRECT("BK"&amp;AC4322)),0)</f>
        <v>13.218381334431349</v>
      </c>
      <c r="BM4322" s="35"/>
      <c r="BN4322" s="86"/>
      <c r="BO4322" s="35"/>
      <c r="BP4322" s="35"/>
      <c r="BQ4322" s="35"/>
      <c r="BR4322" s="35"/>
      <c r="BS4322" s="35"/>
      <c r="BT4322" s="35"/>
      <c r="BU4322" s="35"/>
      <c r="BV4322" s="35"/>
      <c r="BW4322" s="35"/>
      <c r="BX4322" s="35"/>
      <c r="BY4322" s="35"/>
      <c r="BZ4322" s="35"/>
      <c r="CA4322" s="35"/>
      <c r="CB4322" s="35"/>
      <c r="CC4322" s="35"/>
      <c r="CD4322" s="35"/>
      <c r="CE4322" s="35"/>
      <c r="CF4322" s="35"/>
      <c r="CG4322" s="35"/>
      <c r="CH4322" s="35"/>
    </row>
    <row r="4323" spans="1:86" ht="15.6" x14ac:dyDescent="0.3">
      <c r="A4323" s="35"/>
      <c r="B4323" s="86"/>
      <c r="C4323" s="35"/>
      <c r="D4323" s="35"/>
      <c r="E4323" s="35"/>
      <c r="F4323" s="35"/>
      <c r="G4323" s="35"/>
      <c r="H4323" s="35"/>
      <c r="I4323" s="35"/>
      <c r="J4323" s="35"/>
      <c r="K4323" s="35"/>
      <c r="L4323" s="35"/>
      <c r="M4323" s="35"/>
      <c r="N4323" s="35"/>
      <c r="O4323" s="35"/>
      <c r="P4323" s="35"/>
      <c r="Q4323" s="35"/>
      <c r="R4323" s="35"/>
      <c r="S4323" s="35"/>
      <c r="T4323" s="17">
        <f t="shared" si="9677"/>
        <v>50339</v>
      </c>
      <c r="U4323" s="216">
        <f t="shared" si="9671"/>
        <v>1</v>
      </c>
      <c r="V4323" s="216">
        <f t="shared" si="9677"/>
        <v>4318</v>
      </c>
      <c r="W4323" s="16">
        <f t="shared" si="9683"/>
        <v>11.830136986301369</v>
      </c>
      <c r="X4323" s="16" t="e">
        <f>IF(Template!$F$7="Linear interpolation",LinInterp($I$5:$I$22,$G$5:$G$22,W4323),CubicSpline($I$5:$I$22,$G$5:$G$22,W4323))</f>
        <v>#VALUE!</v>
      </c>
      <c r="Y4323" s="221" t="e">
        <f t="shared" si="9672"/>
        <v>#VALUE!</v>
      </c>
      <c r="Z4323" s="221" t="e">
        <f>Y4323/PRODUCT($AA$6:AA4322)</f>
        <v>#VALUE!</v>
      </c>
      <c r="AA4323" s="16" t="e">
        <f t="shared" si="9678"/>
        <v>#VALUE!</v>
      </c>
      <c r="AB4323" s="10" t="e">
        <f t="shared" si="9679"/>
        <v>#VALUE!</v>
      </c>
      <c r="AC4323" s="90">
        <f t="shared" si="9650"/>
        <v>4323</v>
      </c>
      <c r="AD4323" s="17">
        <f t="shared" si="9688"/>
        <v>50316</v>
      </c>
      <c r="AE4323" s="16" t="e">
        <f t="shared" si="9673"/>
        <v>#VALUE!</v>
      </c>
      <c r="AF4323" s="10">
        <f ca="1">IFERROR(AVERAGE(INDIRECT("AE"&amp;AC4323-Template!$F$10+1):INDIRECT("AE"&amp;AC4323)),0)</f>
        <v>0</v>
      </c>
      <c r="AG4323" s="35"/>
      <c r="AH4323" s="86"/>
      <c r="AI4323" s="35"/>
      <c r="AJ4323" s="35"/>
      <c r="AK4323" s="35"/>
      <c r="AL4323" s="35"/>
      <c r="AM4323" s="35"/>
      <c r="AN4323" s="35"/>
      <c r="AO4323" s="35"/>
      <c r="AP4323" s="35"/>
      <c r="AQ4323" s="35"/>
      <c r="AR4323" s="35"/>
      <c r="AS4323" s="35"/>
      <c r="AT4323" s="35"/>
      <c r="AU4323" s="35"/>
      <c r="AV4323" s="35"/>
      <c r="AW4323" s="35"/>
      <c r="AX4323" s="35"/>
      <c r="AY4323" s="35"/>
      <c r="AZ4323" s="17">
        <f t="shared" ref="AZ4323" si="9743">AZ4322+1</f>
        <v>50339</v>
      </c>
      <c r="BA4323" s="216">
        <f t="shared" si="9696"/>
        <v>1</v>
      </c>
      <c r="BB4323" s="216">
        <f t="shared" ref="BB4323" si="9744">BB4322+1</f>
        <v>4318</v>
      </c>
      <c r="BC4323" s="16">
        <f t="shared" si="9698"/>
        <v>11.830136986301369</v>
      </c>
      <c r="BD4323" s="16">
        <f>IF(Template!$F$7="Linear interpolation",LinInterp($AO$5:$AO$18,$AM$5:$AM$18,BC4323),CubicSpline($AO$5:$AO$18,$AM$5:$AM$18,BC4323))</f>
        <v>14.149064250232479</v>
      </c>
      <c r="BE4323" s="221">
        <f t="shared" si="9633"/>
        <v>4.7852633156746691</v>
      </c>
      <c r="BF4323" s="221">
        <f>BE4323/PRODUCT($BG$6:BG4322)</f>
        <v>1.0003620627594896</v>
      </c>
      <c r="BG4323" s="16">
        <f t="shared" si="9699"/>
        <v>1.0003620627594896</v>
      </c>
      <c r="BH4323" s="10">
        <f t="shared" si="9700"/>
        <v>13.215290721369621</v>
      </c>
      <c r="BI4323" s="90"/>
      <c r="BJ4323" s="17">
        <f t="shared" si="9682"/>
        <v>50316</v>
      </c>
      <c r="BK4323" s="16">
        <f t="shared" si="9676"/>
        <v>13.217333196458458</v>
      </c>
      <c r="BL4323" s="10">
        <f ca="1">IFERROR(AVERAGE(INDIRECT("BK"&amp;AC4323-Template!$F$10+1):INDIRECT("BK"&amp;AC4323)),0)</f>
        <v>13.218312113182217</v>
      </c>
      <c r="BM4323" s="35"/>
      <c r="BN4323" s="86"/>
      <c r="BO4323" s="35"/>
      <c r="BP4323" s="35"/>
      <c r="BQ4323" s="35"/>
      <c r="BR4323" s="35"/>
      <c r="BS4323" s="35"/>
      <c r="BT4323" s="35"/>
      <c r="BU4323" s="35"/>
      <c r="BV4323" s="35"/>
      <c r="BW4323" s="35"/>
      <c r="BX4323" s="35"/>
      <c r="BY4323" s="35"/>
      <c r="BZ4323" s="35"/>
      <c r="CA4323" s="35"/>
      <c r="CB4323" s="35"/>
      <c r="CC4323" s="35"/>
      <c r="CD4323" s="35"/>
      <c r="CE4323" s="35"/>
      <c r="CF4323" s="35"/>
      <c r="CG4323" s="35"/>
      <c r="CH4323" s="35"/>
    </row>
    <row r="4324" spans="1:86" ht="15.6" x14ac:dyDescent="0.3">
      <c r="A4324" s="35"/>
      <c r="B4324" s="86"/>
      <c r="C4324" s="35"/>
      <c r="D4324" s="35"/>
      <c r="E4324" s="35"/>
      <c r="F4324" s="35"/>
      <c r="G4324" s="35"/>
      <c r="H4324" s="35"/>
      <c r="I4324" s="35"/>
      <c r="J4324" s="35"/>
      <c r="K4324" s="35"/>
      <c r="L4324" s="35"/>
      <c r="M4324" s="35"/>
      <c r="N4324" s="35"/>
      <c r="O4324" s="35"/>
      <c r="P4324" s="35"/>
      <c r="Q4324" s="35"/>
      <c r="R4324" s="35"/>
      <c r="S4324" s="35"/>
      <c r="T4324" s="17">
        <f t="shared" si="9677"/>
        <v>50340</v>
      </c>
      <c r="U4324" s="216">
        <f t="shared" si="9671"/>
        <v>2</v>
      </c>
      <c r="V4324" s="216">
        <f t="shared" si="9677"/>
        <v>4319</v>
      </c>
      <c r="W4324" s="16">
        <f t="shared" si="9683"/>
        <v>11.832876712328767</v>
      </c>
      <c r="X4324" s="16" t="e">
        <f>IF(Template!$F$7="Linear interpolation",LinInterp($I$5:$I$22,$G$5:$G$22,W4324),CubicSpline($I$5:$I$22,$G$5:$G$22,W4324))</f>
        <v>#VALUE!</v>
      </c>
      <c r="Y4324" s="221" t="e">
        <f t="shared" si="9672"/>
        <v>#VALUE!</v>
      </c>
      <c r="Z4324" s="221" t="e">
        <f>Y4324/PRODUCT($AA$6:AA4323)</f>
        <v>#VALUE!</v>
      </c>
      <c r="AA4324" s="16" t="e">
        <f t="shared" si="9678"/>
        <v>#VALUE!</v>
      </c>
      <c r="AB4324" s="10" t="e">
        <f t="shared" si="9679"/>
        <v>#VALUE!</v>
      </c>
      <c r="AC4324" s="90">
        <f t="shared" si="9650"/>
        <v>4324</v>
      </c>
      <c r="AD4324" s="17">
        <f t="shared" si="9688"/>
        <v>50317</v>
      </c>
      <c r="AE4324" s="16" t="e">
        <f t="shared" si="9673"/>
        <v>#VALUE!</v>
      </c>
      <c r="AF4324" s="10">
        <f ca="1">IFERROR(AVERAGE(INDIRECT("AE"&amp;AC4324-Template!$F$10+1):INDIRECT("AE"&amp;AC4324)),0)</f>
        <v>0</v>
      </c>
      <c r="AG4324" s="35"/>
      <c r="AH4324" s="86"/>
      <c r="AI4324" s="35"/>
      <c r="AJ4324" s="35"/>
      <c r="AK4324" s="35"/>
      <c r="AL4324" s="35"/>
      <c r="AM4324" s="35"/>
      <c r="AN4324" s="35"/>
      <c r="AO4324" s="35"/>
      <c r="AP4324" s="35"/>
      <c r="AQ4324" s="35"/>
      <c r="AR4324" s="35"/>
      <c r="AS4324" s="35"/>
      <c r="AT4324" s="35"/>
      <c r="AU4324" s="35"/>
      <c r="AV4324" s="35"/>
      <c r="AW4324" s="35"/>
      <c r="AX4324" s="35"/>
      <c r="AY4324" s="35"/>
      <c r="AZ4324" s="17">
        <f t="shared" ref="AZ4324" si="9745">AZ4323+1</f>
        <v>50340</v>
      </c>
      <c r="BA4324" s="216">
        <f t="shared" si="9696"/>
        <v>2</v>
      </c>
      <c r="BB4324" s="216">
        <f t="shared" ref="BB4324" si="9746">BB4323+1</f>
        <v>4319</v>
      </c>
      <c r="BC4324" s="16">
        <f t="shared" si="9698"/>
        <v>11.832876712328767</v>
      </c>
      <c r="BD4324" s="16">
        <f>IF(Template!$F$7="Linear interpolation",LinInterp($AO$5:$AO$18,$AM$5:$AM$18,BC4324),CubicSpline($AO$5:$AO$18,$AM$5:$AM$18,BC4324))</f>
        <v>14.149058846296558</v>
      </c>
      <c r="BE4324" s="221">
        <f t="shared" si="9633"/>
        <v>4.7869959014376642</v>
      </c>
      <c r="BF4324" s="221">
        <f>BE4324/PRODUCT($BG$6:BG4323)</f>
        <v>1.0003620669644908</v>
      </c>
      <c r="BG4324" s="16">
        <f t="shared" si="9699"/>
        <v>1.0003620669644908</v>
      </c>
      <c r="BH4324" s="10">
        <f t="shared" si="9700"/>
        <v>13.215444203914739</v>
      </c>
      <c r="BI4324" s="90"/>
      <c r="BJ4324" s="17">
        <f t="shared" si="9682"/>
        <v>50317</v>
      </c>
      <c r="BK4324" s="16">
        <f t="shared" si="9676"/>
        <v>13.217333196458458</v>
      </c>
      <c r="BL4324" s="10">
        <f ca="1">IFERROR(AVERAGE(INDIRECT("BK"&amp;AC4324-Template!$F$10+1):INDIRECT("BK"&amp;AC4324)),0)</f>
        <v>13.218245211353912</v>
      </c>
      <c r="BM4324" s="35"/>
      <c r="BN4324" s="86"/>
      <c r="BO4324" s="35"/>
      <c r="BP4324" s="35"/>
      <c r="BQ4324" s="35"/>
      <c r="BR4324" s="35"/>
      <c r="BS4324" s="35"/>
      <c r="BT4324" s="35"/>
      <c r="BU4324" s="35"/>
      <c r="BV4324" s="35"/>
      <c r="BW4324" s="35"/>
      <c r="BX4324" s="35"/>
      <c r="BY4324" s="35"/>
      <c r="BZ4324" s="35"/>
      <c r="CA4324" s="35"/>
      <c r="CB4324" s="35"/>
      <c r="CC4324" s="35"/>
      <c r="CD4324" s="35"/>
      <c r="CE4324" s="35"/>
      <c r="CF4324" s="35"/>
      <c r="CG4324" s="35"/>
      <c r="CH4324" s="35"/>
    </row>
    <row r="4325" spans="1:86" ht="15.6" x14ac:dyDescent="0.3">
      <c r="A4325" s="35"/>
      <c r="B4325" s="86"/>
      <c r="C4325" s="35"/>
      <c r="D4325" s="35"/>
      <c r="E4325" s="35"/>
      <c r="F4325" s="35"/>
      <c r="G4325" s="35"/>
      <c r="H4325" s="35"/>
      <c r="I4325" s="35"/>
      <c r="J4325" s="35"/>
      <c r="K4325" s="35"/>
      <c r="L4325" s="35"/>
      <c r="M4325" s="35"/>
      <c r="N4325" s="35"/>
      <c r="O4325" s="35"/>
      <c r="P4325" s="35"/>
      <c r="Q4325" s="35"/>
      <c r="R4325" s="35"/>
      <c r="S4325" s="35"/>
      <c r="T4325" s="17">
        <f t="shared" si="9677"/>
        <v>50341</v>
      </c>
      <c r="U4325" s="216">
        <f t="shared" si="9671"/>
        <v>3</v>
      </c>
      <c r="V4325" s="216">
        <f t="shared" si="9677"/>
        <v>4320</v>
      </c>
      <c r="W4325" s="16">
        <f t="shared" si="9683"/>
        <v>11.835616438356164</v>
      </c>
      <c r="X4325" s="16" t="e">
        <f>IF(Template!$F$7="Linear interpolation",LinInterp($I$5:$I$22,$G$5:$G$22,W4325),CubicSpline($I$5:$I$22,$G$5:$G$22,W4325))</f>
        <v>#VALUE!</v>
      </c>
      <c r="Y4325" s="221" t="e">
        <f t="shared" si="9672"/>
        <v>#VALUE!</v>
      </c>
      <c r="Z4325" s="221" t="e">
        <f>Y4325/PRODUCT($AA$6:AA4324)</f>
        <v>#VALUE!</v>
      </c>
      <c r="AA4325" s="16" t="e">
        <f t="shared" si="9678"/>
        <v>#VALUE!</v>
      </c>
      <c r="AB4325" s="10" t="e">
        <f t="shared" si="9679"/>
        <v>#VALUE!</v>
      </c>
      <c r="AC4325" s="90">
        <f t="shared" si="9650"/>
        <v>4325</v>
      </c>
      <c r="AD4325" s="17">
        <f t="shared" si="9688"/>
        <v>50318</v>
      </c>
      <c r="AE4325" s="16" t="e">
        <f t="shared" si="9673"/>
        <v>#VALUE!</v>
      </c>
      <c r="AF4325" s="10">
        <f ca="1">IFERROR(AVERAGE(INDIRECT("AE"&amp;AC4325-Template!$F$10+1):INDIRECT("AE"&amp;AC4325)),0)</f>
        <v>0</v>
      </c>
      <c r="AG4325" s="35"/>
      <c r="AH4325" s="86"/>
      <c r="AI4325" s="35"/>
      <c r="AJ4325" s="35"/>
      <c r="AK4325" s="35"/>
      <c r="AL4325" s="35"/>
      <c r="AM4325" s="35"/>
      <c r="AN4325" s="35"/>
      <c r="AO4325" s="35"/>
      <c r="AP4325" s="35"/>
      <c r="AQ4325" s="35"/>
      <c r="AR4325" s="35"/>
      <c r="AS4325" s="35"/>
      <c r="AT4325" s="35"/>
      <c r="AU4325" s="35"/>
      <c r="AV4325" s="35"/>
      <c r="AW4325" s="35"/>
      <c r="AX4325" s="35"/>
      <c r="AY4325" s="35"/>
      <c r="AZ4325" s="17">
        <f t="shared" ref="AZ4325" si="9747">AZ4324+1</f>
        <v>50341</v>
      </c>
      <c r="BA4325" s="216">
        <f t="shared" si="9696"/>
        <v>3</v>
      </c>
      <c r="BB4325" s="216">
        <f t="shared" ref="BB4325" si="9748">BB4324+1</f>
        <v>4320</v>
      </c>
      <c r="BC4325" s="16">
        <f t="shared" si="9698"/>
        <v>11.835616438356164</v>
      </c>
      <c r="BD4325" s="16">
        <f>IF(Template!$F$7="Linear interpolation",LinInterp($AO$5:$AO$18,$AM$5:$AM$18,BC4325),CubicSpline($AO$5:$AO$18,$AM$5:$AM$18,BC4325))</f>
        <v>14.149053424396032</v>
      </c>
      <c r="BE4325" s="221">
        <f t="shared" si="9633"/>
        <v>4.7887291043505584</v>
      </c>
      <c r="BF4325" s="221">
        <f>BE4325/PRODUCT($BG$6:BG4324)</f>
        <v>1.0003620648416207</v>
      </c>
      <c r="BG4325" s="16">
        <f t="shared" si="9699"/>
        <v>1.0003620648416207</v>
      </c>
      <c r="BH4325" s="10">
        <f t="shared" si="9700"/>
        <v>13.21536671915602</v>
      </c>
      <c r="BI4325" s="90"/>
      <c r="BJ4325" s="17">
        <f t="shared" si="9682"/>
        <v>50318</v>
      </c>
      <c r="BK4325" s="16">
        <f t="shared" si="9676"/>
        <v>13.216889856971669</v>
      </c>
      <c r="BL4325" s="10">
        <f ca="1">IFERROR(AVERAGE(INDIRECT("BK"&amp;AC4325-Template!$F$10+1):INDIRECT("BK"&amp;AC4325)),0)</f>
        <v>13.218163531542711</v>
      </c>
      <c r="BM4325" s="35"/>
      <c r="BN4325" s="86"/>
      <c r="BO4325" s="35"/>
      <c r="BP4325" s="35"/>
      <c r="BQ4325" s="35"/>
      <c r="BR4325" s="35"/>
      <c r="BS4325" s="35"/>
      <c r="BT4325" s="35"/>
      <c r="BU4325" s="35"/>
      <c r="BV4325" s="35"/>
      <c r="BW4325" s="35"/>
      <c r="BX4325" s="35"/>
      <c r="BY4325" s="35"/>
      <c r="BZ4325" s="35"/>
      <c r="CA4325" s="35"/>
      <c r="CB4325" s="35"/>
      <c r="CC4325" s="35"/>
      <c r="CD4325" s="35"/>
      <c r="CE4325" s="35"/>
      <c r="CF4325" s="35"/>
      <c r="CG4325" s="35"/>
      <c r="CH4325" s="35"/>
    </row>
    <row r="4326" spans="1:86" ht="15.6" x14ac:dyDescent="0.3">
      <c r="A4326" s="35"/>
      <c r="B4326" s="86"/>
      <c r="C4326" s="35"/>
      <c r="D4326" s="35"/>
      <c r="E4326" s="35"/>
      <c r="F4326" s="35"/>
      <c r="G4326" s="35"/>
      <c r="H4326" s="35"/>
      <c r="I4326" s="35"/>
      <c r="J4326" s="35"/>
      <c r="K4326" s="35"/>
      <c r="L4326" s="35"/>
      <c r="M4326" s="35"/>
      <c r="N4326" s="35"/>
      <c r="O4326" s="35"/>
      <c r="P4326" s="35"/>
      <c r="Q4326" s="35"/>
      <c r="R4326" s="35"/>
      <c r="S4326" s="35"/>
      <c r="T4326" s="17">
        <f t="shared" si="9677"/>
        <v>50342</v>
      </c>
      <c r="U4326" s="216">
        <f t="shared" si="9671"/>
        <v>4</v>
      </c>
      <c r="V4326" s="216">
        <f t="shared" si="9677"/>
        <v>4321</v>
      </c>
      <c r="W4326" s="16">
        <f t="shared" si="9683"/>
        <v>11.838356164383562</v>
      </c>
      <c r="X4326" s="16" t="e">
        <f>IF(Template!$F$7="Linear interpolation",LinInterp($I$5:$I$22,$G$5:$G$22,W4326),CubicSpline($I$5:$I$22,$G$5:$G$22,W4326))</f>
        <v>#VALUE!</v>
      </c>
      <c r="Y4326" s="221" t="e">
        <f t="shared" si="9672"/>
        <v>#VALUE!</v>
      </c>
      <c r="Z4326" s="221" t="e">
        <f>Y4326/PRODUCT($AA$6:AA4325)</f>
        <v>#VALUE!</v>
      </c>
      <c r="AA4326" s="16" t="e">
        <f t="shared" si="9678"/>
        <v>#VALUE!</v>
      </c>
      <c r="AB4326" s="10" t="e">
        <f t="shared" si="9679"/>
        <v>#VALUE!</v>
      </c>
      <c r="AC4326" s="90">
        <f t="shared" si="9650"/>
        <v>4326</v>
      </c>
      <c r="AD4326" s="17">
        <f t="shared" si="9688"/>
        <v>50319</v>
      </c>
      <c r="AE4326" s="16" t="e">
        <f t="shared" si="9673"/>
        <v>#VALUE!</v>
      </c>
      <c r="AF4326" s="10">
        <f ca="1">IFERROR(AVERAGE(INDIRECT("AE"&amp;AC4326-Template!$F$10+1):INDIRECT("AE"&amp;AC4326)),0)</f>
        <v>0</v>
      </c>
      <c r="AG4326" s="35"/>
      <c r="AH4326" s="86"/>
      <c r="AI4326" s="35"/>
      <c r="AJ4326" s="35"/>
      <c r="AK4326" s="35"/>
      <c r="AL4326" s="35"/>
      <c r="AM4326" s="35"/>
      <c r="AN4326" s="35"/>
      <c r="AO4326" s="35"/>
      <c r="AP4326" s="35"/>
      <c r="AQ4326" s="35"/>
      <c r="AR4326" s="35"/>
      <c r="AS4326" s="35"/>
      <c r="AT4326" s="35"/>
      <c r="AU4326" s="35"/>
      <c r="AV4326" s="35"/>
      <c r="AW4326" s="35"/>
      <c r="AX4326" s="35"/>
      <c r="AY4326" s="35"/>
      <c r="AZ4326" s="17">
        <f t="shared" ref="AZ4326" si="9749">AZ4325+1</f>
        <v>50342</v>
      </c>
      <c r="BA4326" s="216">
        <f t="shared" si="9696"/>
        <v>4</v>
      </c>
      <c r="BB4326" s="216">
        <f t="shared" ref="BB4326" si="9750">BB4325+1</f>
        <v>4321</v>
      </c>
      <c r="BC4326" s="16">
        <f t="shared" si="9698"/>
        <v>11.838356164383562</v>
      </c>
      <c r="BD4326" s="16">
        <f>IF(Template!$F$7="Linear interpolation",LinInterp($AO$5:$AO$18,$AM$5:$AM$18,BC4326),CubicSpline($AO$5:$AO$18,$AM$5:$AM$18,BC4326))</f>
        <v>14.149047984504048</v>
      </c>
      <c r="BE4326" s="221">
        <f t="shared" si="9633"/>
        <v>4.7904629246099075</v>
      </c>
      <c r="BF4326" s="221">
        <f>BE4326/PRODUCT($BG$6:BG4325)</f>
        <v>1.0003620627146719</v>
      </c>
      <c r="BG4326" s="16">
        <f t="shared" si="9699"/>
        <v>1.0003620627146719</v>
      </c>
      <c r="BH4326" s="10">
        <f t="shared" si="9700"/>
        <v>13.215289085523384</v>
      </c>
      <c r="BI4326" s="90"/>
      <c r="BJ4326" s="17">
        <f t="shared" si="9682"/>
        <v>50319</v>
      </c>
      <c r="BK4326" s="16">
        <f t="shared" si="9676"/>
        <v>13.217037147888909</v>
      </c>
      <c r="BL4326" s="10">
        <f ca="1">IFERROR(AVERAGE(INDIRECT("BK"&amp;AC4326-Template!$F$10+1):INDIRECT("BK"&amp;AC4326)),0)</f>
        <v>13.218086761428754</v>
      </c>
      <c r="BM4326" s="35"/>
      <c r="BN4326" s="86"/>
      <c r="BO4326" s="35"/>
      <c r="BP4326" s="35"/>
      <c r="BQ4326" s="35"/>
      <c r="BR4326" s="35"/>
      <c r="BS4326" s="35"/>
      <c r="BT4326" s="35"/>
      <c r="BU4326" s="35"/>
      <c r="BV4326" s="35"/>
      <c r="BW4326" s="35"/>
      <c r="BX4326" s="35"/>
      <c r="BY4326" s="35"/>
      <c r="BZ4326" s="35"/>
      <c r="CA4326" s="35"/>
      <c r="CB4326" s="35"/>
      <c r="CC4326" s="35"/>
      <c r="CD4326" s="35"/>
      <c r="CE4326" s="35"/>
      <c r="CF4326" s="35"/>
      <c r="CG4326" s="35"/>
      <c r="CH4326" s="35"/>
    </row>
    <row r="4327" spans="1:86" ht="15.6" x14ac:dyDescent="0.3">
      <c r="A4327" s="35"/>
      <c r="B4327" s="86"/>
      <c r="C4327" s="35"/>
      <c r="D4327" s="35"/>
      <c r="E4327" s="35"/>
      <c r="F4327" s="35"/>
      <c r="G4327" s="35"/>
      <c r="H4327" s="35"/>
      <c r="I4327" s="35"/>
      <c r="J4327" s="35"/>
      <c r="K4327" s="35"/>
      <c r="L4327" s="35"/>
      <c r="M4327" s="35"/>
      <c r="N4327" s="35"/>
      <c r="O4327" s="35"/>
      <c r="P4327" s="35"/>
      <c r="Q4327" s="35"/>
      <c r="R4327" s="35"/>
      <c r="S4327" s="35"/>
      <c r="T4327" s="17">
        <f t="shared" si="9677"/>
        <v>50343</v>
      </c>
      <c r="U4327" s="216">
        <f t="shared" si="9671"/>
        <v>5</v>
      </c>
      <c r="V4327" s="216">
        <f t="shared" si="9677"/>
        <v>4322</v>
      </c>
      <c r="W4327" s="16">
        <f t="shared" si="9683"/>
        <v>11.841095890410958</v>
      </c>
      <c r="X4327" s="16" t="e">
        <f>IF(Template!$F$7="Linear interpolation",LinInterp($I$5:$I$22,$G$5:$G$22,W4327),CubicSpline($I$5:$I$22,$G$5:$G$22,W4327))</f>
        <v>#VALUE!</v>
      </c>
      <c r="Y4327" s="221" t="e">
        <f t="shared" si="9672"/>
        <v>#VALUE!</v>
      </c>
      <c r="Z4327" s="221" t="e">
        <f>Y4327/PRODUCT($AA$6:AA4326)</f>
        <v>#VALUE!</v>
      </c>
      <c r="AA4327" s="16" t="e">
        <f t="shared" si="9678"/>
        <v>#VALUE!</v>
      </c>
      <c r="AB4327" s="10" t="e">
        <f t="shared" si="9679"/>
        <v>#VALUE!</v>
      </c>
      <c r="AC4327" s="90">
        <f t="shared" si="9650"/>
        <v>4327</v>
      </c>
      <c r="AD4327" s="17">
        <f t="shared" si="9688"/>
        <v>50320</v>
      </c>
      <c r="AE4327" s="16" t="e">
        <f t="shared" si="9673"/>
        <v>#VALUE!</v>
      </c>
      <c r="AF4327" s="10">
        <f ca="1">IFERROR(AVERAGE(INDIRECT("AE"&amp;AC4327-Template!$F$10+1):INDIRECT("AE"&amp;AC4327)),0)</f>
        <v>0</v>
      </c>
      <c r="AG4327" s="35"/>
      <c r="AH4327" s="86"/>
      <c r="AI4327" s="35"/>
      <c r="AJ4327" s="35"/>
      <c r="AK4327" s="35"/>
      <c r="AL4327" s="35"/>
      <c r="AM4327" s="35"/>
      <c r="AN4327" s="35"/>
      <c r="AO4327" s="35"/>
      <c r="AP4327" s="35"/>
      <c r="AQ4327" s="35"/>
      <c r="AR4327" s="35"/>
      <c r="AS4327" s="35"/>
      <c r="AT4327" s="35"/>
      <c r="AU4327" s="35"/>
      <c r="AV4327" s="35"/>
      <c r="AW4327" s="35"/>
      <c r="AX4327" s="35"/>
      <c r="AY4327" s="35"/>
      <c r="AZ4327" s="17">
        <f t="shared" ref="AZ4327" si="9751">AZ4326+1</f>
        <v>50343</v>
      </c>
      <c r="BA4327" s="216">
        <f t="shared" si="9696"/>
        <v>5</v>
      </c>
      <c r="BB4327" s="216">
        <f t="shared" ref="BB4327" si="9752">BB4326+1</f>
        <v>4322</v>
      </c>
      <c r="BC4327" s="16">
        <f t="shared" si="9698"/>
        <v>11.841095890410958</v>
      </c>
      <c r="BD4327" s="16">
        <f>IF(Template!$F$7="Linear interpolation",LinInterp($AO$5:$AO$18,$AM$5:$AM$18,BC4327),CubicSpline($AO$5:$AO$18,$AM$5:$AM$18,BC4327))</f>
        <v>14.149042526593751</v>
      </c>
      <c r="BE4327" s="221">
        <f t="shared" si="9633"/>
        <v>4.7921973624122911</v>
      </c>
      <c r="BF4327" s="221">
        <f>BE4327/PRODUCT($BG$6:BG4326)</f>
        <v>1.0003620605836387</v>
      </c>
      <c r="BG4327" s="16">
        <f t="shared" si="9699"/>
        <v>1.0003620605836387</v>
      </c>
      <c r="BH4327" s="10">
        <f t="shared" si="9700"/>
        <v>13.215211302814222</v>
      </c>
      <c r="BI4327" s="90"/>
      <c r="BJ4327" s="17">
        <f t="shared" si="9682"/>
        <v>50320</v>
      </c>
      <c r="BK4327" s="16">
        <f t="shared" si="9676"/>
        <v>13.216962768896611</v>
      </c>
      <c r="BL4327" s="10">
        <f ca="1">IFERROR(AVERAGE(INDIRECT("BK"&amp;AC4327-Template!$F$10+1):INDIRECT("BK"&amp;AC4327)),0)</f>
        <v>13.218021476481585</v>
      </c>
      <c r="BM4327" s="35"/>
      <c r="BN4327" s="86"/>
      <c r="BO4327" s="35"/>
      <c r="BP4327" s="35"/>
      <c r="BQ4327" s="35"/>
      <c r="BR4327" s="35"/>
      <c r="BS4327" s="35"/>
      <c r="BT4327" s="35"/>
      <c r="BU4327" s="35"/>
      <c r="BV4327" s="35"/>
      <c r="BW4327" s="35"/>
      <c r="BX4327" s="35"/>
      <c r="BY4327" s="35"/>
      <c r="BZ4327" s="35"/>
      <c r="CA4327" s="35"/>
      <c r="CB4327" s="35"/>
      <c r="CC4327" s="35"/>
      <c r="CD4327" s="35"/>
      <c r="CE4327" s="35"/>
      <c r="CF4327" s="35"/>
      <c r="CG4327" s="35"/>
      <c r="CH4327" s="35"/>
    </row>
    <row r="4328" spans="1:86" ht="15.6" x14ac:dyDescent="0.3">
      <c r="A4328" s="35"/>
      <c r="B4328" s="86"/>
      <c r="C4328" s="35"/>
      <c r="D4328" s="35"/>
      <c r="E4328" s="35"/>
      <c r="F4328" s="35"/>
      <c r="G4328" s="35"/>
      <c r="H4328" s="35"/>
      <c r="I4328" s="35"/>
      <c r="J4328" s="35"/>
      <c r="K4328" s="35"/>
      <c r="L4328" s="35"/>
      <c r="M4328" s="35"/>
      <c r="N4328" s="35"/>
      <c r="O4328" s="35"/>
      <c r="P4328" s="35"/>
      <c r="Q4328" s="35"/>
      <c r="R4328" s="35"/>
      <c r="S4328" s="35"/>
      <c r="T4328" s="17">
        <f t="shared" si="9677"/>
        <v>50344</v>
      </c>
      <c r="U4328" s="216">
        <f t="shared" si="9671"/>
        <v>6</v>
      </c>
      <c r="V4328" s="216">
        <f t="shared" si="9677"/>
        <v>4323</v>
      </c>
      <c r="W4328" s="16">
        <f t="shared" si="9683"/>
        <v>11.843835616438357</v>
      </c>
      <c r="X4328" s="16" t="e">
        <f>IF(Template!$F$7="Linear interpolation",LinInterp($I$5:$I$22,$G$5:$G$22,W4328),CubicSpline($I$5:$I$22,$G$5:$G$22,W4328))</f>
        <v>#VALUE!</v>
      </c>
      <c r="Y4328" s="221" t="e">
        <f t="shared" si="9672"/>
        <v>#VALUE!</v>
      </c>
      <c r="Z4328" s="221" t="e">
        <f>Y4328/PRODUCT($AA$6:AA4327)</f>
        <v>#VALUE!</v>
      </c>
      <c r="AA4328" s="16" t="e">
        <f t="shared" si="9678"/>
        <v>#VALUE!</v>
      </c>
      <c r="AB4328" s="10" t="e">
        <f t="shared" si="9679"/>
        <v>#VALUE!</v>
      </c>
      <c r="AC4328" s="90">
        <f t="shared" si="9650"/>
        <v>4328</v>
      </c>
      <c r="AD4328" s="17">
        <f t="shared" si="9688"/>
        <v>50321</v>
      </c>
      <c r="AE4328" s="16" t="e">
        <f t="shared" si="9673"/>
        <v>#VALUE!</v>
      </c>
      <c r="AF4328" s="10">
        <f ca="1">IFERROR(AVERAGE(INDIRECT("AE"&amp;AC4328-Template!$F$10+1):INDIRECT("AE"&amp;AC4328)),0)</f>
        <v>0</v>
      </c>
      <c r="AG4328" s="35"/>
      <c r="AH4328" s="86"/>
      <c r="AI4328" s="35"/>
      <c r="AJ4328" s="35"/>
      <c r="AK4328" s="35"/>
      <c r="AL4328" s="35"/>
      <c r="AM4328" s="35"/>
      <c r="AN4328" s="35"/>
      <c r="AO4328" s="35"/>
      <c r="AP4328" s="35"/>
      <c r="AQ4328" s="35"/>
      <c r="AR4328" s="35"/>
      <c r="AS4328" s="35"/>
      <c r="AT4328" s="35"/>
      <c r="AU4328" s="35"/>
      <c r="AV4328" s="35"/>
      <c r="AW4328" s="35"/>
      <c r="AX4328" s="35"/>
      <c r="AY4328" s="35"/>
      <c r="AZ4328" s="17">
        <f t="shared" ref="AZ4328" si="9753">AZ4327+1</f>
        <v>50344</v>
      </c>
      <c r="BA4328" s="216">
        <f t="shared" si="9696"/>
        <v>6</v>
      </c>
      <c r="BB4328" s="216">
        <f t="shared" ref="BB4328" si="9754">BB4327+1</f>
        <v>4323</v>
      </c>
      <c r="BC4328" s="16">
        <f t="shared" si="9698"/>
        <v>11.843835616438357</v>
      </c>
      <c r="BD4328" s="16">
        <f>IF(Template!$F$7="Linear interpolation",LinInterp($AO$5:$AO$18,$AM$5:$AM$18,BC4328),CubicSpline($AO$5:$AO$18,$AM$5:$AM$18,BC4328))</f>
        <v>14.14903705063829</v>
      </c>
      <c r="BE4328" s="221">
        <f t="shared" si="9633"/>
        <v>4.7939324179543457</v>
      </c>
      <c r="BF4328" s="221">
        <f>BE4328/PRODUCT($BG$6:BG4327)</f>
        <v>1.0003620584485236</v>
      </c>
      <c r="BG4328" s="16">
        <f t="shared" si="9699"/>
        <v>1.0003620605836387</v>
      </c>
      <c r="BH4328" s="10">
        <f t="shared" si="9700"/>
        <v>13.215211302814222</v>
      </c>
      <c r="BI4328" s="90"/>
      <c r="BJ4328" s="17">
        <f t="shared" si="9682"/>
        <v>50321</v>
      </c>
      <c r="BK4328" s="16">
        <f t="shared" si="9676"/>
        <v>13.216888242918778</v>
      </c>
      <c r="BL4328" s="10">
        <f ca="1">IFERROR(AVERAGE(INDIRECT("BK"&amp;AC4328-Template!$F$10+1):INDIRECT("BK"&amp;AC4328)),0)</f>
        <v>13.217949068518086</v>
      </c>
      <c r="BM4328" s="35"/>
      <c r="BN4328" s="86"/>
      <c r="BO4328" s="35"/>
      <c r="BP4328" s="35"/>
      <c r="BQ4328" s="35"/>
      <c r="BR4328" s="35"/>
      <c r="BS4328" s="35"/>
      <c r="BT4328" s="35"/>
      <c r="BU4328" s="35"/>
      <c r="BV4328" s="35"/>
      <c r="BW4328" s="35"/>
      <c r="BX4328" s="35"/>
      <c r="BY4328" s="35"/>
      <c r="BZ4328" s="35"/>
      <c r="CA4328" s="35"/>
      <c r="CB4328" s="35"/>
      <c r="CC4328" s="35"/>
      <c r="CD4328" s="35"/>
      <c r="CE4328" s="35"/>
      <c r="CF4328" s="35"/>
      <c r="CG4328" s="35"/>
      <c r="CH4328" s="35"/>
    </row>
    <row r="4329" spans="1:86" ht="15.6" x14ac:dyDescent="0.3">
      <c r="A4329" s="35"/>
      <c r="B4329" s="86"/>
      <c r="C4329" s="35"/>
      <c r="D4329" s="35"/>
      <c r="E4329" s="35"/>
      <c r="F4329" s="35"/>
      <c r="G4329" s="35"/>
      <c r="H4329" s="35"/>
      <c r="I4329" s="35"/>
      <c r="J4329" s="35"/>
      <c r="K4329" s="35"/>
      <c r="L4329" s="35"/>
      <c r="M4329" s="35"/>
      <c r="N4329" s="35"/>
      <c r="O4329" s="35"/>
      <c r="P4329" s="35"/>
      <c r="Q4329" s="35"/>
      <c r="R4329" s="35"/>
      <c r="S4329" s="35"/>
      <c r="T4329" s="17">
        <f t="shared" si="9677"/>
        <v>50345</v>
      </c>
      <c r="U4329" s="216">
        <f t="shared" si="9671"/>
        <v>7</v>
      </c>
      <c r="V4329" s="216">
        <f t="shared" si="9677"/>
        <v>4324</v>
      </c>
      <c r="W4329" s="16">
        <f t="shared" si="9683"/>
        <v>11.846575342465753</v>
      </c>
      <c r="X4329" s="16" t="e">
        <f>IF(Template!$F$7="Linear interpolation",LinInterp($I$5:$I$22,$G$5:$G$22,W4329),CubicSpline($I$5:$I$22,$G$5:$G$22,W4329))</f>
        <v>#VALUE!</v>
      </c>
      <c r="Y4329" s="221" t="e">
        <f t="shared" si="9672"/>
        <v>#VALUE!</v>
      </c>
      <c r="Z4329" s="221" t="e">
        <f>Y4329/PRODUCT($AA$6:AA4328)</f>
        <v>#VALUE!</v>
      </c>
      <c r="AA4329" s="16" t="e">
        <f t="shared" si="9678"/>
        <v>#VALUE!</v>
      </c>
      <c r="AB4329" s="10" t="e">
        <f t="shared" si="9679"/>
        <v>#VALUE!</v>
      </c>
      <c r="AC4329" s="90">
        <f t="shared" si="9650"/>
        <v>4329</v>
      </c>
      <c r="AD4329" s="17">
        <f t="shared" si="9688"/>
        <v>50322</v>
      </c>
      <c r="AE4329" s="16" t="e">
        <f t="shared" si="9673"/>
        <v>#VALUE!</v>
      </c>
      <c r="AF4329" s="10">
        <f ca="1">IFERROR(AVERAGE(INDIRECT("AE"&amp;AC4329-Template!$F$10+1):INDIRECT("AE"&amp;AC4329)),0)</f>
        <v>0</v>
      </c>
      <c r="AG4329" s="35"/>
      <c r="AH4329" s="86"/>
      <c r="AI4329" s="35"/>
      <c r="AJ4329" s="35"/>
      <c r="AK4329" s="35"/>
      <c r="AL4329" s="35"/>
      <c r="AM4329" s="35"/>
      <c r="AN4329" s="35"/>
      <c r="AO4329" s="35"/>
      <c r="AP4329" s="35"/>
      <c r="AQ4329" s="35"/>
      <c r="AR4329" s="35"/>
      <c r="AS4329" s="35"/>
      <c r="AT4329" s="35"/>
      <c r="AU4329" s="35"/>
      <c r="AV4329" s="35"/>
      <c r="AW4329" s="35"/>
      <c r="AX4329" s="35"/>
      <c r="AY4329" s="35"/>
      <c r="AZ4329" s="17">
        <f t="shared" ref="AZ4329" si="9755">AZ4328+1</f>
        <v>50345</v>
      </c>
      <c r="BA4329" s="216">
        <f t="shared" si="9696"/>
        <v>7</v>
      </c>
      <c r="BB4329" s="216">
        <f t="shared" ref="BB4329" si="9756">BB4328+1</f>
        <v>4324</v>
      </c>
      <c r="BC4329" s="16">
        <f t="shared" si="9698"/>
        <v>11.846575342465753</v>
      </c>
      <c r="BD4329" s="16">
        <f>IF(Template!$F$7="Linear interpolation",LinInterp($AO$5:$AO$18,$AM$5:$AM$18,BC4329),CubicSpline($AO$5:$AO$18,$AM$5:$AM$18,BC4329))</f>
        <v>14.149031556610813</v>
      </c>
      <c r="BE4329" s="221">
        <f t="shared" si="9633"/>
        <v>4.7956680914326899</v>
      </c>
      <c r="BF4329" s="221">
        <f>BE4329/PRODUCT($BG$6:BG4328)</f>
        <v>1.0003620541741987</v>
      </c>
      <c r="BG4329" s="16">
        <f t="shared" si="9699"/>
        <v>1.0003620605836387</v>
      </c>
      <c r="BH4329" s="10">
        <f t="shared" si="9700"/>
        <v>13.215211302814222</v>
      </c>
      <c r="BI4329" s="90"/>
      <c r="BJ4329" s="17">
        <f t="shared" si="9682"/>
        <v>50322</v>
      </c>
      <c r="BK4329" s="16">
        <f t="shared" si="9676"/>
        <v>13.216813569947305</v>
      </c>
      <c r="BL4329" s="10">
        <f ca="1">IFERROR(AVERAGE(INDIRECT("BK"&amp;AC4329-Template!$F$10+1):INDIRECT("BK"&amp;AC4329)),0)</f>
        <v>13.21787651487903</v>
      </c>
      <c r="BM4329" s="35"/>
      <c r="BN4329" s="86"/>
      <c r="BO4329" s="35"/>
      <c r="BP4329" s="35"/>
      <c r="BQ4329" s="35"/>
      <c r="BR4329" s="35"/>
      <c r="BS4329" s="35"/>
      <c r="BT4329" s="35"/>
      <c r="BU4329" s="35"/>
      <c r="BV4329" s="35"/>
      <c r="BW4329" s="35"/>
      <c r="BX4329" s="35"/>
      <c r="BY4329" s="35"/>
      <c r="BZ4329" s="35"/>
      <c r="CA4329" s="35"/>
      <c r="CB4329" s="35"/>
      <c r="CC4329" s="35"/>
      <c r="CD4329" s="35"/>
      <c r="CE4329" s="35"/>
      <c r="CF4329" s="35"/>
      <c r="CG4329" s="35"/>
      <c r="CH4329" s="35"/>
    </row>
    <row r="4330" spans="1:86" ht="15.6" x14ac:dyDescent="0.3">
      <c r="A4330" s="35"/>
      <c r="B4330" s="86"/>
      <c r="C4330" s="35"/>
      <c r="D4330" s="35"/>
      <c r="E4330" s="35"/>
      <c r="F4330" s="35"/>
      <c r="G4330" s="35"/>
      <c r="H4330" s="35"/>
      <c r="I4330" s="35"/>
      <c r="J4330" s="35"/>
      <c r="K4330" s="35"/>
      <c r="L4330" s="35"/>
      <c r="M4330" s="35"/>
      <c r="N4330" s="35"/>
      <c r="O4330" s="35"/>
      <c r="P4330" s="35"/>
      <c r="Q4330" s="35"/>
      <c r="R4330" s="35"/>
      <c r="S4330" s="35"/>
      <c r="T4330" s="17">
        <f t="shared" si="9677"/>
        <v>50346</v>
      </c>
      <c r="U4330" s="216">
        <f t="shared" si="9671"/>
        <v>1</v>
      </c>
      <c r="V4330" s="216">
        <f t="shared" si="9677"/>
        <v>4325</v>
      </c>
      <c r="W4330" s="16">
        <f t="shared" si="9683"/>
        <v>11.849315068493151</v>
      </c>
      <c r="X4330" s="16" t="e">
        <f>IF(Template!$F$7="Linear interpolation",LinInterp($I$5:$I$22,$G$5:$G$22,W4330),CubicSpline($I$5:$I$22,$G$5:$G$22,W4330))</f>
        <v>#VALUE!</v>
      </c>
      <c r="Y4330" s="221" t="e">
        <f t="shared" si="9672"/>
        <v>#VALUE!</v>
      </c>
      <c r="Z4330" s="221" t="e">
        <f>Y4330/PRODUCT($AA$6:AA4329)</f>
        <v>#VALUE!</v>
      </c>
      <c r="AA4330" s="16" t="e">
        <f t="shared" si="9678"/>
        <v>#VALUE!</v>
      </c>
      <c r="AB4330" s="10" t="e">
        <f t="shared" si="9679"/>
        <v>#VALUE!</v>
      </c>
      <c r="AC4330" s="90">
        <f t="shared" si="9650"/>
        <v>4330</v>
      </c>
      <c r="AD4330" s="17">
        <f t="shared" si="9688"/>
        <v>50323</v>
      </c>
      <c r="AE4330" s="16" t="e">
        <f t="shared" si="9673"/>
        <v>#VALUE!</v>
      </c>
      <c r="AF4330" s="10">
        <f ca="1">IFERROR(AVERAGE(INDIRECT("AE"&amp;AC4330-Template!$F$10+1):INDIRECT("AE"&amp;AC4330)),0)</f>
        <v>0</v>
      </c>
      <c r="AG4330" s="35"/>
      <c r="AH4330" s="86"/>
      <c r="AI4330" s="35"/>
      <c r="AJ4330" s="35"/>
      <c r="AK4330" s="35"/>
      <c r="AL4330" s="35"/>
      <c r="AM4330" s="35"/>
      <c r="AN4330" s="35"/>
      <c r="AO4330" s="35"/>
      <c r="AP4330" s="35"/>
      <c r="AQ4330" s="35"/>
      <c r="AR4330" s="35"/>
      <c r="AS4330" s="35"/>
      <c r="AT4330" s="35"/>
      <c r="AU4330" s="35"/>
      <c r="AV4330" s="35"/>
      <c r="AW4330" s="35"/>
      <c r="AX4330" s="35"/>
      <c r="AY4330" s="35"/>
      <c r="AZ4330" s="17">
        <f t="shared" ref="AZ4330" si="9757">AZ4329+1</f>
        <v>50346</v>
      </c>
      <c r="BA4330" s="216">
        <f t="shared" si="9696"/>
        <v>1</v>
      </c>
      <c r="BB4330" s="216">
        <f t="shared" ref="BB4330" si="9758">BB4329+1</f>
        <v>4325</v>
      </c>
      <c r="BC4330" s="16">
        <f t="shared" si="9698"/>
        <v>11.849315068493151</v>
      </c>
      <c r="BD4330" s="16">
        <f>IF(Template!$F$7="Linear interpolation",LinInterp($AO$5:$AO$18,$AM$5:$AM$18,BC4330),CubicSpline($AO$5:$AO$18,$AM$5:$AM$18,BC4330))</f>
        <v>14.149026044484465</v>
      </c>
      <c r="BE4330" s="221">
        <f t="shared" si="9633"/>
        <v>4.7974043830440509</v>
      </c>
      <c r="BF4330" s="221">
        <f>BE4330/PRODUCT($BG$6:BG4329)</f>
        <v>1.0003620477565816</v>
      </c>
      <c r="BG4330" s="16">
        <f t="shared" si="9699"/>
        <v>1.0003620477565816</v>
      </c>
      <c r="BH4330" s="10">
        <f t="shared" si="9700"/>
        <v>13.214743115226636</v>
      </c>
      <c r="BI4330" s="90"/>
      <c r="BJ4330" s="17">
        <f t="shared" si="9682"/>
        <v>50323</v>
      </c>
      <c r="BK4330" s="16">
        <f t="shared" si="9676"/>
        <v>13.216813569947305</v>
      </c>
      <c r="BL4330" s="10">
        <f ca="1">IFERROR(AVERAGE(INDIRECT("BK"&amp;AC4330-Template!$F$10+1):INDIRECT("BK"&amp;AC4330)),0)</f>
        <v>13.217806309473293</v>
      </c>
      <c r="BM4330" s="35"/>
      <c r="BN4330" s="86"/>
      <c r="BO4330" s="35"/>
      <c r="BP4330" s="35"/>
      <c r="BQ4330" s="35"/>
      <c r="BR4330" s="35"/>
      <c r="BS4330" s="35"/>
      <c r="BT4330" s="35"/>
      <c r="BU4330" s="35"/>
      <c r="BV4330" s="35"/>
      <c r="BW4330" s="35"/>
      <c r="BX4330" s="35"/>
      <c r="BY4330" s="35"/>
      <c r="BZ4330" s="35"/>
      <c r="CA4330" s="35"/>
      <c r="CB4330" s="35"/>
      <c r="CC4330" s="35"/>
      <c r="CD4330" s="35"/>
      <c r="CE4330" s="35"/>
      <c r="CF4330" s="35"/>
      <c r="CG4330" s="35"/>
      <c r="CH4330" s="35"/>
    </row>
    <row r="4331" spans="1:86" ht="15.6" x14ac:dyDescent="0.3">
      <c r="A4331" s="35"/>
      <c r="B4331" s="86"/>
      <c r="C4331" s="35"/>
      <c r="D4331" s="35"/>
      <c r="E4331" s="35"/>
      <c r="F4331" s="35"/>
      <c r="G4331" s="35"/>
      <c r="H4331" s="35"/>
      <c r="I4331" s="35"/>
      <c r="J4331" s="35"/>
      <c r="K4331" s="35"/>
      <c r="L4331" s="35"/>
      <c r="M4331" s="35"/>
      <c r="N4331" s="35"/>
      <c r="O4331" s="35"/>
      <c r="P4331" s="35"/>
      <c r="Q4331" s="35"/>
      <c r="R4331" s="35"/>
      <c r="S4331" s="35"/>
      <c r="T4331" s="17">
        <f t="shared" si="9677"/>
        <v>50347</v>
      </c>
      <c r="U4331" s="216">
        <f t="shared" si="9671"/>
        <v>2</v>
      </c>
      <c r="V4331" s="216">
        <f t="shared" si="9677"/>
        <v>4326</v>
      </c>
      <c r="W4331" s="16">
        <f t="shared" si="9683"/>
        <v>11.852054794520548</v>
      </c>
      <c r="X4331" s="16" t="e">
        <f>IF(Template!$F$7="Linear interpolation",LinInterp($I$5:$I$22,$G$5:$G$22,W4331),CubicSpline($I$5:$I$22,$G$5:$G$22,W4331))</f>
        <v>#VALUE!</v>
      </c>
      <c r="Y4331" s="221" t="e">
        <f t="shared" si="9672"/>
        <v>#VALUE!</v>
      </c>
      <c r="Z4331" s="221" t="e">
        <f>Y4331/PRODUCT($AA$6:AA4330)</f>
        <v>#VALUE!</v>
      </c>
      <c r="AA4331" s="16" t="e">
        <f t="shared" si="9678"/>
        <v>#VALUE!</v>
      </c>
      <c r="AB4331" s="10" t="e">
        <f t="shared" si="9679"/>
        <v>#VALUE!</v>
      </c>
      <c r="AC4331" s="90">
        <f t="shared" si="9650"/>
        <v>4331</v>
      </c>
      <c r="AD4331" s="17">
        <f t="shared" si="9688"/>
        <v>50324</v>
      </c>
      <c r="AE4331" s="16" t="e">
        <f t="shared" si="9673"/>
        <v>#VALUE!</v>
      </c>
      <c r="AF4331" s="10">
        <f ca="1">IFERROR(AVERAGE(INDIRECT("AE"&amp;AC4331-Template!$F$10+1):INDIRECT("AE"&amp;AC4331)),0)</f>
        <v>0</v>
      </c>
      <c r="AG4331" s="35"/>
      <c r="AH4331" s="86"/>
      <c r="AI4331" s="35"/>
      <c r="AJ4331" s="35"/>
      <c r="AK4331" s="35"/>
      <c r="AL4331" s="35"/>
      <c r="AM4331" s="35"/>
      <c r="AN4331" s="35"/>
      <c r="AO4331" s="35"/>
      <c r="AP4331" s="35"/>
      <c r="AQ4331" s="35"/>
      <c r="AR4331" s="35"/>
      <c r="AS4331" s="35"/>
      <c r="AT4331" s="35"/>
      <c r="AU4331" s="35"/>
      <c r="AV4331" s="35"/>
      <c r="AW4331" s="35"/>
      <c r="AX4331" s="35"/>
      <c r="AY4331" s="35"/>
      <c r="AZ4331" s="17">
        <f t="shared" ref="AZ4331" si="9759">AZ4330+1</f>
        <v>50347</v>
      </c>
      <c r="BA4331" s="216">
        <f t="shared" si="9696"/>
        <v>2</v>
      </c>
      <c r="BB4331" s="216">
        <f t="shared" ref="BB4331" si="9760">BB4330+1</f>
        <v>4326</v>
      </c>
      <c r="BC4331" s="16">
        <f t="shared" si="9698"/>
        <v>11.852054794520548</v>
      </c>
      <c r="BD4331" s="16">
        <f>IF(Template!$F$7="Linear interpolation",LinInterp($AO$5:$AO$18,$AM$5:$AM$18,BC4331),CubicSpline($AO$5:$AO$18,$AM$5:$AM$18,BC4331))</f>
        <v>14.149020514232395</v>
      </c>
      <c r="BE4331" s="221">
        <f t="shared" si="9633"/>
        <v>4.7991412929851185</v>
      </c>
      <c r="BF4331" s="221">
        <f>BE4331/PRODUCT($BG$6:BG4330)</f>
        <v>1.0003620520186307</v>
      </c>
      <c r="BG4331" s="16">
        <f t="shared" si="9699"/>
        <v>1.0003620520186307</v>
      </c>
      <c r="BH4331" s="10">
        <f t="shared" si="9700"/>
        <v>13.214898680020903</v>
      </c>
      <c r="BI4331" s="90"/>
      <c r="BJ4331" s="17">
        <f t="shared" si="9682"/>
        <v>50324</v>
      </c>
      <c r="BK4331" s="16">
        <f t="shared" si="9676"/>
        <v>13.216813569947305</v>
      </c>
      <c r="BL4331" s="10">
        <f ca="1">IFERROR(AVERAGE(INDIRECT("BK"&amp;AC4331-Template!$F$10+1):INDIRECT("BK"&amp;AC4331)),0)</f>
        <v>13.217738457115562</v>
      </c>
      <c r="BM4331" s="35"/>
      <c r="BN4331" s="86"/>
      <c r="BO4331" s="35"/>
      <c r="BP4331" s="35"/>
      <c r="BQ4331" s="35"/>
      <c r="BR4331" s="35"/>
      <c r="BS4331" s="35"/>
      <c r="BT4331" s="35"/>
      <c r="BU4331" s="35"/>
      <c r="BV4331" s="35"/>
      <c r="BW4331" s="35"/>
      <c r="BX4331" s="35"/>
      <c r="BY4331" s="35"/>
      <c r="BZ4331" s="35"/>
      <c r="CA4331" s="35"/>
      <c r="CB4331" s="35"/>
      <c r="CC4331" s="35"/>
      <c r="CD4331" s="35"/>
      <c r="CE4331" s="35"/>
      <c r="CF4331" s="35"/>
      <c r="CG4331" s="35"/>
      <c r="CH4331" s="35"/>
    </row>
    <row r="4332" spans="1:86" ht="15.6" x14ac:dyDescent="0.3">
      <c r="A4332" s="35"/>
      <c r="B4332" s="86"/>
      <c r="C4332" s="35"/>
      <c r="D4332" s="35"/>
      <c r="E4332" s="35"/>
      <c r="F4332" s="35"/>
      <c r="G4332" s="35"/>
      <c r="H4332" s="35"/>
      <c r="I4332" s="35"/>
      <c r="J4332" s="35"/>
      <c r="K4332" s="35"/>
      <c r="L4332" s="35"/>
      <c r="M4332" s="35"/>
      <c r="N4332" s="35"/>
      <c r="O4332" s="35"/>
      <c r="P4332" s="35"/>
      <c r="Q4332" s="35"/>
      <c r="R4332" s="35"/>
      <c r="S4332" s="35"/>
      <c r="T4332" s="17">
        <f t="shared" si="9677"/>
        <v>50348</v>
      </c>
      <c r="U4332" s="216">
        <f t="shared" si="9671"/>
        <v>3</v>
      </c>
      <c r="V4332" s="216">
        <f t="shared" si="9677"/>
        <v>4327</v>
      </c>
      <c r="W4332" s="16">
        <f t="shared" si="9683"/>
        <v>11.854794520547944</v>
      </c>
      <c r="X4332" s="16" t="e">
        <f>IF(Template!$F$7="Linear interpolation",LinInterp($I$5:$I$22,$G$5:$G$22,W4332),CubicSpline($I$5:$I$22,$G$5:$G$22,W4332))</f>
        <v>#VALUE!</v>
      </c>
      <c r="Y4332" s="221" t="e">
        <f t="shared" si="9672"/>
        <v>#VALUE!</v>
      </c>
      <c r="Z4332" s="221" t="e">
        <f>Y4332/PRODUCT($AA$6:AA4331)</f>
        <v>#VALUE!</v>
      </c>
      <c r="AA4332" s="16" t="e">
        <f t="shared" si="9678"/>
        <v>#VALUE!</v>
      </c>
      <c r="AB4332" s="10" t="e">
        <f t="shared" si="9679"/>
        <v>#VALUE!</v>
      </c>
      <c r="AC4332" s="90">
        <f t="shared" si="9650"/>
        <v>4332</v>
      </c>
      <c r="AD4332" s="17">
        <f t="shared" si="9688"/>
        <v>50325</v>
      </c>
      <c r="AE4332" s="16" t="e">
        <f t="shared" si="9673"/>
        <v>#VALUE!</v>
      </c>
      <c r="AF4332" s="10">
        <f ca="1">IFERROR(AVERAGE(INDIRECT("AE"&amp;AC4332-Template!$F$10+1):INDIRECT("AE"&amp;AC4332)),0)</f>
        <v>0</v>
      </c>
      <c r="AG4332" s="35"/>
      <c r="AH4332" s="86"/>
      <c r="AI4332" s="35"/>
      <c r="AJ4332" s="35"/>
      <c r="AK4332" s="35"/>
      <c r="AL4332" s="35"/>
      <c r="AM4332" s="35"/>
      <c r="AN4332" s="35"/>
      <c r="AO4332" s="35"/>
      <c r="AP4332" s="35"/>
      <c r="AQ4332" s="35"/>
      <c r="AR4332" s="35"/>
      <c r="AS4332" s="35"/>
      <c r="AT4332" s="35"/>
      <c r="AU4332" s="35"/>
      <c r="AV4332" s="35"/>
      <c r="AW4332" s="35"/>
      <c r="AX4332" s="35"/>
      <c r="AY4332" s="35"/>
      <c r="AZ4332" s="17">
        <f t="shared" ref="AZ4332" si="9761">AZ4331+1</f>
        <v>50348</v>
      </c>
      <c r="BA4332" s="216">
        <f t="shared" si="9696"/>
        <v>3</v>
      </c>
      <c r="BB4332" s="216">
        <f t="shared" ref="BB4332" si="9762">BB4331+1</f>
        <v>4327</v>
      </c>
      <c r="BC4332" s="16">
        <f t="shared" si="9698"/>
        <v>11.854794520547944</v>
      </c>
      <c r="BD4332" s="16">
        <f>IF(Template!$F$7="Linear interpolation",LinInterp($AO$5:$AO$18,$AM$5:$AM$18,BC4332),CubicSpline($AO$5:$AO$18,$AM$5:$AM$18,BC4332))</f>
        <v>14.149014965827748</v>
      </c>
      <c r="BE4332" s="221">
        <f t="shared" si="9633"/>
        <v>4.8008788214526588</v>
      </c>
      <c r="BF4332" s="221">
        <f>BE4332/PRODUCT($BG$6:BG4331)</f>
        <v>1.0003620498671459</v>
      </c>
      <c r="BG4332" s="16">
        <f t="shared" si="9699"/>
        <v>1.0003620498671459</v>
      </c>
      <c r="BH4332" s="10">
        <f t="shared" si="9700"/>
        <v>13.214820150826867</v>
      </c>
      <c r="BI4332" s="90"/>
      <c r="BJ4332" s="17">
        <f t="shared" si="9682"/>
        <v>50325</v>
      </c>
      <c r="BK4332" s="16">
        <f t="shared" si="9676"/>
        <v>13.216364059912777</v>
      </c>
      <c r="BL4332" s="10">
        <f ca="1">IFERROR(AVERAGE(INDIRECT("BK"&amp;AC4332-Template!$F$10+1):INDIRECT("BK"&amp;AC4332)),0)</f>
        <v>13.217655621090017</v>
      </c>
      <c r="BM4332" s="35"/>
      <c r="BN4332" s="86"/>
      <c r="BO4332" s="35"/>
      <c r="BP4332" s="35"/>
      <c r="BQ4332" s="35"/>
      <c r="BR4332" s="35"/>
      <c r="BS4332" s="35"/>
      <c r="BT4332" s="35"/>
      <c r="BU4332" s="35"/>
      <c r="BV4332" s="35"/>
      <c r="BW4332" s="35"/>
      <c r="BX4332" s="35"/>
      <c r="BY4332" s="35"/>
      <c r="BZ4332" s="35"/>
      <c r="CA4332" s="35"/>
      <c r="CB4332" s="35"/>
      <c r="CC4332" s="35"/>
      <c r="CD4332" s="35"/>
      <c r="CE4332" s="35"/>
      <c r="CF4332" s="35"/>
      <c r="CG4332" s="35"/>
      <c r="CH4332" s="35"/>
    </row>
    <row r="4333" spans="1:86" ht="15.6" x14ac:dyDescent="0.3">
      <c r="A4333" s="35"/>
      <c r="B4333" s="86"/>
      <c r="C4333" s="35"/>
      <c r="D4333" s="35"/>
      <c r="E4333" s="35"/>
      <c r="F4333" s="35"/>
      <c r="G4333" s="35"/>
      <c r="H4333" s="35"/>
      <c r="I4333" s="35"/>
      <c r="J4333" s="35"/>
      <c r="K4333" s="35"/>
      <c r="L4333" s="35"/>
      <c r="M4333" s="35"/>
      <c r="N4333" s="35"/>
      <c r="O4333" s="35"/>
      <c r="P4333" s="35"/>
      <c r="Q4333" s="35"/>
      <c r="R4333" s="35"/>
      <c r="S4333" s="35"/>
      <c r="T4333" s="17">
        <f t="shared" si="9677"/>
        <v>50349</v>
      </c>
      <c r="U4333" s="216">
        <f t="shared" si="9671"/>
        <v>4</v>
      </c>
      <c r="V4333" s="216">
        <f t="shared" si="9677"/>
        <v>4328</v>
      </c>
      <c r="W4333" s="16">
        <f t="shared" si="9683"/>
        <v>11.857534246575343</v>
      </c>
      <c r="X4333" s="16" t="e">
        <f>IF(Template!$F$7="Linear interpolation",LinInterp($I$5:$I$22,$G$5:$G$22,W4333),CubicSpline($I$5:$I$22,$G$5:$G$22,W4333))</f>
        <v>#VALUE!</v>
      </c>
      <c r="Y4333" s="221" t="e">
        <f t="shared" si="9672"/>
        <v>#VALUE!</v>
      </c>
      <c r="Z4333" s="221" t="e">
        <f>Y4333/PRODUCT($AA$6:AA4332)</f>
        <v>#VALUE!</v>
      </c>
      <c r="AA4333" s="16" t="e">
        <f t="shared" si="9678"/>
        <v>#VALUE!</v>
      </c>
      <c r="AB4333" s="10" t="e">
        <f t="shared" si="9679"/>
        <v>#VALUE!</v>
      </c>
      <c r="AC4333" s="90">
        <f t="shared" si="9650"/>
        <v>4333</v>
      </c>
      <c r="AD4333" s="17">
        <f t="shared" si="9688"/>
        <v>50326</v>
      </c>
      <c r="AE4333" s="16" t="e">
        <f t="shared" si="9673"/>
        <v>#VALUE!</v>
      </c>
      <c r="AF4333" s="10">
        <f ca="1">IFERROR(AVERAGE(INDIRECT("AE"&amp;AC4333-Template!$F$10+1):INDIRECT("AE"&amp;AC4333)),0)</f>
        <v>0</v>
      </c>
      <c r="AG4333" s="35"/>
      <c r="AH4333" s="86"/>
      <c r="AI4333" s="35"/>
      <c r="AJ4333" s="35"/>
      <c r="AK4333" s="35"/>
      <c r="AL4333" s="35"/>
      <c r="AM4333" s="35"/>
      <c r="AN4333" s="35"/>
      <c r="AO4333" s="35"/>
      <c r="AP4333" s="35"/>
      <c r="AQ4333" s="35"/>
      <c r="AR4333" s="35"/>
      <c r="AS4333" s="35"/>
      <c r="AT4333" s="35"/>
      <c r="AU4333" s="35"/>
      <c r="AV4333" s="35"/>
      <c r="AW4333" s="35"/>
      <c r="AX4333" s="35"/>
      <c r="AY4333" s="35"/>
      <c r="AZ4333" s="17">
        <f t="shared" ref="AZ4333" si="9763">AZ4332+1</f>
        <v>50349</v>
      </c>
      <c r="BA4333" s="216">
        <f t="shared" si="9696"/>
        <v>4</v>
      </c>
      <c r="BB4333" s="216">
        <f t="shared" ref="BB4333" si="9764">BB4332+1</f>
        <v>4328</v>
      </c>
      <c r="BC4333" s="16">
        <f t="shared" si="9698"/>
        <v>11.857534246575343</v>
      </c>
      <c r="BD4333" s="16">
        <f>IF(Template!$F$7="Linear interpolation",LinInterp($AO$5:$AO$18,$AM$5:$AM$18,BC4333),CubicSpline($AO$5:$AO$18,$AM$5:$AM$18,BC4333))</f>
        <v>14.149009399243672</v>
      </c>
      <c r="BE4333" s="221">
        <f t="shared" si="9633"/>
        <v>4.8026169686434557</v>
      </c>
      <c r="BF4333" s="221">
        <f>BE4333/PRODUCT($BG$6:BG4332)</f>
        <v>1.0003620477115625</v>
      </c>
      <c r="BG4333" s="16">
        <f t="shared" si="9699"/>
        <v>1.0003620477115625</v>
      </c>
      <c r="BH4333" s="10">
        <f t="shared" si="9700"/>
        <v>13.214741472029502</v>
      </c>
      <c r="BI4333" s="90"/>
      <c r="BJ4333" s="17">
        <f t="shared" si="9682"/>
        <v>50326</v>
      </c>
      <c r="BK4333" s="16">
        <f t="shared" si="9676"/>
        <v>13.216513405531538</v>
      </c>
      <c r="BL4333" s="10">
        <f ca="1">IFERROR(AVERAGE(INDIRECT("BK"&amp;AC4333-Template!$F$10+1):INDIRECT("BK"&amp;AC4333)),0)</f>
        <v>13.217577763251764</v>
      </c>
      <c r="BM4333" s="35"/>
      <c r="BN4333" s="86"/>
      <c r="BO4333" s="35"/>
      <c r="BP4333" s="35"/>
      <c r="BQ4333" s="35"/>
      <c r="BR4333" s="35"/>
      <c r="BS4333" s="35"/>
      <c r="BT4333" s="35"/>
      <c r="BU4333" s="35"/>
      <c r="BV4333" s="35"/>
      <c r="BW4333" s="35"/>
      <c r="BX4333" s="35"/>
      <c r="BY4333" s="35"/>
      <c r="BZ4333" s="35"/>
      <c r="CA4333" s="35"/>
      <c r="CB4333" s="35"/>
      <c r="CC4333" s="35"/>
      <c r="CD4333" s="35"/>
      <c r="CE4333" s="35"/>
      <c r="CF4333" s="35"/>
      <c r="CG4333" s="35"/>
      <c r="CH4333" s="35"/>
    </row>
    <row r="4334" spans="1:86" ht="15.6" x14ac:dyDescent="0.3">
      <c r="A4334" s="35"/>
      <c r="B4334" s="86"/>
      <c r="C4334" s="35"/>
      <c r="D4334" s="35"/>
      <c r="E4334" s="35"/>
      <c r="F4334" s="35"/>
      <c r="G4334" s="35"/>
      <c r="H4334" s="35"/>
      <c r="I4334" s="35"/>
      <c r="J4334" s="35"/>
      <c r="K4334" s="35"/>
      <c r="L4334" s="35"/>
      <c r="M4334" s="35"/>
      <c r="N4334" s="35"/>
      <c r="O4334" s="35"/>
      <c r="P4334" s="35"/>
      <c r="Q4334" s="35"/>
      <c r="R4334" s="35"/>
      <c r="S4334" s="35"/>
      <c r="T4334" s="17">
        <f t="shared" si="9677"/>
        <v>50350</v>
      </c>
      <c r="U4334" s="216">
        <f t="shared" si="9671"/>
        <v>5</v>
      </c>
      <c r="V4334" s="216">
        <f t="shared" si="9677"/>
        <v>4329</v>
      </c>
      <c r="W4334" s="16">
        <f t="shared" si="9683"/>
        <v>11.860273972602739</v>
      </c>
      <c r="X4334" s="16" t="e">
        <f>IF(Template!$F$7="Linear interpolation",LinInterp($I$5:$I$22,$G$5:$G$22,W4334),CubicSpline($I$5:$I$22,$G$5:$G$22,W4334))</f>
        <v>#VALUE!</v>
      </c>
      <c r="Y4334" s="221" t="e">
        <f t="shared" si="9672"/>
        <v>#VALUE!</v>
      </c>
      <c r="Z4334" s="221" t="e">
        <f>Y4334/PRODUCT($AA$6:AA4333)</f>
        <v>#VALUE!</v>
      </c>
      <c r="AA4334" s="16" t="e">
        <f t="shared" si="9678"/>
        <v>#VALUE!</v>
      </c>
      <c r="AB4334" s="10" t="e">
        <f t="shared" si="9679"/>
        <v>#VALUE!</v>
      </c>
      <c r="AC4334" s="90">
        <f t="shared" si="9650"/>
        <v>4334</v>
      </c>
      <c r="AD4334" s="17">
        <f t="shared" si="9688"/>
        <v>50327</v>
      </c>
      <c r="AE4334" s="16" t="e">
        <f t="shared" si="9673"/>
        <v>#VALUE!</v>
      </c>
      <c r="AF4334" s="10">
        <f ca="1">IFERROR(AVERAGE(INDIRECT("AE"&amp;AC4334-Template!$F$10+1):INDIRECT("AE"&amp;AC4334)),0)</f>
        <v>0</v>
      </c>
      <c r="AG4334" s="35"/>
      <c r="AH4334" s="86"/>
      <c r="AI4334" s="35"/>
      <c r="AJ4334" s="35"/>
      <c r="AK4334" s="35"/>
      <c r="AL4334" s="35"/>
      <c r="AM4334" s="35"/>
      <c r="AN4334" s="35"/>
      <c r="AO4334" s="35"/>
      <c r="AP4334" s="35"/>
      <c r="AQ4334" s="35"/>
      <c r="AR4334" s="35"/>
      <c r="AS4334" s="35"/>
      <c r="AT4334" s="35"/>
      <c r="AU4334" s="35"/>
      <c r="AV4334" s="35"/>
      <c r="AW4334" s="35"/>
      <c r="AX4334" s="35"/>
      <c r="AY4334" s="35"/>
      <c r="AZ4334" s="17">
        <f t="shared" ref="AZ4334" si="9765">AZ4333+1</f>
        <v>50350</v>
      </c>
      <c r="BA4334" s="216">
        <f t="shared" si="9696"/>
        <v>5</v>
      </c>
      <c r="BB4334" s="216">
        <f t="shared" ref="BB4334" si="9766">BB4333+1</f>
        <v>4329</v>
      </c>
      <c r="BC4334" s="16">
        <f t="shared" si="9698"/>
        <v>11.860273972602739</v>
      </c>
      <c r="BD4334" s="16">
        <f>IF(Template!$F$7="Linear interpolation",LinInterp($AO$5:$AO$18,$AM$5:$AM$18,BC4334),CubicSpline($AO$5:$AO$18,$AM$5:$AM$18,BC4334))</f>
        <v>14.149003814453316</v>
      </c>
      <c r="BE4334" s="221">
        <f t="shared" si="9633"/>
        <v>4.804355734754342</v>
      </c>
      <c r="BF4334" s="221">
        <f>BE4334/PRODUCT($BG$6:BG4333)</f>
        <v>1.0003620455518811</v>
      </c>
      <c r="BG4334" s="16">
        <f t="shared" si="9699"/>
        <v>1.0003620455518811</v>
      </c>
      <c r="BH4334" s="10">
        <f t="shared" si="9700"/>
        <v>13.214662643661224</v>
      </c>
      <c r="BI4334" s="90"/>
      <c r="BJ4334" s="17">
        <f t="shared" si="9682"/>
        <v>50327</v>
      </c>
      <c r="BK4334" s="16">
        <f t="shared" si="9676"/>
        <v>13.216437995873687</v>
      </c>
      <c r="BL4334" s="10">
        <f ca="1">IFERROR(AVERAGE(INDIRECT("BK"&amp;AC4334-Template!$F$10+1):INDIRECT("BK"&amp;AC4334)),0)</f>
        <v>13.217511558222906</v>
      </c>
      <c r="BM4334" s="35"/>
      <c r="BN4334" s="86"/>
      <c r="BO4334" s="35"/>
      <c r="BP4334" s="35"/>
      <c r="BQ4334" s="35"/>
      <c r="BR4334" s="35"/>
      <c r="BS4334" s="35"/>
      <c r="BT4334" s="35"/>
      <c r="BU4334" s="35"/>
      <c r="BV4334" s="35"/>
      <c r="BW4334" s="35"/>
      <c r="BX4334" s="35"/>
      <c r="BY4334" s="35"/>
      <c r="BZ4334" s="35"/>
      <c r="CA4334" s="35"/>
      <c r="CB4334" s="35"/>
      <c r="CC4334" s="35"/>
      <c r="CD4334" s="35"/>
      <c r="CE4334" s="35"/>
      <c r="CF4334" s="35"/>
      <c r="CG4334" s="35"/>
      <c r="CH4334" s="35"/>
    </row>
    <row r="4335" spans="1:86" ht="15.6" x14ac:dyDescent="0.3">
      <c r="A4335" s="35"/>
      <c r="B4335" s="86"/>
      <c r="C4335" s="35"/>
      <c r="D4335" s="35"/>
      <c r="E4335" s="35"/>
      <c r="F4335" s="35"/>
      <c r="G4335" s="35"/>
      <c r="H4335" s="35"/>
      <c r="I4335" s="35"/>
      <c r="J4335" s="35"/>
      <c r="K4335" s="35"/>
      <c r="L4335" s="35"/>
      <c r="M4335" s="35"/>
      <c r="N4335" s="35"/>
      <c r="O4335" s="35"/>
      <c r="P4335" s="35"/>
      <c r="Q4335" s="35"/>
      <c r="R4335" s="35"/>
      <c r="S4335" s="35"/>
      <c r="T4335" s="17">
        <f t="shared" si="9677"/>
        <v>50351</v>
      </c>
      <c r="U4335" s="216">
        <f t="shared" si="9671"/>
        <v>6</v>
      </c>
      <c r="V4335" s="216">
        <f t="shared" si="9677"/>
        <v>4330</v>
      </c>
      <c r="W4335" s="16">
        <f t="shared" si="9683"/>
        <v>11.863013698630137</v>
      </c>
      <c r="X4335" s="16" t="e">
        <f>IF(Template!$F$7="Linear interpolation",LinInterp($I$5:$I$22,$G$5:$G$22,W4335),CubicSpline($I$5:$I$22,$G$5:$G$22,W4335))</f>
        <v>#VALUE!</v>
      </c>
      <c r="Y4335" s="221" t="e">
        <f t="shared" si="9672"/>
        <v>#VALUE!</v>
      </c>
      <c r="Z4335" s="221" t="e">
        <f>Y4335/PRODUCT($AA$6:AA4334)</f>
        <v>#VALUE!</v>
      </c>
      <c r="AA4335" s="16" t="e">
        <f t="shared" si="9678"/>
        <v>#VALUE!</v>
      </c>
      <c r="AB4335" s="10" t="e">
        <f t="shared" si="9679"/>
        <v>#VALUE!</v>
      </c>
      <c r="AC4335" s="90">
        <f t="shared" si="9650"/>
        <v>4335</v>
      </c>
      <c r="AD4335" s="17">
        <f t="shared" si="9688"/>
        <v>50328</v>
      </c>
      <c r="AE4335" s="16" t="e">
        <f t="shared" si="9673"/>
        <v>#VALUE!</v>
      </c>
      <c r="AF4335" s="10">
        <f ca="1">IFERROR(AVERAGE(INDIRECT("AE"&amp;AC4335-Template!$F$10+1):INDIRECT("AE"&amp;AC4335)),0)</f>
        <v>0</v>
      </c>
      <c r="AG4335" s="35"/>
      <c r="AH4335" s="86"/>
      <c r="AI4335" s="35"/>
      <c r="AJ4335" s="35"/>
      <c r="AK4335" s="35"/>
      <c r="AL4335" s="35"/>
      <c r="AM4335" s="35"/>
      <c r="AN4335" s="35"/>
      <c r="AO4335" s="35"/>
      <c r="AP4335" s="35"/>
      <c r="AQ4335" s="35"/>
      <c r="AR4335" s="35"/>
      <c r="AS4335" s="35"/>
      <c r="AT4335" s="35"/>
      <c r="AU4335" s="35"/>
      <c r="AV4335" s="35"/>
      <c r="AW4335" s="35"/>
      <c r="AX4335" s="35"/>
      <c r="AY4335" s="35"/>
      <c r="AZ4335" s="17">
        <f t="shared" ref="AZ4335" si="9767">AZ4334+1</f>
        <v>50351</v>
      </c>
      <c r="BA4335" s="216">
        <f t="shared" si="9696"/>
        <v>6</v>
      </c>
      <c r="BB4335" s="216">
        <f t="shared" ref="BB4335" si="9768">BB4334+1</f>
        <v>4330</v>
      </c>
      <c r="BC4335" s="16">
        <f t="shared" si="9698"/>
        <v>11.863013698630137</v>
      </c>
      <c r="BD4335" s="16">
        <f>IF(Template!$F$7="Linear interpolation",LinInterp($AO$5:$AO$18,$AM$5:$AM$18,BC4335),CubicSpline($AO$5:$AO$18,$AM$5:$AM$18,BC4335))</f>
        <v>14.148998211429824</v>
      </c>
      <c r="BE4335" s="221">
        <f t="shared" si="9633"/>
        <v>4.8060951199821558</v>
      </c>
      <c r="BF4335" s="221">
        <f>BE4335/PRODUCT($BG$6:BG4334)</f>
        <v>1.0003620433880929</v>
      </c>
      <c r="BG4335" s="16">
        <f t="shared" si="9699"/>
        <v>1.0003620455518811</v>
      </c>
      <c r="BH4335" s="10">
        <f t="shared" si="9700"/>
        <v>13.214662643661224</v>
      </c>
      <c r="BI4335" s="90"/>
      <c r="BJ4335" s="17">
        <f t="shared" si="9682"/>
        <v>50328</v>
      </c>
      <c r="BK4335" s="16">
        <f t="shared" si="9676"/>
        <v>13.21636243867108</v>
      </c>
      <c r="BL4335" s="10">
        <f ca="1">IFERROR(AVERAGE(INDIRECT("BK"&amp;AC4335-Template!$F$10+1):INDIRECT("BK"&amp;AC4335)),0)</f>
        <v>13.217438128541634</v>
      </c>
      <c r="BM4335" s="35"/>
      <c r="BN4335" s="86"/>
      <c r="BO4335" s="35"/>
      <c r="BP4335" s="35"/>
      <c r="BQ4335" s="35"/>
      <c r="BR4335" s="35"/>
      <c r="BS4335" s="35"/>
      <c r="BT4335" s="35"/>
      <c r="BU4335" s="35"/>
      <c r="BV4335" s="35"/>
      <c r="BW4335" s="35"/>
      <c r="BX4335" s="35"/>
      <c r="BY4335" s="35"/>
      <c r="BZ4335" s="35"/>
      <c r="CA4335" s="35"/>
      <c r="CB4335" s="35"/>
      <c r="CC4335" s="35"/>
      <c r="CD4335" s="35"/>
      <c r="CE4335" s="35"/>
      <c r="CF4335" s="35"/>
      <c r="CG4335" s="35"/>
      <c r="CH4335" s="35"/>
    </row>
    <row r="4336" spans="1:86" ht="15.6" x14ac:dyDescent="0.3">
      <c r="A4336" s="35"/>
      <c r="B4336" s="86"/>
      <c r="C4336" s="35"/>
      <c r="D4336" s="35"/>
      <c r="E4336" s="35"/>
      <c r="F4336" s="35"/>
      <c r="G4336" s="35"/>
      <c r="H4336" s="35"/>
      <c r="I4336" s="35"/>
      <c r="J4336" s="35"/>
      <c r="K4336" s="35"/>
      <c r="L4336" s="35"/>
      <c r="M4336" s="35"/>
      <c r="N4336" s="35"/>
      <c r="O4336" s="35"/>
      <c r="P4336" s="35"/>
      <c r="Q4336" s="35"/>
      <c r="R4336" s="35"/>
      <c r="S4336" s="35"/>
      <c r="T4336" s="17">
        <f t="shared" si="9677"/>
        <v>50352</v>
      </c>
      <c r="U4336" s="216">
        <f t="shared" si="9671"/>
        <v>7</v>
      </c>
      <c r="V4336" s="216">
        <f t="shared" si="9677"/>
        <v>4331</v>
      </c>
      <c r="W4336" s="16">
        <f t="shared" si="9683"/>
        <v>11.865753424657534</v>
      </c>
      <c r="X4336" s="16" t="e">
        <f>IF(Template!$F$7="Linear interpolation",LinInterp($I$5:$I$22,$G$5:$G$22,W4336),CubicSpline($I$5:$I$22,$G$5:$G$22,W4336))</f>
        <v>#VALUE!</v>
      </c>
      <c r="Y4336" s="221" t="e">
        <f t="shared" si="9672"/>
        <v>#VALUE!</v>
      </c>
      <c r="Z4336" s="221" t="e">
        <f>Y4336/PRODUCT($AA$6:AA4335)</f>
        <v>#VALUE!</v>
      </c>
      <c r="AA4336" s="16" t="e">
        <f t="shared" si="9678"/>
        <v>#VALUE!</v>
      </c>
      <c r="AB4336" s="10" t="e">
        <f t="shared" si="9679"/>
        <v>#VALUE!</v>
      </c>
      <c r="AC4336" s="90">
        <f t="shared" si="9650"/>
        <v>4336</v>
      </c>
      <c r="AD4336" s="17">
        <f t="shared" si="9688"/>
        <v>50329</v>
      </c>
      <c r="AE4336" s="16" t="e">
        <f t="shared" si="9673"/>
        <v>#VALUE!</v>
      </c>
      <c r="AF4336" s="10">
        <f ca="1">IFERROR(AVERAGE(INDIRECT("AE"&amp;AC4336-Template!$F$10+1):INDIRECT("AE"&amp;AC4336)),0)</f>
        <v>0</v>
      </c>
      <c r="AG4336" s="35"/>
      <c r="AH4336" s="86"/>
      <c r="AI4336" s="35"/>
      <c r="AJ4336" s="35"/>
      <c r="AK4336" s="35"/>
      <c r="AL4336" s="35"/>
      <c r="AM4336" s="35"/>
      <c r="AN4336" s="35"/>
      <c r="AO4336" s="35"/>
      <c r="AP4336" s="35"/>
      <c r="AQ4336" s="35"/>
      <c r="AR4336" s="35"/>
      <c r="AS4336" s="35"/>
      <c r="AT4336" s="35"/>
      <c r="AU4336" s="35"/>
      <c r="AV4336" s="35"/>
      <c r="AW4336" s="35"/>
      <c r="AX4336" s="35"/>
      <c r="AY4336" s="35"/>
      <c r="AZ4336" s="17">
        <f t="shared" ref="AZ4336" si="9769">AZ4335+1</f>
        <v>50352</v>
      </c>
      <c r="BA4336" s="216">
        <f t="shared" si="9696"/>
        <v>7</v>
      </c>
      <c r="BB4336" s="216">
        <f t="shared" ref="BB4336" si="9770">BB4335+1</f>
        <v>4331</v>
      </c>
      <c r="BC4336" s="16">
        <f t="shared" si="9698"/>
        <v>11.865753424657534</v>
      </c>
      <c r="BD4336" s="16">
        <f>IF(Template!$F$7="Linear interpolation",LinInterp($AO$5:$AO$18,$AM$5:$AM$18,BC4336),CubicSpline($AO$5:$AO$18,$AM$5:$AM$18,BC4336))</f>
        <v>14.148992590146344</v>
      </c>
      <c r="BE4336" s="221">
        <f t="shared" si="9633"/>
        <v>4.8078351245237849</v>
      </c>
      <c r="BF4336" s="221">
        <f>BE4336/PRODUCT($BG$6:BG4335)</f>
        <v>1.0003620390564103</v>
      </c>
      <c r="BG4336" s="16">
        <f t="shared" si="9699"/>
        <v>1.0003620455518811</v>
      </c>
      <c r="BH4336" s="10">
        <f t="shared" si="9700"/>
        <v>13.214662643661224</v>
      </c>
      <c r="BI4336" s="90"/>
      <c r="BJ4336" s="17">
        <f t="shared" si="9682"/>
        <v>50329</v>
      </c>
      <c r="BK4336" s="16">
        <f t="shared" si="9676"/>
        <v>13.216286733672478</v>
      </c>
      <c r="BL4336" s="10">
        <f ca="1">IFERROR(AVERAGE(INDIRECT("BK"&amp;AC4336-Template!$F$10+1):INDIRECT("BK"&amp;AC4336)),0)</f>
        <v>13.217364552524007</v>
      </c>
      <c r="BM4336" s="35"/>
      <c r="BN4336" s="86"/>
      <c r="BO4336" s="35"/>
      <c r="BP4336" s="35"/>
      <c r="BQ4336" s="35"/>
      <c r="BR4336" s="35"/>
      <c r="BS4336" s="35"/>
      <c r="BT4336" s="35"/>
      <c r="BU4336" s="35"/>
      <c r="BV4336" s="35"/>
      <c r="BW4336" s="35"/>
      <c r="BX4336" s="35"/>
      <c r="BY4336" s="35"/>
      <c r="BZ4336" s="35"/>
      <c r="CA4336" s="35"/>
      <c r="CB4336" s="35"/>
      <c r="CC4336" s="35"/>
      <c r="CD4336" s="35"/>
      <c r="CE4336" s="35"/>
      <c r="CF4336" s="35"/>
      <c r="CG4336" s="35"/>
      <c r="CH4336" s="35"/>
    </row>
    <row r="4337" spans="1:86" ht="15.6" x14ac:dyDescent="0.3">
      <c r="A4337" s="35"/>
      <c r="B4337" s="86"/>
      <c r="C4337" s="35"/>
      <c r="D4337" s="35"/>
      <c r="E4337" s="35"/>
      <c r="F4337" s="35"/>
      <c r="G4337" s="35"/>
      <c r="H4337" s="35"/>
      <c r="I4337" s="35"/>
      <c r="J4337" s="35"/>
      <c r="K4337" s="35"/>
      <c r="L4337" s="35"/>
      <c r="M4337" s="35"/>
      <c r="N4337" s="35"/>
      <c r="O4337" s="35"/>
      <c r="P4337" s="35"/>
      <c r="Q4337" s="35"/>
      <c r="R4337" s="35"/>
      <c r="S4337" s="35"/>
      <c r="T4337" s="17">
        <f t="shared" si="9677"/>
        <v>50353</v>
      </c>
      <c r="U4337" s="216">
        <f t="shared" si="9671"/>
        <v>1</v>
      </c>
      <c r="V4337" s="216">
        <f t="shared" si="9677"/>
        <v>4332</v>
      </c>
      <c r="W4337" s="16">
        <f t="shared" si="9683"/>
        <v>11.868493150684932</v>
      </c>
      <c r="X4337" s="16" t="e">
        <f>IF(Template!$F$7="Linear interpolation",LinInterp($I$5:$I$22,$G$5:$G$22,W4337),CubicSpline($I$5:$I$22,$G$5:$G$22,W4337))</f>
        <v>#VALUE!</v>
      </c>
      <c r="Y4337" s="221" t="e">
        <f t="shared" si="9672"/>
        <v>#VALUE!</v>
      </c>
      <c r="Z4337" s="221" t="e">
        <f>Y4337/PRODUCT($AA$6:AA4336)</f>
        <v>#VALUE!</v>
      </c>
      <c r="AA4337" s="16" t="e">
        <f t="shared" si="9678"/>
        <v>#VALUE!</v>
      </c>
      <c r="AB4337" s="10" t="e">
        <f t="shared" si="9679"/>
        <v>#VALUE!</v>
      </c>
      <c r="AC4337" s="90">
        <f t="shared" si="9650"/>
        <v>4337</v>
      </c>
      <c r="AD4337" s="17">
        <f t="shared" si="9688"/>
        <v>50330</v>
      </c>
      <c r="AE4337" s="16" t="e">
        <f t="shared" si="9673"/>
        <v>#VALUE!</v>
      </c>
      <c r="AF4337" s="10">
        <f ca="1">IFERROR(AVERAGE(INDIRECT("AE"&amp;AC4337-Template!$F$10+1):INDIRECT("AE"&amp;AC4337)),0)</f>
        <v>0</v>
      </c>
      <c r="AG4337" s="35"/>
      <c r="AH4337" s="86"/>
      <c r="AI4337" s="35"/>
      <c r="AJ4337" s="35"/>
      <c r="AK4337" s="35"/>
      <c r="AL4337" s="35"/>
      <c r="AM4337" s="35"/>
      <c r="AN4337" s="35"/>
      <c r="AO4337" s="35"/>
      <c r="AP4337" s="35"/>
      <c r="AQ4337" s="35"/>
      <c r="AR4337" s="35"/>
      <c r="AS4337" s="35"/>
      <c r="AT4337" s="35"/>
      <c r="AU4337" s="35"/>
      <c r="AV4337" s="35"/>
      <c r="AW4337" s="35"/>
      <c r="AX4337" s="35"/>
      <c r="AY4337" s="35"/>
      <c r="AZ4337" s="17">
        <f t="shared" ref="AZ4337" si="9771">AZ4336+1</f>
        <v>50353</v>
      </c>
      <c r="BA4337" s="216">
        <f t="shared" si="9696"/>
        <v>1</v>
      </c>
      <c r="BB4337" s="216">
        <f t="shared" ref="BB4337" si="9772">BB4336+1</f>
        <v>4332</v>
      </c>
      <c r="BC4337" s="16">
        <f t="shared" si="9698"/>
        <v>11.868493150684932</v>
      </c>
      <c r="BD4337" s="16">
        <f>IF(Template!$F$7="Linear interpolation",LinInterp($AO$5:$AO$18,$AM$5:$AM$18,BC4337),CubicSpline($AO$5:$AO$18,$AM$5:$AM$18,BC4337))</f>
        <v>14.148986950576024</v>
      </c>
      <c r="BE4337" s="221">
        <f t="shared" si="9633"/>
        <v>4.8095757485761546</v>
      </c>
      <c r="BF4337" s="221">
        <f>BE4337/PRODUCT($BG$6:BG4336)</f>
        <v>1.000362032552726</v>
      </c>
      <c r="BG4337" s="16">
        <f t="shared" si="9699"/>
        <v>1.000362032552726</v>
      </c>
      <c r="BH4337" s="10">
        <f t="shared" si="9700"/>
        <v>13.214188174500595</v>
      </c>
      <c r="BI4337" s="90"/>
      <c r="BJ4337" s="17">
        <f t="shared" si="9682"/>
        <v>50330</v>
      </c>
      <c r="BK4337" s="16">
        <f t="shared" si="9676"/>
        <v>13.216286733672478</v>
      </c>
      <c r="BL4337" s="10">
        <f ca="1">IFERROR(AVERAGE(INDIRECT("BK"&amp;AC4337-Template!$F$10+1):INDIRECT("BK"&amp;AC4337)),0)</f>
        <v>13.217293358498717</v>
      </c>
      <c r="BM4337" s="35"/>
      <c r="BN4337" s="86"/>
      <c r="BO4337" s="35"/>
      <c r="BP4337" s="35"/>
      <c r="BQ4337" s="35"/>
      <c r="BR4337" s="35"/>
      <c r="BS4337" s="35"/>
      <c r="BT4337" s="35"/>
      <c r="BU4337" s="35"/>
      <c r="BV4337" s="35"/>
      <c r="BW4337" s="35"/>
      <c r="BX4337" s="35"/>
      <c r="BY4337" s="35"/>
      <c r="BZ4337" s="35"/>
      <c r="CA4337" s="35"/>
      <c r="CB4337" s="35"/>
      <c r="CC4337" s="35"/>
      <c r="CD4337" s="35"/>
      <c r="CE4337" s="35"/>
      <c r="CF4337" s="35"/>
      <c r="CG4337" s="35"/>
      <c r="CH4337" s="35"/>
    </row>
    <row r="4338" spans="1:86" ht="15.6" x14ac:dyDescent="0.3">
      <c r="A4338" s="35"/>
      <c r="B4338" s="86"/>
      <c r="C4338" s="35"/>
      <c r="D4338" s="35"/>
      <c r="E4338" s="35"/>
      <c r="F4338" s="35"/>
      <c r="G4338" s="35"/>
      <c r="H4338" s="35"/>
      <c r="I4338" s="35"/>
      <c r="J4338" s="35"/>
      <c r="K4338" s="35"/>
      <c r="L4338" s="35"/>
      <c r="M4338" s="35"/>
      <c r="N4338" s="35"/>
      <c r="O4338" s="35"/>
      <c r="P4338" s="35"/>
      <c r="Q4338" s="35"/>
      <c r="R4338" s="35"/>
      <c r="S4338" s="35"/>
      <c r="T4338" s="17">
        <f t="shared" si="9677"/>
        <v>50354</v>
      </c>
      <c r="U4338" s="216">
        <f t="shared" si="9671"/>
        <v>2</v>
      </c>
      <c r="V4338" s="216">
        <f t="shared" si="9677"/>
        <v>4333</v>
      </c>
      <c r="W4338" s="16">
        <f t="shared" si="9683"/>
        <v>11.871232876712329</v>
      </c>
      <c r="X4338" s="16" t="e">
        <f>IF(Template!$F$7="Linear interpolation",LinInterp($I$5:$I$22,$G$5:$G$22,W4338),CubicSpline($I$5:$I$22,$G$5:$G$22,W4338))</f>
        <v>#VALUE!</v>
      </c>
      <c r="Y4338" s="221" t="e">
        <f t="shared" si="9672"/>
        <v>#VALUE!</v>
      </c>
      <c r="Z4338" s="221" t="e">
        <f>Y4338/PRODUCT($AA$6:AA4337)</f>
        <v>#VALUE!</v>
      </c>
      <c r="AA4338" s="16" t="e">
        <f t="shared" si="9678"/>
        <v>#VALUE!</v>
      </c>
      <c r="AB4338" s="10" t="e">
        <f t="shared" si="9679"/>
        <v>#VALUE!</v>
      </c>
      <c r="AC4338" s="90">
        <f t="shared" si="9650"/>
        <v>4338</v>
      </c>
      <c r="AD4338" s="17">
        <f t="shared" si="9688"/>
        <v>50331</v>
      </c>
      <c r="AE4338" s="16" t="e">
        <f t="shared" si="9673"/>
        <v>#VALUE!</v>
      </c>
      <c r="AF4338" s="10">
        <f ca="1">IFERROR(AVERAGE(INDIRECT("AE"&amp;AC4338-Template!$F$10+1):INDIRECT("AE"&amp;AC4338)),0)</f>
        <v>0</v>
      </c>
      <c r="AG4338" s="35"/>
      <c r="AH4338" s="86"/>
      <c r="AI4338" s="35"/>
      <c r="AJ4338" s="35"/>
      <c r="AK4338" s="35"/>
      <c r="AL4338" s="35"/>
      <c r="AM4338" s="35"/>
      <c r="AN4338" s="35"/>
      <c r="AO4338" s="35"/>
      <c r="AP4338" s="35"/>
      <c r="AQ4338" s="35"/>
      <c r="AR4338" s="35"/>
      <c r="AS4338" s="35"/>
      <c r="AT4338" s="35"/>
      <c r="AU4338" s="35"/>
      <c r="AV4338" s="35"/>
      <c r="AW4338" s="35"/>
      <c r="AX4338" s="35"/>
      <c r="AY4338" s="35"/>
      <c r="AZ4338" s="17">
        <f t="shared" ref="AZ4338" si="9773">AZ4337+1</f>
        <v>50354</v>
      </c>
      <c r="BA4338" s="216">
        <f t="shared" si="9696"/>
        <v>2</v>
      </c>
      <c r="BB4338" s="216">
        <f t="shared" ref="BB4338" si="9774">BB4337+1</f>
        <v>4333</v>
      </c>
      <c r="BC4338" s="16">
        <f t="shared" si="9698"/>
        <v>11.871232876712329</v>
      </c>
      <c r="BD4338" s="16">
        <f>IF(Template!$F$7="Linear interpolation",LinInterp($AO$5:$AO$18,$AM$5:$AM$18,BC4338),CubicSpline($AO$5:$AO$18,$AM$5:$AM$18,BC4338))</f>
        <v>14.14898129269201</v>
      </c>
      <c r="BE4338" s="221">
        <f t="shared" si="9633"/>
        <v>4.8113169923362147</v>
      </c>
      <c r="BF4338" s="221">
        <f>BE4338/PRODUCT($BG$6:BG4337)</f>
        <v>1.0003620368720829</v>
      </c>
      <c r="BG4338" s="16">
        <f t="shared" si="9699"/>
        <v>1.0003620368720829</v>
      </c>
      <c r="BH4338" s="10">
        <f t="shared" si="9700"/>
        <v>13.214345831026431</v>
      </c>
      <c r="BI4338" s="90"/>
      <c r="BJ4338" s="17">
        <f t="shared" si="9682"/>
        <v>50331</v>
      </c>
      <c r="BK4338" s="16">
        <f t="shared" si="9676"/>
        <v>13.216286733672478</v>
      </c>
      <c r="BL4338" s="10">
        <f ca="1">IFERROR(AVERAGE(INDIRECT("BK"&amp;AC4338-Template!$F$10+1):INDIRECT("BK"&amp;AC4338)),0)</f>
        <v>13.217224551303415</v>
      </c>
      <c r="BM4338" s="35"/>
      <c r="BN4338" s="86"/>
      <c r="BO4338" s="35"/>
      <c r="BP4338" s="35"/>
      <c r="BQ4338" s="35"/>
      <c r="BR4338" s="35"/>
      <c r="BS4338" s="35"/>
      <c r="BT4338" s="35"/>
      <c r="BU4338" s="35"/>
      <c r="BV4338" s="35"/>
      <c r="BW4338" s="35"/>
      <c r="BX4338" s="35"/>
      <c r="BY4338" s="35"/>
      <c r="BZ4338" s="35"/>
      <c r="CA4338" s="35"/>
      <c r="CB4338" s="35"/>
      <c r="CC4338" s="35"/>
      <c r="CD4338" s="35"/>
      <c r="CE4338" s="35"/>
      <c r="CF4338" s="35"/>
      <c r="CG4338" s="35"/>
      <c r="CH4338" s="35"/>
    </row>
    <row r="4339" spans="1:86" ht="15.6" x14ac:dyDescent="0.3">
      <c r="A4339" s="35"/>
      <c r="B4339" s="86"/>
      <c r="C4339" s="35"/>
      <c r="D4339" s="35"/>
      <c r="E4339" s="35"/>
      <c r="F4339" s="35"/>
      <c r="G4339" s="35"/>
      <c r="H4339" s="35"/>
      <c r="I4339" s="35"/>
      <c r="J4339" s="35"/>
      <c r="K4339" s="35"/>
      <c r="L4339" s="35"/>
      <c r="M4339" s="35"/>
      <c r="N4339" s="35"/>
      <c r="O4339" s="35"/>
      <c r="P4339" s="35"/>
      <c r="Q4339" s="35"/>
      <c r="R4339" s="35"/>
      <c r="S4339" s="35"/>
      <c r="T4339" s="17">
        <f t="shared" si="9677"/>
        <v>50355</v>
      </c>
      <c r="U4339" s="216">
        <f t="shared" si="9671"/>
        <v>3</v>
      </c>
      <c r="V4339" s="216">
        <f t="shared" si="9677"/>
        <v>4334</v>
      </c>
      <c r="W4339" s="16">
        <f t="shared" si="9683"/>
        <v>11.873972602739727</v>
      </c>
      <c r="X4339" s="16" t="e">
        <f>IF(Template!$F$7="Linear interpolation",LinInterp($I$5:$I$22,$G$5:$G$22,W4339),CubicSpline($I$5:$I$22,$G$5:$G$22,W4339))</f>
        <v>#VALUE!</v>
      </c>
      <c r="Y4339" s="221" t="e">
        <f t="shared" si="9672"/>
        <v>#VALUE!</v>
      </c>
      <c r="Z4339" s="221" t="e">
        <f>Y4339/PRODUCT($AA$6:AA4338)</f>
        <v>#VALUE!</v>
      </c>
      <c r="AA4339" s="16" t="e">
        <f t="shared" si="9678"/>
        <v>#VALUE!</v>
      </c>
      <c r="AB4339" s="10" t="e">
        <f t="shared" si="9679"/>
        <v>#VALUE!</v>
      </c>
      <c r="AC4339" s="90">
        <f t="shared" si="9650"/>
        <v>4339</v>
      </c>
      <c r="AD4339" s="17">
        <f t="shared" si="9688"/>
        <v>50332</v>
      </c>
      <c r="AE4339" s="16" t="e">
        <f t="shared" si="9673"/>
        <v>#VALUE!</v>
      </c>
      <c r="AF4339" s="10">
        <f ca="1">IFERROR(AVERAGE(INDIRECT("AE"&amp;AC4339-Template!$F$10+1):INDIRECT("AE"&amp;AC4339)),0)</f>
        <v>0</v>
      </c>
      <c r="AG4339" s="35"/>
      <c r="AH4339" s="86"/>
      <c r="AI4339" s="35"/>
      <c r="AJ4339" s="35"/>
      <c r="AK4339" s="35"/>
      <c r="AL4339" s="35"/>
      <c r="AM4339" s="35"/>
      <c r="AN4339" s="35"/>
      <c r="AO4339" s="35"/>
      <c r="AP4339" s="35"/>
      <c r="AQ4339" s="35"/>
      <c r="AR4339" s="35"/>
      <c r="AS4339" s="35"/>
      <c r="AT4339" s="35"/>
      <c r="AU4339" s="35"/>
      <c r="AV4339" s="35"/>
      <c r="AW4339" s="35"/>
      <c r="AX4339" s="35"/>
      <c r="AY4339" s="35"/>
      <c r="AZ4339" s="17">
        <f t="shared" ref="AZ4339" si="9775">AZ4338+1</f>
        <v>50355</v>
      </c>
      <c r="BA4339" s="216">
        <f t="shared" si="9696"/>
        <v>3</v>
      </c>
      <c r="BB4339" s="216">
        <f t="shared" ref="BB4339" si="9776">BB4338+1</f>
        <v>4334</v>
      </c>
      <c r="BC4339" s="16">
        <f t="shared" si="9698"/>
        <v>11.873972602739727</v>
      </c>
      <c r="BD4339" s="16">
        <f>IF(Template!$F$7="Linear interpolation",LinInterp($AO$5:$AO$18,$AM$5:$AM$18,BC4339),CubicSpline($AO$5:$AO$18,$AM$5:$AM$18,BC4339))</f>
        <v>14.148975616467451</v>
      </c>
      <c r="BE4339" s="221">
        <f t="shared" ref="BE4339:BE4402" si="9777">(1+(BD4339/100))^BC4339</f>
        <v>4.8130588560009659</v>
      </c>
      <c r="BF4339" s="221">
        <f>BE4339/PRODUCT($BG$6:BG4338)</f>
        <v>1.000362034691858</v>
      </c>
      <c r="BG4339" s="16">
        <f t="shared" si="9699"/>
        <v>1.000362034691858</v>
      </c>
      <c r="BH4339" s="10">
        <f t="shared" si="9700"/>
        <v>13.214266252817964</v>
      </c>
      <c r="BI4339" s="90"/>
      <c r="BJ4339" s="17">
        <f t="shared" si="9682"/>
        <v>50332</v>
      </c>
      <c r="BK4339" s="16">
        <f t="shared" si="9676"/>
        <v>13.215831025550685</v>
      </c>
      <c r="BL4339" s="10">
        <f ca="1">IFERROR(AVERAGE(INDIRECT("BK"&amp;AC4339-Template!$F$10+1):INDIRECT("BK"&amp;AC4339)),0)</f>
        <v>13.217140553837389</v>
      </c>
      <c r="BM4339" s="35"/>
      <c r="BN4339" s="86"/>
      <c r="BO4339" s="35"/>
      <c r="BP4339" s="35"/>
      <c r="BQ4339" s="35"/>
      <c r="BR4339" s="35"/>
      <c r="BS4339" s="35"/>
      <c r="BT4339" s="35"/>
      <c r="BU4339" s="35"/>
      <c r="BV4339" s="35"/>
      <c r="BW4339" s="35"/>
      <c r="BX4339" s="35"/>
      <c r="BY4339" s="35"/>
      <c r="BZ4339" s="35"/>
      <c r="CA4339" s="35"/>
      <c r="CB4339" s="35"/>
      <c r="CC4339" s="35"/>
      <c r="CD4339" s="35"/>
      <c r="CE4339" s="35"/>
      <c r="CF4339" s="35"/>
      <c r="CG4339" s="35"/>
      <c r="CH4339" s="35"/>
    </row>
    <row r="4340" spans="1:86" ht="15.6" x14ac:dyDescent="0.3">
      <c r="A4340" s="35"/>
      <c r="B4340" s="86"/>
      <c r="C4340" s="35"/>
      <c r="D4340" s="35"/>
      <c r="E4340" s="35"/>
      <c r="F4340" s="35"/>
      <c r="G4340" s="35"/>
      <c r="H4340" s="35"/>
      <c r="I4340" s="35"/>
      <c r="J4340" s="35"/>
      <c r="K4340" s="35"/>
      <c r="L4340" s="35"/>
      <c r="M4340" s="35"/>
      <c r="N4340" s="35"/>
      <c r="O4340" s="35"/>
      <c r="P4340" s="35"/>
      <c r="Q4340" s="35"/>
      <c r="R4340" s="35"/>
      <c r="S4340" s="35"/>
      <c r="T4340" s="17">
        <f t="shared" si="9677"/>
        <v>50356</v>
      </c>
      <c r="U4340" s="216">
        <f t="shared" si="9671"/>
        <v>4</v>
      </c>
      <c r="V4340" s="216">
        <f t="shared" si="9677"/>
        <v>4335</v>
      </c>
      <c r="W4340" s="16">
        <f t="shared" si="9683"/>
        <v>11.876712328767123</v>
      </c>
      <c r="X4340" s="16" t="e">
        <f>IF(Template!$F$7="Linear interpolation",LinInterp($I$5:$I$22,$G$5:$G$22,W4340),CubicSpline($I$5:$I$22,$G$5:$G$22,W4340))</f>
        <v>#VALUE!</v>
      </c>
      <c r="Y4340" s="221" t="e">
        <f t="shared" si="9672"/>
        <v>#VALUE!</v>
      </c>
      <c r="Z4340" s="221" t="e">
        <f>Y4340/PRODUCT($AA$6:AA4339)</f>
        <v>#VALUE!</v>
      </c>
      <c r="AA4340" s="16" t="e">
        <f t="shared" si="9678"/>
        <v>#VALUE!</v>
      </c>
      <c r="AB4340" s="10" t="e">
        <f t="shared" si="9679"/>
        <v>#VALUE!</v>
      </c>
      <c r="AC4340" s="90">
        <f t="shared" si="9650"/>
        <v>4340</v>
      </c>
      <c r="AD4340" s="17">
        <f t="shared" si="9688"/>
        <v>50333</v>
      </c>
      <c r="AE4340" s="16" t="e">
        <f t="shared" si="9673"/>
        <v>#VALUE!</v>
      </c>
      <c r="AF4340" s="10">
        <f ca="1">IFERROR(AVERAGE(INDIRECT("AE"&amp;AC4340-Template!$F$10+1):INDIRECT("AE"&amp;AC4340)),0)</f>
        <v>0</v>
      </c>
      <c r="AG4340" s="35"/>
      <c r="AH4340" s="86"/>
      <c r="AI4340" s="35"/>
      <c r="AJ4340" s="35"/>
      <c r="AK4340" s="35"/>
      <c r="AL4340" s="35"/>
      <c r="AM4340" s="35"/>
      <c r="AN4340" s="35"/>
      <c r="AO4340" s="35"/>
      <c r="AP4340" s="35"/>
      <c r="AQ4340" s="35"/>
      <c r="AR4340" s="35"/>
      <c r="AS4340" s="35"/>
      <c r="AT4340" s="35"/>
      <c r="AU4340" s="35"/>
      <c r="AV4340" s="35"/>
      <c r="AW4340" s="35"/>
      <c r="AX4340" s="35"/>
      <c r="AY4340" s="35"/>
      <c r="AZ4340" s="17">
        <f t="shared" ref="AZ4340" si="9778">AZ4339+1</f>
        <v>50356</v>
      </c>
      <c r="BA4340" s="216">
        <f t="shared" si="9696"/>
        <v>4</v>
      </c>
      <c r="BB4340" s="216">
        <f t="shared" ref="BB4340" si="9779">BB4339+1</f>
        <v>4335</v>
      </c>
      <c r="BC4340" s="16">
        <f t="shared" si="9698"/>
        <v>11.876712328767123</v>
      </c>
      <c r="BD4340" s="16">
        <f>IF(Template!$F$7="Linear interpolation",LinInterp($AO$5:$AO$18,$AM$5:$AM$18,BC4340),CubicSpline($AO$5:$AO$18,$AM$5:$AM$18,BC4340))</f>
        <v>14.148969921875493</v>
      </c>
      <c r="BE4340" s="221">
        <f t="shared" si="9777"/>
        <v>4.8148013397674214</v>
      </c>
      <c r="BF4340" s="221">
        <f>BE4340/PRODUCT($BG$6:BG4339)</f>
        <v>1.0003620325075149</v>
      </c>
      <c r="BG4340" s="16">
        <f t="shared" si="9699"/>
        <v>1.0003620325075149</v>
      </c>
      <c r="BH4340" s="10">
        <f t="shared" si="9700"/>
        <v>13.214186524292959</v>
      </c>
      <c r="BI4340" s="90"/>
      <c r="BJ4340" s="17">
        <f t="shared" si="9682"/>
        <v>50333</v>
      </c>
      <c r="BK4340" s="16">
        <f t="shared" si="9676"/>
        <v>13.215982434988671</v>
      </c>
      <c r="BL4340" s="10">
        <f ca="1">IFERROR(AVERAGE(INDIRECT("BK"&amp;AC4340-Template!$F$10+1):INDIRECT("BK"&amp;AC4340)),0)</f>
        <v>13.217061603352628</v>
      </c>
      <c r="BM4340" s="35"/>
      <c r="BN4340" s="86"/>
      <c r="BO4340" s="35"/>
      <c r="BP4340" s="35"/>
      <c r="BQ4340" s="35"/>
      <c r="BR4340" s="35"/>
      <c r="BS4340" s="35"/>
      <c r="BT4340" s="35"/>
      <c r="BU4340" s="35"/>
      <c r="BV4340" s="35"/>
      <c r="BW4340" s="35"/>
      <c r="BX4340" s="35"/>
      <c r="BY4340" s="35"/>
      <c r="BZ4340" s="35"/>
      <c r="CA4340" s="35"/>
      <c r="CB4340" s="35"/>
      <c r="CC4340" s="35"/>
      <c r="CD4340" s="35"/>
      <c r="CE4340" s="35"/>
      <c r="CF4340" s="35"/>
      <c r="CG4340" s="35"/>
      <c r="CH4340" s="35"/>
    </row>
    <row r="4341" spans="1:86" ht="15.6" x14ac:dyDescent="0.3">
      <c r="A4341" s="35"/>
      <c r="B4341" s="86"/>
      <c r="C4341" s="35"/>
      <c r="D4341" s="35"/>
      <c r="E4341" s="35"/>
      <c r="F4341" s="35"/>
      <c r="G4341" s="35"/>
      <c r="H4341" s="35"/>
      <c r="I4341" s="35"/>
      <c r="J4341" s="35"/>
      <c r="K4341" s="35"/>
      <c r="L4341" s="35"/>
      <c r="M4341" s="35"/>
      <c r="N4341" s="35"/>
      <c r="O4341" s="35"/>
      <c r="P4341" s="35"/>
      <c r="Q4341" s="35"/>
      <c r="R4341" s="35"/>
      <c r="S4341" s="35"/>
      <c r="T4341" s="17">
        <f t="shared" si="9677"/>
        <v>50357</v>
      </c>
      <c r="U4341" s="216">
        <f t="shared" si="9671"/>
        <v>5</v>
      </c>
      <c r="V4341" s="216">
        <f t="shared" si="9677"/>
        <v>4336</v>
      </c>
      <c r="W4341" s="16">
        <f t="shared" si="9683"/>
        <v>11.87945205479452</v>
      </c>
      <c r="X4341" s="16" t="e">
        <f>IF(Template!$F$7="Linear interpolation",LinInterp($I$5:$I$22,$G$5:$G$22,W4341),CubicSpline($I$5:$I$22,$G$5:$G$22,W4341))</f>
        <v>#VALUE!</v>
      </c>
      <c r="Y4341" s="221" t="e">
        <f t="shared" si="9672"/>
        <v>#VALUE!</v>
      </c>
      <c r="Z4341" s="221" t="e">
        <f>Y4341/PRODUCT($AA$6:AA4340)</f>
        <v>#VALUE!</v>
      </c>
      <c r="AA4341" s="16" t="e">
        <f t="shared" si="9678"/>
        <v>#VALUE!</v>
      </c>
      <c r="AB4341" s="10" t="e">
        <f t="shared" si="9679"/>
        <v>#VALUE!</v>
      </c>
      <c r="AC4341" s="90">
        <f t="shared" si="9650"/>
        <v>4341</v>
      </c>
      <c r="AD4341" s="17">
        <f t="shared" si="9688"/>
        <v>50334</v>
      </c>
      <c r="AE4341" s="16" t="e">
        <f t="shared" si="9673"/>
        <v>#VALUE!</v>
      </c>
      <c r="AF4341" s="10">
        <f ca="1">IFERROR(AVERAGE(INDIRECT("AE"&amp;AC4341-Template!$F$10+1):INDIRECT("AE"&amp;AC4341)),0)</f>
        <v>0</v>
      </c>
      <c r="AG4341" s="35"/>
      <c r="AH4341" s="86"/>
      <c r="AI4341" s="35"/>
      <c r="AJ4341" s="35"/>
      <c r="AK4341" s="35"/>
      <c r="AL4341" s="35"/>
      <c r="AM4341" s="35"/>
      <c r="AN4341" s="35"/>
      <c r="AO4341" s="35"/>
      <c r="AP4341" s="35"/>
      <c r="AQ4341" s="35"/>
      <c r="AR4341" s="35"/>
      <c r="AS4341" s="35"/>
      <c r="AT4341" s="35"/>
      <c r="AU4341" s="35"/>
      <c r="AV4341" s="35"/>
      <c r="AW4341" s="35"/>
      <c r="AX4341" s="35"/>
      <c r="AY4341" s="35"/>
      <c r="AZ4341" s="17">
        <f t="shared" ref="AZ4341" si="9780">AZ4340+1</f>
        <v>50357</v>
      </c>
      <c r="BA4341" s="216">
        <f t="shared" si="9696"/>
        <v>5</v>
      </c>
      <c r="BB4341" s="216">
        <f t="shared" ref="BB4341" si="9781">BB4340+1</f>
        <v>4336</v>
      </c>
      <c r="BC4341" s="16">
        <f t="shared" si="9698"/>
        <v>11.87945205479452</v>
      </c>
      <c r="BD4341" s="16">
        <f>IF(Template!$F$7="Linear interpolation",LinInterp($AO$5:$AO$18,$AM$5:$AM$18,BC4341),CubicSpline($AO$5:$AO$18,$AM$5:$AM$18,BC4341))</f>
        <v>14.14896420888928</v>
      </c>
      <c r="BE4341" s="221">
        <f t="shared" si="9777"/>
        <v>4.8165444438326297</v>
      </c>
      <c r="BF4341" s="221">
        <f>BE4341/PRODUCT($BG$6:BG4340)</f>
        <v>1.0003620303190521</v>
      </c>
      <c r="BG4341" s="16">
        <f t="shared" si="9699"/>
        <v>1.0003620303190521</v>
      </c>
      <c r="BH4341" s="10">
        <f t="shared" si="9700"/>
        <v>13.21410664540279</v>
      </c>
      <c r="BI4341" s="90"/>
      <c r="BJ4341" s="17">
        <f t="shared" si="9682"/>
        <v>50334</v>
      </c>
      <c r="BK4341" s="16">
        <f t="shared" si="9676"/>
        <v>13.215905990078047</v>
      </c>
      <c r="BL4341" s="10">
        <f ca="1">IFERROR(AVERAGE(INDIRECT("BK"&amp;AC4341-Template!$F$10+1):INDIRECT("BK"&amp;AC4341)),0)</f>
        <v>13.216994474086844</v>
      </c>
      <c r="BM4341" s="35"/>
      <c r="BN4341" s="86"/>
      <c r="BO4341" s="35"/>
      <c r="BP4341" s="35"/>
      <c r="BQ4341" s="35"/>
      <c r="BR4341" s="35"/>
      <c r="BS4341" s="35"/>
      <c r="BT4341" s="35"/>
      <c r="BU4341" s="35"/>
      <c r="BV4341" s="35"/>
      <c r="BW4341" s="35"/>
      <c r="BX4341" s="35"/>
      <c r="BY4341" s="35"/>
      <c r="BZ4341" s="35"/>
      <c r="CA4341" s="35"/>
      <c r="CB4341" s="35"/>
      <c r="CC4341" s="35"/>
      <c r="CD4341" s="35"/>
      <c r="CE4341" s="35"/>
      <c r="CF4341" s="35"/>
      <c r="CG4341" s="35"/>
      <c r="CH4341" s="35"/>
    </row>
    <row r="4342" spans="1:86" ht="15.6" x14ac:dyDescent="0.3">
      <c r="A4342" s="35"/>
      <c r="B4342" s="86"/>
      <c r="C4342" s="35"/>
      <c r="D4342" s="35"/>
      <c r="E4342" s="35"/>
      <c r="F4342" s="35"/>
      <c r="G4342" s="35"/>
      <c r="H4342" s="35"/>
      <c r="I4342" s="35"/>
      <c r="J4342" s="35"/>
      <c r="K4342" s="35"/>
      <c r="L4342" s="35"/>
      <c r="M4342" s="35"/>
      <c r="N4342" s="35"/>
      <c r="O4342" s="35"/>
      <c r="P4342" s="35"/>
      <c r="Q4342" s="35"/>
      <c r="R4342" s="35"/>
      <c r="S4342" s="35"/>
      <c r="T4342" s="17">
        <f t="shared" si="9677"/>
        <v>50358</v>
      </c>
      <c r="U4342" s="216">
        <f t="shared" si="9671"/>
        <v>6</v>
      </c>
      <c r="V4342" s="216">
        <f t="shared" si="9677"/>
        <v>4337</v>
      </c>
      <c r="W4342" s="16">
        <f t="shared" si="9683"/>
        <v>11.882191780821918</v>
      </c>
      <c r="X4342" s="16" t="e">
        <f>IF(Template!$F$7="Linear interpolation",LinInterp($I$5:$I$22,$G$5:$G$22,W4342),CubicSpline($I$5:$I$22,$G$5:$G$22,W4342))</f>
        <v>#VALUE!</v>
      </c>
      <c r="Y4342" s="221" t="e">
        <f t="shared" si="9672"/>
        <v>#VALUE!</v>
      </c>
      <c r="Z4342" s="221" t="e">
        <f>Y4342/PRODUCT($AA$6:AA4341)</f>
        <v>#VALUE!</v>
      </c>
      <c r="AA4342" s="16" t="e">
        <f t="shared" si="9678"/>
        <v>#VALUE!</v>
      </c>
      <c r="AB4342" s="10" t="e">
        <f t="shared" si="9679"/>
        <v>#VALUE!</v>
      </c>
      <c r="AC4342" s="90">
        <f t="shared" si="9650"/>
        <v>4342</v>
      </c>
      <c r="AD4342" s="17">
        <f t="shared" si="9688"/>
        <v>50335</v>
      </c>
      <c r="AE4342" s="16" t="e">
        <f t="shared" si="9673"/>
        <v>#VALUE!</v>
      </c>
      <c r="AF4342" s="10">
        <f ca="1">IFERROR(AVERAGE(INDIRECT("AE"&amp;AC4342-Template!$F$10+1):INDIRECT("AE"&amp;AC4342)),0)</f>
        <v>0</v>
      </c>
      <c r="AG4342" s="35"/>
      <c r="AH4342" s="86"/>
      <c r="AI4342" s="35"/>
      <c r="AJ4342" s="35"/>
      <c r="AK4342" s="35"/>
      <c r="AL4342" s="35"/>
      <c r="AM4342" s="35"/>
      <c r="AN4342" s="35"/>
      <c r="AO4342" s="35"/>
      <c r="AP4342" s="35"/>
      <c r="AQ4342" s="35"/>
      <c r="AR4342" s="35"/>
      <c r="AS4342" s="35"/>
      <c r="AT4342" s="35"/>
      <c r="AU4342" s="35"/>
      <c r="AV4342" s="35"/>
      <c r="AW4342" s="35"/>
      <c r="AX4342" s="35"/>
      <c r="AY4342" s="35"/>
      <c r="AZ4342" s="17">
        <f t="shared" ref="AZ4342" si="9782">AZ4341+1</f>
        <v>50358</v>
      </c>
      <c r="BA4342" s="216">
        <f t="shared" si="9696"/>
        <v>6</v>
      </c>
      <c r="BB4342" s="216">
        <f t="shared" ref="BB4342" si="9783">BB4341+1</f>
        <v>4337</v>
      </c>
      <c r="BC4342" s="16">
        <f t="shared" si="9698"/>
        <v>11.882191780821918</v>
      </c>
      <c r="BD4342" s="16">
        <f>IF(Template!$F$7="Linear interpolation",LinInterp($AO$5:$AO$18,$AM$5:$AM$18,BC4342),CubicSpline($AO$5:$AO$18,$AM$5:$AM$18,BC4342))</f>
        <v>14.148958477481964</v>
      </c>
      <c r="BE4342" s="221">
        <f t="shared" si="9777"/>
        <v>4.8182881683936918</v>
      </c>
      <c r="BF4342" s="221">
        <f>BE4342/PRODUCT($BG$6:BG4341)</f>
        <v>1.0003620281264705</v>
      </c>
      <c r="BG4342" s="16">
        <f t="shared" si="9699"/>
        <v>1.0003620303190521</v>
      </c>
      <c r="BH4342" s="10">
        <f t="shared" si="9700"/>
        <v>13.21410664540279</v>
      </c>
      <c r="BI4342" s="90"/>
      <c r="BJ4342" s="17">
        <f t="shared" si="9682"/>
        <v>50335</v>
      </c>
      <c r="BK4342" s="16">
        <f t="shared" si="9676"/>
        <v>13.215829396909463</v>
      </c>
      <c r="BL4342" s="10">
        <f ca="1">IFERROR(AVERAGE(INDIRECT("BK"&amp;AC4342-Template!$F$10+1):INDIRECT("BK"&amp;AC4342)),0)</f>
        <v>13.216920018071672</v>
      </c>
      <c r="BM4342" s="35"/>
      <c r="BN4342" s="86"/>
      <c r="BO4342" s="35"/>
      <c r="BP4342" s="35"/>
      <c r="BQ4342" s="35"/>
      <c r="BR4342" s="35"/>
      <c r="BS4342" s="35"/>
      <c r="BT4342" s="35"/>
      <c r="BU4342" s="35"/>
      <c r="BV4342" s="35"/>
      <c r="BW4342" s="35"/>
      <c r="BX4342" s="35"/>
      <c r="BY4342" s="35"/>
      <c r="BZ4342" s="35"/>
      <c r="CA4342" s="35"/>
      <c r="CB4342" s="35"/>
      <c r="CC4342" s="35"/>
      <c r="CD4342" s="35"/>
      <c r="CE4342" s="35"/>
      <c r="CF4342" s="35"/>
      <c r="CG4342" s="35"/>
      <c r="CH4342" s="35"/>
    </row>
    <row r="4343" spans="1:86" ht="15.6" x14ac:dyDescent="0.3">
      <c r="A4343" s="35"/>
      <c r="B4343" s="86"/>
      <c r="C4343" s="35"/>
      <c r="D4343" s="35"/>
      <c r="E4343" s="35"/>
      <c r="F4343" s="35"/>
      <c r="G4343" s="35"/>
      <c r="H4343" s="35"/>
      <c r="I4343" s="35"/>
      <c r="J4343" s="35"/>
      <c r="K4343" s="35"/>
      <c r="L4343" s="35"/>
      <c r="M4343" s="35"/>
      <c r="N4343" s="35"/>
      <c r="O4343" s="35"/>
      <c r="P4343" s="35"/>
      <c r="Q4343" s="35"/>
      <c r="R4343" s="35"/>
      <c r="S4343" s="35"/>
      <c r="T4343" s="17">
        <f t="shared" si="9677"/>
        <v>50359</v>
      </c>
      <c r="U4343" s="216">
        <f t="shared" si="9671"/>
        <v>7</v>
      </c>
      <c r="V4343" s="216">
        <f t="shared" si="9677"/>
        <v>4338</v>
      </c>
      <c r="W4343" s="16">
        <f t="shared" si="9683"/>
        <v>11.884931506849314</v>
      </c>
      <c r="X4343" s="16" t="e">
        <f>IF(Template!$F$7="Linear interpolation",LinInterp($I$5:$I$22,$G$5:$G$22,W4343),CubicSpline($I$5:$I$22,$G$5:$G$22,W4343))</f>
        <v>#VALUE!</v>
      </c>
      <c r="Y4343" s="221" t="e">
        <f t="shared" si="9672"/>
        <v>#VALUE!</v>
      </c>
      <c r="Z4343" s="221" t="e">
        <f>Y4343/PRODUCT($AA$6:AA4342)</f>
        <v>#VALUE!</v>
      </c>
      <c r="AA4343" s="16" t="e">
        <f t="shared" si="9678"/>
        <v>#VALUE!</v>
      </c>
      <c r="AB4343" s="10" t="e">
        <f t="shared" si="9679"/>
        <v>#VALUE!</v>
      </c>
      <c r="AC4343" s="90">
        <f t="shared" si="9650"/>
        <v>4343</v>
      </c>
      <c r="AD4343" s="17">
        <f t="shared" si="9688"/>
        <v>50336</v>
      </c>
      <c r="AE4343" s="16" t="e">
        <f t="shared" si="9673"/>
        <v>#VALUE!</v>
      </c>
      <c r="AF4343" s="10">
        <f ca="1">IFERROR(AVERAGE(INDIRECT("AE"&amp;AC4343-Template!$F$10+1):INDIRECT("AE"&amp;AC4343)),0)</f>
        <v>0</v>
      </c>
      <c r="AG4343" s="35"/>
      <c r="AH4343" s="86"/>
      <c r="AI4343" s="35"/>
      <c r="AJ4343" s="35"/>
      <c r="AK4343" s="35"/>
      <c r="AL4343" s="35"/>
      <c r="AM4343" s="35"/>
      <c r="AN4343" s="35"/>
      <c r="AO4343" s="35"/>
      <c r="AP4343" s="35"/>
      <c r="AQ4343" s="35"/>
      <c r="AR4343" s="35"/>
      <c r="AS4343" s="35"/>
      <c r="AT4343" s="35"/>
      <c r="AU4343" s="35"/>
      <c r="AV4343" s="35"/>
      <c r="AW4343" s="35"/>
      <c r="AX4343" s="35"/>
      <c r="AY4343" s="35"/>
      <c r="AZ4343" s="17">
        <f t="shared" ref="AZ4343" si="9784">AZ4342+1</f>
        <v>50359</v>
      </c>
      <c r="BA4343" s="216">
        <f t="shared" si="9696"/>
        <v>7</v>
      </c>
      <c r="BB4343" s="216">
        <f t="shared" ref="BB4343" si="9785">BB4342+1</f>
        <v>4338</v>
      </c>
      <c r="BC4343" s="16">
        <f t="shared" si="9698"/>
        <v>11.884931506849314</v>
      </c>
      <c r="BD4343" s="16">
        <f>IF(Template!$F$7="Linear interpolation",LinInterp($AO$5:$AO$18,$AM$5:$AM$18,BC4343),CubicSpline($AO$5:$AO$18,$AM$5:$AM$18,BC4343))</f>
        <v>14.148952727626689</v>
      </c>
      <c r="BE4343" s="221">
        <f t="shared" si="9777"/>
        <v>4.8200325136477122</v>
      </c>
      <c r="BF4343" s="221">
        <f>BE4343/PRODUCT($BG$6:BG4342)</f>
        <v>1.0003620237371795</v>
      </c>
      <c r="BG4343" s="16">
        <f t="shared" si="9699"/>
        <v>1.0003620303190521</v>
      </c>
      <c r="BH4343" s="10">
        <f t="shared" si="9700"/>
        <v>13.21410664540279</v>
      </c>
      <c r="BI4343" s="90"/>
      <c r="BJ4343" s="17">
        <f t="shared" si="9682"/>
        <v>50336</v>
      </c>
      <c r="BK4343" s="16">
        <f t="shared" si="9676"/>
        <v>13.215752655418079</v>
      </c>
      <c r="BL4343" s="10">
        <f ca="1">IFERROR(AVERAGE(INDIRECT("BK"&amp;AC4343-Template!$F$10+1):INDIRECT("BK"&amp;AC4343)),0)</f>
        <v>13.21684541506178</v>
      </c>
      <c r="BM4343" s="35"/>
      <c r="BN4343" s="86"/>
      <c r="BO4343" s="35"/>
      <c r="BP4343" s="35"/>
      <c r="BQ4343" s="35"/>
      <c r="BR4343" s="35"/>
      <c r="BS4343" s="35"/>
      <c r="BT4343" s="35"/>
      <c r="BU4343" s="35"/>
      <c r="BV4343" s="35"/>
      <c r="BW4343" s="35"/>
      <c r="BX4343" s="35"/>
      <c r="BY4343" s="35"/>
      <c r="BZ4343" s="35"/>
      <c r="CA4343" s="35"/>
      <c r="CB4343" s="35"/>
      <c r="CC4343" s="35"/>
      <c r="CD4343" s="35"/>
      <c r="CE4343" s="35"/>
      <c r="CF4343" s="35"/>
      <c r="CG4343" s="35"/>
      <c r="CH4343" s="35"/>
    </row>
    <row r="4344" spans="1:86" ht="15.6" x14ac:dyDescent="0.3">
      <c r="A4344" s="35"/>
      <c r="B4344" s="86"/>
      <c r="C4344" s="35"/>
      <c r="D4344" s="35"/>
      <c r="E4344" s="35"/>
      <c r="F4344" s="35"/>
      <c r="G4344" s="35"/>
      <c r="H4344" s="35"/>
      <c r="I4344" s="35"/>
      <c r="J4344" s="35"/>
      <c r="K4344" s="35"/>
      <c r="L4344" s="35"/>
      <c r="M4344" s="35"/>
      <c r="N4344" s="35"/>
      <c r="O4344" s="35"/>
      <c r="P4344" s="35"/>
      <c r="Q4344" s="35"/>
      <c r="R4344" s="35"/>
      <c r="S4344" s="35"/>
      <c r="T4344" s="17">
        <f t="shared" si="9677"/>
        <v>50360</v>
      </c>
      <c r="U4344" s="216">
        <f t="shared" si="9671"/>
        <v>1</v>
      </c>
      <c r="V4344" s="216">
        <f t="shared" si="9677"/>
        <v>4339</v>
      </c>
      <c r="W4344" s="16">
        <f t="shared" si="9683"/>
        <v>11.887671232876713</v>
      </c>
      <c r="X4344" s="16" t="e">
        <f>IF(Template!$F$7="Linear interpolation",LinInterp($I$5:$I$22,$G$5:$G$22,W4344),CubicSpline($I$5:$I$22,$G$5:$G$22,W4344))</f>
        <v>#VALUE!</v>
      </c>
      <c r="Y4344" s="221" t="e">
        <f t="shared" si="9672"/>
        <v>#VALUE!</v>
      </c>
      <c r="Z4344" s="221" t="e">
        <f>Y4344/PRODUCT($AA$6:AA4343)</f>
        <v>#VALUE!</v>
      </c>
      <c r="AA4344" s="16" t="e">
        <f t="shared" si="9678"/>
        <v>#VALUE!</v>
      </c>
      <c r="AB4344" s="10" t="e">
        <f t="shared" si="9679"/>
        <v>#VALUE!</v>
      </c>
      <c r="AC4344" s="90">
        <f t="shared" si="9650"/>
        <v>4344</v>
      </c>
      <c r="AD4344" s="17">
        <f t="shared" si="9688"/>
        <v>50337</v>
      </c>
      <c r="AE4344" s="16" t="e">
        <f t="shared" si="9673"/>
        <v>#VALUE!</v>
      </c>
      <c r="AF4344" s="10">
        <f ca="1">IFERROR(AVERAGE(INDIRECT("AE"&amp;AC4344-Template!$F$10+1):INDIRECT("AE"&amp;AC4344)),0)</f>
        <v>0</v>
      </c>
      <c r="AG4344" s="35"/>
      <c r="AH4344" s="86"/>
      <c r="AI4344" s="35"/>
      <c r="AJ4344" s="35"/>
      <c r="AK4344" s="35"/>
      <c r="AL4344" s="35"/>
      <c r="AM4344" s="35"/>
      <c r="AN4344" s="35"/>
      <c r="AO4344" s="35"/>
      <c r="AP4344" s="35"/>
      <c r="AQ4344" s="35"/>
      <c r="AR4344" s="35"/>
      <c r="AS4344" s="35"/>
      <c r="AT4344" s="35"/>
      <c r="AU4344" s="35"/>
      <c r="AV4344" s="35"/>
      <c r="AW4344" s="35"/>
      <c r="AX4344" s="35"/>
      <c r="AY4344" s="35"/>
      <c r="AZ4344" s="17">
        <f t="shared" ref="AZ4344" si="9786">AZ4343+1</f>
        <v>50360</v>
      </c>
      <c r="BA4344" s="216">
        <f t="shared" si="9696"/>
        <v>1</v>
      </c>
      <c r="BB4344" s="216">
        <f t="shared" ref="BB4344" si="9787">BB4343+1</f>
        <v>4339</v>
      </c>
      <c r="BC4344" s="16">
        <f t="shared" si="9698"/>
        <v>11.887671232876713</v>
      </c>
      <c r="BD4344" s="16">
        <f>IF(Template!$F$7="Linear interpolation",LinInterp($AO$5:$AO$18,$AM$5:$AM$18,BC4344),CubicSpline($AO$5:$AO$18,$AM$5:$AM$18,BC4344))</f>
        <v>14.148946959296604</v>
      </c>
      <c r="BE4344" s="221">
        <f t="shared" si="9777"/>
        <v>4.8217774797918587</v>
      </c>
      <c r="BF4344" s="221">
        <f>BE4344/PRODUCT($BG$6:BG4343)</f>
        <v>1.000362017147056</v>
      </c>
      <c r="BG4344" s="16">
        <f t="shared" si="9699"/>
        <v>1.000362017147056</v>
      </c>
      <c r="BH4344" s="10">
        <f t="shared" si="9700"/>
        <v>13.213625867542934</v>
      </c>
      <c r="BI4344" s="90"/>
      <c r="BJ4344" s="17">
        <f t="shared" si="9682"/>
        <v>50337</v>
      </c>
      <c r="BK4344" s="16">
        <f t="shared" si="9676"/>
        <v>13.215752655418079</v>
      </c>
      <c r="BL4344" s="10">
        <f ca="1">IFERROR(AVERAGE(INDIRECT("BK"&amp;AC4344-Template!$F$10+1):INDIRECT("BK"&amp;AC4344)),0)</f>
        <v>13.216773227957502</v>
      </c>
      <c r="BM4344" s="35"/>
      <c r="BN4344" s="86"/>
      <c r="BO4344" s="35"/>
      <c r="BP4344" s="35"/>
      <c r="BQ4344" s="35"/>
      <c r="BR4344" s="35"/>
      <c r="BS4344" s="35"/>
      <c r="BT4344" s="35"/>
      <c r="BU4344" s="35"/>
      <c r="BV4344" s="35"/>
      <c r="BW4344" s="35"/>
      <c r="BX4344" s="35"/>
      <c r="BY4344" s="35"/>
      <c r="BZ4344" s="35"/>
      <c r="CA4344" s="35"/>
      <c r="CB4344" s="35"/>
      <c r="CC4344" s="35"/>
      <c r="CD4344" s="35"/>
      <c r="CE4344" s="35"/>
      <c r="CF4344" s="35"/>
      <c r="CG4344" s="35"/>
      <c r="CH4344" s="35"/>
    </row>
    <row r="4345" spans="1:86" ht="15.6" x14ac:dyDescent="0.3">
      <c r="A4345" s="35"/>
      <c r="B4345" s="86"/>
      <c r="C4345" s="35"/>
      <c r="D4345" s="35"/>
      <c r="E4345" s="35"/>
      <c r="F4345" s="35"/>
      <c r="G4345" s="35"/>
      <c r="H4345" s="35"/>
      <c r="I4345" s="35"/>
      <c r="J4345" s="35"/>
      <c r="K4345" s="35"/>
      <c r="L4345" s="35"/>
      <c r="M4345" s="35"/>
      <c r="N4345" s="35"/>
      <c r="O4345" s="35"/>
      <c r="P4345" s="35"/>
      <c r="Q4345" s="35"/>
      <c r="R4345" s="35"/>
      <c r="S4345" s="35"/>
      <c r="T4345" s="17">
        <f t="shared" si="9677"/>
        <v>50361</v>
      </c>
      <c r="U4345" s="216">
        <f t="shared" si="9671"/>
        <v>2</v>
      </c>
      <c r="V4345" s="216">
        <f t="shared" si="9677"/>
        <v>4340</v>
      </c>
      <c r="W4345" s="16">
        <f t="shared" si="9683"/>
        <v>11.890410958904109</v>
      </c>
      <c r="X4345" s="16" t="e">
        <f>IF(Template!$F$7="Linear interpolation",LinInterp($I$5:$I$22,$G$5:$G$22,W4345),CubicSpline($I$5:$I$22,$G$5:$G$22,W4345))</f>
        <v>#VALUE!</v>
      </c>
      <c r="Y4345" s="221" t="e">
        <f t="shared" si="9672"/>
        <v>#VALUE!</v>
      </c>
      <c r="Z4345" s="221" t="e">
        <f>Y4345/PRODUCT($AA$6:AA4344)</f>
        <v>#VALUE!</v>
      </c>
      <c r="AA4345" s="16" t="e">
        <f t="shared" si="9678"/>
        <v>#VALUE!</v>
      </c>
      <c r="AB4345" s="10" t="e">
        <f t="shared" si="9679"/>
        <v>#VALUE!</v>
      </c>
      <c r="AC4345" s="90">
        <f t="shared" si="9650"/>
        <v>4345</v>
      </c>
      <c r="AD4345" s="17">
        <f t="shared" si="9688"/>
        <v>50338</v>
      </c>
      <c r="AE4345" s="16" t="e">
        <f t="shared" si="9673"/>
        <v>#VALUE!</v>
      </c>
      <c r="AF4345" s="10">
        <f ca="1">IFERROR(AVERAGE(INDIRECT("AE"&amp;AC4345-Template!$F$10+1):INDIRECT("AE"&amp;AC4345)),0)</f>
        <v>0</v>
      </c>
      <c r="AG4345" s="35"/>
      <c r="AH4345" s="86"/>
      <c r="AI4345" s="35"/>
      <c r="AJ4345" s="35"/>
      <c r="AK4345" s="35"/>
      <c r="AL4345" s="35"/>
      <c r="AM4345" s="35"/>
      <c r="AN4345" s="35"/>
      <c r="AO4345" s="35"/>
      <c r="AP4345" s="35"/>
      <c r="AQ4345" s="35"/>
      <c r="AR4345" s="35"/>
      <c r="AS4345" s="35"/>
      <c r="AT4345" s="35"/>
      <c r="AU4345" s="35"/>
      <c r="AV4345" s="35"/>
      <c r="AW4345" s="35"/>
      <c r="AX4345" s="35"/>
      <c r="AY4345" s="35"/>
      <c r="AZ4345" s="17">
        <f t="shared" ref="AZ4345" si="9788">AZ4344+1</f>
        <v>50361</v>
      </c>
      <c r="BA4345" s="216">
        <f t="shared" si="9696"/>
        <v>2</v>
      </c>
      <c r="BB4345" s="216">
        <f t="shared" ref="BB4345" si="9789">BB4344+1</f>
        <v>4340</v>
      </c>
      <c r="BC4345" s="16">
        <f t="shared" si="9698"/>
        <v>11.890410958904109</v>
      </c>
      <c r="BD4345" s="16">
        <f>IF(Template!$F$7="Linear interpolation",LinInterp($AO$5:$AO$18,$AM$5:$AM$18,BC4345),CubicSpline($AO$5:$AO$18,$AM$5:$AM$18,BC4345))</f>
        <v>14.148941172464854</v>
      </c>
      <c r="BE4345" s="221">
        <f t="shared" si="9777"/>
        <v>4.8235230670233111</v>
      </c>
      <c r="BF4345" s="221">
        <f>BE4345/PRODUCT($BG$6:BG4344)</f>
        <v>1.0003620215239646</v>
      </c>
      <c r="BG4345" s="16">
        <f t="shared" si="9699"/>
        <v>1.0003620215239646</v>
      </c>
      <c r="BH4345" s="10">
        <f t="shared" si="9700"/>
        <v>13.21378562470732</v>
      </c>
      <c r="BI4345" s="90"/>
      <c r="BJ4345" s="17">
        <f t="shared" si="9682"/>
        <v>50338</v>
      </c>
      <c r="BK4345" s="16">
        <f t="shared" si="9676"/>
        <v>13.215752655418079</v>
      </c>
      <c r="BL4345" s="10">
        <f ca="1">IFERROR(AVERAGE(INDIRECT("BK"&amp;AC4345-Template!$F$10+1):INDIRECT("BK"&amp;AC4345)),0)</f>
        <v>13.216703461620533</v>
      </c>
      <c r="BM4345" s="35"/>
      <c r="BN4345" s="86"/>
      <c r="BO4345" s="35"/>
      <c r="BP4345" s="35"/>
      <c r="BQ4345" s="35"/>
      <c r="BR4345" s="35"/>
      <c r="BS4345" s="35"/>
      <c r="BT4345" s="35"/>
      <c r="BU4345" s="35"/>
      <c r="BV4345" s="35"/>
      <c r="BW4345" s="35"/>
      <c r="BX4345" s="35"/>
      <c r="BY4345" s="35"/>
      <c r="BZ4345" s="35"/>
      <c r="CA4345" s="35"/>
      <c r="CB4345" s="35"/>
      <c r="CC4345" s="35"/>
      <c r="CD4345" s="35"/>
      <c r="CE4345" s="35"/>
      <c r="CF4345" s="35"/>
      <c r="CG4345" s="35"/>
      <c r="CH4345" s="35"/>
    </row>
    <row r="4346" spans="1:86" ht="15.6" x14ac:dyDescent="0.3">
      <c r="A4346" s="35"/>
      <c r="B4346" s="86"/>
      <c r="C4346" s="35"/>
      <c r="D4346" s="35"/>
      <c r="E4346" s="35"/>
      <c r="F4346" s="35"/>
      <c r="G4346" s="35"/>
      <c r="H4346" s="35"/>
      <c r="I4346" s="35"/>
      <c r="J4346" s="35"/>
      <c r="K4346" s="35"/>
      <c r="L4346" s="35"/>
      <c r="M4346" s="35"/>
      <c r="N4346" s="35"/>
      <c r="O4346" s="35"/>
      <c r="P4346" s="35"/>
      <c r="Q4346" s="35"/>
      <c r="R4346" s="35"/>
      <c r="S4346" s="35"/>
      <c r="T4346" s="17">
        <f t="shared" si="9677"/>
        <v>50362</v>
      </c>
      <c r="U4346" s="216">
        <f t="shared" si="9671"/>
        <v>3</v>
      </c>
      <c r="V4346" s="216">
        <f t="shared" si="9677"/>
        <v>4341</v>
      </c>
      <c r="W4346" s="16">
        <f t="shared" si="9683"/>
        <v>11.893150684931507</v>
      </c>
      <c r="X4346" s="16" t="e">
        <f>IF(Template!$F$7="Linear interpolation",LinInterp($I$5:$I$22,$G$5:$G$22,W4346),CubicSpline($I$5:$I$22,$G$5:$G$22,W4346))</f>
        <v>#VALUE!</v>
      </c>
      <c r="Y4346" s="221" t="e">
        <f t="shared" si="9672"/>
        <v>#VALUE!</v>
      </c>
      <c r="Z4346" s="221" t="e">
        <f>Y4346/PRODUCT($AA$6:AA4345)</f>
        <v>#VALUE!</v>
      </c>
      <c r="AA4346" s="16" t="e">
        <f t="shared" si="9678"/>
        <v>#VALUE!</v>
      </c>
      <c r="AB4346" s="10" t="e">
        <f t="shared" si="9679"/>
        <v>#VALUE!</v>
      </c>
      <c r="AC4346" s="90">
        <f t="shared" si="9650"/>
        <v>4346</v>
      </c>
      <c r="AD4346" s="17">
        <f t="shared" si="9688"/>
        <v>50339</v>
      </c>
      <c r="AE4346" s="16" t="e">
        <f t="shared" si="9673"/>
        <v>#VALUE!</v>
      </c>
      <c r="AF4346" s="10">
        <f ca="1">IFERROR(AVERAGE(INDIRECT("AE"&amp;AC4346-Template!$F$10+1):INDIRECT("AE"&amp;AC4346)),0)</f>
        <v>0</v>
      </c>
      <c r="AG4346" s="35"/>
      <c r="AH4346" s="86"/>
      <c r="AI4346" s="35"/>
      <c r="AJ4346" s="35"/>
      <c r="AK4346" s="35"/>
      <c r="AL4346" s="35"/>
      <c r="AM4346" s="35"/>
      <c r="AN4346" s="35"/>
      <c r="AO4346" s="35"/>
      <c r="AP4346" s="35"/>
      <c r="AQ4346" s="35"/>
      <c r="AR4346" s="35"/>
      <c r="AS4346" s="35"/>
      <c r="AT4346" s="35"/>
      <c r="AU4346" s="35"/>
      <c r="AV4346" s="35"/>
      <c r="AW4346" s="35"/>
      <c r="AX4346" s="35"/>
      <c r="AY4346" s="35"/>
      <c r="AZ4346" s="17">
        <f t="shared" ref="AZ4346" si="9790">AZ4345+1</f>
        <v>50362</v>
      </c>
      <c r="BA4346" s="216">
        <f t="shared" si="9696"/>
        <v>3</v>
      </c>
      <c r="BB4346" s="216">
        <f t="shared" ref="BB4346" si="9791">BB4345+1</f>
        <v>4341</v>
      </c>
      <c r="BC4346" s="16">
        <f t="shared" si="9698"/>
        <v>11.893150684931507</v>
      </c>
      <c r="BD4346" s="16">
        <f>IF(Template!$F$7="Linear interpolation",LinInterp($AO$5:$AO$18,$AM$5:$AM$18,BC4346),CubicSpline($AO$5:$AO$18,$AM$5:$AM$18,BC4346))</f>
        <v>14.148935367104588</v>
      </c>
      <c r="BE4346" s="221">
        <f t="shared" si="9777"/>
        <v>4.8252692755392852</v>
      </c>
      <c r="BF4346" s="221">
        <f>BE4346/PRODUCT($BG$6:BG4345)</f>
        <v>1.0003620193148681</v>
      </c>
      <c r="BG4346" s="16">
        <f t="shared" si="9699"/>
        <v>1.0003620193148681</v>
      </c>
      <c r="BH4346" s="10">
        <f t="shared" si="9700"/>
        <v>13.21370499268648</v>
      </c>
      <c r="BI4346" s="90"/>
      <c r="BJ4346" s="17">
        <f t="shared" si="9682"/>
        <v>50339</v>
      </c>
      <c r="BK4346" s="16">
        <f t="shared" si="9676"/>
        <v>13.215290721369621</v>
      </c>
      <c r="BL4346" s="10">
        <f ca="1">IFERROR(AVERAGE(INDIRECT("BK"&amp;AC4346-Template!$F$10+1):INDIRECT("BK"&amp;AC4346)),0)</f>
        <v>13.216618297481947</v>
      </c>
      <c r="BM4346" s="35"/>
      <c r="BN4346" s="86"/>
      <c r="BO4346" s="35"/>
      <c r="BP4346" s="35"/>
      <c r="BQ4346" s="35"/>
      <c r="BR4346" s="35"/>
      <c r="BS4346" s="35"/>
      <c r="BT4346" s="35"/>
      <c r="BU4346" s="35"/>
      <c r="BV4346" s="35"/>
      <c r="BW4346" s="35"/>
      <c r="BX4346" s="35"/>
      <c r="BY4346" s="35"/>
      <c r="BZ4346" s="35"/>
      <c r="CA4346" s="35"/>
      <c r="CB4346" s="35"/>
      <c r="CC4346" s="35"/>
      <c r="CD4346" s="35"/>
      <c r="CE4346" s="35"/>
      <c r="CF4346" s="35"/>
      <c r="CG4346" s="35"/>
      <c r="CH4346" s="35"/>
    </row>
    <row r="4347" spans="1:86" ht="15.6" x14ac:dyDescent="0.3">
      <c r="A4347" s="35"/>
      <c r="B4347" s="86"/>
      <c r="C4347" s="35"/>
      <c r="D4347" s="35"/>
      <c r="E4347" s="35"/>
      <c r="F4347" s="35"/>
      <c r="G4347" s="35"/>
      <c r="H4347" s="35"/>
      <c r="I4347" s="35"/>
      <c r="J4347" s="35"/>
      <c r="K4347" s="35"/>
      <c r="L4347" s="35"/>
      <c r="M4347" s="35"/>
      <c r="N4347" s="35"/>
      <c r="O4347" s="35"/>
      <c r="P4347" s="35"/>
      <c r="Q4347" s="35"/>
      <c r="R4347" s="35"/>
      <c r="S4347" s="35"/>
      <c r="T4347" s="17">
        <f t="shared" si="9677"/>
        <v>50363</v>
      </c>
      <c r="U4347" s="216">
        <f t="shared" si="9671"/>
        <v>4</v>
      </c>
      <c r="V4347" s="216">
        <f t="shared" si="9677"/>
        <v>4342</v>
      </c>
      <c r="W4347" s="16">
        <f t="shared" si="9683"/>
        <v>11.895890410958904</v>
      </c>
      <c r="X4347" s="16" t="e">
        <f>IF(Template!$F$7="Linear interpolation",LinInterp($I$5:$I$22,$G$5:$G$22,W4347),CubicSpline($I$5:$I$22,$G$5:$G$22,W4347))</f>
        <v>#VALUE!</v>
      </c>
      <c r="Y4347" s="221" t="e">
        <f t="shared" si="9672"/>
        <v>#VALUE!</v>
      </c>
      <c r="Z4347" s="221" t="e">
        <f>Y4347/PRODUCT($AA$6:AA4346)</f>
        <v>#VALUE!</v>
      </c>
      <c r="AA4347" s="16" t="e">
        <f t="shared" si="9678"/>
        <v>#VALUE!</v>
      </c>
      <c r="AB4347" s="10" t="e">
        <f t="shared" si="9679"/>
        <v>#VALUE!</v>
      </c>
      <c r="AC4347" s="90">
        <f t="shared" si="9650"/>
        <v>4347</v>
      </c>
      <c r="AD4347" s="17">
        <f t="shared" si="9688"/>
        <v>50340</v>
      </c>
      <c r="AE4347" s="16" t="e">
        <f t="shared" si="9673"/>
        <v>#VALUE!</v>
      </c>
      <c r="AF4347" s="10">
        <f ca="1">IFERROR(AVERAGE(INDIRECT("AE"&amp;AC4347-Template!$F$10+1):INDIRECT("AE"&amp;AC4347)),0)</f>
        <v>0</v>
      </c>
      <c r="AG4347" s="35"/>
      <c r="AH4347" s="86"/>
      <c r="AI4347" s="35"/>
      <c r="AJ4347" s="35"/>
      <c r="AK4347" s="35"/>
      <c r="AL4347" s="35"/>
      <c r="AM4347" s="35"/>
      <c r="AN4347" s="35"/>
      <c r="AO4347" s="35"/>
      <c r="AP4347" s="35"/>
      <c r="AQ4347" s="35"/>
      <c r="AR4347" s="35"/>
      <c r="AS4347" s="35"/>
      <c r="AT4347" s="35"/>
      <c r="AU4347" s="35"/>
      <c r="AV4347" s="35"/>
      <c r="AW4347" s="35"/>
      <c r="AX4347" s="35"/>
      <c r="AY4347" s="35"/>
      <c r="AZ4347" s="17">
        <f t="shared" ref="AZ4347" si="9792">AZ4346+1</f>
        <v>50363</v>
      </c>
      <c r="BA4347" s="216">
        <f t="shared" si="9696"/>
        <v>4</v>
      </c>
      <c r="BB4347" s="216">
        <f t="shared" ref="BB4347" si="9793">BB4346+1</f>
        <v>4342</v>
      </c>
      <c r="BC4347" s="16">
        <f t="shared" si="9698"/>
        <v>11.895890410958904</v>
      </c>
      <c r="BD4347" s="16">
        <f>IF(Template!$F$7="Linear interpolation",LinInterp($AO$5:$AO$18,$AM$5:$AM$18,BC4347),CubicSpline($AO$5:$AO$18,$AM$5:$AM$18,BC4347))</f>
        <v>14.148929543188952</v>
      </c>
      <c r="BE4347" s="221">
        <f t="shared" si="9777"/>
        <v>4.8270161055370577</v>
      </c>
      <c r="BF4347" s="221">
        <f>BE4347/PRODUCT($BG$6:BG4346)</f>
        <v>1.0003620171016419</v>
      </c>
      <c r="BG4347" s="16">
        <f t="shared" si="9699"/>
        <v>1.0003620171016419</v>
      </c>
      <c r="BH4347" s="10">
        <f t="shared" si="9700"/>
        <v>13.213624209927666</v>
      </c>
      <c r="BI4347" s="90"/>
      <c r="BJ4347" s="17">
        <f t="shared" si="9682"/>
        <v>50340</v>
      </c>
      <c r="BK4347" s="16">
        <f t="shared" si="9676"/>
        <v>13.215444203914739</v>
      </c>
      <c r="BL4347" s="10">
        <f ca="1">IFERROR(AVERAGE(INDIRECT("BK"&amp;AC4347-Template!$F$10+1):INDIRECT("BK"&amp;AC4347)),0)</f>
        <v>13.216538249428197</v>
      </c>
      <c r="BM4347" s="35"/>
      <c r="BN4347" s="86"/>
      <c r="BO4347" s="35"/>
      <c r="BP4347" s="35"/>
      <c r="BQ4347" s="35"/>
      <c r="BR4347" s="35"/>
      <c r="BS4347" s="35"/>
      <c r="BT4347" s="35"/>
      <c r="BU4347" s="35"/>
      <c r="BV4347" s="35"/>
      <c r="BW4347" s="35"/>
      <c r="BX4347" s="35"/>
      <c r="BY4347" s="35"/>
      <c r="BZ4347" s="35"/>
      <c r="CA4347" s="35"/>
      <c r="CB4347" s="35"/>
      <c r="CC4347" s="35"/>
      <c r="CD4347" s="35"/>
      <c r="CE4347" s="35"/>
      <c r="CF4347" s="35"/>
      <c r="CG4347" s="35"/>
      <c r="CH4347" s="35"/>
    </row>
    <row r="4348" spans="1:86" ht="15.6" x14ac:dyDescent="0.3">
      <c r="A4348" s="35"/>
      <c r="B4348" s="86"/>
      <c r="C4348" s="35"/>
      <c r="D4348" s="35"/>
      <c r="E4348" s="35"/>
      <c r="F4348" s="35"/>
      <c r="G4348" s="35"/>
      <c r="H4348" s="35"/>
      <c r="I4348" s="35"/>
      <c r="J4348" s="35"/>
      <c r="K4348" s="35"/>
      <c r="L4348" s="35"/>
      <c r="M4348" s="35"/>
      <c r="N4348" s="35"/>
      <c r="O4348" s="35"/>
      <c r="P4348" s="35"/>
      <c r="Q4348" s="35"/>
      <c r="R4348" s="35"/>
      <c r="S4348" s="35"/>
      <c r="T4348" s="17">
        <f t="shared" si="9677"/>
        <v>50364</v>
      </c>
      <c r="U4348" s="216">
        <f t="shared" si="9671"/>
        <v>5</v>
      </c>
      <c r="V4348" s="216">
        <f t="shared" si="9677"/>
        <v>4343</v>
      </c>
      <c r="W4348" s="16">
        <f t="shared" si="9683"/>
        <v>11.898630136986302</v>
      </c>
      <c r="X4348" s="16" t="e">
        <f>IF(Template!$F$7="Linear interpolation",LinInterp($I$5:$I$22,$G$5:$G$22,W4348),CubicSpline($I$5:$I$22,$G$5:$G$22,W4348))</f>
        <v>#VALUE!</v>
      </c>
      <c r="Y4348" s="221" t="e">
        <f t="shared" si="9672"/>
        <v>#VALUE!</v>
      </c>
      <c r="Z4348" s="221" t="e">
        <f>Y4348/PRODUCT($AA$6:AA4347)</f>
        <v>#VALUE!</v>
      </c>
      <c r="AA4348" s="16" t="e">
        <f t="shared" si="9678"/>
        <v>#VALUE!</v>
      </c>
      <c r="AB4348" s="10" t="e">
        <f t="shared" si="9679"/>
        <v>#VALUE!</v>
      </c>
      <c r="AC4348" s="90">
        <f t="shared" ref="AC4348:AC4411" si="9794">ROW(AD4348)</f>
        <v>4348</v>
      </c>
      <c r="AD4348" s="17">
        <f t="shared" si="9688"/>
        <v>50341</v>
      </c>
      <c r="AE4348" s="16" t="e">
        <f t="shared" si="9673"/>
        <v>#VALUE!</v>
      </c>
      <c r="AF4348" s="10">
        <f ca="1">IFERROR(AVERAGE(INDIRECT("AE"&amp;AC4348-Template!$F$10+1):INDIRECT("AE"&amp;AC4348)),0)</f>
        <v>0</v>
      </c>
      <c r="AG4348" s="35"/>
      <c r="AH4348" s="86"/>
      <c r="AI4348" s="35"/>
      <c r="AJ4348" s="35"/>
      <c r="AK4348" s="35"/>
      <c r="AL4348" s="35"/>
      <c r="AM4348" s="35"/>
      <c r="AN4348" s="35"/>
      <c r="AO4348" s="35"/>
      <c r="AP4348" s="35"/>
      <c r="AQ4348" s="35"/>
      <c r="AR4348" s="35"/>
      <c r="AS4348" s="35"/>
      <c r="AT4348" s="35"/>
      <c r="AU4348" s="35"/>
      <c r="AV4348" s="35"/>
      <c r="AW4348" s="35"/>
      <c r="AX4348" s="35"/>
      <c r="AY4348" s="35"/>
      <c r="AZ4348" s="17">
        <f t="shared" ref="AZ4348" si="9795">AZ4347+1</f>
        <v>50364</v>
      </c>
      <c r="BA4348" s="216">
        <f t="shared" si="9696"/>
        <v>5</v>
      </c>
      <c r="BB4348" s="216">
        <f t="shared" ref="BB4348" si="9796">BB4347+1</f>
        <v>4343</v>
      </c>
      <c r="BC4348" s="16">
        <f t="shared" si="9698"/>
        <v>11.898630136986302</v>
      </c>
      <c r="BD4348" s="16">
        <f>IF(Template!$F$7="Linear interpolation",LinInterp($AO$5:$AO$18,$AM$5:$AM$18,BC4348),CubicSpline($AO$5:$AO$18,$AM$5:$AM$18,BC4348))</f>
        <v>14.148923700691093</v>
      </c>
      <c r="BE4348" s="221">
        <f t="shared" si="9777"/>
        <v>4.8287635572138869</v>
      </c>
      <c r="BF4348" s="221">
        <f>BE4348/PRODUCT($BG$6:BG4347)</f>
        <v>1.0003620148842729</v>
      </c>
      <c r="BG4348" s="16">
        <f t="shared" si="9699"/>
        <v>1.0003620148842729</v>
      </c>
      <c r="BH4348" s="10">
        <f t="shared" si="9700"/>
        <v>13.213543275960804</v>
      </c>
      <c r="BI4348" s="90"/>
      <c r="BJ4348" s="17">
        <f t="shared" si="9682"/>
        <v>50341</v>
      </c>
      <c r="BK4348" s="16">
        <f t="shared" si="9676"/>
        <v>13.21536671915602</v>
      </c>
      <c r="BL4348" s="10">
        <f ca="1">IFERROR(AVERAGE(INDIRECT("BK"&amp;AC4348-Template!$F$10+1):INDIRECT("BK"&amp;AC4348)),0)</f>
        <v>13.216470191770517</v>
      </c>
      <c r="BM4348" s="35"/>
      <c r="BN4348" s="86"/>
      <c r="BO4348" s="35"/>
      <c r="BP4348" s="35"/>
      <c r="BQ4348" s="35"/>
      <c r="BR4348" s="35"/>
      <c r="BS4348" s="35"/>
      <c r="BT4348" s="35"/>
      <c r="BU4348" s="35"/>
      <c r="BV4348" s="35"/>
      <c r="BW4348" s="35"/>
      <c r="BX4348" s="35"/>
      <c r="BY4348" s="35"/>
      <c r="BZ4348" s="35"/>
      <c r="CA4348" s="35"/>
      <c r="CB4348" s="35"/>
      <c r="CC4348" s="35"/>
      <c r="CD4348" s="35"/>
      <c r="CE4348" s="35"/>
      <c r="CF4348" s="35"/>
      <c r="CG4348" s="35"/>
      <c r="CH4348" s="35"/>
    </row>
    <row r="4349" spans="1:86" ht="15.6" x14ac:dyDescent="0.3">
      <c r="A4349" s="35"/>
      <c r="B4349" s="86"/>
      <c r="C4349" s="35"/>
      <c r="D4349" s="35"/>
      <c r="E4349" s="35"/>
      <c r="F4349" s="35"/>
      <c r="G4349" s="35"/>
      <c r="H4349" s="35"/>
      <c r="I4349" s="35"/>
      <c r="J4349" s="35"/>
      <c r="K4349" s="35"/>
      <c r="L4349" s="35"/>
      <c r="M4349" s="35"/>
      <c r="N4349" s="35"/>
      <c r="O4349" s="35"/>
      <c r="P4349" s="35"/>
      <c r="Q4349" s="35"/>
      <c r="R4349" s="35"/>
      <c r="S4349" s="35"/>
      <c r="T4349" s="17">
        <f t="shared" si="9677"/>
        <v>50365</v>
      </c>
      <c r="U4349" s="216">
        <f t="shared" si="9671"/>
        <v>6</v>
      </c>
      <c r="V4349" s="216">
        <f t="shared" si="9677"/>
        <v>4344</v>
      </c>
      <c r="W4349" s="16">
        <f t="shared" si="9683"/>
        <v>11.901369863013699</v>
      </c>
      <c r="X4349" s="16" t="e">
        <f>IF(Template!$F$7="Linear interpolation",LinInterp($I$5:$I$22,$G$5:$G$22,W4349),CubicSpline($I$5:$I$22,$G$5:$G$22,W4349))</f>
        <v>#VALUE!</v>
      </c>
      <c r="Y4349" s="221" t="e">
        <f t="shared" si="9672"/>
        <v>#VALUE!</v>
      </c>
      <c r="Z4349" s="221" t="e">
        <f>Y4349/PRODUCT($AA$6:AA4348)</f>
        <v>#VALUE!</v>
      </c>
      <c r="AA4349" s="16" t="e">
        <f t="shared" si="9678"/>
        <v>#VALUE!</v>
      </c>
      <c r="AB4349" s="10" t="e">
        <f t="shared" si="9679"/>
        <v>#VALUE!</v>
      </c>
      <c r="AC4349" s="90">
        <f t="shared" si="9794"/>
        <v>4349</v>
      </c>
      <c r="AD4349" s="17">
        <f t="shared" si="9688"/>
        <v>50342</v>
      </c>
      <c r="AE4349" s="16" t="e">
        <f t="shared" si="9673"/>
        <v>#VALUE!</v>
      </c>
      <c r="AF4349" s="10">
        <f ca="1">IFERROR(AVERAGE(INDIRECT("AE"&amp;AC4349-Template!$F$10+1):INDIRECT("AE"&amp;AC4349)),0)</f>
        <v>0</v>
      </c>
      <c r="AG4349" s="35"/>
      <c r="AH4349" s="86"/>
      <c r="AI4349" s="35"/>
      <c r="AJ4349" s="35"/>
      <c r="AK4349" s="35"/>
      <c r="AL4349" s="35"/>
      <c r="AM4349" s="35"/>
      <c r="AN4349" s="35"/>
      <c r="AO4349" s="35"/>
      <c r="AP4349" s="35"/>
      <c r="AQ4349" s="35"/>
      <c r="AR4349" s="35"/>
      <c r="AS4349" s="35"/>
      <c r="AT4349" s="35"/>
      <c r="AU4349" s="35"/>
      <c r="AV4349" s="35"/>
      <c r="AW4349" s="35"/>
      <c r="AX4349" s="35"/>
      <c r="AY4349" s="35"/>
      <c r="AZ4349" s="17">
        <f t="shared" ref="AZ4349" si="9797">AZ4348+1</f>
        <v>50365</v>
      </c>
      <c r="BA4349" s="216">
        <f t="shared" si="9696"/>
        <v>6</v>
      </c>
      <c r="BB4349" s="216">
        <f t="shared" ref="BB4349" si="9798">BB4348+1</f>
        <v>4344</v>
      </c>
      <c r="BC4349" s="16">
        <f t="shared" si="9698"/>
        <v>11.901369863013699</v>
      </c>
      <c r="BD4349" s="16">
        <f>IF(Template!$F$7="Linear interpolation",LinInterp($AO$5:$AO$18,$AM$5:$AM$18,BC4349),CubicSpline($AO$5:$AO$18,$AM$5:$AM$18,BC4349))</f>
        <v>14.148917839584159</v>
      </c>
      <c r="BE4349" s="221">
        <f t="shared" si="9777"/>
        <v>4.8305116307671083</v>
      </c>
      <c r="BF4349" s="221">
        <f>BE4349/PRODUCT($BG$6:BG4348)</f>
        <v>1.0003620126627675</v>
      </c>
      <c r="BG4349" s="16">
        <f t="shared" si="9699"/>
        <v>1.0003620148842729</v>
      </c>
      <c r="BH4349" s="10">
        <f t="shared" si="9700"/>
        <v>13.213543275960804</v>
      </c>
      <c r="BI4349" s="90"/>
      <c r="BJ4349" s="17">
        <f t="shared" si="9682"/>
        <v>50342</v>
      </c>
      <c r="BK4349" s="16">
        <f t="shared" si="9676"/>
        <v>13.215289085523384</v>
      </c>
      <c r="BL4349" s="10">
        <f ca="1">IFERROR(AVERAGE(INDIRECT("BK"&amp;AC4349-Template!$F$10+1):INDIRECT("BK"&amp;AC4349)),0)</f>
        <v>13.216394704806131</v>
      </c>
      <c r="BM4349" s="35"/>
      <c r="BN4349" s="86"/>
      <c r="BO4349" s="35"/>
      <c r="BP4349" s="35"/>
      <c r="BQ4349" s="35"/>
      <c r="BR4349" s="35"/>
      <c r="BS4349" s="35"/>
      <c r="BT4349" s="35"/>
      <c r="BU4349" s="35"/>
      <c r="BV4349" s="35"/>
      <c r="BW4349" s="35"/>
      <c r="BX4349" s="35"/>
      <c r="BY4349" s="35"/>
      <c r="BZ4349" s="35"/>
      <c r="CA4349" s="35"/>
      <c r="CB4349" s="35"/>
      <c r="CC4349" s="35"/>
      <c r="CD4349" s="35"/>
      <c r="CE4349" s="35"/>
      <c r="CF4349" s="35"/>
      <c r="CG4349" s="35"/>
      <c r="CH4349" s="35"/>
    </row>
    <row r="4350" spans="1:86" ht="15.6" x14ac:dyDescent="0.3">
      <c r="A4350" s="35"/>
      <c r="B4350" s="86"/>
      <c r="C4350" s="35"/>
      <c r="D4350" s="35"/>
      <c r="E4350" s="35"/>
      <c r="F4350" s="35"/>
      <c r="G4350" s="35"/>
      <c r="H4350" s="35"/>
      <c r="I4350" s="35"/>
      <c r="J4350" s="35"/>
      <c r="K4350" s="35"/>
      <c r="L4350" s="35"/>
      <c r="M4350" s="35"/>
      <c r="N4350" s="35"/>
      <c r="O4350" s="35"/>
      <c r="P4350" s="35"/>
      <c r="Q4350" s="35"/>
      <c r="R4350" s="35"/>
      <c r="S4350" s="35"/>
      <c r="T4350" s="17">
        <f t="shared" si="9677"/>
        <v>50366</v>
      </c>
      <c r="U4350" s="216">
        <f t="shared" si="9671"/>
        <v>7</v>
      </c>
      <c r="V4350" s="216">
        <f t="shared" si="9677"/>
        <v>4345</v>
      </c>
      <c r="W4350" s="16">
        <f t="shared" si="9683"/>
        <v>11.904109589041095</v>
      </c>
      <c r="X4350" s="16" t="e">
        <f>IF(Template!$F$7="Linear interpolation",LinInterp($I$5:$I$22,$G$5:$G$22,W4350),CubicSpline($I$5:$I$22,$G$5:$G$22,W4350))</f>
        <v>#VALUE!</v>
      </c>
      <c r="Y4350" s="221" t="e">
        <f t="shared" si="9672"/>
        <v>#VALUE!</v>
      </c>
      <c r="Z4350" s="221" t="e">
        <f>Y4350/PRODUCT($AA$6:AA4349)</f>
        <v>#VALUE!</v>
      </c>
      <c r="AA4350" s="16" t="e">
        <f t="shared" si="9678"/>
        <v>#VALUE!</v>
      </c>
      <c r="AB4350" s="10" t="e">
        <f t="shared" si="9679"/>
        <v>#VALUE!</v>
      </c>
      <c r="AC4350" s="90">
        <f t="shared" si="9794"/>
        <v>4350</v>
      </c>
      <c r="AD4350" s="17">
        <f t="shared" si="9688"/>
        <v>50343</v>
      </c>
      <c r="AE4350" s="16" t="e">
        <f t="shared" si="9673"/>
        <v>#VALUE!</v>
      </c>
      <c r="AF4350" s="10">
        <f ca="1">IFERROR(AVERAGE(INDIRECT("AE"&amp;AC4350-Template!$F$10+1):INDIRECT("AE"&amp;AC4350)),0)</f>
        <v>0</v>
      </c>
      <c r="AG4350" s="35"/>
      <c r="AH4350" s="86"/>
      <c r="AI4350" s="35"/>
      <c r="AJ4350" s="35"/>
      <c r="AK4350" s="35"/>
      <c r="AL4350" s="35"/>
      <c r="AM4350" s="35"/>
      <c r="AN4350" s="35"/>
      <c r="AO4350" s="35"/>
      <c r="AP4350" s="35"/>
      <c r="AQ4350" s="35"/>
      <c r="AR4350" s="35"/>
      <c r="AS4350" s="35"/>
      <c r="AT4350" s="35"/>
      <c r="AU4350" s="35"/>
      <c r="AV4350" s="35"/>
      <c r="AW4350" s="35"/>
      <c r="AX4350" s="35"/>
      <c r="AY4350" s="35"/>
      <c r="AZ4350" s="17">
        <f t="shared" ref="AZ4350" si="9799">AZ4349+1</f>
        <v>50366</v>
      </c>
      <c r="BA4350" s="216">
        <f t="shared" si="9696"/>
        <v>7</v>
      </c>
      <c r="BB4350" s="216">
        <f t="shared" ref="BB4350" si="9800">BB4349+1</f>
        <v>4345</v>
      </c>
      <c r="BC4350" s="16">
        <f t="shared" si="9698"/>
        <v>11.904109589041095</v>
      </c>
      <c r="BD4350" s="16">
        <f>IF(Template!$F$7="Linear interpolation",LinInterp($AO$5:$AO$18,$AM$5:$AM$18,BC4350),CubicSpline($AO$5:$AO$18,$AM$5:$AM$18,BC4350))</f>
        <v>14.148911959841296</v>
      </c>
      <c r="BE4350" s="221">
        <f t="shared" si="9777"/>
        <v>4.8322603263940707</v>
      </c>
      <c r="BF4350" s="221">
        <f>BE4350/PRODUCT($BG$6:BG4349)</f>
        <v>1.0003620082156135</v>
      </c>
      <c r="BG4350" s="16">
        <f t="shared" si="9699"/>
        <v>1.0003620148842729</v>
      </c>
      <c r="BH4350" s="10">
        <f t="shared" si="9700"/>
        <v>13.213543275960804</v>
      </c>
      <c r="BI4350" s="90"/>
      <c r="BJ4350" s="17">
        <f t="shared" si="9682"/>
        <v>50343</v>
      </c>
      <c r="BK4350" s="16">
        <f t="shared" si="9676"/>
        <v>13.215211302814222</v>
      </c>
      <c r="BL4350" s="10">
        <f ca="1">IFERROR(AVERAGE(INDIRECT("BK"&amp;AC4350-Template!$F$10+1):INDIRECT("BK"&amp;AC4350)),0)</f>
        <v>13.216319070185145</v>
      </c>
      <c r="BM4350" s="35"/>
      <c r="BN4350" s="86"/>
      <c r="BO4350" s="35"/>
      <c r="BP4350" s="35"/>
      <c r="BQ4350" s="35"/>
      <c r="BR4350" s="35"/>
      <c r="BS4350" s="35"/>
      <c r="BT4350" s="35"/>
      <c r="BU4350" s="35"/>
      <c r="BV4350" s="35"/>
      <c r="BW4350" s="35"/>
      <c r="BX4350" s="35"/>
      <c r="BY4350" s="35"/>
      <c r="BZ4350" s="35"/>
      <c r="CA4350" s="35"/>
      <c r="CB4350" s="35"/>
      <c r="CC4350" s="35"/>
      <c r="CD4350" s="35"/>
      <c r="CE4350" s="35"/>
      <c r="CF4350" s="35"/>
      <c r="CG4350" s="35"/>
      <c r="CH4350" s="35"/>
    </row>
    <row r="4351" spans="1:86" ht="15.6" x14ac:dyDescent="0.3">
      <c r="A4351" s="35"/>
      <c r="B4351" s="86"/>
      <c r="C4351" s="35"/>
      <c r="D4351" s="35"/>
      <c r="E4351" s="35"/>
      <c r="F4351" s="35"/>
      <c r="G4351" s="35"/>
      <c r="H4351" s="35"/>
      <c r="I4351" s="35"/>
      <c r="J4351" s="35"/>
      <c r="K4351" s="35"/>
      <c r="L4351" s="35"/>
      <c r="M4351" s="35"/>
      <c r="N4351" s="35"/>
      <c r="O4351" s="35"/>
      <c r="P4351" s="35"/>
      <c r="Q4351" s="35"/>
      <c r="R4351" s="35"/>
      <c r="S4351" s="35"/>
      <c r="T4351" s="17">
        <f t="shared" si="9677"/>
        <v>50367</v>
      </c>
      <c r="U4351" s="216">
        <f t="shared" si="9671"/>
        <v>1</v>
      </c>
      <c r="V4351" s="216">
        <f t="shared" si="9677"/>
        <v>4346</v>
      </c>
      <c r="W4351" s="16">
        <f t="shared" si="9683"/>
        <v>11.906849315068493</v>
      </c>
      <c r="X4351" s="16" t="e">
        <f>IF(Template!$F$7="Linear interpolation",LinInterp($I$5:$I$22,$G$5:$G$22,W4351),CubicSpline($I$5:$I$22,$G$5:$G$22,W4351))</f>
        <v>#VALUE!</v>
      </c>
      <c r="Y4351" s="221" t="e">
        <f t="shared" si="9672"/>
        <v>#VALUE!</v>
      </c>
      <c r="Z4351" s="221" t="e">
        <f>Y4351/PRODUCT($AA$6:AA4350)</f>
        <v>#VALUE!</v>
      </c>
      <c r="AA4351" s="16" t="e">
        <f t="shared" si="9678"/>
        <v>#VALUE!</v>
      </c>
      <c r="AB4351" s="10" t="e">
        <f t="shared" si="9679"/>
        <v>#VALUE!</v>
      </c>
      <c r="AC4351" s="90">
        <f t="shared" si="9794"/>
        <v>4351</v>
      </c>
      <c r="AD4351" s="17">
        <f t="shared" si="9688"/>
        <v>50344</v>
      </c>
      <c r="AE4351" s="16" t="e">
        <f t="shared" si="9673"/>
        <v>#VALUE!</v>
      </c>
      <c r="AF4351" s="10">
        <f ca="1">IFERROR(AVERAGE(INDIRECT("AE"&amp;AC4351-Template!$F$10+1):INDIRECT("AE"&amp;AC4351)),0)</f>
        <v>0</v>
      </c>
      <c r="AG4351" s="35"/>
      <c r="AH4351" s="86"/>
      <c r="AI4351" s="35"/>
      <c r="AJ4351" s="35"/>
      <c r="AK4351" s="35"/>
      <c r="AL4351" s="35"/>
      <c r="AM4351" s="35"/>
      <c r="AN4351" s="35"/>
      <c r="AO4351" s="35"/>
      <c r="AP4351" s="35"/>
      <c r="AQ4351" s="35"/>
      <c r="AR4351" s="35"/>
      <c r="AS4351" s="35"/>
      <c r="AT4351" s="35"/>
      <c r="AU4351" s="35"/>
      <c r="AV4351" s="35"/>
      <c r="AW4351" s="35"/>
      <c r="AX4351" s="35"/>
      <c r="AY4351" s="35"/>
      <c r="AZ4351" s="17">
        <f t="shared" ref="AZ4351" si="9801">AZ4350+1</f>
        <v>50367</v>
      </c>
      <c r="BA4351" s="216">
        <f t="shared" si="9696"/>
        <v>1</v>
      </c>
      <c r="BB4351" s="216">
        <f t="shared" ref="BB4351" si="9802">BB4350+1</f>
        <v>4346</v>
      </c>
      <c r="BC4351" s="16">
        <f t="shared" si="9698"/>
        <v>11.906849315068493</v>
      </c>
      <c r="BD4351" s="16">
        <f>IF(Template!$F$7="Linear interpolation",LinInterp($AO$5:$AO$18,$AM$5:$AM$18,BC4351),CubicSpline($AO$5:$AO$18,$AM$5:$AM$18,BC4351))</f>
        <v>14.148906061435651</v>
      </c>
      <c r="BE4351" s="221">
        <f t="shared" si="9777"/>
        <v>4.8340096442921716</v>
      </c>
      <c r="BF4351" s="221">
        <f>BE4351/PRODUCT($BG$6:BG4350)</f>
        <v>1.0003620015386689</v>
      </c>
      <c r="BG4351" s="16">
        <f t="shared" si="9699"/>
        <v>1.0003620015386689</v>
      </c>
      <c r="BH4351" s="10">
        <f t="shared" si="9700"/>
        <v>13.213056161416436</v>
      </c>
      <c r="BI4351" s="90"/>
      <c r="BJ4351" s="17">
        <f t="shared" si="9682"/>
        <v>50344</v>
      </c>
      <c r="BK4351" s="16">
        <f t="shared" si="9676"/>
        <v>13.215211302814222</v>
      </c>
      <c r="BL4351" s="10">
        <f ca="1">IFERROR(AVERAGE(INDIRECT("BK"&amp;AC4351-Template!$F$10+1):INDIRECT("BK"&amp;AC4351)),0)</f>
        <v>13.216245885542438</v>
      </c>
      <c r="BM4351" s="35"/>
      <c r="BN4351" s="86"/>
      <c r="BO4351" s="35"/>
      <c r="BP4351" s="35"/>
      <c r="BQ4351" s="35"/>
      <c r="BR4351" s="35"/>
      <c r="BS4351" s="35"/>
      <c r="BT4351" s="35"/>
      <c r="BU4351" s="35"/>
      <c r="BV4351" s="35"/>
      <c r="BW4351" s="35"/>
      <c r="BX4351" s="35"/>
      <c r="BY4351" s="35"/>
      <c r="BZ4351" s="35"/>
      <c r="CA4351" s="35"/>
      <c r="CB4351" s="35"/>
      <c r="CC4351" s="35"/>
      <c r="CD4351" s="35"/>
      <c r="CE4351" s="35"/>
      <c r="CF4351" s="35"/>
      <c r="CG4351" s="35"/>
      <c r="CH4351" s="35"/>
    </row>
    <row r="4352" spans="1:86" ht="15.6" x14ac:dyDescent="0.3">
      <c r="A4352" s="35"/>
      <c r="B4352" s="86"/>
      <c r="C4352" s="35"/>
      <c r="D4352" s="35"/>
      <c r="E4352" s="35"/>
      <c r="F4352" s="35"/>
      <c r="G4352" s="35"/>
      <c r="H4352" s="35"/>
      <c r="I4352" s="35"/>
      <c r="J4352" s="35"/>
      <c r="K4352" s="35"/>
      <c r="L4352" s="35"/>
      <c r="M4352" s="35"/>
      <c r="N4352" s="35"/>
      <c r="O4352" s="35"/>
      <c r="P4352" s="35"/>
      <c r="Q4352" s="35"/>
      <c r="R4352" s="35"/>
      <c r="S4352" s="35"/>
      <c r="T4352" s="17">
        <f t="shared" si="9677"/>
        <v>50368</v>
      </c>
      <c r="U4352" s="216">
        <f t="shared" si="9671"/>
        <v>2</v>
      </c>
      <c r="V4352" s="216">
        <f t="shared" si="9677"/>
        <v>4347</v>
      </c>
      <c r="W4352" s="16">
        <f t="shared" si="9683"/>
        <v>11.90958904109589</v>
      </c>
      <c r="X4352" s="16" t="e">
        <f>IF(Template!$F$7="Linear interpolation",LinInterp($I$5:$I$22,$G$5:$G$22,W4352),CubicSpline($I$5:$I$22,$G$5:$G$22,W4352))</f>
        <v>#VALUE!</v>
      </c>
      <c r="Y4352" s="221" t="e">
        <f t="shared" si="9672"/>
        <v>#VALUE!</v>
      </c>
      <c r="Z4352" s="221" t="e">
        <f>Y4352/PRODUCT($AA$6:AA4351)</f>
        <v>#VALUE!</v>
      </c>
      <c r="AA4352" s="16" t="e">
        <f t="shared" si="9678"/>
        <v>#VALUE!</v>
      </c>
      <c r="AB4352" s="10" t="e">
        <f t="shared" si="9679"/>
        <v>#VALUE!</v>
      </c>
      <c r="AC4352" s="90">
        <f t="shared" si="9794"/>
        <v>4352</v>
      </c>
      <c r="AD4352" s="17">
        <f t="shared" si="9688"/>
        <v>50345</v>
      </c>
      <c r="AE4352" s="16" t="e">
        <f t="shared" si="9673"/>
        <v>#VALUE!</v>
      </c>
      <c r="AF4352" s="10">
        <f ca="1">IFERROR(AVERAGE(INDIRECT("AE"&amp;AC4352-Template!$F$10+1):INDIRECT("AE"&amp;AC4352)),0)</f>
        <v>0</v>
      </c>
      <c r="AG4352" s="35"/>
      <c r="AH4352" s="86"/>
      <c r="AI4352" s="35"/>
      <c r="AJ4352" s="35"/>
      <c r="AK4352" s="35"/>
      <c r="AL4352" s="35"/>
      <c r="AM4352" s="35"/>
      <c r="AN4352" s="35"/>
      <c r="AO4352" s="35"/>
      <c r="AP4352" s="35"/>
      <c r="AQ4352" s="35"/>
      <c r="AR4352" s="35"/>
      <c r="AS4352" s="35"/>
      <c r="AT4352" s="35"/>
      <c r="AU4352" s="35"/>
      <c r="AV4352" s="35"/>
      <c r="AW4352" s="35"/>
      <c r="AX4352" s="35"/>
      <c r="AY4352" s="35"/>
      <c r="AZ4352" s="17">
        <f t="shared" ref="AZ4352" si="9803">AZ4351+1</f>
        <v>50368</v>
      </c>
      <c r="BA4352" s="216">
        <f t="shared" si="9696"/>
        <v>2</v>
      </c>
      <c r="BB4352" s="216">
        <f t="shared" ref="BB4352" si="9804">BB4351+1</f>
        <v>4347</v>
      </c>
      <c r="BC4352" s="16">
        <f t="shared" si="9698"/>
        <v>11.90958904109589</v>
      </c>
      <c r="BD4352" s="16">
        <f>IF(Template!$F$7="Linear interpolation",LinInterp($AO$5:$AO$18,$AM$5:$AM$18,BC4352),CubicSpline($AO$5:$AO$18,$AM$5:$AM$18,BC4352))</f>
        <v>14.148900144340374</v>
      </c>
      <c r="BE4352" s="221">
        <f t="shared" si="9777"/>
        <v>4.8357595846588124</v>
      </c>
      <c r="BF4352" s="221">
        <f>BE4352/PRODUCT($BG$6:BG4351)</f>
        <v>1.0003620059733862</v>
      </c>
      <c r="BG4352" s="16">
        <f t="shared" si="9699"/>
        <v>1.0003620059733862</v>
      </c>
      <c r="BH4352" s="10">
        <f t="shared" si="9700"/>
        <v>13.21321802859643</v>
      </c>
      <c r="BI4352" s="90"/>
      <c r="BJ4352" s="17">
        <f t="shared" si="9682"/>
        <v>50345</v>
      </c>
      <c r="BK4352" s="16">
        <f t="shared" si="9676"/>
        <v>13.215211302814222</v>
      </c>
      <c r="BL4352" s="10">
        <f ca="1">IFERROR(AVERAGE(INDIRECT("BK"&amp;AC4352-Template!$F$10+1):INDIRECT("BK"&amp;AC4352)),0)</f>
        <v>13.216175155754298</v>
      </c>
      <c r="BM4352" s="35"/>
      <c r="BN4352" s="86"/>
      <c r="BO4352" s="35"/>
      <c r="BP4352" s="35"/>
      <c r="BQ4352" s="35"/>
      <c r="BR4352" s="35"/>
      <c r="BS4352" s="35"/>
      <c r="BT4352" s="35"/>
      <c r="BU4352" s="35"/>
      <c r="BV4352" s="35"/>
      <c r="BW4352" s="35"/>
      <c r="BX4352" s="35"/>
      <c r="BY4352" s="35"/>
      <c r="BZ4352" s="35"/>
      <c r="CA4352" s="35"/>
      <c r="CB4352" s="35"/>
      <c r="CC4352" s="35"/>
      <c r="CD4352" s="35"/>
      <c r="CE4352" s="35"/>
      <c r="CF4352" s="35"/>
      <c r="CG4352" s="35"/>
      <c r="CH4352" s="35"/>
    </row>
    <row r="4353" spans="1:86" ht="15.6" x14ac:dyDescent="0.3">
      <c r="A4353" s="35"/>
      <c r="B4353" s="86"/>
      <c r="C4353" s="35"/>
      <c r="D4353" s="35"/>
      <c r="E4353" s="35"/>
      <c r="F4353" s="35"/>
      <c r="G4353" s="35"/>
      <c r="H4353" s="35"/>
      <c r="I4353" s="35"/>
      <c r="J4353" s="35"/>
      <c r="K4353" s="35"/>
      <c r="L4353" s="35"/>
      <c r="M4353" s="35"/>
      <c r="N4353" s="35"/>
      <c r="O4353" s="35"/>
      <c r="P4353" s="35"/>
      <c r="Q4353" s="35"/>
      <c r="R4353" s="35"/>
      <c r="S4353" s="35"/>
      <c r="T4353" s="17">
        <f t="shared" si="9677"/>
        <v>50369</v>
      </c>
      <c r="U4353" s="216">
        <f t="shared" si="9671"/>
        <v>3</v>
      </c>
      <c r="V4353" s="216">
        <f t="shared" si="9677"/>
        <v>4348</v>
      </c>
      <c r="W4353" s="16">
        <f t="shared" si="9683"/>
        <v>11.912328767123288</v>
      </c>
      <c r="X4353" s="16" t="e">
        <f>IF(Template!$F$7="Linear interpolation",LinInterp($I$5:$I$22,$G$5:$G$22,W4353),CubicSpline($I$5:$I$22,$G$5:$G$22,W4353))</f>
        <v>#VALUE!</v>
      </c>
      <c r="Y4353" s="221" t="e">
        <f t="shared" si="9672"/>
        <v>#VALUE!</v>
      </c>
      <c r="Z4353" s="221" t="e">
        <f>Y4353/PRODUCT($AA$6:AA4352)</f>
        <v>#VALUE!</v>
      </c>
      <c r="AA4353" s="16" t="e">
        <f t="shared" si="9678"/>
        <v>#VALUE!</v>
      </c>
      <c r="AB4353" s="10" t="e">
        <f t="shared" si="9679"/>
        <v>#VALUE!</v>
      </c>
      <c r="AC4353" s="90">
        <f t="shared" si="9794"/>
        <v>4353</v>
      </c>
      <c r="AD4353" s="17">
        <f t="shared" si="9688"/>
        <v>50346</v>
      </c>
      <c r="AE4353" s="16" t="e">
        <f t="shared" si="9673"/>
        <v>#VALUE!</v>
      </c>
      <c r="AF4353" s="10">
        <f ca="1">IFERROR(AVERAGE(INDIRECT("AE"&amp;AC4353-Template!$F$10+1):INDIRECT("AE"&amp;AC4353)),0)</f>
        <v>0</v>
      </c>
      <c r="AG4353" s="35"/>
      <c r="AH4353" s="86"/>
      <c r="AI4353" s="35"/>
      <c r="AJ4353" s="35"/>
      <c r="AK4353" s="35"/>
      <c r="AL4353" s="35"/>
      <c r="AM4353" s="35"/>
      <c r="AN4353" s="35"/>
      <c r="AO4353" s="35"/>
      <c r="AP4353" s="35"/>
      <c r="AQ4353" s="35"/>
      <c r="AR4353" s="35"/>
      <c r="AS4353" s="35"/>
      <c r="AT4353" s="35"/>
      <c r="AU4353" s="35"/>
      <c r="AV4353" s="35"/>
      <c r="AW4353" s="35"/>
      <c r="AX4353" s="35"/>
      <c r="AY4353" s="35"/>
      <c r="AZ4353" s="17">
        <f t="shared" ref="AZ4353" si="9805">AZ4352+1</f>
        <v>50369</v>
      </c>
      <c r="BA4353" s="216">
        <f t="shared" si="9696"/>
        <v>3</v>
      </c>
      <c r="BB4353" s="216">
        <f t="shared" ref="BB4353" si="9806">BB4352+1</f>
        <v>4348</v>
      </c>
      <c r="BC4353" s="16">
        <f t="shared" si="9698"/>
        <v>11.912328767123288</v>
      </c>
      <c r="BD4353" s="16">
        <f>IF(Template!$F$7="Linear interpolation",LinInterp($AO$5:$AO$18,$AM$5:$AM$18,BC4353),CubicSpline($AO$5:$AO$18,$AM$5:$AM$18,BC4353))</f>
        <v>14.148894208528606</v>
      </c>
      <c r="BE4353" s="221">
        <f t="shared" si="9777"/>
        <v>4.837510147691451</v>
      </c>
      <c r="BF4353" s="221">
        <f>BE4353/PRODUCT($BG$6:BG4352)</f>
        <v>1.0003620037352958</v>
      </c>
      <c r="BG4353" s="16">
        <f t="shared" si="9699"/>
        <v>1.0003620037352958</v>
      </c>
      <c r="BH4353" s="10">
        <f t="shared" si="9700"/>
        <v>13.21313633829757</v>
      </c>
      <c r="BI4353" s="90"/>
      <c r="BJ4353" s="17">
        <f t="shared" si="9682"/>
        <v>50346</v>
      </c>
      <c r="BK4353" s="16">
        <f t="shared" si="9676"/>
        <v>13.214743115226636</v>
      </c>
      <c r="BL4353" s="10">
        <f ca="1">IFERROR(AVERAGE(INDIRECT("BK"&amp;AC4353-Template!$F$10+1):INDIRECT("BK"&amp;AC4353)),0)</f>
        <v>13.216088819713237</v>
      </c>
      <c r="BM4353" s="35"/>
      <c r="BN4353" s="86"/>
      <c r="BO4353" s="35"/>
      <c r="BP4353" s="35"/>
      <c r="BQ4353" s="35"/>
      <c r="BR4353" s="35"/>
      <c r="BS4353" s="35"/>
      <c r="BT4353" s="35"/>
      <c r="BU4353" s="35"/>
      <c r="BV4353" s="35"/>
      <c r="BW4353" s="35"/>
      <c r="BX4353" s="35"/>
      <c r="BY4353" s="35"/>
      <c r="BZ4353" s="35"/>
      <c r="CA4353" s="35"/>
      <c r="CB4353" s="35"/>
      <c r="CC4353" s="35"/>
      <c r="CD4353" s="35"/>
      <c r="CE4353" s="35"/>
      <c r="CF4353" s="35"/>
      <c r="CG4353" s="35"/>
      <c r="CH4353" s="35"/>
    </row>
    <row r="4354" spans="1:86" ht="15.6" x14ac:dyDescent="0.3">
      <c r="A4354" s="35"/>
      <c r="B4354" s="86"/>
      <c r="C4354" s="35"/>
      <c r="D4354" s="35"/>
      <c r="E4354" s="35"/>
      <c r="F4354" s="35"/>
      <c r="G4354" s="35"/>
      <c r="H4354" s="35"/>
      <c r="I4354" s="35"/>
      <c r="J4354" s="35"/>
      <c r="K4354" s="35"/>
      <c r="L4354" s="35"/>
      <c r="M4354" s="35"/>
      <c r="N4354" s="35"/>
      <c r="O4354" s="35"/>
      <c r="P4354" s="35"/>
      <c r="Q4354" s="35"/>
      <c r="R4354" s="35"/>
      <c r="S4354" s="35"/>
      <c r="T4354" s="17">
        <f t="shared" si="9677"/>
        <v>50370</v>
      </c>
      <c r="U4354" s="216">
        <f t="shared" si="9671"/>
        <v>4</v>
      </c>
      <c r="V4354" s="216">
        <f t="shared" si="9677"/>
        <v>4349</v>
      </c>
      <c r="W4354" s="16">
        <f t="shared" si="9683"/>
        <v>11.915068493150685</v>
      </c>
      <c r="X4354" s="16" t="e">
        <f>IF(Template!$F$7="Linear interpolation",LinInterp($I$5:$I$22,$G$5:$G$22,W4354),CubicSpline($I$5:$I$22,$G$5:$G$22,W4354))</f>
        <v>#VALUE!</v>
      </c>
      <c r="Y4354" s="221" t="e">
        <f t="shared" si="9672"/>
        <v>#VALUE!</v>
      </c>
      <c r="Z4354" s="221" t="e">
        <f>Y4354/PRODUCT($AA$6:AA4353)</f>
        <v>#VALUE!</v>
      </c>
      <c r="AA4354" s="16" t="e">
        <f t="shared" si="9678"/>
        <v>#VALUE!</v>
      </c>
      <c r="AB4354" s="10" t="e">
        <f t="shared" si="9679"/>
        <v>#VALUE!</v>
      </c>
      <c r="AC4354" s="90">
        <f t="shared" si="9794"/>
        <v>4354</v>
      </c>
      <c r="AD4354" s="17">
        <f t="shared" si="9688"/>
        <v>50347</v>
      </c>
      <c r="AE4354" s="16" t="e">
        <f t="shared" si="9673"/>
        <v>#VALUE!</v>
      </c>
      <c r="AF4354" s="10">
        <f ca="1">IFERROR(AVERAGE(INDIRECT("AE"&amp;AC4354-Template!$F$10+1):INDIRECT("AE"&amp;AC4354)),0)</f>
        <v>0</v>
      </c>
      <c r="AG4354" s="35"/>
      <c r="AH4354" s="86"/>
      <c r="AI4354" s="35"/>
      <c r="AJ4354" s="35"/>
      <c r="AK4354" s="35"/>
      <c r="AL4354" s="35"/>
      <c r="AM4354" s="35"/>
      <c r="AN4354" s="35"/>
      <c r="AO4354" s="35"/>
      <c r="AP4354" s="35"/>
      <c r="AQ4354" s="35"/>
      <c r="AR4354" s="35"/>
      <c r="AS4354" s="35"/>
      <c r="AT4354" s="35"/>
      <c r="AU4354" s="35"/>
      <c r="AV4354" s="35"/>
      <c r="AW4354" s="35"/>
      <c r="AX4354" s="35"/>
      <c r="AY4354" s="35"/>
      <c r="AZ4354" s="17">
        <f t="shared" ref="AZ4354" si="9807">AZ4353+1</f>
        <v>50370</v>
      </c>
      <c r="BA4354" s="216">
        <f t="shared" si="9696"/>
        <v>4</v>
      </c>
      <c r="BB4354" s="216">
        <f t="shared" ref="BB4354" si="9808">BB4353+1</f>
        <v>4349</v>
      </c>
      <c r="BC4354" s="16">
        <f t="shared" si="9698"/>
        <v>11.915068493150685</v>
      </c>
      <c r="BD4354" s="16">
        <f>IF(Template!$F$7="Linear interpolation",LinInterp($AO$5:$AO$18,$AM$5:$AM$18,BC4354),CubicSpline($AO$5:$AO$18,$AM$5:$AM$18,BC4354))</f>
        <v>14.148888253973501</v>
      </c>
      <c r="BE4354" s="221">
        <f t="shared" si="9777"/>
        <v>4.8392613335875749</v>
      </c>
      <c r="BF4354" s="221">
        <f>BE4354/PRODUCT($BG$6:BG4353)</f>
        <v>1.0003620014930532</v>
      </c>
      <c r="BG4354" s="16">
        <f t="shared" si="9699"/>
        <v>1.0003620014930532</v>
      </c>
      <c r="BH4354" s="10">
        <f t="shared" si="9700"/>
        <v>13.213054496442167</v>
      </c>
      <c r="BI4354" s="90"/>
      <c r="BJ4354" s="17">
        <f t="shared" si="9682"/>
        <v>50347</v>
      </c>
      <c r="BK4354" s="16">
        <f t="shared" si="9676"/>
        <v>13.214898680020903</v>
      </c>
      <c r="BL4354" s="10">
        <f ca="1">IFERROR(AVERAGE(INDIRECT("BK"&amp;AC4354-Template!$F$10+1):INDIRECT("BK"&amp;AC4354)),0)</f>
        <v>13.216007669165316</v>
      </c>
      <c r="BM4354" s="35"/>
      <c r="BN4354" s="86"/>
      <c r="BO4354" s="35"/>
      <c r="BP4354" s="35"/>
      <c r="BQ4354" s="35"/>
      <c r="BR4354" s="35"/>
      <c r="BS4354" s="35"/>
      <c r="BT4354" s="35"/>
      <c r="BU4354" s="35"/>
      <c r="BV4354" s="35"/>
      <c r="BW4354" s="35"/>
      <c r="BX4354" s="35"/>
      <c r="BY4354" s="35"/>
      <c r="BZ4354" s="35"/>
      <c r="CA4354" s="35"/>
      <c r="CB4354" s="35"/>
      <c r="CC4354" s="35"/>
      <c r="CD4354" s="35"/>
      <c r="CE4354" s="35"/>
      <c r="CF4354" s="35"/>
      <c r="CG4354" s="35"/>
      <c r="CH4354" s="35"/>
    </row>
    <row r="4355" spans="1:86" ht="15.6" x14ac:dyDescent="0.3">
      <c r="A4355" s="35"/>
      <c r="B4355" s="86"/>
      <c r="C4355" s="35"/>
      <c r="D4355" s="35"/>
      <c r="E4355" s="35"/>
      <c r="F4355" s="35"/>
      <c r="G4355" s="35"/>
      <c r="H4355" s="35"/>
      <c r="I4355" s="35"/>
      <c r="J4355" s="35"/>
      <c r="K4355" s="35"/>
      <c r="L4355" s="35"/>
      <c r="M4355" s="35"/>
      <c r="N4355" s="35"/>
      <c r="O4355" s="35"/>
      <c r="P4355" s="35"/>
      <c r="Q4355" s="35"/>
      <c r="R4355" s="35"/>
      <c r="S4355" s="35"/>
      <c r="T4355" s="17">
        <f t="shared" si="9677"/>
        <v>50371</v>
      </c>
      <c r="U4355" s="216">
        <f t="shared" si="9671"/>
        <v>5</v>
      </c>
      <c r="V4355" s="216">
        <f t="shared" si="9677"/>
        <v>4350</v>
      </c>
      <c r="W4355" s="16">
        <f t="shared" si="9683"/>
        <v>11.917808219178083</v>
      </c>
      <c r="X4355" s="16" t="e">
        <f>IF(Template!$F$7="Linear interpolation",LinInterp($I$5:$I$22,$G$5:$G$22,W4355),CubicSpline($I$5:$I$22,$G$5:$G$22,W4355))</f>
        <v>#VALUE!</v>
      </c>
      <c r="Y4355" s="221" t="e">
        <f t="shared" si="9672"/>
        <v>#VALUE!</v>
      </c>
      <c r="Z4355" s="221" t="e">
        <f>Y4355/PRODUCT($AA$6:AA4354)</f>
        <v>#VALUE!</v>
      </c>
      <c r="AA4355" s="16" t="e">
        <f t="shared" si="9678"/>
        <v>#VALUE!</v>
      </c>
      <c r="AB4355" s="10" t="e">
        <f t="shared" si="9679"/>
        <v>#VALUE!</v>
      </c>
      <c r="AC4355" s="90">
        <f t="shared" si="9794"/>
        <v>4355</v>
      </c>
      <c r="AD4355" s="17">
        <f t="shared" si="9688"/>
        <v>50348</v>
      </c>
      <c r="AE4355" s="16" t="e">
        <f t="shared" si="9673"/>
        <v>#VALUE!</v>
      </c>
      <c r="AF4355" s="10">
        <f ca="1">IFERROR(AVERAGE(INDIRECT("AE"&amp;AC4355-Template!$F$10+1):INDIRECT("AE"&amp;AC4355)),0)</f>
        <v>0</v>
      </c>
      <c r="AG4355" s="35"/>
      <c r="AH4355" s="86"/>
      <c r="AI4355" s="35"/>
      <c r="AJ4355" s="35"/>
      <c r="AK4355" s="35"/>
      <c r="AL4355" s="35"/>
      <c r="AM4355" s="35"/>
      <c r="AN4355" s="35"/>
      <c r="AO4355" s="35"/>
      <c r="AP4355" s="35"/>
      <c r="AQ4355" s="35"/>
      <c r="AR4355" s="35"/>
      <c r="AS4355" s="35"/>
      <c r="AT4355" s="35"/>
      <c r="AU4355" s="35"/>
      <c r="AV4355" s="35"/>
      <c r="AW4355" s="35"/>
      <c r="AX4355" s="35"/>
      <c r="AY4355" s="35"/>
      <c r="AZ4355" s="17">
        <f t="shared" ref="AZ4355" si="9809">AZ4354+1</f>
        <v>50371</v>
      </c>
      <c r="BA4355" s="216">
        <f t="shared" si="9696"/>
        <v>5</v>
      </c>
      <c r="BB4355" s="216">
        <f t="shared" ref="BB4355" si="9810">BB4354+1</f>
        <v>4350</v>
      </c>
      <c r="BC4355" s="16">
        <f t="shared" si="9698"/>
        <v>11.917808219178083</v>
      </c>
      <c r="BD4355" s="16">
        <f>IF(Template!$F$7="Linear interpolation",LinInterp($AO$5:$AO$18,$AM$5:$AM$18,BC4355),CubicSpline($AO$5:$AO$18,$AM$5:$AM$18,BC4355))</f>
        <v>14.148882280648202</v>
      </c>
      <c r="BE4355" s="221">
        <f t="shared" si="9777"/>
        <v>4.8410131425447087</v>
      </c>
      <c r="BF4355" s="221">
        <f>BE4355/PRODUCT($BG$6:BG4354)</f>
        <v>1.0003619992466568</v>
      </c>
      <c r="BG4355" s="16">
        <f t="shared" si="9699"/>
        <v>1.0003619992466568</v>
      </c>
      <c r="BH4355" s="10">
        <f t="shared" si="9700"/>
        <v>13.212972502973486</v>
      </c>
      <c r="BI4355" s="90"/>
      <c r="BJ4355" s="17">
        <f t="shared" si="9682"/>
        <v>50348</v>
      </c>
      <c r="BK4355" s="16">
        <f t="shared" si="9676"/>
        <v>13.214820150826867</v>
      </c>
      <c r="BL4355" s="10">
        <f ca="1">IFERROR(AVERAGE(INDIRECT("BK"&amp;AC4355-Template!$F$10+1):INDIRECT("BK"&amp;AC4355)),0)</f>
        <v>13.215938678960491</v>
      </c>
      <c r="BM4355" s="35"/>
      <c r="BN4355" s="86"/>
      <c r="BO4355" s="35"/>
      <c r="BP4355" s="35"/>
      <c r="BQ4355" s="35"/>
      <c r="BR4355" s="35"/>
      <c r="BS4355" s="35"/>
      <c r="BT4355" s="35"/>
      <c r="BU4355" s="35"/>
      <c r="BV4355" s="35"/>
      <c r="BW4355" s="35"/>
      <c r="BX4355" s="35"/>
      <c r="BY4355" s="35"/>
      <c r="BZ4355" s="35"/>
      <c r="CA4355" s="35"/>
      <c r="CB4355" s="35"/>
      <c r="CC4355" s="35"/>
      <c r="CD4355" s="35"/>
      <c r="CE4355" s="35"/>
      <c r="CF4355" s="35"/>
      <c r="CG4355" s="35"/>
      <c r="CH4355" s="35"/>
    </row>
    <row r="4356" spans="1:86" ht="15.6" x14ac:dyDescent="0.3">
      <c r="A4356" s="35"/>
      <c r="B4356" s="86"/>
      <c r="C4356" s="35"/>
      <c r="D4356" s="35"/>
      <c r="E4356" s="35"/>
      <c r="F4356" s="35"/>
      <c r="G4356" s="35"/>
      <c r="H4356" s="35"/>
      <c r="I4356" s="35"/>
      <c r="J4356" s="35"/>
      <c r="K4356" s="35"/>
      <c r="L4356" s="35"/>
      <c r="M4356" s="35"/>
      <c r="N4356" s="35"/>
      <c r="O4356" s="35"/>
      <c r="P4356" s="35"/>
      <c r="Q4356" s="35"/>
      <c r="R4356" s="35"/>
      <c r="S4356" s="35"/>
      <c r="T4356" s="17">
        <f t="shared" si="9677"/>
        <v>50372</v>
      </c>
      <c r="U4356" s="216">
        <f t="shared" si="9671"/>
        <v>6</v>
      </c>
      <c r="V4356" s="216">
        <f t="shared" si="9677"/>
        <v>4351</v>
      </c>
      <c r="W4356" s="16">
        <f t="shared" si="9683"/>
        <v>11.920547945205479</v>
      </c>
      <c r="X4356" s="16" t="e">
        <f>IF(Template!$F$7="Linear interpolation",LinInterp($I$5:$I$22,$G$5:$G$22,W4356),CubicSpline($I$5:$I$22,$G$5:$G$22,W4356))</f>
        <v>#VALUE!</v>
      </c>
      <c r="Y4356" s="221" t="e">
        <f t="shared" si="9672"/>
        <v>#VALUE!</v>
      </c>
      <c r="Z4356" s="221" t="e">
        <f>Y4356/PRODUCT($AA$6:AA4355)</f>
        <v>#VALUE!</v>
      </c>
      <c r="AA4356" s="16" t="e">
        <f t="shared" si="9678"/>
        <v>#VALUE!</v>
      </c>
      <c r="AB4356" s="10" t="e">
        <f t="shared" si="9679"/>
        <v>#VALUE!</v>
      </c>
      <c r="AC4356" s="90">
        <f t="shared" si="9794"/>
        <v>4356</v>
      </c>
      <c r="AD4356" s="17">
        <f t="shared" si="9688"/>
        <v>50349</v>
      </c>
      <c r="AE4356" s="16" t="e">
        <f t="shared" si="9673"/>
        <v>#VALUE!</v>
      </c>
      <c r="AF4356" s="10">
        <f ca="1">IFERROR(AVERAGE(INDIRECT("AE"&amp;AC4356-Template!$F$10+1):INDIRECT("AE"&amp;AC4356)),0)</f>
        <v>0</v>
      </c>
      <c r="AG4356" s="35"/>
      <c r="AH4356" s="86"/>
      <c r="AI4356" s="35"/>
      <c r="AJ4356" s="35"/>
      <c r="AK4356" s="35"/>
      <c r="AL4356" s="35"/>
      <c r="AM4356" s="35"/>
      <c r="AN4356" s="35"/>
      <c r="AO4356" s="35"/>
      <c r="AP4356" s="35"/>
      <c r="AQ4356" s="35"/>
      <c r="AR4356" s="35"/>
      <c r="AS4356" s="35"/>
      <c r="AT4356" s="35"/>
      <c r="AU4356" s="35"/>
      <c r="AV4356" s="35"/>
      <c r="AW4356" s="35"/>
      <c r="AX4356" s="35"/>
      <c r="AY4356" s="35"/>
      <c r="AZ4356" s="17">
        <f t="shared" ref="AZ4356" si="9811">AZ4355+1</f>
        <v>50372</v>
      </c>
      <c r="BA4356" s="216">
        <f t="shared" si="9696"/>
        <v>6</v>
      </c>
      <c r="BB4356" s="216">
        <f t="shared" ref="BB4356" si="9812">BB4355+1</f>
        <v>4351</v>
      </c>
      <c r="BC4356" s="16">
        <f t="shared" si="9698"/>
        <v>11.920547945205479</v>
      </c>
      <c r="BD4356" s="16">
        <f>IF(Template!$F$7="Linear interpolation",LinInterp($AO$5:$AO$18,$AM$5:$AM$18,BC4356),CubicSpline($AO$5:$AO$18,$AM$5:$AM$18,BC4356))</f>
        <v>14.148876288525855</v>
      </c>
      <c r="BE4356" s="221">
        <f t="shared" si="9777"/>
        <v>4.8427655747604046</v>
      </c>
      <c r="BF4356" s="221">
        <f>BE4356/PRODUCT($BG$6:BG4355)</f>
        <v>1.0003619969961028</v>
      </c>
      <c r="BG4356" s="16">
        <f t="shared" si="9699"/>
        <v>1.0003619992466568</v>
      </c>
      <c r="BH4356" s="10">
        <f t="shared" si="9700"/>
        <v>13.212972502973486</v>
      </c>
      <c r="BI4356" s="90"/>
      <c r="BJ4356" s="17">
        <f t="shared" si="9682"/>
        <v>50349</v>
      </c>
      <c r="BK4356" s="16">
        <f t="shared" si="9676"/>
        <v>13.214741472029502</v>
      </c>
      <c r="BL4356" s="10">
        <f ca="1">IFERROR(AVERAGE(INDIRECT("BK"&amp;AC4356-Template!$F$10+1):INDIRECT("BK"&amp;AC4356)),0)</f>
        <v>13.215862156431843</v>
      </c>
      <c r="BM4356" s="35"/>
      <c r="BN4356" s="86"/>
      <c r="BO4356" s="35"/>
      <c r="BP4356" s="35"/>
      <c r="BQ4356" s="35"/>
      <c r="BR4356" s="35"/>
      <c r="BS4356" s="35"/>
      <c r="BT4356" s="35"/>
      <c r="BU4356" s="35"/>
      <c r="BV4356" s="35"/>
      <c r="BW4356" s="35"/>
      <c r="BX4356" s="35"/>
      <c r="BY4356" s="35"/>
      <c r="BZ4356" s="35"/>
      <c r="CA4356" s="35"/>
      <c r="CB4356" s="35"/>
      <c r="CC4356" s="35"/>
      <c r="CD4356" s="35"/>
      <c r="CE4356" s="35"/>
      <c r="CF4356" s="35"/>
      <c r="CG4356" s="35"/>
      <c r="CH4356" s="35"/>
    </row>
    <row r="4357" spans="1:86" ht="15.6" x14ac:dyDescent="0.3">
      <c r="A4357" s="35"/>
      <c r="B4357" s="86"/>
      <c r="C4357" s="35"/>
      <c r="D4357" s="35"/>
      <c r="E4357" s="35"/>
      <c r="F4357" s="35"/>
      <c r="G4357" s="35"/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17">
        <f t="shared" si="9677"/>
        <v>50373</v>
      </c>
      <c r="U4357" s="216">
        <f t="shared" si="9671"/>
        <v>7</v>
      </c>
      <c r="V4357" s="216">
        <f t="shared" si="9677"/>
        <v>4352</v>
      </c>
      <c r="W4357" s="16">
        <f t="shared" si="9683"/>
        <v>11.923287671232877</v>
      </c>
      <c r="X4357" s="16" t="e">
        <f>IF(Template!$F$7="Linear interpolation",LinInterp($I$5:$I$22,$G$5:$G$22,W4357),CubicSpline($I$5:$I$22,$G$5:$G$22,W4357))</f>
        <v>#VALUE!</v>
      </c>
      <c r="Y4357" s="221" t="e">
        <f t="shared" si="9672"/>
        <v>#VALUE!</v>
      </c>
      <c r="Z4357" s="221" t="e">
        <f>Y4357/PRODUCT($AA$6:AA4356)</f>
        <v>#VALUE!</v>
      </c>
      <c r="AA4357" s="16" t="e">
        <f t="shared" si="9678"/>
        <v>#VALUE!</v>
      </c>
      <c r="AB4357" s="10" t="e">
        <f t="shared" si="9679"/>
        <v>#VALUE!</v>
      </c>
      <c r="AC4357" s="90">
        <f t="shared" si="9794"/>
        <v>4357</v>
      </c>
      <c r="AD4357" s="17">
        <f t="shared" si="9688"/>
        <v>50350</v>
      </c>
      <c r="AE4357" s="16" t="e">
        <f t="shared" si="9673"/>
        <v>#VALUE!</v>
      </c>
      <c r="AF4357" s="10">
        <f ca="1">IFERROR(AVERAGE(INDIRECT("AE"&amp;AC4357-Template!$F$10+1):INDIRECT("AE"&amp;AC4357)),0)</f>
        <v>0</v>
      </c>
      <c r="AG4357" s="35"/>
      <c r="AH4357" s="86"/>
      <c r="AI4357" s="35"/>
      <c r="AJ4357" s="35"/>
      <c r="AK4357" s="35"/>
      <c r="AL4357" s="35"/>
      <c r="AM4357" s="35"/>
      <c r="AN4357" s="35"/>
      <c r="AO4357" s="35"/>
      <c r="AP4357" s="35"/>
      <c r="AQ4357" s="35"/>
      <c r="AR4357" s="35"/>
      <c r="AS4357" s="35"/>
      <c r="AT4357" s="35"/>
      <c r="AU4357" s="35"/>
      <c r="AV4357" s="35"/>
      <c r="AW4357" s="35"/>
      <c r="AX4357" s="35"/>
      <c r="AY4357" s="35"/>
      <c r="AZ4357" s="17">
        <f t="shared" ref="AZ4357" si="9813">AZ4356+1</f>
        <v>50373</v>
      </c>
      <c r="BA4357" s="216">
        <f t="shared" si="9696"/>
        <v>7</v>
      </c>
      <c r="BB4357" s="216">
        <f t="shared" ref="BB4357" si="9814">BB4356+1</f>
        <v>4352</v>
      </c>
      <c r="BC4357" s="16">
        <f t="shared" si="9698"/>
        <v>11.923287671232877</v>
      </c>
      <c r="BD4357" s="16">
        <f>IF(Template!$F$7="Linear interpolation",LinInterp($AO$5:$AO$18,$AM$5:$AM$18,BC4357),CubicSpline($AO$5:$AO$18,$AM$5:$AM$18,BC4357))</f>
        <v>14.148870277579611</v>
      </c>
      <c r="BE4357" s="221">
        <f t="shared" si="9777"/>
        <v>4.8445186304322334</v>
      </c>
      <c r="BF4357" s="221">
        <f>BE4357/PRODUCT($BG$6:BG4356)</f>
        <v>1.000361992490832</v>
      </c>
      <c r="BG4357" s="16">
        <f t="shared" si="9699"/>
        <v>1.0003619992466568</v>
      </c>
      <c r="BH4357" s="10">
        <f t="shared" si="9700"/>
        <v>13.212972502973486</v>
      </c>
      <c r="BI4357" s="90"/>
      <c r="BJ4357" s="17">
        <f t="shared" si="9682"/>
        <v>50350</v>
      </c>
      <c r="BK4357" s="16">
        <f t="shared" si="9676"/>
        <v>13.214662643661224</v>
      </c>
      <c r="BL4357" s="10">
        <f ca="1">IFERROR(AVERAGE(INDIRECT("BK"&amp;AC4357-Template!$F$10+1):INDIRECT("BK"&amp;AC4357)),0)</f>
        <v>13.215785485590663</v>
      </c>
      <c r="BM4357" s="35"/>
      <c r="BN4357" s="86"/>
      <c r="BO4357" s="35"/>
      <c r="BP4357" s="35"/>
      <c r="BQ4357" s="35"/>
      <c r="BR4357" s="35"/>
      <c r="BS4357" s="35"/>
      <c r="BT4357" s="35"/>
      <c r="BU4357" s="35"/>
      <c r="BV4357" s="35"/>
      <c r="BW4357" s="35"/>
      <c r="BX4357" s="35"/>
      <c r="BY4357" s="35"/>
      <c r="BZ4357" s="35"/>
      <c r="CA4357" s="35"/>
      <c r="CB4357" s="35"/>
      <c r="CC4357" s="35"/>
      <c r="CD4357" s="35"/>
      <c r="CE4357" s="35"/>
      <c r="CF4357" s="35"/>
      <c r="CG4357" s="35"/>
      <c r="CH4357" s="35"/>
    </row>
    <row r="4358" spans="1:86" ht="15.6" x14ac:dyDescent="0.3">
      <c r="A4358" s="35"/>
      <c r="B4358" s="86"/>
      <c r="C4358" s="35"/>
      <c r="D4358" s="35"/>
      <c r="E4358" s="35"/>
      <c r="F4358" s="35"/>
      <c r="G4358" s="35"/>
      <c r="H4358" s="35"/>
      <c r="I4358" s="35"/>
      <c r="J4358" s="35"/>
      <c r="K4358" s="35"/>
      <c r="L4358" s="35"/>
      <c r="M4358" s="35"/>
      <c r="N4358" s="35"/>
      <c r="O4358" s="35"/>
      <c r="P4358" s="35"/>
      <c r="Q4358" s="35"/>
      <c r="R4358" s="35"/>
      <c r="S4358" s="35"/>
      <c r="T4358" s="17">
        <f t="shared" si="9677"/>
        <v>50374</v>
      </c>
      <c r="U4358" s="216">
        <f t="shared" ref="U4358:U4421" si="9815">WEEKDAY(T4358,2)</f>
        <v>1</v>
      </c>
      <c r="V4358" s="216">
        <f t="shared" si="9677"/>
        <v>4353</v>
      </c>
      <c r="W4358" s="16">
        <f t="shared" si="9683"/>
        <v>11.926027397260274</v>
      </c>
      <c r="X4358" s="16" t="e">
        <f>IF(Template!$F$7="Linear interpolation",LinInterp($I$5:$I$22,$G$5:$G$22,W4358),CubicSpline($I$5:$I$22,$G$5:$G$22,W4358))</f>
        <v>#VALUE!</v>
      </c>
      <c r="Y4358" s="221" t="e">
        <f t="shared" ref="Y4358:Y4421" si="9816">(1+(X4358/100))^W4358</f>
        <v>#VALUE!</v>
      </c>
      <c r="Z4358" s="221" t="e">
        <f>Y4358/PRODUCT($AA$6:AA4357)</f>
        <v>#VALUE!</v>
      </c>
      <c r="AA4358" s="16" t="e">
        <f t="shared" si="9678"/>
        <v>#VALUE!</v>
      </c>
      <c r="AB4358" s="10" t="e">
        <f t="shared" si="9679"/>
        <v>#VALUE!</v>
      </c>
      <c r="AC4358" s="90">
        <f t="shared" si="9794"/>
        <v>4358</v>
      </c>
      <c r="AD4358" s="17">
        <f t="shared" si="9688"/>
        <v>50351</v>
      </c>
      <c r="AE4358" s="16" t="e">
        <f t="shared" ref="AE4358:AE4421" si="9817">IF(R4358&lt;&gt;0,R4358,VLOOKUP(AD4358,$T:$AB,9,FALSE))</f>
        <v>#VALUE!</v>
      </c>
      <c r="AF4358" s="10">
        <f ca="1">IFERROR(AVERAGE(INDIRECT("AE"&amp;AC4358-Template!$F$10+1):INDIRECT("AE"&amp;AC4358)),0)</f>
        <v>0</v>
      </c>
      <c r="AG4358" s="35"/>
      <c r="AH4358" s="86"/>
      <c r="AI4358" s="35"/>
      <c r="AJ4358" s="35"/>
      <c r="AK4358" s="35"/>
      <c r="AL4358" s="35"/>
      <c r="AM4358" s="35"/>
      <c r="AN4358" s="35"/>
      <c r="AO4358" s="35"/>
      <c r="AP4358" s="35"/>
      <c r="AQ4358" s="35"/>
      <c r="AR4358" s="35"/>
      <c r="AS4358" s="35"/>
      <c r="AT4358" s="35"/>
      <c r="AU4358" s="35"/>
      <c r="AV4358" s="35"/>
      <c r="AW4358" s="35"/>
      <c r="AX4358" s="35"/>
      <c r="AY4358" s="35"/>
      <c r="AZ4358" s="17">
        <f t="shared" ref="AZ4358" si="9818">AZ4357+1</f>
        <v>50374</v>
      </c>
      <c r="BA4358" s="216">
        <f t="shared" si="9696"/>
        <v>1</v>
      </c>
      <c r="BB4358" s="216">
        <f t="shared" ref="BB4358" si="9819">BB4357+1</f>
        <v>4353</v>
      </c>
      <c r="BC4358" s="16">
        <f t="shared" si="9698"/>
        <v>11.926027397260274</v>
      </c>
      <c r="BD4358" s="16">
        <f>IF(Template!$F$7="Linear interpolation",LinInterp($AO$5:$AO$18,$AM$5:$AM$18,BC4358),CubicSpline($AO$5:$AO$18,$AM$5:$AM$18,BC4358))</f>
        <v>14.148864247782615</v>
      </c>
      <c r="BE4358" s="221">
        <f t="shared" si="9777"/>
        <v>4.8462723097578237</v>
      </c>
      <c r="BF4358" s="221">
        <f>BE4358/PRODUCT($BG$6:BG4357)</f>
        <v>1.0003619857266841</v>
      </c>
      <c r="BG4358" s="16">
        <f t="shared" si="9699"/>
        <v>1.0003619857266841</v>
      </c>
      <c r="BH4358" s="10">
        <f t="shared" si="9700"/>
        <v>13.212479023970047</v>
      </c>
      <c r="BI4358" s="90"/>
      <c r="BJ4358" s="17">
        <f t="shared" si="9682"/>
        <v>50351</v>
      </c>
      <c r="BK4358" s="16">
        <f t="shared" ref="BK4358:BK4421" si="9820">IF(AX4358&lt;&gt;0,AX4358,VLOOKUP(BJ4358,$AZ:$BH,9,FALSE))</f>
        <v>13.214662643661224</v>
      </c>
      <c r="BL4358" s="10">
        <f ca="1">IFERROR(AVERAGE(INDIRECT("BK"&amp;AC4358-Template!$F$10+1):INDIRECT("BK"&amp;AC4358)),0)</f>
        <v>13.215711298948744</v>
      </c>
      <c r="BM4358" s="35"/>
      <c r="BN4358" s="86"/>
      <c r="BO4358" s="35"/>
      <c r="BP4358" s="35"/>
      <c r="BQ4358" s="35"/>
      <c r="BR4358" s="35"/>
      <c r="BS4358" s="35"/>
      <c r="BT4358" s="35"/>
      <c r="BU4358" s="35"/>
      <c r="BV4358" s="35"/>
      <c r="BW4358" s="35"/>
      <c r="BX4358" s="35"/>
      <c r="BY4358" s="35"/>
      <c r="BZ4358" s="35"/>
      <c r="CA4358" s="35"/>
      <c r="CB4358" s="35"/>
      <c r="CC4358" s="35"/>
      <c r="CD4358" s="35"/>
      <c r="CE4358" s="35"/>
      <c r="CF4358" s="35"/>
      <c r="CG4358" s="35"/>
      <c r="CH4358" s="35"/>
    </row>
    <row r="4359" spans="1:86" ht="15.6" x14ac:dyDescent="0.3">
      <c r="A4359" s="35"/>
      <c r="B4359" s="86"/>
      <c r="C4359" s="35"/>
      <c r="D4359" s="35"/>
      <c r="E4359" s="35"/>
      <c r="F4359" s="35"/>
      <c r="G4359" s="35"/>
      <c r="H4359" s="35"/>
      <c r="I4359" s="35"/>
      <c r="J4359" s="35"/>
      <c r="K4359" s="35"/>
      <c r="L4359" s="35"/>
      <c r="M4359" s="35"/>
      <c r="N4359" s="35"/>
      <c r="O4359" s="35"/>
      <c r="P4359" s="35"/>
      <c r="Q4359" s="35"/>
      <c r="R4359" s="35"/>
      <c r="S4359" s="35"/>
      <c r="T4359" s="17">
        <f t="shared" ref="T4359:V4422" si="9821">T4358+1</f>
        <v>50375</v>
      </c>
      <c r="U4359" s="216">
        <f t="shared" si="9815"/>
        <v>2</v>
      </c>
      <c r="V4359" s="216">
        <f t="shared" si="9821"/>
        <v>4354</v>
      </c>
      <c r="W4359" s="16">
        <f t="shared" si="9683"/>
        <v>11.92876712328767</v>
      </c>
      <c r="X4359" s="16" t="e">
        <f>IF(Template!$F$7="Linear interpolation",LinInterp($I$5:$I$22,$G$5:$G$22,W4359),CubicSpline($I$5:$I$22,$G$5:$G$22,W4359))</f>
        <v>#VALUE!</v>
      </c>
      <c r="Y4359" s="221" t="e">
        <f t="shared" si="9816"/>
        <v>#VALUE!</v>
      </c>
      <c r="Z4359" s="221" t="e">
        <f>Y4359/PRODUCT($AA$6:AA4358)</f>
        <v>#VALUE!</v>
      </c>
      <c r="AA4359" s="16" t="e">
        <f t="shared" ref="AA4359:AA4422" si="9822">1+AB4359/365/100</f>
        <v>#VALUE!</v>
      </c>
      <c r="AB4359" s="10" t="e">
        <f t="shared" ref="AB4359:AB4422" si="9823">IF(OR(U4359=6,U4359=7),AB4358,(Z4359-1)*365*100)</f>
        <v>#VALUE!</v>
      </c>
      <c r="AC4359" s="90">
        <f t="shared" si="9794"/>
        <v>4359</v>
      </c>
      <c r="AD4359" s="17">
        <f t="shared" si="9688"/>
        <v>50352</v>
      </c>
      <c r="AE4359" s="16" t="e">
        <f t="shared" si="9817"/>
        <v>#VALUE!</v>
      </c>
      <c r="AF4359" s="10">
        <f ca="1">IFERROR(AVERAGE(INDIRECT("AE"&amp;AC4359-Template!$F$10+1):INDIRECT("AE"&amp;AC4359)),0)</f>
        <v>0</v>
      </c>
      <c r="AG4359" s="35"/>
      <c r="AH4359" s="86"/>
      <c r="AI4359" s="35"/>
      <c r="AJ4359" s="35"/>
      <c r="AK4359" s="35"/>
      <c r="AL4359" s="35"/>
      <c r="AM4359" s="35"/>
      <c r="AN4359" s="35"/>
      <c r="AO4359" s="35"/>
      <c r="AP4359" s="35"/>
      <c r="AQ4359" s="35"/>
      <c r="AR4359" s="35"/>
      <c r="AS4359" s="35"/>
      <c r="AT4359" s="35"/>
      <c r="AU4359" s="35"/>
      <c r="AV4359" s="35"/>
      <c r="AW4359" s="35"/>
      <c r="AX4359" s="35"/>
      <c r="AY4359" s="35"/>
      <c r="AZ4359" s="17">
        <f t="shared" ref="AZ4359" si="9824">AZ4358+1</f>
        <v>50375</v>
      </c>
      <c r="BA4359" s="216">
        <f t="shared" si="9696"/>
        <v>2</v>
      </c>
      <c r="BB4359" s="216">
        <f t="shared" ref="BB4359" si="9825">BB4358+1</f>
        <v>4354</v>
      </c>
      <c r="BC4359" s="16">
        <f t="shared" si="9698"/>
        <v>11.92876712328767</v>
      </c>
      <c r="BD4359" s="16">
        <f>IF(Template!$F$7="Linear interpolation",LinInterp($AO$5:$AO$18,$AM$5:$AM$18,BC4359),CubicSpline($AO$5:$AO$18,$AM$5:$AM$18,BC4359))</f>
        <v>14.148858199108014</v>
      </c>
      <c r="BE4359" s="221">
        <f t="shared" si="9777"/>
        <v>4.8480266129348193</v>
      </c>
      <c r="BF4359" s="221">
        <f>BE4359/PRODUCT($BG$6:BG4358)</f>
        <v>1.0003619902194649</v>
      </c>
      <c r="BG4359" s="16">
        <f t="shared" si="9699"/>
        <v>1.0003619902194649</v>
      </c>
      <c r="BH4359" s="10">
        <f t="shared" si="9700"/>
        <v>13.21264301046976</v>
      </c>
      <c r="BI4359" s="90"/>
      <c r="BJ4359" s="17">
        <f t="shared" ref="BJ4359:BJ4422" si="9826">BJ4358+1</f>
        <v>50352</v>
      </c>
      <c r="BK4359" s="16">
        <f t="shared" si="9820"/>
        <v>13.214662643661224</v>
      </c>
      <c r="BL4359" s="10">
        <f ca="1">IFERROR(AVERAGE(INDIRECT("BK"&amp;AC4359-Template!$F$10+1):INDIRECT("BK"&amp;AC4359)),0)</f>
        <v>13.215639601405872</v>
      </c>
      <c r="BM4359" s="35"/>
      <c r="BN4359" s="86"/>
      <c r="BO4359" s="35"/>
      <c r="BP4359" s="35"/>
      <c r="BQ4359" s="35"/>
      <c r="BR4359" s="35"/>
      <c r="BS4359" s="35"/>
      <c r="BT4359" s="35"/>
      <c r="BU4359" s="35"/>
      <c r="BV4359" s="35"/>
      <c r="BW4359" s="35"/>
      <c r="BX4359" s="35"/>
      <c r="BY4359" s="35"/>
      <c r="BZ4359" s="35"/>
      <c r="CA4359" s="35"/>
      <c r="CB4359" s="35"/>
      <c r="CC4359" s="35"/>
      <c r="CD4359" s="35"/>
      <c r="CE4359" s="35"/>
      <c r="CF4359" s="35"/>
      <c r="CG4359" s="35"/>
      <c r="CH4359" s="35"/>
    </row>
    <row r="4360" spans="1:86" ht="15.6" x14ac:dyDescent="0.3">
      <c r="A4360" s="35"/>
      <c r="B4360" s="86"/>
      <c r="C4360" s="35"/>
      <c r="D4360" s="35"/>
      <c r="E4360" s="35"/>
      <c r="F4360" s="35"/>
      <c r="G4360" s="35"/>
      <c r="H4360" s="35"/>
      <c r="I4360" s="35"/>
      <c r="J4360" s="35"/>
      <c r="K4360" s="35"/>
      <c r="L4360" s="35"/>
      <c r="M4360" s="35"/>
      <c r="N4360" s="35"/>
      <c r="O4360" s="35"/>
      <c r="P4360" s="35"/>
      <c r="Q4360" s="35"/>
      <c r="R4360" s="35"/>
      <c r="S4360" s="35"/>
      <c r="T4360" s="17">
        <f t="shared" si="9821"/>
        <v>50376</v>
      </c>
      <c r="U4360" s="216">
        <f t="shared" si="9815"/>
        <v>3</v>
      </c>
      <c r="V4360" s="216">
        <f t="shared" si="9821"/>
        <v>4355</v>
      </c>
      <c r="W4360" s="16">
        <f t="shared" ref="W4360:W4423" si="9827">YEARFRAC($T$5,T4360,3)</f>
        <v>11.931506849315069</v>
      </c>
      <c r="X4360" s="16" t="e">
        <f>IF(Template!$F$7="Linear interpolation",LinInterp($I$5:$I$22,$G$5:$G$22,W4360),CubicSpline($I$5:$I$22,$G$5:$G$22,W4360))</f>
        <v>#VALUE!</v>
      </c>
      <c r="Y4360" s="221" t="e">
        <f t="shared" si="9816"/>
        <v>#VALUE!</v>
      </c>
      <c r="Z4360" s="221" t="e">
        <f>Y4360/PRODUCT($AA$6:AA4359)</f>
        <v>#VALUE!</v>
      </c>
      <c r="AA4360" s="16" t="e">
        <f t="shared" si="9822"/>
        <v>#VALUE!</v>
      </c>
      <c r="AB4360" s="10" t="e">
        <f t="shared" si="9823"/>
        <v>#VALUE!</v>
      </c>
      <c r="AC4360" s="90">
        <f t="shared" si="9794"/>
        <v>4360</v>
      </c>
      <c r="AD4360" s="17">
        <f t="shared" si="9688"/>
        <v>50353</v>
      </c>
      <c r="AE4360" s="16" t="e">
        <f t="shared" si="9817"/>
        <v>#VALUE!</v>
      </c>
      <c r="AF4360" s="10">
        <f ca="1">IFERROR(AVERAGE(INDIRECT("AE"&amp;AC4360-Template!$F$10+1):INDIRECT("AE"&amp;AC4360)),0)</f>
        <v>0</v>
      </c>
      <c r="AG4360" s="35"/>
      <c r="AH4360" s="86"/>
      <c r="AI4360" s="35"/>
      <c r="AJ4360" s="35"/>
      <c r="AK4360" s="35"/>
      <c r="AL4360" s="35"/>
      <c r="AM4360" s="35"/>
      <c r="AN4360" s="35"/>
      <c r="AO4360" s="35"/>
      <c r="AP4360" s="35"/>
      <c r="AQ4360" s="35"/>
      <c r="AR4360" s="35"/>
      <c r="AS4360" s="35"/>
      <c r="AT4360" s="35"/>
      <c r="AU4360" s="35"/>
      <c r="AV4360" s="35"/>
      <c r="AW4360" s="35"/>
      <c r="AX4360" s="35"/>
      <c r="AY4360" s="35"/>
      <c r="AZ4360" s="17">
        <f t="shared" ref="AZ4360" si="9828">AZ4359+1</f>
        <v>50376</v>
      </c>
      <c r="BA4360" s="216">
        <f t="shared" si="9696"/>
        <v>3</v>
      </c>
      <c r="BB4360" s="216">
        <f t="shared" ref="BB4360" si="9829">BB4359+1</f>
        <v>4355</v>
      </c>
      <c r="BC4360" s="16">
        <f t="shared" si="9698"/>
        <v>11.931506849315069</v>
      </c>
      <c r="BD4360" s="16">
        <f>IF(Template!$F$7="Linear interpolation",LinInterp($AO$5:$AO$18,$AM$5:$AM$18,BC4360),CubicSpline($AO$5:$AO$18,$AM$5:$AM$18,BC4360))</f>
        <v>14.148852131528955</v>
      </c>
      <c r="BE4360" s="221">
        <f t="shared" si="9777"/>
        <v>4.8497815401609081</v>
      </c>
      <c r="BF4360" s="221">
        <f>BE4360/PRODUCT($BG$6:BG4359)</f>
        <v>1.0003619879522538</v>
      </c>
      <c r="BG4360" s="16">
        <f t="shared" si="9699"/>
        <v>1.0003619879522538</v>
      </c>
      <c r="BH4360" s="10">
        <f t="shared" si="9700"/>
        <v>13.212560257265139</v>
      </c>
      <c r="BI4360" s="90"/>
      <c r="BJ4360" s="17">
        <f t="shared" si="9826"/>
        <v>50353</v>
      </c>
      <c r="BK4360" s="16">
        <f t="shared" si="9820"/>
        <v>13.214188174500595</v>
      </c>
      <c r="BL4360" s="10">
        <f ca="1">IFERROR(AVERAGE(INDIRECT("BK"&amp;AC4360-Template!$F$10+1):INDIRECT("BK"&amp;AC4360)),0)</f>
        <v>13.215552088224314</v>
      </c>
      <c r="BM4360" s="35"/>
      <c r="BN4360" s="86"/>
      <c r="BO4360" s="35"/>
      <c r="BP4360" s="35"/>
      <c r="BQ4360" s="35"/>
      <c r="BR4360" s="35"/>
      <c r="BS4360" s="35"/>
      <c r="BT4360" s="35"/>
      <c r="BU4360" s="35"/>
      <c r="BV4360" s="35"/>
      <c r="BW4360" s="35"/>
      <c r="BX4360" s="35"/>
      <c r="BY4360" s="35"/>
      <c r="BZ4360" s="35"/>
      <c r="CA4360" s="35"/>
      <c r="CB4360" s="35"/>
      <c r="CC4360" s="35"/>
      <c r="CD4360" s="35"/>
      <c r="CE4360" s="35"/>
      <c r="CF4360" s="35"/>
      <c r="CG4360" s="35"/>
      <c r="CH4360" s="35"/>
    </row>
    <row r="4361" spans="1:86" ht="15.6" x14ac:dyDescent="0.3">
      <c r="A4361" s="35"/>
      <c r="B4361" s="86"/>
      <c r="C4361" s="35"/>
      <c r="D4361" s="35"/>
      <c r="E4361" s="35"/>
      <c r="F4361" s="35"/>
      <c r="G4361" s="35"/>
      <c r="H4361" s="35"/>
      <c r="I4361" s="35"/>
      <c r="J4361" s="35"/>
      <c r="K4361" s="35"/>
      <c r="L4361" s="35"/>
      <c r="M4361" s="35"/>
      <c r="N4361" s="35"/>
      <c r="O4361" s="35"/>
      <c r="P4361" s="35"/>
      <c r="Q4361" s="35"/>
      <c r="R4361" s="35"/>
      <c r="S4361" s="35"/>
      <c r="T4361" s="17">
        <f t="shared" si="9821"/>
        <v>50377</v>
      </c>
      <c r="U4361" s="216">
        <f t="shared" si="9815"/>
        <v>4</v>
      </c>
      <c r="V4361" s="216">
        <f t="shared" si="9821"/>
        <v>4356</v>
      </c>
      <c r="W4361" s="16">
        <f t="shared" si="9827"/>
        <v>11.934246575342465</v>
      </c>
      <c r="X4361" s="16" t="e">
        <f>IF(Template!$F$7="Linear interpolation",LinInterp($I$5:$I$22,$G$5:$G$22,W4361),CubicSpline($I$5:$I$22,$G$5:$G$22,W4361))</f>
        <v>#VALUE!</v>
      </c>
      <c r="Y4361" s="221" t="e">
        <f t="shared" si="9816"/>
        <v>#VALUE!</v>
      </c>
      <c r="Z4361" s="221" t="e">
        <f>Y4361/PRODUCT($AA$6:AA4360)</f>
        <v>#VALUE!</v>
      </c>
      <c r="AA4361" s="16" t="e">
        <f t="shared" si="9822"/>
        <v>#VALUE!</v>
      </c>
      <c r="AB4361" s="10" t="e">
        <f t="shared" si="9823"/>
        <v>#VALUE!</v>
      </c>
      <c r="AC4361" s="90">
        <f t="shared" si="9794"/>
        <v>4361</v>
      </c>
      <c r="AD4361" s="17">
        <f t="shared" si="9688"/>
        <v>50354</v>
      </c>
      <c r="AE4361" s="16" t="e">
        <f t="shared" si="9817"/>
        <v>#VALUE!</v>
      </c>
      <c r="AF4361" s="10">
        <f ca="1">IFERROR(AVERAGE(INDIRECT("AE"&amp;AC4361-Template!$F$10+1):INDIRECT("AE"&amp;AC4361)),0)</f>
        <v>0</v>
      </c>
      <c r="AG4361" s="35"/>
      <c r="AH4361" s="86"/>
      <c r="AI4361" s="35"/>
      <c r="AJ4361" s="35"/>
      <c r="AK4361" s="35"/>
      <c r="AL4361" s="35"/>
      <c r="AM4361" s="35"/>
      <c r="AN4361" s="35"/>
      <c r="AO4361" s="35"/>
      <c r="AP4361" s="35"/>
      <c r="AQ4361" s="35"/>
      <c r="AR4361" s="35"/>
      <c r="AS4361" s="35"/>
      <c r="AT4361" s="35"/>
      <c r="AU4361" s="35"/>
      <c r="AV4361" s="35"/>
      <c r="AW4361" s="35"/>
      <c r="AX4361" s="35"/>
      <c r="AY4361" s="35"/>
      <c r="AZ4361" s="17">
        <f t="shared" ref="AZ4361" si="9830">AZ4360+1</f>
        <v>50377</v>
      </c>
      <c r="BA4361" s="216">
        <f t="shared" si="9696"/>
        <v>4</v>
      </c>
      <c r="BB4361" s="216">
        <f t="shared" ref="BB4361" si="9831">BB4360+1</f>
        <v>4356</v>
      </c>
      <c r="BC4361" s="16">
        <f t="shared" si="9698"/>
        <v>11.934246575342465</v>
      </c>
      <c r="BD4361" s="16">
        <f>IF(Template!$F$7="Linear interpolation",LinInterp($AO$5:$AO$18,$AM$5:$AM$18,BC4361),CubicSpline($AO$5:$AO$18,$AM$5:$AM$18,BC4361))</f>
        <v>14.148846045018585</v>
      </c>
      <c r="BE4361" s="221">
        <f t="shared" si="9777"/>
        <v>4.8515370916338103</v>
      </c>
      <c r="BF4361" s="221">
        <f>BE4361/PRODUCT($BG$6:BG4360)</f>
        <v>1.0003619856808732</v>
      </c>
      <c r="BG4361" s="16">
        <f t="shared" si="9699"/>
        <v>1.0003619856808732</v>
      </c>
      <c r="BH4361" s="10">
        <f t="shared" si="9700"/>
        <v>13.21247735187181</v>
      </c>
      <c r="BI4361" s="90"/>
      <c r="BJ4361" s="17">
        <f t="shared" si="9826"/>
        <v>50354</v>
      </c>
      <c r="BK4361" s="16">
        <f t="shared" si="9820"/>
        <v>13.214345831026431</v>
      </c>
      <c r="BL4361" s="10">
        <f ca="1">IFERROR(AVERAGE(INDIRECT("BK"&amp;AC4361-Template!$F$10+1):INDIRECT("BK"&amp;AC4361)),0)</f>
        <v>13.215469830260284</v>
      </c>
      <c r="BM4361" s="35"/>
      <c r="BN4361" s="86"/>
      <c r="BO4361" s="35"/>
      <c r="BP4361" s="35"/>
      <c r="BQ4361" s="35"/>
      <c r="BR4361" s="35"/>
      <c r="BS4361" s="35"/>
      <c r="BT4361" s="35"/>
      <c r="BU4361" s="35"/>
      <c r="BV4361" s="35"/>
      <c r="BW4361" s="35"/>
      <c r="BX4361" s="35"/>
      <c r="BY4361" s="35"/>
      <c r="BZ4361" s="35"/>
      <c r="CA4361" s="35"/>
      <c r="CB4361" s="35"/>
      <c r="CC4361" s="35"/>
      <c r="CD4361" s="35"/>
      <c r="CE4361" s="35"/>
      <c r="CF4361" s="35"/>
      <c r="CG4361" s="35"/>
      <c r="CH4361" s="35"/>
    </row>
    <row r="4362" spans="1:86" ht="15.6" x14ac:dyDescent="0.3">
      <c r="A4362" s="35"/>
      <c r="B4362" s="86"/>
      <c r="C4362" s="35"/>
      <c r="D4362" s="35"/>
      <c r="E4362" s="35"/>
      <c r="F4362" s="35"/>
      <c r="G4362" s="35"/>
      <c r="H4362" s="35"/>
      <c r="I4362" s="35"/>
      <c r="J4362" s="35"/>
      <c r="K4362" s="35"/>
      <c r="L4362" s="35"/>
      <c r="M4362" s="35"/>
      <c r="N4362" s="35"/>
      <c r="O4362" s="35"/>
      <c r="P4362" s="35"/>
      <c r="Q4362" s="35"/>
      <c r="R4362" s="35"/>
      <c r="S4362" s="35"/>
      <c r="T4362" s="17">
        <f t="shared" si="9821"/>
        <v>50378</v>
      </c>
      <c r="U4362" s="216">
        <f t="shared" si="9815"/>
        <v>5</v>
      </c>
      <c r="V4362" s="216">
        <f t="shared" si="9821"/>
        <v>4357</v>
      </c>
      <c r="W4362" s="16">
        <f t="shared" si="9827"/>
        <v>11.936986301369863</v>
      </c>
      <c r="X4362" s="16" t="e">
        <f>IF(Template!$F$7="Linear interpolation",LinInterp($I$5:$I$22,$G$5:$G$22,W4362),CubicSpline($I$5:$I$22,$G$5:$G$22,W4362))</f>
        <v>#VALUE!</v>
      </c>
      <c r="Y4362" s="221" t="e">
        <f t="shared" si="9816"/>
        <v>#VALUE!</v>
      </c>
      <c r="Z4362" s="221" t="e">
        <f>Y4362/PRODUCT($AA$6:AA4361)</f>
        <v>#VALUE!</v>
      </c>
      <c r="AA4362" s="16" t="e">
        <f t="shared" si="9822"/>
        <v>#VALUE!</v>
      </c>
      <c r="AB4362" s="10" t="e">
        <f t="shared" si="9823"/>
        <v>#VALUE!</v>
      </c>
      <c r="AC4362" s="90">
        <f t="shared" si="9794"/>
        <v>4362</v>
      </c>
      <c r="AD4362" s="17">
        <f t="shared" ref="AD4362:AD4425" si="9832">AD4361+1</f>
        <v>50355</v>
      </c>
      <c r="AE4362" s="16" t="e">
        <f t="shared" si="9817"/>
        <v>#VALUE!</v>
      </c>
      <c r="AF4362" s="10">
        <f ca="1">IFERROR(AVERAGE(INDIRECT("AE"&amp;AC4362-Template!$F$10+1):INDIRECT("AE"&amp;AC4362)),0)</f>
        <v>0</v>
      </c>
      <c r="AG4362" s="35"/>
      <c r="AH4362" s="86"/>
      <c r="AI4362" s="35"/>
      <c r="AJ4362" s="35"/>
      <c r="AK4362" s="35"/>
      <c r="AL4362" s="35"/>
      <c r="AM4362" s="35"/>
      <c r="AN4362" s="35"/>
      <c r="AO4362" s="35"/>
      <c r="AP4362" s="35"/>
      <c r="AQ4362" s="35"/>
      <c r="AR4362" s="35"/>
      <c r="AS4362" s="35"/>
      <c r="AT4362" s="35"/>
      <c r="AU4362" s="35"/>
      <c r="AV4362" s="35"/>
      <c r="AW4362" s="35"/>
      <c r="AX4362" s="35"/>
      <c r="AY4362" s="35"/>
      <c r="AZ4362" s="17">
        <f t="shared" ref="AZ4362" si="9833">AZ4361+1</f>
        <v>50378</v>
      </c>
      <c r="BA4362" s="216">
        <f t="shared" si="9696"/>
        <v>5</v>
      </c>
      <c r="BB4362" s="216">
        <f t="shared" ref="BB4362" si="9834">BB4361+1</f>
        <v>4357</v>
      </c>
      <c r="BC4362" s="16">
        <f t="shared" si="9698"/>
        <v>11.936986301369863</v>
      </c>
      <c r="BD4362" s="16">
        <f>IF(Template!$F$7="Linear interpolation",LinInterp($AO$5:$AO$18,$AM$5:$AM$18,BC4362),CubicSpline($AO$5:$AO$18,$AM$5:$AM$18,BC4362))</f>
        <v>14.148839939550053</v>
      </c>
      <c r="BE4362" s="221">
        <f t="shared" si="9777"/>
        <v>4.8532932675512654</v>
      </c>
      <c r="BF4362" s="221">
        <f>BE4362/PRODUCT($BG$6:BG4361)</f>
        <v>1.0003619834053177</v>
      </c>
      <c r="BG4362" s="16">
        <f t="shared" si="9699"/>
        <v>1.0003619834053177</v>
      </c>
      <c r="BH4362" s="10">
        <f t="shared" si="9700"/>
        <v>13.212394294095265</v>
      </c>
      <c r="BI4362" s="90"/>
      <c r="BJ4362" s="17">
        <f t="shared" si="9826"/>
        <v>50355</v>
      </c>
      <c r="BK4362" s="16">
        <f t="shared" si="9820"/>
        <v>13.214266252817964</v>
      </c>
      <c r="BL4362" s="10">
        <f ca="1">IFERROR(AVERAGE(INDIRECT("BK"&amp;AC4362-Template!$F$10+1):INDIRECT("BK"&amp;AC4362)),0)</f>
        <v>13.215399903357122</v>
      </c>
      <c r="BM4362" s="35"/>
      <c r="BN4362" s="86"/>
      <c r="BO4362" s="35"/>
      <c r="BP4362" s="35"/>
      <c r="BQ4362" s="35"/>
      <c r="BR4362" s="35"/>
      <c r="BS4362" s="35"/>
      <c r="BT4362" s="35"/>
      <c r="BU4362" s="35"/>
      <c r="BV4362" s="35"/>
      <c r="BW4362" s="35"/>
      <c r="BX4362" s="35"/>
      <c r="BY4362" s="35"/>
      <c r="BZ4362" s="35"/>
      <c r="CA4362" s="35"/>
      <c r="CB4362" s="35"/>
      <c r="CC4362" s="35"/>
      <c r="CD4362" s="35"/>
      <c r="CE4362" s="35"/>
      <c r="CF4362" s="35"/>
      <c r="CG4362" s="35"/>
      <c r="CH4362" s="35"/>
    </row>
    <row r="4363" spans="1:86" ht="15.6" x14ac:dyDescent="0.3">
      <c r="A4363" s="35"/>
      <c r="B4363" s="86"/>
      <c r="C4363" s="35"/>
      <c r="D4363" s="35"/>
      <c r="E4363" s="35"/>
      <c r="F4363" s="35"/>
      <c r="G4363" s="35"/>
      <c r="H4363" s="35"/>
      <c r="I4363" s="35"/>
      <c r="J4363" s="35"/>
      <c r="K4363" s="35"/>
      <c r="L4363" s="35"/>
      <c r="M4363" s="35"/>
      <c r="N4363" s="35"/>
      <c r="O4363" s="35"/>
      <c r="P4363" s="35"/>
      <c r="Q4363" s="35"/>
      <c r="R4363" s="35"/>
      <c r="S4363" s="35"/>
      <c r="T4363" s="17">
        <f t="shared" si="9821"/>
        <v>50379</v>
      </c>
      <c r="U4363" s="216">
        <f t="shared" si="9815"/>
        <v>6</v>
      </c>
      <c r="V4363" s="216">
        <f t="shared" si="9821"/>
        <v>4358</v>
      </c>
      <c r="W4363" s="16">
        <f t="shared" si="9827"/>
        <v>11.93972602739726</v>
      </c>
      <c r="X4363" s="16" t="e">
        <f>IF(Template!$F$7="Linear interpolation",LinInterp($I$5:$I$22,$G$5:$G$22,W4363),CubicSpline($I$5:$I$22,$G$5:$G$22,W4363))</f>
        <v>#VALUE!</v>
      </c>
      <c r="Y4363" s="221" t="e">
        <f t="shared" si="9816"/>
        <v>#VALUE!</v>
      </c>
      <c r="Z4363" s="221" t="e">
        <f>Y4363/PRODUCT($AA$6:AA4362)</f>
        <v>#VALUE!</v>
      </c>
      <c r="AA4363" s="16" t="e">
        <f t="shared" si="9822"/>
        <v>#VALUE!</v>
      </c>
      <c r="AB4363" s="10" t="e">
        <f t="shared" si="9823"/>
        <v>#VALUE!</v>
      </c>
      <c r="AC4363" s="90">
        <f t="shared" si="9794"/>
        <v>4363</v>
      </c>
      <c r="AD4363" s="17">
        <f t="shared" si="9832"/>
        <v>50356</v>
      </c>
      <c r="AE4363" s="16" t="e">
        <f t="shared" si="9817"/>
        <v>#VALUE!</v>
      </c>
      <c r="AF4363" s="10">
        <f ca="1">IFERROR(AVERAGE(INDIRECT("AE"&amp;AC4363-Template!$F$10+1):INDIRECT("AE"&amp;AC4363)),0)</f>
        <v>0</v>
      </c>
      <c r="AG4363" s="35"/>
      <c r="AH4363" s="86"/>
      <c r="AI4363" s="35"/>
      <c r="AJ4363" s="35"/>
      <c r="AK4363" s="35"/>
      <c r="AL4363" s="35"/>
      <c r="AM4363" s="35"/>
      <c r="AN4363" s="35"/>
      <c r="AO4363" s="35"/>
      <c r="AP4363" s="35"/>
      <c r="AQ4363" s="35"/>
      <c r="AR4363" s="35"/>
      <c r="AS4363" s="35"/>
      <c r="AT4363" s="35"/>
      <c r="AU4363" s="35"/>
      <c r="AV4363" s="35"/>
      <c r="AW4363" s="35"/>
      <c r="AX4363" s="35"/>
      <c r="AY4363" s="35"/>
      <c r="AZ4363" s="17">
        <f t="shared" ref="AZ4363" si="9835">AZ4362+1</f>
        <v>50379</v>
      </c>
      <c r="BA4363" s="216">
        <f t="shared" si="9696"/>
        <v>6</v>
      </c>
      <c r="BB4363" s="216">
        <f t="shared" ref="BB4363" si="9836">BB4362+1</f>
        <v>4358</v>
      </c>
      <c r="BC4363" s="16">
        <f t="shared" si="9698"/>
        <v>11.93972602739726</v>
      </c>
      <c r="BD4363" s="16">
        <f>IF(Template!$F$7="Linear interpolation",LinInterp($AO$5:$AO$18,$AM$5:$AM$18,BC4363),CubicSpline($AO$5:$AO$18,$AM$5:$AM$18,BC4363))</f>
        <v>14.148833815096502</v>
      </c>
      <c r="BE4363" s="221">
        <f t="shared" si="9777"/>
        <v>4.8550500681110602</v>
      </c>
      <c r="BF4363" s="221">
        <f>BE4363/PRODUCT($BG$6:BG4362)</f>
        <v>1.0003619811255877</v>
      </c>
      <c r="BG4363" s="16">
        <f t="shared" si="9699"/>
        <v>1.0003619834053177</v>
      </c>
      <c r="BH4363" s="10">
        <f t="shared" si="9700"/>
        <v>13.212394294095265</v>
      </c>
      <c r="BI4363" s="90"/>
      <c r="BJ4363" s="17">
        <f t="shared" si="9826"/>
        <v>50356</v>
      </c>
      <c r="BK4363" s="16">
        <f t="shared" si="9820"/>
        <v>13.214186524292959</v>
      </c>
      <c r="BL4363" s="10">
        <f ca="1">IFERROR(AVERAGE(INDIRECT("BK"&amp;AC4363-Template!$F$10+1):INDIRECT("BK"&amp;AC4363)),0)</f>
        <v>13.215322340649173</v>
      </c>
      <c r="BM4363" s="35"/>
      <c r="BN4363" s="86"/>
      <c r="BO4363" s="35"/>
      <c r="BP4363" s="35"/>
      <c r="BQ4363" s="35"/>
      <c r="BR4363" s="35"/>
      <c r="BS4363" s="35"/>
      <c r="BT4363" s="35"/>
      <c r="BU4363" s="35"/>
      <c r="BV4363" s="35"/>
      <c r="BW4363" s="35"/>
      <c r="BX4363" s="35"/>
      <c r="BY4363" s="35"/>
      <c r="BZ4363" s="35"/>
      <c r="CA4363" s="35"/>
      <c r="CB4363" s="35"/>
      <c r="CC4363" s="35"/>
      <c r="CD4363" s="35"/>
      <c r="CE4363" s="35"/>
      <c r="CF4363" s="35"/>
      <c r="CG4363" s="35"/>
      <c r="CH4363" s="35"/>
    </row>
    <row r="4364" spans="1:86" ht="15.6" x14ac:dyDescent="0.3">
      <c r="A4364" s="35"/>
      <c r="B4364" s="86"/>
      <c r="C4364" s="35"/>
      <c r="D4364" s="35"/>
      <c r="E4364" s="35"/>
      <c r="F4364" s="35"/>
      <c r="G4364" s="35"/>
      <c r="H4364" s="35"/>
      <c r="I4364" s="35"/>
      <c r="J4364" s="35"/>
      <c r="K4364" s="35"/>
      <c r="L4364" s="35"/>
      <c r="M4364" s="35"/>
      <c r="N4364" s="35"/>
      <c r="O4364" s="35"/>
      <c r="P4364" s="35"/>
      <c r="Q4364" s="35"/>
      <c r="R4364" s="35"/>
      <c r="S4364" s="35"/>
      <c r="T4364" s="17">
        <f t="shared" si="9821"/>
        <v>50380</v>
      </c>
      <c r="U4364" s="216">
        <f t="shared" si="9815"/>
        <v>7</v>
      </c>
      <c r="V4364" s="216">
        <f t="shared" si="9821"/>
        <v>4359</v>
      </c>
      <c r="W4364" s="16">
        <f t="shared" si="9827"/>
        <v>11.942465753424658</v>
      </c>
      <c r="X4364" s="16" t="e">
        <f>IF(Template!$F$7="Linear interpolation",LinInterp($I$5:$I$22,$G$5:$G$22,W4364),CubicSpline($I$5:$I$22,$G$5:$G$22,W4364))</f>
        <v>#VALUE!</v>
      </c>
      <c r="Y4364" s="221" t="e">
        <f t="shared" si="9816"/>
        <v>#VALUE!</v>
      </c>
      <c r="Z4364" s="221" t="e">
        <f>Y4364/PRODUCT($AA$6:AA4363)</f>
        <v>#VALUE!</v>
      </c>
      <c r="AA4364" s="16" t="e">
        <f t="shared" si="9822"/>
        <v>#VALUE!</v>
      </c>
      <c r="AB4364" s="10" t="e">
        <f t="shared" si="9823"/>
        <v>#VALUE!</v>
      </c>
      <c r="AC4364" s="90">
        <f t="shared" si="9794"/>
        <v>4364</v>
      </c>
      <c r="AD4364" s="17">
        <f t="shared" si="9832"/>
        <v>50357</v>
      </c>
      <c r="AE4364" s="16" t="e">
        <f t="shared" si="9817"/>
        <v>#VALUE!</v>
      </c>
      <c r="AF4364" s="10">
        <f ca="1">IFERROR(AVERAGE(INDIRECT("AE"&amp;AC4364-Template!$F$10+1):INDIRECT("AE"&amp;AC4364)),0)</f>
        <v>0</v>
      </c>
      <c r="AG4364" s="35"/>
      <c r="AH4364" s="86"/>
      <c r="AI4364" s="35"/>
      <c r="AJ4364" s="35"/>
      <c r="AK4364" s="35"/>
      <c r="AL4364" s="35"/>
      <c r="AM4364" s="35"/>
      <c r="AN4364" s="35"/>
      <c r="AO4364" s="35"/>
      <c r="AP4364" s="35"/>
      <c r="AQ4364" s="35"/>
      <c r="AR4364" s="35"/>
      <c r="AS4364" s="35"/>
      <c r="AT4364" s="35"/>
      <c r="AU4364" s="35"/>
      <c r="AV4364" s="35"/>
      <c r="AW4364" s="35"/>
      <c r="AX4364" s="35"/>
      <c r="AY4364" s="35"/>
      <c r="AZ4364" s="17">
        <f t="shared" ref="AZ4364" si="9837">AZ4363+1</f>
        <v>50380</v>
      </c>
      <c r="BA4364" s="216">
        <f t="shared" si="9696"/>
        <v>7</v>
      </c>
      <c r="BB4364" s="216">
        <f t="shared" ref="BB4364" si="9838">BB4363+1</f>
        <v>4359</v>
      </c>
      <c r="BC4364" s="16">
        <f t="shared" si="9698"/>
        <v>11.942465753424658</v>
      </c>
      <c r="BD4364" s="16">
        <f>IF(Template!$F$7="Linear interpolation",LinInterp($AO$5:$AO$18,$AM$5:$AM$18,BC4364),CubicSpline($AO$5:$AO$18,$AM$5:$AM$18,BC4364))</f>
        <v>14.148827671631084</v>
      </c>
      <c r="BE4364" s="221">
        <f t="shared" si="9777"/>
        <v>4.8568074935110017</v>
      </c>
      <c r="BF4364" s="221">
        <f>BE4364/PRODUCT($BG$6:BG4363)</f>
        <v>1.0003619765619478</v>
      </c>
      <c r="BG4364" s="16">
        <f t="shared" si="9699"/>
        <v>1.0003619834053177</v>
      </c>
      <c r="BH4364" s="10">
        <f t="shared" si="9700"/>
        <v>13.212394294095265</v>
      </c>
      <c r="BI4364" s="90"/>
      <c r="BJ4364" s="17">
        <f t="shared" si="9826"/>
        <v>50357</v>
      </c>
      <c r="BK4364" s="16">
        <f t="shared" si="9820"/>
        <v>13.21410664540279</v>
      </c>
      <c r="BL4364" s="10">
        <f ca="1">IFERROR(AVERAGE(INDIRECT("BK"&amp;AC4364-Template!$F$10+1):INDIRECT("BK"&amp;AC4364)),0)</f>
        <v>13.215244628966811</v>
      </c>
      <c r="BM4364" s="35"/>
      <c r="BN4364" s="86"/>
      <c r="BO4364" s="35"/>
      <c r="BP4364" s="35"/>
      <c r="BQ4364" s="35"/>
      <c r="BR4364" s="35"/>
      <c r="BS4364" s="35"/>
      <c r="BT4364" s="35"/>
      <c r="BU4364" s="35"/>
      <c r="BV4364" s="35"/>
      <c r="BW4364" s="35"/>
      <c r="BX4364" s="35"/>
      <c r="BY4364" s="35"/>
      <c r="BZ4364" s="35"/>
      <c r="CA4364" s="35"/>
      <c r="CB4364" s="35"/>
      <c r="CC4364" s="35"/>
      <c r="CD4364" s="35"/>
      <c r="CE4364" s="35"/>
      <c r="CF4364" s="35"/>
      <c r="CG4364" s="35"/>
      <c r="CH4364" s="35"/>
    </row>
    <row r="4365" spans="1:86" ht="15.6" x14ac:dyDescent="0.3">
      <c r="A4365" s="35"/>
      <c r="B4365" s="86"/>
      <c r="C4365" s="35"/>
      <c r="D4365" s="35"/>
      <c r="E4365" s="35"/>
      <c r="F4365" s="35"/>
      <c r="G4365" s="35"/>
      <c r="H4365" s="35"/>
      <c r="I4365" s="35"/>
      <c r="J4365" s="35"/>
      <c r="K4365" s="35"/>
      <c r="L4365" s="35"/>
      <c r="M4365" s="35"/>
      <c r="N4365" s="35"/>
      <c r="O4365" s="35"/>
      <c r="P4365" s="35"/>
      <c r="Q4365" s="35"/>
      <c r="R4365" s="35"/>
      <c r="S4365" s="35"/>
      <c r="T4365" s="17">
        <f t="shared" si="9821"/>
        <v>50381</v>
      </c>
      <c r="U4365" s="216">
        <f t="shared" si="9815"/>
        <v>1</v>
      </c>
      <c r="V4365" s="216">
        <f t="shared" si="9821"/>
        <v>4360</v>
      </c>
      <c r="W4365" s="16">
        <f t="shared" si="9827"/>
        <v>11.945205479452055</v>
      </c>
      <c r="X4365" s="16" t="e">
        <f>IF(Template!$F$7="Linear interpolation",LinInterp($I$5:$I$22,$G$5:$G$22,W4365),CubicSpline($I$5:$I$22,$G$5:$G$22,W4365))</f>
        <v>#VALUE!</v>
      </c>
      <c r="Y4365" s="221" t="e">
        <f t="shared" si="9816"/>
        <v>#VALUE!</v>
      </c>
      <c r="Z4365" s="221" t="e">
        <f>Y4365/PRODUCT($AA$6:AA4364)</f>
        <v>#VALUE!</v>
      </c>
      <c r="AA4365" s="16" t="e">
        <f t="shared" si="9822"/>
        <v>#VALUE!</v>
      </c>
      <c r="AB4365" s="10" t="e">
        <f t="shared" si="9823"/>
        <v>#VALUE!</v>
      </c>
      <c r="AC4365" s="90">
        <f t="shared" si="9794"/>
        <v>4365</v>
      </c>
      <c r="AD4365" s="17">
        <f t="shared" si="9832"/>
        <v>50358</v>
      </c>
      <c r="AE4365" s="16" t="e">
        <f t="shared" si="9817"/>
        <v>#VALUE!</v>
      </c>
      <c r="AF4365" s="10">
        <f ca="1">IFERROR(AVERAGE(INDIRECT("AE"&amp;AC4365-Template!$F$10+1):INDIRECT("AE"&amp;AC4365)),0)</f>
        <v>0</v>
      </c>
      <c r="AG4365" s="35"/>
      <c r="AH4365" s="86"/>
      <c r="AI4365" s="35"/>
      <c r="AJ4365" s="35"/>
      <c r="AK4365" s="35"/>
      <c r="AL4365" s="35"/>
      <c r="AM4365" s="35"/>
      <c r="AN4365" s="35"/>
      <c r="AO4365" s="35"/>
      <c r="AP4365" s="35"/>
      <c r="AQ4365" s="35"/>
      <c r="AR4365" s="35"/>
      <c r="AS4365" s="35"/>
      <c r="AT4365" s="35"/>
      <c r="AU4365" s="35"/>
      <c r="AV4365" s="35"/>
      <c r="AW4365" s="35"/>
      <c r="AX4365" s="35"/>
      <c r="AY4365" s="35"/>
      <c r="AZ4365" s="17">
        <f t="shared" ref="AZ4365" si="9839">AZ4364+1</f>
        <v>50381</v>
      </c>
      <c r="BA4365" s="216">
        <f t="shared" ref="BA4365:BA4428" si="9840">WEEKDAY(AZ4365,2)</f>
        <v>1</v>
      </c>
      <c r="BB4365" s="216">
        <f t="shared" ref="BB4365" si="9841">BB4364+1</f>
        <v>4360</v>
      </c>
      <c r="BC4365" s="16">
        <f t="shared" ref="BC4365:BC4428" si="9842">YEARFRAC($T$5,AZ4365,3)</f>
        <v>11.945205479452055</v>
      </c>
      <c r="BD4365" s="16">
        <f>IF(Template!$F$7="Linear interpolation",LinInterp($AO$5:$AO$18,$AM$5:$AM$18,BC4365),CubicSpline($AO$5:$AO$18,$AM$5:$AM$18,BC4365))</f>
        <v>14.148821509126941</v>
      </c>
      <c r="BE4365" s="221">
        <f t="shared" si="9777"/>
        <v>4.8585655439489548</v>
      </c>
      <c r="BF4365" s="221">
        <f>BE4365/PRODUCT($BG$6:BG4364)</f>
        <v>1.0003619697102204</v>
      </c>
      <c r="BG4365" s="16">
        <f t="shared" ref="BG4365:BG4428" si="9843">1+BH4365/365/100</f>
        <v>1.0003619697102204</v>
      </c>
      <c r="BH4365" s="10">
        <f t="shared" ref="BH4365:BH4428" si="9844">IF(OR(BA4365=6,BA4365=7),BH4364,(BF4365-1)*365*100)</f>
        <v>13.211894423044601</v>
      </c>
      <c r="BI4365" s="90"/>
      <c r="BJ4365" s="17">
        <f t="shared" si="9826"/>
        <v>50358</v>
      </c>
      <c r="BK4365" s="16">
        <f t="shared" si="9820"/>
        <v>13.21410664540279</v>
      </c>
      <c r="BL4365" s="10">
        <f ca="1">IFERROR(AVERAGE(INDIRECT("BK"&amp;AC4365-Template!$F$10+1):INDIRECT("BK"&amp;AC4365)),0)</f>
        <v>13.215169435857867</v>
      </c>
      <c r="BM4365" s="35"/>
      <c r="BN4365" s="86"/>
      <c r="BO4365" s="35"/>
      <c r="BP4365" s="35"/>
      <c r="BQ4365" s="35"/>
      <c r="BR4365" s="35"/>
      <c r="BS4365" s="35"/>
      <c r="BT4365" s="35"/>
      <c r="BU4365" s="35"/>
      <c r="BV4365" s="35"/>
      <c r="BW4365" s="35"/>
      <c r="BX4365" s="35"/>
      <c r="BY4365" s="35"/>
      <c r="BZ4365" s="35"/>
      <c r="CA4365" s="35"/>
      <c r="CB4365" s="35"/>
      <c r="CC4365" s="35"/>
      <c r="CD4365" s="35"/>
      <c r="CE4365" s="35"/>
      <c r="CF4365" s="35"/>
      <c r="CG4365" s="35"/>
      <c r="CH4365" s="35"/>
    </row>
    <row r="4366" spans="1:86" ht="15.6" x14ac:dyDescent="0.3">
      <c r="A4366" s="35"/>
      <c r="B4366" s="86"/>
      <c r="C4366" s="35"/>
      <c r="D4366" s="35"/>
      <c r="E4366" s="35"/>
      <c r="F4366" s="35"/>
      <c r="G4366" s="35"/>
      <c r="H4366" s="35"/>
      <c r="I4366" s="35"/>
      <c r="J4366" s="35"/>
      <c r="K4366" s="35"/>
      <c r="L4366" s="35"/>
      <c r="M4366" s="35"/>
      <c r="N4366" s="35"/>
      <c r="O4366" s="35"/>
      <c r="P4366" s="35"/>
      <c r="Q4366" s="35"/>
      <c r="R4366" s="35"/>
      <c r="S4366" s="35"/>
      <c r="T4366" s="17">
        <f t="shared" si="9821"/>
        <v>50382</v>
      </c>
      <c r="U4366" s="216">
        <f t="shared" si="9815"/>
        <v>2</v>
      </c>
      <c r="V4366" s="216">
        <f t="shared" si="9821"/>
        <v>4361</v>
      </c>
      <c r="W4366" s="16">
        <f t="shared" si="9827"/>
        <v>11.947945205479453</v>
      </c>
      <c r="X4366" s="16" t="e">
        <f>IF(Template!$F$7="Linear interpolation",LinInterp($I$5:$I$22,$G$5:$G$22,W4366),CubicSpline($I$5:$I$22,$G$5:$G$22,W4366))</f>
        <v>#VALUE!</v>
      </c>
      <c r="Y4366" s="221" t="e">
        <f t="shared" si="9816"/>
        <v>#VALUE!</v>
      </c>
      <c r="Z4366" s="221" t="e">
        <f>Y4366/PRODUCT($AA$6:AA4365)</f>
        <v>#VALUE!</v>
      </c>
      <c r="AA4366" s="16" t="e">
        <f t="shared" si="9822"/>
        <v>#VALUE!</v>
      </c>
      <c r="AB4366" s="10" t="e">
        <f t="shared" si="9823"/>
        <v>#VALUE!</v>
      </c>
      <c r="AC4366" s="90">
        <f t="shared" si="9794"/>
        <v>4366</v>
      </c>
      <c r="AD4366" s="17">
        <f t="shared" si="9832"/>
        <v>50359</v>
      </c>
      <c r="AE4366" s="16" t="e">
        <f t="shared" si="9817"/>
        <v>#VALUE!</v>
      </c>
      <c r="AF4366" s="10">
        <f ca="1">IFERROR(AVERAGE(INDIRECT("AE"&amp;AC4366-Template!$F$10+1):INDIRECT("AE"&amp;AC4366)),0)</f>
        <v>0</v>
      </c>
      <c r="AG4366" s="35"/>
      <c r="AH4366" s="86"/>
      <c r="AI4366" s="35"/>
      <c r="AJ4366" s="35"/>
      <c r="AK4366" s="35"/>
      <c r="AL4366" s="35"/>
      <c r="AM4366" s="35"/>
      <c r="AN4366" s="35"/>
      <c r="AO4366" s="35"/>
      <c r="AP4366" s="35"/>
      <c r="AQ4366" s="35"/>
      <c r="AR4366" s="35"/>
      <c r="AS4366" s="35"/>
      <c r="AT4366" s="35"/>
      <c r="AU4366" s="35"/>
      <c r="AV4366" s="35"/>
      <c r="AW4366" s="35"/>
      <c r="AX4366" s="35"/>
      <c r="AY4366" s="35"/>
      <c r="AZ4366" s="17">
        <f t="shared" ref="AZ4366" si="9845">AZ4365+1</f>
        <v>50382</v>
      </c>
      <c r="BA4366" s="216">
        <f t="shared" si="9840"/>
        <v>2</v>
      </c>
      <c r="BB4366" s="216">
        <f t="shared" ref="BB4366" si="9846">BB4365+1</f>
        <v>4361</v>
      </c>
      <c r="BC4366" s="16">
        <f t="shared" si="9842"/>
        <v>11.947945205479453</v>
      </c>
      <c r="BD4366" s="16">
        <f>IF(Template!$F$7="Linear interpolation",LinInterp($AO$5:$AO$18,$AM$5:$AM$18,BC4366),CubicSpline($AO$5:$AO$18,$AM$5:$AM$18,BC4366))</f>
        <v>14.148815327557225</v>
      </c>
      <c r="BE4366" s="221">
        <f t="shared" si="9777"/>
        <v>4.8603242196227763</v>
      </c>
      <c r="BF4366" s="221">
        <f>BE4366/PRODUCT($BG$6:BG4365)</f>
        <v>1.0003619742613152</v>
      </c>
      <c r="BG4366" s="16">
        <f t="shared" si="9843"/>
        <v>1.0003619742613152</v>
      </c>
      <c r="BH4366" s="10">
        <f t="shared" si="9844"/>
        <v>13.212060538006053</v>
      </c>
      <c r="BI4366" s="90"/>
      <c r="BJ4366" s="17">
        <f t="shared" si="9826"/>
        <v>50359</v>
      </c>
      <c r="BK4366" s="16">
        <f t="shared" si="9820"/>
        <v>13.21410664540279</v>
      </c>
      <c r="BL4366" s="10">
        <f ca="1">IFERROR(AVERAGE(INDIRECT("BK"&amp;AC4366-Template!$F$10+1):INDIRECT("BK"&amp;AC4366)),0)</f>
        <v>13.215096766248877</v>
      </c>
      <c r="BM4366" s="35"/>
      <c r="BN4366" s="86"/>
      <c r="BO4366" s="35"/>
      <c r="BP4366" s="35"/>
      <c r="BQ4366" s="35"/>
      <c r="BR4366" s="35"/>
      <c r="BS4366" s="35"/>
      <c r="BT4366" s="35"/>
      <c r="BU4366" s="35"/>
      <c r="BV4366" s="35"/>
      <c r="BW4366" s="35"/>
      <c r="BX4366" s="35"/>
      <c r="BY4366" s="35"/>
      <c r="BZ4366" s="35"/>
      <c r="CA4366" s="35"/>
      <c r="CB4366" s="35"/>
      <c r="CC4366" s="35"/>
      <c r="CD4366" s="35"/>
      <c r="CE4366" s="35"/>
      <c r="CF4366" s="35"/>
      <c r="CG4366" s="35"/>
      <c r="CH4366" s="35"/>
    </row>
    <row r="4367" spans="1:86" ht="15.6" x14ac:dyDescent="0.3">
      <c r="A4367" s="35"/>
      <c r="B4367" s="86"/>
      <c r="C4367" s="35"/>
      <c r="D4367" s="35"/>
      <c r="E4367" s="35"/>
      <c r="F4367" s="35"/>
      <c r="G4367" s="35"/>
      <c r="H4367" s="35"/>
      <c r="I4367" s="35"/>
      <c r="J4367" s="35"/>
      <c r="K4367" s="35"/>
      <c r="L4367" s="35"/>
      <c r="M4367" s="35"/>
      <c r="N4367" s="35"/>
      <c r="O4367" s="35"/>
      <c r="P4367" s="35"/>
      <c r="Q4367" s="35"/>
      <c r="R4367" s="35"/>
      <c r="S4367" s="35"/>
      <c r="T4367" s="17">
        <f t="shared" si="9821"/>
        <v>50383</v>
      </c>
      <c r="U4367" s="216">
        <f t="shared" si="9815"/>
        <v>3</v>
      </c>
      <c r="V4367" s="216">
        <f t="shared" si="9821"/>
        <v>4362</v>
      </c>
      <c r="W4367" s="16">
        <f t="shared" si="9827"/>
        <v>11.950684931506849</v>
      </c>
      <c r="X4367" s="16" t="e">
        <f>IF(Template!$F$7="Linear interpolation",LinInterp($I$5:$I$22,$G$5:$G$22,W4367),CubicSpline($I$5:$I$22,$G$5:$G$22,W4367))</f>
        <v>#VALUE!</v>
      </c>
      <c r="Y4367" s="221" t="e">
        <f t="shared" si="9816"/>
        <v>#VALUE!</v>
      </c>
      <c r="Z4367" s="221" t="e">
        <f>Y4367/PRODUCT($AA$6:AA4366)</f>
        <v>#VALUE!</v>
      </c>
      <c r="AA4367" s="16" t="e">
        <f t="shared" si="9822"/>
        <v>#VALUE!</v>
      </c>
      <c r="AB4367" s="10" t="e">
        <f t="shared" si="9823"/>
        <v>#VALUE!</v>
      </c>
      <c r="AC4367" s="90">
        <f t="shared" si="9794"/>
        <v>4367</v>
      </c>
      <c r="AD4367" s="17">
        <f t="shared" si="9832"/>
        <v>50360</v>
      </c>
      <c r="AE4367" s="16" t="e">
        <f t="shared" si="9817"/>
        <v>#VALUE!</v>
      </c>
      <c r="AF4367" s="10">
        <f ca="1">IFERROR(AVERAGE(INDIRECT("AE"&amp;AC4367-Template!$F$10+1):INDIRECT("AE"&amp;AC4367)),0)</f>
        <v>0</v>
      </c>
      <c r="AG4367" s="35"/>
      <c r="AH4367" s="86"/>
      <c r="AI4367" s="35"/>
      <c r="AJ4367" s="35"/>
      <c r="AK4367" s="35"/>
      <c r="AL4367" s="35"/>
      <c r="AM4367" s="35"/>
      <c r="AN4367" s="35"/>
      <c r="AO4367" s="35"/>
      <c r="AP4367" s="35"/>
      <c r="AQ4367" s="35"/>
      <c r="AR4367" s="35"/>
      <c r="AS4367" s="35"/>
      <c r="AT4367" s="35"/>
      <c r="AU4367" s="35"/>
      <c r="AV4367" s="35"/>
      <c r="AW4367" s="35"/>
      <c r="AX4367" s="35"/>
      <c r="AY4367" s="35"/>
      <c r="AZ4367" s="17">
        <f t="shared" ref="AZ4367" si="9847">AZ4366+1</f>
        <v>50383</v>
      </c>
      <c r="BA4367" s="216">
        <f t="shared" si="9840"/>
        <v>3</v>
      </c>
      <c r="BB4367" s="216">
        <f t="shared" ref="BB4367" si="9848">BB4366+1</f>
        <v>4362</v>
      </c>
      <c r="BC4367" s="16">
        <f t="shared" si="9842"/>
        <v>11.950684931506849</v>
      </c>
      <c r="BD4367" s="16">
        <f>IF(Template!$F$7="Linear interpolation",LinInterp($AO$5:$AO$18,$AM$5:$AM$18,BC4367),CubicSpline($AO$5:$AO$18,$AM$5:$AM$18,BC4367))</f>
        <v>14.148809126895079</v>
      </c>
      <c r="BE4367" s="221">
        <f t="shared" si="9777"/>
        <v>4.8620835207303958</v>
      </c>
      <c r="BF4367" s="221">
        <f>BE4367/PRODUCT($BG$6:BG4366)</f>
        <v>1.0003619719648571</v>
      </c>
      <c r="BG4367" s="16">
        <f t="shared" si="9843"/>
        <v>1.0003619719648571</v>
      </c>
      <c r="BH4367" s="10">
        <f t="shared" si="9844"/>
        <v>13.211976717284134</v>
      </c>
      <c r="BI4367" s="90"/>
      <c r="BJ4367" s="17">
        <f t="shared" si="9826"/>
        <v>50360</v>
      </c>
      <c r="BK4367" s="16">
        <f t="shared" si="9820"/>
        <v>13.213625867542934</v>
      </c>
      <c r="BL4367" s="10">
        <f ca="1">IFERROR(AVERAGE(INDIRECT("BK"&amp;AC4367-Template!$F$10+1):INDIRECT("BK"&amp;AC4367)),0)</f>
        <v>13.215008070711228</v>
      </c>
      <c r="BM4367" s="35"/>
      <c r="BN4367" s="86"/>
      <c r="BO4367" s="35"/>
      <c r="BP4367" s="35"/>
      <c r="BQ4367" s="35"/>
      <c r="BR4367" s="35"/>
      <c r="BS4367" s="35"/>
      <c r="BT4367" s="35"/>
      <c r="BU4367" s="35"/>
      <c r="BV4367" s="35"/>
      <c r="BW4367" s="35"/>
      <c r="BX4367" s="35"/>
      <c r="BY4367" s="35"/>
      <c r="BZ4367" s="35"/>
      <c r="CA4367" s="35"/>
      <c r="CB4367" s="35"/>
      <c r="CC4367" s="35"/>
      <c r="CD4367" s="35"/>
      <c r="CE4367" s="35"/>
      <c r="CF4367" s="35"/>
      <c r="CG4367" s="35"/>
      <c r="CH4367" s="35"/>
    </row>
    <row r="4368" spans="1:86" ht="15.6" x14ac:dyDescent="0.3">
      <c r="A4368" s="35"/>
      <c r="B4368" s="86"/>
      <c r="C4368" s="35"/>
      <c r="D4368" s="35"/>
      <c r="E4368" s="35"/>
      <c r="F4368" s="35"/>
      <c r="G4368" s="35"/>
      <c r="H4368" s="35"/>
      <c r="I4368" s="35"/>
      <c r="J4368" s="35"/>
      <c r="K4368" s="35"/>
      <c r="L4368" s="35"/>
      <c r="M4368" s="35"/>
      <c r="N4368" s="35"/>
      <c r="O4368" s="35"/>
      <c r="P4368" s="35"/>
      <c r="Q4368" s="35"/>
      <c r="R4368" s="35"/>
      <c r="S4368" s="35"/>
      <c r="T4368" s="17">
        <f t="shared" si="9821"/>
        <v>50384</v>
      </c>
      <c r="U4368" s="216">
        <f t="shared" si="9815"/>
        <v>4</v>
      </c>
      <c r="V4368" s="216">
        <f t="shared" si="9821"/>
        <v>4363</v>
      </c>
      <c r="W4368" s="16">
        <f t="shared" si="9827"/>
        <v>11.953424657534246</v>
      </c>
      <c r="X4368" s="16" t="e">
        <f>IF(Template!$F$7="Linear interpolation",LinInterp($I$5:$I$22,$G$5:$G$22,W4368),CubicSpline($I$5:$I$22,$G$5:$G$22,W4368))</f>
        <v>#VALUE!</v>
      </c>
      <c r="Y4368" s="221" t="e">
        <f t="shared" si="9816"/>
        <v>#VALUE!</v>
      </c>
      <c r="Z4368" s="221" t="e">
        <f>Y4368/PRODUCT($AA$6:AA4367)</f>
        <v>#VALUE!</v>
      </c>
      <c r="AA4368" s="16" t="e">
        <f t="shared" si="9822"/>
        <v>#VALUE!</v>
      </c>
      <c r="AB4368" s="10" t="e">
        <f t="shared" si="9823"/>
        <v>#VALUE!</v>
      </c>
      <c r="AC4368" s="90">
        <f t="shared" si="9794"/>
        <v>4368</v>
      </c>
      <c r="AD4368" s="17">
        <f t="shared" si="9832"/>
        <v>50361</v>
      </c>
      <c r="AE4368" s="16" t="e">
        <f t="shared" si="9817"/>
        <v>#VALUE!</v>
      </c>
      <c r="AF4368" s="10">
        <f ca="1">IFERROR(AVERAGE(INDIRECT("AE"&amp;AC4368-Template!$F$10+1):INDIRECT("AE"&amp;AC4368)),0)</f>
        <v>0</v>
      </c>
      <c r="AG4368" s="35"/>
      <c r="AH4368" s="86"/>
      <c r="AI4368" s="35"/>
      <c r="AJ4368" s="35"/>
      <c r="AK4368" s="35"/>
      <c r="AL4368" s="35"/>
      <c r="AM4368" s="35"/>
      <c r="AN4368" s="35"/>
      <c r="AO4368" s="35"/>
      <c r="AP4368" s="35"/>
      <c r="AQ4368" s="35"/>
      <c r="AR4368" s="35"/>
      <c r="AS4368" s="35"/>
      <c r="AT4368" s="35"/>
      <c r="AU4368" s="35"/>
      <c r="AV4368" s="35"/>
      <c r="AW4368" s="35"/>
      <c r="AX4368" s="35"/>
      <c r="AY4368" s="35"/>
      <c r="AZ4368" s="17">
        <f t="shared" ref="AZ4368" si="9849">AZ4367+1</f>
        <v>50384</v>
      </c>
      <c r="BA4368" s="216">
        <f t="shared" si="9840"/>
        <v>4</v>
      </c>
      <c r="BB4368" s="216">
        <f t="shared" ref="BB4368" si="9850">BB4367+1</f>
        <v>4363</v>
      </c>
      <c r="BC4368" s="16">
        <f t="shared" si="9842"/>
        <v>11.953424657534246</v>
      </c>
      <c r="BD4368" s="16">
        <f>IF(Template!$F$7="Linear interpolation",LinInterp($AO$5:$AO$18,$AM$5:$AM$18,BC4368),CubicSpline($AO$5:$AO$18,$AM$5:$AM$18,BC4368))</f>
        <v>14.148802907113653</v>
      </c>
      <c r="BE4368" s="221">
        <f t="shared" si="9777"/>
        <v>4.8638434474697414</v>
      </c>
      <c r="BF4368" s="221">
        <f>BE4368/PRODUCT($BG$6:BG4367)</f>
        <v>1.000361969664207</v>
      </c>
      <c r="BG4368" s="16">
        <f t="shared" si="9843"/>
        <v>1.000361969664207</v>
      </c>
      <c r="BH4368" s="10">
        <f t="shared" si="9844"/>
        <v>13.211892743554943</v>
      </c>
      <c r="BI4368" s="90"/>
      <c r="BJ4368" s="17">
        <f t="shared" si="9826"/>
        <v>50361</v>
      </c>
      <c r="BK4368" s="16">
        <f t="shared" si="9820"/>
        <v>13.21378562470732</v>
      </c>
      <c r="BL4368" s="10">
        <f ca="1">IFERROR(AVERAGE(INDIRECT("BK"&amp;AC4368-Template!$F$10+1):INDIRECT("BK"&amp;AC4368)),0)</f>
        <v>13.214924700412391</v>
      </c>
      <c r="BM4368" s="35"/>
      <c r="BN4368" s="86"/>
      <c r="BO4368" s="35"/>
      <c r="BP4368" s="35"/>
      <c r="BQ4368" s="35"/>
      <c r="BR4368" s="35"/>
      <c r="BS4368" s="35"/>
      <c r="BT4368" s="35"/>
      <c r="BU4368" s="35"/>
      <c r="BV4368" s="35"/>
      <c r="BW4368" s="35"/>
      <c r="BX4368" s="35"/>
      <c r="BY4368" s="35"/>
      <c r="BZ4368" s="35"/>
      <c r="CA4368" s="35"/>
      <c r="CB4368" s="35"/>
      <c r="CC4368" s="35"/>
      <c r="CD4368" s="35"/>
      <c r="CE4368" s="35"/>
      <c r="CF4368" s="35"/>
      <c r="CG4368" s="35"/>
      <c r="CH4368" s="35"/>
    </row>
    <row r="4369" spans="1:86" ht="15.6" x14ac:dyDescent="0.3">
      <c r="A4369" s="35"/>
      <c r="B4369" s="86"/>
      <c r="C4369" s="35"/>
      <c r="D4369" s="35"/>
      <c r="E4369" s="35"/>
      <c r="F4369" s="35"/>
      <c r="G4369" s="35"/>
      <c r="H4369" s="35"/>
      <c r="I4369" s="35"/>
      <c r="J4369" s="35"/>
      <c r="K4369" s="35"/>
      <c r="L4369" s="35"/>
      <c r="M4369" s="35"/>
      <c r="N4369" s="35"/>
      <c r="O4369" s="35"/>
      <c r="P4369" s="35"/>
      <c r="Q4369" s="35"/>
      <c r="R4369" s="35"/>
      <c r="S4369" s="35"/>
      <c r="T4369" s="17">
        <f t="shared" si="9821"/>
        <v>50385</v>
      </c>
      <c r="U4369" s="216">
        <f t="shared" si="9815"/>
        <v>5</v>
      </c>
      <c r="V4369" s="216">
        <f t="shared" si="9821"/>
        <v>4364</v>
      </c>
      <c r="W4369" s="16">
        <f t="shared" si="9827"/>
        <v>11.956164383561644</v>
      </c>
      <c r="X4369" s="16" t="e">
        <f>IF(Template!$F$7="Linear interpolation",LinInterp($I$5:$I$22,$G$5:$G$22,W4369),CubicSpline($I$5:$I$22,$G$5:$G$22,W4369))</f>
        <v>#VALUE!</v>
      </c>
      <c r="Y4369" s="221" t="e">
        <f t="shared" si="9816"/>
        <v>#VALUE!</v>
      </c>
      <c r="Z4369" s="221" t="e">
        <f>Y4369/PRODUCT($AA$6:AA4368)</f>
        <v>#VALUE!</v>
      </c>
      <c r="AA4369" s="16" t="e">
        <f t="shared" si="9822"/>
        <v>#VALUE!</v>
      </c>
      <c r="AB4369" s="10" t="e">
        <f t="shared" si="9823"/>
        <v>#VALUE!</v>
      </c>
      <c r="AC4369" s="90">
        <f t="shared" si="9794"/>
        <v>4369</v>
      </c>
      <c r="AD4369" s="17">
        <f t="shared" si="9832"/>
        <v>50362</v>
      </c>
      <c r="AE4369" s="16" t="e">
        <f t="shared" si="9817"/>
        <v>#VALUE!</v>
      </c>
      <c r="AF4369" s="10">
        <f ca="1">IFERROR(AVERAGE(INDIRECT("AE"&amp;AC4369-Template!$F$10+1):INDIRECT("AE"&amp;AC4369)),0)</f>
        <v>0</v>
      </c>
      <c r="AG4369" s="35"/>
      <c r="AH4369" s="86"/>
      <c r="AI4369" s="35"/>
      <c r="AJ4369" s="35"/>
      <c r="AK4369" s="35"/>
      <c r="AL4369" s="35"/>
      <c r="AM4369" s="35"/>
      <c r="AN4369" s="35"/>
      <c r="AO4369" s="35"/>
      <c r="AP4369" s="35"/>
      <c r="AQ4369" s="35"/>
      <c r="AR4369" s="35"/>
      <c r="AS4369" s="35"/>
      <c r="AT4369" s="35"/>
      <c r="AU4369" s="35"/>
      <c r="AV4369" s="35"/>
      <c r="AW4369" s="35"/>
      <c r="AX4369" s="35"/>
      <c r="AY4369" s="35"/>
      <c r="AZ4369" s="17">
        <f t="shared" ref="AZ4369" si="9851">AZ4368+1</f>
        <v>50385</v>
      </c>
      <c r="BA4369" s="216">
        <f t="shared" si="9840"/>
        <v>5</v>
      </c>
      <c r="BB4369" s="216">
        <f t="shared" ref="BB4369" si="9852">BB4368+1</f>
        <v>4364</v>
      </c>
      <c r="BC4369" s="16">
        <f t="shared" si="9842"/>
        <v>11.956164383561644</v>
      </c>
      <c r="BD4369" s="16">
        <f>IF(Template!$F$7="Linear interpolation",LinInterp($AO$5:$AO$18,$AM$5:$AM$18,BC4369),CubicSpline($AO$5:$AO$18,$AM$5:$AM$18,BC4369))</f>
        <v>14.148796668186092</v>
      </c>
      <c r="BE4369" s="221">
        <f t="shared" si="9777"/>
        <v>4.865604000038819</v>
      </c>
      <c r="BF4369" s="221">
        <f>BE4369/PRODUCT($BG$6:BG4368)</f>
        <v>1.0003619673593718</v>
      </c>
      <c r="BG4369" s="16">
        <f t="shared" si="9843"/>
        <v>1.0003619673593718</v>
      </c>
      <c r="BH4369" s="10">
        <f t="shared" si="9844"/>
        <v>13.211808617069721</v>
      </c>
      <c r="BI4369" s="90"/>
      <c r="BJ4369" s="17">
        <f t="shared" si="9826"/>
        <v>50362</v>
      </c>
      <c r="BK4369" s="16">
        <f t="shared" si="9820"/>
        <v>13.21370499268648</v>
      </c>
      <c r="BL4369" s="10">
        <f ca="1">IFERROR(AVERAGE(INDIRECT("BK"&amp;AC4369-Template!$F$10+1):INDIRECT("BK"&amp;AC4369)),0)</f>
        <v>13.214853832650252</v>
      </c>
      <c r="BM4369" s="35"/>
      <c r="BN4369" s="86"/>
      <c r="BO4369" s="35"/>
      <c r="BP4369" s="35"/>
      <c r="BQ4369" s="35"/>
      <c r="BR4369" s="35"/>
      <c r="BS4369" s="35"/>
      <c r="BT4369" s="35"/>
      <c r="BU4369" s="35"/>
      <c r="BV4369" s="35"/>
      <c r="BW4369" s="35"/>
      <c r="BX4369" s="35"/>
      <c r="BY4369" s="35"/>
      <c r="BZ4369" s="35"/>
      <c r="CA4369" s="35"/>
      <c r="CB4369" s="35"/>
      <c r="CC4369" s="35"/>
      <c r="CD4369" s="35"/>
      <c r="CE4369" s="35"/>
      <c r="CF4369" s="35"/>
      <c r="CG4369" s="35"/>
      <c r="CH4369" s="35"/>
    </row>
    <row r="4370" spans="1:86" ht="15.6" x14ac:dyDescent="0.3">
      <c r="A4370" s="35"/>
      <c r="B4370" s="86"/>
      <c r="C4370" s="35"/>
      <c r="D4370" s="35"/>
      <c r="E4370" s="35"/>
      <c r="F4370" s="35"/>
      <c r="G4370" s="35"/>
      <c r="H4370" s="35"/>
      <c r="I4370" s="35"/>
      <c r="J4370" s="35"/>
      <c r="K4370" s="35"/>
      <c r="L4370" s="35"/>
      <c r="M4370" s="35"/>
      <c r="N4370" s="35"/>
      <c r="O4370" s="35"/>
      <c r="P4370" s="35"/>
      <c r="Q4370" s="35"/>
      <c r="R4370" s="35"/>
      <c r="S4370" s="35"/>
      <c r="T4370" s="17">
        <f t="shared" si="9821"/>
        <v>50386</v>
      </c>
      <c r="U4370" s="216">
        <f t="shared" si="9815"/>
        <v>6</v>
      </c>
      <c r="V4370" s="216">
        <f t="shared" si="9821"/>
        <v>4365</v>
      </c>
      <c r="W4370" s="16">
        <f t="shared" si="9827"/>
        <v>11.95890410958904</v>
      </c>
      <c r="X4370" s="16" t="e">
        <f>IF(Template!$F$7="Linear interpolation",LinInterp($I$5:$I$22,$G$5:$G$22,W4370),CubicSpline($I$5:$I$22,$G$5:$G$22,W4370))</f>
        <v>#VALUE!</v>
      </c>
      <c r="Y4370" s="221" t="e">
        <f t="shared" si="9816"/>
        <v>#VALUE!</v>
      </c>
      <c r="Z4370" s="221" t="e">
        <f>Y4370/PRODUCT($AA$6:AA4369)</f>
        <v>#VALUE!</v>
      </c>
      <c r="AA4370" s="16" t="e">
        <f t="shared" si="9822"/>
        <v>#VALUE!</v>
      </c>
      <c r="AB4370" s="10" t="e">
        <f t="shared" si="9823"/>
        <v>#VALUE!</v>
      </c>
      <c r="AC4370" s="90">
        <f t="shared" si="9794"/>
        <v>4370</v>
      </c>
      <c r="AD4370" s="17">
        <f t="shared" si="9832"/>
        <v>50363</v>
      </c>
      <c r="AE4370" s="16" t="e">
        <f t="shared" si="9817"/>
        <v>#VALUE!</v>
      </c>
      <c r="AF4370" s="10">
        <f ca="1">IFERROR(AVERAGE(INDIRECT("AE"&amp;AC4370-Template!$F$10+1):INDIRECT("AE"&amp;AC4370)),0)</f>
        <v>0</v>
      </c>
      <c r="AG4370" s="35"/>
      <c r="AH4370" s="86"/>
      <c r="AI4370" s="35"/>
      <c r="AJ4370" s="35"/>
      <c r="AK4370" s="35"/>
      <c r="AL4370" s="35"/>
      <c r="AM4370" s="35"/>
      <c r="AN4370" s="35"/>
      <c r="AO4370" s="35"/>
      <c r="AP4370" s="35"/>
      <c r="AQ4370" s="35"/>
      <c r="AR4370" s="35"/>
      <c r="AS4370" s="35"/>
      <c r="AT4370" s="35"/>
      <c r="AU4370" s="35"/>
      <c r="AV4370" s="35"/>
      <c r="AW4370" s="35"/>
      <c r="AX4370" s="35"/>
      <c r="AY4370" s="35"/>
      <c r="AZ4370" s="17">
        <f t="shared" ref="AZ4370" si="9853">AZ4369+1</f>
        <v>50386</v>
      </c>
      <c r="BA4370" s="216">
        <f t="shared" si="9840"/>
        <v>6</v>
      </c>
      <c r="BB4370" s="216">
        <f t="shared" ref="BB4370" si="9854">BB4369+1</f>
        <v>4365</v>
      </c>
      <c r="BC4370" s="16">
        <f t="shared" si="9842"/>
        <v>11.95890410958904</v>
      </c>
      <c r="BD4370" s="16">
        <f>IF(Template!$F$7="Linear interpolation",LinInterp($AO$5:$AO$18,$AM$5:$AM$18,BC4370),CubicSpline($AO$5:$AO$18,$AM$5:$AM$18,BC4370))</f>
        <v>14.148790410085546</v>
      </c>
      <c r="BE4370" s="221">
        <f t="shared" si="9777"/>
        <v>4.8673651786356151</v>
      </c>
      <c r="BF4370" s="221">
        <f>BE4370/PRODUCT($BG$6:BG4369)</f>
        <v>1.0003619650503375</v>
      </c>
      <c r="BG4370" s="16">
        <f t="shared" si="9843"/>
        <v>1.0003619673593718</v>
      </c>
      <c r="BH4370" s="10">
        <f t="shared" si="9844"/>
        <v>13.211808617069721</v>
      </c>
      <c r="BI4370" s="90"/>
      <c r="BJ4370" s="17">
        <f t="shared" si="9826"/>
        <v>50363</v>
      </c>
      <c r="BK4370" s="16">
        <f t="shared" si="9820"/>
        <v>13.213624209927666</v>
      </c>
      <c r="BL4370" s="10">
        <f ca="1">IFERROR(AVERAGE(INDIRECT("BK"&amp;AC4370-Template!$F$10+1):INDIRECT("BK"&amp;AC4370)),0)</f>
        <v>13.214775225148221</v>
      </c>
      <c r="BM4370" s="35"/>
      <c r="BN4370" s="86"/>
      <c r="BO4370" s="35"/>
      <c r="BP4370" s="35"/>
      <c r="BQ4370" s="35"/>
      <c r="BR4370" s="35"/>
      <c r="BS4370" s="35"/>
      <c r="BT4370" s="35"/>
      <c r="BU4370" s="35"/>
      <c r="BV4370" s="35"/>
      <c r="BW4370" s="35"/>
      <c r="BX4370" s="35"/>
      <c r="BY4370" s="35"/>
      <c r="BZ4370" s="35"/>
      <c r="CA4370" s="35"/>
      <c r="CB4370" s="35"/>
      <c r="CC4370" s="35"/>
      <c r="CD4370" s="35"/>
      <c r="CE4370" s="35"/>
      <c r="CF4370" s="35"/>
      <c r="CG4370" s="35"/>
      <c r="CH4370" s="35"/>
    </row>
    <row r="4371" spans="1:86" ht="15.6" x14ac:dyDescent="0.3">
      <c r="A4371" s="35"/>
      <c r="B4371" s="86"/>
      <c r="C4371" s="35"/>
      <c r="D4371" s="35"/>
      <c r="E4371" s="35"/>
      <c r="F4371" s="35"/>
      <c r="G4371" s="35"/>
      <c r="H4371" s="35"/>
      <c r="I4371" s="35"/>
      <c r="J4371" s="35"/>
      <c r="K4371" s="35"/>
      <c r="L4371" s="35"/>
      <c r="M4371" s="35"/>
      <c r="N4371" s="35"/>
      <c r="O4371" s="35"/>
      <c r="P4371" s="35"/>
      <c r="Q4371" s="35"/>
      <c r="R4371" s="35"/>
      <c r="S4371" s="35"/>
      <c r="T4371" s="17">
        <f t="shared" si="9821"/>
        <v>50387</v>
      </c>
      <c r="U4371" s="216">
        <f t="shared" si="9815"/>
        <v>7</v>
      </c>
      <c r="V4371" s="216">
        <f t="shared" si="9821"/>
        <v>4366</v>
      </c>
      <c r="W4371" s="16">
        <f t="shared" si="9827"/>
        <v>11.961643835616439</v>
      </c>
      <c r="X4371" s="16" t="e">
        <f>IF(Template!$F$7="Linear interpolation",LinInterp($I$5:$I$22,$G$5:$G$22,W4371),CubicSpline($I$5:$I$22,$G$5:$G$22,W4371))</f>
        <v>#VALUE!</v>
      </c>
      <c r="Y4371" s="221" t="e">
        <f t="shared" si="9816"/>
        <v>#VALUE!</v>
      </c>
      <c r="Z4371" s="221" t="e">
        <f>Y4371/PRODUCT($AA$6:AA4370)</f>
        <v>#VALUE!</v>
      </c>
      <c r="AA4371" s="16" t="e">
        <f t="shared" si="9822"/>
        <v>#VALUE!</v>
      </c>
      <c r="AB4371" s="10" t="e">
        <f t="shared" si="9823"/>
        <v>#VALUE!</v>
      </c>
      <c r="AC4371" s="90">
        <f t="shared" si="9794"/>
        <v>4371</v>
      </c>
      <c r="AD4371" s="17">
        <f t="shared" si="9832"/>
        <v>50364</v>
      </c>
      <c r="AE4371" s="16" t="e">
        <f t="shared" si="9817"/>
        <v>#VALUE!</v>
      </c>
      <c r="AF4371" s="10">
        <f ca="1">IFERROR(AVERAGE(INDIRECT("AE"&amp;AC4371-Template!$F$10+1):INDIRECT("AE"&amp;AC4371)),0)</f>
        <v>0</v>
      </c>
      <c r="AG4371" s="35"/>
      <c r="AH4371" s="86"/>
      <c r="AI4371" s="35"/>
      <c r="AJ4371" s="35"/>
      <c r="AK4371" s="35"/>
      <c r="AL4371" s="35"/>
      <c r="AM4371" s="35"/>
      <c r="AN4371" s="35"/>
      <c r="AO4371" s="35"/>
      <c r="AP4371" s="35"/>
      <c r="AQ4371" s="35"/>
      <c r="AR4371" s="35"/>
      <c r="AS4371" s="35"/>
      <c r="AT4371" s="35"/>
      <c r="AU4371" s="35"/>
      <c r="AV4371" s="35"/>
      <c r="AW4371" s="35"/>
      <c r="AX4371" s="35"/>
      <c r="AY4371" s="35"/>
      <c r="AZ4371" s="17">
        <f t="shared" ref="AZ4371" si="9855">AZ4370+1</f>
        <v>50387</v>
      </c>
      <c r="BA4371" s="216">
        <f t="shared" si="9840"/>
        <v>7</v>
      </c>
      <c r="BB4371" s="216">
        <f t="shared" ref="BB4371" si="9856">BB4370+1</f>
        <v>4366</v>
      </c>
      <c r="BC4371" s="16">
        <f t="shared" si="9842"/>
        <v>11.961643835616439</v>
      </c>
      <c r="BD4371" s="16">
        <f>IF(Template!$F$7="Linear interpolation",LinInterp($AO$5:$AO$18,$AM$5:$AM$18,BC4371),CubicSpline($AO$5:$AO$18,$AM$5:$AM$18,BC4371))</f>
        <v>14.148784132785158</v>
      </c>
      <c r="BE4371" s="221">
        <f t="shared" si="9777"/>
        <v>4.8691269834581838</v>
      </c>
      <c r="BF4371" s="221">
        <f>BE4371/PRODUCT($BG$6:BG4370)</f>
        <v>1.0003619604280749</v>
      </c>
      <c r="BG4371" s="16">
        <f t="shared" si="9843"/>
        <v>1.0003619673593718</v>
      </c>
      <c r="BH4371" s="10">
        <f t="shared" si="9844"/>
        <v>13.211808617069721</v>
      </c>
      <c r="BI4371" s="90"/>
      <c r="BJ4371" s="17">
        <f t="shared" si="9826"/>
        <v>50364</v>
      </c>
      <c r="BK4371" s="16">
        <f t="shared" si="9820"/>
        <v>13.213543275960804</v>
      </c>
      <c r="BL4371" s="10">
        <f ca="1">IFERROR(AVERAGE(INDIRECT("BK"&amp;AC4371-Template!$F$10+1):INDIRECT("BK"&amp;AC4371)),0)</f>
        <v>13.214696468010978</v>
      </c>
      <c r="BM4371" s="35"/>
      <c r="BN4371" s="86"/>
      <c r="BO4371" s="35"/>
      <c r="BP4371" s="35"/>
      <c r="BQ4371" s="35"/>
      <c r="BR4371" s="35"/>
      <c r="BS4371" s="35"/>
      <c r="BT4371" s="35"/>
      <c r="BU4371" s="35"/>
      <c r="BV4371" s="35"/>
      <c r="BW4371" s="35"/>
      <c r="BX4371" s="35"/>
      <c r="BY4371" s="35"/>
      <c r="BZ4371" s="35"/>
      <c r="CA4371" s="35"/>
      <c r="CB4371" s="35"/>
      <c r="CC4371" s="35"/>
      <c r="CD4371" s="35"/>
      <c r="CE4371" s="35"/>
      <c r="CF4371" s="35"/>
      <c r="CG4371" s="35"/>
      <c r="CH4371" s="35"/>
    </row>
    <row r="4372" spans="1:86" ht="15.6" x14ac:dyDescent="0.3">
      <c r="A4372" s="35"/>
      <c r="B4372" s="86"/>
      <c r="C4372" s="35"/>
      <c r="D4372" s="35"/>
      <c r="E4372" s="35"/>
      <c r="F4372" s="35"/>
      <c r="G4372" s="35"/>
      <c r="H4372" s="35"/>
      <c r="I4372" s="35"/>
      <c r="J4372" s="35"/>
      <c r="K4372" s="35"/>
      <c r="L4372" s="35"/>
      <c r="M4372" s="35"/>
      <c r="N4372" s="35"/>
      <c r="O4372" s="35"/>
      <c r="P4372" s="35"/>
      <c r="Q4372" s="35"/>
      <c r="R4372" s="35"/>
      <c r="S4372" s="35"/>
      <c r="T4372" s="17">
        <f t="shared" si="9821"/>
        <v>50388</v>
      </c>
      <c r="U4372" s="216">
        <f t="shared" si="9815"/>
        <v>1</v>
      </c>
      <c r="V4372" s="216">
        <f t="shared" si="9821"/>
        <v>4367</v>
      </c>
      <c r="W4372" s="16">
        <f t="shared" si="9827"/>
        <v>11.964383561643835</v>
      </c>
      <c r="X4372" s="16" t="e">
        <f>IF(Template!$F$7="Linear interpolation",LinInterp($I$5:$I$22,$G$5:$G$22,W4372),CubicSpline($I$5:$I$22,$G$5:$G$22,W4372))</f>
        <v>#VALUE!</v>
      </c>
      <c r="Y4372" s="221" t="e">
        <f t="shared" si="9816"/>
        <v>#VALUE!</v>
      </c>
      <c r="Z4372" s="221" t="e">
        <f>Y4372/PRODUCT($AA$6:AA4371)</f>
        <v>#VALUE!</v>
      </c>
      <c r="AA4372" s="16" t="e">
        <f t="shared" si="9822"/>
        <v>#VALUE!</v>
      </c>
      <c r="AB4372" s="10" t="e">
        <f t="shared" si="9823"/>
        <v>#VALUE!</v>
      </c>
      <c r="AC4372" s="90">
        <f t="shared" si="9794"/>
        <v>4372</v>
      </c>
      <c r="AD4372" s="17">
        <f t="shared" si="9832"/>
        <v>50365</v>
      </c>
      <c r="AE4372" s="16" t="e">
        <f t="shared" si="9817"/>
        <v>#VALUE!</v>
      </c>
      <c r="AF4372" s="10">
        <f ca="1">IFERROR(AVERAGE(INDIRECT("AE"&amp;AC4372-Template!$F$10+1):INDIRECT("AE"&amp;AC4372)),0)</f>
        <v>0</v>
      </c>
      <c r="AG4372" s="35"/>
      <c r="AH4372" s="86"/>
      <c r="AI4372" s="35"/>
      <c r="AJ4372" s="35"/>
      <c r="AK4372" s="35"/>
      <c r="AL4372" s="35"/>
      <c r="AM4372" s="35"/>
      <c r="AN4372" s="35"/>
      <c r="AO4372" s="35"/>
      <c r="AP4372" s="35"/>
      <c r="AQ4372" s="35"/>
      <c r="AR4372" s="35"/>
      <c r="AS4372" s="35"/>
      <c r="AT4372" s="35"/>
      <c r="AU4372" s="35"/>
      <c r="AV4372" s="35"/>
      <c r="AW4372" s="35"/>
      <c r="AX4372" s="35"/>
      <c r="AY4372" s="35"/>
      <c r="AZ4372" s="17">
        <f t="shared" ref="AZ4372" si="9857">AZ4371+1</f>
        <v>50388</v>
      </c>
      <c r="BA4372" s="216">
        <f t="shared" si="9840"/>
        <v>1</v>
      </c>
      <c r="BB4372" s="216">
        <f t="shared" ref="BB4372" si="9858">BB4371+1</f>
        <v>4367</v>
      </c>
      <c r="BC4372" s="16">
        <f t="shared" si="9842"/>
        <v>11.964383561643835</v>
      </c>
      <c r="BD4372" s="16">
        <f>IF(Template!$F$7="Linear interpolation",LinInterp($AO$5:$AO$18,$AM$5:$AM$18,BC4372),CubicSpline($AO$5:$AO$18,$AM$5:$AM$18,BC4372))</f>
        <v>14.148777836258079</v>
      </c>
      <c r="BE4372" s="221">
        <f t="shared" si="9777"/>
        <v>4.8708894147045996</v>
      </c>
      <c r="BF4372" s="221">
        <f>BE4372/PRODUCT($BG$6:BG4371)</f>
        <v>1.0003619534883847</v>
      </c>
      <c r="BG4372" s="16">
        <f t="shared" si="9843"/>
        <v>1.0003619534883847</v>
      </c>
      <c r="BH4372" s="10">
        <f t="shared" si="9844"/>
        <v>13.211302326043285</v>
      </c>
      <c r="BI4372" s="90"/>
      <c r="BJ4372" s="17">
        <f t="shared" si="9826"/>
        <v>50365</v>
      </c>
      <c r="BK4372" s="16">
        <f t="shared" si="9820"/>
        <v>13.213543275960804</v>
      </c>
      <c r="BL4372" s="10">
        <f ca="1">IFERROR(AVERAGE(INDIRECT("BK"&amp;AC4372-Template!$F$10+1):INDIRECT("BK"&amp;AC4372)),0)</f>
        <v>13.214620263979359</v>
      </c>
      <c r="BM4372" s="35"/>
      <c r="BN4372" s="86"/>
      <c r="BO4372" s="35"/>
      <c r="BP4372" s="35"/>
      <c r="BQ4372" s="35"/>
      <c r="BR4372" s="35"/>
      <c r="BS4372" s="35"/>
      <c r="BT4372" s="35"/>
      <c r="BU4372" s="35"/>
      <c r="BV4372" s="35"/>
      <c r="BW4372" s="35"/>
      <c r="BX4372" s="35"/>
      <c r="BY4372" s="35"/>
      <c r="BZ4372" s="35"/>
      <c r="CA4372" s="35"/>
      <c r="CB4372" s="35"/>
      <c r="CC4372" s="35"/>
      <c r="CD4372" s="35"/>
      <c r="CE4372" s="35"/>
      <c r="CF4372" s="35"/>
      <c r="CG4372" s="35"/>
      <c r="CH4372" s="35"/>
    </row>
    <row r="4373" spans="1:86" ht="15.6" x14ac:dyDescent="0.3">
      <c r="A4373" s="35"/>
      <c r="B4373" s="86"/>
      <c r="C4373" s="35"/>
      <c r="D4373" s="35"/>
      <c r="E4373" s="35"/>
      <c r="F4373" s="35"/>
      <c r="G4373" s="35"/>
      <c r="H4373" s="35"/>
      <c r="I4373" s="35"/>
      <c r="J4373" s="35"/>
      <c r="K4373" s="35"/>
      <c r="L4373" s="35"/>
      <c r="M4373" s="35"/>
      <c r="N4373" s="35"/>
      <c r="O4373" s="35"/>
      <c r="P4373" s="35"/>
      <c r="Q4373" s="35"/>
      <c r="R4373" s="35"/>
      <c r="S4373" s="35"/>
      <c r="T4373" s="17">
        <f t="shared" si="9821"/>
        <v>50389</v>
      </c>
      <c r="U4373" s="216">
        <f t="shared" si="9815"/>
        <v>2</v>
      </c>
      <c r="V4373" s="216">
        <f t="shared" si="9821"/>
        <v>4368</v>
      </c>
      <c r="W4373" s="16">
        <f t="shared" si="9827"/>
        <v>11.967123287671233</v>
      </c>
      <c r="X4373" s="16" t="e">
        <f>IF(Template!$F$7="Linear interpolation",LinInterp($I$5:$I$22,$G$5:$G$22,W4373),CubicSpline($I$5:$I$22,$G$5:$G$22,W4373))</f>
        <v>#VALUE!</v>
      </c>
      <c r="Y4373" s="221" t="e">
        <f t="shared" si="9816"/>
        <v>#VALUE!</v>
      </c>
      <c r="Z4373" s="221" t="e">
        <f>Y4373/PRODUCT($AA$6:AA4372)</f>
        <v>#VALUE!</v>
      </c>
      <c r="AA4373" s="16" t="e">
        <f t="shared" si="9822"/>
        <v>#VALUE!</v>
      </c>
      <c r="AB4373" s="10" t="e">
        <f t="shared" si="9823"/>
        <v>#VALUE!</v>
      </c>
      <c r="AC4373" s="90">
        <f t="shared" si="9794"/>
        <v>4373</v>
      </c>
      <c r="AD4373" s="17">
        <f t="shared" si="9832"/>
        <v>50366</v>
      </c>
      <c r="AE4373" s="16" t="e">
        <f t="shared" si="9817"/>
        <v>#VALUE!</v>
      </c>
      <c r="AF4373" s="10">
        <f ca="1">IFERROR(AVERAGE(INDIRECT("AE"&amp;AC4373-Template!$F$10+1):INDIRECT("AE"&amp;AC4373)),0)</f>
        <v>0</v>
      </c>
      <c r="AG4373" s="35"/>
      <c r="AH4373" s="86"/>
      <c r="AI4373" s="35"/>
      <c r="AJ4373" s="35"/>
      <c r="AK4373" s="35"/>
      <c r="AL4373" s="35"/>
      <c r="AM4373" s="35"/>
      <c r="AN4373" s="35"/>
      <c r="AO4373" s="35"/>
      <c r="AP4373" s="35"/>
      <c r="AQ4373" s="35"/>
      <c r="AR4373" s="35"/>
      <c r="AS4373" s="35"/>
      <c r="AT4373" s="35"/>
      <c r="AU4373" s="35"/>
      <c r="AV4373" s="35"/>
      <c r="AW4373" s="35"/>
      <c r="AX4373" s="35"/>
      <c r="AY4373" s="35"/>
      <c r="AZ4373" s="17">
        <f t="shared" ref="AZ4373" si="9859">AZ4372+1</f>
        <v>50389</v>
      </c>
      <c r="BA4373" s="216">
        <f t="shared" si="9840"/>
        <v>2</v>
      </c>
      <c r="BB4373" s="216">
        <f t="shared" ref="BB4373" si="9860">BB4372+1</f>
        <v>4368</v>
      </c>
      <c r="BC4373" s="16">
        <f t="shared" si="9842"/>
        <v>11.967123287671233</v>
      </c>
      <c r="BD4373" s="16">
        <f>IF(Template!$F$7="Linear interpolation",LinInterp($AO$5:$AO$18,$AM$5:$AM$18,BC4373),CubicSpline($AO$5:$AO$18,$AM$5:$AM$18,BC4373))</f>
        <v>14.148771520477453</v>
      </c>
      <c r="BE4373" s="221">
        <f t="shared" si="9777"/>
        <v>4.8726524725729785</v>
      </c>
      <c r="BF4373" s="221">
        <f>BE4373/PRODUCT($BG$6:BG4372)</f>
        <v>1.0003619580980543</v>
      </c>
      <c r="BG4373" s="16">
        <f t="shared" si="9843"/>
        <v>1.0003619580980543</v>
      </c>
      <c r="BH4373" s="10">
        <f t="shared" si="9844"/>
        <v>13.211470578981309</v>
      </c>
      <c r="BI4373" s="90"/>
      <c r="BJ4373" s="17">
        <f t="shared" si="9826"/>
        <v>50366</v>
      </c>
      <c r="BK4373" s="16">
        <f t="shared" si="9820"/>
        <v>13.213543275960804</v>
      </c>
      <c r="BL4373" s="10">
        <f ca="1">IFERROR(AVERAGE(INDIRECT("BK"&amp;AC4373-Template!$F$10+1):INDIRECT("BK"&amp;AC4373)),0)</f>
        <v>13.214546617997449</v>
      </c>
      <c r="BM4373" s="35"/>
      <c r="BN4373" s="86"/>
      <c r="BO4373" s="35"/>
      <c r="BP4373" s="35"/>
      <c r="BQ4373" s="35"/>
      <c r="BR4373" s="35"/>
      <c r="BS4373" s="35"/>
      <c r="BT4373" s="35"/>
      <c r="BU4373" s="35"/>
      <c r="BV4373" s="35"/>
      <c r="BW4373" s="35"/>
      <c r="BX4373" s="35"/>
      <c r="BY4373" s="35"/>
      <c r="BZ4373" s="35"/>
      <c r="CA4373" s="35"/>
      <c r="CB4373" s="35"/>
      <c r="CC4373" s="35"/>
      <c r="CD4373" s="35"/>
      <c r="CE4373" s="35"/>
      <c r="CF4373" s="35"/>
      <c r="CG4373" s="35"/>
      <c r="CH4373" s="35"/>
    </row>
    <row r="4374" spans="1:86" ht="15.6" x14ac:dyDescent="0.3">
      <c r="A4374" s="35"/>
      <c r="B4374" s="86"/>
      <c r="C4374" s="35"/>
      <c r="D4374" s="35"/>
      <c r="E4374" s="35"/>
      <c r="F4374" s="35"/>
      <c r="G4374" s="35"/>
      <c r="H4374" s="35"/>
      <c r="I4374" s="35"/>
      <c r="J4374" s="35"/>
      <c r="K4374" s="35"/>
      <c r="L4374" s="35"/>
      <c r="M4374" s="35"/>
      <c r="N4374" s="35"/>
      <c r="O4374" s="35"/>
      <c r="P4374" s="35"/>
      <c r="Q4374" s="35"/>
      <c r="R4374" s="35"/>
      <c r="S4374" s="35"/>
      <c r="T4374" s="17">
        <f t="shared" si="9821"/>
        <v>50390</v>
      </c>
      <c r="U4374" s="216">
        <f t="shared" si="9815"/>
        <v>3</v>
      </c>
      <c r="V4374" s="216">
        <f t="shared" si="9821"/>
        <v>4369</v>
      </c>
      <c r="W4374" s="16">
        <f t="shared" si="9827"/>
        <v>11.96986301369863</v>
      </c>
      <c r="X4374" s="16" t="e">
        <f>IF(Template!$F$7="Linear interpolation",LinInterp($I$5:$I$22,$G$5:$G$22,W4374),CubicSpline($I$5:$I$22,$G$5:$G$22,W4374))</f>
        <v>#VALUE!</v>
      </c>
      <c r="Y4374" s="221" t="e">
        <f t="shared" si="9816"/>
        <v>#VALUE!</v>
      </c>
      <c r="Z4374" s="221" t="e">
        <f>Y4374/PRODUCT($AA$6:AA4373)</f>
        <v>#VALUE!</v>
      </c>
      <c r="AA4374" s="16" t="e">
        <f t="shared" si="9822"/>
        <v>#VALUE!</v>
      </c>
      <c r="AB4374" s="10" t="e">
        <f t="shared" si="9823"/>
        <v>#VALUE!</v>
      </c>
      <c r="AC4374" s="90">
        <f t="shared" si="9794"/>
        <v>4374</v>
      </c>
      <c r="AD4374" s="17">
        <f t="shared" si="9832"/>
        <v>50367</v>
      </c>
      <c r="AE4374" s="16" t="e">
        <f t="shared" si="9817"/>
        <v>#VALUE!</v>
      </c>
      <c r="AF4374" s="10">
        <f ca="1">IFERROR(AVERAGE(INDIRECT("AE"&amp;AC4374-Template!$F$10+1):INDIRECT("AE"&amp;AC4374)),0)</f>
        <v>0</v>
      </c>
      <c r="AG4374" s="35"/>
      <c r="AH4374" s="86"/>
      <c r="AI4374" s="35"/>
      <c r="AJ4374" s="35"/>
      <c r="AK4374" s="35"/>
      <c r="AL4374" s="35"/>
      <c r="AM4374" s="35"/>
      <c r="AN4374" s="35"/>
      <c r="AO4374" s="35"/>
      <c r="AP4374" s="35"/>
      <c r="AQ4374" s="35"/>
      <c r="AR4374" s="35"/>
      <c r="AS4374" s="35"/>
      <c r="AT4374" s="35"/>
      <c r="AU4374" s="35"/>
      <c r="AV4374" s="35"/>
      <c r="AW4374" s="35"/>
      <c r="AX4374" s="35"/>
      <c r="AY4374" s="35"/>
      <c r="AZ4374" s="17">
        <f t="shared" ref="AZ4374" si="9861">AZ4373+1</f>
        <v>50390</v>
      </c>
      <c r="BA4374" s="216">
        <f t="shared" si="9840"/>
        <v>3</v>
      </c>
      <c r="BB4374" s="216">
        <f t="shared" ref="BB4374" si="9862">BB4373+1</f>
        <v>4369</v>
      </c>
      <c r="BC4374" s="16">
        <f t="shared" si="9842"/>
        <v>11.96986301369863</v>
      </c>
      <c r="BD4374" s="16">
        <f>IF(Template!$F$7="Linear interpolation",LinInterp($AO$5:$AO$18,$AM$5:$AM$18,BC4374),CubicSpline($AO$5:$AO$18,$AM$5:$AM$18,BC4374))</f>
        <v>14.148765185416428</v>
      </c>
      <c r="BE4374" s="221">
        <f t="shared" si="9777"/>
        <v>4.8744161572614395</v>
      </c>
      <c r="BF4374" s="221">
        <f>BE4374/PRODUCT($BG$6:BG4373)</f>
        <v>1.0003619557722181</v>
      </c>
      <c r="BG4374" s="16">
        <f t="shared" si="9843"/>
        <v>1.0003619557722181</v>
      </c>
      <c r="BH4374" s="10">
        <f t="shared" si="9844"/>
        <v>13.211385685960364</v>
      </c>
      <c r="BI4374" s="90"/>
      <c r="BJ4374" s="17">
        <f t="shared" si="9826"/>
        <v>50367</v>
      </c>
      <c r="BK4374" s="16">
        <f t="shared" si="9820"/>
        <v>13.213056161416436</v>
      </c>
      <c r="BL4374" s="10">
        <f ca="1">IFERROR(AVERAGE(INDIRECT("BK"&amp;AC4374-Template!$F$10+1):INDIRECT("BK"&amp;AC4374)),0)</f>
        <v>13.214456734864061</v>
      </c>
      <c r="BM4374" s="35"/>
      <c r="BN4374" s="86"/>
      <c r="BO4374" s="35"/>
      <c r="BP4374" s="35"/>
      <c r="BQ4374" s="35"/>
      <c r="BR4374" s="35"/>
      <c r="BS4374" s="35"/>
      <c r="BT4374" s="35"/>
      <c r="BU4374" s="35"/>
      <c r="BV4374" s="35"/>
      <c r="BW4374" s="35"/>
      <c r="BX4374" s="35"/>
      <c r="BY4374" s="35"/>
      <c r="BZ4374" s="35"/>
      <c r="CA4374" s="35"/>
      <c r="CB4374" s="35"/>
      <c r="CC4374" s="35"/>
      <c r="CD4374" s="35"/>
      <c r="CE4374" s="35"/>
      <c r="CF4374" s="35"/>
      <c r="CG4374" s="35"/>
      <c r="CH4374" s="35"/>
    </row>
    <row r="4375" spans="1:86" ht="15.6" x14ac:dyDescent="0.3">
      <c r="A4375" s="35"/>
      <c r="B4375" s="86"/>
      <c r="C4375" s="35"/>
      <c r="D4375" s="35"/>
      <c r="E4375" s="35"/>
      <c r="F4375" s="35"/>
      <c r="G4375" s="35"/>
      <c r="H4375" s="35"/>
      <c r="I4375" s="35"/>
      <c r="J4375" s="35"/>
      <c r="K4375" s="35"/>
      <c r="L4375" s="35"/>
      <c r="M4375" s="35"/>
      <c r="N4375" s="35"/>
      <c r="O4375" s="35"/>
      <c r="P4375" s="35"/>
      <c r="Q4375" s="35"/>
      <c r="R4375" s="35"/>
      <c r="S4375" s="35"/>
      <c r="T4375" s="17">
        <f t="shared" si="9821"/>
        <v>50391</v>
      </c>
      <c r="U4375" s="216">
        <f t="shared" si="9815"/>
        <v>4</v>
      </c>
      <c r="V4375" s="216">
        <f t="shared" si="9821"/>
        <v>4370</v>
      </c>
      <c r="W4375" s="16">
        <f t="shared" si="9827"/>
        <v>11.972602739726028</v>
      </c>
      <c r="X4375" s="16" t="e">
        <f>IF(Template!$F$7="Linear interpolation",LinInterp($I$5:$I$22,$G$5:$G$22,W4375),CubicSpline($I$5:$I$22,$G$5:$G$22,W4375))</f>
        <v>#VALUE!</v>
      </c>
      <c r="Y4375" s="221" t="e">
        <f t="shared" si="9816"/>
        <v>#VALUE!</v>
      </c>
      <c r="Z4375" s="221" t="e">
        <f>Y4375/PRODUCT($AA$6:AA4374)</f>
        <v>#VALUE!</v>
      </c>
      <c r="AA4375" s="16" t="e">
        <f t="shared" si="9822"/>
        <v>#VALUE!</v>
      </c>
      <c r="AB4375" s="10" t="e">
        <f t="shared" si="9823"/>
        <v>#VALUE!</v>
      </c>
      <c r="AC4375" s="90">
        <f t="shared" si="9794"/>
        <v>4375</v>
      </c>
      <c r="AD4375" s="17">
        <f t="shared" si="9832"/>
        <v>50368</v>
      </c>
      <c r="AE4375" s="16" t="e">
        <f t="shared" si="9817"/>
        <v>#VALUE!</v>
      </c>
      <c r="AF4375" s="10">
        <f ca="1">IFERROR(AVERAGE(INDIRECT("AE"&amp;AC4375-Template!$F$10+1):INDIRECT("AE"&amp;AC4375)),0)</f>
        <v>0</v>
      </c>
      <c r="AG4375" s="35"/>
      <c r="AH4375" s="86"/>
      <c r="AI4375" s="35"/>
      <c r="AJ4375" s="35"/>
      <c r="AK4375" s="35"/>
      <c r="AL4375" s="35"/>
      <c r="AM4375" s="35"/>
      <c r="AN4375" s="35"/>
      <c r="AO4375" s="35"/>
      <c r="AP4375" s="35"/>
      <c r="AQ4375" s="35"/>
      <c r="AR4375" s="35"/>
      <c r="AS4375" s="35"/>
      <c r="AT4375" s="35"/>
      <c r="AU4375" s="35"/>
      <c r="AV4375" s="35"/>
      <c r="AW4375" s="35"/>
      <c r="AX4375" s="35"/>
      <c r="AY4375" s="35"/>
      <c r="AZ4375" s="17">
        <f t="shared" ref="AZ4375" si="9863">AZ4374+1</f>
        <v>50391</v>
      </c>
      <c r="BA4375" s="216">
        <f t="shared" si="9840"/>
        <v>4</v>
      </c>
      <c r="BB4375" s="216">
        <f t="shared" ref="BB4375" si="9864">BB4374+1</f>
        <v>4370</v>
      </c>
      <c r="BC4375" s="16">
        <f t="shared" si="9842"/>
        <v>11.972602739726028</v>
      </c>
      <c r="BD4375" s="16">
        <f>IF(Template!$F$7="Linear interpolation",LinInterp($AO$5:$AO$18,$AM$5:$AM$18,BC4375),CubicSpline($AO$5:$AO$18,$AM$5:$AM$18,BC4375))</f>
        <v>14.148758831048152</v>
      </c>
      <c r="BE4375" s="221">
        <f t="shared" si="9777"/>
        <v>4.8761804689681751</v>
      </c>
      <c r="BF4375" s="221">
        <f>BE4375/PRODUCT($BG$6:BG4374)</f>
        <v>1.0003619534421795</v>
      </c>
      <c r="BG4375" s="16">
        <f t="shared" si="9843"/>
        <v>1.0003619534421795</v>
      </c>
      <c r="BH4375" s="10">
        <f t="shared" si="9844"/>
        <v>13.211300639551226</v>
      </c>
      <c r="BI4375" s="90"/>
      <c r="BJ4375" s="17">
        <f t="shared" si="9826"/>
        <v>50368</v>
      </c>
      <c r="BK4375" s="16">
        <f t="shared" si="9820"/>
        <v>13.21321802859643</v>
      </c>
      <c r="BL4375" s="10">
        <f ca="1">IFERROR(AVERAGE(INDIRECT("BK"&amp;AC4375-Template!$F$10+1):INDIRECT("BK"&amp;AC4375)),0)</f>
        <v>13.214372247303338</v>
      </c>
      <c r="BM4375" s="35"/>
      <c r="BN4375" s="86"/>
      <c r="BO4375" s="35"/>
      <c r="BP4375" s="35"/>
      <c r="BQ4375" s="35"/>
      <c r="BR4375" s="35"/>
      <c r="BS4375" s="35"/>
      <c r="BT4375" s="35"/>
      <c r="BU4375" s="35"/>
      <c r="BV4375" s="35"/>
      <c r="BW4375" s="35"/>
      <c r="BX4375" s="35"/>
      <c r="BY4375" s="35"/>
      <c r="BZ4375" s="35"/>
      <c r="CA4375" s="35"/>
      <c r="CB4375" s="35"/>
      <c r="CC4375" s="35"/>
      <c r="CD4375" s="35"/>
      <c r="CE4375" s="35"/>
      <c r="CF4375" s="35"/>
      <c r="CG4375" s="35"/>
      <c r="CH4375" s="35"/>
    </row>
    <row r="4376" spans="1:86" ht="15.6" x14ac:dyDescent="0.3">
      <c r="A4376" s="35"/>
      <c r="B4376" s="86"/>
      <c r="C4376" s="35"/>
      <c r="D4376" s="35"/>
      <c r="E4376" s="35"/>
      <c r="F4376" s="35"/>
      <c r="G4376" s="35"/>
      <c r="H4376" s="35"/>
      <c r="I4376" s="35"/>
      <c r="J4376" s="35"/>
      <c r="K4376" s="35"/>
      <c r="L4376" s="35"/>
      <c r="M4376" s="35"/>
      <c r="N4376" s="35"/>
      <c r="O4376" s="35"/>
      <c r="P4376" s="35"/>
      <c r="Q4376" s="35"/>
      <c r="R4376" s="35"/>
      <c r="S4376" s="35"/>
      <c r="T4376" s="17">
        <f t="shared" si="9821"/>
        <v>50392</v>
      </c>
      <c r="U4376" s="216">
        <f t="shared" si="9815"/>
        <v>5</v>
      </c>
      <c r="V4376" s="216">
        <f t="shared" si="9821"/>
        <v>4371</v>
      </c>
      <c r="W4376" s="16">
        <f t="shared" si="9827"/>
        <v>11.975342465753425</v>
      </c>
      <c r="X4376" s="16" t="e">
        <f>IF(Template!$F$7="Linear interpolation",LinInterp($I$5:$I$22,$G$5:$G$22,W4376),CubicSpline($I$5:$I$22,$G$5:$G$22,W4376))</f>
        <v>#VALUE!</v>
      </c>
      <c r="Y4376" s="221" t="e">
        <f t="shared" si="9816"/>
        <v>#VALUE!</v>
      </c>
      <c r="Z4376" s="221" t="e">
        <f>Y4376/PRODUCT($AA$6:AA4375)</f>
        <v>#VALUE!</v>
      </c>
      <c r="AA4376" s="16" t="e">
        <f t="shared" si="9822"/>
        <v>#VALUE!</v>
      </c>
      <c r="AB4376" s="10" t="e">
        <f t="shared" si="9823"/>
        <v>#VALUE!</v>
      </c>
      <c r="AC4376" s="90">
        <f t="shared" si="9794"/>
        <v>4376</v>
      </c>
      <c r="AD4376" s="17">
        <f t="shared" si="9832"/>
        <v>50369</v>
      </c>
      <c r="AE4376" s="16" t="e">
        <f t="shared" si="9817"/>
        <v>#VALUE!</v>
      </c>
      <c r="AF4376" s="10">
        <f ca="1">IFERROR(AVERAGE(INDIRECT("AE"&amp;AC4376-Template!$F$10+1):INDIRECT("AE"&amp;AC4376)),0)</f>
        <v>0</v>
      </c>
      <c r="AG4376" s="35"/>
      <c r="AH4376" s="86"/>
      <c r="AI4376" s="35"/>
      <c r="AJ4376" s="35"/>
      <c r="AK4376" s="35"/>
      <c r="AL4376" s="35"/>
      <c r="AM4376" s="35"/>
      <c r="AN4376" s="35"/>
      <c r="AO4376" s="35"/>
      <c r="AP4376" s="35"/>
      <c r="AQ4376" s="35"/>
      <c r="AR4376" s="35"/>
      <c r="AS4376" s="35"/>
      <c r="AT4376" s="35"/>
      <c r="AU4376" s="35"/>
      <c r="AV4376" s="35"/>
      <c r="AW4376" s="35"/>
      <c r="AX4376" s="35"/>
      <c r="AY4376" s="35"/>
      <c r="AZ4376" s="17">
        <f t="shared" ref="AZ4376" si="9865">AZ4375+1</f>
        <v>50392</v>
      </c>
      <c r="BA4376" s="216">
        <f t="shared" si="9840"/>
        <v>5</v>
      </c>
      <c r="BB4376" s="216">
        <f t="shared" ref="BB4376" si="9866">BB4375+1</f>
        <v>4371</v>
      </c>
      <c r="BC4376" s="16">
        <f t="shared" si="9842"/>
        <v>11.975342465753425</v>
      </c>
      <c r="BD4376" s="16">
        <f>IF(Template!$F$7="Linear interpolation",LinInterp($AO$5:$AO$18,$AM$5:$AM$18,BC4376),CubicSpline($AO$5:$AO$18,$AM$5:$AM$18,BC4376))</f>
        <v>14.148752457345772</v>
      </c>
      <c r="BE4376" s="221">
        <f t="shared" si="9777"/>
        <v>4.8779454078913806</v>
      </c>
      <c r="BF4376" s="221">
        <f>BE4376/PRODUCT($BG$6:BG4375)</f>
        <v>1.0003619511079291</v>
      </c>
      <c r="BG4376" s="16">
        <f t="shared" si="9843"/>
        <v>1.0003619511079291</v>
      </c>
      <c r="BH4376" s="10">
        <f t="shared" si="9844"/>
        <v>13.211215439413504</v>
      </c>
      <c r="BI4376" s="90"/>
      <c r="BJ4376" s="17">
        <f t="shared" si="9826"/>
        <v>50369</v>
      </c>
      <c r="BK4376" s="16">
        <f t="shared" si="9820"/>
        <v>13.21313633829757</v>
      </c>
      <c r="BL4376" s="10">
        <f ca="1">IFERROR(AVERAGE(INDIRECT("BK"&amp;AC4376-Template!$F$10+1):INDIRECT("BK"&amp;AC4376)),0)</f>
        <v>13.214300434534268</v>
      </c>
      <c r="BM4376" s="35"/>
      <c r="BN4376" s="86"/>
      <c r="BO4376" s="35"/>
      <c r="BP4376" s="35"/>
      <c r="BQ4376" s="35"/>
      <c r="BR4376" s="35"/>
      <c r="BS4376" s="35"/>
      <c r="BT4376" s="35"/>
      <c r="BU4376" s="35"/>
      <c r="BV4376" s="35"/>
      <c r="BW4376" s="35"/>
      <c r="BX4376" s="35"/>
      <c r="BY4376" s="35"/>
      <c r="BZ4376" s="35"/>
      <c r="CA4376" s="35"/>
      <c r="CB4376" s="35"/>
      <c r="CC4376" s="35"/>
      <c r="CD4376" s="35"/>
      <c r="CE4376" s="35"/>
      <c r="CF4376" s="35"/>
      <c r="CG4376" s="35"/>
      <c r="CH4376" s="35"/>
    </row>
    <row r="4377" spans="1:86" ht="15.6" x14ac:dyDescent="0.3">
      <c r="A4377" s="35"/>
      <c r="B4377" s="86"/>
      <c r="C4377" s="35"/>
      <c r="D4377" s="35"/>
      <c r="E4377" s="35"/>
      <c r="F4377" s="35"/>
      <c r="G4377" s="35"/>
      <c r="H4377" s="35"/>
      <c r="I4377" s="35"/>
      <c r="J4377" s="35"/>
      <c r="K4377" s="35"/>
      <c r="L4377" s="35"/>
      <c r="M4377" s="35"/>
      <c r="N4377" s="35"/>
      <c r="O4377" s="35"/>
      <c r="P4377" s="35"/>
      <c r="Q4377" s="35"/>
      <c r="R4377" s="35"/>
      <c r="S4377" s="35"/>
      <c r="T4377" s="17">
        <f t="shared" si="9821"/>
        <v>50393</v>
      </c>
      <c r="U4377" s="216">
        <f t="shared" si="9815"/>
        <v>6</v>
      </c>
      <c r="V4377" s="216">
        <f t="shared" si="9821"/>
        <v>4372</v>
      </c>
      <c r="W4377" s="16">
        <f t="shared" si="9827"/>
        <v>11.978082191780821</v>
      </c>
      <c r="X4377" s="16" t="e">
        <f>IF(Template!$F$7="Linear interpolation",LinInterp($I$5:$I$22,$G$5:$G$22,W4377),CubicSpline($I$5:$I$22,$G$5:$G$22,W4377))</f>
        <v>#VALUE!</v>
      </c>
      <c r="Y4377" s="221" t="e">
        <f t="shared" si="9816"/>
        <v>#VALUE!</v>
      </c>
      <c r="Z4377" s="221" t="e">
        <f>Y4377/PRODUCT($AA$6:AA4376)</f>
        <v>#VALUE!</v>
      </c>
      <c r="AA4377" s="16" t="e">
        <f t="shared" si="9822"/>
        <v>#VALUE!</v>
      </c>
      <c r="AB4377" s="10" t="e">
        <f t="shared" si="9823"/>
        <v>#VALUE!</v>
      </c>
      <c r="AC4377" s="90">
        <f t="shared" si="9794"/>
        <v>4377</v>
      </c>
      <c r="AD4377" s="17">
        <f t="shared" si="9832"/>
        <v>50370</v>
      </c>
      <c r="AE4377" s="16" t="e">
        <f t="shared" si="9817"/>
        <v>#VALUE!</v>
      </c>
      <c r="AF4377" s="10">
        <f ca="1">IFERROR(AVERAGE(INDIRECT("AE"&amp;AC4377-Template!$F$10+1):INDIRECT("AE"&amp;AC4377)),0)</f>
        <v>0</v>
      </c>
      <c r="AG4377" s="35"/>
      <c r="AH4377" s="86"/>
      <c r="AI4377" s="35"/>
      <c r="AJ4377" s="35"/>
      <c r="AK4377" s="35"/>
      <c r="AL4377" s="35"/>
      <c r="AM4377" s="35"/>
      <c r="AN4377" s="35"/>
      <c r="AO4377" s="35"/>
      <c r="AP4377" s="35"/>
      <c r="AQ4377" s="35"/>
      <c r="AR4377" s="35"/>
      <c r="AS4377" s="35"/>
      <c r="AT4377" s="35"/>
      <c r="AU4377" s="35"/>
      <c r="AV4377" s="35"/>
      <c r="AW4377" s="35"/>
      <c r="AX4377" s="35"/>
      <c r="AY4377" s="35"/>
      <c r="AZ4377" s="17">
        <f t="shared" ref="AZ4377" si="9867">AZ4376+1</f>
        <v>50393</v>
      </c>
      <c r="BA4377" s="216">
        <f t="shared" si="9840"/>
        <v>6</v>
      </c>
      <c r="BB4377" s="216">
        <f t="shared" ref="BB4377" si="9868">BB4376+1</f>
        <v>4372</v>
      </c>
      <c r="BC4377" s="16">
        <f t="shared" si="9842"/>
        <v>11.978082191780821</v>
      </c>
      <c r="BD4377" s="16">
        <f>IF(Template!$F$7="Linear interpolation",LinInterp($AO$5:$AO$18,$AM$5:$AM$18,BC4377),CubicSpline($AO$5:$AO$18,$AM$5:$AM$18,BC4377))</f>
        <v>14.148746064282433</v>
      </c>
      <c r="BE4377" s="221">
        <f t="shared" si="9777"/>
        <v>4.8797109742293028</v>
      </c>
      <c r="BF4377" s="221">
        <f>BE4377/PRODUCT($BG$6:BG4376)</f>
        <v>1.0003619487694688</v>
      </c>
      <c r="BG4377" s="16">
        <f t="shared" si="9843"/>
        <v>1.0003619511079291</v>
      </c>
      <c r="BH4377" s="10">
        <f t="shared" si="9844"/>
        <v>13.211215439413504</v>
      </c>
      <c r="BI4377" s="90"/>
      <c r="BJ4377" s="17">
        <f t="shared" si="9826"/>
        <v>50370</v>
      </c>
      <c r="BK4377" s="16">
        <f t="shared" si="9820"/>
        <v>13.213054496442167</v>
      </c>
      <c r="BL4377" s="10">
        <f ca="1">IFERROR(AVERAGE(INDIRECT("BK"&amp;AC4377-Template!$F$10+1):INDIRECT("BK"&amp;AC4377)),0)</f>
        <v>13.214220777618516</v>
      </c>
      <c r="BM4377" s="35"/>
      <c r="BN4377" s="86"/>
      <c r="BO4377" s="35"/>
      <c r="BP4377" s="35"/>
      <c r="BQ4377" s="35"/>
      <c r="BR4377" s="35"/>
      <c r="BS4377" s="35"/>
      <c r="BT4377" s="35"/>
      <c r="BU4377" s="35"/>
      <c r="BV4377" s="35"/>
      <c r="BW4377" s="35"/>
      <c r="BX4377" s="35"/>
      <c r="BY4377" s="35"/>
      <c r="BZ4377" s="35"/>
      <c r="CA4377" s="35"/>
      <c r="CB4377" s="35"/>
      <c r="CC4377" s="35"/>
      <c r="CD4377" s="35"/>
      <c r="CE4377" s="35"/>
      <c r="CF4377" s="35"/>
      <c r="CG4377" s="35"/>
      <c r="CH4377" s="35"/>
    </row>
    <row r="4378" spans="1:86" ht="15.6" x14ac:dyDescent="0.3">
      <c r="A4378" s="35"/>
      <c r="B4378" s="86"/>
      <c r="C4378" s="35"/>
      <c r="D4378" s="35"/>
      <c r="E4378" s="35"/>
      <c r="F4378" s="35"/>
      <c r="G4378" s="35"/>
      <c r="H4378" s="35"/>
      <c r="I4378" s="35"/>
      <c r="J4378" s="35"/>
      <c r="K4378" s="35"/>
      <c r="L4378" s="35"/>
      <c r="M4378" s="35"/>
      <c r="N4378" s="35"/>
      <c r="O4378" s="35"/>
      <c r="P4378" s="35"/>
      <c r="Q4378" s="35"/>
      <c r="R4378" s="35"/>
      <c r="S4378" s="35"/>
      <c r="T4378" s="17">
        <f t="shared" si="9821"/>
        <v>50394</v>
      </c>
      <c r="U4378" s="216">
        <f t="shared" si="9815"/>
        <v>7</v>
      </c>
      <c r="V4378" s="216">
        <f t="shared" si="9821"/>
        <v>4373</v>
      </c>
      <c r="W4378" s="16">
        <f t="shared" si="9827"/>
        <v>11.980821917808219</v>
      </c>
      <c r="X4378" s="16" t="e">
        <f>IF(Template!$F$7="Linear interpolation",LinInterp($I$5:$I$22,$G$5:$G$22,W4378),CubicSpline($I$5:$I$22,$G$5:$G$22,W4378))</f>
        <v>#VALUE!</v>
      </c>
      <c r="Y4378" s="221" t="e">
        <f t="shared" si="9816"/>
        <v>#VALUE!</v>
      </c>
      <c r="Z4378" s="221" t="e">
        <f>Y4378/PRODUCT($AA$6:AA4377)</f>
        <v>#VALUE!</v>
      </c>
      <c r="AA4378" s="16" t="e">
        <f t="shared" si="9822"/>
        <v>#VALUE!</v>
      </c>
      <c r="AB4378" s="10" t="e">
        <f t="shared" si="9823"/>
        <v>#VALUE!</v>
      </c>
      <c r="AC4378" s="90">
        <f t="shared" si="9794"/>
        <v>4378</v>
      </c>
      <c r="AD4378" s="17">
        <f t="shared" si="9832"/>
        <v>50371</v>
      </c>
      <c r="AE4378" s="16" t="e">
        <f t="shared" si="9817"/>
        <v>#VALUE!</v>
      </c>
      <c r="AF4378" s="10">
        <f ca="1">IFERROR(AVERAGE(INDIRECT("AE"&amp;AC4378-Template!$F$10+1):INDIRECT("AE"&amp;AC4378)),0)</f>
        <v>0</v>
      </c>
      <c r="AG4378" s="35"/>
      <c r="AH4378" s="86"/>
      <c r="AI4378" s="35"/>
      <c r="AJ4378" s="35"/>
      <c r="AK4378" s="35"/>
      <c r="AL4378" s="35"/>
      <c r="AM4378" s="35"/>
      <c r="AN4378" s="35"/>
      <c r="AO4378" s="35"/>
      <c r="AP4378" s="35"/>
      <c r="AQ4378" s="35"/>
      <c r="AR4378" s="35"/>
      <c r="AS4378" s="35"/>
      <c r="AT4378" s="35"/>
      <c r="AU4378" s="35"/>
      <c r="AV4378" s="35"/>
      <c r="AW4378" s="35"/>
      <c r="AX4378" s="35"/>
      <c r="AY4378" s="35"/>
      <c r="AZ4378" s="17">
        <f t="shared" ref="AZ4378" si="9869">AZ4377+1</f>
        <v>50394</v>
      </c>
      <c r="BA4378" s="216">
        <f t="shared" si="9840"/>
        <v>7</v>
      </c>
      <c r="BB4378" s="216">
        <f t="shared" ref="BB4378" si="9870">BB4377+1</f>
        <v>4373</v>
      </c>
      <c r="BC4378" s="16">
        <f t="shared" si="9842"/>
        <v>11.980821917808219</v>
      </c>
      <c r="BD4378" s="16">
        <f>IF(Template!$F$7="Linear interpolation",LinInterp($AO$5:$AO$18,$AM$5:$AM$18,BC4378),CubicSpline($AO$5:$AO$18,$AM$5:$AM$18,BC4378))</f>
        <v>14.148739651831285</v>
      </c>
      <c r="BE4378" s="221">
        <f t="shared" si="9777"/>
        <v>4.8814771681802132</v>
      </c>
      <c r="BF4378" s="221">
        <f>BE4378/PRODUCT($BG$6:BG4377)</f>
        <v>1.0003619440883338</v>
      </c>
      <c r="BG4378" s="16">
        <f t="shared" si="9843"/>
        <v>1.0003619511079291</v>
      </c>
      <c r="BH4378" s="10">
        <f t="shared" si="9844"/>
        <v>13.211215439413504</v>
      </c>
      <c r="BI4378" s="90"/>
      <c r="BJ4378" s="17">
        <f t="shared" si="9826"/>
        <v>50371</v>
      </c>
      <c r="BK4378" s="16">
        <f t="shared" si="9820"/>
        <v>13.212972502973486</v>
      </c>
      <c r="BL4378" s="10">
        <f ca="1">IFERROR(AVERAGE(INDIRECT("BK"&amp;AC4378-Template!$F$10+1):INDIRECT("BK"&amp;AC4378)),0)</f>
        <v>13.214140970412432</v>
      </c>
      <c r="BM4378" s="35"/>
      <c r="BN4378" s="86"/>
      <c r="BO4378" s="35"/>
      <c r="BP4378" s="35"/>
      <c r="BQ4378" s="35"/>
      <c r="BR4378" s="35"/>
      <c r="BS4378" s="35"/>
      <c r="BT4378" s="35"/>
      <c r="BU4378" s="35"/>
      <c r="BV4378" s="35"/>
      <c r="BW4378" s="35"/>
      <c r="BX4378" s="35"/>
      <c r="BY4378" s="35"/>
      <c r="BZ4378" s="35"/>
      <c r="CA4378" s="35"/>
      <c r="CB4378" s="35"/>
      <c r="CC4378" s="35"/>
      <c r="CD4378" s="35"/>
      <c r="CE4378" s="35"/>
      <c r="CF4378" s="35"/>
      <c r="CG4378" s="35"/>
      <c r="CH4378" s="35"/>
    </row>
    <row r="4379" spans="1:86" ht="15.6" x14ac:dyDescent="0.3">
      <c r="A4379" s="35"/>
      <c r="B4379" s="86"/>
      <c r="C4379" s="35"/>
      <c r="D4379" s="35"/>
      <c r="E4379" s="35"/>
      <c r="F4379" s="35"/>
      <c r="G4379" s="35"/>
      <c r="H4379" s="35"/>
      <c r="I4379" s="35"/>
      <c r="J4379" s="35"/>
      <c r="K4379" s="35"/>
      <c r="L4379" s="35"/>
      <c r="M4379" s="35"/>
      <c r="N4379" s="35"/>
      <c r="O4379" s="35"/>
      <c r="P4379" s="35"/>
      <c r="Q4379" s="35"/>
      <c r="R4379" s="35"/>
      <c r="S4379" s="35"/>
      <c r="T4379" s="17">
        <f t="shared" si="9821"/>
        <v>50395</v>
      </c>
      <c r="U4379" s="216">
        <f t="shared" si="9815"/>
        <v>1</v>
      </c>
      <c r="V4379" s="216">
        <f t="shared" si="9821"/>
        <v>4374</v>
      </c>
      <c r="W4379" s="16">
        <f t="shared" si="9827"/>
        <v>11.983561643835616</v>
      </c>
      <c r="X4379" s="16" t="e">
        <f>IF(Template!$F$7="Linear interpolation",LinInterp($I$5:$I$22,$G$5:$G$22,W4379),CubicSpline($I$5:$I$22,$G$5:$G$22,W4379))</f>
        <v>#VALUE!</v>
      </c>
      <c r="Y4379" s="221" t="e">
        <f t="shared" si="9816"/>
        <v>#VALUE!</v>
      </c>
      <c r="Z4379" s="221" t="e">
        <f>Y4379/PRODUCT($AA$6:AA4378)</f>
        <v>#VALUE!</v>
      </c>
      <c r="AA4379" s="16" t="e">
        <f t="shared" si="9822"/>
        <v>#VALUE!</v>
      </c>
      <c r="AB4379" s="10" t="e">
        <f t="shared" si="9823"/>
        <v>#VALUE!</v>
      </c>
      <c r="AC4379" s="90">
        <f t="shared" si="9794"/>
        <v>4379</v>
      </c>
      <c r="AD4379" s="17">
        <f t="shared" si="9832"/>
        <v>50372</v>
      </c>
      <c r="AE4379" s="16" t="e">
        <f t="shared" si="9817"/>
        <v>#VALUE!</v>
      </c>
      <c r="AF4379" s="10">
        <f ca="1">IFERROR(AVERAGE(INDIRECT("AE"&amp;AC4379-Template!$F$10+1):INDIRECT("AE"&amp;AC4379)),0)</f>
        <v>0</v>
      </c>
      <c r="AG4379" s="35"/>
      <c r="AH4379" s="86"/>
      <c r="AI4379" s="35"/>
      <c r="AJ4379" s="35"/>
      <c r="AK4379" s="35"/>
      <c r="AL4379" s="35"/>
      <c r="AM4379" s="35"/>
      <c r="AN4379" s="35"/>
      <c r="AO4379" s="35"/>
      <c r="AP4379" s="35"/>
      <c r="AQ4379" s="35"/>
      <c r="AR4379" s="35"/>
      <c r="AS4379" s="35"/>
      <c r="AT4379" s="35"/>
      <c r="AU4379" s="35"/>
      <c r="AV4379" s="35"/>
      <c r="AW4379" s="35"/>
      <c r="AX4379" s="35"/>
      <c r="AY4379" s="35"/>
      <c r="AZ4379" s="17">
        <f t="shared" ref="AZ4379" si="9871">AZ4378+1</f>
        <v>50395</v>
      </c>
      <c r="BA4379" s="216">
        <f t="shared" si="9840"/>
        <v>1</v>
      </c>
      <c r="BB4379" s="216">
        <f t="shared" ref="BB4379" si="9872">BB4378+1</f>
        <v>4374</v>
      </c>
      <c r="BC4379" s="16">
        <f t="shared" si="9842"/>
        <v>11.983561643835616</v>
      </c>
      <c r="BD4379" s="16">
        <f>IF(Template!$F$7="Linear interpolation",LinInterp($AO$5:$AO$18,$AM$5:$AM$18,BC4379),CubicSpline($AO$5:$AO$18,$AM$5:$AM$18,BC4379))</f>
        <v>14.148733219965473</v>
      </c>
      <c r="BE4379" s="221">
        <f t="shared" si="9777"/>
        <v>4.8832439899424198</v>
      </c>
      <c r="BF4379" s="221">
        <f>BE4379/PRODUCT($BG$6:BG4378)</f>
        <v>1.0003619370603081</v>
      </c>
      <c r="BG4379" s="16">
        <f t="shared" si="9843"/>
        <v>1.0003619370603081</v>
      </c>
      <c r="BH4379" s="10">
        <f t="shared" si="9844"/>
        <v>13.210702701244582</v>
      </c>
      <c r="BI4379" s="90"/>
      <c r="BJ4379" s="17">
        <f t="shared" si="9826"/>
        <v>50372</v>
      </c>
      <c r="BK4379" s="16">
        <f t="shared" si="9820"/>
        <v>13.212972502973486</v>
      </c>
      <c r="BL4379" s="10">
        <f ca="1">IFERROR(AVERAGE(INDIRECT("BK"&amp;AC4379-Template!$F$10+1):INDIRECT("BK"&amp;AC4379)),0)</f>
        <v>13.214063750994098</v>
      </c>
      <c r="BM4379" s="35"/>
      <c r="BN4379" s="86"/>
      <c r="BO4379" s="35"/>
      <c r="BP4379" s="35"/>
      <c r="BQ4379" s="35"/>
      <c r="BR4379" s="35"/>
      <c r="BS4379" s="35"/>
      <c r="BT4379" s="35"/>
      <c r="BU4379" s="35"/>
      <c r="BV4379" s="35"/>
      <c r="BW4379" s="35"/>
      <c r="BX4379" s="35"/>
      <c r="BY4379" s="35"/>
      <c r="BZ4379" s="35"/>
      <c r="CA4379" s="35"/>
      <c r="CB4379" s="35"/>
      <c r="CC4379" s="35"/>
      <c r="CD4379" s="35"/>
      <c r="CE4379" s="35"/>
      <c r="CF4379" s="35"/>
      <c r="CG4379" s="35"/>
      <c r="CH4379" s="35"/>
    </row>
    <row r="4380" spans="1:86" ht="15.6" x14ac:dyDescent="0.3">
      <c r="A4380" s="35"/>
      <c r="B4380" s="86"/>
      <c r="C4380" s="35"/>
      <c r="D4380" s="35"/>
      <c r="E4380" s="35"/>
      <c r="F4380" s="35"/>
      <c r="G4380" s="35"/>
      <c r="H4380" s="35"/>
      <c r="I4380" s="35"/>
      <c r="J4380" s="35"/>
      <c r="K4380" s="35"/>
      <c r="L4380" s="35"/>
      <c r="M4380" s="35"/>
      <c r="N4380" s="35"/>
      <c r="O4380" s="35"/>
      <c r="P4380" s="35"/>
      <c r="Q4380" s="35"/>
      <c r="R4380" s="35"/>
      <c r="S4380" s="35"/>
      <c r="T4380" s="17">
        <f t="shared" si="9821"/>
        <v>50396</v>
      </c>
      <c r="U4380" s="216">
        <f t="shared" si="9815"/>
        <v>2</v>
      </c>
      <c r="V4380" s="216">
        <f t="shared" si="9821"/>
        <v>4375</v>
      </c>
      <c r="W4380" s="16">
        <f t="shared" si="9827"/>
        <v>11.986301369863014</v>
      </c>
      <c r="X4380" s="16" t="e">
        <f>IF(Template!$F$7="Linear interpolation",LinInterp($I$5:$I$22,$G$5:$G$22,W4380),CubicSpline($I$5:$I$22,$G$5:$G$22,W4380))</f>
        <v>#VALUE!</v>
      </c>
      <c r="Y4380" s="221" t="e">
        <f t="shared" si="9816"/>
        <v>#VALUE!</v>
      </c>
      <c r="Z4380" s="221" t="e">
        <f>Y4380/PRODUCT($AA$6:AA4379)</f>
        <v>#VALUE!</v>
      </c>
      <c r="AA4380" s="16" t="e">
        <f t="shared" si="9822"/>
        <v>#VALUE!</v>
      </c>
      <c r="AB4380" s="10" t="e">
        <f t="shared" si="9823"/>
        <v>#VALUE!</v>
      </c>
      <c r="AC4380" s="90">
        <f t="shared" si="9794"/>
        <v>4380</v>
      </c>
      <c r="AD4380" s="17">
        <f t="shared" si="9832"/>
        <v>50373</v>
      </c>
      <c r="AE4380" s="16" t="e">
        <f t="shared" si="9817"/>
        <v>#VALUE!</v>
      </c>
      <c r="AF4380" s="10">
        <f ca="1">IFERROR(AVERAGE(INDIRECT("AE"&amp;AC4380-Template!$F$10+1):INDIRECT("AE"&amp;AC4380)),0)</f>
        <v>0</v>
      </c>
      <c r="AG4380" s="35"/>
      <c r="AH4380" s="86"/>
      <c r="AI4380" s="35"/>
      <c r="AJ4380" s="35"/>
      <c r="AK4380" s="35"/>
      <c r="AL4380" s="35"/>
      <c r="AM4380" s="35"/>
      <c r="AN4380" s="35"/>
      <c r="AO4380" s="35"/>
      <c r="AP4380" s="35"/>
      <c r="AQ4380" s="35"/>
      <c r="AR4380" s="35"/>
      <c r="AS4380" s="35"/>
      <c r="AT4380" s="35"/>
      <c r="AU4380" s="35"/>
      <c r="AV4380" s="35"/>
      <c r="AW4380" s="35"/>
      <c r="AX4380" s="35"/>
      <c r="AY4380" s="35"/>
      <c r="AZ4380" s="17">
        <f t="shared" ref="AZ4380" si="9873">AZ4379+1</f>
        <v>50396</v>
      </c>
      <c r="BA4380" s="216">
        <f t="shared" si="9840"/>
        <v>2</v>
      </c>
      <c r="BB4380" s="216">
        <f t="shared" ref="BB4380" si="9874">BB4379+1</f>
        <v>4375</v>
      </c>
      <c r="BC4380" s="16">
        <f t="shared" si="9842"/>
        <v>11.986301369863014</v>
      </c>
      <c r="BD4380" s="16">
        <f>IF(Template!$F$7="Linear interpolation",LinInterp($AO$5:$AO$18,$AM$5:$AM$18,BC4380),CubicSpline($AO$5:$AO$18,$AM$5:$AM$18,BC4380))</f>
        <v>14.148726768658145</v>
      </c>
      <c r="BE4380" s="221">
        <f t="shared" si="9777"/>
        <v>4.8850114397142406</v>
      </c>
      <c r="BF4380" s="221">
        <f>BE4380/PRODUCT($BG$6:BG4379)</f>
        <v>1.0003619417287897</v>
      </c>
      <c r="BG4380" s="16">
        <f t="shared" si="9843"/>
        <v>1.0003619417287897</v>
      </c>
      <c r="BH4380" s="10">
        <f t="shared" si="9844"/>
        <v>13.210873100823029</v>
      </c>
      <c r="BI4380" s="90"/>
      <c r="BJ4380" s="17">
        <f t="shared" si="9826"/>
        <v>50373</v>
      </c>
      <c r="BK4380" s="16">
        <f t="shared" si="9820"/>
        <v>13.212972502973486</v>
      </c>
      <c r="BL4380" s="10">
        <f ca="1">IFERROR(AVERAGE(INDIRECT("BK"&amp;AC4380-Template!$F$10+1):INDIRECT("BK"&amp;AC4380)),0)</f>
        <v>13.213989124332738</v>
      </c>
      <c r="BM4380" s="35"/>
      <c r="BN4380" s="86"/>
      <c r="BO4380" s="35"/>
      <c r="BP4380" s="35"/>
      <c r="BQ4380" s="35"/>
      <c r="BR4380" s="35"/>
      <c r="BS4380" s="35"/>
      <c r="BT4380" s="35"/>
      <c r="BU4380" s="35"/>
      <c r="BV4380" s="35"/>
      <c r="BW4380" s="35"/>
      <c r="BX4380" s="35"/>
      <c r="BY4380" s="35"/>
      <c r="BZ4380" s="35"/>
      <c r="CA4380" s="35"/>
      <c r="CB4380" s="35"/>
      <c r="CC4380" s="35"/>
      <c r="CD4380" s="35"/>
      <c r="CE4380" s="35"/>
      <c r="CF4380" s="35"/>
      <c r="CG4380" s="35"/>
      <c r="CH4380" s="35"/>
    </row>
    <row r="4381" spans="1:86" ht="15.6" x14ac:dyDescent="0.3">
      <c r="A4381" s="35"/>
      <c r="B4381" s="86"/>
      <c r="C4381" s="35"/>
      <c r="D4381" s="35"/>
      <c r="E4381" s="35"/>
      <c r="F4381" s="35"/>
      <c r="G4381" s="35"/>
      <c r="H4381" s="35"/>
      <c r="I4381" s="35"/>
      <c r="J4381" s="35"/>
      <c r="K4381" s="35"/>
      <c r="L4381" s="35"/>
      <c r="M4381" s="35"/>
      <c r="N4381" s="35"/>
      <c r="O4381" s="35"/>
      <c r="P4381" s="35"/>
      <c r="Q4381" s="35"/>
      <c r="R4381" s="35"/>
      <c r="S4381" s="35"/>
      <c r="T4381" s="17">
        <f t="shared" si="9821"/>
        <v>50397</v>
      </c>
      <c r="U4381" s="216">
        <f t="shared" si="9815"/>
        <v>3</v>
      </c>
      <c r="V4381" s="216">
        <f t="shared" si="9821"/>
        <v>4376</v>
      </c>
      <c r="W4381" s="16">
        <f t="shared" si="9827"/>
        <v>11.989041095890411</v>
      </c>
      <c r="X4381" s="16" t="e">
        <f>IF(Template!$F$7="Linear interpolation",LinInterp($I$5:$I$22,$G$5:$G$22,W4381),CubicSpline($I$5:$I$22,$G$5:$G$22,W4381))</f>
        <v>#VALUE!</v>
      </c>
      <c r="Y4381" s="221" t="e">
        <f t="shared" si="9816"/>
        <v>#VALUE!</v>
      </c>
      <c r="Z4381" s="221" t="e">
        <f>Y4381/PRODUCT($AA$6:AA4380)</f>
        <v>#VALUE!</v>
      </c>
      <c r="AA4381" s="16" t="e">
        <f t="shared" si="9822"/>
        <v>#VALUE!</v>
      </c>
      <c r="AB4381" s="10" t="e">
        <f t="shared" si="9823"/>
        <v>#VALUE!</v>
      </c>
      <c r="AC4381" s="90">
        <f t="shared" si="9794"/>
        <v>4381</v>
      </c>
      <c r="AD4381" s="17">
        <f t="shared" si="9832"/>
        <v>50374</v>
      </c>
      <c r="AE4381" s="16" t="e">
        <f t="shared" si="9817"/>
        <v>#VALUE!</v>
      </c>
      <c r="AF4381" s="10">
        <f ca="1">IFERROR(AVERAGE(INDIRECT("AE"&amp;AC4381-Template!$F$10+1):INDIRECT("AE"&amp;AC4381)),0)</f>
        <v>0</v>
      </c>
      <c r="AG4381" s="35"/>
      <c r="AH4381" s="86"/>
      <c r="AI4381" s="35"/>
      <c r="AJ4381" s="35"/>
      <c r="AK4381" s="35"/>
      <c r="AL4381" s="35"/>
      <c r="AM4381" s="35"/>
      <c r="AN4381" s="35"/>
      <c r="AO4381" s="35"/>
      <c r="AP4381" s="35"/>
      <c r="AQ4381" s="35"/>
      <c r="AR4381" s="35"/>
      <c r="AS4381" s="35"/>
      <c r="AT4381" s="35"/>
      <c r="AU4381" s="35"/>
      <c r="AV4381" s="35"/>
      <c r="AW4381" s="35"/>
      <c r="AX4381" s="35"/>
      <c r="AY4381" s="35"/>
      <c r="AZ4381" s="17">
        <f t="shared" ref="AZ4381" si="9875">AZ4380+1</f>
        <v>50397</v>
      </c>
      <c r="BA4381" s="216">
        <f t="shared" si="9840"/>
        <v>3</v>
      </c>
      <c r="BB4381" s="216">
        <f t="shared" ref="BB4381" si="9876">BB4380+1</f>
        <v>4376</v>
      </c>
      <c r="BC4381" s="16">
        <f t="shared" si="9842"/>
        <v>11.989041095890411</v>
      </c>
      <c r="BD4381" s="16">
        <f>IF(Template!$F$7="Linear interpolation",LinInterp($AO$5:$AO$18,$AM$5:$AM$18,BC4381),CubicSpline($AO$5:$AO$18,$AM$5:$AM$18,BC4381))</f>
        <v>14.148720297882448</v>
      </c>
      <c r="BE4381" s="221">
        <f t="shared" si="9777"/>
        <v>4.8867795176940589</v>
      </c>
      <c r="BF4381" s="221">
        <f>BE4381/PRODUCT($BG$6:BG4380)</f>
        <v>1.0003619393734566</v>
      </c>
      <c r="BG4381" s="16">
        <f t="shared" si="9843"/>
        <v>1.0003619393734566</v>
      </c>
      <c r="BH4381" s="10">
        <f t="shared" si="9844"/>
        <v>13.210787131167079</v>
      </c>
      <c r="BI4381" s="90"/>
      <c r="BJ4381" s="17">
        <f t="shared" si="9826"/>
        <v>50374</v>
      </c>
      <c r="BK4381" s="16">
        <f t="shared" si="9820"/>
        <v>13.212479023970047</v>
      </c>
      <c r="BL4381" s="10">
        <f ca="1">IFERROR(AVERAGE(INDIRECT("BK"&amp;AC4381-Template!$F$10+1):INDIRECT("BK"&amp;AC4381)),0)</f>
        <v>13.213898048371268</v>
      </c>
      <c r="BM4381" s="35"/>
      <c r="BN4381" s="86"/>
      <c r="BO4381" s="35"/>
      <c r="BP4381" s="35"/>
      <c r="BQ4381" s="35"/>
      <c r="BR4381" s="35"/>
      <c r="BS4381" s="35"/>
      <c r="BT4381" s="35"/>
      <c r="BU4381" s="35"/>
      <c r="BV4381" s="35"/>
      <c r="BW4381" s="35"/>
      <c r="BX4381" s="35"/>
      <c r="BY4381" s="35"/>
      <c r="BZ4381" s="35"/>
      <c r="CA4381" s="35"/>
      <c r="CB4381" s="35"/>
      <c r="CC4381" s="35"/>
      <c r="CD4381" s="35"/>
      <c r="CE4381" s="35"/>
      <c r="CF4381" s="35"/>
      <c r="CG4381" s="35"/>
      <c r="CH4381" s="35"/>
    </row>
    <row r="4382" spans="1:86" ht="15.6" x14ac:dyDescent="0.3">
      <c r="A4382" s="35"/>
      <c r="B4382" s="86"/>
      <c r="C4382" s="35"/>
      <c r="D4382" s="35"/>
      <c r="E4382" s="35"/>
      <c r="F4382" s="35"/>
      <c r="G4382" s="35"/>
      <c r="H4382" s="35"/>
      <c r="I4382" s="35"/>
      <c r="J4382" s="35"/>
      <c r="K4382" s="35"/>
      <c r="L4382" s="35"/>
      <c r="M4382" s="35"/>
      <c r="N4382" s="35"/>
      <c r="O4382" s="35"/>
      <c r="P4382" s="35"/>
      <c r="Q4382" s="35"/>
      <c r="R4382" s="35"/>
      <c r="S4382" s="35"/>
      <c r="T4382" s="17">
        <f t="shared" si="9821"/>
        <v>50398</v>
      </c>
      <c r="U4382" s="216">
        <f t="shared" si="9815"/>
        <v>4</v>
      </c>
      <c r="V4382" s="216">
        <f t="shared" si="9821"/>
        <v>4377</v>
      </c>
      <c r="W4382" s="16">
        <f t="shared" si="9827"/>
        <v>11.991780821917809</v>
      </c>
      <c r="X4382" s="16" t="e">
        <f>IF(Template!$F$7="Linear interpolation",LinInterp($I$5:$I$22,$G$5:$G$22,W4382),CubicSpline($I$5:$I$22,$G$5:$G$22,W4382))</f>
        <v>#VALUE!</v>
      </c>
      <c r="Y4382" s="221" t="e">
        <f t="shared" si="9816"/>
        <v>#VALUE!</v>
      </c>
      <c r="Z4382" s="221" t="e">
        <f>Y4382/PRODUCT($AA$6:AA4381)</f>
        <v>#VALUE!</v>
      </c>
      <c r="AA4382" s="16" t="e">
        <f t="shared" si="9822"/>
        <v>#VALUE!</v>
      </c>
      <c r="AB4382" s="10" t="e">
        <f t="shared" si="9823"/>
        <v>#VALUE!</v>
      </c>
      <c r="AC4382" s="90">
        <f t="shared" si="9794"/>
        <v>4382</v>
      </c>
      <c r="AD4382" s="17">
        <f t="shared" si="9832"/>
        <v>50375</v>
      </c>
      <c r="AE4382" s="16" t="e">
        <f t="shared" si="9817"/>
        <v>#VALUE!</v>
      </c>
      <c r="AF4382" s="10">
        <f ca="1">IFERROR(AVERAGE(INDIRECT("AE"&amp;AC4382-Template!$F$10+1):INDIRECT("AE"&amp;AC4382)),0)</f>
        <v>0</v>
      </c>
      <c r="AG4382" s="35"/>
      <c r="AH4382" s="86"/>
      <c r="AI4382" s="35"/>
      <c r="AJ4382" s="35"/>
      <c r="AK4382" s="35"/>
      <c r="AL4382" s="35"/>
      <c r="AM4382" s="35"/>
      <c r="AN4382" s="35"/>
      <c r="AO4382" s="35"/>
      <c r="AP4382" s="35"/>
      <c r="AQ4382" s="35"/>
      <c r="AR4382" s="35"/>
      <c r="AS4382" s="35"/>
      <c r="AT4382" s="35"/>
      <c r="AU4382" s="35"/>
      <c r="AV4382" s="35"/>
      <c r="AW4382" s="35"/>
      <c r="AX4382" s="35"/>
      <c r="AY4382" s="35"/>
      <c r="AZ4382" s="17">
        <f t="shared" ref="AZ4382" si="9877">AZ4381+1</f>
        <v>50398</v>
      </c>
      <c r="BA4382" s="216">
        <f t="shared" si="9840"/>
        <v>4</v>
      </c>
      <c r="BB4382" s="216">
        <f t="shared" ref="BB4382" si="9878">BB4381+1</f>
        <v>4377</v>
      </c>
      <c r="BC4382" s="16">
        <f t="shared" si="9842"/>
        <v>11.991780821917809</v>
      </c>
      <c r="BD4382" s="16">
        <f>IF(Template!$F$7="Linear interpolation",LinInterp($AO$5:$AO$18,$AM$5:$AM$18,BC4382),CubicSpline($AO$5:$AO$18,$AM$5:$AM$18,BC4382))</f>
        <v>14.148713807611529</v>
      </c>
      <c r="BE4382" s="221">
        <f t="shared" si="9777"/>
        <v>4.8885482240802691</v>
      </c>
      <c r="BF4382" s="221">
        <f>BE4382/PRODUCT($BG$6:BG4381)</f>
        <v>1.0003619370138976</v>
      </c>
      <c r="BG4382" s="16">
        <f t="shared" si="9843"/>
        <v>1.0003619370138976</v>
      </c>
      <c r="BH4382" s="10">
        <f t="shared" si="9844"/>
        <v>13.210701007263847</v>
      </c>
      <c r="BI4382" s="90"/>
      <c r="BJ4382" s="17">
        <f t="shared" si="9826"/>
        <v>50375</v>
      </c>
      <c r="BK4382" s="16">
        <f t="shared" si="9820"/>
        <v>13.21264301046976</v>
      </c>
      <c r="BL4382" s="10">
        <f ca="1">IFERROR(AVERAGE(INDIRECT("BK"&amp;AC4382-Template!$F$10+1):INDIRECT("BK"&amp;AC4382)),0)</f>
        <v>13.213812438626451</v>
      </c>
      <c r="BM4382" s="35"/>
      <c r="BN4382" s="86"/>
      <c r="BO4382" s="35"/>
      <c r="BP4382" s="35"/>
      <c r="BQ4382" s="35"/>
      <c r="BR4382" s="35"/>
      <c r="BS4382" s="35"/>
      <c r="BT4382" s="35"/>
      <c r="BU4382" s="35"/>
      <c r="BV4382" s="35"/>
      <c r="BW4382" s="35"/>
      <c r="BX4382" s="35"/>
      <c r="BY4382" s="35"/>
      <c r="BZ4382" s="35"/>
      <c r="CA4382" s="35"/>
      <c r="CB4382" s="35"/>
      <c r="CC4382" s="35"/>
      <c r="CD4382" s="35"/>
      <c r="CE4382" s="35"/>
      <c r="CF4382" s="35"/>
      <c r="CG4382" s="35"/>
      <c r="CH4382" s="35"/>
    </row>
    <row r="4383" spans="1:86" ht="15.6" x14ac:dyDescent="0.3">
      <c r="A4383" s="35"/>
      <c r="B4383" s="86"/>
      <c r="C4383" s="35"/>
      <c r="D4383" s="35"/>
      <c r="E4383" s="35"/>
      <c r="F4383" s="35"/>
      <c r="G4383" s="35"/>
      <c r="H4383" s="35"/>
      <c r="I4383" s="35"/>
      <c r="J4383" s="35"/>
      <c r="K4383" s="35"/>
      <c r="L4383" s="35"/>
      <c r="M4383" s="35"/>
      <c r="N4383" s="35"/>
      <c r="O4383" s="35"/>
      <c r="P4383" s="35"/>
      <c r="Q4383" s="35"/>
      <c r="R4383" s="35"/>
      <c r="S4383" s="35"/>
      <c r="T4383" s="17">
        <f t="shared" si="9821"/>
        <v>50399</v>
      </c>
      <c r="U4383" s="216">
        <f t="shared" si="9815"/>
        <v>5</v>
      </c>
      <c r="V4383" s="216">
        <f t="shared" si="9821"/>
        <v>4378</v>
      </c>
      <c r="W4383" s="16">
        <f t="shared" si="9827"/>
        <v>11.994520547945205</v>
      </c>
      <c r="X4383" s="16" t="e">
        <f>IF(Template!$F$7="Linear interpolation",LinInterp($I$5:$I$22,$G$5:$G$22,W4383),CubicSpline($I$5:$I$22,$G$5:$G$22,W4383))</f>
        <v>#VALUE!</v>
      </c>
      <c r="Y4383" s="221" t="e">
        <f t="shared" si="9816"/>
        <v>#VALUE!</v>
      </c>
      <c r="Z4383" s="221" t="e">
        <f>Y4383/PRODUCT($AA$6:AA4382)</f>
        <v>#VALUE!</v>
      </c>
      <c r="AA4383" s="16" t="e">
        <f t="shared" si="9822"/>
        <v>#VALUE!</v>
      </c>
      <c r="AB4383" s="10" t="e">
        <f t="shared" si="9823"/>
        <v>#VALUE!</v>
      </c>
      <c r="AC4383" s="90">
        <f t="shared" si="9794"/>
        <v>4383</v>
      </c>
      <c r="AD4383" s="17">
        <f t="shared" si="9832"/>
        <v>50376</v>
      </c>
      <c r="AE4383" s="16" t="e">
        <f t="shared" si="9817"/>
        <v>#VALUE!</v>
      </c>
      <c r="AF4383" s="10">
        <f ca="1">IFERROR(AVERAGE(INDIRECT("AE"&amp;AC4383-Template!$F$10+1):INDIRECT("AE"&amp;AC4383)),0)</f>
        <v>0</v>
      </c>
      <c r="AG4383" s="35"/>
      <c r="AH4383" s="86"/>
      <c r="AI4383" s="35"/>
      <c r="AJ4383" s="35"/>
      <c r="AK4383" s="35"/>
      <c r="AL4383" s="35"/>
      <c r="AM4383" s="35"/>
      <c r="AN4383" s="35"/>
      <c r="AO4383" s="35"/>
      <c r="AP4383" s="35"/>
      <c r="AQ4383" s="35"/>
      <c r="AR4383" s="35"/>
      <c r="AS4383" s="35"/>
      <c r="AT4383" s="35"/>
      <c r="AU4383" s="35"/>
      <c r="AV4383" s="35"/>
      <c r="AW4383" s="35"/>
      <c r="AX4383" s="35"/>
      <c r="AY4383" s="35"/>
      <c r="AZ4383" s="17">
        <f t="shared" ref="AZ4383" si="9879">AZ4382+1</f>
        <v>50399</v>
      </c>
      <c r="BA4383" s="216">
        <f t="shared" si="9840"/>
        <v>5</v>
      </c>
      <c r="BB4383" s="216">
        <f t="shared" ref="BB4383" si="9880">BB4382+1</f>
        <v>4378</v>
      </c>
      <c r="BC4383" s="16">
        <f t="shared" si="9842"/>
        <v>11.994520547945205</v>
      </c>
      <c r="BD4383" s="16">
        <f>IF(Template!$F$7="Linear interpolation",LinInterp($AO$5:$AO$18,$AM$5:$AM$18,BC4383),CubicSpline($AO$5:$AO$18,$AM$5:$AM$18,BC4383))</f>
        <v>14.148707297818534</v>
      </c>
      <c r="BE4383" s="221">
        <f t="shared" si="9777"/>
        <v>4.8903175590713044</v>
      </c>
      <c r="BF4383" s="221">
        <f>BE4383/PRODUCT($BG$6:BG4382)</f>
        <v>1.0003619346501114</v>
      </c>
      <c r="BG4383" s="16">
        <f t="shared" si="9843"/>
        <v>1.0003619346501114</v>
      </c>
      <c r="BH4383" s="10">
        <f t="shared" si="9844"/>
        <v>13.210614729064707</v>
      </c>
      <c r="BI4383" s="90"/>
      <c r="BJ4383" s="17">
        <f t="shared" si="9826"/>
        <v>50376</v>
      </c>
      <c r="BK4383" s="16">
        <f t="shared" si="9820"/>
        <v>13.212560257265139</v>
      </c>
      <c r="BL4383" s="10">
        <f ca="1">IFERROR(AVERAGE(INDIRECT("BK"&amp;AC4383-Template!$F$10+1):INDIRECT("BK"&amp;AC4383)),0)</f>
        <v>13.2137396766944</v>
      </c>
      <c r="BM4383" s="35"/>
      <c r="BN4383" s="86"/>
      <c r="BO4383" s="35"/>
      <c r="BP4383" s="35"/>
      <c r="BQ4383" s="35"/>
      <c r="BR4383" s="35"/>
      <c r="BS4383" s="35"/>
      <c r="BT4383" s="35"/>
      <c r="BU4383" s="35"/>
      <c r="BV4383" s="35"/>
      <c r="BW4383" s="35"/>
      <c r="BX4383" s="35"/>
      <c r="BY4383" s="35"/>
      <c r="BZ4383" s="35"/>
      <c r="CA4383" s="35"/>
      <c r="CB4383" s="35"/>
      <c r="CC4383" s="35"/>
      <c r="CD4383" s="35"/>
      <c r="CE4383" s="35"/>
      <c r="CF4383" s="35"/>
      <c r="CG4383" s="35"/>
      <c r="CH4383" s="35"/>
    </row>
    <row r="4384" spans="1:86" ht="15.6" x14ac:dyDescent="0.3">
      <c r="A4384" s="35"/>
      <c r="B4384" s="86"/>
      <c r="C4384" s="35"/>
      <c r="D4384" s="35"/>
      <c r="E4384" s="35"/>
      <c r="F4384" s="35"/>
      <c r="G4384" s="35"/>
      <c r="H4384" s="35"/>
      <c r="I4384" s="35"/>
      <c r="J4384" s="35"/>
      <c r="K4384" s="35"/>
      <c r="L4384" s="35"/>
      <c r="M4384" s="35"/>
      <c r="N4384" s="35"/>
      <c r="O4384" s="35"/>
      <c r="P4384" s="35"/>
      <c r="Q4384" s="35"/>
      <c r="R4384" s="35"/>
      <c r="S4384" s="35"/>
      <c r="T4384" s="17">
        <f t="shared" si="9821"/>
        <v>50400</v>
      </c>
      <c r="U4384" s="216">
        <f t="shared" si="9815"/>
        <v>6</v>
      </c>
      <c r="V4384" s="216">
        <f t="shared" si="9821"/>
        <v>4379</v>
      </c>
      <c r="W4384" s="16">
        <f t="shared" si="9827"/>
        <v>11.997260273972604</v>
      </c>
      <c r="X4384" s="16" t="e">
        <f>IF(Template!$F$7="Linear interpolation",LinInterp($I$5:$I$22,$G$5:$G$22,W4384),CubicSpline($I$5:$I$22,$G$5:$G$22,W4384))</f>
        <v>#VALUE!</v>
      </c>
      <c r="Y4384" s="221" t="e">
        <f t="shared" si="9816"/>
        <v>#VALUE!</v>
      </c>
      <c r="Z4384" s="221" t="e">
        <f>Y4384/PRODUCT($AA$6:AA4383)</f>
        <v>#VALUE!</v>
      </c>
      <c r="AA4384" s="16" t="e">
        <f t="shared" si="9822"/>
        <v>#VALUE!</v>
      </c>
      <c r="AB4384" s="10" t="e">
        <f t="shared" si="9823"/>
        <v>#VALUE!</v>
      </c>
      <c r="AC4384" s="90">
        <f t="shared" si="9794"/>
        <v>4384</v>
      </c>
      <c r="AD4384" s="17">
        <f t="shared" si="9832"/>
        <v>50377</v>
      </c>
      <c r="AE4384" s="16" t="e">
        <f t="shared" si="9817"/>
        <v>#VALUE!</v>
      </c>
      <c r="AF4384" s="10">
        <f ca="1">IFERROR(AVERAGE(INDIRECT("AE"&amp;AC4384-Template!$F$10+1):INDIRECT("AE"&amp;AC4384)),0)</f>
        <v>0</v>
      </c>
      <c r="AG4384" s="35"/>
      <c r="AH4384" s="86"/>
      <c r="AI4384" s="35"/>
      <c r="AJ4384" s="35"/>
      <c r="AK4384" s="35"/>
      <c r="AL4384" s="35"/>
      <c r="AM4384" s="35"/>
      <c r="AN4384" s="35"/>
      <c r="AO4384" s="35"/>
      <c r="AP4384" s="35"/>
      <c r="AQ4384" s="35"/>
      <c r="AR4384" s="35"/>
      <c r="AS4384" s="35"/>
      <c r="AT4384" s="35"/>
      <c r="AU4384" s="35"/>
      <c r="AV4384" s="35"/>
      <c r="AW4384" s="35"/>
      <c r="AX4384" s="35"/>
      <c r="AY4384" s="35"/>
      <c r="AZ4384" s="17">
        <f t="shared" ref="AZ4384" si="9881">AZ4383+1</f>
        <v>50400</v>
      </c>
      <c r="BA4384" s="216">
        <f t="shared" si="9840"/>
        <v>6</v>
      </c>
      <c r="BB4384" s="216">
        <f t="shared" ref="BB4384" si="9882">BB4383+1</f>
        <v>4379</v>
      </c>
      <c r="BC4384" s="16">
        <f t="shared" si="9842"/>
        <v>11.997260273972604</v>
      </c>
      <c r="BD4384" s="16">
        <f>IF(Template!$F$7="Linear interpolation",LinInterp($AO$5:$AO$18,$AM$5:$AM$18,BC4384),CubicSpline($AO$5:$AO$18,$AM$5:$AM$18,BC4384))</f>
        <v>14.148700768476612</v>
      </c>
      <c r="BE4384" s="221">
        <f t="shared" si="9777"/>
        <v>4.8920875228656282</v>
      </c>
      <c r="BF4384" s="221">
        <f>BE4384/PRODUCT($BG$6:BG4383)</f>
        <v>1.0003619322820949</v>
      </c>
      <c r="BG4384" s="16">
        <f t="shared" si="9843"/>
        <v>1.0003619346501114</v>
      </c>
      <c r="BH4384" s="10">
        <f t="shared" si="9844"/>
        <v>13.210614729064707</v>
      </c>
      <c r="BI4384" s="90"/>
      <c r="BJ4384" s="17">
        <f t="shared" si="9826"/>
        <v>50377</v>
      </c>
      <c r="BK4384" s="16">
        <f t="shared" si="9820"/>
        <v>13.21247735187181</v>
      </c>
      <c r="BL4384" s="10">
        <f ca="1">IFERROR(AVERAGE(INDIRECT("BK"&amp;AC4384-Template!$F$10+1):INDIRECT("BK"&amp;AC4384)),0)</f>
        <v>13.213658965756098</v>
      </c>
      <c r="BM4384" s="35"/>
      <c r="BN4384" s="86"/>
      <c r="BO4384" s="35"/>
      <c r="BP4384" s="35"/>
      <c r="BQ4384" s="35"/>
      <c r="BR4384" s="35"/>
      <c r="BS4384" s="35"/>
      <c r="BT4384" s="35"/>
      <c r="BU4384" s="35"/>
      <c r="BV4384" s="35"/>
      <c r="BW4384" s="35"/>
      <c r="BX4384" s="35"/>
      <c r="BY4384" s="35"/>
      <c r="BZ4384" s="35"/>
      <c r="CA4384" s="35"/>
      <c r="CB4384" s="35"/>
      <c r="CC4384" s="35"/>
      <c r="CD4384" s="35"/>
      <c r="CE4384" s="35"/>
      <c r="CF4384" s="35"/>
      <c r="CG4384" s="35"/>
      <c r="CH4384" s="35"/>
    </row>
    <row r="4385" spans="1:86" ht="15.6" x14ac:dyDescent="0.3">
      <c r="A4385" s="35"/>
      <c r="B4385" s="86"/>
      <c r="C4385" s="35"/>
      <c r="D4385" s="35"/>
      <c r="E4385" s="35"/>
      <c r="F4385" s="35"/>
      <c r="G4385" s="35"/>
      <c r="H4385" s="35"/>
      <c r="I4385" s="35"/>
      <c r="J4385" s="35"/>
      <c r="K4385" s="35"/>
      <c r="L4385" s="35"/>
      <c r="M4385" s="35"/>
      <c r="N4385" s="35"/>
      <c r="O4385" s="35"/>
      <c r="P4385" s="35"/>
      <c r="Q4385" s="35"/>
      <c r="R4385" s="35"/>
      <c r="S4385" s="35"/>
      <c r="T4385" s="17">
        <f t="shared" si="9821"/>
        <v>50401</v>
      </c>
      <c r="U4385" s="216">
        <f t="shared" si="9815"/>
        <v>7</v>
      </c>
      <c r="V4385" s="216">
        <f t="shared" si="9821"/>
        <v>4380</v>
      </c>
      <c r="W4385" s="16">
        <f t="shared" si="9827"/>
        <v>12</v>
      </c>
      <c r="X4385" s="16" t="e">
        <f>IF(Template!$F$7="Linear interpolation",LinInterp($I$5:$I$22,$G$5:$G$22,W4385),CubicSpline($I$5:$I$22,$G$5:$G$22,W4385))</f>
        <v>#VALUE!</v>
      </c>
      <c r="Y4385" s="221" t="e">
        <f t="shared" si="9816"/>
        <v>#VALUE!</v>
      </c>
      <c r="Z4385" s="221" t="e">
        <f>Y4385/PRODUCT($AA$6:AA4384)</f>
        <v>#VALUE!</v>
      </c>
      <c r="AA4385" s="16" t="e">
        <f t="shared" si="9822"/>
        <v>#VALUE!</v>
      </c>
      <c r="AB4385" s="10" t="e">
        <f t="shared" si="9823"/>
        <v>#VALUE!</v>
      </c>
      <c r="AC4385" s="90">
        <f t="shared" si="9794"/>
        <v>4385</v>
      </c>
      <c r="AD4385" s="17">
        <f t="shared" si="9832"/>
        <v>50378</v>
      </c>
      <c r="AE4385" s="16" t="e">
        <f t="shared" si="9817"/>
        <v>#VALUE!</v>
      </c>
      <c r="AF4385" s="10">
        <f ca="1">IFERROR(AVERAGE(INDIRECT("AE"&amp;AC4385-Template!$F$10+1):INDIRECT("AE"&amp;AC4385)),0)</f>
        <v>0</v>
      </c>
      <c r="AG4385" s="35"/>
      <c r="AH4385" s="86"/>
      <c r="AI4385" s="35"/>
      <c r="AJ4385" s="35"/>
      <c r="AK4385" s="35"/>
      <c r="AL4385" s="35"/>
      <c r="AM4385" s="35"/>
      <c r="AN4385" s="35"/>
      <c r="AO4385" s="35"/>
      <c r="AP4385" s="35"/>
      <c r="AQ4385" s="35"/>
      <c r="AR4385" s="35"/>
      <c r="AS4385" s="35"/>
      <c r="AT4385" s="35"/>
      <c r="AU4385" s="35"/>
      <c r="AV4385" s="35"/>
      <c r="AW4385" s="35"/>
      <c r="AX4385" s="35"/>
      <c r="AY4385" s="35"/>
      <c r="AZ4385" s="17">
        <f t="shared" ref="AZ4385" si="9883">AZ4384+1</f>
        <v>50401</v>
      </c>
      <c r="BA4385" s="216">
        <f t="shared" si="9840"/>
        <v>7</v>
      </c>
      <c r="BB4385" s="216">
        <f t="shared" ref="BB4385" si="9884">BB4384+1</f>
        <v>4380</v>
      </c>
      <c r="BC4385" s="16">
        <f t="shared" si="9842"/>
        <v>12</v>
      </c>
      <c r="BD4385" s="16">
        <f>IF(Template!$F$7="Linear interpolation",LinInterp($AO$5:$AO$18,$AM$5:$AM$18,BC4385),CubicSpline($AO$5:$AO$18,$AM$5:$AM$18,BC4385))</f>
        <v>14.14869421955891</v>
      </c>
      <c r="BE4385" s="221">
        <f t="shared" si="9777"/>
        <v>4.8938581156617458</v>
      </c>
      <c r="BF4385" s="221">
        <f>BE4385/PRODUCT($BG$6:BG4384)</f>
        <v>1.0003619275418314</v>
      </c>
      <c r="BG4385" s="16">
        <f t="shared" si="9843"/>
        <v>1.0003619346501114</v>
      </c>
      <c r="BH4385" s="10">
        <f t="shared" si="9844"/>
        <v>13.210614729064707</v>
      </c>
      <c r="BI4385" s="90"/>
      <c r="BJ4385" s="17">
        <f t="shared" si="9826"/>
        <v>50378</v>
      </c>
      <c r="BK4385" s="16">
        <f t="shared" si="9820"/>
        <v>13.212394294095265</v>
      </c>
      <c r="BL4385" s="10">
        <f ca="1">IFERROR(AVERAGE(INDIRECT("BK"&amp;AC4385-Template!$F$10+1):INDIRECT("BK"&amp;AC4385)),0)</f>
        <v>13.213578103865043</v>
      </c>
      <c r="BM4385" s="35"/>
      <c r="BN4385" s="86"/>
      <c r="BO4385" s="35"/>
      <c r="BP4385" s="35"/>
      <c r="BQ4385" s="35"/>
      <c r="BR4385" s="35"/>
      <c r="BS4385" s="35"/>
      <c r="BT4385" s="35"/>
      <c r="BU4385" s="35"/>
      <c r="BV4385" s="35"/>
      <c r="BW4385" s="35"/>
      <c r="BX4385" s="35"/>
      <c r="BY4385" s="35"/>
      <c r="BZ4385" s="35"/>
      <c r="CA4385" s="35"/>
      <c r="CB4385" s="35"/>
      <c r="CC4385" s="35"/>
      <c r="CD4385" s="35"/>
      <c r="CE4385" s="35"/>
      <c r="CF4385" s="35"/>
      <c r="CG4385" s="35"/>
      <c r="CH4385" s="35"/>
    </row>
    <row r="4386" spans="1:86" ht="15.6" x14ac:dyDescent="0.3">
      <c r="A4386" s="35"/>
      <c r="B4386" s="86"/>
      <c r="C4386" s="35"/>
      <c r="D4386" s="35"/>
      <c r="E4386" s="35"/>
      <c r="F4386" s="35"/>
      <c r="G4386" s="35"/>
      <c r="H4386" s="35"/>
      <c r="I4386" s="35"/>
      <c r="J4386" s="35"/>
      <c r="K4386" s="35"/>
      <c r="L4386" s="35"/>
      <c r="M4386" s="35"/>
      <c r="N4386" s="35"/>
      <c r="O4386" s="35"/>
      <c r="P4386" s="35"/>
      <c r="Q4386" s="35"/>
      <c r="R4386" s="35"/>
      <c r="S4386" s="35"/>
      <c r="T4386" s="17">
        <f t="shared" si="9821"/>
        <v>50402</v>
      </c>
      <c r="U4386" s="216">
        <f t="shared" si="9815"/>
        <v>1</v>
      </c>
      <c r="V4386" s="216">
        <f t="shared" si="9821"/>
        <v>4381</v>
      </c>
      <c r="W4386" s="16">
        <f t="shared" si="9827"/>
        <v>12.002739726027396</v>
      </c>
      <c r="X4386" s="16" t="e">
        <f>IF(Template!$F$7="Linear interpolation",LinInterp($I$5:$I$22,$G$5:$G$22,W4386),CubicSpline($I$5:$I$22,$G$5:$G$22,W4386))</f>
        <v>#VALUE!</v>
      </c>
      <c r="Y4386" s="221" t="e">
        <f t="shared" si="9816"/>
        <v>#VALUE!</v>
      </c>
      <c r="Z4386" s="221" t="e">
        <f>Y4386/PRODUCT($AA$6:AA4385)</f>
        <v>#VALUE!</v>
      </c>
      <c r="AA4386" s="16" t="e">
        <f t="shared" si="9822"/>
        <v>#VALUE!</v>
      </c>
      <c r="AB4386" s="10" t="e">
        <f t="shared" si="9823"/>
        <v>#VALUE!</v>
      </c>
      <c r="AC4386" s="90">
        <f t="shared" si="9794"/>
        <v>4386</v>
      </c>
      <c r="AD4386" s="17">
        <f t="shared" si="9832"/>
        <v>50379</v>
      </c>
      <c r="AE4386" s="16" t="e">
        <f t="shared" si="9817"/>
        <v>#VALUE!</v>
      </c>
      <c r="AF4386" s="10">
        <f ca="1">IFERROR(AVERAGE(INDIRECT("AE"&amp;AC4386-Template!$F$10+1):INDIRECT("AE"&amp;AC4386)),0)</f>
        <v>0</v>
      </c>
      <c r="AG4386" s="35"/>
      <c r="AH4386" s="86"/>
      <c r="AI4386" s="35"/>
      <c r="AJ4386" s="35"/>
      <c r="AK4386" s="35"/>
      <c r="AL4386" s="35"/>
      <c r="AM4386" s="35"/>
      <c r="AN4386" s="35"/>
      <c r="AO4386" s="35"/>
      <c r="AP4386" s="35"/>
      <c r="AQ4386" s="35"/>
      <c r="AR4386" s="35"/>
      <c r="AS4386" s="35"/>
      <c r="AT4386" s="35"/>
      <c r="AU4386" s="35"/>
      <c r="AV4386" s="35"/>
      <c r="AW4386" s="35"/>
      <c r="AX4386" s="35"/>
      <c r="AY4386" s="35"/>
      <c r="AZ4386" s="17">
        <f t="shared" ref="AZ4386" si="9885">AZ4385+1</f>
        <v>50402</v>
      </c>
      <c r="BA4386" s="216">
        <f t="shared" si="9840"/>
        <v>1</v>
      </c>
      <c r="BB4386" s="216">
        <f t="shared" ref="BB4386" si="9886">BB4385+1</f>
        <v>4381</v>
      </c>
      <c r="BC4386" s="16">
        <f t="shared" si="9842"/>
        <v>12.002739726027396</v>
      </c>
      <c r="BD4386" s="16">
        <f>IF(Template!$F$7="Linear interpolation",LinInterp($AO$5:$AO$18,$AM$5:$AM$18,BC4386),CubicSpline($AO$5:$AO$18,$AM$5:$AM$18,BC4386))</f>
        <v>14.148687651038573</v>
      </c>
      <c r="BE4386" s="221">
        <f t="shared" si="9777"/>
        <v>4.8956293376581792</v>
      </c>
      <c r="BF4386" s="221">
        <f>BE4386/PRODUCT($BG$6:BG4385)</f>
        <v>1.0003619204250838</v>
      </c>
      <c r="BG4386" s="16">
        <f t="shared" si="9843"/>
        <v>1.0003619204250838</v>
      </c>
      <c r="BH4386" s="10">
        <f t="shared" si="9844"/>
        <v>13.210095515557295</v>
      </c>
      <c r="BI4386" s="90"/>
      <c r="BJ4386" s="17">
        <f t="shared" si="9826"/>
        <v>50379</v>
      </c>
      <c r="BK4386" s="16">
        <f t="shared" si="9820"/>
        <v>13.212394294095265</v>
      </c>
      <c r="BL4386" s="10">
        <f ca="1">IFERROR(AVERAGE(INDIRECT("BK"&amp;AC4386-Template!$F$10+1):INDIRECT("BK"&amp;AC4386)),0)</f>
        <v>13.213499864600569</v>
      </c>
      <c r="BM4386" s="35"/>
      <c r="BN4386" s="86"/>
      <c r="BO4386" s="35"/>
      <c r="BP4386" s="35"/>
      <c r="BQ4386" s="35"/>
      <c r="BR4386" s="35"/>
      <c r="BS4386" s="35"/>
      <c r="BT4386" s="35"/>
      <c r="BU4386" s="35"/>
      <c r="BV4386" s="35"/>
      <c r="BW4386" s="35"/>
      <c r="BX4386" s="35"/>
      <c r="BY4386" s="35"/>
      <c r="BZ4386" s="35"/>
      <c r="CA4386" s="35"/>
      <c r="CB4386" s="35"/>
      <c r="CC4386" s="35"/>
      <c r="CD4386" s="35"/>
      <c r="CE4386" s="35"/>
      <c r="CF4386" s="35"/>
      <c r="CG4386" s="35"/>
      <c r="CH4386" s="35"/>
    </row>
    <row r="4387" spans="1:86" ht="15.6" x14ac:dyDescent="0.3">
      <c r="A4387" s="35"/>
      <c r="B4387" s="86"/>
      <c r="C4387" s="35"/>
      <c r="D4387" s="35"/>
      <c r="E4387" s="35"/>
      <c r="F4387" s="35"/>
      <c r="G4387" s="35"/>
      <c r="H4387" s="35"/>
      <c r="I4387" s="35"/>
      <c r="J4387" s="35"/>
      <c r="K4387" s="35"/>
      <c r="L4387" s="35"/>
      <c r="M4387" s="35"/>
      <c r="N4387" s="35"/>
      <c r="O4387" s="35"/>
      <c r="P4387" s="35"/>
      <c r="Q4387" s="35"/>
      <c r="R4387" s="35"/>
      <c r="S4387" s="35"/>
      <c r="T4387" s="17">
        <f t="shared" si="9821"/>
        <v>50403</v>
      </c>
      <c r="U4387" s="216">
        <f t="shared" si="9815"/>
        <v>2</v>
      </c>
      <c r="V4387" s="216">
        <f t="shared" si="9821"/>
        <v>4382</v>
      </c>
      <c r="W4387" s="16">
        <f t="shared" si="9827"/>
        <v>12.005479452054795</v>
      </c>
      <c r="X4387" s="16" t="e">
        <f>IF(Template!$F$7="Linear interpolation",LinInterp($I$5:$I$22,$G$5:$G$22,W4387),CubicSpline($I$5:$I$22,$G$5:$G$22,W4387))</f>
        <v>#VALUE!</v>
      </c>
      <c r="Y4387" s="221" t="e">
        <f t="shared" si="9816"/>
        <v>#VALUE!</v>
      </c>
      <c r="Z4387" s="221" t="e">
        <f>Y4387/PRODUCT($AA$6:AA4386)</f>
        <v>#VALUE!</v>
      </c>
      <c r="AA4387" s="16" t="e">
        <f t="shared" si="9822"/>
        <v>#VALUE!</v>
      </c>
      <c r="AB4387" s="10" t="e">
        <f t="shared" si="9823"/>
        <v>#VALUE!</v>
      </c>
      <c r="AC4387" s="90">
        <f t="shared" si="9794"/>
        <v>4387</v>
      </c>
      <c r="AD4387" s="17">
        <f t="shared" si="9832"/>
        <v>50380</v>
      </c>
      <c r="AE4387" s="16" t="e">
        <f t="shared" si="9817"/>
        <v>#VALUE!</v>
      </c>
      <c r="AF4387" s="10">
        <f ca="1">IFERROR(AVERAGE(INDIRECT("AE"&amp;AC4387-Template!$F$10+1):INDIRECT("AE"&amp;AC4387)),0)</f>
        <v>0</v>
      </c>
      <c r="AG4387" s="35"/>
      <c r="AH4387" s="86"/>
      <c r="AI4387" s="35"/>
      <c r="AJ4387" s="35"/>
      <c r="AK4387" s="35"/>
      <c r="AL4387" s="35"/>
      <c r="AM4387" s="35"/>
      <c r="AN4387" s="35"/>
      <c r="AO4387" s="35"/>
      <c r="AP4387" s="35"/>
      <c r="AQ4387" s="35"/>
      <c r="AR4387" s="35"/>
      <c r="AS4387" s="35"/>
      <c r="AT4387" s="35"/>
      <c r="AU4387" s="35"/>
      <c r="AV4387" s="35"/>
      <c r="AW4387" s="35"/>
      <c r="AX4387" s="35"/>
      <c r="AY4387" s="35"/>
      <c r="AZ4387" s="17">
        <f t="shared" ref="AZ4387" si="9887">AZ4386+1</f>
        <v>50403</v>
      </c>
      <c r="BA4387" s="216">
        <f t="shared" si="9840"/>
        <v>2</v>
      </c>
      <c r="BB4387" s="216">
        <f t="shared" ref="BB4387" si="9888">BB4386+1</f>
        <v>4382</v>
      </c>
      <c r="BC4387" s="16">
        <f t="shared" si="9842"/>
        <v>12.005479452054795</v>
      </c>
      <c r="BD4387" s="16">
        <f>IF(Template!$F$7="Linear interpolation",LinInterp($AO$5:$AO$18,$AM$5:$AM$18,BC4387),CubicSpline($AO$5:$AO$18,$AM$5:$AM$18,BC4387))</f>
        <v>14.14868106288875</v>
      </c>
      <c r="BE4387" s="221">
        <f t="shared" si="9777"/>
        <v>4.8974011890535074</v>
      </c>
      <c r="BF4387" s="221">
        <f>BE4387/PRODUCT($BG$6:BG4386)</f>
        <v>1.0003619251526457</v>
      </c>
      <c r="BG4387" s="16">
        <f t="shared" si="9843"/>
        <v>1.0003619251526457</v>
      </c>
      <c r="BH4387" s="10">
        <f t="shared" si="9844"/>
        <v>13.210268071566556</v>
      </c>
      <c r="BI4387" s="90"/>
      <c r="BJ4387" s="17">
        <f t="shared" si="9826"/>
        <v>50380</v>
      </c>
      <c r="BK4387" s="16">
        <f t="shared" si="9820"/>
        <v>13.212394294095265</v>
      </c>
      <c r="BL4387" s="10">
        <f ca="1">IFERROR(AVERAGE(INDIRECT("BK"&amp;AC4387-Template!$F$10+1):INDIRECT("BK"&amp;AC4387)),0)</f>
        <v>13.21342425294837</v>
      </c>
      <c r="BM4387" s="35"/>
      <c r="BN4387" s="86"/>
      <c r="BO4387" s="35"/>
      <c r="BP4387" s="35"/>
      <c r="BQ4387" s="35"/>
      <c r="BR4387" s="35"/>
      <c r="BS4387" s="35"/>
      <c r="BT4387" s="35"/>
      <c r="BU4387" s="35"/>
      <c r="BV4387" s="35"/>
      <c r="BW4387" s="35"/>
      <c r="BX4387" s="35"/>
      <c r="BY4387" s="35"/>
      <c r="BZ4387" s="35"/>
      <c r="CA4387" s="35"/>
      <c r="CB4387" s="35"/>
      <c r="CC4387" s="35"/>
      <c r="CD4387" s="35"/>
      <c r="CE4387" s="35"/>
      <c r="CF4387" s="35"/>
      <c r="CG4387" s="35"/>
      <c r="CH4387" s="35"/>
    </row>
    <row r="4388" spans="1:86" ht="15.6" x14ac:dyDescent="0.3">
      <c r="A4388" s="35"/>
      <c r="B4388" s="86"/>
      <c r="C4388" s="35"/>
      <c r="D4388" s="35"/>
      <c r="E4388" s="35"/>
      <c r="F4388" s="35"/>
      <c r="G4388" s="35"/>
      <c r="H4388" s="35"/>
      <c r="I4388" s="35"/>
      <c r="J4388" s="35"/>
      <c r="K4388" s="35"/>
      <c r="L4388" s="35"/>
      <c r="M4388" s="35"/>
      <c r="N4388" s="35"/>
      <c r="O4388" s="35"/>
      <c r="P4388" s="35"/>
      <c r="Q4388" s="35"/>
      <c r="R4388" s="35"/>
      <c r="S4388" s="35"/>
      <c r="T4388" s="17">
        <f t="shared" si="9821"/>
        <v>50404</v>
      </c>
      <c r="U4388" s="216">
        <f t="shared" si="9815"/>
        <v>3</v>
      </c>
      <c r="V4388" s="216">
        <f t="shared" si="9821"/>
        <v>4383</v>
      </c>
      <c r="W4388" s="16">
        <f t="shared" si="9827"/>
        <v>12.008219178082191</v>
      </c>
      <c r="X4388" s="16" t="e">
        <f>IF(Template!$F$7="Linear interpolation",LinInterp($I$5:$I$22,$G$5:$G$22,W4388),CubicSpline($I$5:$I$22,$G$5:$G$22,W4388))</f>
        <v>#VALUE!</v>
      </c>
      <c r="Y4388" s="221" t="e">
        <f t="shared" si="9816"/>
        <v>#VALUE!</v>
      </c>
      <c r="Z4388" s="221" t="e">
        <f>Y4388/PRODUCT($AA$6:AA4387)</f>
        <v>#VALUE!</v>
      </c>
      <c r="AA4388" s="16" t="e">
        <f t="shared" si="9822"/>
        <v>#VALUE!</v>
      </c>
      <c r="AB4388" s="10" t="e">
        <f t="shared" si="9823"/>
        <v>#VALUE!</v>
      </c>
      <c r="AC4388" s="90">
        <f t="shared" si="9794"/>
        <v>4388</v>
      </c>
      <c r="AD4388" s="17">
        <f t="shared" si="9832"/>
        <v>50381</v>
      </c>
      <c r="AE4388" s="16" t="e">
        <f t="shared" si="9817"/>
        <v>#VALUE!</v>
      </c>
      <c r="AF4388" s="10">
        <f ca="1">IFERROR(AVERAGE(INDIRECT("AE"&amp;AC4388-Template!$F$10+1):INDIRECT("AE"&amp;AC4388)),0)</f>
        <v>0</v>
      </c>
      <c r="AG4388" s="35"/>
      <c r="AH4388" s="86"/>
      <c r="AI4388" s="35"/>
      <c r="AJ4388" s="35"/>
      <c r="AK4388" s="35"/>
      <c r="AL4388" s="35"/>
      <c r="AM4388" s="35"/>
      <c r="AN4388" s="35"/>
      <c r="AO4388" s="35"/>
      <c r="AP4388" s="35"/>
      <c r="AQ4388" s="35"/>
      <c r="AR4388" s="35"/>
      <c r="AS4388" s="35"/>
      <c r="AT4388" s="35"/>
      <c r="AU4388" s="35"/>
      <c r="AV4388" s="35"/>
      <c r="AW4388" s="35"/>
      <c r="AX4388" s="35"/>
      <c r="AY4388" s="35"/>
      <c r="AZ4388" s="17">
        <f t="shared" ref="AZ4388" si="9889">AZ4387+1</f>
        <v>50404</v>
      </c>
      <c r="BA4388" s="216">
        <f t="shared" si="9840"/>
        <v>3</v>
      </c>
      <c r="BB4388" s="216">
        <f t="shared" ref="BB4388" si="9890">BB4387+1</f>
        <v>4383</v>
      </c>
      <c r="BC4388" s="16">
        <f t="shared" si="9842"/>
        <v>12.008219178082191</v>
      </c>
      <c r="BD4388" s="16">
        <f>IF(Template!$F$7="Linear interpolation",LinInterp($AO$5:$AO$18,$AM$5:$AM$18,BC4388),CubicSpline($AO$5:$AO$18,$AM$5:$AM$18,BC4388))</f>
        <v>14.148674455082586</v>
      </c>
      <c r="BE4388" s="221">
        <f t="shared" si="9777"/>
        <v>4.8991736700462987</v>
      </c>
      <c r="BF4388" s="221">
        <f>BE4388/PRODUCT($BG$6:BG4387)</f>
        <v>1.0003619227676819</v>
      </c>
      <c r="BG4388" s="16">
        <f t="shared" si="9843"/>
        <v>1.0003619227676819</v>
      </c>
      <c r="BH4388" s="10">
        <f t="shared" si="9844"/>
        <v>13.210181020388511</v>
      </c>
      <c r="BI4388" s="90"/>
      <c r="BJ4388" s="17">
        <f t="shared" si="9826"/>
        <v>50381</v>
      </c>
      <c r="BK4388" s="16">
        <f t="shared" si="9820"/>
        <v>13.211894423044601</v>
      </c>
      <c r="BL4388" s="10">
        <f ca="1">IFERROR(AVERAGE(INDIRECT("BK"&amp;AC4388-Template!$F$10+1):INDIRECT("BK"&amp;AC4388)),0)</f>
        <v>13.213331978927817</v>
      </c>
      <c r="BM4388" s="35"/>
      <c r="BN4388" s="86"/>
      <c r="BO4388" s="35"/>
      <c r="BP4388" s="35"/>
      <c r="BQ4388" s="35"/>
      <c r="BR4388" s="35"/>
      <c r="BS4388" s="35"/>
      <c r="BT4388" s="35"/>
      <c r="BU4388" s="35"/>
      <c r="BV4388" s="35"/>
      <c r="BW4388" s="35"/>
      <c r="BX4388" s="35"/>
      <c r="BY4388" s="35"/>
      <c r="BZ4388" s="35"/>
      <c r="CA4388" s="35"/>
      <c r="CB4388" s="35"/>
      <c r="CC4388" s="35"/>
      <c r="CD4388" s="35"/>
      <c r="CE4388" s="35"/>
      <c r="CF4388" s="35"/>
      <c r="CG4388" s="35"/>
      <c r="CH4388" s="35"/>
    </row>
    <row r="4389" spans="1:86" ht="15.6" x14ac:dyDescent="0.3">
      <c r="A4389" s="35"/>
      <c r="B4389" s="86"/>
      <c r="C4389" s="35"/>
      <c r="D4389" s="35"/>
      <c r="E4389" s="35"/>
      <c r="F4389" s="35"/>
      <c r="G4389" s="35"/>
      <c r="H4389" s="35"/>
      <c r="I4389" s="35"/>
      <c r="J4389" s="35"/>
      <c r="K4389" s="35"/>
      <c r="L4389" s="35"/>
      <c r="M4389" s="35"/>
      <c r="N4389" s="35"/>
      <c r="O4389" s="35"/>
      <c r="P4389" s="35"/>
      <c r="Q4389" s="35"/>
      <c r="R4389" s="35"/>
      <c r="S4389" s="35"/>
      <c r="T4389" s="17">
        <f t="shared" si="9821"/>
        <v>50405</v>
      </c>
      <c r="U4389" s="216">
        <f t="shared" si="9815"/>
        <v>4</v>
      </c>
      <c r="V4389" s="216">
        <f t="shared" si="9821"/>
        <v>4384</v>
      </c>
      <c r="W4389" s="16">
        <f t="shared" si="9827"/>
        <v>12.010958904109589</v>
      </c>
      <c r="X4389" s="16" t="e">
        <f>IF(Template!$F$7="Linear interpolation",LinInterp($I$5:$I$22,$G$5:$G$22,W4389),CubicSpline($I$5:$I$22,$G$5:$G$22,W4389))</f>
        <v>#VALUE!</v>
      </c>
      <c r="Y4389" s="221" t="e">
        <f t="shared" si="9816"/>
        <v>#VALUE!</v>
      </c>
      <c r="Z4389" s="221" t="e">
        <f>Y4389/PRODUCT($AA$6:AA4388)</f>
        <v>#VALUE!</v>
      </c>
      <c r="AA4389" s="16" t="e">
        <f t="shared" si="9822"/>
        <v>#VALUE!</v>
      </c>
      <c r="AB4389" s="10" t="e">
        <f t="shared" si="9823"/>
        <v>#VALUE!</v>
      </c>
      <c r="AC4389" s="90">
        <f t="shared" si="9794"/>
        <v>4389</v>
      </c>
      <c r="AD4389" s="17">
        <f t="shared" si="9832"/>
        <v>50382</v>
      </c>
      <c r="AE4389" s="16" t="e">
        <f t="shared" si="9817"/>
        <v>#VALUE!</v>
      </c>
      <c r="AF4389" s="10">
        <f ca="1">IFERROR(AVERAGE(INDIRECT("AE"&amp;AC4389-Template!$F$10+1):INDIRECT("AE"&amp;AC4389)),0)</f>
        <v>0</v>
      </c>
      <c r="AG4389" s="35"/>
      <c r="AH4389" s="86"/>
      <c r="AI4389" s="35"/>
      <c r="AJ4389" s="35"/>
      <c r="AK4389" s="35"/>
      <c r="AL4389" s="35"/>
      <c r="AM4389" s="35"/>
      <c r="AN4389" s="35"/>
      <c r="AO4389" s="35"/>
      <c r="AP4389" s="35"/>
      <c r="AQ4389" s="35"/>
      <c r="AR4389" s="35"/>
      <c r="AS4389" s="35"/>
      <c r="AT4389" s="35"/>
      <c r="AU4389" s="35"/>
      <c r="AV4389" s="35"/>
      <c r="AW4389" s="35"/>
      <c r="AX4389" s="35"/>
      <c r="AY4389" s="35"/>
      <c r="AZ4389" s="17">
        <f t="shared" ref="AZ4389" si="9891">AZ4388+1</f>
        <v>50405</v>
      </c>
      <c r="BA4389" s="216">
        <f t="shared" si="9840"/>
        <v>4</v>
      </c>
      <c r="BB4389" s="216">
        <f t="shared" ref="BB4389" si="9892">BB4388+1</f>
        <v>4384</v>
      </c>
      <c r="BC4389" s="16">
        <f t="shared" si="9842"/>
        <v>12.010958904109589</v>
      </c>
      <c r="BD4389" s="16">
        <f>IF(Template!$F$7="Linear interpolation",LinInterp($AO$5:$AO$18,$AM$5:$AM$18,BC4389),CubicSpline($AO$5:$AO$18,$AM$5:$AM$18,BC4389))</f>
        <v>14.148667827593231</v>
      </c>
      <c r="BE4389" s="221">
        <f t="shared" si="9777"/>
        <v>4.9009467808351932</v>
      </c>
      <c r="BF4389" s="221">
        <f>BE4389/PRODUCT($BG$6:BG4388)</f>
        <v>1.0003619203784786</v>
      </c>
      <c r="BG4389" s="16">
        <f t="shared" si="9843"/>
        <v>1.0003619203784786</v>
      </c>
      <c r="BH4389" s="10">
        <f t="shared" si="9844"/>
        <v>13.210093814468804</v>
      </c>
      <c r="BI4389" s="90"/>
      <c r="BJ4389" s="17">
        <f t="shared" si="9826"/>
        <v>50382</v>
      </c>
      <c r="BK4389" s="16">
        <f t="shared" si="9820"/>
        <v>13.212060538006053</v>
      </c>
      <c r="BL4389" s="10">
        <f ca="1">IFERROR(AVERAGE(INDIRECT("BK"&amp;AC4389-Template!$F$10+1):INDIRECT("BK"&amp;AC4389)),0)</f>
        <v>13.213245242072645</v>
      </c>
      <c r="BM4389" s="35"/>
      <c r="BN4389" s="86"/>
      <c r="BO4389" s="35"/>
      <c r="BP4389" s="35"/>
      <c r="BQ4389" s="35"/>
      <c r="BR4389" s="35"/>
      <c r="BS4389" s="35"/>
      <c r="BT4389" s="35"/>
      <c r="BU4389" s="35"/>
      <c r="BV4389" s="35"/>
      <c r="BW4389" s="35"/>
      <c r="BX4389" s="35"/>
      <c r="BY4389" s="35"/>
      <c r="BZ4389" s="35"/>
      <c r="CA4389" s="35"/>
      <c r="CB4389" s="35"/>
      <c r="CC4389" s="35"/>
      <c r="CD4389" s="35"/>
      <c r="CE4389" s="35"/>
      <c r="CF4389" s="35"/>
      <c r="CG4389" s="35"/>
      <c r="CH4389" s="35"/>
    </row>
    <row r="4390" spans="1:86" ht="15.6" x14ac:dyDescent="0.3">
      <c r="A4390" s="35"/>
      <c r="B4390" s="86"/>
      <c r="C4390" s="35"/>
      <c r="D4390" s="35"/>
      <c r="E4390" s="35"/>
      <c r="F4390" s="35"/>
      <c r="G4390" s="35"/>
      <c r="H4390" s="35"/>
      <c r="I4390" s="35"/>
      <c r="J4390" s="35"/>
      <c r="K4390" s="35"/>
      <c r="L4390" s="35"/>
      <c r="M4390" s="35"/>
      <c r="N4390" s="35"/>
      <c r="O4390" s="35"/>
      <c r="P4390" s="35"/>
      <c r="Q4390" s="35"/>
      <c r="R4390" s="35"/>
      <c r="S4390" s="35"/>
      <c r="T4390" s="17">
        <f t="shared" si="9821"/>
        <v>50406</v>
      </c>
      <c r="U4390" s="216">
        <f t="shared" si="9815"/>
        <v>5</v>
      </c>
      <c r="V4390" s="216">
        <f t="shared" si="9821"/>
        <v>4385</v>
      </c>
      <c r="W4390" s="16">
        <f t="shared" si="9827"/>
        <v>12.013698630136986</v>
      </c>
      <c r="X4390" s="16" t="e">
        <f>IF(Template!$F$7="Linear interpolation",LinInterp($I$5:$I$22,$G$5:$G$22,W4390),CubicSpline($I$5:$I$22,$G$5:$G$22,W4390))</f>
        <v>#VALUE!</v>
      </c>
      <c r="Y4390" s="221" t="e">
        <f t="shared" si="9816"/>
        <v>#VALUE!</v>
      </c>
      <c r="Z4390" s="221" t="e">
        <f>Y4390/PRODUCT($AA$6:AA4389)</f>
        <v>#VALUE!</v>
      </c>
      <c r="AA4390" s="16" t="e">
        <f t="shared" si="9822"/>
        <v>#VALUE!</v>
      </c>
      <c r="AB4390" s="10" t="e">
        <f t="shared" si="9823"/>
        <v>#VALUE!</v>
      </c>
      <c r="AC4390" s="90">
        <f t="shared" si="9794"/>
        <v>4390</v>
      </c>
      <c r="AD4390" s="17">
        <f t="shared" si="9832"/>
        <v>50383</v>
      </c>
      <c r="AE4390" s="16" t="e">
        <f t="shared" si="9817"/>
        <v>#VALUE!</v>
      </c>
      <c r="AF4390" s="10">
        <f ca="1">IFERROR(AVERAGE(INDIRECT("AE"&amp;AC4390-Template!$F$10+1):INDIRECT("AE"&amp;AC4390)),0)</f>
        <v>0</v>
      </c>
      <c r="AG4390" s="35"/>
      <c r="AH4390" s="86"/>
      <c r="AI4390" s="35"/>
      <c r="AJ4390" s="35"/>
      <c r="AK4390" s="35"/>
      <c r="AL4390" s="35"/>
      <c r="AM4390" s="35"/>
      <c r="AN4390" s="35"/>
      <c r="AO4390" s="35"/>
      <c r="AP4390" s="35"/>
      <c r="AQ4390" s="35"/>
      <c r="AR4390" s="35"/>
      <c r="AS4390" s="35"/>
      <c r="AT4390" s="35"/>
      <c r="AU4390" s="35"/>
      <c r="AV4390" s="35"/>
      <c r="AW4390" s="35"/>
      <c r="AX4390" s="35"/>
      <c r="AY4390" s="35"/>
      <c r="AZ4390" s="17">
        <f t="shared" ref="AZ4390" si="9893">AZ4389+1</f>
        <v>50406</v>
      </c>
      <c r="BA4390" s="216">
        <f t="shared" si="9840"/>
        <v>5</v>
      </c>
      <c r="BB4390" s="216">
        <f t="shared" ref="BB4390" si="9894">BB4389+1</f>
        <v>4385</v>
      </c>
      <c r="BC4390" s="16">
        <f t="shared" si="9842"/>
        <v>12.013698630136986</v>
      </c>
      <c r="BD4390" s="16">
        <f>IF(Template!$F$7="Linear interpolation",LinInterp($AO$5:$AO$18,$AM$5:$AM$18,BC4390),CubicSpline($AO$5:$AO$18,$AM$5:$AM$18,BC4390))</f>
        <v>14.14866118039383</v>
      </c>
      <c r="BE4390" s="221">
        <f t="shared" si="9777"/>
        <v>4.9027205216188428</v>
      </c>
      <c r="BF4390" s="221">
        <f>BE4390/PRODUCT($BG$6:BG4389)</f>
        <v>1.000361917985028</v>
      </c>
      <c r="BG4390" s="16">
        <f t="shared" si="9843"/>
        <v>1.000361917985028</v>
      </c>
      <c r="BH4390" s="10">
        <f t="shared" si="9844"/>
        <v>13.210006453523771</v>
      </c>
      <c r="BI4390" s="90"/>
      <c r="BJ4390" s="17">
        <f t="shared" si="9826"/>
        <v>50383</v>
      </c>
      <c r="BK4390" s="16">
        <f t="shared" si="9820"/>
        <v>13.211976717284134</v>
      </c>
      <c r="BL4390" s="10">
        <f ca="1">IFERROR(AVERAGE(INDIRECT("BK"&amp;AC4390-Template!$F$10+1):INDIRECT("BK"&amp;AC4390)),0)</f>
        <v>13.213171526832097</v>
      </c>
      <c r="BM4390" s="35"/>
      <c r="BN4390" s="86"/>
      <c r="BO4390" s="35"/>
      <c r="BP4390" s="35"/>
      <c r="BQ4390" s="35"/>
      <c r="BR4390" s="35"/>
      <c r="BS4390" s="35"/>
      <c r="BT4390" s="35"/>
      <c r="BU4390" s="35"/>
      <c r="BV4390" s="35"/>
      <c r="BW4390" s="35"/>
      <c r="BX4390" s="35"/>
      <c r="BY4390" s="35"/>
      <c r="BZ4390" s="35"/>
      <c r="CA4390" s="35"/>
      <c r="CB4390" s="35"/>
      <c r="CC4390" s="35"/>
      <c r="CD4390" s="35"/>
      <c r="CE4390" s="35"/>
      <c r="CF4390" s="35"/>
      <c r="CG4390" s="35"/>
      <c r="CH4390" s="35"/>
    </row>
    <row r="4391" spans="1:86" ht="15.6" x14ac:dyDescent="0.3">
      <c r="A4391" s="35"/>
      <c r="B4391" s="86"/>
      <c r="C4391" s="35"/>
      <c r="D4391" s="35"/>
      <c r="E4391" s="35"/>
      <c r="F4391" s="35"/>
      <c r="G4391" s="35"/>
      <c r="H4391" s="35"/>
      <c r="I4391" s="35"/>
      <c r="J4391" s="35"/>
      <c r="K4391" s="35"/>
      <c r="L4391" s="35"/>
      <c r="M4391" s="35"/>
      <c r="N4391" s="35"/>
      <c r="O4391" s="35"/>
      <c r="P4391" s="35"/>
      <c r="Q4391" s="35"/>
      <c r="R4391" s="35"/>
      <c r="S4391" s="35"/>
      <c r="T4391" s="17">
        <f t="shared" si="9821"/>
        <v>50407</v>
      </c>
      <c r="U4391" s="216">
        <f t="shared" si="9815"/>
        <v>6</v>
      </c>
      <c r="V4391" s="216">
        <f t="shared" si="9821"/>
        <v>4386</v>
      </c>
      <c r="W4391" s="16">
        <f t="shared" si="9827"/>
        <v>12.016438356164384</v>
      </c>
      <c r="X4391" s="16" t="e">
        <f>IF(Template!$F$7="Linear interpolation",LinInterp($I$5:$I$22,$G$5:$G$22,W4391),CubicSpline($I$5:$I$22,$G$5:$G$22,W4391))</f>
        <v>#VALUE!</v>
      </c>
      <c r="Y4391" s="221" t="e">
        <f t="shared" si="9816"/>
        <v>#VALUE!</v>
      </c>
      <c r="Z4391" s="221" t="e">
        <f>Y4391/PRODUCT($AA$6:AA4390)</f>
        <v>#VALUE!</v>
      </c>
      <c r="AA4391" s="16" t="e">
        <f t="shared" si="9822"/>
        <v>#VALUE!</v>
      </c>
      <c r="AB4391" s="10" t="e">
        <f t="shared" si="9823"/>
        <v>#VALUE!</v>
      </c>
      <c r="AC4391" s="90">
        <f t="shared" si="9794"/>
        <v>4391</v>
      </c>
      <c r="AD4391" s="17">
        <f t="shared" si="9832"/>
        <v>50384</v>
      </c>
      <c r="AE4391" s="16" t="e">
        <f t="shared" si="9817"/>
        <v>#VALUE!</v>
      </c>
      <c r="AF4391" s="10">
        <f ca="1">IFERROR(AVERAGE(INDIRECT("AE"&amp;AC4391-Template!$F$10+1):INDIRECT("AE"&amp;AC4391)),0)</f>
        <v>0</v>
      </c>
      <c r="AG4391" s="35"/>
      <c r="AH4391" s="86"/>
      <c r="AI4391" s="35"/>
      <c r="AJ4391" s="35"/>
      <c r="AK4391" s="35"/>
      <c r="AL4391" s="35"/>
      <c r="AM4391" s="35"/>
      <c r="AN4391" s="35"/>
      <c r="AO4391" s="35"/>
      <c r="AP4391" s="35"/>
      <c r="AQ4391" s="35"/>
      <c r="AR4391" s="35"/>
      <c r="AS4391" s="35"/>
      <c r="AT4391" s="35"/>
      <c r="AU4391" s="35"/>
      <c r="AV4391" s="35"/>
      <c r="AW4391" s="35"/>
      <c r="AX4391" s="35"/>
      <c r="AY4391" s="35"/>
      <c r="AZ4391" s="17">
        <f t="shared" ref="AZ4391" si="9895">AZ4390+1</f>
        <v>50407</v>
      </c>
      <c r="BA4391" s="216">
        <f t="shared" si="9840"/>
        <v>6</v>
      </c>
      <c r="BB4391" s="216">
        <f t="shared" ref="BB4391" si="9896">BB4390+1</f>
        <v>4386</v>
      </c>
      <c r="BC4391" s="16">
        <f t="shared" si="9842"/>
        <v>12.016438356164384</v>
      </c>
      <c r="BD4391" s="16">
        <f>IF(Template!$F$7="Linear interpolation",LinInterp($AO$5:$AO$18,$AM$5:$AM$18,BC4391),CubicSpline($AO$5:$AO$18,$AM$5:$AM$18,BC4391))</f>
        <v>14.148654513457531</v>
      </c>
      <c r="BE4391" s="221">
        <f t="shared" si="9777"/>
        <v>4.9044948925959551</v>
      </c>
      <c r="BF4391" s="221">
        <f>BE4391/PRODUCT($BG$6:BG4390)</f>
        <v>1.0003619155873331</v>
      </c>
      <c r="BG4391" s="16">
        <f t="shared" si="9843"/>
        <v>1.000361917985028</v>
      </c>
      <c r="BH4391" s="10">
        <f t="shared" si="9844"/>
        <v>13.210006453523771</v>
      </c>
      <c r="BI4391" s="90"/>
      <c r="BJ4391" s="17">
        <f t="shared" si="9826"/>
        <v>50384</v>
      </c>
      <c r="BK4391" s="16">
        <f t="shared" si="9820"/>
        <v>13.211892743554943</v>
      </c>
      <c r="BL4391" s="10">
        <f ca="1">IFERROR(AVERAGE(INDIRECT("BK"&amp;AC4391-Template!$F$10+1):INDIRECT("BK"&amp;AC4391)),0)</f>
        <v>13.213089757249712</v>
      </c>
      <c r="BM4391" s="35"/>
      <c r="BN4391" s="86"/>
      <c r="BO4391" s="35"/>
      <c r="BP4391" s="35"/>
      <c r="BQ4391" s="35"/>
      <c r="BR4391" s="35"/>
      <c r="BS4391" s="35"/>
      <c r="BT4391" s="35"/>
      <c r="BU4391" s="35"/>
      <c r="BV4391" s="35"/>
      <c r="BW4391" s="35"/>
      <c r="BX4391" s="35"/>
      <c r="BY4391" s="35"/>
      <c r="BZ4391" s="35"/>
      <c r="CA4391" s="35"/>
      <c r="CB4391" s="35"/>
      <c r="CC4391" s="35"/>
      <c r="CD4391" s="35"/>
      <c r="CE4391" s="35"/>
      <c r="CF4391" s="35"/>
      <c r="CG4391" s="35"/>
      <c r="CH4391" s="35"/>
    </row>
    <row r="4392" spans="1:86" ht="15.6" x14ac:dyDescent="0.3">
      <c r="A4392" s="35"/>
      <c r="B4392" s="86"/>
      <c r="C4392" s="35"/>
      <c r="D4392" s="35"/>
      <c r="E4392" s="35"/>
      <c r="F4392" s="35"/>
      <c r="G4392" s="35"/>
      <c r="H4392" s="35"/>
      <c r="I4392" s="35"/>
      <c r="J4392" s="35"/>
      <c r="K4392" s="35"/>
      <c r="L4392" s="35"/>
      <c r="M4392" s="35"/>
      <c r="N4392" s="35"/>
      <c r="O4392" s="35"/>
      <c r="P4392" s="35"/>
      <c r="Q4392" s="35"/>
      <c r="R4392" s="35"/>
      <c r="S4392" s="35"/>
      <c r="T4392" s="17">
        <f t="shared" si="9821"/>
        <v>50408</v>
      </c>
      <c r="U4392" s="216">
        <f t="shared" si="9815"/>
        <v>7</v>
      </c>
      <c r="V4392" s="216">
        <f t="shared" si="9821"/>
        <v>4387</v>
      </c>
      <c r="W4392" s="16">
        <f t="shared" si="9827"/>
        <v>12.019178082191781</v>
      </c>
      <c r="X4392" s="16" t="e">
        <f>IF(Template!$F$7="Linear interpolation",LinInterp($I$5:$I$22,$G$5:$G$22,W4392),CubicSpline($I$5:$I$22,$G$5:$G$22,W4392))</f>
        <v>#VALUE!</v>
      </c>
      <c r="Y4392" s="221" t="e">
        <f t="shared" si="9816"/>
        <v>#VALUE!</v>
      </c>
      <c r="Z4392" s="221" t="e">
        <f>Y4392/PRODUCT($AA$6:AA4391)</f>
        <v>#VALUE!</v>
      </c>
      <c r="AA4392" s="16" t="e">
        <f t="shared" si="9822"/>
        <v>#VALUE!</v>
      </c>
      <c r="AB4392" s="10" t="e">
        <f t="shared" si="9823"/>
        <v>#VALUE!</v>
      </c>
      <c r="AC4392" s="90">
        <f t="shared" si="9794"/>
        <v>4392</v>
      </c>
      <c r="AD4392" s="17">
        <f t="shared" si="9832"/>
        <v>50385</v>
      </c>
      <c r="AE4392" s="16" t="e">
        <f t="shared" si="9817"/>
        <v>#VALUE!</v>
      </c>
      <c r="AF4392" s="10">
        <f ca="1">IFERROR(AVERAGE(INDIRECT("AE"&amp;AC4392-Template!$F$10+1):INDIRECT("AE"&amp;AC4392)),0)</f>
        <v>0</v>
      </c>
      <c r="AG4392" s="35"/>
      <c r="AH4392" s="86"/>
      <c r="AI4392" s="35"/>
      <c r="AJ4392" s="35"/>
      <c r="AK4392" s="35"/>
      <c r="AL4392" s="35"/>
      <c r="AM4392" s="35"/>
      <c r="AN4392" s="35"/>
      <c r="AO4392" s="35"/>
      <c r="AP4392" s="35"/>
      <c r="AQ4392" s="35"/>
      <c r="AR4392" s="35"/>
      <c r="AS4392" s="35"/>
      <c r="AT4392" s="35"/>
      <c r="AU4392" s="35"/>
      <c r="AV4392" s="35"/>
      <c r="AW4392" s="35"/>
      <c r="AX4392" s="35"/>
      <c r="AY4392" s="35"/>
      <c r="AZ4392" s="17">
        <f t="shared" ref="AZ4392" si="9897">AZ4391+1</f>
        <v>50408</v>
      </c>
      <c r="BA4392" s="216">
        <f t="shared" si="9840"/>
        <v>7</v>
      </c>
      <c r="BB4392" s="216">
        <f t="shared" ref="BB4392" si="9898">BB4391+1</f>
        <v>4387</v>
      </c>
      <c r="BC4392" s="16">
        <f t="shared" si="9842"/>
        <v>12.019178082191781</v>
      </c>
      <c r="BD4392" s="16">
        <f>IF(Template!$F$7="Linear interpolation",LinInterp($AO$5:$AO$18,$AM$5:$AM$18,BC4392),CubicSpline($AO$5:$AO$18,$AM$5:$AM$18,BC4392))</f>
        <v>14.148647826757481</v>
      </c>
      <c r="BE4392" s="221">
        <f t="shared" si="9777"/>
        <v>4.9062698939652449</v>
      </c>
      <c r="BF4392" s="221">
        <f>BE4392/PRODUCT($BG$6:BG4391)</f>
        <v>1.0003619107876913</v>
      </c>
      <c r="BG4392" s="16">
        <f t="shared" si="9843"/>
        <v>1.000361917985028</v>
      </c>
      <c r="BH4392" s="10">
        <f t="shared" si="9844"/>
        <v>13.210006453523771</v>
      </c>
      <c r="BI4392" s="90"/>
      <c r="BJ4392" s="17">
        <f t="shared" si="9826"/>
        <v>50385</v>
      </c>
      <c r="BK4392" s="16">
        <f t="shared" si="9820"/>
        <v>13.211808617069721</v>
      </c>
      <c r="BL4392" s="10">
        <f ca="1">IFERROR(AVERAGE(INDIRECT("BK"&amp;AC4392-Template!$F$10+1):INDIRECT("BK"&amp;AC4392)),0)</f>
        <v>13.213007836058104</v>
      </c>
      <c r="BM4392" s="35"/>
      <c r="BN4392" s="86"/>
      <c r="BO4392" s="35"/>
      <c r="BP4392" s="35"/>
      <c r="BQ4392" s="35"/>
      <c r="BR4392" s="35"/>
      <c r="BS4392" s="35"/>
      <c r="BT4392" s="35"/>
      <c r="BU4392" s="35"/>
      <c r="BV4392" s="35"/>
      <c r="BW4392" s="35"/>
      <c r="BX4392" s="35"/>
      <c r="BY4392" s="35"/>
      <c r="BZ4392" s="35"/>
      <c r="CA4392" s="35"/>
      <c r="CB4392" s="35"/>
      <c r="CC4392" s="35"/>
      <c r="CD4392" s="35"/>
      <c r="CE4392" s="35"/>
      <c r="CF4392" s="35"/>
      <c r="CG4392" s="35"/>
      <c r="CH4392" s="35"/>
    </row>
    <row r="4393" spans="1:86" ht="15.6" x14ac:dyDescent="0.3">
      <c r="A4393" s="35"/>
      <c r="B4393" s="86"/>
      <c r="C4393" s="35"/>
      <c r="D4393" s="35"/>
      <c r="E4393" s="35"/>
      <c r="F4393" s="35"/>
      <c r="G4393" s="35"/>
      <c r="H4393" s="35"/>
      <c r="I4393" s="35"/>
      <c r="J4393" s="35"/>
      <c r="K4393" s="35"/>
      <c r="L4393" s="35"/>
      <c r="M4393" s="35"/>
      <c r="N4393" s="35"/>
      <c r="O4393" s="35"/>
      <c r="P4393" s="35"/>
      <c r="Q4393" s="35"/>
      <c r="R4393" s="35"/>
      <c r="S4393" s="35"/>
      <c r="T4393" s="17">
        <f t="shared" si="9821"/>
        <v>50409</v>
      </c>
      <c r="U4393" s="216">
        <f t="shared" si="9815"/>
        <v>1</v>
      </c>
      <c r="V4393" s="216">
        <f t="shared" si="9821"/>
        <v>4388</v>
      </c>
      <c r="W4393" s="16">
        <f t="shared" si="9827"/>
        <v>12.021917808219179</v>
      </c>
      <c r="X4393" s="16" t="e">
        <f>IF(Template!$F$7="Linear interpolation",LinInterp($I$5:$I$22,$G$5:$G$22,W4393),CubicSpline($I$5:$I$22,$G$5:$G$22,W4393))</f>
        <v>#VALUE!</v>
      </c>
      <c r="Y4393" s="221" t="e">
        <f t="shared" si="9816"/>
        <v>#VALUE!</v>
      </c>
      <c r="Z4393" s="221" t="e">
        <f>Y4393/PRODUCT($AA$6:AA4392)</f>
        <v>#VALUE!</v>
      </c>
      <c r="AA4393" s="16" t="e">
        <f t="shared" si="9822"/>
        <v>#VALUE!</v>
      </c>
      <c r="AB4393" s="10" t="e">
        <f t="shared" si="9823"/>
        <v>#VALUE!</v>
      </c>
      <c r="AC4393" s="90">
        <f t="shared" si="9794"/>
        <v>4393</v>
      </c>
      <c r="AD4393" s="17">
        <f t="shared" si="9832"/>
        <v>50386</v>
      </c>
      <c r="AE4393" s="16" t="e">
        <f t="shared" si="9817"/>
        <v>#VALUE!</v>
      </c>
      <c r="AF4393" s="10">
        <f ca="1">IFERROR(AVERAGE(INDIRECT("AE"&amp;AC4393-Template!$F$10+1):INDIRECT("AE"&amp;AC4393)),0)</f>
        <v>0</v>
      </c>
      <c r="AG4393" s="35"/>
      <c r="AH4393" s="86"/>
      <c r="AI4393" s="35"/>
      <c r="AJ4393" s="35"/>
      <c r="AK4393" s="35"/>
      <c r="AL4393" s="35"/>
      <c r="AM4393" s="35"/>
      <c r="AN4393" s="35"/>
      <c r="AO4393" s="35"/>
      <c r="AP4393" s="35"/>
      <c r="AQ4393" s="35"/>
      <c r="AR4393" s="35"/>
      <c r="AS4393" s="35"/>
      <c r="AT4393" s="35"/>
      <c r="AU4393" s="35"/>
      <c r="AV4393" s="35"/>
      <c r="AW4393" s="35"/>
      <c r="AX4393" s="35"/>
      <c r="AY4393" s="35"/>
      <c r="AZ4393" s="17">
        <f t="shared" ref="AZ4393" si="9899">AZ4392+1</f>
        <v>50409</v>
      </c>
      <c r="BA4393" s="216">
        <f t="shared" si="9840"/>
        <v>1</v>
      </c>
      <c r="BB4393" s="216">
        <f t="shared" ref="BB4393" si="9900">BB4392+1</f>
        <v>4388</v>
      </c>
      <c r="BC4393" s="16">
        <f t="shared" si="9842"/>
        <v>12.021917808219179</v>
      </c>
      <c r="BD4393" s="16">
        <f>IF(Template!$F$7="Linear interpolation",LinInterp($AO$5:$AO$18,$AM$5:$AM$18,BC4393),CubicSpline($AO$5:$AO$18,$AM$5:$AM$18,BC4393))</f>
        <v>14.148641120266825</v>
      </c>
      <c r="BE4393" s="221">
        <f t="shared" si="9777"/>
        <v>4.9080455259254583</v>
      </c>
      <c r="BF4393" s="221">
        <f>BE4393/PRODUCT($BG$6:BG4392)</f>
        <v>1.0003619035818476</v>
      </c>
      <c r="BG4393" s="16">
        <f t="shared" si="9843"/>
        <v>1.0003619035818476</v>
      </c>
      <c r="BH4393" s="10">
        <f t="shared" si="9844"/>
        <v>13.209480737438216</v>
      </c>
      <c r="BI4393" s="90"/>
      <c r="BJ4393" s="17">
        <f t="shared" si="9826"/>
        <v>50386</v>
      </c>
      <c r="BK4393" s="16">
        <f t="shared" si="9820"/>
        <v>13.211808617069721</v>
      </c>
      <c r="BL4393" s="10">
        <f ca="1">IFERROR(AVERAGE(INDIRECT("BK"&amp;AC4393-Template!$F$10+1):INDIRECT("BK"&amp;AC4393)),0)</f>
        <v>13.212928572483996</v>
      </c>
      <c r="BM4393" s="35"/>
      <c r="BN4393" s="86"/>
      <c r="BO4393" s="35"/>
      <c r="BP4393" s="35"/>
      <c r="BQ4393" s="35"/>
      <c r="BR4393" s="35"/>
      <c r="BS4393" s="35"/>
      <c r="BT4393" s="35"/>
      <c r="BU4393" s="35"/>
      <c r="BV4393" s="35"/>
      <c r="BW4393" s="35"/>
      <c r="BX4393" s="35"/>
      <c r="BY4393" s="35"/>
      <c r="BZ4393" s="35"/>
      <c r="CA4393" s="35"/>
      <c r="CB4393" s="35"/>
      <c r="CC4393" s="35"/>
      <c r="CD4393" s="35"/>
      <c r="CE4393" s="35"/>
      <c r="CF4393" s="35"/>
      <c r="CG4393" s="35"/>
      <c r="CH4393" s="35"/>
    </row>
    <row r="4394" spans="1:86" ht="15.6" x14ac:dyDescent="0.3">
      <c r="A4394" s="35"/>
      <c r="B4394" s="86"/>
      <c r="C4394" s="35"/>
      <c r="D4394" s="35"/>
      <c r="E4394" s="35"/>
      <c r="F4394" s="35"/>
      <c r="G4394" s="35"/>
      <c r="H4394" s="35"/>
      <c r="I4394" s="35"/>
      <c r="J4394" s="35"/>
      <c r="K4394" s="35"/>
      <c r="L4394" s="35"/>
      <c r="M4394" s="35"/>
      <c r="N4394" s="35"/>
      <c r="O4394" s="35"/>
      <c r="P4394" s="35"/>
      <c r="Q4394" s="35"/>
      <c r="R4394" s="35"/>
      <c r="S4394" s="35"/>
      <c r="T4394" s="17">
        <f t="shared" si="9821"/>
        <v>50410</v>
      </c>
      <c r="U4394" s="216">
        <f t="shared" si="9815"/>
        <v>2</v>
      </c>
      <c r="V4394" s="216">
        <f t="shared" si="9821"/>
        <v>4389</v>
      </c>
      <c r="W4394" s="16">
        <f t="shared" si="9827"/>
        <v>12.024657534246575</v>
      </c>
      <c r="X4394" s="16" t="e">
        <f>IF(Template!$F$7="Linear interpolation",LinInterp($I$5:$I$22,$G$5:$G$22,W4394),CubicSpline($I$5:$I$22,$G$5:$G$22,W4394))</f>
        <v>#VALUE!</v>
      </c>
      <c r="Y4394" s="221" t="e">
        <f t="shared" si="9816"/>
        <v>#VALUE!</v>
      </c>
      <c r="Z4394" s="221" t="e">
        <f>Y4394/PRODUCT($AA$6:AA4393)</f>
        <v>#VALUE!</v>
      </c>
      <c r="AA4394" s="16" t="e">
        <f t="shared" si="9822"/>
        <v>#VALUE!</v>
      </c>
      <c r="AB4394" s="10" t="e">
        <f t="shared" si="9823"/>
        <v>#VALUE!</v>
      </c>
      <c r="AC4394" s="90">
        <f t="shared" si="9794"/>
        <v>4394</v>
      </c>
      <c r="AD4394" s="17">
        <f t="shared" si="9832"/>
        <v>50387</v>
      </c>
      <c r="AE4394" s="16" t="e">
        <f t="shared" si="9817"/>
        <v>#VALUE!</v>
      </c>
      <c r="AF4394" s="10">
        <f ca="1">IFERROR(AVERAGE(INDIRECT("AE"&amp;AC4394-Template!$F$10+1):INDIRECT("AE"&amp;AC4394)),0)</f>
        <v>0</v>
      </c>
      <c r="AG4394" s="35"/>
      <c r="AH4394" s="86"/>
      <c r="AI4394" s="35"/>
      <c r="AJ4394" s="35"/>
      <c r="AK4394" s="35"/>
      <c r="AL4394" s="35"/>
      <c r="AM4394" s="35"/>
      <c r="AN4394" s="35"/>
      <c r="AO4394" s="35"/>
      <c r="AP4394" s="35"/>
      <c r="AQ4394" s="35"/>
      <c r="AR4394" s="35"/>
      <c r="AS4394" s="35"/>
      <c r="AT4394" s="35"/>
      <c r="AU4394" s="35"/>
      <c r="AV4394" s="35"/>
      <c r="AW4394" s="35"/>
      <c r="AX4394" s="35"/>
      <c r="AY4394" s="35"/>
      <c r="AZ4394" s="17">
        <f t="shared" ref="AZ4394" si="9901">AZ4393+1</f>
        <v>50410</v>
      </c>
      <c r="BA4394" s="216">
        <f t="shared" si="9840"/>
        <v>2</v>
      </c>
      <c r="BB4394" s="216">
        <f t="shared" ref="BB4394" si="9902">BB4393+1</f>
        <v>4389</v>
      </c>
      <c r="BC4394" s="16">
        <f t="shared" si="9842"/>
        <v>12.024657534246575</v>
      </c>
      <c r="BD4394" s="16">
        <f>IF(Template!$F$7="Linear interpolation",LinInterp($AO$5:$AO$18,$AM$5:$AM$18,BC4394),CubicSpline($AO$5:$AO$18,$AM$5:$AM$18,BC4394))</f>
        <v>14.148634393958714</v>
      </c>
      <c r="BE4394" s="221">
        <f t="shared" si="9777"/>
        <v>4.9098217886753748</v>
      </c>
      <c r="BF4394" s="221">
        <f>BE4394/PRODUCT($BG$6:BG4393)</f>
        <v>1.0003619083687252</v>
      </c>
      <c r="BG4394" s="16">
        <f t="shared" si="9843"/>
        <v>1.0003619083687252</v>
      </c>
      <c r="BH4394" s="10">
        <f t="shared" si="9844"/>
        <v>13.209655458469193</v>
      </c>
      <c r="BI4394" s="90"/>
      <c r="BJ4394" s="17">
        <f t="shared" si="9826"/>
        <v>50387</v>
      </c>
      <c r="BK4394" s="16">
        <f t="shared" si="9820"/>
        <v>13.211808617069721</v>
      </c>
      <c r="BL4394" s="10">
        <f ca="1">IFERROR(AVERAGE(INDIRECT("BK"&amp;AC4394-Template!$F$10+1):INDIRECT("BK"&amp;AC4394)),0)</f>
        <v>13.21285197153956</v>
      </c>
      <c r="BM4394" s="35"/>
      <c r="BN4394" s="86"/>
      <c r="BO4394" s="35"/>
      <c r="BP4394" s="35"/>
      <c r="BQ4394" s="35"/>
      <c r="BR4394" s="35"/>
      <c r="BS4394" s="35"/>
      <c r="BT4394" s="35"/>
      <c r="BU4394" s="35"/>
      <c r="BV4394" s="35"/>
      <c r="BW4394" s="35"/>
      <c r="BX4394" s="35"/>
      <c r="BY4394" s="35"/>
      <c r="BZ4394" s="35"/>
      <c r="CA4394" s="35"/>
      <c r="CB4394" s="35"/>
      <c r="CC4394" s="35"/>
      <c r="CD4394" s="35"/>
      <c r="CE4394" s="35"/>
      <c r="CF4394" s="35"/>
      <c r="CG4394" s="35"/>
      <c r="CH4394" s="35"/>
    </row>
    <row r="4395" spans="1:86" ht="15.6" x14ac:dyDescent="0.3">
      <c r="A4395" s="35"/>
      <c r="B4395" s="86"/>
      <c r="C4395" s="35"/>
      <c r="D4395" s="35"/>
      <c r="E4395" s="35"/>
      <c r="F4395" s="35"/>
      <c r="G4395" s="35"/>
      <c r="H4395" s="35"/>
      <c r="I4395" s="35"/>
      <c r="J4395" s="35"/>
      <c r="K4395" s="35"/>
      <c r="L4395" s="35"/>
      <c r="M4395" s="35"/>
      <c r="N4395" s="35"/>
      <c r="O4395" s="35"/>
      <c r="P4395" s="35"/>
      <c r="Q4395" s="35"/>
      <c r="R4395" s="35"/>
      <c r="S4395" s="35"/>
      <c r="T4395" s="17">
        <f t="shared" si="9821"/>
        <v>50411</v>
      </c>
      <c r="U4395" s="216">
        <f t="shared" si="9815"/>
        <v>3</v>
      </c>
      <c r="V4395" s="216">
        <f t="shared" si="9821"/>
        <v>4390</v>
      </c>
      <c r="W4395" s="16">
        <f t="shared" si="9827"/>
        <v>12.027397260273972</v>
      </c>
      <c r="X4395" s="16" t="e">
        <f>IF(Template!$F$7="Linear interpolation",LinInterp($I$5:$I$22,$G$5:$G$22,W4395),CubicSpline($I$5:$I$22,$G$5:$G$22,W4395))</f>
        <v>#VALUE!</v>
      </c>
      <c r="Y4395" s="221" t="e">
        <f t="shared" si="9816"/>
        <v>#VALUE!</v>
      </c>
      <c r="Z4395" s="221" t="e">
        <f>Y4395/PRODUCT($AA$6:AA4394)</f>
        <v>#VALUE!</v>
      </c>
      <c r="AA4395" s="16" t="e">
        <f t="shared" si="9822"/>
        <v>#VALUE!</v>
      </c>
      <c r="AB4395" s="10" t="e">
        <f t="shared" si="9823"/>
        <v>#VALUE!</v>
      </c>
      <c r="AC4395" s="90">
        <f t="shared" si="9794"/>
        <v>4395</v>
      </c>
      <c r="AD4395" s="17">
        <f t="shared" si="9832"/>
        <v>50388</v>
      </c>
      <c r="AE4395" s="16" t="e">
        <f t="shared" si="9817"/>
        <v>#VALUE!</v>
      </c>
      <c r="AF4395" s="10">
        <f ca="1">IFERROR(AVERAGE(INDIRECT("AE"&amp;AC4395-Template!$F$10+1):INDIRECT("AE"&amp;AC4395)),0)</f>
        <v>0</v>
      </c>
      <c r="AG4395" s="35"/>
      <c r="AH4395" s="86"/>
      <c r="AI4395" s="35"/>
      <c r="AJ4395" s="35"/>
      <c r="AK4395" s="35"/>
      <c r="AL4395" s="35"/>
      <c r="AM4395" s="35"/>
      <c r="AN4395" s="35"/>
      <c r="AO4395" s="35"/>
      <c r="AP4395" s="35"/>
      <c r="AQ4395" s="35"/>
      <c r="AR4395" s="35"/>
      <c r="AS4395" s="35"/>
      <c r="AT4395" s="35"/>
      <c r="AU4395" s="35"/>
      <c r="AV4395" s="35"/>
      <c r="AW4395" s="35"/>
      <c r="AX4395" s="35"/>
      <c r="AY4395" s="35"/>
      <c r="AZ4395" s="17">
        <f t="shared" ref="AZ4395" si="9903">AZ4394+1</f>
        <v>50411</v>
      </c>
      <c r="BA4395" s="216">
        <f t="shared" si="9840"/>
        <v>3</v>
      </c>
      <c r="BB4395" s="216">
        <f t="shared" ref="BB4395" si="9904">BB4394+1</f>
        <v>4390</v>
      </c>
      <c r="BC4395" s="16">
        <f t="shared" si="9842"/>
        <v>12.027397260273972</v>
      </c>
      <c r="BD4395" s="16">
        <f>IF(Template!$F$7="Linear interpolation",LinInterp($AO$5:$AO$18,$AM$5:$AM$18,BC4395),CubicSpline($AO$5:$AO$18,$AM$5:$AM$18,BC4395))</f>
        <v>14.148627647806292</v>
      </c>
      <c r="BE4395" s="221">
        <f t="shared" si="9777"/>
        <v>4.9115986824138433</v>
      </c>
      <c r="BF4395" s="221">
        <f>BE4395/PRODUCT($BG$6:BG4394)</f>
        <v>1.0003619059540139</v>
      </c>
      <c r="BG4395" s="16">
        <f t="shared" si="9843"/>
        <v>1.0003619059540139</v>
      </c>
      <c r="BH4395" s="10">
        <f t="shared" si="9844"/>
        <v>13.209567321506022</v>
      </c>
      <c r="BI4395" s="90"/>
      <c r="BJ4395" s="17">
        <f t="shared" si="9826"/>
        <v>50388</v>
      </c>
      <c r="BK4395" s="16">
        <f t="shared" si="9820"/>
        <v>13.211302326043285</v>
      </c>
      <c r="BL4395" s="10">
        <f ca="1">IFERROR(AVERAGE(INDIRECT("BK"&amp;AC4395-Template!$F$10+1):INDIRECT("BK"&amp;AC4395)),0)</f>
        <v>13.212758494227577</v>
      </c>
      <c r="BM4395" s="35"/>
      <c r="BN4395" s="86"/>
      <c r="BO4395" s="35"/>
      <c r="BP4395" s="35"/>
      <c r="BQ4395" s="35"/>
      <c r="BR4395" s="35"/>
      <c r="BS4395" s="35"/>
      <c r="BT4395" s="35"/>
      <c r="BU4395" s="35"/>
      <c r="BV4395" s="35"/>
      <c r="BW4395" s="35"/>
      <c r="BX4395" s="35"/>
      <c r="BY4395" s="35"/>
      <c r="BZ4395" s="35"/>
      <c r="CA4395" s="35"/>
      <c r="CB4395" s="35"/>
      <c r="CC4395" s="35"/>
      <c r="CD4395" s="35"/>
      <c r="CE4395" s="35"/>
      <c r="CF4395" s="35"/>
      <c r="CG4395" s="35"/>
      <c r="CH4395" s="35"/>
    </row>
    <row r="4396" spans="1:86" ht="15.6" x14ac:dyDescent="0.3">
      <c r="A4396" s="35"/>
      <c r="B4396" s="86"/>
      <c r="C4396" s="35"/>
      <c r="D4396" s="35"/>
      <c r="E4396" s="35"/>
      <c r="F4396" s="35"/>
      <c r="G4396" s="35"/>
      <c r="H4396" s="35"/>
      <c r="I4396" s="35"/>
      <c r="J4396" s="35"/>
      <c r="K4396" s="35"/>
      <c r="L4396" s="35"/>
      <c r="M4396" s="35"/>
      <c r="N4396" s="35"/>
      <c r="O4396" s="35"/>
      <c r="P4396" s="35"/>
      <c r="Q4396" s="35"/>
      <c r="R4396" s="35"/>
      <c r="S4396" s="35"/>
      <c r="T4396" s="17">
        <f t="shared" si="9821"/>
        <v>50412</v>
      </c>
      <c r="U4396" s="216">
        <f t="shared" si="9815"/>
        <v>4</v>
      </c>
      <c r="V4396" s="216">
        <f t="shared" si="9821"/>
        <v>4391</v>
      </c>
      <c r="W4396" s="16">
        <f t="shared" si="9827"/>
        <v>12.03013698630137</v>
      </c>
      <c r="X4396" s="16" t="e">
        <f>IF(Template!$F$7="Linear interpolation",LinInterp($I$5:$I$22,$G$5:$G$22,W4396),CubicSpline($I$5:$I$22,$G$5:$G$22,W4396))</f>
        <v>#VALUE!</v>
      </c>
      <c r="Y4396" s="221" t="e">
        <f t="shared" si="9816"/>
        <v>#VALUE!</v>
      </c>
      <c r="Z4396" s="221" t="e">
        <f>Y4396/PRODUCT($AA$6:AA4395)</f>
        <v>#VALUE!</v>
      </c>
      <c r="AA4396" s="16" t="e">
        <f t="shared" si="9822"/>
        <v>#VALUE!</v>
      </c>
      <c r="AB4396" s="10" t="e">
        <f t="shared" si="9823"/>
        <v>#VALUE!</v>
      </c>
      <c r="AC4396" s="90">
        <f t="shared" si="9794"/>
        <v>4396</v>
      </c>
      <c r="AD4396" s="17">
        <f t="shared" si="9832"/>
        <v>50389</v>
      </c>
      <c r="AE4396" s="16" t="e">
        <f t="shared" si="9817"/>
        <v>#VALUE!</v>
      </c>
      <c r="AF4396" s="10">
        <f ca="1">IFERROR(AVERAGE(INDIRECT("AE"&amp;AC4396-Template!$F$10+1):INDIRECT("AE"&amp;AC4396)),0)</f>
        <v>0</v>
      </c>
      <c r="AG4396" s="35"/>
      <c r="AH4396" s="86"/>
      <c r="AI4396" s="35"/>
      <c r="AJ4396" s="35"/>
      <c r="AK4396" s="35"/>
      <c r="AL4396" s="35"/>
      <c r="AM4396" s="35"/>
      <c r="AN4396" s="35"/>
      <c r="AO4396" s="35"/>
      <c r="AP4396" s="35"/>
      <c r="AQ4396" s="35"/>
      <c r="AR4396" s="35"/>
      <c r="AS4396" s="35"/>
      <c r="AT4396" s="35"/>
      <c r="AU4396" s="35"/>
      <c r="AV4396" s="35"/>
      <c r="AW4396" s="35"/>
      <c r="AX4396" s="35"/>
      <c r="AY4396" s="35"/>
      <c r="AZ4396" s="17">
        <f t="shared" ref="AZ4396" si="9905">AZ4395+1</f>
        <v>50412</v>
      </c>
      <c r="BA4396" s="216">
        <f t="shared" si="9840"/>
        <v>4</v>
      </c>
      <c r="BB4396" s="216">
        <f t="shared" ref="BB4396" si="9906">BB4395+1</f>
        <v>4391</v>
      </c>
      <c r="BC4396" s="16">
        <f t="shared" si="9842"/>
        <v>12.03013698630137</v>
      </c>
      <c r="BD4396" s="16">
        <f>IF(Template!$F$7="Linear interpolation",LinInterp($AO$5:$AO$18,$AM$5:$AM$18,BC4396),CubicSpline($AO$5:$AO$18,$AM$5:$AM$18,BC4396))</f>
        <v>14.148620881782707</v>
      </c>
      <c r="BE4396" s="221">
        <f t="shared" si="9777"/>
        <v>4.9133762073396943</v>
      </c>
      <c r="BF4396" s="221">
        <f>BE4396/PRODUCT($BG$6:BG4395)</f>
        <v>1.0003619035350375</v>
      </c>
      <c r="BG4396" s="16">
        <f t="shared" si="9843"/>
        <v>1.0003619035350375</v>
      </c>
      <c r="BH4396" s="10">
        <f t="shared" si="9844"/>
        <v>13.209479028869154</v>
      </c>
      <c r="BI4396" s="90"/>
      <c r="BJ4396" s="17">
        <f t="shared" si="9826"/>
        <v>50389</v>
      </c>
      <c r="BK4396" s="16">
        <f t="shared" si="9820"/>
        <v>13.211470578981309</v>
      </c>
      <c r="BL4396" s="10">
        <f ca="1">IFERROR(AVERAGE(INDIRECT("BK"&amp;AC4396-Template!$F$10+1):INDIRECT("BK"&amp;AC4396)),0)</f>
        <v>13.212670625346862</v>
      </c>
      <c r="BM4396" s="35"/>
      <c r="BN4396" s="86"/>
      <c r="BO4396" s="35"/>
      <c r="BP4396" s="35"/>
      <c r="BQ4396" s="35"/>
      <c r="BR4396" s="35"/>
      <c r="BS4396" s="35"/>
      <c r="BT4396" s="35"/>
      <c r="BU4396" s="35"/>
      <c r="BV4396" s="35"/>
      <c r="BW4396" s="35"/>
      <c r="BX4396" s="35"/>
      <c r="BY4396" s="35"/>
      <c r="BZ4396" s="35"/>
      <c r="CA4396" s="35"/>
      <c r="CB4396" s="35"/>
      <c r="CC4396" s="35"/>
      <c r="CD4396" s="35"/>
      <c r="CE4396" s="35"/>
      <c r="CF4396" s="35"/>
      <c r="CG4396" s="35"/>
      <c r="CH4396" s="35"/>
    </row>
    <row r="4397" spans="1:86" ht="15.6" x14ac:dyDescent="0.3">
      <c r="A4397" s="35"/>
      <c r="B4397" s="86"/>
      <c r="C4397" s="35"/>
      <c r="D4397" s="35"/>
      <c r="E4397" s="35"/>
      <c r="F4397" s="35"/>
      <c r="G4397" s="35"/>
      <c r="H4397" s="35"/>
      <c r="I4397" s="35"/>
      <c r="J4397" s="35"/>
      <c r="K4397" s="35"/>
      <c r="L4397" s="35"/>
      <c r="M4397" s="35"/>
      <c r="N4397" s="35"/>
      <c r="O4397" s="35"/>
      <c r="P4397" s="35"/>
      <c r="Q4397" s="35"/>
      <c r="R4397" s="35"/>
      <c r="S4397" s="35"/>
      <c r="T4397" s="17">
        <f t="shared" si="9821"/>
        <v>50413</v>
      </c>
      <c r="U4397" s="216">
        <f t="shared" si="9815"/>
        <v>5</v>
      </c>
      <c r="V4397" s="216">
        <f t="shared" si="9821"/>
        <v>4392</v>
      </c>
      <c r="W4397" s="16">
        <f t="shared" si="9827"/>
        <v>12.032876712328767</v>
      </c>
      <c r="X4397" s="16" t="e">
        <f>IF(Template!$F$7="Linear interpolation",LinInterp($I$5:$I$22,$G$5:$G$22,W4397),CubicSpline($I$5:$I$22,$G$5:$G$22,W4397))</f>
        <v>#VALUE!</v>
      </c>
      <c r="Y4397" s="221" t="e">
        <f t="shared" si="9816"/>
        <v>#VALUE!</v>
      </c>
      <c r="Z4397" s="221" t="e">
        <f>Y4397/PRODUCT($AA$6:AA4396)</f>
        <v>#VALUE!</v>
      </c>
      <c r="AA4397" s="16" t="e">
        <f t="shared" si="9822"/>
        <v>#VALUE!</v>
      </c>
      <c r="AB4397" s="10" t="e">
        <f t="shared" si="9823"/>
        <v>#VALUE!</v>
      </c>
      <c r="AC4397" s="90">
        <f t="shared" si="9794"/>
        <v>4397</v>
      </c>
      <c r="AD4397" s="17">
        <f t="shared" si="9832"/>
        <v>50390</v>
      </c>
      <c r="AE4397" s="16" t="e">
        <f t="shared" si="9817"/>
        <v>#VALUE!</v>
      </c>
      <c r="AF4397" s="10">
        <f ca="1">IFERROR(AVERAGE(INDIRECT("AE"&amp;AC4397-Template!$F$10+1):INDIRECT("AE"&amp;AC4397)),0)</f>
        <v>0</v>
      </c>
      <c r="AG4397" s="35"/>
      <c r="AH4397" s="86"/>
      <c r="AI4397" s="35"/>
      <c r="AJ4397" s="35"/>
      <c r="AK4397" s="35"/>
      <c r="AL4397" s="35"/>
      <c r="AM4397" s="35"/>
      <c r="AN4397" s="35"/>
      <c r="AO4397" s="35"/>
      <c r="AP4397" s="35"/>
      <c r="AQ4397" s="35"/>
      <c r="AR4397" s="35"/>
      <c r="AS4397" s="35"/>
      <c r="AT4397" s="35"/>
      <c r="AU4397" s="35"/>
      <c r="AV4397" s="35"/>
      <c r="AW4397" s="35"/>
      <c r="AX4397" s="35"/>
      <c r="AY4397" s="35"/>
      <c r="AZ4397" s="17">
        <f t="shared" ref="AZ4397" si="9907">AZ4396+1</f>
        <v>50413</v>
      </c>
      <c r="BA4397" s="216">
        <f t="shared" si="9840"/>
        <v>5</v>
      </c>
      <c r="BB4397" s="216">
        <f t="shared" ref="BB4397" si="9908">BB4396+1</f>
        <v>4392</v>
      </c>
      <c r="BC4397" s="16">
        <f t="shared" si="9842"/>
        <v>12.032876712328767</v>
      </c>
      <c r="BD4397" s="16">
        <f>IF(Template!$F$7="Linear interpolation",LinInterp($AO$5:$AO$18,$AM$5:$AM$18,BC4397),CubicSpline($AO$5:$AO$18,$AM$5:$AM$18,BC4397))</f>
        <v>14.148614095861106</v>
      </c>
      <c r="BE4397" s="221">
        <f t="shared" si="9777"/>
        <v>4.9151543636518129</v>
      </c>
      <c r="BF4397" s="221">
        <f>BE4397/PRODUCT($BG$6:BG4396)</f>
        <v>1.0003619011117981</v>
      </c>
      <c r="BG4397" s="16">
        <f t="shared" si="9843"/>
        <v>1.0003619011117981</v>
      </c>
      <c r="BH4397" s="10">
        <f t="shared" si="9844"/>
        <v>13.209390580631531</v>
      </c>
      <c r="BI4397" s="90"/>
      <c r="BJ4397" s="17">
        <f t="shared" si="9826"/>
        <v>50390</v>
      </c>
      <c r="BK4397" s="16">
        <f t="shared" si="9820"/>
        <v>13.211385685960364</v>
      </c>
      <c r="BL4397" s="10">
        <f ca="1">IFERROR(AVERAGE(INDIRECT("BK"&amp;AC4397-Template!$F$10+1):INDIRECT("BK"&amp;AC4397)),0)</f>
        <v>13.212595952627444</v>
      </c>
      <c r="BM4397" s="35"/>
      <c r="BN4397" s="86"/>
      <c r="BO4397" s="35"/>
      <c r="BP4397" s="35"/>
      <c r="BQ4397" s="35"/>
      <c r="BR4397" s="35"/>
      <c r="BS4397" s="35"/>
      <c r="BT4397" s="35"/>
      <c r="BU4397" s="35"/>
      <c r="BV4397" s="35"/>
      <c r="BW4397" s="35"/>
      <c r="BX4397" s="35"/>
      <c r="BY4397" s="35"/>
      <c r="BZ4397" s="35"/>
      <c r="CA4397" s="35"/>
      <c r="CB4397" s="35"/>
      <c r="CC4397" s="35"/>
      <c r="CD4397" s="35"/>
      <c r="CE4397" s="35"/>
      <c r="CF4397" s="35"/>
      <c r="CG4397" s="35"/>
      <c r="CH4397" s="35"/>
    </row>
    <row r="4398" spans="1:86" ht="15.6" x14ac:dyDescent="0.3">
      <c r="A4398" s="35"/>
      <c r="B4398" s="86"/>
      <c r="C4398" s="35"/>
      <c r="D4398" s="35"/>
      <c r="E4398" s="35"/>
      <c r="F4398" s="35"/>
      <c r="G4398" s="35"/>
      <c r="H4398" s="35"/>
      <c r="I4398" s="35"/>
      <c r="J4398" s="35"/>
      <c r="K4398" s="35"/>
      <c r="L4398" s="35"/>
      <c r="M4398" s="35"/>
      <c r="N4398" s="35"/>
      <c r="O4398" s="35"/>
      <c r="P4398" s="35"/>
      <c r="Q4398" s="35"/>
      <c r="R4398" s="35"/>
      <c r="S4398" s="35"/>
      <c r="T4398" s="17">
        <f t="shared" si="9821"/>
        <v>50414</v>
      </c>
      <c r="U4398" s="216">
        <f t="shared" si="9815"/>
        <v>6</v>
      </c>
      <c r="V4398" s="216">
        <f t="shared" si="9821"/>
        <v>4393</v>
      </c>
      <c r="W4398" s="16">
        <f t="shared" si="9827"/>
        <v>12.035616438356165</v>
      </c>
      <c r="X4398" s="16" t="e">
        <f>IF(Template!$F$7="Linear interpolation",LinInterp($I$5:$I$22,$G$5:$G$22,W4398),CubicSpline($I$5:$I$22,$G$5:$G$22,W4398))</f>
        <v>#VALUE!</v>
      </c>
      <c r="Y4398" s="221" t="e">
        <f t="shared" si="9816"/>
        <v>#VALUE!</v>
      </c>
      <c r="Z4398" s="221" t="e">
        <f>Y4398/PRODUCT($AA$6:AA4397)</f>
        <v>#VALUE!</v>
      </c>
      <c r="AA4398" s="16" t="e">
        <f t="shared" si="9822"/>
        <v>#VALUE!</v>
      </c>
      <c r="AB4398" s="10" t="e">
        <f t="shared" si="9823"/>
        <v>#VALUE!</v>
      </c>
      <c r="AC4398" s="90">
        <f t="shared" si="9794"/>
        <v>4398</v>
      </c>
      <c r="AD4398" s="17">
        <f t="shared" si="9832"/>
        <v>50391</v>
      </c>
      <c r="AE4398" s="16" t="e">
        <f t="shared" si="9817"/>
        <v>#VALUE!</v>
      </c>
      <c r="AF4398" s="10">
        <f ca="1">IFERROR(AVERAGE(INDIRECT("AE"&amp;AC4398-Template!$F$10+1):INDIRECT("AE"&amp;AC4398)),0)</f>
        <v>0</v>
      </c>
      <c r="AG4398" s="35"/>
      <c r="AH4398" s="86"/>
      <c r="AI4398" s="35"/>
      <c r="AJ4398" s="35"/>
      <c r="AK4398" s="35"/>
      <c r="AL4398" s="35"/>
      <c r="AM4398" s="35"/>
      <c r="AN4398" s="35"/>
      <c r="AO4398" s="35"/>
      <c r="AP4398" s="35"/>
      <c r="AQ4398" s="35"/>
      <c r="AR4398" s="35"/>
      <c r="AS4398" s="35"/>
      <c r="AT4398" s="35"/>
      <c r="AU4398" s="35"/>
      <c r="AV4398" s="35"/>
      <c r="AW4398" s="35"/>
      <c r="AX4398" s="35"/>
      <c r="AY4398" s="35"/>
      <c r="AZ4398" s="17">
        <f t="shared" ref="AZ4398" si="9909">AZ4397+1</f>
        <v>50414</v>
      </c>
      <c r="BA4398" s="216">
        <f t="shared" si="9840"/>
        <v>6</v>
      </c>
      <c r="BB4398" s="216">
        <f t="shared" ref="BB4398" si="9910">BB4397+1</f>
        <v>4393</v>
      </c>
      <c r="BC4398" s="16">
        <f t="shared" si="9842"/>
        <v>12.035616438356165</v>
      </c>
      <c r="BD4398" s="16">
        <f>IF(Template!$F$7="Linear interpolation",LinInterp($AO$5:$AO$18,$AM$5:$AM$18,BC4398),CubicSpline($AO$5:$AO$18,$AM$5:$AM$18,BC4398))</f>
        <v>14.148607290014636</v>
      </c>
      <c r="BE4398" s="221">
        <f t="shared" si="9777"/>
        <v>4.9169331515491219</v>
      </c>
      <c r="BF4398" s="221">
        <f>BE4398/PRODUCT($BG$6:BG4397)</f>
        <v>1.0003618986842944</v>
      </c>
      <c r="BG4398" s="16">
        <f t="shared" si="9843"/>
        <v>1.0003619011117981</v>
      </c>
      <c r="BH4398" s="10">
        <f t="shared" si="9844"/>
        <v>13.209390580631531</v>
      </c>
      <c r="BI4398" s="90"/>
      <c r="BJ4398" s="17">
        <f t="shared" si="9826"/>
        <v>50391</v>
      </c>
      <c r="BK4398" s="16">
        <f t="shared" si="9820"/>
        <v>13.211300639551226</v>
      </c>
      <c r="BL4398" s="10">
        <f ca="1">IFERROR(AVERAGE(INDIRECT("BK"&amp;AC4398-Template!$F$10+1):INDIRECT("BK"&amp;AC4398)),0)</f>
        <v>13.212513119788905</v>
      </c>
      <c r="BM4398" s="35"/>
      <c r="BN4398" s="86"/>
      <c r="BO4398" s="35"/>
      <c r="BP4398" s="35"/>
      <c r="BQ4398" s="35"/>
      <c r="BR4398" s="35"/>
      <c r="BS4398" s="35"/>
      <c r="BT4398" s="35"/>
      <c r="BU4398" s="35"/>
      <c r="BV4398" s="35"/>
      <c r="BW4398" s="35"/>
      <c r="BX4398" s="35"/>
      <c r="BY4398" s="35"/>
      <c r="BZ4398" s="35"/>
      <c r="CA4398" s="35"/>
      <c r="CB4398" s="35"/>
      <c r="CC4398" s="35"/>
      <c r="CD4398" s="35"/>
      <c r="CE4398" s="35"/>
      <c r="CF4398" s="35"/>
      <c r="CG4398" s="35"/>
      <c r="CH4398" s="35"/>
    </row>
    <row r="4399" spans="1:86" ht="15.6" x14ac:dyDescent="0.3">
      <c r="A4399" s="35"/>
      <c r="B4399" s="86"/>
      <c r="C4399" s="35"/>
      <c r="D4399" s="35"/>
      <c r="E4399" s="35"/>
      <c r="F4399" s="35"/>
      <c r="G4399" s="35"/>
      <c r="H4399" s="35"/>
      <c r="I4399" s="35"/>
      <c r="J4399" s="35"/>
      <c r="K4399" s="35"/>
      <c r="L4399" s="35"/>
      <c r="M4399" s="35"/>
      <c r="N4399" s="35"/>
      <c r="O4399" s="35"/>
      <c r="P4399" s="35"/>
      <c r="Q4399" s="35"/>
      <c r="R4399" s="35"/>
      <c r="S4399" s="35"/>
      <c r="T4399" s="17">
        <f t="shared" si="9821"/>
        <v>50415</v>
      </c>
      <c r="U4399" s="216">
        <f t="shared" si="9815"/>
        <v>7</v>
      </c>
      <c r="V4399" s="216">
        <f t="shared" si="9821"/>
        <v>4394</v>
      </c>
      <c r="W4399" s="16">
        <f t="shared" si="9827"/>
        <v>12.038356164383561</v>
      </c>
      <c r="X4399" s="16" t="e">
        <f>IF(Template!$F$7="Linear interpolation",LinInterp($I$5:$I$22,$G$5:$G$22,W4399),CubicSpline($I$5:$I$22,$G$5:$G$22,W4399))</f>
        <v>#VALUE!</v>
      </c>
      <c r="Y4399" s="221" t="e">
        <f t="shared" si="9816"/>
        <v>#VALUE!</v>
      </c>
      <c r="Z4399" s="221" t="e">
        <f>Y4399/PRODUCT($AA$6:AA4398)</f>
        <v>#VALUE!</v>
      </c>
      <c r="AA4399" s="16" t="e">
        <f t="shared" si="9822"/>
        <v>#VALUE!</v>
      </c>
      <c r="AB4399" s="10" t="e">
        <f t="shared" si="9823"/>
        <v>#VALUE!</v>
      </c>
      <c r="AC4399" s="90">
        <f t="shared" si="9794"/>
        <v>4399</v>
      </c>
      <c r="AD4399" s="17">
        <f t="shared" si="9832"/>
        <v>50392</v>
      </c>
      <c r="AE4399" s="16" t="e">
        <f t="shared" si="9817"/>
        <v>#VALUE!</v>
      </c>
      <c r="AF4399" s="10">
        <f ca="1">IFERROR(AVERAGE(INDIRECT("AE"&amp;AC4399-Template!$F$10+1):INDIRECT("AE"&amp;AC4399)),0)</f>
        <v>0</v>
      </c>
      <c r="AG4399" s="35"/>
      <c r="AH4399" s="86"/>
      <c r="AI4399" s="35"/>
      <c r="AJ4399" s="35"/>
      <c r="AK4399" s="35"/>
      <c r="AL4399" s="35"/>
      <c r="AM4399" s="35"/>
      <c r="AN4399" s="35"/>
      <c r="AO4399" s="35"/>
      <c r="AP4399" s="35"/>
      <c r="AQ4399" s="35"/>
      <c r="AR4399" s="35"/>
      <c r="AS4399" s="35"/>
      <c r="AT4399" s="35"/>
      <c r="AU4399" s="35"/>
      <c r="AV4399" s="35"/>
      <c r="AW4399" s="35"/>
      <c r="AX4399" s="35"/>
      <c r="AY4399" s="35"/>
      <c r="AZ4399" s="17">
        <f t="shared" ref="AZ4399" si="9911">AZ4398+1</f>
        <v>50415</v>
      </c>
      <c r="BA4399" s="216">
        <f t="shared" si="9840"/>
        <v>7</v>
      </c>
      <c r="BB4399" s="216">
        <f t="shared" ref="BB4399" si="9912">BB4398+1</f>
        <v>4394</v>
      </c>
      <c r="BC4399" s="16">
        <f t="shared" si="9842"/>
        <v>12.038356164383561</v>
      </c>
      <c r="BD4399" s="16">
        <f>IF(Template!$F$7="Linear interpolation",LinInterp($AO$5:$AO$18,$AM$5:$AM$18,BC4399),CubicSpline($AO$5:$AO$18,$AM$5:$AM$18,BC4399))</f>
        <v>14.148600464216445</v>
      </c>
      <c r="BE4399" s="221">
        <f t="shared" si="9777"/>
        <v>4.918712571230559</v>
      </c>
      <c r="BF4399" s="221">
        <f>BE4399/PRODUCT($BG$6:BG4398)</f>
        <v>1.0003618938250163</v>
      </c>
      <c r="BG4399" s="16">
        <f t="shared" si="9843"/>
        <v>1.0003619011117981</v>
      </c>
      <c r="BH4399" s="10">
        <f t="shared" si="9844"/>
        <v>13.209390580631531</v>
      </c>
      <c r="BI4399" s="90"/>
      <c r="BJ4399" s="17">
        <f t="shared" si="9826"/>
        <v>50392</v>
      </c>
      <c r="BK4399" s="16">
        <f t="shared" si="9820"/>
        <v>13.211215439413504</v>
      </c>
      <c r="BL4399" s="10">
        <f ca="1">IFERROR(AVERAGE(INDIRECT("BK"&amp;AC4399-Template!$F$10+1):INDIRECT("BK"&amp;AC4399)),0)</f>
        <v>13.212430134679806</v>
      </c>
      <c r="BM4399" s="35"/>
      <c r="BN4399" s="86"/>
      <c r="BO4399" s="35"/>
      <c r="BP4399" s="35"/>
      <c r="BQ4399" s="35"/>
      <c r="BR4399" s="35"/>
      <c r="BS4399" s="35"/>
      <c r="BT4399" s="35"/>
      <c r="BU4399" s="35"/>
      <c r="BV4399" s="35"/>
      <c r="BW4399" s="35"/>
      <c r="BX4399" s="35"/>
      <c r="BY4399" s="35"/>
      <c r="BZ4399" s="35"/>
      <c r="CA4399" s="35"/>
      <c r="CB4399" s="35"/>
      <c r="CC4399" s="35"/>
      <c r="CD4399" s="35"/>
      <c r="CE4399" s="35"/>
      <c r="CF4399" s="35"/>
      <c r="CG4399" s="35"/>
      <c r="CH4399" s="35"/>
    </row>
    <row r="4400" spans="1:86" ht="15.6" x14ac:dyDescent="0.3">
      <c r="A4400" s="35"/>
      <c r="B4400" s="86"/>
      <c r="C4400" s="35"/>
      <c r="D4400" s="35"/>
      <c r="E4400" s="35"/>
      <c r="F4400" s="35"/>
      <c r="G4400" s="35"/>
      <c r="H4400" s="35"/>
      <c r="I4400" s="35"/>
      <c r="J4400" s="35"/>
      <c r="K4400" s="35"/>
      <c r="L4400" s="35"/>
      <c r="M4400" s="35"/>
      <c r="N4400" s="35"/>
      <c r="O4400" s="35"/>
      <c r="P4400" s="35"/>
      <c r="Q4400" s="35"/>
      <c r="R4400" s="35"/>
      <c r="S4400" s="35"/>
      <c r="T4400" s="17">
        <f t="shared" si="9821"/>
        <v>50416</v>
      </c>
      <c r="U4400" s="216">
        <f t="shared" si="9815"/>
        <v>1</v>
      </c>
      <c r="V4400" s="216">
        <f t="shared" si="9821"/>
        <v>4395</v>
      </c>
      <c r="W4400" s="16">
        <f t="shared" si="9827"/>
        <v>12.04109589041096</v>
      </c>
      <c r="X4400" s="16" t="e">
        <f>IF(Template!$F$7="Linear interpolation",LinInterp($I$5:$I$22,$G$5:$G$22,W4400),CubicSpline($I$5:$I$22,$G$5:$G$22,W4400))</f>
        <v>#VALUE!</v>
      </c>
      <c r="Y4400" s="221" t="e">
        <f t="shared" si="9816"/>
        <v>#VALUE!</v>
      </c>
      <c r="Z4400" s="221" t="e">
        <f>Y4400/PRODUCT($AA$6:AA4399)</f>
        <v>#VALUE!</v>
      </c>
      <c r="AA4400" s="16" t="e">
        <f t="shared" si="9822"/>
        <v>#VALUE!</v>
      </c>
      <c r="AB4400" s="10" t="e">
        <f t="shared" si="9823"/>
        <v>#VALUE!</v>
      </c>
      <c r="AC4400" s="90">
        <f t="shared" si="9794"/>
        <v>4400</v>
      </c>
      <c r="AD4400" s="17">
        <f t="shared" si="9832"/>
        <v>50393</v>
      </c>
      <c r="AE4400" s="16" t="e">
        <f t="shared" si="9817"/>
        <v>#VALUE!</v>
      </c>
      <c r="AF4400" s="10">
        <f ca="1">IFERROR(AVERAGE(INDIRECT("AE"&amp;AC4400-Template!$F$10+1):INDIRECT("AE"&amp;AC4400)),0)</f>
        <v>0</v>
      </c>
      <c r="AG4400" s="35"/>
      <c r="AH4400" s="86"/>
      <c r="AI4400" s="35"/>
      <c r="AJ4400" s="35"/>
      <c r="AK4400" s="35"/>
      <c r="AL4400" s="35"/>
      <c r="AM4400" s="35"/>
      <c r="AN4400" s="35"/>
      <c r="AO4400" s="35"/>
      <c r="AP4400" s="35"/>
      <c r="AQ4400" s="35"/>
      <c r="AR4400" s="35"/>
      <c r="AS4400" s="35"/>
      <c r="AT4400" s="35"/>
      <c r="AU4400" s="35"/>
      <c r="AV4400" s="35"/>
      <c r="AW4400" s="35"/>
      <c r="AX4400" s="35"/>
      <c r="AY4400" s="35"/>
      <c r="AZ4400" s="17">
        <f t="shared" ref="AZ4400" si="9913">AZ4399+1</f>
        <v>50416</v>
      </c>
      <c r="BA4400" s="216">
        <f t="shared" si="9840"/>
        <v>1</v>
      </c>
      <c r="BB4400" s="216">
        <f t="shared" ref="BB4400" si="9914">BB4399+1</f>
        <v>4395</v>
      </c>
      <c r="BC4400" s="16">
        <f t="shared" si="9842"/>
        <v>12.04109589041096</v>
      </c>
      <c r="BD4400" s="16">
        <f>IF(Template!$F$7="Linear interpolation",LinInterp($AO$5:$AO$18,$AM$5:$AM$18,BC4400),CubicSpline($AO$5:$AO$18,$AM$5:$AM$18,BC4400))</f>
        <v>14.148593618439678</v>
      </c>
      <c r="BE4400" s="221">
        <f t="shared" si="9777"/>
        <v>4.9204926228951047</v>
      </c>
      <c r="BF4400" s="221">
        <f>BE4400/PRODUCT($BG$6:BG4399)</f>
        <v>1.000361886529693</v>
      </c>
      <c r="BG4400" s="16">
        <f t="shared" si="9843"/>
        <v>1.000361886529693</v>
      </c>
      <c r="BH4400" s="10">
        <f t="shared" si="9844"/>
        <v>13.208858333796147</v>
      </c>
      <c r="BI4400" s="90"/>
      <c r="BJ4400" s="17">
        <f t="shared" si="9826"/>
        <v>50393</v>
      </c>
      <c r="BK4400" s="16">
        <f t="shared" si="9820"/>
        <v>13.211215439413504</v>
      </c>
      <c r="BL4400" s="10">
        <f ca="1">IFERROR(AVERAGE(INDIRECT("BK"&amp;AC4400-Template!$F$10+1):INDIRECT("BK"&amp;AC4400)),0)</f>
        <v>13.212349842329337</v>
      </c>
      <c r="BM4400" s="35"/>
      <c r="BN4400" s="86"/>
      <c r="BO4400" s="35"/>
      <c r="BP4400" s="35"/>
      <c r="BQ4400" s="35"/>
      <c r="BR4400" s="35"/>
      <c r="BS4400" s="35"/>
      <c r="BT4400" s="35"/>
      <c r="BU4400" s="35"/>
      <c r="BV4400" s="35"/>
      <c r="BW4400" s="35"/>
      <c r="BX4400" s="35"/>
      <c r="BY4400" s="35"/>
      <c r="BZ4400" s="35"/>
      <c r="CA4400" s="35"/>
      <c r="CB4400" s="35"/>
      <c r="CC4400" s="35"/>
      <c r="CD4400" s="35"/>
      <c r="CE4400" s="35"/>
      <c r="CF4400" s="35"/>
      <c r="CG4400" s="35"/>
      <c r="CH4400" s="35"/>
    </row>
    <row r="4401" spans="1:86" ht="15.6" x14ac:dyDescent="0.3">
      <c r="A4401" s="35"/>
      <c r="B4401" s="86"/>
      <c r="C4401" s="35"/>
      <c r="D4401" s="35"/>
      <c r="E4401" s="35"/>
      <c r="F4401" s="35"/>
      <c r="G4401" s="35"/>
      <c r="H4401" s="35"/>
      <c r="I4401" s="35"/>
      <c r="J4401" s="35"/>
      <c r="K4401" s="35"/>
      <c r="L4401" s="35"/>
      <c r="M4401" s="35"/>
      <c r="N4401" s="35"/>
      <c r="O4401" s="35"/>
      <c r="P4401" s="35"/>
      <c r="Q4401" s="35"/>
      <c r="R4401" s="35"/>
      <c r="S4401" s="35"/>
      <c r="T4401" s="17">
        <f t="shared" si="9821"/>
        <v>50417</v>
      </c>
      <c r="U4401" s="216">
        <f t="shared" si="9815"/>
        <v>2</v>
      </c>
      <c r="V4401" s="216">
        <f t="shared" si="9821"/>
        <v>4396</v>
      </c>
      <c r="W4401" s="16">
        <f t="shared" si="9827"/>
        <v>12.043835616438356</v>
      </c>
      <c r="X4401" s="16" t="e">
        <f>IF(Template!$F$7="Linear interpolation",LinInterp($I$5:$I$22,$G$5:$G$22,W4401),CubicSpline($I$5:$I$22,$G$5:$G$22,W4401))</f>
        <v>#VALUE!</v>
      </c>
      <c r="Y4401" s="221" t="e">
        <f t="shared" si="9816"/>
        <v>#VALUE!</v>
      </c>
      <c r="Z4401" s="221" t="e">
        <f>Y4401/PRODUCT($AA$6:AA4400)</f>
        <v>#VALUE!</v>
      </c>
      <c r="AA4401" s="16" t="e">
        <f t="shared" si="9822"/>
        <v>#VALUE!</v>
      </c>
      <c r="AB4401" s="10" t="e">
        <f t="shared" si="9823"/>
        <v>#VALUE!</v>
      </c>
      <c r="AC4401" s="90">
        <f t="shared" si="9794"/>
        <v>4401</v>
      </c>
      <c r="AD4401" s="17">
        <f t="shared" si="9832"/>
        <v>50394</v>
      </c>
      <c r="AE4401" s="16" t="e">
        <f t="shared" si="9817"/>
        <v>#VALUE!</v>
      </c>
      <c r="AF4401" s="10">
        <f ca="1">IFERROR(AVERAGE(INDIRECT("AE"&amp;AC4401-Template!$F$10+1):INDIRECT("AE"&amp;AC4401)),0)</f>
        <v>0</v>
      </c>
      <c r="AG4401" s="35"/>
      <c r="AH4401" s="86"/>
      <c r="AI4401" s="35"/>
      <c r="AJ4401" s="35"/>
      <c r="AK4401" s="35"/>
      <c r="AL4401" s="35"/>
      <c r="AM4401" s="35"/>
      <c r="AN4401" s="35"/>
      <c r="AO4401" s="35"/>
      <c r="AP4401" s="35"/>
      <c r="AQ4401" s="35"/>
      <c r="AR4401" s="35"/>
      <c r="AS4401" s="35"/>
      <c r="AT4401" s="35"/>
      <c r="AU4401" s="35"/>
      <c r="AV4401" s="35"/>
      <c r="AW4401" s="35"/>
      <c r="AX4401" s="35"/>
      <c r="AY4401" s="35"/>
      <c r="AZ4401" s="17">
        <f t="shared" ref="AZ4401" si="9915">AZ4400+1</f>
        <v>50417</v>
      </c>
      <c r="BA4401" s="216">
        <f t="shared" si="9840"/>
        <v>2</v>
      </c>
      <c r="BB4401" s="216">
        <f t="shared" ref="BB4401" si="9916">BB4400+1</f>
        <v>4396</v>
      </c>
      <c r="BC4401" s="16">
        <f t="shared" si="9842"/>
        <v>12.043835616438356</v>
      </c>
      <c r="BD4401" s="16">
        <f>IF(Template!$F$7="Linear interpolation",LinInterp($AO$5:$AO$18,$AM$5:$AM$18,BC4401),CubicSpline($AO$5:$AO$18,$AM$5:$AM$18,BC4401))</f>
        <v>14.148586752657485</v>
      </c>
      <c r="BE4401" s="221">
        <f t="shared" si="9777"/>
        <v>4.9222733067417774</v>
      </c>
      <c r="BF4401" s="221">
        <f>BE4401/PRODUCT($BG$6:BG4400)</f>
        <v>1.0003618913761574</v>
      </c>
      <c r="BG4401" s="16">
        <f t="shared" si="9843"/>
        <v>1.0003618913761574</v>
      </c>
      <c r="BH4401" s="10">
        <f t="shared" si="9844"/>
        <v>13.209035229744593</v>
      </c>
      <c r="BI4401" s="90"/>
      <c r="BJ4401" s="17">
        <f t="shared" si="9826"/>
        <v>50394</v>
      </c>
      <c r="BK4401" s="16">
        <f t="shared" si="9820"/>
        <v>13.211215439413504</v>
      </c>
      <c r="BL4401" s="10">
        <f ca="1">IFERROR(AVERAGE(INDIRECT("BK"&amp;AC4401-Template!$F$10+1):INDIRECT("BK"&amp;AC4401)),0)</f>
        <v>13.212272247777758</v>
      </c>
      <c r="BM4401" s="35"/>
      <c r="BN4401" s="86"/>
      <c r="BO4401" s="35"/>
      <c r="BP4401" s="35"/>
      <c r="BQ4401" s="35"/>
      <c r="BR4401" s="35"/>
      <c r="BS4401" s="35"/>
      <c r="BT4401" s="35"/>
      <c r="BU4401" s="35"/>
      <c r="BV4401" s="35"/>
      <c r="BW4401" s="35"/>
      <c r="BX4401" s="35"/>
      <c r="BY4401" s="35"/>
      <c r="BZ4401" s="35"/>
      <c r="CA4401" s="35"/>
      <c r="CB4401" s="35"/>
      <c r="CC4401" s="35"/>
      <c r="CD4401" s="35"/>
      <c r="CE4401" s="35"/>
      <c r="CF4401" s="35"/>
      <c r="CG4401" s="35"/>
      <c r="CH4401" s="35"/>
    </row>
    <row r="4402" spans="1:86" ht="15.6" x14ac:dyDescent="0.3">
      <c r="A4402" s="35"/>
      <c r="B4402" s="86"/>
      <c r="C4402" s="35"/>
      <c r="D4402" s="35"/>
      <c r="E4402" s="35"/>
      <c r="F4402" s="35"/>
      <c r="G4402" s="35"/>
      <c r="H4402" s="35"/>
      <c r="I4402" s="35"/>
      <c r="J4402" s="35"/>
      <c r="K4402" s="35"/>
      <c r="L4402" s="35"/>
      <c r="M4402" s="35"/>
      <c r="N4402" s="35"/>
      <c r="O4402" s="35"/>
      <c r="P4402" s="35"/>
      <c r="Q4402" s="35"/>
      <c r="R4402" s="35"/>
      <c r="S4402" s="35"/>
      <c r="T4402" s="17">
        <f t="shared" si="9821"/>
        <v>50418</v>
      </c>
      <c r="U4402" s="216">
        <f t="shared" si="9815"/>
        <v>3</v>
      </c>
      <c r="V4402" s="216">
        <f t="shared" si="9821"/>
        <v>4397</v>
      </c>
      <c r="W4402" s="16">
        <f t="shared" si="9827"/>
        <v>12.046575342465754</v>
      </c>
      <c r="X4402" s="16" t="e">
        <f>IF(Template!$F$7="Linear interpolation",LinInterp($I$5:$I$22,$G$5:$G$22,W4402),CubicSpline($I$5:$I$22,$G$5:$G$22,W4402))</f>
        <v>#VALUE!</v>
      </c>
      <c r="Y4402" s="221" t="e">
        <f t="shared" si="9816"/>
        <v>#VALUE!</v>
      </c>
      <c r="Z4402" s="221" t="e">
        <f>Y4402/PRODUCT($AA$6:AA4401)</f>
        <v>#VALUE!</v>
      </c>
      <c r="AA4402" s="16" t="e">
        <f t="shared" si="9822"/>
        <v>#VALUE!</v>
      </c>
      <c r="AB4402" s="10" t="e">
        <f t="shared" si="9823"/>
        <v>#VALUE!</v>
      </c>
      <c r="AC4402" s="90">
        <f t="shared" si="9794"/>
        <v>4402</v>
      </c>
      <c r="AD4402" s="17">
        <f t="shared" si="9832"/>
        <v>50395</v>
      </c>
      <c r="AE4402" s="16" t="e">
        <f t="shared" si="9817"/>
        <v>#VALUE!</v>
      </c>
      <c r="AF4402" s="10">
        <f ca="1">IFERROR(AVERAGE(INDIRECT("AE"&amp;AC4402-Template!$F$10+1):INDIRECT("AE"&amp;AC4402)),0)</f>
        <v>0</v>
      </c>
      <c r="AG4402" s="35"/>
      <c r="AH4402" s="86"/>
      <c r="AI4402" s="35"/>
      <c r="AJ4402" s="35"/>
      <c r="AK4402" s="35"/>
      <c r="AL4402" s="35"/>
      <c r="AM4402" s="35"/>
      <c r="AN4402" s="35"/>
      <c r="AO4402" s="35"/>
      <c r="AP4402" s="35"/>
      <c r="AQ4402" s="35"/>
      <c r="AR4402" s="35"/>
      <c r="AS4402" s="35"/>
      <c r="AT4402" s="35"/>
      <c r="AU4402" s="35"/>
      <c r="AV4402" s="35"/>
      <c r="AW4402" s="35"/>
      <c r="AX4402" s="35"/>
      <c r="AY4402" s="35"/>
      <c r="AZ4402" s="17">
        <f t="shared" ref="AZ4402" si="9917">AZ4401+1</f>
        <v>50418</v>
      </c>
      <c r="BA4402" s="216">
        <f t="shared" si="9840"/>
        <v>3</v>
      </c>
      <c r="BB4402" s="216">
        <f t="shared" ref="BB4402" si="9918">BB4401+1</f>
        <v>4397</v>
      </c>
      <c r="BC4402" s="16">
        <f t="shared" si="9842"/>
        <v>12.046575342465754</v>
      </c>
      <c r="BD4402" s="16">
        <f>IF(Template!$F$7="Linear interpolation",LinInterp($AO$5:$AO$18,$AM$5:$AM$18,BC4402),CubicSpline($AO$5:$AO$18,$AM$5:$AM$18,BC4402))</f>
        <v>14.148579866843011</v>
      </c>
      <c r="BE4402" s="221">
        <f t="shared" si="9777"/>
        <v>4.9240546229696127</v>
      </c>
      <c r="BF4402" s="221">
        <f>BE4402/PRODUCT($BG$6:BG4401)</f>
        <v>1.0003618889315624</v>
      </c>
      <c r="BG4402" s="16">
        <f t="shared" si="9843"/>
        <v>1.0003618889315624</v>
      </c>
      <c r="BH4402" s="10">
        <f t="shared" si="9844"/>
        <v>13.208946002028155</v>
      </c>
      <c r="BI4402" s="90"/>
      <c r="BJ4402" s="17">
        <f t="shared" si="9826"/>
        <v>50395</v>
      </c>
      <c r="BK4402" s="16">
        <f t="shared" si="9820"/>
        <v>13.210702701244582</v>
      </c>
      <c r="BL4402" s="10">
        <f ca="1">IFERROR(AVERAGE(INDIRECT("BK"&amp;AC4402-Template!$F$10+1):INDIRECT("BK"&amp;AC4402)),0)</f>
        <v>13.212177561953885</v>
      </c>
      <c r="BM4402" s="35"/>
      <c r="BN4402" s="86"/>
      <c r="BO4402" s="35"/>
      <c r="BP4402" s="35"/>
      <c r="BQ4402" s="35"/>
      <c r="BR4402" s="35"/>
      <c r="BS4402" s="35"/>
      <c r="BT4402" s="35"/>
      <c r="BU4402" s="35"/>
      <c r="BV4402" s="35"/>
      <c r="BW4402" s="35"/>
      <c r="BX4402" s="35"/>
      <c r="BY4402" s="35"/>
      <c r="BZ4402" s="35"/>
      <c r="CA4402" s="35"/>
      <c r="CB4402" s="35"/>
      <c r="CC4402" s="35"/>
      <c r="CD4402" s="35"/>
      <c r="CE4402" s="35"/>
      <c r="CF4402" s="35"/>
      <c r="CG4402" s="35"/>
      <c r="CH4402" s="35"/>
    </row>
    <row r="4403" spans="1:86" ht="15.6" x14ac:dyDescent="0.3">
      <c r="A4403" s="35"/>
      <c r="B4403" s="86"/>
      <c r="C4403" s="35"/>
      <c r="D4403" s="35"/>
      <c r="E4403" s="35"/>
      <c r="F4403" s="35"/>
      <c r="G4403" s="35"/>
      <c r="H4403" s="35"/>
      <c r="I4403" s="35"/>
      <c r="J4403" s="35"/>
      <c r="K4403" s="35"/>
      <c r="L4403" s="35"/>
      <c r="M4403" s="35"/>
      <c r="N4403" s="35"/>
      <c r="O4403" s="35"/>
      <c r="P4403" s="35"/>
      <c r="Q4403" s="35"/>
      <c r="R4403" s="35"/>
      <c r="S4403" s="35"/>
      <c r="T4403" s="17">
        <f t="shared" si="9821"/>
        <v>50419</v>
      </c>
      <c r="U4403" s="216">
        <f t="shared" si="9815"/>
        <v>4</v>
      </c>
      <c r="V4403" s="216">
        <f t="shared" si="9821"/>
        <v>4398</v>
      </c>
      <c r="W4403" s="16">
        <f t="shared" si="9827"/>
        <v>12.049315068493151</v>
      </c>
      <c r="X4403" s="16" t="e">
        <f>IF(Template!$F$7="Linear interpolation",LinInterp($I$5:$I$22,$G$5:$G$22,W4403),CubicSpline($I$5:$I$22,$G$5:$G$22,W4403))</f>
        <v>#VALUE!</v>
      </c>
      <c r="Y4403" s="221" t="e">
        <f t="shared" si="9816"/>
        <v>#VALUE!</v>
      </c>
      <c r="Z4403" s="221" t="e">
        <f>Y4403/PRODUCT($AA$6:AA4402)</f>
        <v>#VALUE!</v>
      </c>
      <c r="AA4403" s="16" t="e">
        <f t="shared" si="9822"/>
        <v>#VALUE!</v>
      </c>
      <c r="AB4403" s="10" t="e">
        <f t="shared" si="9823"/>
        <v>#VALUE!</v>
      </c>
      <c r="AC4403" s="90">
        <f t="shared" si="9794"/>
        <v>4403</v>
      </c>
      <c r="AD4403" s="17">
        <f t="shared" si="9832"/>
        <v>50396</v>
      </c>
      <c r="AE4403" s="16" t="e">
        <f t="shared" si="9817"/>
        <v>#VALUE!</v>
      </c>
      <c r="AF4403" s="10">
        <f ca="1">IFERROR(AVERAGE(INDIRECT("AE"&amp;AC4403-Template!$F$10+1):INDIRECT("AE"&amp;AC4403)),0)</f>
        <v>0</v>
      </c>
      <c r="AG4403" s="35"/>
      <c r="AH4403" s="86"/>
      <c r="AI4403" s="35"/>
      <c r="AJ4403" s="35"/>
      <c r="AK4403" s="35"/>
      <c r="AL4403" s="35"/>
      <c r="AM4403" s="35"/>
      <c r="AN4403" s="35"/>
      <c r="AO4403" s="35"/>
      <c r="AP4403" s="35"/>
      <c r="AQ4403" s="35"/>
      <c r="AR4403" s="35"/>
      <c r="AS4403" s="35"/>
      <c r="AT4403" s="35"/>
      <c r="AU4403" s="35"/>
      <c r="AV4403" s="35"/>
      <c r="AW4403" s="35"/>
      <c r="AX4403" s="35"/>
      <c r="AY4403" s="35"/>
      <c r="AZ4403" s="17">
        <f t="shared" ref="AZ4403" si="9919">AZ4402+1</f>
        <v>50419</v>
      </c>
      <c r="BA4403" s="216">
        <f t="shared" si="9840"/>
        <v>4</v>
      </c>
      <c r="BB4403" s="216">
        <f t="shared" ref="BB4403" si="9920">BB4402+1</f>
        <v>4398</v>
      </c>
      <c r="BC4403" s="16">
        <f t="shared" si="9842"/>
        <v>12.049315068493151</v>
      </c>
      <c r="BD4403" s="16">
        <f>IF(Template!$F$7="Linear interpolation",LinInterp($AO$5:$AO$18,$AM$5:$AM$18,BC4403),CubicSpline($AO$5:$AO$18,$AM$5:$AM$18,BC4403))</f>
        <v>14.148572960969403</v>
      </c>
      <c r="BE4403" s="221">
        <f t="shared" ref="BE4403:BE4466" si="9921">(1+(BD4403/100))^BC4403</f>
        <v>4.9258365717776851</v>
      </c>
      <c r="BF4403" s="221">
        <f>BE4403/PRODUCT($BG$6:BG4402)</f>
        <v>1.0003618864826884</v>
      </c>
      <c r="BG4403" s="16">
        <f t="shared" si="9843"/>
        <v>1.0003618864826884</v>
      </c>
      <c r="BH4403" s="10">
        <f t="shared" si="9844"/>
        <v>13.208856618127429</v>
      </c>
      <c r="BI4403" s="90"/>
      <c r="BJ4403" s="17">
        <f t="shared" si="9826"/>
        <v>50396</v>
      </c>
      <c r="BK4403" s="16">
        <f t="shared" si="9820"/>
        <v>13.210873100823029</v>
      </c>
      <c r="BL4403" s="10">
        <f ca="1">IFERROR(AVERAGE(INDIRECT("BK"&amp;AC4403-Template!$F$10+1):INDIRECT("BK"&amp;AC4403)),0)</f>
        <v>13.21208855611596</v>
      </c>
      <c r="BM4403" s="35"/>
      <c r="BN4403" s="86"/>
      <c r="BO4403" s="35"/>
      <c r="BP4403" s="35"/>
      <c r="BQ4403" s="35"/>
      <c r="BR4403" s="35"/>
      <c r="BS4403" s="35"/>
      <c r="BT4403" s="35"/>
      <c r="BU4403" s="35"/>
      <c r="BV4403" s="35"/>
      <c r="BW4403" s="35"/>
      <c r="BX4403" s="35"/>
      <c r="BY4403" s="35"/>
      <c r="BZ4403" s="35"/>
      <c r="CA4403" s="35"/>
      <c r="CB4403" s="35"/>
      <c r="CC4403" s="35"/>
      <c r="CD4403" s="35"/>
      <c r="CE4403" s="35"/>
      <c r="CF4403" s="35"/>
      <c r="CG4403" s="35"/>
      <c r="CH4403" s="35"/>
    </row>
    <row r="4404" spans="1:86" ht="15.6" x14ac:dyDescent="0.3">
      <c r="A4404" s="35"/>
      <c r="B4404" s="86"/>
      <c r="C4404" s="35"/>
      <c r="D4404" s="35"/>
      <c r="E4404" s="35"/>
      <c r="F4404" s="35"/>
      <c r="G4404" s="35"/>
      <c r="H4404" s="35"/>
      <c r="I4404" s="35"/>
      <c r="J4404" s="35"/>
      <c r="K4404" s="35"/>
      <c r="L4404" s="35"/>
      <c r="M4404" s="35"/>
      <c r="N4404" s="35"/>
      <c r="O4404" s="35"/>
      <c r="P4404" s="35"/>
      <c r="Q4404" s="35"/>
      <c r="R4404" s="35"/>
      <c r="S4404" s="35"/>
      <c r="T4404" s="17">
        <f t="shared" si="9821"/>
        <v>50420</v>
      </c>
      <c r="U4404" s="216">
        <f t="shared" si="9815"/>
        <v>5</v>
      </c>
      <c r="V4404" s="216">
        <f t="shared" si="9821"/>
        <v>4399</v>
      </c>
      <c r="W4404" s="16">
        <f t="shared" si="9827"/>
        <v>12.052054794520547</v>
      </c>
      <c r="X4404" s="16" t="e">
        <f>IF(Template!$F$7="Linear interpolation",LinInterp($I$5:$I$22,$G$5:$G$22,W4404),CubicSpline($I$5:$I$22,$G$5:$G$22,W4404))</f>
        <v>#VALUE!</v>
      </c>
      <c r="Y4404" s="221" t="e">
        <f t="shared" si="9816"/>
        <v>#VALUE!</v>
      </c>
      <c r="Z4404" s="221" t="e">
        <f>Y4404/PRODUCT($AA$6:AA4403)</f>
        <v>#VALUE!</v>
      </c>
      <c r="AA4404" s="16" t="e">
        <f t="shared" si="9822"/>
        <v>#VALUE!</v>
      </c>
      <c r="AB4404" s="10" t="e">
        <f t="shared" si="9823"/>
        <v>#VALUE!</v>
      </c>
      <c r="AC4404" s="90">
        <f t="shared" si="9794"/>
        <v>4404</v>
      </c>
      <c r="AD4404" s="17">
        <f t="shared" si="9832"/>
        <v>50397</v>
      </c>
      <c r="AE4404" s="16" t="e">
        <f t="shared" si="9817"/>
        <v>#VALUE!</v>
      </c>
      <c r="AF4404" s="10">
        <f ca="1">IFERROR(AVERAGE(INDIRECT("AE"&amp;AC4404-Template!$F$10+1):INDIRECT("AE"&amp;AC4404)),0)</f>
        <v>0</v>
      </c>
      <c r="AG4404" s="35"/>
      <c r="AH4404" s="86"/>
      <c r="AI4404" s="35"/>
      <c r="AJ4404" s="35"/>
      <c r="AK4404" s="35"/>
      <c r="AL4404" s="35"/>
      <c r="AM4404" s="35"/>
      <c r="AN4404" s="35"/>
      <c r="AO4404" s="35"/>
      <c r="AP4404" s="35"/>
      <c r="AQ4404" s="35"/>
      <c r="AR4404" s="35"/>
      <c r="AS4404" s="35"/>
      <c r="AT4404" s="35"/>
      <c r="AU4404" s="35"/>
      <c r="AV4404" s="35"/>
      <c r="AW4404" s="35"/>
      <c r="AX4404" s="35"/>
      <c r="AY4404" s="35"/>
      <c r="AZ4404" s="17">
        <f t="shared" ref="AZ4404" si="9922">AZ4403+1</f>
        <v>50420</v>
      </c>
      <c r="BA4404" s="216">
        <f t="shared" si="9840"/>
        <v>5</v>
      </c>
      <c r="BB4404" s="216">
        <f t="shared" ref="BB4404" si="9923">BB4403+1</f>
        <v>4399</v>
      </c>
      <c r="BC4404" s="16">
        <f t="shared" si="9842"/>
        <v>12.052054794520547</v>
      </c>
      <c r="BD4404" s="16">
        <f>IF(Template!$F$7="Linear interpolation",LinInterp($AO$5:$AO$18,$AM$5:$AM$18,BC4404),CubicSpline($AO$5:$AO$18,$AM$5:$AM$18,BC4404))</f>
        <v>14.148566035009809</v>
      </c>
      <c r="BE4404" s="221">
        <f t="shared" si="9921"/>
        <v>4.9276191533650957</v>
      </c>
      <c r="BF4404" s="221">
        <f>BE4404/PRODUCT($BG$6:BG4403)</f>
        <v>1.0003618840295319</v>
      </c>
      <c r="BG4404" s="16">
        <f t="shared" si="9843"/>
        <v>1.0003618840295319</v>
      </c>
      <c r="BH4404" s="10">
        <f t="shared" si="9844"/>
        <v>13.208767077912743</v>
      </c>
      <c r="BI4404" s="90"/>
      <c r="BJ4404" s="17">
        <f t="shared" si="9826"/>
        <v>50397</v>
      </c>
      <c r="BK4404" s="16">
        <f t="shared" si="9820"/>
        <v>13.210787131167079</v>
      </c>
      <c r="BL4404" s="10">
        <f ca="1">IFERROR(AVERAGE(INDIRECT("BK"&amp;AC4404-Template!$F$10+1):INDIRECT("BK"&amp;AC4404)),0)</f>
        <v>13.212012921774315</v>
      </c>
      <c r="BM4404" s="35"/>
      <c r="BN4404" s="86"/>
      <c r="BO4404" s="35"/>
      <c r="BP4404" s="35"/>
      <c r="BQ4404" s="35"/>
      <c r="BR4404" s="35"/>
      <c r="BS4404" s="35"/>
      <c r="BT4404" s="35"/>
      <c r="BU4404" s="35"/>
      <c r="BV4404" s="35"/>
      <c r="BW4404" s="35"/>
      <c r="BX4404" s="35"/>
      <c r="BY4404" s="35"/>
      <c r="BZ4404" s="35"/>
      <c r="CA4404" s="35"/>
      <c r="CB4404" s="35"/>
      <c r="CC4404" s="35"/>
      <c r="CD4404" s="35"/>
      <c r="CE4404" s="35"/>
      <c r="CF4404" s="35"/>
      <c r="CG4404" s="35"/>
      <c r="CH4404" s="35"/>
    </row>
    <row r="4405" spans="1:86" ht="15.6" x14ac:dyDescent="0.3">
      <c r="A4405" s="35"/>
      <c r="B4405" s="86"/>
      <c r="C4405" s="35"/>
      <c r="D4405" s="35"/>
      <c r="E4405" s="35"/>
      <c r="F4405" s="35"/>
      <c r="G4405" s="35"/>
      <c r="H4405" s="35"/>
      <c r="I4405" s="35"/>
      <c r="J4405" s="35"/>
      <c r="K4405" s="35"/>
      <c r="L4405" s="35"/>
      <c r="M4405" s="35"/>
      <c r="N4405" s="35"/>
      <c r="O4405" s="35"/>
      <c r="P4405" s="35"/>
      <c r="Q4405" s="35"/>
      <c r="R4405" s="35"/>
      <c r="S4405" s="35"/>
      <c r="T4405" s="17">
        <f t="shared" si="9821"/>
        <v>50421</v>
      </c>
      <c r="U4405" s="216">
        <f t="shared" si="9815"/>
        <v>6</v>
      </c>
      <c r="V4405" s="216">
        <f t="shared" si="9821"/>
        <v>4400</v>
      </c>
      <c r="W4405" s="16">
        <f t="shared" si="9827"/>
        <v>12.054794520547945</v>
      </c>
      <c r="X4405" s="16" t="e">
        <f>IF(Template!$F$7="Linear interpolation",LinInterp($I$5:$I$22,$G$5:$G$22,W4405),CubicSpline($I$5:$I$22,$G$5:$G$22,W4405))</f>
        <v>#VALUE!</v>
      </c>
      <c r="Y4405" s="221" t="e">
        <f t="shared" si="9816"/>
        <v>#VALUE!</v>
      </c>
      <c r="Z4405" s="221" t="e">
        <f>Y4405/PRODUCT($AA$6:AA4404)</f>
        <v>#VALUE!</v>
      </c>
      <c r="AA4405" s="16" t="e">
        <f t="shared" si="9822"/>
        <v>#VALUE!</v>
      </c>
      <c r="AB4405" s="10" t="e">
        <f t="shared" si="9823"/>
        <v>#VALUE!</v>
      </c>
      <c r="AC4405" s="90">
        <f t="shared" si="9794"/>
        <v>4405</v>
      </c>
      <c r="AD4405" s="17">
        <f t="shared" si="9832"/>
        <v>50398</v>
      </c>
      <c r="AE4405" s="16" t="e">
        <f t="shared" si="9817"/>
        <v>#VALUE!</v>
      </c>
      <c r="AF4405" s="10">
        <f ca="1">IFERROR(AVERAGE(INDIRECT("AE"&amp;AC4405-Template!$F$10+1):INDIRECT("AE"&amp;AC4405)),0)</f>
        <v>0</v>
      </c>
      <c r="AG4405" s="35"/>
      <c r="AH4405" s="86"/>
      <c r="AI4405" s="35"/>
      <c r="AJ4405" s="35"/>
      <c r="AK4405" s="35"/>
      <c r="AL4405" s="35"/>
      <c r="AM4405" s="35"/>
      <c r="AN4405" s="35"/>
      <c r="AO4405" s="35"/>
      <c r="AP4405" s="35"/>
      <c r="AQ4405" s="35"/>
      <c r="AR4405" s="35"/>
      <c r="AS4405" s="35"/>
      <c r="AT4405" s="35"/>
      <c r="AU4405" s="35"/>
      <c r="AV4405" s="35"/>
      <c r="AW4405" s="35"/>
      <c r="AX4405" s="35"/>
      <c r="AY4405" s="35"/>
      <c r="AZ4405" s="17">
        <f t="shared" ref="AZ4405" si="9924">AZ4404+1</f>
        <v>50421</v>
      </c>
      <c r="BA4405" s="216">
        <f t="shared" si="9840"/>
        <v>6</v>
      </c>
      <c r="BB4405" s="216">
        <f t="shared" ref="BB4405" si="9925">BB4404+1</f>
        <v>4400</v>
      </c>
      <c r="BC4405" s="16">
        <f t="shared" si="9842"/>
        <v>12.054794520547945</v>
      </c>
      <c r="BD4405" s="16">
        <f>IF(Template!$F$7="Linear interpolation",LinInterp($AO$5:$AO$18,$AM$5:$AM$18,BC4405),CubicSpline($AO$5:$AO$18,$AM$5:$AM$18,BC4405))</f>
        <v>14.148559088937375</v>
      </c>
      <c r="BE4405" s="221">
        <f t="shared" si="9921"/>
        <v>4.929402367931</v>
      </c>
      <c r="BF4405" s="221">
        <f>BE4405/PRODUCT($BG$6:BG4404)</f>
        <v>1.0003618815720947</v>
      </c>
      <c r="BG4405" s="16">
        <f t="shared" si="9843"/>
        <v>1.0003618840295319</v>
      </c>
      <c r="BH4405" s="10">
        <f t="shared" si="9844"/>
        <v>13.208767077912743</v>
      </c>
      <c r="BI4405" s="90"/>
      <c r="BJ4405" s="17">
        <f t="shared" si="9826"/>
        <v>50398</v>
      </c>
      <c r="BK4405" s="16">
        <f t="shared" si="9820"/>
        <v>13.210701007263847</v>
      </c>
      <c r="BL4405" s="10">
        <f ca="1">IFERROR(AVERAGE(INDIRECT("BK"&amp;AC4405-Template!$F$10+1):INDIRECT("BK"&amp;AC4405)),0)</f>
        <v>13.211929021063229</v>
      </c>
      <c r="BM4405" s="35"/>
      <c r="BN4405" s="86"/>
      <c r="BO4405" s="35"/>
      <c r="BP4405" s="35"/>
      <c r="BQ4405" s="35"/>
      <c r="BR4405" s="35"/>
      <c r="BS4405" s="35"/>
      <c r="BT4405" s="35"/>
      <c r="BU4405" s="35"/>
      <c r="BV4405" s="35"/>
      <c r="BW4405" s="35"/>
      <c r="BX4405" s="35"/>
      <c r="BY4405" s="35"/>
      <c r="BZ4405" s="35"/>
      <c r="CA4405" s="35"/>
      <c r="CB4405" s="35"/>
      <c r="CC4405" s="35"/>
      <c r="CD4405" s="35"/>
      <c r="CE4405" s="35"/>
      <c r="CF4405" s="35"/>
      <c r="CG4405" s="35"/>
      <c r="CH4405" s="35"/>
    </row>
    <row r="4406" spans="1:86" ht="15.6" x14ac:dyDescent="0.3">
      <c r="A4406" s="35"/>
      <c r="B4406" s="86"/>
      <c r="C4406" s="35"/>
      <c r="D4406" s="35"/>
      <c r="E4406" s="35"/>
      <c r="F4406" s="35"/>
      <c r="G4406" s="35"/>
      <c r="H4406" s="35"/>
      <c r="I4406" s="35"/>
      <c r="J4406" s="35"/>
      <c r="K4406" s="35"/>
      <c r="L4406" s="35"/>
      <c r="M4406" s="35"/>
      <c r="N4406" s="35"/>
      <c r="O4406" s="35"/>
      <c r="P4406" s="35"/>
      <c r="Q4406" s="35"/>
      <c r="R4406" s="35"/>
      <c r="S4406" s="35"/>
      <c r="T4406" s="17">
        <f t="shared" si="9821"/>
        <v>50422</v>
      </c>
      <c r="U4406" s="216">
        <f t="shared" si="9815"/>
        <v>7</v>
      </c>
      <c r="V4406" s="216">
        <f t="shared" si="9821"/>
        <v>4401</v>
      </c>
      <c r="W4406" s="16">
        <f t="shared" si="9827"/>
        <v>12.057534246575342</v>
      </c>
      <c r="X4406" s="16" t="e">
        <f>IF(Template!$F$7="Linear interpolation",LinInterp($I$5:$I$22,$G$5:$G$22,W4406),CubicSpline($I$5:$I$22,$G$5:$G$22,W4406))</f>
        <v>#VALUE!</v>
      </c>
      <c r="Y4406" s="221" t="e">
        <f t="shared" si="9816"/>
        <v>#VALUE!</v>
      </c>
      <c r="Z4406" s="221" t="e">
        <f>Y4406/PRODUCT($AA$6:AA4405)</f>
        <v>#VALUE!</v>
      </c>
      <c r="AA4406" s="16" t="e">
        <f t="shared" si="9822"/>
        <v>#VALUE!</v>
      </c>
      <c r="AB4406" s="10" t="e">
        <f t="shared" si="9823"/>
        <v>#VALUE!</v>
      </c>
      <c r="AC4406" s="90">
        <f t="shared" si="9794"/>
        <v>4406</v>
      </c>
      <c r="AD4406" s="17">
        <f t="shared" si="9832"/>
        <v>50399</v>
      </c>
      <c r="AE4406" s="16" t="e">
        <f t="shared" si="9817"/>
        <v>#VALUE!</v>
      </c>
      <c r="AF4406" s="10">
        <f ca="1">IFERROR(AVERAGE(INDIRECT("AE"&amp;AC4406-Template!$F$10+1):INDIRECT("AE"&amp;AC4406)),0)</f>
        <v>0</v>
      </c>
      <c r="AG4406" s="35"/>
      <c r="AH4406" s="86"/>
      <c r="AI4406" s="35"/>
      <c r="AJ4406" s="35"/>
      <c r="AK4406" s="35"/>
      <c r="AL4406" s="35"/>
      <c r="AM4406" s="35"/>
      <c r="AN4406" s="35"/>
      <c r="AO4406" s="35"/>
      <c r="AP4406" s="35"/>
      <c r="AQ4406" s="35"/>
      <c r="AR4406" s="35"/>
      <c r="AS4406" s="35"/>
      <c r="AT4406" s="35"/>
      <c r="AU4406" s="35"/>
      <c r="AV4406" s="35"/>
      <c r="AW4406" s="35"/>
      <c r="AX4406" s="35"/>
      <c r="AY4406" s="35"/>
      <c r="AZ4406" s="17">
        <f t="shared" ref="AZ4406" si="9926">AZ4405+1</f>
        <v>50422</v>
      </c>
      <c r="BA4406" s="216">
        <f t="shared" si="9840"/>
        <v>7</v>
      </c>
      <c r="BB4406" s="216">
        <f t="shared" ref="BB4406" si="9927">BB4405+1</f>
        <v>4401</v>
      </c>
      <c r="BC4406" s="16">
        <f t="shared" si="9842"/>
        <v>12.057534246575342</v>
      </c>
      <c r="BD4406" s="16">
        <f>IF(Template!$F$7="Linear interpolation",LinInterp($AO$5:$AO$18,$AM$5:$AM$18,BC4406),CubicSpline($AO$5:$AO$18,$AM$5:$AM$18,BC4406))</f>
        <v>14.148552122725249</v>
      </c>
      <c r="BE4406" s="221">
        <f t="shared" si="9921"/>
        <v>4.9311862156745576</v>
      </c>
      <c r="BF4406" s="221">
        <f>BE4406/PRODUCT($BG$6:BG4405)</f>
        <v>1.0003618766529321</v>
      </c>
      <c r="BG4406" s="16">
        <f t="shared" si="9843"/>
        <v>1.0003618840295319</v>
      </c>
      <c r="BH4406" s="10">
        <f t="shared" si="9844"/>
        <v>13.208767077912743</v>
      </c>
      <c r="BI4406" s="90"/>
      <c r="BJ4406" s="17">
        <f t="shared" si="9826"/>
        <v>50399</v>
      </c>
      <c r="BK4406" s="16">
        <f t="shared" si="9820"/>
        <v>13.210614729064707</v>
      </c>
      <c r="BL4406" s="10">
        <f ca="1">IFERROR(AVERAGE(INDIRECT("BK"&amp;AC4406-Template!$F$10+1):INDIRECT("BK"&amp;AC4406)),0)</f>
        <v>13.211844967422135</v>
      </c>
      <c r="BM4406" s="35"/>
      <c r="BN4406" s="86"/>
      <c r="BO4406" s="35"/>
      <c r="BP4406" s="35"/>
      <c r="BQ4406" s="35"/>
      <c r="BR4406" s="35"/>
      <c r="BS4406" s="35"/>
      <c r="BT4406" s="35"/>
      <c r="BU4406" s="35"/>
      <c r="BV4406" s="35"/>
      <c r="BW4406" s="35"/>
      <c r="BX4406" s="35"/>
      <c r="BY4406" s="35"/>
      <c r="BZ4406" s="35"/>
      <c r="CA4406" s="35"/>
      <c r="CB4406" s="35"/>
      <c r="CC4406" s="35"/>
      <c r="CD4406" s="35"/>
      <c r="CE4406" s="35"/>
      <c r="CF4406" s="35"/>
      <c r="CG4406" s="35"/>
      <c r="CH4406" s="35"/>
    </row>
    <row r="4407" spans="1:86" ht="15.6" x14ac:dyDescent="0.3">
      <c r="A4407" s="35"/>
      <c r="B4407" s="86"/>
      <c r="C4407" s="35"/>
      <c r="D4407" s="35"/>
      <c r="E4407" s="35"/>
      <c r="F4407" s="35"/>
      <c r="G4407" s="35"/>
      <c r="H4407" s="35"/>
      <c r="I4407" s="35"/>
      <c r="J4407" s="35"/>
      <c r="K4407" s="35"/>
      <c r="L4407" s="35"/>
      <c r="M4407" s="35"/>
      <c r="N4407" s="35"/>
      <c r="O4407" s="35"/>
      <c r="P4407" s="35"/>
      <c r="Q4407" s="35"/>
      <c r="R4407" s="35"/>
      <c r="S4407" s="35"/>
      <c r="T4407" s="17">
        <f t="shared" si="9821"/>
        <v>50423</v>
      </c>
      <c r="U4407" s="216">
        <f t="shared" si="9815"/>
        <v>1</v>
      </c>
      <c r="V4407" s="216">
        <f t="shared" si="9821"/>
        <v>4402</v>
      </c>
      <c r="W4407" s="16">
        <f t="shared" si="9827"/>
        <v>12.06027397260274</v>
      </c>
      <c r="X4407" s="16" t="e">
        <f>IF(Template!$F$7="Linear interpolation",LinInterp($I$5:$I$22,$G$5:$G$22,W4407),CubicSpline($I$5:$I$22,$G$5:$G$22,W4407))</f>
        <v>#VALUE!</v>
      </c>
      <c r="Y4407" s="221" t="e">
        <f t="shared" si="9816"/>
        <v>#VALUE!</v>
      </c>
      <c r="Z4407" s="221" t="e">
        <f>Y4407/PRODUCT($AA$6:AA4406)</f>
        <v>#VALUE!</v>
      </c>
      <c r="AA4407" s="16" t="e">
        <f t="shared" si="9822"/>
        <v>#VALUE!</v>
      </c>
      <c r="AB4407" s="10" t="e">
        <f t="shared" si="9823"/>
        <v>#VALUE!</v>
      </c>
      <c r="AC4407" s="90">
        <f t="shared" si="9794"/>
        <v>4407</v>
      </c>
      <c r="AD4407" s="17">
        <f t="shared" si="9832"/>
        <v>50400</v>
      </c>
      <c r="AE4407" s="16" t="e">
        <f t="shared" si="9817"/>
        <v>#VALUE!</v>
      </c>
      <c r="AF4407" s="10">
        <f ca="1">IFERROR(AVERAGE(INDIRECT("AE"&amp;AC4407-Template!$F$10+1):INDIRECT("AE"&amp;AC4407)),0)</f>
        <v>0</v>
      </c>
      <c r="AG4407" s="35"/>
      <c r="AH4407" s="86"/>
      <c r="AI4407" s="35"/>
      <c r="AJ4407" s="35"/>
      <c r="AK4407" s="35"/>
      <c r="AL4407" s="35"/>
      <c r="AM4407" s="35"/>
      <c r="AN4407" s="35"/>
      <c r="AO4407" s="35"/>
      <c r="AP4407" s="35"/>
      <c r="AQ4407" s="35"/>
      <c r="AR4407" s="35"/>
      <c r="AS4407" s="35"/>
      <c r="AT4407" s="35"/>
      <c r="AU4407" s="35"/>
      <c r="AV4407" s="35"/>
      <c r="AW4407" s="35"/>
      <c r="AX4407" s="35"/>
      <c r="AY4407" s="35"/>
      <c r="AZ4407" s="17">
        <f t="shared" ref="AZ4407" si="9928">AZ4406+1</f>
        <v>50423</v>
      </c>
      <c r="BA4407" s="216">
        <f t="shared" si="9840"/>
        <v>1</v>
      </c>
      <c r="BB4407" s="216">
        <f t="shared" ref="BB4407" si="9929">BB4406+1</f>
        <v>4402</v>
      </c>
      <c r="BC4407" s="16">
        <f t="shared" si="9842"/>
        <v>12.06027397260274</v>
      </c>
      <c r="BD4407" s="16">
        <f>IF(Template!$F$7="Linear interpolation",LinInterp($AO$5:$AO$18,$AM$5:$AM$18,BC4407),CubicSpline($AO$5:$AO$18,$AM$5:$AM$18,BC4407))</f>
        <v>14.148545136346579</v>
      </c>
      <c r="BE4407" s="221">
        <f t="shared" si="9921"/>
        <v>4.932970696794964</v>
      </c>
      <c r="BF4407" s="221">
        <f>BE4407/PRODUCT($BG$6:BG4406)</f>
        <v>1.0003618692677529</v>
      </c>
      <c r="BG4407" s="16">
        <f t="shared" si="9843"/>
        <v>1.0003618692677529</v>
      </c>
      <c r="BH4407" s="10">
        <f t="shared" si="9844"/>
        <v>13.208228272982513</v>
      </c>
      <c r="BI4407" s="90"/>
      <c r="BJ4407" s="17">
        <f t="shared" si="9826"/>
        <v>50400</v>
      </c>
      <c r="BK4407" s="16">
        <f t="shared" si="9820"/>
        <v>13.210614729064707</v>
      </c>
      <c r="BL4407" s="10">
        <f ca="1">IFERROR(AVERAGE(INDIRECT("BK"&amp;AC4407-Template!$F$10+1):INDIRECT("BK"&amp;AC4407)),0)</f>
        <v>13.211763641842884</v>
      </c>
      <c r="BM4407" s="35"/>
      <c r="BN4407" s="86"/>
      <c r="BO4407" s="35"/>
      <c r="BP4407" s="35"/>
      <c r="BQ4407" s="35"/>
      <c r="BR4407" s="35"/>
      <c r="BS4407" s="35"/>
      <c r="BT4407" s="35"/>
      <c r="BU4407" s="35"/>
      <c r="BV4407" s="35"/>
      <c r="BW4407" s="35"/>
      <c r="BX4407" s="35"/>
      <c r="BY4407" s="35"/>
      <c r="BZ4407" s="35"/>
      <c r="CA4407" s="35"/>
      <c r="CB4407" s="35"/>
      <c r="CC4407" s="35"/>
      <c r="CD4407" s="35"/>
      <c r="CE4407" s="35"/>
      <c r="CF4407" s="35"/>
      <c r="CG4407" s="35"/>
      <c r="CH4407" s="35"/>
    </row>
    <row r="4408" spans="1:86" ht="15.6" x14ac:dyDescent="0.3">
      <c r="A4408" s="35"/>
      <c r="B4408" s="86"/>
      <c r="C4408" s="35"/>
      <c r="D4408" s="35"/>
      <c r="E4408" s="35"/>
      <c r="F4408" s="35"/>
      <c r="G4408" s="35"/>
      <c r="H4408" s="35"/>
      <c r="I4408" s="35"/>
      <c r="J4408" s="35"/>
      <c r="K4408" s="35"/>
      <c r="L4408" s="35"/>
      <c r="M4408" s="35"/>
      <c r="N4408" s="35"/>
      <c r="O4408" s="35"/>
      <c r="P4408" s="35"/>
      <c r="Q4408" s="35"/>
      <c r="R4408" s="35"/>
      <c r="S4408" s="35"/>
      <c r="T4408" s="17">
        <f t="shared" si="9821"/>
        <v>50424</v>
      </c>
      <c r="U4408" s="216">
        <f t="shared" si="9815"/>
        <v>2</v>
      </c>
      <c r="V4408" s="216">
        <f t="shared" si="9821"/>
        <v>4403</v>
      </c>
      <c r="W4408" s="16">
        <f t="shared" si="9827"/>
        <v>12.063013698630137</v>
      </c>
      <c r="X4408" s="16" t="e">
        <f>IF(Template!$F$7="Linear interpolation",LinInterp($I$5:$I$22,$G$5:$G$22,W4408),CubicSpline($I$5:$I$22,$G$5:$G$22,W4408))</f>
        <v>#VALUE!</v>
      </c>
      <c r="Y4408" s="221" t="e">
        <f t="shared" si="9816"/>
        <v>#VALUE!</v>
      </c>
      <c r="Z4408" s="221" t="e">
        <f>Y4408/PRODUCT($AA$6:AA4407)</f>
        <v>#VALUE!</v>
      </c>
      <c r="AA4408" s="16" t="e">
        <f t="shared" si="9822"/>
        <v>#VALUE!</v>
      </c>
      <c r="AB4408" s="10" t="e">
        <f t="shared" si="9823"/>
        <v>#VALUE!</v>
      </c>
      <c r="AC4408" s="90">
        <f t="shared" si="9794"/>
        <v>4408</v>
      </c>
      <c r="AD4408" s="17">
        <f t="shared" si="9832"/>
        <v>50401</v>
      </c>
      <c r="AE4408" s="16" t="e">
        <f t="shared" si="9817"/>
        <v>#VALUE!</v>
      </c>
      <c r="AF4408" s="10">
        <f ca="1">IFERROR(AVERAGE(INDIRECT("AE"&amp;AC4408-Template!$F$10+1):INDIRECT("AE"&amp;AC4408)),0)</f>
        <v>0</v>
      </c>
      <c r="AG4408" s="35"/>
      <c r="AH4408" s="86"/>
      <c r="AI4408" s="35"/>
      <c r="AJ4408" s="35"/>
      <c r="AK4408" s="35"/>
      <c r="AL4408" s="35"/>
      <c r="AM4408" s="35"/>
      <c r="AN4408" s="35"/>
      <c r="AO4408" s="35"/>
      <c r="AP4408" s="35"/>
      <c r="AQ4408" s="35"/>
      <c r="AR4408" s="35"/>
      <c r="AS4408" s="35"/>
      <c r="AT4408" s="35"/>
      <c r="AU4408" s="35"/>
      <c r="AV4408" s="35"/>
      <c r="AW4408" s="35"/>
      <c r="AX4408" s="35"/>
      <c r="AY4408" s="35"/>
      <c r="AZ4408" s="17">
        <f t="shared" ref="AZ4408" si="9930">AZ4407+1</f>
        <v>50424</v>
      </c>
      <c r="BA4408" s="216">
        <f t="shared" si="9840"/>
        <v>2</v>
      </c>
      <c r="BB4408" s="216">
        <f t="shared" ref="BB4408" si="9931">BB4407+1</f>
        <v>4403</v>
      </c>
      <c r="BC4408" s="16">
        <f t="shared" si="9842"/>
        <v>12.063013698630137</v>
      </c>
      <c r="BD4408" s="16">
        <f>IF(Template!$F$7="Linear interpolation",LinInterp($AO$5:$AO$18,$AM$5:$AM$18,BC4408),CubicSpline($AO$5:$AO$18,$AM$5:$AM$18,BC4408))</f>
        <v>14.14853812977451</v>
      </c>
      <c r="BE4408" s="221">
        <f t="shared" si="9921"/>
        <v>4.9347558114914563</v>
      </c>
      <c r="BF4408" s="221">
        <f>BE4408/PRODUCT($BG$6:BG4407)</f>
        <v>1.0003618741740452</v>
      </c>
      <c r="BG4408" s="16">
        <f t="shared" si="9843"/>
        <v>1.0003618741740452</v>
      </c>
      <c r="BH4408" s="10">
        <f t="shared" si="9844"/>
        <v>13.208407352650053</v>
      </c>
      <c r="BI4408" s="90"/>
      <c r="BJ4408" s="17">
        <f t="shared" si="9826"/>
        <v>50401</v>
      </c>
      <c r="BK4408" s="16">
        <f t="shared" si="9820"/>
        <v>13.210614729064707</v>
      </c>
      <c r="BL4408" s="10">
        <f ca="1">IFERROR(AVERAGE(INDIRECT("BK"&amp;AC4408-Template!$F$10+1):INDIRECT("BK"&amp;AC4408)),0)</f>
        <v>13.211685049379261</v>
      </c>
      <c r="BM4408" s="35"/>
      <c r="BN4408" s="86"/>
      <c r="BO4408" s="35"/>
      <c r="BP4408" s="35"/>
      <c r="BQ4408" s="35"/>
      <c r="BR4408" s="35"/>
      <c r="BS4408" s="35"/>
      <c r="BT4408" s="35"/>
      <c r="BU4408" s="35"/>
      <c r="BV4408" s="35"/>
      <c r="BW4408" s="35"/>
      <c r="BX4408" s="35"/>
      <c r="BY4408" s="35"/>
      <c r="BZ4408" s="35"/>
      <c r="CA4408" s="35"/>
      <c r="CB4408" s="35"/>
      <c r="CC4408" s="35"/>
      <c r="CD4408" s="35"/>
      <c r="CE4408" s="35"/>
      <c r="CF4408" s="35"/>
      <c r="CG4408" s="35"/>
      <c r="CH4408" s="35"/>
    </row>
    <row r="4409" spans="1:86" ht="15.6" x14ac:dyDescent="0.3">
      <c r="A4409" s="35"/>
      <c r="B4409" s="86"/>
      <c r="C4409" s="35"/>
      <c r="D4409" s="35"/>
      <c r="E4409" s="35"/>
      <c r="F4409" s="35"/>
      <c r="G4409" s="35"/>
      <c r="H4409" s="35"/>
      <c r="I4409" s="35"/>
      <c r="J4409" s="35"/>
      <c r="K4409" s="35"/>
      <c r="L4409" s="35"/>
      <c r="M4409" s="35"/>
      <c r="N4409" s="35"/>
      <c r="O4409" s="35"/>
      <c r="P4409" s="35"/>
      <c r="Q4409" s="35"/>
      <c r="R4409" s="35"/>
      <c r="S4409" s="35"/>
      <c r="T4409" s="17">
        <f t="shared" si="9821"/>
        <v>50425</v>
      </c>
      <c r="U4409" s="216">
        <f t="shared" si="9815"/>
        <v>3</v>
      </c>
      <c r="V4409" s="216">
        <f t="shared" si="9821"/>
        <v>4404</v>
      </c>
      <c r="W4409" s="16">
        <f t="shared" si="9827"/>
        <v>12.065753424657535</v>
      </c>
      <c r="X4409" s="16" t="e">
        <f>IF(Template!$F$7="Linear interpolation",LinInterp($I$5:$I$22,$G$5:$G$22,W4409),CubicSpline($I$5:$I$22,$G$5:$G$22,W4409))</f>
        <v>#VALUE!</v>
      </c>
      <c r="Y4409" s="221" t="e">
        <f t="shared" si="9816"/>
        <v>#VALUE!</v>
      </c>
      <c r="Z4409" s="221" t="e">
        <f>Y4409/PRODUCT($AA$6:AA4408)</f>
        <v>#VALUE!</v>
      </c>
      <c r="AA4409" s="16" t="e">
        <f t="shared" si="9822"/>
        <v>#VALUE!</v>
      </c>
      <c r="AB4409" s="10" t="e">
        <f t="shared" si="9823"/>
        <v>#VALUE!</v>
      </c>
      <c r="AC4409" s="90">
        <f t="shared" si="9794"/>
        <v>4409</v>
      </c>
      <c r="AD4409" s="17">
        <f t="shared" si="9832"/>
        <v>50402</v>
      </c>
      <c r="AE4409" s="16" t="e">
        <f t="shared" si="9817"/>
        <v>#VALUE!</v>
      </c>
      <c r="AF4409" s="10">
        <f ca="1">IFERROR(AVERAGE(INDIRECT("AE"&amp;AC4409-Template!$F$10+1):INDIRECT("AE"&amp;AC4409)),0)</f>
        <v>0</v>
      </c>
      <c r="AG4409" s="35"/>
      <c r="AH4409" s="86"/>
      <c r="AI4409" s="35"/>
      <c r="AJ4409" s="35"/>
      <c r="AK4409" s="35"/>
      <c r="AL4409" s="35"/>
      <c r="AM4409" s="35"/>
      <c r="AN4409" s="35"/>
      <c r="AO4409" s="35"/>
      <c r="AP4409" s="35"/>
      <c r="AQ4409" s="35"/>
      <c r="AR4409" s="35"/>
      <c r="AS4409" s="35"/>
      <c r="AT4409" s="35"/>
      <c r="AU4409" s="35"/>
      <c r="AV4409" s="35"/>
      <c r="AW4409" s="35"/>
      <c r="AX4409" s="35"/>
      <c r="AY4409" s="35"/>
      <c r="AZ4409" s="17">
        <f t="shared" ref="AZ4409" si="9932">AZ4408+1</f>
        <v>50425</v>
      </c>
      <c r="BA4409" s="216">
        <f t="shared" si="9840"/>
        <v>3</v>
      </c>
      <c r="BB4409" s="216">
        <f t="shared" ref="BB4409" si="9933">BB4408+1</f>
        <v>4404</v>
      </c>
      <c r="BC4409" s="16">
        <f t="shared" si="9842"/>
        <v>12.065753424657535</v>
      </c>
      <c r="BD4409" s="16">
        <f>IF(Template!$F$7="Linear interpolation",LinInterp($AO$5:$AO$18,$AM$5:$AM$18,BC4409),CubicSpline($AO$5:$AO$18,$AM$5:$AM$18,BC4409))</f>
        <v>14.14853110298219</v>
      </c>
      <c r="BE4409" s="221">
        <f t="shared" si="9921"/>
        <v>4.9365415599633131</v>
      </c>
      <c r="BF4409" s="221">
        <f>BE4409/PRODUCT($BG$6:BG4408)</f>
        <v>1.0003618716994462</v>
      </c>
      <c r="BG4409" s="16">
        <f t="shared" si="9843"/>
        <v>1.0003618716994462</v>
      </c>
      <c r="BH4409" s="10">
        <f t="shared" si="9844"/>
        <v>13.208317029787642</v>
      </c>
      <c r="BI4409" s="90"/>
      <c r="BJ4409" s="17">
        <f t="shared" si="9826"/>
        <v>50402</v>
      </c>
      <c r="BK4409" s="16">
        <f t="shared" si="9820"/>
        <v>13.210095515557295</v>
      </c>
      <c r="BL4409" s="10">
        <f ca="1">IFERROR(AVERAGE(INDIRECT("BK"&amp;AC4409-Template!$F$10+1):INDIRECT("BK"&amp;AC4409)),0)</f>
        <v>13.211589149798719</v>
      </c>
      <c r="BM4409" s="35"/>
      <c r="BN4409" s="86"/>
      <c r="BO4409" s="35"/>
      <c r="BP4409" s="35"/>
      <c r="BQ4409" s="35"/>
      <c r="BR4409" s="35"/>
      <c r="BS4409" s="35"/>
      <c r="BT4409" s="35"/>
      <c r="BU4409" s="35"/>
      <c r="BV4409" s="35"/>
      <c r="BW4409" s="35"/>
      <c r="BX4409" s="35"/>
      <c r="BY4409" s="35"/>
      <c r="BZ4409" s="35"/>
      <c r="CA4409" s="35"/>
      <c r="CB4409" s="35"/>
      <c r="CC4409" s="35"/>
      <c r="CD4409" s="35"/>
      <c r="CE4409" s="35"/>
      <c r="CF4409" s="35"/>
      <c r="CG4409" s="35"/>
      <c r="CH4409" s="35"/>
    </row>
    <row r="4410" spans="1:86" ht="15.6" x14ac:dyDescent="0.3">
      <c r="A4410" s="35"/>
      <c r="B4410" s="86"/>
      <c r="C4410" s="35"/>
      <c r="D4410" s="35"/>
      <c r="E4410" s="35"/>
      <c r="F4410" s="35"/>
      <c r="G4410" s="35"/>
      <c r="H4410" s="35"/>
      <c r="I4410" s="35"/>
      <c r="J4410" s="35"/>
      <c r="K4410" s="35"/>
      <c r="L4410" s="35"/>
      <c r="M4410" s="35"/>
      <c r="N4410" s="35"/>
      <c r="O4410" s="35"/>
      <c r="P4410" s="35"/>
      <c r="Q4410" s="35"/>
      <c r="R4410" s="35"/>
      <c r="S4410" s="35"/>
      <c r="T4410" s="17">
        <f t="shared" si="9821"/>
        <v>50426</v>
      </c>
      <c r="U4410" s="216">
        <f t="shared" si="9815"/>
        <v>4</v>
      </c>
      <c r="V4410" s="216">
        <f t="shared" si="9821"/>
        <v>4405</v>
      </c>
      <c r="W4410" s="16">
        <f t="shared" si="9827"/>
        <v>12.068493150684931</v>
      </c>
      <c r="X4410" s="16" t="e">
        <f>IF(Template!$F$7="Linear interpolation",LinInterp($I$5:$I$22,$G$5:$G$22,W4410),CubicSpline($I$5:$I$22,$G$5:$G$22,W4410))</f>
        <v>#VALUE!</v>
      </c>
      <c r="Y4410" s="221" t="e">
        <f t="shared" si="9816"/>
        <v>#VALUE!</v>
      </c>
      <c r="Z4410" s="221" t="e">
        <f>Y4410/PRODUCT($AA$6:AA4409)</f>
        <v>#VALUE!</v>
      </c>
      <c r="AA4410" s="16" t="e">
        <f t="shared" si="9822"/>
        <v>#VALUE!</v>
      </c>
      <c r="AB4410" s="10" t="e">
        <f t="shared" si="9823"/>
        <v>#VALUE!</v>
      </c>
      <c r="AC4410" s="90">
        <f t="shared" si="9794"/>
        <v>4410</v>
      </c>
      <c r="AD4410" s="17">
        <f t="shared" si="9832"/>
        <v>50403</v>
      </c>
      <c r="AE4410" s="16" t="e">
        <f t="shared" si="9817"/>
        <v>#VALUE!</v>
      </c>
      <c r="AF4410" s="10">
        <f ca="1">IFERROR(AVERAGE(INDIRECT("AE"&amp;AC4410-Template!$F$10+1):INDIRECT("AE"&amp;AC4410)),0)</f>
        <v>0</v>
      </c>
      <c r="AG4410" s="35"/>
      <c r="AH4410" s="86"/>
      <c r="AI4410" s="35"/>
      <c r="AJ4410" s="35"/>
      <c r="AK4410" s="35"/>
      <c r="AL4410" s="35"/>
      <c r="AM4410" s="35"/>
      <c r="AN4410" s="35"/>
      <c r="AO4410" s="35"/>
      <c r="AP4410" s="35"/>
      <c r="AQ4410" s="35"/>
      <c r="AR4410" s="35"/>
      <c r="AS4410" s="35"/>
      <c r="AT4410" s="35"/>
      <c r="AU4410" s="35"/>
      <c r="AV4410" s="35"/>
      <c r="AW4410" s="35"/>
      <c r="AX4410" s="35"/>
      <c r="AY4410" s="35"/>
      <c r="AZ4410" s="17">
        <f t="shared" ref="AZ4410" si="9934">AZ4409+1</f>
        <v>50426</v>
      </c>
      <c r="BA4410" s="216">
        <f t="shared" si="9840"/>
        <v>4</v>
      </c>
      <c r="BB4410" s="216">
        <f t="shared" ref="BB4410" si="9935">BB4409+1</f>
        <v>4405</v>
      </c>
      <c r="BC4410" s="16">
        <f t="shared" si="9842"/>
        <v>12.068493150684931</v>
      </c>
      <c r="BD4410" s="16">
        <f>IF(Template!$F$7="Linear interpolation",LinInterp($AO$5:$AO$18,$AM$5:$AM$18,BC4410),CubicSpline($AO$5:$AO$18,$AM$5:$AM$18,BC4410))</f>
        <v>14.148524055942767</v>
      </c>
      <c r="BE4410" s="221">
        <f t="shared" si="9921"/>
        <v>4.9383279424098152</v>
      </c>
      <c r="BF4410" s="221">
        <f>BE4410/PRODUCT($BG$6:BG4409)</f>
        <v>1.0003618692205472</v>
      </c>
      <c r="BG4410" s="16">
        <f t="shared" si="9843"/>
        <v>1.0003618692205472</v>
      </c>
      <c r="BH4410" s="10">
        <f t="shared" si="9844"/>
        <v>13.208226549971002</v>
      </c>
      <c r="BI4410" s="90"/>
      <c r="BJ4410" s="17">
        <f t="shared" si="9826"/>
        <v>50403</v>
      </c>
      <c r="BK4410" s="16">
        <f t="shared" si="9820"/>
        <v>13.210268071566556</v>
      </c>
      <c r="BL4410" s="10">
        <f ca="1">IFERROR(AVERAGE(INDIRECT("BK"&amp;AC4410-Template!$F$10+1):INDIRECT("BK"&amp;AC4410)),0)</f>
        <v>13.211499002085157</v>
      </c>
      <c r="BM4410" s="35"/>
      <c r="BN4410" s="86"/>
      <c r="BO4410" s="35"/>
      <c r="BP4410" s="35"/>
      <c r="BQ4410" s="35"/>
      <c r="BR4410" s="35"/>
      <c r="BS4410" s="35"/>
      <c r="BT4410" s="35"/>
      <c r="BU4410" s="35"/>
      <c r="BV4410" s="35"/>
      <c r="BW4410" s="35"/>
      <c r="BX4410" s="35"/>
      <c r="BY4410" s="35"/>
      <c r="BZ4410" s="35"/>
      <c r="CA4410" s="35"/>
      <c r="CB4410" s="35"/>
      <c r="CC4410" s="35"/>
      <c r="CD4410" s="35"/>
      <c r="CE4410" s="35"/>
      <c r="CF4410" s="35"/>
      <c r="CG4410" s="35"/>
      <c r="CH4410" s="35"/>
    </row>
    <row r="4411" spans="1:86" ht="15.6" x14ac:dyDescent="0.3">
      <c r="A4411" s="35"/>
      <c r="B4411" s="86"/>
      <c r="C4411" s="35"/>
      <c r="D4411" s="35"/>
      <c r="E4411" s="35"/>
      <c r="F4411" s="35"/>
      <c r="G4411" s="35"/>
      <c r="H4411" s="35"/>
      <c r="I4411" s="35"/>
      <c r="J4411" s="35"/>
      <c r="K4411" s="35"/>
      <c r="L4411" s="35"/>
      <c r="M4411" s="35"/>
      <c r="N4411" s="35"/>
      <c r="O4411" s="35"/>
      <c r="P4411" s="35"/>
      <c r="Q4411" s="35"/>
      <c r="R4411" s="35"/>
      <c r="S4411" s="35"/>
      <c r="T4411" s="17">
        <f t="shared" si="9821"/>
        <v>50427</v>
      </c>
      <c r="U4411" s="216">
        <f t="shared" si="9815"/>
        <v>5</v>
      </c>
      <c r="V4411" s="216">
        <f t="shared" si="9821"/>
        <v>4406</v>
      </c>
      <c r="W4411" s="16">
        <f t="shared" si="9827"/>
        <v>12.07123287671233</v>
      </c>
      <c r="X4411" s="16" t="e">
        <f>IF(Template!$F$7="Linear interpolation",LinInterp($I$5:$I$22,$G$5:$G$22,W4411),CubicSpline($I$5:$I$22,$G$5:$G$22,W4411))</f>
        <v>#VALUE!</v>
      </c>
      <c r="Y4411" s="221" t="e">
        <f t="shared" si="9816"/>
        <v>#VALUE!</v>
      </c>
      <c r="Z4411" s="221" t="e">
        <f>Y4411/PRODUCT($AA$6:AA4410)</f>
        <v>#VALUE!</v>
      </c>
      <c r="AA4411" s="16" t="e">
        <f t="shared" si="9822"/>
        <v>#VALUE!</v>
      </c>
      <c r="AB4411" s="10" t="e">
        <f t="shared" si="9823"/>
        <v>#VALUE!</v>
      </c>
      <c r="AC4411" s="90">
        <f t="shared" si="9794"/>
        <v>4411</v>
      </c>
      <c r="AD4411" s="17">
        <f t="shared" si="9832"/>
        <v>50404</v>
      </c>
      <c r="AE4411" s="16" t="e">
        <f t="shared" si="9817"/>
        <v>#VALUE!</v>
      </c>
      <c r="AF4411" s="10">
        <f ca="1">IFERROR(AVERAGE(INDIRECT("AE"&amp;AC4411-Template!$F$10+1):INDIRECT("AE"&amp;AC4411)),0)</f>
        <v>0</v>
      </c>
      <c r="AG4411" s="35"/>
      <c r="AH4411" s="86"/>
      <c r="AI4411" s="35"/>
      <c r="AJ4411" s="35"/>
      <c r="AK4411" s="35"/>
      <c r="AL4411" s="35"/>
      <c r="AM4411" s="35"/>
      <c r="AN4411" s="35"/>
      <c r="AO4411" s="35"/>
      <c r="AP4411" s="35"/>
      <c r="AQ4411" s="35"/>
      <c r="AR4411" s="35"/>
      <c r="AS4411" s="35"/>
      <c r="AT4411" s="35"/>
      <c r="AU4411" s="35"/>
      <c r="AV4411" s="35"/>
      <c r="AW4411" s="35"/>
      <c r="AX4411" s="35"/>
      <c r="AY4411" s="35"/>
      <c r="AZ4411" s="17">
        <f t="shared" ref="AZ4411" si="9936">AZ4410+1</f>
        <v>50427</v>
      </c>
      <c r="BA4411" s="216">
        <f t="shared" si="9840"/>
        <v>5</v>
      </c>
      <c r="BB4411" s="216">
        <f t="shared" ref="BB4411" si="9937">BB4410+1</f>
        <v>4406</v>
      </c>
      <c r="BC4411" s="16">
        <f t="shared" si="9842"/>
        <v>12.07123287671233</v>
      </c>
      <c r="BD4411" s="16">
        <f>IF(Template!$F$7="Linear interpolation",LinInterp($AO$5:$AO$18,$AM$5:$AM$18,BC4411),CubicSpline($AO$5:$AO$18,$AM$5:$AM$18,BC4411))</f>
        <v>14.148516988629387</v>
      </c>
      <c r="BE4411" s="221">
        <f t="shared" si="9921"/>
        <v>4.9401149590302831</v>
      </c>
      <c r="BF4411" s="221">
        <f>BE4411/PRODUCT($BG$6:BG4410)</f>
        <v>1.0003618667373466</v>
      </c>
      <c r="BG4411" s="16">
        <f t="shared" si="9843"/>
        <v>1.0003618667373466</v>
      </c>
      <c r="BH4411" s="10">
        <f t="shared" si="9844"/>
        <v>13.208135913151509</v>
      </c>
      <c r="BI4411" s="90"/>
      <c r="BJ4411" s="17">
        <f t="shared" si="9826"/>
        <v>50404</v>
      </c>
      <c r="BK4411" s="16">
        <f t="shared" si="9820"/>
        <v>13.210181020388511</v>
      </c>
      <c r="BL4411" s="10">
        <f ca="1">IFERROR(AVERAGE(INDIRECT("BK"&amp;AC4411-Template!$F$10+1):INDIRECT("BK"&amp;AC4411)),0)</f>
        <v>13.21142240196577</v>
      </c>
      <c r="BM4411" s="35"/>
      <c r="BN4411" s="86"/>
      <c r="BO4411" s="35"/>
      <c r="BP4411" s="35"/>
      <c r="BQ4411" s="35"/>
      <c r="BR4411" s="35"/>
      <c r="BS4411" s="35"/>
      <c r="BT4411" s="35"/>
      <c r="BU4411" s="35"/>
      <c r="BV4411" s="35"/>
      <c r="BW4411" s="35"/>
      <c r="BX4411" s="35"/>
      <c r="BY4411" s="35"/>
      <c r="BZ4411" s="35"/>
      <c r="CA4411" s="35"/>
      <c r="CB4411" s="35"/>
      <c r="CC4411" s="35"/>
      <c r="CD4411" s="35"/>
      <c r="CE4411" s="35"/>
      <c r="CF4411" s="35"/>
      <c r="CG4411" s="35"/>
      <c r="CH4411" s="35"/>
    </row>
    <row r="4412" spans="1:86" ht="15.6" x14ac:dyDescent="0.3">
      <c r="A4412" s="35"/>
      <c r="B4412" s="86"/>
      <c r="C4412" s="35"/>
      <c r="D4412" s="35"/>
      <c r="E4412" s="35"/>
      <c r="F4412" s="35"/>
      <c r="G4412" s="35"/>
      <c r="H4412" s="35"/>
      <c r="I4412" s="35"/>
      <c r="J4412" s="35"/>
      <c r="K4412" s="35"/>
      <c r="L4412" s="35"/>
      <c r="M4412" s="35"/>
      <c r="N4412" s="35"/>
      <c r="O4412" s="35"/>
      <c r="P4412" s="35"/>
      <c r="Q4412" s="35"/>
      <c r="R4412" s="35"/>
      <c r="S4412" s="35"/>
      <c r="T4412" s="17">
        <f t="shared" si="9821"/>
        <v>50428</v>
      </c>
      <c r="U4412" s="216">
        <f t="shared" si="9815"/>
        <v>6</v>
      </c>
      <c r="V4412" s="216">
        <f t="shared" si="9821"/>
        <v>4407</v>
      </c>
      <c r="W4412" s="16">
        <f t="shared" si="9827"/>
        <v>12.073972602739726</v>
      </c>
      <c r="X4412" s="16" t="e">
        <f>IF(Template!$F$7="Linear interpolation",LinInterp($I$5:$I$22,$G$5:$G$22,W4412),CubicSpline($I$5:$I$22,$G$5:$G$22,W4412))</f>
        <v>#VALUE!</v>
      </c>
      <c r="Y4412" s="221" t="e">
        <f t="shared" si="9816"/>
        <v>#VALUE!</v>
      </c>
      <c r="Z4412" s="221" t="e">
        <f>Y4412/PRODUCT($AA$6:AA4411)</f>
        <v>#VALUE!</v>
      </c>
      <c r="AA4412" s="16" t="e">
        <f t="shared" si="9822"/>
        <v>#VALUE!</v>
      </c>
      <c r="AB4412" s="10" t="e">
        <f t="shared" si="9823"/>
        <v>#VALUE!</v>
      </c>
      <c r="AC4412" s="90">
        <f t="shared" ref="AC4412:AC4475" si="9938">ROW(AD4412)</f>
        <v>4412</v>
      </c>
      <c r="AD4412" s="17">
        <f t="shared" si="9832"/>
        <v>50405</v>
      </c>
      <c r="AE4412" s="16" t="e">
        <f t="shared" si="9817"/>
        <v>#VALUE!</v>
      </c>
      <c r="AF4412" s="10">
        <f ca="1">IFERROR(AVERAGE(INDIRECT("AE"&amp;AC4412-Template!$F$10+1):INDIRECT("AE"&amp;AC4412)),0)</f>
        <v>0</v>
      </c>
      <c r="AG4412" s="35"/>
      <c r="AH4412" s="86"/>
      <c r="AI4412" s="35"/>
      <c r="AJ4412" s="35"/>
      <c r="AK4412" s="35"/>
      <c r="AL4412" s="35"/>
      <c r="AM4412" s="35"/>
      <c r="AN4412" s="35"/>
      <c r="AO4412" s="35"/>
      <c r="AP4412" s="35"/>
      <c r="AQ4412" s="35"/>
      <c r="AR4412" s="35"/>
      <c r="AS4412" s="35"/>
      <c r="AT4412" s="35"/>
      <c r="AU4412" s="35"/>
      <c r="AV4412" s="35"/>
      <c r="AW4412" s="35"/>
      <c r="AX4412" s="35"/>
      <c r="AY4412" s="35"/>
      <c r="AZ4412" s="17">
        <f t="shared" ref="AZ4412" si="9939">AZ4411+1</f>
        <v>50428</v>
      </c>
      <c r="BA4412" s="216">
        <f t="shared" si="9840"/>
        <v>6</v>
      </c>
      <c r="BB4412" s="216">
        <f t="shared" ref="BB4412" si="9940">BB4411+1</f>
        <v>4407</v>
      </c>
      <c r="BC4412" s="16">
        <f t="shared" si="9842"/>
        <v>12.073972602739726</v>
      </c>
      <c r="BD4412" s="16">
        <f>IF(Template!$F$7="Linear interpolation",LinInterp($AO$5:$AO$18,$AM$5:$AM$18,BC4412),CubicSpline($AO$5:$AO$18,$AM$5:$AM$18,BC4412))</f>
        <v>14.148509901015196</v>
      </c>
      <c r="BE4412" s="221">
        <f t="shared" si="9921"/>
        <v>4.9419026100241021</v>
      </c>
      <c r="BF4412" s="221">
        <f>BE4412/PRODUCT($BG$6:BG4411)</f>
        <v>1.0003618642498491</v>
      </c>
      <c r="BG4412" s="16">
        <f t="shared" si="9843"/>
        <v>1.0003618667373466</v>
      </c>
      <c r="BH4412" s="10">
        <f t="shared" si="9844"/>
        <v>13.208135913151509</v>
      </c>
      <c r="BI4412" s="90"/>
      <c r="BJ4412" s="17">
        <f t="shared" si="9826"/>
        <v>50405</v>
      </c>
      <c r="BK4412" s="16">
        <f t="shared" si="9820"/>
        <v>13.210093814468804</v>
      </c>
      <c r="BL4412" s="10">
        <f ca="1">IFERROR(AVERAGE(INDIRECT("BK"&amp;AC4412-Template!$F$10+1):INDIRECT("BK"&amp;AC4412)),0)</f>
        <v>13.211337428765738</v>
      </c>
      <c r="BM4412" s="35"/>
      <c r="BN4412" s="86"/>
      <c r="BO4412" s="35"/>
      <c r="BP4412" s="35"/>
      <c r="BQ4412" s="35"/>
      <c r="BR4412" s="35"/>
      <c r="BS4412" s="35"/>
      <c r="BT4412" s="35"/>
      <c r="BU4412" s="35"/>
      <c r="BV4412" s="35"/>
      <c r="BW4412" s="35"/>
      <c r="BX4412" s="35"/>
      <c r="BY4412" s="35"/>
      <c r="BZ4412" s="35"/>
      <c r="CA4412" s="35"/>
      <c r="CB4412" s="35"/>
      <c r="CC4412" s="35"/>
      <c r="CD4412" s="35"/>
      <c r="CE4412" s="35"/>
      <c r="CF4412" s="35"/>
      <c r="CG4412" s="35"/>
      <c r="CH4412" s="35"/>
    </row>
    <row r="4413" spans="1:86" ht="15.6" x14ac:dyDescent="0.3">
      <c r="A4413" s="35"/>
      <c r="B4413" s="86"/>
      <c r="C4413" s="35"/>
      <c r="D4413" s="35"/>
      <c r="E4413" s="35"/>
      <c r="F4413" s="35"/>
      <c r="G4413" s="35"/>
      <c r="H4413" s="35"/>
      <c r="I4413" s="35"/>
      <c r="J4413" s="35"/>
      <c r="K4413" s="35"/>
      <c r="L4413" s="35"/>
      <c r="M4413" s="35"/>
      <c r="N4413" s="35"/>
      <c r="O4413" s="35"/>
      <c r="P4413" s="35"/>
      <c r="Q4413" s="35"/>
      <c r="R4413" s="35"/>
      <c r="S4413" s="35"/>
      <c r="T4413" s="17">
        <f t="shared" si="9821"/>
        <v>50429</v>
      </c>
      <c r="U4413" s="216">
        <f t="shared" si="9815"/>
        <v>7</v>
      </c>
      <c r="V4413" s="216">
        <f t="shared" si="9821"/>
        <v>4408</v>
      </c>
      <c r="W4413" s="16">
        <f t="shared" si="9827"/>
        <v>12.076712328767123</v>
      </c>
      <c r="X4413" s="16" t="e">
        <f>IF(Template!$F$7="Linear interpolation",LinInterp($I$5:$I$22,$G$5:$G$22,W4413),CubicSpline($I$5:$I$22,$G$5:$G$22,W4413))</f>
        <v>#VALUE!</v>
      </c>
      <c r="Y4413" s="221" t="e">
        <f t="shared" si="9816"/>
        <v>#VALUE!</v>
      </c>
      <c r="Z4413" s="221" t="e">
        <f>Y4413/PRODUCT($AA$6:AA4412)</f>
        <v>#VALUE!</v>
      </c>
      <c r="AA4413" s="16" t="e">
        <f t="shared" si="9822"/>
        <v>#VALUE!</v>
      </c>
      <c r="AB4413" s="10" t="e">
        <f t="shared" si="9823"/>
        <v>#VALUE!</v>
      </c>
      <c r="AC4413" s="90">
        <f t="shared" si="9938"/>
        <v>4413</v>
      </c>
      <c r="AD4413" s="17">
        <f t="shared" si="9832"/>
        <v>50406</v>
      </c>
      <c r="AE4413" s="16" t="e">
        <f t="shared" si="9817"/>
        <v>#VALUE!</v>
      </c>
      <c r="AF4413" s="10">
        <f ca="1">IFERROR(AVERAGE(INDIRECT("AE"&amp;AC4413-Template!$F$10+1):INDIRECT("AE"&amp;AC4413)),0)</f>
        <v>0</v>
      </c>
      <c r="AG4413" s="35"/>
      <c r="AH4413" s="86"/>
      <c r="AI4413" s="35"/>
      <c r="AJ4413" s="35"/>
      <c r="AK4413" s="35"/>
      <c r="AL4413" s="35"/>
      <c r="AM4413" s="35"/>
      <c r="AN4413" s="35"/>
      <c r="AO4413" s="35"/>
      <c r="AP4413" s="35"/>
      <c r="AQ4413" s="35"/>
      <c r="AR4413" s="35"/>
      <c r="AS4413" s="35"/>
      <c r="AT4413" s="35"/>
      <c r="AU4413" s="35"/>
      <c r="AV4413" s="35"/>
      <c r="AW4413" s="35"/>
      <c r="AX4413" s="35"/>
      <c r="AY4413" s="35"/>
      <c r="AZ4413" s="17">
        <f t="shared" ref="AZ4413" si="9941">AZ4412+1</f>
        <v>50429</v>
      </c>
      <c r="BA4413" s="216">
        <f t="shared" si="9840"/>
        <v>7</v>
      </c>
      <c r="BB4413" s="216">
        <f t="shared" ref="BB4413" si="9942">BB4412+1</f>
        <v>4408</v>
      </c>
      <c r="BC4413" s="16">
        <f t="shared" si="9842"/>
        <v>12.076712328767123</v>
      </c>
      <c r="BD4413" s="16">
        <f>IF(Template!$F$7="Linear interpolation",LinInterp($AO$5:$AO$18,$AM$5:$AM$18,BC4413),CubicSpline($AO$5:$AO$18,$AM$5:$AM$18,BC4413))</f>
        <v>14.148502793073343</v>
      </c>
      <c r="BE4413" s="221">
        <f t="shared" si="9921"/>
        <v>4.9436908955906453</v>
      </c>
      <c r="BF4413" s="221">
        <f>BE4413/PRODUCT($BG$6:BG4412)</f>
        <v>1.0003618592705461</v>
      </c>
      <c r="BG4413" s="16">
        <f t="shared" si="9843"/>
        <v>1.0003618667373466</v>
      </c>
      <c r="BH4413" s="10">
        <f t="shared" si="9844"/>
        <v>13.208135913151509</v>
      </c>
      <c r="BI4413" s="90"/>
      <c r="BJ4413" s="17">
        <f t="shared" si="9826"/>
        <v>50406</v>
      </c>
      <c r="BK4413" s="16">
        <f t="shared" si="9820"/>
        <v>13.210006453523771</v>
      </c>
      <c r="BL4413" s="10">
        <f ca="1">IFERROR(AVERAGE(INDIRECT("BK"&amp;AC4413-Template!$F$10+1):INDIRECT("BK"&amp;AC4413)),0)</f>
        <v>13.211252301974358</v>
      </c>
      <c r="BM4413" s="35"/>
      <c r="BN4413" s="86"/>
      <c r="BO4413" s="35"/>
      <c r="BP4413" s="35"/>
      <c r="BQ4413" s="35"/>
      <c r="BR4413" s="35"/>
      <c r="BS4413" s="35"/>
      <c r="BT4413" s="35"/>
      <c r="BU4413" s="35"/>
      <c r="BV4413" s="35"/>
      <c r="BW4413" s="35"/>
      <c r="BX4413" s="35"/>
      <c r="BY4413" s="35"/>
      <c r="BZ4413" s="35"/>
      <c r="CA4413" s="35"/>
      <c r="CB4413" s="35"/>
      <c r="CC4413" s="35"/>
      <c r="CD4413" s="35"/>
      <c r="CE4413" s="35"/>
      <c r="CF4413" s="35"/>
      <c r="CG4413" s="35"/>
      <c r="CH4413" s="35"/>
    </row>
    <row r="4414" spans="1:86" ht="15.6" x14ac:dyDescent="0.3">
      <c r="A4414" s="35"/>
      <c r="B4414" s="86"/>
      <c r="C4414" s="35"/>
      <c r="D4414" s="35"/>
      <c r="E4414" s="35"/>
      <c r="F4414" s="35"/>
      <c r="G4414" s="35"/>
      <c r="H4414" s="35"/>
      <c r="I4414" s="35"/>
      <c r="J4414" s="35"/>
      <c r="K4414" s="35"/>
      <c r="L4414" s="35"/>
      <c r="M4414" s="35"/>
      <c r="N4414" s="35"/>
      <c r="O4414" s="35"/>
      <c r="P4414" s="35"/>
      <c r="Q4414" s="35"/>
      <c r="R4414" s="35"/>
      <c r="S4414" s="35"/>
      <c r="T4414" s="17">
        <f t="shared" si="9821"/>
        <v>50430</v>
      </c>
      <c r="U4414" s="216">
        <f t="shared" si="9815"/>
        <v>1</v>
      </c>
      <c r="V4414" s="216">
        <f t="shared" si="9821"/>
        <v>4409</v>
      </c>
      <c r="W4414" s="16">
        <f t="shared" si="9827"/>
        <v>12.079452054794521</v>
      </c>
      <c r="X4414" s="16" t="e">
        <f>IF(Template!$F$7="Linear interpolation",LinInterp($I$5:$I$22,$G$5:$G$22,W4414),CubicSpline($I$5:$I$22,$G$5:$G$22,W4414))</f>
        <v>#VALUE!</v>
      </c>
      <c r="Y4414" s="221" t="e">
        <f t="shared" si="9816"/>
        <v>#VALUE!</v>
      </c>
      <c r="Z4414" s="221" t="e">
        <f>Y4414/PRODUCT($AA$6:AA4413)</f>
        <v>#VALUE!</v>
      </c>
      <c r="AA4414" s="16" t="e">
        <f t="shared" si="9822"/>
        <v>#VALUE!</v>
      </c>
      <c r="AB4414" s="10" t="e">
        <f t="shared" si="9823"/>
        <v>#VALUE!</v>
      </c>
      <c r="AC4414" s="90">
        <f t="shared" si="9938"/>
        <v>4414</v>
      </c>
      <c r="AD4414" s="17">
        <f t="shared" si="9832"/>
        <v>50407</v>
      </c>
      <c r="AE4414" s="16" t="e">
        <f t="shared" si="9817"/>
        <v>#VALUE!</v>
      </c>
      <c r="AF4414" s="10">
        <f ca="1">IFERROR(AVERAGE(INDIRECT("AE"&amp;AC4414-Template!$F$10+1):INDIRECT("AE"&amp;AC4414)),0)</f>
        <v>0</v>
      </c>
      <c r="AG4414" s="35"/>
      <c r="AH4414" s="86"/>
      <c r="AI4414" s="35"/>
      <c r="AJ4414" s="35"/>
      <c r="AK4414" s="35"/>
      <c r="AL4414" s="35"/>
      <c r="AM4414" s="35"/>
      <c r="AN4414" s="35"/>
      <c r="AO4414" s="35"/>
      <c r="AP4414" s="35"/>
      <c r="AQ4414" s="35"/>
      <c r="AR4414" s="35"/>
      <c r="AS4414" s="35"/>
      <c r="AT4414" s="35"/>
      <c r="AU4414" s="35"/>
      <c r="AV4414" s="35"/>
      <c r="AW4414" s="35"/>
      <c r="AX4414" s="35"/>
      <c r="AY4414" s="35"/>
      <c r="AZ4414" s="17">
        <f t="shared" ref="AZ4414" si="9943">AZ4413+1</f>
        <v>50430</v>
      </c>
      <c r="BA4414" s="216">
        <f t="shared" si="9840"/>
        <v>1</v>
      </c>
      <c r="BB4414" s="216">
        <f t="shared" ref="BB4414" si="9944">BB4413+1</f>
        <v>4409</v>
      </c>
      <c r="BC4414" s="16">
        <f t="shared" si="9842"/>
        <v>12.079452054794521</v>
      </c>
      <c r="BD4414" s="16">
        <f>IF(Template!$F$7="Linear interpolation",LinInterp($AO$5:$AO$18,$AM$5:$AM$18,BC4414),CubicSpline($AO$5:$AO$18,$AM$5:$AM$18,BC4414))</f>
        <v>14.148495664776975</v>
      </c>
      <c r="BE4414" s="221">
        <f t="shared" si="9921"/>
        <v>4.9454798159293523</v>
      </c>
      <c r="BF4414" s="221">
        <f>BE4414/PRODUCT($BG$6:BG4413)</f>
        <v>1.0003618517951332</v>
      </c>
      <c r="BG4414" s="16">
        <f t="shared" si="9843"/>
        <v>1.0003618517951332</v>
      </c>
      <c r="BH4414" s="10">
        <f t="shared" si="9844"/>
        <v>13.207590522359979</v>
      </c>
      <c r="BI4414" s="90"/>
      <c r="BJ4414" s="17">
        <f t="shared" si="9826"/>
        <v>50407</v>
      </c>
      <c r="BK4414" s="16">
        <f t="shared" si="9820"/>
        <v>13.210006453523771</v>
      </c>
      <c r="BL4414" s="10">
        <f ca="1">IFERROR(AVERAGE(INDIRECT("BK"&amp;AC4414-Template!$F$10+1):INDIRECT("BK"&amp;AC4414)),0)</f>
        <v>13.21116993869609</v>
      </c>
      <c r="BM4414" s="35"/>
      <c r="BN4414" s="86"/>
      <c r="BO4414" s="35"/>
      <c r="BP4414" s="35"/>
      <c r="BQ4414" s="35"/>
      <c r="BR4414" s="35"/>
      <c r="BS4414" s="35"/>
      <c r="BT4414" s="35"/>
      <c r="BU4414" s="35"/>
      <c r="BV4414" s="35"/>
      <c r="BW4414" s="35"/>
      <c r="BX4414" s="35"/>
      <c r="BY4414" s="35"/>
      <c r="BZ4414" s="35"/>
      <c r="CA4414" s="35"/>
      <c r="CB4414" s="35"/>
      <c r="CC4414" s="35"/>
      <c r="CD4414" s="35"/>
      <c r="CE4414" s="35"/>
      <c r="CF4414" s="35"/>
      <c r="CG4414" s="35"/>
      <c r="CH4414" s="35"/>
    </row>
    <row r="4415" spans="1:86" ht="15.6" x14ac:dyDescent="0.3">
      <c r="A4415" s="35"/>
      <c r="B4415" s="86"/>
      <c r="C4415" s="35"/>
      <c r="D4415" s="35"/>
      <c r="E4415" s="35"/>
      <c r="F4415" s="35"/>
      <c r="G4415" s="35"/>
      <c r="H4415" s="35"/>
      <c r="I4415" s="35"/>
      <c r="J4415" s="35"/>
      <c r="K4415" s="35"/>
      <c r="L4415" s="35"/>
      <c r="M4415" s="35"/>
      <c r="N4415" s="35"/>
      <c r="O4415" s="35"/>
      <c r="P4415" s="35"/>
      <c r="Q4415" s="35"/>
      <c r="R4415" s="35"/>
      <c r="S4415" s="35"/>
      <c r="T4415" s="17">
        <f t="shared" si="9821"/>
        <v>50431</v>
      </c>
      <c r="U4415" s="216">
        <f t="shared" si="9815"/>
        <v>2</v>
      </c>
      <c r="V4415" s="216">
        <f t="shared" si="9821"/>
        <v>4410</v>
      </c>
      <c r="W4415" s="16">
        <f t="shared" si="9827"/>
        <v>12.082191780821917</v>
      </c>
      <c r="X4415" s="16" t="e">
        <f>IF(Template!$F$7="Linear interpolation",LinInterp($I$5:$I$22,$G$5:$G$22,W4415),CubicSpline($I$5:$I$22,$G$5:$G$22,W4415))</f>
        <v>#VALUE!</v>
      </c>
      <c r="Y4415" s="221" t="e">
        <f t="shared" si="9816"/>
        <v>#VALUE!</v>
      </c>
      <c r="Z4415" s="221" t="e">
        <f>Y4415/PRODUCT($AA$6:AA4414)</f>
        <v>#VALUE!</v>
      </c>
      <c r="AA4415" s="16" t="e">
        <f t="shared" si="9822"/>
        <v>#VALUE!</v>
      </c>
      <c r="AB4415" s="10" t="e">
        <f t="shared" si="9823"/>
        <v>#VALUE!</v>
      </c>
      <c r="AC4415" s="90">
        <f t="shared" si="9938"/>
        <v>4415</v>
      </c>
      <c r="AD4415" s="17">
        <f t="shared" si="9832"/>
        <v>50408</v>
      </c>
      <c r="AE4415" s="16" t="e">
        <f t="shared" si="9817"/>
        <v>#VALUE!</v>
      </c>
      <c r="AF4415" s="10">
        <f ca="1">IFERROR(AVERAGE(INDIRECT("AE"&amp;AC4415-Template!$F$10+1):INDIRECT("AE"&amp;AC4415)),0)</f>
        <v>0</v>
      </c>
      <c r="AG4415" s="35"/>
      <c r="AH4415" s="86"/>
      <c r="AI4415" s="35"/>
      <c r="AJ4415" s="35"/>
      <c r="AK4415" s="35"/>
      <c r="AL4415" s="35"/>
      <c r="AM4415" s="35"/>
      <c r="AN4415" s="35"/>
      <c r="AO4415" s="35"/>
      <c r="AP4415" s="35"/>
      <c r="AQ4415" s="35"/>
      <c r="AR4415" s="35"/>
      <c r="AS4415" s="35"/>
      <c r="AT4415" s="35"/>
      <c r="AU4415" s="35"/>
      <c r="AV4415" s="35"/>
      <c r="AW4415" s="35"/>
      <c r="AX4415" s="35"/>
      <c r="AY4415" s="35"/>
      <c r="AZ4415" s="17">
        <f t="shared" ref="AZ4415" si="9945">AZ4414+1</f>
        <v>50431</v>
      </c>
      <c r="BA4415" s="216">
        <f t="shared" si="9840"/>
        <v>2</v>
      </c>
      <c r="BB4415" s="216">
        <f t="shared" ref="BB4415" si="9946">BB4414+1</f>
        <v>4410</v>
      </c>
      <c r="BC4415" s="16">
        <f t="shared" si="9842"/>
        <v>12.082191780821917</v>
      </c>
      <c r="BD4415" s="16">
        <f>IF(Template!$F$7="Linear interpolation",LinInterp($AO$5:$AO$18,$AM$5:$AM$18,BC4415),CubicSpline($AO$5:$AO$18,$AM$5:$AM$18,BC4415))</f>
        <v>14.148488516099237</v>
      </c>
      <c r="BE4415" s="221">
        <f t="shared" si="9921"/>
        <v>4.9472693712396572</v>
      </c>
      <c r="BF4415" s="221">
        <f>BE4415/PRODUCT($BG$6:BG4414)</f>
        <v>1.00036185676151</v>
      </c>
      <c r="BG4415" s="16">
        <f t="shared" si="9843"/>
        <v>1.00036185676151</v>
      </c>
      <c r="BH4415" s="10">
        <f t="shared" si="9844"/>
        <v>13.207771795115564</v>
      </c>
      <c r="BI4415" s="90"/>
      <c r="BJ4415" s="17">
        <f t="shared" si="9826"/>
        <v>50408</v>
      </c>
      <c r="BK4415" s="16">
        <f t="shared" si="9820"/>
        <v>13.210006453523771</v>
      </c>
      <c r="BL4415" s="10">
        <f ca="1">IFERROR(AVERAGE(INDIRECT("BK"&amp;AC4415-Template!$F$10+1):INDIRECT("BK"&amp;AC4415)),0)</f>
        <v>13.211090344010374</v>
      </c>
      <c r="BM4415" s="35"/>
      <c r="BN4415" s="86"/>
      <c r="BO4415" s="35"/>
      <c r="BP4415" s="35"/>
      <c r="BQ4415" s="35"/>
      <c r="BR4415" s="35"/>
      <c r="BS4415" s="35"/>
      <c r="BT4415" s="35"/>
      <c r="BU4415" s="35"/>
      <c r="BV4415" s="35"/>
      <c r="BW4415" s="35"/>
      <c r="BX4415" s="35"/>
      <c r="BY4415" s="35"/>
      <c r="BZ4415" s="35"/>
      <c r="CA4415" s="35"/>
      <c r="CB4415" s="35"/>
      <c r="CC4415" s="35"/>
      <c r="CD4415" s="35"/>
      <c r="CE4415" s="35"/>
      <c r="CF4415" s="35"/>
      <c r="CG4415" s="35"/>
      <c r="CH4415" s="35"/>
    </row>
    <row r="4416" spans="1:86" ht="15.6" x14ac:dyDescent="0.3">
      <c r="A4416" s="35"/>
      <c r="B4416" s="86"/>
      <c r="C4416" s="35"/>
      <c r="D4416" s="35"/>
      <c r="E4416" s="35"/>
      <c r="F4416" s="35"/>
      <c r="G4416" s="35"/>
      <c r="H4416" s="35"/>
      <c r="I4416" s="35"/>
      <c r="J4416" s="35"/>
      <c r="K4416" s="35"/>
      <c r="L4416" s="35"/>
      <c r="M4416" s="35"/>
      <c r="N4416" s="35"/>
      <c r="O4416" s="35"/>
      <c r="P4416" s="35"/>
      <c r="Q4416" s="35"/>
      <c r="R4416" s="35"/>
      <c r="S4416" s="35"/>
      <c r="T4416" s="17">
        <f t="shared" si="9821"/>
        <v>50432</v>
      </c>
      <c r="U4416" s="216">
        <f t="shared" si="9815"/>
        <v>3</v>
      </c>
      <c r="V4416" s="216">
        <f t="shared" si="9821"/>
        <v>4411</v>
      </c>
      <c r="W4416" s="16">
        <f t="shared" si="9827"/>
        <v>12.084931506849315</v>
      </c>
      <c r="X4416" s="16" t="e">
        <f>IF(Template!$F$7="Linear interpolation",LinInterp($I$5:$I$22,$G$5:$G$22,W4416),CubicSpline($I$5:$I$22,$G$5:$G$22,W4416))</f>
        <v>#VALUE!</v>
      </c>
      <c r="Y4416" s="221" t="e">
        <f t="shared" si="9816"/>
        <v>#VALUE!</v>
      </c>
      <c r="Z4416" s="221" t="e">
        <f>Y4416/PRODUCT($AA$6:AA4415)</f>
        <v>#VALUE!</v>
      </c>
      <c r="AA4416" s="16" t="e">
        <f t="shared" si="9822"/>
        <v>#VALUE!</v>
      </c>
      <c r="AB4416" s="10" t="e">
        <f t="shared" si="9823"/>
        <v>#VALUE!</v>
      </c>
      <c r="AC4416" s="90">
        <f t="shared" si="9938"/>
        <v>4416</v>
      </c>
      <c r="AD4416" s="17">
        <f t="shared" si="9832"/>
        <v>50409</v>
      </c>
      <c r="AE4416" s="16" t="e">
        <f t="shared" si="9817"/>
        <v>#VALUE!</v>
      </c>
      <c r="AF4416" s="10">
        <f ca="1">IFERROR(AVERAGE(INDIRECT("AE"&amp;AC4416-Template!$F$10+1):INDIRECT("AE"&amp;AC4416)),0)</f>
        <v>0</v>
      </c>
      <c r="AG4416" s="35"/>
      <c r="AH4416" s="86"/>
      <c r="AI4416" s="35"/>
      <c r="AJ4416" s="35"/>
      <c r="AK4416" s="35"/>
      <c r="AL4416" s="35"/>
      <c r="AM4416" s="35"/>
      <c r="AN4416" s="35"/>
      <c r="AO4416" s="35"/>
      <c r="AP4416" s="35"/>
      <c r="AQ4416" s="35"/>
      <c r="AR4416" s="35"/>
      <c r="AS4416" s="35"/>
      <c r="AT4416" s="35"/>
      <c r="AU4416" s="35"/>
      <c r="AV4416" s="35"/>
      <c r="AW4416" s="35"/>
      <c r="AX4416" s="35"/>
      <c r="AY4416" s="35"/>
      <c r="AZ4416" s="17">
        <f t="shared" ref="AZ4416" si="9947">AZ4415+1</f>
        <v>50432</v>
      </c>
      <c r="BA4416" s="216">
        <f t="shared" si="9840"/>
        <v>3</v>
      </c>
      <c r="BB4416" s="216">
        <f t="shared" ref="BB4416" si="9948">BB4415+1</f>
        <v>4411</v>
      </c>
      <c r="BC4416" s="16">
        <f t="shared" si="9842"/>
        <v>12.084931506849315</v>
      </c>
      <c r="BD4416" s="16">
        <f>IF(Template!$F$7="Linear interpolation",LinInterp($AO$5:$AO$18,$AM$5:$AM$18,BC4416),CubicSpline($AO$5:$AO$18,$AM$5:$AM$18,BC4416))</f>
        <v>14.148481347013279</v>
      </c>
      <c r="BE4416" s="221">
        <f t="shared" si="9921"/>
        <v>4.9490595617210502</v>
      </c>
      <c r="BF4416" s="221">
        <f>BE4416/PRODUCT($BG$6:BG4415)</f>
        <v>1.0003618542567745</v>
      </c>
      <c r="BG4416" s="16">
        <f t="shared" si="9843"/>
        <v>1.0003618542567745</v>
      </c>
      <c r="BH4416" s="10">
        <f t="shared" si="9844"/>
        <v>13.207680372268715</v>
      </c>
      <c r="BI4416" s="90"/>
      <c r="BJ4416" s="17">
        <f t="shared" si="9826"/>
        <v>50409</v>
      </c>
      <c r="BK4416" s="16">
        <f t="shared" si="9820"/>
        <v>13.209480737438216</v>
      </c>
      <c r="BL4416" s="10">
        <f ca="1">IFERROR(AVERAGE(INDIRECT("BK"&amp;AC4416-Template!$F$10+1):INDIRECT("BK"&amp;AC4416)),0)</f>
        <v>13.210993225455139</v>
      </c>
      <c r="BM4416" s="35"/>
      <c r="BN4416" s="86"/>
      <c r="BO4416" s="35"/>
      <c r="BP4416" s="35"/>
      <c r="BQ4416" s="35"/>
      <c r="BR4416" s="35"/>
      <c r="BS4416" s="35"/>
      <c r="BT4416" s="35"/>
      <c r="BU4416" s="35"/>
      <c r="BV4416" s="35"/>
      <c r="BW4416" s="35"/>
      <c r="BX4416" s="35"/>
      <c r="BY4416" s="35"/>
      <c r="BZ4416" s="35"/>
      <c r="CA4416" s="35"/>
      <c r="CB4416" s="35"/>
      <c r="CC4416" s="35"/>
      <c r="CD4416" s="35"/>
      <c r="CE4416" s="35"/>
      <c r="CF4416" s="35"/>
      <c r="CG4416" s="35"/>
      <c r="CH4416" s="35"/>
    </row>
    <row r="4417" spans="1:86" ht="15.6" x14ac:dyDescent="0.3">
      <c r="A4417" s="35"/>
      <c r="B4417" s="86"/>
      <c r="C4417" s="35"/>
      <c r="D4417" s="35"/>
      <c r="E4417" s="35"/>
      <c r="F4417" s="35"/>
      <c r="G4417" s="35"/>
      <c r="H4417" s="35"/>
      <c r="I4417" s="35"/>
      <c r="J4417" s="35"/>
      <c r="K4417" s="35"/>
      <c r="L4417" s="35"/>
      <c r="M4417" s="35"/>
      <c r="N4417" s="35"/>
      <c r="O4417" s="35"/>
      <c r="P4417" s="35"/>
      <c r="Q4417" s="35"/>
      <c r="R4417" s="35"/>
      <c r="S4417" s="35"/>
      <c r="T4417" s="17">
        <f t="shared" si="9821"/>
        <v>50433</v>
      </c>
      <c r="U4417" s="216">
        <f t="shared" si="9815"/>
        <v>4</v>
      </c>
      <c r="V4417" s="216">
        <f t="shared" si="9821"/>
        <v>4412</v>
      </c>
      <c r="W4417" s="16">
        <f t="shared" si="9827"/>
        <v>12.087671232876712</v>
      </c>
      <c r="X4417" s="16" t="e">
        <f>IF(Template!$F$7="Linear interpolation",LinInterp($I$5:$I$22,$G$5:$G$22,W4417),CubicSpline($I$5:$I$22,$G$5:$G$22,W4417))</f>
        <v>#VALUE!</v>
      </c>
      <c r="Y4417" s="221" t="e">
        <f t="shared" si="9816"/>
        <v>#VALUE!</v>
      </c>
      <c r="Z4417" s="221" t="e">
        <f>Y4417/PRODUCT($AA$6:AA4416)</f>
        <v>#VALUE!</v>
      </c>
      <c r="AA4417" s="16" t="e">
        <f t="shared" si="9822"/>
        <v>#VALUE!</v>
      </c>
      <c r="AB4417" s="10" t="e">
        <f t="shared" si="9823"/>
        <v>#VALUE!</v>
      </c>
      <c r="AC4417" s="90">
        <f t="shared" si="9938"/>
        <v>4417</v>
      </c>
      <c r="AD4417" s="17">
        <f t="shared" si="9832"/>
        <v>50410</v>
      </c>
      <c r="AE4417" s="16" t="e">
        <f t="shared" si="9817"/>
        <v>#VALUE!</v>
      </c>
      <c r="AF4417" s="10">
        <f ca="1">IFERROR(AVERAGE(INDIRECT("AE"&amp;AC4417-Template!$F$10+1):INDIRECT("AE"&amp;AC4417)),0)</f>
        <v>0</v>
      </c>
      <c r="AG4417" s="35"/>
      <c r="AH4417" s="86"/>
      <c r="AI4417" s="35"/>
      <c r="AJ4417" s="35"/>
      <c r="AK4417" s="35"/>
      <c r="AL4417" s="35"/>
      <c r="AM4417" s="35"/>
      <c r="AN4417" s="35"/>
      <c r="AO4417" s="35"/>
      <c r="AP4417" s="35"/>
      <c r="AQ4417" s="35"/>
      <c r="AR4417" s="35"/>
      <c r="AS4417" s="35"/>
      <c r="AT4417" s="35"/>
      <c r="AU4417" s="35"/>
      <c r="AV4417" s="35"/>
      <c r="AW4417" s="35"/>
      <c r="AX4417" s="35"/>
      <c r="AY4417" s="35"/>
      <c r="AZ4417" s="17">
        <f t="shared" ref="AZ4417" si="9949">AZ4416+1</f>
        <v>50433</v>
      </c>
      <c r="BA4417" s="216">
        <f t="shared" si="9840"/>
        <v>4</v>
      </c>
      <c r="BB4417" s="216">
        <f t="shared" ref="BB4417" si="9950">BB4416+1</f>
        <v>4412</v>
      </c>
      <c r="BC4417" s="16">
        <f t="shared" si="9842"/>
        <v>12.087671232876712</v>
      </c>
      <c r="BD4417" s="16">
        <f>IF(Template!$F$7="Linear interpolation",LinInterp($AO$5:$AO$18,$AM$5:$AM$18,BC4417),CubicSpline($AO$5:$AO$18,$AM$5:$AM$18,BC4417))</f>
        <v>14.148474157492245</v>
      </c>
      <c r="BE4417" s="221">
        <f t="shared" si="9921"/>
        <v>4.9508503875730661</v>
      </c>
      <c r="BF4417" s="221">
        <f>BE4417/PRODUCT($BG$6:BG4416)</f>
        <v>1.0003618517477275</v>
      </c>
      <c r="BG4417" s="16">
        <f t="shared" si="9843"/>
        <v>1.0003618517477275</v>
      </c>
      <c r="BH4417" s="10">
        <f t="shared" si="9844"/>
        <v>13.207588792054302</v>
      </c>
      <c r="BI4417" s="90"/>
      <c r="BJ4417" s="17">
        <f t="shared" si="9826"/>
        <v>50410</v>
      </c>
      <c r="BK4417" s="16">
        <f t="shared" si="9820"/>
        <v>13.209655458469193</v>
      </c>
      <c r="BL4417" s="10">
        <f ca="1">IFERROR(AVERAGE(INDIRECT("BK"&amp;AC4417-Template!$F$10+1):INDIRECT("BK"&amp;AC4417)),0)</f>
        <v>13.210901930934268</v>
      </c>
      <c r="BM4417" s="35"/>
      <c r="BN4417" s="86"/>
      <c r="BO4417" s="35"/>
      <c r="BP4417" s="35"/>
      <c r="BQ4417" s="35"/>
      <c r="BR4417" s="35"/>
      <c r="BS4417" s="35"/>
      <c r="BT4417" s="35"/>
      <c r="BU4417" s="35"/>
      <c r="BV4417" s="35"/>
      <c r="BW4417" s="35"/>
      <c r="BX4417" s="35"/>
      <c r="BY4417" s="35"/>
      <c r="BZ4417" s="35"/>
      <c r="CA4417" s="35"/>
      <c r="CB4417" s="35"/>
      <c r="CC4417" s="35"/>
      <c r="CD4417" s="35"/>
      <c r="CE4417" s="35"/>
      <c r="CF4417" s="35"/>
      <c r="CG4417" s="35"/>
      <c r="CH4417" s="35"/>
    </row>
    <row r="4418" spans="1:86" ht="15.6" x14ac:dyDescent="0.3">
      <c r="A4418" s="35"/>
      <c r="B4418" s="86"/>
      <c r="C4418" s="35"/>
      <c r="D4418" s="35"/>
      <c r="E4418" s="35"/>
      <c r="F4418" s="35"/>
      <c r="G4418" s="35"/>
      <c r="H4418" s="35"/>
      <c r="I4418" s="35"/>
      <c r="J4418" s="35"/>
      <c r="K4418" s="35"/>
      <c r="L4418" s="35"/>
      <c r="M4418" s="35"/>
      <c r="N4418" s="35"/>
      <c r="O4418" s="35"/>
      <c r="P4418" s="35"/>
      <c r="Q4418" s="35"/>
      <c r="R4418" s="35"/>
      <c r="S4418" s="35"/>
      <c r="T4418" s="17">
        <f t="shared" si="9821"/>
        <v>50434</v>
      </c>
      <c r="U4418" s="216">
        <f t="shared" si="9815"/>
        <v>5</v>
      </c>
      <c r="V4418" s="216">
        <f t="shared" si="9821"/>
        <v>4413</v>
      </c>
      <c r="W4418" s="16">
        <f t="shared" si="9827"/>
        <v>12.09041095890411</v>
      </c>
      <c r="X4418" s="16" t="e">
        <f>IF(Template!$F$7="Linear interpolation",LinInterp($I$5:$I$22,$G$5:$G$22,W4418),CubicSpline($I$5:$I$22,$G$5:$G$22,W4418))</f>
        <v>#VALUE!</v>
      </c>
      <c r="Y4418" s="221" t="e">
        <f t="shared" si="9816"/>
        <v>#VALUE!</v>
      </c>
      <c r="Z4418" s="221" t="e">
        <f>Y4418/PRODUCT($AA$6:AA4417)</f>
        <v>#VALUE!</v>
      </c>
      <c r="AA4418" s="16" t="e">
        <f t="shared" si="9822"/>
        <v>#VALUE!</v>
      </c>
      <c r="AB4418" s="10" t="e">
        <f t="shared" si="9823"/>
        <v>#VALUE!</v>
      </c>
      <c r="AC4418" s="90">
        <f t="shared" si="9938"/>
        <v>4418</v>
      </c>
      <c r="AD4418" s="17">
        <f t="shared" si="9832"/>
        <v>50411</v>
      </c>
      <c r="AE4418" s="16" t="e">
        <f t="shared" si="9817"/>
        <v>#VALUE!</v>
      </c>
      <c r="AF4418" s="10">
        <f ca="1">IFERROR(AVERAGE(INDIRECT("AE"&amp;AC4418-Template!$F$10+1):INDIRECT("AE"&amp;AC4418)),0)</f>
        <v>0</v>
      </c>
      <c r="AG4418" s="35"/>
      <c r="AH4418" s="86"/>
      <c r="AI4418" s="35"/>
      <c r="AJ4418" s="35"/>
      <c r="AK4418" s="35"/>
      <c r="AL4418" s="35"/>
      <c r="AM4418" s="35"/>
      <c r="AN4418" s="35"/>
      <c r="AO4418" s="35"/>
      <c r="AP4418" s="35"/>
      <c r="AQ4418" s="35"/>
      <c r="AR4418" s="35"/>
      <c r="AS4418" s="35"/>
      <c r="AT4418" s="35"/>
      <c r="AU4418" s="35"/>
      <c r="AV4418" s="35"/>
      <c r="AW4418" s="35"/>
      <c r="AX4418" s="35"/>
      <c r="AY4418" s="35"/>
      <c r="AZ4418" s="17">
        <f t="shared" ref="AZ4418" si="9951">AZ4417+1</f>
        <v>50434</v>
      </c>
      <c r="BA4418" s="216">
        <f t="shared" si="9840"/>
        <v>5</v>
      </c>
      <c r="BB4418" s="216">
        <f t="shared" ref="BB4418" si="9952">BB4417+1</f>
        <v>4413</v>
      </c>
      <c r="BC4418" s="16">
        <f t="shared" si="9842"/>
        <v>12.09041095890411</v>
      </c>
      <c r="BD4418" s="16">
        <f>IF(Template!$F$7="Linear interpolation",LinInterp($AO$5:$AO$18,$AM$5:$AM$18,BC4418),CubicSpline($AO$5:$AO$18,$AM$5:$AM$18,BC4418))</f>
        <v>14.148466947509286</v>
      </c>
      <c r="BE4418" s="221">
        <f t="shared" si="9921"/>
        <v>4.9526418489952349</v>
      </c>
      <c r="BF4418" s="221">
        <f>BE4418/PRODUCT($BG$6:BG4417)</f>
        <v>1.0003618492343587</v>
      </c>
      <c r="BG4418" s="16">
        <f t="shared" si="9843"/>
        <v>1.0003618492343587</v>
      </c>
      <c r="BH4418" s="10">
        <f t="shared" si="9844"/>
        <v>13.207497054091411</v>
      </c>
      <c r="BI4418" s="90"/>
      <c r="BJ4418" s="17">
        <f t="shared" si="9826"/>
        <v>50411</v>
      </c>
      <c r="BK4418" s="16">
        <f t="shared" si="9820"/>
        <v>13.209567321506022</v>
      </c>
      <c r="BL4418" s="10">
        <f ca="1">IFERROR(AVERAGE(INDIRECT("BK"&amp;AC4418-Template!$F$10+1):INDIRECT("BK"&amp;AC4418)),0)</f>
        <v>13.210824360882983</v>
      </c>
      <c r="BM4418" s="35"/>
      <c r="BN4418" s="86"/>
      <c r="BO4418" s="35"/>
      <c r="BP4418" s="35"/>
      <c r="BQ4418" s="35"/>
      <c r="BR4418" s="35"/>
      <c r="BS4418" s="35"/>
      <c r="BT4418" s="35"/>
      <c r="BU4418" s="35"/>
      <c r="BV4418" s="35"/>
      <c r="BW4418" s="35"/>
      <c r="BX4418" s="35"/>
      <c r="BY4418" s="35"/>
      <c r="BZ4418" s="35"/>
      <c r="CA4418" s="35"/>
      <c r="CB4418" s="35"/>
      <c r="CC4418" s="35"/>
      <c r="CD4418" s="35"/>
      <c r="CE4418" s="35"/>
      <c r="CF4418" s="35"/>
      <c r="CG4418" s="35"/>
      <c r="CH4418" s="35"/>
    </row>
    <row r="4419" spans="1:86" ht="15.6" x14ac:dyDescent="0.3">
      <c r="A4419" s="35"/>
      <c r="B4419" s="86"/>
      <c r="C4419" s="35"/>
      <c r="D4419" s="35"/>
      <c r="E4419" s="35"/>
      <c r="F4419" s="35"/>
      <c r="G4419" s="35"/>
      <c r="H4419" s="35"/>
      <c r="I4419" s="35"/>
      <c r="J4419" s="35"/>
      <c r="K4419" s="35"/>
      <c r="L4419" s="35"/>
      <c r="M4419" s="35"/>
      <c r="N4419" s="35"/>
      <c r="O4419" s="35"/>
      <c r="P4419" s="35"/>
      <c r="Q4419" s="35"/>
      <c r="R4419" s="35"/>
      <c r="S4419" s="35"/>
      <c r="T4419" s="17">
        <f t="shared" si="9821"/>
        <v>50435</v>
      </c>
      <c r="U4419" s="216">
        <f t="shared" si="9815"/>
        <v>6</v>
      </c>
      <c r="V4419" s="216">
        <f t="shared" si="9821"/>
        <v>4414</v>
      </c>
      <c r="W4419" s="16">
        <f t="shared" si="9827"/>
        <v>12.093150684931507</v>
      </c>
      <c r="X4419" s="16" t="e">
        <f>IF(Template!$F$7="Linear interpolation",LinInterp($I$5:$I$22,$G$5:$G$22,W4419),CubicSpline($I$5:$I$22,$G$5:$G$22,W4419))</f>
        <v>#VALUE!</v>
      </c>
      <c r="Y4419" s="221" t="e">
        <f t="shared" si="9816"/>
        <v>#VALUE!</v>
      </c>
      <c r="Z4419" s="221" t="e">
        <f>Y4419/PRODUCT($AA$6:AA4418)</f>
        <v>#VALUE!</v>
      </c>
      <c r="AA4419" s="16" t="e">
        <f t="shared" si="9822"/>
        <v>#VALUE!</v>
      </c>
      <c r="AB4419" s="10" t="e">
        <f t="shared" si="9823"/>
        <v>#VALUE!</v>
      </c>
      <c r="AC4419" s="90">
        <f t="shared" si="9938"/>
        <v>4419</v>
      </c>
      <c r="AD4419" s="17">
        <f t="shared" si="9832"/>
        <v>50412</v>
      </c>
      <c r="AE4419" s="16" t="e">
        <f t="shared" si="9817"/>
        <v>#VALUE!</v>
      </c>
      <c r="AF4419" s="10">
        <f ca="1">IFERROR(AVERAGE(INDIRECT("AE"&amp;AC4419-Template!$F$10+1):INDIRECT("AE"&amp;AC4419)),0)</f>
        <v>0</v>
      </c>
      <c r="AG4419" s="35"/>
      <c r="AH4419" s="86"/>
      <c r="AI4419" s="35"/>
      <c r="AJ4419" s="35"/>
      <c r="AK4419" s="35"/>
      <c r="AL4419" s="35"/>
      <c r="AM4419" s="35"/>
      <c r="AN4419" s="35"/>
      <c r="AO4419" s="35"/>
      <c r="AP4419" s="35"/>
      <c r="AQ4419" s="35"/>
      <c r="AR4419" s="35"/>
      <c r="AS4419" s="35"/>
      <c r="AT4419" s="35"/>
      <c r="AU4419" s="35"/>
      <c r="AV4419" s="35"/>
      <c r="AW4419" s="35"/>
      <c r="AX4419" s="35"/>
      <c r="AY4419" s="35"/>
      <c r="AZ4419" s="17">
        <f t="shared" ref="AZ4419" si="9953">AZ4418+1</f>
        <v>50435</v>
      </c>
      <c r="BA4419" s="216">
        <f t="shared" si="9840"/>
        <v>6</v>
      </c>
      <c r="BB4419" s="216">
        <f t="shared" ref="BB4419" si="9954">BB4418+1</f>
        <v>4414</v>
      </c>
      <c r="BC4419" s="16">
        <f t="shared" si="9842"/>
        <v>12.093150684931507</v>
      </c>
      <c r="BD4419" s="16">
        <f>IF(Template!$F$7="Linear interpolation",LinInterp($AO$5:$AO$18,$AM$5:$AM$18,BC4419),CubicSpline($AO$5:$AO$18,$AM$5:$AM$18,BC4419))</f>
        <v>14.148459717037545</v>
      </c>
      <c r="BE4419" s="221">
        <f t="shared" si="9921"/>
        <v>4.9544339461871507</v>
      </c>
      <c r="BF4419" s="221">
        <f>BE4419/PRODUCT($BG$6:BG4418)</f>
        <v>1.0003618467166728</v>
      </c>
      <c r="BG4419" s="16">
        <f t="shared" si="9843"/>
        <v>1.0003618492343587</v>
      </c>
      <c r="BH4419" s="10">
        <f t="shared" si="9844"/>
        <v>13.207497054091411</v>
      </c>
      <c r="BI4419" s="90"/>
      <c r="BJ4419" s="17">
        <f t="shared" si="9826"/>
        <v>50412</v>
      </c>
      <c r="BK4419" s="16">
        <f t="shared" si="9820"/>
        <v>13.209479028869154</v>
      </c>
      <c r="BL4419" s="10">
        <f ca="1">IFERROR(AVERAGE(INDIRECT("BK"&amp;AC4419-Template!$F$10+1):INDIRECT("BK"&amp;AC4419)),0)</f>
        <v>13.210738310578419</v>
      </c>
      <c r="BM4419" s="35"/>
      <c r="BN4419" s="86"/>
      <c r="BO4419" s="35"/>
      <c r="BP4419" s="35"/>
      <c r="BQ4419" s="35"/>
      <c r="BR4419" s="35"/>
      <c r="BS4419" s="35"/>
      <c r="BT4419" s="35"/>
      <c r="BU4419" s="35"/>
      <c r="BV4419" s="35"/>
      <c r="BW4419" s="35"/>
      <c r="BX4419" s="35"/>
      <c r="BY4419" s="35"/>
      <c r="BZ4419" s="35"/>
      <c r="CA4419" s="35"/>
      <c r="CB4419" s="35"/>
      <c r="CC4419" s="35"/>
      <c r="CD4419" s="35"/>
      <c r="CE4419" s="35"/>
      <c r="CF4419" s="35"/>
      <c r="CG4419" s="35"/>
      <c r="CH4419" s="35"/>
    </row>
    <row r="4420" spans="1:86" ht="15.6" x14ac:dyDescent="0.3">
      <c r="A4420" s="35"/>
      <c r="B4420" s="86"/>
      <c r="C4420" s="35"/>
      <c r="D4420" s="35"/>
      <c r="E4420" s="35"/>
      <c r="F4420" s="35"/>
      <c r="G4420" s="35"/>
      <c r="H4420" s="35"/>
      <c r="I4420" s="35"/>
      <c r="J4420" s="35"/>
      <c r="K4420" s="35"/>
      <c r="L4420" s="35"/>
      <c r="M4420" s="35"/>
      <c r="N4420" s="35"/>
      <c r="O4420" s="35"/>
      <c r="P4420" s="35"/>
      <c r="Q4420" s="35"/>
      <c r="R4420" s="35"/>
      <c r="S4420" s="35"/>
      <c r="T4420" s="17">
        <f t="shared" si="9821"/>
        <v>50436</v>
      </c>
      <c r="U4420" s="216">
        <f t="shared" si="9815"/>
        <v>7</v>
      </c>
      <c r="V4420" s="216">
        <f t="shared" si="9821"/>
        <v>4415</v>
      </c>
      <c r="W4420" s="16">
        <f t="shared" si="9827"/>
        <v>12.095890410958905</v>
      </c>
      <c r="X4420" s="16" t="e">
        <f>IF(Template!$F$7="Linear interpolation",LinInterp($I$5:$I$22,$G$5:$G$22,W4420),CubicSpline($I$5:$I$22,$G$5:$G$22,W4420))</f>
        <v>#VALUE!</v>
      </c>
      <c r="Y4420" s="221" t="e">
        <f t="shared" si="9816"/>
        <v>#VALUE!</v>
      </c>
      <c r="Z4420" s="221" t="e">
        <f>Y4420/PRODUCT($AA$6:AA4419)</f>
        <v>#VALUE!</v>
      </c>
      <c r="AA4420" s="16" t="e">
        <f t="shared" si="9822"/>
        <v>#VALUE!</v>
      </c>
      <c r="AB4420" s="10" t="e">
        <f t="shared" si="9823"/>
        <v>#VALUE!</v>
      </c>
      <c r="AC4420" s="90">
        <f t="shared" si="9938"/>
        <v>4420</v>
      </c>
      <c r="AD4420" s="17">
        <f t="shared" si="9832"/>
        <v>50413</v>
      </c>
      <c r="AE4420" s="16" t="e">
        <f t="shared" si="9817"/>
        <v>#VALUE!</v>
      </c>
      <c r="AF4420" s="10">
        <f ca="1">IFERROR(AVERAGE(INDIRECT("AE"&amp;AC4420-Template!$F$10+1):INDIRECT("AE"&amp;AC4420)),0)</f>
        <v>0</v>
      </c>
      <c r="AG4420" s="35"/>
      <c r="AH4420" s="86"/>
      <c r="AI4420" s="35"/>
      <c r="AJ4420" s="35"/>
      <c r="AK4420" s="35"/>
      <c r="AL4420" s="35"/>
      <c r="AM4420" s="35"/>
      <c r="AN4420" s="35"/>
      <c r="AO4420" s="35"/>
      <c r="AP4420" s="35"/>
      <c r="AQ4420" s="35"/>
      <c r="AR4420" s="35"/>
      <c r="AS4420" s="35"/>
      <c r="AT4420" s="35"/>
      <c r="AU4420" s="35"/>
      <c r="AV4420" s="35"/>
      <c r="AW4420" s="35"/>
      <c r="AX4420" s="35"/>
      <c r="AY4420" s="35"/>
      <c r="AZ4420" s="17">
        <f t="shared" ref="AZ4420" si="9955">AZ4419+1</f>
        <v>50436</v>
      </c>
      <c r="BA4420" s="216">
        <f t="shared" si="9840"/>
        <v>7</v>
      </c>
      <c r="BB4420" s="216">
        <f t="shared" ref="BB4420" si="9956">BB4419+1</f>
        <v>4415</v>
      </c>
      <c r="BC4420" s="16">
        <f t="shared" si="9842"/>
        <v>12.095890410958905</v>
      </c>
      <c r="BD4420" s="16">
        <f>IF(Template!$F$7="Linear interpolation",LinInterp($AO$5:$AO$18,$AM$5:$AM$18,BC4420),CubicSpline($AO$5:$AO$18,$AM$5:$AM$18,BC4420))</f>
        <v>14.148452466050172</v>
      </c>
      <c r="BE4420" s="221">
        <f t="shared" si="9921"/>
        <v>4.9562266793484069</v>
      </c>
      <c r="BF4420" s="221">
        <f>BE4420/PRODUCT($BG$6:BG4419)</f>
        <v>1.0003618416769746</v>
      </c>
      <c r="BG4420" s="16">
        <f t="shared" si="9843"/>
        <v>1.0003618492343587</v>
      </c>
      <c r="BH4420" s="10">
        <f t="shared" si="9844"/>
        <v>13.207497054091411</v>
      </c>
      <c r="BI4420" s="90"/>
      <c r="BJ4420" s="17">
        <f t="shared" si="9826"/>
        <v>50413</v>
      </c>
      <c r="BK4420" s="16">
        <f t="shared" si="9820"/>
        <v>13.209390580631531</v>
      </c>
      <c r="BL4420" s="10">
        <f ca="1">IFERROR(AVERAGE(INDIRECT("BK"&amp;AC4420-Template!$F$10+1):INDIRECT("BK"&amp;AC4420)),0)</f>
        <v>13.210652106023334</v>
      </c>
      <c r="BM4420" s="35"/>
      <c r="BN4420" s="86"/>
      <c r="BO4420" s="35"/>
      <c r="BP4420" s="35"/>
      <c r="BQ4420" s="35"/>
      <c r="BR4420" s="35"/>
      <c r="BS4420" s="35"/>
      <c r="BT4420" s="35"/>
      <c r="BU4420" s="35"/>
      <c r="BV4420" s="35"/>
      <c r="BW4420" s="35"/>
      <c r="BX4420" s="35"/>
      <c r="BY4420" s="35"/>
      <c r="BZ4420" s="35"/>
      <c r="CA4420" s="35"/>
      <c r="CB4420" s="35"/>
      <c r="CC4420" s="35"/>
      <c r="CD4420" s="35"/>
      <c r="CE4420" s="35"/>
      <c r="CF4420" s="35"/>
      <c r="CG4420" s="35"/>
      <c r="CH4420" s="35"/>
    </row>
    <row r="4421" spans="1:86" ht="15.6" x14ac:dyDescent="0.3">
      <c r="A4421" s="35"/>
      <c r="B4421" s="86"/>
      <c r="C4421" s="35"/>
      <c r="D4421" s="35"/>
      <c r="E4421" s="35"/>
      <c r="F4421" s="35"/>
      <c r="G4421" s="35"/>
      <c r="H4421" s="35"/>
      <c r="I4421" s="35"/>
      <c r="J4421" s="35"/>
      <c r="K4421" s="35"/>
      <c r="L4421" s="35"/>
      <c r="M4421" s="35"/>
      <c r="N4421" s="35"/>
      <c r="O4421" s="35"/>
      <c r="P4421" s="35"/>
      <c r="Q4421" s="35"/>
      <c r="R4421" s="35"/>
      <c r="S4421" s="35"/>
      <c r="T4421" s="17">
        <f t="shared" si="9821"/>
        <v>50437</v>
      </c>
      <c r="U4421" s="216">
        <f t="shared" si="9815"/>
        <v>1</v>
      </c>
      <c r="V4421" s="216">
        <f t="shared" si="9821"/>
        <v>4416</v>
      </c>
      <c r="W4421" s="16">
        <f t="shared" si="9827"/>
        <v>12.098630136986301</v>
      </c>
      <c r="X4421" s="16" t="e">
        <f>IF(Template!$F$7="Linear interpolation",LinInterp($I$5:$I$22,$G$5:$G$22,W4421),CubicSpline($I$5:$I$22,$G$5:$G$22,W4421))</f>
        <v>#VALUE!</v>
      </c>
      <c r="Y4421" s="221" t="e">
        <f t="shared" si="9816"/>
        <v>#VALUE!</v>
      </c>
      <c r="Z4421" s="221" t="e">
        <f>Y4421/PRODUCT($AA$6:AA4420)</f>
        <v>#VALUE!</v>
      </c>
      <c r="AA4421" s="16" t="e">
        <f t="shared" si="9822"/>
        <v>#VALUE!</v>
      </c>
      <c r="AB4421" s="10" t="e">
        <f t="shared" si="9823"/>
        <v>#VALUE!</v>
      </c>
      <c r="AC4421" s="90">
        <f t="shared" si="9938"/>
        <v>4421</v>
      </c>
      <c r="AD4421" s="17">
        <f t="shared" si="9832"/>
        <v>50414</v>
      </c>
      <c r="AE4421" s="16" t="e">
        <f t="shared" si="9817"/>
        <v>#VALUE!</v>
      </c>
      <c r="AF4421" s="10">
        <f ca="1">IFERROR(AVERAGE(INDIRECT("AE"&amp;AC4421-Template!$F$10+1):INDIRECT("AE"&amp;AC4421)),0)</f>
        <v>0</v>
      </c>
      <c r="AG4421" s="35"/>
      <c r="AH4421" s="86"/>
      <c r="AI4421" s="35"/>
      <c r="AJ4421" s="35"/>
      <c r="AK4421" s="35"/>
      <c r="AL4421" s="35"/>
      <c r="AM4421" s="35"/>
      <c r="AN4421" s="35"/>
      <c r="AO4421" s="35"/>
      <c r="AP4421" s="35"/>
      <c r="AQ4421" s="35"/>
      <c r="AR4421" s="35"/>
      <c r="AS4421" s="35"/>
      <c r="AT4421" s="35"/>
      <c r="AU4421" s="35"/>
      <c r="AV4421" s="35"/>
      <c r="AW4421" s="35"/>
      <c r="AX4421" s="35"/>
      <c r="AY4421" s="35"/>
      <c r="AZ4421" s="17">
        <f t="shared" ref="AZ4421" si="9957">AZ4420+1</f>
        <v>50437</v>
      </c>
      <c r="BA4421" s="216">
        <f t="shared" si="9840"/>
        <v>1</v>
      </c>
      <c r="BB4421" s="216">
        <f t="shared" ref="BB4421" si="9958">BB4420+1</f>
        <v>4416</v>
      </c>
      <c r="BC4421" s="16">
        <f t="shared" si="9842"/>
        <v>12.098630136986301</v>
      </c>
      <c r="BD4421" s="16">
        <f>IF(Template!$F$7="Linear interpolation",LinInterp($AO$5:$AO$18,$AM$5:$AM$18,BC4421),CubicSpline($AO$5:$AO$18,$AM$5:$AM$18,BC4421))</f>
        <v>14.148445194520312</v>
      </c>
      <c r="BE4421" s="221">
        <f t="shared" si="9921"/>
        <v>4.9580200486786747</v>
      </c>
      <c r="BF4421" s="221">
        <f>BE4421/PRODUCT($BG$6:BG4420)</f>
        <v>1.0003618341109444</v>
      </c>
      <c r="BG4421" s="16">
        <f t="shared" si="9843"/>
        <v>1.0003618341109444</v>
      </c>
      <c r="BH4421" s="10">
        <f t="shared" si="9844"/>
        <v>13.20694504946951</v>
      </c>
      <c r="BI4421" s="90"/>
      <c r="BJ4421" s="17">
        <f t="shared" si="9826"/>
        <v>50414</v>
      </c>
      <c r="BK4421" s="16">
        <f t="shared" si="9820"/>
        <v>13.209390580631531</v>
      </c>
      <c r="BL4421" s="10">
        <f ca="1">IFERROR(AVERAGE(INDIRECT("BK"&amp;AC4421-Template!$F$10+1):INDIRECT("BK"&amp;AC4421)),0)</f>
        <v>13.210568700592551</v>
      </c>
      <c r="BM4421" s="35"/>
      <c r="BN4421" s="86"/>
      <c r="BO4421" s="35"/>
      <c r="BP4421" s="35"/>
      <c r="BQ4421" s="35"/>
      <c r="BR4421" s="35"/>
      <c r="BS4421" s="35"/>
      <c r="BT4421" s="35"/>
      <c r="BU4421" s="35"/>
      <c r="BV4421" s="35"/>
      <c r="BW4421" s="35"/>
      <c r="BX4421" s="35"/>
      <c r="BY4421" s="35"/>
      <c r="BZ4421" s="35"/>
      <c r="CA4421" s="35"/>
      <c r="CB4421" s="35"/>
      <c r="CC4421" s="35"/>
      <c r="CD4421" s="35"/>
      <c r="CE4421" s="35"/>
      <c r="CF4421" s="35"/>
      <c r="CG4421" s="35"/>
      <c r="CH4421" s="35"/>
    </row>
    <row r="4422" spans="1:86" ht="15.6" x14ac:dyDescent="0.3">
      <c r="A4422" s="35"/>
      <c r="B4422" s="86"/>
      <c r="C4422" s="35"/>
      <c r="D4422" s="35"/>
      <c r="E4422" s="35"/>
      <c r="F4422" s="35"/>
      <c r="G4422" s="35"/>
      <c r="H4422" s="35"/>
      <c r="I4422" s="35"/>
      <c r="J4422" s="35"/>
      <c r="K4422" s="35"/>
      <c r="L4422" s="35"/>
      <c r="M4422" s="35"/>
      <c r="N4422" s="35"/>
      <c r="O4422" s="35"/>
      <c r="P4422" s="35"/>
      <c r="Q4422" s="35"/>
      <c r="R4422" s="35"/>
      <c r="S4422" s="35"/>
      <c r="T4422" s="17">
        <f t="shared" si="9821"/>
        <v>50438</v>
      </c>
      <c r="U4422" s="216">
        <f t="shared" ref="U4422:U4485" si="9959">WEEKDAY(T4422,2)</f>
        <v>2</v>
      </c>
      <c r="V4422" s="216">
        <f t="shared" si="9821"/>
        <v>4417</v>
      </c>
      <c r="W4422" s="16">
        <f t="shared" si="9827"/>
        <v>12.101369863013698</v>
      </c>
      <c r="X4422" s="16" t="e">
        <f>IF(Template!$F$7="Linear interpolation",LinInterp($I$5:$I$22,$G$5:$G$22,W4422),CubicSpline($I$5:$I$22,$G$5:$G$22,W4422))</f>
        <v>#VALUE!</v>
      </c>
      <c r="Y4422" s="221" t="e">
        <f t="shared" ref="Y4422:Y4485" si="9960">(1+(X4422/100))^W4422</f>
        <v>#VALUE!</v>
      </c>
      <c r="Z4422" s="221" t="e">
        <f>Y4422/PRODUCT($AA$6:AA4421)</f>
        <v>#VALUE!</v>
      </c>
      <c r="AA4422" s="16" t="e">
        <f t="shared" si="9822"/>
        <v>#VALUE!</v>
      </c>
      <c r="AB4422" s="10" t="e">
        <f t="shared" si="9823"/>
        <v>#VALUE!</v>
      </c>
      <c r="AC4422" s="90">
        <f t="shared" si="9938"/>
        <v>4422</v>
      </c>
      <c r="AD4422" s="17">
        <f t="shared" si="9832"/>
        <v>50415</v>
      </c>
      <c r="AE4422" s="16" t="e">
        <f t="shared" ref="AE4422:AE4485" si="9961">IF(R4422&lt;&gt;0,R4422,VLOOKUP(AD4422,$T:$AB,9,FALSE))</f>
        <v>#VALUE!</v>
      </c>
      <c r="AF4422" s="10">
        <f ca="1">IFERROR(AVERAGE(INDIRECT("AE"&amp;AC4422-Template!$F$10+1):INDIRECT("AE"&amp;AC4422)),0)</f>
        <v>0</v>
      </c>
      <c r="AG4422" s="35"/>
      <c r="AH4422" s="86"/>
      <c r="AI4422" s="35"/>
      <c r="AJ4422" s="35"/>
      <c r="AK4422" s="35"/>
      <c r="AL4422" s="35"/>
      <c r="AM4422" s="35"/>
      <c r="AN4422" s="35"/>
      <c r="AO4422" s="35"/>
      <c r="AP4422" s="35"/>
      <c r="AQ4422" s="35"/>
      <c r="AR4422" s="35"/>
      <c r="AS4422" s="35"/>
      <c r="AT4422" s="35"/>
      <c r="AU4422" s="35"/>
      <c r="AV4422" s="35"/>
      <c r="AW4422" s="35"/>
      <c r="AX4422" s="35"/>
      <c r="AY4422" s="35"/>
      <c r="AZ4422" s="17">
        <f t="shared" ref="AZ4422" si="9962">AZ4421+1</f>
        <v>50438</v>
      </c>
      <c r="BA4422" s="216">
        <f t="shared" si="9840"/>
        <v>2</v>
      </c>
      <c r="BB4422" s="216">
        <f t="shared" ref="BB4422" si="9963">BB4421+1</f>
        <v>4417</v>
      </c>
      <c r="BC4422" s="16">
        <f t="shared" si="9842"/>
        <v>12.101369863013698</v>
      </c>
      <c r="BD4422" s="16">
        <f>IF(Template!$F$7="Linear interpolation",LinInterp($AO$5:$AO$18,$AM$5:$AM$18,BC4422),CubicSpline($AO$5:$AO$18,$AM$5:$AM$18,BC4422))</f>
        <v>14.148437902421113</v>
      </c>
      <c r="BE4422" s="221">
        <f t="shared" si="9921"/>
        <v>4.9598140543775964</v>
      </c>
      <c r="BF4422" s="221">
        <f>BE4422/PRODUCT($BG$6:BG4421)</f>
        <v>1.0003618391376614</v>
      </c>
      <c r="BG4422" s="16">
        <f t="shared" si="9843"/>
        <v>1.0003618391376614</v>
      </c>
      <c r="BH4422" s="10">
        <f t="shared" si="9844"/>
        <v>13.207128524641565</v>
      </c>
      <c r="BI4422" s="90"/>
      <c r="BJ4422" s="17">
        <f t="shared" si="9826"/>
        <v>50415</v>
      </c>
      <c r="BK4422" s="16">
        <f t="shared" ref="BK4422:BK4485" si="9964">IF(AX4422&lt;&gt;0,AX4422,VLOOKUP(BJ4422,$AZ:$BH,9,FALSE))</f>
        <v>13.209390580631531</v>
      </c>
      <c r="BL4422" s="10">
        <f ca="1">IFERROR(AVERAGE(INDIRECT("BK"&amp;AC4422-Template!$F$10+1):INDIRECT("BK"&amp;AC4422)),0)</f>
        <v>13.210488099377947</v>
      </c>
      <c r="BM4422" s="35"/>
      <c r="BN4422" s="86"/>
      <c r="BO4422" s="35"/>
      <c r="BP4422" s="35"/>
      <c r="BQ4422" s="35"/>
      <c r="BR4422" s="35"/>
      <c r="BS4422" s="35"/>
      <c r="BT4422" s="35"/>
      <c r="BU4422" s="35"/>
      <c r="BV4422" s="35"/>
      <c r="BW4422" s="35"/>
      <c r="BX4422" s="35"/>
      <c r="BY4422" s="35"/>
      <c r="BZ4422" s="35"/>
      <c r="CA4422" s="35"/>
      <c r="CB4422" s="35"/>
      <c r="CC4422" s="35"/>
      <c r="CD4422" s="35"/>
      <c r="CE4422" s="35"/>
      <c r="CF4422" s="35"/>
      <c r="CG4422" s="35"/>
      <c r="CH4422" s="35"/>
    </row>
    <row r="4423" spans="1:86" ht="15.6" x14ac:dyDescent="0.3">
      <c r="A4423" s="35"/>
      <c r="B4423" s="86"/>
      <c r="C4423" s="35"/>
      <c r="D4423" s="35"/>
      <c r="E4423" s="35"/>
      <c r="F4423" s="35"/>
      <c r="G4423" s="35"/>
      <c r="H4423" s="35"/>
      <c r="I4423" s="35"/>
      <c r="J4423" s="35"/>
      <c r="K4423" s="35"/>
      <c r="L4423" s="35"/>
      <c r="M4423" s="35"/>
      <c r="N4423" s="35"/>
      <c r="O4423" s="35"/>
      <c r="P4423" s="35"/>
      <c r="Q4423" s="35"/>
      <c r="R4423" s="35"/>
      <c r="S4423" s="35"/>
      <c r="T4423" s="17">
        <f t="shared" ref="T4423:V4486" si="9965">T4422+1</f>
        <v>50439</v>
      </c>
      <c r="U4423" s="216">
        <f t="shared" si="9959"/>
        <v>3</v>
      </c>
      <c r="V4423" s="216">
        <f t="shared" si="9965"/>
        <v>4418</v>
      </c>
      <c r="W4423" s="16">
        <f t="shared" si="9827"/>
        <v>12.104109589041096</v>
      </c>
      <c r="X4423" s="16" t="e">
        <f>IF(Template!$F$7="Linear interpolation",LinInterp($I$5:$I$22,$G$5:$G$22,W4423),CubicSpline($I$5:$I$22,$G$5:$G$22,W4423))</f>
        <v>#VALUE!</v>
      </c>
      <c r="Y4423" s="221" t="e">
        <f t="shared" si="9960"/>
        <v>#VALUE!</v>
      </c>
      <c r="Z4423" s="221" t="e">
        <f>Y4423/PRODUCT($AA$6:AA4422)</f>
        <v>#VALUE!</v>
      </c>
      <c r="AA4423" s="16" t="e">
        <f t="shared" ref="AA4423:AA4486" si="9966">1+AB4423/365/100</f>
        <v>#VALUE!</v>
      </c>
      <c r="AB4423" s="10" t="e">
        <f t="shared" ref="AB4423:AB4486" si="9967">IF(OR(U4423=6,U4423=7),AB4422,(Z4423-1)*365*100)</f>
        <v>#VALUE!</v>
      </c>
      <c r="AC4423" s="90">
        <f t="shared" si="9938"/>
        <v>4423</v>
      </c>
      <c r="AD4423" s="17">
        <f t="shared" si="9832"/>
        <v>50416</v>
      </c>
      <c r="AE4423" s="16" t="e">
        <f t="shared" si="9961"/>
        <v>#VALUE!</v>
      </c>
      <c r="AF4423" s="10">
        <f ca="1">IFERROR(AVERAGE(INDIRECT("AE"&amp;AC4423-Template!$F$10+1):INDIRECT("AE"&amp;AC4423)),0)</f>
        <v>0</v>
      </c>
      <c r="AG4423" s="35"/>
      <c r="AH4423" s="86"/>
      <c r="AI4423" s="35"/>
      <c r="AJ4423" s="35"/>
      <c r="AK4423" s="35"/>
      <c r="AL4423" s="35"/>
      <c r="AM4423" s="35"/>
      <c r="AN4423" s="35"/>
      <c r="AO4423" s="35"/>
      <c r="AP4423" s="35"/>
      <c r="AQ4423" s="35"/>
      <c r="AR4423" s="35"/>
      <c r="AS4423" s="35"/>
      <c r="AT4423" s="35"/>
      <c r="AU4423" s="35"/>
      <c r="AV4423" s="35"/>
      <c r="AW4423" s="35"/>
      <c r="AX4423" s="35"/>
      <c r="AY4423" s="35"/>
      <c r="AZ4423" s="17">
        <f t="shared" ref="AZ4423" si="9968">AZ4422+1</f>
        <v>50439</v>
      </c>
      <c r="BA4423" s="216">
        <f t="shared" si="9840"/>
        <v>3</v>
      </c>
      <c r="BB4423" s="216">
        <f t="shared" ref="BB4423" si="9969">BB4422+1</f>
        <v>4418</v>
      </c>
      <c r="BC4423" s="16">
        <f t="shared" si="9842"/>
        <v>12.104109589041096</v>
      </c>
      <c r="BD4423" s="16">
        <f>IF(Template!$F$7="Linear interpolation",LinInterp($AO$5:$AO$18,$AM$5:$AM$18,BC4423),CubicSpline($AO$5:$AO$18,$AM$5:$AM$18,BC4423))</f>
        <v>14.148430589725724</v>
      </c>
      <c r="BE4423" s="221">
        <f t="shared" si="9921"/>
        <v>4.9616086966449107</v>
      </c>
      <c r="BF4423" s="221">
        <f>BE4423/PRODUCT($BG$6:BG4422)</f>
        <v>1.0003618366026708</v>
      </c>
      <c r="BG4423" s="16">
        <f t="shared" si="9843"/>
        <v>1.0003618366026708</v>
      </c>
      <c r="BH4423" s="10">
        <f t="shared" si="9844"/>
        <v>13.207035997482407</v>
      </c>
      <c r="BI4423" s="90"/>
      <c r="BJ4423" s="17">
        <f t="shared" ref="BJ4423:BJ4486" si="9970">BJ4422+1</f>
        <v>50416</v>
      </c>
      <c r="BK4423" s="16">
        <f t="shared" si="9964"/>
        <v>13.208858333796147</v>
      </c>
      <c r="BL4423" s="10">
        <f ca="1">IFERROR(AVERAGE(INDIRECT("BK"&amp;AC4423-Template!$F$10+1):INDIRECT("BK"&amp;AC4423)),0)</f>
        <v>13.210389756602163</v>
      </c>
      <c r="BM4423" s="35"/>
      <c r="BN4423" s="86"/>
      <c r="BO4423" s="35"/>
      <c r="BP4423" s="35"/>
      <c r="BQ4423" s="35"/>
      <c r="BR4423" s="35"/>
      <c r="BS4423" s="35"/>
      <c r="BT4423" s="35"/>
      <c r="BU4423" s="35"/>
      <c r="BV4423" s="35"/>
      <c r="BW4423" s="35"/>
      <c r="BX4423" s="35"/>
      <c r="BY4423" s="35"/>
      <c r="BZ4423" s="35"/>
      <c r="CA4423" s="35"/>
      <c r="CB4423" s="35"/>
      <c r="CC4423" s="35"/>
      <c r="CD4423" s="35"/>
      <c r="CE4423" s="35"/>
      <c r="CF4423" s="35"/>
      <c r="CG4423" s="35"/>
      <c r="CH4423" s="35"/>
    </row>
    <row r="4424" spans="1:86" ht="15.6" x14ac:dyDescent="0.3">
      <c r="A4424" s="35"/>
      <c r="B4424" s="86"/>
      <c r="C4424" s="35"/>
      <c r="D4424" s="35"/>
      <c r="E4424" s="35"/>
      <c r="F4424" s="35"/>
      <c r="G4424" s="35"/>
      <c r="H4424" s="35"/>
      <c r="I4424" s="35"/>
      <c r="J4424" s="35"/>
      <c r="K4424" s="35"/>
      <c r="L4424" s="35"/>
      <c r="M4424" s="35"/>
      <c r="N4424" s="35"/>
      <c r="O4424" s="35"/>
      <c r="P4424" s="35"/>
      <c r="Q4424" s="35"/>
      <c r="R4424" s="35"/>
      <c r="S4424" s="35"/>
      <c r="T4424" s="17">
        <f t="shared" si="9965"/>
        <v>50440</v>
      </c>
      <c r="U4424" s="216">
        <f t="shared" si="9959"/>
        <v>4</v>
      </c>
      <c r="V4424" s="216">
        <f t="shared" si="9965"/>
        <v>4419</v>
      </c>
      <c r="W4424" s="16">
        <f t="shared" ref="W4424:W4487" si="9971">YEARFRAC($T$5,T4424,3)</f>
        <v>12.106849315068493</v>
      </c>
      <c r="X4424" s="16" t="e">
        <f>IF(Template!$F$7="Linear interpolation",LinInterp($I$5:$I$22,$G$5:$G$22,W4424),CubicSpline($I$5:$I$22,$G$5:$G$22,W4424))</f>
        <v>#VALUE!</v>
      </c>
      <c r="Y4424" s="221" t="e">
        <f t="shared" si="9960"/>
        <v>#VALUE!</v>
      </c>
      <c r="Z4424" s="221" t="e">
        <f>Y4424/PRODUCT($AA$6:AA4423)</f>
        <v>#VALUE!</v>
      </c>
      <c r="AA4424" s="16" t="e">
        <f t="shared" si="9966"/>
        <v>#VALUE!</v>
      </c>
      <c r="AB4424" s="10" t="e">
        <f t="shared" si="9967"/>
        <v>#VALUE!</v>
      </c>
      <c r="AC4424" s="90">
        <f t="shared" si="9938"/>
        <v>4424</v>
      </c>
      <c r="AD4424" s="17">
        <f t="shared" si="9832"/>
        <v>50417</v>
      </c>
      <c r="AE4424" s="16" t="e">
        <f t="shared" si="9961"/>
        <v>#VALUE!</v>
      </c>
      <c r="AF4424" s="10">
        <f ca="1">IFERROR(AVERAGE(INDIRECT("AE"&amp;AC4424-Template!$F$10+1):INDIRECT("AE"&amp;AC4424)),0)</f>
        <v>0</v>
      </c>
      <c r="AG4424" s="35"/>
      <c r="AH4424" s="86"/>
      <c r="AI4424" s="35"/>
      <c r="AJ4424" s="35"/>
      <c r="AK4424" s="35"/>
      <c r="AL4424" s="35"/>
      <c r="AM4424" s="35"/>
      <c r="AN4424" s="35"/>
      <c r="AO4424" s="35"/>
      <c r="AP4424" s="35"/>
      <c r="AQ4424" s="35"/>
      <c r="AR4424" s="35"/>
      <c r="AS4424" s="35"/>
      <c r="AT4424" s="35"/>
      <c r="AU4424" s="35"/>
      <c r="AV4424" s="35"/>
      <c r="AW4424" s="35"/>
      <c r="AX4424" s="35"/>
      <c r="AY4424" s="35"/>
      <c r="AZ4424" s="17">
        <f t="shared" ref="AZ4424" si="9972">AZ4423+1</f>
        <v>50440</v>
      </c>
      <c r="BA4424" s="216">
        <f t="shared" si="9840"/>
        <v>4</v>
      </c>
      <c r="BB4424" s="216">
        <f t="shared" ref="BB4424" si="9973">BB4423+1</f>
        <v>4419</v>
      </c>
      <c r="BC4424" s="16">
        <f t="shared" si="9842"/>
        <v>12.106849315068493</v>
      </c>
      <c r="BD4424" s="16">
        <f>IF(Template!$F$7="Linear interpolation",LinInterp($AO$5:$AO$18,$AM$5:$AM$18,BC4424),CubicSpline($AO$5:$AO$18,$AM$5:$AM$18,BC4424))</f>
        <v>14.148423256407288</v>
      </c>
      <c r="BE4424" s="221">
        <f t="shared" si="9921"/>
        <v>4.9634039756803299</v>
      </c>
      <c r="BF4424" s="221">
        <f>BE4424/PRODUCT($BG$6:BG4423)</f>
        <v>1.0003618340633418</v>
      </c>
      <c r="BG4424" s="16">
        <f t="shared" si="9843"/>
        <v>1.0003618340633418</v>
      </c>
      <c r="BH4424" s="10">
        <f t="shared" si="9844"/>
        <v>13.206943311975028</v>
      </c>
      <c r="BI4424" s="90"/>
      <c r="BJ4424" s="17">
        <f t="shared" si="9970"/>
        <v>50417</v>
      </c>
      <c r="BK4424" s="16">
        <f t="shared" si="9964"/>
        <v>13.209035229744593</v>
      </c>
      <c r="BL4424" s="10">
        <f ca="1">IFERROR(AVERAGE(INDIRECT("BK"&amp;AC4424-Template!$F$10+1):INDIRECT("BK"&amp;AC4424)),0)</f>
        <v>13.210297310357991</v>
      </c>
      <c r="BM4424" s="35"/>
      <c r="BN4424" s="86"/>
      <c r="BO4424" s="35"/>
      <c r="BP4424" s="35"/>
      <c r="BQ4424" s="35"/>
      <c r="BR4424" s="35"/>
      <c r="BS4424" s="35"/>
      <c r="BT4424" s="35"/>
      <c r="BU4424" s="35"/>
      <c r="BV4424" s="35"/>
      <c r="BW4424" s="35"/>
      <c r="BX4424" s="35"/>
      <c r="BY4424" s="35"/>
      <c r="BZ4424" s="35"/>
      <c r="CA4424" s="35"/>
      <c r="CB4424" s="35"/>
      <c r="CC4424" s="35"/>
      <c r="CD4424" s="35"/>
      <c r="CE4424" s="35"/>
      <c r="CF4424" s="35"/>
      <c r="CG4424" s="35"/>
      <c r="CH4424" s="35"/>
    </row>
    <row r="4425" spans="1:86" ht="15.6" x14ac:dyDescent="0.3">
      <c r="A4425" s="35"/>
      <c r="B4425" s="86"/>
      <c r="C4425" s="35"/>
      <c r="D4425" s="35"/>
      <c r="E4425" s="35"/>
      <c r="F4425" s="35"/>
      <c r="G4425" s="35"/>
      <c r="H4425" s="35"/>
      <c r="I4425" s="35"/>
      <c r="J4425" s="35"/>
      <c r="K4425" s="35"/>
      <c r="L4425" s="35"/>
      <c r="M4425" s="35"/>
      <c r="N4425" s="35"/>
      <c r="O4425" s="35"/>
      <c r="P4425" s="35"/>
      <c r="Q4425" s="35"/>
      <c r="R4425" s="35"/>
      <c r="S4425" s="35"/>
      <c r="T4425" s="17">
        <f t="shared" si="9965"/>
        <v>50441</v>
      </c>
      <c r="U4425" s="216">
        <f t="shared" si="9959"/>
        <v>5</v>
      </c>
      <c r="V4425" s="216">
        <f t="shared" si="9965"/>
        <v>4420</v>
      </c>
      <c r="W4425" s="16">
        <f t="shared" si="9971"/>
        <v>12.109589041095891</v>
      </c>
      <c r="X4425" s="16" t="e">
        <f>IF(Template!$F$7="Linear interpolation",LinInterp($I$5:$I$22,$G$5:$G$22,W4425),CubicSpline($I$5:$I$22,$G$5:$G$22,W4425))</f>
        <v>#VALUE!</v>
      </c>
      <c r="Y4425" s="221" t="e">
        <f t="shared" si="9960"/>
        <v>#VALUE!</v>
      </c>
      <c r="Z4425" s="221" t="e">
        <f>Y4425/PRODUCT($AA$6:AA4424)</f>
        <v>#VALUE!</v>
      </c>
      <c r="AA4425" s="16" t="e">
        <f t="shared" si="9966"/>
        <v>#VALUE!</v>
      </c>
      <c r="AB4425" s="10" t="e">
        <f t="shared" si="9967"/>
        <v>#VALUE!</v>
      </c>
      <c r="AC4425" s="90">
        <f t="shared" si="9938"/>
        <v>4425</v>
      </c>
      <c r="AD4425" s="17">
        <f t="shared" si="9832"/>
        <v>50418</v>
      </c>
      <c r="AE4425" s="16" t="e">
        <f t="shared" si="9961"/>
        <v>#VALUE!</v>
      </c>
      <c r="AF4425" s="10">
        <f ca="1">IFERROR(AVERAGE(INDIRECT("AE"&amp;AC4425-Template!$F$10+1):INDIRECT("AE"&amp;AC4425)),0)</f>
        <v>0</v>
      </c>
      <c r="AG4425" s="35"/>
      <c r="AH4425" s="86"/>
      <c r="AI4425" s="35"/>
      <c r="AJ4425" s="35"/>
      <c r="AK4425" s="35"/>
      <c r="AL4425" s="35"/>
      <c r="AM4425" s="35"/>
      <c r="AN4425" s="35"/>
      <c r="AO4425" s="35"/>
      <c r="AP4425" s="35"/>
      <c r="AQ4425" s="35"/>
      <c r="AR4425" s="35"/>
      <c r="AS4425" s="35"/>
      <c r="AT4425" s="35"/>
      <c r="AU4425" s="35"/>
      <c r="AV4425" s="35"/>
      <c r="AW4425" s="35"/>
      <c r="AX4425" s="35"/>
      <c r="AY4425" s="35"/>
      <c r="AZ4425" s="17">
        <f t="shared" ref="AZ4425" si="9974">AZ4424+1</f>
        <v>50441</v>
      </c>
      <c r="BA4425" s="216">
        <f t="shared" si="9840"/>
        <v>5</v>
      </c>
      <c r="BB4425" s="216">
        <f t="shared" ref="BB4425" si="9975">BB4424+1</f>
        <v>4420</v>
      </c>
      <c r="BC4425" s="16">
        <f t="shared" si="9842"/>
        <v>12.109589041095891</v>
      </c>
      <c r="BD4425" s="16">
        <f>IF(Template!$F$7="Linear interpolation",LinInterp($AO$5:$AO$18,$AM$5:$AM$18,BC4425),CubicSpline($AO$5:$AO$18,$AM$5:$AM$18,BC4425))</f>
        <v>14.148415902438956</v>
      </c>
      <c r="BE4425" s="221">
        <f t="shared" si="9921"/>
        <v>4.96519989168364</v>
      </c>
      <c r="BF4425" s="221">
        <f>BE4425/PRODUCT($BG$6:BG4424)</f>
        <v>1.0003618315196807</v>
      </c>
      <c r="BG4425" s="16">
        <f t="shared" si="9843"/>
        <v>1.0003618315196807</v>
      </c>
      <c r="BH4425" s="10">
        <f t="shared" si="9844"/>
        <v>13.206850468346353</v>
      </c>
      <c r="BI4425" s="90"/>
      <c r="BJ4425" s="17">
        <f t="shared" si="9970"/>
        <v>50418</v>
      </c>
      <c r="BK4425" s="16">
        <f t="shared" si="9964"/>
        <v>13.208946002028155</v>
      </c>
      <c r="BL4425" s="10">
        <f ca="1">IFERROR(AVERAGE(INDIRECT("BK"&amp;AC4425-Template!$F$10+1):INDIRECT("BK"&amp;AC4425)),0)</f>
        <v>13.210218766224154</v>
      </c>
      <c r="BM4425" s="35"/>
      <c r="BN4425" s="86"/>
      <c r="BO4425" s="35"/>
      <c r="BP4425" s="35"/>
      <c r="BQ4425" s="35"/>
      <c r="BR4425" s="35"/>
      <c r="BS4425" s="35"/>
      <c r="BT4425" s="35"/>
      <c r="BU4425" s="35"/>
      <c r="BV4425" s="35"/>
      <c r="BW4425" s="35"/>
      <c r="BX4425" s="35"/>
      <c r="BY4425" s="35"/>
      <c r="BZ4425" s="35"/>
      <c r="CA4425" s="35"/>
      <c r="CB4425" s="35"/>
      <c r="CC4425" s="35"/>
      <c r="CD4425" s="35"/>
      <c r="CE4425" s="35"/>
      <c r="CF4425" s="35"/>
      <c r="CG4425" s="35"/>
      <c r="CH4425" s="35"/>
    </row>
    <row r="4426" spans="1:86" ht="15.6" x14ac:dyDescent="0.3">
      <c r="A4426" s="35"/>
      <c r="B4426" s="86"/>
      <c r="C4426" s="35"/>
      <c r="D4426" s="35"/>
      <c r="E4426" s="35"/>
      <c r="F4426" s="35"/>
      <c r="G4426" s="35"/>
      <c r="H4426" s="35"/>
      <c r="I4426" s="35"/>
      <c r="J4426" s="35"/>
      <c r="K4426" s="35"/>
      <c r="L4426" s="35"/>
      <c r="M4426" s="35"/>
      <c r="N4426" s="35"/>
      <c r="O4426" s="35"/>
      <c r="P4426" s="35"/>
      <c r="Q4426" s="35"/>
      <c r="R4426" s="35"/>
      <c r="S4426" s="35"/>
      <c r="T4426" s="17">
        <f t="shared" si="9965"/>
        <v>50442</v>
      </c>
      <c r="U4426" s="216">
        <f t="shared" si="9959"/>
        <v>6</v>
      </c>
      <c r="V4426" s="216">
        <f t="shared" si="9965"/>
        <v>4421</v>
      </c>
      <c r="W4426" s="16">
        <f t="shared" si="9971"/>
        <v>12.112328767123287</v>
      </c>
      <c r="X4426" s="16" t="e">
        <f>IF(Template!$F$7="Linear interpolation",LinInterp($I$5:$I$22,$G$5:$G$22,W4426),CubicSpline($I$5:$I$22,$G$5:$G$22,W4426))</f>
        <v>#VALUE!</v>
      </c>
      <c r="Y4426" s="221" t="e">
        <f t="shared" si="9960"/>
        <v>#VALUE!</v>
      </c>
      <c r="Z4426" s="221" t="e">
        <f>Y4426/PRODUCT($AA$6:AA4425)</f>
        <v>#VALUE!</v>
      </c>
      <c r="AA4426" s="16" t="e">
        <f t="shared" si="9966"/>
        <v>#VALUE!</v>
      </c>
      <c r="AB4426" s="10" t="e">
        <f t="shared" si="9967"/>
        <v>#VALUE!</v>
      </c>
      <c r="AC4426" s="90">
        <f t="shared" si="9938"/>
        <v>4426</v>
      </c>
      <c r="AD4426" s="17">
        <f t="shared" ref="AD4426:AD4489" si="9976">AD4425+1</f>
        <v>50419</v>
      </c>
      <c r="AE4426" s="16" t="e">
        <f t="shared" si="9961"/>
        <v>#VALUE!</v>
      </c>
      <c r="AF4426" s="10">
        <f ca="1">IFERROR(AVERAGE(INDIRECT("AE"&amp;AC4426-Template!$F$10+1):INDIRECT("AE"&amp;AC4426)),0)</f>
        <v>0</v>
      </c>
      <c r="AG4426" s="35"/>
      <c r="AH4426" s="86"/>
      <c r="AI4426" s="35"/>
      <c r="AJ4426" s="35"/>
      <c r="AK4426" s="35"/>
      <c r="AL4426" s="35"/>
      <c r="AM4426" s="35"/>
      <c r="AN4426" s="35"/>
      <c r="AO4426" s="35"/>
      <c r="AP4426" s="35"/>
      <c r="AQ4426" s="35"/>
      <c r="AR4426" s="35"/>
      <c r="AS4426" s="35"/>
      <c r="AT4426" s="35"/>
      <c r="AU4426" s="35"/>
      <c r="AV4426" s="35"/>
      <c r="AW4426" s="35"/>
      <c r="AX4426" s="35"/>
      <c r="AY4426" s="35"/>
      <c r="AZ4426" s="17">
        <f t="shared" ref="AZ4426" si="9977">AZ4425+1</f>
        <v>50442</v>
      </c>
      <c r="BA4426" s="216">
        <f t="shared" si="9840"/>
        <v>6</v>
      </c>
      <c r="BB4426" s="216">
        <f t="shared" ref="BB4426" si="9978">BB4425+1</f>
        <v>4421</v>
      </c>
      <c r="BC4426" s="16">
        <f t="shared" si="9842"/>
        <v>12.112328767123287</v>
      </c>
      <c r="BD4426" s="16">
        <f>IF(Template!$F$7="Linear interpolation",LinInterp($AO$5:$AO$18,$AM$5:$AM$18,BC4426),CubicSpline($AO$5:$AO$18,$AM$5:$AM$18,BC4426))</f>
        <v>14.148408527793871</v>
      </c>
      <c r="BE4426" s="221">
        <f t="shared" si="9921"/>
        <v>4.9669964448546216</v>
      </c>
      <c r="BF4426" s="221">
        <f>BE4426/PRODUCT($BG$6:BG4425)</f>
        <v>1.0003618289716776</v>
      </c>
      <c r="BG4426" s="16">
        <f t="shared" si="9843"/>
        <v>1.0003618315196807</v>
      </c>
      <c r="BH4426" s="10">
        <f t="shared" si="9844"/>
        <v>13.206850468346353</v>
      </c>
      <c r="BI4426" s="90"/>
      <c r="BJ4426" s="17">
        <f t="shared" si="9970"/>
        <v>50419</v>
      </c>
      <c r="BK4426" s="16">
        <f t="shared" si="9964"/>
        <v>13.208856618127429</v>
      </c>
      <c r="BL4426" s="10">
        <f ca="1">IFERROR(AVERAGE(INDIRECT("BK"&amp;AC4426-Template!$F$10+1):INDIRECT("BK"&amp;AC4426)),0)</f>
        <v>13.210131634195688</v>
      </c>
      <c r="BM4426" s="35"/>
      <c r="BN4426" s="86"/>
      <c r="BO4426" s="35"/>
      <c r="BP4426" s="35"/>
      <c r="BQ4426" s="35"/>
      <c r="BR4426" s="35"/>
      <c r="BS4426" s="35"/>
      <c r="BT4426" s="35"/>
      <c r="BU4426" s="35"/>
      <c r="BV4426" s="35"/>
      <c r="BW4426" s="35"/>
      <c r="BX4426" s="35"/>
      <c r="BY4426" s="35"/>
      <c r="BZ4426" s="35"/>
      <c r="CA4426" s="35"/>
      <c r="CB4426" s="35"/>
      <c r="CC4426" s="35"/>
      <c r="CD4426" s="35"/>
      <c r="CE4426" s="35"/>
      <c r="CF4426" s="35"/>
      <c r="CG4426" s="35"/>
      <c r="CH4426" s="35"/>
    </row>
    <row r="4427" spans="1:86" ht="15.6" x14ac:dyDescent="0.3">
      <c r="A4427" s="35"/>
      <c r="B4427" s="86"/>
      <c r="C4427" s="35"/>
      <c r="D4427" s="35"/>
      <c r="E4427" s="35"/>
      <c r="F4427" s="35"/>
      <c r="G4427" s="35"/>
      <c r="H4427" s="35"/>
      <c r="I4427" s="35"/>
      <c r="J4427" s="35"/>
      <c r="K4427" s="35"/>
      <c r="L4427" s="35"/>
      <c r="M4427" s="35"/>
      <c r="N4427" s="35"/>
      <c r="O4427" s="35"/>
      <c r="P4427" s="35"/>
      <c r="Q4427" s="35"/>
      <c r="R4427" s="35"/>
      <c r="S4427" s="35"/>
      <c r="T4427" s="17">
        <f t="shared" si="9965"/>
        <v>50443</v>
      </c>
      <c r="U4427" s="216">
        <f t="shared" si="9959"/>
        <v>7</v>
      </c>
      <c r="V4427" s="216">
        <f t="shared" si="9965"/>
        <v>4422</v>
      </c>
      <c r="W4427" s="16">
        <f t="shared" si="9971"/>
        <v>12.115068493150686</v>
      </c>
      <c r="X4427" s="16" t="e">
        <f>IF(Template!$F$7="Linear interpolation",LinInterp($I$5:$I$22,$G$5:$G$22,W4427),CubicSpline($I$5:$I$22,$G$5:$G$22,W4427))</f>
        <v>#VALUE!</v>
      </c>
      <c r="Y4427" s="221" t="e">
        <f t="shared" si="9960"/>
        <v>#VALUE!</v>
      </c>
      <c r="Z4427" s="221" t="e">
        <f>Y4427/PRODUCT($AA$6:AA4426)</f>
        <v>#VALUE!</v>
      </c>
      <c r="AA4427" s="16" t="e">
        <f t="shared" si="9966"/>
        <v>#VALUE!</v>
      </c>
      <c r="AB4427" s="10" t="e">
        <f t="shared" si="9967"/>
        <v>#VALUE!</v>
      </c>
      <c r="AC4427" s="90">
        <f t="shared" si="9938"/>
        <v>4427</v>
      </c>
      <c r="AD4427" s="17">
        <f t="shared" si="9976"/>
        <v>50420</v>
      </c>
      <c r="AE4427" s="16" t="e">
        <f t="shared" si="9961"/>
        <v>#VALUE!</v>
      </c>
      <c r="AF4427" s="10">
        <f ca="1">IFERROR(AVERAGE(INDIRECT("AE"&amp;AC4427-Template!$F$10+1):INDIRECT("AE"&amp;AC4427)),0)</f>
        <v>0</v>
      </c>
      <c r="AG4427" s="35"/>
      <c r="AH4427" s="86"/>
      <c r="AI4427" s="35"/>
      <c r="AJ4427" s="35"/>
      <c r="AK4427" s="35"/>
      <c r="AL4427" s="35"/>
      <c r="AM4427" s="35"/>
      <c r="AN4427" s="35"/>
      <c r="AO4427" s="35"/>
      <c r="AP4427" s="35"/>
      <c r="AQ4427" s="35"/>
      <c r="AR4427" s="35"/>
      <c r="AS4427" s="35"/>
      <c r="AT4427" s="35"/>
      <c r="AU4427" s="35"/>
      <c r="AV4427" s="35"/>
      <c r="AW4427" s="35"/>
      <c r="AX4427" s="35"/>
      <c r="AY4427" s="35"/>
      <c r="AZ4427" s="17">
        <f t="shared" ref="AZ4427" si="9979">AZ4426+1</f>
        <v>50443</v>
      </c>
      <c r="BA4427" s="216">
        <f t="shared" si="9840"/>
        <v>7</v>
      </c>
      <c r="BB4427" s="216">
        <f t="shared" ref="BB4427" si="9980">BB4426+1</f>
        <v>4422</v>
      </c>
      <c r="BC4427" s="16">
        <f t="shared" si="9842"/>
        <v>12.115068493150686</v>
      </c>
      <c r="BD4427" s="16">
        <f>IF(Template!$F$7="Linear interpolation",LinInterp($AO$5:$AO$18,$AM$5:$AM$18,BC4427),CubicSpline($AO$5:$AO$18,$AM$5:$AM$18,BC4427))</f>
        <v>14.148401132445183</v>
      </c>
      <c r="BE4427" s="221">
        <f t="shared" si="9921"/>
        <v>4.9687936353931228</v>
      </c>
      <c r="BF4427" s="221">
        <f>BE4427/PRODUCT($BG$6:BG4426)</f>
        <v>1.0003618238713339</v>
      </c>
      <c r="BG4427" s="16">
        <f t="shared" si="9843"/>
        <v>1.0003618315196807</v>
      </c>
      <c r="BH4427" s="10">
        <f t="shared" si="9844"/>
        <v>13.206850468346353</v>
      </c>
      <c r="BI4427" s="90"/>
      <c r="BJ4427" s="17">
        <f t="shared" si="9970"/>
        <v>50420</v>
      </c>
      <c r="BK4427" s="16">
        <f t="shared" si="9964"/>
        <v>13.208767077912743</v>
      </c>
      <c r="BL4427" s="10">
        <f ca="1">IFERROR(AVERAGE(INDIRECT("BK"&amp;AC4427-Template!$F$10+1):INDIRECT("BK"&amp;AC4427)),0)</f>
        <v>13.210044347260769</v>
      </c>
      <c r="BM4427" s="35"/>
      <c r="BN4427" s="86"/>
      <c r="BO4427" s="35"/>
      <c r="BP4427" s="35"/>
      <c r="BQ4427" s="35"/>
      <c r="BR4427" s="35"/>
      <c r="BS4427" s="35"/>
      <c r="BT4427" s="35"/>
      <c r="BU4427" s="35"/>
      <c r="BV4427" s="35"/>
      <c r="BW4427" s="35"/>
      <c r="BX4427" s="35"/>
      <c r="BY4427" s="35"/>
      <c r="BZ4427" s="35"/>
      <c r="CA4427" s="35"/>
      <c r="CB4427" s="35"/>
      <c r="CC4427" s="35"/>
      <c r="CD4427" s="35"/>
      <c r="CE4427" s="35"/>
      <c r="CF4427" s="35"/>
      <c r="CG4427" s="35"/>
      <c r="CH4427" s="35"/>
    </row>
    <row r="4428" spans="1:86" ht="15.6" x14ac:dyDescent="0.3">
      <c r="A4428" s="35"/>
      <c r="B4428" s="86"/>
      <c r="C4428" s="35"/>
      <c r="D4428" s="35"/>
      <c r="E4428" s="35"/>
      <c r="F4428" s="35"/>
      <c r="G4428" s="35"/>
      <c r="H4428" s="35"/>
      <c r="I4428" s="35"/>
      <c r="J4428" s="35"/>
      <c r="K4428" s="35"/>
      <c r="L4428" s="35"/>
      <c r="M4428" s="35"/>
      <c r="N4428" s="35"/>
      <c r="O4428" s="35"/>
      <c r="P4428" s="35"/>
      <c r="Q4428" s="35"/>
      <c r="R4428" s="35"/>
      <c r="S4428" s="35"/>
      <c r="T4428" s="17">
        <f t="shared" si="9965"/>
        <v>50444</v>
      </c>
      <c r="U4428" s="216">
        <f t="shared" si="9959"/>
        <v>1</v>
      </c>
      <c r="V4428" s="216">
        <f t="shared" si="9965"/>
        <v>4423</v>
      </c>
      <c r="W4428" s="16">
        <f t="shared" si="9971"/>
        <v>12.117808219178082</v>
      </c>
      <c r="X4428" s="16" t="e">
        <f>IF(Template!$F$7="Linear interpolation",LinInterp($I$5:$I$22,$G$5:$G$22,W4428),CubicSpline($I$5:$I$22,$G$5:$G$22,W4428))</f>
        <v>#VALUE!</v>
      </c>
      <c r="Y4428" s="221" t="e">
        <f t="shared" si="9960"/>
        <v>#VALUE!</v>
      </c>
      <c r="Z4428" s="221" t="e">
        <f>Y4428/PRODUCT($AA$6:AA4427)</f>
        <v>#VALUE!</v>
      </c>
      <c r="AA4428" s="16" t="e">
        <f t="shared" si="9966"/>
        <v>#VALUE!</v>
      </c>
      <c r="AB4428" s="10" t="e">
        <f t="shared" si="9967"/>
        <v>#VALUE!</v>
      </c>
      <c r="AC4428" s="90">
        <f t="shared" si="9938"/>
        <v>4428</v>
      </c>
      <c r="AD4428" s="17">
        <f t="shared" si="9976"/>
        <v>50421</v>
      </c>
      <c r="AE4428" s="16" t="e">
        <f t="shared" si="9961"/>
        <v>#VALUE!</v>
      </c>
      <c r="AF4428" s="10">
        <f ca="1">IFERROR(AVERAGE(INDIRECT("AE"&amp;AC4428-Template!$F$10+1):INDIRECT("AE"&amp;AC4428)),0)</f>
        <v>0</v>
      </c>
      <c r="AG4428" s="35"/>
      <c r="AH4428" s="86"/>
      <c r="AI4428" s="35"/>
      <c r="AJ4428" s="35"/>
      <c r="AK4428" s="35"/>
      <c r="AL4428" s="35"/>
      <c r="AM4428" s="35"/>
      <c r="AN4428" s="35"/>
      <c r="AO4428" s="35"/>
      <c r="AP4428" s="35"/>
      <c r="AQ4428" s="35"/>
      <c r="AR4428" s="35"/>
      <c r="AS4428" s="35"/>
      <c r="AT4428" s="35"/>
      <c r="AU4428" s="35"/>
      <c r="AV4428" s="35"/>
      <c r="AW4428" s="35"/>
      <c r="AX4428" s="35"/>
      <c r="AY4428" s="35"/>
      <c r="AZ4428" s="17">
        <f t="shared" ref="AZ4428" si="9981">AZ4427+1</f>
        <v>50444</v>
      </c>
      <c r="BA4428" s="216">
        <f t="shared" si="9840"/>
        <v>1</v>
      </c>
      <c r="BB4428" s="216">
        <f t="shared" ref="BB4428" si="9982">BB4427+1</f>
        <v>4423</v>
      </c>
      <c r="BC4428" s="16">
        <f t="shared" si="9842"/>
        <v>12.117808219178082</v>
      </c>
      <c r="BD4428" s="16">
        <f>IF(Template!$F$7="Linear interpolation",LinInterp($AO$5:$AO$18,$AM$5:$AM$18,BC4428),CubicSpline($AO$5:$AO$18,$AM$5:$AM$18,BC4428))</f>
        <v>14.148393716366041</v>
      </c>
      <c r="BE4428" s="221">
        <f t="shared" si="9921"/>
        <v>4.9705914634990087</v>
      </c>
      <c r="BF4428" s="221">
        <f>BE4428/PRODUCT($BG$6:BG4427)</f>
        <v>1.0003618162143066</v>
      </c>
      <c r="BG4428" s="16">
        <f t="shared" si="9843"/>
        <v>1.0003618162143066</v>
      </c>
      <c r="BH4428" s="10">
        <f t="shared" si="9844"/>
        <v>13.206291822192462</v>
      </c>
      <c r="BI4428" s="90"/>
      <c r="BJ4428" s="17">
        <f t="shared" si="9970"/>
        <v>50421</v>
      </c>
      <c r="BK4428" s="16">
        <f t="shared" si="9964"/>
        <v>13.208767077912743</v>
      </c>
      <c r="BL4428" s="10">
        <f ca="1">IFERROR(AVERAGE(INDIRECT("BK"&amp;AC4428-Template!$F$10+1):INDIRECT("BK"&amp;AC4428)),0)</f>
        <v>13.209959895206151</v>
      </c>
      <c r="BM4428" s="35"/>
      <c r="BN4428" s="86"/>
      <c r="BO4428" s="35"/>
      <c r="BP4428" s="35"/>
      <c r="BQ4428" s="35"/>
      <c r="BR4428" s="35"/>
      <c r="BS4428" s="35"/>
      <c r="BT4428" s="35"/>
      <c r="BU4428" s="35"/>
      <c r="BV4428" s="35"/>
      <c r="BW4428" s="35"/>
      <c r="BX4428" s="35"/>
      <c r="BY4428" s="35"/>
      <c r="BZ4428" s="35"/>
      <c r="CA4428" s="35"/>
      <c r="CB4428" s="35"/>
      <c r="CC4428" s="35"/>
      <c r="CD4428" s="35"/>
      <c r="CE4428" s="35"/>
      <c r="CF4428" s="35"/>
      <c r="CG4428" s="35"/>
      <c r="CH4428" s="35"/>
    </row>
    <row r="4429" spans="1:86" ht="15.6" x14ac:dyDescent="0.3">
      <c r="A4429" s="35"/>
      <c r="B4429" s="86"/>
      <c r="C4429" s="35"/>
      <c r="D4429" s="35"/>
      <c r="E4429" s="35"/>
      <c r="F4429" s="35"/>
      <c r="G4429" s="35"/>
      <c r="H4429" s="35"/>
      <c r="I4429" s="35"/>
      <c r="J4429" s="35"/>
      <c r="K4429" s="35"/>
      <c r="L4429" s="35"/>
      <c r="M4429" s="35"/>
      <c r="N4429" s="35"/>
      <c r="O4429" s="35"/>
      <c r="P4429" s="35"/>
      <c r="Q4429" s="35"/>
      <c r="R4429" s="35"/>
      <c r="S4429" s="35"/>
      <c r="T4429" s="17">
        <f t="shared" si="9965"/>
        <v>50445</v>
      </c>
      <c r="U4429" s="216">
        <f t="shared" si="9959"/>
        <v>2</v>
      </c>
      <c r="V4429" s="216">
        <f t="shared" si="9965"/>
        <v>4424</v>
      </c>
      <c r="W4429" s="16">
        <f t="shared" si="9971"/>
        <v>12.12054794520548</v>
      </c>
      <c r="X4429" s="16" t="e">
        <f>IF(Template!$F$7="Linear interpolation",LinInterp($I$5:$I$22,$G$5:$G$22,W4429),CubicSpline($I$5:$I$22,$G$5:$G$22,W4429))</f>
        <v>#VALUE!</v>
      </c>
      <c r="Y4429" s="221" t="e">
        <f t="shared" si="9960"/>
        <v>#VALUE!</v>
      </c>
      <c r="Z4429" s="221" t="e">
        <f>Y4429/PRODUCT($AA$6:AA4428)</f>
        <v>#VALUE!</v>
      </c>
      <c r="AA4429" s="16" t="e">
        <f t="shared" si="9966"/>
        <v>#VALUE!</v>
      </c>
      <c r="AB4429" s="10" t="e">
        <f t="shared" si="9967"/>
        <v>#VALUE!</v>
      </c>
      <c r="AC4429" s="90">
        <f t="shared" si="9938"/>
        <v>4429</v>
      </c>
      <c r="AD4429" s="17">
        <f t="shared" si="9976"/>
        <v>50422</v>
      </c>
      <c r="AE4429" s="16" t="e">
        <f t="shared" si="9961"/>
        <v>#VALUE!</v>
      </c>
      <c r="AF4429" s="10">
        <f ca="1">IFERROR(AVERAGE(INDIRECT("AE"&amp;AC4429-Template!$F$10+1):INDIRECT("AE"&amp;AC4429)),0)</f>
        <v>0</v>
      </c>
      <c r="AG4429" s="35"/>
      <c r="AH4429" s="86"/>
      <c r="AI4429" s="35"/>
      <c r="AJ4429" s="35"/>
      <c r="AK4429" s="35"/>
      <c r="AL4429" s="35"/>
      <c r="AM4429" s="35"/>
      <c r="AN4429" s="35"/>
      <c r="AO4429" s="35"/>
      <c r="AP4429" s="35"/>
      <c r="AQ4429" s="35"/>
      <c r="AR4429" s="35"/>
      <c r="AS4429" s="35"/>
      <c r="AT4429" s="35"/>
      <c r="AU4429" s="35"/>
      <c r="AV4429" s="35"/>
      <c r="AW4429" s="35"/>
      <c r="AX4429" s="35"/>
      <c r="AY4429" s="35"/>
      <c r="AZ4429" s="17">
        <f t="shared" ref="AZ4429" si="9983">AZ4428+1</f>
        <v>50445</v>
      </c>
      <c r="BA4429" s="216">
        <f t="shared" ref="BA4429:BA4492" si="9984">WEEKDAY(AZ4429,2)</f>
        <v>2</v>
      </c>
      <c r="BB4429" s="216">
        <f t="shared" ref="BB4429" si="9985">BB4428+1</f>
        <v>4424</v>
      </c>
      <c r="BC4429" s="16">
        <f t="shared" ref="BC4429:BC4492" si="9986">YEARFRAC($T$5,AZ4429,3)</f>
        <v>12.12054794520548</v>
      </c>
      <c r="BD4429" s="16">
        <f>IF(Template!$F$7="Linear interpolation",LinInterp($AO$5:$AO$18,$AM$5:$AM$18,BC4429),CubicSpline($AO$5:$AO$18,$AM$5:$AM$18,BC4429))</f>
        <v>14.148386279529587</v>
      </c>
      <c r="BE4429" s="221">
        <f t="shared" si="9921"/>
        <v>4.9723899293721532</v>
      </c>
      <c r="BF4429" s="221">
        <f>BE4429/PRODUCT($BG$6:BG4428)</f>
        <v>1.0003618213016201</v>
      </c>
      <c r="BG4429" s="16">
        <f t="shared" ref="BG4429:BG4492" si="9987">1+BH4429/365/100</f>
        <v>1.0003618213016201</v>
      </c>
      <c r="BH4429" s="10">
        <f t="shared" ref="BH4429:BH4492" si="9988">IF(OR(BA4429=6,BA4429=7),BH4428,(BF4429-1)*365*100)</f>
        <v>13.20647750913373</v>
      </c>
      <c r="BI4429" s="90"/>
      <c r="BJ4429" s="17">
        <f t="shared" si="9970"/>
        <v>50422</v>
      </c>
      <c r="BK4429" s="16">
        <f t="shared" si="9964"/>
        <v>13.208767077912743</v>
      </c>
      <c r="BL4429" s="10">
        <f ca="1">IFERROR(AVERAGE(INDIRECT("BK"&amp;AC4429-Template!$F$10+1):INDIRECT("BK"&amp;AC4429)),0)</f>
        <v>13.209878283156126</v>
      </c>
      <c r="BM4429" s="35"/>
      <c r="BN4429" s="86"/>
      <c r="BO4429" s="35"/>
      <c r="BP4429" s="35"/>
      <c r="BQ4429" s="35"/>
      <c r="BR4429" s="35"/>
      <c r="BS4429" s="35"/>
      <c r="BT4429" s="35"/>
      <c r="BU4429" s="35"/>
      <c r="BV4429" s="35"/>
      <c r="BW4429" s="35"/>
      <c r="BX4429" s="35"/>
      <c r="BY4429" s="35"/>
      <c r="BZ4429" s="35"/>
      <c r="CA4429" s="35"/>
      <c r="CB4429" s="35"/>
      <c r="CC4429" s="35"/>
      <c r="CD4429" s="35"/>
      <c r="CE4429" s="35"/>
      <c r="CF4429" s="35"/>
      <c r="CG4429" s="35"/>
      <c r="CH4429" s="35"/>
    </row>
    <row r="4430" spans="1:86" ht="15.6" x14ac:dyDescent="0.3">
      <c r="A4430" s="35"/>
      <c r="B4430" s="86"/>
      <c r="C4430" s="35"/>
      <c r="D4430" s="35"/>
      <c r="E4430" s="35"/>
      <c r="F4430" s="35"/>
      <c r="G4430" s="35"/>
      <c r="H4430" s="35"/>
      <c r="I4430" s="35"/>
      <c r="J4430" s="35"/>
      <c r="K4430" s="35"/>
      <c r="L4430" s="35"/>
      <c r="M4430" s="35"/>
      <c r="N4430" s="35"/>
      <c r="O4430" s="35"/>
      <c r="P4430" s="35"/>
      <c r="Q4430" s="35"/>
      <c r="R4430" s="35"/>
      <c r="S4430" s="35"/>
      <c r="T4430" s="17">
        <f t="shared" si="9965"/>
        <v>50446</v>
      </c>
      <c r="U4430" s="216">
        <f t="shared" si="9959"/>
        <v>3</v>
      </c>
      <c r="V4430" s="216">
        <f t="shared" si="9965"/>
        <v>4425</v>
      </c>
      <c r="W4430" s="16">
        <f t="shared" si="9971"/>
        <v>12.123287671232877</v>
      </c>
      <c r="X4430" s="16" t="e">
        <f>IF(Template!$F$7="Linear interpolation",LinInterp($I$5:$I$22,$G$5:$G$22,W4430),CubicSpline($I$5:$I$22,$G$5:$G$22,W4430))</f>
        <v>#VALUE!</v>
      </c>
      <c r="Y4430" s="221" t="e">
        <f t="shared" si="9960"/>
        <v>#VALUE!</v>
      </c>
      <c r="Z4430" s="221" t="e">
        <f>Y4430/PRODUCT($AA$6:AA4429)</f>
        <v>#VALUE!</v>
      </c>
      <c r="AA4430" s="16" t="e">
        <f t="shared" si="9966"/>
        <v>#VALUE!</v>
      </c>
      <c r="AB4430" s="10" t="e">
        <f t="shared" si="9967"/>
        <v>#VALUE!</v>
      </c>
      <c r="AC4430" s="90">
        <f t="shared" si="9938"/>
        <v>4430</v>
      </c>
      <c r="AD4430" s="17">
        <f t="shared" si="9976"/>
        <v>50423</v>
      </c>
      <c r="AE4430" s="16" t="e">
        <f t="shared" si="9961"/>
        <v>#VALUE!</v>
      </c>
      <c r="AF4430" s="10">
        <f ca="1">IFERROR(AVERAGE(INDIRECT("AE"&amp;AC4430-Template!$F$10+1):INDIRECT("AE"&amp;AC4430)),0)</f>
        <v>0</v>
      </c>
      <c r="AG4430" s="35"/>
      <c r="AH4430" s="86"/>
      <c r="AI4430" s="35"/>
      <c r="AJ4430" s="35"/>
      <c r="AK4430" s="35"/>
      <c r="AL4430" s="35"/>
      <c r="AM4430" s="35"/>
      <c r="AN4430" s="35"/>
      <c r="AO4430" s="35"/>
      <c r="AP4430" s="35"/>
      <c r="AQ4430" s="35"/>
      <c r="AR4430" s="35"/>
      <c r="AS4430" s="35"/>
      <c r="AT4430" s="35"/>
      <c r="AU4430" s="35"/>
      <c r="AV4430" s="35"/>
      <c r="AW4430" s="35"/>
      <c r="AX4430" s="35"/>
      <c r="AY4430" s="35"/>
      <c r="AZ4430" s="17">
        <f t="shared" ref="AZ4430" si="9989">AZ4429+1</f>
        <v>50446</v>
      </c>
      <c r="BA4430" s="216">
        <f t="shared" si="9984"/>
        <v>3</v>
      </c>
      <c r="BB4430" s="216">
        <f t="shared" ref="BB4430" si="9990">BB4429+1</f>
        <v>4425</v>
      </c>
      <c r="BC4430" s="16">
        <f t="shared" si="9986"/>
        <v>12.123287671232877</v>
      </c>
      <c r="BD4430" s="16">
        <f>IF(Template!$F$7="Linear interpolation",LinInterp($AO$5:$AO$18,$AM$5:$AM$18,BC4430),CubicSpline($AO$5:$AO$18,$AM$5:$AM$18,BC4430))</f>
        <v>14.14837882190897</v>
      </c>
      <c r="BE4430" s="221">
        <f t="shared" si="9921"/>
        <v>4.9741890332124852</v>
      </c>
      <c r="BF4430" s="221">
        <f>BE4430/PRODUCT($BG$6:BG4429)</f>
        <v>1.0003618187362386</v>
      </c>
      <c r="BG4430" s="16">
        <f t="shared" si="9987"/>
        <v>1.0003618187362386</v>
      </c>
      <c r="BH4430" s="10">
        <f t="shared" si="9988"/>
        <v>13.206383872710337</v>
      </c>
      <c r="BI4430" s="90"/>
      <c r="BJ4430" s="17">
        <f t="shared" si="9970"/>
        <v>50423</v>
      </c>
      <c r="BK4430" s="16">
        <f t="shared" si="9964"/>
        <v>13.208228272982513</v>
      </c>
      <c r="BL4430" s="10">
        <f ca="1">IFERROR(AVERAGE(INDIRECT("BK"&amp;AC4430-Template!$F$10+1):INDIRECT("BK"&amp;AC4430)),0)</f>
        <v>13.209778710941759</v>
      </c>
      <c r="BM4430" s="35"/>
      <c r="BN4430" s="86"/>
      <c r="BO4430" s="35"/>
      <c r="BP4430" s="35"/>
      <c r="BQ4430" s="35"/>
      <c r="BR4430" s="35"/>
      <c r="BS4430" s="35"/>
      <c r="BT4430" s="35"/>
      <c r="BU4430" s="35"/>
      <c r="BV4430" s="35"/>
      <c r="BW4430" s="35"/>
      <c r="BX4430" s="35"/>
      <c r="BY4430" s="35"/>
      <c r="BZ4430" s="35"/>
      <c r="CA4430" s="35"/>
      <c r="CB4430" s="35"/>
      <c r="CC4430" s="35"/>
      <c r="CD4430" s="35"/>
      <c r="CE4430" s="35"/>
      <c r="CF4430" s="35"/>
      <c r="CG4430" s="35"/>
      <c r="CH4430" s="35"/>
    </row>
    <row r="4431" spans="1:86" ht="15.6" x14ac:dyDescent="0.3">
      <c r="A4431" s="35"/>
      <c r="B4431" s="86"/>
      <c r="C4431" s="35"/>
      <c r="D4431" s="35"/>
      <c r="E4431" s="35"/>
      <c r="F4431" s="35"/>
      <c r="G4431" s="35"/>
      <c r="H4431" s="35"/>
      <c r="I4431" s="35"/>
      <c r="J4431" s="35"/>
      <c r="K4431" s="35"/>
      <c r="L4431" s="35"/>
      <c r="M4431" s="35"/>
      <c r="N4431" s="35"/>
      <c r="O4431" s="35"/>
      <c r="P4431" s="35"/>
      <c r="Q4431" s="35"/>
      <c r="R4431" s="35"/>
      <c r="S4431" s="35"/>
      <c r="T4431" s="17">
        <f t="shared" si="9965"/>
        <v>50447</v>
      </c>
      <c r="U4431" s="216">
        <f t="shared" si="9959"/>
        <v>4</v>
      </c>
      <c r="V4431" s="216">
        <f t="shared" si="9965"/>
        <v>4426</v>
      </c>
      <c r="W4431" s="16">
        <f t="shared" si="9971"/>
        <v>12.126027397260273</v>
      </c>
      <c r="X4431" s="16" t="e">
        <f>IF(Template!$F$7="Linear interpolation",LinInterp($I$5:$I$22,$G$5:$G$22,W4431),CubicSpline($I$5:$I$22,$G$5:$G$22,W4431))</f>
        <v>#VALUE!</v>
      </c>
      <c r="Y4431" s="221" t="e">
        <f t="shared" si="9960"/>
        <v>#VALUE!</v>
      </c>
      <c r="Z4431" s="221" t="e">
        <f>Y4431/PRODUCT($AA$6:AA4430)</f>
        <v>#VALUE!</v>
      </c>
      <c r="AA4431" s="16" t="e">
        <f t="shared" si="9966"/>
        <v>#VALUE!</v>
      </c>
      <c r="AB4431" s="10" t="e">
        <f t="shared" si="9967"/>
        <v>#VALUE!</v>
      </c>
      <c r="AC4431" s="90">
        <f t="shared" si="9938"/>
        <v>4431</v>
      </c>
      <c r="AD4431" s="17">
        <f t="shared" si="9976"/>
        <v>50424</v>
      </c>
      <c r="AE4431" s="16" t="e">
        <f t="shared" si="9961"/>
        <v>#VALUE!</v>
      </c>
      <c r="AF4431" s="10">
        <f ca="1">IFERROR(AVERAGE(INDIRECT("AE"&amp;AC4431-Template!$F$10+1):INDIRECT("AE"&amp;AC4431)),0)</f>
        <v>0</v>
      </c>
      <c r="AG4431" s="35"/>
      <c r="AH4431" s="86"/>
      <c r="AI4431" s="35"/>
      <c r="AJ4431" s="35"/>
      <c r="AK4431" s="35"/>
      <c r="AL4431" s="35"/>
      <c r="AM4431" s="35"/>
      <c r="AN4431" s="35"/>
      <c r="AO4431" s="35"/>
      <c r="AP4431" s="35"/>
      <c r="AQ4431" s="35"/>
      <c r="AR4431" s="35"/>
      <c r="AS4431" s="35"/>
      <c r="AT4431" s="35"/>
      <c r="AU4431" s="35"/>
      <c r="AV4431" s="35"/>
      <c r="AW4431" s="35"/>
      <c r="AX4431" s="35"/>
      <c r="AY4431" s="35"/>
      <c r="AZ4431" s="17">
        <f t="shared" ref="AZ4431" si="9991">AZ4430+1</f>
        <v>50447</v>
      </c>
      <c r="BA4431" s="216">
        <f t="shared" si="9984"/>
        <v>4</v>
      </c>
      <c r="BB4431" s="216">
        <f t="shared" ref="BB4431" si="9992">BB4430+1</f>
        <v>4426</v>
      </c>
      <c r="BC4431" s="16">
        <f t="shared" si="9986"/>
        <v>12.126027397260273</v>
      </c>
      <c r="BD4431" s="16">
        <f>IF(Template!$F$7="Linear interpolation",LinInterp($AO$5:$AO$18,$AM$5:$AM$18,BC4431),CubicSpline($AO$5:$AO$18,$AM$5:$AM$18,BC4431))</f>
        <v>14.14837134347734</v>
      </c>
      <c r="BE4431" s="221">
        <f t="shared" si="9921"/>
        <v>4.9759887752199887</v>
      </c>
      <c r="BF4431" s="221">
        <f>BE4431/PRODUCT($BG$6:BG4430)</f>
        <v>1.0003618161665122</v>
      </c>
      <c r="BG4431" s="16">
        <f t="shared" si="9987"/>
        <v>1.0003618161665122</v>
      </c>
      <c r="BH4431" s="10">
        <f t="shared" si="9988"/>
        <v>13.206290077695581</v>
      </c>
      <c r="BI4431" s="90"/>
      <c r="BJ4431" s="17">
        <f t="shared" si="9970"/>
        <v>50424</v>
      </c>
      <c r="BK4431" s="16">
        <f t="shared" si="9964"/>
        <v>13.208407352650053</v>
      </c>
      <c r="BL4431" s="10">
        <f ca="1">IFERROR(AVERAGE(INDIRECT("BK"&amp;AC4431-Template!$F$10+1):INDIRECT("BK"&amp;AC4431)),0)</f>
        <v>13.209685108049646</v>
      </c>
      <c r="BM4431" s="35"/>
      <c r="BN4431" s="86"/>
      <c r="BO4431" s="35"/>
      <c r="BP4431" s="35"/>
      <c r="BQ4431" s="35"/>
      <c r="BR4431" s="35"/>
      <c r="BS4431" s="35"/>
      <c r="BT4431" s="35"/>
      <c r="BU4431" s="35"/>
      <c r="BV4431" s="35"/>
      <c r="BW4431" s="35"/>
      <c r="BX4431" s="35"/>
      <c r="BY4431" s="35"/>
      <c r="BZ4431" s="35"/>
      <c r="CA4431" s="35"/>
      <c r="CB4431" s="35"/>
      <c r="CC4431" s="35"/>
      <c r="CD4431" s="35"/>
      <c r="CE4431" s="35"/>
      <c r="CF4431" s="35"/>
      <c r="CG4431" s="35"/>
      <c r="CH4431" s="35"/>
    </row>
    <row r="4432" spans="1:86" ht="15.6" x14ac:dyDescent="0.3">
      <c r="A4432" s="35"/>
      <c r="B4432" s="86"/>
      <c r="C4432" s="35"/>
      <c r="D4432" s="35"/>
      <c r="E4432" s="35"/>
      <c r="F4432" s="35"/>
      <c r="G4432" s="35"/>
      <c r="H4432" s="35"/>
      <c r="I4432" s="35"/>
      <c r="J4432" s="35"/>
      <c r="K4432" s="35"/>
      <c r="L4432" s="35"/>
      <c r="M4432" s="35"/>
      <c r="N4432" s="35"/>
      <c r="O4432" s="35"/>
      <c r="P4432" s="35"/>
      <c r="Q4432" s="35"/>
      <c r="R4432" s="35"/>
      <c r="S4432" s="35"/>
      <c r="T4432" s="17">
        <f t="shared" si="9965"/>
        <v>50448</v>
      </c>
      <c r="U4432" s="216">
        <f t="shared" si="9959"/>
        <v>5</v>
      </c>
      <c r="V4432" s="216">
        <f t="shared" si="9965"/>
        <v>4427</v>
      </c>
      <c r="W4432" s="16">
        <f t="shared" si="9971"/>
        <v>12.128767123287671</v>
      </c>
      <c r="X4432" s="16" t="e">
        <f>IF(Template!$F$7="Linear interpolation",LinInterp($I$5:$I$22,$G$5:$G$22,W4432),CubicSpline($I$5:$I$22,$G$5:$G$22,W4432))</f>
        <v>#VALUE!</v>
      </c>
      <c r="Y4432" s="221" t="e">
        <f t="shared" si="9960"/>
        <v>#VALUE!</v>
      </c>
      <c r="Z4432" s="221" t="e">
        <f>Y4432/PRODUCT($AA$6:AA4431)</f>
        <v>#VALUE!</v>
      </c>
      <c r="AA4432" s="16" t="e">
        <f t="shared" si="9966"/>
        <v>#VALUE!</v>
      </c>
      <c r="AB4432" s="10" t="e">
        <f t="shared" si="9967"/>
        <v>#VALUE!</v>
      </c>
      <c r="AC4432" s="90">
        <f t="shared" si="9938"/>
        <v>4432</v>
      </c>
      <c r="AD4432" s="17">
        <f t="shared" si="9976"/>
        <v>50425</v>
      </c>
      <c r="AE4432" s="16" t="e">
        <f t="shared" si="9961"/>
        <v>#VALUE!</v>
      </c>
      <c r="AF4432" s="10">
        <f ca="1">IFERROR(AVERAGE(INDIRECT("AE"&amp;AC4432-Template!$F$10+1):INDIRECT("AE"&amp;AC4432)),0)</f>
        <v>0</v>
      </c>
      <c r="AG4432" s="35"/>
      <c r="AH4432" s="86"/>
      <c r="AI4432" s="35"/>
      <c r="AJ4432" s="35"/>
      <c r="AK4432" s="35"/>
      <c r="AL4432" s="35"/>
      <c r="AM4432" s="35"/>
      <c r="AN4432" s="35"/>
      <c r="AO4432" s="35"/>
      <c r="AP4432" s="35"/>
      <c r="AQ4432" s="35"/>
      <c r="AR4432" s="35"/>
      <c r="AS4432" s="35"/>
      <c r="AT4432" s="35"/>
      <c r="AU4432" s="35"/>
      <c r="AV4432" s="35"/>
      <c r="AW4432" s="35"/>
      <c r="AX4432" s="35"/>
      <c r="AY4432" s="35"/>
      <c r="AZ4432" s="17">
        <f t="shared" ref="AZ4432" si="9993">AZ4431+1</f>
        <v>50448</v>
      </c>
      <c r="BA4432" s="216">
        <f t="shared" si="9984"/>
        <v>5</v>
      </c>
      <c r="BB4432" s="216">
        <f t="shared" ref="BB4432" si="9994">BB4431+1</f>
        <v>4427</v>
      </c>
      <c r="BC4432" s="16">
        <f t="shared" si="9986"/>
        <v>12.128767123287671</v>
      </c>
      <c r="BD4432" s="16">
        <f>IF(Template!$F$7="Linear interpolation",LinInterp($AO$5:$AO$18,$AM$5:$AM$18,BC4432),CubicSpline($AO$5:$AO$18,$AM$5:$AM$18,BC4432))</f>
        <v>14.148363844207841</v>
      </c>
      <c r="BE4432" s="221">
        <f t="shared" si="9921"/>
        <v>4.977789155594607</v>
      </c>
      <c r="BF4432" s="221">
        <f>BE4432/PRODUCT($BG$6:BG4431)</f>
        <v>1.0003618135924226</v>
      </c>
      <c r="BG4432" s="16">
        <f t="shared" si="9987"/>
        <v>1.0003618135924226</v>
      </c>
      <c r="BH4432" s="10">
        <f t="shared" si="9988"/>
        <v>13.206196123424885</v>
      </c>
      <c r="BI4432" s="90"/>
      <c r="BJ4432" s="17">
        <f t="shared" si="9970"/>
        <v>50425</v>
      </c>
      <c r="BK4432" s="16">
        <f t="shared" si="9964"/>
        <v>13.208317029787642</v>
      </c>
      <c r="BL4432" s="10">
        <f ca="1">IFERROR(AVERAGE(INDIRECT("BK"&amp;AC4432-Template!$F$10+1):INDIRECT("BK"&amp;AC4432)),0)</f>
        <v>13.209605585667747</v>
      </c>
      <c r="BM4432" s="35"/>
      <c r="BN4432" s="86"/>
      <c r="BO4432" s="35"/>
      <c r="BP4432" s="35"/>
      <c r="BQ4432" s="35"/>
      <c r="BR4432" s="35"/>
      <c r="BS4432" s="35"/>
      <c r="BT4432" s="35"/>
      <c r="BU4432" s="35"/>
      <c r="BV4432" s="35"/>
      <c r="BW4432" s="35"/>
      <c r="BX4432" s="35"/>
      <c r="BY4432" s="35"/>
      <c r="BZ4432" s="35"/>
      <c r="CA4432" s="35"/>
      <c r="CB4432" s="35"/>
      <c r="CC4432" s="35"/>
      <c r="CD4432" s="35"/>
      <c r="CE4432" s="35"/>
      <c r="CF4432" s="35"/>
      <c r="CG4432" s="35"/>
      <c r="CH4432" s="35"/>
    </row>
    <row r="4433" spans="1:86" ht="15.6" x14ac:dyDescent="0.3">
      <c r="A4433" s="35"/>
      <c r="B4433" s="86"/>
      <c r="C4433" s="35"/>
      <c r="D4433" s="35"/>
      <c r="E4433" s="35"/>
      <c r="F4433" s="35"/>
      <c r="G4433" s="35"/>
      <c r="H4433" s="35"/>
      <c r="I4433" s="35"/>
      <c r="J4433" s="35"/>
      <c r="K4433" s="35"/>
      <c r="L4433" s="35"/>
      <c r="M4433" s="35"/>
      <c r="N4433" s="35"/>
      <c r="O4433" s="35"/>
      <c r="P4433" s="35"/>
      <c r="Q4433" s="35"/>
      <c r="R4433" s="35"/>
      <c r="S4433" s="35"/>
      <c r="T4433" s="17">
        <f t="shared" si="9965"/>
        <v>50449</v>
      </c>
      <c r="U4433" s="216">
        <f t="shared" si="9959"/>
        <v>6</v>
      </c>
      <c r="V4433" s="216">
        <f t="shared" si="9965"/>
        <v>4428</v>
      </c>
      <c r="W4433" s="16">
        <f t="shared" si="9971"/>
        <v>12.131506849315068</v>
      </c>
      <c r="X4433" s="16" t="e">
        <f>IF(Template!$F$7="Linear interpolation",LinInterp($I$5:$I$22,$G$5:$G$22,W4433),CubicSpline($I$5:$I$22,$G$5:$G$22,W4433))</f>
        <v>#VALUE!</v>
      </c>
      <c r="Y4433" s="221" t="e">
        <f t="shared" si="9960"/>
        <v>#VALUE!</v>
      </c>
      <c r="Z4433" s="221" t="e">
        <f>Y4433/PRODUCT($AA$6:AA4432)</f>
        <v>#VALUE!</v>
      </c>
      <c r="AA4433" s="16" t="e">
        <f t="shared" si="9966"/>
        <v>#VALUE!</v>
      </c>
      <c r="AB4433" s="10" t="e">
        <f t="shared" si="9967"/>
        <v>#VALUE!</v>
      </c>
      <c r="AC4433" s="90">
        <f t="shared" si="9938"/>
        <v>4433</v>
      </c>
      <c r="AD4433" s="17">
        <f t="shared" si="9976"/>
        <v>50426</v>
      </c>
      <c r="AE4433" s="16" t="e">
        <f t="shared" si="9961"/>
        <v>#VALUE!</v>
      </c>
      <c r="AF4433" s="10">
        <f ca="1">IFERROR(AVERAGE(INDIRECT("AE"&amp;AC4433-Template!$F$10+1):INDIRECT("AE"&amp;AC4433)),0)</f>
        <v>0</v>
      </c>
      <c r="AG4433" s="35"/>
      <c r="AH4433" s="86"/>
      <c r="AI4433" s="35"/>
      <c r="AJ4433" s="35"/>
      <c r="AK4433" s="35"/>
      <c r="AL4433" s="35"/>
      <c r="AM4433" s="35"/>
      <c r="AN4433" s="35"/>
      <c r="AO4433" s="35"/>
      <c r="AP4433" s="35"/>
      <c r="AQ4433" s="35"/>
      <c r="AR4433" s="35"/>
      <c r="AS4433" s="35"/>
      <c r="AT4433" s="35"/>
      <c r="AU4433" s="35"/>
      <c r="AV4433" s="35"/>
      <c r="AW4433" s="35"/>
      <c r="AX4433" s="35"/>
      <c r="AY4433" s="35"/>
      <c r="AZ4433" s="17">
        <f t="shared" ref="AZ4433" si="9995">AZ4432+1</f>
        <v>50449</v>
      </c>
      <c r="BA4433" s="216">
        <f t="shared" si="9984"/>
        <v>6</v>
      </c>
      <c r="BB4433" s="216">
        <f t="shared" ref="BB4433" si="9996">BB4432+1</f>
        <v>4428</v>
      </c>
      <c r="BC4433" s="16">
        <f t="shared" si="9986"/>
        <v>12.131506849315068</v>
      </c>
      <c r="BD4433" s="16">
        <f>IF(Template!$F$7="Linear interpolation",LinInterp($AO$5:$AO$18,$AM$5:$AM$18,BC4433),CubicSpline($AO$5:$AO$18,$AM$5:$AM$18,BC4433))</f>
        <v>14.148356324073621</v>
      </c>
      <c r="BE4433" s="221">
        <f t="shared" si="9921"/>
        <v>4.9795901745363977</v>
      </c>
      <c r="BF4433" s="221">
        <f>BE4433/PRODUCT($BG$6:BG4432)</f>
        <v>1.0003618110139856</v>
      </c>
      <c r="BG4433" s="16">
        <f t="shared" si="9987"/>
        <v>1.0003618135924226</v>
      </c>
      <c r="BH4433" s="10">
        <f t="shared" si="9988"/>
        <v>13.206196123424885</v>
      </c>
      <c r="BI4433" s="90"/>
      <c r="BJ4433" s="17">
        <f t="shared" si="9970"/>
        <v>50426</v>
      </c>
      <c r="BK4433" s="16">
        <f t="shared" si="9964"/>
        <v>13.208226549971002</v>
      </c>
      <c r="BL4433" s="10">
        <f ca="1">IFERROR(AVERAGE(INDIRECT("BK"&amp;AC4433-Template!$F$10+1):INDIRECT("BK"&amp;AC4433)),0)</f>
        <v>13.209517367306013</v>
      </c>
      <c r="BM4433" s="35"/>
      <c r="BN4433" s="86"/>
      <c r="BO4433" s="35"/>
      <c r="BP4433" s="35"/>
      <c r="BQ4433" s="35"/>
      <c r="BR4433" s="35"/>
      <c r="BS4433" s="35"/>
      <c r="BT4433" s="35"/>
      <c r="BU4433" s="35"/>
      <c r="BV4433" s="35"/>
      <c r="BW4433" s="35"/>
      <c r="BX4433" s="35"/>
      <c r="BY4433" s="35"/>
      <c r="BZ4433" s="35"/>
      <c r="CA4433" s="35"/>
      <c r="CB4433" s="35"/>
      <c r="CC4433" s="35"/>
      <c r="CD4433" s="35"/>
      <c r="CE4433" s="35"/>
      <c r="CF4433" s="35"/>
      <c r="CG4433" s="35"/>
      <c r="CH4433" s="35"/>
    </row>
    <row r="4434" spans="1:86" ht="15.6" x14ac:dyDescent="0.3">
      <c r="A4434" s="35"/>
      <c r="B4434" s="86"/>
      <c r="C4434" s="35"/>
      <c r="D4434" s="35"/>
      <c r="E4434" s="35"/>
      <c r="F4434" s="35"/>
      <c r="G4434" s="35"/>
      <c r="H4434" s="35"/>
      <c r="I4434" s="35"/>
      <c r="J4434" s="35"/>
      <c r="K4434" s="35"/>
      <c r="L4434" s="35"/>
      <c r="M4434" s="35"/>
      <c r="N4434" s="35"/>
      <c r="O4434" s="35"/>
      <c r="P4434" s="35"/>
      <c r="Q4434" s="35"/>
      <c r="R4434" s="35"/>
      <c r="S4434" s="35"/>
      <c r="T4434" s="17">
        <f t="shared" si="9965"/>
        <v>50450</v>
      </c>
      <c r="U4434" s="216">
        <f t="shared" si="9959"/>
        <v>7</v>
      </c>
      <c r="V4434" s="216">
        <f t="shared" si="9965"/>
        <v>4429</v>
      </c>
      <c r="W4434" s="16">
        <f t="shared" si="9971"/>
        <v>12.134246575342466</v>
      </c>
      <c r="X4434" s="16" t="e">
        <f>IF(Template!$F$7="Linear interpolation",LinInterp($I$5:$I$22,$G$5:$G$22,W4434),CubicSpline($I$5:$I$22,$G$5:$G$22,W4434))</f>
        <v>#VALUE!</v>
      </c>
      <c r="Y4434" s="221" t="e">
        <f t="shared" si="9960"/>
        <v>#VALUE!</v>
      </c>
      <c r="Z4434" s="221" t="e">
        <f>Y4434/PRODUCT($AA$6:AA4433)</f>
        <v>#VALUE!</v>
      </c>
      <c r="AA4434" s="16" t="e">
        <f t="shared" si="9966"/>
        <v>#VALUE!</v>
      </c>
      <c r="AB4434" s="10" t="e">
        <f t="shared" si="9967"/>
        <v>#VALUE!</v>
      </c>
      <c r="AC4434" s="90">
        <f t="shared" si="9938"/>
        <v>4434</v>
      </c>
      <c r="AD4434" s="17">
        <f t="shared" si="9976"/>
        <v>50427</v>
      </c>
      <c r="AE4434" s="16" t="e">
        <f t="shared" si="9961"/>
        <v>#VALUE!</v>
      </c>
      <c r="AF4434" s="10">
        <f ca="1">IFERROR(AVERAGE(INDIRECT("AE"&amp;AC4434-Template!$F$10+1):INDIRECT("AE"&amp;AC4434)),0)</f>
        <v>0</v>
      </c>
      <c r="AG4434" s="35"/>
      <c r="AH4434" s="86"/>
      <c r="AI4434" s="35"/>
      <c r="AJ4434" s="35"/>
      <c r="AK4434" s="35"/>
      <c r="AL4434" s="35"/>
      <c r="AM4434" s="35"/>
      <c r="AN4434" s="35"/>
      <c r="AO4434" s="35"/>
      <c r="AP4434" s="35"/>
      <c r="AQ4434" s="35"/>
      <c r="AR4434" s="35"/>
      <c r="AS4434" s="35"/>
      <c r="AT4434" s="35"/>
      <c r="AU4434" s="35"/>
      <c r="AV4434" s="35"/>
      <c r="AW4434" s="35"/>
      <c r="AX4434" s="35"/>
      <c r="AY4434" s="35"/>
      <c r="AZ4434" s="17">
        <f t="shared" ref="AZ4434" si="9997">AZ4433+1</f>
        <v>50450</v>
      </c>
      <c r="BA4434" s="216">
        <f t="shared" si="9984"/>
        <v>7</v>
      </c>
      <c r="BB4434" s="216">
        <f t="shared" ref="BB4434" si="9998">BB4433+1</f>
        <v>4429</v>
      </c>
      <c r="BC4434" s="16">
        <f t="shared" si="9986"/>
        <v>12.134246575342466</v>
      </c>
      <c r="BD4434" s="16">
        <f>IF(Template!$F$7="Linear interpolation",LinInterp($AO$5:$AO$18,$AM$5:$AM$18,BC4434),CubicSpline($AO$5:$AO$18,$AM$5:$AM$18,BC4434))</f>
        <v>14.148348783047826</v>
      </c>
      <c r="BE4434" s="221">
        <f t="shared" si="9921"/>
        <v>4.9813918322453778</v>
      </c>
      <c r="BF4434" s="221">
        <f>BE4434/PRODUCT($BG$6:BG4433)</f>
        <v>1.0003618058527453</v>
      </c>
      <c r="BG4434" s="16">
        <f t="shared" si="9987"/>
        <v>1.0003618135924226</v>
      </c>
      <c r="BH4434" s="10">
        <f t="shared" si="9988"/>
        <v>13.206196123424885</v>
      </c>
      <c r="BI4434" s="90"/>
      <c r="BJ4434" s="17">
        <f t="shared" si="9970"/>
        <v>50427</v>
      </c>
      <c r="BK4434" s="16">
        <f t="shared" si="9964"/>
        <v>13.208135913151509</v>
      </c>
      <c r="BL4434" s="10">
        <f ca="1">IFERROR(AVERAGE(INDIRECT("BK"&amp;AC4434-Template!$F$10+1):INDIRECT("BK"&amp;AC4434)),0)</f>
        <v>13.209428993372162</v>
      </c>
      <c r="BM4434" s="35"/>
      <c r="BN4434" s="86"/>
      <c r="BO4434" s="35"/>
      <c r="BP4434" s="35"/>
      <c r="BQ4434" s="35"/>
      <c r="BR4434" s="35"/>
      <c r="BS4434" s="35"/>
      <c r="BT4434" s="35"/>
      <c r="BU4434" s="35"/>
      <c r="BV4434" s="35"/>
      <c r="BW4434" s="35"/>
      <c r="BX4434" s="35"/>
      <c r="BY4434" s="35"/>
      <c r="BZ4434" s="35"/>
      <c r="CA4434" s="35"/>
      <c r="CB4434" s="35"/>
      <c r="CC4434" s="35"/>
      <c r="CD4434" s="35"/>
      <c r="CE4434" s="35"/>
      <c r="CF4434" s="35"/>
      <c r="CG4434" s="35"/>
      <c r="CH4434" s="35"/>
    </row>
    <row r="4435" spans="1:86" ht="15.6" x14ac:dyDescent="0.3">
      <c r="A4435" s="35"/>
      <c r="B4435" s="86"/>
      <c r="C4435" s="35"/>
      <c r="D4435" s="35"/>
      <c r="E4435" s="35"/>
      <c r="F4435" s="35"/>
      <c r="G4435" s="35"/>
      <c r="H4435" s="35"/>
      <c r="I4435" s="35"/>
      <c r="J4435" s="35"/>
      <c r="K4435" s="35"/>
      <c r="L4435" s="35"/>
      <c r="M4435" s="35"/>
      <c r="N4435" s="35"/>
      <c r="O4435" s="35"/>
      <c r="P4435" s="35"/>
      <c r="Q4435" s="35"/>
      <c r="R4435" s="35"/>
      <c r="S4435" s="35"/>
      <c r="T4435" s="17">
        <f t="shared" si="9965"/>
        <v>50451</v>
      </c>
      <c r="U4435" s="216">
        <f t="shared" si="9959"/>
        <v>1</v>
      </c>
      <c r="V4435" s="216">
        <f t="shared" si="9965"/>
        <v>4430</v>
      </c>
      <c r="W4435" s="16">
        <f t="shared" si="9971"/>
        <v>12.136986301369863</v>
      </c>
      <c r="X4435" s="16" t="e">
        <f>IF(Template!$F$7="Linear interpolation",LinInterp($I$5:$I$22,$G$5:$G$22,W4435),CubicSpline($I$5:$I$22,$G$5:$G$22,W4435))</f>
        <v>#VALUE!</v>
      </c>
      <c r="Y4435" s="221" t="e">
        <f t="shared" si="9960"/>
        <v>#VALUE!</v>
      </c>
      <c r="Z4435" s="221" t="e">
        <f>Y4435/PRODUCT($AA$6:AA4434)</f>
        <v>#VALUE!</v>
      </c>
      <c r="AA4435" s="16" t="e">
        <f t="shared" si="9966"/>
        <v>#VALUE!</v>
      </c>
      <c r="AB4435" s="10" t="e">
        <f t="shared" si="9967"/>
        <v>#VALUE!</v>
      </c>
      <c r="AC4435" s="90">
        <f t="shared" si="9938"/>
        <v>4435</v>
      </c>
      <c r="AD4435" s="17">
        <f t="shared" si="9976"/>
        <v>50428</v>
      </c>
      <c r="AE4435" s="16" t="e">
        <f t="shared" si="9961"/>
        <v>#VALUE!</v>
      </c>
      <c r="AF4435" s="10">
        <f ca="1">IFERROR(AVERAGE(INDIRECT("AE"&amp;AC4435-Template!$F$10+1):INDIRECT("AE"&amp;AC4435)),0)</f>
        <v>0</v>
      </c>
      <c r="AG4435" s="35"/>
      <c r="AH4435" s="86"/>
      <c r="AI4435" s="35"/>
      <c r="AJ4435" s="35"/>
      <c r="AK4435" s="35"/>
      <c r="AL4435" s="35"/>
      <c r="AM4435" s="35"/>
      <c r="AN4435" s="35"/>
      <c r="AO4435" s="35"/>
      <c r="AP4435" s="35"/>
      <c r="AQ4435" s="35"/>
      <c r="AR4435" s="35"/>
      <c r="AS4435" s="35"/>
      <c r="AT4435" s="35"/>
      <c r="AU4435" s="35"/>
      <c r="AV4435" s="35"/>
      <c r="AW4435" s="35"/>
      <c r="AX4435" s="35"/>
      <c r="AY4435" s="35"/>
      <c r="AZ4435" s="17">
        <f t="shared" ref="AZ4435" si="9999">AZ4434+1</f>
        <v>50451</v>
      </c>
      <c r="BA4435" s="216">
        <f t="shared" si="9984"/>
        <v>1</v>
      </c>
      <c r="BB4435" s="216">
        <f t="shared" ref="BB4435" si="10000">BB4434+1</f>
        <v>4430</v>
      </c>
      <c r="BC4435" s="16">
        <f t="shared" si="9986"/>
        <v>12.136986301369863</v>
      </c>
      <c r="BD4435" s="16">
        <f>IF(Template!$F$7="Linear interpolation",LinInterp($AO$5:$AO$18,$AM$5:$AM$18,BC4435),CubicSpline($AO$5:$AO$18,$AM$5:$AM$18,BC4435))</f>
        <v>14.148341221103605</v>
      </c>
      <c r="BE4435" s="221">
        <f t="shared" si="9921"/>
        <v>4.9831941289216459</v>
      </c>
      <c r="BF4435" s="221">
        <f>BE4435/PRODUCT($BG$6:BG4434)</f>
        <v>1.0003617981043442</v>
      </c>
      <c r="BG4435" s="16">
        <f t="shared" si="9987"/>
        <v>1.0003617981043442</v>
      </c>
      <c r="BH4435" s="10">
        <f t="shared" si="9988"/>
        <v>13.205630808564184</v>
      </c>
      <c r="BI4435" s="90"/>
      <c r="BJ4435" s="17">
        <f t="shared" si="9970"/>
        <v>50428</v>
      </c>
      <c r="BK4435" s="16">
        <f t="shared" si="9964"/>
        <v>13.208135913151509</v>
      </c>
      <c r="BL4435" s="10">
        <f ca="1">IFERROR(AVERAGE(INDIRECT("BK"&amp;AC4435-Template!$F$10+1):INDIRECT("BK"&amp;AC4435)),0)</f>
        <v>13.209343490235085</v>
      </c>
      <c r="BM4435" s="35"/>
      <c r="BN4435" s="86"/>
      <c r="BO4435" s="35"/>
      <c r="BP4435" s="35"/>
      <c r="BQ4435" s="35"/>
      <c r="BR4435" s="35"/>
      <c r="BS4435" s="35"/>
      <c r="BT4435" s="35"/>
      <c r="BU4435" s="35"/>
      <c r="BV4435" s="35"/>
      <c r="BW4435" s="35"/>
      <c r="BX4435" s="35"/>
      <c r="BY4435" s="35"/>
      <c r="BZ4435" s="35"/>
      <c r="CA4435" s="35"/>
      <c r="CB4435" s="35"/>
      <c r="CC4435" s="35"/>
      <c r="CD4435" s="35"/>
      <c r="CE4435" s="35"/>
      <c r="CF4435" s="35"/>
      <c r="CG4435" s="35"/>
      <c r="CH4435" s="35"/>
    </row>
    <row r="4436" spans="1:86" ht="15.6" x14ac:dyDescent="0.3">
      <c r="A4436" s="35"/>
      <c r="B4436" s="86"/>
      <c r="C4436" s="35"/>
      <c r="D4436" s="35"/>
      <c r="E4436" s="35"/>
      <c r="F4436" s="35"/>
      <c r="G4436" s="35"/>
      <c r="H4436" s="35"/>
      <c r="I4436" s="35"/>
      <c r="J4436" s="35"/>
      <c r="K4436" s="35"/>
      <c r="L4436" s="35"/>
      <c r="M4436" s="35"/>
      <c r="N4436" s="35"/>
      <c r="O4436" s="35"/>
      <c r="P4436" s="35"/>
      <c r="Q4436" s="35"/>
      <c r="R4436" s="35"/>
      <c r="S4436" s="35"/>
      <c r="T4436" s="17">
        <f t="shared" si="9965"/>
        <v>50452</v>
      </c>
      <c r="U4436" s="216">
        <f t="shared" si="9959"/>
        <v>2</v>
      </c>
      <c r="V4436" s="216">
        <f t="shared" si="9965"/>
        <v>4431</v>
      </c>
      <c r="W4436" s="16">
        <f t="shared" si="9971"/>
        <v>12.139726027397261</v>
      </c>
      <c r="X4436" s="16" t="e">
        <f>IF(Template!$F$7="Linear interpolation",LinInterp($I$5:$I$22,$G$5:$G$22,W4436),CubicSpline($I$5:$I$22,$G$5:$G$22,W4436))</f>
        <v>#VALUE!</v>
      </c>
      <c r="Y4436" s="221" t="e">
        <f t="shared" si="9960"/>
        <v>#VALUE!</v>
      </c>
      <c r="Z4436" s="221" t="e">
        <f>Y4436/PRODUCT($AA$6:AA4435)</f>
        <v>#VALUE!</v>
      </c>
      <c r="AA4436" s="16" t="e">
        <f t="shared" si="9966"/>
        <v>#VALUE!</v>
      </c>
      <c r="AB4436" s="10" t="e">
        <f t="shared" si="9967"/>
        <v>#VALUE!</v>
      </c>
      <c r="AC4436" s="90">
        <f t="shared" si="9938"/>
        <v>4436</v>
      </c>
      <c r="AD4436" s="17">
        <f t="shared" si="9976"/>
        <v>50429</v>
      </c>
      <c r="AE4436" s="16" t="e">
        <f t="shared" si="9961"/>
        <v>#VALUE!</v>
      </c>
      <c r="AF4436" s="10">
        <f ca="1">IFERROR(AVERAGE(INDIRECT("AE"&amp;AC4436-Template!$F$10+1):INDIRECT("AE"&amp;AC4436)),0)</f>
        <v>0</v>
      </c>
      <c r="AG4436" s="35"/>
      <c r="AH4436" s="86"/>
      <c r="AI4436" s="35"/>
      <c r="AJ4436" s="35"/>
      <c r="AK4436" s="35"/>
      <c r="AL4436" s="35"/>
      <c r="AM4436" s="35"/>
      <c r="AN4436" s="35"/>
      <c r="AO4436" s="35"/>
      <c r="AP4436" s="35"/>
      <c r="AQ4436" s="35"/>
      <c r="AR4436" s="35"/>
      <c r="AS4436" s="35"/>
      <c r="AT4436" s="35"/>
      <c r="AU4436" s="35"/>
      <c r="AV4436" s="35"/>
      <c r="AW4436" s="35"/>
      <c r="AX4436" s="35"/>
      <c r="AY4436" s="35"/>
      <c r="AZ4436" s="17">
        <f t="shared" ref="AZ4436" si="10001">AZ4435+1</f>
        <v>50452</v>
      </c>
      <c r="BA4436" s="216">
        <f t="shared" si="9984"/>
        <v>2</v>
      </c>
      <c r="BB4436" s="216">
        <f t="shared" ref="BB4436" si="10002">BB4435+1</f>
        <v>4431</v>
      </c>
      <c r="BC4436" s="16">
        <f t="shared" si="9986"/>
        <v>12.139726027397261</v>
      </c>
      <c r="BD4436" s="16">
        <f>IF(Template!$F$7="Linear interpolation",LinInterp($AO$5:$AO$18,$AM$5:$AM$18,BC4436),CubicSpline($AO$5:$AO$18,$AM$5:$AM$18,BC4436))</f>
        <v>14.148333638214103</v>
      </c>
      <c r="BE4436" s="221">
        <f t="shared" si="9921"/>
        <v>4.9849970647653148</v>
      </c>
      <c r="BF4436" s="221">
        <f>BE4436/PRODUCT($BG$6:BG4435)</f>
        <v>1.0003618032524975</v>
      </c>
      <c r="BG4436" s="16">
        <f t="shared" si="9987"/>
        <v>1.0003618032524975</v>
      </c>
      <c r="BH4436" s="10">
        <f t="shared" si="9988"/>
        <v>13.205818716157335</v>
      </c>
      <c r="BI4436" s="90"/>
      <c r="BJ4436" s="17">
        <f t="shared" si="9970"/>
        <v>50429</v>
      </c>
      <c r="BK4436" s="16">
        <f t="shared" si="9964"/>
        <v>13.208135913151509</v>
      </c>
      <c r="BL4436" s="10">
        <f ca="1">IFERROR(AVERAGE(INDIRECT("BK"&amp;AC4436-Template!$F$10+1):INDIRECT("BK"&amp;AC4436)),0)</f>
        <v>13.209260863037979</v>
      </c>
      <c r="BM4436" s="35"/>
      <c r="BN4436" s="86"/>
      <c r="BO4436" s="35"/>
      <c r="BP4436" s="35"/>
      <c r="BQ4436" s="35"/>
      <c r="BR4436" s="35"/>
      <c r="BS4436" s="35"/>
      <c r="BT4436" s="35"/>
      <c r="BU4436" s="35"/>
      <c r="BV4436" s="35"/>
      <c r="BW4436" s="35"/>
      <c r="BX4436" s="35"/>
      <c r="BY4436" s="35"/>
      <c r="BZ4436" s="35"/>
      <c r="CA4436" s="35"/>
      <c r="CB4436" s="35"/>
      <c r="CC4436" s="35"/>
      <c r="CD4436" s="35"/>
      <c r="CE4436" s="35"/>
      <c r="CF4436" s="35"/>
      <c r="CG4436" s="35"/>
      <c r="CH4436" s="35"/>
    </row>
    <row r="4437" spans="1:86" ht="15.6" x14ac:dyDescent="0.3">
      <c r="A4437" s="35"/>
      <c r="B4437" s="86"/>
      <c r="C4437" s="35"/>
      <c r="D4437" s="35"/>
      <c r="E4437" s="35"/>
      <c r="F4437" s="35"/>
      <c r="G4437" s="35"/>
      <c r="H4437" s="35"/>
      <c r="I4437" s="35"/>
      <c r="J4437" s="35"/>
      <c r="K4437" s="35"/>
      <c r="L4437" s="35"/>
      <c r="M4437" s="35"/>
      <c r="N4437" s="35"/>
      <c r="O4437" s="35"/>
      <c r="P4437" s="35"/>
      <c r="Q4437" s="35"/>
      <c r="R4437" s="35"/>
      <c r="S4437" s="35"/>
      <c r="T4437" s="17">
        <f t="shared" si="9965"/>
        <v>50453</v>
      </c>
      <c r="U4437" s="216">
        <f t="shared" si="9959"/>
        <v>3</v>
      </c>
      <c r="V4437" s="216">
        <f t="shared" si="9965"/>
        <v>4432</v>
      </c>
      <c r="W4437" s="16">
        <f t="shared" si="9971"/>
        <v>12.142465753424657</v>
      </c>
      <c r="X4437" s="16" t="e">
        <f>IF(Template!$F$7="Linear interpolation",LinInterp($I$5:$I$22,$G$5:$G$22,W4437),CubicSpline($I$5:$I$22,$G$5:$G$22,W4437))</f>
        <v>#VALUE!</v>
      </c>
      <c r="Y4437" s="221" t="e">
        <f t="shared" si="9960"/>
        <v>#VALUE!</v>
      </c>
      <c r="Z4437" s="221" t="e">
        <f>Y4437/PRODUCT($AA$6:AA4436)</f>
        <v>#VALUE!</v>
      </c>
      <c r="AA4437" s="16" t="e">
        <f t="shared" si="9966"/>
        <v>#VALUE!</v>
      </c>
      <c r="AB4437" s="10" t="e">
        <f t="shared" si="9967"/>
        <v>#VALUE!</v>
      </c>
      <c r="AC4437" s="90">
        <f t="shared" si="9938"/>
        <v>4437</v>
      </c>
      <c r="AD4437" s="17">
        <f t="shared" si="9976"/>
        <v>50430</v>
      </c>
      <c r="AE4437" s="16" t="e">
        <f t="shared" si="9961"/>
        <v>#VALUE!</v>
      </c>
      <c r="AF4437" s="10">
        <f ca="1">IFERROR(AVERAGE(INDIRECT("AE"&amp;AC4437-Template!$F$10+1):INDIRECT("AE"&amp;AC4437)),0)</f>
        <v>0</v>
      </c>
      <c r="AG4437" s="35"/>
      <c r="AH4437" s="86"/>
      <c r="AI4437" s="35"/>
      <c r="AJ4437" s="35"/>
      <c r="AK4437" s="35"/>
      <c r="AL4437" s="35"/>
      <c r="AM4437" s="35"/>
      <c r="AN4437" s="35"/>
      <c r="AO4437" s="35"/>
      <c r="AP4437" s="35"/>
      <c r="AQ4437" s="35"/>
      <c r="AR4437" s="35"/>
      <c r="AS4437" s="35"/>
      <c r="AT4437" s="35"/>
      <c r="AU4437" s="35"/>
      <c r="AV4437" s="35"/>
      <c r="AW4437" s="35"/>
      <c r="AX4437" s="35"/>
      <c r="AY4437" s="35"/>
      <c r="AZ4437" s="17">
        <f t="shared" ref="AZ4437" si="10003">AZ4436+1</f>
        <v>50453</v>
      </c>
      <c r="BA4437" s="216">
        <f t="shared" si="9984"/>
        <v>3</v>
      </c>
      <c r="BB4437" s="216">
        <f t="shared" ref="BB4437" si="10004">BB4436+1</f>
        <v>4432</v>
      </c>
      <c r="BC4437" s="16">
        <f t="shared" si="9986"/>
        <v>12.142465753424657</v>
      </c>
      <c r="BD4437" s="16">
        <f>IF(Template!$F$7="Linear interpolation",LinInterp($AO$5:$AO$18,$AM$5:$AM$18,BC4437),CubicSpline($AO$5:$AO$18,$AM$5:$AM$18,BC4437))</f>
        <v>14.14832603435247</v>
      </c>
      <c r="BE4437" s="221">
        <f t="shared" si="9921"/>
        <v>4.9868006399765168</v>
      </c>
      <c r="BF4437" s="221">
        <f>BE4437/PRODUCT($BG$6:BG4436)</f>
        <v>1.0003618006566042</v>
      </c>
      <c r="BG4437" s="16">
        <f t="shared" si="9987"/>
        <v>1.0003618006566042</v>
      </c>
      <c r="BH4437" s="10">
        <f t="shared" si="9988"/>
        <v>13.205723966052684</v>
      </c>
      <c r="BI4437" s="90"/>
      <c r="BJ4437" s="17">
        <f t="shared" si="9970"/>
        <v>50430</v>
      </c>
      <c r="BK4437" s="16">
        <f t="shared" si="9964"/>
        <v>13.207590522359979</v>
      </c>
      <c r="BL4437" s="10">
        <f ca="1">IFERROR(AVERAGE(INDIRECT("BK"&amp;AC4437-Template!$F$10+1):INDIRECT("BK"&amp;AC4437)),0)</f>
        <v>13.209160056147821</v>
      </c>
      <c r="BM4437" s="35"/>
      <c r="BN4437" s="86"/>
      <c r="BO4437" s="35"/>
      <c r="BP4437" s="35"/>
      <c r="BQ4437" s="35"/>
      <c r="BR4437" s="35"/>
      <c r="BS4437" s="35"/>
      <c r="BT4437" s="35"/>
      <c r="BU4437" s="35"/>
      <c r="BV4437" s="35"/>
      <c r="BW4437" s="35"/>
      <c r="BX4437" s="35"/>
      <c r="BY4437" s="35"/>
      <c r="BZ4437" s="35"/>
      <c r="CA4437" s="35"/>
      <c r="CB4437" s="35"/>
      <c r="CC4437" s="35"/>
      <c r="CD4437" s="35"/>
      <c r="CE4437" s="35"/>
      <c r="CF4437" s="35"/>
      <c r="CG4437" s="35"/>
      <c r="CH4437" s="35"/>
    </row>
    <row r="4438" spans="1:86" ht="15.6" x14ac:dyDescent="0.3">
      <c r="A4438" s="35"/>
      <c r="B4438" s="86"/>
      <c r="C4438" s="35"/>
      <c r="D4438" s="35"/>
      <c r="E4438" s="35"/>
      <c r="F4438" s="35"/>
      <c r="G4438" s="35"/>
      <c r="H4438" s="35"/>
      <c r="I4438" s="35"/>
      <c r="J4438" s="35"/>
      <c r="K4438" s="35"/>
      <c r="L4438" s="35"/>
      <c r="M4438" s="35"/>
      <c r="N4438" s="35"/>
      <c r="O4438" s="35"/>
      <c r="P4438" s="35"/>
      <c r="Q4438" s="35"/>
      <c r="R4438" s="35"/>
      <c r="S4438" s="35"/>
      <c r="T4438" s="17">
        <f t="shared" si="9965"/>
        <v>50454</v>
      </c>
      <c r="U4438" s="216">
        <f t="shared" si="9959"/>
        <v>4</v>
      </c>
      <c r="V4438" s="216">
        <f t="shared" si="9965"/>
        <v>4433</v>
      </c>
      <c r="W4438" s="16">
        <f t="shared" si="9971"/>
        <v>12.145205479452056</v>
      </c>
      <c r="X4438" s="16" t="e">
        <f>IF(Template!$F$7="Linear interpolation",LinInterp($I$5:$I$22,$G$5:$G$22,W4438),CubicSpline($I$5:$I$22,$G$5:$G$22,W4438))</f>
        <v>#VALUE!</v>
      </c>
      <c r="Y4438" s="221" t="e">
        <f t="shared" si="9960"/>
        <v>#VALUE!</v>
      </c>
      <c r="Z4438" s="221" t="e">
        <f>Y4438/PRODUCT($AA$6:AA4437)</f>
        <v>#VALUE!</v>
      </c>
      <c r="AA4438" s="16" t="e">
        <f t="shared" si="9966"/>
        <v>#VALUE!</v>
      </c>
      <c r="AB4438" s="10" t="e">
        <f t="shared" si="9967"/>
        <v>#VALUE!</v>
      </c>
      <c r="AC4438" s="90">
        <f t="shared" si="9938"/>
        <v>4438</v>
      </c>
      <c r="AD4438" s="17">
        <f t="shared" si="9976"/>
        <v>50431</v>
      </c>
      <c r="AE4438" s="16" t="e">
        <f t="shared" si="9961"/>
        <v>#VALUE!</v>
      </c>
      <c r="AF4438" s="10">
        <f ca="1">IFERROR(AVERAGE(INDIRECT("AE"&amp;AC4438-Template!$F$10+1):INDIRECT("AE"&amp;AC4438)),0)</f>
        <v>0</v>
      </c>
      <c r="AG4438" s="35"/>
      <c r="AH4438" s="86"/>
      <c r="AI4438" s="35"/>
      <c r="AJ4438" s="35"/>
      <c r="AK4438" s="35"/>
      <c r="AL4438" s="35"/>
      <c r="AM4438" s="35"/>
      <c r="AN4438" s="35"/>
      <c r="AO4438" s="35"/>
      <c r="AP4438" s="35"/>
      <c r="AQ4438" s="35"/>
      <c r="AR4438" s="35"/>
      <c r="AS4438" s="35"/>
      <c r="AT4438" s="35"/>
      <c r="AU4438" s="35"/>
      <c r="AV4438" s="35"/>
      <c r="AW4438" s="35"/>
      <c r="AX4438" s="35"/>
      <c r="AY4438" s="35"/>
      <c r="AZ4438" s="17">
        <f t="shared" ref="AZ4438" si="10005">AZ4437+1</f>
        <v>50454</v>
      </c>
      <c r="BA4438" s="216">
        <f t="shared" si="9984"/>
        <v>4</v>
      </c>
      <c r="BB4438" s="216">
        <f t="shared" ref="BB4438" si="10006">BB4437+1</f>
        <v>4433</v>
      </c>
      <c r="BC4438" s="16">
        <f t="shared" si="9986"/>
        <v>12.145205479452056</v>
      </c>
      <c r="BD4438" s="16">
        <f>IF(Template!$F$7="Linear interpolation",LinInterp($AO$5:$AO$18,$AM$5:$AM$18,BC4438),CubicSpline($AO$5:$AO$18,$AM$5:$AM$18,BC4438))</f>
        <v>14.14831840949185</v>
      </c>
      <c r="BE4438" s="221">
        <f t="shared" si="9921"/>
        <v>4.9886048547554216</v>
      </c>
      <c r="BF4438" s="221">
        <f>BE4438/PRODUCT($BG$6:BG4437)</f>
        <v>1.0003617980563413</v>
      </c>
      <c r="BG4438" s="16">
        <f t="shared" si="9987"/>
        <v>1.0003617980563413</v>
      </c>
      <c r="BH4438" s="10">
        <f t="shared" si="9988"/>
        <v>13.205629056457058</v>
      </c>
      <c r="BI4438" s="90"/>
      <c r="BJ4438" s="17">
        <f t="shared" si="9970"/>
        <v>50431</v>
      </c>
      <c r="BK4438" s="16">
        <f t="shared" si="9964"/>
        <v>13.207771795115564</v>
      </c>
      <c r="BL4438" s="10">
        <f ca="1">IFERROR(AVERAGE(INDIRECT("BK"&amp;AC4438-Template!$F$10+1):INDIRECT("BK"&amp;AC4438)),0)</f>
        <v>13.209065291682849</v>
      </c>
      <c r="BM4438" s="35"/>
      <c r="BN4438" s="86"/>
      <c r="BO4438" s="35"/>
      <c r="BP4438" s="35"/>
      <c r="BQ4438" s="35"/>
      <c r="BR4438" s="35"/>
      <c r="BS4438" s="35"/>
      <c r="BT4438" s="35"/>
      <c r="BU4438" s="35"/>
      <c r="BV4438" s="35"/>
      <c r="BW4438" s="35"/>
      <c r="BX4438" s="35"/>
      <c r="BY4438" s="35"/>
      <c r="BZ4438" s="35"/>
      <c r="CA4438" s="35"/>
      <c r="CB4438" s="35"/>
      <c r="CC4438" s="35"/>
      <c r="CD4438" s="35"/>
      <c r="CE4438" s="35"/>
      <c r="CF4438" s="35"/>
      <c r="CG4438" s="35"/>
      <c r="CH4438" s="35"/>
    </row>
    <row r="4439" spans="1:86" ht="15.6" x14ac:dyDescent="0.3">
      <c r="A4439" s="35"/>
      <c r="B4439" s="86"/>
      <c r="C4439" s="35"/>
      <c r="D4439" s="35"/>
      <c r="E4439" s="35"/>
      <c r="F4439" s="35"/>
      <c r="G4439" s="35"/>
      <c r="H4439" s="35"/>
      <c r="I4439" s="35"/>
      <c r="J4439" s="35"/>
      <c r="K4439" s="35"/>
      <c r="L4439" s="35"/>
      <c r="M4439" s="35"/>
      <c r="N4439" s="35"/>
      <c r="O4439" s="35"/>
      <c r="P4439" s="35"/>
      <c r="Q4439" s="35"/>
      <c r="R4439" s="35"/>
      <c r="S4439" s="35"/>
      <c r="T4439" s="17">
        <f t="shared" si="9965"/>
        <v>50455</v>
      </c>
      <c r="U4439" s="216">
        <f t="shared" si="9959"/>
        <v>5</v>
      </c>
      <c r="V4439" s="216">
        <f t="shared" si="9965"/>
        <v>4434</v>
      </c>
      <c r="W4439" s="16">
        <f t="shared" si="9971"/>
        <v>12.147945205479452</v>
      </c>
      <c r="X4439" s="16" t="e">
        <f>IF(Template!$F$7="Linear interpolation",LinInterp($I$5:$I$22,$G$5:$G$22,W4439),CubicSpline($I$5:$I$22,$G$5:$G$22,W4439))</f>
        <v>#VALUE!</v>
      </c>
      <c r="Y4439" s="221" t="e">
        <f t="shared" si="9960"/>
        <v>#VALUE!</v>
      </c>
      <c r="Z4439" s="221" t="e">
        <f>Y4439/PRODUCT($AA$6:AA4438)</f>
        <v>#VALUE!</v>
      </c>
      <c r="AA4439" s="16" t="e">
        <f t="shared" si="9966"/>
        <v>#VALUE!</v>
      </c>
      <c r="AB4439" s="10" t="e">
        <f t="shared" si="9967"/>
        <v>#VALUE!</v>
      </c>
      <c r="AC4439" s="90">
        <f t="shared" si="9938"/>
        <v>4439</v>
      </c>
      <c r="AD4439" s="17">
        <f t="shared" si="9976"/>
        <v>50432</v>
      </c>
      <c r="AE4439" s="16" t="e">
        <f t="shared" si="9961"/>
        <v>#VALUE!</v>
      </c>
      <c r="AF4439" s="10">
        <f ca="1">IFERROR(AVERAGE(INDIRECT("AE"&amp;AC4439-Template!$F$10+1):INDIRECT("AE"&amp;AC4439)),0)</f>
        <v>0</v>
      </c>
      <c r="AG4439" s="35"/>
      <c r="AH4439" s="86"/>
      <c r="AI4439" s="35"/>
      <c r="AJ4439" s="35"/>
      <c r="AK4439" s="35"/>
      <c r="AL4439" s="35"/>
      <c r="AM4439" s="35"/>
      <c r="AN4439" s="35"/>
      <c r="AO4439" s="35"/>
      <c r="AP4439" s="35"/>
      <c r="AQ4439" s="35"/>
      <c r="AR4439" s="35"/>
      <c r="AS4439" s="35"/>
      <c r="AT4439" s="35"/>
      <c r="AU4439" s="35"/>
      <c r="AV4439" s="35"/>
      <c r="AW4439" s="35"/>
      <c r="AX4439" s="35"/>
      <c r="AY4439" s="35"/>
      <c r="AZ4439" s="17">
        <f t="shared" ref="AZ4439" si="10007">AZ4438+1</f>
        <v>50455</v>
      </c>
      <c r="BA4439" s="216">
        <f t="shared" si="9984"/>
        <v>5</v>
      </c>
      <c r="BB4439" s="216">
        <f t="shared" ref="BB4439" si="10008">BB4438+1</f>
        <v>4434</v>
      </c>
      <c r="BC4439" s="16">
        <f t="shared" si="9986"/>
        <v>12.147945205479452</v>
      </c>
      <c r="BD4439" s="16">
        <f>IF(Template!$F$7="Linear interpolation",LinInterp($AO$5:$AO$18,$AM$5:$AM$18,BC4439),CubicSpline($AO$5:$AO$18,$AM$5:$AM$18,BC4439))</f>
        <v>14.148310763605391</v>
      </c>
      <c r="BE4439" s="221">
        <f t="shared" si="9921"/>
        <v>4.9904097093022459</v>
      </c>
      <c r="BF4439" s="221">
        <f>BE4439/PRODUCT($BG$6:BG4438)</f>
        <v>1.000361795451709</v>
      </c>
      <c r="BG4439" s="16">
        <f t="shared" si="9987"/>
        <v>1.000361795451709</v>
      </c>
      <c r="BH4439" s="10">
        <f t="shared" si="9988"/>
        <v>13.205533987378558</v>
      </c>
      <c r="BI4439" s="90"/>
      <c r="BJ4439" s="17">
        <f t="shared" si="9970"/>
        <v>50432</v>
      </c>
      <c r="BK4439" s="16">
        <f t="shared" si="9964"/>
        <v>13.207680372268715</v>
      </c>
      <c r="BL4439" s="10">
        <f ca="1">IFERROR(AVERAGE(INDIRECT("BK"&amp;AC4439-Template!$F$10+1):INDIRECT("BK"&amp;AC4439)),0)</f>
        <v>13.208984786906564</v>
      </c>
      <c r="BM4439" s="35"/>
      <c r="BN4439" s="86"/>
      <c r="BO4439" s="35"/>
      <c r="BP4439" s="35"/>
      <c r="BQ4439" s="35"/>
      <c r="BR4439" s="35"/>
      <c r="BS4439" s="35"/>
      <c r="BT4439" s="35"/>
      <c r="BU4439" s="35"/>
      <c r="BV4439" s="35"/>
      <c r="BW4439" s="35"/>
      <c r="BX4439" s="35"/>
      <c r="BY4439" s="35"/>
      <c r="BZ4439" s="35"/>
      <c r="CA4439" s="35"/>
      <c r="CB4439" s="35"/>
      <c r="CC4439" s="35"/>
      <c r="CD4439" s="35"/>
      <c r="CE4439" s="35"/>
      <c r="CF4439" s="35"/>
      <c r="CG4439" s="35"/>
      <c r="CH4439" s="35"/>
    </row>
    <row r="4440" spans="1:86" ht="15.6" x14ac:dyDescent="0.3">
      <c r="A4440" s="35"/>
      <c r="B4440" s="86"/>
      <c r="C4440" s="35"/>
      <c r="D4440" s="35"/>
      <c r="E4440" s="35"/>
      <c r="F4440" s="35"/>
      <c r="G4440" s="35"/>
      <c r="H4440" s="35"/>
      <c r="I4440" s="35"/>
      <c r="J4440" s="35"/>
      <c r="K4440" s="35"/>
      <c r="L4440" s="35"/>
      <c r="M4440" s="35"/>
      <c r="N4440" s="35"/>
      <c r="O4440" s="35"/>
      <c r="P4440" s="35"/>
      <c r="Q4440" s="35"/>
      <c r="R4440" s="35"/>
      <c r="S4440" s="35"/>
      <c r="T4440" s="17">
        <f t="shared" si="9965"/>
        <v>50456</v>
      </c>
      <c r="U4440" s="216">
        <f t="shared" si="9959"/>
        <v>6</v>
      </c>
      <c r="V4440" s="216">
        <f t="shared" si="9965"/>
        <v>4435</v>
      </c>
      <c r="W4440" s="16">
        <f t="shared" si="9971"/>
        <v>12.150684931506849</v>
      </c>
      <c r="X4440" s="16" t="e">
        <f>IF(Template!$F$7="Linear interpolation",LinInterp($I$5:$I$22,$G$5:$G$22,W4440),CubicSpline($I$5:$I$22,$G$5:$G$22,W4440))</f>
        <v>#VALUE!</v>
      </c>
      <c r="Y4440" s="221" t="e">
        <f t="shared" si="9960"/>
        <v>#VALUE!</v>
      </c>
      <c r="Z4440" s="221" t="e">
        <f>Y4440/PRODUCT($AA$6:AA4439)</f>
        <v>#VALUE!</v>
      </c>
      <c r="AA4440" s="16" t="e">
        <f t="shared" si="9966"/>
        <v>#VALUE!</v>
      </c>
      <c r="AB4440" s="10" t="e">
        <f t="shared" si="9967"/>
        <v>#VALUE!</v>
      </c>
      <c r="AC4440" s="90">
        <f t="shared" si="9938"/>
        <v>4440</v>
      </c>
      <c r="AD4440" s="17">
        <f t="shared" si="9976"/>
        <v>50433</v>
      </c>
      <c r="AE4440" s="16" t="e">
        <f t="shared" si="9961"/>
        <v>#VALUE!</v>
      </c>
      <c r="AF4440" s="10">
        <f ca="1">IFERROR(AVERAGE(INDIRECT("AE"&amp;AC4440-Template!$F$10+1):INDIRECT("AE"&amp;AC4440)),0)</f>
        <v>0</v>
      </c>
      <c r="AG4440" s="35"/>
      <c r="AH4440" s="86"/>
      <c r="AI4440" s="35"/>
      <c r="AJ4440" s="35"/>
      <c r="AK4440" s="35"/>
      <c r="AL4440" s="35"/>
      <c r="AM4440" s="35"/>
      <c r="AN4440" s="35"/>
      <c r="AO4440" s="35"/>
      <c r="AP4440" s="35"/>
      <c r="AQ4440" s="35"/>
      <c r="AR4440" s="35"/>
      <c r="AS4440" s="35"/>
      <c r="AT4440" s="35"/>
      <c r="AU4440" s="35"/>
      <c r="AV4440" s="35"/>
      <c r="AW4440" s="35"/>
      <c r="AX4440" s="35"/>
      <c r="AY4440" s="35"/>
      <c r="AZ4440" s="17">
        <f t="shared" ref="AZ4440" si="10009">AZ4439+1</f>
        <v>50456</v>
      </c>
      <c r="BA4440" s="216">
        <f t="shared" si="9984"/>
        <v>6</v>
      </c>
      <c r="BB4440" s="216">
        <f t="shared" ref="BB4440" si="10010">BB4439+1</f>
        <v>4435</v>
      </c>
      <c r="BC4440" s="16">
        <f t="shared" si="9986"/>
        <v>12.150684931506849</v>
      </c>
      <c r="BD4440" s="16">
        <f>IF(Template!$F$7="Linear interpolation",LinInterp($AO$5:$AO$18,$AM$5:$AM$18,BC4440),CubicSpline($AO$5:$AO$18,$AM$5:$AM$18,BC4440))</f>
        <v>14.148303096666242</v>
      </c>
      <c r="BE4440" s="221">
        <f t="shared" si="9921"/>
        <v>4.9922152038172154</v>
      </c>
      <c r="BF4440" s="221">
        <f>BE4440/PRODUCT($BG$6:BG4439)</f>
        <v>1.0003617928427007</v>
      </c>
      <c r="BG4440" s="16">
        <f t="shared" si="9987"/>
        <v>1.000361795451709</v>
      </c>
      <c r="BH4440" s="10">
        <f t="shared" si="9988"/>
        <v>13.205533987378558</v>
      </c>
      <c r="BI4440" s="90"/>
      <c r="BJ4440" s="17">
        <f t="shared" si="9970"/>
        <v>50433</v>
      </c>
      <c r="BK4440" s="16">
        <f t="shared" si="9964"/>
        <v>13.207588792054302</v>
      </c>
      <c r="BL4440" s="10">
        <f ca="1">IFERROR(AVERAGE(INDIRECT("BK"&amp;AC4440-Template!$F$10+1):INDIRECT("BK"&amp;AC4440)),0)</f>
        <v>13.208895477589488</v>
      </c>
      <c r="BM4440" s="35"/>
      <c r="BN4440" s="86"/>
      <c r="BO4440" s="35"/>
      <c r="BP4440" s="35"/>
      <c r="BQ4440" s="35"/>
      <c r="BR4440" s="35"/>
      <c r="BS4440" s="35"/>
      <c r="BT4440" s="35"/>
      <c r="BU4440" s="35"/>
      <c r="BV4440" s="35"/>
      <c r="BW4440" s="35"/>
      <c r="BX4440" s="35"/>
      <c r="BY4440" s="35"/>
      <c r="BZ4440" s="35"/>
      <c r="CA4440" s="35"/>
      <c r="CB4440" s="35"/>
      <c r="CC4440" s="35"/>
      <c r="CD4440" s="35"/>
      <c r="CE4440" s="35"/>
      <c r="CF4440" s="35"/>
      <c r="CG4440" s="35"/>
      <c r="CH4440" s="35"/>
    </row>
    <row r="4441" spans="1:86" ht="15.6" x14ac:dyDescent="0.3">
      <c r="A4441" s="35"/>
      <c r="B4441" s="86"/>
      <c r="C4441" s="35"/>
      <c r="D4441" s="35"/>
      <c r="E4441" s="35"/>
      <c r="F4441" s="35"/>
      <c r="G4441" s="35"/>
      <c r="H4441" s="35"/>
      <c r="I4441" s="35"/>
      <c r="J4441" s="35"/>
      <c r="K4441" s="35"/>
      <c r="L4441" s="35"/>
      <c r="M4441" s="35"/>
      <c r="N4441" s="35"/>
      <c r="O4441" s="35"/>
      <c r="P4441" s="35"/>
      <c r="Q4441" s="35"/>
      <c r="R4441" s="35"/>
      <c r="S4441" s="35"/>
      <c r="T4441" s="17">
        <f t="shared" si="9965"/>
        <v>50457</v>
      </c>
      <c r="U4441" s="216">
        <f t="shared" si="9959"/>
        <v>7</v>
      </c>
      <c r="V4441" s="216">
        <f t="shared" si="9965"/>
        <v>4436</v>
      </c>
      <c r="W4441" s="16">
        <f t="shared" si="9971"/>
        <v>12.153424657534247</v>
      </c>
      <c r="X4441" s="16" t="e">
        <f>IF(Template!$F$7="Linear interpolation",LinInterp($I$5:$I$22,$G$5:$G$22,W4441),CubicSpline($I$5:$I$22,$G$5:$G$22,W4441))</f>
        <v>#VALUE!</v>
      </c>
      <c r="Y4441" s="221" t="e">
        <f t="shared" si="9960"/>
        <v>#VALUE!</v>
      </c>
      <c r="Z4441" s="221" t="e">
        <f>Y4441/PRODUCT($AA$6:AA4440)</f>
        <v>#VALUE!</v>
      </c>
      <c r="AA4441" s="16" t="e">
        <f t="shared" si="9966"/>
        <v>#VALUE!</v>
      </c>
      <c r="AB4441" s="10" t="e">
        <f t="shared" si="9967"/>
        <v>#VALUE!</v>
      </c>
      <c r="AC4441" s="90">
        <f t="shared" si="9938"/>
        <v>4441</v>
      </c>
      <c r="AD4441" s="17">
        <f t="shared" si="9976"/>
        <v>50434</v>
      </c>
      <c r="AE4441" s="16" t="e">
        <f t="shared" si="9961"/>
        <v>#VALUE!</v>
      </c>
      <c r="AF4441" s="10">
        <f ca="1">IFERROR(AVERAGE(INDIRECT("AE"&amp;AC4441-Template!$F$10+1):INDIRECT("AE"&amp;AC4441)),0)</f>
        <v>0</v>
      </c>
      <c r="AG4441" s="35"/>
      <c r="AH4441" s="86"/>
      <c r="AI4441" s="35"/>
      <c r="AJ4441" s="35"/>
      <c r="AK4441" s="35"/>
      <c r="AL4441" s="35"/>
      <c r="AM4441" s="35"/>
      <c r="AN4441" s="35"/>
      <c r="AO4441" s="35"/>
      <c r="AP4441" s="35"/>
      <c r="AQ4441" s="35"/>
      <c r="AR4441" s="35"/>
      <c r="AS4441" s="35"/>
      <c r="AT4441" s="35"/>
      <c r="AU4441" s="35"/>
      <c r="AV4441" s="35"/>
      <c r="AW4441" s="35"/>
      <c r="AX4441" s="35"/>
      <c r="AY4441" s="35"/>
      <c r="AZ4441" s="17">
        <f t="shared" ref="AZ4441" si="10011">AZ4440+1</f>
        <v>50457</v>
      </c>
      <c r="BA4441" s="216">
        <f t="shared" si="9984"/>
        <v>7</v>
      </c>
      <c r="BB4441" s="216">
        <f t="shared" ref="BB4441" si="10012">BB4440+1</f>
        <v>4436</v>
      </c>
      <c r="BC4441" s="16">
        <f t="shared" si="9986"/>
        <v>12.153424657534247</v>
      </c>
      <c r="BD4441" s="16">
        <f>IF(Template!$F$7="Linear interpolation",LinInterp($AO$5:$AO$18,$AM$5:$AM$18,BC4441),CubicSpline($AO$5:$AO$18,$AM$5:$AM$18,BC4441))</f>
        <v>14.148295408647547</v>
      </c>
      <c r="BE4441" s="221">
        <f t="shared" si="9921"/>
        <v>4.9940213385006063</v>
      </c>
      <c r="BF4441" s="221">
        <f>BE4441/PRODUCT($BG$6:BG4440)</f>
        <v>1.000361787620309</v>
      </c>
      <c r="BG4441" s="16">
        <f t="shared" si="9987"/>
        <v>1.000361795451709</v>
      </c>
      <c r="BH4441" s="10">
        <f t="shared" si="9988"/>
        <v>13.205533987378558</v>
      </c>
      <c r="BI4441" s="90"/>
      <c r="BJ4441" s="17">
        <f t="shared" si="9970"/>
        <v>50434</v>
      </c>
      <c r="BK4441" s="16">
        <f t="shared" si="9964"/>
        <v>13.207497054091411</v>
      </c>
      <c r="BL4441" s="10">
        <f ca="1">IFERROR(AVERAGE(INDIRECT("BK"&amp;AC4441-Template!$F$10+1):INDIRECT("BK"&amp;AC4441)),0)</f>
        <v>13.208806012046249</v>
      </c>
      <c r="BM4441" s="35"/>
      <c r="BN4441" s="86"/>
      <c r="BO4441" s="35"/>
      <c r="BP4441" s="35"/>
      <c r="BQ4441" s="35"/>
      <c r="BR4441" s="35"/>
      <c r="BS4441" s="35"/>
      <c r="BT4441" s="35"/>
      <c r="BU4441" s="35"/>
      <c r="BV4441" s="35"/>
      <c r="BW4441" s="35"/>
      <c r="BX4441" s="35"/>
      <c r="BY4441" s="35"/>
      <c r="BZ4441" s="35"/>
      <c r="CA4441" s="35"/>
      <c r="CB4441" s="35"/>
      <c r="CC4441" s="35"/>
      <c r="CD4441" s="35"/>
      <c r="CE4441" s="35"/>
      <c r="CF4441" s="35"/>
      <c r="CG4441" s="35"/>
      <c r="CH4441" s="35"/>
    </row>
    <row r="4442" spans="1:86" ht="15.6" x14ac:dyDescent="0.3">
      <c r="A4442" s="35"/>
      <c r="B4442" s="86"/>
      <c r="C4442" s="35"/>
      <c r="D4442" s="35"/>
      <c r="E4442" s="35"/>
      <c r="F4442" s="35"/>
      <c r="G4442" s="35"/>
      <c r="H4442" s="35"/>
      <c r="I4442" s="35"/>
      <c r="J4442" s="35"/>
      <c r="K4442" s="35"/>
      <c r="L4442" s="35"/>
      <c r="M4442" s="35"/>
      <c r="N4442" s="35"/>
      <c r="O4442" s="35"/>
      <c r="P4442" s="35"/>
      <c r="Q4442" s="35"/>
      <c r="R4442" s="35"/>
      <c r="S4442" s="35"/>
      <c r="T4442" s="17">
        <f t="shared" si="9965"/>
        <v>50458</v>
      </c>
      <c r="U4442" s="216">
        <f t="shared" si="9959"/>
        <v>1</v>
      </c>
      <c r="V4442" s="216">
        <f t="shared" si="9965"/>
        <v>4437</v>
      </c>
      <c r="W4442" s="16">
        <f t="shared" si="9971"/>
        <v>12.156164383561643</v>
      </c>
      <c r="X4442" s="16" t="e">
        <f>IF(Template!$F$7="Linear interpolation",LinInterp($I$5:$I$22,$G$5:$G$22,W4442),CubicSpline($I$5:$I$22,$G$5:$G$22,W4442))</f>
        <v>#VALUE!</v>
      </c>
      <c r="Y4442" s="221" t="e">
        <f t="shared" si="9960"/>
        <v>#VALUE!</v>
      </c>
      <c r="Z4442" s="221" t="e">
        <f>Y4442/PRODUCT($AA$6:AA4441)</f>
        <v>#VALUE!</v>
      </c>
      <c r="AA4442" s="16" t="e">
        <f t="shared" si="9966"/>
        <v>#VALUE!</v>
      </c>
      <c r="AB4442" s="10" t="e">
        <f t="shared" si="9967"/>
        <v>#VALUE!</v>
      </c>
      <c r="AC4442" s="90">
        <f t="shared" si="9938"/>
        <v>4442</v>
      </c>
      <c r="AD4442" s="17">
        <f t="shared" si="9976"/>
        <v>50435</v>
      </c>
      <c r="AE4442" s="16" t="e">
        <f t="shared" si="9961"/>
        <v>#VALUE!</v>
      </c>
      <c r="AF4442" s="10">
        <f ca="1">IFERROR(AVERAGE(INDIRECT("AE"&amp;AC4442-Template!$F$10+1):INDIRECT("AE"&amp;AC4442)),0)</f>
        <v>0</v>
      </c>
      <c r="AG4442" s="35"/>
      <c r="AH4442" s="86"/>
      <c r="AI4442" s="35"/>
      <c r="AJ4442" s="35"/>
      <c r="AK4442" s="35"/>
      <c r="AL4442" s="35"/>
      <c r="AM4442" s="35"/>
      <c r="AN4442" s="35"/>
      <c r="AO4442" s="35"/>
      <c r="AP4442" s="35"/>
      <c r="AQ4442" s="35"/>
      <c r="AR4442" s="35"/>
      <c r="AS4442" s="35"/>
      <c r="AT4442" s="35"/>
      <c r="AU4442" s="35"/>
      <c r="AV4442" s="35"/>
      <c r="AW4442" s="35"/>
      <c r="AX4442" s="35"/>
      <c r="AY4442" s="35"/>
      <c r="AZ4442" s="17">
        <f t="shared" ref="AZ4442" si="10013">AZ4441+1</f>
        <v>50458</v>
      </c>
      <c r="BA4442" s="216">
        <f t="shared" si="9984"/>
        <v>1</v>
      </c>
      <c r="BB4442" s="216">
        <f t="shared" ref="BB4442" si="10014">BB4441+1</f>
        <v>4437</v>
      </c>
      <c r="BC4442" s="16">
        <f t="shared" si="9986"/>
        <v>12.156164383561643</v>
      </c>
      <c r="BD4442" s="16">
        <f>IF(Template!$F$7="Linear interpolation",LinInterp($AO$5:$AO$18,$AM$5:$AM$18,BC4442),CubicSpline($AO$5:$AO$18,$AM$5:$AM$18,BC4442))</f>
        <v>14.148287699522454</v>
      </c>
      <c r="BE4442" s="221">
        <f t="shared" si="9921"/>
        <v>4.9958281135526974</v>
      </c>
      <c r="BF4442" s="221">
        <f>BE4442/PRODUCT($BG$6:BG4441)</f>
        <v>1.0003617797801512</v>
      </c>
      <c r="BG4442" s="16">
        <f t="shared" si="9987"/>
        <v>1.0003617797801512</v>
      </c>
      <c r="BH4442" s="10">
        <f t="shared" si="9988"/>
        <v>13.204961975517794</v>
      </c>
      <c r="BI4442" s="90"/>
      <c r="BJ4442" s="17">
        <f t="shared" si="9970"/>
        <v>50435</v>
      </c>
      <c r="BK4442" s="16">
        <f t="shared" si="9964"/>
        <v>13.207497054091411</v>
      </c>
      <c r="BL4442" s="10">
        <f ca="1">IFERROR(AVERAGE(INDIRECT("BK"&amp;AC4442-Template!$F$10+1):INDIRECT("BK"&amp;AC4442)),0)</f>
        <v>13.208719453367005</v>
      </c>
      <c r="BM4442" s="35"/>
      <c r="BN4442" s="86"/>
      <c r="BO4442" s="35"/>
      <c r="BP4442" s="35"/>
      <c r="BQ4442" s="35"/>
      <c r="BR4442" s="35"/>
      <c r="BS4442" s="35"/>
      <c r="BT4442" s="35"/>
      <c r="BU4442" s="35"/>
      <c r="BV4442" s="35"/>
      <c r="BW4442" s="35"/>
      <c r="BX4442" s="35"/>
      <c r="BY4442" s="35"/>
      <c r="BZ4442" s="35"/>
      <c r="CA4442" s="35"/>
      <c r="CB4442" s="35"/>
      <c r="CC4442" s="35"/>
      <c r="CD4442" s="35"/>
      <c r="CE4442" s="35"/>
      <c r="CF4442" s="35"/>
      <c r="CG4442" s="35"/>
      <c r="CH4442" s="35"/>
    </row>
    <row r="4443" spans="1:86" ht="15.6" x14ac:dyDescent="0.3">
      <c r="A4443" s="35"/>
      <c r="B4443" s="86"/>
      <c r="C4443" s="35"/>
      <c r="D4443" s="35"/>
      <c r="E4443" s="35"/>
      <c r="F4443" s="35"/>
      <c r="G4443" s="35"/>
      <c r="H4443" s="35"/>
      <c r="I4443" s="35"/>
      <c r="J4443" s="35"/>
      <c r="K4443" s="35"/>
      <c r="L4443" s="35"/>
      <c r="M4443" s="35"/>
      <c r="N4443" s="35"/>
      <c r="O4443" s="35"/>
      <c r="P4443" s="35"/>
      <c r="Q4443" s="35"/>
      <c r="R4443" s="35"/>
      <c r="S4443" s="35"/>
      <c r="T4443" s="17">
        <f t="shared" si="9965"/>
        <v>50459</v>
      </c>
      <c r="U4443" s="216">
        <f t="shared" si="9959"/>
        <v>2</v>
      </c>
      <c r="V4443" s="216">
        <f t="shared" si="9965"/>
        <v>4438</v>
      </c>
      <c r="W4443" s="16">
        <f t="shared" si="9971"/>
        <v>12.158904109589042</v>
      </c>
      <c r="X4443" s="16" t="e">
        <f>IF(Template!$F$7="Linear interpolation",LinInterp($I$5:$I$22,$G$5:$G$22,W4443),CubicSpline($I$5:$I$22,$G$5:$G$22,W4443))</f>
        <v>#VALUE!</v>
      </c>
      <c r="Y4443" s="221" t="e">
        <f t="shared" si="9960"/>
        <v>#VALUE!</v>
      </c>
      <c r="Z4443" s="221" t="e">
        <f>Y4443/PRODUCT($AA$6:AA4442)</f>
        <v>#VALUE!</v>
      </c>
      <c r="AA4443" s="16" t="e">
        <f t="shared" si="9966"/>
        <v>#VALUE!</v>
      </c>
      <c r="AB4443" s="10" t="e">
        <f t="shared" si="9967"/>
        <v>#VALUE!</v>
      </c>
      <c r="AC4443" s="90">
        <f t="shared" si="9938"/>
        <v>4443</v>
      </c>
      <c r="AD4443" s="17">
        <f t="shared" si="9976"/>
        <v>50436</v>
      </c>
      <c r="AE4443" s="16" t="e">
        <f t="shared" si="9961"/>
        <v>#VALUE!</v>
      </c>
      <c r="AF4443" s="10">
        <f ca="1">IFERROR(AVERAGE(INDIRECT("AE"&amp;AC4443-Template!$F$10+1):INDIRECT("AE"&amp;AC4443)),0)</f>
        <v>0</v>
      </c>
      <c r="AG4443" s="35"/>
      <c r="AH4443" s="86"/>
      <c r="AI4443" s="35"/>
      <c r="AJ4443" s="35"/>
      <c r="AK4443" s="35"/>
      <c r="AL4443" s="35"/>
      <c r="AM4443" s="35"/>
      <c r="AN4443" s="35"/>
      <c r="AO4443" s="35"/>
      <c r="AP4443" s="35"/>
      <c r="AQ4443" s="35"/>
      <c r="AR4443" s="35"/>
      <c r="AS4443" s="35"/>
      <c r="AT4443" s="35"/>
      <c r="AU4443" s="35"/>
      <c r="AV4443" s="35"/>
      <c r="AW4443" s="35"/>
      <c r="AX4443" s="35"/>
      <c r="AY4443" s="35"/>
      <c r="AZ4443" s="17">
        <f t="shared" ref="AZ4443" si="10015">AZ4442+1</f>
        <v>50459</v>
      </c>
      <c r="BA4443" s="216">
        <f t="shared" si="9984"/>
        <v>2</v>
      </c>
      <c r="BB4443" s="216">
        <f t="shared" ref="BB4443" si="10016">BB4442+1</f>
        <v>4438</v>
      </c>
      <c r="BC4443" s="16">
        <f t="shared" si="9986"/>
        <v>12.158904109589042</v>
      </c>
      <c r="BD4443" s="16">
        <f>IF(Template!$F$7="Linear interpolation",LinInterp($AO$5:$AO$18,$AM$5:$AM$18,BC4443),CubicSpline($AO$5:$AO$18,$AM$5:$AM$18,BC4443))</f>
        <v>14.148279969264113</v>
      </c>
      <c r="BE4443" s="221">
        <f t="shared" si="9921"/>
        <v>4.9976355291738308</v>
      </c>
      <c r="BF4443" s="221">
        <f>BE4443/PRODUCT($BG$6:BG4442)</f>
        <v>1.0003617849894055</v>
      </c>
      <c r="BG4443" s="16">
        <f t="shared" si="9987"/>
        <v>1.0003617849894055</v>
      </c>
      <c r="BH4443" s="10">
        <f t="shared" si="9988"/>
        <v>13.205152113301978</v>
      </c>
      <c r="BI4443" s="90"/>
      <c r="BJ4443" s="17">
        <f t="shared" si="9970"/>
        <v>50436</v>
      </c>
      <c r="BK4443" s="16">
        <f t="shared" si="9964"/>
        <v>13.207497054091411</v>
      </c>
      <c r="BL4443" s="10">
        <f ca="1">IFERROR(AVERAGE(INDIRECT("BK"&amp;AC4443-Template!$F$10+1):INDIRECT("BK"&amp;AC4443)),0)</f>
        <v>13.20863580671926</v>
      </c>
      <c r="BM4443" s="35"/>
      <c r="BN4443" s="86"/>
      <c r="BO4443" s="35"/>
      <c r="BP4443" s="35"/>
      <c r="BQ4443" s="35"/>
      <c r="BR4443" s="35"/>
      <c r="BS4443" s="35"/>
      <c r="BT4443" s="35"/>
      <c r="BU4443" s="35"/>
      <c r="BV4443" s="35"/>
      <c r="BW4443" s="35"/>
      <c r="BX4443" s="35"/>
      <c r="BY4443" s="35"/>
      <c r="BZ4443" s="35"/>
      <c r="CA4443" s="35"/>
      <c r="CB4443" s="35"/>
      <c r="CC4443" s="35"/>
      <c r="CD4443" s="35"/>
      <c r="CE4443" s="35"/>
      <c r="CF4443" s="35"/>
      <c r="CG4443" s="35"/>
      <c r="CH4443" s="35"/>
    </row>
    <row r="4444" spans="1:86" ht="15.6" x14ac:dyDescent="0.3">
      <c r="A4444" s="35"/>
      <c r="B4444" s="86"/>
      <c r="C4444" s="35"/>
      <c r="D4444" s="35"/>
      <c r="E4444" s="35"/>
      <c r="F4444" s="35"/>
      <c r="G4444" s="35"/>
      <c r="H4444" s="35"/>
      <c r="I4444" s="35"/>
      <c r="J4444" s="35"/>
      <c r="K4444" s="35"/>
      <c r="L4444" s="35"/>
      <c r="M4444" s="35"/>
      <c r="N4444" s="35"/>
      <c r="O4444" s="35"/>
      <c r="P4444" s="35"/>
      <c r="Q4444" s="35"/>
      <c r="R4444" s="35"/>
      <c r="S4444" s="35"/>
      <c r="T4444" s="17">
        <f t="shared" si="9965"/>
        <v>50460</v>
      </c>
      <c r="U4444" s="216">
        <f t="shared" si="9959"/>
        <v>3</v>
      </c>
      <c r="V4444" s="216">
        <f t="shared" si="9965"/>
        <v>4439</v>
      </c>
      <c r="W4444" s="16">
        <f t="shared" si="9971"/>
        <v>12.161643835616438</v>
      </c>
      <c r="X4444" s="16" t="e">
        <f>IF(Template!$F$7="Linear interpolation",LinInterp($I$5:$I$22,$G$5:$G$22,W4444),CubicSpline($I$5:$I$22,$G$5:$G$22,W4444))</f>
        <v>#VALUE!</v>
      </c>
      <c r="Y4444" s="221" t="e">
        <f t="shared" si="9960"/>
        <v>#VALUE!</v>
      </c>
      <c r="Z4444" s="221" t="e">
        <f>Y4444/PRODUCT($AA$6:AA4443)</f>
        <v>#VALUE!</v>
      </c>
      <c r="AA4444" s="16" t="e">
        <f t="shared" si="9966"/>
        <v>#VALUE!</v>
      </c>
      <c r="AB4444" s="10" t="e">
        <f t="shared" si="9967"/>
        <v>#VALUE!</v>
      </c>
      <c r="AC4444" s="90">
        <f t="shared" si="9938"/>
        <v>4444</v>
      </c>
      <c r="AD4444" s="17">
        <f t="shared" si="9976"/>
        <v>50437</v>
      </c>
      <c r="AE4444" s="16" t="e">
        <f t="shared" si="9961"/>
        <v>#VALUE!</v>
      </c>
      <c r="AF4444" s="10">
        <f ca="1">IFERROR(AVERAGE(INDIRECT("AE"&amp;AC4444-Template!$F$10+1):INDIRECT("AE"&amp;AC4444)),0)</f>
        <v>0</v>
      </c>
      <c r="AG4444" s="35"/>
      <c r="AH4444" s="86"/>
      <c r="AI4444" s="35"/>
      <c r="AJ4444" s="35"/>
      <c r="AK4444" s="35"/>
      <c r="AL4444" s="35"/>
      <c r="AM4444" s="35"/>
      <c r="AN4444" s="35"/>
      <c r="AO4444" s="35"/>
      <c r="AP4444" s="35"/>
      <c r="AQ4444" s="35"/>
      <c r="AR4444" s="35"/>
      <c r="AS4444" s="35"/>
      <c r="AT4444" s="35"/>
      <c r="AU4444" s="35"/>
      <c r="AV4444" s="35"/>
      <c r="AW4444" s="35"/>
      <c r="AX4444" s="35"/>
      <c r="AY4444" s="35"/>
      <c r="AZ4444" s="17">
        <f t="shared" ref="AZ4444" si="10017">AZ4443+1</f>
        <v>50460</v>
      </c>
      <c r="BA4444" s="216">
        <f t="shared" si="9984"/>
        <v>3</v>
      </c>
      <c r="BB4444" s="216">
        <f t="shared" ref="BB4444" si="10018">BB4443+1</f>
        <v>4439</v>
      </c>
      <c r="BC4444" s="16">
        <f t="shared" si="9986"/>
        <v>12.161643835616438</v>
      </c>
      <c r="BD4444" s="16">
        <f>IF(Template!$F$7="Linear interpolation",LinInterp($AO$5:$AO$18,$AM$5:$AM$18,BC4444),CubicSpline($AO$5:$AO$18,$AM$5:$AM$18,BC4444))</f>
        <v>14.148272217845667</v>
      </c>
      <c r="BE4444" s="221">
        <f t="shared" si="9921"/>
        <v>4.9994435855643609</v>
      </c>
      <c r="BF4444" s="221">
        <f>BE4444/PRODUCT($BG$6:BG4443)</f>
        <v>1.0003617823628745</v>
      </c>
      <c r="BG4444" s="16">
        <f t="shared" si="9987"/>
        <v>1.0003617823628745</v>
      </c>
      <c r="BH4444" s="10">
        <f t="shared" si="9988"/>
        <v>13.205056244920744</v>
      </c>
      <c r="BI4444" s="90"/>
      <c r="BJ4444" s="17">
        <f t="shared" si="9970"/>
        <v>50437</v>
      </c>
      <c r="BK4444" s="16">
        <f t="shared" si="9964"/>
        <v>13.20694504946951</v>
      </c>
      <c r="BL4444" s="10">
        <f ca="1">IFERROR(AVERAGE(INDIRECT("BK"&amp;AC4444-Template!$F$10+1):INDIRECT("BK"&amp;AC4444)),0)</f>
        <v>13.208533759917453</v>
      </c>
      <c r="BM4444" s="35"/>
      <c r="BN4444" s="86"/>
      <c r="BO4444" s="35"/>
      <c r="BP4444" s="35"/>
      <c r="BQ4444" s="35"/>
      <c r="BR4444" s="35"/>
      <c r="BS4444" s="35"/>
      <c r="BT4444" s="35"/>
      <c r="BU4444" s="35"/>
      <c r="BV4444" s="35"/>
      <c r="BW4444" s="35"/>
      <c r="BX4444" s="35"/>
      <c r="BY4444" s="35"/>
      <c r="BZ4444" s="35"/>
      <c r="CA4444" s="35"/>
      <c r="CB4444" s="35"/>
      <c r="CC4444" s="35"/>
      <c r="CD4444" s="35"/>
      <c r="CE4444" s="35"/>
      <c r="CF4444" s="35"/>
      <c r="CG4444" s="35"/>
      <c r="CH4444" s="35"/>
    </row>
    <row r="4445" spans="1:86" ht="15.6" x14ac:dyDescent="0.3">
      <c r="A4445" s="35"/>
      <c r="B4445" s="86"/>
      <c r="C4445" s="35"/>
      <c r="D4445" s="35"/>
      <c r="E4445" s="35"/>
      <c r="F4445" s="35"/>
      <c r="G4445" s="35"/>
      <c r="H4445" s="35"/>
      <c r="I4445" s="35"/>
      <c r="J4445" s="35"/>
      <c r="K4445" s="35"/>
      <c r="L4445" s="35"/>
      <c r="M4445" s="35"/>
      <c r="N4445" s="35"/>
      <c r="O4445" s="35"/>
      <c r="P4445" s="35"/>
      <c r="Q4445" s="35"/>
      <c r="R4445" s="35"/>
      <c r="S4445" s="35"/>
      <c r="T4445" s="17">
        <f t="shared" si="9965"/>
        <v>50461</v>
      </c>
      <c r="U4445" s="216">
        <f t="shared" si="9959"/>
        <v>4</v>
      </c>
      <c r="V4445" s="216">
        <f t="shared" si="9965"/>
        <v>4440</v>
      </c>
      <c r="W4445" s="16">
        <f t="shared" si="9971"/>
        <v>12.164383561643836</v>
      </c>
      <c r="X4445" s="16" t="e">
        <f>IF(Template!$F$7="Linear interpolation",LinInterp($I$5:$I$22,$G$5:$G$22,W4445),CubicSpline($I$5:$I$22,$G$5:$G$22,W4445))</f>
        <v>#VALUE!</v>
      </c>
      <c r="Y4445" s="221" t="e">
        <f t="shared" si="9960"/>
        <v>#VALUE!</v>
      </c>
      <c r="Z4445" s="221" t="e">
        <f>Y4445/PRODUCT($AA$6:AA4444)</f>
        <v>#VALUE!</v>
      </c>
      <c r="AA4445" s="16" t="e">
        <f t="shared" si="9966"/>
        <v>#VALUE!</v>
      </c>
      <c r="AB4445" s="10" t="e">
        <f t="shared" si="9967"/>
        <v>#VALUE!</v>
      </c>
      <c r="AC4445" s="90">
        <f t="shared" si="9938"/>
        <v>4445</v>
      </c>
      <c r="AD4445" s="17">
        <f t="shared" si="9976"/>
        <v>50438</v>
      </c>
      <c r="AE4445" s="16" t="e">
        <f t="shared" si="9961"/>
        <v>#VALUE!</v>
      </c>
      <c r="AF4445" s="10">
        <f ca="1">IFERROR(AVERAGE(INDIRECT("AE"&amp;AC4445-Template!$F$10+1):INDIRECT("AE"&amp;AC4445)),0)</f>
        <v>0</v>
      </c>
      <c r="AG4445" s="35"/>
      <c r="AH4445" s="86"/>
      <c r="AI4445" s="35"/>
      <c r="AJ4445" s="35"/>
      <c r="AK4445" s="35"/>
      <c r="AL4445" s="35"/>
      <c r="AM4445" s="35"/>
      <c r="AN4445" s="35"/>
      <c r="AO4445" s="35"/>
      <c r="AP4445" s="35"/>
      <c r="AQ4445" s="35"/>
      <c r="AR4445" s="35"/>
      <c r="AS4445" s="35"/>
      <c r="AT4445" s="35"/>
      <c r="AU4445" s="35"/>
      <c r="AV4445" s="35"/>
      <c r="AW4445" s="35"/>
      <c r="AX4445" s="35"/>
      <c r="AY4445" s="35"/>
      <c r="AZ4445" s="17">
        <f t="shared" ref="AZ4445" si="10019">AZ4444+1</f>
        <v>50461</v>
      </c>
      <c r="BA4445" s="216">
        <f t="shared" si="9984"/>
        <v>4</v>
      </c>
      <c r="BB4445" s="216">
        <f t="shared" ref="BB4445" si="10020">BB4444+1</f>
        <v>4440</v>
      </c>
      <c r="BC4445" s="16">
        <f t="shared" si="9986"/>
        <v>12.164383561643836</v>
      </c>
      <c r="BD4445" s="16">
        <f>IF(Template!$F$7="Linear interpolation",LinInterp($AO$5:$AO$18,$AM$5:$AM$18,BC4445),CubicSpline($AO$5:$AO$18,$AM$5:$AM$18,BC4445))</f>
        <v>14.148264445240265</v>
      </c>
      <c r="BE4445" s="221">
        <f t="shared" si="9921"/>
        <v>5.0012522829246713</v>
      </c>
      <c r="BF4445" s="221">
        <f>BE4445/PRODUCT($BG$6:BG4444)</f>
        <v>1.0003617797319551</v>
      </c>
      <c r="BG4445" s="16">
        <f t="shared" si="9987"/>
        <v>1.0003617797319551</v>
      </c>
      <c r="BH4445" s="10">
        <f t="shared" si="9988"/>
        <v>13.204960216359641</v>
      </c>
      <c r="BI4445" s="90"/>
      <c r="BJ4445" s="17">
        <f t="shared" si="9970"/>
        <v>50438</v>
      </c>
      <c r="BK4445" s="16">
        <f t="shared" si="9964"/>
        <v>13.207128524641565</v>
      </c>
      <c r="BL4445" s="10">
        <f ca="1">IFERROR(AVERAGE(INDIRECT("BK"&amp;AC4445-Template!$F$10+1):INDIRECT("BK"&amp;AC4445)),0)</f>
        <v>13.208437828954713</v>
      </c>
      <c r="BM4445" s="35"/>
      <c r="BN4445" s="86"/>
      <c r="BO4445" s="35"/>
      <c r="BP4445" s="35"/>
      <c r="BQ4445" s="35"/>
      <c r="BR4445" s="35"/>
      <c r="BS4445" s="35"/>
      <c r="BT4445" s="35"/>
      <c r="BU4445" s="35"/>
      <c r="BV4445" s="35"/>
      <c r="BW4445" s="35"/>
      <c r="BX4445" s="35"/>
      <c r="BY4445" s="35"/>
      <c r="BZ4445" s="35"/>
      <c r="CA4445" s="35"/>
      <c r="CB4445" s="35"/>
      <c r="CC4445" s="35"/>
      <c r="CD4445" s="35"/>
      <c r="CE4445" s="35"/>
      <c r="CF4445" s="35"/>
      <c r="CG4445" s="35"/>
      <c r="CH4445" s="35"/>
    </row>
    <row r="4446" spans="1:86" ht="15.6" x14ac:dyDescent="0.3">
      <c r="A4446" s="35"/>
      <c r="B4446" s="86"/>
      <c r="C4446" s="35"/>
      <c r="D4446" s="35"/>
      <c r="E4446" s="35"/>
      <c r="F4446" s="35"/>
      <c r="G4446" s="35"/>
      <c r="H4446" s="35"/>
      <c r="I4446" s="35"/>
      <c r="J4446" s="35"/>
      <c r="K4446" s="35"/>
      <c r="L4446" s="35"/>
      <c r="M4446" s="35"/>
      <c r="N4446" s="35"/>
      <c r="O4446" s="35"/>
      <c r="P4446" s="35"/>
      <c r="Q4446" s="35"/>
      <c r="R4446" s="35"/>
      <c r="S4446" s="35"/>
      <c r="T4446" s="17">
        <f t="shared" si="9965"/>
        <v>50462</v>
      </c>
      <c r="U4446" s="216">
        <f t="shared" si="9959"/>
        <v>5</v>
      </c>
      <c r="V4446" s="216">
        <f t="shared" si="9965"/>
        <v>4441</v>
      </c>
      <c r="W4446" s="16">
        <f t="shared" si="9971"/>
        <v>12.167123287671233</v>
      </c>
      <c r="X4446" s="16" t="e">
        <f>IF(Template!$F$7="Linear interpolation",LinInterp($I$5:$I$22,$G$5:$G$22,W4446),CubicSpline($I$5:$I$22,$G$5:$G$22,W4446))</f>
        <v>#VALUE!</v>
      </c>
      <c r="Y4446" s="221" t="e">
        <f t="shared" si="9960"/>
        <v>#VALUE!</v>
      </c>
      <c r="Z4446" s="221" t="e">
        <f>Y4446/PRODUCT($AA$6:AA4445)</f>
        <v>#VALUE!</v>
      </c>
      <c r="AA4446" s="16" t="e">
        <f t="shared" si="9966"/>
        <v>#VALUE!</v>
      </c>
      <c r="AB4446" s="10" t="e">
        <f t="shared" si="9967"/>
        <v>#VALUE!</v>
      </c>
      <c r="AC4446" s="90">
        <f t="shared" si="9938"/>
        <v>4446</v>
      </c>
      <c r="AD4446" s="17">
        <f t="shared" si="9976"/>
        <v>50439</v>
      </c>
      <c r="AE4446" s="16" t="e">
        <f t="shared" si="9961"/>
        <v>#VALUE!</v>
      </c>
      <c r="AF4446" s="10">
        <f ca="1">IFERROR(AVERAGE(INDIRECT("AE"&amp;AC4446-Template!$F$10+1):INDIRECT("AE"&amp;AC4446)),0)</f>
        <v>0</v>
      </c>
      <c r="AG4446" s="35"/>
      <c r="AH4446" s="86"/>
      <c r="AI4446" s="35"/>
      <c r="AJ4446" s="35"/>
      <c r="AK4446" s="35"/>
      <c r="AL4446" s="35"/>
      <c r="AM4446" s="35"/>
      <c r="AN4446" s="35"/>
      <c r="AO4446" s="35"/>
      <c r="AP4446" s="35"/>
      <c r="AQ4446" s="35"/>
      <c r="AR4446" s="35"/>
      <c r="AS4446" s="35"/>
      <c r="AT4446" s="35"/>
      <c r="AU4446" s="35"/>
      <c r="AV4446" s="35"/>
      <c r="AW4446" s="35"/>
      <c r="AX4446" s="35"/>
      <c r="AY4446" s="35"/>
      <c r="AZ4446" s="17">
        <f t="shared" ref="AZ4446" si="10021">AZ4445+1</f>
        <v>50462</v>
      </c>
      <c r="BA4446" s="216">
        <f t="shared" si="9984"/>
        <v>5</v>
      </c>
      <c r="BB4446" s="216">
        <f t="shared" ref="BB4446" si="10022">BB4445+1</f>
        <v>4441</v>
      </c>
      <c r="BC4446" s="16">
        <f t="shared" si="9986"/>
        <v>12.167123287671233</v>
      </c>
      <c r="BD4446" s="16">
        <f>IF(Template!$F$7="Linear interpolation",LinInterp($AO$5:$AO$18,$AM$5:$AM$18,BC4446),CubicSpline($AO$5:$AO$18,$AM$5:$AM$18,BC4446))</f>
        <v>14.148256651421054</v>
      </c>
      <c r="BE4446" s="221">
        <f t="shared" si="9921"/>
        <v>5.003061621455184</v>
      </c>
      <c r="BF4446" s="221">
        <f>BE4446/PRODUCT($BG$6:BG4445)</f>
        <v>1.0003617770966466</v>
      </c>
      <c r="BG4446" s="16">
        <f t="shared" si="9987"/>
        <v>1.0003617770966466</v>
      </c>
      <c r="BH4446" s="10">
        <f t="shared" si="9988"/>
        <v>13.204864027602458</v>
      </c>
      <c r="BI4446" s="90"/>
      <c r="BJ4446" s="17">
        <f t="shared" si="9970"/>
        <v>50439</v>
      </c>
      <c r="BK4446" s="16">
        <f t="shared" si="9964"/>
        <v>13.207035997482407</v>
      </c>
      <c r="BL4446" s="10">
        <f ca="1">IFERROR(AVERAGE(INDIRECT("BK"&amp;AC4446-Template!$F$10+1):INDIRECT("BK"&amp;AC4446)),0)</f>
        <v>13.208356337622851</v>
      </c>
      <c r="BM4446" s="35"/>
      <c r="BN4446" s="86"/>
      <c r="BO4446" s="35"/>
      <c r="BP4446" s="35"/>
      <c r="BQ4446" s="35"/>
      <c r="BR4446" s="35"/>
      <c r="BS4446" s="35"/>
      <c r="BT4446" s="35"/>
      <c r="BU4446" s="35"/>
      <c r="BV4446" s="35"/>
      <c r="BW4446" s="35"/>
      <c r="BX4446" s="35"/>
      <c r="BY4446" s="35"/>
      <c r="BZ4446" s="35"/>
      <c r="CA4446" s="35"/>
      <c r="CB4446" s="35"/>
      <c r="CC4446" s="35"/>
      <c r="CD4446" s="35"/>
      <c r="CE4446" s="35"/>
      <c r="CF4446" s="35"/>
      <c r="CG4446" s="35"/>
      <c r="CH4446" s="35"/>
    </row>
    <row r="4447" spans="1:86" ht="15.6" x14ac:dyDescent="0.3">
      <c r="A4447" s="35"/>
      <c r="B4447" s="86"/>
      <c r="C4447" s="35"/>
      <c r="D4447" s="35"/>
      <c r="E4447" s="35"/>
      <c r="F4447" s="35"/>
      <c r="G4447" s="35"/>
      <c r="H4447" s="35"/>
      <c r="I4447" s="35"/>
      <c r="J4447" s="35"/>
      <c r="K4447" s="35"/>
      <c r="L4447" s="35"/>
      <c r="M4447" s="35"/>
      <c r="N4447" s="35"/>
      <c r="O4447" s="35"/>
      <c r="P4447" s="35"/>
      <c r="Q4447" s="35"/>
      <c r="R4447" s="35"/>
      <c r="S4447" s="35"/>
      <c r="T4447" s="17">
        <f t="shared" si="9965"/>
        <v>50463</v>
      </c>
      <c r="U4447" s="216">
        <f t="shared" si="9959"/>
        <v>6</v>
      </c>
      <c r="V4447" s="216">
        <f t="shared" si="9965"/>
        <v>4442</v>
      </c>
      <c r="W4447" s="16">
        <f t="shared" si="9971"/>
        <v>12.169863013698631</v>
      </c>
      <c r="X4447" s="16" t="e">
        <f>IF(Template!$F$7="Linear interpolation",LinInterp($I$5:$I$22,$G$5:$G$22,W4447),CubicSpline($I$5:$I$22,$G$5:$G$22,W4447))</f>
        <v>#VALUE!</v>
      </c>
      <c r="Y4447" s="221" t="e">
        <f t="shared" si="9960"/>
        <v>#VALUE!</v>
      </c>
      <c r="Z4447" s="221" t="e">
        <f>Y4447/PRODUCT($AA$6:AA4446)</f>
        <v>#VALUE!</v>
      </c>
      <c r="AA4447" s="16" t="e">
        <f t="shared" si="9966"/>
        <v>#VALUE!</v>
      </c>
      <c r="AB4447" s="10" t="e">
        <f t="shared" si="9967"/>
        <v>#VALUE!</v>
      </c>
      <c r="AC4447" s="90">
        <f t="shared" si="9938"/>
        <v>4447</v>
      </c>
      <c r="AD4447" s="17">
        <f t="shared" si="9976"/>
        <v>50440</v>
      </c>
      <c r="AE4447" s="16" t="e">
        <f t="shared" si="9961"/>
        <v>#VALUE!</v>
      </c>
      <c r="AF4447" s="10">
        <f ca="1">IFERROR(AVERAGE(INDIRECT("AE"&amp;AC4447-Template!$F$10+1):INDIRECT("AE"&amp;AC4447)),0)</f>
        <v>0</v>
      </c>
      <c r="AG4447" s="35"/>
      <c r="AH4447" s="86"/>
      <c r="AI4447" s="35"/>
      <c r="AJ4447" s="35"/>
      <c r="AK4447" s="35"/>
      <c r="AL4447" s="35"/>
      <c r="AM4447" s="35"/>
      <c r="AN4447" s="35"/>
      <c r="AO4447" s="35"/>
      <c r="AP4447" s="35"/>
      <c r="AQ4447" s="35"/>
      <c r="AR4447" s="35"/>
      <c r="AS4447" s="35"/>
      <c r="AT4447" s="35"/>
      <c r="AU4447" s="35"/>
      <c r="AV4447" s="35"/>
      <c r="AW4447" s="35"/>
      <c r="AX4447" s="35"/>
      <c r="AY4447" s="35"/>
      <c r="AZ4447" s="17">
        <f t="shared" ref="AZ4447" si="10023">AZ4446+1</f>
        <v>50463</v>
      </c>
      <c r="BA4447" s="216">
        <f t="shared" si="9984"/>
        <v>6</v>
      </c>
      <c r="BB4447" s="216">
        <f t="shared" ref="BB4447" si="10024">BB4446+1</f>
        <v>4442</v>
      </c>
      <c r="BC4447" s="16">
        <f t="shared" si="9986"/>
        <v>12.169863013698631</v>
      </c>
      <c r="BD4447" s="16">
        <f>IF(Template!$F$7="Linear interpolation",LinInterp($AO$5:$AO$18,$AM$5:$AM$18,BC4447),CubicSpline($AO$5:$AO$18,$AM$5:$AM$18,BC4447))</f>
        <v>14.14824883636118</v>
      </c>
      <c r="BE4447" s="221">
        <f t="shared" si="9921"/>
        <v>5.0048716013563563</v>
      </c>
      <c r="BF4447" s="221">
        <f>BE4447/PRODUCT($BG$6:BG4446)</f>
        <v>1.0003617744569466</v>
      </c>
      <c r="BG4447" s="16">
        <f t="shared" si="9987"/>
        <v>1.0003617770966466</v>
      </c>
      <c r="BH4447" s="10">
        <f t="shared" si="9988"/>
        <v>13.204864027602458</v>
      </c>
      <c r="BI4447" s="90"/>
      <c r="BJ4447" s="17">
        <f t="shared" si="9970"/>
        <v>50440</v>
      </c>
      <c r="BK4447" s="16">
        <f t="shared" si="9964"/>
        <v>13.206943311975028</v>
      </c>
      <c r="BL4447" s="10">
        <f ca="1">IFERROR(AVERAGE(INDIRECT("BK"&amp;AC4447-Template!$F$10+1):INDIRECT("BK"&amp;AC4447)),0)</f>
        <v>13.208265932739714</v>
      </c>
      <c r="BM4447" s="35"/>
      <c r="BN4447" s="86"/>
      <c r="BO4447" s="35"/>
      <c r="BP4447" s="35"/>
      <c r="BQ4447" s="35"/>
      <c r="BR4447" s="35"/>
      <c r="BS4447" s="35"/>
      <c r="BT4447" s="35"/>
      <c r="BU4447" s="35"/>
      <c r="BV4447" s="35"/>
      <c r="BW4447" s="35"/>
      <c r="BX4447" s="35"/>
      <c r="BY4447" s="35"/>
      <c r="BZ4447" s="35"/>
      <c r="CA4447" s="35"/>
      <c r="CB4447" s="35"/>
      <c r="CC4447" s="35"/>
      <c r="CD4447" s="35"/>
      <c r="CE4447" s="35"/>
      <c r="CF4447" s="35"/>
      <c r="CG4447" s="35"/>
      <c r="CH4447" s="35"/>
    </row>
    <row r="4448" spans="1:86" ht="15.6" x14ac:dyDescent="0.3">
      <c r="A4448" s="35"/>
      <c r="B4448" s="86"/>
      <c r="C4448" s="35"/>
      <c r="D4448" s="35"/>
      <c r="E4448" s="35"/>
      <c r="F4448" s="35"/>
      <c r="G4448" s="35"/>
      <c r="H4448" s="35"/>
      <c r="I4448" s="35"/>
      <c r="J4448" s="35"/>
      <c r="K4448" s="35"/>
      <c r="L4448" s="35"/>
      <c r="M4448" s="35"/>
      <c r="N4448" s="35"/>
      <c r="O4448" s="35"/>
      <c r="P4448" s="35"/>
      <c r="Q4448" s="35"/>
      <c r="R4448" s="35"/>
      <c r="S4448" s="35"/>
      <c r="T4448" s="17">
        <f t="shared" si="9965"/>
        <v>50464</v>
      </c>
      <c r="U4448" s="216">
        <f t="shared" si="9959"/>
        <v>7</v>
      </c>
      <c r="V4448" s="216">
        <f t="shared" si="9965"/>
        <v>4443</v>
      </c>
      <c r="W4448" s="16">
        <f t="shared" si="9971"/>
        <v>12.172602739726027</v>
      </c>
      <c r="X4448" s="16" t="e">
        <f>IF(Template!$F$7="Linear interpolation",LinInterp($I$5:$I$22,$G$5:$G$22,W4448),CubicSpline($I$5:$I$22,$G$5:$G$22,W4448))</f>
        <v>#VALUE!</v>
      </c>
      <c r="Y4448" s="221" t="e">
        <f t="shared" si="9960"/>
        <v>#VALUE!</v>
      </c>
      <c r="Z4448" s="221" t="e">
        <f>Y4448/PRODUCT($AA$6:AA4447)</f>
        <v>#VALUE!</v>
      </c>
      <c r="AA4448" s="16" t="e">
        <f t="shared" si="9966"/>
        <v>#VALUE!</v>
      </c>
      <c r="AB4448" s="10" t="e">
        <f t="shared" si="9967"/>
        <v>#VALUE!</v>
      </c>
      <c r="AC4448" s="90">
        <f t="shared" si="9938"/>
        <v>4448</v>
      </c>
      <c r="AD4448" s="17">
        <f t="shared" si="9976"/>
        <v>50441</v>
      </c>
      <c r="AE4448" s="16" t="e">
        <f t="shared" si="9961"/>
        <v>#VALUE!</v>
      </c>
      <c r="AF4448" s="10">
        <f ca="1">IFERROR(AVERAGE(INDIRECT("AE"&amp;AC4448-Template!$F$10+1):INDIRECT("AE"&amp;AC4448)),0)</f>
        <v>0</v>
      </c>
      <c r="AG4448" s="35"/>
      <c r="AH4448" s="86"/>
      <c r="AI4448" s="35"/>
      <c r="AJ4448" s="35"/>
      <c r="AK4448" s="35"/>
      <c r="AL4448" s="35"/>
      <c r="AM4448" s="35"/>
      <c r="AN4448" s="35"/>
      <c r="AO4448" s="35"/>
      <c r="AP4448" s="35"/>
      <c r="AQ4448" s="35"/>
      <c r="AR4448" s="35"/>
      <c r="AS4448" s="35"/>
      <c r="AT4448" s="35"/>
      <c r="AU4448" s="35"/>
      <c r="AV4448" s="35"/>
      <c r="AW4448" s="35"/>
      <c r="AX4448" s="35"/>
      <c r="AY4448" s="35"/>
      <c r="AZ4448" s="17">
        <f t="shared" ref="AZ4448" si="10025">AZ4447+1</f>
        <v>50464</v>
      </c>
      <c r="BA4448" s="216">
        <f t="shared" si="9984"/>
        <v>7</v>
      </c>
      <c r="BB4448" s="216">
        <f t="shared" ref="BB4448" si="10026">BB4447+1</f>
        <v>4443</v>
      </c>
      <c r="BC4448" s="16">
        <f t="shared" si="9986"/>
        <v>12.172602739726027</v>
      </c>
      <c r="BD4448" s="16">
        <f>IF(Template!$F$7="Linear interpolation",LinInterp($AO$5:$AO$18,$AM$5:$AM$18,BC4448),CubicSpline($AO$5:$AO$18,$AM$5:$AM$18,BC4448))</f>
        <v>14.148241000033792</v>
      </c>
      <c r="BE4448" s="221">
        <f t="shared" si="9921"/>
        <v>5.0066822228286592</v>
      </c>
      <c r="BF4448" s="221">
        <f>BE4448/PRODUCT($BG$6:BG4447)</f>
        <v>1.0003617691731497</v>
      </c>
      <c r="BG4448" s="16">
        <f t="shared" si="9987"/>
        <v>1.0003617770966466</v>
      </c>
      <c r="BH4448" s="10">
        <f t="shared" si="9988"/>
        <v>13.204864027602458</v>
      </c>
      <c r="BI4448" s="90"/>
      <c r="BJ4448" s="17">
        <f t="shared" si="9970"/>
        <v>50441</v>
      </c>
      <c r="BK4448" s="16">
        <f t="shared" si="9964"/>
        <v>13.206850468346353</v>
      </c>
      <c r="BL4448" s="10">
        <f ca="1">IFERROR(AVERAGE(INDIRECT("BK"&amp;AC4448-Template!$F$10+1):INDIRECT("BK"&amp;AC4448)),0)</f>
        <v>13.208175370967725</v>
      </c>
      <c r="BM4448" s="35"/>
      <c r="BN4448" s="86"/>
      <c r="BO4448" s="35"/>
      <c r="BP4448" s="35"/>
      <c r="BQ4448" s="35"/>
      <c r="BR4448" s="35"/>
      <c r="BS4448" s="35"/>
      <c r="BT4448" s="35"/>
      <c r="BU4448" s="35"/>
      <c r="BV4448" s="35"/>
      <c r="BW4448" s="35"/>
      <c r="BX4448" s="35"/>
      <c r="BY4448" s="35"/>
      <c r="BZ4448" s="35"/>
      <c r="CA4448" s="35"/>
      <c r="CB4448" s="35"/>
      <c r="CC4448" s="35"/>
      <c r="CD4448" s="35"/>
      <c r="CE4448" s="35"/>
      <c r="CF4448" s="35"/>
      <c r="CG4448" s="35"/>
      <c r="CH4448" s="35"/>
    </row>
    <row r="4449" spans="1:86" ht="15.6" x14ac:dyDescent="0.3">
      <c r="A4449" s="35"/>
      <c r="B4449" s="86"/>
      <c r="C4449" s="35"/>
      <c r="D4449" s="35"/>
      <c r="E4449" s="35"/>
      <c r="F4449" s="35"/>
      <c r="G4449" s="35"/>
      <c r="H4449" s="35"/>
      <c r="I4449" s="35"/>
      <c r="J4449" s="35"/>
      <c r="K4449" s="35"/>
      <c r="L4449" s="35"/>
      <c r="M4449" s="35"/>
      <c r="N4449" s="35"/>
      <c r="O4449" s="35"/>
      <c r="P4449" s="35"/>
      <c r="Q4449" s="35"/>
      <c r="R4449" s="35"/>
      <c r="S4449" s="35"/>
      <c r="T4449" s="17">
        <f t="shared" si="9965"/>
        <v>50465</v>
      </c>
      <c r="U4449" s="216">
        <f t="shared" si="9959"/>
        <v>1</v>
      </c>
      <c r="V4449" s="216">
        <f t="shared" si="9965"/>
        <v>4444</v>
      </c>
      <c r="W4449" s="16">
        <f t="shared" si="9971"/>
        <v>12.175342465753424</v>
      </c>
      <c r="X4449" s="16" t="e">
        <f>IF(Template!$F$7="Linear interpolation",LinInterp($I$5:$I$22,$G$5:$G$22,W4449),CubicSpline($I$5:$I$22,$G$5:$G$22,W4449))</f>
        <v>#VALUE!</v>
      </c>
      <c r="Y4449" s="221" t="e">
        <f t="shared" si="9960"/>
        <v>#VALUE!</v>
      </c>
      <c r="Z4449" s="221" t="e">
        <f>Y4449/PRODUCT($AA$6:AA4448)</f>
        <v>#VALUE!</v>
      </c>
      <c r="AA4449" s="16" t="e">
        <f t="shared" si="9966"/>
        <v>#VALUE!</v>
      </c>
      <c r="AB4449" s="10" t="e">
        <f t="shared" si="9967"/>
        <v>#VALUE!</v>
      </c>
      <c r="AC4449" s="90">
        <f t="shared" si="9938"/>
        <v>4449</v>
      </c>
      <c r="AD4449" s="17">
        <f t="shared" si="9976"/>
        <v>50442</v>
      </c>
      <c r="AE4449" s="16" t="e">
        <f t="shared" si="9961"/>
        <v>#VALUE!</v>
      </c>
      <c r="AF4449" s="10">
        <f ca="1">IFERROR(AVERAGE(INDIRECT("AE"&amp;AC4449-Template!$F$10+1):INDIRECT("AE"&amp;AC4449)),0)</f>
        <v>0</v>
      </c>
      <c r="AG4449" s="35"/>
      <c r="AH4449" s="86"/>
      <c r="AI4449" s="35"/>
      <c r="AJ4449" s="35"/>
      <c r="AK4449" s="35"/>
      <c r="AL4449" s="35"/>
      <c r="AM4449" s="35"/>
      <c r="AN4449" s="35"/>
      <c r="AO4449" s="35"/>
      <c r="AP4449" s="35"/>
      <c r="AQ4449" s="35"/>
      <c r="AR4449" s="35"/>
      <c r="AS4449" s="35"/>
      <c r="AT4449" s="35"/>
      <c r="AU4449" s="35"/>
      <c r="AV4449" s="35"/>
      <c r="AW4449" s="35"/>
      <c r="AX4449" s="35"/>
      <c r="AY4449" s="35"/>
      <c r="AZ4449" s="17">
        <f t="shared" ref="AZ4449" si="10027">AZ4448+1</f>
        <v>50465</v>
      </c>
      <c r="BA4449" s="216">
        <f t="shared" si="9984"/>
        <v>1</v>
      </c>
      <c r="BB4449" s="216">
        <f t="shared" ref="BB4449" si="10028">BB4448+1</f>
        <v>4444</v>
      </c>
      <c r="BC4449" s="16">
        <f t="shared" si="9986"/>
        <v>12.175342465753424</v>
      </c>
      <c r="BD4449" s="16">
        <f>IF(Template!$F$7="Linear interpolation",LinInterp($AO$5:$AO$18,$AM$5:$AM$18,BC4449),CubicSpline($AO$5:$AO$18,$AM$5:$AM$18,BC4449))</f>
        <v>14.148233142412037</v>
      </c>
      <c r="BE4449" s="221">
        <f t="shared" si="9921"/>
        <v>5.0084934860726085</v>
      </c>
      <c r="BF4449" s="221">
        <f>BE4449/PRODUCT($BG$6:BG4448)</f>
        <v>1.0003617612408593</v>
      </c>
      <c r="BG4449" s="16">
        <f t="shared" si="9987"/>
        <v>1.0003617612408593</v>
      </c>
      <c r="BH4449" s="10">
        <f t="shared" si="9988"/>
        <v>13.204285291364194</v>
      </c>
      <c r="BI4449" s="90"/>
      <c r="BJ4449" s="17">
        <f t="shared" si="9970"/>
        <v>50442</v>
      </c>
      <c r="BK4449" s="16">
        <f t="shared" si="9964"/>
        <v>13.206850468346353</v>
      </c>
      <c r="BL4449" s="10">
        <f ca="1">IFERROR(AVERAGE(INDIRECT("BK"&amp;AC4449-Template!$F$10+1):INDIRECT("BK"&amp;AC4449)),0)</f>
        <v>13.208087752283632</v>
      </c>
      <c r="BM4449" s="35"/>
      <c r="BN4449" s="86"/>
      <c r="BO4449" s="35"/>
      <c r="BP4449" s="35"/>
      <c r="BQ4449" s="35"/>
      <c r="BR4449" s="35"/>
      <c r="BS4449" s="35"/>
      <c r="BT4449" s="35"/>
      <c r="BU4449" s="35"/>
      <c r="BV4449" s="35"/>
      <c r="BW4449" s="35"/>
      <c r="BX4449" s="35"/>
      <c r="BY4449" s="35"/>
      <c r="BZ4449" s="35"/>
      <c r="CA4449" s="35"/>
      <c r="CB4449" s="35"/>
      <c r="CC4449" s="35"/>
      <c r="CD4449" s="35"/>
      <c r="CE4449" s="35"/>
      <c r="CF4449" s="35"/>
      <c r="CG4449" s="35"/>
      <c r="CH4449" s="35"/>
    </row>
    <row r="4450" spans="1:86" ht="15.6" x14ac:dyDescent="0.3">
      <c r="A4450" s="35"/>
      <c r="B4450" s="86"/>
      <c r="C4450" s="35"/>
      <c r="D4450" s="35"/>
      <c r="E4450" s="35"/>
      <c r="F4450" s="35"/>
      <c r="G4450" s="35"/>
      <c r="H4450" s="35"/>
      <c r="I4450" s="35"/>
      <c r="J4450" s="35"/>
      <c r="K4450" s="35"/>
      <c r="L4450" s="35"/>
      <c r="M4450" s="35"/>
      <c r="N4450" s="35"/>
      <c r="O4450" s="35"/>
      <c r="P4450" s="35"/>
      <c r="Q4450" s="35"/>
      <c r="R4450" s="35"/>
      <c r="S4450" s="35"/>
      <c r="T4450" s="17">
        <f t="shared" si="9965"/>
        <v>50466</v>
      </c>
      <c r="U4450" s="216">
        <f t="shared" si="9959"/>
        <v>2</v>
      </c>
      <c r="V4450" s="216">
        <f t="shared" si="9965"/>
        <v>4445</v>
      </c>
      <c r="W4450" s="16">
        <f t="shared" si="9971"/>
        <v>12.178082191780822</v>
      </c>
      <c r="X4450" s="16" t="e">
        <f>IF(Template!$F$7="Linear interpolation",LinInterp($I$5:$I$22,$G$5:$G$22,W4450),CubicSpline($I$5:$I$22,$G$5:$G$22,W4450))</f>
        <v>#VALUE!</v>
      </c>
      <c r="Y4450" s="221" t="e">
        <f t="shared" si="9960"/>
        <v>#VALUE!</v>
      </c>
      <c r="Z4450" s="221" t="e">
        <f>Y4450/PRODUCT($AA$6:AA4449)</f>
        <v>#VALUE!</v>
      </c>
      <c r="AA4450" s="16" t="e">
        <f t="shared" si="9966"/>
        <v>#VALUE!</v>
      </c>
      <c r="AB4450" s="10" t="e">
        <f t="shared" si="9967"/>
        <v>#VALUE!</v>
      </c>
      <c r="AC4450" s="90">
        <f t="shared" si="9938"/>
        <v>4450</v>
      </c>
      <c r="AD4450" s="17">
        <f t="shared" si="9976"/>
        <v>50443</v>
      </c>
      <c r="AE4450" s="16" t="e">
        <f t="shared" si="9961"/>
        <v>#VALUE!</v>
      </c>
      <c r="AF4450" s="10">
        <f ca="1">IFERROR(AVERAGE(INDIRECT("AE"&amp;AC4450-Template!$F$10+1):INDIRECT("AE"&amp;AC4450)),0)</f>
        <v>0</v>
      </c>
      <c r="AG4450" s="35"/>
      <c r="AH4450" s="86"/>
      <c r="AI4450" s="35"/>
      <c r="AJ4450" s="35"/>
      <c r="AK4450" s="35"/>
      <c r="AL4450" s="35"/>
      <c r="AM4450" s="35"/>
      <c r="AN4450" s="35"/>
      <c r="AO4450" s="35"/>
      <c r="AP4450" s="35"/>
      <c r="AQ4450" s="35"/>
      <c r="AR4450" s="35"/>
      <c r="AS4450" s="35"/>
      <c r="AT4450" s="35"/>
      <c r="AU4450" s="35"/>
      <c r="AV4450" s="35"/>
      <c r="AW4450" s="35"/>
      <c r="AX4450" s="35"/>
      <c r="AY4450" s="35"/>
      <c r="AZ4450" s="17">
        <f t="shared" ref="AZ4450" si="10029">AZ4449+1</f>
        <v>50466</v>
      </c>
      <c r="BA4450" s="216">
        <f t="shared" si="9984"/>
        <v>2</v>
      </c>
      <c r="BB4450" s="216">
        <f t="shared" ref="BB4450" si="10030">BB4449+1</f>
        <v>4445</v>
      </c>
      <c r="BC4450" s="16">
        <f t="shared" si="9986"/>
        <v>12.178082191780822</v>
      </c>
      <c r="BD4450" s="16">
        <f>IF(Template!$F$7="Linear interpolation",LinInterp($AO$5:$AO$18,$AM$5:$AM$18,BC4450),CubicSpline($AO$5:$AO$18,$AM$5:$AM$18,BC4450))</f>
        <v>14.14822526346906</v>
      </c>
      <c r="BE4450" s="221">
        <f t="shared" si="9921"/>
        <v>5.0103053912887425</v>
      </c>
      <c r="BF4450" s="221">
        <f>BE4450/PRODUCT($BG$6:BG4449)</f>
        <v>1.0003617665114615</v>
      </c>
      <c r="BG4450" s="16">
        <f t="shared" si="9987"/>
        <v>1.0003617665114615</v>
      </c>
      <c r="BH4450" s="10">
        <f t="shared" si="9988"/>
        <v>13.20447766834365</v>
      </c>
      <c r="BI4450" s="90"/>
      <c r="BJ4450" s="17">
        <f t="shared" si="9970"/>
        <v>50443</v>
      </c>
      <c r="BK4450" s="16">
        <f t="shared" si="9964"/>
        <v>13.206850468346353</v>
      </c>
      <c r="BL4450" s="10">
        <f ca="1">IFERROR(AVERAGE(INDIRECT("BK"&amp;AC4450-Template!$F$10+1):INDIRECT("BK"&amp;AC4450)),0)</f>
        <v>13.208003081874127</v>
      </c>
      <c r="BM4450" s="35"/>
      <c r="BN4450" s="86"/>
      <c r="BO4450" s="35"/>
      <c r="BP4450" s="35"/>
      <c r="BQ4450" s="35"/>
      <c r="BR4450" s="35"/>
      <c r="BS4450" s="35"/>
      <c r="BT4450" s="35"/>
      <c r="BU4450" s="35"/>
      <c r="BV4450" s="35"/>
      <c r="BW4450" s="35"/>
      <c r="BX4450" s="35"/>
      <c r="BY4450" s="35"/>
      <c r="BZ4450" s="35"/>
      <c r="CA4450" s="35"/>
      <c r="CB4450" s="35"/>
      <c r="CC4450" s="35"/>
      <c r="CD4450" s="35"/>
      <c r="CE4450" s="35"/>
      <c r="CF4450" s="35"/>
      <c r="CG4450" s="35"/>
      <c r="CH4450" s="35"/>
    </row>
    <row r="4451" spans="1:86" ht="15.6" x14ac:dyDescent="0.3">
      <c r="A4451" s="35"/>
      <c r="B4451" s="86"/>
      <c r="C4451" s="35"/>
      <c r="D4451" s="35"/>
      <c r="E4451" s="35"/>
      <c r="F4451" s="35"/>
      <c r="G4451" s="35"/>
      <c r="H4451" s="35"/>
      <c r="I4451" s="35"/>
      <c r="J4451" s="35"/>
      <c r="K4451" s="35"/>
      <c r="L4451" s="35"/>
      <c r="M4451" s="35"/>
      <c r="N4451" s="35"/>
      <c r="O4451" s="35"/>
      <c r="P4451" s="35"/>
      <c r="Q4451" s="35"/>
      <c r="R4451" s="35"/>
      <c r="S4451" s="35"/>
      <c r="T4451" s="17">
        <f t="shared" si="9965"/>
        <v>50467</v>
      </c>
      <c r="U4451" s="216">
        <f t="shared" si="9959"/>
        <v>3</v>
      </c>
      <c r="V4451" s="216">
        <f t="shared" si="9965"/>
        <v>4446</v>
      </c>
      <c r="W4451" s="16">
        <f t="shared" si="9971"/>
        <v>12.180821917808219</v>
      </c>
      <c r="X4451" s="16" t="e">
        <f>IF(Template!$F$7="Linear interpolation",LinInterp($I$5:$I$22,$G$5:$G$22,W4451),CubicSpline($I$5:$I$22,$G$5:$G$22,W4451))</f>
        <v>#VALUE!</v>
      </c>
      <c r="Y4451" s="221" t="e">
        <f t="shared" si="9960"/>
        <v>#VALUE!</v>
      </c>
      <c r="Z4451" s="221" t="e">
        <f>Y4451/PRODUCT($AA$6:AA4450)</f>
        <v>#VALUE!</v>
      </c>
      <c r="AA4451" s="16" t="e">
        <f t="shared" si="9966"/>
        <v>#VALUE!</v>
      </c>
      <c r="AB4451" s="10" t="e">
        <f t="shared" si="9967"/>
        <v>#VALUE!</v>
      </c>
      <c r="AC4451" s="90">
        <f t="shared" si="9938"/>
        <v>4451</v>
      </c>
      <c r="AD4451" s="17">
        <f t="shared" si="9976"/>
        <v>50444</v>
      </c>
      <c r="AE4451" s="16" t="e">
        <f t="shared" si="9961"/>
        <v>#VALUE!</v>
      </c>
      <c r="AF4451" s="10">
        <f ca="1">IFERROR(AVERAGE(INDIRECT("AE"&amp;AC4451-Template!$F$10+1):INDIRECT("AE"&amp;AC4451)),0)</f>
        <v>0</v>
      </c>
      <c r="AG4451" s="35"/>
      <c r="AH4451" s="86"/>
      <c r="AI4451" s="35"/>
      <c r="AJ4451" s="35"/>
      <c r="AK4451" s="35"/>
      <c r="AL4451" s="35"/>
      <c r="AM4451" s="35"/>
      <c r="AN4451" s="35"/>
      <c r="AO4451" s="35"/>
      <c r="AP4451" s="35"/>
      <c r="AQ4451" s="35"/>
      <c r="AR4451" s="35"/>
      <c r="AS4451" s="35"/>
      <c r="AT4451" s="35"/>
      <c r="AU4451" s="35"/>
      <c r="AV4451" s="35"/>
      <c r="AW4451" s="35"/>
      <c r="AX4451" s="35"/>
      <c r="AY4451" s="35"/>
      <c r="AZ4451" s="17">
        <f t="shared" ref="AZ4451" si="10031">AZ4450+1</f>
        <v>50467</v>
      </c>
      <c r="BA4451" s="216">
        <f t="shared" si="9984"/>
        <v>3</v>
      </c>
      <c r="BB4451" s="216">
        <f t="shared" ref="BB4451" si="10032">BB4450+1</f>
        <v>4446</v>
      </c>
      <c r="BC4451" s="16">
        <f t="shared" si="9986"/>
        <v>12.180821917808219</v>
      </c>
      <c r="BD4451" s="16">
        <f>IF(Template!$F$7="Linear interpolation",LinInterp($AO$5:$AO$18,$AM$5:$AM$18,BC4451),CubicSpline($AO$5:$AO$18,$AM$5:$AM$18,BC4451))</f>
        <v>14.148217363178009</v>
      </c>
      <c r="BE4451" s="221">
        <f t="shared" si="9921"/>
        <v>5.0121179386776431</v>
      </c>
      <c r="BF4451" s="221">
        <f>BE4451/PRODUCT($BG$6:BG4450)</f>
        <v>1.0003617638541658</v>
      </c>
      <c r="BG4451" s="16">
        <f t="shared" si="9987"/>
        <v>1.0003617638541658</v>
      </c>
      <c r="BH4451" s="10">
        <f t="shared" si="9988"/>
        <v>13.204380677049986</v>
      </c>
      <c r="BI4451" s="90"/>
      <c r="BJ4451" s="17">
        <f t="shared" si="9970"/>
        <v>50444</v>
      </c>
      <c r="BK4451" s="16">
        <f t="shared" si="9964"/>
        <v>13.206291822192462</v>
      </c>
      <c r="BL4451" s="10">
        <f ca="1">IFERROR(AVERAGE(INDIRECT("BK"&amp;AC4451-Template!$F$10+1):INDIRECT("BK"&amp;AC4451)),0)</f>
        <v>13.207899789926158</v>
      </c>
      <c r="BM4451" s="35"/>
      <c r="BN4451" s="86"/>
      <c r="BO4451" s="35"/>
      <c r="BP4451" s="35"/>
      <c r="BQ4451" s="35"/>
      <c r="BR4451" s="35"/>
      <c r="BS4451" s="35"/>
      <c r="BT4451" s="35"/>
      <c r="BU4451" s="35"/>
      <c r="BV4451" s="35"/>
      <c r="BW4451" s="35"/>
      <c r="BX4451" s="35"/>
      <c r="BY4451" s="35"/>
      <c r="BZ4451" s="35"/>
      <c r="CA4451" s="35"/>
      <c r="CB4451" s="35"/>
      <c r="CC4451" s="35"/>
      <c r="CD4451" s="35"/>
      <c r="CE4451" s="35"/>
      <c r="CF4451" s="35"/>
      <c r="CG4451" s="35"/>
      <c r="CH4451" s="35"/>
    </row>
    <row r="4452" spans="1:86" ht="15.6" x14ac:dyDescent="0.3">
      <c r="A4452" s="35"/>
      <c r="B4452" s="86"/>
      <c r="C4452" s="35"/>
      <c r="D4452" s="35"/>
      <c r="E4452" s="35"/>
      <c r="F4452" s="35"/>
      <c r="G4452" s="35"/>
      <c r="H4452" s="35"/>
      <c r="I4452" s="35"/>
      <c r="J4452" s="35"/>
      <c r="K4452" s="35"/>
      <c r="L4452" s="35"/>
      <c r="M4452" s="35"/>
      <c r="N4452" s="35"/>
      <c r="O4452" s="35"/>
      <c r="P4452" s="35"/>
      <c r="Q4452" s="35"/>
      <c r="R4452" s="35"/>
      <c r="S4452" s="35"/>
      <c r="T4452" s="17">
        <f t="shared" si="9965"/>
        <v>50468</v>
      </c>
      <c r="U4452" s="216">
        <f t="shared" si="9959"/>
        <v>4</v>
      </c>
      <c r="V4452" s="216">
        <f t="shared" si="9965"/>
        <v>4447</v>
      </c>
      <c r="W4452" s="16">
        <f t="shared" si="9971"/>
        <v>12.183561643835617</v>
      </c>
      <c r="X4452" s="16" t="e">
        <f>IF(Template!$F$7="Linear interpolation",LinInterp($I$5:$I$22,$G$5:$G$22,W4452),CubicSpline($I$5:$I$22,$G$5:$G$22,W4452))</f>
        <v>#VALUE!</v>
      </c>
      <c r="Y4452" s="221" t="e">
        <f t="shared" si="9960"/>
        <v>#VALUE!</v>
      </c>
      <c r="Z4452" s="221" t="e">
        <f>Y4452/PRODUCT($AA$6:AA4451)</f>
        <v>#VALUE!</v>
      </c>
      <c r="AA4452" s="16" t="e">
        <f t="shared" si="9966"/>
        <v>#VALUE!</v>
      </c>
      <c r="AB4452" s="10" t="e">
        <f t="shared" si="9967"/>
        <v>#VALUE!</v>
      </c>
      <c r="AC4452" s="90">
        <f t="shared" si="9938"/>
        <v>4452</v>
      </c>
      <c r="AD4452" s="17">
        <f t="shared" si="9976"/>
        <v>50445</v>
      </c>
      <c r="AE4452" s="16" t="e">
        <f t="shared" si="9961"/>
        <v>#VALUE!</v>
      </c>
      <c r="AF4452" s="10">
        <f ca="1">IFERROR(AVERAGE(INDIRECT("AE"&amp;AC4452-Template!$F$10+1):INDIRECT("AE"&amp;AC4452)),0)</f>
        <v>0</v>
      </c>
      <c r="AG4452" s="35"/>
      <c r="AH4452" s="86"/>
      <c r="AI4452" s="35"/>
      <c r="AJ4452" s="35"/>
      <c r="AK4452" s="35"/>
      <c r="AL4452" s="35"/>
      <c r="AM4452" s="35"/>
      <c r="AN4452" s="35"/>
      <c r="AO4452" s="35"/>
      <c r="AP4452" s="35"/>
      <c r="AQ4452" s="35"/>
      <c r="AR4452" s="35"/>
      <c r="AS4452" s="35"/>
      <c r="AT4452" s="35"/>
      <c r="AU4452" s="35"/>
      <c r="AV4452" s="35"/>
      <c r="AW4452" s="35"/>
      <c r="AX4452" s="35"/>
      <c r="AY4452" s="35"/>
      <c r="AZ4452" s="17">
        <f t="shared" ref="AZ4452" si="10033">AZ4451+1</f>
        <v>50468</v>
      </c>
      <c r="BA4452" s="216">
        <f t="shared" si="9984"/>
        <v>4</v>
      </c>
      <c r="BB4452" s="216">
        <f t="shared" ref="BB4452" si="10034">BB4451+1</f>
        <v>4447</v>
      </c>
      <c r="BC4452" s="16">
        <f t="shared" si="9986"/>
        <v>12.183561643835617</v>
      </c>
      <c r="BD4452" s="16">
        <f>IF(Template!$F$7="Linear interpolation",LinInterp($AO$5:$AO$18,$AM$5:$AM$18,BC4452),CubicSpline($AO$5:$AO$18,$AM$5:$AM$18,BC4452))</f>
        <v>14.148209441512032</v>
      </c>
      <c r="BE4452" s="221">
        <f t="shared" si="9921"/>
        <v>5.0139311284398982</v>
      </c>
      <c r="BF4452" s="221">
        <f>BE4452/PRODUCT($BG$6:BG4451)</f>
        <v>1.000361761192462</v>
      </c>
      <c r="BG4452" s="16">
        <f t="shared" si="9987"/>
        <v>1.000361761192462</v>
      </c>
      <c r="BH4452" s="10">
        <f t="shared" si="9988"/>
        <v>13.204283524863246</v>
      </c>
      <c r="BI4452" s="90"/>
      <c r="BJ4452" s="17">
        <f t="shared" si="9970"/>
        <v>50445</v>
      </c>
      <c r="BK4452" s="16">
        <f t="shared" si="9964"/>
        <v>13.20647750913373</v>
      </c>
      <c r="BL4452" s="10">
        <f ca="1">IFERROR(AVERAGE(INDIRECT("BK"&amp;AC4452-Template!$F$10+1):INDIRECT("BK"&amp;AC4452)),0)</f>
        <v>13.207802687542898</v>
      </c>
      <c r="BM4452" s="35"/>
      <c r="BN4452" s="86"/>
      <c r="BO4452" s="35"/>
      <c r="BP4452" s="35"/>
      <c r="BQ4452" s="35"/>
      <c r="BR4452" s="35"/>
      <c r="BS4452" s="35"/>
      <c r="BT4452" s="35"/>
      <c r="BU4452" s="35"/>
      <c r="BV4452" s="35"/>
      <c r="BW4452" s="35"/>
      <c r="BX4452" s="35"/>
      <c r="BY4452" s="35"/>
      <c r="BZ4452" s="35"/>
      <c r="CA4452" s="35"/>
      <c r="CB4452" s="35"/>
      <c r="CC4452" s="35"/>
      <c r="CD4452" s="35"/>
      <c r="CE4452" s="35"/>
      <c r="CF4452" s="35"/>
      <c r="CG4452" s="35"/>
      <c r="CH4452" s="35"/>
    </row>
    <row r="4453" spans="1:86" ht="15.6" x14ac:dyDescent="0.3">
      <c r="A4453" s="35"/>
      <c r="B4453" s="86"/>
      <c r="C4453" s="35"/>
      <c r="D4453" s="35"/>
      <c r="E4453" s="35"/>
      <c r="F4453" s="35"/>
      <c r="G4453" s="35"/>
      <c r="H4453" s="35"/>
      <c r="I4453" s="35"/>
      <c r="J4453" s="35"/>
      <c r="K4453" s="35"/>
      <c r="L4453" s="35"/>
      <c r="M4453" s="35"/>
      <c r="N4453" s="35"/>
      <c r="O4453" s="35"/>
      <c r="P4453" s="35"/>
      <c r="Q4453" s="35"/>
      <c r="R4453" s="35"/>
      <c r="S4453" s="35"/>
      <c r="T4453" s="17">
        <f t="shared" si="9965"/>
        <v>50469</v>
      </c>
      <c r="U4453" s="216">
        <f t="shared" si="9959"/>
        <v>5</v>
      </c>
      <c r="V4453" s="216">
        <f t="shared" si="9965"/>
        <v>4448</v>
      </c>
      <c r="W4453" s="16">
        <f t="shared" si="9971"/>
        <v>12.186301369863013</v>
      </c>
      <c r="X4453" s="16" t="e">
        <f>IF(Template!$F$7="Linear interpolation",LinInterp($I$5:$I$22,$G$5:$G$22,W4453),CubicSpline($I$5:$I$22,$G$5:$G$22,W4453))</f>
        <v>#VALUE!</v>
      </c>
      <c r="Y4453" s="221" t="e">
        <f t="shared" si="9960"/>
        <v>#VALUE!</v>
      </c>
      <c r="Z4453" s="221" t="e">
        <f>Y4453/PRODUCT($AA$6:AA4452)</f>
        <v>#VALUE!</v>
      </c>
      <c r="AA4453" s="16" t="e">
        <f t="shared" si="9966"/>
        <v>#VALUE!</v>
      </c>
      <c r="AB4453" s="10" t="e">
        <f t="shared" si="9967"/>
        <v>#VALUE!</v>
      </c>
      <c r="AC4453" s="90">
        <f t="shared" si="9938"/>
        <v>4453</v>
      </c>
      <c r="AD4453" s="17">
        <f t="shared" si="9976"/>
        <v>50446</v>
      </c>
      <c r="AE4453" s="16" t="e">
        <f t="shared" si="9961"/>
        <v>#VALUE!</v>
      </c>
      <c r="AF4453" s="10">
        <f ca="1">IFERROR(AVERAGE(INDIRECT("AE"&amp;AC4453-Template!$F$10+1):INDIRECT("AE"&amp;AC4453)),0)</f>
        <v>0</v>
      </c>
      <c r="AG4453" s="35"/>
      <c r="AH4453" s="86"/>
      <c r="AI4453" s="35"/>
      <c r="AJ4453" s="35"/>
      <c r="AK4453" s="35"/>
      <c r="AL4453" s="35"/>
      <c r="AM4453" s="35"/>
      <c r="AN4453" s="35"/>
      <c r="AO4453" s="35"/>
      <c r="AP4453" s="35"/>
      <c r="AQ4453" s="35"/>
      <c r="AR4453" s="35"/>
      <c r="AS4453" s="35"/>
      <c r="AT4453" s="35"/>
      <c r="AU4453" s="35"/>
      <c r="AV4453" s="35"/>
      <c r="AW4453" s="35"/>
      <c r="AX4453" s="35"/>
      <c r="AY4453" s="35"/>
      <c r="AZ4453" s="17">
        <f t="shared" ref="AZ4453" si="10035">AZ4452+1</f>
        <v>50469</v>
      </c>
      <c r="BA4453" s="216">
        <f t="shared" si="9984"/>
        <v>5</v>
      </c>
      <c r="BB4453" s="216">
        <f t="shared" ref="BB4453" si="10036">BB4452+1</f>
        <v>4448</v>
      </c>
      <c r="BC4453" s="16">
        <f t="shared" si="9986"/>
        <v>12.186301369863013</v>
      </c>
      <c r="BD4453" s="16">
        <f>IF(Template!$F$7="Linear interpolation",LinInterp($AO$5:$AO$18,$AM$5:$AM$18,BC4453),CubicSpline($AO$5:$AO$18,$AM$5:$AM$18,BC4453))</f>
        <v>14.148201498444275</v>
      </c>
      <c r="BE4453" s="221">
        <f t="shared" si="9921"/>
        <v>5.0157449607761571</v>
      </c>
      <c r="BF4453" s="221">
        <f>BE4453/PRODUCT($BG$6:BG4452)</f>
        <v>1.0003617585263529</v>
      </c>
      <c r="BG4453" s="16">
        <f t="shared" si="9987"/>
        <v>1.0003617585263529</v>
      </c>
      <c r="BH4453" s="10">
        <f t="shared" si="9988"/>
        <v>13.204186211880685</v>
      </c>
      <c r="BI4453" s="90"/>
      <c r="BJ4453" s="17">
        <f t="shared" si="9970"/>
        <v>50446</v>
      </c>
      <c r="BK4453" s="16">
        <f t="shared" si="9964"/>
        <v>13.206383872710337</v>
      </c>
      <c r="BL4453" s="10">
        <f ca="1">IFERROR(AVERAGE(INDIRECT("BK"&amp;AC4453-Template!$F$10+1):INDIRECT("BK"&amp;AC4453)),0)</f>
        <v>13.207720205506705</v>
      </c>
      <c r="BM4453" s="35"/>
      <c r="BN4453" s="86"/>
      <c r="BO4453" s="35"/>
      <c r="BP4453" s="35"/>
      <c r="BQ4453" s="35"/>
      <c r="BR4453" s="35"/>
      <c r="BS4453" s="35"/>
      <c r="BT4453" s="35"/>
      <c r="BU4453" s="35"/>
      <c r="BV4453" s="35"/>
      <c r="BW4453" s="35"/>
      <c r="BX4453" s="35"/>
      <c r="BY4453" s="35"/>
      <c r="BZ4453" s="35"/>
      <c r="CA4453" s="35"/>
      <c r="CB4453" s="35"/>
      <c r="CC4453" s="35"/>
      <c r="CD4453" s="35"/>
      <c r="CE4453" s="35"/>
      <c r="CF4453" s="35"/>
      <c r="CG4453" s="35"/>
      <c r="CH4453" s="35"/>
    </row>
    <row r="4454" spans="1:86" ht="15.6" x14ac:dyDescent="0.3">
      <c r="A4454" s="35"/>
      <c r="B4454" s="86"/>
      <c r="C4454" s="35"/>
      <c r="D4454" s="35"/>
      <c r="E4454" s="35"/>
      <c r="F4454" s="35"/>
      <c r="G4454" s="35"/>
      <c r="H4454" s="35"/>
      <c r="I4454" s="35"/>
      <c r="J4454" s="35"/>
      <c r="K4454" s="35"/>
      <c r="L4454" s="35"/>
      <c r="M4454" s="35"/>
      <c r="N4454" s="35"/>
      <c r="O4454" s="35"/>
      <c r="P4454" s="35"/>
      <c r="Q4454" s="35"/>
      <c r="R4454" s="35"/>
      <c r="S4454" s="35"/>
      <c r="T4454" s="17">
        <f t="shared" si="9965"/>
        <v>50470</v>
      </c>
      <c r="U4454" s="216">
        <f t="shared" si="9959"/>
        <v>6</v>
      </c>
      <c r="V4454" s="216">
        <f t="shared" si="9965"/>
        <v>4449</v>
      </c>
      <c r="W4454" s="16">
        <f t="shared" si="9971"/>
        <v>12.189041095890412</v>
      </c>
      <c r="X4454" s="16" t="e">
        <f>IF(Template!$F$7="Linear interpolation",LinInterp($I$5:$I$22,$G$5:$G$22,W4454),CubicSpline($I$5:$I$22,$G$5:$G$22,W4454))</f>
        <v>#VALUE!</v>
      </c>
      <c r="Y4454" s="221" t="e">
        <f t="shared" si="9960"/>
        <v>#VALUE!</v>
      </c>
      <c r="Z4454" s="221" t="e">
        <f>Y4454/PRODUCT($AA$6:AA4453)</f>
        <v>#VALUE!</v>
      </c>
      <c r="AA4454" s="16" t="e">
        <f t="shared" si="9966"/>
        <v>#VALUE!</v>
      </c>
      <c r="AB4454" s="10" t="e">
        <f t="shared" si="9967"/>
        <v>#VALUE!</v>
      </c>
      <c r="AC4454" s="90">
        <f t="shared" si="9938"/>
        <v>4454</v>
      </c>
      <c r="AD4454" s="17">
        <f t="shared" si="9976"/>
        <v>50447</v>
      </c>
      <c r="AE4454" s="16" t="e">
        <f t="shared" si="9961"/>
        <v>#VALUE!</v>
      </c>
      <c r="AF4454" s="10">
        <f ca="1">IFERROR(AVERAGE(INDIRECT("AE"&amp;AC4454-Template!$F$10+1):INDIRECT("AE"&amp;AC4454)),0)</f>
        <v>0</v>
      </c>
      <c r="AG4454" s="35"/>
      <c r="AH4454" s="86"/>
      <c r="AI4454" s="35"/>
      <c r="AJ4454" s="35"/>
      <c r="AK4454" s="35"/>
      <c r="AL4454" s="35"/>
      <c r="AM4454" s="35"/>
      <c r="AN4454" s="35"/>
      <c r="AO4454" s="35"/>
      <c r="AP4454" s="35"/>
      <c r="AQ4454" s="35"/>
      <c r="AR4454" s="35"/>
      <c r="AS4454" s="35"/>
      <c r="AT4454" s="35"/>
      <c r="AU4454" s="35"/>
      <c r="AV4454" s="35"/>
      <c r="AW4454" s="35"/>
      <c r="AX4454" s="35"/>
      <c r="AY4454" s="35"/>
      <c r="AZ4454" s="17">
        <f t="shared" ref="AZ4454" si="10037">AZ4453+1</f>
        <v>50470</v>
      </c>
      <c r="BA4454" s="216">
        <f t="shared" si="9984"/>
        <v>6</v>
      </c>
      <c r="BB4454" s="216">
        <f t="shared" ref="BB4454" si="10038">BB4453+1</f>
        <v>4449</v>
      </c>
      <c r="BC4454" s="16">
        <f t="shared" si="9986"/>
        <v>12.189041095890412</v>
      </c>
      <c r="BD4454" s="16">
        <f>IF(Template!$F$7="Linear interpolation",LinInterp($AO$5:$AO$18,$AM$5:$AM$18,BC4454),CubicSpline($AO$5:$AO$18,$AM$5:$AM$18,BC4454))</f>
        <v>14.148193533947886</v>
      </c>
      <c r="BE4454" s="221">
        <f t="shared" si="9921"/>
        <v>5.0175594358870885</v>
      </c>
      <c r="BF4454" s="221">
        <f>BE4454/PRODUCT($BG$6:BG4453)</f>
        <v>1.000361755855834</v>
      </c>
      <c r="BG4454" s="16">
        <f t="shared" si="9987"/>
        <v>1.0003617585263529</v>
      </c>
      <c r="BH4454" s="10">
        <f t="shared" si="9988"/>
        <v>13.204186211880685</v>
      </c>
      <c r="BI4454" s="90"/>
      <c r="BJ4454" s="17">
        <f t="shared" si="9970"/>
        <v>50447</v>
      </c>
      <c r="BK4454" s="16">
        <f t="shared" si="9964"/>
        <v>13.206290077695581</v>
      </c>
      <c r="BL4454" s="10">
        <f ca="1">IFERROR(AVERAGE(INDIRECT("BK"&amp;AC4454-Template!$F$10+1):INDIRECT("BK"&amp;AC4454)),0)</f>
        <v>13.207628700438404</v>
      </c>
      <c r="BM4454" s="35"/>
      <c r="BN4454" s="86"/>
      <c r="BO4454" s="35"/>
      <c r="BP4454" s="35"/>
      <c r="BQ4454" s="35"/>
      <c r="BR4454" s="35"/>
      <c r="BS4454" s="35"/>
      <c r="BT4454" s="35"/>
      <c r="BU4454" s="35"/>
      <c r="BV4454" s="35"/>
      <c r="BW4454" s="35"/>
      <c r="BX4454" s="35"/>
      <c r="BY4454" s="35"/>
      <c r="BZ4454" s="35"/>
      <c r="CA4454" s="35"/>
      <c r="CB4454" s="35"/>
      <c r="CC4454" s="35"/>
      <c r="CD4454" s="35"/>
      <c r="CE4454" s="35"/>
      <c r="CF4454" s="35"/>
      <c r="CG4454" s="35"/>
      <c r="CH4454" s="35"/>
    </row>
    <row r="4455" spans="1:86" ht="15.6" x14ac:dyDescent="0.3">
      <c r="A4455" s="35"/>
      <c r="B4455" s="86"/>
      <c r="C4455" s="35"/>
      <c r="D4455" s="35"/>
      <c r="E4455" s="35"/>
      <c r="F4455" s="35"/>
      <c r="G4455" s="35"/>
      <c r="H4455" s="35"/>
      <c r="I4455" s="35"/>
      <c r="J4455" s="35"/>
      <c r="K4455" s="35"/>
      <c r="L4455" s="35"/>
      <c r="M4455" s="35"/>
      <c r="N4455" s="35"/>
      <c r="O4455" s="35"/>
      <c r="P4455" s="35"/>
      <c r="Q4455" s="35"/>
      <c r="R4455" s="35"/>
      <c r="S4455" s="35"/>
      <c r="T4455" s="17">
        <f t="shared" si="9965"/>
        <v>50471</v>
      </c>
      <c r="U4455" s="216">
        <f t="shared" si="9959"/>
        <v>7</v>
      </c>
      <c r="V4455" s="216">
        <f t="shared" si="9965"/>
        <v>4450</v>
      </c>
      <c r="W4455" s="16">
        <f t="shared" si="9971"/>
        <v>12.191780821917808</v>
      </c>
      <c r="X4455" s="16" t="e">
        <f>IF(Template!$F$7="Linear interpolation",LinInterp($I$5:$I$22,$G$5:$G$22,W4455),CubicSpline($I$5:$I$22,$G$5:$G$22,W4455))</f>
        <v>#VALUE!</v>
      </c>
      <c r="Y4455" s="221" t="e">
        <f t="shared" si="9960"/>
        <v>#VALUE!</v>
      </c>
      <c r="Z4455" s="221" t="e">
        <f>Y4455/PRODUCT($AA$6:AA4454)</f>
        <v>#VALUE!</v>
      </c>
      <c r="AA4455" s="16" t="e">
        <f t="shared" si="9966"/>
        <v>#VALUE!</v>
      </c>
      <c r="AB4455" s="10" t="e">
        <f t="shared" si="9967"/>
        <v>#VALUE!</v>
      </c>
      <c r="AC4455" s="90">
        <f t="shared" si="9938"/>
        <v>4455</v>
      </c>
      <c r="AD4455" s="17">
        <f t="shared" si="9976"/>
        <v>50448</v>
      </c>
      <c r="AE4455" s="16" t="e">
        <f t="shared" si="9961"/>
        <v>#VALUE!</v>
      </c>
      <c r="AF4455" s="10">
        <f ca="1">IFERROR(AVERAGE(INDIRECT("AE"&amp;AC4455-Template!$F$10+1):INDIRECT("AE"&amp;AC4455)),0)</f>
        <v>0</v>
      </c>
      <c r="AG4455" s="35"/>
      <c r="AH4455" s="86"/>
      <c r="AI4455" s="35"/>
      <c r="AJ4455" s="35"/>
      <c r="AK4455" s="35"/>
      <c r="AL4455" s="35"/>
      <c r="AM4455" s="35"/>
      <c r="AN4455" s="35"/>
      <c r="AO4455" s="35"/>
      <c r="AP4455" s="35"/>
      <c r="AQ4455" s="35"/>
      <c r="AR4455" s="35"/>
      <c r="AS4455" s="35"/>
      <c r="AT4455" s="35"/>
      <c r="AU4455" s="35"/>
      <c r="AV4455" s="35"/>
      <c r="AW4455" s="35"/>
      <c r="AX4455" s="35"/>
      <c r="AY4455" s="35"/>
      <c r="AZ4455" s="17">
        <f t="shared" ref="AZ4455" si="10039">AZ4454+1</f>
        <v>50471</v>
      </c>
      <c r="BA4455" s="216">
        <f t="shared" si="9984"/>
        <v>7</v>
      </c>
      <c r="BB4455" s="216">
        <f t="shared" ref="BB4455" si="10040">BB4454+1</f>
        <v>4450</v>
      </c>
      <c r="BC4455" s="16">
        <f t="shared" si="9986"/>
        <v>12.191780821917808</v>
      </c>
      <c r="BD4455" s="16">
        <f>IF(Template!$F$7="Linear interpolation",LinInterp($AO$5:$AO$18,$AM$5:$AM$18,BC4455),CubicSpline($AO$5:$AO$18,$AM$5:$AM$18,BC4455))</f>
        <v>14.148185547996011</v>
      </c>
      <c r="BE4455" s="221">
        <f t="shared" si="9921"/>
        <v>5.0193745539733658</v>
      </c>
      <c r="BF4455" s="221">
        <f>BE4455/PRODUCT($BG$6:BG4454)</f>
        <v>1.0003617505103792</v>
      </c>
      <c r="BG4455" s="16">
        <f t="shared" si="9987"/>
        <v>1.0003617585263529</v>
      </c>
      <c r="BH4455" s="10">
        <f t="shared" si="9988"/>
        <v>13.204186211880685</v>
      </c>
      <c r="BI4455" s="90"/>
      <c r="BJ4455" s="17">
        <f t="shared" si="9970"/>
        <v>50448</v>
      </c>
      <c r="BK4455" s="16">
        <f t="shared" si="9964"/>
        <v>13.206196123424885</v>
      </c>
      <c r="BL4455" s="10">
        <f ca="1">IFERROR(AVERAGE(INDIRECT("BK"&amp;AC4455-Template!$F$10+1):INDIRECT("BK"&amp;AC4455)),0)</f>
        <v>13.207537037818295</v>
      </c>
      <c r="BM4455" s="35"/>
      <c r="BN4455" s="86"/>
      <c r="BO4455" s="35"/>
      <c r="BP4455" s="35"/>
      <c r="BQ4455" s="35"/>
      <c r="BR4455" s="35"/>
      <c r="BS4455" s="35"/>
      <c r="BT4455" s="35"/>
      <c r="BU4455" s="35"/>
      <c r="BV4455" s="35"/>
      <c r="BW4455" s="35"/>
      <c r="BX4455" s="35"/>
      <c r="BY4455" s="35"/>
      <c r="BZ4455" s="35"/>
      <c r="CA4455" s="35"/>
      <c r="CB4455" s="35"/>
      <c r="CC4455" s="35"/>
      <c r="CD4455" s="35"/>
      <c r="CE4455" s="35"/>
      <c r="CF4455" s="35"/>
      <c r="CG4455" s="35"/>
      <c r="CH4455" s="35"/>
    </row>
    <row r="4456" spans="1:86" ht="15.6" x14ac:dyDescent="0.3">
      <c r="A4456" s="35"/>
      <c r="B4456" s="86"/>
      <c r="C4456" s="35"/>
      <c r="D4456" s="35"/>
      <c r="E4456" s="35"/>
      <c r="F4456" s="35"/>
      <c r="G4456" s="35"/>
      <c r="H4456" s="35"/>
      <c r="I4456" s="35"/>
      <c r="J4456" s="35"/>
      <c r="K4456" s="35"/>
      <c r="L4456" s="35"/>
      <c r="M4456" s="35"/>
      <c r="N4456" s="35"/>
      <c r="O4456" s="35"/>
      <c r="P4456" s="35"/>
      <c r="Q4456" s="35"/>
      <c r="R4456" s="35"/>
      <c r="S4456" s="35"/>
      <c r="T4456" s="17">
        <f t="shared" si="9965"/>
        <v>50472</v>
      </c>
      <c r="U4456" s="216">
        <f t="shared" si="9959"/>
        <v>1</v>
      </c>
      <c r="V4456" s="216">
        <f t="shared" si="9965"/>
        <v>4451</v>
      </c>
      <c r="W4456" s="16">
        <f t="shared" si="9971"/>
        <v>12.194520547945206</v>
      </c>
      <c r="X4456" s="16" t="e">
        <f>IF(Template!$F$7="Linear interpolation",LinInterp($I$5:$I$22,$G$5:$G$22,W4456),CubicSpline($I$5:$I$22,$G$5:$G$22,W4456))</f>
        <v>#VALUE!</v>
      </c>
      <c r="Y4456" s="221" t="e">
        <f t="shared" si="9960"/>
        <v>#VALUE!</v>
      </c>
      <c r="Z4456" s="221" t="e">
        <f>Y4456/PRODUCT($AA$6:AA4455)</f>
        <v>#VALUE!</v>
      </c>
      <c r="AA4456" s="16" t="e">
        <f t="shared" si="9966"/>
        <v>#VALUE!</v>
      </c>
      <c r="AB4456" s="10" t="e">
        <f t="shared" si="9967"/>
        <v>#VALUE!</v>
      </c>
      <c r="AC4456" s="90">
        <f t="shared" si="9938"/>
        <v>4456</v>
      </c>
      <c r="AD4456" s="17">
        <f t="shared" si="9976"/>
        <v>50449</v>
      </c>
      <c r="AE4456" s="16" t="e">
        <f t="shared" si="9961"/>
        <v>#VALUE!</v>
      </c>
      <c r="AF4456" s="10">
        <f ca="1">IFERROR(AVERAGE(INDIRECT("AE"&amp;AC4456-Template!$F$10+1):INDIRECT("AE"&amp;AC4456)),0)</f>
        <v>0</v>
      </c>
      <c r="AG4456" s="35"/>
      <c r="AH4456" s="86"/>
      <c r="AI4456" s="35"/>
      <c r="AJ4456" s="35"/>
      <c r="AK4456" s="35"/>
      <c r="AL4456" s="35"/>
      <c r="AM4456" s="35"/>
      <c r="AN4456" s="35"/>
      <c r="AO4456" s="35"/>
      <c r="AP4456" s="35"/>
      <c r="AQ4456" s="35"/>
      <c r="AR4456" s="35"/>
      <c r="AS4456" s="35"/>
      <c r="AT4456" s="35"/>
      <c r="AU4456" s="35"/>
      <c r="AV4456" s="35"/>
      <c r="AW4456" s="35"/>
      <c r="AX4456" s="35"/>
      <c r="AY4456" s="35"/>
      <c r="AZ4456" s="17">
        <f t="shared" ref="AZ4456" si="10041">AZ4455+1</f>
        <v>50472</v>
      </c>
      <c r="BA4456" s="216">
        <f t="shared" si="9984"/>
        <v>1</v>
      </c>
      <c r="BB4456" s="216">
        <f t="shared" ref="BB4456" si="10042">BB4455+1</f>
        <v>4451</v>
      </c>
      <c r="BC4456" s="16">
        <f t="shared" si="9986"/>
        <v>12.194520547945206</v>
      </c>
      <c r="BD4456" s="16">
        <f>IF(Template!$F$7="Linear interpolation",LinInterp($AO$5:$AO$18,$AM$5:$AM$18,BC4456),CubicSpline($AO$5:$AO$18,$AM$5:$AM$18,BC4456))</f>
        <v>14.148177540561798</v>
      </c>
      <c r="BE4456" s="221">
        <f t="shared" si="9921"/>
        <v>5.0211903152357209</v>
      </c>
      <c r="BF4456" s="221">
        <f>BE4456/PRODUCT($BG$6:BG4455)</f>
        <v>1.0003617424855737</v>
      </c>
      <c r="BG4456" s="16">
        <f t="shared" si="9987"/>
        <v>1.0003617424855737</v>
      </c>
      <c r="BH4456" s="10">
        <f t="shared" si="9988"/>
        <v>13.203600723441733</v>
      </c>
      <c r="BI4456" s="90"/>
      <c r="BJ4456" s="17">
        <f t="shared" si="9970"/>
        <v>50449</v>
      </c>
      <c r="BK4456" s="16">
        <f t="shared" si="9964"/>
        <v>13.206196123424885</v>
      </c>
      <c r="BL4456" s="10">
        <f ca="1">IFERROR(AVERAGE(INDIRECT("BK"&amp;AC4456-Template!$F$10+1):INDIRECT("BK"&amp;AC4456)),0)</f>
        <v>13.207448354661542</v>
      </c>
      <c r="BM4456" s="35"/>
      <c r="BN4456" s="86"/>
      <c r="BO4456" s="35"/>
      <c r="BP4456" s="35"/>
      <c r="BQ4456" s="35"/>
      <c r="BR4456" s="35"/>
      <c r="BS4456" s="35"/>
      <c r="BT4456" s="35"/>
      <c r="BU4456" s="35"/>
      <c r="BV4456" s="35"/>
      <c r="BW4456" s="35"/>
      <c r="BX4456" s="35"/>
      <c r="BY4456" s="35"/>
      <c r="BZ4456" s="35"/>
      <c r="CA4456" s="35"/>
      <c r="CB4456" s="35"/>
      <c r="CC4456" s="35"/>
      <c r="CD4456" s="35"/>
      <c r="CE4456" s="35"/>
      <c r="CF4456" s="35"/>
      <c r="CG4456" s="35"/>
      <c r="CH4456" s="35"/>
    </row>
    <row r="4457" spans="1:86" ht="15.6" x14ac:dyDescent="0.3">
      <c r="A4457" s="35"/>
      <c r="B4457" s="86"/>
      <c r="C4457" s="35"/>
      <c r="D4457" s="35"/>
      <c r="E4457" s="35"/>
      <c r="F4457" s="35"/>
      <c r="G4457" s="35"/>
      <c r="H4457" s="35"/>
      <c r="I4457" s="35"/>
      <c r="J4457" s="35"/>
      <c r="K4457" s="35"/>
      <c r="L4457" s="35"/>
      <c r="M4457" s="35"/>
      <c r="N4457" s="35"/>
      <c r="O4457" s="35"/>
      <c r="P4457" s="35"/>
      <c r="Q4457" s="35"/>
      <c r="R4457" s="35"/>
      <c r="S4457" s="35"/>
      <c r="T4457" s="17">
        <f t="shared" si="9965"/>
        <v>50473</v>
      </c>
      <c r="U4457" s="216">
        <f t="shared" si="9959"/>
        <v>2</v>
      </c>
      <c r="V4457" s="216">
        <f t="shared" si="9965"/>
        <v>4452</v>
      </c>
      <c r="W4457" s="16">
        <f t="shared" si="9971"/>
        <v>12.197260273972603</v>
      </c>
      <c r="X4457" s="16" t="e">
        <f>IF(Template!$F$7="Linear interpolation",LinInterp($I$5:$I$22,$G$5:$G$22,W4457),CubicSpline($I$5:$I$22,$G$5:$G$22,W4457))</f>
        <v>#VALUE!</v>
      </c>
      <c r="Y4457" s="221" t="e">
        <f t="shared" si="9960"/>
        <v>#VALUE!</v>
      </c>
      <c r="Z4457" s="221" t="e">
        <f>Y4457/PRODUCT($AA$6:AA4456)</f>
        <v>#VALUE!</v>
      </c>
      <c r="AA4457" s="16" t="e">
        <f t="shared" si="9966"/>
        <v>#VALUE!</v>
      </c>
      <c r="AB4457" s="10" t="e">
        <f t="shared" si="9967"/>
        <v>#VALUE!</v>
      </c>
      <c r="AC4457" s="90">
        <f t="shared" si="9938"/>
        <v>4457</v>
      </c>
      <c r="AD4457" s="17">
        <f t="shared" si="9976"/>
        <v>50450</v>
      </c>
      <c r="AE4457" s="16" t="e">
        <f t="shared" si="9961"/>
        <v>#VALUE!</v>
      </c>
      <c r="AF4457" s="10">
        <f ca="1">IFERROR(AVERAGE(INDIRECT("AE"&amp;AC4457-Template!$F$10+1):INDIRECT("AE"&amp;AC4457)),0)</f>
        <v>0</v>
      </c>
      <c r="AG4457" s="35"/>
      <c r="AH4457" s="86"/>
      <c r="AI4457" s="35"/>
      <c r="AJ4457" s="35"/>
      <c r="AK4457" s="35"/>
      <c r="AL4457" s="35"/>
      <c r="AM4457" s="35"/>
      <c r="AN4457" s="35"/>
      <c r="AO4457" s="35"/>
      <c r="AP4457" s="35"/>
      <c r="AQ4457" s="35"/>
      <c r="AR4457" s="35"/>
      <c r="AS4457" s="35"/>
      <c r="AT4457" s="35"/>
      <c r="AU4457" s="35"/>
      <c r="AV4457" s="35"/>
      <c r="AW4457" s="35"/>
      <c r="AX4457" s="35"/>
      <c r="AY4457" s="35"/>
      <c r="AZ4457" s="17">
        <f t="shared" ref="AZ4457" si="10043">AZ4456+1</f>
        <v>50473</v>
      </c>
      <c r="BA4457" s="216">
        <f t="shared" si="9984"/>
        <v>2</v>
      </c>
      <c r="BB4457" s="216">
        <f t="shared" ref="BB4457" si="10044">BB4456+1</f>
        <v>4452</v>
      </c>
      <c r="BC4457" s="16">
        <f t="shared" si="9986"/>
        <v>12.197260273972603</v>
      </c>
      <c r="BD4457" s="16">
        <f>IF(Template!$F$7="Linear interpolation",LinInterp($AO$5:$AO$18,$AM$5:$AM$18,BC4457),CubicSpline($AO$5:$AO$18,$AM$5:$AM$18,BC4457))</f>
        <v>14.148169511618393</v>
      </c>
      <c r="BE4457" s="221">
        <f t="shared" si="9921"/>
        <v>5.0230067198749246</v>
      </c>
      <c r="BF4457" s="221">
        <f>BE4457/PRODUCT($BG$6:BG4456)</f>
        <v>1.000361747817782</v>
      </c>
      <c r="BG4457" s="16">
        <f t="shared" si="9987"/>
        <v>1.000361747817782</v>
      </c>
      <c r="BH4457" s="10">
        <f t="shared" si="9988"/>
        <v>13.203795349042146</v>
      </c>
      <c r="BI4457" s="90"/>
      <c r="BJ4457" s="17">
        <f t="shared" si="9970"/>
        <v>50450</v>
      </c>
      <c r="BK4457" s="16">
        <f t="shared" si="9964"/>
        <v>13.206196123424885</v>
      </c>
      <c r="BL4457" s="10">
        <f ca="1">IFERROR(AVERAGE(INDIRECT("BK"&amp;AC4457-Template!$F$10+1):INDIRECT("BK"&amp;AC4457)),0)</f>
        <v>13.207362656178615</v>
      </c>
      <c r="BM4457" s="35"/>
      <c r="BN4457" s="86"/>
      <c r="BO4457" s="35"/>
      <c r="BP4457" s="35"/>
      <c r="BQ4457" s="35"/>
      <c r="BR4457" s="35"/>
      <c r="BS4457" s="35"/>
      <c r="BT4457" s="35"/>
      <c r="BU4457" s="35"/>
      <c r="BV4457" s="35"/>
      <c r="BW4457" s="35"/>
      <c r="BX4457" s="35"/>
      <c r="BY4457" s="35"/>
      <c r="BZ4457" s="35"/>
      <c r="CA4457" s="35"/>
      <c r="CB4457" s="35"/>
      <c r="CC4457" s="35"/>
      <c r="CD4457" s="35"/>
      <c r="CE4457" s="35"/>
      <c r="CF4457" s="35"/>
      <c r="CG4457" s="35"/>
      <c r="CH4457" s="35"/>
    </row>
    <row r="4458" spans="1:86" ht="15.6" x14ac:dyDescent="0.3">
      <c r="A4458" s="35"/>
      <c r="B4458" s="86"/>
      <c r="C4458" s="35"/>
      <c r="D4458" s="35"/>
      <c r="E4458" s="35"/>
      <c r="F4458" s="35"/>
      <c r="G4458" s="35"/>
      <c r="H4458" s="35"/>
      <c r="I4458" s="35"/>
      <c r="J4458" s="35"/>
      <c r="K4458" s="35"/>
      <c r="L4458" s="35"/>
      <c r="M4458" s="35"/>
      <c r="N4458" s="35"/>
      <c r="O4458" s="35"/>
      <c r="P4458" s="35"/>
      <c r="Q4458" s="35"/>
      <c r="R4458" s="35"/>
      <c r="S4458" s="35"/>
      <c r="T4458" s="17">
        <f t="shared" si="9965"/>
        <v>50474</v>
      </c>
      <c r="U4458" s="216">
        <f t="shared" si="9959"/>
        <v>3</v>
      </c>
      <c r="V4458" s="216">
        <f t="shared" si="9965"/>
        <v>4453</v>
      </c>
      <c r="W4458" s="16">
        <f t="shared" si="9971"/>
        <v>12.2</v>
      </c>
      <c r="X4458" s="16" t="e">
        <f>IF(Template!$F$7="Linear interpolation",LinInterp($I$5:$I$22,$G$5:$G$22,W4458),CubicSpline($I$5:$I$22,$G$5:$G$22,W4458))</f>
        <v>#VALUE!</v>
      </c>
      <c r="Y4458" s="221" t="e">
        <f t="shared" si="9960"/>
        <v>#VALUE!</v>
      </c>
      <c r="Z4458" s="221" t="e">
        <f>Y4458/PRODUCT($AA$6:AA4457)</f>
        <v>#VALUE!</v>
      </c>
      <c r="AA4458" s="16" t="e">
        <f t="shared" si="9966"/>
        <v>#VALUE!</v>
      </c>
      <c r="AB4458" s="10" t="e">
        <f t="shared" si="9967"/>
        <v>#VALUE!</v>
      </c>
      <c r="AC4458" s="90">
        <f t="shared" si="9938"/>
        <v>4458</v>
      </c>
      <c r="AD4458" s="17">
        <f t="shared" si="9976"/>
        <v>50451</v>
      </c>
      <c r="AE4458" s="16" t="e">
        <f t="shared" si="9961"/>
        <v>#VALUE!</v>
      </c>
      <c r="AF4458" s="10">
        <f ca="1">IFERROR(AVERAGE(INDIRECT("AE"&amp;AC4458-Template!$F$10+1):INDIRECT("AE"&amp;AC4458)),0)</f>
        <v>0</v>
      </c>
      <c r="AG4458" s="35"/>
      <c r="AH4458" s="86"/>
      <c r="AI4458" s="35"/>
      <c r="AJ4458" s="35"/>
      <c r="AK4458" s="35"/>
      <c r="AL4458" s="35"/>
      <c r="AM4458" s="35"/>
      <c r="AN4458" s="35"/>
      <c r="AO4458" s="35"/>
      <c r="AP4458" s="35"/>
      <c r="AQ4458" s="35"/>
      <c r="AR4458" s="35"/>
      <c r="AS4458" s="35"/>
      <c r="AT4458" s="35"/>
      <c r="AU4458" s="35"/>
      <c r="AV4458" s="35"/>
      <c r="AW4458" s="35"/>
      <c r="AX4458" s="35"/>
      <c r="AY4458" s="35"/>
      <c r="AZ4458" s="17">
        <f t="shared" ref="AZ4458" si="10045">AZ4457+1</f>
        <v>50474</v>
      </c>
      <c r="BA4458" s="216">
        <f t="shared" si="9984"/>
        <v>3</v>
      </c>
      <c r="BB4458" s="216">
        <f t="shared" ref="BB4458" si="10046">BB4457+1</f>
        <v>4453</v>
      </c>
      <c r="BC4458" s="16">
        <f t="shared" si="9986"/>
        <v>12.2</v>
      </c>
      <c r="BD4458" s="16">
        <f>IF(Template!$F$7="Linear interpolation",LinInterp($AO$5:$AO$18,$AM$5:$AM$18,BC4458),CubicSpline($AO$5:$AO$18,$AM$5:$AM$18,BC4458))</f>
        <v>14.148161461138946</v>
      </c>
      <c r="BE4458" s="221">
        <f t="shared" si="9921"/>
        <v>5.0248237680917542</v>
      </c>
      <c r="BF4458" s="221">
        <f>BE4458/PRODUCT($BG$6:BG4457)</f>
        <v>1.0003617451295934</v>
      </c>
      <c r="BG4458" s="16">
        <f t="shared" si="9987"/>
        <v>1.0003617451295934</v>
      </c>
      <c r="BH4458" s="10">
        <f t="shared" si="9988"/>
        <v>13.203697230159683</v>
      </c>
      <c r="BI4458" s="90"/>
      <c r="BJ4458" s="17">
        <f t="shared" si="9970"/>
        <v>50451</v>
      </c>
      <c r="BK4458" s="16">
        <f t="shared" si="9964"/>
        <v>13.205630808564184</v>
      </c>
      <c r="BL4458" s="10">
        <f ca="1">IFERROR(AVERAGE(INDIRECT("BK"&amp;AC4458-Template!$F$10+1):INDIRECT("BK"&amp;AC4458)),0)</f>
        <v>13.207258113866997</v>
      </c>
      <c r="BM4458" s="35"/>
      <c r="BN4458" s="86"/>
      <c r="BO4458" s="35"/>
      <c r="BP4458" s="35"/>
      <c r="BQ4458" s="35"/>
      <c r="BR4458" s="35"/>
      <c r="BS4458" s="35"/>
      <c r="BT4458" s="35"/>
      <c r="BU4458" s="35"/>
      <c r="BV4458" s="35"/>
      <c r="BW4458" s="35"/>
      <c r="BX4458" s="35"/>
      <c r="BY4458" s="35"/>
      <c r="BZ4458" s="35"/>
      <c r="CA4458" s="35"/>
      <c r="CB4458" s="35"/>
      <c r="CC4458" s="35"/>
      <c r="CD4458" s="35"/>
      <c r="CE4458" s="35"/>
      <c r="CF4458" s="35"/>
      <c r="CG4458" s="35"/>
      <c r="CH4458" s="35"/>
    </row>
    <row r="4459" spans="1:86" ht="15.6" x14ac:dyDescent="0.3">
      <c r="A4459" s="35"/>
      <c r="B4459" s="86"/>
      <c r="C4459" s="35"/>
      <c r="D4459" s="35"/>
      <c r="E4459" s="35"/>
      <c r="F4459" s="35"/>
      <c r="G4459" s="35"/>
      <c r="H4459" s="35"/>
      <c r="I4459" s="35"/>
      <c r="J4459" s="35"/>
      <c r="K4459" s="35"/>
      <c r="L4459" s="35"/>
      <c r="M4459" s="35"/>
      <c r="N4459" s="35"/>
      <c r="O4459" s="35"/>
      <c r="P4459" s="35"/>
      <c r="Q4459" s="35"/>
      <c r="R4459" s="35"/>
      <c r="S4459" s="35"/>
      <c r="T4459" s="17">
        <f t="shared" si="9965"/>
        <v>50475</v>
      </c>
      <c r="U4459" s="216">
        <f t="shared" si="9959"/>
        <v>4</v>
      </c>
      <c r="V4459" s="216">
        <f t="shared" si="9965"/>
        <v>4454</v>
      </c>
      <c r="W4459" s="16">
        <f t="shared" si="9971"/>
        <v>12.202739726027398</v>
      </c>
      <c r="X4459" s="16" t="e">
        <f>IF(Template!$F$7="Linear interpolation",LinInterp($I$5:$I$22,$G$5:$G$22,W4459),CubicSpline($I$5:$I$22,$G$5:$G$22,W4459))</f>
        <v>#VALUE!</v>
      </c>
      <c r="Y4459" s="221" t="e">
        <f t="shared" si="9960"/>
        <v>#VALUE!</v>
      </c>
      <c r="Z4459" s="221" t="e">
        <f>Y4459/PRODUCT($AA$6:AA4458)</f>
        <v>#VALUE!</v>
      </c>
      <c r="AA4459" s="16" t="e">
        <f t="shared" si="9966"/>
        <v>#VALUE!</v>
      </c>
      <c r="AB4459" s="10" t="e">
        <f t="shared" si="9967"/>
        <v>#VALUE!</v>
      </c>
      <c r="AC4459" s="90">
        <f t="shared" si="9938"/>
        <v>4459</v>
      </c>
      <c r="AD4459" s="17">
        <f t="shared" si="9976"/>
        <v>50452</v>
      </c>
      <c r="AE4459" s="16" t="e">
        <f t="shared" si="9961"/>
        <v>#VALUE!</v>
      </c>
      <c r="AF4459" s="10">
        <f ca="1">IFERROR(AVERAGE(INDIRECT("AE"&amp;AC4459-Template!$F$10+1):INDIRECT("AE"&amp;AC4459)),0)</f>
        <v>0</v>
      </c>
      <c r="AG4459" s="35"/>
      <c r="AH4459" s="86"/>
      <c r="AI4459" s="35"/>
      <c r="AJ4459" s="35"/>
      <c r="AK4459" s="35"/>
      <c r="AL4459" s="35"/>
      <c r="AM4459" s="35"/>
      <c r="AN4459" s="35"/>
      <c r="AO4459" s="35"/>
      <c r="AP4459" s="35"/>
      <c r="AQ4459" s="35"/>
      <c r="AR4459" s="35"/>
      <c r="AS4459" s="35"/>
      <c r="AT4459" s="35"/>
      <c r="AU4459" s="35"/>
      <c r="AV4459" s="35"/>
      <c r="AW4459" s="35"/>
      <c r="AX4459" s="35"/>
      <c r="AY4459" s="35"/>
      <c r="AZ4459" s="17">
        <f t="shared" ref="AZ4459" si="10047">AZ4458+1</f>
        <v>50475</v>
      </c>
      <c r="BA4459" s="216">
        <f t="shared" si="9984"/>
        <v>4</v>
      </c>
      <c r="BB4459" s="216">
        <f t="shared" ref="BB4459" si="10048">BB4458+1</f>
        <v>4454</v>
      </c>
      <c r="BC4459" s="16">
        <f t="shared" si="9986"/>
        <v>12.202739726027398</v>
      </c>
      <c r="BD4459" s="16">
        <f>IF(Template!$F$7="Linear interpolation",LinInterp($AO$5:$AO$18,$AM$5:$AM$18,BC4459),CubicSpline($AO$5:$AO$18,$AM$5:$AM$18,BC4459))</f>
        <v>14.148153389096599</v>
      </c>
      <c r="BE4459" s="221">
        <f t="shared" si="9921"/>
        <v>5.0266414600870215</v>
      </c>
      <c r="BF4459" s="221">
        <f>BE4459/PRODUCT($BG$6:BG4458)</f>
        <v>1.0003617424369806</v>
      </c>
      <c r="BG4459" s="16">
        <f t="shared" si="9987"/>
        <v>1.0003617424369806</v>
      </c>
      <c r="BH4459" s="10">
        <f t="shared" si="9988"/>
        <v>13.203598949792505</v>
      </c>
      <c r="BI4459" s="90"/>
      <c r="BJ4459" s="17">
        <f t="shared" si="9970"/>
        <v>50452</v>
      </c>
      <c r="BK4459" s="16">
        <f t="shared" si="9964"/>
        <v>13.205818716157335</v>
      </c>
      <c r="BL4459" s="10">
        <f ca="1">IFERROR(AVERAGE(INDIRECT("BK"&amp;AC4459-Template!$F$10+1):INDIRECT("BK"&amp;AC4459)),0)</f>
        <v>13.207159835141816</v>
      </c>
      <c r="BM4459" s="35"/>
      <c r="BN4459" s="86"/>
      <c r="BO4459" s="35"/>
      <c r="BP4459" s="35"/>
      <c r="BQ4459" s="35"/>
      <c r="BR4459" s="35"/>
      <c r="BS4459" s="35"/>
      <c r="BT4459" s="35"/>
      <c r="BU4459" s="35"/>
      <c r="BV4459" s="35"/>
      <c r="BW4459" s="35"/>
      <c r="BX4459" s="35"/>
      <c r="BY4459" s="35"/>
      <c r="BZ4459" s="35"/>
      <c r="CA4459" s="35"/>
      <c r="CB4459" s="35"/>
      <c r="CC4459" s="35"/>
      <c r="CD4459" s="35"/>
      <c r="CE4459" s="35"/>
      <c r="CF4459" s="35"/>
      <c r="CG4459" s="35"/>
      <c r="CH4459" s="35"/>
    </row>
    <row r="4460" spans="1:86" ht="15.6" x14ac:dyDescent="0.3">
      <c r="A4460" s="35"/>
      <c r="B4460" s="86"/>
      <c r="C4460" s="35"/>
      <c r="D4460" s="35"/>
      <c r="E4460" s="35"/>
      <c r="F4460" s="35"/>
      <c r="G4460" s="35"/>
      <c r="H4460" s="35"/>
      <c r="I4460" s="35"/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17">
        <f t="shared" si="9965"/>
        <v>50476</v>
      </c>
      <c r="U4460" s="216">
        <f t="shared" si="9959"/>
        <v>5</v>
      </c>
      <c r="V4460" s="216">
        <f t="shared" si="9965"/>
        <v>4455</v>
      </c>
      <c r="W4460" s="16">
        <f t="shared" si="9971"/>
        <v>12.205479452054794</v>
      </c>
      <c r="X4460" s="16" t="e">
        <f>IF(Template!$F$7="Linear interpolation",LinInterp($I$5:$I$22,$G$5:$G$22,W4460),CubicSpline($I$5:$I$22,$G$5:$G$22,W4460))</f>
        <v>#VALUE!</v>
      </c>
      <c r="Y4460" s="221" t="e">
        <f t="shared" si="9960"/>
        <v>#VALUE!</v>
      </c>
      <c r="Z4460" s="221" t="e">
        <f>Y4460/PRODUCT($AA$6:AA4459)</f>
        <v>#VALUE!</v>
      </c>
      <c r="AA4460" s="16" t="e">
        <f t="shared" si="9966"/>
        <v>#VALUE!</v>
      </c>
      <c r="AB4460" s="10" t="e">
        <f t="shared" si="9967"/>
        <v>#VALUE!</v>
      </c>
      <c r="AC4460" s="90">
        <f t="shared" si="9938"/>
        <v>4460</v>
      </c>
      <c r="AD4460" s="17">
        <f t="shared" si="9976"/>
        <v>50453</v>
      </c>
      <c r="AE4460" s="16" t="e">
        <f t="shared" si="9961"/>
        <v>#VALUE!</v>
      </c>
      <c r="AF4460" s="10">
        <f ca="1">IFERROR(AVERAGE(INDIRECT("AE"&amp;AC4460-Template!$F$10+1):INDIRECT("AE"&amp;AC4460)),0)</f>
        <v>0</v>
      </c>
      <c r="AG4460" s="35"/>
      <c r="AH4460" s="86"/>
      <c r="AI4460" s="35"/>
      <c r="AJ4460" s="35"/>
      <c r="AK4460" s="35"/>
      <c r="AL4460" s="35"/>
      <c r="AM4460" s="35"/>
      <c r="AN4460" s="35"/>
      <c r="AO4460" s="35"/>
      <c r="AP4460" s="35"/>
      <c r="AQ4460" s="35"/>
      <c r="AR4460" s="35"/>
      <c r="AS4460" s="35"/>
      <c r="AT4460" s="35"/>
      <c r="AU4460" s="35"/>
      <c r="AV4460" s="35"/>
      <c r="AW4460" s="35"/>
      <c r="AX4460" s="35"/>
      <c r="AY4460" s="35"/>
      <c r="AZ4460" s="17">
        <f t="shared" ref="AZ4460" si="10049">AZ4459+1</f>
        <v>50476</v>
      </c>
      <c r="BA4460" s="216">
        <f t="shared" si="9984"/>
        <v>5</v>
      </c>
      <c r="BB4460" s="216">
        <f t="shared" ref="BB4460" si="10050">BB4459+1</f>
        <v>4455</v>
      </c>
      <c r="BC4460" s="16">
        <f t="shared" si="9986"/>
        <v>12.205479452054794</v>
      </c>
      <c r="BD4460" s="16">
        <f>IF(Template!$F$7="Linear interpolation",LinInterp($AO$5:$AO$18,$AM$5:$AM$18,BC4460),CubicSpline($AO$5:$AO$18,$AM$5:$AM$18,BC4460))</f>
        <v>14.148145295464504</v>
      </c>
      <c r="BE4460" s="221">
        <f t="shared" si="9921"/>
        <v>5.0284597960615738</v>
      </c>
      <c r="BF4460" s="221">
        <f>BE4460/PRODUCT($BG$6:BG4459)</f>
        <v>1.0003617397399418</v>
      </c>
      <c r="BG4460" s="16">
        <f t="shared" si="9987"/>
        <v>1.0003617397399418</v>
      </c>
      <c r="BH4460" s="10">
        <f t="shared" si="9988"/>
        <v>13.203500507875777</v>
      </c>
      <c r="BI4460" s="90"/>
      <c r="BJ4460" s="17">
        <f t="shared" si="9970"/>
        <v>50453</v>
      </c>
      <c r="BK4460" s="16">
        <f t="shared" si="9964"/>
        <v>13.205723966052684</v>
      </c>
      <c r="BL4460" s="10">
        <f ca="1">IFERROR(AVERAGE(INDIRECT("BK"&amp;AC4460-Template!$F$10+1):INDIRECT("BK"&amp;AC4460)),0)</f>
        <v>13.207076358244153</v>
      </c>
      <c r="BM4460" s="35"/>
      <c r="BN4460" s="86"/>
      <c r="BO4460" s="35"/>
      <c r="BP4460" s="35"/>
      <c r="BQ4460" s="35"/>
      <c r="BR4460" s="35"/>
      <c r="BS4460" s="35"/>
      <c r="BT4460" s="35"/>
      <c r="BU4460" s="35"/>
      <c r="BV4460" s="35"/>
      <c r="BW4460" s="35"/>
      <c r="BX4460" s="35"/>
      <c r="BY4460" s="35"/>
      <c r="BZ4460" s="35"/>
      <c r="CA4460" s="35"/>
      <c r="CB4460" s="35"/>
      <c r="CC4460" s="35"/>
      <c r="CD4460" s="35"/>
      <c r="CE4460" s="35"/>
      <c r="CF4460" s="35"/>
      <c r="CG4460" s="35"/>
      <c r="CH4460" s="35"/>
    </row>
    <row r="4461" spans="1:86" ht="15.6" x14ac:dyDescent="0.3">
      <c r="A4461" s="35"/>
      <c r="B4461" s="86"/>
      <c r="C4461" s="35"/>
      <c r="D4461" s="35"/>
      <c r="E4461" s="35"/>
      <c r="F4461" s="35"/>
      <c r="G4461" s="35"/>
      <c r="H4461" s="35"/>
      <c r="I4461" s="35"/>
      <c r="J4461" s="35"/>
      <c r="K4461" s="35"/>
      <c r="L4461" s="35"/>
      <c r="M4461" s="35"/>
      <c r="N4461" s="35"/>
      <c r="O4461" s="35"/>
      <c r="P4461" s="35"/>
      <c r="Q4461" s="35"/>
      <c r="R4461" s="35"/>
      <c r="S4461" s="35"/>
      <c r="T4461" s="17">
        <f t="shared" si="9965"/>
        <v>50477</v>
      </c>
      <c r="U4461" s="216">
        <f t="shared" si="9959"/>
        <v>6</v>
      </c>
      <c r="V4461" s="216">
        <f t="shared" si="9965"/>
        <v>4456</v>
      </c>
      <c r="W4461" s="16">
        <f t="shared" si="9971"/>
        <v>12.208219178082192</v>
      </c>
      <c r="X4461" s="16" t="e">
        <f>IF(Template!$F$7="Linear interpolation",LinInterp($I$5:$I$22,$G$5:$G$22,W4461),CubicSpline($I$5:$I$22,$G$5:$G$22,W4461))</f>
        <v>#VALUE!</v>
      </c>
      <c r="Y4461" s="221" t="e">
        <f t="shared" si="9960"/>
        <v>#VALUE!</v>
      </c>
      <c r="Z4461" s="221" t="e">
        <f>Y4461/PRODUCT($AA$6:AA4460)</f>
        <v>#VALUE!</v>
      </c>
      <c r="AA4461" s="16" t="e">
        <f t="shared" si="9966"/>
        <v>#VALUE!</v>
      </c>
      <c r="AB4461" s="10" t="e">
        <f t="shared" si="9967"/>
        <v>#VALUE!</v>
      </c>
      <c r="AC4461" s="90">
        <f t="shared" si="9938"/>
        <v>4461</v>
      </c>
      <c r="AD4461" s="17">
        <f t="shared" si="9976"/>
        <v>50454</v>
      </c>
      <c r="AE4461" s="16" t="e">
        <f t="shared" si="9961"/>
        <v>#VALUE!</v>
      </c>
      <c r="AF4461" s="10">
        <f ca="1">IFERROR(AVERAGE(INDIRECT("AE"&amp;AC4461-Template!$F$10+1):INDIRECT("AE"&amp;AC4461)),0)</f>
        <v>0</v>
      </c>
      <c r="AG4461" s="35"/>
      <c r="AH4461" s="86"/>
      <c r="AI4461" s="35"/>
      <c r="AJ4461" s="35"/>
      <c r="AK4461" s="35"/>
      <c r="AL4461" s="35"/>
      <c r="AM4461" s="35"/>
      <c r="AN4461" s="35"/>
      <c r="AO4461" s="35"/>
      <c r="AP4461" s="35"/>
      <c r="AQ4461" s="35"/>
      <c r="AR4461" s="35"/>
      <c r="AS4461" s="35"/>
      <c r="AT4461" s="35"/>
      <c r="AU4461" s="35"/>
      <c r="AV4461" s="35"/>
      <c r="AW4461" s="35"/>
      <c r="AX4461" s="35"/>
      <c r="AY4461" s="35"/>
      <c r="AZ4461" s="17">
        <f t="shared" ref="AZ4461" si="10051">AZ4460+1</f>
        <v>50477</v>
      </c>
      <c r="BA4461" s="216">
        <f t="shared" si="9984"/>
        <v>6</v>
      </c>
      <c r="BB4461" s="216">
        <f t="shared" ref="BB4461" si="10052">BB4460+1</f>
        <v>4456</v>
      </c>
      <c r="BC4461" s="16">
        <f t="shared" si="9986"/>
        <v>12.208219178082192</v>
      </c>
      <c r="BD4461" s="16">
        <f>IF(Template!$F$7="Linear interpolation",LinInterp($AO$5:$AO$18,$AM$5:$AM$18,BC4461),CubicSpline($AO$5:$AO$18,$AM$5:$AM$18,BC4461))</f>
        <v>14.148137180215805</v>
      </c>
      <c r="BE4461" s="221">
        <f t="shared" si="9921"/>
        <v>5.0302787762162975</v>
      </c>
      <c r="BF4461" s="221">
        <f>BE4461/PRODUCT($BG$6:BG4460)</f>
        <v>1.0003617370384761</v>
      </c>
      <c r="BG4461" s="16">
        <f t="shared" si="9987"/>
        <v>1.0003617397399418</v>
      </c>
      <c r="BH4461" s="10">
        <f t="shared" si="9988"/>
        <v>13.203500507875777</v>
      </c>
      <c r="BI4461" s="90"/>
      <c r="BJ4461" s="17">
        <f t="shared" si="9970"/>
        <v>50454</v>
      </c>
      <c r="BK4461" s="16">
        <f t="shared" si="9964"/>
        <v>13.205629056457058</v>
      </c>
      <c r="BL4461" s="10">
        <f ca="1">IFERROR(AVERAGE(INDIRECT("BK"&amp;AC4461-Template!$F$10+1):INDIRECT("BK"&amp;AC4461)),0)</f>
        <v>13.206983748371051</v>
      </c>
      <c r="BM4461" s="35"/>
      <c r="BN4461" s="86"/>
      <c r="BO4461" s="35"/>
      <c r="BP4461" s="35"/>
      <c r="BQ4461" s="35"/>
      <c r="BR4461" s="35"/>
      <c r="BS4461" s="35"/>
      <c r="BT4461" s="35"/>
      <c r="BU4461" s="35"/>
      <c r="BV4461" s="35"/>
      <c r="BW4461" s="35"/>
      <c r="BX4461" s="35"/>
      <c r="BY4461" s="35"/>
      <c r="BZ4461" s="35"/>
      <c r="CA4461" s="35"/>
      <c r="CB4461" s="35"/>
      <c r="CC4461" s="35"/>
      <c r="CD4461" s="35"/>
      <c r="CE4461" s="35"/>
      <c r="CF4461" s="35"/>
      <c r="CG4461" s="35"/>
      <c r="CH4461" s="35"/>
    </row>
    <row r="4462" spans="1:86" ht="15.6" x14ac:dyDescent="0.3">
      <c r="A4462" s="35"/>
      <c r="B4462" s="86"/>
      <c r="C4462" s="35"/>
      <c r="D4462" s="35"/>
      <c r="E4462" s="35"/>
      <c r="F4462" s="35"/>
      <c r="G4462" s="35"/>
      <c r="H4462" s="35"/>
      <c r="I4462" s="35"/>
      <c r="J4462" s="35"/>
      <c r="K4462" s="35"/>
      <c r="L4462" s="35"/>
      <c r="M4462" s="35"/>
      <c r="N4462" s="35"/>
      <c r="O4462" s="35"/>
      <c r="P4462" s="35"/>
      <c r="Q4462" s="35"/>
      <c r="R4462" s="35"/>
      <c r="S4462" s="35"/>
      <c r="T4462" s="17">
        <f t="shared" si="9965"/>
        <v>50478</v>
      </c>
      <c r="U4462" s="216">
        <f t="shared" si="9959"/>
        <v>7</v>
      </c>
      <c r="V4462" s="216">
        <f t="shared" si="9965"/>
        <v>4457</v>
      </c>
      <c r="W4462" s="16">
        <f t="shared" si="9971"/>
        <v>12.210958904109589</v>
      </c>
      <c r="X4462" s="16" t="e">
        <f>IF(Template!$F$7="Linear interpolation",LinInterp($I$5:$I$22,$G$5:$G$22,W4462),CubicSpline($I$5:$I$22,$G$5:$G$22,W4462))</f>
        <v>#VALUE!</v>
      </c>
      <c r="Y4462" s="221" t="e">
        <f t="shared" si="9960"/>
        <v>#VALUE!</v>
      </c>
      <c r="Z4462" s="221" t="e">
        <f>Y4462/PRODUCT($AA$6:AA4461)</f>
        <v>#VALUE!</v>
      </c>
      <c r="AA4462" s="16" t="e">
        <f t="shared" si="9966"/>
        <v>#VALUE!</v>
      </c>
      <c r="AB4462" s="10" t="e">
        <f t="shared" si="9967"/>
        <v>#VALUE!</v>
      </c>
      <c r="AC4462" s="90">
        <f t="shared" si="9938"/>
        <v>4462</v>
      </c>
      <c r="AD4462" s="17">
        <f t="shared" si="9976"/>
        <v>50455</v>
      </c>
      <c r="AE4462" s="16" t="e">
        <f t="shared" si="9961"/>
        <v>#VALUE!</v>
      </c>
      <c r="AF4462" s="10">
        <f ca="1">IFERROR(AVERAGE(INDIRECT("AE"&amp;AC4462-Template!$F$10+1):INDIRECT("AE"&amp;AC4462)),0)</f>
        <v>0</v>
      </c>
      <c r="AG4462" s="35"/>
      <c r="AH4462" s="86"/>
      <c r="AI4462" s="35"/>
      <c r="AJ4462" s="35"/>
      <c r="AK4462" s="35"/>
      <c r="AL4462" s="35"/>
      <c r="AM4462" s="35"/>
      <c r="AN4462" s="35"/>
      <c r="AO4462" s="35"/>
      <c r="AP4462" s="35"/>
      <c r="AQ4462" s="35"/>
      <c r="AR4462" s="35"/>
      <c r="AS4462" s="35"/>
      <c r="AT4462" s="35"/>
      <c r="AU4462" s="35"/>
      <c r="AV4462" s="35"/>
      <c r="AW4462" s="35"/>
      <c r="AX4462" s="35"/>
      <c r="AY4462" s="35"/>
      <c r="AZ4462" s="17">
        <f t="shared" ref="AZ4462" si="10053">AZ4461+1</f>
        <v>50478</v>
      </c>
      <c r="BA4462" s="216">
        <f t="shared" si="9984"/>
        <v>7</v>
      </c>
      <c r="BB4462" s="216">
        <f t="shared" ref="BB4462" si="10054">BB4461+1</f>
        <v>4457</v>
      </c>
      <c r="BC4462" s="16">
        <f t="shared" si="9986"/>
        <v>12.210958904109589</v>
      </c>
      <c r="BD4462" s="16">
        <f>IF(Template!$F$7="Linear interpolation",LinInterp($AO$5:$AO$18,$AM$5:$AM$18,BC4462),CubicSpline($AO$5:$AO$18,$AM$5:$AM$18,BC4462))</f>
        <v>14.14812904332365</v>
      </c>
      <c r="BE4462" s="221">
        <f t="shared" si="9921"/>
        <v>5.0320984007520853</v>
      </c>
      <c r="BF4462" s="221">
        <f>BE4462/PRODUCT($BG$6:BG4461)</f>
        <v>1.0003617316311109</v>
      </c>
      <c r="BG4462" s="16">
        <f t="shared" si="9987"/>
        <v>1.0003617397399418</v>
      </c>
      <c r="BH4462" s="10">
        <f t="shared" si="9988"/>
        <v>13.203500507875777</v>
      </c>
      <c r="BI4462" s="90"/>
      <c r="BJ4462" s="17">
        <f t="shared" si="9970"/>
        <v>50455</v>
      </c>
      <c r="BK4462" s="16">
        <f t="shared" si="9964"/>
        <v>13.205533987378558</v>
      </c>
      <c r="BL4462" s="10">
        <f ca="1">IFERROR(AVERAGE(INDIRECT("BK"&amp;AC4462-Template!$F$10+1):INDIRECT("BK"&amp;AC4462)),0)</f>
        <v>13.206890980290749</v>
      </c>
      <c r="BM4462" s="35"/>
      <c r="BN4462" s="86"/>
      <c r="BO4462" s="35"/>
      <c r="BP4462" s="35"/>
      <c r="BQ4462" s="35"/>
      <c r="BR4462" s="35"/>
      <c r="BS4462" s="35"/>
      <c r="BT4462" s="35"/>
      <c r="BU4462" s="35"/>
      <c r="BV4462" s="35"/>
      <c r="BW4462" s="35"/>
      <c r="BX4462" s="35"/>
      <c r="BY4462" s="35"/>
      <c r="BZ4462" s="35"/>
      <c r="CA4462" s="35"/>
      <c r="CB4462" s="35"/>
      <c r="CC4462" s="35"/>
      <c r="CD4462" s="35"/>
      <c r="CE4462" s="35"/>
      <c r="CF4462" s="35"/>
      <c r="CG4462" s="35"/>
      <c r="CH4462" s="35"/>
    </row>
    <row r="4463" spans="1:86" ht="15.6" x14ac:dyDescent="0.3">
      <c r="A4463" s="35"/>
      <c r="B4463" s="86"/>
      <c r="C4463" s="35"/>
      <c r="D4463" s="35"/>
      <c r="E4463" s="35"/>
      <c r="F4463" s="35"/>
      <c r="G4463" s="35"/>
      <c r="H4463" s="35"/>
      <c r="I4463" s="35"/>
      <c r="J4463" s="35"/>
      <c r="K4463" s="35"/>
      <c r="L4463" s="35"/>
      <c r="M4463" s="35"/>
      <c r="N4463" s="35"/>
      <c r="O4463" s="35"/>
      <c r="P4463" s="35"/>
      <c r="Q4463" s="35"/>
      <c r="R4463" s="35"/>
      <c r="S4463" s="35"/>
      <c r="T4463" s="17">
        <f t="shared" si="9965"/>
        <v>50479</v>
      </c>
      <c r="U4463" s="216">
        <f t="shared" si="9959"/>
        <v>1</v>
      </c>
      <c r="V4463" s="216">
        <f t="shared" si="9965"/>
        <v>4458</v>
      </c>
      <c r="W4463" s="16">
        <f t="shared" si="9971"/>
        <v>12.213698630136987</v>
      </c>
      <c r="X4463" s="16" t="e">
        <f>IF(Template!$F$7="Linear interpolation",LinInterp($I$5:$I$22,$G$5:$G$22,W4463),CubicSpline($I$5:$I$22,$G$5:$G$22,W4463))</f>
        <v>#VALUE!</v>
      </c>
      <c r="Y4463" s="221" t="e">
        <f t="shared" si="9960"/>
        <v>#VALUE!</v>
      </c>
      <c r="Z4463" s="221" t="e">
        <f>Y4463/PRODUCT($AA$6:AA4462)</f>
        <v>#VALUE!</v>
      </c>
      <c r="AA4463" s="16" t="e">
        <f t="shared" si="9966"/>
        <v>#VALUE!</v>
      </c>
      <c r="AB4463" s="10" t="e">
        <f t="shared" si="9967"/>
        <v>#VALUE!</v>
      </c>
      <c r="AC4463" s="90">
        <f t="shared" si="9938"/>
        <v>4463</v>
      </c>
      <c r="AD4463" s="17">
        <f t="shared" si="9976"/>
        <v>50456</v>
      </c>
      <c r="AE4463" s="16" t="e">
        <f t="shared" si="9961"/>
        <v>#VALUE!</v>
      </c>
      <c r="AF4463" s="10">
        <f ca="1">IFERROR(AVERAGE(INDIRECT("AE"&amp;AC4463-Template!$F$10+1):INDIRECT("AE"&amp;AC4463)),0)</f>
        <v>0</v>
      </c>
      <c r="AG4463" s="35"/>
      <c r="AH4463" s="86"/>
      <c r="AI4463" s="35"/>
      <c r="AJ4463" s="35"/>
      <c r="AK4463" s="35"/>
      <c r="AL4463" s="35"/>
      <c r="AM4463" s="35"/>
      <c r="AN4463" s="35"/>
      <c r="AO4463" s="35"/>
      <c r="AP4463" s="35"/>
      <c r="AQ4463" s="35"/>
      <c r="AR4463" s="35"/>
      <c r="AS4463" s="35"/>
      <c r="AT4463" s="35"/>
      <c r="AU4463" s="35"/>
      <c r="AV4463" s="35"/>
      <c r="AW4463" s="35"/>
      <c r="AX4463" s="35"/>
      <c r="AY4463" s="35"/>
      <c r="AZ4463" s="17">
        <f t="shared" ref="AZ4463" si="10055">AZ4462+1</f>
        <v>50479</v>
      </c>
      <c r="BA4463" s="216">
        <f t="shared" si="9984"/>
        <v>1</v>
      </c>
      <c r="BB4463" s="216">
        <f t="shared" ref="BB4463" si="10056">BB4462+1</f>
        <v>4458</v>
      </c>
      <c r="BC4463" s="16">
        <f t="shared" si="9986"/>
        <v>12.213698630136987</v>
      </c>
      <c r="BD4463" s="16">
        <f>IF(Template!$F$7="Linear interpolation",LinInterp($AO$5:$AO$18,$AM$5:$AM$18,BC4463),CubicSpline($AO$5:$AO$18,$AM$5:$AM$18,BC4463))</f>
        <v>14.148120884761186</v>
      </c>
      <c r="BE4463" s="221">
        <f t="shared" si="9921"/>
        <v>5.0339186698698848</v>
      </c>
      <c r="BF4463" s="221">
        <f>BE4463/PRODUCT($BG$6:BG4462)</f>
        <v>1.0003617235134139</v>
      </c>
      <c r="BG4463" s="16">
        <f t="shared" si="9987"/>
        <v>1.0003617235134139</v>
      </c>
      <c r="BH4463" s="10">
        <f t="shared" si="9988"/>
        <v>13.202908239607458</v>
      </c>
      <c r="BI4463" s="90"/>
      <c r="BJ4463" s="17">
        <f t="shared" si="9970"/>
        <v>50456</v>
      </c>
      <c r="BK4463" s="16">
        <f t="shared" si="9964"/>
        <v>13.205533987378558</v>
      </c>
      <c r="BL4463" s="10">
        <f ca="1">IFERROR(AVERAGE(INDIRECT("BK"&amp;AC4463-Template!$F$10+1):INDIRECT("BK"&amp;AC4463)),0)</f>
        <v>13.206801228204336</v>
      </c>
      <c r="BM4463" s="35"/>
      <c r="BN4463" s="86"/>
      <c r="BO4463" s="35"/>
      <c r="BP4463" s="35"/>
      <c r="BQ4463" s="35"/>
      <c r="BR4463" s="35"/>
      <c r="BS4463" s="35"/>
      <c r="BT4463" s="35"/>
      <c r="BU4463" s="35"/>
      <c r="BV4463" s="35"/>
      <c r="BW4463" s="35"/>
      <c r="BX4463" s="35"/>
      <c r="BY4463" s="35"/>
      <c r="BZ4463" s="35"/>
      <c r="CA4463" s="35"/>
      <c r="CB4463" s="35"/>
      <c r="CC4463" s="35"/>
      <c r="CD4463" s="35"/>
      <c r="CE4463" s="35"/>
      <c r="CF4463" s="35"/>
      <c r="CG4463" s="35"/>
      <c r="CH4463" s="35"/>
    </row>
    <row r="4464" spans="1:86" ht="15.6" x14ac:dyDescent="0.3">
      <c r="A4464" s="35"/>
      <c r="B4464" s="86"/>
      <c r="C4464" s="35"/>
      <c r="D4464" s="35"/>
      <c r="E4464" s="35"/>
      <c r="F4464" s="35"/>
      <c r="G4464" s="35"/>
      <c r="H4464" s="35"/>
      <c r="I4464" s="35"/>
      <c r="J4464" s="35"/>
      <c r="K4464" s="35"/>
      <c r="L4464" s="35"/>
      <c r="M4464" s="35"/>
      <c r="N4464" s="35"/>
      <c r="O4464" s="35"/>
      <c r="P4464" s="35"/>
      <c r="Q4464" s="35"/>
      <c r="R4464" s="35"/>
      <c r="S4464" s="35"/>
      <c r="T4464" s="17">
        <f t="shared" si="9965"/>
        <v>50480</v>
      </c>
      <c r="U4464" s="216">
        <f t="shared" si="9959"/>
        <v>2</v>
      </c>
      <c r="V4464" s="216">
        <f t="shared" si="9965"/>
        <v>4459</v>
      </c>
      <c r="W4464" s="16">
        <f t="shared" si="9971"/>
        <v>12.216438356164383</v>
      </c>
      <c r="X4464" s="16" t="e">
        <f>IF(Template!$F$7="Linear interpolation",LinInterp($I$5:$I$22,$G$5:$G$22,W4464),CubicSpline($I$5:$I$22,$G$5:$G$22,W4464))</f>
        <v>#VALUE!</v>
      </c>
      <c r="Y4464" s="221" t="e">
        <f t="shared" si="9960"/>
        <v>#VALUE!</v>
      </c>
      <c r="Z4464" s="221" t="e">
        <f>Y4464/PRODUCT($AA$6:AA4463)</f>
        <v>#VALUE!</v>
      </c>
      <c r="AA4464" s="16" t="e">
        <f t="shared" si="9966"/>
        <v>#VALUE!</v>
      </c>
      <c r="AB4464" s="10" t="e">
        <f t="shared" si="9967"/>
        <v>#VALUE!</v>
      </c>
      <c r="AC4464" s="90">
        <f t="shared" si="9938"/>
        <v>4464</v>
      </c>
      <c r="AD4464" s="17">
        <f t="shared" si="9976"/>
        <v>50457</v>
      </c>
      <c r="AE4464" s="16" t="e">
        <f t="shared" si="9961"/>
        <v>#VALUE!</v>
      </c>
      <c r="AF4464" s="10">
        <f ca="1">IFERROR(AVERAGE(INDIRECT("AE"&amp;AC4464-Template!$F$10+1):INDIRECT("AE"&amp;AC4464)),0)</f>
        <v>0</v>
      </c>
      <c r="AG4464" s="35"/>
      <c r="AH4464" s="86"/>
      <c r="AI4464" s="35"/>
      <c r="AJ4464" s="35"/>
      <c r="AK4464" s="35"/>
      <c r="AL4464" s="35"/>
      <c r="AM4464" s="35"/>
      <c r="AN4464" s="35"/>
      <c r="AO4464" s="35"/>
      <c r="AP4464" s="35"/>
      <c r="AQ4464" s="35"/>
      <c r="AR4464" s="35"/>
      <c r="AS4464" s="35"/>
      <c r="AT4464" s="35"/>
      <c r="AU4464" s="35"/>
      <c r="AV4464" s="35"/>
      <c r="AW4464" s="35"/>
      <c r="AX4464" s="35"/>
      <c r="AY4464" s="35"/>
      <c r="AZ4464" s="17">
        <f t="shared" ref="AZ4464" si="10057">AZ4463+1</f>
        <v>50480</v>
      </c>
      <c r="BA4464" s="216">
        <f t="shared" si="9984"/>
        <v>2</v>
      </c>
      <c r="BB4464" s="216">
        <f t="shared" ref="BB4464" si="10058">BB4463+1</f>
        <v>4459</v>
      </c>
      <c r="BC4464" s="16">
        <f t="shared" si="9986"/>
        <v>12.216438356164383</v>
      </c>
      <c r="BD4464" s="16">
        <f>IF(Template!$F$7="Linear interpolation",LinInterp($AO$5:$AO$18,$AM$5:$AM$18,BC4464),CubicSpline($AO$5:$AO$18,$AM$5:$AM$18,BC4464))</f>
        <v>14.14811270450156</v>
      </c>
      <c r="BE4464" s="221">
        <f t="shared" si="9921"/>
        <v>5.035739583770666</v>
      </c>
      <c r="BF4464" s="221">
        <f>BE4464/PRODUCT($BG$6:BG4463)</f>
        <v>1.0003617289074773</v>
      </c>
      <c r="BG4464" s="16">
        <f t="shared" si="9987"/>
        <v>1.0003617289074773</v>
      </c>
      <c r="BH4464" s="10">
        <f t="shared" si="9988"/>
        <v>13.203105122922221</v>
      </c>
      <c r="BI4464" s="90"/>
      <c r="BJ4464" s="17">
        <f t="shared" si="9970"/>
        <v>50457</v>
      </c>
      <c r="BK4464" s="16">
        <f t="shared" si="9964"/>
        <v>13.205533987378558</v>
      </c>
      <c r="BL4464" s="10">
        <f ca="1">IFERROR(AVERAGE(INDIRECT("BK"&amp;AC4464-Template!$F$10+1):INDIRECT("BK"&amp;AC4464)),0)</f>
        <v>13.206714497345237</v>
      </c>
      <c r="BM4464" s="35"/>
      <c r="BN4464" s="86"/>
      <c r="BO4464" s="35"/>
      <c r="BP4464" s="35"/>
      <c r="BQ4464" s="35"/>
      <c r="BR4464" s="35"/>
      <c r="BS4464" s="35"/>
      <c r="BT4464" s="35"/>
      <c r="BU4464" s="35"/>
      <c r="BV4464" s="35"/>
      <c r="BW4464" s="35"/>
      <c r="BX4464" s="35"/>
      <c r="BY4464" s="35"/>
      <c r="BZ4464" s="35"/>
      <c r="CA4464" s="35"/>
      <c r="CB4464" s="35"/>
      <c r="CC4464" s="35"/>
      <c r="CD4464" s="35"/>
      <c r="CE4464" s="35"/>
      <c r="CF4464" s="35"/>
      <c r="CG4464" s="35"/>
      <c r="CH4464" s="35"/>
    </row>
    <row r="4465" spans="1:86" ht="15.6" x14ac:dyDescent="0.3">
      <c r="A4465" s="35"/>
      <c r="B4465" s="86"/>
      <c r="C4465" s="35"/>
      <c r="D4465" s="35"/>
      <c r="E4465" s="35"/>
      <c r="F4465" s="35"/>
      <c r="G4465" s="35"/>
      <c r="H4465" s="35"/>
      <c r="I4465" s="35"/>
      <c r="J4465" s="35"/>
      <c r="K4465" s="35"/>
      <c r="L4465" s="35"/>
      <c r="M4465" s="35"/>
      <c r="N4465" s="35"/>
      <c r="O4465" s="35"/>
      <c r="P4465" s="35"/>
      <c r="Q4465" s="35"/>
      <c r="R4465" s="35"/>
      <c r="S4465" s="35"/>
      <c r="T4465" s="17">
        <f t="shared" si="9965"/>
        <v>50481</v>
      </c>
      <c r="U4465" s="216">
        <f t="shared" si="9959"/>
        <v>3</v>
      </c>
      <c r="V4465" s="216">
        <f t="shared" si="9965"/>
        <v>4460</v>
      </c>
      <c r="W4465" s="16">
        <f t="shared" si="9971"/>
        <v>12.219178082191782</v>
      </c>
      <c r="X4465" s="16" t="e">
        <f>IF(Template!$F$7="Linear interpolation",LinInterp($I$5:$I$22,$G$5:$G$22,W4465),CubicSpline($I$5:$I$22,$G$5:$G$22,W4465))</f>
        <v>#VALUE!</v>
      </c>
      <c r="Y4465" s="221" t="e">
        <f t="shared" si="9960"/>
        <v>#VALUE!</v>
      </c>
      <c r="Z4465" s="221" t="e">
        <f>Y4465/PRODUCT($AA$6:AA4464)</f>
        <v>#VALUE!</v>
      </c>
      <c r="AA4465" s="16" t="e">
        <f t="shared" si="9966"/>
        <v>#VALUE!</v>
      </c>
      <c r="AB4465" s="10" t="e">
        <f t="shared" si="9967"/>
        <v>#VALUE!</v>
      </c>
      <c r="AC4465" s="90">
        <f t="shared" si="9938"/>
        <v>4465</v>
      </c>
      <c r="AD4465" s="17">
        <f t="shared" si="9976"/>
        <v>50458</v>
      </c>
      <c r="AE4465" s="16" t="e">
        <f t="shared" si="9961"/>
        <v>#VALUE!</v>
      </c>
      <c r="AF4465" s="10">
        <f ca="1">IFERROR(AVERAGE(INDIRECT("AE"&amp;AC4465-Template!$F$10+1):INDIRECT("AE"&amp;AC4465)),0)</f>
        <v>0</v>
      </c>
      <c r="AG4465" s="35"/>
      <c r="AH4465" s="86"/>
      <c r="AI4465" s="35"/>
      <c r="AJ4465" s="35"/>
      <c r="AK4465" s="35"/>
      <c r="AL4465" s="35"/>
      <c r="AM4465" s="35"/>
      <c r="AN4465" s="35"/>
      <c r="AO4465" s="35"/>
      <c r="AP4465" s="35"/>
      <c r="AQ4465" s="35"/>
      <c r="AR4465" s="35"/>
      <c r="AS4465" s="35"/>
      <c r="AT4465" s="35"/>
      <c r="AU4465" s="35"/>
      <c r="AV4465" s="35"/>
      <c r="AW4465" s="35"/>
      <c r="AX4465" s="35"/>
      <c r="AY4465" s="35"/>
      <c r="AZ4465" s="17">
        <f t="shared" ref="AZ4465" si="10059">AZ4464+1</f>
        <v>50481</v>
      </c>
      <c r="BA4465" s="216">
        <f t="shared" si="9984"/>
        <v>3</v>
      </c>
      <c r="BB4465" s="216">
        <f t="shared" ref="BB4465" si="10060">BB4464+1</f>
        <v>4460</v>
      </c>
      <c r="BC4465" s="16">
        <f t="shared" si="9986"/>
        <v>12.219178082191782</v>
      </c>
      <c r="BD4465" s="16">
        <f>IF(Template!$F$7="Linear interpolation",LinInterp($AO$5:$AO$18,$AM$5:$AM$18,BC4465),CubicSpline($AO$5:$AO$18,$AM$5:$AM$18,BC4465))</f>
        <v>14.148104502517921</v>
      </c>
      <c r="BE4465" s="221">
        <f t="shared" si="9921"/>
        <v>5.0375611426554343</v>
      </c>
      <c r="BF4465" s="221">
        <f>BE4465/PRODUCT($BG$6:BG4464)</f>
        <v>1.000361726188272</v>
      </c>
      <c r="BG4465" s="16">
        <f t="shared" si="9987"/>
        <v>1.000361726188272</v>
      </c>
      <c r="BH4465" s="10">
        <f t="shared" si="9988"/>
        <v>13.203005871928575</v>
      </c>
      <c r="BI4465" s="90"/>
      <c r="BJ4465" s="17">
        <f t="shared" si="9970"/>
        <v>50458</v>
      </c>
      <c r="BK4465" s="16">
        <f t="shared" si="9964"/>
        <v>13.204961975517794</v>
      </c>
      <c r="BL4465" s="10">
        <f ca="1">IFERROR(AVERAGE(INDIRECT("BK"&amp;AC4465-Template!$F$10+1):INDIRECT("BK"&amp;AC4465)),0)</f>
        <v>13.206608699424111</v>
      </c>
      <c r="BM4465" s="35"/>
      <c r="BN4465" s="86"/>
      <c r="BO4465" s="35"/>
      <c r="BP4465" s="35"/>
      <c r="BQ4465" s="35"/>
      <c r="BR4465" s="35"/>
      <c r="BS4465" s="35"/>
      <c r="BT4465" s="35"/>
      <c r="BU4465" s="35"/>
      <c r="BV4465" s="35"/>
      <c r="BW4465" s="35"/>
      <c r="BX4465" s="35"/>
      <c r="BY4465" s="35"/>
      <c r="BZ4465" s="35"/>
      <c r="CA4465" s="35"/>
      <c r="CB4465" s="35"/>
      <c r="CC4465" s="35"/>
      <c r="CD4465" s="35"/>
      <c r="CE4465" s="35"/>
      <c r="CF4465" s="35"/>
      <c r="CG4465" s="35"/>
      <c r="CH4465" s="35"/>
    </row>
    <row r="4466" spans="1:86" ht="15.6" x14ac:dyDescent="0.3">
      <c r="A4466" s="35"/>
      <c r="B4466" s="86"/>
      <c r="C4466" s="35"/>
      <c r="D4466" s="35"/>
      <c r="E4466" s="35"/>
      <c r="F4466" s="35"/>
      <c r="G4466" s="35"/>
      <c r="H4466" s="35"/>
      <c r="I4466" s="35"/>
      <c r="J4466" s="35"/>
      <c r="K4466" s="35"/>
      <c r="L4466" s="35"/>
      <c r="M4466" s="35"/>
      <c r="N4466" s="35"/>
      <c r="O4466" s="35"/>
      <c r="P4466" s="35"/>
      <c r="Q4466" s="35"/>
      <c r="R4466" s="35"/>
      <c r="S4466" s="35"/>
      <c r="T4466" s="17">
        <f t="shared" si="9965"/>
        <v>50482</v>
      </c>
      <c r="U4466" s="216">
        <f t="shared" si="9959"/>
        <v>4</v>
      </c>
      <c r="V4466" s="216">
        <f t="shared" si="9965"/>
        <v>4461</v>
      </c>
      <c r="W4466" s="16">
        <f t="shared" si="9971"/>
        <v>12.221917808219178</v>
      </c>
      <c r="X4466" s="16" t="e">
        <f>IF(Template!$F$7="Linear interpolation",LinInterp($I$5:$I$22,$G$5:$G$22,W4466),CubicSpline($I$5:$I$22,$G$5:$G$22,W4466))</f>
        <v>#VALUE!</v>
      </c>
      <c r="Y4466" s="221" t="e">
        <f t="shared" si="9960"/>
        <v>#VALUE!</v>
      </c>
      <c r="Z4466" s="221" t="e">
        <f>Y4466/PRODUCT($AA$6:AA4465)</f>
        <v>#VALUE!</v>
      </c>
      <c r="AA4466" s="16" t="e">
        <f t="shared" si="9966"/>
        <v>#VALUE!</v>
      </c>
      <c r="AB4466" s="10" t="e">
        <f t="shared" si="9967"/>
        <v>#VALUE!</v>
      </c>
      <c r="AC4466" s="90">
        <f t="shared" si="9938"/>
        <v>4466</v>
      </c>
      <c r="AD4466" s="17">
        <f t="shared" si="9976"/>
        <v>50459</v>
      </c>
      <c r="AE4466" s="16" t="e">
        <f t="shared" si="9961"/>
        <v>#VALUE!</v>
      </c>
      <c r="AF4466" s="10">
        <f ca="1">IFERROR(AVERAGE(INDIRECT("AE"&amp;AC4466-Template!$F$10+1):INDIRECT("AE"&amp;AC4466)),0)</f>
        <v>0</v>
      </c>
      <c r="AG4466" s="35"/>
      <c r="AH4466" s="86"/>
      <c r="AI4466" s="35"/>
      <c r="AJ4466" s="35"/>
      <c r="AK4466" s="35"/>
      <c r="AL4466" s="35"/>
      <c r="AM4466" s="35"/>
      <c r="AN4466" s="35"/>
      <c r="AO4466" s="35"/>
      <c r="AP4466" s="35"/>
      <c r="AQ4466" s="35"/>
      <c r="AR4466" s="35"/>
      <c r="AS4466" s="35"/>
      <c r="AT4466" s="35"/>
      <c r="AU4466" s="35"/>
      <c r="AV4466" s="35"/>
      <c r="AW4466" s="35"/>
      <c r="AX4466" s="35"/>
      <c r="AY4466" s="35"/>
      <c r="AZ4466" s="17">
        <f t="shared" ref="AZ4466" si="10061">AZ4465+1</f>
        <v>50482</v>
      </c>
      <c r="BA4466" s="216">
        <f t="shared" si="9984"/>
        <v>4</v>
      </c>
      <c r="BB4466" s="216">
        <f t="shared" ref="BB4466" si="10062">BB4465+1</f>
        <v>4461</v>
      </c>
      <c r="BC4466" s="16">
        <f t="shared" si="9986"/>
        <v>12.221917808219178</v>
      </c>
      <c r="BD4466" s="16">
        <f>IF(Template!$F$7="Linear interpolation",LinInterp($AO$5:$AO$18,$AM$5:$AM$18,BC4466),CubicSpline($AO$5:$AO$18,$AM$5:$AM$18,BC4466))</f>
        <v>14.148096278783413</v>
      </c>
      <c r="BE4466" s="221">
        <f t="shared" si="9921"/>
        <v>5.0393833467251934</v>
      </c>
      <c r="BF4466" s="221">
        <f>BE4466/PRODUCT($BG$6:BG4465)</f>
        <v>1.0003617234646205</v>
      </c>
      <c r="BG4466" s="16">
        <f t="shared" si="9987"/>
        <v>1.0003617234646205</v>
      </c>
      <c r="BH4466" s="10">
        <f t="shared" si="9988"/>
        <v>13.202906458647856</v>
      </c>
      <c r="BI4466" s="90"/>
      <c r="BJ4466" s="17">
        <f t="shared" si="9970"/>
        <v>50459</v>
      </c>
      <c r="BK4466" s="16">
        <f t="shared" si="9964"/>
        <v>13.205152113301978</v>
      </c>
      <c r="BL4466" s="10">
        <f ca="1">IFERROR(AVERAGE(INDIRECT("BK"&amp;AC4466-Template!$F$10+1):INDIRECT("BK"&amp;AC4466)),0)</f>
        <v>13.206509239429124</v>
      </c>
      <c r="BM4466" s="35"/>
      <c r="BN4466" s="86"/>
      <c r="BO4466" s="35"/>
      <c r="BP4466" s="35"/>
      <c r="BQ4466" s="35"/>
      <c r="BR4466" s="35"/>
      <c r="BS4466" s="35"/>
      <c r="BT4466" s="35"/>
      <c r="BU4466" s="35"/>
      <c r="BV4466" s="35"/>
      <c r="BW4466" s="35"/>
      <c r="BX4466" s="35"/>
      <c r="BY4466" s="35"/>
      <c r="BZ4466" s="35"/>
      <c r="CA4466" s="35"/>
      <c r="CB4466" s="35"/>
      <c r="CC4466" s="35"/>
      <c r="CD4466" s="35"/>
      <c r="CE4466" s="35"/>
      <c r="CF4466" s="35"/>
      <c r="CG4466" s="35"/>
      <c r="CH4466" s="35"/>
    </row>
    <row r="4467" spans="1:86" ht="15.6" x14ac:dyDescent="0.3">
      <c r="A4467" s="35"/>
      <c r="B4467" s="86"/>
      <c r="C4467" s="35"/>
      <c r="D4467" s="35"/>
      <c r="E4467" s="35"/>
      <c r="F4467" s="35"/>
      <c r="G4467" s="35"/>
      <c r="H4467" s="35"/>
      <c r="I4467" s="35"/>
      <c r="J4467" s="35"/>
      <c r="K4467" s="35"/>
      <c r="L4467" s="35"/>
      <c r="M4467" s="35"/>
      <c r="N4467" s="35"/>
      <c r="O4467" s="35"/>
      <c r="P4467" s="35"/>
      <c r="Q4467" s="35"/>
      <c r="R4467" s="35"/>
      <c r="S4467" s="35"/>
      <c r="T4467" s="17">
        <f t="shared" si="9965"/>
        <v>50483</v>
      </c>
      <c r="U4467" s="216">
        <f t="shared" si="9959"/>
        <v>5</v>
      </c>
      <c r="V4467" s="216">
        <f t="shared" si="9965"/>
        <v>4462</v>
      </c>
      <c r="W4467" s="16">
        <f t="shared" si="9971"/>
        <v>12.224657534246575</v>
      </c>
      <c r="X4467" s="16" t="e">
        <f>IF(Template!$F$7="Linear interpolation",LinInterp($I$5:$I$22,$G$5:$G$22,W4467),CubicSpline($I$5:$I$22,$G$5:$G$22,W4467))</f>
        <v>#VALUE!</v>
      </c>
      <c r="Y4467" s="221" t="e">
        <f t="shared" si="9960"/>
        <v>#VALUE!</v>
      </c>
      <c r="Z4467" s="221" t="e">
        <f>Y4467/PRODUCT($AA$6:AA4466)</f>
        <v>#VALUE!</v>
      </c>
      <c r="AA4467" s="16" t="e">
        <f t="shared" si="9966"/>
        <v>#VALUE!</v>
      </c>
      <c r="AB4467" s="10" t="e">
        <f t="shared" si="9967"/>
        <v>#VALUE!</v>
      </c>
      <c r="AC4467" s="90">
        <f t="shared" si="9938"/>
        <v>4467</v>
      </c>
      <c r="AD4467" s="17">
        <f t="shared" si="9976"/>
        <v>50460</v>
      </c>
      <c r="AE4467" s="16" t="e">
        <f t="shared" si="9961"/>
        <v>#VALUE!</v>
      </c>
      <c r="AF4467" s="10">
        <f ca="1">IFERROR(AVERAGE(INDIRECT("AE"&amp;AC4467-Template!$F$10+1):INDIRECT("AE"&amp;AC4467)),0)</f>
        <v>0</v>
      </c>
      <c r="AG4467" s="35"/>
      <c r="AH4467" s="86"/>
      <c r="AI4467" s="35"/>
      <c r="AJ4467" s="35"/>
      <c r="AK4467" s="35"/>
      <c r="AL4467" s="35"/>
      <c r="AM4467" s="35"/>
      <c r="AN4467" s="35"/>
      <c r="AO4467" s="35"/>
      <c r="AP4467" s="35"/>
      <c r="AQ4467" s="35"/>
      <c r="AR4467" s="35"/>
      <c r="AS4467" s="35"/>
      <c r="AT4467" s="35"/>
      <c r="AU4467" s="35"/>
      <c r="AV4467" s="35"/>
      <c r="AW4467" s="35"/>
      <c r="AX4467" s="35"/>
      <c r="AY4467" s="35"/>
      <c r="AZ4467" s="17">
        <f t="shared" ref="AZ4467" si="10063">AZ4466+1</f>
        <v>50483</v>
      </c>
      <c r="BA4467" s="216">
        <f t="shared" si="9984"/>
        <v>5</v>
      </c>
      <c r="BB4467" s="216">
        <f t="shared" ref="BB4467" si="10064">BB4466+1</f>
        <v>4462</v>
      </c>
      <c r="BC4467" s="16">
        <f t="shared" si="9986"/>
        <v>12.224657534246575</v>
      </c>
      <c r="BD4467" s="16">
        <f>IF(Template!$F$7="Linear interpolation",LinInterp($AO$5:$AO$18,$AM$5:$AM$18,BC4467),CubicSpline($AO$5:$AO$18,$AM$5:$AM$18,BC4467))</f>
        <v>14.148088033271186</v>
      </c>
      <c r="BE4467" s="221">
        <f t="shared" ref="BE4467:BE4500" si="10065">(1+(BD4467/100))^BC4467</f>
        <v>5.0412061961810206</v>
      </c>
      <c r="BF4467" s="221">
        <f>BE4467/PRODUCT($BG$6:BG4466)</f>
        <v>1.0003617207365285</v>
      </c>
      <c r="BG4467" s="16">
        <f t="shared" si="9987"/>
        <v>1.0003617207365285</v>
      </c>
      <c r="BH4467" s="10">
        <f t="shared" si="9988"/>
        <v>13.202806883290785</v>
      </c>
      <c r="BI4467" s="90"/>
      <c r="BJ4467" s="17">
        <f t="shared" si="9970"/>
        <v>50460</v>
      </c>
      <c r="BK4467" s="16">
        <f t="shared" si="9964"/>
        <v>13.205056244920744</v>
      </c>
      <c r="BL4467" s="10">
        <f ca="1">IFERROR(AVERAGE(INDIRECT("BK"&amp;AC4467-Template!$F$10+1):INDIRECT("BK"&amp;AC4467)),0)</f>
        <v>13.206424763514484</v>
      </c>
      <c r="BM4467" s="35"/>
      <c r="BN4467" s="86"/>
      <c r="BO4467" s="35"/>
      <c r="BP4467" s="35"/>
      <c r="BQ4467" s="35"/>
      <c r="BR4467" s="35"/>
      <c r="BS4467" s="35"/>
      <c r="BT4467" s="35"/>
      <c r="BU4467" s="35"/>
      <c r="BV4467" s="35"/>
      <c r="BW4467" s="35"/>
      <c r="BX4467" s="35"/>
      <c r="BY4467" s="35"/>
      <c r="BZ4467" s="35"/>
      <c r="CA4467" s="35"/>
      <c r="CB4467" s="35"/>
      <c r="CC4467" s="35"/>
      <c r="CD4467" s="35"/>
      <c r="CE4467" s="35"/>
      <c r="CF4467" s="35"/>
      <c r="CG4467" s="35"/>
      <c r="CH4467" s="35"/>
    </row>
    <row r="4468" spans="1:86" ht="15.6" x14ac:dyDescent="0.3">
      <c r="A4468" s="35"/>
      <c r="B4468" s="86"/>
      <c r="C4468" s="35"/>
      <c r="D4468" s="35"/>
      <c r="E4468" s="35"/>
      <c r="F4468" s="35"/>
      <c r="G4468" s="35"/>
      <c r="H4468" s="35"/>
      <c r="I4468" s="35"/>
      <c r="J4468" s="35"/>
      <c r="K4468" s="35"/>
      <c r="L4468" s="35"/>
      <c r="M4468" s="35"/>
      <c r="N4468" s="35"/>
      <c r="O4468" s="35"/>
      <c r="P4468" s="35"/>
      <c r="Q4468" s="35"/>
      <c r="R4468" s="35"/>
      <c r="S4468" s="35"/>
      <c r="T4468" s="17">
        <f t="shared" si="9965"/>
        <v>50484</v>
      </c>
      <c r="U4468" s="216">
        <f t="shared" si="9959"/>
        <v>6</v>
      </c>
      <c r="V4468" s="216">
        <f t="shared" si="9965"/>
        <v>4463</v>
      </c>
      <c r="W4468" s="16">
        <f t="shared" si="9971"/>
        <v>12.227397260273973</v>
      </c>
      <c r="X4468" s="16" t="e">
        <f>IF(Template!$F$7="Linear interpolation",LinInterp($I$5:$I$22,$G$5:$G$22,W4468),CubicSpline($I$5:$I$22,$G$5:$G$22,W4468))</f>
        <v>#VALUE!</v>
      </c>
      <c r="Y4468" s="221" t="e">
        <f t="shared" si="9960"/>
        <v>#VALUE!</v>
      </c>
      <c r="Z4468" s="221" t="e">
        <f>Y4468/PRODUCT($AA$6:AA4467)</f>
        <v>#VALUE!</v>
      </c>
      <c r="AA4468" s="16" t="e">
        <f t="shared" si="9966"/>
        <v>#VALUE!</v>
      </c>
      <c r="AB4468" s="10" t="e">
        <f t="shared" si="9967"/>
        <v>#VALUE!</v>
      </c>
      <c r="AC4468" s="90">
        <f t="shared" si="9938"/>
        <v>4468</v>
      </c>
      <c r="AD4468" s="17">
        <f t="shared" si="9976"/>
        <v>50461</v>
      </c>
      <c r="AE4468" s="16" t="e">
        <f t="shared" si="9961"/>
        <v>#VALUE!</v>
      </c>
      <c r="AF4468" s="10">
        <f ca="1">IFERROR(AVERAGE(INDIRECT("AE"&amp;AC4468-Template!$F$10+1):INDIRECT("AE"&amp;AC4468)),0)</f>
        <v>0</v>
      </c>
      <c r="AG4468" s="35"/>
      <c r="AH4468" s="86"/>
      <c r="AI4468" s="35"/>
      <c r="AJ4468" s="35"/>
      <c r="AK4468" s="35"/>
      <c r="AL4468" s="35"/>
      <c r="AM4468" s="35"/>
      <c r="AN4468" s="35"/>
      <c r="AO4468" s="35"/>
      <c r="AP4468" s="35"/>
      <c r="AQ4468" s="35"/>
      <c r="AR4468" s="35"/>
      <c r="AS4468" s="35"/>
      <c r="AT4468" s="35"/>
      <c r="AU4468" s="35"/>
      <c r="AV4468" s="35"/>
      <c r="AW4468" s="35"/>
      <c r="AX4468" s="35"/>
      <c r="AY4468" s="35"/>
      <c r="AZ4468" s="17">
        <f t="shared" ref="AZ4468" si="10066">AZ4467+1</f>
        <v>50484</v>
      </c>
      <c r="BA4468" s="216">
        <f t="shared" si="9984"/>
        <v>6</v>
      </c>
      <c r="BB4468" s="216">
        <f t="shared" ref="BB4468" si="10067">BB4467+1</f>
        <v>4463</v>
      </c>
      <c r="BC4468" s="16">
        <f t="shared" si="9986"/>
        <v>12.227397260273973</v>
      </c>
      <c r="BD4468" s="16">
        <f>IF(Template!$F$7="Linear interpolation",LinInterp($AO$5:$AO$18,$AM$5:$AM$18,BC4468),CubicSpline($AO$5:$AO$18,$AM$5:$AM$18,BC4468))</f>
        <v>14.148079765954384</v>
      </c>
      <c r="BE4468" s="221">
        <f t="shared" si="10065"/>
        <v>5.0430296912239978</v>
      </c>
      <c r="BF4468" s="221">
        <f>BE4468/PRODUCT($BG$6:BG4467)</f>
        <v>1.0003617180039885</v>
      </c>
      <c r="BG4468" s="16">
        <f t="shared" si="9987"/>
        <v>1.0003617207365285</v>
      </c>
      <c r="BH4468" s="10">
        <f t="shared" si="9988"/>
        <v>13.202806883290785</v>
      </c>
      <c r="BI4468" s="90"/>
      <c r="BJ4468" s="17">
        <f t="shared" si="9970"/>
        <v>50461</v>
      </c>
      <c r="BK4468" s="16">
        <f t="shared" si="9964"/>
        <v>13.204960216359641</v>
      </c>
      <c r="BL4468" s="10">
        <f ca="1">IFERROR(AVERAGE(INDIRECT("BK"&amp;AC4468-Template!$F$10+1):INDIRECT("BK"&amp;AC4468)),0)</f>
        <v>13.206331044222622</v>
      </c>
      <c r="BM4468" s="35"/>
      <c r="BN4468" s="86"/>
      <c r="BO4468" s="35"/>
      <c r="BP4468" s="35"/>
      <c r="BQ4468" s="35"/>
      <c r="BR4468" s="35"/>
      <c r="BS4468" s="35"/>
      <c r="BT4468" s="35"/>
      <c r="BU4468" s="35"/>
      <c r="BV4468" s="35"/>
      <c r="BW4468" s="35"/>
      <c r="BX4468" s="35"/>
      <c r="BY4468" s="35"/>
      <c r="BZ4468" s="35"/>
      <c r="CA4468" s="35"/>
      <c r="CB4468" s="35"/>
      <c r="CC4468" s="35"/>
      <c r="CD4468" s="35"/>
      <c r="CE4468" s="35"/>
      <c r="CF4468" s="35"/>
      <c r="CG4468" s="35"/>
      <c r="CH4468" s="35"/>
    </row>
    <row r="4469" spans="1:86" ht="15.6" x14ac:dyDescent="0.3">
      <c r="A4469" s="35"/>
      <c r="B4469" s="86"/>
      <c r="C4469" s="35"/>
      <c r="D4469" s="35"/>
      <c r="E4469" s="35"/>
      <c r="F4469" s="35"/>
      <c r="G4469" s="35"/>
      <c r="H4469" s="35"/>
      <c r="I4469" s="35"/>
      <c r="J4469" s="35"/>
      <c r="K4469" s="35"/>
      <c r="L4469" s="35"/>
      <c r="M4469" s="35"/>
      <c r="N4469" s="35"/>
      <c r="O4469" s="35"/>
      <c r="P4469" s="35"/>
      <c r="Q4469" s="35"/>
      <c r="R4469" s="35"/>
      <c r="S4469" s="35"/>
      <c r="T4469" s="17">
        <f t="shared" si="9965"/>
        <v>50485</v>
      </c>
      <c r="U4469" s="216">
        <f t="shared" si="9959"/>
        <v>7</v>
      </c>
      <c r="V4469" s="216">
        <f t="shared" si="9965"/>
        <v>4464</v>
      </c>
      <c r="W4469" s="16">
        <f t="shared" si="9971"/>
        <v>12.230136986301369</v>
      </c>
      <c r="X4469" s="16" t="e">
        <f>IF(Template!$F$7="Linear interpolation",LinInterp($I$5:$I$22,$G$5:$G$22,W4469),CubicSpline($I$5:$I$22,$G$5:$G$22,W4469))</f>
        <v>#VALUE!</v>
      </c>
      <c r="Y4469" s="221" t="e">
        <f t="shared" si="9960"/>
        <v>#VALUE!</v>
      </c>
      <c r="Z4469" s="221" t="e">
        <f>Y4469/PRODUCT($AA$6:AA4468)</f>
        <v>#VALUE!</v>
      </c>
      <c r="AA4469" s="16" t="e">
        <f t="shared" si="9966"/>
        <v>#VALUE!</v>
      </c>
      <c r="AB4469" s="10" t="e">
        <f t="shared" si="9967"/>
        <v>#VALUE!</v>
      </c>
      <c r="AC4469" s="90">
        <f t="shared" si="9938"/>
        <v>4469</v>
      </c>
      <c r="AD4469" s="17">
        <f t="shared" si="9976"/>
        <v>50462</v>
      </c>
      <c r="AE4469" s="16" t="e">
        <f t="shared" si="9961"/>
        <v>#VALUE!</v>
      </c>
      <c r="AF4469" s="10">
        <f ca="1">IFERROR(AVERAGE(INDIRECT("AE"&amp;AC4469-Template!$F$10+1):INDIRECT("AE"&amp;AC4469)),0)</f>
        <v>0</v>
      </c>
      <c r="AG4469" s="35"/>
      <c r="AH4469" s="86"/>
      <c r="AI4469" s="35"/>
      <c r="AJ4469" s="35"/>
      <c r="AK4469" s="35"/>
      <c r="AL4469" s="35"/>
      <c r="AM4469" s="35"/>
      <c r="AN4469" s="35"/>
      <c r="AO4469" s="35"/>
      <c r="AP4469" s="35"/>
      <c r="AQ4469" s="35"/>
      <c r="AR4469" s="35"/>
      <c r="AS4469" s="35"/>
      <c r="AT4469" s="35"/>
      <c r="AU4469" s="35"/>
      <c r="AV4469" s="35"/>
      <c r="AW4469" s="35"/>
      <c r="AX4469" s="35"/>
      <c r="AY4469" s="35"/>
      <c r="AZ4469" s="17">
        <f t="shared" ref="AZ4469" si="10068">AZ4468+1</f>
        <v>50485</v>
      </c>
      <c r="BA4469" s="216">
        <f t="shared" si="9984"/>
        <v>7</v>
      </c>
      <c r="BB4469" s="216">
        <f t="shared" ref="BB4469" si="10069">BB4468+1</f>
        <v>4464</v>
      </c>
      <c r="BC4469" s="16">
        <f t="shared" si="9986"/>
        <v>12.230136986301369</v>
      </c>
      <c r="BD4469" s="16">
        <f>IF(Template!$F$7="Linear interpolation",LinInterp($AO$5:$AO$18,$AM$5:$AM$18,BC4469),CubicSpline($AO$5:$AO$18,$AM$5:$AM$18,BC4469))</f>
        <v>14.148071476806155</v>
      </c>
      <c r="BE4469" s="221">
        <f t="shared" si="10065"/>
        <v>5.0448538320552592</v>
      </c>
      <c r="BF4469" s="221">
        <f>BE4469/PRODUCT($BG$6:BG4468)</f>
        <v>1.0003617125344624</v>
      </c>
      <c r="BG4469" s="16">
        <f t="shared" si="9987"/>
        <v>1.0003617207365285</v>
      </c>
      <c r="BH4469" s="10">
        <f t="shared" si="9988"/>
        <v>13.202806883290785</v>
      </c>
      <c r="BI4469" s="90"/>
      <c r="BJ4469" s="17">
        <f t="shared" si="9970"/>
        <v>50462</v>
      </c>
      <c r="BK4469" s="16">
        <f t="shared" si="9964"/>
        <v>13.204864027602458</v>
      </c>
      <c r="BL4469" s="10">
        <f ca="1">IFERROR(AVERAGE(INDIRECT("BK"&amp;AC4469-Template!$F$10+1):INDIRECT("BK"&amp;AC4469)),0)</f>
        <v>13.206237166067078</v>
      </c>
      <c r="BM4469" s="35"/>
      <c r="BN4469" s="86"/>
      <c r="BO4469" s="35"/>
      <c r="BP4469" s="35"/>
      <c r="BQ4469" s="35"/>
      <c r="BR4469" s="35"/>
      <c r="BS4469" s="35"/>
      <c r="BT4469" s="35"/>
      <c r="BU4469" s="35"/>
      <c r="BV4469" s="35"/>
      <c r="BW4469" s="35"/>
      <c r="BX4469" s="35"/>
      <c r="BY4469" s="35"/>
      <c r="BZ4469" s="35"/>
      <c r="CA4469" s="35"/>
      <c r="CB4469" s="35"/>
      <c r="CC4469" s="35"/>
      <c r="CD4469" s="35"/>
      <c r="CE4469" s="35"/>
      <c r="CF4469" s="35"/>
      <c r="CG4469" s="35"/>
      <c r="CH4469" s="35"/>
    </row>
    <row r="4470" spans="1:86" ht="15.6" x14ac:dyDescent="0.3">
      <c r="A4470" s="35"/>
      <c r="B4470" s="86"/>
      <c r="C4470" s="35"/>
      <c r="D4470" s="35"/>
      <c r="E4470" s="35"/>
      <c r="F4470" s="35"/>
      <c r="G4470" s="35"/>
      <c r="H4470" s="35"/>
      <c r="I4470" s="35"/>
      <c r="J4470" s="35"/>
      <c r="K4470" s="35"/>
      <c r="L4470" s="35"/>
      <c r="M4470" s="35"/>
      <c r="N4470" s="35"/>
      <c r="O4470" s="35"/>
      <c r="P4470" s="35"/>
      <c r="Q4470" s="35"/>
      <c r="R4470" s="35"/>
      <c r="S4470" s="35"/>
      <c r="T4470" s="17">
        <f t="shared" si="9965"/>
        <v>50486</v>
      </c>
      <c r="U4470" s="216">
        <f t="shared" si="9959"/>
        <v>1</v>
      </c>
      <c r="V4470" s="216">
        <f t="shared" si="9965"/>
        <v>4465</v>
      </c>
      <c r="W4470" s="16">
        <f t="shared" si="9971"/>
        <v>12.232876712328768</v>
      </c>
      <c r="X4470" s="16" t="e">
        <f>IF(Template!$F$7="Linear interpolation",LinInterp($I$5:$I$22,$G$5:$G$22,W4470),CubicSpline($I$5:$I$22,$G$5:$G$22,W4470))</f>
        <v>#VALUE!</v>
      </c>
      <c r="Y4470" s="221" t="e">
        <f t="shared" si="9960"/>
        <v>#VALUE!</v>
      </c>
      <c r="Z4470" s="221" t="e">
        <f>Y4470/PRODUCT($AA$6:AA4469)</f>
        <v>#VALUE!</v>
      </c>
      <c r="AA4470" s="16" t="e">
        <f t="shared" si="9966"/>
        <v>#VALUE!</v>
      </c>
      <c r="AB4470" s="10" t="e">
        <f t="shared" si="9967"/>
        <v>#VALUE!</v>
      </c>
      <c r="AC4470" s="90">
        <f t="shared" si="9938"/>
        <v>4470</v>
      </c>
      <c r="AD4470" s="17">
        <f t="shared" si="9976"/>
        <v>50463</v>
      </c>
      <c r="AE4470" s="16" t="e">
        <f t="shared" si="9961"/>
        <v>#VALUE!</v>
      </c>
      <c r="AF4470" s="10">
        <f ca="1">IFERROR(AVERAGE(INDIRECT("AE"&amp;AC4470-Template!$F$10+1):INDIRECT("AE"&amp;AC4470)),0)</f>
        <v>0</v>
      </c>
      <c r="AG4470" s="35"/>
      <c r="AH4470" s="86"/>
      <c r="AI4470" s="35"/>
      <c r="AJ4470" s="35"/>
      <c r="AK4470" s="35"/>
      <c r="AL4470" s="35"/>
      <c r="AM4470" s="35"/>
      <c r="AN4470" s="35"/>
      <c r="AO4470" s="35"/>
      <c r="AP4470" s="35"/>
      <c r="AQ4470" s="35"/>
      <c r="AR4470" s="35"/>
      <c r="AS4470" s="35"/>
      <c r="AT4470" s="35"/>
      <c r="AU4470" s="35"/>
      <c r="AV4470" s="35"/>
      <c r="AW4470" s="35"/>
      <c r="AX4470" s="35"/>
      <c r="AY4470" s="35"/>
      <c r="AZ4470" s="17">
        <f t="shared" ref="AZ4470" si="10070">AZ4469+1</f>
        <v>50486</v>
      </c>
      <c r="BA4470" s="216">
        <f t="shared" si="9984"/>
        <v>1</v>
      </c>
      <c r="BB4470" s="216">
        <f t="shared" ref="BB4470" si="10071">BB4469+1</f>
        <v>4465</v>
      </c>
      <c r="BC4470" s="16">
        <f t="shared" si="9986"/>
        <v>12.232876712328768</v>
      </c>
      <c r="BD4470" s="16">
        <f>IF(Template!$F$7="Linear interpolation",LinInterp($AO$5:$AO$18,$AM$5:$AM$18,BC4470),CubicSpline($AO$5:$AO$18,$AM$5:$AM$18,BC4470))</f>
        <v>14.148063165799648</v>
      </c>
      <c r="BE4470" s="221">
        <f t="shared" si="10065"/>
        <v>5.046678618875923</v>
      </c>
      <c r="BF4470" s="221">
        <f>BE4470/PRODUCT($BG$6:BG4469)</f>
        <v>1.0003617043234918</v>
      </c>
      <c r="BG4470" s="16">
        <f t="shared" si="9987"/>
        <v>1.0003617043234918</v>
      </c>
      <c r="BH4470" s="10">
        <f t="shared" si="9988"/>
        <v>13.202207807450961</v>
      </c>
      <c r="BI4470" s="90"/>
      <c r="BJ4470" s="17">
        <f t="shared" si="9970"/>
        <v>50463</v>
      </c>
      <c r="BK4470" s="16">
        <f t="shared" si="9964"/>
        <v>13.204864027602458</v>
      </c>
      <c r="BL4470" s="10">
        <f ca="1">IFERROR(AVERAGE(INDIRECT("BK"&amp;AC4470-Template!$F$10+1):INDIRECT("BK"&amp;AC4470)),0)</f>
        <v>13.206146340585352</v>
      </c>
      <c r="BM4470" s="35"/>
      <c r="BN4470" s="86"/>
      <c r="BO4470" s="35"/>
      <c r="BP4470" s="35"/>
      <c r="BQ4470" s="35"/>
      <c r="BR4470" s="35"/>
      <c r="BS4470" s="35"/>
      <c r="BT4470" s="35"/>
      <c r="BU4470" s="35"/>
      <c r="BV4470" s="35"/>
      <c r="BW4470" s="35"/>
      <c r="BX4470" s="35"/>
      <c r="BY4470" s="35"/>
      <c r="BZ4470" s="35"/>
      <c r="CA4470" s="35"/>
      <c r="CB4470" s="35"/>
      <c r="CC4470" s="35"/>
      <c r="CD4470" s="35"/>
      <c r="CE4470" s="35"/>
      <c r="CF4470" s="35"/>
      <c r="CG4470" s="35"/>
      <c r="CH4470" s="35"/>
    </row>
    <row r="4471" spans="1:86" ht="15.6" x14ac:dyDescent="0.3">
      <c r="A4471" s="35"/>
      <c r="B4471" s="86"/>
      <c r="C4471" s="35"/>
      <c r="D4471" s="35"/>
      <c r="E4471" s="35"/>
      <c r="F4471" s="35"/>
      <c r="G4471" s="35"/>
      <c r="H4471" s="35"/>
      <c r="I4471" s="35"/>
      <c r="J4471" s="35"/>
      <c r="K4471" s="35"/>
      <c r="L4471" s="35"/>
      <c r="M4471" s="35"/>
      <c r="N4471" s="35"/>
      <c r="O4471" s="35"/>
      <c r="P4471" s="35"/>
      <c r="Q4471" s="35"/>
      <c r="R4471" s="35"/>
      <c r="S4471" s="35"/>
      <c r="T4471" s="17">
        <f t="shared" si="9965"/>
        <v>50487</v>
      </c>
      <c r="U4471" s="216">
        <f t="shared" si="9959"/>
        <v>2</v>
      </c>
      <c r="V4471" s="216">
        <f t="shared" si="9965"/>
        <v>4466</v>
      </c>
      <c r="W4471" s="16">
        <f t="shared" si="9971"/>
        <v>12.235616438356164</v>
      </c>
      <c r="X4471" s="16" t="e">
        <f>IF(Template!$F$7="Linear interpolation",LinInterp($I$5:$I$22,$G$5:$G$22,W4471),CubicSpline($I$5:$I$22,$G$5:$G$22,W4471))</f>
        <v>#VALUE!</v>
      </c>
      <c r="Y4471" s="221" t="e">
        <f t="shared" si="9960"/>
        <v>#VALUE!</v>
      </c>
      <c r="Z4471" s="221" t="e">
        <f>Y4471/PRODUCT($AA$6:AA4470)</f>
        <v>#VALUE!</v>
      </c>
      <c r="AA4471" s="16" t="e">
        <f t="shared" si="9966"/>
        <v>#VALUE!</v>
      </c>
      <c r="AB4471" s="10" t="e">
        <f t="shared" si="9967"/>
        <v>#VALUE!</v>
      </c>
      <c r="AC4471" s="90">
        <f t="shared" si="9938"/>
        <v>4471</v>
      </c>
      <c r="AD4471" s="17">
        <f t="shared" si="9976"/>
        <v>50464</v>
      </c>
      <c r="AE4471" s="16" t="e">
        <f t="shared" si="9961"/>
        <v>#VALUE!</v>
      </c>
      <c r="AF4471" s="10">
        <f ca="1">IFERROR(AVERAGE(INDIRECT("AE"&amp;AC4471-Template!$F$10+1):INDIRECT("AE"&amp;AC4471)),0)</f>
        <v>0</v>
      </c>
      <c r="AG4471" s="35"/>
      <c r="AH4471" s="86"/>
      <c r="AI4471" s="35"/>
      <c r="AJ4471" s="35"/>
      <c r="AK4471" s="35"/>
      <c r="AL4471" s="35"/>
      <c r="AM4471" s="35"/>
      <c r="AN4471" s="35"/>
      <c r="AO4471" s="35"/>
      <c r="AP4471" s="35"/>
      <c r="AQ4471" s="35"/>
      <c r="AR4471" s="35"/>
      <c r="AS4471" s="35"/>
      <c r="AT4471" s="35"/>
      <c r="AU4471" s="35"/>
      <c r="AV4471" s="35"/>
      <c r="AW4471" s="35"/>
      <c r="AX4471" s="35"/>
      <c r="AY4471" s="35"/>
      <c r="AZ4471" s="17">
        <f t="shared" ref="AZ4471" si="10072">AZ4470+1</f>
        <v>50487</v>
      </c>
      <c r="BA4471" s="216">
        <f t="shared" si="9984"/>
        <v>2</v>
      </c>
      <c r="BB4471" s="216">
        <f t="shared" ref="BB4471" si="10073">BB4470+1</f>
        <v>4466</v>
      </c>
      <c r="BC4471" s="16">
        <f t="shared" si="9986"/>
        <v>12.235616438356164</v>
      </c>
      <c r="BD4471" s="16">
        <f>IF(Template!$F$7="Linear interpolation",LinInterp($AO$5:$AO$18,$AM$5:$AM$18,BC4471),CubicSpline($AO$5:$AO$18,$AM$5:$AM$18,BC4471))</f>
        <v>14.148054832908009</v>
      </c>
      <c r="BE4471" s="221">
        <f t="shared" si="10065"/>
        <v>5.0485040518871935</v>
      </c>
      <c r="BF4471" s="221">
        <f>BE4471/PRODUCT($BG$6:BG4470)</f>
        <v>1.0003617097796644</v>
      </c>
      <c r="BG4471" s="16">
        <f t="shared" si="9987"/>
        <v>1.0003617097796644</v>
      </c>
      <c r="BH4471" s="10">
        <f t="shared" si="9988"/>
        <v>13.202406957751766</v>
      </c>
      <c r="BI4471" s="90"/>
      <c r="BJ4471" s="17">
        <f t="shared" si="9970"/>
        <v>50464</v>
      </c>
      <c r="BK4471" s="16">
        <f t="shared" si="9964"/>
        <v>13.204864027602458</v>
      </c>
      <c r="BL4471" s="10">
        <f ca="1">IFERROR(AVERAGE(INDIRECT("BK"&amp;AC4471-Template!$F$10+1):INDIRECT("BK"&amp;AC4471)),0)</f>
        <v>13.206058573035723</v>
      </c>
      <c r="BM4471" s="35"/>
      <c r="BN4471" s="86"/>
      <c r="BO4471" s="35"/>
      <c r="BP4471" s="35"/>
      <c r="BQ4471" s="35"/>
      <c r="BR4471" s="35"/>
      <c r="BS4471" s="35"/>
      <c r="BT4471" s="35"/>
      <c r="BU4471" s="35"/>
      <c r="BV4471" s="35"/>
      <c r="BW4471" s="35"/>
      <c r="BX4471" s="35"/>
      <c r="BY4471" s="35"/>
      <c r="BZ4471" s="35"/>
      <c r="CA4471" s="35"/>
      <c r="CB4471" s="35"/>
      <c r="CC4471" s="35"/>
      <c r="CD4471" s="35"/>
      <c r="CE4471" s="35"/>
      <c r="CF4471" s="35"/>
      <c r="CG4471" s="35"/>
      <c r="CH4471" s="35"/>
    </row>
    <row r="4472" spans="1:86" ht="15.6" x14ac:dyDescent="0.3">
      <c r="A4472" s="35"/>
      <c r="B4472" s="86"/>
      <c r="C4472" s="35"/>
      <c r="D4472" s="35"/>
      <c r="E4472" s="35"/>
      <c r="F4472" s="35"/>
      <c r="G4472" s="35"/>
      <c r="H4472" s="35"/>
      <c r="I4472" s="35"/>
      <c r="J4472" s="35"/>
      <c r="K4472" s="35"/>
      <c r="L4472" s="35"/>
      <c r="M4472" s="35"/>
      <c r="N4472" s="35"/>
      <c r="O4472" s="35"/>
      <c r="P4472" s="35"/>
      <c r="Q4472" s="35"/>
      <c r="R4472" s="35"/>
      <c r="S4472" s="35"/>
      <c r="T4472" s="17">
        <f t="shared" si="9965"/>
        <v>50488</v>
      </c>
      <c r="U4472" s="216">
        <f t="shared" si="9959"/>
        <v>3</v>
      </c>
      <c r="V4472" s="216">
        <f t="shared" si="9965"/>
        <v>4467</v>
      </c>
      <c r="W4472" s="16">
        <f t="shared" si="9971"/>
        <v>12.238356164383562</v>
      </c>
      <c r="X4472" s="16" t="e">
        <f>IF(Template!$F$7="Linear interpolation",LinInterp($I$5:$I$22,$G$5:$G$22,W4472),CubicSpline($I$5:$I$22,$G$5:$G$22,W4472))</f>
        <v>#VALUE!</v>
      </c>
      <c r="Y4472" s="221" t="e">
        <f t="shared" si="9960"/>
        <v>#VALUE!</v>
      </c>
      <c r="Z4472" s="221" t="e">
        <f>Y4472/PRODUCT($AA$6:AA4471)</f>
        <v>#VALUE!</v>
      </c>
      <c r="AA4472" s="16" t="e">
        <f t="shared" si="9966"/>
        <v>#VALUE!</v>
      </c>
      <c r="AB4472" s="10" t="e">
        <f t="shared" si="9967"/>
        <v>#VALUE!</v>
      </c>
      <c r="AC4472" s="90">
        <f t="shared" si="9938"/>
        <v>4472</v>
      </c>
      <c r="AD4472" s="17">
        <f t="shared" si="9976"/>
        <v>50465</v>
      </c>
      <c r="AE4472" s="16" t="e">
        <f t="shared" si="9961"/>
        <v>#VALUE!</v>
      </c>
      <c r="AF4472" s="10">
        <f ca="1">IFERROR(AVERAGE(INDIRECT("AE"&amp;AC4472-Template!$F$10+1):INDIRECT("AE"&amp;AC4472)),0)</f>
        <v>0</v>
      </c>
      <c r="AG4472" s="35"/>
      <c r="AH4472" s="86"/>
      <c r="AI4472" s="35"/>
      <c r="AJ4472" s="35"/>
      <c r="AK4472" s="35"/>
      <c r="AL4472" s="35"/>
      <c r="AM4472" s="35"/>
      <c r="AN4472" s="35"/>
      <c r="AO4472" s="35"/>
      <c r="AP4472" s="35"/>
      <c r="AQ4472" s="35"/>
      <c r="AR4472" s="35"/>
      <c r="AS4472" s="35"/>
      <c r="AT4472" s="35"/>
      <c r="AU4472" s="35"/>
      <c r="AV4472" s="35"/>
      <c r="AW4472" s="35"/>
      <c r="AX4472" s="35"/>
      <c r="AY4472" s="35"/>
      <c r="AZ4472" s="17">
        <f t="shared" ref="AZ4472" si="10074">AZ4471+1</f>
        <v>50488</v>
      </c>
      <c r="BA4472" s="216">
        <f t="shared" si="9984"/>
        <v>3</v>
      </c>
      <c r="BB4472" s="216">
        <f t="shared" ref="BB4472" si="10075">BB4471+1</f>
        <v>4467</v>
      </c>
      <c r="BC4472" s="16">
        <f t="shared" si="9986"/>
        <v>12.238356164383562</v>
      </c>
      <c r="BD4472" s="16">
        <f>IF(Template!$F$7="Linear interpolation",LinInterp($AO$5:$AO$18,$AM$5:$AM$18,BC4472),CubicSpline($AO$5:$AO$18,$AM$5:$AM$18,BC4472))</f>
        <v>14.148046478104385</v>
      </c>
      <c r="BE4472" s="221">
        <f t="shared" si="10065"/>
        <v>5.0503301312902877</v>
      </c>
      <c r="BF4472" s="221">
        <f>BE4472/PRODUCT($BG$6:BG4471)</f>
        <v>1.0003617070293154</v>
      </c>
      <c r="BG4472" s="16">
        <f t="shared" si="9987"/>
        <v>1.0003617070293154</v>
      </c>
      <c r="BH4472" s="10">
        <f t="shared" si="9988"/>
        <v>13.202306570011091</v>
      </c>
      <c r="BI4472" s="90"/>
      <c r="BJ4472" s="17">
        <f t="shared" si="9970"/>
        <v>50465</v>
      </c>
      <c r="BK4472" s="16">
        <f t="shared" si="9964"/>
        <v>13.204285291364194</v>
      </c>
      <c r="BL4472" s="10">
        <f ca="1">IFERROR(AVERAGE(INDIRECT("BK"&amp;AC4472-Template!$F$10+1):INDIRECT("BK"&amp;AC4472)),0)</f>
        <v>13.20595151427815</v>
      </c>
      <c r="BM4472" s="35"/>
      <c r="BN4472" s="86"/>
      <c r="BO4472" s="35"/>
      <c r="BP4472" s="35"/>
      <c r="BQ4472" s="35"/>
      <c r="BR4472" s="35"/>
      <c r="BS4472" s="35"/>
      <c r="BT4472" s="35"/>
      <c r="BU4472" s="35"/>
      <c r="BV4472" s="35"/>
      <c r="BW4472" s="35"/>
      <c r="BX4472" s="35"/>
      <c r="BY4472" s="35"/>
      <c r="BZ4472" s="35"/>
      <c r="CA4472" s="35"/>
      <c r="CB4472" s="35"/>
      <c r="CC4472" s="35"/>
      <c r="CD4472" s="35"/>
      <c r="CE4472" s="35"/>
      <c r="CF4472" s="35"/>
      <c r="CG4472" s="35"/>
      <c r="CH4472" s="35"/>
    </row>
    <row r="4473" spans="1:86" ht="15.6" x14ac:dyDescent="0.3">
      <c r="A4473" s="35"/>
      <c r="B4473" s="86"/>
      <c r="C4473" s="35"/>
      <c r="D4473" s="35"/>
      <c r="E4473" s="35"/>
      <c r="F4473" s="35"/>
      <c r="G4473" s="35"/>
      <c r="H4473" s="35"/>
      <c r="I4473" s="35"/>
      <c r="J4473" s="35"/>
      <c r="K4473" s="35"/>
      <c r="L4473" s="35"/>
      <c r="M4473" s="35"/>
      <c r="N4473" s="35"/>
      <c r="O4473" s="35"/>
      <c r="P4473" s="35"/>
      <c r="Q4473" s="35"/>
      <c r="R4473" s="35"/>
      <c r="S4473" s="35"/>
      <c r="T4473" s="17">
        <f t="shared" si="9965"/>
        <v>50489</v>
      </c>
      <c r="U4473" s="216">
        <f t="shared" si="9959"/>
        <v>4</v>
      </c>
      <c r="V4473" s="216">
        <f t="shared" si="9965"/>
        <v>4468</v>
      </c>
      <c r="W4473" s="16">
        <f t="shared" si="9971"/>
        <v>12.241095890410959</v>
      </c>
      <c r="X4473" s="16" t="e">
        <f>IF(Template!$F$7="Linear interpolation",LinInterp($I$5:$I$22,$G$5:$G$22,W4473),CubicSpline($I$5:$I$22,$G$5:$G$22,W4473))</f>
        <v>#VALUE!</v>
      </c>
      <c r="Y4473" s="221" t="e">
        <f t="shared" si="9960"/>
        <v>#VALUE!</v>
      </c>
      <c r="Z4473" s="221" t="e">
        <f>Y4473/PRODUCT($AA$6:AA4472)</f>
        <v>#VALUE!</v>
      </c>
      <c r="AA4473" s="16" t="e">
        <f t="shared" si="9966"/>
        <v>#VALUE!</v>
      </c>
      <c r="AB4473" s="10" t="e">
        <f t="shared" si="9967"/>
        <v>#VALUE!</v>
      </c>
      <c r="AC4473" s="90">
        <f t="shared" si="9938"/>
        <v>4473</v>
      </c>
      <c r="AD4473" s="17">
        <f t="shared" si="9976"/>
        <v>50466</v>
      </c>
      <c r="AE4473" s="16" t="e">
        <f t="shared" si="9961"/>
        <v>#VALUE!</v>
      </c>
      <c r="AF4473" s="10">
        <f ca="1">IFERROR(AVERAGE(INDIRECT("AE"&amp;AC4473-Template!$F$10+1):INDIRECT("AE"&amp;AC4473)),0)</f>
        <v>0</v>
      </c>
      <c r="AG4473" s="35"/>
      <c r="AH4473" s="86"/>
      <c r="AI4473" s="35"/>
      <c r="AJ4473" s="35"/>
      <c r="AK4473" s="35"/>
      <c r="AL4473" s="35"/>
      <c r="AM4473" s="35"/>
      <c r="AN4473" s="35"/>
      <c r="AO4473" s="35"/>
      <c r="AP4473" s="35"/>
      <c r="AQ4473" s="35"/>
      <c r="AR4473" s="35"/>
      <c r="AS4473" s="35"/>
      <c r="AT4473" s="35"/>
      <c r="AU4473" s="35"/>
      <c r="AV4473" s="35"/>
      <c r="AW4473" s="35"/>
      <c r="AX4473" s="35"/>
      <c r="AY4473" s="35"/>
      <c r="AZ4473" s="17">
        <f t="shared" ref="AZ4473" si="10076">AZ4472+1</f>
        <v>50489</v>
      </c>
      <c r="BA4473" s="216">
        <f t="shared" si="9984"/>
        <v>4</v>
      </c>
      <c r="BB4473" s="216">
        <f t="shared" ref="BB4473" si="10077">BB4472+1</f>
        <v>4468</v>
      </c>
      <c r="BC4473" s="16">
        <f t="shared" si="9986"/>
        <v>12.241095890410959</v>
      </c>
      <c r="BD4473" s="16">
        <f>IF(Template!$F$7="Linear interpolation",LinInterp($AO$5:$AO$18,$AM$5:$AM$18,BC4473),CubicSpline($AO$5:$AO$18,$AM$5:$AM$18,BC4473))</f>
        <v>14.148038101361923</v>
      </c>
      <c r="BE4473" s="221">
        <f t="shared" si="10065"/>
        <v>5.0521568572864091</v>
      </c>
      <c r="BF4473" s="221">
        <f>BE4473/PRODUCT($BG$6:BG4472)</f>
        <v>1.0003617042744992</v>
      </c>
      <c r="BG4473" s="16">
        <f t="shared" si="9987"/>
        <v>1.0003617042744992</v>
      </c>
      <c r="BH4473" s="10">
        <f t="shared" si="9988"/>
        <v>13.202206019221506</v>
      </c>
      <c r="BI4473" s="90"/>
      <c r="BJ4473" s="17">
        <f t="shared" si="9970"/>
        <v>50466</v>
      </c>
      <c r="BK4473" s="16">
        <f t="shared" si="9964"/>
        <v>13.20447766834365</v>
      </c>
      <c r="BL4473" s="10">
        <f ca="1">IFERROR(AVERAGE(INDIRECT("BK"&amp;AC4473-Template!$F$10+1):INDIRECT("BK"&amp;AC4473)),0)</f>
        <v>13.205850868086559</v>
      </c>
      <c r="BM4473" s="35"/>
      <c r="BN4473" s="86"/>
      <c r="BO4473" s="35"/>
      <c r="BP4473" s="35"/>
      <c r="BQ4473" s="35"/>
      <c r="BR4473" s="35"/>
      <c r="BS4473" s="35"/>
      <c r="BT4473" s="35"/>
      <c r="BU4473" s="35"/>
      <c r="BV4473" s="35"/>
      <c r="BW4473" s="35"/>
      <c r="BX4473" s="35"/>
      <c r="BY4473" s="35"/>
      <c r="BZ4473" s="35"/>
      <c r="CA4473" s="35"/>
      <c r="CB4473" s="35"/>
      <c r="CC4473" s="35"/>
      <c r="CD4473" s="35"/>
      <c r="CE4473" s="35"/>
      <c r="CF4473" s="35"/>
      <c r="CG4473" s="35"/>
      <c r="CH4473" s="35"/>
    </row>
    <row r="4474" spans="1:86" ht="15.6" x14ac:dyDescent="0.3">
      <c r="A4474" s="35"/>
      <c r="B4474" s="86"/>
      <c r="C4474" s="35"/>
      <c r="D4474" s="35"/>
      <c r="E4474" s="35"/>
      <c r="F4474" s="35"/>
      <c r="G4474" s="35"/>
      <c r="H4474" s="35"/>
      <c r="I4474" s="35"/>
      <c r="J4474" s="35"/>
      <c r="K4474" s="35"/>
      <c r="L4474" s="35"/>
      <c r="M4474" s="35"/>
      <c r="N4474" s="35"/>
      <c r="O4474" s="35"/>
      <c r="P4474" s="35"/>
      <c r="Q4474" s="35"/>
      <c r="R4474" s="35"/>
      <c r="S4474" s="35"/>
      <c r="T4474" s="17">
        <f t="shared" si="9965"/>
        <v>50490</v>
      </c>
      <c r="U4474" s="216">
        <f t="shared" si="9959"/>
        <v>5</v>
      </c>
      <c r="V4474" s="216">
        <f t="shared" si="9965"/>
        <v>4469</v>
      </c>
      <c r="W4474" s="16">
        <f t="shared" si="9971"/>
        <v>12.243835616438357</v>
      </c>
      <c r="X4474" s="16" t="e">
        <f>IF(Template!$F$7="Linear interpolation",LinInterp($I$5:$I$22,$G$5:$G$22,W4474),CubicSpline($I$5:$I$22,$G$5:$G$22,W4474))</f>
        <v>#VALUE!</v>
      </c>
      <c r="Y4474" s="221" t="e">
        <f t="shared" si="9960"/>
        <v>#VALUE!</v>
      </c>
      <c r="Z4474" s="221" t="e">
        <f>Y4474/PRODUCT($AA$6:AA4473)</f>
        <v>#VALUE!</v>
      </c>
      <c r="AA4474" s="16" t="e">
        <f t="shared" si="9966"/>
        <v>#VALUE!</v>
      </c>
      <c r="AB4474" s="10" t="e">
        <f t="shared" si="9967"/>
        <v>#VALUE!</v>
      </c>
      <c r="AC4474" s="90">
        <f t="shared" si="9938"/>
        <v>4474</v>
      </c>
      <c r="AD4474" s="17">
        <f t="shared" si="9976"/>
        <v>50467</v>
      </c>
      <c r="AE4474" s="16" t="e">
        <f t="shared" si="9961"/>
        <v>#VALUE!</v>
      </c>
      <c r="AF4474" s="10">
        <f ca="1">IFERROR(AVERAGE(INDIRECT("AE"&amp;AC4474-Template!$F$10+1):INDIRECT("AE"&amp;AC4474)),0)</f>
        <v>0</v>
      </c>
      <c r="AG4474" s="35"/>
      <c r="AH4474" s="86"/>
      <c r="AI4474" s="35"/>
      <c r="AJ4474" s="35"/>
      <c r="AK4474" s="35"/>
      <c r="AL4474" s="35"/>
      <c r="AM4474" s="35"/>
      <c r="AN4474" s="35"/>
      <c r="AO4474" s="35"/>
      <c r="AP4474" s="35"/>
      <c r="AQ4474" s="35"/>
      <c r="AR4474" s="35"/>
      <c r="AS4474" s="35"/>
      <c r="AT4474" s="35"/>
      <c r="AU4474" s="35"/>
      <c r="AV4474" s="35"/>
      <c r="AW4474" s="35"/>
      <c r="AX4474" s="35"/>
      <c r="AY4474" s="35"/>
      <c r="AZ4474" s="17">
        <f t="shared" ref="AZ4474" si="10078">AZ4473+1</f>
        <v>50490</v>
      </c>
      <c r="BA4474" s="216">
        <f t="shared" si="9984"/>
        <v>5</v>
      </c>
      <c r="BB4474" s="216">
        <f t="shared" ref="BB4474" si="10079">BB4473+1</f>
        <v>4469</v>
      </c>
      <c r="BC4474" s="16">
        <f t="shared" si="9986"/>
        <v>12.243835616438357</v>
      </c>
      <c r="BD4474" s="16">
        <f>IF(Template!$F$7="Linear interpolation",LinInterp($AO$5:$AO$18,$AM$5:$AM$18,BC4474),CubicSpline($AO$5:$AO$18,$AM$5:$AM$18,BC4474))</f>
        <v>14.148029702653769</v>
      </c>
      <c r="BE4474" s="221">
        <f t="shared" si="10065"/>
        <v>5.0539842300768569</v>
      </c>
      <c r="BF4474" s="221">
        <f>BE4474/PRODUCT($BG$6:BG4473)</f>
        <v>1.0003617015152277</v>
      </c>
      <c r="BG4474" s="16">
        <f t="shared" si="9987"/>
        <v>1.0003617015152277</v>
      </c>
      <c r="BH4474" s="10">
        <f t="shared" si="9988"/>
        <v>13.202105305812562</v>
      </c>
      <c r="BI4474" s="90"/>
      <c r="BJ4474" s="17">
        <f t="shared" si="9970"/>
        <v>50467</v>
      </c>
      <c r="BK4474" s="16">
        <f t="shared" si="9964"/>
        <v>13.204380677049986</v>
      </c>
      <c r="BL4474" s="10">
        <f ca="1">IFERROR(AVERAGE(INDIRECT("BK"&amp;AC4474-Template!$F$10+1):INDIRECT("BK"&amp;AC4474)),0)</f>
        <v>13.205765389005904</v>
      </c>
      <c r="BM4474" s="35"/>
      <c r="BN4474" s="86"/>
      <c r="BO4474" s="35"/>
      <c r="BP4474" s="35"/>
      <c r="BQ4474" s="35"/>
      <c r="BR4474" s="35"/>
      <c r="BS4474" s="35"/>
      <c r="BT4474" s="35"/>
      <c r="BU4474" s="35"/>
      <c r="BV4474" s="35"/>
      <c r="BW4474" s="35"/>
      <c r="BX4474" s="35"/>
      <c r="BY4474" s="35"/>
      <c r="BZ4474" s="35"/>
      <c r="CA4474" s="35"/>
      <c r="CB4474" s="35"/>
      <c r="CC4474" s="35"/>
      <c r="CD4474" s="35"/>
      <c r="CE4474" s="35"/>
      <c r="CF4474" s="35"/>
      <c r="CG4474" s="35"/>
      <c r="CH4474" s="35"/>
    </row>
    <row r="4475" spans="1:86" ht="15.6" x14ac:dyDescent="0.3">
      <c r="A4475" s="35"/>
      <c r="B4475" s="86"/>
      <c r="C4475" s="35"/>
      <c r="D4475" s="35"/>
      <c r="E4475" s="35"/>
      <c r="F4475" s="35"/>
      <c r="G4475" s="35"/>
      <c r="H4475" s="35"/>
      <c r="I4475" s="35"/>
      <c r="J4475" s="35"/>
      <c r="K4475" s="35"/>
      <c r="L4475" s="35"/>
      <c r="M4475" s="35"/>
      <c r="N4475" s="35"/>
      <c r="O4475" s="35"/>
      <c r="P4475" s="35"/>
      <c r="Q4475" s="35"/>
      <c r="R4475" s="35"/>
      <c r="S4475" s="35"/>
      <c r="T4475" s="17">
        <f t="shared" si="9965"/>
        <v>50491</v>
      </c>
      <c r="U4475" s="216">
        <f t="shared" si="9959"/>
        <v>6</v>
      </c>
      <c r="V4475" s="216">
        <f t="shared" si="9965"/>
        <v>4470</v>
      </c>
      <c r="W4475" s="16">
        <f t="shared" si="9971"/>
        <v>12.246575342465754</v>
      </c>
      <c r="X4475" s="16" t="e">
        <f>IF(Template!$F$7="Linear interpolation",LinInterp($I$5:$I$22,$G$5:$G$22,W4475),CubicSpline($I$5:$I$22,$G$5:$G$22,W4475))</f>
        <v>#VALUE!</v>
      </c>
      <c r="Y4475" s="221" t="e">
        <f t="shared" si="9960"/>
        <v>#VALUE!</v>
      </c>
      <c r="Z4475" s="221" t="e">
        <f>Y4475/PRODUCT($AA$6:AA4474)</f>
        <v>#VALUE!</v>
      </c>
      <c r="AA4475" s="16" t="e">
        <f t="shared" si="9966"/>
        <v>#VALUE!</v>
      </c>
      <c r="AB4475" s="10" t="e">
        <f t="shared" si="9967"/>
        <v>#VALUE!</v>
      </c>
      <c r="AC4475" s="90">
        <f t="shared" si="9938"/>
        <v>4475</v>
      </c>
      <c r="AD4475" s="17">
        <f t="shared" si="9976"/>
        <v>50468</v>
      </c>
      <c r="AE4475" s="16" t="e">
        <f t="shared" si="9961"/>
        <v>#VALUE!</v>
      </c>
      <c r="AF4475" s="10">
        <f ca="1">IFERROR(AVERAGE(INDIRECT("AE"&amp;AC4475-Template!$F$10+1):INDIRECT("AE"&amp;AC4475)),0)</f>
        <v>0</v>
      </c>
      <c r="AG4475" s="35"/>
      <c r="AH4475" s="86"/>
      <c r="AI4475" s="35"/>
      <c r="AJ4475" s="35"/>
      <c r="AK4475" s="35"/>
      <c r="AL4475" s="35"/>
      <c r="AM4475" s="35"/>
      <c r="AN4475" s="35"/>
      <c r="AO4475" s="35"/>
      <c r="AP4475" s="35"/>
      <c r="AQ4475" s="35"/>
      <c r="AR4475" s="35"/>
      <c r="AS4475" s="35"/>
      <c r="AT4475" s="35"/>
      <c r="AU4475" s="35"/>
      <c r="AV4475" s="35"/>
      <c r="AW4475" s="35"/>
      <c r="AX4475" s="35"/>
      <c r="AY4475" s="35"/>
      <c r="AZ4475" s="17">
        <f t="shared" ref="AZ4475" si="10080">AZ4474+1</f>
        <v>50491</v>
      </c>
      <c r="BA4475" s="216">
        <f t="shared" si="9984"/>
        <v>6</v>
      </c>
      <c r="BB4475" s="216">
        <f t="shared" ref="BB4475" si="10081">BB4474+1</f>
        <v>4470</v>
      </c>
      <c r="BC4475" s="16">
        <f t="shared" si="9986"/>
        <v>12.246575342465754</v>
      </c>
      <c r="BD4475" s="16">
        <f>IF(Template!$F$7="Linear interpolation",LinInterp($AO$5:$AO$18,$AM$5:$AM$18,BC4475),CubicSpline($AO$5:$AO$18,$AM$5:$AM$18,BC4475))</f>
        <v>14.148021281953072</v>
      </c>
      <c r="BE4475" s="221">
        <f t="shared" si="10065"/>
        <v>5.055812249862921</v>
      </c>
      <c r="BF4475" s="221">
        <f>BE4475/PRODUCT($BG$6:BG4474)</f>
        <v>1.0003616987514889</v>
      </c>
      <c r="BG4475" s="16">
        <f t="shared" si="9987"/>
        <v>1.0003617015152277</v>
      </c>
      <c r="BH4475" s="10">
        <f t="shared" si="9988"/>
        <v>13.202105305812562</v>
      </c>
      <c r="BI4475" s="90"/>
      <c r="BJ4475" s="17">
        <f t="shared" si="9970"/>
        <v>50468</v>
      </c>
      <c r="BK4475" s="16">
        <f t="shared" si="9964"/>
        <v>13.204283524863246</v>
      </c>
      <c r="BL4475" s="10">
        <f ca="1">IFERROR(AVERAGE(INDIRECT("BK"&amp;AC4475-Template!$F$10+1):INDIRECT("BK"&amp;AC4475)),0)</f>
        <v>13.205670555679964</v>
      </c>
      <c r="BM4475" s="35"/>
      <c r="BN4475" s="86"/>
      <c r="BO4475" s="35"/>
      <c r="BP4475" s="35"/>
      <c r="BQ4475" s="35"/>
      <c r="BR4475" s="35"/>
      <c r="BS4475" s="35"/>
      <c r="BT4475" s="35"/>
      <c r="BU4475" s="35"/>
      <c r="BV4475" s="35"/>
      <c r="BW4475" s="35"/>
      <c r="BX4475" s="35"/>
      <c r="BY4475" s="35"/>
      <c r="BZ4475" s="35"/>
      <c r="CA4475" s="35"/>
      <c r="CB4475" s="35"/>
      <c r="CC4475" s="35"/>
      <c r="CD4475" s="35"/>
      <c r="CE4475" s="35"/>
      <c r="CF4475" s="35"/>
      <c r="CG4475" s="35"/>
      <c r="CH4475" s="35"/>
    </row>
    <row r="4476" spans="1:86" ht="15.6" x14ac:dyDescent="0.3">
      <c r="A4476" s="35"/>
      <c r="B4476" s="86"/>
      <c r="C4476" s="35"/>
      <c r="D4476" s="35"/>
      <c r="E4476" s="35"/>
      <c r="F4476" s="35"/>
      <c r="G4476" s="35"/>
      <c r="H4476" s="35"/>
      <c r="I4476" s="35"/>
      <c r="J4476" s="35"/>
      <c r="K4476" s="35"/>
      <c r="L4476" s="35"/>
      <c r="M4476" s="35"/>
      <c r="N4476" s="35"/>
      <c r="O4476" s="35"/>
      <c r="P4476" s="35"/>
      <c r="Q4476" s="35"/>
      <c r="R4476" s="35"/>
      <c r="S4476" s="35"/>
      <c r="T4476" s="17">
        <f t="shared" si="9965"/>
        <v>50492</v>
      </c>
      <c r="U4476" s="216">
        <f t="shared" si="9959"/>
        <v>7</v>
      </c>
      <c r="V4476" s="216">
        <f t="shared" si="9965"/>
        <v>4471</v>
      </c>
      <c r="W4476" s="16">
        <f t="shared" si="9971"/>
        <v>12.24931506849315</v>
      </c>
      <c r="X4476" s="16" t="e">
        <f>IF(Template!$F$7="Linear interpolation",LinInterp($I$5:$I$22,$G$5:$G$22,W4476),CubicSpline($I$5:$I$22,$G$5:$G$22,W4476))</f>
        <v>#VALUE!</v>
      </c>
      <c r="Y4476" s="221" t="e">
        <f t="shared" si="9960"/>
        <v>#VALUE!</v>
      </c>
      <c r="Z4476" s="221" t="e">
        <f>Y4476/PRODUCT($AA$6:AA4475)</f>
        <v>#VALUE!</v>
      </c>
      <c r="AA4476" s="16" t="e">
        <f t="shared" si="9966"/>
        <v>#VALUE!</v>
      </c>
      <c r="AB4476" s="10" t="e">
        <f t="shared" si="9967"/>
        <v>#VALUE!</v>
      </c>
      <c r="AC4476" s="90">
        <f t="shared" ref="AC4476:AC4500" si="10082">ROW(AD4476)</f>
        <v>4476</v>
      </c>
      <c r="AD4476" s="17">
        <f t="shared" si="9976"/>
        <v>50469</v>
      </c>
      <c r="AE4476" s="16" t="e">
        <f t="shared" si="9961"/>
        <v>#VALUE!</v>
      </c>
      <c r="AF4476" s="10">
        <f ca="1">IFERROR(AVERAGE(INDIRECT("AE"&amp;AC4476-Template!$F$10+1):INDIRECT("AE"&amp;AC4476)),0)</f>
        <v>0</v>
      </c>
      <c r="AG4476" s="35"/>
      <c r="AH4476" s="86"/>
      <c r="AI4476" s="35"/>
      <c r="AJ4476" s="35"/>
      <c r="AK4476" s="35"/>
      <c r="AL4476" s="35"/>
      <c r="AM4476" s="35"/>
      <c r="AN4476" s="35"/>
      <c r="AO4476" s="35"/>
      <c r="AP4476" s="35"/>
      <c r="AQ4476" s="35"/>
      <c r="AR4476" s="35"/>
      <c r="AS4476" s="35"/>
      <c r="AT4476" s="35"/>
      <c r="AU4476" s="35"/>
      <c r="AV4476" s="35"/>
      <c r="AW4476" s="35"/>
      <c r="AX4476" s="35"/>
      <c r="AY4476" s="35"/>
      <c r="AZ4476" s="17">
        <f t="shared" ref="AZ4476" si="10083">AZ4475+1</f>
        <v>50492</v>
      </c>
      <c r="BA4476" s="216">
        <f t="shared" si="9984"/>
        <v>7</v>
      </c>
      <c r="BB4476" s="216">
        <f t="shared" ref="BB4476" si="10084">BB4475+1</f>
        <v>4471</v>
      </c>
      <c r="BC4476" s="16">
        <f t="shared" si="9986"/>
        <v>12.24931506849315</v>
      </c>
      <c r="BD4476" s="16">
        <f>IF(Template!$F$7="Linear interpolation",LinInterp($AO$5:$AO$18,$AM$5:$AM$18,BC4476),CubicSpline($AO$5:$AO$18,$AM$5:$AM$18,BC4476))</f>
        <v>14.148012839232978</v>
      </c>
      <c r="BE4476" s="221">
        <f t="shared" si="10065"/>
        <v>5.0576409168459247</v>
      </c>
      <c r="BF4476" s="221">
        <f>BE4476/PRODUCT($BG$6:BG4475)</f>
        <v>1.0003616932195434</v>
      </c>
      <c r="BG4476" s="16">
        <f t="shared" si="9987"/>
        <v>1.0003617015152277</v>
      </c>
      <c r="BH4476" s="10">
        <f t="shared" si="9988"/>
        <v>13.202105305812562</v>
      </c>
      <c r="BI4476" s="90"/>
      <c r="BJ4476" s="17">
        <f t="shared" si="9970"/>
        <v>50469</v>
      </c>
      <c r="BK4476" s="16">
        <f t="shared" si="9964"/>
        <v>13.204186211880685</v>
      </c>
      <c r="BL4476" s="10">
        <f ca="1">IFERROR(AVERAGE(INDIRECT("BK"&amp;AC4476-Template!$F$10+1):INDIRECT("BK"&amp;AC4476)),0)</f>
        <v>13.205575562826573</v>
      </c>
      <c r="BM4476" s="35"/>
      <c r="BN4476" s="86"/>
      <c r="BO4476" s="35"/>
      <c r="BP4476" s="35"/>
      <c r="BQ4476" s="35"/>
      <c r="BR4476" s="35"/>
      <c r="BS4476" s="35"/>
      <c r="BT4476" s="35"/>
      <c r="BU4476" s="35"/>
      <c r="BV4476" s="35"/>
      <c r="BW4476" s="35"/>
      <c r="BX4476" s="35"/>
      <c r="BY4476" s="35"/>
      <c r="BZ4476" s="35"/>
      <c r="CA4476" s="35"/>
      <c r="CB4476" s="35"/>
      <c r="CC4476" s="35"/>
      <c r="CD4476" s="35"/>
      <c r="CE4476" s="35"/>
      <c r="CF4476" s="35"/>
      <c r="CG4476" s="35"/>
      <c r="CH4476" s="35"/>
    </row>
    <row r="4477" spans="1:86" ht="15.6" x14ac:dyDescent="0.3">
      <c r="A4477" s="35"/>
      <c r="B4477" s="86"/>
      <c r="C4477" s="35"/>
      <c r="D4477" s="35"/>
      <c r="E4477" s="35"/>
      <c r="F4477" s="35"/>
      <c r="G4477" s="35"/>
      <c r="H4477" s="35"/>
      <c r="I4477" s="35"/>
      <c r="J4477" s="35"/>
      <c r="K4477" s="35"/>
      <c r="L4477" s="35"/>
      <c r="M4477" s="35"/>
      <c r="N4477" s="35"/>
      <c r="O4477" s="35"/>
      <c r="P4477" s="35"/>
      <c r="Q4477" s="35"/>
      <c r="R4477" s="35"/>
      <c r="S4477" s="35"/>
      <c r="T4477" s="17">
        <f t="shared" si="9965"/>
        <v>50493</v>
      </c>
      <c r="U4477" s="216">
        <f t="shared" si="9959"/>
        <v>1</v>
      </c>
      <c r="V4477" s="216">
        <f t="shared" si="9965"/>
        <v>4472</v>
      </c>
      <c r="W4477" s="16">
        <f t="shared" si="9971"/>
        <v>12.252054794520548</v>
      </c>
      <c r="X4477" s="16" t="e">
        <f>IF(Template!$F$7="Linear interpolation",LinInterp($I$5:$I$22,$G$5:$G$22,W4477),CubicSpline($I$5:$I$22,$G$5:$G$22,W4477))</f>
        <v>#VALUE!</v>
      </c>
      <c r="Y4477" s="221" t="e">
        <f t="shared" si="9960"/>
        <v>#VALUE!</v>
      </c>
      <c r="Z4477" s="221" t="e">
        <f>Y4477/PRODUCT($AA$6:AA4476)</f>
        <v>#VALUE!</v>
      </c>
      <c r="AA4477" s="16" t="e">
        <f t="shared" si="9966"/>
        <v>#VALUE!</v>
      </c>
      <c r="AB4477" s="10" t="e">
        <f t="shared" si="9967"/>
        <v>#VALUE!</v>
      </c>
      <c r="AC4477" s="90">
        <f t="shared" si="10082"/>
        <v>4477</v>
      </c>
      <c r="AD4477" s="17">
        <f t="shared" si="9976"/>
        <v>50470</v>
      </c>
      <c r="AE4477" s="16" t="e">
        <f t="shared" si="9961"/>
        <v>#VALUE!</v>
      </c>
      <c r="AF4477" s="10">
        <f ca="1">IFERROR(AVERAGE(INDIRECT("AE"&amp;AC4477-Template!$F$10+1):INDIRECT("AE"&amp;AC4477)),0)</f>
        <v>0</v>
      </c>
      <c r="AG4477" s="35"/>
      <c r="AH4477" s="86"/>
      <c r="AI4477" s="35"/>
      <c r="AJ4477" s="35"/>
      <c r="AK4477" s="35"/>
      <c r="AL4477" s="35"/>
      <c r="AM4477" s="35"/>
      <c r="AN4477" s="35"/>
      <c r="AO4477" s="35"/>
      <c r="AP4477" s="35"/>
      <c r="AQ4477" s="35"/>
      <c r="AR4477" s="35"/>
      <c r="AS4477" s="35"/>
      <c r="AT4477" s="35"/>
      <c r="AU4477" s="35"/>
      <c r="AV4477" s="35"/>
      <c r="AW4477" s="35"/>
      <c r="AX4477" s="35"/>
      <c r="AY4477" s="35"/>
      <c r="AZ4477" s="17">
        <f t="shared" ref="AZ4477" si="10085">AZ4476+1</f>
        <v>50493</v>
      </c>
      <c r="BA4477" s="216">
        <f t="shared" si="9984"/>
        <v>1</v>
      </c>
      <c r="BB4477" s="216">
        <f t="shared" ref="BB4477" si="10086">BB4476+1</f>
        <v>4472</v>
      </c>
      <c r="BC4477" s="16">
        <f t="shared" si="9986"/>
        <v>12.252054794520548</v>
      </c>
      <c r="BD4477" s="16">
        <f>IF(Template!$F$7="Linear interpolation",LinInterp($AO$5:$AO$18,$AM$5:$AM$18,BC4477),CubicSpline($AO$5:$AO$18,$AM$5:$AM$18,BC4477))</f>
        <v>14.148004374466634</v>
      </c>
      <c r="BE4477" s="221">
        <f t="shared" si="10065"/>
        <v>5.0594702312272419</v>
      </c>
      <c r="BF4477" s="221">
        <f>BE4477/PRODUCT($BG$6:BG4476)</f>
        <v>1.0003616849149239</v>
      </c>
      <c r="BG4477" s="16">
        <f t="shared" si="9987"/>
        <v>1.0003616849149239</v>
      </c>
      <c r="BH4477" s="10">
        <f t="shared" si="9988"/>
        <v>13.201499394723925</v>
      </c>
      <c r="BI4477" s="90"/>
      <c r="BJ4477" s="17">
        <f t="shared" si="9970"/>
        <v>50470</v>
      </c>
      <c r="BK4477" s="16">
        <f t="shared" si="9964"/>
        <v>13.204186211880685</v>
      </c>
      <c r="BL4477" s="10">
        <f ca="1">IFERROR(AVERAGE(INDIRECT("BK"&amp;AC4477-Template!$F$10+1):INDIRECT("BK"&amp;AC4477)),0)</f>
        <v>13.205483659490096</v>
      </c>
      <c r="BM4477" s="35"/>
      <c r="BN4477" s="86"/>
      <c r="BO4477" s="35"/>
      <c r="BP4477" s="35"/>
      <c r="BQ4477" s="35"/>
      <c r="BR4477" s="35"/>
      <c r="BS4477" s="35"/>
      <c r="BT4477" s="35"/>
      <c r="BU4477" s="35"/>
      <c r="BV4477" s="35"/>
      <c r="BW4477" s="35"/>
      <c r="BX4477" s="35"/>
      <c r="BY4477" s="35"/>
      <c r="BZ4477" s="35"/>
      <c r="CA4477" s="35"/>
      <c r="CB4477" s="35"/>
      <c r="CC4477" s="35"/>
      <c r="CD4477" s="35"/>
      <c r="CE4477" s="35"/>
      <c r="CF4477" s="35"/>
      <c r="CG4477" s="35"/>
      <c r="CH4477" s="35"/>
    </row>
    <row r="4478" spans="1:86" ht="15.6" x14ac:dyDescent="0.3">
      <c r="A4478" s="35"/>
      <c r="B4478" s="86"/>
      <c r="C4478" s="35"/>
      <c r="D4478" s="35"/>
      <c r="E4478" s="35"/>
      <c r="F4478" s="35"/>
      <c r="G4478" s="35"/>
      <c r="H4478" s="35"/>
      <c r="I4478" s="35"/>
      <c r="J4478" s="35"/>
      <c r="K4478" s="35"/>
      <c r="L4478" s="35"/>
      <c r="M4478" s="35"/>
      <c r="N4478" s="35"/>
      <c r="O4478" s="35"/>
      <c r="P4478" s="35"/>
      <c r="Q4478" s="35"/>
      <c r="R4478" s="35"/>
      <c r="S4478" s="35"/>
      <c r="T4478" s="17">
        <f t="shared" si="9965"/>
        <v>50494</v>
      </c>
      <c r="U4478" s="216">
        <f t="shared" si="9959"/>
        <v>2</v>
      </c>
      <c r="V4478" s="216">
        <f t="shared" si="9965"/>
        <v>4473</v>
      </c>
      <c r="W4478" s="16">
        <f t="shared" si="9971"/>
        <v>12.254794520547945</v>
      </c>
      <c r="X4478" s="16" t="e">
        <f>IF(Template!$F$7="Linear interpolation",LinInterp($I$5:$I$22,$G$5:$G$22,W4478),CubicSpline($I$5:$I$22,$G$5:$G$22,W4478))</f>
        <v>#VALUE!</v>
      </c>
      <c r="Y4478" s="221" t="e">
        <f t="shared" si="9960"/>
        <v>#VALUE!</v>
      </c>
      <c r="Z4478" s="221" t="e">
        <f>Y4478/PRODUCT($AA$6:AA4477)</f>
        <v>#VALUE!</v>
      </c>
      <c r="AA4478" s="16" t="e">
        <f t="shared" si="9966"/>
        <v>#VALUE!</v>
      </c>
      <c r="AB4478" s="10" t="e">
        <f t="shared" si="9967"/>
        <v>#VALUE!</v>
      </c>
      <c r="AC4478" s="90">
        <f t="shared" si="10082"/>
        <v>4478</v>
      </c>
      <c r="AD4478" s="17">
        <f t="shared" si="9976"/>
        <v>50471</v>
      </c>
      <c r="AE4478" s="16" t="e">
        <f t="shared" si="9961"/>
        <v>#VALUE!</v>
      </c>
      <c r="AF4478" s="10">
        <f ca="1">IFERROR(AVERAGE(INDIRECT("AE"&amp;AC4478-Template!$F$10+1):INDIRECT("AE"&amp;AC4478)),0)</f>
        <v>0</v>
      </c>
      <c r="AG4478" s="35"/>
      <c r="AH4478" s="86"/>
      <c r="AI4478" s="35"/>
      <c r="AJ4478" s="35"/>
      <c r="AK4478" s="35"/>
      <c r="AL4478" s="35"/>
      <c r="AM4478" s="35"/>
      <c r="AN4478" s="35"/>
      <c r="AO4478" s="35"/>
      <c r="AP4478" s="35"/>
      <c r="AQ4478" s="35"/>
      <c r="AR4478" s="35"/>
      <c r="AS4478" s="35"/>
      <c r="AT4478" s="35"/>
      <c r="AU4478" s="35"/>
      <c r="AV4478" s="35"/>
      <c r="AW4478" s="35"/>
      <c r="AX4478" s="35"/>
      <c r="AY4478" s="35"/>
      <c r="AZ4478" s="17">
        <f t="shared" ref="AZ4478" si="10087">AZ4477+1</f>
        <v>50494</v>
      </c>
      <c r="BA4478" s="216">
        <f t="shared" si="9984"/>
        <v>2</v>
      </c>
      <c r="BB4478" s="216">
        <f t="shared" ref="BB4478" si="10088">BB4477+1</f>
        <v>4473</v>
      </c>
      <c r="BC4478" s="16">
        <f t="shared" si="9986"/>
        <v>12.254794520547945</v>
      </c>
      <c r="BD4478" s="16">
        <f>IF(Template!$F$7="Linear interpolation",LinInterp($AO$5:$AO$18,$AM$5:$AM$18,BC4478),CubicSpline($AO$5:$AO$18,$AM$5:$AM$18,BC4478))</f>
        <v>14.147995887627188</v>
      </c>
      <c r="BE4478" s="221">
        <f t="shared" si="10065"/>
        <v>5.0613001932082415</v>
      </c>
      <c r="BF4478" s="221">
        <f>BE4478/PRODUCT($BG$6:BG4477)</f>
        <v>1.0003616904334578</v>
      </c>
      <c r="BG4478" s="16">
        <f t="shared" si="9987"/>
        <v>1.0003616904334578</v>
      </c>
      <c r="BH4478" s="10">
        <f t="shared" si="9988"/>
        <v>13.201700821209528</v>
      </c>
      <c r="BI4478" s="90"/>
      <c r="BJ4478" s="17">
        <f t="shared" si="9970"/>
        <v>50471</v>
      </c>
      <c r="BK4478" s="16">
        <f t="shared" si="9964"/>
        <v>13.204186211880685</v>
      </c>
      <c r="BL4478" s="10">
        <f ca="1">IFERROR(AVERAGE(INDIRECT("BK"&amp;AC4478-Template!$F$10+1):INDIRECT("BK"&amp;AC4478)),0)</f>
        <v>13.205394850941239</v>
      </c>
      <c r="BM4478" s="35"/>
      <c r="BN4478" s="86"/>
      <c r="BO4478" s="35"/>
      <c r="BP4478" s="35"/>
      <c r="BQ4478" s="35"/>
      <c r="BR4478" s="35"/>
      <c r="BS4478" s="35"/>
      <c r="BT4478" s="35"/>
      <c r="BU4478" s="35"/>
      <c r="BV4478" s="35"/>
      <c r="BW4478" s="35"/>
      <c r="BX4478" s="35"/>
      <c r="BY4478" s="35"/>
      <c r="BZ4478" s="35"/>
      <c r="CA4478" s="35"/>
      <c r="CB4478" s="35"/>
      <c r="CC4478" s="35"/>
      <c r="CD4478" s="35"/>
      <c r="CE4478" s="35"/>
      <c r="CF4478" s="35"/>
      <c r="CG4478" s="35"/>
      <c r="CH4478" s="35"/>
    </row>
    <row r="4479" spans="1:86" ht="15.6" x14ac:dyDescent="0.3">
      <c r="A4479" s="35"/>
      <c r="B4479" s="86"/>
      <c r="C4479" s="35"/>
      <c r="D4479" s="35"/>
      <c r="E4479" s="35"/>
      <c r="F4479" s="35"/>
      <c r="G4479" s="35"/>
      <c r="H4479" s="35"/>
      <c r="I4479" s="35"/>
      <c r="J4479" s="35"/>
      <c r="K4479" s="35"/>
      <c r="L4479" s="35"/>
      <c r="M4479" s="35"/>
      <c r="N4479" s="35"/>
      <c r="O4479" s="35"/>
      <c r="P4479" s="35"/>
      <c r="Q4479" s="35"/>
      <c r="R4479" s="35"/>
      <c r="S4479" s="35"/>
      <c r="T4479" s="17">
        <f t="shared" si="9965"/>
        <v>50495</v>
      </c>
      <c r="U4479" s="216">
        <f t="shared" si="9959"/>
        <v>3</v>
      </c>
      <c r="V4479" s="216">
        <f t="shared" si="9965"/>
        <v>4474</v>
      </c>
      <c r="W4479" s="16">
        <f t="shared" si="9971"/>
        <v>12.257534246575343</v>
      </c>
      <c r="X4479" s="16" t="e">
        <f>IF(Template!$F$7="Linear interpolation",LinInterp($I$5:$I$22,$G$5:$G$22,W4479),CubicSpline($I$5:$I$22,$G$5:$G$22,W4479))</f>
        <v>#VALUE!</v>
      </c>
      <c r="Y4479" s="221" t="e">
        <f t="shared" si="9960"/>
        <v>#VALUE!</v>
      </c>
      <c r="Z4479" s="221" t="e">
        <f>Y4479/PRODUCT($AA$6:AA4478)</f>
        <v>#VALUE!</v>
      </c>
      <c r="AA4479" s="16" t="e">
        <f t="shared" si="9966"/>
        <v>#VALUE!</v>
      </c>
      <c r="AB4479" s="10" t="e">
        <f t="shared" si="9967"/>
        <v>#VALUE!</v>
      </c>
      <c r="AC4479" s="90">
        <f t="shared" si="10082"/>
        <v>4479</v>
      </c>
      <c r="AD4479" s="17">
        <f t="shared" si="9976"/>
        <v>50472</v>
      </c>
      <c r="AE4479" s="16" t="e">
        <f t="shared" si="9961"/>
        <v>#VALUE!</v>
      </c>
      <c r="AF4479" s="10">
        <f ca="1">IFERROR(AVERAGE(INDIRECT("AE"&amp;AC4479-Template!$F$10+1):INDIRECT("AE"&amp;AC4479)),0)</f>
        <v>0</v>
      </c>
      <c r="AG4479" s="35"/>
      <c r="AH4479" s="86"/>
      <c r="AI4479" s="35"/>
      <c r="AJ4479" s="35"/>
      <c r="AK4479" s="35"/>
      <c r="AL4479" s="35"/>
      <c r="AM4479" s="35"/>
      <c r="AN4479" s="35"/>
      <c r="AO4479" s="35"/>
      <c r="AP4479" s="35"/>
      <c r="AQ4479" s="35"/>
      <c r="AR4479" s="35"/>
      <c r="AS4479" s="35"/>
      <c r="AT4479" s="35"/>
      <c r="AU4479" s="35"/>
      <c r="AV4479" s="35"/>
      <c r="AW4479" s="35"/>
      <c r="AX4479" s="35"/>
      <c r="AY4479" s="35"/>
      <c r="AZ4479" s="17">
        <f t="shared" ref="AZ4479" si="10089">AZ4478+1</f>
        <v>50495</v>
      </c>
      <c r="BA4479" s="216">
        <f t="shared" si="9984"/>
        <v>3</v>
      </c>
      <c r="BB4479" s="216">
        <f t="shared" ref="BB4479" si="10090">BB4478+1</f>
        <v>4474</v>
      </c>
      <c r="BC4479" s="16">
        <f t="shared" si="9986"/>
        <v>12.257534246575343</v>
      </c>
      <c r="BD4479" s="16">
        <f>IF(Template!$F$7="Linear interpolation",LinInterp($AO$5:$AO$18,$AM$5:$AM$18,BC4479),CubicSpline($AO$5:$AO$18,$AM$5:$AM$18,BC4479))</f>
        <v>14.147987378687784</v>
      </c>
      <c r="BE4479" s="221">
        <f t="shared" si="10065"/>
        <v>5.0631308029903579</v>
      </c>
      <c r="BF4479" s="221">
        <f>BE4479/PRODUCT($BG$6:BG4478)</f>
        <v>1.0003616876518355</v>
      </c>
      <c r="BG4479" s="16">
        <f t="shared" si="9987"/>
        <v>1.0003616876518355</v>
      </c>
      <c r="BH4479" s="10">
        <f t="shared" si="9988"/>
        <v>13.201599291996825</v>
      </c>
      <c r="BI4479" s="90"/>
      <c r="BJ4479" s="17">
        <f t="shared" si="9970"/>
        <v>50472</v>
      </c>
      <c r="BK4479" s="16">
        <f t="shared" si="9964"/>
        <v>13.203600723441733</v>
      </c>
      <c r="BL4479" s="10">
        <f ca="1">IFERROR(AVERAGE(INDIRECT("BK"&amp;AC4479-Template!$F$10+1):INDIRECT("BK"&amp;AC4479)),0)</f>
        <v>13.205286526111085</v>
      </c>
      <c r="BM4479" s="35"/>
      <c r="BN4479" s="86"/>
      <c r="BO4479" s="35"/>
      <c r="BP4479" s="35"/>
      <c r="BQ4479" s="35"/>
      <c r="BR4479" s="35"/>
      <c r="BS4479" s="35"/>
      <c r="BT4479" s="35"/>
      <c r="BU4479" s="35"/>
      <c r="BV4479" s="35"/>
      <c r="BW4479" s="35"/>
      <c r="BX4479" s="35"/>
      <c r="BY4479" s="35"/>
      <c r="BZ4479" s="35"/>
      <c r="CA4479" s="35"/>
      <c r="CB4479" s="35"/>
      <c r="CC4479" s="35"/>
      <c r="CD4479" s="35"/>
      <c r="CE4479" s="35"/>
      <c r="CF4479" s="35"/>
      <c r="CG4479" s="35"/>
      <c r="CH4479" s="35"/>
    </row>
    <row r="4480" spans="1:86" ht="15.6" x14ac:dyDescent="0.3">
      <c r="A4480" s="35"/>
      <c r="B4480" s="86"/>
      <c r="C4480" s="35"/>
      <c r="D4480" s="35"/>
      <c r="E4480" s="35"/>
      <c r="F4480" s="35"/>
      <c r="G4480" s="35"/>
      <c r="H4480" s="35"/>
      <c r="I4480" s="35"/>
      <c r="J4480" s="35"/>
      <c r="K4480" s="35"/>
      <c r="L4480" s="35"/>
      <c r="M4480" s="35"/>
      <c r="N4480" s="35"/>
      <c r="O4480" s="35"/>
      <c r="P4480" s="35"/>
      <c r="Q4480" s="35"/>
      <c r="R4480" s="35"/>
      <c r="S4480" s="35"/>
      <c r="T4480" s="17">
        <f t="shared" si="9965"/>
        <v>50496</v>
      </c>
      <c r="U4480" s="216">
        <f t="shared" si="9959"/>
        <v>4</v>
      </c>
      <c r="V4480" s="216">
        <f t="shared" si="9965"/>
        <v>4475</v>
      </c>
      <c r="W4480" s="16">
        <f t="shared" si="9971"/>
        <v>12.260273972602739</v>
      </c>
      <c r="X4480" s="16" t="e">
        <f>IF(Template!$F$7="Linear interpolation",LinInterp($I$5:$I$22,$G$5:$G$22,W4480),CubicSpline($I$5:$I$22,$G$5:$G$22,W4480))</f>
        <v>#VALUE!</v>
      </c>
      <c r="Y4480" s="221" t="e">
        <f t="shared" si="9960"/>
        <v>#VALUE!</v>
      </c>
      <c r="Z4480" s="221" t="e">
        <f>Y4480/PRODUCT($AA$6:AA4479)</f>
        <v>#VALUE!</v>
      </c>
      <c r="AA4480" s="16" t="e">
        <f t="shared" si="9966"/>
        <v>#VALUE!</v>
      </c>
      <c r="AB4480" s="10" t="e">
        <f t="shared" si="9967"/>
        <v>#VALUE!</v>
      </c>
      <c r="AC4480" s="90">
        <f t="shared" si="10082"/>
        <v>4480</v>
      </c>
      <c r="AD4480" s="17">
        <f t="shared" si="9976"/>
        <v>50473</v>
      </c>
      <c r="AE4480" s="16" t="e">
        <f t="shared" si="9961"/>
        <v>#VALUE!</v>
      </c>
      <c r="AF4480" s="10">
        <f ca="1">IFERROR(AVERAGE(INDIRECT("AE"&amp;AC4480-Template!$F$10+1):INDIRECT("AE"&amp;AC4480)),0)</f>
        <v>0</v>
      </c>
      <c r="AG4480" s="35"/>
      <c r="AH4480" s="86"/>
      <c r="AI4480" s="35"/>
      <c r="AJ4480" s="35"/>
      <c r="AK4480" s="35"/>
      <c r="AL4480" s="35"/>
      <c r="AM4480" s="35"/>
      <c r="AN4480" s="35"/>
      <c r="AO4480" s="35"/>
      <c r="AP4480" s="35"/>
      <c r="AQ4480" s="35"/>
      <c r="AR4480" s="35"/>
      <c r="AS4480" s="35"/>
      <c r="AT4480" s="35"/>
      <c r="AU4480" s="35"/>
      <c r="AV4480" s="35"/>
      <c r="AW4480" s="35"/>
      <c r="AX4480" s="35"/>
      <c r="AY4480" s="35"/>
      <c r="AZ4480" s="17">
        <f t="shared" ref="AZ4480" si="10091">AZ4479+1</f>
        <v>50496</v>
      </c>
      <c r="BA4480" s="216">
        <f t="shared" si="9984"/>
        <v>4</v>
      </c>
      <c r="BB4480" s="216">
        <f t="shared" ref="BB4480" si="10092">BB4479+1</f>
        <v>4475</v>
      </c>
      <c r="BC4480" s="16">
        <f t="shared" si="9986"/>
        <v>12.260273972602739</v>
      </c>
      <c r="BD4480" s="16">
        <f>IF(Template!$F$7="Linear interpolation",LinInterp($AO$5:$AO$18,$AM$5:$AM$18,BC4480),CubicSpline($AO$5:$AO$18,$AM$5:$AM$18,BC4480))</f>
        <v>14.147978847621575</v>
      </c>
      <c r="BE4480" s="221">
        <f t="shared" si="10065"/>
        <v>5.0649620607750316</v>
      </c>
      <c r="BF4480" s="221">
        <f>BE4480/PRODUCT($BG$6:BG4479)</f>
        <v>1.0003616848657342</v>
      </c>
      <c r="BG4480" s="16">
        <f t="shared" si="9987"/>
        <v>1.0003616848657342</v>
      </c>
      <c r="BH4480" s="10">
        <f t="shared" si="9988"/>
        <v>13.201497599297563</v>
      </c>
      <c r="BI4480" s="90"/>
      <c r="BJ4480" s="17">
        <f t="shared" si="9970"/>
        <v>50473</v>
      </c>
      <c r="BK4480" s="16">
        <f t="shared" si="9964"/>
        <v>13.203795349042146</v>
      </c>
      <c r="BL4480" s="10">
        <f ca="1">IFERROR(AVERAGE(INDIRECT("BK"&amp;AC4480-Template!$F$10+1):INDIRECT("BK"&amp;AC4480)),0)</f>
        <v>13.205184688800946</v>
      </c>
      <c r="BM4480" s="35"/>
      <c r="BN4480" s="86"/>
      <c r="BO4480" s="35"/>
      <c r="BP4480" s="35"/>
      <c r="BQ4480" s="35"/>
      <c r="BR4480" s="35"/>
      <c r="BS4480" s="35"/>
      <c r="BT4480" s="35"/>
      <c r="BU4480" s="35"/>
      <c r="BV4480" s="35"/>
      <c r="BW4480" s="35"/>
      <c r="BX4480" s="35"/>
      <c r="BY4480" s="35"/>
      <c r="BZ4480" s="35"/>
      <c r="CA4480" s="35"/>
      <c r="CB4480" s="35"/>
      <c r="CC4480" s="35"/>
      <c r="CD4480" s="35"/>
      <c r="CE4480" s="35"/>
      <c r="CF4480" s="35"/>
      <c r="CG4480" s="35"/>
      <c r="CH4480" s="35"/>
    </row>
    <row r="4481" spans="1:86" ht="15.6" x14ac:dyDescent="0.3">
      <c r="A4481" s="35"/>
      <c r="B4481" s="86"/>
      <c r="C4481" s="35"/>
      <c r="D4481" s="35"/>
      <c r="E4481" s="35"/>
      <c r="F4481" s="35"/>
      <c r="G4481" s="35"/>
      <c r="H4481" s="35"/>
      <c r="I4481" s="35"/>
      <c r="J4481" s="35"/>
      <c r="K4481" s="35"/>
      <c r="L4481" s="35"/>
      <c r="M4481" s="35"/>
      <c r="N4481" s="35"/>
      <c r="O4481" s="35"/>
      <c r="P4481" s="35"/>
      <c r="Q4481" s="35"/>
      <c r="R4481" s="35"/>
      <c r="S4481" s="35"/>
      <c r="T4481" s="17">
        <f t="shared" si="9965"/>
        <v>50497</v>
      </c>
      <c r="U4481" s="216">
        <f t="shared" si="9959"/>
        <v>5</v>
      </c>
      <c r="V4481" s="216">
        <f t="shared" si="9965"/>
        <v>4476</v>
      </c>
      <c r="W4481" s="16">
        <f t="shared" si="9971"/>
        <v>12.263013698630138</v>
      </c>
      <c r="X4481" s="16" t="e">
        <f>IF(Template!$F$7="Linear interpolation",LinInterp($I$5:$I$22,$G$5:$G$22,W4481),CubicSpline($I$5:$I$22,$G$5:$G$22,W4481))</f>
        <v>#VALUE!</v>
      </c>
      <c r="Y4481" s="221" t="e">
        <f t="shared" si="9960"/>
        <v>#VALUE!</v>
      </c>
      <c r="Z4481" s="221" t="e">
        <f>Y4481/PRODUCT($AA$6:AA4480)</f>
        <v>#VALUE!</v>
      </c>
      <c r="AA4481" s="16" t="e">
        <f t="shared" si="9966"/>
        <v>#VALUE!</v>
      </c>
      <c r="AB4481" s="10" t="e">
        <f t="shared" si="9967"/>
        <v>#VALUE!</v>
      </c>
      <c r="AC4481" s="90">
        <f t="shared" si="10082"/>
        <v>4481</v>
      </c>
      <c r="AD4481" s="17">
        <f t="shared" si="9976"/>
        <v>50474</v>
      </c>
      <c r="AE4481" s="16" t="e">
        <f t="shared" si="9961"/>
        <v>#VALUE!</v>
      </c>
      <c r="AF4481" s="10">
        <f ca="1">IFERROR(AVERAGE(INDIRECT("AE"&amp;AC4481-Template!$F$10+1):INDIRECT("AE"&amp;AC4481)),0)</f>
        <v>0</v>
      </c>
      <c r="AG4481" s="35"/>
      <c r="AH4481" s="86"/>
      <c r="AI4481" s="35"/>
      <c r="AJ4481" s="35"/>
      <c r="AK4481" s="35"/>
      <c r="AL4481" s="35"/>
      <c r="AM4481" s="35"/>
      <c r="AN4481" s="35"/>
      <c r="AO4481" s="35"/>
      <c r="AP4481" s="35"/>
      <c r="AQ4481" s="35"/>
      <c r="AR4481" s="35"/>
      <c r="AS4481" s="35"/>
      <c r="AT4481" s="35"/>
      <c r="AU4481" s="35"/>
      <c r="AV4481" s="35"/>
      <c r="AW4481" s="35"/>
      <c r="AX4481" s="35"/>
      <c r="AY4481" s="35"/>
      <c r="AZ4481" s="17">
        <f t="shared" ref="AZ4481" si="10093">AZ4480+1</f>
        <v>50497</v>
      </c>
      <c r="BA4481" s="216">
        <f t="shared" si="9984"/>
        <v>5</v>
      </c>
      <c r="BB4481" s="216">
        <f t="shared" ref="BB4481" si="10094">BB4480+1</f>
        <v>4476</v>
      </c>
      <c r="BC4481" s="16">
        <f t="shared" si="9986"/>
        <v>12.263013698630138</v>
      </c>
      <c r="BD4481" s="16">
        <f>IF(Template!$F$7="Linear interpolation",LinInterp($AO$5:$AO$18,$AM$5:$AM$18,BC4481),CubicSpline($AO$5:$AO$18,$AM$5:$AM$18,BC4481))</f>
        <v>14.147970294401702</v>
      </c>
      <c r="BE4481" s="221">
        <f t="shared" si="10065"/>
        <v>5.0667939667637443</v>
      </c>
      <c r="BF4481" s="221">
        <f>BE4481/PRODUCT($BG$6:BG4480)</f>
        <v>1.0003616820751531</v>
      </c>
      <c r="BG4481" s="16">
        <f t="shared" si="9987"/>
        <v>1.0003616820751531</v>
      </c>
      <c r="BH4481" s="10">
        <f t="shared" si="9988"/>
        <v>13.20139574308743</v>
      </c>
      <c r="BI4481" s="90"/>
      <c r="BJ4481" s="17">
        <f t="shared" si="9970"/>
        <v>50474</v>
      </c>
      <c r="BK4481" s="16">
        <f t="shared" si="9964"/>
        <v>13.203697230159683</v>
      </c>
      <c r="BL4481" s="10">
        <f ca="1">IFERROR(AVERAGE(INDIRECT("BK"&amp;AC4481-Template!$F$10+1):INDIRECT("BK"&amp;AC4481)),0)</f>
        <v>13.205098202399851</v>
      </c>
      <c r="BM4481" s="35"/>
      <c r="BN4481" s="86"/>
      <c r="BO4481" s="35"/>
      <c r="BP4481" s="35"/>
      <c r="BQ4481" s="35"/>
      <c r="BR4481" s="35"/>
      <c r="BS4481" s="35"/>
      <c r="BT4481" s="35"/>
      <c r="BU4481" s="35"/>
      <c r="BV4481" s="35"/>
      <c r="BW4481" s="35"/>
      <c r="BX4481" s="35"/>
      <c r="BY4481" s="35"/>
      <c r="BZ4481" s="35"/>
      <c r="CA4481" s="35"/>
      <c r="CB4481" s="35"/>
      <c r="CC4481" s="35"/>
      <c r="CD4481" s="35"/>
      <c r="CE4481" s="35"/>
      <c r="CF4481" s="35"/>
      <c r="CG4481" s="35"/>
      <c r="CH4481" s="35"/>
    </row>
    <row r="4482" spans="1:86" ht="15.6" x14ac:dyDescent="0.3">
      <c r="A4482" s="35"/>
      <c r="B4482" s="86"/>
      <c r="C4482" s="35"/>
      <c r="D4482" s="35"/>
      <c r="E4482" s="35"/>
      <c r="F4482" s="35"/>
      <c r="G4482" s="35"/>
      <c r="H4482" s="35"/>
      <c r="I4482" s="35"/>
      <c r="J4482" s="35"/>
      <c r="K4482" s="35"/>
      <c r="L4482" s="35"/>
      <c r="M4482" s="35"/>
      <c r="N4482" s="35"/>
      <c r="O4482" s="35"/>
      <c r="P4482" s="35"/>
      <c r="Q4482" s="35"/>
      <c r="R4482" s="35"/>
      <c r="S4482" s="35"/>
      <c r="T4482" s="17">
        <f t="shared" si="9965"/>
        <v>50498</v>
      </c>
      <c r="U4482" s="216">
        <f t="shared" si="9959"/>
        <v>6</v>
      </c>
      <c r="V4482" s="216">
        <f t="shared" si="9965"/>
        <v>4477</v>
      </c>
      <c r="W4482" s="16">
        <f t="shared" si="9971"/>
        <v>12.265753424657534</v>
      </c>
      <c r="X4482" s="16" t="e">
        <f>IF(Template!$F$7="Linear interpolation",LinInterp($I$5:$I$22,$G$5:$G$22,W4482),CubicSpline($I$5:$I$22,$G$5:$G$22,W4482))</f>
        <v>#VALUE!</v>
      </c>
      <c r="Y4482" s="221" t="e">
        <f t="shared" si="9960"/>
        <v>#VALUE!</v>
      </c>
      <c r="Z4482" s="221" t="e">
        <f>Y4482/PRODUCT($AA$6:AA4481)</f>
        <v>#VALUE!</v>
      </c>
      <c r="AA4482" s="16" t="e">
        <f t="shared" si="9966"/>
        <v>#VALUE!</v>
      </c>
      <c r="AB4482" s="10" t="e">
        <f t="shared" si="9967"/>
        <v>#VALUE!</v>
      </c>
      <c r="AC4482" s="90">
        <f t="shared" si="10082"/>
        <v>4482</v>
      </c>
      <c r="AD4482" s="17">
        <f t="shared" si="9976"/>
        <v>50475</v>
      </c>
      <c r="AE4482" s="16" t="e">
        <f t="shared" si="9961"/>
        <v>#VALUE!</v>
      </c>
      <c r="AF4482" s="10">
        <f ca="1">IFERROR(AVERAGE(INDIRECT("AE"&amp;AC4482-Template!$F$10+1):INDIRECT("AE"&amp;AC4482)),0)</f>
        <v>0</v>
      </c>
      <c r="AG4482" s="35"/>
      <c r="AH4482" s="86"/>
      <c r="AI4482" s="35"/>
      <c r="AJ4482" s="35"/>
      <c r="AK4482" s="35"/>
      <c r="AL4482" s="35"/>
      <c r="AM4482" s="35"/>
      <c r="AN4482" s="35"/>
      <c r="AO4482" s="35"/>
      <c r="AP4482" s="35"/>
      <c r="AQ4482" s="35"/>
      <c r="AR4482" s="35"/>
      <c r="AS4482" s="35"/>
      <c r="AT4482" s="35"/>
      <c r="AU4482" s="35"/>
      <c r="AV4482" s="35"/>
      <c r="AW4482" s="35"/>
      <c r="AX4482" s="35"/>
      <c r="AY4482" s="35"/>
      <c r="AZ4482" s="17">
        <f t="shared" ref="AZ4482" si="10095">AZ4481+1</f>
        <v>50498</v>
      </c>
      <c r="BA4482" s="216">
        <f t="shared" si="9984"/>
        <v>6</v>
      </c>
      <c r="BB4482" s="216">
        <f t="shared" ref="BB4482" si="10096">BB4481+1</f>
        <v>4477</v>
      </c>
      <c r="BC4482" s="16">
        <f t="shared" si="9986"/>
        <v>12.265753424657534</v>
      </c>
      <c r="BD4482" s="16">
        <f>IF(Template!$F$7="Linear interpolation",LinInterp($AO$5:$AO$18,$AM$5:$AM$18,BC4482),CubicSpline($AO$5:$AO$18,$AM$5:$AM$18,BC4482))</f>
        <v>14.147961719001316</v>
      </c>
      <c r="BE4482" s="221">
        <f t="shared" si="10065"/>
        <v>5.0686265211579986</v>
      </c>
      <c r="BF4482" s="221">
        <f>BE4482/PRODUCT($BG$6:BG4481)</f>
        <v>1.0003616792800882</v>
      </c>
      <c r="BG4482" s="16">
        <f t="shared" si="9987"/>
        <v>1.0003616820751531</v>
      </c>
      <c r="BH4482" s="10">
        <f t="shared" si="9988"/>
        <v>13.20139574308743</v>
      </c>
      <c r="BI4482" s="90"/>
      <c r="BJ4482" s="17">
        <f t="shared" si="9970"/>
        <v>50475</v>
      </c>
      <c r="BK4482" s="16">
        <f t="shared" si="9964"/>
        <v>13.203598949792505</v>
      </c>
      <c r="BL4482" s="10">
        <f ca="1">IFERROR(AVERAGE(INDIRECT("BK"&amp;AC4482-Template!$F$10+1):INDIRECT("BK"&amp;AC4482)),0)</f>
        <v>13.20500225042181</v>
      </c>
      <c r="BM4482" s="35"/>
      <c r="BN4482" s="86"/>
      <c r="BO4482" s="35"/>
      <c r="BP4482" s="35"/>
      <c r="BQ4482" s="35"/>
      <c r="BR4482" s="35"/>
      <c r="BS4482" s="35"/>
      <c r="BT4482" s="35"/>
      <c r="BU4482" s="35"/>
      <c r="BV4482" s="35"/>
      <c r="BW4482" s="35"/>
      <c r="BX4482" s="35"/>
      <c r="BY4482" s="35"/>
      <c r="BZ4482" s="35"/>
      <c r="CA4482" s="35"/>
      <c r="CB4482" s="35"/>
      <c r="CC4482" s="35"/>
      <c r="CD4482" s="35"/>
      <c r="CE4482" s="35"/>
      <c r="CF4482" s="35"/>
      <c r="CG4482" s="35"/>
      <c r="CH4482" s="35"/>
    </row>
    <row r="4483" spans="1:86" ht="15.6" x14ac:dyDescent="0.3">
      <c r="A4483" s="35"/>
      <c r="B4483" s="86"/>
      <c r="C4483" s="35"/>
      <c r="D4483" s="35"/>
      <c r="E4483" s="35"/>
      <c r="F4483" s="35"/>
      <c r="G4483" s="35"/>
      <c r="H4483" s="35"/>
      <c r="I4483" s="35"/>
      <c r="J4483" s="35"/>
      <c r="K4483" s="35"/>
      <c r="L4483" s="35"/>
      <c r="M4483" s="35"/>
      <c r="N4483" s="35"/>
      <c r="O4483" s="35"/>
      <c r="P4483" s="35"/>
      <c r="Q4483" s="35"/>
      <c r="R4483" s="35"/>
      <c r="S4483" s="35"/>
      <c r="T4483" s="17">
        <f t="shared" si="9965"/>
        <v>50499</v>
      </c>
      <c r="U4483" s="216">
        <f t="shared" si="9959"/>
        <v>7</v>
      </c>
      <c r="V4483" s="216">
        <f t="shared" si="9965"/>
        <v>4478</v>
      </c>
      <c r="W4483" s="16">
        <f t="shared" si="9971"/>
        <v>12.268493150684931</v>
      </c>
      <c r="X4483" s="16" t="e">
        <f>IF(Template!$F$7="Linear interpolation",LinInterp($I$5:$I$22,$G$5:$G$22,W4483),CubicSpline($I$5:$I$22,$G$5:$G$22,W4483))</f>
        <v>#VALUE!</v>
      </c>
      <c r="Y4483" s="221" t="e">
        <f t="shared" si="9960"/>
        <v>#VALUE!</v>
      </c>
      <c r="Z4483" s="221" t="e">
        <f>Y4483/PRODUCT($AA$6:AA4482)</f>
        <v>#VALUE!</v>
      </c>
      <c r="AA4483" s="16" t="e">
        <f t="shared" si="9966"/>
        <v>#VALUE!</v>
      </c>
      <c r="AB4483" s="10" t="e">
        <f t="shared" si="9967"/>
        <v>#VALUE!</v>
      </c>
      <c r="AC4483" s="90">
        <f t="shared" si="10082"/>
        <v>4483</v>
      </c>
      <c r="AD4483" s="17">
        <f t="shared" si="9976"/>
        <v>50476</v>
      </c>
      <c r="AE4483" s="16" t="e">
        <f t="shared" si="9961"/>
        <v>#VALUE!</v>
      </c>
      <c r="AF4483" s="10">
        <f ca="1">IFERROR(AVERAGE(INDIRECT("AE"&amp;AC4483-Template!$F$10+1):INDIRECT("AE"&amp;AC4483)),0)</f>
        <v>0</v>
      </c>
      <c r="AG4483" s="35"/>
      <c r="AH4483" s="86"/>
      <c r="AI4483" s="35"/>
      <c r="AJ4483" s="35"/>
      <c r="AK4483" s="35"/>
      <c r="AL4483" s="35"/>
      <c r="AM4483" s="35"/>
      <c r="AN4483" s="35"/>
      <c r="AO4483" s="35"/>
      <c r="AP4483" s="35"/>
      <c r="AQ4483" s="35"/>
      <c r="AR4483" s="35"/>
      <c r="AS4483" s="35"/>
      <c r="AT4483" s="35"/>
      <c r="AU4483" s="35"/>
      <c r="AV4483" s="35"/>
      <c r="AW4483" s="35"/>
      <c r="AX4483" s="35"/>
      <c r="AY4483" s="35"/>
      <c r="AZ4483" s="17">
        <f t="shared" ref="AZ4483" si="10097">AZ4482+1</f>
        <v>50499</v>
      </c>
      <c r="BA4483" s="216">
        <f t="shared" si="9984"/>
        <v>7</v>
      </c>
      <c r="BB4483" s="216">
        <f t="shared" ref="BB4483" si="10098">BB4482+1</f>
        <v>4478</v>
      </c>
      <c r="BC4483" s="16">
        <f t="shared" si="9986"/>
        <v>12.268493150684931</v>
      </c>
      <c r="BD4483" s="16">
        <f>IF(Template!$F$7="Linear interpolation",LinInterp($AO$5:$AO$18,$AM$5:$AM$18,BC4483),CubicSpline($AO$5:$AO$18,$AM$5:$AM$18,BC4483))</f>
        <v>14.147953121393561</v>
      </c>
      <c r="BE4483" s="221">
        <f t="shared" si="10065"/>
        <v>5.0704597241593312</v>
      </c>
      <c r="BF4483" s="221">
        <f>BE4483/PRODUCT($BG$6:BG4482)</f>
        <v>1.0003616736854728</v>
      </c>
      <c r="BG4483" s="16">
        <f t="shared" si="9987"/>
        <v>1.0003616820751531</v>
      </c>
      <c r="BH4483" s="10">
        <f t="shared" si="9988"/>
        <v>13.20139574308743</v>
      </c>
      <c r="BI4483" s="90"/>
      <c r="BJ4483" s="17">
        <f t="shared" si="9970"/>
        <v>50476</v>
      </c>
      <c r="BK4483" s="16">
        <f t="shared" si="9964"/>
        <v>13.203500507875777</v>
      </c>
      <c r="BL4483" s="10">
        <f ca="1">IFERROR(AVERAGE(INDIRECT("BK"&amp;AC4483-Template!$F$10+1):INDIRECT("BK"&amp;AC4483)),0)</f>
        <v>13.204906138260657</v>
      </c>
      <c r="BM4483" s="35"/>
      <c r="BN4483" s="86"/>
      <c r="BO4483" s="35"/>
      <c r="BP4483" s="35"/>
      <c r="BQ4483" s="35"/>
      <c r="BR4483" s="35"/>
      <c r="BS4483" s="35"/>
      <c r="BT4483" s="35"/>
      <c r="BU4483" s="35"/>
      <c r="BV4483" s="35"/>
      <c r="BW4483" s="35"/>
      <c r="BX4483" s="35"/>
      <c r="BY4483" s="35"/>
      <c r="BZ4483" s="35"/>
      <c r="CA4483" s="35"/>
      <c r="CB4483" s="35"/>
      <c r="CC4483" s="35"/>
      <c r="CD4483" s="35"/>
      <c r="CE4483" s="35"/>
      <c r="CF4483" s="35"/>
      <c r="CG4483" s="35"/>
      <c r="CH4483" s="35"/>
    </row>
    <row r="4484" spans="1:86" ht="15.6" x14ac:dyDescent="0.3">
      <c r="A4484" s="35"/>
      <c r="B4484" s="86"/>
      <c r="C4484" s="35"/>
      <c r="D4484" s="35"/>
      <c r="E4484" s="35"/>
      <c r="F4484" s="35"/>
      <c r="G4484" s="35"/>
      <c r="H4484" s="35"/>
      <c r="I4484" s="35"/>
      <c r="J4484" s="35"/>
      <c r="K4484" s="35"/>
      <c r="L4484" s="35"/>
      <c r="M4484" s="35"/>
      <c r="N4484" s="35"/>
      <c r="O4484" s="35"/>
      <c r="P4484" s="35"/>
      <c r="Q4484" s="35"/>
      <c r="R4484" s="35"/>
      <c r="S4484" s="35"/>
      <c r="T4484" s="17">
        <f t="shared" si="9965"/>
        <v>50500</v>
      </c>
      <c r="U4484" s="216">
        <f t="shared" si="9959"/>
        <v>1</v>
      </c>
      <c r="V4484" s="216">
        <f t="shared" si="9965"/>
        <v>4479</v>
      </c>
      <c r="W4484" s="16">
        <f t="shared" si="9971"/>
        <v>12.271232876712329</v>
      </c>
      <c r="X4484" s="16" t="e">
        <f>IF(Template!$F$7="Linear interpolation",LinInterp($I$5:$I$22,$G$5:$G$22,W4484),CubicSpline($I$5:$I$22,$G$5:$G$22,W4484))</f>
        <v>#VALUE!</v>
      </c>
      <c r="Y4484" s="221" t="e">
        <f t="shared" si="9960"/>
        <v>#VALUE!</v>
      </c>
      <c r="Z4484" s="221" t="e">
        <f>Y4484/PRODUCT($AA$6:AA4483)</f>
        <v>#VALUE!</v>
      </c>
      <c r="AA4484" s="16" t="e">
        <f t="shared" si="9966"/>
        <v>#VALUE!</v>
      </c>
      <c r="AB4484" s="10" t="e">
        <f t="shared" si="9967"/>
        <v>#VALUE!</v>
      </c>
      <c r="AC4484" s="90">
        <f t="shared" si="10082"/>
        <v>4484</v>
      </c>
      <c r="AD4484" s="17">
        <f t="shared" si="9976"/>
        <v>50477</v>
      </c>
      <c r="AE4484" s="16" t="e">
        <f t="shared" si="9961"/>
        <v>#VALUE!</v>
      </c>
      <c r="AF4484" s="10">
        <f ca="1">IFERROR(AVERAGE(INDIRECT("AE"&amp;AC4484-Template!$F$10+1):INDIRECT("AE"&amp;AC4484)),0)</f>
        <v>0</v>
      </c>
      <c r="AG4484" s="35"/>
      <c r="AH4484" s="86"/>
      <c r="AI4484" s="35"/>
      <c r="AJ4484" s="35"/>
      <c r="AK4484" s="35"/>
      <c r="AL4484" s="35"/>
      <c r="AM4484" s="35"/>
      <c r="AN4484" s="35"/>
      <c r="AO4484" s="35"/>
      <c r="AP4484" s="35"/>
      <c r="AQ4484" s="35"/>
      <c r="AR4484" s="35"/>
      <c r="AS4484" s="35"/>
      <c r="AT4484" s="35"/>
      <c r="AU4484" s="35"/>
      <c r="AV4484" s="35"/>
      <c r="AW4484" s="35"/>
      <c r="AX4484" s="35"/>
      <c r="AY4484" s="35"/>
      <c r="AZ4484" s="17">
        <f t="shared" ref="AZ4484" si="10099">AZ4483+1</f>
        <v>50500</v>
      </c>
      <c r="BA4484" s="216">
        <f t="shared" si="9984"/>
        <v>1</v>
      </c>
      <c r="BB4484" s="216">
        <f t="shared" ref="BB4484" si="10100">BB4483+1</f>
        <v>4479</v>
      </c>
      <c r="BC4484" s="16">
        <f t="shared" si="9986"/>
        <v>12.271232876712329</v>
      </c>
      <c r="BD4484" s="16">
        <f>IF(Template!$F$7="Linear interpolation",LinInterp($AO$5:$AO$18,$AM$5:$AM$18,BC4484),CubicSpline($AO$5:$AO$18,$AM$5:$AM$18,BC4484))</f>
        <v>14.147944501551587</v>
      </c>
      <c r="BE4484" s="221">
        <f t="shared" si="10065"/>
        <v>5.0722935759693177</v>
      </c>
      <c r="BF4484" s="221">
        <f>BE4484/PRODUCT($BG$6:BG4483)</f>
        <v>1.0003616652868208</v>
      </c>
      <c r="BG4484" s="16">
        <f t="shared" si="9987"/>
        <v>1.0003616652868208</v>
      </c>
      <c r="BH4484" s="10">
        <f t="shared" si="9988"/>
        <v>13.200782968959214</v>
      </c>
      <c r="BI4484" s="90"/>
      <c r="BJ4484" s="17">
        <f t="shared" si="9970"/>
        <v>50477</v>
      </c>
      <c r="BK4484" s="16">
        <f t="shared" si="9964"/>
        <v>13.203500507875777</v>
      </c>
      <c r="BL4484" s="10">
        <f ca="1">IFERROR(AVERAGE(INDIRECT("BK"&amp;AC4484-Template!$F$10+1):INDIRECT("BK"&amp;AC4484)),0)</f>
        <v>13.204813152599998</v>
      </c>
      <c r="BM4484" s="35"/>
      <c r="BN4484" s="86"/>
      <c r="BO4484" s="35"/>
      <c r="BP4484" s="35"/>
      <c r="BQ4484" s="35"/>
      <c r="BR4484" s="35"/>
      <c r="BS4484" s="35"/>
      <c r="BT4484" s="35"/>
      <c r="BU4484" s="35"/>
      <c r="BV4484" s="35"/>
      <c r="BW4484" s="35"/>
      <c r="BX4484" s="35"/>
      <c r="BY4484" s="35"/>
      <c r="BZ4484" s="35"/>
      <c r="CA4484" s="35"/>
      <c r="CB4484" s="35"/>
      <c r="CC4484" s="35"/>
      <c r="CD4484" s="35"/>
      <c r="CE4484" s="35"/>
      <c r="CF4484" s="35"/>
      <c r="CG4484" s="35"/>
      <c r="CH4484" s="35"/>
    </row>
    <row r="4485" spans="1:86" ht="15.6" x14ac:dyDescent="0.3">
      <c r="A4485" s="35"/>
      <c r="B4485" s="86"/>
      <c r="C4485" s="35"/>
      <c r="D4485" s="35"/>
      <c r="E4485" s="35"/>
      <c r="F4485" s="35"/>
      <c r="G4485" s="35"/>
      <c r="H4485" s="35"/>
      <c r="I4485" s="35"/>
      <c r="J4485" s="35"/>
      <c r="K4485" s="35"/>
      <c r="L4485" s="35"/>
      <c r="M4485" s="35"/>
      <c r="N4485" s="35"/>
      <c r="O4485" s="35"/>
      <c r="P4485" s="35"/>
      <c r="Q4485" s="35"/>
      <c r="R4485" s="35"/>
      <c r="S4485" s="35"/>
      <c r="T4485" s="17">
        <f t="shared" si="9965"/>
        <v>50501</v>
      </c>
      <c r="U4485" s="216">
        <f t="shared" si="9959"/>
        <v>2</v>
      </c>
      <c r="V4485" s="216">
        <f t="shared" si="9965"/>
        <v>4480</v>
      </c>
      <c r="W4485" s="16">
        <f t="shared" si="9971"/>
        <v>12.273972602739725</v>
      </c>
      <c r="X4485" s="16" t="e">
        <f>IF(Template!$F$7="Linear interpolation",LinInterp($I$5:$I$22,$G$5:$G$22,W4485),CubicSpline($I$5:$I$22,$G$5:$G$22,W4485))</f>
        <v>#VALUE!</v>
      </c>
      <c r="Y4485" s="221" t="e">
        <f t="shared" si="9960"/>
        <v>#VALUE!</v>
      </c>
      <c r="Z4485" s="221" t="e">
        <f>Y4485/PRODUCT($AA$6:AA4484)</f>
        <v>#VALUE!</v>
      </c>
      <c r="AA4485" s="16" t="e">
        <f t="shared" si="9966"/>
        <v>#VALUE!</v>
      </c>
      <c r="AB4485" s="10" t="e">
        <f t="shared" si="9967"/>
        <v>#VALUE!</v>
      </c>
      <c r="AC4485" s="90">
        <f t="shared" si="10082"/>
        <v>4485</v>
      </c>
      <c r="AD4485" s="17">
        <f t="shared" si="9976"/>
        <v>50478</v>
      </c>
      <c r="AE4485" s="16" t="e">
        <f t="shared" si="9961"/>
        <v>#VALUE!</v>
      </c>
      <c r="AF4485" s="10">
        <f ca="1">IFERROR(AVERAGE(INDIRECT("AE"&amp;AC4485-Template!$F$10+1):INDIRECT("AE"&amp;AC4485)),0)</f>
        <v>0</v>
      </c>
      <c r="AG4485" s="35"/>
      <c r="AH4485" s="86"/>
      <c r="AI4485" s="35"/>
      <c r="AJ4485" s="35"/>
      <c r="AK4485" s="35"/>
      <c r="AL4485" s="35"/>
      <c r="AM4485" s="35"/>
      <c r="AN4485" s="35"/>
      <c r="AO4485" s="35"/>
      <c r="AP4485" s="35"/>
      <c r="AQ4485" s="35"/>
      <c r="AR4485" s="35"/>
      <c r="AS4485" s="35"/>
      <c r="AT4485" s="35"/>
      <c r="AU4485" s="35"/>
      <c r="AV4485" s="35"/>
      <c r="AW4485" s="35"/>
      <c r="AX4485" s="35"/>
      <c r="AY4485" s="35"/>
      <c r="AZ4485" s="17">
        <f t="shared" ref="AZ4485" si="10101">AZ4484+1</f>
        <v>50501</v>
      </c>
      <c r="BA4485" s="216">
        <f t="shared" si="9984"/>
        <v>2</v>
      </c>
      <c r="BB4485" s="216">
        <f t="shared" ref="BB4485" si="10102">BB4484+1</f>
        <v>4480</v>
      </c>
      <c r="BC4485" s="16">
        <f t="shared" si="9986"/>
        <v>12.273972602739725</v>
      </c>
      <c r="BD4485" s="16">
        <f>IF(Template!$F$7="Linear interpolation",LinInterp($AO$5:$AO$18,$AM$5:$AM$18,BC4485),CubicSpline($AO$5:$AO$18,$AM$5:$AM$18,BC4485))</f>
        <v>14.147935859448541</v>
      </c>
      <c r="BE4485" s="221">
        <f t="shared" si="10065"/>
        <v>5.0741280767895462</v>
      </c>
      <c r="BF4485" s="221">
        <f>BE4485/PRODUCT($BG$6:BG4484)</f>
        <v>1.0003616708679717</v>
      </c>
      <c r="BG4485" s="16">
        <f t="shared" si="9987"/>
        <v>1.0003616708679717</v>
      </c>
      <c r="BH4485" s="10">
        <f t="shared" si="9988"/>
        <v>13.200986680966142</v>
      </c>
      <c r="BI4485" s="90"/>
      <c r="BJ4485" s="17">
        <f t="shared" si="9970"/>
        <v>50478</v>
      </c>
      <c r="BK4485" s="16">
        <f t="shared" si="9964"/>
        <v>13.203500507875777</v>
      </c>
      <c r="BL4485" s="10">
        <f ca="1">IFERROR(AVERAGE(INDIRECT("BK"&amp;AC4485-Template!$F$10+1):INDIRECT("BK"&amp;AC4485)),0)</f>
        <v>13.204723298748361</v>
      </c>
      <c r="BM4485" s="35"/>
      <c r="BN4485" s="86"/>
      <c r="BO4485" s="35"/>
      <c r="BP4485" s="35"/>
      <c r="BQ4485" s="35"/>
      <c r="BR4485" s="35"/>
      <c r="BS4485" s="35"/>
      <c r="BT4485" s="35"/>
      <c r="BU4485" s="35"/>
      <c r="BV4485" s="35"/>
      <c r="BW4485" s="35"/>
      <c r="BX4485" s="35"/>
      <c r="BY4485" s="35"/>
      <c r="BZ4485" s="35"/>
      <c r="CA4485" s="35"/>
      <c r="CB4485" s="35"/>
      <c r="CC4485" s="35"/>
      <c r="CD4485" s="35"/>
      <c r="CE4485" s="35"/>
      <c r="CF4485" s="35"/>
      <c r="CG4485" s="35"/>
      <c r="CH4485" s="35"/>
    </row>
    <row r="4486" spans="1:86" ht="15.6" x14ac:dyDescent="0.3">
      <c r="A4486" s="35"/>
      <c r="B4486" s="86"/>
      <c r="C4486" s="35"/>
      <c r="D4486" s="35"/>
      <c r="E4486" s="35"/>
      <c r="F4486" s="35"/>
      <c r="G4486" s="35"/>
      <c r="H4486" s="35"/>
      <c r="I4486" s="35"/>
      <c r="J4486" s="35"/>
      <c r="K4486" s="35"/>
      <c r="L4486" s="35"/>
      <c r="M4486" s="35"/>
      <c r="N4486" s="35"/>
      <c r="O4486" s="35"/>
      <c r="P4486" s="35"/>
      <c r="Q4486" s="35"/>
      <c r="R4486" s="35"/>
      <c r="S4486" s="35"/>
      <c r="T4486" s="17">
        <f t="shared" si="9965"/>
        <v>50502</v>
      </c>
      <c r="U4486" s="216">
        <f t="shared" ref="U4486:U4500" si="10103">WEEKDAY(T4486,2)</f>
        <v>3</v>
      </c>
      <c r="V4486" s="216">
        <f t="shared" si="9965"/>
        <v>4481</v>
      </c>
      <c r="W4486" s="16">
        <f t="shared" si="9971"/>
        <v>12.276712328767124</v>
      </c>
      <c r="X4486" s="16" t="e">
        <f>IF(Template!$F$7="Linear interpolation",LinInterp($I$5:$I$22,$G$5:$G$22,W4486),CubicSpline($I$5:$I$22,$G$5:$G$22,W4486))</f>
        <v>#VALUE!</v>
      </c>
      <c r="Y4486" s="221" t="e">
        <f t="shared" ref="Y4486:Y4500" si="10104">(1+(X4486/100))^W4486</f>
        <v>#VALUE!</v>
      </c>
      <c r="Z4486" s="221" t="e">
        <f>Y4486/PRODUCT($AA$6:AA4485)</f>
        <v>#VALUE!</v>
      </c>
      <c r="AA4486" s="16" t="e">
        <f t="shared" si="9966"/>
        <v>#VALUE!</v>
      </c>
      <c r="AB4486" s="10" t="e">
        <f t="shared" si="9967"/>
        <v>#VALUE!</v>
      </c>
      <c r="AC4486" s="90">
        <f t="shared" si="10082"/>
        <v>4486</v>
      </c>
      <c r="AD4486" s="17">
        <f t="shared" si="9976"/>
        <v>50479</v>
      </c>
      <c r="AE4486" s="16" t="e">
        <f t="shared" ref="AE4486:AE4500" si="10105">IF(R4486&lt;&gt;0,R4486,VLOOKUP(AD4486,$T:$AB,9,FALSE))</f>
        <v>#VALUE!</v>
      </c>
      <c r="AF4486" s="10">
        <f ca="1">IFERROR(AVERAGE(INDIRECT("AE"&amp;AC4486-Template!$F$10+1):INDIRECT("AE"&amp;AC4486)),0)</f>
        <v>0</v>
      </c>
      <c r="AG4486" s="35"/>
      <c r="AH4486" s="86"/>
      <c r="AI4486" s="35"/>
      <c r="AJ4486" s="35"/>
      <c r="AK4486" s="35"/>
      <c r="AL4486" s="35"/>
      <c r="AM4486" s="35"/>
      <c r="AN4486" s="35"/>
      <c r="AO4486" s="35"/>
      <c r="AP4486" s="35"/>
      <c r="AQ4486" s="35"/>
      <c r="AR4486" s="35"/>
      <c r="AS4486" s="35"/>
      <c r="AT4486" s="35"/>
      <c r="AU4486" s="35"/>
      <c r="AV4486" s="35"/>
      <c r="AW4486" s="35"/>
      <c r="AX4486" s="35"/>
      <c r="AY4486" s="35"/>
      <c r="AZ4486" s="17">
        <f t="shared" ref="AZ4486" si="10106">AZ4485+1</f>
        <v>50502</v>
      </c>
      <c r="BA4486" s="216">
        <f t="shared" si="9984"/>
        <v>3</v>
      </c>
      <c r="BB4486" s="216">
        <f t="shared" ref="BB4486" si="10107">BB4485+1</f>
        <v>4481</v>
      </c>
      <c r="BC4486" s="16">
        <f t="shared" si="9986"/>
        <v>12.276712328767124</v>
      </c>
      <c r="BD4486" s="16">
        <f>IF(Template!$F$7="Linear interpolation",LinInterp($AO$5:$AO$18,$AM$5:$AM$18,BC4486),CubicSpline($AO$5:$AO$18,$AM$5:$AM$18,BC4486))</f>
        <v>14.147927195057568</v>
      </c>
      <c r="BE4486" s="221">
        <f t="shared" si="10065"/>
        <v>5.0759632268216599</v>
      </c>
      <c r="BF4486" s="221">
        <f>BE4486/PRODUCT($BG$6:BG4485)</f>
        <v>1.000361668054953</v>
      </c>
      <c r="BG4486" s="16">
        <f t="shared" si="9987"/>
        <v>1.000361668054953</v>
      </c>
      <c r="BH4486" s="10">
        <f t="shared" si="9988"/>
        <v>13.200884005783342</v>
      </c>
      <c r="BI4486" s="90"/>
      <c r="BJ4486" s="17">
        <f t="shared" si="9970"/>
        <v>50479</v>
      </c>
      <c r="BK4486" s="16">
        <f t="shared" ref="BK4486:BK4500" si="10108">IF(AX4486&lt;&gt;0,AX4486,VLOOKUP(BJ4486,$AZ:$BH,9,FALSE))</f>
        <v>13.202908239607458</v>
      </c>
      <c r="BL4486" s="10">
        <f ca="1">IFERROR(AVERAGE(INDIRECT("BK"&amp;AC4486-Template!$F$10+1):INDIRECT("BK"&amp;AC4486)),0)</f>
        <v>13.204613702621113</v>
      </c>
      <c r="BM4486" s="35"/>
      <c r="BN4486" s="86"/>
      <c r="BO4486" s="35"/>
      <c r="BP4486" s="35"/>
      <c r="BQ4486" s="35"/>
      <c r="BR4486" s="35"/>
      <c r="BS4486" s="35"/>
      <c r="BT4486" s="35"/>
      <c r="BU4486" s="35"/>
      <c r="BV4486" s="35"/>
      <c r="BW4486" s="35"/>
      <c r="BX4486" s="35"/>
      <c r="BY4486" s="35"/>
      <c r="BZ4486" s="35"/>
      <c r="CA4486" s="35"/>
      <c r="CB4486" s="35"/>
      <c r="CC4486" s="35"/>
      <c r="CD4486" s="35"/>
      <c r="CE4486" s="35"/>
      <c r="CF4486" s="35"/>
      <c r="CG4486" s="35"/>
      <c r="CH4486" s="35"/>
    </row>
    <row r="4487" spans="1:86" ht="15.6" x14ac:dyDescent="0.3">
      <c r="A4487" s="35"/>
      <c r="B4487" s="86"/>
      <c r="C4487" s="35"/>
      <c r="D4487" s="35"/>
      <c r="E4487" s="35"/>
      <c r="F4487" s="35"/>
      <c r="G4487" s="35"/>
      <c r="H4487" s="35"/>
      <c r="I4487" s="35"/>
      <c r="J4487" s="35"/>
      <c r="K4487" s="35"/>
      <c r="L4487" s="35"/>
      <c r="M4487" s="35"/>
      <c r="N4487" s="35"/>
      <c r="O4487" s="35"/>
      <c r="P4487" s="35"/>
      <c r="Q4487" s="35"/>
      <c r="R4487" s="35"/>
      <c r="S4487" s="35"/>
      <c r="T4487" s="17">
        <f t="shared" ref="T4487:V4500" si="10109">T4486+1</f>
        <v>50503</v>
      </c>
      <c r="U4487" s="216">
        <f t="shared" si="10103"/>
        <v>4</v>
      </c>
      <c r="V4487" s="216">
        <f t="shared" si="10109"/>
        <v>4482</v>
      </c>
      <c r="W4487" s="16">
        <f t="shared" si="9971"/>
        <v>12.27945205479452</v>
      </c>
      <c r="X4487" s="16" t="e">
        <f>IF(Template!$F$7="Linear interpolation",LinInterp($I$5:$I$22,$G$5:$G$22,W4487),CubicSpline($I$5:$I$22,$G$5:$G$22,W4487))</f>
        <v>#VALUE!</v>
      </c>
      <c r="Y4487" s="221" t="e">
        <f t="shared" si="10104"/>
        <v>#VALUE!</v>
      </c>
      <c r="Z4487" s="221" t="e">
        <f>Y4487/PRODUCT($AA$6:AA4486)</f>
        <v>#VALUE!</v>
      </c>
      <c r="AA4487" s="16" t="e">
        <f t="shared" ref="AA4487:AA4500" si="10110">1+AB4487/365/100</f>
        <v>#VALUE!</v>
      </c>
      <c r="AB4487" s="10" t="e">
        <f t="shared" ref="AB4487:AB4500" si="10111">IF(OR(U4487=6,U4487=7),AB4486,(Z4487-1)*365*100)</f>
        <v>#VALUE!</v>
      </c>
      <c r="AC4487" s="90">
        <f t="shared" si="10082"/>
        <v>4487</v>
      </c>
      <c r="AD4487" s="17">
        <f t="shared" si="9976"/>
        <v>50480</v>
      </c>
      <c r="AE4487" s="16" t="e">
        <f t="shared" si="10105"/>
        <v>#VALUE!</v>
      </c>
      <c r="AF4487" s="10">
        <f ca="1">IFERROR(AVERAGE(INDIRECT("AE"&amp;AC4487-Template!$F$10+1):INDIRECT("AE"&amp;AC4487)),0)</f>
        <v>0</v>
      </c>
      <c r="AG4487" s="35"/>
      <c r="AH4487" s="86"/>
      <c r="AI4487" s="35"/>
      <c r="AJ4487" s="35"/>
      <c r="AK4487" s="35"/>
      <c r="AL4487" s="35"/>
      <c r="AM4487" s="35"/>
      <c r="AN4487" s="35"/>
      <c r="AO4487" s="35"/>
      <c r="AP4487" s="35"/>
      <c r="AQ4487" s="35"/>
      <c r="AR4487" s="35"/>
      <c r="AS4487" s="35"/>
      <c r="AT4487" s="35"/>
      <c r="AU4487" s="35"/>
      <c r="AV4487" s="35"/>
      <c r="AW4487" s="35"/>
      <c r="AX4487" s="35"/>
      <c r="AY4487" s="35"/>
      <c r="AZ4487" s="17">
        <f t="shared" ref="AZ4487" si="10112">AZ4486+1</f>
        <v>50503</v>
      </c>
      <c r="BA4487" s="216">
        <f t="shared" si="9984"/>
        <v>4</v>
      </c>
      <c r="BB4487" s="216">
        <f t="shared" ref="BB4487" si="10113">BB4486+1</f>
        <v>4482</v>
      </c>
      <c r="BC4487" s="16">
        <f t="shared" si="9986"/>
        <v>12.27945205479452</v>
      </c>
      <c r="BD4487" s="16">
        <f>IF(Template!$F$7="Linear interpolation",LinInterp($AO$5:$AO$18,$AM$5:$AM$18,BC4487),CubicSpline($AO$5:$AO$18,$AM$5:$AM$18,BC4487))</f>
        <v>14.147918508351815</v>
      </c>
      <c r="BE4487" s="221">
        <f t="shared" si="10065"/>
        <v>5.0777990262672921</v>
      </c>
      <c r="BF4487" s="221">
        <f>BE4487/PRODUCT($BG$6:BG4486)</f>
        <v>1.0003616652374334</v>
      </c>
      <c r="BG4487" s="16">
        <f t="shared" si="9987"/>
        <v>1.0003616652374334</v>
      </c>
      <c r="BH4487" s="10">
        <f t="shared" si="9988"/>
        <v>13.200781166319731</v>
      </c>
      <c r="BI4487" s="90"/>
      <c r="BJ4487" s="17">
        <f t="shared" ref="BJ4487:BJ4500" si="10114">BJ4486+1</f>
        <v>50480</v>
      </c>
      <c r="BK4487" s="16">
        <f t="shared" si="10108"/>
        <v>13.203105122922221</v>
      </c>
      <c r="BL4487" s="10">
        <f ca="1">IFERROR(AVERAGE(INDIRECT("BK"&amp;AC4487-Template!$F$10+1):INDIRECT("BK"&amp;AC4487)),0)</f>
        <v>13.204510669271025</v>
      </c>
      <c r="BM4487" s="35"/>
      <c r="BN4487" s="86"/>
      <c r="BO4487" s="35"/>
      <c r="BP4487" s="35"/>
      <c r="BQ4487" s="35"/>
      <c r="BR4487" s="35"/>
      <c r="BS4487" s="35"/>
      <c r="BT4487" s="35"/>
      <c r="BU4487" s="35"/>
      <c r="BV4487" s="35"/>
      <c r="BW4487" s="35"/>
      <c r="BX4487" s="35"/>
      <c r="BY4487" s="35"/>
      <c r="BZ4487" s="35"/>
      <c r="CA4487" s="35"/>
      <c r="CB4487" s="35"/>
      <c r="CC4487" s="35"/>
      <c r="CD4487" s="35"/>
      <c r="CE4487" s="35"/>
      <c r="CF4487" s="35"/>
      <c r="CG4487" s="35"/>
      <c r="CH4487" s="35"/>
    </row>
    <row r="4488" spans="1:86" ht="15.6" x14ac:dyDescent="0.3">
      <c r="A4488" s="35"/>
      <c r="B4488" s="86"/>
      <c r="C4488" s="35"/>
      <c r="D4488" s="35"/>
      <c r="E4488" s="35"/>
      <c r="F4488" s="35"/>
      <c r="G4488" s="35"/>
      <c r="H4488" s="35"/>
      <c r="I4488" s="35"/>
      <c r="J4488" s="35"/>
      <c r="K4488" s="35"/>
      <c r="L4488" s="35"/>
      <c r="M4488" s="35"/>
      <c r="N4488" s="35"/>
      <c r="O4488" s="35"/>
      <c r="P4488" s="35"/>
      <c r="Q4488" s="35"/>
      <c r="R4488" s="35"/>
      <c r="S4488" s="35"/>
      <c r="T4488" s="17">
        <f t="shared" si="10109"/>
        <v>50504</v>
      </c>
      <c r="U4488" s="216">
        <f t="shared" si="10103"/>
        <v>5</v>
      </c>
      <c r="V4488" s="216">
        <f t="shared" si="10109"/>
        <v>4483</v>
      </c>
      <c r="W4488" s="16">
        <f t="shared" ref="W4488:W4500" si="10115">YEARFRAC($T$5,T4488,3)</f>
        <v>12.282191780821918</v>
      </c>
      <c r="X4488" s="16" t="e">
        <f>IF(Template!$F$7="Linear interpolation",LinInterp($I$5:$I$22,$G$5:$G$22,W4488),CubicSpline($I$5:$I$22,$G$5:$G$22,W4488))</f>
        <v>#VALUE!</v>
      </c>
      <c r="Y4488" s="221" t="e">
        <f t="shared" si="10104"/>
        <v>#VALUE!</v>
      </c>
      <c r="Z4488" s="221" t="e">
        <f>Y4488/PRODUCT($AA$6:AA4487)</f>
        <v>#VALUE!</v>
      </c>
      <c r="AA4488" s="16" t="e">
        <f t="shared" si="10110"/>
        <v>#VALUE!</v>
      </c>
      <c r="AB4488" s="10" t="e">
        <f t="shared" si="10111"/>
        <v>#VALUE!</v>
      </c>
      <c r="AC4488" s="90">
        <f t="shared" si="10082"/>
        <v>4488</v>
      </c>
      <c r="AD4488" s="17">
        <f t="shared" si="9976"/>
        <v>50481</v>
      </c>
      <c r="AE4488" s="16" t="e">
        <f t="shared" si="10105"/>
        <v>#VALUE!</v>
      </c>
      <c r="AF4488" s="10">
        <f ca="1">IFERROR(AVERAGE(INDIRECT("AE"&amp;AC4488-Template!$F$10+1):INDIRECT("AE"&amp;AC4488)),0)</f>
        <v>0</v>
      </c>
      <c r="AG4488" s="35"/>
      <c r="AH4488" s="86"/>
      <c r="AI4488" s="35"/>
      <c r="AJ4488" s="35"/>
      <c r="AK4488" s="35"/>
      <c r="AL4488" s="35"/>
      <c r="AM4488" s="35"/>
      <c r="AN4488" s="35"/>
      <c r="AO4488" s="35"/>
      <c r="AP4488" s="35"/>
      <c r="AQ4488" s="35"/>
      <c r="AR4488" s="35"/>
      <c r="AS4488" s="35"/>
      <c r="AT4488" s="35"/>
      <c r="AU4488" s="35"/>
      <c r="AV4488" s="35"/>
      <c r="AW4488" s="35"/>
      <c r="AX4488" s="35"/>
      <c r="AY4488" s="35"/>
      <c r="AZ4488" s="17">
        <f t="shared" ref="AZ4488" si="10116">AZ4487+1</f>
        <v>50504</v>
      </c>
      <c r="BA4488" s="216">
        <f t="shared" si="9984"/>
        <v>5</v>
      </c>
      <c r="BB4488" s="216">
        <f t="shared" ref="BB4488" si="10117">BB4487+1</f>
        <v>4483</v>
      </c>
      <c r="BC4488" s="16">
        <f t="shared" si="9986"/>
        <v>12.282191780821918</v>
      </c>
      <c r="BD4488" s="16">
        <f>IF(Template!$F$7="Linear interpolation",LinInterp($AO$5:$AO$18,$AM$5:$AM$18,BC4488),CubicSpline($AO$5:$AO$18,$AM$5:$AM$18,BC4488))</f>
        <v>14.147909799304431</v>
      </c>
      <c r="BE4488" s="221">
        <f t="shared" si="10065"/>
        <v>5.0796354753281383</v>
      </c>
      <c r="BF4488" s="221">
        <f>BE4488/PRODUCT($BG$6:BG4487)</f>
        <v>1.0003616624154179</v>
      </c>
      <c r="BG4488" s="16">
        <f t="shared" si="9987"/>
        <v>1.0003616624154179</v>
      </c>
      <c r="BH4488" s="10">
        <f t="shared" si="9988"/>
        <v>13.20067816275361</v>
      </c>
      <c r="BI4488" s="90"/>
      <c r="BJ4488" s="17">
        <f t="shared" si="10114"/>
        <v>50481</v>
      </c>
      <c r="BK4488" s="16">
        <f t="shared" si="10108"/>
        <v>13.203005871928575</v>
      </c>
      <c r="BL4488" s="10">
        <f ca="1">IFERROR(AVERAGE(INDIRECT("BK"&amp;AC4488-Template!$F$10+1):INDIRECT("BK"&amp;AC4488)),0)</f>
        <v>13.204423171383171</v>
      </c>
      <c r="BM4488" s="35"/>
      <c r="BN4488" s="86"/>
      <c r="BO4488" s="35"/>
      <c r="BP4488" s="35"/>
      <c r="BQ4488" s="35"/>
      <c r="BR4488" s="35"/>
      <c r="BS4488" s="35"/>
      <c r="BT4488" s="35"/>
      <c r="BU4488" s="35"/>
      <c r="BV4488" s="35"/>
      <c r="BW4488" s="35"/>
      <c r="BX4488" s="35"/>
      <c r="BY4488" s="35"/>
      <c r="BZ4488" s="35"/>
      <c r="CA4488" s="35"/>
      <c r="CB4488" s="35"/>
      <c r="CC4488" s="35"/>
      <c r="CD4488" s="35"/>
      <c r="CE4488" s="35"/>
      <c r="CF4488" s="35"/>
      <c r="CG4488" s="35"/>
      <c r="CH4488" s="35"/>
    </row>
    <row r="4489" spans="1:86" ht="15.6" x14ac:dyDescent="0.3">
      <c r="A4489" s="35"/>
      <c r="B4489" s="86"/>
      <c r="C4489" s="35"/>
      <c r="D4489" s="35"/>
      <c r="E4489" s="35"/>
      <c r="F4489" s="35"/>
      <c r="G4489" s="35"/>
      <c r="H4489" s="35"/>
      <c r="I4489" s="35"/>
      <c r="J4489" s="35"/>
      <c r="K4489" s="35"/>
      <c r="L4489" s="35"/>
      <c r="M4489" s="35"/>
      <c r="N4489" s="35"/>
      <c r="O4489" s="35"/>
      <c r="P4489" s="35"/>
      <c r="Q4489" s="35"/>
      <c r="R4489" s="35"/>
      <c r="S4489" s="35"/>
      <c r="T4489" s="17">
        <f t="shared" si="10109"/>
        <v>50505</v>
      </c>
      <c r="U4489" s="216">
        <f t="shared" si="10103"/>
        <v>6</v>
      </c>
      <c r="V4489" s="216">
        <f t="shared" si="10109"/>
        <v>4484</v>
      </c>
      <c r="W4489" s="16">
        <f t="shared" si="10115"/>
        <v>12.284931506849315</v>
      </c>
      <c r="X4489" s="16" t="e">
        <f>IF(Template!$F$7="Linear interpolation",LinInterp($I$5:$I$22,$G$5:$G$22,W4489),CubicSpline($I$5:$I$22,$G$5:$G$22,W4489))</f>
        <v>#VALUE!</v>
      </c>
      <c r="Y4489" s="221" t="e">
        <f t="shared" si="10104"/>
        <v>#VALUE!</v>
      </c>
      <c r="Z4489" s="221" t="e">
        <f>Y4489/PRODUCT($AA$6:AA4488)</f>
        <v>#VALUE!</v>
      </c>
      <c r="AA4489" s="16" t="e">
        <f t="shared" si="10110"/>
        <v>#VALUE!</v>
      </c>
      <c r="AB4489" s="10" t="e">
        <f t="shared" si="10111"/>
        <v>#VALUE!</v>
      </c>
      <c r="AC4489" s="90">
        <f t="shared" si="10082"/>
        <v>4489</v>
      </c>
      <c r="AD4489" s="17">
        <f t="shared" si="9976"/>
        <v>50482</v>
      </c>
      <c r="AE4489" s="16" t="e">
        <f t="shared" si="10105"/>
        <v>#VALUE!</v>
      </c>
      <c r="AF4489" s="10">
        <f ca="1">IFERROR(AVERAGE(INDIRECT("AE"&amp;AC4489-Template!$F$10+1):INDIRECT("AE"&amp;AC4489)),0)</f>
        <v>0</v>
      </c>
      <c r="AG4489" s="35"/>
      <c r="AH4489" s="86"/>
      <c r="AI4489" s="35"/>
      <c r="AJ4489" s="35"/>
      <c r="AK4489" s="35"/>
      <c r="AL4489" s="35"/>
      <c r="AM4489" s="35"/>
      <c r="AN4489" s="35"/>
      <c r="AO4489" s="35"/>
      <c r="AP4489" s="35"/>
      <c r="AQ4489" s="35"/>
      <c r="AR4489" s="35"/>
      <c r="AS4489" s="35"/>
      <c r="AT4489" s="35"/>
      <c r="AU4489" s="35"/>
      <c r="AV4489" s="35"/>
      <c r="AW4489" s="35"/>
      <c r="AX4489" s="35"/>
      <c r="AY4489" s="35"/>
      <c r="AZ4489" s="17">
        <f t="shared" ref="AZ4489" si="10118">AZ4488+1</f>
        <v>50505</v>
      </c>
      <c r="BA4489" s="216">
        <f t="shared" si="9984"/>
        <v>6</v>
      </c>
      <c r="BB4489" s="216">
        <f t="shared" ref="BB4489" si="10119">BB4488+1</f>
        <v>4484</v>
      </c>
      <c r="BC4489" s="16">
        <f t="shared" si="9986"/>
        <v>12.284931506849315</v>
      </c>
      <c r="BD4489" s="16">
        <f>IF(Template!$F$7="Linear interpolation",LinInterp($AO$5:$AO$18,$AM$5:$AM$18,BC4489),CubicSpline($AO$5:$AO$18,$AM$5:$AM$18,BC4489))</f>
        <v>14.147901067888561</v>
      </c>
      <c r="BE4489" s="221">
        <f t="shared" si="10065"/>
        <v>5.0814725742059252</v>
      </c>
      <c r="BF4489" s="221">
        <f>BE4489/PRODUCT($BG$6:BG4488)</f>
        <v>1.0003616595889036</v>
      </c>
      <c r="BG4489" s="16">
        <f t="shared" si="9987"/>
        <v>1.0003616624154179</v>
      </c>
      <c r="BH4489" s="10">
        <f t="shared" si="9988"/>
        <v>13.20067816275361</v>
      </c>
      <c r="BI4489" s="90"/>
      <c r="BJ4489" s="17">
        <f t="shared" si="10114"/>
        <v>50482</v>
      </c>
      <c r="BK4489" s="16">
        <f t="shared" si="10108"/>
        <v>13.202906458647856</v>
      </c>
      <c r="BL4489" s="10">
        <f ca="1">IFERROR(AVERAGE(INDIRECT("BK"&amp;AC4489-Template!$F$10+1):INDIRECT("BK"&amp;AC4489)),0)</f>
        <v>13.204326096132853</v>
      </c>
      <c r="BM4489" s="35"/>
      <c r="BN4489" s="86"/>
      <c r="BO4489" s="35"/>
      <c r="BP4489" s="35"/>
      <c r="BQ4489" s="35"/>
      <c r="BR4489" s="35"/>
      <c r="BS4489" s="35"/>
      <c r="BT4489" s="35"/>
      <c r="BU4489" s="35"/>
      <c r="BV4489" s="35"/>
      <c r="BW4489" s="35"/>
      <c r="BX4489" s="35"/>
      <c r="BY4489" s="35"/>
      <c r="BZ4489" s="35"/>
      <c r="CA4489" s="35"/>
      <c r="CB4489" s="35"/>
      <c r="CC4489" s="35"/>
      <c r="CD4489" s="35"/>
      <c r="CE4489" s="35"/>
      <c r="CF4489" s="35"/>
      <c r="CG4489" s="35"/>
      <c r="CH4489" s="35"/>
    </row>
    <row r="4490" spans="1:86" ht="15.6" x14ac:dyDescent="0.3">
      <c r="A4490" s="35"/>
      <c r="B4490" s="86"/>
      <c r="C4490" s="35"/>
      <c r="D4490" s="35"/>
      <c r="E4490" s="35"/>
      <c r="F4490" s="35"/>
      <c r="G4490" s="35"/>
      <c r="H4490" s="35"/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S4490" s="35"/>
      <c r="T4490" s="17">
        <f t="shared" si="10109"/>
        <v>50506</v>
      </c>
      <c r="U4490" s="216">
        <f t="shared" si="10103"/>
        <v>7</v>
      </c>
      <c r="V4490" s="216">
        <f t="shared" si="10109"/>
        <v>4485</v>
      </c>
      <c r="W4490" s="16">
        <f t="shared" si="10115"/>
        <v>12.287671232876713</v>
      </c>
      <c r="X4490" s="16" t="e">
        <f>IF(Template!$F$7="Linear interpolation",LinInterp($I$5:$I$22,$G$5:$G$22,W4490),CubicSpline($I$5:$I$22,$G$5:$G$22,W4490))</f>
        <v>#VALUE!</v>
      </c>
      <c r="Y4490" s="221" t="e">
        <f t="shared" si="10104"/>
        <v>#VALUE!</v>
      </c>
      <c r="Z4490" s="221" t="e">
        <f>Y4490/PRODUCT($AA$6:AA4489)</f>
        <v>#VALUE!</v>
      </c>
      <c r="AA4490" s="16" t="e">
        <f t="shared" si="10110"/>
        <v>#VALUE!</v>
      </c>
      <c r="AB4490" s="10" t="e">
        <f t="shared" si="10111"/>
        <v>#VALUE!</v>
      </c>
      <c r="AC4490" s="90">
        <f t="shared" si="10082"/>
        <v>4490</v>
      </c>
      <c r="AD4490" s="17">
        <f t="shared" ref="AD4490:AD4500" si="10120">AD4489+1</f>
        <v>50483</v>
      </c>
      <c r="AE4490" s="16" t="e">
        <f t="shared" si="10105"/>
        <v>#VALUE!</v>
      </c>
      <c r="AF4490" s="10">
        <f ca="1">IFERROR(AVERAGE(INDIRECT("AE"&amp;AC4490-Template!$F$10+1):INDIRECT("AE"&amp;AC4490)),0)</f>
        <v>0</v>
      </c>
      <c r="AG4490" s="35"/>
      <c r="AH4490" s="86"/>
      <c r="AI4490" s="35"/>
      <c r="AJ4490" s="35"/>
      <c r="AK4490" s="35"/>
      <c r="AL4490" s="35"/>
      <c r="AM4490" s="35"/>
      <c r="AN4490" s="35"/>
      <c r="AO4490" s="35"/>
      <c r="AP4490" s="35"/>
      <c r="AQ4490" s="35"/>
      <c r="AR4490" s="35"/>
      <c r="AS4490" s="35"/>
      <c r="AT4490" s="35"/>
      <c r="AU4490" s="35"/>
      <c r="AV4490" s="35"/>
      <c r="AW4490" s="35"/>
      <c r="AX4490" s="35"/>
      <c r="AY4490" s="35"/>
      <c r="AZ4490" s="17">
        <f t="shared" ref="AZ4490" si="10121">AZ4489+1</f>
        <v>50506</v>
      </c>
      <c r="BA4490" s="216">
        <f t="shared" si="9984"/>
        <v>7</v>
      </c>
      <c r="BB4490" s="216">
        <f t="shared" ref="BB4490" si="10122">BB4489+1</f>
        <v>4485</v>
      </c>
      <c r="BC4490" s="16">
        <f t="shared" si="9986"/>
        <v>12.287671232876713</v>
      </c>
      <c r="BD4490" s="16">
        <f>IF(Template!$F$7="Linear interpolation",LinInterp($AO$5:$AO$18,$AM$5:$AM$18,BC4490),CubicSpline($AO$5:$AO$18,$AM$5:$AM$18,BC4490))</f>
        <v>14.147892314077355</v>
      </c>
      <c r="BE4490" s="221">
        <f t="shared" si="10065"/>
        <v>5.0833103231023777</v>
      </c>
      <c r="BF4490" s="221">
        <f>BE4490/PRODUCT($BG$6:BG4489)</f>
        <v>1.0003616539313673</v>
      </c>
      <c r="BG4490" s="16">
        <f t="shared" si="9987"/>
        <v>1.0003616624154179</v>
      </c>
      <c r="BH4490" s="10">
        <f t="shared" si="9988"/>
        <v>13.20067816275361</v>
      </c>
      <c r="BI4490" s="90"/>
      <c r="BJ4490" s="17">
        <f t="shared" si="10114"/>
        <v>50483</v>
      </c>
      <c r="BK4490" s="16">
        <f t="shared" si="10108"/>
        <v>13.202806883290785</v>
      </c>
      <c r="BL4490" s="10">
        <f ca="1">IFERROR(AVERAGE(INDIRECT("BK"&amp;AC4490-Template!$F$10+1):INDIRECT("BK"&amp;AC4490)),0)</f>
        <v>13.204228860040789</v>
      </c>
      <c r="BM4490" s="35"/>
      <c r="BN4490" s="86"/>
      <c r="BO4490" s="35"/>
      <c r="BP4490" s="35"/>
      <c r="BQ4490" s="35"/>
      <c r="BR4490" s="35"/>
      <c r="BS4490" s="35"/>
      <c r="BT4490" s="35"/>
      <c r="BU4490" s="35"/>
      <c r="BV4490" s="35"/>
      <c r="BW4490" s="35"/>
      <c r="BX4490" s="35"/>
      <c r="BY4490" s="35"/>
      <c r="BZ4490" s="35"/>
      <c r="CA4490" s="35"/>
      <c r="CB4490" s="35"/>
      <c r="CC4490" s="35"/>
      <c r="CD4490" s="35"/>
      <c r="CE4490" s="35"/>
      <c r="CF4490" s="35"/>
      <c r="CG4490" s="35"/>
      <c r="CH4490" s="35"/>
    </row>
    <row r="4491" spans="1:86" ht="15.6" x14ac:dyDescent="0.3">
      <c r="A4491" s="35"/>
      <c r="B4491" s="86"/>
      <c r="C4491" s="35"/>
      <c r="D4491" s="35"/>
      <c r="E4491" s="35"/>
      <c r="F4491" s="35"/>
      <c r="G4491" s="35"/>
      <c r="H4491" s="35"/>
      <c r="I4491" s="35"/>
      <c r="J4491" s="35"/>
      <c r="K4491" s="35"/>
      <c r="L4491" s="35"/>
      <c r="M4491" s="35"/>
      <c r="N4491" s="35"/>
      <c r="O4491" s="35"/>
      <c r="P4491" s="35"/>
      <c r="Q4491" s="35"/>
      <c r="R4491" s="35"/>
      <c r="S4491" s="35"/>
      <c r="T4491" s="17">
        <f t="shared" si="10109"/>
        <v>50507</v>
      </c>
      <c r="U4491" s="216">
        <f t="shared" si="10103"/>
        <v>1</v>
      </c>
      <c r="V4491" s="216">
        <f t="shared" si="10109"/>
        <v>4486</v>
      </c>
      <c r="W4491" s="16">
        <f t="shared" si="10115"/>
        <v>12.29041095890411</v>
      </c>
      <c r="X4491" s="16" t="e">
        <f>IF(Template!$F$7="Linear interpolation",LinInterp($I$5:$I$22,$G$5:$G$22,W4491),CubicSpline($I$5:$I$22,$G$5:$G$22,W4491))</f>
        <v>#VALUE!</v>
      </c>
      <c r="Y4491" s="221" t="e">
        <f t="shared" si="10104"/>
        <v>#VALUE!</v>
      </c>
      <c r="Z4491" s="221" t="e">
        <f>Y4491/PRODUCT($AA$6:AA4490)</f>
        <v>#VALUE!</v>
      </c>
      <c r="AA4491" s="16" t="e">
        <f t="shared" si="10110"/>
        <v>#VALUE!</v>
      </c>
      <c r="AB4491" s="10" t="e">
        <f t="shared" si="10111"/>
        <v>#VALUE!</v>
      </c>
      <c r="AC4491" s="90">
        <f t="shared" si="10082"/>
        <v>4491</v>
      </c>
      <c r="AD4491" s="17">
        <f t="shared" si="10120"/>
        <v>50484</v>
      </c>
      <c r="AE4491" s="16" t="e">
        <f t="shared" si="10105"/>
        <v>#VALUE!</v>
      </c>
      <c r="AF4491" s="10">
        <f ca="1">IFERROR(AVERAGE(INDIRECT("AE"&amp;AC4491-Template!$F$10+1):INDIRECT("AE"&amp;AC4491)),0)</f>
        <v>0</v>
      </c>
      <c r="AG4491" s="35"/>
      <c r="AH4491" s="86"/>
      <c r="AI4491" s="35"/>
      <c r="AJ4491" s="35"/>
      <c r="AK4491" s="35"/>
      <c r="AL4491" s="35"/>
      <c r="AM4491" s="35"/>
      <c r="AN4491" s="35"/>
      <c r="AO4491" s="35"/>
      <c r="AP4491" s="35"/>
      <c r="AQ4491" s="35"/>
      <c r="AR4491" s="35"/>
      <c r="AS4491" s="35"/>
      <c r="AT4491" s="35"/>
      <c r="AU4491" s="35"/>
      <c r="AV4491" s="35"/>
      <c r="AW4491" s="35"/>
      <c r="AX4491" s="35"/>
      <c r="AY4491" s="35"/>
      <c r="AZ4491" s="17">
        <f t="shared" ref="AZ4491" si="10123">AZ4490+1</f>
        <v>50507</v>
      </c>
      <c r="BA4491" s="216">
        <f t="shared" si="9984"/>
        <v>1</v>
      </c>
      <c r="BB4491" s="216">
        <f t="shared" ref="BB4491" si="10124">BB4490+1</f>
        <v>4486</v>
      </c>
      <c r="BC4491" s="16">
        <f t="shared" si="9986"/>
        <v>12.29041095890411</v>
      </c>
      <c r="BD4491" s="16">
        <f>IF(Template!$F$7="Linear interpolation",LinInterp($AO$5:$AO$18,$AM$5:$AM$18,BC4491),CubicSpline($AO$5:$AO$18,$AM$5:$AM$18,BC4491))</f>
        <v>14.147883537843958</v>
      </c>
      <c r="BE4491" s="221">
        <f t="shared" si="10065"/>
        <v>5.0851487222192775</v>
      </c>
      <c r="BF4491" s="221">
        <f>BE4491/PRODUCT($BG$6:BG4490)</f>
        <v>1.0003616454383051</v>
      </c>
      <c r="BG4491" s="16">
        <f t="shared" si="9987"/>
        <v>1.0003616454383051</v>
      </c>
      <c r="BH4491" s="10">
        <f t="shared" si="9988"/>
        <v>13.200058498135437</v>
      </c>
      <c r="BI4491" s="90"/>
      <c r="BJ4491" s="17">
        <f t="shared" si="10114"/>
        <v>50484</v>
      </c>
      <c r="BK4491" s="16">
        <f t="shared" si="10108"/>
        <v>13.202806883290785</v>
      </c>
      <c r="BL4491" s="10">
        <f ca="1">IFERROR(AVERAGE(INDIRECT("BK"&amp;AC4491-Template!$F$10+1):INDIRECT("BK"&amp;AC4491)),0)</f>
        <v>13.204134787601912</v>
      </c>
      <c r="BM4491" s="35"/>
      <c r="BN4491" s="86"/>
      <c r="BO4491" s="35"/>
      <c r="BP4491" s="35"/>
      <c r="BQ4491" s="35"/>
      <c r="BR4491" s="35"/>
      <c r="BS4491" s="35"/>
      <c r="BT4491" s="35"/>
      <c r="BU4491" s="35"/>
      <c r="BV4491" s="35"/>
      <c r="BW4491" s="35"/>
      <c r="BX4491" s="35"/>
      <c r="BY4491" s="35"/>
      <c r="BZ4491" s="35"/>
      <c r="CA4491" s="35"/>
      <c r="CB4491" s="35"/>
      <c r="CC4491" s="35"/>
      <c r="CD4491" s="35"/>
      <c r="CE4491" s="35"/>
      <c r="CF4491" s="35"/>
      <c r="CG4491" s="35"/>
      <c r="CH4491" s="35"/>
    </row>
    <row r="4492" spans="1:86" ht="15.6" x14ac:dyDescent="0.3">
      <c r="A4492" s="35"/>
      <c r="B4492" s="86"/>
      <c r="C4492" s="35"/>
      <c r="D4492" s="35"/>
      <c r="E4492" s="35"/>
      <c r="F4492" s="35"/>
      <c r="G4492" s="35"/>
      <c r="H4492" s="35"/>
      <c r="I4492" s="35"/>
      <c r="J4492" s="35"/>
      <c r="K4492" s="35"/>
      <c r="L4492" s="35"/>
      <c r="M4492" s="35"/>
      <c r="N4492" s="35"/>
      <c r="O4492" s="35"/>
      <c r="P4492" s="35"/>
      <c r="Q4492" s="35"/>
      <c r="R4492" s="35"/>
      <c r="S4492" s="35"/>
      <c r="T4492" s="17">
        <f t="shared" si="10109"/>
        <v>50508</v>
      </c>
      <c r="U4492" s="216">
        <f t="shared" si="10103"/>
        <v>2</v>
      </c>
      <c r="V4492" s="216">
        <f t="shared" si="10109"/>
        <v>4487</v>
      </c>
      <c r="W4492" s="16">
        <f t="shared" si="10115"/>
        <v>12.293150684931506</v>
      </c>
      <c r="X4492" s="16" t="e">
        <f>IF(Template!$F$7="Linear interpolation",LinInterp($I$5:$I$22,$G$5:$G$22,W4492),CubicSpline($I$5:$I$22,$G$5:$G$22,W4492))</f>
        <v>#VALUE!</v>
      </c>
      <c r="Y4492" s="221" t="e">
        <f t="shared" si="10104"/>
        <v>#VALUE!</v>
      </c>
      <c r="Z4492" s="221" t="e">
        <f>Y4492/PRODUCT($AA$6:AA4491)</f>
        <v>#VALUE!</v>
      </c>
      <c r="AA4492" s="16" t="e">
        <f t="shared" si="10110"/>
        <v>#VALUE!</v>
      </c>
      <c r="AB4492" s="10" t="e">
        <f t="shared" si="10111"/>
        <v>#VALUE!</v>
      </c>
      <c r="AC4492" s="90">
        <f t="shared" si="10082"/>
        <v>4492</v>
      </c>
      <c r="AD4492" s="17">
        <f t="shared" si="10120"/>
        <v>50485</v>
      </c>
      <c r="AE4492" s="16" t="e">
        <f t="shared" si="10105"/>
        <v>#VALUE!</v>
      </c>
      <c r="AF4492" s="10">
        <f ca="1">IFERROR(AVERAGE(INDIRECT("AE"&amp;AC4492-Template!$F$10+1):INDIRECT("AE"&amp;AC4492)),0)</f>
        <v>0</v>
      </c>
      <c r="AG4492" s="35"/>
      <c r="AH4492" s="86"/>
      <c r="AI4492" s="35"/>
      <c r="AJ4492" s="35"/>
      <c r="AK4492" s="35"/>
      <c r="AL4492" s="35"/>
      <c r="AM4492" s="35"/>
      <c r="AN4492" s="35"/>
      <c r="AO4492" s="35"/>
      <c r="AP4492" s="35"/>
      <c r="AQ4492" s="35"/>
      <c r="AR4492" s="35"/>
      <c r="AS4492" s="35"/>
      <c r="AT4492" s="35"/>
      <c r="AU4492" s="35"/>
      <c r="AV4492" s="35"/>
      <c r="AW4492" s="35"/>
      <c r="AX4492" s="35"/>
      <c r="AY4492" s="35"/>
      <c r="AZ4492" s="17">
        <f t="shared" ref="AZ4492" si="10125">AZ4491+1</f>
        <v>50508</v>
      </c>
      <c r="BA4492" s="216">
        <f t="shared" si="9984"/>
        <v>2</v>
      </c>
      <c r="BB4492" s="216">
        <f t="shared" ref="BB4492" si="10126">BB4491+1</f>
        <v>4487</v>
      </c>
      <c r="BC4492" s="16">
        <f t="shared" si="9986"/>
        <v>12.293150684931506</v>
      </c>
      <c r="BD4492" s="16">
        <f>IF(Template!$F$7="Linear interpolation",LinInterp($AO$5:$AO$18,$AM$5:$AM$18,BC4492),CubicSpline($AO$5:$AO$18,$AM$5:$AM$18,BC4492))</f>
        <v>14.147874739161518</v>
      </c>
      <c r="BE4492" s="221">
        <f t="shared" si="10065"/>
        <v>5.0869877717584417</v>
      </c>
      <c r="BF4492" s="221">
        <f>BE4492/PRODUCT($BG$6:BG4491)</f>
        <v>1.000361651082323</v>
      </c>
      <c r="BG4492" s="16">
        <f t="shared" si="9987"/>
        <v>1.000361651082323</v>
      </c>
      <c r="BH4492" s="10">
        <f t="shared" si="9988"/>
        <v>13.200264504789505</v>
      </c>
      <c r="BI4492" s="90"/>
      <c r="BJ4492" s="17">
        <f t="shared" si="10114"/>
        <v>50485</v>
      </c>
      <c r="BK4492" s="16">
        <f t="shared" si="10108"/>
        <v>13.202806883290785</v>
      </c>
      <c r="BL4492" s="10">
        <f ca="1">IFERROR(AVERAGE(INDIRECT("BK"&amp;AC4492-Template!$F$10+1):INDIRECT("BK"&amp;AC4492)),0)</f>
        <v>13.204043884132323</v>
      </c>
      <c r="BM4492" s="35"/>
      <c r="BN4492" s="86"/>
      <c r="BO4492" s="35"/>
      <c r="BP4492" s="35"/>
      <c r="BQ4492" s="35"/>
      <c r="BR4492" s="35"/>
      <c r="BS4492" s="35"/>
      <c r="BT4492" s="35"/>
      <c r="BU4492" s="35"/>
      <c r="BV4492" s="35"/>
      <c r="BW4492" s="35"/>
      <c r="BX4492" s="35"/>
      <c r="BY4492" s="35"/>
      <c r="BZ4492" s="35"/>
      <c r="CA4492" s="35"/>
      <c r="CB4492" s="35"/>
      <c r="CC4492" s="35"/>
      <c r="CD4492" s="35"/>
      <c r="CE4492" s="35"/>
      <c r="CF4492" s="35"/>
      <c r="CG4492" s="35"/>
      <c r="CH4492" s="35"/>
    </row>
    <row r="4493" spans="1:86" ht="15.6" x14ac:dyDescent="0.3">
      <c r="A4493" s="35"/>
      <c r="B4493" s="86"/>
      <c r="C4493" s="35"/>
      <c r="D4493" s="35"/>
      <c r="E4493" s="35"/>
      <c r="F4493" s="35"/>
      <c r="G4493" s="35"/>
      <c r="H4493" s="35"/>
      <c r="I4493" s="35"/>
      <c r="J4493" s="35"/>
      <c r="K4493" s="35"/>
      <c r="L4493" s="35"/>
      <c r="M4493" s="35"/>
      <c r="N4493" s="35"/>
      <c r="O4493" s="35"/>
      <c r="P4493" s="35"/>
      <c r="Q4493" s="35"/>
      <c r="R4493" s="35"/>
      <c r="S4493" s="35"/>
      <c r="T4493" s="17">
        <f t="shared" si="10109"/>
        <v>50509</v>
      </c>
      <c r="U4493" s="216">
        <f t="shared" si="10103"/>
        <v>3</v>
      </c>
      <c r="V4493" s="216">
        <f t="shared" si="10109"/>
        <v>4488</v>
      </c>
      <c r="W4493" s="16">
        <f t="shared" si="10115"/>
        <v>12.295890410958904</v>
      </c>
      <c r="X4493" s="16" t="e">
        <f>IF(Template!$F$7="Linear interpolation",LinInterp($I$5:$I$22,$G$5:$G$22,W4493),CubicSpline($I$5:$I$22,$G$5:$G$22,W4493))</f>
        <v>#VALUE!</v>
      </c>
      <c r="Y4493" s="221" t="e">
        <f t="shared" si="10104"/>
        <v>#VALUE!</v>
      </c>
      <c r="Z4493" s="221" t="e">
        <f>Y4493/PRODUCT($AA$6:AA4492)</f>
        <v>#VALUE!</v>
      </c>
      <c r="AA4493" s="16" t="e">
        <f t="shared" si="10110"/>
        <v>#VALUE!</v>
      </c>
      <c r="AB4493" s="10" t="e">
        <f t="shared" si="10111"/>
        <v>#VALUE!</v>
      </c>
      <c r="AC4493" s="90">
        <f t="shared" si="10082"/>
        <v>4493</v>
      </c>
      <c r="AD4493" s="17">
        <f t="shared" si="10120"/>
        <v>50486</v>
      </c>
      <c r="AE4493" s="16" t="e">
        <f t="shared" si="10105"/>
        <v>#VALUE!</v>
      </c>
      <c r="AF4493" s="10">
        <f ca="1">IFERROR(AVERAGE(INDIRECT("AE"&amp;AC4493-Template!$F$10+1):INDIRECT("AE"&amp;AC4493)),0)</f>
        <v>0</v>
      </c>
      <c r="AG4493" s="35"/>
      <c r="AH4493" s="86"/>
      <c r="AI4493" s="35"/>
      <c r="AJ4493" s="35"/>
      <c r="AK4493" s="35"/>
      <c r="AL4493" s="35"/>
      <c r="AM4493" s="35"/>
      <c r="AN4493" s="35"/>
      <c r="AO4493" s="35"/>
      <c r="AP4493" s="35"/>
      <c r="AQ4493" s="35"/>
      <c r="AR4493" s="35"/>
      <c r="AS4493" s="35"/>
      <c r="AT4493" s="35"/>
      <c r="AU4493" s="35"/>
      <c r="AV4493" s="35"/>
      <c r="AW4493" s="35"/>
      <c r="AX4493" s="35"/>
      <c r="AY4493" s="35"/>
      <c r="AZ4493" s="17">
        <f t="shared" ref="AZ4493" si="10127">AZ4492+1</f>
        <v>50509</v>
      </c>
      <c r="BA4493" s="216">
        <f t="shared" ref="BA4493:BA4500" si="10128">WEEKDAY(AZ4493,2)</f>
        <v>3</v>
      </c>
      <c r="BB4493" s="216">
        <f t="shared" ref="BB4493" si="10129">BB4492+1</f>
        <v>4488</v>
      </c>
      <c r="BC4493" s="16">
        <f t="shared" ref="BC4493:BC4500" si="10130">YEARFRAC($T$5,AZ4493,3)</f>
        <v>12.295890410958904</v>
      </c>
      <c r="BD4493" s="16">
        <f>IF(Template!$F$7="Linear interpolation",LinInterp($AO$5:$AO$18,$AM$5:$AM$18,BC4493),CubicSpline($AO$5:$AO$18,$AM$5:$AM$18,BC4493))</f>
        <v>14.14786591800318</v>
      </c>
      <c r="BE4493" s="221">
        <f t="shared" si="10065"/>
        <v>5.0888274719216868</v>
      </c>
      <c r="BF4493" s="221">
        <f>BE4493/PRODUCT($BG$6:BG4492)</f>
        <v>1.0003616482377762</v>
      </c>
      <c r="BG4493" s="16">
        <f t="shared" ref="BG4493:BG4500" si="10131">1+BH4493/365/100</f>
        <v>1.0003616482377762</v>
      </c>
      <c r="BH4493" s="10">
        <f t="shared" ref="BH4493:BH4500" si="10132">IF(OR(BA4493=6,BA4493=7),BH4492,(BF4493-1)*365*100)</f>
        <v>13.200160678830564</v>
      </c>
      <c r="BI4493" s="90"/>
      <c r="BJ4493" s="17">
        <f t="shared" si="10114"/>
        <v>50486</v>
      </c>
      <c r="BK4493" s="16">
        <f t="shared" si="10108"/>
        <v>13.202207807450961</v>
      </c>
      <c r="BL4493" s="10">
        <f ca="1">IFERROR(AVERAGE(INDIRECT("BK"&amp;AC4493-Template!$F$10+1):INDIRECT("BK"&amp;AC4493)),0)</f>
        <v>13.20393301146807</v>
      </c>
      <c r="BM4493" s="35"/>
      <c r="BN4493" s="86"/>
      <c r="BO4493" s="35"/>
      <c r="BP4493" s="35"/>
      <c r="BQ4493" s="35"/>
      <c r="BR4493" s="35"/>
      <c r="BS4493" s="35"/>
      <c r="BT4493" s="35"/>
      <c r="BU4493" s="35"/>
      <c r="BV4493" s="35"/>
      <c r="BW4493" s="35"/>
      <c r="BX4493" s="35"/>
      <c r="BY4493" s="35"/>
      <c r="BZ4493" s="35"/>
      <c r="CA4493" s="35"/>
      <c r="CB4493" s="35"/>
      <c r="CC4493" s="35"/>
      <c r="CD4493" s="35"/>
      <c r="CE4493" s="35"/>
      <c r="CF4493" s="35"/>
      <c r="CG4493" s="35"/>
      <c r="CH4493" s="35"/>
    </row>
    <row r="4494" spans="1:86" ht="15.6" x14ac:dyDescent="0.3">
      <c r="A4494" s="35"/>
      <c r="B4494" s="86"/>
      <c r="C4494" s="35"/>
      <c r="D4494" s="35"/>
      <c r="E4494" s="35"/>
      <c r="F4494" s="35"/>
      <c r="G4494" s="35"/>
      <c r="H4494" s="35"/>
      <c r="I4494" s="35"/>
      <c r="J4494" s="35"/>
      <c r="K4494" s="35"/>
      <c r="L4494" s="35"/>
      <c r="M4494" s="35"/>
      <c r="N4494" s="35"/>
      <c r="O4494" s="35"/>
      <c r="P4494" s="35"/>
      <c r="Q4494" s="35"/>
      <c r="R4494" s="35"/>
      <c r="S4494" s="35"/>
      <c r="T4494" s="17">
        <f t="shared" si="10109"/>
        <v>50510</v>
      </c>
      <c r="U4494" s="216">
        <f t="shared" si="10103"/>
        <v>4</v>
      </c>
      <c r="V4494" s="216">
        <f t="shared" si="10109"/>
        <v>4489</v>
      </c>
      <c r="W4494" s="16">
        <f t="shared" si="10115"/>
        <v>12.298630136986301</v>
      </c>
      <c r="X4494" s="16" t="e">
        <f>IF(Template!$F$7="Linear interpolation",LinInterp($I$5:$I$22,$G$5:$G$22,W4494),CubicSpline($I$5:$I$22,$G$5:$G$22,W4494))</f>
        <v>#VALUE!</v>
      </c>
      <c r="Y4494" s="221" t="e">
        <f t="shared" si="10104"/>
        <v>#VALUE!</v>
      </c>
      <c r="Z4494" s="221" t="e">
        <f>Y4494/PRODUCT($AA$6:AA4493)</f>
        <v>#VALUE!</v>
      </c>
      <c r="AA4494" s="16" t="e">
        <f t="shared" si="10110"/>
        <v>#VALUE!</v>
      </c>
      <c r="AB4494" s="10" t="e">
        <f t="shared" si="10111"/>
        <v>#VALUE!</v>
      </c>
      <c r="AC4494" s="90">
        <f t="shared" si="10082"/>
        <v>4494</v>
      </c>
      <c r="AD4494" s="17">
        <f t="shared" si="10120"/>
        <v>50487</v>
      </c>
      <c r="AE4494" s="16" t="e">
        <f t="shared" si="10105"/>
        <v>#VALUE!</v>
      </c>
      <c r="AF4494" s="10">
        <f ca="1">IFERROR(AVERAGE(INDIRECT("AE"&amp;AC4494-Template!$F$10+1):INDIRECT("AE"&amp;AC4494)),0)</f>
        <v>0</v>
      </c>
      <c r="AG4494" s="35"/>
      <c r="AH4494" s="86"/>
      <c r="AI4494" s="35"/>
      <c r="AJ4494" s="35"/>
      <c r="AK4494" s="35"/>
      <c r="AL4494" s="35"/>
      <c r="AM4494" s="35"/>
      <c r="AN4494" s="35"/>
      <c r="AO4494" s="35"/>
      <c r="AP4494" s="35"/>
      <c r="AQ4494" s="35"/>
      <c r="AR4494" s="35"/>
      <c r="AS4494" s="35"/>
      <c r="AT4494" s="35"/>
      <c r="AU4494" s="35"/>
      <c r="AV4494" s="35"/>
      <c r="AW4494" s="35"/>
      <c r="AX4494" s="35"/>
      <c r="AY4494" s="35"/>
      <c r="AZ4494" s="17">
        <f t="shared" ref="AZ4494" si="10133">AZ4493+1</f>
        <v>50510</v>
      </c>
      <c r="BA4494" s="216">
        <f t="shared" si="10128"/>
        <v>4</v>
      </c>
      <c r="BB4494" s="216">
        <f t="shared" ref="BB4494" si="10134">BB4493+1</f>
        <v>4489</v>
      </c>
      <c r="BC4494" s="16">
        <f t="shared" si="10130"/>
        <v>12.298630136986301</v>
      </c>
      <c r="BD4494" s="16">
        <f>IF(Template!$F$7="Linear interpolation",LinInterp($AO$5:$AO$18,$AM$5:$AM$18,BC4494),CubicSpline($AO$5:$AO$18,$AM$5:$AM$18,BC4494))</f>
        <v>14.147857074342093</v>
      </c>
      <c r="BE4494" s="221">
        <f t="shared" si="10065"/>
        <v>5.0906678229108753</v>
      </c>
      <c r="BF4494" s="221">
        <f>BE4494/PRODUCT($BG$6:BG4493)</f>
        <v>1.0003616453887154</v>
      </c>
      <c r="BG4494" s="16">
        <f t="shared" si="10131"/>
        <v>1.0003616453887154</v>
      </c>
      <c r="BH4494" s="10">
        <f t="shared" si="10132"/>
        <v>13.200056688112639</v>
      </c>
      <c r="BI4494" s="90"/>
      <c r="BJ4494" s="17">
        <f t="shared" si="10114"/>
        <v>50487</v>
      </c>
      <c r="BK4494" s="16">
        <f t="shared" si="10108"/>
        <v>13.202406957751766</v>
      </c>
      <c r="BL4494" s="10">
        <f ca="1">IFERROR(AVERAGE(INDIRECT("BK"&amp;AC4494-Template!$F$10+1):INDIRECT("BK"&amp;AC4494)),0)</f>
        <v>13.203828777147177</v>
      </c>
      <c r="BM4494" s="35"/>
      <c r="BN4494" s="86"/>
      <c r="BO4494" s="35"/>
      <c r="BP4494" s="35"/>
      <c r="BQ4494" s="35"/>
      <c r="BR4494" s="35"/>
      <c r="BS4494" s="35"/>
      <c r="BT4494" s="35"/>
      <c r="BU4494" s="35"/>
      <c r="BV4494" s="35"/>
      <c r="BW4494" s="35"/>
      <c r="BX4494" s="35"/>
      <c r="BY4494" s="35"/>
      <c r="BZ4494" s="35"/>
      <c r="CA4494" s="35"/>
      <c r="CB4494" s="35"/>
      <c r="CC4494" s="35"/>
      <c r="CD4494" s="35"/>
      <c r="CE4494" s="35"/>
      <c r="CF4494" s="35"/>
      <c r="CG4494" s="35"/>
      <c r="CH4494" s="35"/>
    </row>
    <row r="4495" spans="1:86" ht="15.6" x14ac:dyDescent="0.3">
      <c r="A4495" s="35"/>
      <c r="B4495" s="86"/>
      <c r="C4495" s="35"/>
      <c r="D4495" s="35"/>
      <c r="E4495" s="35"/>
      <c r="F4495" s="35"/>
      <c r="G4495" s="35"/>
      <c r="H4495" s="35"/>
      <c r="I4495" s="35"/>
      <c r="J4495" s="35"/>
      <c r="K4495" s="35"/>
      <c r="L4495" s="35"/>
      <c r="M4495" s="35"/>
      <c r="N4495" s="35"/>
      <c r="O4495" s="35"/>
      <c r="P4495" s="35"/>
      <c r="Q4495" s="35"/>
      <c r="R4495" s="35"/>
      <c r="S4495" s="35"/>
      <c r="T4495" s="17">
        <f t="shared" si="10109"/>
        <v>50511</v>
      </c>
      <c r="U4495" s="216">
        <f t="shared" si="10103"/>
        <v>5</v>
      </c>
      <c r="V4495" s="216">
        <f t="shared" si="10109"/>
        <v>4490</v>
      </c>
      <c r="W4495" s="16">
        <f t="shared" si="10115"/>
        <v>12.301369863013699</v>
      </c>
      <c r="X4495" s="16" t="e">
        <f>IF(Template!$F$7="Linear interpolation",LinInterp($I$5:$I$22,$G$5:$G$22,W4495),CubicSpline($I$5:$I$22,$G$5:$G$22,W4495))</f>
        <v>#VALUE!</v>
      </c>
      <c r="Y4495" s="221" t="e">
        <f t="shared" si="10104"/>
        <v>#VALUE!</v>
      </c>
      <c r="Z4495" s="221" t="e">
        <f>Y4495/PRODUCT($AA$6:AA4494)</f>
        <v>#VALUE!</v>
      </c>
      <c r="AA4495" s="16" t="e">
        <f t="shared" si="10110"/>
        <v>#VALUE!</v>
      </c>
      <c r="AB4495" s="10" t="e">
        <f t="shared" si="10111"/>
        <v>#VALUE!</v>
      </c>
      <c r="AC4495" s="90">
        <f t="shared" si="10082"/>
        <v>4495</v>
      </c>
      <c r="AD4495" s="17">
        <f t="shared" si="10120"/>
        <v>50488</v>
      </c>
      <c r="AE4495" s="16" t="e">
        <f t="shared" si="10105"/>
        <v>#VALUE!</v>
      </c>
      <c r="AF4495" s="10">
        <f ca="1">IFERROR(AVERAGE(INDIRECT("AE"&amp;AC4495-Template!$F$10+1):INDIRECT("AE"&amp;AC4495)),0)</f>
        <v>0</v>
      </c>
      <c r="AG4495" s="35"/>
      <c r="AH4495" s="86"/>
      <c r="AI4495" s="35"/>
      <c r="AJ4495" s="35"/>
      <c r="AK4495" s="35"/>
      <c r="AL4495" s="35"/>
      <c r="AM4495" s="35"/>
      <c r="AN4495" s="35"/>
      <c r="AO4495" s="35"/>
      <c r="AP4495" s="35"/>
      <c r="AQ4495" s="35"/>
      <c r="AR4495" s="35"/>
      <c r="AS4495" s="35"/>
      <c r="AT4495" s="35"/>
      <c r="AU4495" s="35"/>
      <c r="AV4495" s="35"/>
      <c r="AW4495" s="35"/>
      <c r="AX4495" s="35"/>
      <c r="AY4495" s="35"/>
      <c r="AZ4495" s="17">
        <f t="shared" ref="AZ4495" si="10135">AZ4494+1</f>
        <v>50511</v>
      </c>
      <c r="BA4495" s="216">
        <f t="shared" si="10128"/>
        <v>5</v>
      </c>
      <c r="BB4495" s="216">
        <f t="shared" ref="BB4495" si="10136">BB4494+1</f>
        <v>4490</v>
      </c>
      <c r="BC4495" s="16">
        <f t="shared" si="10130"/>
        <v>12.301369863013699</v>
      </c>
      <c r="BD4495" s="16">
        <f>IF(Template!$F$7="Linear interpolation",LinInterp($AO$5:$AO$18,$AM$5:$AM$18,BC4495),CubicSpline($AO$5:$AO$18,$AM$5:$AM$18,BC4495))</f>
        <v>14.147848208151403</v>
      </c>
      <c r="BE4495" s="221">
        <f t="shared" si="10065"/>
        <v>5.0925088249279096</v>
      </c>
      <c r="BF4495" s="221">
        <f>BE4495/PRODUCT($BG$6:BG4494)</f>
        <v>1.0003616425351403</v>
      </c>
      <c r="BG4495" s="16">
        <f t="shared" si="10131"/>
        <v>1.0003616425351403</v>
      </c>
      <c r="BH4495" s="10">
        <f t="shared" si="10132"/>
        <v>13.19995253261952</v>
      </c>
      <c r="BI4495" s="90"/>
      <c r="BJ4495" s="17">
        <f t="shared" si="10114"/>
        <v>50488</v>
      </c>
      <c r="BK4495" s="16">
        <f t="shared" si="10108"/>
        <v>13.202306570011091</v>
      </c>
      <c r="BL4495" s="10">
        <f ca="1">IFERROR(AVERAGE(INDIRECT("BK"&amp;AC4495-Template!$F$10+1):INDIRECT("BK"&amp;AC4495)),0)</f>
        <v>13.203740263630287</v>
      </c>
      <c r="BM4495" s="35"/>
      <c r="BN4495" s="86"/>
      <c r="BO4495" s="35"/>
      <c r="BP4495" s="35"/>
      <c r="BQ4495" s="35"/>
      <c r="BR4495" s="35"/>
      <c r="BS4495" s="35"/>
      <c r="BT4495" s="35"/>
      <c r="BU4495" s="35"/>
      <c r="BV4495" s="35"/>
      <c r="BW4495" s="35"/>
      <c r="BX4495" s="35"/>
      <c r="BY4495" s="35"/>
      <c r="BZ4495" s="35"/>
      <c r="CA4495" s="35"/>
      <c r="CB4495" s="35"/>
      <c r="CC4495" s="35"/>
      <c r="CD4495" s="35"/>
      <c r="CE4495" s="35"/>
      <c r="CF4495" s="35"/>
      <c r="CG4495" s="35"/>
      <c r="CH4495" s="35"/>
    </row>
    <row r="4496" spans="1:86" ht="15.6" x14ac:dyDescent="0.3">
      <c r="A4496" s="35"/>
      <c r="B4496" s="86"/>
      <c r="C4496" s="35"/>
      <c r="D4496" s="35"/>
      <c r="E4496" s="35"/>
      <c r="F4496" s="35"/>
      <c r="G4496" s="35"/>
      <c r="H4496" s="35"/>
      <c r="I4496" s="35"/>
      <c r="J4496" s="35"/>
      <c r="K4496" s="35"/>
      <c r="L4496" s="35"/>
      <c r="M4496" s="35"/>
      <c r="N4496" s="35"/>
      <c r="O4496" s="35"/>
      <c r="P4496" s="35"/>
      <c r="Q4496" s="35"/>
      <c r="R4496" s="35"/>
      <c r="S4496" s="35"/>
      <c r="T4496" s="17">
        <f t="shared" si="10109"/>
        <v>50512</v>
      </c>
      <c r="U4496" s="216">
        <f t="shared" si="10103"/>
        <v>6</v>
      </c>
      <c r="V4496" s="216">
        <f t="shared" si="10109"/>
        <v>4491</v>
      </c>
      <c r="W4496" s="16">
        <f t="shared" si="10115"/>
        <v>12.304109589041095</v>
      </c>
      <c r="X4496" s="16" t="e">
        <f>IF(Template!$F$7="Linear interpolation",LinInterp($I$5:$I$22,$G$5:$G$22,W4496),CubicSpline($I$5:$I$22,$G$5:$G$22,W4496))</f>
        <v>#VALUE!</v>
      </c>
      <c r="Y4496" s="221" t="e">
        <f t="shared" si="10104"/>
        <v>#VALUE!</v>
      </c>
      <c r="Z4496" s="221" t="e">
        <f>Y4496/PRODUCT($AA$6:AA4495)</f>
        <v>#VALUE!</v>
      </c>
      <c r="AA4496" s="16" t="e">
        <f t="shared" si="10110"/>
        <v>#VALUE!</v>
      </c>
      <c r="AB4496" s="10" t="e">
        <f t="shared" si="10111"/>
        <v>#VALUE!</v>
      </c>
      <c r="AC4496" s="90">
        <f t="shared" si="10082"/>
        <v>4496</v>
      </c>
      <c r="AD4496" s="17">
        <f t="shared" si="10120"/>
        <v>50489</v>
      </c>
      <c r="AE4496" s="16" t="e">
        <f t="shared" si="10105"/>
        <v>#VALUE!</v>
      </c>
      <c r="AF4496" s="10">
        <f ca="1">IFERROR(AVERAGE(INDIRECT("AE"&amp;AC4496-Template!$F$10+1):INDIRECT("AE"&amp;AC4496)),0)</f>
        <v>0</v>
      </c>
      <c r="AG4496" s="35"/>
      <c r="AH4496" s="86"/>
      <c r="AI4496" s="35"/>
      <c r="AJ4496" s="35"/>
      <c r="AK4496" s="35"/>
      <c r="AL4496" s="35"/>
      <c r="AM4496" s="35"/>
      <c r="AN4496" s="35"/>
      <c r="AO4496" s="35"/>
      <c r="AP4496" s="35"/>
      <c r="AQ4496" s="35"/>
      <c r="AR4496" s="35"/>
      <c r="AS4496" s="35"/>
      <c r="AT4496" s="35"/>
      <c r="AU4496" s="35"/>
      <c r="AV4496" s="35"/>
      <c r="AW4496" s="35"/>
      <c r="AX4496" s="35"/>
      <c r="AY4496" s="35"/>
      <c r="AZ4496" s="17">
        <f t="shared" ref="AZ4496" si="10137">AZ4495+1</f>
        <v>50512</v>
      </c>
      <c r="BA4496" s="216">
        <f t="shared" si="10128"/>
        <v>6</v>
      </c>
      <c r="BB4496" s="216">
        <f t="shared" ref="BB4496" si="10138">BB4495+1</f>
        <v>4491</v>
      </c>
      <c r="BC4496" s="16">
        <f t="shared" si="10130"/>
        <v>12.304109589041095</v>
      </c>
      <c r="BD4496" s="16">
        <f>IF(Template!$F$7="Linear interpolation",LinInterp($AO$5:$AO$18,$AM$5:$AM$18,BC4496),CubicSpline($AO$5:$AO$18,$AM$5:$AM$18,BC4496))</f>
        <v>14.147839319404259</v>
      </c>
      <c r="BE4496" s="221">
        <f t="shared" si="10065"/>
        <v>5.0943504781747091</v>
      </c>
      <c r="BF4496" s="221">
        <f>BE4496/PRODUCT($BG$6:BG4495)</f>
        <v>1.0003616396770458</v>
      </c>
      <c r="BG4496" s="16">
        <f t="shared" si="10131"/>
        <v>1.0003616425351403</v>
      </c>
      <c r="BH4496" s="10">
        <f t="shared" si="10132"/>
        <v>13.19995253261952</v>
      </c>
      <c r="BI4496" s="90"/>
      <c r="BJ4496" s="17">
        <f t="shared" si="10114"/>
        <v>50489</v>
      </c>
      <c r="BK4496" s="16">
        <f t="shared" si="10108"/>
        <v>13.202206019221506</v>
      </c>
      <c r="BL4496" s="10">
        <f ca="1">IFERROR(AVERAGE(INDIRECT("BK"&amp;AC4496-Template!$F$10+1):INDIRECT("BK"&amp;AC4496)),0)</f>
        <v>13.203642060494273</v>
      </c>
      <c r="BM4496" s="35"/>
      <c r="BN4496" s="86"/>
      <c r="BO4496" s="35"/>
      <c r="BP4496" s="35"/>
      <c r="BQ4496" s="35"/>
      <c r="BR4496" s="35"/>
      <c r="BS4496" s="35"/>
      <c r="BT4496" s="35"/>
      <c r="BU4496" s="35"/>
      <c r="BV4496" s="35"/>
      <c r="BW4496" s="35"/>
      <c r="BX4496" s="35"/>
      <c r="BY4496" s="35"/>
      <c r="BZ4496" s="35"/>
      <c r="CA4496" s="35"/>
      <c r="CB4496" s="35"/>
      <c r="CC4496" s="35"/>
      <c r="CD4496" s="35"/>
      <c r="CE4496" s="35"/>
      <c r="CF4496" s="35"/>
      <c r="CG4496" s="35"/>
      <c r="CH4496" s="35"/>
    </row>
    <row r="4497" spans="1:86" ht="15.6" x14ac:dyDescent="0.3">
      <c r="A4497" s="35"/>
      <c r="B4497" s="86"/>
      <c r="C4497" s="35"/>
      <c r="D4497" s="35"/>
      <c r="E4497" s="35"/>
      <c r="F4497" s="35"/>
      <c r="G4497" s="35"/>
      <c r="H4497" s="35"/>
      <c r="I4497" s="35"/>
      <c r="J4497" s="35"/>
      <c r="K4497" s="35"/>
      <c r="L4497" s="35"/>
      <c r="M4497" s="35"/>
      <c r="N4497" s="35"/>
      <c r="O4497" s="35"/>
      <c r="P4497" s="35"/>
      <c r="Q4497" s="35"/>
      <c r="R4497" s="35"/>
      <c r="S4497" s="35"/>
      <c r="T4497" s="17">
        <f t="shared" si="10109"/>
        <v>50513</v>
      </c>
      <c r="U4497" s="216">
        <f t="shared" si="10103"/>
        <v>7</v>
      </c>
      <c r="V4497" s="216">
        <f t="shared" si="10109"/>
        <v>4492</v>
      </c>
      <c r="W4497" s="16">
        <f t="shared" si="10115"/>
        <v>12.306849315068494</v>
      </c>
      <c r="X4497" s="16" t="e">
        <f>IF(Template!$F$7="Linear interpolation",LinInterp($I$5:$I$22,$G$5:$G$22,W4497),CubicSpline($I$5:$I$22,$G$5:$G$22,W4497))</f>
        <v>#VALUE!</v>
      </c>
      <c r="Y4497" s="221" t="e">
        <f t="shared" si="10104"/>
        <v>#VALUE!</v>
      </c>
      <c r="Z4497" s="221" t="e">
        <f>Y4497/PRODUCT($AA$6:AA4496)</f>
        <v>#VALUE!</v>
      </c>
      <c r="AA4497" s="16" t="e">
        <f t="shared" si="10110"/>
        <v>#VALUE!</v>
      </c>
      <c r="AB4497" s="10" t="e">
        <f t="shared" si="10111"/>
        <v>#VALUE!</v>
      </c>
      <c r="AC4497" s="90">
        <f t="shared" si="10082"/>
        <v>4497</v>
      </c>
      <c r="AD4497" s="17">
        <f t="shared" si="10120"/>
        <v>50490</v>
      </c>
      <c r="AE4497" s="16" t="e">
        <f t="shared" si="10105"/>
        <v>#VALUE!</v>
      </c>
      <c r="AF4497" s="10">
        <f ca="1">IFERROR(AVERAGE(INDIRECT("AE"&amp;AC4497-Template!$F$10+1):INDIRECT("AE"&amp;AC4497)),0)</f>
        <v>0</v>
      </c>
      <c r="AG4497" s="35"/>
      <c r="AH4497" s="86"/>
      <c r="AI4497" s="35"/>
      <c r="AJ4497" s="35"/>
      <c r="AK4497" s="35"/>
      <c r="AL4497" s="35"/>
      <c r="AM4497" s="35"/>
      <c r="AN4497" s="35"/>
      <c r="AO4497" s="35"/>
      <c r="AP4497" s="35"/>
      <c r="AQ4497" s="35"/>
      <c r="AR4497" s="35"/>
      <c r="AS4497" s="35"/>
      <c r="AT4497" s="35"/>
      <c r="AU4497" s="35"/>
      <c r="AV4497" s="35"/>
      <c r="AW4497" s="35"/>
      <c r="AX4497" s="35"/>
      <c r="AY4497" s="35"/>
      <c r="AZ4497" s="17">
        <f t="shared" ref="AZ4497" si="10139">AZ4496+1</f>
        <v>50513</v>
      </c>
      <c r="BA4497" s="216">
        <f t="shared" si="10128"/>
        <v>7</v>
      </c>
      <c r="BB4497" s="216">
        <f t="shared" ref="BB4497" si="10140">BB4496+1</f>
        <v>4492</v>
      </c>
      <c r="BC4497" s="16">
        <f t="shared" si="10130"/>
        <v>12.306849315068494</v>
      </c>
      <c r="BD4497" s="16">
        <f>IF(Template!$F$7="Linear interpolation",LinInterp($AO$5:$AO$18,$AM$5:$AM$18,BC4497),CubicSpline($AO$5:$AO$18,$AM$5:$AM$18,BC4497))</f>
        <v>14.147830408073807</v>
      </c>
      <c r="BE4497" s="221">
        <f t="shared" si="10065"/>
        <v>5.0961927828532207</v>
      </c>
      <c r="BF4497" s="221">
        <f>BE4497/PRODUCT($BG$6:BG4496)</f>
        <v>1.0003616339563344</v>
      </c>
      <c r="BG4497" s="16">
        <f t="shared" si="10131"/>
        <v>1.0003616425351403</v>
      </c>
      <c r="BH4497" s="10">
        <f t="shared" si="10132"/>
        <v>13.19995253261952</v>
      </c>
      <c r="BI4497" s="90"/>
      <c r="BJ4497" s="17">
        <f t="shared" si="10114"/>
        <v>50490</v>
      </c>
      <c r="BK4497" s="16">
        <f t="shared" si="10108"/>
        <v>13.202105305812562</v>
      </c>
      <c r="BL4497" s="10">
        <f ca="1">IFERROR(AVERAGE(INDIRECT("BK"&amp;AC4497-Template!$F$10+1):INDIRECT("BK"&amp;AC4497)),0)</f>
        <v>13.203543695857331</v>
      </c>
      <c r="BM4497" s="35"/>
      <c r="BN4497" s="86"/>
      <c r="BO4497" s="35"/>
      <c r="BP4497" s="35"/>
      <c r="BQ4497" s="35"/>
      <c r="BR4497" s="35"/>
      <c r="BS4497" s="35"/>
      <c r="BT4497" s="35"/>
      <c r="BU4497" s="35"/>
      <c r="BV4497" s="35"/>
      <c r="BW4497" s="35"/>
      <c r="BX4497" s="35"/>
      <c r="BY4497" s="35"/>
      <c r="BZ4497" s="35"/>
      <c r="CA4497" s="35"/>
      <c r="CB4497" s="35"/>
      <c r="CC4497" s="35"/>
      <c r="CD4497" s="35"/>
      <c r="CE4497" s="35"/>
      <c r="CF4497" s="35"/>
      <c r="CG4497" s="35"/>
      <c r="CH4497" s="35"/>
    </row>
    <row r="4498" spans="1:86" ht="15.6" x14ac:dyDescent="0.3">
      <c r="A4498" s="35"/>
      <c r="B4498" s="86"/>
      <c r="C4498" s="35"/>
      <c r="D4498" s="35"/>
      <c r="E4498" s="35"/>
      <c r="F4498" s="35"/>
      <c r="G4498" s="35"/>
      <c r="H4498" s="35"/>
      <c r="I4498" s="35"/>
      <c r="J4498" s="35"/>
      <c r="K4498" s="35"/>
      <c r="L4498" s="35"/>
      <c r="M4498" s="35"/>
      <c r="N4498" s="35"/>
      <c r="O4498" s="35"/>
      <c r="P4498" s="35"/>
      <c r="Q4498" s="35"/>
      <c r="R4498" s="35"/>
      <c r="S4498" s="35"/>
      <c r="T4498" s="17">
        <f t="shared" si="10109"/>
        <v>50514</v>
      </c>
      <c r="U4498" s="216">
        <f t="shared" si="10103"/>
        <v>1</v>
      </c>
      <c r="V4498" s="216">
        <f t="shared" si="10109"/>
        <v>4493</v>
      </c>
      <c r="W4498" s="16">
        <f t="shared" si="10115"/>
        <v>12.30958904109589</v>
      </c>
      <c r="X4498" s="16" t="e">
        <f>IF(Template!$F$7="Linear interpolation",LinInterp($I$5:$I$22,$G$5:$G$22,W4498),CubicSpline($I$5:$I$22,$G$5:$G$22,W4498))</f>
        <v>#VALUE!</v>
      </c>
      <c r="Y4498" s="221" t="e">
        <f t="shared" si="10104"/>
        <v>#VALUE!</v>
      </c>
      <c r="Z4498" s="221" t="e">
        <f>Y4498/PRODUCT($AA$6:AA4497)</f>
        <v>#VALUE!</v>
      </c>
      <c r="AA4498" s="16" t="e">
        <f t="shared" si="10110"/>
        <v>#VALUE!</v>
      </c>
      <c r="AB4498" s="10" t="e">
        <f t="shared" si="10111"/>
        <v>#VALUE!</v>
      </c>
      <c r="AC4498" s="90">
        <f t="shared" si="10082"/>
        <v>4498</v>
      </c>
      <c r="AD4498" s="17">
        <f t="shared" si="10120"/>
        <v>50491</v>
      </c>
      <c r="AE4498" s="16" t="e">
        <f t="shared" si="10105"/>
        <v>#VALUE!</v>
      </c>
      <c r="AF4498" s="10">
        <f ca="1">IFERROR(AVERAGE(INDIRECT("AE"&amp;AC4498-Template!$F$10+1):INDIRECT("AE"&amp;AC4498)),0)</f>
        <v>0</v>
      </c>
      <c r="AG4498" s="35"/>
      <c r="AH4498" s="86"/>
      <c r="AI4498" s="35"/>
      <c r="AJ4498" s="35"/>
      <c r="AK4498" s="35"/>
      <c r="AL4498" s="35"/>
      <c r="AM4498" s="35"/>
      <c r="AN4498" s="35"/>
      <c r="AO4498" s="35"/>
      <c r="AP4498" s="35"/>
      <c r="AQ4498" s="35"/>
      <c r="AR4498" s="35"/>
      <c r="AS4498" s="35"/>
      <c r="AT4498" s="35"/>
      <c r="AU4498" s="35"/>
      <c r="AV4498" s="35"/>
      <c r="AW4498" s="35"/>
      <c r="AX4498" s="35"/>
      <c r="AY4498" s="35"/>
      <c r="AZ4498" s="17">
        <f t="shared" ref="AZ4498" si="10141">AZ4497+1</f>
        <v>50514</v>
      </c>
      <c r="BA4498" s="216">
        <f t="shared" si="10128"/>
        <v>1</v>
      </c>
      <c r="BB4498" s="216">
        <f t="shared" ref="BB4498" si="10142">BB4497+1</f>
        <v>4493</v>
      </c>
      <c r="BC4498" s="16">
        <f t="shared" si="10130"/>
        <v>12.30958904109589</v>
      </c>
      <c r="BD4498" s="16">
        <f>IF(Template!$F$7="Linear interpolation",LinInterp($AO$5:$AO$18,$AM$5:$AM$18,BC4498),CubicSpline($AO$5:$AO$18,$AM$5:$AM$18,BC4498))</f>
        <v>14.147821474133194</v>
      </c>
      <c r="BE4498" s="221">
        <f t="shared" si="10065"/>
        <v>5.0980357391654234</v>
      </c>
      <c r="BF4498" s="221">
        <f>BE4498/PRODUCT($BG$6:BG4497)</f>
        <v>1.0003616253684819</v>
      </c>
      <c r="BG4498" s="16">
        <f t="shared" si="10131"/>
        <v>1.0003616253684819</v>
      </c>
      <c r="BH4498" s="10">
        <f t="shared" si="10132"/>
        <v>13.199325949590946</v>
      </c>
      <c r="BI4498" s="90"/>
      <c r="BJ4498" s="17">
        <f t="shared" si="10114"/>
        <v>50491</v>
      </c>
      <c r="BK4498" s="16">
        <f t="shared" si="10108"/>
        <v>13.202105305812562</v>
      </c>
      <c r="BL4498" s="10">
        <f ca="1">IFERROR(AVERAGE(INDIRECT("BK"&amp;AC4498-Template!$F$10+1):INDIRECT("BK"&amp;AC4498)),0)</f>
        <v>13.203448532172429</v>
      </c>
      <c r="BM4498" s="35"/>
      <c r="BN4498" s="86"/>
      <c r="BO4498" s="35"/>
      <c r="BP4498" s="35"/>
      <c r="BQ4498" s="35"/>
      <c r="BR4498" s="35"/>
      <c r="BS4498" s="35"/>
      <c r="BT4498" s="35"/>
      <c r="BU4498" s="35"/>
      <c r="BV4498" s="35"/>
      <c r="BW4498" s="35"/>
      <c r="BX4498" s="35"/>
      <c r="BY4498" s="35"/>
      <c r="BZ4498" s="35"/>
      <c r="CA4498" s="35"/>
      <c r="CB4498" s="35"/>
      <c r="CC4498" s="35"/>
      <c r="CD4498" s="35"/>
      <c r="CE4498" s="35"/>
      <c r="CF4498" s="35"/>
      <c r="CG4498" s="35"/>
      <c r="CH4498" s="35"/>
    </row>
    <row r="4499" spans="1:86" ht="15.6" x14ac:dyDescent="0.3">
      <c r="A4499" s="35"/>
      <c r="B4499" s="86"/>
      <c r="C4499" s="35"/>
      <c r="D4499" s="35"/>
      <c r="E4499" s="35"/>
      <c r="F4499" s="35"/>
      <c r="G4499" s="35"/>
      <c r="H4499" s="35"/>
      <c r="I4499" s="35"/>
      <c r="J4499" s="35"/>
      <c r="K4499" s="35"/>
      <c r="L4499" s="35"/>
      <c r="M4499" s="35"/>
      <c r="N4499" s="35"/>
      <c r="O4499" s="35"/>
      <c r="P4499" s="35"/>
      <c r="Q4499" s="35"/>
      <c r="R4499" s="35"/>
      <c r="S4499" s="35"/>
      <c r="T4499" s="17">
        <f t="shared" si="10109"/>
        <v>50515</v>
      </c>
      <c r="U4499" s="216">
        <f t="shared" si="10103"/>
        <v>2</v>
      </c>
      <c r="V4499" s="216">
        <f t="shared" si="10109"/>
        <v>4494</v>
      </c>
      <c r="W4499" s="16">
        <f t="shared" si="10115"/>
        <v>12.312328767123288</v>
      </c>
      <c r="X4499" s="16" t="e">
        <f>IF(Template!$F$7="Linear interpolation",LinInterp($I$5:$I$22,$G$5:$G$22,W4499),CubicSpline($I$5:$I$22,$G$5:$G$22,W4499))</f>
        <v>#VALUE!</v>
      </c>
      <c r="Y4499" s="221" t="e">
        <f t="shared" si="10104"/>
        <v>#VALUE!</v>
      </c>
      <c r="Z4499" s="221" t="e">
        <f>Y4499/PRODUCT($AA$6:AA4498)</f>
        <v>#VALUE!</v>
      </c>
      <c r="AA4499" s="16" t="e">
        <f t="shared" si="10110"/>
        <v>#VALUE!</v>
      </c>
      <c r="AB4499" s="10" t="e">
        <f t="shared" si="10111"/>
        <v>#VALUE!</v>
      </c>
      <c r="AC4499" s="90">
        <f t="shared" si="10082"/>
        <v>4499</v>
      </c>
      <c r="AD4499" s="17">
        <f t="shared" si="10120"/>
        <v>50492</v>
      </c>
      <c r="AE4499" s="16" t="e">
        <f t="shared" si="10105"/>
        <v>#VALUE!</v>
      </c>
      <c r="AF4499" s="10">
        <f ca="1">IFERROR(AVERAGE(INDIRECT("AE"&amp;AC4499-Template!$F$10+1):INDIRECT("AE"&amp;AC4499)),0)</f>
        <v>0</v>
      </c>
      <c r="AG4499" s="35"/>
      <c r="AH4499" s="86"/>
      <c r="AI4499" s="35"/>
      <c r="AJ4499" s="35"/>
      <c r="AK4499" s="35"/>
      <c r="AL4499" s="35"/>
      <c r="AM4499" s="35"/>
      <c r="AN4499" s="35"/>
      <c r="AO4499" s="35"/>
      <c r="AP4499" s="35"/>
      <c r="AQ4499" s="35"/>
      <c r="AR4499" s="35"/>
      <c r="AS4499" s="35"/>
      <c r="AT4499" s="35"/>
      <c r="AU4499" s="35"/>
      <c r="AV4499" s="35"/>
      <c r="AW4499" s="35"/>
      <c r="AX4499" s="35"/>
      <c r="AY4499" s="35"/>
      <c r="AZ4499" s="17">
        <f t="shared" ref="AZ4499" si="10143">AZ4498+1</f>
        <v>50515</v>
      </c>
      <c r="BA4499" s="216">
        <f t="shared" si="10128"/>
        <v>2</v>
      </c>
      <c r="BB4499" s="216">
        <f t="shared" ref="BB4499" si="10144">BB4498+1</f>
        <v>4494</v>
      </c>
      <c r="BC4499" s="16">
        <f t="shared" si="10130"/>
        <v>12.312328767123288</v>
      </c>
      <c r="BD4499" s="16">
        <f>IF(Template!$F$7="Linear interpolation",LinInterp($AO$5:$AO$18,$AM$5:$AM$18,BC4499),CubicSpline($AO$5:$AO$18,$AM$5:$AM$18,BC4499))</f>
        <v>14.147812517555565</v>
      </c>
      <c r="BE4499" s="221">
        <f t="shared" si="10065"/>
        <v>5.099879347313327</v>
      </c>
      <c r="BF4499" s="221">
        <f>BE4499/PRODUCT($BG$6:BG4498)</f>
        <v>1.00036163107562</v>
      </c>
      <c r="BG4499" s="16">
        <f t="shared" si="10131"/>
        <v>1.00036163107562</v>
      </c>
      <c r="BH4499" s="10">
        <f t="shared" si="10132"/>
        <v>13.199534260131429</v>
      </c>
      <c r="BI4499" s="90"/>
      <c r="BJ4499" s="17">
        <f t="shared" si="10114"/>
        <v>50492</v>
      </c>
      <c r="BK4499" s="16">
        <f t="shared" si="10108"/>
        <v>13.202105305812562</v>
      </c>
      <c r="BL4499" s="10">
        <f ca="1">IFERROR(AVERAGE(INDIRECT("BK"&amp;AC4499-Template!$F$10+1):INDIRECT("BK"&amp;AC4499)),0)</f>
        <v>13.203356574779434</v>
      </c>
      <c r="BM4499" s="35"/>
      <c r="BN4499" s="86"/>
      <c r="BO4499" s="35"/>
      <c r="BP4499" s="35"/>
      <c r="BQ4499" s="35"/>
      <c r="BR4499" s="35"/>
      <c r="BS4499" s="35"/>
      <c r="BT4499" s="35"/>
      <c r="BU4499" s="35"/>
      <c r="BV4499" s="35"/>
      <c r="BW4499" s="35"/>
      <c r="BX4499" s="35"/>
      <c r="BY4499" s="35"/>
      <c r="BZ4499" s="35"/>
      <c r="CA4499" s="35"/>
      <c r="CB4499" s="35"/>
      <c r="CC4499" s="35"/>
      <c r="CD4499" s="35"/>
      <c r="CE4499" s="35"/>
      <c r="CF4499" s="35"/>
      <c r="CG4499" s="35"/>
      <c r="CH4499" s="35"/>
    </row>
    <row r="4500" spans="1:86" ht="15.6" x14ac:dyDescent="0.3">
      <c r="A4500" s="35"/>
      <c r="B4500" s="86"/>
      <c r="C4500" s="35"/>
      <c r="D4500" s="35"/>
      <c r="E4500" s="35"/>
      <c r="F4500" s="35"/>
      <c r="G4500" s="35"/>
      <c r="H4500" s="35"/>
      <c r="I4500" s="35"/>
      <c r="J4500" s="35"/>
      <c r="K4500" s="35"/>
      <c r="L4500" s="35"/>
      <c r="M4500" s="35"/>
      <c r="N4500" s="35"/>
      <c r="O4500" s="35"/>
      <c r="P4500" s="35"/>
      <c r="Q4500" s="35"/>
      <c r="R4500" s="35"/>
      <c r="S4500" s="35"/>
      <c r="T4500" s="17">
        <f t="shared" si="10109"/>
        <v>50516</v>
      </c>
      <c r="U4500" s="216">
        <f t="shared" si="10103"/>
        <v>3</v>
      </c>
      <c r="V4500" s="216">
        <f t="shared" si="10109"/>
        <v>4495</v>
      </c>
      <c r="W4500" s="16">
        <f t="shared" si="10115"/>
        <v>12.315068493150685</v>
      </c>
      <c r="X4500" s="16" t="e">
        <f>IF(Template!$F$7="Linear interpolation",LinInterp($I$5:$I$22,$G$5:$G$22,W4500),CubicSpline($I$5:$I$22,$G$5:$G$22,W4500))</f>
        <v>#VALUE!</v>
      </c>
      <c r="Y4500" s="221" t="e">
        <f t="shared" si="10104"/>
        <v>#VALUE!</v>
      </c>
      <c r="Z4500" s="221" t="e">
        <f>Y4500/PRODUCT($AA$6:AA4499)</f>
        <v>#VALUE!</v>
      </c>
      <c r="AA4500" s="16" t="e">
        <f t="shared" si="10110"/>
        <v>#VALUE!</v>
      </c>
      <c r="AB4500" s="10" t="e">
        <f t="shared" si="10111"/>
        <v>#VALUE!</v>
      </c>
      <c r="AC4500" s="90">
        <f t="shared" si="10082"/>
        <v>4500</v>
      </c>
      <c r="AD4500" s="17">
        <f t="shared" si="10120"/>
        <v>50493</v>
      </c>
      <c r="AE4500" s="16" t="e">
        <f t="shared" si="10105"/>
        <v>#VALUE!</v>
      </c>
      <c r="AF4500" s="10">
        <f ca="1">IFERROR(AVERAGE(INDIRECT("AE"&amp;AC4500-Template!$F$10+1):INDIRECT("AE"&amp;AC4500)),0)</f>
        <v>0</v>
      </c>
      <c r="AG4500" s="35"/>
      <c r="AH4500" s="86"/>
      <c r="AI4500" s="35"/>
      <c r="AJ4500" s="35"/>
      <c r="AK4500" s="35"/>
      <c r="AL4500" s="35"/>
      <c r="AM4500" s="35"/>
      <c r="AN4500" s="35"/>
      <c r="AO4500" s="35"/>
      <c r="AP4500" s="35"/>
      <c r="AQ4500" s="35"/>
      <c r="AR4500" s="35"/>
      <c r="AS4500" s="35"/>
      <c r="AT4500" s="35"/>
      <c r="AU4500" s="35"/>
      <c r="AV4500" s="35"/>
      <c r="AW4500" s="35"/>
      <c r="AX4500" s="35"/>
      <c r="AY4500" s="35"/>
      <c r="AZ4500" s="17">
        <f t="shared" ref="AZ4500" si="10145">AZ4499+1</f>
        <v>50516</v>
      </c>
      <c r="BA4500" s="216">
        <f t="shared" si="10128"/>
        <v>3</v>
      </c>
      <c r="BB4500" s="216">
        <f t="shared" ref="BB4500" si="10146">BB4499+1</f>
        <v>4495</v>
      </c>
      <c r="BC4500" s="16">
        <f t="shared" si="10130"/>
        <v>12.315068493150685</v>
      </c>
      <c r="BD4500" s="16">
        <f>IF(Template!$F$7="Linear interpolation",LinInterp($AO$5:$AO$18,$AM$5:$AM$18,BC4500),CubicSpline($AO$5:$AO$18,$AM$5:$AM$18,BC4500))</f>
        <v>14.14780353831407</v>
      </c>
      <c r="BE4500" s="221">
        <f t="shared" si="10065"/>
        <v>5.1017236074989656</v>
      </c>
      <c r="BF4500" s="221">
        <f>BE4500/PRODUCT($BG$6:BG4499)</f>
        <v>1.0003616281994221</v>
      </c>
      <c r="BG4500" s="16">
        <f t="shared" si="10131"/>
        <v>1.0003616281994221</v>
      </c>
      <c r="BH4500" s="10">
        <f t="shared" si="10132"/>
        <v>13.199429278906383</v>
      </c>
      <c r="BI4500" s="90"/>
      <c r="BJ4500" s="17">
        <f t="shared" si="10114"/>
        <v>50493</v>
      </c>
      <c r="BK4500" s="16">
        <f t="shared" si="10108"/>
        <v>13.201499394723925</v>
      </c>
      <c r="BL4500" s="10">
        <f ca="1">IFERROR(AVERAGE(INDIRECT("BK"&amp;AC4500-Template!$F$10+1):INDIRECT("BK"&amp;AC4500)),0)</f>
        <v>13.203244420350147</v>
      </c>
      <c r="BM4500" s="35"/>
      <c r="BN4500" s="86"/>
      <c r="BO4500" s="35"/>
      <c r="BP4500" s="35"/>
      <c r="BQ4500" s="35"/>
      <c r="BR4500" s="35"/>
      <c r="BS4500" s="35"/>
      <c r="BT4500" s="35"/>
      <c r="BU4500" s="35"/>
      <c r="BV4500" s="35"/>
      <c r="BW4500" s="35"/>
      <c r="BX4500" s="35"/>
      <c r="BY4500" s="35"/>
      <c r="BZ4500" s="35"/>
      <c r="CA4500" s="35"/>
      <c r="CB4500" s="35"/>
      <c r="CC4500" s="35"/>
      <c r="CD4500" s="35"/>
      <c r="CE4500" s="35"/>
      <c r="CF4500" s="35"/>
      <c r="CG4500" s="35"/>
      <c r="CH4500" s="35"/>
    </row>
  </sheetData>
  <mergeCells count="12">
    <mergeCell ref="BP2:BU2"/>
    <mergeCell ref="BW2:CB2"/>
    <mergeCell ref="D2:I2"/>
    <mergeCell ref="BJ2:BL2"/>
    <mergeCell ref="Q2:R2"/>
    <mergeCell ref="T2:AB2"/>
    <mergeCell ref="K2:O2"/>
    <mergeCell ref="AQ2:AU2"/>
    <mergeCell ref="AD2:AF2"/>
    <mergeCell ref="AJ2:AO2"/>
    <mergeCell ref="AW2:AX2"/>
    <mergeCell ref="AZ2:BH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70C0"/>
  </sheetPr>
  <dimension ref="A1:P91"/>
  <sheetViews>
    <sheetView showGridLines="0" zoomScale="85" zoomScaleNormal="85" workbookViewId="0">
      <selection activeCell="D17" sqref="D17"/>
    </sheetView>
  </sheetViews>
  <sheetFormatPr defaultRowHeight="14.4" x14ac:dyDescent="0.3"/>
  <cols>
    <col min="2" max="2" width="13.44140625" bestFit="1" customWidth="1"/>
    <col min="4" max="4" width="16.5546875" customWidth="1"/>
    <col min="11" max="12" width="9.5546875" bestFit="1" customWidth="1"/>
    <col min="13" max="13" width="12" bestFit="1" customWidth="1"/>
    <col min="14" max="14" width="9.5546875" bestFit="1" customWidth="1"/>
    <col min="15" max="15" width="10.109375" bestFit="1" customWidth="1"/>
    <col min="16" max="19" width="9.5546875" bestFit="1" customWidth="1"/>
    <col min="27" max="33" width="9.5546875" bestFit="1" customWidth="1"/>
  </cols>
  <sheetData>
    <row r="1" spans="1:16" ht="15.6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</row>
    <row r="2" spans="1:16" ht="16.5" customHeight="1" thickBot="1" x14ac:dyDescent="0.35">
      <c r="A2" s="35"/>
      <c r="B2" s="167" t="s">
        <v>7</v>
      </c>
      <c r="C2" s="168" t="s">
        <v>8</v>
      </c>
      <c r="D2" s="169" t="s">
        <v>10</v>
      </c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</row>
    <row r="3" spans="1:16" ht="15.6" x14ac:dyDescent="0.3">
      <c r="A3" s="35"/>
      <c r="B3" s="170" t="e">
        <f>IF(Template!P14,Template!P14,"")</f>
        <v>#VALUE!</v>
      </c>
      <c r="C3" s="16" t="e">
        <f>IF(B3&lt;&gt;"",(B3-Template!$C$5)/365,"")</f>
        <v>#VALUE!</v>
      </c>
      <c r="D3" s="171" t="e">
        <f>_xll.GCurve(Template!$C$5,'G-Curve'!C3*365,"y")</f>
        <v>#VALUE!</v>
      </c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</row>
    <row r="4" spans="1:16" ht="15.6" x14ac:dyDescent="0.3">
      <c r="A4" s="35"/>
      <c r="B4" s="170">
        <f>IF(Template!P15,Template!P15,"")</f>
        <v>46065</v>
      </c>
      <c r="C4" s="16">
        <f>IF(B4&lt;&gt;"",(B4-Template!$C$5)/365,"")</f>
        <v>0.12054794520547946</v>
      </c>
      <c r="D4" s="171">
        <f>_xll.GCurve(Template!$C$5,'G-Curve'!C4*365,"y")</f>
        <v>11.8660885426004</v>
      </c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</row>
    <row r="5" spans="1:16" ht="15.6" x14ac:dyDescent="0.3">
      <c r="A5" s="35"/>
      <c r="B5" s="170">
        <f>IF(Template!P16,Template!P16,"")</f>
        <v>46095</v>
      </c>
      <c r="C5" s="16">
        <f>IF(B5&lt;&gt;"",(B5-Template!$C$5)/365,"")</f>
        <v>0.20273972602739726</v>
      </c>
      <c r="D5" s="171">
        <f>_xll.GCurve(Template!$C$5,'G-Curve'!C5*365,"y")</f>
        <v>12.015655152022999</v>
      </c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</row>
    <row r="6" spans="1:16" ht="15.6" x14ac:dyDescent="0.3">
      <c r="A6" s="35"/>
      <c r="B6" s="170">
        <f>IF(Template!P17,Template!P17,"")</f>
        <v>46125</v>
      </c>
      <c r="C6" s="16">
        <f>IF(B6&lt;&gt;"",(B6-Template!$C$5)/365,"")</f>
        <v>0.28493150684931506</v>
      </c>
      <c r="D6" s="171">
        <f>_xll.GCurve(Template!$C$5,'G-Curve'!C6*365,"y")</f>
        <v>12.158140713905601</v>
      </c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</row>
    <row r="7" spans="1:16" ht="15.6" x14ac:dyDescent="0.3">
      <c r="A7" s="35"/>
      <c r="B7" s="170">
        <f>IF(Template!P18,Template!P18,"")</f>
        <v>46155</v>
      </c>
      <c r="C7" s="16">
        <f>IF(B7&lt;&gt;"",(B7-Template!$C$5)/365,"")</f>
        <v>0.36712328767123287</v>
      </c>
      <c r="D7" s="171">
        <f>_xll.GCurve(Template!$C$5,'G-Curve'!C7*365,"y")</f>
        <v>12.2937968885195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</row>
    <row r="8" spans="1:16" ht="15.6" x14ac:dyDescent="0.3">
      <c r="A8" s="35"/>
      <c r="B8" s="170">
        <f>IF(Template!P19,Template!P19,"")</f>
        <v>46185</v>
      </c>
      <c r="C8" s="16">
        <f>IF(B8&lt;&gt;"",(B8-Template!$C$5)/365,"")</f>
        <v>0.44931506849315067</v>
      </c>
      <c r="D8" s="171">
        <f>IF(B8&lt;&gt;"",_xll.GCurve(Template!$C$5,'G-Curve'!C8*365,"y"),"")</f>
        <v>12.422868734989301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</row>
    <row r="9" spans="1:16" ht="15.6" x14ac:dyDescent="0.3">
      <c r="A9" s="35"/>
      <c r="B9" s="170">
        <f>IF(Template!P20,Template!P20,"")</f>
        <v>46215</v>
      </c>
      <c r="C9" s="16">
        <f>IF(B9&lt;&gt;"",(B9-Template!$C$5)/365,"")</f>
        <v>0.53150684931506853</v>
      </c>
      <c r="D9" s="171">
        <f>IF(B9&lt;&gt;"",_xll.GCurve(Template!$C$5,'G-Curve'!C9*365,"y"),"")</f>
        <v>12.5455959933781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</row>
    <row r="10" spans="1:16" ht="15.6" x14ac:dyDescent="0.3">
      <c r="A10" s="35"/>
      <c r="B10" s="170">
        <f>IF(Template!P21,Template!P21,"")</f>
        <v>46245</v>
      </c>
      <c r="C10" s="16">
        <f>IF(B10&lt;&gt;"",(B10-Template!$C$5)/365,"")</f>
        <v>0.61369863013698633</v>
      </c>
      <c r="D10" s="171">
        <f>IF(B10&lt;&gt;"",_xll.GCurve(Template!$C$5,'G-Curve'!C10*365,"y"),"")</f>
        <v>12.662214287631899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</row>
    <row r="11" spans="1:16" ht="15.6" x14ac:dyDescent="0.3">
      <c r="A11" s="35"/>
      <c r="B11" s="170">
        <f>IF(Template!P22,Template!P22,"")</f>
        <v>46275</v>
      </c>
      <c r="C11" s="16">
        <f>IF(B11&lt;&gt;"",(B11-Template!$C$5)/365,"")</f>
        <v>0.69589041095890414</v>
      </c>
      <c r="D11" s="171">
        <f>IF(B11&lt;&gt;"",_xll.GCurve(Template!$C$5,'G-Curve'!C11*365,"y"),"")</f>
        <v>12.7729562154761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</row>
    <row r="12" spans="1:16" ht="15.6" x14ac:dyDescent="0.3">
      <c r="A12" s="35"/>
      <c r="B12" s="170">
        <f>IF(Template!P23,Template!P23,"")</f>
        <v>46305</v>
      </c>
      <c r="C12" s="16">
        <f>IF(B12&lt;&gt;"",(B12-Template!$C$5)/365,"")</f>
        <v>0.77808219178082194</v>
      </c>
      <c r="D12" s="171">
        <f>IF(B12&lt;&gt;"",_xll.GCurve(Template!$C$5,'G-Curve'!C12*365,"y"),"")</f>
        <v>12.878052196553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</row>
    <row r="13" spans="1:16" ht="15.6" x14ac:dyDescent="0.3">
      <c r="A13" s="35"/>
      <c r="B13" s="170">
        <f>IF(Template!P24,Template!P24,"")</f>
        <v>46335</v>
      </c>
      <c r="C13" s="16">
        <f>IF(B13&lt;&gt;"",(B13-Template!$C$5)/365,"")</f>
        <v>0.86027397260273974</v>
      </c>
      <c r="D13" s="171">
        <f>IF(B13&lt;&gt;"",_xll.GCurve(Template!$C$5,'G-Curve'!C13*365,"y"),"")</f>
        <v>12.977730954029299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</row>
    <row r="14" spans="1:16" ht="15.6" x14ac:dyDescent="0.3">
      <c r="A14" s="35"/>
      <c r="B14" s="170">
        <f>IF(Template!P25,Template!P25,"")</f>
        <v>46365</v>
      </c>
      <c r="C14" s="16">
        <f>IF(B14&lt;&gt;"",(B14-Template!$C$5)/365,"")</f>
        <v>0.94246575342465755</v>
      </c>
      <c r="D14" s="171">
        <f>IF(B14&lt;&gt;"",_xll.GCurve(Template!$C$5,'G-Curve'!C14*365,"y"),"")</f>
        <v>13.072219619980499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</row>
    <row r="15" spans="1:16" ht="15.6" x14ac:dyDescent="0.3">
      <c r="A15" s="35"/>
      <c r="B15" s="170" t="str">
        <f>IF(Template!P26,Template!P26,"")</f>
        <v/>
      </c>
      <c r="C15" s="16" t="str">
        <f>IF(B15&lt;&gt;"",(B15-Template!$C$5)/365,"")</f>
        <v/>
      </c>
      <c r="D15" s="171" t="str">
        <f>IF(B15&lt;&gt;"",_xll.GCurve(Template!$C$5,'G-Curve'!C15*365,"y"),"")</f>
        <v/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</row>
    <row r="16" spans="1:16" ht="15.6" x14ac:dyDescent="0.3">
      <c r="A16" s="35"/>
      <c r="B16" s="170" t="str">
        <f>IF(Template!P27,Template!P27,"")</f>
        <v/>
      </c>
      <c r="C16" s="16" t="str">
        <f>IF(B16&lt;&gt;"",(B16-Template!$C$5)/365,"")</f>
        <v/>
      </c>
      <c r="D16" s="171" t="str">
        <f>IF(B16&lt;&gt;"",_xll.GCurve(Template!$C$5,'G-Curve'!C16*365,"y"),"")</f>
        <v/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</row>
    <row r="17" spans="1:16" ht="15.6" x14ac:dyDescent="0.3">
      <c r="A17" s="35"/>
      <c r="B17" s="170" t="str">
        <f>IF(Template!P28,Template!P28,"")</f>
        <v/>
      </c>
      <c r="C17" s="16" t="str">
        <f>IF(B17&lt;&gt;"",(B17-Template!$C$5)/365,"")</f>
        <v/>
      </c>
      <c r="D17" s="171" t="str">
        <f>IF(B17&lt;&gt;"",_xll.GCurve(Template!$C$5,'G-Curve'!C17*365,"y"),"")</f>
        <v/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</row>
    <row r="18" spans="1:16" ht="15.6" x14ac:dyDescent="0.3">
      <c r="A18" s="35"/>
      <c r="B18" s="170" t="str">
        <f>IF(Template!P29,Template!P29,"")</f>
        <v/>
      </c>
      <c r="C18" s="16" t="str">
        <f>IF(B18&lt;&gt;"",(B18-Template!$C$5)/365,"")</f>
        <v/>
      </c>
      <c r="D18" s="171" t="str">
        <f>IF(B18&lt;&gt;"",_xll.GCurve(Template!$C$5,'G-Curve'!C18*365,"y"),"")</f>
        <v/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</row>
    <row r="19" spans="1:16" ht="15.6" x14ac:dyDescent="0.3">
      <c r="A19" s="35"/>
      <c r="B19" s="170" t="str">
        <f>IF(Template!P30,Template!P30,"")</f>
        <v/>
      </c>
      <c r="C19" s="16" t="str">
        <f>IF(B19&lt;&gt;"",(B19-Template!$C$5)/365,"")</f>
        <v/>
      </c>
      <c r="D19" s="171" t="str">
        <f>IF(B19&lt;&gt;"",_xll.GCurve(Template!$C$5,'G-Curve'!C19*365,"y"),"")</f>
        <v/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</row>
    <row r="20" spans="1:16" ht="15.6" x14ac:dyDescent="0.3">
      <c r="A20" s="35"/>
      <c r="B20" s="170" t="str">
        <f>IF(Template!P31,Template!P31,"")</f>
        <v/>
      </c>
      <c r="C20" s="16" t="str">
        <f>IF(B20&lt;&gt;"",(B20-Template!$C$5)/365,"")</f>
        <v/>
      </c>
      <c r="D20" s="171" t="str">
        <f>IF(B20&lt;&gt;"",_xll.GCurve(Template!$C$5,'G-Curve'!C20*365,"y"),"")</f>
        <v/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</row>
    <row r="21" spans="1:16" ht="15.6" x14ac:dyDescent="0.3">
      <c r="A21" s="35"/>
      <c r="B21" s="170" t="str">
        <f>IF(Template!P32,Template!P32,"")</f>
        <v/>
      </c>
      <c r="C21" s="16" t="str">
        <f>IF(B21&lt;&gt;"",(B21-Template!$C$5)/365,"")</f>
        <v/>
      </c>
      <c r="D21" s="171" t="str">
        <f>IF(B21&lt;&gt;"",_xll.GCurve(Template!$C$5,'G-Curve'!C21*365,"y"),"")</f>
        <v/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</row>
    <row r="22" spans="1:16" ht="15.6" x14ac:dyDescent="0.3">
      <c r="A22" s="35"/>
      <c r="B22" s="170" t="str">
        <f>IF(Template!P33,Template!P33,"")</f>
        <v/>
      </c>
      <c r="C22" s="16" t="str">
        <f>IF(B22&lt;&gt;"",(B22-Template!$C$5)/365,"")</f>
        <v/>
      </c>
      <c r="D22" s="171" t="str">
        <f>IF(B22&lt;&gt;"",_xll.GCurve(Template!$C$5,'G-Curve'!C22*365,"y"),"")</f>
        <v/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</row>
    <row r="23" spans="1:16" ht="15.6" x14ac:dyDescent="0.3">
      <c r="A23" s="35"/>
      <c r="B23" s="170" t="str">
        <f>IF(Template!P34,Template!P34,"")</f>
        <v/>
      </c>
      <c r="C23" s="16" t="str">
        <f>IF(B23&lt;&gt;"",(B23-Template!$C$5)/365,"")</f>
        <v/>
      </c>
      <c r="D23" s="171" t="str">
        <f>IF(B23&lt;&gt;"",_xll.GCurve(Template!$C$5,'G-Curve'!C23*365,"y"),"")</f>
        <v/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</row>
    <row r="24" spans="1:16" ht="15.6" x14ac:dyDescent="0.3">
      <c r="A24" s="35"/>
      <c r="B24" s="170" t="str">
        <f>IF(Template!P35,Template!P35,"")</f>
        <v/>
      </c>
      <c r="C24" s="16" t="str">
        <f>IF(B24&lt;&gt;"",(B24-Template!$C$5)/365,"")</f>
        <v/>
      </c>
      <c r="D24" s="171" t="str">
        <f>IF(B24&lt;&gt;"",_xll.GCurve(Template!$C$5,'G-Curve'!C24*365,"y"),"")</f>
        <v/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</row>
    <row r="25" spans="1:16" ht="15.6" x14ac:dyDescent="0.3">
      <c r="A25" s="35"/>
      <c r="B25" s="170" t="str">
        <f>IF(Template!P36,Template!P36,"")</f>
        <v/>
      </c>
      <c r="C25" s="16" t="str">
        <f>IF(B25&lt;&gt;"",(B25-Template!$C$5)/365,"")</f>
        <v/>
      </c>
      <c r="D25" s="171" t="str">
        <f>IF(B25&lt;&gt;"",_xll.GCurve(Template!$C$5,'G-Curve'!C25*365,"y"),"")</f>
        <v/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</row>
    <row r="26" spans="1:16" ht="15.6" x14ac:dyDescent="0.3">
      <c r="A26" s="35"/>
      <c r="B26" s="170" t="str">
        <f>IF(Template!P37,Template!P37,"")</f>
        <v/>
      </c>
      <c r="C26" s="16" t="str">
        <f>IF(B26&lt;&gt;"",(B26-Template!$C$5)/365,"")</f>
        <v/>
      </c>
      <c r="D26" s="171" t="str">
        <f>IF(B26&lt;&gt;"",_xll.GCurve(Template!$C$5,'G-Curve'!C26*365,"y"),"")</f>
        <v/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</row>
    <row r="27" spans="1:16" ht="15.6" x14ac:dyDescent="0.3">
      <c r="A27" s="35"/>
      <c r="B27" s="170" t="str">
        <f>IF(Template!P38,Template!P38,"")</f>
        <v/>
      </c>
      <c r="C27" s="16" t="str">
        <f>IF(B27&lt;&gt;"",(B27-Template!$C$5)/365,"")</f>
        <v/>
      </c>
      <c r="D27" s="171" t="str">
        <f>IF(B27&lt;&gt;"",_xll.GCurve(Template!$C$5,'G-Curve'!C27*365,"y"),"")</f>
        <v/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</row>
    <row r="28" spans="1:16" ht="15.6" x14ac:dyDescent="0.3">
      <c r="A28" s="35"/>
      <c r="B28" s="170" t="str">
        <f>IF(Template!P39,Template!P39,"")</f>
        <v/>
      </c>
      <c r="C28" s="16" t="str">
        <f>IF(B28&lt;&gt;"",(B28-Template!$C$5)/365,"")</f>
        <v/>
      </c>
      <c r="D28" s="171" t="str">
        <f>IF(B28&lt;&gt;"",_xll.GCurve(Template!$C$5,'G-Curve'!C28*365,"y"),"")</f>
        <v/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</row>
    <row r="29" spans="1:16" ht="15.6" x14ac:dyDescent="0.3">
      <c r="A29" s="35"/>
      <c r="B29" s="170" t="str">
        <f>IF(Template!P40,Template!P40,"")</f>
        <v/>
      </c>
      <c r="C29" s="16" t="str">
        <f>IF(B29&lt;&gt;"",(B29-Template!$C$5)/365,"")</f>
        <v/>
      </c>
      <c r="D29" s="171" t="str">
        <f>IF(B29&lt;&gt;"",_xll.GCurve(Template!$C$5,'G-Curve'!C29*365,"y"),"")</f>
        <v/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</row>
    <row r="30" spans="1:16" ht="15.6" x14ac:dyDescent="0.3">
      <c r="A30" s="35"/>
      <c r="B30" s="170" t="str">
        <f>IF(Template!P41,Template!P41,"")</f>
        <v/>
      </c>
      <c r="C30" s="16" t="str">
        <f>IF(B30&lt;&gt;"",(B30-Template!$C$5)/365,"")</f>
        <v/>
      </c>
      <c r="D30" s="171" t="str">
        <f>IF(B30&lt;&gt;"",_xll.GCurve(Template!$C$5,'G-Curve'!C30*365,"y"),"")</f>
        <v/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</row>
    <row r="31" spans="1:16" ht="15.6" x14ac:dyDescent="0.3">
      <c r="A31" s="35"/>
      <c r="B31" s="170" t="str">
        <f>IF(Template!P42,Template!P42,"")</f>
        <v/>
      </c>
      <c r="C31" s="16" t="str">
        <f>IF(B31&lt;&gt;"",(B31-Template!$C$5)/365,"")</f>
        <v/>
      </c>
      <c r="D31" s="171" t="str">
        <f>IF(B31&lt;&gt;"",_xll.GCurve(Template!$C$5,'G-Curve'!C31*365,"y"),"")</f>
        <v/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</row>
    <row r="32" spans="1:16" ht="15.6" x14ac:dyDescent="0.3">
      <c r="A32" s="35"/>
      <c r="B32" s="170" t="str">
        <f>IF(Template!P43,Template!P43,"")</f>
        <v/>
      </c>
      <c r="C32" s="16" t="str">
        <f>IF(B32&lt;&gt;"",(B32-Template!$C$5)/365,"")</f>
        <v/>
      </c>
      <c r="D32" s="171" t="str">
        <f>IF(B32&lt;&gt;"",_xll.GCurve(Template!$C$5,'G-Curve'!C32*365,"y"),"")</f>
        <v/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</row>
    <row r="33" spans="1:16" ht="15.6" x14ac:dyDescent="0.3">
      <c r="A33" s="35"/>
      <c r="B33" s="170" t="str">
        <f>IF(Template!P44,Template!P44,"")</f>
        <v/>
      </c>
      <c r="C33" s="16" t="str">
        <f>IF(B33&lt;&gt;"",(B33-Template!$C$5)/365,"")</f>
        <v/>
      </c>
      <c r="D33" s="171" t="str">
        <f>IF(B33&lt;&gt;"",_xll.GCurve(Template!$C$5,'G-Curve'!C33*365,"y"),"")</f>
        <v/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</row>
    <row r="34" spans="1:16" ht="15.6" x14ac:dyDescent="0.3">
      <c r="A34" s="35"/>
      <c r="B34" s="170" t="str">
        <f>IF(Template!P45,Template!P45,"")</f>
        <v/>
      </c>
      <c r="C34" s="16" t="str">
        <f>IF(B34&lt;&gt;"",(B34-Template!$C$5)/365,"")</f>
        <v/>
      </c>
      <c r="D34" s="171" t="str">
        <f>IF(B34&lt;&gt;"",_xll.GCurve(Template!$C$5,'G-Curve'!C34*365,"y"),"")</f>
        <v/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</row>
    <row r="35" spans="1:16" ht="15.6" x14ac:dyDescent="0.3">
      <c r="A35" s="35"/>
      <c r="B35" s="170" t="str">
        <f>IF(Template!P46,Template!P46,"")</f>
        <v/>
      </c>
      <c r="C35" s="16" t="str">
        <f>IF(B35&lt;&gt;"",(B35-Template!$C$5)/365,"")</f>
        <v/>
      </c>
      <c r="D35" s="171" t="str">
        <f>IF(B35&lt;&gt;"",_xll.GCurve(Template!$C$5,'G-Curve'!C35*365,"y"),"")</f>
        <v/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</row>
    <row r="36" spans="1:16" ht="15.6" x14ac:dyDescent="0.3">
      <c r="A36" s="35"/>
      <c r="B36" s="170" t="str">
        <f>IF(Template!P47,Template!P47,"")</f>
        <v/>
      </c>
      <c r="C36" s="16" t="str">
        <f>IF(B36&lt;&gt;"",(B36-Template!$C$5)/365,"")</f>
        <v/>
      </c>
      <c r="D36" s="171" t="str">
        <f>IF(B36&lt;&gt;"",_xll.GCurve(Template!$C$5,'G-Curve'!C36*365,"y"),"")</f>
        <v/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</row>
    <row r="37" spans="1:16" ht="15.6" x14ac:dyDescent="0.3">
      <c r="A37" s="35"/>
      <c r="B37" s="170" t="str">
        <f>IF(Template!P48,Template!P48,"")</f>
        <v/>
      </c>
      <c r="C37" s="16" t="str">
        <f>IF(B37&lt;&gt;"",(B37-Template!$C$5)/365,"")</f>
        <v/>
      </c>
      <c r="D37" s="171" t="str">
        <f>IF(B37&lt;&gt;"",_xll.GCurve(Template!$C$5,'G-Curve'!C37*365,"y"),"")</f>
        <v/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</row>
    <row r="38" spans="1:16" ht="15.6" x14ac:dyDescent="0.3">
      <c r="A38" s="35"/>
      <c r="B38" s="170" t="str">
        <f>IF(Template!P49,Template!P49,"")</f>
        <v/>
      </c>
      <c r="C38" s="16" t="str">
        <f>IF(B38&lt;&gt;"",(B38-Template!$C$5)/365,"")</f>
        <v/>
      </c>
      <c r="D38" s="171" t="str">
        <f>IF(B38&lt;&gt;"",_xll.GCurve(Template!$C$5,'G-Curve'!C38*365,"y"),"")</f>
        <v/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</row>
    <row r="39" spans="1:16" ht="15.6" x14ac:dyDescent="0.3">
      <c r="A39" s="35"/>
      <c r="B39" s="170" t="str">
        <f>IF(Template!P50,Template!P50,"")</f>
        <v/>
      </c>
      <c r="C39" s="16" t="str">
        <f>IF(B39&lt;&gt;"",(B39-Template!$C$5)/365,"")</f>
        <v/>
      </c>
      <c r="D39" s="171" t="str">
        <f>IF(B39&lt;&gt;"",_xll.GCurve(Template!$C$5,'G-Curve'!C39*365,"y"),"")</f>
        <v/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</row>
    <row r="40" spans="1:16" ht="15.6" x14ac:dyDescent="0.3">
      <c r="A40" s="35"/>
      <c r="B40" s="170" t="str">
        <f>IF(Template!P51,Template!P51,"")</f>
        <v/>
      </c>
      <c r="C40" s="16" t="str">
        <f>IF(B40&lt;&gt;"",(B40-Template!$C$5)/365,"")</f>
        <v/>
      </c>
      <c r="D40" s="171" t="str">
        <f>IF(B40&lt;&gt;"",_xll.GCurve(Template!$C$5,'G-Curve'!C40*365,"y"),"")</f>
        <v/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</row>
    <row r="41" spans="1:16" ht="15.6" x14ac:dyDescent="0.3">
      <c r="A41" s="35"/>
      <c r="B41" s="170" t="str">
        <f>IF(Template!P52,Template!P52,"")</f>
        <v/>
      </c>
      <c r="C41" s="16" t="str">
        <f>IF(B41&lt;&gt;"",(B41-Template!$C$5)/365,"")</f>
        <v/>
      </c>
      <c r="D41" s="171" t="str">
        <f>IF(B41&lt;&gt;"",_xll.GCurve(Template!$C$5,'G-Curve'!C41*365,"y"),"")</f>
        <v/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</row>
    <row r="42" spans="1:16" ht="15.6" x14ac:dyDescent="0.3">
      <c r="A42" s="35"/>
      <c r="B42" s="170" t="str">
        <f>IF(Template!P53,Template!P53,"")</f>
        <v/>
      </c>
      <c r="C42" s="16" t="str">
        <f>IF(B42&lt;&gt;"",(B42-Template!$C$5)/365,"")</f>
        <v/>
      </c>
      <c r="D42" s="171" t="str">
        <f>IF(B42&lt;&gt;"",_xll.GCurve(Template!$C$5,'G-Curve'!C42*365,"y"),"")</f>
        <v/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</row>
    <row r="43" spans="1:16" ht="15.6" x14ac:dyDescent="0.3">
      <c r="A43" s="35"/>
      <c r="B43" s="170" t="str">
        <f>IF(Template!P54,Template!P54,"")</f>
        <v/>
      </c>
      <c r="C43" s="16" t="str">
        <f>IF(B43&lt;&gt;"",(B43-Template!$C$5)/365,"")</f>
        <v/>
      </c>
      <c r="D43" s="171" t="str">
        <f>IF(B43&lt;&gt;"",_xll.GCurve(Template!$C$5,'G-Curve'!C43*365,"y"),"")</f>
        <v/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</row>
    <row r="44" spans="1:16" ht="15.6" x14ac:dyDescent="0.3">
      <c r="A44" s="35"/>
      <c r="B44" s="170" t="str">
        <f>IF(Template!P55,Template!P55,"")</f>
        <v/>
      </c>
      <c r="C44" s="16" t="str">
        <f>IF(B44&lt;&gt;"",(B44-Template!$C$5)/365,"")</f>
        <v/>
      </c>
      <c r="D44" s="171" t="str">
        <f>IF(B44&lt;&gt;"",_xll.GCurve(Template!$C$5,'G-Curve'!C44*365,"y"),"")</f>
        <v/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</row>
    <row r="45" spans="1:16" ht="15.6" x14ac:dyDescent="0.3">
      <c r="A45" s="35"/>
      <c r="B45" s="170" t="str">
        <f>IF(Template!P56,Template!P56,"")</f>
        <v/>
      </c>
      <c r="C45" s="16" t="str">
        <f>IF(B45&lt;&gt;"",(B45-Template!$C$5)/365,"")</f>
        <v/>
      </c>
      <c r="D45" s="171" t="str">
        <f>IF(B45&lt;&gt;"",_xll.GCurve(Template!$C$5,'G-Curve'!C45*365,"y"),"")</f>
        <v/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</row>
    <row r="46" spans="1:16" ht="15.6" x14ac:dyDescent="0.3">
      <c r="A46" s="35"/>
      <c r="B46" s="170" t="str">
        <f>IF(Template!P57,Template!P57,"")</f>
        <v/>
      </c>
      <c r="C46" s="16" t="str">
        <f>IF(B46&lt;&gt;"",(B46-Template!$C$5)/365,"")</f>
        <v/>
      </c>
      <c r="D46" s="171" t="str">
        <f>IF(B46&lt;&gt;"",_xll.GCurve(Template!$C$5,'G-Curve'!C46*365,"y"),"")</f>
        <v/>
      </c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</row>
    <row r="47" spans="1:16" ht="15.6" x14ac:dyDescent="0.3">
      <c r="A47" s="35"/>
      <c r="B47" s="170" t="str">
        <f>IF(Template!P58,Template!P58,"")</f>
        <v/>
      </c>
      <c r="C47" s="16" t="str">
        <f>IF(B47&lt;&gt;"",(B47-Template!$C$5)/365,"")</f>
        <v/>
      </c>
      <c r="D47" s="171" t="str">
        <f>IF(B47&lt;&gt;"",_xll.GCurve(Template!$C$5,'G-Curve'!C47*365,"y"),"")</f>
        <v/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</row>
    <row r="48" spans="1:16" ht="15.6" x14ac:dyDescent="0.3">
      <c r="A48" s="35"/>
      <c r="B48" s="170" t="str">
        <f>IF(Template!P59,Template!P59,"")</f>
        <v/>
      </c>
      <c r="C48" s="16" t="str">
        <f>IF(B48&lt;&gt;"",(B48-Template!$C$5)/365,"")</f>
        <v/>
      </c>
      <c r="D48" s="171" t="str">
        <f>IF(B48&lt;&gt;"",_xll.GCurve(Template!$C$5,'G-Curve'!C48*365,"y"),"")</f>
        <v/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</row>
    <row r="49" spans="1:16" ht="15.6" x14ac:dyDescent="0.3">
      <c r="A49" s="35"/>
      <c r="B49" s="170" t="str">
        <f>IF(Template!P60,Template!P60,"")</f>
        <v/>
      </c>
      <c r="C49" s="16" t="str">
        <f>IF(B49&lt;&gt;"",(B49-Template!$C$5)/365,"")</f>
        <v/>
      </c>
      <c r="D49" s="171" t="str">
        <f>IF(B49&lt;&gt;"",_xll.GCurve(Template!$C$5,'G-Curve'!C49*365,"y"),"")</f>
        <v/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</row>
    <row r="50" spans="1:16" ht="15.6" x14ac:dyDescent="0.3">
      <c r="A50" s="35"/>
      <c r="B50" s="170" t="str">
        <f>IF(Template!P61,Template!P61,"")</f>
        <v/>
      </c>
      <c r="C50" s="16" t="str">
        <f>IF(B50&lt;&gt;"",(B50-Template!$C$5)/365,"")</f>
        <v/>
      </c>
      <c r="D50" s="171" t="str">
        <f>IF(B50&lt;&gt;"",_xll.GCurve(Template!$C$5,'G-Curve'!C50*365,"y"),"")</f>
        <v/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</row>
    <row r="51" spans="1:16" ht="15.6" x14ac:dyDescent="0.3">
      <c r="A51" s="35"/>
      <c r="B51" s="170" t="str">
        <f>IF(Template!P62,Template!P62,"")</f>
        <v/>
      </c>
      <c r="C51" s="16" t="str">
        <f>IF(B51&lt;&gt;"",(B51-Template!$C$5)/365,"")</f>
        <v/>
      </c>
      <c r="D51" s="171" t="str">
        <f>IF(B51&lt;&gt;"",_xll.GCurve(Template!$C$5,'G-Curve'!C51*365,"y"),"")</f>
        <v/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</row>
    <row r="52" spans="1:16" ht="15.6" x14ac:dyDescent="0.3">
      <c r="A52" s="35"/>
      <c r="B52" s="170" t="str">
        <f>IF(Template!P63,Template!P63,"")</f>
        <v/>
      </c>
      <c r="C52" s="16" t="str">
        <f>IF(B52&lt;&gt;"",(B52-Template!$C$5)/365,"")</f>
        <v/>
      </c>
      <c r="D52" s="171" t="str">
        <f>IF(B52&lt;&gt;"",_xll.GCurve(Template!$C$5,'G-Curve'!C52*365,"y"),"")</f>
        <v/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</row>
    <row r="53" spans="1:16" ht="15.6" x14ac:dyDescent="0.3">
      <c r="A53" s="35"/>
      <c r="B53" s="170" t="str">
        <f>IF(Template!P64,Template!P64,"")</f>
        <v/>
      </c>
      <c r="C53" s="16" t="str">
        <f>IF(B53&lt;&gt;"",(B53-Template!$C$5)/365,"")</f>
        <v/>
      </c>
      <c r="D53" s="171" t="str">
        <f>IF(B53&lt;&gt;"",_xll.GCurve(Template!$C$5,'G-Curve'!C53*365,"y"),"")</f>
        <v/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</row>
    <row r="54" spans="1:16" ht="15.6" x14ac:dyDescent="0.3">
      <c r="A54" s="35"/>
      <c r="B54" s="170" t="str">
        <f>IF(Template!P65,Template!P65,"")</f>
        <v/>
      </c>
      <c r="C54" s="16" t="str">
        <f>IF(B54&lt;&gt;"",(B54-Template!$C$5)/365,"")</f>
        <v/>
      </c>
      <c r="D54" s="171" t="str">
        <f>IF(B54&lt;&gt;"",_xll.GCurve(Template!$C$5,'G-Curve'!C54*365,"y"),"")</f>
        <v/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</row>
    <row r="55" spans="1:16" ht="15.6" x14ac:dyDescent="0.3">
      <c r="A55" s="35"/>
      <c r="B55" s="170" t="str">
        <f>IF(Template!P66,Template!P66,"")</f>
        <v/>
      </c>
      <c r="C55" s="16" t="str">
        <f>IF(B55&lt;&gt;"",(B55-Template!$C$5)/365,"")</f>
        <v/>
      </c>
      <c r="D55" s="171" t="str">
        <f>IF(B55&lt;&gt;"",_xll.GCurve(Template!$C$5,'G-Curve'!C55*365,"y"),"")</f>
        <v/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</row>
    <row r="56" spans="1:16" ht="15.6" x14ac:dyDescent="0.3">
      <c r="A56" s="35"/>
      <c r="B56" s="170" t="str">
        <f>IF(Template!P67,Template!P67,"")</f>
        <v/>
      </c>
      <c r="C56" s="16" t="str">
        <f>IF(B56&lt;&gt;"",(B56-Template!$C$5)/365,"")</f>
        <v/>
      </c>
      <c r="D56" s="171" t="str">
        <f>IF(B56&lt;&gt;"",_xll.GCurve(Template!$C$5,'G-Curve'!C56*365,"y"),"")</f>
        <v/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</row>
    <row r="57" spans="1:16" ht="15.6" x14ac:dyDescent="0.3">
      <c r="A57" s="35"/>
      <c r="B57" s="170" t="str">
        <f>IF(Template!P68,Template!P68,"")</f>
        <v/>
      </c>
      <c r="C57" s="16" t="str">
        <f>IF(B57&lt;&gt;"",(B57-Template!$C$5)/365,"")</f>
        <v/>
      </c>
      <c r="D57" s="171" t="str">
        <f>IF(B57&lt;&gt;"",_xll.GCurve(Template!$C$5,'G-Curve'!C57*365,"y"),"")</f>
        <v/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</row>
    <row r="58" spans="1:16" ht="15.6" x14ac:dyDescent="0.3">
      <c r="A58" s="35"/>
      <c r="B58" s="170" t="str">
        <f>IF(Template!P69,Template!P69,"")</f>
        <v/>
      </c>
      <c r="C58" s="16" t="str">
        <f>IF(B58&lt;&gt;"",(B58-Template!$C$5)/365,"")</f>
        <v/>
      </c>
      <c r="D58" s="171" t="str">
        <f>IF(B58&lt;&gt;"",_xll.GCurve(Template!$C$5,'G-Curve'!C58*365,"y"),"")</f>
        <v/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</row>
    <row r="59" spans="1:16" ht="15.6" x14ac:dyDescent="0.3">
      <c r="A59" s="35"/>
      <c r="B59" s="170" t="str">
        <f>IF(Template!P70,Template!P70,"")</f>
        <v/>
      </c>
      <c r="C59" s="16" t="str">
        <f>IF(B59&lt;&gt;"",(B59-Template!$C$5)/365,"")</f>
        <v/>
      </c>
      <c r="D59" s="171" t="str">
        <f>IF(B59&lt;&gt;"",_xll.GCurve(Template!$C$5,'G-Curve'!C59*365,"y"),"")</f>
        <v/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</row>
    <row r="60" spans="1:16" ht="15.6" x14ac:dyDescent="0.3">
      <c r="A60" s="35"/>
      <c r="B60" s="170" t="str">
        <f>IF(Template!P71,Template!P71,"")</f>
        <v/>
      </c>
      <c r="C60" s="16" t="str">
        <f>IF(B60&lt;&gt;"",(B60-Template!$C$5)/365,"")</f>
        <v/>
      </c>
      <c r="D60" s="171" t="str">
        <f>IF(B60&lt;&gt;"",_xll.GCurve(Template!$C$5,'G-Curve'!C60*365,"y"),"")</f>
        <v/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</row>
    <row r="61" spans="1:16" ht="15.6" x14ac:dyDescent="0.3">
      <c r="A61" s="35"/>
      <c r="B61" s="170" t="str">
        <f>IF(Template!P72,Template!P72,"")</f>
        <v/>
      </c>
      <c r="C61" s="16" t="str">
        <f>IF(B61&lt;&gt;"",(B61-Template!$C$5)/365,"")</f>
        <v/>
      </c>
      <c r="D61" s="171" t="str">
        <f>IF(B61&lt;&gt;"",_xll.GCurve(Template!$C$5,'G-Curve'!C61*365,"y"),"")</f>
        <v/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</row>
    <row r="62" spans="1:16" ht="15.6" x14ac:dyDescent="0.3">
      <c r="A62" s="35"/>
      <c r="B62" s="170" t="str">
        <f>IF(Template!P73,Template!P73,"")</f>
        <v/>
      </c>
      <c r="C62" s="16" t="str">
        <f>IF(B62&lt;&gt;"",(B62-Template!$C$5)/365,"")</f>
        <v/>
      </c>
      <c r="D62" s="171" t="str">
        <f>IF(B62&lt;&gt;"",_xll.GCurve(Template!$C$5,'G-Curve'!C62*365,"y"),"")</f>
        <v/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</row>
    <row r="63" spans="1:16" ht="15.6" x14ac:dyDescent="0.3">
      <c r="A63" s="35"/>
      <c r="B63" s="170" t="str">
        <f>IF(Template!P74,Template!P74,"")</f>
        <v/>
      </c>
      <c r="C63" s="16" t="str">
        <f>IF(B63&lt;&gt;"",(B63-Template!$C$5)/365,"")</f>
        <v/>
      </c>
      <c r="D63" s="171" t="str">
        <f>IF(B63&lt;&gt;"",_xll.GCurve(Template!$C$5,'G-Curve'!C63*365,"y"),"")</f>
        <v/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</row>
    <row r="64" spans="1:16" ht="15.6" x14ac:dyDescent="0.3">
      <c r="A64" s="35"/>
      <c r="B64" s="170" t="str">
        <f>IF(Template!P75,Template!P75,"")</f>
        <v/>
      </c>
      <c r="C64" s="16" t="str">
        <f>IF(B64&lt;&gt;"",(B64-Template!$C$5)/365,"")</f>
        <v/>
      </c>
      <c r="D64" s="171" t="str">
        <f>IF(B64&lt;&gt;"",_xll.GCurve(Template!$C$5,'G-Curve'!C64*365,"y"),"")</f>
        <v/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</row>
    <row r="65" spans="1:16" ht="15.6" x14ac:dyDescent="0.3">
      <c r="A65" s="35"/>
      <c r="B65" s="170" t="str">
        <f>IF(Template!P76,Template!P76,"")</f>
        <v/>
      </c>
      <c r="C65" s="16" t="str">
        <f>IF(B65&lt;&gt;"",(B65-Template!$C$5)/365,"")</f>
        <v/>
      </c>
      <c r="D65" s="171" t="str">
        <f>IF(B65&lt;&gt;"",_xll.GCurve(Template!$C$5,'G-Curve'!C65*365,"y"),"")</f>
        <v/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</row>
    <row r="66" spans="1:16" ht="15.6" x14ac:dyDescent="0.3">
      <c r="A66" s="35"/>
      <c r="B66" s="170" t="str">
        <f>IF(Template!P77,Template!P77,"")</f>
        <v/>
      </c>
      <c r="C66" s="16" t="str">
        <f>IF(B66&lt;&gt;"",(B66-Template!$C$5)/365,"")</f>
        <v/>
      </c>
      <c r="D66" s="171" t="str">
        <f>IF(B66&lt;&gt;"",_xll.GCurve(Template!$C$5,'G-Curve'!C66*365,"y"),"")</f>
        <v/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</row>
    <row r="67" spans="1:16" ht="15.6" x14ac:dyDescent="0.3">
      <c r="A67" s="35"/>
      <c r="B67" s="170" t="str">
        <f>IF(Template!P78,Template!P78,"")</f>
        <v/>
      </c>
      <c r="C67" s="16" t="str">
        <f>IF(B67&lt;&gt;"",(B67-Template!$C$5)/365,"")</f>
        <v/>
      </c>
      <c r="D67" s="171" t="str">
        <f>IF(B67&lt;&gt;"",_xll.GCurve(Template!$C$5,'G-Curve'!C67*365,"y"),"")</f>
        <v/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</row>
    <row r="68" spans="1:16" ht="15.6" x14ac:dyDescent="0.3">
      <c r="A68" s="35"/>
      <c r="B68" s="170" t="str">
        <f>IF(Template!P79,Template!P79,"")</f>
        <v/>
      </c>
      <c r="C68" s="16" t="str">
        <f>IF(B68&lt;&gt;"",(B68-Template!$C$5)/365,"")</f>
        <v/>
      </c>
      <c r="D68" s="171" t="str">
        <f>IF(B68&lt;&gt;"",_xll.GCurve(Template!$C$5,'G-Curve'!C68*365,"y"),"")</f>
        <v/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</row>
    <row r="69" spans="1:16" ht="15.6" x14ac:dyDescent="0.3">
      <c r="A69" s="35"/>
      <c r="B69" s="170" t="str">
        <f>IF(Template!P80,Template!P80,"")</f>
        <v/>
      </c>
      <c r="C69" s="16" t="str">
        <f>IF(B69&lt;&gt;"",(B69-Template!$C$5)/365,"")</f>
        <v/>
      </c>
      <c r="D69" s="171" t="str">
        <f>IF(B69&lt;&gt;"",_xll.GCurve(Template!$C$5,'G-Curve'!C69*365,"y"),"")</f>
        <v/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</row>
    <row r="70" spans="1:16" ht="15.6" x14ac:dyDescent="0.3">
      <c r="A70" s="35"/>
      <c r="B70" s="170" t="str">
        <f>IF(Template!P81,Template!P81,"")</f>
        <v/>
      </c>
      <c r="C70" s="16" t="str">
        <f>IF(B70&lt;&gt;"",(B70-Template!$C$5)/365,"")</f>
        <v/>
      </c>
      <c r="D70" s="171" t="str">
        <f>IF(B70&lt;&gt;"",_xll.GCurve(Template!$C$5,'G-Curve'!C70*365,"y"),"")</f>
        <v/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</row>
    <row r="71" spans="1:16" ht="15.6" x14ac:dyDescent="0.3">
      <c r="A71" s="35"/>
      <c r="B71" s="170" t="str">
        <f>IF(Template!P82,Template!P82,"")</f>
        <v/>
      </c>
      <c r="C71" s="16" t="str">
        <f>IF(B71&lt;&gt;"",(B71-Template!$C$5)/365,"")</f>
        <v/>
      </c>
      <c r="D71" s="171" t="str">
        <f>IF(B71&lt;&gt;"",_xll.GCurve(Template!$C$5,'G-Curve'!C71*365,"y"),"")</f>
        <v/>
      </c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</row>
    <row r="72" spans="1:16" ht="15.6" x14ac:dyDescent="0.3">
      <c r="A72" s="35"/>
      <c r="B72" s="170" t="str">
        <f>IF(Template!P83,Template!P83,"")</f>
        <v/>
      </c>
      <c r="C72" s="16" t="str">
        <f>IF(B72&lt;&gt;"",(B72-Template!$C$5)/365,"")</f>
        <v/>
      </c>
      <c r="D72" s="171" t="str">
        <f>IF(B72&lt;&gt;"",_xll.GCurve(Template!$C$5,'G-Curve'!C72*365,"y"),"")</f>
        <v/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</row>
    <row r="73" spans="1:16" ht="15.6" x14ac:dyDescent="0.3">
      <c r="A73" s="35"/>
      <c r="B73" s="170" t="str">
        <f>IF(Template!P84,Template!P84,"")</f>
        <v/>
      </c>
      <c r="C73" s="16" t="str">
        <f>IF(B73&lt;&gt;"",(B73-Template!$C$5)/365,"")</f>
        <v/>
      </c>
      <c r="D73" s="171" t="str">
        <f>IF(B73&lt;&gt;"",_xll.GCurve(Template!$C$5,'G-Curve'!C73*365,"y"),"")</f>
        <v/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</row>
    <row r="74" spans="1:16" ht="15.6" x14ac:dyDescent="0.3">
      <c r="A74" s="35"/>
      <c r="B74" s="170" t="str">
        <f>IF(Template!P85,Template!P85,"")</f>
        <v/>
      </c>
      <c r="C74" s="16" t="str">
        <f>IF(B74&lt;&gt;"",(B74-Template!$C$5)/365,"")</f>
        <v/>
      </c>
      <c r="D74" s="171" t="str">
        <f>IF(B74&lt;&gt;"",_xll.GCurve(Template!$C$5,'G-Curve'!C74*365,"y"),"")</f>
        <v/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</row>
    <row r="75" spans="1:16" ht="15.6" x14ac:dyDescent="0.3">
      <c r="A75" s="35"/>
      <c r="B75" s="170" t="str">
        <f>IF(Template!P86,Template!P86,"")</f>
        <v/>
      </c>
      <c r="C75" s="16" t="str">
        <f>IF(B75&lt;&gt;"",(B75-Template!$C$5)/365,"")</f>
        <v/>
      </c>
      <c r="D75" s="171" t="str">
        <f>IF(B75&lt;&gt;"",_xll.GCurve(Template!$C$5,'G-Curve'!C75*365,"y"),"")</f>
        <v/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</row>
    <row r="76" spans="1:16" ht="15.6" x14ac:dyDescent="0.3">
      <c r="A76" s="35"/>
      <c r="B76" s="170" t="str">
        <f>IF(Template!P87,Template!P87,"")</f>
        <v/>
      </c>
      <c r="C76" s="16" t="str">
        <f>IF(B76&lt;&gt;"",(B76-Template!$C$5)/365,"")</f>
        <v/>
      </c>
      <c r="D76" s="171" t="str">
        <f>IF(B76&lt;&gt;"",_xll.GCurve(Template!$C$5,'G-Curve'!C76*365,"y"),"")</f>
        <v/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</row>
    <row r="77" spans="1:16" ht="15.6" x14ac:dyDescent="0.3">
      <c r="A77" s="35"/>
      <c r="B77" s="170" t="str">
        <f>IF(Template!P88,Template!P88,"")</f>
        <v/>
      </c>
      <c r="C77" s="16" t="str">
        <f>IF(B77&lt;&gt;"",(B77-Template!$C$5)/365,"")</f>
        <v/>
      </c>
      <c r="D77" s="171" t="str">
        <f>IF(B77&lt;&gt;"",_xll.GCurve(Template!$C$5,'G-Curve'!C77*365,"y"),"")</f>
        <v/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</row>
    <row r="78" spans="1:16" ht="15.6" x14ac:dyDescent="0.3">
      <c r="A78" s="35"/>
      <c r="B78" s="170" t="str">
        <f>IF(Template!P89,Template!P89,"")</f>
        <v/>
      </c>
      <c r="C78" s="16" t="str">
        <f>IF(B78&lt;&gt;"",(B78-Template!$C$5)/365,"")</f>
        <v/>
      </c>
      <c r="D78" s="171" t="str">
        <f>IF(B78&lt;&gt;"",_xll.GCurve(Template!$C$5,'G-Curve'!C78*365,"y"),"")</f>
        <v/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</row>
    <row r="79" spans="1:16" ht="15.6" x14ac:dyDescent="0.3">
      <c r="A79" s="35"/>
      <c r="B79" s="170" t="str">
        <f>IF(Template!P90,Template!P90,"")</f>
        <v/>
      </c>
      <c r="C79" s="16" t="str">
        <f>IF(B79&lt;&gt;"",(B79-Template!$C$5)/365,"")</f>
        <v/>
      </c>
      <c r="D79" s="171" t="str">
        <f>IF(B79&lt;&gt;"",_xll.GCurve(Template!$C$5,'G-Curve'!C79*365,"y"),"")</f>
        <v/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</row>
    <row r="80" spans="1:16" ht="15.6" x14ac:dyDescent="0.3">
      <c r="A80" s="35"/>
      <c r="B80" s="170" t="str">
        <f>IF(Template!P91,Template!P91,"")</f>
        <v/>
      </c>
      <c r="C80" s="16" t="str">
        <f>IF(B80&lt;&gt;"",(B80-Template!$C$5)/365,"")</f>
        <v/>
      </c>
      <c r="D80" s="171" t="str">
        <f>IF(B80&lt;&gt;"",_xll.GCurve(Template!$C$5,'G-Curve'!C80*365,"y"),"")</f>
        <v/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</row>
    <row r="81" spans="1:16" ht="15.6" x14ac:dyDescent="0.3">
      <c r="A81" s="35"/>
      <c r="B81" s="170" t="str">
        <f>IF(Template!P92,Template!P92,"")</f>
        <v/>
      </c>
      <c r="C81" s="16" t="str">
        <f>IF(B81&lt;&gt;"",(B81-Template!$C$5)/365,"")</f>
        <v/>
      </c>
      <c r="D81" s="171" t="str">
        <f>IF(B81&lt;&gt;"",_xll.GCurve(Template!$C$5,'G-Curve'!C81*365,"y"),"")</f>
        <v/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</row>
    <row r="82" spans="1:16" ht="15.6" x14ac:dyDescent="0.3">
      <c r="A82" s="35"/>
      <c r="B82" s="170" t="str">
        <f>IF(Template!P93,Template!P93,"")</f>
        <v/>
      </c>
      <c r="C82" s="16" t="str">
        <f>IF(B82&lt;&gt;"",(B82-Template!$C$5)/365,"")</f>
        <v/>
      </c>
      <c r="D82" s="171" t="str">
        <f>IF(B82&lt;&gt;"",_xll.GCurve(Template!$C$5,'G-Curve'!C82*365,"y"),"")</f>
        <v/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</row>
    <row r="83" spans="1:16" ht="15.6" x14ac:dyDescent="0.3">
      <c r="A83" s="35"/>
      <c r="B83" s="170" t="str">
        <f>IF(Template!P94,Template!P94,"")</f>
        <v/>
      </c>
      <c r="C83" s="16" t="str">
        <f>IF(B83&lt;&gt;"",(B83-Template!$C$5)/365,"")</f>
        <v/>
      </c>
      <c r="D83" s="171" t="str">
        <f>IF(B83&lt;&gt;"",_xll.GCurve(Template!$C$5,'G-Curve'!C83*365,"y"),"")</f>
        <v/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</row>
    <row r="84" spans="1:16" ht="15.6" x14ac:dyDescent="0.3">
      <c r="A84" s="35"/>
      <c r="B84" s="170" t="str">
        <f>IF(Template!P95,Template!P95,"")</f>
        <v/>
      </c>
      <c r="C84" s="16" t="str">
        <f>IF(B84&lt;&gt;"",(B84-Template!$C$5)/365,"")</f>
        <v/>
      </c>
      <c r="D84" s="171" t="str">
        <f>IF(B84&lt;&gt;"",_xll.GCurve(Template!$C$5,'G-Curve'!C84*365,"y"),"")</f>
        <v/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</row>
    <row r="85" spans="1:16" ht="15.6" x14ac:dyDescent="0.3">
      <c r="A85" s="35"/>
      <c r="B85" s="170" t="str">
        <f>IF(Template!P96,Template!P96,"")</f>
        <v/>
      </c>
      <c r="C85" s="16" t="str">
        <f>IF(B85&lt;&gt;"",(B85-Template!$C$5)/365,"")</f>
        <v/>
      </c>
      <c r="D85" s="171" t="str">
        <f>IF(B85&lt;&gt;"",_xll.GCurve(Template!$C$5,'G-Curve'!C85*365,"y"),"")</f>
        <v/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</row>
    <row r="86" spans="1:16" ht="15.6" x14ac:dyDescent="0.3">
      <c r="A86" s="35"/>
      <c r="B86" s="170" t="str">
        <f>IF(Template!P97,Template!P97,"")</f>
        <v/>
      </c>
      <c r="C86" s="16" t="str">
        <f>IF(B86&lt;&gt;"",(B86-Template!$C$5)/365,"")</f>
        <v/>
      </c>
      <c r="D86" s="171" t="str">
        <f>IF(B86&lt;&gt;"",_xll.GCurve(Template!$C$5,'G-Curve'!C86*365,"y"),"")</f>
        <v/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</row>
    <row r="87" spans="1:16" ht="15.6" x14ac:dyDescent="0.3">
      <c r="A87" s="35"/>
      <c r="B87" s="170" t="str">
        <f>IF(Template!P98,Template!P98,"")</f>
        <v/>
      </c>
      <c r="C87" s="16" t="str">
        <f>IF(B87&lt;&gt;"",(B87-Template!$C$5)/365,"")</f>
        <v/>
      </c>
      <c r="D87" s="171" t="str">
        <f>IF(B87&lt;&gt;"",_xll.GCurve(Template!$C$5,'G-Curve'!C87*365,"y"),"")</f>
        <v/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</row>
    <row r="88" spans="1:16" ht="15.6" x14ac:dyDescent="0.3">
      <c r="A88" s="35"/>
      <c r="B88" s="170" t="str">
        <f>IF(Template!P99,Template!P99,"")</f>
        <v/>
      </c>
      <c r="C88" s="16" t="str">
        <f>IF(B88&lt;&gt;"",(B88-Template!$C$5)/365,"")</f>
        <v/>
      </c>
      <c r="D88" s="171" t="str">
        <f>IF(B88&lt;&gt;"",_xll.GCurve(Template!$C$5,'G-Curve'!C88*365,"y"),"")</f>
        <v/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</row>
    <row r="89" spans="1:16" ht="15.6" x14ac:dyDescent="0.3">
      <c r="A89" s="35"/>
      <c r="B89" s="170" t="str">
        <f>IF(Template!P100,Template!P100,"")</f>
        <v/>
      </c>
      <c r="C89" s="16" t="str">
        <f>IF(B89&lt;&gt;"",(B89-Template!$C$5)/365,"")</f>
        <v/>
      </c>
      <c r="D89" s="171" t="str">
        <f>IF(B89&lt;&gt;"",_xll.GCurve(Template!$C$5,'G-Curve'!C89*365,"y"),"")</f>
        <v/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</row>
    <row r="90" spans="1:16" ht="15.6" x14ac:dyDescent="0.3">
      <c r="A90" s="35"/>
      <c r="B90" s="170" t="str">
        <f>IF(Template!P101,Template!P101,"")</f>
        <v/>
      </c>
      <c r="C90" s="16" t="str">
        <f>IF(B90&lt;&gt;"",(B90-Template!$C$5)/365,"")</f>
        <v/>
      </c>
      <c r="D90" s="171" t="str">
        <f>IF(B90&lt;&gt;"",_xll.GCurve(Template!$C$5,'G-Curve'!C90*365,"y"),"")</f>
        <v/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</row>
    <row r="91" spans="1:16" ht="15.6" x14ac:dyDescent="0.3">
      <c r="A91" s="35"/>
      <c r="B91" s="172" t="str">
        <f>IF(Template!P102,Template!P102,"")</f>
        <v/>
      </c>
      <c r="C91" s="173" t="str">
        <f>IF(B91&lt;&gt;"",(B91-Template!$C$5)/365,"")</f>
        <v/>
      </c>
      <c r="D91" s="174" t="str">
        <f>IF(B91&lt;&gt;"",_xll.GCurve(Template!$C$5,'G-Curve'!C91*365,"y"),"")</f>
        <v/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2" tint="-9.9978637043366805E-2"/>
  </sheetPr>
  <dimension ref="A1:F75"/>
  <sheetViews>
    <sheetView workbookViewId="0">
      <selection activeCell="D60" sqref="D60"/>
    </sheetView>
  </sheetViews>
  <sheetFormatPr defaultRowHeight="14.4" x14ac:dyDescent="0.3"/>
  <cols>
    <col min="1" max="1" width="21" bestFit="1" customWidth="1"/>
    <col min="2" max="2" width="34.88671875" bestFit="1" customWidth="1"/>
    <col min="3" max="3" width="14.44140625" bestFit="1" customWidth="1"/>
  </cols>
  <sheetData>
    <row r="1" spans="1:6" x14ac:dyDescent="0.3">
      <c r="A1" s="94" t="s">
        <v>231</v>
      </c>
      <c r="B1" s="94" t="s">
        <v>232</v>
      </c>
      <c r="C1" s="103" t="s">
        <v>233</v>
      </c>
    </row>
    <row r="2" spans="1:6" x14ac:dyDescent="0.3">
      <c r="A2" s="104">
        <v>45261</v>
      </c>
      <c r="B2" s="104">
        <v>45231</v>
      </c>
      <c r="C2" s="104">
        <v>45260</v>
      </c>
      <c r="F2" t="s">
        <v>700</v>
      </c>
    </row>
    <row r="3" spans="1:6" x14ac:dyDescent="0.3">
      <c r="A3" s="104">
        <v>44835</v>
      </c>
      <c r="B3" s="104">
        <v>44805</v>
      </c>
      <c r="C3" s="104">
        <v>44834</v>
      </c>
      <c r="F3" t="s">
        <v>701</v>
      </c>
    </row>
    <row r="4" spans="1:6" x14ac:dyDescent="0.3">
      <c r="A4" s="104">
        <v>44470</v>
      </c>
      <c r="B4" s="104">
        <v>44440</v>
      </c>
      <c r="C4" s="104">
        <v>44469</v>
      </c>
    </row>
    <row r="5" spans="1:6" x14ac:dyDescent="0.3">
      <c r="A5" s="104">
        <v>44440</v>
      </c>
      <c r="B5" s="104">
        <v>44409</v>
      </c>
      <c r="C5" s="104">
        <v>44439</v>
      </c>
    </row>
    <row r="6" spans="1:6" x14ac:dyDescent="0.3">
      <c r="A6" s="104">
        <v>44317</v>
      </c>
      <c r="B6" s="104">
        <v>44287</v>
      </c>
      <c r="C6" s="104">
        <v>44316</v>
      </c>
    </row>
    <row r="7" spans="1:6" x14ac:dyDescent="0.3">
      <c r="A7" s="104">
        <v>45017</v>
      </c>
      <c r="B7" s="104">
        <v>44986</v>
      </c>
      <c r="C7" s="104">
        <v>45016</v>
      </c>
    </row>
    <row r="8" spans="1:6" x14ac:dyDescent="0.3">
      <c r="A8" s="104">
        <v>44986</v>
      </c>
      <c r="B8" s="104">
        <v>44958</v>
      </c>
      <c r="C8" s="104">
        <v>44985</v>
      </c>
    </row>
    <row r="9" spans="1:6" x14ac:dyDescent="0.3">
      <c r="A9" s="104">
        <v>44348</v>
      </c>
      <c r="B9" s="104">
        <v>44317</v>
      </c>
      <c r="C9" s="104">
        <v>44347</v>
      </c>
    </row>
    <row r="10" spans="1:6" x14ac:dyDescent="0.3">
      <c r="A10" s="104">
        <v>45231</v>
      </c>
      <c r="B10" s="104">
        <v>45200</v>
      </c>
      <c r="C10" s="104">
        <v>45230</v>
      </c>
    </row>
    <row r="11" spans="1:6" x14ac:dyDescent="0.3">
      <c r="A11" s="104">
        <v>45200</v>
      </c>
      <c r="B11" s="104">
        <v>45170</v>
      </c>
      <c r="C11" s="104">
        <v>45198</v>
      </c>
    </row>
    <row r="12" spans="1:6" x14ac:dyDescent="0.3">
      <c r="A12" s="104">
        <v>45108</v>
      </c>
      <c r="B12" s="104">
        <v>45078</v>
      </c>
      <c r="C12" s="104">
        <v>45107</v>
      </c>
    </row>
    <row r="13" spans="1:6" x14ac:dyDescent="0.3">
      <c r="A13" s="104">
        <v>45139</v>
      </c>
      <c r="B13" s="104">
        <v>45108</v>
      </c>
      <c r="C13" s="104">
        <v>45138</v>
      </c>
    </row>
    <row r="14" spans="1:6" x14ac:dyDescent="0.3">
      <c r="A14" s="104">
        <v>44409</v>
      </c>
      <c r="B14" s="104">
        <v>44378</v>
      </c>
      <c r="C14" s="104">
        <v>44407</v>
      </c>
    </row>
    <row r="15" spans="1:6" x14ac:dyDescent="0.3">
      <c r="A15" s="104">
        <v>45078</v>
      </c>
      <c r="B15" s="104">
        <v>45047</v>
      </c>
      <c r="C15" s="104">
        <v>45077</v>
      </c>
    </row>
    <row r="16" spans="1:6" x14ac:dyDescent="0.3">
      <c r="A16" s="104">
        <v>44713</v>
      </c>
      <c r="B16" s="104">
        <v>44682</v>
      </c>
      <c r="C16" s="104">
        <v>44712</v>
      </c>
    </row>
    <row r="17" spans="1:3" x14ac:dyDescent="0.3">
      <c r="A17" s="104">
        <v>44197</v>
      </c>
      <c r="B17" s="104">
        <v>44166</v>
      </c>
      <c r="C17" s="104">
        <v>44195</v>
      </c>
    </row>
    <row r="18" spans="1:3" x14ac:dyDescent="0.3">
      <c r="A18" s="104">
        <v>44228</v>
      </c>
      <c r="B18" s="104">
        <v>44197</v>
      </c>
      <c r="C18" s="104">
        <v>44225</v>
      </c>
    </row>
    <row r="19" spans="1:3" x14ac:dyDescent="0.3">
      <c r="A19" s="104">
        <v>44774</v>
      </c>
      <c r="B19" s="104">
        <v>44743</v>
      </c>
      <c r="C19" s="104">
        <v>44771</v>
      </c>
    </row>
    <row r="20" spans="1:3" x14ac:dyDescent="0.3">
      <c r="A20" s="104">
        <v>44501</v>
      </c>
      <c r="B20" s="104">
        <v>44470</v>
      </c>
      <c r="C20" s="104">
        <v>44498</v>
      </c>
    </row>
    <row r="21" spans="1:3" x14ac:dyDescent="0.3">
      <c r="A21" s="104">
        <v>44652</v>
      </c>
      <c r="B21" s="104">
        <v>44621</v>
      </c>
      <c r="C21" s="104">
        <v>44651</v>
      </c>
    </row>
    <row r="22" spans="1:3" x14ac:dyDescent="0.3">
      <c r="A22" s="104">
        <v>44682</v>
      </c>
      <c r="B22" s="104">
        <v>44652</v>
      </c>
      <c r="C22" s="104">
        <v>44680</v>
      </c>
    </row>
    <row r="23" spans="1:3" x14ac:dyDescent="0.3">
      <c r="A23" s="104">
        <v>45047</v>
      </c>
      <c r="B23" s="104">
        <v>45017</v>
      </c>
      <c r="C23" s="104">
        <v>45044</v>
      </c>
    </row>
    <row r="24" spans="1:3" x14ac:dyDescent="0.3">
      <c r="A24" s="104">
        <v>44593</v>
      </c>
      <c r="B24" s="104">
        <v>44562</v>
      </c>
      <c r="C24" s="104">
        <v>44592</v>
      </c>
    </row>
    <row r="25" spans="1:3" x14ac:dyDescent="0.3">
      <c r="A25" s="104">
        <v>44621</v>
      </c>
      <c r="B25" s="104">
        <v>44593</v>
      </c>
      <c r="C25" s="104">
        <v>44620</v>
      </c>
    </row>
    <row r="26" spans="1:3" x14ac:dyDescent="0.3">
      <c r="A26" s="104">
        <v>44531</v>
      </c>
      <c r="B26" s="104">
        <v>44501</v>
      </c>
      <c r="C26" s="104">
        <v>44530</v>
      </c>
    </row>
    <row r="27" spans="1:3" x14ac:dyDescent="0.3">
      <c r="A27" s="104">
        <v>44562</v>
      </c>
      <c r="B27" s="104">
        <v>44531</v>
      </c>
      <c r="C27" s="104">
        <v>44560</v>
      </c>
    </row>
    <row r="28" spans="1:3" x14ac:dyDescent="0.3">
      <c r="A28" s="104">
        <v>44866</v>
      </c>
      <c r="B28" s="104">
        <v>44835</v>
      </c>
      <c r="C28" s="104">
        <v>44865</v>
      </c>
    </row>
    <row r="29" spans="1:3" x14ac:dyDescent="0.3">
      <c r="A29" s="104">
        <v>44927</v>
      </c>
      <c r="B29" s="104">
        <v>44896</v>
      </c>
      <c r="C29" s="104">
        <v>44925</v>
      </c>
    </row>
    <row r="30" spans="1:3" x14ac:dyDescent="0.3">
      <c r="A30" s="104">
        <v>45170</v>
      </c>
      <c r="B30" s="104">
        <v>45139</v>
      </c>
      <c r="C30" s="104">
        <v>45169</v>
      </c>
    </row>
    <row r="31" spans="1:3" x14ac:dyDescent="0.3">
      <c r="A31" s="104">
        <v>44743</v>
      </c>
      <c r="B31" s="104">
        <v>44713</v>
      </c>
      <c r="C31" s="104">
        <v>44742</v>
      </c>
    </row>
    <row r="32" spans="1:3" x14ac:dyDescent="0.3">
      <c r="A32" s="104">
        <v>44896</v>
      </c>
      <c r="B32" s="104">
        <v>44866</v>
      </c>
      <c r="C32" s="104">
        <v>44895</v>
      </c>
    </row>
    <row r="33" spans="1:3" x14ac:dyDescent="0.3">
      <c r="A33" s="104">
        <v>44378</v>
      </c>
      <c r="B33" s="104">
        <v>44348</v>
      </c>
      <c r="C33" s="104">
        <v>44377</v>
      </c>
    </row>
    <row r="34" spans="1:3" x14ac:dyDescent="0.3">
      <c r="A34" s="104">
        <v>44958</v>
      </c>
      <c r="B34" s="104">
        <v>44927</v>
      </c>
      <c r="C34" s="104">
        <v>44957</v>
      </c>
    </row>
    <row r="35" spans="1:3" x14ac:dyDescent="0.3">
      <c r="A35" s="104">
        <v>44256</v>
      </c>
      <c r="B35" s="104">
        <v>44228</v>
      </c>
      <c r="C35" s="104">
        <v>44253</v>
      </c>
    </row>
    <row r="36" spans="1:3" x14ac:dyDescent="0.3">
      <c r="A36" s="104">
        <v>44287</v>
      </c>
      <c r="B36" s="104">
        <v>44256</v>
      </c>
      <c r="C36" s="104">
        <v>44286</v>
      </c>
    </row>
    <row r="37" spans="1:3" x14ac:dyDescent="0.3">
      <c r="A37" s="104">
        <v>44805</v>
      </c>
      <c r="B37" s="104">
        <v>44774</v>
      </c>
      <c r="C37" s="104">
        <v>44804</v>
      </c>
    </row>
    <row r="38" spans="1:3" x14ac:dyDescent="0.3">
      <c r="A38" s="104">
        <v>45292</v>
      </c>
      <c r="B38" s="104">
        <v>45261</v>
      </c>
      <c r="C38" s="104">
        <v>45289</v>
      </c>
    </row>
    <row r="39" spans="1:3" x14ac:dyDescent="0.3">
      <c r="A39" s="104">
        <v>45323</v>
      </c>
      <c r="B39" s="104">
        <v>45292</v>
      </c>
      <c r="C39" s="104">
        <v>45322</v>
      </c>
    </row>
    <row r="40" spans="1:3" x14ac:dyDescent="0.3">
      <c r="A40" s="104">
        <v>45352</v>
      </c>
      <c r="B40" s="104">
        <v>45323</v>
      </c>
      <c r="C40" s="104">
        <v>45351</v>
      </c>
    </row>
    <row r="41" spans="1:3" x14ac:dyDescent="0.3">
      <c r="A41" s="104">
        <v>45383</v>
      </c>
      <c r="B41" s="104">
        <v>45352</v>
      </c>
      <c r="C41" s="104">
        <v>45380</v>
      </c>
    </row>
    <row r="42" spans="1:3" x14ac:dyDescent="0.3">
      <c r="A42" s="104">
        <v>45413</v>
      </c>
      <c r="B42" s="104">
        <v>45383</v>
      </c>
      <c r="C42" s="104">
        <v>45412</v>
      </c>
    </row>
    <row r="43" spans="1:3" x14ac:dyDescent="0.3">
      <c r="A43" s="104">
        <v>45444</v>
      </c>
      <c r="B43" s="104">
        <v>45413</v>
      </c>
      <c r="C43" s="104">
        <v>45443</v>
      </c>
    </row>
    <row r="44" spans="1:3" x14ac:dyDescent="0.3">
      <c r="A44" s="104">
        <v>45474</v>
      </c>
      <c r="B44" s="104">
        <v>45444</v>
      </c>
      <c r="C44" s="104">
        <v>45471</v>
      </c>
    </row>
    <row r="45" spans="1:3" x14ac:dyDescent="0.3">
      <c r="A45" s="104">
        <v>45505</v>
      </c>
      <c r="B45" s="104">
        <v>45474</v>
      </c>
      <c r="C45" s="104">
        <v>45504</v>
      </c>
    </row>
    <row r="46" spans="1:3" x14ac:dyDescent="0.3">
      <c r="A46" s="104">
        <v>45536</v>
      </c>
      <c r="B46" s="104">
        <v>45505</v>
      </c>
      <c r="C46" s="104">
        <v>45534</v>
      </c>
    </row>
    <row r="47" spans="1:3" x14ac:dyDescent="0.3">
      <c r="A47" s="104">
        <v>45566</v>
      </c>
      <c r="B47" s="104">
        <v>45536</v>
      </c>
      <c r="C47" s="104">
        <v>45565</v>
      </c>
    </row>
    <row r="48" spans="1:3" x14ac:dyDescent="0.3">
      <c r="A48" s="104">
        <v>45597</v>
      </c>
      <c r="B48" s="104">
        <v>45566</v>
      </c>
      <c r="C48" s="104">
        <v>45596</v>
      </c>
    </row>
    <row r="49" spans="1:3" x14ac:dyDescent="0.3">
      <c r="A49" s="104">
        <v>45627</v>
      </c>
      <c r="B49" s="104">
        <v>45597</v>
      </c>
      <c r="C49" s="104">
        <v>45625</v>
      </c>
    </row>
    <row r="50" spans="1:3" x14ac:dyDescent="0.3">
      <c r="A50" s="104">
        <v>45658</v>
      </c>
      <c r="B50" s="104">
        <v>45627</v>
      </c>
      <c r="C50" s="104">
        <v>45656</v>
      </c>
    </row>
    <row r="51" spans="1:3" x14ac:dyDescent="0.3">
      <c r="A51" s="104">
        <v>45689</v>
      </c>
      <c r="B51" s="104">
        <v>45658</v>
      </c>
      <c r="C51" s="104">
        <v>45688</v>
      </c>
    </row>
    <row r="52" spans="1:3" x14ac:dyDescent="0.3">
      <c r="A52" s="104">
        <v>45717</v>
      </c>
      <c r="B52" s="104">
        <v>45689</v>
      </c>
      <c r="C52" s="104">
        <v>45716</v>
      </c>
    </row>
    <row r="53" spans="1:3" x14ac:dyDescent="0.3">
      <c r="A53" s="104">
        <v>45748</v>
      </c>
      <c r="B53" s="104">
        <v>45717</v>
      </c>
      <c r="C53" s="104">
        <v>45747</v>
      </c>
    </row>
    <row r="54" spans="1:3" x14ac:dyDescent="0.3">
      <c r="A54" s="104">
        <v>45778</v>
      </c>
      <c r="B54" s="104">
        <v>45748</v>
      </c>
      <c r="C54" s="104">
        <v>45777</v>
      </c>
    </row>
    <row r="55" spans="1:3" x14ac:dyDescent="0.3">
      <c r="A55" s="104">
        <v>45809</v>
      </c>
      <c r="B55" s="104">
        <v>45778</v>
      </c>
      <c r="C55" s="104">
        <v>45807</v>
      </c>
    </row>
    <row r="56" spans="1:3" x14ac:dyDescent="0.3">
      <c r="A56" s="104">
        <v>45839</v>
      </c>
      <c r="B56" s="104">
        <v>45809</v>
      </c>
      <c r="C56" s="104">
        <v>45838</v>
      </c>
    </row>
    <row r="57" spans="1:3" x14ac:dyDescent="0.3">
      <c r="A57" s="104">
        <v>45870</v>
      </c>
      <c r="B57" s="104">
        <v>45839</v>
      </c>
      <c r="C57" s="104">
        <v>45869</v>
      </c>
    </row>
    <row r="58" spans="1:3" x14ac:dyDescent="0.3">
      <c r="A58" s="104">
        <v>45901</v>
      </c>
      <c r="B58" s="104">
        <v>45870</v>
      </c>
      <c r="C58" s="104">
        <v>45898</v>
      </c>
    </row>
    <row r="59" spans="1:3" x14ac:dyDescent="0.3">
      <c r="A59" s="104">
        <v>45931</v>
      </c>
      <c r="B59" s="104">
        <v>45901</v>
      </c>
      <c r="C59" s="104">
        <v>45930</v>
      </c>
    </row>
    <row r="60" spans="1:3" x14ac:dyDescent="0.3">
      <c r="A60" s="104">
        <v>45962</v>
      </c>
      <c r="B60" s="104">
        <v>45931</v>
      </c>
      <c r="C60" s="104">
        <v>45961</v>
      </c>
    </row>
    <row r="61" spans="1:3" x14ac:dyDescent="0.3">
      <c r="A61" s="104">
        <v>45992</v>
      </c>
      <c r="B61" s="104">
        <v>45962</v>
      </c>
      <c r="C61" s="104">
        <v>45989</v>
      </c>
    </row>
    <row r="62" spans="1:3" x14ac:dyDescent="0.3">
      <c r="A62" s="104">
        <v>46023</v>
      </c>
      <c r="B62" s="104">
        <v>45992</v>
      </c>
      <c r="C62" s="104">
        <v>46021</v>
      </c>
    </row>
    <row r="63" spans="1:3" x14ac:dyDescent="0.3">
      <c r="A63" s="104">
        <v>46054</v>
      </c>
      <c r="B63" s="104">
        <v>46023</v>
      </c>
      <c r="C63" s="104">
        <v>46052</v>
      </c>
    </row>
    <row r="64" spans="1:3" x14ac:dyDescent="0.3">
      <c r="A64" s="104">
        <v>46082</v>
      </c>
      <c r="B64" s="104">
        <v>46054</v>
      </c>
      <c r="C64" s="104">
        <v>46080</v>
      </c>
    </row>
    <row r="65" spans="1:3" x14ac:dyDescent="0.3">
      <c r="A65" s="104">
        <v>46113</v>
      </c>
      <c r="B65" s="104">
        <v>46082</v>
      </c>
      <c r="C65" s="104">
        <v>46112</v>
      </c>
    </row>
    <row r="66" spans="1:3" x14ac:dyDescent="0.3">
      <c r="A66" s="104">
        <v>46143</v>
      </c>
      <c r="B66" s="104">
        <v>46113</v>
      </c>
      <c r="C66" s="104">
        <v>46142</v>
      </c>
    </row>
    <row r="67" spans="1:3" x14ac:dyDescent="0.3">
      <c r="A67" s="104">
        <v>46174</v>
      </c>
      <c r="B67" s="104">
        <v>46143</v>
      </c>
      <c r="C67" s="104">
        <v>46171</v>
      </c>
    </row>
    <row r="68" spans="1:3" x14ac:dyDescent="0.3">
      <c r="A68" s="104">
        <v>46204</v>
      </c>
      <c r="B68" s="104">
        <v>46174</v>
      </c>
      <c r="C68" s="104">
        <v>46203</v>
      </c>
    </row>
    <row r="69" spans="1:3" x14ac:dyDescent="0.3">
      <c r="A69" s="104">
        <v>46235</v>
      </c>
      <c r="B69" s="104">
        <v>46204</v>
      </c>
      <c r="C69" s="104">
        <v>46234</v>
      </c>
    </row>
    <row r="70" spans="1:3" x14ac:dyDescent="0.3">
      <c r="A70" s="104">
        <v>46266</v>
      </c>
      <c r="B70" s="104">
        <v>46235</v>
      </c>
      <c r="C70" s="104">
        <v>46265</v>
      </c>
    </row>
    <row r="71" spans="1:3" x14ac:dyDescent="0.3">
      <c r="A71" s="104">
        <v>46296</v>
      </c>
      <c r="B71" s="104">
        <v>46266</v>
      </c>
      <c r="C71" s="104">
        <v>46295</v>
      </c>
    </row>
    <row r="72" spans="1:3" x14ac:dyDescent="0.3">
      <c r="A72" s="104">
        <v>46327</v>
      </c>
      <c r="B72" s="104">
        <v>46296</v>
      </c>
      <c r="C72" s="104">
        <v>46325</v>
      </c>
    </row>
    <row r="73" spans="1:3" x14ac:dyDescent="0.3">
      <c r="A73" s="104">
        <v>46357</v>
      </c>
      <c r="B73" s="104">
        <v>46327</v>
      </c>
      <c r="C73" s="104">
        <v>46356</v>
      </c>
    </row>
    <row r="74" spans="1:3" x14ac:dyDescent="0.3">
      <c r="A74" s="104">
        <v>46388</v>
      </c>
      <c r="B74" s="104">
        <v>46357</v>
      </c>
      <c r="C74" s="104">
        <v>46387</v>
      </c>
    </row>
    <row r="75" spans="1:3" x14ac:dyDescent="0.3">
      <c r="A75" s="104">
        <v>46419</v>
      </c>
      <c r="B75" s="104">
        <v>46388</v>
      </c>
      <c r="C75" s="104">
        <v>46416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2" tint="-0.249977111117893"/>
  </sheetPr>
  <dimension ref="A1:Q194"/>
  <sheetViews>
    <sheetView showGridLines="0" zoomScale="85" zoomScaleNormal="85" workbookViewId="0">
      <selection activeCell="M22" sqref="M22"/>
    </sheetView>
  </sheetViews>
  <sheetFormatPr defaultColWidth="9.109375" defaultRowHeight="15" x14ac:dyDescent="0.25"/>
  <cols>
    <col min="1" max="1" width="9.109375" style="18"/>
    <col min="2" max="2" width="86.6640625" style="18" bestFit="1" customWidth="1"/>
    <col min="3" max="3" width="19.5546875" style="18" customWidth="1"/>
    <col min="4" max="4" width="13.109375" style="18" customWidth="1"/>
    <col min="5" max="5" width="14.109375" style="18" bestFit="1" customWidth="1"/>
    <col min="6" max="6" width="9.33203125" style="18" bestFit="1" customWidth="1"/>
    <col min="7" max="8" width="9.109375" style="18"/>
    <col min="9" max="9" width="38.88671875" style="18" customWidth="1"/>
    <col min="10" max="10" width="20.44140625" style="18" customWidth="1"/>
    <col min="11" max="11" width="19.109375" style="18" customWidth="1"/>
    <col min="12" max="12" width="27.6640625" style="18" customWidth="1"/>
    <col min="13" max="13" width="30.44140625" style="18" customWidth="1"/>
    <col min="14" max="14" width="26.33203125" style="18" customWidth="1"/>
    <col min="15" max="16" width="9.109375" style="18"/>
    <col min="17" max="17" width="12.6640625" style="18" bestFit="1" customWidth="1"/>
    <col min="18" max="16384" width="9.109375" style="18"/>
  </cols>
  <sheetData>
    <row r="1" spans="1:17" ht="15.6" thickBot="1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17" ht="16.5" customHeight="1" thickBot="1" x14ac:dyDescent="0.3">
      <c r="A2" s="35"/>
      <c r="B2" s="301" t="s">
        <v>146</v>
      </c>
      <c r="C2" s="302"/>
      <c r="D2" s="302"/>
      <c r="E2" s="303"/>
      <c r="F2" s="35"/>
      <c r="G2" s="35"/>
      <c r="H2" s="35"/>
      <c r="I2" s="39" t="s">
        <v>112</v>
      </c>
      <c r="J2" s="123" t="s">
        <v>113</v>
      </c>
      <c r="K2" s="123" t="s">
        <v>114</v>
      </c>
      <c r="L2" s="123" t="s">
        <v>116</v>
      </c>
      <c r="M2" s="123" t="s">
        <v>641</v>
      </c>
      <c r="N2" s="35"/>
      <c r="O2" s="35"/>
      <c r="P2" s="35"/>
      <c r="Q2" s="35"/>
    </row>
    <row r="3" spans="1:17" x14ac:dyDescent="0.25">
      <c r="A3" s="35"/>
      <c r="B3" s="132" t="s">
        <v>147</v>
      </c>
      <c r="C3" s="14"/>
      <c r="D3" s="14"/>
      <c r="E3" s="133"/>
      <c r="F3" s="35"/>
      <c r="G3" s="35"/>
      <c r="H3" s="35"/>
      <c r="I3" s="128">
        <v>1</v>
      </c>
      <c r="J3" s="128">
        <v>365</v>
      </c>
      <c r="K3" s="130">
        <f t="shared" ref="K3:K9" si="0">J3/365</f>
        <v>1</v>
      </c>
      <c r="L3" s="126" t="s">
        <v>3</v>
      </c>
      <c r="M3" s="126" t="s">
        <v>643</v>
      </c>
      <c r="N3" s="35"/>
      <c r="O3" s="35"/>
      <c r="P3" s="35"/>
      <c r="Q3" s="35"/>
    </row>
    <row r="4" spans="1:17" x14ac:dyDescent="0.25">
      <c r="A4" s="35"/>
      <c r="B4" s="132" t="s">
        <v>148</v>
      </c>
      <c r="C4" s="9" t="s">
        <v>149</v>
      </c>
      <c r="D4" s="9">
        <v>9201</v>
      </c>
      <c r="E4" s="134">
        <f>_xll.CbondsIndexValue(D4,Template!$C$5)</f>
        <v>12.92</v>
      </c>
      <c r="F4" s="35"/>
      <c r="G4" s="35"/>
      <c r="H4" s="35"/>
      <c r="I4" s="128">
        <v>2</v>
      </c>
      <c r="J4" s="128">
        <v>182</v>
      </c>
      <c r="K4" s="130">
        <f t="shared" si="0"/>
        <v>0.49863013698630138</v>
      </c>
      <c r="L4" s="126" t="s">
        <v>4</v>
      </c>
      <c r="M4" s="126" t="s">
        <v>642</v>
      </c>
      <c r="N4" s="35"/>
      <c r="O4" s="35"/>
      <c r="P4" s="35"/>
      <c r="Q4" s="35"/>
    </row>
    <row r="5" spans="1:17" x14ac:dyDescent="0.25">
      <c r="A5" s="35"/>
      <c r="B5" s="132" t="s">
        <v>150</v>
      </c>
      <c r="C5" s="9" t="s">
        <v>151</v>
      </c>
      <c r="D5" s="9">
        <v>80471</v>
      </c>
      <c r="E5" s="134">
        <f>_xll.CbondsIndexValue(D5,Template!$C$5)</f>
        <v>15.21</v>
      </c>
      <c r="F5" s="35"/>
      <c r="G5" s="35"/>
      <c r="H5" s="35"/>
      <c r="I5" s="128">
        <v>3</v>
      </c>
      <c r="J5" s="128">
        <v>122</v>
      </c>
      <c r="K5" s="130">
        <f t="shared" si="0"/>
        <v>0.33424657534246577</v>
      </c>
      <c r="L5" s="126" t="s">
        <v>5</v>
      </c>
      <c r="M5" s="126" t="s">
        <v>644</v>
      </c>
      <c r="N5" s="35"/>
      <c r="O5" s="35"/>
      <c r="P5" s="35"/>
      <c r="Q5" s="35"/>
    </row>
    <row r="6" spans="1:17" x14ac:dyDescent="0.25">
      <c r="A6" s="35"/>
      <c r="B6" s="132" t="s">
        <v>152</v>
      </c>
      <c r="C6" s="9" t="s">
        <v>153</v>
      </c>
      <c r="D6" s="9">
        <v>80479</v>
      </c>
      <c r="E6" s="134">
        <f>_xll.CbondsIndexValue(D6,Template!$C$5)</f>
        <v>16.71</v>
      </c>
      <c r="F6" s="35"/>
      <c r="G6" s="35"/>
      <c r="H6" s="35"/>
      <c r="I6" s="128">
        <v>4</v>
      </c>
      <c r="J6" s="128">
        <v>91</v>
      </c>
      <c r="K6" s="130">
        <f t="shared" si="0"/>
        <v>0.24931506849315069</v>
      </c>
      <c r="L6" s="126" t="s">
        <v>48</v>
      </c>
      <c r="M6" s="126"/>
      <c r="N6" s="35"/>
      <c r="O6" s="35"/>
      <c r="P6" s="35"/>
      <c r="Q6" s="35"/>
    </row>
    <row r="7" spans="1:17" x14ac:dyDescent="0.25">
      <c r="A7" s="35"/>
      <c r="B7" s="132" t="s">
        <v>154</v>
      </c>
      <c r="C7" s="9" t="s">
        <v>155</v>
      </c>
      <c r="D7" s="9">
        <v>80487</v>
      </c>
      <c r="E7" s="134">
        <f>_xll.CbondsIndexValue(D7,Template!$C$5)</f>
        <v>21.44</v>
      </c>
      <c r="F7" s="35"/>
      <c r="G7" s="35"/>
      <c r="H7" s="35"/>
      <c r="I7" s="128">
        <v>5</v>
      </c>
      <c r="J7" s="128">
        <v>73</v>
      </c>
      <c r="K7" s="130">
        <f t="shared" si="0"/>
        <v>0.2</v>
      </c>
      <c r="L7" s="126"/>
      <c r="M7" s="126"/>
      <c r="N7" s="35"/>
      <c r="O7" s="35"/>
      <c r="P7" s="35"/>
      <c r="Q7" s="35"/>
    </row>
    <row r="8" spans="1:17" x14ac:dyDescent="0.25">
      <c r="A8" s="35"/>
      <c r="B8" s="132" t="s">
        <v>156</v>
      </c>
      <c r="C8" s="9" t="s">
        <v>157</v>
      </c>
      <c r="D8" s="9">
        <v>9209</v>
      </c>
      <c r="E8" s="134">
        <f>_xll.CbondsIndexValue(D8,Template!$C$5)</f>
        <v>14.06</v>
      </c>
      <c r="F8" s="35"/>
      <c r="G8" s="35"/>
      <c r="H8" s="35"/>
      <c r="I8" s="128">
        <v>6</v>
      </c>
      <c r="J8" s="128">
        <v>61</v>
      </c>
      <c r="K8" s="130">
        <f t="shared" si="0"/>
        <v>0.16712328767123288</v>
      </c>
      <c r="L8" s="126"/>
      <c r="M8" s="126"/>
      <c r="N8" s="35"/>
      <c r="O8" s="35"/>
      <c r="P8" s="35"/>
      <c r="Q8" s="35"/>
    </row>
    <row r="9" spans="1:17" x14ac:dyDescent="0.25">
      <c r="A9" s="35"/>
      <c r="B9" s="132" t="s">
        <v>158</v>
      </c>
      <c r="C9" s="9" t="s">
        <v>159</v>
      </c>
      <c r="D9" s="9">
        <v>80503</v>
      </c>
      <c r="E9" s="134">
        <f>_xll.CbondsIndexValue(D9,Template!$C$5)</f>
        <v>15.13</v>
      </c>
      <c r="F9" s="35"/>
      <c r="G9" s="35"/>
      <c r="H9" s="35"/>
      <c r="I9" s="129">
        <v>12</v>
      </c>
      <c r="J9" s="129">
        <v>31</v>
      </c>
      <c r="K9" s="131">
        <f t="shared" si="0"/>
        <v>8.4931506849315067E-2</v>
      </c>
      <c r="L9" s="127"/>
      <c r="M9" s="127"/>
      <c r="N9" s="35"/>
      <c r="O9" s="35"/>
      <c r="P9" s="35"/>
      <c r="Q9" s="35"/>
    </row>
    <row r="10" spans="1:17" x14ac:dyDescent="0.25">
      <c r="A10" s="35"/>
      <c r="B10" s="132" t="s">
        <v>160</v>
      </c>
      <c r="C10" s="9" t="s">
        <v>161</v>
      </c>
      <c r="D10" s="9">
        <v>80511</v>
      </c>
      <c r="E10" s="134">
        <f>_xll.CbondsIndexValue(D10,Template!$C$5)</f>
        <v>16.71</v>
      </c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</row>
    <row r="11" spans="1:17" x14ac:dyDescent="0.25">
      <c r="A11" s="35"/>
      <c r="B11" s="132" t="s">
        <v>162</v>
      </c>
      <c r="C11" s="9" t="s">
        <v>163</v>
      </c>
      <c r="D11" s="9">
        <v>80519</v>
      </c>
      <c r="E11" s="134">
        <f>_xll.CbondsIndexValue(D11,Template!$C$5)</f>
        <v>21.44</v>
      </c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</row>
    <row r="12" spans="1:17" ht="15.6" thickBot="1" x14ac:dyDescent="0.3">
      <c r="A12" s="35"/>
      <c r="B12" s="132" t="s">
        <v>164</v>
      </c>
      <c r="C12" s="9" t="s">
        <v>110</v>
      </c>
      <c r="D12" s="9">
        <v>9217</v>
      </c>
      <c r="E12" s="134">
        <f>_xll.CbondsIndexValue(D12,Template!$C$5)</f>
        <v>14.24</v>
      </c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</row>
    <row r="13" spans="1:17" ht="16.5" customHeight="1" x14ac:dyDescent="0.25">
      <c r="A13" s="35"/>
      <c r="B13" s="132" t="s">
        <v>165</v>
      </c>
      <c r="C13" s="9" t="s">
        <v>166</v>
      </c>
      <c r="D13" s="9">
        <v>80527</v>
      </c>
      <c r="E13" s="134">
        <f>_xll.CbondsIndexValue(D13,Template!$C$5)</f>
        <v>15.38</v>
      </c>
      <c r="F13" s="35"/>
      <c r="G13" s="35"/>
      <c r="H13" s="35"/>
      <c r="I13" s="138" t="s">
        <v>192</v>
      </c>
      <c r="J13" s="138" t="s">
        <v>200</v>
      </c>
      <c r="K13" s="138" t="s">
        <v>201</v>
      </c>
      <c r="L13" s="138" t="s">
        <v>605</v>
      </c>
      <c r="M13" s="138" t="s">
        <v>612</v>
      </c>
      <c r="N13" s="138" t="s">
        <v>628</v>
      </c>
      <c r="O13" s="35"/>
      <c r="P13" s="35"/>
      <c r="Q13" s="35"/>
    </row>
    <row r="14" spans="1:17" x14ac:dyDescent="0.25">
      <c r="A14" s="35"/>
      <c r="B14" s="132" t="s">
        <v>167</v>
      </c>
      <c r="C14" s="9" t="s">
        <v>168</v>
      </c>
      <c r="D14" s="9">
        <v>80535</v>
      </c>
      <c r="E14" s="134" t="str">
        <f>_xll.CbondsIndexValue(D14,Template!$C$5)</f>
        <v>Нет данных</v>
      </c>
      <c r="F14" s="35"/>
      <c r="G14" s="35"/>
      <c r="H14" s="35"/>
      <c r="I14" s="139" t="s">
        <v>193</v>
      </c>
      <c r="J14" s="139" t="s">
        <v>184</v>
      </c>
      <c r="K14" s="139">
        <v>0</v>
      </c>
      <c r="L14" s="139">
        <v>1</v>
      </c>
      <c r="M14" s="139" t="s">
        <v>617</v>
      </c>
      <c r="N14" s="139" t="s">
        <v>629</v>
      </c>
      <c r="O14" s="35"/>
      <c r="P14" s="35"/>
      <c r="Q14" s="35"/>
    </row>
    <row r="15" spans="1:17" ht="30" x14ac:dyDescent="0.25">
      <c r="A15" s="35"/>
      <c r="B15" s="132" t="s">
        <v>169</v>
      </c>
      <c r="C15" s="9" t="s">
        <v>170</v>
      </c>
      <c r="D15" s="9">
        <v>80543</v>
      </c>
      <c r="E15" s="134" t="str">
        <f>_xll.CbondsIndexValue(D15,Template!$C$5)</f>
        <v>Нет данных</v>
      </c>
      <c r="F15" s="35"/>
      <c r="G15" s="35"/>
      <c r="H15" s="35"/>
      <c r="I15" s="128" t="s">
        <v>194</v>
      </c>
      <c r="J15" s="128" t="s">
        <v>195</v>
      </c>
      <c r="K15" s="128">
        <v>1</v>
      </c>
      <c r="L15" s="128">
        <f>L14+1</f>
        <v>2</v>
      </c>
      <c r="M15" s="128" t="s">
        <v>613</v>
      </c>
      <c r="N15" s="203" t="s">
        <v>630</v>
      </c>
      <c r="O15" s="35"/>
      <c r="P15" s="35"/>
      <c r="Q15" s="35"/>
    </row>
    <row r="16" spans="1:17" x14ac:dyDescent="0.25">
      <c r="A16" s="35"/>
      <c r="B16" s="132" t="s">
        <v>171</v>
      </c>
      <c r="C16" s="9" t="s">
        <v>172</v>
      </c>
      <c r="D16" s="9">
        <v>9225</v>
      </c>
      <c r="E16" s="134">
        <f>_xll.CbondsIndexValue(D16,Template!$C$5)</f>
        <v>14.52</v>
      </c>
      <c r="F16" s="35"/>
      <c r="G16" s="35"/>
      <c r="H16" s="35"/>
      <c r="I16" s="128"/>
      <c r="J16" s="128" t="s">
        <v>619</v>
      </c>
      <c r="K16" s="128">
        <f t="shared" ref="K16:K21" si="1">K15+1</f>
        <v>2</v>
      </c>
      <c r="L16" s="128">
        <f t="shared" ref="L16:L79" si="2">L15+1</f>
        <v>3</v>
      </c>
      <c r="M16" s="35"/>
      <c r="N16" s="35"/>
      <c r="O16" s="35"/>
      <c r="P16" s="35"/>
      <c r="Q16" s="35"/>
    </row>
    <row r="17" spans="1:17" x14ac:dyDescent="0.25">
      <c r="A17" s="35"/>
      <c r="B17" s="135" t="s">
        <v>173</v>
      </c>
      <c r="C17" s="136" t="s">
        <v>174</v>
      </c>
      <c r="D17" s="136">
        <v>80495</v>
      </c>
      <c r="E17" s="137">
        <f>_xll.CbondsIndexValue(D17,Template!$C$5)</f>
        <v>25.55</v>
      </c>
      <c r="F17" s="35"/>
      <c r="G17" s="35"/>
      <c r="H17" s="35"/>
      <c r="I17" s="128"/>
      <c r="J17" s="128" t="s">
        <v>10</v>
      </c>
      <c r="K17" s="128">
        <f t="shared" si="1"/>
        <v>3</v>
      </c>
      <c r="L17" s="128">
        <f t="shared" si="2"/>
        <v>4</v>
      </c>
      <c r="M17" s="35"/>
      <c r="N17" s="35"/>
      <c r="O17" s="35"/>
      <c r="P17" s="35"/>
      <c r="Q17" s="35"/>
    </row>
    <row r="18" spans="1:17" x14ac:dyDescent="0.25">
      <c r="A18" s="35"/>
      <c r="B18" s="35"/>
      <c r="C18" s="35"/>
      <c r="D18" s="35"/>
      <c r="E18" s="35"/>
      <c r="F18" s="35"/>
      <c r="G18" s="35"/>
      <c r="H18" s="35"/>
      <c r="I18" s="128"/>
      <c r="J18" s="128"/>
      <c r="K18" s="128">
        <f t="shared" si="1"/>
        <v>4</v>
      </c>
      <c r="L18" s="128">
        <f t="shared" si="2"/>
        <v>5</v>
      </c>
      <c r="M18" s="35"/>
      <c r="N18" s="35"/>
      <c r="O18" s="35"/>
      <c r="P18" s="35"/>
      <c r="Q18" s="35"/>
    </row>
    <row r="19" spans="1:17" ht="15.6" thickBot="1" x14ac:dyDescent="0.3">
      <c r="A19" s="35"/>
      <c r="B19" s="35"/>
      <c r="C19" s="35"/>
      <c r="D19" s="35"/>
      <c r="E19" s="35"/>
      <c r="F19" s="35"/>
      <c r="G19" s="35"/>
      <c r="H19" s="35"/>
      <c r="I19" s="128"/>
      <c r="J19" s="128"/>
      <c r="K19" s="128">
        <f t="shared" si="1"/>
        <v>5</v>
      </c>
      <c r="L19" s="128">
        <f t="shared" si="2"/>
        <v>6</v>
      </c>
      <c r="M19" s="35"/>
      <c r="N19" s="35"/>
      <c r="O19" s="35"/>
      <c r="P19" s="35"/>
      <c r="Q19" s="35"/>
    </row>
    <row r="20" spans="1:17" ht="16.5" customHeight="1" thickBot="1" x14ac:dyDescent="0.3">
      <c r="A20" s="35"/>
      <c r="B20" s="301" t="s">
        <v>175</v>
      </c>
      <c r="C20" s="302"/>
      <c r="D20" s="302"/>
      <c r="E20" s="302"/>
      <c r="F20" s="302"/>
      <c r="G20" s="35"/>
      <c r="H20" s="35"/>
      <c r="I20" s="128"/>
      <c r="J20" s="128"/>
      <c r="K20" s="128">
        <f t="shared" si="1"/>
        <v>6</v>
      </c>
      <c r="L20" s="128">
        <f t="shared" si="2"/>
        <v>7</v>
      </c>
      <c r="M20" s="35"/>
      <c r="N20" s="35"/>
      <c r="O20" s="35"/>
      <c r="P20" s="35"/>
      <c r="Q20" s="35"/>
    </row>
    <row r="21" spans="1:17" x14ac:dyDescent="0.25">
      <c r="A21" s="35"/>
      <c r="B21" s="140"/>
      <c r="C21" s="14">
        <v>0</v>
      </c>
      <c r="D21" s="14">
        <v>1</v>
      </c>
      <c r="E21" s="14">
        <v>3</v>
      </c>
      <c r="F21" s="133">
        <v>5</v>
      </c>
      <c r="G21" s="35"/>
      <c r="H21" s="35"/>
      <c r="I21" s="128"/>
      <c r="J21" s="128"/>
      <c r="K21" s="128">
        <f t="shared" si="1"/>
        <v>7</v>
      </c>
      <c r="L21" s="128">
        <f t="shared" si="2"/>
        <v>8</v>
      </c>
      <c r="M21" s="35"/>
      <c r="N21" s="35"/>
      <c r="O21" s="35"/>
      <c r="P21" s="35"/>
      <c r="Q21" s="35"/>
    </row>
    <row r="22" spans="1:17" x14ac:dyDescent="0.25">
      <c r="A22" s="35"/>
      <c r="B22" s="141" t="s">
        <v>176</v>
      </c>
      <c r="C22" s="15">
        <f>E4/100</f>
        <v>0.12920000000000001</v>
      </c>
      <c r="D22" s="15">
        <f>E8/100</f>
        <v>0.1406</v>
      </c>
      <c r="E22" s="15">
        <f>E12/100</f>
        <v>0.1424</v>
      </c>
      <c r="F22" s="142">
        <f>E16/100</f>
        <v>0.1452</v>
      </c>
      <c r="G22" s="35"/>
      <c r="H22" s="35"/>
      <c r="I22" s="128"/>
      <c r="J22" s="128"/>
      <c r="K22" s="128"/>
      <c r="L22" s="128">
        <f t="shared" si="2"/>
        <v>9</v>
      </c>
      <c r="M22" s="35"/>
      <c r="N22" s="35"/>
      <c r="O22" s="35"/>
      <c r="P22" s="35"/>
      <c r="Q22" s="35"/>
    </row>
    <row r="23" spans="1:17" x14ac:dyDescent="0.25">
      <c r="A23" s="35"/>
      <c r="B23" s="141" t="s">
        <v>177</v>
      </c>
      <c r="C23" s="15">
        <f>E5/100</f>
        <v>0.15210000000000001</v>
      </c>
      <c r="D23" s="15">
        <f>E9/100</f>
        <v>0.15130000000000002</v>
      </c>
      <c r="E23" s="15">
        <f>E13/100</f>
        <v>0.15380000000000002</v>
      </c>
      <c r="F23" s="142">
        <f>E13/100</f>
        <v>0.15380000000000002</v>
      </c>
      <c r="G23" s="35"/>
      <c r="H23" s="35"/>
      <c r="I23" s="128"/>
      <c r="J23" s="128"/>
      <c r="K23" s="128"/>
      <c r="L23" s="128">
        <f t="shared" si="2"/>
        <v>10</v>
      </c>
      <c r="M23" s="35"/>
      <c r="N23" s="35"/>
      <c r="O23" s="35"/>
      <c r="P23" s="35"/>
      <c r="Q23" s="35"/>
    </row>
    <row r="24" spans="1:17" x14ac:dyDescent="0.25">
      <c r="A24" s="35"/>
      <c r="B24" s="141" t="s">
        <v>178</v>
      </c>
      <c r="C24" s="15">
        <f>E6/100</f>
        <v>0.1671</v>
      </c>
      <c r="D24" s="15">
        <f>E10/100</f>
        <v>0.1671</v>
      </c>
      <c r="E24" s="15" t="e">
        <f>E14/100</f>
        <v>#VALUE!</v>
      </c>
      <c r="F24" s="142" t="e">
        <f>E14/100</f>
        <v>#VALUE!</v>
      </c>
      <c r="G24" s="35"/>
      <c r="H24" s="35"/>
      <c r="I24" s="128"/>
      <c r="J24" s="128"/>
      <c r="K24" s="128"/>
      <c r="L24" s="128">
        <f t="shared" si="2"/>
        <v>11</v>
      </c>
      <c r="M24" s="35"/>
      <c r="N24" s="35"/>
      <c r="O24" s="35"/>
      <c r="P24" s="35"/>
      <c r="Q24" s="35"/>
    </row>
    <row r="25" spans="1:17" x14ac:dyDescent="0.25">
      <c r="A25" s="35"/>
      <c r="B25" s="141" t="s">
        <v>179</v>
      </c>
      <c r="C25" s="15">
        <f>E7/100</f>
        <v>0.21440000000000001</v>
      </c>
      <c r="D25" s="15">
        <f>E11/100</f>
        <v>0.21440000000000001</v>
      </c>
      <c r="E25" s="15" t="e">
        <f>E15/100</f>
        <v>#VALUE!</v>
      </c>
      <c r="F25" s="142" t="e">
        <f>E15/100</f>
        <v>#VALUE!</v>
      </c>
      <c r="G25" s="35"/>
      <c r="H25" s="35"/>
      <c r="I25" s="128"/>
      <c r="J25" s="128"/>
      <c r="K25" s="128"/>
      <c r="L25" s="128">
        <f t="shared" si="2"/>
        <v>12</v>
      </c>
      <c r="M25" s="35"/>
      <c r="N25" s="35"/>
      <c r="O25" s="35"/>
      <c r="P25" s="35"/>
      <c r="Q25" s="35"/>
    </row>
    <row r="26" spans="1:17" x14ac:dyDescent="0.25">
      <c r="A26" s="35"/>
      <c r="B26" s="143" t="s">
        <v>180</v>
      </c>
      <c r="C26" s="144">
        <f>$E$17/100</f>
        <v>0.2555</v>
      </c>
      <c r="D26" s="144">
        <f>$E$17/100</f>
        <v>0.2555</v>
      </c>
      <c r="E26" s="144">
        <f>$E$17/100</f>
        <v>0.2555</v>
      </c>
      <c r="F26" s="145">
        <f>$E$17/100</f>
        <v>0.2555</v>
      </c>
      <c r="G26" s="35"/>
      <c r="H26" s="35"/>
      <c r="I26" s="128"/>
      <c r="J26" s="128"/>
      <c r="K26" s="128"/>
      <c r="L26" s="128">
        <f t="shared" si="2"/>
        <v>13</v>
      </c>
      <c r="M26" s="35"/>
      <c r="N26" s="35"/>
      <c r="O26" s="35"/>
      <c r="P26" s="35"/>
      <c r="Q26" s="35"/>
    </row>
    <row r="27" spans="1:17" x14ac:dyDescent="0.25">
      <c r="A27" s="35"/>
      <c r="B27" s="35"/>
      <c r="C27" s="35"/>
      <c r="D27" s="35"/>
      <c r="E27" s="35"/>
      <c r="F27" s="35"/>
      <c r="G27" s="35"/>
      <c r="H27" s="35"/>
      <c r="I27" s="128"/>
      <c r="J27" s="128"/>
      <c r="K27" s="128"/>
      <c r="L27" s="128">
        <f t="shared" si="2"/>
        <v>14</v>
      </c>
      <c r="M27" s="35"/>
      <c r="N27" s="35"/>
      <c r="O27" s="35"/>
      <c r="P27" s="35"/>
      <c r="Q27" s="35"/>
    </row>
    <row r="28" spans="1:17" x14ac:dyDescent="0.25">
      <c r="A28" s="35"/>
      <c r="B28" s="35"/>
      <c r="C28" s="35"/>
      <c r="D28" s="35"/>
      <c r="E28" s="35"/>
      <c r="F28" s="35"/>
      <c r="G28" s="35"/>
      <c r="H28" s="35"/>
      <c r="I28" s="128"/>
      <c r="J28" s="128"/>
      <c r="K28" s="128"/>
      <c r="L28" s="128">
        <f t="shared" si="2"/>
        <v>15</v>
      </c>
      <c r="M28" s="35"/>
      <c r="N28" s="35"/>
      <c r="O28" s="35"/>
      <c r="P28" s="35"/>
      <c r="Q28" s="35"/>
    </row>
    <row r="29" spans="1:17" x14ac:dyDescent="0.25">
      <c r="A29" s="35"/>
      <c r="B29" s="198" t="s">
        <v>200</v>
      </c>
      <c r="C29" s="199" t="s">
        <v>620</v>
      </c>
      <c r="D29" s="35"/>
      <c r="E29" s="35"/>
      <c r="F29" s="35"/>
      <c r="G29" s="35"/>
      <c r="H29" s="35"/>
      <c r="I29" s="128"/>
      <c r="J29" s="128"/>
      <c r="K29" s="128"/>
      <c r="L29" s="128">
        <f t="shared" si="2"/>
        <v>16</v>
      </c>
      <c r="M29" s="35"/>
      <c r="N29" s="35"/>
      <c r="O29" s="35"/>
      <c r="P29" s="35"/>
      <c r="Q29" s="35"/>
    </row>
    <row r="30" spans="1:17" x14ac:dyDescent="0.25">
      <c r="A30" s="35"/>
      <c r="B30" s="200" t="s">
        <v>184</v>
      </c>
      <c r="C30" s="201">
        <v>1</v>
      </c>
      <c r="D30" s="35"/>
      <c r="E30" s="35"/>
      <c r="F30" s="35"/>
      <c r="G30" s="35"/>
      <c r="H30" s="35"/>
      <c r="I30" s="128"/>
      <c r="J30" s="128"/>
      <c r="K30" s="128"/>
      <c r="L30" s="128">
        <f t="shared" si="2"/>
        <v>17</v>
      </c>
      <c r="M30" s="35"/>
      <c r="N30" s="35"/>
      <c r="O30" s="35"/>
      <c r="P30" s="35"/>
      <c r="Q30" s="35"/>
    </row>
    <row r="31" spans="1:17" x14ac:dyDescent="0.25">
      <c r="A31" s="35"/>
      <c r="B31" s="200" t="s">
        <v>195</v>
      </c>
      <c r="C31" s="201">
        <v>2</v>
      </c>
      <c r="D31" s="35"/>
      <c r="E31" s="35"/>
      <c r="F31" s="35"/>
      <c r="G31" s="35"/>
      <c r="H31" s="35"/>
      <c r="I31" s="128"/>
      <c r="J31" s="128"/>
      <c r="K31" s="128"/>
      <c r="L31" s="128">
        <f t="shared" si="2"/>
        <v>18</v>
      </c>
      <c r="M31" s="35"/>
      <c r="N31" s="35"/>
      <c r="O31" s="35"/>
      <c r="P31" s="35"/>
      <c r="Q31" s="35"/>
    </row>
    <row r="32" spans="1:17" x14ac:dyDescent="0.25">
      <c r="A32" s="35"/>
      <c r="B32" s="202" t="s">
        <v>10</v>
      </c>
      <c r="C32" s="201">
        <v>3</v>
      </c>
      <c r="D32" s="35"/>
      <c r="E32" s="35"/>
      <c r="F32" s="35"/>
      <c r="G32" s="35"/>
      <c r="H32" s="35"/>
      <c r="I32" s="128"/>
      <c r="J32" s="128"/>
      <c r="K32" s="128"/>
      <c r="L32" s="128">
        <f t="shared" si="2"/>
        <v>19</v>
      </c>
      <c r="M32" s="35"/>
      <c r="N32" s="35"/>
      <c r="O32" s="35"/>
      <c r="P32" s="35"/>
      <c r="Q32" s="35"/>
    </row>
    <row r="33" spans="1:17" x14ac:dyDescent="0.25">
      <c r="A33" s="35"/>
      <c r="B33" s="35"/>
      <c r="C33" s="35"/>
      <c r="D33" s="35"/>
      <c r="E33" s="35"/>
      <c r="F33" s="35"/>
      <c r="G33" s="35"/>
      <c r="H33" s="35"/>
      <c r="I33" s="128"/>
      <c r="J33" s="128"/>
      <c r="K33" s="128"/>
      <c r="L33" s="128">
        <f t="shared" si="2"/>
        <v>20</v>
      </c>
      <c r="M33" s="35"/>
      <c r="N33" s="35"/>
      <c r="O33" s="35"/>
      <c r="P33" s="35"/>
      <c r="Q33" s="35"/>
    </row>
    <row r="34" spans="1:17" x14ac:dyDescent="0.25">
      <c r="A34" s="35"/>
      <c r="B34" s="35"/>
      <c r="C34" s="35"/>
      <c r="D34" s="35"/>
      <c r="E34" s="35"/>
      <c r="F34" s="35"/>
      <c r="G34" s="35"/>
      <c r="H34" s="35"/>
      <c r="I34" s="128"/>
      <c r="J34" s="128"/>
      <c r="K34" s="128"/>
      <c r="L34" s="128">
        <f t="shared" si="2"/>
        <v>21</v>
      </c>
      <c r="M34" s="35"/>
      <c r="N34" s="35"/>
      <c r="O34" s="35"/>
      <c r="P34" s="35"/>
      <c r="Q34" s="35"/>
    </row>
    <row r="35" spans="1:17" x14ac:dyDescent="0.25">
      <c r="A35" s="35"/>
      <c r="B35" s="35"/>
      <c r="C35" s="35"/>
      <c r="D35" s="35"/>
      <c r="E35" s="35"/>
      <c r="F35" s="35"/>
      <c r="G35" s="35"/>
      <c r="H35" s="35"/>
      <c r="I35" s="128"/>
      <c r="J35" s="128"/>
      <c r="K35" s="128"/>
      <c r="L35" s="128">
        <f t="shared" si="2"/>
        <v>22</v>
      </c>
      <c r="M35" s="35"/>
      <c r="N35" s="35"/>
      <c r="O35" s="35"/>
      <c r="P35" s="35"/>
      <c r="Q35" s="35"/>
    </row>
    <row r="36" spans="1:17" x14ac:dyDescent="0.25">
      <c r="A36" s="35"/>
      <c r="B36" s="35"/>
      <c r="C36" s="35"/>
      <c r="D36" s="35"/>
      <c r="E36" s="35"/>
      <c r="F36" s="35"/>
      <c r="G36" s="35"/>
      <c r="H36" s="35"/>
      <c r="I36" s="128"/>
      <c r="J36" s="128"/>
      <c r="K36" s="128"/>
      <c r="L36" s="128">
        <f t="shared" si="2"/>
        <v>23</v>
      </c>
      <c r="M36" s="35"/>
      <c r="N36" s="35"/>
      <c r="O36" s="35"/>
      <c r="P36" s="35"/>
      <c r="Q36" s="35"/>
    </row>
    <row r="37" spans="1:17" x14ac:dyDescent="0.25">
      <c r="A37" s="35"/>
      <c r="B37" s="35"/>
      <c r="C37" s="35"/>
      <c r="D37" s="35"/>
      <c r="E37" s="35"/>
      <c r="F37" s="35"/>
      <c r="G37" s="35"/>
      <c r="H37" s="35"/>
      <c r="I37" s="128"/>
      <c r="J37" s="128"/>
      <c r="K37" s="128"/>
      <c r="L37" s="128">
        <f t="shared" si="2"/>
        <v>24</v>
      </c>
      <c r="M37" s="35"/>
      <c r="N37" s="35"/>
      <c r="O37" s="35"/>
      <c r="P37" s="35"/>
      <c r="Q37" s="35"/>
    </row>
    <row r="38" spans="1:17" x14ac:dyDescent="0.25">
      <c r="A38" s="35"/>
      <c r="B38" s="35"/>
      <c r="C38" s="35"/>
      <c r="D38" s="35"/>
      <c r="E38" s="35"/>
      <c r="F38" s="35"/>
      <c r="G38" s="35"/>
      <c r="H38" s="35"/>
      <c r="I38" s="128"/>
      <c r="J38" s="128"/>
      <c r="K38" s="128"/>
      <c r="L38" s="128">
        <f t="shared" si="2"/>
        <v>25</v>
      </c>
      <c r="M38" s="35"/>
      <c r="N38" s="35"/>
      <c r="O38" s="35"/>
      <c r="P38" s="35"/>
      <c r="Q38" s="35"/>
    </row>
    <row r="39" spans="1:17" x14ac:dyDescent="0.25">
      <c r="A39" s="35"/>
      <c r="B39" s="35"/>
      <c r="C39" s="35"/>
      <c r="D39" s="35"/>
      <c r="E39" s="35"/>
      <c r="F39" s="35"/>
      <c r="G39" s="35"/>
      <c r="H39" s="35"/>
      <c r="I39" s="128"/>
      <c r="J39" s="128"/>
      <c r="K39" s="128"/>
      <c r="L39" s="128">
        <f t="shared" si="2"/>
        <v>26</v>
      </c>
      <c r="M39" s="35"/>
      <c r="N39" s="35"/>
      <c r="O39" s="35"/>
      <c r="P39" s="35"/>
      <c r="Q39" s="35"/>
    </row>
    <row r="40" spans="1:17" x14ac:dyDescent="0.25">
      <c r="A40" s="35"/>
      <c r="B40" s="35"/>
      <c r="C40" s="35"/>
      <c r="D40" s="35"/>
      <c r="E40" s="35"/>
      <c r="F40" s="35"/>
      <c r="G40" s="35"/>
      <c r="H40" s="35"/>
      <c r="I40" s="128"/>
      <c r="J40" s="128"/>
      <c r="K40" s="128"/>
      <c r="L40" s="128">
        <f t="shared" si="2"/>
        <v>27</v>
      </c>
      <c r="M40" s="35"/>
      <c r="N40" s="35"/>
      <c r="O40" s="35"/>
      <c r="P40" s="35"/>
      <c r="Q40" s="35"/>
    </row>
    <row r="41" spans="1:17" x14ac:dyDescent="0.25">
      <c r="A41" s="35"/>
      <c r="B41" s="35"/>
      <c r="C41" s="35"/>
      <c r="D41" s="35"/>
      <c r="E41" s="35"/>
      <c r="F41" s="35"/>
      <c r="G41" s="35"/>
      <c r="H41" s="35"/>
      <c r="I41" s="128"/>
      <c r="J41" s="128"/>
      <c r="K41" s="128"/>
      <c r="L41" s="128">
        <f t="shared" si="2"/>
        <v>28</v>
      </c>
      <c r="M41" s="35"/>
      <c r="N41" s="35"/>
      <c r="O41" s="35"/>
      <c r="P41" s="35"/>
      <c r="Q41" s="35"/>
    </row>
    <row r="42" spans="1:17" x14ac:dyDescent="0.25">
      <c r="A42" s="35"/>
      <c r="B42" s="35"/>
      <c r="C42" s="35"/>
      <c r="D42" s="35"/>
      <c r="E42" s="35"/>
      <c r="F42" s="35"/>
      <c r="G42" s="35"/>
      <c r="H42" s="35"/>
      <c r="I42" s="128"/>
      <c r="J42" s="128"/>
      <c r="K42" s="128"/>
      <c r="L42" s="128">
        <f t="shared" si="2"/>
        <v>29</v>
      </c>
      <c r="M42" s="35"/>
      <c r="N42" s="35"/>
      <c r="O42" s="35"/>
      <c r="P42" s="35"/>
      <c r="Q42" s="35"/>
    </row>
    <row r="43" spans="1:17" x14ac:dyDescent="0.25">
      <c r="A43" s="35"/>
      <c r="B43" s="35"/>
      <c r="C43" s="35"/>
      <c r="D43" s="35"/>
      <c r="E43" s="35"/>
      <c r="F43" s="35"/>
      <c r="G43" s="35"/>
      <c r="H43" s="35"/>
      <c r="I43" s="128"/>
      <c r="J43" s="128"/>
      <c r="K43" s="128"/>
      <c r="L43" s="128">
        <f t="shared" si="2"/>
        <v>30</v>
      </c>
      <c r="M43" s="35"/>
      <c r="N43" s="35"/>
      <c r="O43" s="35"/>
      <c r="P43" s="35"/>
      <c r="Q43" s="35"/>
    </row>
    <row r="44" spans="1:17" x14ac:dyDescent="0.25">
      <c r="A44" s="35"/>
      <c r="B44" s="35"/>
      <c r="C44" s="35"/>
      <c r="D44" s="35"/>
      <c r="E44" s="35"/>
      <c r="F44" s="35"/>
      <c r="G44" s="35"/>
      <c r="H44" s="35"/>
      <c r="I44" s="128"/>
      <c r="J44" s="128"/>
      <c r="K44" s="128"/>
      <c r="L44" s="128">
        <f t="shared" si="2"/>
        <v>31</v>
      </c>
      <c r="M44" s="35"/>
      <c r="N44" s="35"/>
      <c r="O44" s="35"/>
      <c r="P44" s="35"/>
      <c r="Q44" s="35"/>
    </row>
    <row r="45" spans="1:17" x14ac:dyDescent="0.25">
      <c r="A45" s="35"/>
      <c r="B45" s="35"/>
      <c r="C45" s="35"/>
      <c r="D45" s="35"/>
      <c r="E45" s="35"/>
      <c r="F45" s="35"/>
      <c r="G45" s="35"/>
      <c r="H45" s="35"/>
      <c r="I45" s="128"/>
      <c r="J45" s="128"/>
      <c r="K45" s="128"/>
      <c r="L45" s="128">
        <f t="shared" si="2"/>
        <v>32</v>
      </c>
      <c r="M45" s="35"/>
      <c r="N45" s="35"/>
      <c r="O45" s="35"/>
      <c r="P45" s="35"/>
      <c r="Q45" s="35"/>
    </row>
    <row r="46" spans="1:17" x14ac:dyDescent="0.25">
      <c r="A46" s="35"/>
      <c r="B46" s="35"/>
      <c r="C46" s="35"/>
      <c r="D46" s="35"/>
      <c r="E46" s="35"/>
      <c r="F46" s="35"/>
      <c r="G46" s="35"/>
      <c r="H46" s="35"/>
      <c r="I46" s="128"/>
      <c r="J46" s="128"/>
      <c r="K46" s="128"/>
      <c r="L46" s="128">
        <f t="shared" si="2"/>
        <v>33</v>
      </c>
      <c r="M46" s="35"/>
      <c r="N46" s="35"/>
      <c r="O46" s="35"/>
      <c r="P46" s="35"/>
      <c r="Q46" s="35"/>
    </row>
    <row r="47" spans="1:17" x14ac:dyDescent="0.25">
      <c r="A47" s="35"/>
      <c r="B47" s="35"/>
      <c r="C47" s="35"/>
      <c r="D47" s="35"/>
      <c r="E47" s="35"/>
      <c r="F47" s="35"/>
      <c r="G47" s="35"/>
      <c r="H47" s="35"/>
      <c r="I47" s="128"/>
      <c r="J47" s="128"/>
      <c r="K47" s="128"/>
      <c r="L47" s="128">
        <f t="shared" si="2"/>
        <v>34</v>
      </c>
      <c r="M47" s="35"/>
      <c r="N47" s="35"/>
      <c r="O47" s="35"/>
      <c r="P47" s="35"/>
      <c r="Q47" s="35"/>
    </row>
    <row r="48" spans="1:17" x14ac:dyDescent="0.25">
      <c r="A48" s="35"/>
      <c r="B48" s="35"/>
      <c r="C48" s="35"/>
      <c r="D48" s="35"/>
      <c r="E48" s="35"/>
      <c r="F48" s="35"/>
      <c r="G48" s="35"/>
      <c r="H48" s="35"/>
      <c r="I48" s="128"/>
      <c r="J48" s="128"/>
      <c r="K48" s="128"/>
      <c r="L48" s="128">
        <f t="shared" si="2"/>
        <v>35</v>
      </c>
      <c r="M48" s="35"/>
      <c r="N48" s="35"/>
      <c r="O48" s="35"/>
      <c r="P48" s="35"/>
      <c r="Q48" s="35"/>
    </row>
    <row r="49" spans="1:17" x14ac:dyDescent="0.25">
      <c r="A49" s="35"/>
      <c r="B49" s="35"/>
      <c r="C49" s="35"/>
      <c r="D49" s="35"/>
      <c r="E49" s="35"/>
      <c r="F49" s="35"/>
      <c r="G49" s="35"/>
      <c r="H49" s="35"/>
      <c r="I49" s="128"/>
      <c r="J49" s="128"/>
      <c r="K49" s="128"/>
      <c r="L49" s="128">
        <f t="shared" si="2"/>
        <v>36</v>
      </c>
      <c r="M49" s="35"/>
      <c r="N49" s="35"/>
      <c r="O49" s="35"/>
      <c r="P49" s="35"/>
      <c r="Q49" s="35"/>
    </row>
    <row r="50" spans="1:17" x14ac:dyDescent="0.25">
      <c r="A50" s="35"/>
      <c r="B50" s="35"/>
      <c r="C50" s="35"/>
      <c r="D50" s="35"/>
      <c r="E50" s="35"/>
      <c r="F50" s="35"/>
      <c r="G50" s="35"/>
      <c r="H50" s="35"/>
      <c r="I50" s="128"/>
      <c r="J50" s="128"/>
      <c r="K50" s="128"/>
      <c r="L50" s="128">
        <f t="shared" si="2"/>
        <v>37</v>
      </c>
      <c r="M50" s="35"/>
      <c r="N50" s="35"/>
      <c r="O50" s="35"/>
      <c r="P50" s="35"/>
      <c r="Q50" s="35"/>
    </row>
    <row r="51" spans="1:17" x14ac:dyDescent="0.25">
      <c r="A51" s="35"/>
      <c r="B51" s="35"/>
      <c r="C51" s="35"/>
      <c r="D51" s="35"/>
      <c r="E51" s="35"/>
      <c r="F51" s="35"/>
      <c r="G51" s="35"/>
      <c r="H51" s="35"/>
      <c r="I51" s="128"/>
      <c r="J51" s="128"/>
      <c r="K51" s="128"/>
      <c r="L51" s="128">
        <f t="shared" si="2"/>
        <v>38</v>
      </c>
      <c r="M51" s="35"/>
      <c r="N51" s="35"/>
      <c r="O51" s="35"/>
      <c r="P51" s="35"/>
      <c r="Q51" s="35"/>
    </row>
    <row r="52" spans="1:17" x14ac:dyDescent="0.25">
      <c r="A52" s="35"/>
      <c r="B52" s="35"/>
      <c r="C52" s="35"/>
      <c r="D52" s="35"/>
      <c r="E52" s="35"/>
      <c r="F52" s="35"/>
      <c r="G52" s="35"/>
      <c r="H52" s="35"/>
      <c r="I52" s="128"/>
      <c r="J52" s="128"/>
      <c r="K52" s="128"/>
      <c r="L52" s="128">
        <f t="shared" si="2"/>
        <v>39</v>
      </c>
      <c r="M52" s="35"/>
      <c r="N52" s="35"/>
      <c r="O52" s="35"/>
      <c r="P52" s="35"/>
      <c r="Q52" s="35"/>
    </row>
    <row r="53" spans="1:17" x14ac:dyDescent="0.25">
      <c r="A53" s="35"/>
      <c r="B53" s="35"/>
      <c r="C53" s="35"/>
      <c r="D53" s="35"/>
      <c r="E53" s="35"/>
      <c r="F53" s="35"/>
      <c r="G53" s="35"/>
      <c r="H53" s="35"/>
      <c r="I53" s="128"/>
      <c r="J53" s="128"/>
      <c r="K53" s="128"/>
      <c r="L53" s="128">
        <f t="shared" si="2"/>
        <v>40</v>
      </c>
      <c r="M53" s="35"/>
      <c r="N53" s="35"/>
      <c r="O53" s="35"/>
      <c r="P53" s="35"/>
      <c r="Q53" s="35"/>
    </row>
    <row r="54" spans="1:17" x14ac:dyDescent="0.25">
      <c r="A54" s="35"/>
      <c r="B54" s="35"/>
      <c r="C54" s="35"/>
      <c r="D54" s="35"/>
      <c r="E54" s="35"/>
      <c r="F54" s="35"/>
      <c r="G54" s="35"/>
      <c r="H54" s="35"/>
      <c r="I54" s="128"/>
      <c r="J54" s="128"/>
      <c r="K54" s="128"/>
      <c r="L54" s="128">
        <f t="shared" si="2"/>
        <v>41</v>
      </c>
      <c r="M54" s="35"/>
      <c r="N54" s="35"/>
      <c r="O54" s="35"/>
      <c r="P54" s="35"/>
      <c r="Q54" s="35"/>
    </row>
    <row r="55" spans="1:17" x14ac:dyDescent="0.25">
      <c r="A55" s="35"/>
      <c r="B55" s="35"/>
      <c r="C55" s="35"/>
      <c r="D55" s="35"/>
      <c r="E55" s="35"/>
      <c r="F55" s="35"/>
      <c r="G55" s="35"/>
      <c r="H55" s="35"/>
      <c r="I55" s="128"/>
      <c r="J55" s="128"/>
      <c r="K55" s="128"/>
      <c r="L55" s="128">
        <f t="shared" si="2"/>
        <v>42</v>
      </c>
      <c r="M55" s="35"/>
      <c r="N55" s="35"/>
      <c r="O55" s="35"/>
      <c r="P55" s="35"/>
      <c r="Q55" s="35"/>
    </row>
    <row r="56" spans="1:17" x14ac:dyDescent="0.25">
      <c r="A56" s="35"/>
      <c r="B56" s="35"/>
      <c r="C56" s="35"/>
      <c r="D56" s="35"/>
      <c r="E56" s="35"/>
      <c r="F56" s="35"/>
      <c r="G56" s="35"/>
      <c r="H56" s="35"/>
      <c r="I56" s="128"/>
      <c r="J56" s="128"/>
      <c r="K56" s="128"/>
      <c r="L56" s="128">
        <f t="shared" si="2"/>
        <v>43</v>
      </c>
      <c r="M56" s="35"/>
      <c r="N56" s="35"/>
      <c r="O56" s="35"/>
      <c r="P56" s="35"/>
      <c r="Q56" s="35"/>
    </row>
    <row r="57" spans="1:17" x14ac:dyDescent="0.25">
      <c r="A57" s="35"/>
      <c r="B57" s="35"/>
      <c r="C57" s="35"/>
      <c r="D57" s="35"/>
      <c r="E57" s="35"/>
      <c r="F57" s="35"/>
      <c r="G57" s="35"/>
      <c r="H57" s="35"/>
      <c r="I57" s="128"/>
      <c r="J57" s="128"/>
      <c r="K57" s="128"/>
      <c r="L57" s="128">
        <f t="shared" si="2"/>
        <v>44</v>
      </c>
      <c r="M57" s="35"/>
      <c r="N57" s="35"/>
      <c r="O57" s="35"/>
      <c r="P57" s="35"/>
      <c r="Q57" s="35"/>
    </row>
    <row r="58" spans="1:17" x14ac:dyDescent="0.25">
      <c r="A58" s="35"/>
      <c r="B58" s="35"/>
      <c r="C58" s="35"/>
      <c r="D58" s="35"/>
      <c r="E58" s="35"/>
      <c r="F58" s="35"/>
      <c r="G58" s="35"/>
      <c r="H58" s="35"/>
      <c r="I58" s="128"/>
      <c r="J58" s="128"/>
      <c r="K58" s="128"/>
      <c r="L58" s="128">
        <f t="shared" si="2"/>
        <v>45</v>
      </c>
      <c r="M58" s="35"/>
      <c r="N58" s="35"/>
      <c r="O58" s="35"/>
      <c r="P58" s="35"/>
      <c r="Q58" s="35"/>
    </row>
    <row r="59" spans="1:17" x14ac:dyDescent="0.25">
      <c r="A59" s="35"/>
      <c r="B59" s="35"/>
      <c r="C59" s="35"/>
      <c r="D59" s="35"/>
      <c r="E59" s="35"/>
      <c r="F59" s="35"/>
      <c r="G59" s="35"/>
      <c r="H59" s="35"/>
      <c r="I59" s="128"/>
      <c r="J59" s="128"/>
      <c r="K59" s="128"/>
      <c r="L59" s="128">
        <f t="shared" si="2"/>
        <v>46</v>
      </c>
      <c r="M59" s="35"/>
      <c r="N59" s="35"/>
      <c r="O59" s="35"/>
      <c r="P59" s="35"/>
      <c r="Q59" s="35"/>
    </row>
    <row r="60" spans="1:17" x14ac:dyDescent="0.25">
      <c r="A60" s="35"/>
      <c r="B60" s="35"/>
      <c r="C60" s="35"/>
      <c r="D60" s="35"/>
      <c r="E60" s="35"/>
      <c r="F60" s="35"/>
      <c r="G60" s="35"/>
      <c r="H60" s="35"/>
      <c r="I60" s="128"/>
      <c r="J60" s="128"/>
      <c r="K60" s="128"/>
      <c r="L60" s="128">
        <f t="shared" si="2"/>
        <v>47</v>
      </c>
      <c r="M60" s="35"/>
      <c r="N60" s="35"/>
      <c r="O60" s="35"/>
      <c r="P60" s="35"/>
      <c r="Q60" s="35"/>
    </row>
    <row r="61" spans="1:17" x14ac:dyDescent="0.25">
      <c r="A61" s="35"/>
      <c r="B61" s="35"/>
      <c r="C61" s="35"/>
      <c r="D61" s="35"/>
      <c r="E61" s="35"/>
      <c r="F61" s="35"/>
      <c r="G61" s="35"/>
      <c r="H61" s="35"/>
      <c r="I61" s="128"/>
      <c r="J61" s="128"/>
      <c r="K61" s="128"/>
      <c r="L61" s="128">
        <f t="shared" si="2"/>
        <v>48</v>
      </c>
      <c r="M61" s="35"/>
      <c r="N61" s="35"/>
      <c r="O61" s="35"/>
      <c r="P61" s="35"/>
      <c r="Q61" s="35"/>
    </row>
    <row r="62" spans="1:17" x14ac:dyDescent="0.25">
      <c r="A62" s="35"/>
      <c r="B62" s="35"/>
      <c r="C62" s="35"/>
      <c r="D62" s="35"/>
      <c r="E62" s="35"/>
      <c r="F62" s="35"/>
      <c r="G62" s="35"/>
      <c r="H62" s="35"/>
      <c r="I62" s="128"/>
      <c r="J62" s="128"/>
      <c r="K62" s="128"/>
      <c r="L62" s="128">
        <f t="shared" si="2"/>
        <v>49</v>
      </c>
      <c r="M62" s="35"/>
      <c r="N62" s="35"/>
      <c r="O62" s="35"/>
      <c r="P62" s="35"/>
      <c r="Q62" s="35"/>
    </row>
    <row r="63" spans="1:17" x14ac:dyDescent="0.25">
      <c r="A63" s="35"/>
      <c r="B63" s="35"/>
      <c r="C63" s="35"/>
      <c r="D63" s="35"/>
      <c r="E63" s="35"/>
      <c r="F63" s="35"/>
      <c r="G63" s="35"/>
      <c r="H63" s="35"/>
      <c r="I63" s="128"/>
      <c r="J63" s="128"/>
      <c r="K63" s="128"/>
      <c r="L63" s="128">
        <f t="shared" si="2"/>
        <v>50</v>
      </c>
      <c r="M63" s="35"/>
      <c r="N63" s="35"/>
      <c r="O63" s="35"/>
      <c r="P63" s="35"/>
      <c r="Q63" s="35"/>
    </row>
    <row r="64" spans="1:17" x14ac:dyDescent="0.25">
      <c r="A64" s="35"/>
      <c r="B64" s="35"/>
      <c r="C64" s="35"/>
      <c r="D64" s="35"/>
      <c r="E64" s="35"/>
      <c r="F64" s="35"/>
      <c r="G64" s="35"/>
      <c r="H64" s="35"/>
      <c r="I64" s="128"/>
      <c r="J64" s="128"/>
      <c r="K64" s="128"/>
      <c r="L64" s="128">
        <f t="shared" si="2"/>
        <v>51</v>
      </c>
      <c r="M64" s="35"/>
      <c r="N64" s="35"/>
      <c r="O64" s="35"/>
      <c r="P64" s="35"/>
      <c r="Q64" s="35"/>
    </row>
    <row r="65" spans="1:17" x14ac:dyDescent="0.25">
      <c r="A65" s="35"/>
      <c r="B65" s="35"/>
      <c r="C65" s="35"/>
      <c r="D65" s="35"/>
      <c r="E65" s="35"/>
      <c r="F65" s="35"/>
      <c r="G65" s="35"/>
      <c r="H65" s="35"/>
      <c r="I65" s="128"/>
      <c r="J65" s="128"/>
      <c r="K65" s="128"/>
      <c r="L65" s="128">
        <f t="shared" si="2"/>
        <v>52</v>
      </c>
      <c r="M65" s="35"/>
      <c r="N65" s="35"/>
      <c r="O65" s="35"/>
      <c r="P65" s="35"/>
      <c r="Q65" s="35"/>
    </row>
    <row r="66" spans="1:17" x14ac:dyDescent="0.25">
      <c r="A66" s="35"/>
      <c r="B66" s="35"/>
      <c r="C66" s="35"/>
      <c r="D66" s="35"/>
      <c r="E66" s="35"/>
      <c r="F66" s="35"/>
      <c r="G66" s="35"/>
      <c r="H66" s="35"/>
      <c r="I66" s="128"/>
      <c r="J66" s="128"/>
      <c r="K66" s="128"/>
      <c r="L66" s="128">
        <f t="shared" si="2"/>
        <v>53</v>
      </c>
      <c r="M66" s="35"/>
      <c r="N66" s="35"/>
      <c r="O66" s="35"/>
      <c r="P66" s="35"/>
      <c r="Q66" s="35"/>
    </row>
    <row r="67" spans="1:17" x14ac:dyDescent="0.25">
      <c r="A67" s="35"/>
      <c r="B67" s="35"/>
      <c r="C67" s="35"/>
      <c r="D67" s="35"/>
      <c r="E67" s="35"/>
      <c r="F67" s="35"/>
      <c r="G67" s="35"/>
      <c r="H67" s="35"/>
      <c r="I67" s="128"/>
      <c r="J67" s="128"/>
      <c r="K67" s="128"/>
      <c r="L67" s="128">
        <f t="shared" si="2"/>
        <v>54</v>
      </c>
      <c r="M67" s="35"/>
      <c r="N67" s="35"/>
      <c r="O67" s="35"/>
      <c r="P67" s="35"/>
      <c r="Q67" s="35"/>
    </row>
    <row r="68" spans="1:17" x14ac:dyDescent="0.25">
      <c r="A68" s="35"/>
      <c r="B68" s="35"/>
      <c r="C68" s="35"/>
      <c r="D68" s="35"/>
      <c r="E68" s="35"/>
      <c r="F68" s="35"/>
      <c r="G68" s="35"/>
      <c r="H68" s="35"/>
      <c r="I68" s="128"/>
      <c r="J68" s="128"/>
      <c r="K68" s="128"/>
      <c r="L68" s="128">
        <f t="shared" si="2"/>
        <v>55</v>
      </c>
      <c r="M68" s="35"/>
      <c r="N68" s="35"/>
      <c r="O68" s="35"/>
      <c r="P68" s="35"/>
      <c r="Q68" s="35"/>
    </row>
    <row r="69" spans="1:17" x14ac:dyDescent="0.25">
      <c r="A69" s="35"/>
      <c r="B69" s="35"/>
      <c r="C69" s="35"/>
      <c r="D69" s="35"/>
      <c r="E69" s="35"/>
      <c r="F69" s="35"/>
      <c r="G69" s="35"/>
      <c r="H69" s="35"/>
      <c r="I69" s="128"/>
      <c r="J69" s="128"/>
      <c r="K69" s="128"/>
      <c r="L69" s="128">
        <f t="shared" si="2"/>
        <v>56</v>
      </c>
      <c r="M69" s="35"/>
      <c r="N69" s="35"/>
      <c r="O69" s="35"/>
      <c r="P69" s="35"/>
      <c r="Q69" s="35"/>
    </row>
    <row r="70" spans="1:17" x14ac:dyDescent="0.25">
      <c r="A70" s="35"/>
      <c r="B70" s="35"/>
      <c r="C70" s="35"/>
      <c r="D70" s="35"/>
      <c r="E70" s="35"/>
      <c r="F70" s="35"/>
      <c r="G70" s="35"/>
      <c r="H70" s="35"/>
      <c r="I70" s="128"/>
      <c r="J70" s="128"/>
      <c r="K70" s="128"/>
      <c r="L70" s="128">
        <f t="shared" si="2"/>
        <v>57</v>
      </c>
      <c r="M70" s="35"/>
      <c r="N70" s="35"/>
      <c r="O70" s="35"/>
      <c r="P70" s="35"/>
      <c r="Q70" s="35"/>
    </row>
    <row r="71" spans="1:17" x14ac:dyDescent="0.25">
      <c r="A71" s="35"/>
      <c r="B71" s="35"/>
      <c r="C71" s="35"/>
      <c r="D71" s="35"/>
      <c r="E71" s="35"/>
      <c r="F71" s="35"/>
      <c r="G71" s="35"/>
      <c r="H71" s="35"/>
      <c r="I71" s="128"/>
      <c r="J71" s="128"/>
      <c r="K71" s="128"/>
      <c r="L71" s="128">
        <f t="shared" si="2"/>
        <v>58</v>
      </c>
      <c r="M71" s="35"/>
      <c r="N71" s="35"/>
      <c r="O71" s="35"/>
      <c r="P71" s="35"/>
      <c r="Q71" s="35"/>
    </row>
    <row r="72" spans="1:17" x14ac:dyDescent="0.25">
      <c r="A72" s="35"/>
      <c r="B72" s="35"/>
      <c r="C72" s="35"/>
      <c r="D72" s="35"/>
      <c r="E72" s="35"/>
      <c r="F72" s="35"/>
      <c r="G72" s="35"/>
      <c r="H72" s="35"/>
      <c r="I72" s="128"/>
      <c r="J72" s="128"/>
      <c r="K72" s="128"/>
      <c r="L72" s="128">
        <f t="shared" si="2"/>
        <v>59</v>
      </c>
      <c r="M72" s="35"/>
      <c r="N72" s="35"/>
      <c r="O72" s="35"/>
      <c r="P72" s="35"/>
      <c r="Q72" s="35"/>
    </row>
    <row r="73" spans="1:17" x14ac:dyDescent="0.25">
      <c r="A73" s="35"/>
      <c r="B73" s="35"/>
      <c r="C73" s="35"/>
      <c r="D73" s="35"/>
      <c r="E73" s="35"/>
      <c r="F73" s="35"/>
      <c r="G73" s="35"/>
      <c r="H73" s="35"/>
      <c r="I73" s="128"/>
      <c r="J73" s="128"/>
      <c r="K73" s="128"/>
      <c r="L73" s="128">
        <f t="shared" si="2"/>
        <v>60</v>
      </c>
      <c r="M73" s="35"/>
      <c r="N73" s="35"/>
      <c r="O73" s="35"/>
      <c r="P73" s="35"/>
      <c r="Q73" s="35"/>
    </row>
    <row r="74" spans="1:17" x14ac:dyDescent="0.25">
      <c r="A74" s="35"/>
      <c r="B74" s="35"/>
      <c r="C74" s="35"/>
      <c r="D74" s="35"/>
      <c r="E74" s="35"/>
      <c r="F74" s="35"/>
      <c r="G74" s="35"/>
      <c r="H74" s="35"/>
      <c r="I74" s="128"/>
      <c r="J74" s="128"/>
      <c r="K74" s="128"/>
      <c r="L74" s="128">
        <f t="shared" si="2"/>
        <v>61</v>
      </c>
      <c r="M74" s="35"/>
      <c r="N74" s="35"/>
      <c r="O74" s="35"/>
      <c r="P74" s="35"/>
      <c r="Q74" s="35"/>
    </row>
    <row r="75" spans="1:17" x14ac:dyDescent="0.25">
      <c r="A75" s="35"/>
      <c r="B75" s="35"/>
      <c r="C75" s="35"/>
      <c r="D75" s="35"/>
      <c r="E75" s="35"/>
      <c r="F75" s="35"/>
      <c r="G75" s="35"/>
      <c r="H75" s="35"/>
      <c r="I75" s="128"/>
      <c r="J75" s="128"/>
      <c r="K75" s="128"/>
      <c r="L75" s="128">
        <f t="shared" si="2"/>
        <v>62</v>
      </c>
      <c r="M75" s="35"/>
      <c r="N75" s="35"/>
      <c r="O75" s="35"/>
      <c r="P75" s="35"/>
      <c r="Q75" s="35"/>
    </row>
    <row r="76" spans="1:17" x14ac:dyDescent="0.25">
      <c r="A76" s="35"/>
      <c r="B76" s="35"/>
      <c r="C76" s="35"/>
      <c r="D76" s="35"/>
      <c r="E76" s="35"/>
      <c r="F76" s="35"/>
      <c r="G76" s="35"/>
      <c r="H76" s="35"/>
      <c r="I76" s="128"/>
      <c r="J76" s="128"/>
      <c r="K76" s="128"/>
      <c r="L76" s="128">
        <f t="shared" si="2"/>
        <v>63</v>
      </c>
      <c r="M76" s="35"/>
      <c r="N76" s="35"/>
      <c r="O76" s="35"/>
      <c r="P76" s="35"/>
      <c r="Q76" s="35"/>
    </row>
    <row r="77" spans="1:17" x14ac:dyDescent="0.25">
      <c r="A77" s="35"/>
      <c r="B77" s="35"/>
      <c r="C77" s="35"/>
      <c r="D77" s="35"/>
      <c r="E77" s="35"/>
      <c r="F77" s="35"/>
      <c r="G77" s="35"/>
      <c r="H77" s="35"/>
      <c r="I77" s="128"/>
      <c r="J77" s="128"/>
      <c r="K77" s="128"/>
      <c r="L77" s="128">
        <f t="shared" si="2"/>
        <v>64</v>
      </c>
      <c r="M77" s="35"/>
      <c r="N77" s="35"/>
      <c r="O77" s="35"/>
      <c r="P77" s="35"/>
      <c r="Q77" s="35"/>
    </row>
    <row r="78" spans="1:17" x14ac:dyDescent="0.25">
      <c r="A78" s="35"/>
      <c r="B78" s="35"/>
      <c r="C78" s="35"/>
      <c r="D78" s="35"/>
      <c r="E78" s="35"/>
      <c r="F78" s="35"/>
      <c r="G78" s="35"/>
      <c r="H78" s="35"/>
      <c r="I78" s="128"/>
      <c r="J78" s="128"/>
      <c r="K78" s="128"/>
      <c r="L78" s="128">
        <f t="shared" si="2"/>
        <v>65</v>
      </c>
      <c r="M78" s="35"/>
      <c r="N78" s="35"/>
      <c r="O78" s="35"/>
      <c r="P78" s="35"/>
      <c r="Q78" s="35"/>
    </row>
    <row r="79" spans="1:17" x14ac:dyDescent="0.25">
      <c r="A79" s="35"/>
      <c r="B79" s="35"/>
      <c r="C79" s="35"/>
      <c r="D79" s="35"/>
      <c r="E79" s="35"/>
      <c r="F79" s="35"/>
      <c r="G79" s="35"/>
      <c r="H79" s="35"/>
      <c r="I79" s="128"/>
      <c r="J79" s="128"/>
      <c r="K79" s="128"/>
      <c r="L79" s="128">
        <f t="shared" si="2"/>
        <v>66</v>
      </c>
      <c r="M79" s="35"/>
      <c r="N79" s="35"/>
      <c r="O79" s="35"/>
      <c r="P79" s="35"/>
      <c r="Q79" s="35"/>
    </row>
    <row r="80" spans="1:17" x14ac:dyDescent="0.25">
      <c r="A80" s="35"/>
      <c r="B80" s="35"/>
      <c r="C80" s="35"/>
      <c r="D80" s="35"/>
      <c r="E80" s="35"/>
      <c r="F80" s="35"/>
      <c r="G80" s="35"/>
      <c r="H80" s="35"/>
      <c r="I80" s="128"/>
      <c r="J80" s="128"/>
      <c r="K80" s="128"/>
      <c r="L80" s="128">
        <f t="shared" ref="L80:L143" si="3">L79+1</f>
        <v>67</v>
      </c>
      <c r="M80" s="35"/>
      <c r="N80" s="35"/>
      <c r="O80" s="35"/>
      <c r="P80" s="35"/>
      <c r="Q80" s="35"/>
    </row>
    <row r="81" spans="1:17" x14ac:dyDescent="0.25">
      <c r="A81" s="35"/>
      <c r="B81" s="35"/>
      <c r="C81" s="35"/>
      <c r="D81" s="35"/>
      <c r="E81" s="35"/>
      <c r="F81" s="35"/>
      <c r="G81" s="35"/>
      <c r="H81" s="35"/>
      <c r="I81" s="128"/>
      <c r="J81" s="128"/>
      <c r="K81" s="128"/>
      <c r="L81" s="128">
        <f t="shared" si="3"/>
        <v>68</v>
      </c>
      <c r="M81" s="35"/>
      <c r="N81" s="35"/>
      <c r="O81" s="35"/>
      <c r="P81" s="35"/>
      <c r="Q81" s="35"/>
    </row>
    <row r="82" spans="1:17" x14ac:dyDescent="0.25">
      <c r="A82" s="35"/>
      <c r="B82" s="35"/>
      <c r="C82" s="35"/>
      <c r="D82" s="35"/>
      <c r="E82" s="35"/>
      <c r="F82" s="35"/>
      <c r="G82" s="35"/>
      <c r="H82" s="35"/>
      <c r="I82" s="128"/>
      <c r="J82" s="128"/>
      <c r="K82" s="128"/>
      <c r="L82" s="128">
        <f t="shared" si="3"/>
        <v>69</v>
      </c>
      <c r="M82" s="35"/>
      <c r="N82" s="35"/>
      <c r="O82" s="35"/>
      <c r="P82" s="35"/>
      <c r="Q82" s="35"/>
    </row>
    <row r="83" spans="1:17" x14ac:dyDescent="0.25">
      <c r="A83" s="35"/>
      <c r="B83" s="35"/>
      <c r="C83" s="35"/>
      <c r="D83" s="35"/>
      <c r="E83" s="35"/>
      <c r="F83" s="35"/>
      <c r="G83" s="35"/>
      <c r="H83" s="35"/>
      <c r="I83" s="128"/>
      <c r="J83" s="128"/>
      <c r="K83" s="128"/>
      <c r="L83" s="128">
        <f t="shared" si="3"/>
        <v>70</v>
      </c>
      <c r="M83" s="35"/>
      <c r="N83" s="35"/>
      <c r="O83" s="35"/>
      <c r="P83" s="35"/>
      <c r="Q83" s="35"/>
    </row>
    <row r="84" spans="1:17" x14ac:dyDescent="0.25">
      <c r="A84" s="35"/>
      <c r="B84" s="35"/>
      <c r="C84" s="35"/>
      <c r="D84" s="35"/>
      <c r="E84" s="35"/>
      <c r="F84" s="35"/>
      <c r="G84" s="35"/>
      <c r="H84" s="35"/>
      <c r="I84" s="128"/>
      <c r="J84" s="128"/>
      <c r="K84" s="128"/>
      <c r="L84" s="128">
        <f t="shared" si="3"/>
        <v>71</v>
      </c>
      <c r="M84" s="35"/>
      <c r="N84" s="35"/>
      <c r="O84" s="35"/>
      <c r="P84" s="35"/>
      <c r="Q84" s="35"/>
    </row>
    <row r="85" spans="1:17" x14ac:dyDescent="0.25">
      <c r="A85" s="35"/>
      <c r="B85" s="35"/>
      <c r="C85" s="35"/>
      <c r="D85" s="35"/>
      <c r="E85" s="35"/>
      <c r="F85" s="35"/>
      <c r="G85" s="35"/>
      <c r="H85" s="35"/>
      <c r="I85" s="128"/>
      <c r="J85" s="128"/>
      <c r="K85" s="128"/>
      <c r="L85" s="128">
        <f t="shared" si="3"/>
        <v>72</v>
      </c>
      <c r="M85" s="35"/>
      <c r="N85" s="35"/>
      <c r="O85" s="35"/>
      <c r="P85" s="35"/>
      <c r="Q85" s="35"/>
    </row>
    <row r="86" spans="1:17" x14ac:dyDescent="0.25">
      <c r="A86" s="35"/>
      <c r="B86" s="35"/>
      <c r="C86" s="35"/>
      <c r="D86" s="35"/>
      <c r="E86" s="35"/>
      <c r="F86" s="35"/>
      <c r="G86" s="35"/>
      <c r="H86" s="35"/>
      <c r="I86" s="128"/>
      <c r="J86" s="128"/>
      <c r="K86" s="128"/>
      <c r="L86" s="128">
        <f t="shared" si="3"/>
        <v>73</v>
      </c>
      <c r="M86" s="35"/>
      <c r="N86" s="35"/>
      <c r="O86" s="35"/>
      <c r="P86" s="35"/>
      <c r="Q86" s="35"/>
    </row>
    <row r="87" spans="1:17" x14ac:dyDescent="0.25">
      <c r="A87" s="35"/>
      <c r="B87" s="35"/>
      <c r="C87" s="35"/>
      <c r="D87" s="35"/>
      <c r="E87" s="35"/>
      <c r="F87" s="35"/>
      <c r="G87" s="35"/>
      <c r="H87" s="35"/>
      <c r="I87" s="128"/>
      <c r="J87" s="128"/>
      <c r="K87" s="128"/>
      <c r="L87" s="128">
        <f t="shared" si="3"/>
        <v>74</v>
      </c>
      <c r="M87" s="35"/>
      <c r="N87" s="35"/>
      <c r="O87" s="35"/>
      <c r="P87" s="35"/>
      <c r="Q87" s="35"/>
    </row>
    <row r="88" spans="1:17" x14ac:dyDescent="0.25">
      <c r="A88" s="35"/>
      <c r="B88" s="35"/>
      <c r="C88" s="35"/>
      <c r="D88" s="35"/>
      <c r="E88" s="35"/>
      <c r="F88" s="35"/>
      <c r="G88" s="35"/>
      <c r="H88" s="35"/>
      <c r="I88" s="128"/>
      <c r="J88" s="128"/>
      <c r="K88" s="128"/>
      <c r="L88" s="128">
        <f t="shared" si="3"/>
        <v>75</v>
      </c>
      <c r="M88" s="35"/>
      <c r="N88" s="35"/>
      <c r="O88" s="35"/>
      <c r="P88" s="35"/>
      <c r="Q88" s="35"/>
    </row>
    <row r="89" spans="1:17" x14ac:dyDescent="0.25">
      <c r="A89" s="35"/>
      <c r="B89" s="35"/>
      <c r="C89" s="35"/>
      <c r="D89" s="35"/>
      <c r="E89" s="35"/>
      <c r="F89" s="35"/>
      <c r="G89" s="35"/>
      <c r="H89" s="35"/>
      <c r="I89" s="128"/>
      <c r="J89" s="128"/>
      <c r="K89" s="128"/>
      <c r="L89" s="128">
        <f t="shared" si="3"/>
        <v>76</v>
      </c>
      <c r="M89" s="35"/>
      <c r="N89" s="35"/>
      <c r="O89" s="35"/>
      <c r="P89" s="35"/>
      <c r="Q89" s="35"/>
    </row>
    <row r="90" spans="1:17" x14ac:dyDescent="0.25">
      <c r="A90" s="35"/>
      <c r="B90" s="35"/>
      <c r="C90" s="35"/>
      <c r="D90" s="35"/>
      <c r="E90" s="35"/>
      <c r="F90" s="35"/>
      <c r="G90" s="35"/>
      <c r="H90" s="35"/>
      <c r="I90" s="128"/>
      <c r="J90" s="128"/>
      <c r="K90" s="128"/>
      <c r="L90" s="128">
        <f t="shared" si="3"/>
        <v>77</v>
      </c>
      <c r="M90" s="35"/>
      <c r="N90" s="35"/>
      <c r="O90" s="35"/>
      <c r="P90" s="35"/>
      <c r="Q90" s="35"/>
    </row>
    <row r="91" spans="1:17" x14ac:dyDescent="0.25">
      <c r="A91" s="35"/>
      <c r="B91" s="35"/>
      <c r="C91" s="35"/>
      <c r="D91" s="35"/>
      <c r="E91" s="35"/>
      <c r="F91" s="35"/>
      <c r="G91" s="35"/>
      <c r="H91" s="35"/>
      <c r="I91" s="128"/>
      <c r="J91" s="128"/>
      <c r="K91" s="128"/>
      <c r="L91" s="128">
        <f t="shared" si="3"/>
        <v>78</v>
      </c>
      <c r="M91" s="35"/>
      <c r="N91" s="35"/>
      <c r="O91" s="35"/>
      <c r="P91" s="35"/>
      <c r="Q91" s="35"/>
    </row>
    <row r="92" spans="1:17" x14ac:dyDescent="0.25">
      <c r="A92" s="35"/>
      <c r="B92" s="35"/>
      <c r="C92" s="35"/>
      <c r="D92" s="35"/>
      <c r="E92" s="35"/>
      <c r="F92" s="35"/>
      <c r="G92" s="35"/>
      <c r="H92" s="35"/>
      <c r="I92" s="128"/>
      <c r="J92" s="128"/>
      <c r="K92" s="128"/>
      <c r="L92" s="128">
        <f t="shared" si="3"/>
        <v>79</v>
      </c>
      <c r="M92" s="35"/>
      <c r="N92" s="35"/>
      <c r="O92" s="35"/>
      <c r="P92" s="35"/>
      <c r="Q92" s="35"/>
    </row>
    <row r="93" spans="1:17" x14ac:dyDescent="0.25">
      <c r="A93" s="35"/>
      <c r="B93" s="35"/>
      <c r="C93" s="35"/>
      <c r="D93" s="35"/>
      <c r="E93" s="35"/>
      <c r="F93" s="35"/>
      <c r="G93" s="35"/>
      <c r="H93" s="35"/>
      <c r="I93" s="128"/>
      <c r="J93" s="128"/>
      <c r="K93" s="128"/>
      <c r="L93" s="128">
        <f t="shared" si="3"/>
        <v>80</v>
      </c>
      <c r="M93" s="35"/>
      <c r="N93" s="35"/>
      <c r="O93" s="35"/>
      <c r="P93" s="35"/>
      <c r="Q93" s="35"/>
    </row>
    <row r="94" spans="1:17" x14ac:dyDescent="0.25">
      <c r="A94" s="35"/>
      <c r="B94" s="35"/>
      <c r="C94" s="35"/>
      <c r="D94" s="35"/>
      <c r="E94" s="35"/>
      <c r="F94" s="35"/>
      <c r="G94" s="35"/>
      <c r="H94" s="35"/>
      <c r="I94" s="128"/>
      <c r="J94" s="128"/>
      <c r="K94" s="128"/>
      <c r="L94" s="128">
        <f t="shared" si="3"/>
        <v>81</v>
      </c>
      <c r="M94" s="35"/>
      <c r="N94" s="35"/>
      <c r="O94" s="35"/>
      <c r="P94" s="35"/>
      <c r="Q94" s="35"/>
    </row>
    <row r="95" spans="1:17" x14ac:dyDescent="0.25">
      <c r="A95" s="35"/>
      <c r="B95" s="35"/>
      <c r="C95" s="35"/>
      <c r="D95" s="35"/>
      <c r="E95" s="35"/>
      <c r="F95" s="35"/>
      <c r="G95" s="35"/>
      <c r="H95" s="35"/>
      <c r="I95" s="128"/>
      <c r="J95" s="128"/>
      <c r="K95" s="128"/>
      <c r="L95" s="128">
        <f t="shared" si="3"/>
        <v>82</v>
      </c>
      <c r="M95" s="35"/>
      <c r="N95" s="35"/>
      <c r="O95" s="35"/>
      <c r="P95" s="35"/>
      <c r="Q95" s="35"/>
    </row>
    <row r="96" spans="1:17" x14ac:dyDescent="0.25">
      <c r="A96" s="35"/>
      <c r="B96" s="35"/>
      <c r="C96" s="35"/>
      <c r="D96" s="35"/>
      <c r="E96" s="35"/>
      <c r="F96" s="35"/>
      <c r="G96" s="35"/>
      <c r="H96" s="35"/>
      <c r="I96" s="128"/>
      <c r="J96" s="128"/>
      <c r="K96" s="128"/>
      <c r="L96" s="128">
        <f t="shared" si="3"/>
        <v>83</v>
      </c>
      <c r="M96" s="35"/>
      <c r="N96" s="35"/>
      <c r="O96" s="35"/>
      <c r="P96" s="35"/>
      <c r="Q96" s="35"/>
    </row>
    <row r="97" spans="1:17" x14ac:dyDescent="0.25">
      <c r="A97" s="35"/>
      <c r="B97" s="35"/>
      <c r="C97" s="35"/>
      <c r="D97" s="35"/>
      <c r="E97" s="35"/>
      <c r="F97" s="35"/>
      <c r="G97" s="35"/>
      <c r="H97" s="35"/>
      <c r="I97" s="128"/>
      <c r="J97" s="128"/>
      <c r="K97" s="128"/>
      <c r="L97" s="128">
        <f t="shared" si="3"/>
        <v>84</v>
      </c>
      <c r="M97" s="35"/>
      <c r="N97" s="35"/>
      <c r="O97" s="35"/>
      <c r="P97" s="35"/>
      <c r="Q97" s="35"/>
    </row>
    <row r="98" spans="1:17" x14ac:dyDescent="0.25">
      <c r="A98" s="35"/>
      <c r="B98" s="35"/>
      <c r="C98" s="35"/>
      <c r="D98" s="35"/>
      <c r="E98" s="35"/>
      <c r="F98" s="35"/>
      <c r="G98" s="35"/>
      <c r="H98" s="35"/>
      <c r="I98" s="128"/>
      <c r="J98" s="128"/>
      <c r="K98" s="128"/>
      <c r="L98" s="128">
        <f t="shared" si="3"/>
        <v>85</v>
      </c>
      <c r="M98" s="35"/>
      <c r="N98" s="35"/>
      <c r="O98" s="35"/>
      <c r="P98" s="35"/>
      <c r="Q98" s="35"/>
    </row>
    <row r="99" spans="1:17" x14ac:dyDescent="0.25">
      <c r="A99" s="35"/>
      <c r="B99" s="35"/>
      <c r="C99" s="35"/>
      <c r="D99" s="35"/>
      <c r="E99" s="35"/>
      <c r="F99" s="35"/>
      <c r="G99" s="35"/>
      <c r="H99" s="35"/>
      <c r="I99" s="128"/>
      <c r="J99" s="128"/>
      <c r="K99" s="128"/>
      <c r="L99" s="128">
        <f t="shared" si="3"/>
        <v>86</v>
      </c>
      <c r="M99" s="35"/>
      <c r="N99" s="35"/>
      <c r="O99" s="35"/>
      <c r="P99" s="35"/>
      <c r="Q99" s="35"/>
    </row>
    <row r="100" spans="1:17" x14ac:dyDescent="0.25">
      <c r="A100" s="35"/>
      <c r="B100" s="35"/>
      <c r="C100" s="35"/>
      <c r="D100" s="35"/>
      <c r="E100" s="35"/>
      <c r="F100" s="35"/>
      <c r="G100" s="35"/>
      <c r="H100" s="35"/>
      <c r="I100" s="128"/>
      <c r="J100" s="128"/>
      <c r="K100" s="128"/>
      <c r="L100" s="128">
        <f t="shared" si="3"/>
        <v>87</v>
      </c>
      <c r="M100" s="35"/>
      <c r="N100" s="35"/>
      <c r="O100" s="35"/>
      <c r="P100" s="35"/>
      <c r="Q100" s="35"/>
    </row>
    <row r="101" spans="1:17" x14ac:dyDescent="0.25">
      <c r="A101" s="35"/>
      <c r="B101" s="35"/>
      <c r="C101" s="35"/>
      <c r="D101" s="35"/>
      <c r="E101" s="35"/>
      <c r="F101" s="35"/>
      <c r="G101" s="35"/>
      <c r="H101" s="35"/>
      <c r="I101" s="128"/>
      <c r="J101" s="128"/>
      <c r="K101" s="128"/>
      <c r="L101" s="128">
        <f t="shared" si="3"/>
        <v>88</v>
      </c>
      <c r="M101" s="35"/>
      <c r="N101" s="35"/>
      <c r="O101" s="35"/>
      <c r="P101" s="35"/>
      <c r="Q101" s="35"/>
    </row>
    <row r="102" spans="1:17" x14ac:dyDescent="0.25">
      <c r="A102" s="35"/>
      <c r="B102" s="35"/>
      <c r="C102" s="35"/>
      <c r="D102" s="35"/>
      <c r="E102" s="35"/>
      <c r="F102" s="35"/>
      <c r="G102" s="35"/>
      <c r="H102" s="35"/>
      <c r="I102" s="128"/>
      <c r="J102" s="128"/>
      <c r="K102" s="128"/>
      <c r="L102" s="128">
        <f t="shared" si="3"/>
        <v>89</v>
      </c>
      <c r="M102" s="35"/>
      <c r="N102" s="35"/>
      <c r="O102" s="35"/>
      <c r="P102" s="35"/>
      <c r="Q102" s="35"/>
    </row>
    <row r="103" spans="1:17" x14ac:dyDescent="0.25">
      <c r="A103" s="35"/>
      <c r="B103" s="35"/>
      <c r="C103" s="35"/>
      <c r="D103" s="35"/>
      <c r="E103" s="35"/>
      <c r="F103" s="35"/>
      <c r="G103" s="35"/>
      <c r="H103" s="35"/>
      <c r="I103" s="128"/>
      <c r="J103" s="128"/>
      <c r="K103" s="128"/>
      <c r="L103" s="128">
        <f t="shared" si="3"/>
        <v>90</v>
      </c>
      <c r="M103" s="35"/>
      <c r="N103" s="35"/>
      <c r="O103" s="35"/>
      <c r="P103" s="35"/>
      <c r="Q103" s="35"/>
    </row>
    <row r="104" spans="1:17" x14ac:dyDescent="0.25">
      <c r="A104" s="35"/>
      <c r="B104" s="35"/>
      <c r="C104" s="35"/>
      <c r="D104" s="35"/>
      <c r="E104" s="35"/>
      <c r="F104" s="35"/>
      <c r="G104" s="35"/>
      <c r="H104" s="35"/>
      <c r="I104" s="128"/>
      <c r="J104" s="128"/>
      <c r="K104" s="128"/>
      <c r="L104" s="128">
        <f t="shared" si="3"/>
        <v>91</v>
      </c>
      <c r="M104" s="35"/>
      <c r="N104" s="35"/>
      <c r="O104" s="35"/>
      <c r="P104" s="35"/>
      <c r="Q104" s="35"/>
    </row>
    <row r="105" spans="1:17" x14ac:dyDescent="0.25">
      <c r="A105" s="35"/>
      <c r="B105" s="35"/>
      <c r="C105" s="35"/>
      <c r="D105" s="35"/>
      <c r="E105" s="35"/>
      <c r="F105" s="35"/>
      <c r="G105" s="35"/>
      <c r="H105" s="35"/>
      <c r="I105" s="128"/>
      <c r="J105" s="128"/>
      <c r="K105" s="128"/>
      <c r="L105" s="128">
        <f t="shared" si="3"/>
        <v>92</v>
      </c>
      <c r="M105" s="35"/>
      <c r="N105" s="35"/>
      <c r="O105" s="35"/>
      <c r="P105" s="35"/>
      <c r="Q105" s="35"/>
    </row>
    <row r="106" spans="1:17" x14ac:dyDescent="0.25">
      <c r="A106" s="35"/>
      <c r="B106" s="35"/>
      <c r="C106" s="35"/>
      <c r="D106" s="35"/>
      <c r="E106" s="35"/>
      <c r="F106" s="35"/>
      <c r="G106" s="35"/>
      <c r="H106" s="35"/>
      <c r="I106" s="128"/>
      <c r="J106" s="128"/>
      <c r="K106" s="128"/>
      <c r="L106" s="128">
        <f t="shared" si="3"/>
        <v>93</v>
      </c>
      <c r="M106" s="35"/>
      <c r="N106" s="35"/>
      <c r="O106" s="35"/>
      <c r="P106" s="35"/>
      <c r="Q106" s="35"/>
    </row>
    <row r="107" spans="1:17" x14ac:dyDescent="0.25">
      <c r="A107" s="35"/>
      <c r="B107" s="35"/>
      <c r="C107" s="35"/>
      <c r="D107" s="35"/>
      <c r="E107" s="35"/>
      <c r="F107" s="35"/>
      <c r="G107" s="35"/>
      <c r="H107" s="35"/>
      <c r="I107" s="128"/>
      <c r="J107" s="128"/>
      <c r="K107" s="128"/>
      <c r="L107" s="128">
        <f t="shared" si="3"/>
        <v>94</v>
      </c>
      <c r="M107" s="35"/>
      <c r="N107" s="35"/>
      <c r="O107" s="35"/>
      <c r="P107" s="35"/>
      <c r="Q107" s="35"/>
    </row>
    <row r="108" spans="1:17" x14ac:dyDescent="0.25">
      <c r="A108" s="35"/>
      <c r="B108" s="35"/>
      <c r="C108" s="35"/>
      <c r="D108" s="35"/>
      <c r="E108" s="35"/>
      <c r="F108" s="35"/>
      <c r="G108" s="35"/>
      <c r="H108" s="35"/>
      <c r="I108" s="128"/>
      <c r="J108" s="128"/>
      <c r="K108" s="128"/>
      <c r="L108" s="128">
        <f t="shared" si="3"/>
        <v>95</v>
      </c>
      <c r="M108" s="35"/>
      <c r="N108" s="35"/>
      <c r="O108" s="35"/>
      <c r="P108" s="35"/>
      <c r="Q108" s="35"/>
    </row>
    <row r="109" spans="1:17" x14ac:dyDescent="0.25">
      <c r="A109" s="35"/>
      <c r="B109" s="35"/>
      <c r="C109" s="35"/>
      <c r="D109" s="35"/>
      <c r="E109" s="35"/>
      <c r="F109" s="35"/>
      <c r="G109" s="35"/>
      <c r="H109" s="35"/>
      <c r="I109" s="128"/>
      <c r="J109" s="128"/>
      <c r="K109" s="128"/>
      <c r="L109" s="128">
        <f t="shared" si="3"/>
        <v>96</v>
      </c>
      <c r="M109" s="35"/>
      <c r="N109" s="35"/>
      <c r="O109" s="35"/>
      <c r="P109" s="35"/>
      <c r="Q109" s="35"/>
    </row>
    <row r="110" spans="1:17" x14ac:dyDescent="0.25">
      <c r="A110" s="35"/>
      <c r="B110" s="35"/>
      <c r="C110" s="35"/>
      <c r="D110" s="35"/>
      <c r="E110" s="35"/>
      <c r="F110" s="35"/>
      <c r="G110" s="35"/>
      <c r="H110" s="35"/>
      <c r="I110" s="128"/>
      <c r="J110" s="128"/>
      <c r="K110" s="128"/>
      <c r="L110" s="128">
        <f t="shared" si="3"/>
        <v>97</v>
      </c>
      <c r="M110" s="35"/>
      <c r="N110" s="35"/>
      <c r="O110" s="35"/>
      <c r="P110" s="35"/>
      <c r="Q110" s="35"/>
    </row>
    <row r="111" spans="1:17" x14ac:dyDescent="0.25">
      <c r="A111" s="35"/>
      <c r="B111" s="35"/>
      <c r="C111" s="35"/>
      <c r="D111" s="35"/>
      <c r="E111" s="35"/>
      <c r="F111" s="35"/>
      <c r="G111" s="35"/>
      <c r="H111" s="35"/>
      <c r="I111" s="128"/>
      <c r="J111" s="128"/>
      <c r="K111" s="128"/>
      <c r="L111" s="128">
        <f t="shared" si="3"/>
        <v>98</v>
      </c>
      <c r="M111" s="35"/>
      <c r="N111" s="35"/>
      <c r="O111" s="35"/>
      <c r="P111" s="35"/>
      <c r="Q111" s="35"/>
    </row>
    <row r="112" spans="1:17" x14ac:dyDescent="0.25">
      <c r="A112" s="35"/>
      <c r="B112" s="35"/>
      <c r="C112" s="35"/>
      <c r="D112" s="35"/>
      <c r="E112" s="35"/>
      <c r="F112" s="35"/>
      <c r="G112" s="35"/>
      <c r="H112" s="35"/>
      <c r="I112" s="128"/>
      <c r="J112" s="128"/>
      <c r="K112" s="128"/>
      <c r="L112" s="128">
        <f t="shared" si="3"/>
        <v>99</v>
      </c>
      <c r="M112" s="35"/>
      <c r="N112" s="35"/>
      <c r="O112" s="35"/>
      <c r="P112" s="35"/>
      <c r="Q112" s="35"/>
    </row>
    <row r="113" spans="1:17" x14ac:dyDescent="0.25">
      <c r="A113" s="35"/>
      <c r="B113" s="35"/>
      <c r="C113" s="35"/>
      <c r="D113" s="35"/>
      <c r="E113" s="35"/>
      <c r="F113" s="35"/>
      <c r="G113" s="35"/>
      <c r="H113" s="35"/>
      <c r="I113" s="128"/>
      <c r="J113" s="128"/>
      <c r="K113" s="128"/>
      <c r="L113" s="128">
        <f t="shared" si="3"/>
        <v>100</v>
      </c>
      <c r="M113" s="35"/>
      <c r="N113" s="35"/>
      <c r="O113" s="35"/>
      <c r="P113" s="35"/>
      <c r="Q113" s="35"/>
    </row>
    <row r="114" spans="1:17" x14ac:dyDescent="0.25">
      <c r="A114" s="35"/>
      <c r="B114" s="35"/>
      <c r="C114" s="35"/>
      <c r="D114" s="35"/>
      <c r="E114" s="35"/>
      <c r="F114" s="35"/>
      <c r="G114" s="35"/>
      <c r="H114" s="35"/>
      <c r="I114" s="128"/>
      <c r="J114" s="128"/>
      <c r="K114" s="128"/>
      <c r="L114" s="128">
        <f t="shared" si="3"/>
        <v>101</v>
      </c>
      <c r="M114" s="35"/>
      <c r="N114" s="35"/>
      <c r="O114" s="35"/>
      <c r="P114" s="35"/>
      <c r="Q114" s="35"/>
    </row>
    <row r="115" spans="1:17" x14ac:dyDescent="0.25">
      <c r="A115" s="35"/>
      <c r="B115" s="35"/>
      <c r="C115" s="35"/>
      <c r="D115" s="35"/>
      <c r="E115" s="35"/>
      <c r="F115" s="35"/>
      <c r="G115" s="35"/>
      <c r="H115" s="35"/>
      <c r="I115" s="128"/>
      <c r="J115" s="128"/>
      <c r="K115" s="128"/>
      <c r="L115" s="128">
        <f t="shared" si="3"/>
        <v>102</v>
      </c>
      <c r="M115" s="35"/>
      <c r="N115" s="35"/>
      <c r="O115" s="35"/>
      <c r="P115" s="35"/>
      <c r="Q115" s="35"/>
    </row>
    <row r="116" spans="1:17" x14ac:dyDescent="0.25">
      <c r="A116" s="35"/>
      <c r="B116" s="35"/>
      <c r="C116" s="35"/>
      <c r="D116" s="35"/>
      <c r="E116" s="35"/>
      <c r="F116" s="35"/>
      <c r="G116" s="35"/>
      <c r="H116" s="35"/>
      <c r="I116" s="128"/>
      <c r="J116" s="128"/>
      <c r="K116" s="128"/>
      <c r="L116" s="128">
        <f t="shared" si="3"/>
        <v>103</v>
      </c>
      <c r="M116" s="35"/>
      <c r="N116" s="35"/>
      <c r="O116" s="35"/>
      <c r="P116" s="35"/>
      <c r="Q116" s="35"/>
    </row>
    <row r="117" spans="1:17" x14ac:dyDescent="0.25">
      <c r="A117" s="35"/>
      <c r="B117" s="35"/>
      <c r="C117" s="35"/>
      <c r="D117" s="35"/>
      <c r="E117" s="35"/>
      <c r="F117" s="35"/>
      <c r="G117" s="35"/>
      <c r="H117" s="35"/>
      <c r="I117" s="128"/>
      <c r="J117" s="128"/>
      <c r="K117" s="128"/>
      <c r="L117" s="128">
        <f t="shared" si="3"/>
        <v>104</v>
      </c>
      <c r="M117" s="35"/>
      <c r="N117" s="35"/>
      <c r="O117" s="35"/>
      <c r="P117" s="35"/>
      <c r="Q117" s="35"/>
    </row>
    <row r="118" spans="1:17" x14ac:dyDescent="0.25">
      <c r="A118" s="35"/>
      <c r="B118" s="35"/>
      <c r="C118" s="35"/>
      <c r="D118" s="35"/>
      <c r="E118" s="35"/>
      <c r="F118" s="35"/>
      <c r="G118" s="35"/>
      <c r="H118" s="35"/>
      <c r="I118" s="128"/>
      <c r="J118" s="128"/>
      <c r="K118" s="128"/>
      <c r="L118" s="128">
        <f t="shared" si="3"/>
        <v>105</v>
      </c>
      <c r="M118" s="35"/>
      <c r="N118" s="35"/>
      <c r="O118" s="35"/>
      <c r="P118" s="35"/>
      <c r="Q118" s="35"/>
    </row>
    <row r="119" spans="1:17" x14ac:dyDescent="0.25">
      <c r="A119" s="35"/>
      <c r="B119" s="35"/>
      <c r="C119" s="35"/>
      <c r="D119" s="35"/>
      <c r="E119" s="35"/>
      <c r="F119" s="35"/>
      <c r="G119" s="35"/>
      <c r="H119" s="35"/>
      <c r="I119" s="128"/>
      <c r="J119" s="128"/>
      <c r="K119" s="128"/>
      <c r="L119" s="128">
        <f t="shared" si="3"/>
        <v>106</v>
      </c>
      <c r="M119" s="35"/>
      <c r="N119" s="35"/>
      <c r="O119" s="35"/>
      <c r="P119" s="35"/>
      <c r="Q119" s="35"/>
    </row>
    <row r="120" spans="1:17" x14ac:dyDescent="0.25">
      <c r="A120" s="35"/>
      <c r="B120" s="35"/>
      <c r="C120" s="35"/>
      <c r="D120" s="35"/>
      <c r="E120" s="35"/>
      <c r="F120" s="35"/>
      <c r="G120" s="35"/>
      <c r="H120" s="35"/>
      <c r="I120" s="128"/>
      <c r="J120" s="128"/>
      <c r="K120" s="128"/>
      <c r="L120" s="128">
        <f t="shared" si="3"/>
        <v>107</v>
      </c>
      <c r="M120" s="35"/>
      <c r="N120" s="35"/>
      <c r="O120" s="35"/>
      <c r="P120" s="35"/>
      <c r="Q120" s="35"/>
    </row>
    <row r="121" spans="1:17" x14ac:dyDescent="0.25">
      <c r="A121" s="35"/>
      <c r="B121" s="35"/>
      <c r="C121" s="35"/>
      <c r="D121" s="35"/>
      <c r="E121" s="35"/>
      <c r="F121" s="35"/>
      <c r="G121" s="35"/>
      <c r="H121" s="35"/>
      <c r="I121" s="128"/>
      <c r="J121" s="128"/>
      <c r="K121" s="128"/>
      <c r="L121" s="128">
        <f t="shared" si="3"/>
        <v>108</v>
      </c>
      <c r="M121" s="35"/>
      <c r="N121" s="35"/>
      <c r="O121" s="35"/>
      <c r="P121" s="35"/>
      <c r="Q121" s="35"/>
    </row>
    <row r="122" spans="1:17" x14ac:dyDescent="0.25">
      <c r="A122" s="35"/>
      <c r="B122" s="35"/>
      <c r="C122" s="35"/>
      <c r="D122" s="35"/>
      <c r="E122" s="35"/>
      <c r="F122" s="35"/>
      <c r="G122" s="35"/>
      <c r="H122" s="35"/>
      <c r="I122" s="128"/>
      <c r="J122" s="128"/>
      <c r="K122" s="128"/>
      <c r="L122" s="128">
        <f t="shared" si="3"/>
        <v>109</v>
      </c>
      <c r="M122" s="35"/>
      <c r="N122" s="35"/>
      <c r="O122" s="35"/>
      <c r="P122" s="35"/>
      <c r="Q122" s="35"/>
    </row>
    <row r="123" spans="1:17" x14ac:dyDescent="0.25">
      <c r="A123" s="35"/>
      <c r="B123" s="35"/>
      <c r="C123" s="35"/>
      <c r="D123" s="35"/>
      <c r="E123" s="35"/>
      <c r="F123" s="35"/>
      <c r="G123" s="35"/>
      <c r="H123" s="35"/>
      <c r="I123" s="128"/>
      <c r="J123" s="128"/>
      <c r="K123" s="128"/>
      <c r="L123" s="128">
        <f t="shared" si="3"/>
        <v>110</v>
      </c>
      <c r="M123" s="35"/>
      <c r="N123" s="35"/>
      <c r="O123" s="35"/>
      <c r="P123" s="35"/>
      <c r="Q123" s="35"/>
    </row>
    <row r="124" spans="1:17" x14ac:dyDescent="0.25">
      <c r="A124" s="35"/>
      <c r="B124" s="35"/>
      <c r="C124" s="35"/>
      <c r="D124" s="35"/>
      <c r="E124" s="35"/>
      <c r="F124" s="35"/>
      <c r="G124" s="35"/>
      <c r="H124" s="35"/>
      <c r="I124" s="128"/>
      <c r="J124" s="128"/>
      <c r="K124" s="128"/>
      <c r="L124" s="128">
        <f t="shared" si="3"/>
        <v>111</v>
      </c>
      <c r="M124" s="35"/>
      <c r="N124" s="35"/>
      <c r="O124" s="35"/>
      <c r="P124" s="35"/>
      <c r="Q124" s="35"/>
    </row>
    <row r="125" spans="1:17" x14ac:dyDescent="0.25">
      <c r="A125" s="35"/>
      <c r="B125" s="35"/>
      <c r="C125" s="35"/>
      <c r="D125" s="35"/>
      <c r="E125" s="35"/>
      <c r="F125" s="35"/>
      <c r="G125" s="35"/>
      <c r="H125" s="35"/>
      <c r="I125" s="128"/>
      <c r="J125" s="128"/>
      <c r="K125" s="128"/>
      <c r="L125" s="128">
        <f t="shared" si="3"/>
        <v>112</v>
      </c>
      <c r="M125" s="35"/>
      <c r="N125" s="35"/>
      <c r="O125" s="35"/>
      <c r="P125" s="35"/>
      <c r="Q125" s="35"/>
    </row>
    <row r="126" spans="1:17" x14ac:dyDescent="0.25">
      <c r="A126" s="35"/>
      <c r="B126" s="35"/>
      <c r="C126" s="35"/>
      <c r="D126" s="35"/>
      <c r="E126" s="35"/>
      <c r="F126" s="35"/>
      <c r="G126" s="35"/>
      <c r="H126" s="35"/>
      <c r="I126" s="128"/>
      <c r="J126" s="128"/>
      <c r="K126" s="128"/>
      <c r="L126" s="128">
        <f t="shared" si="3"/>
        <v>113</v>
      </c>
      <c r="M126" s="35"/>
      <c r="N126" s="35"/>
      <c r="O126" s="35"/>
      <c r="P126" s="35"/>
      <c r="Q126" s="35"/>
    </row>
    <row r="127" spans="1:17" x14ac:dyDescent="0.25">
      <c r="A127" s="35"/>
      <c r="B127" s="35"/>
      <c r="C127" s="35"/>
      <c r="D127" s="35"/>
      <c r="E127" s="35"/>
      <c r="F127" s="35"/>
      <c r="G127" s="35"/>
      <c r="H127" s="35"/>
      <c r="I127" s="128"/>
      <c r="J127" s="128"/>
      <c r="K127" s="128"/>
      <c r="L127" s="128">
        <f t="shared" si="3"/>
        <v>114</v>
      </c>
      <c r="M127" s="35"/>
      <c r="N127" s="35"/>
      <c r="O127" s="35"/>
      <c r="P127" s="35"/>
      <c r="Q127" s="35"/>
    </row>
    <row r="128" spans="1:17" x14ac:dyDescent="0.25">
      <c r="A128" s="35"/>
      <c r="B128" s="35"/>
      <c r="C128" s="35"/>
      <c r="D128" s="35"/>
      <c r="E128" s="35"/>
      <c r="F128" s="35"/>
      <c r="G128" s="35"/>
      <c r="H128" s="35"/>
      <c r="I128" s="128"/>
      <c r="J128" s="128"/>
      <c r="K128" s="128"/>
      <c r="L128" s="128">
        <f t="shared" si="3"/>
        <v>115</v>
      </c>
      <c r="M128" s="35"/>
      <c r="N128" s="35"/>
      <c r="O128" s="35"/>
      <c r="P128" s="35"/>
      <c r="Q128" s="35"/>
    </row>
    <row r="129" spans="1:17" x14ac:dyDescent="0.25">
      <c r="A129" s="35"/>
      <c r="B129" s="35"/>
      <c r="C129" s="35"/>
      <c r="D129" s="35"/>
      <c r="E129" s="35"/>
      <c r="F129" s="35"/>
      <c r="G129" s="35"/>
      <c r="H129" s="35"/>
      <c r="I129" s="128"/>
      <c r="J129" s="128"/>
      <c r="K129" s="128"/>
      <c r="L129" s="128">
        <f t="shared" si="3"/>
        <v>116</v>
      </c>
      <c r="M129" s="35"/>
      <c r="N129" s="35"/>
      <c r="O129" s="35"/>
      <c r="P129" s="35"/>
      <c r="Q129" s="35"/>
    </row>
    <row r="130" spans="1:17" x14ac:dyDescent="0.25">
      <c r="A130" s="35"/>
      <c r="B130" s="35"/>
      <c r="C130" s="35"/>
      <c r="D130" s="35"/>
      <c r="E130" s="35"/>
      <c r="F130" s="35"/>
      <c r="G130" s="35"/>
      <c r="H130" s="35"/>
      <c r="I130" s="128"/>
      <c r="J130" s="128"/>
      <c r="K130" s="128"/>
      <c r="L130" s="128">
        <f t="shared" si="3"/>
        <v>117</v>
      </c>
      <c r="M130" s="35"/>
      <c r="N130" s="35"/>
      <c r="O130" s="35"/>
      <c r="P130" s="35"/>
      <c r="Q130" s="35"/>
    </row>
    <row r="131" spans="1:17" x14ac:dyDescent="0.25">
      <c r="A131" s="35"/>
      <c r="B131" s="35"/>
      <c r="C131" s="35"/>
      <c r="D131" s="35"/>
      <c r="E131" s="35"/>
      <c r="F131" s="35"/>
      <c r="G131" s="35"/>
      <c r="H131" s="35"/>
      <c r="I131" s="128"/>
      <c r="J131" s="128"/>
      <c r="K131" s="128"/>
      <c r="L131" s="128">
        <f t="shared" si="3"/>
        <v>118</v>
      </c>
      <c r="M131" s="35"/>
      <c r="N131" s="35"/>
      <c r="O131" s="35"/>
      <c r="P131" s="35"/>
      <c r="Q131" s="35"/>
    </row>
    <row r="132" spans="1:17" x14ac:dyDescent="0.25">
      <c r="A132" s="35"/>
      <c r="B132" s="35"/>
      <c r="C132" s="35"/>
      <c r="D132" s="35"/>
      <c r="E132" s="35"/>
      <c r="F132" s="35"/>
      <c r="G132" s="35"/>
      <c r="H132" s="35"/>
      <c r="I132" s="128"/>
      <c r="J132" s="128"/>
      <c r="K132" s="128"/>
      <c r="L132" s="128">
        <f t="shared" si="3"/>
        <v>119</v>
      </c>
      <c r="M132" s="35"/>
      <c r="N132" s="35"/>
      <c r="O132" s="35"/>
      <c r="P132" s="35"/>
      <c r="Q132" s="35"/>
    </row>
    <row r="133" spans="1:17" x14ac:dyDescent="0.25">
      <c r="A133" s="35"/>
      <c r="B133" s="35"/>
      <c r="C133" s="35"/>
      <c r="D133" s="35"/>
      <c r="E133" s="35"/>
      <c r="F133" s="35"/>
      <c r="G133" s="35"/>
      <c r="H133" s="35"/>
      <c r="I133" s="128"/>
      <c r="J133" s="128"/>
      <c r="K133" s="128"/>
      <c r="L133" s="128">
        <f t="shared" si="3"/>
        <v>120</v>
      </c>
      <c r="M133" s="35"/>
      <c r="N133" s="35"/>
      <c r="O133" s="35"/>
      <c r="P133" s="35"/>
      <c r="Q133" s="35"/>
    </row>
    <row r="134" spans="1:17" x14ac:dyDescent="0.25">
      <c r="A134" s="35"/>
      <c r="B134" s="35"/>
      <c r="C134" s="35"/>
      <c r="D134" s="35"/>
      <c r="E134" s="35"/>
      <c r="F134" s="35"/>
      <c r="G134" s="35"/>
      <c r="H134" s="35"/>
      <c r="I134" s="128"/>
      <c r="J134" s="128"/>
      <c r="K134" s="128"/>
      <c r="L134" s="128">
        <f t="shared" si="3"/>
        <v>121</v>
      </c>
      <c r="M134" s="35"/>
      <c r="N134" s="35"/>
      <c r="O134" s="35"/>
      <c r="P134" s="35"/>
      <c r="Q134" s="35"/>
    </row>
    <row r="135" spans="1:17" x14ac:dyDescent="0.25">
      <c r="A135" s="35"/>
      <c r="B135" s="35"/>
      <c r="C135" s="35"/>
      <c r="D135" s="35"/>
      <c r="E135" s="35"/>
      <c r="F135" s="35"/>
      <c r="G135" s="35"/>
      <c r="H135" s="35"/>
      <c r="I135" s="128"/>
      <c r="J135" s="128"/>
      <c r="K135" s="128"/>
      <c r="L135" s="128">
        <f t="shared" si="3"/>
        <v>122</v>
      </c>
      <c r="M135" s="35"/>
      <c r="N135" s="35"/>
      <c r="O135" s="35"/>
      <c r="P135" s="35"/>
      <c r="Q135" s="35"/>
    </row>
    <row r="136" spans="1:17" x14ac:dyDescent="0.25">
      <c r="A136" s="35"/>
      <c r="B136" s="35"/>
      <c r="C136" s="35"/>
      <c r="D136" s="35"/>
      <c r="E136" s="35"/>
      <c r="F136" s="35"/>
      <c r="G136" s="35"/>
      <c r="H136" s="35"/>
      <c r="I136" s="128"/>
      <c r="J136" s="128"/>
      <c r="K136" s="128"/>
      <c r="L136" s="128">
        <f t="shared" si="3"/>
        <v>123</v>
      </c>
      <c r="M136" s="35"/>
      <c r="N136" s="35"/>
      <c r="O136" s="35"/>
      <c r="P136" s="35"/>
      <c r="Q136" s="35"/>
    </row>
    <row r="137" spans="1:17" x14ac:dyDescent="0.25">
      <c r="A137" s="35"/>
      <c r="B137" s="35"/>
      <c r="C137" s="35"/>
      <c r="D137" s="35"/>
      <c r="E137" s="35"/>
      <c r="F137" s="35"/>
      <c r="G137" s="35"/>
      <c r="H137" s="35"/>
      <c r="I137" s="128"/>
      <c r="J137" s="128"/>
      <c r="K137" s="128"/>
      <c r="L137" s="128">
        <f t="shared" si="3"/>
        <v>124</v>
      </c>
      <c r="M137" s="35"/>
      <c r="N137" s="35"/>
      <c r="O137" s="35"/>
      <c r="P137" s="35"/>
      <c r="Q137" s="35"/>
    </row>
    <row r="138" spans="1:17" x14ac:dyDescent="0.25">
      <c r="A138" s="35"/>
      <c r="B138" s="35"/>
      <c r="C138" s="35"/>
      <c r="D138" s="35"/>
      <c r="E138" s="35"/>
      <c r="F138" s="35"/>
      <c r="G138" s="35"/>
      <c r="H138" s="35"/>
      <c r="I138" s="128"/>
      <c r="J138" s="128"/>
      <c r="K138" s="128"/>
      <c r="L138" s="128">
        <f t="shared" si="3"/>
        <v>125</v>
      </c>
      <c r="M138" s="35"/>
      <c r="N138" s="35"/>
      <c r="O138" s="35"/>
      <c r="P138" s="35"/>
      <c r="Q138" s="35"/>
    </row>
    <row r="139" spans="1:17" x14ac:dyDescent="0.25">
      <c r="A139" s="35"/>
      <c r="B139" s="35"/>
      <c r="C139" s="35"/>
      <c r="D139" s="35"/>
      <c r="E139" s="35"/>
      <c r="F139" s="35"/>
      <c r="G139" s="35"/>
      <c r="H139" s="35"/>
      <c r="I139" s="128"/>
      <c r="J139" s="128"/>
      <c r="K139" s="128"/>
      <c r="L139" s="128">
        <f t="shared" si="3"/>
        <v>126</v>
      </c>
      <c r="M139" s="35"/>
      <c r="N139" s="35"/>
      <c r="O139" s="35"/>
      <c r="P139" s="35"/>
      <c r="Q139" s="35"/>
    </row>
    <row r="140" spans="1:17" x14ac:dyDescent="0.25">
      <c r="A140" s="35"/>
      <c r="B140" s="35"/>
      <c r="C140" s="35"/>
      <c r="D140" s="35"/>
      <c r="E140" s="35"/>
      <c r="F140" s="35"/>
      <c r="G140" s="35"/>
      <c r="H140" s="35"/>
      <c r="I140" s="128"/>
      <c r="J140" s="128"/>
      <c r="K140" s="128"/>
      <c r="L140" s="128">
        <f t="shared" si="3"/>
        <v>127</v>
      </c>
      <c r="M140" s="35"/>
      <c r="N140" s="35"/>
      <c r="O140" s="35"/>
      <c r="P140" s="35"/>
      <c r="Q140" s="35"/>
    </row>
    <row r="141" spans="1:17" x14ac:dyDescent="0.25">
      <c r="A141" s="35"/>
      <c r="B141" s="35"/>
      <c r="C141" s="35"/>
      <c r="D141" s="35"/>
      <c r="E141" s="35"/>
      <c r="F141" s="35"/>
      <c r="G141" s="35"/>
      <c r="H141" s="35"/>
      <c r="I141" s="128"/>
      <c r="J141" s="128"/>
      <c r="K141" s="128"/>
      <c r="L141" s="128">
        <f t="shared" si="3"/>
        <v>128</v>
      </c>
      <c r="M141" s="35"/>
      <c r="N141" s="35"/>
      <c r="O141" s="35"/>
      <c r="P141" s="35"/>
      <c r="Q141" s="35"/>
    </row>
    <row r="142" spans="1:17" x14ac:dyDescent="0.25">
      <c r="A142" s="35"/>
      <c r="B142" s="35"/>
      <c r="C142" s="35"/>
      <c r="D142" s="35"/>
      <c r="E142" s="35"/>
      <c r="F142" s="35"/>
      <c r="G142" s="35"/>
      <c r="H142" s="35"/>
      <c r="I142" s="128"/>
      <c r="J142" s="128"/>
      <c r="K142" s="128"/>
      <c r="L142" s="128">
        <f t="shared" si="3"/>
        <v>129</v>
      </c>
      <c r="M142" s="35"/>
      <c r="N142" s="35"/>
      <c r="O142" s="35"/>
      <c r="P142" s="35"/>
      <c r="Q142" s="35"/>
    </row>
    <row r="143" spans="1:17" x14ac:dyDescent="0.25">
      <c r="A143" s="35"/>
      <c r="B143" s="35"/>
      <c r="C143" s="35"/>
      <c r="D143" s="35"/>
      <c r="E143" s="35"/>
      <c r="F143" s="35"/>
      <c r="G143" s="35"/>
      <c r="H143" s="35"/>
      <c r="I143" s="128"/>
      <c r="J143" s="128"/>
      <c r="K143" s="128"/>
      <c r="L143" s="128">
        <f t="shared" si="3"/>
        <v>130</v>
      </c>
      <c r="M143" s="35"/>
      <c r="N143" s="35"/>
      <c r="O143" s="35"/>
      <c r="P143" s="35"/>
      <c r="Q143" s="35"/>
    </row>
    <row r="144" spans="1:17" x14ac:dyDescent="0.25">
      <c r="A144" s="35"/>
      <c r="B144" s="35"/>
      <c r="C144" s="35"/>
      <c r="D144" s="35"/>
      <c r="E144" s="35"/>
      <c r="F144" s="35"/>
      <c r="G144" s="35"/>
      <c r="H144" s="35"/>
      <c r="I144" s="128"/>
      <c r="J144" s="128"/>
      <c r="K144" s="128"/>
      <c r="L144" s="128">
        <f t="shared" ref="L144:L194" si="4">L143+1</f>
        <v>131</v>
      </c>
      <c r="M144" s="35"/>
      <c r="N144" s="35"/>
      <c r="O144" s="35"/>
      <c r="P144" s="35"/>
      <c r="Q144" s="35"/>
    </row>
    <row r="145" spans="1:17" x14ac:dyDescent="0.25">
      <c r="A145" s="35"/>
      <c r="B145" s="35"/>
      <c r="C145" s="35"/>
      <c r="D145" s="35"/>
      <c r="E145" s="35"/>
      <c r="F145" s="35"/>
      <c r="G145" s="35"/>
      <c r="H145" s="35"/>
      <c r="I145" s="128"/>
      <c r="J145" s="128"/>
      <c r="K145" s="128"/>
      <c r="L145" s="128">
        <f t="shared" si="4"/>
        <v>132</v>
      </c>
      <c r="M145" s="35"/>
      <c r="N145" s="35"/>
      <c r="O145" s="35"/>
      <c r="P145" s="35"/>
      <c r="Q145" s="35"/>
    </row>
    <row r="146" spans="1:17" x14ac:dyDescent="0.25">
      <c r="A146" s="35"/>
      <c r="B146" s="35"/>
      <c r="C146" s="35"/>
      <c r="D146" s="35"/>
      <c r="E146" s="35"/>
      <c r="F146" s="35"/>
      <c r="G146" s="35"/>
      <c r="H146" s="35"/>
      <c r="I146" s="128"/>
      <c r="J146" s="128"/>
      <c r="K146" s="128"/>
      <c r="L146" s="128">
        <f t="shared" si="4"/>
        <v>133</v>
      </c>
      <c r="M146" s="35"/>
      <c r="N146" s="35"/>
      <c r="O146" s="35"/>
      <c r="P146" s="35"/>
      <c r="Q146" s="35"/>
    </row>
    <row r="147" spans="1:17" x14ac:dyDescent="0.25">
      <c r="A147" s="35"/>
      <c r="B147" s="35"/>
      <c r="C147" s="35"/>
      <c r="D147" s="35"/>
      <c r="E147" s="35"/>
      <c r="F147" s="35"/>
      <c r="G147" s="35"/>
      <c r="H147" s="35"/>
      <c r="I147" s="128"/>
      <c r="J147" s="128"/>
      <c r="K147" s="128"/>
      <c r="L147" s="128">
        <f t="shared" si="4"/>
        <v>134</v>
      </c>
      <c r="M147" s="35"/>
      <c r="N147" s="35"/>
      <c r="O147" s="35"/>
      <c r="P147" s="35"/>
      <c r="Q147" s="35"/>
    </row>
    <row r="148" spans="1:17" x14ac:dyDescent="0.25">
      <c r="A148" s="35"/>
      <c r="B148" s="35"/>
      <c r="C148" s="35"/>
      <c r="D148" s="35"/>
      <c r="E148" s="35"/>
      <c r="F148" s="35"/>
      <c r="G148" s="35"/>
      <c r="H148" s="35"/>
      <c r="I148" s="128"/>
      <c r="J148" s="128"/>
      <c r="K148" s="128"/>
      <c r="L148" s="128">
        <f t="shared" si="4"/>
        <v>135</v>
      </c>
      <c r="M148" s="35"/>
      <c r="N148" s="35"/>
      <c r="O148" s="35"/>
      <c r="P148" s="35"/>
      <c r="Q148" s="35"/>
    </row>
    <row r="149" spans="1:17" x14ac:dyDescent="0.25">
      <c r="A149" s="35"/>
      <c r="B149" s="35"/>
      <c r="C149" s="35"/>
      <c r="D149" s="35"/>
      <c r="E149" s="35"/>
      <c r="F149" s="35"/>
      <c r="G149" s="35"/>
      <c r="H149" s="35"/>
      <c r="I149" s="128"/>
      <c r="J149" s="128"/>
      <c r="K149" s="128"/>
      <c r="L149" s="128">
        <f t="shared" si="4"/>
        <v>136</v>
      </c>
      <c r="M149" s="35"/>
      <c r="N149" s="35"/>
      <c r="O149" s="35"/>
      <c r="P149" s="35"/>
      <c r="Q149" s="35"/>
    </row>
    <row r="150" spans="1:17" x14ac:dyDescent="0.25">
      <c r="A150" s="35"/>
      <c r="B150" s="35"/>
      <c r="C150" s="35"/>
      <c r="D150" s="35"/>
      <c r="E150" s="35"/>
      <c r="F150" s="35"/>
      <c r="G150" s="35"/>
      <c r="H150" s="35"/>
      <c r="I150" s="128"/>
      <c r="J150" s="128"/>
      <c r="K150" s="128"/>
      <c r="L150" s="128">
        <f t="shared" si="4"/>
        <v>137</v>
      </c>
      <c r="M150" s="35"/>
      <c r="N150" s="35"/>
      <c r="O150" s="35"/>
      <c r="P150" s="35"/>
      <c r="Q150" s="35"/>
    </row>
    <row r="151" spans="1:17" x14ac:dyDescent="0.25">
      <c r="A151" s="35"/>
      <c r="B151" s="35"/>
      <c r="C151" s="35"/>
      <c r="D151" s="35"/>
      <c r="E151" s="35"/>
      <c r="F151" s="35"/>
      <c r="G151" s="35"/>
      <c r="H151" s="35"/>
      <c r="I151" s="128"/>
      <c r="J151" s="128"/>
      <c r="K151" s="128"/>
      <c r="L151" s="128">
        <f t="shared" si="4"/>
        <v>138</v>
      </c>
      <c r="M151" s="35"/>
      <c r="N151" s="35"/>
      <c r="O151" s="35"/>
      <c r="P151" s="35"/>
      <c r="Q151" s="35"/>
    </row>
    <row r="152" spans="1:17" x14ac:dyDescent="0.25">
      <c r="A152" s="35"/>
      <c r="B152" s="35"/>
      <c r="C152" s="35"/>
      <c r="D152" s="35"/>
      <c r="E152" s="35"/>
      <c r="F152" s="35"/>
      <c r="G152" s="35"/>
      <c r="H152" s="35"/>
      <c r="I152" s="128"/>
      <c r="J152" s="128"/>
      <c r="K152" s="128"/>
      <c r="L152" s="128">
        <f t="shared" si="4"/>
        <v>139</v>
      </c>
      <c r="M152" s="35"/>
      <c r="N152" s="35"/>
      <c r="O152" s="35"/>
      <c r="P152" s="35"/>
      <c r="Q152" s="35"/>
    </row>
    <row r="153" spans="1:17" x14ac:dyDescent="0.25">
      <c r="A153" s="35"/>
      <c r="B153" s="35"/>
      <c r="C153" s="35"/>
      <c r="D153" s="35"/>
      <c r="E153" s="35"/>
      <c r="F153" s="35"/>
      <c r="G153" s="35"/>
      <c r="H153" s="35"/>
      <c r="I153" s="128"/>
      <c r="J153" s="128"/>
      <c r="K153" s="128"/>
      <c r="L153" s="128">
        <f t="shared" si="4"/>
        <v>140</v>
      </c>
      <c r="M153" s="35"/>
      <c r="N153" s="35"/>
      <c r="O153" s="35"/>
      <c r="P153" s="35"/>
      <c r="Q153" s="35"/>
    </row>
    <row r="154" spans="1:17" x14ac:dyDescent="0.25">
      <c r="A154" s="35"/>
      <c r="B154" s="35"/>
      <c r="C154" s="35"/>
      <c r="D154" s="35"/>
      <c r="E154" s="35"/>
      <c r="F154" s="35"/>
      <c r="G154" s="35"/>
      <c r="H154" s="35"/>
      <c r="I154" s="128"/>
      <c r="J154" s="128"/>
      <c r="K154" s="128"/>
      <c r="L154" s="128">
        <f t="shared" si="4"/>
        <v>141</v>
      </c>
      <c r="M154" s="35"/>
      <c r="N154" s="35"/>
      <c r="O154" s="35"/>
      <c r="P154" s="35"/>
      <c r="Q154" s="35"/>
    </row>
    <row r="155" spans="1:17" x14ac:dyDescent="0.25">
      <c r="A155" s="35"/>
      <c r="B155" s="35"/>
      <c r="C155" s="35"/>
      <c r="D155" s="35"/>
      <c r="E155" s="35"/>
      <c r="F155" s="35"/>
      <c r="G155" s="35"/>
      <c r="H155" s="35"/>
      <c r="I155" s="128"/>
      <c r="J155" s="128"/>
      <c r="K155" s="128"/>
      <c r="L155" s="128">
        <f t="shared" si="4"/>
        <v>142</v>
      </c>
      <c r="M155" s="35"/>
      <c r="N155" s="35"/>
      <c r="O155" s="35"/>
      <c r="P155" s="35"/>
      <c r="Q155" s="35"/>
    </row>
    <row r="156" spans="1:17" x14ac:dyDescent="0.25">
      <c r="A156" s="35"/>
      <c r="B156" s="35"/>
      <c r="C156" s="35"/>
      <c r="D156" s="35"/>
      <c r="E156" s="35"/>
      <c r="F156" s="35"/>
      <c r="G156" s="35"/>
      <c r="H156" s="35"/>
      <c r="I156" s="128"/>
      <c r="J156" s="128"/>
      <c r="K156" s="128"/>
      <c r="L156" s="128">
        <f t="shared" si="4"/>
        <v>143</v>
      </c>
      <c r="M156" s="35"/>
      <c r="N156" s="35"/>
      <c r="O156" s="35"/>
      <c r="P156" s="35"/>
      <c r="Q156" s="35"/>
    </row>
    <row r="157" spans="1:17" x14ac:dyDescent="0.25">
      <c r="A157" s="35"/>
      <c r="B157" s="35"/>
      <c r="C157" s="35"/>
      <c r="D157" s="35"/>
      <c r="E157" s="35"/>
      <c r="F157" s="35"/>
      <c r="G157" s="35"/>
      <c r="H157" s="35"/>
      <c r="I157" s="128"/>
      <c r="J157" s="128"/>
      <c r="K157" s="128"/>
      <c r="L157" s="128">
        <f t="shared" si="4"/>
        <v>144</v>
      </c>
      <c r="M157" s="35"/>
      <c r="N157" s="35"/>
      <c r="O157" s="35"/>
      <c r="P157" s="35"/>
      <c r="Q157" s="35"/>
    </row>
    <row r="158" spans="1:17" x14ac:dyDescent="0.25">
      <c r="A158" s="35"/>
      <c r="B158" s="35"/>
      <c r="C158" s="35"/>
      <c r="D158" s="35"/>
      <c r="E158" s="35"/>
      <c r="F158" s="35"/>
      <c r="G158" s="35"/>
      <c r="H158" s="35"/>
      <c r="I158" s="128"/>
      <c r="J158" s="128"/>
      <c r="K158" s="128"/>
      <c r="L158" s="128">
        <f t="shared" si="4"/>
        <v>145</v>
      </c>
      <c r="M158" s="35"/>
      <c r="N158" s="35"/>
      <c r="O158" s="35"/>
      <c r="P158" s="35"/>
      <c r="Q158" s="35"/>
    </row>
    <row r="159" spans="1:17" x14ac:dyDescent="0.25">
      <c r="A159" s="35"/>
      <c r="B159" s="35"/>
      <c r="C159" s="35"/>
      <c r="D159" s="35"/>
      <c r="E159" s="35"/>
      <c r="F159" s="35"/>
      <c r="G159" s="35"/>
      <c r="H159" s="35"/>
      <c r="I159" s="128"/>
      <c r="J159" s="128"/>
      <c r="K159" s="128"/>
      <c r="L159" s="128">
        <f t="shared" si="4"/>
        <v>146</v>
      </c>
      <c r="M159" s="35"/>
      <c r="N159" s="35"/>
      <c r="O159" s="35"/>
      <c r="P159" s="35"/>
      <c r="Q159" s="35"/>
    </row>
    <row r="160" spans="1:17" x14ac:dyDescent="0.25">
      <c r="A160" s="35"/>
      <c r="B160" s="35"/>
      <c r="C160" s="35"/>
      <c r="D160" s="35"/>
      <c r="E160" s="35"/>
      <c r="F160" s="35"/>
      <c r="G160" s="35"/>
      <c r="H160" s="35"/>
      <c r="I160" s="128"/>
      <c r="J160" s="128"/>
      <c r="K160" s="128"/>
      <c r="L160" s="128">
        <f t="shared" si="4"/>
        <v>147</v>
      </c>
      <c r="M160" s="35"/>
      <c r="N160" s="35"/>
      <c r="O160" s="35"/>
      <c r="P160" s="35"/>
      <c r="Q160" s="35"/>
    </row>
    <row r="161" spans="1:17" x14ac:dyDescent="0.25">
      <c r="A161" s="35"/>
      <c r="B161" s="35"/>
      <c r="C161" s="35"/>
      <c r="D161" s="35"/>
      <c r="E161" s="35"/>
      <c r="F161" s="35"/>
      <c r="G161" s="35"/>
      <c r="H161" s="35"/>
      <c r="I161" s="128"/>
      <c r="J161" s="128"/>
      <c r="K161" s="128"/>
      <c r="L161" s="128">
        <f t="shared" si="4"/>
        <v>148</v>
      </c>
      <c r="M161" s="35"/>
      <c r="N161" s="35"/>
      <c r="O161" s="35"/>
      <c r="P161" s="35"/>
      <c r="Q161" s="35"/>
    </row>
    <row r="162" spans="1:17" x14ac:dyDescent="0.25">
      <c r="A162" s="35"/>
      <c r="B162" s="35"/>
      <c r="C162" s="35"/>
      <c r="D162" s="35"/>
      <c r="E162" s="35"/>
      <c r="F162" s="35"/>
      <c r="G162" s="35"/>
      <c r="H162" s="35"/>
      <c r="I162" s="128"/>
      <c r="J162" s="128"/>
      <c r="K162" s="128"/>
      <c r="L162" s="128">
        <f t="shared" si="4"/>
        <v>149</v>
      </c>
      <c r="M162" s="35"/>
      <c r="N162" s="35"/>
      <c r="O162" s="35"/>
      <c r="P162" s="35"/>
      <c r="Q162" s="35"/>
    </row>
    <row r="163" spans="1:17" x14ac:dyDescent="0.25">
      <c r="A163" s="35"/>
      <c r="B163" s="35"/>
      <c r="C163" s="35"/>
      <c r="D163" s="35"/>
      <c r="E163" s="35"/>
      <c r="F163" s="35"/>
      <c r="G163" s="35"/>
      <c r="H163" s="35"/>
      <c r="I163" s="128"/>
      <c r="J163" s="128"/>
      <c r="K163" s="128"/>
      <c r="L163" s="128">
        <f t="shared" si="4"/>
        <v>150</v>
      </c>
      <c r="M163" s="35"/>
      <c r="N163" s="35"/>
      <c r="O163" s="35"/>
      <c r="P163" s="35"/>
      <c r="Q163" s="35"/>
    </row>
    <row r="164" spans="1:17" x14ac:dyDescent="0.25">
      <c r="A164" s="35"/>
      <c r="B164" s="35"/>
      <c r="C164" s="35"/>
      <c r="D164" s="35"/>
      <c r="E164" s="35"/>
      <c r="F164" s="35"/>
      <c r="G164" s="35"/>
      <c r="H164" s="35"/>
      <c r="I164" s="128"/>
      <c r="J164" s="128"/>
      <c r="K164" s="128"/>
      <c r="L164" s="128">
        <f t="shared" si="4"/>
        <v>151</v>
      </c>
      <c r="M164" s="35"/>
      <c r="N164" s="35"/>
      <c r="O164" s="35"/>
      <c r="P164" s="35"/>
      <c r="Q164" s="35"/>
    </row>
    <row r="165" spans="1:17" x14ac:dyDescent="0.25">
      <c r="A165" s="35"/>
      <c r="B165" s="35"/>
      <c r="C165" s="35"/>
      <c r="D165" s="35"/>
      <c r="E165" s="35"/>
      <c r="F165" s="35"/>
      <c r="G165" s="35"/>
      <c r="H165" s="35"/>
      <c r="I165" s="128"/>
      <c r="J165" s="128"/>
      <c r="K165" s="128"/>
      <c r="L165" s="128">
        <f t="shared" si="4"/>
        <v>152</v>
      </c>
      <c r="M165" s="35"/>
      <c r="N165" s="35"/>
      <c r="O165" s="35"/>
      <c r="P165" s="35"/>
      <c r="Q165" s="35"/>
    </row>
    <row r="166" spans="1:17" x14ac:dyDescent="0.25">
      <c r="A166" s="35"/>
      <c r="B166" s="35"/>
      <c r="C166" s="35"/>
      <c r="D166" s="35"/>
      <c r="E166" s="35"/>
      <c r="F166" s="35"/>
      <c r="G166" s="35"/>
      <c r="H166" s="35"/>
      <c r="I166" s="128"/>
      <c r="J166" s="128"/>
      <c r="K166" s="128"/>
      <c r="L166" s="128">
        <f t="shared" si="4"/>
        <v>153</v>
      </c>
      <c r="M166" s="35"/>
      <c r="N166" s="35"/>
      <c r="O166" s="35"/>
      <c r="P166" s="35"/>
      <c r="Q166" s="35"/>
    </row>
    <row r="167" spans="1:17" x14ac:dyDescent="0.25">
      <c r="A167" s="35"/>
      <c r="B167" s="35"/>
      <c r="C167" s="35"/>
      <c r="D167" s="35"/>
      <c r="E167" s="35"/>
      <c r="F167" s="35"/>
      <c r="G167" s="35"/>
      <c r="H167" s="35"/>
      <c r="I167" s="128"/>
      <c r="J167" s="128"/>
      <c r="K167" s="128"/>
      <c r="L167" s="128">
        <f t="shared" si="4"/>
        <v>154</v>
      </c>
      <c r="M167" s="35"/>
      <c r="N167" s="35"/>
      <c r="O167" s="35"/>
      <c r="P167" s="35"/>
      <c r="Q167" s="35"/>
    </row>
    <row r="168" spans="1:17" x14ac:dyDescent="0.25">
      <c r="A168" s="35"/>
      <c r="B168" s="35"/>
      <c r="C168" s="35"/>
      <c r="D168" s="35"/>
      <c r="E168" s="35"/>
      <c r="F168" s="35"/>
      <c r="G168" s="35"/>
      <c r="H168" s="35"/>
      <c r="I168" s="128"/>
      <c r="J168" s="128"/>
      <c r="K168" s="128"/>
      <c r="L168" s="128">
        <f t="shared" si="4"/>
        <v>155</v>
      </c>
      <c r="M168" s="35"/>
      <c r="N168" s="35"/>
      <c r="O168" s="35"/>
      <c r="P168" s="35"/>
      <c r="Q168" s="35"/>
    </row>
    <row r="169" spans="1:17" x14ac:dyDescent="0.25">
      <c r="A169" s="35"/>
      <c r="B169" s="35"/>
      <c r="C169" s="35"/>
      <c r="D169" s="35"/>
      <c r="E169" s="35"/>
      <c r="F169" s="35"/>
      <c r="G169" s="35"/>
      <c r="H169" s="35"/>
      <c r="I169" s="128"/>
      <c r="J169" s="128"/>
      <c r="K169" s="128"/>
      <c r="L169" s="128">
        <f t="shared" si="4"/>
        <v>156</v>
      </c>
      <c r="M169" s="35"/>
      <c r="N169" s="35"/>
      <c r="O169" s="35"/>
      <c r="P169" s="35"/>
      <c r="Q169" s="35"/>
    </row>
    <row r="170" spans="1:17" x14ac:dyDescent="0.25">
      <c r="A170" s="35"/>
      <c r="B170" s="35"/>
      <c r="C170" s="35"/>
      <c r="D170" s="35"/>
      <c r="E170" s="35"/>
      <c r="F170" s="35"/>
      <c r="G170" s="35"/>
      <c r="H170" s="35"/>
      <c r="I170" s="128"/>
      <c r="J170" s="128"/>
      <c r="K170" s="128"/>
      <c r="L170" s="128">
        <f t="shared" si="4"/>
        <v>157</v>
      </c>
      <c r="M170" s="35"/>
      <c r="N170" s="35"/>
      <c r="O170" s="35"/>
      <c r="P170" s="35"/>
      <c r="Q170" s="35"/>
    </row>
    <row r="171" spans="1:17" x14ac:dyDescent="0.25">
      <c r="A171" s="35"/>
      <c r="B171" s="35"/>
      <c r="C171" s="35"/>
      <c r="D171" s="35"/>
      <c r="E171" s="35"/>
      <c r="F171" s="35"/>
      <c r="G171" s="35"/>
      <c r="H171" s="35"/>
      <c r="I171" s="128"/>
      <c r="J171" s="128"/>
      <c r="K171" s="128"/>
      <c r="L171" s="128">
        <f t="shared" si="4"/>
        <v>158</v>
      </c>
      <c r="M171" s="35"/>
      <c r="N171" s="35"/>
      <c r="O171" s="35"/>
      <c r="P171" s="35"/>
      <c r="Q171" s="35"/>
    </row>
    <row r="172" spans="1:17" x14ac:dyDescent="0.25">
      <c r="A172" s="35"/>
      <c r="B172" s="35"/>
      <c r="C172" s="35"/>
      <c r="D172" s="35"/>
      <c r="E172" s="35"/>
      <c r="F172" s="35"/>
      <c r="G172" s="35"/>
      <c r="H172" s="35"/>
      <c r="I172" s="128"/>
      <c r="J172" s="128"/>
      <c r="K172" s="128"/>
      <c r="L172" s="128">
        <f t="shared" si="4"/>
        <v>159</v>
      </c>
      <c r="M172" s="35"/>
      <c r="N172" s="35"/>
      <c r="O172" s="35"/>
      <c r="P172" s="35"/>
      <c r="Q172" s="35"/>
    </row>
    <row r="173" spans="1:17" x14ac:dyDescent="0.25">
      <c r="A173" s="35"/>
      <c r="B173" s="35"/>
      <c r="C173" s="35"/>
      <c r="D173" s="35"/>
      <c r="E173" s="35"/>
      <c r="F173" s="35"/>
      <c r="G173" s="35"/>
      <c r="H173" s="35"/>
      <c r="I173" s="128"/>
      <c r="J173" s="128"/>
      <c r="K173" s="128"/>
      <c r="L173" s="128">
        <f t="shared" si="4"/>
        <v>160</v>
      </c>
      <c r="M173" s="35"/>
      <c r="N173" s="35"/>
      <c r="O173" s="35"/>
      <c r="P173" s="35"/>
      <c r="Q173" s="35"/>
    </row>
    <row r="174" spans="1:17" x14ac:dyDescent="0.25">
      <c r="A174" s="35"/>
      <c r="B174" s="35"/>
      <c r="C174" s="35"/>
      <c r="D174" s="35"/>
      <c r="E174" s="35"/>
      <c r="F174" s="35"/>
      <c r="G174" s="35"/>
      <c r="H174" s="35"/>
      <c r="I174" s="128"/>
      <c r="J174" s="128"/>
      <c r="K174" s="128"/>
      <c r="L174" s="128">
        <f t="shared" si="4"/>
        <v>161</v>
      </c>
      <c r="M174" s="35"/>
      <c r="N174" s="35"/>
      <c r="O174" s="35"/>
      <c r="P174" s="35"/>
      <c r="Q174" s="35"/>
    </row>
    <row r="175" spans="1:17" x14ac:dyDescent="0.25">
      <c r="A175" s="35"/>
      <c r="B175" s="35"/>
      <c r="C175" s="35"/>
      <c r="D175" s="35"/>
      <c r="E175" s="35"/>
      <c r="F175" s="35"/>
      <c r="G175" s="35"/>
      <c r="H175" s="35"/>
      <c r="I175" s="128"/>
      <c r="J175" s="128"/>
      <c r="K175" s="128"/>
      <c r="L175" s="128">
        <f t="shared" si="4"/>
        <v>162</v>
      </c>
      <c r="M175" s="35"/>
      <c r="N175" s="35"/>
      <c r="O175" s="35"/>
      <c r="P175" s="35"/>
      <c r="Q175" s="35"/>
    </row>
    <row r="176" spans="1:17" x14ac:dyDescent="0.25">
      <c r="A176" s="35"/>
      <c r="B176" s="35"/>
      <c r="C176" s="35"/>
      <c r="D176" s="35"/>
      <c r="E176" s="35"/>
      <c r="F176" s="35"/>
      <c r="G176" s="35"/>
      <c r="H176" s="35"/>
      <c r="I176" s="128"/>
      <c r="J176" s="128"/>
      <c r="K176" s="128"/>
      <c r="L176" s="128">
        <f t="shared" si="4"/>
        <v>163</v>
      </c>
      <c r="M176" s="35"/>
      <c r="N176" s="35"/>
      <c r="O176" s="35"/>
      <c r="P176" s="35"/>
      <c r="Q176" s="35"/>
    </row>
    <row r="177" spans="1:17" x14ac:dyDescent="0.25">
      <c r="A177" s="35"/>
      <c r="B177" s="35"/>
      <c r="C177" s="35"/>
      <c r="D177" s="35"/>
      <c r="E177" s="35"/>
      <c r="F177" s="35"/>
      <c r="G177" s="35"/>
      <c r="H177" s="35"/>
      <c r="I177" s="128"/>
      <c r="J177" s="128"/>
      <c r="K177" s="128"/>
      <c r="L177" s="128">
        <f t="shared" si="4"/>
        <v>164</v>
      </c>
      <c r="M177" s="35"/>
      <c r="N177" s="35"/>
      <c r="O177" s="35"/>
      <c r="P177" s="35"/>
      <c r="Q177" s="35"/>
    </row>
    <row r="178" spans="1:17" x14ac:dyDescent="0.25">
      <c r="A178" s="35"/>
      <c r="B178" s="35"/>
      <c r="C178" s="35"/>
      <c r="D178" s="35"/>
      <c r="E178" s="35"/>
      <c r="F178" s="35"/>
      <c r="G178" s="35"/>
      <c r="H178" s="35"/>
      <c r="I178" s="128"/>
      <c r="J178" s="128"/>
      <c r="K178" s="128"/>
      <c r="L178" s="128">
        <f t="shared" si="4"/>
        <v>165</v>
      </c>
      <c r="M178" s="35"/>
      <c r="N178" s="35"/>
      <c r="O178" s="35"/>
      <c r="P178" s="35"/>
      <c r="Q178" s="35"/>
    </row>
    <row r="179" spans="1:17" x14ac:dyDescent="0.25">
      <c r="A179" s="35"/>
      <c r="B179" s="35"/>
      <c r="C179" s="35"/>
      <c r="D179" s="35"/>
      <c r="E179" s="35"/>
      <c r="F179" s="35"/>
      <c r="G179" s="35"/>
      <c r="H179" s="35"/>
      <c r="I179" s="128"/>
      <c r="J179" s="128"/>
      <c r="K179" s="128"/>
      <c r="L179" s="128">
        <f t="shared" si="4"/>
        <v>166</v>
      </c>
      <c r="M179" s="35"/>
      <c r="N179" s="35"/>
      <c r="O179" s="35"/>
      <c r="P179" s="35"/>
      <c r="Q179" s="35"/>
    </row>
    <row r="180" spans="1:17" x14ac:dyDescent="0.25">
      <c r="A180" s="35"/>
      <c r="B180" s="35"/>
      <c r="C180" s="35"/>
      <c r="D180" s="35"/>
      <c r="E180" s="35"/>
      <c r="F180" s="35"/>
      <c r="G180" s="35"/>
      <c r="H180" s="35"/>
      <c r="I180" s="128"/>
      <c r="J180" s="128"/>
      <c r="K180" s="128"/>
      <c r="L180" s="128">
        <f t="shared" si="4"/>
        <v>167</v>
      </c>
      <c r="M180" s="35"/>
      <c r="N180" s="35"/>
      <c r="O180" s="35"/>
      <c r="P180" s="35"/>
      <c r="Q180" s="35"/>
    </row>
    <row r="181" spans="1:17" x14ac:dyDescent="0.25">
      <c r="A181" s="35"/>
      <c r="B181" s="35"/>
      <c r="C181" s="35"/>
      <c r="D181" s="35"/>
      <c r="E181" s="35"/>
      <c r="F181" s="35"/>
      <c r="G181" s="35"/>
      <c r="H181" s="35"/>
      <c r="I181" s="128"/>
      <c r="J181" s="128"/>
      <c r="K181" s="128"/>
      <c r="L181" s="128">
        <f t="shared" si="4"/>
        <v>168</v>
      </c>
      <c r="M181" s="35"/>
      <c r="N181" s="35"/>
      <c r="O181" s="35"/>
      <c r="P181" s="35"/>
      <c r="Q181" s="35"/>
    </row>
    <row r="182" spans="1:17" x14ac:dyDescent="0.25">
      <c r="A182" s="35"/>
      <c r="B182" s="35"/>
      <c r="C182" s="35"/>
      <c r="D182" s="35"/>
      <c r="E182" s="35"/>
      <c r="F182" s="35"/>
      <c r="G182" s="35"/>
      <c r="H182" s="35"/>
      <c r="I182" s="128"/>
      <c r="J182" s="128"/>
      <c r="K182" s="128"/>
      <c r="L182" s="128">
        <f t="shared" si="4"/>
        <v>169</v>
      </c>
      <c r="M182" s="35"/>
      <c r="N182" s="35"/>
      <c r="O182" s="35"/>
      <c r="P182" s="35"/>
      <c r="Q182" s="35"/>
    </row>
    <row r="183" spans="1:17" x14ac:dyDescent="0.25">
      <c r="A183" s="35"/>
      <c r="B183" s="35"/>
      <c r="C183" s="35"/>
      <c r="D183" s="35"/>
      <c r="E183" s="35"/>
      <c r="F183" s="35"/>
      <c r="G183" s="35"/>
      <c r="H183" s="35"/>
      <c r="I183" s="128"/>
      <c r="J183" s="128"/>
      <c r="K183" s="128"/>
      <c r="L183" s="128">
        <f t="shared" si="4"/>
        <v>170</v>
      </c>
      <c r="M183" s="35"/>
      <c r="N183" s="35"/>
      <c r="O183" s="35"/>
      <c r="P183" s="35"/>
      <c r="Q183" s="35"/>
    </row>
    <row r="184" spans="1:17" x14ac:dyDescent="0.25">
      <c r="A184" s="35"/>
      <c r="B184" s="35"/>
      <c r="C184" s="35"/>
      <c r="D184" s="35"/>
      <c r="E184" s="35"/>
      <c r="F184" s="35"/>
      <c r="G184" s="35"/>
      <c r="H184" s="35"/>
      <c r="I184" s="128"/>
      <c r="J184" s="128"/>
      <c r="K184" s="128"/>
      <c r="L184" s="128">
        <f t="shared" si="4"/>
        <v>171</v>
      </c>
      <c r="M184" s="35"/>
      <c r="N184" s="35"/>
      <c r="O184" s="35"/>
      <c r="P184" s="35"/>
      <c r="Q184" s="35"/>
    </row>
    <row r="185" spans="1:17" x14ac:dyDescent="0.25">
      <c r="A185" s="35"/>
      <c r="B185" s="35"/>
      <c r="C185" s="35"/>
      <c r="D185" s="35"/>
      <c r="E185" s="35"/>
      <c r="F185" s="35"/>
      <c r="G185" s="35"/>
      <c r="H185" s="35"/>
      <c r="I185" s="128"/>
      <c r="J185" s="128"/>
      <c r="K185" s="128"/>
      <c r="L185" s="128">
        <f t="shared" si="4"/>
        <v>172</v>
      </c>
      <c r="M185" s="35"/>
      <c r="N185" s="35"/>
      <c r="O185" s="35"/>
      <c r="P185" s="35"/>
      <c r="Q185" s="35"/>
    </row>
    <row r="186" spans="1:17" x14ac:dyDescent="0.25">
      <c r="A186" s="35"/>
      <c r="B186" s="35"/>
      <c r="C186" s="35"/>
      <c r="D186" s="35"/>
      <c r="E186" s="35"/>
      <c r="F186" s="35"/>
      <c r="G186" s="35"/>
      <c r="H186" s="35"/>
      <c r="I186" s="128"/>
      <c r="J186" s="128"/>
      <c r="K186" s="128"/>
      <c r="L186" s="128">
        <f t="shared" si="4"/>
        <v>173</v>
      </c>
      <c r="M186" s="35"/>
      <c r="N186" s="35"/>
      <c r="O186" s="35"/>
      <c r="P186" s="35"/>
      <c r="Q186" s="35"/>
    </row>
    <row r="187" spans="1:17" x14ac:dyDescent="0.25">
      <c r="A187" s="35"/>
      <c r="B187" s="35"/>
      <c r="C187" s="35"/>
      <c r="D187" s="35"/>
      <c r="E187" s="35"/>
      <c r="F187" s="35"/>
      <c r="G187" s="35"/>
      <c r="H187" s="35"/>
      <c r="I187" s="128"/>
      <c r="J187" s="128"/>
      <c r="K187" s="128"/>
      <c r="L187" s="128">
        <f t="shared" si="4"/>
        <v>174</v>
      </c>
      <c r="M187" s="35"/>
      <c r="N187" s="35"/>
      <c r="O187" s="35"/>
      <c r="P187" s="35"/>
      <c r="Q187" s="35"/>
    </row>
    <row r="188" spans="1:17" x14ac:dyDescent="0.25">
      <c r="A188" s="35"/>
      <c r="B188" s="35"/>
      <c r="C188" s="35"/>
      <c r="D188" s="35"/>
      <c r="E188" s="35"/>
      <c r="F188" s="35"/>
      <c r="G188" s="35"/>
      <c r="H188" s="35"/>
      <c r="I188" s="128"/>
      <c r="J188" s="128"/>
      <c r="K188" s="128"/>
      <c r="L188" s="128">
        <f t="shared" si="4"/>
        <v>175</v>
      </c>
      <c r="M188" s="35"/>
      <c r="N188" s="35"/>
      <c r="O188" s="35"/>
      <c r="P188" s="35"/>
      <c r="Q188" s="35"/>
    </row>
    <row r="189" spans="1:17" x14ac:dyDescent="0.25">
      <c r="A189" s="35"/>
      <c r="B189" s="35"/>
      <c r="C189" s="35"/>
      <c r="D189" s="35"/>
      <c r="E189" s="35"/>
      <c r="F189" s="35"/>
      <c r="G189" s="35"/>
      <c r="H189" s="35"/>
      <c r="I189" s="128"/>
      <c r="J189" s="128"/>
      <c r="K189" s="128"/>
      <c r="L189" s="128">
        <f t="shared" si="4"/>
        <v>176</v>
      </c>
      <c r="M189" s="35"/>
      <c r="N189" s="35"/>
      <c r="O189" s="35"/>
      <c r="P189" s="35"/>
      <c r="Q189" s="35"/>
    </row>
    <row r="190" spans="1:17" x14ac:dyDescent="0.25">
      <c r="A190" s="35"/>
      <c r="B190" s="35"/>
      <c r="C190" s="35"/>
      <c r="D190" s="35"/>
      <c r="E190" s="35"/>
      <c r="F190" s="35"/>
      <c r="G190" s="35"/>
      <c r="H190" s="35"/>
      <c r="I190" s="128"/>
      <c r="J190" s="128"/>
      <c r="K190" s="128"/>
      <c r="L190" s="128">
        <f t="shared" si="4"/>
        <v>177</v>
      </c>
      <c r="M190" s="35"/>
      <c r="N190" s="35"/>
      <c r="O190" s="35"/>
      <c r="P190" s="35"/>
      <c r="Q190" s="35"/>
    </row>
    <row r="191" spans="1:17" x14ac:dyDescent="0.25">
      <c r="A191" s="35"/>
      <c r="B191" s="35"/>
      <c r="C191" s="35"/>
      <c r="D191" s="35"/>
      <c r="E191" s="35"/>
      <c r="F191" s="35"/>
      <c r="G191" s="35"/>
      <c r="H191" s="35"/>
      <c r="I191" s="128"/>
      <c r="J191" s="128"/>
      <c r="K191" s="128"/>
      <c r="L191" s="128">
        <f t="shared" si="4"/>
        <v>178</v>
      </c>
      <c r="M191" s="35"/>
      <c r="N191" s="35"/>
      <c r="O191" s="35"/>
      <c r="P191" s="35"/>
      <c r="Q191" s="35"/>
    </row>
    <row r="192" spans="1:17" x14ac:dyDescent="0.25">
      <c r="A192" s="35"/>
      <c r="B192" s="35"/>
      <c r="C192" s="35"/>
      <c r="D192" s="35"/>
      <c r="E192" s="35"/>
      <c r="F192" s="35"/>
      <c r="G192" s="35"/>
      <c r="H192" s="35"/>
      <c r="I192" s="128"/>
      <c r="J192" s="128"/>
      <c r="K192" s="128"/>
      <c r="L192" s="128">
        <f t="shared" si="4"/>
        <v>179</v>
      </c>
      <c r="M192" s="35"/>
      <c r="N192" s="35"/>
      <c r="O192" s="35"/>
      <c r="P192" s="35"/>
      <c r="Q192" s="35"/>
    </row>
    <row r="193" spans="1:17" x14ac:dyDescent="0.25">
      <c r="A193" s="35"/>
      <c r="B193" s="35"/>
      <c r="C193" s="35"/>
      <c r="D193" s="35"/>
      <c r="E193" s="35"/>
      <c r="F193" s="35"/>
      <c r="G193" s="35"/>
      <c r="H193" s="35"/>
      <c r="I193" s="128"/>
      <c r="J193" s="128"/>
      <c r="K193" s="128"/>
      <c r="L193" s="128">
        <f t="shared" si="4"/>
        <v>180</v>
      </c>
      <c r="M193" s="35"/>
      <c r="N193" s="35"/>
      <c r="O193" s="35"/>
      <c r="P193" s="35"/>
      <c r="Q193" s="35"/>
    </row>
    <row r="194" spans="1:17" x14ac:dyDescent="0.25">
      <c r="A194" s="35"/>
      <c r="B194" s="35"/>
      <c r="C194" s="35"/>
      <c r="D194" s="35"/>
      <c r="E194" s="35"/>
      <c r="F194" s="35"/>
      <c r="G194" s="35"/>
      <c r="H194" s="35"/>
      <c r="I194" s="128"/>
      <c r="J194" s="128"/>
      <c r="K194" s="128"/>
      <c r="L194" s="128">
        <f t="shared" si="4"/>
        <v>181</v>
      </c>
      <c r="M194" s="35"/>
      <c r="N194" s="35"/>
      <c r="O194" s="35"/>
      <c r="P194" s="35"/>
      <c r="Q194" s="35"/>
    </row>
  </sheetData>
  <mergeCells count="2">
    <mergeCell ref="B2:E2"/>
    <mergeCell ref="B20:F20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I22"/>
  <sheetViews>
    <sheetView workbookViewId="0">
      <selection activeCell="O29" sqref="O29"/>
    </sheetView>
  </sheetViews>
  <sheetFormatPr defaultRowHeight="14.4" x14ac:dyDescent="0.3"/>
  <cols>
    <col min="4" max="4" width="13.88671875" customWidth="1"/>
    <col min="8" max="8" width="15" customWidth="1"/>
    <col min="9" max="9" width="13.5546875" customWidth="1"/>
  </cols>
  <sheetData>
    <row r="2" spans="2:9" ht="15.6" x14ac:dyDescent="0.3">
      <c r="B2" s="22"/>
      <c r="C2" s="55" t="s">
        <v>6</v>
      </c>
      <c r="D2" s="55" t="s">
        <v>7</v>
      </c>
      <c r="E2" s="55" t="s">
        <v>8</v>
      </c>
      <c r="F2" s="55" t="s">
        <v>183</v>
      </c>
      <c r="G2" s="55" t="s">
        <v>1</v>
      </c>
      <c r="H2" s="55" t="s">
        <v>640</v>
      </c>
      <c r="I2" s="55" t="s">
        <v>640</v>
      </c>
    </row>
    <row r="3" spans="2:9" ht="15.6" x14ac:dyDescent="0.3">
      <c r="B3" s="22"/>
      <c r="C3" s="62">
        <v>0</v>
      </c>
      <c r="D3" s="63">
        <v>45504</v>
      </c>
      <c r="E3" s="61"/>
      <c r="F3" s="208"/>
      <c r="G3" s="61">
        <v>-1005.66</v>
      </c>
      <c r="H3" s="61"/>
      <c r="I3" s="61"/>
    </row>
    <row r="4" spans="2:9" ht="15.6" x14ac:dyDescent="0.3">
      <c r="B4" s="22"/>
      <c r="C4" s="43">
        <v>6</v>
      </c>
      <c r="D4" s="44">
        <v>45574</v>
      </c>
      <c r="E4" s="45">
        <v>0.19178082191780821</v>
      </c>
      <c r="F4" s="46">
        <v>1.2999999999999999E-2</v>
      </c>
      <c r="G4" s="47">
        <f>F4*$H$18/4</f>
        <v>3.25</v>
      </c>
      <c r="H4" s="47"/>
      <c r="I4" s="47">
        <f>G4+H4</f>
        <v>3.25</v>
      </c>
    </row>
    <row r="5" spans="2:9" ht="15.6" x14ac:dyDescent="0.3">
      <c r="B5" s="22"/>
      <c r="C5" s="49">
        <v>7</v>
      </c>
      <c r="D5" s="50">
        <v>45665</v>
      </c>
      <c r="E5" s="45">
        <v>0.44109589041095892</v>
      </c>
      <c r="F5" s="46">
        <v>1.2999999999999999E-2</v>
      </c>
      <c r="G5" s="47">
        <f t="shared" ref="G5:G18" si="0">F5*$H$18/4</f>
        <v>3.25</v>
      </c>
      <c r="H5" s="47"/>
      <c r="I5" s="47">
        <f t="shared" ref="I5:I18" si="1">G5+H5</f>
        <v>3.25</v>
      </c>
    </row>
    <row r="6" spans="2:9" ht="15.6" x14ac:dyDescent="0.3">
      <c r="B6" s="22"/>
      <c r="C6" s="49">
        <v>8</v>
      </c>
      <c r="D6" s="50">
        <v>45756</v>
      </c>
      <c r="E6" s="45">
        <v>0.69041095890410964</v>
      </c>
      <c r="F6" s="46">
        <v>1.2999999999999999E-2</v>
      </c>
      <c r="G6" s="47">
        <f t="shared" si="0"/>
        <v>3.25</v>
      </c>
      <c r="H6" s="47"/>
      <c r="I6" s="47">
        <f t="shared" si="1"/>
        <v>3.25</v>
      </c>
    </row>
    <row r="7" spans="2:9" ht="15.6" x14ac:dyDescent="0.3">
      <c r="B7" s="22"/>
      <c r="C7" s="49">
        <v>9</v>
      </c>
      <c r="D7" s="50">
        <v>45847</v>
      </c>
      <c r="E7" s="45">
        <v>0.9397260273972603</v>
      </c>
      <c r="F7" s="46">
        <v>1.2999999999999999E-2</v>
      </c>
      <c r="G7" s="47">
        <f t="shared" si="0"/>
        <v>3.25</v>
      </c>
      <c r="H7" s="47"/>
      <c r="I7" s="47">
        <f t="shared" si="1"/>
        <v>3.25</v>
      </c>
    </row>
    <row r="8" spans="2:9" ht="15.6" x14ac:dyDescent="0.3">
      <c r="B8" s="22"/>
      <c r="C8" s="49">
        <v>10</v>
      </c>
      <c r="D8" s="50">
        <v>45938</v>
      </c>
      <c r="E8" s="45">
        <v>1.189041095890411</v>
      </c>
      <c r="F8" s="46">
        <v>1.2999999999999999E-2</v>
      </c>
      <c r="G8" s="47">
        <f t="shared" si="0"/>
        <v>3.25</v>
      </c>
      <c r="H8" s="47"/>
      <c r="I8" s="47">
        <f t="shared" si="1"/>
        <v>3.25</v>
      </c>
    </row>
    <row r="9" spans="2:9" ht="15.6" x14ac:dyDescent="0.3">
      <c r="B9" s="22"/>
      <c r="C9" s="49">
        <v>11</v>
      </c>
      <c r="D9" s="50">
        <v>46029</v>
      </c>
      <c r="E9" s="45">
        <v>1.4383561643835616</v>
      </c>
      <c r="F9" s="46">
        <v>1.2999999999999999E-2</v>
      </c>
      <c r="G9" s="47">
        <f t="shared" si="0"/>
        <v>3.25</v>
      </c>
      <c r="H9" s="47"/>
      <c r="I9" s="47">
        <f t="shared" si="1"/>
        <v>3.25</v>
      </c>
    </row>
    <row r="10" spans="2:9" ht="15.6" x14ac:dyDescent="0.3">
      <c r="B10" s="22"/>
      <c r="C10" s="49">
        <v>12</v>
      </c>
      <c r="D10" s="50">
        <v>46120</v>
      </c>
      <c r="E10" s="45">
        <v>1.6876712328767123</v>
      </c>
      <c r="F10" s="46">
        <v>1.2999999999999999E-2</v>
      </c>
      <c r="G10" s="47">
        <f t="shared" si="0"/>
        <v>3.25</v>
      </c>
      <c r="H10" s="47"/>
      <c r="I10" s="47">
        <f t="shared" si="1"/>
        <v>3.25</v>
      </c>
    </row>
    <row r="11" spans="2:9" ht="15.6" x14ac:dyDescent="0.3">
      <c r="B11" s="22"/>
      <c r="C11" s="49">
        <v>13</v>
      </c>
      <c r="D11" s="50">
        <v>46211</v>
      </c>
      <c r="E11" s="45">
        <v>1.9369863013698629</v>
      </c>
      <c r="F11" s="46">
        <v>1.2999999999999999E-2</v>
      </c>
      <c r="G11" s="47">
        <f t="shared" si="0"/>
        <v>3.25</v>
      </c>
      <c r="H11" s="47"/>
      <c r="I11" s="47">
        <f t="shared" si="1"/>
        <v>3.25</v>
      </c>
    </row>
    <row r="12" spans="2:9" ht="15.6" x14ac:dyDescent="0.3">
      <c r="B12" s="22"/>
      <c r="C12" s="49">
        <v>14</v>
      </c>
      <c r="D12" s="50">
        <v>46302</v>
      </c>
      <c r="E12" s="45">
        <v>2.1863013698630138</v>
      </c>
      <c r="F12" s="46">
        <v>1.2999999999999999E-2</v>
      </c>
      <c r="G12" s="47">
        <f t="shared" si="0"/>
        <v>3.25</v>
      </c>
      <c r="H12" s="47"/>
      <c r="I12" s="47">
        <f t="shared" si="1"/>
        <v>3.25</v>
      </c>
    </row>
    <row r="13" spans="2:9" ht="15.6" x14ac:dyDescent="0.3">
      <c r="B13" s="22"/>
      <c r="C13" s="49">
        <v>15</v>
      </c>
      <c r="D13" s="50">
        <v>46393</v>
      </c>
      <c r="E13" s="45">
        <v>2.4356164383561643</v>
      </c>
      <c r="F13" s="46">
        <v>1.2999999999999999E-2</v>
      </c>
      <c r="G13" s="47">
        <f t="shared" si="0"/>
        <v>3.25</v>
      </c>
      <c r="H13" s="47"/>
      <c r="I13" s="47">
        <f t="shared" si="1"/>
        <v>3.25</v>
      </c>
    </row>
    <row r="14" spans="2:9" ht="15.6" x14ac:dyDescent="0.3">
      <c r="B14" s="22"/>
      <c r="C14" s="49">
        <v>16</v>
      </c>
      <c r="D14" s="50">
        <v>46484</v>
      </c>
      <c r="E14" s="45">
        <v>2.6849315068493151</v>
      </c>
      <c r="F14" s="46">
        <v>1.2999999999999999E-2</v>
      </c>
      <c r="G14" s="47">
        <f t="shared" si="0"/>
        <v>3.25</v>
      </c>
      <c r="H14" s="47"/>
      <c r="I14" s="47">
        <f t="shared" si="1"/>
        <v>3.25</v>
      </c>
    </row>
    <row r="15" spans="2:9" ht="15.6" x14ac:dyDescent="0.3">
      <c r="B15" s="22"/>
      <c r="C15" s="49">
        <v>17</v>
      </c>
      <c r="D15" s="50">
        <v>46575</v>
      </c>
      <c r="E15" s="45">
        <v>2.9342465753424656</v>
      </c>
      <c r="F15" s="46">
        <v>1.2999999999999999E-2</v>
      </c>
      <c r="G15" s="47">
        <f t="shared" si="0"/>
        <v>3.25</v>
      </c>
      <c r="H15" s="47"/>
      <c r="I15" s="47">
        <f t="shared" si="1"/>
        <v>3.25</v>
      </c>
    </row>
    <row r="16" spans="2:9" ht="15.6" x14ac:dyDescent="0.3">
      <c r="B16" s="22"/>
      <c r="C16" s="49">
        <v>18</v>
      </c>
      <c r="D16" s="50">
        <v>46666</v>
      </c>
      <c r="E16" s="45">
        <v>3.1835616438356165</v>
      </c>
      <c r="F16" s="46">
        <v>1.2999999999999999E-2</v>
      </c>
      <c r="G16" s="47">
        <f t="shared" si="0"/>
        <v>3.25</v>
      </c>
      <c r="H16" s="47"/>
      <c r="I16" s="47">
        <f t="shared" si="1"/>
        <v>3.25</v>
      </c>
    </row>
    <row r="17" spans="2:9" ht="15.6" x14ac:dyDescent="0.3">
      <c r="B17" s="22"/>
      <c r="C17" s="49">
        <v>19</v>
      </c>
      <c r="D17" s="50">
        <v>46757</v>
      </c>
      <c r="E17" s="45">
        <v>3.4328767123287673</v>
      </c>
      <c r="F17" s="46">
        <v>1.2999999999999999E-2</v>
      </c>
      <c r="G17" s="47">
        <f t="shared" si="0"/>
        <v>3.25</v>
      </c>
      <c r="H17" s="47"/>
      <c r="I17" s="47">
        <f t="shared" si="1"/>
        <v>3.25</v>
      </c>
    </row>
    <row r="18" spans="2:9" ht="15.6" x14ac:dyDescent="0.3">
      <c r="B18" s="22"/>
      <c r="C18" s="49">
        <v>20</v>
      </c>
      <c r="D18" s="50">
        <v>46848</v>
      </c>
      <c r="E18" s="45">
        <v>3.6821917808219178</v>
      </c>
      <c r="F18" s="46">
        <v>1.2999999999999999E-2</v>
      </c>
      <c r="G18" s="47">
        <f t="shared" si="0"/>
        <v>3.25</v>
      </c>
      <c r="H18" s="47">
        <v>1000</v>
      </c>
      <c r="I18" s="47">
        <f t="shared" si="1"/>
        <v>1003.25</v>
      </c>
    </row>
    <row r="22" spans="2:9" x14ac:dyDescent="0.3">
      <c r="B22" s="4" t="s">
        <v>646</v>
      </c>
    </row>
  </sheetData>
  <conditionalFormatting sqref="F4:F18">
    <cfRule type="cellIs" dxfId="4" priority="3" operator="equal">
      <formula>0</formula>
    </cfRule>
  </conditionalFormatting>
  <conditionalFormatting sqref="C5:C18 C4:E4 E5:E18 G4:G18">
    <cfRule type="cellIs" dxfId="3" priority="6" operator="equal">
      <formula>0</formula>
    </cfRule>
  </conditionalFormatting>
  <conditionalFormatting sqref="D5:D18">
    <cfRule type="cellIs" dxfId="2" priority="5" operator="equal">
      <formula>0</formula>
    </cfRule>
  </conditionalFormatting>
  <conditionalFormatting sqref="H4:H18">
    <cfRule type="cellIs" dxfId="1" priority="2" operator="equal">
      <formula>0</formula>
    </cfRule>
  </conditionalFormatting>
  <conditionalFormatting sqref="I4:I18">
    <cfRule type="cellIs" dxfId="0" priority="1" operator="equal">
      <formula>0</formula>
    </cfRule>
  </conditionalFormatting>
  <hyperlinks>
    <hyperlink ref="B22" r:id="rId1" display="../../../../Downloads/Bond_Math-_The_Theory_Behind_the_Formulas.pdf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4:BI126"/>
  <sheetViews>
    <sheetView topLeftCell="AV1" workbookViewId="0">
      <selection activeCell="H6" sqref="H6"/>
    </sheetView>
  </sheetViews>
  <sheetFormatPr defaultRowHeight="14.4" x14ac:dyDescent="0.3"/>
  <cols>
    <col min="2" max="2" width="30.44140625" bestFit="1" customWidth="1"/>
    <col min="3" max="3" width="21.6640625" bestFit="1" customWidth="1"/>
    <col min="4" max="4" width="7.33203125" bestFit="1" customWidth="1"/>
    <col min="5" max="5" width="12.109375" bestFit="1" customWidth="1"/>
    <col min="6" max="6" width="13.33203125" bestFit="1" customWidth="1"/>
    <col min="7" max="7" width="13.88671875" bestFit="1" customWidth="1"/>
    <col min="8" max="8" width="10.6640625" bestFit="1" customWidth="1"/>
    <col min="10" max="10" width="30.44140625" bestFit="1" customWidth="1"/>
    <col min="11" max="11" width="21.6640625" bestFit="1" customWidth="1"/>
    <col min="12" max="12" width="7.33203125" bestFit="1" customWidth="1"/>
    <col min="13" max="13" width="12.109375" bestFit="1" customWidth="1"/>
    <col min="14" max="14" width="13.33203125" bestFit="1" customWidth="1"/>
    <col min="15" max="15" width="13.88671875" bestFit="1" customWidth="1"/>
    <col min="16" max="16" width="10.6640625" bestFit="1" customWidth="1"/>
    <col min="18" max="18" width="30.44140625" bestFit="1" customWidth="1"/>
    <col min="19" max="19" width="21.6640625" bestFit="1" customWidth="1"/>
    <col min="20" max="20" width="7.33203125" bestFit="1" customWidth="1"/>
    <col min="21" max="21" width="12.109375" bestFit="1" customWidth="1"/>
    <col min="22" max="22" width="13.33203125" bestFit="1" customWidth="1"/>
    <col min="23" max="23" width="10.6640625" bestFit="1" customWidth="1"/>
    <col min="24" max="24" width="6" bestFit="1" customWidth="1"/>
    <col min="26" max="26" width="30.44140625" bestFit="1" customWidth="1"/>
    <col min="27" max="27" width="21.6640625" bestFit="1" customWidth="1"/>
    <col min="28" max="28" width="7.33203125" bestFit="1" customWidth="1"/>
    <col min="29" max="29" width="12.109375" bestFit="1" customWidth="1"/>
    <col min="30" max="30" width="17.6640625" customWidth="1"/>
    <col min="31" max="31" width="16.88671875" customWidth="1"/>
    <col min="32" max="32" width="15.88671875" customWidth="1"/>
    <col min="34" max="34" width="15.88671875" customWidth="1"/>
    <col min="35" max="35" width="19.109375" bestFit="1" customWidth="1"/>
    <col min="36" max="36" width="10.109375" customWidth="1"/>
    <col min="37" max="37" width="15.6640625" customWidth="1"/>
    <col min="38" max="39" width="14.109375" customWidth="1"/>
    <col min="40" max="40" width="13.6640625" customWidth="1"/>
    <col min="42" max="42" width="17.5546875" bestFit="1" customWidth="1"/>
    <col min="43" max="43" width="19.109375" bestFit="1" customWidth="1"/>
    <col min="44" max="44" width="9.109375" customWidth="1"/>
    <col min="45" max="45" width="16" customWidth="1"/>
    <col min="46" max="46" width="16.88671875" customWidth="1"/>
    <col min="47" max="47" width="14.6640625" customWidth="1"/>
    <col min="48" max="48" width="13.109375" customWidth="1"/>
    <col min="51" max="51" width="25.6640625" customWidth="1"/>
    <col min="52" max="52" width="24.109375" customWidth="1"/>
    <col min="53" max="53" width="16.109375" customWidth="1"/>
    <col min="54" max="54" width="15.6640625" customWidth="1"/>
    <col min="56" max="56" width="25.33203125" customWidth="1"/>
    <col min="57" max="57" width="21.6640625" customWidth="1"/>
    <col min="58" max="58" width="26.109375" customWidth="1"/>
    <col min="59" max="59" width="15.33203125" customWidth="1"/>
  </cols>
  <sheetData>
    <row r="4" spans="2:61" ht="15" customHeight="1" x14ac:dyDescent="0.3">
      <c r="B4" s="91" t="s">
        <v>208</v>
      </c>
      <c r="J4" s="91" t="s">
        <v>209</v>
      </c>
      <c r="R4" s="91" t="s">
        <v>210</v>
      </c>
      <c r="Z4" s="91" t="s">
        <v>211</v>
      </c>
      <c r="AH4" s="91" t="s">
        <v>212</v>
      </c>
      <c r="AO4" s="92"/>
      <c r="AP4" s="93" t="s">
        <v>213</v>
      </c>
    </row>
    <row r="5" spans="2:61" x14ac:dyDescent="0.3">
      <c r="B5" s="94" t="s">
        <v>214</v>
      </c>
      <c r="C5" s="95" t="str">
        <f>_xll.InstrumentRatings(Template!C6,Template!C5,"*")</f>
        <v>Name</v>
      </c>
      <c r="D5" s="252" t="s">
        <v>202</v>
      </c>
      <c r="E5" s="252" t="s">
        <v>204</v>
      </c>
      <c r="F5" s="252" t="s">
        <v>203</v>
      </c>
      <c r="G5" s="252" t="s">
        <v>205</v>
      </c>
      <c r="H5" s="252" t="s">
        <v>206</v>
      </c>
      <c r="J5" s="94" t="s">
        <v>214</v>
      </c>
      <c r="K5" s="94" t="s">
        <v>215</v>
      </c>
      <c r="L5" s="94" t="s">
        <v>202</v>
      </c>
      <c r="M5" s="94" t="s">
        <v>204</v>
      </c>
      <c r="N5" s="94" t="s">
        <v>203</v>
      </c>
      <c r="O5" s="94" t="s">
        <v>205</v>
      </c>
      <c r="P5" s="94" t="s">
        <v>206</v>
      </c>
      <c r="R5" s="94" t="s">
        <v>214</v>
      </c>
      <c r="S5" s="95" t="str">
        <f>_xll.InstrumentRatings(Template!C6,Template!C5,,"*")</f>
        <v>Name</v>
      </c>
      <c r="T5" s="252" t="s">
        <v>202</v>
      </c>
      <c r="U5" s="252" t="s">
        <v>204</v>
      </c>
      <c r="V5" s="252" t="s">
        <v>203</v>
      </c>
      <c r="W5" s="252" t="s">
        <v>205</v>
      </c>
      <c r="X5" s="252" t="s">
        <v>206</v>
      </c>
      <c r="Z5" s="94" t="s">
        <v>214</v>
      </c>
      <c r="AA5" s="94" t="s">
        <v>215</v>
      </c>
      <c r="AB5" s="94" t="s">
        <v>202</v>
      </c>
      <c r="AC5" s="94" t="s">
        <v>204</v>
      </c>
      <c r="AD5" s="94" t="s">
        <v>203</v>
      </c>
      <c r="AE5" s="94" t="s">
        <v>205</v>
      </c>
      <c r="AF5" s="94" t="s">
        <v>206</v>
      </c>
      <c r="AH5" s="94" t="s">
        <v>214</v>
      </c>
      <c r="AI5" s="95" t="str">
        <f>_xll.InstrumentRatings(Template!C6,Template!C5,,"*",4)</f>
        <v>Name</v>
      </c>
      <c r="AJ5" s="252" t="s">
        <v>202</v>
      </c>
      <c r="AK5" s="252" t="s">
        <v>204</v>
      </c>
      <c r="AL5" s="252" t="s">
        <v>203</v>
      </c>
      <c r="AM5" s="252" t="s">
        <v>205</v>
      </c>
      <c r="AN5" s="252" t="s">
        <v>206</v>
      </c>
      <c r="AP5" s="94" t="s">
        <v>214</v>
      </c>
      <c r="AQ5" s="96" t="s">
        <v>215</v>
      </c>
      <c r="AR5" s="94" t="s">
        <v>202</v>
      </c>
      <c r="AS5" s="94" t="s">
        <v>204</v>
      </c>
      <c r="AT5" s="94" t="s">
        <v>203</v>
      </c>
      <c r="AU5" s="94" t="s">
        <v>205</v>
      </c>
      <c r="AV5" s="94" t="s">
        <v>206</v>
      </c>
      <c r="AY5" s="97" t="s">
        <v>216</v>
      </c>
      <c r="BD5" s="304" t="s">
        <v>57</v>
      </c>
      <c r="BE5" s="304"/>
      <c r="BF5" s="304"/>
      <c r="BG5" s="304"/>
    </row>
    <row r="6" spans="2:61" x14ac:dyDescent="0.3">
      <c r="B6" s="98" t="e">
        <f>VLOOKUP(C6,'Help Page'!E:F,2,0)</f>
        <v>#N/A</v>
      </c>
      <c r="C6" s="250"/>
      <c r="D6" s="250"/>
      <c r="E6" s="250"/>
      <c r="F6" s="250"/>
      <c r="G6" s="250"/>
      <c r="H6" s="250"/>
      <c r="J6" s="98" t="e">
        <f>VLOOKUP(K6,'Help Page'!E:F,2,0)</f>
        <v>#N/A</v>
      </c>
      <c r="K6" s="98">
        <f>IF(D6&lt;&gt;"Снят",C6," ")</f>
        <v>0</v>
      </c>
      <c r="L6" s="98">
        <f>IF(D6&lt;&gt;"Снят",D6," ")</f>
        <v>0</v>
      </c>
      <c r="M6" s="98"/>
      <c r="N6" s="98">
        <f>IF(D6&lt;&gt;"Снят",F6," ")</f>
        <v>0</v>
      </c>
      <c r="O6" s="99">
        <f>IF(D6&lt;&gt;"Снят",G6," ")</f>
        <v>0</v>
      </c>
      <c r="P6" s="98"/>
      <c r="R6" s="98" t="str">
        <f>VLOOKUP(S6,'Help Page'!E:F,2,0)</f>
        <v>AKRA</v>
      </c>
      <c r="S6" s="250" t="s">
        <v>220</v>
      </c>
      <c r="T6" s="250" t="s">
        <v>698</v>
      </c>
      <c r="U6" s="250"/>
      <c r="V6" s="250" t="s">
        <v>699</v>
      </c>
      <c r="W6" s="99">
        <v>45839</v>
      </c>
      <c r="X6" s="250" t="s">
        <v>604</v>
      </c>
      <c r="Z6" s="98" t="e">
        <f>VLOOKUP(AA6,'Help Page'!E:F,2,0)</f>
        <v>#N/A</v>
      </c>
      <c r="AA6" s="98" t="str">
        <f>IF(T6&lt;&gt;"Снят",S6," ")</f>
        <v xml:space="preserve"> </v>
      </c>
      <c r="AB6" s="98" t="str">
        <f>IF(T6&lt;&gt;"Снят",T6," ")</f>
        <v xml:space="preserve"> </v>
      </c>
      <c r="AC6" s="98" t="str">
        <f>IF(T6&lt;&gt;"Снят",U6," ")</f>
        <v xml:space="preserve"> </v>
      </c>
      <c r="AD6" s="98" t="str">
        <f>IF(T6&lt;&gt;"Снят",V6," ")</f>
        <v xml:space="preserve"> </v>
      </c>
      <c r="AE6" s="99" t="str">
        <f>IF(T6&lt;&gt;"Снят",W6," ")</f>
        <v xml:space="preserve"> </v>
      </c>
      <c r="AF6" s="98" t="str">
        <f>IF(T6&lt;&gt;"Снят",X6," ")</f>
        <v xml:space="preserve"> </v>
      </c>
      <c r="AH6" s="98" t="e">
        <f>VLOOKUP(AI6,'Help Page'!E:F,2,0)</f>
        <v>#N/A</v>
      </c>
      <c r="AI6" s="250"/>
      <c r="AJ6" s="250"/>
      <c r="AK6" s="250"/>
      <c r="AL6" s="250"/>
      <c r="AM6" s="250"/>
      <c r="AN6" s="250"/>
      <c r="AP6" s="98" t="e">
        <f>VLOOKUP(AQ6,'Help Page'!E:F,2,0)</f>
        <v>#N/A</v>
      </c>
      <c r="AQ6" s="98">
        <f>IF(AJ6&lt;&gt;"Снят",AI6," ")</f>
        <v>0</v>
      </c>
      <c r="AR6" s="98">
        <f t="shared" ref="AR6:AR28" si="0">IF(AJ6&lt;&gt;"Снят",AJ6," ")</f>
        <v>0</v>
      </c>
      <c r="AS6" s="98">
        <f t="shared" ref="AS6:AS28" si="1">IF(AJ6&lt;&gt;"Снят",AK6," ")</f>
        <v>0</v>
      </c>
      <c r="AT6" s="98">
        <f t="shared" ref="AT6:AT28" si="2">IF(AJ6&lt;&gt;"Снят",AL6," ")</f>
        <v>0</v>
      </c>
      <c r="AU6" s="99">
        <f t="shared" ref="AU6:AU28" si="3">IF(AJ6&lt;&gt;"Снят",AM6," ")</f>
        <v>0</v>
      </c>
      <c r="AV6" s="98">
        <f t="shared" ref="AV6:AV28" si="4">IF(AJ6&lt;&gt;"Снят",AN6," ")</f>
        <v>0</v>
      </c>
      <c r="AY6" s="94" t="s">
        <v>214</v>
      </c>
      <c r="AZ6" s="94" t="s">
        <v>218</v>
      </c>
      <c r="BA6" s="94" t="s">
        <v>35</v>
      </c>
      <c r="BB6" s="94" t="s">
        <v>219</v>
      </c>
      <c r="BD6" s="1" t="s">
        <v>59</v>
      </c>
      <c r="BE6" s="1" t="s">
        <v>27</v>
      </c>
      <c r="BF6" s="1" t="s">
        <v>60</v>
      </c>
      <c r="BG6" s="1" t="s">
        <v>61</v>
      </c>
    </row>
    <row r="7" spans="2:61" x14ac:dyDescent="0.3">
      <c r="B7" s="98" t="e">
        <f>VLOOKUP(C7,'Help Page'!E:F,2,0)</f>
        <v>#N/A</v>
      </c>
      <c r="C7" s="250"/>
      <c r="D7" s="250"/>
      <c r="E7" s="250"/>
      <c r="F7" s="250"/>
      <c r="G7" s="250"/>
      <c r="H7" s="250"/>
      <c r="J7" s="98" t="e">
        <f>VLOOKUP(K7,'Help Page'!E:F,2,0)</f>
        <v>#N/A</v>
      </c>
      <c r="K7" s="98">
        <f t="shared" ref="K7:K28" si="5">IF(D7&lt;&gt;"Снят",C7," ")</f>
        <v>0</v>
      </c>
      <c r="L7" s="98">
        <f t="shared" ref="L7:L28" si="6">IF(D7&lt;&gt;"Снят",D7," ")</f>
        <v>0</v>
      </c>
      <c r="M7" s="98"/>
      <c r="N7" s="98">
        <f t="shared" ref="N7:N28" si="7">IF(D7&lt;&gt;"Снят",F7," ")</f>
        <v>0</v>
      </c>
      <c r="O7" s="99">
        <f t="shared" ref="O7:O28" si="8">IF(D7&lt;&gt;"Снят",G7," ")</f>
        <v>0</v>
      </c>
      <c r="P7" s="98"/>
      <c r="R7" s="98" t="str">
        <f>VLOOKUP(S7,'Help Page'!E:F,2,0)</f>
        <v>AKRA SCA</v>
      </c>
      <c r="S7" s="250" t="s">
        <v>222</v>
      </c>
      <c r="T7" s="250" t="s">
        <v>694</v>
      </c>
      <c r="U7" s="250" t="s">
        <v>634</v>
      </c>
      <c r="V7" s="250" t="s">
        <v>696</v>
      </c>
      <c r="W7" s="99">
        <v>45693</v>
      </c>
      <c r="X7" s="250" t="s">
        <v>604</v>
      </c>
      <c r="Z7" s="98" t="str">
        <f>VLOOKUP(AA7,'Help Page'!E:F,2,0)</f>
        <v>AKRA SCA</v>
      </c>
      <c r="AA7" s="98" t="str">
        <f t="shared" ref="AA7:AA53" si="9">IF(T7&lt;&gt;"Снят",S7," ")</f>
        <v>AKRA-I-SCA-LT-Nsc</v>
      </c>
      <c r="AB7" s="98" t="str">
        <f t="shared" ref="AB7:AB53" si="10">IF(T7&lt;&gt;"Снят",T7," ")</f>
        <v>a-(ru)</v>
      </c>
      <c r="AC7" s="98" t="str">
        <f t="shared" ref="AC7:AC53" si="11">IF(T7&lt;&gt;"Снят",U7," ")</f>
        <v>Стабильный</v>
      </c>
      <c r="AD7" s="98" t="str">
        <f t="shared" ref="AD7:AD53" si="12">IF(T7&lt;&gt;"Снят",V7," ")</f>
        <v>Подтвержден</v>
      </c>
      <c r="AE7" s="99">
        <f t="shared" ref="AE7:AE53" si="13">IF(T7&lt;&gt;"Снят",W7," ")</f>
        <v>45693</v>
      </c>
      <c r="AF7" s="98" t="str">
        <f t="shared" ref="AF7:AF53" si="14">IF(T7&lt;&gt;"Снят",X7," ")</f>
        <v>Issuer</v>
      </c>
      <c r="AH7" s="98" t="e">
        <f>VLOOKUP(AI7,'Help Page'!E:F,2,0)</f>
        <v>#N/A</v>
      </c>
      <c r="AI7" s="250"/>
      <c r="AJ7" s="250"/>
      <c r="AK7" s="250"/>
      <c r="AL7" s="250"/>
      <c r="AM7" s="250"/>
      <c r="AN7" s="250"/>
      <c r="AP7" s="98" t="e">
        <f>VLOOKUP(AQ7,'Help Page'!E:F,2,0)</f>
        <v>#N/A</v>
      </c>
      <c r="AQ7" s="98">
        <f t="shared" ref="AQ7:AQ28" si="15">IF(AJ7&lt;&gt;"Снят",AI7," ")</f>
        <v>0</v>
      </c>
      <c r="AR7" s="98">
        <f t="shared" si="0"/>
        <v>0</v>
      </c>
      <c r="AS7" s="98">
        <f t="shared" si="1"/>
        <v>0</v>
      </c>
      <c r="AT7" s="98">
        <f t="shared" si="2"/>
        <v>0</v>
      </c>
      <c r="AU7" s="99">
        <f t="shared" si="3"/>
        <v>0</v>
      </c>
      <c r="AV7" s="98">
        <f t="shared" si="4"/>
        <v>0</v>
      </c>
      <c r="AY7" s="98" t="s">
        <v>221</v>
      </c>
      <c r="AZ7" s="98" t="str">
        <f>IFERROR(IF(VLOOKUP(AY7,J:P,7,0)="",VLOOKUP(AY7,J:P,3,0),""),"")</f>
        <v/>
      </c>
      <c r="BA7" s="100" t="str">
        <f>IFERROR(IF(VLOOKUP(AY7,J:P,7,0)="",VLOOKUP(AY7,J:P,6,0),""),"")</f>
        <v/>
      </c>
      <c r="BB7" s="98" t="s">
        <v>27</v>
      </c>
      <c r="BD7" s="3" t="s">
        <v>64</v>
      </c>
      <c r="BE7" s="3" t="s">
        <v>65</v>
      </c>
      <c r="BF7" s="3" t="s">
        <v>66</v>
      </c>
      <c r="BG7" s="3" t="s">
        <v>67</v>
      </c>
      <c r="BI7" t="s">
        <v>177</v>
      </c>
    </row>
    <row r="8" spans="2:61" x14ac:dyDescent="0.3">
      <c r="B8" s="98" t="e">
        <f>VLOOKUP(C8,'Help Page'!E:F,2,0)</f>
        <v>#N/A</v>
      </c>
      <c r="C8" s="250"/>
      <c r="D8" s="250"/>
      <c r="E8" s="250"/>
      <c r="F8" s="250"/>
      <c r="G8" s="250"/>
      <c r="H8" s="250"/>
      <c r="J8" s="98" t="e">
        <f>VLOOKUP(K8,'Help Page'!E:F,2,0)</f>
        <v>#N/A</v>
      </c>
      <c r="K8" s="98">
        <f t="shared" si="5"/>
        <v>0</v>
      </c>
      <c r="L8" s="98">
        <f t="shared" si="6"/>
        <v>0</v>
      </c>
      <c r="M8" s="98"/>
      <c r="N8" s="98">
        <f t="shared" si="7"/>
        <v>0</v>
      </c>
      <c r="O8" s="99">
        <f t="shared" si="8"/>
        <v>0</v>
      </c>
      <c r="P8" s="98"/>
      <c r="R8" s="98" t="e">
        <f>VLOOKUP(S8,'Help Page'!E:F,2,0)</f>
        <v>#N/A</v>
      </c>
      <c r="S8" s="250" t="s">
        <v>697</v>
      </c>
      <c r="T8" s="250" t="s">
        <v>693</v>
      </c>
      <c r="U8" s="250" t="s">
        <v>634</v>
      </c>
      <c r="V8" s="250" t="s">
        <v>696</v>
      </c>
      <c r="W8" s="99">
        <v>45693</v>
      </c>
      <c r="X8" s="250" t="s">
        <v>604</v>
      </c>
      <c r="Z8" s="98" t="e">
        <f>VLOOKUP(AA8,'Help Page'!E:F,2,0)</f>
        <v>#N/A</v>
      </c>
      <c r="AA8" s="98" t="str">
        <f t="shared" si="9"/>
        <v>AKRA-C-Cr&amp;D-LT-Nsc</v>
      </c>
      <c r="AB8" s="98" t="str">
        <f t="shared" si="10"/>
        <v>A-(RU)</v>
      </c>
      <c r="AC8" s="98" t="str">
        <f t="shared" si="11"/>
        <v>Стабильный</v>
      </c>
      <c r="AD8" s="98" t="str">
        <f t="shared" si="12"/>
        <v>Подтвержден</v>
      </c>
      <c r="AE8" s="99">
        <f t="shared" si="13"/>
        <v>45693</v>
      </c>
      <c r="AF8" s="98" t="str">
        <f t="shared" si="14"/>
        <v>Issuer</v>
      </c>
      <c r="AH8" s="98" t="e">
        <f>VLOOKUP(AI8,'Help Page'!E:F,2,0)</f>
        <v>#N/A</v>
      </c>
      <c r="AI8" s="250"/>
      <c r="AJ8" s="250"/>
      <c r="AK8" s="250"/>
      <c r="AL8" s="250"/>
      <c r="AM8" s="250"/>
      <c r="AN8" s="250"/>
      <c r="AP8" s="98" t="e">
        <f>VLOOKUP(AQ8,'Help Page'!E:F,2,0)</f>
        <v>#N/A</v>
      </c>
      <c r="AQ8" s="98">
        <f t="shared" si="15"/>
        <v>0</v>
      </c>
      <c r="AR8" s="98">
        <f t="shared" si="0"/>
        <v>0</v>
      </c>
      <c r="AS8" s="98">
        <f t="shared" si="1"/>
        <v>0</v>
      </c>
      <c r="AT8" s="98">
        <f t="shared" si="2"/>
        <v>0</v>
      </c>
      <c r="AU8" s="99">
        <f t="shared" si="3"/>
        <v>0</v>
      </c>
      <c r="AV8" s="98">
        <f t="shared" si="4"/>
        <v>0</v>
      </c>
      <c r="AY8" s="98" t="s">
        <v>223</v>
      </c>
      <c r="AZ8" s="98" t="str">
        <f>IFERROR(IF(VLOOKUP(AY8,J:P,7,0)="",VLOOKUP(AY8,J:P,3,0),""),"")</f>
        <v/>
      </c>
      <c r="BA8" s="100" t="str">
        <f>IFERROR(IF(VLOOKUP(AY8,J:P,7,0)="",VLOOKUP(AY8,J:P,6,0),""),"")</f>
        <v/>
      </c>
      <c r="BB8" s="98" t="s">
        <v>59</v>
      </c>
      <c r="BD8" s="2" t="s">
        <v>70</v>
      </c>
      <c r="BE8" s="2" t="s">
        <v>71</v>
      </c>
      <c r="BF8" s="2" t="s">
        <v>72</v>
      </c>
      <c r="BG8" s="2" t="s">
        <v>73</v>
      </c>
      <c r="BI8" t="s">
        <v>594</v>
      </c>
    </row>
    <row r="9" spans="2:61" x14ac:dyDescent="0.3">
      <c r="B9" s="98" t="e">
        <f>VLOOKUP(C9,'Help Page'!E:F,2,0)</f>
        <v>#N/A</v>
      </c>
      <c r="C9" s="250"/>
      <c r="D9" s="250"/>
      <c r="E9" s="250"/>
      <c r="F9" s="250"/>
      <c r="G9" s="250"/>
      <c r="H9" s="250"/>
      <c r="J9" s="98" t="e">
        <f>VLOOKUP(K9,'Help Page'!E:F,2,0)</f>
        <v>#N/A</v>
      </c>
      <c r="K9" s="98">
        <f t="shared" si="5"/>
        <v>0</v>
      </c>
      <c r="L9" s="98">
        <f t="shared" si="6"/>
        <v>0</v>
      </c>
      <c r="M9" s="98"/>
      <c r="N9" s="98">
        <f t="shared" si="7"/>
        <v>0</v>
      </c>
      <c r="O9" s="99">
        <f t="shared" si="8"/>
        <v>0</v>
      </c>
      <c r="P9" s="98"/>
      <c r="R9" s="98" t="e">
        <f>VLOOKUP(S9,'Help Page'!E:F,2,0)</f>
        <v>#N/A</v>
      </c>
      <c r="S9" s="250"/>
      <c r="T9" s="250"/>
      <c r="U9" s="250"/>
      <c r="V9" s="250"/>
      <c r="W9" s="250"/>
      <c r="X9" s="250"/>
      <c r="Z9" s="98" t="e">
        <f>VLOOKUP(AA9,'Help Page'!E:F,2,0)</f>
        <v>#N/A</v>
      </c>
      <c r="AA9" s="98">
        <f t="shared" si="9"/>
        <v>0</v>
      </c>
      <c r="AB9" s="98">
        <f t="shared" si="10"/>
        <v>0</v>
      </c>
      <c r="AC9" s="98">
        <f t="shared" si="11"/>
        <v>0</v>
      </c>
      <c r="AD9" s="98">
        <f t="shared" si="12"/>
        <v>0</v>
      </c>
      <c r="AE9" s="99">
        <f t="shared" si="13"/>
        <v>0</v>
      </c>
      <c r="AF9" s="98">
        <f t="shared" si="14"/>
        <v>0</v>
      </c>
      <c r="AH9" s="98" t="e">
        <f>VLOOKUP(AI9,'Help Page'!E:F,2,0)</f>
        <v>#N/A</v>
      </c>
      <c r="AI9" s="250"/>
      <c r="AJ9" s="250"/>
      <c r="AK9" s="250"/>
      <c r="AL9" s="250"/>
      <c r="AM9" s="250"/>
      <c r="AN9" s="250"/>
      <c r="AP9" s="98" t="e">
        <f>VLOOKUP(AQ9,'Help Page'!E:F,2,0)</f>
        <v>#N/A</v>
      </c>
      <c r="AQ9" s="98">
        <f t="shared" si="15"/>
        <v>0</v>
      </c>
      <c r="AR9" s="98">
        <f t="shared" si="0"/>
        <v>0</v>
      </c>
      <c r="AS9" s="98">
        <f t="shared" si="1"/>
        <v>0</v>
      </c>
      <c r="AT9" s="98">
        <f t="shared" si="2"/>
        <v>0</v>
      </c>
      <c r="AU9" s="99">
        <f t="shared" si="3"/>
        <v>0</v>
      </c>
      <c r="AV9" s="98">
        <f t="shared" si="4"/>
        <v>0</v>
      </c>
      <c r="AY9" s="98" t="s">
        <v>225</v>
      </c>
      <c r="AZ9" s="98" t="str">
        <f>IFERROR(IF(VLOOKUP(AY9,J:P,7,0)="",VLOOKUP(AY9,J:P,3,0),""),"")</f>
        <v/>
      </c>
      <c r="BA9" s="100" t="str">
        <f>IFERROR(IF(VLOOKUP(AY9,J:P,7,0)="",VLOOKUP(AY9,J:P,6,0),""),"")</f>
        <v/>
      </c>
      <c r="BB9" s="98" t="s">
        <v>60</v>
      </c>
      <c r="BD9" s="2" t="s">
        <v>76</v>
      </c>
      <c r="BE9" s="2" t="s">
        <v>77</v>
      </c>
      <c r="BF9" s="2" t="s">
        <v>78</v>
      </c>
      <c r="BG9" s="2" t="s">
        <v>79</v>
      </c>
      <c r="BI9" t="s">
        <v>178</v>
      </c>
    </row>
    <row r="10" spans="2:61" x14ac:dyDescent="0.3">
      <c r="B10" s="98" t="e">
        <f>VLOOKUP(C10,'Help Page'!E:F,2,0)</f>
        <v>#N/A</v>
      </c>
      <c r="C10" s="250"/>
      <c r="D10" s="250"/>
      <c r="E10" s="250"/>
      <c r="F10" s="250"/>
      <c r="G10" s="250"/>
      <c r="H10" s="250"/>
      <c r="J10" s="98" t="e">
        <f>VLOOKUP(K10,'Help Page'!E:F,2,0)</f>
        <v>#N/A</v>
      </c>
      <c r="K10" s="98">
        <f t="shared" si="5"/>
        <v>0</v>
      </c>
      <c r="L10" s="98">
        <f t="shared" si="6"/>
        <v>0</v>
      </c>
      <c r="M10" s="98"/>
      <c r="N10" s="98">
        <f t="shared" si="7"/>
        <v>0</v>
      </c>
      <c r="O10" s="99">
        <f t="shared" si="8"/>
        <v>0</v>
      </c>
      <c r="P10" s="98"/>
      <c r="R10" s="98" t="e">
        <f>VLOOKUP(S10,'Help Page'!E:F,2,0)</f>
        <v>#N/A</v>
      </c>
      <c r="S10" s="250"/>
      <c r="T10" s="250"/>
      <c r="U10" s="250"/>
      <c r="V10" s="250"/>
      <c r="W10" s="250"/>
      <c r="X10" s="250"/>
      <c r="Z10" s="98" t="e">
        <f>VLOOKUP(AA10,'Help Page'!E:F,2,0)</f>
        <v>#N/A</v>
      </c>
      <c r="AA10" s="98">
        <f t="shared" si="9"/>
        <v>0</v>
      </c>
      <c r="AB10" s="98">
        <f t="shared" si="10"/>
        <v>0</v>
      </c>
      <c r="AC10" s="98">
        <f t="shared" si="11"/>
        <v>0</v>
      </c>
      <c r="AD10" s="98">
        <f t="shared" si="12"/>
        <v>0</v>
      </c>
      <c r="AE10" s="99">
        <f t="shared" si="13"/>
        <v>0</v>
      </c>
      <c r="AF10" s="98">
        <f t="shared" si="14"/>
        <v>0</v>
      </c>
      <c r="AH10" s="98" t="e">
        <f>VLOOKUP(AI10,'Help Page'!E:F,2,0)</f>
        <v>#N/A</v>
      </c>
      <c r="AI10" s="250"/>
      <c r="AJ10" s="250"/>
      <c r="AK10" s="250"/>
      <c r="AL10" s="250"/>
      <c r="AM10" s="250"/>
      <c r="AN10" s="250"/>
      <c r="AP10" s="98" t="e">
        <f>VLOOKUP(AQ10,'Help Page'!E:F,2,0)</f>
        <v>#N/A</v>
      </c>
      <c r="AQ10" s="98">
        <f t="shared" si="15"/>
        <v>0</v>
      </c>
      <c r="AR10" s="98">
        <f t="shared" si="0"/>
        <v>0</v>
      </c>
      <c r="AS10" s="98">
        <f t="shared" si="1"/>
        <v>0</v>
      </c>
      <c r="AT10" s="98">
        <f t="shared" si="2"/>
        <v>0</v>
      </c>
      <c r="AU10" s="99">
        <f t="shared" si="3"/>
        <v>0</v>
      </c>
      <c r="AV10" s="98">
        <f t="shared" si="4"/>
        <v>0</v>
      </c>
      <c r="AY10" s="98" t="s">
        <v>53</v>
      </c>
      <c r="AZ10" s="98" t="str">
        <f>IFERROR(IF(VLOOKUP(AY10,J:P,7,0)="",VLOOKUP(AY10,J:P,3,0),""),"")</f>
        <v/>
      </c>
      <c r="BA10" s="100" t="str">
        <f>IFERROR(IF(VLOOKUP(AY10,J:P,7,0)="",VLOOKUP(AY10,J:P,6,0),""),"")</f>
        <v/>
      </c>
      <c r="BB10" s="98" t="s">
        <v>53</v>
      </c>
      <c r="BD10" s="2" t="s">
        <v>82</v>
      </c>
      <c r="BE10" s="2" t="s">
        <v>83</v>
      </c>
      <c r="BF10" s="2" t="s">
        <v>84</v>
      </c>
      <c r="BG10" s="2" t="s">
        <v>85</v>
      </c>
      <c r="BI10" t="s">
        <v>595</v>
      </c>
    </row>
    <row r="11" spans="2:61" ht="27.6" x14ac:dyDescent="0.3">
      <c r="B11" s="98" t="e">
        <f>VLOOKUP(C11,'Help Page'!E:F,2,0)</f>
        <v>#N/A</v>
      </c>
      <c r="C11" s="250"/>
      <c r="D11" s="250"/>
      <c r="E11" s="250"/>
      <c r="F11" s="250"/>
      <c r="G11" s="250"/>
      <c r="H11" s="250"/>
      <c r="J11" s="98" t="e">
        <f>VLOOKUP(K11,'Help Page'!E:F,2,0)</f>
        <v>#N/A</v>
      </c>
      <c r="K11" s="98">
        <f t="shared" si="5"/>
        <v>0</v>
      </c>
      <c r="L11" s="98">
        <f t="shared" si="6"/>
        <v>0</v>
      </c>
      <c r="M11" s="98"/>
      <c r="N11" s="98">
        <f t="shared" si="7"/>
        <v>0</v>
      </c>
      <c r="O11" s="99">
        <f t="shared" si="8"/>
        <v>0</v>
      </c>
      <c r="P11" s="98"/>
      <c r="R11" s="98" t="e">
        <f>VLOOKUP(S11,'Help Page'!E:F,2,0)</f>
        <v>#N/A</v>
      </c>
      <c r="S11" s="250"/>
      <c r="T11" s="250"/>
      <c r="U11" s="250"/>
      <c r="V11" s="250"/>
      <c r="W11" s="250"/>
      <c r="X11" s="250"/>
      <c r="Z11" s="98" t="e">
        <f>VLOOKUP(AA11,'Help Page'!E:F,2,0)</f>
        <v>#N/A</v>
      </c>
      <c r="AA11" s="98">
        <f t="shared" si="9"/>
        <v>0</v>
      </c>
      <c r="AB11" s="98">
        <f t="shared" si="10"/>
        <v>0</v>
      </c>
      <c r="AC11" s="98">
        <f t="shared" si="11"/>
        <v>0</v>
      </c>
      <c r="AD11" s="98">
        <f t="shared" si="12"/>
        <v>0</v>
      </c>
      <c r="AE11" s="99">
        <f t="shared" si="13"/>
        <v>0</v>
      </c>
      <c r="AF11" s="98">
        <f t="shared" si="14"/>
        <v>0</v>
      </c>
      <c r="AH11" s="98" t="e">
        <f>VLOOKUP(AI11,'Help Page'!E:F,2,0)</f>
        <v>#N/A</v>
      </c>
      <c r="AI11" s="250"/>
      <c r="AJ11" s="250"/>
      <c r="AK11" s="250"/>
      <c r="AL11" s="250"/>
      <c r="AM11" s="250"/>
      <c r="AN11" s="250"/>
      <c r="AP11" s="98" t="e">
        <f>VLOOKUP(AQ11,'Help Page'!E:F,2,0)</f>
        <v>#N/A</v>
      </c>
      <c r="AQ11" s="98">
        <f t="shared" si="15"/>
        <v>0</v>
      </c>
      <c r="AR11" s="98">
        <f t="shared" si="0"/>
        <v>0</v>
      </c>
      <c r="AS11" s="98">
        <f t="shared" si="1"/>
        <v>0</v>
      </c>
      <c r="AT11" s="98">
        <f t="shared" si="2"/>
        <v>0</v>
      </c>
      <c r="AU11" s="99">
        <f t="shared" si="3"/>
        <v>0</v>
      </c>
      <c r="AV11" s="98">
        <f t="shared" si="4"/>
        <v>0</v>
      </c>
      <c r="BD11" s="2" t="s">
        <v>88</v>
      </c>
      <c r="BE11" s="2" t="s">
        <v>89</v>
      </c>
      <c r="BF11" s="2" t="s">
        <v>90</v>
      </c>
      <c r="BG11" s="2" t="s">
        <v>91</v>
      </c>
      <c r="BI11" t="s">
        <v>596</v>
      </c>
    </row>
    <row r="12" spans="2:61" ht="14.4" customHeight="1" x14ac:dyDescent="0.3">
      <c r="B12" s="98" t="e">
        <f>VLOOKUP(C12,'Help Page'!E:F,2,0)</f>
        <v>#N/A</v>
      </c>
      <c r="C12" s="250"/>
      <c r="D12" s="250"/>
      <c r="E12" s="250"/>
      <c r="F12" s="250"/>
      <c r="G12" s="250"/>
      <c r="H12" s="250"/>
      <c r="J12" s="98" t="e">
        <f>VLOOKUP(K12,'Help Page'!E:F,2,0)</f>
        <v>#N/A</v>
      </c>
      <c r="K12" s="98">
        <f t="shared" si="5"/>
        <v>0</v>
      </c>
      <c r="L12" s="98">
        <f t="shared" si="6"/>
        <v>0</v>
      </c>
      <c r="M12" s="98"/>
      <c r="N12" s="98">
        <f t="shared" si="7"/>
        <v>0</v>
      </c>
      <c r="O12" s="99">
        <f t="shared" si="8"/>
        <v>0</v>
      </c>
      <c r="P12" s="98"/>
      <c r="R12" s="98" t="e">
        <f>VLOOKUP(S12,'Help Page'!E:F,2,0)</f>
        <v>#N/A</v>
      </c>
      <c r="S12" s="250"/>
      <c r="T12" s="250"/>
      <c r="U12" s="250"/>
      <c r="V12" s="250"/>
      <c r="W12" s="250"/>
      <c r="X12" s="250"/>
      <c r="Z12" s="98" t="e">
        <f>VLOOKUP(AA12,'Help Page'!E:F,2,0)</f>
        <v>#N/A</v>
      </c>
      <c r="AA12" s="98">
        <f t="shared" si="9"/>
        <v>0</v>
      </c>
      <c r="AB12" s="98">
        <f t="shared" si="10"/>
        <v>0</v>
      </c>
      <c r="AC12" s="98">
        <f t="shared" si="11"/>
        <v>0</v>
      </c>
      <c r="AD12" s="98">
        <f t="shared" si="12"/>
        <v>0</v>
      </c>
      <c r="AE12" s="99">
        <f t="shared" si="13"/>
        <v>0</v>
      </c>
      <c r="AF12" s="98">
        <f t="shared" si="14"/>
        <v>0</v>
      </c>
      <c r="AH12" s="98" t="e">
        <f>VLOOKUP(AI12,'Help Page'!E:F,2,0)</f>
        <v>#N/A</v>
      </c>
      <c r="AI12" s="250"/>
      <c r="AJ12" s="250"/>
      <c r="AK12" s="250"/>
      <c r="AL12" s="250"/>
      <c r="AM12" s="250"/>
      <c r="AN12" s="250"/>
      <c r="AP12" s="98" t="e">
        <f>VLOOKUP(AQ12,'Help Page'!E:F,2,0)</f>
        <v>#N/A</v>
      </c>
      <c r="AQ12" s="98">
        <f t="shared" si="15"/>
        <v>0</v>
      </c>
      <c r="AR12" s="98">
        <f t="shared" si="0"/>
        <v>0</v>
      </c>
      <c r="AS12" s="98">
        <f t="shared" si="1"/>
        <v>0</v>
      </c>
      <c r="AT12" s="98">
        <f t="shared" si="2"/>
        <v>0</v>
      </c>
      <c r="AU12" s="99">
        <f t="shared" si="3"/>
        <v>0</v>
      </c>
      <c r="AV12" s="98">
        <f t="shared" si="4"/>
        <v>0</v>
      </c>
      <c r="BA12" s="101"/>
      <c r="BD12" s="2" t="s">
        <v>94</v>
      </c>
      <c r="BE12" s="2" t="s">
        <v>95</v>
      </c>
      <c r="BF12" s="2" t="s">
        <v>96</v>
      </c>
      <c r="BG12" s="2" t="s">
        <v>97</v>
      </c>
      <c r="BI12" t="s">
        <v>179</v>
      </c>
    </row>
    <row r="13" spans="2:61" x14ac:dyDescent="0.3">
      <c r="B13" s="98" t="e">
        <f>VLOOKUP(C13,'Help Page'!E:F,2,0)</f>
        <v>#N/A</v>
      </c>
      <c r="C13" s="250"/>
      <c r="D13" s="250"/>
      <c r="E13" s="250"/>
      <c r="F13" s="250"/>
      <c r="G13" s="250"/>
      <c r="H13" s="250"/>
      <c r="J13" s="98" t="e">
        <f>VLOOKUP(K13,'Help Page'!E:F,2,0)</f>
        <v>#N/A</v>
      </c>
      <c r="K13" s="98">
        <f t="shared" si="5"/>
        <v>0</v>
      </c>
      <c r="L13" s="98">
        <f t="shared" si="6"/>
        <v>0</v>
      </c>
      <c r="M13" s="98"/>
      <c r="N13" s="98">
        <f t="shared" si="7"/>
        <v>0</v>
      </c>
      <c r="O13" s="99">
        <f t="shared" si="8"/>
        <v>0</v>
      </c>
      <c r="P13" s="98"/>
      <c r="R13" s="98" t="e">
        <f>VLOOKUP(S13,'Help Page'!E:F,2,0)</f>
        <v>#N/A</v>
      </c>
      <c r="S13" s="250"/>
      <c r="T13" s="250"/>
      <c r="U13" s="250"/>
      <c r="V13" s="250"/>
      <c r="W13" s="250"/>
      <c r="X13" s="250"/>
      <c r="Z13" s="98" t="e">
        <f>VLOOKUP(AA13,'Help Page'!E:F,2,0)</f>
        <v>#N/A</v>
      </c>
      <c r="AA13" s="98">
        <f t="shared" si="9"/>
        <v>0</v>
      </c>
      <c r="AB13" s="98">
        <f t="shared" si="10"/>
        <v>0</v>
      </c>
      <c r="AC13" s="98">
        <f t="shared" si="11"/>
        <v>0</v>
      </c>
      <c r="AD13" s="98">
        <f t="shared" si="12"/>
        <v>0</v>
      </c>
      <c r="AE13" s="99">
        <f t="shared" si="13"/>
        <v>0</v>
      </c>
      <c r="AF13" s="98">
        <f t="shared" si="14"/>
        <v>0</v>
      </c>
      <c r="AH13" s="98" t="e">
        <f>VLOOKUP(AI13,'Help Page'!E:F,2,0)</f>
        <v>#N/A</v>
      </c>
      <c r="AI13" s="250"/>
      <c r="AJ13" s="250"/>
      <c r="AK13" s="250"/>
      <c r="AL13" s="250"/>
      <c r="AM13" s="250"/>
      <c r="AN13" s="250"/>
      <c r="AP13" s="98" t="e">
        <f>VLOOKUP(AQ13,'Help Page'!E:F,2,0)</f>
        <v>#N/A</v>
      </c>
      <c r="AQ13" s="98">
        <f t="shared" si="15"/>
        <v>0</v>
      </c>
      <c r="AR13" s="98">
        <f t="shared" si="0"/>
        <v>0</v>
      </c>
      <c r="AS13" s="98">
        <f t="shared" si="1"/>
        <v>0</v>
      </c>
      <c r="AT13" s="98">
        <f t="shared" si="2"/>
        <v>0</v>
      </c>
      <c r="AU13" s="99">
        <f t="shared" si="3"/>
        <v>0</v>
      </c>
      <c r="AV13" s="98">
        <f t="shared" si="4"/>
        <v>0</v>
      </c>
      <c r="AY13" s="94" t="s">
        <v>17</v>
      </c>
      <c r="BA13" s="101"/>
      <c r="BD13" s="2" t="s">
        <v>100</v>
      </c>
      <c r="BE13" s="2" t="s">
        <v>101</v>
      </c>
      <c r="BF13" s="2" t="s">
        <v>102</v>
      </c>
      <c r="BG13" s="2" t="s">
        <v>103</v>
      </c>
      <c r="BI13" t="s">
        <v>597</v>
      </c>
    </row>
    <row r="14" spans="2:61" x14ac:dyDescent="0.3">
      <c r="B14" s="98" t="e">
        <f>VLOOKUP(C14,'Help Page'!E:F,2,0)</f>
        <v>#N/A</v>
      </c>
      <c r="C14" s="250"/>
      <c r="D14" s="250"/>
      <c r="E14" s="250"/>
      <c r="F14" s="250"/>
      <c r="G14" s="250"/>
      <c r="H14" s="250"/>
      <c r="J14" s="98" t="e">
        <f>VLOOKUP(K14,'Help Page'!E:F,2,0)</f>
        <v>#N/A</v>
      </c>
      <c r="K14" s="98">
        <f t="shared" si="5"/>
        <v>0</v>
      </c>
      <c r="L14" s="98">
        <f t="shared" si="6"/>
        <v>0</v>
      </c>
      <c r="M14" s="98"/>
      <c r="N14" s="98">
        <f t="shared" si="7"/>
        <v>0</v>
      </c>
      <c r="O14" s="99">
        <f t="shared" si="8"/>
        <v>0</v>
      </c>
      <c r="P14" s="98"/>
      <c r="R14" s="98" t="e">
        <f>VLOOKUP(S14,'Help Page'!E:F,2,0)</f>
        <v>#N/A</v>
      </c>
      <c r="S14" s="250"/>
      <c r="T14" s="250"/>
      <c r="U14" s="250"/>
      <c r="V14" s="250"/>
      <c r="W14" s="250"/>
      <c r="X14" s="250"/>
      <c r="Z14" s="98" t="e">
        <f>VLOOKUP(AA14,'Help Page'!E:F,2,0)</f>
        <v>#N/A</v>
      </c>
      <c r="AA14" s="98">
        <f t="shared" si="9"/>
        <v>0</v>
      </c>
      <c r="AB14" s="98">
        <f t="shared" si="10"/>
        <v>0</v>
      </c>
      <c r="AC14" s="98">
        <f t="shared" si="11"/>
        <v>0</v>
      </c>
      <c r="AD14" s="98">
        <f t="shared" si="12"/>
        <v>0</v>
      </c>
      <c r="AE14" s="99">
        <f t="shared" si="13"/>
        <v>0</v>
      </c>
      <c r="AF14" s="98">
        <f t="shared" si="14"/>
        <v>0</v>
      </c>
      <c r="AH14" s="98" t="e">
        <f>VLOOKUP(AI14,'Help Page'!E:F,2,0)</f>
        <v>#N/A</v>
      </c>
      <c r="AI14" s="250"/>
      <c r="AJ14" s="250"/>
      <c r="AK14" s="250"/>
      <c r="AL14" s="250"/>
      <c r="AM14" s="250"/>
      <c r="AN14" s="250"/>
      <c r="AP14" s="98" t="e">
        <f>VLOOKUP(AQ14,'Help Page'!E:F,2,0)</f>
        <v>#N/A</v>
      </c>
      <c r="AQ14" s="98">
        <f t="shared" si="15"/>
        <v>0</v>
      </c>
      <c r="AR14" s="98">
        <f t="shared" si="0"/>
        <v>0</v>
      </c>
      <c r="AS14" s="98">
        <f t="shared" si="1"/>
        <v>0</v>
      </c>
      <c r="AT14" s="98">
        <f t="shared" si="2"/>
        <v>0</v>
      </c>
      <c r="AU14" s="99">
        <f t="shared" si="3"/>
        <v>0</v>
      </c>
      <c r="AV14" s="98">
        <f t="shared" si="4"/>
        <v>0</v>
      </c>
      <c r="AY14" s="94" t="s">
        <v>214</v>
      </c>
      <c r="AZ14" s="94" t="s">
        <v>218</v>
      </c>
      <c r="BA14" s="102" t="s">
        <v>35</v>
      </c>
      <c r="BB14" s="94" t="s">
        <v>219</v>
      </c>
      <c r="BD14" s="2" t="s">
        <v>106</v>
      </c>
      <c r="BE14" s="2" t="s">
        <v>107</v>
      </c>
      <c r="BF14" s="2" t="s">
        <v>108</v>
      </c>
      <c r="BG14" s="2" t="s">
        <v>109</v>
      </c>
      <c r="BI14" t="s">
        <v>598</v>
      </c>
    </row>
    <row r="15" spans="2:61" x14ac:dyDescent="0.3">
      <c r="B15" s="98" t="e">
        <f>VLOOKUP(C15,'Help Page'!E:F,2,0)</f>
        <v>#N/A</v>
      </c>
      <c r="C15" s="250"/>
      <c r="D15" s="250"/>
      <c r="E15" s="250"/>
      <c r="F15" s="250"/>
      <c r="G15" s="250"/>
      <c r="H15" s="250"/>
      <c r="J15" s="98" t="e">
        <f>VLOOKUP(K15,'Help Page'!E:F,2,0)</f>
        <v>#N/A</v>
      </c>
      <c r="K15" s="98">
        <f t="shared" si="5"/>
        <v>0</v>
      </c>
      <c r="L15" s="98">
        <f t="shared" si="6"/>
        <v>0</v>
      </c>
      <c r="M15" s="98"/>
      <c r="N15" s="98">
        <f t="shared" si="7"/>
        <v>0</v>
      </c>
      <c r="O15" s="99">
        <f t="shared" si="8"/>
        <v>0</v>
      </c>
      <c r="P15" s="98"/>
      <c r="R15" s="98" t="e">
        <f>VLOOKUP(S15,'Help Page'!E:F,2,0)</f>
        <v>#N/A</v>
      </c>
      <c r="S15" s="250"/>
      <c r="T15" s="250"/>
      <c r="U15" s="250"/>
      <c r="V15" s="250"/>
      <c r="W15" s="250"/>
      <c r="X15" s="250"/>
      <c r="Z15" s="98" t="e">
        <f>VLOOKUP(AA15,'Help Page'!E:F,2,0)</f>
        <v>#N/A</v>
      </c>
      <c r="AA15" s="98">
        <f t="shared" si="9"/>
        <v>0</v>
      </c>
      <c r="AB15" s="98">
        <f t="shared" si="10"/>
        <v>0</v>
      </c>
      <c r="AC15" s="98">
        <f t="shared" si="11"/>
        <v>0</v>
      </c>
      <c r="AD15" s="98">
        <f t="shared" si="12"/>
        <v>0</v>
      </c>
      <c r="AE15" s="99">
        <f t="shared" si="13"/>
        <v>0</v>
      </c>
      <c r="AF15" s="98">
        <f t="shared" si="14"/>
        <v>0</v>
      </c>
      <c r="AH15" s="98" t="e">
        <f>VLOOKUP(AI15,'Help Page'!E:F,2,0)</f>
        <v>#N/A</v>
      </c>
      <c r="AI15" s="250"/>
      <c r="AJ15" s="250"/>
      <c r="AK15" s="250"/>
      <c r="AL15" s="250"/>
      <c r="AM15" s="250"/>
      <c r="AN15" s="250"/>
      <c r="AP15" s="98" t="e">
        <f>VLOOKUP(AQ15,'Help Page'!E:F,2,0)</f>
        <v>#N/A</v>
      </c>
      <c r="AQ15" s="98">
        <f t="shared" si="15"/>
        <v>0</v>
      </c>
      <c r="AR15" s="98">
        <f t="shared" si="0"/>
        <v>0</v>
      </c>
      <c r="AS15" s="98">
        <f t="shared" si="1"/>
        <v>0</v>
      </c>
      <c r="AT15" s="98">
        <f t="shared" si="2"/>
        <v>0</v>
      </c>
      <c r="AU15" s="99">
        <f t="shared" si="3"/>
        <v>0</v>
      </c>
      <c r="AV15" s="98">
        <f t="shared" si="4"/>
        <v>0</v>
      </c>
      <c r="AY15" s="98" t="s">
        <v>221</v>
      </c>
      <c r="AZ15" s="98" t="str">
        <f>IFERROR(IF(VLOOKUP(AY15,Z:AF,7,0)="Issuer",VLOOKUP(AY15,Z:AF,3,0)&amp;"/"&amp;VLOOKUP(AY15,Z:AF,4,0),""),"")</f>
        <v/>
      </c>
      <c r="BA15" s="100" t="str">
        <f>IFERROR(IF(VLOOKUP(AY15,Z:AF,7,0)="Issuer",VLOOKUP(AY15,Z:AF,6,0),""),"")</f>
        <v/>
      </c>
      <c r="BB15" s="98" t="s">
        <v>27</v>
      </c>
      <c r="BI15" t="s">
        <v>180</v>
      </c>
    </row>
    <row r="16" spans="2:61" x14ac:dyDescent="0.3">
      <c r="B16" s="98" t="e">
        <f>VLOOKUP(C16,'Help Page'!E:F,2,0)</f>
        <v>#N/A</v>
      </c>
      <c r="C16" s="250"/>
      <c r="D16" s="250"/>
      <c r="E16" s="250"/>
      <c r="F16" s="250"/>
      <c r="G16" s="250"/>
      <c r="H16" s="250"/>
      <c r="J16" s="98" t="e">
        <f>VLOOKUP(K16,'Help Page'!E:F,2,0)</f>
        <v>#N/A</v>
      </c>
      <c r="K16" s="98">
        <f t="shared" si="5"/>
        <v>0</v>
      </c>
      <c r="L16" s="98">
        <f t="shared" si="6"/>
        <v>0</v>
      </c>
      <c r="M16" s="98"/>
      <c r="N16" s="98">
        <f t="shared" si="7"/>
        <v>0</v>
      </c>
      <c r="O16" s="99">
        <f t="shared" si="8"/>
        <v>0</v>
      </c>
      <c r="P16" s="98"/>
      <c r="R16" s="98" t="e">
        <f>VLOOKUP(S16,'Help Page'!E:F,2,0)</f>
        <v>#N/A</v>
      </c>
      <c r="S16" s="250"/>
      <c r="T16" s="250"/>
      <c r="U16" s="250"/>
      <c r="V16" s="250"/>
      <c r="W16" s="250"/>
      <c r="X16" s="250"/>
      <c r="Z16" s="98" t="e">
        <f>VLOOKUP(AA16,'Help Page'!E:F,2,0)</f>
        <v>#N/A</v>
      </c>
      <c r="AA16" s="98">
        <f t="shared" si="9"/>
        <v>0</v>
      </c>
      <c r="AB16" s="98">
        <f t="shared" si="10"/>
        <v>0</v>
      </c>
      <c r="AC16" s="98">
        <f t="shared" si="11"/>
        <v>0</v>
      </c>
      <c r="AD16" s="98">
        <f t="shared" si="12"/>
        <v>0</v>
      </c>
      <c r="AE16" s="99">
        <f t="shared" si="13"/>
        <v>0</v>
      </c>
      <c r="AF16" s="98">
        <f t="shared" si="14"/>
        <v>0</v>
      </c>
      <c r="AH16" s="98" t="e">
        <f>VLOOKUP(AI16,'Help Page'!E:F,2,0)</f>
        <v>#N/A</v>
      </c>
      <c r="AI16" s="250"/>
      <c r="AJ16" s="250"/>
      <c r="AK16" s="250"/>
      <c r="AL16" s="250"/>
      <c r="AM16" s="250"/>
      <c r="AN16" s="250"/>
      <c r="AP16" s="98" t="e">
        <f>VLOOKUP(AQ16,'Help Page'!E:F,2,0)</f>
        <v>#N/A</v>
      </c>
      <c r="AQ16" s="98">
        <f t="shared" si="15"/>
        <v>0</v>
      </c>
      <c r="AR16" s="98">
        <f t="shared" si="0"/>
        <v>0</v>
      </c>
      <c r="AS16" s="98">
        <f t="shared" si="1"/>
        <v>0</v>
      </c>
      <c r="AT16" s="98">
        <f t="shared" si="2"/>
        <v>0</v>
      </c>
      <c r="AU16" s="99">
        <f t="shared" si="3"/>
        <v>0</v>
      </c>
      <c r="AV16" s="98">
        <f t="shared" si="4"/>
        <v>0</v>
      </c>
      <c r="AY16" s="98" t="s">
        <v>223</v>
      </c>
      <c r="AZ16" s="98" t="str">
        <f>IFERROR(IF(VLOOKUP(AY16,Z:AF,7,0)="Issuer",VLOOKUP(AY16,Z:AF,3,0)&amp;"/"&amp;VLOOKUP(AY16,Z:AF,4,0),""),"")</f>
        <v/>
      </c>
      <c r="BA16" s="100" t="str">
        <f>IFERROR(IF(VLOOKUP(AY16,Z:AF,7,0)="Issuer",VLOOKUP(AY16,Z:AF,6,0),""),"")</f>
        <v/>
      </c>
      <c r="BB16" s="98" t="s">
        <v>59</v>
      </c>
      <c r="BI16" t="s">
        <v>599</v>
      </c>
    </row>
    <row r="17" spans="2:61" x14ac:dyDescent="0.3">
      <c r="B17" s="98" t="e">
        <f>VLOOKUP(C17,'Help Page'!E:F,2,0)</f>
        <v>#N/A</v>
      </c>
      <c r="C17" s="250"/>
      <c r="D17" s="250"/>
      <c r="E17" s="250"/>
      <c r="F17" s="250"/>
      <c r="G17" s="250"/>
      <c r="H17" s="250"/>
      <c r="J17" s="98" t="e">
        <f>VLOOKUP(K17,'Help Page'!E:F,2,0)</f>
        <v>#N/A</v>
      </c>
      <c r="K17" s="98">
        <f t="shared" si="5"/>
        <v>0</v>
      </c>
      <c r="L17" s="98">
        <f t="shared" si="6"/>
        <v>0</v>
      </c>
      <c r="M17" s="98"/>
      <c r="N17" s="98">
        <f t="shared" si="7"/>
        <v>0</v>
      </c>
      <c r="O17" s="99">
        <f t="shared" si="8"/>
        <v>0</v>
      </c>
      <c r="P17" s="98"/>
      <c r="R17" s="98" t="e">
        <f>VLOOKUP(S17,'Help Page'!E:F,2,0)</f>
        <v>#N/A</v>
      </c>
      <c r="S17" s="250"/>
      <c r="T17" s="250"/>
      <c r="U17" s="250"/>
      <c r="V17" s="250"/>
      <c r="W17" s="250"/>
      <c r="X17" s="250"/>
      <c r="Z17" s="98" t="e">
        <f>VLOOKUP(AA17,'Help Page'!E:F,2,0)</f>
        <v>#N/A</v>
      </c>
      <c r="AA17" s="98">
        <f t="shared" si="9"/>
        <v>0</v>
      </c>
      <c r="AB17" s="98">
        <f t="shared" si="10"/>
        <v>0</v>
      </c>
      <c r="AC17" s="98">
        <f t="shared" si="11"/>
        <v>0</v>
      </c>
      <c r="AD17" s="98">
        <f t="shared" si="12"/>
        <v>0</v>
      </c>
      <c r="AE17" s="99">
        <f t="shared" si="13"/>
        <v>0</v>
      </c>
      <c r="AF17" s="98">
        <f t="shared" si="14"/>
        <v>0</v>
      </c>
      <c r="AH17" s="98" t="e">
        <f>VLOOKUP(AI17,'Help Page'!E:F,2,0)</f>
        <v>#N/A</v>
      </c>
      <c r="AI17" s="250"/>
      <c r="AJ17" s="250"/>
      <c r="AK17" s="250"/>
      <c r="AL17" s="250"/>
      <c r="AM17" s="250"/>
      <c r="AN17" s="250"/>
      <c r="AP17" s="98" t="e">
        <f>VLOOKUP(AQ17,'Help Page'!E:F,2,0)</f>
        <v>#N/A</v>
      </c>
      <c r="AQ17" s="98">
        <f t="shared" si="15"/>
        <v>0</v>
      </c>
      <c r="AR17" s="98">
        <f t="shared" si="0"/>
        <v>0</v>
      </c>
      <c r="AS17" s="98">
        <f t="shared" si="1"/>
        <v>0</v>
      </c>
      <c r="AT17" s="98">
        <f t="shared" si="2"/>
        <v>0</v>
      </c>
      <c r="AU17" s="99">
        <f t="shared" si="3"/>
        <v>0</v>
      </c>
      <c r="AV17" s="98">
        <f t="shared" si="4"/>
        <v>0</v>
      </c>
      <c r="AY17" s="98" t="s">
        <v>225</v>
      </c>
      <c r="AZ17" s="98" t="str">
        <f>IFERROR(IF(VLOOKUP(AY17,Z:AF,7,0)="Issuer",VLOOKUP(AY17,Z:AF,3,0)&amp;"/"&amp;VLOOKUP(AY17,Z:AF,4,0),""),"")</f>
        <v/>
      </c>
      <c r="BA17" s="100" t="str">
        <f>IFERROR(IF(VLOOKUP(AY17,Z:AF,7,0)="Issuer",VLOOKUP(AY17,Z:AF,6,0),""),"")</f>
        <v/>
      </c>
      <c r="BB17" s="98" t="s">
        <v>60</v>
      </c>
      <c r="BI17" t="s">
        <v>68</v>
      </c>
    </row>
    <row r="18" spans="2:61" x14ac:dyDescent="0.3">
      <c r="B18" s="98" t="e">
        <f>VLOOKUP(C18,'Help Page'!E:F,2,0)</f>
        <v>#N/A</v>
      </c>
      <c r="C18" s="250"/>
      <c r="D18" s="250"/>
      <c r="E18" s="250"/>
      <c r="F18" s="250"/>
      <c r="G18" s="250"/>
      <c r="H18" s="250"/>
      <c r="J18" s="98" t="e">
        <f>VLOOKUP(K18,'Help Page'!E:F,2,0)</f>
        <v>#N/A</v>
      </c>
      <c r="K18" s="98">
        <f t="shared" si="5"/>
        <v>0</v>
      </c>
      <c r="L18" s="98">
        <f t="shared" si="6"/>
        <v>0</v>
      </c>
      <c r="M18" s="98"/>
      <c r="N18" s="98">
        <f t="shared" si="7"/>
        <v>0</v>
      </c>
      <c r="O18" s="99">
        <f t="shared" si="8"/>
        <v>0</v>
      </c>
      <c r="P18" s="98"/>
      <c r="R18" s="98" t="e">
        <f>VLOOKUP(S18,'Help Page'!E:F,2,0)</f>
        <v>#N/A</v>
      </c>
      <c r="S18" s="250"/>
      <c r="T18" s="250"/>
      <c r="U18" s="250"/>
      <c r="V18" s="250"/>
      <c r="W18" s="250"/>
      <c r="X18" s="250"/>
      <c r="Z18" s="98" t="e">
        <f>VLOOKUP(AA18,'Help Page'!E:F,2,0)</f>
        <v>#N/A</v>
      </c>
      <c r="AA18" s="98">
        <f t="shared" si="9"/>
        <v>0</v>
      </c>
      <c r="AB18" s="98">
        <f t="shared" si="10"/>
        <v>0</v>
      </c>
      <c r="AC18" s="98">
        <f t="shared" si="11"/>
        <v>0</v>
      </c>
      <c r="AD18" s="98">
        <f t="shared" si="12"/>
        <v>0</v>
      </c>
      <c r="AE18" s="99">
        <f t="shared" si="13"/>
        <v>0</v>
      </c>
      <c r="AF18" s="98">
        <f t="shared" si="14"/>
        <v>0</v>
      </c>
      <c r="AH18" s="98" t="e">
        <f>VLOOKUP(AI18,'Help Page'!E:F,2,0)</f>
        <v>#N/A</v>
      </c>
      <c r="AI18" s="250"/>
      <c r="AJ18" s="250"/>
      <c r="AK18" s="250"/>
      <c r="AL18" s="250"/>
      <c r="AM18" s="250"/>
      <c r="AN18" s="250"/>
      <c r="AP18" s="98" t="e">
        <f>VLOOKUP(AQ18,'Help Page'!E:F,2,0)</f>
        <v>#N/A</v>
      </c>
      <c r="AQ18" s="98">
        <f t="shared" si="15"/>
        <v>0</v>
      </c>
      <c r="AR18" s="98">
        <f t="shared" si="0"/>
        <v>0</v>
      </c>
      <c r="AS18" s="98">
        <f t="shared" si="1"/>
        <v>0</v>
      </c>
      <c r="AT18" s="98">
        <f t="shared" si="2"/>
        <v>0</v>
      </c>
      <c r="AU18" s="99">
        <f t="shared" si="3"/>
        <v>0</v>
      </c>
      <c r="AV18" s="98">
        <f t="shared" si="4"/>
        <v>0</v>
      </c>
      <c r="AY18" s="98" t="s">
        <v>53</v>
      </c>
      <c r="AZ18" s="98" t="str">
        <f>IFERROR(IF(VLOOKUP(AY18,Z:AF,7,0)="Issuer",VLOOKUP(AY18,Z:AF,3,0)&amp;"/"&amp;VLOOKUP(AY18,Z:AF,4,0),""),"")</f>
        <v/>
      </c>
      <c r="BA18" s="100" t="str">
        <f>IFERROR(IF(VLOOKUP(AY18,Z:AF,7,0)="Issuer",VLOOKUP(AY18,Z:AF,6,0),""),"")</f>
        <v/>
      </c>
      <c r="BB18" s="98" t="s">
        <v>53</v>
      </c>
      <c r="BI18" t="s">
        <v>74</v>
      </c>
    </row>
    <row r="19" spans="2:61" x14ac:dyDescent="0.3">
      <c r="B19" s="98" t="e">
        <f>VLOOKUP(C19,'Help Page'!E:F,2,0)</f>
        <v>#N/A</v>
      </c>
      <c r="C19" s="250"/>
      <c r="D19" s="250"/>
      <c r="E19" s="250"/>
      <c r="F19" s="250"/>
      <c r="G19" s="250"/>
      <c r="H19" s="250"/>
      <c r="J19" s="98" t="e">
        <f>VLOOKUP(K19,'Help Page'!E:F,2,0)</f>
        <v>#N/A</v>
      </c>
      <c r="K19" s="98">
        <f t="shared" si="5"/>
        <v>0</v>
      </c>
      <c r="L19" s="98">
        <f t="shared" si="6"/>
        <v>0</v>
      </c>
      <c r="M19" s="98"/>
      <c r="N19" s="98">
        <f t="shared" si="7"/>
        <v>0</v>
      </c>
      <c r="O19" s="99">
        <f t="shared" si="8"/>
        <v>0</v>
      </c>
      <c r="P19" s="98"/>
      <c r="R19" s="98" t="e">
        <f>VLOOKUP(S19,'Help Page'!E:F,2,0)</f>
        <v>#N/A</v>
      </c>
      <c r="S19" s="250"/>
      <c r="T19" s="250"/>
      <c r="U19" s="250"/>
      <c r="V19" s="250"/>
      <c r="W19" s="250"/>
      <c r="X19" s="250"/>
      <c r="Z19" s="98" t="e">
        <f>VLOOKUP(AA19,'Help Page'!E:F,2,0)</f>
        <v>#N/A</v>
      </c>
      <c r="AA19" s="98">
        <f t="shared" si="9"/>
        <v>0</v>
      </c>
      <c r="AB19" s="98">
        <f t="shared" si="10"/>
        <v>0</v>
      </c>
      <c r="AC19" s="98">
        <f t="shared" si="11"/>
        <v>0</v>
      </c>
      <c r="AD19" s="98">
        <f t="shared" si="12"/>
        <v>0</v>
      </c>
      <c r="AE19" s="99">
        <f t="shared" si="13"/>
        <v>0</v>
      </c>
      <c r="AF19" s="98">
        <f t="shared" si="14"/>
        <v>0</v>
      </c>
      <c r="AH19" s="98" t="e">
        <f>VLOOKUP(AI19,'Help Page'!E:F,2,0)</f>
        <v>#N/A</v>
      </c>
      <c r="AI19" s="250"/>
      <c r="AJ19" s="250"/>
      <c r="AK19" s="250"/>
      <c r="AL19" s="250"/>
      <c r="AM19" s="250"/>
      <c r="AN19" s="250"/>
      <c r="AP19" s="98" t="e">
        <f>VLOOKUP(AQ19,'Help Page'!E:F,2,0)</f>
        <v>#N/A</v>
      </c>
      <c r="AQ19" s="98">
        <f t="shared" si="15"/>
        <v>0</v>
      </c>
      <c r="AR19" s="98">
        <f t="shared" si="0"/>
        <v>0</v>
      </c>
      <c r="AS19" s="98">
        <f t="shared" si="1"/>
        <v>0</v>
      </c>
      <c r="AT19" s="98">
        <f t="shared" si="2"/>
        <v>0</v>
      </c>
      <c r="AU19" s="99">
        <f t="shared" si="3"/>
        <v>0</v>
      </c>
      <c r="AV19" s="98">
        <f t="shared" si="4"/>
        <v>0</v>
      </c>
      <c r="BI19" t="s">
        <v>80</v>
      </c>
    </row>
    <row r="20" spans="2:61" x14ac:dyDescent="0.3">
      <c r="B20" s="98" t="e">
        <f>VLOOKUP(C20,'Help Page'!E:F,2,0)</f>
        <v>#N/A</v>
      </c>
      <c r="C20" s="250"/>
      <c r="D20" s="250"/>
      <c r="E20" s="250"/>
      <c r="F20" s="250"/>
      <c r="G20" s="250"/>
      <c r="H20" s="250"/>
      <c r="J20" s="98" t="e">
        <f>VLOOKUP(K20,'Help Page'!E:F,2,0)</f>
        <v>#N/A</v>
      </c>
      <c r="K20" s="98">
        <f t="shared" si="5"/>
        <v>0</v>
      </c>
      <c r="L20" s="98">
        <f t="shared" si="6"/>
        <v>0</v>
      </c>
      <c r="M20" s="98"/>
      <c r="N20" s="98">
        <f t="shared" si="7"/>
        <v>0</v>
      </c>
      <c r="O20" s="99">
        <f t="shared" si="8"/>
        <v>0</v>
      </c>
      <c r="P20" s="98"/>
      <c r="R20" s="98" t="e">
        <f>VLOOKUP(S20,'Help Page'!E:F,2,0)</f>
        <v>#N/A</v>
      </c>
      <c r="S20" s="250"/>
      <c r="T20" s="250"/>
      <c r="U20" s="250"/>
      <c r="V20" s="250"/>
      <c r="W20" s="250"/>
      <c r="X20" s="250"/>
      <c r="Z20" s="98" t="e">
        <f>VLOOKUP(AA20,'Help Page'!E:F,2,0)</f>
        <v>#N/A</v>
      </c>
      <c r="AA20" s="98">
        <f t="shared" si="9"/>
        <v>0</v>
      </c>
      <c r="AB20" s="98">
        <f t="shared" si="10"/>
        <v>0</v>
      </c>
      <c r="AC20" s="98">
        <f t="shared" si="11"/>
        <v>0</v>
      </c>
      <c r="AD20" s="98">
        <f t="shared" si="12"/>
        <v>0</v>
      </c>
      <c r="AE20" s="99">
        <f t="shared" si="13"/>
        <v>0</v>
      </c>
      <c r="AF20" s="98">
        <f t="shared" si="14"/>
        <v>0</v>
      </c>
      <c r="AH20" s="98" t="e">
        <f>VLOOKUP(AI20,'Help Page'!E:F,2,0)</f>
        <v>#N/A</v>
      </c>
      <c r="AI20" s="250"/>
      <c r="AJ20" s="250"/>
      <c r="AK20" s="250"/>
      <c r="AL20" s="250"/>
      <c r="AM20" s="250"/>
      <c r="AN20" s="250"/>
      <c r="AP20" s="98" t="e">
        <f>VLOOKUP(AQ20,'Help Page'!E:F,2,0)</f>
        <v>#N/A</v>
      </c>
      <c r="AQ20" s="98">
        <f t="shared" si="15"/>
        <v>0</v>
      </c>
      <c r="AR20" s="98">
        <f t="shared" si="0"/>
        <v>0</v>
      </c>
      <c r="AS20" s="98">
        <f t="shared" si="1"/>
        <v>0</v>
      </c>
      <c r="AT20" s="98">
        <f t="shared" si="2"/>
        <v>0</v>
      </c>
      <c r="AU20" s="99">
        <f t="shared" si="3"/>
        <v>0</v>
      </c>
      <c r="AV20" s="98">
        <f t="shared" si="4"/>
        <v>0</v>
      </c>
    </row>
    <row r="21" spans="2:61" x14ac:dyDescent="0.3">
      <c r="B21" s="98" t="e">
        <f>VLOOKUP(C21,'Help Page'!E:F,2,0)</f>
        <v>#N/A</v>
      </c>
      <c r="C21" s="250"/>
      <c r="D21" s="250"/>
      <c r="E21" s="250"/>
      <c r="F21" s="250"/>
      <c r="G21" s="250"/>
      <c r="H21" s="250"/>
      <c r="J21" s="98" t="e">
        <f>VLOOKUP(K21,'Help Page'!E:F,2,0)</f>
        <v>#N/A</v>
      </c>
      <c r="K21" s="98">
        <f t="shared" si="5"/>
        <v>0</v>
      </c>
      <c r="L21" s="98">
        <f t="shared" si="6"/>
        <v>0</v>
      </c>
      <c r="M21" s="98"/>
      <c r="N21" s="98">
        <f t="shared" si="7"/>
        <v>0</v>
      </c>
      <c r="O21" s="99">
        <f t="shared" si="8"/>
        <v>0</v>
      </c>
      <c r="P21" s="98"/>
      <c r="R21" s="98" t="e">
        <f>VLOOKUP(S21,'Help Page'!E:F,2,0)</f>
        <v>#N/A</v>
      </c>
      <c r="S21" s="250"/>
      <c r="T21" s="250"/>
      <c r="U21" s="250"/>
      <c r="V21" s="250"/>
      <c r="W21" s="250"/>
      <c r="X21" s="250"/>
      <c r="Z21" s="98" t="e">
        <f>VLOOKUP(AA21,'Help Page'!E:F,2,0)</f>
        <v>#N/A</v>
      </c>
      <c r="AA21" s="98">
        <f t="shared" si="9"/>
        <v>0</v>
      </c>
      <c r="AB21" s="98">
        <f t="shared" si="10"/>
        <v>0</v>
      </c>
      <c r="AC21" s="98">
        <f t="shared" si="11"/>
        <v>0</v>
      </c>
      <c r="AD21" s="98">
        <f t="shared" si="12"/>
        <v>0</v>
      </c>
      <c r="AE21" s="99">
        <f t="shared" si="13"/>
        <v>0</v>
      </c>
      <c r="AF21" s="98">
        <f t="shared" si="14"/>
        <v>0</v>
      </c>
      <c r="AH21" s="98" t="e">
        <f>VLOOKUP(AI21,'Help Page'!E:F,2,0)</f>
        <v>#N/A</v>
      </c>
      <c r="AI21" s="250"/>
      <c r="AJ21" s="250"/>
      <c r="AK21" s="250"/>
      <c r="AL21" s="250"/>
      <c r="AM21" s="250"/>
      <c r="AN21" s="250"/>
      <c r="AP21" s="98" t="e">
        <f>VLOOKUP(AQ21,'Help Page'!E:F,2,0)</f>
        <v>#N/A</v>
      </c>
      <c r="AQ21" s="98">
        <f t="shared" si="15"/>
        <v>0</v>
      </c>
      <c r="AR21" s="98">
        <f t="shared" si="0"/>
        <v>0</v>
      </c>
      <c r="AS21" s="98">
        <f t="shared" si="1"/>
        <v>0</v>
      </c>
      <c r="AT21" s="98">
        <f t="shared" si="2"/>
        <v>0</v>
      </c>
      <c r="AU21" s="99">
        <f t="shared" si="3"/>
        <v>0</v>
      </c>
      <c r="AV21" s="98">
        <f t="shared" si="4"/>
        <v>0</v>
      </c>
      <c r="AY21" s="94" t="s">
        <v>29</v>
      </c>
      <c r="BA21" s="101"/>
    </row>
    <row r="22" spans="2:61" x14ac:dyDescent="0.3">
      <c r="B22" s="98" t="e">
        <f>VLOOKUP(C22,'Help Page'!E:F,2,0)</f>
        <v>#N/A</v>
      </c>
      <c r="C22" s="250"/>
      <c r="D22" s="250"/>
      <c r="E22" s="250"/>
      <c r="F22" s="250"/>
      <c r="G22" s="250"/>
      <c r="H22" s="250"/>
      <c r="J22" s="98" t="e">
        <f>VLOOKUP(K22,'Help Page'!E:F,2,0)</f>
        <v>#N/A</v>
      </c>
      <c r="K22" s="98">
        <f t="shared" si="5"/>
        <v>0</v>
      </c>
      <c r="L22" s="98">
        <f t="shared" si="6"/>
        <v>0</v>
      </c>
      <c r="M22" s="98"/>
      <c r="N22" s="98">
        <f t="shared" si="7"/>
        <v>0</v>
      </c>
      <c r="O22" s="99">
        <f t="shared" si="8"/>
        <v>0</v>
      </c>
      <c r="P22" s="98"/>
      <c r="R22" s="98" t="e">
        <f>VLOOKUP(S22,'Help Page'!E:F,2,0)</f>
        <v>#N/A</v>
      </c>
      <c r="S22" s="250"/>
      <c r="T22" s="250"/>
      <c r="U22" s="250"/>
      <c r="V22" s="250"/>
      <c r="W22" s="250"/>
      <c r="X22" s="250"/>
      <c r="Z22" s="98" t="e">
        <f>VLOOKUP(AA22,'Help Page'!E:F,2,0)</f>
        <v>#N/A</v>
      </c>
      <c r="AA22" s="98">
        <f t="shared" si="9"/>
        <v>0</v>
      </c>
      <c r="AB22" s="98">
        <f t="shared" si="10"/>
        <v>0</v>
      </c>
      <c r="AC22" s="98">
        <f t="shared" si="11"/>
        <v>0</v>
      </c>
      <c r="AD22" s="98">
        <f t="shared" si="12"/>
        <v>0</v>
      </c>
      <c r="AE22" s="99">
        <f t="shared" si="13"/>
        <v>0</v>
      </c>
      <c r="AF22" s="98">
        <f t="shared" si="14"/>
        <v>0</v>
      </c>
      <c r="AH22" s="98" t="e">
        <f>VLOOKUP(AI22,'Help Page'!E:F,2,0)</f>
        <v>#N/A</v>
      </c>
      <c r="AI22" s="250"/>
      <c r="AJ22" s="250"/>
      <c r="AK22" s="250"/>
      <c r="AL22" s="250"/>
      <c r="AM22" s="250"/>
      <c r="AN22" s="250"/>
      <c r="AP22" s="98" t="e">
        <f>VLOOKUP(AQ22,'Help Page'!E:F,2,0)</f>
        <v>#N/A</v>
      </c>
      <c r="AQ22" s="98">
        <f t="shared" si="15"/>
        <v>0</v>
      </c>
      <c r="AR22" s="98">
        <f t="shared" si="0"/>
        <v>0</v>
      </c>
      <c r="AS22" s="98">
        <f t="shared" si="1"/>
        <v>0</v>
      </c>
      <c r="AT22" s="98">
        <f t="shared" si="2"/>
        <v>0</v>
      </c>
      <c r="AU22" s="99">
        <f t="shared" si="3"/>
        <v>0</v>
      </c>
      <c r="AV22" s="98">
        <f t="shared" si="4"/>
        <v>0</v>
      </c>
      <c r="AY22" s="94" t="s">
        <v>214</v>
      </c>
      <c r="AZ22" s="94" t="s">
        <v>218</v>
      </c>
      <c r="BA22" s="102" t="s">
        <v>35</v>
      </c>
      <c r="BB22" s="94" t="s">
        <v>219</v>
      </c>
    </row>
    <row r="23" spans="2:61" x14ac:dyDescent="0.3">
      <c r="B23" s="98" t="e">
        <f>VLOOKUP(C23,'Help Page'!E:F,2,0)</f>
        <v>#N/A</v>
      </c>
      <c r="C23" s="250"/>
      <c r="D23" s="250"/>
      <c r="E23" s="250"/>
      <c r="F23" s="250"/>
      <c r="G23" s="250"/>
      <c r="H23" s="250"/>
      <c r="J23" s="98" t="e">
        <f>VLOOKUP(K23,'Help Page'!E:F,2,0)</f>
        <v>#N/A</v>
      </c>
      <c r="K23" s="98">
        <f t="shared" si="5"/>
        <v>0</v>
      </c>
      <c r="L23" s="98">
        <f t="shared" si="6"/>
        <v>0</v>
      </c>
      <c r="M23" s="98"/>
      <c r="N23" s="98">
        <f t="shared" si="7"/>
        <v>0</v>
      </c>
      <c r="O23" s="99">
        <f t="shared" si="8"/>
        <v>0</v>
      </c>
      <c r="P23" s="98"/>
      <c r="R23" s="98" t="e">
        <f>VLOOKUP(S23,'Help Page'!E:F,2,0)</f>
        <v>#N/A</v>
      </c>
      <c r="S23" s="250"/>
      <c r="T23" s="250"/>
      <c r="U23" s="250"/>
      <c r="V23" s="250"/>
      <c r="W23" s="250"/>
      <c r="X23" s="250"/>
      <c r="Z23" s="98" t="e">
        <f>VLOOKUP(AA23,'Help Page'!E:F,2,0)</f>
        <v>#N/A</v>
      </c>
      <c r="AA23" s="98">
        <f t="shared" si="9"/>
        <v>0</v>
      </c>
      <c r="AB23" s="98">
        <f t="shared" si="10"/>
        <v>0</v>
      </c>
      <c r="AC23" s="98">
        <f t="shared" si="11"/>
        <v>0</v>
      </c>
      <c r="AD23" s="98">
        <f t="shared" si="12"/>
        <v>0</v>
      </c>
      <c r="AE23" s="99">
        <f t="shared" si="13"/>
        <v>0</v>
      </c>
      <c r="AF23" s="98">
        <f t="shared" si="14"/>
        <v>0</v>
      </c>
      <c r="AH23" s="98" t="e">
        <f>VLOOKUP(AI23,'Help Page'!E:F,2,0)</f>
        <v>#N/A</v>
      </c>
      <c r="AI23" s="250"/>
      <c r="AJ23" s="250"/>
      <c r="AK23" s="250"/>
      <c r="AL23" s="250"/>
      <c r="AM23" s="250"/>
      <c r="AN23" s="250"/>
      <c r="AP23" s="98" t="e">
        <f>VLOOKUP(AQ23,'Help Page'!E:F,2,0)</f>
        <v>#N/A</v>
      </c>
      <c r="AQ23" s="98">
        <f t="shared" si="15"/>
        <v>0</v>
      </c>
      <c r="AR23" s="98">
        <f t="shared" si="0"/>
        <v>0</v>
      </c>
      <c r="AS23" s="98">
        <f t="shared" si="1"/>
        <v>0</v>
      </c>
      <c r="AT23" s="98">
        <f t="shared" si="2"/>
        <v>0</v>
      </c>
      <c r="AU23" s="99">
        <f t="shared" si="3"/>
        <v>0</v>
      </c>
      <c r="AV23" s="98">
        <f t="shared" si="4"/>
        <v>0</v>
      </c>
      <c r="AY23" s="98" t="s">
        <v>221</v>
      </c>
      <c r="AZ23" s="98" t="str">
        <f>IFERROR(VLOOKUP(AY23,AP:AV,3,0)&amp;"/"&amp;VLOOKUP(AY23,AP:AV,4,0),"")</f>
        <v/>
      </c>
      <c r="BA23" s="100" t="str">
        <f>IFERROR(IF(VLOOKUP(AY23,AP:AV,7,0)="Guarant 1",VLOOKUP(AY23,AP:AV,6,0),""),"")</f>
        <v/>
      </c>
      <c r="BB23" s="98" t="s">
        <v>27</v>
      </c>
    </row>
    <row r="24" spans="2:61" x14ac:dyDescent="0.3">
      <c r="B24" s="98" t="e">
        <f>VLOOKUP(C24,'Help Page'!E:F,2,0)</f>
        <v>#N/A</v>
      </c>
      <c r="C24" s="250"/>
      <c r="D24" s="250"/>
      <c r="E24" s="250"/>
      <c r="F24" s="250"/>
      <c r="G24" s="250"/>
      <c r="H24" s="250"/>
      <c r="J24" s="98" t="e">
        <f>VLOOKUP(K24,'Help Page'!E:F,2,0)</f>
        <v>#N/A</v>
      </c>
      <c r="K24" s="98">
        <f t="shared" si="5"/>
        <v>0</v>
      </c>
      <c r="L24" s="98">
        <f t="shared" si="6"/>
        <v>0</v>
      </c>
      <c r="M24" s="98"/>
      <c r="N24" s="98">
        <f t="shared" si="7"/>
        <v>0</v>
      </c>
      <c r="O24" s="99">
        <f t="shared" si="8"/>
        <v>0</v>
      </c>
      <c r="P24" s="98"/>
      <c r="R24" s="98" t="e">
        <f>VLOOKUP(S24,'Help Page'!E:F,2,0)</f>
        <v>#N/A</v>
      </c>
      <c r="S24" s="250"/>
      <c r="T24" s="250"/>
      <c r="U24" s="250"/>
      <c r="V24" s="250"/>
      <c r="W24" s="250"/>
      <c r="X24" s="250"/>
      <c r="Z24" s="98" t="e">
        <f>VLOOKUP(AA24,'Help Page'!E:F,2,0)</f>
        <v>#N/A</v>
      </c>
      <c r="AA24" s="98">
        <f t="shared" si="9"/>
        <v>0</v>
      </c>
      <c r="AB24" s="98">
        <f t="shared" si="10"/>
        <v>0</v>
      </c>
      <c r="AC24" s="98">
        <f t="shared" si="11"/>
        <v>0</v>
      </c>
      <c r="AD24" s="98">
        <f t="shared" si="12"/>
        <v>0</v>
      </c>
      <c r="AE24" s="99">
        <f t="shared" si="13"/>
        <v>0</v>
      </c>
      <c r="AF24" s="98">
        <f t="shared" si="14"/>
        <v>0</v>
      </c>
      <c r="AH24" s="98" t="e">
        <f>VLOOKUP(AI24,'Help Page'!E:F,2,0)</f>
        <v>#N/A</v>
      </c>
      <c r="AI24" s="250"/>
      <c r="AJ24" s="250"/>
      <c r="AK24" s="250"/>
      <c r="AL24" s="250"/>
      <c r="AM24" s="250"/>
      <c r="AN24" s="250"/>
      <c r="AP24" s="98" t="e">
        <f>VLOOKUP(AQ24,'Help Page'!E:F,2,0)</f>
        <v>#N/A</v>
      </c>
      <c r="AQ24" s="98">
        <f t="shared" si="15"/>
        <v>0</v>
      </c>
      <c r="AR24" s="98">
        <f t="shared" si="0"/>
        <v>0</v>
      </c>
      <c r="AS24" s="98">
        <f t="shared" si="1"/>
        <v>0</v>
      </c>
      <c r="AT24" s="98">
        <f t="shared" si="2"/>
        <v>0</v>
      </c>
      <c r="AU24" s="99">
        <f t="shared" si="3"/>
        <v>0</v>
      </c>
      <c r="AV24" s="98">
        <f t="shared" si="4"/>
        <v>0</v>
      </c>
      <c r="AY24" s="98" t="s">
        <v>223</v>
      </c>
      <c r="AZ24" s="98" t="str">
        <f>IFERROR(VLOOKUP(AY24,AP:AV,3,0)&amp;"/"&amp;VLOOKUP(AY24,AP:AV,4,0),"")</f>
        <v/>
      </c>
      <c r="BA24" s="100" t="str">
        <f>IFERROR(IF(VLOOKUP(AY24,AP:AV,7,0)="Guarant 1",VLOOKUP(AY24,AP:AV,6,0),""),"")</f>
        <v/>
      </c>
      <c r="BB24" s="98" t="s">
        <v>59</v>
      </c>
    </row>
    <row r="25" spans="2:61" x14ac:dyDescent="0.3">
      <c r="B25" s="98" t="e">
        <f>VLOOKUP(C25,'Help Page'!E:F,2,0)</f>
        <v>#N/A</v>
      </c>
      <c r="C25" s="250"/>
      <c r="D25" s="250"/>
      <c r="E25" s="250"/>
      <c r="F25" s="250"/>
      <c r="G25" s="250"/>
      <c r="H25" s="250"/>
      <c r="J25" s="98" t="e">
        <f>VLOOKUP(K25,'Help Page'!E:F,2,0)</f>
        <v>#N/A</v>
      </c>
      <c r="K25" s="98">
        <f t="shared" si="5"/>
        <v>0</v>
      </c>
      <c r="L25" s="98">
        <f t="shared" si="6"/>
        <v>0</v>
      </c>
      <c r="M25" s="98"/>
      <c r="N25" s="98">
        <f t="shared" si="7"/>
        <v>0</v>
      </c>
      <c r="O25" s="99">
        <f t="shared" si="8"/>
        <v>0</v>
      </c>
      <c r="P25" s="98"/>
      <c r="R25" s="98" t="e">
        <f>VLOOKUP(S25,'Help Page'!E:F,2,0)</f>
        <v>#N/A</v>
      </c>
      <c r="S25" s="250"/>
      <c r="T25" s="250"/>
      <c r="U25" s="250"/>
      <c r="V25" s="250"/>
      <c r="W25" s="250"/>
      <c r="X25" s="250"/>
      <c r="Z25" s="98" t="e">
        <f>VLOOKUP(AA25,'Help Page'!E:F,2,0)</f>
        <v>#N/A</v>
      </c>
      <c r="AA25" s="98">
        <f t="shared" si="9"/>
        <v>0</v>
      </c>
      <c r="AB25" s="98">
        <f t="shared" si="10"/>
        <v>0</v>
      </c>
      <c r="AC25" s="98">
        <f t="shared" si="11"/>
        <v>0</v>
      </c>
      <c r="AD25" s="98">
        <f t="shared" si="12"/>
        <v>0</v>
      </c>
      <c r="AE25" s="99">
        <f t="shared" si="13"/>
        <v>0</v>
      </c>
      <c r="AF25" s="98">
        <f t="shared" si="14"/>
        <v>0</v>
      </c>
      <c r="AH25" s="98" t="e">
        <f>VLOOKUP(AI25,'Help Page'!E:F,2,0)</f>
        <v>#N/A</v>
      </c>
      <c r="AI25" s="250"/>
      <c r="AJ25" s="250"/>
      <c r="AK25" s="250"/>
      <c r="AL25" s="250"/>
      <c r="AM25" s="250"/>
      <c r="AN25" s="250"/>
      <c r="AP25" s="98" t="e">
        <f>VLOOKUP(AQ25,'Help Page'!E:F,2,0)</f>
        <v>#N/A</v>
      </c>
      <c r="AQ25" s="98">
        <f t="shared" si="15"/>
        <v>0</v>
      </c>
      <c r="AR25" s="98">
        <f t="shared" si="0"/>
        <v>0</v>
      </c>
      <c r="AS25" s="98">
        <f t="shared" si="1"/>
        <v>0</v>
      </c>
      <c r="AT25" s="98">
        <f t="shared" si="2"/>
        <v>0</v>
      </c>
      <c r="AU25" s="99">
        <f t="shared" si="3"/>
        <v>0</v>
      </c>
      <c r="AV25" s="98">
        <f t="shared" si="4"/>
        <v>0</v>
      </c>
      <c r="AY25" s="98" t="s">
        <v>225</v>
      </c>
      <c r="AZ25" s="98" t="str">
        <f>IFERROR(VLOOKUP(AY25,AP:AV,3,0)&amp;"/"&amp;VLOOKUP(AY25,AP:AV,4,0),"")</f>
        <v/>
      </c>
      <c r="BA25" s="100" t="str">
        <f>IFERROR(IF(VLOOKUP(AY25,AP:AV,7,0)="Guarant 1",VLOOKUP(AY25,AP:AV,6,0),""),"")</f>
        <v/>
      </c>
      <c r="BB25" s="98" t="s">
        <v>60</v>
      </c>
    </row>
    <row r="26" spans="2:61" x14ac:dyDescent="0.3">
      <c r="B26" s="98" t="e">
        <f>VLOOKUP(C26,'Help Page'!E:F,2,0)</f>
        <v>#N/A</v>
      </c>
      <c r="C26" s="250"/>
      <c r="D26" s="250"/>
      <c r="E26" s="250"/>
      <c r="F26" s="250"/>
      <c r="G26" s="250"/>
      <c r="H26" s="250"/>
      <c r="J26" s="98" t="e">
        <f>VLOOKUP(K26,'Help Page'!E:F,2,0)</f>
        <v>#N/A</v>
      </c>
      <c r="K26" s="98">
        <f t="shared" si="5"/>
        <v>0</v>
      </c>
      <c r="L26" s="98">
        <f t="shared" si="6"/>
        <v>0</v>
      </c>
      <c r="M26" s="98"/>
      <c r="N26" s="98">
        <f t="shared" si="7"/>
        <v>0</v>
      </c>
      <c r="O26" s="99">
        <f t="shared" si="8"/>
        <v>0</v>
      </c>
      <c r="P26" s="98"/>
      <c r="R26" s="98" t="e">
        <f>VLOOKUP(S26,'Help Page'!E:F,2,0)</f>
        <v>#N/A</v>
      </c>
      <c r="S26" s="250"/>
      <c r="T26" s="250"/>
      <c r="U26" s="250"/>
      <c r="V26" s="250"/>
      <c r="W26" s="250"/>
      <c r="X26" s="250"/>
      <c r="Z26" s="98" t="e">
        <f>VLOOKUP(AA26,'Help Page'!E:F,2,0)</f>
        <v>#N/A</v>
      </c>
      <c r="AA26" s="98">
        <f t="shared" si="9"/>
        <v>0</v>
      </c>
      <c r="AB26" s="98">
        <f t="shared" si="10"/>
        <v>0</v>
      </c>
      <c r="AC26" s="98">
        <f t="shared" si="11"/>
        <v>0</v>
      </c>
      <c r="AD26" s="98">
        <f t="shared" si="12"/>
        <v>0</v>
      </c>
      <c r="AE26" s="99">
        <f t="shared" si="13"/>
        <v>0</v>
      </c>
      <c r="AF26" s="98">
        <f t="shared" si="14"/>
        <v>0</v>
      </c>
      <c r="AH26" s="98" t="e">
        <f>VLOOKUP(AI26,'Help Page'!E:F,2,0)</f>
        <v>#N/A</v>
      </c>
      <c r="AI26" s="250"/>
      <c r="AJ26" s="250"/>
      <c r="AK26" s="250"/>
      <c r="AL26" s="250"/>
      <c r="AM26" s="250"/>
      <c r="AN26" s="250"/>
      <c r="AP26" s="98" t="e">
        <f>VLOOKUP(AQ26,'Help Page'!E:F,2,0)</f>
        <v>#N/A</v>
      </c>
      <c r="AQ26" s="98">
        <f t="shared" si="15"/>
        <v>0</v>
      </c>
      <c r="AR26" s="98">
        <f t="shared" si="0"/>
        <v>0</v>
      </c>
      <c r="AS26" s="98">
        <f t="shared" si="1"/>
        <v>0</v>
      </c>
      <c r="AT26" s="98">
        <f t="shared" si="2"/>
        <v>0</v>
      </c>
      <c r="AU26" s="99">
        <f t="shared" si="3"/>
        <v>0</v>
      </c>
      <c r="AV26" s="98">
        <f t="shared" si="4"/>
        <v>0</v>
      </c>
      <c r="AY26" s="98" t="s">
        <v>53</v>
      </c>
      <c r="AZ26" s="98" t="str">
        <f>IFERROR(VLOOKUP(AY26,AP:AV,3,0)&amp;"/"&amp;VLOOKUP(AY26,AP:AV,4,0),"")</f>
        <v/>
      </c>
      <c r="BA26" s="100" t="str">
        <f>IFERROR(IF(VLOOKUP(AY26,AP:AV,7,0)="Guarant 1",VLOOKUP(AY26,AP:AV,6,0),""),"")</f>
        <v/>
      </c>
      <c r="BB26" s="98" t="s">
        <v>53</v>
      </c>
    </row>
    <row r="27" spans="2:61" x14ac:dyDescent="0.3">
      <c r="B27" s="98" t="e">
        <f>VLOOKUP(C27,'Help Page'!E:F,2,0)</f>
        <v>#N/A</v>
      </c>
      <c r="C27" s="250"/>
      <c r="D27" s="250"/>
      <c r="E27" s="250"/>
      <c r="F27" s="250"/>
      <c r="G27" s="250"/>
      <c r="H27" s="250"/>
      <c r="J27" s="98" t="e">
        <f>VLOOKUP(K27,'Help Page'!E:F,2,0)</f>
        <v>#N/A</v>
      </c>
      <c r="K27" s="98">
        <f t="shared" si="5"/>
        <v>0</v>
      </c>
      <c r="L27" s="98">
        <f t="shared" si="6"/>
        <v>0</v>
      </c>
      <c r="M27" s="98"/>
      <c r="N27" s="98">
        <f t="shared" si="7"/>
        <v>0</v>
      </c>
      <c r="O27" s="99">
        <f t="shared" si="8"/>
        <v>0</v>
      </c>
      <c r="P27" s="98"/>
      <c r="R27" s="98" t="e">
        <f>VLOOKUP(S27,'Help Page'!E:F,2,0)</f>
        <v>#N/A</v>
      </c>
      <c r="S27" s="250"/>
      <c r="T27" s="250"/>
      <c r="U27" s="250"/>
      <c r="V27" s="250"/>
      <c r="W27" s="250"/>
      <c r="X27" s="250"/>
      <c r="Z27" s="98" t="e">
        <f>VLOOKUP(AA27,'Help Page'!E:F,2,0)</f>
        <v>#N/A</v>
      </c>
      <c r="AA27" s="98">
        <f t="shared" si="9"/>
        <v>0</v>
      </c>
      <c r="AB27" s="98">
        <f t="shared" si="10"/>
        <v>0</v>
      </c>
      <c r="AC27" s="98">
        <f t="shared" si="11"/>
        <v>0</v>
      </c>
      <c r="AD27" s="98">
        <f t="shared" si="12"/>
        <v>0</v>
      </c>
      <c r="AE27" s="99">
        <f t="shared" si="13"/>
        <v>0</v>
      </c>
      <c r="AF27" s="98">
        <f t="shared" si="14"/>
        <v>0</v>
      </c>
      <c r="AH27" s="98" t="e">
        <f>VLOOKUP(AI27,'Help Page'!E:F,2,0)</f>
        <v>#N/A</v>
      </c>
      <c r="AI27" s="250"/>
      <c r="AJ27" s="250"/>
      <c r="AK27" s="250"/>
      <c r="AL27" s="250"/>
      <c r="AM27" s="250"/>
      <c r="AN27" s="250"/>
      <c r="AP27" s="98" t="e">
        <f>VLOOKUP(AQ27,'Help Page'!E:F,2,0)</f>
        <v>#N/A</v>
      </c>
      <c r="AQ27" s="98">
        <f t="shared" si="15"/>
        <v>0</v>
      </c>
      <c r="AR27" s="98">
        <f t="shared" si="0"/>
        <v>0</v>
      </c>
      <c r="AS27" s="98">
        <f t="shared" si="1"/>
        <v>0</v>
      </c>
      <c r="AT27" s="98">
        <f t="shared" si="2"/>
        <v>0</v>
      </c>
      <c r="AU27" s="99">
        <f t="shared" si="3"/>
        <v>0</v>
      </c>
      <c r="AV27" s="98">
        <f t="shared" si="4"/>
        <v>0</v>
      </c>
    </row>
    <row r="28" spans="2:61" x14ac:dyDescent="0.3">
      <c r="B28" s="98" t="e">
        <f>VLOOKUP(C28,'Help Page'!E:F,2,0)</f>
        <v>#N/A</v>
      </c>
      <c r="C28" s="250"/>
      <c r="D28" s="250"/>
      <c r="E28" s="250"/>
      <c r="F28" s="250"/>
      <c r="G28" s="250"/>
      <c r="H28" s="250"/>
      <c r="J28" s="98" t="e">
        <f>VLOOKUP(K28,'Help Page'!E:F,2,0)</f>
        <v>#N/A</v>
      </c>
      <c r="K28" s="98">
        <f t="shared" si="5"/>
        <v>0</v>
      </c>
      <c r="L28" s="98">
        <f t="shared" si="6"/>
        <v>0</v>
      </c>
      <c r="M28" s="98"/>
      <c r="N28" s="98">
        <f t="shared" si="7"/>
        <v>0</v>
      </c>
      <c r="O28" s="99">
        <f t="shared" si="8"/>
        <v>0</v>
      </c>
      <c r="P28" s="98"/>
      <c r="R28" s="98" t="e">
        <f>VLOOKUP(S28,'Help Page'!E:F,2,0)</f>
        <v>#N/A</v>
      </c>
      <c r="S28" s="250"/>
      <c r="T28" s="250"/>
      <c r="U28" s="250"/>
      <c r="V28" s="250"/>
      <c r="W28" s="250"/>
      <c r="X28" s="250"/>
      <c r="Z28" s="98" t="e">
        <f>VLOOKUP(AA28,'Help Page'!E:F,2,0)</f>
        <v>#N/A</v>
      </c>
      <c r="AA28" s="98">
        <f t="shared" si="9"/>
        <v>0</v>
      </c>
      <c r="AB28" s="98">
        <f t="shared" si="10"/>
        <v>0</v>
      </c>
      <c r="AC28" s="98">
        <f t="shared" si="11"/>
        <v>0</v>
      </c>
      <c r="AD28" s="98">
        <f t="shared" si="12"/>
        <v>0</v>
      </c>
      <c r="AE28" s="99">
        <f t="shared" si="13"/>
        <v>0</v>
      </c>
      <c r="AF28" s="98">
        <f t="shared" si="14"/>
        <v>0</v>
      </c>
      <c r="AH28" s="98" t="e">
        <f>VLOOKUP(AI28,'Help Page'!E:F,2,0)</f>
        <v>#N/A</v>
      </c>
      <c r="AI28" s="250"/>
      <c r="AJ28" s="250"/>
      <c r="AK28" s="250"/>
      <c r="AL28" s="250"/>
      <c r="AM28" s="250"/>
      <c r="AN28" s="250"/>
      <c r="AP28" s="98" t="e">
        <f>VLOOKUP(AQ28,'Help Page'!E:F,2,0)</f>
        <v>#N/A</v>
      </c>
      <c r="AQ28" s="98">
        <f t="shared" si="15"/>
        <v>0</v>
      </c>
      <c r="AR28" s="98">
        <f t="shared" si="0"/>
        <v>0</v>
      </c>
      <c r="AS28" s="98">
        <f t="shared" si="1"/>
        <v>0</v>
      </c>
      <c r="AT28" s="98">
        <f t="shared" si="2"/>
        <v>0</v>
      </c>
      <c r="AU28" s="99">
        <f t="shared" si="3"/>
        <v>0</v>
      </c>
      <c r="AV28" s="98">
        <f t="shared" si="4"/>
        <v>0</v>
      </c>
    </row>
    <row r="29" spans="2:61" x14ac:dyDescent="0.3">
      <c r="C29" s="251"/>
      <c r="D29" s="251"/>
      <c r="E29" s="251"/>
      <c r="F29" s="251"/>
      <c r="G29" s="251"/>
      <c r="H29" s="251"/>
      <c r="R29" s="98" t="e">
        <f>VLOOKUP(S29,'Help Page'!E:F,2,0)</f>
        <v>#N/A</v>
      </c>
      <c r="S29" s="250"/>
      <c r="T29" s="250"/>
      <c r="U29" s="250"/>
      <c r="V29" s="250"/>
      <c r="W29" s="250"/>
      <c r="X29" s="250"/>
      <c r="Z29" s="98" t="e">
        <f>VLOOKUP(AA29,'Help Page'!E:F,2,0)</f>
        <v>#N/A</v>
      </c>
      <c r="AA29" s="98">
        <f t="shared" si="9"/>
        <v>0</v>
      </c>
      <c r="AB29" s="98">
        <f t="shared" si="10"/>
        <v>0</v>
      </c>
      <c r="AC29" s="98">
        <f t="shared" si="11"/>
        <v>0</v>
      </c>
      <c r="AD29" s="98">
        <f t="shared" si="12"/>
        <v>0</v>
      </c>
      <c r="AE29" s="99">
        <f t="shared" si="13"/>
        <v>0</v>
      </c>
      <c r="AF29" s="98">
        <f t="shared" si="14"/>
        <v>0</v>
      </c>
      <c r="AI29" s="251"/>
      <c r="AJ29" s="251"/>
      <c r="AK29" s="251"/>
      <c r="AL29" s="251"/>
      <c r="AM29" s="251"/>
      <c r="AN29" s="251"/>
    </row>
    <row r="30" spans="2:61" x14ac:dyDescent="0.3">
      <c r="C30" s="251"/>
      <c r="D30" s="251"/>
      <c r="E30" s="251"/>
      <c r="F30" s="251"/>
      <c r="G30" s="251"/>
      <c r="H30" s="251"/>
      <c r="R30" s="98" t="e">
        <f>VLOOKUP(S30,'Help Page'!E:F,2,0)</f>
        <v>#N/A</v>
      </c>
      <c r="S30" s="250"/>
      <c r="T30" s="250"/>
      <c r="U30" s="250"/>
      <c r="V30" s="250"/>
      <c r="W30" s="250"/>
      <c r="X30" s="250"/>
      <c r="Z30" s="98" t="e">
        <f>VLOOKUP(AA30,'Help Page'!E:F,2,0)</f>
        <v>#N/A</v>
      </c>
      <c r="AA30" s="98">
        <f t="shared" si="9"/>
        <v>0</v>
      </c>
      <c r="AB30" s="98">
        <f t="shared" si="10"/>
        <v>0</v>
      </c>
      <c r="AC30" s="98">
        <f t="shared" si="11"/>
        <v>0</v>
      </c>
      <c r="AD30" s="98">
        <f t="shared" si="12"/>
        <v>0</v>
      </c>
      <c r="AE30" s="99">
        <f t="shared" si="13"/>
        <v>0</v>
      </c>
      <c r="AF30" s="98">
        <f t="shared" si="14"/>
        <v>0</v>
      </c>
      <c r="AI30" s="251"/>
      <c r="AJ30" s="251"/>
      <c r="AK30" s="251"/>
      <c r="AL30" s="251"/>
      <c r="AM30" s="251"/>
      <c r="AN30" s="251"/>
    </row>
    <row r="31" spans="2:61" x14ac:dyDescent="0.3">
      <c r="C31" s="251"/>
      <c r="D31" s="251"/>
      <c r="E31" s="251"/>
      <c r="F31" s="251"/>
      <c r="G31" s="251"/>
      <c r="H31" s="251"/>
      <c r="R31" s="98" t="e">
        <f>VLOOKUP(S31,'Help Page'!E:F,2,0)</f>
        <v>#N/A</v>
      </c>
      <c r="S31" s="250"/>
      <c r="T31" s="250"/>
      <c r="U31" s="250"/>
      <c r="V31" s="250"/>
      <c r="W31" s="250"/>
      <c r="X31" s="250"/>
      <c r="Z31" s="98" t="e">
        <f>VLOOKUP(AA31,'Help Page'!E:F,2,0)</f>
        <v>#N/A</v>
      </c>
      <c r="AA31" s="98">
        <f t="shared" si="9"/>
        <v>0</v>
      </c>
      <c r="AB31" s="98">
        <f t="shared" si="10"/>
        <v>0</v>
      </c>
      <c r="AC31" s="98">
        <f t="shared" si="11"/>
        <v>0</v>
      </c>
      <c r="AD31" s="98">
        <f t="shared" si="12"/>
        <v>0</v>
      </c>
      <c r="AE31" s="99">
        <f t="shared" si="13"/>
        <v>0</v>
      </c>
      <c r="AF31" s="98">
        <f t="shared" si="14"/>
        <v>0</v>
      </c>
      <c r="AI31" s="251"/>
      <c r="AJ31" s="251"/>
      <c r="AK31" s="251"/>
      <c r="AL31" s="251"/>
      <c r="AM31" s="251"/>
      <c r="AN31" s="251"/>
    </row>
    <row r="32" spans="2:61" x14ac:dyDescent="0.3">
      <c r="C32" s="251"/>
      <c r="D32" s="251"/>
      <c r="E32" s="251"/>
      <c r="F32" s="251"/>
      <c r="G32" s="251"/>
      <c r="H32" s="251"/>
      <c r="R32" s="98" t="e">
        <f>VLOOKUP(S32,'Help Page'!E:F,2,0)</f>
        <v>#N/A</v>
      </c>
      <c r="S32" s="250"/>
      <c r="T32" s="250"/>
      <c r="U32" s="250"/>
      <c r="V32" s="250"/>
      <c r="W32" s="250"/>
      <c r="X32" s="250"/>
      <c r="Z32" s="98" t="e">
        <f>VLOOKUP(AA32,'Help Page'!E:F,2,0)</f>
        <v>#N/A</v>
      </c>
      <c r="AA32" s="98">
        <f t="shared" si="9"/>
        <v>0</v>
      </c>
      <c r="AB32" s="98">
        <f t="shared" si="10"/>
        <v>0</v>
      </c>
      <c r="AC32" s="98">
        <f t="shared" si="11"/>
        <v>0</v>
      </c>
      <c r="AD32" s="98">
        <f t="shared" si="12"/>
        <v>0</v>
      </c>
      <c r="AE32" s="99">
        <f t="shared" si="13"/>
        <v>0</v>
      </c>
      <c r="AF32" s="98">
        <f t="shared" si="14"/>
        <v>0</v>
      </c>
      <c r="AI32" s="251"/>
      <c r="AJ32" s="251"/>
      <c r="AK32" s="251"/>
      <c r="AL32" s="251"/>
      <c r="AM32" s="251"/>
      <c r="AN32" s="251"/>
    </row>
    <row r="33" spans="3:40" x14ac:dyDescent="0.3">
      <c r="C33" s="251"/>
      <c r="D33" s="251"/>
      <c r="E33" s="251"/>
      <c r="F33" s="251"/>
      <c r="G33" s="251"/>
      <c r="H33" s="251"/>
      <c r="R33" s="98" t="e">
        <f>VLOOKUP(S33,'Help Page'!E:F,2,0)</f>
        <v>#N/A</v>
      </c>
      <c r="S33" s="250"/>
      <c r="T33" s="250"/>
      <c r="U33" s="250"/>
      <c r="V33" s="250"/>
      <c r="W33" s="250"/>
      <c r="X33" s="250"/>
      <c r="Z33" s="98" t="e">
        <f>VLOOKUP(AA33,'Help Page'!E:F,2,0)</f>
        <v>#N/A</v>
      </c>
      <c r="AA33" s="98">
        <f t="shared" si="9"/>
        <v>0</v>
      </c>
      <c r="AB33" s="98">
        <f t="shared" si="10"/>
        <v>0</v>
      </c>
      <c r="AC33" s="98">
        <f t="shared" si="11"/>
        <v>0</v>
      </c>
      <c r="AD33" s="98">
        <f t="shared" si="12"/>
        <v>0</v>
      </c>
      <c r="AE33" s="99">
        <f t="shared" si="13"/>
        <v>0</v>
      </c>
      <c r="AF33" s="98">
        <f t="shared" si="14"/>
        <v>0</v>
      </c>
      <c r="AI33" s="251"/>
      <c r="AJ33" s="251"/>
      <c r="AK33" s="251"/>
      <c r="AL33" s="251"/>
      <c r="AM33" s="251"/>
      <c r="AN33" s="251"/>
    </row>
    <row r="34" spans="3:40" x14ac:dyDescent="0.3">
      <c r="C34" s="251"/>
      <c r="D34" s="251"/>
      <c r="E34" s="251"/>
      <c r="F34" s="251"/>
      <c r="G34" s="251"/>
      <c r="H34" s="251"/>
      <c r="R34" s="98" t="e">
        <f>VLOOKUP(S34,'Help Page'!E:F,2,0)</f>
        <v>#N/A</v>
      </c>
      <c r="S34" s="250"/>
      <c r="T34" s="250"/>
      <c r="U34" s="250"/>
      <c r="V34" s="250"/>
      <c r="W34" s="250"/>
      <c r="X34" s="250"/>
      <c r="Z34" s="98" t="e">
        <f>VLOOKUP(AA34,'Help Page'!E:F,2,0)</f>
        <v>#N/A</v>
      </c>
      <c r="AA34" s="98">
        <f t="shared" si="9"/>
        <v>0</v>
      </c>
      <c r="AB34" s="98">
        <f t="shared" si="10"/>
        <v>0</v>
      </c>
      <c r="AC34" s="98">
        <f t="shared" si="11"/>
        <v>0</v>
      </c>
      <c r="AD34" s="98">
        <f t="shared" si="12"/>
        <v>0</v>
      </c>
      <c r="AE34" s="99">
        <f t="shared" si="13"/>
        <v>0</v>
      </c>
      <c r="AF34" s="98">
        <f t="shared" si="14"/>
        <v>0</v>
      </c>
      <c r="AI34" s="251"/>
      <c r="AJ34" s="251"/>
      <c r="AK34" s="251"/>
      <c r="AL34" s="251"/>
      <c r="AM34" s="251"/>
      <c r="AN34" s="251"/>
    </row>
    <row r="35" spans="3:40" x14ac:dyDescent="0.3">
      <c r="C35" s="251"/>
      <c r="D35" s="251"/>
      <c r="E35" s="251"/>
      <c r="F35" s="251"/>
      <c r="G35" s="251"/>
      <c r="H35" s="251"/>
      <c r="R35" s="98" t="e">
        <f>VLOOKUP(S35,'Help Page'!E:F,2,0)</f>
        <v>#N/A</v>
      </c>
      <c r="S35" s="250"/>
      <c r="T35" s="250"/>
      <c r="U35" s="250"/>
      <c r="V35" s="250"/>
      <c r="W35" s="250"/>
      <c r="X35" s="250"/>
      <c r="Z35" s="98" t="e">
        <f>VLOOKUP(AA35,'Help Page'!E:F,2,0)</f>
        <v>#N/A</v>
      </c>
      <c r="AA35" s="98">
        <f t="shared" si="9"/>
        <v>0</v>
      </c>
      <c r="AB35" s="98">
        <f t="shared" si="10"/>
        <v>0</v>
      </c>
      <c r="AC35" s="98">
        <f t="shared" si="11"/>
        <v>0</v>
      </c>
      <c r="AD35" s="98">
        <f t="shared" si="12"/>
        <v>0</v>
      </c>
      <c r="AE35" s="99">
        <f t="shared" si="13"/>
        <v>0</v>
      </c>
      <c r="AF35" s="98">
        <f t="shared" si="14"/>
        <v>0</v>
      </c>
      <c r="AI35" s="251"/>
      <c r="AJ35" s="251"/>
      <c r="AK35" s="251"/>
      <c r="AL35" s="251"/>
      <c r="AM35" s="251"/>
      <c r="AN35" s="251"/>
    </row>
    <row r="36" spans="3:40" x14ac:dyDescent="0.3">
      <c r="C36" s="251"/>
      <c r="D36" s="251"/>
      <c r="E36" s="251"/>
      <c r="F36" s="251"/>
      <c r="G36" s="251"/>
      <c r="H36" s="251"/>
      <c r="R36" s="98" t="e">
        <f>VLOOKUP(S36,'Help Page'!E:F,2,0)</f>
        <v>#N/A</v>
      </c>
      <c r="S36" s="250"/>
      <c r="T36" s="250"/>
      <c r="U36" s="250"/>
      <c r="V36" s="250"/>
      <c r="W36" s="250"/>
      <c r="X36" s="250"/>
      <c r="Z36" s="98" t="e">
        <f>VLOOKUP(AA36,'Help Page'!E:F,2,0)</f>
        <v>#N/A</v>
      </c>
      <c r="AA36" s="98">
        <f t="shared" si="9"/>
        <v>0</v>
      </c>
      <c r="AB36" s="98">
        <f t="shared" si="10"/>
        <v>0</v>
      </c>
      <c r="AC36" s="98">
        <f t="shared" si="11"/>
        <v>0</v>
      </c>
      <c r="AD36" s="98">
        <f t="shared" si="12"/>
        <v>0</v>
      </c>
      <c r="AE36" s="99">
        <f t="shared" si="13"/>
        <v>0</v>
      </c>
      <c r="AF36" s="98">
        <f t="shared" si="14"/>
        <v>0</v>
      </c>
      <c r="AI36" s="251"/>
      <c r="AJ36" s="251"/>
      <c r="AK36" s="251"/>
      <c r="AL36" s="251"/>
      <c r="AM36" s="251"/>
      <c r="AN36" s="251"/>
    </row>
    <row r="37" spans="3:40" x14ac:dyDescent="0.3">
      <c r="C37" s="251"/>
      <c r="D37" s="251"/>
      <c r="E37" s="251"/>
      <c r="F37" s="251"/>
      <c r="G37" s="251"/>
      <c r="H37" s="251"/>
      <c r="R37" s="98" t="e">
        <f>VLOOKUP(S37,'Help Page'!E:F,2,0)</f>
        <v>#N/A</v>
      </c>
      <c r="S37" s="250"/>
      <c r="T37" s="250"/>
      <c r="U37" s="250"/>
      <c r="V37" s="250"/>
      <c r="W37" s="250"/>
      <c r="X37" s="250"/>
      <c r="Z37" s="98" t="e">
        <f>VLOOKUP(AA37,'Help Page'!E:F,2,0)</f>
        <v>#N/A</v>
      </c>
      <c r="AA37" s="98">
        <f t="shared" si="9"/>
        <v>0</v>
      </c>
      <c r="AB37" s="98">
        <f t="shared" si="10"/>
        <v>0</v>
      </c>
      <c r="AC37" s="98">
        <f t="shared" si="11"/>
        <v>0</v>
      </c>
      <c r="AD37" s="98">
        <f t="shared" si="12"/>
        <v>0</v>
      </c>
      <c r="AE37" s="99">
        <f t="shared" si="13"/>
        <v>0</v>
      </c>
      <c r="AF37" s="98">
        <f t="shared" si="14"/>
        <v>0</v>
      </c>
      <c r="AI37" s="251"/>
      <c r="AJ37" s="251"/>
      <c r="AK37" s="251"/>
      <c r="AL37" s="251"/>
      <c r="AM37" s="251"/>
      <c r="AN37" s="251"/>
    </row>
    <row r="38" spans="3:40" x14ac:dyDescent="0.3">
      <c r="C38" s="251"/>
      <c r="D38" s="251"/>
      <c r="E38" s="251"/>
      <c r="F38" s="251"/>
      <c r="G38" s="251"/>
      <c r="H38" s="251"/>
      <c r="R38" s="98" t="e">
        <f>VLOOKUP(S38,'Help Page'!E:F,2,0)</f>
        <v>#N/A</v>
      </c>
      <c r="S38" s="250"/>
      <c r="T38" s="250"/>
      <c r="U38" s="250"/>
      <c r="V38" s="250"/>
      <c r="W38" s="250"/>
      <c r="X38" s="250"/>
      <c r="Z38" s="98" t="e">
        <f>VLOOKUP(AA38,'Help Page'!E:F,2,0)</f>
        <v>#N/A</v>
      </c>
      <c r="AA38" s="98">
        <f t="shared" si="9"/>
        <v>0</v>
      </c>
      <c r="AB38" s="98">
        <f t="shared" si="10"/>
        <v>0</v>
      </c>
      <c r="AC38" s="98">
        <f t="shared" si="11"/>
        <v>0</v>
      </c>
      <c r="AD38" s="98">
        <f t="shared" si="12"/>
        <v>0</v>
      </c>
      <c r="AE38" s="99">
        <f t="shared" si="13"/>
        <v>0</v>
      </c>
      <c r="AF38" s="98">
        <f t="shared" si="14"/>
        <v>0</v>
      </c>
      <c r="AI38" s="251"/>
      <c r="AJ38" s="251"/>
      <c r="AK38" s="251"/>
      <c r="AL38" s="251"/>
      <c r="AM38" s="251"/>
      <c r="AN38" s="251"/>
    </row>
    <row r="39" spans="3:40" x14ac:dyDescent="0.3">
      <c r="C39" s="251"/>
      <c r="D39" s="251"/>
      <c r="E39" s="251"/>
      <c r="F39" s="251"/>
      <c r="G39" s="251"/>
      <c r="H39" s="251"/>
      <c r="R39" s="98" t="e">
        <f>VLOOKUP(S39,'Help Page'!E:F,2,0)</f>
        <v>#N/A</v>
      </c>
      <c r="S39" s="250"/>
      <c r="T39" s="250"/>
      <c r="U39" s="250"/>
      <c r="V39" s="250"/>
      <c r="W39" s="250"/>
      <c r="X39" s="250"/>
      <c r="Z39" s="98" t="e">
        <f>VLOOKUP(AA39,'Help Page'!E:F,2,0)</f>
        <v>#N/A</v>
      </c>
      <c r="AA39" s="98">
        <f t="shared" si="9"/>
        <v>0</v>
      </c>
      <c r="AB39" s="98">
        <f t="shared" si="10"/>
        <v>0</v>
      </c>
      <c r="AC39" s="98">
        <f t="shared" si="11"/>
        <v>0</v>
      </c>
      <c r="AD39" s="98">
        <f t="shared" si="12"/>
        <v>0</v>
      </c>
      <c r="AE39" s="99">
        <f t="shared" si="13"/>
        <v>0</v>
      </c>
      <c r="AF39" s="98">
        <f t="shared" si="14"/>
        <v>0</v>
      </c>
      <c r="AI39" s="251"/>
      <c r="AJ39" s="251"/>
      <c r="AK39" s="251"/>
      <c r="AL39" s="251"/>
      <c r="AM39" s="251"/>
      <c r="AN39" s="251"/>
    </row>
    <row r="40" spans="3:40" x14ac:dyDescent="0.3">
      <c r="C40" s="251"/>
      <c r="D40" s="251"/>
      <c r="E40" s="251"/>
      <c r="F40" s="251"/>
      <c r="G40" s="251"/>
      <c r="H40" s="251"/>
      <c r="R40" s="98" t="e">
        <f>VLOOKUP(S40,'Help Page'!E:F,2,0)</f>
        <v>#N/A</v>
      </c>
      <c r="S40" s="250"/>
      <c r="T40" s="250"/>
      <c r="U40" s="250"/>
      <c r="V40" s="250"/>
      <c r="W40" s="250"/>
      <c r="X40" s="250"/>
      <c r="Z40" s="98" t="e">
        <f>VLOOKUP(AA40,'Help Page'!E:F,2,0)</f>
        <v>#N/A</v>
      </c>
      <c r="AA40" s="98">
        <f t="shared" si="9"/>
        <v>0</v>
      </c>
      <c r="AB40" s="98">
        <f t="shared" si="10"/>
        <v>0</v>
      </c>
      <c r="AC40" s="98">
        <f t="shared" si="11"/>
        <v>0</v>
      </c>
      <c r="AD40" s="98">
        <f t="shared" si="12"/>
        <v>0</v>
      </c>
      <c r="AE40" s="99">
        <f t="shared" si="13"/>
        <v>0</v>
      </c>
      <c r="AF40" s="98">
        <f t="shared" si="14"/>
        <v>0</v>
      </c>
      <c r="AI40" s="251"/>
      <c r="AJ40" s="251"/>
      <c r="AK40" s="251"/>
      <c r="AL40" s="251"/>
      <c r="AM40" s="251"/>
      <c r="AN40" s="251"/>
    </row>
    <row r="41" spans="3:40" x14ac:dyDescent="0.3">
      <c r="C41" s="251"/>
      <c r="D41" s="251"/>
      <c r="E41" s="251"/>
      <c r="F41" s="251"/>
      <c r="G41" s="251"/>
      <c r="H41" s="251"/>
      <c r="R41" s="98" t="e">
        <f>VLOOKUP(S41,'Help Page'!E:F,2,0)</f>
        <v>#N/A</v>
      </c>
      <c r="S41" s="250"/>
      <c r="T41" s="250"/>
      <c r="U41" s="250"/>
      <c r="V41" s="250"/>
      <c r="W41" s="250"/>
      <c r="X41" s="250"/>
      <c r="Z41" s="98" t="e">
        <f>VLOOKUP(AA41,'Help Page'!E:F,2,0)</f>
        <v>#N/A</v>
      </c>
      <c r="AA41" s="98">
        <f t="shared" si="9"/>
        <v>0</v>
      </c>
      <c r="AB41" s="98">
        <f t="shared" si="10"/>
        <v>0</v>
      </c>
      <c r="AC41" s="98">
        <f t="shared" si="11"/>
        <v>0</v>
      </c>
      <c r="AD41" s="98">
        <f t="shared" si="12"/>
        <v>0</v>
      </c>
      <c r="AE41" s="99">
        <f t="shared" si="13"/>
        <v>0</v>
      </c>
      <c r="AF41" s="98">
        <f t="shared" si="14"/>
        <v>0</v>
      </c>
      <c r="AI41" s="251"/>
      <c r="AJ41" s="251"/>
      <c r="AK41" s="251"/>
      <c r="AL41" s="251"/>
      <c r="AM41" s="251"/>
      <c r="AN41" s="251"/>
    </row>
    <row r="42" spans="3:40" x14ac:dyDescent="0.3">
      <c r="C42" s="251"/>
      <c r="D42" s="251"/>
      <c r="E42" s="251"/>
      <c r="F42" s="251"/>
      <c r="G42" s="251"/>
      <c r="H42" s="251"/>
      <c r="R42" s="98" t="e">
        <f>VLOOKUP(S42,'Help Page'!E:F,2,0)</f>
        <v>#N/A</v>
      </c>
      <c r="S42" s="250"/>
      <c r="T42" s="250"/>
      <c r="U42" s="250"/>
      <c r="V42" s="250"/>
      <c r="W42" s="250"/>
      <c r="X42" s="250"/>
      <c r="Z42" s="98" t="e">
        <f>VLOOKUP(AA42,'Help Page'!E:F,2,0)</f>
        <v>#N/A</v>
      </c>
      <c r="AA42" s="98">
        <f t="shared" si="9"/>
        <v>0</v>
      </c>
      <c r="AB42" s="98">
        <f t="shared" si="10"/>
        <v>0</v>
      </c>
      <c r="AC42" s="98">
        <f t="shared" si="11"/>
        <v>0</v>
      </c>
      <c r="AD42" s="98">
        <f t="shared" si="12"/>
        <v>0</v>
      </c>
      <c r="AE42" s="99">
        <f t="shared" si="13"/>
        <v>0</v>
      </c>
      <c r="AF42" s="98">
        <f t="shared" si="14"/>
        <v>0</v>
      </c>
      <c r="AI42" s="251"/>
      <c r="AJ42" s="251"/>
      <c r="AK42" s="251"/>
      <c r="AL42" s="251"/>
      <c r="AM42" s="251"/>
      <c r="AN42" s="251"/>
    </row>
    <row r="43" spans="3:40" x14ac:dyDescent="0.3">
      <c r="C43" s="251"/>
      <c r="D43" s="251"/>
      <c r="E43" s="251"/>
      <c r="F43" s="251"/>
      <c r="G43" s="251"/>
      <c r="H43" s="251"/>
      <c r="R43" s="98" t="e">
        <f>VLOOKUP(S43,'Help Page'!E:F,2,0)</f>
        <v>#N/A</v>
      </c>
      <c r="S43" s="250"/>
      <c r="T43" s="250"/>
      <c r="U43" s="250"/>
      <c r="V43" s="250"/>
      <c r="W43" s="250"/>
      <c r="X43" s="250"/>
      <c r="Z43" s="98" t="e">
        <f>VLOOKUP(AA43,'Help Page'!E:F,2,0)</f>
        <v>#N/A</v>
      </c>
      <c r="AA43" s="98">
        <f t="shared" si="9"/>
        <v>0</v>
      </c>
      <c r="AB43" s="98">
        <f t="shared" si="10"/>
        <v>0</v>
      </c>
      <c r="AC43" s="98">
        <f t="shared" si="11"/>
        <v>0</v>
      </c>
      <c r="AD43" s="98">
        <f t="shared" si="12"/>
        <v>0</v>
      </c>
      <c r="AE43" s="99">
        <f t="shared" si="13"/>
        <v>0</v>
      </c>
      <c r="AF43" s="98">
        <f t="shared" si="14"/>
        <v>0</v>
      </c>
      <c r="AI43" s="251"/>
      <c r="AJ43" s="251"/>
      <c r="AK43" s="251"/>
      <c r="AL43" s="251"/>
      <c r="AM43" s="251"/>
      <c r="AN43" s="251"/>
    </row>
    <row r="44" spans="3:40" x14ac:dyDescent="0.3">
      <c r="C44" s="251"/>
      <c r="D44" s="251"/>
      <c r="E44" s="251"/>
      <c r="F44" s="251"/>
      <c r="G44" s="251"/>
      <c r="H44" s="251"/>
      <c r="R44" s="98" t="e">
        <f>VLOOKUP(S44,'Help Page'!E:F,2,0)</f>
        <v>#N/A</v>
      </c>
      <c r="S44" s="250"/>
      <c r="T44" s="250"/>
      <c r="U44" s="250"/>
      <c r="V44" s="250"/>
      <c r="W44" s="250"/>
      <c r="X44" s="250"/>
      <c r="Z44" s="98" t="e">
        <f>VLOOKUP(AA44,'Help Page'!E:F,2,0)</f>
        <v>#N/A</v>
      </c>
      <c r="AA44" s="98">
        <f t="shared" si="9"/>
        <v>0</v>
      </c>
      <c r="AB44" s="98">
        <f t="shared" si="10"/>
        <v>0</v>
      </c>
      <c r="AC44" s="98">
        <f t="shared" si="11"/>
        <v>0</v>
      </c>
      <c r="AD44" s="98">
        <f t="shared" si="12"/>
        <v>0</v>
      </c>
      <c r="AE44" s="99">
        <f t="shared" si="13"/>
        <v>0</v>
      </c>
      <c r="AF44" s="98">
        <f t="shared" si="14"/>
        <v>0</v>
      </c>
      <c r="AI44" s="251"/>
      <c r="AJ44" s="251"/>
      <c r="AK44" s="251"/>
      <c r="AL44" s="251"/>
      <c r="AM44" s="251"/>
      <c r="AN44" s="251"/>
    </row>
    <row r="45" spans="3:40" x14ac:dyDescent="0.3">
      <c r="C45" s="251"/>
      <c r="D45" s="251"/>
      <c r="E45" s="251"/>
      <c r="F45" s="251"/>
      <c r="G45" s="251"/>
      <c r="H45" s="251"/>
      <c r="R45" s="98" t="e">
        <f>VLOOKUP(S45,'Help Page'!E:F,2,0)</f>
        <v>#N/A</v>
      </c>
      <c r="S45" s="250"/>
      <c r="T45" s="250"/>
      <c r="U45" s="250"/>
      <c r="V45" s="250"/>
      <c r="W45" s="250"/>
      <c r="X45" s="250"/>
      <c r="Z45" s="98" t="e">
        <f>VLOOKUP(AA45,'Help Page'!E:F,2,0)</f>
        <v>#N/A</v>
      </c>
      <c r="AA45" s="98">
        <f t="shared" si="9"/>
        <v>0</v>
      </c>
      <c r="AB45" s="98">
        <f t="shared" si="10"/>
        <v>0</v>
      </c>
      <c r="AC45" s="98">
        <f t="shared" si="11"/>
        <v>0</v>
      </c>
      <c r="AD45" s="98">
        <f t="shared" si="12"/>
        <v>0</v>
      </c>
      <c r="AE45" s="99">
        <f t="shared" si="13"/>
        <v>0</v>
      </c>
      <c r="AF45" s="98">
        <f t="shared" si="14"/>
        <v>0</v>
      </c>
      <c r="AI45" s="251"/>
      <c r="AJ45" s="251"/>
      <c r="AK45" s="251"/>
      <c r="AL45" s="251"/>
      <c r="AM45" s="251"/>
      <c r="AN45" s="251"/>
    </row>
    <row r="46" spans="3:40" x14ac:dyDescent="0.3">
      <c r="C46" s="251"/>
      <c r="D46" s="251"/>
      <c r="E46" s="251"/>
      <c r="F46" s="251"/>
      <c r="G46" s="251"/>
      <c r="H46" s="251"/>
      <c r="R46" s="98" t="e">
        <f>VLOOKUP(S46,'Help Page'!E:F,2,0)</f>
        <v>#N/A</v>
      </c>
      <c r="S46" s="250"/>
      <c r="T46" s="250"/>
      <c r="U46" s="250"/>
      <c r="V46" s="250"/>
      <c r="W46" s="250"/>
      <c r="X46" s="250"/>
      <c r="Z46" s="98" t="e">
        <f>VLOOKUP(AA46,'Help Page'!E:F,2,0)</f>
        <v>#N/A</v>
      </c>
      <c r="AA46" s="98">
        <f t="shared" si="9"/>
        <v>0</v>
      </c>
      <c r="AB46" s="98">
        <f t="shared" si="10"/>
        <v>0</v>
      </c>
      <c r="AC46" s="98">
        <f t="shared" si="11"/>
        <v>0</v>
      </c>
      <c r="AD46" s="98">
        <f t="shared" si="12"/>
        <v>0</v>
      </c>
      <c r="AE46" s="99">
        <f t="shared" si="13"/>
        <v>0</v>
      </c>
      <c r="AF46" s="98">
        <f t="shared" si="14"/>
        <v>0</v>
      </c>
      <c r="AI46" s="251"/>
      <c r="AJ46" s="251"/>
      <c r="AK46" s="251"/>
      <c r="AL46" s="251"/>
      <c r="AM46" s="251"/>
      <c r="AN46" s="251"/>
    </row>
    <row r="47" spans="3:40" x14ac:dyDescent="0.3">
      <c r="C47" s="251"/>
      <c r="D47" s="251"/>
      <c r="E47" s="251"/>
      <c r="F47" s="251"/>
      <c r="G47" s="251"/>
      <c r="H47" s="251"/>
      <c r="R47" s="98" t="e">
        <f>VLOOKUP(S47,'Help Page'!E:F,2,0)</f>
        <v>#N/A</v>
      </c>
      <c r="S47" s="250"/>
      <c r="T47" s="250"/>
      <c r="U47" s="250"/>
      <c r="V47" s="250"/>
      <c r="W47" s="250"/>
      <c r="X47" s="250"/>
      <c r="Z47" s="98" t="e">
        <f>VLOOKUP(AA47,'Help Page'!E:F,2,0)</f>
        <v>#N/A</v>
      </c>
      <c r="AA47" s="98">
        <f t="shared" si="9"/>
        <v>0</v>
      </c>
      <c r="AB47" s="98">
        <f t="shared" si="10"/>
        <v>0</v>
      </c>
      <c r="AC47" s="98">
        <f t="shared" si="11"/>
        <v>0</v>
      </c>
      <c r="AD47" s="98">
        <f t="shared" si="12"/>
        <v>0</v>
      </c>
      <c r="AE47" s="99">
        <f t="shared" si="13"/>
        <v>0</v>
      </c>
      <c r="AF47" s="98">
        <f t="shared" si="14"/>
        <v>0</v>
      </c>
      <c r="AI47" s="251"/>
      <c r="AJ47" s="251"/>
      <c r="AK47" s="251"/>
      <c r="AL47" s="251"/>
      <c r="AM47" s="251"/>
      <c r="AN47" s="251"/>
    </row>
    <row r="48" spans="3:40" x14ac:dyDescent="0.3">
      <c r="C48" s="251"/>
      <c r="D48" s="251"/>
      <c r="E48" s="251"/>
      <c r="F48" s="251"/>
      <c r="G48" s="251"/>
      <c r="H48" s="251"/>
      <c r="R48" s="98" t="e">
        <f>VLOOKUP(S48,'Help Page'!E:F,2,0)</f>
        <v>#N/A</v>
      </c>
      <c r="S48" s="250"/>
      <c r="T48" s="250"/>
      <c r="U48" s="250"/>
      <c r="V48" s="250"/>
      <c r="W48" s="250"/>
      <c r="X48" s="250"/>
      <c r="Z48" s="98" t="e">
        <f>VLOOKUP(AA48,'Help Page'!E:F,2,0)</f>
        <v>#N/A</v>
      </c>
      <c r="AA48" s="98">
        <f t="shared" si="9"/>
        <v>0</v>
      </c>
      <c r="AB48" s="98">
        <f t="shared" si="10"/>
        <v>0</v>
      </c>
      <c r="AC48" s="98">
        <f t="shared" si="11"/>
        <v>0</v>
      </c>
      <c r="AD48" s="98">
        <f t="shared" si="12"/>
        <v>0</v>
      </c>
      <c r="AE48" s="99">
        <f t="shared" si="13"/>
        <v>0</v>
      </c>
      <c r="AF48" s="98">
        <f t="shared" si="14"/>
        <v>0</v>
      </c>
      <c r="AI48" s="251"/>
      <c r="AJ48" s="251"/>
      <c r="AK48" s="251"/>
      <c r="AL48" s="251"/>
      <c r="AM48" s="251"/>
      <c r="AN48" s="251"/>
    </row>
    <row r="49" spans="3:40" x14ac:dyDescent="0.3">
      <c r="C49" s="251"/>
      <c r="D49" s="251"/>
      <c r="E49" s="251"/>
      <c r="F49" s="251"/>
      <c r="G49" s="251"/>
      <c r="H49" s="251"/>
      <c r="R49" s="98"/>
      <c r="S49" s="250"/>
      <c r="T49" s="250"/>
      <c r="U49" s="250"/>
      <c r="V49" s="250"/>
      <c r="W49" s="250"/>
      <c r="X49" s="250"/>
      <c r="Z49" s="98" t="e">
        <f>VLOOKUP(AA49,'Help Page'!E:F,2,0)</f>
        <v>#N/A</v>
      </c>
      <c r="AA49" s="98">
        <f t="shared" si="9"/>
        <v>0</v>
      </c>
      <c r="AB49" s="98">
        <f t="shared" si="10"/>
        <v>0</v>
      </c>
      <c r="AC49" s="98">
        <f t="shared" si="11"/>
        <v>0</v>
      </c>
      <c r="AD49" s="98">
        <f t="shared" si="12"/>
        <v>0</v>
      </c>
      <c r="AE49" s="99">
        <f t="shared" si="13"/>
        <v>0</v>
      </c>
      <c r="AF49" s="98">
        <f t="shared" si="14"/>
        <v>0</v>
      </c>
      <c r="AI49" s="251"/>
      <c r="AJ49" s="251"/>
      <c r="AK49" s="251"/>
      <c r="AL49" s="251"/>
      <c r="AM49" s="251"/>
      <c r="AN49" s="251"/>
    </row>
    <row r="50" spans="3:40" x14ac:dyDescent="0.3">
      <c r="C50" s="251"/>
      <c r="D50" s="251"/>
      <c r="E50" s="251"/>
      <c r="F50" s="251"/>
      <c r="G50" s="251"/>
      <c r="H50" s="251"/>
      <c r="R50" s="98"/>
      <c r="S50" s="250"/>
      <c r="T50" s="250"/>
      <c r="U50" s="250"/>
      <c r="V50" s="250"/>
      <c r="W50" s="250"/>
      <c r="X50" s="250"/>
      <c r="Z50" s="98" t="e">
        <f>VLOOKUP(AA50,'Help Page'!E:F,2,0)</f>
        <v>#N/A</v>
      </c>
      <c r="AA50" s="98">
        <f t="shared" si="9"/>
        <v>0</v>
      </c>
      <c r="AB50" s="98">
        <f t="shared" si="10"/>
        <v>0</v>
      </c>
      <c r="AC50" s="98">
        <f t="shared" si="11"/>
        <v>0</v>
      </c>
      <c r="AD50" s="98">
        <f t="shared" si="12"/>
        <v>0</v>
      </c>
      <c r="AE50" s="99">
        <f t="shared" si="13"/>
        <v>0</v>
      </c>
      <c r="AF50" s="98">
        <f t="shared" si="14"/>
        <v>0</v>
      </c>
      <c r="AI50" s="251"/>
      <c r="AJ50" s="251"/>
      <c r="AK50" s="251"/>
      <c r="AL50" s="251"/>
      <c r="AM50" s="251"/>
      <c r="AN50" s="251"/>
    </row>
    <row r="51" spans="3:40" x14ac:dyDescent="0.3">
      <c r="C51" s="251"/>
      <c r="D51" s="251"/>
      <c r="E51" s="251"/>
      <c r="F51" s="251"/>
      <c r="G51" s="251"/>
      <c r="H51" s="251"/>
      <c r="R51" s="98"/>
      <c r="S51" s="250"/>
      <c r="T51" s="250"/>
      <c r="U51" s="250"/>
      <c r="V51" s="250"/>
      <c r="W51" s="250"/>
      <c r="X51" s="250"/>
      <c r="Z51" s="98" t="e">
        <f>VLOOKUP(AA51,'Help Page'!E:F,2,0)</f>
        <v>#N/A</v>
      </c>
      <c r="AA51" s="98">
        <f t="shared" si="9"/>
        <v>0</v>
      </c>
      <c r="AB51" s="98">
        <f t="shared" si="10"/>
        <v>0</v>
      </c>
      <c r="AC51" s="98">
        <f t="shared" si="11"/>
        <v>0</v>
      </c>
      <c r="AD51" s="98">
        <f t="shared" si="12"/>
        <v>0</v>
      </c>
      <c r="AE51" s="99">
        <f t="shared" si="13"/>
        <v>0</v>
      </c>
      <c r="AF51" s="98">
        <f t="shared" si="14"/>
        <v>0</v>
      </c>
      <c r="AI51" s="251"/>
      <c r="AJ51" s="251"/>
      <c r="AK51" s="251"/>
      <c r="AL51" s="251"/>
      <c r="AM51" s="251"/>
      <c r="AN51" s="251"/>
    </row>
    <row r="52" spans="3:40" x14ac:dyDescent="0.3">
      <c r="C52" s="251"/>
      <c r="D52" s="251"/>
      <c r="E52" s="251"/>
      <c r="F52" s="251"/>
      <c r="G52" s="251"/>
      <c r="H52" s="251"/>
      <c r="R52" s="98"/>
      <c r="S52" s="250"/>
      <c r="T52" s="250"/>
      <c r="U52" s="250"/>
      <c r="V52" s="250"/>
      <c r="W52" s="250"/>
      <c r="X52" s="250"/>
      <c r="Z52" s="98" t="e">
        <f>VLOOKUP(AA52,'Help Page'!E:F,2,0)</f>
        <v>#N/A</v>
      </c>
      <c r="AA52" s="98">
        <f t="shared" si="9"/>
        <v>0</v>
      </c>
      <c r="AB52" s="98">
        <f t="shared" si="10"/>
        <v>0</v>
      </c>
      <c r="AC52" s="98">
        <f t="shared" si="11"/>
        <v>0</v>
      </c>
      <c r="AD52" s="98">
        <f t="shared" si="12"/>
        <v>0</v>
      </c>
      <c r="AE52" s="99">
        <f t="shared" si="13"/>
        <v>0</v>
      </c>
      <c r="AF52" s="98">
        <f t="shared" si="14"/>
        <v>0</v>
      </c>
      <c r="AI52" s="251"/>
      <c r="AJ52" s="251"/>
      <c r="AK52" s="251"/>
      <c r="AL52" s="251"/>
      <c r="AM52" s="251"/>
      <c r="AN52" s="251"/>
    </row>
    <row r="53" spans="3:40" x14ac:dyDescent="0.3">
      <c r="C53" s="251"/>
      <c r="D53" s="251"/>
      <c r="E53" s="251"/>
      <c r="F53" s="251"/>
      <c r="G53" s="251"/>
      <c r="H53" s="251"/>
      <c r="R53" s="98"/>
      <c r="S53" s="250"/>
      <c r="T53" s="250"/>
      <c r="U53" s="250"/>
      <c r="V53" s="250"/>
      <c r="W53" s="250"/>
      <c r="X53" s="250"/>
      <c r="Z53" s="98" t="e">
        <f>VLOOKUP(AA53,'Help Page'!E:F,2,0)</f>
        <v>#N/A</v>
      </c>
      <c r="AA53" s="98">
        <f t="shared" si="9"/>
        <v>0</v>
      </c>
      <c r="AB53" s="98">
        <f t="shared" si="10"/>
        <v>0</v>
      </c>
      <c r="AC53" s="98">
        <f t="shared" si="11"/>
        <v>0</v>
      </c>
      <c r="AD53" s="98">
        <f t="shared" si="12"/>
        <v>0</v>
      </c>
      <c r="AE53" s="99">
        <f t="shared" si="13"/>
        <v>0</v>
      </c>
      <c r="AF53" s="98">
        <f t="shared" si="14"/>
        <v>0</v>
      </c>
      <c r="AI53" s="251"/>
      <c r="AJ53" s="251"/>
      <c r="AK53" s="251"/>
      <c r="AL53" s="251"/>
      <c r="AM53" s="251"/>
      <c r="AN53" s="251"/>
    </row>
    <row r="54" spans="3:40" x14ac:dyDescent="0.3">
      <c r="C54" s="251"/>
      <c r="D54" s="251"/>
      <c r="E54" s="251"/>
      <c r="F54" s="251"/>
      <c r="G54" s="251"/>
      <c r="H54" s="251"/>
      <c r="S54" s="251"/>
      <c r="T54" s="251"/>
      <c r="U54" s="251"/>
      <c r="V54" s="251"/>
      <c r="W54" s="251"/>
      <c r="X54" s="251"/>
      <c r="AI54" s="251"/>
      <c r="AJ54" s="251"/>
      <c r="AK54" s="251"/>
      <c r="AL54" s="251"/>
      <c r="AM54" s="251"/>
      <c r="AN54" s="251"/>
    </row>
    <row r="55" spans="3:40" x14ac:dyDescent="0.3">
      <c r="C55" s="251"/>
      <c r="D55" s="251"/>
      <c r="E55" s="251"/>
      <c r="F55" s="251"/>
      <c r="G55" s="251"/>
      <c r="H55" s="251"/>
      <c r="S55" s="251"/>
      <c r="T55" s="251"/>
      <c r="U55" s="251"/>
      <c r="V55" s="251"/>
      <c r="W55" s="251"/>
      <c r="X55" s="251"/>
      <c r="AI55" s="251"/>
      <c r="AJ55" s="251"/>
      <c r="AK55" s="251"/>
      <c r="AL55" s="251"/>
      <c r="AM55" s="251"/>
      <c r="AN55" s="251"/>
    </row>
    <row r="56" spans="3:40" x14ac:dyDescent="0.3">
      <c r="C56" s="251"/>
      <c r="D56" s="251"/>
      <c r="E56" s="251"/>
      <c r="F56" s="251"/>
      <c r="G56" s="251"/>
      <c r="H56" s="251"/>
      <c r="S56" s="251"/>
      <c r="T56" s="251"/>
      <c r="U56" s="251"/>
      <c r="V56" s="251"/>
      <c r="W56" s="251"/>
      <c r="X56" s="251"/>
      <c r="AI56" s="251"/>
      <c r="AJ56" s="251"/>
      <c r="AK56" s="251"/>
      <c r="AL56" s="251"/>
      <c r="AM56" s="251"/>
      <c r="AN56" s="251"/>
    </row>
    <row r="57" spans="3:40" x14ac:dyDescent="0.3">
      <c r="C57" s="251"/>
      <c r="D57" s="251"/>
      <c r="E57" s="251"/>
      <c r="F57" s="251"/>
      <c r="G57" s="251"/>
      <c r="H57" s="251"/>
      <c r="S57" s="251"/>
      <c r="T57" s="251"/>
      <c r="U57" s="251"/>
      <c r="V57" s="251"/>
      <c r="W57" s="251"/>
      <c r="X57" s="251"/>
      <c r="AI57" s="251"/>
      <c r="AJ57" s="251"/>
      <c r="AK57" s="251"/>
      <c r="AL57" s="251"/>
      <c r="AM57" s="251"/>
      <c r="AN57" s="251"/>
    </row>
    <row r="58" spans="3:40" x14ac:dyDescent="0.3">
      <c r="C58" s="251"/>
      <c r="D58" s="251"/>
      <c r="E58" s="251"/>
      <c r="F58" s="251"/>
      <c r="G58" s="251"/>
      <c r="H58" s="251"/>
      <c r="S58" s="251"/>
      <c r="T58" s="251"/>
      <c r="U58" s="251"/>
      <c r="V58" s="251"/>
      <c r="W58" s="251"/>
      <c r="X58" s="251"/>
      <c r="AI58" s="251"/>
      <c r="AJ58" s="251"/>
      <c r="AK58" s="251"/>
      <c r="AL58" s="251"/>
      <c r="AM58" s="251"/>
      <c r="AN58" s="251"/>
    </row>
    <row r="59" spans="3:40" x14ac:dyDescent="0.3">
      <c r="C59" s="251"/>
      <c r="D59" s="251"/>
      <c r="E59" s="251"/>
      <c r="F59" s="251"/>
      <c r="G59" s="251"/>
      <c r="H59" s="251"/>
      <c r="S59" s="251"/>
      <c r="T59" s="251"/>
      <c r="U59" s="251"/>
      <c r="V59" s="251"/>
      <c r="W59" s="251"/>
      <c r="X59" s="251"/>
      <c r="AI59" s="251"/>
      <c r="AJ59" s="251"/>
      <c r="AK59" s="251"/>
      <c r="AL59" s="251"/>
      <c r="AM59" s="251"/>
      <c r="AN59" s="251"/>
    </row>
    <row r="60" spans="3:40" x14ac:dyDescent="0.3">
      <c r="C60" s="251"/>
      <c r="D60" s="251"/>
      <c r="E60" s="251"/>
      <c r="F60" s="251"/>
      <c r="G60" s="251"/>
      <c r="H60" s="251"/>
      <c r="S60" s="251"/>
      <c r="T60" s="251"/>
      <c r="U60" s="251"/>
      <c r="V60" s="251"/>
      <c r="W60" s="251"/>
      <c r="X60" s="251"/>
      <c r="AI60" s="251"/>
      <c r="AJ60" s="251"/>
      <c r="AK60" s="251"/>
      <c r="AL60" s="251"/>
      <c r="AM60" s="251"/>
      <c r="AN60" s="251"/>
    </row>
    <row r="61" spans="3:40" x14ac:dyDescent="0.3">
      <c r="C61" s="251"/>
      <c r="D61" s="251"/>
      <c r="E61" s="251"/>
      <c r="F61" s="251"/>
      <c r="G61" s="251"/>
      <c r="H61" s="251"/>
      <c r="S61" s="251"/>
      <c r="T61" s="251"/>
      <c r="U61" s="251"/>
      <c r="V61" s="251"/>
      <c r="W61" s="251"/>
      <c r="X61" s="251"/>
      <c r="AI61" s="251"/>
      <c r="AJ61" s="251"/>
      <c r="AK61" s="251"/>
      <c r="AL61" s="251"/>
      <c r="AM61" s="251"/>
      <c r="AN61" s="251"/>
    </row>
    <row r="62" spans="3:40" x14ac:dyDescent="0.3">
      <c r="C62" s="251"/>
      <c r="D62" s="251"/>
      <c r="E62" s="251"/>
      <c r="F62" s="251"/>
      <c r="G62" s="251"/>
      <c r="H62" s="251"/>
      <c r="S62" s="251"/>
      <c r="T62" s="251"/>
      <c r="U62" s="251"/>
      <c r="V62" s="251"/>
      <c r="W62" s="251"/>
      <c r="X62" s="251"/>
      <c r="AI62" s="251"/>
      <c r="AJ62" s="251"/>
      <c r="AK62" s="251"/>
      <c r="AL62" s="251"/>
      <c r="AM62" s="251"/>
      <c r="AN62" s="251"/>
    </row>
    <row r="63" spans="3:40" x14ac:dyDescent="0.3">
      <c r="C63" s="251"/>
      <c r="D63" s="251"/>
      <c r="E63" s="251"/>
      <c r="F63" s="251"/>
      <c r="G63" s="251"/>
      <c r="H63" s="251"/>
      <c r="S63" s="251"/>
      <c r="T63" s="251"/>
      <c r="U63" s="251"/>
      <c r="V63" s="251"/>
      <c r="W63" s="251"/>
      <c r="X63" s="251"/>
      <c r="AI63" s="251"/>
      <c r="AJ63" s="251"/>
      <c r="AK63" s="251"/>
      <c r="AL63" s="251"/>
      <c r="AM63" s="251"/>
      <c r="AN63" s="251"/>
    </row>
    <row r="64" spans="3:40" x14ac:dyDescent="0.3">
      <c r="C64" s="251"/>
      <c r="D64" s="251"/>
      <c r="E64" s="251"/>
      <c r="F64" s="251"/>
      <c r="G64" s="251"/>
      <c r="H64" s="251"/>
      <c r="S64" s="251"/>
      <c r="T64" s="251"/>
      <c r="U64" s="251"/>
      <c r="V64" s="251"/>
      <c r="W64" s="251"/>
      <c r="X64" s="251"/>
      <c r="AI64" s="251"/>
      <c r="AJ64" s="251"/>
      <c r="AK64" s="251"/>
      <c r="AL64" s="251"/>
      <c r="AM64" s="251"/>
      <c r="AN64" s="251"/>
    </row>
    <row r="65" spans="3:40" x14ac:dyDescent="0.3">
      <c r="C65" s="251"/>
      <c r="D65" s="251"/>
      <c r="E65" s="251"/>
      <c r="F65" s="251"/>
      <c r="G65" s="251"/>
      <c r="H65" s="251"/>
      <c r="S65" s="251"/>
      <c r="T65" s="251"/>
      <c r="U65" s="251"/>
      <c r="V65" s="251"/>
      <c r="W65" s="251"/>
      <c r="X65" s="251"/>
      <c r="AI65" s="251"/>
      <c r="AJ65" s="251"/>
      <c r="AK65" s="251"/>
      <c r="AL65" s="251"/>
      <c r="AM65" s="251"/>
      <c r="AN65" s="251"/>
    </row>
    <row r="66" spans="3:40" x14ac:dyDescent="0.3">
      <c r="C66" s="251"/>
      <c r="D66" s="251"/>
      <c r="E66" s="251"/>
      <c r="F66" s="251"/>
      <c r="G66" s="251"/>
      <c r="H66" s="251"/>
      <c r="S66" s="251"/>
      <c r="T66" s="251"/>
      <c r="U66" s="251"/>
      <c r="V66" s="251"/>
      <c r="W66" s="251"/>
      <c r="X66" s="251"/>
      <c r="AI66" s="251"/>
      <c r="AJ66" s="251"/>
      <c r="AK66" s="251"/>
      <c r="AL66" s="251"/>
      <c r="AM66" s="251"/>
      <c r="AN66" s="251"/>
    </row>
    <row r="67" spans="3:40" x14ac:dyDescent="0.3">
      <c r="C67" s="251"/>
      <c r="D67" s="251"/>
      <c r="E67" s="251"/>
      <c r="F67" s="251"/>
      <c r="G67" s="251"/>
      <c r="H67" s="251"/>
      <c r="S67" s="251"/>
      <c r="T67" s="251"/>
      <c r="U67" s="251"/>
      <c r="V67" s="251"/>
      <c r="W67" s="251"/>
      <c r="X67" s="251"/>
      <c r="AI67" s="251"/>
      <c r="AJ67" s="251"/>
      <c r="AK67" s="251"/>
      <c r="AL67" s="251"/>
      <c r="AM67" s="251"/>
      <c r="AN67" s="251"/>
    </row>
    <row r="68" spans="3:40" x14ac:dyDescent="0.3">
      <c r="C68" s="251"/>
      <c r="D68" s="251"/>
      <c r="E68" s="251"/>
      <c r="F68" s="251"/>
      <c r="G68" s="251"/>
      <c r="H68" s="251"/>
      <c r="S68" s="251"/>
      <c r="T68" s="251"/>
      <c r="U68" s="251"/>
      <c r="V68" s="251"/>
      <c r="W68" s="251"/>
      <c r="X68" s="251"/>
      <c r="AI68" s="251"/>
      <c r="AJ68" s="251"/>
      <c r="AK68" s="251"/>
      <c r="AL68" s="251"/>
      <c r="AM68" s="251"/>
      <c r="AN68" s="251"/>
    </row>
    <row r="69" spans="3:40" x14ac:dyDescent="0.3">
      <c r="C69" s="251"/>
      <c r="D69" s="251"/>
      <c r="E69" s="251"/>
      <c r="F69" s="251"/>
      <c r="G69" s="251"/>
      <c r="H69" s="251"/>
      <c r="S69" s="251"/>
      <c r="T69" s="251"/>
      <c r="U69" s="251"/>
      <c r="V69" s="251"/>
      <c r="W69" s="251"/>
      <c r="X69" s="251"/>
      <c r="AI69" s="251"/>
      <c r="AJ69" s="251"/>
      <c r="AK69" s="251"/>
      <c r="AL69" s="251"/>
      <c r="AM69" s="251"/>
      <c r="AN69" s="251"/>
    </row>
    <row r="70" spans="3:40" x14ac:dyDescent="0.3">
      <c r="C70" s="251"/>
      <c r="D70" s="251"/>
      <c r="E70" s="251"/>
      <c r="F70" s="251"/>
      <c r="G70" s="251"/>
      <c r="H70" s="251"/>
      <c r="S70" s="251"/>
      <c r="T70" s="251"/>
      <c r="U70" s="251"/>
      <c r="V70" s="251"/>
      <c r="W70" s="251"/>
      <c r="X70" s="251"/>
      <c r="AI70" s="251"/>
      <c r="AJ70" s="251"/>
      <c r="AK70" s="251"/>
      <c r="AL70" s="251"/>
      <c r="AM70" s="251"/>
      <c r="AN70" s="251"/>
    </row>
    <row r="71" spans="3:40" x14ac:dyDescent="0.3">
      <c r="C71" s="251"/>
      <c r="D71" s="251"/>
      <c r="E71" s="251"/>
      <c r="F71" s="251"/>
      <c r="G71" s="251"/>
      <c r="H71" s="251"/>
      <c r="S71" s="251"/>
      <c r="T71" s="251"/>
      <c r="U71" s="251"/>
      <c r="V71" s="251"/>
      <c r="W71" s="251"/>
      <c r="X71" s="251"/>
      <c r="AI71" s="251"/>
      <c r="AJ71" s="251"/>
      <c r="AK71" s="251"/>
      <c r="AL71" s="251"/>
      <c r="AM71" s="251"/>
      <c r="AN71" s="251"/>
    </row>
    <row r="72" spans="3:40" x14ac:dyDescent="0.3">
      <c r="C72" s="251"/>
      <c r="D72" s="251"/>
      <c r="E72" s="251"/>
      <c r="F72" s="251"/>
      <c r="G72" s="251"/>
      <c r="H72" s="251"/>
      <c r="S72" s="251"/>
      <c r="T72" s="251"/>
      <c r="U72" s="251"/>
      <c r="V72" s="251"/>
      <c r="W72" s="251"/>
      <c r="X72" s="251"/>
      <c r="AI72" s="251"/>
      <c r="AJ72" s="251"/>
      <c r="AK72" s="251"/>
      <c r="AL72" s="251"/>
      <c r="AM72" s="251"/>
      <c r="AN72" s="251"/>
    </row>
    <row r="73" spans="3:40" x14ac:dyDescent="0.3">
      <c r="C73" s="251"/>
      <c r="D73" s="251"/>
      <c r="E73" s="251"/>
      <c r="F73" s="251"/>
      <c r="G73" s="251"/>
      <c r="H73" s="251"/>
      <c r="S73" s="251"/>
      <c r="T73" s="251"/>
      <c r="U73" s="251"/>
      <c r="V73" s="251"/>
      <c r="W73" s="251"/>
      <c r="X73" s="251"/>
      <c r="AI73" s="251"/>
      <c r="AJ73" s="251"/>
      <c r="AK73" s="251"/>
      <c r="AL73" s="251"/>
      <c r="AM73" s="251"/>
      <c r="AN73" s="251"/>
    </row>
    <row r="74" spans="3:40" x14ac:dyDescent="0.3">
      <c r="C74" s="251"/>
      <c r="D74" s="251"/>
      <c r="E74" s="251"/>
      <c r="F74" s="251"/>
      <c r="G74" s="251"/>
      <c r="H74" s="251"/>
      <c r="S74" s="251"/>
      <c r="T74" s="251"/>
      <c r="U74" s="251"/>
      <c r="V74" s="251"/>
      <c r="W74" s="251"/>
      <c r="X74" s="251"/>
      <c r="AI74" s="251"/>
      <c r="AJ74" s="251"/>
      <c r="AK74" s="251"/>
      <c r="AL74" s="251"/>
      <c r="AM74" s="251"/>
      <c r="AN74" s="251"/>
    </row>
    <row r="75" spans="3:40" x14ac:dyDescent="0.3">
      <c r="C75" s="251"/>
      <c r="D75" s="251"/>
      <c r="E75" s="251"/>
      <c r="F75" s="251"/>
      <c r="G75" s="251"/>
      <c r="H75" s="251"/>
      <c r="S75" s="251"/>
      <c r="T75" s="251"/>
      <c r="U75" s="251"/>
      <c r="V75" s="251"/>
      <c r="W75" s="251"/>
      <c r="X75" s="251"/>
      <c r="AI75" s="251"/>
      <c r="AJ75" s="251"/>
      <c r="AK75" s="251"/>
      <c r="AL75" s="251"/>
      <c r="AM75" s="251"/>
      <c r="AN75" s="251"/>
    </row>
    <row r="76" spans="3:40" x14ac:dyDescent="0.3">
      <c r="C76" s="251"/>
      <c r="D76" s="251"/>
      <c r="E76" s="251"/>
      <c r="F76" s="251"/>
      <c r="G76" s="251"/>
      <c r="H76" s="251"/>
      <c r="S76" s="251"/>
      <c r="T76" s="251"/>
      <c r="U76" s="251"/>
      <c r="V76" s="251"/>
      <c r="W76" s="251"/>
      <c r="X76" s="251"/>
      <c r="AI76" s="251"/>
      <c r="AJ76" s="251"/>
      <c r="AK76" s="251"/>
      <c r="AL76" s="251"/>
      <c r="AM76" s="251"/>
      <c r="AN76" s="251"/>
    </row>
    <row r="77" spans="3:40" x14ac:dyDescent="0.3">
      <c r="C77" s="251"/>
      <c r="D77" s="251"/>
      <c r="E77" s="251"/>
      <c r="F77" s="251"/>
      <c r="G77" s="251"/>
      <c r="H77" s="251"/>
      <c r="S77" s="251"/>
      <c r="T77" s="251"/>
      <c r="U77" s="251"/>
      <c r="V77" s="251"/>
      <c r="W77" s="251"/>
      <c r="X77" s="251"/>
      <c r="AI77" s="251"/>
      <c r="AJ77" s="251"/>
      <c r="AK77" s="251"/>
      <c r="AL77" s="251"/>
      <c r="AM77" s="251"/>
      <c r="AN77" s="251"/>
    </row>
    <row r="78" spans="3:40" x14ac:dyDescent="0.3">
      <c r="C78" s="251"/>
      <c r="D78" s="251"/>
      <c r="E78" s="251"/>
      <c r="F78" s="251"/>
      <c r="G78" s="251"/>
      <c r="H78" s="251"/>
      <c r="S78" s="251"/>
      <c r="T78" s="251"/>
      <c r="U78" s="251"/>
      <c r="V78" s="251"/>
      <c r="W78" s="251"/>
      <c r="X78" s="251"/>
      <c r="AI78" s="251"/>
      <c r="AJ78" s="251"/>
      <c r="AK78" s="251"/>
      <c r="AL78" s="251"/>
      <c r="AM78" s="251"/>
      <c r="AN78" s="251"/>
    </row>
    <row r="79" spans="3:40" x14ac:dyDescent="0.3">
      <c r="C79" s="251"/>
      <c r="D79" s="251"/>
      <c r="E79" s="251"/>
      <c r="F79" s="251"/>
      <c r="G79" s="251"/>
      <c r="H79" s="251"/>
      <c r="S79" s="251"/>
      <c r="T79" s="251"/>
      <c r="U79" s="251"/>
      <c r="V79" s="251"/>
      <c r="W79" s="251"/>
      <c r="X79" s="251"/>
      <c r="AI79" s="251"/>
      <c r="AJ79" s="251"/>
      <c r="AK79" s="251"/>
      <c r="AL79" s="251"/>
      <c r="AM79" s="251"/>
      <c r="AN79" s="251"/>
    </row>
    <row r="80" spans="3:40" x14ac:dyDescent="0.3">
      <c r="C80" s="251"/>
      <c r="D80" s="251"/>
      <c r="E80" s="251"/>
      <c r="F80" s="251"/>
      <c r="G80" s="251"/>
      <c r="H80" s="251"/>
      <c r="S80" s="251"/>
      <c r="T80" s="251"/>
      <c r="U80" s="251"/>
      <c r="V80" s="251"/>
      <c r="W80" s="251"/>
      <c r="X80" s="251"/>
      <c r="AI80" s="251"/>
      <c r="AJ80" s="251"/>
      <c r="AK80" s="251"/>
      <c r="AL80" s="251"/>
      <c r="AM80" s="251"/>
      <c r="AN80" s="251"/>
    </row>
    <row r="81" spans="3:40" x14ac:dyDescent="0.3">
      <c r="C81" s="251"/>
      <c r="D81" s="251"/>
      <c r="E81" s="251"/>
      <c r="F81" s="251"/>
      <c r="G81" s="251"/>
      <c r="H81" s="251"/>
      <c r="S81" s="251"/>
      <c r="T81" s="251"/>
      <c r="U81" s="251"/>
      <c r="V81" s="251"/>
      <c r="W81" s="251"/>
      <c r="X81" s="251"/>
      <c r="AI81" s="251"/>
      <c r="AJ81" s="251"/>
      <c r="AK81" s="251"/>
      <c r="AL81" s="251"/>
      <c r="AM81" s="251"/>
      <c r="AN81" s="251"/>
    </row>
    <row r="82" spans="3:40" x14ac:dyDescent="0.3">
      <c r="C82" s="251"/>
      <c r="D82" s="251"/>
      <c r="E82" s="251"/>
      <c r="F82" s="251"/>
      <c r="G82" s="251"/>
      <c r="H82" s="251"/>
      <c r="S82" s="251"/>
      <c r="T82" s="251"/>
      <c r="U82" s="251"/>
      <c r="V82" s="251"/>
      <c r="W82" s="251"/>
      <c r="X82" s="251"/>
      <c r="AI82" s="251"/>
      <c r="AJ82" s="251"/>
      <c r="AK82" s="251"/>
      <c r="AL82" s="251"/>
      <c r="AM82" s="251"/>
      <c r="AN82" s="251"/>
    </row>
    <row r="83" spans="3:40" x14ac:dyDescent="0.3">
      <c r="C83" s="251"/>
      <c r="D83" s="251"/>
      <c r="E83" s="251"/>
      <c r="F83" s="251"/>
      <c r="G83" s="251"/>
      <c r="H83" s="251"/>
      <c r="S83" s="251"/>
      <c r="T83" s="251"/>
      <c r="U83" s="251"/>
      <c r="V83" s="251"/>
      <c r="W83" s="251"/>
      <c r="X83" s="251"/>
      <c r="AI83" s="251"/>
      <c r="AJ83" s="251"/>
      <c r="AK83" s="251"/>
      <c r="AL83" s="251"/>
      <c r="AM83" s="251"/>
      <c r="AN83" s="251"/>
    </row>
    <row r="84" spans="3:40" x14ac:dyDescent="0.3">
      <c r="C84" s="251"/>
      <c r="D84" s="251"/>
      <c r="E84" s="251"/>
      <c r="F84" s="251"/>
      <c r="G84" s="251"/>
      <c r="H84" s="251"/>
      <c r="S84" s="251"/>
      <c r="T84" s="251"/>
      <c r="U84" s="251"/>
      <c r="V84" s="251"/>
      <c r="W84" s="251"/>
      <c r="X84" s="251"/>
      <c r="AI84" s="251"/>
      <c r="AJ84" s="251"/>
      <c r="AK84" s="251"/>
      <c r="AL84" s="251"/>
      <c r="AM84" s="251"/>
      <c r="AN84" s="251"/>
    </row>
    <row r="85" spans="3:40" x14ac:dyDescent="0.3">
      <c r="C85" s="251"/>
      <c r="D85" s="251"/>
      <c r="E85" s="251"/>
      <c r="F85" s="251"/>
      <c r="G85" s="251"/>
      <c r="H85" s="251"/>
      <c r="S85" s="251"/>
      <c r="T85" s="251"/>
      <c r="U85" s="251"/>
      <c r="V85" s="251"/>
      <c r="W85" s="251"/>
      <c r="X85" s="251"/>
      <c r="AI85" s="251"/>
      <c r="AJ85" s="251"/>
      <c r="AK85" s="251"/>
      <c r="AL85" s="251"/>
      <c r="AM85" s="251"/>
      <c r="AN85" s="251"/>
    </row>
    <row r="86" spans="3:40" x14ac:dyDescent="0.3">
      <c r="C86" s="251"/>
      <c r="D86" s="251"/>
      <c r="E86" s="251"/>
      <c r="F86" s="251"/>
      <c r="G86" s="251"/>
      <c r="H86" s="251"/>
      <c r="S86" s="251"/>
      <c r="T86" s="251"/>
      <c r="U86" s="251"/>
      <c r="V86" s="251"/>
      <c r="W86" s="251"/>
      <c r="X86" s="251"/>
      <c r="AI86" s="251"/>
      <c r="AJ86" s="251"/>
      <c r="AK86" s="251"/>
      <c r="AL86" s="251"/>
      <c r="AM86" s="251"/>
      <c r="AN86" s="251"/>
    </row>
    <row r="87" spans="3:40" x14ac:dyDescent="0.3">
      <c r="C87" s="251"/>
      <c r="D87" s="251"/>
      <c r="E87" s="251"/>
      <c r="F87" s="251"/>
      <c r="G87" s="251"/>
      <c r="H87" s="251"/>
      <c r="S87" s="251"/>
      <c r="T87" s="251"/>
      <c r="U87" s="251"/>
      <c r="V87" s="251"/>
      <c r="W87" s="251"/>
      <c r="X87" s="251"/>
      <c r="AI87" s="251"/>
      <c r="AJ87" s="251"/>
      <c r="AK87" s="251"/>
      <c r="AL87" s="251"/>
      <c r="AM87" s="251"/>
      <c r="AN87" s="251"/>
    </row>
    <row r="88" spans="3:40" x14ac:dyDescent="0.3">
      <c r="C88" s="251"/>
      <c r="D88" s="251"/>
      <c r="E88" s="251"/>
      <c r="F88" s="251"/>
      <c r="G88" s="251"/>
      <c r="H88" s="251"/>
      <c r="S88" s="251"/>
      <c r="T88" s="251"/>
      <c r="U88" s="251"/>
      <c r="V88" s="251"/>
      <c r="W88" s="251"/>
      <c r="X88" s="251"/>
      <c r="AI88" s="251"/>
      <c r="AJ88" s="251"/>
      <c r="AK88" s="251"/>
      <c r="AL88" s="251"/>
      <c r="AM88" s="251"/>
      <c r="AN88" s="251"/>
    </row>
    <row r="89" spans="3:40" x14ac:dyDescent="0.3">
      <c r="C89" s="251"/>
      <c r="D89" s="251"/>
      <c r="E89" s="251"/>
      <c r="F89" s="251"/>
      <c r="G89" s="251"/>
      <c r="H89" s="251"/>
      <c r="S89" s="251"/>
      <c r="T89" s="251"/>
      <c r="U89" s="251"/>
      <c r="V89" s="251"/>
      <c r="W89" s="251"/>
      <c r="X89" s="251"/>
      <c r="AI89" s="251"/>
      <c r="AJ89" s="251"/>
      <c r="AK89" s="251"/>
      <c r="AL89" s="251"/>
      <c r="AM89" s="251"/>
      <c r="AN89" s="251"/>
    </row>
    <row r="90" spans="3:40" x14ac:dyDescent="0.3">
      <c r="C90" s="251"/>
      <c r="D90" s="251"/>
      <c r="E90" s="251"/>
      <c r="F90" s="251"/>
      <c r="G90" s="251"/>
      <c r="H90" s="251"/>
      <c r="S90" s="251"/>
      <c r="T90" s="251"/>
      <c r="U90" s="251"/>
      <c r="V90" s="251"/>
      <c r="W90" s="251"/>
      <c r="X90" s="251"/>
      <c r="AI90" s="251"/>
      <c r="AJ90" s="251"/>
      <c r="AK90" s="251"/>
      <c r="AL90" s="251"/>
      <c r="AM90" s="251"/>
      <c r="AN90" s="251"/>
    </row>
    <row r="91" spans="3:40" x14ac:dyDescent="0.3">
      <c r="C91" s="251"/>
      <c r="D91" s="251"/>
      <c r="E91" s="251"/>
      <c r="F91" s="251"/>
      <c r="G91" s="251"/>
      <c r="H91" s="251"/>
      <c r="S91" s="251"/>
      <c r="T91" s="251"/>
      <c r="U91" s="251"/>
      <c r="V91" s="251"/>
      <c r="W91" s="251"/>
      <c r="X91" s="251"/>
      <c r="AI91" s="251"/>
      <c r="AJ91" s="251"/>
      <c r="AK91" s="251"/>
      <c r="AL91" s="251"/>
      <c r="AM91" s="251"/>
      <c r="AN91" s="251"/>
    </row>
    <row r="92" spans="3:40" x14ac:dyDescent="0.3">
      <c r="C92" s="251"/>
      <c r="D92" s="251"/>
      <c r="E92" s="251"/>
      <c r="F92" s="251"/>
      <c r="G92" s="251"/>
      <c r="H92" s="251"/>
      <c r="S92" s="251"/>
      <c r="T92" s="251"/>
      <c r="U92" s="251"/>
      <c r="V92" s="251"/>
      <c r="W92" s="251"/>
      <c r="X92" s="251"/>
      <c r="AI92" s="251"/>
      <c r="AJ92" s="251"/>
      <c r="AK92" s="251"/>
      <c r="AL92" s="251"/>
      <c r="AM92" s="251"/>
      <c r="AN92" s="251"/>
    </row>
    <row r="93" spans="3:40" x14ac:dyDescent="0.3">
      <c r="C93" s="251"/>
      <c r="D93" s="251"/>
      <c r="E93" s="251"/>
      <c r="F93" s="251"/>
      <c r="G93" s="251"/>
      <c r="H93" s="251"/>
      <c r="S93" s="251"/>
      <c r="T93" s="251"/>
      <c r="U93" s="251"/>
      <c r="V93" s="251"/>
      <c r="W93" s="251"/>
      <c r="X93" s="251"/>
      <c r="AI93" s="251"/>
      <c r="AJ93" s="251"/>
      <c r="AK93" s="251"/>
      <c r="AL93" s="251"/>
      <c r="AM93" s="251"/>
      <c r="AN93" s="251"/>
    </row>
    <row r="94" spans="3:40" x14ac:dyDescent="0.3">
      <c r="C94" s="251"/>
      <c r="D94" s="251"/>
      <c r="E94" s="251"/>
      <c r="F94" s="251"/>
      <c r="G94" s="251"/>
      <c r="H94" s="251"/>
      <c r="S94" s="251"/>
      <c r="T94" s="251"/>
      <c r="U94" s="251"/>
      <c r="V94" s="251"/>
      <c r="W94" s="251"/>
      <c r="X94" s="251"/>
      <c r="AI94" s="251"/>
      <c r="AJ94" s="251"/>
      <c r="AK94" s="251"/>
      <c r="AL94" s="251"/>
      <c r="AM94" s="251"/>
      <c r="AN94" s="251"/>
    </row>
    <row r="95" spans="3:40" x14ac:dyDescent="0.3">
      <c r="C95" s="251"/>
      <c r="D95" s="251"/>
      <c r="E95" s="251"/>
      <c r="F95" s="251"/>
      <c r="G95" s="251"/>
      <c r="H95" s="251"/>
      <c r="S95" s="251"/>
      <c r="T95" s="251"/>
      <c r="U95" s="251"/>
      <c r="V95" s="251"/>
      <c r="W95" s="251"/>
      <c r="X95" s="251"/>
      <c r="AI95" s="251"/>
      <c r="AJ95" s="251"/>
      <c r="AK95" s="251"/>
      <c r="AL95" s="251"/>
      <c r="AM95" s="251"/>
      <c r="AN95" s="251"/>
    </row>
    <row r="96" spans="3:40" x14ac:dyDescent="0.3">
      <c r="C96" s="251"/>
      <c r="D96" s="251"/>
      <c r="E96" s="251"/>
      <c r="F96" s="251"/>
      <c r="G96" s="251"/>
      <c r="H96" s="251"/>
      <c r="S96" s="251"/>
      <c r="T96" s="251"/>
      <c r="U96" s="251"/>
      <c r="V96" s="251"/>
      <c r="W96" s="251"/>
      <c r="X96" s="251"/>
      <c r="AI96" s="251"/>
      <c r="AJ96" s="251"/>
      <c r="AK96" s="251"/>
      <c r="AL96" s="251"/>
      <c r="AM96" s="251"/>
      <c r="AN96" s="251"/>
    </row>
    <row r="97" spans="3:40" x14ac:dyDescent="0.3">
      <c r="C97" s="251"/>
      <c r="D97" s="251"/>
      <c r="E97" s="251"/>
      <c r="F97" s="251"/>
      <c r="G97" s="251"/>
      <c r="H97" s="251"/>
      <c r="S97" s="251"/>
      <c r="T97" s="251"/>
      <c r="U97" s="251"/>
      <c r="V97" s="251"/>
      <c r="W97" s="251"/>
      <c r="X97" s="251"/>
      <c r="AI97" s="251"/>
      <c r="AJ97" s="251"/>
      <c r="AK97" s="251"/>
      <c r="AL97" s="251"/>
      <c r="AM97" s="251"/>
      <c r="AN97" s="251"/>
    </row>
    <row r="98" spans="3:40" x14ac:dyDescent="0.3">
      <c r="C98" s="251"/>
      <c r="D98" s="251"/>
      <c r="E98" s="251"/>
      <c r="F98" s="251"/>
      <c r="G98" s="251"/>
      <c r="H98" s="251"/>
      <c r="S98" s="251"/>
      <c r="T98" s="251"/>
      <c r="U98" s="251"/>
      <c r="V98" s="251"/>
      <c r="W98" s="251"/>
      <c r="X98" s="251"/>
      <c r="AI98" s="251"/>
      <c r="AJ98" s="251"/>
      <c r="AK98" s="251"/>
      <c r="AL98" s="251"/>
      <c r="AM98" s="251"/>
      <c r="AN98" s="251"/>
    </row>
    <row r="99" spans="3:40" x14ac:dyDescent="0.3">
      <c r="C99" s="251"/>
      <c r="D99" s="251"/>
      <c r="E99" s="251"/>
      <c r="F99" s="251"/>
      <c r="G99" s="251"/>
      <c r="H99" s="251"/>
      <c r="S99" s="251"/>
      <c r="T99" s="251"/>
      <c r="U99" s="251"/>
      <c r="V99" s="251"/>
      <c r="W99" s="251"/>
      <c r="X99" s="251"/>
      <c r="AI99" s="251"/>
      <c r="AJ99" s="251"/>
      <c r="AK99" s="251"/>
      <c r="AL99" s="251"/>
      <c r="AM99" s="251"/>
      <c r="AN99" s="251"/>
    </row>
    <row r="100" spans="3:40" x14ac:dyDescent="0.3">
      <c r="C100" s="251"/>
      <c r="D100" s="251"/>
      <c r="E100" s="251"/>
      <c r="F100" s="251"/>
      <c r="G100" s="251"/>
      <c r="H100" s="251"/>
      <c r="S100" s="251"/>
      <c r="T100" s="251"/>
      <c r="U100" s="251"/>
      <c r="V100" s="251"/>
      <c r="W100" s="251"/>
      <c r="X100" s="251"/>
      <c r="AI100" s="251"/>
      <c r="AJ100" s="251"/>
      <c r="AK100" s="251"/>
      <c r="AL100" s="251"/>
      <c r="AM100" s="251"/>
      <c r="AN100" s="251"/>
    </row>
    <row r="101" spans="3:40" x14ac:dyDescent="0.3">
      <c r="C101" s="251"/>
      <c r="D101" s="251"/>
      <c r="E101" s="251"/>
      <c r="F101" s="251"/>
      <c r="G101" s="251"/>
      <c r="H101" s="251"/>
      <c r="S101" s="251"/>
      <c r="T101" s="251"/>
      <c r="U101" s="251"/>
      <c r="V101" s="251"/>
      <c r="W101" s="251"/>
      <c r="X101" s="251"/>
      <c r="AI101" s="251"/>
      <c r="AJ101" s="251"/>
      <c r="AK101" s="251"/>
      <c r="AL101" s="251"/>
      <c r="AM101" s="251"/>
      <c r="AN101" s="251"/>
    </row>
    <row r="102" spans="3:40" x14ac:dyDescent="0.3">
      <c r="C102" s="251"/>
      <c r="D102" s="251"/>
      <c r="E102" s="251"/>
      <c r="F102" s="251"/>
      <c r="G102" s="251"/>
      <c r="H102" s="251"/>
      <c r="S102" s="251"/>
      <c r="T102" s="251"/>
      <c r="U102" s="251"/>
      <c r="V102" s="251"/>
      <c r="W102" s="251"/>
      <c r="X102" s="251"/>
      <c r="AI102" s="251"/>
      <c r="AJ102" s="251"/>
      <c r="AK102" s="251"/>
      <c r="AL102" s="251"/>
      <c r="AM102" s="251"/>
      <c r="AN102" s="251"/>
    </row>
    <row r="103" spans="3:40" x14ac:dyDescent="0.3">
      <c r="C103" s="251"/>
      <c r="D103" s="251"/>
      <c r="E103" s="251"/>
      <c r="F103" s="251"/>
      <c r="G103" s="251"/>
      <c r="H103" s="251"/>
      <c r="S103" s="251"/>
      <c r="T103" s="251"/>
      <c r="U103" s="251"/>
      <c r="V103" s="251"/>
      <c r="W103" s="251"/>
      <c r="X103" s="251"/>
      <c r="AI103" s="251"/>
      <c r="AJ103" s="251"/>
      <c r="AK103" s="251"/>
      <c r="AL103" s="251"/>
      <c r="AM103" s="251"/>
      <c r="AN103" s="251"/>
    </row>
    <row r="104" spans="3:40" x14ac:dyDescent="0.3">
      <c r="C104" s="251"/>
      <c r="D104" s="251"/>
      <c r="E104" s="251"/>
      <c r="F104" s="251"/>
      <c r="G104" s="251"/>
      <c r="H104" s="251"/>
      <c r="S104" s="251"/>
      <c r="T104" s="251"/>
      <c r="U104" s="251"/>
      <c r="V104" s="251"/>
      <c r="W104" s="251"/>
      <c r="X104" s="251"/>
      <c r="AI104" s="251"/>
      <c r="AJ104" s="251"/>
      <c r="AK104" s="251"/>
      <c r="AL104" s="251"/>
      <c r="AM104" s="251"/>
      <c r="AN104" s="251"/>
    </row>
    <row r="105" spans="3:40" x14ac:dyDescent="0.3">
      <c r="C105" s="251"/>
      <c r="D105" s="251"/>
      <c r="E105" s="251"/>
      <c r="F105" s="251"/>
      <c r="G105" s="251"/>
      <c r="H105" s="251"/>
      <c r="S105" s="251"/>
      <c r="T105" s="251"/>
      <c r="U105" s="251"/>
      <c r="V105" s="251"/>
      <c r="W105" s="251"/>
      <c r="X105" s="251"/>
      <c r="AI105" s="251"/>
      <c r="AJ105" s="251"/>
      <c r="AK105" s="251"/>
      <c r="AL105" s="251"/>
      <c r="AM105" s="251"/>
      <c r="AN105" s="251"/>
    </row>
    <row r="106" spans="3:40" x14ac:dyDescent="0.3">
      <c r="C106" s="251"/>
      <c r="D106" s="251"/>
      <c r="E106" s="251"/>
      <c r="F106" s="251"/>
      <c r="G106" s="251"/>
      <c r="H106" s="251"/>
      <c r="S106" s="251"/>
      <c r="T106" s="251"/>
      <c r="U106" s="251"/>
      <c r="V106" s="251"/>
      <c r="W106" s="251"/>
      <c r="X106" s="251"/>
      <c r="AI106" s="251"/>
      <c r="AJ106" s="251"/>
      <c r="AK106" s="251"/>
      <c r="AL106" s="251"/>
      <c r="AM106" s="251"/>
      <c r="AN106" s="251"/>
    </row>
    <row r="107" spans="3:40" x14ac:dyDescent="0.3">
      <c r="C107" s="251"/>
      <c r="D107" s="251"/>
      <c r="E107" s="251"/>
      <c r="F107" s="251"/>
      <c r="G107" s="251"/>
      <c r="H107" s="251"/>
      <c r="S107" s="251"/>
      <c r="T107" s="251"/>
      <c r="U107" s="251"/>
      <c r="V107" s="251"/>
      <c r="W107" s="251"/>
      <c r="X107" s="251"/>
      <c r="AI107" s="251"/>
      <c r="AJ107" s="251"/>
      <c r="AK107" s="251"/>
      <c r="AL107" s="251"/>
      <c r="AM107" s="251"/>
      <c r="AN107" s="251"/>
    </row>
    <row r="108" spans="3:40" x14ac:dyDescent="0.3">
      <c r="C108" s="251"/>
      <c r="D108" s="251"/>
      <c r="E108" s="251"/>
      <c r="F108" s="251"/>
      <c r="G108" s="251"/>
      <c r="H108" s="251"/>
      <c r="S108" s="251"/>
      <c r="T108" s="251"/>
      <c r="U108" s="251"/>
      <c r="V108" s="251"/>
      <c r="W108" s="251"/>
      <c r="X108" s="251"/>
      <c r="AI108" s="251"/>
      <c r="AJ108" s="251"/>
      <c r="AK108" s="251"/>
      <c r="AL108" s="251"/>
      <c r="AM108" s="251"/>
      <c r="AN108" s="251"/>
    </row>
    <row r="109" spans="3:40" x14ac:dyDescent="0.3">
      <c r="C109" s="251"/>
      <c r="D109" s="251"/>
      <c r="E109" s="251"/>
      <c r="F109" s="251"/>
      <c r="G109" s="251"/>
      <c r="H109" s="251"/>
      <c r="S109" s="251"/>
      <c r="T109" s="251"/>
      <c r="U109" s="251"/>
      <c r="V109" s="251"/>
      <c r="W109" s="251"/>
      <c r="X109" s="251"/>
      <c r="AI109" s="251"/>
      <c r="AJ109" s="251"/>
      <c r="AK109" s="251"/>
      <c r="AL109" s="251"/>
      <c r="AM109" s="251"/>
      <c r="AN109" s="251"/>
    </row>
    <row r="110" spans="3:40" x14ac:dyDescent="0.3">
      <c r="C110" s="251"/>
      <c r="D110" s="251"/>
      <c r="E110" s="251"/>
      <c r="F110" s="251"/>
      <c r="G110" s="251"/>
      <c r="H110" s="251"/>
      <c r="S110" s="251"/>
      <c r="T110" s="251"/>
      <c r="U110" s="251"/>
      <c r="V110" s="251"/>
      <c r="W110" s="251"/>
      <c r="X110" s="251"/>
      <c r="AI110" s="251"/>
      <c r="AJ110" s="251"/>
      <c r="AK110" s="251"/>
      <c r="AL110" s="251"/>
      <c r="AM110" s="251"/>
      <c r="AN110" s="251"/>
    </row>
    <row r="111" spans="3:40" x14ac:dyDescent="0.3">
      <c r="C111" s="251"/>
      <c r="D111" s="251"/>
      <c r="E111" s="251"/>
      <c r="F111" s="251"/>
      <c r="G111" s="251"/>
      <c r="H111" s="251"/>
      <c r="S111" s="251"/>
      <c r="T111" s="251"/>
      <c r="U111" s="251"/>
      <c r="V111" s="251"/>
      <c r="W111" s="251"/>
      <c r="X111" s="251"/>
      <c r="AI111" s="251"/>
      <c r="AJ111" s="251"/>
      <c r="AK111" s="251"/>
      <c r="AL111" s="251"/>
      <c r="AM111" s="251"/>
      <c r="AN111" s="251"/>
    </row>
    <row r="112" spans="3:40" x14ac:dyDescent="0.3">
      <c r="C112" s="251"/>
      <c r="D112" s="251"/>
      <c r="E112" s="251"/>
      <c r="F112" s="251"/>
      <c r="G112" s="251"/>
      <c r="H112" s="251"/>
      <c r="S112" s="251"/>
      <c r="T112" s="251"/>
      <c r="U112" s="251"/>
      <c r="V112" s="251"/>
      <c r="W112" s="251"/>
      <c r="X112" s="251"/>
      <c r="AI112" s="251"/>
      <c r="AJ112" s="251"/>
      <c r="AK112" s="251"/>
      <c r="AL112" s="251"/>
      <c r="AM112" s="251"/>
      <c r="AN112" s="251"/>
    </row>
    <row r="113" spans="3:40" x14ac:dyDescent="0.3">
      <c r="C113" s="251"/>
      <c r="D113" s="251"/>
      <c r="E113" s="251"/>
      <c r="F113" s="251"/>
      <c r="G113" s="251"/>
      <c r="H113" s="251"/>
      <c r="S113" s="251"/>
      <c r="T113" s="251"/>
      <c r="U113" s="251"/>
      <c r="V113" s="251"/>
      <c r="W113" s="251"/>
      <c r="X113" s="251"/>
      <c r="AI113" s="251"/>
      <c r="AJ113" s="251"/>
      <c r="AK113" s="251"/>
      <c r="AL113" s="251"/>
      <c r="AM113" s="251"/>
      <c r="AN113" s="251"/>
    </row>
    <row r="114" spans="3:40" x14ac:dyDescent="0.3">
      <c r="C114" s="251"/>
      <c r="D114" s="251"/>
      <c r="E114" s="251"/>
      <c r="F114" s="251"/>
      <c r="G114" s="251"/>
      <c r="H114" s="251"/>
      <c r="S114" s="251"/>
      <c r="T114" s="251"/>
      <c r="U114" s="251"/>
      <c r="V114" s="251"/>
      <c r="W114" s="251"/>
      <c r="X114" s="251"/>
      <c r="AI114" s="251"/>
      <c r="AJ114" s="251"/>
      <c r="AK114" s="251"/>
      <c r="AL114" s="251"/>
      <c r="AM114" s="251"/>
      <c r="AN114" s="251"/>
    </row>
    <row r="115" spans="3:40" x14ac:dyDescent="0.3">
      <c r="C115" s="251"/>
      <c r="D115" s="251"/>
      <c r="E115" s="251"/>
      <c r="F115" s="251"/>
      <c r="G115" s="251"/>
      <c r="H115" s="251"/>
      <c r="S115" s="251"/>
      <c r="T115" s="251"/>
      <c r="U115" s="251"/>
      <c r="V115" s="251"/>
      <c r="W115" s="251"/>
      <c r="X115" s="251"/>
      <c r="AI115" s="251"/>
      <c r="AJ115" s="251"/>
      <c r="AK115" s="251"/>
      <c r="AL115" s="251"/>
      <c r="AM115" s="251"/>
      <c r="AN115" s="251"/>
    </row>
    <row r="116" spans="3:40" x14ac:dyDescent="0.3">
      <c r="C116" s="251"/>
      <c r="D116" s="251"/>
      <c r="E116" s="251"/>
      <c r="F116" s="251"/>
      <c r="G116" s="251"/>
      <c r="H116" s="251"/>
      <c r="S116" s="251"/>
      <c r="T116" s="251"/>
      <c r="U116" s="251"/>
      <c r="V116" s="251"/>
      <c r="W116" s="251"/>
      <c r="X116" s="251"/>
      <c r="AI116" s="251"/>
      <c r="AJ116" s="251"/>
      <c r="AK116" s="251"/>
      <c r="AL116" s="251"/>
      <c r="AM116" s="251"/>
      <c r="AN116" s="251"/>
    </row>
    <row r="117" spans="3:40" x14ac:dyDescent="0.3">
      <c r="C117" s="251"/>
      <c r="D117" s="251"/>
      <c r="E117" s="251"/>
      <c r="F117" s="251"/>
      <c r="G117" s="251"/>
      <c r="H117" s="251"/>
      <c r="S117" s="251"/>
      <c r="T117" s="251"/>
      <c r="U117" s="251"/>
      <c r="V117" s="251"/>
      <c r="W117" s="251"/>
      <c r="X117" s="251"/>
      <c r="AI117" s="251"/>
      <c r="AJ117" s="251"/>
      <c r="AK117" s="251"/>
      <c r="AL117" s="251"/>
      <c r="AM117" s="251"/>
      <c r="AN117" s="251"/>
    </row>
    <row r="118" spans="3:40" x14ac:dyDescent="0.3">
      <c r="C118" s="251"/>
      <c r="D118" s="251"/>
      <c r="E118" s="251"/>
      <c r="F118" s="251"/>
      <c r="G118" s="251"/>
      <c r="H118" s="251"/>
      <c r="S118" s="251"/>
      <c r="T118" s="251"/>
      <c r="U118" s="251"/>
      <c r="V118" s="251"/>
      <c r="W118" s="251"/>
      <c r="X118" s="251"/>
      <c r="AI118" s="251"/>
      <c r="AJ118" s="251"/>
      <c r="AK118" s="251"/>
      <c r="AL118" s="251"/>
      <c r="AM118" s="251"/>
      <c r="AN118" s="251"/>
    </row>
    <row r="119" spans="3:40" x14ac:dyDescent="0.3">
      <c r="C119" s="251"/>
      <c r="D119" s="251"/>
      <c r="E119" s="251"/>
      <c r="F119" s="251"/>
      <c r="G119" s="251"/>
      <c r="H119" s="251"/>
      <c r="S119" s="251"/>
      <c r="T119" s="251"/>
      <c r="U119" s="251"/>
      <c r="V119" s="251"/>
      <c r="W119" s="251"/>
      <c r="X119" s="251"/>
      <c r="AI119" s="251"/>
      <c r="AJ119" s="251"/>
      <c r="AK119" s="251"/>
      <c r="AL119" s="251"/>
      <c r="AM119" s="251"/>
      <c r="AN119" s="251"/>
    </row>
    <row r="120" spans="3:40" x14ac:dyDescent="0.3">
      <c r="C120" s="251"/>
      <c r="D120" s="251"/>
      <c r="E120" s="251"/>
      <c r="F120" s="251"/>
      <c r="G120" s="251"/>
      <c r="H120" s="251"/>
      <c r="S120" s="251"/>
      <c r="T120" s="251"/>
      <c r="U120" s="251"/>
      <c r="V120" s="251"/>
      <c r="W120" s="251"/>
      <c r="X120" s="251"/>
      <c r="AI120" s="251"/>
      <c r="AJ120" s="251"/>
      <c r="AK120" s="251"/>
      <c r="AL120" s="251"/>
      <c r="AM120" s="251"/>
      <c r="AN120" s="251"/>
    </row>
    <row r="121" spans="3:40" x14ac:dyDescent="0.3">
      <c r="C121" s="251"/>
      <c r="D121" s="251"/>
      <c r="E121" s="251"/>
      <c r="F121" s="251"/>
      <c r="G121" s="251"/>
      <c r="H121" s="251"/>
      <c r="S121" s="251"/>
      <c r="T121" s="251"/>
      <c r="U121" s="251"/>
      <c r="V121" s="251"/>
      <c r="W121" s="251"/>
      <c r="X121" s="251"/>
      <c r="AI121" s="251"/>
      <c r="AJ121" s="251"/>
      <c r="AK121" s="251"/>
      <c r="AL121" s="251"/>
      <c r="AM121" s="251"/>
      <c r="AN121" s="251"/>
    </row>
    <row r="122" spans="3:40" x14ac:dyDescent="0.3">
      <c r="C122" s="251"/>
      <c r="D122" s="251"/>
      <c r="E122" s="251"/>
      <c r="F122" s="251"/>
      <c r="G122" s="251"/>
      <c r="H122" s="251"/>
      <c r="S122" s="251"/>
      <c r="T122" s="251"/>
      <c r="U122" s="251"/>
      <c r="V122" s="251"/>
      <c r="W122" s="251"/>
      <c r="X122" s="251"/>
      <c r="AI122" s="251"/>
      <c r="AJ122" s="251"/>
      <c r="AK122" s="251"/>
      <c r="AL122" s="251"/>
      <c r="AM122" s="251"/>
      <c r="AN122" s="251"/>
    </row>
    <row r="123" spans="3:40" x14ac:dyDescent="0.3">
      <c r="C123" s="251"/>
      <c r="D123" s="251"/>
      <c r="E123" s="251"/>
      <c r="F123" s="251"/>
      <c r="G123" s="251"/>
      <c r="H123" s="251"/>
      <c r="S123" s="251"/>
      <c r="T123" s="251"/>
      <c r="U123" s="251"/>
      <c r="V123" s="251"/>
      <c r="W123" s="251"/>
      <c r="X123" s="251"/>
      <c r="AI123" s="251"/>
      <c r="AJ123" s="251"/>
      <c r="AK123" s="251"/>
      <c r="AL123" s="251"/>
      <c r="AM123" s="251"/>
      <c r="AN123" s="251"/>
    </row>
    <row r="124" spans="3:40" x14ac:dyDescent="0.3">
      <c r="C124" s="251"/>
      <c r="D124" s="251"/>
      <c r="E124" s="251"/>
      <c r="F124" s="251"/>
      <c r="G124" s="251"/>
      <c r="H124" s="251"/>
      <c r="S124" s="251"/>
      <c r="T124" s="251"/>
      <c r="U124" s="251"/>
      <c r="V124" s="251"/>
      <c r="W124" s="251"/>
      <c r="X124" s="251"/>
      <c r="AI124" s="251"/>
      <c r="AJ124" s="251"/>
      <c r="AK124" s="251"/>
      <c r="AL124" s="251"/>
      <c r="AM124" s="251"/>
      <c r="AN124" s="251"/>
    </row>
    <row r="125" spans="3:40" x14ac:dyDescent="0.3">
      <c r="C125" s="251"/>
      <c r="D125" s="251"/>
      <c r="E125" s="251"/>
      <c r="F125" s="251"/>
      <c r="G125" s="251"/>
      <c r="H125" s="251"/>
      <c r="S125" s="251"/>
      <c r="T125" s="251"/>
      <c r="U125" s="251"/>
      <c r="V125" s="251"/>
      <c r="W125" s="251"/>
      <c r="X125" s="251"/>
      <c r="AI125" s="251"/>
      <c r="AJ125" s="251"/>
      <c r="AK125" s="251"/>
      <c r="AL125" s="251"/>
      <c r="AM125" s="251"/>
      <c r="AN125" s="251"/>
    </row>
    <row r="126" spans="3:40" x14ac:dyDescent="0.3">
      <c r="C126" s="251"/>
      <c r="D126" s="251"/>
      <c r="E126" s="251"/>
      <c r="F126" s="251"/>
      <c r="G126" s="251"/>
      <c r="H126" s="251"/>
      <c r="S126" s="251"/>
      <c r="T126" s="251"/>
      <c r="U126" s="251"/>
      <c r="V126" s="251"/>
      <c r="W126" s="251"/>
      <c r="X126" s="251"/>
      <c r="AI126" s="251"/>
      <c r="AJ126" s="251"/>
      <c r="AK126" s="251"/>
      <c r="AL126" s="251"/>
      <c r="AM126" s="251"/>
      <c r="AN126" s="251"/>
    </row>
  </sheetData>
  <mergeCells count="1">
    <mergeCell ref="BD5:BG5"/>
  </mergeCells>
  <pageMargins left="0.7" right="0.7" top="0.75" bottom="0.75" header="0.3" footer="0.3"/>
  <customProperties>
    <customPr name="EfirExcel.Commands.TradingResultsHandler.RatingScales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theme="0" tint="-0.499984740745262"/>
  </sheetPr>
  <dimension ref="A1:I354"/>
  <sheetViews>
    <sheetView topLeftCell="A4" zoomScaleNormal="100" workbookViewId="0">
      <selection activeCell="H6" sqref="H6"/>
    </sheetView>
  </sheetViews>
  <sheetFormatPr defaultRowHeight="14.4" x14ac:dyDescent="0.3"/>
  <cols>
    <col min="1" max="1" width="21" bestFit="1" customWidth="1"/>
    <col min="2" max="2" width="34.88671875" bestFit="1" customWidth="1"/>
    <col min="3" max="3" width="14.44140625" bestFit="1" customWidth="1"/>
    <col min="4" max="4" width="10.5546875" bestFit="1" customWidth="1"/>
    <col min="5" max="5" width="25.33203125" bestFit="1" customWidth="1"/>
    <col min="6" max="6" width="30.44140625" bestFit="1" customWidth="1"/>
  </cols>
  <sheetData>
    <row r="1" spans="1:6" x14ac:dyDescent="0.3">
      <c r="A1" s="94" t="s">
        <v>231</v>
      </c>
      <c r="B1" s="94" t="s">
        <v>232</v>
      </c>
      <c r="C1" s="103" t="s">
        <v>233</v>
      </c>
      <c r="E1" s="94" t="s">
        <v>234</v>
      </c>
      <c r="F1" s="94" t="s">
        <v>235</v>
      </c>
    </row>
    <row r="2" spans="1:6" hidden="1" x14ac:dyDescent="0.3">
      <c r="A2" s="104">
        <v>45261</v>
      </c>
      <c r="B2" s="104">
        <v>45231</v>
      </c>
      <c r="C2" s="104">
        <v>45260</v>
      </c>
      <c r="E2" s="98" t="s">
        <v>236</v>
      </c>
      <c r="F2" s="98" t="s">
        <v>237</v>
      </c>
    </row>
    <row r="3" spans="1:6" x14ac:dyDescent="0.3">
      <c r="A3" s="104">
        <v>44835</v>
      </c>
      <c r="B3" s="104">
        <v>44805</v>
      </c>
      <c r="C3" s="104">
        <v>44834</v>
      </c>
      <c r="E3" s="98" t="s">
        <v>238</v>
      </c>
      <c r="F3" s="98" t="s">
        <v>221</v>
      </c>
    </row>
    <row r="4" spans="1:6" x14ac:dyDescent="0.3">
      <c r="A4" s="104">
        <v>44470</v>
      </c>
      <c r="B4" s="104">
        <v>44440</v>
      </c>
      <c r="C4" s="104">
        <v>44469</v>
      </c>
      <c r="E4" s="98" t="s">
        <v>239</v>
      </c>
      <c r="F4" s="98" t="s">
        <v>221</v>
      </c>
    </row>
    <row r="5" spans="1:6" x14ac:dyDescent="0.3">
      <c r="A5" s="104">
        <v>44440</v>
      </c>
      <c r="B5" s="104">
        <v>44409</v>
      </c>
      <c r="C5" s="104">
        <v>44439</v>
      </c>
      <c r="E5" s="98" t="s">
        <v>240</v>
      </c>
      <c r="F5" s="98" t="s">
        <v>221</v>
      </c>
    </row>
    <row r="6" spans="1:6" x14ac:dyDescent="0.3">
      <c r="A6" s="104">
        <v>44317</v>
      </c>
      <c r="B6" s="104">
        <v>44287</v>
      </c>
      <c r="C6" s="104">
        <v>44316</v>
      </c>
      <c r="E6" s="98" t="s">
        <v>241</v>
      </c>
      <c r="F6" s="98" t="s">
        <v>221</v>
      </c>
    </row>
    <row r="7" spans="1:6" x14ac:dyDescent="0.3">
      <c r="A7" s="104">
        <v>45017</v>
      </c>
      <c r="B7" s="104">
        <v>44986</v>
      </c>
      <c r="C7" s="104">
        <v>45016</v>
      </c>
      <c r="E7" s="98" t="s">
        <v>242</v>
      </c>
      <c r="F7" s="98" t="s">
        <v>221</v>
      </c>
    </row>
    <row r="8" spans="1:6" x14ac:dyDescent="0.3">
      <c r="A8" s="104">
        <v>44986</v>
      </c>
      <c r="B8" s="104">
        <v>44958</v>
      </c>
      <c r="C8" s="104">
        <v>44985</v>
      </c>
      <c r="E8" s="98" t="s">
        <v>243</v>
      </c>
      <c r="F8" s="98" t="s">
        <v>221</v>
      </c>
    </row>
    <row r="9" spans="1:6" x14ac:dyDescent="0.3">
      <c r="A9" s="104">
        <v>44348</v>
      </c>
      <c r="B9" s="104">
        <v>44317</v>
      </c>
      <c r="C9" s="104">
        <v>44347</v>
      </c>
      <c r="E9" s="98" t="s">
        <v>244</v>
      </c>
      <c r="F9" s="98" t="s">
        <v>221</v>
      </c>
    </row>
    <row r="10" spans="1:6" x14ac:dyDescent="0.3">
      <c r="A10" s="104">
        <v>45231</v>
      </c>
      <c r="B10" s="104">
        <v>45200</v>
      </c>
      <c r="C10" s="104">
        <v>45230</v>
      </c>
      <c r="E10" s="98" t="s">
        <v>245</v>
      </c>
      <c r="F10" s="98" t="s">
        <v>221</v>
      </c>
    </row>
    <row r="11" spans="1:6" x14ac:dyDescent="0.3">
      <c r="A11" s="104">
        <v>45200</v>
      </c>
      <c r="B11" s="104">
        <v>45170</v>
      </c>
      <c r="C11" s="104">
        <v>45198</v>
      </c>
      <c r="E11" s="98" t="s">
        <v>246</v>
      </c>
      <c r="F11" s="98" t="s">
        <v>221</v>
      </c>
    </row>
    <row r="12" spans="1:6" hidden="1" x14ac:dyDescent="0.3">
      <c r="A12" s="104">
        <v>45108</v>
      </c>
      <c r="B12" s="104">
        <v>45078</v>
      </c>
      <c r="C12" s="104">
        <v>45107</v>
      </c>
      <c r="E12" s="98" t="s">
        <v>247</v>
      </c>
      <c r="F12" s="98" t="s">
        <v>26</v>
      </c>
    </row>
    <row r="13" spans="1:6" hidden="1" x14ac:dyDescent="0.3">
      <c r="A13" s="104">
        <v>45139</v>
      </c>
      <c r="B13" s="104">
        <v>45108</v>
      </c>
      <c r="C13" s="104">
        <v>45138</v>
      </c>
      <c r="E13" s="98" t="s">
        <v>248</v>
      </c>
      <c r="F13" s="98" t="s">
        <v>26</v>
      </c>
    </row>
    <row r="14" spans="1:6" hidden="1" x14ac:dyDescent="0.3">
      <c r="A14" s="104">
        <v>44409</v>
      </c>
      <c r="B14" s="104">
        <v>44378</v>
      </c>
      <c r="C14" s="104">
        <v>44407</v>
      </c>
      <c r="E14" s="98" t="s">
        <v>249</v>
      </c>
      <c r="F14" s="98" t="s">
        <v>26</v>
      </c>
    </row>
    <row r="15" spans="1:6" hidden="1" x14ac:dyDescent="0.3">
      <c r="A15" s="104">
        <v>45078</v>
      </c>
      <c r="B15" s="104">
        <v>45047</v>
      </c>
      <c r="C15" s="104">
        <v>45077</v>
      </c>
      <c r="E15" s="98" t="s">
        <v>250</v>
      </c>
      <c r="F15" s="98" t="s">
        <v>26</v>
      </c>
    </row>
    <row r="16" spans="1:6" hidden="1" x14ac:dyDescent="0.3">
      <c r="A16" s="104">
        <v>44713</v>
      </c>
      <c r="B16" s="104">
        <v>44682</v>
      </c>
      <c r="C16" s="104">
        <v>44712</v>
      </c>
      <c r="E16" s="98" t="s">
        <v>251</v>
      </c>
      <c r="F16" s="98" t="s">
        <v>25</v>
      </c>
    </row>
    <row r="17" spans="1:6" hidden="1" x14ac:dyDescent="0.3">
      <c r="A17" s="104">
        <v>44197</v>
      </c>
      <c r="B17" s="104">
        <v>44166</v>
      </c>
      <c r="C17" s="104">
        <v>44195</v>
      </c>
      <c r="E17" s="98" t="s">
        <v>252</v>
      </c>
      <c r="F17" s="98" t="s">
        <v>25</v>
      </c>
    </row>
    <row r="18" spans="1:6" hidden="1" x14ac:dyDescent="0.3">
      <c r="A18" s="104">
        <v>44228</v>
      </c>
      <c r="B18" s="104">
        <v>44197</v>
      </c>
      <c r="C18" s="104">
        <v>44225</v>
      </c>
      <c r="D18" s="105"/>
      <c r="E18" s="98" t="s">
        <v>253</v>
      </c>
      <c r="F18" s="98" t="s">
        <v>25</v>
      </c>
    </row>
    <row r="19" spans="1:6" hidden="1" x14ac:dyDescent="0.3">
      <c r="A19" s="104">
        <v>44774</v>
      </c>
      <c r="B19" s="104">
        <v>44743</v>
      </c>
      <c r="C19" s="104">
        <v>44771</v>
      </c>
      <c r="E19" s="98" t="s">
        <v>254</v>
      </c>
      <c r="F19" s="98" t="s">
        <v>25</v>
      </c>
    </row>
    <row r="20" spans="1:6" hidden="1" x14ac:dyDescent="0.3">
      <c r="A20" s="104">
        <v>44501</v>
      </c>
      <c r="B20" s="104">
        <v>44470</v>
      </c>
      <c r="C20" s="104">
        <v>44498</v>
      </c>
      <c r="E20" s="98" t="s">
        <v>255</v>
      </c>
      <c r="F20" s="98" t="s">
        <v>25</v>
      </c>
    </row>
    <row r="21" spans="1:6" hidden="1" x14ac:dyDescent="0.3">
      <c r="A21" s="104">
        <v>44652</v>
      </c>
      <c r="B21" s="104">
        <v>44621</v>
      </c>
      <c r="C21" s="104">
        <v>44651</v>
      </c>
      <c r="E21" s="98" t="s">
        <v>256</v>
      </c>
      <c r="F21" s="98" t="s">
        <v>25</v>
      </c>
    </row>
    <row r="22" spans="1:6" hidden="1" x14ac:dyDescent="0.3">
      <c r="A22" s="104">
        <v>44682</v>
      </c>
      <c r="B22" s="104">
        <v>44652</v>
      </c>
      <c r="C22" s="104">
        <v>44680</v>
      </c>
      <c r="E22" s="98" t="s">
        <v>257</v>
      </c>
      <c r="F22" s="98" t="s">
        <v>25</v>
      </c>
    </row>
    <row r="23" spans="1:6" hidden="1" x14ac:dyDescent="0.3">
      <c r="A23" s="104">
        <v>45047</v>
      </c>
      <c r="B23" s="104">
        <v>45017</v>
      </c>
      <c r="C23" s="104">
        <v>45044</v>
      </c>
      <c r="E23" s="98" t="s">
        <v>258</v>
      </c>
      <c r="F23" s="98" t="s">
        <v>25</v>
      </c>
    </row>
    <row r="24" spans="1:6" hidden="1" x14ac:dyDescent="0.3">
      <c r="A24" s="104">
        <v>44593</v>
      </c>
      <c r="B24" s="104">
        <v>44562</v>
      </c>
      <c r="C24" s="104">
        <v>44592</v>
      </c>
      <c r="E24" s="98" t="s">
        <v>259</v>
      </c>
      <c r="F24" s="98" t="s">
        <v>25</v>
      </c>
    </row>
    <row r="25" spans="1:6" hidden="1" x14ac:dyDescent="0.3">
      <c r="A25" s="104">
        <v>44621</v>
      </c>
      <c r="B25" s="104">
        <v>44593</v>
      </c>
      <c r="C25" s="104">
        <v>44620</v>
      </c>
      <c r="E25" s="98" t="s">
        <v>260</v>
      </c>
      <c r="F25" s="98" t="s">
        <v>25</v>
      </c>
    </row>
    <row r="26" spans="1:6" hidden="1" x14ac:dyDescent="0.3">
      <c r="A26" s="104">
        <v>44531</v>
      </c>
      <c r="B26" s="104">
        <v>44501</v>
      </c>
      <c r="C26" s="104">
        <v>44530</v>
      </c>
      <c r="E26" s="98" t="s">
        <v>261</v>
      </c>
      <c r="F26" s="98" t="s">
        <v>25</v>
      </c>
    </row>
    <row r="27" spans="1:6" hidden="1" x14ac:dyDescent="0.3">
      <c r="A27" s="104">
        <v>44562</v>
      </c>
      <c r="B27" s="104">
        <v>44531</v>
      </c>
      <c r="C27" s="104">
        <v>44560</v>
      </c>
      <c r="E27" s="98" t="s">
        <v>262</v>
      </c>
      <c r="F27" s="98" t="s">
        <v>25</v>
      </c>
    </row>
    <row r="28" spans="1:6" hidden="1" x14ac:dyDescent="0.3">
      <c r="A28" s="104">
        <v>44866</v>
      </c>
      <c r="B28" s="104">
        <v>44835</v>
      </c>
      <c r="C28" s="104">
        <v>44865</v>
      </c>
      <c r="E28" s="98" t="s">
        <v>263</v>
      </c>
      <c r="F28" s="98" t="s">
        <v>264</v>
      </c>
    </row>
    <row r="29" spans="1:6" hidden="1" x14ac:dyDescent="0.3">
      <c r="A29" s="104">
        <v>44927</v>
      </c>
      <c r="B29" s="104">
        <v>44896</v>
      </c>
      <c r="C29" s="104">
        <v>44925</v>
      </c>
      <c r="E29" s="98" t="s">
        <v>265</v>
      </c>
      <c r="F29" s="98" t="s">
        <v>266</v>
      </c>
    </row>
    <row r="30" spans="1:6" hidden="1" x14ac:dyDescent="0.3">
      <c r="A30" s="104">
        <v>45170</v>
      </c>
      <c r="B30" s="104">
        <v>45139</v>
      </c>
      <c r="C30" s="104">
        <v>45169</v>
      </c>
      <c r="E30" s="98" t="s">
        <v>267</v>
      </c>
      <c r="F30" s="98" t="s">
        <v>266</v>
      </c>
    </row>
    <row r="31" spans="1:6" hidden="1" x14ac:dyDescent="0.3">
      <c r="A31" s="104">
        <v>44743</v>
      </c>
      <c r="B31" s="104">
        <v>44713</v>
      </c>
      <c r="C31" s="104">
        <v>44742</v>
      </c>
      <c r="E31" s="98" t="s">
        <v>268</v>
      </c>
      <c r="F31" s="98" t="s">
        <v>266</v>
      </c>
    </row>
    <row r="32" spans="1:6" hidden="1" x14ac:dyDescent="0.3">
      <c r="A32" s="104">
        <v>44896</v>
      </c>
      <c r="B32" s="104">
        <v>44866</v>
      </c>
      <c r="C32" s="104">
        <v>44895</v>
      </c>
      <c r="E32" s="98" t="s">
        <v>269</v>
      </c>
      <c r="F32" s="98" t="s">
        <v>266</v>
      </c>
    </row>
    <row r="33" spans="1:6" hidden="1" x14ac:dyDescent="0.3">
      <c r="A33" s="104">
        <v>44378</v>
      </c>
      <c r="B33" s="104">
        <v>44348</v>
      </c>
      <c r="C33" s="104">
        <v>44377</v>
      </c>
      <c r="E33" s="98" t="s">
        <v>270</v>
      </c>
      <c r="F33" s="98" t="s">
        <v>266</v>
      </c>
    </row>
    <row r="34" spans="1:6" hidden="1" x14ac:dyDescent="0.3">
      <c r="A34" s="104">
        <v>44958</v>
      </c>
      <c r="B34" s="104">
        <v>44927</v>
      </c>
      <c r="C34" s="104">
        <v>44957</v>
      </c>
      <c r="E34" s="98" t="s">
        <v>271</v>
      </c>
      <c r="F34" s="98" t="s">
        <v>266</v>
      </c>
    </row>
    <row r="35" spans="1:6" hidden="1" x14ac:dyDescent="0.3">
      <c r="A35" s="104">
        <v>44256</v>
      </c>
      <c r="B35" s="104">
        <v>44228</v>
      </c>
      <c r="C35" s="104">
        <v>44253</v>
      </c>
      <c r="E35" s="98" t="s">
        <v>272</v>
      </c>
      <c r="F35" s="98" t="s">
        <v>273</v>
      </c>
    </row>
    <row r="36" spans="1:6" hidden="1" x14ac:dyDescent="0.3">
      <c r="A36" s="104">
        <v>44287</v>
      </c>
      <c r="B36" s="104">
        <v>44256</v>
      </c>
      <c r="C36" s="104">
        <v>44286</v>
      </c>
      <c r="E36" s="98" t="s">
        <v>274</v>
      </c>
      <c r="F36" s="98" t="s">
        <v>273</v>
      </c>
    </row>
    <row r="37" spans="1:6" hidden="1" x14ac:dyDescent="0.3">
      <c r="A37" s="104">
        <v>44805</v>
      </c>
      <c r="B37" s="104">
        <v>44774</v>
      </c>
      <c r="C37" s="104">
        <v>44804</v>
      </c>
      <c r="E37" s="98" t="s">
        <v>275</v>
      </c>
      <c r="F37" s="98" t="s">
        <v>276</v>
      </c>
    </row>
    <row r="38" spans="1:6" hidden="1" x14ac:dyDescent="0.3">
      <c r="A38" s="104">
        <v>45292</v>
      </c>
      <c r="B38" s="104">
        <v>45261</v>
      </c>
      <c r="C38" s="104">
        <v>45289</v>
      </c>
      <c r="E38" s="98" t="s">
        <v>277</v>
      </c>
      <c r="F38" s="98" t="s">
        <v>273</v>
      </c>
    </row>
    <row r="39" spans="1:6" hidden="1" x14ac:dyDescent="0.3">
      <c r="A39" s="104">
        <v>45323</v>
      </c>
      <c r="B39" s="104">
        <v>45292</v>
      </c>
      <c r="C39" s="104">
        <v>45322</v>
      </c>
      <c r="E39" s="98" t="s">
        <v>278</v>
      </c>
      <c r="F39" s="98" t="s">
        <v>273</v>
      </c>
    </row>
    <row r="40" spans="1:6" hidden="1" x14ac:dyDescent="0.3">
      <c r="A40" s="104">
        <v>45352</v>
      </c>
      <c r="B40" s="104">
        <v>45323</v>
      </c>
      <c r="C40" s="104">
        <v>45351</v>
      </c>
      <c r="E40" s="98" t="s">
        <v>279</v>
      </c>
      <c r="F40" s="98" t="s">
        <v>266</v>
      </c>
    </row>
    <row r="41" spans="1:6" hidden="1" x14ac:dyDescent="0.3">
      <c r="A41" s="104">
        <v>45383</v>
      </c>
      <c r="B41" s="104">
        <v>45352</v>
      </c>
      <c r="C41" s="104">
        <v>45380</v>
      </c>
      <c r="E41" s="98" t="s">
        <v>280</v>
      </c>
      <c r="F41" s="98" t="s">
        <v>25</v>
      </c>
    </row>
    <row r="42" spans="1:6" hidden="1" x14ac:dyDescent="0.3">
      <c r="A42" s="104">
        <v>45413</v>
      </c>
      <c r="B42" s="104">
        <v>45383</v>
      </c>
      <c r="C42" s="104">
        <v>45412</v>
      </c>
      <c r="E42" s="98" t="s">
        <v>281</v>
      </c>
      <c r="F42" s="98" t="s">
        <v>25</v>
      </c>
    </row>
    <row r="43" spans="1:6" x14ac:dyDescent="0.3">
      <c r="A43" s="104">
        <v>45444</v>
      </c>
      <c r="B43" s="104">
        <v>45413</v>
      </c>
      <c r="C43" s="104">
        <v>45443</v>
      </c>
      <c r="E43" s="98" t="s">
        <v>282</v>
      </c>
      <c r="F43" s="98" t="s">
        <v>221</v>
      </c>
    </row>
    <row r="44" spans="1:6" hidden="1" x14ac:dyDescent="0.3">
      <c r="A44" s="104">
        <v>45474</v>
      </c>
      <c r="B44" s="104">
        <v>45444</v>
      </c>
      <c r="C44" s="104">
        <v>45471</v>
      </c>
      <c r="E44" s="98" t="s">
        <v>283</v>
      </c>
      <c r="F44" s="98" t="s">
        <v>276</v>
      </c>
    </row>
    <row r="45" spans="1:6" hidden="1" x14ac:dyDescent="0.3">
      <c r="A45" s="104">
        <v>45505</v>
      </c>
      <c r="B45" s="104">
        <v>45474</v>
      </c>
      <c r="C45" s="104">
        <v>45504</v>
      </c>
      <c r="E45" s="98" t="s">
        <v>284</v>
      </c>
      <c r="F45" s="98" t="s">
        <v>276</v>
      </c>
    </row>
    <row r="46" spans="1:6" hidden="1" x14ac:dyDescent="0.3">
      <c r="A46" s="104">
        <v>45536</v>
      </c>
      <c r="B46" s="104">
        <v>45505</v>
      </c>
      <c r="C46" s="104">
        <v>45534</v>
      </c>
      <c r="E46" s="98" t="s">
        <v>285</v>
      </c>
      <c r="F46" s="98" t="s">
        <v>25</v>
      </c>
    </row>
    <row r="47" spans="1:6" x14ac:dyDescent="0.3">
      <c r="A47" s="104">
        <v>45566</v>
      </c>
      <c r="B47" s="104">
        <v>45536</v>
      </c>
      <c r="C47" s="104">
        <v>45565</v>
      </c>
      <c r="E47" s="98" t="s">
        <v>286</v>
      </c>
      <c r="F47" s="98" t="s">
        <v>221</v>
      </c>
    </row>
    <row r="48" spans="1:6" hidden="1" x14ac:dyDescent="0.3">
      <c r="A48" s="104">
        <v>45597</v>
      </c>
      <c r="B48" s="104">
        <v>45566</v>
      </c>
      <c r="C48" s="104">
        <v>45596</v>
      </c>
      <c r="E48" s="98" t="s">
        <v>287</v>
      </c>
      <c r="F48" s="98" t="s">
        <v>26</v>
      </c>
    </row>
    <row r="49" spans="1:6" hidden="1" x14ac:dyDescent="0.3">
      <c r="A49" s="104">
        <v>45627</v>
      </c>
      <c r="B49" s="104">
        <v>45597</v>
      </c>
      <c r="C49" s="104">
        <v>45625</v>
      </c>
      <c r="E49" s="98" t="s">
        <v>288</v>
      </c>
      <c r="F49" s="98" t="s">
        <v>264</v>
      </c>
    </row>
    <row r="50" spans="1:6" hidden="1" x14ac:dyDescent="0.3">
      <c r="A50" s="104">
        <v>45658</v>
      </c>
      <c r="B50" s="104">
        <v>45627</v>
      </c>
      <c r="C50" s="104">
        <v>45657</v>
      </c>
      <c r="E50" s="98" t="s">
        <v>289</v>
      </c>
      <c r="F50" s="98" t="s">
        <v>273</v>
      </c>
    </row>
    <row r="51" spans="1:6" hidden="1" x14ac:dyDescent="0.3">
      <c r="A51" s="104">
        <v>45689</v>
      </c>
      <c r="B51" s="104">
        <v>45658</v>
      </c>
      <c r="C51" s="104">
        <v>45688</v>
      </c>
      <c r="E51" s="98" t="s">
        <v>290</v>
      </c>
      <c r="F51" s="98" t="s">
        <v>26</v>
      </c>
    </row>
    <row r="52" spans="1:6" hidden="1" x14ac:dyDescent="0.3">
      <c r="A52" s="104">
        <v>45717</v>
      </c>
      <c r="B52" s="104">
        <v>45689</v>
      </c>
      <c r="C52" s="104">
        <v>45716</v>
      </c>
      <c r="E52" s="98" t="s">
        <v>291</v>
      </c>
      <c r="F52" s="98" t="s">
        <v>292</v>
      </c>
    </row>
    <row r="53" spans="1:6" hidden="1" x14ac:dyDescent="0.3">
      <c r="A53" s="104">
        <v>45748</v>
      </c>
      <c r="B53" s="104">
        <v>45717</v>
      </c>
      <c r="C53" s="104">
        <v>45747</v>
      </c>
      <c r="E53" s="98" t="s">
        <v>293</v>
      </c>
      <c r="F53" s="98" t="s">
        <v>292</v>
      </c>
    </row>
    <row r="54" spans="1:6" hidden="1" x14ac:dyDescent="0.3">
      <c r="A54" s="104">
        <v>45778</v>
      </c>
      <c r="B54" s="104">
        <v>45748</v>
      </c>
      <c r="C54" s="104">
        <v>45777</v>
      </c>
      <c r="E54" s="98" t="s">
        <v>294</v>
      </c>
      <c r="F54" s="98" t="s">
        <v>266</v>
      </c>
    </row>
    <row r="55" spans="1:6" hidden="1" x14ac:dyDescent="0.3">
      <c r="A55" s="104">
        <v>45809</v>
      </c>
      <c r="B55" s="104">
        <v>45778</v>
      </c>
      <c r="C55" s="104">
        <v>45807</v>
      </c>
      <c r="E55" s="98" t="s">
        <v>295</v>
      </c>
      <c r="F55" s="98" t="s">
        <v>273</v>
      </c>
    </row>
    <row r="56" spans="1:6" hidden="1" x14ac:dyDescent="0.3">
      <c r="A56" s="104">
        <v>45839</v>
      </c>
      <c r="B56" s="104">
        <v>45809</v>
      </c>
      <c r="C56" s="104">
        <v>45838</v>
      </c>
      <c r="E56" s="98" t="s">
        <v>296</v>
      </c>
      <c r="F56" s="98" t="s">
        <v>292</v>
      </c>
    </row>
    <row r="57" spans="1:6" hidden="1" x14ac:dyDescent="0.3">
      <c r="A57" s="104">
        <v>45870</v>
      </c>
      <c r="B57" s="104">
        <v>45839</v>
      </c>
      <c r="C57" s="104">
        <v>45869</v>
      </c>
      <c r="E57" s="98" t="s">
        <v>297</v>
      </c>
      <c r="F57" s="98" t="s">
        <v>292</v>
      </c>
    </row>
    <row r="58" spans="1:6" hidden="1" x14ac:dyDescent="0.3">
      <c r="A58" s="104">
        <v>45901</v>
      </c>
      <c r="B58" s="104">
        <v>45870</v>
      </c>
      <c r="C58" s="104">
        <v>45898</v>
      </c>
      <c r="E58" s="98" t="s">
        <v>298</v>
      </c>
      <c r="F58" s="98" t="s">
        <v>276</v>
      </c>
    </row>
    <row r="59" spans="1:6" hidden="1" x14ac:dyDescent="0.3">
      <c r="A59" s="104">
        <v>45931</v>
      </c>
      <c r="B59" s="104">
        <v>45901</v>
      </c>
      <c r="C59" s="104">
        <v>45930</v>
      </c>
      <c r="E59" s="98" t="s">
        <v>299</v>
      </c>
      <c r="F59" s="98" t="s">
        <v>276</v>
      </c>
    </row>
    <row r="60" spans="1:6" hidden="1" x14ac:dyDescent="0.3">
      <c r="A60" s="104">
        <v>45962</v>
      </c>
      <c r="B60" s="104">
        <v>45931</v>
      </c>
      <c r="C60" s="104">
        <v>45961</v>
      </c>
      <c r="E60" s="98" t="s">
        <v>300</v>
      </c>
      <c r="F60" s="98" t="s">
        <v>26</v>
      </c>
    </row>
    <row r="61" spans="1:6" hidden="1" x14ac:dyDescent="0.3">
      <c r="A61" s="104">
        <v>45992</v>
      </c>
      <c r="B61" s="104">
        <v>45962</v>
      </c>
      <c r="C61" s="104">
        <v>45989</v>
      </c>
      <c r="E61" s="98" t="s">
        <v>301</v>
      </c>
      <c r="F61" s="98" t="s">
        <v>302</v>
      </c>
    </row>
    <row r="62" spans="1:6" hidden="1" x14ac:dyDescent="0.3">
      <c r="A62" s="104">
        <v>46023</v>
      </c>
      <c r="B62" s="104">
        <v>45992</v>
      </c>
      <c r="C62" s="104">
        <v>46022</v>
      </c>
      <c r="E62" s="98" t="s">
        <v>303</v>
      </c>
      <c r="F62" s="98" t="s">
        <v>304</v>
      </c>
    </row>
    <row r="63" spans="1:6" hidden="1" x14ac:dyDescent="0.3">
      <c r="A63" s="104">
        <v>46054</v>
      </c>
      <c r="B63" s="104">
        <v>46023</v>
      </c>
      <c r="C63" s="104">
        <v>46052</v>
      </c>
      <c r="E63" s="98" t="s">
        <v>305</v>
      </c>
      <c r="F63" s="98" t="s">
        <v>25</v>
      </c>
    </row>
    <row r="64" spans="1:6" hidden="1" x14ac:dyDescent="0.3">
      <c r="A64" s="104">
        <v>46082</v>
      </c>
      <c r="B64" s="104">
        <v>46054</v>
      </c>
      <c r="C64" s="104">
        <v>46080</v>
      </c>
      <c r="E64" s="98" t="s">
        <v>306</v>
      </c>
      <c r="F64" s="98" t="s">
        <v>25</v>
      </c>
    </row>
    <row r="65" spans="1:6" hidden="1" x14ac:dyDescent="0.3">
      <c r="A65" s="104">
        <v>46113</v>
      </c>
      <c r="B65" s="104">
        <v>46082</v>
      </c>
      <c r="C65" s="104">
        <v>46112</v>
      </c>
      <c r="E65" s="98" t="s">
        <v>228</v>
      </c>
      <c r="F65" s="98" t="s">
        <v>292</v>
      </c>
    </row>
    <row r="66" spans="1:6" hidden="1" x14ac:dyDescent="0.3">
      <c r="A66" s="104">
        <v>46143</v>
      </c>
      <c r="B66" s="104">
        <v>46113</v>
      </c>
      <c r="C66" s="104">
        <v>46142</v>
      </c>
      <c r="E66" s="98" t="s">
        <v>229</v>
      </c>
      <c r="F66" s="98" t="s">
        <v>292</v>
      </c>
    </row>
    <row r="67" spans="1:6" hidden="1" x14ac:dyDescent="0.3">
      <c r="A67" s="104">
        <v>46174</v>
      </c>
      <c r="B67" s="104">
        <v>46143</v>
      </c>
      <c r="C67" s="104">
        <v>46171</v>
      </c>
      <c r="E67" s="98" t="s">
        <v>307</v>
      </c>
      <c r="F67" s="98" t="s">
        <v>25</v>
      </c>
    </row>
    <row r="68" spans="1:6" hidden="1" x14ac:dyDescent="0.3">
      <c r="A68" s="104">
        <v>46204</v>
      </c>
      <c r="B68" s="104">
        <v>46174</v>
      </c>
      <c r="C68" s="104">
        <v>46203</v>
      </c>
      <c r="E68" s="98" t="s">
        <v>308</v>
      </c>
      <c r="F68" s="98" t="s">
        <v>276</v>
      </c>
    </row>
    <row r="69" spans="1:6" x14ac:dyDescent="0.3">
      <c r="A69" s="104">
        <v>46235</v>
      </c>
      <c r="B69" s="104">
        <v>46204</v>
      </c>
      <c r="C69" s="104">
        <v>46234</v>
      </c>
      <c r="E69" s="98" t="s">
        <v>309</v>
      </c>
      <c r="F69" s="98" t="s">
        <v>221</v>
      </c>
    </row>
    <row r="70" spans="1:6" hidden="1" x14ac:dyDescent="0.3">
      <c r="A70" s="104">
        <v>46266</v>
      </c>
      <c r="B70" s="104">
        <v>46235</v>
      </c>
      <c r="C70" s="104">
        <v>46265</v>
      </c>
      <c r="E70" s="98" t="s">
        <v>310</v>
      </c>
      <c r="F70" s="98" t="s">
        <v>264</v>
      </c>
    </row>
    <row r="71" spans="1:6" x14ac:dyDescent="0.3">
      <c r="A71" s="104">
        <v>46296</v>
      </c>
      <c r="B71" s="104">
        <v>46266</v>
      </c>
      <c r="C71" s="104">
        <v>46295</v>
      </c>
      <c r="E71" s="98" t="s">
        <v>311</v>
      </c>
      <c r="F71" s="98" t="s">
        <v>221</v>
      </c>
    </row>
    <row r="72" spans="1:6" x14ac:dyDescent="0.3">
      <c r="A72" s="104">
        <v>46327</v>
      </c>
      <c r="B72" s="104">
        <v>46296</v>
      </c>
      <c r="C72" s="104">
        <v>46325</v>
      </c>
      <c r="E72" s="98" t="s">
        <v>312</v>
      </c>
      <c r="F72" s="98" t="s">
        <v>221</v>
      </c>
    </row>
    <row r="73" spans="1:6" hidden="1" x14ac:dyDescent="0.3">
      <c r="A73" s="104">
        <v>46357</v>
      </c>
      <c r="B73" s="104">
        <v>46327</v>
      </c>
      <c r="C73" s="104">
        <v>46356</v>
      </c>
      <c r="E73" s="98" t="s">
        <v>313</v>
      </c>
      <c r="F73" s="98" t="s">
        <v>25</v>
      </c>
    </row>
    <row r="74" spans="1:6" hidden="1" x14ac:dyDescent="0.3">
      <c r="A74" s="104">
        <v>46388</v>
      </c>
      <c r="B74" s="104">
        <v>46357</v>
      </c>
      <c r="C74" s="104">
        <v>46387</v>
      </c>
      <c r="E74" s="98" t="s">
        <v>314</v>
      </c>
      <c r="F74" s="98" t="s">
        <v>26</v>
      </c>
    </row>
    <row r="75" spans="1:6" hidden="1" x14ac:dyDescent="0.3">
      <c r="A75" s="104">
        <v>46419</v>
      </c>
      <c r="B75" s="104">
        <v>46388</v>
      </c>
      <c r="C75" s="104">
        <v>46416</v>
      </c>
      <c r="E75" s="98" t="s">
        <v>315</v>
      </c>
      <c r="F75" s="98" t="s">
        <v>25</v>
      </c>
    </row>
    <row r="76" spans="1:6" hidden="1" x14ac:dyDescent="0.3">
      <c r="E76" s="98" t="s">
        <v>316</v>
      </c>
      <c r="F76" s="98" t="s">
        <v>26</v>
      </c>
    </row>
    <row r="77" spans="1:6" hidden="1" x14ac:dyDescent="0.3">
      <c r="E77" s="98" t="s">
        <v>317</v>
      </c>
      <c r="F77" s="98" t="s">
        <v>25</v>
      </c>
    </row>
    <row r="78" spans="1:6" hidden="1" x14ac:dyDescent="0.3">
      <c r="E78" s="98" t="s">
        <v>318</v>
      </c>
      <c r="F78" s="98" t="s">
        <v>276</v>
      </c>
    </row>
    <row r="79" spans="1:6" hidden="1" x14ac:dyDescent="0.3">
      <c r="E79" s="98" t="s">
        <v>319</v>
      </c>
      <c r="F79" s="98" t="s">
        <v>264</v>
      </c>
    </row>
    <row r="80" spans="1:6" hidden="1" x14ac:dyDescent="0.3">
      <c r="E80" s="98" t="s">
        <v>320</v>
      </c>
      <c r="F80" s="98" t="s">
        <v>266</v>
      </c>
    </row>
    <row r="81" spans="5:6" hidden="1" x14ac:dyDescent="0.3">
      <c r="E81" s="98" t="s">
        <v>321</v>
      </c>
      <c r="F81" s="98" t="s">
        <v>237</v>
      </c>
    </row>
    <row r="82" spans="5:6" hidden="1" x14ac:dyDescent="0.3">
      <c r="E82" s="98" t="s">
        <v>322</v>
      </c>
      <c r="F82" s="98" t="s">
        <v>237</v>
      </c>
    </row>
    <row r="83" spans="5:6" x14ac:dyDescent="0.3">
      <c r="E83" s="98" t="s">
        <v>323</v>
      </c>
      <c r="F83" s="98" t="s">
        <v>221</v>
      </c>
    </row>
    <row r="84" spans="5:6" hidden="1" x14ac:dyDescent="0.3">
      <c r="E84" s="98" t="s">
        <v>324</v>
      </c>
      <c r="F84" s="98" t="s">
        <v>273</v>
      </c>
    </row>
    <row r="85" spans="5:6" hidden="1" x14ac:dyDescent="0.3">
      <c r="E85" s="98" t="s">
        <v>325</v>
      </c>
      <c r="F85" s="98" t="s">
        <v>273</v>
      </c>
    </row>
    <row r="86" spans="5:6" hidden="1" x14ac:dyDescent="0.3">
      <c r="E86" s="98" t="s">
        <v>326</v>
      </c>
      <c r="F86" s="98" t="s">
        <v>273</v>
      </c>
    </row>
    <row r="87" spans="5:6" hidden="1" x14ac:dyDescent="0.3">
      <c r="E87" s="98" t="s">
        <v>327</v>
      </c>
      <c r="F87" s="98" t="s">
        <v>276</v>
      </c>
    </row>
    <row r="88" spans="5:6" hidden="1" x14ac:dyDescent="0.3">
      <c r="E88" s="98" t="s">
        <v>328</v>
      </c>
      <c r="F88" s="98" t="s">
        <v>26</v>
      </c>
    </row>
    <row r="89" spans="5:6" hidden="1" x14ac:dyDescent="0.3">
      <c r="E89" s="98" t="s">
        <v>329</v>
      </c>
      <c r="F89" s="98" t="s">
        <v>25</v>
      </c>
    </row>
    <row r="90" spans="5:6" hidden="1" x14ac:dyDescent="0.3">
      <c r="E90" s="98" t="s">
        <v>330</v>
      </c>
      <c r="F90" s="98" t="s">
        <v>25</v>
      </c>
    </row>
    <row r="91" spans="5:6" hidden="1" x14ac:dyDescent="0.3">
      <c r="E91" s="98" t="s">
        <v>331</v>
      </c>
      <c r="F91" s="98" t="s">
        <v>25</v>
      </c>
    </row>
    <row r="92" spans="5:6" hidden="1" x14ac:dyDescent="0.3">
      <c r="E92" s="98" t="s">
        <v>332</v>
      </c>
      <c r="F92" s="98" t="s">
        <v>25</v>
      </c>
    </row>
    <row r="93" spans="5:6" hidden="1" x14ac:dyDescent="0.3">
      <c r="E93" s="98" t="s">
        <v>333</v>
      </c>
      <c r="F93" s="98" t="s">
        <v>25</v>
      </c>
    </row>
    <row r="94" spans="5:6" hidden="1" x14ac:dyDescent="0.3">
      <c r="E94" s="98" t="s">
        <v>334</v>
      </c>
      <c r="F94" s="98" t="s">
        <v>25</v>
      </c>
    </row>
    <row r="95" spans="5:6" x14ac:dyDescent="0.3">
      <c r="E95" s="98" t="s">
        <v>335</v>
      </c>
      <c r="F95" s="98" t="s">
        <v>221</v>
      </c>
    </row>
    <row r="96" spans="5:6" hidden="1" x14ac:dyDescent="0.3">
      <c r="E96" s="98" t="s">
        <v>336</v>
      </c>
      <c r="F96" s="98" t="s">
        <v>25</v>
      </c>
    </row>
    <row r="97" spans="5:6" hidden="1" x14ac:dyDescent="0.3">
      <c r="E97" s="98" t="s">
        <v>337</v>
      </c>
      <c r="F97" s="98" t="s">
        <v>276</v>
      </c>
    </row>
    <row r="98" spans="5:6" hidden="1" x14ac:dyDescent="0.3">
      <c r="E98" s="98" t="s">
        <v>338</v>
      </c>
      <c r="F98" s="98" t="s">
        <v>276</v>
      </c>
    </row>
    <row r="99" spans="5:6" hidden="1" x14ac:dyDescent="0.3">
      <c r="E99" s="98" t="s">
        <v>339</v>
      </c>
      <c r="F99" s="98" t="s">
        <v>25</v>
      </c>
    </row>
    <row r="100" spans="5:6" hidden="1" x14ac:dyDescent="0.3">
      <c r="E100" s="98" t="s">
        <v>340</v>
      </c>
      <c r="F100" s="98" t="s">
        <v>276</v>
      </c>
    </row>
    <row r="101" spans="5:6" hidden="1" x14ac:dyDescent="0.3">
      <c r="E101" s="98" t="s">
        <v>341</v>
      </c>
      <c r="F101" s="98" t="s">
        <v>25</v>
      </c>
    </row>
    <row r="102" spans="5:6" hidden="1" x14ac:dyDescent="0.3">
      <c r="E102" s="98" t="s">
        <v>342</v>
      </c>
      <c r="F102" s="98" t="s">
        <v>26</v>
      </c>
    </row>
    <row r="103" spans="5:6" hidden="1" x14ac:dyDescent="0.3">
      <c r="E103" s="98" t="s">
        <v>343</v>
      </c>
      <c r="F103" s="98" t="s">
        <v>26</v>
      </c>
    </row>
    <row r="104" spans="5:6" hidden="1" x14ac:dyDescent="0.3">
      <c r="E104" s="98" t="s">
        <v>344</v>
      </c>
      <c r="F104" s="98" t="s">
        <v>26</v>
      </c>
    </row>
    <row r="105" spans="5:6" hidden="1" x14ac:dyDescent="0.3">
      <c r="E105" s="98" t="s">
        <v>345</v>
      </c>
      <c r="F105" s="98" t="s">
        <v>26</v>
      </c>
    </row>
    <row r="106" spans="5:6" hidden="1" x14ac:dyDescent="0.3">
      <c r="E106" s="98" t="s">
        <v>346</v>
      </c>
      <c r="F106" s="98" t="s">
        <v>276</v>
      </c>
    </row>
    <row r="107" spans="5:6" hidden="1" x14ac:dyDescent="0.3">
      <c r="E107" s="98" t="s">
        <v>347</v>
      </c>
      <c r="F107" s="98" t="s">
        <v>25</v>
      </c>
    </row>
    <row r="108" spans="5:6" hidden="1" x14ac:dyDescent="0.3">
      <c r="E108" s="98" t="s">
        <v>348</v>
      </c>
      <c r="F108" s="98" t="s">
        <v>26</v>
      </c>
    </row>
    <row r="109" spans="5:6" hidden="1" x14ac:dyDescent="0.3">
      <c r="E109" s="98" t="s">
        <v>349</v>
      </c>
      <c r="F109" s="98" t="s">
        <v>25</v>
      </c>
    </row>
    <row r="110" spans="5:6" hidden="1" x14ac:dyDescent="0.3">
      <c r="E110" s="98" t="s">
        <v>350</v>
      </c>
      <c r="F110" s="98" t="s">
        <v>26</v>
      </c>
    </row>
    <row r="111" spans="5:6" hidden="1" x14ac:dyDescent="0.3">
      <c r="E111" s="98" t="s">
        <v>351</v>
      </c>
      <c r="F111" s="98" t="s">
        <v>26</v>
      </c>
    </row>
    <row r="112" spans="5:6" hidden="1" x14ac:dyDescent="0.3">
      <c r="E112" s="98" t="s">
        <v>352</v>
      </c>
      <c r="F112" s="98" t="s">
        <v>26</v>
      </c>
    </row>
    <row r="113" spans="5:6" hidden="1" x14ac:dyDescent="0.3">
      <c r="E113" s="98" t="s">
        <v>353</v>
      </c>
      <c r="F113" s="98" t="s">
        <v>266</v>
      </c>
    </row>
    <row r="114" spans="5:6" hidden="1" x14ac:dyDescent="0.3">
      <c r="E114" s="98" t="s">
        <v>354</v>
      </c>
      <c r="F114" s="98" t="s">
        <v>25</v>
      </c>
    </row>
    <row r="115" spans="5:6" hidden="1" x14ac:dyDescent="0.3">
      <c r="E115" s="98" t="s">
        <v>355</v>
      </c>
      <c r="F115" s="98" t="s">
        <v>25</v>
      </c>
    </row>
    <row r="116" spans="5:6" hidden="1" x14ac:dyDescent="0.3">
      <c r="E116" s="98" t="s">
        <v>356</v>
      </c>
      <c r="F116" s="98" t="s">
        <v>276</v>
      </c>
    </row>
    <row r="117" spans="5:6" hidden="1" x14ac:dyDescent="0.3">
      <c r="E117" s="98" t="s">
        <v>357</v>
      </c>
      <c r="F117" s="98" t="s">
        <v>25</v>
      </c>
    </row>
    <row r="118" spans="5:6" hidden="1" x14ac:dyDescent="0.3">
      <c r="E118" s="98" t="s">
        <v>358</v>
      </c>
      <c r="F118" s="98" t="s">
        <v>25</v>
      </c>
    </row>
    <row r="119" spans="5:6" hidden="1" x14ac:dyDescent="0.3">
      <c r="E119" s="98" t="s">
        <v>359</v>
      </c>
      <c r="F119" s="98" t="s">
        <v>276</v>
      </c>
    </row>
    <row r="120" spans="5:6" hidden="1" x14ac:dyDescent="0.3">
      <c r="E120" s="98" t="s">
        <v>360</v>
      </c>
      <c r="F120" s="98" t="s">
        <v>276</v>
      </c>
    </row>
    <row r="121" spans="5:6" hidden="1" x14ac:dyDescent="0.3">
      <c r="E121" s="98" t="s">
        <v>361</v>
      </c>
      <c r="F121" s="98" t="s">
        <v>25</v>
      </c>
    </row>
    <row r="122" spans="5:6" hidden="1" x14ac:dyDescent="0.3">
      <c r="E122" s="98" t="s">
        <v>362</v>
      </c>
      <c r="F122" s="98" t="s">
        <v>266</v>
      </c>
    </row>
    <row r="123" spans="5:6" hidden="1" x14ac:dyDescent="0.3">
      <c r="E123" s="98" t="s">
        <v>363</v>
      </c>
      <c r="F123" s="98" t="s">
        <v>266</v>
      </c>
    </row>
    <row r="124" spans="5:6" hidden="1" x14ac:dyDescent="0.3">
      <c r="E124" s="98" t="s">
        <v>364</v>
      </c>
      <c r="F124" s="98" t="s">
        <v>25</v>
      </c>
    </row>
    <row r="125" spans="5:6" hidden="1" x14ac:dyDescent="0.3">
      <c r="E125" s="98" t="s">
        <v>365</v>
      </c>
      <c r="F125" s="98" t="s">
        <v>266</v>
      </c>
    </row>
    <row r="126" spans="5:6" hidden="1" x14ac:dyDescent="0.3">
      <c r="E126" s="98" t="s">
        <v>366</v>
      </c>
      <c r="F126" s="98" t="s">
        <v>25</v>
      </c>
    </row>
    <row r="127" spans="5:6" hidden="1" x14ac:dyDescent="0.3">
      <c r="E127" s="98" t="s">
        <v>367</v>
      </c>
      <c r="F127" s="98" t="s">
        <v>273</v>
      </c>
    </row>
    <row r="128" spans="5:6" x14ac:dyDescent="0.3">
      <c r="E128" s="98" t="s">
        <v>368</v>
      </c>
      <c r="F128" s="98" t="s">
        <v>221</v>
      </c>
    </row>
    <row r="129" spans="5:6" x14ac:dyDescent="0.3">
      <c r="E129" s="98" t="s">
        <v>369</v>
      </c>
      <c r="F129" s="98" t="s">
        <v>221</v>
      </c>
    </row>
    <row r="130" spans="5:6" hidden="1" x14ac:dyDescent="0.3">
      <c r="E130" s="98" t="s">
        <v>370</v>
      </c>
      <c r="F130" s="98" t="s">
        <v>266</v>
      </c>
    </row>
    <row r="131" spans="5:6" x14ac:dyDescent="0.3">
      <c r="E131" s="98" t="s">
        <v>371</v>
      </c>
      <c r="F131" s="98" t="s">
        <v>221</v>
      </c>
    </row>
    <row r="132" spans="5:6" hidden="1" x14ac:dyDescent="0.3">
      <c r="E132" s="98" t="s">
        <v>372</v>
      </c>
      <c r="F132" s="98" t="s">
        <v>273</v>
      </c>
    </row>
    <row r="133" spans="5:6" hidden="1" x14ac:dyDescent="0.3">
      <c r="E133" s="98" t="s">
        <v>373</v>
      </c>
      <c r="F133" s="98" t="s">
        <v>266</v>
      </c>
    </row>
    <row r="134" spans="5:6" hidden="1" x14ac:dyDescent="0.3">
      <c r="E134" s="98" t="s">
        <v>374</v>
      </c>
      <c r="F134" s="98" t="s">
        <v>273</v>
      </c>
    </row>
    <row r="135" spans="5:6" hidden="1" x14ac:dyDescent="0.3">
      <c r="E135" s="98" t="s">
        <v>375</v>
      </c>
      <c r="F135" s="98" t="s">
        <v>26</v>
      </c>
    </row>
    <row r="136" spans="5:6" hidden="1" x14ac:dyDescent="0.3">
      <c r="E136" s="98" t="s">
        <v>376</v>
      </c>
      <c r="F136" s="98" t="s">
        <v>266</v>
      </c>
    </row>
    <row r="137" spans="5:6" hidden="1" x14ac:dyDescent="0.3">
      <c r="E137" s="98" t="s">
        <v>377</v>
      </c>
      <c r="F137" s="98" t="s">
        <v>266</v>
      </c>
    </row>
    <row r="138" spans="5:6" hidden="1" x14ac:dyDescent="0.3">
      <c r="E138" s="98" t="s">
        <v>378</v>
      </c>
      <c r="F138" s="98" t="s">
        <v>266</v>
      </c>
    </row>
    <row r="139" spans="5:6" x14ac:dyDescent="0.3">
      <c r="E139" s="98" t="s">
        <v>379</v>
      </c>
      <c r="F139" s="98" t="s">
        <v>221</v>
      </c>
    </row>
    <row r="140" spans="5:6" x14ac:dyDescent="0.3">
      <c r="E140" s="98" t="s">
        <v>380</v>
      </c>
      <c r="F140" s="98" t="s">
        <v>221</v>
      </c>
    </row>
    <row r="141" spans="5:6" hidden="1" x14ac:dyDescent="0.3">
      <c r="E141" s="98" t="s">
        <v>381</v>
      </c>
      <c r="F141" s="98" t="s">
        <v>273</v>
      </c>
    </row>
    <row r="142" spans="5:6" hidden="1" x14ac:dyDescent="0.3">
      <c r="E142" s="98" t="s">
        <v>382</v>
      </c>
      <c r="F142" s="98" t="s">
        <v>273</v>
      </c>
    </row>
    <row r="143" spans="5:6" hidden="1" x14ac:dyDescent="0.3">
      <c r="E143" s="98" t="s">
        <v>226</v>
      </c>
      <c r="F143" s="98" t="s">
        <v>292</v>
      </c>
    </row>
    <row r="144" spans="5:6" hidden="1" x14ac:dyDescent="0.3">
      <c r="E144" s="98" t="s">
        <v>227</v>
      </c>
      <c r="F144" s="98" t="s">
        <v>292</v>
      </c>
    </row>
    <row r="145" spans="5:6" hidden="1" x14ac:dyDescent="0.3">
      <c r="E145" s="98" t="s">
        <v>383</v>
      </c>
      <c r="F145" s="98" t="s">
        <v>25</v>
      </c>
    </row>
    <row r="146" spans="5:6" hidden="1" x14ac:dyDescent="0.3">
      <c r="E146" s="98" t="s">
        <v>384</v>
      </c>
      <c r="F146" s="98" t="s">
        <v>25</v>
      </c>
    </row>
    <row r="147" spans="5:6" hidden="1" x14ac:dyDescent="0.3">
      <c r="E147" s="98" t="s">
        <v>385</v>
      </c>
      <c r="F147" s="98" t="s">
        <v>25</v>
      </c>
    </row>
    <row r="148" spans="5:6" hidden="1" x14ac:dyDescent="0.3">
      <c r="E148" s="98" t="s">
        <v>386</v>
      </c>
      <c r="F148" s="98" t="s">
        <v>237</v>
      </c>
    </row>
    <row r="149" spans="5:6" hidden="1" x14ac:dyDescent="0.3">
      <c r="E149" s="98" t="s">
        <v>387</v>
      </c>
      <c r="F149" s="98" t="s">
        <v>237</v>
      </c>
    </row>
    <row r="150" spans="5:6" hidden="1" x14ac:dyDescent="0.3">
      <c r="E150" s="98" t="s">
        <v>388</v>
      </c>
      <c r="F150" s="98" t="s">
        <v>237</v>
      </c>
    </row>
    <row r="151" spans="5:6" hidden="1" x14ac:dyDescent="0.3">
      <c r="E151" s="98" t="s">
        <v>389</v>
      </c>
      <c r="F151" s="98" t="s">
        <v>237</v>
      </c>
    </row>
    <row r="152" spans="5:6" hidden="1" x14ac:dyDescent="0.3">
      <c r="E152" s="98" t="s">
        <v>390</v>
      </c>
      <c r="F152" s="98" t="s">
        <v>273</v>
      </c>
    </row>
    <row r="153" spans="5:6" hidden="1" x14ac:dyDescent="0.3">
      <c r="E153" s="98" t="s">
        <v>391</v>
      </c>
      <c r="F153" s="98" t="s">
        <v>273</v>
      </c>
    </row>
    <row r="154" spans="5:6" hidden="1" x14ac:dyDescent="0.3">
      <c r="E154" s="98" t="s">
        <v>392</v>
      </c>
      <c r="F154" s="98" t="s">
        <v>266</v>
      </c>
    </row>
    <row r="155" spans="5:6" hidden="1" x14ac:dyDescent="0.3">
      <c r="E155" s="98" t="s">
        <v>393</v>
      </c>
      <c r="F155" s="98" t="s">
        <v>237</v>
      </c>
    </row>
    <row r="156" spans="5:6" hidden="1" x14ac:dyDescent="0.3">
      <c r="E156" s="98" t="s">
        <v>394</v>
      </c>
      <c r="F156" s="98" t="s">
        <v>25</v>
      </c>
    </row>
    <row r="157" spans="5:6" hidden="1" x14ac:dyDescent="0.3">
      <c r="E157" s="98" t="s">
        <v>395</v>
      </c>
      <c r="F157" s="98" t="s">
        <v>304</v>
      </c>
    </row>
    <row r="158" spans="5:6" hidden="1" x14ac:dyDescent="0.3">
      <c r="E158" s="98" t="s">
        <v>396</v>
      </c>
      <c r="F158" s="98" t="s">
        <v>304</v>
      </c>
    </row>
    <row r="159" spans="5:6" hidden="1" x14ac:dyDescent="0.3">
      <c r="E159" s="98" t="s">
        <v>397</v>
      </c>
      <c r="F159" s="98" t="s">
        <v>304</v>
      </c>
    </row>
    <row r="160" spans="5:6" hidden="1" x14ac:dyDescent="0.3">
      <c r="E160" s="98" t="s">
        <v>398</v>
      </c>
      <c r="F160" s="98" t="s">
        <v>399</v>
      </c>
    </row>
    <row r="161" spans="5:9" hidden="1" x14ac:dyDescent="0.3">
      <c r="E161" s="98" t="s">
        <v>400</v>
      </c>
      <c r="F161" s="98" t="s">
        <v>399</v>
      </c>
    </row>
    <row r="162" spans="5:9" hidden="1" x14ac:dyDescent="0.3">
      <c r="E162" s="98" t="s">
        <v>401</v>
      </c>
      <c r="F162" s="98" t="s">
        <v>25</v>
      </c>
    </row>
    <row r="163" spans="5:9" hidden="1" x14ac:dyDescent="0.3">
      <c r="E163" s="98" t="s">
        <v>402</v>
      </c>
      <c r="F163" s="98" t="s">
        <v>26</v>
      </c>
    </row>
    <row r="164" spans="5:9" hidden="1" x14ac:dyDescent="0.3">
      <c r="E164" s="98" t="s">
        <v>403</v>
      </c>
      <c r="F164" s="98" t="s">
        <v>25</v>
      </c>
    </row>
    <row r="165" spans="5:9" x14ac:dyDescent="0.3">
      <c r="E165" s="98" t="s">
        <v>404</v>
      </c>
      <c r="F165" s="98" t="s">
        <v>221</v>
      </c>
    </row>
    <row r="166" spans="5:9" hidden="1" x14ac:dyDescent="0.3">
      <c r="E166" s="98" t="s">
        <v>405</v>
      </c>
      <c r="F166" s="98" t="s">
        <v>406</v>
      </c>
    </row>
    <row r="167" spans="5:9" hidden="1" x14ac:dyDescent="0.3">
      <c r="E167" s="98" t="s">
        <v>407</v>
      </c>
      <c r="F167" s="98" t="s">
        <v>266</v>
      </c>
    </row>
    <row r="168" spans="5:9" x14ac:dyDescent="0.3">
      <c r="E168" s="98" t="s">
        <v>408</v>
      </c>
      <c r="F168" s="98" t="s">
        <v>221</v>
      </c>
    </row>
    <row r="169" spans="5:9" hidden="1" x14ac:dyDescent="0.3">
      <c r="E169" s="98" t="s">
        <v>409</v>
      </c>
      <c r="F169" s="98" t="s">
        <v>25</v>
      </c>
    </row>
    <row r="170" spans="5:9" hidden="1" x14ac:dyDescent="0.3">
      <c r="E170" s="98" t="s">
        <v>410</v>
      </c>
      <c r="F170" s="98" t="s">
        <v>25</v>
      </c>
    </row>
    <row r="171" spans="5:9" hidden="1" x14ac:dyDescent="0.3">
      <c r="E171" s="98" t="s">
        <v>411</v>
      </c>
      <c r="F171" s="98" t="s">
        <v>25</v>
      </c>
    </row>
    <row r="172" spans="5:9" hidden="1" x14ac:dyDescent="0.3">
      <c r="E172" s="98" t="s">
        <v>412</v>
      </c>
      <c r="F172" s="98" t="s">
        <v>25</v>
      </c>
    </row>
    <row r="173" spans="5:9" hidden="1" x14ac:dyDescent="0.3">
      <c r="E173" s="98" t="s">
        <v>413</v>
      </c>
      <c r="F173" s="98" t="s">
        <v>25</v>
      </c>
    </row>
    <row r="174" spans="5:9" hidden="1" x14ac:dyDescent="0.3">
      <c r="E174" s="98" t="s">
        <v>414</v>
      </c>
      <c r="F174" s="98" t="s">
        <v>25</v>
      </c>
    </row>
    <row r="175" spans="5:9" hidden="1" x14ac:dyDescent="0.3">
      <c r="E175" s="98" t="s">
        <v>415</v>
      </c>
      <c r="F175" s="98" t="s">
        <v>25</v>
      </c>
      <c r="I175" s="98"/>
    </row>
    <row r="176" spans="5:9" hidden="1" x14ac:dyDescent="0.3">
      <c r="E176" s="98" t="s">
        <v>416</v>
      </c>
      <c r="F176" s="98" t="s">
        <v>25</v>
      </c>
    </row>
    <row r="177" spans="5:6" hidden="1" x14ac:dyDescent="0.3">
      <c r="E177" s="98" t="s">
        <v>417</v>
      </c>
      <c r="F177" s="98" t="s">
        <v>25</v>
      </c>
    </row>
    <row r="178" spans="5:6" hidden="1" x14ac:dyDescent="0.3">
      <c r="E178" s="98" t="s">
        <v>418</v>
      </c>
      <c r="F178" s="98" t="s">
        <v>266</v>
      </c>
    </row>
    <row r="179" spans="5:6" hidden="1" x14ac:dyDescent="0.3">
      <c r="E179" s="98" t="s">
        <v>419</v>
      </c>
      <c r="F179" s="98" t="s">
        <v>266</v>
      </c>
    </row>
    <row r="180" spans="5:6" hidden="1" x14ac:dyDescent="0.3">
      <c r="E180" s="98" t="s">
        <v>420</v>
      </c>
      <c r="F180" s="98" t="s">
        <v>266</v>
      </c>
    </row>
    <row r="181" spans="5:6" x14ac:dyDescent="0.3">
      <c r="E181" s="98" t="s">
        <v>421</v>
      </c>
      <c r="F181" s="98" t="s">
        <v>221</v>
      </c>
    </row>
    <row r="182" spans="5:6" hidden="1" x14ac:dyDescent="0.3">
      <c r="E182" s="98" t="s">
        <v>422</v>
      </c>
      <c r="F182" s="98" t="s">
        <v>223</v>
      </c>
    </row>
    <row r="183" spans="5:6" hidden="1" x14ac:dyDescent="0.3">
      <c r="E183" s="98" t="s">
        <v>423</v>
      </c>
      <c r="F183" s="98" t="s">
        <v>237</v>
      </c>
    </row>
    <row r="184" spans="5:6" hidden="1" x14ac:dyDescent="0.3">
      <c r="E184" s="98" t="s">
        <v>217</v>
      </c>
      <c r="F184" s="98" t="s">
        <v>264</v>
      </c>
    </row>
    <row r="185" spans="5:6" x14ac:dyDescent="0.3">
      <c r="E185" s="98" t="s">
        <v>424</v>
      </c>
      <c r="F185" s="98" t="s">
        <v>221</v>
      </c>
    </row>
    <row r="186" spans="5:6" hidden="1" x14ac:dyDescent="0.3">
      <c r="E186" s="98" t="s">
        <v>425</v>
      </c>
      <c r="F186" s="98" t="s">
        <v>25</v>
      </c>
    </row>
    <row r="187" spans="5:6" hidden="1" x14ac:dyDescent="0.3">
      <c r="E187" s="98" t="s">
        <v>426</v>
      </c>
      <c r="F187" s="98" t="s">
        <v>225</v>
      </c>
    </row>
    <row r="188" spans="5:6" hidden="1" x14ac:dyDescent="0.3">
      <c r="E188" s="98" t="s">
        <v>427</v>
      </c>
      <c r="F188" s="98" t="s">
        <v>25</v>
      </c>
    </row>
    <row r="189" spans="5:6" hidden="1" x14ac:dyDescent="0.3">
      <c r="E189" s="98" t="s">
        <v>428</v>
      </c>
      <c r="F189" s="98" t="s">
        <v>25</v>
      </c>
    </row>
    <row r="190" spans="5:6" hidden="1" x14ac:dyDescent="0.3">
      <c r="E190" s="98" t="s">
        <v>429</v>
      </c>
      <c r="F190" s="98" t="s">
        <v>25</v>
      </c>
    </row>
    <row r="191" spans="5:6" hidden="1" x14ac:dyDescent="0.3">
      <c r="E191" s="98" t="s">
        <v>430</v>
      </c>
      <c r="F191" s="98" t="s">
        <v>25</v>
      </c>
    </row>
    <row r="192" spans="5:6" hidden="1" x14ac:dyDescent="0.3">
      <c r="E192" s="98" t="s">
        <v>431</v>
      </c>
      <c r="F192" s="98" t="s">
        <v>25</v>
      </c>
    </row>
    <row r="193" spans="5:6" hidden="1" x14ac:dyDescent="0.3">
      <c r="E193" s="98" t="s">
        <v>432</v>
      </c>
      <c r="F193" s="98" t="s">
        <v>25</v>
      </c>
    </row>
    <row r="194" spans="5:6" hidden="1" x14ac:dyDescent="0.3">
      <c r="E194" s="98" t="s">
        <v>433</v>
      </c>
      <c r="F194" s="98" t="s">
        <v>25</v>
      </c>
    </row>
    <row r="195" spans="5:6" hidden="1" x14ac:dyDescent="0.3">
      <c r="E195" s="98" t="s">
        <v>434</v>
      </c>
      <c r="F195" s="98" t="s">
        <v>25</v>
      </c>
    </row>
    <row r="196" spans="5:6" hidden="1" x14ac:dyDescent="0.3">
      <c r="E196" s="98" t="s">
        <v>435</v>
      </c>
      <c r="F196" s="98" t="s">
        <v>25</v>
      </c>
    </row>
    <row r="197" spans="5:6" hidden="1" x14ac:dyDescent="0.3">
      <c r="E197" s="98" t="s">
        <v>436</v>
      </c>
      <c r="F197" s="98" t="s">
        <v>25</v>
      </c>
    </row>
    <row r="198" spans="5:6" hidden="1" x14ac:dyDescent="0.3">
      <c r="E198" s="98" t="s">
        <v>437</v>
      </c>
      <c r="F198" s="98" t="s">
        <v>25</v>
      </c>
    </row>
    <row r="199" spans="5:6" hidden="1" x14ac:dyDescent="0.3">
      <c r="E199" s="98" t="s">
        <v>438</v>
      </c>
      <c r="F199" s="98" t="s">
        <v>25</v>
      </c>
    </row>
    <row r="200" spans="5:6" hidden="1" x14ac:dyDescent="0.3">
      <c r="E200" s="98" t="s">
        <v>439</v>
      </c>
      <c r="F200" s="98" t="s">
        <v>25</v>
      </c>
    </row>
    <row r="201" spans="5:6" hidden="1" x14ac:dyDescent="0.3">
      <c r="E201" s="98" t="s">
        <v>440</v>
      </c>
      <c r="F201" s="98" t="s">
        <v>25</v>
      </c>
    </row>
    <row r="202" spans="5:6" hidden="1" x14ac:dyDescent="0.3">
      <c r="E202" s="98" t="s">
        <v>441</v>
      </c>
      <c r="F202" s="98" t="s">
        <v>25</v>
      </c>
    </row>
    <row r="203" spans="5:6" hidden="1" x14ac:dyDescent="0.3">
      <c r="E203" s="98" t="s">
        <v>442</v>
      </c>
      <c r="F203" s="98" t="s">
        <v>25</v>
      </c>
    </row>
    <row r="204" spans="5:6" hidden="1" x14ac:dyDescent="0.3">
      <c r="E204" s="98" t="s">
        <v>443</v>
      </c>
      <c r="F204" s="98" t="s">
        <v>25</v>
      </c>
    </row>
    <row r="205" spans="5:6" hidden="1" x14ac:dyDescent="0.3">
      <c r="E205" s="98" t="s">
        <v>444</v>
      </c>
      <c r="F205" s="98" t="s">
        <v>25</v>
      </c>
    </row>
    <row r="206" spans="5:6" hidden="1" x14ac:dyDescent="0.3">
      <c r="E206" s="98" t="s">
        <v>445</v>
      </c>
      <c r="F206" s="98" t="s">
        <v>25</v>
      </c>
    </row>
    <row r="207" spans="5:6" hidden="1" x14ac:dyDescent="0.3">
      <c r="E207" s="98" t="s">
        <v>446</v>
      </c>
      <c r="F207" s="98" t="s">
        <v>25</v>
      </c>
    </row>
    <row r="208" spans="5:6" hidden="1" x14ac:dyDescent="0.3">
      <c r="E208" s="98" t="s">
        <v>447</v>
      </c>
      <c r="F208" s="98" t="s">
        <v>237</v>
      </c>
    </row>
    <row r="209" spans="5:6" hidden="1" x14ac:dyDescent="0.3">
      <c r="E209" s="98" t="s">
        <v>448</v>
      </c>
      <c r="F209" s="98" t="s">
        <v>237</v>
      </c>
    </row>
    <row r="210" spans="5:6" hidden="1" x14ac:dyDescent="0.3">
      <c r="E210" s="98" t="s">
        <v>449</v>
      </c>
      <c r="F210" s="98" t="s">
        <v>237</v>
      </c>
    </row>
    <row r="211" spans="5:6" hidden="1" x14ac:dyDescent="0.3">
      <c r="E211" s="98" t="s">
        <v>450</v>
      </c>
      <c r="F211" s="98" t="s">
        <v>237</v>
      </c>
    </row>
    <row r="212" spans="5:6" hidden="1" x14ac:dyDescent="0.3">
      <c r="E212" s="98" t="s">
        <v>451</v>
      </c>
      <c r="F212" s="98" t="s">
        <v>26</v>
      </c>
    </row>
    <row r="213" spans="5:6" hidden="1" x14ac:dyDescent="0.3">
      <c r="E213" s="98" t="s">
        <v>452</v>
      </c>
      <c r="F213" s="98" t="s">
        <v>276</v>
      </c>
    </row>
    <row r="214" spans="5:6" hidden="1" x14ac:dyDescent="0.3">
      <c r="E214" s="98" t="s">
        <v>453</v>
      </c>
      <c r="F214" s="98" t="s">
        <v>25</v>
      </c>
    </row>
    <row r="215" spans="5:6" x14ac:dyDescent="0.3">
      <c r="E215" s="98" t="s">
        <v>454</v>
      </c>
      <c r="F215" s="98" t="s">
        <v>221</v>
      </c>
    </row>
    <row r="216" spans="5:6" hidden="1" x14ac:dyDescent="0.3">
      <c r="E216" s="98" t="s">
        <v>455</v>
      </c>
      <c r="F216" s="98" t="s">
        <v>456</v>
      </c>
    </row>
    <row r="217" spans="5:6" hidden="1" x14ac:dyDescent="0.3">
      <c r="E217" s="98" t="s">
        <v>457</v>
      </c>
      <c r="F217" s="98" t="s">
        <v>456</v>
      </c>
    </row>
    <row r="218" spans="5:6" x14ac:dyDescent="0.3">
      <c r="E218" s="98" t="s">
        <v>458</v>
      </c>
      <c r="F218" s="98" t="s">
        <v>221</v>
      </c>
    </row>
    <row r="219" spans="5:6" hidden="1" x14ac:dyDescent="0.3">
      <c r="E219" s="98" t="s">
        <v>459</v>
      </c>
      <c r="F219" s="98" t="s">
        <v>406</v>
      </c>
    </row>
    <row r="220" spans="5:6" hidden="1" x14ac:dyDescent="0.3">
      <c r="E220" s="98" t="s">
        <v>460</v>
      </c>
      <c r="F220" s="98" t="s">
        <v>223</v>
      </c>
    </row>
    <row r="221" spans="5:6" hidden="1" x14ac:dyDescent="0.3">
      <c r="E221" s="98" t="s">
        <v>461</v>
      </c>
      <c r="F221" s="98" t="s">
        <v>223</v>
      </c>
    </row>
    <row r="222" spans="5:6" hidden="1" x14ac:dyDescent="0.3">
      <c r="E222" s="98" t="s">
        <v>462</v>
      </c>
      <c r="F222" s="98" t="s">
        <v>223</v>
      </c>
    </row>
    <row r="223" spans="5:6" hidden="1" x14ac:dyDescent="0.3">
      <c r="E223" s="98" t="s">
        <v>463</v>
      </c>
      <c r="F223" s="98" t="s">
        <v>223</v>
      </c>
    </row>
    <row r="224" spans="5:6" hidden="1" x14ac:dyDescent="0.3">
      <c r="E224" s="98" t="s">
        <v>464</v>
      </c>
      <c r="F224" s="98" t="s">
        <v>25</v>
      </c>
    </row>
    <row r="225" spans="5:6" hidden="1" x14ac:dyDescent="0.3">
      <c r="E225" s="98" t="s">
        <v>465</v>
      </c>
      <c r="F225" s="98" t="s">
        <v>25</v>
      </c>
    </row>
    <row r="226" spans="5:6" hidden="1" x14ac:dyDescent="0.3">
      <c r="E226" s="98" t="s">
        <v>466</v>
      </c>
      <c r="F226" s="98" t="s">
        <v>25</v>
      </c>
    </row>
    <row r="227" spans="5:6" hidden="1" x14ac:dyDescent="0.3">
      <c r="E227" s="98" t="s">
        <v>467</v>
      </c>
      <c r="F227" s="98" t="s">
        <v>25</v>
      </c>
    </row>
    <row r="228" spans="5:6" hidden="1" x14ac:dyDescent="0.3">
      <c r="E228" s="98" t="s">
        <v>468</v>
      </c>
      <c r="F228" s="98" t="s">
        <v>25</v>
      </c>
    </row>
    <row r="229" spans="5:6" hidden="1" x14ac:dyDescent="0.3">
      <c r="E229" s="98" t="s">
        <v>469</v>
      </c>
      <c r="F229" s="98" t="s">
        <v>25</v>
      </c>
    </row>
    <row r="230" spans="5:6" hidden="1" x14ac:dyDescent="0.3">
      <c r="E230" s="98" t="s">
        <v>470</v>
      </c>
      <c r="F230" s="98" t="s">
        <v>25</v>
      </c>
    </row>
    <row r="231" spans="5:6" hidden="1" x14ac:dyDescent="0.3">
      <c r="E231" s="98" t="s">
        <v>471</v>
      </c>
      <c r="F231" s="98" t="s">
        <v>25</v>
      </c>
    </row>
    <row r="232" spans="5:6" hidden="1" x14ac:dyDescent="0.3">
      <c r="E232" s="98" t="s">
        <v>472</v>
      </c>
      <c r="F232" s="98" t="s">
        <v>25</v>
      </c>
    </row>
    <row r="233" spans="5:6" x14ac:dyDescent="0.3">
      <c r="E233" s="98" t="s">
        <v>473</v>
      </c>
      <c r="F233" s="98" t="s">
        <v>616</v>
      </c>
    </row>
    <row r="234" spans="5:6" hidden="1" x14ac:dyDescent="0.3">
      <c r="E234" s="98" t="s">
        <v>474</v>
      </c>
      <c r="F234" s="98" t="s">
        <v>25</v>
      </c>
    </row>
    <row r="235" spans="5:6" hidden="1" x14ac:dyDescent="0.3">
      <c r="E235" s="98" t="s">
        <v>220</v>
      </c>
      <c r="F235" s="98" t="s">
        <v>223</v>
      </c>
    </row>
    <row r="236" spans="5:6" hidden="1" x14ac:dyDescent="0.3">
      <c r="E236" s="98" t="s">
        <v>475</v>
      </c>
      <c r="F236" s="98" t="s">
        <v>476</v>
      </c>
    </row>
    <row r="237" spans="5:6" hidden="1" x14ac:dyDescent="0.3">
      <c r="E237" s="98" t="s">
        <v>477</v>
      </c>
      <c r="F237" s="98" t="s">
        <v>476</v>
      </c>
    </row>
    <row r="238" spans="5:6" hidden="1" x14ac:dyDescent="0.3">
      <c r="E238" s="98" t="s">
        <v>478</v>
      </c>
      <c r="F238" s="98" t="s">
        <v>476</v>
      </c>
    </row>
    <row r="239" spans="5:6" hidden="1" x14ac:dyDescent="0.3">
      <c r="E239" s="98" t="s">
        <v>479</v>
      </c>
      <c r="F239" s="98" t="s">
        <v>476</v>
      </c>
    </row>
    <row r="240" spans="5:6" hidden="1" x14ac:dyDescent="0.3">
      <c r="E240" s="98" t="s">
        <v>480</v>
      </c>
      <c r="F240" s="98" t="s">
        <v>456</v>
      </c>
    </row>
    <row r="241" spans="5:6" hidden="1" x14ac:dyDescent="0.3">
      <c r="E241" s="98" t="s">
        <v>481</v>
      </c>
      <c r="F241" s="98" t="s">
        <v>456</v>
      </c>
    </row>
    <row r="242" spans="5:6" hidden="1" x14ac:dyDescent="0.3">
      <c r="E242" s="98" t="s">
        <v>482</v>
      </c>
      <c r="F242" s="98" t="s">
        <v>456</v>
      </c>
    </row>
    <row r="243" spans="5:6" hidden="1" x14ac:dyDescent="0.3">
      <c r="E243" s="98" t="s">
        <v>483</v>
      </c>
      <c r="F243" s="98" t="s">
        <v>456</v>
      </c>
    </row>
    <row r="244" spans="5:6" hidden="1" x14ac:dyDescent="0.3">
      <c r="E244" s="98" t="s">
        <v>484</v>
      </c>
      <c r="F244" s="98" t="s">
        <v>406</v>
      </c>
    </row>
    <row r="245" spans="5:6" hidden="1" x14ac:dyDescent="0.3">
      <c r="E245" s="98" t="s">
        <v>485</v>
      </c>
      <c r="F245" s="98" t="s">
        <v>406</v>
      </c>
    </row>
    <row r="246" spans="5:6" hidden="1" x14ac:dyDescent="0.3">
      <c r="E246" s="98" t="s">
        <v>486</v>
      </c>
      <c r="F246" s="98" t="s">
        <v>406</v>
      </c>
    </row>
    <row r="247" spans="5:6" hidden="1" x14ac:dyDescent="0.3">
      <c r="E247" s="98" t="s">
        <v>487</v>
      </c>
      <c r="F247" s="98" t="s">
        <v>406</v>
      </c>
    </row>
    <row r="248" spans="5:6" hidden="1" x14ac:dyDescent="0.3">
      <c r="E248" s="98" t="s">
        <v>488</v>
      </c>
      <c r="F248" s="98" t="s">
        <v>406</v>
      </c>
    </row>
    <row r="249" spans="5:6" hidden="1" x14ac:dyDescent="0.3">
      <c r="E249" s="98" t="s">
        <v>489</v>
      </c>
      <c r="F249" s="98" t="s">
        <v>266</v>
      </c>
    </row>
    <row r="250" spans="5:6" hidden="1" x14ac:dyDescent="0.3">
      <c r="E250" s="98" t="s">
        <v>490</v>
      </c>
      <c r="F250" s="98" t="s">
        <v>266</v>
      </c>
    </row>
    <row r="251" spans="5:6" hidden="1" x14ac:dyDescent="0.3">
      <c r="E251" s="98" t="s">
        <v>491</v>
      </c>
      <c r="F251" s="98" t="s">
        <v>590</v>
      </c>
    </row>
    <row r="252" spans="5:6" hidden="1" x14ac:dyDescent="0.3">
      <c r="E252" s="98" t="s">
        <v>492</v>
      </c>
      <c r="F252" s="98" t="s">
        <v>223</v>
      </c>
    </row>
    <row r="253" spans="5:6" hidden="1" x14ac:dyDescent="0.3">
      <c r="E253" s="98" t="s">
        <v>493</v>
      </c>
      <c r="F253" s="98" t="s">
        <v>25</v>
      </c>
    </row>
    <row r="254" spans="5:6" hidden="1" x14ac:dyDescent="0.3">
      <c r="E254" s="98" t="s">
        <v>494</v>
      </c>
      <c r="F254" s="98" t="s">
        <v>25</v>
      </c>
    </row>
    <row r="255" spans="5:6" hidden="1" x14ac:dyDescent="0.3">
      <c r="E255" s="98" t="s">
        <v>495</v>
      </c>
      <c r="F255" s="98" t="s">
        <v>25</v>
      </c>
    </row>
    <row r="256" spans="5:6" hidden="1" x14ac:dyDescent="0.3">
      <c r="E256" s="98" t="s">
        <v>496</v>
      </c>
      <c r="F256" s="98" t="s">
        <v>25</v>
      </c>
    </row>
    <row r="257" spans="5:6" hidden="1" x14ac:dyDescent="0.3">
      <c r="E257" s="98" t="s">
        <v>497</v>
      </c>
      <c r="F257" s="98" t="s">
        <v>25</v>
      </c>
    </row>
    <row r="258" spans="5:6" hidden="1" x14ac:dyDescent="0.3">
      <c r="E258" s="98" t="s">
        <v>498</v>
      </c>
      <c r="F258" s="98" t="s">
        <v>266</v>
      </c>
    </row>
    <row r="259" spans="5:6" hidden="1" x14ac:dyDescent="0.3">
      <c r="E259" s="98" t="s">
        <v>499</v>
      </c>
      <c r="F259" s="98" t="s">
        <v>615</v>
      </c>
    </row>
    <row r="260" spans="5:6" hidden="1" x14ac:dyDescent="0.3">
      <c r="E260" s="98" t="s">
        <v>373</v>
      </c>
      <c r="F260" s="98" t="s">
        <v>266</v>
      </c>
    </row>
    <row r="261" spans="5:6" hidden="1" x14ac:dyDescent="0.3">
      <c r="E261" s="98" t="s">
        <v>500</v>
      </c>
      <c r="F261" s="98" t="s">
        <v>276</v>
      </c>
    </row>
    <row r="262" spans="5:6" hidden="1" x14ac:dyDescent="0.3">
      <c r="E262" s="98" t="s">
        <v>501</v>
      </c>
      <c r="F262" s="98" t="s">
        <v>237</v>
      </c>
    </row>
    <row r="263" spans="5:6" hidden="1" x14ac:dyDescent="0.3">
      <c r="E263" s="98" t="s">
        <v>502</v>
      </c>
      <c r="F263" s="98" t="s">
        <v>25</v>
      </c>
    </row>
    <row r="264" spans="5:6" hidden="1" x14ac:dyDescent="0.3">
      <c r="E264" s="98" t="s">
        <v>503</v>
      </c>
      <c r="F264" s="98" t="s">
        <v>456</v>
      </c>
    </row>
    <row r="265" spans="5:6" hidden="1" x14ac:dyDescent="0.3">
      <c r="E265" s="98" t="s">
        <v>504</v>
      </c>
      <c r="F265" s="98" t="s">
        <v>456</v>
      </c>
    </row>
    <row r="266" spans="5:6" hidden="1" x14ac:dyDescent="0.3">
      <c r="E266" s="98" t="s">
        <v>505</v>
      </c>
      <c r="F266" s="98" t="s">
        <v>456</v>
      </c>
    </row>
    <row r="267" spans="5:6" hidden="1" x14ac:dyDescent="0.3">
      <c r="E267" s="98" t="s">
        <v>506</v>
      </c>
      <c r="F267" s="98" t="s">
        <v>25</v>
      </c>
    </row>
    <row r="268" spans="5:6" hidden="1" x14ac:dyDescent="0.3">
      <c r="E268" s="98" t="s">
        <v>507</v>
      </c>
      <c r="F268" s="98" t="s">
        <v>25</v>
      </c>
    </row>
    <row r="269" spans="5:6" hidden="1" x14ac:dyDescent="0.3">
      <c r="E269" s="98" t="s">
        <v>508</v>
      </c>
      <c r="F269" s="98" t="s">
        <v>25</v>
      </c>
    </row>
    <row r="270" spans="5:6" hidden="1" x14ac:dyDescent="0.3">
      <c r="E270" s="98" t="s">
        <v>509</v>
      </c>
      <c r="F270" s="98" t="s">
        <v>25</v>
      </c>
    </row>
    <row r="271" spans="5:6" hidden="1" x14ac:dyDescent="0.3">
      <c r="E271" s="98" t="s">
        <v>510</v>
      </c>
      <c r="F271" s="98" t="s">
        <v>276</v>
      </c>
    </row>
    <row r="272" spans="5:6" hidden="1" x14ac:dyDescent="0.3">
      <c r="E272" s="98" t="s">
        <v>511</v>
      </c>
      <c r="F272" s="98" t="s">
        <v>276</v>
      </c>
    </row>
    <row r="273" spans="5:6" hidden="1" x14ac:dyDescent="0.3">
      <c r="E273" s="98" t="s">
        <v>512</v>
      </c>
      <c r="F273" s="98" t="s">
        <v>276</v>
      </c>
    </row>
    <row r="274" spans="5:6" hidden="1" x14ac:dyDescent="0.3">
      <c r="E274" s="98" t="s">
        <v>513</v>
      </c>
      <c r="F274" s="98" t="s">
        <v>276</v>
      </c>
    </row>
    <row r="275" spans="5:6" hidden="1" x14ac:dyDescent="0.3">
      <c r="E275" s="98" t="s">
        <v>514</v>
      </c>
      <c r="F275" s="98" t="s">
        <v>225</v>
      </c>
    </row>
    <row r="276" spans="5:6" hidden="1" x14ac:dyDescent="0.3">
      <c r="E276" s="98" t="s">
        <v>224</v>
      </c>
      <c r="F276" s="98" t="s">
        <v>589</v>
      </c>
    </row>
    <row r="277" spans="5:6" hidden="1" x14ac:dyDescent="0.3">
      <c r="E277" s="98" t="s">
        <v>515</v>
      </c>
      <c r="F277" s="98" t="s">
        <v>266</v>
      </c>
    </row>
    <row r="278" spans="5:6" hidden="1" x14ac:dyDescent="0.3">
      <c r="E278" s="98" t="s">
        <v>516</v>
      </c>
      <c r="F278" s="98" t="s">
        <v>276</v>
      </c>
    </row>
    <row r="279" spans="5:6" x14ac:dyDescent="0.3">
      <c r="E279" s="98" t="s">
        <v>517</v>
      </c>
      <c r="F279" s="98" t="s">
        <v>221</v>
      </c>
    </row>
    <row r="280" spans="5:6" hidden="1" x14ac:dyDescent="0.3">
      <c r="E280" s="98" t="s">
        <v>518</v>
      </c>
      <c r="F280" s="98" t="s">
        <v>223</v>
      </c>
    </row>
    <row r="281" spans="5:6" hidden="1" x14ac:dyDescent="0.3">
      <c r="E281" s="98" t="s">
        <v>519</v>
      </c>
      <c r="F281" s="98" t="s">
        <v>25</v>
      </c>
    </row>
    <row r="282" spans="5:6" hidden="1" x14ac:dyDescent="0.3">
      <c r="E282" s="98" t="s">
        <v>520</v>
      </c>
      <c r="F282" s="98" t="s">
        <v>25</v>
      </c>
    </row>
    <row r="283" spans="5:6" hidden="1" x14ac:dyDescent="0.3">
      <c r="E283" s="98" t="s">
        <v>521</v>
      </c>
      <c r="F283" s="98" t="s">
        <v>25</v>
      </c>
    </row>
    <row r="284" spans="5:6" hidden="1" x14ac:dyDescent="0.3">
      <c r="E284" s="98" t="s">
        <v>522</v>
      </c>
      <c r="F284" s="98" t="s">
        <v>25</v>
      </c>
    </row>
    <row r="285" spans="5:6" hidden="1" x14ac:dyDescent="0.3">
      <c r="E285" s="98" t="s">
        <v>523</v>
      </c>
      <c r="F285" s="98" t="s">
        <v>25</v>
      </c>
    </row>
    <row r="286" spans="5:6" hidden="1" x14ac:dyDescent="0.3">
      <c r="E286" s="98" t="s">
        <v>524</v>
      </c>
      <c r="F286" s="98" t="s">
        <v>25</v>
      </c>
    </row>
    <row r="287" spans="5:6" hidden="1" x14ac:dyDescent="0.3">
      <c r="E287" s="98" t="s">
        <v>525</v>
      </c>
      <c r="F287" s="98" t="s">
        <v>25</v>
      </c>
    </row>
    <row r="288" spans="5:6" hidden="1" x14ac:dyDescent="0.3">
      <c r="E288" s="98" t="s">
        <v>420</v>
      </c>
      <c r="F288" s="98" t="s">
        <v>266</v>
      </c>
    </row>
    <row r="289" spans="5:6" hidden="1" x14ac:dyDescent="0.3">
      <c r="E289" s="98" t="s">
        <v>526</v>
      </c>
      <c r="F289" s="98" t="s">
        <v>25</v>
      </c>
    </row>
    <row r="290" spans="5:6" x14ac:dyDescent="0.3">
      <c r="E290" s="98" t="s">
        <v>527</v>
      </c>
      <c r="F290" s="98" t="s">
        <v>221</v>
      </c>
    </row>
    <row r="291" spans="5:6" hidden="1" x14ac:dyDescent="0.3">
      <c r="E291" s="98" t="s">
        <v>207</v>
      </c>
      <c r="F291" s="98" t="s">
        <v>223</v>
      </c>
    </row>
    <row r="292" spans="5:6" hidden="1" x14ac:dyDescent="0.3">
      <c r="E292" s="98" t="s">
        <v>528</v>
      </c>
      <c r="F292" s="98" t="s">
        <v>223</v>
      </c>
    </row>
    <row r="293" spans="5:6" hidden="1" x14ac:dyDescent="0.3">
      <c r="E293" s="98" t="s">
        <v>529</v>
      </c>
      <c r="F293" s="98" t="s">
        <v>223</v>
      </c>
    </row>
    <row r="294" spans="5:6" hidden="1" x14ac:dyDescent="0.3">
      <c r="E294" s="98" t="s">
        <v>530</v>
      </c>
      <c r="F294" s="98" t="s">
        <v>266</v>
      </c>
    </row>
    <row r="295" spans="5:6" hidden="1" x14ac:dyDescent="0.3">
      <c r="E295" s="98" t="s">
        <v>531</v>
      </c>
      <c r="F295" s="98" t="s">
        <v>266</v>
      </c>
    </row>
    <row r="296" spans="5:6" hidden="1" x14ac:dyDescent="0.3">
      <c r="E296" s="98" t="s">
        <v>532</v>
      </c>
      <c r="F296" s="98" t="s">
        <v>266</v>
      </c>
    </row>
    <row r="297" spans="5:6" hidden="1" x14ac:dyDescent="0.3">
      <c r="E297" s="98" t="s">
        <v>533</v>
      </c>
      <c r="F297" s="98" t="s">
        <v>266</v>
      </c>
    </row>
    <row r="298" spans="5:6" hidden="1" x14ac:dyDescent="0.3">
      <c r="E298" s="98" t="s">
        <v>534</v>
      </c>
      <c r="F298" s="98" t="s">
        <v>266</v>
      </c>
    </row>
    <row r="299" spans="5:6" hidden="1" x14ac:dyDescent="0.3">
      <c r="E299" s="98" t="s">
        <v>535</v>
      </c>
      <c r="F299" s="98" t="s">
        <v>266</v>
      </c>
    </row>
    <row r="300" spans="5:6" hidden="1" x14ac:dyDescent="0.3">
      <c r="E300" s="98" t="s">
        <v>536</v>
      </c>
      <c r="F300" s="98" t="s">
        <v>266</v>
      </c>
    </row>
    <row r="301" spans="5:6" hidden="1" x14ac:dyDescent="0.3">
      <c r="E301" s="98" t="s">
        <v>537</v>
      </c>
      <c r="F301" s="98" t="s">
        <v>266</v>
      </c>
    </row>
    <row r="302" spans="5:6" x14ac:dyDescent="0.3">
      <c r="E302" s="98" t="s">
        <v>538</v>
      </c>
      <c r="F302" s="98" t="s">
        <v>221</v>
      </c>
    </row>
    <row r="303" spans="5:6" x14ac:dyDescent="0.3">
      <c r="E303" s="98" t="s">
        <v>539</v>
      </c>
      <c r="F303" s="98" t="s">
        <v>221</v>
      </c>
    </row>
    <row r="304" spans="5:6" hidden="1" x14ac:dyDescent="0.3">
      <c r="E304" s="98" t="s">
        <v>540</v>
      </c>
      <c r="F304" s="98" t="s">
        <v>25</v>
      </c>
    </row>
    <row r="305" spans="5:6" hidden="1" x14ac:dyDescent="0.3">
      <c r="E305" s="98" t="s">
        <v>541</v>
      </c>
      <c r="F305" s="98" t="s">
        <v>225</v>
      </c>
    </row>
    <row r="306" spans="5:6" hidden="1" x14ac:dyDescent="0.3">
      <c r="E306" s="98" t="s">
        <v>542</v>
      </c>
      <c r="F306" s="98" t="s">
        <v>266</v>
      </c>
    </row>
    <row r="307" spans="5:6" hidden="1" x14ac:dyDescent="0.3">
      <c r="E307" s="98" t="s">
        <v>543</v>
      </c>
      <c r="F307" s="98" t="s">
        <v>25</v>
      </c>
    </row>
    <row r="308" spans="5:6" hidden="1" x14ac:dyDescent="0.3">
      <c r="E308" s="98" t="s">
        <v>230</v>
      </c>
      <c r="F308" s="98" t="s">
        <v>225</v>
      </c>
    </row>
    <row r="309" spans="5:6" hidden="1" x14ac:dyDescent="0.3">
      <c r="E309" s="98" t="s">
        <v>544</v>
      </c>
      <c r="F309" s="98" t="s">
        <v>225</v>
      </c>
    </row>
    <row r="310" spans="5:6" hidden="1" x14ac:dyDescent="0.3">
      <c r="E310" s="98" t="s">
        <v>545</v>
      </c>
      <c r="F310" s="98" t="s">
        <v>225</v>
      </c>
    </row>
    <row r="311" spans="5:6" hidden="1" x14ac:dyDescent="0.3">
      <c r="E311" s="98" t="s">
        <v>546</v>
      </c>
      <c r="F311" s="98" t="s">
        <v>225</v>
      </c>
    </row>
    <row r="312" spans="5:6" hidden="1" x14ac:dyDescent="0.3">
      <c r="E312" s="98" t="s">
        <v>547</v>
      </c>
      <c r="F312" s="98" t="s">
        <v>26</v>
      </c>
    </row>
    <row r="313" spans="5:6" hidden="1" x14ac:dyDescent="0.3">
      <c r="E313" s="98" t="s">
        <v>548</v>
      </c>
      <c r="F313" s="98" t="s">
        <v>26</v>
      </c>
    </row>
    <row r="314" spans="5:6" hidden="1" x14ac:dyDescent="0.3">
      <c r="E314" s="98" t="s">
        <v>549</v>
      </c>
      <c r="F314" s="98" t="s">
        <v>276</v>
      </c>
    </row>
    <row r="315" spans="5:6" hidden="1" x14ac:dyDescent="0.3">
      <c r="E315" s="98" t="s">
        <v>550</v>
      </c>
      <c r="F315" s="98" t="s">
        <v>25</v>
      </c>
    </row>
    <row r="316" spans="5:6" hidden="1" x14ac:dyDescent="0.3">
      <c r="E316" s="98" t="s">
        <v>551</v>
      </c>
      <c r="F316" s="98" t="s">
        <v>25</v>
      </c>
    </row>
    <row r="317" spans="5:6" x14ac:dyDescent="0.3">
      <c r="E317" s="98" t="s">
        <v>552</v>
      </c>
      <c r="F317" s="98" t="s">
        <v>221</v>
      </c>
    </row>
    <row r="318" spans="5:6" hidden="1" x14ac:dyDescent="0.3">
      <c r="E318" s="98" t="s">
        <v>553</v>
      </c>
      <c r="F318" s="98" t="s">
        <v>266</v>
      </c>
    </row>
    <row r="319" spans="5:6" x14ac:dyDescent="0.3">
      <c r="E319" s="98" t="s">
        <v>554</v>
      </c>
      <c r="F319" s="98" t="s">
        <v>221</v>
      </c>
    </row>
    <row r="320" spans="5:6" x14ac:dyDescent="0.3">
      <c r="E320" s="98" t="s">
        <v>555</v>
      </c>
      <c r="F320" s="98" t="s">
        <v>221</v>
      </c>
    </row>
    <row r="321" spans="5:6" hidden="1" x14ac:dyDescent="0.3">
      <c r="E321" s="98" t="s">
        <v>556</v>
      </c>
      <c r="F321" s="98" t="s">
        <v>25</v>
      </c>
    </row>
    <row r="322" spans="5:6" hidden="1" x14ac:dyDescent="0.3">
      <c r="E322" s="98" t="s">
        <v>557</v>
      </c>
      <c r="F322" s="98" t="s">
        <v>25</v>
      </c>
    </row>
    <row r="323" spans="5:6" hidden="1" x14ac:dyDescent="0.3">
      <c r="E323" s="98" t="s">
        <v>558</v>
      </c>
      <c r="F323" s="98" t="s">
        <v>223</v>
      </c>
    </row>
    <row r="324" spans="5:6" hidden="1" x14ac:dyDescent="0.3">
      <c r="E324" s="98" t="s">
        <v>559</v>
      </c>
      <c r="F324" s="98" t="s">
        <v>25</v>
      </c>
    </row>
    <row r="325" spans="5:6" hidden="1" x14ac:dyDescent="0.3">
      <c r="E325" s="98" t="s">
        <v>560</v>
      </c>
      <c r="F325" s="98" t="s">
        <v>25</v>
      </c>
    </row>
    <row r="326" spans="5:6" hidden="1" x14ac:dyDescent="0.3">
      <c r="E326" s="98" t="s">
        <v>561</v>
      </c>
      <c r="F326" s="98" t="s">
        <v>25</v>
      </c>
    </row>
    <row r="327" spans="5:6" hidden="1" x14ac:dyDescent="0.3">
      <c r="E327" s="98" t="s">
        <v>562</v>
      </c>
      <c r="F327" s="98" t="s">
        <v>25</v>
      </c>
    </row>
    <row r="328" spans="5:6" hidden="1" x14ac:dyDescent="0.3">
      <c r="E328" s="98" t="s">
        <v>563</v>
      </c>
      <c r="F328" s="98" t="s">
        <v>25</v>
      </c>
    </row>
    <row r="329" spans="5:6" hidden="1" x14ac:dyDescent="0.3">
      <c r="E329" s="98" t="s">
        <v>564</v>
      </c>
      <c r="F329" s="98" t="s">
        <v>276</v>
      </c>
    </row>
    <row r="330" spans="5:6" x14ac:dyDescent="0.3">
      <c r="E330" s="98" t="s">
        <v>565</v>
      </c>
      <c r="F330" s="98" t="s">
        <v>221</v>
      </c>
    </row>
    <row r="331" spans="5:6" hidden="1" x14ac:dyDescent="0.3">
      <c r="E331" s="98" t="s">
        <v>566</v>
      </c>
      <c r="F331" s="98" t="s">
        <v>276</v>
      </c>
    </row>
    <row r="332" spans="5:6" hidden="1" x14ac:dyDescent="0.3">
      <c r="E332" s="98" t="s">
        <v>567</v>
      </c>
      <c r="F332" s="98" t="s">
        <v>25</v>
      </c>
    </row>
    <row r="333" spans="5:6" hidden="1" x14ac:dyDescent="0.3">
      <c r="E333" s="98" t="s">
        <v>568</v>
      </c>
      <c r="F333" s="98" t="s">
        <v>399</v>
      </c>
    </row>
    <row r="334" spans="5:6" x14ac:dyDescent="0.3">
      <c r="E334" s="98" t="s">
        <v>569</v>
      </c>
      <c r="F334" s="98" t="s">
        <v>221</v>
      </c>
    </row>
    <row r="335" spans="5:6" hidden="1" x14ac:dyDescent="0.3">
      <c r="E335" s="98" t="s">
        <v>570</v>
      </c>
      <c r="F335" s="98" t="s">
        <v>25</v>
      </c>
    </row>
    <row r="336" spans="5:6" hidden="1" x14ac:dyDescent="0.3">
      <c r="E336" s="98" t="s">
        <v>571</v>
      </c>
      <c r="F336" s="98" t="s">
        <v>266</v>
      </c>
    </row>
    <row r="337" spans="5:6" hidden="1" x14ac:dyDescent="0.3">
      <c r="E337" s="98" t="s">
        <v>572</v>
      </c>
      <c r="F337" s="98" t="s">
        <v>476</v>
      </c>
    </row>
    <row r="338" spans="5:6" hidden="1" x14ac:dyDescent="0.3">
      <c r="E338" s="98" t="s">
        <v>573</v>
      </c>
      <c r="F338" s="98" t="s">
        <v>476</v>
      </c>
    </row>
    <row r="339" spans="5:6" hidden="1" x14ac:dyDescent="0.3">
      <c r="E339" s="98" t="s">
        <v>574</v>
      </c>
      <c r="F339" s="98" t="s">
        <v>476</v>
      </c>
    </row>
    <row r="340" spans="5:6" hidden="1" x14ac:dyDescent="0.3">
      <c r="E340" s="98" t="s">
        <v>575</v>
      </c>
      <c r="F340" s="98" t="s">
        <v>476</v>
      </c>
    </row>
    <row r="341" spans="5:6" hidden="1" x14ac:dyDescent="0.3">
      <c r="E341" s="98" t="s">
        <v>576</v>
      </c>
      <c r="F341" s="98" t="s">
        <v>26</v>
      </c>
    </row>
    <row r="342" spans="5:6" hidden="1" x14ac:dyDescent="0.3">
      <c r="E342" s="98" t="s">
        <v>577</v>
      </c>
      <c r="F342" s="98" t="s">
        <v>266</v>
      </c>
    </row>
    <row r="343" spans="5:6" hidden="1" x14ac:dyDescent="0.3">
      <c r="E343" s="98" t="s">
        <v>222</v>
      </c>
      <c r="F343" s="98" t="s">
        <v>590</v>
      </c>
    </row>
    <row r="344" spans="5:6" hidden="1" x14ac:dyDescent="0.3">
      <c r="E344" s="98" t="s">
        <v>578</v>
      </c>
      <c r="F344" s="98" t="s">
        <v>25</v>
      </c>
    </row>
    <row r="345" spans="5:6" x14ac:dyDescent="0.3">
      <c r="E345" s="98" t="s">
        <v>579</v>
      </c>
      <c r="F345" s="98" t="s">
        <v>221</v>
      </c>
    </row>
    <row r="346" spans="5:6" hidden="1" x14ac:dyDescent="0.3">
      <c r="E346" s="98" t="s">
        <v>580</v>
      </c>
      <c r="F346" s="98" t="s">
        <v>266</v>
      </c>
    </row>
    <row r="347" spans="5:6" hidden="1" x14ac:dyDescent="0.3">
      <c r="E347" s="98" t="s">
        <v>581</v>
      </c>
      <c r="F347" s="98" t="s">
        <v>25</v>
      </c>
    </row>
    <row r="348" spans="5:6" hidden="1" x14ac:dyDescent="0.3">
      <c r="E348" s="98" t="s">
        <v>582</v>
      </c>
      <c r="F348" s="98" t="s">
        <v>25</v>
      </c>
    </row>
    <row r="349" spans="5:6" hidden="1" x14ac:dyDescent="0.3">
      <c r="E349" s="98" t="s">
        <v>583</v>
      </c>
      <c r="F349" s="98" t="s">
        <v>25</v>
      </c>
    </row>
    <row r="350" spans="5:6" hidden="1" x14ac:dyDescent="0.3">
      <c r="E350" s="98" t="s">
        <v>584</v>
      </c>
      <c r="F350" s="98" t="s">
        <v>25</v>
      </c>
    </row>
    <row r="351" spans="5:6" hidden="1" x14ac:dyDescent="0.3">
      <c r="E351" s="98" t="s">
        <v>585</v>
      </c>
      <c r="F351" s="98" t="s">
        <v>25</v>
      </c>
    </row>
    <row r="352" spans="5:6" hidden="1" x14ac:dyDescent="0.3">
      <c r="E352" s="98" t="s">
        <v>586</v>
      </c>
      <c r="F352" s="98" t="s">
        <v>266</v>
      </c>
    </row>
    <row r="353" spans="5:6" hidden="1" x14ac:dyDescent="0.3">
      <c r="E353" s="98" t="s">
        <v>587</v>
      </c>
      <c r="F353" s="98" t="s">
        <v>223</v>
      </c>
    </row>
    <row r="354" spans="5:6" hidden="1" x14ac:dyDescent="0.3">
      <c r="E354" s="98" t="s">
        <v>588</v>
      </c>
      <c r="F354" s="98" t="s">
        <v>25</v>
      </c>
    </row>
  </sheetData>
  <autoFilter ref="E1:F354">
    <filterColumn colId="1">
      <filters>
        <filter val="Expert RA"/>
      </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C8A5E3"/>
  </sheetPr>
  <dimension ref="A1:H10"/>
  <sheetViews>
    <sheetView showGridLines="0" zoomScale="130" zoomScaleNormal="130" workbookViewId="0">
      <selection activeCell="H6" sqref="H6"/>
    </sheetView>
  </sheetViews>
  <sheetFormatPr defaultRowHeight="14.4" x14ac:dyDescent="0.3"/>
  <cols>
    <col min="1" max="1" width="14.6640625" customWidth="1"/>
    <col min="2" max="2" width="14.5546875" customWidth="1"/>
    <col min="3" max="3" width="18.5546875" customWidth="1"/>
    <col min="4" max="4" width="16" customWidth="1"/>
    <col min="5" max="5" width="17.109375" customWidth="1"/>
    <col min="6" max="6" width="15.6640625" customWidth="1"/>
    <col min="7" max="7" width="19.109375" customWidth="1"/>
    <col min="8" max="8" width="19.33203125" customWidth="1"/>
  </cols>
  <sheetData>
    <row r="1" spans="1:8" ht="24" customHeight="1" x14ac:dyDescent="0.3">
      <c r="A1" s="304" t="s">
        <v>55</v>
      </c>
      <c r="B1" s="304" t="s">
        <v>56</v>
      </c>
      <c r="C1" s="304"/>
      <c r="D1" s="304"/>
      <c r="E1" s="304" t="s">
        <v>57</v>
      </c>
      <c r="F1" s="304"/>
      <c r="G1" s="304"/>
      <c r="H1" s="304"/>
    </row>
    <row r="2" spans="1:8" ht="33.75" customHeight="1" x14ac:dyDescent="0.3">
      <c r="A2" s="304"/>
      <c r="B2" s="1" t="s">
        <v>26</v>
      </c>
      <c r="C2" s="1" t="s">
        <v>58</v>
      </c>
      <c r="D2" s="1" t="s">
        <v>24</v>
      </c>
      <c r="E2" s="1" t="s">
        <v>59</v>
      </c>
      <c r="F2" s="1" t="s">
        <v>27</v>
      </c>
      <c r="G2" s="1" t="s">
        <v>60</v>
      </c>
      <c r="H2" s="1" t="s">
        <v>61</v>
      </c>
    </row>
    <row r="3" spans="1:8" ht="30" customHeight="1" x14ac:dyDescent="0.3">
      <c r="A3" s="3">
        <v>0</v>
      </c>
      <c r="B3" s="3" t="s">
        <v>62</v>
      </c>
      <c r="C3" s="3" t="s">
        <v>63</v>
      </c>
      <c r="D3" s="3" t="s">
        <v>62</v>
      </c>
      <c r="E3" s="3" t="s">
        <v>64</v>
      </c>
      <c r="F3" s="3" t="s">
        <v>65</v>
      </c>
      <c r="G3" s="3" t="s">
        <v>66</v>
      </c>
      <c r="H3" s="3" t="s">
        <v>67</v>
      </c>
    </row>
    <row r="4" spans="1:8" x14ac:dyDescent="0.3">
      <c r="A4" s="2">
        <v>1</v>
      </c>
      <c r="B4" s="2" t="s">
        <v>68</v>
      </c>
      <c r="C4" s="2" t="s">
        <v>69</v>
      </c>
      <c r="D4" s="2" t="s">
        <v>68</v>
      </c>
      <c r="E4" s="2" t="s">
        <v>70</v>
      </c>
      <c r="F4" s="2" t="s">
        <v>71</v>
      </c>
      <c r="G4" s="2" t="s">
        <v>72</v>
      </c>
      <c r="H4" s="2" t="s">
        <v>73</v>
      </c>
    </row>
    <row r="5" spans="1:8" x14ac:dyDescent="0.3">
      <c r="A5" s="2">
        <v>2</v>
      </c>
      <c r="B5" s="2" t="s">
        <v>74</v>
      </c>
      <c r="C5" s="2" t="s">
        <v>75</v>
      </c>
      <c r="D5" s="2" t="s">
        <v>74</v>
      </c>
      <c r="E5" s="2" t="s">
        <v>76</v>
      </c>
      <c r="F5" s="2" t="s">
        <v>77</v>
      </c>
      <c r="G5" s="2" t="s">
        <v>78</v>
      </c>
      <c r="H5" s="2" t="s">
        <v>79</v>
      </c>
    </row>
    <row r="6" spans="1:8" ht="30" customHeight="1" x14ac:dyDescent="0.3">
      <c r="A6" s="2">
        <v>3</v>
      </c>
      <c r="B6" s="2" t="s">
        <v>80</v>
      </c>
      <c r="C6" s="2" t="s">
        <v>81</v>
      </c>
      <c r="D6" s="2" t="s">
        <v>80</v>
      </c>
      <c r="E6" s="2" t="s">
        <v>82</v>
      </c>
      <c r="F6" s="2" t="s">
        <v>83</v>
      </c>
      <c r="G6" s="2" t="s">
        <v>84</v>
      </c>
      <c r="H6" s="2" t="s">
        <v>85</v>
      </c>
    </row>
    <row r="7" spans="1:8" ht="30" customHeight="1" x14ac:dyDescent="0.3">
      <c r="A7" s="2">
        <v>4</v>
      </c>
      <c r="B7" s="2" t="s">
        <v>86</v>
      </c>
      <c r="C7" s="2" t="s">
        <v>87</v>
      </c>
      <c r="D7" s="2" t="s">
        <v>86</v>
      </c>
      <c r="E7" s="2" t="s">
        <v>88</v>
      </c>
      <c r="F7" s="2" t="s">
        <v>89</v>
      </c>
      <c r="G7" s="2" t="s">
        <v>90</v>
      </c>
      <c r="H7" s="2" t="s">
        <v>91</v>
      </c>
    </row>
    <row r="8" spans="1:8" ht="30" customHeight="1" x14ac:dyDescent="0.3">
      <c r="A8" s="2">
        <v>5</v>
      </c>
      <c r="B8" s="2" t="s">
        <v>92</v>
      </c>
      <c r="C8" s="2" t="s">
        <v>93</v>
      </c>
      <c r="D8" s="2" t="s">
        <v>92</v>
      </c>
      <c r="E8" s="2" t="s">
        <v>94</v>
      </c>
      <c r="F8" s="2" t="s">
        <v>95</v>
      </c>
      <c r="G8" s="2" t="s">
        <v>96</v>
      </c>
      <c r="H8" s="2" t="s">
        <v>97</v>
      </c>
    </row>
    <row r="9" spans="1:8" ht="30" customHeight="1" x14ac:dyDescent="0.3">
      <c r="A9" s="2">
        <v>6</v>
      </c>
      <c r="B9" s="2" t="s">
        <v>98</v>
      </c>
      <c r="C9" s="2" t="s">
        <v>99</v>
      </c>
      <c r="D9" s="2" t="s">
        <v>98</v>
      </c>
      <c r="E9" s="2" t="s">
        <v>100</v>
      </c>
      <c r="F9" s="2" t="s">
        <v>101</v>
      </c>
      <c r="G9" s="2" t="s">
        <v>102</v>
      </c>
      <c r="H9" s="2" t="s">
        <v>103</v>
      </c>
    </row>
    <row r="10" spans="1:8" ht="30" customHeight="1" x14ac:dyDescent="0.3">
      <c r="A10" s="2">
        <v>7</v>
      </c>
      <c r="B10" s="2" t="s">
        <v>104</v>
      </c>
      <c r="C10" s="2" t="s">
        <v>105</v>
      </c>
      <c r="D10" s="2" t="s">
        <v>104</v>
      </c>
      <c r="E10" s="2" t="s">
        <v>106</v>
      </c>
      <c r="F10" s="2" t="s">
        <v>107</v>
      </c>
      <c r="G10" s="2" t="s">
        <v>108</v>
      </c>
      <c r="H10" s="2" t="s">
        <v>109</v>
      </c>
    </row>
  </sheetData>
  <mergeCells count="3">
    <mergeCell ref="A1:A2"/>
    <mergeCell ref="B1:D1"/>
    <mergeCell ref="E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33</vt:i4>
      </vt:variant>
    </vt:vector>
  </HeadingPairs>
  <TitlesOfParts>
    <vt:vector size="44" baseType="lpstr">
      <vt:lpstr>Readme</vt:lpstr>
      <vt:lpstr>Template</vt:lpstr>
      <vt:lpstr>DM_CALC</vt:lpstr>
      <vt:lpstr>Curves</vt:lpstr>
      <vt:lpstr>G-Curve</vt:lpstr>
      <vt:lpstr>Help</vt:lpstr>
      <vt:lpstr>Data</vt:lpstr>
      <vt:lpstr>Лист1</vt:lpstr>
      <vt:lpstr>Рейтинги</vt:lpstr>
      <vt:lpstr>Help Page</vt:lpstr>
      <vt:lpstr>Шкала рейтингов</vt:lpstr>
      <vt:lpstr>'G-Curve'!_a1</vt:lpstr>
      <vt:lpstr>'G-Curve'!_a2</vt:lpstr>
      <vt:lpstr>'G-Curve'!_a3</vt:lpstr>
      <vt:lpstr>'G-Curve'!_a4</vt:lpstr>
      <vt:lpstr>'G-Curve'!_a5</vt:lpstr>
      <vt:lpstr>'G-Curve'!_a6</vt:lpstr>
      <vt:lpstr>'G-Curve'!_a7</vt:lpstr>
      <vt:lpstr>'G-Curve'!_a8</vt:lpstr>
      <vt:lpstr>'G-Curve'!_a9</vt:lpstr>
      <vt:lpstr>'G-Curve'!_b1</vt:lpstr>
      <vt:lpstr>'G-Curve'!_b2</vt:lpstr>
      <vt:lpstr>'G-Curve'!_b3</vt:lpstr>
      <vt:lpstr>'G-Curve'!_b4</vt:lpstr>
      <vt:lpstr>'G-Curve'!_b5</vt:lpstr>
      <vt:lpstr>'G-Curve'!_b6</vt:lpstr>
      <vt:lpstr>'G-Curve'!_b7</vt:lpstr>
      <vt:lpstr>'G-Curve'!_b8</vt:lpstr>
      <vt:lpstr>'G-Curve'!_b9</vt:lpstr>
      <vt:lpstr>'G-Curve'!_beta0</vt:lpstr>
      <vt:lpstr>'G-Curve'!_beta1</vt:lpstr>
      <vt:lpstr>'G-Curve'!_beta2</vt:lpstr>
      <vt:lpstr>'G-Curve'!_g1</vt:lpstr>
      <vt:lpstr>'G-Curve'!_g2</vt:lpstr>
      <vt:lpstr>'G-Curve'!_g3</vt:lpstr>
      <vt:lpstr>'G-Curve'!_g4</vt:lpstr>
      <vt:lpstr>'G-Curve'!_g5</vt:lpstr>
      <vt:lpstr>'G-Curve'!_g6</vt:lpstr>
      <vt:lpstr>'G-Curve'!_g7</vt:lpstr>
      <vt:lpstr>'G-Curve'!_g8</vt:lpstr>
      <vt:lpstr>'G-Curve'!_g9</vt:lpstr>
      <vt:lpstr>'G-Curve'!_k</vt:lpstr>
      <vt:lpstr>'G-Curve'!_t</vt:lpstr>
      <vt:lpstr>'G-Curve'!_tau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Администратор</dc:creator>
  <cp:lastModifiedBy>Габов Максим Валерьевич</cp:lastModifiedBy>
  <dcterms:created xsi:type="dcterms:W3CDTF">2022-05-31T14:59:58Z</dcterms:created>
  <dcterms:modified xsi:type="dcterms:W3CDTF">2026-01-13T14:54:03Z</dcterms:modified>
</cp:coreProperties>
</file>